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9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Ex2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charts/chartEx3.xml" ContentType="application/vnd.ms-office.chartex+xml"/>
  <Override PartName="/xl/charts/style12.xml" ContentType="application/vnd.ms-office.chartstyle+xml"/>
  <Override PartName="/xl/charts/colors12.xml" ContentType="application/vnd.ms-office.chartcolorstyle+xml"/>
  <Override PartName="/xl/charts/chart10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1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2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harts/chart13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4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5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6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harts/chart17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18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19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printerSettings/printerSettings2.bin" ContentType="application/vnd.openxmlformats-officedocument.spreadsheetml.printerSettings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1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2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3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printerSettings/printerSettings3.bin" ContentType="application/vnd.openxmlformats-officedocument.spreadsheetml.printerSettings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printerSettings/printerSettings4.bin" ContentType="application/vnd.openxmlformats-officedocument.spreadsheetml.printerSettings"/>
  <Override PartName="/xl/drawings/drawing7.xml" ContentType="application/vnd.openxmlformats-officedocument.drawing+xml"/>
  <Override PartName="/xl/charts/chart25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6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27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28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29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0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printerSettings/printerSettings5.bin" ContentType="application/vnd.openxmlformats-officedocument.spreadsheetml.printerSettings"/>
  <Override PartName="/xl/drawings/drawing8.xml" ContentType="application/vnd.openxmlformats-officedocument.drawing+xml"/>
  <Override PartName="/xl/charts/chart31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2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printerSettings/printerSettings9.bin" ContentType="application/vnd.openxmlformats-officedocument.spreadsheetml.printerSettings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D5EA4D4A-A78B-444D-93B2-2A3FE097DAAE}" xr6:coauthVersionLast="47" xr6:coauthVersionMax="47" xr10:uidLastSave="{00000000-0000-0000-0000-000000000000}"/>
  <bookViews>
    <workbookView xWindow="-120" yWindow="-120" windowWidth="29040" windowHeight="15840" tabRatio="924" activeTab="2" xr2:uid="{DDA11669-EF22-4304-86DC-FC0416FC7007}"/>
  </bookViews>
  <sheets>
    <sheet name="Dashboard" sheetId="9" r:id="rId1"/>
    <sheet name="Settings" sheetId="29" r:id="rId2"/>
    <sheet name="PL-tc" sheetId="1" r:id="rId3"/>
    <sheet name="PL-tc-m" sheetId="31" r:id="rId4"/>
    <sheet name="PC-tc" sheetId="32" r:id="rId5"/>
    <sheet name="Balance" sheetId="3" r:id="rId6"/>
    <sheet name="Sales" sheetId="37" r:id="rId7"/>
    <sheet name="CF" sheetId="5" r:id="rId8"/>
    <sheet name="HR" sheetId="15" r:id="rId9"/>
    <sheet name="FinanceKPI" sheetId="8" r:id="rId10"/>
    <sheet name="Investments" sheetId="14" r:id="rId11"/>
    <sheet name="Assets" sheetId="30" state="hidden" r:id="rId12"/>
    <sheet name="pl-data" sheetId="11" r:id="rId13"/>
    <sheet name="b-data" sheetId="12" r:id="rId14"/>
    <sheet name="s-data" sheetId="38" r:id="rId15"/>
    <sheet name="l-data" sheetId="35" r:id="rId16"/>
    <sheet name="i-data" sheetId="39" r:id="rId17"/>
    <sheet name="postings" sheetId="27" state="hidden" r:id="rId18"/>
    <sheet name="hr-data" sheetId="16" r:id="rId19"/>
    <sheet name="pc-dist" sheetId="10" r:id="rId20"/>
    <sheet name="helper" sheetId="34" r:id="rId21"/>
    <sheet name="dict" sheetId="20" r:id="rId22"/>
    <sheet name="masterfile" sheetId="28" r:id="rId23"/>
  </sheets>
  <externalReferences>
    <externalReference r:id="rId24"/>
  </externalReferences>
  <definedNames>
    <definedName name="_xlnm._FilterDatabase" localSheetId="5" hidden="1">Balance!$A$2:$X$691</definedName>
    <definedName name="_xlnm._FilterDatabase" localSheetId="13" hidden="1">'b-data'!$A$2:$AI$393</definedName>
    <definedName name="_xlnm._FilterDatabase" localSheetId="21" hidden="1">dict!$A$1:$B$92</definedName>
    <definedName name="_xlchart.v1.0" hidden="1">helper!$B$3:$B$14</definedName>
    <definedName name="_xlchart.v1.1" hidden="1">helper!$D$3:$D$14</definedName>
    <definedName name="_xlchart.v1.2" hidden="1">helper!$B$3:$B$14</definedName>
    <definedName name="_xlchart.v1.3" hidden="1">helper!$D$3:$D$14</definedName>
    <definedName name="_xlchart.v1.4" hidden="1">helper!$B$3:$B$14</definedName>
    <definedName name="_xlchart.v1.5" hidden="1">helper!$C$3:$C$14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38" l="1"/>
  <c r="BR33" i="38"/>
  <c r="L33" i="37" s="1"/>
  <c r="BP33" i="38"/>
  <c r="K33" i="37" s="1"/>
  <c r="BM33" i="38"/>
  <c r="BL33" i="38"/>
  <c r="BK33" i="38"/>
  <c r="BJ33" i="38"/>
  <c r="BI33" i="38"/>
  <c r="BH33" i="38"/>
  <c r="BG33" i="38"/>
  <c r="BF33" i="38"/>
  <c r="BE33" i="38"/>
  <c r="BD33" i="38"/>
  <c r="BC33" i="38"/>
  <c r="BB33" i="38"/>
  <c r="AX33" i="38"/>
  <c r="AW33" i="38"/>
  <c r="AV33" i="38"/>
  <c r="AU33" i="38"/>
  <c r="AT33" i="38"/>
  <c r="AS33" i="38"/>
  <c r="AR33" i="38"/>
  <c r="AQ33" i="38"/>
  <c r="AP33" i="38"/>
  <c r="AO33" i="38"/>
  <c r="AN33" i="38"/>
  <c r="AM33" i="38"/>
  <c r="AI33" i="38"/>
  <c r="AH33" i="38"/>
  <c r="AG33" i="38"/>
  <c r="AF33" i="38"/>
  <c r="AE33" i="38"/>
  <c r="AD33" i="38"/>
  <c r="AC33" i="38"/>
  <c r="AB33" i="38"/>
  <c r="AA33" i="38"/>
  <c r="Z33" i="38"/>
  <c r="Y33" i="38"/>
  <c r="X33" i="38"/>
  <c r="T33" i="38"/>
  <c r="S33" i="38"/>
  <c r="R33" i="38"/>
  <c r="Q33" i="38"/>
  <c r="P33" i="38"/>
  <c r="O33" i="38"/>
  <c r="N33" i="38"/>
  <c r="M33" i="38"/>
  <c r="L33" i="38"/>
  <c r="K33" i="38"/>
  <c r="J33" i="38"/>
  <c r="I33" i="38"/>
  <c r="G33" i="38"/>
  <c r="G33" i="37" s="1"/>
  <c r="F33" i="38"/>
  <c r="F33" i="37" s="1"/>
  <c r="E33" i="38"/>
  <c r="E33" i="37" s="1"/>
  <c r="D33" i="38"/>
  <c r="D33" i="37" s="1"/>
  <c r="BR32" i="38"/>
  <c r="L32" i="37" s="1"/>
  <c r="BP32" i="38"/>
  <c r="K32" i="37" s="1"/>
  <c r="BM32" i="38"/>
  <c r="BL32" i="38"/>
  <c r="BK32" i="38"/>
  <c r="BJ32" i="38"/>
  <c r="BI32" i="38"/>
  <c r="BH32" i="38"/>
  <c r="BG32" i="38"/>
  <c r="BF32" i="38"/>
  <c r="BE32" i="38"/>
  <c r="BD32" i="38"/>
  <c r="BC32" i="38"/>
  <c r="BB32" i="38"/>
  <c r="AX32" i="38"/>
  <c r="AW32" i="38"/>
  <c r="AV32" i="38"/>
  <c r="AU32" i="38"/>
  <c r="AT32" i="38"/>
  <c r="AS32" i="38"/>
  <c r="AR32" i="38"/>
  <c r="AQ32" i="38"/>
  <c r="AP32" i="38"/>
  <c r="AO32" i="38"/>
  <c r="AN32" i="38"/>
  <c r="AM32" i="38"/>
  <c r="AI32" i="38"/>
  <c r="AH32" i="38"/>
  <c r="AG32" i="38"/>
  <c r="AF32" i="38"/>
  <c r="AE32" i="38"/>
  <c r="AD32" i="38"/>
  <c r="AC32" i="38"/>
  <c r="AB32" i="38"/>
  <c r="AA32" i="38"/>
  <c r="Z32" i="38"/>
  <c r="Y32" i="38"/>
  <c r="X32" i="38"/>
  <c r="T32" i="38"/>
  <c r="S32" i="38"/>
  <c r="R32" i="38"/>
  <c r="Q32" i="38"/>
  <c r="P32" i="38"/>
  <c r="O32" i="38"/>
  <c r="N32" i="38"/>
  <c r="M32" i="38"/>
  <c r="L32" i="38"/>
  <c r="K32" i="38"/>
  <c r="J32" i="38"/>
  <c r="I32" i="38"/>
  <c r="G32" i="38"/>
  <c r="G32" i="37" s="1"/>
  <c r="F32" i="38"/>
  <c r="F32" i="37" s="1"/>
  <c r="E32" i="38"/>
  <c r="E32" i="37" s="1"/>
  <c r="D32" i="38"/>
  <c r="D32" i="37" s="1"/>
  <c r="BR31" i="38"/>
  <c r="L31" i="37" s="1"/>
  <c r="BP31" i="38"/>
  <c r="K31" i="37" s="1"/>
  <c r="BM31" i="38"/>
  <c r="BL31" i="38"/>
  <c r="BK31" i="38"/>
  <c r="BJ31" i="38"/>
  <c r="BI31" i="38"/>
  <c r="BH31" i="38"/>
  <c r="BG31" i="38"/>
  <c r="BF31" i="38"/>
  <c r="BE31" i="38"/>
  <c r="BD31" i="38"/>
  <c r="BC31" i="38"/>
  <c r="BB31" i="38"/>
  <c r="AX31" i="38"/>
  <c r="AW31" i="38"/>
  <c r="AV31" i="38"/>
  <c r="AU31" i="38"/>
  <c r="AT31" i="38"/>
  <c r="AS31" i="38"/>
  <c r="AR31" i="38"/>
  <c r="AQ31" i="38"/>
  <c r="AP31" i="38"/>
  <c r="AO31" i="38"/>
  <c r="AN31" i="38"/>
  <c r="AM31" i="38"/>
  <c r="AI31" i="38"/>
  <c r="AH31" i="38"/>
  <c r="AG31" i="38"/>
  <c r="AF31" i="38"/>
  <c r="AE31" i="38"/>
  <c r="AD31" i="38"/>
  <c r="AC31" i="38"/>
  <c r="AB31" i="38"/>
  <c r="AA31" i="38"/>
  <c r="Z31" i="38"/>
  <c r="Y31" i="38"/>
  <c r="X31" i="38"/>
  <c r="T31" i="38"/>
  <c r="S31" i="38"/>
  <c r="R31" i="38"/>
  <c r="Q31" i="38"/>
  <c r="P31" i="38"/>
  <c r="O31" i="38"/>
  <c r="N31" i="38"/>
  <c r="M31" i="38"/>
  <c r="L31" i="38"/>
  <c r="K31" i="38"/>
  <c r="J31" i="38"/>
  <c r="I31" i="38"/>
  <c r="G31" i="38"/>
  <c r="G31" i="37" s="1"/>
  <c r="F31" i="38"/>
  <c r="F31" i="37" s="1"/>
  <c r="E31" i="38"/>
  <c r="E31" i="37" s="1"/>
  <c r="D31" i="38"/>
  <c r="D31" i="37" s="1"/>
  <c r="BR28" i="38"/>
  <c r="L28" i="37" s="1"/>
  <c r="BP28" i="38"/>
  <c r="K28" i="37" s="1"/>
  <c r="BM28" i="38"/>
  <c r="BL28" i="38"/>
  <c r="BK28" i="38"/>
  <c r="BJ28" i="38"/>
  <c r="BI28" i="38"/>
  <c r="BH28" i="38"/>
  <c r="BG28" i="38"/>
  <c r="BF28" i="38"/>
  <c r="BE28" i="38"/>
  <c r="BD28" i="38"/>
  <c r="BC28" i="38"/>
  <c r="BB28" i="38"/>
  <c r="AX28" i="38"/>
  <c r="AW28" i="38"/>
  <c r="AV28" i="38"/>
  <c r="AU28" i="38"/>
  <c r="AT28" i="38"/>
  <c r="AS28" i="38"/>
  <c r="AR28" i="38"/>
  <c r="AQ28" i="38"/>
  <c r="AP28" i="38"/>
  <c r="AO28" i="38"/>
  <c r="AN28" i="38"/>
  <c r="AM28" i="38"/>
  <c r="AI28" i="38"/>
  <c r="AH28" i="38"/>
  <c r="AG28" i="38"/>
  <c r="AF28" i="38"/>
  <c r="AE28" i="38"/>
  <c r="AD28" i="38"/>
  <c r="AC28" i="38"/>
  <c r="AB28" i="38"/>
  <c r="AA28" i="38"/>
  <c r="Z28" i="38"/>
  <c r="Y28" i="38"/>
  <c r="X28" i="38"/>
  <c r="T28" i="38"/>
  <c r="S28" i="38"/>
  <c r="R28" i="38"/>
  <c r="Q28" i="38"/>
  <c r="P28" i="38"/>
  <c r="O28" i="38"/>
  <c r="N28" i="38"/>
  <c r="M28" i="38"/>
  <c r="L28" i="38"/>
  <c r="K28" i="38"/>
  <c r="J28" i="38"/>
  <c r="I28" i="38"/>
  <c r="G28" i="38"/>
  <c r="G28" i="37" s="1"/>
  <c r="F28" i="38"/>
  <c r="F28" i="37" s="1"/>
  <c r="E28" i="38"/>
  <c r="E28" i="37" s="1"/>
  <c r="D28" i="38"/>
  <c r="D28" i="37" s="1"/>
  <c r="BR27" i="38"/>
  <c r="L27" i="37" s="1"/>
  <c r="BP27" i="38"/>
  <c r="K27" i="37" s="1"/>
  <c r="BM27" i="38"/>
  <c r="BL27" i="38"/>
  <c r="BK27" i="38"/>
  <c r="BJ27" i="38"/>
  <c r="BI27" i="38"/>
  <c r="BH27" i="38"/>
  <c r="BG27" i="38"/>
  <c r="BF27" i="38"/>
  <c r="BE27" i="38"/>
  <c r="BD27" i="38"/>
  <c r="BC27" i="38"/>
  <c r="BB27" i="38"/>
  <c r="AX27" i="38"/>
  <c r="AW27" i="38"/>
  <c r="AV27" i="38"/>
  <c r="AU27" i="38"/>
  <c r="AT27" i="38"/>
  <c r="AS27" i="38"/>
  <c r="AR27" i="38"/>
  <c r="AQ27" i="38"/>
  <c r="AP27" i="38"/>
  <c r="AO27" i="38"/>
  <c r="AN27" i="38"/>
  <c r="AM27" i="38"/>
  <c r="AI27" i="38"/>
  <c r="AH27" i="38"/>
  <c r="AG27" i="38"/>
  <c r="AF27" i="38"/>
  <c r="AE27" i="38"/>
  <c r="AD27" i="38"/>
  <c r="AC27" i="38"/>
  <c r="AB27" i="38"/>
  <c r="AA27" i="38"/>
  <c r="Z27" i="38"/>
  <c r="Y27" i="38"/>
  <c r="X27" i="38"/>
  <c r="T27" i="38"/>
  <c r="S27" i="38"/>
  <c r="R27" i="38"/>
  <c r="Q27" i="38"/>
  <c r="P27" i="38"/>
  <c r="O27" i="38"/>
  <c r="N27" i="38"/>
  <c r="M27" i="38"/>
  <c r="L27" i="38"/>
  <c r="K27" i="38"/>
  <c r="J27" i="38"/>
  <c r="I27" i="38"/>
  <c r="G27" i="38"/>
  <c r="G27" i="37" s="1"/>
  <c r="F27" i="38"/>
  <c r="F27" i="37" s="1"/>
  <c r="E27" i="38"/>
  <c r="E27" i="37" s="1"/>
  <c r="D27" i="38"/>
  <c r="D27" i="37" s="1"/>
  <c r="BR26" i="38"/>
  <c r="L26" i="37" s="1"/>
  <c r="BP26" i="38"/>
  <c r="K26" i="37" s="1"/>
  <c r="BM26" i="38"/>
  <c r="BL26" i="38"/>
  <c r="BK26" i="38"/>
  <c r="BJ26" i="38"/>
  <c r="BI26" i="38"/>
  <c r="BH26" i="38"/>
  <c r="BG26" i="38"/>
  <c r="BF26" i="38"/>
  <c r="BE26" i="38"/>
  <c r="BD26" i="38"/>
  <c r="BC26" i="38"/>
  <c r="BB26" i="38"/>
  <c r="AX26" i="38"/>
  <c r="AW26" i="38"/>
  <c r="AV26" i="38"/>
  <c r="AU26" i="38"/>
  <c r="AT26" i="38"/>
  <c r="AS26" i="38"/>
  <c r="AR26" i="38"/>
  <c r="AQ26" i="38"/>
  <c r="AP26" i="38"/>
  <c r="AO26" i="38"/>
  <c r="AN26" i="38"/>
  <c r="AM26" i="38"/>
  <c r="AI26" i="38"/>
  <c r="AH26" i="38"/>
  <c r="AG26" i="38"/>
  <c r="AF26" i="38"/>
  <c r="AE26" i="38"/>
  <c r="AD26" i="38"/>
  <c r="AC26" i="38"/>
  <c r="AB26" i="38"/>
  <c r="AA26" i="38"/>
  <c r="Z26" i="38"/>
  <c r="Y26" i="38"/>
  <c r="X26" i="38"/>
  <c r="T26" i="38"/>
  <c r="S26" i="38"/>
  <c r="R26" i="38"/>
  <c r="Q26" i="38"/>
  <c r="P26" i="38"/>
  <c r="O26" i="38"/>
  <c r="N26" i="38"/>
  <c r="M26" i="38"/>
  <c r="L26" i="38"/>
  <c r="K26" i="38"/>
  <c r="J26" i="38"/>
  <c r="I26" i="38"/>
  <c r="G26" i="38"/>
  <c r="G26" i="37" s="1"/>
  <c r="F26" i="38"/>
  <c r="F26" i="37" s="1"/>
  <c r="E26" i="38"/>
  <c r="E26" i="37" s="1"/>
  <c r="D26" i="38"/>
  <c r="D26" i="37" s="1"/>
  <c r="BR23" i="38"/>
  <c r="L23" i="37" s="1"/>
  <c r="BP23" i="38"/>
  <c r="K23" i="37" s="1"/>
  <c r="BM23" i="38"/>
  <c r="BL23" i="38"/>
  <c r="BK23" i="38"/>
  <c r="BJ23" i="38"/>
  <c r="BI23" i="38"/>
  <c r="BH23" i="38"/>
  <c r="BG23" i="38"/>
  <c r="BF23" i="38"/>
  <c r="BE23" i="38"/>
  <c r="BD23" i="38"/>
  <c r="BC23" i="38"/>
  <c r="BB23" i="38"/>
  <c r="AX23" i="38"/>
  <c r="AW23" i="38"/>
  <c r="AV23" i="38"/>
  <c r="AU23" i="38"/>
  <c r="AT23" i="38"/>
  <c r="AS23" i="38"/>
  <c r="AR23" i="38"/>
  <c r="AQ23" i="38"/>
  <c r="AP23" i="38"/>
  <c r="AO23" i="38"/>
  <c r="AN23" i="38"/>
  <c r="AM23" i="38"/>
  <c r="AI23" i="38"/>
  <c r="AH23" i="38"/>
  <c r="AG23" i="38"/>
  <c r="AF23" i="38"/>
  <c r="AE23" i="38"/>
  <c r="AD23" i="38"/>
  <c r="AC23" i="38"/>
  <c r="AB23" i="38"/>
  <c r="AA23" i="38"/>
  <c r="Z23" i="38"/>
  <c r="Y23" i="38"/>
  <c r="X23" i="38"/>
  <c r="T23" i="38"/>
  <c r="S23" i="38"/>
  <c r="R23" i="38"/>
  <c r="Q23" i="38"/>
  <c r="P23" i="38"/>
  <c r="O23" i="38"/>
  <c r="N23" i="38"/>
  <c r="M23" i="38"/>
  <c r="L23" i="38"/>
  <c r="K23" i="38"/>
  <c r="J23" i="38"/>
  <c r="I23" i="38"/>
  <c r="G23" i="38"/>
  <c r="G23" i="37" s="1"/>
  <c r="F23" i="38"/>
  <c r="F23" i="37" s="1"/>
  <c r="E23" i="38"/>
  <c r="E23" i="37" s="1"/>
  <c r="D23" i="38"/>
  <c r="D23" i="37" s="1"/>
  <c r="BR22" i="38"/>
  <c r="L22" i="37" s="1"/>
  <c r="BP22" i="38"/>
  <c r="K22" i="37" s="1"/>
  <c r="BM22" i="38"/>
  <c r="BL22" i="38"/>
  <c r="BK22" i="38"/>
  <c r="BJ22" i="38"/>
  <c r="BI22" i="38"/>
  <c r="BH22" i="38"/>
  <c r="BG22" i="38"/>
  <c r="BF22" i="38"/>
  <c r="BE22" i="38"/>
  <c r="BD22" i="38"/>
  <c r="BC22" i="38"/>
  <c r="BB22" i="38"/>
  <c r="AX22" i="38"/>
  <c r="AW22" i="38"/>
  <c r="AV22" i="38"/>
  <c r="AU22" i="38"/>
  <c r="AT22" i="38"/>
  <c r="AS22" i="38"/>
  <c r="AR22" i="38"/>
  <c r="AQ22" i="38"/>
  <c r="AP22" i="38"/>
  <c r="AO22" i="38"/>
  <c r="AN22" i="38"/>
  <c r="AM22" i="38"/>
  <c r="AI22" i="38"/>
  <c r="AH22" i="38"/>
  <c r="AG22" i="38"/>
  <c r="AF22" i="38"/>
  <c r="AE22" i="38"/>
  <c r="AD22" i="38"/>
  <c r="AC22" i="38"/>
  <c r="AB22" i="38"/>
  <c r="AA22" i="38"/>
  <c r="Z22" i="38"/>
  <c r="Y22" i="38"/>
  <c r="X22" i="38"/>
  <c r="T22" i="38"/>
  <c r="S22" i="38"/>
  <c r="R22" i="38"/>
  <c r="Q22" i="38"/>
  <c r="P22" i="38"/>
  <c r="O22" i="38"/>
  <c r="N22" i="38"/>
  <c r="M22" i="38"/>
  <c r="L22" i="38"/>
  <c r="K22" i="38"/>
  <c r="J22" i="38"/>
  <c r="I22" i="38"/>
  <c r="G22" i="38"/>
  <c r="G22" i="37" s="1"/>
  <c r="F22" i="38"/>
  <c r="F22" i="37" s="1"/>
  <c r="E22" i="38"/>
  <c r="E22" i="37" s="1"/>
  <c r="D22" i="38"/>
  <c r="D22" i="37" s="1"/>
  <c r="BR21" i="38"/>
  <c r="L21" i="37" s="1"/>
  <c r="BP21" i="38"/>
  <c r="K21" i="37" s="1"/>
  <c r="BM21" i="38"/>
  <c r="BL21" i="38"/>
  <c r="BK21" i="38"/>
  <c r="BJ21" i="38"/>
  <c r="BI21" i="38"/>
  <c r="BH21" i="38"/>
  <c r="BG21" i="38"/>
  <c r="BF21" i="38"/>
  <c r="BE21" i="38"/>
  <c r="BD21" i="38"/>
  <c r="BC21" i="38"/>
  <c r="BB21" i="38"/>
  <c r="AX21" i="38"/>
  <c r="AW21" i="38"/>
  <c r="AV21" i="38"/>
  <c r="AU21" i="38"/>
  <c r="AT21" i="38"/>
  <c r="AS21" i="38"/>
  <c r="AR21" i="38"/>
  <c r="AQ21" i="38"/>
  <c r="AP21" i="38"/>
  <c r="AO21" i="38"/>
  <c r="AN21" i="38"/>
  <c r="AM21" i="38"/>
  <c r="AI21" i="38"/>
  <c r="AH21" i="38"/>
  <c r="AG21" i="38"/>
  <c r="AF21" i="38"/>
  <c r="AE21" i="38"/>
  <c r="AD21" i="38"/>
  <c r="AC21" i="38"/>
  <c r="AB21" i="38"/>
  <c r="AA21" i="38"/>
  <c r="Z21" i="38"/>
  <c r="Y21" i="38"/>
  <c r="X21" i="38"/>
  <c r="T21" i="38"/>
  <c r="S21" i="38"/>
  <c r="R21" i="38"/>
  <c r="Q21" i="38"/>
  <c r="P21" i="38"/>
  <c r="O21" i="38"/>
  <c r="N21" i="38"/>
  <c r="M21" i="38"/>
  <c r="L21" i="38"/>
  <c r="K21" i="38"/>
  <c r="J21" i="38"/>
  <c r="I21" i="38"/>
  <c r="G21" i="38"/>
  <c r="G21" i="37" s="1"/>
  <c r="F21" i="38"/>
  <c r="F21" i="37" s="1"/>
  <c r="E21" i="38"/>
  <c r="E21" i="37" s="1"/>
  <c r="D21" i="38"/>
  <c r="D21" i="37" s="1"/>
  <c r="BR18" i="38"/>
  <c r="L18" i="37" s="1"/>
  <c r="BP18" i="38"/>
  <c r="K18" i="37" s="1"/>
  <c r="BM18" i="38"/>
  <c r="BL18" i="38"/>
  <c r="BK18" i="38"/>
  <c r="BJ18" i="38"/>
  <c r="BI18" i="38"/>
  <c r="BH18" i="38"/>
  <c r="BG18" i="38"/>
  <c r="BF18" i="38"/>
  <c r="BE18" i="38"/>
  <c r="BD18" i="38"/>
  <c r="BC18" i="38"/>
  <c r="BB18" i="38"/>
  <c r="AX18" i="38"/>
  <c r="AW18" i="38"/>
  <c r="AV18" i="38"/>
  <c r="AU18" i="38"/>
  <c r="AT18" i="38"/>
  <c r="AS18" i="38"/>
  <c r="AR18" i="38"/>
  <c r="AQ18" i="38"/>
  <c r="AP18" i="38"/>
  <c r="AO18" i="38"/>
  <c r="AN18" i="38"/>
  <c r="AM18" i="38"/>
  <c r="AI18" i="38"/>
  <c r="AH18" i="38"/>
  <c r="AG18" i="38"/>
  <c r="AF18" i="38"/>
  <c r="AE18" i="38"/>
  <c r="AD18" i="38"/>
  <c r="AC18" i="38"/>
  <c r="AB18" i="38"/>
  <c r="AA18" i="38"/>
  <c r="Z18" i="38"/>
  <c r="Y18" i="38"/>
  <c r="X18" i="38"/>
  <c r="T18" i="38"/>
  <c r="S18" i="38"/>
  <c r="R18" i="38"/>
  <c r="Q18" i="38"/>
  <c r="P18" i="38"/>
  <c r="O18" i="38"/>
  <c r="N18" i="38"/>
  <c r="M18" i="38"/>
  <c r="L18" i="38"/>
  <c r="K18" i="38"/>
  <c r="J18" i="38"/>
  <c r="I18" i="38"/>
  <c r="G18" i="38"/>
  <c r="G18" i="37" s="1"/>
  <c r="F18" i="38"/>
  <c r="F18" i="37" s="1"/>
  <c r="E18" i="38"/>
  <c r="E18" i="37" s="1"/>
  <c r="D18" i="38"/>
  <c r="D18" i="37" s="1"/>
  <c r="BR17" i="38"/>
  <c r="L17" i="37" s="1"/>
  <c r="BP17" i="38"/>
  <c r="K17" i="37" s="1"/>
  <c r="BM17" i="38"/>
  <c r="BL17" i="38"/>
  <c r="BK17" i="38"/>
  <c r="BJ17" i="38"/>
  <c r="BI17" i="38"/>
  <c r="BH17" i="38"/>
  <c r="BG17" i="38"/>
  <c r="BF17" i="38"/>
  <c r="BE17" i="38"/>
  <c r="BD17" i="38"/>
  <c r="BC17" i="38"/>
  <c r="BB17" i="38"/>
  <c r="AX17" i="38"/>
  <c r="AW17" i="38"/>
  <c r="AV17" i="38"/>
  <c r="AU17" i="38"/>
  <c r="AT17" i="38"/>
  <c r="AS17" i="38"/>
  <c r="AR17" i="38"/>
  <c r="AQ17" i="38"/>
  <c r="AP17" i="38"/>
  <c r="AO17" i="38"/>
  <c r="AN17" i="38"/>
  <c r="AM17" i="38"/>
  <c r="AI17" i="38"/>
  <c r="AH17" i="38"/>
  <c r="AG17" i="38"/>
  <c r="AF17" i="38"/>
  <c r="AE17" i="38"/>
  <c r="AD17" i="38"/>
  <c r="AC17" i="38"/>
  <c r="AB17" i="38"/>
  <c r="AA17" i="38"/>
  <c r="Z17" i="38"/>
  <c r="Y17" i="38"/>
  <c r="X17" i="38"/>
  <c r="T17" i="38"/>
  <c r="S17" i="38"/>
  <c r="R17" i="38"/>
  <c r="Q17" i="38"/>
  <c r="P17" i="38"/>
  <c r="O17" i="38"/>
  <c r="N17" i="38"/>
  <c r="M17" i="38"/>
  <c r="L17" i="38"/>
  <c r="K17" i="38"/>
  <c r="J17" i="38"/>
  <c r="I17" i="38"/>
  <c r="G17" i="38"/>
  <c r="G17" i="37" s="1"/>
  <c r="F17" i="38"/>
  <c r="F17" i="37" s="1"/>
  <c r="E17" i="38"/>
  <c r="E17" i="37" s="1"/>
  <c r="D17" i="38"/>
  <c r="D17" i="37" s="1"/>
  <c r="BR16" i="38"/>
  <c r="L16" i="37" s="1"/>
  <c r="BP16" i="38"/>
  <c r="K16" i="37" s="1"/>
  <c r="BM16" i="38"/>
  <c r="BL16" i="38"/>
  <c r="BK16" i="38"/>
  <c r="BJ16" i="38"/>
  <c r="BI16" i="38"/>
  <c r="BH16" i="38"/>
  <c r="BG16" i="38"/>
  <c r="BF16" i="38"/>
  <c r="BE16" i="38"/>
  <c r="BD16" i="38"/>
  <c r="BC16" i="38"/>
  <c r="BB16" i="38"/>
  <c r="AX16" i="38"/>
  <c r="AW16" i="38"/>
  <c r="AV16" i="38"/>
  <c r="AU16" i="38"/>
  <c r="AT16" i="38"/>
  <c r="AS16" i="38"/>
  <c r="AR16" i="38"/>
  <c r="AQ16" i="38"/>
  <c r="AP16" i="38"/>
  <c r="AO16" i="38"/>
  <c r="AN16" i="38"/>
  <c r="AM16" i="38"/>
  <c r="AI16" i="38"/>
  <c r="AH16" i="38"/>
  <c r="AG16" i="38"/>
  <c r="AF16" i="38"/>
  <c r="AE16" i="38"/>
  <c r="AD16" i="38"/>
  <c r="AC16" i="38"/>
  <c r="AB16" i="38"/>
  <c r="AA16" i="38"/>
  <c r="Z16" i="38"/>
  <c r="Y16" i="38"/>
  <c r="X16" i="38"/>
  <c r="T16" i="38"/>
  <c r="S16" i="38"/>
  <c r="R16" i="38"/>
  <c r="Q16" i="38"/>
  <c r="P16" i="38"/>
  <c r="O16" i="38"/>
  <c r="N16" i="38"/>
  <c r="M16" i="38"/>
  <c r="L16" i="38"/>
  <c r="K16" i="38"/>
  <c r="J16" i="38"/>
  <c r="I16" i="38"/>
  <c r="G16" i="38"/>
  <c r="G16" i="37" s="1"/>
  <c r="F16" i="38"/>
  <c r="F16" i="37" s="1"/>
  <c r="E16" i="38"/>
  <c r="E16" i="37" s="1"/>
  <c r="D16" i="38"/>
  <c r="D16" i="37" s="1"/>
  <c r="BR13" i="38"/>
  <c r="L13" i="37" s="1"/>
  <c r="BP13" i="38"/>
  <c r="K13" i="37" s="1"/>
  <c r="BM13" i="38"/>
  <c r="BL13" i="38"/>
  <c r="BK13" i="38"/>
  <c r="BJ13" i="38"/>
  <c r="BI13" i="38"/>
  <c r="BH13" i="38"/>
  <c r="BG13" i="38"/>
  <c r="BF13" i="38"/>
  <c r="BE13" i="38"/>
  <c r="BD13" i="38"/>
  <c r="BC13" i="38"/>
  <c r="BB13" i="38"/>
  <c r="AX13" i="38"/>
  <c r="AW13" i="38"/>
  <c r="AV13" i="38"/>
  <c r="AU13" i="38"/>
  <c r="AT13" i="38"/>
  <c r="AS13" i="38"/>
  <c r="AR13" i="38"/>
  <c r="AQ13" i="38"/>
  <c r="AP13" i="38"/>
  <c r="AO13" i="38"/>
  <c r="AN13" i="38"/>
  <c r="AM13" i="38"/>
  <c r="AI13" i="38"/>
  <c r="AH13" i="38"/>
  <c r="AG13" i="38"/>
  <c r="AF13" i="38"/>
  <c r="AE13" i="38"/>
  <c r="AD13" i="38"/>
  <c r="AC13" i="38"/>
  <c r="AB13" i="38"/>
  <c r="AA13" i="38"/>
  <c r="Z13" i="38"/>
  <c r="Y13" i="38"/>
  <c r="X13" i="38"/>
  <c r="T13" i="38"/>
  <c r="S13" i="38"/>
  <c r="R13" i="38"/>
  <c r="Q13" i="38"/>
  <c r="P13" i="38"/>
  <c r="O13" i="38"/>
  <c r="N13" i="38"/>
  <c r="M13" i="38"/>
  <c r="L13" i="38"/>
  <c r="K13" i="38"/>
  <c r="J13" i="38"/>
  <c r="I13" i="38"/>
  <c r="G13" i="38"/>
  <c r="G13" i="37" s="1"/>
  <c r="F13" i="38"/>
  <c r="F13" i="37" s="1"/>
  <c r="E13" i="38"/>
  <c r="E13" i="37" s="1"/>
  <c r="D13" i="38"/>
  <c r="D13" i="37" s="1"/>
  <c r="BR12" i="38"/>
  <c r="L12" i="37" s="1"/>
  <c r="BP12" i="38"/>
  <c r="K12" i="37" s="1"/>
  <c r="BM12" i="38"/>
  <c r="BL12" i="38"/>
  <c r="BK12" i="38"/>
  <c r="BJ12" i="38"/>
  <c r="BI12" i="38"/>
  <c r="BH12" i="38"/>
  <c r="BG12" i="38"/>
  <c r="BF12" i="38"/>
  <c r="BE12" i="38"/>
  <c r="BD12" i="38"/>
  <c r="BC12" i="38"/>
  <c r="BB12" i="38"/>
  <c r="AX12" i="38"/>
  <c r="AW12" i="38"/>
  <c r="AV12" i="38"/>
  <c r="AU12" i="38"/>
  <c r="AT12" i="38"/>
  <c r="AS12" i="38"/>
  <c r="AR12" i="38"/>
  <c r="AQ12" i="38"/>
  <c r="AP12" i="38"/>
  <c r="AO12" i="38"/>
  <c r="AN12" i="38"/>
  <c r="AM12" i="38"/>
  <c r="AI12" i="38"/>
  <c r="AH12" i="38"/>
  <c r="AG12" i="38"/>
  <c r="AF12" i="38"/>
  <c r="AE12" i="38"/>
  <c r="AD12" i="38"/>
  <c r="AC12" i="38"/>
  <c r="AB12" i="38"/>
  <c r="AA12" i="38"/>
  <c r="Z12" i="38"/>
  <c r="Y12" i="38"/>
  <c r="X12" i="38"/>
  <c r="T12" i="38"/>
  <c r="S12" i="38"/>
  <c r="R12" i="38"/>
  <c r="Q12" i="38"/>
  <c r="P12" i="38"/>
  <c r="O12" i="38"/>
  <c r="N12" i="38"/>
  <c r="M12" i="38"/>
  <c r="L12" i="38"/>
  <c r="K12" i="38"/>
  <c r="J12" i="38"/>
  <c r="I12" i="38"/>
  <c r="G12" i="38"/>
  <c r="G12" i="37" s="1"/>
  <c r="F12" i="38"/>
  <c r="F12" i="37" s="1"/>
  <c r="E12" i="38"/>
  <c r="E12" i="37" s="1"/>
  <c r="D12" i="38"/>
  <c r="D12" i="37" s="1"/>
  <c r="BR11" i="38"/>
  <c r="L11" i="37" s="1"/>
  <c r="BP11" i="38"/>
  <c r="K11" i="37" s="1"/>
  <c r="BM11" i="38"/>
  <c r="BL11" i="38"/>
  <c r="BK11" i="38"/>
  <c r="BJ11" i="38"/>
  <c r="BI11" i="38"/>
  <c r="BH11" i="38"/>
  <c r="BG11" i="38"/>
  <c r="BF11" i="38"/>
  <c r="BE11" i="38"/>
  <c r="BD11" i="38"/>
  <c r="BC11" i="38"/>
  <c r="BB11" i="38"/>
  <c r="AX11" i="38"/>
  <c r="AW11" i="38"/>
  <c r="AV11" i="38"/>
  <c r="AU11" i="38"/>
  <c r="AT11" i="38"/>
  <c r="AS11" i="38"/>
  <c r="AR11" i="38"/>
  <c r="AQ11" i="38"/>
  <c r="AP11" i="38"/>
  <c r="AO11" i="38"/>
  <c r="AN11" i="38"/>
  <c r="AM11" i="38"/>
  <c r="AI11" i="38"/>
  <c r="AH11" i="38"/>
  <c r="AG11" i="38"/>
  <c r="AF11" i="38"/>
  <c r="AE11" i="38"/>
  <c r="AD11" i="38"/>
  <c r="AC11" i="38"/>
  <c r="AB11" i="38"/>
  <c r="AA11" i="38"/>
  <c r="Z11" i="38"/>
  <c r="Y11" i="38"/>
  <c r="X11" i="38"/>
  <c r="T11" i="38"/>
  <c r="S11" i="38"/>
  <c r="R11" i="38"/>
  <c r="Q11" i="38"/>
  <c r="P11" i="38"/>
  <c r="O11" i="38"/>
  <c r="N11" i="38"/>
  <c r="M11" i="38"/>
  <c r="L11" i="38"/>
  <c r="K11" i="38"/>
  <c r="J11" i="38"/>
  <c r="I11" i="38"/>
  <c r="G11" i="38"/>
  <c r="G11" i="37" s="1"/>
  <c r="F11" i="38"/>
  <c r="F11" i="37" s="1"/>
  <c r="E11" i="38"/>
  <c r="E11" i="37" s="1"/>
  <c r="D11" i="38"/>
  <c r="D11" i="37" s="1"/>
  <c r="BR8" i="38"/>
  <c r="L8" i="37" s="1"/>
  <c r="BR7" i="38"/>
  <c r="L7" i="37" s="1"/>
  <c r="BR6" i="38"/>
  <c r="L6" i="37" s="1"/>
  <c r="BP8" i="38"/>
  <c r="K8" i="37" s="1"/>
  <c r="BP7" i="38"/>
  <c r="K7" i="37" s="1"/>
  <c r="BP6" i="38"/>
  <c r="K6" i="37" s="1"/>
  <c r="BM8" i="38"/>
  <c r="BL8" i="38"/>
  <c r="BK8" i="38"/>
  <c r="BJ8" i="38"/>
  <c r="BI8" i="38"/>
  <c r="BH8" i="38"/>
  <c r="BG8" i="38"/>
  <c r="BF8" i="38"/>
  <c r="BE8" i="38"/>
  <c r="BD8" i="38"/>
  <c r="BC8" i="38"/>
  <c r="BB8" i="38"/>
  <c r="BM7" i="38"/>
  <c r="BL7" i="38"/>
  <c r="BK7" i="38"/>
  <c r="BJ7" i="38"/>
  <c r="BI7" i="38"/>
  <c r="BH7" i="38"/>
  <c r="BG7" i="38"/>
  <c r="BF7" i="38"/>
  <c r="BE7" i="38"/>
  <c r="BD7" i="38"/>
  <c r="BC7" i="38"/>
  <c r="BB7" i="38"/>
  <c r="BM6" i="38"/>
  <c r="BL6" i="38"/>
  <c r="BK6" i="38"/>
  <c r="BJ6" i="38"/>
  <c r="BI6" i="38"/>
  <c r="BH6" i="38"/>
  <c r="BG6" i="38"/>
  <c r="BF6" i="38"/>
  <c r="BE6" i="38"/>
  <c r="BD6" i="38"/>
  <c r="BC6" i="38"/>
  <c r="BB6" i="38"/>
  <c r="AX8" i="38"/>
  <c r="AW8" i="38"/>
  <c r="AV8" i="38"/>
  <c r="AU8" i="38"/>
  <c r="AT8" i="38"/>
  <c r="AS8" i="38"/>
  <c r="AR8" i="38"/>
  <c r="AQ8" i="38"/>
  <c r="AP8" i="38"/>
  <c r="AO8" i="38"/>
  <c r="AN8" i="38"/>
  <c r="AM8" i="38"/>
  <c r="AX7" i="38"/>
  <c r="AW7" i="38"/>
  <c r="AV7" i="38"/>
  <c r="AU7" i="38"/>
  <c r="AT7" i="38"/>
  <c r="AS7" i="38"/>
  <c r="AR7" i="38"/>
  <c r="AQ7" i="38"/>
  <c r="AP7" i="38"/>
  <c r="AO7" i="38"/>
  <c r="AN7" i="38"/>
  <c r="AM7" i="38"/>
  <c r="AX6" i="38"/>
  <c r="AW6" i="38"/>
  <c r="AV6" i="38"/>
  <c r="AU6" i="38"/>
  <c r="AT6" i="38"/>
  <c r="AS6" i="38"/>
  <c r="AR6" i="38"/>
  <c r="AQ6" i="38"/>
  <c r="AP6" i="38"/>
  <c r="AO6" i="38"/>
  <c r="AN6" i="38"/>
  <c r="AM6" i="38"/>
  <c r="AI8" i="38"/>
  <c r="AH8" i="38"/>
  <c r="AG8" i="38"/>
  <c r="AF8" i="38"/>
  <c r="AE8" i="38"/>
  <c r="AD8" i="38"/>
  <c r="AC8" i="38"/>
  <c r="AB8" i="38"/>
  <c r="AA8" i="38"/>
  <c r="Z8" i="38"/>
  <c r="Y8" i="38"/>
  <c r="X8" i="38"/>
  <c r="AI7" i="38"/>
  <c r="AH7" i="38"/>
  <c r="AG7" i="38"/>
  <c r="AF7" i="38"/>
  <c r="AE7" i="38"/>
  <c r="AD7" i="38"/>
  <c r="AC7" i="38"/>
  <c r="AB7" i="38"/>
  <c r="AA7" i="38"/>
  <c r="Z7" i="38"/>
  <c r="Y7" i="38"/>
  <c r="X7" i="38"/>
  <c r="AI6" i="38"/>
  <c r="AH6" i="38"/>
  <c r="AG6" i="38"/>
  <c r="AF6" i="38"/>
  <c r="AE6" i="38"/>
  <c r="AD6" i="38"/>
  <c r="AC6" i="38"/>
  <c r="AB6" i="38"/>
  <c r="AA6" i="38"/>
  <c r="Z6" i="38"/>
  <c r="Y6" i="38"/>
  <c r="X6" i="38"/>
  <c r="T8" i="38"/>
  <c r="S8" i="38"/>
  <c r="R8" i="38"/>
  <c r="Q8" i="38"/>
  <c r="P8" i="38"/>
  <c r="O8" i="38"/>
  <c r="N8" i="38"/>
  <c r="M8" i="38"/>
  <c r="L8" i="38"/>
  <c r="K8" i="38"/>
  <c r="J8" i="38"/>
  <c r="I8" i="38"/>
  <c r="T7" i="38"/>
  <c r="S7" i="38"/>
  <c r="R7" i="38"/>
  <c r="Q7" i="38"/>
  <c r="P7" i="38"/>
  <c r="O7" i="38"/>
  <c r="N7" i="38"/>
  <c r="M7" i="38"/>
  <c r="L7" i="38"/>
  <c r="K7" i="38"/>
  <c r="J7" i="38"/>
  <c r="I7" i="38"/>
  <c r="G8" i="38"/>
  <c r="G8" i="37" s="1"/>
  <c r="F8" i="38"/>
  <c r="F8" i="37" s="1"/>
  <c r="E8" i="38"/>
  <c r="E8" i="37" s="1"/>
  <c r="G7" i="38"/>
  <c r="G7" i="37" s="1"/>
  <c r="F7" i="38"/>
  <c r="F7" i="37" s="1"/>
  <c r="E7" i="38"/>
  <c r="E7" i="37" s="1"/>
  <c r="D8" i="38"/>
  <c r="D8" i="37" s="1"/>
  <c r="D7" i="38"/>
  <c r="D7" i="37" s="1"/>
  <c r="T6" i="38"/>
  <c r="S6" i="38"/>
  <c r="R6" i="38"/>
  <c r="Q6" i="38"/>
  <c r="P6" i="38"/>
  <c r="O6" i="38"/>
  <c r="N6" i="38"/>
  <c r="M6" i="38"/>
  <c r="L6" i="38"/>
  <c r="K6" i="38"/>
  <c r="J6" i="38"/>
  <c r="I6" i="38"/>
  <c r="E6" i="38"/>
  <c r="E6" i="37" s="1"/>
  <c r="F6" i="38"/>
  <c r="F6" i="37" s="1"/>
  <c r="G6" i="38"/>
  <c r="G6" i="37" s="1"/>
  <c r="D6" i="38"/>
  <c r="D6" i="37" s="1"/>
  <c r="U25" i="37"/>
  <c r="T25" i="37"/>
  <c r="L25" i="37"/>
  <c r="K25" i="37"/>
  <c r="J25" i="37"/>
  <c r="H25" i="37"/>
  <c r="G25" i="37"/>
  <c r="F25" i="37"/>
  <c r="E25" i="37"/>
  <c r="D25" i="37"/>
  <c r="U20" i="37"/>
  <c r="T20" i="37"/>
  <c r="L20" i="37"/>
  <c r="K20" i="37"/>
  <c r="J20" i="37"/>
  <c r="H20" i="37"/>
  <c r="G20" i="37"/>
  <c r="F20" i="37"/>
  <c r="E20" i="37"/>
  <c r="D20" i="37"/>
  <c r="U15" i="37"/>
  <c r="T15" i="37"/>
  <c r="L15" i="37"/>
  <c r="K15" i="37"/>
  <c r="J15" i="37"/>
  <c r="H15" i="37"/>
  <c r="G15" i="37"/>
  <c r="F15" i="37"/>
  <c r="E15" i="37"/>
  <c r="D15" i="37"/>
  <c r="U10" i="37"/>
  <c r="L10" i="37"/>
  <c r="K10" i="37"/>
  <c r="J10" i="37"/>
  <c r="H10" i="37"/>
  <c r="T10" i="37" s="1"/>
  <c r="G10" i="37"/>
  <c r="F10" i="37"/>
  <c r="E10" i="37"/>
  <c r="D10" i="37"/>
  <c r="U5" i="37"/>
  <c r="L5" i="37"/>
  <c r="K5" i="37"/>
  <c r="J5" i="37"/>
  <c r="H5" i="37"/>
  <c r="G5" i="37"/>
  <c r="F5" i="37"/>
  <c r="E5" i="37"/>
  <c r="D5" i="37"/>
  <c r="BR25" i="38"/>
  <c r="BR20" i="38"/>
  <c r="BR15" i="38"/>
  <c r="BR10" i="38"/>
  <c r="BR5" i="38"/>
  <c r="BP25" i="38"/>
  <c r="BP20" i="38"/>
  <c r="BP15" i="38"/>
  <c r="BP10" i="38"/>
  <c r="BP5" i="38"/>
  <c r="BC5" i="38"/>
  <c r="BD5" i="38"/>
  <c r="BE5" i="38"/>
  <c r="BF5" i="38"/>
  <c r="BG5" i="38"/>
  <c r="BH5" i="38"/>
  <c r="BI5" i="38"/>
  <c r="BJ5" i="38"/>
  <c r="BK5" i="38"/>
  <c r="BL5" i="38"/>
  <c r="BM5" i="38"/>
  <c r="BC10" i="38"/>
  <c r="BD10" i="38"/>
  <c r="BE10" i="38"/>
  <c r="BF10" i="38"/>
  <c r="BG10" i="38"/>
  <c r="BH10" i="38"/>
  <c r="BI10" i="38"/>
  <c r="BJ10" i="38"/>
  <c r="BK10" i="38"/>
  <c r="BL10" i="38"/>
  <c r="BM10" i="38"/>
  <c r="BC15" i="38"/>
  <c r="BD15" i="38"/>
  <c r="BN15" i="38" s="1"/>
  <c r="BE15" i="38"/>
  <c r="BF15" i="38"/>
  <c r="BG15" i="38"/>
  <c r="BH15" i="38"/>
  <c r="BI15" i="38"/>
  <c r="BJ15" i="38"/>
  <c r="BK15" i="38"/>
  <c r="BL15" i="38"/>
  <c r="BM15" i="38"/>
  <c r="BC20" i="38"/>
  <c r="BD20" i="38"/>
  <c r="BE20" i="38"/>
  <c r="BF20" i="38"/>
  <c r="BG20" i="38"/>
  <c r="BH20" i="38"/>
  <c r="BI20" i="38"/>
  <c r="BJ20" i="38"/>
  <c r="BK20" i="38"/>
  <c r="BL20" i="38"/>
  <c r="BM20" i="38"/>
  <c r="BC25" i="38"/>
  <c r="BD25" i="38"/>
  <c r="BE25" i="38"/>
  <c r="BF25" i="38"/>
  <c r="BG25" i="38"/>
  <c r="BH25" i="38"/>
  <c r="BI25" i="38"/>
  <c r="BJ25" i="38"/>
  <c r="BK25" i="38"/>
  <c r="BL25" i="38"/>
  <c r="BM25" i="38"/>
  <c r="BB25" i="38"/>
  <c r="BN25" i="38" s="1"/>
  <c r="BB20" i="38"/>
  <c r="BB15" i="38"/>
  <c r="BB10" i="38"/>
  <c r="BB5" i="38"/>
  <c r="AN5" i="38"/>
  <c r="AO5" i="38"/>
  <c r="AP5" i="38"/>
  <c r="AQ5" i="38"/>
  <c r="AR5" i="38"/>
  <c r="AS5" i="38"/>
  <c r="AT5" i="38"/>
  <c r="AU5" i="38"/>
  <c r="AV5" i="38"/>
  <c r="AW5" i="38"/>
  <c r="AX5" i="38"/>
  <c r="AY5" i="38" s="1"/>
  <c r="O5" i="37" s="1"/>
  <c r="AN10" i="38"/>
  <c r="AY10" i="38" s="1"/>
  <c r="O10" i="37" s="1"/>
  <c r="AO10" i="38"/>
  <c r="AP10" i="38"/>
  <c r="AQ10" i="38"/>
  <c r="AR10" i="38"/>
  <c r="AS10" i="38"/>
  <c r="AT10" i="38"/>
  <c r="AU10" i="38"/>
  <c r="AV10" i="38"/>
  <c r="AW10" i="38"/>
  <c r="AX10" i="38"/>
  <c r="AN15" i="38"/>
  <c r="AO15" i="38"/>
  <c r="AP15" i="38"/>
  <c r="AQ15" i="38"/>
  <c r="AR15" i="38"/>
  <c r="AS15" i="38"/>
  <c r="AT15" i="38"/>
  <c r="AU15" i="38"/>
  <c r="AV15" i="38"/>
  <c r="AW15" i="38"/>
  <c r="AX15" i="38"/>
  <c r="AN20" i="38"/>
  <c r="AO20" i="38"/>
  <c r="AP20" i="38"/>
  <c r="AQ20" i="38"/>
  <c r="AR20" i="38"/>
  <c r="AS20" i="38"/>
  <c r="AT20" i="38"/>
  <c r="AU20" i="38"/>
  <c r="AV20" i="38"/>
  <c r="AW20" i="38"/>
  <c r="AX20" i="38"/>
  <c r="AN25" i="38"/>
  <c r="AO25" i="38"/>
  <c r="AY25" i="38" s="1"/>
  <c r="O25" i="37" s="1"/>
  <c r="AP25" i="38"/>
  <c r="AQ25" i="38"/>
  <c r="AR25" i="38"/>
  <c r="AS25" i="38"/>
  <c r="AT25" i="38"/>
  <c r="AU25" i="38"/>
  <c r="AV25" i="38"/>
  <c r="AW25" i="38"/>
  <c r="AX25" i="38"/>
  <c r="AM25" i="38"/>
  <c r="AM20" i="38"/>
  <c r="AM15" i="38"/>
  <c r="AM10" i="38"/>
  <c r="AM5" i="38"/>
  <c r="AZ5" i="38" s="1"/>
  <c r="AI25" i="38"/>
  <c r="AH25" i="38"/>
  <c r="AG25" i="38"/>
  <c r="AF25" i="38"/>
  <c r="AE25" i="38"/>
  <c r="AD25" i="38"/>
  <c r="AC25" i="38"/>
  <c r="AB25" i="38"/>
  <c r="AA25" i="38"/>
  <c r="Z25" i="38"/>
  <c r="Y25" i="38"/>
  <c r="AI20" i="38"/>
  <c r="AH20" i="38"/>
  <c r="AG20" i="38"/>
  <c r="AF20" i="38"/>
  <c r="AE20" i="38"/>
  <c r="AD20" i="38"/>
  <c r="AC20" i="38"/>
  <c r="AB20" i="38"/>
  <c r="AA20" i="38"/>
  <c r="Z20" i="38"/>
  <c r="Y20" i="38"/>
  <c r="AI15" i="38"/>
  <c r="AH15" i="38"/>
  <c r="AG15" i="38"/>
  <c r="AF15" i="38"/>
  <c r="AE15" i="38"/>
  <c r="AD15" i="38"/>
  <c r="AC15" i="38"/>
  <c r="AB15" i="38"/>
  <c r="AA15" i="38"/>
  <c r="Z15" i="38"/>
  <c r="AJ15" i="38" s="1"/>
  <c r="P15" i="37" s="1"/>
  <c r="Y15" i="38"/>
  <c r="AI10" i="38"/>
  <c r="AH10" i="38"/>
  <c r="AG10" i="38"/>
  <c r="AF10" i="38"/>
  <c r="AE10" i="38"/>
  <c r="AD10" i="38"/>
  <c r="AC10" i="38"/>
  <c r="AB10" i="38"/>
  <c r="AA10" i="38"/>
  <c r="Z10" i="38"/>
  <c r="Y10" i="38"/>
  <c r="AI5" i="38"/>
  <c r="AH5" i="38"/>
  <c r="AG5" i="38"/>
  <c r="AF5" i="38"/>
  <c r="AE5" i="38"/>
  <c r="AD5" i="38"/>
  <c r="AC5" i="38"/>
  <c r="AB5" i="38"/>
  <c r="AA5" i="38"/>
  <c r="Z5" i="38"/>
  <c r="Y5" i="38"/>
  <c r="AJ5" i="38" s="1"/>
  <c r="P5" i="37" s="1"/>
  <c r="I5" i="37" s="1"/>
  <c r="X25" i="38"/>
  <c r="AK25" i="38" s="1"/>
  <c r="X20" i="38"/>
  <c r="X15" i="38"/>
  <c r="X10" i="38"/>
  <c r="X5" i="38"/>
  <c r="AJ20" i="38"/>
  <c r="P20" i="37" s="1"/>
  <c r="AY20" i="38"/>
  <c r="O20" i="37" s="1"/>
  <c r="AK5" i="38"/>
  <c r="V25" i="38"/>
  <c r="U25" i="38"/>
  <c r="N25" i="37" s="1"/>
  <c r="V20" i="38"/>
  <c r="U20" i="38"/>
  <c r="N20" i="37" s="1"/>
  <c r="V15" i="38"/>
  <c r="U15" i="38"/>
  <c r="N15" i="37" s="1"/>
  <c r="V10" i="38"/>
  <c r="U10" i="38"/>
  <c r="N10" i="37" s="1"/>
  <c r="V5" i="38"/>
  <c r="U5" i="38"/>
  <c r="N5" i="37" s="1"/>
  <c r="T5" i="37"/>
  <c r="T25" i="38"/>
  <c r="S25" i="38"/>
  <c r="R25" i="38"/>
  <c r="Q25" i="38"/>
  <c r="P25" i="38"/>
  <c r="O25" i="38"/>
  <c r="N25" i="38"/>
  <c r="M25" i="38"/>
  <c r="L25" i="38"/>
  <c r="K25" i="38"/>
  <c r="J25" i="38"/>
  <c r="T20" i="38"/>
  <c r="S20" i="38"/>
  <c r="R20" i="38"/>
  <c r="Q20" i="38"/>
  <c r="P20" i="38"/>
  <c r="O20" i="38"/>
  <c r="N20" i="38"/>
  <c r="M20" i="38"/>
  <c r="L20" i="38"/>
  <c r="K20" i="38"/>
  <c r="J20" i="38"/>
  <c r="T15" i="38"/>
  <c r="S15" i="38"/>
  <c r="R15" i="38"/>
  <c r="Q15" i="38"/>
  <c r="P15" i="38"/>
  <c r="O15" i="38"/>
  <c r="N15" i="38"/>
  <c r="M15" i="38"/>
  <c r="L15" i="38"/>
  <c r="K15" i="38"/>
  <c r="J15" i="38"/>
  <c r="T10" i="38"/>
  <c r="S10" i="38"/>
  <c r="R10" i="38"/>
  <c r="Q10" i="38"/>
  <c r="P10" i="38"/>
  <c r="O10" i="38"/>
  <c r="N10" i="38"/>
  <c r="M10" i="38"/>
  <c r="L10" i="38"/>
  <c r="K10" i="38"/>
  <c r="J10" i="38"/>
  <c r="T5" i="38"/>
  <c r="S5" i="38"/>
  <c r="R5" i="38"/>
  <c r="Q5" i="38"/>
  <c r="P5" i="38"/>
  <c r="O5" i="38"/>
  <c r="N5" i="38"/>
  <c r="M5" i="38"/>
  <c r="L5" i="38"/>
  <c r="K5" i="38"/>
  <c r="J5" i="38"/>
  <c r="I25" i="38"/>
  <c r="I20" i="38"/>
  <c r="I15" i="38"/>
  <c r="I10" i="38"/>
  <c r="I5" i="38"/>
  <c r="G25" i="38"/>
  <c r="G20" i="38"/>
  <c r="G15" i="38"/>
  <c r="G10" i="38"/>
  <c r="G5" i="38"/>
  <c r="F25" i="38"/>
  <c r="F20" i="38"/>
  <c r="F15" i="38"/>
  <c r="F10" i="38"/>
  <c r="F5" i="38"/>
  <c r="E25" i="38"/>
  <c r="E20" i="38"/>
  <c r="E15" i="38"/>
  <c r="E10" i="38"/>
  <c r="E5" i="38"/>
  <c r="D25" i="38"/>
  <c r="D20" i="38"/>
  <c r="D15" i="38"/>
  <c r="D10" i="38"/>
  <c r="D5" i="38"/>
  <c r="B81" i="30"/>
  <c r="B80" i="30"/>
  <c r="B79" i="30"/>
  <c r="B78" i="30"/>
  <c r="B77" i="30"/>
  <c r="B76" i="30"/>
  <c r="B75" i="30"/>
  <c r="B74" i="30"/>
  <c r="B73" i="30"/>
  <c r="B72" i="30"/>
  <c r="B71" i="30"/>
  <c r="B70" i="30"/>
  <c r="B69" i="30"/>
  <c r="B68" i="30"/>
  <c r="B67" i="30"/>
  <c r="B66" i="30"/>
  <c r="B64" i="30"/>
  <c r="B63" i="30"/>
  <c r="B62" i="30"/>
  <c r="B61" i="30"/>
  <c r="B60" i="30"/>
  <c r="B59" i="30"/>
  <c r="B58" i="30"/>
  <c r="B56" i="30"/>
  <c r="B55" i="30"/>
  <c r="B54" i="30"/>
  <c r="B53" i="30"/>
  <c r="B52" i="30"/>
  <c r="B51" i="30"/>
  <c r="B50" i="30"/>
  <c r="B49" i="30"/>
  <c r="B48" i="30"/>
  <c r="B47" i="30"/>
  <c r="B46" i="30"/>
  <c r="B45" i="30"/>
  <c r="B44" i="30"/>
  <c r="B43" i="30"/>
  <c r="B42" i="30"/>
  <c r="B41" i="30"/>
  <c r="B40" i="30"/>
  <c r="B39" i="30"/>
  <c r="B38" i="30"/>
  <c r="B37" i="30"/>
  <c r="B36" i="30"/>
  <c r="B35" i="30"/>
  <c r="B34" i="30"/>
  <c r="B33" i="30"/>
  <c r="B32" i="30"/>
  <c r="B31" i="30"/>
  <c r="B30" i="30"/>
  <c r="B29" i="30"/>
  <c r="B28" i="30"/>
  <c r="B27" i="30"/>
  <c r="B26" i="30"/>
  <c r="B25" i="30"/>
  <c r="B24" i="30"/>
  <c r="B23" i="30"/>
  <c r="B22" i="30"/>
  <c r="B21" i="30"/>
  <c r="B19" i="30"/>
  <c r="B18" i="30"/>
  <c r="B17" i="30"/>
  <c r="B16" i="30"/>
  <c r="B15" i="30"/>
  <c r="B14" i="30"/>
  <c r="B13" i="30"/>
  <c r="B11" i="30"/>
  <c r="B10" i="30"/>
  <c r="B9" i="30"/>
  <c r="B8" i="30"/>
  <c r="B7" i="30"/>
  <c r="B6" i="30"/>
  <c r="B5" i="30"/>
  <c r="B25" i="38"/>
  <c r="B20" i="38"/>
  <c r="B15" i="38"/>
  <c r="B10" i="38"/>
  <c r="B5" i="38"/>
  <c r="BR2" i="38"/>
  <c r="BP2" i="38"/>
  <c r="BB2" i="38"/>
  <c r="BC2" i="38" s="1"/>
  <c r="BD2" i="38" s="1"/>
  <c r="BE2" i="38" s="1"/>
  <c r="BF2" i="38" s="1"/>
  <c r="BG2" i="38" s="1"/>
  <c r="BH2" i="38" s="1"/>
  <c r="BI2" i="38" s="1"/>
  <c r="BJ2" i="38" s="1"/>
  <c r="BK2" i="38" s="1"/>
  <c r="BL2" i="38" s="1"/>
  <c r="BM2" i="38" s="1"/>
  <c r="BN2" i="38" s="1"/>
  <c r="X2" i="38"/>
  <c r="AM2" i="38" s="1"/>
  <c r="AN2" i="38" s="1"/>
  <c r="AO2" i="38" s="1"/>
  <c r="AP2" i="38" s="1"/>
  <c r="AQ2" i="38" s="1"/>
  <c r="AR2" i="38" s="1"/>
  <c r="AS2" i="38" s="1"/>
  <c r="AT2" i="38" s="1"/>
  <c r="AU2" i="38" s="1"/>
  <c r="AV2" i="38" s="1"/>
  <c r="AW2" i="38" s="1"/>
  <c r="I2" i="38"/>
  <c r="J2" i="38" s="1"/>
  <c r="K2" i="38" s="1"/>
  <c r="L2" i="38" s="1"/>
  <c r="M2" i="38" s="1"/>
  <c r="N2" i="38" s="1"/>
  <c r="O2" i="38" s="1"/>
  <c r="P2" i="38" s="1"/>
  <c r="Q2" i="38" s="1"/>
  <c r="R2" i="38" s="1"/>
  <c r="S2" i="38" s="1"/>
  <c r="T2" i="38" s="1"/>
  <c r="G2" i="38"/>
  <c r="F2" i="38"/>
  <c r="E2" i="38"/>
  <c r="D2" i="38"/>
  <c r="B25" i="37"/>
  <c r="B20" i="37"/>
  <c r="B15" i="37"/>
  <c r="B10" i="37"/>
  <c r="B5" i="37"/>
  <c r="E3" i="37"/>
  <c r="D3" i="37"/>
  <c r="D2" i="37"/>
  <c r="E2" i="37" s="1"/>
  <c r="F2" i="37" s="1"/>
  <c r="G2" i="37" s="1"/>
  <c r="H2" i="37" s="1"/>
  <c r="R20" i="37" l="1"/>
  <c r="I20" i="37"/>
  <c r="V20" i="37" s="1"/>
  <c r="R15" i="37"/>
  <c r="AY31" i="38"/>
  <c r="O31" i="37" s="1"/>
  <c r="AJ33" i="38"/>
  <c r="P33" i="37" s="1"/>
  <c r="V32" i="38"/>
  <c r="AK32" i="38"/>
  <c r="AZ32" i="38"/>
  <c r="U32" i="37" s="1"/>
  <c r="BN32" i="38"/>
  <c r="J32" i="37" s="1"/>
  <c r="AJ32" i="38"/>
  <c r="P32" i="37" s="1"/>
  <c r="U31" i="38"/>
  <c r="AJ31" i="38"/>
  <c r="P31" i="37" s="1"/>
  <c r="AZ31" i="38"/>
  <c r="U31" i="37" s="1"/>
  <c r="BN31" i="38"/>
  <c r="J31" i="37" s="1"/>
  <c r="U33" i="38"/>
  <c r="AK33" i="38"/>
  <c r="AY33" i="38"/>
  <c r="O33" i="37" s="1"/>
  <c r="BN33" i="38"/>
  <c r="J33" i="37" s="1"/>
  <c r="V31" i="38"/>
  <c r="AK31" i="38"/>
  <c r="V33" i="38"/>
  <c r="AZ33" i="38"/>
  <c r="U33" i="37" s="1"/>
  <c r="U32" i="38"/>
  <c r="AY32" i="38"/>
  <c r="O32" i="37" s="1"/>
  <c r="V26" i="38"/>
  <c r="H26" i="37" s="1"/>
  <c r="T26" i="37" s="1"/>
  <c r="AJ26" i="38"/>
  <c r="P26" i="37" s="1"/>
  <c r="AZ26" i="38"/>
  <c r="U26" i="37" s="1"/>
  <c r="BN26" i="38"/>
  <c r="J26" i="37" s="1"/>
  <c r="U28" i="38"/>
  <c r="N28" i="37" s="1"/>
  <c r="AK28" i="38"/>
  <c r="AZ28" i="38"/>
  <c r="U28" i="37" s="1"/>
  <c r="AJ27" i="38"/>
  <c r="P27" i="37" s="1"/>
  <c r="AY28" i="38"/>
  <c r="O28" i="37" s="1"/>
  <c r="V27" i="38"/>
  <c r="H27" i="37" s="1"/>
  <c r="T27" i="37" s="1"/>
  <c r="AK27" i="38"/>
  <c r="AY27" i="38"/>
  <c r="O27" i="37" s="1"/>
  <c r="BN27" i="38"/>
  <c r="J27" i="37" s="1"/>
  <c r="AZ27" i="38"/>
  <c r="U27" i="37" s="1"/>
  <c r="V28" i="38"/>
  <c r="H28" i="37" s="1"/>
  <c r="T28" i="37" s="1"/>
  <c r="BN28" i="38"/>
  <c r="J28" i="37" s="1"/>
  <c r="AK26" i="38"/>
  <c r="AY22" i="38"/>
  <c r="O22" i="37" s="1"/>
  <c r="BN22" i="38"/>
  <c r="J22" i="37" s="1"/>
  <c r="U26" i="38"/>
  <c r="N26" i="37" s="1"/>
  <c r="AZ22" i="38"/>
  <c r="U22" i="37" s="1"/>
  <c r="U27" i="38"/>
  <c r="N27" i="37" s="1"/>
  <c r="AY26" i="38"/>
  <c r="O26" i="37" s="1"/>
  <c r="AJ28" i="38"/>
  <c r="P28" i="37" s="1"/>
  <c r="BN16" i="38"/>
  <c r="J16" i="37" s="1"/>
  <c r="AY18" i="38"/>
  <c r="O18" i="37" s="1"/>
  <c r="AK22" i="38"/>
  <c r="AJ21" i="38"/>
  <c r="P21" i="37" s="1"/>
  <c r="BN21" i="38"/>
  <c r="J21" i="37" s="1"/>
  <c r="AK23" i="38"/>
  <c r="AZ23" i="38"/>
  <c r="U23" i="37" s="1"/>
  <c r="BN23" i="38"/>
  <c r="J23" i="37" s="1"/>
  <c r="V22" i="38"/>
  <c r="H22" i="37" s="1"/>
  <c r="T22" i="37" s="1"/>
  <c r="V21" i="38"/>
  <c r="H21" i="37" s="1"/>
  <c r="T21" i="37" s="1"/>
  <c r="AZ21" i="38"/>
  <c r="U21" i="37" s="1"/>
  <c r="U23" i="38"/>
  <c r="N23" i="37" s="1"/>
  <c r="AK21" i="38"/>
  <c r="V23" i="38"/>
  <c r="H23" i="37" s="1"/>
  <c r="T23" i="37" s="1"/>
  <c r="V17" i="38"/>
  <c r="H17" i="37" s="1"/>
  <c r="T17" i="37" s="1"/>
  <c r="AK17" i="38"/>
  <c r="AY17" i="38"/>
  <c r="O17" i="37" s="1"/>
  <c r="BN17" i="38"/>
  <c r="J17" i="37" s="1"/>
  <c r="U21" i="38"/>
  <c r="N21" i="37" s="1"/>
  <c r="U22" i="38"/>
  <c r="N22" i="37" s="1"/>
  <c r="AJ16" i="38"/>
  <c r="P16" i="37" s="1"/>
  <c r="AJ22" i="38"/>
  <c r="P22" i="37" s="1"/>
  <c r="AY21" i="38"/>
  <c r="O21" i="37" s="1"/>
  <c r="AJ23" i="38"/>
  <c r="P23" i="37" s="1"/>
  <c r="AY11" i="38"/>
  <c r="O11" i="37" s="1"/>
  <c r="AJ13" i="38"/>
  <c r="P13" i="37" s="1"/>
  <c r="V16" i="38"/>
  <c r="H16" i="37" s="1"/>
  <c r="T16" i="37" s="1"/>
  <c r="U16" i="38"/>
  <c r="N16" i="37" s="1"/>
  <c r="AK16" i="38"/>
  <c r="AZ16" i="38"/>
  <c r="U16" i="37" s="1"/>
  <c r="AZ17" i="38"/>
  <c r="U17" i="37" s="1"/>
  <c r="U18" i="38"/>
  <c r="N18" i="37" s="1"/>
  <c r="AK18" i="38"/>
  <c r="AZ18" i="38"/>
  <c r="U18" i="37" s="1"/>
  <c r="BN18" i="38"/>
  <c r="J18" i="37" s="1"/>
  <c r="AY23" i="38"/>
  <c r="O23" i="37" s="1"/>
  <c r="AJ17" i="38"/>
  <c r="P17" i="37" s="1"/>
  <c r="U17" i="38"/>
  <c r="N17" i="37" s="1"/>
  <c r="V12" i="38"/>
  <c r="H12" i="37" s="1"/>
  <c r="T12" i="37" s="1"/>
  <c r="AK12" i="38"/>
  <c r="AY12" i="38"/>
  <c r="O12" i="37" s="1"/>
  <c r="BN12" i="38"/>
  <c r="J12" i="37" s="1"/>
  <c r="AZ12" i="38"/>
  <c r="U12" i="37" s="1"/>
  <c r="AY16" i="38"/>
  <c r="O16" i="37" s="1"/>
  <c r="AJ18" i="38"/>
  <c r="P18" i="37" s="1"/>
  <c r="AJ12" i="38"/>
  <c r="P12" i="37" s="1"/>
  <c r="AZ13" i="38"/>
  <c r="U13" i="37" s="1"/>
  <c r="AK11" i="38"/>
  <c r="V13" i="38"/>
  <c r="H13" i="37" s="1"/>
  <c r="T13" i="37" s="1"/>
  <c r="V18" i="38"/>
  <c r="H18" i="37" s="1"/>
  <c r="T18" i="37" s="1"/>
  <c r="U13" i="38"/>
  <c r="N13" i="37" s="1"/>
  <c r="BN13" i="38"/>
  <c r="J13" i="37" s="1"/>
  <c r="V11" i="38"/>
  <c r="H11" i="37" s="1"/>
  <c r="T11" i="37" s="1"/>
  <c r="AZ11" i="38"/>
  <c r="U11" i="37" s="1"/>
  <c r="AK13" i="38"/>
  <c r="U11" i="38"/>
  <c r="N11" i="37" s="1"/>
  <c r="AJ11" i="38"/>
  <c r="P11" i="37" s="1"/>
  <c r="BN11" i="38"/>
  <c r="J11" i="37" s="1"/>
  <c r="U12" i="38"/>
  <c r="N12" i="37" s="1"/>
  <c r="AY13" i="38"/>
  <c r="O13" i="37" s="1"/>
  <c r="BN6" i="38"/>
  <c r="J6" i="37" s="1"/>
  <c r="AZ6" i="38"/>
  <c r="U6" i="37" s="1"/>
  <c r="BN8" i="38"/>
  <c r="J8" i="37" s="1"/>
  <c r="BN7" i="38"/>
  <c r="J7" i="37" s="1"/>
  <c r="AY7" i="38"/>
  <c r="O7" i="37" s="1"/>
  <c r="AY6" i="38"/>
  <c r="O6" i="37" s="1"/>
  <c r="AY8" i="38"/>
  <c r="O8" i="37" s="1"/>
  <c r="AZ7" i="38"/>
  <c r="U7" i="37" s="1"/>
  <c r="AZ8" i="38"/>
  <c r="U8" i="37" s="1"/>
  <c r="U7" i="38"/>
  <c r="N7" i="37" s="1"/>
  <c r="AJ6" i="38"/>
  <c r="P6" i="37" s="1"/>
  <c r="AK8" i="38"/>
  <c r="AK6" i="38"/>
  <c r="AJ7" i="38"/>
  <c r="P7" i="37" s="1"/>
  <c r="AK7" i="38"/>
  <c r="AJ8" i="38"/>
  <c r="P8" i="37" s="1"/>
  <c r="V8" i="38"/>
  <c r="H8" i="37" s="1"/>
  <c r="T8" i="37" s="1"/>
  <c r="V7" i="38"/>
  <c r="H7" i="37" s="1"/>
  <c r="T7" i="37" s="1"/>
  <c r="U8" i="38"/>
  <c r="N8" i="37" s="1"/>
  <c r="V6" i="38"/>
  <c r="H6" i="37" s="1"/>
  <c r="T6" i="37" s="1"/>
  <c r="U6" i="38"/>
  <c r="N6" i="37" s="1"/>
  <c r="X20" i="37"/>
  <c r="W20" i="37"/>
  <c r="Q20" i="37"/>
  <c r="BN5" i="38"/>
  <c r="BN10" i="38"/>
  <c r="BN20" i="38"/>
  <c r="AY15" i="38"/>
  <c r="AZ20" i="38"/>
  <c r="AZ10" i="38"/>
  <c r="AZ15" i="38"/>
  <c r="AZ25" i="38"/>
  <c r="AK10" i="38"/>
  <c r="AK15" i="38"/>
  <c r="AJ10" i="38"/>
  <c r="P10" i="37" s="1"/>
  <c r="Q10" i="37" s="1"/>
  <c r="AK20" i="38"/>
  <c r="AJ25" i="38"/>
  <c r="P25" i="37" s="1"/>
  <c r="V5" i="37"/>
  <c r="N30" i="37"/>
  <c r="E30" i="37"/>
  <c r="J30" i="37"/>
  <c r="L30" i="37"/>
  <c r="D30" i="37"/>
  <c r="F30" i="37"/>
  <c r="G30" i="37"/>
  <c r="T30" i="37"/>
  <c r="K30" i="37"/>
  <c r="H30" i="37"/>
  <c r="Q5" i="37"/>
  <c r="R5" i="37"/>
  <c r="V2" i="38"/>
  <c r="U2" i="38"/>
  <c r="AY2" i="38"/>
  <c r="AX2" i="38"/>
  <c r="AZ2" i="38" s="1"/>
  <c r="Y2" i="38"/>
  <c r="Z2" i="38" s="1"/>
  <c r="AA2" i="38" s="1"/>
  <c r="AB2" i="38" s="1"/>
  <c r="AC2" i="38" s="1"/>
  <c r="AD2" i="38" s="1"/>
  <c r="AE2" i="38" s="1"/>
  <c r="AF2" i="38" s="1"/>
  <c r="AG2" i="38" s="1"/>
  <c r="AH2" i="38" s="1"/>
  <c r="AI2" i="38" s="1"/>
  <c r="T2" i="37"/>
  <c r="P2" i="37"/>
  <c r="N2" i="37"/>
  <c r="I2" i="37"/>
  <c r="F36" i="5"/>
  <c r="R25" i="37" l="1"/>
  <c r="I25" i="37"/>
  <c r="V25" i="37" s="1"/>
  <c r="Q25" i="37"/>
  <c r="R10" i="37"/>
  <c r="I10" i="37"/>
  <c r="V10" i="37" s="1"/>
  <c r="X10" i="37" s="1"/>
  <c r="O15" i="37"/>
  <c r="I33" i="37"/>
  <c r="V33" i="37" s="1"/>
  <c r="N33" i="37"/>
  <c r="I31" i="37"/>
  <c r="V31" i="37" s="1"/>
  <c r="N31" i="37"/>
  <c r="H33" i="37"/>
  <c r="T33" i="37" s="1"/>
  <c r="I32" i="37"/>
  <c r="V32" i="37" s="1"/>
  <c r="N32" i="37"/>
  <c r="H31" i="37"/>
  <c r="T31" i="37" s="1"/>
  <c r="H32" i="37"/>
  <c r="T32" i="37" s="1"/>
  <c r="R13" i="37"/>
  <c r="Q22" i="37"/>
  <c r="Q13" i="37"/>
  <c r="Q26" i="37"/>
  <c r="R26" i="37"/>
  <c r="R21" i="37"/>
  <c r="Q27" i="37"/>
  <c r="R12" i="37"/>
  <c r="R27" i="37"/>
  <c r="R11" i="37"/>
  <c r="R18" i="37"/>
  <c r="Q16" i="37"/>
  <c r="R23" i="37"/>
  <c r="Q23" i="37"/>
  <c r="R17" i="37"/>
  <c r="I16" i="37"/>
  <c r="V16" i="37" s="1"/>
  <c r="X16" i="37" s="1"/>
  <c r="R16" i="37"/>
  <c r="Q12" i="37"/>
  <c r="I26" i="37"/>
  <c r="V26" i="37" s="1"/>
  <c r="W26" i="37" s="1"/>
  <c r="Q21" i="37"/>
  <c r="I28" i="37"/>
  <c r="V28" i="37" s="1"/>
  <c r="W28" i="37" s="1"/>
  <c r="I18" i="37"/>
  <c r="V18" i="37" s="1"/>
  <c r="W18" i="37" s="1"/>
  <c r="R28" i="37"/>
  <c r="I27" i="37"/>
  <c r="V27" i="37" s="1"/>
  <c r="X27" i="37" s="1"/>
  <c r="I21" i="37"/>
  <c r="V21" i="37" s="1"/>
  <c r="W21" i="37" s="1"/>
  <c r="I22" i="37"/>
  <c r="V22" i="37" s="1"/>
  <c r="X22" i="37" s="1"/>
  <c r="Q11" i="37"/>
  <c r="Q28" i="37"/>
  <c r="I17" i="37"/>
  <c r="V17" i="37" s="1"/>
  <c r="W17" i="37" s="1"/>
  <c r="I23" i="37"/>
  <c r="V23" i="37" s="1"/>
  <c r="W23" i="37" s="1"/>
  <c r="Q17" i="37"/>
  <c r="R22" i="37"/>
  <c r="I13" i="37"/>
  <c r="V13" i="37" s="1"/>
  <c r="W13" i="37" s="1"/>
  <c r="I12" i="37"/>
  <c r="V12" i="37" s="1"/>
  <c r="W12" i="37" s="1"/>
  <c r="I11" i="37"/>
  <c r="V11" i="37" s="1"/>
  <c r="W11" i="37" s="1"/>
  <c r="Q18" i="37"/>
  <c r="I8" i="37"/>
  <c r="I6" i="37"/>
  <c r="Q6" i="37"/>
  <c r="I7" i="37"/>
  <c r="Q8" i="37"/>
  <c r="Q7" i="37"/>
  <c r="R7" i="37"/>
  <c r="R8" i="37"/>
  <c r="R6" i="37"/>
  <c r="W10" i="37"/>
  <c r="U30" i="37"/>
  <c r="P30" i="37"/>
  <c r="X5" i="37"/>
  <c r="W5" i="37"/>
  <c r="AK2" i="38"/>
  <c r="AJ2" i="38"/>
  <c r="O2" i="37"/>
  <c r="J2" i="37"/>
  <c r="K2" i="37" s="1"/>
  <c r="L2" i="37" s="1"/>
  <c r="U2" i="37"/>
  <c r="V2" i="37" s="1"/>
  <c r="F16" i="34"/>
  <c r="O11" i="34"/>
  <c r="N11" i="34"/>
  <c r="M11" i="34"/>
  <c r="L11" i="34"/>
  <c r="E36" i="5"/>
  <c r="I15" i="37" l="1"/>
  <c r="V15" i="37" s="1"/>
  <c r="Q15" i="37"/>
  <c r="O30" i="37"/>
  <c r="X25" i="37"/>
  <c r="W25" i="37"/>
  <c r="X26" i="37"/>
  <c r="Q31" i="37"/>
  <c r="W22" i="37"/>
  <c r="X21" i="37"/>
  <c r="X28" i="37"/>
  <c r="X18" i="37"/>
  <c r="W16" i="37"/>
  <c r="W27" i="37"/>
  <c r="R31" i="37"/>
  <c r="Q32" i="37"/>
  <c r="X11" i="37"/>
  <c r="X23" i="37"/>
  <c r="X12" i="37"/>
  <c r="X17" i="37"/>
  <c r="Q33" i="37"/>
  <c r="X13" i="37"/>
  <c r="R32" i="37"/>
  <c r="V8" i="37"/>
  <c r="X8" i="37" s="1"/>
  <c r="R33" i="37"/>
  <c r="V6" i="37"/>
  <c r="V7" i="37"/>
  <c r="R30" i="37"/>
  <c r="Q30" i="37"/>
  <c r="I30" i="37"/>
  <c r="V30" i="37"/>
  <c r="U36" i="5"/>
  <c r="U38" i="5" s="1"/>
  <c r="T36" i="5"/>
  <c r="T38" i="5" s="1"/>
  <c r="K36" i="5"/>
  <c r="K38" i="5" s="1"/>
  <c r="L36" i="5"/>
  <c r="L38" i="5" s="1"/>
  <c r="J36" i="5"/>
  <c r="J38" i="5" s="1"/>
  <c r="H36" i="5"/>
  <c r="H38" i="5" s="1"/>
  <c r="G36" i="5"/>
  <c r="G38" i="5" s="1"/>
  <c r="F38" i="5"/>
  <c r="E38" i="5"/>
  <c r="D36" i="5"/>
  <c r="D38" i="5" s="1"/>
  <c r="G14" i="34" s="1"/>
  <c r="K11" i="34"/>
  <c r="J11" i="34"/>
  <c r="I11" i="34"/>
  <c r="H11" i="34"/>
  <c r="G11" i="34"/>
  <c r="K10" i="34"/>
  <c r="J10" i="34"/>
  <c r="I10" i="34"/>
  <c r="H10" i="34"/>
  <c r="G10" i="34"/>
  <c r="F15" i="34"/>
  <c r="F14" i="34"/>
  <c r="F13" i="34"/>
  <c r="F12" i="34"/>
  <c r="AI494" i="11"/>
  <c r="AH494" i="11"/>
  <c r="AG494" i="11"/>
  <c r="AF494" i="11"/>
  <c r="AE494" i="11"/>
  <c r="AD494" i="11"/>
  <c r="AC494" i="11"/>
  <c r="AB494" i="11"/>
  <c r="AA494" i="11"/>
  <c r="Z494" i="11"/>
  <c r="Y494" i="11"/>
  <c r="X494" i="11"/>
  <c r="AK494" i="11" s="1"/>
  <c r="K41" i="10"/>
  <c r="R51" i="10"/>
  <c r="R50" i="10"/>
  <c r="R49" i="10"/>
  <c r="R48" i="10"/>
  <c r="R47" i="10"/>
  <c r="R46" i="10"/>
  <c r="R45" i="10"/>
  <c r="R44" i="10"/>
  <c r="R43" i="10"/>
  <c r="R42" i="10"/>
  <c r="K28" i="10"/>
  <c r="R38" i="10"/>
  <c r="R37" i="10"/>
  <c r="R36" i="10"/>
  <c r="R35" i="10"/>
  <c r="R34" i="10"/>
  <c r="R33" i="10"/>
  <c r="R32" i="10"/>
  <c r="R31" i="10"/>
  <c r="R30" i="10"/>
  <c r="R29" i="10"/>
  <c r="F8" i="34"/>
  <c r="F7" i="34"/>
  <c r="F6" i="34"/>
  <c r="F5" i="34"/>
  <c r="F4" i="34"/>
  <c r="H2" i="34"/>
  <c r="I2" i="34"/>
  <c r="J2" i="34"/>
  <c r="K2" i="34"/>
  <c r="L2" i="34"/>
  <c r="G2" i="34"/>
  <c r="B2" i="10"/>
  <c r="B15" i="10"/>
  <c r="I25" i="10"/>
  <c r="I24" i="10"/>
  <c r="I23" i="10"/>
  <c r="I22" i="10"/>
  <c r="I21" i="10"/>
  <c r="I20" i="10"/>
  <c r="I19" i="10"/>
  <c r="I18" i="10"/>
  <c r="I17" i="10"/>
  <c r="I16" i="10"/>
  <c r="I12" i="10"/>
  <c r="I11" i="10"/>
  <c r="I10" i="10"/>
  <c r="I9" i="10"/>
  <c r="I8" i="10"/>
  <c r="I7" i="10"/>
  <c r="I6" i="10"/>
  <c r="I5" i="10"/>
  <c r="I4" i="10"/>
  <c r="I3" i="10"/>
  <c r="B28" i="10"/>
  <c r="B41" i="10"/>
  <c r="I51" i="10"/>
  <c r="I50" i="10"/>
  <c r="I49" i="10"/>
  <c r="I48" i="10"/>
  <c r="I47" i="10"/>
  <c r="I46" i="10"/>
  <c r="I45" i="10"/>
  <c r="I44" i="10"/>
  <c r="I43" i="10"/>
  <c r="I42" i="10"/>
  <c r="I38" i="10"/>
  <c r="I37" i="10"/>
  <c r="I36" i="10"/>
  <c r="I35" i="10"/>
  <c r="I34" i="10"/>
  <c r="I33" i="10"/>
  <c r="I32" i="10"/>
  <c r="I31" i="10"/>
  <c r="I30" i="10"/>
  <c r="I29" i="10"/>
  <c r="AD2" i="32"/>
  <c r="AC2" i="32"/>
  <c r="AB2" i="32"/>
  <c r="X2" i="32"/>
  <c r="W2" i="32"/>
  <c r="V2" i="32"/>
  <c r="R2" i="32"/>
  <c r="Q2" i="32"/>
  <c r="P2" i="32"/>
  <c r="L2" i="32"/>
  <c r="K2" i="32"/>
  <c r="J2" i="32"/>
  <c r="F2" i="32"/>
  <c r="E2" i="32"/>
  <c r="D2" i="32"/>
  <c r="B481" i="32"/>
  <c r="AI2" i="32"/>
  <c r="AJ2" i="32"/>
  <c r="AH2" i="32"/>
  <c r="X15" i="37" l="1"/>
  <c r="W15" i="37"/>
  <c r="W8" i="37"/>
  <c r="X33" i="37"/>
  <c r="W6" i="37"/>
  <c r="X6" i="37"/>
  <c r="W7" i="37"/>
  <c r="X7" i="37"/>
  <c r="X30" i="37"/>
  <c r="W30" i="37"/>
  <c r="W32" i="37"/>
  <c r="X32" i="37"/>
  <c r="H14" i="34"/>
  <c r="I14" i="34"/>
  <c r="M14" i="34"/>
  <c r="J14" i="34"/>
  <c r="O14" i="34"/>
  <c r="K14" i="34"/>
  <c r="N14" i="34"/>
  <c r="AJ494" i="11"/>
  <c r="W33" i="37" l="1"/>
  <c r="X31" i="37"/>
  <c r="W31" i="37"/>
  <c r="BJ8" i="35"/>
  <c r="BG8" i="35"/>
  <c r="BD8" i="35"/>
  <c r="BG7" i="35"/>
  <c r="BD7" i="35"/>
  <c r="U40" i="5"/>
  <c r="T40" i="5"/>
  <c r="T43" i="5" s="1"/>
  <c r="L40" i="5"/>
  <c r="K40" i="5"/>
  <c r="J40" i="5"/>
  <c r="H40" i="5"/>
  <c r="G40" i="5"/>
  <c r="F40" i="5"/>
  <c r="E40" i="5"/>
  <c r="D40" i="5"/>
  <c r="D43" i="5" s="1"/>
  <c r="G15" i="34" s="1"/>
  <c r="BN38" i="35"/>
  <c r="AZ38" i="35"/>
  <c r="AY38" i="35"/>
  <c r="AK38" i="35"/>
  <c r="AJ38" i="35"/>
  <c r="V38" i="35"/>
  <c r="U38" i="35"/>
  <c r="BN37" i="35"/>
  <c r="AZ37" i="35"/>
  <c r="AY37" i="35"/>
  <c r="AK37" i="35"/>
  <c r="AJ37" i="35"/>
  <c r="V37" i="35"/>
  <c r="U37" i="35"/>
  <c r="BN36" i="35"/>
  <c r="AZ36" i="35"/>
  <c r="AY36" i="35"/>
  <c r="AK36" i="35"/>
  <c r="AJ36" i="35"/>
  <c r="V36" i="35"/>
  <c r="U36" i="35"/>
  <c r="BN33" i="35"/>
  <c r="AZ33" i="35"/>
  <c r="AY33" i="35"/>
  <c r="AK33" i="35"/>
  <c r="AJ33" i="35"/>
  <c r="V33" i="35"/>
  <c r="U33" i="35"/>
  <c r="BN32" i="35"/>
  <c r="AZ32" i="35"/>
  <c r="AY32" i="35"/>
  <c r="AK32" i="35"/>
  <c r="AJ32" i="35"/>
  <c r="V32" i="35"/>
  <c r="U32" i="35"/>
  <c r="BN31" i="35"/>
  <c r="AZ31" i="35"/>
  <c r="AY31" i="35"/>
  <c r="AK31" i="35"/>
  <c r="AJ31" i="35"/>
  <c r="V31" i="35"/>
  <c r="U31" i="35"/>
  <c r="BN28" i="35"/>
  <c r="AZ28" i="35"/>
  <c r="AY28" i="35"/>
  <c r="AK28" i="35"/>
  <c r="AJ28" i="35"/>
  <c r="V28" i="35"/>
  <c r="U28" i="35"/>
  <c r="BN27" i="35"/>
  <c r="AZ27" i="35"/>
  <c r="AY27" i="35"/>
  <c r="AK27" i="35"/>
  <c r="AJ27" i="35"/>
  <c r="V27" i="35"/>
  <c r="U27" i="35"/>
  <c r="BN26" i="35"/>
  <c r="AZ26" i="35"/>
  <c r="AY26" i="35"/>
  <c r="AK26" i="35"/>
  <c r="AJ26" i="35"/>
  <c r="V26" i="35"/>
  <c r="U26" i="35"/>
  <c r="BN23" i="35"/>
  <c r="AZ23" i="35"/>
  <c r="AY23" i="35"/>
  <c r="AK23" i="35"/>
  <c r="AJ23" i="35"/>
  <c r="V23" i="35"/>
  <c r="U23" i="35"/>
  <c r="BN22" i="35"/>
  <c r="AZ22" i="35"/>
  <c r="AY22" i="35"/>
  <c r="AK22" i="35"/>
  <c r="AJ22" i="35"/>
  <c r="V22" i="35"/>
  <c r="U22" i="35"/>
  <c r="BN21" i="35"/>
  <c r="AZ21" i="35"/>
  <c r="AY21" i="35"/>
  <c r="AK21" i="35"/>
  <c r="AJ21" i="35"/>
  <c r="V21" i="35"/>
  <c r="U21" i="35"/>
  <c r="AX8" i="35"/>
  <c r="AU8" i="35"/>
  <c r="AR8" i="35"/>
  <c r="AO8" i="35"/>
  <c r="AI8" i="35"/>
  <c r="AF8" i="35"/>
  <c r="AC8" i="35"/>
  <c r="Z8" i="35"/>
  <c r="AJ8" i="35" s="1"/>
  <c r="T8" i="35"/>
  <c r="Q8" i="35"/>
  <c r="N8" i="35"/>
  <c r="K8" i="35"/>
  <c r="G8" i="35"/>
  <c r="F8" i="35"/>
  <c r="E8" i="35"/>
  <c r="D8" i="35"/>
  <c r="BN18" i="35"/>
  <c r="BN17" i="35"/>
  <c r="BN16" i="35"/>
  <c r="BN13" i="35"/>
  <c r="BN12" i="35"/>
  <c r="BN11" i="35"/>
  <c r="BN8" i="35"/>
  <c r="BN7" i="35"/>
  <c r="BN6" i="35"/>
  <c r="AZ18" i="35"/>
  <c r="AY18" i="35"/>
  <c r="AZ17" i="35"/>
  <c r="AY17" i="35"/>
  <c r="AZ16" i="35"/>
  <c r="AY16" i="35"/>
  <c r="AZ13" i="35"/>
  <c r="AY13" i="35"/>
  <c r="AZ12" i="35"/>
  <c r="AY12" i="35"/>
  <c r="AZ11" i="35"/>
  <c r="AY11" i="35"/>
  <c r="AZ7" i="35"/>
  <c r="AY7" i="35"/>
  <c r="AZ6" i="35"/>
  <c r="AY6" i="35"/>
  <c r="O40" i="5" s="1"/>
  <c r="AK18" i="35"/>
  <c r="AJ18" i="35"/>
  <c r="AK17" i="35"/>
  <c r="AJ17" i="35"/>
  <c r="AK16" i="35"/>
  <c r="AJ16" i="35"/>
  <c r="AK13" i="35"/>
  <c r="AJ13" i="35"/>
  <c r="AK12" i="35"/>
  <c r="AJ12" i="35"/>
  <c r="AK11" i="35"/>
  <c r="AJ11" i="35"/>
  <c r="AK7" i="35"/>
  <c r="AJ7" i="35"/>
  <c r="AK6" i="35"/>
  <c r="AJ6" i="35"/>
  <c r="V18" i="35"/>
  <c r="U18" i="35"/>
  <c r="V17" i="35"/>
  <c r="U17" i="35"/>
  <c r="V16" i="35"/>
  <c r="U16" i="35"/>
  <c r="V13" i="35"/>
  <c r="U13" i="35"/>
  <c r="V12" i="35"/>
  <c r="U12" i="35"/>
  <c r="V11" i="35"/>
  <c r="U11" i="35"/>
  <c r="V6" i="35"/>
  <c r="U6" i="35"/>
  <c r="V7" i="35"/>
  <c r="U7" i="35"/>
  <c r="N36" i="5" s="1"/>
  <c r="N38" i="5" s="1"/>
  <c r="BR2" i="35"/>
  <c r="BP2" i="35"/>
  <c r="BB2" i="35"/>
  <c r="BC2" i="35" s="1"/>
  <c r="BD2" i="35" s="1"/>
  <c r="BE2" i="35" s="1"/>
  <c r="BF2" i="35" s="1"/>
  <c r="BG2" i="35" s="1"/>
  <c r="BH2" i="35" s="1"/>
  <c r="BI2" i="35" s="1"/>
  <c r="BJ2" i="35" s="1"/>
  <c r="BK2" i="35" s="1"/>
  <c r="BL2" i="35" s="1"/>
  <c r="BM2" i="35" s="1"/>
  <c r="BN2" i="35" s="1"/>
  <c r="X2" i="35"/>
  <c r="AM2" i="35" s="1"/>
  <c r="AN2" i="35" s="1"/>
  <c r="AO2" i="35" s="1"/>
  <c r="AP2" i="35" s="1"/>
  <c r="AQ2" i="35" s="1"/>
  <c r="AR2" i="35" s="1"/>
  <c r="AS2" i="35" s="1"/>
  <c r="AT2" i="35" s="1"/>
  <c r="AU2" i="35" s="1"/>
  <c r="AV2" i="35" s="1"/>
  <c r="AW2" i="35" s="1"/>
  <c r="I2" i="35"/>
  <c r="J2" i="35" s="1"/>
  <c r="K2" i="35" s="1"/>
  <c r="L2" i="35" s="1"/>
  <c r="M2" i="35" s="1"/>
  <c r="N2" i="35" s="1"/>
  <c r="O2" i="35" s="1"/>
  <c r="P2" i="35" s="1"/>
  <c r="Q2" i="35" s="1"/>
  <c r="R2" i="35" s="1"/>
  <c r="S2" i="35" s="1"/>
  <c r="T2" i="35" s="1"/>
  <c r="G2" i="35"/>
  <c r="F2" i="35"/>
  <c r="E2" i="35"/>
  <c r="D2" i="35"/>
  <c r="P36" i="5" l="1"/>
  <c r="O36" i="5"/>
  <c r="O38" i="5" s="1"/>
  <c r="P40" i="5"/>
  <c r="N40" i="5"/>
  <c r="N43" i="5" s="1"/>
  <c r="AY8" i="35"/>
  <c r="AZ8" i="35"/>
  <c r="AK8" i="35"/>
  <c r="V8" i="35"/>
  <c r="U8" i="35"/>
  <c r="V2" i="35"/>
  <c r="U2" i="35"/>
  <c r="AY2" i="35"/>
  <c r="AX2" i="35"/>
  <c r="AZ2" i="35" s="1"/>
  <c r="Y2" i="35"/>
  <c r="Z2" i="35" s="1"/>
  <c r="AA2" i="35" s="1"/>
  <c r="AB2" i="35" s="1"/>
  <c r="AC2" i="35" s="1"/>
  <c r="AD2" i="35" s="1"/>
  <c r="AE2" i="35" s="1"/>
  <c r="AF2" i="35" s="1"/>
  <c r="AG2" i="35" s="1"/>
  <c r="AH2" i="35" s="1"/>
  <c r="AI2" i="35" s="1"/>
  <c r="F316" i="11"/>
  <c r="E316" i="11"/>
  <c r="F307" i="11"/>
  <c r="E307" i="11"/>
  <c r="G316" i="11"/>
  <c r="G307" i="11"/>
  <c r="J316" i="11"/>
  <c r="K316" i="11"/>
  <c r="L316" i="11"/>
  <c r="M316" i="11"/>
  <c r="N316" i="11"/>
  <c r="O316" i="11"/>
  <c r="P316" i="11"/>
  <c r="Q316" i="11"/>
  <c r="R316" i="11"/>
  <c r="S316" i="11"/>
  <c r="T316" i="11"/>
  <c r="J307" i="11"/>
  <c r="K307" i="11"/>
  <c r="L307" i="11"/>
  <c r="M307" i="11"/>
  <c r="N307" i="11"/>
  <c r="O307" i="11"/>
  <c r="P307" i="11"/>
  <c r="Q307" i="11"/>
  <c r="R307" i="11"/>
  <c r="S307" i="11"/>
  <c r="T307" i="11"/>
  <c r="I316" i="11"/>
  <c r="I307" i="11"/>
  <c r="AI316" i="11"/>
  <c r="AH316" i="11"/>
  <c r="AG316" i="11"/>
  <c r="AF316" i="11"/>
  <c r="AE316" i="11"/>
  <c r="AD316" i="11"/>
  <c r="AC316" i="11"/>
  <c r="AB316" i="11"/>
  <c r="AA316" i="11"/>
  <c r="Z316" i="11"/>
  <c r="Y316" i="11"/>
  <c r="X316" i="11"/>
  <c r="AI307" i="11"/>
  <c r="AH307" i="11"/>
  <c r="AG307" i="11"/>
  <c r="AF307" i="11"/>
  <c r="AE307" i="11"/>
  <c r="AD307" i="11"/>
  <c r="AC307" i="11"/>
  <c r="AB307" i="11"/>
  <c r="AA307" i="11"/>
  <c r="Z307" i="11"/>
  <c r="Y307" i="11"/>
  <c r="X307" i="11"/>
  <c r="I36" i="5" l="1"/>
  <c r="P38" i="5"/>
  <c r="L14" i="34" s="1"/>
  <c r="Q40" i="5"/>
  <c r="R40" i="5"/>
  <c r="I40" i="5"/>
  <c r="AK2" i="35"/>
  <c r="AJ2" i="35"/>
  <c r="AX316" i="11"/>
  <c r="AW316" i="11"/>
  <c r="AV316" i="11"/>
  <c r="AU316" i="11"/>
  <c r="AT316" i="11"/>
  <c r="AS316" i="11"/>
  <c r="AR316" i="11"/>
  <c r="AQ316" i="11"/>
  <c r="AP316" i="11"/>
  <c r="AO316" i="11"/>
  <c r="AN316" i="11"/>
  <c r="AX307" i="11"/>
  <c r="AW307" i="11"/>
  <c r="AV307" i="11"/>
  <c r="AU307" i="11"/>
  <c r="AT307" i="11"/>
  <c r="AS307" i="11"/>
  <c r="AY307" i="11" s="1"/>
  <c r="AR307" i="11"/>
  <c r="AQ307" i="11"/>
  <c r="AP307" i="11"/>
  <c r="AO307" i="11"/>
  <c r="AN307" i="11"/>
  <c r="AM316" i="11"/>
  <c r="AM307" i="11"/>
  <c r="BR307" i="11"/>
  <c r="BR316" i="11"/>
  <c r="BP316" i="11"/>
  <c r="BP307" i="11"/>
  <c r="BC307" i="11"/>
  <c r="BD307" i="11"/>
  <c r="BE307" i="11"/>
  <c r="BF307" i="11"/>
  <c r="BG307" i="11"/>
  <c r="BH307" i="11"/>
  <c r="BI307" i="11"/>
  <c r="BJ307" i="11"/>
  <c r="BK307" i="11"/>
  <c r="BL307" i="11"/>
  <c r="BM307" i="11"/>
  <c r="BC316" i="11"/>
  <c r="BD316" i="11"/>
  <c r="BE316" i="11"/>
  <c r="BF316" i="11"/>
  <c r="BG316" i="11"/>
  <c r="BH316" i="11"/>
  <c r="BI316" i="11"/>
  <c r="BJ316" i="11"/>
  <c r="BK316" i="11"/>
  <c r="BL316" i="11"/>
  <c r="BM316" i="11"/>
  <c r="BB316" i="11"/>
  <c r="BB307" i="11"/>
  <c r="V36" i="5" l="1"/>
  <c r="V38" i="5" s="1"/>
  <c r="I38" i="5"/>
  <c r="V40" i="5"/>
  <c r="B393" i="12"/>
  <c r="B392" i="12"/>
  <c r="B391" i="12"/>
  <c r="B390" i="12"/>
  <c r="B389" i="12"/>
  <c r="B388" i="12"/>
  <c r="B387" i="12"/>
  <c r="B386" i="12"/>
  <c r="B385" i="12"/>
  <c r="B384" i="12"/>
  <c r="B383" i="12"/>
  <c r="B382" i="12"/>
  <c r="W40" i="5" l="1"/>
  <c r="X40" i="5"/>
  <c r="A311" i="3"/>
  <c r="B311" i="3"/>
  <c r="A312" i="3"/>
  <c r="B312" i="3"/>
  <c r="A313" i="3"/>
  <c r="B313" i="3"/>
  <c r="B310" i="3"/>
  <c r="A310" i="3"/>
  <c r="J643" i="11"/>
  <c r="AN643" i="11" s="1"/>
  <c r="BC643" i="11" s="1"/>
  <c r="J655" i="11"/>
  <c r="AN655" i="11" s="1"/>
  <c r="BC655" i="11" s="1"/>
  <c r="G648" i="11"/>
  <c r="F534" i="11"/>
  <c r="E604" i="11"/>
  <c r="E97" i="1" s="1"/>
  <c r="L657" i="11"/>
  <c r="AP657" i="11" s="1"/>
  <c r="BE657" i="11" s="1"/>
  <c r="K656" i="11"/>
  <c r="AO656" i="11" s="1"/>
  <c r="BD656" i="11" s="1"/>
  <c r="O649" i="11"/>
  <c r="AS649" i="11" s="1"/>
  <c r="BH649" i="11" s="1"/>
  <c r="N648" i="11"/>
  <c r="AR648" i="11" s="1"/>
  <c r="BG648" i="11" s="1"/>
  <c r="S641" i="11"/>
  <c r="AW641" i="11" s="1"/>
  <c r="BL641" i="11" s="1"/>
  <c r="S634" i="11"/>
  <c r="AW634" i="11" s="1"/>
  <c r="BL634" i="11" s="1"/>
  <c r="Q634" i="11"/>
  <c r="AU634" i="11" s="1"/>
  <c r="BJ634" i="11" s="1"/>
  <c r="K632" i="11"/>
  <c r="AO632" i="11" s="1"/>
  <c r="BD632" i="11" s="1"/>
  <c r="O631" i="11"/>
  <c r="AS631" i="11" s="1"/>
  <c r="BH631" i="11" s="1"/>
  <c r="S628" i="11"/>
  <c r="AW628" i="11" s="1"/>
  <c r="BL628" i="11" s="1"/>
  <c r="P628" i="11"/>
  <c r="AT628" i="11" s="1"/>
  <c r="BI628" i="11" s="1"/>
  <c r="L627" i="11"/>
  <c r="AP627" i="11" s="1"/>
  <c r="BE627" i="11" s="1"/>
  <c r="N626" i="11"/>
  <c r="AR626" i="11" s="1"/>
  <c r="BG626" i="11" s="1"/>
  <c r="K626" i="11"/>
  <c r="AO626" i="11" s="1"/>
  <c r="BD626" i="11" s="1"/>
  <c r="O624" i="11"/>
  <c r="AS624" i="11" s="1"/>
  <c r="BH624" i="11" s="1"/>
  <c r="K624" i="11"/>
  <c r="AO624" i="11" s="1"/>
  <c r="BD624" i="11" s="1"/>
  <c r="T623" i="11"/>
  <c r="AX623" i="11" s="1"/>
  <c r="BM623" i="11" s="1"/>
  <c r="R623" i="11"/>
  <c r="AV623" i="11" s="1"/>
  <c r="BK623" i="11" s="1"/>
  <c r="M623" i="11"/>
  <c r="AQ623" i="11" s="1"/>
  <c r="BF623" i="11" s="1"/>
  <c r="L623" i="11"/>
  <c r="AP623" i="11" s="1"/>
  <c r="BE623" i="11" s="1"/>
  <c r="M622" i="11"/>
  <c r="AQ622" i="11" s="1"/>
  <c r="BF622" i="11" s="1"/>
  <c r="K622" i="11"/>
  <c r="AO622" i="11" s="1"/>
  <c r="BD622" i="11" s="1"/>
  <c r="S621" i="11"/>
  <c r="AW621" i="11" s="1"/>
  <c r="BL621" i="11" s="1"/>
  <c r="Q620" i="11"/>
  <c r="AU620" i="11" s="1"/>
  <c r="BJ620" i="11" s="1"/>
  <c r="O620" i="11"/>
  <c r="AS620" i="11" s="1"/>
  <c r="BH620" i="11" s="1"/>
  <c r="K620" i="11"/>
  <c r="AO620" i="11" s="1"/>
  <c r="BD620" i="11" s="1"/>
  <c r="R619" i="11"/>
  <c r="AV619" i="11" s="1"/>
  <c r="BK619" i="11" s="1"/>
  <c r="O619" i="11"/>
  <c r="AS619" i="11" s="1"/>
  <c r="BH619" i="11" s="1"/>
  <c r="N619" i="11"/>
  <c r="AR619" i="11" s="1"/>
  <c r="BG619" i="11" s="1"/>
  <c r="R618" i="11"/>
  <c r="AV618" i="11" s="1"/>
  <c r="BK618" i="11" s="1"/>
  <c r="N618" i="11"/>
  <c r="AR618" i="11" s="1"/>
  <c r="BG618" i="11" s="1"/>
  <c r="R617" i="11"/>
  <c r="AV617" i="11" s="1"/>
  <c r="BK617" i="11" s="1"/>
  <c r="P616" i="11"/>
  <c r="AT616" i="11" s="1"/>
  <c r="BI616" i="11" s="1"/>
  <c r="N616" i="11"/>
  <c r="AR616" i="11" s="1"/>
  <c r="BG616" i="11" s="1"/>
  <c r="M616" i="11"/>
  <c r="AQ616" i="11" s="1"/>
  <c r="BF616" i="11" s="1"/>
  <c r="K616" i="11"/>
  <c r="AO616" i="11" s="1"/>
  <c r="BD616" i="11" s="1"/>
  <c r="P615" i="11"/>
  <c r="AT615" i="11" s="1"/>
  <c r="BI615" i="11" s="1"/>
  <c r="N615" i="11"/>
  <c r="AR615" i="11" s="1"/>
  <c r="BG615" i="11" s="1"/>
  <c r="Q614" i="11"/>
  <c r="AU614" i="11" s="1"/>
  <c r="BJ614" i="11" s="1"/>
  <c r="O614" i="11"/>
  <c r="AS614" i="11" s="1"/>
  <c r="BH614" i="11" s="1"/>
  <c r="J614" i="11"/>
  <c r="AN614" i="11" s="1"/>
  <c r="BC614" i="11" s="1"/>
  <c r="J613" i="11"/>
  <c r="AN613" i="11" s="1"/>
  <c r="BC613" i="11" s="1"/>
  <c r="N612" i="11"/>
  <c r="AR612" i="11" s="1"/>
  <c r="BG612" i="11" s="1"/>
  <c r="L612" i="11"/>
  <c r="AP612" i="11" s="1"/>
  <c r="BE612" i="11" s="1"/>
  <c r="J612" i="11"/>
  <c r="AN612" i="11" s="1"/>
  <c r="BC612" i="11" s="1"/>
  <c r="S611" i="11"/>
  <c r="AW611" i="11" s="1"/>
  <c r="BL611" i="11" s="1"/>
  <c r="R611" i="11"/>
  <c r="AV611" i="11" s="1"/>
  <c r="BK611" i="11" s="1"/>
  <c r="S610" i="11"/>
  <c r="AW610" i="11" s="1"/>
  <c r="BL610" i="11" s="1"/>
  <c r="Q610" i="11"/>
  <c r="AU610" i="11" s="1"/>
  <c r="BJ610" i="11" s="1"/>
  <c r="K610" i="11"/>
  <c r="AO610" i="11" s="1"/>
  <c r="BD610" i="11" s="1"/>
  <c r="T608" i="11"/>
  <c r="AX608" i="11" s="1"/>
  <c r="BM608" i="11" s="1"/>
  <c r="R608" i="11"/>
  <c r="AV608" i="11" s="1"/>
  <c r="BK608" i="11" s="1"/>
  <c r="Q608" i="11"/>
  <c r="AU608" i="11" s="1"/>
  <c r="BJ608" i="11" s="1"/>
  <c r="J608" i="11"/>
  <c r="AN608" i="11" s="1"/>
  <c r="BC608" i="11" s="1"/>
  <c r="R607" i="11"/>
  <c r="AV607" i="11" s="1"/>
  <c r="BK607" i="11" s="1"/>
  <c r="Q607" i="11"/>
  <c r="AU607" i="11" s="1"/>
  <c r="BJ607" i="11" s="1"/>
  <c r="J607" i="11"/>
  <c r="AN607" i="11" s="1"/>
  <c r="BC607" i="11" s="1"/>
  <c r="S606" i="11"/>
  <c r="AW606" i="11" s="1"/>
  <c r="BL606" i="11" s="1"/>
  <c r="O606" i="11"/>
  <c r="AS606" i="11" s="1"/>
  <c r="BH606" i="11" s="1"/>
  <c r="P605" i="11"/>
  <c r="AT605" i="11" s="1"/>
  <c r="BI605" i="11" s="1"/>
  <c r="O605" i="11"/>
  <c r="AS605" i="11" s="1"/>
  <c r="BH605" i="11" s="1"/>
  <c r="N605" i="11"/>
  <c r="AR605" i="11" s="1"/>
  <c r="BG605" i="11" s="1"/>
  <c r="M605" i="11"/>
  <c r="AQ605" i="11" s="1"/>
  <c r="BF605" i="11" s="1"/>
  <c r="R604" i="11"/>
  <c r="AV604" i="11" s="1"/>
  <c r="BK604" i="11" s="1"/>
  <c r="P604" i="11"/>
  <c r="AT604" i="11" s="1"/>
  <c r="BI604" i="11" s="1"/>
  <c r="O604" i="11"/>
  <c r="AS604" i="11" s="1"/>
  <c r="BH604" i="11" s="1"/>
  <c r="K604" i="11"/>
  <c r="AO604" i="11" s="1"/>
  <c r="BD604" i="11" s="1"/>
  <c r="Q603" i="11"/>
  <c r="AU603" i="11" s="1"/>
  <c r="BJ603" i="11" s="1"/>
  <c r="L603" i="11"/>
  <c r="AP603" i="11" s="1"/>
  <c r="BE603" i="11" s="1"/>
  <c r="K603" i="11"/>
  <c r="AO603" i="11" s="1"/>
  <c r="BD603" i="11" s="1"/>
  <c r="J603" i="11"/>
  <c r="AN603" i="11" s="1"/>
  <c r="BC603" i="11" s="1"/>
  <c r="N602" i="11"/>
  <c r="AR602" i="11" s="1"/>
  <c r="BG602" i="11" s="1"/>
  <c r="M602" i="11"/>
  <c r="AQ602" i="11" s="1"/>
  <c r="BF602" i="11" s="1"/>
  <c r="K602" i="11"/>
  <c r="AO602" i="11" s="1"/>
  <c r="BD602" i="11" s="1"/>
  <c r="J602" i="11"/>
  <c r="AN602" i="11" s="1"/>
  <c r="BC602" i="11" s="1"/>
  <c r="P601" i="11"/>
  <c r="AT601" i="11" s="1"/>
  <c r="BI601" i="11" s="1"/>
  <c r="N601" i="11"/>
  <c r="AR601" i="11" s="1"/>
  <c r="BG601" i="11" s="1"/>
  <c r="O600" i="11"/>
  <c r="AS600" i="11" s="1"/>
  <c r="BH600" i="11" s="1"/>
  <c r="N600" i="11"/>
  <c r="AR600" i="11" s="1"/>
  <c r="BG600" i="11" s="1"/>
  <c r="M600" i="11"/>
  <c r="AQ600" i="11" s="1"/>
  <c r="BF600" i="11" s="1"/>
  <c r="K600" i="11"/>
  <c r="AO600" i="11" s="1"/>
  <c r="BD600" i="11" s="1"/>
  <c r="J600" i="11"/>
  <c r="AN600" i="11" s="1"/>
  <c r="BC600" i="11" s="1"/>
  <c r="T599" i="11"/>
  <c r="AX599" i="11" s="1"/>
  <c r="BM599" i="11" s="1"/>
  <c r="S599" i="11"/>
  <c r="AW599" i="11" s="1"/>
  <c r="BL599" i="11" s="1"/>
  <c r="K599" i="11"/>
  <c r="AO599" i="11" s="1"/>
  <c r="BD599" i="11" s="1"/>
  <c r="T598" i="11"/>
  <c r="AX598" i="11" s="1"/>
  <c r="BM598" i="11" s="1"/>
  <c r="M598" i="11"/>
  <c r="AQ598" i="11" s="1"/>
  <c r="BF598" i="11" s="1"/>
  <c r="L598" i="11"/>
  <c r="AP598" i="11" s="1"/>
  <c r="BE598" i="11" s="1"/>
  <c r="K598" i="11"/>
  <c r="AO598" i="11" s="1"/>
  <c r="BD598" i="11" s="1"/>
  <c r="Q597" i="11"/>
  <c r="AU597" i="11" s="1"/>
  <c r="BJ597" i="11" s="1"/>
  <c r="P597" i="11"/>
  <c r="AT597" i="11" s="1"/>
  <c r="BI597" i="11" s="1"/>
  <c r="L597" i="11"/>
  <c r="AP597" i="11" s="1"/>
  <c r="BE597" i="11" s="1"/>
  <c r="K597" i="11"/>
  <c r="AO597" i="11" s="1"/>
  <c r="BD597" i="11" s="1"/>
  <c r="T596" i="11"/>
  <c r="AX596" i="11" s="1"/>
  <c r="BM596" i="11" s="1"/>
  <c r="R596" i="11"/>
  <c r="AV596" i="11" s="1"/>
  <c r="BK596" i="11" s="1"/>
  <c r="S595" i="11"/>
  <c r="AW595" i="11" s="1"/>
  <c r="BL595" i="11" s="1"/>
  <c r="R595" i="11"/>
  <c r="AV595" i="11" s="1"/>
  <c r="BK595" i="11" s="1"/>
  <c r="Q595" i="11"/>
  <c r="AU595" i="11" s="1"/>
  <c r="BJ595" i="11" s="1"/>
  <c r="O595" i="11"/>
  <c r="AS595" i="11" s="1"/>
  <c r="BH595" i="11" s="1"/>
  <c r="N595" i="11"/>
  <c r="AR595" i="11" s="1"/>
  <c r="BG595" i="11" s="1"/>
  <c r="J595" i="11"/>
  <c r="AN595" i="11" s="1"/>
  <c r="BC595" i="11" s="1"/>
  <c r="T594" i="11"/>
  <c r="AX594" i="11" s="1"/>
  <c r="BM594" i="11" s="1"/>
  <c r="O594" i="11"/>
  <c r="AS594" i="11" s="1"/>
  <c r="BH594" i="11" s="1"/>
  <c r="M594" i="11"/>
  <c r="AQ594" i="11" s="1"/>
  <c r="BF594" i="11" s="1"/>
  <c r="Q593" i="11"/>
  <c r="AU593" i="11" s="1"/>
  <c r="BJ593" i="11" s="1"/>
  <c r="P593" i="11"/>
  <c r="AT593" i="11" s="1"/>
  <c r="BI593" i="11" s="1"/>
  <c r="N593" i="11"/>
  <c r="AR593" i="11" s="1"/>
  <c r="BG593" i="11" s="1"/>
  <c r="R592" i="11"/>
  <c r="AV592" i="11" s="1"/>
  <c r="BK592" i="11" s="1"/>
  <c r="Q592" i="11"/>
  <c r="AU592" i="11" s="1"/>
  <c r="BJ592" i="11" s="1"/>
  <c r="P592" i="11"/>
  <c r="AT592" i="11" s="1"/>
  <c r="BI592" i="11" s="1"/>
  <c r="O592" i="11"/>
  <c r="AS592" i="11" s="1"/>
  <c r="BH592" i="11" s="1"/>
  <c r="M592" i="11"/>
  <c r="AQ592" i="11" s="1"/>
  <c r="BF592" i="11" s="1"/>
  <c r="R591" i="11"/>
  <c r="AV591" i="11" s="1"/>
  <c r="BK591" i="11" s="1"/>
  <c r="L591" i="11"/>
  <c r="AP591" i="11" s="1"/>
  <c r="BE591" i="11" s="1"/>
  <c r="K591" i="11"/>
  <c r="AO591" i="11" s="1"/>
  <c r="BD591" i="11" s="1"/>
  <c r="J591" i="11"/>
  <c r="AN591" i="11" s="1"/>
  <c r="BC591" i="11" s="1"/>
  <c r="P590" i="11"/>
  <c r="AT590" i="11" s="1"/>
  <c r="BI590" i="11" s="1"/>
  <c r="N590" i="11"/>
  <c r="AR590" i="11" s="1"/>
  <c r="BG590" i="11" s="1"/>
  <c r="M590" i="11"/>
  <c r="AQ590" i="11" s="1"/>
  <c r="BF590" i="11" s="1"/>
  <c r="L590" i="11"/>
  <c r="AP590" i="11" s="1"/>
  <c r="BE590" i="11" s="1"/>
  <c r="P589" i="11"/>
  <c r="AT589" i="11" s="1"/>
  <c r="BI589" i="11" s="1"/>
  <c r="N589" i="11"/>
  <c r="AR589" i="11" s="1"/>
  <c r="BG589" i="11" s="1"/>
  <c r="T588" i="11"/>
  <c r="AX588" i="11" s="1"/>
  <c r="BM588" i="11" s="1"/>
  <c r="S588" i="11"/>
  <c r="AW588" i="11" s="1"/>
  <c r="BL588" i="11" s="1"/>
  <c r="O588" i="11"/>
  <c r="AS588" i="11" s="1"/>
  <c r="BH588" i="11" s="1"/>
  <c r="K588" i="11"/>
  <c r="AO588" i="11" s="1"/>
  <c r="BD588" i="11" s="1"/>
  <c r="J588" i="11"/>
  <c r="AN588" i="11" s="1"/>
  <c r="BC588" i="11" s="1"/>
  <c r="T587" i="11"/>
  <c r="AX587" i="11" s="1"/>
  <c r="BM587" i="11" s="1"/>
  <c r="S587" i="11"/>
  <c r="AW587" i="11" s="1"/>
  <c r="BL587" i="11" s="1"/>
  <c r="M587" i="11"/>
  <c r="AQ587" i="11" s="1"/>
  <c r="BF587" i="11" s="1"/>
  <c r="K587" i="11"/>
  <c r="AO587" i="11" s="1"/>
  <c r="BD587" i="11" s="1"/>
  <c r="M586" i="11"/>
  <c r="AQ586" i="11" s="1"/>
  <c r="BF586" i="11" s="1"/>
  <c r="L586" i="11"/>
  <c r="AP586" i="11" s="1"/>
  <c r="BE586" i="11" s="1"/>
  <c r="J586" i="11"/>
  <c r="AN586" i="11" s="1"/>
  <c r="BC586" i="11" s="1"/>
  <c r="S585" i="11"/>
  <c r="AW585" i="11" s="1"/>
  <c r="BL585" i="11" s="1"/>
  <c r="R585" i="11"/>
  <c r="AV585" i="11" s="1"/>
  <c r="BK585" i="11" s="1"/>
  <c r="Q585" i="11"/>
  <c r="AU585" i="11" s="1"/>
  <c r="BJ585" i="11" s="1"/>
  <c r="P585" i="11"/>
  <c r="AT585" i="11" s="1"/>
  <c r="BI585" i="11" s="1"/>
  <c r="T584" i="11"/>
  <c r="AX584" i="11" s="1"/>
  <c r="BM584" i="11" s="1"/>
  <c r="Q584" i="11"/>
  <c r="AU584" i="11" s="1"/>
  <c r="BJ584" i="11" s="1"/>
  <c r="K584" i="11"/>
  <c r="AO584" i="11" s="1"/>
  <c r="BD584" i="11" s="1"/>
  <c r="J584" i="11"/>
  <c r="AN584" i="11" s="1"/>
  <c r="BC584" i="11" s="1"/>
  <c r="T583" i="11"/>
  <c r="AX583" i="11" s="1"/>
  <c r="BM583" i="11" s="1"/>
  <c r="P583" i="11"/>
  <c r="AT583" i="11" s="1"/>
  <c r="BI583" i="11" s="1"/>
  <c r="N583" i="11"/>
  <c r="AR583" i="11" s="1"/>
  <c r="BG583" i="11" s="1"/>
  <c r="M583" i="11"/>
  <c r="AQ583" i="11" s="1"/>
  <c r="BF583" i="11" s="1"/>
  <c r="L583" i="11"/>
  <c r="AP583" i="11" s="1"/>
  <c r="BE583" i="11" s="1"/>
  <c r="T582" i="11"/>
  <c r="AX582" i="11" s="1"/>
  <c r="BM582" i="11" s="1"/>
  <c r="R582" i="11"/>
  <c r="AV582" i="11" s="1"/>
  <c r="BK582" i="11" s="1"/>
  <c r="K582" i="11"/>
  <c r="AO582" i="11" s="1"/>
  <c r="BD582" i="11" s="1"/>
  <c r="T581" i="11"/>
  <c r="AX581" i="11" s="1"/>
  <c r="BM581" i="11" s="1"/>
  <c r="S581" i="11"/>
  <c r="AW581" i="11" s="1"/>
  <c r="BL581" i="11" s="1"/>
  <c r="Q581" i="11"/>
  <c r="AU581" i="11" s="1"/>
  <c r="BJ581" i="11" s="1"/>
  <c r="P581" i="11"/>
  <c r="AT581" i="11" s="1"/>
  <c r="BI581" i="11" s="1"/>
  <c r="O581" i="11"/>
  <c r="AS581" i="11" s="1"/>
  <c r="BH581" i="11" s="1"/>
  <c r="N581" i="11"/>
  <c r="AR581" i="11" s="1"/>
  <c r="BG581" i="11" s="1"/>
  <c r="S580" i="11"/>
  <c r="AW580" i="11" s="1"/>
  <c r="BL580" i="11" s="1"/>
  <c r="R580" i="11"/>
  <c r="AV580" i="11" s="1"/>
  <c r="BK580" i="11" s="1"/>
  <c r="Q580" i="11"/>
  <c r="AU580" i="11" s="1"/>
  <c r="BJ580" i="11" s="1"/>
  <c r="M580" i="11"/>
  <c r="AQ580" i="11" s="1"/>
  <c r="BF580" i="11" s="1"/>
  <c r="L580" i="11"/>
  <c r="AP580" i="11" s="1"/>
  <c r="BE580" i="11" s="1"/>
  <c r="K580" i="11"/>
  <c r="AO580" i="11" s="1"/>
  <c r="BD580" i="11" s="1"/>
  <c r="P579" i="11"/>
  <c r="AT579" i="11" s="1"/>
  <c r="BI579" i="11" s="1"/>
  <c r="O579" i="11"/>
  <c r="AS579" i="11" s="1"/>
  <c r="BH579" i="11" s="1"/>
  <c r="N579" i="11"/>
  <c r="AR579" i="11" s="1"/>
  <c r="BG579" i="11" s="1"/>
  <c r="M579" i="11"/>
  <c r="AQ579" i="11" s="1"/>
  <c r="BF579" i="11" s="1"/>
  <c r="K579" i="11"/>
  <c r="AO579" i="11" s="1"/>
  <c r="BD579" i="11" s="1"/>
  <c r="J579" i="11"/>
  <c r="AN579" i="11" s="1"/>
  <c r="BC579" i="11" s="1"/>
  <c r="T578" i="11"/>
  <c r="AX578" i="11" s="1"/>
  <c r="BM578" i="11" s="1"/>
  <c r="L578" i="11"/>
  <c r="AP578" i="11" s="1"/>
  <c r="BE578" i="11" s="1"/>
  <c r="K578" i="11"/>
  <c r="AO578" i="11" s="1"/>
  <c r="BD578" i="11" s="1"/>
  <c r="J578" i="11"/>
  <c r="AN578" i="11" s="1"/>
  <c r="BC578" i="11" s="1"/>
  <c r="S577" i="11"/>
  <c r="AW577" i="11" s="1"/>
  <c r="BL577" i="11" s="1"/>
  <c r="R577" i="11"/>
  <c r="AV577" i="11" s="1"/>
  <c r="BK577" i="11" s="1"/>
  <c r="P577" i="11"/>
  <c r="AT577" i="11" s="1"/>
  <c r="BI577" i="11" s="1"/>
  <c r="O577" i="11"/>
  <c r="AS577" i="11" s="1"/>
  <c r="BH577" i="11" s="1"/>
  <c r="K577" i="11"/>
  <c r="AO577" i="11" s="1"/>
  <c r="BD577" i="11" s="1"/>
  <c r="J577" i="11"/>
  <c r="AN577" i="11" s="1"/>
  <c r="BC577" i="11" s="1"/>
  <c r="T576" i="11"/>
  <c r="AX576" i="11" s="1"/>
  <c r="BM576" i="11" s="1"/>
  <c r="S576" i="11"/>
  <c r="AW576" i="11" s="1"/>
  <c r="BL576" i="11" s="1"/>
  <c r="O576" i="11"/>
  <c r="AS576" i="11" s="1"/>
  <c r="BH576" i="11" s="1"/>
  <c r="N576" i="11"/>
  <c r="AR576" i="11" s="1"/>
  <c r="BG576" i="11" s="1"/>
  <c r="M576" i="11"/>
  <c r="AQ576" i="11" s="1"/>
  <c r="BF576" i="11" s="1"/>
  <c r="T575" i="11"/>
  <c r="AX575" i="11" s="1"/>
  <c r="BM575" i="11" s="1"/>
  <c r="S575" i="11"/>
  <c r="AW575" i="11" s="1"/>
  <c r="BL575" i="11" s="1"/>
  <c r="R575" i="11"/>
  <c r="AV575" i="11" s="1"/>
  <c r="BK575" i="11" s="1"/>
  <c r="Q575" i="11"/>
  <c r="AU575" i="11" s="1"/>
  <c r="BJ575" i="11" s="1"/>
  <c r="N575" i="11"/>
  <c r="AR575" i="11" s="1"/>
  <c r="BG575" i="11" s="1"/>
  <c r="M575" i="11"/>
  <c r="AQ575" i="11" s="1"/>
  <c r="BF575" i="11" s="1"/>
  <c r="L575" i="11"/>
  <c r="AP575" i="11" s="1"/>
  <c r="BE575" i="11" s="1"/>
  <c r="K575" i="11"/>
  <c r="AO575" i="11" s="1"/>
  <c r="BD575" i="11" s="1"/>
  <c r="Q574" i="11"/>
  <c r="AU574" i="11" s="1"/>
  <c r="BJ574" i="11" s="1"/>
  <c r="P574" i="11"/>
  <c r="AT574" i="11" s="1"/>
  <c r="BI574" i="11" s="1"/>
  <c r="O574" i="11"/>
  <c r="AS574" i="11" s="1"/>
  <c r="BH574" i="11" s="1"/>
  <c r="L574" i="11"/>
  <c r="AP574" i="11" s="1"/>
  <c r="BE574" i="11" s="1"/>
  <c r="K574" i="11"/>
  <c r="AO574" i="11" s="1"/>
  <c r="BD574" i="11" s="1"/>
  <c r="J574" i="11"/>
  <c r="AN574" i="11" s="1"/>
  <c r="BC574" i="11" s="1"/>
  <c r="T573" i="11"/>
  <c r="AX573" i="11" s="1"/>
  <c r="BM573" i="11" s="1"/>
  <c r="P573" i="11"/>
  <c r="AT573" i="11" s="1"/>
  <c r="BI573" i="11" s="1"/>
  <c r="O573" i="11"/>
  <c r="AS573" i="11" s="1"/>
  <c r="BH573" i="11" s="1"/>
  <c r="N573" i="11"/>
  <c r="AR573" i="11" s="1"/>
  <c r="BG573" i="11" s="1"/>
  <c r="L573" i="11"/>
  <c r="AP573" i="11" s="1"/>
  <c r="BE573" i="11" s="1"/>
  <c r="T572" i="11"/>
  <c r="AX572" i="11" s="1"/>
  <c r="BM572" i="11" s="1"/>
  <c r="S572" i="11"/>
  <c r="AW572" i="11" s="1"/>
  <c r="BL572" i="11" s="1"/>
  <c r="R572" i="11"/>
  <c r="AV572" i="11" s="1"/>
  <c r="BK572" i="11" s="1"/>
  <c r="N572" i="11"/>
  <c r="AR572" i="11" s="1"/>
  <c r="BG572" i="11" s="1"/>
  <c r="M572" i="11"/>
  <c r="AQ572" i="11" s="1"/>
  <c r="BF572" i="11" s="1"/>
  <c r="K572" i="11"/>
  <c r="AO572" i="11" s="1"/>
  <c r="BD572" i="11" s="1"/>
  <c r="J572" i="11"/>
  <c r="AN572" i="11" s="1"/>
  <c r="BC572" i="11" s="1"/>
  <c r="S571" i="11"/>
  <c r="AW571" i="11" s="1"/>
  <c r="BL571" i="11" s="1"/>
  <c r="R571" i="11"/>
  <c r="AV571" i="11" s="1"/>
  <c r="BK571" i="11" s="1"/>
  <c r="Q571" i="11"/>
  <c r="AU571" i="11" s="1"/>
  <c r="BJ571" i="11" s="1"/>
  <c r="P571" i="11"/>
  <c r="AT571" i="11" s="1"/>
  <c r="BI571" i="11" s="1"/>
  <c r="J571" i="11"/>
  <c r="AN571" i="11" s="1"/>
  <c r="BC571" i="11" s="1"/>
  <c r="T570" i="11"/>
  <c r="AX570" i="11" s="1"/>
  <c r="BM570" i="11" s="1"/>
  <c r="S570" i="11"/>
  <c r="AW570" i="11" s="1"/>
  <c r="BL570" i="11" s="1"/>
  <c r="Q570" i="11"/>
  <c r="AU570" i="11" s="1"/>
  <c r="BJ570" i="11" s="1"/>
  <c r="P570" i="11"/>
  <c r="AT570" i="11" s="1"/>
  <c r="BI570" i="11" s="1"/>
  <c r="O570" i="11"/>
  <c r="AS570" i="11" s="1"/>
  <c r="BH570" i="11" s="1"/>
  <c r="N570" i="11"/>
  <c r="AR570" i="11" s="1"/>
  <c r="BG570" i="11" s="1"/>
  <c r="J570" i="11"/>
  <c r="AN570" i="11" s="1"/>
  <c r="BC570" i="11" s="1"/>
  <c r="T569" i="11"/>
  <c r="AX569" i="11" s="1"/>
  <c r="BM569" i="11" s="1"/>
  <c r="S569" i="11"/>
  <c r="AW569" i="11" s="1"/>
  <c r="BL569" i="11" s="1"/>
  <c r="R569" i="11"/>
  <c r="AV569" i="11" s="1"/>
  <c r="BK569" i="11" s="1"/>
  <c r="O569" i="11"/>
  <c r="AS569" i="11" s="1"/>
  <c r="BH569" i="11" s="1"/>
  <c r="N569" i="11"/>
  <c r="AR569" i="11" s="1"/>
  <c r="BG569" i="11" s="1"/>
  <c r="M569" i="11"/>
  <c r="AQ569" i="11" s="1"/>
  <c r="BF569" i="11" s="1"/>
  <c r="T568" i="11"/>
  <c r="AX568" i="11" s="1"/>
  <c r="BM568" i="11" s="1"/>
  <c r="S568" i="11"/>
  <c r="AW568" i="11" s="1"/>
  <c r="BL568" i="11" s="1"/>
  <c r="R568" i="11"/>
  <c r="AV568" i="11" s="1"/>
  <c r="BK568" i="11" s="1"/>
  <c r="Q568" i="11"/>
  <c r="AU568" i="11" s="1"/>
  <c r="BJ568" i="11" s="1"/>
  <c r="O568" i="11"/>
  <c r="AS568" i="11" s="1"/>
  <c r="BH568" i="11" s="1"/>
  <c r="N568" i="11"/>
  <c r="AR568" i="11" s="1"/>
  <c r="BG568" i="11" s="1"/>
  <c r="M568" i="11"/>
  <c r="AQ568" i="11" s="1"/>
  <c r="BF568" i="11" s="1"/>
  <c r="L568" i="11"/>
  <c r="AP568" i="11" s="1"/>
  <c r="BE568" i="11" s="1"/>
  <c r="R567" i="11"/>
  <c r="AV567" i="11" s="1"/>
  <c r="BK567" i="11" s="1"/>
  <c r="Q567" i="11"/>
  <c r="AU567" i="11" s="1"/>
  <c r="BJ567" i="11" s="1"/>
  <c r="P567" i="11"/>
  <c r="AT567" i="11" s="1"/>
  <c r="BI567" i="11" s="1"/>
  <c r="N567" i="11"/>
  <c r="AR567" i="11" s="1"/>
  <c r="BG567" i="11" s="1"/>
  <c r="M567" i="11"/>
  <c r="AQ567" i="11" s="1"/>
  <c r="BF567" i="11" s="1"/>
  <c r="L567" i="11"/>
  <c r="AP567" i="11" s="1"/>
  <c r="BE567" i="11" s="1"/>
  <c r="K567" i="11"/>
  <c r="AO567" i="11" s="1"/>
  <c r="BD567" i="11" s="1"/>
  <c r="R566" i="11"/>
  <c r="AV566" i="11" s="1"/>
  <c r="BK566" i="11" s="1"/>
  <c r="Q566" i="11"/>
  <c r="AU566" i="11" s="1"/>
  <c r="BJ566" i="11" s="1"/>
  <c r="P566" i="11"/>
  <c r="AT566" i="11" s="1"/>
  <c r="BI566" i="11" s="1"/>
  <c r="O566" i="11"/>
  <c r="AS566" i="11" s="1"/>
  <c r="BH566" i="11" s="1"/>
  <c r="L566" i="11"/>
  <c r="AP566" i="11" s="1"/>
  <c r="BE566" i="11" s="1"/>
  <c r="K566" i="11"/>
  <c r="AO566" i="11" s="1"/>
  <c r="BD566" i="11" s="1"/>
  <c r="J566" i="11"/>
  <c r="AN566" i="11" s="1"/>
  <c r="BC566" i="11" s="1"/>
  <c r="Q565" i="11"/>
  <c r="AU565" i="11" s="1"/>
  <c r="BJ565" i="11" s="1"/>
  <c r="P565" i="11"/>
  <c r="AT565" i="11" s="1"/>
  <c r="BI565" i="11" s="1"/>
  <c r="O565" i="11"/>
  <c r="AS565" i="11" s="1"/>
  <c r="BH565" i="11" s="1"/>
  <c r="N565" i="11"/>
  <c r="AR565" i="11" s="1"/>
  <c r="BG565" i="11" s="1"/>
  <c r="L565" i="11"/>
  <c r="AP565" i="11" s="1"/>
  <c r="BE565" i="11" s="1"/>
  <c r="K565" i="11"/>
  <c r="AO565" i="11" s="1"/>
  <c r="BD565" i="11" s="1"/>
  <c r="J565" i="11"/>
  <c r="AN565" i="11" s="1"/>
  <c r="BC565" i="11" s="1"/>
  <c r="T564" i="11"/>
  <c r="AX564" i="11" s="1"/>
  <c r="BM564" i="11" s="1"/>
  <c r="O564" i="11"/>
  <c r="AS564" i="11" s="1"/>
  <c r="BH564" i="11" s="1"/>
  <c r="N564" i="11"/>
  <c r="AR564" i="11" s="1"/>
  <c r="BG564" i="11" s="1"/>
  <c r="M564" i="11"/>
  <c r="AQ564" i="11" s="1"/>
  <c r="BF564" i="11" s="1"/>
  <c r="K564" i="11"/>
  <c r="AO564" i="11" s="1"/>
  <c r="BD564" i="11" s="1"/>
  <c r="J564" i="11"/>
  <c r="AN564" i="11" s="1"/>
  <c r="BC564" i="11" s="1"/>
  <c r="T563" i="11"/>
  <c r="AX563" i="11" s="1"/>
  <c r="BM563" i="11" s="1"/>
  <c r="S563" i="11"/>
  <c r="AW563" i="11" s="1"/>
  <c r="BL563" i="11" s="1"/>
  <c r="Q563" i="11"/>
  <c r="AU563" i="11" s="1"/>
  <c r="BJ563" i="11" s="1"/>
  <c r="O563" i="11"/>
  <c r="AS563" i="11" s="1"/>
  <c r="BH563" i="11" s="1"/>
  <c r="N563" i="11"/>
  <c r="AR563" i="11" s="1"/>
  <c r="BG563" i="11" s="1"/>
  <c r="M563" i="11"/>
  <c r="AQ563" i="11" s="1"/>
  <c r="BF563" i="11" s="1"/>
  <c r="L563" i="11"/>
  <c r="AP563" i="11" s="1"/>
  <c r="BE563" i="11" s="1"/>
  <c r="K563" i="11"/>
  <c r="AO563" i="11" s="1"/>
  <c r="BD563" i="11" s="1"/>
  <c r="J563" i="11"/>
  <c r="AN563" i="11" s="1"/>
  <c r="BC563" i="11" s="1"/>
  <c r="T562" i="11"/>
  <c r="AX562" i="11" s="1"/>
  <c r="BM562" i="11" s="1"/>
  <c r="S562" i="11"/>
  <c r="AW562" i="11" s="1"/>
  <c r="BL562" i="11" s="1"/>
  <c r="R562" i="11"/>
  <c r="AV562" i="11" s="1"/>
  <c r="BK562" i="11" s="1"/>
  <c r="Q562" i="11"/>
  <c r="AU562" i="11" s="1"/>
  <c r="BJ562" i="11" s="1"/>
  <c r="P562" i="11"/>
  <c r="AT562" i="11" s="1"/>
  <c r="BI562" i="11" s="1"/>
  <c r="N562" i="11"/>
  <c r="AR562" i="11" s="1"/>
  <c r="BG562" i="11" s="1"/>
  <c r="M562" i="11"/>
  <c r="AQ562" i="11" s="1"/>
  <c r="BF562" i="11" s="1"/>
  <c r="L562" i="11"/>
  <c r="AP562" i="11" s="1"/>
  <c r="BE562" i="11" s="1"/>
  <c r="K562" i="11"/>
  <c r="AO562" i="11" s="1"/>
  <c r="BD562" i="11" s="1"/>
  <c r="J562" i="11"/>
  <c r="AN562" i="11" s="1"/>
  <c r="BC562" i="11" s="1"/>
  <c r="T561" i="11"/>
  <c r="AX561" i="11" s="1"/>
  <c r="BM561" i="11" s="1"/>
  <c r="S561" i="11"/>
  <c r="AW561" i="11" s="1"/>
  <c r="BL561" i="11" s="1"/>
  <c r="R561" i="11"/>
  <c r="AV561" i="11" s="1"/>
  <c r="BK561" i="11" s="1"/>
  <c r="Q561" i="11"/>
  <c r="AU561" i="11" s="1"/>
  <c r="BJ561" i="11" s="1"/>
  <c r="P561" i="11"/>
  <c r="AT561" i="11" s="1"/>
  <c r="BI561" i="11" s="1"/>
  <c r="O561" i="11"/>
  <c r="AS561" i="11" s="1"/>
  <c r="BH561" i="11" s="1"/>
  <c r="M561" i="11"/>
  <c r="AQ561" i="11" s="1"/>
  <c r="BF561" i="11" s="1"/>
  <c r="L561" i="11"/>
  <c r="AP561" i="11" s="1"/>
  <c r="BE561" i="11" s="1"/>
  <c r="K561" i="11"/>
  <c r="AO561" i="11" s="1"/>
  <c r="BD561" i="11" s="1"/>
  <c r="J561" i="11"/>
  <c r="AN561" i="11" s="1"/>
  <c r="BC561" i="11" s="1"/>
  <c r="T560" i="11"/>
  <c r="AX560" i="11" s="1"/>
  <c r="BM560" i="11" s="1"/>
  <c r="S560" i="11"/>
  <c r="AW560" i="11" s="1"/>
  <c r="BL560" i="11" s="1"/>
  <c r="R560" i="11"/>
  <c r="AV560" i="11" s="1"/>
  <c r="BK560" i="11" s="1"/>
  <c r="Q560" i="11"/>
  <c r="AU560" i="11" s="1"/>
  <c r="BJ560" i="11" s="1"/>
  <c r="P560" i="11"/>
  <c r="AT560" i="11" s="1"/>
  <c r="BI560" i="11" s="1"/>
  <c r="O560" i="11"/>
  <c r="AS560" i="11" s="1"/>
  <c r="BH560" i="11" s="1"/>
  <c r="N560" i="11"/>
  <c r="AR560" i="11" s="1"/>
  <c r="BG560" i="11" s="1"/>
  <c r="L560" i="11"/>
  <c r="AP560" i="11" s="1"/>
  <c r="BE560" i="11" s="1"/>
  <c r="K560" i="11"/>
  <c r="AO560" i="11" s="1"/>
  <c r="BD560" i="11" s="1"/>
  <c r="J560" i="11"/>
  <c r="AN560" i="11" s="1"/>
  <c r="BC560" i="11" s="1"/>
  <c r="T559" i="11"/>
  <c r="AX559" i="11" s="1"/>
  <c r="BM559" i="11" s="1"/>
  <c r="S559" i="11"/>
  <c r="AW559" i="11" s="1"/>
  <c r="BL559" i="11" s="1"/>
  <c r="R559" i="11"/>
  <c r="AV559" i="11" s="1"/>
  <c r="BK559" i="11" s="1"/>
  <c r="Q559" i="11"/>
  <c r="AU559" i="11" s="1"/>
  <c r="BJ559" i="11" s="1"/>
  <c r="P559" i="11"/>
  <c r="AT559" i="11" s="1"/>
  <c r="BI559" i="11" s="1"/>
  <c r="O559" i="11"/>
  <c r="AS559" i="11" s="1"/>
  <c r="BH559" i="11" s="1"/>
  <c r="N559" i="11"/>
  <c r="AR559" i="11" s="1"/>
  <c r="BG559" i="11" s="1"/>
  <c r="M559" i="11"/>
  <c r="AQ559" i="11" s="1"/>
  <c r="BF559" i="11" s="1"/>
  <c r="K559" i="11"/>
  <c r="AO559" i="11" s="1"/>
  <c r="BD559" i="11" s="1"/>
  <c r="J559" i="11"/>
  <c r="AN559" i="11" s="1"/>
  <c r="BC559" i="11" s="1"/>
  <c r="T558" i="11"/>
  <c r="AX558" i="11" s="1"/>
  <c r="BM558" i="11" s="1"/>
  <c r="S558" i="11"/>
  <c r="AW558" i="11" s="1"/>
  <c r="BL558" i="11" s="1"/>
  <c r="R558" i="11"/>
  <c r="AV558" i="11" s="1"/>
  <c r="BK558" i="11" s="1"/>
  <c r="Q558" i="11"/>
  <c r="AU558" i="11" s="1"/>
  <c r="BJ558" i="11" s="1"/>
  <c r="P558" i="11"/>
  <c r="AT558" i="11" s="1"/>
  <c r="BI558" i="11" s="1"/>
  <c r="O558" i="11"/>
  <c r="AS558" i="11" s="1"/>
  <c r="BH558" i="11" s="1"/>
  <c r="N558" i="11"/>
  <c r="AR558" i="11" s="1"/>
  <c r="BG558" i="11" s="1"/>
  <c r="M558" i="11"/>
  <c r="AQ558" i="11" s="1"/>
  <c r="BF558" i="11" s="1"/>
  <c r="L558" i="11"/>
  <c r="AP558" i="11" s="1"/>
  <c r="BE558" i="11" s="1"/>
  <c r="J558" i="11"/>
  <c r="AN558" i="11" s="1"/>
  <c r="BC558" i="11" s="1"/>
  <c r="T557" i="11"/>
  <c r="AX557" i="11" s="1"/>
  <c r="BM557" i="11" s="1"/>
  <c r="S557" i="11"/>
  <c r="AW557" i="11" s="1"/>
  <c r="BL557" i="11" s="1"/>
  <c r="R557" i="11"/>
  <c r="AV557" i="11" s="1"/>
  <c r="BK557" i="11" s="1"/>
  <c r="Q557" i="11"/>
  <c r="AU557" i="11" s="1"/>
  <c r="BJ557" i="11" s="1"/>
  <c r="P557" i="11"/>
  <c r="AT557" i="11" s="1"/>
  <c r="BI557" i="11" s="1"/>
  <c r="O557" i="11"/>
  <c r="AS557" i="11" s="1"/>
  <c r="BH557" i="11" s="1"/>
  <c r="N557" i="11"/>
  <c r="AR557" i="11" s="1"/>
  <c r="BG557" i="11" s="1"/>
  <c r="M557" i="11"/>
  <c r="AQ557" i="11" s="1"/>
  <c r="BF557" i="11" s="1"/>
  <c r="L557" i="11"/>
  <c r="AP557" i="11" s="1"/>
  <c r="BE557" i="11" s="1"/>
  <c r="K557" i="11"/>
  <c r="AO557" i="11" s="1"/>
  <c r="BD557" i="11" s="1"/>
  <c r="T556" i="11"/>
  <c r="AX556" i="11" s="1"/>
  <c r="BM556" i="11" s="1"/>
  <c r="S556" i="11"/>
  <c r="AW556" i="11" s="1"/>
  <c r="BL556" i="11" s="1"/>
  <c r="R556" i="11"/>
  <c r="AV556" i="11" s="1"/>
  <c r="BK556" i="11" s="1"/>
  <c r="Q556" i="11"/>
  <c r="AU556" i="11" s="1"/>
  <c r="BJ556" i="11" s="1"/>
  <c r="P556" i="11"/>
  <c r="AT556" i="11" s="1"/>
  <c r="BI556" i="11" s="1"/>
  <c r="O556" i="11"/>
  <c r="AS556" i="11" s="1"/>
  <c r="BH556" i="11" s="1"/>
  <c r="N556" i="11"/>
  <c r="AR556" i="11" s="1"/>
  <c r="BG556" i="11" s="1"/>
  <c r="M556" i="11"/>
  <c r="AQ556" i="11" s="1"/>
  <c r="BF556" i="11" s="1"/>
  <c r="L556" i="11"/>
  <c r="AP556" i="11" s="1"/>
  <c r="BE556" i="11" s="1"/>
  <c r="K556" i="11"/>
  <c r="AO556" i="11" s="1"/>
  <c r="BD556" i="11" s="1"/>
  <c r="J556" i="11"/>
  <c r="AN556" i="11" s="1"/>
  <c r="BC556" i="11" s="1"/>
  <c r="S555" i="11"/>
  <c r="AW555" i="11" s="1"/>
  <c r="BL555" i="11" s="1"/>
  <c r="R555" i="11"/>
  <c r="AV555" i="11" s="1"/>
  <c r="BK555" i="11" s="1"/>
  <c r="Q555" i="11"/>
  <c r="AU555" i="11" s="1"/>
  <c r="BJ555" i="11" s="1"/>
  <c r="P555" i="11"/>
  <c r="AT555" i="11" s="1"/>
  <c r="BI555" i="11" s="1"/>
  <c r="O555" i="11"/>
  <c r="AS555" i="11" s="1"/>
  <c r="BH555" i="11" s="1"/>
  <c r="N555" i="11"/>
  <c r="AR555" i="11" s="1"/>
  <c r="BG555" i="11" s="1"/>
  <c r="M555" i="11"/>
  <c r="AQ555" i="11" s="1"/>
  <c r="BF555" i="11" s="1"/>
  <c r="L555" i="11"/>
  <c r="AP555" i="11" s="1"/>
  <c r="BE555" i="11" s="1"/>
  <c r="K555" i="11"/>
  <c r="AO555" i="11" s="1"/>
  <c r="BD555" i="11" s="1"/>
  <c r="J555" i="11"/>
  <c r="AN555" i="11" s="1"/>
  <c r="BC555" i="11" s="1"/>
  <c r="T554" i="11"/>
  <c r="AX554" i="11" s="1"/>
  <c r="BM554" i="11" s="1"/>
  <c r="R554" i="11"/>
  <c r="AV554" i="11" s="1"/>
  <c r="BK554" i="11" s="1"/>
  <c r="Q554" i="11"/>
  <c r="AU554" i="11" s="1"/>
  <c r="BJ554" i="11" s="1"/>
  <c r="P554" i="11"/>
  <c r="AT554" i="11" s="1"/>
  <c r="BI554" i="11" s="1"/>
  <c r="O554" i="11"/>
  <c r="AS554" i="11" s="1"/>
  <c r="BH554" i="11" s="1"/>
  <c r="N554" i="11"/>
  <c r="AR554" i="11" s="1"/>
  <c r="BG554" i="11" s="1"/>
  <c r="M554" i="11"/>
  <c r="AQ554" i="11" s="1"/>
  <c r="BF554" i="11" s="1"/>
  <c r="L554" i="11"/>
  <c r="AP554" i="11" s="1"/>
  <c r="BE554" i="11" s="1"/>
  <c r="K554" i="11"/>
  <c r="AO554" i="11" s="1"/>
  <c r="BD554" i="11" s="1"/>
  <c r="J554" i="11"/>
  <c r="AN554" i="11" s="1"/>
  <c r="BC554" i="11" s="1"/>
  <c r="T553" i="11"/>
  <c r="AX553" i="11" s="1"/>
  <c r="BM553" i="11" s="1"/>
  <c r="S553" i="11"/>
  <c r="AW553" i="11" s="1"/>
  <c r="BL553" i="11" s="1"/>
  <c r="Q553" i="11"/>
  <c r="AU553" i="11" s="1"/>
  <c r="BJ553" i="11" s="1"/>
  <c r="P553" i="11"/>
  <c r="AT553" i="11" s="1"/>
  <c r="BI553" i="11" s="1"/>
  <c r="O553" i="11"/>
  <c r="AS553" i="11" s="1"/>
  <c r="BH553" i="11" s="1"/>
  <c r="N553" i="11"/>
  <c r="AR553" i="11" s="1"/>
  <c r="BG553" i="11" s="1"/>
  <c r="M553" i="11"/>
  <c r="AQ553" i="11" s="1"/>
  <c r="BF553" i="11" s="1"/>
  <c r="L553" i="11"/>
  <c r="AP553" i="11" s="1"/>
  <c r="BE553" i="11" s="1"/>
  <c r="K553" i="11"/>
  <c r="AO553" i="11" s="1"/>
  <c r="BD553" i="11" s="1"/>
  <c r="J553" i="11"/>
  <c r="AN553" i="11" s="1"/>
  <c r="BC553" i="11" s="1"/>
  <c r="T552" i="11"/>
  <c r="AX552" i="11" s="1"/>
  <c r="BM552" i="11" s="1"/>
  <c r="S552" i="11"/>
  <c r="AW552" i="11" s="1"/>
  <c r="BL552" i="11" s="1"/>
  <c r="R552" i="11"/>
  <c r="AV552" i="11" s="1"/>
  <c r="BK552" i="11" s="1"/>
  <c r="P552" i="11"/>
  <c r="AT552" i="11" s="1"/>
  <c r="BI552" i="11" s="1"/>
  <c r="O552" i="11"/>
  <c r="AS552" i="11" s="1"/>
  <c r="BH552" i="11" s="1"/>
  <c r="N552" i="11"/>
  <c r="AR552" i="11" s="1"/>
  <c r="BG552" i="11" s="1"/>
  <c r="M552" i="11"/>
  <c r="AQ552" i="11" s="1"/>
  <c r="BF552" i="11" s="1"/>
  <c r="L552" i="11"/>
  <c r="AP552" i="11" s="1"/>
  <c r="BE552" i="11" s="1"/>
  <c r="K552" i="11"/>
  <c r="AO552" i="11" s="1"/>
  <c r="BD552" i="11" s="1"/>
  <c r="J552" i="11"/>
  <c r="AN552" i="11" s="1"/>
  <c r="BC552" i="11" s="1"/>
  <c r="T551" i="11"/>
  <c r="AX551" i="11" s="1"/>
  <c r="BM551" i="11" s="1"/>
  <c r="S551" i="11"/>
  <c r="AW551" i="11" s="1"/>
  <c r="BL551" i="11" s="1"/>
  <c r="R551" i="11"/>
  <c r="AV551" i="11" s="1"/>
  <c r="BK551" i="11" s="1"/>
  <c r="Q551" i="11"/>
  <c r="AU551" i="11" s="1"/>
  <c r="BJ551" i="11" s="1"/>
  <c r="O551" i="11"/>
  <c r="AS551" i="11" s="1"/>
  <c r="BH551" i="11" s="1"/>
  <c r="N551" i="11"/>
  <c r="AR551" i="11" s="1"/>
  <c r="BG551" i="11" s="1"/>
  <c r="M551" i="11"/>
  <c r="AQ551" i="11" s="1"/>
  <c r="BF551" i="11" s="1"/>
  <c r="L551" i="11"/>
  <c r="AP551" i="11" s="1"/>
  <c r="BE551" i="11" s="1"/>
  <c r="K551" i="11"/>
  <c r="AO551" i="11" s="1"/>
  <c r="BD551" i="11" s="1"/>
  <c r="J551" i="11"/>
  <c r="AN551" i="11" s="1"/>
  <c r="BC551" i="11" s="1"/>
  <c r="T550" i="11"/>
  <c r="AX550" i="11" s="1"/>
  <c r="BM550" i="11" s="1"/>
  <c r="S550" i="11"/>
  <c r="AW550" i="11" s="1"/>
  <c r="BL550" i="11" s="1"/>
  <c r="R550" i="11"/>
  <c r="AV550" i="11" s="1"/>
  <c r="BK550" i="11" s="1"/>
  <c r="Q550" i="11"/>
  <c r="AU550" i="11" s="1"/>
  <c r="BJ550" i="11" s="1"/>
  <c r="P550" i="11"/>
  <c r="AT550" i="11" s="1"/>
  <c r="BI550" i="11" s="1"/>
  <c r="N550" i="11"/>
  <c r="AR550" i="11" s="1"/>
  <c r="BG550" i="11" s="1"/>
  <c r="M550" i="11"/>
  <c r="AQ550" i="11" s="1"/>
  <c r="BF550" i="11" s="1"/>
  <c r="L550" i="11"/>
  <c r="AP550" i="11" s="1"/>
  <c r="BE550" i="11" s="1"/>
  <c r="K550" i="11"/>
  <c r="AO550" i="11" s="1"/>
  <c r="BD550" i="11" s="1"/>
  <c r="J550" i="11"/>
  <c r="AN550" i="11" s="1"/>
  <c r="BC550" i="11" s="1"/>
  <c r="T549" i="11"/>
  <c r="AX549" i="11" s="1"/>
  <c r="BM549" i="11" s="1"/>
  <c r="S549" i="11"/>
  <c r="AW549" i="11" s="1"/>
  <c r="BL549" i="11" s="1"/>
  <c r="R549" i="11"/>
  <c r="AV549" i="11" s="1"/>
  <c r="BK549" i="11" s="1"/>
  <c r="Q549" i="11"/>
  <c r="AU549" i="11" s="1"/>
  <c r="BJ549" i="11" s="1"/>
  <c r="P549" i="11"/>
  <c r="AT549" i="11" s="1"/>
  <c r="BI549" i="11" s="1"/>
  <c r="O549" i="11"/>
  <c r="AS549" i="11" s="1"/>
  <c r="BH549" i="11" s="1"/>
  <c r="M549" i="11"/>
  <c r="AQ549" i="11" s="1"/>
  <c r="BF549" i="11" s="1"/>
  <c r="L549" i="11"/>
  <c r="AP549" i="11" s="1"/>
  <c r="BE549" i="11" s="1"/>
  <c r="K549" i="11"/>
  <c r="AO549" i="11" s="1"/>
  <c r="BD549" i="11" s="1"/>
  <c r="J549" i="11"/>
  <c r="AN549" i="11" s="1"/>
  <c r="BC549" i="11" s="1"/>
  <c r="T548" i="11"/>
  <c r="AX548" i="11" s="1"/>
  <c r="BM548" i="11" s="1"/>
  <c r="S548" i="11"/>
  <c r="AW548" i="11" s="1"/>
  <c r="BL548" i="11" s="1"/>
  <c r="R548" i="11"/>
  <c r="AV548" i="11" s="1"/>
  <c r="BK548" i="11" s="1"/>
  <c r="Q548" i="11"/>
  <c r="AU548" i="11" s="1"/>
  <c r="BJ548" i="11" s="1"/>
  <c r="P548" i="11"/>
  <c r="AT548" i="11" s="1"/>
  <c r="BI548" i="11" s="1"/>
  <c r="O548" i="11"/>
  <c r="AS548" i="11" s="1"/>
  <c r="BH548" i="11" s="1"/>
  <c r="N548" i="11"/>
  <c r="AR548" i="11" s="1"/>
  <c r="BG548" i="11" s="1"/>
  <c r="L548" i="11"/>
  <c r="AP548" i="11" s="1"/>
  <c r="BE548" i="11" s="1"/>
  <c r="K548" i="11"/>
  <c r="AO548" i="11" s="1"/>
  <c r="BD548" i="11" s="1"/>
  <c r="J548" i="11"/>
  <c r="AN548" i="11" s="1"/>
  <c r="BC548" i="11" s="1"/>
  <c r="T547" i="11"/>
  <c r="AX547" i="11" s="1"/>
  <c r="BM547" i="11" s="1"/>
  <c r="S547" i="11"/>
  <c r="AW547" i="11" s="1"/>
  <c r="BL547" i="11" s="1"/>
  <c r="R547" i="11"/>
  <c r="AV547" i="11" s="1"/>
  <c r="BK547" i="11" s="1"/>
  <c r="Q547" i="11"/>
  <c r="AU547" i="11" s="1"/>
  <c r="BJ547" i="11" s="1"/>
  <c r="P547" i="11"/>
  <c r="AT547" i="11" s="1"/>
  <c r="BI547" i="11" s="1"/>
  <c r="O547" i="11"/>
  <c r="AS547" i="11" s="1"/>
  <c r="BH547" i="11" s="1"/>
  <c r="N547" i="11"/>
  <c r="AR547" i="11" s="1"/>
  <c r="BG547" i="11" s="1"/>
  <c r="M547" i="11"/>
  <c r="AQ547" i="11" s="1"/>
  <c r="BF547" i="11" s="1"/>
  <c r="K547" i="11"/>
  <c r="AO547" i="11" s="1"/>
  <c r="BD547" i="11" s="1"/>
  <c r="J547" i="11"/>
  <c r="AN547" i="11" s="1"/>
  <c r="BC547" i="11" s="1"/>
  <c r="T546" i="11"/>
  <c r="AX546" i="11" s="1"/>
  <c r="BM546" i="11" s="1"/>
  <c r="S546" i="11"/>
  <c r="AW546" i="11" s="1"/>
  <c r="BL546" i="11" s="1"/>
  <c r="R546" i="11"/>
  <c r="AV546" i="11" s="1"/>
  <c r="BK546" i="11" s="1"/>
  <c r="Q546" i="11"/>
  <c r="AU546" i="11" s="1"/>
  <c r="BJ546" i="11" s="1"/>
  <c r="P546" i="11"/>
  <c r="AT546" i="11" s="1"/>
  <c r="BI546" i="11" s="1"/>
  <c r="O546" i="11"/>
  <c r="AS546" i="11" s="1"/>
  <c r="BH546" i="11" s="1"/>
  <c r="N546" i="11"/>
  <c r="AR546" i="11" s="1"/>
  <c r="BG546" i="11" s="1"/>
  <c r="M546" i="11"/>
  <c r="AQ546" i="11" s="1"/>
  <c r="BF546" i="11" s="1"/>
  <c r="L546" i="11"/>
  <c r="AP546" i="11" s="1"/>
  <c r="BE546" i="11" s="1"/>
  <c r="J546" i="11"/>
  <c r="AN546" i="11" s="1"/>
  <c r="BC546" i="11" s="1"/>
  <c r="T545" i="11"/>
  <c r="AX545" i="11" s="1"/>
  <c r="BM545" i="11" s="1"/>
  <c r="S545" i="11"/>
  <c r="AW545" i="11" s="1"/>
  <c r="BL545" i="11" s="1"/>
  <c r="R545" i="11"/>
  <c r="AV545" i="11" s="1"/>
  <c r="BK545" i="11" s="1"/>
  <c r="Q545" i="11"/>
  <c r="AU545" i="11" s="1"/>
  <c r="BJ545" i="11" s="1"/>
  <c r="P545" i="11"/>
  <c r="AT545" i="11" s="1"/>
  <c r="BI545" i="11" s="1"/>
  <c r="O545" i="11"/>
  <c r="AS545" i="11" s="1"/>
  <c r="BH545" i="11" s="1"/>
  <c r="N545" i="11"/>
  <c r="AR545" i="11" s="1"/>
  <c r="BG545" i="11" s="1"/>
  <c r="M545" i="11"/>
  <c r="AQ545" i="11" s="1"/>
  <c r="BF545" i="11" s="1"/>
  <c r="L545" i="11"/>
  <c r="AP545" i="11" s="1"/>
  <c r="BE545" i="11" s="1"/>
  <c r="K545" i="11"/>
  <c r="AO545" i="11" s="1"/>
  <c r="BD545" i="11" s="1"/>
  <c r="T544" i="11"/>
  <c r="AX544" i="11" s="1"/>
  <c r="BM544" i="11" s="1"/>
  <c r="S544" i="11"/>
  <c r="AW544" i="11" s="1"/>
  <c r="BL544" i="11" s="1"/>
  <c r="R544" i="11"/>
  <c r="AV544" i="11" s="1"/>
  <c r="BK544" i="11" s="1"/>
  <c r="Q544" i="11"/>
  <c r="AU544" i="11" s="1"/>
  <c r="BJ544" i="11" s="1"/>
  <c r="P544" i="11"/>
  <c r="AT544" i="11" s="1"/>
  <c r="BI544" i="11" s="1"/>
  <c r="O544" i="11"/>
  <c r="AS544" i="11" s="1"/>
  <c r="BH544" i="11" s="1"/>
  <c r="N544" i="11"/>
  <c r="AR544" i="11" s="1"/>
  <c r="BG544" i="11" s="1"/>
  <c r="M544" i="11"/>
  <c r="AQ544" i="11" s="1"/>
  <c r="BF544" i="11" s="1"/>
  <c r="L544" i="11"/>
  <c r="AP544" i="11" s="1"/>
  <c r="BE544" i="11" s="1"/>
  <c r="K544" i="11"/>
  <c r="AO544" i="11" s="1"/>
  <c r="BD544" i="11" s="1"/>
  <c r="J544" i="11"/>
  <c r="AN544" i="11" s="1"/>
  <c r="BC544" i="11" s="1"/>
  <c r="S543" i="11"/>
  <c r="AW543" i="11" s="1"/>
  <c r="BL543" i="11" s="1"/>
  <c r="R543" i="11"/>
  <c r="AV543" i="11" s="1"/>
  <c r="BK543" i="11" s="1"/>
  <c r="Q543" i="11"/>
  <c r="AU543" i="11" s="1"/>
  <c r="BJ543" i="11" s="1"/>
  <c r="P543" i="11"/>
  <c r="AT543" i="11" s="1"/>
  <c r="BI543" i="11" s="1"/>
  <c r="O543" i="11"/>
  <c r="AS543" i="11" s="1"/>
  <c r="BH543" i="11" s="1"/>
  <c r="N543" i="11"/>
  <c r="AR543" i="11" s="1"/>
  <c r="BG543" i="11" s="1"/>
  <c r="M543" i="11"/>
  <c r="AQ543" i="11" s="1"/>
  <c r="BF543" i="11" s="1"/>
  <c r="L543" i="11"/>
  <c r="AP543" i="11" s="1"/>
  <c r="BE543" i="11" s="1"/>
  <c r="K543" i="11"/>
  <c r="AO543" i="11" s="1"/>
  <c r="BD543" i="11" s="1"/>
  <c r="J543" i="11"/>
  <c r="AN543" i="11" s="1"/>
  <c r="BC543" i="11" s="1"/>
  <c r="T542" i="11"/>
  <c r="AX542" i="11" s="1"/>
  <c r="BM542" i="11" s="1"/>
  <c r="R542" i="11"/>
  <c r="AV542" i="11" s="1"/>
  <c r="BK542" i="11" s="1"/>
  <c r="Q542" i="11"/>
  <c r="AU542" i="11" s="1"/>
  <c r="BJ542" i="11" s="1"/>
  <c r="P542" i="11"/>
  <c r="AT542" i="11" s="1"/>
  <c r="BI542" i="11" s="1"/>
  <c r="O542" i="11"/>
  <c r="AS542" i="11" s="1"/>
  <c r="BH542" i="11" s="1"/>
  <c r="N542" i="11"/>
  <c r="AR542" i="11" s="1"/>
  <c r="BG542" i="11" s="1"/>
  <c r="M542" i="11"/>
  <c r="AQ542" i="11" s="1"/>
  <c r="BF542" i="11" s="1"/>
  <c r="L542" i="11"/>
  <c r="AP542" i="11" s="1"/>
  <c r="BE542" i="11" s="1"/>
  <c r="K542" i="11"/>
  <c r="AO542" i="11" s="1"/>
  <c r="BD542" i="11" s="1"/>
  <c r="J542" i="11"/>
  <c r="AN542" i="11" s="1"/>
  <c r="BC542" i="11" s="1"/>
  <c r="T541" i="11"/>
  <c r="AX541" i="11" s="1"/>
  <c r="BM541" i="11" s="1"/>
  <c r="S541" i="11"/>
  <c r="AW541" i="11" s="1"/>
  <c r="BL541" i="11" s="1"/>
  <c r="Q541" i="11"/>
  <c r="AU541" i="11" s="1"/>
  <c r="BJ541" i="11" s="1"/>
  <c r="P541" i="11"/>
  <c r="AT541" i="11" s="1"/>
  <c r="BI541" i="11" s="1"/>
  <c r="O541" i="11"/>
  <c r="AS541" i="11" s="1"/>
  <c r="BH541" i="11" s="1"/>
  <c r="N541" i="11"/>
  <c r="AR541" i="11" s="1"/>
  <c r="BG541" i="11" s="1"/>
  <c r="M541" i="11"/>
  <c r="AQ541" i="11" s="1"/>
  <c r="BF541" i="11" s="1"/>
  <c r="L541" i="11"/>
  <c r="AP541" i="11" s="1"/>
  <c r="BE541" i="11" s="1"/>
  <c r="K541" i="11"/>
  <c r="AO541" i="11" s="1"/>
  <c r="BD541" i="11" s="1"/>
  <c r="J541" i="11"/>
  <c r="AN541" i="11" s="1"/>
  <c r="BC541" i="11" s="1"/>
  <c r="T540" i="11"/>
  <c r="AX540" i="11" s="1"/>
  <c r="BM540" i="11" s="1"/>
  <c r="S540" i="11"/>
  <c r="AW540" i="11" s="1"/>
  <c r="BL540" i="11" s="1"/>
  <c r="R540" i="11"/>
  <c r="AV540" i="11" s="1"/>
  <c r="BK540" i="11" s="1"/>
  <c r="P540" i="11"/>
  <c r="AT540" i="11" s="1"/>
  <c r="BI540" i="11" s="1"/>
  <c r="O540" i="11"/>
  <c r="AS540" i="11" s="1"/>
  <c r="BH540" i="11" s="1"/>
  <c r="N540" i="11"/>
  <c r="AR540" i="11" s="1"/>
  <c r="BG540" i="11" s="1"/>
  <c r="M540" i="11"/>
  <c r="AQ540" i="11" s="1"/>
  <c r="BF540" i="11" s="1"/>
  <c r="L540" i="11"/>
  <c r="AP540" i="11" s="1"/>
  <c r="BE540" i="11" s="1"/>
  <c r="K540" i="11"/>
  <c r="AO540" i="11" s="1"/>
  <c r="BD540" i="11" s="1"/>
  <c r="J540" i="11"/>
  <c r="AN540" i="11" s="1"/>
  <c r="BC540" i="11" s="1"/>
  <c r="T539" i="11"/>
  <c r="AX539" i="11" s="1"/>
  <c r="BM539" i="11" s="1"/>
  <c r="S539" i="11"/>
  <c r="AW539" i="11" s="1"/>
  <c r="BL539" i="11" s="1"/>
  <c r="R539" i="11"/>
  <c r="AV539" i="11" s="1"/>
  <c r="BK539" i="11" s="1"/>
  <c r="Q539" i="11"/>
  <c r="AU539" i="11" s="1"/>
  <c r="BJ539" i="11" s="1"/>
  <c r="O539" i="11"/>
  <c r="AS539" i="11" s="1"/>
  <c r="BH539" i="11" s="1"/>
  <c r="N539" i="11"/>
  <c r="AR539" i="11" s="1"/>
  <c r="BG539" i="11" s="1"/>
  <c r="M539" i="11"/>
  <c r="AQ539" i="11" s="1"/>
  <c r="BF539" i="11" s="1"/>
  <c r="L539" i="11"/>
  <c r="AP539" i="11" s="1"/>
  <c r="BE539" i="11" s="1"/>
  <c r="K539" i="11"/>
  <c r="AO539" i="11" s="1"/>
  <c r="BD539" i="11" s="1"/>
  <c r="J539" i="11"/>
  <c r="AN539" i="11" s="1"/>
  <c r="BC539" i="11" s="1"/>
  <c r="T538" i="11"/>
  <c r="AX538" i="11" s="1"/>
  <c r="BM538" i="11" s="1"/>
  <c r="S538" i="11"/>
  <c r="AW538" i="11" s="1"/>
  <c r="BL538" i="11" s="1"/>
  <c r="R538" i="11"/>
  <c r="AV538" i="11" s="1"/>
  <c r="BK538" i="11" s="1"/>
  <c r="Q538" i="11"/>
  <c r="AU538" i="11" s="1"/>
  <c r="BJ538" i="11" s="1"/>
  <c r="P538" i="11"/>
  <c r="AT538" i="11" s="1"/>
  <c r="BI538" i="11" s="1"/>
  <c r="N538" i="11"/>
  <c r="AR538" i="11" s="1"/>
  <c r="BG538" i="11" s="1"/>
  <c r="M538" i="11"/>
  <c r="AQ538" i="11" s="1"/>
  <c r="BF538" i="11" s="1"/>
  <c r="L538" i="11"/>
  <c r="AP538" i="11" s="1"/>
  <c r="BE538" i="11" s="1"/>
  <c r="K538" i="11"/>
  <c r="AO538" i="11" s="1"/>
  <c r="BD538" i="11" s="1"/>
  <c r="J538" i="11"/>
  <c r="AN538" i="11" s="1"/>
  <c r="BC538" i="11" s="1"/>
  <c r="T537" i="11"/>
  <c r="AX537" i="11" s="1"/>
  <c r="BM537" i="11" s="1"/>
  <c r="S537" i="11"/>
  <c r="AW537" i="11" s="1"/>
  <c r="BL537" i="11" s="1"/>
  <c r="R537" i="11"/>
  <c r="AV537" i="11" s="1"/>
  <c r="BK537" i="11" s="1"/>
  <c r="Q537" i="11"/>
  <c r="AU537" i="11" s="1"/>
  <c r="BJ537" i="11" s="1"/>
  <c r="P537" i="11"/>
  <c r="AT537" i="11" s="1"/>
  <c r="BI537" i="11" s="1"/>
  <c r="O537" i="11"/>
  <c r="AS537" i="11" s="1"/>
  <c r="BH537" i="11" s="1"/>
  <c r="M537" i="11"/>
  <c r="AQ537" i="11" s="1"/>
  <c r="BF537" i="11" s="1"/>
  <c r="L537" i="11"/>
  <c r="AP537" i="11" s="1"/>
  <c r="BE537" i="11" s="1"/>
  <c r="K537" i="11"/>
  <c r="AO537" i="11" s="1"/>
  <c r="BD537" i="11" s="1"/>
  <c r="J537" i="11"/>
  <c r="AN537" i="11" s="1"/>
  <c r="BC537" i="11" s="1"/>
  <c r="T536" i="11"/>
  <c r="AX536" i="11" s="1"/>
  <c r="BM536" i="11" s="1"/>
  <c r="S536" i="11"/>
  <c r="AW536" i="11" s="1"/>
  <c r="BL536" i="11" s="1"/>
  <c r="R536" i="11"/>
  <c r="AV536" i="11" s="1"/>
  <c r="BK536" i="11" s="1"/>
  <c r="Q536" i="11"/>
  <c r="AU536" i="11" s="1"/>
  <c r="BJ536" i="11" s="1"/>
  <c r="P536" i="11"/>
  <c r="AT536" i="11" s="1"/>
  <c r="BI536" i="11" s="1"/>
  <c r="O536" i="11"/>
  <c r="AS536" i="11" s="1"/>
  <c r="BH536" i="11" s="1"/>
  <c r="N536" i="11"/>
  <c r="AR536" i="11" s="1"/>
  <c r="BG536" i="11" s="1"/>
  <c r="L536" i="11"/>
  <c r="AP536" i="11" s="1"/>
  <c r="BE536" i="11" s="1"/>
  <c r="K536" i="11"/>
  <c r="AO536" i="11" s="1"/>
  <c r="BD536" i="11" s="1"/>
  <c r="J536" i="11"/>
  <c r="AN536" i="11" s="1"/>
  <c r="BC536" i="11" s="1"/>
  <c r="T535" i="11"/>
  <c r="AX535" i="11" s="1"/>
  <c r="BM535" i="11" s="1"/>
  <c r="S535" i="11"/>
  <c r="AW535" i="11" s="1"/>
  <c r="BL535" i="11" s="1"/>
  <c r="R535" i="11"/>
  <c r="AV535" i="11" s="1"/>
  <c r="BK535" i="11" s="1"/>
  <c r="Q535" i="11"/>
  <c r="AU535" i="11" s="1"/>
  <c r="BJ535" i="11" s="1"/>
  <c r="P535" i="11"/>
  <c r="AT535" i="11" s="1"/>
  <c r="BI535" i="11" s="1"/>
  <c r="O535" i="11"/>
  <c r="AS535" i="11" s="1"/>
  <c r="BH535" i="11" s="1"/>
  <c r="N535" i="11"/>
  <c r="AR535" i="11" s="1"/>
  <c r="BG535" i="11" s="1"/>
  <c r="M535" i="11"/>
  <c r="AQ535" i="11" s="1"/>
  <c r="BF535" i="11" s="1"/>
  <c r="K535" i="11"/>
  <c r="AO535" i="11" s="1"/>
  <c r="BD535" i="11" s="1"/>
  <c r="J535" i="11"/>
  <c r="AN535" i="11" s="1"/>
  <c r="BC535" i="11" s="1"/>
  <c r="T534" i="11"/>
  <c r="AX534" i="11" s="1"/>
  <c r="BM534" i="11" s="1"/>
  <c r="S534" i="11"/>
  <c r="AW534" i="11" s="1"/>
  <c r="BL534" i="11" s="1"/>
  <c r="R534" i="11"/>
  <c r="AV534" i="11" s="1"/>
  <c r="BK534" i="11" s="1"/>
  <c r="Q534" i="11"/>
  <c r="AU534" i="11" s="1"/>
  <c r="BJ534" i="11" s="1"/>
  <c r="P534" i="11"/>
  <c r="AT534" i="11" s="1"/>
  <c r="BI534" i="11" s="1"/>
  <c r="O534" i="11"/>
  <c r="AS534" i="11" s="1"/>
  <c r="BH534" i="11" s="1"/>
  <c r="N534" i="11"/>
  <c r="AR534" i="11" s="1"/>
  <c r="BG534" i="11" s="1"/>
  <c r="M534" i="11"/>
  <c r="AQ534" i="11" s="1"/>
  <c r="BF534" i="11" s="1"/>
  <c r="L534" i="11"/>
  <c r="AP534" i="11" s="1"/>
  <c r="BE534" i="11" s="1"/>
  <c r="J534" i="11"/>
  <c r="AN534" i="11" s="1"/>
  <c r="BC534" i="11" s="1"/>
  <c r="T533" i="11"/>
  <c r="AX533" i="11" s="1"/>
  <c r="BM533" i="11" s="1"/>
  <c r="S533" i="11"/>
  <c r="AW533" i="11" s="1"/>
  <c r="BL533" i="11" s="1"/>
  <c r="R533" i="11"/>
  <c r="AV533" i="11" s="1"/>
  <c r="BK533" i="11" s="1"/>
  <c r="Q533" i="11"/>
  <c r="AU533" i="11" s="1"/>
  <c r="BJ533" i="11" s="1"/>
  <c r="P533" i="11"/>
  <c r="AT533" i="11" s="1"/>
  <c r="BI533" i="11" s="1"/>
  <c r="O533" i="11"/>
  <c r="AS533" i="11" s="1"/>
  <c r="BH533" i="11" s="1"/>
  <c r="N533" i="11"/>
  <c r="AR533" i="11" s="1"/>
  <c r="BG533" i="11" s="1"/>
  <c r="M533" i="11"/>
  <c r="AQ533" i="11" s="1"/>
  <c r="BF533" i="11" s="1"/>
  <c r="L533" i="11"/>
  <c r="AP533" i="11" s="1"/>
  <c r="BE533" i="11" s="1"/>
  <c r="K533" i="11"/>
  <c r="AO533" i="11" s="1"/>
  <c r="BD533" i="11" s="1"/>
  <c r="T532" i="11"/>
  <c r="AX532" i="11" s="1"/>
  <c r="BM532" i="11" s="1"/>
  <c r="S532" i="11"/>
  <c r="AW532" i="11" s="1"/>
  <c r="BL532" i="11" s="1"/>
  <c r="R532" i="11"/>
  <c r="AV532" i="11" s="1"/>
  <c r="BK532" i="11" s="1"/>
  <c r="Q532" i="11"/>
  <c r="AU532" i="11" s="1"/>
  <c r="BJ532" i="11" s="1"/>
  <c r="P532" i="11"/>
  <c r="AT532" i="11" s="1"/>
  <c r="BI532" i="11" s="1"/>
  <c r="O532" i="11"/>
  <c r="AS532" i="11" s="1"/>
  <c r="BH532" i="11" s="1"/>
  <c r="N532" i="11"/>
  <c r="AR532" i="11" s="1"/>
  <c r="BG532" i="11" s="1"/>
  <c r="M532" i="11"/>
  <c r="AQ532" i="11" s="1"/>
  <c r="BF532" i="11" s="1"/>
  <c r="L532" i="11"/>
  <c r="AP532" i="11" s="1"/>
  <c r="BE532" i="11" s="1"/>
  <c r="K532" i="11"/>
  <c r="AO532" i="11" s="1"/>
  <c r="BD532" i="11" s="1"/>
  <c r="J532" i="11"/>
  <c r="AN532" i="11" s="1"/>
  <c r="BC532" i="11" s="1"/>
  <c r="S531" i="11"/>
  <c r="AW531" i="11" s="1"/>
  <c r="BL531" i="11" s="1"/>
  <c r="R531" i="11"/>
  <c r="AV531" i="11" s="1"/>
  <c r="BK531" i="11" s="1"/>
  <c r="Q531" i="11"/>
  <c r="AU531" i="11" s="1"/>
  <c r="BJ531" i="11" s="1"/>
  <c r="P531" i="11"/>
  <c r="AT531" i="11" s="1"/>
  <c r="BI531" i="11" s="1"/>
  <c r="O531" i="11"/>
  <c r="AS531" i="11" s="1"/>
  <c r="BH531" i="11" s="1"/>
  <c r="N531" i="11"/>
  <c r="AR531" i="11" s="1"/>
  <c r="BG531" i="11" s="1"/>
  <c r="M531" i="11"/>
  <c r="AQ531" i="11" s="1"/>
  <c r="BF531" i="11" s="1"/>
  <c r="L531" i="11"/>
  <c r="AP531" i="11" s="1"/>
  <c r="BE531" i="11" s="1"/>
  <c r="K531" i="11"/>
  <c r="AO531" i="11" s="1"/>
  <c r="BD531" i="11" s="1"/>
  <c r="J531" i="11"/>
  <c r="AN531" i="11" s="1"/>
  <c r="BC531" i="11" s="1"/>
  <c r="T530" i="11"/>
  <c r="AX530" i="11" s="1"/>
  <c r="BM530" i="11" s="1"/>
  <c r="R530" i="11"/>
  <c r="AV530" i="11" s="1"/>
  <c r="BK530" i="11" s="1"/>
  <c r="Q530" i="11"/>
  <c r="AU530" i="11" s="1"/>
  <c r="BJ530" i="11" s="1"/>
  <c r="P530" i="11"/>
  <c r="AT530" i="11" s="1"/>
  <c r="BI530" i="11" s="1"/>
  <c r="O530" i="11"/>
  <c r="AS530" i="11" s="1"/>
  <c r="BH530" i="11" s="1"/>
  <c r="N530" i="11"/>
  <c r="AR530" i="11" s="1"/>
  <c r="BG530" i="11" s="1"/>
  <c r="M530" i="11"/>
  <c r="AQ530" i="11" s="1"/>
  <c r="BF530" i="11" s="1"/>
  <c r="L530" i="11"/>
  <c r="AP530" i="11" s="1"/>
  <c r="BE530" i="11" s="1"/>
  <c r="K530" i="11"/>
  <c r="AO530" i="11" s="1"/>
  <c r="BD530" i="11" s="1"/>
  <c r="J530" i="11"/>
  <c r="AN530" i="11" s="1"/>
  <c r="BC530" i="11" s="1"/>
  <c r="T529" i="11"/>
  <c r="AX529" i="11" s="1"/>
  <c r="BM529" i="11" s="1"/>
  <c r="S529" i="11"/>
  <c r="AW529" i="11" s="1"/>
  <c r="BL529" i="11" s="1"/>
  <c r="R529" i="11"/>
  <c r="AV529" i="11" s="1"/>
  <c r="BK529" i="11" s="1"/>
  <c r="Q529" i="11"/>
  <c r="AU529" i="11" s="1"/>
  <c r="BJ529" i="11" s="1"/>
  <c r="P529" i="11"/>
  <c r="AT529" i="11" s="1"/>
  <c r="BI529" i="11" s="1"/>
  <c r="O529" i="11"/>
  <c r="AS529" i="11" s="1"/>
  <c r="BH529" i="11" s="1"/>
  <c r="N529" i="11"/>
  <c r="AR529" i="11" s="1"/>
  <c r="BG529" i="11" s="1"/>
  <c r="M529" i="11"/>
  <c r="AQ529" i="11" s="1"/>
  <c r="BF529" i="11" s="1"/>
  <c r="L529" i="11"/>
  <c r="AP529" i="11" s="1"/>
  <c r="BE529" i="11" s="1"/>
  <c r="K529" i="11"/>
  <c r="AO529" i="11" s="1"/>
  <c r="BD529" i="11" s="1"/>
  <c r="J529" i="11"/>
  <c r="AN529" i="11" s="1"/>
  <c r="BC529" i="11" s="1"/>
  <c r="T528" i="11"/>
  <c r="AX528" i="11" s="1"/>
  <c r="BM528" i="11" s="1"/>
  <c r="S528" i="11"/>
  <c r="AW528" i="11" s="1"/>
  <c r="BL528" i="11" s="1"/>
  <c r="R528" i="11"/>
  <c r="AV528" i="11" s="1"/>
  <c r="BK528" i="11" s="1"/>
  <c r="Q528" i="11"/>
  <c r="AU528" i="11" s="1"/>
  <c r="BJ528" i="11" s="1"/>
  <c r="P528" i="11"/>
  <c r="AT528" i="11" s="1"/>
  <c r="BI528" i="11" s="1"/>
  <c r="O528" i="11"/>
  <c r="AS528" i="11" s="1"/>
  <c r="BH528" i="11" s="1"/>
  <c r="N528" i="11"/>
  <c r="AR528" i="11" s="1"/>
  <c r="BG528" i="11" s="1"/>
  <c r="M528" i="11"/>
  <c r="AQ528" i="11" s="1"/>
  <c r="BF528" i="11" s="1"/>
  <c r="L528" i="11"/>
  <c r="AP528" i="11" s="1"/>
  <c r="BE528" i="11" s="1"/>
  <c r="K528" i="11"/>
  <c r="AO528" i="11" s="1"/>
  <c r="BD528" i="11" s="1"/>
  <c r="J528" i="11"/>
  <c r="AN528" i="11" s="1"/>
  <c r="BC528" i="11" s="1"/>
  <c r="T527" i="11"/>
  <c r="AX527" i="11" s="1"/>
  <c r="BM527" i="11" s="1"/>
  <c r="S527" i="11"/>
  <c r="AW527" i="11" s="1"/>
  <c r="BL527" i="11" s="1"/>
  <c r="R527" i="11"/>
  <c r="AV527" i="11" s="1"/>
  <c r="BK527" i="11" s="1"/>
  <c r="Q527" i="11"/>
  <c r="AU527" i="11" s="1"/>
  <c r="BJ527" i="11" s="1"/>
  <c r="P527" i="11"/>
  <c r="AT527" i="11" s="1"/>
  <c r="BI527" i="11" s="1"/>
  <c r="O527" i="11"/>
  <c r="AS527" i="11" s="1"/>
  <c r="BH527" i="11" s="1"/>
  <c r="N527" i="11"/>
  <c r="AR527" i="11" s="1"/>
  <c r="BG527" i="11" s="1"/>
  <c r="M527" i="11"/>
  <c r="AQ527" i="11" s="1"/>
  <c r="BF527" i="11" s="1"/>
  <c r="L527" i="11"/>
  <c r="AP527" i="11" s="1"/>
  <c r="BE527" i="11" s="1"/>
  <c r="K527" i="11"/>
  <c r="AO527" i="11" s="1"/>
  <c r="BD527" i="11" s="1"/>
  <c r="J527" i="11"/>
  <c r="AN527" i="11" s="1"/>
  <c r="BC527" i="11" s="1"/>
  <c r="T526" i="11"/>
  <c r="AX526" i="11" s="1"/>
  <c r="BM526" i="11" s="1"/>
  <c r="S526" i="11"/>
  <c r="AW526" i="11" s="1"/>
  <c r="BL526" i="11" s="1"/>
  <c r="R526" i="11"/>
  <c r="AV526" i="11" s="1"/>
  <c r="BK526" i="11" s="1"/>
  <c r="Q526" i="11"/>
  <c r="AU526" i="11" s="1"/>
  <c r="BJ526" i="11" s="1"/>
  <c r="P526" i="11"/>
  <c r="AT526" i="11" s="1"/>
  <c r="BI526" i="11" s="1"/>
  <c r="O526" i="11"/>
  <c r="AS526" i="11" s="1"/>
  <c r="BH526" i="11" s="1"/>
  <c r="N526" i="11"/>
  <c r="AR526" i="11" s="1"/>
  <c r="BG526" i="11" s="1"/>
  <c r="M526" i="11"/>
  <c r="AQ526" i="11" s="1"/>
  <c r="BF526" i="11" s="1"/>
  <c r="L526" i="11"/>
  <c r="AP526" i="11" s="1"/>
  <c r="BE526" i="11" s="1"/>
  <c r="K526" i="11"/>
  <c r="AO526" i="11" s="1"/>
  <c r="BD526" i="11" s="1"/>
  <c r="J526" i="11"/>
  <c r="AN526" i="11" s="1"/>
  <c r="BC526" i="11" s="1"/>
  <c r="T525" i="11"/>
  <c r="AX525" i="11" s="1"/>
  <c r="BM525" i="11" s="1"/>
  <c r="S525" i="11"/>
  <c r="AW525" i="11" s="1"/>
  <c r="BL525" i="11" s="1"/>
  <c r="R525" i="11"/>
  <c r="AV525" i="11" s="1"/>
  <c r="BK525" i="11" s="1"/>
  <c r="Q525" i="11"/>
  <c r="AU525" i="11" s="1"/>
  <c r="BJ525" i="11" s="1"/>
  <c r="P525" i="11"/>
  <c r="AT525" i="11" s="1"/>
  <c r="BI525" i="11" s="1"/>
  <c r="O525" i="11"/>
  <c r="AS525" i="11" s="1"/>
  <c r="BH525" i="11" s="1"/>
  <c r="N525" i="11"/>
  <c r="AR525" i="11" s="1"/>
  <c r="BG525" i="11" s="1"/>
  <c r="M525" i="11"/>
  <c r="AQ525" i="11" s="1"/>
  <c r="BF525" i="11" s="1"/>
  <c r="L525" i="11"/>
  <c r="AP525" i="11" s="1"/>
  <c r="BE525" i="11" s="1"/>
  <c r="K525" i="11"/>
  <c r="AO525" i="11" s="1"/>
  <c r="BD525" i="11" s="1"/>
  <c r="J525" i="11"/>
  <c r="AN525" i="11" s="1"/>
  <c r="BC525" i="11" s="1"/>
  <c r="T524" i="11"/>
  <c r="AX524" i="11" s="1"/>
  <c r="BM524" i="11" s="1"/>
  <c r="S524" i="11"/>
  <c r="AW524" i="11" s="1"/>
  <c r="BL524" i="11" s="1"/>
  <c r="R524" i="11"/>
  <c r="AV524" i="11" s="1"/>
  <c r="BK524" i="11" s="1"/>
  <c r="Q524" i="11"/>
  <c r="AU524" i="11" s="1"/>
  <c r="BJ524" i="11" s="1"/>
  <c r="P524" i="11"/>
  <c r="AT524" i="11" s="1"/>
  <c r="BI524" i="11" s="1"/>
  <c r="O524" i="11"/>
  <c r="AS524" i="11" s="1"/>
  <c r="BH524" i="11" s="1"/>
  <c r="N524" i="11"/>
  <c r="AR524" i="11" s="1"/>
  <c r="BG524" i="11" s="1"/>
  <c r="M524" i="11"/>
  <c r="AQ524" i="11" s="1"/>
  <c r="BF524" i="11" s="1"/>
  <c r="L524" i="11"/>
  <c r="AP524" i="11" s="1"/>
  <c r="BE524" i="11" s="1"/>
  <c r="K524" i="11"/>
  <c r="AO524" i="11" s="1"/>
  <c r="BD524" i="11" s="1"/>
  <c r="J524" i="11"/>
  <c r="AN524" i="11" s="1"/>
  <c r="BC524" i="11" s="1"/>
  <c r="T523" i="11"/>
  <c r="AX523" i="11" s="1"/>
  <c r="BM523" i="11" s="1"/>
  <c r="S523" i="11"/>
  <c r="AW523" i="11" s="1"/>
  <c r="BL523" i="11" s="1"/>
  <c r="R523" i="11"/>
  <c r="AV523" i="11" s="1"/>
  <c r="BK523" i="11" s="1"/>
  <c r="Q523" i="11"/>
  <c r="AU523" i="11" s="1"/>
  <c r="BJ523" i="11" s="1"/>
  <c r="P523" i="11"/>
  <c r="AT523" i="11" s="1"/>
  <c r="BI523" i="11" s="1"/>
  <c r="O523" i="11"/>
  <c r="AS523" i="11" s="1"/>
  <c r="BH523" i="11" s="1"/>
  <c r="N523" i="11"/>
  <c r="AR523" i="11" s="1"/>
  <c r="BG523" i="11" s="1"/>
  <c r="M523" i="11"/>
  <c r="AQ523" i="11" s="1"/>
  <c r="BF523" i="11" s="1"/>
  <c r="L523" i="11"/>
  <c r="AP523" i="11" s="1"/>
  <c r="BE523" i="11" s="1"/>
  <c r="K523" i="11"/>
  <c r="AO523" i="11" s="1"/>
  <c r="BD523" i="11" s="1"/>
  <c r="J523" i="11"/>
  <c r="AN523" i="11" s="1"/>
  <c r="BC523" i="11" s="1"/>
  <c r="T522" i="11"/>
  <c r="AX522" i="11" s="1"/>
  <c r="BM522" i="11" s="1"/>
  <c r="S522" i="11"/>
  <c r="AW522" i="11" s="1"/>
  <c r="BL522" i="11" s="1"/>
  <c r="R522" i="11"/>
  <c r="AV522" i="11" s="1"/>
  <c r="BK522" i="11" s="1"/>
  <c r="Q522" i="11"/>
  <c r="AU522" i="11" s="1"/>
  <c r="BJ522" i="11" s="1"/>
  <c r="P522" i="11"/>
  <c r="AT522" i="11" s="1"/>
  <c r="BI522" i="11" s="1"/>
  <c r="O522" i="11"/>
  <c r="AS522" i="11" s="1"/>
  <c r="BH522" i="11" s="1"/>
  <c r="N522" i="11"/>
  <c r="AR522" i="11" s="1"/>
  <c r="BG522" i="11" s="1"/>
  <c r="M522" i="11"/>
  <c r="AQ522" i="11" s="1"/>
  <c r="BF522" i="11" s="1"/>
  <c r="L522" i="11"/>
  <c r="AP522" i="11" s="1"/>
  <c r="BE522" i="11" s="1"/>
  <c r="K522" i="11"/>
  <c r="AO522" i="11" s="1"/>
  <c r="BD522" i="11" s="1"/>
  <c r="J522" i="11"/>
  <c r="AN522" i="11" s="1"/>
  <c r="BC522" i="11" s="1"/>
  <c r="T521" i="11"/>
  <c r="AX521" i="11" s="1"/>
  <c r="BM521" i="11" s="1"/>
  <c r="S521" i="11"/>
  <c r="AW521" i="11" s="1"/>
  <c r="BL521" i="11" s="1"/>
  <c r="R521" i="11"/>
  <c r="AV521" i="11" s="1"/>
  <c r="BK521" i="11" s="1"/>
  <c r="Q521" i="11"/>
  <c r="AU521" i="11" s="1"/>
  <c r="BJ521" i="11" s="1"/>
  <c r="P521" i="11"/>
  <c r="AT521" i="11" s="1"/>
  <c r="BI521" i="11" s="1"/>
  <c r="O521" i="11"/>
  <c r="AS521" i="11" s="1"/>
  <c r="BH521" i="11" s="1"/>
  <c r="N521" i="11"/>
  <c r="AR521" i="11" s="1"/>
  <c r="BG521" i="11" s="1"/>
  <c r="M521" i="11"/>
  <c r="AQ521" i="11" s="1"/>
  <c r="BF521" i="11" s="1"/>
  <c r="L521" i="11"/>
  <c r="AP521" i="11" s="1"/>
  <c r="BE521" i="11" s="1"/>
  <c r="K521" i="11"/>
  <c r="AO521" i="11" s="1"/>
  <c r="BD521" i="11" s="1"/>
  <c r="J521" i="11"/>
  <c r="AN521" i="11" s="1"/>
  <c r="BC521" i="11" s="1"/>
  <c r="T520" i="11"/>
  <c r="AX520" i="11" s="1"/>
  <c r="BM520" i="11" s="1"/>
  <c r="S520" i="11"/>
  <c r="AW520" i="11" s="1"/>
  <c r="BL520" i="11" s="1"/>
  <c r="R520" i="11"/>
  <c r="AV520" i="11" s="1"/>
  <c r="BK520" i="11" s="1"/>
  <c r="Q520" i="11"/>
  <c r="AU520" i="11" s="1"/>
  <c r="BJ520" i="11" s="1"/>
  <c r="P520" i="11"/>
  <c r="AT520" i="11" s="1"/>
  <c r="BI520" i="11" s="1"/>
  <c r="O520" i="11"/>
  <c r="AS520" i="11" s="1"/>
  <c r="BH520" i="11" s="1"/>
  <c r="N520" i="11"/>
  <c r="AR520" i="11" s="1"/>
  <c r="BG520" i="11" s="1"/>
  <c r="M520" i="11"/>
  <c r="AQ520" i="11" s="1"/>
  <c r="BF520" i="11" s="1"/>
  <c r="L520" i="11"/>
  <c r="AP520" i="11" s="1"/>
  <c r="BE520" i="11" s="1"/>
  <c r="K520" i="11"/>
  <c r="AO520" i="11" s="1"/>
  <c r="BD520" i="11" s="1"/>
  <c r="J520" i="11"/>
  <c r="AN520" i="11" s="1"/>
  <c r="BC520" i="11" s="1"/>
  <c r="T519" i="11"/>
  <c r="AX519" i="11" s="1"/>
  <c r="BM519" i="11" s="1"/>
  <c r="S519" i="11"/>
  <c r="AW519" i="11" s="1"/>
  <c r="BL519" i="11" s="1"/>
  <c r="R519" i="11"/>
  <c r="AV519" i="11" s="1"/>
  <c r="BK519" i="11" s="1"/>
  <c r="Q519" i="11"/>
  <c r="AU519" i="11" s="1"/>
  <c r="BJ519" i="11" s="1"/>
  <c r="P519" i="11"/>
  <c r="AT519" i="11" s="1"/>
  <c r="BI519" i="11" s="1"/>
  <c r="O519" i="11"/>
  <c r="AS519" i="11" s="1"/>
  <c r="BH519" i="11" s="1"/>
  <c r="N519" i="11"/>
  <c r="AR519" i="11" s="1"/>
  <c r="BG519" i="11" s="1"/>
  <c r="M519" i="11"/>
  <c r="AQ519" i="11" s="1"/>
  <c r="BF519" i="11" s="1"/>
  <c r="L519" i="11"/>
  <c r="AP519" i="11" s="1"/>
  <c r="BE519" i="11" s="1"/>
  <c r="K519" i="11"/>
  <c r="AO519" i="11" s="1"/>
  <c r="BD519" i="11" s="1"/>
  <c r="J519" i="11"/>
  <c r="AN519" i="11" s="1"/>
  <c r="BC519" i="11" s="1"/>
  <c r="T518" i="11"/>
  <c r="AX518" i="11" s="1"/>
  <c r="BM518" i="11" s="1"/>
  <c r="S518" i="11"/>
  <c r="AW518" i="11" s="1"/>
  <c r="BL518" i="11" s="1"/>
  <c r="R518" i="11"/>
  <c r="AV518" i="11" s="1"/>
  <c r="BK518" i="11" s="1"/>
  <c r="Q518" i="11"/>
  <c r="AU518" i="11" s="1"/>
  <c r="BJ518" i="11" s="1"/>
  <c r="P518" i="11"/>
  <c r="AT518" i="11" s="1"/>
  <c r="BI518" i="11" s="1"/>
  <c r="O518" i="11"/>
  <c r="AS518" i="11" s="1"/>
  <c r="BH518" i="11" s="1"/>
  <c r="N518" i="11"/>
  <c r="AR518" i="11" s="1"/>
  <c r="BG518" i="11" s="1"/>
  <c r="M518" i="11"/>
  <c r="AQ518" i="11" s="1"/>
  <c r="BF518" i="11" s="1"/>
  <c r="L518" i="11"/>
  <c r="AP518" i="11" s="1"/>
  <c r="BE518" i="11" s="1"/>
  <c r="K518" i="11"/>
  <c r="AO518" i="11" s="1"/>
  <c r="BD518" i="11" s="1"/>
  <c r="J518" i="11"/>
  <c r="AN518" i="11" s="1"/>
  <c r="BC518" i="11" s="1"/>
  <c r="T517" i="11"/>
  <c r="AX517" i="11" s="1"/>
  <c r="BM517" i="11" s="1"/>
  <c r="S517" i="11"/>
  <c r="AW517" i="11" s="1"/>
  <c r="BL517" i="11" s="1"/>
  <c r="R517" i="11"/>
  <c r="AV517" i="11" s="1"/>
  <c r="BK517" i="11" s="1"/>
  <c r="Q517" i="11"/>
  <c r="AU517" i="11" s="1"/>
  <c r="BJ517" i="11" s="1"/>
  <c r="P517" i="11"/>
  <c r="AT517" i="11" s="1"/>
  <c r="BI517" i="11" s="1"/>
  <c r="O517" i="11"/>
  <c r="AS517" i="11" s="1"/>
  <c r="BH517" i="11" s="1"/>
  <c r="N517" i="11"/>
  <c r="AR517" i="11" s="1"/>
  <c r="BG517" i="11" s="1"/>
  <c r="M517" i="11"/>
  <c r="AQ517" i="11" s="1"/>
  <c r="BF517" i="11" s="1"/>
  <c r="L517" i="11"/>
  <c r="AP517" i="11" s="1"/>
  <c r="BE517" i="11" s="1"/>
  <c r="K517" i="11"/>
  <c r="AO517" i="11" s="1"/>
  <c r="BD517" i="11" s="1"/>
  <c r="J517" i="11"/>
  <c r="AN517" i="11" s="1"/>
  <c r="BC517" i="11" s="1"/>
  <c r="T516" i="11"/>
  <c r="AX516" i="11" s="1"/>
  <c r="BM516" i="11" s="1"/>
  <c r="S516" i="11"/>
  <c r="AW516" i="11" s="1"/>
  <c r="BL516" i="11" s="1"/>
  <c r="R516" i="11"/>
  <c r="AV516" i="11" s="1"/>
  <c r="BK516" i="11" s="1"/>
  <c r="Q516" i="11"/>
  <c r="AU516" i="11" s="1"/>
  <c r="BJ516" i="11" s="1"/>
  <c r="P516" i="11"/>
  <c r="AT516" i="11" s="1"/>
  <c r="BI516" i="11" s="1"/>
  <c r="O516" i="11"/>
  <c r="AS516" i="11" s="1"/>
  <c r="BH516" i="11" s="1"/>
  <c r="N516" i="11"/>
  <c r="AR516" i="11" s="1"/>
  <c r="BG516" i="11" s="1"/>
  <c r="M516" i="11"/>
  <c r="AQ516" i="11" s="1"/>
  <c r="BF516" i="11" s="1"/>
  <c r="L516" i="11"/>
  <c r="AP516" i="11" s="1"/>
  <c r="BE516" i="11" s="1"/>
  <c r="K516" i="11"/>
  <c r="AO516" i="11" s="1"/>
  <c r="BD516" i="11" s="1"/>
  <c r="J516" i="11"/>
  <c r="AN516" i="11" s="1"/>
  <c r="BC516" i="11" s="1"/>
  <c r="T515" i="11"/>
  <c r="AX515" i="11" s="1"/>
  <c r="BM515" i="11" s="1"/>
  <c r="S515" i="11"/>
  <c r="AW515" i="11" s="1"/>
  <c r="BL515" i="11" s="1"/>
  <c r="R515" i="11"/>
  <c r="AV515" i="11" s="1"/>
  <c r="BK515" i="11" s="1"/>
  <c r="Q515" i="11"/>
  <c r="AU515" i="11" s="1"/>
  <c r="BJ515" i="11" s="1"/>
  <c r="P515" i="11"/>
  <c r="AT515" i="11" s="1"/>
  <c r="BI515" i="11" s="1"/>
  <c r="O515" i="11"/>
  <c r="AS515" i="11" s="1"/>
  <c r="BH515" i="11" s="1"/>
  <c r="N515" i="11"/>
  <c r="AR515" i="11" s="1"/>
  <c r="BG515" i="11" s="1"/>
  <c r="M515" i="11"/>
  <c r="AQ515" i="11" s="1"/>
  <c r="BF515" i="11" s="1"/>
  <c r="L515" i="11"/>
  <c r="AP515" i="11" s="1"/>
  <c r="BE515" i="11" s="1"/>
  <c r="K515" i="11"/>
  <c r="AO515" i="11" s="1"/>
  <c r="BD515" i="11" s="1"/>
  <c r="J515" i="11"/>
  <c r="AN515" i="11" s="1"/>
  <c r="BC515" i="11" s="1"/>
  <c r="T514" i="11"/>
  <c r="AX514" i="11" s="1"/>
  <c r="BM514" i="11" s="1"/>
  <c r="S514" i="11"/>
  <c r="AW514" i="11" s="1"/>
  <c r="BL514" i="11" s="1"/>
  <c r="R514" i="11"/>
  <c r="AV514" i="11" s="1"/>
  <c r="BK514" i="11" s="1"/>
  <c r="Q514" i="11"/>
  <c r="AU514" i="11" s="1"/>
  <c r="BJ514" i="11" s="1"/>
  <c r="P514" i="11"/>
  <c r="AT514" i="11" s="1"/>
  <c r="BI514" i="11" s="1"/>
  <c r="O514" i="11"/>
  <c r="AS514" i="11" s="1"/>
  <c r="BH514" i="11" s="1"/>
  <c r="N514" i="11"/>
  <c r="AR514" i="11" s="1"/>
  <c r="BG514" i="11" s="1"/>
  <c r="M514" i="11"/>
  <c r="AQ514" i="11" s="1"/>
  <c r="BF514" i="11" s="1"/>
  <c r="L514" i="11"/>
  <c r="AP514" i="11" s="1"/>
  <c r="BE514" i="11" s="1"/>
  <c r="K514" i="11"/>
  <c r="AO514" i="11" s="1"/>
  <c r="BD514" i="11" s="1"/>
  <c r="J514" i="11"/>
  <c r="AN514" i="11" s="1"/>
  <c r="BC514" i="11" s="1"/>
  <c r="T513" i="11"/>
  <c r="AX513" i="11" s="1"/>
  <c r="BM513" i="11" s="1"/>
  <c r="S513" i="11"/>
  <c r="AW513" i="11" s="1"/>
  <c r="BL513" i="11" s="1"/>
  <c r="R513" i="11"/>
  <c r="AV513" i="11" s="1"/>
  <c r="BK513" i="11" s="1"/>
  <c r="Q513" i="11"/>
  <c r="AU513" i="11" s="1"/>
  <c r="BJ513" i="11" s="1"/>
  <c r="P513" i="11"/>
  <c r="AT513" i="11" s="1"/>
  <c r="BI513" i="11" s="1"/>
  <c r="O513" i="11"/>
  <c r="AS513" i="11" s="1"/>
  <c r="BH513" i="11" s="1"/>
  <c r="N513" i="11"/>
  <c r="AR513" i="11" s="1"/>
  <c r="BG513" i="11" s="1"/>
  <c r="M513" i="11"/>
  <c r="AQ513" i="11" s="1"/>
  <c r="BF513" i="11" s="1"/>
  <c r="L513" i="11"/>
  <c r="AP513" i="11" s="1"/>
  <c r="BE513" i="11" s="1"/>
  <c r="K513" i="11"/>
  <c r="AO513" i="11" s="1"/>
  <c r="BD513" i="11" s="1"/>
  <c r="J513" i="11"/>
  <c r="AN513" i="11" s="1"/>
  <c r="BC513" i="11" s="1"/>
  <c r="T512" i="11"/>
  <c r="AX512" i="11" s="1"/>
  <c r="BM512" i="11" s="1"/>
  <c r="S512" i="11"/>
  <c r="AW512" i="11" s="1"/>
  <c r="BL512" i="11" s="1"/>
  <c r="R512" i="11"/>
  <c r="AV512" i="11" s="1"/>
  <c r="BK512" i="11" s="1"/>
  <c r="Q512" i="11"/>
  <c r="AU512" i="11" s="1"/>
  <c r="BJ512" i="11" s="1"/>
  <c r="P512" i="11"/>
  <c r="AT512" i="11" s="1"/>
  <c r="BI512" i="11" s="1"/>
  <c r="O512" i="11"/>
  <c r="AS512" i="11" s="1"/>
  <c r="BH512" i="11" s="1"/>
  <c r="N512" i="11"/>
  <c r="AR512" i="11" s="1"/>
  <c r="BG512" i="11" s="1"/>
  <c r="M512" i="11"/>
  <c r="AQ512" i="11" s="1"/>
  <c r="BF512" i="11" s="1"/>
  <c r="L512" i="11"/>
  <c r="AP512" i="11" s="1"/>
  <c r="BE512" i="11" s="1"/>
  <c r="K512" i="11"/>
  <c r="AO512" i="11" s="1"/>
  <c r="BD512" i="11" s="1"/>
  <c r="J512" i="11"/>
  <c r="AN512" i="11" s="1"/>
  <c r="BC512" i="11" s="1"/>
  <c r="T511" i="11"/>
  <c r="AX511" i="11" s="1"/>
  <c r="BM511" i="11" s="1"/>
  <c r="S511" i="11"/>
  <c r="AW511" i="11" s="1"/>
  <c r="BL511" i="11" s="1"/>
  <c r="R511" i="11"/>
  <c r="AV511" i="11" s="1"/>
  <c r="BK511" i="11" s="1"/>
  <c r="Q511" i="11"/>
  <c r="AU511" i="11" s="1"/>
  <c r="BJ511" i="11" s="1"/>
  <c r="P511" i="11"/>
  <c r="AT511" i="11" s="1"/>
  <c r="BI511" i="11" s="1"/>
  <c r="O511" i="11"/>
  <c r="AS511" i="11" s="1"/>
  <c r="BH511" i="11" s="1"/>
  <c r="N511" i="11"/>
  <c r="AR511" i="11" s="1"/>
  <c r="BG511" i="11" s="1"/>
  <c r="M511" i="11"/>
  <c r="AQ511" i="11" s="1"/>
  <c r="BF511" i="11" s="1"/>
  <c r="L511" i="11"/>
  <c r="AP511" i="11" s="1"/>
  <c r="BE511" i="11" s="1"/>
  <c r="K511" i="11"/>
  <c r="AO511" i="11" s="1"/>
  <c r="BD511" i="11" s="1"/>
  <c r="J511" i="11"/>
  <c r="AN511" i="11" s="1"/>
  <c r="BC511" i="11" s="1"/>
  <c r="T510" i="11"/>
  <c r="AX510" i="11" s="1"/>
  <c r="BM510" i="11" s="1"/>
  <c r="S510" i="11"/>
  <c r="AW510" i="11" s="1"/>
  <c r="BL510" i="11" s="1"/>
  <c r="R510" i="11"/>
  <c r="AV510" i="11" s="1"/>
  <c r="BK510" i="11" s="1"/>
  <c r="Q510" i="11"/>
  <c r="AU510" i="11" s="1"/>
  <c r="BJ510" i="11" s="1"/>
  <c r="P510" i="11"/>
  <c r="AT510" i="11" s="1"/>
  <c r="BI510" i="11" s="1"/>
  <c r="O510" i="11"/>
  <c r="AS510" i="11" s="1"/>
  <c r="BH510" i="11" s="1"/>
  <c r="N510" i="11"/>
  <c r="AR510" i="11" s="1"/>
  <c r="BG510" i="11" s="1"/>
  <c r="M510" i="11"/>
  <c r="AQ510" i="11" s="1"/>
  <c r="BF510" i="11" s="1"/>
  <c r="L510" i="11"/>
  <c r="AP510" i="11" s="1"/>
  <c r="BE510" i="11" s="1"/>
  <c r="K510" i="11"/>
  <c r="AO510" i="11" s="1"/>
  <c r="BD510" i="11" s="1"/>
  <c r="J510" i="11"/>
  <c r="AN510" i="11" s="1"/>
  <c r="BC510" i="11" s="1"/>
  <c r="T509" i="11"/>
  <c r="AX509" i="11" s="1"/>
  <c r="BM509" i="11" s="1"/>
  <c r="S509" i="11"/>
  <c r="AW509" i="11" s="1"/>
  <c r="BL509" i="11" s="1"/>
  <c r="R509" i="11"/>
  <c r="AV509" i="11" s="1"/>
  <c r="BK509" i="11" s="1"/>
  <c r="Q509" i="11"/>
  <c r="AU509" i="11" s="1"/>
  <c r="BJ509" i="11" s="1"/>
  <c r="P509" i="11"/>
  <c r="AT509" i="11" s="1"/>
  <c r="BI509" i="11" s="1"/>
  <c r="O509" i="11"/>
  <c r="AS509" i="11" s="1"/>
  <c r="BH509" i="11" s="1"/>
  <c r="N509" i="11"/>
  <c r="AR509" i="11" s="1"/>
  <c r="BG509" i="11" s="1"/>
  <c r="M509" i="11"/>
  <c r="AQ509" i="11" s="1"/>
  <c r="BF509" i="11" s="1"/>
  <c r="L509" i="11"/>
  <c r="AP509" i="11" s="1"/>
  <c r="BE509" i="11" s="1"/>
  <c r="K509" i="11"/>
  <c r="AO509" i="11" s="1"/>
  <c r="BD509" i="11" s="1"/>
  <c r="J509" i="11"/>
  <c r="AN509" i="11" s="1"/>
  <c r="BC509" i="11" s="1"/>
  <c r="T508" i="11"/>
  <c r="AX508" i="11" s="1"/>
  <c r="BM508" i="11" s="1"/>
  <c r="S508" i="11"/>
  <c r="AW508" i="11" s="1"/>
  <c r="BL508" i="11" s="1"/>
  <c r="R508" i="11"/>
  <c r="AV508" i="11" s="1"/>
  <c r="BK508" i="11" s="1"/>
  <c r="Q508" i="11"/>
  <c r="AU508" i="11" s="1"/>
  <c r="BJ508" i="11" s="1"/>
  <c r="P508" i="11"/>
  <c r="AT508" i="11" s="1"/>
  <c r="BI508" i="11" s="1"/>
  <c r="O508" i="11"/>
  <c r="AS508" i="11" s="1"/>
  <c r="BH508" i="11" s="1"/>
  <c r="N508" i="11"/>
  <c r="AR508" i="11" s="1"/>
  <c r="BG508" i="11" s="1"/>
  <c r="M508" i="11"/>
  <c r="AQ508" i="11" s="1"/>
  <c r="BF508" i="11" s="1"/>
  <c r="L508" i="11"/>
  <c r="AP508" i="11" s="1"/>
  <c r="BE508" i="11" s="1"/>
  <c r="K508" i="11"/>
  <c r="AO508" i="11" s="1"/>
  <c r="BD508" i="11" s="1"/>
  <c r="J508" i="11"/>
  <c r="AN508" i="11" s="1"/>
  <c r="BC508" i="11" s="1"/>
  <c r="T507" i="11"/>
  <c r="AX507" i="11" s="1"/>
  <c r="BM507" i="11" s="1"/>
  <c r="S507" i="11"/>
  <c r="AW507" i="11" s="1"/>
  <c r="BL507" i="11" s="1"/>
  <c r="R507" i="11"/>
  <c r="AV507" i="11" s="1"/>
  <c r="BK507" i="11" s="1"/>
  <c r="Q507" i="11"/>
  <c r="AU507" i="11" s="1"/>
  <c r="BJ507" i="11" s="1"/>
  <c r="P507" i="11"/>
  <c r="AT507" i="11" s="1"/>
  <c r="BI507" i="11" s="1"/>
  <c r="O507" i="11"/>
  <c r="AS507" i="11" s="1"/>
  <c r="BH507" i="11" s="1"/>
  <c r="N507" i="11"/>
  <c r="AR507" i="11" s="1"/>
  <c r="BG507" i="11" s="1"/>
  <c r="M507" i="11"/>
  <c r="AQ507" i="11" s="1"/>
  <c r="BF507" i="11" s="1"/>
  <c r="L507" i="11"/>
  <c r="AP507" i="11" s="1"/>
  <c r="BE507" i="11" s="1"/>
  <c r="K507" i="11"/>
  <c r="AO507" i="11" s="1"/>
  <c r="BD507" i="11" s="1"/>
  <c r="J507" i="11"/>
  <c r="AN507" i="11" s="1"/>
  <c r="BC507" i="11" s="1"/>
  <c r="T506" i="11"/>
  <c r="AX506" i="11" s="1"/>
  <c r="BM506" i="11" s="1"/>
  <c r="S506" i="11"/>
  <c r="AW506" i="11" s="1"/>
  <c r="BL506" i="11" s="1"/>
  <c r="R506" i="11"/>
  <c r="AV506" i="11" s="1"/>
  <c r="BK506" i="11" s="1"/>
  <c r="Q506" i="11"/>
  <c r="AU506" i="11" s="1"/>
  <c r="BJ506" i="11" s="1"/>
  <c r="P506" i="11"/>
  <c r="AT506" i="11" s="1"/>
  <c r="BI506" i="11" s="1"/>
  <c r="O506" i="11"/>
  <c r="AS506" i="11" s="1"/>
  <c r="BH506" i="11" s="1"/>
  <c r="N506" i="11"/>
  <c r="AR506" i="11" s="1"/>
  <c r="BG506" i="11" s="1"/>
  <c r="M506" i="11"/>
  <c r="AQ506" i="11" s="1"/>
  <c r="BF506" i="11" s="1"/>
  <c r="L506" i="11"/>
  <c r="AP506" i="11" s="1"/>
  <c r="BE506" i="11" s="1"/>
  <c r="K506" i="11"/>
  <c r="AO506" i="11" s="1"/>
  <c r="BD506" i="11" s="1"/>
  <c r="J506" i="11"/>
  <c r="AN506" i="11" s="1"/>
  <c r="BC506" i="11" s="1"/>
  <c r="T505" i="11"/>
  <c r="AX505" i="11" s="1"/>
  <c r="BM505" i="11" s="1"/>
  <c r="S505" i="11"/>
  <c r="AW505" i="11" s="1"/>
  <c r="BL505" i="11" s="1"/>
  <c r="R505" i="11"/>
  <c r="AV505" i="11" s="1"/>
  <c r="BK505" i="11" s="1"/>
  <c r="Q505" i="11"/>
  <c r="AU505" i="11" s="1"/>
  <c r="BJ505" i="11" s="1"/>
  <c r="P505" i="11"/>
  <c r="AT505" i="11" s="1"/>
  <c r="BI505" i="11" s="1"/>
  <c r="O505" i="11"/>
  <c r="AS505" i="11" s="1"/>
  <c r="BH505" i="11" s="1"/>
  <c r="N505" i="11"/>
  <c r="AR505" i="11" s="1"/>
  <c r="BG505" i="11" s="1"/>
  <c r="M505" i="11"/>
  <c r="AQ505" i="11" s="1"/>
  <c r="BF505" i="11" s="1"/>
  <c r="L505" i="11"/>
  <c r="AP505" i="11" s="1"/>
  <c r="BE505" i="11" s="1"/>
  <c r="K505" i="11"/>
  <c r="AO505" i="11" s="1"/>
  <c r="BD505" i="11" s="1"/>
  <c r="J505" i="11"/>
  <c r="AN505" i="11" s="1"/>
  <c r="BC505" i="11" s="1"/>
  <c r="T504" i="11"/>
  <c r="AX504" i="11" s="1"/>
  <c r="BM504" i="11" s="1"/>
  <c r="S504" i="11"/>
  <c r="AW504" i="11" s="1"/>
  <c r="BL504" i="11" s="1"/>
  <c r="R504" i="11"/>
  <c r="AV504" i="11" s="1"/>
  <c r="BK504" i="11" s="1"/>
  <c r="Q504" i="11"/>
  <c r="AU504" i="11" s="1"/>
  <c r="BJ504" i="11" s="1"/>
  <c r="P504" i="11"/>
  <c r="AT504" i="11" s="1"/>
  <c r="BI504" i="11" s="1"/>
  <c r="O504" i="11"/>
  <c r="AS504" i="11" s="1"/>
  <c r="BH504" i="11" s="1"/>
  <c r="N504" i="11"/>
  <c r="AR504" i="11" s="1"/>
  <c r="BG504" i="11" s="1"/>
  <c r="M504" i="11"/>
  <c r="AQ504" i="11" s="1"/>
  <c r="BF504" i="11" s="1"/>
  <c r="L504" i="11"/>
  <c r="AP504" i="11" s="1"/>
  <c r="BE504" i="11" s="1"/>
  <c r="K504" i="11"/>
  <c r="AO504" i="11" s="1"/>
  <c r="BD504" i="11" s="1"/>
  <c r="J504" i="11"/>
  <c r="AN504" i="11" s="1"/>
  <c r="BC504" i="11" s="1"/>
  <c r="T503" i="11"/>
  <c r="AX503" i="11" s="1"/>
  <c r="BM503" i="11" s="1"/>
  <c r="S503" i="11"/>
  <c r="AW503" i="11" s="1"/>
  <c r="BL503" i="11" s="1"/>
  <c r="R503" i="11"/>
  <c r="AV503" i="11" s="1"/>
  <c r="BK503" i="11" s="1"/>
  <c r="Q503" i="11"/>
  <c r="AU503" i="11" s="1"/>
  <c r="BJ503" i="11" s="1"/>
  <c r="P503" i="11"/>
  <c r="AT503" i="11" s="1"/>
  <c r="BI503" i="11" s="1"/>
  <c r="O503" i="11"/>
  <c r="AS503" i="11" s="1"/>
  <c r="BH503" i="11" s="1"/>
  <c r="N503" i="11"/>
  <c r="AR503" i="11" s="1"/>
  <c r="BG503" i="11" s="1"/>
  <c r="M503" i="11"/>
  <c r="AQ503" i="11" s="1"/>
  <c r="BF503" i="11" s="1"/>
  <c r="L503" i="11"/>
  <c r="AP503" i="11" s="1"/>
  <c r="BE503" i="11" s="1"/>
  <c r="K503" i="11"/>
  <c r="AO503" i="11" s="1"/>
  <c r="BD503" i="11" s="1"/>
  <c r="J503" i="11"/>
  <c r="AN503" i="11" s="1"/>
  <c r="BC503" i="11" s="1"/>
  <c r="T502" i="11"/>
  <c r="AX502" i="11" s="1"/>
  <c r="BM502" i="11" s="1"/>
  <c r="S502" i="11"/>
  <c r="AW502" i="11" s="1"/>
  <c r="BL502" i="11" s="1"/>
  <c r="R502" i="11"/>
  <c r="AV502" i="11" s="1"/>
  <c r="BK502" i="11" s="1"/>
  <c r="Q502" i="11"/>
  <c r="AU502" i="11" s="1"/>
  <c r="BJ502" i="11" s="1"/>
  <c r="P502" i="11"/>
  <c r="AT502" i="11" s="1"/>
  <c r="BI502" i="11" s="1"/>
  <c r="O502" i="11"/>
  <c r="AS502" i="11" s="1"/>
  <c r="BH502" i="11" s="1"/>
  <c r="N502" i="11"/>
  <c r="AR502" i="11" s="1"/>
  <c r="BG502" i="11" s="1"/>
  <c r="M502" i="11"/>
  <c r="AQ502" i="11" s="1"/>
  <c r="BF502" i="11" s="1"/>
  <c r="L502" i="11"/>
  <c r="AP502" i="11" s="1"/>
  <c r="BE502" i="11" s="1"/>
  <c r="K502" i="11"/>
  <c r="AO502" i="11" s="1"/>
  <c r="BD502" i="11" s="1"/>
  <c r="J502" i="11"/>
  <c r="AN502" i="11" s="1"/>
  <c r="BC502" i="11" s="1"/>
  <c r="T501" i="11"/>
  <c r="AX501" i="11" s="1"/>
  <c r="BM501" i="11" s="1"/>
  <c r="S501" i="11"/>
  <c r="AW501" i="11" s="1"/>
  <c r="BL501" i="11" s="1"/>
  <c r="R501" i="11"/>
  <c r="AV501" i="11" s="1"/>
  <c r="BK501" i="11" s="1"/>
  <c r="Q501" i="11"/>
  <c r="AU501" i="11" s="1"/>
  <c r="BJ501" i="11" s="1"/>
  <c r="P501" i="11"/>
  <c r="AT501" i="11" s="1"/>
  <c r="BI501" i="11" s="1"/>
  <c r="O501" i="11"/>
  <c r="AS501" i="11" s="1"/>
  <c r="BH501" i="11" s="1"/>
  <c r="N501" i="11"/>
  <c r="AR501" i="11" s="1"/>
  <c r="BG501" i="11" s="1"/>
  <c r="M501" i="11"/>
  <c r="AQ501" i="11" s="1"/>
  <c r="BF501" i="11" s="1"/>
  <c r="L501" i="11"/>
  <c r="AP501" i="11" s="1"/>
  <c r="BE501" i="11" s="1"/>
  <c r="K501" i="11"/>
  <c r="AO501" i="11" s="1"/>
  <c r="BD501" i="11" s="1"/>
  <c r="J501" i="11"/>
  <c r="AN501" i="11" s="1"/>
  <c r="BC501" i="11" s="1"/>
  <c r="T499" i="11"/>
  <c r="AX499" i="11" s="1"/>
  <c r="BM499" i="11" s="1"/>
  <c r="S499" i="11"/>
  <c r="AW499" i="11" s="1"/>
  <c r="BL499" i="11" s="1"/>
  <c r="R499" i="11"/>
  <c r="AV499" i="11" s="1"/>
  <c r="BK499" i="11" s="1"/>
  <c r="Q499" i="11"/>
  <c r="AU499" i="11" s="1"/>
  <c r="BJ499" i="11" s="1"/>
  <c r="P499" i="11"/>
  <c r="AT499" i="11" s="1"/>
  <c r="BI499" i="11" s="1"/>
  <c r="O499" i="11"/>
  <c r="AS499" i="11" s="1"/>
  <c r="BH499" i="11" s="1"/>
  <c r="N499" i="11"/>
  <c r="AR499" i="11" s="1"/>
  <c r="BG499" i="11" s="1"/>
  <c r="M499" i="11"/>
  <c r="AQ499" i="11" s="1"/>
  <c r="BF499" i="11" s="1"/>
  <c r="L499" i="11"/>
  <c r="AP499" i="11" s="1"/>
  <c r="BE499" i="11" s="1"/>
  <c r="K499" i="11"/>
  <c r="AO499" i="11" s="1"/>
  <c r="BD499" i="11" s="1"/>
  <c r="J499" i="11"/>
  <c r="AN499" i="11" s="1"/>
  <c r="BC499" i="11" s="1"/>
  <c r="T498" i="11"/>
  <c r="AX498" i="11" s="1"/>
  <c r="BM498" i="11" s="1"/>
  <c r="S498" i="11"/>
  <c r="AW498" i="11" s="1"/>
  <c r="BL498" i="11" s="1"/>
  <c r="R498" i="11"/>
  <c r="AV498" i="11" s="1"/>
  <c r="BK498" i="11" s="1"/>
  <c r="Q498" i="11"/>
  <c r="AU498" i="11" s="1"/>
  <c r="BJ498" i="11" s="1"/>
  <c r="P498" i="11"/>
  <c r="AT498" i="11" s="1"/>
  <c r="BI498" i="11" s="1"/>
  <c r="O498" i="11"/>
  <c r="AS498" i="11" s="1"/>
  <c r="BH498" i="11" s="1"/>
  <c r="N498" i="11"/>
  <c r="AR498" i="11" s="1"/>
  <c r="BG498" i="11" s="1"/>
  <c r="M498" i="11"/>
  <c r="AQ498" i="11" s="1"/>
  <c r="BF498" i="11" s="1"/>
  <c r="L498" i="11"/>
  <c r="AP498" i="11" s="1"/>
  <c r="BE498" i="11" s="1"/>
  <c r="K498" i="11"/>
  <c r="AO498" i="11" s="1"/>
  <c r="BD498" i="11" s="1"/>
  <c r="J498" i="11"/>
  <c r="AN498" i="11" s="1"/>
  <c r="BC498" i="11" s="1"/>
  <c r="T497" i="11"/>
  <c r="AX497" i="11" s="1"/>
  <c r="BM497" i="11" s="1"/>
  <c r="S497" i="11"/>
  <c r="AW497" i="11" s="1"/>
  <c r="BL497" i="11" s="1"/>
  <c r="R497" i="11"/>
  <c r="AV497" i="11" s="1"/>
  <c r="BK497" i="11" s="1"/>
  <c r="Q497" i="11"/>
  <c r="AU497" i="11" s="1"/>
  <c r="BJ497" i="11" s="1"/>
  <c r="P497" i="11"/>
  <c r="AT497" i="11" s="1"/>
  <c r="BI497" i="11" s="1"/>
  <c r="O497" i="11"/>
  <c r="AS497" i="11" s="1"/>
  <c r="BH497" i="11" s="1"/>
  <c r="N497" i="11"/>
  <c r="AR497" i="11" s="1"/>
  <c r="BG497" i="11" s="1"/>
  <c r="M497" i="11"/>
  <c r="AQ497" i="11" s="1"/>
  <c r="BF497" i="11" s="1"/>
  <c r="L497" i="11"/>
  <c r="AP497" i="11" s="1"/>
  <c r="BE497" i="11" s="1"/>
  <c r="K497" i="11"/>
  <c r="AO497" i="11" s="1"/>
  <c r="BD497" i="11" s="1"/>
  <c r="J497" i="11"/>
  <c r="AN497" i="11" s="1"/>
  <c r="BC497" i="11" s="1"/>
  <c r="T495" i="11"/>
  <c r="AX495" i="11" s="1"/>
  <c r="BM495" i="11" s="1"/>
  <c r="S495" i="11"/>
  <c r="AW495" i="11" s="1"/>
  <c r="BL495" i="11" s="1"/>
  <c r="R495" i="11"/>
  <c r="AV495" i="11" s="1"/>
  <c r="BK495" i="11" s="1"/>
  <c r="Q495" i="11"/>
  <c r="AU495" i="11" s="1"/>
  <c r="BJ495" i="11" s="1"/>
  <c r="P495" i="11"/>
  <c r="AT495" i="11" s="1"/>
  <c r="BI495" i="11" s="1"/>
  <c r="O495" i="11"/>
  <c r="AS495" i="11" s="1"/>
  <c r="BH495" i="11" s="1"/>
  <c r="N495" i="11"/>
  <c r="AR495" i="11" s="1"/>
  <c r="BG495" i="11" s="1"/>
  <c r="M495" i="11"/>
  <c r="AQ495" i="11" s="1"/>
  <c r="BF495" i="11" s="1"/>
  <c r="L495" i="11"/>
  <c r="AP495" i="11" s="1"/>
  <c r="BE495" i="11" s="1"/>
  <c r="K495" i="11"/>
  <c r="AO495" i="11" s="1"/>
  <c r="BD495" i="11" s="1"/>
  <c r="J495" i="11"/>
  <c r="AN495" i="11" s="1"/>
  <c r="BC495" i="11" s="1"/>
  <c r="T494" i="11"/>
  <c r="AX494" i="11" s="1"/>
  <c r="BM494" i="11" s="1"/>
  <c r="S494" i="11"/>
  <c r="AW494" i="11" s="1"/>
  <c r="BL494" i="11" s="1"/>
  <c r="R494" i="11"/>
  <c r="AV494" i="11" s="1"/>
  <c r="BK494" i="11" s="1"/>
  <c r="Q494" i="11"/>
  <c r="AU494" i="11" s="1"/>
  <c r="BJ494" i="11" s="1"/>
  <c r="P494" i="11"/>
  <c r="AT494" i="11" s="1"/>
  <c r="BI494" i="11" s="1"/>
  <c r="O494" i="11"/>
  <c r="AS494" i="11" s="1"/>
  <c r="BH494" i="11" s="1"/>
  <c r="N494" i="11"/>
  <c r="AR494" i="11" s="1"/>
  <c r="BG494" i="11" s="1"/>
  <c r="M494" i="11"/>
  <c r="AQ494" i="11" s="1"/>
  <c r="BF494" i="11" s="1"/>
  <c r="L494" i="11"/>
  <c r="AP494" i="11" s="1"/>
  <c r="BE494" i="11" s="1"/>
  <c r="K494" i="11"/>
  <c r="AO494" i="11" s="1"/>
  <c r="BD494" i="11" s="1"/>
  <c r="J494" i="11"/>
  <c r="AN494" i="11" s="1"/>
  <c r="BC494" i="11" s="1"/>
  <c r="T493" i="11"/>
  <c r="AX493" i="11" s="1"/>
  <c r="BM493" i="11" s="1"/>
  <c r="S493" i="11"/>
  <c r="AW493" i="11" s="1"/>
  <c r="BL493" i="11" s="1"/>
  <c r="R493" i="11"/>
  <c r="AV493" i="11" s="1"/>
  <c r="BK493" i="11" s="1"/>
  <c r="Q493" i="11"/>
  <c r="AU493" i="11" s="1"/>
  <c r="BJ493" i="11" s="1"/>
  <c r="P493" i="11"/>
  <c r="AT493" i="11" s="1"/>
  <c r="BI493" i="11" s="1"/>
  <c r="O493" i="11"/>
  <c r="AS493" i="11" s="1"/>
  <c r="BH493" i="11" s="1"/>
  <c r="N493" i="11"/>
  <c r="AR493" i="11" s="1"/>
  <c r="BG493" i="11" s="1"/>
  <c r="M493" i="11"/>
  <c r="AQ493" i="11" s="1"/>
  <c r="BF493" i="11" s="1"/>
  <c r="L493" i="11"/>
  <c r="AP493" i="11" s="1"/>
  <c r="BE493" i="11" s="1"/>
  <c r="K493" i="11"/>
  <c r="AO493" i="11" s="1"/>
  <c r="BD493" i="11" s="1"/>
  <c r="J493" i="11"/>
  <c r="AN493" i="11" s="1"/>
  <c r="BC493" i="11" s="1"/>
  <c r="T492" i="11"/>
  <c r="AX492" i="11" s="1"/>
  <c r="BM492" i="11" s="1"/>
  <c r="S492" i="11"/>
  <c r="AW492" i="11" s="1"/>
  <c r="BL492" i="11" s="1"/>
  <c r="R492" i="11"/>
  <c r="AV492" i="11" s="1"/>
  <c r="BK492" i="11" s="1"/>
  <c r="Q492" i="11"/>
  <c r="AU492" i="11" s="1"/>
  <c r="BJ492" i="11" s="1"/>
  <c r="P492" i="11"/>
  <c r="AT492" i="11" s="1"/>
  <c r="BI492" i="11" s="1"/>
  <c r="O492" i="11"/>
  <c r="AS492" i="11" s="1"/>
  <c r="BH492" i="11" s="1"/>
  <c r="N492" i="11"/>
  <c r="AR492" i="11" s="1"/>
  <c r="BG492" i="11" s="1"/>
  <c r="M492" i="11"/>
  <c r="AQ492" i="11" s="1"/>
  <c r="BF492" i="11" s="1"/>
  <c r="L492" i="11"/>
  <c r="AP492" i="11" s="1"/>
  <c r="BE492" i="11" s="1"/>
  <c r="K492" i="11"/>
  <c r="AO492" i="11" s="1"/>
  <c r="BD492" i="11" s="1"/>
  <c r="J492" i="11"/>
  <c r="AN492" i="11" s="1"/>
  <c r="BC492" i="11" s="1"/>
  <c r="T491" i="11"/>
  <c r="AX491" i="11" s="1"/>
  <c r="BM491" i="11" s="1"/>
  <c r="S491" i="11"/>
  <c r="AW491" i="11" s="1"/>
  <c r="BL491" i="11" s="1"/>
  <c r="R491" i="11"/>
  <c r="AV491" i="11" s="1"/>
  <c r="BK491" i="11" s="1"/>
  <c r="Q491" i="11"/>
  <c r="AU491" i="11" s="1"/>
  <c r="BJ491" i="11" s="1"/>
  <c r="P491" i="11"/>
  <c r="AT491" i="11" s="1"/>
  <c r="BI491" i="11" s="1"/>
  <c r="O491" i="11"/>
  <c r="AS491" i="11" s="1"/>
  <c r="BH491" i="11" s="1"/>
  <c r="N491" i="11"/>
  <c r="AR491" i="11" s="1"/>
  <c r="BG491" i="11" s="1"/>
  <c r="M491" i="11"/>
  <c r="AQ491" i="11" s="1"/>
  <c r="BF491" i="11" s="1"/>
  <c r="L491" i="11"/>
  <c r="AP491" i="11" s="1"/>
  <c r="BE491" i="11" s="1"/>
  <c r="K491" i="11"/>
  <c r="AO491" i="11" s="1"/>
  <c r="BD491" i="11" s="1"/>
  <c r="J491" i="11"/>
  <c r="AN491" i="11" s="1"/>
  <c r="BC491" i="11" s="1"/>
  <c r="T490" i="11"/>
  <c r="AX490" i="11" s="1"/>
  <c r="BM490" i="11" s="1"/>
  <c r="S490" i="11"/>
  <c r="AW490" i="11" s="1"/>
  <c r="BL490" i="11" s="1"/>
  <c r="R490" i="11"/>
  <c r="AV490" i="11" s="1"/>
  <c r="BK490" i="11" s="1"/>
  <c r="Q490" i="11"/>
  <c r="AU490" i="11" s="1"/>
  <c r="BJ490" i="11" s="1"/>
  <c r="P490" i="11"/>
  <c r="AT490" i="11" s="1"/>
  <c r="BI490" i="11" s="1"/>
  <c r="O490" i="11"/>
  <c r="AS490" i="11" s="1"/>
  <c r="BH490" i="11" s="1"/>
  <c r="N490" i="11"/>
  <c r="AR490" i="11" s="1"/>
  <c r="BG490" i="11" s="1"/>
  <c r="M490" i="11"/>
  <c r="AQ490" i="11" s="1"/>
  <c r="BF490" i="11" s="1"/>
  <c r="L490" i="11"/>
  <c r="AP490" i="11" s="1"/>
  <c r="BE490" i="11" s="1"/>
  <c r="K490" i="11"/>
  <c r="AO490" i="11" s="1"/>
  <c r="BD490" i="11" s="1"/>
  <c r="J490" i="11"/>
  <c r="AN490" i="11" s="1"/>
  <c r="BC490" i="11" s="1"/>
  <c r="T489" i="11"/>
  <c r="AX489" i="11" s="1"/>
  <c r="BM489" i="11" s="1"/>
  <c r="S489" i="11"/>
  <c r="AW489" i="11" s="1"/>
  <c r="BL489" i="11" s="1"/>
  <c r="R489" i="11"/>
  <c r="AV489" i="11" s="1"/>
  <c r="BK489" i="11" s="1"/>
  <c r="Q489" i="11"/>
  <c r="AU489" i="11" s="1"/>
  <c r="BJ489" i="11" s="1"/>
  <c r="P489" i="11"/>
  <c r="AT489" i="11" s="1"/>
  <c r="BI489" i="11" s="1"/>
  <c r="O489" i="11"/>
  <c r="AS489" i="11" s="1"/>
  <c r="BH489" i="11" s="1"/>
  <c r="N489" i="11"/>
  <c r="AR489" i="11" s="1"/>
  <c r="BG489" i="11" s="1"/>
  <c r="M489" i="11"/>
  <c r="AQ489" i="11" s="1"/>
  <c r="BF489" i="11" s="1"/>
  <c r="L489" i="11"/>
  <c r="AP489" i="11" s="1"/>
  <c r="BE489" i="11" s="1"/>
  <c r="K489" i="11"/>
  <c r="AO489" i="11" s="1"/>
  <c r="BD489" i="11" s="1"/>
  <c r="J489" i="11"/>
  <c r="AN489" i="11" s="1"/>
  <c r="BC489" i="11" s="1"/>
  <c r="T488" i="11"/>
  <c r="AX488" i="11" s="1"/>
  <c r="BM488" i="11" s="1"/>
  <c r="S488" i="11"/>
  <c r="AW488" i="11" s="1"/>
  <c r="BL488" i="11" s="1"/>
  <c r="R488" i="11"/>
  <c r="AV488" i="11" s="1"/>
  <c r="BK488" i="11" s="1"/>
  <c r="Q488" i="11"/>
  <c r="AU488" i="11" s="1"/>
  <c r="BJ488" i="11" s="1"/>
  <c r="P488" i="11"/>
  <c r="AT488" i="11" s="1"/>
  <c r="BI488" i="11" s="1"/>
  <c r="O488" i="11"/>
  <c r="AS488" i="11" s="1"/>
  <c r="BH488" i="11" s="1"/>
  <c r="N488" i="11"/>
  <c r="AR488" i="11" s="1"/>
  <c r="BG488" i="11" s="1"/>
  <c r="M488" i="11"/>
  <c r="AQ488" i="11" s="1"/>
  <c r="BF488" i="11" s="1"/>
  <c r="L488" i="11"/>
  <c r="AP488" i="11" s="1"/>
  <c r="BE488" i="11" s="1"/>
  <c r="K488" i="11"/>
  <c r="AO488" i="11" s="1"/>
  <c r="BD488" i="11" s="1"/>
  <c r="J488" i="11"/>
  <c r="AN488" i="11" s="1"/>
  <c r="BC488" i="11" s="1"/>
  <c r="T487" i="11"/>
  <c r="AX487" i="11" s="1"/>
  <c r="BM487" i="11" s="1"/>
  <c r="S487" i="11"/>
  <c r="AW487" i="11" s="1"/>
  <c r="BL487" i="11" s="1"/>
  <c r="R487" i="11"/>
  <c r="AV487" i="11" s="1"/>
  <c r="BK487" i="11" s="1"/>
  <c r="Q487" i="11"/>
  <c r="AU487" i="11" s="1"/>
  <c r="BJ487" i="11" s="1"/>
  <c r="P487" i="11"/>
  <c r="AT487" i="11" s="1"/>
  <c r="BI487" i="11" s="1"/>
  <c r="O487" i="11"/>
  <c r="AS487" i="11" s="1"/>
  <c r="BH487" i="11" s="1"/>
  <c r="N487" i="11"/>
  <c r="AR487" i="11" s="1"/>
  <c r="BG487" i="11" s="1"/>
  <c r="M487" i="11"/>
  <c r="AQ487" i="11" s="1"/>
  <c r="BF487" i="11" s="1"/>
  <c r="L487" i="11"/>
  <c r="AP487" i="11" s="1"/>
  <c r="BE487" i="11" s="1"/>
  <c r="K487" i="11"/>
  <c r="AO487" i="11" s="1"/>
  <c r="BD487" i="11" s="1"/>
  <c r="J487" i="11"/>
  <c r="AN487" i="11" s="1"/>
  <c r="BC487" i="11" s="1"/>
  <c r="T486" i="11"/>
  <c r="AX486" i="11" s="1"/>
  <c r="BM486" i="11" s="1"/>
  <c r="S486" i="11"/>
  <c r="AW486" i="11" s="1"/>
  <c r="BL486" i="11" s="1"/>
  <c r="R486" i="11"/>
  <c r="AV486" i="11" s="1"/>
  <c r="BK486" i="11" s="1"/>
  <c r="Q486" i="11"/>
  <c r="AU486" i="11" s="1"/>
  <c r="BJ486" i="11" s="1"/>
  <c r="P486" i="11"/>
  <c r="AT486" i="11" s="1"/>
  <c r="BI486" i="11" s="1"/>
  <c r="O486" i="11"/>
  <c r="AS486" i="11" s="1"/>
  <c r="BH486" i="11" s="1"/>
  <c r="N486" i="11"/>
  <c r="AR486" i="11" s="1"/>
  <c r="BG486" i="11" s="1"/>
  <c r="M486" i="11"/>
  <c r="AQ486" i="11" s="1"/>
  <c r="BF486" i="11" s="1"/>
  <c r="L486" i="11"/>
  <c r="AP486" i="11" s="1"/>
  <c r="BE486" i="11" s="1"/>
  <c r="K486" i="11"/>
  <c r="AO486" i="11" s="1"/>
  <c r="BD486" i="11" s="1"/>
  <c r="J486" i="11"/>
  <c r="AN486" i="11" s="1"/>
  <c r="BC486" i="11" s="1"/>
  <c r="T485" i="11"/>
  <c r="AX485" i="11" s="1"/>
  <c r="BM485" i="11" s="1"/>
  <c r="S485" i="11"/>
  <c r="AW485" i="11" s="1"/>
  <c r="BL485" i="11" s="1"/>
  <c r="R485" i="11"/>
  <c r="AV485" i="11" s="1"/>
  <c r="BK485" i="11" s="1"/>
  <c r="Q485" i="11"/>
  <c r="AU485" i="11" s="1"/>
  <c r="BJ485" i="11" s="1"/>
  <c r="P485" i="11"/>
  <c r="AT485" i="11" s="1"/>
  <c r="BI485" i="11" s="1"/>
  <c r="O485" i="11"/>
  <c r="AS485" i="11" s="1"/>
  <c r="BH485" i="11" s="1"/>
  <c r="N485" i="11"/>
  <c r="AR485" i="11" s="1"/>
  <c r="BG485" i="11" s="1"/>
  <c r="M485" i="11"/>
  <c r="AQ485" i="11" s="1"/>
  <c r="BF485" i="11" s="1"/>
  <c r="L485" i="11"/>
  <c r="AP485" i="11" s="1"/>
  <c r="BE485" i="11" s="1"/>
  <c r="K485" i="11"/>
  <c r="AO485" i="11" s="1"/>
  <c r="BD485" i="11" s="1"/>
  <c r="J485" i="11"/>
  <c r="AN485" i="11" s="1"/>
  <c r="BC485" i="11" s="1"/>
  <c r="T484" i="11"/>
  <c r="AX484" i="11" s="1"/>
  <c r="BM484" i="11" s="1"/>
  <c r="S484" i="11"/>
  <c r="AW484" i="11" s="1"/>
  <c r="BL484" i="11" s="1"/>
  <c r="R484" i="11"/>
  <c r="AV484" i="11" s="1"/>
  <c r="BK484" i="11" s="1"/>
  <c r="Q484" i="11"/>
  <c r="AU484" i="11" s="1"/>
  <c r="BJ484" i="11" s="1"/>
  <c r="P484" i="11"/>
  <c r="AT484" i="11" s="1"/>
  <c r="BI484" i="11" s="1"/>
  <c r="O484" i="11"/>
  <c r="AS484" i="11" s="1"/>
  <c r="BH484" i="11" s="1"/>
  <c r="N484" i="11"/>
  <c r="AR484" i="11" s="1"/>
  <c r="BG484" i="11" s="1"/>
  <c r="M484" i="11"/>
  <c r="AQ484" i="11" s="1"/>
  <c r="BF484" i="11" s="1"/>
  <c r="L484" i="11"/>
  <c r="AP484" i="11" s="1"/>
  <c r="BE484" i="11" s="1"/>
  <c r="K484" i="11"/>
  <c r="AO484" i="11" s="1"/>
  <c r="BD484" i="11" s="1"/>
  <c r="J484" i="11"/>
  <c r="AN484" i="11" s="1"/>
  <c r="BC484" i="11" s="1"/>
  <c r="T483" i="11"/>
  <c r="AX483" i="11" s="1"/>
  <c r="BM483" i="11" s="1"/>
  <c r="S483" i="11"/>
  <c r="AW483" i="11" s="1"/>
  <c r="BL483" i="11" s="1"/>
  <c r="R483" i="11"/>
  <c r="AV483" i="11" s="1"/>
  <c r="BK483" i="11" s="1"/>
  <c r="Q483" i="11"/>
  <c r="AU483" i="11" s="1"/>
  <c r="BJ483" i="11" s="1"/>
  <c r="P483" i="11"/>
  <c r="AT483" i="11" s="1"/>
  <c r="BI483" i="11" s="1"/>
  <c r="O483" i="11"/>
  <c r="AS483" i="11" s="1"/>
  <c r="BH483" i="11" s="1"/>
  <c r="N483" i="11"/>
  <c r="AR483" i="11" s="1"/>
  <c r="BG483" i="11" s="1"/>
  <c r="M483" i="11"/>
  <c r="AQ483" i="11" s="1"/>
  <c r="BF483" i="11" s="1"/>
  <c r="L483" i="11"/>
  <c r="AP483" i="11" s="1"/>
  <c r="BE483" i="11" s="1"/>
  <c r="K483" i="11"/>
  <c r="AO483" i="11" s="1"/>
  <c r="BD483" i="11" s="1"/>
  <c r="J483" i="11"/>
  <c r="AN483" i="11" s="1"/>
  <c r="BC483" i="11" s="1"/>
  <c r="T482" i="11"/>
  <c r="AX482" i="11" s="1"/>
  <c r="BM482" i="11" s="1"/>
  <c r="S482" i="11"/>
  <c r="AW482" i="11" s="1"/>
  <c r="BL482" i="11" s="1"/>
  <c r="R482" i="11"/>
  <c r="AV482" i="11" s="1"/>
  <c r="BK482" i="11" s="1"/>
  <c r="Q482" i="11"/>
  <c r="AU482" i="11" s="1"/>
  <c r="BJ482" i="11" s="1"/>
  <c r="P482" i="11"/>
  <c r="AT482" i="11" s="1"/>
  <c r="BI482" i="11" s="1"/>
  <c r="O482" i="11"/>
  <c r="AS482" i="11" s="1"/>
  <c r="BH482" i="11" s="1"/>
  <c r="N482" i="11"/>
  <c r="AR482" i="11" s="1"/>
  <c r="BG482" i="11" s="1"/>
  <c r="M482" i="11"/>
  <c r="AQ482" i="11" s="1"/>
  <c r="BF482" i="11" s="1"/>
  <c r="L482" i="11"/>
  <c r="AP482" i="11" s="1"/>
  <c r="BE482" i="11" s="1"/>
  <c r="K482" i="11"/>
  <c r="AO482" i="11" s="1"/>
  <c r="BD482" i="11" s="1"/>
  <c r="J482" i="11"/>
  <c r="AN482" i="11" s="1"/>
  <c r="BC482" i="11" s="1"/>
  <c r="T481" i="11"/>
  <c r="AX481" i="11" s="1"/>
  <c r="BM481" i="11" s="1"/>
  <c r="S481" i="11"/>
  <c r="AW481" i="11" s="1"/>
  <c r="BL481" i="11" s="1"/>
  <c r="R481" i="11"/>
  <c r="AV481" i="11" s="1"/>
  <c r="BK481" i="11" s="1"/>
  <c r="Q481" i="11"/>
  <c r="AU481" i="11" s="1"/>
  <c r="BJ481" i="11" s="1"/>
  <c r="P481" i="11"/>
  <c r="AT481" i="11" s="1"/>
  <c r="BI481" i="11" s="1"/>
  <c r="O481" i="11"/>
  <c r="AS481" i="11" s="1"/>
  <c r="BH481" i="11" s="1"/>
  <c r="N481" i="11"/>
  <c r="AR481" i="11" s="1"/>
  <c r="BG481" i="11" s="1"/>
  <c r="M481" i="11"/>
  <c r="AQ481" i="11" s="1"/>
  <c r="BF481" i="11" s="1"/>
  <c r="L481" i="11"/>
  <c r="AP481" i="11" s="1"/>
  <c r="BE481" i="11" s="1"/>
  <c r="K481" i="11"/>
  <c r="AO481" i="11" s="1"/>
  <c r="BD481" i="11" s="1"/>
  <c r="J481" i="11"/>
  <c r="AN481" i="11" s="1"/>
  <c r="BC481" i="11" s="1"/>
  <c r="T480" i="11"/>
  <c r="AX480" i="11" s="1"/>
  <c r="BM480" i="11" s="1"/>
  <c r="S480" i="11"/>
  <c r="AW480" i="11" s="1"/>
  <c r="BL480" i="11" s="1"/>
  <c r="R480" i="11"/>
  <c r="AV480" i="11" s="1"/>
  <c r="BK480" i="11" s="1"/>
  <c r="Q480" i="11"/>
  <c r="AU480" i="11" s="1"/>
  <c r="BJ480" i="11" s="1"/>
  <c r="P480" i="11"/>
  <c r="AT480" i="11" s="1"/>
  <c r="BI480" i="11" s="1"/>
  <c r="O480" i="11"/>
  <c r="AS480" i="11" s="1"/>
  <c r="BH480" i="11" s="1"/>
  <c r="N480" i="11"/>
  <c r="AR480" i="11" s="1"/>
  <c r="BG480" i="11" s="1"/>
  <c r="M480" i="11"/>
  <c r="AQ480" i="11" s="1"/>
  <c r="BF480" i="11" s="1"/>
  <c r="L480" i="11"/>
  <c r="AP480" i="11" s="1"/>
  <c r="BE480" i="11" s="1"/>
  <c r="K480" i="11"/>
  <c r="AO480" i="11" s="1"/>
  <c r="BD480" i="11" s="1"/>
  <c r="J480" i="11"/>
  <c r="AN480" i="11" s="1"/>
  <c r="BC480" i="11" s="1"/>
  <c r="T479" i="11"/>
  <c r="AX479" i="11" s="1"/>
  <c r="BM479" i="11" s="1"/>
  <c r="S479" i="11"/>
  <c r="AW479" i="11" s="1"/>
  <c r="BL479" i="11" s="1"/>
  <c r="R479" i="11"/>
  <c r="AV479" i="11" s="1"/>
  <c r="BK479" i="11" s="1"/>
  <c r="Q479" i="11"/>
  <c r="AU479" i="11" s="1"/>
  <c r="BJ479" i="11" s="1"/>
  <c r="P479" i="11"/>
  <c r="AT479" i="11" s="1"/>
  <c r="BI479" i="11" s="1"/>
  <c r="O479" i="11"/>
  <c r="AS479" i="11" s="1"/>
  <c r="BH479" i="11" s="1"/>
  <c r="N479" i="11"/>
  <c r="AR479" i="11" s="1"/>
  <c r="BG479" i="11" s="1"/>
  <c r="M479" i="11"/>
  <c r="AQ479" i="11" s="1"/>
  <c r="BF479" i="11" s="1"/>
  <c r="L479" i="11"/>
  <c r="AP479" i="11" s="1"/>
  <c r="BE479" i="11" s="1"/>
  <c r="K479" i="11"/>
  <c r="AO479" i="11" s="1"/>
  <c r="BD479" i="11" s="1"/>
  <c r="J479" i="11"/>
  <c r="AN479" i="11" s="1"/>
  <c r="BC479" i="11" s="1"/>
  <c r="T478" i="11"/>
  <c r="AX478" i="11" s="1"/>
  <c r="BM478" i="11" s="1"/>
  <c r="S478" i="11"/>
  <c r="AW478" i="11" s="1"/>
  <c r="BL478" i="11" s="1"/>
  <c r="R478" i="11"/>
  <c r="AV478" i="11" s="1"/>
  <c r="BK478" i="11" s="1"/>
  <c r="Q478" i="11"/>
  <c r="AU478" i="11" s="1"/>
  <c r="BJ478" i="11" s="1"/>
  <c r="P478" i="11"/>
  <c r="AT478" i="11" s="1"/>
  <c r="BI478" i="11" s="1"/>
  <c r="O478" i="11"/>
  <c r="AS478" i="11" s="1"/>
  <c r="BH478" i="11" s="1"/>
  <c r="N478" i="11"/>
  <c r="AR478" i="11" s="1"/>
  <c r="BG478" i="11" s="1"/>
  <c r="M478" i="11"/>
  <c r="AQ478" i="11" s="1"/>
  <c r="BF478" i="11" s="1"/>
  <c r="L478" i="11"/>
  <c r="AP478" i="11" s="1"/>
  <c r="BE478" i="11" s="1"/>
  <c r="K478" i="11"/>
  <c r="AO478" i="11" s="1"/>
  <c r="BD478" i="11" s="1"/>
  <c r="J478" i="11"/>
  <c r="AN478" i="11" s="1"/>
  <c r="BC478" i="11" s="1"/>
  <c r="T477" i="11"/>
  <c r="AX477" i="11" s="1"/>
  <c r="BM477" i="11" s="1"/>
  <c r="S477" i="11"/>
  <c r="AW477" i="11" s="1"/>
  <c r="BL477" i="11" s="1"/>
  <c r="R477" i="11"/>
  <c r="AV477" i="11" s="1"/>
  <c r="BK477" i="11" s="1"/>
  <c r="Q477" i="11"/>
  <c r="AU477" i="11" s="1"/>
  <c r="BJ477" i="11" s="1"/>
  <c r="P477" i="11"/>
  <c r="AT477" i="11" s="1"/>
  <c r="BI477" i="11" s="1"/>
  <c r="O477" i="11"/>
  <c r="AS477" i="11" s="1"/>
  <c r="BH477" i="11" s="1"/>
  <c r="N477" i="11"/>
  <c r="AR477" i="11" s="1"/>
  <c r="BG477" i="11" s="1"/>
  <c r="M477" i="11"/>
  <c r="AQ477" i="11" s="1"/>
  <c r="BF477" i="11" s="1"/>
  <c r="L477" i="11"/>
  <c r="AP477" i="11" s="1"/>
  <c r="BE477" i="11" s="1"/>
  <c r="K477" i="11"/>
  <c r="AO477" i="11" s="1"/>
  <c r="BD477" i="11" s="1"/>
  <c r="J477" i="11"/>
  <c r="AN477" i="11" s="1"/>
  <c r="BC477" i="11" s="1"/>
  <c r="T476" i="11"/>
  <c r="AX476" i="11" s="1"/>
  <c r="BM476" i="11" s="1"/>
  <c r="S476" i="11"/>
  <c r="AW476" i="11" s="1"/>
  <c r="BL476" i="11" s="1"/>
  <c r="R476" i="11"/>
  <c r="AV476" i="11" s="1"/>
  <c r="BK476" i="11" s="1"/>
  <c r="Q476" i="11"/>
  <c r="AU476" i="11" s="1"/>
  <c r="BJ476" i="11" s="1"/>
  <c r="P476" i="11"/>
  <c r="AT476" i="11" s="1"/>
  <c r="BI476" i="11" s="1"/>
  <c r="O476" i="11"/>
  <c r="AS476" i="11" s="1"/>
  <c r="BH476" i="11" s="1"/>
  <c r="N476" i="11"/>
  <c r="AR476" i="11" s="1"/>
  <c r="BG476" i="11" s="1"/>
  <c r="M476" i="11"/>
  <c r="AQ476" i="11" s="1"/>
  <c r="BF476" i="11" s="1"/>
  <c r="L476" i="11"/>
  <c r="AP476" i="11" s="1"/>
  <c r="BE476" i="11" s="1"/>
  <c r="K476" i="11"/>
  <c r="AO476" i="11" s="1"/>
  <c r="BD476" i="11" s="1"/>
  <c r="J476" i="11"/>
  <c r="AN476" i="11" s="1"/>
  <c r="BC476" i="11" s="1"/>
  <c r="T475" i="11"/>
  <c r="AX475" i="11" s="1"/>
  <c r="BM475" i="11" s="1"/>
  <c r="S475" i="11"/>
  <c r="AW475" i="11" s="1"/>
  <c r="BL475" i="11" s="1"/>
  <c r="R475" i="11"/>
  <c r="AV475" i="11" s="1"/>
  <c r="BK475" i="11" s="1"/>
  <c r="Q475" i="11"/>
  <c r="AU475" i="11" s="1"/>
  <c r="BJ475" i="11" s="1"/>
  <c r="P475" i="11"/>
  <c r="AT475" i="11" s="1"/>
  <c r="BI475" i="11" s="1"/>
  <c r="O475" i="11"/>
  <c r="AS475" i="11" s="1"/>
  <c r="BH475" i="11" s="1"/>
  <c r="N475" i="11"/>
  <c r="AR475" i="11" s="1"/>
  <c r="BG475" i="11" s="1"/>
  <c r="M475" i="11"/>
  <c r="AQ475" i="11" s="1"/>
  <c r="BF475" i="11" s="1"/>
  <c r="L475" i="11"/>
  <c r="AP475" i="11" s="1"/>
  <c r="BE475" i="11" s="1"/>
  <c r="K475" i="11"/>
  <c r="AO475" i="11" s="1"/>
  <c r="BD475" i="11" s="1"/>
  <c r="J475" i="11"/>
  <c r="AN475" i="11" s="1"/>
  <c r="BC475" i="11" s="1"/>
  <c r="T474" i="11"/>
  <c r="AX474" i="11" s="1"/>
  <c r="BM474" i="11" s="1"/>
  <c r="S474" i="11"/>
  <c r="AW474" i="11" s="1"/>
  <c r="BL474" i="11" s="1"/>
  <c r="R474" i="11"/>
  <c r="AV474" i="11" s="1"/>
  <c r="BK474" i="11" s="1"/>
  <c r="Q474" i="11"/>
  <c r="AU474" i="11" s="1"/>
  <c r="BJ474" i="11" s="1"/>
  <c r="P474" i="11"/>
  <c r="AT474" i="11" s="1"/>
  <c r="BI474" i="11" s="1"/>
  <c r="O474" i="11"/>
  <c r="AS474" i="11" s="1"/>
  <c r="BH474" i="11" s="1"/>
  <c r="N474" i="11"/>
  <c r="AR474" i="11" s="1"/>
  <c r="BG474" i="11" s="1"/>
  <c r="M474" i="11"/>
  <c r="AQ474" i="11" s="1"/>
  <c r="BF474" i="11" s="1"/>
  <c r="L474" i="11"/>
  <c r="AP474" i="11" s="1"/>
  <c r="BE474" i="11" s="1"/>
  <c r="K474" i="11"/>
  <c r="AO474" i="11" s="1"/>
  <c r="BD474" i="11" s="1"/>
  <c r="J474" i="11"/>
  <c r="AN474" i="11" s="1"/>
  <c r="BC474" i="11" s="1"/>
  <c r="T473" i="11"/>
  <c r="AX473" i="11" s="1"/>
  <c r="BM473" i="11" s="1"/>
  <c r="S473" i="11"/>
  <c r="AW473" i="11" s="1"/>
  <c r="BL473" i="11" s="1"/>
  <c r="R473" i="11"/>
  <c r="AV473" i="11" s="1"/>
  <c r="BK473" i="11" s="1"/>
  <c r="Q473" i="11"/>
  <c r="AU473" i="11" s="1"/>
  <c r="BJ473" i="11" s="1"/>
  <c r="P473" i="11"/>
  <c r="AT473" i="11" s="1"/>
  <c r="BI473" i="11" s="1"/>
  <c r="O473" i="11"/>
  <c r="AS473" i="11" s="1"/>
  <c r="BH473" i="11" s="1"/>
  <c r="N473" i="11"/>
  <c r="AR473" i="11" s="1"/>
  <c r="BG473" i="11" s="1"/>
  <c r="M473" i="11"/>
  <c r="AQ473" i="11" s="1"/>
  <c r="BF473" i="11" s="1"/>
  <c r="L473" i="11"/>
  <c r="AP473" i="11" s="1"/>
  <c r="BE473" i="11" s="1"/>
  <c r="K473" i="11"/>
  <c r="AO473" i="11" s="1"/>
  <c r="BD473" i="11" s="1"/>
  <c r="J473" i="11"/>
  <c r="AN473" i="11" s="1"/>
  <c r="BC473" i="11" s="1"/>
  <c r="T472" i="11"/>
  <c r="AX472" i="11" s="1"/>
  <c r="BM472" i="11" s="1"/>
  <c r="S472" i="11"/>
  <c r="AW472" i="11" s="1"/>
  <c r="BL472" i="11" s="1"/>
  <c r="R472" i="11"/>
  <c r="AV472" i="11" s="1"/>
  <c r="BK472" i="11" s="1"/>
  <c r="Q472" i="11"/>
  <c r="AU472" i="11" s="1"/>
  <c r="BJ472" i="11" s="1"/>
  <c r="P472" i="11"/>
  <c r="AT472" i="11" s="1"/>
  <c r="BI472" i="11" s="1"/>
  <c r="O472" i="11"/>
  <c r="AS472" i="11" s="1"/>
  <c r="BH472" i="11" s="1"/>
  <c r="N472" i="11"/>
  <c r="AR472" i="11" s="1"/>
  <c r="BG472" i="11" s="1"/>
  <c r="M472" i="11"/>
  <c r="AQ472" i="11" s="1"/>
  <c r="BF472" i="11" s="1"/>
  <c r="L472" i="11"/>
  <c r="AP472" i="11" s="1"/>
  <c r="BE472" i="11" s="1"/>
  <c r="K472" i="11"/>
  <c r="AO472" i="11" s="1"/>
  <c r="BD472" i="11" s="1"/>
  <c r="J472" i="11"/>
  <c r="AN472" i="11" s="1"/>
  <c r="BC472" i="11" s="1"/>
  <c r="T471" i="11"/>
  <c r="AX471" i="11" s="1"/>
  <c r="BM471" i="11" s="1"/>
  <c r="S471" i="11"/>
  <c r="AW471" i="11" s="1"/>
  <c r="BL471" i="11" s="1"/>
  <c r="R471" i="11"/>
  <c r="AV471" i="11" s="1"/>
  <c r="BK471" i="11" s="1"/>
  <c r="Q471" i="11"/>
  <c r="AU471" i="11" s="1"/>
  <c r="BJ471" i="11" s="1"/>
  <c r="P471" i="11"/>
  <c r="AT471" i="11" s="1"/>
  <c r="BI471" i="11" s="1"/>
  <c r="O471" i="11"/>
  <c r="AS471" i="11" s="1"/>
  <c r="BH471" i="11" s="1"/>
  <c r="N471" i="11"/>
  <c r="AR471" i="11" s="1"/>
  <c r="BG471" i="11" s="1"/>
  <c r="M471" i="11"/>
  <c r="AQ471" i="11" s="1"/>
  <c r="BF471" i="11" s="1"/>
  <c r="L471" i="11"/>
  <c r="AP471" i="11" s="1"/>
  <c r="BE471" i="11" s="1"/>
  <c r="K471" i="11"/>
  <c r="AO471" i="11" s="1"/>
  <c r="BD471" i="11" s="1"/>
  <c r="J471" i="11"/>
  <c r="AN471" i="11" s="1"/>
  <c r="BC471" i="11" s="1"/>
  <c r="T470" i="11"/>
  <c r="AX470" i="11" s="1"/>
  <c r="BM470" i="11" s="1"/>
  <c r="S470" i="11"/>
  <c r="AW470" i="11" s="1"/>
  <c r="BL470" i="11" s="1"/>
  <c r="R470" i="11"/>
  <c r="AV470" i="11" s="1"/>
  <c r="BK470" i="11" s="1"/>
  <c r="Q470" i="11"/>
  <c r="AU470" i="11" s="1"/>
  <c r="BJ470" i="11" s="1"/>
  <c r="P470" i="11"/>
  <c r="AT470" i="11" s="1"/>
  <c r="BI470" i="11" s="1"/>
  <c r="O470" i="11"/>
  <c r="AS470" i="11" s="1"/>
  <c r="BH470" i="11" s="1"/>
  <c r="N470" i="11"/>
  <c r="AR470" i="11" s="1"/>
  <c r="BG470" i="11" s="1"/>
  <c r="M470" i="11"/>
  <c r="AQ470" i="11" s="1"/>
  <c r="BF470" i="11" s="1"/>
  <c r="L470" i="11"/>
  <c r="AP470" i="11" s="1"/>
  <c r="BE470" i="11" s="1"/>
  <c r="K470" i="11"/>
  <c r="AO470" i="11" s="1"/>
  <c r="BD470" i="11" s="1"/>
  <c r="J470" i="11"/>
  <c r="AN470" i="11" s="1"/>
  <c r="BC470" i="11" s="1"/>
  <c r="T469" i="11"/>
  <c r="AX469" i="11" s="1"/>
  <c r="BM469" i="11" s="1"/>
  <c r="S469" i="11"/>
  <c r="AW469" i="11" s="1"/>
  <c r="BL469" i="11" s="1"/>
  <c r="R469" i="11"/>
  <c r="AV469" i="11" s="1"/>
  <c r="BK469" i="11" s="1"/>
  <c r="Q469" i="11"/>
  <c r="AU469" i="11" s="1"/>
  <c r="BJ469" i="11" s="1"/>
  <c r="P469" i="11"/>
  <c r="AT469" i="11" s="1"/>
  <c r="BI469" i="11" s="1"/>
  <c r="O469" i="11"/>
  <c r="AS469" i="11" s="1"/>
  <c r="BH469" i="11" s="1"/>
  <c r="N469" i="11"/>
  <c r="AR469" i="11" s="1"/>
  <c r="BG469" i="11" s="1"/>
  <c r="M469" i="11"/>
  <c r="AQ469" i="11" s="1"/>
  <c r="BF469" i="11" s="1"/>
  <c r="L469" i="11"/>
  <c r="AP469" i="11" s="1"/>
  <c r="BE469" i="11" s="1"/>
  <c r="K469" i="11"/>
  <c r="AO469" i="11" s="1"/>
  <c r="BD469" i="11" s="1"/>
  <c r="J469" i="11"/>
  <c r="AN469" i="11" s="1"/>
  <c r="BC469" i="11" s="1"/>
  <c r="T468" i="11"/>
  <c r="AX468" i="11" s="1"/>
  <c r="BM468" i="11" s="1"/>
  <c r="S468" i="11"/>
  <c r="AW468" i="11" s="1"/>
  <c r="BL468" i="11" s="1"/>
  <c r="R468" i="11"/>
  <c r="AV468" i="11" s="1"/>
  <c r="BK468" i="11" s="1"/>
  <c r="Q468" i="11"/>
  <c r="AU468" i="11" s="1"/>
  <c r="BJ468" i="11" s="1"/>
  <c r="P468" i="11"/>
  <c r="AT468" i="11" s="1"/>
  <c r="BI468" i="11" s="1"/>
  <c r="O468" i="11"/>
  <c r="AS468" i="11" s="1"/>
  <c r="BH468" i="11" s="1"/>
  <c r="N468" i="11"/>
  <c r="AR468" i="11" s="1"/>
  <c r="BG468" i="11" s="1"/>
  <c r="M468" i="11"/>
  <c r="AQ468" i="11" s="1"/>
  <c r="BF468" i="11" s="1"/>
  <c r="L468" i="11"/>
  <c r="AP468" i="11" s="1"/>
  <c r="BE468" i="11" s="1"/>
  <c r="K468" i="11"/>
  <c r="AO468" i="11" s="1"/>
  <c r="BD468" i="11" s="1"/>
  <c r="J468" i="11"/>
  <c r="AN468" i="11" s="1"/>
  <c r="BC468" i="11" s="1"/>
  <c r="T467" i="11"/>
  <c r="AX467" i="11" s="1"/>
  <c r="BM467" i="11" s="1"/>
  <c r="S467" i="11"/>
  <c r="AW467" i="11" s="1"/>
  <c r="BL467" i="11" s="1"/>
  <c r="R467" i="11"/>
  <c r="AV467" i="11" s="1"/>
  <c r="BK467" i="11" s="1"/>
  <c r="Q467" i="11"/>
  <c r="AU467" i="11" s="1"/>
  <c r="BJ467" i="11" s="1"/>
  <c r="P467" i="11"/>
  <c r="AT467" i="11" s="1"/>
  <c r="BI467" i="11" s="1"/>
  <c r="O467" i="11"/>
  <c r="AS467" i="11" s="1"/>
  <c r="BH467" i="11" s="1"/>
  <c r="N467" i="11"/>
  <c r="AR467" i="11" s="1"/>
  <c r="BG467" i="11" s="1"/>
  <c r="M467" i="11"/>
  <c r="AQ467" i="11" s="1"/>
  <c r="BF467" i="11" s="1"/>
  <c r="L467" i="11"/>
  <c r="AP467" i="11" s="1"/>
  <c r="BE467" i="11" s="1"/>
  <c r="K467" i="11"/>
  <c r="AO467" i="11" s="1"/>
  <c r="BD467" i="11" s="1"/>
  <c r="J467" i="11"/>
  <c r="AN467" i="11" s="1"/>
  <c r="BC467" i="11" s="1"/>
  <c r="T466" i="11"/>
  <c r="AX466" i="11" s="1"/>
  <c r="BM466" i="11" s="1"/>
  <c r="S466" i="11"/>
  <c r="AW466" i="11" s="1"/>
  <c r="BL466" i="11" s="1"/>
  <c r="R466" i="11"/>
  <c r="AV466" i="11" s="1"/>
  <c r="BK466" i="11" s="1"/>
  <c r="Q466" i="11"/>
  <c r="AU466" i="11" s="1"/>
  <c r="BJ466" i="11" s="1"/>
  <c r="P466" i="11"/>
  <c r="AT466" i="11" s="1"/>
  <c r="BI466" i="11" s="1"/>
  <c r="O466" i="11"/>
  <c r="AS466" i="11" s="1"/>
  <c r="BH466" i="11" s="1"/>
  <c r="N466" i="11"/>
  <c r="AR466" i="11" s="1"/>
  <c r="BG466" i="11" s="1"/>
  <c r="M466" i="11"/>
  <c r="AQ466" i="11" s="1"/>
  <c r="BF466" i="11" s="1"/>
  <c r="L466" i="11"/>
  <c r="AP466" i="11" s="1"/>
  <c r="BE466" i="11" s="1"/>
  <c r="K466" i="11"/>
  <c r="AO466" i="11" s="1"/>
  <c r="BD466" i="11" s="1"/>
  <c r="J466" i="11"/>
  <c r="AN466" i="11" s="1"/>
  <c r="BC466" i="11" s="1"/>
  <c r="T465" i="11"/>
  <c r="AX465" i="11" s="1"/>
  <c r="BM465" i="11" s="1"/>
  <c r="S465" i="11"/>
  <c r="AW465" i="11" s="1"/>
  <c r="BL465" i="11" s="1"/>
  <c r="R465" i="11"/>
  <c r="AV465" i="11" s="1"/>
  <c r="BK465" i="11" s="1"/>
  <c r="Q465" i="11"/>
  <c r="AU465" i="11" s="1"/>
  <c r="BJ465" i="11" s="1"/>
  <c r="P465" i="11"/>
  <c r="AT465" i="11" s="1"/>
  <c r="BI465" i="11" s="1"/>
  <c r="O465" i="11"/>
  <c r="AS465" i="11" s="1"/>
  <c r="BH465" i="11" s="1"/>
  <c r="N465" i="11"/>
  <c r="AR465" i="11" s="1"/>
  <c r="BG465" i="11" s="1"/>
  <c r="M465" i="11"/>
  <c r="AQ465" i="11" s="1"/>
  <c r="BF465" i="11" s="1"/>
  <c r="L465" i="11"/>
  <c r="AP465" i="11" s="1"/>
  <c r="BE465" i="11" s="1"/>
  <c r="K465" i="11"/>
  <c r="AO465" i="11" s="1"/>
  <c r="BD465" i="11" s="1"/>
  <c r="J465" i="11"/>
  <c r="AN465" i="11" s="1"/>
  <c r="BC465" i="11" s="1"/>
  <c r="T464" i="11"/>
  <c r="AX464" i="11" s="1"/>
  <c r="BM464" i="11" s="1"/>
  <c r="S464" i="11"/>
  <c r="AW464" i="11" s="1"/>
  <c r="BL464" i="11" s="1"/>
  <c r="R464" i="11"/>
  <c r="AV464" i="11" s="1"/>
  <c r="BK464" i="11" s="1"/>
  <c r="Q464" i="11"/>
  <c r="AU464" i="11" s="1"/>
  <c r="BJ464" i="11" s="1"/>
  <c r="P464" i="11"/>
  <c r="AT464" i="11" s="1"/>
  <c r="BI464" i="11" s="1"/>
  <c r="O464" i="11"/>
  <c r="AS464" i="11" s="1"/>
  <c r="BH464" i="11" s="1"/>
  <c r="N464" i="11"/>
  <c r="AR464" i="11" s="1"/>
  <c r="BG464" i="11" s="1"/>
  <c r="M464" i="11"/>
  <c r="AQ464" i="11" s="1"/>
  <c r="BF464" i="11" s="1"/>
  <c r="L464" i="11"/>
  <c r="AP464" i="11" s="1"/>
  <c r="BE464" i="11" s="1"/>
  <c r="K464" i="11"/>
  <c r="AO464" i="11" s="1"/>
  <c r="BD464" i="11" s="1"/>
  <c r="J464" i="11"/>
  <c r="AN464" i="11" s="1"/>
  <c r="BC464" i="11" s="1"/>
  <c r="T463" i="11"/>
  <c r="AX463" i="11" s="1"/>
  <c r="BM463" i="11" s="1"/>
  <c r="S463" i="11"/>
  <c r="AW463" i="11" s="1"/>
  <c r="BL463" i="11" s="1"/>
  <c r="R463" i="11"/>
  <c r="AV463" i="11" s="1"/>
  <c r="BK463" i="11" s="1"/>
  <c r="Q463" i="11"/>
  <c r="AU463" i="11" s="1"/>
  <c r="BJ463" i="11" s="1"/>
  <c r="P463" i="11"/>
  <c r="AT463" i="11" s="1"/>
  <c r="BI463" i="11" s="1"/>
  <c r="O463" i="11"/>
  <c r="AS463" i="11" s="1"/>
  <c r="BH463" i="11" s="1"/>
  <c r="N463" i="11"/>
  <c r="AR463" i="11" s="1"/>
  <c r="BG463" i="11" s="1"/>
  <c r="M463" i="11"/>
  <c r="AQ463" i="11" s="1"/>
  <c r="BF463" i="11" s="1"/>
  <c r="L463" i="11"/>
  <c r="AP463" i="11" s="1"/>
  <c r="BE463" i="11" s="1"/>
  <c r="K463" i="11"/>
  <c r="AO463" i="11" s="1"/>
  <c r="BD463" i="11" s="1"/>
  <c r="J463" i="11"/>
  <c r="AN463" i="11" s="1"/>
  <c r="BC463" i="11" s="1"/>
  <c r="T462" i="11"/>
  <c r="AX462" i="11" s="1"/>
  <c r="BM462" i="11" s="1"/>
  <c r="S462" i="11"/>
  <c r="AW462" i="11" s="1"/>
  <c r="BL462" i="11" s="1"/>
  <c r="R462" i="11"/>
  <c r="AV462" i="11" s="1"/>
  <c r="BK462" i="11" s="1"/>
  <c r="Q462" i="11"/>
  <c r="AU462" i="11" s="1"/>
  <c r="BJ462" i="11" s="1"/>
  <c r="P462" i="11"/>
  <c r="AT462" i="11" s="1"/>
  <c r="BI462" i="11" s="1"/>
  <c r="O462" i="11"/>
  <c r="AS462" i="11" s="1"/>
  <c r="BH462" i="11" s="1"/>
  <c r="N462" i="11"/>
  <c r="AR462" i="11" s="1"/>
  <c r="BG462" i="11" s="1"/>
  <c r="M462" i="11"/>
  <c r="AQ462" i="11" s="1"/>
  <c r="BF462" i="11" s="1"/>
  <c r="L462" i="11"/>
  <c r="AP462" i="11" s="1"/>
  <c r="BE462" i="11" s="1"/>
  <c r="K462" i="11"/>
  <c r="AO462" i="11" s="1"/>
  <c r="BD462" i="11" s="1"/>
  <c r="J462" i="11"/>
  <c r="AN462" i="11" s="1"/>
  <c r="BC462" i="11" s="1"/>
  <c r="T461" i="11"/>
  <c r="AX461" i="11" s="1"/>
  <c r="BM461" i="11" s="1"/>
  <c r="S461" i="11"/>
  <c r="AW461" i="11" s="1"/>
  <c r="BL461" i="11" s="1"/>
  <c r="R461" i="11"/>
  <c r="AV461" i="11" s="1"/>
  <c r="BK461" i="11" s="1"/>
  <c r="Q461" i="11"/>
  <c r="AU461" i="11" s="1"/>
  <c r="BJ461" i="11" s="1"/>
  <c r="P461" i="11"/>
  <c r="AT461" i="11" s="1"/>
  <c r="BI461" i="11" s="1"/>
  <c r="O461" i="11"/>
  <c r="AS461" i="11" s="1"/>
  <c r="BH461" i="11" s="1"/>
  <c r="N461" i="11"/>
  <c r="AR461" i="11" s="1"/>
  <c r="BG461" i="11" s="1"/>
  <c r="M461" i="11"/>
  <c r="AQ461" i="11" s="1"/>
  <c r="BF461" i="11" s="1"/>
  <c r="L461" i="11"/>
  <c r="AP461" i="11" s="1"/>
  <c r="BE461" i="11" s="1"/>
  <c r="K461" i="11"/>
  <c r="AO461" i="11" s="1"/>
  <c r="BD461" i="11" s="1"/>
  <c r="J461" i="11"/>
  <c r="AN461" i="11" s="1"/>
  <c r="BC461" i="11" s="1"/>
  <c r="T460" i="11"/>
  <c r="AX460" i="11" s="1"/>
  <c r="BM460" i="11" s="1"/>
  <c r="S460" i="11"/>
  <c r="AW460" i="11" s="1"/>
  <c r="BL460" i="11" s="1"/>
  <c r="R460" i="11"/>
  <c r="AV460" i="11" s="1"/>
  <c r="BK460" i="11" s="1"/>
  <c r="Q460" i="11"/>
  <c r="AU460" i="11" s="1"/>
  <c r="BJ460" i="11" s="1"/>
  <c r="P460" i="11"/>
  <c r="AT460" i="11" s="1"/>
  <c r="BI460" i="11" s="1"/>
  <c r="O460" i="11"/>
  <c r="AS460" i="11" s="1"/>
  <c r="BH460" i="11" s="1"/>
  <c r="N460" i="11"/>
  <c r="AR460" i="11" s="1"/>
  <c r="BG460" i="11" s="1"/>
  <c r="M460" i="11"/>
  <c r="AQ460" i="11" s="1"/>
  <c r="BF460" i="11" s="1"/>
  <c r="L460" i="11"/>
  <c r="AP460" i="11" s="1"/>
  <c r="BE460" i="11" s="1"/>
  <c r="K460" i="11"/>
  <c r="AO460" i="11" s="1"/>
  <c r="BD460" i="11" s="1"/>
  <c r="J460" i="11"/>
  <c r="AN460" i="11" s="1"/>
  <c r="BC460" i="11" s="1"/>
  <c r="T459" i="11"/>
  <c r="AX459" i="11" s="1"/>
  <c r="BM459" i="11" s="1"/>
  <c r="S459" i="11"/>
  <c r="AW459" i="11" s="1"/>
  <c r="BL459" i="11" s="1"/>
  <c r="R459" i="11"/>
  <c r="AV459" i="11" s="1"/>
  <c r="BK459" i="11" s="1"/>
  <c r="Q459" i="11"/>
  <c r="AU459" i="11" s="1"/>
  <c r="BJ459" i="11" s="1"/>
  <c r="P459" i="11"/>
  <c r="AT459" i="11" s="1"/>
  <c r="BI459" i="11" s="1"/>
  <c r="O459" i="11"/>
  <c r="AS459" i="11" s="1"/>
  <c r="BH459" i="11" s="1"/>
  <c r="N459" i="11"/>
  <c r="AR459" i="11" s="1"/>
  <c r="BG459" i="11" s="1"/>
  <c r="M459" i="11"/>
  <c r="AQ459" i="11" s="1"/>
  <c r="BF459" i="11" s="1"/>
  <c r="L459" i="11"/>
  <c r="AP459" i="11" s="1"/>
  <c r="BE459" i="11" s="1"/>
  <c r="K459" i="11"/>
  <c r="AO459" i="11" s="1"/>
  <c r="BD459" i="11" s="1"/>
  <c r="J459" i="11"/>
  <c r="AN459" i="11" s="1"/>
  <c r="BC459" i="11" s="1"/>
  <c r="T458" i="11"/>
  <c r="AX458" i="11" s="1"/>
  <c r="BM458" i="11" s="1"/>
  <c r="S458" i="11"/>
  <c r="AW458" i="11" s="1"/>
  <c r="BL458" i="11" s="1"/>
  <c r="R458" i="11"/>
  <c r="AV458" i="11" s="1"/>
  <c r="BK458" i="11" s="1"/>
  <c r="Q458" i="11"/>
  <c r="AU458" i="11" s="1"/>
  <c r="BJ458" i="11" s="1"/>
  <c r="P458" i="11"/>
  <c r="AT458" i="11" s="1"/>
  <c r="BI458" i="11" s="1"/>
  <c r="O458" i="11"/>
  <c r="AS458" i="11" s="1"/>
  <c r="BH458" i="11" s="1"/>
  <c r="N458" i="11"/>
  <c r="AR458" i="11" s="1"/>
  <c r="BG458" i="11" s="1"/>
  <c r="M458" i="11"/>
  <c r="AQ458" i="11" s="1"/>
  <c r="BF458" i="11" s="1"/>
  <c r="L458" i="11"/>
  <c r="AP458" i="11" s="1"/>
  <c r="BE458" i="11" s="1"/>
  <c r="K458" i="11"/>
  <c r="AO458" i="11" s="1"/>
  <c r="BD458" i="11" s="1"/>
  <c r="J458" i="11"/>
  <c r="AN458" i="11" s="1"/>
  <c r="BC458" i="11" s="1"/>
  <c r="T457" i="11"/>
  <c r="AX457" i="11" s="1"/>
  <c r="BM457" i="11" s="1"/>
  <c r="S457" i="11"/>
  <c r="AW457" i="11" s="1"/>
  <c r="BL457" i="11" s="1"/>
  <c r="R457" i="11"/>
  <c r="AV457" i="11" s="1"/>
  <c r="BK457" i="11" s="1"/>
  <c r="Q457" i="11"/>
  <c r="AU457" i="11" s="1"/>
  <c r="BJ457" i="11" s="1"/>
  <c r="P457" i="11"/>
  <c r="AT457" i="11" s="1"/>
  <c r="BI457" i="11" s="1"/>
  <c r="O457" i="11"/>
  <c r="AS457" i="11" s="1"/>
  <c r="BH457" i="11" s="1"/>
  <c r="N457" i="11"/>
  <c r="AR457" i="11" s="1"/>
  <c r="BG457" i="11" s="1"/>
  <c r="M457" i="11"/>
  <c r="AQ457" i="11" s="1"/>
  <c r="BF457" i="11" s="1"/>
  <c r="L457" i="11"/>
  <c r="AP457" i="11" s="1"/>
  <c r="BE457" i="11" s="1"/>
  <c r="K457" i="11"/>
  <c r="AO457" i="11" s="1"/>
  <c r="BD457" i="11" s="1"/>
  <c r="J457" i="11"/>
  <c r="AN457" i="11" s="1"/>
  <c r="BC457" i="11" s="1"/>
  <c r="T456" i="11"/>
  <c r="AX456" i="11" s="1"/>
  <c r="BM456" i="11" s="1"/>
  <c r="S456" i="11"/>
  <c r="AW456" i="11" s="1"/>
  <c r="BL456" i="11" s="1"/>
  <c r="R456" i="11"/>
  <c r="AV456" i="11" s="1"/>
  <c r="BK456" i="11" s="1"/>
  <c r="Q456" i="11"/>
  <c r="AU456" i="11" s="1"/>
  <c r="BJ456" i="11" s="1"/>
  <c r="P456" i="11"/>
  <c r="AT456" i="11" s="1"/>
  <c r="BI456" i="11" s="1"/>
  <c r="O456" i="11"/>
  <c r="AS456" i="11" s="1"/>
  <c r="BH456" i="11" s="1"/>
  <c r="N456" i="11"/>
  <c r="AR456" i="11" s="1"/>
  <c r="BG456" i="11" s="1"/>
  <c r="M456" i="11"/>
  <c r="AQ456" i="11" s="1"/>
  <c r="BF456" i="11" s="1"/>
  <c r="L456" i="11"/>
  <c r="AP456" i="11" s="1"/>
  <c r="BE456" i="11" s="1"/>
  <c r="K456" i="11"/>
  <c r="AO456" i="11" s="1"/>
  <c r="BD456" i="11" s="1"/>
  <c r="J456" i="11"/>
  <c r="AN456" i="11" s="1"/>
  <c r="BC456" i="11" s="1"/>
  <c r="T455" i="11"/>
  <c r="AX455" i="11" s="1"/>
  <c r="BM455" i="11" s="1"/>
  <c r="S455" i="11"/>
  <c r="AW455" i="11" s="1"/>
  <c r="BL455" i="11" s="1"/>
  <c r="R455" i="11"/>
  <c r="AV455" i="11" s="1"/>
  <c r="BK455" i="11" s="1"/>
  <c r="Q455" i="11"/>
  <c r="AU455" i="11" s="1"/>
  <c r="BJ455" i="11" s="1"/>
  <c r="P455" i="11"/>
  <c r="AT455" i="11" s="1"/>
  <c r="BI455" i="11" s="1"/>
  <c r="O455" i="11"/>
  <c r="AS455" i="11" s="1"/>
  <c r="BH455" i="11" s="1"/>
  <c r="N455" i="11"/>
  <c r="AR455" i="11" s="1"/>
  <c r="BG455" i="11" s="1"/>
  <c r="M455" i="11"/>
  <c r="AQ455" i="11" s="1"/>
  <c r="BF455" i="11" s="1"/>
  <c r="L455" i="11"/>
  <c r="AP455" i="11" s="1"/>
  <c r="BE455" i="11" s="1"/>
  <c r="K455" i="11"/>
  <c r="AO455" i="11" s="1"/>
  <c r="BD455" i="11" s="1"/>
  <c r="J455" i="11"/>
  <c r="AN455" i="11" s="1"/>
  <c r="BC455" i="11" s="1"/>
  <c r="T454" i="11"/>
  <c r="AX454" i="11" s="1"/>
  <c r="BM454" i="11" s="1"/>
  <c r="S454" i="11"/>
  <c r="AW454" i="11" s="1"/>
  <c r="BL454" i="11" s="1"/>
  <c r="R454" i="11"/>
  <c r="AV454" i="11" s="1"/>
  <c r="BK454" i="11" s="1"/>
  <c r="Q454" i="11"/>
  <c r="AU454" i="11" s="1"/>
  <c r="BJ454" i="11" s="1"/>
  <c r="P454" i="11"/>
  <c r="AT454" i="11" s="1"/>
  <c r="BI454" i="11" s="1"/>
  <c r="O454" i="11"/>
  <c r="AS454" i="11" s="1"/>
  <c r="BH454" i="11" s="1"/>
  <c r="N454" i="11"/>
  <c r="AR454" i="11" s="1"/>
  <c r="BG454" i="11" s="1"/>
  <c r="M454" i="11"/>
  <c r="AQ454" i="11" s="1"/>
  <c r="BF454" i="11" s="1"/>
  <c r="L454" i="11"/>
  <c r="AP454" i="11" s="1"/>
  <c r="BE454" i="11" s="1"/>
  <c r="K454" i="11"/>
  <c r="AO454" i="11" s="1"/>
  <c r="BD454" i="11" s="1"/>
  <c r="J454" i="11"/>
  <c r="AN454" i="11" s="1"/>
  <c r="BC454" i="11" s="1"/>
  <c r="T453" i="11"/>
  <c r="AX453" i="11" s="1"/>
  <c r="BM453" i="11" s="1"/>
  <c r="S453" i="11"/>
  <c r="AW453" i="11" s="1"/>
  <c r="BL453" i="11" s="1"/>
  <c r="R453" i="11"/>
  <c r="AV453" i="11" s="1"/>
  <c r="BK453" i="11" s="1"/>
  <c r="Q453" i="11"/>
  <c r="AU453" i="11" s="1"/>
  <c r="BJ453" i="11" s="1"/>
  <c r="P453" i="11"/>
  <c r="AT453" i="11" s="1"/>
  <c r="BI453" i="11" s="1"/>
  <c r="O453" i="11"/>
  <c r="AS453" i="11" s="1"/>
  <c r="BH453" i="11" s="1"/>
  <c r="N453" i="11"/>
  <c r="AR453" i="11" s="1"/>
  <c r="BG453" i="11" s="1"/>
  <c r="M453" i="11"/>
  <c r="AQ453" i="11" s="1"/>
  <c r="BF453" i="11" s="1"/>
  <c r="L453" i="11"/>
  <c r="AP453" i="11" s="1"/>
  <c r="BE453" i="11" s="1"/>
  <c r="K453" i="11"/>
  <c r="AO453" i="11" s="1"/>
  <c r="BD453" i="11" s="1"/>
  <c r="J453" i="11"/>
  <c r="AN453" i="11" s="1"/>
  <c r="BC453" i="11" s="1"/>
  <c r="M452" i="11"/>
  <c r="AQ452" i="11" s="1"/>
  <c r="BF452" i="11" s="1"/>
  <c r="T451" i="11"/>
  <c r="AX451" i="11" s="1"/>
  <c r="BM451" i="11" s="1"/>
  <c r="S451" i="11"/>
  <c r="AW451" i="11" s="1"/>
  <c r="BL451" i="11" s="1"/>
  <c r="R451" i="11"/>
  <c r="AV451" i="11" s="1"/>
  <c r="BK451" i="11" s="1"/>
  <c r="Q451" i="11"/>
  <c r="AU451" i="11" s="1"/>
  <c r="BJ451" i="11" s="1"/>
  <c r="P451" i="11"/>
  <c r="AT451" i="11" s="1"/>
  <c r="BI451" i="11" s="1"/>
  <c r="O451" i="11"/>
  <c r="AS451" i="11" s="1"/>
  <c r="BH451" i="11" s="1"/>
  <c r="N451" i="11"/>
  <c r="AR451" i="11" s="1"/>
  <c r="BG451" i="11" s="1"/>
  <c r="M451" i="11"/>
  <c r="AQ451" i="11" s="1"/>
  <c r="BF451" i="11" s="1"/>
  <c r="L451" i="11"/>
  <c r="AP451" i="11" s="1"/>
  <c r="BE451" i="11" s="1"/>
  <c r="K451" i="11"/>
  <c r="AO451" i="11" s="1"/>
  <c r="BD451" i="11" s="1"/>
  <c r="J451" i="11"/>
  <c r="AN451" i="11" s="1"/>
  <c r="BC451" i="11" s="1"/>
  <c r="T450" i="11"/>
  <c r="AX450" i="11" s="1"/>
  <c r="BM450" i="11" s="1"/>
  <c r="S450" i="11"/>
  <c r="AW450" i="11" s="1"/>
  <c r="BL450" i="11" s="1"/>
  <c r="R450" i="11"/>
  <c r="AV450" i="11" s="1"/>
  <c r="BK450" i="11" s="1"/>
  <c r="Q450" i="11"/>
  <c r="AU450" i="11" s="1"/>
  <c r="BJ450" i="11" s="1"/>
  <c r="P450" i="11"/>
  <c r="AT450" i="11" s="1"/>
  <c r="BI450" i="11" s="1"/>
  <c r="O450" i="11"/>
  <c r="AS450" i="11" s="1"/>
  <c r="BH450" i="11" s="1"/>
  <c r="N450" i="11"/>
  <c r="AR450" i="11" s="1"/>
  <c r="BG450" i="11" s="1"/>
  <c r="M450" i="11"/>
  <c r="AQ450" i="11" s="1"/>
  <c r="BF450" i="11" s="1"/>
  <c r="L450" i="11"/>
  <c r="AP450" i="11" s="1"/>
  <c r="BE450" i="11" s="1"/>
  <c r="K450" i="11"/>
  <c r="AO450" i="11" s="1"/>
  <c r="BD450" i="11" s="1"/>
  <c r="J450" i="11"/>
  <c r="AN450" i="11" s="1"/>
  <c r="BC450" i="11" s="1"/>
  <c r="T449" i="11"/>
  <c r="AX449" i="11" s="1"/>
  <c r="BM449" i="11" s="1"/>
  <c r="S449" i="11"/>
  <c r="AW449" i="11" s="1"/>
  <c r="BL449" i="11" s="1"/>
  <c r="R449" i="11"/>
  <c r="AV449" i="11" s="1"/>
  <c r="BK449" i="11" s="1"/>
  <c r="Q449" i="11"/>
  <c r="AU449" i="11" s="1"/>
  <c r="BJ449" i="11" s="1"/>
  <c r="P449" i="11"/>
  <c r="AT449" i="11" s="1"/>
  <c r="BI449" i="11" s="1"/>
  <c r="O449" i="11"/>
  <c r="AS449" i="11" s="1"/>
  <c r="BH449" i="11" s="1"/>
  <c r="N449" i="11"/>
  <c r="AR449" i="11" s="1"/>
  <c r="BG449" i="11" s="1"/>
  <c r="M449" i="11"/>
  <c r="AQ449" i="11" s="1"/>
  <c r="BF449" i="11" s="1"/>
  <c r="L449" i="11"/>
  <c r="AP449" i="11" s="1"/>
  <c r="BE449" i="11" s="1"/>
  <c r="K449" i="11"/>
  <c r="AO449" i="11" s="1"/>
  <c r="BD449" i="11" s="1"/>
  <c r="J449" i="11"/>
  <c r="AN449" i="11" s="1"/>
  <c r="BC449" i="11" s="1"/>
  <c r="T448" i="11"/>
  <c r="AX448" i="11" s="1"/>
  <c r="BM448" i="11" s="1"/>
  <c r="S448" i="11"/>
  <c r="AW448" i="11" s="1"/>
  <c r="BL448" i="11" s="1"/>
  <c r="R448" i="11"/>
  <c r="AV448" i="11" s="1"/>
  <c r="BK448" i="11" s="1"/>
  <c r="Q448" i="11"/>
  <c r="AU448" i="11" s="1"/>
  <c r="BJ448" i="11" s="1"/>
  <c r="P448" i="11"/>
  <c r="AT448" i="11" s="1"/>
  <c r="BI448" i="11" s="1"/>
  <c r="O448" i="11"/>
  <c r="AS448" i="11" s="1"/>
  <c r="BH448" i="11" s="1"/>
  <c r="N448" i="11"/>
  <c r="AR448" i="11" s="1"/>
  <c r="BG448" i="11" s="1"/>
  <c r="M448" i="11"/>
  <c r="AQ448" i="11" s="1"/>
  <c r="BF448" i="11" s="1"/>
  <c r="L448" i="11"/>
  <c r="AP448" i="11" s="1"/>
  <c r="BE448" i="11" s="1"/>
  <c r="K448" i="11"/>
  <c r="AO448" i="11" s="1"/>
  <c r="BD448" i="11" s="1"/>
  <c r="J448" i="11"/>
  <c r="AN448" i="11" s="1"/>
  <c r="BC448" i="11" s="1"/>
  <c r="T447" i="11"/>
  <c r="AX447" i="11" s="1"/>
  <c r="BM447" i="11" s="1"/>
  <c r="S447" i="11"/>
  <c r="AW447" i="11" s="1"/>
  <c r="BL447" i="11" s="1"/>
  <c r="R447" i="11"/>
  <c r="AV447" i="11" s="1"/>
  <c r="BK447" i="11" s="1"/>
  <c r="Q447" i="11"/>
  <c r="AU447" i="11" s="1"/>
  <c r="BJ447" i="11" s="1"/>
  <c r="P447" i="11"/>
  <c r="AT447" i="11" s="1"/>
  <c r="BI447" i="11" s="1"/>
  <c r="O447" i="11"/>
  <c r="AS447" i="11" s="1"/>
  <c r="BH447" i="11" s="1"/>
  <c r="N447" i="11"/>
  <c r="AR447" i="11" s="1"/>
  <c r="BG447" i="11" s="1"/>
  <c r="M447" i="11"/>
  <c r="AQ447" i="11" s="1"/>
  <c r="BF447" i="11" s="1"/>
  <c r="L447" i="11"/>
  <c r="AP447" i="11" s="1"/>
  <c r="BE447" i="11" s="1"/>
  <c r="K447" i="11"/>
  <c r="AO447" i="11" s="1"/>
  <c r="BD447" i="11" s="1"/>
  <c r="J447" i="11"/>
  <c r="AN447" i="11" s="1"/>
  <c r="BC447" i="11" s="1"/>
  <c r="T446" i="11"/>
  <c r="AX446" i="11" s="1"/>
  <c r="BM446" i="11" s="1"/>
  <c r="S446" i="11"/>
  <c r="AW446" i="11" s="1"/>
  <c r="BL446" i="11" s="1"/>
  <c r="R446" i="11"/>
  <c r="AV446" i="11" s="1"/>
  <c r="BK446" i="11" s="1"/>
  <c r="Q446" i="11"/>
  <c r="AU446" i="11" s="1"/>
  <c r="BJ446" i="11" s="1"/>
  <c r="P446" i="11"/>
  <c r="AT446" i="11" s="1"/>
  <c r="BI446" i="11" s="1"/>
  <c r="O446" i="11"/>
  <c r="AS446" i="11" s="1"/>
  <c r="BH446" i="11" s="1"/>
  <c r="N446" i="11"/>
  <c r="AR446" i="11" s="1"/>
  <c r="BG446" i="11" s="1"/>
  <c r="M446" i="11"/>
  <c r="AQ446" i="11" s="1"/>
  <c r="BF446" i="11" s="1"/>
  <c r="L446" i="11"/>
  <c r="AP446" i="11" s="1"/>
  <c r="BE446" i="11" s="1"/>
  <c r="K446" i="11"/>
  <c r="AO446" i="11" s="1"/>
  <c r="BD446" i="11" s="1"/>
  <c r="J446" i="11"/>
  <c r="AN446" i="11" s="1"/>
  <c r="BC446" i="11" s="1"/>
  <c r="T445" i="11"/>
  <c r="AX445" i="11" s="1"/>
  <c r="BM445" i="11" s="1"/>
  <c r="S445" i="11"/>
  <c r="AW445" i="11" s="1"/>
  <c r="BL445" i="11" s="1"/>
  <c r="R445" i="11"/>
  <c r="AV445" i="11" s="1"/>
  <c r="BK445" i="11" s="1"/>
  <c r="Q445" i="11"/>
  <c r="AU445" i="11" s="1"/>
  <c r="BJ445" i="11" s="1"/>
  <c r="P445" i="11"/>
  <c r="AT445" i="11" s="1"/>
  <c r="BI445" i="11" s="1"/>
  <c r="O445" i="11"/>
  <c r="AS445" i="11" s="1"/>
  <c r="BH445" i="11" s="1"/>
  <c r="N445" i="11"/>
  <c r="AR445" i="11" s="1"/>
  <c r="BG445" i="11" s="1"/>
  <c r="M445" i="11"/>
  <c r="AQ445" i="11" s="1"/>
  <c r="BF445" i="11" s="1"/>
  <c r="L445" i="11"/>
  <c r="AP445" i="11" s="1"/>
  <c r="BE445" i="11" s="1"/>
  <c r="K445" i="11"/>
  <c r="AO445" i="11" s="1"/>
  <c r="BD445" i="11" s="1"/>
  <c r="J445" i="11"/>
  <c r="AN445" i="11" s="1"/>
  <c r="BC445" i="11" s="1"/>
  <c r="T444" i="11"/>
  <c r="AX444" i="11" s="1"/>
  <c r="BM444" i="11" s="1"/>
  <c r="S444" i="11"/>
  <c r="AW444" i="11" s="1"/>
  <c r="BL444" i="11" s="1"/>
  <c r="R444" i="11"/>
  <c r="AV444" i="11" s="1"/>
  <c r="BK444" i="11" s="1"/>
  <c r="Q444" i="11"/>
  <c r="AU444" i="11" s="1"/>
  <c r="BJ444" i="11" s="1"/>
  <c r="P444" i="11"/>
  <c r="AT444" i="11" s="1"/>
  <c r="BI444" i="11" s="1"/>
  <c r="O444" i="11"/>
  <c r="AS444" i="11" s="1"/>
  <c r="BH444" i="11" s="1"/>
  <c r="N444" i="11"/>
  <c r="AR444" i="11" s="1"/>
  <c r="BG444" i="11" s="1"/>
  <c r="M444" i="11"/>
  <c r="AQ444" i="11" s="1"/>
  <c r="BF444" i="11" s="1"/>
  <c r="L444" i="11"/>
  <c r="AP444" i="11" s="1"/>
  <c r="BE444" i="11" s="1"/>
  <c r="K444" i="11"/>
  <c r="AO444" i="11" s="1"/>
  <c r="BD444" i="11" s="1"/>
  <c r="J444" i="11"/>
  <c r="AN444" i="11" s="1"/>
  <c r="BC444" i="11" s="1"/>
  <c r="T443" i="11"/>
  <c r="AX443" i="11" s="1"/>
  <c r="BM443" i="11" s="1"/>
  <c r="S443" i="11"/>
  <c r="AW443" i="11" s="1"/>
  <c r="BL443" i="11" s="1"/>
  <c r="R443" i="11"/>
  <c r="AV443" i="11" s="1"/>
  <c r="BK443" i="11" s="1"/>
  <c r="Q443" i="11"/>
  <c r="AU443" i="11" s="1"/>
  <c r="BJ443" i="11" s="1"/>
  <c r="P443" i="11"/>
  <c r="AT443" i="11" s="1"/>
  <c r="BI443" i="11" s="1"/>
  <c r="O443" i="11"/>
  <c r="AS443" i="11" s="1"/>
  <c r="BH443" i="11" s="1"/>
  <c r="N443" i="11"/>
  <c r="AR443" i="11" s="1"/>
  <c r="BG443" i="11" s="1"/>
  <c r="M443" i="11"/>
  <c r="AQ443" i="11" s="1"/>
  <c r="BF443" i="11" s="1"/>
  <c r="L443" i="11"/>
  <c r="AP443" i="11" s="1"/>
  <c r="BE443" i="11" s="1"/>
  <c r="K443" i="11"/>
  <c r="AO443" i="11" s="1"/>
  <c r="BD443" i="11" s="1"/>
  <c r="J443" i="11"/>
  <c r="AN443" i="11" s="1"/>
  <c r="BC443" i="11" s="1"/>
  <c r="T442" i="11"/>
  <c r="AX442" i="11" s="1"/>
  <c r="BM442" i="11" s="1"/>
  <c r="S442" i="11"/>
  <c r="AW442" i="11" s="1"/>
  <c r="BL442" i="11" s="1"/>
  <c r="R442" i="11"/>
  <c r="AV442" i="11" s="1"/>
  <c r="BK442" i="11" s="1"/>
  <c r="Q442" i="11"/>
  <c r="AU442" i="11" s="1"/>
  <c r="BJ442" i="11" s="1"/>
  <c r="P442" i="11"/>
  <c r="AT442" i="11" s="1"/>
  <c r="BI442" i="11" s="1"/>
  <c r="O442" i="11"/>
  <c r="AS442" i="11" s="1"/>
  <c r="BH442" i="11" s="1"/>
  <c r="N442" i="11"/>
  <c r="AR442" i="11" s="1"/>
  <c r="BG442" i="11" s="1"/>
  <c r="M442" i="11"/>
  <c r="AQ442" i="11" s="1"/>
  <c r="BF442" i="11" s="1"/>
  <c r="L442" i="11"/>
  <c r="AP442" i="11" s="1"/>
  <c r="BE442" i="11" s="1"/>
  <c r="K442" i="11"/>
  <c r="AO442" i="11" s="1"/>
  <c r="BD442" i="11" s="1"/>
  <c r="J442" i="11"/>
  <c r="AN442" i="11" s="1"/>
  <c r="BC442" i="11" s="1"/>
  <c r="T441" i="11"/>
  <c r="AX441" i="11" s="1"/>
  <c r="BM441" i="11" s="1"/>
  <c r="S441" i="11"/>
  <c r="AW441" i="11" s="1"/>
  <c r="BL441" i="11" s="1"/>
  <c r="R441" i="11"/>
  <c r="AV441" i="11" s="1"/>
  <c r="BK441" i="11" s="1"/>
  <c r="Q441" i="11"/>
  <c r="AU441" i="11" s="1"/>
  <c r="BJ441" i="11" s="1"/>
  <c r="P441" i="11"/>
  <c r="AT441" i="11" s="1"/>
  <c r="BI441" i="11" s="1"/>
  <c r="O441" i="11"/>
  <c r="AS441" i="11" s="1"/>
  <c r="BH441" i="11" s="1"/>
  <c r="N441" i="11"/>
  <c r="AR441" i="11" s="1"/>
  <c r="BG441" i="11" s="1"/>
  <c r="M441" i="11"/>
  <c r="AQ441" i="11" s="1"/>
  <c r="BF441" i="11" s="1"/>
  <c r="L441" i="11"/>
  <c r="AP441" i="11" s="1"/>
  <c r="BE441" i="11" s="1"/>
  <c r="K441" i="11"/>
  <c r="AO441" i="11" s="1"/>
  <c r="BD441" i="11" s="1"/>
  <c r="J441" i="11"/>
  <c r="AN441" i="11" s="1"/>
  <c r="BC441" i="11" s="1"/>
  <c r="T440" i="11"/>
  <c r="AX440" i="11" s="1"/>
  <c r="BM440" i="11" s="1"/>
  <c r="S440" i="11"/>
  <c r="AW440" i="11" s="1"/>
  <c r="BL440" i="11" s="1"/>
  <c r="R440" i="11"/>
  <c r="AV440" i="11" s="1"/>
  <c r="BK440" i="11" s="1"/>
  <c r="Q440" i="11"/>
  <c r="AU440" i="11" s="1"/>
  <c r="BJ440" i="11" s="1"/>
  <c r="P440" i="11"/>
  <c r="AT440" i="11" s="1"/>
  <c r="BI440" i="11" s="1"/>
  <c r="O440" i="11"/>
  <c r="AS440" i="11" s="1"/>
  <c r="BH440" i="11" s="1"/>
  <c r="N440" i="11"/>
  <c r="AR440" i="11" s="1"/>
  <c r="BG440" i="11" s="1"/>
  <c r="M440" i="11"/>
  <c r="AQ440" i="11" s="1"/>
  <c r="BF440" i="11" s="1"/>
  <c r="L440" i="11"/>
  <c r="AP440" i="11" s="1"/>
  <c r="BE440" i="11" s="1"/>
  <c r="K440" i="11"/>
  <c r="AO440" i="11" s="1"/>
  <c r="BD440" i="11" s="1"/>
  <c r="J440" i="11"/>
  <c r="AN440" i="11" s="1"/>
  <c r="BC440" i="11" s="1"/>
  <c r="T439" i="11"/>
  <c r="AX439" i="11" s="1"/>
  <c r="BM439" i="11" s="1"/>
  <c r="S439" i="11"/>
  <c r="AW439" i="11" s="1"/>
  <c r="BL439" i="11" s="1"/>
  <c r="R439" i="11"/>
  <c r="AV439" i="11" s="1"/>
  <c r="BK439" i="11" s="1"/>
  <c r="Q439" i="11"/>
  <c r="AU439" i="11" s="1"/>
  <c r="BJ439" i="11" s="1"/>
  <c r="P439" i="11"/>
  <c r="AT439" i="11" s="1"/>
  <c r="BI439" i="11" s="1"/>
  <c r="O439" i="11"/>
  <c r="AS439" i="11" s="1"/>
  <c r="BH439" i="11" s="1"/>
  <c r="N439" i="11"/>
  <c r="AR439" i="11" s="1"/>
  <c r="BG439" i="11" s="1"/>
  <c r="M439" i="11"/>
  <c r="AQ439" i="11" s="1"/>
  <c r="BF439" i="11" s="1"/>
  <c r="L439" i="11"/>
  <c r="AP439" i="11" s="1"/>
  <c r="BE439" i="11" s="1"/>
  <c r="K439" i="11"/>
  <c r="AO439" i="11" s="1"/>
  <c r="BD439" i="11" s="1"/>
  <c r="J439" i="11"/>
  <c r="AN439" i="11" s="1"/>
  <c r="BC439" i="11" s="1"/>
  <c r="T438" i="11"/>
  <c r="AX438" i="11" s="1"/>
  <c r="BM438" i="11" s="1"/>
  <c r="S438" i="11"/>
  <c r="AW438" i="11" s="1"/>
  <c r="BL438" i="11" s="1"/>
  <c r="R438" i="11"/>
  <c r="AV438" i="11" s="1"/>
  <c r="BK438" i="11" s="1"/>
  <c r="Q438" i="11"/>
  <c r="AU438" i="11" s="1"/>
  <c r="BJ438" i="11" s="1"/>
  <c r="P438" i="11"/>
  <c r="AT438" i="11" s="1"/>
  <c r="BI438" i="11" s="1"/>
  <c r="O438" i="11"/>
  <c r="AS438" i="11" s="1"/>
  <c r="BH438" i="11" s="1"/>
  <c r="N438" i="11"/>
  <c r="AR438" i="11" s="1"/>
  <c r="BG438" i="11" s="1"/>
  <c r="M438" i="11"/>
  <c r="AQ438" i="11" s="1"/>
  <c r="BF438" i="11" s="1"/>
  <c r="L438" i="11"/>
  <c r="AP438" i="11" s="1"/>
  <c r="BE438" i="11" s="1"/>
  <c r="K438" i="11"/>
  <c r="AO438" i="11" s="1"/>
  <c r="BD438" i="11" s="1"/>
  <c r="J438" i="11"/>
  <c r="AN438" i="11" s="1"/>
  <c r="BC438" i="11" s="1"/>
  <c r="T437" i="11"/>
  <c r="AX437" i="11" s="1"/>
  <c r="BM437" i="11" s="1"/>
  <c r="S437" i="11"/>
  <c r="AW437" i="11" s="1"/>
  <c r="BL437" i="11" s="1"/>
  <c r="R437" i="11"/>
  <c r="AV437" i="11" s="1"/>
  <c r="BK437" i="11" s="1"/>
  <c r="Q437" i="11"/>
  <c r="AU437" i="11" s="1"/>
  <c r="BJ437" i="11" s="1"/>
  <c r="P437" i="11"/>
  <c r="AT437" i="11" s="1"/>
  <c r="BI437" i="11" s="1"/>
  <c r="O437" i="11"/>
  <c r="AS437" i="11" s="1"/>
  <c r="BH437" i="11" s="1"/>
  <c r="N437" i="11"/>
  <c r="AR437" i="11" s="1"/>
  <c r="BG437" i="11" s="1"/>
  <c r="M437" i="11"/>
  <c r="AQ437" i="11" s="1"/>
  <c r="BF437" i="11" s="1"/>
  <c r="L437" i="11"/>
  <c r="AP437" i="11" s="1"/>
  <c r="BE437" i="11" s="1"/>
  <c r="K437" i="11"/>
  <c r="AO437" i="11" s="1"/>
  <c r="BD437" i="11" s="1"/>
  <c r="J437" i="11"/>
  <c r="AN437" i="11" s="1"/>
  <c r="BC437" i="11" s="1"/>
  <c r="T436" i="11"/>
  <c r="AX436" i="11" s="1"/>
  <c r="BM436" i="11" s="1"/>
  <c r="S436" i="11"/>
  <c r="AW436" i="11" s="1"/>
  <c r="BL436" i="11" s="1"/>
  <c r="R436" i="11"/>
  <c r="AV436" i="11" s="1"/>
  <c r="BK436" i="11" s="1"/>
  <c r="Q436" i="11"/>
  <c r="AU436" i="11" s="1"/>
  <c r="BJ436" i="11" s="1"/>
  <c r="P436" i="11"/>
  <c r="AT436" i="11" s="1"/>
  <c r="BI436" i="11" s="1"/>
  <c r="O436" i="11"/>
  <c r="AS436" i="11" s="1"/>
  <c r="BH436" i="11" s="1"/>
  <c r="N436" i="11"/>
  <c r="AR436" i="11" s="1"/>
  <c r="BG436" i="11" s="1"/>
  <c r="M436" i="11"/>
  <c r="AQ436" i="11" s="1"/>
  <c r="BF436" i="11" s="1"/>
  <c r="L436" i="11"/>
  <c r="AP436" i="11" s="1"/>
  <c r="BE436" i="11" s="1"/>
  <c r="K436" i="11"/>
  <c r="AO436" i="11" s="1"/>
  <c r="BD436" i="11" s="1"/>
  <c r="J436" i="11"/>
  <c r="AN436" i="11" s="1"/>
  <c r="BC436" i="11" s="1"/>
  <c r="T435" i="11"/>
  <c r="AX435" i="11" s="1"/>
  <c r="BM435" i="11" s="1"/>
  <c r="S435" i="11"/>
  <c r="AW435" i="11" s="1"/>
  <c r="BL435" i="11" s="1"/>
  <c r="R435" i="11"/>
  <c r="AV435" i="11" s="1"/>
  <c r="BK435" i="11" s="1"/>
  <c r="Q435" i="11"/>
  <c r="AU435" i="11" s="1"/>
  <c r="BJ435" i="11" s="1"/>
  <c r="P435" i="11"/>
  <c r="AT435" i="11" s="1"/>
  <c r="BI435" i="11" s="1"/>
  <c r="O435" i="11"/>
  <c r="AS435" i="11" s="1"/>
  <c r="BH435" i="11" s="1"/>
  <c r="N435" i="11"/>
  <c r="AR435" i="11" s="1"/>
  <c r="BG435" i="11" s="1"/>
  <c r="M435" i="11"/>
  <c r="AQ435" i="11" s="1"/>
  <c r="BF435" i="11" s="1"/>
  <c r="L435" i="11"/>
  <c r="AP435" i="11" s="1"/>
  <c r="BE435" i="11" s="1"/>
  <c r="K435" i="11"/>
  <c r="AO435" i="11" s="1"/>
  <c r="BD435" i="11" s="1"/>
  <c r="J435" i="11"/>
  <c r="AN435" i="11" s="1"/>
  <c r="BC435" i="11" s="1"/>
  <c r="T433" i="11"/>
  <c r="AX433" i="11" s="1"/>
  <c r="BM433" i="11" s="1"/>
  <c r="S433" i="11"/>
  <c r="AW433" i="11" s="1"/>
  <c r="BL433" i="11" s="1"/>
  <c r="R433" i="11"/>
  <c r="AV433" i="11" s="1"/>
  <c r="BK433" i="11" s="1"/>
  <c r="Q433" i="11"/>
  <c r="AU433" i="11" s="1"/>
  <c r="BJ433" i="11" s="1"/>
  <c r="P433" i="11"/>
  <c r="AT433" i="11" s="1"/>
  <c r="BI433" i="11" s="1"/>
  <c r="O433" i="11"/>
  <c r="AS433" i="11" s="1"/>
  <c r="BH433" i="11" s="1"/>
  <c r="N433" i="11"/>
  <c r="AR433" i="11" s="1"/>
  <c r="BG433" i="11" s="1"/>
  <c r="M433" i="11"/>
  <c r="AQ433" i="11" s="1"/>
  <c r="BF433" i="11" s="1"/>
  <c r="L433" i="11"/>
  <c r="AP433" i="11" s="1"/>
  <c r="BE433" i="11" s="1"/>
  <c r="K433" i="11"/>
  <c r="AO433" i="11" s="1"/>
  <c r="BD433" i="11" s="1"/>
  <c r="J433" i="11"/>
  <c r="AN433" i="11" s="1"/>
  <c r="BC433" i="11" s="1"/>
  <c r="T430" i="11"/>
  <c r="AX430" i="11" s="1"/>
  <c r="BM430" i="11" s="1"/>
  <c r="S430" i="11"/>
  <c r="AW430" i="11" s="1"/>
  <c r="BL430" i="11" s="1"/>
  <c r="R430" i="11"/>
  <c r="AV430" i="11" s="1"/>
  <c r="BK430" i="11" s="1"/>
  <c r="Q430" i="11"/>
  <c r="AU430" i="11" s="1"/>
  <c r="BJ430" i="11" s="1"/>
  <c r="P430" i="11"/>
  <c r="AT430" i="11" s="1"/>
  <c r="BI430" i="11" s="1"/>
  <c r="O430" i="11"/>
  <c r="AS430" i="11" s="1"/>
  <c r="BH430" i="11" s="1"/>
  <c r="N430" i="11"/>
  <c r="AR430" i="11" s="1"/>
  <c r="BG430" i="11" s="1"/>
  <c r="M430" i="11"/>
  <c r="AQ430" i="11" s="1"/>
  <c r="BF430" i="11" s="1"/>
  <c r="L430" i="11"/>
  <c r="AP430" i="11" s="1"/>
  <c r="BE430" i="11" s="1"/>
  <c r="K430" i="11"/>
  <c r="AO430" i="11" s="1"/>
  <c r="BD430" i="11" s="1"/>
  <c r="J430" i="11"/>
  <c r="AN430" i="11" s="1"/>
  <c r="BC430" i="11" s="1"/>
  <c r="T429" i="11"/>
  <c r="AX429" i="11" s="1"/>
  <c r="BM429" i="11" s="1"/>
  <c r="S429" i="11"/>
  <c r="AW429" i="11" s="1"/>
  <c r="BL429" i="11" s="1"/>
  <c r="R429" i="11"/>
  <c r="AV429" i="11" s="1"/>
  <c r="BK429" i="11" s="1"/>
  <c r="Q429" i="11"/>
  <c r="AU429" i="11" s="1"/>
  <c r="BJ429" i="11" s="1"/>
  <c r="P429" i="11"/>
  <c r="AT429" i="11" s="1"/>
  <c r="BI429" i="11" s="1"/>
  <c r="O429" i="11"/>
  <c r="AS429" i="11" s="1"/>
  <c r="BH429" i="11" s="1"/>
  <c r="N429" i="11"/>
  <c r="AR429" i="11" s="1"/>
  <c r="BG429" i="11" s="1"/>
  <c r="M429" i="11"/>
  <c r="AQ429" i="11" s="1"/>
  <c r="BF429" i="11" s="1"/>
  <c r="L429" i="11"/>
  <c r="AP429" i="11" s="1"/>
  <c r="BE429" i="11" s="1"/>
  <c r="K429" i="11"/>
  <c r="AO429" i="11" s="1"/>
  <c r="BD429" i="11" s="1"/>
  <c r="J429" i="11"/>
  <c r="AN429" i="11" s="1"/>
  <c r="BC429" i="11" s="1"/>
  <c r="T428" i="11"/>
  <c r="AX428" i="11" s="1"/>
  <c r="BM428" i="11" s="1"/>
  <c r="S428" i="11"/>
  <c r="AW428" i="11" s="1"/>
  <c r="BL428" i="11" s="1"/>
  <c r="R428" i="11"/>
  <c r="AV428" i="11" s="1"/>
  <c r="BK428" i="11" s="1"/>
  <c r="Q428" i="11"/>
  <c r="AU428" i="11" s="1"/>
  <c r="BJ428" i="11" s="1"/>
  <c r="P428" i="11"/>
  <c r="AT428" i="11" s="1"/>
  <c r="BI428" i="11" s="1"/>
  <c r="O428" i="11"/>
  <c r="AS428" i="11" s="1"/>
  <c r="BH428" i="11" s="1"/>
  <c r="N428" i="11"/>
  <c r="AR428" i="11" s="1"/>
  <c r="BG428" i="11" s="1"/>
  <c r="M428" i="11"/>
  <c r="AQ428" i="11" s="1"/>
  <c r="BF428" i="11" s="1"/>
  <c r="L428" i="11"/>
  <c r="AP428" i="11" s="1"/>
  <c r="BE428" i="11" s="1"/>
  <c r="K428" i="11"/>
  <c r="AO428" i="11" s="1"/>
  <c r="BD428" i="11" s="1"/>
  <c r="J428" i="11"/>
  <c r="AN428" i="11" s="1"/>
  <c r="BC428" i="11" s="1"/>
  <c r="T427" i="11"/>
  <c r="AX427" i="11" s="1"/>
  <c r="BM427" i="11" s="1"/>
  <c r="S427" i="11"/>
  <c r="AW427" i="11" s="1"/>
  <c r="BL427" i="11" s="1"/>
  <c r="R427" i="11"/>
  <c r="AV427" i="11" s="1"/>
  <c r="BK427" i="11" s="1"/>
  <c r="Q427" i="11"/>
  <c r="AU427" i="11" s="1"/>
  <c r="BJ427" i="11" s="1"/>
  <c r="P427" i="11"/>
  <c r="AT427" i="11" s="1"/>
  <c r="BI427" i="11" s="1"/>
  <c r="O427" i="11"/>
  <c r="AS427" i="11" s="1"/>
  <c r="BH427" i="11" s="1"/>
  <c r="N427" i="11"/>
  <c r="AR427" i="11" s="1"/>
  <c r="BG427" i="11" s="1"/>
  <c r="M427" i="11"/>
  <c r="AQ427" i="11" s="1"/>
  <c r="BF427" i="11" s="1"/>
  <c r="L427" i="11"/>
  <c r="AP427" i="11" s="1"/>
  <c r="BE427" i="11" s="1"/>
  <c r="K427" i="11"/>
  <c r="AO427" i="11" s="1"/>
  <c r="BD427" i="11" s="1"/>
  <c r="J427" i="11"/>
  <c r="AN427" i="11" s="1"/>
  <c r="BC427" i="11" s="1"/>
  <c r="T426" i="11"/>
  <c r="AX426" i="11" s="1"/>
  <c r="BM426" i="11" s="1"/>
  <c r="S426" i="11"/>
  <c r="AW426" i="11" s="1"/>
  <c r="BL426" i="11" s="1"/>
  <c r="R426" i="11"/>
  <c r="AV426" i="11" s="1"/>
  <c r="BK426" i="11" s="1"/>
  <c r="Q426" i="11"/>
  <c r="AU426" i="11" s="1"/>
  <c r="BJ426" i="11" s="1"/>
  <c r="P426" i="11"/>
  <c r="AT426" i="11" s="1"/>
  <c r="BI426" i="11" s="1"/>
  <c r="O426" i="11"/>
  <c r="AS426" i="11" s="1"/>
  <c r="BH426" i="11" s="1"/>
  <c r="N426" i="11"/>
  <c r="AR426" i="11" s="1"/>
  <c r="BG426" i="11" s="1"/>
  <c r="M426" i="11"/>
  <c r="AQ426" i="11" s="1"/>
  <c r="BF426" i="11" s="1"/>
  <c r="L426" i="11"/>
  <c r="AP426" i="11" s="1"/>
  <c r="BE426" i="11" s="1"/>
  <c r="K426" i="11"/>
  <c r="AO426" i="11" s="1"/>
  <c r="BD426" i="11" s="1"/>
  <c r="J426" i="11"/>
  <c r="AN426" i="11" s="1"/>
  <c r="BC426" i="11" s="1"/>
  <c r="T425" i="11"/>
  <c r="AX425" i="11" s="1"/>
  <c r="BM425" i="11" s="1"/>
  <c r="S425" i="11"/>
  <c r="AW425" i="11" s="1"/>
  <c r="BL425" i="11" s="1"/>
  <c r="R425" i="11"/>
  <c r="AV425" i="11" s="1"/>
  <c r="BK425" i="11" s="1"/>
  <c r="Q425" i="11"/>
  <c r="AU425" i="11" s="1"/>
  <c r="BJ425" i="11" s="1"/>
  <c r="P425" i="11"/>
  <c r="AT425" i="11" s="1"/>
  <c r="BI425" i="11" s="1"/>
  <c r="O425" i="11"/>
  <c r="AS425" i="11" s="1"/>
  <c r="BH425" i="11" s="1"/>
  <c r="N425" i="11"/>
  <c r="AR425" i="11" s="1"/>
  <c r="BG425" i="11" s="1"/>
  <c r="M425" i="11"/>
  <c r="AQ425" i="11" s="1"/>
  <c r="BF425" i="11" s="1"/>
  <c r="L425" i="11"/>
  <c r="AP425" i="11" s="1"/>
  <c r="BE425" i="11" s="1"/>
  <c r="K425" i="11"/>
  <c r="AO425" i="11" s="1"/>
  <c r="BD425" i="11" s="1"/>
  <c r="J425" i="11"/>
  <c r="AN425" i="11" s="1"/>
  <c r="BC425" i="11" s="1"/>
  <c r="T424" i="11"/>
  <c r="AX424" i="11" s="1"/>
  <c r="BM424" i="11" s="1"/>
  <c r="S424" i="11"/>
  <c r="AW424" i="11" s="1"/>
  <c r="BL424" i="11" s="1"/>
  <c r="R424" i="11"/>
  <c r="AV424" i="11" s="1"/>
  <c r="BK424" i="11" s="1"/>
  <c r="Q424" i="11"/>
  <c r="AU424" i="11" s="1"/>
  <c r="BJ424" i="11" s="1"/>
  <c r="P424" i="11"/>
  <c r="AT424" i="11" s="1"/>
  <c r="BI424" i="11" s="1"/>
  <c r="O424" i="11"/>
  <c r="AS424" i="11" s="1"/>
  <c r="BH424" i="11" s="1"/>
  <c r="N424" i="11"/>
  <c r="AR424" i="11" s="1"/>
  <c r="BG424" i="11" s="1"/>
  <c r="M424" i="11"/>
  <c r="AQ424" i="11" s="1"/>
  <c r="BF424" i="11" s="1"/>
  <c r="L424" i="11"/>
  <c r="AP424" i="11" s="1"/>
  <c r="BE424" i="11" s="1"/>
  <c r="K424" i="11"/>
  <c r="AO424" i="11" s="1"/>
  <c r="BD424" i="11" s="1"/>
  <c r="J424" i="11"/>
  <c r="AN424" i="11" s="1"/>
  <c r="BC424" i="11" s="1"/>
  <c r="T423" i="11"/>
  <c r="AX423" i="11" s="1"/>
  <c r="BM423" i="11" s="1"/>
  <c r="S423" i="11"/>
  <c r="AW423" i="11" s="1"/>
  <c r="BL423" i="11" s="1"/>
  <c r="R423" i="11"/>
  <c r="AV423" i="11" s="1"/>
  <c r="BK423" i="11" s="1"/>
  <c r="Q423" i="11"/>
  <c r="AU423" i="11" s="1"/>
  <c r="BJ423" i="11" s="1"/>
  <c r="P423" i="11"/>
  <c r="AT423" i="11" s="1"/>
  <c r="BI423" i="11" s="1"/>
  <c r="O423" i="11"/>
  <c r="AS423" i="11" s="1"/>
  <c r="BH423" i="11" s="1"/>
  <c r="N423" i="11"/>
  <c r="AR423" i="11" s="1"/>
  <c r="BG423" i="11" s="1"/>
  <c r="M423" i="11"/>
  <c r="AQ423" i="11" s="1"/>
  <c r="BF423" i="11" s="1"/>
  <c r="L423" i="11"/>
  <c r="AP423" i="11" s="1"/>
  <c r="BE423" i="11" s="1"/>
  <c r="K423" i="11"/>
  <c r="AO423" i="11" s="1"/>
  <c r="BD423" i="11" s="1"/>
  <c r="J423" i="11"/>
  <c r="AN423" i="11" s="1"/>
  <c r="BC423" i="11" s="1"/>
  <c r="T422" i="11"/>
  <c r="AX422" i="11" s="1"/>
  <c r="BM422" i="11" s="1"/>
  <c r="S422" i="11"/>
  <c r="AW422" i="11" s="1"/>
  <c r="BL422" i="11" s="1"/>
  <c r="R422" i="11"/>
  <c r="AV422" i="11" s="1"/>
  <c r="BK422" i="11" s="1"/>
  <c r="Q422" i="11"/>
  <c r="AU422" i="11" s="1"/>
  <c r="BJ422" i="11" s="1"/>
  <c r="P422" i="11"/>
  <c r="AT422" i="11" s="1"/>
  <c r="BI422" i="11" s="1"/>
  <c r="O422" i="11"/>
  <c r="AS422" i="11" s="1"/>
  <c r="BH422" i="11" s="1"/>
  <c r="N422" i="11"/>
  <c r="AR422" i="11" s="1"/>
  <c r="BG422" i="11" s="1"/>
  <c r="M422" i="11"/>
  <c r="AQ422" i="11" s="1"/>
  <c r="BF422" i="11" s="1"/>
  <c r="L422" i="11"/>
  <c r="AP422" i="11" s="1"/>
  <c r="BE422" i="11" s="1"/>
  <c r="K422" i="11"/>
  <c r="AO422" i="11" s="1"/>
  <c r="BD422" i="11" s="1"/>
  <c r="J422" i="11"/>
  <c r="AN422" i="11" s="1"/>
  <c r="BC422" i="11" s="1"/>
  <c r="T420" i="11"/>
  <c r="AX420" i="11" s="1"/>
  <c r="BM420" i="11" s="1"/>
  <c r="S420" i="11"/>
  <c r="AW420" i="11" s="1"/>
  <c r="BL420" i="11" s="1"/>
  <c r="R420" i="11"/>
  <c r="AV420" i="11" s="1"/>
  <c r="BK420" i="11" s="1"/>
  <c r="Q420" i="11"/>
  <c r="AU420" i="11" s="1"/>
  <c r="BJ420" i="11" s="1"/>
  <c r="P420" i="11"/>
  <c r="AT420" i="11" s="1"/>
  <c r="BI420" i="11" s="1"/>
  <c r="O420" i="11"/>
  <c r="AS420" i="11" s="1"/>
  <c r="BH420" i="11" s="1"/>
  <c r="N420" i="11"/>
  <c r="AR420" i="11" s="1"/>
  <c r="BG420" i="11" s="1"/>
  <c r="M420" i="11"/>
  <c r="AQ420" i="11" s="1"/>
  <c r="BF420" i="11" s="1"/>
  <c r="L420" i="11"/>
  <c r="AP420" i="11" s="1"/>
  <c r="BE420" i="11" s="1"/>
  <c r="K420" i="11"/>
  <c r="AO420" i="11" s="1"/>
  <c r="BD420" i="11" s="1"/>
  <c r="J420" i="11"/>
  <c r="AN420" i="11" s="1"/>
  <c r="BC420" i="11" s="1"/>
  <c r="T419" i="11"/>
  <c r="AX419" i="11" s="1"/>
  <c r="BM419" i="11" s="1"/>
  <c r="S419" i="11"/>
  <c r="AW419" i="11" s="1"/>
  <c r="BL419" i="11" s="1"/>
  <c r="R419" i="11"/>
  <c r="AV419" i="11" s="1"/>
  <c r="BK419" i="11" s="1"/>
  <c r="Q419" i="11"/>
  <c r="AU419" i="11" s="1"/>
  <c r="BJ419" i="11" s="1"/>
  <c r="P419" i="11"/>
  <c r="AT419" i="11" s="1"/>
  <c r="BI419" i="11" s="1"/>
  <c r="O419" i="11"/>
  <c r="AS419" i="11" s="1"/>
  <c r="BH419" i="11" s="1"/>
  <c r="N419" i="11"/>
  <c r="AR419" i="11" s="1"/>
  <c r="BG419" i="11" s="1"/>
  <c r="M419" i="11"/>
  <c r="AQ419" i="11" s="1"/>
  <c r="BF419" i="11" s="1"/>
  <c r="L419" i="11"/>
  <c r="AP419" i="11" s="1"/>
  <c r="BE419" i="11" s="1"/>
  <c r="K419" i="11"/>
  <c r="AO419" i="11" s="1"/>
  <c r="BD419" i="11" s="1"/>
  <c r="J419" i="11"/>
  <c r="AN419" i="11" s="1"/>
  <c r="BC419" i="11" s="1"/>
  <c r="T418" i="11"/>
  <c r="AX418" i="11" s="1"/>
  <c r="BM418" i="11" s="1"/>
  <c r="S418" i="11"/>
  <c r="AW418" i="11" s="1"/>
  <c r="BL418" i="11" s="1"/>
  <c r="R418" i="11"/>
  <c r="AV418" i="11" s="1"/>
  <c r="BK418" i="11" s="1"/>
  <c r="Q418" i="11"/>
  <c r="AU418" i="11" s="1"/>
  <c r="BJ418" i="11" s="1"/>
  <c r="P418" i="11"/>
  <c r="AT418" i="11" s="1"/>
  <c r="BI418" i="11" s="1"/>
  <c r="O418" i="11"/>
  <c r="AS418" i="11" s="1"/>
  <c r="BH418" i="11" s="1"/>
  <c r="N418" i="11"/>
  <c r="AR418" i="11" s="1"/>
  <c r="BG418" i="11" s="1"/>
  <c r="M418" i="11"/>
  <c r="AQ418" i="11" s="1"/>
  <c r="BF418" i="11" s="1"/>
  <c r="L418" i="11"/>
  <c r="AP418" i="11" s="1"/>
  <c r="BE418" i="11" s="1"/>
  <c r="K418" i="11"/>
  <c r="AO418" i="11" s="1"/>
  <c r="BD418" i="11" s="1"/>
  <c r="J418" i="11"/>
  <c r="AN418" i="11" s="1"/>
  <c r="BC418" i="11" s="1"/>
  <c r="T417" i="11"/>
  <c r="AX417" i="11" s="1"/>
  <c r="BM417" i="11" s="1"/>
  <c r="S417" i="11"/>
  <c r="AW417" i="11" s="1"/>
  <c r="BL417" i="11" s="1"/>
  <c r="R417" i="11"/>
  <c r="AV417" i="11" s="1"/>
  <c r="BK417" i="11" s="1"/>
  <c r="Q417" i="11"/>
  <c r="AU417" i="11" s="1"/>
  <c r="BJ417" i="11" s="1"/>
  <c r="P417" i="11"/>
  <c r="AT417" i="11" s="1"/>
  <c r="BI417" i="11" s="1"/>
  <c r="O417" i="11"/>
  <c r="AS417" i="11" s="1"/>
  <c r="BH417" i="11" s="1"/>
  <c r="N417" i="11"/>
  <c r="AR417" i="11" s="1"/>
  <c r="BG417" i="11" s="1"/>
  <c r="M417" i="11"/>
  <c r="AQ417" i="11" s="1"/>
  <c r="BF417" i="11" s="1"/>
  <c r="L417" i="11"/>
  <c r="AP417" i="11" s="1"/>
  <c r="BE417" i="11" s="1"/>
  <c r="K417" i="11"/>
  <c r="AO417" i="11" s="1"/>
  <c r="BD417" i="11" s="1"/>
  <c r="J417" i="11"/>
  <c r="AN417" i="11" s="1"/>
  <c r="BC417" i="11" s="1"/>
  <c r="T416" i="11"/>
  <c r="AX416" i="11" s="1"/>
  <c r="BM416" i="11" s="1"/>
  <c r="S416" i="11"/>
  <c r="AW416" i="11" s="1"/>
  <c r="BL416" i="11" s="1"/>
  <c r="R416" i="11"/>
  <c r="AV416" i="11" s="1"/>
  <c r="BK416" i="11" s="1"/>
  <c r="Q416" i="11"/>
  <c r="AU416" i="11" s="1"/>
  <c r="BJ416" i="11" s="1"/>
  <c r="P416" i="11"/>
  <c r="AT416" i="11" s="1"/>
  <c r="BI416" i="11" s="1"/>
  <c r="O416" i="11"/>
  <c r="AS416" i="11" s="1"/>
  <c r="BH416" i="11" s="1"/>
  <c r="N416" i="11"/>
  <c r="AR416" i="11" s="1"/>
  <c r="BG416" i="11" s="1"/>
  <c r="M416" i="11"/>
  <c r="AQ416" i="11" s="1"/>
  <c r="BF416" i="11" s="1"/>
  <c r="L416" i="11"/>
  <c r="AP416" i="11" s="1"/>
  <c r="BE416" i="11" s="1"/>
  <c r="K416" i="11"/>
  <c r="AO416" i="11" s="1"/>
  <c r="BD416" i="11" s="1"/>
  <c r="J416" i="11"/>
  <c r="AN416" i="11" s="1"/>
  <c r="BC416" i="11" s="1"/>
  <c r="T415" i="11"/>
  <c r="AX415" i="11" s="1"/>
  <c r="BM415" i="11" s="1"/>
  <c r="S415" i="11"/>
  <c r="AW415" i="11" s="1"/>
  <c r="BL415" i="11" s="1"/>
  <c r="R415" i="11"/>
  <c r="AV415" i="11" s="1"/>
  <c r="BK415" i="11" s="1"/>
  <c r="Q415" i="11"/>
  <c r="AU415" i="11" s="1"/>
  <c r="BJ415" i="11" s="1"/>
  <c r="P415" i="11"/>
  <c r="AT415" i="11" s="1"/>
  <c r="BI415" i="11" s="1"/>
  <c r="O415" i="11"/>
  <c r="AS415" i="11" s="1"/>
  <c r="BH415" i="11" s="1"/>
  <c r="N415" i="11"/>
  <c r="AR415" i="11" s="1"/>
  <c r="BG415" i="11" s="1"/>
  <c r="M415" i="11"/>
  <c r="AQ415" i="11" s="1"/>
  <c r="BF415" i="11" s="1"/>
  <c r="L415" i="11"/>
  <c r="AP415" i="11" s="1"/>
  <c r="BE415" i="11" s="1"/>
  <c r="K415" i="11"/>
  <c r="AO415" i="11" s="1"/>
  <c r="BD415" i="11" s="1"/>
  <c r="J415" i="11"/>
  <c r="AN415" i="11" s="1"/>
  <c r="BC415" i="11" s="1"/>
  <c r="T414" i="11"/>
  <c r="AX414" i="11" s="1"/>
  <c r="BM414" i="11" s="1"/>
  <c r="S414" i="11"/>
  <c r="AW414" i="11" s="1"/>
  <c r="BL414" i="11" s="1"/>
  <c r="R414" i="11"/>
  <c r="AV414" i="11" s="1"/>
  <c r="BK414" i="11" s="1"/>
  <c r="Q414" i="11"/>
  <c r="AU414" i="11" s="1"/>
  <c r="BJ414" i="11" s="1"/>
  <c r="P414" i="11"/>
  <c r="AT414" i="11" s="1"/>
  <c r="BI414" i="11" s="1"/>
  <c r="O414" i="11"/>
  <c r="AS414" i="11" s="1"/>
  <c r="BH414" i="11" s="1"/>
  <c r="N414" i="11"/>
  <c r="AR414" i="11" s="1"/>
  <c r="BG414" i="11" s="1"/>
  <c r="M414" i="11"/>
  <c r="AQ414" i="11" s="1"/>
  <c r="BF414" i="11" s="1"/>
  <c r="L414" i="11"/>
  <c r="AP414" i="11" s="1"/>
  <c r="BE414" i="11" s="1"/>
  <c r="K414" i="11"/>
  <c r="AO414" i="11" s="1"/>
  <c r="BD414" i="11" s="1"/>
  <c r="J414" i="11"/>
  <c r="AN414" i="11" s="1"/>
  <c r="BC414" i="11" s="1"/>
  <c r="T413" i="11"/>
  <c r="AX413" i="11" s="1"/>
  <c r="BM413" i="11" s="1"/>
  <c r="S413" i="11"/>
  <c r="AW413" i="11" s="1"/>
  <c r="BL413" i="11" s="1"/>
  <c r="R413" i="11"/>
  <c r="AV413" i="11" s="1"/>
  <c r="BK413" i="11" s="1"/>
  <c r="Q413" i="11"/>
  <c r="AU413" i="11" s="1"/>
  <c r="BJ413" i="11" s="1"/>
  <c r="P413" i="11"/>
  <c r="AT413" i="11" s="1"/>
  <c r="BI413" i="11" s="1"/>
  <c r="O413" i="11"/>
  <c r="AS413" i="11" s="1"/>
  <c r="BH413" i="11" s="1"/>
  <c r="N413" i="11"/>
  <c r="AR413" i="11" s="1"/>
  <c r="BG413" i="11" s="1"/>
  <c r="M413" i="11"/>
  <c r="AQ413" i="11" s="1"/>
  <c r="BF413" i="11" s="1"/>
  <c r="L413" i="11"/>
  <c r="AP413" i="11" s="1"/>
  <c r="BE413" i="11" s="1"/>
  <c r="K413" i="11"/>
  <c r="AO413" i="11" s="1"/>
  <c r="BD413" i="11" s="1"/>
  <c r="J413" i="11"/>
  <c r="AN413" i="11" s="1"/>
  <c r="BC413" i="11" s="1"/>
  <c r="T412" i="11"/>
  <c r="AX412" i="11" s="1"/>
  <c r="BM412" i="11" s="1"/>
  <c r="S412" i="11"/>
  <c r="AW412" i="11" s="1"/>
  <c r="BL412" i="11" s="1"/>
  <c r="R412" i="11"/>
  <c r="AV412" i="11" s="1"/>
  <c r="BK412" i="11" s="1"/>
  <c r="Q412" i="11"/>
  <c r="AU412" i="11" s="1"/>
  <c r="BJ412" i="11" s="1"/>
  <c r="P412" i="11"/>
  <c r="AT412" i="11" s="1"/>
  <c r="BI412" i="11" s="1"/>
  <c r="O412" i="11"/>
  <c r="AS412" i="11" s="1"/>
  <c r="BH412" i="11" s="1"/>
  <c r="N412" i="11"/>
  <c r="AR412" i="11" s="1"/>
  <c r="BG412" i="11" s="1"/>
  <c r="M412" i="11"/>
  <c r="AQ412" i="11" s="1"/>
  <c r="BF412" i="11" s="1"/>
  <c r="L412" i="11"/>
  <c r="AP412" i="11" s="1"/>
  <c r="BE412" i="11" s="1"/>
  <c r="K412" i="11"/>
  <c r="AO412" i="11" s="1"/>
  <c r="BD412" i="11" s="1"/>
  <c r="J412" i="11"/>
  <c r="AN412" i="11" s="1"/>
  <c r="BC412" i="11" s="1"/>
  <c r="T411" i="11"/>
  <c r="AX411" i="11" s="1"/>
  <c r="BM411" i="11" s="1"/>
  <c r="S411" i="11"/>
  <c r="AW411" i="11" s="1"/>
  <c r="BL411" i="11" s="1"/>
  <c r="R411" i="11"/>
  <c r="AV411" i="11" s="1"/>
  <c r="BK411" i="11" s="1"/>
  <c r="Q411" i="11"/>
  <c r="AU411" i="11" s="1"/>
  <c r="BJ411" i="11" s="1"/>
  <c r="P411" i="11"/>
  <c r="AT411" i="11" s="1"/>
  <c r="BI411" i="11" s="1"/>
  <c r="O411" i="11"/>
  <c r="AS411" i="11" s="1"/>
  <c r="BH411" i="11" s="1"/>
  <c r="N411" i="11"/>
  <c r="AR411" i="11" s="1"/>
  <c r="BG411" i="11" s="1"/>
  <c r="M411" i="11"/>
  <c r="AQ411" i="11" s="1"/>
  <c r="BF411" i="11" s="1"/>
  <c r="L411" i="11"/>
  <c r="AP411" i="11" s="1"/>
  <c r="BE411" i="11" s="1"/>
  <c r="K411" i="11"/>
  <c r="AO411" i="11" s="1"/>
  <c r="BD411" i="11" s="1"/>
  <c r="J411" i="11"/>
  <c r="AN411" i="11" s="1"/>
  <c r="BC411" i="11" s="1"/>
  <c r="T410" i="11"/>
  <c r="AX410" i="11" s="1"/>
  <c r="BM410" i="11" s="1"/>
  <c r="S410" i="11"/>
  <c r="AW410" i="11" s="1"/>
  <c r="BL410" i="11" s="1"/>
  <c r="R410" i="11"/>
  <c r="AV410" i="11" s="1"/>
  <c r="BK410" i="11" s="1"/>
  <c r="Q410" i="11"/>
  <c r="AU410" i="11" s="1"/>
  <c r="BJ410" i="11" s="1"/>
  <c r="P410" i="11"/>
  <c r="AT410" i="11" s="1"/>
  <c r="BI410" i="11" s="1"/>
  <c r="O410" i="11"/>
  <c r="AS410" i="11" s="1"/>
  <c r="BH410" i="11" s="1"/>
  <c r="N410" i="11"/>
  <c r="AR410" i="11" s="1"/>
  <c r="BG410" i="11" s="1"/>
  <c r="M410" i="11"/>
  <c r="AQ410" i="11" s="1"/>
  <c r="BF410" i="11" s="1"/>
  <c r="L410" i="11"/>
  <c r="AP410" i="11" s="1"/>
  <c r="BE410" i="11" s="1"/>
  <c r="K410" i="11"/>
  <c r="AO410" i="11" s="1"/>
  <c r="BD410" i="11" s="1"/>
  <c r="J410" i="11"/>
  <c r="AN410" i="11" s="1"/>
  <c r="BC410" i="11" s="1"/>
  <c r="T409" i="11"/>
  <c r="AX409" i="11" s="1"/>
  <c r="BM409" i="11" s="1"/>
  <c r="S409" i="11"/>
  <c r="AW409" i="11" s="1"/>
  <c r="BL409" i="11" s="1"/>
  <c r="R409" i="11"/>
  <c r="AV409" i="11" s="1"/>
  <c r="BK409" i="11" s="1"/>
  <c r="Q409" i="11"/>
  <c r="AU409" i="11" s="1"/>
  <c r="BJ409" i="11" s="1"/>
  <c r="P409" i="11"/>
  <c r="AT409" i="11" s="1"/>
  <c r="BI409" i="11" s="1"/>
  <c r="O409" i="11"/>
  <c r="AS409" i="11" s="1"/>
  <c r="BH409" i="11" s="1"/>
  <c r="N409" i="11"/>
  <c r="AR409" i="11" s="1"/>
  <c r="BG409" i="11" s="1"/>
  <c r="M409" i="11"/>
  <c r="AQ409" i="11" s="1"/>
  <c r="BF409" i="11" s="1"/>
  <c r="L409" i="11"/>
  <c r="AP409" i="11" s="1"/>
  <c r="BE409" i="11" s="1"/>
  <c r="K409" i="11"/>
  <c r="AO409" i="11" s="1"/>
  <c r="BD409" i="11" s="1"/>
  <c r="J409" i="11"/>
  <c r="AN409" i="11" s="1"/>
  <c r="BC409" i="11" s="1"/>
  <c r="T408" i="11"/>
  <c r="AX408" i="11" s="1"/>
  <c r="BM408" i="11" s="1"/>
  <c r="S408" i="11"/>
  <c r="AW408" i="11" s="1"/>
  <c r="BL408" i="11" s="1"/>
  <c r="R408" i="11"/>
  <c r="AV408" i="11" s="1"/>
  <c r="BK408" i="11" s="1"/>
  <c r="Q408" i="11"/>
  <c r="AU408" i="11" s="1"/>
  <c r="BJ408" i="11" s="1"/>
  <c r="P408" i="11"/>
  <c r="AT408" i="11" s="1"/>
  <c r="BI408" i="11" s="1"/>
  <c r="O408" i="11"/>
  <c r="AS408" i="11" s="1"/>
  <c r="BH408" i="11" s="1"/>
  <c r="N408" i="11"/>
  <c r="AR408" i="11" s="1"/>
  <c r="BG408" i="11" s="1"/>
  <c r="M408" i="11"/>
  <c r="AQ408" i="11" s="1"/>
  <c r="BF408" i="11" s="1"/>
  <c r="L408" i="11"/>
  <c r="AP408" i="11" s="1"/>
  <c r="BE408" i="11" s="1"/>
  <c r="K408" i="11"/>
  <c r="AO408" i="11" s="1"/>
  <c r="BD408" i="11" s="1"/>
  <c r="J408" i="11"/>
  <c r="AN408" i="11" s="1"/>
  <c r="BC408" i="11" s="1"/>
  <c r="T407" i="11"/>
  <c r="AX407" i="11" s="1"/>
  <c r="BM407" i="11" s="1"/>
  <c r="S407" i="11"/>
  <c r="AW407" i="11" s="1"/>
  <c r="BL407" i="11" s="1"/>
  <c r="R407" i="11"/>
  <c r="AV407" i="11" s="1"/>
  <c r="BK407" i="11" s="1"/>
  <c r="Q407" i="11"/>
  <c r="AU407" i="11" s="1"/>
  <c r="BJ407" i="11" s="1"/>
  <c r="P407" i="11"/>
  <c r="AT407" i="11" s="1"/>
  <c r="BI407" i="11" s="1"/>
  <c r="O407" i="11"/>
  <c r="AS407" i="11" s="1"/>
  <c r="BH407" i="11" s="1"/>
  <c r="N407" i="11"/>
  <c r="AR407" i="11" s="1"/>
  <c r="BG407" i="11" s="1"/>
  <c r="M407" i="11"/>
  <c r="AQ407" i="11" s="1"/>
  <c r="BF407" i="11" s="1"/>
  <c r="L407" i="11"/>
  <c r="AP407" i="11" s="1"/>
  <c r="BE407" i="11" s="1"/>
  <c r="K407" i="11"/>
  <c r="AO407" i="11" s="1"/>
  <c r="BD407" i="11" s="1"/>
  <c r="J407" i="11"/>
  <c r="AN407" i="11" s="1"/>
  <c r="BC407" i="11" s="1"/>
  <c r="T406" i="11"/>
  <c r="AX406" i="11" s="1"/>
  <c r="BM406" i="11" s="1"/>
  <c r="S406" i="11"/>
  <c r="AW406" i="11" s="1"/>
  <c r="BL406" i="11" s="1"/>
  <c r="R406" i="11"/>
  <c r="AV406" i="11" s="1"/>
  <c r="BK406" i="11" s="1"/>
  <c r="Q406" i="11"/>
  <c r="AU406" i="11" s="1"/>
  <c r="BJ406" i="11" s="1"/>
  <c r="P406" i="11"/>
  <c r="AT406" i="11" s="1"/>
  <c r="BI406" i="11" s="1"/>
  <c r="O406" i="11"/>
  <c r="AS406" i="11" s="1"/>
  <c r="BH406" i="11" s="1"/>
  <c r="N406" i="11"/>
  <c r="AR406" i="11" s="1"/>
  <c r="BG406" i="11" s="1"/>
  <c r="M406" i="11"/>
  <c r="AQ406" i="11" s="1"/>
  <c r="BF406" i="11" s="1"/>
  <c r="L406" i="11"/>
  <c r="AP406" i="11" s="1"/>
  <c r="BE406" i="11" s="1"/>
  <c r="K406" i="11"/>
  <c r="AO406" i="11" s="1"/>
  <c r="BD406" i="11" s="1"/>
  <c r="J406" i="11"/>
  <c r="AN406" i="11" s="1"/>
  <c r="BC406" i="11" s="1"/>
  <c r="T405" i="11"/>
  <c r="AX405" i="11" s="1"/>
  <c r="BM405" i="11" s="1"/>
  <c r="S405" i="11"/>
  <c r="AW405" i="11" s="1"/>
  <c r="BL405" i="11" s="1"/>
  <c r="R405" i="11"/>
  <c r="AV405" i="11" s="1"/>
  <c r="BK405" i="11" s="1"/>
  <c r="Q405" i="11"/>
  <c r="AU405" i="11" s="1"/>
  <c r="BJ405" i="11" s="1"/>
  <c r="P405" i="11"/>
  <c r="AT405" i="11" s="1"/>
  <c r="BI405" i="11" s="1"/>
  <c r="O405" i="11"/>
  <c r="AS405" i="11" s="1"/>
  <c r="BH405" i="11" s="1"/>
  <c r="N405" i="11"/>
  <c r="AR405" i="11" s="1"/>
  <c r="BG405" i="11" s="1"/>
  <c r="M405" i="11"/>
  <c r="AQ405" i="11" s="1"/>
  <c r="BF405" i="11" s="1"/>
  <c r="L405" i="11"/>
  <c r="AP405" i="11" s="1"/>
  <c r="BE405" i="11" s="1"/>
  <c r="K405" i="11"/>
  <c r="AO405" i="11" s="1"/>
  <c r="BD405" i="11" s="1"/>
  <c r="J405" i="11"/>
  <c r="AN405" i="11" s="1"/>
  <c r="BC405" i="11" s="1"/>
  <c r="T404" i="11"/>
  <c r="AX404" i="11" s="1"/>
  <c r="BM404" i="11" s="1"/>
  <c r="S404" i="11"/>
  <c r="AW404" i="11" s="1"/>
  <c r="BL404" i="11" s="1"/>
  <c r="R404" i="11"/>
  <c r="AV404" i="11" s="1"/>
  <c r="BK404" i="11" s="1"/>
  <c r="Q404" i="11"/>
  <c r="AU404" i="11" s="1"/>
  <c r="BJ404" i="11" s="1"/>
  <c r="P404" i="11"/>
  <c r="AT404" i="11" s="1"/>
  <c r="BI404" i="11" s="1"/>
  <c r="O404" i="11"/>
  <c r="AS404" i="11" s="1"/>
  <c r="BH404" i="11" s="1"/>
  <c r="N404" i="11"/>
  <c r="AR404" i="11" s="1"/>
  <c r="BG404" i="11" s="1"/>
  <c r="M404" i="11"/>
  <c r="AQ404" i="11" s="1"/>
  <c r="BF404" i="11" s="1"/>
  <c r="L404" i="11"/>
  <c r="AP404" i="11" s="1"/>
  <c r="BE404" i="11" s="1"/>
  <c r="K404" i="11"/>
  <c r="AO404" i="11" s="1"/>
  <c r="BD404" i="11" s="1"/>
  <c r="J404" i="11"/>
  <c r="AN404" i="11" s="1"/>
  <c r="BC404" i="11" s="1"/>
  <c r="T403" i="11"/>
  <c r="AX403" i="11" s="1"/>
  <c r="BM403" i="11" s="1"/>
  <c r="S403" i="11"/>
  <c r="AW403" i="11" s="1"/>
  <c r="BL403" i="11" s="1"/>
  <c r="R403" i="11"/>
  <c r="AV403" i="11" s="1"/>
  <c r="BK403" i="11" s="1"/>
  <c r="Q403" i="11"/>
  <c r="AU403" i="11" s="1"/>
  <c r="BJ403" i="11" s="1"/>
  <c r="P403" i="11"/>
  <c r="AT403" i="11" s="1"/>
  <c r="BI403" i="11" s="1"/>
  <c r="O403" i="11"/>
  <c r="AS403" i="11" s="1"/>
  <c r="BH403" i="11" s="1"/>
  <c r="N403" i="11"/>
  <c r="AR403" i="11" s="1"/>
  <c r="BG403" i="11" s="1"/>
  <c r="M403" i="11"/>
  <c r="AQ403" i="11" s="1"/>
  <c r="BF403" i="11" s="1"/>
  <c r="L403" i="11"/>
  <c r="AP403" i="11" s="1"/>
  <c r="BE403" i="11" s="1"/>
  <c r="K403" i="11"/>
  <c r="AO403" i="11" s="1"/>
  <c r="BD403" i="11" s="1"/>
  <c r="J403" i="11"/>
  <c r="AN403" i="11" s="1"/>
  <c r="BC403" i="11" s="1"/>
  <c r="T402" i="11"/>
  <c r="AX402" i="11" s="1"/>
  <c r="BM402" i="11" s="1"/>
  <c r="S402" i="11"/>
  <c r="AW402" i="11" s="1"/>
  <c r="BL402" i="11" s="1"/>
  <c r="R402" i="11"/>
  <c r="AV402" i="11" s="1"/>
  <c r="BK402" i="11" s="1"/>
  <c r="Q402" i="11"/>
  <c r="AU402" i="11" s="1"/>
  <c r="BJ402" i="11" s="1"/>
  <c r="P402" i="11"/>
  <c r="AT402" i="11" s="1"/>
  <c r="BI402" i="11" s="1"/>
  <c r="O402" i="11"/>
  <c r="AS402" i="11" s="1"/>
  <c r="BH402" i="11" s="1"/>
  <c r="N402" i="11"/>
  <c r="AR402" i="11" s="1"/>
  <c r="BG402" i="11" s="1"/>
  <c r="M402" i="11"/>
  <c r="AQ402" i="11" s="1"/>
  <c r="BF402" i="11" s="1"/>
  <c r="L402" i="11"/>
  <c r="AP402" i="11" s="1"/>
  <c r="BE402" i="11" s="1"/>
  <c r="K402" i="11"/>
  <c r="AO402" i="11" s="1"/>
  <c r="BD402" i="11" s="1"/>
  <c r="J402" i="11"/>
  <c r="AN402" i="11" s="1"/>
  <c r="BC402" i="11" s="1"/>
  <c r="T401" i="11"/>
  <c r="AX401" i="11" s="1"/>
  <c r="BM401" i="11" s="1"/>
  <c r="S401" i="11"/>
  <c r="AW401" i="11" s="1"/>
  <c r="BL401" i="11" s="1"/>
  <c r="R401" i="11"/>
  <c r="AV401" i="11" s="1"/>
  <c r="BK401" i="11" s="1"/>
  <c r="Q401" i="11"/>
  <c r="AU401" i="11" s="1"/>
  <c r="BJ401" i="11" s="1"/>
  <c r="P401" i="11"/>
  <c r="AT401" i="11" s="1"/>
  <c r="BI401" i="11" s="1"/>
  <c r="O401" i="11"/>
  <c r="AS401" i="11" s="1"/>
  <c r="BH401" i="11" s="1"/>
  <c r="N401" i="11"/>
  <c r="AR401" i="11" s="1"/>
  <c r="BG401" i="11" s="1"/>
  <c r="M401" i="11"/>
  <c r="AQ401" i="11" s="1"/>
  <c r="BF401" i="11" s="1"/>
  <c r="L401" i="11"/>
  <c r="AP401" i="11" s="1"/>
  <c r="BE401" i="11" s="1"/>
  <c r="K401" i="11"/>
  <c r="AO401" i="11" s="1"/>
  <c r="BD401" i="11" s="1"/>
  <c r="J401" i="11"/>
  <c r="AN401" i="11" s="1"/>
  <c r="BC401" i="11" s="1"/>
  <c r="T400" i="11"/>
  <c r="AX400" i="11" s="1"/>
  <c r="BM400" i="11" s="1"/>
  <c r="S400" i="11"/>
  <c r="AW400" i="11" s="1"/>
  <c r="BL400" i="11" s="1"/>
  <c r="R400" i="11"/>
  <c r="AV400" i="11" s="1"/>
  <c r="BK400" i="11" s="1"/>
  <c r="Q400" i="11"/>
  <c r="AU400" i="11" s="1"/>
  <c r="BJ400" i="11" s="1"/>
  <c r="P400" i="11"/>
  <c r="AT400" i="11" s="1"/>
  <c r="BI400" i="11" s="1"/>
  <c r="O400" i="11"/>
  <c r="AS400" i="11" s="1"/>
  <c r="BH400" i="11" s="1"/>
  <c r="N400" i="11"/>
  <c r="AR400" i="11" s="1"/>
  <c r="BG400" i="11" s="1"/>
  <c r="M400" i="11"/>
  <c r="AQ400" i="11" s="1"/>
  <c r="BF400" i="11" s="1"/>
  <c r="L400" i="11"/>
  <c r="AP400" i="11" s="1"/>
  <c r="BE400" i="11" s="1"/>
  <c r="K400" i="11"/>
  <c r="AO400" i="11" s="1"/>
  <c r="BD400" i="11" s="1"/>
  <c r="J400" i="11"/>
  <c r="AN400" i="11" s="1"/>
  <c r="BC400" i="11" s="1"/>
  <c r="T399" i="11"/>
  <c r="AX399" i="11" s="1"/>
  <c r="BM399" i="11" s="1"/>
  <c r="S399" i="11"/>
  <c r="AW399" i="11" s="1"/>
  <c r="BL399" i="11" s="1"/>
  <c r="R399" i="11"/>
  <c r="AV399" i="11" s="1"/>
  <c r="BK399" i="11" s="1"/>
  <c r="Q399" i="11"/>
  <c r="AU399" i="11" s="1"/>
  <c r="BJ399" i="11" s="1"/>
  <c r="P399" i="11"/>
  <c r="AT399" i="11" s="1"/>
  <c r="BI399" i="11" s="1"/>
  <c r="O399" i="11"/>
  <c r="AS399" i="11" s="1"/>
  <c r="BH399" i="11" s="1"/>
  <c r="N399" i="11"/>
  <c r="AR399" i="11" s="1"/>
  <c r="BG399" i="11" s="1"/>
  <c r="M399" i="11"/>
  <c r="AQ399" i="11" s="1"/>
  <c r="BF399" i="11" s="1"/>
  <c r="L399" i="11"/>
  <c r="AP399" i="11" s="1"/>
  <c r="BE399" i="11" s="1"/>
  <c r="K399" i="11"/>
  <c r="AO399" i="11" s="1"/>
  <c r="BD399" i="11" s="1"/>
  <c r="J399" i="11"/>
  <c r="AN399" i="11" s="1"/>
  <c r="BC399" i="11" s="1"/>
  <c r="T398" i="11"/>
  <c r="AX398" i="11" s="1"/>
  <c r="BM398" i="11" s="1"/>
  <c r="S398" i="11"/>
  <c r="AW398" i="11" s="1"/>
  <c r="BL398" i="11" s="1"/>
  <c r="R398" i="11"/>
  <c r="AV398" i="11" s="1"/>
  <c r="BK398" i="11" s="1"/>
  <c r="Q398" i="11"/>
  <c r="AU398" i="11" s="1"/>
  <c r="BJ398" i="11" s="1"/>
  <c r="P398" i="11"/>
  <c r="AT398" i="11" s="1"/>
  <c r="BI398" i="11" s="1"/>
  <c r="O398" i="11"/>
  <c r="AS398" i="11" s="1"/>
  <c r="BH398" i="11" s="1"/>
  <c r="N398" i="11"/>
  <c r="AR398" i="11" s="1"/>
  <c r="BG398" i="11" s="1"/>
  <c r="M398" i="11"/>
  <c r="AQ398" i="11" s="1"/>
  <c r="BF398" i="11" s="1"/>
  <c r="L398" i="11"/>
  <c r="AP398" i="11" s="1"/>
  <c r="BE398" i="11" s="1"/>
  <c r="K398" i="11"/>
  <c r="AO398" i="11" s="1"/>
  <c r="BD398" i="11" s="1"/>
  <c r="J398" i="11"/>
  <c r="AN398" i="11" s="1"/>
  <c r="BC398" i="11" s="1"/>
  <c r="T397" i="11"/>
  <c r="AX397" i="11" s="1"/>
  <c r="BM397" i="11" s="1"/>
  <c r="S397" i="11"/>
  <c r="AW397" i="11" s="1"/>
  <c r="BL397" i="11" s="1"/>
  <c r="R397" i="11"/>
  <c r="AV397" i="11" s="1"/>
  <c r="BK397" i="11" s="1"/>
  <c r="Q397" i="11"/>
  <c r="AU397" i="11" s="1"/>
  <c r="BJ397" i="11" s="1"/>
  <c r="P397" i="11"/>
  <c r="AT397" i="11" s="1"/>
  <c r="BI397" i="11" s="1"/>
  <c r="O397" i="11"/>
  <c r="AS397" i="11" s="1"/>
  <c r="BH397" i="11" s="1"/>
  <c r="N397" i="11"/>
  <c r="AR397" i="11" s="1"/>
  <c r="BG397" i="11" s="1"/>
  <c r="M397" i="11"/>
  <c r="AQ397" i="11" s="1"/>
  <c r="BF397" i="11" s="1"/>
  <c r="L397" i="11"/>
  <c r="AP397" i="11" s="1"/>
  <c r="BE397" i="11" s="1"/>
  <c r="K397" i="11"/>
  <c r="AO397" i="11" s="1"/>
  <c r="BD397" i="11" s="1"/>
  <c r="J397" i="11"/>
  <c r="AN397" i="11" s="1"/>
  <c r="BC397" i="11" s="1"/>
  <c r="T396" i="11"/>
  <c r="AX396" i="11" s="1"/>
  <c r="BM396" i="11" s="1"/>
  <c r="S396" i="11"/>
  <c r="AW396" i="11" s="1"/>
  <c r="BL396" i="11" s="1"/>
  <c r="R396" i="11"/>
  <c r="AV396" i="11" s="1"/>
  <c r="BK396" i="11" s="1"/>
  <c r="Q396" i="11"/>
  <c r="AU396" i="11" s="1"/>
  <c r="BJ396" i="11" s="1"/>
  <c r="P396" i="11"/>
  <c r="AT396" i="11" s="1"/>
  <c r="BI396" i="11" s="1"/>
  <c r="O396" i="11"/>
  <c r="AS396" i="11" s="1"/>
  <c r="BH396" i="11" s="1"/>
  <c r="N396" i="11"/>
  <c r="AR396" i="11" s="1"/>
  <c r="BG396" i="11" s="1"/>
  <c r="M396" i="11"/>
  <c r="AQ396" i="11" s="1"/>
  <c r="BF396" i="11" s="1"/>
  <c r="L396" i="11"/>
  <c r="AP396" i="11" s="1"/>
  <c r="BE396" i="11" s="1"/>
  <c r="K396" i="11"/>
  <c r="AO396" i="11" s="1"/>
  <c r="BD396" i="11" s="1"/>
  <c r="J396" i="11"/>
  <c r="AN396" i="11" s="1"/>
  <c r="BC396" i="11" s="1"/>
  <c r="T395" i="11"/>
  <c r="AX395" i="11" s="1"/>
  <c r="BM395" i="11" s="1"/>
  <c r="S395" i="11"/>
  <c r="AW395" i="11" s="1"/>
  <c r="BL395" i="11" s="1"/>
  <c r="R395" i="11"/>
  <c r="AV395" i="11" s="1"/>
  <c r="BK395" i="11" s="1"/>
  <c r="Q395" i="11"/>
  <c r="AU395" i="11" s="1"/>
  <c r="BJ395" i="11" s="1"/>
  <c r="P395" i="11"/>
  <c r="AT395" i="11" s="1"/>
  <c r="BI395" i="11" s="1"/>
  <c r="O395" i="11"/>
  <c r="AS395" i="11" s="1"/>
  <c r="BH395" i="11" s="1"/>
  <c r="N395" i="11"/>
  <c r="AR395" i="11" s="1"/>
  <c r="BG395" i="11" s="1"/>
  <c r="M395" i="11"/>
  <c r="AQ395" i="11" s="1"/>
  <c r="BF395" i="11" s="1"/>
  <c r="L395" i="11"/>
  <c r="AP395" i="11" s="1"/>
  <c r="BE395" i="11" s="1"/>
  <c r="K395" i="11"/>
  <c r="AO395" i="11" s="1"/>
  <c r="BD395" i="11" s="1"/>
  <c r="J395" i="11"/>
  <c r="AN395" i="11" s="1"/>
  <c r="BC395" i="11" s="1"/>
  <c r="T394" i="11"/>
  <c r="AX394" i="11" s="1"/>
  <c r="BM394" i="11" s="1"/>
  <c r="S394" i="11"/>
  <c r="AW394" i="11" s="1"/>
  <c r="BL394" i="11" s="1"/>
  <c r="R394" i="11"/>
  <c r="AV394" i="11" s="1"/>
  <c r="BK394" i="11" s="1"/>
  <c r="Q394" i="11"/>
  <c r="AU394" i="11" s="1"/>
  <c r="BJ394" i="11" s="1"/>
  <c r="P394" i="11"/>
  <c r="AT394" i="11" s="1"/>
  <c r="BI394" i="11" s="1"/>
  <c r="O394" i="11"/>
  <c r="AS394" i="11" s="1"/>
  <c r="BH394" i="11" s="1"/>
  <c r="N394" i="11"/>
  <c r="AR394" i="11" s="1"/>
  <c r="BG394" i="11" s="1"/>
  <c r="M394" i="11"/>
  <c r="AQ394" i="11" s="1"/>
  <c r="BF394" i="11" s="1"/>
  <c r="L394" i="11"/>
  <c r="AP394" i="11" s="1"/>
  <c r="BE394" i="11" s="1"/>
  <c r="K394" i="11"/>
  <c r="AO394" i="11" s="1"/>
  <c r="BD394" i="11" s="1"/>
  <c r="J394" i="11"/>
  <c r="AN394" i="11" s="1"/>
  <c r="BC394" i="11" s="1"/>
  <c r="T393" i="11"/>
  <c r="AX393" i="11" s="1"/>
  <c r="BM393" i="11" s="1"/>
  <c r="S393" i="11"/>
  <c r="AW393" i="11" s="1"/>
  <c r="BL393" i="11" s="1"/>
  <c r="R393" i="11"/>
  <c r="AV393" i="11" s="1"/>
  <c r="BK393" i="11" s="1"/>
  <c r="Q393" i="11"/>
  <c r="AU393" i="11" s="1"/>
  <c r="BJ393" i="11" s="1"/>
  <c r="P393" i="11"/>
  <c r="AT393" i="11" s="1"/>
  <c r="BI393" i="11" s="1"/>
  <c r="O393" i="11"/>
  <c r="AS393" i="11" s="1"/>
  <c r="BH393" i="11" s="1"/>
  <c r="N393" i="11"/>
  <c r="AR393" i="11" s="1"/>
  <c r="BG393" i="11" s="1"/>
  <c r="M393" i="11"/>
  <c r="AQ393" i="11" s="1"/>
  <c r="BF393" i="11" s="1"/>
  <c r="L393" i="11"/>
  <c r="AP393" i="11" s="1"/>
  <c r="BE393" i="11" s="1"/>
  <c r="K393" i="11"/>
  <c r="AO393" i="11" s="1"/>
  <c r="BD393" i="11" s="1"/>
  <c r="J393" i="11"/>
  <c r="AN393" i="11" s="1"/>
  <c r="BC393" i="11" s="1"/>
  <c r="T392" i="11"/>
  <c r="AX392" i="11" s="1"/>
  <c r="BM392" i="11" s="1"/>
  <c r="S392" i="11"/>
  <c r="AW392" i="11" s="1"/>
  <c r="BL392" i="11" s="1"/>
  <c r="R392" i="11"/>
  <c r="AV392" i="11" s="1"/>
  <c r="BK392" i="11" s="1"/>
  <c r="Q392" i="11"/>
  <c r="AU392" i="11" s="1"/>
  <c r="BJ392" i="11" s="1"/>
  <c r="P392" i="11"/>
  <c r="AT392" i="11" s="1"/>
  <c r="BI392" i="11" s="1"/>
  <c r="O392" i="11"/>
  <c r="AS392" i="11" s="1"/>
  <c r="BH392" i="11" s="1"/>
  <c r="N392" i="11"/>
  <c r="AR392" i="11" s="1"/>
  <c r="BG392" i="11" s="1"/>
  <c r="M392" i="11"/>
  <c r="AQ392" i="11" s="1"/>
  <c r="BF392" i="11" s="1"/>
  <c r="L392" i="11"/>
  <c r="AP392" i="11" s="1"/>
  <c r="BE392" i="11" s="1"/>
  <c r="K392" i="11"/>
  <c r="AO392" i="11" s="1"/>
  <c r="BD392" i="11" s="1"/>
  <c r="J392" i="11"/>
  <c r="AN392" i="11" s="1"/>
  <c r="BC392" i="11" s="1"/>
  <c r="T391" i="11"/>
  <c r="AX391" i="11" s="1"/>
  <c r="BM391" i="11" s="1"/>
  <c r="S391" i="11"/>
  <c r="AW391" i="11" s="1"/>
  <c r="BL391" i="11" s="1"/>
  <c r="R391" i="11"/>
  <c r="AV391" i="11" s="1"/>
  <c r="BK391" i="11" s="1"/>
  <c r="Q391" i="11"/>
  <c r="AU391" i="11" s="1"/>
  <c r="BJ391" i="11" s="1"/>
  <c r="P391" i="11"/>
  <c r="AT391" i="11" s="1"/>
  <c r="BI391" i="11" s="1"/>
  <c r="O391" i="11"/>
  <c r="AS391" i="11" s="1"/>
  <c r="BH391" i="11" s="1"/>
  <c r="N391" i="11"/>
  <c r="AR391" i="11" s="1"/>
  <c r="BG391" i="11" s="1"/>
  <c r="M391" i="11"/>
  <c r="AQ391" i="11" s="1"/>
  <c r="BF391" i="11" s="1"/>
  <c r="L391" i="11"/>
  <c r="AP391" i="11" s="1"/>
  <c r="BE391" i="11" s="1"/>
  <c r="K391" i="11"/>
  <c r="AO391" i="11" s="1"/>
  <c r="BD391" i="11" s="1"/>
  <c r="J391" i="11"/>
  <c r="AN391" i="11" s="1"/>
  <c r="BC391" i="11" s="1"/>
  <c r="T390" i="11"/>
  <c r="AX390" i="11" s="1"/>
  <c r="BM390" i="11" s="1"/>
  <c r="S390" i="11"/>
  <c r="AW390" i="11" s="1"/>
  <c r="BL390" i="11" s="1"/>
  <c r="R390" i="11"/>
  <c r="AV390" i="11" s="1"/>
  <c r="BK390" i="11" s="1"/>
  <c r="Q390" i="11"/>
  <c r="AU390" i="11" s="1"/>
  <c r="BJ390" i="11" s="1"/>
  <c r="P390" i="11"/>
  <c r="AT390" i="11" s="1"/>
  <c r="BI390" i="11" s="1"/>
  <c r="O390" i="11"/>
  <c r="AS390" i="11" s="1"/>
  <c r="BH390" i="11" s="1"/>
  <c r="N390" i="11"/>
  <c r="AR390" i="11" s="1"/>
  <c r="BG390" i="11" s="1"/>
  <c r="M390" i="11"/>
  <c r="AQ390" i="11" s="1"/>
  <c r="BF390" i="11" s="1"/>
  <c r="L390" i="11"/>
  <c r="AP390" i="11" s="1"/>
  <c r="BE390" i="11" s="1"/>
  <c r="K390" i="11"/>
  <c r="AO390" i="11" s="1"/>
  <c r="BD390" i="11" s="1"/>
  <c r="J390" i="11"/>
  <c r="AN390" i="11" s="1"/>
  <c r="BC390" i="11" s="1"/>
  <c r="T389" i="11"/>
  <c r="AX389" i="11" s="1"/>
  <c r="BM389" i="11" s="1"/>
  <c r="S389" i="11"/>
  <c r="AW389" i="11" s="1"/>
  <c r="BL389" i="11" s="1"/>
  <c r="R389" i="11"/>
  <c r="AV389" i="11" s="1"/>
  <c r="BK389" i="11" s="1"/>
  <c r="Q389" i="11"/>
  <c r="AU389" i="11" s="1"/>
  <c r="BJ389" i="11" s="1"/>
  <c r="P389" i="11"/>
  <c r="AT389" i="11" s="1"/>
  <c r="BI389" i="11" s="1"/>
  <c r="O389" i="11"/>
  <c r="AS389" i="11" s="1"/>
  <c r="BH389" i="11" s="1"/>
  <c r="N389" i="11"/>
  <c r="AR389" i="11" s="1"/>
  <c r="BG389" i="11" s="1"/>
  <c r="M389" i="11"/>
  <c r="AQ389" i="11" s="1"/>
  <c r="BF389" i="11" s="1"/>
  <c r="L389" i="11"/>
  <c r="AP389" i="11" s="1"/>
  <c r="BE389" i="11" s="1"/>
  <c r="K389" i="11"/>
  <c r="AO389" i="11" s="1"/>
  <c r="BD389" i="11" s="1"/>
  <c r="J389" i="11"/>
  <c r="AN389" i="11" s="1"/>
  <c r="BC389" i="11" s="1"/>
  <c r="T388" i="11"/>
  <c r="AX388" i="11" s="1"/>
  <c r="BM388" i="11" s="1"/>
  <c r="S388" i="11"/>
  <c r="AW388" i="11" s="1"/>
  <c r="BL388" i="11" s="1"/>
  <c r="R388" i="11"/>
  <c r="AV388" i="11" s="1"/>
  <c r="BK388" i="11" s="1"/>
  <c r="Q388" i="11"/>
  <c r="AU388" i="11" s="1"/>
  <c r="BJ388" i="11" s="1"/>
  <c r="P388" i="11"/>
  <c r="AT388" i="11" s="1"/>
  <c r="BI388" i="11" s="1"/>
  <c r="O388" i="11"/>
  <c r="AS388" i="11" s="1"/>
  <c r="BH388" i="11" s="1"/>
  <c r="N388" i="11"/>
  <c r="AR388" i="11" s="1"/>
  <c r="BG388" i="11" s="1"/>
  <c r="M388" i="11"/>
  <c r="AQ388" i="11" s="1"/>
  <c r="BF388" i="11" s="1"/>
  <c r="L388" i="11"/>
  <c r="AP388" i="11" s="1"/>
  <c r="BE388" i="11" s="1"/>
  <c r="K388" i="11"/>
  <c r="AO388" i="11" s="1"/>
  <c r="BD388" i="11" s="1"/>
  <c r="J388" i="11"/>
  <c r="AN388" i="11" s="1"/>
  <c r="BC388" i="11" s="1"/>
  <c r="T387" i="11"/>
  <c r="AX387" i="11" s="1"/>
  <c r="BM387" i="11" s="1"/>
  <c r="S387" i="11"/>
  <c r="AW387" i="11" s="1"/>
  <c r="BL387" i="11" s="1"/>
  <c r="R387" i="11"/>
  <c r="AV387" i="11" s="1"/>
  <c r="BK387" i="11" s="1"/>
  <c r="Q387" i="11"/>
  <c r="AU387" i="11" s="1"/>
  <c r="BJ387" i="11" s="1"/>
  <c r="P387" i="11"/>
  <c r="AT387" i="11" s="1"/>
  <c r="BI387" i="11" s="1"/>
  <c r="O387" i="11"/>
  <c r="AS387" i="11" s="1"/>
  <c r="BH387" i="11" s="1"/>
  <c r="N387" i="11"/>
  <c r="AR387" i="11" s="1"/>
  <c r="BG387" i="11" s="1"/>
  <c r="M387" i="11"/>
  <c r="AQ387" i="11" s="1"/>
  <c r="BF387" i="11" s="1"/>
  <c r="L387" i="11"/>
  <c r="AP387" i="11" s="1"/>
  <c r="BE387" i="11" s="1"/>
  <c r="K387" i="11"/>
  <c r="AO387" i="11" s="1"/>
  <c r="BD387" i="11" s="1"/>
  <c r="J387" i="11"/>
  <c r="AN387" i="11" s="1"/>
  <c r="BC387" i="11" s="1"/>
  <c r="T386" i="11"/>
  <c r="AX386" i="11" s="1"/>
  <c r="BM386" i="11" s="1"/>
  <c r="S386" i="11"/>
  <c r="AW386" i="11" s="1"/>
  <c r="BL386" i="11" s="1"/>
  <c r="R386" i="11"/>
  <c r="AV386" i="11" s="1"/>
  <c r="BK386" i="11" s="1"/>
  <c r="Q386" i="11"/>
  <c r="AU386" i="11" s="1"/>
  <c r="BJ386" i="11" s="1"/>
  <c r="P386" i="11"/>
  <c r="AT386" i="11" s="1"/>
  <c r="BI386" i="11" s="1"/>
  <c r="O386" i="11"/>
  <c r="AS386" i="11" s="1"/>
  <c r="BH386" i="11" s="1"/>
  <c r="N386" i="11"/>
  <c r="AR386" i="11" s="1"/>
  <c r="BG386" i="11" s="1"/>
  <c r="M386" i="11"/>
  <c r="AQ386" i="11" s="1"/>
  <c r="BF386" i="11" s="1"/>
  <c r="L386" i="11"/>
  <c r="AP386" i="11" s="1"/>
  <c r="BE386" i="11" s="1"/>
  <c r="K386" i="11"/>
  <c r="AO386" i="11" s="1"/>
  <c r="BD386" i="11" s="1"/>
  <c r="J386" i="11"/>
  <c r="AN386" i="11" s="1"/>
  <c r="BC386" i="11" s="1"/>
  <c r="T385" i="11"/>
  <c r="AX385" i="11" s="1"/>
  <c r="BM385" i="11" s="1"/>
  <c r="S385" i="11"/>
  <c r="AW385" i="11" s="1"/>
  <c r="BL385" i="11" s="1"/>
  <c r="R385" i="11"/>
  <c r="AV385" i="11" s="1"/>
  <c r="BK385" i="11" s="1"/>
  <c r="Q385" i="11"/>
  <c r="AU385" i="11" s="1"/>
  <c r="BJ385" i="11" s="1"/>
  <c r="P385" i="11"/>
  <c r="AT385" i="11" s="1"/>
  <c r="BI385" i="11" s="1"/>
  <c r="O385" i="11"/>
  <c r="AS385" i="11" s="1"/>
  <c r="BH385" i="11" s="1"/>
  <c r="N385" i="11"/>
  <c r="AR385" i="11" s="1"/>
  <c r="BG385" i="11" s="1"/>
  <c r="M385" i="11"/>
  <c r="AQ385" i="11" s="1"/>
  <c r="BF385" i="11" s="1"/>
  <c r="L385" i="11"/>
  <c r="AP385" i="11" s="1"/>
  <c r="BE385" i="11" s="1"/>
  <c r="K385" i="11"/>
  <c r="AO385" i="11" s="1"/>
  <c r="BD385" i="11" s="1"/>
  <c r="J385" i="11"/>
  <c r="AN385" i="11" s="1"/>
  <c r="BC385" i="11" s="1"/>
  <c r="T384" i="11"/>
  <c r="AX384" i="11" s="1"/>
  <c r="BM384" i="11" s="1"/>
  <c r="S384" i="11"/>
  <c r="AW384" i="11" s="1"/>
  <c r="BL384" i="11" s="1"/>
  <c r="R384" i="11"/>
  <c r="AV384" i="11" s="1"/>
  <c r="BK384" i="11" s="1"/>
  <c r="Q384" i="11"/>
  <c r="AU384" i="11" s="1"/>
  <c r="BJ384" i="11" s="1"/>
  <c r="P384" i="11"/>
  <c r="AT384" i="11" s="1"/>
  <c r="BI384" i="11" s="1"/>
  <c r="O384" i="11"/>
  <c r="AS384" i="11" s="1"/>
  <c r="BH384" i="11" s="1"/>
  <c r="N384" i="11"/>
  <c r="AR384" i="11" s="1"/>
  <c r="BG384" i="11" s="1"/>
  <c r="M384" i="11"/>
  <c r="AQ384" i="11" s="1"/>
  <c r="BF384" i="11" s="1"/>
  <c r="L384" i="11"/>
  <c r="AP384" i="11" s="1"/>
  <c r="BE384" i="11" s="1"/>
  <c r="K384" i="11"/>
  <c r="AO384" i="11" s="1"/>
  <c r="BD384" i="11" s="1"/>
  <c r="J384" i="11"/>
  <c r="AN384" i="11" s="1"/>
  <c r="BC384" i="11" s="1"/>
  <c r="T383" i="11"/>
  <c r="AX383" i="11" s="1"/>
  <c r="BM383" i="11" s="1"/>
  <c r="S383" i="11"/>
  <c r="AW383" i="11" s="1"/>
  <c r="BL383" i="11" s="1"/>
  <c r="R383" i="11"/>
  <c r="AV383" i="11" s="1"/>
  <c r="BK383" i="11" s="1"/>
  <c r="Q383" i="11"/>
  <c r="AU383" i="11" s="1"/>
  <c r="BJ383" i="11" s="1"/>
  <c r="P383" i="11"/>
  <c r="AT383" i="11" s="1"/>
  <c r="BI383" i="11" s="1"/>
  <c r="O383" i="11"/>
  <c r="AS383" i="11" s="1"/>
  <c r="BH383" i="11" s="1"/>
  <c r="N383" i="11"/>
  <c r="AR383" i="11" s="1"/>
  <c r="BG383" i="11" s="1"/>
  <c r="M383" i="11"/>
  <c r="AQ383" i="11" s="1"/>
  <c r="BF383" i="11" s="1"/>
  <c r="L383" i="11"/>
  <c r="AP383" i="11" s="1"/>
  <c r="BE383" i="11" s="1"/>
  <c r="K383" i="11"/>
  <c r="AO383" i="11" s="1"/>
  <c r="BD383" i="11" s="1"/>
  <c r="J383" i="11"/>
  <c r="AN383" i="11" s="1"/>
  <c r="BC383" i="11" s="1"/>
  <c r="T382" i="11"/>
  <c r="AX382" i="11" s="1"/>
  <c r="BM382" i="11" s="1"/>
  <c r="S382" i="11"/>
  <c r="AW382" i="11" s="1"/>
  <c r="BL382" i="11" s="1"/>
  <c r="R382" i="11"/>
  <c r="AV382" i="11" s="1"/>
  <c r="BK382" i="11" s="1"/>
  <c r="Q382" i="11"/>
  <c r="AU382" i="11" s="1"/>
  <c r="BJ382" i="11" s="1"/>
  <c r="P382" i="11"/>
  <c r="AT382" i="11" s="1"/>
  <c r="BI382" i="11" s="1"/>
  <c r="O382" i="11"/>
  <c r="AS382" i="11" s="1"/>
  <c r="BH382" i="11" s="1"/>
  <c r="N382" i="11"/>
  <c r="AR382" i="11" s="1"/>
  <c r="BG382" i="11" s="1"/>
  <c r="M382" i="11"/>
  <c r="AQ382" i="11" s="1"/>
  <c r="BF382" i="11" s="1"/>
  <c r="L382" i="11"/>
  <c r="AP382" i="11" s="1"/>
  <c r="BE382" i="11" s="1"/>
  <c r="K382" i="11"/>
  <c r="AO382" i="11" s="1"/>
  <c r="BD382" i="11" s="1"/>
  <c r="J382" i="11"/>
  <c r="AN382" i="11" s="1"/>
  <c r="BC382" i="11" s="1"/>
  <c r="T381" i="11"/>
  <c r="AX381" i="11" s="1"/>
  <c r="BM381" i="11" s="1"/>
  <c r="S381" i="11"/>
  <c r="AW381" i="11" s="1"/>
  <c r="BL381" i="11" s="1"/>
  <c r="R381" i="11"/>
  <c r="AV381" i="11" s="1"/>
  <c r="BK381" i="11" s="1"/>
  <c r="Q381" i="11"/>
  <c r="AU381" i="11" s="1"/>
  <c r="BJ381" i="11" s="1"/>
  <c r="P381" i="11"/>
  <c r="AT381" i="11" s="1"/>
  <c r="BI381" i="11" s="1"/>
  <c r="O381" i="11"/>
  <c r="AS381" i="11" s="1"/>
  <c r="BH381" i="11" s="1"/>
  <c r="N381" i="11"/>
  <c r="AR381" i="11" s="1"/>
  <c r="BG381" i="11" s="1"/>
  <c r="M381" i="11"/>
  <c r="AQ381" i="11" s="1"/>
  <c r="BF381" i="11" s="1"/>
  <c r="L381" i="11"/>
  <c r="AP381" i="11" s="1"/>
  <c r="BE381" i="11" s="1"/>
  <c r="K381" i="11"/>
  <c r="AO381" i="11" s="1"/>
  <c r="BD381" i="11" s="1"/>
  <c r="J381" i="11"/>
  <c r="AN381" i="11" s="1"/>
  <c r="BC381" i="11" s="1"/>
  <c r="T380" i="11"/>
  <c r="AX380" i="11" s="1"/>
  <c r="BM380" i="11" s="1"/>
  <c r="S380" i="11"/>
  <c r="AW380" i="11" s="1"/>
  <c r="BL380" i="11" s="1"/>
  <c r="R380" i="11"/>
  <c r="AV380" i="11" s="1"/>
  <c r="BK380" i="11" s="1"/>
  <c r="Q380" i="11"/>
  <c r="AU380" i="11" s="1"/>
  <c r="BJ380" i="11" s="1"/>
  <c r="P380" i="11"/>
  <c r="AT380" i="11" s="1"/>
  <c r="BI380" i="11" s="1"/>
  <c r="O380" i="11"/>
  <c r="AS380" i="11" s="1"/>
  <c r="BH380" i="11" s="1"/>
  <c r="N380" i="11"/>
  <c r="AR380" i="11" s="1"/>
  <c r="BG380" i="11" s="1"/>
  <c r="M380" i="11"/>
  <c r="AQ380" i="11" s="1"/>
  <c r="BF380" i="11" s="1"/>
  <c r="L380" i="11"/>
  <c r="AP380" i="11" s="1"/>
  <c r="BE380" i="11" s="1"/>
  <c r="K380" i="11"/>
  <c r="AO380" i="11" s="1"/>
  <c r="BD380" i="11" s="1"/>
  <c r="J380" i="11"/>
  <c r="AN380" i="11" s="1"/>
  <c r="BC380" i="11" s="1"/>
  <c r="T379" i="11"/>
  <c r="AX379" i="11" s="1"/>
  <c r="BM379" i="11" s="1"/>
  <c r="S379" i="11"/>
  <c r="AW379" i="11" s="1"/>
  <c r="BL379" i="11" s="1"/>
  <c r="R379" i="11"/>
  <c r="AV379" i="11" s="1"/>
  <c r="BK379" i="11" s="1"/>
  <c r="Q379" i="11"/>
  <c r="AU379" i="11" s="1"/>
  <c r="BJ379" i="11" s="1"/>
  <c r="P379" i="11"/>
  <c r="AT379" i="11" s="1"/>
  <c r="BI379" i="11" s="1"/>
  <c r="O379" i="11"/>
  <c r="AS379" i="11" s="1"/>
  <c r="BH379" i="11" s="1"/>
  <c r="N379" i="11"/>
  <c r="AR379" i="11" s="1"/>
  <c r="BG379" i="11" s="1"/>
  <c r="M379" i="11"/>
  <c r="AQ379" i="11" s="1"/>
  <c r="BF379" i="11" s="1"/>
  <c r="L379" i="11"/>
  <c r="AP379" i="11" s="1"/>
  <c r="BE379" i="11" s="1"/>
  <c r="K379" i="11"/>
  <c r="AO379" i="11" s="1"/>
  <c r="BD379" i="11" s="1"/>
  <c r="J379" i="11"/>
  <c r="AN379" i="11" s="1"/>
  <c r="BC379" i="11" s="1"/>
  <c r="T378" i="11"/>
  <c r="AX378" i="11" s="1"/>
  <c r="BM378" i="11" s="1"/>
  <c r="S378" i="11"/>
  <c r="AW378" i="11" s="1"/>
  <c r="BL378" i="11" s="1"/>
  <c r="R378" i="11"/>
  <c r="AV378" i="11" s="1"/>
  <c r="BK378" i="11" s="1"/>
  <c r="Q378" i="11"/>
  <c r="AU378" i="11" s="1"/>
  <c r="BJ378" i="11" s="1"/>
  <c r="P378" i="11"/>
  <c r="AT378" i="11" s="1"/>
  <c r="BI378" i="11" s="1"/>
  <c r="O378" i="11"/>
  <c r="AS378" i="11" s="1"/>
  <c r="BH378" i="11" s="1"/>
  <c r="N378" i="11"/>
  <c r="AR378" i="11" s="1"/>
  <c r="BG378" i="11" s="1"/>
  <c r="M378" i="11"/>
  <c r="AQ378" i="11" s="1"/>
  <c r="BF378" i="11" s="1"/>
  <c r="L378" i="11"/>
  <c r="AP378" i="11" s="1"/>
  <c r="BE378" i="11" s="1"/>
  <c r="K378" i="11"/>
  <c r="AO378" i="11" s="1"/>
  <c r="BD378" i="11" s="1"/>
  <c r="J378" i="11"/>
  <c r="AN378" i="11" s="1"/>
  <c r="BC378" i="11" s="1"/>
  <c r="T377" i="11"/>
  <c r="AX377" i="11" s="1"/>
  <c r="BM377" i="11" s="1"/>
  <c r="S377" i="11"/>
  <c r="AW377" i="11" s="1"/>
  <c r="BL377" i="11" s="1"/>
  <c r="R377" i="11"/>
  <c r="AV377" i="11" s="1"/>
  <c r="BK377" i="11" s="1"/>
  <c r="Q377" i="11"/>
  <c r="AU377" i="11" s="1"/>
  <c r="BJ377" i="11" s="1"/>
  <c r="P377" i="11"/>
  <c r="AT377" i="11" s="1"/>
  <c r="BI377" i="11" s="1"/>
  <c r="O377" i="11"/>
  <c r="AS377" i="11" s="1"/>
  <c r="BH377" i="11" s="1"/>
  <c r="N377" i="11"/>
  <c r="AR377" i="11" s="1"/>
  <c r="BG377" i="11" s="1"/>
  <c r="M377" i="11"/>
  <c r="AQ377" i="11" s="1"/>
  <c r="BF377" i="11" s="1"/>
  <c r="L377" i="11"/>
  <c r="AP377" i="11" s="1"/>
  <c r="BE377" i="11" s="1"/>
  <c r="K377" i="11"/>
  <c r="AO377" i="11" s="1"/>
  <c r="BD377" i="11" s="1"/>
  <c r="J377" i="11"/>
  <c r="AN377" i="11" s="1"/>
  <c r="BC377" i="11" s="1"/>
  <c r="T375" i="11"/>
  <c r="AX375" i="11" s="1"/>
  <c r="BM375" i="11" s="1"/>
  <c r="S375" i="11"/>
  <c r="AW375" i="11" s="1"/>
  <c r="BL375" i="11" s="1"/>
  <c r="R375" i="11"/>
  <c r="AV375" i="11" s="1"/>
  <c r="BK375" i="11" s="1"/>
  <c r="Q375" i="11"/>
  <c r="AU375" i="11" s="1"/>
  <c r="BJ375" i="11" s="1"/>
  <c r="P375" i="11"/>
  <c r="AT375" i="11" s="1"/>
  <c r="BI375" i="11" s="1"/>
  <c r="O375" i="11"/>
  <c r="AS375" i="11" s="1"/>
  <c r="BH375" i="11" s="1"/>
  <c r="N375" i="11"/>
  <c r="AR375" i="11" s="1"/>
  <c r="BG375" i="11" s="1"/>
  <c r="M375" i="11"/>
  <c r="AQ375" i="11" s="1"/>
  <c r="BF375" i="11" s="1"/>
  <c r="L375" i="11"/>
  <c r="AP375" i="11" s="1"/>
  <c r="BE375" i="11" s="1"/>
  <c r="K375" i="11"/>
  <c r="AO375" i="11" s="1"/>
  <c r="BD375" i="11" s="1"/>
  <c r="J375" i="11"/>
  <c r="AN375" i="11" s="1"/>
  <c r="BC375" i="11" s="1"/>
  <c r="T374" i="11"/>
  <c r="AX374" i="11" s="1"/>
  <c r="BM374" i="11" s="1"/>
  <c r="S374" i="11"/>
  <c r="AW374" i="11" s="1"/>
  <c r="BL374" i="11" s="1"/>
  <c r="R374" i="11"/>
  <c r="AV374" i="11" s="1"/>
  <c r="BK374" i="11" s="1"/>
  <c r="Q374" i="11"/>
  <c r="AU374" i="11" s="1"/>
  <c r="BJ374" i="11" s="1"/>
  <c r="P374" i="11"/>
  <c r="AT374" i="11" s="1"/>
  <c r="BI374" i="11" s="1"/>
  <c r="O374" i="11"/>
  <c r="AS374" i="11" s="1"/>
  <c r="BH374" i="11" s="1"/>
  <c r="N374" i="11"/>
  <c r="AR374" i="11" s="1"/>
  <c r="BG374" i="11" s="1"/>
  <c r="M374" i="11"/>
  <c r="AQ374" i="11" s="1"/>
  <c r="BF374" i="11" s="1"/>
  <c r="L374" i="11"/>
  <c r="AP374" i="11" s="1"/>
  <c r="BE374" i="11" s="1"/>
  <c r="K374" i="11"/>
  <c r="AO374" i="11" s="1"/>
  <c r="BD374" i="11" s="1"/>
  <c r="J374" i="11"/>
  <c r="AN374" i="11" s="1"/>
  <c r="BC374" i="11" s="1"/>
  <c r="T373" i="11"/>
  <c r="AX373" i="11" s="1"/>
  <c r="BM373" i="11" s="1"/>
  <c r="S373" i="11"/>
  <c r="AW373" i="11" s="1"/>
  <c r="BL373" i="11" s="1"/>
  <c r="R373" i="11"/>
  <c r="AV373" i="11" s="1"/>
  <c r="BK373" i="11" s="1"/>
  <c r="Q373" i="11"/>
  <c r="AU373" i="11" s="1"/>
  <c r="BJ373" i="11" s="1"/>
  <c r="P373" i="11"/>
  <c r="AT373" i="11" s="1"/>
  <c r="BI373" i="11" s="1"/>
  <c r="O373" i="11"/>
  <c r="AS373" i="11" s="1"/>
  <c r="BH373" i="11" s="1"/>
  <c r="N373" i="11"/>
  <c r="AR373" i="11" s="1"/>
  <c r="BG373" i="11" s="1"/>
  <c r="M373" i="11"/>
  <c r="AQ373" i="11" s="1"/>
  <c r="BF373" i="11" s="1"/>
  <c r="L373" i="11"/>
  <c r="AP373" i="11" s="1"/>
  <c r="BE373" i="11" s="1"/>
  <c r="K373" i="11"/>
  <c r="AO373" i="11" s="1"/>
  <c r="BD373" i="11" s="1"/>
  <c r="J373" i="11"/>
  <c r="AN373" i="11" s="1"/>
  <c r="BC373" i="11" s="1"/>
  <c r="T372" i="11"/>
  <c r="AX372" i="11" s="1"/>
  <c r="BM372" i="11" s="1"/>
  <c r="S372" i="11"/>
  <c r="AW372" i="11" s="1"/>
  <c r="BL372" i="11" s="1"/>
  <c r="R372" i="11"/>
  <c r="AV372" i="11" s="1"/>
  <c r="BK372" i="11" s="1"/>
  <c r="Q372" i="11"/>
  <c r="AU372" i="11" s="1"/>
  <c r="BJ372" i="11" s="1"/>
  <c r="P372" i="11"/>
  <c r="AT372" i="11" s="1"/>
  <c r="BI372" i="11" s="1"/>
  <c r="O372" i="11"/>
  <c r="AS372" i="11" s="1"/>
  <c r="BH372" i="11" s="1"/>
  <c r="N372" i="11"/>
  <c r="AR372" i="11" s="1"/>
  <c r="BG372" i="11" s="1"/>
  <c r="M372" i="11"/>
  <c r="AQ372" i="11" s="1"/>
  <c r="BF372" i="11" s="1"/>
  <c r="L372" i="11"/>
  <c r="AP372" i="11" s="1"/>
  <c r="BE372" i="11" s="1"/>
  <c r="K372" i="11"/>
  <c r="AO372" i="11" s="1"/>
  <c r="BD372" i="11" s="1"/>
  <c r="J372" i="11"/>
  <c r="AN372" i="11" s="1"/>
  <c r="BC372" i="11" s="1"/>
  <c r="T371" i="11"/>
  <c r="AX371" i="11" s="1"/>
  <c r="BM371" i="11" s="1"/>
  <c r="S371" i="11"/>
  <c r="AW371" i="11" s="1"/>
  <c r="BL371" i="11" s="1"/>
  <c r="R371" i="11"/>
  <c r="AV371" i="11" s="1"/>
  <c r="BK371" i="11" s="1"/>
  <c r="Q371" i="11"/>
  <c r="AU371" i="11" s="1"/>
  <c r="BJ371" i="11" s="1"/>
  <c r="P371" i="11"/>
  <c r="AT371" i="11" s="1"/>
  <c r="BI371" i="11" s="1"/>
  <c r="O371" i="11"/>
  <c r="AS371" i="11" s="1"/>
  <c r="BH371" i="11" s="1"/>
  <c r="N371" i="11"/>
  <c r="AR371" i="11" s="1"/>
  <c r="BG371" i="11" s="1"/>
  <c r="M371" i="11"/>
  <c r="AQ371" i="11" s="1"/>
  <c r="BF371" i="11" s="1"/>
  <c r="L371" i="11"/>
  <c r="AP371" i="11" s="1"/>
  <c r="BE371" i="11" s="1"/>
  <c r="K371" i="11"/>
  <c r="AO371" i="11" s="1"/>
  <c r="BD371" i="11" s="1"/>
  <c r="J371" i="11"/>
  <c r="AN371" i="11" s="1"/>
  <c r="BC371" i="11" s="1"/>
  <c r="T370" i="11"/>
  <c r="AX370" i="11" s="1"/>
  <c r="BM370" i="11" s="1"/>
  <c r="S370" i="11"/>
  <c r="AW370" i="11" s="1"/>
  <c r="BL370" i="11" s="1"/>
  <c r="R370" i="11"/>
  <c r="AV370" i="11" s="1"/>
  <c r="BK370" i="11" s="1"/>
  <c r="Q370" i="11"/>
  <c r="AU370" i="11" s="1"/>
  <c r="BJ370" i="11" s="1"/>
  <c r="P370" i="11"/>
  <c r="AT370" i="11" s="1"/>
  <c r="BI370" i="11" s="1"/>
  <c r="O370" i="11"/>
  <c r="AS370" i="11" s="1"/>
  <c r="BH370" i="11" s="1"/>
  <c r="N370" i="11"/>
  <c r="AR370" i="11" s="1"/>
  <c r="BG370" i="11" s="1"/>
  <c r="M370" i="11"/>
  <c r="AQ370" i="11" s="1"/>
  <c r="BF370" i="11" s="1"/>
  <c r="L370" i="11"/>
  <c r="AP370" i="11" s="1"/>
  <c r="BE370" i="11" s="1"/>
  <c r="K370" i="11"/>
  <c r="AO370" i="11" s="1"/>
  <c r="BD370" i="11" s="1"/>
  <c r="J370" i="11"/>
  <c r="AN370" i="11" s="1"/>
  <c r="BC370" i="11" s="1"/>
  <c r="T369" i="11"/>
  <c r="AX369" i="11" s="1"/>
  <c r="BM369" i="11" s="1"/>
  <c r="S369" i="11"/>
  <c r="AW369" i="11" s="1"/>
  <c r="BL369" i="11" s="1"/>
  <c r="R369" i="11"/>
  <c r="AV369" i="11" s="1"/>
  <c r="BK369" i="11" s="1"/>
  <c r="Q369" i="11"/>
  <c r="AU369" i="11" s="1"/>
  <c r="BJ369" i="11" s="1"/>
  <c r="P369" i="11"/>
  <c r="AT369" i="11" s="1"/>
  <c r="BI369" i="11" s="1"/>
  <c r="O369" i="11"/>
  <c r="AS369" i="11" s="1"/>
  <c r="BH369" i="11" s="1"/>
  <c r="N369" i="11"/>
  <c r="AR369" i="11" s="1"/>
  <c r="BG369" i="11" s="1"/>
  <c r="M369" i="11"/>
  <c r="AQ369" i="11" s="1"/>
  <c r="BF369" i="11" s="1"/>
  <c r="L369" i="11"/>
  <c r="AP369" i="11" s="1"/>
  <c r="BE369" i="11" s="1"/>
  <c r="K369" i="11"/>
  <c r="AO369" i="11" s="1"/>
  <c r="BD369" i="11" s="1"/>
  <c r="J369" i="11"/>
  <c r="AN369" i="11" s="1"/>
  <c r="BC369" i="11" s="1"/>
  <c r="T368" i="11"/>
  <c r="AX368" i="11" s="1"/>
  <c r="BM368" i="11" s="1"/>
  <c r="S368" i="11"/>
  <c r="AW368" i="11" s="1"/>
  <c r="BL368" i="11" s="1"/>
  <c r="R368" i="11"/>
  <c r="AV368" i="11" s="1"/>
  <c r="BK368" i="11" s="1"/>
  <c r="Q368" i="11"/>
  <c r="AU368" i="11" s="1"/>
  <c r="BJ368" i="11" s="1"/>
  <c r="P368" i="11"/>
  <c r="AT368" i="11" s="1"/>
  <c r="BI368" i="11" s="1"/>
  <c r="O368" i="11"/>
  <c r="AS368" i="11" s="1"/>
  <c r="BH368" i="11" s="1"/>
  <c r="N368" i="11"/>
  <c r="AR368" i="11" s="1"/>
  <c r="BG368" i="11" s="1"/>
  <c r="M368" i="11"/>
  <c r="AQ368" i="11" s="1"/>
  <c r="BF368" i="11" s="1"/>
  <c r="L368" i="11"/>
  <c r="AP368" i="11" s="1"/>
  <c r="BE368" i="11" s="1"/>
  <c r="K368" i="11"/>
  <c r="AO368" i="11" s="1"/>
  <c r="BD368" i="11" s="1"/>
  <c r="J368" i="11"/>
  <c r="AN368" i="11" s="1"/>
  <c r="BC368" i="11" s="1"/>
  <c r="T367" i="11"/>
  <c r="AX367" i="11" s="1"/>
  <c r="BM367" i="11" s="1"/>
  <c r="S367" i="11"/>
  <c r="AW367" i="11" s="1"/>
  <c r="BL367" i="11" s="1"/>
  <c r="R367" i="11"/>
  <c r="AV367" i="11" s="1"/>
  <c r="BK367" i="11" s="1"/>
  <c r="Q367" i="11"/>
  <c r="AU367" i="11" s="1"/>
  <c r="BJ367" i="11" s="1"/>
  <c r="P367" i="11"/>
  <c r="AT367" i="11" s="1"/>
  <c r="BI367" i="11" s="1"/>
  <c r="O367" i="11"/>
  <c r="AS367" i="11" s="1"/>
  <c r="BH367" i="11" s="1"/>
  <c r="N367" i="11"/>
  <c r="AR367" i="11" s="1"/>
  <c r="BG367" i="11" s="1"/>
  <c r="M367" i="11"/>
  <c r="AQ367" i="11" s="1"/>
  <c r="BF367" i="11" s="1"/>
  <c r="L367" i="11"/>
  <c r="AP367" i="11" s="1"/>
  <c r="BE367" i="11" s="1"/>
  <c r="K367" i="11"/>
  <c r="AO367" i="11" s="1"/>
  <c r="BD367" i="11" s="1"/>
  <c r="J367" i="11"/>
  <c r="AN367" i="11" s="1"/>
  <c r="BC367" i="11" s="1"/>
  <c r="T366" i="11"/>
  <c r="AX366" i="11" s="1"/>
  <c r="BM366" i="11" s="1"/>
  <c r="S366" i="11"/>
  <c r="AW366" i="11" s="1"/>
  <c r="BL366" i="11" s="1"/>
  <c r="R366" i="11"/>
  <c r="AV366" i="11" s="1"/>
  <c r="BK366" i="11" s="1"/>
  <c r="Q366" i="11"/>
  <c r="AU366" i="11" s="1"/>
  <c r="BJ366" i="11" s="1"/>
  <c r="P366" i="11"/>
  <c r="AT366" i="11" s="1"/>
  <c r="BI366" i="11" s="1"/>
  <c r="O366" i="11"/>
  <c r="AS366" i="11" s="1"/>
  <c r="BH366" i="11" s="1"/>
  <c r="N366" i="11"/>
  <c r="AR366" i="11" s="1"/>
  <c r="BG366" i="11" s="1"/>
  <c r="M366" i="11"/>
  <c r="AQ366" i="11" s="1"/>
  <c r="BF366" i="11" s="1"/>
  <c r="L366" i="11"/>
  <c r="AP366" i="11" s="1"/>
  <c r="BE366" i="11" s="1"/>
  <c r="K366" i="11"/>
  <c r="AO366" i="11" s="1"/>
  <c r="BD366" i="11" s="1"/>
  <c r="J366" i="11"/>
  <c r="AN366" i="11" s="1"/>
  <c r="BC366" i="11" s="1"/>
  <c r="T365" i="11"/>
  <c r="AX365" i="11" s="1"/>
  <c r="BM365" i="11" s="1"/>
  <c r="S365" i="11"/>
  <c r="AW365" i="11" s="1"/>
  <c r="BL365" i="11" s="1"/>
  <c r="R365" i="11"/>
  <c r="AV365" i="11" s="1"/>
  <c r="BK365" i="11" s="1"/>
  <c r="Q365" i="11"/>
  <c r="AU365" i="11" s="1"/>
  <c r="BJ365" i="11" s="1"/>
  <c r="P365" i="11"/>
  <c r="AT365" i="11" s="1"/>
  <c r="BI365" i="11" s="1"/>
  <c r="O365" i="11"/>
  <c r="AS365" i="11" s="1"/>
  <c r="BH365" i="11" s="1"/>
  <c r="N365" i="11"/>
  <c r="AR365" i="11" s="1"/>
  <c r="BG365" i="11" s="1"/>
  <c r="M365" i="11"/>
  <c r="AQ365" i="11" s="1"/>
  <c r="BF365" i="11" s="1"/>
  <c r="L365" i="11"/>
  <c r="AP365" i="11" s="1"/>
  <c r="BE365" i="11" s="1"/>
  <c r="K365" i="11"/>
  <c r="AO365" i="11" s="1"/>
  <c r="BD365" i="11" s="1"/>
  <c r="J365" i="11"/>
  <c r="AN365" i="11" s="1"/>
  <c r="BC365" i="11" s="1"/>
  <c r="T364" i="11"/>
  <c r="AX364" i="11" s="1"/>
  <c r="BM364" i="11" s="1"/>
  <c r="S364" i="11"/>
  <c r="AW364" i="11" s="1"/>
  <c r="BL364" i="11" s="1"/>
  <c r="R364" i="11"/>
  <c r="AV364" i="11" s="1"/>
  <c r="BK364" i="11" s="1"/>
  <c r="Q364" i="11"/>
  <c r="AU364" i="11" s="1"/>
  <c r="BJ364" i="11" s="1"/>
  <c r="P364" i="11"/>
  <c r="AT364" i="11" s="1"/>
  <c r="BI364" i="11" s="1"/>
  <c r="O364" i="11"/>
  <c r="AS364" i="11" s="1"/>
  <c r="BH364" i="11" s="1"/>
  <c r="N364" i="11"/>
  <c r="AR364" i="11" s="1"/>
  <c r="BG364" i="11" s="1"/>
  <c r="M364" i="11"/>
  <c r="AQ364" i="11" s="1"/>
  <c r="BF364" i="11" s="1"/>
  <c r="L364" i="11"/>
  <c r="AP364" i="11" s="1"/>
  <c r="BE364" i="11" s="1"/>
  <c r="K364" i="11"/>
  <c r="AO364" i="11" s="1"/>
  <c r="BD364" i="11" s="1"/>
  <c r="J364" i="11"/>
  <c r="AN364" i="11" s="1"/>
  <c r="BC364" i="11" s="1"/>
  <c r="T363" i="11"/>
  <c r="AX363" i="11" s="1"/>
  <c r="BM363" i="11" s="1"/>
  <c r="S363" i="11"/>
  <c r="AW363" i="11" s="1"/>
  <c r="BL363" i="11" s="1"/>
  <c r="R363" i="11"/>
  <c r="AV363" i="11" s="1"/>
  <c r="BK363" i="11" s="1"/>
  <c r="Q363" i="11"/>
  <c r="AU363" i="11" s="1"/>
  <c r="BJ363" i="11" s="1"/>
  <c r="P363" i="11"/>
  <c r="AT363" i="11" s="1"/>
  <c r="BI363" i="11" s="1"/>
  <c r="O363" i="11"/>
  <c r="AS363" i="11" s="1"/>
  <c r="BH363" i="11" s="1"/>
  <c r="N363" i="11"/>
  <c r="AR363" i="11" s="1"/>
  <c r="BG363" i="11" s="1"/>
  <c r="M363" i="11"/>
  <c r="AQ363" i="11" s="1"/>
  <c r="BF363" i="11" s="1"/>
  <c r="L363" i="11"/>
  <c r="AP363" i="11" s="1"/>
  <c r="BE363" i="11" s="1"/>
  <c r="K363" i="11"/>
  <c r="AO363" i="11" s="1"/>
  <c r="BD363" i="11" s="1"/>
  <c r="J363" i="11"/>
  <c r="AN363" i="11" s="1"/>
  <c r="BC363" i="11" s="1"/>
  <c r="T362" i="11"/>
  <c r="AX362" i="11" s="1"/>
  <c r="BM362" i="11" s="1"/>
  <c r="S362" i="11"/>
  <c r="AW362" i="11" s="1"/>
  <c r="BL362" i="11" s="1"/>
  <c r="R362" i="11"/>
  <c r="AV362" i="11" s="1"/>
  <c r="BK362" i="11" s="1"/>
  <c r="Q362" i="11"/>
  <c r="AU362" i="11" s="1"/>
  <c r="BJ362" i="11" s="1"/>
  <c r="P362" i="11"/>
  <c r="AT362" i="11" s="1"/>
  <c r="BI362" i="11" s="1"/>
  <c r="O362" i="11"/>
  <c r="AS362" i="11" s="1"/>
  <c r="BH362" i="11" s="1"/>
  <c r="N362" i="11"/>
  <c r="AR362" i="11" s="1"/>
  <c r="BG362" i="11" s="1"/>
  <c r="M362" i="11"/>
  <c r="AQ362" i="11" s="1"/>
  <c r="BF362" i="11" s="1"/>
  <c r="L362" i="11"/>
  <c r="AP362" i="11" s="1"/>
  <c r="BE362" i="11" s="1"/>
  <c r="K362" i="11"/>
  <c r="AO362" i="11" s="1"/>
  <c r="BD362" i="11" s="1"/>
  <c r="J362" i="11"/>
  <c r="AN362" i="11" s="1"/>
  <c r="BC362" i="11" s="1"/>
  <c r="T361" i="11"/>
  <c r="AX361" i="11" s="1"/>
  <c r="BM361" i="11" s="1"/>
  <c r="S361" i="11"/>
  <c r="AW361" i="11" s="1"/>
  <c r="BL361" i="11" s="1"/>
  <c r="R361" i="11"/>
  <c r="AV361" i="11" s="1"/>
  <c r="BK361" i="11" s="1"/>
  <c r="Q361" i="11"/>
  <c r="AU361" i="11" s="1"/>
  <c r="BJ361" i="11" s="1"/>
  <c r="P361" i="11"/>
  <c r="AT361" i="11" s="1"/>
  <c r="BI361" i="11" s="1"/>
  <c r="O361" i="11"/>
  <c r="AS361" i="11" s="1"/>
  <c r="BH361" i="11" s="1"/>
  <c r="N361" i="11"/>
  <c r="AR361" i="11" s="1"/>
  <c r="BG361" i="11" s="1"/>
  <c r="M361" i="11"/>
  <c r="AQ361" i="11" s="1"/>
  <c r="BF361" i="11" s="1"/>
  <c r="L361" i="11"/>
  <c r="AP361" i="11" s="1"/>
  <c r="BE361" i="11" s="1"/>
  <c r="K361" i="11"/>
  <c r="AO361" i="11" s="1"/>
  <c r="BD361" i="11" s="1"/>
  <c r="J361" i="11"/>
  <c r="AN361" i="11" s="1"/>
  <c r="BC361" i="11" s="1"/>
  <c r="T360" i="11"/>
  <c r="AX360" i="11" s="1"/>
  <c r="BM360" i="11" s="1"/>
  <c r="S360" i="11"/>
  <c r="AW360" i="11" s="1"/>
  <c r="BL360" i="11" s="1"/>
  <c r="R360" i="11"/>
  <c r="AV360" i="11" s="1"/>
  <c r="BK360" i="11" s="1"/>
  <c r="Q360" i="11"/>
  <c r="AU360" i="11" s="1"/>
  <c r="BJ360" i="11" s="1"/>
  <c r="P360" i="11"/>
  <c r="AT360" i="11" s="1"/>
  <c r="BI360" i="11" s="1"/>
  <c r="O360" i="11"/>
  <c r="AS360" i="11" s="1"/>
  <c r="BH360" i="11" s="1"/>
  <c r="N360" i="11"/>
  <c r="AR360" i="11" s="1"/>
  <c r="BG360" i="11" s="1"/>
  <c r="M360" i="11"/>
  <c r="AQ360" i="11" s="1"/>
  <c r="BF360" i="11" s="1"/>
  <c r="L360" i="11"/>
  <c r="AP360" i="11" s="1"/>
  <c r="BE360" i="11" s="1"/>
  <c r="K360" i="11"/>
  <c r="AO360" i="11" s="1"/>
  <c r="BD360" i="11" s="1"/>
  <c r="J360" i="11"/>
  <c r="AN360" i="11" s="1"/>
  <c r="BC360" i="11" s="1"/>
  <c r="T359" i="11"/>
  <c r="AX359" i="11" s="1"/>
  <c r="BM359" i="11" s="1"/>
  <c r="S359" i="11"/>
  <c r="AW359" i="11" s="1"/>
  <c r="BL359" i="11" s="1"/>
  <c r="R359" i="11"/>
  <c r="AV359" i="11" s="1"/>
  <c r="BK359" i="11" s="1"/>
  <c r="Q359" i="11"/>
  <c r="AU359" i="11" s="1"/>
  <c r="BJ359" i="11" s="1"/>
  <c r="P359" i="11"/>
  <c r="AT359" i="11" s="1"/>
  <c r="BI359" i="11" s="1"/>
  <c r="O359" i="11"/>
  <c r="AS359" i="11" s="1"/>
  <c r="BH359" i="11" s="1"/>
  <c r="N359" i="11"/>
  <c r="AR359" i="11" s="1"/>
  <c r="BG359" i="11" s="1"/>
  <c r="M359" i="11"/>
  <c r="AQ359" i="11" s="1"/>
  <c r="BF359" i="11" s="1"/>
  <c r="L359" i="11"/>
  <c r="AP359" i="11" s="1"/>
  <c r="BE359" i="11" s="1"/>
  <c r="K359" i="11"/>
  <c r="AO359" i="11" s="1"/>
  <c r="BD359" i="11" s="1"/>
  <c r="J359" i="11"/>
  <c r="AN359" i="11" s="1"/>
  <c r="BC359" i="11" s="1"/>
  <c r="T358" i="11"/>
  <c r="AX358" i="11" s="1"/>
  <c r="BM358" i="11" s="1"/>
  <c r="S358" i="11"/>
  <c r="AW358" i="11" s="1"/>
  <c r="BL358" i="11" s="1"/>
  <c r="R358" i="11"/>
  <c r="AV358" i="11" s="1"/>
  <c r="BK358" i="11" s="1"/>
  <c r="Q358" i="11"/>
  <c r="AU358" i="11" s="1"/>
  <c r="BJ358" i="11" s="1"/>
  <c r="P358" i="11"/>
  <c r="AT358" i="11" s="1"/>
  <c r="BI358" i="11" s="1"/>
  <c r="O358" i="11"/>
  <c r="AS358" i="11" s="1"/>
  <c r="BH358" i="11" s="1"/>
  <c r="N358" i="11"/>
  <c r="AR358" i="11" s="1"/>
  <c r="BG358" i="11" s="1"/>
  <c r="M358" i="11"/>
  <c r="AQ358" i="11" s="1"/>
  <c r="BF358" i="11" s="1"/>
  <c r="L358" i="11"/>
  <c r="AP358" i="11" s="1"/>
  <c r="BE358" i="11" s="1"/>
  <c r="K358" i="11"/>
  <c r="AO358" i="11" s="1"/>
  <c r="BD358" i="11" s="1"/>
  <c r="J358" i="11"/>
  <c r="AN358" i="11" s="1"/>
  <c r="BC358" i="11" s="1"/>
  <c r="T357" i="11"/>
  <c r="AX357" i="11" s="1"/>
  <c r="BM357" i="11" s="1"/>
  <c r="S357" i="11"/>
  <c r="AW357" i="11" s="1"/>
  <c r="BL357" i="11" s="1"/>
  <c r="R357" i="11"/>
  <c r="AV357" i="11" s="1"/>
  <c r="BK357" i="11" s="1"/>
  <c r="Q357" i="11"/>
  <c r="AU357" i="11" s="1"/>
  <c r="BJ357" i="11" s="1"/>
  <c r="P357" i="11"/>
  <c r="AT357" i="11" s="1"/>
  <c r="BI357" i="11" s="1"/>
  <c r="O357" i="11"/>
  <c r="AS357" i="11" s="1"/>
  <c r="BH357" i="11" s="1"/>
  <c r="N357" i="11"/>
  <c r="AR357" i="11" s="1"/>
  <c r="BG357" i="11" s="1"/>
  <c r="M357" i="11"/>
  <c r="AQ357" i="11" s="1"/>
  <c r="BF357" i="11" s="1"/>
  <c r="L357" i="11"/>
  <c r="AP357" i="11" s="1"/>
  <c r="BE357" i="11" s="1"/>
  <c r="K357" i="11"/>
  <c r="AO357" i="11" s="1"/>
  <c r="BD357" i="11" s="1"/>
  <c r="J357" i="11"/>
  <c r="AN357" i="11" s="1"/>
  <c r="BC357" i="11" s="1"/>
  <c r="T356" i="11"/>
  <c r="AX356" i="11" s="1"/>
  <c r="BM356" i="11" s="1"/>
  <c r="S356" i="11"/>
  <c r="AW356" i="11" s="1"/>
  <c r="BL356" i="11" s="1"/>
  <c r="R356" i="11"/>
  <c r="AV356" i="11" s="1"/>
  <c r="BK356" i="11" s="1"/>
  <c r="Q356" i="11"/>
  <c r="AU356" i="11" s="1"/>
  <c r="BJ356" i="11" s="1"/>
  <c r="P356" i="11"/>
  <c r="AT356" i="11" s="1"/>
  <c r="BI356" i="11" s="1"/>
  <c r="O356" i="11"/>
  <c r="AS356" i="11" s="1"/>
  <c r="BH356" i="11" s="1"/>
  <c r="N356" i="11"/>
  <c r="AR356" i="11" s="1"/>
  <c r="BG356" i="11" s="1"/>
  <c r="M356" i="11"/>
  <c r="AQ356" i="11" s="1"/>
  <c r="BF356" i="11" s="1"/>
  <c r="L356" i="11"/>
  <c r="AP356" i="11" s="1"/>
  <c r="BE356" i="11" s="1"/>
  <c r="K356" i="11"/>
  <c r="AO356" i="11" s="1"/>
  <c r="BD356" i="11" s="1"/>
  <c r="J356" i="11"/>
  <c r="AN356" i="11" s="1"/>
  <c r="BC356" i="11" s="1"/>
  <c r="T355" i="11"/>
  <c r="AX355" i="11" s="1"/>
  <c r="BM355" i="11" s="1"/>
  <c r="S355" i="11"/>
  <c r="AW355" i="11" s="1"/>
  <c r="BL355" i="11" s="1"/>
  <c r="R355" i="11"/>
  <c r="AV355" i="11" s="1"/>
  <c r="BK355" i="11" s="1"/>
  <c r="Q355" i="11"/>
  <c r="AU355" i="11" s="1"/>
  <c r="BJ355" i="11" s="1"/>
  <c r="P355" i="11"/>
  <c r="AT355" i="11" s="1"/>
  <c r="BI355" i="11" s="1"/>
  <c r="O355" i="11"/>
  <c r="AS355" i="11" s="1"/>
  <c r="BH355" i="11" s="1"/>
  <c r="N355" i="11"/>
  <c r="AR355" i="11" s="1"/>
  <c r="BG355" i="11" s="1"/>
  <c r="M355" i="11"/>
  <c r="AQ355" i="11" s="1"/>
  <c r="BF355" i="11" s="1"/>
  <c r="L355" i="11"/>
  <c r="AP355" i="11" s="1"/>
  <c r="BE355" i="11" s="1"/>
  <c r="K355" i="11"/>
  <c r="AO355" i="11" s="1"/>
  <c r="BD355" i="11" s="1"/>
  <c r="J355" i="11"/>
  <c r="AN355" i="11" s="1"/>
  <c r="BC355" i="11" s="1"/>
  <c r="T354" i="11"/>
  <c r="AX354" i="11" s="1"/>
  <c r="BM354" i="11" s="1"/>
  <c r="S354" i="11"/>
  <c r="AW354" i="11" s="1"/>
  <c r="BL354" i="11" s="1"/>
  <c r="R354" i="11"/>
  <c r="AV354" i="11" s="1"/>
  <c r="BK354" i="11" s="1"/>
  <c r="Q354" i="11"/>
  <c r="AU354" i="11" s="1"/>
  <c r="BJ354" i="11" s="1"/>
  <c r="P354" i="11"/>
  <c r="AT354" i="11" s="1"/>
  <c r="BI354" i="11" s="1"/>
  <c r="O354" i="11"/>
  <c r="AS354" i="11" s="1"/>
  <c r="BH354" i="11" s="1"/>
  <c r="N354" i="11"/>
  <c r="AR354" i="11" s="1"/>
  <c r="BG354" i="11" s="1"/>
  <c r="M354" i="11"/>
  <c r="AQ354" i="11" s="1"/>
  <c r="BF354" i="11" s="1"/>
  <c r="L354" i="11"/>
  <c r="AP354" i="11" s="1"/>
  <c r="BE354" i="11" s="1"/>
  <c r="K354" i="11"/>
  <c r="AO354" i="11" s="1"/>
  <c r="BD354" i="11" s="1"/>
  <c r="J354" i="11"/>
  <c r="AN354" i="11" s="1"/>
  <c r="BC354" i="11" s="1"/>
  <c r="T353" i="11"/>
  <c r="AX353" i="11" s="1"/>
  <c r="BM353" i="11" s="1"/>
  <c r="S353" i="11"/>
  <c r="AW353" i="11" s="1"/>
  <c r="BL353" i="11" s="1"/>
  <c r="R353" i="11"/>
  <c r="AV353" i="11" s="1"/>
  <c r="BK353" i="11" s="1"/>
  <c r="Q353" i="11"/>
  <c r="AU353" i="11" s="1"/>
  <c r="BJ353" i="11" s="1"/>
  <c r="P353" i="11"/>
  <c r="AT353" i="11" s="1"/>
  <c r="BI353" i="11" s="1"/>
  <c r="O353" i="11"/>
  <c r="AS353" i="11" s="1"/>
  <c r="BH353" i="11" s="1"/>
  <c r="N353" i="11"/>
  <c r="AR353" i="11" s="1"/>
  <c r="BG353" i="11" s="1"/>
  <c r="M353" i="11"/>
  <c r="AQ353" i="11" s="1"/>
  <c r="BF353" i="11" s="1"/>
  <c r="L353" i="11"/>
  <c r="AP353" i="11" s="1"/>
  <c r="BE353" i="11" s="1"/>
  <c r="K353" i="11"/>
  <c r="AO353" i="11" s="1"/>
  <c r="BD353" i="11" s="1"/>
  <c r="J353" i="11"/>
  <c r="AN353" i="11" s="1"/>
  <c r="BC353" i="11" s="1"/>
  <c r="T352" i="11"/>
  <c r="AX352" i="11" s="1"/>
  <c r="BM352" i="11" s="1"/>
  <c r="S352" i="11"/>
  <c r="AW352" i="11" s="1"/>
  <c r="BL352" i="11" s="1"/>
  <c r="R352" i="11"/>
  <c r="AV352" i="11" s="1"/>
  <c r="BK352" i="11" s="1"/>
  <c r="Q352" i="11"/>
  <c r="AU352" i="11" s="1"/>
  <c r="BJ352" i="11" s="1"/>
  <c r="P352" i="11"/>
  <c r="AT352" i="11" s="1"/>
  <c r="BI352" i="11" s="1"/>
  <c r="O352" i="11"/>
  <c r="AS352" i="11" s="1"/>
  <c r="BH352" i="11" s="1"/>
  <c r="N352" i="11"/>
  <c r="AR352" i="11" s="1"/>
  <c r="BG352" i="11" s="1"/>
  <c r="M352" i="11"/>
  <c r="AQ352" i="11" s="1"/>
  <c r="BF352" i="11" s="1"/>
  <c r="L352" i="11"/>
  <c r="AP352" i="11" s="1"/>
  <c r="BE352" i="11" s="1"/>
  <c r="K352" i="11"/>
  <c r="AO352" i="11" s="1"/>
  <c r="BD352" i="11" s="1"/>
  <c r="J352" i="11"/>
  <c r="AN352" i="11" s="1"/>
  <c r="BC352" i="11" s="1"/>
  <c r="T351" i="11"/>
  <c r="AX351" i="11" s="1"/>
  <c r="BM351" i="11" s="1"/>
  <c r="S351" i="11"/>
  <c r="AW351" i="11" s="1"/>
  <c r="BL351" i="11" s="1"/>
  <c r="R351" i="11"/>
  <c r="AV351" i="11" s="1"/>
  <c r="BK351" i="11" s="1"/>
  <c r="Q351" i="11"/>
  <c r="AU351" i="11" s="1"/>
  <c r="BJ351" i="11" s="1"/>
  <c r="P351" i="11"/>
  <c r="AT351" i="11" s="1"/>
  <c r="BI351" i="11" s="1"/>
  <c r="O351" i="11"/>
  <c r="AS351" i="11" s="1"/>
  <c r="BH351" i="11" s="1"/>
  <c r="N351" i="11"/>
  <c r="AR351" i="11" s="1"/>
  <c r="BG351" i="11" s="1"/>
  <c r="M351" i="11"/>
  <c r="AQ351" i="11" s="1"/>
  <c r="BF351" i="11" s="1"/>
  <c r="L351" i="11"/>
  <c r="AP351" i="11" s="1"/>
  <c r="BE351" i="11" s="1"/>
  <c r="K351" i="11"/>
  <c r="AO351" i="11" s="1"/>
  <c r="BD351" i="11" s="1"/>
  <c r="J351" i="11"/>
  <c r="AN351" i="11" s="1"/>
  <c r="BC351" i="11" s="1"/>
  <c r="T350" i="11"/>
  <c r="AX350" i="11" s="1"/>
  <c r="BM350" i="11" s="1"/>
  <c r="S350" i="11"/>
  <c r="AW350" i="11" s="1"/>
  <c r="BL350" i="11" s="1"/>
  <c r="R350" i="11"/>
  <c r="AV350" i="11" s="1"/>
  <c r="BK350" i="11" s="1"/>
  <c r="Q350" i="11"/>
  <c r="AU350" i="11" s="1"/>
  <c r="BJ350" i="11" s="1"/>
  <c r="P350" i="11"/>
  <c r="AT350" i="11" s="1"/>
  <c r="BI350" i="11" s="1"/>
  <c r="O350" i="11"/>
  <c r="AS350" i="11" s="1"/>
  <c r="BH350" i="11" s="1"/>
  <c r="N350" i="11"/>
  <c r="AR350" i="11" s="1"/>
  <c r="BG350" i="11" s="1"/>
  <c r="M350" i="11"/>
  <c r="AQ350" i="11" s="1"/>
  <c r="BF350" i="11" s="1"/>
  <c r="L350" i="11"/>
  <c r="AP350" i="11" s="1"/>
  <c r="BE350" i="11" s="1"/>
  <c r="K350" i="11"/>
  <c r="AO350" i="11" s="1"/>
  <c r="BD350" i="11" s="1"/>
  <c r="J350" i="11"/>
  <c r="AN350" i="11" s="1"/>
  <c r="BC350" i="11" s="1"/>
  <c r="T349" i="11"/>
  <c r="AX349" i="11" s="1"/>
  <c r="BM349" i="11" s="1"/>
  <c r="S349" i="11"/>
  <c r="AW349" i="11" s="1"/>
  <c r="BL349" i="11" s="1"/>
  <c r="R349" i="11"/>
  <c r="AV349" i="11" s="1"/>
  <c r="BK349" i="11" s="1"/>
  <c r="Q349" i="11"/>
  <c r="AU349" i="11" s="1"/>
  <c r="BJ349" i="11" s="1"/>
  <c r="P349" i="11"/>
  <c r="AT349" i="11" s="1"/>
  <c r="BI349" i="11" s="1"/>
  <c r="O349" i="11"/>
  <c r="AS349" i="11" s="1"/>
  <c r="BH349" i="11" s="1"/>
  <c r="N349" i="11"/>
  <c r="AR349" i="11" s="1"/>
  <c r="BG349" i="11" s="1"/>
  <c r="M349" i="11"/>
  <c r="AQ349" i="11" s="1"/>
  <c r="BF349" i="11" s="1"/>
  <c r="L349" i="11"/>
  <c r="AP349" i="11" s="1"/>
  <c r="BE349" i="11" s="1"/>
  <c r="K349" i="11"/>
  <c r="AO349" i="11" s="1"/>
  <c r="BD349" i="11" s="1"/>
  <c r="J349" i="11"/>
  <c r="AN349" i="11" s="1"/>
  <c r="BC349" i="11" s="1"/>
  <c r="T348" i="11"/>
  <c r="AX348" i="11" s="1"/>
  <c r="BM348" i="11" s="1"/>
  <c r="S348" i="11"/>
  <c r="AW348" i="11" s="1"/>
  <c r="BL348" i="11" s="1"/>
  <c r="R348" i="11"/>
  <c r="AV348" i="11" s="1"/>
  <c r="BK348" i="11" s="1"/>
  <c r="Q348" i="11"/>
  <c r="AU348" i="11" s="1"/>
  <c r="BJ348" i="11" s="1"/>
  <c r="P348" i="11"/>
  <c r="AT348" i="11" s="1"/>
  <c r="BI348" i="11" s="1"/>
  <c r="O348" i="11"/>
  <c r="AS348" i="11" s="1"/>
  <c r="BH348" i="11" s="1"/>
  <c r="N348" i="11"/>
  <c r="AR348" i="11" s="1"/>
  <c r="BG348" i="11" s="1"/>
  <c r="M348" i="11"/>
  <c r="AQ348" i="11" s="1"/>
  <c r="BF348" i="11" s="1"/>
  <c r="L348" i="11"/>
  <c r="AP348" i="11" s="1"/>
  <c r="BE348" i="11" s="1"/>
  <c r="K348" i="11"/>
  <c r="AO348" i="11" s="1"/>
  <c r="BD348" i="11" s="1"/>
  <c r="J348" i="11"/>
  <c r="AN348" i="11" s="1"/>
  <c r="BC348" i="11" s="1"/>
  <c r="T347" i="11"/>
  <c r="AX347" i="11" s="1"/>
  <c r="BM347" i="11" s="1"/>
  <c r="S347" i="11"/>
  <c r="AW347" i="11" s="1"/>
  <c r="BL347" i="11" s="1"/>
  <c r="R347" i="11"/>
  <c r="AV347" i="11" s="1"/>
  <c r="BK347" i="11" s="1"/>
  <c r="Q347" i="11"/>
  <c r="AU347" i="11" s="1"/>
  <c r="BJ347" i="11" s="1"/>
  <c r="P347" i="11"/>
  <c r="AT347" i="11" s="1"/>
  <c r="BI347" i="11" s="1"/>
  <c r="O347" i="11"/>
  <c r="AS347" i="11" s="1"/>
  <c r="BH347" i="11" s="1"/>
  <c r="N347" i="11"/>
  <c r="AR347" i="11" s="1"/>
  <c r="BG347" i="11" s="1"/>
  <c r="M347" i="11"/>
  <c r="AQ347" i="11" s="1"/>
  <c r="BF347" i="11" s="1"/>
  <c r="L347" i="11"/>
  <c r="AP347" i="11" s="1"/>
  <c r="BE347" i="11" s="1"/>
  <c r="K347" i="11"/>
  <c r="AO347" i="11" s="1"/>
  <c r="BD347" i="11" s="1"/>
  <c r="J347" i="11"/>
  <c r="AN347" i="11" s="1"/>
  <c r="BC347" i="11" s="1"/>
  <c r="T346" i="11"/>
  <c r="AX346" i="11" s="1"/>
  <c r="BM346" i="11" s="1"/>
  <c r="S346" i="11"/>
  <c r="AW346" i="11" s="1"/>
  <c r="BL346" i="11" s="1"/>
  <c r="R346" i="11"/>
  <c r="AV346" i="11" s="1"/>
  <c r="BK346" i="11" s="1"/>
  <c r="Q346" i="11"/>
  <c r="AU346" i="11" s="1"/>
  <c r="BJ346" i="11" s="1"/>
  <c r="P346" i="11"/>
  <c r="AT346" i="11" s="1"/>
  <c r="BI346" i="11" s="1"/>
  <c r="O346" i="11"/>
  <c r="AS346" i="11" s="1"/>
  <c r="BH346" i="11" s="1"/>
  <c r="N346" i="11"/>
  <c r="AR346" i="11" s="1"/>
  <c r="BG346" i="11" s="1"/>
  <c r="M346" i="11"/>
  <c r="AQ346" i="11" s="1"/>
  <c r="BF346" i="11" s="1"/>
  <c r="L346" i="11"/>
  <c r="AP346" i="11" s="1"/>
  <c r="BE346" i="11" s="1"/>
  <c r="K346" i="11"/>
  <c r="AO346" i="11" s="1"/>
  <c r="BD346" i="11" s="1"/>
  <c r="J346" i="11"/>
  <c r="AN346" i="11" s="1"/>
  <c r="BC346" i="11" s="1"/>
  <c r="T345" i="11"/>
  <c r="AX345" i="11" s="1"/>
  <c r="BM345" i="11" s="1"/>
  <c r="S345" i="11"/>
  <c r="AW345" i="11" s="1"/>
  <c r="BL345" i="11" s="1"/>
  <c r="R345" i="11"/>
  <c r="AV345" i="11" s="1"/>
  <c r="BK345" i="11" s="1"/>
  <c r="Q345" i="11"/>
  <c r="AU345" i="11" s="1"/>
  <c r="BJ345" i="11" s="1"/>
  <c r="P345" i="11"/>
  <c r="AT345" i="11" s="1"/>
  <c r="BI345" i="11" s="1"/>
  <c r="O345" i="11"/>
  <c r="AS345" i="11" s="1"/>
  <c r="BH345" i="11" s="1"/>
  <c r="N345" i="11"/>
  <c r="AR345" i="11" s="1"/>
  <c r="BG345" i="11" s="1"/>
  <c r="M345" i="11"/>
  <c r="AQ345" i="11" s="1"/>
  <c r="BF345" i="11" s="1"/>
  <c r="L345" i="11"/>
  <c r="AP345" i="11" s="1"/>
  <c r="BE345" i="11" s="1"/>
  <c r="K345" i="11"/>
  <c r="AO345" i="11" s="1"/>
  <c r="BD345" i="11" s="1"/>
  <c r="J345" i="11"/>
  <c r="AN345" i="11" s="1"/>
  <c r="BC345" i="11" s="1"/>
  <c r="T344" i="11"/>
  <c r="AX344" i="11" s="1"/>
  <c r="BM344" i="11" s="1"/>
  <c r="S344" i="11"/>
  <c r="AW344" i="11" s="1"/>
  <c r="BL344" i="11" s="1"/>
  <c r="R344" i="11"/>
  <c r="AV344" i="11" s="1"/>
  <c r="BK344" i="11" s="1"/>
  <c r="Q344" i="11"/>
  <c r="AU344" i="11" s="1"/>
  <c r="BJ344" i="11" s="1"/>
  <c r="P344" i="11"/>
  <c r="AT344" i="11" s="1"/>
  <c r="BI344" i="11" s="1"/>
  <c r="O344" i="11"/>
  <c r="AS344" i="11" s="1"/>
  <c r="BH344" i="11" s="1"/>
  <c r="N344" i="11"/>
  <c r="AR344" i="11" s="1"/>
  <c r="BG344" i="11" s="1"/>
  <c r="M344" i="11"/>
  <c r="AQ344" i="11" s="1"/>
  <c r="BF344" i="11" s="1"/>
  <c r="L344" i="11"/>
  <c r="AP344" i="11" s="1"/>
  <c r="BE344" i="11" s="1"/>
  <c r="K344" i="11"/>
  <c r="AO344" i="11" s="1"/>
  <c r="BD344" i="11" s="1"/>
  <c r="J344" i="11"/>
  <c r="AN344" i="11" s="1"/>
  <c r="BC344" i="11" s="1"/>
  <c r="T343" i="11"/>
  <c r="AX343" i="11" s="1"/>
  <c r="BM343" i="11" s="1"/>
  <c r="S343" i="11"/>
  <c r="AW343" i="11" s="1"/>
  <c r="BL343" i="11" s="1"/>
  <c r="R343" i="11"/>
  <c r="AV343" i="11" s="1"/>
  <c r="BK343" i="11" s="1"/>
  <c r="Q343" i="11"/>
  <c r="AU343" i="11" s="1"/>
  <c r="BJ343" i="11" s="1"/>
  <c r="P343" i="11"/>
  <c r="AT343" i="11" s="1"/>
  <c r="BI343" i="11" s="1"/>
  <c r="O343" i="11"/>
  <c r="AS343" i="11" s="1"/>
  <c r="BH343" i="11" s="1"/>
  <c r="N343" i="11"/>
  <c r="AR343" i="11" s="1"/>
  <c r="BG343" i="11" s="1"/>
  <c r="M343" i="11"/>
  <c r="AQ343" i="11" s="1"/>
  <c r="BF343" i="11" s="1"/>
  <c r="L343" i="11"/>
  <c r="AP343" i="11" s="1"/>
  <c r="BE343" i="11" s="1"/>
  <c r="K343" i="11"/>
  <c r="AO343" i="11" s="1"/>
  <c r="BD343" i="11" s="1"/>
  <c r="J343" i="11"/>
  <c r="AN343" i="11" s="1"/>
  <c r="BC343" i="11" s="1"/>
  <c r="T342" i="11"/>
  <c r="AX342" i="11" s="1"/>
  <c r="BM342" i="11" s="1"/>
  <c r="S342" i="11"/>
  <c r="AW342" i="11" s="1"/>
  <c r="BL342" i="11" s="1"/>
  <c r="R342" i="11"/>
  <c r="AV342" i="11" s="1"/>
  <c r="BK342" i="11" s="1"/>
  <c r="Q342" i="11"/>
  <c r="AU342" i="11" s="1"/>
  <c r="BJ342" i="11" s="1"/>
  <c r="P342" i="11"/>
  <c r="AT342" i="11" s="1"/>
  <c r="BI342" i="11" s="1"/>
  <c r="O342" i="11"/>
  <c r="AS342" i="11" s="1"/>
  <c r="BH342" i="11" s="1"/>
  <c r="N342" i="11"/>
  <c r="AR342" i="11" s="1"/>
  <c r="BG342" i="11" s="1"/>
  <c r="M342" i="11"/>
  <c r="AQ342" i="11" s="1"/>
  <c r="BF342" i="11" s="1"/>
  <c r="L342" i="11"/>
  <c r="AP342" i="11" s="1"/>
  <c r="BE342" i="11" s="1"/>
  <c r="K342" i="11"/>
  <c r="AO342" i="11" s="1"/>
  <c r="BD342" i="11" s="1"/>
  <c r="J342" i="11"/>
  <c r="AN342" i="11" s="1"/>
  <c r="BC342" i="11" s="1"/>
  <c r="T341" i="11"/>
  <c r="AX341" i="11" s="1"/>
  <c r="BM341" i="11" s="1"/>
  <c r="S341" i="11"/>
  <c r="AW341" i="11" s="1"/>
  <c r="BL341" i="11" s="1"/>
  <c r="R341" i="11"/>
  <c r="AV341" i="11" s="1"/>
  <c r="BK341" i="11" s="1"/>
  <c r="Q341" i="11"/>
  <c r="AU341" i="11" s="1"/>
  <c r="BJ341" i="11" s="1"/>
  <c r="P341" i="11"/>
  <c r="AT341" i="11" s="1"/>
  <c r="BI341" i="11" s="1"/>
  <c r="O341" i="11"/>
  <c r="AS341" i="11" s="1"/>
  <c r="BH341" i="11" s="1"/>
  <c r="N341" i="11"/>
  <c r="AR341" i="11" s="1"/>
  <c r="BG341" i="11" s="1"/>
  <c r="M341" i="11"/>
  <c r="AQ341" i="11" s="1"/>
  <c r="BF341" i="11" s="1"/>
  <c r="L341" i="11"/>
  <c r="AP341" i="11" s="1"/>
  <c r="BE341" i="11" s="1"/>
  <c r="K341" i="11"/>
  <c r="AO341" i="11" s="1"/>
  <c r="BD341" i="11" s="1"/>
  <c r="J341" i="11"/>
  <c r="AN341" i="11" s="1"/>
  <c r="BC341" i="11" s="1"/>
  <c r="T340" i="11"/>
  <c r="AX340" i="11" s="1"/>
  <c r="BM340" i="11" s="1"/>
  <c r="S340" i="11"/>
  <c r="AW340" i="11" s="1"/>
  <c r="BL340" i="11" s="1"/>
  <c r="R340" i="11"/>
  <c r="AV340" i="11" s="1"/>
  <c r="BK340" i="11" s="1"/>
  <c r="Q340" i="11"/>
  <c r="AU340" i="11" s="1"/>
  <c r="BJ340" i="11" s="1"/>
  <c r="P340" i="11"/>
  <c r="AT340" i="11" s="1"/>
  <c r="BI340" i="11" s="1"/>
  <c r="O340" i="11"/>
  <c r="AS340" i="11" s="1"/>
  <c r="BH340" i="11" s="1"/>
  <c r="N340" i="11"/>
  <c r="AR340" i="11" s="1"/>
  <c r="BG340" i="11" s="1"/>
  <c r="M340" i="11"/>
  <c r="AQ340" i="11" s="1"/>
  <c r="BF340" i="11" s="1"/>
  <c r="L340" i="11"/>
  <c r="AP340" i="11" s="1"/>
  <c r="BE340" i="11" s="1"/>
  <c r="K340" i="11"/>
  <c r="AO340" i="11" s="1"/>
  <c r="BD340" i="11" s="1"/>
  <c r="J340" i="11"/>
  <c r="AN340" i="11" s="1"/>
  <c r="BC340" i="11" s="1"/>
  <c r="T339" i="11"/>
  <c r="AX339" i="11" s="1"/>
  <c r="BM339" i="11" s="1"/>
  <c r="S339" i="11"/>
  <c r="AW339" i="11" s="1"/>
  <c r="BL339" i="11" s="1"/>
  <c r="R339" i="11"/>
  <c r="AV339" i="11" s="1"/>
  <c r="BK339" i="11" s="1"/>
  <c r="Q339" i="11"/>
  <c r="AU339" i="11" s="1"/>
  <c r="BJ339" i="11" s="1"/>
  <c r="P339" i="11"/>
  <c r="AT339" i="11" s="1"/>
  <c r="BI339" i="11" s="1"/>
  <c r="O339" i="11"/>
  <c r="AS339" i="11" s="1"/>
  <c r="BH339" i="11" s="1"/>
  <c r="N339" i="11"/>
  <c r="AR339" i="11" s="1"/>
  <c r="BG339" i="11" s="1"/>
  <c r="M339" i="11"/>
  <c r="AQ339" i="11" s="1"/>
  <c r="BF339" i="11" s="1"/>
  <c r="L339" i="11"/>
  <c r="AP339" i="11" s="1"/>
  <c r="BE339" i="11" s="1"/>
  <c r="K339" i="11"/>
  <c r="AO339" i="11" s="1"/>
  <c r="BD339" i="11" s="1"/>
  <c r="J339" i="11"/>
  <c r="AN339" i="11" s="1"/>
  <c r="BC339" i="11" s="1"/>
  <c r="T338" i="11"/>
  <c r="AX338" i="11" s="1"/>
  <c r="BM338" i="11" s="1"/>
  <c r="S338" i="11"/>
  <c r="AW338" i="11" s="1"/>
  <c r="BL338" i="11" s="1"/>
  <c r="R338" i="11"/>
  <c r="AV338" i="11" s="1"/>
  <c r="BK338" i="11" s="1"/>
  <c r="Q338" i="11"/>
  <c r="AU338" i="11" s="1"/>
  <c r="BJ338" i="11" s="1"/>
  <c r="P338" i="11"/>
  <c r="AT338" i="11" s="1"/>
  <c r="BI338" i="11" s="1"/>
  <c r="O338" i="11"/>
  <c r="AS338" i="11" s="1"/>
  <c r="BH338" i="11" s="1"/>
  <c r="N338" i="11"/>
  <c r="AR338" i="11" s="1"/>
  <c r="BG338" i="11" s="1"/>
  <c r="M338" i="11"/>
  <c r="AQ338" i="11" s="1"/>
  <c r="BF338" i="11" s="1"/>
  <c r="L338" i="11"/>
  <c r="AP338" i="11" s="1"/>
  <c r="BE338" i="11" s="1"/>
  <c r="K338" i="11"/>
  <c r="AO338" i="11" s="1"/>
  <c r="BD338" i="11" s="1"/>
  <c r="J338" i="11"/>
  <c r="AN338" i="11" s="1"/>
  <c r="BC338" i="11" s="1"/>
  <c r="T337" i="11"/>
  <c r="AX337" i="11" s="1"/>
  <c r="BM337" i="11" s="1"/>
  <c r="S337" i="11"/>
  <c r="AW337" i="11" s="1"/>
  <c r="BL337" i="11" s="1"/>
  <c r="R337" i="11"/>
  <c r="AV337" i="11" s="1"/>
  <c r="BK337" i="11" s="1"/>
  <c r="Q337" i="11"/>
  <c r="AU337" i="11" s="1"/>
  <c r="BJ337" i="11" s="1"/>
  <c r="P337" i="11"/>
  <c r="AT337" i="11" s="1"/>
  <c r="BI337" i="11" s="1"/>
  <c r="O337" i="11"/>
  <c r="AS337" i="11" s="1"/>
  <c r="BH337" i="11" s="1"/>
  <c r="N337" i="11"/>
  <c r="AR337" i="11" s="1"/>
  <c r="BG337" i="11" s="1"/>
  <c r="M337" i="11"/>
  <c r="AQ337" i="11" s="1"/>
  <c r="BF337" i="11" s="1"/>
  <c r="L337" i="11"/>
  <c r="AP337" i="11" s="1"/>
  <c r="BE337" i="11" s="1"/>
  <c r="K337" i="11"/>
  <c r="AO337" i="11" s="1"/>
  <c r="BD337" i="11" s="1"/>
  <c r="J337" i="11"/>
  <c r="AN337" i="11" s="1"/>
  <c r="BC337" i="11" s="1"/>
  <c r="T336" i="11"/>
  <c r="AX336" i="11" s="1"/>
  <c r="BM336" i="11" s="1"/>
  <c r="S336" i="11"/>
  <c r="AW336" i="11" s="1"/>
  <c r="BL336" i="11" s="1"/>
  <c r="R336" i="11"/>
  <c r="AV336" i="11" s="1"/>
  <c r="BK336" i="11" s="1"/>
  <c r="Q336" i="11"/>
  <c r="AU336" i="11" s="1"/>
  <c r="BJ336" i="11" s="1"/>
  <c r="P336" i="11"/>
  <c r="AT336" i="11" s="1"/>
  <c r="BI336" i="11" s="1"/>
  <c r="O336" i="11"/>
  <c r="AS336" i="11" s="1"/>
  <c r="BH336" i="11" s="1"/>
  <c r="N336" i="11"/>
  <c r="AR336" i="11" s="1"/>
  <c r="BG336" i="11" s="1"/>
  <c r="M336" i="11"/>
  <c r="AQ336" i="11" s="1"/>
  <c r="BF336" i="11" s="1"/>
  <c r="L336" i="11"/>
  <c r="AP336" i="11" s="1"/>
  <c r="BE336" i="11" s="1"/>
  <c r="K336" i="11"/>
  <c r="AO336" i="11" s="1"/>
  <c r="BD336" i="11" s="1"/>
  <c r="J336" i="11"/>
  <c r="AN336" i="11" s="1"/>
  <c r="BC336" i="11" s="1"/>
  <c r="T335" i="11"/>
  <c r="AX335" i="11" s="1"/>
  <c r="BM335" i="11" s="1"/>
  <c r="S335" i="11"/>
  <c r="AW335" i="11" s="1"/>
  <c r="BL335" i="11" s="1"/>
  <c r="R335" i="11"/>
  <c r="AV335" i="11" s="1"/>
  <c r="BK335" i="11" s="1"/>
  <c r="Q335" i="11"/>
  <c r="AU335" i="11" s="1"/>
  <c r="BJ335" i="11" s="1"/>
  <c r="P335" i="11"/>
  <c r="AT335" i="11" s="1"/>
  <c r="BI335" i="11" s="1"/>
  <c r="O335" i="11"/>
  <c r="AS335" i="11" s="1"/>
  <c r="BH335" i="11" s="1"/>
  <c r="N335" i="11"/>
  <c r="AR335" i="11" s="1"/>
  <c r="BG335" i="11" s="1"/>
  <c r="M335" i="11"/>
  <c r="AQ335" i="11" s="1"/>
  <c r="BF335" i="11" s="1"/>
  <c r="L335" i="11"/>
  <c r="AP335" i="11" s="1"/>
  <c r="BE335" i="11" s="1"/>
  <c r="K335" i="11"/>
  <c r="AO335" i="11" s="1"/>
  <c r="BD335" i="11" s="1"/>
  <c r="J335" i="11"/>
  <c r="AN335" i="11" s="1"/>
  <c r="BC335" i="11" s="1"/>
  <c r="T334" i="11"/>
  <c r="AX334" i="11" s="1"/>
  <c r="BM334" i="11" s="1"/>
  <c r="S334" i="11"/>
  <c r="AW334" i="11" s="1"/>
  <c r="BL334" i="11" s="1"/>
  <c r="R334" i="11"/>
  <c r="AV334" i="11" s="1"/>
  <c r="BK334" i="11" s="1"/>
  <c r="Q334" i="11"/>
  <c r="AU334" i="11" s="1"/>
  <c r="BJ334" i="11" s="1"/>
  <c r="P334" i="11"/>
  <c r="AT334" i="11" s="1"/>
  <c r="BI334" i="11" s="1"/>
  <c r="O334" i="11"/>
  <c r="AS334" i="11" s="1"/>
  <c r="BH334" i="11" s="1"/>
  <c r="N334" i="11"/>
  <c r="AR334" i="11" s="1"/>
  <c r="BG334" i="11" s="1"/>
  <c r="M334" i="11"/>
  <c r="AQ334" i="11" s="1"/>
  <c r="BF334" i="11" s="1"/>
  <c r="L334" i="11"/>
  <c r="AP334" i="11" s="1"/>
  <c r="BE334" i="11" s="1"/>
  <c r="K334" i="11"/>
  <c r="AO334" i="11" s="1"/>
  <c r="BD334" i="11" s="1"/>
  <c r="J334" i="11"/>
  <c r="AN334" i="11" s="1"/>
  <c r="BC334" i="11" s="1"/>
  <c r="T333" i="11"/>
  <c r="AX333" i="11" s="1"/>
  <c r="BM333" i="11" s="1"/>
  <c r="S333" i="11"/>
  <c r="AW333" i="11" s="1"/>
  <c r="BL333" i="11" s="1"/>
  <c r="R333" i="11"/>
  <c r="AV333" i="11" s="1"/>
  <c r="BK333" i="11" s="1"/>
  <c r="Q333" i="11"/>
  <c r="AU333" i="11" s="1"/>
  <c r="BJ333" i="11" s="1"/>
  <c r="P333" i="11"/>
  <c r="AT333" i="11" s="1"/>
  <c r="BI333" i="11" s="1"/>
  <c r="O333" i="11"/>
  <c r="AS333" i="11" s="1"/>
  <c r="BH333" i="11" s="1"/>
  <c r="N333" i="11"/>
  <c r="AR333" i="11" s="1"/>
  <c r="BG333" i="11" s="1"/>
  <c r="M333" i="11"/>
  <c r="AQ333" i="11" s="1"/>
  <c r="BF333" i="11" s="1"/>
  <c r="L333" i="11"/>
  <c r="AP333" i="11" s="1"/>
  <c r="BE333" i="11" s="1"/>
  <c r="K333" i="11"/>
  <c r="AO333" i="11" s="1"/>
  <c r="BD333" i="11" s="1"/>
  <c r="J333" i="11"/>
  <c r="AN333" i="11" s="1"/>
  <c r="BC333" i="11" s="1"/>
  <c r="T332" i="11"/>
  <c r="AX332" i="11" s="1"/>
  <c r="BM332" i="11" s="1"/>
  <c r="S332" i="11"/>
  <c r="AW332" i="11" s="1"/>
  <c r="BL332" i="11" s="1"/>
  <c r="R332" i="11"/>
  <c r="AV332" i="11" s="1"/>
  <c r="BK332" i="11" s="1"/>
  <c r="Q332" i="11"/>
  <c r="AU332" i="11" s="1"/>
  <c r="BJ332" i="11" s="1"/>
  <c r="P332" i="11"/>
  <c r="AT332" i="11" s="1"/>
  <c r="BI332" i="11" s="1"/>
  <c r="O332" i="11"/>
  <c r="AS332" i="11" s="1"/>
  <c r="BH332" i="11" s="1"/>
  <c r="N332" i="11"/>
  <c r="AR332" i="11" s="1"/>
  <c r="BG332" i="11" s="1"/>
  <c r="M332" i="11"/>
  <c r="AQ332" i="11" s="1"/>
  <c r="BF332" i="11" s="1"/>
  <c r="L332" i="11"/>
  <c r="AP332" i="11" s="1"/>
  <c r="BE332" i="11" s="1"/>
  <c r="K332" i="11"/>
  <c r="AO332" i="11" s="1"/>
  <c r="BD332" i="11" s="1"/>
  <c r="J332" i="11"/>
  <c r="AN332" i="11" s="1"/>
  <c r="BC332" i="11" s="1"/>
  <c r="T331" i="11"/>
  <c r="AX331" i="11" s="1"/>
  <c r="BM331" i="11" s="1"/>
  <c r="S331" i="11"/>
  <c r="AW331" i="11" s="1"/>
  <c r="BL331" i="11" s="1"/>
  <c r="R331" i="11"/>
  <c r="AV331" i="11" s="1"/>
  <c r="BK331" i="11" s="1"/>
  <c r="Q331" i="11"/>
  <c r="AU331" i="11" s="1"/>
  <c r="BJ331" i="11" s="1"/>
  <c r="P331" i="11"/>
  <c r="AT331" i="11" s="1"/>
  <c r="BI331" i="11" s="1"/>
  <c r="O331" i="11"/>
  <c r="AS331" i="11" s="1"/>
  <c r="BH331" i="11" s="1"/>
  <c r="N331" i="11"/>
  <c r="AR331" i="11" s="1"/>
  <c r="BG331" i="11" s="1"/>
  <c r="M331" i="11"/>
  <c r="AQ331" i="11" s="1"/>
  <c r="BF331" i="11" s="1"/>
  <c r="L331" i="11"/>
  <c r="AP331" i="11" s="1"/>
  <c r="BE331" i="11" s="1"/>
  <c r="K331" i="11"/>
  <c r="AO331" i="11" s="1"/>
  <c r="BD331" i="11" s="1"/>
  <c r="J331" i="11"/>
  <c r="AN331" i="11" s="1"/>
  <c r="BC331" i="11" s="1"/>
  <c r="T330" i="11"/>
  <c r="AX330" i="11" s="1"/>
  <c r="BM330" i="11" s="1"/>
  <c r="S330" i="11"/>
  <c r="AW330" i="11" s="1"/>
  <c r="BL330" i="11" s="1"/>
  <c r="R330" i="11"/>
  <c r="AV330" i="11" s="1"/>
  <c r="BK330" i="11" s="1"/>
  <c r="Q330" i="11"/>
  <c r="AU330" i="11" s="1"/>
  <c r="BJ330" i="11" s="1"/>
  <c r="P330" i="11"/>
  <c r="AT330" i="11" s="1"/>
  <c r="BI330" i="11" s="1"/>
  <c r="O330" i="11"/>
  <c r="AS330" i="11" s="1"/>
  <c r="BH330" i="11" s="1"/>
  <c r="N330" i="11"/>
  <c r="AR330" i="11" s="1"/>
  <c r="BG330" i="11" s="1"/>
  <c r="M330" i="11"/>
  <c r="AQ330" i="11" s="1"/>
  <c r="BF330" i="11" s="1"/>
  <c r="L330" i="11"/>
  <c r="AP330" i="11" s="1"/>
  <c r="BE330" i="11" s="1"/>
  <c r="K330" i="11"/>
  <c r="AO330" i="11" s="1"/>
  <c r="BD330" i="11" s="1"/>
  <c r="J330" i="11"/>
  <c r="AN330" i="11" s="1"/>
  <c r="BC330" i="11" s="1"/>
  <c r="T329" i="11"/>
  <c r="AX329" i="11" s="1"/>
  <c r="BM329" i="11" s="1"/>
  <c r="S329" i="11"/>
  <c r="AW329" i="11" s="1"/>
  <c r="BL329" i="11" s="1"/>
  <c r="R329" i="11"/>
  <c r="AV329" i="11" s="1"/>
  <c r="BK329" i="11" s="1"/>
  <c r="Q329" i="11"/>
  <c r="AU329" i="11" s="1"/>
  <c r="BJ329" i="11" s="1"/>
  <c r="P329" i="11"/>
  <c r="AT329" i="11" s="1"/>
  <c r="BI329" i="11" s="1"/>
  <c r="O329" i="11"/>
  <c r="AS329" i="11" s="1"/>
  <c r="BH329" i="11" s="1"/>
  <c r="N329" i="11"/>
  <c r="AR329" i="11" s="1"/>
  <c r="BG329" i="11" s="1"/>
  <c r="M329" i="11"/>
  <c r="AQ329" i="11" s="1"/>
  <c r="BF329" i="11" s="1"/>
  <c r="L329" i="11"/>
  <c r="AP329" i="11" s="1"/>
  <c r="BE329" i="11" s="1"/>
  <c r="K329" i="11"/>
  <c r="AO329" i="11" s="1"/>
  <c r="BD329" i="11" s="1"/>
  <c r="J329" i="11"/>
  <c r="AN329" i="11" s="1"/>
  <c r="BC329" i="11" s="1"/>
  <c r="T328" i="11"/>
  <c r="AX328" i="11" s="1"/>
  <c r="BM328" i="11" s="1"/>
  <c r="S328" i="11"/>
  <c r="AW328" i="11" s="1"/>
  <c r="BL328" i="11" s="1"/>
  <c r="R328" i="11"/>
  <c r="AV328" i="11" s="1"/>
  <c r="BK328" i="11" s="1"/>
  <c r="Q328" i="11"/>
  <c r="AU328" i="11" s="1"/>
  <c r="BJ328" i="11" s="1"/>
  <c r="P328" i="11"/>
  <c r="AT328" i="11" s="1"/>
  <c r="BI328" i="11" s="1"/>
  <c r="O328" i="11"/>
  <c r="AS328" i="11" s="1"/>
  <c r="BH328" i="11" s="1"/>
  <c r="N328" i="11"/>
  <c r="AR328" i="11" s="1"/>
  <c r="BG328" i="11" s="1"/>
  <c r="M328" i="11"/>
  <c r="AQ328" i="11" s="1"/>
  <c r="BF328" i="11" s="1"/>
  <c r="L328" i="11"/>
  <c r="AP328" i="11" s="1"/>
  <c r="BE328" i="11" s="1"/>
  <c r="K328" i="11"/>
  <c r="AO328" i="11" s="1"/>
  <c r="BD328" i="11" s="1"/>
  <c r="J328" i="11"/>
  <c r="AN328" i="11" s="1"/>
  <c r="BC328" i="11" s="1"/>
  <c r="T327" i="11"/>
  <c r="AX327" i="11" s="1"/>
  <c r="BM327" i="11" s="1"/>
  <c r="S327" i="11"/>
  <c r="AW327" i="11" s="1"/>
  <c r="BL327" i="11" s="1"/>
  <c r="R327" i="11"/>
  <c r="AV327" i="11" s="1"/>
  <c r="BK327" i="11" s="1"/>
  <c r="Q327" i="11"/>
  <c r="AU327" i="11" s="1"/>
  <c r="BJ327" i="11" s="1"/>
  <c r="P327" i="11"/>
  <c r="AT327" i="11" s="1"/>
  <c r="BI327" i="11" s="1"/>
  <c r="O327" i="11"/>
  <c r="AS327" i="11" s="1"/>
  <c r="BH327" i="11" s="1"/>
  <c r="N327" i="11"/>
  <c r="AR327" i="11" s="1"/>
  <c r="BG327" i="11" s="1"/>
  <c r="M327" i="11"/>
  <c r="AQ327" i="11" s="1"/>
  <c r="BF327" i="11" s="1"/>
  <c r="L327" i="11"/>
  <c r="AP327" i="11" s="1"/>
  <c r="BE327" i="11" s="1"/>
  <c r="K327" i="11"/>
  <c r="AO327" i="11" s="1"/>
  <c r="BD327" i="11" s="1"/>
  <c r="J327" i="11"/>
  <c r="AN327" i="11" s="1"/>
  <c r="BC327" i="11" s="1"/>
  <c r="T326" i="11"/>
  <c r="AX326" i="11" s="1"/>
  <c r="BM326" i="11" s="1"/>
  <c r="S326" i="11"/>
  <c r="AW326" i="11" s="1"/>
  <c r="BL326" i="11" s="1"/>
  <c r="R326" i="11"/>
  <c r="AV326" i="11" s="1"/>
  <c r="BK326" i="11" s="1"/>
  <c r="Q326" i="11"/>
  <c r="AU326" i="11" s="1"/>
  <c r="BJ326" i="11" s="1"/>
  <c r="P326" i="11"/>
  <c r="AT326" i="11" s="1"/>
  <c r="BI326" i="11" s="1"/>
  <c r="O326" i="11"/>
  <c r="AS326" i="11" s="1"/>
  <c r="BH326" i="11" s="1"/>
  <c r="N326" i="11"/>
  <c r="AR326" i="11" s="1"/>
  <c r="BG326" i="11" s="1"/>
  <c r="M326" i="11"/>
  <c r="AQ326" i="11" s="1"/>
  <c r="BF326" i="11" s="1"/>
  <c r="L326" i="11"/>
  <c r="AP326" i="11" s="1"/>
  <c r="BE326" i="11" s="1"/>
  <c r="K326" i="11"/>
  <c r="AO326" i="11" s="1"/>
  <c r="BD326" i="11" s="1"/>
  <c r="J326" i="11"/>
  <c r="AN326" i="11" s="1"/>
  <c r="BC326" i="11" s="1"/>
  <c r="T325" i="11"/>
  <c r="AX325" i="11" s="1"/>
  <c r="BM325" i="11" s="1"/>
  <c r="S325" i="11"/>
  <c r="AW325" i="11" s="1"/>
  <c r="BL325" i="11" s="1"/>
  <c r="R325" i="11"/>
  <c r="AV325" i="11" s="1"/>
  <c r="BK325" i="11" s="1"/>
  <c r="Q325" i="11"/>
  <c r="AU325" i="11" s="1"/>
  <c r="BJ325" i="11" s="1"/>
  <c r="P325" i="11"/>
  <c r="AT325" i="11" s="1"/>
  <c r="BI325" i="11" s="1"/>
  <c r="O325" i="11"/>
  <c r="AS325" i="11" s="1"/>
  <c r="BH325" i="11" s="1"/>
  <c r="N325" i="11"/>
  <c r="AR325" i="11" s="1"/>
  <c r="BG325" i="11" s="1"/>
  <c r="M325" i="11"/>
  <c r="AQ325" i="11" s="1"/>
  <c r="BF325" i="11" s="1"/>
  <c r="L325" i="11"/>
  <c r="AP325" i="11" s="1"/>
  <c r="BE325" i="11" s="1"/>
  <c r="K325" i="11"/>
  <c r="AO325" i="11" s="1"/>
  <c r="BD325" i="11" s="1"/>
  <c r="J325" i="11"/>
  <c r="AN325" i="11" s="1"/>
  <c r="BC325" i="11" s="1"/>
  <c r="T324" i="11"/>
  <c r="AX324" i="11" s="1"/>
  <c r="BM324" i="11" s="1"/>
  <c r="S324" i="11"/>
  <c r="AW324" i="11" s="1"/>
  <c r="BL324" i="11" s="1"/>
  <c r="R324" i="11"/>
  <c r="AV324" i="11" s="1"/>
  <c r="BK324" i="11" s="1"/>
  <c r="Q324" i="11"/>
  <c r="AU324" i="11" s="1"/>
  <c r="BJ324" i="11" s="1"/>
  <c r="P324" i="11"/>
  <c r="AT324" i="11" s="1"/>
  <c r="BI324" i="11" s="1"/>
  <c r="O324" i="11"/>
  <c r="AS324" i="11" s="1"/>
  <c r="BH324" i="11" s="1"/>
  <c r="N324" i="11"/>
  <c r="AR324" i="11" s="1"/>
  <c r="BG324" i="11" s="1"/>
  <c r="M324" i="11"/>
  <c r="AQ324" i="11" s="1"/>
  <c r="BF324" i="11" s="1"/>
  <c r="L324" i="11"/>
  <c r="AP324" i="11" s="1"/>
  <c r="BE324" i="11" s="1"/>
  <c r="K324" i="11"/>
  <c r="AO324" i="11" s="1"/>
  <c r="BD324" i="11" s="1"/>
  <c r="J324" i="11"/>
  <c r="AN324" i="11" s="1"/>
  <c r="BC324" i="11" s="1"/>
  <c r="T323" i="11"/>
  <c r="AX323" i="11" s="1"/>
  <c r="BM323" i="11" s="1"/>
  <c r="S323" i="11"/>
  <c r="AW323" i="11" s="1"/>
  <c r="BL323" i="11" s="1"/>
  <c r="R323" i="11"/>
  <c r="AV323" i="11" s="1"/>
  <c r="BK323" i="11" s="1"/>
  <c r="Q323" i="11"/>
  <c r="AU323" i="11" s="1"/>
  <c r="BJ323" i="11" s="1"/>
  <c r="P323" i="11"/>
  <c r="AT323" i="11" s="1"/>
  <c r="BI323" i="11" s="1"/>
  <c r="O323" i="11"/>
  <c r="AS323" i="11" s="1"/>
  <c r="BH323" i="11" s="1"/>
  <c r="N323" i="11"/>
  <c r="AR323" i="11" s="1"/>
  <c r="BG323" i="11" s="1"/>
  <c r="M323" i="11"/>
  <c r="AQ323" i="11" s="1"/>
  <c r="BF323" i="11" s="1"/>
  <c r="L323" i="11"/>
  <c r="AP323" i="11" s="1"/>
  <c r="BE323" i="11" s="1"/>
  <c r="K323" i="11"/>
  <c r="AO323" i="11" s="1"/>
  <c r="BD323" i="11" s="1"/>
  <c r="J323" i="11"/>
  <c r="AN323" i="11" s="1"/>
  <c r="BC323" i="11" s="1"/>
  <c r="T322" i="11"/>
  <c r="AX322" i="11" s="1"/>
  <c r="BM322" i="11" s="1"/>
  <c r="S322" i="11"/>
  <c r="AW322" i="11" s="1"/>
  <c r="BL322" i="11" s="1"/>
  <c r="R322" i="11"/>
  <c r="AV322" i="11" s="1"/>
  <c r="BK322" i="11" s="1"/>
  <c r="Q322" i="11"/>
  <c r="AU322" i="11" s="1"/>
  <c r="BJ322" i="11" s="1"/>
  <c r="P322" i="11"/>
  <c r="AT322" i="11" s="1"/>
  <c r="BI322" i="11" s="1"/>
  <c r="O322" i="11"/>
  <c r="AS322" i="11" s="1"/>
  <c r="BH322" i="11" s="1"/>
  <c r="N322" i="11"/>
  <c r="AR322" i="11" s="1"/>
  <c r="BG322" i="11" s="1"/>
  <c r="M322" i="11"/>
  <c r="AQ322" i="11" s="1"/>
  <c r="BF322" i="11" s="1"/>
  <c r="L322" i="11"/>
  <c r="AP322" i="11" s="1"/>
  <c r="BE322" i="11" s="1"/>
  <c r="K322" i="11"/>
  <c r="AO322" i="11" s="1"/>
  <c r="BD322" i="11" s="1"/>
  <c r="J322" i="11"/>
  <c r="AN322" i="11" s="1"/>
  <c r="BC322" i="11" s="1"/>
  <c r="T321" i="11"/>
  <c r="AX321" i="11" s="1"/>
  <c r="BM321" i="11" s="1"/>
  <c r="S321" i="11"/>
  <c r="AW321" i="11" s="1"/>
  <c r="BL321" i="11" s="1"/>
  <c r="R321" i="11"/>
  <c r="AV321" i="11" s="1"/>
  <c r="BK321" i="11" s="1"/>
  <c r="Q321" i="11"/>
  <c r="AU321" i="11" s="1"/>
  <c r="BJ321" i="11" s="1"/>
  <c r="P321" i="11"/>
  <c r="AT321" i="11" s="1"/>
  <c r="BI321" i="11" s="1"/>
  <c r="O321" i="11"/>
  <c r="AS321" i="11" s="1"/>
  <c r="BH321" i="11" s="1"/>
  <c r="N321" i="11"/>
  <c r="AR321" i="11" s="1"/>
  <c r="BG321" i="11" s="1"/>
  <c r="M321" i="11"/>
  <c r="AQ321" i="11" s="1"/>
  <c r="BF321" i="11" s="1"/>
  <c r="L321" i="11"/>
  <c r="AP321" i="11" s="1"/>
  <c r="BE321" i="11" s="1"/>
  <c r="K321" i="11"/>
  <c r="AO321" i="11" s="1"/>
  <c r="BD321" i="11" s="1"/>
  <c r="J321" i="11"/>
  <c r="AN321" i="11" s="1"/>
  <c r="BC321" i="11" s="1"/>
  <c r="T320" i="11"/>
  <c r="AX320" i="11" s="1"/>
  <c r="BM320" i="11" s="1"/>
  <c r="S320" i="11"/>
  <c r="AW320" i="11" s="1"/>
  <c r="BL320" i="11" s="1"/>
  <c r="R320" i="11"/>
  <c r="AV320" i="11" s="1"/>
  <c r="BK320" i="11" s="1"/>
  <c r="Q320" i="11"/>
  <c r="AU320" i="11" s="1"/>
  <c r="BJ320" i="11" s="1"/>
  <c r="P320" i="11"/>
  <c r="AT320" i="11" s="1"/>
  <c r="BI320" i="11" s="1"/>
  <c r="O320" i="11"/>
  <c r="AS320" i="11" s="1"/>
  <c r="BH320" i="11" s="1"/>
  <c r="N320" i="11"/>
  <c r="AR320" i="11" s="1"/>
  <c r="BG320" i="11" s="1"/>
  <c r="M320" i="11"/>
  <c r="AQ320" i="11" s="1"/>
  <c r="BF320" i="11" s="1"/>
  <c r="L320" i="11"/>
  <c r="AP320" i="11" s="1"/>
  <c r="BE320" i="11" s="1"/>
  <c r="K320" i="11"/>
  <c r="AO320" i="11" s="1"/>
  <c r="BD320" i="11" s="1"/>
  <c r="J320" i="11"/>
  <c r="AN320" i="11" s="1"/>
  <c r="BC320" i="11" s="1"/>
  <c r="T319" i="11"/>
  <c r="AX319" i="11" s="1"/>
  <c r="BM319" i="11" s="1"/>
  <c r="S319" i="11"/>
  <c r="AW319" i="11" s="1"/>
  <c r="BL319" i="11" s="1"/>
  <c r="R319" i="11"/>
  <c r="AV319" i="11" s="1"/>
  <c r="BK319" i="11" s="1"/>
  <c r="Q319" i="11"/>
  <c r="AU319" i="11" s="1"/>
  <c r="BJ319" i="11" s="1"/>
  <c r="P319" i="11"/>
  <c r="AT319" i="11" s="1"/>
  <c r="BI319" i="11" s="1"/>
  <c r="O319" i="11"/>
  <c r="AS319" i="11" s="1"/>
  <c r="BH319" i="11" s="1"/>
  <c r="N319" i="11"/>
  <c r="AR319" i="11" s="1"/>
  <c r="BG319" i="11" s="1"/>
  <c r="M319" i="11"/>
  <c r="AQ319" i="11" s="1"/>
  <c r="BF319" i="11" s="1"/>
  <c r="L319" i="11"/>
  <c r="AP319" i="11" s="1"/>
  <c r="BE319" i="11" s="1"/>
  <c r="K319" i="11"/>
  <c r="AO319" i="11" s="1"/>
  <c r="BD319" i="11" s="1"/>
  <c r="J319" i="11"/>
  <c r="AN319" i="11" s="1"/>
  <c r="BC319" i="11" s="1"/>
  <c r="T318" i="11"/>
  <c r="AX318" i="11" s="1"/>
  <c r="BM318" i="11" s="1"/>
  <c r="S318" i="11"/>
  <c r="AW318" i="11" s="1"/>
  <c r="BL318" i="11" s="1"/>
  <c r="R318" i="11"/>
  <c r="AV318" i="11" s="1"/>
  <c r="BK318" i="11" s="1"/>
  <c r="Q318" i="11"/>
  <c r="AU318" i="11" s="1"/>
  <c r="BJ318" i="11" s="1"/>
  <c r="P318" i="11"/>
  <c r="AT318" i="11" s="1"/>
  <c r="BI318" i="11" s="1"/>
  <c r="O318" i="11"/>
  <c r="AS318" i="11" s="1"/>
  <c r="BH318" i="11" s="1"/>
  <c r="N318" i="11"/>
  <c r="AR318" i="11" s="1"/>
  <c r="BG318" i="11" s="1"/>
  <c r="M318" i="11"/>
  <c r="AQ318" i="11" s="1"/>
  <c r="BF318" i="11" s="1"/>
  <c r="L318" i="11"/>
  <c r="AP318" i="11" s="1"/>
  <c r="BE318" i="11" s="1"/>
  <c r="K318" i="11"/>
  <c r="AO318" i="11" s="1"/>
  <c r="BD318" i="11" s="1"/>
  <c r="J318" i="11"/>
  <c r="AN318" i="11" s="1"/>
  <c r="BC318" i="11" s="1"/>
  <c r="T317" i="11"/>
  <c r="AX317" i="11" s="1"/>
  <c r="BM317" i="11" s="1"/>
  <c r="S317" i="11"/>
  <c r="AW317" i="11" s="1"/>
  <c r="BL317" i="11" s="1"/>
  <c r="R317" i="11"/>
  <c r="AV317" i="11" s="1"/>
  <c r="BK317" i="11" s="1"/>
  <c r="Q317" i="11"/>
  <c r="AU317" i="11" s="1"/>
  <c r="BJ317" i="11" s="1"/>
  <c r="P317" i="11"/>
  <c r="AT317" i="11" s="1"/>
  <c r="BI317" i="11" s="1"/>
  <c r="O317" i="11"/>
  <c r="AS317" i="11" s="1"/>
  <c r="BH317" i="11" s="1"/>
  <c r="N317" i="11"/>
  <c r="AR317" i="11" s="1"/>
  <c r="BG317" i="11" s="1"/>
  <c r="M317" i="11"/>
  <c r="AQ317" i="11" s="1"/>
  <c r="BF317" i="11" s="1"/>
  <c r="L317" i="11"/>
  <c r="AP317" i="11" s="1"/>
  <c r="BE317" i="11" s="1"/>
  <c r="K317" i="11"/>
  <c r="AO317" i="11" s="1"/>
  <c r="BD317" i="11" s="1"/>
  <c r="J317" i="11"/>
  <c r="AN317" i="11" s="1"/>
  <c r="BC317" i="11" s="1"/>
  <c r="T315" i="11"/>
  <c r="AX315" i="11" s="1"/>
  <c r="BM315" i="11" s="1"/>
  <c r="S315" i="11"/>
  <c r="AW315" i="11" s="1"/>
  <c r="BL315" i="11" s="1"/>
  <c r="R315" i="11"/>
  <c r="AV315" i="11" s="1"/>
  <c r="BK315" i="11" s="1"/>
  <c r="Q315" i="11"/>
  <c r="AU315" i="11" s="1"/>
  <c r="BJ315" i="11" s="1"/>
  <c r="P315" i="11"/>
  <c r="AT315" i="11" s="1"/>
  <c r="BI315" i="11" s="1"/>
  <c r="O315" i="11"/>
  <c r="AS315" i="11" s="1"/>
  <c r="BH315" i="11" s="1"/>
  <c r="N315" i="11"/>
  <c r="AR315" i="11" s="1"/>
  <c r="BG315" i="11" s="1"/>
  <c r="M315" i="11"/>
  <c r="AQ315" i="11" s="1"/>
  <c r="BF315" i="11" s="1"/>
  <c r="L315" i="11"/>
  <c r="AP315" i="11" s="1"/>
  <c r="BE315" i="11" s="1"/>
  <c r="K315" i="11"/>
  <c r="AO315" i="11" s="1"/>
  <c r="BD315" i="11" s="1"/>
  <c r="J315" i="11"/>
  <c r="AN315" i="11" s="1"/>
  <c r="BC315" i="11" s="1"/>
  <c r="T314" i="11"/>
  <c r="AX314" i="11" s="1"/>
  <c r="BM314" i="11" s="1"/>
  <c r="S314" i="11"/>
  <c r="AW314" i="11" s="1"/>
  <c r="BL314" i="11" s="1"/>
  <c r="R314" i="11"/>
  <c r="AV314" i="11" s="1"/>
  <c r="BK314" i="11" s="1"/>
  <c r="Q314" i="11"/>
  <c r="AU314" i="11" s="1"/>
  <c r="BJ314" i="11" s="1"/>
  <c r="P314" i="11"/>
  <c r="AT314" i="11" s="1"/>
  <c r="BI314" i="11" s="1"/>
  <c r="O314" i="11"/>
  <c r="AS314" i="11" s="1"/>
  <c r="BH314" i="11" s="1"/>
  <c r="N314" i="11"/>
  <c r="AR314" i="11" s="1"/>
  <c r="BG314" i="11" s="1"/>
  <c r="M314" i="11"/>
  <c r="AQ314" i="11" s="1"/>
  <c r="BF314" i="11" s="1"/>
  <c r="L314" i="11"/>
  <c r="AP314" i="11" s="1"/>
  <c r="BE314" i="11" s="1"/>
  <c r="K314" i="11"/>
  <c r="AO314" i="11" s="1"/>
  <c r="BD314" i="11" s="1"/>
  <c r="J314" i="11"/>
  <c r="AN314" i="11" s="1"/>
  <c r="BC314" i="11" s="1"/>
  <c r="T313" i="11"/>
  <c r="AX313" i="11" s="1"/>
  <c r="BM313" i="11" s="1"/>
  <c r="S313" i="11"/>
  <c r="AW313" i="11" s="1"/>
  <c r="BL313" i="11" s="1"/>
  <c r="R313" i="11"/>
  <c r="AV313" i="11" s="1"/>
  <c r="BK313" i="11" s="1"/>
  <c r="Q313" i="11"/>
  <c r="AU313" i="11" s="1"/>
  <c r="BJ313" i="11" s="1"/>
  <c r="P313" i="11"/>
  <c r="AT313" i="11" s="1"/>
  <c r="BI313" i="11" s="1"/>
  <c r="O313" i="11"/>
  <c r="AS313" i="11" s="1"/>
  <c r="BH313" i="11" s="1"/>
  <c r="N313" i="11"/>
  <c r="AR313" i="11" s="1"/>
  <c r="BG313" i="11" s="1"/>
  <c r="M313" i="11"/>
  <c r="AQ313" i="11" s="1"/>
  <c r="BF313" i="11" s="1"/>
  <c r="L313" i="11"/>
  <c r="AP313" i="11" s="1"/>
  <c r="BE313" i="11" s="1"/>
  <c r="K313" i="11"/>
  <c r="AO313" i="11" s="1"/>
  <c r="BD313" i="11" s="1"/>
  <c r="J313" i="11"/>
  <c r="AN313" i="11" s="1"/>
  <c r="BC313" i="11" s="1"/>
  <c r="T312" i="11"/>
  <c r="AX312" i="11" s="1"/>
  <c r="BM312" i="11" s="1"/>
  <c r="S312" i="11"/>
  <c r="AW312" i="11" s="1"/>
  <c r="BL312" i="11" s="1"/>
  <c r="R312" i="11"/>
  <c r="AV312" i="11" s="1"/>
  <c r="BK312" i="11" s="1"/>
  <c r="Q312" i="11"/>
  <c r="AU312" i="11" s="1"/>
  <c r="BJ312" i="11" s="1"/>
  <c r="P312" i="11"/>
  <c r="AT312" i="11" s="1"/>
  <c r="BI312" i="11" s="1"/>
  <c r="O312" i="11"/>
  <c r="AS312" i="11" s="1"/>
  <c r="BH312" i="11" s="1"/>
  <c r="N312" i="11"/>
  <c r="AR312" i="11" s="1"/>
  <c r="BG312" i="11" s="1"/>
  <c r="M312" i="11"/>
  <c r="AQ312" i="11" s="1"/>
  <c r="BF312" i="11" s="1"/>
  <c r="L312" i="11"/>
  <c r="AP312" i="11" s="1"/>
  <c r="BE312" i="11" s="1"/>
  <c r="K312" i="11"/>
  <c r="AO312" i="11" s="1"/>
  <c r="BD312" i="11" s="1"/>
  <c r="J312" i="11"/>
  <c r="AN312" i="11" s="1"/>
  <c r="BC312" i="11" s="1"/>
  <c r="T311" i="11"/>
  <c r="AX311" i="11" s="1"/>
  <c r="BM311" i="11" s="1"/>
  <c r="S311" i="11"/>
  <c r="AW311" i="11" s="1"/>
  <c r="BL311" i="11" s="1"/>
  <c r="R311" i="11"/>
  <c r="AV311" i="11" s="1"/>
  <c r="BK311" i="11" s="1"/>
  <c r="Q311" i="11"/>
  <c r="AU311" i="11" s="1"/>
  <c r="BJ311" i="11" s="1"/>
  <c r="P311" i="11"/>
  <c r="AT311" i="11" s="1"/>
  <c r="BI311" i="11" s="1"/>
  <c r="O311" i="11"/>
  <c r="AS311" i="11" s="1"/>
  <c r="BH311" i="11" s="1"/>
  <c r="N311" i="11"/>
  <c r="AR311" i="11" s="1"/>
  <c r="BG311" i="11" s="1"/>
  <c r="M311" i="11"/>
  <c r="AQ311" i="11" s="1"/>
  <c r="BF311" i="11" s="1"/>
  <c r="L311" i="11"/>
  <c r="AP311" i="11" s="1"/>
  <c r="BE311" i="11" s="1"/>
  <c r="K311" i="11"/>
  <c r="AO311" i="11" s="1"/>
  <c r="BD311" i="11" s="1"/>
  <c r="J311" i="11"/>
  <c r="AN311" i="11" s="1"/>
  <c r="BC311" i="11" s="1"/>
  <c r="T310" i="11"/>
  <c r="AX310" i="11" s="1"/>
  <c r="BM310" i="11" s="1"/>
  <c r="S310" i="11"/>
  <c r="AW310" i="11" s="1"/>
  <c r="BL310" i="11" s="1"/>
  <c r="R310" i="11"/>
  <c r="AV310" i="11" s="1"/>
  <c r="BK310" i="11" s="1"/>
  <c r="Q310" i="11"/>
  <c r="AU310" i="11" s="1"/>
  <c r="BJ310" i="11" s="1"/>
  <c r="P310" i="11"/>
  <c r="AT310" i="11" s="1"/>
  <c r="BI310" i="11" s="1"/>
  <c r="O310" i="11"/>
  <c r="AS310" i="11" s="1"/>
  <c r="BH310" i="11" s="1"/>
  <c r="N310" i="11"/>
  <c r="AR310" i="11" s="1"/>
  <c r="BG310" i="11" s="1"/>
  <c r="M310" i="11"/>
  <c r="AQ310" i="11" s="1"/>
  <c r="BF310" i="11" s="1"/>
  <c r="L310" i="11"/>
  <c r="AP310" i="11" s="1"/>
  <c r="BE310" i="11" s="1"/>
  <c r="K310" i="11"/>
  <c r="AO310" i="11" s="1"/>
  <c r="BD310" i="11" s="1"/>
  <c r="J310" i="11"/>
  <c r="AN310" i="11" s="1"/>
  <c r="BC310" i="11" s="1"/>
  <c r="T309" i="11"/>
  <c r="AX309" i="11" s="1"/>
  <c r="BM309" i="11" s="1"/>
  <c r="S309" i="11"/>
  <c r="AW309" i="11" s="1"/>
  <c r="BL309" i="11" s="1"/>
  <c r="R309" i="11"/>
  <c r="AV309" i="11" s="1"/>
  <c r="BK309" i="11" s="1"/>
  <c r="Q309" i="11"/>
  <c r="AU309" i="11" s="1"/>
  <c r="BJ309" i="11" s="1"/>
  <c r="P309" i="11"/>
  <c r="AT309" i="11" s="1"/>
  <c r="BI309" i="11" s="1"/>
  <c r="O309" i="11"/>
  <c r="AS309" i="11" s="1"/>
  <c r="BH309" i="11" s="1"/>
  <c r="N309" i="11"/>
  <c r="AR309" i="11" s="1"/>
  <c r="BG309" i="11" s="1"/>
  <c r="M309" i="11"/>
  <c r="AQ309" i="11" s="1"/>
  <c r="BF309" i="11" s="1"/>
  <c r="L309" i="11"/>
  <c r="AP309" i="11" s="1"/>
  <c r="BE309" i="11" s="1"/>
  <c r="K309" i="11"/>
  <c r="AO309" i="11" s="1"/>
  <c r="BD309" i="11" s="1"/>
  <c r="J309" i="11"/>
  <c r="AN309" i="11" s="1"/>
  <c r="BC309" i="11" s="1"/>
  <c r="T308" i="11"/>
  <c r="AX308" i="11" s="1"/>
  <c r="BM308" i="11" s="1"/>
  <c r="S308" i="11"/>
  <c r="AW308" i="11" s="1"/>
  <c r="BL308" i="11" s="1"/>
  <c r="R308" i="11"/>
  <c r="AV308" i="11" s="1"/>
  <c r="BK308" i="11" s="1"/>
  <c r="Q308" i="11"/>
  <c r="AU308" i="11" s="1"/>
  <c r="BJ308" i="11" s="1"/>
  <c r="P308" i="11"/>
  <c r="AT308" i="11" s="1"/>
  <c r="BI308" i="11" s="1"/>
  <c r="O308" i="11"/>
  <c r="AS308" i="11" s="1"/>
  <c r="BH308" i="11" s="1"/>
  <c r="N308" i="11"/>
  <c r="AR308" i="11" s="1"/>
  <c r="BG308" i="11" s="1"/>
  <c r="M308" i="11"/>
  <c r="AQ308" i="11" s="1"/>
  <c r="BF308" i="11" s="1"/>
  <c r="L308" i="11"/>
  <c r="AP308" i="11" s="1"/>
  <c r="BE308" i="11" s="1"/>
  <c r="K308" i="11"/>
  <c r="AO308" i="11" s="1"/>
  <c r="BD308" i="11" s="1"/>
  <c r="J308" i="11"/>
  <c r="AN308" i="11" s="1"/>
  <c r="BC308" i="11" s="1"/>
  <c r="T306" i="11"/>
  <c r="AX306" i="11" s="1"/>
  <c r="BM306" i="11" s="1"/>
  <c r="S306" i="11"/>
  <c r="AW306" i="11" s="1"/>
  <c r="BL306" i="11" s="1"/>
  <c r="R306" i="11"/>
  <c r="AV306" i="11" s="1"/>
  <c r="BK306" i="11" s="1"/>
  <c r="Q306" i="11"/>
  <c r="AU306" i="11" s="1"/>
  <c r="BJ306" i="11" s="1"/>
  <c r="P306" i="11"/>
  <c r="AT306" i="11" s="1"/>
  <c r="BI306" i="11" s="1"/>
  <c r="O306" i="11"/>
  <c r="AS306" i="11" s="1"/>
  <c r="BH306" i="11" s="1"/>
  <c r="N306" i="11"/>
  <c r="AR306" i="11" s="1"/>
  <c r="BG306" i="11" s="1"/>
  <c r="M306" i="11"/>
  <c r="AQ306" i="11" s="1"/>
  <c r="BF306" i="11" s="1"/>
  <c r="L306" i="11"/>
  <c r="AP306" i="11" s="1"/>
  <c r="BE306" i="11" s="1"/>
  <c r="K306" i="11"/>
  <c r="AO306" i="11" s="1"/>
  <c r="BD306" i="11" s="1"/>
  <c r="J306" i="11"/>
  <c r="AN306" i="11" s="1"/>
  <c r="BC306" i="11" s="1"/>
  <c r="T305" i="11"/>
  <c r="AX305" i="11" s="1"/>
  <c r="BM305" i="11" s="1"/>
  <c r="S305" i="11"/>
  <c r="AW305" i="11" s="1"/>
  <c r="BL305" i="11" s="1"/>
  <c r="R305" i="11"/>
  <c r="AV305" i="11" s="1"/>
  <c r="BK305" i="11" s="1"/>
  <c r="Q305" i="11"/>
  <c r="AU305" i="11" s="1"/>
  <c r="BJ305" i="11" s="1"/>
  <c r="P305" i="11"/>
  <c r="AT305" i="11" s="1"/>
  <c r="BI305" i="11" s="1"/>
  <c r="O305" i="11"/>
  <c r="AS305" i="11" s="1"/>
  <c r="BH305" i="11" s="1"/>
  <c r="N305" i="11"/>
  <c r="AR305" i="11" s="1"/>
  <c r="BG305" i="11" s="1"/>
  <c r="M305" i="11"/>
  <c r="AQ305" i="11" s="1"/>
  <c r="BF305" i="11" s="1"/>
  <c r="L305" i="11"/>
  <c r="AP305" i="11" s="1"/>
  <c r="BE305" i="11" s="1"/>
  <c r="K305" i="11"/>
  <c r="AO305" i="11" s="1"/>
  <c r="BD305" i="11" s="1"/>
  <c r="J305" i="11"/>
  <c r="AN305" i="11" s="1"/>
  <c r="BC305" i="11" s="1"/>
  <c r="T304" i="11"/>
  <c r="AX304" i="11" s="1"/>
  <c r="BM304" i="11" s="1"/>
  <c r="S304" i="11"/>
  <c r="AW304" i="11" s="1"/>
  <c r="BL304" i="11" s="1"/>
  <c r="R304" i="11"/>
  <c r="AV304" i="11" s="1"/>
  <c r="BK304" i="11" s="1"/>
  <c r="Q304" i="11"/>
  <c r="AU304" i="11" s="1"/>
  <c r="BJ304" i="11" s="1"/>
  <c r="P304" i="11"/>
  <c r="AT304" i="11" s="1"/>
  <c r="BI304" i="11" s="1"/>
  <c r="O304" i="11"/>
  <c r="AS304" i="11" s="1"/>
  <c r="BH304" i="11" s="1"/>
  <c r="N304" i="11"/>
  <c r="AR304" i="11" s="1"/>
  <c r="BG304" i="11" s="1"/>
  <c r="M304" i="11"/>
  <c r="AQ304" i="11" s="1"/>
  <c r="BF304" i="11" s="1"/>
  <c r="L304" i="11"/>
  <c r="AP304" i="11" s="1"/>
  <c r="BE304" i="11" s="1"/>
  <c r="K304" i="11"/>
  <c r="AO304" i="11" s="1"/>
  <c r="BD304" i="11" s="1"/>
  <c r="J304" i="11"/>
  <c r="AN304" i="11" s="1"/>
  <c r="BC304" i="11" s="1"/>
  <c r="T303" i="11"/>
  <c r="AX303" i="11" s="1"/>
  <c r="BM303" i="11" s="1"/>
  <c r="S303" i="11"/>
  <c r="AW303" i="11" s="1"/>
  <c r="BL303" i="11" s="1"/>
  <c r="R303" i="11"/>
  <c r="AV303" i="11" s="1"/>
  <c r="BK303" i="11" s="1"/>
  <c r="Q303" i="11"/>
  <c r="AU303" i="11" s="1"/>
  <c r="BJ303" i="11" s="1"/>
  <c r="P303" i="11"/>
  <c r="AT303" i="11" s="1"/>
  <c r="BI303" i="11" s="1"/>
  <c r="O303" i="11"/>
  <c r="AS303" i="11" s="1"/>
  <c r="BH303" i="11" s="1"/>
  <c r="N303" i="11"/>
  <c r="AR303" i="11" s="1"/>
  <c r="BG303" i="11" s="1"/>
  <c r="M303" i="11"/>
  <c r="AQ303" i="11" s="1"/>
  <c r="BF303" i="11" s="1"/>
  <c r="L303" i="11"/>
  <c r="AP303" i="11" s="1"/>
  <c r="BE303" i="11" s="1"/>
  <c r="K303" i="11"/>
  <c r="AO303" i="11" s="1"/>
  <c r="BD303" i="11" s="1"/>
  <c r="J303" i="11"/>
  <c r="AN303" i="11" s="1"/>
  <c r="BC303" i="11" s="1"/>
  <c r="T302" i="11"/>
  <c r="AX302" i="11" s="1"/>
  <c r="BM302" i="11" s="1"/>
  <c r="S302" i="11"/>
  <c r="AW302" i="11" s="1"/>
  <c r="BL302" i="11" s="1"/>
  <c r="R302" i="11"/>
  <c r="AV302" i="11" s="1"/>
  <c r="BK302" i="11" s="1"/>
  <c r="Q302" i="11"/>
  <c r="AU302" i="11" s="1"/>
  <c r="BJ302" i="11" s="1"/>
  <c r="P302" i="11"/>
  <c r="AT302" i="11" s="1"/>
  <c r="BI302" i="11" s="1"/>
  <c r="O302" i="11"/>
  <c r="AS302" i="11" s="1"/>
  <c r="BH302" i="11" s="1"/>
  <c r="N302" i="11"/>
  <c r="AR302" i="11" s="1"/>
  <c r="BG302" i="11" s="1"/>
  <c r="M302" i="11"/>
  <c r="AQ302" i="11" s="1"/>
  <c r="BF302" i="11" s="1"/>
  <c r="L302" i="11"/>
  <c r="AP302" i="11" s="1"/>
  <c r="BE302" i="11" s="1"/>
  <c r="K302" i="11"/>
  <c r="AO302" i="11" s="1"/>
  <c r="BD302" i="11" s="1"/>
  <c r="J302" i="11"/>
  <c r="AN302" i="11" s="1"/>
  <c r="BC302" i="11" s="1"/>
  <c r="T301" i="11"/>
  <c r="AX301" i="11" s="1"/>
  <c r="BM301" i="11" s="1"/>
  <c r="S301" i="11"/>
  <c r="AW301" i="11" s="1"/>
  <c r="BL301" i="11" s="1"/>
  <c r="R301" i="11"/>
  <c r="AV301" i="11" s="1"/>
  <c r="BK301" i="11" s="1"/>
  <c r="Q301" i="11"/>
  <c r="AU301" i="11" s="1"/>
  <c r="BJ301" i="11" s="1"/>
  <c r="P301" i="11"/>
  <c r="AT301" i="11" s="1"/>
  <c r="BI301" i="11" s="1"/>
  <c r="O301" i="11"/>
  <c r="AS301" i="11" s="1"/>
  <c r="BH301" i="11" s="1"/>
  <c r="N301" i="11"/>
  <c r="AR301" i="11" s="1"/>
  <c r="BG301" i="11" s="1"/>
  <c r="M301" i="11"/>
  <c r="AQ301" i="11" s="1"/>
  <c r="BF301" i="11" s="1"/>
  <c r="L301" i="11"/>
  <c r="AP301" i="11" s="1"/>
  <c r="BE301" i="11" s="1"/>
  <c r="K301" i="11"/>
  <c r="AO301" i="11" s="1"/>
  <c r="BD301" i="11" s="1"/>
  <c r="J301" i="11"/>
  <c r="AN301" i="11" s="1"/>
  <c r="BC301" i="11" s="1"/>
  <c r="T300" i="11"/>
  <c r="AX300" i="11" s="1"/>
  <c r="BM300" i="11" s="1"/>
  <c r="S300" i="11"/>
  <c r="AW300" i="11" s="1"/>
  <c r="BL300" i="11" s="1"/>
  <c r="R300" i="11"/>
  <c r="AV300" i="11" s="1"/>
  <c r="BK300" i="11" s="1"/>
  <c r="Q300" i="11"/>
  <c r="AU300" i="11" s="1"/>
  <c r="BJ300" i="11" s="1"/>
  <c r="P300" i="11"/>
  <c r="AT300" i="11" s="1"/>
  <c r="BI300" i="11" s="1"/>
  <c r="O300" i="11"/>
  <c r="AS300" i="11" s="1"/>
  <c r="BH300" i="11" s="1"/>
  <c r="N300" i="11"/>
  <c r="AR300" i="11" s="1"/>
  <c r="BG300" i="11" s="1"/>
  <c r="M300" i="11"/>
  <c r="AQ300" i="11" s="1"/>
  <c r="BF300" i="11" s="1"/>
  <c r="L300" i="11"/>
  <c r="AP300" i="11" s="1"/>
  <c r="BE300" i="11" s="1"/>
  <c r="K300" i="11"/>
  <c r="AO300" i="11" s="1"/>
  <c r="BD300" i="11" s="1"/>
  <c r="J300" i="11"/>
  <c r="AN300" i="11" s="1"/>
  <c r="BC300" i="11" s="1"/>
  <c r="T299" i="11"/>
  <c r="AX299" i="11" s="1"/>
  <c r="BM299" i="11" s="1"/>
  <c r="S299" i="11"/>
  <c r="AW299" i="11" s="1"/>
  <c r="BL299" i="11" s="1"/>
  <c r="R299" i="11"/>
  <c r="AV299" i="11" s="1"/>
  <c r="BK299" i="11" s="1"/>
  <c r="Q299" i="11"/>
  <c r="AU299" i="11" s="1"/>
  <c r="BJ299" i="11" s="1"/>
  <c r="P299" i="11"/>
  <c r="AT299" i="11" s="1"/>
  <c r="BI299" i="11" s="1"/>
  <c r="O299" i="11"/>
  <c r="AS299" i="11" s="1"/>
  <c r="BH299" i="11" s="1"/>
  <c r="N299" i="11"/>
  <c r="AR299" i="11" s="1"/>
  <c r="BG299" i="11" s="1"/>
  <c r="M299" i="11"/>
  <c r="AQ299" i="11" s="1"/>
  <c r="BF299" i="11" s="1"/>
  <c r="L299" i="11"/>
  <c r="AP299" i="11" s="1"/>
  <c r="BE299" i="11" s="1"/>
  <c r="K299" i="11"/>
  <c r="AO299" i="11" s="1"/>
  <c r="BD299" i="11" s="1"/>
  <c r="J299" i="11"/>
  <c r="AN299" i="11" s="1"/>
  <c r="BC299" i="11" s="1"/>
  <c r="T298" i="11"/>
  <c r="AX298" i="11" s="1"/>
  <c r="BM298" i="11" s="1"/>
  <c r="S298" i="11"/>
  <c r="AW298" i="11" s="1"/>
  <c r="BL298" i="11" s="1"/>
  <c r="R298" i="11"/>
  <c r="AV298" i="11" s="1"/>
  <c r="BK298" i="11" s="1"/>
  <c r="Q298" i="11"/>
  <c r="AU298" i="11" s="1"/>
  <c r="BJ298" i="11" s="1"/>
  <c r="P298" i="11"/>
  <c r="AT298" i="11" s="1"/>
  <c r="BI298" i="11" s="1"/>
  <c r="O298" i="11"/>
  <c r="AS298" i="11" s="1"/>
  <c r="BH298" i="11" s="1"/>
  <c r="N298" i="11"/>
  <c r="AR298" i="11" s="1"/>
  <c r="BG298" i="11" s="1"/>
  <c r="M298" i="11"/>
  <c r="AQ298" i="11" s="1"/>
  <c r="BF298" i="11" s="1"/>
  <c r="L298" i="11"/>
  <c r="AP298" i="11" s="1"/>
  <c r="BE298" i="11" s="1"/>
  <c r="K298" i="11"/>
  <c r="AO298" i="11" s="1"/>
  <c r="BD298" i="11" s="1"/>
  <c r="J298" i="11"/>
  <c r="AN298" i="11" s="1"/>
  <c r="BC298" i="11" s="1"/>
  <c r="T297" i="11"/>
  <c r="AX297" i="11" s="1"/>
  <c r="BM297" i="11" s="1"/>
  <c r="S297" i="11"/>
  <c r="AW297" i="11" s="1"/>
  <c r="BL297" i="11" s="1"/>
  <c r="R297" i="11"/>
  <c r="AV297" i="11" s="1"/>
  <c r="BK297" i="11" s="1"/>
  <c r="Q297" i="11"/>
  <c r="AU297" i="11" s="1"/>
  <c r="BJ297" i="11" s="1"/>
  <c r="P297" i="11"/>
  <c r="AT297" i="11" s="1"/>
  <c r="BI297" i="11" s="1"/>
  <c r="O297" i="11"/>
  <c r="AS297" i="11" s="1"/>
  <c r="BH297" i="11" s="1"/>
  <c r="N297" i="11"/>
  <c r="AR297" i="11" s="1"/>
  <c r="BG297" i="11" s="1"/>
  <c r="M297" i="11"/>
  <c r="AQ297" i="11" s="1"/>
  <c r="BF297" i="11" s="1"/>
  <c r="L297" i="11"/>
  <c r="AP297" i="11" s="1"/>
  <c r="BE297" i="11" s="1"/>
  <c r="K297" i="11"/>
  <c r="AO297" i="11" s="1"/>
  <c r="BD297" i="11" s="1"/>
  <c r="J297" i="11"/>
  <c r="AN297" i="11" s="1"/>
  <c r="BC297" i="11" s="1"/>
  <c r="T296" i="11"/>
  <c r="AX296" i="11" s="1"/>
  <c r="BM296" i="11" s="1"/>
  <c r="S296" i="11"/>
  <c r="AW296" i="11" s="1"/>
  <c r="BL296" i="11" s="1"/>
  <c r="R296" i="11"/>
  <c r="AV296" i="11" s="1"/>
  <c r="BK296" i="11" s="1"/>
  <c r="Q296" i="11"/>
  <c r="AU296" i="11" s="1"/>
  <c r="BJ296" i="11" s="1"/>
  <c r="P296" i="11"/>
  <c r="AT296" i="11" s="1"/>
  <c r="BI296" i="11" s="1"/>
  <c r="O296" i="11"/>
  <c r="AS296" i="11" s="1"/>
  <c r="BH296" i="11" s="1"/>
  <c r="N296" i="11"/>
  <c r="AR296" i="11" s="1"/>
  <c r="BG296" i="11" s="1"/>
  <c r="M296" i="11"/>
  <c r="AQ296" i="11" s="1"/>
  <c r="BF296" i="11" s="1"/>
  <c r="L296" i="11"/>
  <c r="AP296" i="11" s="1"/>
  <c r="BE296" i="11" s="1"/>
  <c r="K296" i="11"/>
  <c r="AO296" i="11" s="1"/>
  <c r="BD296" i="11" s="1"/>
  <c r="J296" i="11"/>
  <c r="AN296" i="11" s="1"/>
  <c r="BC296" i="11" s="1"/>
  <c r="T295" i="11"/>
  <c r="AX295" i="11" s="1"/>
  <c r="BM295" i="11" s="1"/>
  <c r="S295" i="11"/>
  <c r="AW295" i="11" s="1"/>
  <c r="BL295" i="11" s="1"/>
  <c r="R295" i="11"/>
  <c r="AV295" i="11" s="1"/>
  <c r="BK295" i="11" s="1"/>
  <c r="Q295" i="11"/>
  <c r="AU295" i="11" s="1"/>
  <c r="BJ295" i="11" s="1"/>
  <c r="P295" i="11"/>
  <c r="AT295" i="11" s="1"/>
  <c r="BI295" i="11" s="1"/>
  <c r="O295" i="11"/>
  <c r="AS295" i="11" s="1"/>
  <c r="BH295" i="11" s="1"/>
  <c r="N295" i="11"/>
  <c r="AR295" i="11" s="1"/>
  <c r="BG295" i="11" s="1"/>
  <c r="M295" i="11"/>
  <c r="AQ295" i="11" s="1"/>
  <c r="BF295" i="11" s="1"/>
  <c r="L295" i="11"/>
  <c r="AP295" i="11" s="1"/>
  <c r="BE295" i="11" s="1"/>
  <c r="K295" i="11"/>
  <c r="AO295" i="11" s="1"/>
  <c r="BD295" i="11" s="1"/>
  <c r="J295" i="11"/>
  <c r="AN295" i="11" s="1"/>
  <c r="BC295" i="11" s="1"/>
  <c r="T294" i="11"/>
  <c r="AX294" i="11" s="1"/>
  <c r="BM294" i="11" s="1"/>
  <c r="S294" i="11"/>
  <c r="AW294" i="11" s="1"/>
  <c r="BL294" i="11" s="1"/>
  <c r="R294" i="11"/>
  <c r="AV294" i="11" s="1"/>
  <c r="BK294" i="11" s="1"/>
  <c r="Q294" i="11"/>
  <c r="AU294" i="11" s="1"/>
  <c r="BJ294" i="11" s="1"/>
  <c r="P294" i="11"/>
  <c r="AT294" i="11" s="1"/>
  <c r="BI294" i="11" s="1"/>
  <c r="O294" i="11"/>
  <c r="AS294" i="11" s="1"/>
  <c r="BH294" i="11" s="1"/>
  <c r="N294" i="11"/>
  <c r="AR294" i="11" s="1"/>
  <c r="BG294" i="11" s="1"/>
  <c r="M294" i="11"/>
  <c r="AQ294" i="11" s="1"/>
  <c r="BF294" i="11" s="1"/>
  <c r="L294" i="11"/>
  <c r="AP294" i="11" s="1"/>
  <c r="BE294" i="11" s="1"/>
  <c r="K294" i="11"/>
  <c r="AO294" i="11" s="1"/>
  <c r="BD294" i="11" s="1"/>
  <c r="J294" i="11"/>
  <c r="AN294" i="11" s="1"/>
  <c r="BC294" i="11" s="1"/>
  <c r="T293" i="11"/>
  <c r="AX293" i="11" s="1"/>
  <c r="BM293" i="11" s="1"/>
  <c r="S293" i="11"/>
  <c r="AW293" i="11" s="1"/>
  <c r="BL293" i="11" s="1"/>
  <c r="R293" i="11"/>
  <c r="AV293" i="11" s="1"/>
  <c r="BK293" i="11" s="1"/>
  <c r="Q293" i="11"/>
  <c r="AU293" i="11" s="1"/>
  <c r="BJ293" i="11" s="1"/>
  <c r="P293" i="11"/>
  <c r="AT293" i="11" s="1"/>
  <c r="BI293" i="11" s="1"/>
  <c r="O293" i="11"/>
  <c r="AS293" i="11" s="1"/>
  <c r="BH293" i="11" s="1"/>
  <c r="N293" i="11"/>
  <c r="AR293" i="11" s="1"/>
  <c r="BG293" i="11" s="1"/>
  <c r="M293" i="11"/>
  <c r="AQ293" i="11" s="1"/>
  <c r="BF293" i="11" s="1"/>
  <c r="L293" i="11"/>
  <c r="AP293" i="11" s="1"/>
  <c r="BE293" i="11" s="1"/>
  <c r="K293" i="11"/>
  <c r="AO293" i="11" s="1"/>
  <c r="BD293" i="11" s="1"/>
  <c r="J293" i="11"/>
  <c r="AN293" i="11" s="1"/>
  <c r="BC293" i="11" s="1"/>
  <c r="T292" i="11"/>
  <c r="AX292" i="11" s="1"/>
  <c r="BM292" i="11" s="1"/>
  <c r="S292" i="11"/>
  <c r="AW292" i="11" s="1"/>
  <c r="BL292" i="11" s="1"/>
  <c r="R292" i="11"/>
  <c r="AV292" i="11" s="1"/>
  <c r="BK292" i="11" s="1"/>
  <c r="Q292" i="11"/>
  <c r="AU292" i="11" s="1"/>
  <c r="BJ292" i="11" s="1"/>
  <c r="P292" i="11"/>
  <c r="AT292" i="11" s="1"/>
  <c r="BI292" i="11" s="1"/>
  <c r="O292" i="11"/>
  <c r="AS292" i="11" s="1"/>
  <c r="BH292" i="11" s="1"/>
  <c r="N292" i="11"/>
  <c r="AR292" i="11" s="1"/>
  <c r="BG292" i="11" s="1"/>
  <c r="M292" i="11"/>
  <c r="AQ292" i="11" s="1"/>
  <c r="BF292" i="11" s="1"/>
  <c r="L292" i="11"/>
  <c r="AP292" i="11" s="1"/>
  <c r="BE292" i="11" s="1"/>
  <c r="K292" i="11"/>
  <c r="AO292" i="11" s="1"/>
  <c r="BD292" i="11" s="1"/>
  <c r="J292" i="11"/>
  <c r="AN292" i="11" s="1"/>
  <c r="BC292" i="11" s="1"/>
  <c r="T291" i="11"/>
  <c r="AX291" i="11" s="1"/>
  <c r="BM291" i="11" s="1"/>
  <c r="S291" i="11"/>
  <c r="AW291" i="11" s="1"/>
  <c r="BL291" i="11" s="1"/>
  <c r="R291" i="11"/>
  <c r="AV291" i="11" s="1"/>
  <c r="BK291" i="11" s="1"/>
  <c r="Q291" i="11"/>
  <c r="AU291" i="11" s="1"/>
  <c r="BJ291" i="11" s="1"/>
  <c r="P291" i="11"/>
  <c r="AT291" i="11" s="1"/>
  <c r="BI291" i="11" s="1"/>
  <c r="O291" i="11"/>
  <c r="AS291" i="11" s="1"/>
  <c r="BH291" i="11" s="1"/>
  <c r="N291" i="11"/>
  <c r="AR291" i="11" s="1"/>
  <c r="BG291" i="11" s="1"/>
  <c r="M291" i="11"/>
  <c r="AQ291" i="11" s="1"/>
  <c r="BF291" i="11" s="1"/>
  <c r="L291" i="11"/>
  <c r="AP291" i="11" s="1"/>
  <c r="BE291" i="11" s="1"/>
  <c r="K291" i="11"/>
  <c r="AO291" i="11" s="1"/>
  <c r="BD291" i="11" s="1"/>
  <c r="J291" i="11"/>
  <c r="AN291" i="11" s="1"/>
  <c r="BC291" i="11" s="1"/>
  <c r="T290" i="11"/>
  <c r="AX290" i="11" s="1"/>
  <c r="BM290" i="11" s="1"/>
  <c r="S290" i="11"/>
  <c r="AW290" i="11" s="1"/>
  <c r="BL290" i="11" s="1"/>
  <c r="R290" i="11"/>
  <c r="AV290" i="11" s="1"/>
  <c r="BK290" i="11" s="1"/>
  <c r="Q290" i="11"/>
  <c r="AU290" i="11" s="1"/>
  <c r="BJ290" i="11" s="1"/>
  <c r="P290" i="11"/>
  <c r="AT290" i="11" s="1"/>
  <c r="BI290" i="11" s="1"/>
  <c r="O290" i="11"/>
  <c r="AS290" i="11" s="1"/>
  <c r="BH290" i="11" s="1"/>
  <c r="N290" i="11"/>
  <c r="AR290" i="11" s="1"/>
  <c r="BG290" i="11" s="1"/>
  <c r="M290" i="11"/>
  <c r="AQ290" i="11" s="1"/>
  <c r="BF290" i="11" s="1"/>
  <c r="L290" i="11"/>
  <c r="AP290" i="11" s="1"/>
  <c r="BE290" i="11" s="1"/>
  <c r="K290" i="11"/>
  <c r="AO290" i="11" s="1"/>
  <c r="BD290" i="11" s="1"/>
  <c r="J290" i="11"/>
  <c r="AN290" i="11" s="1"/>
  <c r="BC290" i="11" s="1"/>
  <c r="T289" i="11"/>
  <c r="AX289" i="11" s="1"/>
  <c r="BM289" i="11" s="1"/>
  <c r="S289" i="11"/>
  <c r="AW289" i="11" s="1"/>
  <c r="BL289" i="11" s="1"/>
  <c r="R289" i="11"/>
  <c r="AV289" i="11" s="1"/>
  <c r="BK289" i="11" s="1"/>
  <c r="Q289" i="11"/>
  <c r="AU289" i="11" s="1"/>
  <c r="BJ289" i="11" s="1"/>
  <c r="P289" i="11"/>
  <c r="AT289" i="11" s="1"/>
  <c r="BI289" i="11" s="1"/>
  <c r="O289" i="11"/>
  <c r="AS289" i="11" s="1"/>
  <c r="BH289" i="11" s="1"/>
  <c r="N289" i="11"/>
  <c r="AR289" i="11" s="1"/>
  <c r="BG289" i="11" s="1"/>
  <c r="M289" i="11"/>
  <c r="AQ289" i="11" s="1"/>
  <c r="BF289" i="11" s="1"/>
  <c r="L289" i="11"/>
  <c r="AP289" i="11" s="1"/>
  <c r="BE289" i="11" s="1"/>
  <c r="K289" i="11"/>
  <c r="AO289" i="11" s="1"/>
  <c r="BD289" i="11" s="1"/>
  <c r="J289" i="11"/>
  <c r="AN289" i="11" s="1"/>
  <c r="BC289" i="11" s="1"/>
  <c r="T288" i="11"/>
  <c r="AX288" i="11" s="1"/>
  <c r="BM288" i="11" s="1"/>
  <c r="S288" i="11"/>
  <c r="AW288" i="11" s="1"/>
  <c r="BL288" i="11" s="1"/>
  <c r="R288" i="11"/>
  <c r="AV288" i="11" s="1"/>
  <c r="BK288" i="11" s="1"/>
  <c r="Q288" i="11"/>
  <c r="AU288" i="11" s="1"/>
  <c r="BJ288" i="11" s="1"/>
  <c r="P288" i="11"/>
  <c r="AT288" i="11" s="1"/>
  <c r="BI288" i="11" s="1"/>
  <c r="O288" i="11"/>
  <c r="AS288" i="11" s="1"/>
  <c r="BH288" i="11" s="1"/>
  <c r="N288" i="11"/>
  <c r="AR288" i="11" s="1"/>
  <c r="BG288" i="11" s="1"/>
  <c r="M288" i="11"/>
  <c r="AQ288" i="11" s="1"/>
  <c r="BF288" i="11" s="1"/>
  <c r="L288" i="11"/>
  <c r="AP288" i="11" s="1"/>
  <c r="BE288" i="11" s="1"/>
  <c r="K288" i="11"/>
  <c r="AO288" i="11" s="1"/>
  <c r="BD288" i="11" s="1"/>
  <c r="J288" i="11"/>
  <c r="AN288" i="11" s="1"/>
  <c r="BC288" i="11" s="1"/>
  <c r="T287" i="11"/>
  <c r="AX287" i="11" s="1"/>
  <c r="BM287" i="11" s="1"/>
  <c r="S287" i="11"/>
  <c r="AW287" i="11" s="1"/>
  <c r="BL287" i="11" s="1"/>
  <c r="R287" i="11"/>
  <c r="AV287" i="11" s="1"/>
  <c r="BK287" i="11" s="1"/>
  <c r="Q287" i="11"/>
  <c r="AU287" i="11" s="1"/>
  <c r="BJ287" i="11" s="1"/>
  <c r="P287" i="11"/>
  <c r="AT287" i="11" s="1"/>
  <c r="BI287" i="11" s="1"/>
  <c r="O287" i="11"/>
  <c r="AS287" i="11" s="1"/>
  <c r="BH287" i="11" s="1"/>
  <c r="N287" i="11"/>
  <c r="AR287" i="11" s="1"/>
  <c r="BG287" i="11" s="1"/>
  <c r="M287" i="11"/>
  <c r="AQ287" i="11" s="1"/>
  <c r="BF287" i="11" s="1"/>
  <c r="L287" i="11"/>
  <c r="AP287" i="11" s="1"/>
  <c r="BE287" i="11" s="1"/>
  <c r="K287" i="11"/>
  <c r="AO287" i="11" s="1"/>
  <c r="BD287" i="11" s="1"/>
  <c r="J287" i="11"/>
  <c r="AN287" i="11" s="1"/>
  <c r="BC287" i="11" s="1"/>
  <c r="T286" i="11"/>
  <c r="AX286" i="11" s="1"/>
  <c r="BM286" i="11" s="1"/>
  <c r="S286" i="11"/>
  <c r="AW286" i="11" s="1"/>
  <c r="BL286" i="11" s="1"/>
  <c r="R286" i="11"/>
  <c r="AV286" i="11" s="1"/>
  <c r="BK286" i="11" s="1"/>
  <c r="Q286" i="11"/>
  <c r="AU286" i="11" s="1"/>
  <c r="BJ286" i="11" s="1"/>
  <c r="P286" i="11"/>
  <c r="AT286" i="11" s="1"/>
  <c r="BI286" i="11" s="1"/>
  <c r="O286" i="11"/>
  <c r="AS286" i="11" s="1"/>
  <c r="BH286" i="11" s="1"/>
  <c r="N286" i="11"/>
  <c r="AR286" i="11" s="1"/>
  <c r="BG286" i="11" s="1"/>
  <c r="M286" i="11"/>
  <c r="AQ286" i="11" s="1"/>
  <c r="BF286" i="11" s="1"/>
  <c r="L286" i="11"/>
  <c r="AP286" i="11" s="1"/>
  <c r="BE286" i="11" s="1"/>
  <c r="K286" i="11"/>
  <c r="AO286" i="11" s="1"/>
  <c r="BD286" i="11" s="1"/>
  <c r="J286" i="11"/>
  <c r="AN286" i="11" s="1"/>
  <c r="BC286" i="11" s="1"/>
  <c r="T285" i="11"/>
  <c r="AX285" i="11" s="1"/>
  <c r="BM285" i="11" s="1"/>
  <c r="S285" i="11"/>
  <c r="AW285" i="11" s="1"/>
  <c r="BL285" i="11" s="1"/>
  <c r="R285" i="11"/>
  <c r="AV285" i="11" s="1"/>
  <c r="BK285" i="11" s="1"/>
  <c r="Q285" i="11"/>
  <c r="AU285" i="11" s="1"/>
  <c r="BJ285" i="11" s="1"/>
  <c r="P285" i="11"/>
  <c r="AT285" i="11" s="1"/>
  <c r="BI285" i="11" s="1"/>
  <c r="O285" i="11"/>
  <c r="AS285" i="11" s="1"/>
  <c r="BH285" i="11" s="1"/>
  <c r="N285" i="11"/>
  <c r="AR285" i="11" s="1"/>
  <c r="BG285" i="11" s="1"/>
  <c r="M285" i="11"/>
  <c r="AQ285" i="11" s="1"/>
  <c r="BF285" i="11" s="1"/>
  <c r="L285" i="11"/>
  <c r="AP285" i="11" s="1"/>
  <c r="BE285" i="11" s="1"/>
  <c r="K285" i="11"/>
  <c r="AO285" i="11" s="1"/>
  <c r="BD285" i="11" s="1"/>
  <c r="J285" i="11"/>
  <c r="AN285" i="11" s="1"/>
  <c r="BC285" i="11" s="1"/>
  <c r="T284" i="11"/>
  <c r="AX284" i="11" s="1"/>
  <c r="BM284" i="11" s="1"/>
  <c r="S284" i="11"/>
  <c r="AW284" i="11" s="1"/>
  <c r="BL284" i="11" s="1"/>
  <c r="R284" i="11"/>
  <c r="AV284" i="11" s="1"/>
  <c r="BK284" i="11" s="1"/>
  <c r="Q284" i="11"/>
  <c r="AU284" i="11" s="1"/>
  <c r="BJ284" i="11" s="1"/>
  <c r="P284" i="11"/>
  <c r="AT284" i="11" s="1"/>
  <c r="BI284" i="11" s="1"/>
  <c r="O284" i="11"/>
  <c r="AS284" i="11" s="1"/>
  <c r="BH284" i="11" s="1"/>
  <c r="N284" i="11"/>
  <c r="AR284" i="11" s="1"/>
  <c r="BG284" i="11" s="1"/>
  <c r="M284" i="11"/>
  <c r="AQ284" i="11" s="1"/>
  <c r="BF284" i="11" s="1"/>
  <c r="L284" i="11"/>
  <c r="AP284" i="11" s="1"/>
  <c r="BE284" i="11" s="1"/>
  <c r="K284" i="11"/>
  <c r="AO284" i="11" s="1"/>
  <c r="BD284" i="11" s="1"/>
  <c r="J284" i="11"/>
  <c r="AN284" i="11" s="1"/>
  <c r="BC284" i="11" s="1"/>
  <c r="T283" i="11"/>
  <c r="AX283" i="11" s="1"/>
  <c r="BM283" i="11" s="1"/>
  <c r="S283" i="11"/>
  <c r="AW283" i="11" s="1"/>
  <c r="BL283" i="11" s="1"/>
  <c r="R283" i="11"/>
  <c r="AV283" i="11" s="1"/>
  <c r="BK283" i="11" s="1"/>
  <c r="Q283" i="11"/>
  <c r="AU283" i="11" s="1"/>
  <c r="BJ283" i="11" s="1"/>
  <c r="P283" i="11"/>
  <c r="AT283" i="11" s="1"/>
  <c r="BI283" i="11" s="1"/>
  <c r="O283" i="11"/>
  <c r="AS283" i="11" s="1"/>
  <c r="BH283" i="11" s="1"/>
  <c r="N283" i="11"/>
  <c r="AR283" i="11" s="1"/>
  <c r="BG283" i="11" s="1"/>
  <c r="M283" i="11"/>
  <c r="AQ283" i="11" s="1"/>
  <c r="BF283" i="11" s="1"/>
  <c r="L283" i="11"/>
  <c r="AP283" i="11" s="1"/>
  <c r="BE283" i="11" s="1"/>
  <c r="K283" i="11"/>
  <c r="AO283" i="11" s="1"/>
  <c r="BD283" i="11" s="1"/>
  <c r="J283" i="11"/>
  <c r="AN283" i="11" s="1"/>
  <c r="BC283" i="11" s="1"/>
  <c r="T282" i="11"/>
  <c r="AX282" i="11" s="1"/>
  <c r="BM282" i="11" s="1"/>
  <c r="S282" i="11"/>
  <c r="AW282" i="11" s="1"/>
  <c r="BL282" i="11" s="1"/>
  <c r="R282" i="11"/>
  <c r="AV282" i="11" s="1"/>
  <c r="BK282" i="11" s="1"/>
  <c r="Q282" i="11"/>
  <c r="AU282" i="11" s="1"/>
  <c r="BJ282" i="11" s="1"/>
  <c r="P282" i="11"/>
  <c r="AT282" i="11" s="1"/>
  <c r="BI282" i="11" s="1"/>
  <c r="O282" i="11"/>
  <c r="AS282" i="11" s="1"/>
  <c r="BH282" i="11" s="1"/>
  <c r="N282" i="11"/>
  <c r="AR282" i="11" s="1"/>
  <c r="BG282" i="11" s="1"/>
  <c r="M282" i="11"/>
  <c r="AQ282" i="11" s="1"/>
  <c r="BF282" i="11" s="1"/>
  <c r="L282" i="11"/>
  <c r="AP282" i="11" s="1"/>
  <c r="BE282" i="11" s="1"/>
  <c r="K282" i="11"/>
  <c r="AO282" i="11" s="1"/>
  <c r="BD282" i="11" s="1"/>
  <c r="J282" i="11"/>
  <c r="AN282" i="11" s="1"/>
  <c r="BC282" i="11" s="1"/>
  <c r="T281" i="11"/>
  <c r="AX281" i="11" s="1"/>
  <c r="BM281" i="11" s="1"/>
  <c r="S281" i="11"/>
  <c r="AW281" i="11" s="1"/>
  <c r="BL281" i="11" s="1"/>
  <c r="R281" i="11"/>
  <c r="AV281" i="11" s="1"/>
  <c r="BK281" i="11" s="1"/>
  <c r="Q281" i="11"/>
  <c r="AU281" i="11" s="1"/>
  <c r="BJ281" i="11" s="1"/>
  <c r="P281" i="11"/>
  <c r="AT281" i="11" s="1"/>
  <c r="BI281" i="11" s="1"/>
  <c r="O281" i="11"/>
  <c r="AS281" i="11" s="1"/>
  <c r="BH281" i="11" s="1"/>
  <c r="N281" i="11"/>
  <c r="AR281" i="11" s="1"/>
  <c r="BG281" i="11" s="1"/>
  <c r="M281" i="11"/>
  <c r="AQ281" i="11" s="1"/>
  <c r="BF281" i="11" s="1"/>
  <c r="L281" i="11"/>
  <c r="AP281" i="11" s="1"/>
  <c r="BE281" i="11" s="1"/>
  <c r="K281" i="11"/>
  <c r="AO281" i="11" s="1"/>
  <c r="BD281" i="11" s="1"/>
  <c r="J281" i="11"/>
  <c r="AN281" i="11" s="1"/>
  <c r="BC281" i="11" s="1"/>
  <c r="T280" i="11"/>
  <c r="AX280" i="11" s="1"/>
  <c r="BM280" i="11" s="1"/>
  <c r="S280" i="11"/>
  <c r="AW280" i="11" s="1"/>
  <c r="BL280" i="11" s="1"/>
  <c r="R280" i="11"/>
  <c r="AV280" i="11" s="1"/>
  <c r="BK280" i="11" s="1"/>
  <c r="Q280" i="11"/>
  <c r="AU280" i="11" s="1"/>
  <c r="BJ280" i="11" s="1"/>
  <c r="P280" i="11"/>
  <c r="AT280" i="11" s="1"/>
  <c r="BI280" i="11" s="1"/>
  <c r="O280" i="11"/>
  <c r="AS280" i="11" s="1"/>
  <c r="BH280" i="11" s="1"/>
  <c r="N280" i="11"/>
  <c r="AR280" i="11" s="1"/>
  <c r="BG280" i="11" s="1"/>
  <c r="M280" i="11"/>
  <c r="AQ280" i="11" s="1"/>
  <c r="BF280" i="11" s="1"/>
  <c r="L280" i="11"/>
  <c r="AP280" i="11" s="1"/>
  <c r="BE280" i="11" s="1"/>
  <c r="K280" i="11"/>
  <c r="AO280" i="11" s="1"/>
  <c r="BD280" i="11" s="1"/>
  <c r="J280" i="11"/>
  <c r="AN280" i="11" s="1"/>
  <c r="BC280" i="11" s="1"/>
  <c r="T279" i="11"/>
  <c r="AX279" i="11" s="1"/>
  <c r="BM279" i="11" s="1"/>
  <c r="S279" i="11"/>
  <c r="AW279" i="11" s="1"/>
  <c r="BL279" i="11" s="1"/>
  <c r="R279" i="11"/>
  <c r="AV279" i="11" s="1"/>
  <c r="BK279" i="11" s="1"/>
  <c r="Q279" i="11"/>
  <c r="AU279" i="11" s="1"/>
  <c r="BJ279" i="11" s="1"/>
  <c r="P279" i="11"/>
  <c r="AT279" i="11" s="1"/>
  <c r="BI279" i="11" s="1"/>
  <c r="O279" i="11"/>
  <c r="AS279" i="11" s="1"/>
  <c r="BH279" i="11" s="1"/>
  <c r="N279" i="11"/>
  <c r="AR279" i="11" s="1"/>
  <c r="BG279" i="11" s="1"/>
  <c r="M279" i="11"/>
  <c r="AQ279" i="11" s="1"/>
  <c r="BF279" i="11" s="1"/>
  <c r="L279" i="11"/>
  <c r="AP279" i="11" s="1"/>
  <c r="BE279" i="11" s="1"/>
  <c r="K279" i="11"/>
  <c r="AO279" i="11" s="1"/>
  <c r="BD279" i="11" s="1"/>
  <c r="J279" i="11"/>
  <c r="AN279" i="11" s="1"/>
  <c r="BC279" i="11" s="1"/>
  <c r="T278" i="11"/>
  <c r="AX278" i="11" s="1"/>
  <c r="BM278" i="11" s="1"/>
  <c r="S278" i="11"/>
  <c r="AW278" i="11" s="1"/>
  <c r="BL278" i="11" s="1"/>
  <c r="R278" i="11"/>
  <c r="AV278" i="11" s="1"/>
  <c r="BK278" i="11" s="1"/>
  <c r="Q278" i="11"/>
  <c r="AU278" i="11" s="1"/>
  <c r="BJ278" i="11" s="1"/>
  <c r="P278" i="11"/>
  <c r="AT278" i="11" s="1"/>
  <c r="BI278" i="11" s="1"/>
  <c r="O278" i="11"/>
  <c r="AS278" i="11" s="1"/>
  <c r="BH278" i="11" s="1"/>
  <c r="N278" i="11"/>
  <c r="AR278" i="11" s="1"/>
  <c r="BG278" i="11" s="1"/>
  <c r="M278" i="11"/>
  <c r="AQ278" i="11" s="1"/>
  <c r="BF278" i="11" s="1"/>
  <c r="L278" i="11"/>
  <c r="AP278" i="11" s="1"/>
  <c r="BE278" i="11" s="1"/>
  <c r="K278" i="11"/>
  <c r="AO278" i="11" s="1"/>
  <c r="BD278" i="11" s="1"/>
  <c r="J278" i="11"/>
  <c r="AN278" i="11" s="1"/>
  <c r="BC278" i="11" s="1"/>
  <c r="T277" i="11"/>
  <c r="AX277" i="11" s="1"/>
  <c r="BM277" i="11" s="1"/>
  <c r="S277" i="11"/>
  <c r="AW277" i="11" s="1"/>
  <c r="BL277" i="11" s="1"/>
  <c r="R277" i="11"/>
  <c r="AV277" i="11" s="1"/>
  <c r="BK277" i="11" s="1"/>
  <c r="Q277" i="11"/>
  <c r="AU277" i="11" s="1"/>
  <c r="BJ277" i="11" s="1"/>
  <c r="P277" i="11"/>
  <c r="AT277" i="11" s="1"/>
  <c r="BI277" i="11" s="1"/>
  <c r="O277" i="11"/>
  <c r="AS277" i="11" s="1"/>
  <c r="BH277" i="11" s="1"/>
  <c r="N277" i="11"/>
  <c r="AR277" i="11" s="1"/>
  <c r="BG277" i="11" s="1"/>
  <c r="M277" i="11"/>
  <c r="AQ277" i="11" s="1"/>
  <c r="BF277" i="11" s="1"/>
  <c r="L277" i="11"/>
  <c r="AP277" i="11" s="1"/>
  <c r="BE277" i="11" s="1"/>
  <c r="K277" i="11"/>
  <c r="AO277" i="11" s="1"/>
  <c r="BD277" i="11" s="1"/>
  <c r="J277" i="11"/>
  <c r="AN277" i="11" s="1"/>
  <c r="BC277" i="11" s="1"/>
  <c r="T276" i="11"/>
  <c r="AX276" i="11" s="1"/>
  <c r="BM276" i="11" s="1"/>
  <c r="S276" i="11"/>
  <c r="AW276" i="11" s="1"/>
  <c r="BL276" i="11" s="1"/>
  <c r="R276" i="11"/>
  <c r="AV276" i="11" s="1"/>
  <c r="BK276" i="11" s="1"/>
  <c r="Q276" i="11"/>
  <c r="AU276" i="11" s="1"/>
  <c r="BJ276" i="11" s="1"/>
  <c r="P276" i="11"/>
  <c r="AT276" i="11" s="1"/>
  <c r="BI276" i="11" s="1"/>
  <c r="O276" i="11"/>
  <c r="AS276" i="11" s="1"/>
  <c r="BH276" i="11" s="1"/>
  <c r="N276" i="11"/>
  <c r="AR276" i="11" s="1"/>
  <c r="BG276" i="11" s="1"/>
  <c r="M276" i="11"/>
  <c r="AQ276" i="11" s="1"/>
  <c r="BF276" i="11" s="1"/>
  <c r="L276" i="11"/>
  <c r="AP276" i="11" s="1"/>
  <c r="BE276" i="11" s="1"/>
  <c r="K276" i="11"/>
  <c r="AO276" i="11" s="1"/>
  <c r="BD276" i="11" s="1"/>
  <c r="J276" i="11"/>
  <c r="AN276" i="11" s="1"/>
  <c r="BC276" i="11" s="1"/>
  <c r="T275" i="11"/>
  <c r="AX275" i="11" s="1"/>
  <c r="BM275" i="11" s="1"/>
  <c r="S275" i="11"/>
  <c r="AW275" i="11" s="1"/>
  <c r="BL275" i="11" s="1"/>
  <c r="R275" i="11"/>
  <c r="AV275" i="11" s="1"/>
  <c r="BK275" i="11" s="1"/>
  <c r="Q275" i="11"/>
  <c r="AU275" i="11" s="1"/>
  <c r="BJ275" i="11" s="1"/>
  <c r="P275" i="11"/>
  <c r="AT275" i="11" s="1"/>
  <c r="BI275" i="11" s="1"/>
  <c r="O275" i="11"/>
  <c r="AS275" i="11" s="1"/>
  <c r="BH275" i="11" s="1"/>
  <c r="N275" i="11"/>
  <c r="AR275" i="11" s="1"/>
  <c r="BG275" i="11" s="1"/>
  <c r="M275" i="11"/>
  <c r="AQ275" i="11" s="1"/>
  <c r="BF275" i="11" s="1"/>
  <c r="L275" i="11"/>
  <c r="AP275" i="11" s="1"/>
  <c r="BE275" i="11" s="1"/>
  <c r="K275" i="11"/>
  <c r="AO275" i="11" s="1"/>
  <c r="BD275" i="11" s="1"/>
  <c r="J275" i="11"/>
  <c r="AN275" i="11" s="1"/>
  <c r="BC275" i="11" s="1"/>
  <c r="T274" i="11"/>
  <c r="AX274" i="11" s="1"/>
  <c r="BM274" i="11" s="1"/>
  <c r="S274" i="11"/>
  <c r="AW274" i="11" s="1"/>
  <c r="BL274" i="11" s="1"/>
  <c r="R274" i="11"/>
  <c r="AV274" i="11" s="1"/>
  <c r="BK274" i="11" s="1"/>
  <c r="Q274" i="11"/>
  <c r="AU274" i="11" s="1"/>
  <c r="BJ274" i="11" s="1"/>
  <c r="P274" i="11"/>
  <c r="AT274" i="11" s="1"/>
  <c r="BI274" i="11" s="1"/>
  <c r="O274" i="11"/>
  <c r="AS274" i="11" s="1"/>
  <c r="BH274" i="11" s="1"/>
  <c r="N274" i="11"/>
  <c r="AR274" i="11" s="1"/>
  <c r="BG274" i="11" s="1"/>
  <c r="M274" i="11"/>
  <c r="AQ274" i="11" s="1"/>
  <c r="BF274" i="11" s="1"/>
  <c r="L274" i="11"/>
  <c r="AP274" i="11" s="1"/>
  <c r="BE274" i="11" s="1"/>
  <c r="K274" i="11"/>
  <c r="AO274" i="11" s="1"/>
  <c r="BD274" i="11" s="1"/>
  <c r="J274" i="11"/>
  <c r="AN274" i="11" s="1"/>
  <c r="BC274" i="11" s="1"/>
  <c r="T273" i="11"/>
  <c r="AX273" i="11" s="1"/>
  <c r="BM273" i="11" s="1"/>
  <c r="S273" i="11"/>
  <c r="AW273" i="11" s="1"/>
  <c r="BL273" i="11" s="1"/>
  <c r="R273" i="11"/>
  <c r="AV273" i="11" s="1"/>
  <c r="BK273" i="11" s="1"/>
  <c r="Q273" i="11"/>
  <c r="AU273" i="11" s="1"/>
  <c r="BJ273" i="11" s="1"/>
  <c r="P273" i="11"/>
  <c r="AT273" i="11" s="1"/>
  <c r="BI273" i="11" s="1"/>
  <c r="O273" i="11"/>
  <c r="AS273" i="11" s="1"/>
  <c r="BH273" i="11" s="1"/>
  <c r="N273" i="11"/>
  <c r="AR273" i="11" s="1"/>
  <c r="BG273" i="11" s="1"/>
  <c r="M273" i="11"/>
  <c r="AQ273" i="11" s="1"/>
  <c r="BF273" i="11" s="1"/>
  <c r="L273" i="11"/>
  <c r="AP273" i="11" s="1"/>
  <c r="BE273" i="11" s="1"/>
  <c r="K273" i="11"/>
  <c r="AO273" i="11" s="1"/>
  <c r="BD273" i="11" s="1"/>
  <c r="J273" i="11"/>
  <c r="AN273" i="11" s="1"/>
  <c r="BC273" i="11" s="1"/>
  <c r="T272" i="11"/>
  <c r="AX272" i="11" s="1"/>
  <c r="BM272" i="11" s="1"/>
  <c r="S272" i="11"/>
  <c r="AW272" i="11" s="1"/>
  <c r="BL272" i="11" s="1"/>
  <c r="R272" i="11"/>
  <c r="AV272" i="11" s="1"/>
  <c r="BK272" i="11" s="1"/>
  <c r="Q272" i="11"/>
  <c r="AU272" i="11" s="1"/>
  <c r="BJ272" i="11" s="1"/>
  <c r="P272" i="11"/>
  <c r="AT272" i="11" s="1"/>
  <c r="BI272" i="11" s="1"/>
  <c r="O272" i="11"/>
  <c r="AS272" i="11" s="1"/>
  <c r="BH272" i="11" s="1"/>
  <c r="N272" i="11"/>
  <c r="AR272" i="11" s="1"/>
  <c r="BG272" i="11" s="1"/>
  <c r="M272" i="11"/>
  <c r="AQ272" i="11" s="1"/>
  <c r="BF272" i="11" s="1"/>
  <c r="L272" i="11"/>
  <c r="AP272" i="11" s="1"/>
  <c r="BE272" i="11" s="1"/>
  <c r="K272" i="11"/>
  <c r="AO272" i="11" s="1"/>
  <c r="BD272" i="11" s="1"/>
  <c r="J272" i="11"/>
  <c r="AN272" i="11" s="1"/>
  <c r="BC272" i="11" s="1"/>
  <c r="T271" i="11"/>
  <c r="AX271" i="11" s="1"/>
  <c r="BM271" i="11" s="1"/>
  <c r="S271" i="11"/>
  <c r="AW271" i="11" s="1"/>
  <c r="BL271" i="11" s="1"/>
  <c r="R271" i="11"/>
  <c r="AV271" i="11" s="1"/>
  <c r="BK271" i="11" s="1"/>
  <c r="Q271" i="11"/>
  <c r="AU271" i="11" s="1"/>
  <c r="BJ271" i="11" s="1"/>
  <c r="P271" i="11"/>
  <c r="AT271" i="11" s="1"/>
  <c r="BI271" i="11" s="1"/>
  <c r="O271" i="11"/>
  <c r="AS271" i="11" s="1"/>
  <c r="BH271" i="11" s="1"/>
  <c r="N271" i="11"/>
  <c r="AR271" i="11" s="1"/>
  <c r="BG271" i="11" s="1"/>
  <c r="M271" i="11"/>
  <c r="AQ271" i="11" s="1"/>
  <c r="BF271" i="11" s="1"/>
  <c r="L271" i="11"/>
  <c r="AP271" i="11" s="1"/>
  <c r="BE271" i="11" s="1"/>
  <c r="K271" i="11"/>
  <c r="AO271" i="11" s="1"/>
  <c r="BD271" i="11" s="1"/>
  <c r="J271" i="11"/>
  <c r="AN271" i="11" s="1"/>
  <c r="BC271" i="11" s="1"/>
  <c r="T270" i="11"/>
  <c r="AX270" i="11" s="1"/>
  <c r="BM270" i="11" s="1"/>
  <c r="S270" i="11"/>
  <c r="AW270" i="11" s="1"/>
  <c r="BL270" i="11" s="1"/>
  <c r="R270" i="11"/>
  <c r="AV270" i="11" s="1"/>
  <c r="BK270" i="11" s="1"/>
  <c r="Q270" i="11"/>
  <c r="AU270" i="11" s="1"/>
  <c r="BJ270" i="11" s="1"/>
  <c r="P270" i="11"/>
  <c r="AT270" i="11" s="1"/>
  <c r="BI270" i="11" s="1"/>
  <c r="O270" i="11"/>
  <c r="AS270" i="11" s="1"/>
  <c r="BH270" i="11" s="1"/>
  <c r="N270" i="11"/>
  <c r="AR270" i="11" s="1"/>
  <c r="BG270" i="11" s="1"/>
  <c r="M270" i="11"/>
  <c r="AQ270" i="11" s="1"/>
  <c r="BF270" i="11" s="1"/>
  <c r="L270" i="11"/>
  <c r="AP270" i="11" s="1"/>
  <c r="BE270" i="11" s="1"/>
  <c r="K270" i="11"/>
  <c r="AO270" i="11" s="1"/>
  <c r="BD270" i="11" s="1"/>
  <c r="J270" i="11"/>
  <c r="AN270" i="11" s="1"/>
  <c r="BC270" i="11" s="1"/>
  <c r="T269" i="11"/>
  <c r="AX269" i="11" s="1"/>
  <c r="BM269" i="11" s="1"/>
  <c r="S269" i="11"/>
  <c r="AW269" i="11" s="1"/>
  <c r="BL269" i="11" s="1"/>
  <c r="R269" i="11"/>
  <c r="AV269" i="11" s="1"/>
  <c r="BK269" i="11" s="1"/>
  <c r="Q269" i="11"/>
  <c r="AU269" i="11" s="1"/>
  <c r="BJ269" i="11" s="1"/>
  <c r="P269" i="11"/>
  <c r="AT269" i="11" s="1"/>
  <c r="BI269" i="11" s="1"/>
  <c r="O269" i="11"/>
  <c r="AS269" i="11" s="1"/>
  <c r="BH269" i="11" s="1"/>
  <c r="N269" i="11"/>
  <c r="AR269" i="11" s="1"/>
  <c r="BG269" i="11" s="1"/>
  <c r="M269" i="11"/>
  <c r="AQ269" i="11" s="1"/>
  <c r="BF269" i="11" s="1"/>
  <c r="L269" i="11"/>
  <c r="AP269" i="11" s="1"/>
  <c r="BE269" i="11" s="1"/>
  <c r="K269" i="11"/>
  <c r="AO269" i="11" s="1"/>
  <c r="BD269" i="11" s="1"/>
  <c r="J269" i="11"/>
  <c r="AN269" i="11" s="1"/>
  <c r="BC269" i="11" s="1"/>
  <c r="T268" i="11"/>
  <c r="AX268" i="11" s="1"/>
  <c r="BM268" i="11" s="1"/>
  <c r="S268" i="11"/>
  <c r="AW268" i="11" s="1"/>
  <c r="BL268" i="11" s="1"/>
  <c r="R268" i="11"/>
  <c r="AV268" i="11" s="1"/>
  <c r="BK268" i="11" s="1"/>
  <c r="Q268" i="11"/>
  <c r="AU268" i="11" s="1"/>
  <c r="BJ268" i="11" s="1"/>
  <c r="P268" i="11"/>
  <c r="AT268" i="11" s="1"/>
  <c r="BI268" i="11" s="1"/>
  <c r="O268" i="11"/>
  <c r="AS268" i="11" s="1"/>
  <c r="BH268" i="11" s="1"/>
  <c r="N268" i="11"/>
  <c r="AR268" i="11" s="1"/>
  <c r="BG268" i="11" s="1"/>
  <c r="M268" i="11"/>
  <c r="AQ268" i="11" s="1"/>
  <c r="BF268" i="11" s="1"/>
  <c r="L268" i="11"/>
  <c r="AP268" i="11" s="1"/>
  <c r="BE268" i="11" s="1"/>
  <c r="K268" i="11"/>
  <c r="AO268" i="11" s="1"/>
  <c r="BD268" i="11" s="1"/>
  <c r="J268" i="11"/>
  <c r="AN268" i="11" s="1"/>
  <c r="BC268" i="11" s="1"/>
  <c r="T267" i="11"/>
  <c r="AX267" i="11" s="1"/>
  <c r="BM267" i="11" s="1"/>
  <c r="S267" i="11"/>
  <c r="AW267" i="11" s="1"/>
  <c r="BL267" i="11" s="1"/>
  <c r="R267" i="11"/>
  <c r="AV267" i="11" s="1"/>
  <c r="BK267" i="11" s="1"/>
  <c r="Q267" i="11"/>
  <c r="AU267" i="11" s="1"/>
  <c r="BJ267" i="11" s="1"/>
  <c r="P267" i="11"/>
  <c r="AT267" i="11" s="1"/>
  <c r="BI267" i="11" s="1"/>
  <c r="O267" i="11"/>
  <c r="AS267" i="11" s="1"/>
  <c r="BH267" i="11" s="1"/>
  <c r="N267" i="11"/>
  <c r="AR267" i="11" s="1"/>
  <c r="BG267" i="11" s="1"/>
  <c r="M267" i="11"/>
  <c r="AQ267" i="11" s="1"/>
  <c r="BF267" i="11" s="1"/>
  <c r="L267" i="11"/>
  <c r="AP267" i="11" s="1"/>
  <c r="BE267" i="11" s="1"/>
  <c r="K267" i="11"/>
  <c r="AO267" i="11" s="1"/>
  <c r="BD267" i="11" s="1"/>
  <c r="J267" i="11"/>
  <c r="AN267" i="11" s="1"/>
  <c r="BC267" i="11" s="1"/>
  <c r="T266" i="11"/>
  <c r="AX266" i="11" s="1"/>
  <c r="BM266" i="11" s="1"/>
  <c r="S266" i="11"/>
  <c r="AW266" i="11" s="1"/>
  <c r="BL266" i="11" s="1"/>
  <c r="R266" i="11"/>
  <c r="AV266" i="11" s="1"/>
  <c r="BK266" i="11" s="1"/>
  <c r="Q266" i="11"/>
  <c r="AU266" i="11" s="1"/>
  <c r="BJ266" i="11" s="1"/>
  <c r="P266" i="11"/>
  <c r="AT266" i="11" s="1"/>
  <c r="BI266" i="11" s="1"/>
  <c r="O266" i="11"/>
  <c r="AS266" i="11" s="1"/>
  <c r="BH266" i="11" s="1"/>
  <c r="N266" i="11"/>
  <c r="AR266" i="11" s="1"/>
  <c r="BG266" i="11" s="1"/>
  <c r="M266" i="11"/>
  <c r="AQ266" i="11" s="1"/>
  <c r="BF266" i="11" s="1"/>
  <c r="L266" i="11"/>
  <c r="AP266" i="11" s="1"/>
  <c r="BE266" i="11" s="1"/>
  <c r="K266" i="11"/>
  <c r="AO266" i="11" s="1"/>
  <c r="BD266" i="11" s="1"/>
  <c r="J266" i="11"/>
  <c r="AN266" i="11" s="1"/>
  <c r="BC266" i="11" s="1"/>
  <c r="T265" i="11"/>
  <c r="AX265" i="11" s="1"/>
  <c r="BM265" i="11" s="1"/>
  <c r="S265" i="11"/>
  <c r="AW265" i="11" s="1"/>
  <c r="BL265" i="11" s="1"/>
  <c r="R265" i="11"/>
  <c r="AV265" i="11" s="1"/>
  <c r="BK265" i="11" s="1"/>
  <c r="Q265" i="11"/>
  <c r="AU265" i="11" s="1"/>
  <c r="BJ265" i="11" s="1"/>
  <c r="P265" i="11"/>
  <c r="AT265" i="11" s="1"/>
  <c r="BI265" i="11" s="1"/>
  <c r="O265" i="11"/>
  <c r="AS265" i="11" s="1"/>
  <c r="BH265" i="11" s="1"/>
  <c r="N265" i="11"/>
  <c r="AR265" i="11" s="1"/>
  <c r="BG265" i="11" s="1"/>
  <c r="M265" i="11"/>
  <c r="AQ265" i="11" s="1"/>
  <c r="BF265" i="11" s="1"/>
  <c r="L265" i="11"/>
  <c r="AP265" i="11" s="1"/>
  <c r="BE265" i="11" s="1"/>
  <c r="K265" i="11"/>
  <c r="AO265" i="11" s="1"/>
  <c r="BD265" i="11" s="1"/>
  <c r="J265" i="11"/>
  <c r="AN265" i="11" s="1"/>
  <c r="BC265" i="11" s="1"/>
  <c r="T264" i="11"/>
  <c r="AX264" i="11" s="1"/>
  <c r="BM264" i="11" s="1"/>
  <c r="S264" i="11"/>
  <c r="AW264" i="11" s="1"/>
  <c r="BL264" i="11" s="1"/>
  <c r="R264" i="11"/>
  <c r="AV264" i="11" s="1"/>
  <c r="BK264" i="11" s="1"/>
  <c r="Q264" i="11"/>
  <c r="AU264" i="11" s="1"/>
  <c r="BJ264" i="11" s="1"/>
  <c r="P264" i="11"/>
  <c r="AT264" i="11" s="1"/>
  <c r="BI264" i="11" s="1"/>
  <c r="O264" i="11"/>
  <c r="AS264" i="11" s="1"/>
  <c r="BH264" i="11" s="1"/>
  <c r="N264" i="11"/>
  <c r="AR264" i="11" s="1"/>
  <c r="BG264" i="11" s="1"/>
  <c r="M264" i="11"/>
  <c r="AQ264" i="11" s="1"/>
  <c r="BF264" i="11" s="1"/>
  <c r="L264" i="11"/>
  <c r="AP264" i="11" s="1"/>
  <c r="BE264" i="11" s="1"/>
  <c r="K264" i="11"/>
  <c r="AO264" i="11" s="1"/>
  <c r="BD264" i="11" s="1"/>
  <c r="J264" i="11"/>
  <c r="AN264" i="11" s="1"/>
  <c r="BC264" i="11" s="1"/>
  <c r="T263" i="11"/>
  <c r="AX263" i="11" s="1"/>
  <c r="BM263" i="11" s="1"/>
  <c r="S263" i="11"/>
  <c r="AW263" i="11" s="1"/>
  <c r="BL263" i="11" s="1"/>
  <c r="R263" i="11"/>
  <c r="AV263" i="11" s="1"/>
  <c r="BK263" i="11" s="1"/>
  <c r="Q263" i="11"/>
  <c r="AU263" i="11" s="1"/>
  <c r="BJ263" i="11" s="1"/>
  <c r="P263" i="11"/>
  <c r="AT263" i="11" s="1"/>
  <c r="BI263" i="11" s="1"/>
  <c r="O263" i="11"/>
  <c r="AS263" i="11" s="1"/>
  <c r="BH263" i="11" s="1"/>
  <c r="N263" i="11"/>
  <c r="AR263" i="11" s="1"/>
  <c r="BG263" i="11" s="1"/>
  <c r="M263" i="11"/>
  <c r="AQ263" i="11" s="1"/>
  <c r="BF263" i="11" s="1"/>
  <c r="L263" i="11"/>
  <c r="AP263" i="11" s="1"/>
  <c r="BE263" i="11" s="1"/>
  <c r="K263" i="11"/>
  <c r="AO263" i="11" s="1"/>
  <c r="BD263" i="11" s="1"/>
  <c r="J263" i="11"/>
  <c r="AN263" i="11" s="1"/>
  <c r="BC263" i="11" s="1"/>
  <c r="T262" i="11"/>
  <c r="AX262" i="11" s="1"/>
  <c r="BM262" i="11" s="1"/>
  <c r="S262" i="11"/>
  <c r="AW262" i="11" s="1"/>
  <c r="BL262" i="11" s="1"/>
  <c r="R262" i="11"/>
  <c r="AV262" i="11" s="1"/>
  <c r="BK262" i="11" s="1"/>
  <c r="Q262" i="11"/>
  <c r="AU262" i="11" s="1"/>
  <c r="BJ262" i="11" s="1"/>
  <c r="P262" i="11"/>
  <c r="AT262" i="11" s="1"/>
  <c r="BI262" i="11" s="1"/>
  <c r="O262" i="11"/>
  <c r="AS262" i="11" s="1"/>
  <c r="BH262" i="11" s="1"/>
  <c r="N262" i="11"/>
  <c r="AR262" i="11" s="1"/>
  <c r="BG262" i="11" s="1"/>
  <c r="M262" i="11"/>
  <c r="AQ262" i="11" s="1"/>
  <c r="BF262" i="11" s="1"/>
  <c r="L262" i="11"/>
  <c r="AP262" i="11" s="1"/>
  <c r="BE262" i="11" s="1"/>
  <c r="K262" i="11"/>
  <c r="AO262" i="11" s="1"/>
  <c r="BD262" i="11" s="1"/>
  <c r="J262" i="11"/>
  <c r="AN262" i="11" s="1"/>
  <c r="BC262" i="11" s="1"/>
  <c r="T261" i="11"/>
  <c r="AX261" i="11" s="1"/>
  <c r="BM261" i="11" s="1"/>
  <c r="S261" i="11"/>
  <c r="AW261" i="11" s="1"/>
  <c r="BL261" i="11" s="1"/>
  <c r="R261" i="11"/>
  <c r="AV261" i="11" s="1"/>
  <c r="BK261" i="11" s="1"/>
  <c r="Q261" i="11"/>
  <c r="AU261" i="11" s="1"/>
  <c r="BJ261" i="11" s="1"/>
  <c r="P261" i="11"/>
  <c r="AT261" i="11" s="1"/>
  <c r="BI261" i="11" s="1"/>
  <c r="O261" i="11"/>
  <c r="AS261" i="11" s="1"/>
  <c r="BH261" i="11" s="1"/>
  <c r="N261" i="11"/>
  <c r="AR261" i="11" s="1"/>
  <c r="BG261" i="11" s="1"/>
  <c r="M261" i="11"/>
  <c r="AQ261" i="11" s="1"/>
  <c r="BF261" i="11" s="1"/>
  <c r="L261" i="11"/>
  <c r="AP261" i="11" s="1"/>
  <c r="BE261" i="11" s="1"/>
  <c r="K261" i="11"/>
  <c r="AO261" i="11" s="1"/>
  <c r="BD261" i="11" s="1"/>
  <c r="J261" i="11"/>
  <c r="AN261" i="11" s="1"/>
  <c r="BC261" i="11" s="1"/>
  <c r="T260" i="11"/>
  <c r="AX260" i="11" s="1"/>
  <c r="BM260" i="11" s="1"/>
  <c r="S260" i="11"/>
  <c r="AW260" i="11" s="1"/>
  <c r="BL260" i="11" s="1"/>
  <c r="R260" i="11"/>
  <c r="AV260" i="11" s="1"/>
  <c r="BK260" i="11" s="1"/>
  <c r="Q260" i="11"/>
  <c r="AU260" i="11" s="1"/>
  <c r="BJ260" i="11" s="1"/>
  <c r="P260" i="11"/>
  <c r="AT260" i="11" s="1"/>
  <c r="BI260" i="11" s="1"/>
  <c r="O260" i="11"/>
  <c r="AS260" i="11" s="1"/>
  <c r="BH260" i="11" s="1"/>
  <c r="N260" i="11"/>
  <c r="AR260" i="11" s="1"/>
  <c r="BG260" i="11" s="1"/>
  <c r="M260" i="11"/>
  <c r="AQ260" i="11" s="1"/>
  <c r="BF260" i="11" s="1"/>
  <c r="L260" i="11"/>
  <c r="AP260" i="11" s="1"/>
  <c r="BE260" i="11" s="1"/>
  <c r="K260" i="11"/>
  <c r="AO260" i="11" s="1"/>
  <c r="BD260" i="11" s="1"/>
  <c r="J260" i="11"/>
  <c r="AN260" i="11" s="1"/>
  <c r="BC260" i="11" s="1"/>
  <c r="T259" i="11"/>
  <c r="AX259" i="11" s="1"/>
  <c r="BM259" i="11" s="1"/>
  <c r="S259" i="11"/>
  <c r="AW259" i="11" s="1"/>
  <c r="BL259" i="11" s="1"/>
  <c r="R259" i="11"/>
  <c r="AV259" i="11" s="1"/>
  <c r="BK259" i="11" s="1"/>
  <c r="Q259" i="11"/>
  <c r="AU259" i="11" s="1"/>
  <c r="BJ259" i="11" s="1"/>
  <c r="P259" i="11"/>
  <c r="AT259" i="11" s="1"/>
  <c r="BI259" i="11" s="1"/>
  <c r="O259" i="11"/>
  <c r="AS259" i="11" s="1"/>
  <c r="BH259" i="11" s="1"/>
  <c r="N259" i="11"/>
  <c r="AR259" i="11" s="1"/>
  <c r="BG259" i="11" s="1"/>
  <c r="M259" i="11"/>
  <c r="AQ259" i="11" s="1"/>
  <c r="BF259" i="11" s="1"/>
  <c r="L259" i="11"/>
  <c r="AP259" i="11" s="1"/>
  <c r="BE259" i="11" s="1"/>
  <c r="K259" i="11"/>
  <c r="AO259" i="11" s="1"/>
  <c r="BD259" i="11" s="1"/>
  <c r="J259" i="11"/>
  <c r="AN259" i="11" s="1"/>
  <c r="BC259" i="11" s="1"/>
  <c r="T258" i="11"/>
  <c r="AX258" i="11" s="1"/>
  <c r="BM258" i="11" s="1"/>
  <c r="S258" i="11"/>
  <c r="AW258" i="11" s="1"/>
  <c r="BL258" i="11" s="1"/>
  <c r="R258" i="11"/>
  <c r="AV258" i="11" s="1"/>
  <c r="BK258" i="11" s="1"/>
  <c r="Q258" i="11"/>
  <c r="AU258" i="11" s="1"/>
  <c r="BJ258" i="11" s="1"/>
  <c r="P258" i="11"/>
  <c r="AT258" i="11" s="1"/>
  <c r="BI258" i="11" s="1"/>
  <c r="O258" i="11"/>
  <c r="AS258" i="11" s="1"/>
  <c r="BH258" i="11" s="1"/>
  <c r="N258" i="11"/>
  <c r="AR258" i="11" s="1"/>
  <c r="BG258" i="11" s="1"/>
  <c r="M258" i="11"/>
  <c r="AQ258" i="11" s="1"/>
  <c r="BF258" i="11" s="1"/>
  <c r="L258" i="11"/>
  <c r="AP258" i="11" s="1"/>
  <c r="BE258" i="11" s="1"/>
  <c r="K258" i="11"/>
  <c r="AO258" i="11" s="1"/>
  <c r="BD258" i="11" s="1"/>
  <c r="J258" i="11"/>
  <c r="AN258" i="11" s="1"/>
  <c r="BC258" i="11" s="1"/>
  <c r="T257" i="11"/>
  <c r="AX257" i="11" s="1"/>
  <c r="BM257" i="11" s="1"/>
  <c r="S257" i="11"/>
  <c r="AW257" i="11" s="1"/>
  <c r="BL257" i="11" s="1"/>
  <c r="R257" i="11"/>
  <c r="AV257" i="11" s="1"/>
  <c r="BK257" i="11" s="1"/>
  <c r="Q257" i="11"/>
  <c r="AU257" i="11" s="1"/>
  <c r="BJ257" i="11" s="1"/>
  <c r="P257" i="11"/>
  <c r="AT257" i="11" s="1"/>
  <c r="BI257" i="11" s="1"/>
  <c r="O257" i="11"/>
  <c r="AS257" i="11" s="1"/>
  <c r="BH257" i="11" s="1"/>
  <c r="N257" i="11"/>
  <c r="AR257" i="11" s="1"/>
  <c r="BG257" i="11" s="1"/>
  <c r="M257" i="11"/>
  <c r="AQ257" i="11" s="1"/>
  <c r="BF257" i="11" s="1"/>
  <c r="L257" i="11"/>
  <c r="AP257" i="11" s="1"/>
  <c r="BE257" i="11" s="1"/>
  <c r="K257" i="11"/>
  <c r="AO257" i="11" s="1"/>
  <c r="BD257" i="11" s="1"/>
  <c r="J257" i="11"/>
  <c r="AN257" i="11" s="1"/>
  <c r="BC257" i="11" s="1"/>
  <c r="T256" i="11"/>
  <c r="AX256" i="11" s="1"/>
  <c r="BM256" i="11" s="1"/>
  <c r="S256" i="11"/>
  <c r="AW256" i="11" s="1"/>
  <c r="BL256" i="11" s="1"/>
  <c r="R256" i="11"/>
  <c r="AV256" i="11" s="1"/>
  <c r="BK256" i="11" s="1"/>
  <c r="Q256" i="11"/>
  <c r="AU256" i="11" s="1"/>
  <c r="BJ256" i="11" s="1"/>
  <c r="P256" i="11"/>
  <c r="AT256" i="11" s="1"/>
  <c r="BI256" i="11" s="1"/>
  <c r="O256" i="11"/>
  <c r="AS256" i="11" s="1"/>
  <c r="BH256" i="11" s="1"/>
  <c r="N256" i="11"/>
  <c r="AR256" i="11" s="1"/>
  <c r="BG256" i="11" s="1"/>
  <c r="M256" i="11"/>
  <c r="AQ256" i="11" s="1"/>
  <c r="BF256" i="11" s="1"/>
  <c r="L256" i="11"/>
  <c r="AP256" i="11" s="1"/>
  <c r="BE256" i="11" s="1"/>
  <c r="K256" i="11"/>
  <c r="AO256" i="11" s="1"/>
  <c r="BD256" i="11" s="1"/>
  <c r="J256" i="11"/>
  <c r="AN256" i="11" s="1"/>
  <c r="BC256" i="11" s="1"/>
  <c r="T255" i="11"/>
  <c r="AX255" i="11" s="1"/>
  <c r="BM255" i="11" s="1"/>
  <c r="S255" i="11"/>
  <c r="AW255" i="11" s="1"/>
  <c r="BL255" i="11" s="1"/>
  <c r="R255" i="11"/>
  <c r="AV255" i="11" s="1"/>
  <c r="BK255" i="11" s="1"/>
  <c r="Q255" i="11"/>
  <c r="AU255" i="11" s="1"/>
  <c r="BJ255" i="11" s="1"/>
  <c r="P255" i="11"/>
  <c r="AT255" i="11" s="1"/>
  <c r="BI255" i="11" s="1"/>
  <c r="O255" i="11"/>
  <c r="AS255" i="11" s="1"/>
  <c r="BH255" i="11" s="1"/>
  <c r="N255" i="11"/>
  <c r="AR255" i="11" s="1"/>
  <c r="BG255" i="11" s="1"/>
  <c r="M255" i="11"/>
  <c r="AQ255" i="11" s="1"/>
  <c r="BF255" i="11" s="1"/>
  <c r="L255" i="11"/>
  <c r="AP255" i="11" s="1"/>
  <c r="BE255" i="11" s="1"/>
  <c r="K255" i="11"/>
  <c r="AO255" i="11" s="1"/>
  <c r="BD255" i="11" s="1"/>
  <c r="J255" i="11"/>
  <c r="AN255" i="11" s="1"/>
  <c r="BC255" i="11" s="1"/>
  <c r="T254" i="11"/>
  <c r="AX254" i="11" s="1"/>
  <c r="BM254" i="11" s="1"/>
  <c r="S254" i="11"/>
  <c r="AW254" i="11" s="1"/>
  <c r="BL254" i="11" s="1"/>
  <c r="R254" i="11"/>
  <c r="AV254" i="11" s="1"/>
  <c r="BK254" i="11" s="1"/>
  <c r="Q254" i="11"/>
  <c r="AU254" i="11" s="1"/>
  <c r="BJ254" i="11" s="1"/>
  <c r="P254" i="11"/>
  <c r="AT254" i="11" s="1"/>
  <c r="BI254" i="11" s="1"/>
  <c r="O254" i="11"/>
  <c r="AS254" i="11" s="1"/>
  <c r="BH254" i="11" s="1"/>
  <c r="N254" i="11"/>
  <c r="AR254" i="11" s="1"/>
  <c r="BG254" i="11" s="1"/>
  <c r="M254" i="11"/>
  <c r="AQ254" i="11" s="1"/>
  <c r="BF254" i="11" s="1"/>
  <c r="L254" i="11"/>
  <c r="AP254" i="11" s="1"/>
  <c r="BE254" i="11" s="1"/>
  <c r="K254" i="11"/>
  <c r="AO254" i="11" s="1"/>
  <c r="BD254" i="11" s="1"/>
  <c r="J254" i="11"/>
  <c r="AN254" i="11" s="1"/>
  <c r="BC254" i="11" s="1"/>
  <c r="T253" i="11"/>
  <c r="AX253" i="11" s="1"/>
  <c r="BM253" i="11" s="1"/>
  <c r="S253" i="11"/>
  <c r="AW253" i="11" s="1"/>
  <c r="BL253" i="11" s="1"/>
  <c r="R253" i="11"/>
  <c r="AV253" i="11" s="1"/>
  <c r="BK253" i="11" s="1"/>
  <c r="Q253" i="11"/>
  <c r="AU253" i="11" s="1"/>
  <c r="BJ253" i="11" s="1"/>
  <c r="P253" i="11"/>
  <c r="AT253" i="11" s="1"/>
  <c r="BI253" i="11" s="1"/>
  <c r="O253" i="11"/>
  <c r="AS253" i="11" s="1"/>
  <c r="BH253" i="11" s="1"/>
  <c r="N253" i="11"/>
  <c r="AR253" i="11" s="1"/>
  <c r="BG253" i="11" s="1"/>
  <c r="M253" i="11"/>
  <c r="AQ253" i="11" s="1"/>
  <c r="BF253" i="11" s="1"/>
  <c r="L253" i="11"/>
  <c r="AP253" i="11" s="1"/>
  <c r="BE253" i="11" s="1"/>
  <c r="K253" i="11"/>
  <c r="AO253" i="11" s="1"/>
  <c r="BD253" i="11" s="1"/>
  <c r="J253" i="11"/>
  <c r="AN253" i="11" s="1"/>
  <c r="BC253" i="11" s="1"/>
  <c r="T252" i="11"/>
  <c r="AX252" i="11" s="1"/>
  <c r="BM252" i="11" s="1"/>
  <c r="S252" i="11"/>
  <c r="AW252" i="11" s="1"/>
  <c r="BL252" i="11" s="1"/>
  <c r="R252" i="11"/>
  <c r="AV252" i="11" s="1"/>
  <c r="BK252" i="11" s="1"/>
  <c r="Q252" i="11"/>
  <c r="AU252" i="11" s="1"/>
  <c r="BJ252" i="11" s="1"/>
  <c r="P252" i="11"/>
  <c r="AT252" i="11" s="1"/>
  <c r="BI252" i="11" s="1"/>
  <c r="O252" i="11"/>
  <c r="AS252" i="11" s="1"/>
  <c r="BH252" i="11" s="1"/>
  <c r="N252" i="11"/>
  <c r="AR252" i="11" s="1"/>
  <c r="BG252" i="11" s="1"/>
  <c r="M252" i="11"/>
  <c r="AQ252" i="11" s="1"/>
  <c r="BF252" i="11" s="1"/>
  <c r="L252" i="11"/>
  <c r="AP252" i="11" s="1"/>
  <c r="BE252" i="11" s="1"/>
  <c r="K252" i="11"/>
  <c r="AO252" i="11" s="1"/>
  <c r="BD252" i="11" s="1"/>
  <c r="J252" i="11"/>
  <c r="AN252" i="11" s="1"/>
  <c r="BC252" i="11" s="1"/>
  <c r="T251" i="11"/>
  <c r="AX251" i="11" s="1"/>
  <c r="BM251" i="11" s="1"/>
  <c r="S251" i="11"/>
  <c r="AW251" i="11" s="1"/>
  <c r="BL251" i="11" s="1"/>
  <c r="R251" i="11"/>
  <c r="AV251" i="11" s="1"/>
  <c r="BK251" i="11" s="1"/>
  <c r="Q251" i="11"/>
  <c r="AU251" i="11" s="1"/>
  <c r="BJ251" i="11" s="1"/>
  <c r="P251" i="11"/>
  <c r="AT251" i="11" s="1"/>
  <c r="BI251" i="11" s="1"/>
  <c r="O251" i="11"/>
  <c r="AS251" i="11" s="1"/>
  <c r="BH251" i="11" s="1"/>
  <c r="N251" i="11"/>
  <c r="AR251" i="11" s="1"/>
  <c r="BG251" i="11" s="1"/>
  <c r="M251" i="11"/>
  <c r="AQ251" i="11" s="1"/>
  <c r="BF251" i="11" s="1"/>
  <c r="L251" i="11"/>
  <c r="AP251" i="11" s="1"/>
  <c r="BE251" i="11" s="1"/>
  <c r="K251" i="11"/>
  <c r="AO251" i="11" s="1"/>
  <c r="BD251" i="11" s="1"/>
  <c r="J251" i="11"/>
  <c r="AN251" i="11" s="1"/>
  <c r="BC251" i="11" s="1"/>
  <c r="T250" i="11"/>
  <c r="AX250" i="11" s="1"/>
  <c r="BM250" i="11" s="1"/>
  <c r="S250" i="11"/>
  <c r="AW250" i="11" s="1"/>
  <c r="BL250" i="11" s="1"/>
  <c r="R250" i="11"/>
  <c r="AV250" i="11" s="1"/>
  <c r="BK250" i="11" s="1"/>
  <c r="Q250" i="11"/>
  <c r="AU250" i="11" s="1"/>
  <c r="BJ250" i="11" s="1"/>
  <c r="P250" i="11"/>
  <c r="AT250" i="11" s="1"/>
  <c r="BI250" i="11" s="1"/>
  <c r="O250" i="11"/>
  <c r="AS250" i="11" s="1"/>
  <c r="BH250" i="11" s="1"/>
  <c r="N250" i="11"/>
  <c r="AR250" i="11" s="1"/>
  <c r="BG250" i="11" s="1"/>
  <c r="M250" i="11"/>
  <c r="AQ250" i="11" s="1"/>
  <c r="BF250" i="11" s="1"/>
  <c r="L250" i="11"/>
  <c r="AP250" i="11" s="1"/>
  <c r="BE250" i="11" s="1"/>
  <c r="K250" i="11"/>
  <c r="AO250" i="11" s="1"/>
  <c r="BD250" i="11" s="1"/>
  <c r="J250" i="11"/>
  <c r="AN250" i="11" s="1"/>
  <c r="BC250" i="11" s="1"/>
  <c r="T249" i="11"/>
  <c r="AX249" i="11" s="1"/>
  <c r="BM249" i="11" s="1"/>
  <c r="S249" i="11"/>
  <c r="AW249" i="11" s="1"/>
  <c r="BL249" i="11" s="1"/>
  <c r="R249" i="11"/>
  <c r="AV249" i="11" s="1"/>
  <c r="BK249" i="11" s="1"/>
  <c r="Q249" i="11"/>
  <c r="AU249" i="11" s="1"/>
  <c r="BJ249" i="11" s="1"/>
  <c r="P249" i="11"/>
  <c r="AT249" i="11" s="1"/>
  <c r="BI249" i="11" s="1"/>
  <c r="O249" i="11"/>
  <c r="AS249" i="11" s="1"/>
  <c r="BH249" i="11" s="1"/>
  <c r="N249" i="11"/>
  <c r="AR249" i="11" s="1"/>
  <c r="BG249" i="11" s="1"/>
  <c r="M249" i="11"/>
  <c r="AQ249" i="11" s="1"/>
  <c r="BF249" i="11" s="1"/>
  <c r="L249" i="11"/>
  <c r="AP249" i="11" s="1"/>
  <c r="BE249" i="11" s="1"/>
  <c r="K249" i="11"/>
  <c r="AO249" i="11" s="1"/>
  <c r="BD249" i="11" s="1"/>
  <c r="J249" i="11"/>
  <c r="AN249" i="11" s="1"/>
  <c r="BC249" i="11" s="1"/>
  <c r="T248" i="11"/>
  <c r="AX248" i="11" s="1"/>
  <c r="BM248" i="11" s="1"/>
  <c r="S248" i="11"/>
  <c r="AW248" i="11" s="1"/>
  <c r="BL248" i="11" s="1"/>
  <c r="R248" i="11"/>
  <c r="AV248" i="11" s="1"/>
  <c r="BK248" i="11" s="1"/>
  <c r="Q248" i="11"/>
  <c r="AU248" i="11" s="1"/>
  <c r="BJ248" i="11" s="1"/>
  <c r="P248" i="11"/>
  <c r="AT248" i="11" s="1"/>
  <c r="BI248" i="11" s="1"/>
  <c r="O248" i="11"/>
  <c r="AS248" i="11" s="1"/>
  <c r="BH248" i="11" s="1"/>
  <c r="N248" i="11"/>
  <c r="AR248" i="11" s="1"/>
  <c r="BG248" i="11" s="1"/>
  <c r="M248" i="11"/>
  <c r="AQ248" i="11" s="1"/>
  <c r="BF248" i="11" s="1"/>
  <c r="L248" i="11"/>
  <c r="AP248" i="11" s="1"/>
  <c r="BE248" i="11" s="1"/>
  <c r="K248" i="11"/>
  <c r="AO248" i="11" s="1"/>
  <c r="BD248" i="11" s="1"/>
  <c r="J248" i="11"/>
  <c r="AN248" i="11" s="1"/>
  <c r="BC248" i="11" s="1"/>
  <c r="T247" i="11"/>
  <c r="AX247" i="11" s="1"/>
  <c r="BM247" i="11" s="1"/>
  <c r="S247" i="11"/>
  <c r="AW247" i="11" s="1"/>
  <c r="BL247" i="11" s="1"/>
  <c r="R247" i="11"/>
  <c r="AV247" i="11" s="1"/>
  <c r="BK247" i="11" s="1"/>
  <c r="Q247" i="11"/>
  <c r="AU247" i="11" s="1"/>
  <c r="BJ247" i="11" s="1"/>
  <c r="P247" i="11"/>
  <c r="AT247" i="11" s="1"/>
  <c r="BI247" i="11" s="1"/>
  <c r="O247" i="11"/>
  <c r="AS247" i="11" s="1"/>
  <c r="BH247" i="11" s="1"/>
  <c r="N247" i="11"/>
  <c r="AR247" i="11" s="1"/>
  <c r="BG247" i="11" s="1"/>
  <c r="M247" i="11"/>
  <c r="AQ247" i="11" s="1"/>
  <c r="BF247" i="11" s="1"/>
  <c r="L247" i="11"/>
  <c r="AP247" i="11" s="1"/>
  <c r="BE247" i="11" s="1"/>
  <c r="K247" i="11"/>
  <c r="AO247" i="11" s="1"/>
  <c r="BD247" i="11" s="1"/>
  <c r="J247" i="11"/>
  <c r="AN247" i="11" s="1"/>
  <c r="BC247" i="11" s="1"/>
  <c r="T246" i="11"/>
  <c r="AX246" i="11" s="1"/>
  <c r="BM246" i="11" s="1"/>
  <c r="S246" i="11"/>
  <c r="AW246" i="11" s="1"/>
  <c r="BL246" i="11" s="1"/>
  <c r="R246" i="11"/>
  <c r="AV246" i="11" s="1"/>
  <c r="BK246" i="11" s="1"/>
  <c r="Q246" i="11"/>
  <c r="AU246" i="11" s="1"/>
  <c r="BJ246" i="11" s="1"/>
  <c r="P246" i="11"/>
  <c r="AT246" i="11" s="1"/>
  <c r="BI246" i="11" s="1"/>
  <c r="O246" i="11"/>
  <c r="AS246" i="11" s="1"/>
  <c r="BH246" i="11" s="1"/>
  <c r="N246" i="11"/>
  <c r="AR246" i="11" s="1"/>
  <c r="BG246" i="11" s="1"/>
  <c r="M246" i="11"/>
  <c r="AQ246" i="11" s="1"/>
  <c r="BF246" i="11" s="1"/>
  <c r="L246" i="11"/>
  <c r="AP246" i="11" s="1"/>
  <c r="BE246" i="11" s="1"/>
  <c r="K246" i="11"/>
  <c r="AO246" i="11" s="1"/>
  <c r="BD246" i="11" s="1"/>
  <c r="J246" i="11"/>
  <c r="AN246" i="11" s="1"/>
  <c r="BC246" i="11" s="1"/>
  <c r="T245" i="11"/>
  <c r="AX245" i="11" s="1"/>
  <c r="BM245" i="11" s="1"/>
  <c r="S245" i="11"/>
  <c r="AW245" i="11" s="1"/>
  <c r="BL245" i="11" s="1"/>
  <c r="R245" i="11"/>
  <c r="AV245" i="11" s="1"/>
  <c r="BK245" i="11" s="1"/>
  <c r="Q245" i="11"/>
  <c r="AU245" i="11" s="1"/>
  <c r="BJ245" i="11" s="1"/>
  <c r="P245" i="11"/>
  <c r="AT245" i="11" s="1"/>
  <c r="BI245" i="11" s="1"/>
  <c r="O245" i="11"/>
  <c r="AS245" i="11" s="1"/>
  <c r="BH245" i="11" s="1"/>
  <c r="N245" i="11"/>
  <c r="AR245" i="11" s="1"/>
  <c r="BG245" i="11" s="1"/>
  <c r="M245" i="11"/>
  <c r="AQ245" i="11" s="1"/>
  <c r="BF245" i="11" s="1"/>
  <c r="L245" i="11"/>
  <c r="AP245" i="11" s="1"/>
  <c r="BE245" i="11" s="1"/>
  <c r="K245" i="11"/>
  <c r="AO245" i="11" s="1"/>
  <c r="BD245" i="11" s="1"/>
  <c r="J245" i="11"/>
  <c r="AN245" i="11" s="1"/>
  <c r="BC245" i="11" s="1"/>
  <c r="T244" i="11"/>
  <c r="AX244" i="11" s="1"/>
  <c r="BM244" i="11" s="1"/>
  <c r="S244" i="11"/>
  <c r="AW244" i="11" s="1"/>
  <c r="BL244" i="11" s="1"/>
  <c r="R244" i="11"/>
  <c r="AV244" i="11" s="1"/>
  <c r="BK244" i="11" s="1"/>
  <c r="Q244" i="11"/>
  <c r="AU244" i="11" s="1"/>
  <c r="BJ244" i="11" s="1"/>
  <c r="P244" i="11"/>
  <c r="AT244" i="11" s="1"/>
  <c r="BI244" i="11" s="1"/>
  <c r="O244" i="11"/>
  <c r="AS244" i="11" s="1"/>
  <c r="BH244" i="11" s="1"/>
  <c r="N244" i="11"/>
  <c r="AR244" i="11" s="1"/>
  <c r="BG244" i="11" s="1"/>
  <c r="M244" i="11"/>
  <c r="AQ244" i="11" s="1"/>
  <c r="BF244" i="11" s="1"/>
  <c r="L244" i="11"/>
  <c r="AP244" i="11" s="1"/>
  <c r="BE244" i="11" s="1"/>
  <c r="K244" i="11"/>
  <c r="AO244" i="11" s="1"/>
  <c r="BD244" i="11" s="1"/>
  <c r="J244" i="11"/>
  <c r="AN244" i="11" s="1"/>
  <c r="BC244" i="11" s="1"/>
  <c r="T243" i="11"/>
  <c r="AX243" i="11" s="1"/>
  <c r="BM243" i="11" s="1"/>
  <c r="S243" i="11"/>
  <c r="AW243" i="11" s="1"/>
  <c r="BL243" i="11" s="1"/>
  <c r="R243" i="11"/>
  <c r="AV243" i="11" s="1"/>
  <c r="BK243" i="11" s="1"/>
  <c r="Q243" i="11"/>
  <c r="AU243" i="11" s="1"/>
  <c r="BJ243" i="11" s="1"/>
  <c r="P243" i="11"/>
  <c r="AT243" i="11" s="1"/>
  <c r="BI243" i="11" s="1"/>
  <c r="O243" i="11"/>
  <c r="AS243" i="11" s="1"/>
  <c r="BH243" i="11" s="1"/>
  <c r="N243" i="11"/>
  <c r="AR243" i="11" s="1"/>
  <c r="BG243" i="11" s="1"/>
  <c r="M243" i="11"/>
  <c r="AQ243" i="11" s="1"/>
  <c r="BF243" i="11" s="1"/>
  <c r="L243" i="11"/>
  <c r="AP243" i="11" s="1"/>
  <c r="BE243" i="11" s="1"/>
  <c r="K243" i="11"/>
  <c r="AO243" i="11" s="1"/>
  <c r="BD243" i="11" s="1"/>
  <c r="J243" i="11"/>
  <c r="AN243" i="11" s="1"/>
  <c r="BC243" i="11" s="1"/>
  <c r="T242" i="11"/>
  <c r="AX242" i="11" s="1"/>
  <c r="BM242" i="11" s="1"/>
  <c r="S242" i="11"/>
  <c r="AW242" i="11" s="1"/>
  <c r="BL242" i="11" s="1"/>
  <c r="R242" i="11"/>
  <c r="AV242" i="11" s="1"/>
  <c r="BK242" i="11" s="1"/>
  <c r="Q242" i="11"/>
  <c r="AU242" i="11" s="1"/>
  <c r="BJ242" i="11" s="1"/>
  <c r="P242" i="11"/>
  <c r="AT242" i="11" s="1"/>
  <c r="BI242" i="11" s="1"/>
  <c r="O242" i="11"/>
  <c r="AS242" i="11" s="1"/>
  <c r="BH242" i="11" s="1"/>
  <c r="N242" i="11"/>
  <c r="AR242" i="11" s="1"/>
  <c r="BG242" i="11" s="1"/>
  <c r="M242" i="11"/>
  <c r="AQ242" i="11" s="1"/>
  <c r="BF242" i="11" s="1"/>
  <c r="L242" i="11"/>
  <c r="AP242" i="11" s="1"/>
  <c r="BE242" i="11" s="1"/>
  <c r="K242" i="11"/>
  <c r="AO242" i="11" s="1"/>
  <c r="BD242" i="11" s="1"/>
  <c r="J242" i="11"/>
  <c r="AN242" i="11" s="1"/>
  <c r="BC242" i="11" s="1"/>
  <c r="T241" i="11"/>
  <c r="AX241" i="11" s="1"/>
  <c r="BM241" i="11" s="1"/>
  <c r="S241" i="11"/>
  <c r="AW241" i="11" s="1"/>
  <c r="BL241" i="11" s="1"/>
  <c r="R241" i="11"/>
  <c r="AV241" i="11" s="1"/>
  <c r="BK241" i="11" s="1"/>
  <c r="Q241" i="11"/>
  <c r="AU241" i="11" s="1"/>
  <c r="BJ241" i="11" s="1"/>
  <c r="P241" i="11"/>
  <c r="AT241" i="11" s="1"/>
  <c r="BI241" i="11" s="1"/>
  <c r="O241" i="11"/>
  <c r="AS241" i="11" s="1"/>
  <c r="BH241" i="11" s="1"/>
  <c r="N241" i="11"/>
  <c r="AR241" i="11" s="1"/>
  <c r="BG241" i="11" s="1"/>
  <c r="M241" i="11"/>
  <c r="AQ241" i="11" s="1"/>
  <c r="BF241" i="11" s="1"/>
  <c r="L241" i="11"/>
  <c r="AP241" i="11" s="1"/>
  <c r="BE241" i="11" s="1"/>
  <c r="K241" i="11"/>
  <c r="AO241" i="11" s="1"/>
  <c r="BD241" i="11" s="1"/>
  <c r="J241" i="11"/>
  <c r="AN241" i="11" s="1"/>
  <c r="BC241" i="11" s="1"/>
  <c r="T240" i="11"/>
  <c r="AX240" i="11" s="1"/>
  <c r="BM240" i="11" s="1"/>
  <c r="S240" i="11"/>
  <c r="AW240" i="11" s="1"/>
  <c r="BL240" i="11" s="1"/>
  <c r="R240" i="11"/>
  <c r="AV240" i="11" s="1"/>
  <c r="BK240" i="11" s="1"/>
  <c r="Q240" i="11"/>
  <c r="AU240" i="11" s="1"/>
  <c r="BJ240" i="11" s="1"/>
  <c r="P240" i="11"/>
  <c r="AT240" i="11" s="1"/>
  <c r="BI240" i="11" s="1"/>
  <c r="O240" i="11"/>
  <c r="AS240" i="11" s="1"/>
  <c r="BH240" i="11" s="1"/>
  <c r="N240" i="11"/>
  <c r="AR240" i="11" s="1"/>
  <c r="BG240" i="11" s="1"/>
  <c r="M240" i="11"/>
  <c r="AQ240" i="11" s="1"/>
  <c r="BF240" i="11" s="1"/>
  <c r="L240" i="11"/>
  <c r="AP240" i="11" s="1"/>
  <c r="BE240" i="11" s="1"/>
  <c r="K240" i="11"/>
  <c r="AO240" i="11" s="1"/>
  <c r="BD240" i="11" s="1"/>
  <c r="J240" i="11"/>
  <c r="AN240" i="11" s="1"/>
  <c r="BC240" i="11" s="1"/>
  <c r="T239" i="11"/>
  <c r="AX239" i="11" s="1"/>
  <c r="BM239" i="11" s="1"/>
  <c r="S239" i="11"/>
  <c r="AW239" i="11" s="1"/>
  <c r="BL239" i="11" s="1"/>
  <c r="R239" i="11"/>
  <c r="AV239" i="11" s="1"/>
  <c r="BK239" i="11" s="1"/>
  <c r="Q239" i="11"/>
  <c r="AU239" i="11" s="1"/>
  <c r="BJ239" i="11" s="1"/>
  <c r="P239" i="11"/>
  <c r="AT239" i="11" s="1"/>
  <c r="BI239" i="11" s="1"/>
  <c r="O239" i="11"/>
  <c r="AS239" i="11" s="1"/>
  <c r="BH239" i="11" s="1"/>
  <c r="N239" i="11"/>
  <c r="AR239" i="11" s="1"/>
  <c r="BG239" i="11" s="1"/>
  <c r="M239" i="11"/>
  <c r="AQ239" i="11" s="1"/>
  <c r="BF239" i="11" s="1"/>
  <c r="L239" i="11"/>
  <c r="AP239" i="11" s="1"/>
  <c r="BE239" i="11" s="1"/>
  <c r="K239" i="11"/>
  <c r="AO239" i="11" s="1"/>
  <c r="BD239" i="11" s="1"/>
  <c r="J239" i="11"/>
  <c r="AN239" i="11" s="1"/>
  <c r="BC239" i="11" s="1"/>
  <c r="T238" i="11"/>
  <c r="AX238" i="11" s="1"/>
  <c r="BM238" i="11" s="1"/>
  <c r="S238" i="11"/>
  <c r="AW238" i="11" s="1"/>
  <c r="BL238" i="11" s="1"/>
  <c r="R238" i="11"/>
  <c r="AV238" i="11" s="1"/>
  <c r="BK238" i="11" s="1"/>
  <c r="Q238" i="11"/>
  <c r="AU238" i="11" s="1"/>
  <c r="BJ238" i="11" s="1"/>
  <c r="P238" i="11"/>
  <c r="AT238" i="11" s="1"/>
  <c r="BI238" i="11" s="1"/>
  <c r="O238" i="11"/>
  <c r="AS238" i="11" s="1"/>
  <c r="BH238" i="11" s="1"/>
  <c r="N238" i="11"/>
  <c r="AR238" i="11" s="1"/>
  <c r="BG238" i="11" s="1"/>
  <c r="M238" i="11"/>
  <c r="AQ238" i="11" s="1"/>
  <c r="BF238" i="11" s="1"/>
  <c r="L238" i="11"/>
  <c r="AP238" i="11" s="1"/>
  <c r="BE238" i="11" s="1"/>
  <c r="K238" i="11"/>
  <c r="AO238" i="11" s="1"/>
  <c r="BD238" i="11" s="1"/>
  <c r="J238" i="11"/>
  <c r="AN238" i="11" s="1"/>
  <c r="BC238" i="11" s="1"/>
  <c r="T237" i="11"/>
  <c r="AX237" i="11" s="1"/>
  <c r="BM237" i="11" s="1"/>
  <c r="S237" i="11"/>
  <c r="AW237" i="11" s="1"/>
  <c r="BL237" i="11" s="1"/>
  <c r="R237" i="11"/>
  <c r="AV237" i="11" s="1"/>
  <c r="BK237" i="11" s="1"/>
  <c r="Q237" i="11"/>
  <c r="AU237" i="11" s="1"/>
  <c r="BJ237" i="11" s="1"/>
  <c r="P237" i="11"/>
  <c r="AT237" i="11" s="1"/>
  <c r="BI237" i="11" s="1"/>
  <c r="O237" i="11"/>
  <c r="AS237" i="11" s="1"/>
  <c r="BH237" i="11" s="1"/>
  <c r="N237" i="11"/>
  <c r="AR237" i="11" s="1"/>
  <c r="BG237" i="11" s="1"/>
  <c r="M237" i="11"/>
  <c r="AQ237" i="11" s="1"/>
  <c r="BF237" i="11" s="1"/>
  <c r="L237" i="11"/>
  <c r="AP237" i="11" s="1"/>
  <c r="BE237" i="11" s="1"/>
  <c r="K237" i="11"/>
  <c r="AO237" i="11" s="1"/>
  <c r="BD237" i="11" s="1"/>
  <c r="J237" i="11"/>
  <c r="AN237" i="11" s="1"/>
  <c r="BC237" i="11" s="1"/>
  <c r="T236" i="11"/>
  <c r="AX236" i="11" s="1"/>
  <c r="BM236" i="11" s="1"/>
  <c r="S236" i="11"/>
  <c r="AW236" i="11" s="1"/>
  <c r="BL236" i="11" s="1"/>
  <c r="R236" i="11"/>
  <c r="AV236" i="11" s="1"/>
  <c r="BK236" i="11" s="1"/>
  <c r="Q236" i="11"/>
  <c r="AU236" i="11" s="1"/>
  <c r="BJ236" i="11" s="1"/>
  <c r="P236" i="11"/>
  <c r="AT236" i="11" s="1"/>
  <c r="BI236" i="11" s="1"/>
  <c r="O236" i="11"/>
  <c r="AS236" i="11" s="1"/>
  <c r="BH236" i="11" s="1"/>
  <c r="N236" i="11"/>
  <c r="AR236" i="11" s="1"/>
  <c r="BG236" i="11" s="1"/>
  <c r="M236" i="11"/>
  <c r="AQ236" i="11" s="1"/>
  <c r="BF236" i="11" s="1"/>
  <c r="L236" i="11"/>
  <c r="AP236" i="11" s="1"/>
  <c r="BE236" i="11" s="1"/>
  <c r="K236" i="11"/>
  <c r="AO236" i="11" s="1"/>
  <c r="BD236" i="11" s="1"/>
  <c r="J236" i="11"/>
  <c r="AN236" i="11" s="1"/>
  <c r="BC236" i="11" s="1"/>
  <c r="T235" i="11"/>
  <c r="AX235" i="11" s="1"/>
  <c r="BM235" i="11" s="1"/>
  <c r="S235" i="11"/>
  <c r="AW235" i="11" s="1"/>
  <c r="BL235" i="11" s="1"/>
  <c r="R235" i="11"/>
  <c r="AV235" i="11" s="1"/>
  <c r="BK235" i="11" s="1"/>
  <c r="Q235" i="11"/>
  <c r="AU235" i="11" s="1"/>
  <c r="BJ235" i="11" s="1"/>
  <c r="P235" i="11"/>
  <c r="AT235" i="11" s="1"/>
  <c r="BI235" i="11" s="1"/>
  <c r="O235" i="11"/>
  <c r="AS235" i="11" s="1"/>
  <c r="BH235" i="11" s="1"/>
  <c r="N235" i="11"/>
  <c r="AR235" i="11" s="1"/>
  <c r="BG235" i="11" s="1"/>
  <c r="M235" i="11"/>
  <c r="AQ235" i="11" s="1"/>
  <c r="BF235" i="11" s="1"/>
  <c r="L235" i="11"/>
  <c r="AP235" i="11" s="1"/>
  <c r="BE235" i="11" s="1"/>
  <c r="K235" i="11"/>
  <c r="AO235" i="11" s="1"/>
  <c r="BD235" i="11" s="1"/>
  <c r="J235" i="11"/>
  <c r="AN235" i="11" s="1"/>
  <c r="BC235" i="11" s="1"/>
  <c r="T234" i="11"/>
  <c r="AX234" i="11" s="1"/>
  <c r="BM234" i="11" s="1"/>
  <c r="S234" i="11"/>
  <c r="AW234" i="11" s="1"/>
  <c r="BL234" i="11" s="1"/>
  <c r="R234" i="11"/>
  <c r="AV234" i="11" s="1"/>
  <c r="BK234" i="11" s="1"/>
  <c r="Q234" i="11"/>
  <c r="AU234" i="11" s="1"/>
  <c r="BJ234" i="11" s="1"/>
  <c r="P234" i="11"/>
  <c r="AT234" i="11" s="1"/>
  <c r="BI234" i="11" s="1"/>
  <c r="O234" i="11"/>
  <c r="AS234" i="11" s="1"/>
  <c r="BH234" i="11" s="1"/>
  <c r="N234" i="11"/>
  <c r="AR234" i="11" s="1"/>
  <c r="BG234" i="11" s="1"/>
  <c r="M234" i="11"/>
  <c r="AQ234" i="11" s="1"/>
  <c r="BF234" i="11" s="1"/>
  <c r="L234" i="11"/>
  <c r="AP234" i="11" s="1"/>
  <c r="BE234" i="11" s="1"/>
  <c r="K234" i="11"/>
  <c r="AO234" i="11" s="1"/>
  <c r="BD234" i="11" s="1"/>
  <c r="J234" i="11"/>
  <c r="AN234" i="11" s="1"/>
  <c r="BC234" i="11" s="1"/>
  <c r="T233" i="11"/>
  <c r="AX233" i="11" s="1"/>
  <c r="BM233" i="11" s="1"/>
  <c r="S233" i="11"/>
  <c r="AW233" i="11" s="1"/>
  <c r="BL233" i="11" s="1"/>
  <c r="R233" i="11"/>
  <c r="AV233" i="11" s="1"/>
  <c r="BK233" i="11" s="1"/>
  <c r="Q233" i="11"/>
  <c r="AU233" i="11" s="1"/>
  <c r="BJ233" i="11" s="1"/>
  <c r="P233" i="11"/>
  <c r="AT233" i="11" s="1"/>
  <c r="BI233" i="11" s="1"/>
  <c r="O233" i="11"/>
  <c r="AS233" i="11" s="1"/>
  <c r="BH233" i="11" s="1"/>
  <c r="N233" i="11"/>
  <c r="AR233" i="11" s="1"/>
  <c r="BG233" i="11" s="1"/>
  <c r="M233" i="11"/>
  <c r="AQ233" i="11" s="1"/>
  <c r="BF233" i="11" s="1"/>
  <c r="L233" i="11"/>
  <c r="AP233" i="11" s="1"/>
  <c r="BE233" i="11" s="1"/>
  <c r="K233" i="11"/>
  <c r="AO233" i="11" s="1"/>
  <c r="BD233" i="11" s="1"/>
  <c r="J233" i="11"/>
  <c r="AN233" i="11" s="1"/>
  <c r="BC233" i="11" s="1"/>
  <c r="T232" i="11"/>
  <c r="AX232" i="11" s="1"/>
  <c r="BM232" i="11" s="1"/>
  <c r="S232" i="11"/>
  <c r="AW232" i="11" s="1"/>
  <c r="BL232" i="11" s="1"/>
  <c r="R232" i="11"/>
  <c r="AV232" i="11" s="1"/>
  <c r="BK232" i="11" s="1"/>
  <c r="Q232" i="11"/>
  <c r="AU232" i="11" s="1"/>
  <c r="BJ232" i="11" s="1"/>
  <c r="P232" i="11"/>
  <c r="AT232" i="11" s="1"/>
  <c r="BI232" i="11" s="1"/>
  <c r="O232" i="11"/>
  <c r="AS232" i="11" s="1"/>
  <c r="BH232" i="11" s="1"/>
  <c r="N232" i="11"/>
  <c r="AR232" i="11" s="1"/>
  <c r="BG232" i="11" s="1"/>
  <c r="M232" i="11"/>
  <c r="AQ232" i="11" s="1"/>
  <c r="BF232" i="11" s="1"/>
  <c r="L232" i="11"/>
  <c r="AP232" i="11" s="1"/>
  <c r="BE232" i="11" s="1"/>
  <c r="K232" i="11"/>
  <c r="AO232" i="11" s="1"/>
  <c r="BD232" i="11" s="1"/>
  <c r="J232" i="11"/>
  <c r="AN232" i="11" s="1"/>
  <c r="BC232" i="11" s="1"/>
  <c r="T231" i="11"/>
  <c r="AX231" i="11" s="1"/>
  <c r="BM231" i="11" s="1"/>
  <c r="S231" i="11"/>
  <c r="AW231" i="11" s="1"/>
  <c r="BL231" i="11" s="1"/>
  <c r="R231" i="11"/>
  <c r="AV231" i="11" s="1"/>
  <c r="BK231" i="11" s="1"/>
  <c r="Q231" i="11"/>
  <c r="AU231" i="11" s="1"/>
  <c r="BJ231" i="11" s="1"/>
  <c r="P231" i="11"/>
  <c r="AT231" i="11" s="1"/>
  <c r="BI231" i="11" s="1"/>
  <c r="O231" i="11"/>
  <c r="AS231" i="11" s="1"/>
  <c r="BH231" i="11" s="1"/>
  <c r="N231" i="11"/>
  <c r="AR231" i="11" s="1"/>
  <c r="BG231" i="11" s="1"/>
  <c r="M231" i="11"/>
  <c r="AQ231" i="11" s="1"/>
  <c r="BF231" i="11" s="1"/>
  <c r="L231" i="11"/>
  <c r="AP231" i="11" s="1"/>
  <c r="BE231" i="11" s="1"/>
  <c r="K231" i="11"/>
  <c r="AO231" i="11" s="1"/>
  <c r="BD231" i="11" s="1"/>
  <c r="J231" i="11"/>
  <c r="AN231" i="11" s="1"/>
  <c r="BC231" i="11" s="1"/>
  <c r="T230" i="11"/>
  <c r="AX230" i="11" s="1"/>
  <c r="BM230" i="11" s="1"/>
  <c r="S230" i="11"/>
  <c r="AW230" i="11" s="1"/>
  <c r="BL230" i="11" s="1"/>
  <c r="R230" i="11"/>
  <c r="AV230" i="11" s="1"/>
  <c r="BK230" i="11" s="1"/>
  <c r="Q230" i="11"/>
  <c r="AU230" i="11" s="1"/>
  <c r="BJ230" i="11" s="1"/>
  <c r="P230" i="11"/>
  <c r="AT230" i="11" s="1"/>
  <c r="BI230" i="11" s="1"/>
  <c r="O230" i="11"/>
  <c r="AS230" i="11" s="1"/>
  <c r="BH230" i="11" s="1"/>
  <c r="N230" i="11"/>
  <c r="AR230" i="11" s="1"/>
  <c r="BG230" i="11" s="1"/>
  <c r="M230" i="11"/>
  <c r="AQ230" i="11" s="1"/>
  <c r="BF230" i="11" s="1"/>
  <c r="L230" i="11"/>
  <c r="AP230" i="11" s="1"/>
  <c r="BE230" i="11" s="1"/>
  <c r="K230" i="11"/>
  <c r="AO230" i="11" s="1"/>
  <c r="BD230" i="11" s="1"/>
  <c r="J230" i="11"/>
  <c r="AN230" i="11" s="1"/>
  <c r="BC230" i="11" s="1"/>
  <c r="T229" i="11"/>
  <c r="AX229" i="11" s="1"/>
  <c r="BM229" i="11" s="1"/>
  <c r="S229" i="11"/>
  <c r="AW229" i="11" s="1"/>
  <c r="BL229" i="11" s="1"/>
  <c r="R229" i="11"/>
  <c r="AV229" i="11" s="1"/>
  <c r="BK229" i="11" s="1"/>
  <c r="Q229" i="11"/>
  <c r="AU229" i="11" s="1"/>
  <c r="BJ229" i="11" s="1"/>
  <c r="P229" i="11"/>
  <c r="AT229" i="11" s="1"/>
  <c r="BI229" i="11" s="1"/>
  <c r="O229" i="11"/>
  <c r="AS229" i="11" s="1"/>
  <c r="BH229" i="11" s="1"/>
  <c r="N229" i="11"/>
  <c r="AR229" i="11" s="1"/>
  <c r="BG229" i="11" s="1"/>
  <c r="M229" i="11"/>
  <c r="AQ229" i="11" s="1"/>
  <c r="BF229" i="11" s="1"/>
  <c r="L229" i="11"/>
  <c r="AP229" i="11" s="1"/>
  <c r="BE229" i="11" s="1"/>
  <c r="K229" i="11"/>
  <c r="AO229" i="11" s="1"/>
  <c r="BD229" i="11" s="1"/>
  <c r="J229" i="11"/>
  <c r="AN229" i="11" s="1"/>
  <c r="BC229" i="11" s="1"/>
  <c r="T228" i="11"/>
  <c r="AX228" i="11" s="1"/>
  <c r="BM228" i="11" s="1"/>
  <c r="S228" i="11"/>
  <c r="AW228" i="11" s="1"/>
  <c r="BL228" i="11" s="1"/>
  <c r="R228" i="11"/>
  <c r="AV228" i="11" s="1"/>
  <c r="BK228" i="11" s="1"/>
  <c r="Q228" i="11"/>
  <c r="AU228" i="11" s="1"/>
  <c r="BJ228" i="11" s="1"/>
  <c r="P228" i="11"/>
  <c r="AT228" i="11" s="1"/>
  <c r="BI228" i="11" s="1"/>
  <c r="O228" i="11"/>
  <c r="AS228" i="11" s="1"/>
  <c r="BH228" i="11" s="1"/>
  <c r="N228" i="11"/>
  <c r="AR228" i="11" s="1"/>
  <c r="BG228" i="11" s="1"/>
  <c r="M228" i="11"/>
  <c r="AQ228" i="11" s="1"/>
  <c r="BF228" i="11" s="1"/>
  <c r="L228" i="11"/>
  <c r="AP228" i="11" s="1"/>
  <c r="BE228" i="11" s="1"/>
  <c r="K228" i="11"/>
  <c r="AO228" i="11" s="1"/>
  <c r="BD228" i="11" s="1"/>
  <c r="J228" i="11"/>
  <c r="AN228" i="11" s="1"/>
  <c r="BC228" i="11" s="1"/>
  <c r="T227" i="11"/>
  <c r="AX227" i="11" s="1"/>
  <c r="BM227" i="11" s="1"/>
  <c r="S227" i="11"/>
  <c r="AW227" i="11" s="1"/>
  <c r="BL227" i="11" s="1"/>
  <c r="R227" i="11"/>
  <c r="AV227" i="11" s="1"/>
  <c r="BK227" i="11" s="1"/>
  <c r="Q227" i="11"/>
  <c r="AU227" i="11" s="1"/>
  <c r="BJ227" i="11" s="1"/>
  <c r="P227" i="11"/>
  <c r="AT227" i="11" s="1"/>
  <c r="BI227" i="11" s="1"/>
  <c r="O227" i="11"/>
  <c r="AS227" i="11" s="1"/>
  <c r="BH227" i="11" s="1"/>
  <c r="N227" i="11"/>
  <c r="AR227" i="11" s="1"/>
  <c r="BG227" i="11" s="1"/>
  <c r="M227" i="11"/>
  <c r="AQ227" i="11" s="1"/>
  <c r="BF227" i="11" s="1"/>
  <c r="L227" i="11"/>
  <c r="AP227" i="11" s="1"/>
  <c r="BE227" i="11" s="1"/>
  <c r="K227" i="11"/>
  <c r="AO227" i="11" s="1"/>
  <c r="BD227" i="11" s="1"/>
  <c r="J227" i="11"/>
  <c r="AN227" i="11" s="1"/>
  <c r="BC227" i="11" s="1"/>
  <c r="T226" i="11"/>
  <c r="AX226" i="11" s="1"/>
  <c r="BM226" i="11" s="1"/>
  <c r="S226" i="11"/>
  <c r="AW226" i="11" s="1"/>
  <c r="BL226" i="11" s="1"/>
  <c r="R226" i="11"/>
  <c r="AV226" i="11" s="1"/>
  <c r="BK226" i="11" s="1"/>
  <c r="Q226" i="11"/>
  <c r="AU226" i="11" s="1"/>
  <c r="BJ226" i="11" s="1"/>
  <c r="P226" i="11"/>
  <c r="AT226" i="11" s="1"/>
  <c r="BI226" i="11" s="1"/>
  <c r="O226" i="11"/>
  <c r="AS226" i="11" s="1"/>
  <c r="BH226" i="11" s="1"/>
  <c r="N226" i="11"/>
  <c r="AR226" i="11" s="1"/>
  <c r="BG226" i="11" s="1"/>
  <c r="M226" i="11"/>
  <c r="AQ226" i="11" s="1"/>
  <c r="BF226" i="11" s="1"/>
  <c r="L226" i="11"/>
  <c r="AP226" i="11" s="1"/>
  <c r="BE226" i="11" s="1"/>
  <c r="K226" i="11"/>
  <c r="AO226" i="11" s="1"/>
  <c r="BD226" i="11" s="1"/>
  <c r="J226" i="11"/>
  <c r="AN226" i="11" s="1"/>
  <c r="BC226" i="11" s="1"/>
  <c r="T225" i="11"/>
  <c r="AX225" i="11" s="1"/>
  <c r="BM225" i="11" s="1"/>
  <c r="S225" i="11"/>
  <c r="AW225" i="11" s="1"/>
  <c r="BL225" i="11" s="1"/>
  <c r="R225" i="11"/>
  <c r="AV225" i="11" s="1"/>
  <c r="BK225" i="11" s="1"/>
  <c r="Q225" i="11"/>
  <c r="AU225" i="11" s="1"/>
  <c r="BJ225" i="11" s="1"/>
  <c r="P225" i="11"/>
  <c r="AT225" i="11" s="1"/>
  <c r="BI225" i="11" s="1"/>
  <c r="O225" i="11"/>
  <c r="AS225" i="11" s="1"/>
  <c r="BH225" i="11" s="1"/>
  <c r="N225" i="11"/>
  <c r="AR225" i="11" s="1"/>
  <c r="BG225" i="11" s="1"/>
  <c r="M225" i="11"/>
  <c r="AQ225" i="11" s="1"/>
  <c r="BF225" i="11" s="1"/>
  <c r="L225" i="11"/>
  <c r="AP225" i="11" s="1"/>
  <c r="BE225" i="11" s="1"/>
  <c r="K225" i="11"/>
  <c r="AO225" i="11" s="1"/>
  <c r="BD225" i="11" s="1"/>
  <c r="J225" i="11"/>
  <c r="AN225" i="11" s="1"/>
  <c r="BC225" i="11" s="1"/>
  <c r="T224" i="11"/>
  <c r="AX224" i="11" s="1"/>
  <c r="BM224" i="11" s="1"/>
  <c r="S224" i="11"/>
  <c r="AW224" i="11" s="1"/>
  <c r="BL224" i="11" s="1"/>
  <c r="R224" i="11"/>
  <c r="AV224" i="11" s="1"/>
  <c r="BK224" i="11" s="1"/>
  <c r="Q224" i="11"/>
  <c r="AU224" i="11" s="1"/>
  <c r="BJ224" i="11" s="1"/>
  <c r="P224" i="11"/>
  <c r="AT224" i="11" s="1"/>
  <c r="BI224" i="11" s="1"/>
  <c r="O224" i="11"/>
  <c r="AS224" i="11" s="1"/>
  <c r="BH224" i="11" s="1"/>
  <c r="N224" i="11"/>
  <c r="AR224" i="11" s="1"/>
  <c r="BG224" i="11" s="1"/>
  <c r="M224" i="11"/>
  <c r="AQ224" i="11" s="1"/>
  <c r="BF224" i="11" s="1"/>
  <c r="L224" i="11"/>
  <c r="AP224" i="11" s="1"/>
  <c r="BE224" i="11" s="1"/>
  <c r="K224" i="11"/>
  <c r="AO224" i="11" s="1"/>
  <c r="BD224" i="11" s="1"/>
  <c r="J224" i="11"/>
  <c r="AN224" i="11" s="1"/>
  <c r="BC224" i="11" s="1"/>
  <c r="T223" i="11"/>
  <c r="AX223" i="11" s="1"/>
  <c r="BM223" i="11" s="1"/>
  <c r="S223" i="11"/>
  <c r="AW223" i="11" s="1"/>
  <c r="BL223" i="11" s="1"/>
  <c r="R223" i="11"/>
  <c r="AV223" i="11" s="1"/>
  <c r="BK223" i="11" s="1"/>
  <c r="Q223" i="11"/>
  <c r="AU223" i="11" s="1"/>
  <c r="BJ223" i="11" s="1"/>
  <c r="P223" i="11"/>
  <c r="AT223" i="11" s="1"/>
  <c r="BI223" i="11" s="1"/>
  <c r="O223" i="11"/>
  <c r="AS223" i="11" s="1"/>
  <c r="BH223" i="11" s="1"/>
  <c r="N223" i="11"/>
  <c r="AR223" i="11" s="1"/>
  <c r="BG223" i="11" s="1"/>
  <c r="M223" i="11"/>
  <c r="AQ223" i="11" s="1"/>
  <c r="BF223" i="11" s="1"/>
  <c r="L223" i="11"/>
  <c r="AP223" i="11" s="1"/>
  <c r="BE223" i="11" s="1"/>
  <c r="K223" i="11"/>
  <c r="AO223" i="11" s="1"/>
  <c r="BD223" i="11" s="1"/>
  <c r="J223" i="11"/>
  <c r="AN223" i="11" s="1"/>
  <c r="BC223" i="11" s="1"/>
  <c r="T222" i="11"/>
  <c r="AX222" i="11" s="1"/>
  <c r="BM222" i="11" s="1"/>
  <c r="S222" i="11"/>
  <c r="AW222" i="11" s="1"/>
  <c r="BL222" i="11" s="1"/>
  <c r="R222" i="11"/>
  <c r="AV222" i="11" s="1"/>
  <c r="BK222" i="11" s="1"/>
  <c r="Q222" i="11"/>
  <c r="AU222" i="11" s="1"/>
  <c r="BJ222" i="11" s="1"/>
  <c r="P222" i="11"/>
  <c r="AT222" i="11" s="1"/>
  <c r="BI222" i="11" s="1"/>
  <c r="O222" i="11"/>
  <c r="AS222" i="11" s="1"/>
  <c r="BH222" i="11" s="1"/>
  <c r="N222" i="11"/>
  <c r="AR222" i="11" s="1"/>
  <c r="BG222" i="11" s="1"/>
  <c r="M222" i="11"/>
  <c r="AQ222" i="11" s="1"/>
  <c r="BF222" i="11" s="1"/>
  <c r="L222" i="11"/>
  <c r="AP222" i="11" s="1"/>
  <c r="BE222" i="11" s="1"/>
  <c r="K222" i="11"/>
  <c r="AO222" i="11" s="1"/>
  <c r="BD222" i="11" s="1"/>
  <c r="J222" i="11"/>
  <c r="AN222" i="11" s="1"/>
  <c r="BC222" i="11" s="1"/>
  <c r="T221" i="11"/>
  <c r="AX221" i="11" s="1"/>
  <c r="BM221" i="11" s="1"/>
  <c r="S221" i="11"/>
  <c r="AW221" i="11" s="1"/>
  <c r="BL221" i="11" s="1"/>
  <c r="R221" i="11"/>
  <c r="AV221" i="11" s="1"/>
  <c r="BK221" i="11" s="1"/>
  <c r="Q221" i="11"/>
  <c r="AU221" i="11" s="1"/>
  <c r="BJ221" i="11" s="1"/>
  <c r="P221" i="11"/>
  <c r="AT221" i="11" s="1"/>
  <c r="BI221" i="11" s="1"/>
  <c r="O221" i="11"/>
  <c r="AS221" i="11" s="1"/>
  <c r="BH221" i="11" s="1"/>
  <c r="N221" i="11"/>
  <c r="AR221" i="11" s="1"/>
  <c r="BG221" i="11" s="1"/>
  <c r="M221" i="11"/>
  <c r="AQ221" i="11" s="1"/>
  <c r="BF221" i="11" s="1"/>
  <c r="L221" i="11"/>
  <c r="AP221" i="11" s="1"/>
  <c r="BE221" i="11" s="1"/>
  <c r="K221" i="11"/>
  <c r="AO221" i="11" s="1"/>
  <c r="BD221" i="11" s="1"/>
  <c r="J221" i="11"/>
  <c r="AN221" i="11" s="1"/>
  <c r="BC221" i="11" s="1"/>
  <c r="T220" i="11"/>
  <c r="AX220" i="11" s="1"/>
  <c r="BM220" i="11" s="1"/>
  <c r="S220" i="11"/>
  <c r="AW220" i="11" s="1"/>
  <c r="BL220" i="11" s="1"/>
  <c r="R220" i="11"/>
  <c r="AV220" i="11" s="1"/>
  <c r="BK220" i="11" s="1"/>
  <c r="Q220" i="11"/>
  <c r="AU220" i="11" s="1"/>
  <c r="BJ220" i="11" s="1"/>
  <c r="P220" i="11"/>
  <c r="AT220" i="11" s="1"/>
  <c r="BI220" i="11" s="1"/>
  <c r="O220" i="11"/>
  <c r="AS220" i="11" s="1"/>
  <c r="BH220" i="11" s="1"/>
  <c r="N220" i="11"/>
  <c r="AR220" i="11" s="1"/>
  <c r="BG220" i="11" s="1"/>
  <c r="M220" i="11"/>
  <c r="AQ220" i="11" s="1"/>
  <c r="BF220" i="11" s="1"/>
  <c r="L220" i="11"/>
  <c r="AP220" i="11" s="1"/>
  <c r="BE220" i="11" s="1"/>
  <c r="K220" i="11"/>
  <c r="AO220" i="11" s="1"/>
  <c r="BD220" i="11" s="1"/>
  <c r="J220" i="11"/>
  <c r="AN220" i="11" s="1"/>
  <c r="BC220" i="11" s="1"/>
  <c r="T219" i="11"/>
  <c r="AX219" i="11" s="1"/>
  <c r="BM219" i="11" s="1"/>
  <c r="S219" i="11"/>
  <c r="AW219" i="11" s="1"/>
  <c r="BL219" i="11" s="1"/>
  <c r="R219" i="11"/>
  <c r="AV219" i="11" s="1"/>
  <c r="BK219" i="11" s="1"/>
  <c r="Q219" i="11"/>
  <c r="AU219" i="11" s="1"/>
  <c r="BJ219" i="11" s="1"/>
  <c r="P219" i="11"/>
  <c r="AT219" i="11" s="1"/>
  <c r="BI219" i="11" s="1"/>
  <c r="O219" i="11"/>
  <c r="AS219" i="11" s="1"/>
  <c r="BH219" i="11" s="1"/>
  <c r="N219" i="11"/>
  <c r="AR219" i="11" s="1"/>
  <c r="BG219" i="11" s="1"/>
  <c r="M219" i="11"/>
  <c r="AQ219" i="11" s="1"/>
  <c r="BF219" i="11" s="1"/>
  <c r="L219" i="11"/>
  <c r="AP219" i="11" s="1"/>
  <c r="BE219" i="11" s="1"/>
  <c r="K219" i="11"/>
  <c r="AO219" i="11" s="1"/>
  <c r="BD219" i="11" s="1"/>
  <c r="J219" i="11"/>
  <c r="AN219" i="11" s="1"/>
  <c r="BC219" i="11" s="1"/>
  <c r="T218" i="11"/>
  <c r="AX218" i="11" s="1"/>
  <c r="BM218" i="11" s="1"/>
  <c r="S218" i="11"/>
  <c r="AW218" i="11" s="1"/>
  <c r="BL218" i="11" s="1"/>
  <c r="R218" i="11"/>
  <c r="AV218" i="11" s="1"/>
  <c r="BK218" i="11" s="1"/>
  <c r="Q218" i="11"/>
  <c r="AU218" i="11" s="1"/>
  <c r="BJ218" i="11" s="1"/>
  <c r="P218" i="11"/>
  <c r="AT218" i="11" s="1"/>
  <c r="BI218" i="11" s="1"/>
  <c r="O218" i="11"/>
  <c r="AS218" i="11" s="1"/>
  <c r="BH218" i="11" s="1"/>
  <c r="N218" i="11"/>
  <c r="AR218" i="11" s="1"/>
  <c r="BG218" i="11" s="1"/>
  <c r="M218" i="11"/>
  <c r="AQ218" i="11" s="1"/>
  <c r="BF218" i="11" s="1"/>
  <c r="L218" i="11"/>
  <c r="AP218" i="11" s="1"/>
  <c r="BE218" i="11" s="1"/>
  <c r="K218" i="11"/>
  <c r="AO218" i="11" s="1"/>
  <c r="BD218" i="11" s="1"/>
  <c r="J218" i="11"/>
  <c r="AN218" i="11" s="1"/>
  <c r="BC218" i="11" s="1"/>
  <c r="T217" i="11"/>
  <c r="AX217" i="11" s="1"/>
  <c r="BM217" i="11" s="1"/>
  <c r="S217" i="11"/>
  <c r="AW217" i="11" s="1"/>
  <c r="BL217" i="11" s="1"/>
  <c r="R217" i="11"/>
  <c r="AV217" i="11" s="1"/>
  <c r="BK217" i="11" s="1"/>
  <c r="Q217" i="11"/>
  <c r="AU217" i="11" s="1"/>
  <c r="BJ217" i="11" s="1"/>
  <c r="P217" i="11"/>
  <c r="AT217" i="11" s="1"/>
  <c r="BI217" i="11" s="1"/>
  <c r="O217" i="11"/>
  <c r="AS217" i="11" s="1"/>
  <c r="BH217" i="11" s="1"/>
  <c r="N217" i="11"/>
  <c r="AR217" i="11" s="1"/>
  <c r="BG217" i="11" s="1"/>
  <c r="M217" i="11"/>
  <c r="AQ217" i="11" s="1"/>
  <c r="BF217" i="11" s="1"/>
  <c r="L217" i="11"/>
  <c r="AP217" i="11" s="1"/>
  <c r="BE217" i="11" s="1"/>
  <c r="K217" i="11"/>
  <c r="AO217" i="11" s="1"/>
  <c r="BD217" i="11" s="1"/>
  <c r="J217" i="11"/>
  <c r="AN217" i="11" s="1"/>
  <c r="BC217" i="11" s="1"/>
  <c r="T216" i="11"/>
  <c r="AX216" i="11" s="1"/>
  <c r="BM216" i="11" s="1"/>
  <c r="S216" i="11"/>
  <c r="AW216" i="11" s="1"/>
  <c r="BL216" i="11" s="1"/>
  <c r="R216" i="11"/>
  <c r="AV216" i="11" s="1"/>
  <c r="BK216" i="11" s="1"/>
  <c r="Q216" i="11"/>
  <c r="AU216" i="11" s="1"/>
  <c r="BJ216" i="11" s="1"/>
  <c r="P216" i="11"/>
  <c r="AT216" i="11" s="1"/>
  <c r="BI216" i="11" s="1"/>
  <c r="O216" i="11"/>
  <c r="AS216" i="11" s="1"/>
  <c r="BH216" i="11" s="1"/>
  <c r="N216" i="11"/>
  <c r="AR216" i="11" s="1"/>
  <c r="BG216" i="11" s="1"/>
  <c r="M216" i="11"/>
  <c r="AQ216" i="11" s="1"/>
  <c r="BF216" i="11" s="1"/>
  <c r="L216" i="11"/>
  <c r="AP216" i="11" s="1"/>
  <c r="BE216" i="11" s="1"/>
  <c r="K216" i="11"/>
  <c r="AO216" i="11" s="1"/>
  <c r="BD216" i="11" s="1"/>
  <c r="J216" i="11"/>
  <c r="AN216" i="11" s="1"/>
  <c r="BC216" i="11" s="1"/>
  <c r="T215" i="11"/>
  <c r="AX215" i="11" s="1"/>
  <c r="BM215" i="11" s="1"/>
  <c r="S215" i="11"/>
  <c r="AW215" i="11" s="1"/>
  <c r="BL215" i="11" s="1"/>
  <c r="R215" i="11"/>
  <c r="AV215" i="11" s="1"/>
  <c r="BK215" i="11" s="1"/>
  <c r="Q215" i="11"/>
  <c r="AU215" i="11" s="1"/>
  <c r="BJ215" i="11" s="1"/>
  <c r="P215" i="11"/>
  <c r="AT215" i="11" s="1"/>
  <c r="BI215" i="11" s="1"/>
  <c r="O215" i="11"/>
  <c r="AS215" i="11" s="1"/>
  <c r="BH215" i="11" s="1"/>
  <c r="N215" i="11"/>
  <c r="AR215" i="11" s="1"/>
  <c r="BG215" i="11" s="1"/>
  <c r="M215" i="11"/>
  <c r="AQ215" i="11" s="1"/>
  <c r="BF215" i="11" s="1"/>
  <c r="L215" i="11"/>
  <c r="AP215" i="11" s="1"/>
  <c r="BE215" i="11" s="1"/>
  <c r="K215" i="11"/>
  <c r="AO215" i="11" s="1"/>
  <c r="BD215" i="11" s="1"/>
  <c r="J215" i="11"/>
  <c r="AN215" i="11" s="1"/>
  <c r="BC215" i="11" s="1"/>
  <c r="T214" i="11"/>
  <c r="AX214" i="11" s="1"/>
  <c r="BM214" i="11" s="1"/>
  <c r="S214" i="11"/>
  <c r="AW214" i="11" s="1"/>
  <c r="BL214" i="11" s="1"/>
  <c r="R214" i="11"/>
  <c r="AV214" i="11" s="1"/>
  <c r="BK214" i="11" s="1"/>
  <c r="Q214" i="11"/>
  <c r="AU214" i="11" s="1"/>
  <c r="BJ214" i="11" s="1"/>
  <c r="P214" i="11"/>
  <c r="AT214" i="11" s="1"/>
  <c r="BI214" i="11" s="1"/>
  <c r="O214" i="11"/>
  <c r="AS214" i="11" s="1"/>
  <c r="BH214" i="11" s="1"/>
  <c r="N214" i="11"/>
  <c r="AR214" i="11" s="1"/>
  <c r="BG214" i="11" s="1"/>
  <c r="M214" i="11"/>
  <c r="AQ214" i="11" s="1"/>
  <c r="BF214" i="11" s="1"/>
  <c r="L214" i="11"/>
  <c r="AP214" i="11" s="1"/>
  <c r="BE214" i="11" s="1"/>
  <c r="K214" i="11"/>
  <c r="AO214" i="11" s="1"/>
  <c r="BD214" i="11" s="1"/>
  <c r="J214" i="11"/>
  <c r="AN214" i="11" s="1"/>
  <c r="BC214" i="11" s="1"/>
  <c r="T213" i="11"/>
  <c r="AX213" i="11" s="1"/>
  <c r="BM213" i="11" s="1"/>
  <c r="S213" i="11"/>
  <c r="AW213" i="11" s="1"/>
  <c r="BL213" i="11" s="1"/>
  <c r="R213" i="11"/>
  <c r="AV213" i="11" s="1"/>
  <c r="BK213" i="11" s="1"/>
  <c r="Q213" i="11"/>
  <c r="AU213" i="11" s="1"/>
  <c r="BJ213" i="11" s="1"/>
  <c r="P213" i="11"/>
  <c r="AT213" i="11" s="1"/>
  <c r="BI213" i="11" s="1"/>
  <c r="O213" i="11"/>
  <c r="AS213" i="11" s="1"/>
  <c r="BH213" i="11" s="1"/>
  <c r="N213" i="11"/>
  <c r="AR213" i="11" s="1"/>
  <c r="BG213" i="11" s="1"/>
  <c r="M213" i="11"/>
  <c r="AQ213" i="11" s="1"/>
  <c r="BF213" i="11" s="1"/>
  <c r="L213" i="11"/>
  <c r="AP213" i="11" s="1"/>
  <c r="BE213" i="11" s="1"/>
  <c r="K213" i="11"/>
  <c r="AO213" i="11" s="1"/>
  <c r="BD213" i="11" s="1"/>
  <c r="J213" i="11"/>
  <c r="AN213" i="11" s="1"/>
  <c r="BC213" i="11" s="1"/>
  <c r="T212" i="11"/>
  <c r="AX212" i="11" s="1"/>
  <c r="BM212" i="11" s="1"/>
  <c r="S212" i="11"/>
  <c r="AW212" i="11" s="1"/>
  <c r="BL212" i="11" s="1"/>
  <c r="R212" i="11"/>
  <c r="AV212" i="11" s="1"/>
  <c r="BK212" i="11" s="1"/>
  <c r="Q212" i="11"/>
  <c r="AU212" i="11" s="1"/>
  <c r="BJ212" i="11" s="1"/>
  <c r="P212" i="11"/>
  <c r="AT212" i="11" s="1"/>
  <c r="BI212" i="11" s="1"/>
  <c r="O212" i="11"/>
  <c r="AS212" i="11" s="1"/>
  <c r="BH212" i="11" s="1"/>
  <c r="N212" i="11"/>
  <c r="AR212" i="11" s="1"/>
  <c r="BG212" i="11" s="1"/>
  <c r="M212" i="11"/>
  <c r="AQ212" i="11" s="1"/>
  <c r="BF212" i="11" s="1"/>
  <c r="L212" i="11"/>
  <c r="AP212" i="11" s="1"/>
  <c r="BE212" i="11" s="1"/>
  <c r="K212" i="11"/>
  <c r="AO212" i="11" s="1"/>
  <c r="BD212" i="11" s="1"/>
  <c r="J212" i="11"/>
  <c r="AN212" i="11" s="1"/>
  <c r="BC212" i="11" s="1"/>
  <c r="T211" i="11"/>
  <c r="AX211" i="11" s="1"/>
  <c r="BM211" i="11" s="1"/>
  <c r="S211" i="11"/>
  <c r="AW211" i="11" s="1"/>
  <c r="BL211" i="11" s="1"/>
  <c r="R211" i="11"/>
  <c r="AV211" i="11" s="1"/>
  <c r="BK211" i="11" s="1"/>
  <c r="Q211" i="11"/>
  <c r="AU211" i="11" s="1"/>
  <c r="BJ211" i="11" s="1"/>
  <c r="P211" i="11"/>
  <c r="AT211" i="11" s="1"/>
  <c r="BI211" i="11" s="1"/>
  <c r="O211" i="11"/>
  <c r="AS211" i="11" s="1"/>
  <c r="BH211" i="11" s="1"/>
  <c r="N211" i="11"/>
  <c r="AR211" i="11" s="1"/>
  <c r="BG211" i="11" s="1"/>
  <c r="M211" i="11"/>
  <c r="AQ211" i="11" s="1"/>
  <c r="BF211" i="11" s="1"/>
  <c r="L211" i="11"/>
  <c r="AP211" i="11" s="1"/>
  <c r="BE211" i="11" s="1"/>
  <c r="K211" i="11"/>
  <c r="AO211" i="11" s="1"/>
  <c r="BD211" i="11" s="1"/>
  <c r="J211" i="11"/>
  <c r="AN211" i="11" s="1"/>
  <c r="BC211" i="11" s="1"/>
  <c r="T210" i="11"/>
  <c r="AX210" i="11" s="1"/>
  <c r="BM210" i="11" s="1"/>
  <c r="S210" i="11"/>
  <c r="AW210" i="11" s="1"/>
  <c r="BL210" i="11" s="1"/>
  <c r="R210" i="11"/>
  <c r="AV210" i="11" s="1"/>
  <c r="BK210" i="11" s="1"/>
  <c r="Q210" i="11"/>
  <c r="AU210" i="11" s="1"/>
  <c r="BJ210" i="11" s="1"/>
  <c r="P210" i="11"/>
  <c r="AT210" i="11" s="1"/>
  <c r="BI210" i="11" s="1"/>
  <c r="O210" i="11"/>
  <c r="AS210" i="11" s="1"/>
  <c r="BH210" i="11" s="1"/>
  <c r="N210" i="11"/>
  <c r="AR210" i="11" s="1"/>
  <c r="BG210" i="11" s="1"/>
  <c r="M210" i="11"/>
  <c r="AQ210" i="11" s="1"/>
  <c r="BF210" i="11" s="1"/>
  <c r="L210" i="11"/>
  <c r="AP210" i="11" s="1"/>
  <c r="BE210" i="11" s="1"/>
  <c r="K210" i="11"/>
  <c r="AO210" i="11" s="1"/>
  <c r="BD210" i="11" s="1"/>
  <c r="J210" i="11"/>
  <c r="AN210" i="11" s="1"/>
  <c r="BC210" i="11" s="1"/>
  <c r="T209" i="11"/>
  <c r="AX209" i="11" s="1"/>
  <c r="BM209" i="11" s="1"/>
  <c r="S209" i="11"/>
  <c r="AW209" i="11" s="1"/>
  <c r="BL209" i="11" s="1"/>
  <c r="R209" i="11"/>
  <c r="AV209" i="11" s="1"/>
  <c r="BK209" i="11" s="1"/>
  <c r="Q209" i="11"/>
  <c r="AU209" i="11" s="1"/>
  <c r="BJ209" i="11" s="1"/>
  <c r="P209" i="11"/>
  <c r="AT209" i="11" s="1"/>
  <c r="BI209" i="11" s="1"/>
  <c r="O209" i="11"/>
  <c r="AS209" i="11" s="1"/>
  <c r="BH209" i="11" s="1"/>
  <c r="N209" i="11"/>
  <c r="AR209" i="11" s="1"/>
  <c r="BG209" i="11" s="1"/>
  <c r="M209" i="11"/>
  <c r="AQ209" i="11" s="1"/>
  <c r="BF209" i="11" s="1"/>
  <c r="L209" i="11"/>
  <c r="AP209" i="11" s="1"/>
  <c r="BE209" i="11" s="1"/>
  <c r="K209" i="11"/>
  <c r="AO209" i="11" s="1"/>
  <c r="BD209" i="11" s="1"/>
  <c r="J209" i="11"/>
  <c r="AN209" i="11" s="1"/>
  <c r="BC209" i="11" s="1"/>
  <c r="T208" i="11"/>
  <c r="AX208" i="11" s="1"/>
  <c r="BM208" i="11" s="1"/>
  <c r="S208" i="11"/>
  <c r="AW208" i="11" s="1"/>
  <c r="BL208" i="11" s="1"/>
  <c r="R208" i="11"/>
  <c r="AV208" i="11" s="1"/>
  <c r="BK208" i="11" s="1"/>
  <c r="Q208" i="11"/>
  <c r="AU208" i="11" s="1"/>
  <c r="BJ208" i="11" s="1"/>
  <c r="P208" i="11"/>
  <c r="AT208" i="11" s="1"/>
  <c r="BI208" i="11" s="1"/>
  <c r="O208" i="11"/>
  <c r="AS208" i="11" s="1"/>
  <c r="BH208" i="11" s="1"/>
  <c r="N208" i="11"/>
  <c r="AR208" i="11" s="1"/>
  <c r="BG208" i="11" s="1"/>
  <c r="M208" i="11"/>
  <c r="AQ208" i="11" s="1"/>
  <c r="BF208" i="11" s="1"/>
  <c r="L208" i="11"/>
  <c r="AP208" i="11" s="1"/>
  <c r="BE208" i="11" s="1"/>
  <c r="K208" i="11"/>
  <c r="AO208" i="11" s="1"/>
  <c r="BD208" i="11" s="1"/>
  <c r="J208" i="11"/>
  <c r="AN208" i="11" s="1"/>
  <c r="BC208" i="11" s="1"/>
  <c r="T207" i="11"/>
  <c r="AX207" i="11" s="1"/>
  <c r="BM207" i="11" s="1"/>
  <c r="S207" i="11"/>
  <c r="AW207" i="11" s="1"/>
  <c r="BL207" i="11" s="1"/>
  <c r="R207" i="11"/>
  <c r="AV207" i="11" s="1"/>
  <c r="BK207" i="11" s="1"/>
  <c r="Q207" i="11"/>
  <c r="AU207" i="11" s="1"/>
  <c r="BJ207" i="11" s="1"/>
  <c r="P207" i="11"/>
  <c r="AT207" i="11" s="1"/>
  <c r="BI207" i="11" s="1"/>
  <c r="O207" i="11"/>
  <c r="AS207" i="11" s="1"/>
  <c r="BH207" i="11" s="1"/>
  <c r="N207" i="11"/>
  <c r="AR207" i="11" s="1"/>
  <c r="BG207" i="11" s="1"/>
  <c r="M207" i="11"/>
  <c r="AQ207" i="11" s="1"/>
  <c r="BF207" i="11" s="1"/>
  <c r="L207" i="11"/>
  <c r="AP207" i="11" s="1"/>
  <c r="BE207" i="11" s="1"/>
  <c r="K207" i="11"/>
  <c r="AO207" i="11" s="1"/>
  <c r="BD207" i="11" s="1"/>
  <c r="J207" i="11"/>
  <c r="AN207" i="11" s="1"/>
  <c r="BC207" i="11" s="1"/>
  <c r="T206" i="11"/>
  <c r="AX206" i="11" s="1"/>
  <c r="BM206" i="11" s="1"/>
  <c r="S206" i="11"/>
  <c r="AW206" i="11" s="1"/>
  <c r="BL206" i="11" s="1"/>
  <c r="R206" i="11"/>
  <c r="AV206" i="11" s="1"/>
  <c r="BK206" i="11" s="1"/>
  <c r="Q206" i="11"/>
  <c r="AU206" i="11" s="1"/>
  <c r="BJ206" i="11" s="1"/>
  <c r="P206" i="11"/>
  <c r="AT206" i="11" s="1"/>
  <c r="BI206" i="11" s="1"/>
  <c r="O206" i="11"/>
  <c r="AS206" i="11" s="1"/>
  <c r="BH206" i="11" s="1"/>
  <c r="N206" i="11"/>
  <c r="AR206" i="11" s="1"/>
  <c r="BG206" i="11" s="1"/>
  <c r="M206" i="11"/>
  <c r="AQ206" i="11" s="1"/>
  <c r="BF206" i="11" s="1"/>
  <c r="L206" i="11"/>
  <c r="AP206" i="11" s="1"/>
  <c r="BE206" i="11" s="1"/>
  <c r="K206" i="11"/>
  <c r="AO206" i="11" s="1"/>
  <c r="BD206" i="11" s="1"/>
  <c r="J206" i="11"/>
  <c r="AN206" i="11" s="1"/>
  <c r="BC206" i="11" s="1"/>
  <c r="T205" i="11"/>
  <c r="AX205" i="11" s="1"/>
  <c r="BM205" i="11" s="1"/>
  <c r="S205" i="11"/>
  <c r="AW205" i="11" s="1"/>
  <c r="BL205" i="11" s="1"/>
  <c r="R205" i="11"/>
  <c r="AV205" i="11" s="1"/>
  <c r="BK205" i="11" s="1"/>
  <c r="Q205" i="11"/>
  <c r="AU205" i="11" s="1"/>
  <c r="BJ205" i="11" s="1"/>
  <c r="P205" i="11"/>
  <c r="AT205" i="11" s="1"/>
  <c r="BI205" i="11" s="1"/>
  <c r="O205" i="11"/>
  <c r="AS205" i="11" s="1"/>
  <c r="BH205" i="11" s="1"/>
  <c r="N205" i="11"/>
  <c r="AR205" i="11" s="1"/>
  <c r="BG205" i="11" s="1"/>
  <c r="M205" i="11"/>
  <c r="AQ205" i="11" s="1"/>
  <c r="BF205" i="11" s="1"/>
  <c r="L205" i="11"/>
  <c r="AP205" i="11" s="1"/>
  <c r="BE205" i="11" s="1"/>
  <c r="K205" i="11"/>
  <c r="AO205" i="11" s="1"/>
  <c r="BD205" i="11" s="1"/>
  <c r="J205" i="11"/>
  <c r="AN205" i="11" s="1"/>
  <c r="BC205" i="11" s="1"/>
  <c r="T204" i="11"/>
  <c r="AX204" i="11" s="1"/>
  <c r="BM204" i="11" s="1"/>
  <c r="S204" i="11"/>
  <c r="AW204" i="11" s="1"/>
  <c r="BL204" i="11" s="1"/>
  <c r="R204" i="11"/>
  <c r="AV204" i="11" s="1"/>
  <c r="BK204" i="11" s="1"/>
  <c r="Q204" i="11"/>
  <c r="AU204" i="11" s="1"/>
  <c r="BJ204" i="11" s="1"/>
  <c r="P204" i="11"/>
  <c r="AT204" i="11" s="1"/>
  <c r="BI204" i="11" s="1"/>
  <c r="O204" i="11"/>
  <c r="AS204" i="11" s="1"/>
  <c r="BH204" i="11" s="1"/>
  <c r="N204" i="11"/>
  <c r="AR204" i="11" s="1"/>
  <c r="BG204" i="11" s="1"/>
  <c r="M204" i="11"/>
  <c r="AQ204" i="11" s="1"/>
  <c r="BF204" i="11" s="1"/>
  <c r="L204" i="11"/>
  <c r="AP204" i="11" s="1"/>
  <c r="BE204" i="11" s="1"/>
  <c r="K204" i="11"/>
  <c r="AO204" i="11" s="1"/>
  <c r="BD204" i="11" s="1"/>
  <c r="J204" i="11"/>
  <c r="AN204" i="11" s="1"/>
  <c r="BC204" i="11" s="1"/>
  <c r="T203" i="11"/>
  <c r="AX203" i="11" s="1"/>
  <c r="BM203" i="11" s="1"/>
  <c r="S203" i="11"/>
  <c r="AW203" i="11" s="1"/>
  <c r="BL203" i="11" s="1"/>
  <c r="R203" i="11"/>
  <c r="AV203" i="11" s="1"/>
  <c r="BK203" i="11" s="1"/>
  <c r="Q203" i="11"/>
  <c r="AU203" i="11" s="1"/>
  <c r="BJ203" i="11" s="1"/>
  <c r="P203" i="11"/>
  <c r="AT203" i="11" s="1"/>
  <c r="BI203" i="11" s="1"/>
  <c r="O203" i="11"/>
  <c r="AS203" i="11" s="1"/>
  <c r="BH203" i="11" s="1"/>
  <c r="N203" i="11"/>
  <c r="AR203" i="11" s="1"/>
  <c r="BG203" i="11" s="1"/>
  <c r="M203" i="11"/>
  <c r="AQ203" i="11" s="1"/>
  <c r="BF203" i="11" s="1"/>
  <c r="L203" i="11"/>
  <c r="AP203" i="11" s="1"/>
  <c r="BE203" i="11" s="1"/>
  <c r="K203" i="11"/>
  <c r="AO203" i="11" s="1"/>
  <c r="BD203" i="11" s="1"/>
  <c r="J203" i="11"/>
  <c r="AN203" i="11" s="1"/>
  <c r="BC203" i="11" s="1"/>
  <c r="T202" i="11"/>
  <c r="AX202" i="11" s="1"/>
  <c r="BM202" i="11" s="1"/>
  <c r="S202" i="11"/>
  <c r="AW202" i="11" s="1"/>
  <c r="BL202" i="11" s="1"/>
  <c r="R202" i="11"/>
  <c r="AV202" i="11" s="1"/>
  <c r="BK202" i="11" s="1"/>
  <c r="Q202" i="11"/>
  <c r="AU202" i="11" s="1"/>
  <c r="BJ202" i="11" s="1"/>
  <c r="P202" i="11"/>
  <c r="AT202" i="11" s="1"/>
  <c r="BI202" i="11" s="1"/>
  <c r="O202" i="11"/>
  <c r="AS202" i="11" s="1"/>
  <c r="BH202" i="11" s="1"/>
  <c r="N202" i="11"/>
  <c r="AR202" i="11" s="1"/>
  <c r="BG202" i="11" s="1"/>
  <c r="M202" i="11"/>
  <c r="AQ202" i="11" s="1"/>
  <c r="BF202" i="11" s="1"/>
  <c r="L202" i="11"/>
  <c r="AP202" i="11" s="1"/>
  <c r="BE202" i="11" s="1"/>
  <c r="K202" i="11"/>
  <c r="AO202" i="11" s="1"/>
  <c r="BD202" i="11" s="1"/>
  <c r="J202" i="11"/>
  <c r="AN202" i="11" s="1"/>
  <c r="BC202" i="11" s="1"/>
  <c r="T201" i="11"/>
  <c r="AX201" i="11" s="1"/>
  <c r="BM201" i="11" s="1"/>
  <c r="S201" i="11"/>
  <c r="AW201" i="11" s="1"/>
  <c r="BL201" i="11" s="1"/>
  <c r="R201" i="11"/>
  <c r="AV201" i="11" s="1"/>
  <c r="BK201" i="11" s="1"/>
  <c r="Q201" i="11"/>
  <c r="AU201" i="11" s="1"/>
  <c r="BJ201" i="11" s="1"/>
  <c r="P201" i="11"/>
  <c r="AT201" i="11" s="1"/>
  <c r="BI201" i="11" s="1"/>
  <c r="O201" i="11"/>
  <c r="AS201" i="11" s="1"/>
  <c r="BH201" i="11" s="1"/>
  <c r="N201" i="11"/>
  <c r="AR201" i="11" s="1"/>
  <c r="BG201" i="11" s="1"/>
  <c r="M201" i="11"/>
  <c r="AQ201" i="11" s="1"/>
  <c r="BF201" i="11" s="1"/>
  <c r="L201" i="11"/>
  <c r="AP201" i="11" s="1"/>
  <c r="BE201" i="11" s="1"/>
  <c r="K201" i="11"/>
  <c r="AO201" i="11" s="1"/>
  <c r="BD201" i="11" s="1"/>
  <c r="J201" i="11"/>
  <c r="AN201" i="11" s="1"/>
  <c r="BC201" i="11" s="1"/>
  <c r="T200" i="11"/>
  <c r="AX200" i="11" s="1"/>
  <c r="BM200" i="11" s="1"/>
  <c r="S200" i="11"/>
  <c r="AW200" i="11" s="1"/>
  <c r="BL200" i="11" s="1"/>
  <c r="R200" i="11"/>
  <c r="AV200" i="11" s="1"/>
  <c r="BK200" i="11" s="1"/>
  <c r="Q200" i="11"/>
  <c r="AU200" i="11" s="1"/>
  <c r="BJ200" i="11" s="1"/>
  <c r="P200" i="11"/>
  <c r="AT200" i="11" s="1"/>
  <c r="BI200" i="11" s="1"/>
  <c r="O200" i="11"/>
  <c r="AS200" i="11" s="1"/>
  <c r="BH200" i="11" s="1"/>
  <c r="N200" i="11"/>
  <c r="AR200" i="11" s="1"/>
  <c r="BG200" i="11" s="1"/>
  <c r="M200" i="11"/>
  <c r="AQ200" i="11" s="1"/>
  <c r="BF200" i="11" s="1"/>
  <c r="L200" i="11"/>
  <c r="AP200" i="11" s="1"/>
  <c r="BE200" i="11" s="1"/>
  <c r="K200" i="11"/>
  <c r="AO200" i="11" s="1"/>
  <c r="BD200" i="11" s="1"/>
  <c r="J200" i="11"/>
  <c r="AN200" i="11" s="1"/>
  <c r="BC200" i="11" s="1"/>
  <c r="T199" i="11"/>
  <c r="AX199" i="11" s="1"/>
  <c r="BM199" i="11" s="1"/>
  <c r="S199" i="11"/>
  <c r="AW199" i="11" s="1"/>
  <c r="BL199" i="11" s="1"/>
  <c r="R199" i="11"/>
  <c r="AV199" i="11" s="1"/>
  <c r="BK199" i="11" s="1"/>
  <c r="Q199" i="11"/>
  <c r="AU199" i="11" s="1"/>
  <c r="BJ199" i="11" s="1"/>
  <c r="P199" i="11"/>
  <c r="AT199" i="11" s="1"/>
  <c r="BI199" i="11" s="1"/>
  <c r="O199" i="11"/>
  <c r="AS199" i="11" s="1"/>
  <c r="BH199" i="11" s="1"/>
  <c r="N199" i="11"/>
  <c r="AR199" i="11" s="1"/>
  <c r="BG199" i="11" s="1"/>
  <c r="M199" i="11"/>
  <c r="AQ199" i="11" s="1"/>
  <c r="BF199" i="11" s="1"/>
  <c r="L199" i="11"/>
  <c r="AP199" i="11" s="1"/>
  <c r="BE199" i="11" s="1"/>
  <c r="K199" i="11"/>
  <c r="AO199" i="11" s="1"/>
  <c r="BD199" i="11" s="1"/>
  <c r="J199" i="11"/>
  <c r="AN199" i="11" s="1"/>
  <c r="BC199" i="11" s="1"/>
  <c r="T198" i="11"/>
  <c r="AX198" i="11" s="1"/>
  <c r="BM198" i="11" s="1"/>
  <c r="S198" i="11"/>
  <c r="AW198" i="11" s="1"/>
  <c r="BL198" i="11" s="1"/>
  <c r="R198" i="11"/>
  <c r="AV198" i="11" s="1"/>
  <c r="BK198" i="11" s="1"/>
  <c r="Q198" i="11"/>
  <c r="AU198" i="11" s="1"/>
  <c r="BJ198" i="11" s="1"/>
  <c r="P198" i="11"/>
  <c r="AT198" i="11" s="1"/>
  <c r="BI198" i="11" s="1"/>
  <c r="O198" i="11"/>
  <c r="AS198" i="11" s="1"/>
  <c r="BH198" i="11" s="1"/>
  <c r="N198" i="11"/>
  <c r="AR198" i="11" s="1"/>
  <c r="BG198" i="11" s="1"/>
  <c r="M198" i="11"/>
  <c r="AQ198" i="11" s="1"/>
  <c r="BF198" i="11" s="1"/>
  <c r="L198" i="11"/>
  <c r="AP198" i="11" s="1"/>
  <c r="BE198" i="11" s="1"/>
  <c r="K198" i="11"/>
  <c r="AO198" i="11" s="1"/>
  <c r="BD198" i="11" s="1"/>
  <c r="J198" i="11"/>
  <c r="AN198" i="11" s="1"/>
  <c r="BC198" i="11" s="1"/>
  <c r="T197" i="11"/>
  <c r="AX197" i="11" s="1"/>
  <c r="BM197" i="11" s="1"/>
  <c r="S197" i="11"/>
  <c r="AW197" i="11" s="1"/>
  <c r="BL197" i="11" s="1"/>
  <c r="R197" i="11"/>
  <c r="AV197" i="11" s="1"/>
  <c r="BK197" i="11" s="1"/>
  <c r="Q197" i="11"/>
  <c r="AU197" i="11" s="1"/>
  <c r="BJ197" i="11" s="1"/>
  <c r="P197" i="11"/>
  <c r="AT197" i="11" s="1"/>
  <c r="BI197" i="11" s="1"/>
  <c r="O197" i="11"/>
  <c r="AS197" i="11" s="1"/>
  <c r="BH197" i="11" s="1"/>
  <c r="N197" i="11"/>
  <c r="AR197" i="11" s="1"/>
  <c r="BG197" i="11" s="1"/>
  <c r="M197" i="11"/>
  <c r="AQ197" i="11" s="1"/>
  <c r="BF197" i="11" s="1"/>
  <c r="L197" i="11"/>
  <c r="AP197" i="11" s="1"/>
  <c r="BE197" i="11" s="1"/>
  <c r="K197" i="11"/>
  <c r="AO197" i="11" s="1"/>
  <c r="BD197" i="11" s="1"/>
  <c r="J197" i="11"/>
  <c r="AN197" i="11" s="1"/>
  <c r="BC197" i="11" s="1"/>
  <c r="T196" i="11"/>
  <c r="AX196" i="11" s="1"/>
  <c r="BM196" i="11" s="1"/>
  <c r="S196" i="11"/>
  <c r="AW196" i="11" s="1"/>
  <c r="BL196" i="11" s="1"/>
  <c r="R196" i="11"/>
  <c r="AV196" i="11" s="1"/>
  <c r="BK196" i="11" s="1"/>
  <c r="Q196" i="11"/>
  <c r="AU196" i="11" s="1"/>
  <c r="BJ196" i="11" s="1"/>
  <c r="P196" i="11"/>
  <c r="AT196" i="11" s="1"/>
  <c r="BI196" i="11" s="1"/>
  <c r="O196" i="11"/>
  <c r="AS196" i="11" s="1"/>
  <c r="BH196" i="11" s="1"/>
  <c r="N196" i="11"/>
  <c r="AR196" i="11" s="1"/>
  <c r="BG196" i="11" s="1"/>
  <c r="M196" i="11"/>
  <c r="AQ196" i="11" s="1"/>
  <c r="BF196" i="11" s="1"/>
  <c r="L196" i="11"/>
  <c r="AP196" i="11" s="1"/>
  <c r="BE196" i="11" s="1"/>
  <c r="K196" i="11"/>
  <c r="AO196" i="11" s="1"/>
  <c r="BD196" i="11" s="1"/>
  <c r="J196" i="11"/>
  <c r="AN196" i="11" s="1"/>
  <c r="BC196" i="11" s="1"/>
  <c r="T195" i="11"/>
  <c r="AX195" i="11" s="1"/>
  <c r="BM195" i="11" s="1"/>
  <c r="S195" i="11"/>
  <c r="AW195" i="11" s="1"/>
  <c r="BL195" i="11" s="1"/>
  <c r="R195" i="11"/>
  <c r="AV195" i="11" s="1"/>
  <c r="BK195" i="11" s="1"/>
  <c r="Q195" i="11"/>
  <c r="AU195" i="11" s="1"/>
  <c r="BJ195" i="11" s="1"/>
  <c r="P195" i="11"/>
  <c r="AT195" i="11" s="1"/>
  <c r="BI195" i="11" s="1"/>
  <c r="O195" i="11"/>
  <c r="AS195" i="11" s="1"/>
  <c r="BH195" i="11" s="1"/>
  <c r="N195" i="11"/>
  <c r="AR195" i="11" s="1"/>
  <c r="BG195" i="11" s="1"/>
  <c r="M195" i="11"/>
  <c r="AQ195" i="11" s="1"/>
  <c r="BF195" i="11" s="1"/>
  <c r="L195" i="11"/>
  <c r="AP195" i="11" s="1"/>
  <c r="BE195" i="11" s="1"/>
  <c r="K195" i="11"/>
  <c r="AO195" i="11" s="1"/>
  <c r="BD195" i="11" s="1"/>
  <c r="J195" i="11"/>
  <c r="AN195" i="11" s="1"/>
  <c r="BC195" i="11" s="1"/>
  <c r="T194" i="11"/>
  <c r="AX194" i="11" s="1"/>
  <c r="BM194" i="11" s="1"/>
  <c r="S194" i="11"/>
  <c r="AW194" i="11" s="1"/>
  <c r="BL194" i="11" s="1"/>
  <c r="R194" i="11"/>
  <c r="AV194" i="11" s="1"/>
  <c r="BK194" i="11" s="1"/>
  <c r="Q194" i="11"/>
  <c r="AU194" i="11" s="1"/>
  <c r="BJ194" i="11" s="1"/>
  <c r="P194" i="11"/>
  <c r="AT194" i="11" s="1"/>
  <c r="BI194" i="11" s="1"/>
  <c r="O194" i="11"/>
  <c r="AS194" i="11" s="1"/>
  <c r="BH194" i="11" s="1"/>
  <c r="N194" i="11"/>
  <c r="AR194" i="11" s="1"/>
  <c r="BG194" i="11" s="1"/>
  <c r="M194" i="11"/>
  <c r="AQ194" i="11" s="1"/>
  <c r="BF194" i="11" s="1"/>
  <c r="L194" i="11"/>
  <c r="AP194" i="11" s="1"/>
  <c r="BE194" i="11" s="1"/>
  <c r="K194" i="11"/>
  <c r="AO194" i="11" s="1"/>
  <c r="BD194" i="11" s="1"/>
  <c r="J194" i="11"/>
  <c r="AN194" i="11" s="1"/>
  <c r="BC194" i="11" s="1"/>
  <c r="T193" i="11"/>
  <c r="AX193" i="11" s="1"/>
  <c r="BM193" i="11" s="1"/>
  <c r="S193" i="11"/>
  <c r="AW193" i="11" s="1"/>
  <c r="BL193" i="11" s="1"/>
  <c r="R193" i="11"/>
  <c r="AV193" i="11" s="1"/>
  <c r="BK193" i="11" s="1"/>
  <c r="Q193" i="11"/>
  <c r="AU193" i="11" s="1"/>
  <c r="BJ193" i="11" s="1"/>
  <c r="P193" i="11"/>
  <c r="AT193" i="11" s="1"/>
  <c r="BI193" i="11" s="1"/>
  <c r="O193" i="11"/>
  <c r="AS193" i="11" s="1"/>
  <c r="BH193" i="11" s="1"/>
  <c r="N193" i="11"/>
  <c r="AR193" i="11" s="1"/>
  <c r="BG193" i="11" s="1"/>
  <c r="M193" i="11"/>
  <c r="AQ193" i="11" s="1"/>
  <c r="BF193" i="11" s="1"/>
  <c r="L193" i="11"/>
  <c r="AP193" i="11" s="1"/>
  <c r="BE193" i="11" s="1"/>
  <c r="K193" i="11"/>
  <c r="AO193" i="11" s="1"/>
  <c r="BD193" i="11" s="1"/>
  <c r="J193" i="11"/>
  <c r="AN193" i="11" s="1"/>
  <c r="BC193" i="11" s="1"/>
  <c r="T192" i="11"/>
  <c r="AX192" i="11" s="1"/>
  <c r="BM192" i="11" s="1"/>
  <c r="S192" i="11"/>
  <c r="AW192" i="11" s="1"/>
  <c r="BL192" i="11" s="1"/>
  <c r="R192" i="11"/>
  <c r="AV192" i="11" s="1"/>
  <c r="BK192" i="11" s="1"/>
  <c r="Q192" i="11"/>
  <c r="AU192" i="11" s="1"/>
  <c r="BJ192" i="11" s="1"/>
  <c r="P192" i="11"/>
  <c r="AT192" i="11" s="1"/>
  <c r="BI192" i="11" s="1"/>
  <c r="O192" i="11"/>
  <c r="AS192" i="11" s="1"/>
  <c r="BH192" i="11" s="1"/>
  <c r="N192" i="11"/>
  <c r="AR192" i="11" s="1"/>
  <c r="BG192" i="11" s="1"/>
  <c r="M192" i="11"/>
  <c r="AQ192" i="11" s="1"/>
  <c r="BF192" i="11" s="1"/>
  <c r="L192" i="11"/>
  <c r="AP192" i="11" s="1"/>
  <c r="BE192" i="11" s="1"/>
  <c r="K192" i="11"/>
  <c r="AO192" i="11" s="1"/>
  <c r="BD192" i="11" s="1"/>
  <c r="J192" i="11"/>
  <c r="AN192" i="11" s="1"/>
  <c r="BC192" i="11" s="1"/>
  <c r="T191" i="11"/>
  <c r="AX191" i="11" s="1"/>
  <c r="BM191" i="11" s="1"/>
  <c r="S191" i="11"/>
  <c r="AW191" i="11" s="1"/>
  <c r="BL191" i="11" s="1"/>
  <c r="R191" i="11"/>
  <c r="AV191" i="11" s="1"/>
  <c r="BK191" i="11" s="1"/>
  <c r="Q191" i="11"/>
  <c r="AU191" i="11" s="1"/>
  <c r="BJ191" i="11" s="1"/>
  <c r="P191" i="11"/>
  <c r="AT191" i="11" s="1"/>
  <c r="BI191" i="11" s="1"/>
  <c r="O191" i="11"/>
  <c r="AS191" i="11" s="1"/>
  <c r="BH191" i="11" s="1"/>
  <c r="N191" i="11"/>
  <c r="AR191" i="11" s="1"/>
  <c r="BG191" i="11" s="1"/>
  <c r="M191" i="11"/>
  <c r="AQ191" i="11" s="1"/>
  <c r="BF191" i="11" s="1"/>
  <c r="L191" i="11"/>
  <c r="AP191" i="11" s="1"/>
  <c r="BE191" i="11" s="1"/>
  <c r="K191" i="11"/>
  <c r="AO191" i="11" s="1"/>
  <c r="BD191" i="11" s="1"/>
  <c r="J191" i="11"/>
  <c r="AN191" i="11" s="1"/>
  <c r="BC191" i="11" s="1"/>
  <c r="T190" i="11"/>
  <c r="AX190" i="11" s="1"/>
  <c r="BM190" i="11" s="1"/>
  <c r="S190" i="11"/>
  <c r="AW190" i="11" s="1"/>
  <c r="BL190" i="11" s="1"/>
  <c r="R190" i="11"/>
  <c r="AV190" i="11" s="1"/>
  <c r="BK190" i="11" s="1"/>
  <c r="Q190" i="11"/>
  <c r="AU190" i="11" s="1"/>
  <c r="BJ190" i="11" s="1"/>
  <c r="P190" i="11"/>
  <c r="AT190" i="11" s="1"/>
  <c r="BI190" i="11" s="1"/>
  <c r="O190" i="11"/>
  <c r="AS190" i="11" s="1"/>
  <c r="BH190" i="11" s="1"/>
  <c r="N190" i="11"/>
  <c r="AR190" i="11" s="1"/>
  <c r="BG190" i="11" s="1"/>
  <c r="M190" i="11"/>
  <c r="AQ190" i="11" s="1"/>
  <c r="BF190" i="11" s="1"/>
  <c r="L190" i="11"/>
  <c r="AP190" i="11" s="1"/>
  <c r="BE190" i="11" s="1"/>
  <c r="K190" i="11"/>
  <c r="AO190" i="11" s="1"/>
  <c r="BD190" i="11" s="1"/>
  <c r="J190" i="11"/>
  <c r="AN190" i="11" s="1"/>
  <c r="BC190" i="11" s="1"/>
  <c r="T189" i="11"/>
  <c r="AX189" i="11" s="1"/>
  <c r="BM189" i="11" s="1"/>
  <c r="S189" i="11"/>
  <c r="AW189" i="11" s="1"/>
  <c r="BL189" i="11" s="1"/>
  <c r="R189" i="11"/>
  <c r="AV189" i="11" s="1"/>
  <c r="BK189" i="11" s="1"/>
  <c r="Q189" i="11"/>
  <c r="AU189" i="11" s="1"/>
  <c r="BJ189" i="11" s="1"/>
  <c r="P189" i="11"/>
  <c r="AT189" i="11" s="1"/>
  <c r="BI189" i="11" s="1"/>
  <c r="O189" i="11"/>
  <c r="AS189" i="11" s="1"/>
  <c r="BH189" i="11" s="1"/>
  <c r="N189" i="11"/>
  <c r="AR189" i="11" s="1"/>
  <c r="BG189" i="11" s="1"/>
  <c r="M189" i="11"/>
  <c r="AQ189" i="11" s="1"/>
  <c r="BF189" i="11" s="1"/>
  <c r="L189" i="11"/>
  <c r="AP189" i="11" s="1"/>
  <c r="BE189" i="11" s="1"/>
  <c r="K189" i="11"/>
  <c r="AO189" i="11" s="1"/>
  <c r="BD189" i="11" s="1"/>
  <c r="J189" i="11"/>
  <c r="AN189" i="11" s="1"/>
  <c r="BC189" i="11" s="1"/>
  <c r="T188" i="11"/>
  <c r="AX188" i="11" s="1"/>
  <c r="BM188" i="11" s="1"/>
  <c r="S188" i="11"/>
  <c r="AW188" i="11" s="1"/>
  <c r="BL188" i="11" s="1"/>
  <c r="R188" i="11"/>
  <c r="AV188" i="11" s="1"/>
  <c r="BK188" i="11" s="1"/>
  <c r="Q188" i="11"/>
  <c r="AU188" i="11" s="1"/>
  <c r="BJ188" i="11" s="1"/>
  <c r="P188" i="11"/>
  <c r="AT188" i="11" s="1"/>
  <c r="BI188" i="11" s="1"/>
  <c r="O188" i="11"/>
  <c r="AS188" i="11" s="1"/>
  <c r="BH188" i="11" s="1"/>
  <c r="N188" i="11"/>
  <c r="AR188" i="11" s="1"/>
  <c r="BG188" i="11" s="1"/>
  <c r="M188" i="11"/>
  <c r="AQ188" i="11" s="1"/>
  <c r="BF188" i="11" s="1"/>
  <c r="L188" i="11"/>
  <c r="AP188" i="11" s="1"/>
  <c r="BE188" i="11" s="1"/>
  <c r="K188" i="11"/>
  <c r="AO188" i="11" s="1"/>
  <c r="BD188" i="11" s="1"/>
  <c r="J188" i="11"/>
  <c r="AN188" i="11" s="1"/>
  <c r="BC188" i="11" s="1"/>
  <c r="T187" i="11"/>
  <c r="AX187" i="11" s="1"/>
  <c r="BM187" i="11" s="1"/>
  <c r="S187" i="11"/>
  <c r="AW187" i="11" s="1"/>
  <c r="BL187" i="11" s="1"/>
  <c r="R187" i="11"/>
  <c r="AV187" i="11" s="1"/>
  <c r="BK187" i="11" s="1"/>
  <c r="Q187" i="11"/>
  <c r="AU187" i="11" s="1"/>
  <c r="BJ187" i="11" s="1"/>
  <c r="P187" i="11"/>
  <c r="AT187" i="11" s="1"/>
  <c r="BI187" i="11" s="1"/>
  <c r="O187" i="11"/>
  <c r="AS187" i="11" s="1"/>
  <c r="BH187" i="11" s="1"/>
  <c r="N187" i="11"/>
  <c r="AR187" i="11" s="1"/>
  <c r="BG187" i="11" s="1"/>
  <c r="M187" i="11"/>
  <c r="AQ187" i="11" s="1"/>
  <c r="BF187" i="11" s="1"/>
  <c r="L187" i="11"/>
  <c r="AP187" i="11" s="1"/>
  <c r="BE187" i="11" s="1"/>
  <c r="K187" i="11"/>
  <c r="AO187" i="11" s="1"/>
  <c r="BD187" i="11" s="1"/>
  <c r="J187" i="11"/>
  <c r="AN187" i="11" s="1"/>
  <c r="BC187" i="11" s="1"/>
  <c r="T186" i="11"/>
  <c r="AX186" i="11" s="1"/>
  <c r="BM186" i="11" s="1"/>
  <c r="S186" i="11"/>
  <c r="AW186" i="11" s="1"/>
  <c r="BL186" i="11" s="1"/>
  <c r="R186" i="11"/>
  <c r="AV186" i="11" s="1"/>
  <c r="BK186" i="11" s="1"/>
  <c r="Q186" i="11"/>
  <c r="AU186" i="11" s="1"/>
  <c r="BJ186" i="11" s="1"/>
  <c r="P186" i="11"/>
  <c r="AT186" i="11" s="1"/>
  <c r="BI186" i="11" s="1"/>
  <c r="O186" i="11"/>
  <c r="AS186" i="11" s="1"/>
  <c r="BH186" i="11" s="1"/>
  <c r="N186" i="11"/>
  <c r="AR186" i="11" s="1"/>
  <c r="BG186" i="11" s="1"/>
  <c r="M186" i="11"/>
  <c r="AQ186" i="11" s="1"/>
  <c r="BF186" i="11" s="1"/>
  <c r="L186" i="11"/>
  <c r="AP186" i="11" s="1"/>
  <c r="BE186" i="11" s="1"/>
  <c r="K186" i="11"/>
  <c r="AO186" i="11" s="1"/>
  <c r="BD186" i="11" s="1"/>
  <c r="J186" i="11"/>
  <c r="AN186" i="11" s="1"/>
  <c r="BC186" i="11" s="1"/>
  <c r="T185" i="11"/>
  <c r="AX185" i="11" s="1"/>
  <c r="BM185" i="11" s="1"/>
  <c r="S185" i="11"/>
  <c r="AW185" i="11" s="1"/>
  <c r="BL185" i="11" s="1"/>
  <c r="R185" i="11"/>
  <c r="AV185" i="11" s="1"/>
  <c r="BK185" i="11" s="1"/>
  <c r="Q185" i="11"/>
  <c r="AU185" i="11" s="1"/>
  <c r="BJ185" i="11" s="1"/>
  <c r="P185" i="11"/>
  <c r="AT185" i="11" s="1"/>
  <c r="BI185" i="11" s="1"/>
  <c r="O185" i="11"/>
  <c r="AS185" i="11" s="1"/>
  <c r="BH185" i="11" s="1"/>
  <c r="N185" i="11"/>
  <c r="AR185" i="11" s="1"/>
  <c r="BG185" i="11" s="1"/>
  <c r="M185" i="11"/>
  <c r="AQ185" i="11" s="1"/>
  <c r="BF185" i="11" s="1"/>
  <c r="L185" i="11"/>
  <c r="AP185" i="11" s="1"/>
  <c r="BE185" i="11" s="1"/>
  <c r="K185" i="11"/>
  <c r="AO185" i="11" s="1"/>
  <c r="BD185" i="11" s="1"/>
  <c r="J185" i="11"/>
  <c r="AN185" i="11" s="1"/>
  <c r="BC185" i="11" s="1"/>
  <c r="T184" i="11"/>
  <c r="AX184" i="11" s="1"/>
  <c r="BM184" i="11" s="1"/>
  <c r="S184" i="11"/>
  <c r="AW184" i="11" s="1"/>
  <c r="BL184" i="11" s="1"/>
  <c r="R184" i="11"/>
  <c r="AV184" i="11" s="1"/>
  <c r="BK184" i="11" s="1"/>
  <c r="Q184" i="11"/>
  <c r="AU184" i="11" s="1"/>
  <c r="BJ184" i="11" s="1"/>
  <c r="P184" i="11"/>
  <c r="AT184" i="11" s="1"/>
  <c r="BI184" i="11" s="1"/>
  <c r="O184" i="11"/>
  <c r="AS184" i="11" s="1"/>
  <c r="BH184" i="11" s="1"/>
  <c r="N184" i="11"/>
  <c r="AR184" i="11" s="1"/>
  <c r="BG184" i="11" s="1"/>
  <c r="M184" i="11"/>
  <c r="AQ184" i="11" s="1"/>
  <c r="BF184" i="11" s="1"/>
  <c r="L184" i="11"/>
  <c r="AP184" i="11" s="1"/>
  <c r="BE184" i="11" s="1"/>
  <c r="K184" i="11"/>
  <c r="AO184" i="11" s="1"/>
  <c r="BD184" i="11" s="1"/>
  <c r="J184" i="11"/>
  <c r="AN184" i="11" s="1"/>
  <c r="BC184" i="11" s="1"/>
  <c r="T183" i="11"/>
  <c r="AX183" i="11" s="1"/>
  <c r="BM183" i="11" s="1"/>
  <c r="S183" i="11"/>
  <c r="AW183" i="11" s="1"/>
  <c r="BL183" i="11" s="1"/>
  <c r="R183" i="11"/>
  <c r="AV183" i="11" s="1"/>
  <c r="BK183" i="11" s="1"/>
  <c r="Q183" i="11"/>
  <c r="AU183" i="11" s="1"/>
  <c r="BJ183" i="11" s="1"/>
  <c r="P183" i="11"/>
  <c r="AT183" i="11" s="1"/>
  <c r="BI183" i="11" s="1"/>
  <c r="O183" i="11"/>
  <c r="AS183" i="11" s="1"/>
  <c r="BH183" i="11" s="1"/>
  <c r="N183" i="11"/>
  <c r="AR183" i="11" s="1"/>
  <c r="BG183" i="11" s="1"/>
  <c r="M183" i="11"/>
  <c r="AQ183" i="11" s="1"/>
  <c r="BF183" i="11" s="1"/>
  <c r="L183" i="11"/>
  <c r="AP183" i="11" s="1"/>
  <c r="BE183" i="11" s="1"/>
  <c r="K183" i="11"/>
  <c r="AO183" i="11" s="1"/>
  <c r="BD183" i="11" s="1"/>
  <c r="J183" i="11"/>
  <c r="AN183" i="11" s="1"/>
  <c r="BC183" i="11" s="1"/>
  <c r="T182" i="11"/>
  <c r="AX182" i="11" s="1"/>
  <c r="BM182" i="11" s="1"/>
  <c r="S182" i="11"/>
  <c r="AW182" i="11" s="1"/>
  <c r="BL182" i="11" s="1"/>
  <c r="R182" i="11"/>
  <c r="AV182" i="11" s="1"/>
  <c r="BK182" i="11" s="1"/>
  <c r="Q182" i="11"/>
  <c r="AU182" i="11" s="1"/>
  <c r="BJ182" i="11" s="1"/>
  <c r="P182" i="11"/>
  <c r="AT182" i="11" s="1"/>
  <c r="BI182" i="11" s="1"/>
  <c r="O182" i="11"/>
  <c r="AS182" i="11" s="1"/>
  <c r="BH182" i="11" s="1"/>
  <c r="N182" i="11"/>
  <c r="AR182" i="11" s="1"/>
  <c r="BG182" i="11" s="1"/>
  <c r="M182" i="11"/>
  <c r="AQ182" i="11" s="1"/>
  <c r="BF182" i="11" s="1"/>
  <c r="L182" i="11"/>
  <c r="AP182" i="11" s="1"/>
  <c r="BE182" i="11" s="1"/>
  <c r="K182" i="11"/>
  <c r="AO182" i="11" s="1"/>
  <c r="BD182" i="11" s="1"/>
  <c r="J182" i="11"/>
  <c r="AN182" i="11" s="1"/>
  <c r="BC182" i="11" s="1"/>
  <c r="T181" i="11"/>
  <c r="AX181" i="11" s="1"/>
  <c r="BM181" i="11" s="1"/>
  <c r="S181" i="11"/>
  <c r="AW181" i="11" s="1"/>
  <c r="BL181" i="11" s="1"/>
  <c r="R181" i="11"/>
  <c r="AV181" i="11" s="1"/>
  <c r="BK181" i="11" s="1"/>
  <c r="Q181" i="11"/>
  <c r="AU181" i="11" s="1"/>
  <c r="BJ181" i="11" s="1"/>
  <c r="P181" i="11"/>
  <c r="AT181" i="11" s="1"/>
  <c r="BI181" i="11" s="1"/>
  <c r="O181" i="11"/>
  <c r="AS181" i="11" s="1"/>
  <c r="BH181" i="11" s="1"/>
  <c r="N181" i="11"/>
  <c r="AR181" i="11" s="1"/>
  <c r="BG181" i="11" s="1"/>
  <c r="M181" i="11"/>
  <c r="AQ181" i="11" s="1"/>
  <c r="BF181" i="11" s="1"/>
  <c r="L181" i="11"/>
  <c r="AP181" i="11" s="1"/>
  <c r="BE181" i="11" s="1"/>
  <c r="K181" i="11"/>
  <c r="AO181" i="11" s="1"/>
  <c r="BD181" i="11" s="1"/>
  <c r="J181" i="11"/>
  <c r="AN181" i="11" s="1"/>
  <c r="BC181" i="11" s="1"/>
  <c r="T180" i="11"/>
  <c r="AX180" i="11" s="1"/>
  <c r="BM180" i="11" s="1"/>
  <c r="S180" i="11"/>
  <c r="AW180" i="11" s="1"/>
  <c r="BL180" i="11" s="1"/>
  <c r="R180" i="11"/>
  <c r="AV180" i="11" s="1"/>
  <c r="BK180" i="11" s="1"/>
  <c r="Q180" i="11"/>
  <c r="AU180" i="11" s="1"/>
  <c r="BJ180" i="11" s="1"/>
  <c r="P180" i="11"/>
  <c r="AT180" i="11" s="1"/>
  <c r="BI180" i="11" s="1"/>
  <c r="O180" i="11"/>
  <c r="AS180" i="11" s="1"/>
  <c r="BH180" i="11" s="1"/>
  <c r="N180" i="11"/>
  <c r="AR180" i="11" s="1"/>
  <c r="BG180" i="11" s="1"/>
  <c r="M180" i="11"/>
  <c r="AQ180" i="11" s="1"/>
  <c r="BF180" i="11" s="1"/>
  <c r="L180" i="11"/>
  <c r="AP180" i="11" s="1"/>
  <c r="BE180" i="11" s="1"/>
  <c r="K180" i="11"/>
  <c r="AO180" i="11" s="1"/>
  <c r="BD180" i="11" s="1"/>
  <c r="J180" i="11"/>
  <c r="AN180" i="11" s="1"/>
  <c r="BC180" i="11" s="1"/>
  <c r="T179" i="11"/>
  <c r="AX179" i="11" s="1"/>
  <c r="BM179" i="11" s="1"/>
  <c r="S179" i="11"/>
  <c r="AW179" i="11" s="1"/>
  <c r="BL179" i="11" s="1"/>
  <c r="R179" i="11"/>
  <c r="AV179" i="11" s="1"/>
  <c r="BK179" i="11" s="1"/>
  <c r="Q179" i="11"/>
  <c r="AU179" i="11" s="1"/>
  <c r="BJ179" i="11" s="1"/>
  <c r="P179" i="11"/>
  <c r="AT179" i="11" s="1"/>
  <c r="BI179" i="11" s="1"/>
  <c r="O179" i="11"/>
  <c r="AS179" i="11" s="1"/>
  <c r="BH179" i="11" s="1"/>
  <c r="N179" i="11"/>
  <c r="AR179" i="11" s="1"/>
  <c r="BG179" i="11" s="1"/>
  <c r="M179" i="11"/>
  <c r="AQ179" i="11" s="1"/>
  <c r="BF179" i="11" s="1"/>
  <c r="L179" i="11"/>
  <c r="AP179" i="11" s="1"/>
  <c r="BE179" i="11" s="1"/>
  <c r="K179" i="11"/>
  <c r="AO179" i="11" s="1"/>
  <c r="BD179" i="11" s="1"/>
  <c r="J179" i="11"/>
  <c r="AN179" i="11" s="1"/>
  <c r="BC179" i="11" s="1"/>
  <c r="T178" i="11"/>
  <c r="AX178" i="11" s="1"/>
  <c r="BM178" i="11" s="1"/>
  <c r="S178" i="11"/>
  <c r="AW178" i="11" s="1"/>
  <c r="BL178" i="11" s="1"/>
  <c r="R178" i="11"/>
  <c r="AV178" i="11" s="1"/>
  <c r="BK178" i="11" s="1"/>
  <c r="Q178" i="11"/>
  <c r="AU178" i="11" s="1"/>
  <c r="BJ178" i="11" s="1"/>
  <c r="P178" i="11"/>
  <c r="AT178" i="11" s="1"/>
  <c r="BI178" i="11" s="1"/>
  <c r="O178" i="11"/>
  <c r="AS178" i="11" s="1"/>
  <c r="BH178" i="11" s="1"/>
  <c r="N178" i="11"/>
  <c r="AR178" i="11" s="1"/>
  <c r="BG178" i="11" s="1"/>
  <c r="M178" i="11"/>
  <c r="AQ178" i="11" s="1"/>
  <c r="BF178" i="11" s="1"/>
  <c r="L178" i="11"/>
  <c r="AP178" i="11" s="1"/>
  <c r="BE178" i="11" s="1"/>
  <c r="K178" i="11"/>
  <c r="AO178" i="11" s="1"/>
  <c r="BD178" i="11" s="1"/>
  <c r="J178" i="11"/>
  <c r="AN178" i="11" s="1"/>
  <c r="BC178" i="11" s="1"/>
  <c r="T177" i="11"/>
  <c r="AX177" i="11" s="1"/>
  <c r="BM177" i="11" s="1"/>
  <c r="S177" i="11"/>
  <c r="AW177" i="11" s="1"/>
  <c r="BL177" i="11" s="1"/>
  <c r="R177" i="11"/>
  <c r="AV177" i="11" s="1"/>
  <c r="BK177" i="11" s="1"/>
  <c r="Q177" i="11"/>
  <c r="AU177" i="11" s="1"/>
  <c r="BJ177" i="11" s="1"/>
  <c r="P177" i="11"/>
  <c r="AT177" i="11" s="1"/>
  <c r="BI177" i="11" s="1"/>
  <c r="O177" i="11"/>
  <c r="AS177" i="11" s="1"/>
  <c r="BH177" i="11" s="1"/>
  <c r="N177" i="11"/>
  <c r="AR177" i="11" s="1"/>
  <c r="BG177" i="11" s="1"/>
  <c r="M177" i="11"/>
  <c r="AQ177" i="11" s="1"/>
  <c r="BF177" i="11" s="1"/>
  <c r="L177" i="11"/>
  <c r="AP177" i="11" s="1"/>
  <c r="BE177" i="11" s="1"/>
  <c r="K177" i="11"/>
  <c r="AO177" i="11" s="1"/>
  <c r="BD177" i="11" s="1"/>
  <c r="J177" i="11"/>
  <c r="AN177" i="11" s="1"/>
  <c r="BC177" i="11" s="1"/>
  <c r="T176" i="11"/>
  <c r="AX176" i="11" s="1"/>
  <c r="BM176" i="11" s="1"/>
  <c r="S176" i="11"/>
  <c r="AW176" i="11" s="1"/>
  <c r="BL176" i="11" s="1"/>
  <c r="R176" i="11"/>
  <c r="AV176" i="11" s="1"/>
  <c r="BK176" i="11" s="1"/>
  <c r="Q176" i="11"/>
  <c r="AU176" i="11" s="1"/>
  <c r="BJ176" i="11" s="1"/>
  <c r="P176" i="11"/>
  <c r="AT176" i="11" s="1"/>
  <c r="BI176" i="11" s="1"/>
  <c r="O176" i="11"/>
  <c r="AS176" i="11" s="1"/>
  <c r="BH176" i="11" s="1"/>
  <c r="N176" i="11"/>
  <c r="AR176" i="11" s="1"/>
  <c r="BG176" i="11" s="1"/>
  <c r="M176" i="11"/>
  <c r="AQ176" i="11" s="1"/>
  <c r="BF176" i="11" s="1"/>
  <c r="L176" i="11"/>
  <c r="AP176" i="11" s="1"/>
  <c r="BE176" i="11" s="1"/>
  <c r="K176" i="11"/>
  <c r="AO176" i="11" s="1"/>
  <c r="BD176" i="11" s="1"/>
  <c r="J176" i="11"/>
  <c r="AN176" i="11" s="1"/>
  <c r="BC176" i="11" s="1"/>
  <c r="T175" i="11"/>
  <c r="AX175" i="11" s="1"/>
  <c r="BM175" i="11" s="1"/>
  <c r="S175" i="11"/>
  <c r="AW175" i="11" s="1"/>
  <c r="BL175" i="11" s="1"/>
  <c r="R175" i="11"/>
  <c r="AV175" i="11" s="1"/>
  <c r="BK175" i="11" s="1"/>
  <c r="Q175" i="11"/>
  <c r="AU175" i="11" s="1"/>
  <c r="BJ175" i="11" s="1"/>
  <c r="P175" i="11"/>
  <c r="AT175" i="11" s="1"/>
  <c r="BI175" i="11" s="1"/>
  <c r="O175" i="11"/>
  <c r="AS175" i="11" s="1"/>
  <c r="BH175" i="11" s="1"/>
  <c r="N175" i="11"/>
  <c r="AR175" i="11" s="1"/>
  <c r="BG175" i="11" s="1"/>
  <c r="M175" i="11"/>
  <c r="AQ175" i="11" s="1"/>
  <c r="BF175" i="11" s="1"/>
  <c r="L175" i="11"/>
  <c r="AP175" i="11" s="1"/>
  <c r="BE175" i="11" s="1"/>
  <c r="K175" i="11"/>
  <c r="AO175" i="11" s="1"/>
  <c r="BD175" i="11" s="1"/>
  <c r="J175" i="11"/>
  <c r="AN175" i="11" s="1"/>
  <c r="BC175" i="11" s="1"/>
  <c r="T174" i="11"/>
  <c r="AX174" i="11" s="1"/>
  <c r="BM174" i="11" s="1"/>
  <c r="S174" i="11"/>
  <c r="AW174" i="11" s="1"/>
  <c r="BL174" i="11" s="1"/>
  <c r="R174" i="11"/>
  <c r="AV174" i="11" s="1"/>
  <c r="BK174" i="11" s="1"/>
  <c r="Q174" i="11"/>
  <c r="AU174" i="11" s="1"/>
  <c r="BJ174" i="11" s="1"/>
  <c r="P174" i="11"/>
  <c r="AT174" i="11" s="1"/>
  <c r="BI174" i="11" s="1"/>
  <c r="O174" i="11"/>
  <c r="AS174" i="11" s="1"/>
  <c r="BH174" i="11" s="1"/>
  <c r="N174" i="11"/>
  <c r="AR174" i="11" s="1"/>
  <c r="BG174" i="11" s="1"/>
  <c r="M174" i="11"/>
  <c r="AQ174" i="11" s="1"/>
  <c r="BF174" i="11" s="1"/>
  <c r="L174" i="11"/>
  <c r="AP174" i="11" s="1"/>
  <c r="BE174" i="11" s="1"/>
  <c r="K174" i="11"/>
  <c r="AO174" i="11" s="1"/>
  <c r="BD174" i="11" s="1"/>
  <c r="J174" i="11"/>
  <c r="AN174" i="11" s="1"/>
  <c r="BC174" i="11" s="1"/>
  <c r="T173" i="11"/>
  <c r="AX173" i="11" s="1"/>
  <c r="BM173" i="11" s="1"/>
  <c r="S173" i="11"/>
  <c r="AW173" i="11" s="1"/>
  <c r="BL173" i="11" s="1"/>
  <c r="R173" i="11"/>
  <c r="AV173" i="11" s="1"/>
  <c r="BK173" i="11" s="1"/>
  <c r="Q173" i="11"/>
  <c r="AU173" i="11" s="1"/>
  <c r="BJ173" i="11" s="1"/>
  <c r="P173" i="11"/>
  <c r="AT173" i="11" s="1"/>
  <c r="BI173" i="11" s="1"/>
  <c r="O173" i="11"/>
  <c r="AS173" i="11" s="1"/>
  <c r="BH173" i="11" s="1"/>
  <c r="N173" i="11"/>
  <c r="AR173" i="11" s="1"/>
  <c r="BG173" i="11" s="1"/>
  <c r="M173" i="11"/>
  <c r="AQ173" i="11" s="1"/>
  <c r="BF173" i="11" s="1"/>
  <c r="L173" i="11"/>
  <c r="AP173" i="11" s="1"/>
  <c r="BE173" i="11" s="1"/>
  <c r="K173" i="11"/>
  <c r="AO173" i="11" s="1"/>
  <c r="BD173" i="11" s="1"/>
  <c r="J173" i="11"/>
  <c r="AN173" i="11" s="1"/>
  <c r="BC173" i="11" s="1"/>
  <c r="T172" i="11"/>
  <c r="AX172" i="11" s="1"/>
  <c r="BM172" i="11" s="1"/>
  <c r="S172" i="11"/>
  <c r="AW172" i="11" s="1"/>
  <c r="BL172" i="11" s="1"/>
  <c r="R172" i="11"/>
  <c r="AV172" i="11" s="1"/>
  <c r="BK172" i="11" s="1"/>
  <c r="Q172" i="11"/>
  <c r="AU172" i="11" s="1"/>
  <c r="BJ172" i="11" s="1"/>
  <c r="P172" i="11"/>
  <c r="AT172" i="11" s="1"/>
  <c r="BI172" i="11" s="1"/>
  <c r="O172" i="11"/>
  <c r="AS172" i="11" s="1"/>
  <c r="BH172" i="11" s="1"/>
  <c r="N172" i="11"/>
  <c r="AR172" i="11" s="1"/>
  <c r="BG172" i="11" s="1"/>
  <c r="M172" i="11"/>
  <c r="AQ172" i="11" s="1"/>
  <c r="BF172" i="11" s="1"/>
  <c r="L172" i="11"/>
  <c r="AP172" i="11" s="1"/>
  <c r="BE172" i="11" s="1"/>
  <c r="K172" i="11"/>
  <c r="AO172" i="11" s="1"/>
  <c r="BD172" i="11" s="1"/>
  <c r="J172" i="11"/>
  <c r="AN172" i="11" s="1"/>
  <c r="BC172" i="11" s="1"/>
  <c r="T171" i="11"/>
  <c r="AX171" i="11" s="1"/>
  <c r="BM171" i="11" s="1"/>
  <c r="S171" i="11"/>
  <c r="AW171" i="11" s="1"/>
  <c r="BL171" i="11" s="1"/>
  <c r="R171" i="11"/>
  <c r="AV171" i="11" s="1"/>
  <c r="BK171" i="11" s="1"/>
  <c r="Q171" i="11"/>
  <c r="AU171" i="11" s="1"/>
  <c r="BJ171" i="11" s="1"/>
  <c r="P171" i="11"/>
  <c r="AT171" i="11" s="1"/>
  <c r="BI171" i="11" s="1"/>
  <c r="O171" i="11"/>
  <c r="AS171" i="11" s="1"/>
  <c r="BH171" i="11" s="1"/>
  <c r="N171" i="11"/>
  <c r="AR171" i="11" s="1"/>
  <c r="BG171" i="11" s="1"/>
  <c r="M171" i="11"/>
  <c r="AQ171" i="11" s="1"/>
  <c r="BF171" i="11" s="1"/>
  <c r="L171" i="11"/>
  <c r="AP171" i="11" s="1"/>
  <c r="BE171" i="11" s="1"/>
  <c r="K171" i="11"/>
  <c r="AO171" i="11" s="1"/>
  <c r="BD171" i="11" s="1"/>
  <c r="J171" i="11"/>
  <c r="AN171" i="11" s="1"/>
  <c r="BC171" i="11" s="1"/>
  <c r="T170" i="11"/>
  <c r="AX170" i="11" s="1"/>
  <c r="BM170" i="11" s="1"/>
  <c r="S170" i="11"/>
  <c r="AW170" i="11" s="1"/>
  <c r="BL170" i="11" s="1"/>
  <c r="R170" i="11"/>
  <c r="AV170" i="11" s="1"/>
  <c r="BK170" i="11" s="1"/>
  <c r="Q170" i="11"/>
  <c r="AU170" i="11" s="1"/>
  <c r="BJ170" i="11" s="1"/>
  <c r="P170" i="11"/>
  <c r="AT170" i="11" s="1"/>
  <c r="BI170" i="11" s="1"/>
  <c r="O170" i="11"/>
  <c r="AS170" i="11" s="1"/>
  <c r="BH170" i="11" s="1"/>
  <c r="N170" i="11"/>
  <c r="AR170" i="11" s="1"/>
  <c r="BG170" i="11" s="1"/>
  <c r="M170" i="11"/>
  <c r="AQ170" i="11" s="1"/>
  <c r="BF170" i="11" s="1"/>
  <c r="L170" i="11"/>
  <c r="AP170" i="11" s="1"/>
  <c r="BE170" i="11" s="1"/>
  <c r="K170" i="11"/>
  <c r="AO170" i="11" s="1"/>
  <c r="BD170" i="11" s="1"/>
  <c r="J170" i="11"/>
  <c r="AN170" i="11" s="1"/>
  <c r="BC170" i="11" s="1"/>
  <c r="T169" i="11"/>
  <c r="AX169" i="11" s="1"/>
  <c r="BM169" i="11" s="1"/>
  <c r="S169" i="11"/>
  <c r="AW169" i="11" s="1"/>
  <c r="BL169" i="11" s="1"/>
  <c r="R169" i="11"/>
  <c r="AV169" i="11" s="1"/>
  <c r="BK169" i="11" s="1"/>
  <c r="Q169" i="11"/>
  <c r="AU169" i="11" s="1"/>
  <c r="BJ169" i="11" s="1"/>
  <c r="P169" i="11"/>
  <c r="AT169" i="11" s="1"/>
  <c r="BI169" i="11" s="1"/>
  <c r="O169" i="11"/>
  <c r="AS169" i="11" s="1"/>
  <c r="BH169" i="11" s="1"/>
  <c r="N169" i="11"/>
  <c r="AR169" i="11" s="1"/>
  <c r="BG169" i="11" s="1"/>
  <c r="M169" i="11"/>
  <c r="AQ169" i="11" s="1"/>
  <c r="BF169" i="11" s="1"/>
  <c r="L169" i="11"/>
  <c r="AP169" i="11" s="1"/>
  <c r="BE169" i="11" s="1"/>
  <c r="K169" i="11"/>
  <c r="AO169" i="11" s="1"/>
  <c r="BD169" i="11" s="1"/>
  <c r="J169" i="11"/>
  <c r="AN169" i="11" s="1"/>
  <c r="BC169" i="11" s="1"/>
  <c r="T168" i="11"/>
  <c r="AX168" i="11" s="1"/>
  <c r="BM168" i="11" s="1"/>
  <c r="S168" i="11"/>
  <c r="AW168" i="11" s="1"/>
  <c r="BL168" i="11" s="1"/>
  <c r="R168" i="11"/>
  <c r="AV168" i="11" s="1"/>
  <c r="BK168" i="11" s="1"/>
  <c r="Q168" i="11"/>
  <c r="AU168" i="11" s="1"/>
  <c r="BJ168" i="11" s="1"/>
  <c r="P168" i="11"/>
  <c r="AT168" i="11" s="1"/>
  <c r="BI168" i="11" s="1"/>
  <c r="O168" i="11"/>
  <c r="AS168" i="11" s="1"/>
  <c r="BH168" i="11" s="1"/>
  <c r="N168" i="11"/>
  <c r="AR168" i="11" s="1"/>
  <c r="BG168" i="11" s="1"/>
  <c r="M168" i="11"/>
  <c r="AQ168" i="11" s="1"/>
  <c r="BF168" i="11" s="1"/>
  <c r="L168" i="11"/>
  <c r="AP168" i="11" s="1"/>
  <c r="BE168" i="11" s="1"/>
  <c r="K168" i="11"/>
  <c r="AO168" i="11" s="1"/>
  <c r="BD168" i="11" s="1"/>
  <c r="J168" i="11"/>
  <c r="AN168" i="11" s="1"/>
  <c r="BC168" i="11" s="1"/>
  <c r="T167" i="11"/>
  <c r="AX167" i="11" s="1"/>
  <c r="BM167" i="11" s="1"/>
  <c r="S167" i="11"/>
  <c r="AW167" i="11" s="1"/>
  <c r="BL167" i="11" s="1"/>
  <c r="R167" i="11"/>
  <c r="AV167" i="11" s="1"/>
  <c r="BK167" i="11" s="1"/>
  <c r="Q167" i="11"/>
  <c r="AU167" i="11" s="1"/>
  <c r="BJ167" i="11" s="1"/>
  <c r="P167" i="11"/>
  <c r="AT167" i="11" s="1"/>
  <c r="BI167" i="11" s="1"/>
  <c r="O167" i="11"/>
  <c r="AS167" i="11" s="1"/>
  <c r="BH167" i="11" s="1"/>
  <c r="N167" i="11"/>
  <c r="AR167" i="11" s="1"/>
  <c r="BG167" i="11" s="1"/>
  <c r="M167" i="11"/>
  <c r="AQ167" i="11" s="1"/>
  <c r="BF167" i="11" s="1"/>
  <c r="L167" i="11"/>
  <c r="AP167" i="11" s="1"/>
  <c r="BE167" i="11" s="1"/>
  <c r="K167" i="11"/>
  <c r="AO167" i="11" s="1"/>
  <c r="BD167" i="11" s="1"/>
  <c r="J167" i="11"/>
  <c r="AN167" i="11" s="1"/>
  <c r="BC167" i="11" s="1"/>
  <c r="T166" i="11"/>
  <c r="AX166" i="11" s="1"/>
  <c r="BM166" i="11" s="1"/>
  <c r="S166" i="11"/>
  <c r="AW166" i="11" s="1"/>
  <c r="BL166" i="11" s="1"/>
  <c r="R166" i="11"/>
  <c r="AV166" i="11" s="1"/>
  <c r="BK166" i="11" s="1"/>
  <c r="Q166" i="11"/>
  <c r="AU166" i="11" s="1"/>
  <c r="BJ166" i="11" s="1"/>
  <c r="P166" i="11"/>
  <c r="AT166" i="11" s="1"/>
  <c r="BI166" i="11" s="1"/>
  <c r="O166" i="11"/>
  <c r="AS166" i="11" s="1"/>
  <c r="BH166" i="11" s="1"/>
  <c r="N166" i="11"/>
  <c r="AR166" i="11" s="1"/>
  <c r="BG166" i="11" s="1"/>
  <c r="M166" i="11"/>
  <c r="AQ166" i="11" s="1"/>
  <c r="BF166" i="11" s="1"/>
  <c r="L166" i="11"/>
  <c r="AP166" i="11" s="1"/>
  <c r="BE166" i="11" s="1"/>
  <c r="K166" i="11"/>
  <c r="AO166" i="11" s="1"/>
  <c r="BD166" i="11" s="1"/>
  <c r="J166" i="11"/>
  <c r="AN166" i="11" s="1"/>
  <c r="BC166" i="11" s="1"/>
  <c r="T165" i="11"/>
  <c r="AX165" i="11" s="1"/>
  <c r="BM165" i="11" s="1"/>
  <c r="S165" i="11"/>
  <c r="AW165" i="11" s="1"/>
  <c r="BL165" i="11" s="1"/>
  <c r="R165" i="11"/>
  <c r="AV165" i="11" s="1"/>
  <c r="BK165" i="11" s="1"/>
  <c r="Q165" i="11"/>
  <c r="AU165" i="11" s="1"/>
  <c r="BJ165" i="11" s="1"/>
  <c r="P165" i="11"/>
  <c r="AT165" i="11" s="1"/>
  <c r="BI165" i="11" s="1"/>
  <c r="O165" i="11"/>
  <c r="AS165" i="11" s="1"/>
  <c r="BH165" i="11" s="1"/>
  <c r="N165" i="11"/>
  <c r="AR165" i="11" s="1"/>
  <c r="BG165" i="11" s="1"/>
  <c r="M165" i="11"/>
  <c r="AQ165" i="11" s="1"/>
  <c r="BF165" i="11" s="1"/>
  <c r="L165" i="11"/>
  <c r="AP165" i="11" s="1"/>
  <c r="BE165" i="11" s="1"/>
  <c r="K165" i="11"/>
  <c r="AO165" i="11" s="1"/>
  <c r="BD165" i="11" s="1"/>
  <c r="J165" i="11"/>
  <c r="AN165" i="11" s="1"/>
  <c r="BC165" i="11" s="1"/>
  <c r="T164" i="11"/>
  <c r="AX164" i="11" s="1"/>
  <c r="BM164" i="11" s="1"/>
  <c r="S164" i="11"/>
  <c r="AW164" i="11" s="1"/>
  <c r="BL164" i="11" s="1"/>
  <c r="R164" i="11"/>
  <c r="AV164" i="11" s="1"/>
  <c r="BK164" i="11" s="1"/>
  <c r="Q164" i="11"/>
  <c r="AU164" i="11" s="1"/>
  <c r="BJ164" i="11" s="1"/>
  <c r="P164" i="11"/>
  <c r="AT164" i="11" s="1"/>
  <c r="BI164" i="11" s="1"/>
  <c r="O164" i="11"/>
  <c r="AS164" i="11" s="1"/>
  <c r="BH164" i="11" s="1"/>
  <c r="N164" i="11"/>
  <c r="AR164" i="11" s="1"/>
  <c r="BG164" i="11" s="1"/>
  <c r="M164" i="11"/>
  <c r="AQ164" i="11" s="1"/>
  <c r="BF164" i="11" s="1"/>
  <c r="L164" i="11"/>
  <c r="AP164" i="11" s="1"/>
  <c r="BE164" i="11" s="1"/>
  <c r="K164" i="11"/>
  <c r="AO164" i="11" s="1"/>
  <c r="BD164" i="11" s="1"/>
  <c r="J164" i="11"/>
  <c r="AN164" i="11" s="1"/>
  <c r="BC164" i="11" s="1"/>
  <c r="T163" i="11"/>
  <c r="AX163" i="11" s="1"/>
  <c r="BM163" i="11" s="1"/>
  <c r="S163" i="11"/>
  <c r="AW163" i="11" s="1"/>
  <c r="BL163" i="11" s="1"/>
  <c r="R163" i="11"/>
  <c r="AV163" i="11" s="1"/>
  <c r="BK163" i="11" s="1"/>
  <c r="Q163" i="11"/>
  <c r="AU163" i="11" s="1"/>
  <c r="BJ163" i="11" s="1"/>
  <c r="P163" i="11"/>
  <c r="AT163" i="11" s="1"/>
  <c r="BI163" i="11" s="1"/>
  <c r="O163" i="11"/>
  <c r="AS163" i="11" s="1"/>
  <c r="BH163" i="11" s="1"/>
  <c r="N163" i="11"/>
  <c r="AR163" i="11" s="1"/>
  <c r="BG163" i="11" s="1"/>
  <c r="M163" i="11"/>
  <c r="AQ163" i="11" s="1"/>
  <c r="BF163" i="11" s="1"/>
  <c r="L163" i="11"/>
  <c r="AP163" i="11" s="1"/>
  <c r="BE163" i="11" s="1"/>
  <c r="K163" i="11"/>
  <c r="AO163" i="11" s="1"/>
  <c r="BD163" i="11" s="1"/>
  <c r="J163" i="11"/>
  <c r="AN163" i="11" s="1"/>
  <c r="BC163" i="11" s="1"/>
  <c r="T162" i="11"/>
  <c r="AX162" i="11" s="1"/>
  <c r="BM162" i="11" s="1"/>
  <c r="S162" i="11"/>
  <c r="AW162" i="11" s="1"/>
  <c r="BL162" i="11" s="1"/>
  <c r="R162" i="11"/>
  <c r="AV162" i="11" s="1"/>
  <c r="BK162" i="11" s="1"/>
  <c r="Q162" i="11"/>
  <c r="AU162" i="11" s="1"/>
  <c r="BJ162" i="11" s="1"/>
  <c r="P162" i="11"/>
  <c r="AT162" i="11" s="1"/>
  <c r="BI162" i="11" s="1"/>
  <c r="O162" i="11"/>
  <c r="AS162" i="11" s="1"/>
  <c r="BH162" i="11" s="1"/>
  <c r="N162" i="11"/>
  <c r="AR162" i="11" s="1"/>
  <c r="BG162" i="11" s="1"/>
  <c r="M162" i="11"/>
  <c r="AQ162" i="11" s="1"/>
  <c r="BF162" i="11" s="1"/>
  <c r="L162" i="11"/>
  <c r="AP162" i="11" s="1"/>
  <c r="BE162" i="11" s="1"/>
  <c r="K162" i="11"/>
  <c r="AO162" i="11" s="1"/>
  <c r="BD162" i="11" s="1"/>
  <c r="J162" i="11"/>
  <c r="AN162" i="11" s="1"/>
  <c r="BC162" i="11" s="1"/>
  <c r="T161" i="11"/>
  <c r="AX161" i="11" s="1"/>
  <c r="BM161" i="11" s="1"/>
  <c r="S161" i="11"/>
  <c r="AW161" i="11" s="1"/>
  <c r="BL161" i="11" s="1"/>
  <c r="R161" i="11"/>
  <c r="AV161" i="11" s="1"/>
  <c r="BK161" i="11" s="1"/>
  <c r="Q161" i="11"/>
  <c r="AU161" i="11" s="1"/>
  <c r="BJ161" i="11" s="1"/>
  <c r="P161" i="11"/>
  <c r="AT161" i="11" s="1"/>
  <c r="BI161" i="11" s="1"/>
  <c r="O161" i="11"/>
  <c r="AS161" i="11" s="1"/>
  <c r="BH161" i="11" s="1"/>
  <c r="N161" i="11"/>
  <c r="AR161" i="11" s="1"/>
  <c r="BG161" i="11" s="1"/>
  <c r="M161" i="11"/>
  <c r="AQ161" i="11" s="1"/>
  <c r="BF161" i="11" s="1"/>
  <c r="L161" i="11"/>
  <c r="AP161" i="11" s="1"/>
  <c r="BE161" i="11" s="1"/>
  <c r="K161" i="11"/>
  <c r="AO161" i="11" s="1"/>
  <c r="BD161" i="11" s="1"/>
  <c r="J161" i="11"/>
  <c r="AN161" i="11" s="1"/>
  <c r="BC161" i="11" s="1"/>
  <c r="T160" i="11"/>
  <c r="AX160" i="11" s="1"/>
  <c r="BM160" i="11" s="1"/>
  <c r="S160" i="11"/>
  <c r="AW160" i="11" s="1"/>
  <c r="BL160" i="11" s="1"/>
  <c r="R160" i="11"/>
  <c r="AV160" i="11" s="1"/>
  <c r="BK160" i="11" s="1"/>
  <c r="Q160" i="11"/>
  <c r="AU160" i="11" s="1"/>
  <c r="BJ160" i="11" s="1"/>
  <c r="P160" i="11"/>
  <c r="AT160" i="11" s="1"/>
  <c r="BI160" i="11" s="1"/>
  <c r="O160" i="11"/>
  <c r="AS160" i="11" s="1"/>
  <c r="BH160" i="11" s="1"/>
  <c r="N160" i="11"/>
  <c r="AR160" i="11" s="1"/>
  <c r="BG160" i="11" s="1"/>
  <c r="M160" i="11"/>
  <c r="AQ160" i="11" s="1"/>
  <c r="BF160" i="11" s="1"/>
  <c r="L160" i="11"/>
  <c r="AP160" i="11" s="1"/>
  <c r="BE160" i="11" s="1"/>
  <c r="K160" i="11"/>
  <c r="AO160" i="11" s="1"/>
  <c r="BD160" i="11" s="1"/>
  <c r="J160" i="11"/>
  <c r="AN160" i="11" s="1"/>
  <c r="BC160" i="11" s="1"/>
  <c r="T159" i="11"/>
  <c r="AX159" i="11" s="1"/>
  <c r="BM159" i="11" s="1"/>
  <c r="S159" i="11"/>
  <c r="AW159" i="11" s="1"/>
  <c r="BL159" i="11" s="1"/>
  <c r="R159" i="11"/>
  <c r="AV159" i="11" s="1"/>
  <c r="BK159" i="11" s="1"/>
  <c r="Q159" i="11"/>
  <c r="AU159" i="11" s="1"/>
  <c r="BJ159" i="11" s="1"/>
  <c r="P159" i="11"/>
  <c r="AT159" i="11" s="1"/>
  <c r="BI159" i="11" s="1"/>
  <c r="O159" i="11"/>
  <c r="AS159" i="11" s="1"/>
  <c r="BH159" i="11" s="1"/>
  <c r="N159" i="11"/>
  <c r="AR159" i="11" s="1"/>
  <c r="BG159" i="11" s="1"/>
  <c r="M159" i="11"/>
  <c r="AQ159" i="11" s="1"/>
  <c r="BF159" i="11" s="1"/>
  <c r="L159" i="11"/>
  <c r="AP159" i="11" s="1"/>
  <c r="BE159" i="11" s="1"/>
  <c r="K159" i="11"/>
  <c r="AO159" i="11" s="1"/>
  <c r="BD159" i="11" s="1"/>
  <c r="J159" i="11"/>
  <c r="AN159" i="11" s="1"/>
  <c r="BC159" i="11" s="1"/>
  <c r="T158" i="11"/>
  <c r="AX158" i="11" s="1"/>
  <c r="BM158" i="11" s="1"/>
  <c r="S158" i="11"/>
  <c r="AW158" i="11" s="1"/>
  <c r="BL158" i="11" s="1"/>
  <c r="R158" i="11"/>
  <c r="AV158" i="11" s="1"/>
  <c r="BK158" i="11" s="1"/>
  <c r="Q158" i="11"/>
  <c r="AU158" i="11" s="1"/>
  <c r="BJ158" i="11" s="1"/>
  <c r="P158" i="11"/>
  <c r="AT158" i="11" s="1"/>
  <c r="BI158" i="11" s="1"/>
  <c r="O158" i="11"/>
  <c r="AS158" i="11" s="1"/>
  <c r="BH158" i="11" s="1"/>
  <c r="N158" i="11"/>
  <c r="AR158" i="11" s="1"/>
  <c r="BG158" i="11" s="1"/>
  <c r="M158" i="11"/>
  <c r="AQ158" i="11" s="1"/>
  <c r="BF158" i="11" s="1"/>
  <c r="L158" i="11"/>
  <c r="AP158" i="11" s="1"/>
  <c r="BE158" i="11" s="1"/>
  <c r="K158" i="11"/>
  <c r="AO158" i="11" s="1"/>
  <c r="BD158" i="11" s="1"/>
  <c r="J158" i="11"/>
  <c r="AN158" i="11" s="1"/>
  <c r="BC158" i="11" s="1"/>
  <c r="T157" i="11"/>
  <c r="AX157" i="11" s="1"/>
  <c r="BM157" i="11" s="1"/>
  <c r="S157" i="11"/>
  <c r="AW157" i="11" s="1"/>
  <c r="BL157" i="11" s="1"/>
  <c r="R157" i="11"/>
  <c r="AV157" i="11" s="1"/>
  <c r="BK157" i="11" s="1"/>
  <c r="Q157" i="11"/>
  <c r="AU157" i="11" s="1"/>
  <c r="BJ157" i="11" s="1"/>
  <c r="P157" i="11"/>
  <c r="AT157" i="11" s="1"/>
  <c r="BI157" i="11" s="1"/>
  <c r="O157" i="11"/>
  <c r="AS157" i="11" s="1"/>
  <c r="BH157" i="11" s="1"/>
  <c r="N157" i="11"/>
  <c r="AR157" i="11" s="1"/>
  <c r="BG157" i="11" s="1"/>
  <c r="M157" i="11"/>
  <c r="AQ157" i="11" s="1"/>
  <c r="BF157" i="11" s="1"/>
  <c r="L157" i="11"/>
  <c r="AP157" i="11" s="1"/>
  <c r="BE157" i="11" s="1"/>
  <c r="K157" i="11"/>
  <c r="AO157" i="11" s="1"/>
  <c r="BD157" i="11" s="1"/>
  <c r="J157" i="11"/>
  <c r="AN157" i="11" s="1"/>
  <c r="BC157" i="11" s="1"/>
  <c r="T156" i="11"/>
  <c r="AX156" i="11" s="1"/>
  <c r="BM156" i="11" s="1"/>
  <c r="S156" i="11"/>
  <c r="AW156" i="11" s="1"/>
  <c r="BL156" i="11" s="1"/>
  <c r="R156" i="11"/>
  <c r="AV156" i="11" s="1"/>
  <c r="BK156" i="11" s="1"/>
  <c r="Q156" i="11"/>
  <c r="AU156" i="11" s="1"/>
  <c r="BJ156" i="11" s="1"/>
  <c r="P156" i="11"/>
  <c r="AT156" i="11" s="1"/>
  <c r="BI156" i="11" s="1"/>
  <c r="O156" i="11"/>
  <c r="AS156" i="11" s="1"/>
  <c r="BH156" i="11" s="1"/>
  <c r="N156" i="11"/>
  <c r="AR156" i="11" s="1"/>
  <c r="BG156" i="11" s="1"/>
  <c r="M156" i="11"/>
  <c r="AQ156" i="11" s="1"/>
  <c r="BF156" i="11" s="1"/>
  <c r="L156" i="11"/>
  <c r="AP156" i="11" s="1"/>
  <c r="BE156" i="11" s="1"/>
  <c r="K156" i="11"/>
  <c r="AO156" i="11" s="1"/>
  <c r="BD156" i="11" s="1"/>
  <c r="J156" i="11"/>
  <c r="AN156" i="11" s="1"/>
  <c r="BC156" i="11" s="1"/>
  <c r="T155" i="11"/>
  <c r="AX155" i="11" s="1"/>
  <c r="BM155" i="11" s="1"/>
  <c r="S155" i="11"/>
  <c r="AW155" i="11" s="1"/>
  <c r="BL155" i="11" s="1"/>
  <c r="R155" i="11"/>
  <c r="AV155" i="11" s="1"/>
  <c r="BK155" i="11" s="1"/>
  <c r="Q155" i="11"/>
  <c r="AU155" i="11" s="1"/>
  <c r="BJ155" i="11" s="1"/>
  <c r="P155" i="11"/>
  <c r="AT155" i="11" s="1"/>
  <c r="BI155" i="11" s="1"/>
  <c r="O155" i="11"/>
  <c r="AS155" i="11" s="1"/>
  <c r="BH155" i="11" s="1"/>
  <c r="N155" i="11"/>
  <c r="AR155" i="11" s="1"/>
  <c r="BG155" i="11" s="1"/>
  <c r="M155" i="11"/>
  <c r="AQ155" i="11" s="1"/>
  <c r="BF155" i="11" s="1"/>
  <c r="L155" i="11"/>
  <c r="AP155" i="11" s="1"/>
  <c r="BE155" i="11" s="1"/>
  <c r="K155" i="11"/>
  <c r="AO155" i="11" s="1"/>
  <c r="BD155" i="11" s="1"/>
  <c r="J155" i="11"/>
  <c r="AN155" i="11" s="1"/>
  <c r="BC155" i="11" s="1"/>
  <c r="T154" i="11"/>
  <c r="AX154" i="11" s="1"/>
  <c r="BM154" i="11" s="1"/>
  <c r="S154" i="11"/>
  <c r="AW154" i="11" s="1"/>
  <c r="BL154" i="11" s="1"/>
  <c r="R154" i="11"/>
  <c r="AV154" i="11" s="1"/>
  <c r="BK154" i="11" s="1"/>
  <c r="Q154" i="11"/>
  <c r="AU154" i="11" s="1"/>
  <c r="BJ154" i="11" s="1"/>
  <c r="P154" i="11"/>
  <c r="AT154" i="11" s="1"/>
  <c r="BI154" i="11" s="1"/>
  <c r="O154" i="11"/>
  <c r="AS154" i="11" s="1"/>
  <c r="BH154" i="11" s="1"/>
  <c r="N154" i="11"/>
  <c r="AR154" i="11" s="1"/>
  <c r="BG154" i="11" s="1"/>
  <c r="M154" i="11"/>
  <c r="AQ154" i="11" s="1"/>
  <c r="BF154" i="11" s="1"/>
  <c r="L154" i="11"/>
  <c r="AP154" i="11" s="1"/>
  <c r="BE154" i="11" s="1"/>
  <c r="K154" i="11"/>
  <c r="AO154" i="11" s="1"/>
  <c r="BD154" i="11" s="1"/>
  <c r="J154" i="11"/>
  <c r="AN154" i="11" s="1"/>
  <c r="BC154" i="11" s="1"/>
  <c r="T153" i="11"/>
  <c r="AX153" i="11" s="1"/>
  <c r="BM153" i="11" s="1"/>
  <c r="S153" i="11"/>
  <c r="AW153" i="11" s="1"/>
  <c r="BL153" i="11" s="1"/>
  <c r="R153" i="11"/>
  <c r="AV153" i="11" s="1"/>
  <c r="BK153" i="11" s="1"/>
  <c r="Q153" i="11"/>
  <c r="AU153" i="11" s="1"/>
  <c r="BJ153" i="11" s="1"/>
  <c r="P153" i="11"/>
  <c r="AT153" i="11" s="1"/>
  <c r="BI153" i="11" s="1"/>
  <c r="O153" i="11"/>
  <c r="AS153" i="11" s="1"/>
  <c r="BH153" i="11" s="1"/>
  <c r="N153" i="11"/>
  <c r="AR153" i="11" s="1"/>
  <c r="BG153" i="11" s="1"/>
  <c r="M153" i="11"/>
  <c r="AQ153" i="11" s="1"/>
  <c r="BF153" i="11" s="1"/>
  <c r="L153" i="11"/>
  <c r="AP153" i="11" s="1"/>
  <c r="BE153" i="11" s="1"/>
  <c r="K153" i="11"/>
  <c r="AO153" i="11" s="1"/>
  <c r="BD153" i="11" s="1"/>
  <c r="J153" i="11"/>
  <c r="AN153" i="11" s="1"/>
  <c r="BC153" i="11" s="1"/>
  <c r="T152" i="11"/>
  <c r="AX152" i="11" s="1"/>
  <c r="BM152" i="11" s="1"/>
  <c r="S152" i="11"/>
  <c r="AW152" i="11" s="1"/>
  <c r="BL152" i="11" s="1"/>
  <c r="R152" i="11"/>
  <c r="AV152" i="11" s="1"/>
  <c r="BK152" i="11" s="1"/>
  <c r="Q152" i="11"/>
  <c r="AU152" i="11" s="1"/>
  <c r="BJ152" i="11" s="1"/>
  <c r="P152" i="11"/>
  <c r="AT152" i="11" s="1"/>
  <c r="BI152" i="11" s="1"/>
  <c r="O152" i="11"/>
  <c r="AS152" i="11" s="1"/>
  <c r="BH152" i="11" s="1"/>
  <c r="N152" i="11"/>
  <c r="AR152" i="11" s="1"/>
  <c r="BG152" i="11" s="1"/>
  <c r="M152" i="11"/>
  <c r="AQ152" i="11" s="1"/>
  <c r="BF152" i="11" s="1"/>
  <c r="L152" i="11"/>
  <c r="AP152" i="11" s="1"/>
  <c r="BE152" i="11" s="1"/>
  <c r="K152" i="11"/>
  <c r="AO152" i="11" s="1"/>
  <c r="BD152" i="11" s="1"/>
  <c r="J152" i="11"/>
  <c r="AN152" i="11" s="1"/>
  <c r="BC152" i="11" s="1"/>
  <c r="T151" i="11"/>
  <c r="AX151" i="11" s="1"/>
  <c r="BM151" i="11" s="1"/>
  <c r="S151" i="11"/>
  <c r="AW151" i="11" s="1"/>
  <c r="BL151" i="11" s="1"/>
  <c r="R151" i="11"/>
  <c r="AV151" i="11" s="1"/>
  <c r="BK151" i="11" s="1"/>
  <c r="Q151" i="11"/>
  <c r="AU151" i="11" s="1"/>
  <c r="BJ151" i="11" s="1"/>
  <c r="P151" i="11"/>
  <c r="AT151" i="11" s="1"/>
  <c r="BI151" i="11" s="1"/>
  <c r="O151" i="11"/>
  <c r="AS151" i="11" s="1"/>
  <c r="BH151" i="11" s="1"/>
  <c r="N151" i="11"/>
  <c r="AR151" i="11" s="1"/>
  <c r="BG151" i="11" s="1"/>
  <c r="M151" i="11"/>
  <c r="AQ151" i="11" s="1"/>
  <c r="BF151" i="11" s="1"/>
  <c r="L151" i="11"/>
  <c r="AP151" i="11" s="1"/>
  <c r="BE151" i="11" s="1"/>
  <c r="K151" i="11"/>
  <c r="AO151" i="11" s="1"/>
  <c r="BD151" i="11" s="1"/>
  <c r="J151" i="11"/>
  <c r="AN151" i="11" s="1"/>
  <c r="BC151" i="11" s="1"/>
  <c r="T150" i="11"/>
  <c r="AX150" i="11" s="1"/>
  <c r="BM150" i="11" s="1"/>
  <c r="S150" i="11"/>
  <c r="AW150" i="11" s="1"/>
  <c r="BL150" i="11" s="1"/>
  <c r="R150" i="11"/>
  <c r="AV150" i="11" s="1"/>
  <c r="BK150" i="11" s="1"/>
  <c r="Q150" i="11"/>
  <c r="AU150" i="11" s="1"/>
  <c r="BJ150" i="11" s="1"/>
  <c r="P150" i="11"/>
  <c r="AT150" i="11" s="1"/>
  <c r="BI150" i="11" s="1"/>
  <c r="O150" i="11"/>
  <c r="AS150" i="11" s="1"/>
  <c r="BH150" i="11" s="1"/>
  <c r="N150" i="11"/>
  <c r="AR150" i="11" s="1"/>
  <c r="BG150" i="11" s="1"/>
  <c r="M150" i="11"/>
  <c r="AQ150" i="11" s="1"/>
  <c r="BF150" i="11" s="1"/>
  <c r="L150" i="11"/>
  <c r="AP150" i="11" s="1"/>
  <c r="BE150" i="11" s="1"/>
  <c r="K150" i="11"/>
  <c r="AO150" i="11" s="1"/>
  <c r="BD150" i="11" s="1"/>
  <c r="J150" i="11"/>
  <c r="AN150" i="11" s="1"/>
  <c r="BC150" i="11" s="1"/>
  <c r="T149" i="11"/>
  <c r="AX149" i="11" s="1"/>
  <c r="BM149" i="11" s="1"/>
  <c r="S149" i="11"/>
  <c r="AW149" i="11" s="1"/>
  <c r="BL149" i="11" s="1"/>
  <c r="R149" i="11"/>
  <c r="AV149" i="11" s="1"/>
  <c r="BK149" i="11" s="1"/>
  <c r="Q149" i="11"/>
  <c r="AU149" i="11" s="1"/>
  <c r="BJ149" i="11" s="1"/>
  <c r="P149" i="11"/>
  <c r="AT149" i="11" s="1"/>
  <c r="BI149" i="11" s="1"/>
  <c r="O149" i="11"/>
  <c r="AS149" i="11" s="1"/>
  <c r="BH149" i="11" s="1"/>
  <c r="N149" i="11"/>
  <c r="AR149" i="11" s="1"/>
  <c r="BG149" i="11" s="1"/>
  <c r="M149" i="11"/>
  <c r="AQ149" i="11" s="1"/>
  <c r="BF149" i="11" s="1"/>
  <c r="L149" i="11"/>
  <c r="AP149" i="11" s="1"/>
  <c r="BE149" i="11" s="1"/>
  <c r="K149" i="11"/>
  <c r="AO149" i="11" s="1"/>
  <c r="BD149" i="11" s="1"/>
  <c r="J149" i="11"/>
  <c r="AN149" i="11" s="1"/>
  <c r="BC149" i="11" s="1"/>
  <c r="T148" i="11"/>
  <c r="AX148" i="11" s="1"/>
  <c r="BM148" i="11" s="1"/>
  <c r="S148" i="11"/>
  <c r="AW148" i="11" s="1"/>
  <c r="BL148" i="11" s="1"/>
  <c r="R148" i="11"/>
  <c r="AV148" i="11" s="1"/>
  <c r="BK148" i="11" s="1"/>
  <c r="Q148" i="11"/>
  <c r="AU148" i="11" s="1"/>
  <c r="BJ148" i="11" s="1"/>
  <c r="P148" i="11"/>
  <c r="AT148" i="11" s="1"/>
  <c r="BI148" i="11" s="1"/>
  <c r="O148" i="11"/>
  <c r="AS148" i="11" s="1"/>
  <c r="BH148" i="11" s="1"/>
  <c r="N148" i="11"/>
  <c r="AR148" i="11" s="1"/>
  <c r="BG148" i="11" s="1"/>
  <c r="M148" i="11"/>
  <c r="AQ148" i="11" s="1"/>
  <c r="BF148" i="11" s="1"/>
  <c r="L148" i="11"/>
  <c r="AP148" i="11" s="1"/>
  <c r="BE148" i="11" s="1"/>
  <c r="K148" i="11"/>
  <c r="AO148" i="11" s="1"/>
  <c r="BD148" i="11" s="1"/>
  <c r="J148" i="11"/>
  <c r="AN148" i="11" s="1"/>
  <c r="BC148" i="11" s="1"/>
  <c r="T147" i="11"/>
  <c r="AX147" i="11" s="1"/>
  <c r="BM147" i="11" s="1"/>
  <c r="S147" i="11"/>
  <c r="AW147" i="11" s="1"/>
  <c r="BL147" i="11" s="1"/>
  <c r="R147" i="11"/>
  <c r="AV147" i="11" s="1"/>
  <c r="BK147" i="11" s="1"/>
  <c r="Q147" i="11"/>
  <c r="AU147" i="11" s="1"/>
  <c r="BJ147" i="11" s="1"/>
  <c r="P147" i="11"/>
  <c r="AT147" i="11" s="1"/>
  <c r="BI147" i="11" s="1"/>
  <c r="O147" i="11"/>
  <c r="AS147" i="11" s="1"/>
  <c r="BH147" i="11" s="1"/>
  <c r="N147" i="11"/>
  <c r="AR147" i="11" s="1"/>
  <c r="BG147" i="11" s="1"/>
  <c r="M147" i="11"/>
  <c r="AQ147" i="11" s="1"/>
  <c r="BF147" i="11" s="1"/>
  <c r="L147" i="11"/>
  <c r="AP147" i="11" s="1"/>
  <c r="BE147" i="11" s="1"/>
  <c r="K147" i="11"/>
  <c r="AO147" i="11" s="1"/>
  <c r="BD147" i="11" s="1"/>
  <c r="J147" i="11"/>
  <c r="AN147" i="11" s="1"/>
  <c r="BC147" i="11" s="1"/>
  <c r="T146" i="11"/>
  <c r="AX146" i="11" s="1"/>
  <c r="BM146" i="11" s="1"/>
  <c r="S146" i="11"/>
  <c r="AW146" i="11" s="1"/>
  <c r="BL146" i="11" s="1"/>
  <c r="R146" i="11"/>
  <c r="AV146" i="11" s="1"/>
  <c r="BK146" i="11" s="1"/>
  <c r="Q146" i="11"/>
  <c r="AU146" i="11" s="1"/>
  <c r="BJ146" i="11" s="1"/>
  <c r="P146" i="11"/>
  <c r="AT146" i="11" s="1"/>
  <c r="BI146" i="11" s="1"/>
  <c r="O146" i="11"/>
  <c r="AS146" i="11" s="1"/>
  <c r="BH146" i="11" s="1"/>
  <c r="N146" i="11"/>
  <c r="AR146" i="11" s="1"/>
  <c r="BG146" i="11" s="1"/>
  <c r="M146" i="11"/>
  <c r="AQ146" i="11" s="1"/>
  <c r="BF146" i="11" s="1"/>
  <c r="L146" i="11"/>
  <c r="AP146" i="11" s="1"/>
  <c r="BE146" i="11" s="1"/>
  <c r="K146" i="11"/>
  <c r="AO146" i="11" s="1"/>
  <c r="BD146" i="11" s="1"/>
  <c r="J146" i="11"/>
  <c r="AN146" i="11" s="1"/>
  <c r="BC146" i="11" s="1"/>
  <c r="T145" i="11"/>
  <c r="AX145" i="11" s="1"/>
  <c r="BM145" i="11" s="1"/>
  <c r="S145" i="11"/>
  <c r="AW145" i="11" s="1"/>
  <c r="BL145" i="11" s="1"/>
  <c r="R145" i="11"/>
  <c r="AV145" i="11" s="1"/>
  <c r="BK145" i="11" s="1"/>
  <c r="Q145" i="11"/>
  <c r="AU145" i="11" s="1"/>
  <c r="BJ145" i="11" s="1"/>
  <c r="P145" i="11"/>
  <c r="AT145" i="11" s="1"/>
  <c r="BI145" i="11" s="1"/>
  <c r="O145" i="11"/>
  <c r="AS145" i="11" s="1"/>
  <c r="BH145" i="11" s="1"/>
  <c r="N145" i="11"/>
  <c r="AR145" i="11" s="1"/>
  <c r="BG145" i="11" s="1"/>
  <c r="M145" i="11"/>
  <c r="AQ145" i="11" s="1"/>
  <c r="BF145" i="11" s="1"/>
  <c r="L145" i="11"/>
  <c r="AP145" i="11" s="1"/>
  <c r="BE145" i="11" s="1"/>
  <c r="K145" i="11"/>
  <c r="AO145" i="11" s="1"/>
  <c r="BD145" i="11" s="1"/>
  <c r="J145" i="11"/>
  <c r="AN145" i="11" s="1"/>
  <c r="BC145" i="11" s="1"/>
  <c r="T144" i="11"/>
  <c r="AX144" i="11" s="1"/>
  <c r="BM144" i="11" s="1"/>
  <c r="S144" i="11"/>
  <c r="AW144" i="11" s="1"/>
  <c r="BL144" i="11" s="1"/>
  <c r="R144" i="11"/>
  <c r="AV144" i="11" s="1"/>
  <c r="BK144" i="11" s="1"/>
  <c r="Q144" i="11"/>
  <c r="AU144" i="11" s="1"/>
  <c r="BJ144" i="11" s="1"/>
  <c r="P144" i="11"/>
  <c r="AT144" i="11" s="1"/>
  <c r="BI144" i="11" s="1"/>
  <c r="O144" i="11"/>
  <c r="AS144" i="11" s="1"/>
  <c r="BH144" i="11" s="1"/>
  <c r="N144" i="11"/>
  <c r="AR144" i="11" s="1"/>
  <c r="BG144" i="11" s="1"/>
  <c r="M144" i="11"/>
  <c r="AQ144" i="11" s="1"/>
  <c r="BF144" i="11" s="1"/>
  <c r="L144" i="11"/>
  <c r="AP144" i="11" s="1"/>
  <c r="BE144" i="11" s="1"/>
  <c r="K144" i="11"/>
  <c r="AO144" i="11" s="1"/>
  <c r="BD144" i="11" s="1"/>
  <c r="J144" i="11"/>
  <c r="AN144" i="11" s="1"/>
  <c r="BC144" i="11" s="1"/>
  <c r="T143" i="11"/>
  <c r="AX143" i="11" s="1"/>
  <c r="BM143" i="11" s="1"/>
  <c r="S143" i="11"/>
  <c r="AW143" i="11" s="1"/>
  <c r="BL143" i="11" s="1"/>
  <c r="R143" i="11"/>
  <c r="AV143" i="11" s="1"/>
  <c r="BK143" i="11" s="1"/>
  <c r="Q143" i="11"/>
  <c r="AU143" i="11" s="1"/>
  <c r="BJ143" i="11" s="1"/>
  <c r="P143" i="11"/>
  <c r="AT143" i="11" s="1"/>
  <c r="BI143" i="11" s="1"/>
  <c r="O143" i="11"/>
  <c r="AS143" i="11" s="1"/>
  <c r="BH143" i="11" s="1"/>
  <c r="N143" i="11"/>
  <c r="AR143" i="11" s="1"/>
  <c r="BG143" i="11" s="1"/>
  <c r="M143" i="11"/>
  <c r="AQ143" i="11" s="1"/>
  <c r="BF143" i="11" s="1"/>
  <c r="L143" i="11"/>
  <c r="AP143" i="11" s="1"/>
  <c r="BE143" i="11" s="1"/>
  <c r="K143" i="11"/>
  <c r="AO143" i="11" s="1"/>
  <c r="BD143" i="11" s="1"/>
  <c r="J143" i="11"/>
  <c r="AN143" i="11" s="1"/>
  <c r="BC143" i="11" s="1"/>
  <c r="T142" i="11"/>
  <c r="AX142" i="11" s="1"/>
  <c r="BM142" i="11" s="1"/>
  <c r="S142" i="11"/>
  <c r="AW142" i="11" s="1"/>
  <c r="BL142" i="11" s="1"/>
  <c r="R142" i="11"/>
  <c r="AV142" i="11" s="1"/>
  <c r="BK142" i="11" s="1"/>
  <c r="Q142" i="11"/>
  <c r="AU142" i="11" s="1"/>
  <c r="BJ142" i="11" s="1"/>
  <c r="P142" i="11"/>
  <c r="AT142" i="11" s="1"/>
  <c r="BI142" i="11" s="1"/>
  <c r="O142" i="11"/>
  <c r="AS142" i="11" s="1"/>
  <c r="BH142" i="11" s="1"/>
  <c r="N142" i="11"/>
  <c r="AR142" i="11" s="1"/>
  <c r="BG142" i="11" s="1"/>
  <c r="M142" i="11"/>
  <c r="AQ142" i="11" s="1"/>
  <c r="BF142" i="11" s="1"/>
  <c r="L142" i="11"/>
  <c r="AP142" i="11" s="1"/>
  <c r="BE142" i="11" s="1"/>
  <c r="K142" i="11"/>
  <c r="AO142" i="11" s="1"/>
  <c r="BD142" i="11" s="1"/>
  <c r="J142" i="11"/>
  <c r="AN142" i="11" s="1"/>
  <c r="BC142" i="11" s="1"/>
  <c r="T141" i="11"/>
  <c r="AX141" i="11" s="1"/>
  <c r="BM141" i="11" s="1"/>
  <c r="S141" i="11"/>
  <c r="AW141" i="11" s="1"/>
  <c r="BL141" i="11" s="1"/>
  <c r="R141" i="11"/>
  <c r="AV141" i="11" s="1"/>
  <c r="BK141" i="11" s="1"/>
  <c r="Q141" i="11"/>
  <c r="AU141" i="11" s="1"/>
  <c r="BJ141" i="11" s="1"/>
  <c r="P141" i="11"/>
  <c r="AT141" i="11" s="1"/>
  <c r="BI141" i="11" s="1"/>
  <c r="O141" i="11"/>
  <c r="AS141" i="11" s="1"/>
  <c r="BH141" i="11" s="1"/>
  <c r="N141" i="11"/>
  <c r="AR141" i="11" s="1"/>
  <c r="BG141" i="11" s="1"/>
  <c r="M141" i="11"/>
  <c r="AQ141" i="11" s="1"/>
  <c r="BF141" i="11" s="1"/>
  <c r="L141" i="11"/>
  <c r="AP141" i="11" s="1"/>
  <c r="BE141" i="11" s="1"/>
  <c r="K141" i="11"/>
  <c r="AO141" i="11" s="1"/>
  <c r="BD141" i="11" s="1"/>
  <c r="J141" i="11"/>
  <c r="AN141" i="11" s="1"/>
  <c r="BC141" i="11" s="1"/>
  <c r="T140" i="11"/>
  <c r="AX140" i="11" s="1"/>
  <c r="BM140" i="11" s="1"/>
  <c r="S140" i="11"/>
  <c r="AW140" i="11" s="1"/>
  <c r="BL140" i="11" s="1"/>
  <c r="R140" i="11"/>
  <c r="AV140" i="11" s="1"/>
  <c r="BK140" i="11" s="1"/>
  <c r="Q140" i="11"/>
  <c r="AU140" i="11" s="1"/>
  <c r="BJ140" i="11" s="1"/>
  <c r="P140" i="11"/>
  <c r="AT140" i="11" s="1"/>
  <c r="BI140" i="11" s="1"/>
  <c r="O140" i="11"/>
  <c r="AS140" i="11" s="1"/>
  <c r="BH140" i="11" s="1"/>
  <c r="N140" i="11"/>
  <c r="AR140" i="11" s="1"/>
  <c r="BG140" i="11" s="1"/>
  <c r="M140" i="11"/>
  <c r="AQ140" i="11" s="1"/>
  <c r="BF140" i="11" s="1"/>
  <c r="L140" i="11"/>
  <c r="AP140" i="11" s="1"/>
  <c r="BE140" i="11" s="1"/>
  <c r="K140" i="11"/>
  <c r="AO140" i="11" s="1"/>
  <c r="BD140" i="11" s="1"/>
  <c r="J140" i="11"/>
  <c r="AN140" i="11" s="1"/>
  <c r="BC140" i="11" s="1"/>
  <c r="T139" i="11"/>
  <c r="AX139" i="11" s="1"/>
  <c r="BM139" i="11" s="1"/>
  <c r="S139" i="11"/>
  <c r="AW139" i="11" s="1"/>
  <c r="BL139" i="11" s="1"/>
  <c r="R139" i="11"/>
  <c r="AV139" i="11" s="1"/>
  <c r="BK139" i="11" s="1"/>
  <c r="Q139" i="11"/>
  <c r="AU139" i="11" s="1"/>
  <c r="BJ139" i="11" s="1"/>
  <c r="P139" i="11"/>
  <c r="AT139" i="11" s="1"/>
  <c r="BI139" i="11" s="1"/>
  <c r="O139" i="11"/>
  <c r="AS139" i="11" s="1"/>
  <c r="BH139" i="11" s="1"/>
  <c r="N139" i="11"/>
  <c r="AR139" i="11" s="1"/>
  <c r="BG139" i="11" s="1"/>
  <c r="M139" i="11"/>
  <c r="AQ139" i="11" s="1"/>
  <c r="BF139" i="11" s="1"/>
  <c r="L139" i="11"/>
  <c r="AP139" i="11" s="1"/>
  <c r="BE139" i="11" s="1"/>
  <c r="K139" i="11"/>
  <c r="AO139" i="11" s="1"/>
  <c r="BD139" i="11" s="1"/>
  <c r="J139" i="11"/>
  <c r="AN139" i="11" s="1"/>
  <c r="BC139" i="11" s="1"/>
  <c r="T138" i="11"/>
  <c r="AX138" i="11" s="1"/>
  <c r="BM138" i="11" s="1"/>
  <c r="S138" i="11"/>
  <c r="AW138" i="11" s="1"/>
  <c r="BL138" i="11" s="1"/>
  <c r="R138" i="11"/>
  <c r="AV138" i="11" s="1"/>
  <c r="BK138" i="11" s="1"/>
  <c r="Q138" i="11"/>
  <c r="AU138" i="11" s="1"/>
  <c r="BJ138" i="11" s="1"/>
  <c r="P138" i="11"/>
  <c r="AT138" i="11" s="1"/>
  <c r="BI138" i="11" s="1"/>
  <c r="O138" i="11"/>
  <c r="AS138" i="11" s="1"/>
  <c r="BH138" i="11" s="1"/>
  <c r="N138" i="11"/>
  <c r="AR138" i="11" s="1"/>
  <c r="BG138" i="11" s="1"/>
  <c r="M138" i="11"/>
  <c r="AQ138" i="11" s="1"/>
  <c r="BF138" i="11" s="1"/>
  <c r="L138" i="11"/>
  <c r="AP138" i="11" s="1"/>
  <c r="BE138" i="11" s="1"/>
  <c r="K138" i="11"/>
  <c r="AO138" i="11" s="1"/>
  <c r="BD138" i="11" s="1"/>
  <c r="J138" i="11"/>
  <c r="AN138" i="11" s="1"/>
  <c r="BC138" i="11" s="1"/>
  <c r="T137" i="11"/>
  <c r="AX137" i="11" s="1"/>
  <c r="BM137" i="11" s="1"/>
  <c r="S137" i="11"/>
  <c r="AW137" i="11" s="1"/>
  <c r="BL137" i="11" s="1"/>
  <c r="R137" i="11"/>
  <c r="AV137" i="11" s="1"/>
  <c r="BK137" i="11" s="1"/>
  <c r="Q137" i="11"/>
  <c r="AU137" i="11" s="1"/>
  <c r="BJ137" i="11" s="1"/>
  <c r="P137" i="11"/>
  <c r="AT137" i="11" s="1"/>
  <c r="BI137" i="11" s="1"/>
  <c r="O137" i="11"/>
  <c r="AS137" i="11" s="1"/>
  <c r="BH137" i="11" s="1"/>
  <c r="N137" i="11"/>
  <c r="AR137" i="11" s="1"/>
  <c r="BG137" i="11" s="1"/>
  <c r="M137" i="11"/>
  <c r="AQ137" i="11" s="1"/>
  <c r="BF137" i="11" s="1"/>
  <c r="L137" i="11"/>
  <c r="AP137" i="11" s="1"/>
  <c r="BE137" i="11" s="1"/>
  <c r="K137" i="11"/>
  <c r="AO137" i="11" s="1"/>
  <c r="BD137" i="11" s="1"/>
  <c r="J137" i="11"/>
  <c r="AN137" i="11" s="1"/>
  <c r="BC137" i="11" s="1"/>
  <c r="T136" i="11"/>
  <c r="AX136" i="11" s="1"/>
  <c r="BM136" i="11" s="1"/>
  <c r="S136" i="11"/>
  <c r="AW136" i="11" s="1"/>
  <c r="BL136" i="11" s="1"/>
  <c r="R136" i="11"/>
  <c r="AV136" i="11" s="1"/>
  <c r="BK136" i="11" s="1"/>
  <c r="Q136" i="11"/>
  <c r="AU136" i="11" s="1"/>
  <c r="BJ136" i="11" s="1"/>
  <c r="P136" i="11"/>
  <c r="AT136" i="11" s="1"/>
  <c r="BI136" i="11" s="1"/>
  <c r="O136" i="11"/>
  <c r="AS136" i="11" s="1"/>
  <c r="BH136" i="11" s="1"/>
  <c r="N136" i="11"/>
  <c r="AR136" i="11" s="1"/>
  <c r="BG136" i="11" s="1"/>
  <c r="M136" i="11"/>
  <c r="AQ136" i="11" s="1"/>
  <c r="BF136" i="11" s="1"/>
  <c r="L136" i="11"/>
  <c r="AP136" i="11" s="1"/>
  <c r="BE136" i="11" s="1"/>
  <c r="K136" i="11"/>
  <c r="AO136" i="11" s="1"/>
  <c r="BD136" i="11" s="1"/>
  <c r="J136" i="11"/>
  <c r="AN136" i="11" s="1"/>
  <c r="BC136" i="11" s="1"/>
  <c r="T135" i="11"/>
  <c r="AX135" i="11" s="1"/>
  <c r="BM135" i="11" s="1"/>
  <c r="S135" i="11"/>
  <c r="AW135" i="11" s="1"/>
  <c r="BL135" i="11" s="1"/>
  <c r="R135" i="11"/>
  <c r="AV135" i="11" s="1"/>
  <c r="BK135" i="11" s="1"/>
  <c r="Q135" i="11"/>
  <c r="AU135" i="11" s="1"/>
  <c r="BJ135" i="11" s="1"/>
  <c r="P135" i="11"/>
  <c r="AT135" i="11" s="1"/>
  <c r="BI135" i="11" s="1"/>
  <c r="O135" i="11"/>
  <c r="AS135" i="11" s="1"/>
  <c r="BH135" i="11" s="1"/>
  <c r="N135" i="11"/>
  <c r="AR135" i="11" s="1"/>
  <c r="BG135" i="11" s="1"/>
  <c r="M135" i="11"/>
  <c r="AQ135" i="11" s="1"/>
  <c r="BF135" i="11" s="1"/>
  <c r="L135" i="11"/>
  <c r="AP135" i="11" s="1"/>
  <c r="BE135" i="11" s="1"/>
  <c r="K135" i="11"/>
  <c r="AO135" i="11" s="1"/>
  <c r="BD135" i="11" s="1"/>
  <c r="J135" i="11"/>
  <c r="AN135" i="11" s="1"/>
  <c r="BC135" i="11" s="1"/>
  <c r="T134" i="11"/>
  <c r="AX134" i="11" s="1"/>
  <c r="BM134" i="11" s="1"/>
  <c r="S134" i="11"/>
  <c r="AW134" i="11" s="1"/>
  <c r="BL134" i="11" s="1"/>
  <c r="R134" i="11"/>
  <c r="AV134" i="11" s="1"/>
  <c r="BK134" i="11" s="1"/>
  <c r="Q134" i="11"/>
  <c r="AU134" i="11" s="1"/>
  <c r="BJ134" i="11" s="1"/>
  <c r="P134" i="11"/>
  <c r="AT134" i="11" s="1"/>
  <c r="BI134" i="11" s="1"/>
  <c r="O134" i="11"/>
  <c r="AS134" i="11" s="1"/>
  <c r="BH134" i="11" s="1"/>
  <c r="N134" i="11"/>
  <c r="AR134" i="11" s="1"/>
  <c r="BG134" i="11" s="1"/>
  <c r="M134" i="11"/>
  <c r="AQ134" i="11" s="1"/>
  <c r="BF134" i="11" s="1"/>
  <c r="L134" i="11"/>
  <c r="AP134" i="11" s="1"/>
  <c r="BE134" i="11" s="1"/>
  <c r="K134" i="11"/>
  <c r="AO134" i="11" s="1"/>
  <c r="BD134" i="11" s="1"/>
  <c r="J134" i="11"/>
  <c r="AN134" i="11" s="1"/>
  <c r="BC134" i="11" s="1"/>
  <c r="T133" i="11"/>
  <c r="AX133" i="11" s="1"/>
  <c r="BM133" i="11" s="1"/>
  <c r="S133" i="11"/>
  <c r="AW133" i="11" s="1"/>
  <c r="BL133" i="11" s="1"/>
  <c r="R133" i="11"/>
  <c r="AV133" i="11" s="1"/>
  <c r="BK133" i="11" s="1"/>
  <c r="Q133" i="11"/>
  <c r="AU133" i="11" s="1"/>
  <c r="BJ133" i="11" s="1"/>
  <c r="P133" i="11"/>
  <c r="AT133" i="11" s="1"/>
  <c r="BI133" i="11" s="1"/>
  <c r="O133" i="11"/>
  <c r="AS133" i="11" s="1"/>
  <c r="BH133" i="11" s="1"/>
  <c r="N133" i="11"/>
  <c r="AR133" i="11" s="1"/>
  <c r="BG133" i="11" s="1"/>
  <c r="M133" i="11"/>
  <c r="AQ133" i="11" s="1"/>
  <c r="BF133" i="11" s="1"/>
  <c r="L133" i="11"/>
  <c r="AP133" i="11" s="1"/>
  <c r="BE133" i="11" s="1"/>
  <c r="K133" i="11"/>
  <c r="AO133" i="11" s="1"/>
  <c r="BD133" i="11" s="1"/>
  <c r="J133" i="11"/>
  <c r="AN133" i="11" s="1"/>
  <c r="BC133" i="11" s="1"/>
  <c r="T132" i="11"/>
  <c r="AX132" i="11" s="1"/>
  <c r="BM132" i="11" s="1"/>
  <c r="S132" i="11"/>
  <c r="AW132" i="11" s="1"/>
  <c r="BL132" i="11" s="1"/>
  <c r="R132" i="11"/>
  <c r="AV132" i="11" s="1"/>
  <c r="BK132" i="11" s="1"/>
  <c r="Q132" i="11"/>
  <c r="AU132" i="11" s="1"/>
  <c r="BJ132" i="11" s="1"/>
  <c r="P132" i="11"/>
  <c r="AT132" i="11" s="1"/>
  <c r="BI132" i="11" s="1"/>
  <c r="O132" i="11"/>
  <c r="AS132" i="11" s="1"/>
  <c r="BH132" i="11" s="1"/>
  <c r="N132" i="11"/>
  <c r="AR132" i="11" s="1"/>
  <c r="BG132" i="11" s="1"/>
  <c r="M132" i="11"/>
  <c r="AQ132" i="11" s="1"/>
  <c r="BF132" i="11" s="1"/>
  <c r="L132" i="11"/>
  <c r="AP132" i="11" s="1"/>
  <c r="BE132" i="11" s="1"/>
  <c r="K132" i="11"/>
  <c r="AO132" i="11" s="1"/>
  <c r="BD132" i="11" s="1"/>
  <c r="J132" i="11"/>
  <c r="AN132" i="11" s="1"/>
  <c r="BC132" i="11" s="1"/>
  <c r="T131" i="11"/>
  <c r="AX131" i="11" s="1"/>
  <c r="BM131" i="11" s="1"/>
  <c r="S131" i="11"/>
  <c r="AW131" i="11" s="1"/>
  <c r="BL131" i="11" s="1"/>
  <c r="R131" i="11"/>
  <c r="AV131" i="11" s="1"/>
  <c r="BK131" i="11" s="1"/>
  <c r="Q131" i="11"/>
  <c r="AU131" i="11" s="1"/>
  <c r="BJ131" i="11" s="1"/>
  <c r="P131" i="11"/>
  <c r="AT131" i="11" s="1"/>
  <c r="BI131" i="11" s="1"/>
  <c r="O131" i="11"/>
  <c r="AS131" i="11" s="1"/>
  <c r="BH131" i="11" s="1"/>
  <c r="N131" i="11"/>
  <c r="AR131" i="11" s="1"/>
  <c r="BG131" i="11" s="1"/>
  <c r="M131" i="11"/>
  <c r="AQ131" i="11" s="1"/>
  <c r="BF131" i="11" s="1"/>
  <c r="L131" i="11"/>
  <c r="AP131" i="11" s="1"/>
  <c r="BE131" i="11" s="1"/>
  <c r="K131" i="11"/>
  <c r="AO131" i="11" s="1"/>
  <c r="BD131" i="11" s="1"/>
  <c r="J131" i="11"/>
  <c r="AN131" i="11" s="1"/>
  <c r="BC131" i="11" s="1"/>
  <c r="T130" i="11"/>
  <c r="AX130" i="11" s="1"/>
  <c r="BM130" i="11" s="1"/>
  <c r="S130" i="11"/>
  <c r="AW130" i="11" s="1"/>
  <c r="BL130" i="11" s="1"/>
  <c r="R130" i="11"/>
  <c r="AV130" i="11" s="1"/>
  <c r="BK130" i="11" s="1"/>
  <c r="Q130" i="11"/>
  <c r="AU130" i="11" s="1"/>
  <c r="BJ130" i="11" s="1"/>
  <c r="P130" i="11"/>
  <c r="AT130" i="11" s="1"/>
  <c r="BI130" i="11" s="1"/>
  <c r="O130" i="11"/>
  <c r="AS130" i="11" s="1"/>
  <c r="BH130" i="11" s="1"/>
  <c r="N130" i="11"/>
  <c r="AR130" i="11" s="1"/>
  <c r="BG130" i="11" s="1"/>
  <c r="M130" i="11"/>
  <c r="AQ130" i="11" s="1"/>
  <c r="BF130" i="11" s="1"/>
  <c r="L130" i="11"/>
  <c r="AP130" i="11" s="1"/>
  <c r="BE130" i="11" s="1"/>
  <c r="K130" i="11"/>
  <c r="AO130" i="11" s="1"/>
  <c r="BD130" i="11" s="1"/>
  <c r="J130" i="11"/>
  <c r="AN130" i="11" s="1"/>
  <c r="BC130" i="11" s="1"/>
  <c r="T129" i="11"/>
  <c r="AX129" i="11" s="1"/>
  <c r="BM129" i="11" s="1"/>
  <c r="S129" i="11"/>
  <c r="AW129" i="11" s="1"/>
  <c r="BL129" i="11" s="1"/>
  <c r="R129" i="11"/>
  <c r="AV129" i="11" s="1"/>
  <c r="BK129" i="11" s="1"/>
  <c r="Q129" i="11"/>
  <c r="AU129" i="11" s="1"/>
  <c r="BJ129" i="11" s="1"/>
  <c r="P129" i="11"/>
  <c r="AT129" i="11" s="1"/>
  <c r="BI129" i="11" s="1"/>
  <c r="O129" i="11"/>
  <c r="AS129" i="11" s="1"/>
  <c r="BH129" i="11" s="1"/>
  <c r="N129" i="11"/>
  <c r="AR129" i="11" s="1"/>
  <c r="BG129" i="11" s="1"/>
  <c r="M129" i="11"/>
  <c r="AQ129" i="11" s="1"/>
  <c r="BF129" i="11" s="1"/>
  <c r="L129" i="11"/>
  <c r="AP129" i="11" s="1"/>
  <c r="BE129" i="11" s="1"/>
  <c r="K129" i="11"/>
  <c r="AO129" i="11" s="1"/>
  <c r="BD129" i="11" s="1"/>
  <c r="J129" i="11"/>
  <c r="AN129" i="11" s="1"/>
  <c r="BC129" i="11" s="1"/>
  <c r="T128" i="11"/>
  <c r="AX128" i="11" s="1"/>
  <c r="BM128" i="11" s="1"/>
  <c r="S128" i="11"/>
  <c r="AW128" i="11" s="1"/>
  <c r="BL128" i="11" s="1"/>
  <c r="R128" i="11"/>
  <c r="AV128" i="11" s="1"/>
  <c r="BK128" i="11" s="1"/>
  <c r="Q128" i="11"/>
  <c r="AU128" i="11" s="1"/>
  <c r="BJ128" i="11" s="1"/>
  <c r="P128" i="11"/>
  <c r="AT128" i="11" s="1"/>
  <c r="BI128" i="11" s="1"/>
  <c r="O128" i="11"/>
  <c r="AS128" i="11" s="1"/>
  <c r="BH128" i="11" s="1"/>
  <c r="N128" i="11"/>
  <c r="AR128" i="11" s="1"/>
  <c r="BG128" i="11" s="1"/>
  <c r="M128" i="11"/>
  <c r="AQ128" i="11" s="1"/>
  <c r="BF128" i="11" s="1"/>
  <c r="L128" i="11"/>
  <c r="AP128" i="11" s="1"/>
  <c r="BE128" i="11" s="1"/>
  <c r="K128" i="11"/>
  <c r="AO128" i="11" s="1"/>
  <c r="BD128" i="11" s="1"/>
  <c r="J128" i="11"/>
  <c r="AN128" i="11" s="1"/>
  <c r="BC128" i="11" s="1"/>
  <c r="T127" i="11"/>
  <c r="AX127" i="11" s="1"/>
  <c r="BM127" i="11" s="1"/>
  <c r="S127" i="11"/>
  <c r="AW127" i="11" s="1"/>
  <c r="BL127" i="11" s="1"/>
  <c r="R127" i="11"/>
  <c r="AV127" i="11" s="1"/>
  <c r="BK127" i="11" s="1"/>
  <c r="Q127" i="11"/>
  <c r="AU127" i="11" s="1"/>
  <c r="BJ127" i="11" s="1"/>
  <c r="P127" i="11"/>
  <c r="AT127" i="11" s="1"/>
  <c r="BI127" i="11" s="1"/>
  <c r="O127" i="11"/>
  <c r="AS127" i="11" s="1"/>
  <c r="BH127" i="11" s="1"/>
  <c r="N127" i="11"/>
  <c r="AR127" i="11" s="1"/>
  <c r="BG127" i="11" s="1"/>
  <c r="M127" i="11"/>
  <c r="AQ127" i="11" s="1"/>
  <c r="BF127" i="11" s="1"/>
  <c r="L127" i="11"/>
  <c r="AP127" i="11" s="1"/>
  <c r="BE127" i="11" s="1"/>
  <c r="K127" i="11"/>
  <c r="AO127" i="11" s="1"/>
  <c r="BD127" i="11" s="1"/>
  <c r="J127" i="11"/>
  <c r="AN127" i="11" s="1"/>
  <c r="BC127" i="11" s="1"/>
  <c r="T126" i="11"/>
  <c r="AX126" i="11" s="1"/>
  <c r="BM126" i="11" s="1"/>
  <c r="S126" i="11"/>
  <c r="AW126" i="11" s="1"/>
  <c r="BL126" i="11" s="1"/>
  <c r="R126" i="11"/>
  <c r="AV126" i="11" s="1"/>
  <c r="BK126" i="11" s="1"/>
  <c r="Q126" i="11"/>
  <c r="AU126" i="11" s="1"/>
  <c r="BJ126" i="11" s="1"/>
  <c r="P126" i="11"/>
  <c r="AT126" i="11" s="1"/>
  <c r="BI126" i="11" s="1"/>
  <c r="O126" i="11"/>
  <c r="AS126" i="11" s="1"/>
  <c r="BH126" i="11" s="1"/>
  <c r="N126" i="11"/>
  <c r="AR126" i="11" s="1"/>
  <c r="BG126" i="11" s="1"/>
  <c r="M126" i="11"/>
  <c r="AQ126" i="11" s="1"/>
  <c r="BF126" i="11" s="1"/>
  <c r="L126" i="11"/>
  <c r="AP126" i="11" s="1"/>
  <c r="BE126" i="11" s="1"/>
  <c r="K126" i="11"/>
  <c r="AO126" i="11" s="1"/>
  <c r="BD126" i="11" s="1"/>
  <c r="J126" i="11"/>
  <c r="AN126" i="11" s="1"/>
  <c r="BC126" i="11" s="1"/>
  <c r="T125" i="11"/>
  <c r="AX125" i="11" s="1"/>
  <c r="BM125" i="11" s="1"/>
  <c r="S125" i="11"/>
  <c r="AW125" i="11" s="1"/>
  <c r="BL125" i="11" s="1"/>
  <c r="R125" i="11"/>
  <c r="AV125" i="11" s="1"/>
  <c r="BK125" i="11" s="1"/>
  <c r="Q125" i="11"/>
  <c r="AU125" i="11" s="1"/>
  <c r="BJ125" i="11" s="1"/>
  <c r="P125" i="11"/>
  <c r="AT125" i="11" s="1"/>
  <c r="BI125" i="11" s="1"/>
  <c r="O125" i="11"/>
  <c r="AS125" i="11" s="1"/>
  <c r="BH125" i="11" s="1"/>
  <c r="N125" i="11"/>
  <c r="AR125" i="11" s="1"/>
  <c r="BG125" i="11" s="1"/>
  <c r="M125" i="11"/>
  <c r="AQ125" i="11" s="1"/>
  <c r="BF125" i="11" s="1"/>
  <c r="L125" i="11"/>
  <c r="AP125" i="11" s="1"/>
  <c r="BE125" i="11" s="1"/>
  <c r="K125" i="11"/>
  <c r="AO125" i="11" s="1"/>
  <c r="BD125" i="11" s="1"/>
  <c r="J125" i="11"/>
  <c r="AN125" i="11" s="1"/>
  <c r="BC125" i="11" s="1"/>
  <c r="T124" i="11"/>
  <c r="AX124" i="11" s="1"/>
  <c r="BM124" i="11" s="1"/>
  <c r="S124" i="11"/>
  <c r="AW124" i="11" s="1"/>
  <c r="BL124" i="11" s="1"/>
  <c r="R124" i="11"/>
  <c r="AV124" i="11" s="1"/>
  <c r="BK124" i="11" s="1"/>
  <c r="Q124" i="11"/>
  <c r="AU124" i="11" s="1"/>
  <c r="BJ124" i="11" s="1"/>
  <c r="P124" i="11"/>
  <c r="AT124" i="11" s="1"/>
  <c r="BI124" i="11" s="1"/>
  <c r="O124" i="11"/>
  <c r="AS124" i="11" s="1"/>
  <c r="BH124" i="11" s="1"/>
  <c r="N124" i="11"/>
  <c r="AR124" i="11" s="1"/>
  <c r="BG124" i="11" s="1"/>
  <c r="M124" i="11"/>
  <c r="AQ124" i="11" s="1"/>
  <c r="BF124" i="11" s="1"/>
  <c r="L124" i="11"/>
  <c r="AP124" i="11" s="1"/>
  <c r="BE124" i="11" s="1"/>
  <c r="K124" i="11"/>
  <c r="AO124" i="11" s="1"/>
  <c r="BD124" i="11" s="1"/>
  <c r="J124" i="11"/>
  <c r="AN124" i="11" s="1"/>
  <c r="BC124" i="11" s="1"/>
  <c r="T123" i="11"/>
  <c r="AX123" i="11" s="1"/>
  <c r="BM123" i="11" s="1"/>
  <c r="S123" i="11"/>
  <c r="AW123" i="11" s="1"/>
  <c r="BL123" i="11" s="1"/>
  <c r="R123" i="11"/>
  <c r="AV123" i="11" s="1"/>
  <c r="BK123" i="11" s="1"/>
  <c r="Q123" i="11"/>
  <c r="AU123" i="11" s="1"/>
  <c r="BJ123" i="11" s="1"/>
  <c r="P123" i="11"/>
  <c r="AT123" i="11" s="1"/>
  <c r="BI123" i="11" s="1"/>
  <c r="O123" i="11"/>
  <c r="AS123" i="11" s="1"/>
  <c r="BH123" i="11" s="1"/>
  <c r="N123" i="11"/>
  <c r="AR123" i="11" s="1"/>
  <c r="BG123" i="11" s="1"/>
  <c r="M123" i="11"/>
  <c r="AQ123" i="11" s="1"/>
  <c r="BF123" i="11" s="1"/>
  <c r="L123" i="11"/>
  <c r="AP123" i="11" s="1"/>
  <c r="BE123" i="11" s="1"/>
  <c r="K123" i="11"/>
  <c r="AO123" i="11" s="1"/>
  <c r="BD123" i="11" s="1"/>
  <c r="J123" i="11"/>
  <c r="AN123" i="11" s="1"/>
  <c r="BC123" i="11" s="1"/>
  <c r="T122" i="11"/>
  <c r="AX122" i="11" s="1"/>
  <c r="BM122" i="11" s="1"/>
  <c r="S122" i="11"/>
  <c r="AW122" i="11" s="1"/>
  <c r="BL122" i="11" s="1"/>
  <c r="R122" i="11"/>
  <c r="AV122" i="11" s="1"/>
  <c r="BK122" i="11" s="1"/>
  <c r="Q122" i="11"/>
  <c r="AU122" i="11" s="1"/>
  <c r="BJ122" i="11" s="1"/>
  <c r="P122" i="11"/>
  <c r="AT122" i="11" s="1"/>
  <c r="BI122" i="11" s="1"/>
  <c r="O122" i="11"/>
  <c r="AS122" i="11" s="1"/>
  <c r="BH122" i="11" s="1"/>
  <c r="N122" i="11"/>
  <c r="AR122" i="11" s="1"/>
  <c r="BG122" i="11" s="1"/>
  <c r="M122" i="11"/>
  <c r="AQ122" i="11" s="1"/>
  <c r="BF122" i="11" s="1"/>
  <c r="L122" i="11"/>
  <c r="AP122" i="11" s="1"/>
  <c r="BE122" i="11" s="1"/>
  <c r="K122" i="11"/>
  <c r="AO122" i="11" s="1"/>
  <c r="BD122" i="11" s="1"/>
  <c r="J122" i="11"/>
  <c r="AN122" i="11" s="1"/>
  <c r="BC122" i="11" s="1"/>
  <c r="T120" i="11"/>
  <c r="AX120" i="11" s="1"/>
  <c r="BM120" i="11" s="1"/>
  <c r="S120" i="11"/>
  <c r="AW120" i="11" s="1"/>
  <c r="BL120" i="11" s="1"/>
  <c r="R120" i="11"/>
  <c r="AV120" i="11" s="1"/>
  <c r="BK120" i="11" s="1"/>
  <c r="Q120" i="11"/>
  <c r="AU120" i="11" s="1"/>
  <c r="BJ120" i="11" s="1"/>
  <c r="P120" i="11"/>
  <c r="AT120" i="11" s="1"/>
  <c r="BI120" i="11" s="1"/>
  <c r="O120" i="11"/>
  <c r="AS120" i="11" s="1"/>
  <c r="BH120" i="11" s="1"/>
  <c r="N120" i="11"/>
  <c r="AR120" i="11" s="1"/>
  <c r="BG120" i="11" s="1"/>
  <c r="M120" i="11"/>
  <c r="AQ120" i="11" s="1"/>
  <c r="BF120" i="11" s="1"/>
  <c r="L120" i="11"/>
  <c r="AP120" i="11" s="1"/>
  <c r="BE120" i="11" s="1"/>
  <c r="K120" i="11"/>
  <c r="AO120" i="11" s="1"/>
  <c r="BD120" i="11" s="1"/>
  <c r="J120" i="11"/>
  <c r="AN120" i="11" s="1"/>
  <c r="BC120" i="11" s="1"/>
  <c r="T119" i="11"/>
  <c r="AX119" i="11" s="1"/>
  <c r="BM119" i="11" s="1"/>
  <c r="S119" i="11"/>
  <c r="AW119" i="11" s="1"/>
  <c r="BL119" i="11" s="1"/>
  <c r="R119" i="11"/>
  <c r="AV119" i="11" s="1"/>
  <c r="BK119" i="11" s="1"/>
  <c r="Q119" i="11"/>
  <c r="AU119" i="11" s="1"/>
  <c r="BJ119" i="11" s="1"/>
  <c r="P119" i="11"/>
  <c r="AT119" i="11" s="1"/>
  <c r="BI119" i="11" s="1"/>
  <c r="O119" i="11"/>
  <c r="AS119" i="11" s="1"/>
  <c r="BH119" i="11" s="1"/>
  <c r="N119" i="11"/>
  <c r="AR119" i="11" s="1"/>
  <c r="BG119" i="11" s="1"/>
  <c r="M119" i="11"/>
  <c r="AQ119" i="11" s="1"/>
  <c r="BF119" i="11" s="1"/>
  <c r="L119" i="11"/>
  <c r="AP119" i="11" s="1"/>
  <c r="BE119" i="11" s="1"/>
  <c r="K119" i="11"/>
  <c r="AO119" i="11" s="1"/>
  <c r="BD119" i="11" s="1"/>
  <c r="J119" i="11"/>
  <c r="AN119" i="11" s="1"/>
  <c r="BC119" i="11" s="1"/>
  <c r="T117" i="11"/>
  <c r="AX117" i="11" s="1"/>
  <c r="BM117" i="11" s="1"/>
  <c r="S117" i="11"/>
  <c r="AW117" i="11" s="1"/>
  <c r="BL117" i="11" s="1"/>
  <c r="R117" i="11"/>
  <c r="AV117" i="11" s="1"/>
  <c r="BK117" i="11" s="1"/>
  <c r="Q117" i="11"/>
  <c r="AU117" i="11" s="1"/>
  <c r="BJ117" i="11" s="1"/>
  <c r="P117" i="11"/>
  <c r="AT117" i="11" s="1"/>
  <c r="BI117" i="11" s="1"/>
  <c r="O117" i="11"/>
  <c r="AS117" i="11" s="1"/>
  <c r="BH117" i="11" s="1"/>
  <c r="N117" i="11"/>
  <c r="AR117" i="11" s="1"/>
  <c r="BG117" i="11" s="1"/>
  <c r="M117" i="11"/>
  <c r="AQ117" i="11" s="1"/>
  <c r="BF117" i="11" s="1"/>
  <c r="L117" i="11"/>
  <c r="AP117" i="11" s="1"/>
  <c r="BE117" i="11" s="1"/>
  <c r="K117" i="11"/>
  <c r="AO117" i="11" s="1"/>
  <c r="BD117" i="11" s="1"/>
  <c r="J117" i="11"/>
  <c r="AN117" i="11" s="1"/>
  <c r="BC117" i="11" s="1"/>
  <c r="T116" i="11"/>
  <c r="AX116" i="11" s="1"/>
  <c r="BM116" i="11" s="1"/>
  <c r="S116" i="11"/>
  <c r="AW116" i="11" s="1"/>
  <c r="BL116" i="11" s="1"/>
  <c r="R116" i="11"/>
  <c r="AV116" i="11" s="1"/>
  <c r="BK116" i="11" s="1"/>
  <c r="Q116" i="11"/>
  <c r="AU116" i="11" s="1"/>
  <c r="BJ116" i="11" s="1"/>
  <c r="P116" i="11"/>
  <c r="AT116" i="11" s="1"/>
  <c r="BI116" i="11" s="1"/>
  <c r="O116" i="11"/>
  <c r="AS116" i="11" s="1"/>
  <c r="BH116" i="11" s="1"/>
  <c r="N116" i="11"/>
  <c r="AR116" i="11" s="1"/>
  <c r="BG116" i="11" s="1"/>
  <c r="M116" i="11"/>
  <c r="AQ116" i="11" s="1"/>
  <c r="BF116" i="11" s="1"/>
  <c r="L116" i="11"/>
  <c r="AP116" i="11" s="1"/>
  <c r="BE116" i="11" s="1"/>
  <c r="K116" i="11"/>
  <c r="AO116" i="11" s="1"/>
  <c r="BD116" i="11" s="1"/>
  <c r="J116" i="11"/>
  <c r="AN116" i="11" s="1"/>
  <c r="BC116" i="11" s="1"/>
  <c r="T115" i="11"/>
  <c r="AX115" i="11" s="1"/>
  <c r="BM115" i="11" s="1"/>
  <c r="S115" i="11"/>
  <c r="AW115" i="11" s="1"/>
  <c r="BL115" i="11" s="1"/>
  <c r="R115" i="11"/>
  <c r="AV115" i="11" s="1"/>
  <c r="BK115" i="11" s="1"/>
  <c r="Q115" i="11"/>
  <c r="AU115" i="11" s="1"/>
  <c r="BJ115" i="11" s="1"/>
  <c r="P115" i="11"/>
  <c r="AT115" i="11" s="1"/>
  <c r="BI115" i="11" s="1"/>
  <c r="O115" i="11"/>
  <c r="AS115" i="11" s="1"/>
  <c r="BH115" i="11" s="1"/>
  <c r="N115" i="11"/>
  <c r="AR115" i="11" s="1"/>
  <c r="BG115" i="11" s="1"/>
  <c r="M115" i="11"/>
  <c r="AQ115" i="11" s="1"/>
  <c r="BF115" i="11" s="1"/>
  <c r="L115" i="11"/>
  <c r="AP115" i="11" s="1"/>
  <c r="BE115" i="11" s="1"/>
  <c r="K115" i="11"/>
  <c r="AO115" i="11" s="1"/>
  <c r="BD115" i="11" s="1"/>
  <c r="J115" i="11"/>
  <c r="AN115" i="11" s="1"/>
  <c r="BC115" i="11" s="1"/>
  <c r="T114" i="11"/>
  <c r="AX114" i="11" s="1"/>
  <c r="BM114" i="11" s="1"/>
  <c r="S114" i="11"/>
  <c r="AW114" i="11" s="1"/>
  <c r="BL114" i="11" s="1"/>
  <c r="R114" i="11"/>
  <c r="AV114" i="11" s="1"/>
  <c r="BK114" i="11" s="1"/>
  <c r="Q114" i="11"/>
  <c r="AU114" i="11" s="1"/>
  <c r="BJ114" i="11" s="1"/>
  <c r="P114" i="11"/>
  <c r="AT114" i="11" s="1"/>
  <c r="BI114" i="11" s="1"/>
  <c r="O114" i="11"/>
  <c r="AS114" i="11" s="1"/>
  <c r="BH114" i="11" s="1"/>
  <c r="N114" i="11"/>
  <c r="AR114" i="11" s="1"/>
  <c r="BG114" i="11" s="1"/>
  <c r="M114" i="11"/>
  <c r="AQ114" i="11" s="1"/>
  <c r="BF114" i="11" s="1"/>
  <c r="L114" i="11"/>
  <c r="AP114" i="11" s="1"/>
  <c r="BE114" i="11" s="1"/>
  <c r="K114" i="11"/>
  <c r="AO114" i="11" s="1"/>
  <c r="BD114" i="11" s="1"/>
  <c r="J114" i="11"/>
  <c r="AN114" i="11" s="1"/>
  <c r="BC114" i="11" s="1"/>
  <c r="T113" i="11"/>
  <c r="AX113" i="11" s="1"/>
  <c r="BM113" i="11" s="1"/>
  <c r="S113" i="11"/>
  <c r="AW113" i="11" s="1"/>
  <c r="BL113" i="11" s="1"/>
  <c r="R113" i="11"/>
  <c r="AV113" i="11" s="1"/>
  <c r="BK113" i="11" s="1"/>
  <c r="Q113" i="11"/>
  <c r="AU113" i="11" s="1"/>
  <c r="BJ113" i="11" s="1"/>
  <c r="P113" i="11"/>
  <c r="AT113" i="11" s="1"/>
  <c r="BI113" i="11" s="1"/>
  <c r="O113" i="11"/>
  <c r="AS113" i="11" s="1"/>
  <c r="BH113" i="11" s="1"/>
  <c r="N113" i="11"/>
  <c r="AR113" i="11" s="1"/>
  <c r="BG113" i="11" s="1"/>
  <c r="M113" i="11"/>
  <c r="AQ113" i="11" s="1"/>
  <c r="BF113" i="11" s="1"/>
  <c r="L113" i="11"/>
  <c r="AP113" i="11" s="1"/>
  <c r="BE113" i="11" s="1"/>
  <c r="K113" i="11"/>
  <c r="AO113" i="11" s="1"/>
  <c r="BD113" i="11" s="1"/>
  <c r="J113" i="11"/>
  <c r="AN113" i="11" s="1"/>
  <c r="BC113" i="11" s="1"/>
  <c r="T112" i="11"/>
  <c r="AX112" i="11" s="1"/>
  <c r="BM112" i="11" s="1"/>
  <c r="S112" i="11"/>
  <c r="AW112" i="11" s="1"/>
  <c r="BL112" i="11" s="1"/>
  <c r="R112" i="11"/>
  <c r="AV112" i="11" s="1"/>
  <c r="BK112" i="11" s="1"/>
  <c r="Q112" i="11"/>
  <c r="AU112" i="11" s="1"/>
  <c r="BJ112" i="11" s="1"/>
  <c r="P112" i="11"/>
  <c r="AT112" i="11" s="1"/>
  <c r="BI112" i="11" s="1"/>
  <c r="O112" i="11"/>
  <c r="AS112" i="11" s="1"/>
  <c r="BH112" i="11" s="1"/>
  <c r="N112" i="11"/>
  <c r="AR112" i="11" s="1"/>
  <c r="BG112" i="11" s="1"/>
  <c r="M112" i="11"/>
  <c r="AQ112" i="11" s="1"/>
  <c r="BF112" i="11" s="1"/>
  <c r="L112" i="11"/>
  <c r="AP112" i="11" s="1"/>
  <c r="BE112" i="11" s="1"/>
  <c r="K112" i="11"/>
  <c r="AO112" i="11" s="1"/>
  <c r="BD112" i="11" s="1"/>
  <c r="J112" i="11"/>
  <c r="AN112" i="11" s="1"/>
  <c r="BC112" i="11" s="1"/>
  <c r="T111" i="11"/>
  <c r="AX111" i="11" s="1"/>
  <c r="BM111" i="11" s="1"/>
  <c r="S111" i="11"/>
  <c r="AW111" i="11" s="1"/>
  <c r="BL111" i="11" s="1"/>
  <c r="R111" i="11"/>
  <c r="AV111" i="11" s="1"/>
  <c r="BK111" i="11" s="1"/>
  <c r="Q111" i="11"/>
  <c r="AU111" i="11" s="1"/>
  <c r="BJ111" i="11" s="1"/>
  <c r="P111" i="11"/>
  <c r="AT111" i="11" s="1"/>
  <c r="BI111" i="11" s="1"/>
  <c r="O111" i="11"/>
  <c r="AS111" i="11" s="1"/>
  <c r="BH111" i="11" s="1"/>
  <c r="N111" i="11"/>
  <c r="AR111" i="11" s="1"/>
  <c r="BG111" i="11" s="1"/>
  <c r="M111" i="11"/>
  <c r="AQ111" i="11" s="1"/>
  <c r="BF111" i="11" s="1"/>
  <c r="L111" i="11"/>
  <c r="AP111" i="11" s="1"/>
  <c r="BE111" i="11" s="1"/>
  <c r="K111" i="11"/>
  <c r="AO111" i="11" s="1"/>
  <c r="BD111" i="11" s="1"/>
  <c r="J111" i="11"/>
  <c r="AN111" i="11" s="1"/>
  <c r="BC111" i="11" s="1"/>
  <c r="T110" i="11"/>
  <c r="AX110" i="11" s="1"/>
  <c r="BM110" i="11" s="1"/>
  <c r="S110" i="11"/>
  <c r="AW110" i="11" s="1"/>
  <c r="BL110" i="11" s="1"/>
  <c r="R110" i="11"/>
  <c r="AV110" i="11" s="1"/>
  <c r="BK110" i="11" s="1"/>
  <c r="Q110" i="11"/>
  <c r="AU110" i="11" s="1"/>
  <c r="BJ110" i="11" s="1"/>
  <c r="P110" i="11"/>
  <c r="AT110" i="11" s="1"/>
  <c r="BI110" i="11" s="1"/>
  <c r="O110" i="11"/>
  <c r="AS110" i="11" s="1"/>
  <c r="BH110" i="11" s="1"/>
  <c r="N110" i="11"/>
  <c r="AR110" i="11" s="1"/>
  <c r="BG110" i="11" s="1"/>
  <c r="M110" i="11"/>
  <c r="AQ110" i="11" s="1"/>
  <c r="BF110" i="11" s="1"/>
  <c r="L110" i="11"/>
  <c r="AP110" i="11" s="1"/>
  <c r="BE110" i="11" s="1"/>
  <c r="K110" i="11"/>
  <c r="AO110" i="11" s="1"/>
  <c r="BD110" i="11" s="1"/>
  <c r="J110" i="11"/>
  <c r="AN110" i="11" s="1"/>
  <c r="BC110" i="11" s="1"/>
  <c r="T109" i="11"/>
  <c r="AX109" i="11" s="1"/>
  <c r="BM109" i="11" s="1"/>
  <c r="S109" i="11"/>
  <c r="AW109" i="11" s="1"/>
  <c r="BL109" i="11" s="1"/>
  <c r="R109" i="11"/>
  <c r="AV109" i="11" s="1"/>
  <c r="BK109" i="11" s="1"/>
  <c r="Q109" i="11"/>
  <c r="AU109" i="11" s="1"/>
  <c r="BJ109" i="11" s="1"/>
  <c r="P109" i="11"/>
  <c r="AT109" i="11" s="1"/>
  <c r="BI109" i="11" s="1"/>
  <c r="O109" i="11"/>
  <c r="AS109" i="11" s="1"/>
  <c r="BH109" i="11" s="1"/>
  <c r="N109" i="11"/>
  <c r="AR109" i="11" s="1"/>
  <c r="BG109" i="11" s="1"/>
  <c r="M109" i="11"/>
  <c r="AQ109" i="11" s="1"/>
  <c r="BF109" i="11" s="1"/>
  <c r="L109" i="11"/>
  <c r="AP109" i="11" s="1"/>
  <c r="BE109" i="11" s="1"/>
  <c r="K109" i="11"/>
  <c r="AO109" i="11" s="1"/>
  <c r="BD109" i="11" s="1"/>
  <c r="J109" i="11"/>
  <c r="AN109" i="11" s="1"/>
  <c r="BC109" i="11" s="1"/>
  <c r="T108" i="11"/>
  <c r="AX108" i="11" s="1"/>
  <c r="BM108" i="11" s="1"/>
  <c r="S108" i="11"/>
  <c r="AW108" i="11" s="1"/>
  <c r="BL108" i="11" s="1"/>
  <c r="R108" i="11"/>
  <c r="AV108" i="11" s="1"/>
  <c r="BK108" i="11" s="1"/>
  <c r="Q108" i="11"/>
  <c r="AU108" i="11" s="1"/>
  <c r="BJ108" i="11" s="1"/>
  <c r="P108" i="11"/>
  <c r="AT108" i="11" s="1"/>
  <c r="BI108" i="11" s="1"/>
  <c r="O108" i="11"/>
  <c r="AS108" i="11" s="1"/>
  <c r="BH108" i="11" s="1"/>
  <c r="N108" i="11"/>
  <c r="AR108" i="11" s="1"/>
  <c r="BG108" i="11" s="1"/>
  <c r="M108" i="11"/>
  <c r="AQ108" i="11" s="1"/>
  <c r="BF108" i="11" s="1"/>
  <c r="L108" i="11"/>
  <c r="AP108" i="11" s="1"/>
  <c r="BE108" i="11" s="1"/>
  <c r="K108" i="11"/>
  <c r="AO108" i="11" s="1"/>
  <c r="BD108" i="11" s="1"/>
  <c r="J108" i="11"/>
  <c r="AN108" i="11" s="1"/>
  <c r="BC108" i="11" s="1"/>
  <c r="T107" i="11"/>
  <c r="AX107" i="11" s="1"/>
  <c r="BM107" i="11" s="1"/>
  <c r="S107" i="11"/>
  <c r="AW107" i="11" s="1"/>
  <c r="BL107" i="11" s="1"/>
  <c r="R107" i="11"/>
  <c r="AV107" i="11" s="1"/>
  <c r="BK107" i="11" s="1"/>
  <c r="Q107" i="11"/>
  <c r="AU107" i="11" s="1"/>
  <c r="BJ107" i="11" s="1"/>
  <c r="P107" i="11"/>
  <c r="AT107" i="11" s="1"/>
  <c r="BI107" i="11" s="1"/>
  <c r="O107" i="11"/>
  <c r="AS107" i="11" s="1"/>
  <c r="BH107" i="11" s="1"/>
  <c r="N107" i="11"/>
  <c r="AR107" i="11" s="1"/>
  <c r="BG107" i="11" s="1"/>
  <c r="M107" i="11"/>
  <c r="AQ107" i="11" s="1"/>
  <c r="BF107" i="11" s="1"/>
  <c r="L107" i="11"/>
  <c r="AP107" i="11" s="1"/>
  <c r="BE107" i="11" s="1"/>
  <c r="K107" i="11"/>
  <c r="AO107" i="11" s="1"/>
  <c r="BD107" i="11" s="1"/>
  <c r="J107" i="11"/>
  <c r="AN107" i="11" s="1"/>
  <c r="BC107" i="11" s="1"/>
  <c r="T106" i="11"/>
  <c r="AX106" i="11" s="1"/>
  <c r="BM106" i="11" s="1"/>
  <c r="S106" i="11"/>
  <c r="AW106" i="11" s="1"/>
  <c r="BL106" i="11" s="1"/>
  <c r="R106" i="11"/>
  <c r="AV106" i="11" s="1"/>
  <c r="BK106" i="11" s="1"/>
  <c r="Q106" i="11"/>
  <c r="AU106" i="11" s="1"/>
  <c r="BJ106" i="11" s="1"/>
  <c r="P106" i="11"/>
  <c r="AT106" i="11" s="1"/>
  <c r="BI106" i="11" s="1"/>
  <c r="O106" i="11"/>
  <c r="AS106" i="11" s="1"/>
  <c r="BH106" i="11" s="1"/>
  <c r="N106" i="11"/>
  <c r="AR106" i="11" s="1"/>
  <c r="BG106" i="11" s="1"/>
  <c r="M106" i="11"/>
  <c r="AQ106" i="11" s="1"/>
  <c r="BF106" i="11" s="1"/>
  <c r="L106" i="11"/>
  <c r="AP106" i="11" s="1"/>
  <c r="BE106" i="11" s="1"/>
  <c r="K106" i="11"/>
  <c r="AO106" i="11" s="1"/>
  <c r="BD106" i="11" s="1"/>
  <c r="J106" i="11"/>
  <c r="AN106" i="11" s="1"/>
  <c r="BC106" i="11" s="1"/>
  <c r="T105" i="11"/>
  <c r="AX105" i="11" s="1"/>
  <c r="BM105" i="11" s="1"/>
  <c r="S105" i="11"/>
  <c r="AW105" i="11" s="1"/>
  <c r="BL105" i="11" s="1"/>
  <c r="R105" i="11"/>
  <c r="AV105" i="11" s="1"/>
  <c r="BK105" i="11" s="1"/>
  <c r="Q105" i="11"/>
  <c r="AU105" i="11" s="1"/>
  <c r="BJ105" i="11" s="1"/>
  <c r="P105" i="11"/>
  <c r="AT105" i="11" s="1"/>
  <c r="BI105" i="11" s="1"/>
  <c r="O105" i="11"/>
  <c r="AS105" i="11" s="1"/>
  <c r="BH105" i="11" s="1"/>
  <c r="N105" i="11"/>
  <c r="AR105" i="11" s="1"/>
  <c r="BG105" i="11" s="1"/>
  <c r="M105" i="11"/>
  <c r="AQ105" i="11" s="1"/>
  <c r="BF105" i="11" s="1"/>
  <c r="L105" i="11"/>
  <c r="AP105" i="11" s="1"/>
  <c r="BE105" i="11" s="1"/>
  <c r="K105" i="11"/>
  <c r="AO105" i="11" s="1"/>
  <c r="BD105" i="11" s="1"/>
  <c r="J105" i="11"/>
  <c r="AN105" i="11" s="1"/>
  <c r="BC105" i="11" s="1"/>
  <c r="T104" i="11"/>
  <c r="AX104" i="11" s="1"/>
  <c r="BM104" i="11" s="1"/>
  <c r="S104" i="11"/>
  <c r="AW104" i="11" s="1"/>
  <c r="BL104" i="11" s="1"/>
  <c r="R104" i="11"/>
  <c r="AV104" i="11" s="1"/>
  <c r="BK104" i="11" s="1"/>
  <c r="Q104" i="11"/>
  <c r="AU104" i="11" s="1"/>
  <c r="BJ104" i="11" s="1"/>
  <c r="P104" i="11"/>
  <c r="AT104" i="11" s="1"/>
  <c r="BI104" i="11" s="1"/>
  <c r="O104" i="11"/>
  <c r="AS104" i="11" s="1"/>
  <c r="BH104" i="11" s="1"/>
  <c r="N104" i="11"/>
  <c r="AR104" i="11" s="1"/>
  <c r="BG104" i="11" s="1"/>
  <c r="M104" i="11"/>
  <c r="AQ104" i="11" s="1"/>
  <c r="BF104" i="11" s="1"/>
  <c r="L104" i="11"/>
  <c r="AP104" i="11" s="1"/>
  <c r="BE104" i="11" s="1"/>
  <c r="K104" i="11"/>
  <c r="AO104" i="11" s="1"/>
  <c r="BD104" i="11" s="1"/>
  <c r="J104" i="11"/>
  <c r="AN104" i="11" s="1"/>
  <c r="BC104" i="11" s="1"/>
  <c r="T103" i="11"/>
  <c r="AX103" i="11" s="1"/>
  <c r="BM103" i="11" s="1"/>
  <c r="S103" i="11"/>
  <c r="AW103" i="11" s="1"/>
  <c r="BL103" i="11" s="1"/>
  <c r="R103" i="11"/>
  <c r="AV103" i="11" s="1"/>
  <c r="BK103" i="11" s="1"/>
  <c r="Q103" i="11"/>
  <c r="AU103" i="11" s="1"/>
  <c r="BJ103" i="11" s="1"/>
  <c r="P103" i="11"/>
  <c r="AT103" i="11" s="1"/>
  <c r="BI103" i="11" s="1"/>
  <c r="O103" i="11"/>
  <c r="AS103" i="11" s="1"/>
  <c r="BH103" i="11" s="1"/>
  <c r="N103" i="11"/>
  <c r="AR103" i="11" s="1"/>
  <c r="BG103" i="11" s="1"/>
  <c r="M103" i="11"/>
  <c r="AQ103" i="11" s="1"/>
  <c r="BF103" i="11" s="1"/>
  <c r="L103" i="11"/>
  <c r="AP103" i="11" s="1"/>
  <c r="BE103" i="11" s="1"/>
  <c r="K103" i="11"/>
  <c r="AO103" i="11" s="1"/>
  <c r="BD103" i="11" s="1"/>
  <c r="J103" i="11"/>
  <c r="AN103" i="11" s="1"/>
  <c r="BC103" i="11" s="1"/>
  <c r="T102" i="11"/>
  <c r="AX102" i="11" s="1"/>
  <c r="BM102" i="11" s="1"/>
  <c r="S102" i="11"/>
  <c r="AW102" i="11" s="1"/>
  <c r="BL102" i="11" s="1"/>
  <c r="R102" i="11"/>
  <c r="AV102" i="11" s="1"/>
  <c r="BK102" i="11" s="1"/>
  <c r="Q102" i="11"/>
  <c r="AU102" i="11" s="1"/>
  <c r="BJ102" i="11" s="1"/>
  <c r="P102" i="11"/>
  <c r="AT102" i="11" s="1"/>
  <c r="BI102" i="11" s="1"/>
  <c r="O102" i="11"/>
  <c r="AS102" i="11" s="1"/>
  <c r="BH102" i="11" s="1"/>
  <c r="N102" i="11"/>
  <c r="AR102" i="11" s="1"/>
  <c r="BG102" i="11" s="1"/>
  <c r="M102" i="11"/>
  <c r="AQ102" i="11" s="1"/>
  <c r="BF102" i="11" s="1"/>
  <c r="L102" i="11"/>
  <c r="AP102" i="11" s="1"/>
  <c r="BE102" i="11" s="1"/>
  <c r="K102" i="11"/>
  <c r="AO102" i="11" s="1"/>
  <c r="BD102" i="11" s="1"/>
  <c r="J102" i="11"/>
  <c r="AN102" i="11" s="1"/>
  <c r="BC102" i="11" s="1"/>
  <c r="T101" i="11"/>
  <c r="AX101" i="11" s="1"/>
  <c r="BM101" i="11" s="1"/>
  <c r="S101" i="11"/>
  <c r="AW101" i="11" s="1"/>
  <c r="BL101" i="11" s="1"/>
  <c r="R101" i="11"/>
  <c r="AV101" i="11" s="1"/>
  <c r="BK101" i="11" s="1"/>
  <c r="Q101" i="11"/>
  <c r="AU101" i="11" s="1"/>
  <c r="BJ101" i="11" s="1"/>
  <c r="P101" i="11"/>
  <c r="AT101" i="11" s="1"/>
  <c r="BI101" i="11" s="1"/>
  <c r="O101" i="11"/>
  <c r="AS101" i="11" s="1"/>
  <c r="BH101" i="11" s="1"/>
  <c r="N101" i="11"/>
  <c r="AR101" i="11" s="1"/>
  <c r="BG101" i="11" s="1"/>
  <c r="M101" i="11"/>
  <c r="AQ101" i="11" s="1"/>
  <c r="BF101" i="11" s="1"/>
  <c r="L101" i="11"/>
  <c r="AP101" i="11" s="1"/>
  <c r="BE101" i="11" s="1"/>
  <c r="K101" i="11"/>
  <c r="AO101" i="11" s="1"/>
  <c r="BD101" i="11" s="1"/>
  <c r="J101" i="11"/>
  <c r="AN101" i="11" s="1"/>
  <c r="BC101" i="11" s="1"/>
  <c r="T100" i="11"/>
  <c r="AX100" i="11" s="1"/>
  <c r="BM100" i="11" s="1"/>
  <c r="S100" i="11"/>
  <c r="AW100" i="11" s="1"/>
  <c r="BL100" i="11" s="1"/>
  <c r="R100" i="11"/>
  <c r="AV100" i="11" s="1"/>
  <c r="BK100" i="11" s="1"/>
  <c r="Q100" i="11"/>
  <c r="AU100" i="11" s="1"/>
  <c r="BJ100" i="11" s="1"/>
  <c r="P100" i="11"/>
  <c r="AT100" i="11" s="1"/>
  <c r="BI100" i="11" s="1"/>
  <c r="O100" i="11"/>
  <c r="AS100" i="11" s="1"/>
  <c r="BH100" i="11" s="1"/>
  <c r="N100" i="11"/>
  <c r="AR100" i="11" s="1"/>
  <c r="BG100" i="11" s="1"/>
  <c r="M100" i="11"/>
  <c r="AQ100" i="11" s="1"/>
  <c r="BF100" i="11" s="1"/>
  <c r="L100" i="11"/>
  <c r="AP100" i="11" s="1"/>
  <c r="BE100" i="11" s="1"/>
  <c r="K100" i="11"/>
  <c r="AO100" i="11" s="1"/>
  <c r="BD100" i="11" s="1"/>
  <c r="J100" i="11"/>
  <c r="AN100" i="11" s="1"/>
  <c r="BC100" i="11" s="1"/>
  <c r="T99" i="11"/>
  <c r="AX99" i="11" s="1"/>
  <c r="BM99" i="11" s="1"/>
  <c r="S99" i="11"/>
  <c r="AW99" i="11" s="1"/>
  <c r="BL99" i="11" s="1"/>
  <c r="R99" i="11"/>
  <c r="AV99" i="11" s="1"/>
  <c r="BK99" i="11" s="1"/>
  <c r="Q99" i="11"/>
  <c r="AU99" i="11" s="1"/>
  <c r="BJ99" i="11" s="1"/>
  <c r="P99" i="11"/>
  <c r="AT99" i="11" s="1"/>
  <c r="BI99" i="11" s="1"/>
  <c r="O99" i="11"/>
  <c r="AS99" i="11" s="1"/>
  <c r="BH99" i="11" s="1"/>
  <c r="N99" i="11"/>
  <c r="AR99" i="11" s="1"/>
  <c r="BG99" i="11" s="1"/>
  <c r="M99" i="11"/>
  <c r="AQ99" i="11" s="1"/>
  <c r="BF99" i="11" s="1"/>
  <c r="L99" i="11"/>
  <c r="AP99" i="11" s="1"/>
  <c r="BE99" i="11" s="1"/>
  <c r="K99" i="11"/>
  <c r="AO99" i="11" s="1"/>
  <c r="BD99" i="11" s="1"/>
  <c r="J99" i="11"/>
  <c r="AN99" i="11" s="1"/>
  <c r="BC99" i="11" s="1"/>
  <c r="T98" i="11"/>
  <c r="AX98" i="11" s="1"/>
  <c r="BM98" i="11" s="1"/>
  <c r="S98" i="11"/>
  <c r="AW98" i="11" s="1"/>
  <c r="BL98" i="11" s="1"/>
  <c r="R98" i="11"/>
  <c r="AV98" i="11" s="1"/>
  <c r="BK98" i="11" s="1"/>
  <c r="Q98" i="11"/>
  <c r="AU98" i="11" s="1"/>
  <c r="BJ98" i="11" s="1"/>
  <c r="P98" i="11"/>
  <c r="AT98" i="11" s="1"/>
  <c r="BI98" i="11" s="1"/>
  <c r="O98" i="11"/>
  <c r="AS98" i="11" s="1"/>
  <c r="BH98" i="11" s="1"/>
  <c r="N98" i="11"/>
  <c r="AR98" i="11" s="1"/>
  <c r="BG98" i="11" s="1"/>
  <c r="M98" i="11"/>
  <c r="AQ98" i="11" s="1"/>
  <c r="BF98" i="11" s="1"/>
  <c r="L98" i="11"/>
  <c r="AP98" i="11" s="1"/>
  <c r="BE98" i="11" s="1"/>
  <c r="K98" i="11"/>
  <c r="AO98" i="11" s="1"/>
  <c r="BD98" i="11" s="1"/>
  <c r="J98" i="11"/>
  <c r="AN98" i="11" s="1"/>
  <c r="BC98" i="11" s="1"/>
  <c r="T97" i="11"/>
  <c r="AX97" i="11" s="1"/>
  <c r="BM97" i="11" s="1"/>
  <c r="S97" i="11"/>
  <c r="AW97" i="11" s="1"/>
  <c r="BL97" i="11" s="1"/>
  <c r="R97" i="11"/>
  <c r="AV97" i="11" s="1"/>
  <c r="BK97" i="11" s="1"/>
  <c r="Q97" i="11"/>
  <c r="AU97" i="11" s="1"/>
  <c r="BJ97" i="11" s="1"/>
  <c r="P97" i="11"/>
  <c r="AT97" i="11" s="1"/>
  <c r="BI97" i="11" s="1"/>
  <c r="O97" i="11"/>
  <c r="AS97" i="11" s="1"/>
  <c r="BH97" i="11" s="1"/>
  <c r="N97" i="11"/>
  <c r="AR97" i="11" s="1"/>
  <c r="BG97" i="11" s="1"/>
  <c r="M97" i="11"/>
  <c r="AQ97" i="11" s="1"/>
  <c r="BF97" i="11" s="1"/>
  <c r="L97" i="11"/>
  <c r="AP97" i="11" s="1"/>
  <c r="BE97" i="11" s="1"/>
  <c r="K97" i="11"/>
  <c r="AO97" i="11" s="1"/>
  <c r="BD97" i="11" s="1"/>
  <c r="J97" i="11"/>
  <c r="AN97" i="11" s="1"/>
  <c r="BC97" i="11" s="1"/>
  <c r="T96" i="11"/>
  <c r="AX96" i="11" s="1"/>
  <c r="BM96" i="11" s="1"/>
  <c r="S96" i="11"/>
  <c r="AW96" i="11" s="1"/>
  <c r="BL96" i="11" s="1"/>
  <c r="R96" i="11"/>
  <c r="AV96" i="11" s="1"/>
  <c r="BK96" i="11" s="1"/>
  <c r="Q96" i="11"/>
  <c r="AU96" i="11" s="1"/>
  <c r="BJ96" i="11" s="1"/>
  <c r="P96" i="11"/>
  <c r="AT96" i="11" s="1"/>
  <c r="BI96" i="11" s="1"/>
  <c r="O96" i="11"/>
  <c r="AS96" i="11" s="1"/>
  <c r="BH96" i="11" s="1"/>
  <c r="N96" i="11"/>
  <c r="AR96" i="11" s="1"/>
  <c r="BG96" i="11" s="1"/>
  <c r="M96" i="11"/>
  <c r="AQ96" i="11" s="1"/>
  <c r="BF96" i="11" s="1"/>
  <c r="L96" i="11"/>
  <c r="AP96" i="11" s="1"/>
  <c r="BE96" i="11" s="1"/>
  <c r="K96" i="11"/>
  <c r="AO96" i="11" s="1"/>
  <c r="BD96" i="11" s="1"/>
  <c r="J96" i="11"/>
  <c r="AN96" i="11" s="1"/>
  <c r="BC96" i="11" s="1"/>
  <c r="T95" i="11"/>
  <c r="AX95" i="11" s="1"/>
  <c r="BM95" i="11" s="1"/>
  <c r="S95" i="11"/>
  <c r="AW95" i="11" s="1"/>
  <c r="BL95" i="11" s="1"/>
  <c r="R95" i="11"/>
  <c r="AV95" i="11" s="1"/>
  <c r="BK95" i="11" s="1"/>
  <c r="Q95" i="11"/>
  <c r="AU95" i="11" s="1"/>
  <c r="BJ95" i="11" s="1"/>
  <c r="P95" i="11"/>
  <c r="AT95" i="11" s="1"/>
  <c r="BI95" i="11" s="1"/>
  <c r="O95" i="11"/>
  <c r="AS95" i="11" s="1"/>
  <c r="BH95" i="11" s="1"/>
  <c r="N95" i="11"/>
  <c r="AR95" i="11" s="1"/>
  <c r="BG95" i="11" s="1"/>
  <c r="M95" i="11"/>
  <c r="AQ95" i="11" s="1"/>
  <c r="BF95" i="11" s="1"/>
  <c r="L95" i="11"/>
  <c r="AP95" i="11" s="1"/>
  <c r="BE95" i="11" s="1"/>
  <c r="K95" i="11"/>
  <c r="AO95" i="11" s="1"/>
  <c r="BD95" i="11" s="1"/>
  <c r="J95" i="11"/>
  <c r="AN95" i="11" s="1"/>
  <c r="BC95" i="11" s="1"/>
  <c r="T94" i="11"/>
  <c r="AX94" i="11" s="1"/>
  <c r="BM94" i="11" s="1"/>
  <c r="S94" i="11"/>
  <c r="AW94" i="11" s="1"/>
  <c r="BL94" i="11" s="1"/>
  <c r="R94" i="11"/>
  <c r="AV94" i="11" s="1"/>
  <c r="BK94" i="11" s="1"/>
  <c r="Q94" i="11"/>
  <c r="AU94" i="11" s="1"/>
  <c r="BJ94" i="11" s="1"/>
  <c r="P94" i="11"/>
  <c r="AT94" i="11" s="1"/>
  <c r="BI94" i="11" s="1"/>
  <c r="O94" i="11"/>
  <c r="AS94" i="11" s="1"/>
  <c r="BH94" i="11" s="1"/>
  <c r="N94" i="11"/>
  <c r="AR94" i="11" s="1"/>
  <c r="BG94" i="11" s="1"/>
  <c r="M94" i="11"/>
  <c r="AQ94" i="11" s="1"/>
  <c r="BF94" i="11" s="1"/>
  <c r="L94" i="11"/>
  <c r="AP94" i="11" s="1"/>
  <c r="BE94" i="11" s="1"/>
  <c r="K94" i="11"/>
  <c r="AO94" i="11" s="1"/>
  <c r="BD94" i="11" s="1"/>
  <c r="J94" i="11"/>
  <c r="AN94" i="11" s="1"/>
  <c r="BC94" i="11" s="1"/>
  <c r="T93" i="11"/>
  <c r="AX93" i="11" s="1"/>
  <c r="BM93" i="11" s="1"/>
  <c r="S93" i="11"/>
  <c r="AW93" i="11" s="1"/>
  <c r="BL93" i="11" s="1"/>
  <c r="R93" i="11"/>
  <c r="AV93" i="11" s="1"/>
  <c r="BK93" i="11" s="1"/>
  <c r="Q93" i="11"/>
  <c r="AU93" i="11" s="1"/>
  <c r="BJ93" i="11" s="1"/>
  <c r="P93" i="11"/>
  <c r="AT93" i="11" s="1"/>
  <c r="BI93" i="11" s="1"/>
  <c r="O93" i="11"/>
  <c r="AS93" i="11" s="1"/>
  <c r="BH93" i="11" s="1"/>
  <c r="N93" i="11"/>
  <c r="AR93" i="11" s="1"/>
  <c r="BG93" i="11" s="1"/>
  <c r="M93" i="11"/>
  <c r="AQ93" i="11" s="1"/>
  <c r="BF93" i="11" s="1"/>
  <c r="L93" i="11"/>
  <c r="AP93" i="11" s="1"/>
  <c r="BE93" i="11" s="1"/>
  <c r="K93" i="11"/>
  <c r="AO93" i="11" s="1"/>
  <c r="BD93" i="11" s="1"/>
  <c r="J93" i="11"/>
  <c r="AN93" i="11" s="1"/>
  <c r="BC93" i="11" s="1"/>
  <c r="T92" i="11"/>
  <c r="AX92" i="11" s="1"/>
  <c r="BM92" i="11" s="1"/>
  <c r="S92" i="11"/>
  <c r="AW92" i="11" s="1"/>
  <c r="BL92" i="11" s="1"/>
  <c r="R92" i="11"/>
  <c r="AV92" i="11" s="1"/>
  <c r="BK92" i="11" s="1"/>
  <c r="Q92" i="11"/>
  <c r="AU92" i="11" s="1"/>
  <c r="BJ92" i="11" s="1"/>
  <c r="P92" i="11"/>
  <c r="AT92" i="11" s="1"/>
  <c r="BI92" i="11" s="1"/>
  <c r="O92" i="11"/>
  <c r="AS92" i="11" s="1"/>
  <c r="BH92" i="11" s="1"/>
  <c r="N92" i="11"/>
  <c r="AR92" i="11" s="1"/>
  <c r="BG92" i="11" s="1"/>
  <c r="M92" i="11"/>
  <c r="AQ92" i="11" s="1"/>
  <c r="BF92" i="11" s="1"/>
  <c r="L92" i="11"/>
  <c r="AP92" i="11" s="1"/>
  <c r="BE92" i="11" s="1"/>
  <c r="K92" i="11"/>
  <c r="AO92" i="11" s="1"/>
  <c r="BD92" i="11" s="1"/>
  <c r="J92" i="11"/>
  <c r="AN92" i="11" s="1"/>
  <c r="BC92" i="11" s="1"/>
  <c r="T91" i="11"/>
  <c r="AX91" i="11" s="1"/>
  <c r="BM91" i="11" s="1"/>
  <c r="S91" i="11"/>
  <c r="AW91" i="11" s="1"/>
  <c r="BL91" i="11" s="1"/>
  <c r="R91" i="11"/>
  <c r="AV91" i="11" s="1"/>
  <c r="BK91" i="11" s="1"/>
  <c r="Q91" i="11"/>
  <c r="AU91" i="11" s="1"/>
  <c r="BJ91" i="11" s="1"/>
  <c r="P91" i="11"/>
  <c r="AT91" i="11" s="1"/>
  <c r="BI91" i="11" s="1"/>
  <c r="O91" i="11"/>
  <c r="AS91" i="11" s="1"/>
  <c r="BH91" i="11" s="1"/>
  <c r="N91" i="11"/>
  <c r="AR91" i="11" s="1"/>
  <c r="BG91" i="11" s="1"/>
  <c r="M91" i="11"/>
  <c r="AQ91" i="11" s="1"/>
  <c r="BF91" i="11" s="1"/>
  <c r="L91" i="11"/>
  <c r="AP91" i="11" s="1"/>
  <c r="BE91" i="11" s="1"/>
  <c r="K91" i="11"/>
  <c r="AO91" i="11" s="1"/>
  <c r="BD91" i="11" s="1"/>
  <c r="J91" i="11"/>
  <c r="AN91" i="11" s="1"/>
  <c r="BC91" i="11" s="1"/>
  <c r="T90" i="11"/>
  <c r="AX90" i="11" s="1"/>
  <c r="BM90" i="11" s="1"/>
  <c r="S90" i="11"/>
  <c r="AW90" i="11" s="1"/>
  <c r="BL90" i="11" s="1"/>
  <c r="R90" i="11"/>
  <c r="AV90" i="11" s="1"/>
  <c r="BK90" i="11" s="1"/>
  <c r="Q90" i="11"/>
  <c r="AU90" i="11" s="1"/>
  <c r="BJ90" i="11" s="1"/>
  <c r="P90" i="11"/>
  <c r="AT90" i="11" s="1"/>
  <c r="BI90" i="11" s="1"/>
  <c r="O90" i="11"/>
  <c r="AS90" i="11" s="1"/>
  <c r="BH90" i="11" s="1"/>
  <c r="N90" i="11"/>
  <c r="AR90" i="11" s="1"/>
  <c r="BG90" i="11" s="1"/>
  <c r="M90" i="11"/>
  <c r="AQ90" i="11" s="1"/>
  <c r="BF90" i="11" s="1"/>
  <c r="L90" i="11"/>
  <c r="AP90" i="11" s="1"/>
  <c r="BE90" i="11" s="1"/>
  <c r="K90" i="11"/>
  <c r="AO90" i="11" s="1"/>
  <c r="BD90" i="11" s="1"/>
  <c r="J90" i="11"/>
  <c r="AN90" i="11" s="1"/>
  <c r="BC90" i="11" s="1"/>
  <c r="T89" i="11"/>
  <c r="AX89" i="11" s="1"/>
  <c r="BM89" i="11" s="1"/>
  <c r="S89" i="11"/>
  <c r="AW89" i="11" s="1"/>
  <c r="BL89" i="11" s="1"/>
  <c r="R89" i="11"/>
  <c r="AV89" i="11" s="1"/>
  <c r="BK89" i="11" s="1"/>
  <c r="Q89" i="11"/>
  <c r="AU89" i="11" s="1"/>
  <c r="BJ89" i="11" s="1"/>
  <c r="P89" i="11"/>
  <c r="AT89" i="11" s="1"/>
  <c r="BI89" i="11" s="1"/>
  <c r="O89" i="11"/>
  <c r="AS89" i="11" s="1"/>
  <c r="BH89" i="11" s="1"/>
  <c r="N89" i="11"/>
  <c r="AR89" i="11" s="1"/>
  <c r="BG89" i="11" s="1"/>
  <c r="M89" i="11"/>
  <c r="AQ89" i="11" s="1"/>
  <c r="BF89" i="11" s="1"/>
  <c r="L89" i="11"/>
  <c r="AP89" i="11" s="1"/>
  <c r="BE89" i="11" s="1"/>
  <c r="K89" i="11"/>
  <c r="AO89" i="11" s="1"/>
  <c r="BD89" i="11" s="1"/>
  <c r="J89" i="11"/>
  <c r="AN89" i="11" s="1"/>
  <c r="BC89" i="11" s="1"/>
  <c r="T88" i="11"/>
  <c r="AX88" i="11" s="1"/>
  <c r="BM88" i="11" s="1"/>
  <c r="S88" i="11"/>
  <c r="AW88" i="11" s="1"/>
  <c r="BL88" i="11" s="1"/>
  <c r="R88" i="11"/>
  <c r="AV88" i="11" s="1"/>
  <c r="BK88" i="11" s="1"/>
  <c r="Q88" i="11"/>
  <c r="AU88" i="11" s="1"/>
  <c r="BJ88" i="11" s="1"/>
  <c r="P88" i="11"/>
  <c r="AT88" i="11" s="1"/>
  <c r="BI88" i="11" s="1"/>
  <c r="O88" i="11"/>
  <c r="AS88" i="11" s="1"/>
  <c r="BH88" i="11" s="1"/>
  <c r="N88" i="11"/>
  <c r="AR88" i="11" s="1"/>
  <c r="BG88" i="11" s="1"/>
  <c r="M88" i="11"/>
  <c r="AQ88" i="11" s="1"/>
  <c r="BF88" i="11" s="1"/>
  <c r="L88" i="11"/>
  <c r="AP88" i="11" s="1"/>
  <c r="BE88" i="11" s="1"/>
  <c r="K88" i="11"/>
  <c r="AO88" i="11" s="1"/>
  <c r="BD88" i="11" s="1"/>
  <c r="J88" i="11"/>
  <c r="AN88" i="11" s="1"/>
  <c r="BC88" i="11" s="1"/>
  <c r="T87" i="11"/>
  <c r="AX87" i="11" s="1"/>
  <c r="BM87" i="11" s="1"/>
  <c r="S87" i="11"/>
  <c r="AW87" i="11" s="1"/>
  <c r="BL87" i="11" s="1"/>
  <c r="R87" i="11"/>
  <c r="AV87" i="11" s="1"/>
  <c r="BK87" i="11" s="1"/>
  <c r="Q87" i="11"/>
  <c r="AU87" i="11" s="1"/>
  <c r="BJ87" i="11" s="1"/>
  <c r="P87" i="11"/>
  <c r="AT87" i="11" s="1"/>
  <c r="BI87" i="11" s="1"/>
  <c r="O87" i="11"/>
  <c r="AS87" i="11" s="1"/>
  <c r="BH87" i="11" s="1"/>
  <c r="N87" i="11"/>
  <c r="AR87" i="11" s="1"/>
  <c r="BG87" i="11" s="1"/>
  <c r="M87" i="11"/>
  <c r="AQ87" i="11" s="1"/>
  <c r="BF87" i="11" s="1"/>
  <c r="L87" i="11"/>
  <c r="AP87" i="11" s="1"/>
  <c r="BE87" i="11" s="1"/>
  <c r="K87" i="11"/>
  <c r="AO87" i="11" s="1"/>
  <c r="BD87" i="11" s="1"/>
  <c r="J87" i="11"/>
  <c r="AN87" i="11" s="1"/>
  <c r="BC87" i="11" s="1"/>
  <c r="T86" i="11"/>
  <c r="AX86" i="11" s="1"/>
  <c r="BM86" i="11" s="1"/>
  <c r="S86" i="11"/>
  <c r="AW86" i="11" s="1"/>
  <c r="BL86" i="11" s="1"/>
  <c r="R86" i="11"/>
  <c r="AV86" i="11" s="1"/>
  <c r="BK86" i="11" s="1"/>
  <c r="Q86" i="11"/>
  <c r="AU86" i="11" s="1"/>
  <c r="BJ86" i="11" s="1"/>
  <c r="P86" i="11"/>
  <c r="AT86" i="11" s="1"/>
  <c r="BI86" i="11" s="1"/>
  <c r="O86" i="11"/>
  <c r="AS86" i="11" s="1"/>
  <c r="BH86" i="11" s="1"/>
  <c r="N86" i="11"/>
  <c r="AR86" i="11" s="1"/>
  <c r="BG86" i="11" s="1"/>
  <c r="M86" i="11"/>
  <c r="AQ86" i="11" s="1"/>
  <c r="BF86" i="11" s="1"/>
  <c r="L86" i="11"/>
  <c r="AP86" i="11" s="1"/>
  <c r="BE86" i="11" s="1"/>
  <c r="K86" i="11"/>
  <c r="AO86" i="11" s="1"/>
  <c r="BD86" i="11" s="1"/>
  <c r="J86" i="11"/>
  <c r="AN86" i="11" s="1"/>
  <c r="BC86" i="11" s="1"/>
  <c r="T85" i="11"/>
  <c r="AX85" i="11" s="1"/>
  <c r="BM85" i="11" s="1"/>
  <c r="S85" i="11"/>
  <c r="AW85" i="11" s="1"/>
  <c r="BL85" i="11" s="1"/>
  <c r="R85" i="11"/>
  <c r="AV85" i="11" s="1"/>
  <c r="BK85" i="11" s="1"/>
  <c r="Q85" i="11"/>
  <c r="AU85" i="11" s="1"/>
  <c r="BJ85" i="11" s="1"/>
  <c r="P85" i="11"/>
  <c r="AT85" i="11" s="1"/>
  <c r="BI85" i="11" s="1"/>
  <c r="O85" i="11"/>
  <c r="AS85" i="11" s="1"/>
  <c r="BH85" i="11" s="1"/>
  <c r="N85" i="11"/>
  <c r="AR85" i="11" s="1"/>
  <c r="BG85" i="11" s="1"/>
  <c r="M85" i="11"/>
  <c r="AQ85" i="11" s="1"/>
  <c r="BF85" i="11" s="1"/>
  <c r="L85" i="11"/>
  <c r="AP85" i="11" s="1"/>
  <c r="BE85" i="11" s="1"/>
  <c r="K85" i="11"/>
  <c r="AO85" i="11" s="1"/>
  <c r="BD85" i="11" s="1"/>
  <c r="J85" i="11"/>
  <c r="AN85" i="11" s="1"/>
  <c r="BC85" i="11" s="1"/>
  <c r="T84" i="11"/>
  <c r="AX84" i="11" s="1"/>
  <c r="BM84" i="11" s="1"/>
  <c r="S84" i="11"/>
  <c r="AW84" i="11" s="1"/>
  <c r="BL84" i="11" s="1"/>
  <c r="R84" i="11"/>
  <c r="AV84" i="11" s="1"/>
  <c r="BK84" i="11" s="1"/>
  <c r="Q84" i="11"/>
  <c r="AU84" i="11" s="1"/>
  <c r="BJ84" i="11" s="1"/>
  <c r="P84" i="11"/>
  <c r="AT84" i="11" s="1"/>
  <c r="BI84" i="11" s="1"/>
  <c r="O84" i="11"/>
  <c r="AS84" i="11" s="1"/>
  <c r="BH84" i="11" s="1"/>
  <c r="N84" i="11"/>
  <c r="AR84" i="11" s="1"/>
  <c r="BG84" i="11" s="1"/>
  <c r="M84" i="11"/>
  <c r="AQ84" i="11" s="1"/>
  <c r="BF84" i="11" s="1"/>
  <c r="L84" i="11"/>
  <c r="AP84" i="11" s="1"/>
  <c r="BE84" i="11" s="1"/>
  <c r="K84" i="11"/>
  <c r="AO84" i="11" s="1"/>
  <c r="BD84" i="11" s="1"/>
  <c r="J84" i="11"/>
  <c r="AN84" i="11" s="1"/>
  <c r="BC84" i="11" s="1"/>
  <c r="T83" i="11"/>
  <c r="AX83" i="11" s="1"/>
  <c r="BM83" i="11" s="1"/>
  <c r="S83" i="11"/>
  <c r="AW83" i="11" s="1"/>
  <c r="BL83" i="11" s="1"/>
  <c r="R83" i="11"/>
  <c r="AV83" i="11" s="1"/>
  <c r="BK83" i="11" s="1"/>
  <c r="Q83" i="11"/>
  <c r="AU83" i="11" s="1"/>
  <c r="BJ83" i="11" s="1"/>
  <c r="P83" i="11"/>
  <c r="AT83" i="11" s="1"/>
  <c r="BI83" i="11" s="1"/>
  <c r="O83" i="11"/>
  <c r="AS83" i="11" s="1"/>
  <c r="BH83" i="11" s="1"/>
  <c r="N83" i="11"/>
  <c r="AR83" i="11" s="1"/>
  <c r="BG83" i="11" s="1"/>
  <c r="M83" i="11"/>
  <c r="AQ83" i="11" s="1"/>
  <c r="BF83" i="11" s="1"/>
  <c r="L83" i="11"/>
  <c r="AP83" i="11" s="1"/>
  <c r="BE83" i="11" s="1"/>
  <c r="K83" i="11"/>
  <c r="AO83" i="11" s="1"/>
  <c r="BD83" i="11" s="1"/>
  <c r="J83" i="11"/>
  <c r="AN83" i="11" s="1"/>
  <c r="BC83" i="11" s="1"/>
  <c r="T82" i="11"/>
  <c r="AX82" i="11" s="1"/>
  <c r="BM82" i="11" s="1"/>
  <c r="S82" i="11"/>
  <c r="AW82" i="11" s="1"/>
  <c r="BL82" i="11" s="1"/>
  <c r="R82" i="11"/>
  <c r="AV82" i="11" s="1"/>
  <c r="BK82" i="11" s="1"/>
  <c r="Q82" i="11"/>
  <c r="AU82" i="11" s="1"/>
  <c r="BJ82" i="11" s="1"/>
  <c r="P82" i="11"/>
  <c r="AT82" i="11" s="1"/>
  <c r="BI82" i="11" s="1"/>
  <c r="O82" i="11"/>
  <c r="AS82" i="11" s="1"/>
  <c r="BH82" i="11" s="1"/>
  <c r="N82" i="11"/>
  <c r="AR82" i="11" s="1"/>
  <c r="BG82" i="11" s="1"/>
  <c r="M82" i="11"/>
  <c r="AQ82" i="11" s="1"/>
  <c r="BF82" i="11" s="1"/>
  <c r="L82" i="11"/>
  <c r="AP82" i="11" s="1"/>
  <c r="BE82" i="11" s="1"/>
  <c r="K82" i="11"/>
  <c r="AO82" i="11" s="1"/>
  <c r="BD82" i="11" s="1"/>
  <c r="J82" i="11"/>
  <c r="AN82" i="11" s="1"/>
  <c r="BC82" i="11" s="1"/>
  <c r="T81" i="11"/>
  <c r="AX81" i="11" s="1"/>
  <c r="BM81" i="11" s="1"/>
  <c r="S81" i="11"/>
  <c r="AW81" i="11" s="1"/>
  <c r="BL81" i="11" s="1"/>
  <c r="R81" i="11"/>
  <c r="AV81" i="11" s="1"/>
  <c r="BK81" i="11" s="1"/>
  <c r="Q81" i="11"/>
  <c r="AU81" i="11" s="1"/>
  <c r="BJ81" i="11" s="1"/>
  <c r="P81" i="11"/>
  <c r="AT81" i="11" s="1"/>
  <c r="BI81" i="11" s="1"/>
  <c r="O81" i="11"/>
  <c r="AS81" i="11" s="1"/>
  <c r="BH81" i="11" s="1"/>
  <c r="N81" i="11"/>
  <c r="AR81" i="11" s="1"/>
  <c r="BG81" i="11" s="1"/>
  <c r="M81" i="11"/>
  <c r="AQ81" i="11" s="1"/>
  <c r="BF81" i="11" s="1"/>
  <c r="L81" i="11"/>
  <c r="AP81" i="11" s="1"/>
  <c r="BE81" i="11" s="1"/>
  <c r="K81" i="11"/>
  <c r="AO81" i="11" s="1"/>
  <c r="BD81" i="11" s="1"/>
  <c r="J81" i="11"/>
  <c r="AN81" i="11" s="1"/>
  <c r="BC81" i="11" s="1"/>
  <c r="T80" i="11"/>
  <c r="AX80" i="11" s="1"/>
  <c r="BM80" i="11" s="1"/>
  <c r="S80" i="11"/>
  <c r="AW80" i="11" s="1"/>
  <c r="BL80" i="11" s="1"/>
  <c r="R80" i="11"/>
  <c r="AV80" i="11" s="1"/>
  <c r="BK80" i="11" s="1"/>
  <c r="Q80" i="11"/>
  <c r="AU80" i="11" s="1"/>
  <c r="BJ80" i="11" s="1"/>
  <c r="P80" i="11"/>
  <c r="AT80" i="11" s="1"/>
  <c r="BI80" i="11" s="1"/>
  <c r="O80" i="11"/>
  <c r="AS80" i="11" s="1"/>
  <c r="BH80" i="11" s="1"/>
  <c r="N80" i="11"/>
  <c r="AR80" i="11" s="1"/>
  <c r="BG80" i="11" s="1"/>
  <c r="M80" i="11"/>
  <c r="AQ80" i="11" s="1"/>
  <c r="BF80" i="11" s="1"/>
  <c r="L80" i="11"/>
  <c r="AP80" i="11" s="1"/>
  <c r="BE80" i="11" s="1"/>
  <c r="K80" i="11"/>
  <c r="AO80" i="11" s="1"/>
  <c r="BD80" i="11" s="1"/>
  <c r="J80" i="11"/>
  <c r="AN80" i="11" s="1"/>
  <c r="BC80" i="11" s="1"/>
  <c r="T79" i="11"/>
  <c r="AX79" i="11" s="1"/>
  <c r="BM79" i="11" s="1"/>
  <c r="S79" i="11"/>
  <c r="AW79" i="11" s="1"/>
  <c r="BL79" i="11" s="1"/>
  <c r="R79" i="11"/>
  <c r="AV79" i="11" s="1"/>
  <c r="BK79" i="11" s="1"/>
  <c r="Q79" i="11"/>
  <c r="AU79" i="11" s="1"/>
  <c r="BJ79" i="11" s="1"/>
  <c r="P79" i="11"/>
  <c r="AT79" i="11" s="1"/>
  <c r="BI79" i="11" s="1"/>
  <c r="O79" i="11"/>
  <c r="AS79" i="11" s="1"/>
  <c r="BH79" i="11" s="1"/>
  <c r="N79" i="11"/>
  <c r="AR79" i="11" s="1"/>
  <c r="BG79" i="11" s="1"/>
  <c r="M79" i="11"/>
  <c r="AQ79" i="11" s="1"/>
  <c r="BF79" i="11" s="1"/>
  <c r="L79" i="11"/>
  <c r="AP79" i="11" s="1"/>
  <c r="BE79" i="11" s="1"/>
  <c r="K79" i="11"/>
  <c r="AO79" i="11" s="1"/>
  <c r="BD79" i="11" s="1"/>
  <c r="J79" i="11"/>
  <c r="AN79" i="11" s="1"/>
  <c r="BC79" i="11" s="1"/>
  <c r="T78" i="11"/>
  <c r="AX78" i="11" s="1"/>
  <c r="BM78" i="11" s="1"/>
  <c r="S78" i="11"/>
  <c r="AW78" i="11" s="1"/>
  <c r="BL78" i="11" s="1"/>
  <c r="R78" i="11"/>
  <c r="AV78" i="11" s="1"/>
  <c r="BK78" i="11" s="1"/>
  <c r="Q78" i="11"/>
  <c r="AU78" i="11" s="1"/>
  <c r="BJ78" i="11" s="1"/>
  <c r="P78" i="11"/>
  <c r="AT78" i="11" s="1"/>
  <c r="BI78" i="11" s="1"/>
  <c r="O78" i="11"/>
  <c r="AS78" i="11" s="1"/>
  <c r="BH78" i="11" s="1"/>
  <c r="N78" i="11"/>
  <c r="AR78" i="11" s="1"/>
  <c r="BG78" i="11" s="1"/>
  <c r="M78" i="11"/>
  <c r="AQ78" i="11" s="1"/>
  <c r="BF78" i="11" s="1"/>
  <c r="L78" i="11"/>
  <c r="AP78" i="11" s="1"/>
  <c r="BE78" i="11" s="1"/>
  <c r="K78" i="11"/>
  <c r="AO78" i="11" s="1"/>
  <c r="BD78" i="11" s="1"/>
  <c r="J78" i="11"/>
  <c r="AN78" i="11" s="1"/>
  <c r="BC78" i="11" s="1"/>
  <c r="T77" i="11"/>
  <c r="AX77" i="11" s="1"/>
  <c r="BM77" i="11" s="1"/>
  <c r="S77" i="11"/>
  <c r="AW77" i="11" s="1"/>
  <c r="BL77" i="11" s="1"/>
  <c r="R77" i="11"/>
  <c r="AV77" i="11" s="1"/>
  <c r="BK77" i="11" s="1"/>
  <c r="Q77" i="11"/>
  <c r="AU77" i="11" s="1"/>
  <c r="BJ77" i="11" s="1"/>
  <c r="P77" i="11"/>
  <c r="AT77" i="11" s="1"/>
  <c r="BI77" i="11" s="1"/>
  <c r="O77" i="11"/>
  <c r="AS77" i="11" s="1"/>
  <c r="BH77" i="11" s="1"/>
  <c r="N77" i="11"/>
  <c r="AR77" i="11" s="1"/>
  <c r="BG77" i="11" s="1"/>
  <c r="M77" i="11"/>
  <c r="AQ77" i="11" s="1"/>
  <c r="BF77" i="11" s="1"/>
  <c r="L77" i="11"/>
  <c r="AP77" i="11" s="1"/>
  <c r="BE77" i="11" s="1"/>
  <c r="K77" i="11"/>
  <c r="AO77" i="11" s="1"/>
  <c r="BD77" i="11" s="1"/>
  <c r="J77" i="11"/>
  <c r="AN77" i="11" s="1"/>
  <c r="BC77" i="11" s="1"/>
  <c r="T76" i="11"/>
  <c r="AX76" i="11" s="1"/>
  <c r="BM76" i="11" s="1"/>
  <c r="S76" i="11"/>
  <c r="AW76" i="11" s="1"/>
  <c r="BL76" i="11" s="1"/>
  <c r="R76" i="11"/>
  <c r="AV76" i="11" s="1"/>
  <c r="BK76" i="11" s="1"/>
  <c r="Q76" i="11"/>
  <c r="AU76" i="11" s="1"/>
  <c r="BJ76" i="11" s="1"/>
  <c r="P76" i="11"/>
  <c r="AT76" i="11" s="1"/>
  <c r="BI76" i="11" s="1"/>
  <c r="O76" i="11"/>
  <c r="AS76" i="11" s="1"/>
  <c r="BH76" i="11" s="1"/>
  <c r="N76" i="11"/>
  <c r="AR76" i="11" s="1"/>
  <c r="BG76" i="11" s="1"/>
  <c r="M76" i="11"/>
  <c r="AQ76" i="11" s="1"/>
  <c r="BF76" i="11" s="1"/>
  <c r="L76" i="11"/>
  <c r="AP76" i="11" s="1"/>
  <c r="BE76" i="11" s="1"/>
  <c r="K76" i="11"/>
  <c r="AO76" i="11" s="1"/>
  <c r="BD76" i="11" s="1"/>
  <c r="J76" i="11"/>
  <c r="AN76" i="11" s="1"/>
  <c r="BC76" i="11" s="1"/>
  <c r="T75" i="11"/>
  <c r="AX75" i="11" s="1"/>
  <c r="BM75" i="11" s="1"/>
  <c r="S75" i="11"/>
  <c r="AW75" i="11" s="1"/>
  <c r="BL75" i="11" s="1"/>
  <c r="R75" i="11"/>
  <c r="AV75" i="11" s="1"/>
  <c r="BK75" i="11" s="1"/>
  <c r="Q75" i="11"/>
  <c r="AU75" i="11" s="1"/>
  <c r="BJ75" i="11" s="1"/>
  <c r="P75" i="11"/>
  <c r="AT75" i="11" s="1"/>
  <c r="BI75" i="11" s="1"/>
  <c r="O75" i="11"/>
  <c r="AS75" i="11" s="1"/>
  <c r="BH75" i="11" s="1"/>
  <c r="N75" i="11"/>
  <c r="AR75" i="11" s="1"/>
  <c r="BG75" i="11" s="1"/>
  <c r="M75" i="11"/>
  <c r="AQ75" i="11" s="1"/>
  <c r="BF75" i="11" s="1"/>
  <c r="L75" i="11"/>
  <c r="AP75" i="11" s="1"/>
  <c r="BE75" i="11" s="1"/>
  <c r="K75" i="11"/>
  <c r="AO75" i="11" s="1"/>
  <c r="BD75" i="11" s="1"/>
  <c r="J75" i="11"/>
  <c r="AN75" i="11" s="1"/>
  <c r="BC75" i="11" s="1"/>
  <c r="T74" i="11"/>
  <c r="AX74" i="11" s="1"/>
  <c r="BM74" i="11" s="1"/>
  <c r="S74" i="11"/>
  <c r="AW74" i="11" s="1"/>
  <c r="BL74" i="11" s="1"/>
  <c r="R74" i="11"/>
  <c r="AV74" i="11" s="1"/>
  <c r="BK74" i="11" s="1"/>
  <c r="Q74" i="11"/>
  <c r="AU74" i="11" s="1"/>
  <c r="BJ74" i="11" s="1"/>
  <c r="P74" i="11"/>
  <c r="AT74" i="11" s="1"/>
  <c r="BI74" i="11" s="1"/>
  <c r="O74" i="11"/>
  <c r="AS74" i="11" s="1"/>
  <c r="BH74" i="11" s="1"/>
  <c r="N74" i="11"/>
  <c r="AR74" i="11" s="1"/>
  <c r="BG74" i="11" s="1"/>
  <c r="M74" i="11"/>
  <c r="AQ74" i="11" s="1"/>
  <c r="BF74" i="11" s="1"/>
  <c r="L74" i="11"/>
  <c r="AP74" i="11" s="1"/>
  <c r="BE74" i="11" s="1"/>
  <c r="K74" i="11"/>
  <c r="AO74" i="11" s="1"/>
  <c r="BD74" i="11" s="1"/>
  <c r="J74" i="11"/>
  <c r="AN74" i="11" s="1"/>
  <c r="BC74" i="11" s="1"/>
  <c r="T73" i="11"/>
  <c r="AX73" i="11" s="1"/>
  <c r="BM73" i="11" s="1"/>
  <c r="S73" i="11"/>
  <c r="AW73" i="11" s="1"/>
  <c r="BL73" i="11" s="1"/>
  <c r="R73" i="11"/>
  <c r="AV73" i="11" s="1"/>
  <c r="BK73" i="11" s="1"/>
  <c r="Q73" i="11"/>
  <c r="AU73" i="11" s="1"/>
  <c r="BJ73" i="11" s="1"/>
  <c r="P73" i="11"/>
  <c r="AT73" i="11" s="1"/>
  <c r="BI73" i="11" s="1"/>
  <c r="O73" i="11"/>
  <c r="AS73" i="11" s="1"/>
  <c r="BH73" i="11" s="1"/>
  <c r="N73" i="11"/>
  <c r="AR73" i="11" s="1"/>
  <c r="BG73" i="11" s="1"/>
  <c r="M73" i="11"/>
  <c r="AQ73" i="11" s="1"/>
  <c r="BF73" i="11" s="1"/>
  <c r="L73" i="11"/>
  <c r="AP73" i="11" s="1"/>
  <c r="BE73" i="11" s="1"/>
  <c r="K73" i="11"/>
  <c r="AO73" i="11" s="1"/>
  <c r="BD73" i="11" s="1"/>
  <c r="J73" i="11"/>
  <c r="AN73" i="11" s="1"/>
  <c r="BC73" i="11" s="1"/>
  <c r="T72" i="11"/>
  <c r="AX72" i="11" s="1"/>
  <c r="BM72" i="11" s="1"/>
  <c r="S72" i="11"/>
  <c r="AW72" i="11" s="1"/>
  <c r="BL72" i="11" s="1"/>
  <c r="R72" i="11"/>
  <c r="AV72" i="11" s="1"/>
  <c r="BK72" i="11" s="1"/>
  <c r="Q72" i="11"/>
  <c r="AU72" i="11" s="1"/>
  <c r="BJ72" i="11" s="1"/>
  <c r="P72" i="11"/>
  <c r="AT72" i="11" s="1"/>
  <c r="BI72" i="11" s="1"/>
  <c r="O72" i="11"/>
  <c r="AS72" i="11" s="1"/>
  <c r="BH72" i="11" s="1"/>
  <c r="N72" i="11"/>
  <c r="AR72" i="11" s="1"/>
  <c r="BG72" i="11" s="1"/>
  <c r="M72" i="11"/>
  <c r="AQ72" i="11" s="1"/>
  <c r="BF72" i="11" s="1"/>
  <c r="L72" i="11"/>
  <c r="AP72" i="11" s="1"/>
  <c r="BE72" i="11" s="1"/>
  <c r="K72" i="11"/>
  <c r="AO72" i="11" s="1"/>
  <c r="BD72" i="11" s="1"/>
  <c r="J72" i="11"/>
  <c r="AN72" i="11" s="1"/>
  <c r="BC72" i="11" s="1"/>
  <c r="T71" i="11"/>
  <c r="AX71" i="11" s="1"/>
  <c r="BM71" i="11" s="1"/>
  <c r="S71" i="11"/>
  <c r="AW71" i="11" s="1"/>
  <c r="BL71" i="11" s="1"/>
  <c r="R71" i="11"/>
  <c r="AV71" i="11" s="1"/>
  <c r="BK71" i="11" s="1"/>
  <c r="Q71" i="11"/>
  <c r="AU71" i="11" s="1"/>
  <c r="BJ71" i="11" s="1"/>
  <c r="P71" i="11"/>
  <c r="AT71" i="11" s="1"/>
  <c r="BI71" i="11" s="1"/>
  <c r="O71" i="11"/>
  <c r="AS71" i="11" s="1"/>
  <c r="BH71" i="11" s="1"/>
  <c r="N71" i="11"/>
  <c r="AR71" i="11" s="1"/>
  <c r="BG71" i="11" s="1"/>
  <c r="M71" i="11"/>
  <c r="AQ71" i="11" s="1"/>
  <c r="BF71" i="11" s="1"/>
  <c r="L71" i="11"/>
  <c r="AP71" i="11" s="1"/>
  <c r="BE71" i="11" s="1"/>
  <c r="K71" i="11"/>
  <c r="AO71" i="11" s="1"/>
  <c r="BD71" i="11" s="1"/>
  <c r="J71" i="11"/>
  <c r="AN71" i="11" s="1"/>
  <c r="BC71" i="11" s="1"/>
  <c r="T70" i="11"/>
  <c r="AX70" i="11" s="1"/>
  <c r="BM70" i="11" s="1"/>
  <c r="S70" i="11"/>
  <c r="AW70" i="11" s="1"/>
  <c r="BL70" i="11" s="1"/>
  <c r="R70" i="11"/>
  <c r="AV70" i="11" s="1"/>
  <c r="BK70" i="11" s="1"/>
  <c r="Q70" i="11"/>
  <c r="AU70" i="11" s="1"/>
  <c r="BJ70" i="11" s="1"/>
  <c r="P70" i="11"/>
  <c r="AT70" i="11" s="1"/>
  <c r="BI70" i="11" s="1"/>
  <c r="O70" i="11"/>
  <c r="AS70" i="11" s="1"/>
  <c r="BH70" i="11" s="1"/>
  <c r="N70" i="11"/>
  <c r="AR70" i="11" s="1"/>
  <c r="BG70" i="11" s="1"/>
  <c r="M70" i="11"/>
  <c r="AQ70" i="11" s="1"/>
  <c r="BF70" i="11" s="1"/>
  <c r="L70" i="11"/>
  <c r="AP70" i="11" s="1"/>
  <c r="BE70" i="11" s="1"/>
  <c r="K70" i="11"/>
  <c r="AO70" i="11" s="1"/>
  <c r="BD70" i="11" s="1"/>
  <c r="J70" i="11"/>
  <c r="AN70" i="11" s="1"/>
  <c r="BC70" i="11" s="1"/>
  <c r="T69" i="11"/>
  <c r="AX69" i="11" s="1"/>
  <c r="BM69" i="11" s="1"/>
  <c r="S69" i="11"/>
  <c r="AW69" i="11" s="1"/>
  <c r="BL69" i="11" s="1"/>
  <c r="R69" i="11"/>
  <c r="AV69" i="11" s="1"/>
  <c r="BK69" i="11" s="1"/>
  <c r="Q69" i="11"/>
  <c r="AU69" i="11" s="1"/>
  <c r="BJ69" i="11" s="1"/>
  <c r="P69" i="11"/>
  <c r="AT69" i="11" s="1"/>
  <c r="BI69" i="11" s="1"/>
  <c r="O69" i="11"/>
  <c r="AS69" i="11" s="1"/>
  <c r="BH69" i="11" s="1"/>
  <c r="N69" i="11"/>
  <c r="AR69" i="11" s="1"/>
  <c r="BG69" i="11" s="1"/>
  <c r="M69" i="11"/>
  <c r="AQ69" i="11" s="1"/>
  <c r="BF69" i="11" s="1"/>
  <c r="L69" i="11"/>
  <c r="AP69" i="11" s="1"/>
  <c r="BE69" i="11" s="1"/>
  <c r="K69" i="11"/>
  <c r="AO69" i="11" s="1"/>
  <c r="BD69" i="11" s="1"/>
  <c r="J69" i="11"/>
  <c r="AN69" i="11" s="1"/>
  <c r="BC69" i="11" s="1"/>
  <c r="T68" i="11"/>
  <c r="AX68" i="11" s="1"/>
  <c r="BM68" i="11" s="1"/>
  <c r="S68" i="11"/>
  <c r="AW68" i="11" s="1"/>
  <c r="BL68" i="11" s="1"/>
  <c r="R68" i="11"/>
  <c r="AV68" i="11" s="1"/>
  <c r="BK68" i="11" s="1"/>
  <c r="Q68" i="11"/>
  <c r="AU68" i="11" s="1"/>
  <c r="BJ68" i="11" s="1"/>
  <c r="P68" i="11"/>
  <c r="AT68" i="11" s="1"/>
  <c r="BI68" i="11" s="1"/>
  <c r="O68" i="11"/>
  <c r="AS68" i="11" s="1"/>
  <c r="BH68" i="11" s="1"/>
  <c r="N68" i="11"/>
  <c r="AR68" i="11" s="1"/>
  <c r="BG68" i="11" s="1"/>
  <c r="M68" i="11"/>
  <c r="AQ68" i="11" s="1"/>
  <c r="BF68" i="11" s="1"/>
  <c r="L68" i="11"/>
  <c r="AP68" i="11" s="1"/>
  <c r="BE68" i="11" s="1"/>
  <c r="K68" i="11"/>
  <c r="AO68" i="11" s="1"/>
  <c r="BD68" i="11" s="1"/>
  <c r="J68" i="11"/>
  <c r="AN68" i="11" s="1"/>
  <c r="BC68" i="11" s="1"/>
  <c r="T67" i="11"/>
  <c r="AX67" i="11" s="1"/>
  <c r="BM67" i="11" s="1"/>
  <c r="S67" i="11"/>
  <c r="AW67" i="11" s="1"/>
  <c r="BL67" i="11" s="1"/>
  <c r="R67" i="11"/>
  <c r="AV67" i="11" s="1"/>
  <c r="BK67" i="11" s="1"/>
  <c r="Q67" i="11"/>
  <c r="AU67" i="11" s="1"/>
  <c r="BJ67" i="11" s="1"/>
  <c r="P67" i="11"/>
  <c r="AT67" i="11" s="1"/>
  <c r="BI67" i="11" s="1"/>
  <c r="O67" i="11"/>
  <c r="AS67" i="11" s="1"/>
  <c r="BH67" i="11" s="1"/>
  <c r="N67" i="11"/>
  <c r="AR67" i="11" s="1"/>
  <c r="BG67" i="11" s="1"/>
  <c r="M67" i="11"/>
  <c r="AQ67" i="11" s="1"/>
  <c r="BF67" i="11" s="1"/>
  <c r="L67" i="11"/>
  <c r="AP67" i="11" s="1"/>
  <c r="BE67" i="11" s="1"/>
  <c r="K67" i="11"/>
  <c r="AO67" i="11" s="1"/>
  <c r="BD67" i="11" s="1"/>
  <c r="J67" i="11"/>
  <c r="AN67" i="11" s="1"/>
  <c r="BC67" i="11" s="1"/>
  <c r="T66" i="11"/>
  <c r="AX66" i="11" s="1"/>
  <c r="BM66" i="11" s="1"/>
  <c r="S66" i="11"/>
  <c r="AW66" i="11" s="1"/>
  <c r="BL66" i="11" s="1"/>
  <c r="R66" i="11"/>
  <c r="AV66" i="11" s="1"/>
  <c r="BK66" i="11" s="1"/>
  <c r="Q66" i="11"/>
  <c r="AU66" i="11" s="1"/>
  <c r="BJ66" i="11" s="1"/>
  <c r="P66" i="11"/>
  <c r="AT66" i="11" s="1"/>
  <c r="BI66" i="11" s="1"/>
  <c r="O66" i="11"/>
  <c r="AS66" i="11" s="1"/>
  <c r="BH66" i="11" s="1"/>
  <c r="N66" i="11"/>
  <c r="AR66" i="11" s="1"/>
  <c r="BG66" i="11" s="1"/>
  <c r="M66" i="11"/>
  <c r="AQ66" i="11" s="1"/>
  <c r="BF66" i="11" s="1"/>
  <c r="L66" i="11"/>
  <c r="AP66" i="11" s="1"/>
  <c r="BE66" i="11" s="1"/>
  <c r="K66" i="11"/>
  <c r="AO66" i="11" s="1"/>
  <c r="BD66" i="11" s="1"/>
  <c r="J66" i="11"/>
  <c r="AN66" i="11" s="1"/>
  <c r="BC66" i="11" s="1"/>
  <c r="T65" i="11"/>
  <c r="AX65" i="11" s="1"/>
  <c r="BM65" i="11" s="1"/>
  <c r="S65" i="11"/>
  <c r="AW65" i="11" s="1"/>
  <c r="BL65" i="11" s="1"/>
  <c r="R65" i="11"/>
  <c r="AV65" i="11" s="1"/>
  <c r="BK65" i="11" s="1"/>
  <c r="Q65" i="11"/>
  <c r="AU65" i="11" s="1"/>
  <c r="BJ65" i="11" s="1"/>
  <c r="P65" i="11"/>
  <c r="AT65" i="11" s="1"/>
  <c r="BI65" i="11" s="1"/>
  <c r="O65" i="11"/>
  <c r="AS65" i="11" s="1"/>
  <c r="BH65" i="11" s="1"/>
  <c r="N65" i="11"/>
  <c r="AR65" i="11" s="1"/>
  <c r="BG65" i="11" s="1"/>
  <c r="M65" i="11"/>
  <c r="AQ65" i="11" s="1"/>
  <c r="BF65" i="11" s="1"/>
  <c r="L65" i="11"/>
  <c r="AP65" i="11" s="1"/>
  <c r="BE65" i="11" s="1"/>
  <c r="K65" i="11"/>
  <c r="AO65" i="11" s="1"/>
  <c r="BD65" i="11" s="1"/>
  <c r="J65" i="11"/>
  <c r="AN65" i="11" s="1"/>
  <c r="BC65" i="11" s="1"/>
  <c r="T64" i="11"/>
  <c r="AX64" i="11" s="1"/>
  <c r="BM64" i="11" s="1"/>
  <c r="S64" i="11"/>
  <c r="AW64" i="11" s="1"/>
  <c r="BL64" i="11" s="1"/>
  <c r="R64" i="11"/>
  <c r="AV64" i="11" s="1"/>
  <c r="BK64" i="11" s="1"/>
  <c r="Q64" i="11"/>
  <c r="AU64" i="11" s="1"/>
  <c r="BJ64" i="11" s="1"/>
  <c r="P64" i="11"/>
  <c r="AT64" i="11" s="1"/>
  <c r="BI64" i="11" s="1"/>
  <c r="O64" i="11"/>
  <c r="AS64" i="11" s="1"/>
  <c r="BH64" i="11" s="1"/>
  <c r="N64" i="11"/>
  <c r="AR64" i="11" s="1"/>
  <c r="BG64" i="11" s="1"/>
  <c r="M64" i="11"/>
  <c r="AQ64" i="11" s="1"/>
  <c r="BF64" i="11" s="1"/>
  <c r="L64" i="11"/>
  <c r="AP64" i="11" s="1"/>
  <c r="BE64" i="11" s="1"/>
  <c r="K64" i="11"/>
  <c r="AO64" i="11" s="1"/>
  <c r="BD64" i="11" s="1"/>
  <c r="J64" i="11"/>
  <c r="AN64" i="11" s="1"/>
  <c r="BC64" i="11" s="1"/>
  <c r="T63" i="11"/>
  <c r="AX63" i="11" s="1"/>
  <c r="BM63" i="11" s="1"/>
  <c r="S63" i="11"/>
  <c r="AW63" i="11" s="1"/>
  <c r="BL63" i="11" s="1"/>
  <c r="R63" i="11"/>
  <c r="AV63" i="11" s="1"/>
  <c r="BK63" i="11" s="1"/>
  <c r="Q63" i="11"/>
  <c r="AU63" i="11" s="1"/>
  <c r="BJ63" i="11" s="1"/>
  <c r="P63" i="11"/>
  <c r="AT63" i="11" s="1"/>
  <c r="BI63" i="11" s="1"/>
  <c r="O63" i="11"/>
  <c r="AS63" i="11" s="1"/>
  <c r="BH63" i="11" s="1"/>
  <c r="N63" i="11"/>
  <c r="AR63" i="11" s="1"/>
  <c r="BG63" i="11" s="1"/>
  <c r="M63" i="11"/>
  <c r="AQ63" i="11" s="1"/>
  <c r="BF63" i="11" s="1"/>
  <c r="L63" i="11"/>
  <c r="AP63" i="11" s="1"/>
  <c r="BE63" i="11" s="1"/>
  <c r="K63" i="11"/>
  <c r="AO63" i="11" s="1"/>
  <c r="BD63" i="11" s="1"/>
  <c r="J63" i="11"/>
  <c r="AN63" i="11" s="1"/>
  <c r="BC63" i="11" s="1"/>
  <c r="T62" i="11"/>
  <c r="AX62" i="11" s="1"/>
  <c r="BM62" i="11" s="1"/>
  <c r="S62" i="11"/>
  <c r="AW62" i="11" s="1"/>
  <c r="BL62" i="11" s="1"/>
  <c r="R62" i="11"/>
  <c r="AV62" i="11" s="1"/>
  <c r="BK62" i="11" s="1"/>
  <c r="Q62" i="11"/>
  <c r="AU62" i="11" s="1"/>
  <c r="BJ62" i="11" s="1"/>
  <c r="P62" i="11"/>
  <c r="AT62" i="11" s="1"/>
  <c r="BI62" i="11" s="1"/>
  <c r="O62" i="11"/>
  <c r="AS62" i="11" s="1"/>
  <c r="BH62" i="11" s="1"/>
  <c r="N62" i="11"/>
  <c r="AR62" i="11" s="1"/>
  <c r="BG62" i="11" s="1"/>
  <c r="M62" i="11"/>
  <c r="AQ62" i="11" s="1"/>
  <c r="BF62" i="11" s="1"/>
  <c r="L62" i="11"/>
  <c r="AP62" i="11" s="1"/>
  <c r="BE62" i="11" s="1"/>
  <c r="K62" i="11"/>
  <c r="AO62" i="11" s="1"/>
  <c r="BD62" i="11" s="1"/>
  <c r="J62" i="11"/>
  <c r="AN62" i="11" s="1"/>
  <c r="BC62" i="11" s="1"/>
  <c r="T61" i="11"/>
  <c r="AX61" i="11" s="1"/>
  <c r="BM61" i="11" s="1"/>
  <c r="S61" i="11"/>
  <c r="AW61" i="11" s="1"/>
  <c r="BL61" i="11" s="1"/>
  <c r="R61" i="11"/>
  <c r="AV61" i="11" s="1"/>
  <c r="BK61" i="11" s="1"/>
  <c r="Q61" i="11"/>
  <c r="AU61" i="11" s="1"/>
  <c r="BJ61" i="11" s="1"/>
  <c r="P61" i="11"/>
  <c r="AT61" i="11" s="1"/>
  <c r="BI61" i="11" s="1"/>
  <c r="O61" i="11"/>
  <c r="AS61" i="11" s="1"/>
  <c r="BH61" i="11" s="1"/>
  <c r="N61" i="11"/>
  <c r="AR61" i="11" s="1"/>
  <c r="BG61" i="11" s="1"/>
  <c r="M61" i="11"/>
  <c r="AQ61" i="11" s="1"/>
  <c r="BF61" i="11" s="1"/>
  <c r="L61" i="11"/>
  <c r="AP61" i="11" s="1"/>
  <c r="BE61" i="11" s="1"/>
  <c r="K61" i="11"/>
  <c r="AO61" i="11" s="1"/>
  <c r="BD61" i="11" s="1"/>
  <c r="J61" i="11"/>
  <c r="AN61" i="11" s="1"/>
  <c r="BC61" i="11" s="1"/>
  <c r="T60" i="11"/>
  <c r="AX60" i="11" s="1"/>
  <c r="BM60" i="11" s="1"/>
  <c r="S60" i="11"/>
  <c r="AW60" i="11" s="1"/>
  <c r="BL60" i="11" s="1"/>
  <c r="R60" i="11"/>
  <c r="AV60" i="11" s="1"/>
  <c r="BK60" i="11" s="1"/>
  <c r="Q60" i="11"/>
  <c r="AU60" i="11" s="1"/>
  <c r="BJ60" i="11" s="1"/>
  <c r="P60" i="11"/>
  <c r="AT60" i="11" s="1"/>
  <c r="BI60" i="11" s="1"/>
  <c r="O60" i="11"/>
  <c r="AS60" i="11" s="1"/>
  <c r="BH60" i="11" s="1"/>
  <c r="N60" i="11"/>
  <c r="AR60" i="11" s="1"/>
  <c r="BG60" i="11" s="1"/>
  <c r="M60" i="11"/>
  <c r="AQ60" i="11" s="1"/>
  <c r="BF60" i="11" s="1"/>
  <c r="L60" i="11"/>
  <c r="AP60" i="11" s="1"/>
  <c r="BE60" i="11" s="1"/>
  <c r="K60" i="11"/>
  <c r="AO60" i="11" s="1"/>
  <c r="BD60" i="11" s="1"/>
  <c r="J60" i="11"/>
  <c r="AN60" i="11" s="1"/>
  <c r="BC60" i="11" s="1"/>
  <c r="T58" i="11"/>
  <c r="AX58" i="11" s="1"/>
  <c r="BM58" i="11" s="1"/>
  <c r="S58" i="11"/>
  <c r="AW58" i="11" s="1"/>
  <c r="BL58" i="11" s="1"/>
  <c r="R58" i="11"/>
  <c r="AV58" i="11" s="1"/>
  <c r="BK58" i="11" s="1"/>
  <c r="Q58" i="11"/>
  <c r="AU58" i="11" s="1"/>
  <c r="BJ58" i="11" s="1"/>
  <c r="P58" i="11"/>
  <c r="AT58" i="11" s="1"/>
  <c r="BI58" i="11" s="1"/>
  <c r="O58" i="11"/>
  <c r="AS58" i="11" s="1"/>
  <c r="BH58" i="11" s="1"/>
  <c r="N58" i="11"/>
  <c r="AR58" i="11" s="1"/>
  <c r="BG58" i="11" s="1"/>
  <c r="M58" i="11"/>
  <c r="AQ58" i="11" s="1"/>
  <c r="BF58" i="11" s="1"/>
  <c r="L58" i="11"/>
  <c r="AP58" i="11" s="1"/>
  <c r="BE58" i="11" s="1"/>
  <c r="K58" i="11"/>
  <c r="AO58" i="11" s="1"/>
  <c r="BD58" i="11" s="1"/>
  <c r="J58" i="11"/>
  <c r="AN58" i="11" s="1"/>
  <c r="BC58" i="11" s="1"/>
  <c r="T57" i="11"/>
  <c r="AX57" i="11" s="1"/>
  <c r="BM57" i="11" s="1"/>
  <c r="S57" i="11"/>
  <c r="AW57" i="11" s="1"/>
  <c r="BL57" i="11" s="1"/>
  <c r="R57" i="11"/>
  <c r="AV57" i="11" s="1"/>
  <c r="BK57" i="11" s="1"/>
  <c r="Q57" i="11"/>
  <c r="AU57" i="11" s="1"/>
  <c r="BJ57" i="11" s="1"/>
  <c r="P57" i="11"/>
  <c r="AT57" i="11" s="1"/>
  <c r="BI57" i="11" s="1"/>
  <c r="O57" i="11"/>
  <c r="AS57" i="11" s="1"/>
  <c r="BH57" i="11" s="1"/>
  <c r="N57" i="11"/>
  <c r="AR57" i="11" s="1"/>
  <c r="BG57" i="11" s="1"/>
  <c r="M57" i="11"/>
  <c r="AQ57" i="11" s="1"/>
  <c r="BF57" i="11" s="1"/>
  <c r="L57" i="11"/>
  <c r="AP57" i="11" s="1"/>
  <c r="BE57" i="11" s="1"/>
  <c r="K57" i="11"/>
  <c r="AO57" i="11" s="1"/>
  <c r="BD57" i="11" s="1"/>
  <c r="J57" i="11"/>
  <c r="AN57" i="11" s="1"/>
  <c r="BC57" i="11" s="1"/>
  <c r="T55" i="11"/>
  <c r="AX55" i="11" s="1"/>
  <c r="BM55" i="11" s="1"/>
  <c r="S55" i="11"/>
  <c r="AW55" i="11" s="1"/>
  <c r="BL55" i="11" s="1"/>
  <c r="R55" i="11"/>
  <c r="AV55" i="11" s="1"/>
  <c r="BK55" i="11" s="1"/>
  <c r="Q55" i="11"/>
  <c r="AU55" i="11" s="1"/>
  <c r="BJ55" i="11" s="1"/>
  <c r="P55" i="11"/>
  <c r="AT55" i="11" s="1"/>
  <c r="BI55" i="11" s="1"/>
  <c r="O55" i="11"/>
  <c r="AS55" i="11" s="1"/>
  <c r="BH55" i="11" s="1"/>
  <c r="N55" i="11"/>
  <c r="AR55" i="11" s="1"/>
  <c r="BG55" i="11" s="1"/>
  <c r="M55" i="11"/>
  <c r="AQ55" i="11" s="1"/>
  <c r="BF55" i="11" s="1"/>
  <c r="L55" i="11"/>
  <c r="AP55" i="11" s="1"/>
  <c r="BE55" i="11" s="1"/>
  <c r="K55" i="11"/>
  <c r="AO55" i="11" s="1"/>
  <c r="BD55" i="11" s="1"/>
  <c r="J55" i="11"/>
  <c r="AN55" i="11" s="1"/>
  <c r="BC55" i="11" s="1"/>
  <c r="T54" i="11"/>
  <c r="AX54" i="11" s="1"/>
  <c r="BM54" i="11" s="1"/>
  <c r="S54" i="11"/>
  <c r="AW54" i="11" s="1"/>
  <c r="BL54" i="11" s="1"/>
  <c r="R54" i="11"/>
  <c r="AV54" i="11" s="1"/>
  <c r="BK54" i="11" s="1"/>
  <c r="Q54" i="11"/>
  <c r="AU54" i="11" s="1"/>
  <c r="BJ54" i="11" s="1"/>
  <c r="P54" i="11"/>
  <c r="AT54" i="11" s="1"/>
  <c r="BI54" i="11" s="1"/>
  <c r="O54" i="11"/>
  <c r="AS54" i="11" s="1"/>
  <c r="BH54" i="11" s="1"/>
  <c r="N54" i="11"/>
  <c r="AR54" i="11" s="1"/>
  <c r="BG54" i="11" s="1"/>
  <c r="M54" i="11"/>
  <c r="AQ54" i="11" s="1"/>
  <c r="BF54" i="11" s="1"/>
  <c r="L54" i="11"/>
  <c r="AP54" i="11" s="1"/>
  <c r="BE54" i="11" s="1"/>
  <c r="K54" i="11"/>
  <c r="AO54" i="11" s="1"/>
  <c r="BD54" i="11" s="1"/>
  <c r="J54" i="11"/>
  <c r="AN54" i="11" s="1"/>
  <c r="BC54" i="11" s="1"/>
  <c r="T53" i="11"/>
  <c r="AX53" i="11" s="1"/>
  <c r="BM53" i="11" s="1"/>
  <c r="S53" i="11"/>
  <c r="AW53" i="11" s="1"/>
  <c r="BL53" i="11" s="1"/>
  <c r="R53" i="11"/>
  <c r="AV53" i="11" s="1"/>
  <c r="BK53" i="11" s="1"/>
  <c r="Q53" i="11"/>
  <c r="AU53" i="11" s="1"/>
  <c r="BJ53" i="11" s="1"/>
  <c r="P53" i="11"/>
  <c r="AT53" i="11" s="1"/>
  <c r="BI53" i="11" s="1"/>
  <c r="O53" i="11"/>
  <c r="AS53" i="11" s="1"/>
  <c r="BH53" i="11" s="1"/>
  <c r="N53" i="11"/>
  <c r="AR53" i="11" s="1"/>
  <c r="BG53" i="11" s="1"/>
  <c r="M53" i="11"/>
  <c r="AQ53" i="11" s="1"/>
  <c r="BF53" i="11" s="1"/>
  <c r="L53" i="11"/>
  <c r="AP53" i="11" s="1"/>
  <c r="BE53" i="11" s="1"/>
  <c r="K53" i="11"/>
  <c r="AO53" i="11" s="1"/>
  <c r="BD53" i="11" s="1"/>
  <c r="J53" i="11"/>
  <c r="AN53" i="11" s="1"/>
  <c r="BC53" i="11" s="1"/>
  <c r="T52" i="11"/>
  <c r="AX52" i="11" s="1"/>
  <c r="BM52" i="11" s="1"/>
  <c r="S52" i="11"/>
  <c r="AW52" i="11" s="1"/>
  <c r="BL52" i="11" s="1"/>
  <c r="R52" i="11"/>
  <c r="AV52" i="11" s="1"/>
  <c r="BK52" i="11" s="1"/>
  <c r="Q52" i="11"/>
  <c r="AU52" i="11" s="1"/>
  <c r="BJ52" i="11" s="1"/>
  <c r="P52" i="11"/>
  <c r="AT52" i="11" s="1"/>
  <c r="BI52" i="11" s="1"/>
  <c r="O52" i="11"/>
  <c r="AS52" i="11" s="1"/>
  <c r="BH52" i="11" s="1"/>
  <c r="N52" i="11"/>
  <c r="AR52" i="11" s="1"/>
  <c r="BG52" i="11" s="1"/>
  <c r="M52" i="11"/>
  <c r="AQ52" i="11" s="1"/>
  <c r="BF52" i="11" s="1"/>
  <c r="L52" i="11"/>
  <c r="AP52" i="11" s="1"/>
  <c r="BE52" i="11" s="1"/>
  <c r="K52" i="11"/>
  <c r="AO52" i="11" s="1"/>
  <c r="BD52" i="11" s="1"/>
  <c r="J52" i="11"/>
  <c r="AN52" i="11" s="1"/>
  <c r="BC52" i="11" s="1"/>
  <c r="T51" i="11"/>
  <c r="AX51" i="11" s="1"/>
  <c r="BM51" i="11" s="1"/>
  <c r="S51" i="11"/>
  <c r="AW51" i="11" s="1"/>
  <c r="BL51" i="11" s="1"/>
  <c r="R51" i="11"/>
  <c r="AV51" i="11" s="1"/>
  <c r="BK51" i="11" s="1"/>
  <c r="Q51" i="11"/>
  <c r="AU51" i="11" s="1"/>
  <c r="BJ51" i="11" s="1"/>
  <c r="P51" i="11"/>
  <c r="AT51" i="11" s="1"/>
  <c r="BI51" i="11" s="1"/>
  <c r="O51" i="11"/>
  <c r="AS51" i="11" s="1"/>
  <c r="BH51" i="11" s="1"/>
  <c r="N51" i="11"/>
  <c r="AR51" i="11" s="1"/>
  <c r="BG51" i="11" s="1"/>
  <c r="M51" i="11"/>
  <c r="AQ51" i="11" s="1"/>
  <c r="BF51" i="11" s="1"/>
  <c r="L51" i="11"/>
  <c r="AP51" i="11" s="1"/>
  <c r="BE51" i="11" s="1"/>
  <c r="K51" i="11"/>
  <c r="AO51" i="11" s="1"/>
  <c r="BD51" i="11" s="1"/>
  <c r="J51" i="11"/>
  <c r="AN51" i="11" s="1"/>
  <c r="BC51" i="11" s="1"/>
  <c r="T50" i="11"/>
  <c r="AX50" i="11" s="1"/>
  <c r="BM50" i="11" s="1"/>
  <c r="S50" i="11"/>
  <c r="AW50" i="11" s="1"/>
  <c r="BL50" i="11" s="1"/>
  <c r="R50" i="11"/>
  <c r="AV50" i="11" s="1"/>
  <c r="BK50" i="11" s="1"/>
  <c r="Q50" i="11"/>
  <c r="AU50" i="11" s="1"/>
  <c r="BJ50" i="11" s="1"/>
  <c r="P50" i="11"/>
  <c r="AT50" i="11" s="1"/>
  <c r="BI50" i="11" s="1"/>
  <c r="O50" i="11"/>
  <c r="AS50" i="11" s="1"/>
  <c r="BH50" i="11" s="1"/>
  <c r="N50" i="11"/>
  <c r="AR50" i="11" s="1"/>
  <c r="BG50" i="11" s="1"/>
  <c r="M50" i="11"/>
  <c r="AQ50" i="11" s="1"/>
  <c r="BF50" i="11" s="1"/>
  <c r="L50" i="11"/>
  <c r="AP50" i="11" s="1"/>
  <c r="BE50" i="11" s="1"/>
  <c r="K50" i="11"/>
  <c r="AO50" i="11" s="1"/>
  <c r="BD50" i="11" s="1"/>
  <c r="J50" i="11"/>
  <c r="AN50" i="11" s="1"/>
  <c r="BC50" i="11" s="1"/>
  <c r="T49" i="11"/>
  <c r="AX49" i="11" s="1"/>
  <c r="BM49" i="11" s="1"/>
  <c r="S49" i="11"/>
  <c r="AW49" i="11" s="1"/>
  <c r="BL49" i="11" s="1"/>
  <c r="R49" i="11"/>
  <c r="AV49" i="11" s="1"/>
  <c r="BK49" i="11" s="1"/>
  <c r="Q49" i="11"/>
  <c r="AU49" i="11" s="1"/>
  <c r="BJ49" i="11" s="1"/>
  <c r="P49" i="11"/>
  <c r="AT49" i="11" s="1"/>
  <c r="BI49" i="11" s="1"/>
  <c r="O49" i="11"/>
  <c r="AS49" i="11" s="1"/>
  <c r="BH49" i="11" s="1"/>
  <c r="N49" i="11"/>
  <c r="AR49" i="11" s="1"/>
  <c r="BG49" i="11" s="1"/>
  <c r="M49" i="11"/>
  <c r="AQ49" i="11" s="1"/>
  <c r="BF49" i="11" s="1"/>
  <c r="L49" i="11"/>
  <c r="AP49" i="11" s="1"/>
  <c r="BE49" i="11" s="1"/>
  <c r="K49" i="11"/>
  <c r="AO49" i="11" s="1"/>
  <c r="BD49" i="11" s="1"/>
  <c r="J49" i="11"/>
  <c r="AN49" i="11" s="1"/>
  <c r="BC49" i="11" s="1"/>
  <c r="T48" i="11"/>
  <c r="AX48" i="11" s="1"/>
  <c r="BM48" i="11" s="1"/>
  <c r="S48" i="11"/>
  <c r="AW48" i="11" s="1"/>
  <c r="BL48" i="11" s="1"/>
  <c r="R48" i="11"/>
  <c r="AV48" i="11" s="1"/>
  <c r="BK48" i="11" s="1"/>
  <c r="Q48" i="11"/>
  <c r="AU48" i="11" s="1"/>
  <c r="BJ48" i="11" s="1"/>
  <c r="P48" i="11"/>
  <c r="AT48" i="11" s="1"/>
  <c r="BI48" i="11" s="1"/>
  <c r="O48" i="11"/>
  <c r="AS48" i="11" s="1"/>
  <c r="BH48" i="11" s="1"/>
  <c r="N48" i="11"/>
  <c r="AR48" i="11" s="1"/>
  <c r="BG48" i="11" s="1"/>
  <c r="M48" i="11"/>
  <c r="AQ48" i="11" s="1"/>
  <c r="BF48" i="11" s="1"/>
  <c r="L48" i="11"/>
  <c r="AP48" i="11" s="1"/>
  <c r="BE48" i="11" s="1"/>
  <c r="K48" i="11"/>
  <c r="AO48" i="11" s="1"/>
  <c r="BD48" i="11" s="1"/>
  <c r="J48" i="11"/>
  <c r="AN48" i="11" s="1"/>
  <c r="BC48" i="11" s="1"/>
  <c r="T47" i="11"/>
  <c r="AX47" i="11" s="1"/>
  <c r="BM47" i="11" s="1"/>
  <c r="S47" i="11"/>
  <c r="AW47" i="11" s="1"/>
  <c r="BL47" i="11" s="1"/>
  <c r="R47" i="11"/>
  <c r="AV47" i="11" s="1"/>
  <c r="BK47" i="11" s="1"/>
  <c r="Q47" i="11"/>
  <c r="AU47" i="11" s="1"/>
  <c r="BJ47" i="11" s="1"/>
  <c r="P47" i="11"/>
  <c r="AT47" i="11" s="1"/>
  <c r="BI47" i="11" s="1"/>
  <c r="O47" i="11"/>
  <c r="AS47" i="11" s="1"/>
  <c r="BH47" i="11" s="1"/>
  <c r="N47" i="11"/>
  <c r="AR47" i="11" s="1"/>
  <c r="BG47" i="11" s="1"/>
  <c r="M47" i="11"/>
  <c r="AQ47" i="11" s="1"/>
  <c r="BF47" i="11" s="1"/>
  <c r="L47" i="11"/>
  <c r="AP47" i="11" s="1"/>
  <c r="BE47" i="11" s="1"/>
  <c r="K47" i="11"/>
  <c r="AO47" i="11" s="1"/>
  <c r="BD47" i="11" s="1"/>
  <c r="J47" i="11"/>
  <c r="AN47" i="11" s="1"/>
  <c r="BC47" i="11" s="1"/>
  <c r="T46" i="11"/>
  <c r="AX46" i="11" s="1"/>
  <c r="BM46" i="11" s="1"/>
  <c r="S46" i="11"/>
  <c r="AW46" i="11" s="1"/>
  <c r="BL46" i="11" s="1"/>
  <c r="R46" i="11"/>
  <c r="AV46" i="11" s="1"/>
  <c r="BK46" i="11" s="1"/>
  <c r="Q46" i="11"/>
  <c r="AU46" i="11" s="1"/>
  <c r="BJ46" i="11" s="1"/>
  <c r="P46" i="11"/>
  <c r="AT46" i="11" s="1"/>
  <c r="BI46" i="11" s="1"/>
  <c r="O46" i="11"/>
  <c r="AS46" i="11" s="1"/>
  <c r="BH46" i="11" s="1"/>
  <c r="N46" i="11"/>
  <c r="AR46" i="11" s="1"/>
  <c r="BG46" i="11" s="1"/>
  <c r="M46" i="11"/>
  <c r="AQ46" i="11" s="1"/>
  <c r="BF46" i="11" s="1"/>
  <c r="L46" i="11"/>
  <c r="AP46" i="11" s="1"/>
  <c r="BE46" i="11" s="1"/>
  <c r="K46" i="11"/>
  <c r="AO46" i="11" s="1"/>
  <c r="BD46" i="11" s="1"/>
  <c r="J46" i="11"/>
  <c r="AN46" i="11" s="1"/>
  <c r="BC46" i="11" s="1"/>
  <c r="T45" i="11"/>
  <c r="AX45" i="11" s="1"/>
  <c r="BM45" i="11" s="1"/>
  <c r="S45" i="11"/>
  <c r="AW45" i="11" s="1"/>
  <c r="BL45" i="11" s="1"/>
  <c r="R45" i="11"/>
  <c r="AV45" i="11" s="1"/>
  <c r="BK45" i="11" s="1"/>
  <c r="Q45" i="11"/>
  <c r="AU45" i="11" s="1"/>
  <c r="BJ45" i="11" s="1"/>
  <c r="P45" i="11"/>
  <c r="AT45" i="11" s="1"/>
  <c r="BI45" i="11" s="1"/>
  <c r="O45" i="11"/>
  <c r="AS45" i="11" s="1"/>
  <c r="BH45" i="11" s="1"/>
  <c r="N45" i="11"/>
  <c r="AR45" i="11" s="1"/>
  <c r="BG45" i="11" s="1"/>
  <c r="M45" i="11"/>
  <c r="AQ45" i="11" s="1"/>
  <c r="BF45" i="11" s="1"/>
  <c r="L45" i="11"/>
  <c r="AP45" i="11" s="1"/>
  <c r="BE45" i="11" s="1"/>
  <c r="K45" i="11"/>
  <c r="AO45" i="11" s="1"/>
  <c r="BD45" i="11" s="1"/>
  <c r="J45" i="11"/>
  <c r="AN45" i="11" s="1"/>
  <c r="BC45" i="11" s="1"/>
  <c r="T44" i="11"/>
  <c r="AX44" i="11" s="1"/>
  <c r="BM44" i="11" s="1"/>
  <c r="S44" i="11"/>
  <c r="AW44" i="11" s="1"/>
  <c r="BL44" i="11" s="1"/>
  <c r="R44" i="11"/>
  <c r="AV44" i="11" s="1"/>
  <c r="BK44" i="11" s="1"/>
  <c r="Q44" i="11"/>
  <c r="AU44" i="11" s="1"/>
  <c r="BJ44" i="11" s="1"/>
  <c r="P44" i="11"/>
  <c r="AT44" i="11" s="1"/>
  <c r="BI44" i="11" s="1"/>
  <c r="O44" i="11"/>
  <c r="AS44" i="11" s="1"/>
  <c r="BH44" i="11" s="1"/>
  <c r="N44" i="11"/>
  <c r="AR44" i="11" s="1"/>
  <c r="BG44" i="11" s="1"/>
  <c r="M44" i="11"/>
  <c r="AQ44" i="11" s="1"/>
  <c r="BF44" i="11" s="1"/>
  <c r="L44" i="11"/>
  <c r="AP44" i="11" s="1"/>
  <c r="BE44" i="11" s="1"/>
  <c r="K44" i="11"/>
  <c r="AO44" i="11" s="1"/>
  <c r="BD44" i="11" s="1"/>
  <c r="J44" i="11"/>
  <c r="AN44" i="11" s="1"/>
  <c r="BC44" i="11" s="1"/>
  <c r="T43" i="11"/>
  <c r="AX43" i="11" s="1"/>
  <c r="BM43" i="11" s="1"/>
  <c r="S43" i="11"/>
  <c r="AW43" i="11" s="1"/>
  <c r="BL43" i="11" s="1"/>
  <c r="R43" i="11"/>
  <c r="AV43" i="11" s="1"/>
  <c r="BK43" i="11" s="1"/>
  <c r="Q43" i="11"/>
  <c r="AU43" i="11" s="1"/>
  <c r="BJ43" i="11" s="1"/>
  <c r="P43" i="11"/>
  <c r="AT43" i="11" s="1"/>
  <c r="BI43" i="11" s="1"/>
  <c r="O43" i="11"/>
  <c r="AS43" i="11" s="1"/>
  <c r="BH43" i="11" s="1"/>
  <c r="N43" i="11"/>
  <c r="AR43" i="11" s="1"/>
  <c r="BG43" i="11" s="1"/>
  <c r="M43" i="11"/>
  <c r="AQ43" i="11" s="1"/>
  <c r="BF43" i="11" s="1"/>
  <c r="L43" i="11"/>
  <c r="AP43" i="11" s="1"/>
  <c r="BE43" i="11" s="1"/>
  <c r="K43" i="11"/>
  <c r="AO43" i="11" s="1"/>
  <c r="BD43" i="11" s="1"/>
  <c r="J43" i="11"/>
  <c r="AN43" i="11" s="1"/>
  <c r="BC43" i="11" s="1"/>
  <c r="T42" i="11"/>
  <c r="AX42" i="11" s="1"/>
  <c r="BM42" i="11" s="1"/>
  <c r="S42" i="11"/>
  <c r="AW42" i="11" s="1"/>
  <c r="BL42" i="11" s="1"/>
  <c r="R42" i="11"/>
  <c r="AV42" i="11" s="1"/>
  <c r="BK42" i="11" s="1"/>
  <c r="Q42" i="11"/>
  <c r="AU42" i="11" s="1"/>
  <c r="BJ42" i="11" s="1"/>
  <c r="P42" i="11"/>
  <c r="AT42" i="11" s="1"/>
  <c r="BI42" i="11" s="1"/>
  <c r="O42" i="11"/>
  <c r="AS42" i="11" s="1"/>
  <c r="BH42" i="11" s="1"/>
  <c r="N42" i="11"/>
  <c r="AR42" i="11" s="1"/>
  <c r="BG42" i="11" s="1"/>
  <c r="M42" i="11"/>
  <c r="AQ42" i="11" s="1"/>
  <c r="BF42" i="11" s="1"/>
  <c r="L42" i="11"/>
  <c r="AP42" i="11" s="1"/>
  <c r="BE42" i="11" s="1"/>
  <c r="K42" i="11"/>
  <c r="AO42" i="11" s="1"/>
  <c r="BD42" i="11" s="1"/>
  <c r="J42" i="11"/>
  <c r="AN42" i="11" s="1"/>
  <c r="BC42" i="11" s="1"/>
  <c r="T41" i="11"/>
  <c r="AX41" i="11" s="1"/>
  <c r="BM41" i="11" s="1"/>
  <c r="S41" i="11"/>
  <c r="AW41" i="11" s="1"/>
  <c r="BL41" i="11" s="1"/>
  <c r="R41" i="11"/>
  <c r="AV41" i="11" s="1"/>
  <c r="BK41" i="11" s="1"/>
  <c r="Q41" i="11"/>
  <c r="AU41" i="11" s="1"/>
  <c r="BJ41" i="11" s="1"/>
  <c r="P41" i="11"/>
  <c r="AT41" i="11" s="1"/>
  <c r="BI41" i="11" s="1"/>
  <c r="O41" i="11"/>
  <c r="AS41" i="11" s="1"/>
  <c r="BH41" i="11" s="1"/>
  <c r="N41" i="11"/>
  <c r="AR41" i="11" s="1"/>
  <c r="BG41" i="11" s="1"/>
  <c r="M41" i="11"/>
  <c r="AQ41" i="11" s="1"/>
  <c r="BF41" i="11" s="1"/>
  <c r="L41" i="11"/>
  <c r="AP41" i="11" s="1"/>
  <c r="BE41" i="11" s="1"/>
  <c r="K41" i="11"/>
  <c r="AO41" i="11" s="1"/>
  <c r="BD41" i="11" s="1"/>
  <c r="J41" i="11"/>
  <c r="AN41" i="11" s="1"/>
  <c r="BC41" i="11" s="1"/>
  <c r="T40" i="11"/>
  <c r="AX40" i="11" s="1"/>
  <c r="BM40" i="11" s="1"/>
  <c r="S40" i="11"/>
  <c r="AW40" i="11" s="1"/>
  <c r="BL40" i="11" s="1"/>
  <c r="R40" i="11"/>
  <c r="AV40" i="11" s="1"/>
  <c r="BK40" i="11" s="1"/>
  <c r="Q40" i="11"/>
  <c r="AU40" i="11" s="1"/>
  <c r="BJ40" i="11" s="1"/>
  <c r="P40" i="11"/>
  <c r="AT40" i="11" s="1"/>
  <c r="BI40" i="11" s="1"/>
  <c r="O40" i="11"/>
  <c r="AS40" i="11" s="1"/>
  <c r="BH40" i="11" s="1"/>
  <c r="N40" i="11"/>
  <c r="AR40" i="11" s="1"/>
  <c r="BG40" i="11" s="1"/>
  <c r="M40" i="11"/>
  <c r="AQ40" i="11" s="1"/>
  <c r="BF40" i="11" s="1"/>
  <c r="L40" i="11"/>
  <c r="AP40" i="11" s="1"/>
  <c r="BE40" i="11" s="1"/>
  <c r="K40" i="11"/>
  <c r="AO40" i="11" s="1"/>
  <c r="BD40" i="11" s="1"/>
  <c r="J40" i="11"/>
  <c r="AN40" i="11" s="1"/>
  <c r="BC40" i="11" s="1"/>
  <c r="T39" i="11"/>
  <c r="AX39" i="11" s="1"/>
  <c r="BM39" i="11" s="1"/>
  <c r="S39" i="11"/>
  <c r="AW39" i="11" s="1"/>
  <c r="BL39" i="11" s="1"/>
  <c r="R39" i="11"/>
  <c r="AV39" i="11" s="1"/>
  <c r="BK39" i="11" s="1"/>
  <c r="Q39" i="11"/>
  <c r="AU39" i="11" s="1"/>
  <c r="BJ39" i="11" s="1"/>
  <c r="P39" i="11"/>
  <c r="AT39" i="11" s="1"/>
  <c r="BI39" i="11" s="1"/>
  <c r="O39" i="11"/>
  <c r="AS39" i="11" s="1"/>
  <c r="BH39" i="11" s="1"/>
  <c r="N39" i="11"/>
  <c r="AR39" i="11" s="1"/>
  <c r="BG39" i="11" s="1"/>
  <c r="M39" i="11"/>
  <c r="AQ39" i="11" s="1"/>
  <c r="BF39" i="11" s="1"/>
  <c r="L39" i="11"/>
  <c r="AP39" i="11" s="1"/>
  <c r="BE39" i="11" s="1"/>
  <c r="K39" i="11"/>
  <c r="AO39" i="11" s="1"/>
  <c r="BD39" i="11" s="1"/>
  <c r="J39" i="11"/>
  <c r="AN39" i="11" s="1"/>
  <c r="BC39" i="11" s="1"/>
  <c r="T38" i="11"/>
  <c r="AX38" i="11" s="1"/>
  <c r="BM38" i="11" s="1"/>
  <c r="S38" i="11"/>
  <c r="AW38" i="11" s="1"/>
  <c r="BL38" i="11" s="1"/>
  <c r="R38" i="11"/>
  <c r="AV38" i="11" s="1"/>
  <c r="BK38" i="11" s="1"/>
  <c r="Q38" i="11"/>
  <c r="AU38" i="11" s="1"/>
  <c r="BJ38" i="11" s="1"/>
  <c r="P38" i="11"/>
  <c r="AT38" i="11" s="1"/>
  <c r="BI38" i="11" s="1"/>
  <c r="O38" i="11"/>
  <c r="AS38" i="11" s="1"/>
  <c r="BH38" i="11" s="1"/>
  <c r="N38" i="11"/>
  <c r="AR38" i="11" s="1"/>
  <c r="BG38" i="11" s="1"/>
  <c r="M38" i="11"/>
  <c r="AQ38" i="11" s="1"/>
  <c r="BF38" i="11" s="1"/>
  <c r="L38" i="11"/>
  <c r="AP38" i="11" s="1"/>
  <c r="BE38" i="11" s="1"/>
  <c r="K38" i="11"/>
  <c r="AO38" i="11" s="1"/>
  <c r="BD38" i="11" s="1"/>
  <c r="J38" i="11"/>
  <c r="AN38" i="11" s="1"/>
  <c r="BC38" i="11" s="1"/>
  <c r="T37" i="11"/>
  <c r="AX37" i="11" s="1"/>
  <c r="BM37" i="11" s="1"/>
  <c r="S37" i="11"/>
  <c r="AW37" i="11" s="1"/>
  <c r="BL37" i="11" s="1"/>
  <c r="R37" i="11"/>
  <c r="AV37" i="11" s="1"/>
  <c r="BK37" i="11" s="1"/>
  <c r="Q37" i="11"/>
  <c r="AU37" i="11" s="1"/>
  <c r="BJ37" i="11" s="1"/>
  <c r="P37" i="11"/>
  <c r="AT37" i="11" s="1"/>
  <c r="BI37" i="11" s="1"/>
  <c r="O37" i="11"/>
  <c r="AS37" i="11" s="1"/>
  <c r="BH37" i="11" s="1"/>
  <c r="N37" i="11"/>
  <c r="AR37" i="11" s="1"/>
  <c r="BG37" i="11" s="1"/>
  <c r="M37" i="11"/>
  <c r="AQ37" i="11" s="1"/>
  <c r="BF37" i="11" s="1"/>
  <c r="L37" i="11"/>
  <c r="AP37" i="11" s="1"/>
  <c r="BE37" i="11" s="1"/>
  <c r="K37" i="11"/>
  <c r="AO37" i="11" s="1"/>
  <c r="BD37" i="11" s="1"/>
  <c r="J37" i="11"/>
  <c r="AN37" i="11" s="1"/>
  <c r="BC37" i="11" s="1"/>
  <c r="T36" i="11"/>
  <c r="AX36" i="11" s="1"/>
  <c r="BM36" i="11" s="1"/>
  <c r="S36" i="11"/>
  <c r="AW36" i="11" s="1"/>
  <c r="BL36" i="11" s="1"/>
  <c r="R36" i="11"/>
  <c r="AV36" i="11" s="1"/>
  <c r="BK36" i="11" s="1"/>
  <c r="Q36" i="11"/>
  <c r="AU36" i="11" s="1"/>
  <c r="BJ36" i="11" s="1"/>
  <c r="P36" i="11"/>
  <c r="AT36" i="11" s="1"/>
  <c r="BI36" i="11" s="1"/>
  <c r="O36" i="11"/>
  <c r="AS36" i="11" s="1"/>
  <c r="BH36" i="11" s="1"/>
  <c r="N36" i="11"/>
  <c r="AR36" i="11" s="1"/>
  <c r="BG36" i="11" s="1"/>
  <c r="M36" i="11"/>
  <c r="AQ36" i="11" s="1"/>
  <c r="BF36" i="11" s="1"/>
  <c r="L36" i="11"/>
  <c r="AP36" i="11" s="1"/>
  <c r="BE36" i="11" s="1"/>
  <c r="K36" i="11"/>
  <c r="AO36" i="11" s="1"/>
  <c r="BD36" i="11" s="1"/>
  <c r="J36" i="11"/>
  <c r="AN36" i="11" s="1"/>
  <c r="BC36" i="11" s="1"/>
  <c r="T35" i="11"/>
  <c r="AX35" i="11" s="1"/>
  <c r="BM35" i="11" s="1"/>
  <c r="S35" i="11"/>
  <c r="AW35" i="11" s="1"/>
  <c r="BL35" i="11" s="1"/>
  <c r="R35" i="11"/>
  <c r="AV35" i="11" s="1"/>
  <c r="BK35" i="11" s="1"/>
  <c r="Q35" i="11"/>
  <c r="AU35" i="11" s="1"/>
  <c r="BJ35" i="11" s="1"/>
  <c r="P35" i="11"/>
  <c r="AT35" i="11" s="1"/>
  <c r="BI35" i="11" s="1"/>
  <c r="O35" i="11"/>
  <c r="AS35" i="11" s="1"/>
  <c r="BH35" i="11" s="1"/>
  <c r="N35" i="11"/>
  <c r="AR35" i="11" s="1"/>
  <c r="BG35" i="11" s="1"/>
  <c r="M35" i="11"/>
  <c r="AQ35" i="11" s="1"/>
  <c r="BF35" i="11" s="1"/>
  <c r="L35" i="11"/>
  <c r="AP35" i="11" s="1"/>
  <c r="BE35" i="11" s="1"/>
  <c r="K35" i="11"/>
  <c r="AO35" i="11" s="1"/>
  <c r="BD35" i="11" s="1"/>
  <c r="J35" i="11"/>
  <c r="AN35" i="11" s="1"/>
  <c r="BC35" i="11" s="1"/>
  <c r="T34" i="11"/>
  <c r="AX34" i="11" s="1"/>
  <c r="BM34" i="11" s="1"/>
  <c r="S34" i="11"/>
  <c r="AW34" i="11" s="1"/>
  <c r="BL34" i="11" s="1"/>
  <c r="R34" i="11"/>
  <c r="AV34" i="11" s="1"/>
  <c r="BK34" i="11" s="1"/>
  <c r="Q34" i="11"/>
  <c r="AU34" i="11" s="1"/>
  <c r="BJ34" i="11" s="1"/>
  <c r="P34" i="11"/>
  <c r="AT34" i="11" s="1"/>
  <c r="BI34" i="11" s="1"/>
  <c r="O34" i="11"/>
  <c r="AS34" i="11" s="1"/>
  <c r="BH34" i="11" s="1"/>
  <c r="N34" i="11"/>
  <c r="AR34" i="11" s="1"/>
  <c r="BG34" i="11" s="1"/>
  <c r="M34" i="11"/>
  <c r="AQ34" i="11" s="1"/>
  <c r="BF34" i="11" s="1"/>
  <c r="L34" i="11"/>
  <c r="AP34" i="11" s="1"/>
  <c r="BE34" i="11" s="1"/>
  <c r="K34" i="11"/>
  <c r="AO34" i="11" s="1"/>
  <c r="BD34" i="11" s="1"/>
  <c r="J34" i="11"/>
  <c r="AN34" i="11" s="1"/>
  <c r="BC34" i="11" s="1"/>
  <c r="T33" i="11"/>
  <c r="AX33" i="11" s="1"/>
  <c r="BM33" i="11" s="1"/>
  <c r="S33" i="11"/>
  <c r="AW33" i="11" s="1"/>
  <c r="BL33" i="11" s="1"/>
  <c r="R33" i="11"/>
  <c r="AV33" i="11" s="1"/>
  <c r="BK33" i="11" s="1"/>
  <c r="Q33" i="11"/>
  <c r="AU33" i="11" s="1"/>
  <c r="BJ33" i="11" s="1"/>
  <c r="P33" i="11"/>
  <c r="AT33" i="11" s="1"/>
  <c r="BI33" i="11" s="1"/>
  <c r="O33" i="11"/>
  <c r="AS33" i="11" s="1"/>
  <c r="BH33" i="11" s="1"/>
  <c r="N33" i="11"/>
  <c r="AR33" i="11" s="1"/>
  <c r="BG33" i="11" s="1"/>
  <c r="M33" i="11"/>
  <c r="AQ33" i="11" s="1"/>
  <c r="BF33" i="11" s="1"/>
  <c r="L33" i="11"/>
  <c r="AP33" i="11" s="1"/>
  <c r="BE33" i="11" s="1"/>
  <c r="K33" i="11"/>
  <c r="AO33" i="11" s="1"/>
  <c r="BD33" i="11" s="1"/>
  <c r="J33" i="11"/>
  <c r="AN33" i="11" s="1"/>
  <c r="BC33" i="11" s="1"/>
  <c r="T32" i="11"/>
  <c r="AX32" i="11" s="1"/>
  <c r="BM32" i="11" s="1"/>
  <c r="S32" i="11"/>
  <c r="AW32" i="11" s="1"/>
  <c r="BL32" i="11" s="1"/>
  <c r="R32" i="11"/>
  <c r="AV32" i="11" s="1"/>
  <c r="BK32" i="11" s="1"/>
  <c r="Q32" i="11"/>
  <c r="AU32" i="11" s="1"/>
  <c r="BJ32" i="11" s="1"/>
  <c r="P32" i="11"/>
  <c r="AT32" i="11" s="1"/>
  <c r="BI32" i="11" s="1"/>
  <c r="O32" i="11"/>
  <c r="AS32" i="11" s="1"/>
  <c r="BH32" i="11" s="1"/>
  <c r="N32" i="11"/>
  <c r="AR32" i="11" s="1"/>
  <c r="BG32" i="11" s="1"/>
  <c r="M32" i="11"/>
  <c r="AQ32" i="11" s="1"/>
  <c r="BF32" i="11" s="1"/>
  <c r="L32" i="11"/>
  <c r="AP32" i="11" s="1"/>
  <c r="BE32" i="11" s="1"/>
  <c r="K32" i="11"/>
  <c r="AO32" i="11" s="1"/>
  <c r="BD32" i="11" s="1"/>
  <c r="J32" i="11"/>
  <c r="AN32" i="11" s="1"/>
  <c r="BC32" i="11" s="1"/>
  <c r="T31" i="11"/>
  <c r="AX31" i="11" s="1"/>
  <c r="BM31" i="11" s="1"/>
  <c r="S31" i="11"/>
  <c r="AW31" i="11" s="1"/>
  <c r="BL31" i="11" s="1"/>
  <c r="R31" i="11"/>
  <c r="AV31" i="11" s="1"/>
  <c r="BK31" i="11" s="1"/>
  <c r="Q31" i="11"/>
  <c r="AU31" i="11" s="1"/>
  <c r="BJ31" i="11" s="1"/>
  <c r="P31" i="11"/>
  <c r="AT31" i="11" s="1"/>
  <c r="BI31" i="11" s="1"/>
  <c r="O31" i="11"/>
  <c r="AS31" i="11" s="1"/>
  <c r="BH31" i="11" s="1"/>
  <c r="N31" i="11"/>
  <c r="AR31" i="11" s="1"/>
  <c r="BG31" i="11" s="1"/>
  <c r="M31" i="11"/>
  <c r="AQ31" i="11" s="1"/>
  <c r="BF31" i="11" s="1"/>
  <c r="L31" i="11"/>
  <c r="AP31" i="11" s="1"/>
  <c r="BE31" i="11" s="1"/>
  <c r="K31" i="11"/>
  <c r="AO31" i="11" s="1"/>
  <c r="BD31" i="11" s="1"/>
  <c r="J31" i="11"/>
  <c r="AN31" i="11" s="1"/>
  <c r="BC31" i="11" s="1"/>
  <c r="T30" i="11"/>
  <c r="AX30" i="11" s="1"/>
  <c r="BM30" i="11" s="1"/>
  <c r="S30" i="11"/>
  <c r="AW30" i="11" s="1"/>
  <c r="BL30" i="11" s="1"/>
  <c r="R30" i="11"/>
  <c r="AV30" i="11" s="1"/>
  <c r="BK30" i="11" s="1"/>
  <c r="Q30" i="11"/>
  <c r="AU30" i="11" s="1"/>
  <c r="BJ30" i="11" s="1"/>
  <c r="P30" i="11"/>
  <c r="AT30" i="11" s="1"/>
  <c r="BI30" i="11" s="1"/>
  <c r="O30" i="11"/>
  <c r="AS30" i="11" s="1"/>
  <c r="BH30" i="11" s="1"/>
  <c r="N30" i="11"/>
  <c r="AR30" i="11" s="1"/>
  <c r="BG30" i="11" s="1"/>
  <c r="M30" i="11"/>
  <c r="AQ30" i="11" s="1"/>
  <c r="BF30" i="11" s="1"/>
  <c r="L30" i="11"/>
  <c r="AP30" i="11" s="1"/>
  <c r="BE30" i="11" s="1"/>
  <c r="K30" i="11"/>
  <c r="AO30" i="11" s="1"/>
  <c r="BD30" i="11" s="1"/>
  <c r="J30" i="11"/>
  <c r="AN30" i="11" s="1"/>
  <c r="BC30" i="11" s="1"/>
  <c r="T29" i="11"/>
  <c r="AX29" i="11" s="1"/>
  <c r="BM29" i="11" s="1"/>
  <c r="S29" i="11"/>
  <c r="AW29" i="11" s="1"/>
  <c r="BL29" i="11" s="1"/>
  <c r="R29" i="11"/>
  <c r="AV29" i="11" s="1"/>
  <c r="BK29" i="11" s="1"/>
  <c r="Q29" i="11"/>
  <c r="AU29" i="11" s="1"/>
  <c r="BJ29" i="11" s="1"/>
  <c r="P29" i="11"/>
  <c r="AT29" i="11" s="1"/>
  <c r="BI29" i="11" s="1"/>
  <c r="O29" i="11"/>
  <c r="AS29" i="11" s="1"/>
  <c r="BH29" i="11" s="1"/>
  <c r="N29" i="11"/>
  <c r="AR29" i="11" s="1"/>
  <c r="BG29" i="11" s="1"/>
  <c r="M29" i="11"/>
  <c r="AQ29" i="11" s="1"/>
  <c r="BF29" i="11" s="1"/>
  <c r="L29" i="11"/>
  <c r="AP29" i="11" s="1"/>
  <c r="BE29" i="11" s="1"/>
  <c r="K29" i="11"/>
  <c r="AO29" i="11" s="1"/>
  <c r="BD29" i="11" s="1"/>
  <c r="J29" i="11"/>
  <c r="AN29" i="11" s="1"/>
  <c r="BC29" i="11" s="1"/>
  <c r="T28" i="11"/>
  <c r="AX28" i="11" s="1"/>
  <c r="BM28" i="11" s="1"/>
  <c r="S28" i="11"/>
  <c r="AW28" i="11" s="1"/>
  <c r="BL28" i="11" s="1"/>
  <c r="R28" i="11"/>
  <c r="AV28" i="11" s="1"/>
  <c r="BK28" i="11" s="1"/>
  <c r="Q28" i="11"/>
  <c r="AU28" i="11" s="1"/>
  <c r="BJ28" i="11" s="1"/>
  <c r="P28" i="11"/>
  <c r="AT28" i="11" s="1"/>
  <c r="BI28" i="11" s="1"/>
  <c r="O28" i="11"/>
  <c r="AS28" i="11" s="1"/>
  <c r="BH28" i="11" s="1"/>
  <c r="N28" i="11"/>
  <c r="AR28" i="11" s="1"/>
  <c r="BG28" i="11" s="1"/>
  <c r="M28" i="11"/>
  <c r="AQ28" i="11" s="1"/>
  <c r="BF28" i="11" s="1"/>
  <c r="L28" i="11"/>
  <c r="AP28" i="11" s="1"/>
  <c r="BE28" i="11" s="1"/>
  <c r="K28" i="11"/>
  <c r="AO28" i="11" s="1"/>
  <c r="BD28" i="11" s="1"/>
  <c r="J28" i="11"/>
  <c r="AN28" i="11" s="1"/>
  <c r="BC28" i="11" s="1"/>
  <c r="T27" i="11"/>
  <c r="AX27" i="11" s="1"/>
  <c r="BM27" i="11" s="1"/>
  <c r="S27" i="11"/>
  <c r="AW27" i="11" s="1"/>
  <c r="BL27" i="11" s="1"/>
  <c r="R27" i="11"/>
  <c r="AV27" i="11" s="1"/>
  <c r="BK27" i="11" s="1"/>
  <c r="Q27" i="11"/>
  <c r="AU27" i="11" s="1"/>
  <c r="BJ27" i="11" s="1"/>
  <c r="P27" i="11"/>
  <c r="AT27" i="11" s="1"/>
  <c r="BI27" i="11" s="1"/>
  <c r="O27" i="11"/>
  <c r="AS27" i="11" s="1"/>
  <c r="BH27" i="11" s="1"/>
  <c r="N27" i="11"/>
  <c r="AR27" i="11" s="1"/>
  <c r="BG27" i="11" s="1"/>
  <c r="M27" i="11"/>
  <c r="AQ27" i="11" s="1"/>
  <c r="BF27" i="11" s="1"/>
  <c r="L27" i="11"/>
  <c r="AP27" i="11" s="1"/>
  <c r="BE27" i="11" s="1"/>
  <c r="K27" i="11"/>
  <c r="AO27" i="11" s="1"/>
  <c r="BD27" i="11" s="1"/>
  <c r="J27" i="11"/>
  <c r="AN27" i="11" s="1"/>
  <c r="BC27" i="11" s="1"/>
  <c r="T26" i="11"/>
  <c r="AX26" i="11" s="1"/>
  <c r="BM26" i="11" s="1"/>
  <c r="S26" i="11"/>
  <c r="AW26" i="11" s="1"/>
  <c r="BL26" i="11" s="1"/>
  <c r="R26" i="11"/>
  <c r="AV26" i="11" s="1"/>
  <c r="BK26" i="11" s="1"/>
  <c r="Q26" i="11"/>
  <c r="AU26" i="11" s="1"/>
  <c r="BJ26" i="11" s="1"/>
  <c r="P26" i="11"/>
  <c r="AT26" i="11" s="1"/>
  <c r="BI26" i="11" s="1"/>
  <c r="O26" i="11"/>
  <c r="AS26" i="11" s="1"/>
  <c r="BH26" i="11" s="1"/>
  <c r="N26" i="11"/>
  <c r="AR26" i="11" s="1"/>
  <c r="BG26" i="11" s="1"/>
  <c r="M26" i="11"/>
  <c r="AQ26" i="11" s="1"/>
  <c r="BF26" i="11" s="1"/>
  <c r="L26" i="11"/>
  <c r="AP26" i="11" s="1"/>
  <c r="BE26" i="11" s="1"/>
  <c r="K26" i="11"/>
  <c r="AO26" i="11" s="1"/>
  <c r="BD26" i="11" s="1"/>
  <c r="J26" i="11"/>
  <c r="AN26" i="11" s="1"/>
  <c r="BC26" i="11" s="1"/>
  <c r="T25" i="11"/>
  <c r="AX25" i="11" s="1"/>
  <c r="BM25" i="11" s="1"/>
  <c r="S25" i="11"/>
  <c r="AW25" i="11" s="1"/>
  <c r="BL25" i="11" s="1"/>
  <c r="R25" i="11"/>
  <c r="AV25" i="11" s="1"/>
  <c r="BK25" i="11" s="1"/>
  <c r="Q25" i="11"/>
  <c r="AU25" i="11" s="1"/>
  <c r="BJ25" i="11" s="1"/>
  <c r="P25" i="11"/>
  <c r="AT25" i="11" s="1"/>
  <c r="BI25" i="11" s="1"/>
  <c r="O25" i="11"/>
  <c r="AS25" i="11" s="1"/>
  <c r="BH25" i="11" s="1"/>
  <c r="N25" i="11"/>
  <c r="AR25" i="11" s="1"/>
  <c r="BG25" i="11" s="1"/>
  <c r="M25" i="11"/>
  <c r="AQ25" i="11" s="1"/>
  <c r="BF25" i="11" s="1"/>
  <c r="L25" i="11"/>
  <c r="AP25" i="11" s="1"/>
  <c r="BE25" i="11" s="1"/>
  <c r="K25" i="11"/>
  <c r="AO25" i="11" s="1"/>
  <c r="BD25" i="11" s="1"/>
  <c r="J25" i="11"/>
  <c r="AN25" i="11" s="1"/>
  <c r="BC25" i="11" s="1"/>
  <c r="T24" i="11"/>
  <c r="AX24" i="11" s="1"/>
  <c r="BM24" i="11" s="1"/>
  <c r="S24" i="11"/>
  <c r="AW24" i="11" s="1"/>
  <c r="BL24" i="11" s="1"/>
  <c r="R24" i="11"/>
  <c r="AV24" i="11" s="1"/>
  <c r="BK24" i="11" s="1"/>
  <c r="Q24" i="11"/>
  <c r="AU24" i="11" s="1"/>
  <c r="BJ24" i="11" s="1"/>
  <c r="P24" i="11"/>
  <c r="AT24" i="11" s="1"/>
  <c r="BI24" i="11" s="1"/>
  <c r="O24" i="11"/>
  <c r="AS24" i="11" s="1"/>
  <c r="BH24" i="11" s="1"/>
  <c r="N24" i="11"/>
  <c r="AR24" i="11" s="1"/>
  <c r="BG24" i="11" s="1"/>
  <c r="M24" i="11"/>
  <c r="AQ24" i="11" s="1"/>
  <c r="BF24" i="11" s="1"/>
  <c r="L24" i="11"/>
  <c r="AP24" i="11" s="1"/>
  <c r="BE24" i="11" s="1"/>
  <c r="K24" i="11"/>
  <c r="AO24" i="11" s="1"/>
  <c r="BD24" i="11" s="1"/>
  <c r="J24" i="11"/>
  <c r="AN24" i="11" s="1"/>
  <c r="BC24" i="11" s="1"/>
  <c r="T23" i="11"/>
  <c r="AX23" i="11" s="1"/>
  <c r="BM23" i="11" s="1"/>
  <c r="S23" i="11"/>
  <c r="AW23" i="11" s="1"/>
  <c r="BL23" i="11" s="1"/>
  <c r="R23" i="11"/>
  <c r="AV23" i="11" s="1"/>
  <c r="BK23" i="11" s="1"/>
  <c r="Q23" i="11"/>
  <c r="AU23" i="11" s="1"/>
  <c r="BJ23" i="11" s="1"/>
  <c r="P23" i="11"/>
  <c r="AT23" i="11" s="1"/>
  <c r="BI23" i="11" s="1"/>
  <c r="O23" i="11"/>
  <c r="AS23" i="11" s="1"/>
  <c r="BH23" i="11" s="1"/>
  <c r="N23" i="11"/>
  <c r="AR23" i="11" s="1"/>
  <c r="BG23" i="11" s="1"/>
  <c r="M23" i="11"/>
  <c r="AQ23" i="11" s="1"/>
  <c r="BF23" i="11" s="1"/>
  <c r="L23" i="11"/>
  <c r="AP23" i="11" s="1"/>
  <c r="BE23" i="11" s="1"/>
  <c r="K23" i="11"/>
  <c r="AO23" i="11" s="1"/>
  <c r="BD23" i="11" s="1"/>
  <c r="J23" i="11"/>
  <c r="AN23" i="11" s="1"/>
  <c r="BC23" i="11" s="1"/>
  <c r="T22" i="11"/>
  <c r="AX22" i="11" s="1"/>
  <c r="BM22" i="11" s="1"/>
  <c r="S22" i="11"/>
  <c r="AW22" i="11" s="1"/>
  <c r="BL22" i="11" s="1"/>
  <c r="R22" i="11"/>
  <c r="AV22" i="11" s="1"/>
  <c r="BK22" i="11" s="1"/>
  <c r="Q22" i="11"/>
  <c r="AU22" i="11" s="1"/>
  <c r="BJ22" i="11" s="1"/>
  <c r="P22" i="11"/>
  <c r="AT22" i="11" s="1"/>
  <c r="BI22" i="11" s="1"/>
  <c r="O22" i="11"/>
  <c r="AS22" i="11" s="1"/>
  <c r="BH22" i="11" s="1"/>
  <c r="N22" i="11"/>
  <c r="AR22" i="11" s="1"/>
  <c r="BG22" i="11" s="1"/>
  <c r="M22" i="11"/>
  <c r="AQ22" i="11" s="1"/>
  <c r="BF22" i="11" s="1"/>
  <c r="L22" i="11"/>
  <c r="AP22" i="11" s="1"/>
  <c r="BE22" i="11" s="1"/>
  <c r="K22" i="11"/>
  <c r="AO22" i="11" s="1"/>
  <c r="BD22" i="11" s="1"/>
  <c r="J22" i="11"/>
  <c r="AN22" i="11" s="1"/>
  <c r="BC22" i="11" s="1"/>
  <c r="T21" i="11"/>
  <c r="AX21" i="11" s="1"/>
  <c r="BM21" i="11" s="1"/>
  <c r="S21" i="11"/>
  <c r="AW21" i="11" s="1"/>
  <c r="BL21" i="11" s="1"/>
  <c r="R21" i="11"/>
  <c r="AV21" i="11" s="1"/>
  <c r="BK21" i="11" s="1"/>
  <c r="Q21" i="11"/>
  <c r="AU21" i="11" s="1"/>
  <c r="BJ21" i="11" s="1"/>
  <c r="P21" i="11"/>
  <c r="AT21" i="11" s="1"/>
  <c r="BI21" i="11" s="1"/>
  <c r="O21" i="11"/>
  <c r="AS21" i="11" s="1"/>
  <c r="BH21" i="11" s="1"/>
  <c r="N21" i="11"/>
  <c r="AR21" i="11" s="1"/>
  <c r="BG21" i="11" s="1"/>
  <c r="M21" i="11"/>
  <c r="AQ21" i="11" s="1"/>
  <c r="BF21" i="11" s="1"/>
  <c r="L21" i="11"/>
  <c r="AP21" i="11" s="1"/>
  <c r="BE21" i="11" s="1"/>
  <c r="K21" i="11"/>
  <c r="AO21" i="11" s="1"/>
  <c r="BD21" i="11" s="1"/>
  <c r="J21" i="11"/>
  <c r="AN21" i="11" s="1"/>
  <c r="BC21" i="11" s="1"/>
  <c r="T20" i="11"/>
  <c r="AX20" i="11" s="1"/>
  <c r="BM20" i="11" s="1"/>
  <c r="S20" i="11"/>
  <c r="AW20" i="11" s="1"/>
  <c r="BL20" i="11" s="1"/>
  <c r="R20" i="11"/>
  <c r="AV20" i="11" s="1"/>
  <c r="BK20" i="11" s="1"/>
  <c r="Q20" i="11"/>
  <c r="AU20" i="11" s="1"/>
  <c r="BJ20" i="11" s="1"/>
  <c r="P20" i="11"/>
  <c r="AT20" i="11" s="1"/>
  <c r="BI20" i="11" s="1"/>
  <c r="O20" i="11"/>
  <c r="AS20" i="11" s="1"/>
  <c r="BH20" i="11" s="1"/>
  <c r="N20" i="11"/>
  <c r="AR20" i="11" s="1"/>
  <c r="BG20" i="11" s="1"/>
  <c r="M20" i="11"/>
  <c r="AQ20" i="11" s="1"/>
  <c r="BF20" i="11" s="1"/>
  <c r="L20" i="11"/>
  <c r="AP20" i="11" s="1"/>
  <c r="BE20" i="11" s="1"/>
  <c r="K20" i="11"/>
  <c r="AO20" i="11" s="1"/>
  <c r="BD20" i="11" s="1"/>
  <c r="J20" i="11"/>
  <c r="AN20" i="11" s="1"/>
  <c r="BC20" i="11" s="1"/>
  <c r="T19" i="11"/>
  <c r="AX19" i="11" s="1"/>
  <c r="BM19" i="11" s="1"/>
  <c r="S19" i="11"/>
  <c r="AW19" i="11" s="1"/>
  <c r="BL19" i="11" s="1"/>
  <c r="R19" i="11"/>
  <c r="AV19" i="11" s="1"/>
  <c r="BK19" i="11" s="1"/>
  <c r="Q19" i="11"/>
  <c r="AU19" i="11" s="1"/>
  <c r="BJ19" i="11" s="1"/>
  <c r="P19" i="11"/>
  <c r="AT19" i="11" s="1"/>
  <c r="BI19" i="11" s="1"/>
  <c r="O19" i="11"/>
  <c r="AS19" i="11" s="1"/>
  <c r="BH19" i="11" s="1"/>
  <c r="N19" i="11"/>
  <c r="AR19" i="11" s="1"/>
  <c r="BG19" i="11" s="1"/>
  <c r="M19" i="11"/>
  <c r="AQ19" i="11" s="1"/>
  <c r="BF19" i="11" s="1"/>
  <c r="L19" i="11"/>
  <c r="AP19" i="11" s="1"/>
  <c r="BE19" i="11" s="1"/>
  <c r="K19" i="11"/>
  <c r="AO19" i="11" s="1"/>
  <c r="BD19" i="11" s="1"/>
  <c r="J19" i="11"/>
  <c r="AN19" i="11" s="1"/>
  <c r="BC19" i="11" s="1"/>
  <c r="T18" i="11"/>
  <c r="AX18" i="11" s="1"/>
  <c r="BM18" i="11" s="1"/>
  <c r="S18" i="11"/>
  <c r="AW18" i="11" s="1"/>
  <c r="BL18" i="11" s="1"/>
  <c r="R18" i="11"/>
  <c r="AV18" i="11" s="1"/>
  <c r="BK18" i="11" s="1"/>
  <c r="Q18" i="11"/>
  <c r="AU18" i="11" s="1"/>
  <c r="BJ18" i="11" s="1"/>
  <c r="P18" i="11"/>
  <c r="AT18" i="11" s="1"/>
  <c r="BI18" i="11" s="1"/>
  <c r="O18" i="11"/>
  <c r="AS18" i="11" s="1"/>
  <c r="BH18" i="11" s="1"/>
  <c r="N18" i="11"/>
  <c r="AR18" i="11" s="1"/>
  <c r="BG18" i="11" s="1"/>
  <c r="M18" i="11"/>
  <c r="AQ18" i="11" s="1"/>
  <c r="BF18" i="11" s="1"/>
  <c r="L18" i="11"/>
  <c r="AP18" i="11" s="1"/>
  <c r="BE18" i="11" s="1"/>
  <c r="K18" i="11"/>
  <c r="AO18" i="11" s="1"/>
  <c r="BD18" i="11" s="1"/>
  <c r="J18" i="11"/>
  <c r="AN18" i="11" s="1"/>
  <c r="BC18" i="11" s="1"/>
  <c r="T17" i="11"/>
  <c r="AX17" i="11" s="1"/>
  <c r="BM17" i="11" s="1"/>
  <c r="S17" i="11"/>
  <c r="AW17" i="11" s="1"/>
  <c r="BL17" i="11" s="1"/>
  <c r="R17" i="11"/>
  <c r="AV17" i="11" s="1"/>
  <c r="BK17" i="11" s="1"/>
  <c r="Q17" i="11"/>
  <c r="AU17" i="11" s="1"/>
  <c r="BJ17" i="11" s="1"/>
  <c r="P17" i="11"/>
  <c r="AT17" i="11" s="1"/>
  <c r="BI17" i="11" s="1"/>
  <c r="O17" i="11"/>
  <c r="AS17" i="11" s="1"/>
  <c r="BH17" i="11" s="1"/>
  <c r="N17" i="11"/>
  <c r="AR17" i="11" s="1"/>
  <c r="BG17" i="11" s="1"/>
  <c r="M17" i="11"/>
  <c r="AQ17" i="11" s="1"/>
  <c r="BF17" i="11" s="1"/>
  <c r="L17" i="11"/>
  <c r="AP17" i="11" s="1"/>
  <c r="BE17" i="11" s="1"/>
  <c r="K17" i="11"/>
  <c r="AO17" i="11" s="1"/>
  <c r="BD17" i="11" s="1"/>
  <c r="J17" i="11"/>
  <c r="AN17" i="11" s="1"/>
  <c r="BC17" i="11" s="1"/>
  <c r="T16" i="11"/>
  <c r="AX16" i="11" s="1"/>
  <c r="BM16" i="11" s="1"/>
  <c r="S16" i="11"/>
  <c r="AW16" i="11" s="1"/>
  <c r="BL16" i="11" s="1"/>
  <c r="R16" i="11"/>
  <c r="AV16" i="11" s="1"/>
  <c r="BK16" i="11" s="1"/>
  <c r="Q16" i="11"/>
  <c r="AU16" i="11" s="1"/>
  <c r="BJ16" i="11" s="1"/>
  <c r="P16" i="11"/>
  <c r="AT16" i="11" s="1"/>
  <c r="BI16" i="11" s="1"/>
  <c r="O16" i="11"/>
  <c r="AS16" i="11" s="1"/>
  <c r="BH16" i="11" s="1"/>
  <c r="N16" i="11"/>
  <c r="AR16" i="11" s="1"/>
  <c r="BG16" i="11" s="1"/>
  <c r="M16" i="11"/>
  <c r="AQ16" i="11" s="1"/>
  <c r="BF16" i="11" s="1"/>
  <c r="L16" i="11"/>
  <c r="AP16" i="11" s="1"/>
  <c r="BE16" i="11" s="1"/>
  <c r="K16" i="11"/>
  <c r="AO16" i="11" s="1"/>
  <c r="BD16" i="11" s="1"/>
  <c r="J16" i="11"/>
  <c r="AN16" i="11" s="1"/>
  <c r="BC16" i="11" s="1"/>
  <c r="T15" i="11"/>
  <c r="AX15" i="11" s="1"/>
  <c r="BM15" i="11" s="1"/>
  <c r="S15" i="11"/>
  <c r="AW15" i="11" s="1"/>
  <c r="BL15" i="11" s="1"/>
  <c r="R15" i="11"/>
  <c r="AV15" i="11" s="1"/>
  <c r="BK15" i="11" s="1"/>
  <c r="Q15" i="11"/>
  <c r="AU15" i="11" s="1"/>
  <c r="BJ15" i="11" s="1"/>
  <c r="P15" i="11"/>
  <c r="AT15" i="11" s="1"/>
  <c r="BI15" i="11" s="1"/>
  <c r="O15" i="11"/>
  <c r="AS15" i="11" s="1"/>
  <c r="BH15" i="11" s="1"/>
  <c r="N15" i="11"/>
  <c r="AR15" i="11" s="1"/>
  <c r="BG15" i="11" s="1"/>
  <c r="M15" i="11"/>
  <c r="AQ15" i="11" s="1"/>
  <c r="BF15" i="11" s="1"/>
  <c r="L15" i="11"/>
  <c r="AP15" i="11" s="1"/>
  <c r="BE15" i="11" s="1"/>
  <c r="K15" i="11"/>
  <c r="AO15" i="11" s="1"/>
  <c r="BD15" i="11" s="1"/>
  <c r="J15" i="11"/>
  <c r="AN15" i="11" s="1"/>
  <c r="BC15" i="11" s="1"/>
  <c r="T14" i="11"/>
  <c r="AX14" i="11" s="1"/>
  <c r="BM14" i="11" s="1"/>
  <c r="S14" i="11"/>
  <c r="AW14" i="11" s="1"/>
  <c r="BL14" i="11" s="1"/>
  <c r="R14" i="11"/>
  <c r="AV14" i="11" s="1"/>
  <c r="BK14" i="11" s="1"/>
  <c r="Q14" i="11"/>
  <c r="AU14" i="11" s="1"/>
  <c r="BJ14" i="11" s="1"/>
  <c r="P14" i="11"/>
  <c r="AT14" i="11" s="1"/>
  <c r="BI14" i="11" s="1"/>
  <c r="O14" i="11"/>
  <c r="AS14" i="11" s="1"/>
  <c r="BH14" i="11" s="1"/>
  <c r="N14" i="11"/>
  <c r="AR14" i="11" s="1"/>
  <c r="BG14" i="11" s="1"/>
  <c r="M14" i="11"/>
  <c r="AQ14" i="11" s="1"/>
  <c r="BF14" i="11" s="1"/>
  <c r="L14" i="11"/>
  <c r="AP14" i="11" s="1"/>
  <c r="BE14" i="11" s="1"/>
  <c r="K14" i="11"/>
  <c r="AO14" i="11" s="1"/>
  <c r="BD14" i="11" s="1"/>
  <c r="J14" i="11"/>
  <c r="AN14" i="11" s="1"/>
  <c r="BC14" i="11" s="1"/>
  <c r="T13" i="11"/>
  <c r="AX13" i="11" s="1"/>
  <c r="BM13" i="11" s="1"/>
  <c r="S13" i="11"/>
  <c r="AW13" i="11" s="1"/>
  <c r="BL13" i="11" s="1"/>
  <c r="R13" i="11"/>
  <c r="AV13" i="11" s="1"/>
  <c r="BK13" i="11" s="1"/>
  <c r="Q13" i="11"/>
  <c r="AU13" i="11" s="1"/>
  <c r="BJ13" i="11" s="1"/>
  <c r="P13" i="11"/>
  <c r="AT13" i="11" s="1"/>
  <c r="BI13" i="11" s="1"/>
  <c r="O13" i="11"/>
  <c r="AS13" i="11" s="1"/>
  <c r="BH13" i="11" s="1"/>
  <c r="N13" i="11"/>
  <c r="AR13" i="11" s="1"/>
  <c r="BG13" i="11" s="1"/>
  <c r="M13" i="11"/>
  <c r="AQ13" i="11" s="1"/>
  <c r="BF13" i="11" s="1"/>
  <c r="L13" i="11"/>
  <c r="AP13" i="11" s="1"/>
  <c r="BE13" i="11" s="1"/>
  <c r="K13" i="11"/>
  <c r="AO13" i="11" s="1"/>
  <c r="BD13" i="11" s="1"/>
  <c r="J13" i="11"/>
  <c r="AN13" i="11" s="1"/>
  <c r="BC13" i="11" s="1"/>
  <c r="T12" i="11"/>
  <c r="AX12" i="11" s="1"/>
  <c r="BM12" i="11" s="1"/>
  <c r="S12" i="11"/>
  <c r="AW12" i="11" s="1"/>
  <c r="BL12" i="11" s="1"/>
  <c r="R12" i="11"/>
  <c r="AV12" i="11" s="1"/>
  <c r="BK12" i="11" s="1"/>
  <c r="Q12" i="11"/>
  <c r="AU12" i="11" s="1"/>
  <c r="BJ12" i="11" s="1"/>
  <c r="P12" i="11"/>
  <c r="AT12" i="11" s="1"/>
  <c r="BI12" i="11" s="1"/>
  <c r="O12" i="11"/>
  <c r="AS12" i="11" s="1"/>
  <c r="BH12" i="11" s="1"/>
  <c r="N12" i="11"/>
  <c r="AR12" i="11" s="1"/>
  <c r="BG12" i="11" s="1"/>
  <c r="M12" i="11"/>
  <c r="AQ12" i="11" s="1"/>
  <c r="BF12" i="11" s="1"/>
  <c r="L12" i="11"/>
  <c r="AP12" i="11" s="1"/>
  <c r="BE12" i="11" s="1"/>
  <c r="K12" i="11"/>
  <c r="AO12" i="11" s="1"/>
  <c r="BD12" i="11" s="1"/>
  <c r="J12" i="11"/>
  <c r="AN12" i="11" s="1"/>
  <c r="BC12" i="11" s="1"/>
  <c r="T11" i="11"/>
  <c r="AX11" i="11" s="1"/>
  <c r="BM11" i="11" s="1"/>
  <c r="S11" i="11"/>
  <c r="AW11" i="11" s="1"/>
  <c r="BL11" i="11" s="1"/>
  <c r="R11" i="11"/>
  <c r="AV11" i="11" s="1"/>
  <c r="BK11" i="11" s="1"/>
  <c r="Q11" i="11"/>
  <c r="AU11" i="11" s="1"/>
  <c r="BJ11" i="11" s="1"/>
  <c r="P11" i="11"/>
  <c r="AT11" i="11" s="1"/>
  <c r="BI11" i="11" s="1"/>
  <c r="O11" i="11"/>
  <c r="AS11" i="11" s="1"/>
  <c r="BH11" i="11" s="1"/>
  <c r="N11" i="11"/>
  <c r="AR11" i="11" s="1"/>
  <c r="BG11" i="11" s="1"/>
  <c r="M11" i="11"/>
  <c r="AQ11" i="11" s="1"/>
  <c r="BF11" i="11" s="1"/>
  <c r="L11" i="11"/>
  <c r="AP11" i="11" s="1"/>
  <c r="BE11" i="11" s="1"/>
  <c r="K11" i="11"/>
  <c r="AO11" i="11" s="1"/>
  <c r="BD11" i="11" s="1"/>
  <c r="J11" i="11"/>
  <c r="AN11" i="11" s="1"/>
  <c r="BC11" i="11" s="1"/>
  <c r="T10" i="11"/>
  <c r="AX10" i="11" s="1"/>
  <c r="BM10" i="11" s="1"/>
  <c r="S10" i="11"/>
  <c r="AW10" i="11" s="1"/>
  <c r="BL10" i="11" s="1"/>
  <c r="R10" i="11"/>
  <c r="AV10" i="11" s="1"/>
  <c r="BK10" i="11" s="1"/>
  <c r="Q10" i="11"/>
  <c r="AU10" i="11" s="1"/>
  <c r="BJ10" i="11" s="1"/>
  <c r="P10" i="11"/>
  <c r="AT10" i="11" s="1"/>
  <c r="BI10" i="11" s="1"/>
  <c r="O10" i="11"/>
  <c r="AS10" i="11" s="1"/>
  <c r="BH10" i="11" s="1"/>
  <c r="N10" i="11"/>
  <c r="AR10" i="11" s="1"/>
  <c r="BG10" i="11" s="1"/>
  <c r="M10" i="11"/>
  <c r="AQ10" i="11" s="1"/>
  <c r="BF10" i="11" s="1"/>
  <c r="L10" i="11"/>
  <c r="AP10" i="11" s="1"/>
  <c r="BE10" i="11" s="1"/>
  <c r="K10" i="11"/>
  <c r="AO10" i="11" s="1"/>
  <c r="BD10" i="11" s="1"/>
  <c r="J10" i="11"/>
  <c r="AN10" i="11" s="1"/>
  <c r="BC10" i="11" s="1"/>
  <c r="T9" i="11"/>
  <c r="AX9" i="11" s="1"/>
  <c r="BM9" i="11" s="1"/>
  <c r="S9" i="11"/>
  <c r="AW9" i="11" s="1"/>
  <c r="BL9" i="11" s="1"/>
  <c r="R9" i="11"/>
  <c r="AV9" i="11" s="1"/>
  <c r="BK9" i="11" s="1"/>
  <c r="Q9" i="11"/>
  <c r="AU9" i="11" s="1"/>
  <c r="BJ9" i="11" s="1"/>
  <c r="P9" i="11"/>
  <c r="AT9" i="11" s="1"/>
  <c r="BI9" i="11" s="1"/>
  <c r="O9" i="11"/>
  <c r="AS9" i="11" s="1"/>
  <c r="BH9" i="11" s="1"/>
  <c r="N9" i="11"/>
  <c r="AR9" i="11" s="1"/>
  <c r="BG9" i="11" s="1"/>
  <c r="M9" i="11"/>
  <c r="AQ9" i="11" s="1"/>
  <c r="BF9" i="11" s="1"/>
  <c r="L9" i="11"/>
  <c r="AP9" i="11" s="1"/>
  <c r="BE9" i="11" s="1"/>
  <c r="K9" i="11"/>
  <c r="AO9" i="11" s="1"/>
  <c r="BD9" i="11" s="1"/>
  <c r="J9" i="11"/>
  <c r="AN9" i="11" s="1"/>
  <c r="BC9" i="11" s="1"/>
  <c r="T8" i="11"/>
  <c r="AX8" i="11" s="1"/>
  <c r="BM8" i="11" s="1"/>
  <c r="S8" i="11"/>
  <c r="AW8" i="11" s="1"/>
  <c r="BL8" i="11" s="1"/>
  <c r="R8" i="11"/>
  <c r="AV8" i="11" s="1"/>
  <c r="BK8" i="11" s="1"/>
  <c r="Q8" i="11"/>
  <c r="AU8" i="11" s="1"/>
  <c r="BJ8" i="11" s="1"/>
  <c r="P8" i="11"/>
  <c r="AT8" i="11" s="1"/>
  <c r="BI8" i="11" s="1"/>
  <c r="O8" i="11"/>
  <c r="AS8" i="11" s="1"/>
  <c r="BH8" i="11" s="1"/>
  <c r="N8" i="11"/>
  <c r="AR8" i="11" s="1"/>
  <c r="BG8" i="11" s="1"/>
  <c r="M8" i="11"/>
  <c r="AQ8" i="11" s="1"/>
  <c r="BF8" i="11" s="1"/>
  <c r="L8" i="11"/>
  <c r="AP8" i="11" s="1"/>
  <c r="BE8" i="11" s="1"/>
  <c r="K8" i="11"/>
  <c r="AO8" i="11" s="1"/>
  <c r="BD8" i="11" s="1"/>
  <c r="J8" i="11"/>
  <c r="AN8" i="11" s="1"/>
  <c r="BC8" i="11" s="1"/>
  <c r="T7" i="11"/>
  <c r="AX7" i="11" s="1"/>
  <c r="BM7" i="11" s="1"/>
  <c r="S7" i="11"/>
  <c r="AW7" i="11" s="1"/>
  <c r="BL7" i="11" s="1"/>
  <c r="R7" i="11"/>
  <c r="AV7" i="11" s="1"/>
  <c r="BK7" i="11" s="1"/>
  <c r="Q7" i="11"/>
  <c r="AU7" i="11" s="1"/>
  <c r="BJ7" i="11" s="1"/>
  <c r="P7" i="11"/>
  <c r="AT7" i="11" s="1"/>
  <c r="BI7" i="11" s="1"/>
  <c r="O7" i="11"/>
  <c r="AS7" i="11" s="1"/>
  <c r="BH7" i="11" s="1"/>
  <c r="N7" i="11"/>
  <c r="AR7" i="11" s="1"/>
  <c r="BG7" i="11" s="1"/>
  <c r="M7" i="11"/>
  <c r="AQ7" i="11" s="1"/>
  <c r="BF7" i="11" s="1"/>
  <c r="L7" i="11"/>
  <c r="AP7" i="11" s="1"/>
  <c r="BE7" i="11" s="1"/>
  <c r="K7" i="11"/>
  <c r="AO7" i="11" s="1"/>
  <c r="BD7" i="11" s="1"/>
  <c r="J7" i="11"/>
  <c r="AN7" i="11" s="1"/>
  <c r="BC7" i="11" s="1"/>
  <c r="T6" i="11"/>
  <c r="AX6" i="11" s="1"/>
  <c r="BM6" i="11" s="1"/>
  <c r="S6" i="11"/>
  <c r="AW6" i="11" s="1"/>
  <c r="BL6" i="11" s="1"/>
  <c r="R6" i="11"/>
  <c r="AV6" i="11" s="1"/>
  <c r="BK6" i="11" s="1"/>
  <c r="Q6" i="11"/>
  <c r="AU6" i="11" s="1"/>
  <c r="BJ6" i="11" s="1"/>
  <c r="P6" i="11"/>
  <c r="AT6" i="11" s="1"/>
  <c r="BI6" i="11" s="1"/>
  <c r="O6" i="11"/>
  <c r="AS6" i="11" s="1"/>
  <c r="BH6" i="11" s="1"/>
  <c r="N6" i="11"/>
  <c r="AR6" i="11" s="1"/>
  <c r="BG6" i="11" s="1"/>
  <c r="M6" i="11"/>
  <c r="AQ6" i="11" s="1"/>
  <c r="BF6" i="11" s="1"/>
  <c r="L6" i="11"/>
  <c r="AP6" i="11" s="1"/>
  <c r="BE6" i="11" s="1"/>
  <c r="K6" i="11"/>
  <c r="AO6" i="11" s="1"/>
  <c r="BD6" i="11" s="1"/>
  <c r="J6" i="11"/>
  <c r="AN6" i="11" s="1"/>
  <c r="BC6" i="11" s="1"/>
  <c r="T5" i="11"/>
  <c r="AX5" i="11" s="1"/>
  <c r="BM5" i="11" s="1"/>
  <c r="S5" i="11"/>
  <c r="AW5" i="11" s="1"/>
  <c r="BL5" i="11" s="1"/>
  <c r="R5" i="11"/>
  <c r="AV5" i="11" s="1"/>
  <c r="BK5" i="11" s="1"/>
  <c r="Q5" i="11"/>
  <c r="AU5" i="11" s="1"/>
  <c r="BJ5" i="11" s="1"/>
  <c r="P5" i="11"/>
  <c r="AT5" i="11" s="1"/>
  <c r="BI5" i="11" s="1"/>
  <c r="O5" i="11"/>
  <c r="AS5" i="11" s="1"/>
  <c r="BH5" i="11" s="1"/>
  <c r="N5" i="11"/>
  <c r="AR5" i="11" s="1"/>
  <c r="BG5" i="11" s="1"/>
  <c r="M5" i="11"/>
  <c r="AQ5" i="11" s="1"/>
  <c r="BF5" i="11" s="1"/>
  <c r="L5" i="11"/>
  <c r="AP5" i="11" s="1"/>
  <c r="BE5" i="11" s="1"/>
  <c r="K5" i="11"/>
  <c r="AO5" i="11" s="1"/>
  <c r="BD5" i="11" s="1"/>
  <c r="J5" i="11"/>
  <c r="AN5" i="11" s="1"/>
  <c r="BC5" i="11" s="1"/>
  <c r="T4" i="11"/>
  <c r="AX4" i="11" s="1"/>
  <c r="BM4" i="11" s="1"/>
  <c r="S4" i="11"/>
  <c r="AW4" i="11" s="1"/>
  <c r="BL4" i="11" s="1"/>
  <c r="R4" i="11"/>
  <c r="AV4" i="11" s="1"/>
  <c r="BK4" i="11" s="1"/>
  <c r="Q4" i="11"/>
  <c r="AU4" i="11" s="1"/>
  <c r="BJ4" i="11" s="1"/>
  <c r="P4" i="11"/>
  <c r="AT4" i="11" s="1"/>
  <c r="BI4" i="11" s="1"/>
  <c r="O4" i="11"/>
  <c r="AS4" i="11" s="1"/>
  <c r="BH4" i="11" s="1"/>
  <c r="N4" i="11"/>
  <c r="AR4" i="11" s="1"/>
  <c r="BG4" i="11" s="1"/>
  <c r="M4" i="11"/>
  <c r="AQ4" i="11" s="1"/>
  <c r="BF4" i="11" s="1"/>
  <c r="L4" i="11"/>
  <c r="AP4" i="11" s="1"/>
  <c r="BE4" i="11" s="1"/>
  <c r="K4" i="11"/>
  <c r="AO4" i="11" s="1"/>
  <c r="BD4" i="11" s="1"/>
  <c r="J4" i="11"/>
  <c r="AN4" i="11" s="1"/>
  <c r="BC4" i="11" s="1"/>
  <c r="I5" i="11"/>
  <c r="AM5" i="11" s="1"/>
  <c r="BB5" i="11" s="1"/>
  <c r="I6" i="11"/>
  <c r="AM6" i="11" s="1"/>
  <c r="BB6" i="11" s="1"/>
  <c r="I7" i="11"/>
  <c r="AM7" i="11" s="1"/>
  <c r="BB7" i="11" s="1"/>
  <c r="I8" i="11"/>
  <c r="AM8" i="11" s="1"/>
  <c r="BB8" i="11" s="1"/>
  <c r="I9" i="11"/>
  <c r="AM9" i="11" s="1"/>
  <c r="BB9" i="11" s="1"/>
  <c r="I10" i="11"/>
  <c r="AM10" i="11" s="1"/>
  <c r="BB10" i="11" s="1"/>
  <c r="I11" i="11"/>
  <c r="AM11" i="11" s="1"/>
  <c r="BB11" i="11" s="1"/>
  <c r="I12" i="11"/>
  <c r="AM12" i="11" s="1"/>
  <c r="BB12" i="11" s="1"/>
  <c r="I13" i="11"/>
  <c r="AM13" i="11" s="1"/>
  <c r="BB13" i="11" s="1"/>
  <c r="I14" i="11"/>
  <c r="AM14" i="11" s="1"/>
  <c r="BB14" i="11" s="1"/>
  <c r="I15" i="11"/>
  <c r="AM15" i="11" s="1"/>
  <c r="BB15" i="11" s="1"/>
  <c r="I16" i="11"/>
  <c r="AM16" i="11" s="1"/>
  <c r="BB16" i="11" s="1"/>
  <c r="I17" i="11"/>
  <c r="AM17" i="11" s="1"/>
  <c r="BB17" i="11" s="1"/>
  <c r="I18" i="11"/>
  <c r="AM18" i="11" s="1"/>
  <c r="BB18" i="11" s="1"/>
  <c r="I19" i="11"/>
  <c r="AM19" i="11" s="1"/>
  <c r="BB19" i="11" s="1"/>
  <c r="I20" i="11"/>
  <c r="AM20" i="11" s="1"/>
  <c r="BB20" i="11" s="1"/>
  <c r="I21" i="11"/>
  <c r="AM21" i="11" s="1"/>
  <c r="BB21" i="11" s="1"/>
  <c r="I22" i="11"/>
  <c r="AM22" i="11" s="1"/>
  <c r="BB22" i="11" s="1"/>
  <c r="I23" i="11"/>
  <c r="AM23" i="11" s="1"/>
  <c r="BB23" i="11" s="1"/>
  <c r="I24" i="11"/>
  <c r="AM24" i="11" s="1"/>
  <c r="BB24" i="11" s="1"/>
  <c r="I25" i="11"/>
  <c r="AM25" i="11" s="1"/>
  <c r="BB25" i="11" s="1"/>
  <c r="I26" i="11"/>
  <c r="AM26" i="11" s="1"/>
  <c r="BB26" i="11" s="1"/>
  <c r="I27" i="11"/>
  <c r="AM27" i="11" s="1"/>
  <c r="BB27" i="11" s="1"/>
  <c r="I28" i="11"/>
  <c r="AM28" i="11" s="1"/>
  <c r="BB28" i="11" s="1"/>
  <c r="I29" i="11"/>
  <c r="AM29" i="11" s="1"/>
  <c r="BB29" i="11" s="1"/>
  <c r="I30" i="11"/>
  <c r="AM30" i="11" s="1"/>
  <c r="BB30" i="11" s="1"/>
  <c r="I31" i="11"/>
  <c r="AM31" i="11" s="1"/>
  <c r="BB31" i="11" s="1"/>
  <c r="I32" i="11"/>
  <c r="AM32" i="11" s="1"/>
  <c r="BB32" i="11" s="1"/>
  <c r="I33" i="11"/>
  <c r="AM33" i="11" s="1"/>
  <c r="BB33" i="11" s="1"/>
  <c r="I34" i="11"/>
  <c r="AM34" i="11" s="1"/>
  <c r="BB34" i="11" s="1"/>
  <c r="I35" i="11"/>
  <c r="AM35" i="11" s="1"/>
  <c r="BB35" i="11" s="1"/>
  <c r="I36" i="11"/>
  <c r="AM36" i="11" s="1"/>
  <c r="BB36" i="11" s="1"/>
  <c r="I37" i="11"/>
  <c r="AM37" i="11" s="1"/>
  <c r="BB37" i="11" s="1"/>
  <c r="I38" i="11"/>
  <c r="AM38" i="11" s="1"/>
  <c r="BB38" i="11" s="1"/>
  <c r="I39" i="11"/>
  <c r="AM39" i="11" s="1"/>
  <c r="BB39" i="11" s="1"/>
  <c r="I40" i="11"/>
  <c r="AM40" i="11" s="1"/>
  <c r="BB40" i="11" s="1"/>
  <c r="I41" i="11"/>
  <c r="AM41" i="11" s="1"/>
  <c r="BB41" i="11" s="1"/>
  <c r="I42" i="11"/>
  <c r="AM42" i="11" s="1"/>
  <c r="BB42" i="11" s="1"/>
  <c r="I43" i="11"/>
  <c r="AM43" i="11" s="1"/>
  <c r="BB43" i="11" s="1"/>
  <c r="I44" i="11"/>
  <c r="AM44" i="11" s="1"/>
  <c r="BB44" i="11" s="1"/>
  <c r="I45" i="11"/>
  <c r="AM45" i="11" s="1"/>
  <c r="BB45" i="11" s="1"/>
  <c r="I46" i="11"/>
  <c r="AM46" i="11" s="1"/>
  <c r="BB46" i="11" s="1"/>
  <c r="I47" i="11"/>
  <c r="AM47" i="11" s="1"/>
  <c r="BB47" i="11" s="1"/>
  <c r="I48" i="11"/>
  <c r="AM48" i="11" s="1"/>
  <c r="BB48" i="11" s="1"/>
  <c r="I49" i="11"/>
  <c r="AM49" i="11" s="1"/>
  <c r="BB49" i="11" s="1"/>
  <c r="I50" i="11"/>
  <c r="AM50" i="11" s="1"/>
  <c r="BB50" i="11" s="1"/>
  <c r="I51" i="11"/>
  <c r="AM51" i="11" s="1"/>
  <c r="BB51" i="11" s="1"/>
  <c r="I52" i="11"/>
  <c r="AM52" i="11" s="1"/>
  <c r="BB52" i="11" s="1"/>
  <c r="I53" i="11"/>
  <c r="AM53" i="11" s="1"/>
  <c r="BB53" i="11" s="1"/>
  <c r="I54" i="11"/>
  <c r="AM54" i="11" s="1"/>
  <c r="BB54" i="11" s="1"/>
  <c r="I55" i="11"/>
  <c r="AM55" i="11" s="1"/>
  <c r="BB55" i="11" s="1"/>
  <c r="I57" i="11"/>
  <c r="AM57" i="11" s="1"/>
  <c r="BB57" i="11" s="1"/>
  <c r="I58" i="11"/>
  <c r="AM58" i="11" s="1"/>
  <c r="BB58" i="11" s="1"/>
  <c r="I60" i="11"/>
  <c r="AM60" i="11" s="1"/>
  <c r="BB60" i="11" s="1"/>
  <c r="I61" i="11"/>
  <c r="AM61" i="11" s="1"/>
  <c r="BB61" i="11" s="1"/>
  <c r="I62" i="11"/>
  <c r="AM62" i="11" s="1"/>
  <c r="BB62" i="11" s="1"/>
  <c r="I63" i="11"/>
  <c r="AM63" i="11" s="1"/>
  <c r="BB63" i="11" s="1"/>
  <c r="I64" i="11"/>
  <c r="AM64" i="11" s="1"/>
  <c r="BB64" i="11" s="1"/>
  <c r="I65" i="11"/>
  <c r="AM65" i="11" s="1"/>
  <c r="BB65" i="11" s="1"/>
  <c r="I66" i="11"/>
  <c r="AM66" i="11" s="1"/>
  <c r="BB66" i="11" s="1"/>
  <c r="I67" i="11"/>
  <c r="AM67" i="11" s="1"/>
  <c r="BB67" i="11" s="1"/>
  <c r="I68" i="11"/>
  <c r="AM68" i="11" s="1"/>
  <c r="BB68" i="11" s="1"/>
  <c r="I69" i="11"/>
  <c r="AM69" i="11" s="1"/>
  <c r="BB69" i="11" s="1"/>
  <c r="I70" i="11"/>
  <c r="AM70" i="11" s="1"/>
  <c r="BB70" i="11" s="1"/>
  <c r="I71" i="11"/>
  <c r="AM71" i="11" s="1"/>
  <c r="BB71" i="11" s="1"/>
  <c r="I72" i="11"/>
  <c r="AM72" i="11" s="1"/>
  <c r="BB72" i="11" s="1"/>
  <c r="I73" i="11"/>
  <c r="AM73" i="11" s="1"/>
  <c r="BB73" i="11" s="1"/>
  <c r="I74" i="11"/>
  <c r="AM74" i="11" s="1"/>
  <c r="BB74" i="11" s="1"/>
  <c r="I75" i="11"/>
  <c r="AM75" i="11" s="1"/>
  <c r="BB75" i="11" s="1"/>
  <c r="I76" i="11"/>
  <c r="AM76" i="11" s="1"/>
  <c r="BB76" i="11" s="1"/>
  <c r="I77" i="11"/>
  <c r="AM77" i="11" s="1"/>
  <c r="BB77" i="11" s="1"/>
  <c r="I78" i="11"/>
  <c r="AM78" i="11" s="1"/>
  <c r="BB78" i="11" s="1"/>
  <c r="I79" i="11"/>
  <c r="AM79" i="11" s="1"/>
  <c r="BB79" i="11" s="1"/>
  <c r="I80" i="11"/>
  <c r="AM80" i="11" s="1"/>
  <c r="BB80" i="11" s="1"/>
  <c r="I81" i="11"/>
  <c r="AM81" i="11" s="1"/>
  <c r="BB81" i="11" s="1"/>
  <c r="I82" i="11"/>
  <c r="AM82" i="11" s="1"/>
  <c r="BB82" i="11" s="1"/>
  <c r="I83" i="11"/>
  <c r="AM83" i="11" s="1"/>
  <c r="BB83" i="11" s="1"/>
  <c r="I84" i="11"/>
  <c r="AM84" i="11" s="1"/>
  <c r="BB84" i="11" s="1"/>
  <c r="I85" i="11"/>
  <c r="AM85" i="11" s="1"/>
  <c r="BB85" i="11" s="1"/>
  <c r="I86" i="11"/>
  <c r="AM86" i="11" s="1"/>
  <c r="BB86" i="11" s="1"/>
  <c r="I87" i="11"/>
  <c r="AM87" i="11" s="1"/>
  <c r="BB87" i="11" s="1"/>
  <c r="I88" i="11"/>
  <c r="AM88" i="11" s="1"/>
  <c r="BB88" i="11" s="1"/>
  <c r="I89" i="11"/>
  <c r="AM89" i="11" s="1"/>
  <c r="BB89" i="11" s="1"/>
  <c r="I90" i="11"/>
  <c r="AM90" i="11" s="1"/>
  <c r="BB90" i="11" s="1"/>
  <c r="I91" i="11"/>
  <c r="AM91" i="11" s="1"/>
  <c r="BB91" i="11" s="1"/>
  <c r="I92" i="11"/>
  <c r="AM92" i="11" s="1"/>
  <c r="BB92" i="11" s="1"/>
  <c r="I93" i="11"/>
  <c r="AM93" i="11" s="1"/>
  <c r="BB93" i="11" s="1"/>
  <c r="I94" i="11"/>
  <c r="AM94" i="11" s="1"/>
  <c r="BB94" i="11" s="1"/>
  <c r="I95" i="11"/>
  <c r="AM95" i="11" s="1"/>
  <c r="BB95" i="11" s="1"/>
  <c r="I96" i="11"/>
  <c r="AM96" i="11" s="1"/>
  <c r="BB96" i="11" s="1"/>
  <c r="I97" i="11"/>
  <c r="AM97" i="11" s="1"/>
  <c r="BB97" i="11" s="1"/>
  <c r="I98" i="11"/>
  <c r="AM98" i="11" s="1"/>
  <c r="BB98" i="11" s="1"/>
  <c r="I99" i="11"/>
  <c r="AM99" i="11" s="1"/>
  <c r="BB99" i="11" s="1"/>
  <c r="I100" i="11"/>
  <c r="AM100" i="11" s="1"/>
  <c r="BB100" i="11" s="1"/>
  <c r="I101" i="11"/>
  <c r="AM101" i="11" s="1"/>
  <c r="BB101" i="11" s="1"/>
  <c r="I102" i="11"/>
  <c r="AM102" i="11" s="1"/>
  <c r="BB102" i="11" s="1"/>
  <c r="I103" i="11"/>
  <c r="AM103" i="11" s="1"/>
  <c r="BB103" i="11" s="1"/>
  <c r="I104" i="11"/>
  <c r="AM104" i="11" s="1"/>
  <c r="BB104" i="11" s="1"/>
  <c r="I105" i="11"/>
  <c r="AM105" i="11" s="1"/>
  <c r="BB105" i="11" s="1"/>
  <c r="I106" i="11"/>
  <c r="AM106" i="11" s="1"/>
  <c r="BB106" i="11" s="1"/>
  <c r="I107" i="11"/>
  <c r="AM107" i="11" s="1"/>
  <c r="BB107" i="11" s="1"/>
  <c r="I108" i="11"/>
  <c r="AM108" i="11" s="1"/>
  <c r="BB108" i="11" s="1"/>
  <c r="I109" i="11"/>
  <c r="AM109" i="11" s="1"/>
  <c r="BB109" i="11" s="1"/>
  <c r="I110" i="11"/>
  <c r="AM110" i="11" s="1"/>
  <c r="BB110" i="11" s="1"/>
  <c r="I111" i="11"/>
  <c r="AM111" i="11" s="1"/>
  <c r="BB111" i="11" s="1"/>
  <c r="I112" i="11"/>
  <c r="AM112" i="11" s="1"/>
  <c r="BB112" i="11" s="1"/>
  <c r="I113" i="11"/>
  <c r="AM113" i="11" s="1"/>
  <c r="BB113" i="11" s="1"/>
  <c r="I114" i="11"/>
  <c r="AM114" i="11" s="1"/>
  <c r="BB114" i="11" s="1"/>
  <c r="I115" i="11"/>
  <c r="AM115" i="11" s="1"/>
  <c r="BB115" i="11" s="1"/>
  <c r="I116" i="11"/>
  <c r="AM116" i="11" s="1"/>
  <c r="BB116" i="11" s="1"/>
  <c r="I117" i="11"/>
  <c r="AM117" i="11" s="1"/>
  <c r="BB117" i="11" s="1"/>
  <c r="I119" i="11"/>
  <c r="AM119" i="11" s="1"/>
  <c r="BB119" i="11" s="1"/>
  <c r="I120" i="11"/>
  <c r="AM120" i="11" s="1"/>
  <c r="BB120" i="11" s="1"/>
  <c r="I122" i="11"/>
  <c r="AM122" i="11" s="1"/>
  <c r="BB122" i="11" s="1"/>
  <c r="I123" i="11"/>
  <c r="AM123" i="11" s="1"/>
  <c r="BB123" i="11" s="1"/>
  <c r="I124" i="11"/>
  <c r="AM124" i="11" s="1"/>
  <c r="BB124" i="11" s="1"/>
  <c r="I125" i="11"/>
  <c r="AM125" i="11" s="1"/>
  <c r="BB125" i="11" s="1"/>
  <c r="I126" i="11"/>
  <c r="AM126" i="11" s="1"/>
  <c r="BB126" i="11" s="1"/>
  <c r="I127" i="11"/>
  <c r="AM127" i="11" s="1"/>
  <c r="BB127" i="11" s="1"/>
  <c r="I128" i="11"/>
  <c r="AM128" i="11" s="1"/>
  <c r="BB128" i="11" s="1"/>
  <c r="I129" i="11"/>
  <c r="AM129" i="11" s="1"/>
  <c r="BB129" i="11" s="1"/>
  <c r="I130" i="11"/>
  <c r="AM130" i="11" s="1"/>
  <c r="BB130" i="11" s="1"/>
  <c r="I131" i="11"/>
  <c r="AM131" i="11" s="1"/>
  <c r="BB131" i="11" s="1"/>
  <c r="I132" i="11"/>
  <c r="AM132" i="11" s="1"/>
  <c r="BB132" i="11" s="1"/>
  <c r="I133" i="11"/>
  <c r="AM133" i="11" s="1"/>
  <c r="BB133" i="11" s="1"/>
  <c r="I134" i="11"/>
  <c r="AM134" i="11" s="1"/>
  <c r="BB134" i="11" s="1"/>
  <c r="I135" i="11"/>
  <c r="AM135" i="11" s="1"/>
  <c r="BB135" i="11" s="1"/>
  <c r="I136" i="11"/>
  <c r="AM136" i="11" s="1"/>
  <c r="BB136" i="11" s="1"/>
  <c r="I137" i="11"/>
  <c r="AM137" i="11" s="1"/>
  <c r="BB137" i="11" s="1"/>
  <c r="I138" i="11"/>
  <c r="AM138" i="11" s="1"/>
  <c r="BB138" i="11" s="1"/>
  <c r="I139" i="11"/>
  <c r="AM139" i="11" s="1"/>
  <c r="BB139" i="11" s="1"/>
  <c r="I140" i="11"/>
  <c r="AM140" i="11" s="1"/>
  <c r="BB140" i="11" s="1"/>
  <c r="I141" i="11"/>
  <c r="AM141" i="11" s="1"/>
  <c r="BB141" i="11" s="1"/>
  <c r="I142" i="11"/>
  <c r="AM142" i="11" s="1"/>
  <c r="BB142" i="11" s="1"/>
  <c r="I143" i="11"/>
  <c r="AM143" i="11" s="1"/>
  <c r="BB143" i="11" s="1"/>
  <c r="I144" i="11"/>
  <c r="AM144" i="11" s="1"/>
  <c r="BB144" i="11" s="1"/>
  <c r="I145" i="11"/>
  <c r="AM145" i="11" s="1"/>
  <c r="BB145" i="11" s="1"/>
  <c r="I146" i="11"/>
  <c r="AM146" i="11" s="1"/>
  <c r="BB146" i="11" s="1"/>
  <c r="I147" i="11"/>
  <c r="AM147" i="11" s="1"/>
  <c r="BB147" i="11" s="1"/>
  <c r="I148" i="11"/>
  <c r="AM148" i="11" s="1"/>
  <c r="BB148" i="11" s="1"/>
  <c r="I149" i="11"/>
  <c r="AM149" i="11" s="1"/>
  <c r="BB149" i="11" s="1"/>
  <c r="I150" i="11"/>
  <c r="AM150" i="11" s="1"/>
  <c r="BB150" i="11" s="1"/>
  <c r="I151" i="11"/>
  <c r="AM151" i="11" s="1"/>
  <c r="BB151" i="11" s="1"/>
  <c r="I152" i="11"/>
  <c r="AM152" i="11" s="1"/>
  <c r="BB152" i="11" s="1"/>
  <c r="I153" i="11"/>
  <c r="AM153" i="11" s="1"/>
  <c r="BB153" i="11" s="1"/>
  <c r="I154" i="11"/>
  <c r="AM154" i="11" s="1"/>
  <c r="BB154" i="11" s="1"/>
  <c r="I155" i="11"/>
  <c r="AM155" i="11" s="1"/>
  <c r="BB155" i="11" s="1"/>
  <c r="I156" i="11"/>
  <c r="AM156" i="11" s="1"/>
  <c r="BB156" i="11" s="1"/>
  <c r="I157" i="11"/>
  <c r="AM157" i="11" s="1"/>
  <c r="BB157" i="11" s="1"/>
  <c r="I158" i="11"/>
  <c r="AM158" i="11" s="1"/>
  <c r="BB158" i="11" s="1"/>
  <c r="I159" i="11"/>
  <c r="AM159" i="11" s="1"/>
  <c r="BB159" i="11" s="1"/>
  <c r="I160" i="11"/>
  <c r="AM160" i="11" s="1"/>
  <c r="BB160" i="11" s="1"/>
  <c r="I161" i="11"/>
  <c r="AM161" i="11" s="1"/>
  <c r="BB161" i="11" s="1"/>
  <c r="I162" i="11"/>
  <c r="AM162" i="11" s="1"/>
  <c r="BB162" i="11" s="1"/>
  <c r="I163" i="11"/>
  <c r="AM163" i="11" s="1"/>
  <c r="BB163" i="11" s="1"/>
  <c r="I164" i="11"/>
  <c r="AM164" i="11" s="1"/>
  <c r="BB164" i="11" s="1"/>
  <c r="I165" i="11"/>
  <c r="AM165" i="11" s="1"/>
  <c r="BB165" i="11" s="1"/>
  <c r="I166" i="11"/>
  <c r="AM166" i="11" s="1"/>
  <c r="BB166" i="11" s="1"/>
  <c r="I167" i="11"/>
  <c r="AM167" i="11" s="1"/>
  <c r="BB167" i="11" s="1"/>
  <c r="I168" i="11"/>
  <c r="AM168" i="11" s="1"/>
  <c r="BB168" i="11" s="1"/>
  <c r="I169" i="11"/>
  <c r="AM169" i="11" s="1"/>
  <c r="BB169" i="11" s="1"/>
  <c r="I170" i="11"/>
  <c r="AM170" i="11" s="1"/>
  <c r="BB170" i="11" s="1"/>
  <c r="I171" i="11"/>
  <c r="AM171" i="11" s="1"/>
  <c r="BB171" i="11" s="1"/>
  <c r="I172" i="11"/>
  <c r="AM172" i="11" s="1"/>
  <c r="BB172" i="11" s="1"/>
  <c r="I173" i="11"/>
  <c r="AM173" i="11" s="1"/>
  <c r="BB173" i="11" s="1"/>
  <c r="I174" i="11"/>
  <c r="AM174" i="11" s="1"/>
  <c r="BB174" i="11" s="1"/>
  <c r="I175" i="11"/>
  <c r="AM175" i="11" s="1"/>
  <c r="BB175" i="11" s="1"/>
  <c r="I176" i="11"/>
  <c r="AM176" i="11" s="1"/>
  <c r="BB176" i="11" s="1"/>
  <c r="I177" i="11"/>
  <c r="AM177" i="11" s="1"/>
  <c r="BB177" i="11" s="1"/>
  <c r="I178" i="11"/>
  <c r="AM178" i="11" s="1"/>
  <c r="BB178" i="11" s="1"/>
  <c r="I179" i="11"/>
  <c r="AM179" i="11" s="1"/>
  <c r="BB179" i="11" s="1"/>
  <c r="I180" i="11"/>
  <c r="AM180" i="11" s="1"/>
  <c r="BB180" i="11" s="1"/>
  <c r="I181" i="11"/>
  <c r="AM181" i="11" s="1"/>
  <c r="BB181" i="11" s="1"/>
  <c r="I182" i="11"/>
  <c r="AM182" i="11" s="1"/>
  <c r="BB182" i="11" s="1"/>
  <c r="I183" i="11"/>
  <c r="AM183" i="11" s="1"/>
  <c r="BB183" i="11" s="1"/>
  <c r="I184" i="11"/>
  <c r="AM184" i="11" s="1"/>
  <c r="BB184" i="11" s="1"/>
  <c r="I185" i="11"/>
  <c r="AM185" i="11" s="1"/>
  <c r="BB185" i="11" s="1"/>
  <c r="I186" i="11"/>
  <c r="AM186" i="11" s="1"/>
  <c r="BB186" i="11" s="1"/>
  <c r="I187" i="11"/>
  <c r="AM187" i="11" s="1"/>
  <c r="BB187" i="11" s="1"/>
  <c r="I188" i="11"/>
  <c r="AM188" i="11" s="1"/>
  <c r="BB188" i="11" s="1"/>
  <c r="I189" i="11"/>
  <c r="AM189" i="11" s="1"/>
  <c r="BB189" i="11" s="1"/>
  <c r="I190" i="11"/>
  <c r="AM190" i="11" s="1"/>
  <c r="BB190" i="11" s="1"/>
  <c r="I191" i="11"/>
  <c r="AM191" i="11" s="1"/>
  <c r="BB191" i="11" s="1"/>
  <c r="I192" i="11"/>
  <c r="AM192" i="11" s="1"/>
  <c r="BB192" i="11" s="1"/>
  <c r="I193" i="11"/>
  <c r="AM193" i="11" s="1"/>
  <c r="BB193" i="11" s="1"/>
  <c r="I194" i="11"/>
  <c r="AM194" i="11" s="1"/>
  <c r="BB194" i="11" s="1"/>
  <c r="I195" i="11"/>
  <c r="AM195" i="11" s="1"/>
  <c r="BB195" i="11" s="1"/>
  <c r="I196" i="11"/>
  <c r="AM196" i="11" s="1"/>
  <c r="BB196" i="11" s="1"/>
  <c r="I197" i="11"/>
  <c r="AM197" i="11" s="1"/>
  <c r="BB197" i="11" s="1"/>
  <c r="I198" i="11"/>
  <c r="AM198" i="11" s="1"/>
  <c r="BB198" i="11" s="1"/>
  <c r="I199" i="11"/>
  <c r="AM199" i="11" s="1"/>
  <c r="BB199" i="11" s="1"/>
  <c r="I200" i="11"/>
  <c r="AM200" i="11" s="1"/>
  <c r="BB200" i="11" s="1"/>
  <c r="I201" i="11"/>
  <c r="AM201" i="11" s="1"/>
  <c r="BB201" i="11" s="1"/>
  <c r="I202" i="11"/>
  <c r="AM202" i="11" s="1"/>
  <c r="BB202" i="11" s="1"/>
  <c r="I203" i="11"/>
  <c r="AM203" i="11" s="1"/>
  <c r="BB203" i="11" s="1"/>
  <c r="I204" i="11"/>
  <c r="AM204" i="11" s="1"/>
  <c r="BB204" i="11" s="1"/>
  <c r="I205" i="11"/>
  <c r="AM205" i="11" s="1"/>
  <c r="BB205" i="11" s="1"/>
  <c r="I206" i="11"/>
  <c r="AM206" i="11" s="1"/>
  <c r="BB206" i="11" s="1"/>
  <c r="I207" i="11"/>
  <c r="AM207" i="11" s="1"/>
  <c r="BB207" i="11" s="1"/>
  <c r="I208" i="11"/>
  <c r="AM208" i="11" s="1"/>
  <c r="BB208" i="11" s="1"/>
  <c r="I209" i="11"/>
  <c r="AM209" i="11" s="1"/>
  <c r="BB209" i="11" s="1"/>
  <c r="I210" i="11"/>
  <c r="AM210" i="11" s="1"/>
  <c r="BB210" i="11" s="1"/>
  <c r="I211" i="11"/>
  <c r="AM211" i="11" s="1"/>
  <c r="BB211" i="11" s="1"/>
  <c r="I212" i="11"/>
  <c r="AM212" i="11" s="1"/>
  <c r="BB212" i="11" s="1"/>
  <c r="I213" i="11"/>
  <c r="AM213" i="11" s="1"/>
  <c r="BB213" i="11" s="1"/>
  <c r="I214" i="11"/>
  <c r="AM214" i="11" s="1"/>
  <c r="BB214" i="11" s="1"/>
  <c r="I215" i="11"/>
  <c r="AM215" i="11" s="1"/>
  <c r="BB215" i="11" s="1"/>
  <c r="I216" i="11"/>
  <c r="AM216" i="11" s="1"/>
  <c r="BB216" i="11" s="1"/>
  <c r="I217" i="11"/>
  <c r="AM217" i="11" s="1"/>
  <c r="BB217" i="11" s="1"/>
  <c r="I218" i="11"/>
  <c r="AM218" i="11" s="1"/>
  <c r="BB218" i="11" s="1"/>
  <c r="I219" i="11"/>
  <c r="AM219" i="11" s="1"/>
  <c r="BB219" i="11" s="1"/>
  <c r="I220" i="11"/>
  <c r="AM220" i="11" s="1"/>
  <c r="BB220" i="11" s="1"/>
  <c r="I221" i="11"/>
  <c r="AM221" i="11" s="1"/>
  <c r="BB221" i="11" s="1"/>
  <c r="I222" i="11"/>
  <c r="AM222" i="11" s="1"/>
  <c r="BB222" i="11" s="1"/>
  <c r="I223" i="11"/>
  <c r="AM223" i="11" s="1"/>
  <c r="BB223" i="11" s="1"/>
  <c r="I224" i="11"/>
  <c r="AM224" i="11" s="1"/>
  <c r="BB224" i="11" s="1"/>
  <c r="I225" i="11"/>
  <c r="AM225" i="11" s="1"/>
  <c r="BB225" i="11" s="1"/>
  <c r="I226" i="11"/>
  <c r="AM226" i="11" s="1"/>
  <c r="BB226" i="11" s="1"/>
  <c r="I227" i="11"/>
  <c r="AM227" i="11" s="1"/>
  <c r="BB227" i="11" s="1"/>
  <c r="I228" i="11"/>
  <c r="AM228" i="11" s="1"/>
  <c r="BB228" i="11" s="1"/>
  <c r="I229" i="11"/>
  <c r="AM229" i="11" s="1"/>
  <c r="BB229" i="11" s="1"/>
  <c r="I230" i="11"/>
  <c r="AM230" i="11" s="1"/>
  <c r="BB230" i="11" s="1"/>
  <c r="I231" i="11"/>
  <c r="AM231" i="11" s="1"/>
  <c r="BB231" i="11" s="1"/>
  <c r="I232" i="11"/>
  <c r="AM232" i="11" s="1"/>
  <c r="BB232" i="11" s="1"/>
  <c r="I233" i="11"/>
  <c r="AM233" i="11" s="1"/>
  <c r="BB233" i="11" s="1"/>
  <c r="I234" i="11"/>
  <c r="AM234" i="11" s="1"/>
  <c r="BB234" i="11" s="1"/>
  <c r="I235" i="11"/>
  <c r="AM235" i="11" s="1"/>
  <c r="BB235" i="11" s="1"/>
  <c r="I236" i="11"/>
  <c r="AM236" i="11" s="1"/>
  <c r="BB236" i="11" s="1"/>
  <c r="I237" i="11"/>
  <c r="AM237" i="11" s="1"/>
  <c r="BB237" i="11" s="1"/>
  <c r="I238" i="11"/>
  <c r="AM238" i="11" s="1"/>
  <c r="BB238" i="11" s="1"/>
  <c r="I239" i="11"/>
  <c r="AM239" i="11" s="1"/>
  <c r="BB239" i="11" s="1"/>
  <c r="I240" i="11"/>
  <c r="AM240" i="11" s="1"/>
  <c r="BB240" i="11" s="1"/>
  <c r="I241" i="11"/>
  <c r="AM241" i="11" s="1"/>
  <c r="BB241" i="11" s="1"/>
  <c r="I242" i="11"/>
  <c r="AM242" i="11" s="1"/>
  <c r="BB242" i="11" s="1"/>
  <c r="I243" i="11"/>
  <c r="AM243" i="11" s="1"/>
  <c r="BB243" i="11" s="1"/>
  <c r="I244" i="11"/>
  <c r="AM244" i="11" s="1"/>
  <c r="BB244" i="11" s="1"/>
  <c r="I245" i="11"/>
  <c r="AM245" i="11" s="1"/>
  <c r="BB245" i="11" s="1"/>
  <c r="I246" i="11"/>
  <c r="AM246" i="11" s="1"/>
  <c r="BB246" i="11" s="1"/>
  <c r="I247" i="11"/>
  <c r="AM247" i="11" s="1"/>
  <c r="BB247" i="11" s="1"/>
  <c r="I248" i="11"/>
  <c r="AM248" i="11" s="1"/>
  <c r="BB248" i="11" s="1"/>
  <c r="I249" i="11"/>
  <c r="AM249" i="11" s="1"/>
  <c r="BB249" i="11" s="1"/>
  <c r="I250" i="11"/>
  <c r="AM250" i="11" s="1"/>
  <c r="BB250" i="11" s="1"/>
  <c r="I251" i="11"/>
  <c r="AM251" i="11" s="1"/>
  <c r="BB251" i="11" s="1"/>
  <c r="I252" i="11"/>
  <c r="AM252" i="11" s="1"/>
  <c r="BB252" i="11" s="1"/>
  <c r="I253" i="11"/>
  <c r="AM253" i="11" s="1"/>
  <c r="BB253" i="11" s="1"/>
  <c r="I254" i="11"/>
  <c r="AM254" i="11" s="1"/>
  <c r="BB254" i="11" s="1"/>
  <c r="I255" i="11"/>
  <c r="AM255" i="11" s="1"/>
  <c r="BB255" i="11" s="1"/>
  <c r="I256" i="11"/>
  <c r="AM256" i="11" s="1"/>
  <c r="BB256" i="11" s="1"/>
  <c r="I257" i="11"/>
  <c r="AM257" i="11" s="1"/>
  <c r="BB257" i="11" s="1"/>
  <c r="I258" i="11"/>
  <c r="AM258" i="11" s="1"/>
  <c r="BB258" i="11" s="1"/>
  <c r="I259" i="11"/>
  <c r="AM259" i="11" s="1"/>
  <c r="BB259" i="11" s="1"/>
  <c r="I260" i="11"/>
  <c r="AM260" i="11" s="1"/>
  <c r="BB260" i="11" s="1"/>
  <c r="I261" i="11"/>
  <c r="AM261" i="11" s="1"/>
  <c r="BB261" i="11" s="1"/>
  <c r="I262" i="11"/>
  <c r="AM262" i="11" s="1"/>
  <c r="BB262" i="11" s="1"/>
  <c r="I263" i="11"/>
  <c r="AM263" i="11" s="1"/>
  <c r="BB263" i="11" s="1"/>
  <c r="I264" i="11"/>
  <c r="AM264" i="11" s="1"/>
  <c r="BB264" i="11" s="1"/>
  <c r="I265" i="11"/>
  <c r="AM265" i="11" s="1"/>
  <c r="BB265" i="11" s="1"/>
  <c r="I266" i="11"/>
  <c r="AM266" i="11" s="1"/>
  <c r="BB266" i="11" s="1"/>
  <c r="I267" i="11"/>
  <c r="AM267" i="11" s="1"/>
  <c r="BB267" i="11" s="1"/>
  <c r="I268" i="11"/>
  <c r="AM268" i="11" s="1"/>
  <c r="BB268" i="11" s="1"/>
  <c r="I269" i="11"/>
  <c r="AM269" i="11" s="1"/>
  <c r="BB269" i="11" s="1"/>
  <c r="I270" i="11"/>
  <c r="AM270" i="11" s="1"/>
  <c r="BB270" i="11" s="1"/>
  <c r="I271" i="11"/>
  <c r="AM271" i="11" s="1"/>
  <c r="BB271" i="11" s="1"/>
  <c r="I272" i="11"/>
  <c r="AM272" i="11" s="1"/>
  <c r="BB272" i="11" s="1"/>
  <c r="I273" i="11"/>
  <c r="AM273" i="11" s="1"/>
  <c r="BB273" i="11" s="1"/>
  <c r="I274" i="11"/>
  <c r="AM274" i="11" s="1"/>
  <c r="BB274" i="11" s="1"/>
  <c r="I275" i="11"/>
  <c r="AM275" i="11" s="1"/>
  <c r="BB275" i="11" s="1"/>
  <c r="I276" i="11"/>
  <c r="AM276" i="11" s="1"/>
  <c r="BB276" i="11" s="1"/>
  <c r="I277" i="11"/>
  <c r="AM277" i="11" s="1"/>
  <c r="BB277" i="11" s="1"/>
  <c r="I278" i="11"/>
  <c r="AM278" i="11" s="1"/>
  <c r="BB278" i="11" s="1"/>
  <c r="I279" i="11"/>
  <c r="AM279" i="11" s="1"/>
  <c r="BB279" i="11" s="1"/>
  <c r="I280" i="11"/>
  <c r="AM280" i="11" s="1"/>
  <c r="BB280" i="11" s="1"/>
  <c r="I281" i="11"/>
  <c r="AM281" i="11" s="1"/>
  <c r="BB281" i="11" s="1"/>
  <c r="I282" i="11"/>
  <c r="AM282" i="11" s="1"/>
  <c r="BB282" i="11" s="1"/>
  <c r="I283" i="11"/>
  <c r="AM283" i="11" s="1"/>
  <c r="BB283" i="11" s="1"/>
  <c r="I284" i="11"/>
  <c r="AM284" i="11" s="1"/>
  <c r="BB284" i="11" s="1"/>
  <c r="I285" i="11"/>
  <c r="AM285" i="11" s="1"/>
  <c r="BB285" i="11" s="1"/>
  <c r="I286" i="11"/>
  <c r="AM286" i="11" s="1"/>
  <c r="BB286" i="11" s="1"/>
  <c r="I287" i="11"/>
  <c r="AM287" i="11" s="1"/>
  <c r="BB287" i="11" s="1"/>
  <c r="I288" i="11"/>
  <c r="AM288" i="11" s="1"/>
  <c r="BB288" i="11" s="1"/>
  <c r="I289" i="11"/>
  <c r="AM289" i="11" s="1"/>
  <c r="BB289" i="11" s="1"/>
  <c r="I290" i="11"/>
  <c r="AM290" i="11" s="1"/>
  <c r="BB290" i="11" s="1"/>
  <c r="I291" i="11"/>
  <c r="AM291" i="11" s="1"/>
  <c r="BB291" i="11" s="1"/>
  <c r="I292" i="11"/>
  <c r="AM292" i="11" s="1"/>
  <c r="BB292" i="11" s="1"/>
  <c r="I293" i="11"/>
  <c r="AM293" i="11" s="1"/>
  <c r="BB293" i="11" s="1"/>
  <c r="I294" i="11"/>
  <c r="AM294" i="11" s="1"/>
  <c r="BB294" i="11" s="1"/>
  <c r="I295" i="11"/>
  <c r="AM295" i="11" s="1"/>
  <c r="BB295" i="11" s="1"/>
  <c r="I296" i="11"/>
  <c r="AM296" i="11" s="1"/>
  <c r="BB296" i="11" s="1"/>
  <c r="I297" i="11"/>
  <c r="AM297" i="11" s="1"/>
  <c r="BB297" i="11" s="1"/>
  <c r="I298" i="11"/>
  <c r="AM298" i="11" s="1"/>
  <c r="BB298" i="11" s="1"/>
  <c r="I299" i="11"/>
  <c r="AM299" i="11" s="1"/>
  <c r="BB299" i="11" s="1"/>
  <c r="I300" i="11"/>
  <c r="AM300" i="11" s="1"/>
  <c r="BB300" i="11" s="1"/>
  <c r="I301" i="11"/>
  <c r="AM301" i="11" s="1"/>
  <c r="BB301" i="11" s="1"/>
  <c r="I302" i="11"/>
  <c r="AM302" i="11" s="1"/>
  <c r="BB302" i="11" s="1"/>
  <c r="I303" i="11"/>
  <c r="AM303" i="11" s="1"/>
  <c r="BB303" i="11" s="1"/>
  <c r="I304" i="11"/>
  <c r="AM304" i="11" s="1"/>
  <c r="BB304" i="11" s="1"/>
  <c r="I305" i="11"/>
  <c r="AM305" i="11" s="1"/>
  <c r="BB305" i="11" s="1"/>
  <c r="I306" i="11"/>
  <c r="AM306" i="11" s="1"/>
  <c r="BB306" i="11" s="1"/>
  <c r="I308" i="11"/>
  <c r="AM308" i="11" s="1"/>
  <c r="BB308" i="11" s="1"/>
  <c r="I309" i="11"/>
  <c r="AM309" i="11" s="1"/>
  <c r="BB309" i="11" s="1"/>
  <c r="I310" i="11"/>
  <c r="AM310" i="11" s="1"/>
  <c r="BB310" i="11" s="1"/>
  <c r="I311" i="11"/>
  <c r="AM311" i="11" s="1"/>
  <c r="BB311" i="11" s="1"/>
  <c r="I312" i="11"/>
  <c r="AM312" i="11" s="1"/>
  <c r="BB312" i="11" s="1"/>
  <c r="I313" i="11"/>
  <c r="AM313" i="11" s="1"/>
  <c r="BB313" i="11" s="1"/>
  <c r="I314" i="11"/>
  <c r="AM314" i="11" s="1"/>
  <c r="BB314" i="11" s="1"/>
  <c r="I315" i="11"/>
  <c r="AM315" i="11" s="1"/>
  <c r="BB315" i="11" s="1"/>
  <c r="I317" i="11"/>
  <c r="AM317" i="11" s="1"/>
  <c r="BB317" i="11" s="1"/>
  <c r="I318" i="11"/>
  <c r="AM318" i="11" s="1"/>
  <c r="BB318" i="11" s="1"/>
  <c r="I319" i="11"/>
  <c r="AM319" i="11" s="1"/>
  <c r="BB319" i="11" s="1"/>
  <c r="I320" i="11"/>
  <c r="AM320" i="11" s="1"/>
  <c r="BB320" i="11" s="1"/>
  <c r="I321" i="11"/>
  <c r="AM321" i="11" s="1"/>
  <c r="BB321" i="11" s="1"/>
  <c r="I322" i="11"/>
  <c r="AM322" i="11" s="1"/>
  <c r="BB322" i="11" s="1"/>
  <c r="I323" i="11"/>
  <c r="AM323" i="11" s="1"/>
  <c r="BB323" i="11" s="1"/>
  <c r="I324" i="11"/>
  <c r="AM324" i="11" s="1"/>
  <c r="BB324" i="11" s="1"/>
  <c r="I325" i="11"/>
  <c r="AM325" i="11" s="1"/>
  <c r="BB325" i="11" s="1"/>
  <c r="I326" i="11"/>
  <c r="AM326" i="11" s="1"/>
  <c r="BB326" i="11" s="1"/>
  <c r="I327" i="11"/>
  <c r="AM327" i="11" s="1"/>
  <c r="BB327" i="11" s="1"/>
  <c r="I328" i="11"/>
  <c r="AM328" i="11" s="1"/>
  <c r="BB328" i="11" s="1"/>
  <c r="I329" i="11"/>
  <c r="AM329" i="11" s="1"/>
  <c r="BB329" i="11" s="1"/>
  <c r="I330" i="11"/>
  <c r="AM330" i="11" s="1"/>
  <c r="BB330" i="11" s="1"/>
  <c r="I331" i="11"/>
  <c r="AM331" i="11" s="1"/>
  <c r="BB331" i="11" s="1"/>
  <c r="I332" i="11"/>
  <c r="AM332" i="11" s="1"/>
  <c r="BB332" i="11" s="1"/>
  <c r="I333" i="11"/>
  <c r="AM333" i="11" s="1"/>
  <c r="BB333" i="11" s="1"/>
  <c r="I334" i="11"/>
  <c r="AM334" i="11" s="1"/>
  <c r="BB334" i="11" s="1"/>
  <c r="I335" i="11"/>
  <c r="AM335" i="11" s="1"/>
  <c r="BB335" i="11" s="1"/>
  <c r="I336" i="11"/>
  <c r="AM336" i="11" s="1"/>
  <c r="BB336" i="11" s="1"/>
  <c r="I337" i="11"/>
  <c r="AM337" i="11" s="1"/>
  <c r="BB337" i="11" s="1"/>
  <c r="I338" i="11"/>
  <c r="AM338" i="11" s="1"/>
  <c r="BB338" i="11" s="1"/>
  <c r="I339" i="11"/>
  <c r="AM339" i="11" s="1"/>
  <c r="BB339" i="11" s="1"/>
  <c r="I340" i="11"/>
  <c r="AM340" i="11" s="1"/>
  <c r="BB340" i="11" s="1"/>
  <c r="I341" i="11"/>
  <c r="AM341" i="11" s="1"/>
  <c r="BB341" i="11" s="1"/>
  <c r="I342" i="11"/>
  <c r="AM342" i="11" s="1"/>
  <c r="BB342" i="11" s="1"/>
  <c r="I343" i="11"/>
  <c r="AM343" i="11" s="1"/>
  <c r="BB343" i="11" s="1"/>
  <c r="I344" i="11"/>
  <c r="AM344" i="11" s="1"/>
  <c r="BB344" i="11" s="1"/>
  <c r="I345" i="11"/>
  <c r="AM345" i="11" s="1"/>
  <c r="BB345" i="11" s="1"/>
  <c r="I346" i="11"/>
  <c r="AM346" i="11" s="1"/>
  <c r="BB346" i="11" s="1"/>
  <c r="I347" i="11"/>
  <c r="AM347" i="11" s="1"/>
  <c r="BB347" i="11" s="1"/>
  <c r="I348" i="11"/>
  <c r="AM348" i="11" s="1"/>
  <c r="BB348" i="11" s="1"/>
  <c r="I349" i="11"/>
  <c r="AM349" i="11" s="1"/>
  <c r="BB349" i="11" s="1"/>
  <c r="I350" i="11"/>
  <c r="AM350" i="11" s="1"/>
  <c r="BB350" i="11" s="1"/>
  <c r="I351" i="11"/>
  <c r="AM351" i="11" s="1"/>
  <c r="BB351" i="11" s="1"/>
  <c r="I352" i="11"/>
  <c r="AM352" i="11" s="1"/>
  <c r="BB352" i="11" s="1"/>
  <c r="I353" i="11"/>
  <c r="AM353" i="11" s="1"/>
  <c r="BB353" i="11" s="1"/>
  <c r="I354" i="11"/>
  <c r="AM354" i="11" s="1"/>
  <c r="BB354" i="11" s="1"/>
  <c r="I355" i="11"/>
  <c r="AM355" i="11" s="1"/>
  <c r="BB355" i="11" s="1"/>
  <c r="I356" i="11"/>
  <c r="AM356" i="11" s="1"/>
  <c r="BB356" i="11" s="1"/>
  <c r="I357" i="11"/>
  <c r="AM357" i="11" s="1"/>
  <c r="BB357" i="11" s="1"/>
  <c r="I358" i="11"/>
  <c r="AM358" i="11" s="1"/>
  <c r="BB358" i="11" s="1"/>
  <c r="I359" i="11"/>
  <c r="AM359" i="11" s="1"/>
  <c r="BB359" i="11" s="1"/>
  <c r="I360" i="11"/>
  <c r="AM360" i="11" s="1"/>
  <c r="BB360" i="11" s="1"/>
  <c r="I361" i="11"/>
  <c r="AM361" i="11" s="1"/>
  <c r="BB361" i="11" s="1"/>
  <c r="I362" i="11"/>
  <c r="AM362" i="11" s="1"/>
  <c r="BB362" i="11" s="1"/>
  <c r="I363" i="11"/>
  <c r="AM363" i="11" s="1"/>
  <c r="BB363" i="11" s="1"/>
  <c r="I364" i="11"/>
  <c r="AM364" i="11" s="1"/>
  <c r="BB364" i="11" s="1"/>
  <c r="I365" i="11"/>
  <c r="AM365" i="11" s="1"/>
  <c r="BB365" i="11" s="1"/>
  <c r="I366" i="11"/>
  <c r="AM366" i="11" s="1"/>
  <c r="BB366" i="11" s="1"/>
  <c r="I367" i="11"/>
  <c r="AM367" i="11" s="1"/>
  <c r="BB367" i="11" s="1"/>
  <c r="I368" i="11"/>
  <c r="AM368" i="11" s="1"/>
  <c r="BB368" i="11" s="1"/>
  <c r="I369" i="11"/>
  <c r="AM369" i="11" s="1"/>
  <c r="BB369" i="11" s="1"/>
  <c r="I370" i="11"/>
  <c r="AM370" i="11" s="1"/>
  <c r="BB370" i="11" s="1"/>
  <c r="I371" i="11"/>
  <c r="AM371" i="11" s="1"/>
  <c r="BB371" i="11" s="1"/>
  <c r="I372" i="11"/>
  <c r="AM372" i="11" s="1"/>
  <c r="BB372" i="11" s="1"/>
  <c r="I373" i="11"/>
  <c r="AM373" i="11" s="1"/>
  <c r="BB373" i="11" s="1"/>
  <c r="I374" i="11"/>
  <c r="AM374" i="11" s="1"/>
  <c r="BB374" i="11" s="1"/>
  <c r="I375" i="11"/>
  <c r="AM375" i="11" s="1"/>
  <c r="BB375" i="11" s="1"/>
  <c r="I377" i="11"/>
  <c r="AM377" i="11" s="1"/>
  <c r="BB377" i="11" s="1"/>
  <c r="I378" i="11"/>
  <c r="AM378" i="11" s="1"/>
  <c r="BB378" i="11" s="1"/>
  <c r="I379" i="11"/>
  <c r="AM379" i="11" s="1"/>
  <c r="BB379" i="11" s="1"/>
  <c r="I380" i="11"/>
  <c r="AM380" i="11" s="1"/>
  <c r="BB380" i="11" s="1"/>
  <c r="I381" i="11"/>
  <c r="AM381" i="11" s="1"/>
  <c r="BB381" i="11" s="1"/>
  <c r="I382" i="11"/>
  <c r="AM382" i="11" s="1"/>
  <c r="BB382" i="11" s="1"/>
  <c r="I383" i="11"/>
  <c r="AM383" i="11" s="1"/>
  <c r="BB383" i="11" s="1"/>
  <c r="I384" i="11"/>
  <c r="AM384" i="11" s="1"/>
  <c r="BB384" i="11" s="1"/>
  <c r="I385" i="11"/>
  <c r="AM385" i="11" s="1"/>
  <c r="BB385" i="11" s="1"/>
  <c r="I386" i="11"/>
  <c r="AM386" i="11" s="1"/>
  <c r="BB386" i="11" s="1"/>
  <c r="I387" i="11"/>
  <c r="AM387" i="11" s="1"/>
  <c r="BB387" i="11" s="1"/>
  <c r="I388" i="11"/>
  <c r="AM388" i="11" s="1"/>
  <c r="BB388" i="11" s="1"/>
  <c r="I389" i="11"/>
  <c r="AM389" i="11" s="1"/>
  <c r="BB389" i="11" s="1"/>
  <c r="I390" i="11"/>
  <c r="AM390" i="11" s="1"/>
  <c r="BB390" i="11" s="1"/>
  <c r="I391" i="11"/>
  <c r="AM391" i="11" s="1"/>
  <c r="BB391" i="11" s="1"/>
  <c r="I392" i="11"/>
  <c r="AM392" i="11" s="1"/>
  <c r="BB392" i="11" s="1"/>
  <c r="I393" i="11"/>
  <c r="AM393" i="11" s="1"/>
  <c r="BB393" i="11" s="1"/>
  <c r="I394" i="11"/>
  <c r="AM394" i="11" s="1"/>
  <c r="BB394" i="11" s="1"/>
  <c r="I395" i="11"/>
  <c r="AM395" i="11" s="1"/>
  <c r="BB395" i="11" s="1"/>
  <c r="I396" i="11"/>
  <c r="AM396" i="11" s="1"/>
  <c r="BB396" i="11" s="1"/>
  <c r="I397" i="11"/>
  <c r="AM397" i="11" s="1"/>
  <c r="BB397" i="11" s="1"/>
  <c r="I398" i="11"/>
  <c r="AM398" i="11" s="1"/>
  <c r="BB398" i="11" s="1"/>
  <c r="I399" i="11"/>
  <c r="AM399" i="11" s="1"/>
  <c r="BB399" i="11" s="1"/>
  <c r="I400" i="11"/>
  <c r="AM400" i="11" s="1"/>
  <c r="BB400" i="11" s="1"/>
  <c r="I401" i="11"/>
  <c r="AM401" i="11" s="1"/>
  <c r="BB401" i="11" s="1"/>
  <c r="I402" i="11"/>
  <c r="AM402" i="11" s="1"/>
  <c r="BB402" i="11" s="1"/>
  <c r="I403" i="11"/>
  <c r="AM403" i="11" s="1"/>
  <c r="BB403" i="11" s="1"/>
  <c r="I404" i="11"/>
  <c r="AM404" i="11" s="1"/>
  <c r="BB404" i="11" s="1"/>
  <c r="I405" i="11"/>
  <c r="AM405" i="11" s="1"/>
  <c r="BB405" i="11" s="1"/>
  <c r="I406" i="11"/>
  <c r="AM406" i="11" s="1"/>
  <c r="BB406" i="11" s="1"/>
  <c r="I407" i="11"/>
  <c r="AM407" i="11" s="1"/>
  <c r="BB407" i="11" s="1"/>
  <c r="I408" i="11"/>
  <c r="AM408" i="11" s="1"/>
  <c r="BB408" i="11" s="1"/>
  <c r="I409" i="11"/>
  <c r="AM409" i="11" s="1"/>
  <c r="BB409" i="11" s="1"/>
  <c r="I410" i="11"/>
  <c r="AM410" i="11" s="1"/>
  <c r="BB410" i="11" s="1"/>
  <c r="I411" i="11"/>
  <c r="AM411" i="11" s="1"/>
  <c r="BB411" i="11" s="1"/>
  <c r="I412" i="11"/>
  <c r="AM412" i="11" s="1"/>
  <c r="BB412" i="11" s="1"/>
  <c r="I413" i="11"/>
  <c r="AM413" i="11" s="1"/>
  <c r="BB413" i="11" s="1"/>
  <c r="I414" i="11"/>
  <c r="AM414" i="11" s="1"/>
  <c r="BB414" i="11" s="1"/>
  <c r="I415" i="11"/>
  <c r="AM415" i="11" s="1"/>
  <c r="BB415" i="11" s="1"/>
  <c r="I416" i="11"/>
  <c r="AM416" i="11" s="1"/>
  <c r="BB416" i="11" s="1"/>
  <c r="I417" i="11"/>
  <c r="AM417" i="11" s="1"/>
  <c r="BB417" i="11" s="1"/>
  <c r="I418" i="11"/>
  <c r="AM418" i="11" s="1"/>
  <c r="BB418" i="11" s="1"/>
  <c r="I419" i="11"/>
  <c r="AM419" i="11" s="1"/>
  <c r="BB419" i="11" s="1"/>
  <c r="I420" i="11"/>
  <c r="AM420" i="11" s="1"/>
  <c r="BB420" i="11" s="1"/>
  <c r="I422" i="11"/>
  <c r="AM422" i="11" s="1"/>
  <c r="BB422" i="11" s="1"/>
  <c r="I423" i="11"/>
  <c r="AM423" i="11" s="1"/>
  <c r="BB423" i="11" s="1"/>
  <c r="I424" i="11"/>
  <c r="AM424" i="11" s="1"/>
  <c r="BB424" i="11" s="1"/>
  <c r="I425" i="11"/>
  <c r="AM425" i="11" s="1"/>
  <c r="BB425" i="11" s="1"/>
  <c r="I426" i="11"/>
  <c r="AM426" i="11" s="1"/>
  <c r="BB426" i="11" s="1"/>
  <c r="I427" i="11"/>
  <c r="AM427" i="11" s="1"/>
  <c r="BB427" i="11" s="1"/>
  <c r="I428" i="11"/>
  <c r="AM428" i="11" s="1"/>
  <c r="BB428" i="11" s="1"/>
  <c r="I429" i="11"/>
  <c r="AM429" i="11" s="1"/>
  <c r="BB429" i="11" s="1"/>
  <c r="I430" i="11"/>
  <c r="AM430" i="11" s="1"/>
  <c r="BB430" i="11" s="1"/>
  <c r="I433" i="11"/>
  <c r="AM433" i="11" s="1"/>
  <c r="BB433" i="11" s="1"/>
  <c r="I435" i="11"/>
  <c r="AM435" i="11" s="1"/>
  <c r="BB435" i="11" s="1"/>
  <c r="I436" i="11"/>
  <c r="AM436" i="11" s="1"/>
  <c r="BB436" i="11" s="1"/>
  <c r="I437" i="11"/>
  <c r="AM437" i="11" s="1"/>
  <c r="BB437" i="11" s="1"/>
  <c r="I438" i="11"/>
  <c r="AM438" i="11" s="1"/>
  <c r="BB438" i="11" s="1"/>
  <c r="I439" i="11"/>
  <c r="AM439" i="11" s="1"/>
  <c r="BB439" i="11" s="1"/>
  <c r="I440" i="11"/>
  <c r="AM440" i="11" s="1"/>
  <c r="BB440" i="11" s="1"/>
  <c r="I441" i="11"/>
  <c r="AM441" i="11" s="1"/>
  <c r="BB441" i="11" s="1"/>
  <c r="I442" i="11"/>
  <c r="AM442" i="11" s="1"/>
  <c r="BB442" i="11" s="1"/>
  <c r="I443" i="11"/>
  <c r="AM443" i="11" s="1"/>
  <c r="BB443" i="11" s="1"/>
  <c r="I444" i="11"/>
  <c r="AM444" i="11" s="1"/>
  <c r="BB444" i="11" s="1"/>
  <c r="I445" i="11"/>
  <c r="AM445" i="11" s="1"/>
  <c r="BB445" i="11" s="1"/>
  <c r="I446" i="11"/>
  <c r="AM446" i="11" s="1"/>
  <c r="BB446" i="11" s="1"/>
  <c r="I447" i="11"/>
  <c r="AM447" i="11" s="1"/>
  <c r="BB447" i="11" s="1"/>
  <c r="I448" i="11"/>
  <c r="AM448" i="11" s="1"/>
  <c r="BB448" i="11" s="1"/>
  <c r="I449" i="11"/>
  <c r="AM449" i="11" s="1"/>
  <c r="BB449" i="11" s="1"/>
  <c r="I450" i="11"/>
  <c r="AM450" i="11" s="1"/>
  <c r="BB450" i="11" s="1"/>
  <c r="I451" i="11"/>
  <c r="AM451" i="11" s="1"/>
  <c r="BB451" i="11" s="1"/>
  <c r="I453" i="11"/>
  <c r="AM453" i="11" s="1"/>
  <c r="BB453" i="11" s="1"/>
  <c r="I454" i="11"/>
  <c r="AM454" i="11" s="1"/>
  <c r="BB454" i="11" s="1"/>
  <c r="I455" i="11"/>
  <c r="AM455" i="11" s="1"/>
  <c r="BB455" i="11" s="1"/>
  <c r="I456" i="11"/>
  <c r="AM456" i="11" s="1"/>
  <c r="BB456" i="11" s="1"/>
  <c r="I457" i="11"/>
  <c r="AM457" i="11" s="1"/>
  <c r="BB457" i="11" s="1"/>
  <c r="I458" i="11"/>
  <c r="AM458" i="11" s="1"/>
  <c r="BB458" i="11" s="1"/>
  <c r="I459" i="11"/>
  <c r="AM459" i="11" s="1"/>
  <c r="BB459" i="11" s="1"/>
  <c r="I460" i="11"/>
  <c r="AM460" i="11" s="1"/>
  <c r="BB460" i="11" s="1"/>
  <c r="I461" i="11"/>
  <c r="AM461" i="11" s="1"/>
  <c r="BB461" i="11" s="1"/>
  <c r="I462" i="11"/>
  <c r="AM462" i="11" s="1"/>
  <c r="BB462" i="11" s="1"/>
  <c r="I463" i="11"/>
  <c r="AM463" i="11" s="1"/>
  <c r="BB463" i="11" s="1"/>
  <c r="I464" i="11"/>
  <c r="AM464" i="11" s="1"/>
  <c r="BB464" i="11" s="1"/>
  <c r="I465" i="11"/>
  <c r="AM465" i="11" s="1"/>
  <c r="BB465" i="11" s="1"/>
  <c r="I466" i="11"/>
  <c r="AM466" i="11" s="1"/>
  <c r="BB466" i="11" s="1"/>
  <c r="I467" i="11"/>
  <c r="AM467" i="11" s="1"/>
  <c r="BB467" i="11" s="1"/>
  <c r="I468" i="11"/>
  <c r="AM468" i="11" s="1"/>
  <c r="BB468" i="11" s="1"/>
  <c r="I469" i="11"/>
  <c r="AM469" i="11" s="1"/>
  <c r="BB469" i="11" s="1"/>
  <c r="I470" i="11"/>
  <c r="AM470" i="11" s="1"/>
  <c r="BB470" i="11" s="1"/>
  <c r="I471" i="11"/>
  <c r="AM471" i="11" s="1"/>
  <c r="BB471" i="11" s="1"/>
  <c r="I472" i="11"/>
  <c r="AM472" i="11" s="1"/>
  <c r="BB472" i="11" s="1"/>
  <c r="I473" i="11"/>
  <c r="AM473" i="11" s="1"/>
  <c r="BB473" i="11" s="1"/>
  <c r="I474" i="11"/>
  <c r="AM474" i="11" s="1"/>
  <c r="BB474" i="11" s="1"/>
  <c r="I475" i="11"/>
  <c r="AM475" i="11" s="1"/>
  <c r="BB475" i="11" s="1"/>
  <c r="I476" i="11"/>
  <c r="AM476" i="11" s="1"/>
  <c r="BB476" i="11" s="1"/>
  <c r="I477" i="11"/>
  <c r="AM477" i="11" s="1"/>
  <c r="BB477" i="11" s="1"/>
  <c r="I478" i="11"/>
  <c r="AM478" i="11" s="1"/>
  <c r="BB478" i="11" s="1"/>
  <c r="I479" i="11"/>
  <c r="AM479" i="11" s="1"/>
  <c r="BB479" i="11" s="1"/>
  <c r="I480" i="11"/>
  <c r="AM480" i="11" s="1"/>
  <c r="BB480" i="11" s="1"/>
  <c r="I481" i="11"/>
  <c r="AM481" i="11" s="1"/>
  <c r="BB481" i="11" s="1"/>
  <c r="I482" i="11"/>
  <c r="AM482" i="11" s="1"/>
  <c r="BB482" i="11" s="1"/>
  <c r="I483" i="11"/>
  <c r="AM483" i="11" s="1"/>
  <c r="BB483" i="11" s="1"/>
  <c r="I484" i="11"/>
  <c r="AM484" i="11" s="1"/>
  <c r="BB484" i="11" s="1"/>
  <c r="I485" i="11"/>
  <c r="AM485" i="11" s="1"/>
  <c r="BB485" i="11" s="1"/>
  <c r="I486" i="11"/>
  <c r="AM486" i="11" s="1"/>
  <c r="BB486" i="11" s="1"/>
  <c r="I487" i="11"/>
  <c r="AM487" i="11" s="1"/>
  <c r="BB487" i="11" s="1"/>
  <c r="I488" i="11"/>
  <c r="AM488" i="11" s="1"/>
  <c r="BB488" i="11" s="1"/>
  <c r="I489" i="11"/>
  <c r="AM489" i="11" s="1"/>
  <c r="BB489" i="11" s="1"/>
  <c r="I490" i="11"/>
  <c r="AM490" i="11" s="1"/>
  <c r="BB490" i="11" s="1"/>
  <c r="I491" i="11"/>
  <c r="AM491" i="11" s="1"/>
  <c r="BB491" i="11" s="1"/>
  <c r="I492" i="11"/>
  <c r="AM492" i="11" s="1"/>
  <c r="BB492" i="11" s="1"/>
  <c r="I493" i="11"/>
  <c r="AM493" i="11" s="1"/>
  <c r="BB493" i="11" s="1"/>
  <c r="I494" i="11"/>
  <c r="I495" i="11"/>
  <c r="AM495" i="11" s="1"/>
  <c r="BB495" i="11" s="1"/>
  <c r="I497" i="11"/>
  <c r="AM497" i="11" s="1"/>
  <c r="BB497" i="11" s="1"/>
  <c r="I498" i="11"/>
  <c r="AM498" i="11" s="1"/>
  <c r="BB498" i="11" s="1"/>
  <c r="I499" i="11"/>
  <c r="AM499" i="11" s="1"/>
  <c r="BB499" i="11" s="1"/>
  <c r="I501" i="11"/>
  <c r="AM501" i="11" s="1"/>
  <c r="BB501" i="11" s="1"/>
  <c r="I502" i="11"/>
  <c r="AM502" i="11" s="1"/>
  <c r="BB502" i="11" s="1"/>
  <c r="I503" i="11"/>
  <c r="AM503" i="11" s="1"/>
  <c r="BB503" i="11" s="1"/>
  <c r="I504" i="11"/>
  <c r="AM504" i="11" s="1"/>
  <c r="BB504" i="11" s="1"/>
  <c r="I505" i="11"/>
  <c r="AM505" i="11" s="1"/>
  <c r="BB505" i="11" s="1"/>
  <c r="I506" i="11"/>
  <c r="AM506" i="11" s="1"/>
  <c r="BB506" i="11" s="1"/>
  <c r="I507" i="11"/>
  <c r="AM507" i="11" s="1"/>
  <c r="BB507" i="11" s="1"/>
  <c r="I508" i="11"/>
  <c r="AM508" i="11" s="1"/>
  <c r="BB508" i="11" s="1"/>
  <c r="I509" i="11"/>
  <c r="AM509" i="11" s="1"/>
  <c r="BB509" i="11" s="1"/>
  <c r="I510" i="11"/>
  <c r="AM510" i="11" s="1"/>
  <c r="BB510" i="11" s="1"/>
  <c r="I511" i="11"/>
  <c r="AM511" i="11" s="1"/>
  <c r="BB511" i="11" s="1"/>
  <c r="I512" i="11"/>
  <c r="AM512" i="11" s="1"/>
  <c r="BB512" i="11" s="1"/>
  <c r="I513" i="11"/>
  <c r="AM513" i="11" s="1"/>
  <c r="BB513" i="11" s="1"/>
  <c r="I514" i="11"/>
  <c r="AM514" i="11" s="1"/>
  <c r="BB514" i="11" s="1"/>
  <c r="I515" i="11"/>
  <c r="AM515" i="11" s="1"/>
  <c r="BB515" i="11" s="1"/>
  <c r="I516" i="11"/>
  <c r="AM516" i="11" s="1"/>
  <c r="BB516" i="11" s="1"/>
  <c r="I517" i="11"/>
  <c r="AM517" i="11" s="1"/>
  <c r="BB517" i="11" s="1"/>
  <c r="I518" i="11"/>
  <c r="AM518" i="11" s="1"/>
  <c r="BB518" i="11" s="1"/>
  <c r="I519" i="11"/>
  <c r="AM519" i="11" s="1"/>
  <c r="BB519" i="11" s="1"/>
  <c r="I520" i="11"/>
  <c r="AM520" i="11" s="1"/>
  <c r="BB520" i="11" s="1"/>
  <c r="I521" i="11"/>
  <c r="AM521" i="11" s="1"/>
  <c r="BB521" i="11" s="1"/>
  <c r="I522" i="11"/>
  <c r="AM522" i="11" s="1"/>
  <c r="BB522" i="11" s="1"/>
  <c r="I523" i="11"/>
  <c r="AM523" i="11" s="1"/>
  <c r="BB523" i="11" s="1"/>
  <c r="I524" i="11"/>
  <c r="AM524" i="11" s="1"/>
  <c r="BB524" i="11" s="1"/>
  <c r="I525" i="11"/>
  <c r="AM525" i="11" s="1"/>
  <c r="BB525" i="11" s="1"/>
  <c r="I526" i="11"/>
  <c r="AM526" i="11" s="1"/>
  <c r="BB526" i="11" s="1"/>
  <c r="I527" i="11"/>
  <c r="AM527" i="11" s="1"/>
  <c r="BB527" i="11" s="1"/>
  <c r="I528" i="11"/>
  <c r="AM528" i="11" s="1"/>
  <c r="BB528" i="11" s="1"/>
  <c r="I529" i="11"/>
  <c r="AM529" i="11" s="1"/>
  <c r="BB529" i="11" s="1"/>
  <c r="I530" i="11"/>
  <c r="AM530" i="11" s="1"/>
  <c r="BB530" i="11" s="1"/>
  <c r="I531" i="11"/>
  <c r="AM531" i="11" s="1"/>
  <c r="BB531" i="11" s="1"/>
  <c r="I532" i="11"/>
  <c r="AM532" i="11" s="1"/>
  <c r="BB532" i="11" s="1"/>
  <c r="I533" i="11"/>
  <c r="AM533" i="11" s="1"/>
  <c r="BB533" i="11" s="1"/>
  <c r="I534" i="11"/>
  <c r="AM534" i="11" s="1"/>
  <c r="BB534" i="11" s="1"/>
  <c r="I535" i="11"/>
  <c r="AM535" i="11" s="1"/>
  <c r="BB535" i="11" s="1"/>
  <c r="I536" i="11"/>
  <c r="AM536" i="11" s="1"/>
  <c r="BB536" i="11" s="1"/>
  <c r="I537" i="11"/>
  <c r="AM537" i="11" s="1"/>
  <c r="BB537" i="11" s="1"/>
  <c r="I538" i="11"/>
  <c r="AM538" i="11" s="1"/>
  <c r="BB538" i="11" s="1"/>
  <c r="I539" i="11"/>
  <c r="AM539" i="11" s="1"/>
  <c r="BB539" i="11" s="1"/>
  <c r="I540" i="11"/>
  <c r="AM540" i="11" s="1"/>
  <c r="BB540" i="11" s="1"/>
  <c r="I541" i="11"/>
  <c r="AM541" i="11" s="1"/>
  <c r="BB541" i="11" s="1"/>
  <c r="I542" i="11"/>
  <c r="AM542" i="11" s="1"/>
  <c r="BB542" i="11" s="1"/>
  <c r="I543" i="11"/>
  <c r="AM543" i="11" s="1"/>
  <c r="BB543" i="11" s="1"/>
  <c r="I544" i="11"/>
  <c r="AM544" i="11" s="1"/>
  <c r="BB544" i="11" s="1"/>
  <c r="I545" i="11"/>
  <c r="AM545" i="11" s="1"/>
  <c r="BB545" i="11" s="1"/>
  <c r="I546" i="11"/>
  <c r="AM546" i="11" s="1"/>
  <c r="BB546" i="11" s="1"/>
  <c r="I547" i="11"/>
  <c r="AM547" i="11" s="1"/>
  <c r="BB547" i="11" s="1"/>
  <c r="I548" i="11"/>
  <c r="AM548" i="11" s="1"/>
  <c r="BB548" i="11" s="1"/>
  <c r="I549" i="11"/>
  <c r="AM549" i="11" s="1"/>
  <c r="BB549" i="11" s="1"/>
  <c r="I550" i="11"/>
  <c r="AM550" i="11" s="1"/>
  <c r="BB550" i="11" s="1"/>
  <c r="I551" i="11"/>
  <c r="AM551" i="11" s="1"/>
  <c r="BB551" i="11" s="1"/>
  <c r="I552" i="11"/>
  <c r="AM552" i="11" s="1"/>
  <c r="BB552" i="11" s="1"/>
  <c r="I553" i="11"/>
  <c r="AM553" i="11" s="1"/>
  <c r="BB553" i="11" s="1"/>
  <c r="I554" i="11"/>
  <c r="AM554" i="11" s="1"/>
  <c r="BB554" i="11" s="1"/>
  <c r="I555" i="11"/>
  <c r="AM555" i="11" s="1"/>
  <c r="BB555" i="11" s="1"/>
  <c r="I556" i="11"/>
  <c r="AM556" i="11" s="1"/>
  <c r="BB556" i="11" s="1"/>
  <c r="I557" i="11"/>
  <c r="AM557" i="11" s="1"/>
  <c r="BB557" i="11" s="1"/>
  <c r="I558" i="11"/>
  <c r="AM558" i="11" s="1"/>
  <c r="BB558" i="11" s="1"/>
  <c r="I559" i="11"/>
  <c r="AM559" i="11" s="1"/>
  <c r="BB559" i="11" s="1"/>
  <c r="I560" i="11"/>
  <c r="AM560" i="11" s="1"/>
  <c r="BB560" i="11" s="1"/>
  <c r="I561" i="11"/>
  <c r="AM561" i="11" s="1"/>
  <c r="BB561" i="11" s="1"/>
  <c r="I562" i="11"/>
  <c r="AM562" i="11" s="1"/>
  <c r="BB562" i="11" s="1"/>
  <c r="I563" i="11"/>
  <c r="AM563" i="11" s="1"/>
  <c r="BB563" i="11" s="1"/>
  <c r="I564" i="11"/>
  <c r="AM564" i="11" s="1"/>
  <c r="BB564" i="11" s="1"/>
  <c r="I565" i="11"/>
  <c r="AM565" i="11" s="1"/>
  <c r="BB565" i="11" s="1"/>
  <c r="I566" i="11"/>
  <c r="AM566" i="11" s="1"/>
  <c r="BB566" i="11" s="1"/>
  <c r="I567" i="11"/>
  <c r="AM567" i="11" s="1"/>
  <c r="BB567" i="11" s="1"/>
  <c r="I568" i="11"/>
  <c r="AM568" i="11" s="1"/>
  <c r="BB568" i="11" s="1"/>
  <c r="I569" i="11"/>
  <c r="AM569" i="11" s="1"/>
  <c r="BB569" i="11" s="1"/>
  <c r="I570" i="11"/>
  <c r="AM570" i="11" s="1"/>
  <c r="BB570" i="11" s="1"/>
  <c r="I571" i="11"/>
  <c r="AM571" i="11" s="1"/>
  <c r="BB571" i="11" s="1"/>
  <c r="I572" i="11"/>
  <c r="AM572" i="11" s="1"/>
  <c r="BB572" i="11" s="1"/>
  <c r="I573" i="11"/>
  <c r="AM573" i="11" s="1"/>
  <c r="BB573" i="11" s="1"/>
  <c r="I574" i="11"/>
  <c r="AM574" i="11" s="1"/>
  <c r="BB574" i="11" s="1"/>
  <c r="I575" i="11"/>
  <c r="AM575" i="11" s="1"/>
  <c r="BB575" i="11" s="1"/>
  <c r="I576" i="11"/>
  <c r="AM576" i="11" s="1"/>
  <c r="BB576" i="11" s="1"/>
  <c r="I577" i="11"/>
  <c r="AM577" i="11" s="1"/>
  <c r="BB577" i="11" s="1"/>
  <c r="I578" i="11"/>
  <c r="AM578" i="11" s="1"/>
  <c r="BB578" i="11" s="1"/>
  <c r="I579" i="11"/>
  <c r="AM579" i="11" s="1"/>
  <c r="BB579" i="11" s="1"/>
  <c r="I580" i="11"/>
  <c r="AM580" i="11" s="1"/>
  <c r="BB580" i="11" s="1"/>
  <c r="I581" i="11"/>
  <c r="AM581" i="11" s="1"/>
  <c r="BB581" i="11" s="1"/>
  <c r="I582" i="11"/>
  <c r="AM582" i="11" s="1"/>
  <c r="BB582" i="11" s="1"/>
  <c r="I583" i="11"/>
  <c r="AM583" i="11" s="1"/>
  <c r="BB583" i="11" s="1"/>
  <c r="I584" i="11"/>
  <c r="AM584" i="11" s="1"/>
  <c r="BB584" i="11" s="1"/>
  <c r="I585" i="11"/>
  <c r="AM585" i="11" s="1"/>
  <c r="BB585" i="11" s="1"/>
  <c r="I586" i="11"/>
  <c r="AM586" i="11" s="1"/>
  <c r="BB586" i="11" s="1"/>
  <c r="I587" i="11"/>
  <c r="AM587" i="11" s="1"/>
  <c r="BB587" i="11" s="1"/>
  <c r="I588" i="11"/>
  <c r="AM588" i="11" s="1"/>
  <c r="BB588" i="11" s="1"/>
  <c r="I589" i="11"/>
  <c r="AM589" i="11" s="1"/>
  <c r="BB589" i="11" s="1"/>
  <c r="I590" i="11"/>
  <c r="AM590" i="11" s="1"/>
  <c r="BB590" i="11" s="1"/>
  <c r="I591" i="11"/>
  <c r="AM591" i="11" s="1"/>
  <c r="BB591" i="11" s="1"/>
  <c r="I592" i="11"/>
  <c r="AM592" i="11" s="1"/>
  <c r="BB592" i="11" s="1"/>
  <c r="I593" i="11"/>
  <c r="AM593" i="11" s="1"/>
  <c r="BB593" i="11" s="1"/>
  <c r="I594" i="11"/>
  <c r="AM594" i="11" s="1"/>
  <c r="BB594" i="11" s="1"/>
  <c r="I595" i="11"/>
  <c r="AM595" i="11" s="1"/>
  <c r="BB595" i="11" s="1"/>
  <c r="I596" i="11"/>
  <c r="AM596" i="11" s="1"/>
  <c r="BB596" i="11" s="1"/>
  <c r="I597" i="11"/>
  <c r="AM597" i="11" s="1"/>
  <c r="BB597" i="11" s="1"/>
  <c r="I598" i="11"/>
  <c r="AM598" i="11" s="1"/>
  <c r="BB598" i="11" s="1"/>
  <c r="I599" i="11"/>
  <c r="AM599" i="11" s="1"/>
  <c r="BB599" i="11" s="1"/>
  <c r="I600" i="11"/>
  <c r="AM600" i="11" s="1"/>
  <c r="BB600" i="11" s="1"/>
  <c r="I601" i="11"/>
  <c r="AM601" i="11" s="1"/>
  <c r="BB601" i="11" s="1"/>
  <c r="I602" i="11"/>
  <c r="AM602" i="11" s="1"/>
  <c r="BB602" i="11" s="1"/>
  <c r="I603" i="11"/>
  <c r="AM603" i="11" s="1"/>
  <c r="BB603" i="11" s="1"/>
  <c r="I604" i="11"/>
  <c r="AM604" i="11" s="1"/>
  <c r="BB604" i="11" s="1"/>
  <c r="I605" i="11"/>
  <c r="AM605" i="11" s="1"/>
  <c r="BB605" i="11" s="1"/>
  <c r="I606" i="11"/>
  <c r="AM606" i="11" s="1"/>
  <c r="BB606" i="11" s="1"/>
  <c r="I607" i="11"/>
  <c r="AM607" i="11" s="1"/>
  <c r="BB607" i="11" s="1"/>
  <c r="I608" i="11"/>
  <c r="AM608" i="11" s="1"/>
  <c r="BB608" i="11" s="1"/>
  <c r="I609" i="11"/>
  <c r="AM609" i="11" s="1"/>
  <c r="BB609" i="11" s="1"/>
  <c r="I610" i="11"/>
  <c r="AM610" i="11" s="1"/>
  <c r="BB610" i="11" s="1"/>
  <c r="I611" i="11"/>
  <c r="AM611" i="11" s="1"/>
  <c r="BB611" i="11" s="1"/>
  <c r="I612" i="11"/>
  <c r="AM612" i="11" s="1"/>
  <c r="BB612" i="11" s="1"/>
  <c r="I613" i="11"/>
  <c r="AM613" i="11" s="1"/>
  <c r="BB613" i="11" s="1"/>
  <c r="I614" i="11"/>
  <c r="AM614" i="11" s="1"/>
  <c r="BB614" i="11" s="1"/>
  <c r="I615" i="11"/>
  <c r="AM615" i="11" s="1"/>
  <c r="BB615" i="11" s="1"/>
  <c r="I616" i="11"/>
  <c r="AM616" i="11" s="1"/>
  <c r="BB616" i="11" s="1"/>
  <c r="I617" i="11"/>
  <c r="AM617" i="11" s="1"/>
  <c r="BB617" i="11" s="1"/>
  <c r="I618" i="11"/>
  <c r="AM618" i="11" s="1"/>
  <c r="BB618" i="11" s="1"/>
  <c r="I619" i="11"/>
  <c r="AM619" i="11" s="1"/>
  <c r="BB619" i="11" s="1"/>
  <c r="I620" i="11"/>
  <c r="AM620" i="11" s="1"/>
  <c r="BB620" i="11" s="1"/>
  <c r="I621" i="11"/>
  <c r="AM621" i="11" s="1"/>
  <c r="BB621" i="11" s="1"/>
  <c r="I622" i="11"/>
  <c r="AM622" i="11" s="1"/>
  <c r="BB622" i="11" s="1"/>
  <c r="I623" i="11"/>
  <c r="AM623" i="11" s="1"/>
  <c r="BB623" i="11" s="1"/>
  <c r="I624" i="11"/>
  <c r="AM624" i="11" s="1"/>
  <c r="BB624" i="11" s="1"/>
  <c r="I625" i="11"/>
  <c r="AM625" i="11" s="1"/>
  <c r="BB625" i="11" s="1"/>
  <c r="I626" i="11"/>
  <c r="AM626" i="11" s="1"/>
  <c r="BB626" i="11" s="1"/>
  <c r="I627" i="11"/>
  <c r="AM627" i="11" s="1"/>
  <c r="BB627" i="11" s="1"/>
  <c r="I628" i="11"/>
  <c r="AM628" i="11" s="1"/>
  <c r="BB628" i="11" s="1"/>
  <c r="I629" i="11"/>
  <c r="AM629" i="11" s="1"/>
  <c r="BB629" i="11" s="1"/>
  <c r="I630" i="11"/>
  <c r="AM630" i="11" s="1"/>
  <c r="BB630" i="11" s="1"/>
  <c r="I631" i="11"/>
  <c r="AM631" i="11" s="1"/>
  <c r="BB631" i="11" s="1"/>
  <c r="I632" i="11"/>
  <c r="AM632" i="11" s="1"/>
  <c r="BB632" i="11" s="1"/>
  <c r="I633" i="11"/>
  <c r="AM633" i="11" s="1"/>
  <c r="BB633" i="11" s="1"/>
  <c r="I634" i="11"/>
  <c r="AM634" i="11" s="1"/>
  <c r="BB634" i="11" s="1"/>
  <c r="I635" i="11"/>
  <c r="AM635" i="11" s="1"/>
  <c r="BB635" i="11" s="1"/>
  <c r="I636" i="11"/>
  <c r="AM636" i="11" s="1"/>
  <c r="BB636" i="11" s="1"/>
  <c r="I637" i="11"/>
  <c r="AM637" i="11" s="1"/>
  <c r="BB637" i="11" s="1"/>
  <c r="I638" i="11"/>
  <c r="AM638" i="11" s="1"/>
  <c r="BB638" i="11" s="1"/>
  <c r="I639" i="11"/>
  <c r="AM639" i="11" s="1"/>
  <c r="BB639" i="11" s="1"/>
  <c r="I640" i="11"/>
  <c r="AM640" i="11" s="1"/>
  <c r="BB640" i="11" s="1"/>
  <c r="I641" i="11"/>
  <c r="AM641" i="11" s="1"/>
  <c r="BB641" i="11" s="1"/>
  <c r="I642" i="11"/>
  <c r="AM642" i="11" s="1"/>
  <c r="BB642" i="11" s="1"/>
  <c r="I643" i="11"/>
  <c r="AM643" i="11" s="1"/>
  <c r="BB643" i="11" s="1"/>
  <c r="I644" i="11"/>
  <c r="AM644" i="11" s="1"/>
  <c r="BB644" i="11" s="1"/>
  <c r="I645" i="11"/>
  <c r="AM645" i="11" s="1"/>
  <c r="BB645" i="11" s="1"/>
  <c r="I646" i="11"/>
  <c r="AM646" i="11" s="1"/>
  <c r="BB646" i="11" s="1"/>
  <c r="I647" i="11"/>
  <c r="AM647" i="11" s="1"/>
  <c r="BB647" i="11" s="1"/>
  <c r="I648" i="11"/>
  <c r="AM648" i="11" s="1"/>
  <c r="BB648" i="11" s="1"/>
  <c r="I649" i="11"/>
  <c r="AM649" i="11" s="1"/>
  <c r="BB649" i="11" s="1"/>
  <c r="I650" i="11"/>
  <c r="AM650" i="11" s="1"/>
  <c r="BB650" i="11" s="1"/>
  <c r="I651" i="11"/>
  <c r="AM651" i="11" s="1"/>
  <c r="BB651" i="11" s="1"/>
  <c r="I652" i="11"/>
  <c r="AM652" i="11" s="1"/>
  <c r="BB652" i="11" s="1"/>
  <c r="I653" i="11"/>
  <c r="AM653" i="11" s="1"/>
  <c r="BB653" i="11" s="1"/>
  <c r="I654" i="11"/>
  <c r="AM654" i="11" s="1"/>
  <c r="BB654" i="11" s="1"/>
  <c r="I655" i="11"/>
  <c r="AM655" i="11" s="1"/>
  <c r="BB655" i="11" s="1"/>
  <c r="I656" i="11"/>
  <c r="AM656" i="11" s="1"/>
  <c r="BB656" i="11" s="1"/>
  <c r="I657" i="11"/>
  <c r="AM657" i="11" s="1"/>
  <c r="BB657" i="11" s="1"/>
  <c r="I4" i="11"/>
  <c r="AM4" i="11" s="1"/>
  <c r="BB4" i="11" s="1"/>
  <c r="G516" i="11"/>
  <c r="G372" i="11"/>
  <c r="G228" i="11"/>
  <c r="G84" i="11"/>
  <c r="F630" i="11"/>
  <c r="F498" i="11"/>
  <c r="F354" i="11"/>
  <c r="F222" i="11"/>
  <c r="F115" i="11"/>
  <c r="F43" i="11"/>
  <c r="E483" i="11"/>
  <c r="E542" i="1" s="1"/>
  <c r="E461" i="11"/>
  <c r="E652" i="1" s="1"/>
  <c r="E444" i="11"/>
  <c r="E635" i="1" s="1"/>
  <c r="E423" i="11"/>
  <c r="E518" i="1" s="1"/>
  <c r="E405" i="11"/>
  <c r="E501" i="1" s="1"/>
  <c r="E385" i="11"/>
  <c r="E468" i="1" s="1"/>
  <c r="E363" i="11"/>
  <c r="E441" i="1" s="1"/>
  <c r="E345" i="11"/>
  <c r="E393" i="1" s="1"/>
  <c r="E253" i="11"/>
  <c r="E274" i="1" s="1"/>
  <c r="E234" i="11"/>
  <c r="E250" i="1" s="1"/>
  <c r="E218" i="11"/>
  <c r="E350" i="1" s="1"/>
  <c r="E201" i="11"/>
  <c r="E339" i="1" s="1"/>
  <c r="E183" i="11"/>
  <c r="E227" i="1" s="1"/>
  <c r="E166" i="11"/>
  <c r="E213" i="1" s="1"/>
  <c r="E148" i="11"/>
  <c r="E195" i="1" s="1"/>
  <c r="E132" i="11"/>
  <c r="E684" i="1" s="1"/>
  <c r="E51" i="11"/>
  <c r="E571" i="1" s="1"/>
  <c r="E37" i="11"/>
  <c r="E722" i="1" s="1"/>
  <c r="E22" i="11"/>
  <c r="E707" i="1" s="1"/>
  <c r="E7" i="11"/>
  <c r="E564" i="1" s="1"/>
  <c r="AM494" i="11" l="1"/>
  <c r="U494" i="11"/>
  <c r="V494" i="11"/>
  <c r="P564" i="11"/>
  <c r="AT564" i="11" s="1"/>
  <c r="BI564" i="11" s="1"/>
  <c r="M566" i="11"/>
  <c r="AQ566" i="11" s="1"/>
  <c r="BF566" i="11" s="1"/>
  <c r="S567" i="11"/>
  <c r="AW567" i="11" s="1"/>
  <c r="BL567" i="11" s="1"/>
  <c r="P569" i="11"/>
  <c r="AT569" i="11" s="1"/>
  <c r="BI569" i="11" s="1"/>
  <c r="L571" i="11"/>
  <c r="AP571" i="11" s="1"/>
  <c r="BE571" i="11" s="1"/>
  <c r="J573" i="11"/>
  <c r="AN573" i="11" s="1"/>
  <c r="BC573" i="11" s="1"/>
  <c r="R574" i="11"/>
  <c r="AV574" i="11" s="1"/>
  <c r="BK574" i="11" s="1"/>
  <c r="Q576" i="11"/>
  <c r="AU576" i="11" s="1"/>
  <c r="BJ576" i="11" s="1"/>
  <c r="M578" i="11"/>
  <c r="AQ578" i="11" s="1"/>
  <c r="BF578" i="11" s="1"/>
  <c r="N580" i="11"/>
  <c r="AR580" i="11" s="1"/>
  <c r="BG580" i="11" s="1"/>
  <c r="L582" i="11"/>
  <c r="AP582" i="11" s="1"/>
  <c r="BE582" i="11" s="1"/>
  <c r="M584" i="11"/>
  <c r="AQ584" i="11" s="1"/>
  <c r="BF584" i="11" s="1"/>
  <c r="Q586" i="11"/>
  <c r="AU586" i="11" s="1"/>
  <c r="BJ586" i="11" s="1"/>
  <c r="J589" i="11"/>
  <c r="AN589" i="11" s="1"/>
  <c r="BC589" i="11" s="1"/>
  <c r="M591" i="11"/>
  <c r="AQ591" i="11" s="1"/>
  <c r="BF591" i="11" s="1"/>
  <c r="R593" i="11"/>
  <c r="AV593" i="11" s="1"/>
  <c r="BK593" i="11" s="1"/>
  <c r="T595" i="11"/>
  <c r="AX595" i="11" s="1"/>
  <c r="BM595" i="11" s="1"/>
  <c r="Q598" i="11"/>
  <c r="AU598" i="11" s="1"/>
  <c r="BJ598" i="11" s="1"/>
  <c r="T600" i="11"/>
  <c r="AX600" i="11" s="1"/>
  <c r="BM600" i="11" s="1"/>
  <c r="M603" i="11"/>
  <c r="AQ603" i="11" s="1"/>
  <c r="BF603" i="11" s="1"/>
  <c r="T605" i="11"/>
  <c r="AX605" i="11" s="1"/>
  <c r="BM605" i="11" s="1"/>
  <c r="Q609" i="11"/>
  <c r="AU609" i="11" s="1"/>
  <c r="BJ609" i="11" s="1"/>
  <c r="N613" i="11"/>
  <c r="AR613" i="11" s="1"/>
  <c r="BG613" i="11" s="1"/>
  <c r="O617" i="11"/>
  <c r="AS617" i="11" s="1"/>
  <c r="BH617" i="11" s="1"/>
  <c r="K621" i="11"/>
  <c r="AO621" i="11" s="1"/>
  <c r="BD621" i="11" s="1"/>
  <c r="K625" i="11"/>
  <c r="AO625" i="11" s="1"/>
  <c r="BD625" i="11" s="1"/>
  <c r="M637" i="11"/>
  <c r="AQ637" i="11" s="1"/>
  <c r="BF637" i="11" s="1"/>
  <c r="S578" i="11"/>
  <c r="AW578" i="11" s="1"/>
  <c r="BL578" i="11" s="1"/>
  <c r="P580" i="11"/>
  <c r="AT580" i="11" s="1"/>
  <c r="BI580" i="11" s="1"/>
  <c r="Q582" i="11"/>
  <c r="AU582" i="11" s="1"/>
  <c r="BJ582" i="11" s="1"/>
  <c r="P584" i="11"/>
  <c r="AT584" i="11" s="1"/>
  <c r="BI584" i="11" s="1"/>
  <c r="J587" i="11"/>
  <c r="AN587" i="11" s="1"/>
  <c r="BC587" i="11" s="1"/>
  <c r="M589" i="11"/>
  <c r="AQ589" i="11" s="1"/>
  <c r="BF589" i="11" s="1"/>
  <c r="Q591" i="11"/>
  <c r="AU591" i="11" s="1"/>
  <c r="BJ591" i="11" s="1"/>
  <c r="T593" i="11"/>
  <c r="AX593" i="11" s="1"/>
  <c r="BM593" i="11" s="1"/>
  <c r="Q596" i="11"/>
  <c r="AU596" i="11" s="1"/>
  <c r="BJ596" i="11" s="1"/>
  <c r="S598" i="11"/>
  <c r="AW598" i="11" s="1"/>
  <c r="BL598" i="11" s="1"/>
  <c r="M601" i="11"/>
  <c r="AQ601" i="11" s="1"/>
  <c r="BF601" i="11" s="1"/>
  <c r="O603" i="11"/>
  <c r="AS603" i="11" s="1"/>
  <c r="BH603" i="11" s="1"/>
  <c r="M606" i="11"/>
  <c r="AQ606" i="11" s="1"/>
  <c r="BF606" i="11" s="1"/>
  <c r="S609" i="11"/>
  <c r="AW609" i="11" s="1"/>
  <c r="BL609" i="11" s="1"/>
  <c r="O613" i="11"/>
  <c r="AS613" i="11" s="1"/>
  <c r="BH613" i="11" s="1"/>
  <c r="P617" i="11"/>
  <c r="AT617" i="11" s="1"/>
  <c r="BI617" i="11" s="1"/>
  <c r="P621" i="11"/>
  <c r="AT621" i="11" s="1"/>
  <c r="BI621" i="11" s="1"/>
  <c r="O625" i="11"/>
  <c r="AS625" i="11" s="1"/>
  <c r="BH625" i="11" s="1"/>
  <c r="P637" i="11"/>
  <c r="AT637" i="11" s="1"/>
  <c r="BI637" i="11" s="1"/>
  <c r="S582" i="11"/>
  <c r="AW582" i="11" s="1"/>
  <c r="BL582" i="11" s="1"/>
  <c r="S584" i="11"/>
  <c r="AW584" i="11" s="1"/>
  <c r="BL584" i="11" s="1"/>
  <c r="L587" i="11"/>
  <c r="AP587" i="11" s="1"/>
  <c r="BE587" i="11" s="1"/>
  <c r="O589" i="11"/>
  <c r="AS589" i="11" s="1"/>
  <c r="BH589" i="11" s="1"/>
  <c r="L592" i="11"/>
  <c r="AP592" i="11" s="1"/>
  <c r="BE592" i="11" s="1"/>
  <c r="N594" i="11"/>
  <c r="AR594" i="11" s="1"/>
  <c r="BG594" i="11" s="1"/>
  <c r="S596" i="11"/>
  <c r="AW596" i="11" s="1"/>
  <c r="BL596" i="11" s="1"/>
  <c r="J599" i="11"/>
  <c r="AN599" i="11" s="1"/>
  <c r="BC599" i="11" s="1"/>
  <c r="O601" i="11"/>
  <c r="AS601" i="11" s="1"/>
  <c r="BH601" i="11" s="1"/>
  <c r="R603" i="11"/>
  <c r="AV603" i="11" s="1"/>
  <c r="BK603" i="11" s="1"/>
  <c r="R606" i="11"/>
  <c r="AV606" i="11" s="1"/>
  <c r="BK606" i="11" s="1"/>
  <c r="M610" i="11"/>
  <c r="AQ610" i="11" s="1"/>
  <c r="BF610" i="11" s="1"/>
  <c r="N614" i="11"/>
  <c r="AR614" i="11" s="1"/>
  <c r="BG614" i="11" s="1"/>
  <c r="T617" i="11"/>
  <c r="AX617" i="11" s="1"/>
  <c r="BM617" i="11" s="1"/>
  <c r="J622" i="11"/>
  <c r="AN622" i="11" s="1"/>
  <c r="BC622" i="11" s="1"/>
  <c r="L626" i="11"/>
  <c r="AP626" i="11" s="1"/>
  <c r="BE626" i="11" s="1"/>
  <c r="J656" i="11"/>
  <c r="AN656" i="11" s="1"/>
  <c r="BC656" i="11" s="1"/>
  <c r="N647" i="11"/>
  <c r="AR647" i="11" s="1"/>
  <c r="BG647" i="11" s="1"/>
  <c r="S640" i="11"/>
  <c r="AW640" i="11" s="1"/>
  <c r="BL640" i="11" s="1"/>
  <c r="J637" i="11"/>
  <c r="AN637" i="11" s="1"/>
  <c r="BC637" i="11" s="1"/>
  <c r="M634" i="11"/>
  <c r="AQ634" i="11" s="1"/>
  <c r="BF634" i="11" s="1"/>
  <c r="J631" i="11"/>
  <c r="AN631" i="11" s="1"/>
  <c r="BC631" i="11" s="1"/>
  <c r="M628" i="11"/>
  <c r="AQ628" i="11" s="1"/>
  <c r="BF628" i="11" s="1"/>
  <c r="R576" i="11"/>
  <c r="AV576" i="11" s="1"/>
  <c r="BK576" i="11" s="1"/>
  <c r="P575" i="11"/>
  <c r="AT575" i="11" s="1"/>
  <c r="BI575" i="11" s="1"/>
  <c r="M574" i="11"/>
  <c r="AQ574" i="11" s="1"/>
  <c r="BF574" i="11" s="1"/>
  <c r="K573" i="11"/>
  <c r="AO573" i="11" s="1"/>
  <c r="BD573" i="11" s="1"/>
  <c r="T571" i="11"/>
  <c r="AX571" i="11" s="1"/>
  <c r="BM571" i="11" s="1"/>
  <c r="R570" i="11"/>
  <c r="AV570" i="11" s="1"/>
  <c r="BK570" i="11" s="1"/>
  <c r="Q569" i="11"/>
  <c r="AU569" i="11" s="1"/>
  <c r="BJ569" i="11" s="1"/>
  <c r="P568" i="11"/>
  <c r="AT568" i="11" s="1"/>
  <c r="BI568" i="11" s="1"/>
  <c r="O567" i="11"/>
  <c r="AS567" i="11" s="1"/>
  <c r="BH567" i="11" s="1"/>
  <c r="N566" i="11"/>
  <c r="AR566" i="11" s="1"/>
  <c r="BG566" i="11" s="1"/>
  <c r="M565" i="11"/>
  <c r="AQ565" i="11" s="1"/>
  <c r="BF565" i="11" s="1"/>
  <c r="L564" i="11"/>
  <c r="AP564" i="11" s="1"/>
  <c r="BE564" i="11" s="1"/>
  <c r="T654" i="11"/>
  <c r="AX654" i="11" s="1"/>
  <c r="BM654" i="11" s="1"/>
  <c r="L646" i="11"/>
  <c r="AP646" i="11" s="1"/>
  <c r="BE646" i="11" s="1"/>
  <c r="P640" i="11"/>
  <c r="AT640" i="11" s="1"/>
  <c r="BI640" i="11" s="1"/>
  <c r="S636" i="11"/>
  <c r="AW636" i="11" s="1"/>
  <c r="BL636" i="11" s="1"/>
  <c r="Q633" i="11"/>
  <c r="AU633" i="11" s="1"/>
  <c r="BJ633" i="11" s="1"/>
  <c r="R630" i="11"/>
  <c r="AV630" i="11" s="1"/>
  <c r="BK630" i="11" s="1"/>
  <c r="K628" i="11"/>
  <c r="AO628" i="11" s="1"/>
  <c r="BD628" i="11" s="1"/>
  <c r="M625" i="11"/>
  <c r="AQ625" i="11" s="1"/>
  <c r="BF625" i="11" s="1"/>
  <c r="N623" i="11"/>
  <c r="AR623" i="11" s="1"/>
  <c r="BG623" i="11" s="1"/>
  <c r="R621" i="11"/>
  <c r="AV621" i="11" s="1"/>
  <c r="BK621" i="11" s="1"/>
  <c r="P619" i="11"/>
  <c r="AT619" i="11" s="1"/>
  <c r="BI619" i="11" s="1"/>
  <c r="Q617" i="11"/>
  <c r="AU617" i="11" s="1"/>
  <c r="BJ617" i="11" s="1"/>
  <c r="R615" i="11"/>
  <c r="AV615" i="11" s="1"/>
  <c r="BK615" i="11" s="1"/>
  <c r="P613" i="11"/>
  <c r="AT613" i="11" s="1"/>
  <c r="BI613" i="11" s="1"/>
  <c r="T611" i="11"/>
  <c r="AX611" i="11" s="1"/>
  <c r="BM611" i="11" s="1"/>
  <c r="J610" i="11"/>
  <c r="AN610" i="11" s="1"/>
  <c r="BC610" i="11" s="1"/>
  <c r="S607" i="11"/>
  <c r="AW607" i="11" s="1"/>
  <c r="BL607" i="11" s="1"/>
  <c r="N606" i="11"/>
  <c r="AR606" i="11" s="1"/>
  <c r="BG606" i="11" s="1"/>
  <c r="Q604" i="11"/>
  <c r="AU604" i="11" s="1"/>
  <c r="BJ604" i="11" s="1"/>
  <c r="S652" i="11"/>
  <c r="AW652" i="11" s="1"/>
  <c r="BL652" i="11" s="1"/>
  <c r="K645" i="11"/>
  <c r="AO645" i="11" s="1"/>
  <c r="BD645" i="11" s="1"/>
  <c r="Q639" i="11"/>
  <c r="AU639" i="11" s="1"/>
  <c r="BJ639" i="11" s="1"/>
  <c r="L636" i="11"/>
  <c r="AP636" i="11" s="1"/>
  <c r="BE636" i="11" s="1"/>
  <c r="K633" i="11"/>
  <c r="AO633" i="11" s="1"/>
  <c r="BD633" i="11" s="1"/>
  <c r="N630" i="11"/>
  <c r="AR630" i="11" s="1"/>
  <c r="BG630" i="11" s="1"/>
  <c r="O627" i="11"/>
  <c r="AS627" i="11" s="1"/>
  <c r="BH627" i="11" s="1"/>
  <c r="L625" i="11"/>
  <c r="AP625" i="11" s="1"/>
  <c r="BE625" i="11" s="1"/>
  <c r="R651" i="11"/>
  <c r="AV651" i="11" s="1"/>
  <c r="BK651" i="11" s="1"/>
  <c r="T644" i="11"/>
  <c r="AX644" i="11" s="1"/>
  <c r="BM644" i="11" s="1"/>
  <c r="O639" i="11"/>
  <c r="AS639" i="11" s="1"/>
  <c r="BH639" i="11" s="1"/>
  <c r="S635" i="11"/>
  <c r="AW635" i="11" s="1"/>
  <c r="BL635" i="11" s="1"/>
  <c r="T632" i="11"/>
  <c r="AX632" i="11" s="1"/>
  <c r="BM632" i="11" s="1"/>
  <c r="M630" i="11"/>
  <c r="AQ630" i="11" s="1"/>
  <c r="BF630" i="11" s="1"/>
  <c r="L576" i="11"/>
  <c r="AP576" i="11" s="1"/>
  <c r="BE576" i="11" s="1"/>
  <c r="J575" i="11"/>
  <c r="AN575" i="11" s="1"/>
  <c r="BC575" i="11" s="1"/>
  <c r="S573" i="11"/>
  <c r="AW573" i="11" s="1"/>
  <c r="BL573" i="11" s="1"/>
  <c r="Q572" i="11"/>
  <c r="AU572" i="11" s="1"/>
  <c r="BJ572" i="11" s="1"/>
  <c r="O571" i="11"/>
  <c r="AS571" i="11" s="1"/>
  <c r="BH571" i="11" s="1"/>
  <c r="M570" i="11"/>
  <c r="AQ570" i="11" s="1"/>
  <c r="BF570" i="11" s="1"/>
  <c r="L569" i="11"/>
  <c r="AP569" i="11" s="1"/>
  <c r="BE569" i="11" s="1"/>
  <c r="K568" i="11"/>
  <c r="AO568" i="11" s="1"/>
  <c r="BD568" i="11" s="1"/>
  <c r="J567" i="11"/>
  <c r="AN567" i="11" s="1"/>
  <c r="BC567" i="11" s="1"/>
  <c r="T565" i="11"/>
  <c r="AX565" i="11" s="1"/>
  <c r="BM565" i="11" s="1"/>
  <c r="S564" i="11"/>
  <c r="AW564" i="11" s="1"/>
  <c r="BL564" i="11" s="1"/>
  <c r="R563" i="11"/>
  <c r="AV563" i="11" s="1"/>
  <c r="BK563" i="11" s="1"/>
  <c r="M577" i="11"/>
  <c r="AQ577" i="11" s="1"/>
  <c r="BF577" i="11" s="1"/>
  <c r="K576" i="11"/>
  <c r="AO576" i="11" s="1"/>
  <c r="BD576" i="11" s="1"/>
  <c r="T574" i="11"/>
  <c r="AX574" i="11" s="1"/>
  <c r="BM574" i="11" s="1"/>
  <c r="R573" i="11"/>
  <c r="AV573" i="11" s="1"/>
  <c r="BK573" i="11" s="1"/>
  <c r="P572" i="11"/>
  <c r="AT572" i="11" s="1"/>
  <c r="BI572" i="11" s="1"/>
  <c r="N571" i="11"/>
  <c r="AR571" i="11" s="1"/>
  <c r="BG571" i="11" s="1"/>
  <c r="L570" i="11"/>
  <c r="AP570" i="11" s="1"/>
  <c r="BE570" i="11" s="1"/>
  <c r="K569" i="11"/>
  <c r="AO569" i="11" s="1"/>
  <c r="BD569" i="11" s="1"/>
  <c r="J568" i="11"/>
  <c r="AN568" i="11" s="1"/>
  <c r="BC568" i="11" s="1"/>
  <c r="T566" i="11"/>
  <c r="AX566" i="11" s="1"/>
  <c r="BM566" i="11" s="1"/>
  <c r="S565" i="11"/>
  <c r="AW565" i="11" s="1"/>
  <c r="BL565" i="11" s="1"/>
  <c r="R564" i="11"/>
  <c r="AV564" i="11" s="1"/>
  <c r="BK564" i="11" s="1"/>
  <c r="P551" i="11"/>
  <c r="AT551" i="11" s="1"/>
  <c r="BI551" i="11" s="1"/>
  <c r="O550" i="11"/>
  <c r="AS550" i="11" s="1"/>
  <c r="BH550" i="11" s="1"/>
  <c r="N549" i="11"/>
  <c r="AR549" i="11" s="1"/>
  <c r="BG549" i="11" s="1"/>
  <c r="M548" i="11"/>
  <c r="AQ548" i="11" s="1"/>
  <c r="BF548" i="11" s="1"/>
  <c r="L547" i="11"/>
  <c r="AP547" i="11" s="1"/>
  <c r="BE547" i="11" s="1"/>
  <c r="K546" i="11"/>
  <c r="AO546" i="11" s="1"/>
  <c r="BD546" i="11" s="1"/>
  <c r="J545" i="11"/>
  <c r="AN545" i="11" s="1"/>
  <c r="BC545" i="11" s="1"/>
  <c r="T543" i="11"/>
  <c r="AX543" i="11" s="1"/>
  <c r="BM543" i="11" s="1"/>
  <c r="S542" i="11"/>
  <c r="AW542" i="11" s="1"/>
  <c r="BL542" i="11" s="1"/>
  <c r="R541" i="11"/>
  <c r="AV541" i="11" s="1"/>
  <c r="BK541" i="11" s="1"/>
  <c r="Q540" i="11"/>
  <c r="AU540" i="11" s="1"/>
  <c r="BJ540" i="11" s="1"/>
  <c r="P539" i="11"/>
  <c r="AT539" i="11" s="1"/>
  <c r="BI539" i="11" s="1"/>
  <c r="O538" i="11"/>
  <c r="AS538" i="11" s="1"/>
  <c r="BH538" i="11" s="1"/>
  <c r="N537" i="11"/>
  <c r="AR537" i="11" s="1"/>
  <c r="BG537" i="11" s="1"/>
  <c r="M536" i="11"/>
  <c r="AQ536" i="11" s="1"/>
  <c r="BF536" i="11" s="1"/>
  <c r="L535" i="11"/>
  <c r="AP535" i="11" s="1"/>
  <c r="BE535" i="11" s="1"/>
  <c r="K534" i="11"/>
  <c r="AO534" i="11" s="1"/>
  <c r="BD534" i="11" s="1"/>
  <c r="J533" i="11"/>
  <c r="AN533" i="11" s="1"/>
  <c r="BC533" i="11" s="1"/>
  <c r="T531" i="11"/>
  <c r="AX531" i="11" s="1"/>
  <c r="BM531" i="11" s="1"/>
  <c r="S530" i="11"/>
  <c r="AW530" i="11" s="1"/>
  <c r="BL530" i="11" s="1"/>
  <c r="R628" i="11"/>
  <c r="AV628" i="11" s="1"/>
  <c r="BK628" i="11" s="1"/>
  <c r="M626" i="11"/>
  <c r="AQ626" i="11" s="1"/>
  <c r="BF626" i="11" s="1"/>
  <c r="M624" i="11"/>
  <c r="AQ624" i="11" s="1"/>
  <c r="BF624" i="11" s="1"/>
  <c r="L622" i="11"/>
  <c r="AP622" i="11" s="1"/>
  <c r="BE622" i="11" s="1"/>
  <c r="P620" i="11"/>
  <c r="AT620" i="11" s="1"/>
  <c r="BI620" i="11" s="1"/>
  <c r="P618" i="11"/>
  <c r="AT618" i="11" s="1"/>
  <c r="BI618" i="11" s="1"/>
  <c r="O616" i="11"/>
  <c r="AS616" i="11" s="1"/>
  <c r="BH616" i="11" s="1"/>
  <c r="P614" i="11"/>
  <c r="AT614" i="11" s="1"/>
  <c r="BI614" i="11" s="1"/>
  <c r="S612" i="11"/>
  <c r="AW612" i="11" s="1"/>
  <c r="BL612" i="11" s="1"/>
  <c r="R610" i="11"/>
  <c r="AV610" i="11" s="1"/>
  <c r="BK610" i="11" s="1"/>
  <c r="S608" i="11"/>
  <c r="AW608" i="11" s="1"/>
  <c r="BL608" i="11" s="1"/>
  <c r="T606" i="11"/>
  <c r="AX606" i="11" s="1"/>
  <c r="BM606" i="11" s="1"/>
  <c r="S631" i="11"/>
  <c r="AW631" i="11" s="1"/>
  <c r="BL631" i="11" s="1"/>
  <c r="R634" i="11"/>
  <c r="AV634" i="11" s="1"/>
  <c r="BK634" i="11" s="1"/>
  <c r="O637" i="11"/>
  <c r="AS637" i="11" s="1"/>
  <c r="BH637" i="11" s="1"/>
  <c r="R642" i="11"/>
  <c r="AV642" i="11" s="1"/>
  <c r="BK642" i="11" s="1"/>
  <c r="O648" i="11"/>
  <c r="AS648" i="11" s="1"/>
  <c r="BH648" i="11" s="1"/>
  <c r="K657" i="11"/>
  <c r="AO657" i="11" s="1"/>
  <c r="BD657" i="11" s="1"/>
  <c r="Q552" i="11"/>
  <c r="AU552" i="11" s="1"/>
  <c r="BJ552" i="11" s="1"/>
  <c r="R553" i="11"/>
  <c r="AV553" i="11" s="1"/>
  <c r="BK553" i="11" s="1"/>
  <c r="S554" i="11"/>
  <c r="AW554" i="11" s="1"/>
  <c r="BL554" i="11" s="1"/>
  <c r="T555" i="11"/>
  <c r="AX555" i="11" s="1"/>
  <c r="BM555" i="11" s="1"/>
  <c r="J557" i="11"/>
  <c r="AN557" i="11" s="1"/>
  <c r="BC557" i="11" s="1"/>
  <c r="K558" i="11"/>
  <c r="AO558" i="11" s="1"/>
  <c r="BD558" i="11" s="1"/>
  <c r="L559" i="11"/>
  <c r="AP559" i="11" s="1"/>
  <c r="BE559" i="11" s="1"/>
  <c r="M560" i="11"/>
  <c r="AQ560" i="11" s="1"/>
  <c r="BF560" i="11" s="1"/>
  <c r="N561" i="11"/>
  <c r="AR561" i="11" s="1"/>
  <c r="BG561" i="11" s="1"/>
  <c r="O562" i="11"/>
  <c r="AS562" i="11" s="1"/>
  <c r="BH562" i="11" s="1"/>
  <c r="P563" i="11"/>
  <c r="AT563" i="11" s="1"/>
  <c r="BI563" i="11" s="1"/>
  <c r="Q564" i="11"/>
  <c r="AU564" i="11" s="1"/>
  <c r="BJ564" i="11" s="1"/>
  <c r="R565" i="11"/>
  <c r="AV565" i="11" s="1"/>
  <c r="BK565" i="11" s="1"/>
  <c r="S566" i="11"/>
  <c r="AW566" i="11" s="1"/>
  <c r="BL566" i="11" s="1"/>
  <c r="T567" i="11"/>
  <c r="AX567" i="11" s="1"/>
  <c r="BM567" i="11" s="1"/>
  <c r="J569" i="11"/>
  <c r="AN569" i="11" s="1"/>
  <c r="BC569" i="11" s="1"/>
  <c r="K570" i="11"/>
  <c r="AO570" i="11" s="1"/>
  <c r="BD570" i="11" s="1"/>
  <c r="M571" i="11"/>
  <c r="AQ571" i="11" s="1"/>
  <c r="BF571" i="11" s="1"/>
  <c r="O572" i="11"/>
  <c r="AS572" i="11" s="1"/>
  <c r="BH572" i="11" s="1"/>
  <c r="Q573" i="11"/>
  <c r="AU573" i="11" s="1"/>
  <c r="BJ573" i="11" s="1"/>
  <c r="S574" i="11"/>
  <c r="AW574" i="11" s="1"/>
  <c r="BL574" i="11" s="1"/>
  <c r="J576" i="11"/>
  <c r="AN576" i="11" s="1"/>
  <c r="BC576" i="11" s="1"/>
  <c r="L577" i="11"/>
  <c r="AP577" i="11" s="1"/>
  <c r="BE577" i="11" s="1"/>
  <c r="N578" i="11"/>
  <c r="AR578" i="11" s="1"/>
  <c r="BG578" i="11" s="1"/>
  <c r="Q579" i="11"/>
  <c r="AU579" i="11" s="1"/>
  <c r="BJ579" i="11" s="1"/>
  <c r="J581" i="11"/>
  <c r="AN581" i="11" s="1"/>
  <c r="BC581" i="11" s="1"/>
  <c r="N582" i="11"/>
  <c r="AR582" i="11" s="1"/>
  <c r="BG582" i="11" s="1"/>
  <c r="Q583" i="11"/>
  <c r="AU583" i="11" s="1"/>
  <c r="BJ583" i="11" s="1"/>
  <c r="J585" i="11"/>
  <c r="AN585" i="11" s="1"/>
  <c r="BC585" i="11" s="1"/>
  <c r="R586" i="11"/>
  <c r="AV586" i="11" s="1"/>
  <c r="BK586" i="11" s="1"/>
  <c r="L588" i="11"/>
  <c r="AP588" i="11" s="1"/>
  <c r="BE588" i="11" s="1"/>
  <c r="T589" i="11"/>
  <c r="AX589" i="11" s="1"/>
  <c r="BM589" i="11" s="1"/>
  <c r="N591" i="11"/>
  <c r="AR591" i="11" s="1"/>
  <c r="BG591" i="11" s="1"/>
  <c r="S592" i="11"/>
  <c r="AW592" i="11" s="1"/>
  <c r="BL592" i="11" s="1"/>
  <c r="P594" i="11"/>
  <c r="AT594" i="11" s="1"/>
  <c r="BI594" i="11" s="1"/>
  <c r="J596" i="11"/>
  <c r="AN596" i="11" s="1"/>
  <c r="BC596" i="11" s="1"/>
  <c r="R597" i="11"/>
  <c r="AV597" i="11" s="1"/>
  <c r="BK597" i="11" s="1"/>
  <c r="M599" i="11"/>
  <c r="AQ599" i="11" s="1"/>
  <c r="BF599" i="11" s="1"/>
  <c r="J601" i="11"/>
  <c r="AN601" i="11" s="1"/>
  <c r="BC601" i="11" s="1"/>
  <c r="O602" i="11"/>
  <c r="AS602" i="11" s="1"/>
  <c r="BH602" i="11" s="1"/>
  <c r="L604" i="11"/>
  <c r="AP604" i="11" s="1"/>
  <c r="BE604" i="11" s="1"/>
  <c r="Q605" i="11"/>
  <c r="AU605" i="11" s="1"/>
  <c r="BJ605" i="11" s="1"/>
  <c r="N607" i="11"/>
  <c r="AR607" i="11" s="1"/>
  <c r="BG607" i="11" s="1"/>
  <c r="J609" i="11"/>
  <c r="AN609" i="11" s="1"/>
  <c r="BC609" i="11" s="1"/>
  <c r="J611" i="11"/>
  <c r="AN611" i="11" s="1"/>
  <c r="BC611" i="11" s="1"/>
  <c r="K613" i="11"/>
  <c r="AO613" i="11" s="1"/>
  <c r="BD613" i="11" s="1"/>
  <c r="J615" i="11"/>
  <c r="AN615" i="11" s="1"/>
  <c r="BC615" i="11" s="1"/>
  <c r="R616" i="11"/>
  <c r="AV616" i="11" s="1"/>
  <c r="BK616" i="11" s="1"/>
  <c r="S618" i="11"/>
  <c r="AW618" i="11" s="1"/>
  <c r="BL618" i="11" s="1"/>
  <c r="R620" i="11"/>
  <c r="AV620" i="11" s="1"/>
  <c r="BK620" i="11" s="1"/>
  <c r="R622" i="11"/>
  <c r="AV622" i="11" s="1"/>
  <c r="BK622" i="11" s="1"/>
  <c r="S624" i="11"/>
  <c r="AW624" i="11" s="1"/>
  <c r="BL624" i="11" s="1"/>
  <c r="P626" i="11"/>
  <c r="AT626" i="11" s="1"/>
  <c r="BI626" i="11" s="1"/>
  <c r="M629" i="11"/>
  <c r="AQ629" i="11" s="1"/>
  <c r="BF629" i="11" s="1"/>
  <c r="O632" i="11"/>
  <c r="AS632" i="11" s="1"/>
  <c r="BH632" i="11" s="1"/>
  <c r="K635" i="11"/>
  <c r="AO635" i="11" s="1"/>
  <c r="BD635" i="11" s="1"/>
  <c r="J638" i="11"/>
  <c r="AN638" i="11" s="1"/>
  <c r="BC638" i="11" s="1"/>
  <c r="S643" i="11"/>
  <c r="AW643" i="11" s="1"/>
  <c r="BL643" i="11" s="1"/>
  <c r="P649" i="11"/>
  <c r="AT649" i="11" s="1"/>
  <c r="BI649" i="11" s="1"/>
  <c r="O657" i="11"/>
  <c r="AS657" i="11" s="1"/>
  <c r="BH657" i="11" s="1"/>
  <c r="O578" i="11"/>
  <c r="AS578" i="11" s="1"/>
  <c r="BH578" i="11" s="1"/>
  <c r="R579" i="11"/>
  <c r="AV579" i="11" s="1"/>
  <c r="BK579" i="11" s="1"/>
  <c r="L581" i="11"/>
  <c r="AP581" i="11" s="1"/>
  <c r="BE581" i="11" s="1"/>
  <c r="O582" i="11"/>
  <c r="AS582" i="11" s="1"/>
  <c r="BH582" i="11" s="1"/>
  <c r="R583" i="11"/>
  <c r="AV583" i="11" s="1"/>
  <c r="BK583" i="11" s="1"/>
  <c r="K585" i="11"/>
  <c r="AO585" i="11" s="1"/>
  <c r="BD585" i="11" s="1"/>
  <c r="S586" i="11"/>
  <c r="AW586" i="11" s="1"/>
  <c r="BL586" i="11" s="1"/>
  <c r="M588" i="11"/>
  <c r="AQ588" i="11" s="1"/>
  <c r="BF588" i="11" s="1"/>
  <c r="J590" i="11"/>
  <c r="AN590" i="11" s="1"/>
  <c r="BC590" i="11" s="1"/>
  <c r="O591" i="11"/>
  <c r="AS591" i="11" s="1"/>
  <c r="BH591" i="11" s="1"/>
  <c r="L593" i="11"/>
  <c r="AP593" i="11" s="1"/>
  <c r="BE593" i="11" s="1"/>
  <c r="Q594" i="11"/>
  <c r="AU594" i="11" s="1"/>
  <c r="BJ594" i="11" s="1"/>
  <c r="K596" i="11"/>
  <c r="AO596" i="11" s="1"/>
  <c r="BD596" i="11" s="1"/>
  <c r="T597" i="11"/>
  <c r="AX597" i="11" s="1"/>
  <c r="BM597" i="11" s="1"/>
  <c r="N599" i="11"/>
  <c r="AR599" i="11" s="1"/>
  <c r="BG599" i="11" s="1"/>
  <c r="K601" i="11"/>
  <c r="AO601" i="11" s="1"/>
  <c r="BD601" i="11" s="1"/>
  <c r="P602" i="11"/>
  <c r="AT602" i="11" s="1"/>
  <c r="BI602" i="11" s="1"/>
  <c r="M604" i="11"/>
  <c r="AQ604" i="11" s="1"/>
  <c r="BF604" i="11" s="1"/>
  <c r="R605" i="11"/>
  <c r="AV605" i="11" s="1"/>
  <c r="BK605" i="11" s="1"/>
  <c r="O607" i="11"/>
  <c r="AS607" i="11" s="1"/>
  <c r="BH607" i="11" s="1"/>
  <c r="K609" i="11"/>
  <c r="AO609" i="11" s="1"/>
  <c r="BD609" i="11" s="1"/>
  <c r="L611" i="11"/>
  <c r="AP611" i="11" s="1"/>
  <c r="BE611" i="11" s="1"/>
  <c r="L613" i="11"/>
  <c r="AP613" i="11" s="1"/>
  <c r="BE613" i="11" s="1"/>
  <c r="K615" i="11"/>
  <c r="AO615" i="11" s="1"/>
  <c r="BD615" i="11" s="1"/>
  <c r="L617" i="11"/>
  <c r="AP617" i="11" s="1"/>
  <c r="BE617" i="11" s="1"/>
  <c r="T618" i="11"/>
  <c r="AX618" i="11" s="1"/>
  <c r="BM618" i="11" s="1"/>
  <c r="S620" i="11"/>
  <c r="AW620" i="11" s="1"/>
  <c r="BL620" i="11" s="1"/>
  <c r="T622" i="11"/>
  <c r="AX622" i="11" s="1"/>
  <c r="BM622" i="11" s="1"/>
  <c r="T624" i="11"/>
  <c r="AX624" i="11" s="1"/>
  <c r="BM624" i="11" s="1"/>
  <c r="Q626" i="11"/>
  <c r="AU626" i="11" s="1"/>
  <c r="BJ626" i="11" s="1"/>
  <c r="Q629" i="11"/>
  <c r="AU629" i="11" s="1"/>
  <c r="BJ629" i="11" s="1"/>
  <c r="P632" i="11"/>
  <c r="AT632" i="11" s="1"/>
  <c r="BI632" i="11" s="1"/>
  <c r="M635" i="11"/>
  <c r="AQ635" i="11" s="1"/>
  <c r="BF635" i="11" s="1"/>
  <c r="N638" i="11"/>
  <c r="AR638" i="11" s="1"/>
  <c r="BG638" i="11" s="1"/>
  <c r="J644" i="11"/>
  <c r="AN644" i="11" s="1"/>
  <c r="BC644" i="11" s="1"/>
  <c r="P650" i="11"/>
  <c r="AT650" i="11" s="1"/>
  <c r="BI650" i="11" s="1"/>
  <c r="Q651" i="11"/>
  <c r="AU651" i="11" s="1"/>
  <c r="BJ651" i="11" s="1"/>
  <c r="N577" i="11"/>
  <c r="AR577" i="11" s="1"/>
  <c r="BG577" i="11" s="1"/>
  <c r="P578" i="11"/>
  <c r="AT578" i="11" s="1"/>
  <c r="BI578" i="11" s="1"/>
  <c r="J580" i="11"/>
  <c r="AN580" i="11" s="1"/>
  <c r="BC580" i="11" s="1"/>
  <c r="M581" i="11"/>
  <c r="AQ581" i="11" s="1"/>
  <c r="BF581" i="11" s="1"/>
  <c r="P582" i="11"/>
  <c r="AT582" i="11" s="1"/>
  <c r="BI582" i="11" s="1"/>
  <c r="S583" i="11"/>
  <c r="AW583" i="11" s="1"/>
  <c r="BL583" i="11" s="1"/>
  <c r="L585" i="11"/>
  <c r="AP585" i="11" s="1"/>
  <c r="BE585" i="11" s="1"/>
  <c r="T586" i="11"/>
  <c r="AX586" i="11" s="1"/>
  <c r="BM586" i="11" s="1"/>
  <c r="N588" i="11"/>
  <c r="AR588" i="11" s="1"/>
  <c r="BG588" i="11" s="1"/>
  <c r="K590" i="11"/>
  <c r="AO590" i="11" s="1"/>
  <c r="BD590" i="11" s="1"/>
  <c r="P591" i="11"/>
  <c r="AT591" i="11" s="1"/>
  <c r="BI591" i="11" s="1"/>
  <c r="M593" i="11"/>
  <c r="AQ593" i="11" s="1"/>
  <c r="BF593" i="11" s="1"/>
  <c r="R594" i="11"/>
  <c r="AV594" i="11" s="1"/>
  <c r="BK594" i="11" s="1"/>
  <c r="P596" i="11"/>
  <c r="AT596" i="11" s="1"/>
  <c r="BI596" i="11" s="1"/>
  <c r="J598" i="11"/>
  <c r="AN598" i="11" s="1"/>
  <c r="BC598" i="11" s="1"/>
  <c r="R599" i="11"/>
  <c r="AV599" i="11" s="1"/>
  <c r="BK599" i="11" s="1"/>
  <c r="L601" i="11"/>
  <c r="AP601" i="11" s="1"/>
  <c r="BE601" i="11" s="1"/>
  <c r="Q602" i="11"/>
  <c r="AU602" i="11" s="1"/>
  <c r="BJ602" i="11" s="1"/>
  <c r="N604" i="11"/>
  <c r="AR604" i="11" s="1"/>
  <c r="BG604" i="11" s="1"/>
  <c r="S605" i="11"/>
  <c r="AW605" i="11" s="1"/>
  <c r="BL605" i="11" s="1"/>
  <c r="P607" i="11"/>
  <c r="AT607" i="11" s="1"/>
  <c r="BI607" i="11" s="1"/>
  <c r="L609" i="11"/>
  <c r="AP609" i="11" s="1"/>
  <c r="BE609" i="11" s="1"/>
  <c r="N611" i="11"/>
  <c r="AR611" i="11" s="1"/>
  <c r="BG611" i="11" s="1"/>
  <c r="M613" i="11"/>
  <c r="AQ613" i="11" s="1"/>
  <c r="BF613" i="11" s="1"/>
  <c r="L615" i="11"/>
  <c r="AP615" i="11" s="1"/>
  <c r="BE615" i="11" s="1"/>
  <c r="N617" i="11"/>
  <c r="AR617" i="11" s="1"/>
  <c r="BG617" i="11" s="1"/>
  <c r="J619" i="11"/>
  <c r="AN619" i="11" s="1"/>
  <c r="BC619" i="11" s="1"/>
  <c r="T620" i="11"/>
  <c r="AX620" i="11" s="1"/>
  <c r="BM620" i="11" s="1"/>
  <c r="K623" i="11"/>
  <c r="AO623" i="11" s="1"/>
  <c r="BD623" i="11" s="1"/>
  <c r="J625" i="11"/>
  <c r="AN625" i="11" s="1"/>
  <c r="BC625" i="11" s="1"/>
  <c r="J627" i="11"/>
  <c r="AN627" i="11" s="1"/>
  <c r="BC627" i="11" s="1"/>
  <c r="T629" i="11"/>
  <c r="AX629" i="11" s="1"/>
  <c r="BM629" i="11" s="1"/>
  <c r="Q632" i="11"/>
  <c r="AU632" i="11" s="1"/>
  <c r="BJ632" i="11" s="1"/>
  <c r="N635" i="11"/>
  <c r="AR635" i="11" s="1"/>
  <c r="BG635" i="11" s="1"/>
  <c r="Q638" i="11"/>
  <c r="AU638" i="11" s="1"/>
  <c r="BJ638" i="11" s="1"/>
  <c r="K644" i="11"/>
  <c r="AO644" i="11" s="1"/>
  <c r="BD644" i="11" s="1"/>
  <c r="Q650" i="11"/>
  <c r="AU650" i="11" s="1"/>
  <c r="BJ650" i="11" s="1"/>
  <c r="L452" i="11"/>
  <c r="AP452" i="11" s="1"/>
  <c r="BE452" i="11" s="1"/>
  <c r="R627" i="11"/>
  <c r="AV627" i="11" s="1"/>
  <c r="BK627" i="11" s="1"/>
  <c r="O630" i="11"/>
  <c r="AS630" i="11" s="1"/>
  <c r="BH630" i="11" s="1"/>
  <c r="L633" i="11"/>
  <c r="AP633" i="11" s="1"/>
  <c r="BE633" i="11" s="1"/>
  <c r="O636" i="11"/>
  <c r="AS636" i="11" s="1"/>
  <c r="BH636" i="11" s="1"/>
  <c r="R639" i="11"/>
  <c r="AV639" i="11" s="1"/>
  <c r="BK639" i="11" s="1"/>
  <c r="L645" i="11"/>
  <c r="AP645" i="11" s="1"/>
  <c r="BE645" i="11" s="1"/>
  <c r="T653" i="11"/>
  <c r="AX653" i="11" s="1"/>
  <c r="BM653" i="11" s="1"/>
  <c r="T577" i="11"/>
  <c r="AX577" i="11" s="1"/>
  <c r="BM577" i="11" s="1"/>
  <c r="L579" i="11"/>
  <c r="AP579" i="11" s="1"/>
  <c r="BE579" i="11" s="1"/>
  <c r="O580" i="11"/>
  <c r="AS580" i="11" s="1"/>
  <c r="BH580" i="11" s="1"/>
  <c r="R581" i="11"/>
  <c r="AV581" i="11" s="1"/>
  <c r="BK581" i="11" s="1"/>
  <c r="J583" i="11"/>
  <c r="AN583" i="11" s="1"/>
  <c r="BC583" i="11" s="1"/>
  <c r="O584" i="11"/>
  <c r="AS584" i="11" s="1"/>
  <c r="BH584" i="11" s="1"/>
  <c r="T585" i="11"/>
  <c r="AX585" i="11" s="1"/>
  <c r="BM585" i="11" s="1"/>
  <c r="N587" i="11"/>
  <c r="AR587" i="11" s="1"/>
  <c r="BG587" i="11" s="1"/>
  <c r="L589" i="11"/>
  <c r="AP589" i="11" s="1"/>
  <c r="BE589" i="11" s="1"/>
  <c r="Q590" i="11"/>
  <c r="AU590" i="11" s="1"/>
  <c r="BJ590" i="11" s="1"/>
  <c r="N592" i="11"/>
  <c r="AR592" i="11" s="1"/>
  <c r="BG592" i="11" s="1"/>
  <c r="S593" i="11"/>
  <c r="AW593" i="11" s="1"/>
  <c r="BL593" i="11" s="1"/>
  <c r="P595" i="11"/>
  <c r="AT595" i="11" s="1"/>
  <c r="BI595" i="11" s="1"/>
  <c r="J597" i="11"/>
  <c r="AN597" i="11" s="1"/>
  <c r="BC597" i="11" s="1"/>
  <c r="R598" i="11"/>
  <c r="AV598" i="11" s="1"/>
  <c r="BK598" i="11" s="1"/>
  <c r="L600" i="11"/>
  <c r="AP600" i="11" s="1"/>
  <c r="BE600" i="11" s="1"/>
  <c r="T601" i="11"/>
  <c r="AX601" i="11" s="1"/>
  <c r="BM601" i="11" s="1"/>
  <c r="N603" i="11"/>
  <c r="AR603" i="11" s="1"/>
  <c r="BG603" i="11" s="1"/>
  <c r="S604" i="11"/>
  <c r="AW604" i="11" s="1"/>
  <c r="BL604" i="11" s="1"/>
  <c r="Q606" i="11"/>
  <c r="AU606" i="11" s="1"/>
  <c r="BJ606" i="11" s="1"/>
  <c r="O608" i="11"/>
  <c r="AS608" i="11" s="1"/>
  <c r="BH608" i="11" s="1"/>
  <c r="L610" i="11"/>
  <c r="AP610" i="11" s="1"/>
  <c r="BE610" i="11" s="1"/>
  <c r="K612" i="11"/>
  <c r="AO612" i="11" s="1"/>
  <c r="BD612" i="11" s="1"/>
  <c r="L614" i="11"/>
  <c r="AP614" i="11" s="1"/>
  <c r="BE614" i="11" s="1"/>
  <c r="L616" i="11"/>
  <c r="AP616" i="11" s="1"/>
  <c r="BE616" i="11" s="1"/>
  <c r="S617" i="11"/>
  <c r="AW617" i="11" s="1"/>
  <c r="BL617" i="11" s="1"/>
  <c r="T619" i="11"/>
  <c r="AX619" i="11" s="1"/>
  <c r="BM619" i="11" s="1"/>
  <c r="T621" i="11"/>
  <c r="AX621" i="11" s="1"/>
  <c r="BM621" i="11" s="1"/>
  <c r="S623" i="11"/>
  <c r="AW623" i="11" s="1"/>
  <c r="BL623" i="11" s="1"/>
  <c r="T625" i="11"/>
  <c r="AX625" i="11" s="1"/>
  <c r="BM625" i="11" s="1"/>
  <c r="L628" i="11"/>
  <c r="AP628" i="11" s="1"/>
  <c r="BE628" i="11" s="1"/>
  <c r="T630" i="11"/>
  <c r="AX630" i="11" s="1"/>
  <c r="BM630" i="11" s="1"/>
  <c r="J634" i="11"/>
  <c r="AN634" i="11" s="1"/>
  <c r="BC634" i="11" s="1"/>
  <c r="T636" i="11"/>
  <c r="AX636" i="11" s="1"/>
  <c r="BM636" i="11" s="1"/>
  <c r="R640" i="11"/>
  <c r="AV640" i="11" s="1"/>
  <c r="BK640" i="11" s="1"/>
  <c r="K647" i="11"/>
  <c r="AO647" i="11" s="1"/>
  <c r="BD647" i="11" s="1"/>
  <c r="G384" i="11"/>
  <c r="G540" i="11"/>
  <c r="G120" i="11"/>
  <c r="G264" i="11"/>
  <c r="G408" i="11"/>
  <c r="G552" i="11"/>
  <c r="G108" i="11"/>
  <c r="G132" i="11"/>
  <c r="G276" i="11"/>
  <c r="G420" i="11"/>
  <c r="G564" i="11"/>
  <c r="G144" i="11"/>
  <c r="G576" i="11"/>
  <c r="G96" i="11"/>
  <c r="G396" i="11"/>
  <c r="G12" i="11"/>
  <c r="G156" i="11"/>
  <c r="G300" i="11"/>
  <c r="G444" i="11"/>
  <c r="G588" i="11"/>
  <c r="G647" i="11"/>
  <c r="G288" i="11"/>
  <c r="G24" i="11"/>
  <c r="G168" i="11"/>
  <c r="G312" i="11"/>
  <c r="G456" i="11"/>
  <c r="G600" i="11"/>
  <c r="G36" i="11"/>
  <c r="G180" i="11"/>
  <c r="G324" i="11"/>
  <c r="G468" i="11"/>
  <c r="G612" i="11"/>
  <c r="G240" i="11"/>
  <c r="G48" i="11"/>
  <c r="G192" i="11"/>
  <c r="G336" i="11"/>
  <c r="G480" i="11"/>
  <c r="G624" i="11"/>
  <c r="G252" i="11"/>
  <c r="G60" i="11"/>
  <c r="G204" i="11"/>
  <c r="G348" i="11"/>
  <c r="G492" i="11"/>
  <c r="G636" i="11"/>
  <c r="G528" i="11"/>
  <c r="G72" i="11"/>
  <c r="G216" i="11"/>
  <c r="G360" i="11"/>
  <c r="G504" i="11"/>
  <c r="E98" i="11"/>
  <c r="E587" i="1" s="1"/>
  <c r="E305" i="11"/>
  <c r="E325" i="1" s="1"/>
  <c r="E65" i="11"/>
  <c r="E748" i="1" s="1"/>
  <c r="E269" i="11"/>
  <c r="E290" i="1" s="1"/>
  <c r="E82" i="11"/>
  <c r="E628" i="1" s="1"/>
  <c r="E289" i="11"/>
  <c r="E310" i="1" s="1"/>
  <c r="E113" i="11"/>
  <c r="E553" i="1" s="1"/>
  <c r="E325" i="11"/>
  <c r="E379" i="1" s="1"/>
  <c r="N452" i="11"/>
  <c r="AR452" i="11" s="1"/>
  <c r="BG452" i="11" s="1"/>
  <c r="O452" i="11"/>
  <c r="AS452" i="11" s="1"/>
  <c r="BH452" i="11" s="1"/>
  <c r="P452" i="11"/>
  <c r="AT452" i="11" s="1"/>
  <c r="BI452" i="11" s="1"/>
  <c r="Q578" i="11"/>
  <c r="AU578" i="11" s="1"/>
  <c r="BJ578" i="11" s="1"/>
  <c r="T579" i="11"/>
  <c r="AX579" i="11" s="1"/>
  <c r="BM579" i="11" s="1"/>
  <c r="K581" i="11"/>
  <c r="AO581" i="11" s="1"/>
  <c r="BD581" i="11" s="1"/>
  <c r="M582" i="11"/>
  <c r="AQ582" i="11" s="1"/>
  <c r="BF582" i="11" s="1"/>
  <c r="O583" i="11"/>
  <c r="AS583" i="11" s="1"/>
  <c r="BH583" i="11" s="1"/>
  <c r="R584" i="11"/>
  <c r="AV584" i="11" s="1"/>
  <c r="BK584" i="11" s="1"/>
  <c r="K586" i="11"/>
  <c r="AO586" i="11" s="1"/>
  <c r="BD586" i="11" s="1"/>
  <c r="R587" i="11"/>
  <c r="AV587" i="11" s="1"/>
  <c r="BK587" i="11" s="1"/>
  <c r="K589" i="11"/>
  <c r="AO589" i="11" s="1"/>
  <c r="BD589" i="11" s="1"/>
  <c r="O590" i="11"/>
  <c r="AS590" i="11" s="1"/>
  <c r="BH590" i="11" s="1"/>
  <c r="K592" i="11"/>
  <c r="AO592" i="11" s="1"/>
  <c r="BD592" i="11" s="1"/>
  <c r="O593" i="11"/>
  <c r="AS593" i="11" s="1"/>
  <c r="BH593" i="11" s="1"/>
  <c r="S594" i="11"/>
  <c r="AW594" i="11" s="1"/>
  <c r="BL594" i="11" s="1"/>
  <c r="O596" i="11"/>
  <c r="AS596" i="11" s="1"/>
  <c r="BH596" i="11" s="1"/>
  <c r="S597" i="11"/>
  <c r="AW597" i="11" s="1"/>
  <c r="BL597" i="11" s="1"/>
  <c r="L599" i="11"/>
  <c r="AP599" i="11" s="1"/>
  <c r="BE599" i="11" s="1"/>
  <c r="S600" i="11"/>
  <c r="AW600" i="11" s="1"/>
  <c r="BL600" i="11" s="1"/>
  <c r="L602" i="11"/>
  <c r="AP602" i="11" s="1"/>
  <c r="BE602" i="11" s="1"/>
  <c r="P603" i="11"/>
  <c r="AT603" i="11" s="1"/>
  <c r="BI603" i="11" s="1"/>
  <c r="L605" i="11"/>
  <c r="AP605" i="11" s="1"/>
  <c r="BE605" i="11" s="1"/>
  <c r="P606" i="11"/>
  <c r="AT606" i="11" s="1"/>
  <c r="BI606" i="11" s="1"/>
  <c r="T607" i="11"/>
  <c r="AX607" i="11" s="1"/>
  <c r="BM607" i="11" s="1"/>
  <c r="P609" i="11"/>
  <c r="AT609" i="11" s="1"/>
  <c r="BI609" i="11" s="1"/>
  <c r="T610" i="11"/>
  <c r="AX610" i="11" s="1"/>
  <c r="BM610" i="11" s="1"/>
  <c r="M612" i="11"/>
  <c r="AQ612" i="11" s="1"/>
  <c r="BF612" i="11" s="1"/>
  <c r="T613" i="11"/>
  <c r="AX613" i="11" s="1"/>
  <c r="BM613" i="11" s="1"/>
  <c r="M615" i="11"/>
  <c r="AQ615" i="11" s="1"/>
  <c r="BF615" i="11" s="1"/>
  <c r="Q616" i="11"/>
  <c r="AU616" i="11" s="1"/>
  <c r="BJ616" i="11" s="1"/>
  <c r="M618" i="11"/>
  <c r="AQ618" i="11" s="1"/>
  <c r="BF618" i="11" s="1"/>
  <c r="Q619" i="11"/>
  <c r="AU619" i="11" s="1"/>
  <c r="BJ619" i="11" s="1"/>
  <c r="J621" i="11"/>
  <c r="AN621" i="11" s="1"/>
  <c r="BC621" i="11" s="1"/>
  <c r="Q622" i="11"/>
  <c r="AU622" i="11" s="1"/>
  <c r="BJ622" i="11" s="1"/>
  <c r="J624" i="11"/>
  <c r="AN624" i="11" s="1"/>
  <c r="BC624" i="11" s="1"/>
  <c r="N625" i="11"/>
  <c r="AR625" i="11" s="1"/>
  <c r="BG625" i="11" s="1"/>
  <c r="K627" i="11"/>
  <c r="AO627" i="11" s="1"/>
  <c r="BD627" i="11" s="1"/>
  <c r="L629" i="11"/>
  <c r="AP629" i="11" s="1"/>
  <c r="BE629" i="11" s="1"/>
  <c r="N631" i="11"/>
  <c r="AR631" i="11" s="1"/>
  <c r="BG631" i="11" s="1"/>
  <c r="P633" i="11"/>
  <c r="AT633" i="11" s="1"/>
  <c r="BI633" i="11" s="1"/>
  <c r="R635" i="11"/>
  <c r="AV635" i="11" s="1"/>
  <c r="BK635" i="11" s="1"/>
  <c r="T637" i="11"/>
  <c r="AX637" i="11" s="1"/>
  <c r="BM637" i="11" s="1"/>
  <c r="Q641" i="11"/>
  <c r="AU641" i="11" s="1"/>
  <c r="BJ641" i="11" s="1"/>
  <c r="J646" i="11"/>
  <c r="AN646" i="11" s="1"/>
  <c r="BC646" i="11" s="1"/>
  <c r="Q452" i="11"/>
  <c r="AU452" i="11" s="1"/>
  <c r="BJ452" i="11" s="1"/>
  <c r="J657" i="11"/>
  <c r="AN657" i="11" s="1"/>
  <c r="BC657" i="11" s="1"/>
  <c r="T655" i="11"/>
  <c r="AX655" i="11" s="1"/>
  <c r="BM655" i="11" s="1"/>
  <c r="S654" i="11"/>
  <c r="AW654" i="11" s="1"/>
  <c r="BL654" i="11" s="1"/>
  <c r="R653" i="11"/>
  <c r="AV653" i="11" s="1"/>
  <c r="BK653" i="11" s="1"/>
  <c r="Q652" i="11"/>
  <c r="AU652" i="11" s="1"/>
  <c r="BJ652" i="11" s="1"/>
  <c r="P651" i="11"/>
  <c r="AT651" i="11" s="1"/>
  <c r="BI651" i="11" s="1"/>
  <c r="O650" i="11"/>
  <c r="AS650" i="11" s="1"/>
  <c r="BH650" i="11" s="1"/>
  <c r="N649" i="11"/>
  <c r="AR649" i="11" s="1"/>
  <c r="BG649" i="11" s="1"/>
  <c r="M648" i="11"/>
  <c r="AQ648" i="11" s="1"/>
  <c r="BF648" i="11" s="1"/>
  <c r="L647" i="11"/>
  <c r="AP647" i="11" s="1"/>
  <c r="BE647" i="11" s="1"/>
  <c r="K646" i="11"/>
  <c r="AO646" i="11" s="1"/>
  <c r="BD646" i="11" s="1"/>
  <c r="J645" i="11"/>
  <c r="AN645" i="11" s="1"/>
  <c r="BC645" i="11" s="1"/>
  <c r="T643" i="11"/>
  <c r="AX643" i="11" s="1"/>
  <c r="BM643" i="11" s="1"/>
  <c r="S642" i="11"/>
  <c r="AW642" i="11" s="1"/>
  <c r="BL642" i="11" s="1"/>
  <c r="R641" i="11"/>
  <c r="AV641" i="11" s="1"/>
  <c r="BK641" i="11" s="1"/>
  <c r="Q640" i="11"/>
  <c r="AU640" i="11" s="1"/>
  <c r="BJ640" i="11" s="1"/>
  <c r="P639" i="11"/>
  <c r="AT639" i="11" s="1"/>
  <c r="BI639" i="11" s="1"/>
  <c r="O638" i="11"/>
  <c r="AS638" i="11" s="1"/>
  <c r="BH638" i="11" s="1"/>
  <c r="N637" i="11"/>
  <c r="AR637" i="11" s="1"/>
  <c r="BG637" i="11" s="1"/>
  <c r="M636" i="11"/>
  <c r="AQ636" i="11" s="1"/>
  <c r="BF636" i="11" s="1"/>
  <c r="L635" i="11"/>
  <c r="AP635" i="11" s="1"/>
  <c r="BE635" i="11" s="1"/>
  <c r="K634" i="11"/>
  <c r="AO634" i="11" s="1"/>
  <c r="BD634" i="11" s="1"/>
  <c r="J633" i="11"/>
  <c r="AN633" i="11" s="1"/>
  <c r="BC633" i="11" s="1"/>
  <c r="T631" i="11"/>
  <c r="AX631" i="11" s="1"/>
  <c r="BM631" i="11" s="1"/>
  <c r="S630" i="11"/>
  <c r="AW630" i="11" s="1"/>
  <c r="BL630" i="11" s="1"/>
  <c r="R629" i="11"/>
  <c r="AV629" i="11" s="1"/>
  <c r="BK629" i="11" s="1"/>
  <c r="Q628" i="11"/>
  <c r="AU628" i="11" s="1"/>
  <c r="BJ628" i="11" s="1"/>
  <c r="P627" i="11"/>
  <c r="AT627" i="11" s="1"/>
  <c r="BI627" i="11" s="1"/>
  <c r="O626" i="11"/>
  <c r="AS626" i="11" s="1"/>
  <c r="BH626" i="11" s="1"/>
  <c r="T656" i="11"/>
  <c r="AX656" i="11" s="1"/>
  <c r="BM656" i="11" s="1"/>
  <c r="S655" i="11"/>
  <c r="AW655" i="11" s="1"/>
  <c r="BL655" i="11" s="1"/>
  <c r="R654" i="11"/>
  <c r="AV654" i="11" s="1"/>
  <c r="BK654" i="11" s="1"/>
  <c r="Q653" i="11"/>
  <c r="AU653" i="11" s="1"/>
  <c r="BJ653" i="11" s="1"/>
  <c r="P652" i="11"/>
  <c r="AT652" i="11" s="1"/>
  <c r="BI652" i="11" s="1"/>
  <c r="O651" i="11"/>
  <c r="AS651" i="11" s="1"/>
  <c r="BH651" i="11" s="1"/>
  <c r="N650" i="11"/>
  <c r="AR650" i="11" s="1"/>
  <c r="BG650" i="11" s="1"/>
  <c r="M649" i="11"/>
  <c r="AQ649" i="11" s="1"/>
  <c r="BF649" i="11" s="1"/>
  <c r="L648" i="11"/>
  <c r="AP648" i="11" s="1"/>
  <c r="BE648" i="11" s="1"/>
  <c r="T657" i="11"/>
  <c r="AX657" i="11" s="1"/>
  <c r="BM657" i="11" s="1"/>
  <c r="S656" i="11"/>
  <c r="AW656" i="11" s="1"/>
  <c r="BL656" i="11" s="1"/>
  <c r="R655" i="11"/>
  <c r="AV655" i="11" s="1"/>
  <c r="BK655" i="11" s="1"/>
  <c r="Q654" i="11"/>
  <c r="AU654" i="11" s="1"/>
  <c r="BJ654" i="11" s="1"/>
  <c r="P653" i="11"/>
  <c r="AT653" i="11" s="1"/>
  <c r="BI653" i="11" s="1"/>
  <c r="O652" i="11"/>
  <c r="AS652" i="11" s="1"/>
  <c r="BH652" i="11" s="1"/>
  <c r="N651" i="11"/>
  <c r="AR651" i="11" s="1"/>
  <c r="BG651" i="11" s="1"/>
  <c r="M650" i="11"/>
  <c r="AQ650" i="11" s="1"/>
  <c r="BF650" i="11" s="1"/>
  <c r="L649" i="11"/>
  <c r="AP649" i="11" s="1"/>
  <c r="BE649" i="11" s="1"/>
  <c r="K648" i="11"/>
  <c r="AO648" i="11" s="1"/>
  <c r="BD648" i="11" s="1"/>
  <c r="J647" i="11"/>
  <c r="AN647" i="11" s="1"/>
  <c r="BC647" i="11" s="1"/>
  <c r="T645" i="11"/>
  <c r="AX645" i="11" s="1"/>
  <c r="BM645" i="11" s="1"/>
  <c r="S644" i="11"/>
  <c r="AW644" i="11" s="1"/>
  <c r="BL644" i="11" s="1"/>
  <c r="R643" i="11"/>
  <c r="AV643" i="11" s="1"/>
  <c r="BK643" i="11" s="1"/>
  <c r="Q642" i="11"/>
  <c r="AU642" i="11" s="1"/>
  <c r="BJ642" i="11" s="1"/>
  <c r="P641" i="11"/>
  <c r="AT641" i="11" s="1"/>
  <c r="BI641" i="11" s="1"/>
  <c r="O640" i="11"/>
  <c r="AS640" i="11" s="1"/>
  <c r="BH640" i="11" s="1"/>
  <c r="N639" i="11"/>
  <c r="AR639" i="11" s="1"/>
  <c r="BG639" i="11" s="1"/>
  <c r="M638" i="11"/>
  <c r="AQ638" i="11" s="1"/>
  <c r="BF638" i="11" s="1"/>
  <c r="L637" i="11"/>
  <c r="AP637" i="11" s="1"/>
  <c r="BE637" i="11" s="1"/>
  <c r="K636" i="11"/>
  <c r="AO636" i="11" s="1"/>
  <c r="BD636" i="11" s="1"/>
  <c r="J635" i="11"/>
  <c r="AN635" i="11" s="1"/>
  <c r="BC635" i="11" s="1"/>
  <c r="T633" i="11"/>
  <c r="AX633" i="11" s="1"/>
  <c r="BM633" i="11" s="1"/>
  <c r="S632" i="11"/>
  <c r="AW632" i="11" s="1"/>
  <c r="BL632" i="11" s="1"/>
  <c r="R631" i="11"/>
  <c r="AV631" i="11" s="1"/>
  <c r="BK631" i="11" s="1"/>
  <c r="Q630" i="11"/>
  <c r="AU630" i="11" s="1"/>
  <c r="BJ630" i="11" s="1"/>
  <c r="P629" i="11"/>
  <c r="AT629" i="11" s="1"/>
  <c r="BI629" i="11" s="1"/>
  <c r="O628" i="11"/>
  <c r="AS628" i="11" s="1"/>
  <c r="BH628" i="11" s="1"/>
  <c r="N627" i="11"/>
  <c r="AR627" i="11" s="1"/>
  <c r="BG627" i="11" s="1"/>
  <c r="S657" i="11"/>
  <c r="AW657" i="11" s="1"/>
  <c r="BL657" i="11" s="1"/>
  <c r="R656" i="11"/>
  <c r="AV656" i="11" s="1"/>
  <c r="BK656" i="11" s="1"/>
  <c r="Q655" i="11"/>
  <c r="AU655" i="11" s="1"/>
  <c r="BJ655" i="11" s="1"/>
  <c r="P654" i="11"/>
  <c r="AT654" i="11" s="1"/>
  <c r="BI654" i="11" s="1"/>
  <c r="O653" i="11"/>
  <c r="AS653" i="11" s="1"/>
  <c r="BH653" i="11" s="1"/>
  <c r="N652" i="11"/>
  <c r="AR652" i="11" s="1"/>
  <c r="BG652" i="11" s="1"/>
  <c r="M651" i="11"/>
  <c r="AQ651" i="11" s="1"/>
  <c r="BF651" i="11" s="1"/>
  <c r="L650" i="11"/>
  <c r="AP650" i="11" s="1"/>
  <c r="BE650" i="11" s="1"/>
  <c r="K649" i="11"/>
  <c r="AO649" i="11" s="1"/>
  <c r="BD649" i="11" s="1"/>
  <c r="J648" i="11"/>
  <c r="AN648" i="11" s="1"/>
  <c r="BC648" i="11" s="1"/>
  <c r="T646" i="11"/>
  <c r="AX646" i="11" s="1"/>
  <c r="BM646" i="11" s="1"/>
  <c r="S645" i="11"/>
  <c r="AW645" i="11" s="1"/>
  <c r="BL645" i="11" s="1"/>
  <c r="R644" i="11"/>
  <c r="AV644" i="11" s="1"/>
  <c r="BK644" i="11" s="1"/>
  <c r="Q643" i="11"/>
  <c r="AU643" i="11" s="1"/>
  <c r="BJ643" i="11" s="1"/>
  <c r="P642" i="11"/>
  <c r="AT642" i="11" s="1"/>
  <c r="BI642" i="11" s="1"/>
  <c r="O641" i="11"/>
  <c r="AS641" i="11" s="1"/>
  <c r="BH641" i="11" s="1"/>
  <c r="N640" i="11"/>
  <c r="AR640" i="11" s="1"/>
  <c r="BG640" i="11" s="1"/>
  <c r="M639" i="11"/>
  <c r="AQ639" i="11" s="1"/>
  <c r="BF639" i="11" s="1"/>
  <c r="L638" i="11"/>
  <c r="AP638" i="11" s="1"/>
  <c r="BE638" i="11" s="1"/>
  <c r="K637" i="11"/>
  <c r="AO637" i="11" s="1"/>
  <c r="BD637" i="11" s="1"/>
  <c r="J636" i="11"/>
  <c r="AN636" i="11" s="1"/>
  <c r="BC636" i="11" s="1"/>
  <c r="T634" i="11"/>
  <c r="AX634" i="11" s="1"/>
  <c r="BM634" i="11" s="1"/>
  <c r="S633" i="11"/>
  <c r="AW633" i="11" s="1"/>
  <c r="BL633" i="11" s="1"/>
  <c r="R632" i="11"/>
  <c r="AV632" i="11" s="1"/>
  <c r="BK632" i="11" s="1"/>
  <c r="Q631" i="11"/>
  <c r="AU631" i="11" s="1"/>
  <c r="BJ631" i="11" s="1"/>
  <c r="P630" i="11"/>
  <c r="AT630" i="11" s="1"/>
  <c r="BI630" i="11" s="1"/>
  <c r="O629" i="11"/>
  <c r="AS629" i="11" s="1"/>
  <c r="BH629" i="11" s="1"/>
  <c r="N628" i="11"/>
  <c r="AR628" i="11" s="1"/>
  <c r="BG628" i="11" s="1"/>
  <c r="R657" i="11"/>
  <c r="AV657" i="11" s="1"/>
  <c r="BK657" i="11" s="1"/>
  <c r="Q656" i="11"/>
  <c r="AU656" i="11" s="1"/>
  <c r="BJ656" i="11" s="1"/>
  <c r="P655" i="11"/>
  <c r="AT655" i="11" s="1"/>
  <c r="BI655" i="11" s="1"/>
  <c r="O654" i="11"/>
  <c r="AS654" i="11" s="1"/>
  <c r="BH654" i="11" s="1"/>
  <c r="N653" i="11"/>
  <c r="AR653" i="11" s="1"/>
  <c r="BG653" i="11" s="1"/>
  <c r="M652" i="11"/>
  <c r="AQ652" i="11" s="1"/>
  <c r="BF652" i="11" s="1"/>
  <c r="L651" i="11"/>
  <c r="AP651" i="11" s="1"/>
  <c r="BE651" i="11" s="1"/>
  <c r="K650" i="11"/>
  <c r="AO650" i="11" s="1"/>
  <c r="BD650" i="11" s="1"/>
  <c r="J649" i="11"/>
  <c r="AN649" i="11" s="1"/>
  <c r="BC649" i="11" s="1"/>
  <c r="T647" i="11"/>
  <c r="AX647" i="11" s="1"/>
  <c r="BM647" i="11" s="1"/>
  <c r="S646" i="11"/>
  <c r="AW646" i="11" s="1"/>
  <c r="BL646" i="11" s="1"/>
  <c r="R645" i="11"/>
  <c r="AV645" i="11" s="1"/>
  <c r="BK645" i="11" s="1"/>
  <c r="Q644" i="11"/>
  <c r="AU644" i="11" s="1"/>
  <c r="BJ644" i="11" s="1"/>
  <c r="P643" i="11"/>
  <c r="AT643" i="11" s="1"/>
  <c r="BI643" i="11" s="1"/>
  <c r="O642" i="11"/>
  <c r="AS642" i="11" s="1"/>
  <c r="BH642" i="11" s="1"/>
  <c r="N641" i="11"/>
  <c r="AR641" i="11" s="1"/>
  <c r="BG641" i="11" s="1"/>
  <c r="M640" i="11"/>
  <c r="AQ640" i="11" s="1"/>
  <c r="BF640" i="11" s="1"/>
  <c r="L639" i="11"/>
  <c r="AP639" i="11" s="1"/>
  <c r="BE639" i="11" s="1"/>
  <c r="Q657" i="11"/>
  <c r="AU657" i="11" s="1"/>
  <c r="BJ657" i="11" s="1"/>
  <c r="P656" i="11"/>
  <c r="AT656" i="11" s="1"/>
  <c r="BI656" i="11" s="1"/>
  <c r="O655" i="11"/>
  <c r="AS655" i="11" s="1"/>
  <c r="BH655" i="11" s="1"/>
  <c r="N654" i="11"/>
  <c r="AR654" i="11" s="1"/>
  <c r="BG654" i="11" s="1"/>
  <c r="M653" i="11"/>
  <c r="AQ653" i="11" s="1"/>
  <c r="BF653" i="11" s="1"/>
  <c r="L652" i="11"/>
  <c r="AP652" i="11" s="1"/>
  <c r="BE652" i="11" s="1"/>
  <c r="K651" i="11"/>
  <c r="AO651" i="11" s="1"/>
  <c r="BD651" i="11" s="1"/>
  <c r="J650" i="11"/>
  <c r="AN650" i="11" s="1"/>
  <c r="BC650" i="11" s="1"/>
  <c r="T648" i="11"/>
  <c r="AX648" i="11" s="1"/>
  <c r="BM648" i="11" s="1"/>
  <c r="S647" i="11"/>
  <c r="AW647" i="11" s="1"/>
  <c r="BL647" i="11" s="1"/>
  <c r="R646" i="11"/>
  <c r="AV646" i="11" s="1"/>
  <c r="BK646" i="11" s="1"/>
  <c r="Q645" i="11"/>
  <c r="AU645" i="11" s="1"/>
  <c r="BJ645" i="11" s="1"/>
  <c r="P644" i="11"/>
  <c r="AT644" i="11" s="1"/>
  <c r="BI644" i="11" s="1"/>
  <c r="O643" i="11"/>
  <c r="AS643" i="11" s="1"/>
  <c r="BH643" i="11" s="1"/>
  <c r="N642" i="11"/>
  <c r="AR642" i="11" s="1"/>
  <c r="BG642" i="11" s="1"/>
  <c r="M641" i="11"/>
  <c r="AQ641" i="11" s="1"/>
  <c r="BF641" i="11" s="1"/>
  <c r="L640" i="11"/>
  <c r="AP640" i="11" s="1"/>
  <c r="BE640" i="11" s="1"/>
  <c r="K639" i="11"/>
  <c r="AO639" i="11" s="1"/>
  <c r="BD639" i="11" s="1"/>
  <c r="P657" i="11"/>
  <c r="AT657" i="11" s="1"/>
  <c r="BI657" i="11" s="1"/>
  <c r="O656" i="11"/>
  <c r="AS656" i="11" s="1"/>
  <c r="BH656" i="11" s="1"/>
  <c r="N655" i="11"/>
  <c r="AR655" i="11" s="1"/>
  <c r="BG655" i="11" s="1"/>
  <c r="M654" i="11"/>
  <c r="AQ654" i="11" s="1"/>
  <c r="BF654" i="11" s="1"/>
  <c r="L653" i="11"/>
  <c r="AP653" i="11" s="1"/>
  <c r="BE653" i="11" s="1"/>
  <c r="K652" i="11"/>
  <c r="AO652" i="11" s="1"/>
  <c r="BD652" i="11" s="1"/>
  <c r="J651" i="11"/>
  <c r="AN651" i="11" s="1"/>
  <c r="BC651" i="11" s="1"/>
  <c r="T649" i="11"/>
  <c r="AX649" i="11" s="1"/>
  <c r="BM649" i="11" s="1"/>
  <c r="S648" i="11"/>
  <c r="AW648" i="11" s="1"/>
  <c r="BL648" i="11" s="1"/>
  <c r="R647" i="11"/>
  <c r="AV647" i="11" s="1"/>
  <c r="BK647" i="11" s="1"/>
  <c r="Q646" i="11"/>
  <c r="AU646" i="11" s="1"/>
  <c r="BJ646" i="11" s="1"/>
  <c r="P645" i="11"/>
  <c r="AT645" i="11" s="1"/>
  <c r="BI645" i="11" s="1"/>
  <c r="O644" i="11"/>
  <c r="AS644" i="11" s="1"/>
  <c r="BH644" i="11" s="1"/>
  <c r="N643" i="11"/>
  <c r="AR643" i="11" s="1"/>
  <c r="BG643" i="11" s="1"/>
  <c r="M642" i="11"/>
  <c r="AQ642" i="11" s="1"/>
  <c r="BF642" i="11" s="1"/>
  <c r="L641" i="11"/>
  <c r="AP641" i="11" s="1"/>
  <c r="BE641" i="11" s="1"/>
  <c r="K640" i="11"/>
  <c r="AO640" i="11" s="1"/>
  <c r="BD640" i="11" s="1"/>
  <c r="J639" i="11"/>
  <c r="AN639" i="11" s="1"/>
  <c r="BC639" i="11" s="1"/>
  <c r="J616" i="11"/>
  <c r="AN616" i="11" s="1"/>
  <c r="BC616" i="11" s="1"/>
  <c r="T614" i="11"/>
  <c r="AX614" i="11" s="1"/>
  <c r="BM614" i="11" s="1"/>
  <c r="S613" i="11"/>
  <c r="AW613" i="11" s="1"/>
  <c r="BL613" i="11" s="1"/>
  <c r="R612" i="11"/>
  <c r="AV612" i="11" s="1"/>
  <c r="BK612" i="11" s="1"/>
  <c r="Q611" i="11"/>
  <c r="AU611" i="11" s="1"/>
  <c r="BJ611" i="11" s="1"/>
  <c r="P610" i="11"/>
  <c r="AT610" i="11" s="1"/>
  <c r="BI610" i="11" s="1"/>
  <c r="O609" i="11"/>
  <c r="AS609" i="11" s="1"/>
  <c r="BH609" i="11" s="1"/>
  <c r="N608" i="11"/>
  <c r="AR608" i="11" s="1"/>
  <c r="BG608" i="11" s="1"/>
  <c r="M607" i="11"/>
  <c r="AQ607" i="11" s="1"/>
  <c r="BF607" i="11" s="1"/>
  <c r="L606" i="11"/>
  <c r="AP606" i="11" s="1"/>
  <c r="BE606" i="11" s="1"/>
  <c r="K605" i="11"/>
  <c r="AO605" i="11" s="1"/>
  <c r="BD605" i="11" s="1"/>
  <c r="J604" i="11"/>
  <c r="AN604" i="11" s="1"/>
  <c r="BC604" i="11" s="1"/>
  <c r="T602" i="11"/>
  <c r="AX602" i="11" s="1"/>
  <c r="BM602" i="11" s="1"/>
  <c r="S601" i="11"/>
  <c r="AW601" i="11" s="1"/>
  <c r="BL601" i="11" s="1"/>
  <c r="R600" i="11"/>
  <c r="AV600" i="11" s="1"/>
  <c r="BK600" i="11" s="1"/>
  <c r="Q599" i="11"/>
  <c r="AU599" i="11" s="1"/>
  <c r="BJ599" i="11" s="1"/>
  <c r="P598" i="11"/>
  <c r="AT598" i="11" s="1"/>
  <c r="BI598" i="11" s="1"/>
  <c r="O597" i="11"/>
  <c r="AS597" i="11" s="1"/>
  <c r="BH597" i="11" s="1"/>
  <c r="N596" i="11"/>
  <c r="AR596" i="11" s="1"/>
  <c r="BG596" i="11" s="1"/>
  <c r="M595" i="11"/>
  <c r="AQ595" i="11" s="1"/>
  <c r="BF595" i="11" s="1"/>
  <c r="L594" i="11"/>
  <c r="AP594" i="11" s="1"/>
  <c r="BE594" i="11" s="1"/>
  <c r="K593" i="11"/>
  <c r="AO593" i="11" s="1"/>
  <c r="BD593" i="11" s="1"/>
  <c r="J592" i="11"/>
  <c r="AN592" i="11" s="1"/>
  <c r="BC592" i="11" s="1"/>
  <c r="T590" i="11"/>
  <c r="AX590" i="11" s="1"/>
  <c r="BM590" i="11" s="1"/>
  <c r="S589" i="11"/>
  <c r="AW589" i="11" s="1"/>
  <c r="BL589" i="11" s="1"/>
  <c r="R588" i="11"/>
  <c r="AV588" i="11" s="1"/>
  <c r="BK588" i="11" s="1"/>
  <c r="Q587" i="11"/>
  <c r="AU587" i="11" s="1"/>
  <c r="BJ587" i="11" s="1"/>
  <c r="P586" i="11"/>
  <c r="AT586" i="11" s="1"/>
  <c r="BI586" i="11" s="1"/>
  <c r="O585" i="11"/>
  <c r="AS585" i="11" s="1"/>
  <c r="BH585" i="11" s="1"/>
  <c r="N584" i="11"/>
  <c r="AR584" i="11" s="1"/>
  <c r="BG584" i="11" s="1"/>
  <c r="J617" i="11"/>
  <c r="AN617" i="11" s="1"/>
  <c r="BC617" i="11" s="1"/>
  <c r="T615" i="11"/>
  <c r="AX615" i="11" s="1"/>
  <c r="BM615" i="11" s="1"/>
  <c r="S614" i="11"/>
  <c r="AW614" i="11" s="1"/>
  <c r="BL614" i="11" s="1"/>
  <c r="R613" i="11"/>
  <c r="AV613" i="11" s="1"/>
  <c r="BK613" i="11" s="1"/>
  <c r="Q612" i="11"/>
  <c r="AU612" i="11" s="1"/>
  <c r="BJ612" i="11" s="1"/>
  <c r="P611" i="11"/>
  <c r="AT611" i="11" s="1"/>
  <c r="BI611" i="11" s="1"/>
  <c r="O610" i="11"/>
  <c r="AS610" i="11" s="1"/>
  <c r="BH610" i="11" s="1"/>
  <c r="N609" i="11"/>
  <c r="AR609" i="11" s="1"/>
  <c r="BG609" i="11" s="1"/>
  <c r="M608" i="11"/>
  <c r="AQ608" i="11" s="1"/>
  <c r="BF608" i="11" s="1"/>
  <c r="L607" i="11"/>
  <c r="AP607" i="11" s="1"/>
  <c r="BE607" i="11" s="1"/>
  <c r="K606" i="11"/>
  <c r="AO606" i="11" s="1"/>
  <c r="BD606" i="11" s="1"/>
  <c r="J605" i="11"/>
  <c r="AN605" i="11" s="1"/>
  <c r="BC605" i="11" s="1"/>
  <c r="T603" i="11"/>
  <c r="AX603" i="11" s="1"/>
  <c r="BM603" i="11" s="1"/>
  <c r="S602" i="11"/>
  <c r="AW602" i="11" s="1"/>
  <c r="BL602" i="11" s="1"/>
  <c r="R601" i="11"/>
  <c r="AV601" i="11" s="1"/>
  <c r="BK601" i="11" s="1"/>
  <c r="Q600" i="11"/>
  <c r="AU600" i="11" s="1"/>
  <c r="BJ600" i="11" s="1"/>
  <c r="P599" i="11"/>
  <c r="AT599" i="11" s="1"/>
  <c r="BI599" i="11" s="1"/>
  <c r="O598" i="11"/>
  <c r="AS598" i="11" s="1"/>
  <c r="BH598" i="11" s="1"/>
  <c r="N597" i="11"/>
  <c r="AR597" i="11" s="1"/>
  <c r="BG597" i="11" s="1"/>
  <c r="M596" i="11"/>
  <c r="AQ596" i="11" s="1"/>
  <c r="BF596" i="11" s="1"/>
  <c r="L595" i="11"/>
  <c r="AP595" i="11" s="1"/>
  <c r="BE595" i="11" s="1"/>
  <c r="K594" i="11"/>
  <c r="AO594" i="11" s="1"/>
  <c r="BD594" i="11" s="1"/>
  <c r="J593" i="11"/>
  <c r="AN593" i="11" s="1"/>
  <c r="BC593" i="11" s="1"/>
  <c r="T591" i="11"/>
  <c r="AX591" i="11" s="1"/>
  <c r="BM591" i="11" s="1"/>
  <c r="S590" i="11"/>
  <c r="AW590" i="11" s="1"/>
  <c r="BL590" i="11" s="1"/>
  <c r="R589" i="11"/>
  <c r="AV589" i="11" s="1"/>
  <c r="BK589" i="11" s="1"/>
  <c r="Q588" i="11"/>
  <c r="AU588" i="11" s="1"/>
  <c r="BJ588" i="11" s="1"/>
  <c r="P587" i="11"/>
  <c r="AT587" i="11" s="1"/>
  <c r="BI587" i="11" s="1"/>
  <c r="O586" i="11"/>
  <c r="AS586" i="11" s="1"/>
  <c r="BH586" i="11" s="1"/>
  <c r="N585" i="11"/>
  <c r="AR585" i="11" s="1"/>
  <c r="BG585" i="11" s="1"/>
  <c r="M609" i="11"/>
  <c r="AQ609" i="11" s="1"/>
  <c r="BF609" i="11" s="1"/>
  <c r="L608" i="11"/>
  <c r="AP608" i="11" s="1"/>
  <c r="BE608" i="11" s="1"/>
  <c r="K607" i="11"/>
  <c r="AO607" i="11" s="1"/>
  <c r="BD607" i="11" s="1"/>
  <c r="J606" i="11"/>
  <c r="AN606" i="11" s="1"/>
  <c r="BC606" i="11" s="1"/>
  <c r="T604" i="11"/>
  <c r="AX604" i="11" s="1"/>
  <c r="BM604" i="11" s="1"/>
  <c r="S603" i="11"/>
  <c r="AW603" i="11" s="1"/>
  <c r="BL603" i="11" s="1"/>
  <c r="R602" i="11"/>
  <c r="AV602" i="11" s="1"/>
  <c r="BK602" i="11" s="1"/>
  <c r="Q601" i="11"/>
  <c r="AU601" i="11" s="1"/>
  <c r="BJ601" i="11" s="1"/>
  <c r="P600" i="11"/>
  <c r="AT600" i="11" s="1"/>
  <c r="BI600" i="11" s="1"/>
  <c r="O599" i="11"/>
  <c r="AS599" i="11" s="1"/>
  <c r="BH599" i="11" s="1"/>
  <c r="N598" i="11"/>
  <c r="AR598" i="11" s="1"/>
  <c r="BG598" i="11" s="1"/>
  <c r="M597" i="11"/>
  <c r="AQ597" i="11" s="1"/>
  <c r="BF597" i="11" s="1"/>
  <c r="L596" i="11"/>
  <c r="AP596" i="11" s="1"/>
  <c r="BE596" i="11" s="1"/>
  <c r="K595" i="11"/>
  <c r="AO595" i="11" s="1"/>
  <c r="BD595" i="11" s="1"/>
  <c r="J594" i="11"/>
  <c r="AN594" i="11" s="1"/>
  <c r="BC594" i="11" s="1"/>
  <c r="T592" i="11"/>
  <c r="AX592" i="11" s="1"/>
  <c r="BM592" i="11" s="1"/>
  <c r="S591" i="11"/>
  <c r="AW591" i="11" s="1"/>
  <c r="BL591" i="11" s="1"/>
  <c r="R590" i="11"/>
  <c r="AV590" i="11" s="1"/>
  <c r="BK590" i="11" s="1"/>
  <c r="Q589" i="11"/>
  <c r="AU589" i="11" s="1"/>
  <c r="BJ589" i="11" s="1"/>
  <c r="P588" i="11"/>
  <c r="AT588" i="11" s="1"/>
  <c r="BI588" i="11" s="1"/>
  <c r="O587" i="11"/>
  <c r="AS587" i="11" s="1"/>
  <c r="BH587" i="11" s="1"/>
  <c r="N586" i="11"/>
  <c r="AR586" i="11" s="1"/>
  <c r="BG586" i="11" s="1"/>
  <c r="M585" i="11"/>
  <c r="AQ585" i="11" s="1"/>
  <c r="BF585" i="11" s="1"/>
  <c r="L584" i="11"/>
  <c r="AP584" i="11" s="1"/>
  <c r="BE584" i="11" s="1"/>
  <c r="K583" i="11"/>
  <c r="AO583" i="11" s="1"/>
  <c r="BD583" i="11" s="1"/>
  <c r="J582" i="11"/>
  <c r="AN582" i="11" s="1"/>
  <c r="BC582" i="11" s="1"/>
  <c r="T580" i="11"/>
  <c r="AX580" i="11" s="1"/>
  <c r="BM580" i="11" s="1"/>
  <c r="S579" i="11"/>
  <c r="AW579" i="11" s="1"/>
  <c r="BL579" i="11" s="1"/>
  <c r="R578" i="11"/>
  <c r="AV578" i="11" s="1"/>
  <c r="BK578" i="11" s="1"/>
  <c r="Q577" i="11"/>
  <c r="AU577" i="11" s="1"/>
  <c r="BJ577" i="11" s="1"/>
  <c r="P576" i="11"/>
  <c r="AT576" i="11" s="1"/>
  <c r="BI576" i="11" s="1"/>
  <c r="O575" i="11"/>
  <c r="AS575" i="11" s="1"/>
  <c r="BH575" i="11" s="1"/>
  <c r="N574" i="11"/>
  <c r="AR574" i="11" s="1"/>
  <c r="BG574" i="11" s="1"/>
  <c r="M573" i="11"/>
  <c r="AQ573" i="11" s="1"/>
  <c r="BF573" i="11" s="1"/>
  <c r="L572" i="11"/>
  <c r="AP572" i="11" s="1"/>
  <c r="BE572" i="11" s="1"/>
  <c r="K571" i="11"/>
  <c r="AO571" i="11" s="1"/>
  <c r="BD571" i="11" s="1"/>
  <c r="R452" i="11"/>
  <c r="AV452" i="11" s="1"/>
  <c r="BK452" i="11" s="1"/>
  <c r="K608" i="11"/>
  <c r="AO608" i="11" s="1"/>
  <c r="BD608" i="11" s="1"/>
  <c r="R609" i="11"/>
  <c r="AV609" i="11" s="1"/>
  <c r="BK609" i="11" s="1"/>
  <c r="K611" i="11"/>
  <c r="AO611" i="11" s="1"/>
  <c r="BD611" i="11" s="1"/>
  <c r="O612" i="11"/>
  <c r="AS612" i="11" s="1"/>
  <c r="BH612" i="11" s="1"/>
  <c r="K614" i="11"/>
  <c r="AO614" i="11" s="1"/>
  <c r="BD614" i="11" s="1"/>
  <c r="O615" i="11"/>
  <c r="AS615" i="11" s="1"/>
  <c r="BH615" i="11" s="1"/>
  <c r="S616" i="11"/>
  <c r="AW616" i="11" s="1"/>
  <c r="BL616" i="11" s="1"/>
  <c r="O618" i="11"/>
  <c r="AS618" i="11" s="1"/>
  <c r="BH618" i="11" s="1"/>
  <c r="S619" i="11"/>
  <c r="AW619" i="11" s="1"/>
  <c r="BL619" i="11" s="1"/>
  <c r="L621" i="11"/>
  <c r="AP621" i="11" s="1"/>
  <c r="BE621" i="11" s="1"/>
  <c r="S622" i="11"/>
  <c r="AW622" i="11" s="1"/>
  <c r="BL622" i="11" s="1"/>
  <c r="L624" i="11"/>
  <c r="AP624" i="11" s="1"/>
  <c r="BE624" i="11" s="1"/>
  <c r="P625" i="11"/>
  <c r="AT625" i="11" s="1"/>
  <c r="BI625" i="11" s="1"/>
  <c r="M627" i="11"/>
  <c r="AQ627" i="11" s="1"/>
  <c r="BF627" i="11" s="1"/>
  <c r="N629" i="11"/>
  <c r="AR629" i="11" s="1"/>
  <c r="BG629" i="11" s="1"/>
  <c r="P631" i="11"/>
  <c r="AT631" i="11" s="1"/>
  <c r="BI631" i="11" s="1"/>
  <c r="R633" i="11"/>
  <c r="AV633" i="11" s="1"/>
  <c r="BK633" i="11" s="1"/>
  <c r="T635" i="11"/>
  <c r="AX635" i="11" s="1"/>
  <c r="BM635" i="11" s="1"/>
  <c r="K638" i="11"/>
  <c r="AO638" i="11" s="1"/>
  <c r="BD638" i="11" s="1"/>
  <c r="T641" i="11"/>
  <c r="AX641" i="11" s="1"/>
  <c r="BM641" i="11" s="1"/>
  <c r="M646" i="11"/>
  <c r="AQ646" i="11" s="1"/>
  <c r="BF646" i="11" s="1"/>
  <c r="R652" i="11"/>
  <c r="AV652" i="11" s="1"/>
  <c r="BK652" i="11" s="1"/>
  <c r="S452" i="11"/>
  <c r="AW452" i="11" s="1"/>
  <c r="BL452" i="11" s="1"/>
  <c r="T452" i="11"/>
  <c r="AX452" i="11" s="1"/>
  <c r="BM452" i="11" s="1"/>
  <c r="P608" i="11"/>
  <c r="AT608" i="11" s="1"/>
  <c r="BI608" i="11" s="1"/>
  <c r="T609" i="11"/>
  <c r="AX609" i="11" s="1"/>
  <c r="BM609" i="11" s="1"/>
  <c r="M611" i="11"/>
  <c r="AQ611" i="11" s="1"/>
  <c r="BF611" i="11" s="1"/>
  <c r="T612" i="11"/>
  <c r="AX612" i="11" s="1"/>
  <c r="BM612" i="11" s="1"/>
  <c r="M614" i="11"/>
  <c r="AQ614" i="11" s="1"/>
  <c r="BF614" i="11" s="1"/>
  <c r="Q615" i="11"/>
  <c r="AU615" i="11" s="1"/>
  <c r="BJ615" i="11" s="1"/>
  <c r="M617" i="11"/>
  <c r="AQ617" i="11" s="1"/>
  <c r="BF617" i="11" s="1"/>
  <c r="Q618" i="11"/>
  <c r="AU618" i="11" s="1"/>
  <c r="BJ618" i="11" s="1"/>
  <c r="J620" i="11"/>
  <c r="AN620" i="11" s="1"/>
  <c r="BC620" i="11" s="1"/>
  <c r="Q621" i="11"/>
  <c r="AU621" i="11" s="1"/>
  <c r="BJ621" i="11" s="1"/>
  <c r="J623" i="11"/>
  <c r="AN623" i="11" s="1"/>
  <c r="BC623" i="11" s="1"/>
  <c r="N624" i="11"/>
  <c r="AR624" i="11" s="1"/>
  <c r="BG624" i="11" s="1"/>
  <c r="J626" i="11"/>
  <c r="AN626" i="11" s="1"/>
  <c r="BC626" i="11" s="1"/>
  <c r="Q627" i="11"/>
  <c r="AU627" i="11" s="1"/>
  <c r="BJ627" i="11" s="1"/>
  <c r="S629" i="11"/>
  <c r="AW629" i="11" s="1"/>
  <c r="BL629" i="11" s="1"/>
  <c r="J632" i="11"/>
  <c r="AN632" i="11" s="1"/>
  <c r="BC632" i="11" s="1"/>
  <c r="L634" i="11"/>
  <c r="AP634" i="11" s="1"/>
  <c r="BE634" i="11" s="1"/>
  <c r="N636" i="11"/>
  <c r="AR636" i="11" s="1"/>
  <c r="BG636" i="11" s="1"/>
  <c r="P638" i="11"/>
  <c r="AT638" i="11" s="1"/>
  <c r="BI638" i="11" s="1"/>
  <c r="T642" i="11"/>
  <c r="AX642" i="11" s="1"/>
  <c r="BM642" i="11" s="1"/>
  <c r="M647" i="11"/>
  <c r="AQ647" i="11" s="1"/>
  <c r="BF647" i="11" s="1"/>
  <c r="S653" i="11"/>
  <c r="AW653" i="11" s="1"/>
  <c r="BL653" i="11" s="1"/>
  <c r="I452" i="11"/>
  <c r="AM452" i="11" s="1"/>
  <c r="BB452" i="11" s="1"/>
  <c r="J452" i="11"/>
  <c r="AN452" i="11" s="1"/>
  <c r="BC452" i="11" s="1"/>
  <c r="K452" i="11"/>
  <c r="AO452" i="11" s="1"/>
  <c r="BD452" i="11" s="1"/>
  <c r="N610" i="11"/>
  <c r="AR610" i="11" s="1"/>
  <c r="BG610" i="11" s="1"/>
  <c r="O611" i="11"/>
  <c r="AS611" i="11" s="1"/>
  <c r="BH611" i="11" s="1"/>
  <c r="P612" i="11"/>
  <c r="AT612" i="11" s="1"/>
  <c r="BI612" i="11" s="1"/>
  <c r="Q613" i="11"/>
  <c r="AU613" i="11" s="1"/>
  <c r="BJ613" i="11" s="1"/>
  <c r="R614" i="11"/>
  <c r="AV614" i="11" s="1"/>
  <c r="BK614" i="11" s="1"/>
  <c r="S615" i="11"/>
  <c r="AW615" i="11" s="1"/>
  <c r="BL615" i="11" s="1"/>
  <c r="T616" i="11"/>
  <c r="AX616" i="11" s="1"/>
  <c r="BM616" i="11" s="1"/>
  <c r="J618" i="11"/>
  <c r="AN618" i="11" s="1"/>
  <c r="BC618" i="11" s="1"/>
  <c r="K619" i="11"/>
  <c r="AO619" i="11" s="1"/>
  <c r="BD619" i="11" s="1"/>
  <c r="L620" i="11"/>
  <c r="AP620" i="11" s="1"/>
  <c r="BE620" i="11" s="1"/>
  <c r="M621" i="11"/>
  <c r="AQ621" i="11" s="1"/>
  <c r="BF621" i="11" s="1"/>
  <c r="N622" i="11"/>
  <c r="AR622" i="11" s="1"/>
  <c r="BG622" i="11" s="1"/>
  <c r="O623" i="11"/>
  <c r="AS623" i="11" s="1"/>
  <c r="BH623" i="11" s="1"/>
  <c r="P624" i="11"/>
  <c r="AT624" i="11" s="1"/>
  <c r="BI624" i="11" s="1"/>
  <c r="Q625" i="11"/>
  <c r="AU625" i="11" s="1"/>
  <c r="BJ625" i="11" s="1"/>
  <c r="R626" i="11"/>
  <c r="AV626" i="11" s="1"/>
  <c r="BK626" i="11" s="1"/>
  <c r="S627" i="11"/>
  <c r="AW627" i="11" s="1"/>
  <c r="BL627" i="11" s="1"/>
  <c r="T628" i="11"/>
  <c r="AX628" i="11" s="1"/>
  <c r="BM628" i="11" s="1"/>
  <c r="J630" i="11"/>
  <c r="AN630" i="11" s="1"/>
  <c r="BC630" i="11" s="1"/>
  <c r="K631" i="11"/>
  <c r="AO631" i="11" s="1"/>
  <c r="BD631" i="11" s="1"/>
  <c r="L632" i="11"/>
  <c r="AP632" i="11" s="1"/>
  <c r="BE632" i="11" s="1"/>
  <c r="M633" i="11"/>
  <c r="AQ633" i="11" s="1"/>
  <c r="BF633" i="11" s="1"/>
  <c r="N634" i="11"/>
  <c r="AR634" i="11" s="1"/>
  <c r="BG634" i="11" s="1"/>
  <c r="O635" i="11"/>
  <c r="AS635" i="11" s="1"/>
  <c r="BH635" i="11" s="1"/>
  <c r="P636" i="11"/>
  <c r="AT636" i="11" s="1"/>
  <c r="BI636" i="11" s="1"/>
  <c r="Q637" i="11"/>
  <c r="AU637" i="11" s="1"/>
  <c r="BJ637" i="11" s="1"/>
  <c r="R638" i="11"/>
  <c r="AV638" i="11" s="1"/>
  <c r="BK638" i="11" s="1"/>
  <c r="S639" i="11"/>
  <c r="AW639" i="11" s="1"/>
  <c r="BL639" i="11" s="1"/>
  <c r="T640" i="11"/>
  <c r="AX640" i="11" s="1"/>
  <c r="BM640" i="11" s="1"/>
  <c r="J642" i="11"/>
  <c r="AN642" i="11" s="1"/>
  <c r="BC642" i="11" s="1"/>
  <c r="K643" i="11"/>
  <c r="AO643" i="11" s="1"/>
  <c r="BD643" i="11" s="1"/>
  <c r="L644" i="11"/>
  <c r="AP644" i="11" s="1"/>
  <c r="BE644" i="11" s="1"/>
  <c r="M645" i="11"/>
  <c r="AQ645" i="11" s="1"/>
  <c r="BF645" i="11" s="1"/>
  <c r="N646" i="11"/>
  <c r="AR646" i="11" s="1"/>
  <c r="BG646" i="11" s="1"/>
  <c r="O647" i="11"/>
  <c r="AS647" i="11" s="1"/>
  <c r="BH647" i="11" s="1"/>
  <c r="P648" i="11"/>
  <c r="AT648" i="11" s="1"/>
  <c r="BI648" i="11" s="1"/>
  <c r="Q649" i="11"/>
  <c r="AU649" i="11" s="1"/>
  <c r="BJ649" i="11" s="1"/>
  <c r="R650" i="11"/>
  <c r="AV650" i="11" s="1"/>
  <c r="BK650" i="11" s="1"/>
  <c r="S651" i="11"/>
  <c r="AW651" i="11" s="1"/>
  <c r="BL651" i="11" s="1"/>
  <c r="T652" i="11"/>
  <c r="AX652" i="11" s="1"/>
  <c r="BM652" i="11" s="1"/>
  <c r="J654" i="11"/>
  <c r="AN654" i="11" s="1"/>
  <c r="BC654" i="11" s="1"/>
  <c r="K655" i="11"/>
  <c r="AO655" i="11" s="1"/>
  <c r="BD655" i="11" s="1"/>
  <c r="L656" i="11"/>
  <c r="AP656" i="11" s="1"/>
  <c r="BE656" i="11" s="1"/>
  <c r="M657" i="11"/>
  <c r="AQ657" i="11" s="1"/>
  <c r="BF657" i="11" s="1"/>
  <c r="K618" i="11"/>
  <c r="AO618" i="11" s="1"/>
  <c r="BD618" i="11" s="1"/>
  <c r="L619" i="11"/>
  <c r="AP619" i="11" s="1"/>
  <c r="BE619" i="11" s="1"/>
  <c r="M620" i="11"/>
  <c r="AQ620" i="11" s="1"/>
  <c r="BF620" i="11" s="1"/>
  <c r="N621" i="11"/>
  <c r="AR621" i="11" s="1"/>
  <c r="BG621" i="11" s="1"/>
  <c r="O622" i="11"/>
  <c r="AS622" i="11" s="1"/>
  <c r="BH622" i="11" s="1"/>
  <c r="P623" i="11"/>
  <c r="AT623" i="11" s="1"/>
  <c r="BI623" i="11" s="1"/>
  <c r="Q624" i="11"/>
  <c r="AU624" i="11" s="1"/>
  <c r="BJ624" i="11" s="1"/>
  <c r="R625" i="11"/>
  <c r="AV625" i="11" s="1"/>
  <c r="BK625" i="11" s="1"/>
  <c r="S626" i="11"/>
  <c r="AW626" i="11" s="1"/>
  <c r="BL626" i="11" s="1"/>
  <c r="T627" i="11"/>
  <c r="AX627" i="11" s="1"/>
  <c r="BM627" i="11" s="1"/>
  <c r="J629" i="11"/>
  <c r="AN629" i="11" s="1"/>
  <c r="BC629" i="11" s="1"/>
  <c r="K630" i="11"/>
  <c r="AO630" i="11" s="1"/>
  <c r="BD630" i="11" s="1"/>
  <c r="L631" i="11"/>
  <c r="AP631" i="11" s="1"/>
  <c r="BE631" i="11" s="1"/>
  <c r="M632" i="11"/>
  <c r="AQ632" i="11" s="1"/>
  <c r="BF632" i="11" s="1"/>
  <c r="N633" i="11"/>
  <c r="AR633" i="11" s="1"/>
  <c r="BG633" i="11" s="1"/>
  <c r="O634" i="11"/>
  <c r="AS634" i="11" s="1"/>
  <c r="BH634" i="11" s="1"/>
  <c r="P635" i="11"/>
  <c r="AT635" i="11" s="1"/>
  <c r="BI635" i="11" s="1"/>
  <c r="Q636" i="11"/>
  <c r="AU636" i="11" s="1"/>
  <c r="BJ636" i="11" s="1"/>
  <c r="R637" i="11"/>
  <c r="AV637" i="11" s="1"/>
  <c r="BK637" i="11" s="1"/>
  <c r="S638" i="11"/>
  <c r="AW638" i="11" s="1"/>
  <c r="BL638" i="11" s="1"/>
  <c r="T639" i="11"/>
  <c r="AX639" i="11" s="1"/>
  <c r="BM639" i="11" s="1"/>
  <c r="J641" i="11"/>
  <c r="AN641" i="11" s="1"/>
  <c r="BC641" i="11" s="1"/>
  <c r="K642" i="11"/>
  <c r="AO642" i="11" s="1"/>
  <c r="BD642" i="11" s="1"/>
  <c r="L643" i="11"/>
  <c r="AP643" i="11" s="1"/>
  <c r="BE643" i="11" s="1"/>
  <c r="M644" i="11"/>
  <c r="AQ644" i="11" s="1"/>
  <c r="BF644" i="11" s="1"/>
  <c r="N645" i="11"/>
  <c r="AR645" i="11" s="1"/>
  <c r="BG645" i="11" s="1"/>
  <c r="O646" i="11"/>
  <c r="AS646" i="11" s="1"/>
  <c r="BH646" i="11" s="1"/>
  <c r="P647" i="11"/>
  <c r="AT647" i="11" s="1"/>
  <c r="BI647" i="11" s="1"/>
  <c r="Q648" i="11"/>
  <c r="AU648" i="11" s="1"/>
  <c r="BJ648" i="11" s="1"/>
  <c r="R649" i="11"/>
  <c r="AV649" i="11" s="1"/>
  <c r="BK649" i="11" s="1"/>
  <c r="S650" i="11"/>
  <c r="AW650" i="11" s="1"/>
  <c r="BL650" i="11" s="1"/>
  <c r="T651" i="11"/>
  <c r="AX651" i="11" s="1"/>
  <c r="BM651" i="11" s="1"/>
  <c r="J653" i="11"/>
  <c r="AN653" i="11" s="1"/>
  <c r="BC653" i="11" s="1"/>
  <c r="K654" i="11"/>
  <c r="AO654" i="11" s="1"/>
  <c r="BD654" i="11" s="1"/>
  <c r="L655" i="11"/>
  <c r="AP655" i="11" s="1"/>
  <c r="BE655" i="11" s="1"/>
  <c r="M656" i="11"/>
  <c r="AQ656" i="11" s="1"/>
  <c r="BF656" i="11" s="1"/>
  <c r="N657" i="11"/>
  <c r="AR657" i="11" s="1"/>
  <c r="BG657" i="11" s="1"/>
  <c r="K617" i="11"/>
  <c r="AO617" i="11" s="1"/>
  <c r="BD617" i="11" s="1"/>
  <c r="L618" i="11"/>
  <c r="AP618" i="11" s="1"/>
  <c r="BE618" i="11" s="1"/>
  <c r="M619" i="11"/>
  <c r="AQ619" i="11" s="1"/>
  <c r="BF619" i="11" s="1"/>
  <c r="N620" i="11"/>
  <c r="AR620" i="11" s="1"/>
  <c r="BG620" i="11" s="1"/>
  <c r="O621" i="11"/>
  <c r="AS621" i="11" s="1"/>
  <c r="BH621" i="11" s="1"/>
  <c r="P622" i="11"/>
  <c r="AT622" i="11" s="1"/>
  <c r="BI622" i="11" s="1"/>
  <c r="Q623" i="11"/>
  <c r="AU623" i="11" s="1"/>
  <c r="BJ623" i="11" s="1"/>
  <c r="R624" i="11"/>
  <c r="AV624" i="11" s="1"/>
  <c r="BK624" i="11" s="1"/>
  <c r="S625" i="11"/>
  <c r="AW625" i="11" s="1"/>
  <c r="BL625" i="11" s="1"/>
  <c r="T626" i="11"/>
  <c r="AX626" i="11" s="1"/>
  <c r="BM626" i="11" s="1"/>
  <c r="J628" i="11"/>
  <c r="AN628" i="11" s="1"/>
  <c r="BC628" i="11" s="1"/>
  <c r="K629" i="11"/>
  <c r="AO629" i="11" s="1"/>
  <c r="BD629" i="11" s="1"/>
  <c r="L630" i="11"/>
  <c r="AP630" i="11" s="1"/>
  <c r="BE630" i="11" s="1"/>
  <c r="M631" i="11"/>
  <c r="AQ631" i="11" s="1"/>
  <c r="BF631" i="11" s="1"/>
  <c r="N632" i="11"/>
  <c r="AR632" i="11" s="1"/>
  <c r="BG632" i="11" s="1"/>
  <c r="O633" i="11"/>
  <c r="AS633" i="11" s="1"/>
  <c r="BH633" i="11" s="1"/>
  <c r="P634" i="11"/>
  <c r="AT634" i="11" s="1"/>
  <c r="BI634" i="11" s="1"/>
  <c r="Q635" i="11"/>
  <c r="AU635" i="11" s="1"/>
  <c r="BJ635" i="11" s="1"/>
  <c r="R636" i="11"/>
  <c r="AV636" i="11" s="1"/>
  <c r="BK636" i="11" s="1"/>
  <c r="S637" i="11"/>
  <c r="AW637" i="11" s="1"/>
  <c r="BL637" i="11" s="1"/>
  <c r="T638" i="11"/>
  <c r="AX638" i="11" s="1"/>
  <c r="BM638" i="11" s="1"/>
  <c r="J640" i="11"/>
  <c r="AN640" i="11" s="1"/>
  <c r="BC640" i="11" s="1"/>
  <c r="K641" i="11"/>
  <c r="AO641" i="11" s="1"/>
  <c r="BD641" i="11" s="1"/>
  <c r="L642" i="11"/>
  <c r="AP642" i="11" s="1"/>
  <c r="BE642" i="11" s="1"/>
  <c r="M643" i="11"/>
  <c r="AQ643" i="11" s="1"/>
  <c r="BF643" i="11" s="1"/>
  <c r="N644" i="11"/>
  <c r="AR644" i="11" s="1"/>
  <c r="BG644" i="11" s="1"/>
  <c r="O645" i="11"/>
  <c r="AS645" i="11" s="1"/>
  <c r="BH645" i="11" s="1"/>
  <c r="P646" i="11"/>
  <c r="AT646" i="11" s="1"/>
  <c r="BI646" i="11" s="1"/>
  <c r="Q647" i="11"/>
  <c r="AU647" i="11" s="1"/>
  <c r="BJ647" i="11" s="1"/>
  <c r="R648" i="11"/>
  <c r="AV648" i="11" s="1"/>
  <c r="BK648" i="11" s="1"/>
  <c r="S649" i="11"/>
  <c r="AW649" i="11" s="1"/>
  <c r="BL649" i="11" s="1"/>
  <c r="T650" i="11"/>
  <c r="AX650" i="11" s="1"/>
  <c r="BM650" i="11" s="1"/>
  <c r="J652" i="11"/>
  <c r="AN652" i="11" s="1"/>
  <c r="BC652" i="11" s="1"/>
  <c r="K653" i="11"/>
  <c r="AO653" i="11" s="1"/>
  <c r="BD653" i="11" s="1"/>
  <c r="L654" i="11"/>
  <c r="AP654" i="11" s="1"/>
  <c r="BE654" i="11" s="1"/>
  <c r="M655" i="11"/>
  <c r="AQ655" i="11" s="1"/>
  <c r="BF655" i="11" s="1"/>
  <c r="N656" i="11"/>
  <c r="AR656" i="11" s="1"/>
  <c r="BG656" i="11" s="1"/>
  <c r="G49" i="11"/>
  <c r="G73" i="11"/>
  <c r="G169" i="11"/>
  <c r="G217" i="11"/>
  <c r="G289" i="11"/>
  <c r="G373" i="11"/>
  <c r="G421" i="11"/>
  <c r="G505" i="11"/>
  <c r="G517" i="11"/>
  <c r="G553" i="11"/>
  <c r="G589" i="11"/>
  <c r="G649" i="11"/>
  <c r="G14" i="11"/>
  <c r="G26" i="11"/>
  <c r="G38" i="11"/>
  <c r="G50" i="11"/>
  <c r="G62" i="11"/>
  <c r="G74" i="11"/>
  <c r="G86" i="11"/>
  <c r="G98" i="11"/>
  <c r="G110" i="11"/>
  <c r="G122" i="11"/>
  <c r="G134" i="11"/>
  <c r="G146" i="11"/>
  <c r="G158" i="11"/>
  <c r="G170" i="11"/>
  <c r="G182" i="11"/>
  <c r="G194" i="11"/>
  <c r="G206" i="11"/>
  <c r="G218" i="11"/>
  <c r="G230" i="11"/>
  <c r="G242" i="11"/>
  <c r="G254" i="11"/>
  <c r="G266" i="11"/>
  <c r="G278" i="11"/>
  <c r="G290" i="11"/>
  <c r="G302" i="11"/>
  <c r="G314" i="11"/>
  <c r="G326" i="11"/>
  <c r="G338" i="11"/>
  <c r="G350" i="11"/>
  <c r="G362" i="11"/>
  <c r="G374" i="11"/>
  <c r="G386" i="11"/>
  <c r="G398" i="11"/>
  <c r="G410" i="11"/>
  <c r="G422" i="11"/>
  <c r="G446" i="11"/>
  <c r="G458" i="11"/>
  <c r="G470" i="11"/>
  <c r="G482" i="11"/>
  <c r="G494" i="11"/>
  <c r="G506" i="11"/>
  <c r="G518" i="11"/>
  <c r="G530" i="11"/>
  <c r="G542" i="11"/>
  <c r="G554" i="11"/>
  <c r="G566" i="11"/>
  <c r="G578" i="11"/>
  <c r="G590" i="11"/>
  <c r="G602" i="11"/>
  <c r="G614" i="11"/>
  <c r="G626" i="11"/>
  <c r="G638" i="11"/>
  <c r="G650" i="11"/>
  <c r="G13" i="11"/>
  <c r="G133" i="11"/>
  <c r="G265" i="11"/>
  <c r="G397" i="11"/>
  <c r="G625" i="11"/>
  <c r="G15" i="11"/>
  <c r="G27" i="11"/>
  <c r="G39" i="11"/>
  <c r="G51" i="11"/>
  <c r="G63" i="11"/>
  <c r="G75" i="11"/>
  <c r="G87" i="11"/>
  <c r="G99" i="11"/>
  <c r="G111" i="11"/>
  <c r="G123" i="11"/>
  <c r="G135" i="11"/>
  <c r="G147" i="11"/>
  <c r="G159" i="11"/>
  <c r="G171" i="11"/>
  <c r="G183" i="11"/>
  <c r="G195" i="11"/>
  <c r="G207" i="11"/>
  <c r="G219" i="11"/>
  <c r="G231" i="11"/>
  <c r="G243" i="11"/>
  <c r="G255" i="11"/>
  <c r="G267" i="11"/>
  <c r="G279" i="11"/>
  <c r="G291" i="11"/>
  <c r="G303" i="11"/>
  <c r="G315" i="11"/>
  <c r="G327" i="11"/>
  <c r="G339" i="11"/>
  <c r="G351" i="11"/>
  <c r="G363" i="11"/>
  <c r="G375" i="11"/>
  <c r="G387" i="11"/>
  <c r="G399" i="11"/>
  <c r="G411" i="11"/>
  <c r="G423" i="11"/>
  <c r="G435" i="11"/>
  <c r="G447" i="11"/>
  <c r="G459" i="11"/>
  <c r="G471" i="11"/>
  <c r="G483" i="11"/>
  <c r="G495" i="11"/>
  <c r="G507" i="11"/>
  <c r="G519" i="11"/>
  <c r="G531" i="11"/>
  <c r="G543" i="11"/>
  <c r="G555" i="11"/>
  <c r="G567" i="11"/>
  <c r="G579" i="11"/>
  <c r="G591" i="11"/>
  <c r="G603" i="11"/>
  <c r="G615" i="11"/>
  <c r="G627" i="11"/>
  <c r="G639" i="11"/>
  <c r="G651" i="11"/>
  <c r="G97" i="11"/>
  <c r="G205" i="11"/>
  <c r="G313" i="11"/>
  <c r="G445" i="11"/>
  <c r="G637" i="11"/>
  <c r="G4" i="11"/>
  <c r="G16" i="11"/>
  <c r="G28" i="11"/>
  <c r="G40" i="11"/>
  <c r="G52" i="11"/>
  <c r="G64" i="11"/>
  <c r="G76" i="11"/>
  <c r="G88" i="11"/>
  <c r="G100" i="11"/>
  <c r="G112" i="11"/>
  <c r="G124" i="11"/>
  <c r="G136" i="11"/>
  <c r="G148" i="11"/>
  <c r="G160" i="11"/>
  <c r="G172" i="11"/>
  <c r="G184" i="11"/>
  <c r="G196" i="11"/>
  <c r="G208" i="11"/>
  <c r="G220" i="11"/>
  <c r="G232" i="11"/>
  <c r="G244" i="11"/>
  <c r="G256" i="11"/>
  <c r="G268" i="11"/>
  <c r="G280" i="11"/>
  <c r="G292" i="11"/>
  <c r="G304" i="11"/>
  <c r="G328" i="11"/>
  <c r="G340" i="11"/>
  <c r="G352" i="11"/>
  <c r="G364" i="11"/>
  <c r="G388" i="11"/>
  <c r="G400" i="11"/>
  <c r="G412" i="11"/>
  <c r="G424" i="11"/>
  <c r="G436" i="11"/>
  <c r="G448" i="11"/>
  <c r="G460" i="11"/>
  <c r="G472" i="11"/>
  <c r="G484" i="11"/>
  <c r="G508" i="11"/>
  <c r="G520" i="11"/>
  <c r="G532" i="11"/>
  <c r="G544" i="11"/>
  <c r="G556" i="11"/>
  <c r="G568" i="11"/>
  <c r="G580" i="11"/>
  <c r="G592" i="11"/>
  <c r="G604" i="11"/>
  <c r="G616" i="11"/>
  <c r="G628" i="11"/>
  <c r="G640" i="11"/>
  <c r="G652" i="11"/>
  <c r="G109" i="11"/>
  <c r="G229" i="11"/>
  <c r="G337" i="11"/>
  <c r="G457" i="11"/>
  <c r="G565" i="11"/>
  <c r="G65" i="11"/>
  <c r="G101" i="11"/>
  <c r="G125" i="11"/>
  <c r="G149" i="11"/>
  <c r="G161" i="11"/>
  <c r="G173" i="11"/>
  <c r="G185" i="11"/>
  <c r="G197" i="11"/>
  <c r="G209" i="11"/>
  <c r="G221" i="11"/>
  <c r="G233" i="11"/>
  <c r="G245" i="11"/>
  <c r="G257" i="11"/>
  <c r="G269" i="11"/>
  <c r="G281" i="11"/>
  <c r="G293" i="11"/>
  <c r="G305" i="11"/>
  <c r="G317" i="11"/>
  <c r="G329" i="11"/>
  <c r="G341" i="11"/>
  <c r="G353" i="11"/>
  <c r="G365" i="11"/>
  <c r="G377" i="11"/>
  <c r="G389" i="11"/>
  <c r="G401" i="11"/>
  <c r="G413" i="11"/>
  <c r="G425" i="11"/>
  <c r="G437" i="11"/>
  <c r="G449" i="11"/>
  <c r="G461" i="11"/>
  <c r="G473" i="11"/>
  <c r="G485" i="11"/>
  <c r="G497" i="11"/>
  <c r="G509" i="11"/>
  <c r="G521" i="11"/>
  <c r="G533" i="11"/>
  <c r="G545" i="11"/>
  <c r="G557" i="11"/>
  <c r="G569" i="11"/>
  <c r="G581" i="11"/>
  <c r="G593" i="11"/>
  <c r="G605" i="11"/>
  <c r="G617" i="11"/>
  <c r="G629" i="11"/>
  <c r="G641" i="11"/>
  <c r="G653" i="11"/>
  <c r="G61" i="11"/>
  <c r="G181" i="11"/>
  <c r="G301" i="11"/>
  <c r="G409" i="11"/>
  <c r="G529" i="11"/>
  <c r="G5" i="11"/>
  <c r="G77" i="11"/>
  <c r="G113" i="11"/>
  <c r="G137" i="11"/>
  <c r="G6" i="11"/>
  <c r="G18" i="11"/>
  <c r="G30" i="11"/>
  <c r="G42" i="11"/>
  <c r="G54" i="11"/>
  <c r="G66" i="11"/>
  <c r="G78" i="11"/>
  <c r="G90" i="11"/>
  <c r="G102" i="11"/>
  <c r="G114" i="11"/>
  <c r="G126" i="11"/>
  <c r="G138" i="11"/>
  <c r="G150" i="11"/>
  <c r="G162" i="11"/>
  <c r="G174" i="11"/>
  <c r="G186" i="11"/>
  <c r="G198" i="11"/>
  <c r="G210" i="11"/>
  <c r="G222" i="11"/>
  <c r="G234" i="11"/>
  <c r="G246" i="11"/>
  <c r="G258" i="11"/>
  <c r="G270" i="11"/>
  <c r="G282" i="11"/>
  <c r="G294" i="11"/>
  <c r="G306" i="11"/>
  <c r="G318" i="11"/>
  <c r="G330" i="11"/>
  <c r="G342" i="11"/>
  <c r="G354" i="11"/>
  <c r="G366" i="11"/>
  <c r="G378" i="11"/>
  <c r="G390" i="11"/>
  <c r="G402" i="11"/>
  <c r="G414" i="11"/>
  <c r="G426" i="11"/>
  <c r="G438" i="11"/>
  <c r="G450" i="11"/>
  <c r="G462" i="11"/>
  <c r="G474" i="11"/>
  <c r="G486" i="11"/>
  <c r="G498" i="11"/>
  <c r="G510" i="11"/>
  <c r="G522" i="11"/>
  <c r="G534" i="11"/>
  <c r="G546" i="11"/>
  <c r="G558" i="11"/>
  <c r="G570" i="11"/>
  <c r="G582" i="11"/>
  <c r="G594" i="11"/>
  <c r="G606" i="11"/>
  <c r="G618" i="11"/>
  <c r="G630" i="11"/>
  <c r="G642" i="11"/>
  <c r="G654" i="11"/>
  <c r="G139" i="11"/>
  <c r="G151" i="11"/>
  <c r="G163" i="11"/>
  <c r="G175" i="11"/>
  <c r="G187" i="11"/>
  <c r="G199" i="11"/>
  <c r="G211" i="11"/>
  <c r="G223" i="11"/>
  <c r="G235" i="11"/>
  <c r="G247" i="11"/>
  <c r="G259" i="11"/>
  <c r="G271" i="11"/>
  <c r="G283" i="11"/>
  <c r="G295" i="11"/>
  <c r="G319" i="11"/>
  <c r="G331" i="11"/>
  <c r="G343" i="11"/>
  <c r="G355" i="11"/>
  <c r="G367" i="11"/>
  <c r="G379" i="11"/>
  <c r="G391" i="11"/>
  <c r="G403" i="11"/>
  <c r="G415" i="11"/>
  <c r="G427" i="11"/>
  <c r="G439" i="11"/>
  <c r="G451" i="11"/>
  <c r="G463" i="11"/>
  <c r="G475" i="11"/>
  <c r="G487" i="11"/>
  <c r="G499" i="11"/>
  <c r="G511" i="11"/>
  <c r="G523" i="11"/>
  <c r="G535" i="11"/>
  <c r="G547" i="11"/>
  <c r="G559" i="11"/>
  <c r="G571" i="11"/>
  <c r="G583" i="11"/>
  <c r="G595" i="11"/>
  <c r="G607" i="11"/>
  <c r="G619" i="11"/>
  <c r="G631" i="11"/>
  <c r="G643" i="11"/>
  <c r="G655" i="11"/>
  <c r="G85" i="11"/>
  <c r="G193" i="11"/>
  <c r="G325" i="11"/>
  <c r="G433" i="11"/>
  <c r="G541" i="11"/>
  <c r="G17" i="11"/>
  <c r="G89" i="11"/>
  <c r="G43" i="11"/>
  <c r="G91" i="11"/>
  <c r="G8" i="11"/>
  <c r="G20" i="11"/>
  <c r="G32" i="11"/>
  <c r="G44" i="11"/>
  <c r="G68" i="11"/>
  <c r="G80" i="11"/>
  <c r="G92" i="11"/>
  <c r="G104" i="11"/>
  <c r="G116" i="11"/>
  <c r="G128" i="11"/>
  <c r="G140" i="11"/>
  <c r="G152" i="11"/>
  <c r="G164" i="11"/>
  <c r="G176" i="11"/>
  <c r="G188" i="11"/>
  <c r="G200" i="11"/>
  <c r="G212" i="11"/>
  <c r="G224" i="11"/>
  <c r="G236" i="11"/>
  <c r="G248" i="11"/>
  <c r="G260" i="11"/>
  <c r="G272" i="11"/>
  <c r="G284" i="11"/>
  <c r="G296" i="11"/>
  <c r="G308" i="11"/>
  <c r="G320" i="11"/>
  <c r="G332" i="11"/>
  <c r="G344" i="11"/>
  <c r="G356" i="11"/>
  <c r="G368" i="11"/>
  <c r="G380" i="11"/>
  <c r="G392" i="11"/>
  <c r="G404" i="11"/>
  <c r="G416" i="11"/>
  <c r="G428" i="11"/>
  <c r="G440" i="11"/>
  <c r="G452" i="11"/>
  <c r="G464" i="11"/>
  <c r="G476" i="11"/>
  <c r="G488" i="11"/>
  <c r="G512" i="11"/>
  <c r="G524" i="11"/>
  <c r="G536" i="11"/>
  <c r="G548" i="11"/>
  <c r="G560" i="11"/>
  <c r="G572" i="11"/>
  <c r="G584" i="11"/>
  <c r="G596" i="11"/>
  <c r="G608" i="11"/>
  <c r="G620" i="11"/>
  <c r="G632" i="11"/>
  <c r="G644" i="11"/>
  <c r="G656" i="11"/>
  <c r="G253" i="11"/>
  <c r="G349" i="11"/>
  <c r="G469" i="11"/>
  <c r="G577" i="11"/>
  <c r="G29" i="11"/>
  <c r="G7" i="11"/>
  <c r="G55" i="11"/>
  <c r="G103" i="11"/>
  <c r="G9" i="11"/>
  <c r="G21" i="11"/>
  <c r="G33" i="11"/>
  <c r="G45" i="11"/>
  <c r="G57" i="11"/>
  <c r="G69" i="11"/>
  <c r="G81" i="11"/>
  <c r="G93" i="11"/>
  <c r="G105" i="11"/>
  <c r="G117" i="11"/>
  <c r="G129" i="11"/>
  <c r="G141" i="11"/>
  <c r="G153" i="11"/>
  <c r="G165" i="11"/>
  <c r="G177" i="11"/>
  <c r="G189" i="11"/>
  <c r="G201" i="11"/>
  <c r="G213" i="11"/>
  <c r="G225" i="11"/>
  <c r="G237" i="11"/>
  <c r="G249" i="11"/>
  <c r="G261" i="11"/>
  <c r="G273" i="11"/>
  <c r="G285" i="11"/>
  <c r="G297" i="11"/>
  <c r="G309" i="11"/>
  <c r="G321" i="11"/>
  <c r="G333" i="11"/>
  <c r="G345" i="11"/>
  <c r="G357" i="11"/>
  <c r="G369" i="11"/>
  <c r="G381" i="11"/>
  <c r="G393" i="11"/>
  <c r="G405" i="11"/>
  <c r="G417" i="11"/>
  <c r="G429" i="11"/>
  <c r="G441" i="11"/>
  <c r="G453" i="11"/>
  <c r="G465" i="11"/>
  <c r="G477" i="11"/>
  <c r="G489" i="11"/>
  <c r="G501" i="11"/>
  <c r="G513" i="11"/>
  <c r="G525" i="11"/>
  <c r="G537" i="11"/>
  <c r="G549" i="11"/>
  <c r="G561" i="11"/>
  <c r="G573" i="11"/>
  <c r="G585" i="11"/>
  <c r="G597" i="11"/>
  <c r="G609" i="11"/>
  <c r="G621" i="11"/>
  <c r="G633" i="11"/>
  <c r="G645" i="11"/>
  <c r="G657" i="11"/>
  <c r="G25" i="11"/>
  <c r="G145" i="11"/>
  <c r="G241" i="11"/>
  <c r="G361" i="11"/>
  <c r="G481" i="11"/>
  <c r="G613" i="11"/>
  <c r="G41" i="11"/>
  <c r="G31" i="11"/>
  <c r="G79" i="11"/>
  <c r="G115" i="11"/>
  <c r="G10" i="11"/>
  <c r="G22" i="11"/>
  <c r="G34" i="11"/>
  <c r="G46" i="11"/>
  <c r="G58" i="11"/>
  <c r="G70" i="11"/>
  <c r="G82" i="11"/>
  <c r="G94" i="11"/>
  <c r="G106" i="11"/>
  <c r="G130" i="11"/>
  <c r="G142" i="11"/>
  <c r="G154" i="11"/>
  <c r="G166" i="11"/>
  <c r="G178" i="11"/>
  <c r="G190" i="11"/>
  <c r="G202" i="11"/>
  <c r="G214" i="11"/>
  <c r="G226" i="11"/>
  <c r="G238" i="11"/>
  <c r="G250" i="11"/>
  <c r="G262" i="11"/>
  <c r="G274" i="11"/>
  <c r="G286" i="11"/>
  <c r="G298" i="11"/>
  <c r="G310" i="11"/>
  <c r="G322" i="11"/>
  <c r="G334" i="11"/>
  <c r="G346" i="11"/>
  <c r="G358" i="11"/>
  <c r="G370" i="11"/>
  <c r="G382" i="11"/>
  <c r="G394" i="11"/>
  <c r="G406" i="11"/>
  <c r="G418" i="11"/>
  <c r="G430" i="11"/>
  <c r="G442" i="11"/>
  <c r="G454" i="11"/>
  <c r="G466" i="11"/>
  <c r="G478" i="11"/>
  <c r="G490" i="11"/>
  <c r="G502" i="11"/>
  <c r="G514" i="11"/>
  <c r="G526" i="11"/>
  <c r="G538" i="11"/>
  <c r="G550" i="11"/>
  <c r="G562" i="11"/>
  <c r="G574" i="11"/>
  <c r="G586" i="11"/>
  <c r="G598" i="11"/>
  <c r="G610" i="11"/>
  <c r="G622" i="11"/>
  <c r="G634" i="11"/>
  <c r="G646" i="11"/>
  <c r="G37" i="11"/>
  <c r="G157" i="11"/>
  <c r="G277" i="11"/>
  <c r="G385" i="11"/>
  <c r="G493" i="11"/>
  <c r="G601" i="11"/>
  <c r="G53" i="11"/>
  <c r="G19" i="11"/>
  <c r="G67" i="11"/>
  <c r="G127" i="11"/>
  <c r="G11" i="11"/>
  <c r="G23" i="11"/>
  <c r="G35" i="11"/>
  <c r="G47" i="11"/>
  <c r="G71" i="11"/>
  <c r="G83" i="11"/>
  <c r="G95" i="11"/>
  <c r="G107" i="11"/>
  <c r="G119" i="11"/>
  <c r="G131" i="11"/>
  <c r="G143" i="11"/>
  <c r="G155" i="11"/>
  <c r="G167" i="11"/>
  <c r="G179" i="11"/>
  <c r="G191" i="11"/>
  <c r="G203" i="11"/>
  <c r="G215" i="11"/>
  <c r="G227" i="11"/>
  <c r="G239" i="11"/>
  <c r="G251" i="11"/>
  <c r="G263" i="11"/>
  <c r="G275" i="11"/>
  <c r="G287" i="11"/>
  <c r="G299" i="11"/>
  <c r="G311" i="11"/>
  <c r="G323" i="11"/>
  <c r="G335" i="11"/>
  <c r="G347" i="11"/>
  <c r="G359" i="11"/>
  <c r="G371" i="11"/>
  <c r="G383" i="11"/>
  <c r="G395" i="11"/>
  <c r="G407" i="11"/>
  <c r="G419" i="11"/>
  <c r="G443" i="11"/>
  <c r="G455" i="11"/>
  <c r="G467" i="11"/>
  <c r="G479" i="11"/>
  <c r="G491" i="11"/>
  <c r="G503" i="11"/>
  <c r="G515" i="11"/>
  <c r="G527" i="11"/>
  <c r="G539" i="11"/>
  <c r="G551" i="11"/>
  <c r="G563" i="11"/>
  <c r="G575" i="11"/>
  <c r="G587" i="11"/>
  <c r="G599" i="11"/>
  <c r="G611" i="11"/>
  <c r="G623" i="11"/>
  <c r="G635" i="11"/>
  <c r="F54" i="11"/>
  <c r="F642" i="11"/>
  <c r="F126" i="11"/>
  <c r="F234" i="11"/>
  <c r="F510" i="11"/>
  <c r="F55" i="11"/>
  <c r="F127" i="11"/>
  <c r="F246" i="11"/>
  <c r="F378" i="11"/>
  <c r="F522" i="11"/>
  <c r="F654" i="11"/>
  <c r="F66" i="11"/>
  <c r="F138" i="11"/>
  <c r="F258" i="11"/>
  <c r="F390" i="11"/>
  <c r="F653" i="11"/>
  <c r="F641" i="11"/>
  <c r="F629" i="11"/>
  <c r="F617" i="11"/>
  <c r="F605" i="11"/>
  <c r="F593" i="11"/>
  <c r="F581" i="11"/>
  <c r="F569" i="11"/>
  <c r="F557" i="11"/>
  <c r="F545" i="11"/>
  <c r="F533" i="11"/>
  <c r="F521" i="11"/>
  <c r="F509" i="11"/>
  <c r="F497" i="11"/>
  <c r="F485" i="11"/>
  <c r="F473" i="11"/>
  <c r="F461" i="11"/>
  <c r="F449" i="11"/>
  <c r="F437" i="11"/>
  <c r="F425" i="11"/>
  <c r="F413" i="11"/>
  <c r="F401" i="11"/>
  <c r="F389" i="11"/>
  <c r="F377" i="11"/>
  <c r="F365" i="11"/>
  <c r="F353" i="11"/>
  <c r="F341" i="11"/>
  <c r="F329" i="11"/>
  <c r="F317" i="11"/>
  <c r="F305" i="11"/>
  <c r="F293" i="11"/>
  <c r="F281" i="11"/>
  <c r="F269" i="11"/>
  <c r="F257" i="11"/>
  <c r="F245" i="11"/>
  <c r="F233" i="11"/>
  <c r="F221" i="11"/>
  <c r="F209" i="11"/>
  <c r="F197" i="11"/>
  <c r="F185" i="11"/>
  <c r="F173" i="11"/>
  <c r="F161" i="11"/>
  <c r="F149" i="11"/>
  <c r="F137" i="11"/>
  <c r="F125" i="11"/>
  <c r="F113" i="11"/>
  <c r="F101" i="11"/>
  <c r="F89" i="11"/>
  <c r="F77" i="11"/>
  <c r="F65" i="11"/>
  <c r="F53" i="11"/>
  <c r="F41" i="11"/>
  <c r="F29" i="11"/>
  <c r="F17" i="11"/>
  <c r="F5" i="11"/>
  <c r="F134" i="11"/>
  <c r="F98" i="11"/>
  <c r="F62" i="11"/>
  <c r="F26" i="11"/>
  <c r="F404" i="11"/>
  <c r="F272" i="11"/>
  <c r="F164" i="11"/>
  <c r="F619" i="11"/>
  <c r="F475" i="11"/>
  <c r="F403" i="11"/>
  <c r="F319" i="11"/>
  <c r="F235" i="11"/>
  <c r="F151" i="11"/>
  <c r="F652" i="11"/>
  <c r="F640" i="11"/>
  <c r="F628" i="11"/>
  <c r="F616" i="11"/>
  <c r="F604" i="11"/>
  <c r="F592" i="11"/>
  <c r="F580" i="11"/>
  <c r="F568" i="11"/>
  <c r="F556" i="11"/>
  <c r="F544" i="11"/>
  <c r="F532" i="11"/>
  <c r="F520" i="11"/>
  <c r="F508" i="11"/>
  <c r="F484" i="11"/>
  <c r="F472" i="11"/>
  <c r="F460" i="11"/>
  <c r="F448" i="11"/>
  <c r="F436" i="11"/>
  <c r="F424" i="11"/>
  <c r="F412" i="11"/>
  <c r="F400" i="11"/>
  <c r="F388" i="11"/>
  <c r="F364" i="11"/>
  <c r="F352" i="11"/>
  <c r="F340" i="11"/>
  <c r="F328" i="11"/>
  <c r="F304" i="11"/>
  <c r="F292" i="11"/>
  <c r="F280" i="11"/>
  <c r="F268" i="11"/>
  <c r="F256" i="11"/>
  <c r="F244" i="11"/>
  <c r="F232" i="11"/>
  <c r="F220" i="11"/>
  <c r="F208" i="11"/>
  <c r="F196" i="11"/>
  <c r="F184" i="11"/>
  <c r="F172" i="11"/>
  <c r="F160" i="11"/>
  <c r="F148" i="11"/>
  <c r="F136" i="11"/>
  <c r="F124" i="11"/>
  <c r="F112" i="11"/>
  <c r="F100" i="11"/>
  <c r="F88" i="11"/>
  <c r="F76" i="11"/>
  <c r="F64" i="11"/>
  <c r="F52" i="11"/>
  <c r="F40" i="11"/>
  <c r="F28" i="11"/>
  <c r="F16" i="11"/>
  <c r="F4" i="11"/>
  <c r="F110" i="11"/>
  <c r="F74" i="11"/>
  <c r="F38" i="11"/>
  <c r="F560" i="11"/>
  <c r="F440" i="11"/>
  <c r="F344" i="11"/>
  <c r="F236" i="11"/>
  <c r="F116" i="11"/>
  <c r="F8" i="11"/>
  <c r="F631" i="11"/>
  <c r="F463" i="11"/>
  <c r="F391" i="11"/>
  <c r="F223" i="11"/>
  <c r="F651" i="11"/>
  <c r="F639" i="11"/>
  <c r="F627" i="11"/>
  <c r="F615" i="11"/>
  <c r="F603" i="11"/>
  <c r="F591" i="11"/>
  <c r="F579" i="11"/>
  <c r="F567" i="11"/>
  <c r="F555" i="11"/>
  <c r="F543" i="11"/>
  <c r="F531" i="11"/>
  <c r="F519" i="11"/>
  <c r="F507" i="11"/>
  <c r="F495" i="11"/>
  <c r="F483" i="11"/>
  <c r="F471" i="11"/>
  <c r="F459" i="11"/>
  <c r="F447" i="11"/>
  <c r="F435" i="11"/>
  <c r="F423" i="11"/>
  <c r="F411" i="11"/>
  <c r="F399" i="11"/>
  <c r="F387" i="11"/>
  <c r="F375" i="11"/>
  <c r="F363" i="11"/>
  <c r="F351" i="11"/>
  <c r="F339" i="11"/>
  <c r="F327" i="11"/>
  <c r="F315" i="11"/>
  <c r="F303" i="11"/>
  <c r="F291" i="11"/>
  <c r="F279" i="11"/>
  <c r="F267" i="11"/>
  <c r="F255" i="11"/>
  <c r="F243" i="11"/>
  <c r="F231" i="11"/>
  <c r="F219" i="11"/>
  <c r="F207" i="11"/>
  <c r="F195" i="11"/>
  <c r="F183" i="11"/>
  <c r="F171" i="11"/>
  <c r="F159" i="11"/>
  <c r="F147" i="11"/>
  <c r="F135" i="11"/>
  <c r="F123" i="11"/>
  <c r="F111" i="11"/>
  <c r="F99" i="11"/>
  <c r="F87" i="11"/>
  <c r="F75" i="11"/>
  <c r="F63" i="11"/>
  <c r="F51" i="11"/>
  <c r="F39" i="11"/>
  <c r="F27" i="11"/>
  <c r="F15" i="11"/>
  <c r="F464" i="11"/>
  <c r="F332" i="11"/>
  <c r="F212" i="11"/>
  <c r="F92" i="11"/>
  <c r="F650" i="11"/>
  <c r="F638" i="11"/>
  <c r="F626" i="11"/>
  <c r="F614" i="11"/>
  <c r="F602" i="11"/>
  <c r="F590" i="11"/>
  <c r="F578" i="11"/>
  <c r="F566" i="11"/>
  <c r="F554" i="11"/>
  <c r="F542" i="11"/>
  <c r="F530" i="11"/>
  <c r="F518" i="11"/>
  <c r="F506" i="11"/>
  <c r="F494" i="11"/>
  <c r="F482" i="11"/>
  <c r="F470" i="11"/>
  <c r="F458" i="11"/>
  <c r="F446" i="11"/>
  <c r="F422" i="11"/>
  <c r="F410" i="11"/>
  <c r="F398" i="11"/>
  <c r="F386" i="11"/>
  <c r="F374" i="11"/>
  <c r="F362" i="11"/>
  <c r="F350" i="11"/>
  <c r="F338" i="11"/>
  <c r="F326" i="11"/>
  <c r="F314" i="11"/>
  <c r="F302" i="11"/>
  <c r="F290" i="11"/>
  <c r="F278" i="11"/>
  <c r="F266" i="11"/>
  <c r="F254" i="11"/>
  <c r="F242" i="11"/>
  <c r="F230" i="11"/>
  <c r="F218" i="11"/>
  <c r="F206" i="11"/>
  <c r="F194" i="11"/>
  <c r="F182" i="11"/>
  <c r="F170" i="11"/>
  <c r="F158" i="11"/>
  <c r="F146" i="11"/>
  <c r="F122" i="11"/>
  <c r="F86" i="11"/>
  <c r="F50" i="11"/>
  <c r="F14" i="11"/>
  <c r="F644" i="11"/>
  <c r="F548" i="11"/>
  <c r="F476" i="11"/>
  <c r="F380" i="11"/>
  <c r="F296" i="11"/>
  <c r="F176" i="11"/>
  <c r="F68" i="11"/>
  <c r="F595" i="11"/>
  <c r="F511" i="11"/>
  <c r="F439" i="11"/>
  <c r="F355" i="11"/>
  <c r="F259" i="11"/>
  <c r="F175" i="11"/>
  <c r="F649" i="11"/>
  <c r="F637" i="11"/>
  <c r="F625" i="11"/>
  <c r="F613" i="11"/>
  <c r="F601" i="11"/>
  <c r="F589" i="11"/>
  <c r="F577" i="11"/>
  <c r="F565" i="11"/>
  <c r="F553" i="11"/>
  <c r="F541" i="11"/>
  <c r="F529" i="11"/>
  <c r="F517" i="11"/>
  <c r="F505" i="11"/>
  <c r="F493" i="11"/>
  <c r="F481" i="11"/>
  <c r="F469" i="11"/>
  <c r="F457" i="11"/>
  <c r="F445" i="11"/>
  <c r="F433" i="11"/>
  <c r="F421" i="11"/>
  <c r="F409" i="11"/>
  <c r="F397" i="11"/>
  <c r="F385" i="11"/>
  <c r="F373" i="11"/>
  <c r="F361" i="11"/>
  <c r="F349" i="11"/>
  <c r="F337" i="11"/>
  <c r="F325" i="11"/>
  <c r="F313" i="11"/>
  <c r="F301" i="11"/>
  <c r="F289" i="11"/>
  <c r="F277" i="11"/>
  <c r="F265" i="11"/>
  <c r="F253" i="11"/>
  <c r="F241" i="11"/>
  <c r="F229" i="11"/>
  <c r="F217" i="11"/>
  <c r="F205" i="11"/>
  <c r="F193" i="11"/>
  <c r="F181" i="11"/>
  <c r="F169" i="11"/>
  <c r="F157" i="11"/>
  <c r="F145" i="11"/>
  <c r="F133" i="11"/>
  <c r="F109" i="11"/>
  <c r="F97" i="11"/>
  <c r="F85" i="11"/>
  <c r="F73" i="11"/>
  <c r="F61" i="11"/>
  <c r="F49" i="11"/>
  <c r="F37" i="11"/>
  <c r="F25" i="11"/>
  <c r="F13" i="11"/>
  <c r="F70" i="11"/>
  <c r="F34" i="11"/>
  <c r="F10" i="11"/>
  <c r="F416" i="11"/>
  <c r="F224" i="11"/>
  <c r="F128" i="11"/>
  <c r="F32" i="11"/>
  <c r="F655" i="11"/>
  <c r="F607" i="11"/>
  <c r="F571" i="11"/>
  <c r="F547" i="11"/>
  <c r="F523" i="11"/>
  <c r="F487" i="11"/>
  <c r="F415" i="11"/>
  <c r="F343" i="11"/>
  <c r="F271" i="11"/>
  <c r="F199" i="11"/>
  <c r="F648" i="11"/>
  <c r="F636" i="11"/>
  <c r="F624" i="11"/>
  <c r="F612" i="11"/>
  <c r="F600" i="11"/>
  <c r="F588" i="11"/>
  <c r="F576" i="11"/>
  <c r="F564" i="11"/>
  <c r="F552" i="11"/>
  <c r="F540" i="11"/>
  <c r="F528" i="11"/>
  <c r="F516" i="11"/>
  <c r="F504" i="11"/>
  <c r="F492" i="11"/>
  <c r="F480" i="11"/>
  <c r="F468" i="11"/>
  <c r="F456" i="11"/>
  <c r="F444" i="11"/>
  <c r="F420" i="11"/>
  <c r="F408" i="11"/>
  <c r="F396" i="11"/>
  <c r="F384" i="11"/>
  <c r="F372" i="11"/>
  <c r="F360" i="11"/>
  <c r="F348" i="11"/>
  <c r="F336" i="11"/>
  <c r="F324" i="11"/>
  <c r="F312" i="11"/>
  <c r="F300" i="11"/>
  <c r="F288" i="11"/>
  <c r="F276" i="11"/>
  <c r="F264" i="11"/>
  <c r="F252" i="11"/>
  <c r="F240" i="11"/>
  <c r="F228" i="11"/>
  <c r="F216" i="11"/>
  <c r="F204" i="11"/>
  <c r="F192" i="11"/>
  <c r="F180" i="11"/>
  <c r="F168" i="11"/>
  <c r="F156" i="11"/>
  <c r="F144" i="11"/>
  <c r="F132" i="11"/>
  <c r="F120" i="11"/>
  <c r="F108" i="11"/>
  <c r="F96" i="11"/>
  <c r="F84" i="11"/>
  <c r="F72" i="11"/>
  <c r="F60" i="11"/>
  <c r="F48" i="11"/>
  <c r="F36" i="11"/>
  <c r="F24" i="11"/>
  <c r="F12" i="11"/>
  <c r="F82" i="11"/>
  <c r="F22" i="11"/>
  <c r="F488" i="11"/>
  <c r="F284" i="11"/>
  <c r="F152" i="11"/>
  <c r="F44" i="11"/>
  <c r="F559" i="11"/>
  <c r="F451" i="11"/>
  <c r="F379" i="11"/>
  <c r="F295" i="11"/>
  <c r="F211" i="11"/>
  <c r="F647" i="11"/>
  <c r="F635" i="11"/>
  <c r="F623" i="11"/>
  <c r="F611" i="11"/>
  <c r="F599" i="11"/>
  <c r="F587" i="11"/>
  <c r="F575" i="11"/>
  <c r="F563" i="11"/>
  <c r="F551" i="11"/>
  <c r="F539" i="11"/>
  <c r="F527" i="11"/>
  <c r="F515" i="11"/>
  <c r="F503" i="11"/>
  <c r="F491" i="11"/>
  <c r="F479" i="11"/>
  <c r="F467" i="11"/>
  <c r="F455" i="11"/>
  <c r="F443" i="11"/>
  <c r="F419" i="11"/>
  <c r="F407" i="11"/>
  <c r="F395" i="11"/>
  <c r="F383" i="11"/>
  <c r="F371" i="11"/>
  <c r="F359" i="11"/>
  <c r="F347" i="11"/>
  <c r="F335" i="11"/>
  <c r="F323" i="11"/>
  <c r="F311" i="11"/>
  <c r="F299" i="11"/>
  <c r="F287" i="11"/>
  <c r="F275" i="11"/>
  <c r="F263" i="11"/>
  <c r="F251" i="11"/>
  <c r="F239" i="11"/>
  <c r="F227" i="11"/>
  <c r="F215" i="11"/>
  <c r="F203" i="11"/>
  <c r="F191" i="11"/>
  <c r="F179" i="11"/>
  <c r="F167" i="11"/>
  <c r="F155" i="11"/>
  <c r="F143" i="11"/>
  <c r="F131" i="11"/>
  <c r="F119" i="11"/>
  <c r="F107" i="11"/>
  <c r="F95" i="11"/>
  <c r="F83" i="11"/>
  <c r="F71" i="11"/>
  <c r="F47" i="11"/>
  <c r="F35" i="11"/>
  <c r="F23" i="11"/>
  <c r="F11" i="11"/>
  <c r="F106" i="11"/>
  <c r="F46" i="11"/>
  <c r="F620" i="11"/>
  <c r="F572" i="11"/>
  <c r="F512" i="11"/>
  <c r="F392" i="11"/>
  <c r="F308" i="11"/>
  <c r="F200" i="11"/>
  <c r="F80" i="11"/>
  <c r="F535" i="11"/>
  <c r="F646" i="11"/>
  <c r="F634" i="11"/>
  <c r="F622" i="11"/>
  <c r="F610" i="11"/>
  <c r="F598" i="11"/>
  <c r="F586" i="11"/>
  <c r="F574" i="11"/>
  <c r="F562" i="11"/>
  <c r="F550" i="11"/>
  <c r="F538" i="11"/>
  <c r="F526" i="11"/>
  <c r="F514" i="11"/>
  <c r="F502" i="11"/>
  <c r="F490" i="11"/>
  <c r="F478" i="11"/>
  <c r="F466" i="11"/>
  <c r="F454" i="11"/>
  <c r="F442" i="11"/>
  <c r="F430" i="11"/>
  <c r="F418" i="11"/>
  <c r="F406" i="11"/>
  <c r="F394" i="11"/>
  <c r="F382" i="11"/>
  <c r="F370" i="11"/>
  <c r="F358" i="11"/>
  <c r="F346" i="11"/>
  <c r="F334" i="11"/>
  <c r="F322" i="11"/>
  <c r="F310" i="11"/>
  <c r="F298" i="11"/>
  <c r="F286" i="11"/>
  <c r="F274" i="11"/>
  <c r="F262" i="11"/>
  <c r="F250" i="11"/>
  <c r="F238" i="11"/>
  <c r="F226" i="11"/>
  <c r="F214" i="11"/>
  <c r="F202" i="11"/>
  <c r="F190" i="11"/>
  <c r="F178" i="11"/>
  <c r="F166" i="11"/>
  <c r="F154" i="11"/>
  <c r="F142" i="11"/>
  <c r="F130" i="11"/>
  <c r="F94" i="11"/>
  <c r="F58" i="11"/>
  <c r="F632" i="11"/>
  <c r="F524" i="11"/>
  <c r="F452" i="11"/>
  <c r="F356" i="11"/>
  <c r="F260" i="11"/>
  <c r="F140" i="11"/>
  <c r="F657" i="11"/>
  <c r="F645" i="11"/>
  <c r="F633" i="11"/>
  <c r="F621" i="11"/>
  <c r="F609" i="11"/>
  <c r="F597" i="11"/>
  <c r="F585" i="11"/>
  <c r="F573" i="11"/>
  <c r="F561" i="11"/>
  <c r="F549" i="11"/>
  <c r="F537" i="11"/>
  <c r="F525" i="11"/>
  <c r="F513" i="11"/>
  <c r="F501" i="11"/>
  <c r="F489" i="11"/>
  <c r="F477" i="11"/>
  <c r="F465" i="11"/>
  <c r="F453" i="11"/>
  <c r="F441" i="11"/>
  <c r="F429" i="11"/>
  <c r="F417" i="11"/>
  <c r="F405" i="11"/>
  <c r="F393" i="11"/>
  <c r="F381" i="11"/>
  <c r="F369" i="11"/>
  <c r="F357" i="11"/>
  <c r="F345" i="11"/>
  <c r="F333" i="11"/>
  <c r="F321" i="11"/>
  <c r="F309" i="11"/>
  <c r="F297" i="11"/>
  <c r="F285" i="11"/>
  <c r="F273" i="11"/>
  <c r="F261" i="11"/>
  <c r="F249" i="11"/>
  <c r="F237" i="11"/>
  <c r="F225" i="11"/>
  <c r="F213" i="11"/>
  <c r="F201" i="11"/>
  <c r="F189" i="11"/>
  <c r="F177" i="11"/>
  <c r="F165" i="11"/>
  <c r="F153" i="11"/>
  <c r="F141" i="11"/>
  <c r="F129" i="11"/>
  <c r="F117" i="11"/>
  <c r="F105" i="11"/>
  <c r="F93" i="11"/>
  <c r="F81" i="11"/>
  <c r="F69" i="11"/>
  <c r="F57" i="11"/>
  <c r="F45" i="11"/>
  <c r="F33" i="11"/>
  <c r="F21" i="11"/>
  <c r="F9" i="11"/>
  <c r="F656" i="11"/>
  <c r="F608" i="11"/>
  <c r="F596" i="11"/>
  <c r="F584" i="11"/>
  <c r="F536" i="11"/>
  <c r="F428" i="11"/>
  <c r="F368" i="11"/>
  <c r="F320" i="11"/>
  <c r="F248" i="11"/>
  <c r="F188" i="11"/>
  <c r="F104" i="11"/>
  <c r="F20" i="11"/>
  <c r="F643" i="11"/>
  <c r="F499" i="11"/>
  <c r="F427" i="11"/>
  <c r="F367" i="11"/>
  <c r="F331" i="11"/>
  <c r="F247" i="11"/>
  <c r="F187" i="11"/>
  <c r="F270" i="11"/>
  <c r="F546" i="11"/>
  <c r="F6" i="11"/>
  <c r="F78" i="11"/>
  <c r="F150" i="11"/>
  <c r="F282" i="11"/>
  <c r="F414" i="11"/>
  <c r="F558" i="11"/>
  <c r="F366" i="11"/>
  <c r="F7" i="11"/>
  <c r="F426" i="11"/>
  <c r="F570" i="11"/>
  <c r="F67" i="11"/>
  <c r="F18" i="11"/>
  <c r="F582" i="11"/>
  <c r="F162" i="11"/>
  <c r="F91" i="11"/>
  <c r="F174" i="11"/>
  <c r="F306" i="11"/>
  <c r="F450" i="11"/>
  <c r="F583" i="11"/>
  <c r="F79" i="11"/>
  <c r="F283" i="11"/>
  <c r="F90" i="11"/>
  <c r="F294" i="11"/>
  <c r="F19" i="11"/>
  <c r="F186" i="11"/>
  <c r="F318" i="11"/>
  <c r="F462" i="11"/>
  <c r="F594" i="11"/>
  <c r="F402" i="11"/>
  <c r="F30" i="11"/>
  <c r="F102" i="11"/>
  <c r="F31" i="11"/>
  <c r="F103" i="11"/>
  <c r="F198" i="11"/>
  <c r="F330" i="11"/>
  <c r="F474" i="11"/>
  <c r="F606" i="11"/>
  <c r="F139" i="11"/>
  <c r="F163" i="11"/>
  <c r="F438" i="11"/>
  <c r="F42" i="11"/>
  <c r="F114" i="11"/>
  <c r="F210" i="11"/>
  <c r="F342" i="11"/>
  <c r="F486" i="11"/>
  <c r="F618" i="11"/>
  <c r="E9" i="11"/>
  <c r="E566" i="1" s="1"/>
  <c r="E24" i="11"/>
  <c r="E709" i="1" s="1"/>
  <c r="E38" i="11"/>
  <c r="E723" i="1" s="1"/>
  <c r="E52" i="11"/>
  <c r="E572" i="1" s="1"/>
  <c r="E66" i="11"/>
  <c r="E749" i="1" s="1"/>
  <c r="E84" i="11"/>
  <c r="E161" i="1" s="1"/>
  <c r="E99" i="11"/>
  <c r="E588" i="1" s="1"/>
  <c r="E114" i="11"/>
  <c r="E554" i="1" s="1"/>
  <c r="E133" i="11"/>
  <c r="E685" i="1" s="1"/>
  <c r="E149" i="11"/>
  <c r="E196" i="1" s="1"/>
  <c r="E168" i="11"/>
  <c r="E137" i="1" s="1"/>
  <c r="E184" i="11"/>
  <c r="E228" i="1" s="1"/>
  <c r="E202" i="11"/>
  <c r="E340" i="1" s="1"/>
  <c r="E219" i="11"/>
  <c r="E351" i="1" s="1"/>
  <c r="E237" i="11"/>
  <c r="E253" i="1" s="1"/>
  <c r="E254" i="11"/>
  <c r="E275" i="1" s="1"/>
  <c r="E273" i="11"/>
  <c r="E294" i="1" s="1"/>
  <c r="E290" i="11"/>
  <c r="E311" i="1" s="1"/>
  <c r="E306" i="11"/>
  <c r="E326" i="1" s="1"/>
  <c r="E326" i="11"/>
  <c r="E380" i="1" s="1"/>
  <c r="E346" i="11"/>
  <c r="E394" i="1" s="1"/>
  <c r="E364" i="11"/>
  <c r="E442" i="1" s="1"/>
  <c r="E386" i="11"/>
  <c r="E469" i="1" s="1"/>
  <c r="E406" i="11"/>
  <c r="E502" i="1" s="1"/>
  <c r="E424" i="11"/>
  <c r="E519" i="1" s="1"/>
  <c r="E445" i="11"/>
  <c r="E636" i="1" s="1"/>
  <c r="E466" i="11"/>
  <c r="E657" i="1" s="1"/>
  <c r="E484" i="11"/>
  <c r="E523" i="1" s="1"/>
  <c r="E506" i="11"/>
  <c r="E12" i="1" s="1"/>
  <c r="E530" i="11"/>
  <c r="E36" i="1" s="1"/>
  <c r="E556" i="11"/>
  <c r="E62" i="1" s="1"/>
  <c r="E628" i="11"/>
  <c r="E172" i="1" s="1"/>
  <c r="E529" i="11"/>
  <c r="E35" i="1" s="1"/>
  <c r="E10" i="11"/>
  <c r="E567" i="1" s="1"/>
  <c r="E25" i="11"/>
  <c r="E710" i="1" s="1"/>
  <c r="E39" i="11"/>
  <c r="E724" i="1" s="1"/>
  <c r="E53" i="11"/>
  <c r="E573" i="1" s="1"/>
  <c r="E69" i="11"/>
  <c r="E752" i="1" s="1"/>
  <c r="E85" i="11"/>
  <c r="E162" i="1" s="1"/>
  <c r="E100" i="11"/>
  <c r="E763" i="1" s="1"/>
  <c r="E117" i="11"/>
  <c r="E557" i="1" s="1"/>
  <c r="E134" i="11"/>
  <c r="E686" i="1" s="1"/>
  <c r="E150" i="11"/>
  <c r="E197" i="1" s="1"/>
  <c r="E169" i="11"/>
  <c r="E138" i="1" s="1"/>
  <c r="E32" i="5" s="1"/>
  <c r="E9" i="5" s="1"/>
  <c r="E185" i="11"/>
  <c r="E229" i="1" s="1"/>
  <c r="E204" i="11"/>
  <c r="E342" i="1" s="1"/>
  <c r="E220" i="11"/>
  <c r="E236" i="1" s="1"/>
  <c r="E238" i="11"/>
  <c r="E254" i="1" s="1"/>
  <c r="E256" i="11"/>
  <c r="E277" i="1" s="1"/>
  <c r="E274" i="11"/>
  <c r="E295" i="1" s="1"/>
  <c r="E291" i="11"/>
  <c r="E312" i="1" s="1"/>
  <c r="E309" i="11"/>
  <c r="E370" i="1" s="1"/>
  <c r="E327" i="11"/>
  <c r="E381" i="1" s="1"/>
  <c r="E348" i="11"/>
  <c r="E396" i="1" s="1"/>
  <c r="E365" i="11"/>
  <c r="E443" i="1" s="1"/>
  <c r="E387" i="11"/>
  <c r="E484" i="1" s="1"/>
  <c r="E408" i="11"/>
  <c r="E504" i="1" s="1"/>
  <c r="E425" i="11"/>
  <c r="E520" i="1" s="1"/>
  <c r="E447" i="11"/>
  <c r="E638" i="1" s="1"/>
  <c r="E468" i="11"/>
  <c r="E659" i="1" s="1"/>
  <c r="E485" i="11"/>
  <c r="E533" i="1" s="1"/>
  <c r="E508" i="11"/>
  <c r="E14" i="1" s="1"/>
  <c r="E532" i="11"/>
  <c r="E38" i="1" s="1"/>
  <c r="E561" i="11"/>
  <c r="E67" i="1" s="1"/>
  <c r="E629" i="11"/>
  <c r="E173" i="1" s="1"/>
  <c r="E505" i="11"/>
  <c r="E11" i="1" s="1"/>
  <c r="E12" i="11"/>
  <c r="E569" i="1" s="1"/>
  <c r="E26" i="11"/>
  <c r="E711" i="1" s="1"/>
  <c r="E40" i="11"/>
  <c r="E725" i="1" s="1"/>
  <c r="E54" i="11"/>
  <c r="E574" i="1" s="1"/>
  <c r="E70" i="11"/>
  <c r="E753" i="1" s="1"/>
  <c r="E86" i="11"/>
  <c r="E163" i="1" s="1"/>
  <c r="E101" i="11"/>
  <c r="E589" i="1" s="1"/>
  <c r="E120" i="11"/>
  <c r="E128" i="1" s="1"/>
  <c r="E135" i="11"/>
  <c r="E687" i="1" s="1"/>
  <c r="E153" i="11"/>
  <c r="E164" i="1" s="1"/>
  <c r="E170" i="11"/>
  <c r="E139" i="1" s="1"/>
  <c r="E186" i="11"/>
  <c r="E230" i="1" s="1"/>
  <c r="E205" i="11"/>
  <c r="E343" i="1" s="1"/>
  <c r="E221" i="11"/>
  <c r="E237" i="1" s="1"/>
  <c r="E241" i="11"/>
  <c r="E257" i="1" s="1"/>
  <c r="E257" i="11"/>
  <c r="E278" i="1" s="1"/>
  <c r="E276" i="11"/>
  <c r="E297" i="1" s="1"/>
  <c r="E292" i="11"/>
  <c r="E313" i="1" s="1"/>
  <c r="E310" i="11"/>
  <c r="E371" i="1" s="1"/>
  <c r="E328" i="11"/>
  <c r="E382" i="1" s="1"/>
  <c r="E349" i="11"/>
  <c r="E397" i="1" s="1"/>
  <c r="E369" i="11"/>
  <c r="E446" i="1" s="1"/>
  <c r="E388" i="11"/>
  <c r="E767" i="1" s="1"/>
  <c r="E409" i="11"/>
  <c r="E505" i="1" s="1"/>
  <c r="E430" i="11"/>
  <c r="E424" i="1" s="1"/>
  <c r="E448" i="11"/>
  <c r="E639" i="1" s="1"/>
  <c r="E469" i="11"/>
  <c r="E660" i="1" s="1"/>
  <c r="E489" i="11"/>
  <c r="E547" i="1" s="1"/>
  <c r="E509" i="11"/>
  <c r="E15" i="1" s="1"/>
  <c r="E537" i="11"/>
  <c r="E43" i="1" s="1"/>
  <c r="E562" i="11"/>
  <c r="E68" i="1" s="1"/>
  <c r="E554" i="11"/>
  <c r="E60" i="1" s="1"/>
  <c r="E13" i="11"/>
  <c r="E698" i="1" s="1"/>
  <c r="E27" i="11"/>
  <c r="E712" i="1" s="1"/>
  <c r="E41" i="11"/>
  <c r="E726" i="1" s="1"/>
  <c r="E55" i="11"/>
  <c r="E575" i="1" s="1"/>
  <c r="E72" i="11"/>
  <c r="E760" i="1" s="1"/>
  <c r="E87" i="11"/>
  <c r="E576" i="1" s="1"/>
  <c r="E102" i="11"/>
  <c r="E590" i="1" s="1"/>
  <c r="E136" i="11"/>
  <c r="E688" i="1" s="1"/>
  <c r="E154" i="11"/>
  <c r="E165" i="1" s="1"/>
  <c r="E171" i="11"/>
  <c r="E215" i="1" s="1"/>
  <c r="E189" i="11"/>
  <c r="E233" i="1" s="1"/>
  <c r="E206" i="11"/>
  <c r="E344" i="1" s="1"/>
  <c r="E225" i="11"/>
  <c r="E241" i="1" s="1"/>
  <c r="E242" i="11"/>
  <c r="E258" i="1" s="1"/>
  <c r="E258" i="11"/>
  <c r="E279" i="1" s="1"/>
  <c r="E277" i="11"/>
  <c r="E298" i="1" s="1"/>
  <c r="E293" i="11"/>
  <c r="E314" i="1" s="1"/>
  <c r="E312" i="11"/>
  <c r="E373" i="1" s="1"/>
  <c r="E329" i="11"/>
  <c r="E383" i="1" s="1"/>
  <c r="E350" i="11"/>
  <c r="E398" i="1" s="1"/>
  <c r="E370" i="11"/>
  <c r="E447" i="1" s="1"/>
  <c r="E389" i="11"/>
  <c r="E485" i="1" s="1"/>
  <c r="E411" i="11"/>
  <c r="E507" i="1" s="1"/>
  <c r="E449" i="11"/>
  <c r="E640" i="1" s="1"/>
  <c r="E470" i="11"/>
  <c r="E663" i="1" s="1"/>
  <c r="E490" i="11"/>
  <c r="E478" i="1" s="1"/>
  <c r="E513" i="11"/>
  <c r="E19" i="1" s="1"/>
  <c r="E538" i="11"/>
  <c r="E44" i="1" s="1"/>
  <c r="E564" i="11"/>
  <c r="E70" i="1" s="1"/>
  <c r="E605" i="11"/>
  <c r="E98" i="1" s="1"/>
  <c r="E14" i="11"/>
  <c r="E699" i="1" s="1"/>
  <c r="E28" i="11"/>
  <c r="E713" i="1" s="1"/>
  <c r="E42" i="11"/>
  <c r="E727" i="1" s="1"/>
  <c r="E57" i="11"/>
  <c r="E740" i="1" s="1"/>
  <c r="E73" i="11"/>
  <c r="E761" i="1" s="1"/>
  <c r="E88" i="11"/>
  <c r="E577" i="1" s="1"/>
  <c r="E105" i="11"/>
  <c r="E593" i="1" s="1"/>
  <c r="E122" i="11"/>
  <c r="E677" i="1" s="1"/>
  <c r="E137" i="11"/>
  <c r="E689" i="1" s="1"/>
  <c r="E156" i="11"/>
  <c r="E167" i="1" s="1"/>
  <c r="E172" i="11"/>
  <c r="E140" i="1" s="1"/>
  <c r="E190" i="11"/>
  <c r="E234" i="1" s="1"/>
  <c r="E208" i="11"/>
  <c r="E354" i="1" s="1"/>
  <c r="E226" i="11"/>
  <c r="E242" i="1" s="1"/>
  <c r="E243" i="11"/>
  <c r="E259" i="1" s="1"/>
  <c r="E261" i="11"/>
  <c r="E282" i="1" s="1"/>
  <c r="E278" i="11"/>
  <c r="E299" i="1" s="1"/>
  <c r="E294" i="11"/>
  <c r="E315" i="1" s="1"/>
  <c r="E313" i="11"/>
  <c r="E374" i="1" s="1"/>
  <c r="E333" i="11"/>
  <c r="E387" i="1" s="1"/>
  <c r="E351" i="11"/>
  <c r="E399" i="1" s="1"/>
  <c r="E372" i="11"/>
  <c r="E449" i="1" s="1"/>
  <c r="E394" i="11"/>
  <c r="E488" i="1" s="1"/>
  <c r="E412" i="11"/>
  <c r="E508" i="1" s="1"/>
  <c r="E433" i="11"/>
  <c r="E427" i="1" s="1"/>
  <c r="E453" i="11"/>
  <c r="E644" i="1" s="1"/>
  <c r="E471" i="11"/>
  <c r="E664" i="1" s="1"/>
  <c r="E492" i="11"/>
  <c r="E480" i="1" s="1"/>
  <c r="E514" i="11"/>
  <c r="E20" i="1" s="1"/>
  <c r="E540" i="11"/>
  <c r="E46" i="1" s="1"/>
  <c r="E565" i="11"/>
  <c r="E71" i="1" s="1"/>
  <c r="E74" i="11"/>
  <c r="E762" i="1" s="1"/>
  <c r="E106" i="11"/>
  <c r="E594" i="1" s="1"/>
  <c r="E138" i="11"/>
  <c r="E690" i="1" s="1"/>
  <c r="E173" i="11"/>
  <c r="E141" i="1" s="1"/>
  <c r="E193" i="11"/>
  <c r="E331" i="1" s="1"/>
  <c r="E209" i="11"/>
  <c r="E355" i="1" s="1"/>
  <c r="E228" i="11"/>
  <c r="E244" i="1" s="1"/>
  <c r="E244" i="11"/>
  <c r="E260" i="1" s="1"/>
  <c r="E262" i="11"/>
  <c r="E283" i="1" s="1"/>
  <c r="E279" i="11"/>
  <c r="E300" i="1" s="1"/>
  <c r="E297" i="11"/>
  <c r="E318" i="1" s="1"/>
  <c r="E314" i="11"/>
  <c r="E375" i="1" s="1"/>
  <c r="E334" i="11"/>
  <c r="E388" i="1" s="1"/>
  <c r="E352" i="11"/>
  <c r="E400" i="1" s="1"/>
  <c r="E373" i="11"/>
  <c r="E600" i="1" s="1"/>
  <c r="E396" i="11"/>
  <c r="E490" i="1" s="1"/>
  <c r="E413" i="11"/>
  <c r="E509" i="1" s="1"/>
  <c r="E454" i="11"/>
  <c r="E645" i="1" s="1"/>
  <c r="E472" i="11"/>
  <c r="E665" i="1" s="1"/>
  <c r="E493" i="11"/>
  <c r="E548" i="1" s="1"/>
  <c r="E516" i="11"/>
  <c r="E22" i="1" s="1"/>
  <c r="E541" i="11"/>
  <c r="E47" i="1" s="1"/>
  <c r="E566" i="11"/>
  <c r="E142" i="1" s="1"/>
  <c r="E58" i="11"/>
  <c r="E741" i="1" s="1"/>
  <c r="E89" i="11"/>
  <c r="E578" i="1" s="1"/>
  <c r="E123" i="11"/>
  <c r="E678" i="1" s="1"/>
  <c r="E157" i="11"/>
  <c r="E208" i="1" s="1"/>
  <c r="E16" i="11"/>
  <c r="E701" i="1" s="1"/>
  <c r="E30" i="11"/>
  <c r="E715" i="1" s="1"/>
  <c r="E45" i="11"/>
  <c r="E730" i="1" s="1"/>
  <c r="E60" i="11"/>
  <c r="E743" i="1" s="1"/>
  <c r="E75" i="11"/>
  <c r="E621" i="1" s="1"/>
  <c r="E90" i="11"/>
  <c r="E579" i="1" s="1"/>
  <c r="E108" i="11"/>
  <c r="E596" i="1" s="1"/>
  <c r="E124" i="11"/>
  <c r="E679" i="1" s="1"/>
  <c r="E141" i="11"/>
  <c r="E693" i="1" s="1"/>
  <c r="E158" i="11"/>
  <c r="E209" i="1" s="1"/>
  <c r="E177" i="11"/>
  <c r="E221" i="1" s="1"/>
  <c r="E194" i="11"/>
  <c r="E332" i="1" s="1"/>
  <c r="E210" i="11"/>
  <c r="E356" i="1" s="1"/>
  <c r="E229" i="11"/>
  <c r="E245" i="1" s="1"/>
  <c r="E245" i="11"/>
  <c r="E261" i="1" s="1"/>
  <c r="E264" i="11"/>
  <c r="E285" i="1" s="1"/>
  <c r="E280" i="11"/>
  <c r="E301" i="1" s="1"/>
  <c r="E298" i="11"/>
  <c r="E319" i="1" s="1"/>
  <c r="E315" i="11"/>
  <c r="E376" i="1" s="1"/>
  <c r="E336" i="11"/>
  <c r="E390" i="1" s="1"/>
  <c r="E353" i="11"/>
  <c r="E401" i="1" s="1"/>
  <c r="E375" i="11"/>
  <c r="E602" i="1" s="1"/>
  <c r="E397" i="11"/>
  <c r="E491" i="1" s="1"/>
  <c r="E417" i="11"/>
  <c r="E513" i="1" s="1"/>
  <c r="E435" i="11"/>
  <c r="E431" i="1" s="1"/>
  <c r="E456" i="11"/>
  <c r="E647" i="1" s="1"/>
  <c r="E473" i="11"/>
  <c r="E666" i="1" s="1"/>
  <c r="E494" i="11"/>
  <c r="E481" i="1" s="1"/>
  <c r="E517" i="11"/>
  <c r="E23" i="1" s="1"/>
  <c r="E542" i="11"/>
  <c r="E48" i="1" s="1"/>
  <c r="E573" i="11"/>
  <c r="E149" i="1" s="1"/>
  <c r="E43" i="11"/>
  <c r="E728" i="1" s="1"/>
  <c r="E46" i="11"/>
  <c r="E731" i="1" s="1"/>
  <c r="E109" i="11"/>
  <c r="E597" i="1" s="1"/>
  <c r="E178" i="11"/>
  <c r="E222" i="1" s="1"/>
  <c r="E195" i="11"/>
  <c r="E333" i="1" s="1"/>
  <c r="E213" i="11"/>
  <c r="E359" i="1" s="1"/>
  <c r="E230" i="11"/>
  <c r="E246" i="1" s="1"/>
  <c r="E246" i="11"/>
  <c r="E262" i="1" s="1"/>
  <c r="E265" i="11"/>
  <c r="E286" i="1" s="1"/>
  <c r="E281" i="11"/>
  <c r="E302" i="1" s="1"/>
  <c r="E300" i="11"/>
  <c r="E321" i="1" s="1"/>
  <c r="E404" i="1"/>
  <c r="E337" i="11"/>
  <c r="E391" i="1" s="1"/>
  <c r="E358" i="11"/>
  <c r="E474" i="1" s="1"/>
  <c r="E377" i="11"/>
  <c r="E764" i="1" s="1"/>
  <c r="E398" i="11"/>
  <c r="E492" i="1" s="1"/>
  <c r="E418" i="11"/>
  <c r="E514" i="1" s="1"/>
  <c r="E436" i="11"/>
  <c r="E432" i="1" s="1"/>
  <c r="E457" i="11"/>
  <c r="E648" i="1" s="1"/>
  <c r="E477" i="11"/>
  <c r="E607" i="1" s="1"/>
  <c r="E495" i="11"/>
  <c r="E450" i="1" s="1"/>
  <c r="E518" i="11"/>
  <c r="E24" i="1" s="1"/>
  <c r="E549" i="11"/>
  <c r="E55" i="1" s="1"/>
  <c r="E574" i="11"/>
  <c r="E72" i="1" s="1"/>
  <c r="E568" i="11"/>
  <c r="E144" i="1" s="1"/>
  <c r="E15" i="11"/>
  <c r="E700" i="1" s="1"/>
  <c r="E17" i="11"/>
  <c r="E702" i="1" s="1"/>
  <c r="E76" i="11"/>
  <c r="E622" i="1" s="1"/>
  <c r="E125" i="11"/>
  <c r="E680" i="1" s="1"/>
  <c r="E4" i="11"/>
  <c r="E561" i="1" s="1"/>
  <c r="E18" i="11"/>
  <c r="E703" i="1" s="1"/>
  <c r="E33" i="11"/>
  <c r="E718" i="1" s="1"/>
  <c r="E48" i="11"/>
  <c r="E733" i="1" s="1"/>
  <c r="E62" i="11"/>
  <c r="E745" i="1" s="1"/>
  <c r="E77" i="11"/>
  <c r="E623" i="1" s="1"/>
  <c r="E94" i="11"/>
  <c r="E583" i="1" s="1"/>
  <c r="E110" i="11"/>
  <c r="E598" i="1" s="1"/>
  <c r="E126" i="11"/>
  <c r="E681" i="1" s="1"/>
  <c r="E145" i="11"/>
  <c r="E135" i="1" s="1"/>
  <c r="E161" i="11"/>
  <c r="E204" i="1" s="1"/>
  <c r="E180" i="11"/>
  <c r="E224" i="1" s="1"/>
  <c r="E196" i="11"/>
  <c r="E334" i="1" s="1"/>
  <c r="E214" i="11"/>
  <c r="E346" i="1" s="1"/>
  <c r="E231" i="11"/>
  <c r="E247" i="1" s="1"/>
  <c r="E249" i="11"/>
  <c r="E265" i="1" s="1"/>
  <c r="E266" i="11"/>
  <c r="E287" i="1" s="1"/>
  <c r="E282" i="11"/>
  <c r="E303" i="1" s="1"/>
  <c r="E301" i="11"/>
  <c r="E267" i="1" s="1"/>
  <c r="E317" i="11"/>
  <c r="E405" i="1" s="1"/>
  <c r="E339" i="11"/>
  <c r="E411" i="1" s="1"/>
  <c r="E360" i="11"/>
  <c r="E439" i="1" s="1"/>
  <c r="E381" i="11"/>
  <c r="E463" i="1" s="1"/>
  <c r="E399" i="11"/>
  <c r="E495" i="1" s="1"/>
  <c r="E420" i="11"/>
  <c r="E528" i="1" s="1"/>
  <c r="E437" i="11"/>
  <c r="E454" i="1" s="1"/>
  <c r="E458" i="11"/>
  <c r="E649" i="1" s="1"/>
  <c r="E478" i="11"/>
  <c r="E537" i="1" s="1"/>
  <c r="E497" i="11"/>
  <c r="E609" i="1" s="1"/>
  <c r="E525" i="11"/>
  <c r="E31" i="1" s="1"/>
  <c r="E550" i="11"/>
  <c r="E56" i="1" s="1"/>
  <c r="E586" i="11"/>
  <c r="E79" i="1" s="1"/>
  <c r="E61" i="11"/>
  <c r="E744" i="1" s="1"/>
  <c r="E142" i="11"/>
  <c r="E132" i="1" s="1"/>
  <c r="E5" i="11"/>
  <c r="E562" i="1" s="1"/>
  <c r="E19" i="11"/>
  <c r="E704" i="1" s="1"/>
  <c r="E34" i="11"/>
  <c r="E719" i="1" s="1"/>
  <c r="E49" i="11"/>
  <c r="E734" i="1" s="1"/>
  <c r="E63" i="11"/>
  <c r="E746" i="1" s="1"/>
  <c r="E78" i="11"/>
  <c r="E624" i="1" s="1"/>
  <c r="E96" i="11"/>
  <c r="E585" i="1" s="1"/>
  <c r="E111" i="11"/>
  <c r="E551" i="1" s="1"/>
  <c r="E129" i="11"/>
  <c r="E129" i="1" s="1"/>
  <c r="E146" i="11"/>
  <c r="E193" i="1" s="1"/>
  <c r="E162" i="11"/>
  <c r="E205" i="1" s="1"/>
  <c r="E181" i="11"/>
  <c r="E225" i="1" s="1"/>
  <c r="E197" i="11"/>
  <c r="E335" i="1" s="1"/>
  <c r="E216" i="11"/>
  <c r="E348" i="1" s="1"/>
  <c r="E232" i="11"/>
  <c r="E248" i="1" s="1"/>
  <c r="E250" i="11"/>
  <c r="E266" i="1" s="1"/>
  <c r="E267" i="11"/>
  <c r="E288" i="1" s="1"/>
  <c r="E285" i="11"/>
  <c r="E306" i="1" s="1"/>
  <c r="E302" i="11"/>
  <c r="E268" i="1" s="1"/>
  <c r="E322" i="11"/>
  <c r="E409" i="1" s="1"/>
  <c r="E340" i="11"/>
  <c r="E412" i="1" s="1"/>
  <c r="E361" i="11"/>
  <c r="E440" i="1" s="1"/>
  <c r="E382" i="11"/>
  <c r="E603" i="1" s="1"/>
  <c r="E400" i="11"/>
  <c r="E496" i="1" s="1"/>
  <c r="E421" i="11"/>
  <c r="E516" i="1" s="1"/>
  <c r="E441" i="11"/>
  <c r="E458" i="1" s="1"/>
  <c r="E459" i="11"/>
  <c r="E650" i="1" s="1"/>
  <c r="E480" i="11"/>
  <c r="E539" i="1" s="1"/>
  <c r="E502" i="11"/>
  <c r="E8" i="1" s="1"/>
  <c r="E526" i="11"/>
  <c r="E32" i="1" s="1"/>
  <c r="E552" i="11"/>
  <c r="E58" i="1" s="1"/>
  <c r="E587" i="11"/>
  <c r="E80" i="1" s="1"/>
  <c r="E29" i="11"/>
  <c r="E714" i="1" s="1"/>
  <c r="E31" i="11"/>
  <c r="E716" i="1" s="1"/>
  <c r="E93" i="11"/>
  <c r="E582" i="1" s="1"/>
  <c r="E160" i="11"/>
  <c r="E203" i="1" s="1"/>
  <c r="E6" i="11"/>
  <c r="E563" i="1" s="1"/>
  <c r="E21" i="11"/>
  <c r="E706" i="1" s="1"/>
  <c r="E36" i="11"/>
  <c r="E721" i="1" s="1"/>
  <c r="E50" i="11"/>
  <c r="E570" i="1" s="1"/>
  <c r="E64" i="11"/>
  <c r="E747" i="1" s="1"/>
  <c r="E81" i="11"/>
  <c r="E627" i="1" s="1"/>
  <c r="E97" i="11"/>
  <c r="E586" i="1" s="1"/>
  <c r="E112" i="11"/>
  <c r="E552" i="1" s="1"/>
  <c r="E130" i="11"/>
  <c r="E130" i="1" s="1"/>
  <c r="E147" i="11"/>
  <c r="E194" i="1" s="1"/>
  <c r="E165" i="11"/>
  <c r="E212" i="1" s="1"/>
  <c r="E182" i="11"/>
  <c r="E226" i="1" s="1"/>
  <c r="E198" i="11"/>
  <c r="E336" i="1" s="1"/>
  <c r="E217" i="11"/>
  <c r="E349" i="1" s="1"/>
  <c r="E233" i="11"/>
  <c r="E249" i="1" s="1"/>
  <c r="E252" i="11"/>
  <c r="E273" i="1" s="1"/>
  <c r="E268" i="11"/>
  <c r="E289" i="1" s="1"/>
  <c r="E286" i="11"/>
  <c r="E307" i="1" s="1"/>
  <c r="E304" i="11"/>
  <c r="E324" i="1" s="1"/>
  <c r="E324" i="11"/>
  <c r="E378" i="1" s="1"/>
  <c r="E341" i="11"/>
  <c r="E413" i="1" s="1"/>
  <c r="E362" i="11"/>
  <c r="E475" i="1" s="1"/>
  <c r="E384" i="11"/>
  <c r="E467" i="1" s="1"/>
  <c r="E401" i="11"/>
  <c r="E497" i="1" s="1"/>
  <c r="E422" i="11"/>
  <c r="E517" i="1" s="1"/>
  <c r="E442" i="11"/>
  <c r="E459" i="1" s="1"/>
  <c r="E460" i="11"/>
  <c r="E651" i="1" s="1"/>
  <c r="E481" i="11"/>
  <c r="E540" i="1" s="1"/>
  <c r="E504" i="11"/>
  <c r="E10" i="1" s="1"/>
  <c r="E528" i="11"/>
  <c r="E34" i="1" s="1"/>
  <c r="E553" i="11"/>
  <c r="E59" i="1" s="1"/>
  <c r="E144" i="11"/>
  <c r="E134" i="1" s="1"/>
  <c r="E159" i="11"/>
  <c r="E210" i="1" s="1"/>
  <c r="E174" i="11"/>
  <c r="E200" i="1" s="1"/>
  <c r="E192" i="11"/>
  <c r="E330" i="1" s="1"/>
  <c r="E207" i="11"/>
  <c r="E345" i="1" s="1"/>
  <c r="E222" i="11"/>
  <c r="E238" i="1" s="1"/>
  <c r="E240" i="11"/>
  <c r="E256" i="1" s="1"/>
  <c r="E255" i="11"/>
  <c r="E276" i="1" s="1"/>
  <c r="E270" i="11"/>
  <c r="E291" i="1" s="1"/>
  <c r="E288" i="11"/>
  <c r="E309" i="1" s="1"/>
  <c r="E303" i="11"/>
  <c r="E269" i="1" s="1"/>
  <c r="E321" i="11"/>
  <c r="E408" i="1" s="1"/>
  <c r="E338" i="11"/>
  <c r="E410" i="1" s="1"/>
  <c r="E357" i="11"/>
  <c r="E437" i="1" s="1"/>
  <c r="E374" i="11"/>
  <c r="E601" i="1" s="1"/>
  <c r="E393" i="11"/>
  <c r="E470" i="1" s="1"/>
  <c r="E410" i="11"/>
  <c r="E506" i="1" s="1"/>
  <c r="E429" i="11"/>
  <c r="E532" i="1" s="1"/>
  <c r="E446" i="11"/>
  <c r="E637" i="1" s="1"/>
  <c r="E465" i="11"/>
  <c r="E656" i="1" s="1"/>
  <c r="E482" i="11"/>
  <c r="E541" i="1" s="1"/>
  <c r="E501" i="11"/>
  <c r="E7" i="1" s="1"/>
  <c r="E520" i="11"/>
  <c r="E26" i="1" s="1"/>
  <c r="E544" i="11"/>
  <c r="E50" i="1" s="1"/>
  <c r="E646" i="11"/>
  <c r="E190" i="1" s="1"/>
  <c r="E634" i="11"/>
  <c r="E178" i="1" s="1"/>
  <c r="E622" i="11"/>
  <c r="E616" i="1" s="1"/>
  <c r="E610" i="11"/>
  <c r="E103" i="1" s="1"/>
  <c r="E598" i="11"/>
  <c r="E91" i="1" s="1"/>
  <c r="E657" i="11"/>
  <c r="E124" i="1" s="1"/>
  <c r="E645" i="11"/>
  <c r="E189" i="1" s="1"/>
  <c r="E633" i="11"/>
  <c r="E177" i="1" s="1"/>
  <c r="E621" i="11"/>
  <c r="E615" i="1" s="1"/>
  <c r="E609" i="11"/>
  <c r="E102" i="1" s="1"/>
  <c r="E597" i="11"/>
  <c r="E90" i="1" s="1"/>
  <c r="E656" i="11"/>
  <c r="E123" i="1" s="1"/>
  <c r="E644" i="11"/>
  <c r="E188" i="1" s="1"/>
  <c r="E632" i="11"/>
  <c r="E176" i="1" s="1"/>
  <c r="E620" i="11"/>
  <c r="E614" i="1" s="1"/>
  <c r="E608" i="11"/>
  <c r="E101" i="1" s="1"/>
  <c r="E655" i="11"/>
  <c r="E122" i="1" s="1"/>
  <c r="E643" i="11"/>
  <c r="E187" i="1" s="1"/>
  <c r="E631" i="11"/>
  <c r="E175" i="1" s="1"/>
  <c r="E654" i="11"/>
  <c r="E119" i="1" s="1"/>
  <c r="E653" i="11"/>
  <c r="E118" i="1" s="1"/>
  <c r="E652" i="11"/>
  <c r="E117" i="1" s="1"/>
  <c r="E651" i="11"/>
  <c r="E116" i="1" s="1"/>
  <c r="E639" i="11"/>
  <c r="E183" i="1" s="1"/>
  <c r="E627" i="11"/>
  <c r="E171" i="1" s="1"/>
  <c r="E615" i="11"/>
  <c r="E108" i="1" s="1"/>
  <c r="E603" i="11"/>
  <c r="E96" i="1" s="1"/>
  <c r="E650" i="11"/>
  <c r="E115" i="1" s="1"/>
  <c r="E638" i="11"/>
  <c r="E182" i="1" s="1"/>
  <c r="E626" i="11"/>
  <c r="E170" i="1" s="1"/>
  <c r="E614" i="11"/>
  <c r="E107" i="1" s="1"/>
  <c r="E602" i="11"/>
  <c r="E95" i="1" s="1"/>
  <c r="E649" i="11"/>
  <c r="E75" i="1" s="1"/>
  <c r="E637" i="11"/>
  <c r="E181" i="1" s="1"/>
  <c r="E625" i="11"/>
  <c r="E169" i="1" s="1"/>
  <c r="E613" i="11"/>
  <c r="E106" i="1" s="1"/>
  <c r="E601" i="11"/>
  <c r="E94" i="1" s="1"/>
  <c r="E589" i="11"/>
  <c r="E82" i="1" s="1"/>
  <c r="E577" i="11"/>
  <c r="E152" i="1" s="1"/>
  <c r="E624" i="11"/>
  <c r="E618" i="1" s="1"/>
  <c r="E600" i="11"/>
  <c r="E93" i="1" s="1"/>
  <c r="E585" i="11"/>
  <c r="E78" i="1" s="1"/>
  <c r="E572" i="11"/>
  <c r="E148" i="1" s="1"/>
  <c r="E560" i="11"/>
  <c r="E66" i="1" s="1"/>
  <c r="E548" i="11"/>
  <c r="E54" i="1" s="1"/>
  <c r="E536" i="11"/>
  <c r="E42" i="1" s="1"/>
  <c r="E524" i="11"/>
  <c r="E30" i="1" s="1"/>
  <c r="E512" i="11"/>
  <c r="E18" i="1" s="1"/>
  <c r="E488" i="11"/>
  <c r="E546" i="1" s="1"/>
  <c r="E476" i="11"/>
  <c r="E606" i="1" s="1"/>
  <c r="E464" i="11"/>
  <c r="E655" i="1" s="1"/>
  <c r="E452" i="11"/>
  <c r="E643" i="1" s="1"/>
  <c r="E440" i="11"/>
  <c r="E457" i="1" s="1"/>
  <c r="E428" i="11"/>
  <c r="E531" i="1" s="1"/>
  <c r="E416" i="11"/>
  <c r="E512" i="1" s="1"/>
  <c r="E404" i="11"/>
  <c r="E500" i="1" s="1"/>
  <c r="E392" i="11"/>
  <c r="E476" i="1" s="1"/>
  <c r="E380" i="11"/>
  <c r="E462" i="1" s="1"/>
  <c r="E368" i="11"/>
  <c r="E445" i="1" s="1"/>
  <c r="E356" i="11"/>
  <c r="E436" i="1" s="1"/>
  <c r="E344" i="11"/>
  <c r="E392" i="1" s="1"/>
  <c r="E332" i="11"/>
  <c r="E386" i="1" s="1"/>
  <c r="E320" i="11"/>
  <c r="E407" i="1" s="1"/>
  <c r="E308" i="11"/>
  <c r="E369" i="1" s="1"/>
  <c r="E296" i="11"/>
  <c r="E317" i="1" s="1"/>
  <c r="E284" i="11"/>
  <c r="E305" i="1" s="1"/>
  <c r="E272" i="11"/>
  <c r="E293" i="1" s="1"/>
  <c r="E260" i="11"/>
  <c r="E281" i="1" s="1"/>
  <c r="E248" i="11"/>
  <c r="E264" i="1" s="1"/>
  <c r="E236" i="11"/>
  <c r="E252" i="1" s="1"/>
  <c r="E224" i="11"/>
  <c r="E240" i="1" s="1"/>
  <c r="E212" i="11"/>
  <c r="E358" i="1" s="1"/>
  <c r="E200" i="11"/>
  <c r="E338" i="1" s="1"/>
  <c r="E188" i="11"/>
  <c r="E232" i="1" s="1"/>
  <c r="E176" i="11"/>
  <c r="E220" i="1" s="1"/>
  <c r="E164" i="11"/>
  <c r="E136" i="1" s="1"/>
  <c r="E152" i="11"/>
  <c r="E199" i="1" s="1"/>
  <c r="E140" i="11"/>
  <c r="E692" i="1" s="1"/>
  <c r="E128" i="11"/>
  <c r="E683" i="1" s="1"/>
  <c r="E116" i="11"/>
  <c r="E556" i="1" s="1"/>
  <c r="E104" i="11"/>
  <c r="E592" i="1" s="1"/>
  <c r="E92" i="11"/>
  <c r="E581" i="1" s="1"/>
  <c r="E80" i="11"/>
  <c r="E626" i="1" s="1"/>
  <c r="E68" i="11"/>
  <c r="E751" i="1" s="1"/>
  <c r="E44" i="11"/>
  <c r="E729" i="1" s="1"/>
  <c r="E32" i="11"/>
  <c r="E717" i="1" s="1"/>
  <c r="E20" i="11"/>
  <c r="E705" i="1" s="1"/>
  <c r="E8" i="11"/>
  <c r="E565" i="1" s="1"/>
  <c r="E463" i="11"/>
  <c r="E654" i="1" s="1"/>
  <c r="E439" i="11"/>
  <c r="E456" i="1" s="1"/>
  <c r="E415" i="11"/>
  <c r="E511" i="1" s="1"/>
  <c r="E403" i="11"/>
  <c r="E499" i="1" s="1"/>
  <c r="E379" i="11"/>
  <c r="E766" i="1" s="1"/>
  <c r="E367" i="11"/>
  <c r="E453" i="1" s="1"/>
  <c r="E343" i="11"/>
  <c r="E415" i="1" s="1"/>
  <c r="E331" i="11"/>
  <c r="E385" i="1" s="1"/>
  <c r="E368" i="1"/>
  <c r="E295" i="11"/>
  <c r="E316" i="1" s="1"/>
  <c r="E271" i="11"/>
  <c r="E292" i="1" s="1"/>
  <c r="E247" i="11"/>
  <c r="E263" i="1" s="1"/>
  <c r="E235" i="11"/>
  <c r="E251" i="1" s="1"/>
  <c r="E211" i="11"/>
  <c r="E357" i="1" s="1"/>
  <c r="E199" i="11"/>
  <c r="E337" i="1" s="1"/>
  <c r="E175" i="11"/>
  <c r="E168" i="1" s="1"/>
  <c r="E163" i="11"/>
  <c r="E211" i="1" s="1"/>
  <c r="E139" i="11"/>
  <c r="E691" i="1" s="1"/>
  <c r="E127" i="11"/>
  <c r="E682" i="1" s="1"/>
  <c r="E103" i="11"/>
  <c r="E591" i="1" s="1"/>
  <c r="E91" i="11"/>
  <c r="E580" i="1" s="1"/>
  <c r="E67" i="11"/>
  <c r="E750" i="1" s="1"/>
  <c r="E623" i="11"/>
  <c r="E617" i="1" s="1"/>
  <c r="E599" i="11"/>
  <c r="E92" i="1" s="1"/>
  <c r="E584" i="11"/>
  <c r="E695" i="1" s="1"/>
  <c r="E571" i="11"/>
  <c r="E147" i="1" s="1"/>
  <c r="E559" i="11"/>
  <c r="E65" i="1" s="1"/>
  <c r="E547" i="11"/>
  <c r="E535" i="11"/>
  <c r="E41" i="1" s="1"/>
  <c r="E523" i="11"/>
  <c r="E29" i="1" s="1"/>
  <c r="E511" i="11"/>
  <c r="E17" i="1" s="1"/>
  <c r="E499" i="11"/>
  <c r="E525" i="1" s="1"/>
  <c r="E487" i="11"/>
  <c r="E545" i="1" s="1"/>
  <c r="E475" i="11"/>
  <c r="E605" i="1" s="1"/>
  <c r="E451" i="11"/>
  <c r="E642" i="1" s="1"/>
  <c r="E427" i="11"/>
  <c r="E530" i="1" s="1"/>
  <c r="E391" i="11"/>
  <c r="E487" i="1" s="1"/>
  <c r="E355" i="11"/>
  <c r="E473" i="1" s="1"/>
  <c r="E319" i="11"/>
  <c r="E599" i="1" s="1"/>
  <c r="E283" i="11"/>
  <c r="E304" i="1" s="1"/>
  <c r="E259" i="11"/>
  <c r="E280" i="1" s="1"/>
  <c r="E223" i="11"/>
  <c r="E239" i="1" s="1"/>
  <c r="E187" i="11"/>
  <c r="E231" i="1" s="1"/>
  <c r="E151" i="11"/>
  <c r="E198" i="1" s="1"/>
  <c r="E115" i="11"/>
  <c r="E555" i="1" s="1"/>
  <c r="E79" i="11"/>
  <c r="E625" i="1" s="1"/>
  <c r="E648" i="11"/>
  <c r="E74" i="1" s="1"/>
  <c r="E619" i="11"/>
  <c r="E613" i="1" s="1"/>
  <c r="E596" i="11"/>
  <c r="E89" i="1" s="1"/>
  <c r="E583" i="11"/>
  <c r="E694" i="1" s="1"/>
  <c r="E570" i="11"/>
  <c r="E146" i="1" s="1"/>
  <c r="E558" i="11"/>
  <c r="E64" i="1" s="1"/>
  <c r="E546" i="11"/>
  <c r="E534" i="11"/>
  <c r="E40" i="1" s="1"/>
  <c r="E522" i="11"/>
  <c r="E28" i="1" s="1"/>
  <c r="E510" i="11"/>
  <c r="E16" i="1" s="1"/>
  <c r="E498" i="11"/>
  <c r="E524" i="1" s="1"/>
  <c r="E486" i="11"/>
  <c r="E534" i="1" s="1"/>
  <c r="E474" i="11"/>
  <c r="E604" i="1" s="1"/>
  <c r="E462" i="11"/>
  <c r="E653" i="1" s="1"/>
  <c r="E450" i="11"/>
  <c r="E641" i="1" s="1"/>
  <c r="E438" i="11"/>
  <c r="E455" i="1" s="1"/>
  <c r="E426" i="11"/>
  <c r="E529" i="1" s="1"/>
  <c r="E414" i="11"/>
  <c r="E510" i="1" s="1"/>
  <c r="E402" i="11"/>
  <c r="E498" i="1" s="1"/>
  <c r="E390" i="11"/>
  <c r="E486" i="1" s="1"/>
  <c r="E378" i="11"/>
  <c r="E765" i="1" s="1"/>
  <c r="E366" i="11"/>
  <c r="E444" i="1" s="1"/>
  <c r="E354" i="11"/>
  <c r="E435" i="1" s="1"/>
  <c r="E342" i="11"/>
  <c r="E414" i="1" s="1"/>
  <c r="E330" i="11"/>
  <c r="E384" i="1" s="1"/>
  <c r="E318" i="11"/>
  <c r="E406" i="1" s="1"/>
  <c r="E647" i="11"/>
  <c r="E73" i="1" s="1"/>
  <c r="E618" i="11"/>
  <c r="E612" i="1" s="1"/>
  <c r="E595" i="11"/>
  <c r="E88" i="1" s="1"/>
  <c r="E582" i="11"/>
  <c r="E157" i="1" s="1"/>
  <c r="E569" i="11"/>
  <c r="E145" i="1" s="1"/>
  <c r="E557" i="11"/>
  <c r="E63" i="1" s="1"/>
  <c r="E545" i="11"/>
  <c r="E51" i="1" s="1"/>
  <c r="E533" i="11"/>
  <c r="E39" i="1" s="1"/>
  <c r="E521" i="11"/>
  <c r="E27" i="1" s="1"/>
  <c r="E642" i="11"/>
  <c r="E186" i="1" s="1"/>
  <c r="E617" i="11"/>
  <c r="E110" i="1" s="1"/>
  <c r="E594" i="11"/>
  <c r="E87" i="1" s="1"/>
  <c r="E581" i="11"/>
  <c r="E156" i="1" s="1"/>
  <c r="E641" i="11"/>
  <c r="E185" i="1" s="1"/>
  <c r="E616" i="11"/>
  <c r="E109" i="1" s="1"/>
  <c r="E593" i="11"/>
  <c r="E86" i="1" s="1"/>
  <c r="E580" i="11"/>
  <c r="E155" i="1" s="1"/>
  <c r="E567" i="11"/>
  <c r="E143" i="1" s="1"/>
  <c r="E555" i="11"/>
  <c r="E61" i="1" s="1"/>
  <c r="E543" i="11"/>
  <c r="E49" i="1" s="1"/>
  <c r="E531" i="11"/>
  <c r="E37" i="1" s="1"/>
  <c r="E519" i="11"/>
  <c r="E25" i="1" s="1"/>
  <c r="E507" i="11"/>
  <c r="E13" i="1" s="1"/>
  <c r="E640" i="11"/>
  <c r="E184" i="1" s="1"/>
  <c r="E612" i="11"/>
  <c r="E105" i="1" s="1"/>
  <c r="E592" i="11"/>
  <c r="E85" i="1" s="1"/>
  <c r="E579" i="11"/>
  <c r="E154" i="1" s="1"/>
  <c r="E636" i="11"/>
  <c r="E180" i="1" s="1"/>
  <c r="E611" i="11"/>
  <c r="E104" i="1" s="1"/>
  <c r="E591" i="11"/>
  <c r="E84" i="1" s="1"/>
  <c r="E578" i="11"/>
  <c r="E153" i="1" s="1"/>
  <c r="E635" i="11"/>
  <c r="E179" i="1" s="1"/>
  <c r="E607" i="11"/>
  <c r="E100" i="1" s="1"/>
  <c r="E590" i="11"/>
  <c r="E83" i="1" s="1"/>
  <c r="E576" i="11"/>
  <c r="E151" i="1" s="1"/>
  <c r="E630" i="11"/>
  <c r="E174" i="1" s="1"/>
  <c r="E606" i="11"/>
  <c r="E99" i="1" s="1"/>
  <c r="E588" i="11"/>
  <c r="E81" i="1" s="1"/>
  <c r="E575" i="11"/>
  <c r="E150" i="1" s="1"/>
  <c r="E563" i="11"/>
  <c r="E69" i="1" s="1"/>
  <c r="E551" i="11"/>
  <c r="E57" i="1" s="1"/>
  <c r="E539" i="11"/>
  <c r="E45" i="1" s="1"/>
  <c r="E527" i="11"/>
  <c r="E33" i="1" s="1"/>
  <c r="E515" i="11"/>
  <c r="E21" i="1" s="1"/>
  <c r="E503" i="11"/>
  <c r="E9" i="1" s="1"/>
  <c r="E491" i="11"/>
  <c r="E479" i="1" s="1"/>
  <c r="E479" i="11"/>
  <c r="E538" i="1" s="1"/>
  <c r="E467" i="11"/>
  <c r="E658" i="1" s="1"/>
  <c r="E455" i="11"/>
  <c r="E646" i="1" s="1"/>
  <c r="E443" i="11"/>
  <c r="E477" i="1" s="1"/>
  <c r="E419" i="11"/>
  <c r="E515" i="1" s="1"/>
  <c r="E407" i="11"/>
  <c r="E503" i="1" s="1"/>
  <c r="E395" i="11"/>
  <c r="E489" i="1" s="1"/>
  <c r="E383" i="11"/>
  <c r="E466" i="1" s="1"/>
  <c r="E371" i="11"/>
  <c r="E448" i="1" s="1"/>
  <c r="E359" i="11"/>
  <c r="E438" i="1" s="1"/>
  <c r="E347" i="11"/>
  <c r="E395" i="1" s="1"/>
  <c r="E335" i="11"/>
  <c r="E389" i="1" s="1"/>
  <c r="E323" i="11"/>
  <c r="E377" i="1" s="1"/>
  <c r="E311" i="11"/>
  <c r="E372" i="1" s="1"/>
  <c r="E299" i="11"/>
  <c r="E320" i="1" s="1"/>
  <c r="E287" i="11"/>
  <c r="E308" i="1" s="1"/>
  <c r="E275" i="11"/>
  <c r="E296" i="1" s="1"/>
  <c r="E263" i="11"/>
  <c r="E284" i="1" s="1"/>
  <c r="E251" i="11"/>
  <c r="E272" i="1" s="1"/>
  <c r="E239" i="11"/>
  <c r="E255" i="1" s="1"/>
  <c r="E227" i="11"/>
  <c r="E243" i="1" s="1"/>
  <c r="E215" i="11"/>
  <c r="E347" i="1" s="1"/>
  <c r="E203" i="11"/>
  <c r="E341" i="1" s="1"/>
  <c r="E191" i="11"/>
  <c r="E235" i="1" s="1"/>
  <c r="E179" i="11"/>
  <c r="E223" i="1" s="1"/>
  <c r="E167" i="11"/>
  <c r="E214" i="1" s="1"/>
  <c r="E155" i="11"/>
  <c r="E166" i="1" s="1"/>
  <c r="E143" i="11"/>
  <c r="E133" i="1" s="1"/>
  <c r="E131" i="11"/>
  <c r="E131" i="1" s="1"/>
  <c r="E119" i="11"/>
  <c r="E127" i="1" s="1"/>
  <c r="E107" i="11"/>
  <c r="E595" i="1" s="1"/>
  <c r="E95" i="11"/>
  <c r="E584" i="1" s="1"/>
  <c r="E83" i="11"/>
  <c r="E160" i="1" s="1"/>
  <c r="E71" i="11"/>
  <c r="E754" i="1" s="1"/>
  <c r="E47" i="11"/>
  <c r="E732" i="1" s="1"/>
  <c r="E35" i="11"/>
  <c r="E720" i="1" s="1"/>
  <c r="E23" i="11"/>
  <c r="E708" i="1" s="1"/>
  <c r="E11" i="11"/>
  <c r="E568" i="1" s="1"/>
  <c r="BB494" i="11" l="1"/>
  <c r="BN494" i="11" s="1"/>
  <c r="BP494" i="11" s="1"/>
  <c r="BR494" i="11" s="1"/>
  <c r="AY494" i="11"/>
  <c r="AZ494" i="11"/>
  <c r="E53" i="1"/>
  <c r="E52" i="1"/>
  <c r="T421" i="11"/>
  <c r="AX421" i="11" s="1"/>
  <c r="BM421" i="11" s="1"/>
  <c r="S421" i="11"/>
  <c r="AW421" i="11" s="1"/>
  <c r="BL421" i="11" s="1"/>
  <c r="R421" i="11"/>
  <c r="AV421" i="11" s="1"/>
  <c r="BK421" i="11" s="1"/>
  <c r="Q421" i="11"/>
  <c r="AU421" i="11" s="1"/>
  <c r="BJ421" i="11" s="1"/>
  <c r="P421" i="11"/>
  <c r="AT421" i="11" s="1"/>
  <c r="BI421" i="11" s="1"/>
  <c r="O421" i="11"/>
  <c r="AS421" i="11" s="1"/>
  <c r="BH421" i="11" s="1"/>
  <c r="N421" i="11"/>
  <c r="AR421" i="11" s="1"/>
  <c r="BG421" i="11" s="1"/>
  <c r="M421" i="11"/>
  <c r="AQ421" i="11" s="1"/>
  <c r="BF421" i="11" s="1"/>
  <c r="L421" i="11"/>
  <c r="AP421" i="11" s="1"/>
  <c r="BE421" i="11" s="1"/>
  <c r="J421" i="11"/>
  <c r="AN421" i="11" s="1"/>
  <c r="BC421" i="11" s="1"/>
  <c r="K421" i="11"/>
  <c r="AO421" i="11" s="1"/>
  <c r="BD421" i="11" s="1"/>
  <c r="I421" i="11"/>
  <c r="AM421" i="11" s="1"/>
  <c r="BB421" i="11" s="1"/>
  <c r="B330" i="3" l="1"/>
  <c r="A330" i="3"/>
  <c r="B342" i="3"/>
  <c r="A342" i="3"/>
  <c r="A343" i="3"/>
  <c r="B343" i="3"/>
  <c r="B494" i="11"/>
  <c r="BT481" i="31"/>
  <c r="BS481" i="31"/>
  <c r="BR481" i="31"/>
  <c r="BN481" i="31"/>
  <c r="BM481" i="31"/>
  <c r="BL481" i="31"/>
  <c r="BH481" i="31"/>
  <c r="BG481" i="31"/>
  <c r="BF481" i="31"/>
  <c r="BB481" i="31"/>
  <c r="BA481" i="31"/>
  <c r="AZ481" i="31"/>
  <c r="AV481" i="31"/>
  <c r="AU481" i="31"/>
  <c r="AT481" i="31"/>
  <c r="AP481" i="31"/>
  <c r="AO481" i="31"/>
  <c r="AN481" i="31"/>
  <c r="AJ481" i="31"/>
  <c r="AI481" i="31"/>
  <c r="AH481" i="31"/>
  <c r="AD481" i="31"/>
  <c r="AC481" i="31"/>
  <c r="AB481" i="31"/>
  <c r="X481" i="31"/>
  <c r="W481" i="31"/>
  <c r="V481" i="31"/>
  <c r="R481" i="31"/>
  <c r="Q481" i="31"/>
  <c r="P481" i="31"/>
  <c r="L481" i="31"/>
  <c r="K481" i="31"/>
  <c r="J481" i="31"/>
  <c r="F481" i="31"/>
  <c r="E481" i="31"/>
  <c r="D481" i="31"/>
  <c r="B481" i="31"/>
  <c r="L481" i="1"/>
  <c r="K481" i="1"/>
  <c r="G481" i="1"/>
  <c r="F481" i="1"/>
  <c r="B481" i="1"/>
  <c r="D2" i="34"/>
  <c r="C2" i="34"/>
  <c r="BP481" i="31" l="1"/>
  <c r="AK481" i="31"/>
  <c r="AF481" i="31"/>
  <c r="N481" i="31"/>
  <c r="S481" i="31"/>
  <c r="BO481" i="31"/>
  <c r="BZ481" i="31"/>
  <c r="AR481" i="31"/>
  <c r="Z481" i="31"/>
  <c r="AQ481" i="31"/>
  <c r="BX481" i="31"/>
  <c r="H481" i="31"/>
  <c r="AX481" i="31"/>
  <c r="AE481" i="31"/>
  <c r="BU481" i="31"/>
  <c r="BY481" i="31"/>
  <c r="BV481" i="31"/>
  <c r="M481" i="31"/>
  <c r="AL481" i="31"/>
  <c r="BD481" i="31"/>
  <c r="Y481" i="31"/>
  <c r="BC481" i="31"/>
  <c r="BJ481" i="31"/>
  <c r="T481" i="31"/>
  <c r="AW481" i="31"/>
  <c r="BI481" i="31"/>
  <c r="G481" i="31"/>
  <c r="D31" i="16"/>
  <c r="BN8" i="16"/>
  <c r="AZ8" i="16"/>
  <c r="AY8" i="16"/>
  <c r="AK8" i="16"/>
  <c r="AJ8" i="16"/>
  <c r="V8" i="16"/>
  <c r="U8" i="16"/>
  <c r="BN26" i="16"/>
  <c r="AZ26" i="16"/>
  <c r="AY26" i="16"/>
  <c r="AK26" i="16"/>
  <c r="AJ26" i="16"/>
  <c r="V26" i="16"/>
  <c r="U26" i="16"/>
  <c r="D28" i="16"/>
  <c r="BN20" i="16"/>
  <c r="AZ20" i="16"/>
  <c r="AY20" i="16"/>
  <c r="AK20" i="16"/>
  <c r="AJ20" i="16"/>
  <c r="V20" i="16"/>
  <c r="U20" i="16"/>
  <c r="X34" i="16"/>
  <c r="Y34" i="16" s="1"/>
  <c r="Z34" i="16" s="1"/>
  <c r="AA34" i="16" s="1"/>
  <c r="AB34" i="16" s="1"/>
  <c r="AC34" i="16" s="1"/>
  <c r="AD34" i="16" s="1"/>
  <c r="AE34" i="16" s="1"/>
  <c r="AF34" i="16" s="1"/>
  <c r="AG34" i="16" s="1"/>
  <c r="AH34" i="16" s="1"/>
  <c r="AI34" i="16" s="1"/>
  <c r="D34" i="16"/>
  <c r="CB481" i="31" l="1"/>
  <c r="CA481" i="31"/>
  <c r="R16" i="10" l="1"/>
  <c r="I59" i="10"/>
  <c r="I55" i="10"/>
  <c r="I68" i="10"/>
  <c r="R17" i="10"/>
  <c r="I69" i="10"/>
  <c r="R4" i="10"/>
  <c r="I56" i="10"/>
  <c r="AH193" i="32"/>
  <c r="AI193" i="32"/>
  <c r="AJ193" i="32"/>
  <c r="B767" i="32"/>
  <c r="B766" i="32"/>
  <c r="B765" i="32"/>
  <c r="B764" i="32"/>
  <c r="B763" i="32"/>
  <c r="B762" i="32"/>
  <c r="B761" i="32"/>
  <c r="B760" i="32"/>
  <c r="B755" i="32"/>
  <c r="B754" i="32"/>
  <c r="B753" i="32"/>
  <c r="B752" i="32"/>
  <c r="B751" i="32"/>
  <c r="B750" i="32"/>
  <c r="B749" i="32"/>
  <c r="B748" i="32"/>
  <c r="B747" i="32"/>
  <c r="B746" i="32"/>
  <c r="B745" i="32"/>
  <c r="B744" i="32"/>
  <c r="B743" i="32"/>
  <c r="B742" i="32"/>
  <c r="B741" i="32"/>
  <c r="B740" i="32"/>
  <c r="B739" i="32"/>
  <c r="B734" i="32"/>
  <c r="B733" i="32"/>
  <c r="B732" i="32"/>
  <c r="B731" i="32"/>
  <c r="B730" i="32"/>
  <c r="B729" i="32"/>
  <c r="B728" i="32"/>
  <c r="B727" i="32"/>
  <c r="B726" i="32"/>
  <c r="B725" i="32"/>
  <c r="B724" i="32"/>
  <c r="B723" i="32"/>
  <c r="B722" i="32"/>
  <c r="B721" i="32"/>
  <c r="B720" i="32"/>
  <c r="B719" i="32"/>
  <c r="B718" i="32"/>
  <c r="B717" i="32"/>
  <c r="B716" i="32"/>
  <c r="B715" i="32"/>
  <c r="B714" i="32"/>
  <c r="B713" i="32"/>
  <c r="B712" i="32"/>
  <c r="B711" i="32"/>
  <c r="B710" i="32"/>
  <c r="B709" i="32"/>
  <c r="B708" i="32"/>
  <c r="B707" i="32"/>
  <c r="B706" i="32"/>
  <c r="B705" i="32"/>
  <c r="B704" i="32"/>
  <c r="B703" i="32"/>
  <c r="B702" i="32"/>
  <c r="B701" i="32"/>
  <c r="B700" i="32"/>
  <c r="B699" i="32"/>
  <c r="B698" i="32"/>
  <c r="B695" i="32"/>
  <c r="B694" i="32"/>
  <c r="B693" i="32"/>
  <c r="B692" i="32"/>
  <c r="B691" i="32"/>
  <c r="B690" i="32"/>
  <c r="B689" i="32"/>
  <c r="B688" i="32"/>
  <c r="B687" i="32"/>
  <c r="B686" i="32"/>
  <c r="B685" i="32"/>
  <c r="B684" i="32"/>
  <c r="B683" i="32"/>
  <c r="B682" i="32"/>
  <c r="B681" i="32"/>
  <c r="B680" i="32"/>
  <c r="B679" i="32"/>
  <c r="B678" i="32"/>
  <c r="B677" i="32"/>
  <c r="B676" i="32"/>
  <c r="B666" i="32"/>
  <c r="B665" i="32"/>
  <c r="B664" i="32"/>
  <c r="B663" i="32"/>
  <c r="B660" i="32"/>
  <c r="B659" i="32"/>
  <c r="B658" i="32"/>
  <c r="B657" i="32"/>
  <c r="B656" i="32"/>
  <c r="B655" i="32"/>
  <c r="B654" i="32"/>
  <c r="B653" i="32"/>
  <c r="B652" i="32"/>
  <c r="B651" i="32"/>
  <c r="B650" i="32"/>
  <c r="B649" i="32"/>
  <c r="B648" i="32"/>
  <c r="B647" i="32"/>
  <c r="B646" i="32"/>
  <c r="B645" i="32"/>
  <c r="B644" i="32"/>
  <c r="B643" i="32"/>
  <c r="B642" i="32"/>
  <c r="B641" i="32"/>
  <c r="B640" i="32"/>
  <c r="B639" i="32"/>
  <c r="B638" i="32"/>
  <c r="B637" i="32"/>
  <c r="B636" i="32"/>
  <c r="B635" i="32"/>
  <c r="B628" i="32"/>
  <c r="B627" i="32"/>
  <c r="B626" i="32"/>
  <c r="B625" i="32"/>
  <c r="B624" i="32"/>
  <c r="B623" i="32"/>
  <c r="B622" i="32"/>
  <c r="B621" i="32"/>
  <c r="B618" i="32"/>
  <c r="B617" i="32"/>
  <c r="B616" i="32"/>
  <c r="B615" i="32"/>
  <c r="B614" i="32"/>
  <c r="B613" i="32"/>
  <c r="B612" i="32"/>
  <c r="B609" i="32"/>
  <c r="B608" i="32"/>
  <c r="B607" i="32"/>
  <c r="B606" i="32"/>
  <c r="B605" i="32"/>
  <c r="B604" i="32"/>
  <c r="B603" i="32"/>
  <c r="B602" i="32"/>
  <c r="B601" i="32"/>
  <c r="B600" i="32"/>
  <c r="B599" i="32"/>
  <c r="B598" i="32"/>
  <c r="B597" i="32"/>
  <c r="B596" i="32"/>
  <c r="B595" i="32"/>
  <c r="B594" i="32"/>
  <c r="B593" i="32"/>
  <c r="B592" i="32"/>
  <c r="B591" i="32"/>
  <c r="B590" i="32"/>
  <c r="B589" i="32"/>
  <c r="B588" i="32"/>
  <c r="B587" i="32"/>
  <c r="B586" i="32"/>
  <c r="B585" i="32"/>
  <c r="B584" i="32"/>
  <c r="B583" i="32"/>
  <c r="B582" i="32"/>
  <c r="B581" i="32"/>
  <c r="B580" i="32"/>
  <c r="B579" i="32"/>
  <c r="B578" i="32"/>
  <c r="B577" i="32"/>
  <c r="B576" i="32"/>
  <c r="B575" i="32"/>
  <c r="B574" i="32"/>
  <c r="B573" i="32"/>
  <c r="B572" i="32"/>
  <c r="B571" i="32"/>
  <c r="B570" i="32"/>
  <c r="B569" i="32"/>
  <c r="B568" i="32"/>
  <c r="B567" i="32"/>
  <c r="B566" i="32"/>
  <c r="B565" i="32"/>
  <c r="B564" i="32"/>
  <c r="B563" i="32"/>
  <c r="B562" i="32"/>
  <c r="B561" i="32"/>
  <c r="B558" i="32"/>
  <c r="B557" i="32"/>
  <c r="B556" i="32"/>
  <c r="B555" i="32"/>
  <c r="B554" i="32"/>
  <c r="B553" i="32"/>
  <c r="B552" i="32"/>
  <c r="B551" i="32"/>
  <c r="B548" i="32"/>
  <c r="B547" i="32"/>
  <c r="B546" i="32"/>
  <c r="B545" i="32"/>
  <c r="B542" i="32"/>
  <c r="B541" i="32"/>
  <c r="B540" i="32"/>
  <c r="B539" i="32"/>
  <c r="B538" i="32"/>
  <c r="B537" i="32"/>
  <c r="B534" i="32"/>
  <c r="B533" i="32"/>
  <c r="B532" i="32"/>
  <c r="B531" i="32"/>
  <c r="B530" i="32"/>
  <c r="B529" i="32"/>
  <c r="B528" i="32"/>
  <c r="B525" i="32"/>
  <c r="B524" i="32"/>
  <c r="B523" i="32"/>
  <c r="B520" i="32"/>
  <c r="B519" i="32"/>
  <c r="B518" i="32"/>
  <c r="B517" i="32"/>
  <c r="B516" i="32"/>
  <c r="B515" i="32"/>
  <c r="B514" i="32"/>
  <c r="B513" i="32"/>
  <c r="B512" i="32"/>
  <c r="B511" i="32"/>
  <c r="B510" i="32"/>
  <c r="B509" i="32"/>
  <c r="B508" i="32"/>
  <c r="B507" i="32"/>
  <c r="B506" i="32"/>
  <c r="B505" i="32"/>
  <c r="B504" i="32"/>
  <c r="B503" i="32"/>
  <c r="B502" i="32"/>
  <c r="B501" i="32"/>
  <c r="B500" i="32"/>
  <c r="B499" i="32"/>
  <c r="B498" i="32"/>
  <c r="B497" i="32"/>
  <c r="B496" i="32"/>
  <c r="B495" i="32"/>
  <c r="B492" i="32"/>
  <c r="B491" i="32"/>
  <c r="B490" i="32"/>
  <c r="B489" i="32"/>
  <c r="B488" i="32"/>
  <c r="B487" i="32"/>
  <c r="B486" i="32"/>
  <c r="B485" i="32"/>
  <c r="B484" i="32"/>
  <c r="B480" i="32"/>
  <c r="B479" i="32"/>
  <c r="B478" i="32"/>
  <c r="B477" i="32"/>
  <c r="B476" i="32"/>
  <c r="B475" i="32"/>
  <c r="B474" i="32"/>
  <c r="B473" i="32"/>
  <c r="B470" i="32"/>
  <c r="B469" i="32"/>
  <c r="B468" i="32"/>
  <c r="B467" i="32"/>
  <c r="B466" i="32"/>
  <c r="B463" i="32"/>
  <c r="B462" i="32"/>
  <c r="B459" i="32"/>
  <c r="B458" i="32"/>
  <c r="B457" i="32"/>
  <c r="B456" i="32"/>
  <c r="B455" i="32"/>
  <c r="B454" i="32"/>
  <c r="B453" i="32"/>
  <c r="B450" i="32"/>
  <c r="B449" i="32"/>
  <c r="B448" i="32"/>
  <c r="B447" i="32"/>
  <c r="B446" i="32"/>
  <c r="B445" i="32"/>
  <c r="B444" i="32"/>
  <c r="B443" i="32"/>
  <c r="B442" i="32"/>
  <c r="B441" i="32"/>
  <c r="B440" i="32"/>
  <c r="B439" i="32"/>
  <c r="B438" i="32"/>
  <c r="B437" i="32"/>
  <c r="B436" i="32"/>
  <c r="B435" i="32"/>
  <c r="B432" i="32"/>
  <c r="B431" i="32"/>
  <c r="B430" i="32"/>
  <c r="B427" i="32"/>
  <c r="B426" i="32"/>
  <c r="B425" i="32"/>
  <c r="B424" i="32"/>
  <c r="AD417" i="32"/>
  <c r="AC417" i="32"/>
  <c r="AB417" i="32"/>
  <c r="X417" i="32"/>
  <c r="W417" i="32"/>
  <c r="V417" i="32"/>
  <c r="R417" i="32"/>
  <c r="Q417" i="32"/>
  <c r="P417" i="32"/>
  <c r="L417" i="32"/>
  <c r="K417" i="32"/>
  <c r="J417" i="32"/>
  <c r="B415" i="32"/>
  <c r="B414" i="32"/>
  <c r="B413" i="32"/>
  <c r="B412" i="32"/>
  <c r="B411" i="32"/>
  <c r="B410" i="32"/>
  <c r="B409" i="32"/>
  <c r="B408" i="32"/>
  <c r="B407" i="32"/>
  <c r="B406" i="32"/>
  <c r="B405" i="32"/>
  <c r="B404" i="32"/>
  <c r="B401" i="32"/>
  <c r="B400" i="32"/>
  <c r="B399" i="32"/>
  <c r="B398" i="32"/>
  <c r="B397" i="32"/>
  <c r="B396" i="32"/>
  <c r="B395" i="32"/>
  <c r="B394" i="32"/>
  <c r="B393" i="32"/>
  <c r="B392" i="32"/>
  <c r="B391" i="32"/>
  <c r="B390" i="32"/>
  <c r="B389" i="32"/>
  <c r="B388" i="32"/>
  <c r="B387" i="32"/>
  <c r="B386" i="32"/>
  <c r="B385" i="32"/>
  <c r="B384" i="32"/>
  <c r="B383" i="32"/>
  <c r="B382" i="32"/>
  <c r="B381" i="32"/>
  <c r="B380" i="32"/>
  <c r="B379" i="32"/>
  <c r="B378" i="32"/>
  <c r="B377" i="32"/>
  <c r="B376" i="32"/>
  <c r="B375" i="32"/>
  <c r="B374" i="32"/>
  <c r="B373" i="32"/>
  <c r="B372" i="32"/>
  <c r="B371" i="32"/>
  <c r="B370" i="32"/>
  <c r="B369" i="32"/>
  <c r="B368" i="32"/>
  <c r="B359" i="32"/>
  <c r="B358" i="32"/>
  <c r="B357" i="32"/>
  <c r="B356" i="32"/>
  <c r="B355" i="32"/>
  <c r="B354" i="32"/>
  <c r="B351" i="32"/>
  <c r="B350" i="32"/>
  <c r="B349" i="32"/>
  <c r="B348" i="32"/>
  <c r="B347" i="32"/>
  <c r="B346" i="32"/>
  <c r="B345" i="32"/>
  <c r="B344" i="32"/>
  <c r="B343" i="32"/>
  <c r="B342" i="32"/>
  <c r="B341" i="32"/>
  <c r="B340" i="32"/>
  <c r="B339" i="32"/>
  <c r="B338" i="32"/>
  <c r="B337" i="32"/>
  <c r="B336" i="32"/>
  <c r="B335" i="32"/>
  <c r="B334" i="32"/>
  <c r="B333" i="32"/>
  <c r="B332" i="32"/>
  <c r="B331" i="32"/>
  <c r="B330" i="32"/>
  <c r="B326" i="32"/>
  <c r="B325" i="32"/>
  <c r="B324" i="32"/>
  <c r="B321" i="32"/>
  <c r="B320" i="32"/>
  <c r="B319" i="32"/>
  <c r="B318" i="32"/>
  <c r="B317" i="32"/>
  <c r="B316" i="32"/>
  <c r="B315" i="32"/>
  <c r="B314" i="32"/>
  <c r="B313" i="32"/>
  <c r="B312" i="32"/>
  <c r="B311" i="32"/>
  <c r="B310" i="32"/>
  <c r="B309" i="32"/>
  <c r="B308" i="32"/>
  <c r="B307" i="32"/>
  <c r="B306" i="32"/>
  <c r="B305" i="32"/>
  <c r="B304" i="32"/>
  <c r="B303" i="32"/>
  <c r="B302" i="32"/>
  <c r="B301" i="32"/>
  <c r="B300" i="32"/>
  <c r="B299" i="32"/>
  <c r="B298" i="32"/>
  <c r="B297" i="32"/>
  <c r="B296" i="32"/>
  <c r="B295" i="32"/>
  <c r="B294" i="32"/>
  <c r="B293" i="32"/>
  <c r="B292" i="32"/>
  <c r="B291" i="32"/>
  <c r="B290" i="32"/>
  <c r="B289" i="32"/>
  <c r="B288" i="32"/>
  <c r="B287" i="32"/>
  <c r="B286" i="32"/>
  <c r="B285" i="32"/>
  <c r="B284" i="32"/>
  <c r="B283" i="32"/>
  <c r="B282" i="32"/>
  <c r="B281" i="32"/>
  <c r="B280" i="32"/>
  <c r="B279" i="32"/>
  <c r="B278" i="32"/>
  <c r="B277" i="32"/>
  <c r="B276" i="32"/>
  <c r="B275" i="32"/>
  <c r="B274" i="32"/>
  <c r="B273" i="32"/>
  <c r="B272" i="32"/>
  <c r="B269" i="32"/>
  <c r="B268" i="32"/>
  <c r="B267" i="32"/>
  <c r="B266" i="32"/>
  <c r="B265" i="32"/>
  <c r="B264" i="32"/>
  <c r="B263" i="32"/>
  <c r="B262" i="32"/>
  <c r="B261" i="32"/>
  <c r="B260" i="32"/>
  <c r="B259" i="32"/>
  <c r="B258" i="32"/>
  <c r="B257" i="32"/>
  <c r="B256" i="32"/>
  <c r="B255" i="32"/>
  <c r="B254" i="32"/>
  <c r="B253" i="32"/>
  <c r="B252" i="32"/>
  <c r="B251" i="32"/>
  <c r="B250" i="32"/>
  <c r="B249" i="32"/>
  <c r="B248" i="32"/>
  <c r="B247" i="32"/>
  <c r="B246" i="32"/>
  <c r="B245" i="32"/>
  <c r="B244" i="32"/>
  <c r="B243" i="32"/>
  <c r="B242" i="32"/>
  <c r="B241" i="32"/>
  <c r="B240" i="32"/>
  <c r="B239" i="32"/>
  <c r="B238" i="32"/>
  <c r="B237" i="32"/>
  <c r="B236" i="32"/>
  <c r="B235" i="32"/>
  <c r="B234" i="32"/>
  <c r="B233" i="32"/>
  <c r="B232" i="32"/>
  <c r="B231" i="32"/>
  <c r="B230" i="32"/>
  <c r="B229" i="32"/>
  <c r="B228" i="32"/>
  <c r="B227" i="32"/>
  <c r="B226" i="32"/>
  <c r="B225" i="32"/>
  <c r="B224" i="32"/>
  <c r="B223" i="32"/>
  <c r="B222" i="32"/>
  <c r="B221" i="32"/>
  <c r="B220" i="32"/>
  <c r="B215" i="32"/>
  <c r="B214" i="32"/>
  <c r="B213" i="32"/>
  <c r="B212" i="32"/>
  <c r="B211" i="32"/>
  <c r="B210" i="32"/>
  <c r="B209" i="32"/>
  <c r="B208" i="32"/>
  <c r="B205" i="32"/>
  <c r="B204" i="32"/>
  <c r="B203" i="32"/>
  <c r="B200" i="32"/>
  <c r="B199" i="32"/>
  <c r="B198" i="32"/>
  <c r="B197" i="32"/>
  <c r="B196" i="32"/>
  <c r="B195" i="32"/>
  <c r="B194" i="32"/>
  <c r="B193" i="32"/>
  <c r="B190" i="32"/>
  <c r="B189" i="32"/>
  <c r="B188" i="32"/>
  <c r="B187" i="32"/>
  <c r="B186" i="32"/>
  <c r="B185" i="32"/>
  <c r="B184" i="32"/>
  <c r="B183" i="32"/>
  <c r="B182" i="32"/>
  <c r="B181" i="32"/>
  <c r="B180" i="32"/>
  <c r="B179" i="32"/>
  <c r="B178" i="32"/>
  <c r="B177" i="32"/>
  <c r="B176" i="32"/>
  <c r="B175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7" i="32"/>
  <c r="B156" i="32"/>
  <c r="B155" i="32"/>
  <c r="B154" i="32"/>
  <c r="B153" i="32"/>
  <c r="B152" i="32"/>
  <c r="B151" i="32"/>
  <c r="B150" i="32"/>
  <c r="B149" i="32"/>
  <c r="B148" i="32"/>
  <c r="B147" i="32"/>
  <c r="B146" i="32"/>
  <c r="B145" i="32"/>
  <c r="B144" i="32"/>
  <c r="B143" i="32"/>
  <c r="B142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4" i="32"/>
  <c r="B123" i="32"/>
  <c r="B122" i="32"/>
  <c r="B119" i="32"/>
  <c r="B118" i="32"/>
  <c r="B117" i="32"/>
  <c r="B116" i="32"/>
  <c r="B115" i="32"/>
  <c r="B110" i="32"/>
  <c r="B109" i="32"/>
  <c r="B108" i="32"/>
  <c r="B107" i="32"/>
  <c r="B106" i="32"/>
  <c r="B105" i="32"/>
  <c r="B104" i="32"/>
  <c r="B103" i="32"/>
  <c r="B102" i="32"/>
  <c r="B101" i="32"/>
  <c r="B100" i="32"/>
  <c r="B99" i="32"/>
  <c r="B98" i="32"/>
  <c r="B97" i="32"/>
  <c r="B96" i="32"/>
  <c r="B95" i="32"/>
  <c r="B94" i="32"/>
  <c r="B93" i="32"/>
  <c r="B92" i="32"/>
  <c r="B91" i="32"/>
  <c r="B90" i="32"/>
  <c r="B89" i="32"/>
  <c r="B88" i="32"/>
  <c r="B87" i="32"/>
  <c r="B86" i="32"/>
  <c r="B85" i="32"/>
  <c r="B84" i="32"/>
  <c r="B83" i="32"/>
  <c r="B82" i="32"/>
  <c r="B81" i="32"/>
  <c r="B80" i="32"/>
  <c r="B79" i="32"/>
  <c r="B78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4" i="32"/>
  <c r="B53" i="32"/>
  <c r="B52" i="32"/>
  <c r="B51" i="32"/>
  <c r="B50" i="32"/>
  <c r="B49" i="32"/>
  <c r="B48" i="32"/>
  <c r="B47" i="32"/>
  <c r="B46" i="32"/>
  <c r="B45" i="32"/>
  <c r="B44" i="32"/>
  <c r="B43" i="32"/>
  <c r="B42" i="32"/>
  <c r="B41" i="32"/>
  <c r="B40" i="32"/>
  <c r="B39" i="32"/>
  <c r="B38" i="32"/>
  <c r="B37" i="32"/>
  <c r="B36" i="32"/>
  <c r="B35" i="32"/>
  <c r="B34" i="32"/>
  <c r="B33" i="32"/>
  <c r="B32" i="32"/>
  <c r="B31" i="32"/>
  <c r="B30" i="32"/>
  <c r="B29" i="32"/>
  <c r="B28" i="32"/>
  <c r="B27" i="32"/>
  <c r="B26" i="32"/>
  <c r="B25" i="32"/>
  <c r="B24" i="32"/>
  <c r="B23" i="32"/>
  <c r="B22" i="32"/>
  <c r="B21" i="32"/>
  <c r="B20" i="32"/>
  <c r="B19" i="32"/>
  <c r="B18" i="32"/>
  <c r="B17" i="32"/>
  <c r="B16" i="32"/>
  <c r="B15" i="32"/>
  <c r="B14" i="32"/>
  <c r="B13" i="32"/>
  <c r="B12" i="32"/>
  <c r="S10" i="32"/>
  <c r="BZ193" i="31"/>
  <c r="BY193" i="31"/>
  <c r="BX193" i="31"/>
  <c r="BS767" i="31"/>
  <c r="BR767" i="31"/>
  <c r="BS766" i="31"/>
  <c r="BR766" i="31"/>
  <c r="BS765" i="31"/>
  <c r="BR765" i="31"/>
  <c r="BS764" i="31"/>
  <c r="BR764" i="31"/>
  <c r="BS763" i="31"/>
  <c r="BR763" i="31"/>
  <c r="BS762" i="31"/>
  <c r="BR762" i="31"/>
  <c r="BS761" i="31"/>
  <c r="BR761" i="31"/>
  <c r="BS760" i="31"/>
  <c r="BR760" i="31"/>
  <c r="BS754" i="31"/>
  <c r="BR754" i="31"/>
  <c r="BS753" i="31"/>
  <c r="BR753" i="31"/>
  <c r="BS752" i="31"/>
  <c r="BR752" i="31"/>
  <c r="BS751" i="31"/>
  <c r="BR751" i="31"/>
  <c r="BS750" i="31"/>
  <c r="BR750" i="31"/>
  <c r="BS749" i="31"/>
  <c r="BR749" i="31"/>
  <c r="BS748" i="31"/>
  <c r="BR748" i="31"/>
  <c r="BS747" i="31"/>
  <c r="BR747" i="31"/>
  <c r="BS746" i="31"/>
  <c r="BR746" i="31"/>
  <c r="BS745" i="31"/>
  <c r="BR745" i="31"/>
  <c r="BS744" i="31"/>
  <c r="BR744" i="31"/>
  <c r="BS743" i="31"/>
  <c r="BR743" i="31"/>
  <c r="BS741" i="31"/>
  <c r="BR741" i="31"/>
  <c r="BS740" i="31"/>
  <c r="BR740" i="31"/>
  <c r="BS734" i="31"/>
  <c r="BR734" i="31"/>
  <c r="BS733" i="31"/>
  <c r="BR733" i="31"/>
  <c r="BS732" i="31"/>
  <c r="BR732" i="31"/>
  <c r="BS731" i="31"/>
  <c r="BR731" i="31"/>
  <c r="BS730" i="31"/>
  <c r="BR730" i="31"/>
  <c r="BS729" i="31"/>
  <c r="BR729" i="31"/>
  <c r="BS728" i="31"/>
  <c r="BR728" i="31"/>
  <c r="BS727" i="31"/>
  <c r="BR727" i="31"/>
  <c r="BS726" i="31"/>
  <c r="BR726" i="31"/>
  <c r="BS725" i="31"/>
  <c r="BR725" i="31"/>
  <c r="BS724" i="31"/>
  <c r="BR724" i="31"/>
  <c r="BS723" i="31"/>
  <c r="BR723" i="31"/>
  <c r="BS722" i="31"/>
  <c r="BR722" i="31"/>
  <c r="BS721" i="31"/>
  <c r="BR721" i="31"/>
  <c r="BS720" i="31"/>
  <c r="BR720" i="31"/>
  <c r="BS719" i="31"/>
  <c r="BR719" i="31"/>
  <c r="BS718" i="31"/>
  <c r="BR718" i="31"/>
  <c r="BS717" i="31"/>
  <c r="BR717" i="31"/>
  <c r="BS716" i="31"/>
  <c r="BR716" i="31"/>
  <c r="BS715" i="31"/>
  <c r="BR715" i="31"/>
  <c r="BS714" i="31"/>
  <c r="BR714" i="31"/>
  <c r="BS713" i="31"/>
  <c r="BR713" i="31"/>
  <c r="BS712" i="31"/>
  <c r="BR712" i="31"/>
  <c r="BS711" i="31"/>
  <c r="BR711" i="31"/>
  <c r="BS710" i="31"/>
  <c r="BR710" i="31"/>
  <c r="BS709" i="31"/>
  <c r="BR709" i="31"/>
  <c r="BS708" i="31"/>
  <c r="BR708" i="31"/>
  <c r="BS707" i="31"/>
  <c r="BR707" i="31"/>
  <c r="BS706" i="31"/>
  <c r="BR706" i="31"/>
  <c r="BS705" i="31"/>
  <c r="BR705" i="31"/>
  <c r="BS704" i="31"/>
  <c r="BR704" i="31"/>
  <c r="BS703" i="31"/>
  <c r="BR703" i="31"/>
  <c r="BS702" i="31"/>
  <c r="BR702" i="31"/>
  <c r="BS701" i="31"/>
  <c r="BR701" i="31"/>
  <c r="BS700" i="31"/>
  <c r="BR700" i="31"/>
  <c r="BS699" i="31"/>
  <c r="BR699" i="31"/>
  <c r="BS698" i="31"/>
  <c r="BR698" i="31"/>
  <c r="BS695" i="31"/>
  <c r="BR695" i="31"/>
  <c r="BS694" i="31"/>
  <c r="BR694" i="31"/>
  <c r="BS693" i="31"/>
  <c r="BR693" i="31"/>
  <c r="BS692" i="31"/>
  <c r="BR692" i="31"/>
  <c r="BS691" i="31"/>
  <c r="BR691" i="31"/>
  <c r="BS690" i="31"/>
  <c r="BR690" i="31"/>
  <c r="BS689" i="31"/>
  <c r="BR689" i="31"/>
  <c r="BS688" i="31"/>
  <c r="BR688" i="31"/>
  <c r="BS687" i="31"/>
  <c r="BR687" i="31"/>
  <c r="BS686" i="31"/>
  <c r="BR686" i="31"/>
  <c r="BS685" i="31"/>
  <c r="BR685" i="31"/>
  <c r="BS684" i="31"/>
  <c r="BR684" i="31"/>
  <c r="BS683" i="31"/>
  <c r="BR683" i="31"/>
  <c r="BS682" i="31"/>
  <c r="BR682" i="31"/>
  <c r="BS681" i="31"/>
  <c r="BR681" i="31"/>
  <c r="BS680" i="31"/>
  <c r="BR680" i="31"/>
  <c r="BS679" i="31"/>
  <c r="BR679" i="31"/>
  <c r="BS678" i="31"/>
  <c r="BR678" i="31"/>
  <c r="BS677" i="31"/>
  <c r="BR677" i="31"/>
  <c r="BS666" i="31"/>
  <c r="BR666" i="31"/>
  <c r="BS665" i="31"/>
  <c r="BR665" i="31"/>
  <c r="BS664" i="31"/>
  <c r="BR664" i="31"/>
  <c r="BS663" i="31"/>
  <c r="BR663" i="31"/>
  <c r="BS660" i="31"/>
  <c r="BR660" i="31"/>
  <c r="BS659" i="31"/>
  <c r="BR659" i="31"/>
  <c r="BS658" i="31"/>
  <c r="BR658" i="31"/>
  <c r="BS657" i="31"/>
  <c r="BR657" i="31"/>
  <c r="BS656" i="31"/>
  <c r="BR656" i="31"/>
  <c r="BS655" i="31"/>
  <c r="BR655" i="31"/>
  <c r="BS654" i="31"/>
  <c r="BR654" i="31"/>
  <c r="BS653" i="31"/>
  <c r="BR653" i="31"/>
  <c r="BS652" i="31"/>
  <c r="BR652" i="31"/>
  <c r="BS651" i="31"/>
  <c r="BR651" i="31"/>
  <c r="BS650" i="31"/>
  <c r="BR650" i="31"/>
  <c r="BS649" i="31"/>
  <c r="BR649" i="31"/>
  <c r="BS648" i="31"/>
  <c r="BR648" i="31"/>
  <c r="BS647" i="31"/>
  <c r="BR647" i="31"/>
  <c r="BS646" i="31"/>
  <c r="BR646" i="31"/>
  <c r="BS645" i="31"/>
  <c r="BR645" i="31"/>
  <c r="BS644" i="31"/>
  <c r="BR644" i="31"/>
  <c r="BS643" i="31"/>
  <c r="BR643" i="31"/>
  <c r="BS642" i="31"/>
  <c r="BR642" i="31"/>
  <c r="BS641" i="31"/>
  <c r="BR641" i="31"/>
  <c r="BS640" i="31"/>
  <c r="BR640" i="31"/>
  <c r="BS639" i="31"/>
  <c r="BR639" i="31"/>
  <c r="BS638" i="31"/>
  <c r="BR638" i="31"/>
  <c r="BS637" i="31"/>
  <c r="BR637" i="31"/>
  <c r="BS636" i="31"/>
  <c r="BR636" i="31"/>
  <c r="BS635" i="31"/>
  <c r="BR635" i="31"/>
  <c r="BS628" i="31"/>
  <c r="BR628" i="31"/>
  <c r="BS627" i="31"/>
  <c r="BR627" i="31"/>
  <c r="BS626" i="31"/>
  <c r="BR626" i="31"/>
  <c r="BS625" i="31"/>
  <c r="BR625" i="31"/>
  <c r="BS624" i="31"/>
  <c r="BR624" i="31"/>
  <c r="BS623" i="31"/>
  <c r="BR623" i="31"/>
  <c r="BS622" i="31"/>
  <c r="BR622" i="31"/>
  <c r="BS621" i="31"/>
  <c r="BR621" i="31"/>
  <c r="BS618" i="31"/>
  <c r="BR618" i="31"/>
  <c r="BS617" i="31"/>
  <c r="BR617" i="31"/>
  <c r="BS616" i="31"/>
  <c r="BR616" i="31"/>
  <c r="BS615" i="31"/>
  <c r="BR615" i="31"/>
  <c r="BS614" i="31"/>
  <c r="BR614" i="31"/>
  <c r="BS613" i="31"/>
  <c r="BR613" i="31"/>
  <c r="BS612" i="31"/>
  <c r="BR612" i="31"/>
  <c r="BS609" i="31"/>
  <c r="BR609" i="31"/>
  <c r="BS607" i="31"/>
  <c r="BR607" i="31"/>
  <c r="BS606" i="31"/>
  <c r="BR606" i="31"/>
  <c r="BS605" i="31"/>
  <c r="BR605" i="31"/>
  <c r="BS604" i="31"/>
  <c r="BR604" i="31"/>
  <c r="BS603" i="31"/>
  <c r="BR603" i="31"/>
  <c r="BS602" i="31"/>
  <c r="BR602" i="31"/>
  <c r="BS601" i="31"/>
  <c r="BR601" i="31"/>
  <c r="BS600" i="31"/>
  <c r="BR600" i="31"/>
  <c r="BS599" i="31"/>
  <c r="BR599" i="31"/>
  <c r="BS598" i="31"/>
  <c r="BR598" i="31"/>
  <c r="BS597" i="31"/>
  <c r="BR597" i="31"/>
  <c r="BS596" i="31"/>
  <c r="BR596" i="31"/>
  <c r="BS595" i="31"/>
  <c r="BR595" i="31"/>
  <c r="BS594" i="31"/>
  <c r="BR594" i="31"/>
  <c r="BS593" i="31"/>
  <c r="BR593" i="31"/>
  <c r="BS592" i="31"/>
  <c r="BR592" i="31"/>
  <c r="BS591" i="31"/>
  <c r="BR591" i="31"/>
  <c r="BS590" i="31"/>
  <c r="BR590" i="31"/>
  <c r="BS589" i="31"/>
  <c r="BR589" i="31"/>
  <c r="BS588" i="31"/>
  <c r="BR588" i="31"/>
  <c r="BS587" i="31"/>
  <c r="BR587" i="31"/>
  <c r="BS586" i="31"/>
  <c r="BR586" i="31"/>
  <c r="BS585" i="31"/>
  <c r="BR585" i="31"/>
  <c r="BS584" i="31"/>
  <c r="BR584" i="31"/>
  <c r="BS583" i="31"/>
  <c r="BR583" i="31"/>
  <c r="BS582" i="31"/>
  <c r="BR582" i="31"/>
  <c r="BS581" i="31"/>
  <c r="BR581" i="31"/>
  <c r="BS580" i="31"/>
  <c r="BR580" i="31"/>
  <c r="BS579" i="31"/>
  <c r="BR579" i="31"/>
  <c r="BS578" i="31"/>
  <c r="BR578" i="31"/>
  <c r="BS577" i="31"/>
  <c r="BR577" i="31"/>
  <c r="BS576" i="31"/>
  <c r="BR576" i="31"/>
  <c r="BS575" i="31"/>
  <c r="BR575" i="31"/>
  <c r="BS574" i="31"/>
  <c r="BR574" i="31"/>
  <c r="BS573" i="31"/>
  <c r="BR573" i="31"/>
  <c r="BS572" i="31"/>
  <c r="BR572" i="31"/>
  <c r="BS571" i="31"/>
  <c r="BR571" i="31"/>
  <c r="BS570" i="31"/>
  <c r="BR570" i="31"/>
  <c r="BS569" i="31"/>
  <c r="BR569" i="31"/>
  <c r="BS568" i="31"/>
  <c r="BR568" i="31"/>
  <c r="BS567" i="31"/>
  <c r="BR567" i="31"/>
  <c r="BS566" i="31"/>
  <c r="BR566" i="31"/>
  <c r="BS565" i="31"/>
  <c r="BR565" i="31"/>
  <c r="BS564" i="31"/>
  <c r="BR564" i="31"/>
  <c r="BS563" i="31"/>
  <c r="BR563" i="31"/>
  <c r="BS562" i="31"/>
  <c r="BR562" i="31"/>
  <c r="BS561" i="31"/>
  <c r="BR561" i="31"/>
  <c r="BS557" i="31"/>
  <c r="BR557" i="31"/>
  <c r="BS556" i="31"/>
  <c r="BR556" i="31"/>
  <c r="BS555" i="31"/>
  <c r="BR555" i="31"/>
  <c r="BS554" i="31"/>
  <c r="BR554" i="31"/>
  <c r="BS553" i="31"/>
  <c r="BR553" i="31"/>
  <c r="BS552" i="31"/>
  <c r="BR552" i="31"/>
  <c r="BS551" i="31"/>
  <c r="BR551" i="31"/>
  <c r="BS548" i="31"/>
  <c r="BR548" i="31"/>
  <c r="BS547" i="31"/>
  <c r="BR547" i="31"/>
  <c r="BS546" i="31"/>
  <c r="BR546" i="31"/>
  <c r="BS545" i="31"/>
  <c r="BR545" i="31"/>
  <c r="BS542" i="31"/>
  <c r="BR542" i="31"/>
  <c r="BS541" i="31"/>
  <c r="BR541" i="31"/>
  <c r="BS540" i="31"/>
  <c r="BR540" i="31"/>
  <c r="BS539" i="31"/>
  <c r="BR539" i="31"/>
  <c r="BS538" i="31"/>
  <c r="BR538" i="31"/>
  <c r="BS537" i="31"/>
  <c r="BR537" i="31"/>
  <c r="BS534" i="31"/>
  <c r="BR534" i="31"/>
  <c r="BS533" i="31"/>
  <c r="BR533" i="31"/>
  <c r="BS532" i="31"/>
  <c r="BR532" i="31"/>
  <c r="BS531" i="31"/>
  <c r="BR531" i="31"/>
  <c r="BS530" i="31"/>
  <c r="BR530" i="31"/>
  <c r="BS529" i="31"/>
  <c r="BR529" i="31"/>
  <c r="BS528" i="31"/>
  <c r="BR528" i="31"/>
  <c r="BS525" i="31"/>
  <c r="BR525" i="31"/>
  <c r="BS524" i="31"/>
  <c r="BR524" i="31"/>
  <c r="BS523" i="31"/>
  <c r="BR523" i="31"/>
  <c r="BS520" i="31"/>
  <c r="BR520" i="31"/>
  <c r="BS519" i="31"/>
  <c r="BR519" i="31"/>
  <c r="BS518" i="31"/>
  <c r="BR518" i="31"/>
  <c r="BS517" i="31"/>
  <c r="BR517" i="31"/>
  <c r="BS516" i="31"/>
  <c r="BR516" i="31"/>
  <c r="BS515" i="31"/>
  <c r="BR515" i="31"/>
  <c r="BS514" i="31"/>
  <c r="BR514" i="31"/>
  <c r="BS513" i="31"/>
  <c r="BR513" i="31"/>
  <c r="BS512" i="31"/>
  <c r="BR512" i="31"/>
  <c r="BS511" i="31"/>
  <c r="BR511" i="31"/>
  <c r="BS510" i="31"/>
  <c r="BR510" i="31"/>
  <c r="BS509" i="31"/>
  <c r="BR509" i="31"/>
  <c r="BS508" i="31"/>
  <c r="BR508" i="31"/>
  <c r="BS507" i="31"/>
  <c r="BR507" i="31"/>
  <c r="BS506" i="31"/>
  <c r="BR506" i="31"/>
  <c r="BS505" i="31"/>
  <c r="BR505" i="31"/>
  <c r="BS504" i="31"/>
  <c r="BR504" i="31"/>
  <c r="BS503" i="31"/>
  <c r="BR503" i="31"/>
  <c r="BS502" i="31"/>
  <c r="BR502" i="31"/>
  <c r="BS501" i="31"/>
  <c r="BR501" i="31"/>
  <c r="BS500" i="31"/>
  <c r="BR500" i="31"/>
  <c r="BS499" i="31"/>
  <c r="BR499" i="31"/>
  <c r="BS498" i="31"/>
  <c r="BR498" i="31"/>
  <c r="BS497" i="31"/>
  <c r="BR497" i="31"/>
  <c r="BS496" i="31"/>
  <c r="BR496" i="31"/>
  <c r="BS495" i="31"/>
  <c r="BR495" i="31"/>
  <c r="BS492" i="31"/>
  <c r="BR492" i="31"/>
  <c r="BS491" i="31"/>
  <c r="BR491" i="31"/>
  <c r="BS490" i="31"/>
  <c r="BR490" i="31"/>
  <c r="BS489" i="31"/>
  <c r="BR489" i="31"/>
  <c r="BS488" i="31"/>
  <c r="BR488" i="31"/>
  <c r="BS487" i="31"/>
  <c r="BR487" i="31"/>
  <c r="BS486" i="31"/>
  <c r="BR486" i="31"/>
  <c r="BS485" i="31"/>
  <c r="BR485" i="31"/>
  <c r="BS484" i="31"/>
  <c r="BR484" i="31"/>
  <c r="BS480" i="31"/>
  <c r="BR480" i="31"/>
  <c r="BS479" i="31"/>
  <c r="BR479" i="31"/>
  <c r="BS478" i="31"/>
  <c r="BR478" i="31"/>
  <c r="BS477" i="31"/>
  <c r="BR477" i="31"/>
  <c r="BS476" i="31"/>
  <c r="BR476" i="31"/>
  <c r="BS475" i="31"/>
  <c r="BR475" i="31"/>
  <c r="BS474" i="31"/>
  <c r="BR474" i="31"/>
  <c r="BS473" i="31"/>
  <c r="BR473" i="31"/>
  <c r="BS470" i="31"/>
  <c r="BR470" i="31"/>
  <c r="BS469" i="31"/>
  <c r="BR469" i="31"/>
  <c r="BS468" i="31"/>
  <c r="BR468" i="31"/>
  <c r="BS467" i="31"/>
  <c r="BR467" i="31"/>
  <c r="BS466" i="31"/>
  <c r="BR466" i="31"/>
  <c r="BS463" i="31"/>
  <c r="BR463" i="31"/>
  <c r="BS462" i="31"/>
  <c r="BR462" i="31"/>
  <c r="BS459" i="31"/>
  <c r="BR459" i="31"/>
  <c r="BS458" i="31"/>
  <c r="BR458" i="31"/>
  <c r="BS457" i="31"/>
  <c r="BR457" i="31"/>
  <c r="BS456" i="31"/>
  <c r="BR456" i="31"/>
  <c r="BS455" i="31"/>
  <c r="BR455" i="31"/>
  <c r="BS454" i="31"/>
  <c r="BR454" i="31"/>
  <c r="BS453" i="31"/>
  <c r="BR453" i="31"/>
  <c r="BS450" i="31"/>
  <c r="BR450" i="31"/>
  <c r="BS449" i="31"/>
  <c r="BR449" i="31"/>
  <c r="BS448" i="31"/>
  <c r="BR448" i="31"/>
  <c r="BS447" i="31"/>
  <c r="BR447" i="31"/>
  <c r="BS446" i="31"/>
  <c r="BR446" i="31"/>
  <c r="BS445" i="31"/>
  <c r="BR445" i="31"/>
  <c r="BS444" i="31"/>
  <c r="BR444" i="31"/>
  <c r="BS443" i="31"/>
  <c r="BR443" i="31"/>
  <c r="BS442" i="31"/>
  <c r="BR442" i="31"/>
  <c r="BS441" i="31"/>
  <c r="BR441" i="31"/>
  <c r="BS440" i="31"/>
  <c r="BR440" i="31"/>
  <c r="BS439" i="31"/>
  <c r="BR439" i="31"/>
  <c r="BS438" i="31"/>
  <c r="BR438" i="31"/>
  <c r="BS437" i="31"/>
  <c r="BR437" i="31"/>
  <c r="BS436" i="31"/>
  <c r="BR436" i="31"/>
  <c r="BS435" i="31"/>
  <c r="BR435" i="31"/>
  <c r="BS432" i="31"/>
  <c r="BR432" i="31"/>
  <c r="BS431" i="31"/>
  <c r="BR431" i="31"/>
  <c r="BS427" i="31"/>
  <c r="BR427" i="31"/>
  <c r="BS424" i="31"/>
  <c r="BR424" i="31"/>
  <c r="BT417" i="31"/>
  <c r="BS417" i="31"/>
  <c r="BR417" i="31"/>
  <c r="BS415" i="31"/>
  <c r="BR415" i="31"/>
  <c r="BS414" i="31"/>
  <c r="BR414" i="31"/>
  <c r="BS413" i="31"/>
  <c r="BR413" i="31"/>
  <c r="BS412" i="31"/>
  <c r="BR412" i="31"/>
  <c r="BS411" i="31"/>
  <c r="BR411" i="31"/>
  <c r="BS410" i="31"/>
  <c r="BR410" i="31"/>
  <c r="BS409" i="31"/>
  <c r="BR409" i="31"/>
  <c r="BS408" i="31"/>
  <c r="BR408" i="31"/>
  <c r="BS407" i="31"/>
  <c r="BR407" i="31"/>
  <c r="BS406" i="31"/>
  <c r="BR406" i="31"/>
  <c r="BS405" i="31"/>
  <c r="BR405" i="31"/>
  <c r="BS404" i="31"/>
  <c r="BR404" i="31"/>
  <c r="BS401" i="31"/>
  <c r="BR401" i="31"/>
  <c r="BS400" i="31"/>
  <c r="BR400" i="31"/>
  <c r="BS399" i="31"/>
  <c r="BR399" i="31"/>
  <c r="BS398" i="31"/>
  <c r="BR398" i="31"/>
  <c r="BS397" i="31"/>
  <c r="BR397" i="31"/>
  <c r="BS396" i="31"/>
  <c r="BR396" i="31"/>
  <c r="BS395" i="31"/>
  <c r="BR395" i="31"/>
  <c r="BS394" i="31"/>
  <c r="BR394" i="31"/>
  <c r="BS393" i="31"/>
  <c r="BR393" i="31"/>
  <c r="BS392" i="31"/>
  <c r="BR392" i="31"/>
  <c r="BS391" i="31"/>
  <c r="BR391" i="31"/>
  <c r="BS390" i="31"/>
  <c r="BR390" i="31"/>
  <c r="BS389" i="31"/>
  <c r="BR389" i="31"/>
  <c r="BS388" i="31"/>
  <c r="BR388" i="31"/>
  <c r="BS387" i="31"/>
  <c r="BR387" i="31"/>
  <c r="BS386" i="31"/>
  <c r="BR386" i="31"/>
  <c r="BS385" i="31"/>
  <c r="BR385" i="31"/>
  <c r="BS384" i="31"/>
  <c r="BR384" i="31"/>
  <c r="BS383" i="31"/>
  <c r="BR383" i="31"/>
  <c r="BS382" i="31"/>
  <c r="BR382" i="31"/>
  <c r="BS381" i="31"/>
  <c r="BR381" i="31"/>
  <c r="BS380" i="31"/>
  <c r="BR380" i="31"/>
  <c r="BS379" i="31"/>
  <c r="BR379" i="31"/>
  <c r="BS378" i="31"/>
  <c r="BR378" i="31"/>
  <c r="BS377" i="31"/>
  <c r="BR377" i="31"/>
  <c r="BS376" i="31"/>
  <c r="BR376" i="31"/>
  <c r="BS375" i="31"/>
  <c r="BR375" i="31"/>
  <c r="BS374" i="31"/>
  <c r="BR374" i="31"/>
  <c r="BS373" i="31"/>
  <c r="BR373" i="31"/>
  <c r="BS372" i="31"/>
  <c r="BR372" i="31"/>
  <c r="BS371" i="31"/>
  <c r="BR371" i="31"/>
  <c r="BS370" i="31"/>
  <c r="BR370" i="31"/>
  <c r="BS369" i="31"/>
  <c r="BR369" i="31"/>
  <c r="BS368" i="31"/>
  <c r="BR368" i="31"/>
  <c r="BS359" i="31"/>
  <c r="BR359" i="31"/>
  <c r="BS358" i="31"/>
  <c r="BR358" i="31"/>
  <c r="BS357" i="31"/>
  <c r="BR357" i="31"/>
  <c r="BS356" i="31"/>
  <c r="BR356" i="31"/>
  <c r="BS355" i="31"/>
  <c r="BR355" i="31"/>
  <c r="BS354" i="31"/>
  <c r="BR354" i="31"/>
  <c r="BS351" i="31"/>
  <c r="BR351" i="31"/>
  <c r="BS350" i="31"/>
  <c r="BR350" i="31"/>
  <c r="BS349" i="31"/>
  <c r="BR349" i="31"/>
  <c r="BS348" i="31"/>
  <c r="BR348" i="31"/>
  <c r="BS347" i="31"/>
  <c r="BR347" i="31"/>
  <c r="BS346" i="31"/>
  <c r="BR346" i="31"/>
  <c r="BS345" i="31"/>
  <c r="BR345" i="31"/>
  <c r="BS344" i="31"/>
  <c r="BR344" i="31"/>
  <c r="BS343" i="31"/>
  <c r="BR343" i="31"/>
  <c r="BS342" i="31"/>
  <c r="BR342" i="31"/>
  <c r="BS341" i="31"/>
  <c r="BR341" i="31"/>
  <c r="BS340" i="31"/>
  <c r="BR340" i="31"/>
  <c r="BS339" i="31"/>
  <c r="BR339" i="31"/>
  <c r="BS338" i="31"/>
  <c r="BR338" i="31"/>
  <c r="BS337" i="31"/>
  <c r="BR337" i="31"/>
  <c r="BS336" i="31"/>
  <c r="BR336" i="31"/>
  <c r="BS335" i="31"/>
  <c r="BR335" i="31"/>
  <c r="BS334" i="31"/>
  <c r="BR334" i="31"/>
  <c r="BS333" i="31"/>
  <c r="BR333" i="31"/>
  <c r="BS332" i="31"/>
  <c r="BR332" i="31"/>
  <c r="BS331" i="31"/>
  <c r="BR331" i="31"/>
  <c r="BS330" i="31"/>
  <c r="BR330" i="31"/>
  <c r="BS326" i="31"/>
  <c r="BR326" i="31"/>
  <c r="BS325" i="31"/>
  <c r="BR325" i="31"/>
  <c r="BS324" i="31"/>
  <c r="BR324" i="31"/>
  <c r="BS321" i="31"/>
  <c r="BR321" i="31"/>
  <c r="BS320" i="31"/>
  <c r="BR320" i="31"/>
  <c r="BS319" i="31"/>
  <c r="BR319" i="31"/>
  <c r="BS318" i="31"/>
  <c r="BR318" i="31"/>
  <c r="BS317" i="31"/>
  <c r="BR317" i="31"/>
  <c r="BS316" i="31"/>
  <c r="BR316" i="31"/>
  <c r="BS315" i="31"/>
  <c r="BR315" i="31"/>
  <c r="BS314" i="31"/>
  <c r="BR314" i="31"/>
  <c r="BS313" i="31"/>
  <c r="BR313" i="31"/>
  <c r="BS312" i="31"/>
  <c r="BR312" i="31"/>
  <c r="BS311" i="31"/>
  <c r="BR311" i="31"/>
  <c r="BS310" i="31"/>
  <c r="BR310" i="31"/>
  <c r="BS309" i="31"/>
  <c r="BR309" i="31"/>
  <c r="BS308" i="31"/>
  <c r="BR308" i="31"/>
  <c r="BS307" i="31"/>
  <c r="BR307" i="31"/>
  <c r="BS306" i="31"/>
  <c r="BR306" i="31"/>
  <c r="BS305" i="31"/>
  <c r="BR305" i="31"/>
  <c r="BS304" i="31"/>
  <c r="BR304" i="31"/>
  <c r="BS303" i="31"/>
  <c r="BR303" i="31"/>
  <c r="BS302" i="31"/>
  <c r="BR302" i="31"/>
  <c r="BS301" i="31"/>
  <c r="BR301" i="31"/>
  <c r="BS300" i="31"/>
  <c r="BR300" i="31"/>
  <c r="BS299" i="31"/>
  <c r="BR299" i="31"/>
  <c r="BS298" i="31"/>
  <c r="BR298" i="31"/>
  <c r="BS297" i="31"/>
  <c r="BR297" i="31"/>
  <c r="BS296" i="31"/>
  <c r="BR296" i="31"/>
  <c r="BS295" i="31"/>
  <c r="BR295" i="31"/>
  <c r="BS294" i="31"/>
  <c r="BR294" i="31"/>
  <c r="BS293" i="31"/>
  <c r="BR293" i="31"/>
  <c r="BS292" i="31"/>
  <c r="BR292" i="31"/>
  <c r="BS291" i="31"/>
  <c r="BR291" i="31"/>
  <c r="BS290" i="31"/>
  <c r="BR290" i="31"/>
  <c r="BS289" i="31"/>
  <c r="BR289" i="31"/>
  <c r="BS288" i="31"/>
  <c r="BR288" i="31"/>
  <c r="BS287" i="31"/>
  <c r="BR287" i="31"/>
  <c r="BS286" i="31"/>
  <c r="BR286" i="31"/>
  <c r="BS285" i="31"/>
  <c r="BR285" i="31"/>
  <c r="BS284" i="31"/>
  <c r="BR284" i="31"/>
  <c r="BS283" i="31"/>
  <c r="BR283" i="31"/>
  <c r="BS282" i="31"/>
  <c r="BR282" i="31"/>
  <c r="BS281" i="31"/>
  <c r="BR281" i="31"/>
  <c r="BS280" i="31"/>
  <c r="BR280" i="31"/>
  <c r="BS279" i="31"/>
  <c r="BR279" i="31"/>
  <c r="BS278" i="31"/>
  <c r="BR278" i="31"/>
  <c r="BS277" i="31"/>
  <c r="BR277" i="31"/>
  <c r="BS276" i="31"/>
  <c r="BR276" i="31"/>
  <c r="BS275" i="31"/>
  <c r="BR275" i="31"/>
  <c r="BS274" i="31"/>
  <c r="BR274" i="31"/>
  <c r="BS273" i="31"/>
  <c r="BR273" i="31"/>
  <c r="BS272" i="31"/>
  <c r="BR272" i="31"/>
  <c r="BS269" i="31"/>
  <c r="BR269" i="31"/>
  <c r="BS268" i="31"/>
  <c r="BR268" i="31"/>
  <c r="BS267" i="31"/>
  <c r="BR267" i="31"/>
  <c r="BS266" i="31"/>
  <c r="BR266" i="31"/>
  <c r="BS265" i="31"/>
  <c r="BR265" i="31"/>
  <c r="BS264" i="31"/>
  <c r="BR264" i="31"/>
  <c r="BS263" i="31"/>
  <c r="BR263" i="31"/>
  <c r="BS262" i="31"/>
  <c r="BR262" i="31"/>
  <c r="BS261" i="31"/>
  <c r="BR261" i="31"/>
  <c r="BS260" i="31"/>
  <c r="BR260" i="31"/>
  <c r="BS259" i="31"/>
  <c r="BR259" i="31"/>
  <c r="BS258" i="31"/>
  <c r="BR258" i="31"/>
  <c r="BS257" i="31"/>
  <c r="BR257" i="31"/>
  <c r="BS256" i="31"/>
  <c r="BR256" i="31"/>
  <c r="BS255" i="31"/>
  <c r="BR255" i="31"/>
  <c r="BS254" i="31"/>
  <c r="BR254" i="31"/>
  <c r="BS253" i="31"/>
  <c r="BR253" i="31"/>
  <c r="BS252" i="31"/>
  <c r="BR252" i="31"/>
  <c r="BS251" i="31"/>
  <c r="BR251" i="31"/>
  <c r="BS250" i="31"/>
  <c r="BR250" i="31"/>
  <c r="BS249" i="31"/>
  <c r="BR249" i="31"/>
  <c r="BS248" i="31"/>
  <c r="BR248" i="31"/>
  <c r="BS247" i="31"/>
  <c r="BR247" i="31"/>
  <c r="BS246" i="31"/>
  <c r="BR246" i="31"/>
  <c r="BS245" i="31"/>
  <c r="BR245" i="31"/>
  <c r="BS244" i="31"/>
  <c r="BR244" i="31"/>
  <c r="BS243" i="31"/>
  <c r="BR243" i="31"/>
  <c r="BS242" i="31"/>
  <c r="BR242" i="31"/>
  <c r="BS241" i="31"/>
  <c r="BR241" i="31"/>
  <c r="BS240" i="31"/>
  <c r="BR240" i="31"/>
  <c r="BS239" i="31"/>
  <c r="BR239" i="31"/>
  <c r="BS238" i="31"/>
  <c r="BR238" i="31"/>
  <c r="BS237" i="31"/>
  <c r="BR237" i="31"/>
  <c r="BS236" i="31"/>
  <c r="BR236" i="31"/>
  <c r="BS235" i="31"/>
  <c r="BR235" i="31"/>
  <c r="BS234" i="31"/>
  <c r="BR234" i="31"/>
  <c r="BS233" i="31"/>
  <c r="BR233" i="31"/>
  <c r="BS232" i="31"/>
  <c r="BR232" i="31"/>
  <c r="BS231" i="31"/>
  <c r="BR231" i="31"/>
  <c r="BS230" i="31"/>
  <c r="BR230" i="31"/>
  <c r="BS229" i="31"/>
  <c r="BR229" i="31"/>
  <c r="BS228" i="31"/>
  <c r="BR228" i="31"/>
  <c r="BS227" i="31"/>
  <c r="BR227" i="31"/>
  <c r="BS226" i="31"/>
  <c r="BR226" i="31"/>
  <c r="BS225" i="31"/>
  <c r="BR225" i="31"/>
  <c r="BS224" i="31"/>
  <c r="BR224" i="31"/>
  <c r="BS223" i="31"/>
  <c r="BR223" i="31"/>
  <c r="BS222" i="31"/>
  <c r="BR222" i="31"/>
  <c r="BS221" i="31"/>
  <c r="BR221" i="31"/>
  <c r="BS220" i="31"/>
  <c r="BR220" i="31"/>
  <c r="BS215" i="31"/>
  <c r="BR215" i="31"/>
  <c r="BS214" i="31"/>
  <c r="BR214" i="31"/>
  <c r="BS213" i="31"/>
  <c r="BR213" i="31"/>
  <c r="BS212" i="31"/>
  <c r="BR212" i="31"/>
  <c r="BS211" i="31"/>
  <c r="BR211" i="31"/>
  <c r="BS210" i="31"/>
  <c r="BR210" i="31"/>
  <c r="BS209" i="31"/>
  <c r="BR209" i="31"/>
  <c r="BS208" i="31"/>
  <c r="BR208" i="31"/>
  <c r="BS205" i="31"/>
  <c r="BR205" i="31"/>
  <c r="BS204" i="31"/>
  <c r="BR204" i="31"/>
  <c r="BS203" i="31"/>
  <c r="BR203" i="31"/>
  <c r="BS200" i="31"/>
  <c r="BR200" i="31"/>
  <c r="BS199" i="31"/>
  <c r="BR199" i="31"/>
  <c r="BS198" i="31"/>
  <c r="BR198" i="31"/>
  <c r="BS197" i="31"/>
  <c r="BR197" i="31"/>
  <c r="BS196" i="31"/>
  <c r="BR196" i="31"/>
  <c r="BS195" i="31"/>
  <c r="BR195" i="31"/>
  <c r="BS194" i="31"/>
  <c r="BR194" i="31"/>
  <c r="BS193" i="31"/>
  <c r="BR193" i="31"/>
  <c r="BS190" i="31"/>
  <c r="BR190" i="31"/>
  <c r="BS189" i="31"/>
  <c r="BR189" i="31"/>
  <c r="BS188" i="31"/>
  <c r="BR188" i="31"/>
  <c r="BS187" i="31"/>
  <c r="BR187" i="31"/>
  <c r="BS186" i="31"/>
  <c r="BR186" i="31"/>
  <c r="BS185" i="31"/>
  <c r="BR185" i="31"/>
  <c r="BS184" i="31"/>
  <c r="BR184" i="31"/>
  <c r="BS183" i="31"/>
  <c r="BR183" i="31"/>
  <c r="BS182" i="31"/>
  <c r="BR182" i="31"/>
  <c r="BS181" i="31"/>
  <c r="BR181" i="31"/>
  <c r="BS180" i="31"/>
  <c r="BR180" i="31"/>
  <c r="BS179" i="31"/>
  <c r="BR179" i="31"/>
  <c r="BS178" i="31"/>
  <c r="BR178" i="31"/>
  <c r="BS177" i="31"/>
  <c r="BR177" i="31"/>
  <c r="BS176" i="31"/>
  <c r="BR176" i="31"/>
  <c r="BS175" i="31"/>
  <c r="BR175" i="31"/>
  <c r="BS174" i="31"/>
  <c r="BR174" i="31"/>
  <c r="BS173" i="31"/>
  <c r="BR173" i="31"/>
  <c r="BS172" i="31"/>
  <c r="BR172" i="31"/>
  <c r="BS171" i="31"/>
  <c r="BR171" i="31"/>
  <c r="BS170" i="31"/>
  <c r="BR170" i="31"/>
  <c r="BS169" i="31"/>
  <c r="BR169" i="31"/>
  <c r="BS168" i="31"/>
  <c r="BR168" i="31"/>
  <c r="BS167" i="31"/>
  <c r="BR167" i="31"/>
  <c r="BS166" i="31"/>
  <c r="BR166" i="31"/>
  <c r="BS165" i="31"/>
  <c r="BR165" i="31"/>
  <c r="BS164" i="31"/>
  <c r="BR164" i="31"/>
  <c r="BS163" i="31"/>
  <c r="BR163" i="31"/>
  <c r="BS162" i="31"/>
  <c r="BR162" i="31"/>
  <c r="BS161" i="31"/>
  <c r="BR161" i="31"/>
  <c r="BS160" i="31"/>
  <c r="BR160" i="31"/>
  <c r="BS157" i="31"/>
  <c r="BR157" i="31"/>
  <c r="BS156" i="31"/>
  <c r="BR156" i="31"/>
  <c r="BS155" i="31"/>
  <c r="BR155" i="31"/>
  <c r="BS154" i="31"/>
  <c r="BR154" i="31"/>
  <c r="BS153" i="31"/>
  <c r="BR153" i="31"/>
  <c r="BS152" i="31"/>
  <c r="BR152" i="31"/>
  <c r="BS151" i="31"/>
  <c r="BR151" i="31"/>
  <c r="BS150" i="31"/>
  <c r="BR150" i="31"/>
  <c r="BS149" i="31"/>
  <c r="BR149" i="31"/>
  <c r="BS148" i="31"/>
  <c r="BR148" i="31"/>
  <c r="BS147" i="31"/>
  <c r="BR147" i="31"/>
  <c r="BS146" i="31"/>
  <c r="BR146" i="31"/>
  <c r="BS145" i="31"/>
  <c r="BR145" i="31"/>
  <c r="BS144" i="31"/>
  <c r="BR144" i="31"/>
  <c r="BS143" i="31"/>
  <c r="BR143" i="31"/>
  <c r="BS142" i="31"/>
  <c r="BR142" i="31"/>
  <c r="BS141" i="31"/>
  <c r="BR141" i="31"/>
  <c r="BS140" i="31"/>
  <c r="BR140" i="31"/>
  <c r="BS139" i="31"/>
  <c r="BR139" i="31"/>
  <c r="BS138" i="31"/>
  <c r="BR138" i="31"/>
  <c r="BS137" i="31"/>
  <c r="BR137" i="31"/>
  <c r="BS136" i="31"/>
  <c r="BR136" i="31"/>
  <c r="BS135" i="31"/>
  <c r="BR135" i="31"/>
  <c r="BS134" i="31"/>
  <c r="BR134" i="31"/>
  <c r="BS133" i="31"/>
  <c r="BR133" i="31"/>
  <c r="BS132" i="31"/>
  <c r="BR132" i="31"/>
  <c r="BS131" i="31"/>
  <c r="BR131" i="31"/>
  <c r="BS130" i="31"/>
  <c r="BR130" i="31"/>
  <c r="BS129" i="31"/>
  <c r="BR129" i="31"/>
  <c r="BS128" i="31"/>
  <c r="BR128" i="31"/>
  <c r="BS127" i="31"/>
  <c r="BR127" i="31"/>
  <c r="BS124" i="31"/>
  <c r="BR124" i="31"/>
  <c r="BS123" i="31"/>
  <c r="BR123" i="31"/>
  <c r="BS122" i="31"/>
  <c r="BR122" i="31"/>
  <c r="BS119" i="31"/>
  <c r="BR119" i="31"/>
  <c r="BS118" i="31"/>
  <c r="BR118" i="31"/>
  <c r="BS117" i="31"/>
  <c r="BR117" i="31"/>
  <c r="BS116" i="31"/>
  <c r="BR116" i="31"/>
  <c r="BS115" i="31"/>
  <c r="BR115" i="31"/>
  <c r="BS110" i="31"/>
  <c r="BR110" i="31"/>
  <c r="BS109" i="31"/>
  <c r="BR109" i="31"/>
  <c r="BS108" i="31"/>
  <c r="BR108" i="31"/>
  <c r="BS107" i="31"/>
  <c r="BR107" i="31"/>
  <c r="BS106" i="31"/>
  <c r="BR106" i="31"/>
  <c r="BS105" i="31"/>
  <c r="BR105" i="31"/>
  <c r="BS104" i="31"/>
  <c r="BR104" i="31"/>
  <c r="BS103" i="31"/>
  <c r="BR103" i="31"/>
  <c r="BS102" i="31"/>
  <c r="BR102" i="31"/>
  <c r="BS101" i="31"/>
  <c r="BR101" i="31"/>
  <c r="BS100" i="31"/>
  <c r="BR100" i="31"/>
  <c r="BS99" i="31"/>
  <c r="BR99" i="31"/>
  <c r="BS98" i="31"/>
  <c r="BR98" i="31"/>
  <c r="BS97" i="31"/>
  <c r="BR97" i="31"/>
  <c r="BS96" i="31"/>
  <c r="BR96" i="31"/>
  <c r="BS95" i="31"/>
  <c r="BR95" i="31"/>
  <c r="BS94" i="31"/>
  <c r="BR94" i="31"/>
  <c r="BS93" i="31"/>
  <c r="BR93" i="31"/>
  <c r="BS92" i="31"/>
  <c r="BR92" i="31"/>
  <c r="BS91" i="31"/>
  <c r="BR91" i="31"/>
  <c r="BS90" i="31"/>
  <c r="BR90" i="31"/>
  <c r="BS89" i="31"/>
  <c r="BR89" i="31"/>
  <c r="BS88" i="31"/>
  <c r="BR88" i="31"/>
  <c r="BS87" i="31"/>
  <c r="BR87" i="31"/>
  <c r="BS86" i="31"/>
  <c r="BR86" i="31"/>
  <c r="BS85" i="31"/>
  <c r="BR85" i="31"/>
  <c r="BS84" i="31"/>
  <c r="BR84" i="31"/>
  <c r="BS83" i="31"/>
  <c r="BR83" i="31"/>
  <c r="BS82" i="31"/>
  <c r="BR82" i="31"/>
  <c r="BS81" i="31"/>
  <c r="BR81" i="31"/>
  <c r="BS80" i="31"/>
  <c r="BR80" i="31"/>
  <c r="BS79" i="31"/>
  <c r="BR79" i="31"/>
  <c r="BS78" i="31"/>
  <c r="BR78" i="31"/>
  <c r="BS75" i="31"/>
  <c r="BR75" i="31"/>
  <c r="BS74" i="31"/>
  <c r="BR74" i="31"/>
  <c r="BS73" i="31"/>
  <c r="BR73" i="31"/>
  <c r="BS72" i="31"/>
  <c r="BR72" i="31"/>
  <c r="BS71" i="31"/>
  <c r="BR71" i="31"/>
  <c r="BS70" i="31"/>
  <c r="BR70" i="31"/>
  <c r="BS69" i="31"/>
  <c r="BR69" i="31"/>
  <c r="BS68" i="31"/>
  <c r="BR68" i="31"/>
  <c r="BS67" i="31"/>
  <c r="BR67" i="31"/>
  <c r="BS66" i="31"/>
  <c r="BR66" i="31"/>
  <c r="BS65" i="31"/>
  <c r="BR65" i="31"/>
  <c r="BS64" i="31"/>
  <c r="BR64" i="31"/>
  <c r="BS63" i="31"/>
  <c r="BR63" i="31"/>
  <c r="BS62" i="31"/>
  <c r="BR62" i="31"/>
  <c r="BS61" i="31"/>
  <c r="BR61" i="31"/>
  <c r="BS60" i="31"/>
  <c r="BR60" i="31"/>
  <c r="BS59" i="31"/>
  <c r="BR59" i="31"/>
  <c r="BS58" i="31"/>
  <c r="BR58" i="31"/>
  <c r="BS57" i="31"/>
  <c r="BR57" i="31"/>
  <c r="BS56" i="31"/>
  <c r="BR56" i="31"/>
  <c r="BS55" i="31"/>
  <c r="BR55" i="31"/>
  <c r="BS54" i="31"/>
  <c r="BR54" i="31"/>
  <c r="BS53" i="31"/>
  <c r="BR53" i="31"/>
  <c r="BS52" i="31"/>
  <c r="BR52" i="31"/>
  <c r="BS51" i="31"/>
  <c r="BR51" i="31"/>
  <c r="BS50" i="31"/>
  <c r="BR50" i="31"/>
  <c r="BS49" i="31"/>
  <c r="BR49" i="31"/>
  <c r="BS48" i="31"/>
  <c r="BR48" i="31"/>
  <c r="BS47" i="31"/>
  <c r="BR47" i="31"/>
  <c r="BS46" i="31"/>
  <c r="BR46" i="31"/>
  <c r="BS45" i="31"/>
  <c r="BR45" i="31"/>
  <c r="BS44" i="31"/>
  <c r="BR44" i="31"/>
  <c r="BS43" i="31"/>
  <c r="BR43" i="31"/>
  <c r="BS42" i="31"/>
  <c r="BR42" i="31"/>
  <c r="BS41" i="31"/>
  <c r="BR41" i="31"/>
  <c r="BS40" i="31"/>
  <c r="BR40" i="31"/>
  <c r="BS39" i="31"/>
  <c r="BR39" i="31"/>
  <c r="BS38" i="31"/>
  <c r="BR38" i="31"/>
  <c r="BS37" i="31"/>
  <c r="BR37" i="31"/>
  <c r="BS36" i="31"/>
  <c r="BR36" i="31"/>
  <c r="BS35" i="31"/>
  <c r="BR35" i="31"/>
  <c r="BS34" i="31"/>
  <c r="BR34" i="31"/>
  <c r="BS33" i="31"/>
  <c r="BR33" i="31"/>
  <c r="BS32" i="31"/>
  <c r="BR32" i="31"/>
  <c r="BS31" i="31"/>
  <c r="BR31" i="31"/>
  <c r="BS30" i="31"/>
  <c r="BR30" i="31"/>
  <c r="BS29" i="31"/>
  <c r="BR29" i="31"/>
  <c r="BS28" i="31"/>
  <c r="BR28" i="31"/>
  <c r="BS27" i="31"/>
  <c r="BR27" i="31"/>
  <c r="BS26" i="31"/>
  <c r="BR26" i="31"/>
  <c r="BS25" i="31"/>
  <c r="BR25" i="31"/>
  <c r="BS24" i="31"/>
  <c r="BR24" i="31"/>
  <c r="BS23" i="31"/>
  <c r="BR23" i="31"/>
  <c r="BS22" i="31"/>
  <c r="BR22" i="31"/>
  <c r="BS21" i="31"/>
  <c r="BR21" i="31"/>
  <c r="BS20" i="31"/>
  <c r="BR20" i="31"/>
  <c r="BS19" i="31"/>
  <c r="BR19" i="31"/>
  <c r="BS18" i="31"/>
  <c r="BR18" i="31"/>
  <c r="BS17" i="31"/>
  <c r="BR17" i="31"/>
  <c r="BS16" i="31"/>
  <c r="BR16" i="31"/>
  <c r="BS15" i="31"/>
  <c r="BR15" i="31"/>
  <c r="BS14" i="31"/>
  <c r="BR14" i="31"/>
  <c r="BS13" i="31"/>
  <c r="BR13" i="31"/>
  <c r="BS12" i="31"/>
  <c r="BR12" i="31"/>
  <c r="BS11" i="31"/>
  <c r="BR11" i="31"/>
  <c r="BS10" i="31"/>
  <c r="BR10" i="31"/>
  <c r="BS9" i="31"/>
  <c r="BR9" i="31"/>
  <c r="BS8" i="31"/>
  <c r="BR8" i="31"/>
  <c r="BS7" i="31"/>
  <c r="BR7" i="31"/>
  <c r="BM767" i="31"/>
  <c r="BL767" i="31"/>
  <c r="BM766" i="31"/>
  <c r="BL766" i="31"/>
  <c r="BM765" i="31"/>
  <c r="BL765" i="31"/>
  <c r="BM764" i="31"/>
  <c r="BL764" i="31"/>
  <c r="BM763" i="31"/>
  <c r="BL763" i="31"/>
  <c r="BM762" i="31"/>
  <c r="BL762" i="31"/>
  <c r="BM761" i="31"/>
  <c r="BL761" i="31"/>
  <c r="BM760" i="31"/>
  <c r="BL760" i="31"/>
  <c r="BM754" i="31"/>
  <c r="BL754" i="31"/>
  <c r="BM753" i="31"/>
  <c r="BL753" i="31"/>
  <c r="BM752" i="31"/>
  <c r="BL752" i="31"/>
  <c r="BM751" i="31"/>
  <c r="BL751" i="31"/>
  <c r="BM750" i="31"/>
  <c r="BL750" i="31"/>
  <c r="BM749" i="31"/>
  <c r="BL749" i="31"/>
  <c r="BM748" i="31"/>
  <c r="BL748" i="31"/>
  <c r="BM747" i="31"/>
  <c r="BL747" i="31"/>
  <c r="BM746" i="31"/>
  <c r="BL746" i="31"/>
  <c r="BM745" i="31"/>
  <c r="BL745" i="31"/>
  <c r="BM744" i="31"/>
  <c r="BL744" i="31"/>
  <c r="BM743" i="31"/>
  <c r="BL743" i="31"/>
  <c r="BM741" i="31"/>
  <c r="BL741" i="31"/>
  <c r="BM740" i="31"/>
  <c r="BL740" i="31"/>
  <c r="BM734" i="31"/>
  <c r="BL734" i="31"/>
  <c r="BM733" i="31"/>
  <c r="BL733" i="31"/>
  <c r="BM732" i="31"/>
  <c r="BL732" i="31"/>
  <c r="BM731" i="31"/>
  <c r="BL731" i="31"/>
  <c r="BM730" i="31"/>
  <c r="BL730" i="31"/>
  <c r="BM729" i="31"/>
  <c r="BL729" i="31"/>
  <c r="BM728" i="31"/>
  <c r="BL728" i="31"/>
  <c r="BM727" i="31"/>
  <c r="BL727" i="31"/>
  <c r="BM726" i="31"/>
  <c r="BL726" i="31"/>
  <c r="BM725" i="31"/>
  <c r="BL725" i="31"/>
  <c r="BM724" i="31"/>
  <c r="BL724" i="31"/>
  <c r="BM723" i="31"/>
  <c r="BL723" i="31"/>
  <c r="BM722" i="31"/>
  <c r="BL722" i="31"/>
  <c r="BM721" i="31"/>
  <c r="BL721" i="31"/>
  <c r="BM720" i="31"/>
  <c r="BL720" i="31"/>
  <c r="BM719" i="31"/>
  <c r="BL719" i="31"/>
  <c r="BM718" i="31"/>
  <c r="BL718" i="31"/>
  <c r="BM717" i="31"/>
  <c r="BL717" i="31"/>
  <c r="BM716" i="31"/>
  <c r="BL716" i="31"/>
  <c r="BM715" i="31"/>
  <c r="BL715" i="31"/>
  <c r="BM714" i="31"/>
  <c r="BL714" i="31"/>
  <c r="BM713" i="31"/>
  <c r="BL713" i="31"/>
  <c r="BM712" i="31"/>
  <c r="BL712" i="31"/>
  <c r="BM711" i="31"/>
  <c r="BL711" i="31"/>
  <c r="BM710" i="31"/>
  <c r="BL710" i="31"/>
  <c r="BM709" i="31"/>
  <c r="BL709" i="31"/>
  <c r="BM708" i="31"/>
  <c r="BL708" i="31"/>
  <c r="BM707" i="31"/>
  <c r="BL707" i="31"/>
  <c r="BM706" i="31"/>
  <c r="BL706" i="31"/>
  <c r="BM705" i="31"/>
  <c r="BL705" i="31"/>
  <c r="BM704" i="31"/>
  <c r="BL704" i="31"/>
  <c r="BM703" i="31"/>
  <c r="BL703" i="31"/>
  <c r="BM702" i="31"/>
  <c r="BL702" i="31"/>
  <c r="BM701" i="31"/>
  <c r="BL701" i="31"/>
  <c r="BM700" i="31"/>
  <c r="BL700" i="31"/>
  <c r="BM699" i="31"/>
  <c r="BL699" i="31"/>
  <c r="BM698" i="31"/>
  <c r="BL698" i="31"/>
  <c r="BM695" i="31"/>
  <c r="BL695" i="31"/>
  <c r="BM694" i="31"/>
  <c r="BL694" i="31"/>
  <c r="BM693" i="31"/>
  <c r="BL693" i="31"/>
  <c r="BM692" i="31"/>
  <c r="BL692" i="31"/>
  <c r="BM691" i="31"/>
  <c r="BL691" i="31"/>
  <c r="BM690" i="31"/>
  <c r="BL690" i="31"/>
  <c r="BM689" i="31"/>
  <c r="BL689" i="31"/>
  <c r="BM688" i="31"/>
  <c r="BL688" i="31"/>
  <c r="BM687" i="31"/>
  <c r="BL687" i="31"/>
  <c r="BM686" i="31"/>
  <c r="BL686" i="31"/>
  <c r="BM685" i="31"/>
  <c r="BL685" i="31"/>
  <c r="BM684" i="31"/>
  <c r="BL684" i="31"/>
  <c r="BM683" i="31"/>
  <c r="BL683" i="31"/>
  <c r="BM682" i="31"/>
  <c r="BL682" i="31"/>
  <c r="BM681" i="31"/>
  <c r="BL681" i="31"/>
  <c r="BM680" i="31"/>
  <c r="BL680" i="31"/>
  <c r="BM679" i="31"/>
  <c r="BL679" i="31"/>
  <c r="BM678" i="31"/>
  <c r="BL678" i="31"/>
  <c r="BM677" i="31"/>
  <c r="BL677" i="31"/>
  <c r="BM666" i="31"/>
  <c r="BL666" i="31"/>
  <c r="BM665" i="31"/>
  <c r="BL665" i="31"/>
  <c r="BM664" i="31"/>
  <c r="BL664" i="31"/>
  <c r="BM663" i="31"/>
  <c r="BL663" i="31"/>
  <c r="BM660" i="31"/>
  <c r="BL660" i="31"/>
  <c r="BM659" i="31"/>
  <c r="BL659" i="31"/>
  <c r="BM658" i="31"/>
  <c r="BL658" i="31"/>
  <c r="BM657" i="31"/>
  <c r="BL657" i="31"/>
  <c r="BM656" i="31"/>
  <c r="BL656" i="31"/>
  <c r="BM655" i="31"/>
  <c r="BL655" i="31"/>
  <c r="BM654" i="31"/>
  <c r="BL654" i="31"/>
  <c r="BM653" i="31"/>
  <c r="BL653" i="31"/>
  <c r="BM652" i="31"/>
  <c r="BL652" i="31"/>
  <c r="BM651" i="31"/>
  <c r="BL651" i="31"/>
  <c r="BM650" i="31"/>
  <c r="BL650" i="31"/>
  <c r="BM649" i="31"/>
  <c r="BL649" i="31"/>
  <c r="BM648" i="31"/>
  <c r="BL648" i="31"/>
  <c r="BM647" i="31"/>
  <c r="BL647" i="31"/>
  <c r="BM646" i="31"/>
  <c r="BL646" i="31"/>
  <c r="BM645" i="31"/>
  <c r="BL645" i="31"/>
  <c r="BM644" i="31"/>
  <c r="BL644" i="31"/>
  <c r="BM643" i="31"/>
  <c r="BL643" i="31"/>
  <c r="BM642" i="31"/>
  <c r="BL642" i="31"/>
  <c r="BM641" i="31"/>
  <c r="BL641" i="31"/>
  <c r="BM640" i="31"/>
  <c r="BL640" i="31"/>
  <c r="BM639" i="31"/>
  <c r="BL639" i="31"/>
  <c r="BM638" i="31"/>
  <c r="BL638" i="31"/>
  <c r="BM637" i="31"/>
  <c r="BL637" i="31"/>
  <c r="BM636" i="31"/>
  <c r="BL636" i="31"/>
  <c r="BM635" i="31"/>
  <c r="BL635" i="31"/>
  <c r="BM628" i="31"/>
  <c r="BL628" i="31"/>
  <c r="BM627" i="31"/>
  <c r="BL627" i="31"/>
  <c r="BM626" i="31"/>
  <c r="BL626" i="31"/>
  <c r="BM625" i="31"/>
  <c r="BL625" i="31"/>
  <c r="BM624" i="31"/>
  <c r="BL624" i="31"/>
  <c r="BM623" i="31"/>
  <c r="BL623" i="31"/>
  <c r="BM622" i="31"/>
  <c r="BL622" i="31"/>
  <c r="BM621" i="31"/>
  <c r="BL621" i="31"/>
  <c r="BM618" i="31"/>
  <c r="BL618" i="31"/>
  <c r="BM617" i="31"/>
  <c r="BL617" i="31"/>
  <c r="BM616" i="31"/>
  <c r="BL616" i="31"/>
  <c r="BM615" i="31"/>
  <c r="BL615" i="31"/>
  <c r="BM614" i="31"/>
  <c r="BL614" i="31"/>
  <c r="BM613" i="31"/>
  <c r="BL613" i="31"/>
  <c r="BM612" i="31"/>
  <c r="BL612" i="31"/>
  <c r="BM609" i="31"/>
  <c r="BL609" i="31"/>
  <c r="BM607" i="31"/>
  <c r="BL607" i="31"/>
  <c r="BM606" i="31"/>
  <c r="BL606" i="31"/>
  <c r="BM605" i="31"/>
  <c r="BL605" i="31"/>
  <c r="BM604" i="31"/>
  <c r="BL604" i="31"/>
  <c r="BM603" i="31"/>
  <c r="BL603" i="31"/>
  <c r="BM602" i="31"/>
  <c r="BL602" i="31"/>
  <c r="BM601" i="31"/>
  <c r="BL601" i="31"/>
  <c r="BM600" i="31"/>
  <c r="BL600" i="31"/>
  <c r="BM599" i="31"/>
  <c r="BL599" i="31"/>
  <c r="BM598" i="31"/>
  <c r="BL598" i="31"/>
  <c r="BM597" i="31"/>
  <c r="BL597" i="31"/>
  <c r="BM596" i="31"/>
  <c r="BL596" i="31"/>
  <c r="BM595" i="31"/>
  <c r="BL595" i="31"/>
  <c r="BM594" i="31"/>
  <c r="BL594" i="31"/>
  <c r="BM593" i="31"/>
  <c r="BL593" i="31"/>
  <c r="BM592" i="31"/>
  <c r="BL592" i="31"/>
  <c r="BM591" i="31"/>
  <c r="BL591" i="31"/>
  <c r="BM590" i="31"/>
  <c r="BL590" i="31"/>
  <c r="BM589" i="31"/>
  <c r="BL589" i="31"/>
  <c r="BM588" i="31"/>
  <c r="BL588" i="31"/>
  <c r="BM587" i="31"/>
  <c r="BL587" i="31"/>
  <c r="BM586" i="31"/>
  <c r="BL586" i="31"/>
  <c r="BM585" i="31"/>
  <c r="BL585" i="31"/>
  <c r="BM584" i="31"/>
  <c r="BL584" i="31"/>
  <c r="BM583" i="31"/>
  <c r="BL583" i="31"/>
  <c r="BM582" i="31"/>
  <c r="BL582" i="31"/>
  <c r="BM581" i="31"/>
  <c r="BL581" i="31"/>
  <c r="BM580" i="31"/>
  <c r="BL580" i="31"/>
  <c r="BM579" i="31"/>
  <c r="BL579" i="31"/>
  <c r="BM578" i="31"/>
  <c r="BL578" i="31"/>
  <c r="BM577" i="31"/>
  <c r="BL577" i="31"/>
  <c r="BM576" i="31"/>
  <c r="BL576" i="31"/>
  <c r="BM575" i="31"/>
  <c r="BL575" i="31"/>
  <c r="BM574" i="31"/>
  <c r="BL574" i="31"/>
  <c r="BM573" i="31"/>
  <c r="BL573" i="31"/>
  <c r="BM572" i="31"/>
  <c r="BL572" i="31"/>
  <c r="BM571" i="31"/>
  <c r="BL571" i="31"/>
  <c r="BM570" i="31"/>
  <c r="BL570" i="31"/>
  <c r="BM569" i="31"/>
  <c r="BL569" i="31"/>
  <c r="BM568" i="31"/>
  <c r="BL568" i="31"/>
  <c r="BM567" i="31"/>
  <c r="BL567" i="31"/>
  <c r="BM566" i="31"/>
  <c r="BL566" i="31"/>
  <c r="BM565" i="31"/>
  <c r="BL565" i="31"/>
  <c r="BM564" i="31"/>
  <c r="BL564" i="31"/>
  <c r="BM563" i="31"/>
  <c r="BL563" i="31"/>
  <c r="BM562" i="31"/>
  <c r="BL562" i="31"/>
  <c r="BM561" i="31"/>
  <c r="BL561" i="31"/>
  <c r="BM557" i="31"/>
  <c r="BL557" i="31"/>
  <c r="BM556" i="31"/>
  <c r="BL556" i="31"/>
  <c r="BM555" i="31"/>
  <c r="BL555" i="31"/>
  <c r="BM554" i="31"/>
  <c r="BL554" i="31"/>
  <c r="BM553" i="31"/>
  <c r="BL553" i="31"/>
  <c r="BM552" i="31"/>
  <c r="BL552" i="31"/>
  <c r="BM551" i="31"/>
  <c r="BL551" i="31"/>
  <c r="BM548" i="31"/>
  <c r="BL548" i="31"/>
  <c r="BM547" i="31"/>
  <c r="BL547" i="31"/>
  <c r="BM546" i="31"/>
  <c r="BL546" i="31"/>
  <c r="BM545" i="31"/>
  <c r="BL545" i="31"/>
  <c r="BM542" i="31"/>
  <c r="BL542" i="31"/>
  <c r="BM541" i="31"/>
  <c r="BL541" i="31"/>
  <c r="BM540" i="31"/>
  <c r="BL540" i="31"/>
  <c r="BM539" i="31"/>
  <c r="BL539" i="31"/>
  <c r="BM538" i="31"/>
  <c r="BL538" i="31"/>
  <c r="BM537" i="31"/>
  <c r="BL537" i="31"/>
  <c r="BM534" i="31"/>
  <c r="BL534" i="31"/>
  <c r="BM533" i="31"/>
  <c r="BL533" i="31"/>
  <c r="BM532" i="31"/>
  <c r="BL532" i="31"/>
  <c r="BM531" i="31"/>
  <c r="BL531" i="31"/>
  <c r="BM530" i="31"/>
  <c r="BL530" i="31"/>
  <c r="BM529" i="31"/>
  <c r="BL529" i="31"/>
  <c r="BM528" i="31"/>
  <c r="BL528" i="31"/>
  <c r="BM525" i="31"/>
  <c r="BL525" i="31"/>
  <c r="BM524" i="31"/>
  <c r="BL524" i="31"/>
  <c r="BM523" i="31"/>
  <c r="BL523" i="31"/>
  <c r="BM520" i="31"/>
  <c r="BL520" i="31"/>
  <c r="BM519" i="31"/>
  <c r="BL519" i="31"/>
  <c r="BM518" i="31"/>
  <c r="BL518" i="31"/>
  <c r="BM517" i="31"/>
  <c r="BL517" i="31"/>
  <c r="BM516" i="31"/>
  <c r="BL516" i="31"/>
  <c r="BM515" i="31"/>
  <c r="BL515" i="31"/>
  <c r="BM514" i="31"/>
  <c r="BL514" i="31"/>
  <c r="BM513" i="31"/>
  <c r="BL513" i="31"/>
  <c r="BM512" i="31"/>
  <c r="BL512" i="31"/>
  <c r="BM511" i="31"/>
  <c r="BL511" i="31"/>
  <c r="BM510" i="31"/>
  <c r="BL510" i="31"/>
  <c r="BM509" i="31"/>
  <c r="BL509" i="31"/>
  <c r="BM508" i="31"/>
  <c r="BL508" i="31"/>
  <c r="BM507" i="31"/>
  <c r="BL507" i="31"/>
  <c r="BM506" i="31"/>
  <c r="BL506" i="31"/>
  <c r="BM505" i="31"/>
  <c r="BL505" i="31"/>
  <c r="BM504" i="31"/>
  <c r="BL504" i="31"/>
  <c r="BM503" i="31"/>
  <c r="BL503" i="31"/>
  <c r="BM502" i="31"/>
  <c r="BL502" i="31"/>
  <c r="BM501" i="31"/>
  <c r="BL501" i="31"/>
  <c r="BM500" i="31"/>
  <c r="BL500" i="31"/>
  <c r="BM499" i="31"/>
  <c r="BL499" i="31"/>
  <c r="BM498" i="31"/>
  <c r="BL498" i="31"/>
  <c r="BM497" i="31"/>
  <c r="BL497" i="31"/>
  <c r="BM496" i="31"/>
  <c r="BL496" i="31"/>
  <c r="BM495" i="31"/>
  <c r="BL495" i="31"/>
  <c r="BM492" i="31"/>
  <c r="BL492" i="31"/>
  <c r="BM491" i="31"/>
  <c r="BL491" i="31"/>
  <c r="BM490" i="31"/>
  <c r="BL490" i="31"/>
  <c r="BM489" i="31"/>
  <c r="BL489" i="31"/>
  <c r="BM488" i="31"/>
  <c r="BL488" i="31"/>
  <c r="BM487" i="31"/>
  <c r="BL487" i="31"/>
  <c r="BM486" i="31"/>
  <c r="BL486" i="31"/>
  <c r="BM485" i="31"/>
  <c r="BL485" i="31"/>
  <c r="BM484" i="31"/>
  <c r="BL484" i="31"/>
  <c r="BM480" i="31"/>
  <c r="BL480" i="31"/>
  <c r="BM479" i="31"/>
  <c r="BL479" i="31"/>
  <c r="BM478" i="31"/>
  <c r="BL478" i="31"/>
  <c r="BM477" i="31"/>
  <c r="BL477" i="31"/>
  <c r="BM476" i="31"/>
  <c r="BL476" i="31"/>
  <c r="BM475" i="31"/>
  <c r="BL475" i="31"/>
  <c r="BM474" i="31"/>
  <c r="BL474" i="31"/>
  <c r="BM473" i="31"/>
  <c r="BL473" i="31"/>
  <c r="BM470" i="31"/>
  <c r="BL470" i="31"/>
  <c r="BM469" i="31"/>
  <c r="BL469" i="31"/>
  <c r="BM468" i="31"/>
  <c r="BL468" i="31"/>
  <c r="BM467" i="31"/>
  <c r="BL467" i="31"/>
  <c r="BM466" i="31"/>
  <c r="BL466" i="31"/>
  <c r="BM463" i="31"/>
  <c r="BL463" i="31"/>
  <c r="BM462" i="31"/>
  <c r="BL462" i="31"/>
  <c r="BM459" i="31"/>
  <c r="BL459" i="31"/>
  <c r="BM458" i="31"/>
  <c r="BL458" i="31"/>
  <c r="BM457" i="31"/>
  <c r="BL457" i="31"/>
  <c r="BM456" i="31"/>
  <c r="BL456" i="31"/>
  <c r="BM455" i="31"/>
  <c r="BL455" i="31"/>
  <c r="BM454" i="31"/>
  <c r="BL454" i="31"/>
  <c r="BM453" i="31"/>
  <c r="BL453" i="31"/>
  <c r="BM450" i="31"/>
  <c r="BL450" i="31"/>
  <c r="BM449" i="31"/>
  <c r="BL449" i="31"/>
  <c r="BM448" i="31"/>
  <c r="BL448" i="31"/>
  <c r="BM447" i="31"/>
  <c r="BL447" i="31"/>
  <c r="BM446" i="31"/>
  <c r="BL446" i="31"/>
  <c r="BM445" i="31"/>
  <c r="BL445" i="31"/>
  <c r="BM444" i="31"/>
  <c r="BL444" i="31"/>
  <c r="BM443" i="31"/>
  <c r="BL443" i="31"/>
  <c r="BM442" i="31"/>
  <c r="BL442" i="31"/>
  <c r="BM441" i="31"/>
  <c r="BL441" i="31"/>
  <c r="BM440" i="31"/>
  <c r="BL440" i="31"/>
  <c r="BM439" i="31"/>
  <c r="BL439" i="31"/>
  <c r="BM438" i="31"/>
  <c r="BL438" i="31"/>
  <c r="BM437" i="31"/>
  <c r="BL437" i="31"/>
  <c r="BM436" i="31"/>
  <c r="BL436" i="31"/>
  <c r="BM435" i="31"/>
  <c r="BL435" i="31"/>
  <c r="BM432" i="31"/>
  <c r="BL432" i="31"/>
  <c r="BM431" i="31"/>
  <c r="BL431" i="31"/>
  <c r="BM427" i="31"/>
  <c r="BL427" i="31"/>
  <c r="BM424" i="31"/>
  <c r="BL424" i="31"/>
  <c r="BN417" i="31"/>
  <c r="BM417" i="31"/>
  <c r="BL417" i="31"/>
  <c r="BM415" i="31"/>
  <c r="BL415" i="31"/>
  <c r="BM414" i="31"/>
  <c r="BL414" i="31"/>
  <c r="BM413" i="31"/>
  <c r="BL413" i="31"/>
  <c r="BM412" i="31"/>
  <c r="BL412" i="31"/>
  <c r="BM411" i="31"/>
  <c r="BL411" i="31"/>
  <c r="BM410" i="31"/>
  <c r="BL410" i="31"/>
  <c r="BM409" i="31"/>
  <c r="BL409" i="31"/>
  <c r="BM408" i="31"/>
  <c r="BL408" i="31"/>
  <c r="BM407" i="31"/>
  <c r="BL407" i="31"/>
  <c r="BM406" i="31"/>
  <c r="BL406" i="31"/>
  <c r="BM405" i="31"/>
  <c r="BL405" i="31"/>
  <c r="BM404" i="31"/>
  <c r="BL404" i="31"/>
  <c r="BM401" i="31"/>
  <c r="BL401" i="31"/>
  <c r="BM400" i="31"/>
  <c r="BL400" i="31"/>
  <c r="BM399" i="31"/>
  <c r="BL399" i="31"/>
  <c r="BM398" i="31"/>
  <c r="BL398" i="31"/>
  <c r="BM397" i="31"/>
  <c r="BL397" i="31"/>
  <c r="BM396" i="31"/>
  <c r="BL396" i="31"/>
  <c r="BM395" i="31"/>
  <c r="BL395" i="31"/>
  <c r="BM394" i="31"/>
  <c r="BL394" i="31"/>
  <c r="BM393" i="31"/>
  <c r="BL393" i="31"/>
  <c r="BM392" i="31"/>
  <c r="BL392" i="31"/>
  <c r="BM391" i="31"/>
  <c r="BL391" i="31"/>
  <c r="BM390" i="31"/>
  <c r="BL390" i="31"/>
  <c r="BM389" i="31"/>
  <c r="BL389" i="31"/>
  <c r="BM388" i="31"/>
  <c r="BL388" i="31"/>
  <c r="BM387" i="31"/>
  <c r="BL387" i="31"/>
  <c r="BM386" i="31"/>
  <c r="BL386" i="31"/>
  <c r="BM385" i="31"/>
  <c r="BL385" i="31"/>
  <c r="BM384" i="31"/>
  <c r="BL384" i="31"/>
  <c r="BM383" i="31"/>
  <c r="BL383" i="31"/>
  <c r="BM382" i="31"/>
  <c r="BL382" i="31"/>
  <c r="BM381" i="31"/>
  <c r="BL381" i="31"/>
  <c r="BM380" i="31"/>
  <c r="BL380" i="31"/>
  <c r="BM379" i="31"/>
  <c r="BL379" i="31"/>
  <c r="BM378" i="31"/>
  <c r="BL378" i="31"/>
  <c r="BM377" i="31"/>
  <c r="BL377" i="31"/>
  <c r="BM376" i="31"/>
  <c r="BL376" i="31"/>
  <c r="BM375" i="31"/>
  <c r="BL375" i="31"/>
  <c r="BM374" i="31"/>
  <c r="BL374" i="31"/>
  <c r="BM373" i="31"/>
  <c r="BL373" i="31"/>
  <c r="BM372" i="31"/>
  <c r="BL372" i="31"/>
  <c r="BM371" i="31"/>
  <c r="BL371" i="31"/>
  <c r="BM370" i="31"/>
  <c r="BL370" i="31"/>
  <c r="BM369" i="31"/>
  <c r="BL369" i="31"/>
  <c r="BM368" i="31"/>
  <c r="BL368" i="31"/>
  <c r="BM359" i="31"/>
  <c r="BL359" i="31"/>
  <c r="BM358" i="31"/>
  <c r="BL358" i="31"/>
  <c r="BM357" i="31"/>
  <c r="BL357" i="31"/>
  <c r="BM356" i="31"/>
  <c r="BL356" i="31"/>
  <c r="BM355" i="31"/>
  <c r="BL355" i="31"/>
  <c r="BM354" i="31"/>
  <c r="BL354" i="31"/>
  <c r="BM351" i="31"/>
  <c r="BL351" i="31"/>
  <c r="BM350" i="31"/>
  <c r="BL350" i="31"/>
  <c r="BM349" i="31"/>
  <c r="BL349" i="31"/>
  <c r="BM348" i="31"/>
  <c r="BL348" i="31"/>
  <c r="BM347" i="31"/>
  <c r="BL347" i="31"/>
  <c r="BM346" i="31"/>
  <c r="BL346" i="31"/>
  <c r="BM345" i="31"/>
  <c r="BL345" i="31"/>
  <c r="BM344" i="31"/>
  <c r="BL344" i="31"/>
  <c r="BM343" i="31"/>
  <c r="BL343" i="31"/>
  <c r="BM342" i="31"/>
  <c r="BL342" i="31"/>
  <c r="BM341" i="31"/>
  <c r="BL341" i="31"/>
  <c r="BM340" i="31"/>
  <c r="BL340" i="31"/>
  <c r="BM339" i="31"/>
  <c r="BL339" i="31"/>
  <c r="BM338" i="31"/>
  <c r="BL338" i="31"/>
  <c r="BM337" i="31"/>
  <c r="BL337" i="31"/>
  <c r="BM336" i="31"/>
  <c r="BL336" i="31"/>
  <c r="BM335" i="31"/>
  <c r="BL335" i="31"/>
  <c r="BM334" i="31"/>
  <c r="BL334" i="31"/>
  <c r="BM333" i="31"/>
  <c r="BL333" i="31"/>
  <c r="BM332" i="31"/>
  <c r="BL332" i="31"/>
  <c r="BM331" i="31"/>
  <c r="BL331" i="31"/>
  <c r="BM330" i="31"/>
  <c r="BL330" i="31"/>
  <c r="BM326" i="31"/>
  <c r="BL326" i="31"/>
  <c r="BM325" i="31"/>
  <c r="BL325" i="31"/>
  <c r="BM324" i="31"/>
  <c r="BL324" i="31"/>
  <c r="BM321" i="31"/>
  <c r="BL321" i="31"/>
  <c r="BM320" i="31"/>
  <c r="BL320" i="31"/>
  <c r="BM319" i="31"/>
  <c r="BL319" i="31"/>
  <c r="BM318" i="31"/>
  <c r="BL318" i="31"/>
  <c r="BM317" i="31"/>
  <c r="BL317" i="31"/>
  <c r="BM316" i="31"/>
  <c r="BL316" i="31"/>
  <c r="BM315" i="31"/>
  <c r="BL315" i="31"/>
  <c r="BM314" i="31"/>
  <c r="BL314" i="31"/>
  <c r="BM313" i="31"/>
  <c r="BL313" i="31"/>
  <c r="BM312" i="31"/>
  <c r="BL312" i="31"/>
  <c r="BM311" i="31"/>
  <c r="BL311" i="31"/>
  <c r="BM310" i="31"/>
  <c r="BL310" i="31"/>
  <c r="BM309" i="31"/>
  <c r="BL309" i="31"/>
  <c r="BM308" i="31"/>
  <c r="BL308" i="31"/>
  <c r="BM307" i="31"/>
  <c r="BL307" i="31"/>
  <c r="BM306" i="31"/>
  <c r="BL306" i="31"/>
  <c r="BM305" i="31"/>
  <c r="BL305" i="31"/>
  <c r="BM304" i="31"/>
  <c r="BL304" i="31"/>
  <c r="BM303" i="31"/>
  <c r="BL303" i="31"/>
  <c r="BM302" i="31"/>
  <c r="BL302" i="31"/>
  <c r="BM301" i="31"/>
  <c r="BL301" i="31"/>
  <c r="BM300" i="31"/>
  <c r="BL300" i="31"/>
  <c r="BM299" i="31"/>
  <c r="BL299" i="31"/>
  <c r="BM298" i="31"/>
  <c r="BL298" i="31"/>
  <c r="BM297" i="31"/>
  <c r="BL297" i="31"/>
  <c r="BM296" i="31"/>
  <c r="BL296" i="31"/>
  <c r="BM295" i="31"/>
  <c r="BL295" i="31"/>
  <c r="BM294" i="31"/>
  <c r="BL294" i="31"/>
  <c r="BM293" i="31"/>
  <c r="BL293" i="31"/>
  <c r="BM292" i="31"/>
  <c r="BL292" i="31"/>
  <c r="BM291" i="31"/>
  <c r="BL291" i="31"/>
  <c r="BM290" i="31"/>
  <c r="BL290" i="31"/>
  <c r="BM289" i="31"/>
  <c r="BL289" i="31"/>
  <c r="BM288" i="31"/>
  <c r="BL288" i="31"/>
  <c r="BM287" i="31"/>
  <c r="BL287" i="31"/>
  <c r="BM286" i="31"/>
  <c r="BL286" i="31"/>
  <c r="BM285" i="31"/>
  <c r="BL285" i="31"/>
  <c r="BM284" i="31"/>
  <c r="BL284" i="31"/>
  <c r="BM283" i="31"/>
  <c r="BL283" i="31"/>
  <c r="BM282" i="31"/>
  <c r="BL282" i="31"/>
  <c r="BM281" i="31"/>
  <c r="BL281" i="31"/>
  <c r="BM280" i="31"/>
  <c r="BL280" i="31"/>
  <c r="BM279" i="31"/>
  <c r="BL279" i="31"/>
  <c r="BM278" i="31"/>
  <c r="BL278" i="31"/>
  <c r="BM277" i="31"/>
  <c r="BL277" i="31"/>
  <c r="BM276" i="31"/>
  <c r="BL276" i="31"/>
  <c r="BM275" i="31"/>
  <c r="BL275" i="31"/>
  <c r="BM274" i="31"/>
  <c r="BL274" i="31"/>
  <c r="BM273" i="31"/>
  <c r="BL273" i="31"/>
  <c r="BM272" i="31"/>
  <c r="BL272" i="31"/>
  <c r="BM269" i="31"/>
  <c r="BL269" i="31"/>
  <c r="BM268" i="31"/>
  <c r="BL268" i="31"/>
  <c r="BM267" i="31"/>
  <c r="BL267" i="31"/>
  <c r="BM266" i="31"/>
  <c r="BL266" i="31"/>
  <c r="BM265" i="31"/>
  <c r="BL265" i="31"/>
  <c r="BM264" i="31"/>
  <c r="BL264" i="31"/>
  <c r="BM263" i="31"/>
  <c r="BL263" i="31"/>
  <c r="BM262" i="31"/>
  <c r="BL262" i="31"/>
  <c r="BM261" i="31"/>
  <c r="BL261" i="31"/>
  <c r="BM260" i="31"/>
  <c r="BL260" i="31"/>
  <c r="BM259" i="31"/>
  <c r="BL259" i="31"/>
  <c r="BM258" i="31"/>
  <c r="BL258" i="31"/>
  <c r="BM257" i="31"/>
  <c r="BL257" i="31"/>
  <c r="BM256" i="31"/>
  <c r="BL256" i="31"/>
  <c r="BM255" i="31"/>
  <c r="BL255" i="31"/>
  <c r="BM254" i="31"/>
  <c r="BL254" i="31"/>
  <c r="BM253" i="31"/>
  <c r="BL253" i="31"/>
  <c r="BM252" i="31"/>
  <c r="BL252" i="31"/>
  <c r="BM251" i="31"/>
  <c r="BL251" i="31"/>
  <c r="BM250" i="31"/>
  <c r="BL250" i="31"/>
  <c r="BM249" i="31"/>
  <c r="BL249" i="31"/>
  <c r="BM248" i="31"/>
  <c r="BL248" i="31"/>
  <c r="BM247" i="31"/>
  <c r="BL247" i="31"/>
  <c r="BM246" i="31"/>
  <c r="BL246" i="31"/>
  <c r="BM245" i="31"/>
  <c r="BL245" i="31"/>
  <c r="BM244" i="31"/>
  <c r="BL244" i="31"/>
  <c r="BM243" i="31"/>
  <c r="BL243" i="31"/>
  <c r="BM242" i="31"/>
  <c r="BL242" i="31"/>
  <c r="BM241" i="31"/>
  <c r="BL241" i="31"/>
  <c r="BM240" i="31"/>
  <c r="BL240" i="31"/>
  <c r="BM239" i="31"/>
  <c r="BL239" i="31"/>
  <c r="BM238" i="31"/>
  <c r="BL238" i="31"/>
  <c r="BM237" i="31"/>
  <c r="BL237" i="31"/>
  <c r="BM236" i="31"/>
  <c r="BL236" i="31"/>
  <c r="BM235" i="31"/>
  <c r="BL235" i="31"/>
  <c r="BM234" i="31"/>
  <c r="BL234" i="31"/>
  <c r="BM233" i="31"/>
  <c r="BL233" i="31"/>
  <c r="BM232" i="31"/>
  <c r="BL232" i="31"/>
  <c r="BM231" i="31"/>
  <c r="BL231" i="31"/>
  <c r="BM230" i="31"/>
  <c r="BL230" i="31"/>
  <c r="BM229" i="31"/>
  <c r="BL229" i="31"/>
  <c r="BM228" i="31"/>
  <c r="BL228" i="31"/>
  <c r="BM227" i="31"/>
  <c r="BL227" i="31"/>
  <c r="BM226" i="31"/>
  <c r="BL226" i="31"/>
  <c r="BM225" i="31"/>
  <c r="BL225" i="31"/>
  <c r="BM224" i="31"/>
  <c r="BL224" i="31"/>
  <c r="BM223" i="31"/>
  <c r="BL223" i="31"/>
  <c r="BM222" i="31"/>
  <c r="BL222" i="31"/>
  <c r="BM221" i="31"/>
  <c r="BL221" i="31"/>
  <c r="BM220" i="31"/>
  <c r="BL220" i="31"/>
  <c r="BM215" i="31"/>
  <c r="BL215" i="31"/>
  <c r="BM214" i="31"/>
  <c r="BL214" i="31"/>
  <c r="BM213" i="31"/>
  <c r="BL213" i="31"/>
  <c r="BM212" i="31"/>
  <c r="BL212" i="31"/>
  <c r="BM211" i="31"/>
  <c r="BL211" i="31"/>
  <c r="BM210" i="31"/>
  <c r="BL210" i="31"/>
  <c r="BM209" i="31"/>
  <c r="BL209" i="31"/>
  <c r="BM208" i="31"/>
  <c r="BL208" i="31"/>
  <c r="BM205" i="31"/>
  <c r="BL205" i="31"/>
  <c r="BM204" i="31"/>
  <c r="BL204" i="31"/>
  <c r="BM203" i="31"/>
  <c r="BL203" i="31"/>
  <c r="BM200" i="31"/>
  <c r="BL200" i="31"/>
  <c r="BM199" i="31"/>
  <c r="BL199" i="31"/>
  <c r="BM198" i="31"/>
  <c r="BL198" i="31"/>
  <c r="BM197" i="31"/>
  <c r="BL197" i="31"/>
  <c r="BM196" i="31"/>
  <c r="BL196" i="31"/>
  <c r="BM195" i="31"/>
  <c r="BL195" i="31"/>
  <c r="BM194" i="31"/>
  <c r="BL194" i="31"/>
  <c r="BM193" i="31"/>
  <c r="BL193" i="31"/>
  <c r="BM190" i="31"/>
  <c r="BL190" i="31"/>
  <c r="BM189" i="31"/>
  <c r="BL189" i="31"/>
  <c r="BM188" i="31"/>
  <c r="BL188" i="31"/>
  <c r="BM187" i="31"/>
  <c r="BL187" i="31"/>
  <c r="BM186" i="31"/>
  <c r="BL186" i="31"/>
  <c r="BM185" i="31"/>
  <c r="BL185" i="31"/>
  <c r="BM184" i="31"/>
  <c r="BL184" i="31"/>
  <c r="BM183" i="31"/>
  <c r="BL183" i="31"/>
  <c r="BM182" i="31"/>
  <c r="BL182" i="31"/>
  <c r="BM181" i="31"/>
  <c r="BL181" i="31"/>
  <c r="BM180" i="31"/>
  <c r="BL180" i="31"/>
  <c r="BM179" i="31"/>
  <c r="BL179" i="31"/>
  <c r="BM178" i="31"/>
  <c r="BL178" i="31"/>
  <c r="BM177" i="31"/>
  <c r="BL177" i="31"/>
  <c r="BM176" i="31"/>
  <c r="BL176" i="31"/>
  <c r="BM175" i="31"/>
  <c r="BL175" i="31"/>
  <c r="BM174" i="31"/>
  <c r="BL174" i="31"/>
  <c r="BM173" i="31"/>
  <c r="BL173" i="31"/>
  <c r="BM172" i="31"/>
  <c r="BL172" i="31"/>
  <c r="BM171" i="31"/>
  <c r="BL171" i="31"/>
  <c r="BM170" i="31"/>
  <c r="BL170" i="31"/>
  <c r="BM169" i="31"/>
  <c r="BL169" i="31"/>
  <c r="BM168" i="31"/>
  <c r="BL168" i="31"/>
  <c r="BM167" i="31"/>
  <c r="BL167" i="31"/>
  <c r="BM166" i="31"/>
  <c r="BL166" i="31"/>
  <c r="BM165" i="31"/>
  <c r="BL165" i="31"/>
  <c r="BM164" i="31"/>
  <c r="BL164" i="31"/>
  <c r="BM163" i="31"/>
  <c r="BL163" i="31"/>
  <c r="BM162" i="31"/>
  <c r="BL162" i="31"/>
  <c r="BM161" i="31"/>
  <c r="BL161" i="31"/>
  <c r="BM160" i="31"/>
  <c r="BL160" i="31"/>
  <c r="BM157" i="31"/>
  <c r="BL157" i="31"/>
  <c r="BM156" i="31"/>
  <c r="BL156" i="31"/>
  <c r="BM155" i="31"/>
  <c r="BL155" i="31"/>
  <c r="BM154" i="31"/>
  <c r="BL154" i="31"/>
  <c r="BM153" i="31"/>
  <c r="BL153" i="31"/>
  <c r="BM152" i="31"/>
  <c r="BL152" i="31"/>
  <c r="BM151" i="31"/>
  <c r="BL151" i="31"/>
  <c r="BM150" i="31"/>
  <c r="BL150" i="31"/>
  <c r="BM149" i="31"/>
  <c r="BL149" i="31"/>
  <c r="BM148" i="31"/>
  <c r="BL148" i="31"/>
  <c r="BM147" i="31"/>
  <c r="BL147" i="31"/>
  <c r="BM146" i="31"/>
  <c r="BL146" i="31"/>
  <c r="BM145" i="31"/>
  <c r="BL145" i="31"/>
  <c r="BM144" i="31"/>
  <c r="BL144" i="31"/>
  <c r="BM143" i="31"/>
  <c r="BL143" i="31"/>
  <c r="BM142" i="31"/>
  <c r="BL142" i="31"/>
  <c r="BM141" i="31"/>
  <c r="BL141" i="31"/>
  <c r="BM140" i="31"/>
  <c r="BL140" i="31"/>
  <c r="BM139" i="31"/>
  <c r="BL139" i="31"/>
  <c r="BM138" i="31"/>
  <c r="BL138" i="31"/>
  <c r="BM137" i="31"/>
  <c r="BL137" i="31"/>
  <c r="BM136" i="31"/>
  <c r="BL136" i="31"/>
  <c r="BM135" i="31"/>
  <c r="BL135" i="31"/>
  <c r="BM134" i="31"/>
  <c r="BL134" i="31"/>
  <c r="BM133" i="31"/>
  <c r="BL133" i="31"/>
  <c r="BM132" i="31"/>
  <c r="BL132" i="31"/>
  <c r="BM131" i="31"/>
  <c r="BL131" i="31"/>
  <c r="BM130" i="31"/>
  <c r="BL130" i="31"/>
  <c r="BM129" i="31"/>
  <c r="BL129" i="31"/>
  <c r="BM128" i="31"/>
  <c r="BL128" i="31"/>
  <c r="BM127" i="31"/>
  <c r="BL127" i="31"/>
  <c r="BM124" i="31"/>
  <c r="BL124" i="31"/>
  <c r="BM123" i="31"/>
  <c r="BL123" i="31"/>
  <c r="BM122" i="31"/>
  <c r="BL122" i="31"/>
  <c r="BM119" i="31"/>
  <c r="BL119" i="31"/>
  <c r="BM118" i="31"/>
  <c r="BL118" i="31"/>
  <c r="BM117" i="31"/>
  <c r="BL117" i="31"/>
  <c r="BM116" i="31"/>
  <c r="BL116" i="31"/>
  <c r="BM115" i="31"/>
  <c r="BL115" i="31"/>
  <c r="BM110" i="31"/>
  <c r="BL110" i="31"/>
  <c r="BM109" i="31"/>
  <c r="BL109" i="31"/>
  <c r="BM108" i="31"/>
  <c r="BL108" i="31"/>
  <c r="BM107" i="31"/>
  <c r="BL107" i="31"/>
  <c r="BM106" i="31"/>
  <c r="BL106" i="31"/>
  <c r="BM105" i="31"/>
  <c r="BL105" i="31"/>
  <c r="BM104" i="31"/>
  <c r="BL104" i="31"/>
  <c r="BM103" i="31"/>
  <c r="BL103" i="31"/>
  <c r="BM102" i="31"/>
  <c r="BL102" i="31"/>
  <c r="BM101" i="31"/>
  <c r="BL101" i="31"/>
  <c r="BM100" i="31"/>
  <c r="BL100" i="31"/>
  <c r="BM99" i="31"/>
  <c r="BL99" i="31"/>
  <c r="BM98" i="31"/>
  <c r="BL98" i="31"/>
  <c r="BM97" i="31"/>
  <c r="BL97" i="31"/>
  <c r="BM96" i="31"/>
  <c r="BL96" i="31"/>
  <c r="BM95" i="31"/>
  <c r="BL95" i="31"/>
  <c r="BM94" i="31"/>
  <c r="BL94" i="31"/>
  <c r="BM93" i="31"/>
  <c r="BL93" i="31"/>
  <c r="BM92" i="31"/>
  <c r="BL92" i="31"/>
  <c r="BM91" i="31"/>
  <c r="BL91" i="31"/>
  <c r="BM90" i="31"/>
  <c r="BL90" i="31"/>
  <c r="BM89" i="31"/>
  <c r="BL89" i="31"/>
  <c r="BM88" i="31"/>
  <c r="BL88" i="31"/>
  <c r="BM87" i="31"/>
  <c r="BL87" i="31"/>
  <c r="BM86" i="31"/>
  <c r="BL86" i="31"/>
  <c r="BM85" i="31"/>
  <c r="BL85" i="31"/>
  <c r="BM84" i="31"/>
  <c r="BL84" i="31"/>
  <c r="BM83" i="31"/>
  <c r="BL83" i="31"/>
  <c r="BM82" i="31"/>
  <c r="BL82" i="31"/>
  <c r="BM81" i="31"/>
  <c r="BL81" i="31"/>
  <c r="BM80" i="31"/>
  <c r="BL80" i="31"/>
  <c r="BM79" i="31"/>
  <c r="BL79" i="31"/>
  <c r="BM78" i="31"/>
  <c r="BL78" i="31"/>
  <c r="BM75" i="31"/>
  <c r="BL75" i="31"/>
  <c r="BM74" i="31"/>
  <c r="BL74" i="31"/>
  <c r="BM73" i="31"/>
  <c r="BL73" i="31"/>
  <c r="BM72" i="31"/>
  <c r="BL72" i="31"/>
  <c r="BM71" i="31"/>
  <c r="BL71" i="31"/>
  <c r="BM70" i="31"/>
  <c r="BL70" i="31"/>
  <c r="BM69" i="31"/>
  <c r="BL69" i="31"/>
  <c r="BM68" i="31"/>
  <c r="BL68" i="31"/>
  <c r="BM67" i="31"/>
  <c r="BL67" i="31"/>
  <c r="BM66" i="31"/>
  <c r="BL66" i="31"/>
  <c r="BM65" i="31"/>
  <c r="BL65" i="31"/>
  <c r="BM64" i="31"/>
  <c r="BL64" i="31"/>
  <c r="BM63" i="31"/>
  <c r="BL63" i="31"/>
  <c r="BM62" i="31"/>
  <c r="BL62" i="31"/>
  <c r="BM61" i="31"/>
  <c r="BL61" i="31"/>
  <c r="BM60" i="31"/>
  <c r="BL60" i="31"/>
  <c r="BM59" i="31"/>
  <c r="BL59" i="31"/>
  <c r="BM58" i="31"/>
  <c r="BL58" i="31"/>
  <c r="BM57" i="31"/>
  <c r="BL57" i="31"/>
  <c r="BM56" i="31"/>
  <c r="BL56" i="31"/>
  <c r="BM55" i="31"/>
  <c r="BL55" i="31"/>
  <c r="BM54" i="31"/>
  <c r="BL54" i="31"/>
  <c r="BM53" i="31"/>
  <c r="BL53" i="31"/>
  <c r="BM52" i="31"/>
  <c r="BL52" i="31"/>
  <c r="BM51" i="31"/>
  <c r="BL51" i="31"/>
  <c r="BM50" i="31"/>
  <c r="BL50" i="31"/>
  <c r="BM49" i="31"/>
  <c r="BL49" i="31"/>
  <c r="BM48" i="31"/>
  <c r="BL48" i="31"/>
  <c r="BM47" i="31"/>
  <c r="BL47" i="31"/>
  <c r="BM46" i="31"/>
  <c r="BL46" i="31"/>
  <c r="BM45" i="31"/>
  <c r="BL45" i="31"/>
  <c r="BM44" i="31"/>
  <c r="BL44" i="31"/>
  <c r="BM43" i="31"/>
  <c r="BL43" i="31"/>
  <c r="BM42" i="31"/>
  <c r="BL42" i="31"/>
  <c r="BM41" i="31"/>
  <c r="BL41" i="31"/>
  <c r="BM40" i="31"/>
  <c r="BL40" i="31"/>
  <c r="BM39" i="31"/>
  <c r="BL39" i="31"/>
  <c r="BM38" i="31"/>
  <c r="BL38" i="31"/>
  <c r="BM37" i="31"/>
  <c r="BL37" i="31"/>
  <c r="BM36" i="31"/>
  <c r="BL36" i="31"/>
  <c r="BM35" i="31"/>
  <c r="BL35" i="31"/>
  <c r="BM34" i="31"/>
  <c r="BL34" i="31"/>
  <c r="BM33" i="31"/>
  <c r="BL33" i="31"/>
  <c r="BM32" i="31"/>
  <c r="BL32" i="31"/>
  <c r="BM31" i="31"/>
  <c r="BL31" i="31"/>
  <c r="BM30" i="31"/>
  <c r="BL30" i="31"/>
  <c r="BM29" i="31"/>
  <c r="BL29" i="31"/>
  <c r="BM28" i="31"/>
  <c r="BL28" i="31"/>
  <c r="BM27" i="31"/>
  <c r="BL27" i="31"/>
  <c r="BM26" i="31"/>
  <c r="BL26" i="31"/>
  <c r="BM25" i="31"/>
  <c r="BL25" i="31"/>
  <c r="BM24" i="31"/>
  <c r="BL24" i="31"/>
  <c r="BM23" i="31"/>
  <c r="BL23" i="31"/>
  <c r="BM22" i="31"/>
  <c r="BL22" i="31"/>
  <c r="BM21" i="31"/>
  <c r="BL21" i="31"/>
  <c r="BM20" i="31"/>
  <c r="BL20" i="31"/>
  <c r="BM19" i="31"/>
  <c r="BL19" i="31"/>
  <c r="BM18" i="31"/>
  <c r="BL18" i="31"/>
  <c r="BM17" i="31"/>
  <c r="BL17" i="31"/>
  <c r="BM16" i="31"/>
  <c r="BL16" i="31"/>
  <c r="BM15" i="31"/>
  <c r="BL15" i="31"/>
  <c r="BM14" i="31"/>
  <c r="BL14" i="31"/>
  <c r="BM13" i="31"/>
  <c r="BL13" i="31"/>
  <c r="BM12" i="31"/>
  <c r="BL12" i="31"/>
  <c r="BM11" i="31"/>
  <c r="BL11" i="31"/>
  <c r="BM10" i="31"/>
  <c r="BL10" i="31"/>
  <c r="BM9" i="31"/>
  <c r="BL9" i="31"/>
  <c r="BM8" i="31"/>
  <c r="BL8" i="31"/>
  <c r="BM7" i="31"/>
  <c r="BL7" i="31"/>
  <c r="BG767" i="31"/>
  <c r="BF767" i="31"/>
  <c r="BG766" i="31"/>
  <c r="BF766" i="31"/>
  <c r="BG765" i="31"/>
  <c r="BF765" i="31"/>
  <c r="BG764" i="31"/>
  <c r="BF764" i="31"/>
  <c r="BG763" i="31"/>
  <c r="BF763" i="31"/>
  <c r="BG762" i="31"/>
  <c r="BF762" i="31"/>
  <c r="BG761" i="31"/>
  <c r="BF761" i="31"/>
  <c r="BG760" i="31"/>
  <c r="BF760" i="31"/>
  <c r="BG754" i="31"/>
  <c r="BF754" i="31"/>
  <c r="BG753" i="31"/>
  <c r="BF753" i="31"/>
  <c r="BG752" i="31"/>
  <c r="BF752" i="31"/>
  <c r="BG751" i="31"/>
  <c r="BF751" i="31"/>
  <c r="BG750" i="31"/>
  <c r="BF750" i="31"/>
  <c r="BG749" i="31"/>
  <c r="BF749" i="31"/>
  <c r="BG748" i="31"/>
  <c r="BF748" i="31"/>
  <c r="BG747" i="31"/>
  <c r="BF747" i="31"/>
  <c r="BG746" i="31"/>
  <c r="BF746" i="31"/>
  <c r="BG745" i="31"/>
  <c r="BF745" i="31"/>
  <c r="BG744" i="31"/>
  <c r="BF744" i="31"/>
  <c r="BG743" i="31"/>
  <c r="BF743" i="31"/>
  <c r="BG741" i="31"/>
  <c r="BF741" i="31"/>
  <c r="BG740" i="31"/>
  <c r="BF740" i="31"/>
  <c r="BG734" i="31"/>
  <c r="BF734" i="31"/>
  <c r="BG733" i="31"/>
  <c r="BF733" i="31"/>
  <c r="BG732" i="31"/>
  <c r="BF732" i="31"/>
  <c r="BG731" i="31"/>
  <c r="BF731" i="31"/>
  <c r="BG730" i="31"/>
  <c r="BF730" i="31"/>
  <c r="BG729" i="31"/>
  <c r="BF729" i="31"/>
  <c r="BG728" i="31"/>
  <c r="BF728" i="31"/>
  <c r="BG727" i="31"/>
  <c r="BF727" i="31"/>
  <c r="BG726" i="31"/>
  <c r="BF726" i="31"/>
  <c r="BG725" i="31"/>
  <c r="BF725" i="31"/>
  <c r="BG724" i="31"/>
  <c r="BF724" i="31"/>
  <c r="BG723" i="31"/>
  <c r="BF723" i="31"/>
  <c r="BG722" i="31"/>
  <c r="BF722" i="31"/>
  <c r="BG721" i="31"/>
  <c r="BF721" i="31"/>
  <c r="BG720" i="31"/>
  <c r="BF720" i="31"/>
  <c r="BG719" i="31"/>
  <c r="BF719" i="31"/>
  <c r="BG718" i="31"/>
  <c r="BF718" i="31"/>
  <c r="BG717" i="31"/>
  <c r="BF717" i="31"/>
  <c r="BG716" i="31"/>
  <c r="BF716" i="31"/>
  <c r="BG715" i="31"/>
  <c r="BF715" i="31"/>
  <c r="BG714" i="31"/>
  <c r="BF714" i="31"/>
  <c r="BG713" i="31"/>
  <c r="BF713" i="31"/>
  <c r="BG712" i="31"/>
  <c r="BF712" i="31"/>
  <c r="BG711" i="31"/>
  <c r="BF711" i="31"/>
  <c r="BG710" i="31"/>
  <c r="BF710" i="31"/>
  <c r="BG709" i="31"/>
  <c r="BF709" i="31"/>
  <c r="BG708" i="31"/>
  <c r="BF708" i="31"/>
  <c r="BG707" i="31"/>
  <c r="BF707" i="31"/>
  <c r="BG706" i="31"/>
  <c r="BF706" i="31"/>
  <c r="BG705" i="31"/>
  <c r="BF705" i="31"/>
  <c r="BG704" i="31"/>
  <c r="BF704" i="31"/>
  <c r="BG703" i="31"/>
  <c r="BF703" i="31"/>
  <c r="BG702" i="31"/>
  <c r="BF702" i="31"/>
  <c r="BG701" i="31"/>
  <c r="BF701" i="31"/>
  <c r="BG700" i="31"/>
  <c r="BF700" i="31"/>
  <c r="BG699" i="31"/>
  <c r="BF699" i="31"/>
  <c r="BG698" i="31"/>
  <c r="BF698" i="31"/>
  <c r="BG695" i="31"/>
  <c r="BF695" i="31"/>
  <c r="BG694" i="31"/>
  <c r="BF694" i="31"/>
  <c r="BG693" i="31"/>
  <c r="BF693" i="31"/>
  <c r="BG692" i="31"/>
  <c r="BF692" i="31"/>
  <c r="BG691" i="31"/>
  <c r="BF691" i="31"/>
  <c r="BG690" i="31"/>
  <c r="BF690" i="31"/>
  <c r="BG689" i="31"/>
  <c r="BF689" i="31"/>
  <c r="BG688" i="31"/>
  <c r="BF688" i="31"/>
  <c r="BG687" i="31"/>
  <c r="BF687" i="31"/>
  <c r="BG686" i="31"/>
  <c r="BF686" i="31"/>
  <c r="BG685" i="31"/>
  <c r="BF685" i="31"/>
  <c r="BG684" i="31"/>
  <c r="BF684" i="31"/>
  <c r="BG683" i="31"/>
  <c r="BF683" i="31"/>
  <c r="BG682" i="31"/>
  <c r="BF682" i="31"/>
  <c r="BG681" i="31"/>
  <c r="BF681" i="31"/>
  <c r="BG680" i="31"/>
  <c r="BF680" i="31"/>
  <c r="BG679" i="31"/>
  <c r="BF679" i="31"/>
  <c r="BG678" i="31"/>
  <c r="BF678" i="31"/>
  <c r="BG677" i="31"/>
  <c r="BF677" i="31"/>
  <c r="BG666" i="31"/>
  <c r="BF666" i="31"/>
  <c r="BG665" i="31"/>
  <c r="BF665" i="31"/>
  <c r="BG664" i="31"/>
  <c r="BF664" i="31"/>
  <c r="BG663" i="31"/>
  <c r="BF663" i="31"/>
  <c r="BG660" i="31"/>
  <c r="BF660" i="31"/>
  <c r="BG659" i="31"/>
  <c r="BF659" i="31"/>
  <c r="BG658" i="31"/>
  <c r="BF658" i="31"/>
  <c r="BG657" i="31"/>
  <c r="BF657" i="31"/>
  <c r="BG656" i="31"/>
  <c r="BF656" i="31"/>
  <c r="BG655" i="31"/>
  <c r="BF655" i="31"/>
  <c r="BG654" i="31"/>
  <c r="BF654" i="31"/>
  <c r="BG653" i="31"/>
  <c r="BF653" i="31"/>
  <c r="BG652" i="31"/>
  <c r="BF652" i="31"/>
  <c r="BG651" i="31"/>
  <c r="BF651" i="31"/>
  <c r="BG650" i="31"/>
  <c r="BF650" i="31"/>
  <c r="BG649" i="31"/>
  <c r="BF649" i="31"/>
  <c r="BG648" i="31"/>
  <c r="BF648" i="31"/>
  <c r="BG647" i="31"/>
  <c r="BF647" i="31"/>
  <c r="BG646" i="31"/>
  <c r="BF646" i="31"/>
  <c r="BG645" i="31"/>
  <c r="BF645" i="31"/>
  <c r="BG644" i="31"/>
  <c r="BF644" i="31"/>
  <c r="BG643" i="31"/>
  <c r="BF643" i="31"/>
  <c r="BG642" i="31"/>
  <c r="BF642" i="31"/>
  <c r="BG641" i="31"/>
  <c r="BF641" i="31"/>
  <c r="BG640" i="31"/>
  <c r="BF640" i="31"/>
  <c r="BG639" i="31"/>
  <c r="BF639" i="31"/>
  <c r="BG638" i="31"/>
  <c r="BF638" i="31"/>
  <c r="BG637" i="31"/>
  <c r="BF637" i="31"/>
  <c r="BG636" i="31"/>
  <c r="BF636" i="31"/>
  <c r="BG635" i="31"/>
  <c r="BF635" i="31"/>
  <c r="BG628" i="31"/>
  <c r="BF628" i="31"/>
  <c r="BG627" i="31"/>
  <c r="BF627" i="31"/>
  <c r="BG626" i="31"/>
  <c r="BF626" i="31"/>
  <c r="BG625" i="31"/>
  <c r="BF625" i="31"/>
  <c r="BG624" i="31"/>
  <c r="BF624" i="31"/>
  <c r="BG623" i="31"/>
  <c r="BF623" i="31"/>
  <c r="BG622" i="31"/>
  <c r="BF622" i="31"/>
  <c r="BG621" i="31"/>
  <c r="BF621" i="31"/>
  <c r="BG618" i="31"/>
  <c r="BF618" i="31"/>
  <c r="BG617" i="31"/>
  <c r="BF617" i="31"/>
  <c r="BG616" i="31"/>
  <c r="BF616" i="31"/>
  <c r="BG615" i="31"/>
  <c r="BF615" i="31"/>
  <c r="BG614" i="31"/>
  <c r="BF614" i="31"/>
  <c r="BG613" i="31"/>
  <c r="BF613" i="31"/>
  <c r="BG612" i="31"/>
  <c r="BF612" i="31"/>
  <c r="BG609" i="31"/>
  <c r="BF609" i="31"/>
  <c r="BG607" i="31"/>
  <c r="BF607" i="31"/>
  <c r="BG606" i="31"/>
  <c r="BF606" i="31"/>
  <c r="BG605" i="31"/>
  <c r="BF605" i="31"/>
  <c r="BG604" i="31"/>
  <c r="BF604" i="31"/>
  <c r="BG603" i="31"/>
  <c r="BF603" i="31"/>
  <c r="BG602" i="31"/>
  <c r="BF602" i="31"/>
  <c r="BG601" i="31"/>
  <c r="BF601" i="31"/>
  <c r="BG600" i="31"/>
  <c r="BF600" i="31"/>
  <c r="BG599" i="31"/>
  <c r="BF599" i="31"/>
  <c r="BG598" i="31"/>
  <c r="BF598" i="31"/>
  <c r="BG597" i="31"/>
  <c r="BF597" i="31"/>
  <c r="BG596" i="31"/>
  <c r="BF596" i="31"/>
  <c r="BG595" i="31"/>
  <c r="BF595" i="31"/>
  <c r="BG594" i="31"/>
  <c r="BF594" i="31"/>
  <c r="BG593" i="31"/>
  <c r="BF593" i="31"/>
  <c r="BG592" i="31"/>
  <c r="BF592" i="31"/>
  <c r="BG591" i="31"/>
  <c r="BF591" i="31"/>
  <c r="BG590" i="31"/>
  <c r="BF590" i="31"/>
  <c r="BG589" i="31"/>
  <c r="BF589" i="31"/>
  <c r="BG588" i="31"/>
  <c r="BF588" i="31"/>
  <c r="BG587" i="31"/>
  <c r="BF587" i="31"/>
  <c r="BG586" i="31"/>
  <c r="BF586" i="31"/>
  <c r="BG585" i="31"/>
  <c r="BF585" i="31"/>
  <c r="BG584" i="31"/>
  <c r="BF584" i="31"/>
  <c r="BG583" i="31"/>
  <c r="BF583" i="31"/>
  <c r="BG582" i="31"/>
  <c r="BF582" i="31"/>
  <c r="BG581" i="31"/>
  <c r="BF581" i="31"/>
  <c r="BG580" i="31"/>
  <c r="BF580" i="31"/>
  <c r="BG579" i="31"/>
  <c r="BF579" i="31"/>
  <c r="BG578" i="31"/>
  <c r="BF578" i="31"/>
  <c r="BG577" i="31"/>
  <c r="BF577" i="31"/>
  <c r="BG576" i="31"/>
  <c r="BF576" i="31"/>
  <c r="BG575" i="31"/>
  <c r="BF575" i="31"/>
  <c r="BG574" i="31"/>
  <c r="BF574" i="31"/>
  <c r="BG573" i="31"/>
  <c r="BF573" i="31"/>
  <c r="BG572" i="31"/>
  <c r="BF572" i="31"/>
  <c r="BG571" i="31"/>
  <c r="BF571" i="31"/>
  <c r="BG570" i="31"/>
  <c r="BF570" i="31"/>
  <c r="BG569" i="31"/>
  <c r="BF569" i="31"/>
  <c r="BG568" i="31"/>
  <c r="BF568" i="31"/>
  <c r="BG567" i="31"/>
  <c r="BF567" i="31"/>
  <c r="BG566" i="31"/>
  <c r="BF566" i="31"/>
  <c r="BG565" i="31"/>
  <c r="BF565" i="31"/>
  <c r="BG564" i="31"/>
  <c r="BF564" i="31"/>
  <c r="BG563" i="31"/>
  <c r="BF563" i="31"/>
  <c r="BG562" i="31"/>
  <c r="BF562" i="31"/>
  <c r="BG561" i="31"/>
  <c r="BF561" i="31"/>
  <c r="BG557" i="31"/>
  <c r="BF557" i="31"/>
  <c r="BG556" i="31"/>
  <c r="BF556" i="31"/>
  <c r="BG555" i="31"/>
  <c r="BF555" i="31"/>
  <c r="BG554" i="31"/>
  <c r="BF554" i="31"/>
  <c r="BG553" i="31"/>
  <c r="BF553" i="31"/>
  <c r="BG552" i="31"/>
  <c r="BF552" i="31"/>
  <c r="BG551" i="31"/>
  <c r="BF551" i="31"/>
  <c r="BG548" i="31"/>
  <c r="BF548" i="31"/>
  <c r="BG547" i="31"/>
  <c r="BF547" i="31"/>
  <c r="BG546" i="31"/>
  <c r="BF546" i="31"/>
  <c r="BG545" i="31"/>
  <c r="BF545" i="31"/>
  <c r="BG542" i="31"/>
  <c r="BF542" i="31"/>
  <c r="BG541" i="31"/>
  <c r="BF541" i="31"/>
  <c r="BG540" i="31"/>
  <c r="BF540" i="31"/>
  <c r="BG539" i="31"/>
  <c r="BF539" i="31"/>
  <c r="BG538" i="31"/>
  <c r="BF538" i="31"/>
  <c r="BG537" i="31"/>
  <c r="BF537" i="31"/>
  <c r="BG534" i="31"/>
  <c r="BF534" i="31"/>
  <c r="BG533" i="31"/>
  <c r="BF533" i="31"/>
  <c r="BG532" i="31"/>
  <c r="BF532" i="31"/>
  <c r="BG531" i="31"/>
  <c r="BF531" i="31"/>
  <c r="BG530" i="31"/>
  <c r="BF530" i="31"/>
  <c r="BG529" i="31"/>
  <c r="BF529" i="31"/>
  <c r="BG528" i="31"/>
  <c r="BF528" i="31"/>
  <c r="BG525" i="31"/>
  <c r="BF525" i="31"/>
  <c r="BG524" i="31"/>
  <c r="BF524" i="31"/>
  <c r="BG523" i="31"/>
  <c r="BF523" i="31"/>
  <c r="BG520" i="31"/>
  <c r="BF520" i="31"/>
  <c r="BG519" i="31"/>
  <c r="BF519" i="31"/>
  <c r="BG518" i="31"/>
  <c r="BF518" i="31"/>
  <c r="BG517" i="31"/>
  <c r="BF517" i="31"/>
  <c r="BG516" i="31"/>
  <c r="BF516" i="31"/>
  <c r="BG515" i="31"/>
  <c r="BF515" i="31"/>
  <c r="BG514" i="31"/>
  <c r="BF514" i="31"/>
  <c r="BG513" i="31"/>
  <c r="BF513" i="31"/>
  <c r="BG512" i="31"/>
  <c r="BF512" i="31"/>
  <c r="BG511" i="31"/>
  <c r="BF511" i="31"/>
  <c r="BG510" i="31"/>
  <c r="BF510" i="31"/>
  <c r="BG509" i="31"/>
  <c r="BF509" i="31"/>
  <c r="BG508" i="31"/>
  <c r="BF508" i="31"/>
  <c r="BG507" i="31"/>
  <c r="BF507" i="31"/>
  <c r="BG506" i="31"/>
  <c r="BF506" i="31"/>
  <c r="BG505" i="31"/>
  <c r="BF505" i="31"/>
  <c r="BG504" i="31"/>
  <c r="BF504" i="31"/>
  <c r="BG503" i="31"/>
  <c r="BF503" i="31"/>
  <c r="BG502" i="31"/>
  <c r="BF502" i="31"/>
  <c r="BG501" i="31"/>
  <c r="BF501" i="31"/>
  <c r="BG500" i="31"/>
  <c r="BF500" i="31"/>
  <c r="BG499" i="31"/>
  <c r="BF499" i="31"/>
  <c r="BG498" i="31"/>
  <c r="BF498" i="31"/>
  <c r="BG497" i="31"/>
  <c r="BF497" i="31"/>
  <c r="BG496" i="31"/>
  <c r="BF496" i="31"/>
  <c r="BG495" i="31"/>
  <c r="BF495" i="31"/>
  <c r="BG492" i="31"/>
  <c r="BF492" i="31"/>
  <c r="BG491" i="31"/>
  <c r="BF491" i="31"/>
  <c r="BG490" i="31"/>
  <c r="BF490" i="31"/>
  <c r="BG489" i="31"/>
  <c r="BF489" i="31"/>
  <c r="BG488" i="31"/>
  <c r="BF488" i="31"/>
  <c r="BG487" i="31"/>
  <c r="BF487" i="31"/>
  <c r="BG486" i="31"/>
  <c r="BF486" i="31"/>
  <c r="BG485" i="31"/>
  <c r="BF485" i="31"/>
  <c r="BG484" i="31"/>
  <c r="BF484" i="31"/>
  <c r="BG480" i="31"/>
  <c r="BF480" i="31"/>
  <c r="BG479" i="31"/>
  <c r="BF479" i="31"/>
  <c r="BG478" i="31"/>
  <c r="BF478" i="31"/>
  <c r="BG477" i="31"/>
  <c r="BF477" i="31"/>
  <c r="BG476" i="31"/>
  <c r="BF476" i="31"/>
  <c r="BG475" i="31"/>
  <c r="BF475" i="31"/>
  <c r="BG474" i="31"/>
  <c r="BF474" i="31"/>
  <c r="BG473" i="31"/>
  <c r="BF473" i="31"/>
  <c r="BG470" i="31"/>
  <c r="BF470" i="31"/>
  <c r="BG469" i="31"/>
  <c r="BF469" i="31"/>
  <c r="BG468" i="31"/>
  <c r="BF468" i="31"/>
  <c r="BG467" i="31"/>
  <c r="BF467" i="31"/>
  <c r="BG466" i="31"/>
  <c r="BF466" i="31"/>
  <c r="BG463" i="31"/>
  <c r="BF463" i="31"/>
  <c r="BG462" i="31"/>
  <c r="BF462" i="31"/>
  <c r="BG459" i="31"/>
  <c r="BF459" i="31"/>
  <c r="BG458" i="31"/>
  <c r="BF458" i="31"/>
  <c r="BG457" i="31"/>
  <c r="BF457" i="31"/>
  <c r="BG456" i="31"/>
  <c r="BF456" i="31"/>
  <c r="BG455" i="31"/>
  <c r="BF455" i="31"/>
  <c r="BG454" i="31"/>
  <c r="BF454" i="31"/>
  <c r="BG453" i="31"/>
  <c r="BF453" i="31"/>
  <c r="BG450" i="31"/>
  <c r="BF450" i="31"/>
  <c r="BG449" i="31"/>
  <c r="BF449" i="31"/>
  <c r="BG448" i="31"/>
  <c r="BF448" i="31"/>
  <c r="BG447" i="31"/>
  <c r="BF447" i="31"/>
  <c r="BG446" i="31"/>
  <c r="BF446" i="31"/>
  <c r="BG445" i="31"/>
  <c r="BF445" i="31"/>
  <c r="BG444" i="31"/>
  <c r="BF444" i="31"/>
  <c r="BG443" i="31"/>
  <c r="BF443" i="31"/>
  <c r="BG442" i="31"/>
  <c r="BF442" i="31"/>
  <c r="BG441" i="31"/>
  <c r="BF441" i="31"/>
  <c r="BG440" i="31"/>
  <c r="BF440" i="31"/>
  <c r="BG439" i="31"/>
  <c r="BF439" i="31"/>
  <c r="BG438" i="31"/>
  <c r="BF438" i="31"/>
  <c r="BG437" i="31"/>
  <c r="BF437" i="31"/>
  <c r="BG436" i="31"/>
  <c r="BF436" i="31"/>
  <c r="BG435" i="31"/>
  <c r="BF435" i="31"/>
  <c r="BG432" i="31"/>
  <c r="BF432" i="31"/>
  <c r="BG431" i="31"/>
  <c r="BF431" i="31"/>
  <c r="BG427" i="31"/>
  <c r="BF427" i="31"/>
  <c r="BG424" i="31"/>
  <c r="BF424" i="31"/>
  <c r="BH417" i="31"/>
  <c r="BG417" i="31"/>
  <c r="BF417" i="31"/>
  <c r="BG415" i="31"/>
  <c r="BF415" i="31"/>
  <c r="BG414" i="31"/>
  <c r="BF414" i="31"/>
  <c r="BG413" i="31"/>
  <c r="BF413" i="31"/>
  <c r="BG412" i="31"/>
  <c r="BF412" i="31"/>
  <c r="BG411" i="31"/>
  <c r="BF411" i="31"/>
  <c r="BG410" i="31"/>
  <c r="BF410" i="31"/>
  <c r="BG409" i="31"/>
  <c r="BF409" i="31"/>
  <c r="BG408" i="31"/>
  <c r="BF408" i="31"/>
  <c r="BG407" i="31"/>
  <c r="BF407" i="31"/>
  <c r="BG406" i="31"/>
  <c r="BF406" i="31"/>
  <c r="BG405" i="31"/>
  <c r="BF405" i="31"/>
  <c r="BG404" i="31"/>
  <c r="BF404" i="31"/>
  <c r="BG401" i="31"/>
  <c r="BF401" i="31"/>
  <c r="BG400" i="31"/>
  <c r="BF400" i="31"/>
  <c r="BG399" i="31"/>
  <c r="BF399" i="31"/>
  <c r="BG398" i="31"/>
  <c r="BF398" i="31"/>
  <c r="BG397" i="31"/>
  <c r="BF397" i="31"/>
  <c r="BG396" i="31"/>
  <c r="BF396" i="31"/>
  <c r="BG395" i="31"/>
  <c r="BF395" i="31"/>
  <c r="BG394" i="31"/>
  <c r="BF394" i="31"/>
  <c r="BG393" i="31"/>
  <c r="BF393" i="31"/>
  <c r="BG392" i="31"/>
  <c r="BF392" i="31"/>
  <c r="BG391" i="31"/>
  <c r="BF391" i="31"/>
  <c r="BG390" i="31"/>
  <c r="BF390" i="31"/>
  <c r="BG389" i="31"/>
  <c r="BF389" i="31"/>
  <c r="BG388" i="31"/>
  <c r="BF388" i="31"/>
  <c r="BG387" i="31"/>
  <c r="BF387" i="31"/>
  <c r="BG386" i="31"/>
  <c r="BF386" i="31"/>
  <c r="BG385" i="31"/>
  <c r="BF385" i="31"/>
  <c r="BG384" i="31"/>
  <c r="BF384" i="31"/>
  <c r="BG383" i="31"/>
  <c r="BF383" i="31"/>
  <c r="BG382" i="31"/>
  <c r="BF382" i="31"/>
  <c r="BG381" i="31"/>
  <c r="BF381" i="31"/>
  <c r="BG380" i="31"/>
  <c r="BF380" i="31"/>
  <c r="BG379" i="31"/>
  <c r="BF379" i="31"/>
  <c r="BG378" i="31"/>
  <c r="BF378" i="31"/>
  <c r="BG377" i="31"/>
  <c r="BF377" i="31"/>
  <c r="BG376" i="31"/>
  <c r="BF376" i="31"/>
  <c r="BG375" i="31"/>
  <c r="BF375" i="31"/>
  <c r="BG374" i="31"/>
  <c r="BF374" i="31"/>
  <c r="BG373" i="31"/>
  <c r="BF373" i="31"/>
  <c r="BG372" i="31"/>
  <c r="BF372" i="31"/>
  <c r="BG371" i="31"/>
  <c r="BF371" i="31"/>
  <c r="BG370" i="31"/>
  <c r="BF370" i="31"/>
  <c r="BG369" i="31"/>
  <c r="BF369" i="31"/>
  <c r="BG368" i="31"/>
  <c r="BF368" i="31"/>
  <c r="BG359" i="31"/>
  <c r="BF359" i="31"/>
  <c r="BG358" i="31"/>
  <c r="BF358" i="31"/>
  <c r="BG357" i="31"/>
  <c r="BF357" i="31"/>
  <c r="BG356" i="31"/>
  <c r="BF356" i="31"/>
  <c r="BG355" i="31"/>
  <c r="BF355" i="31"/>
  <c r="BG354" i="31"/>
  <c r="BF354" i="31"/>
  <c r="BG351" i="31"/>
  <c r="BF351" i="31"/>
  <c r="BG350" i="31"/>
  <c r="BF350" i="31"/>
  <c r="BG349" i="31"/>
  <c r="BF349" i="31"/>
  <c r="BG348" i="31"/>
  <c r="BF348" i="31"/>
  <c r="BG347" i="31"/>
  <c r="BF347" i="31"/>
  <c r="BG346" i="31"/>
  <c r="BF346" i="31"/>
  <c r="BG345" i="31"/>
  <c r="BF345" i="31"/>
  <c r="BG344" i="31"/>
  <c r="BF344" i="31"/>
  <c r="BG343" i="31"/>
  <c r="BF343" i="31"/>
  <c r="BG342" i="31"/>
  <c r="BF342" i="31"/>
  <c r="BG341" i="31"/>
  <c r="BF341" i="31"/>
  <c r="BG340" i="31"/>
  <c r="BF340" i="31"/>
  <c r="BG339" i="31"/>
  <c r="BF339" i="31"/>
  <c r="BG338" i="31"/>
  <c r="BF338" i="31"/>
  <c r="BG337" i="31"/>
  <c r="BF337" i="31"/>
  <c r="BG336" i="31"/>
  <c r="BF336" i="31"/>
  <c r="BG335" i="31"/>
  <c r="BF335" i="31"/>
  <c r="BG334" i="31"/>
  <c r="BF334" i="31"/>
  <c r="BG333" i="31"/>
  <c r="BF333" i="31"/>
  <c r="BG332" i="31"/>
  <c r="BF332" i="31"/>
  <c r="BG331" i="31"/>
  <c r="BF331" i="31"/>
  <c r="BG330" i="31"/>
  <c r="BF330" i="31"/>
  <c r="BG326" i="31"/>
  <c r="BF326" i="31"/>
  <c r="BG325" i="31"/>
  <c r="BF325" i="31"/>
  <c r="BG324" i="31"/>
  <c r="BF324" i="31"/>
  <c r="BG321" i="31"/>
  <c r="BF321" i="31"/>
  <c r="BG320" i="31"/>
  <c r="BF320" i="31"/>
  <c r="BG319" i="31"/>
  <c r="BF319" i="31"/>
  <c r="BG318" i="31"/>
  <c r="BF318" i="31"/>
  <c r="BG317" i="31"/>
  <c r="BF317" i="31"/>
  <c r="BG316" i="31"/>
  <c r="BF316" i="31"/>
  <c r="BG315" i="31"/>
  <c r="BF315" i="31"/>
  <c r="BG314" i="31"/>
  <c r="BF314" i="31"/>
  <c r="BG313" i="31"/>
  <c r="BF313" i="31"/>
  <c r="BG312" i="31"/>
  <c r="BF312" i="31"/>
  <c r="BG311" i="31"/>
  <c r="BF311" i="31"/>
  <c r="BG310" i="31"/>
  <c r="BF310" i="31"/>
  <c r="BG309" i="31"/>
  <c r="BF309" i="31"/>
  <c r="BG308" i="31"/>
  <c r="BF308" i="31"/>
  <c r="BG307" i="31"/>
  <c r="BF307" i="31"/>
  <c r="BG306" i="31"/>
  <c r="BF306" i="31"/>
  <c r="BG305" i="31"/>
  <c r="BF305" i="31"/>
  <c r="BG304" i="31"/>
  <c r="BF304" i="31"/>
  <c r="BG303" i="31"/>
  <c r="BF303" i="31"/>
  <c r="BG302" i="31"/>
  <c r="BF302" i="31"/>
  <c r="BG301" i="31"/>
  <c r="BF301" i="31"/>
  <c r="BG300" i="31"/>
  <c r="BF300" i="31"/>
  <c r="BG299" i="31"/>
  <c r="BF299" i="31"/>
  <c r="BG298" i="31"/>
  <c r="BF298" i="31"/>
  <c r="BG297" i="31"/>
  <c r="BF297" i="31"/>
  <c r="BG296" i="31"/>
  <c r="BF296" i="31"/>
  <c r="BG295" i="31"/>
  <c r="BF295" i="31"/>
  <c r="BG294" i="31"/>
  <c r="BF294" i="31"/>
  <c r="BG293" i="31"/>
  <c r="BF293" i="31"/>
  <c r="BG292" i="31"/>
  <c r="BF292" i="31"/>
  <c r="BG291" i="31"/>
  <c r="BF291" i="31"/>
  <c r="BG290" i="31"/>
  <c r="BF290" i="31"/>
  <c r="BG289" i="31"/>
  <c r="BF289" i="31"/>
  <c r="BG288" i="31"/>
  <c r="BF288" i="31"/>
  <c r="BG287" i="31"/>
  <c r="BF287" i="31"/>
  <c r="BG286" i="31"/>
  <c r="BF286" i="31"/>
  <c r="BG285" i="31"/>
  <c r="BF285" i="31"/>
  <c r="BG284" i="31"/>
  <c r="BF284" i="31"/>
  <c r="BG283" i="31"/>
  <c r="BF283" i="31"/>
  <c r="BG282" i="31"/>
  <c r="BF282" i="31"/>
  <c r="BG281" i="31"/>
  <c r="BF281" i="31"/>
  <c r="BG280" i="31"/>
  <c r="BF280" i="31"/>
  <c r="BG279" i="31"/>
  <c r="BF279" i="31"/>
  <c r="BG278" i="31"/>
  <c r="BF278" i="31"/>
  <c r="BG277" i="31"/>
  <c r="BF277" i="31"/>
  <c r="BG276" i="31"/>
  <c r="BF276" i="31"/>
  <c r="BG275" i="31"/>
  <c r="BF275" i="31"/>
  <c r="BG274" i="31"/>
  <c r="BF274" i="31"/>
  <c r="BG273" i="31"/>
  <c r="BF273" i="31"/>
  <c r="BG272" i="31"/>
  <c r="BF272" i="31"/>
  <c r="BG269" i="31"/>
  <c r="BF269" i="31"/>
  <c r="BG268" i="31"/>
  <c r="BF268" i="31"/>
  <c r="BG267" i="31"/>
  <c r="BF267" i="31"/>
  <c r="BG266" i="31"/>
  <c r="BF266" i="31"/>
  <c r="BG265" i="31"/>
  <c r="BF265" i="31"/>
  <c r="BG264" i="31"/>
  <c r="BF264" i="31"/>
  <c r="BG263" i="31"/>
  <c r="BF263" i="31"/>
  <c r="BG262" i="31"/>
  <c r="BF262" i="31"/>
  <c r="BG261" i="31"/>
  <c r="BF261" i="31"/>
  <c r="BG260" i="31"/>
  <c r="BF260" i="31"/>
  <c r="BG259" i="31"/>
  <c r="BF259" i="31"/>
  <c r="BG258" i="31"/>
  <c r="BF258" i="31"/>
  <c r="BG257" i="31"/>
  <c r="BF257" i="31"/>
  <c r="BG256" i="31"/>
  <c r="BF256" i="31"/>
  <c r="BG255" i="31"/>
  <c r="BF255" i="31"/>
  <c r="BG254" i="31"/>
  <c r="BF254" i="31"/>
  <c r="BG253" i="31"/>
  <c r="BF253" i="31"/>
  <c r="BG252" i="31"/>
  <c r="BF252" i="31"/>
  <c r="BG251" i="31"/>
  <c r="BF251" i="31"/>
  <c r="BG250" i="31"/>
  <c r="BF250" i="31"/>
  <c r="BG249" i="31"/>
  <c r="BF249" i="31"/>
  <c r="BG248" i="31"/>
  <c r="BF248" i="31"/>
  <c r="BG247" i="31"/>
  <c r="BF247" i="31"/>
  <c r="BG246" i="31"/>
  <c r="BF246" i="31"/>
  <c r="BG245" i="31"/>
  <c r="BF245" i="31"/>
  <c r="BG244" i="31"/>
  <c r="BF244" i="31"/>
  <c r="BG243" i="31"/>
  <c r="BF243" i="31"/>
  <c r="BG242" i="31"/>
  <c r="BF242" i="31"/>
  <c r="BG241" i="31"/>
  <c r="BF241" i="31"/>
  <c r="BG240" i="31"/>
  <c r="BF240" i="31"/>
  <c r="BG239" i="31"/>
  <c r="BF239" i="31"/>
  <c r="BG238" i="31"/>
  <c r="BF238" i="31"/>
  <c r="BG237" i="31"/>
  <c r="BF237" i="31"/>
  <c r="BG236" i="31"/>
  <c r="BF236" i="31"/>
  <c r="BG235" i="31"/>
  <c r="BF235" i="31"/>
  <c r="BG234" i="31"/>
  <c r="BF234" i="31"/>
  <c r="BG233" i="31"/>
  <c r="BF233" i="31"/>
  <c r="BG232" i="31"/>
  <c r="BF232" i="31"/>
  <c r="BG231" i="31"/>
  <c r="BF231" i="31"/>
  <c r="BG230" i="31"/>
  <c r="BF230" i="31"/>
  <c r="BG229" i="31"/>
  <c r="BF229" i="31"/>
  <c r="BG228" i="31"/>
  <c r="BF228" i="31"/>
  <c r="BG227" i="31"/>
  <c r="BF227" i="31"/>
  <c r="BG226" i="31"/>
  <c r="BF226" i="31"/>
  <c r="BG225" i="31"/>
  <c r="BF225" i="31"/>
  <c r="BG224" i="31"/>
  <c r="BF224" i="31"/>
  <c r="BG223" i="31"/>
  <c r="BF223" i="31"/>
  <c r="BG222" i="31"/>
  <c r="BF222" i="31"/>
  <c r="BG221" i="31"/>
  <c r="BF221" i="31"/>
  <c r="BG220" i="31"/>
  <c r="BF220" i="31"/>
  <c r="BG215" i="31"/>
  <c r="BF215" i="31"/>
  <c r="BG214" i="31"/>
  <c r="BF214" i="31"/>
  <c r="BG213" i="31"/>
  <c r="BF213" i="31"/>
  <c r="BG212" i="31"/>
  <c r="BF212" i="31"/>
  <c r="BG211" i="31"/>
  <c r="BF211" i="31"/>
  <c r="BG210" i="31"/>
  <c r="BF210" i="31"/>
  <c r="BG209" i="31"/>
  <c r="BF209" i="31"/>
  <c r="BG208" i="31"/>
  <c r="BF208" i="31"/>
  <c r="BG205" i="31"/>
  <c r="BF205" i="31"/>
  <c r="BG204" i="31"/>
  <c r="BF204" i="31"/>
  <c r="BG203" i="31"/>
  <c r="BF203" i="31"/>
  <c r="BG200" i="31"/>
  <c r="BF200" i="31"/>
  <c r="BG199" i="31"/>
  <c r="BF199" i="31"/>
  <c r="BG198" i="31"/>
  <c r="BF198" i="31"/>
  <c r="BG197" i="31"/>
  <c r="BF197" i="31"/>
  <c r="BG196" i="31"/>
  <c r="BF196" i="31"/>
  <c r="BG195" i="31"/>
  <c r="BF195" i="31"/>
  <c r="BG194" i="31"/>
  <c r="BF194" i="31"/>
  <c r="BG193" i="31"/>
  <c r="BF193" i="31"/>
  <c r="BG190" i="31"/>
  <c r="BF190" i="31"/>
  <c r="BG189" i="31"/>
  <c r="BF189" i="31"/>
  <c r="BG188" i="31"/>
  <c r="BF188" i="31"/>
  <c r="BG187" i="31"/>
  <c r="BF187" i="31"/>
  <c r="BG186" i="31"/>
  <c r="BF186" i="31"/>
  <c r="BG185" i="31"/>
  <c r="BF185" i="31"/>
  <c r="BG184" i="31"/>
  <c r="BF184" i="31"/>
  <c r="BG183" i="31"/>
  <c r="BF183" i="31"/>
  <c r="BG182" i="31"/>
  <c r="BF182" i="31"/>
  <c r="BG181" i="31"/>
  <c r="BF181" i="31"/>
  <c r="BG180" i="31"/>
  <c r="BF180" i="31"/>
  <c r="BG179" i="31"/>
  <c r="BF179" i="31"/>
  <c r="BG178" i="31"/>
  <c r="BF178" i="31"/>
  <c r="BG177" i="31"/>
  <c r="BF177" i="31"/>
  <c r="BG176" i="31"/>
  <c r="BF176" i="31"/>
  <c r="BG175" i="31"/>
  <c r="BF175" i="31"/>
  <c r="BG174" i="31"/>
  <c r="BF174" i="31"/>
  <c r="BG173" i="31"/>
  <c r="BF173" i="31"/>
  <c r="BG172" i="31"/>
  <c r="BF172" i="31"/>
  <c r="BG171" i="31"/>
  <c r="BF171" i="31"/>
  <c r="BG170" i="31"/>
  <c r="BF170" i="31"/>
  <c r="BG169" i="31"/>
  <c r="BF169" i="31"/>
  <c r="BG168" i="31"/>
  <c r="BF168" i="31"/>
  <c r="BG167" i="31"/>
  <c r="BF167" i="31"/>
  <c r="BG166" i="31"/>
  <c r="BF166" i="31"/>
  <c r="BG165" i="31"/>
  <c r="BF165" i="31"/>
  <c r="BG164" i="31"/>
  <c r="BF164" i="31"/>
  <c r="BG163" i="31"/>
  <c r="BF163" i="31"/>
  <c r="BG162" i="31"/>
  <c r="BF162" i="31"/>
  <c r="BG161" i="31"/>
  <c r="BF161" i="31"/>
  <c r="BG160" i="31"/>
  <c r="BF160" i="31"/>
  <c r="BG157" i="31"/>
  <c r="BF157" i="31"/>
  <c r="BG156" i="31"/>
  <c r="BF156" i="31"/>
  <c r="BG155" i="31"/>
  <c r="BF155" i="31"/>
  <c r="BG154" i="31"/>
  <c r="BF154" i="31"/>
  <c r="BG153" i="31"/>
  <c r="BF153" i="31"/>
  <c r="BG152" i="31"/>
  <c r="BF152" i="31"/>
  <c r="BG151" i="31"/>
  <c r="BF151" i="31"/>
  <c r="BG150" i="31"/>
  <c r="BF150" i="31"/>
  <c r="BG149" i="31"/>
  <c r="BF149" i="31"/>
  <c r="BG148" i="31"/>
  <c r="BF148" i="31"/>
  <c r="BG147" i="31"/>
  <c r="BF147" i="31"/>
  <c r="BG146" i="31"/>
  <c r="BF146" i="31"/>
  <c r="BG145" i="31"/>
  <c r="BF145" i="31"/>
  <c r="BG144" i="31"/>
  <c r="BF144" i="31"/>
  <c r="BG143" i="31"/>
  <c r="BF143" i="31"/>
  <c r="BG142" i="31"/>
  <c r="BF142" i="31"/>
  <c r="BG141" i="31"/>
  <c r="BF141" i="31"/>
  <c r="BG140" i="31"/>
  <c r="BF140" i="31"/>
  <c r="BG139" i="31"/>
  <c r="BF139" i="31"/>
  <c r="BG138" i="31"/>
  <c r="BF138" i="31"/>
  <c r="BG137" i="31"/>
  <c r="BF137" i="31"/>
  <c r="BG136" i="31"/>
  <c r="BF136" i="31"/>
  <c r="BG135" i="31"/>
  <c r="BF135" i="31"/>
  <c r="BG134" i="31"/>
  <c r="BF134" i="31"/>
  <c r="BG133" i="31"/>
  <c r="BF133" i="31"/>
  <c r="BG132" i="31"/>
  <c r="BF132" i="31"/>
  <c r="BG131" i="31"/>
  <c r="BF131" i="31"/>
  <c r="BG130" i="31"/>
  <c r="BF130" i="31"/>
  <c r="BG129" i="31"/>
  <c r="BF129" i="31"/>
  <c r="BG128" i="31"/>
  <c r="BF128" i="31"/>
  <c r="BG127" i="31"/>
  <c r="BF127" i="31"/>
  <c r="BG124" i="31"/>
  <c r="BF124" i="31"/>
  <c r="BG123" i="31"/>
  <c r="BF123" i="31"/>
  <c r="BG122" i="31"/>
  <c r="BF122" i="31"/>
  <c r="BG119" i="31"/>
  <c r="BF119" i="31"/>
  <c r="BG118" i="31"/>
  <c r="BF118" i="31"/>
  <c r="BG117" i="31"/>
  <c r="BF117" i="31"/>
  <c r="BG116" i="31"/>
  <c r="BF116" i="31"/>
  <c r="BG115" i="31"/>
  <c r="BF115" i="31"/>
  <c r="BG110" i="31"/>
  <c r="BF110" i="31"/>
  <c r="BG109" i="31"/>
  <c r="BF109" i="31"/>
  <c r="BG108" i="31"/>
  <c r="BF108" i="31"/>
  <c r="BG107" i="31"/>
  <c r="BF107" i="31"/>
  <c r="BG106" i="31"/>
  <c r="BF106" i="31"/>
  <c r="BG105" i="31"/>
  <c r="BF105" i="31"/>
  <c r="BG104" i="31"/>
  <c r="BF104" i="31"/>
  <c r="BG103" i="31"/>
  <c r="BF103" i="31"/>
  <c r="BG102" i="31"/>
  <c r="BF102" i="31"/>
  <c r="BG101" i="31"/>
  <c r="BF101" i="31"/>
  <c r="BG100" i="31"/>
  <c r="BF100" i="31"/>
  <c r="BG99" i="31"/>
  <c r="BF99" i="31"/>
  <c r="BG98" i="31"/>
  <c r="BF98" i="31"/>
  <c r="BG97" i="31"/>
  <c r="BF97" i="31"/>
  <c r="BG96" i="31"/>
  <c r="BF96" i="31"/>
  <c r="BG95" i="31"/>
  <c r="BF95" i="31"/>
  <c r="BG94" i="31"/>
  <c r="BF94" i="31"/>
  <c r="BG93" i="31"/>
  <c r="BF93" i="31"/>
  <c r="BG92" i="31"/>
  <c r="BF92" i="31"/>
  <c r="BG91" i="31"/>
  <c r="BF91" i="31"/>
  <c r="BG90" i="31"/>
  <c r="BF90" i="31"/>
  <c r="BG89" i="31"/>
  <c r="BF89" i="31"/>
  <c r="BG88" i="31"/>
  <c r="BF88" i="31"/>
  <c r="BG87" i="31"/>
  <c r="BF87" i="31"/>
  <c r="BG86" i="31"/>
  <c r="BF86" i="31"/>
  <c r="BG85" i="31"/>
  <c r="BF85" i="31"/>
  <c r="BG84" i="31"/>
  <c r="BF84" i="31"/>
  <c r="BG83" i="31"/>
  <c r="BF83" i="31"/>
  <c r="BG82" i="31"/>
  <c r="BF82" i="31"/>
  <c r="BG81" i="31"/>
  <c r="BF81" i="31"/>
  <c r="BG80" i="31"/>
  <c r="BF80" i="31"/>
  <c r="BG79" i="31"/>
  <c r="BF79" i="31"/>
  <c r="BG78" i="31"/>
  <c r="BF78" i="31"/>
  <c r="BG75" i="31"/>
  <c r="BF75" i="31"/>
  <c r="BG74" i="31"/>
  <c r="BF74" i="31"/>
  <c r="BG73" i="31"/>
  <c r="BF73" i="31"/>
  <c r="BG72" i="31"/>
  <c r="BF72" i="31"/>
  <c r="BG71" i="31"/>
  <c r="BF71" i="31"/>
  <c r="BG70" i="31"/>
  <c r="BF70" i="31"/>
  <c r="BG69" i="31"/>
  <c r="BF69" i="31"/>
  <c r="BG68" i="31"/>
  <c r="BF68" i="31"/>
  <c r="BG67" i="31"/>
  <c r="BF67" i="31"/>
  <c r="BG66" i="31"/>
  <c r="BF66" i="31"/>
  <c r="BG65" i="31"/>
  <c r="BF65" i="31"/>
  <c r="BG64" i="31"/>
  <c r="BF64" i="31"/>
  <c r="BG63" i="31"/>
  <c r="BF63" i="31"/>
  <c r="BG62" i="31"/>
  <c r="BF62" i="31"/>
  <c r="BG61" i="31"/>
  <c r="BF61" i="31"/>
  <c r="BG60" i="31"/>
  <c r="BF60" i="31"/>
  <c r="BG59" i="31"/>
  <c r="BF59" i="31"/>
  <c r="BG58" i="31"/>
  <c r="BF58" i="31"/>
  <c r="BG57" i="31"/>
  <c r="BF57" i="31"/>
  <c r="BG56" i="31"/>
  <c r="BF56" i="31"/>
  <c r="BG55" i="31"/>
  <c r="BF55" i="31"/>
  <c r="BG54" i="31"/>
  <c r="BF54" i="31"/>
  <c r="BG53" i="31"/>
  <c r="BF53" i="31"/>
  <c r="BG52" i="31"/>
  <c r="BF52" i="31"/>
  <c r="BG51" i="31"/>
  <c r="BF51" i="31"/>
  <c r="BG50" i="31"/>
  <c r="BF50" i="31"/>
  <c r="BG49" i="31"/>
  <c r="BF49" i="31"/>
  <c r="BG48" i="31"/>
  <c r="BF48" i="31"/>
  <c r="BG47" i="31"/>
  <c r="BF47" i="31"/>
  <c r="BG46" i="31"/>
  <c r="BF46" i="31"/>
  <c r="BG45" i="31"/>
  <c r="BF45" i="31"/>
  <c r="BG44" i="31"/>
  <c r="BF44" i="31"/>
  <c r="BG43" i="31"/>
  <c r="BF43" i="31"/>
  <c r="BG42" i="31"/>
  <c r="BF42" i="31"/>
  <c r="BG41" i="31"/>
  <c r="BF41" i="31"/>
  <c r="BG40" i="31"/>
  <c r="BF40" i="31"/>
  <c r="BG39" i="31"/>
  <c r="BF39" i="31"/>
  <c r="BG38" i="31"/>
  <c r="BF38" i="31"/>
  <c r="BG37" i="31"/>
  <c r="BF37" i="31"/>
  <c r="BG36" i="31"/>
  <c r="BF36" i="31"/>
  <c r="BG35" i="31"/>
  <c r="BF35" i="31"/>
  <c r="BG34" i="31"/>
  <c r="BF34" i="31"/>
  <c r="BG33" i="31"/>
  <c r="BF33" i="31"/>
  <c r="BG32" i="31"/>
  <c r="BF32" i="31"/>
  <c r="BG31" i="31"/>
  <c r="BF31" i="31"/>
  <c r="BG30" i="31"/>
  <c r="BF30" i="31"/>
  <c r="BG29" i="31"/>
  <c r="BF29" i="31"/>
  <c r="BG28" i="31"/>
  <c r="BF28" i="31"/>
  <c r="BG27" i="31"/>
  <c r="BF27" i="31"/>
  <c r="BG26" i="31"/>
  <c r="BF26" i="31"/>
  <c r="BG25" i="31"/>
  <c r="BF25" i="31"/>
  <c r="BG24" i="31"/>
  <c r="BF24" i="31"/>
  <c r="BG23" i="31"/>
  <c r="BF23" i="31"/>
  <c r="BG22" i="31"/>
  <c r="BF22" i="31"/>
  <c r="BG21" i="31"/>
  <c r="BF21" i="31"/>
  <c r="BG20" i="31"/>
  <c r="BF20" i="31"/>
  <c r="BG19" i="31"/>
  <c r="BF19" i="31"/>
  <c r="BG18" i="31"/>
  <c r="BF18" i="31"/>
  <c r="BG17" i="31"/>
  <c r="BF17" i="31"/>
  <c r="BG16" i="31"/>
  <c r="BF16" i="31"/>
  <c r="BG15" i="31"/>
  <c r="BF15" i="31"/>
  <c r="BG14" i="31"/>
  <c r="BF14" i="31"/>
  <c r="BG13" i="31"/>
  <c r="BF13" i="31"/>
  <c r="BG12" i="31"/>
  <c r="BF12" i="31"/>
  <c r="BG11" i="31"/>
  <c r="BF11" i="31"/>
  <c r="BG10" i="31"/>
  <c r="BF10" i="31"/>
  <c r="BG9" i="31"/>
  <c r="BF9" i="31"/>
  <c r="BG8" i="31"/>
  <c r="BF8" i="31"/>
  <c r="BG7" i="31"/>
  <c r="BF7" i="31"/>
  <c r="BA767" i="31"/>
  <c r="AZ767" i="31"/>
  <c r="BA766" i="31"/>
  <c r="AZ766" i="31"/>
  <c r="BA765" i="31"/>
  <c r="AZ765" i="31"/>
  <c r="BA764" i="31"/>
  <c r="AZ764" i="31"/>
  <c r="BA763" i="31"/>
  <c r="AZ763" i="31"/>
  <c r="BA762" i="31"/>
  <c r="AZ762" i="31"/>
  <c r="BA761" i="31"/>
  <c r="AZ761" i="31"/>
  <c r="BA760" i="31"/>
  <c r="AZ760" i="31"/>
  <c r="BA754" i="31"/>
  <c r="AZ754" i="31"/>
  <c r="BA753" i="31"/>
  <c r="AZ753" i="31"/>
  <c r="BA752" i="31"/>
  <c r="AZ752" i="31"/>
  <c r="BA751" i="31"/>
  <c r="AZ751" i="31"/>
  <c r="BA750" i="31"/>
  <c r="AZ750" i="31"/>
  <c r="BA749" i="31"/>
  <c r="AZ749" i="31"/>
  <c r="BA748" i="31"/>
  <c r="AZ748" i="31"/>
  <c r="BA747" i="31"/>
  <c r="AZ747" i="31"/>
  <c r="BA746" i="31"/>
  <c r="AZ746" i="31"/>
  <c r="BA745" i="31"/>
  <c r="AZ745" i="31"/>
  <c r="BA744" i="31"/>
  <c r="AZ744" i="31"/>
  <c r="BA743" i="31"/>
  <c r="AZ743" i="31"/>
  <c r="BA741" i="31"/>
  <c r="AZ741" i="31"/>
  <c r="BA740" i="31"/>
  <c r="AZ740" i="31"/>
  <c r="BA734" i="31"/>
  <c r="AZ734" i="31"/>
  <c r="BA733" i="31"/>
  <c r="AZ733" i="31"/>
  <c r="BA732" i="31"/>
  <c r="AZ732" i="31"/>
  <c r="BA731" i="31"/>
  <c r="AZ731" i="31"/>
  <c r="BA730" i="31"/>
  <c r="AZ730" i="31"/>
  <c r="BA729" i="31"/>
  <c r="AZ729" i="31"/>
  <c r="BA728" i="31"/>
  <c r="AZ728" i="31"/>
  <c r="BA727" i="31"/>
  <c r="AZ727" i="31"/>
  <c r="BA726" i="31"/>
  <c r="AZ726" i="31"/>
  <c r="BA725" i="31"/>
  <c r="AZ725" i="31"/>
  <c r="BA724" i="31"/>
  <c r="AZ724" i="31"/>
  <c r="BA723" i="31"/>
  <c r="AZ723" i="31"/>
  <c r="BA722" i="31"/>
  <c r="AZ722" i="31"/>
  <c r="BA721" i="31"/>
  <c r="AZ721" i="31"/>
  <c r="BA720" i="31"/>
  <c r="AZ720" i="31"/>
  <c r="BA719" i="31"/>
  <c r="AZ719" i="31"/>
  <c r="BA718" i="31"/>
  <c r="AZ718" i="31"/>
  <c r="BA717" i="31"/>
  <c r="AZ717" i="31"/>
  <c r="BA716" i="31"/>
  <c r="AZ716" i="31"/>
  <c r="BA715" i="31"/>
  <c r="AZ715" i="31"/>
  <c r="BA714" i="31"/>
  <c r="AZ714" i="31"/>
  <c r="BA713" i="31"/>
  <c r="AZ713" i="31"/>
  <c r="BA712" i="31"/>
  <c r="AZ712" i="31"/>
  <c r="BA711" i="31"/>
  <c r="AZ711" i="31"/>
  <c r="BA710" i="31"/>
  <c r="AZ710" i="31"/>
  <c r="BA709" i="31"/>
  <c r="AZ709" i="31"/>
  <c r="BA708" i="31"/>
  <c r="AZ708" i="31"/>
  <c r="BA707" i="31"/>
  <c r="AZ707" i="31"/>
  <c r="BA706" i="31"/>
  <c r="AZ706" i="31"/>
  <c r="BA705" i="31"/>
  <c r="AZ705" i="31"/>
  <c r="BA704" i="31"/>
  <c r="AZ704" i="31"/>
  <c r="BA703" i="31"/>
  <c r="AZ703" i="31"/>
  <c r="BA702" i="31"/>
  <c r="AZ702" i="31"/>
  <c r="BA701" i="31"/>
  <c r="AZ701" i="31"/>
  <c r="BA700" i="31"/>
  <c r="AZ700" i="31"/>
  <c r="BA699" i="31"/>
  <c r="AZ699" i="31"/>
  <c r="BA698" i="31"/>
  <c r="AZ698" i="31"/>
  <c r="BA695" i="31"/>
  <c r="AZ695" i="31"/>
  <c r="BA694" i="31"/>
  <c r="AZ694" i="31"/>
  <c r="BA693" i="31"/>
  <c r="AZ693" i="31"/>
  <c r="BA692" i="31"/>
  <c r="AZ692" i="31"/>
  <c r="BA691" i="31"/>
  <c r="AZ691" i="31"/>
  <c r="BA690" i="31"/>
  <c r="AZ690" i="31"/>
  <c r="BA689" i="31"/>
  <c r="AZ689" i="31"/>
  <c r="BA688" i="31"/>
  <c r="AZ688" i="31"/>
  <c r="BA687" i="31"/>
  <c r="AZ687" i="31"/>
  <c r="BA686" i="31"/>
  <c r="AZ686" i="31"/>
  <c r="BA685" i="31"/>
  <c r="AZ685" i="31"/>
  <c r="BA684" i="31"/>
  <c r="AZ684" i="31"/>
  <c r="BA683" i="31"/>
  <c r="AZ683" i="31"/>
  <c r="BA682" i="31"/>
  <c r="AZ682" i="31"/>
  <c r="BA681" i="31"/>
  <c r="AZ681" i="31"/>
  <c r="BA680" i="31"/>
  <c r="AZ680" i="31"/>
  <c r="BA679" i="31"/>
  <c r="AZ679" i="31"/>
  <c r="BA678" i="31"/>
  <c r="AZ678" i="31"/>
  <c r="BA677" i="31"/>
  <c r="AZ677" i="31"/>
  <c r="BA666" i="31"/>
  <c r="AZ666" i="31"/>
  <c r="BA665" i="31"/>
  <c r="AZ665" i="31"/>
  <c r="BA664" i="31"/>
  <c r="AZ664" i="31"/>
  <c r="BA663" i="31"/>
  <c r="AZ663" i="31"/>
  <c r="BA660" i="31"/>
  <c r="AZ660" i="31"/>
  <c r="BA659" i="31"/>
  <c r="AZ659" i="31"/>
  <c r="BA658" i="31"/>
  <c r="AZ658" i="31"/>
  <c r="BA657" i="31"/>
  <c r="AZ657" i="31"/>
  <c r="BA656" i="31"/>
  <c r="AZ656" i="31"/>
  <c r="BA655" i="31"/>
  <c r="AZ655" i="31"/>
  <c r="BA654" i="31"/>
  <c r="AZ654" i="31"/>
  <c r="BA653" i="31"/>
  <c r="AZ653" i="31"/>
  <c r="BA652" i="31"/>
  <c r="AZ652" i="31"/>
  <c r="BA651" i="31"/>
  <c r="AZ651" i="31"/>
  <c r="BA650" i="31"/>
  <c r="AZ650" i="31"/>
  <c r="BA649" i="31"/>
  <c r="AZ649" i="31"/>
  <c r="BA648" i="31"/>
  <c r="AZ648" i="31"/>
  <c r="BA647" i="31"/>
  <c r="AZ647" i="31"/>
  <c r="BA646" i="31"/>
  <c r="AZ646" i="31"/>
  <c r="BA645" i="31"/>
  <c r="AZ645" i="31"/>
  <c r="BA644" i="31"/>
  <c r="AZ644" i="31"/>
  <c r="BA643" i="31"/>
  <c r="AZ643" i="31"/>
  <c r="BA642" i="31"/>
  <c r="AZ642" i="31"/>
  <c r="BA641" i="31"/>
  <c r="AZ641" i="31"/>
  <c r="BA640" i="31"/>
  <c r="AZ640" i="31"/>
  <c r="BA639" i="31"/>
  <c r="AZ639" i="31"/>
  <c r="BA638" i="31"/>
  <c r="AZ638" i="31"/>
  <c r="BA637" i="31"/>
  <c r="AZ637" i="31"/>
  <c r="BA636" i="31"/>
  <c r="AZ636" i="31"/>
  <c r="BA635" i="31"/>
  <c r="AZ635" i="31"/>
  <c r="BA628" i="31"/>
  <c r="AZ628" i="31"/>
  <c r="BA627" i="31"/>
  <c r="AZ627" i="31"/>
  <c r="BA626" i="31"/>
  <c r="AZ626" i="31"/>
  <c r="BA625" i="31"/>
  <c r="AZ625" i="31"/>
  <c r="BA624" i="31"/>
  <c r="AZ624" i="31"/>
  <c r="BA623" i="31"/>
  <c r="AZ623" i="31"/>
  <c r="BA622" i="31"/>
  <c r="AZ622" i="31"/>
  <c r="BA621" i="31"/>
  <c r="AZ621" i="31"/>
  <c r="BA618" i="31"/>
  <c r="AZ618" i="31"/>
  <c r="BA617" i="31"/>
  <c r="AZ617" i="31"/>
  <c r="BA616" i="31"/>
  <c r="AZ616" i="31"/>
  <c r="BA615" i="31"/>
  <c r="AZ615" i="31"/>
  <c r="BA614" i="31"/>
  <c r="AZ614" i="31"/>
  <c r="BA613" i="31"/>
  <c r="AZ613" i="31"/>
  <c r="BA612" i="31"/>
  <c r="AZ612" i="31"/>
  <c r="BA609" i="31"/>
  <c r="AZ609" i="31"/>
  <c r="BA607" i="31"/>
  <c r="AZ607" i="31"/>
  <c r="BA606" i="31"/>
  <c r="AZ606" i="31"/>
  <c r="BA605" i="31"/>
  <c r="AZ605" i="31"/>
  <c r="BA604" i="31"/>
  <c r="AZ604" i="31"/>
  <c r="BA603" i="31"/>
  <c r="AZ603" i="31"/>
  <c r="BA602" i="31"/>
  <c r="AZ602" i="31"/>
  <c r="BA601" i="31"/>
  <c r="AZ601" i="31"/>
  <c r="BA600" i="31"/>
  <c r="AZ600" i="31"/>
  <c r="BA599" i="31"/>
  <c r="AZ599" i="31"/>
  <c r="BA598" i="31"/>
  <c r="AZ598" i="31"/>
  <c r="BA597" i="31"/>
  <c r="AZ597" i="31"/>
  <c r="BA596" i="31"/>
  <c r="AZ596" i="31"/>
  <c r="BA595" i="31"/>
  <c r="AZ595" i="31"/>
  <c r="BA594" i="31"/>
  <c r="AZ594" i="31"/>
  <c r="BA593" i="31"/>
  <c r="AZ593" i="31"/>
  <c r="BA592" i="31"/>
  <c r="AZ592" i="31"/>
  <c r="BA591" i="31"/>
  <c r="AZ591" i="31"/>
  <c r="BA590" i="31"/>
  <c r="AZ590" i="31"/>
  <c r="BA589" i="31"/>
  <c r="AZ589" i="31"/>
  <c r="BA588" i="31"/>
  <c r="AZ588" i="31"/>
  <c r="BA587" i="31"/>
  <c r="AZ587" i="31"/>
  <c r="BA586" i="31"/>
  <c r="AZ586" i="31"/>
  <c r="BA585" i="31"/>
  <c r="AZ585" i="31"/>
  <c r="BA584" i="31"/>
  <c r="AZ584" i="31"/>
  <c r="BA583" i="31"/>
  <c r="AZ583" i="31"/>
  <c r="BA582" i="31"/>
  <c r="AZ582" i="31"/>
  <c r="BA581" i="31"/>
  <c r="AZ581" i="31"/>
  <c r="BA580" i="31"/>
  <c r="AZ580" i="31"/>
  <c r="BA579" i="31"/>
  <c r="AZ579" i="31"/>
  <c r="BA578" i="31"/>
  <c r="AZ578" i="31"/>
  <c r="BA577" i="31"/>
  <c r="AZ577" i="31"/>
  <c r="BA576" i="31"/>
  <c r="AZ576" i="31"/>
  <c r="BA575" i="31"/>
  <c r="AZ575" i="31"/>
  <c r="BA574" i="31"/>
  <c r="AZ574" i="31"/>
  <c r="BA573" i="31"/>
  <c r="AZ573" i="31"/>
  <c r="BA572" i="31"/>
  <c r="AZ572" i="31"/>
  <c r="BA571" i="31"/>
  <c r="AZ571" i="31"/>
  <c r="BA570" i="31"/>
  <c r="AZ570" i="31"/>
  <c r="BA569" i="31"/>
  <c r="AZ569" i="31"/>
  <c r="BA568" i="31"/>
  <c r="AZ568" i="31"/>
  <c r="BA567" i="31"/>
  <c r="AZ567" i="31"/>
  <c r="BA566" i="31"/>
  <c r="AZ566" i="31"/>
  <c r="BA565" i="31"/>
  <c r="AZ565" i="31"/>
  <c r="BA564" i="31"/>
  <c r="AZ564" i="31"/>
  <c r="BA563" i="31"/>
  <c r="AZ563" i="31"/>
  <c r="BA562" i="31"/>
  <c r="AZ562" i="31"/>
  <c r="BA561" i="31"/>
  <c r="AZ561" i="31"/>
  <c r="BA557" i="31"/>
  <c r="AZ557" i="31"/>
  <c r="BA556" i="31"/>
  <c r="AZ556" i="31"/>
  <c r="BA555" i="31"/>
  <c r="AZ555" i="31"/>
  <c r="BA554" i="31"/>
  <c r="AZ554" i="31"/>
  <c r="BA553" i="31"/>
  <c r="AZ553" i="31"/>
  <c r="BA552" i="31"/>
  <c r="AZ552" i="31"/>
  <c r="BA551" i="31"/>
  <c r="AZ551" i="31"/>
  <c r="BA548" i="31"/>
  <c r="AZ548" i="31"/>
  <c r="BA547" i="31"/>
  <c r="AZ547" i="31"/>
  <c r="BA546" i="31"/>
  <c r="AZ546" i="31"/>
  <c r="BA545" i="31"/>
  <c r="AZ545" i="31"/>
  <c r="BA542" i="31"/>
  <c r="AZ542" i="31"/>
  <c r="BA541" i="31"/>
  <c r="AZ541" i="31"/>
  <c r="BA540" i="31"/>
  <c r="AZ540" i="31"/>
  <c r="BA539" i="31"/>
  <c r="AZ539" i="31"/>
  <c r="BA538" i="31"/>
  <c r="AZ538" i="31"/>
  <c r="BA537" i="31"/>
  <c r="AZ537" i="31"/>
  <c r="BA534" i="31"/>
  <c r="AZ534" i="31"/>
  <c r="BA533" i="31"/>
  <c r="AZ533" i="31"/>
  <c r="BA532" i="31"/>
  <c r="AZ532" i="31"/>
  <c r="BA531" i="31"/>
  <c r="AZ531" i="31"/>
  <c r="BA530" i="31"/>
  <c r="AZ530" i="31"/>
  <c r="BA529" i="31"/>
  <c r="AZ529" i="31"/>
  <c r="BA528" i="31"/>
  <c r="AZ528" i="31"/>
  <c r="BA525" i="31"/>
  <c r="AZ525" i="31"/>
  <c r="BA524" i="31"/>
  <c r="AZ524" i="31"/>
  <c r="BA523" i="31"/>
  <c r="AZ523" i="31"/>
  <c r="BA520" i="31"/>
  <c r="AZ520" i="31"/>
  <c r="BA519" i="31"/>
  <c r="AZ519" i="31"/>
  <c r="BA518" i="31"/>
  <c r="AZ518" i="31"/>
  <c r="BA517" i="31"/>
  <c r="AZ517" i="31"/>
  <c r="BA516" i="31"/>
  <c r="AZ516" i="31"/>
  <c r="BA515" i="31"/>
  <c r="AZ515" i="31"/>
  <c r="BA514" i="31"/>
  <c r="AZ514" i="31"/>
  <c r="BA513" i="31"/>
  <c r="AZ513" i="31"/>
  <c r="BA512" i="31"/>
  <c r="AZ512" i="31"/>
  <c r="BA511" i="31"/>
  <c r="AZ511" i="31"/>
  <c r="BA510" i="31"/>
  <c r="AZ510" i="31"/>
  <c r="BA509" i="31"/>
  <c r="AZ509" i="31"/>
  <c r="BA508" i="31"/>
  <c r="AZ508" i="31"/>
  <c r="BA507" i="31"/>
  <c r="AZ507" i="31"/>
  <c r="BA506" i="31"/>
  <c r="AZ506" i="31"/>
  <c r="BA505" i="31"/>
  <c r="AZ505" i="31"/>
  <c r="BA504" i="31"/>
  <c r="AZ504" i="31"/>
  <c r="BA503" i="31"/>
  <c r="AZ503" i="31"/>
  <c r="BA502" i="31"/>
  <c r="AZ502" i="31"/>
  <c r="BA501" i="31"/>
  <c r="AZ501" i="31"/>
  <c r="BA500" i="31"/>
  <c r="AZ500" i="31"/>
  <c r="BA499" i="31"/>
  <c r="AZ499" i="31"/>
  <c r="BA498" i="31"/>
  <c r="AZ498" i="31"/>
  <c r="BA497" i="31"/>
  <c r="AZ497" i="31"/>
  <c r="BA496" i="31"/>
  <c r="AZ496" i="31"/>
  <c r="BA495" i="31"/>
  <c r="AZ495" i="31"/>
  <c r="BA492" i="31"/>
  <c r="AZ492" i="31"/>
  <c r="BA491" i="31"/>
  <c r="AZ491" i="31"/>
  <c r="BA490" i="31"/>
  <c r="AZ490" i="31"/>
  <c r="BA489" i="31"/>
  <c r="AZ489" i="31"/>
  <c r="BA488" i="31"/>
  <c r="AZ488" i="31"/>
  <c r="BA487" i="31"/>
  <c r="AZ487" i="31"/>
  <c r="BA486" i="31"/>
  <c r="AZ486" i="31"/>
  <c r="BA485" i="31"/>
  <c r="AZ485" i="31"/>
  <c r="BA484" i="31"/>
  <c r="AZ484" i="31"/>
  <c r="BA480" i="31"/>
  <c r="AZ480" i="31"/>
  <c r="BA479" i="31"/>
  <c r="AZ479" i="31"/>
  <c r="BA478" i="31"/>
  <c r="AZ478" i="31"/>
  <c r="BA477" i="31"/>
  <c r="AZ477" i="31"/>
  <c r="BA476" i="31"/>
  <c r="AZ476" i="31"/>
  <c r="BA475" i="31"/>
  <c r="AZ475" i="31"/>
  <c r="BA474" i="31"/>
  <c r="AZ474" i="31"/>
  <c r="BA473" i="31"/>
  <c r="AZ473" i="31"/>
  <c r="BA470" i="31"/>
  <c r="AZ470" i="31"/>
  <c r="BA469" i="31"/>
  <c r="AZ469" i="31"/>
  <c r="BA468" i="31"/>
  <c r="AZ468" i="31"/>
  <c r="BA467" i="31"/>
  <c r="AZ467" i="31"/>
  <c r="BA466" i="31"/>
  <c r="AZ466" i="31"/>
  <c r="BA463" i="31"/>
  <c r="AZ463" i="31"/>
  <c r="BA462" i="31"/>
  <c r="AZ462" i="31"/>
  <c r="BA459" i="31"/>
  <c r="AZ459" i="31"/>
  <c r="BA458" i="31"/>
  <c r="AZ458" i="31"/>
  <c r="BA457" i="31"/>
  <c r="AZ457" i="31"/>
  <c r="BA456" i="31"/>
  <c r="AZ456" i="31"/>
  <c r="BA455" i="31"/>
  <c r="AZ455" i="31"/>
  <c r="BA454" i="31"/>
  <c r="AZ454" i="31"/>
  <c r="BA453" i="31"/>
  <c r="AZ453" i="31"/>
  <c r="BA450" i="31"/>
  <c r="AZ450" i="31"/>
  <c r="BA449" i="31"/>
  <c r="AZ449" i="31"/>
  <c r="BA448" i="31"/>
  <c r="AZ448" i="31"/>
  <c r="BA447" i="31"/>
  <c r="AZ447" i="31"/>
  <c r="BA446" i="31"/>
  <c r="AZ446" i="31"/>
  <c r="BA445" i="31"/>
  <c r="AZ445" i="31"/>
  <c r="BA444" i="31"/>
  <c r="AZ444" i="31"/>
  <c r="BA443" i="31"/>
  <c r="AZ443" i="31"/>
  <c r="BA442" i="31"/>
  <c r="AZ442" i="31"/>
  <c r="BA441" i="31"/>
  <c r="AZ441" i="31"/>
  <c r="BA440" i="31"/>
  <c r="AZ440" i="31"/>
  <c r="BA439" i="31"/>
  <c r="AZ439" i="31"/>
  <c r="BA438" i="31"/>
  <c r="AZ438" i="31"/>
  <c r="BA437" i="31"/>
  <c r="AZ437" i="31"/>
  <c r="BA436" i="31"/>
  <c r="AZ436" i="31"/>
  <c r="BA435" i="31"/>
  <c r="AZ435" i="31"/>
  <c r="BA432" i="31"/>
  <c r="AZ432" i="31"/>
  <c r="BA431" i="31"/>
  <c r="AZ431" i="31"/>
  <c r="BA427" i="31"/>
  <c r="AZ427" i="31"/>
  <c r="BA424" i="31"/>
  <c r="AZ424" i="31"/>
  <c r="BB417" i="31"/>
  <c r="BD417" i="31" s="1"/>
  <c r="BA417" i="31"/>
  <c r="AZ417" i="31"/>
  <c r="BA415" i="31"/>
  <c r="AZ415" i="31"/>
  <c r="BA414" i="31"/>
  <c r="AZ414" i="31"/>
  <c r="BA413" i="31"/>
  <c r="AZ413" i="31"/>
  <c r="BA412" i="31"/>
  <c r="AZ412" i="31"/>
  <c r="BA411" i="31"/>
  <c r="AZ411" i="31"/>
  <c r="BA410" i="31"/>
  <c r="AZ410" i="31"/>
  <c r="BA409" i="31"/>
  <c r="AZ409" i="31"/>
  <c r="BA408" i="31"/>
  <c r="AZ408" i="31"/>
  <c r="BA407" i="31"/>
  <c r="AZ407" i="31"/>
  <c r="BA406" i="31"/>
  <c r="AZ406" i="31"/>
  <c r="BA405" i="31"/>
  <c r="AZ405" i="31"/>
  <c r="BA404" i="31"/>
  <c r="AZ404" i="31"/>
  <c r="BA401" i="31"/>
  <c r="AZ401" i="31"/>
  <c r="BA400" i="31"/>
  <c r="AZ400" i="31"/>
  <c r="BA399" i="31"/>
  <c r="AZ399" i="31"/>
  <c r="BA398" i="31"/>
  <c r="AZ398" i="31"/>
  <c r="BA397" i="31"/>
  <c r="AZ397" i="31"/>
  <c r="BA396" i="31"/>
  <c r="AZ396" i="31"/>
  <c r="BA395" i="31"/>
  <c r="AZ395" i="31"/>
  <c r="BA394" i="31"/>
  <c r="AZ394" i="31"/>
  <c r="BA393" i="31"/>
  <c r="AZ393" i="31"/>
  <c r="BA392" i="31"/>
  <c r="AZ392" i="31"/>
  <c r="BA391" i="31"/>
  <c r="AZ391" i="31"/>
  <c r="BA390" i="31"/>
  <c r="AZ390" i="31"/>
  <c r="BA389" i="31"/>
  <c r="AZ389" i="31"/>
  <c r="BA388" i="31"/>
  <c r="AZ388" i="31"/>
  <c r="BA387" i="31"/>
  <c r="AZ387" i="31"/>
  <c r="BA386" i="31"/>
  <c r="AZ386" i="31"/>
  <c r="BA385" i="31"/>
  <c r="AZ385" i="31"/>
  <c r="BA384" i="31"/>
  <c r="AZ384" i="31"/>
  <c r="BA383" i="31"/>
  <c r="AZ383" i="31"/>
  <c r="BA382" i="31"/>
  <c r="AZ382" i="31"/>
  <c r="BA381" i="31"/>
  <c r="AZ381" i="31"/>
  <c r="BA380" i="31"/>
  <c r="AZ380" i="31"/>
  <c r="BA379" i="31"/>
  <c r="AZ379" i="31"/>
  <c r="BA378" i="31"/>
  <c r="AZ378" i="31"/>
  <c r="BA377" i="31"/>
  <c r="AZ377" i="31"/>
  <c r="BA376" i="31"/>
  <c r="AZ376" i="31"/>
  <c r="BA375" i="31"/>
  <c r="AZ375" i="31"/>
  <c r="BA374" i="31"/>
  <c r="AZ374" i="31"/>
  <c r="BA373" i="31"/>
  <c r="AZ373" i="31"/>
  <c r="BA372" i="31"/>
  <c r="AZ372" i="31"/>
  <c r="BA371" i="31"/>
  <c r="AZ371" i="31"/>
  <c r="BA370" i="31"/>
  <c r="AZ370" i="31"/>
  <c r="BA369" i="31"/>
  <c r="AZ369" i="31"/>
  <c r="BA368" i="31"/>
  <c r="AZ368" i="31"/>
  <c r="BA359" i="31"/>
  <c r="AZ359" i="31"/>
  <c r="BA358" i="31"/>
  <c r="AZ358" i="31"/>
  <c r="BA357" i="31"/>
  <c r="AZ357" i="31"/>
  <c r="BA356" i="31"/>
  <c r="AZ356" i="31"/>
  <c r="BA355" i="31"/>
  <c r="AZ355" i="31"/>
  <c r="BA354" i="31"/>
  <c r="AZ354" i="31"/>
  <c r="BA351" i="31"/>
  <c r="AZ351" i="31"/>
  <c r="BA350" i="31"/>
  <c r="AZ350" i="31"/>
  <c r="BA349" i="31"/>
  <c r="AZ349" i="31"/>
  <c r="BA348" i="31"/>
  <c r="AZ348" i="31"/>
  <c r="BA347" i="31"/>
  <c r="AZ347" i="31"/>
  <c r="BA346" i="31"/>
  <c r="AZ346" i="31"/>
  <c r="BA345" i="31"/>
  <c r="AZ345" i="31"/>
  <c r="BA344" i="31"/>
  <c r="AZ344" i="31"/>
  <c r="BA343" i="31"/>
  <c r="AZ343" i="31"/>
  <c r="BA342" i="31"/>
  <c r="AZ342" i="31"/>
  <c r="BA341" i="31"/>
  <c r="AZ341" i="31"/>
  <c r="BA340" i="31"/>
  <c r="AZ340" i="31"/>
  <c r="BA339" i="31"/>
  <c r="AZ339" i="31"/>
  <c r="BA338" i="31"/>
  <c r="AZ338" i="31"/>
  <c r="BA337" i="31"/>
  <c r="AZ337" i="31"/>
  <c r="BA336" i="31"/>
  <c r="AZ336" i="31"/>
  <c r="BA335" i="31"/>
  <c r="AZ335" i="31"/>
  <c r="BA334" i="31"/>
  <c r="AZ334" i="31"/>
  <c r="BA333" i="31"/>
  <c r="AZ333" i="31"/>
  <c r="BA332" i="31"/>
  <c r="AZ332" i="31"/>
  <c r="BA331" i="31"/>
  <c r="AZ331" i="31"/>
  <c r="BA330" i="31"/>
  <c r="AZ330" i="31"/>
  <c r="BA326" i="31"/>
  <c r="AZ326" i="31"/>
  <c r="BA325" i="31"/>
  <c r="AZ325" i="31"/>
  <c r="BA324" i="31"/>
  <c r="AZ324" i="31"/>
  <c r="BA321" i="31"/>
  <c r="AZ321" i="31"/>
  <c r="BA320" i="31"/>
  <c r="AZ320" i="31"/>
  <c r="BA319" i="31"/>
  <c r="AZ319" i="31"/>
  <c r="BA318" i="31"/>
  <c r="AZ318" i="31"/>
  <c r="BA317" i="31"/>
  <c r="AZ317" i="31"/>
  <c r="BA316" i="31"/>
  <c r="AZ316" i="31"/>
  <c r="BA315" i="31"/>
  <c r="AZ315" i="31"/>
  <c r="BA314" i="31"/>
  <c r="AZ314" i="31"/>
  <c r="BA313" i="31"/>
  <c r="AZ313" i="31"/>
  <c r="BA312" i="31"/>
  <c r="AZ312" i="31"/>
  <c r="BA311" i="31"/>
  <c r="AZ311" i="31"/>
  <c r="BA310" i="31"/>
  <c r="AZ310" i="31"/>
  <c r="BA309" i="31"/>
  <c r="AZ309" i="31"/>
  <c r="BA308" i="31"/>
  <c r="AZ308" i="31"/>
  <c r="BA307" i="31"/>
  <c r="AZ307" i="31"/>
  <c r="BA306" i="31"/>
  <c r="AZ306" i="31"/>
  <c r="BA305" i="31"/>
  <c r="AZ305" i="31"/>
  <c r="BA304" i="31"/>
  <c r="AZ304" i="31"/>
  <c r="BA303" i="31"/>
  <c r="AZ303" i="31"/>
  <c r="BA302" i="31"/>
  <c r="AZ302" i="31"/>
  <c r="BA301" i="31"/>
  <c r="AZ301" i="31"/>
  <c r="BA300" i="31"/>
  <c r="AZ300" i="31"/>
  <c r="BA299" i="31"/>
  <c r="AZ299" i="31"/>
  <c r="BA298" i="31"/>
  <c r="AZ298" i="31"/>
  <c r="BA297" i="31"/>
  <c r="AZ297" i="31"/>
  <c r="BA296" i="31"/>
  <c r="AZ296" i="31"/>
  <c r="BA295" i="31"/>
  <c r="AZ295" i="31"/>
  <c r="BA294" i="31"/>
  <c r="AZ294" i="31"/>
  <c r="BA293" i="31"/>
  <c r="AZ293" i="31"/>
  <c r="BA292" i="31"/>
  <c r="AZ292" i="31"/>
  <c r="BA291" i="31"/>
  <c r="AZ291" i="31"/>
  <c r="BA290" i="31"/>
  <c r="AZ290" i="31"/>
  <c r="BA289" i="31"/>
  <c r="AZ289" i="31"/>
  <c r="BA288" i="31"/>
  <c r="AZ288" i="31"/>
  <c r="BA287" i="31"/>
  <c r="AZ287" i="31"/>
  <c r="BA286" i="31"/>
  <c r="AZ286" i="31"/>
  <c r="BA285" i="31"/>
  <c r="AZ285" i="31"/>
  <c r="BA284" i="31"/>
  <c r="AZ284" i="31"/>
  <c r="BA283" i="31"/>
  <c r="AZ283" i="31"/>
  <c r="BA282" i="31"/>
  <c r="AZ282" i="31"/>
  <c r="BA281" i="31"/>
  <c r="AZ281" i="31"/>
  <c r="BA280" i="31"/>
  <c r="AZ280" i="31"/>
  <c r="BA279" i="31"/>
  <c r="AZ279" i="31"/>
  <c r="BA278" i="31"/>
  <c r="AZ278" i="31"/>
  <c r="BA277" i="31"/>
  <c r="AZ277" i="31"/>
  <c r="BA276" i="31"/>
  <c r="AZ276" i="31"/>
  <c r="BA275" i="31"/>
  <c r="AZ275" i="31"/>
  <c r="BA274" i="31"/>
  <c r="AZ274" i="31"/>
  <c r="BA273" i="31"/>
  <c r="AZ273" i="31"/>
  <c r="BA272" i="31"/>
  <c r="AZ272" i="31"/>
  <c r="BA269" i="31"/>
  <c r="AZ269" i="31"/>
  <c r="BA268" i="31"/>
  <c r="AZ268" i="31"/>
  <c r="BA267" i="31"/>
  <c r="AZ267" i="31"/>
  <c r="BA266" i="31"/>
  <c r="AZ266" i="31"/>
  <c r="BA265" i="31"/>
  <c r="AZ265" i="31"/>
  <c r="BA264" i="31"/>
  <c r="AZ264" i="31"/>
  <c r="BA263" i="31"/>
  <c r="AZ263" i="31"/>
  <c r="BA262" i="31"/>
  <c r="AZ262" i="31"/>
  <c r="BA261" i="31"/>
  <c r="AZ261" i="31"/>
  <c r="BA260" i="31"/>
  <c r="AZ260" i="31"/>
  <c r="BA259" i="31"/>
  <c r="AZ259" i="31"/>
  <c r="BA258" i="31"/>
  <c r="AZ258" i="31"/>
  <c r="BA257" i="31"/>
  <c r="AZ257" i="31"/>
  <c r="BA256" i="31"/>
  <c r="AZ256" i="31"/>
  <c r="BA255" i="31"/>
  <c r="AZ255" i="31"/>
  <c r="BA254" i="31"/>
  <c r="AZ254" i="31"/>
  <c r="BA253" i="31"/>
  <c r="AZ253" i="31"/>
  <c r="BA252" i="31"/>
  <c r="AZ252" i="31"/>
  <c r="BA251" i="31"/>
  <c r="AZ251" i="31"/>
  <c r="BA250" i="31"/>
  <c r="AZ250" i="31"/>
  <c r="BA249" i="31"/>
  <c r="AZ249" i="31"/>
  <c r="BA248" i="31"/>
  <c r="AZ248" i="31"/>
  <c r="BA247" i="31"/>
  <c r="AZ247" i="31"/>
  <c r="BA246" i="31"/>
  <c r="AZ246" i="31"/>
  <c r="BA245" i="31"/>
  <c r="AZ245" i="31"/>
  <c r="BA244" i="31"/>
  <c r="AZ244" i="31"/>
  <c r="BA243" i="31"/>
  <c r="AZ243" i="31"/>
  <c r="BA242" i="31"/>
  <c r="AZ242" i="31"/>
  <c r="BA241" i="31"/>
  <c r="AZ241" i="31"/>
  <c r="BA240" i="31"/>
  <c r="AZ240" i="31"/>
  <c r="BA239" i="31"/>
  <c r="AZ239" i="31"/>
  <c r="BA238" i="31"/>
  <c r="AZ238" i="31"/>
  <c r="BA237" i="31"/>
  <c r="AZ237" i="31"/>
  <c r="BA236" i="31"/>
  <c r="AZ236" i="31"/>
  <c r="BA235" i="31"/>
  <c r="AZ235" i="31"/>
  <c r="BA234" i="31"/>
  <c r="AZ234" i="31"/>
  <c r="BA233" i="31"/>
  <c r="AZ233" i="31"/>
  <c r="BA232" i="31"/>
  <c r="AZ232" i="31"/>
  <c r="BA231" i="31"/>
  <c r="AZ231" i="31"/>
  <c r="BA230" i="31"/>
  <c r="AZ230" i="31"/>
  <c r="BA229" i="31"/>
  <c r="AZ229" i="31"/>
  <c r="BA228" i="31"/>
  <c r="AZ228" i="31"/>
  <c r="BA227" i="31"/>
  <c r="AZ227" i="31"/>
  <c r="BA226" i="31"/>
  <c r="AZ226" i="31"/>
  <c r="BA225" i="31"/>
  <c r="AZ225" i="31"/>
  <c r="BA224" i="31"/>
  <c r="AZ224" i="31"/>
  <c r="BA223" i="31"/>
  <c r="AZ223" i="31"/>
  <c r="BA222" i="31"/>
  <c r="AZ222" i="31"/>
  <c r="BA221" i="31"/>
  <c r="AZ221" i="31"/>
  <c r="BA220" i="31"/>
  <c r="AZ220" i="31"/>
  <c r="BA215" i="31"/>
  <c r="AZ215" i="31"/>
  <c r="BA214" i="31"/>
  <c r="AZ214" i="31"/>
  <c r="BA213" i="31"/>
  <c r="AZ213" i="31"/>
  <c r="BA212" i="31"/>
  <c r="AZ212" i="31"/>
  <c r="BA211" i="31"/>
  <c r="AZ211" i="31"/>
  <c r="BA210" i="31"/>
  <c r="AZ210" i="31"/>
  <c r="BA209" i="31"/>
  <c r="AZ209" i="31"/>
  <c r="BA208" i="31"/>
  <c r="AZ208" i="31"/>
  <c r="BA205" i="31"/>
  <c r="AZ205" i="31"/>
  <c r="BA204" i="31"/>
  <c r="AZ204" i="31"/>
  <c r="BA203" i="31"/>
  <c r="AZ203" i="31"/>
  <c r="BA200" i="31"/>
  <c r="AZ200" i="31"/>
  <c r="BA199" i="31"/>
  <c r="AZ199" i="31"/>
  <c r="BA198" i="31"/>
  <c r="AZ198" i="31"/>
  <c r="BA197" i="31"/>
  <c r="AZ197" i="31"/>
  <c r="BA196" i="31"/>
  <c r="AZ196" i="31"/>
  <c r="BA195" i="31"/>
  <c r="AZ195" i="31"/>
  <c r="BA194" i="31"/>
  <c r="AZ194" i="31"/>
  <c r="BA193" i="31"/>
  <c r="AZ193" i="31"/>
  <c r="BA190" i="31"/>
  <c r="AZ190" i="31"/>
  <c r="BA189" i="31"/>
  <c r="AZ189" i="31"/>
  <c r="BA188" i="31"/>
  <c r="AZ188" i="31"/>
  <c r="BA187" i="31"/>
  <c r="AZ187" i="31"/>
  <c r="BA186" i="31"/>
  <c r="AZ186" i="31"/>
  <c r="BA185" i="31"/>
  <c r="AZ185" i="31"/>
  <c r="BA184" i="31"/>
  <c r="AZ184" i="31"/>
  <c r="BA183" i="31"/>
  <c r="AZ183" i="31"/>
  <c r="BA182" i="31"/>
  <c r="AZ182" i="31"/>
  <c r="BA181" i="31"/>
  <c r="AZ181" i="31"/>
  <c r="BA180" i="31"/>
  <c r="AZ180" i="31"/>
  <c r="BA179" i="31"/>
  <c r="AZ179" i="31"/>
  <c r="BA178" i="31"/>
  <c r="AZ178" i="31"/>
  <c r="BA177" i="31"/>
  <c r="AZ177" i="31"/>
  <c r="BA176" i="31"/>
  <c r="AZ176" i="31"/>
  <c r="BA175" i="31"/>
  <c r="AZ175" i="31"/>
  <c r="BA174" i="31"/>
  <c r="AZ174" i="31"/>
  <c r="BA173" i="31"/>
  <c r="AZ173" i="31"/>
  <c r="BA172" i="31"/>
  <c r="AZ172" i="31"/>
  <c r="BA171" i="31"/>
  <c r="AZ171" i="31"/>
  <c r="BA170" i="31"/>
  <c r="AZ170" i="31"/>
  <c r="BA169" i="31"/>
  <c r="AZ169" i="31"/>
  <c r="BA168" i="31"/>
  <c r="AZ168" i="31"/>
  <c r="BA167" i="31"/>
  <c r="AZ167" i="31"/>
  <c r="BA166" i="31"/>
  <c r="AZ166" i="31"/>
  <c r="BA165" i="31"/>
  <c r="AZ165" i="31"/>
  <c r="BA164" i="31"/>
  <c r="AZ164" i="31"/>
  <c r="BA163" i="31"/>
  <c r="AZ163" i="31"/>
  <c r="BA162" i="31"/>
  <c r="AZ162" i="31"/>
  <c r="BA161" i="31"/>
  <c r="AZ161" i="31"/>
  <c r="BA160" i="31"/>
  <c r="AZ160" i="31"/>
  <c r="BA157" i="31"/>
  <c r="AZ157" i="31"/>
  <c r="BA156" i="31"/>
  <c r="AZ156" i="31"/>
  <c r="BA155" i="31"/>
  <c r="AZ155" i="31"/>
  <c r="BA154" i="31"/>
  <c r="AZ154" i="31"/>
  <c r="BA153" i="31"/>
  <c r="AZ153" i="31"/>
  <c r="BA152" i="31"/>
  <c r="AZ152" i="31"/>
  <c r="BA151" i="31"/>
  <c r="AZ151" i="31"/>
  <c r="BA150" i="31"/>
  <c r="AZ150" i="31"/>
  <c r="BA149" i="31"/>
  <c r="AZ149" i="31"/>
  <c r="BA148" i="31"/>
  <c r="AZ148" i="31"/>
  <c r="BA147" i="31"/>
  <c r="AZ147" i="31"/>
  <c r="BA146" i="31"/>
  <c r="AZ146" i="31"/>
  <c r="BA145" i="31"/>
  <c r="AZ145" i="31"/>
  <c r="BA144" i="31"/>
  <c r="AZ144" i="31"/>
  <c r="BA143" i="31"/>
  <c r="AZ143" i="31"/>
  <c r="BA142" i="31"/>
  <c r="AZ142" i="31"/>
  <c r="BA141" i="31"/>
  <c r="AZ141" i="31"/>
  <c r="BA140" i="31"/>
  <c r="AZ140" i="31"/>
  <c r="BA139" i="31"/>
  <c r="AZ139" i="31"/>
  <c r="BA138" i="31"/>
  <c r="AZ138" i="31"/>
  <c r="BA137" i="31"/>
  <c r="AZ137" i="31"/>
  <c r="BA136" i="31"/>
  <c r="AZ136" i="31"/>
  <c r="BA135" i="31"/>
  <c r="AZ135" i="31"/>
  <c r="BA134" i="31"/>
  <c r="AZ134" i="31"/>
  <c r="BA133" i="31"/>
  <c r="AZ133" i="31"/>
  <c r="BA132" i="31"/>
  <c r="AZ132" i="31"/>
  <c r="BA131" i="31"/>
  <c r="AZ131" i="31"/>
  <c r="BA130" i="31"/>
  <c r="AZ130" i="31"/>
  <c r="BA129" i="31"/>
  <c r="AZ129" i="31"/>
  <c r="BA128" i="31"/>
  <c r="AZ128" i="31"/>
  <c r="BA127" i="31"/>
  <c r="AZ127" i="31"/>
  <c r="BA124" i="31"/>
  <c r="AZ124" i="31"/>
  <c r="BA123" i="31"/>
  <c r="AZ123" i="31"/>
  <c r="BA122" i="31"/>
  <c r="AZ122" i="31"/>
  <c r="BA119" i="31"/>
  <c r="AZ119" i="31"/>
  <c r="BA118" i="31"/>
  <c r="AZ118" i="31"/>
  <c r="BA117" i="31"/>
  <c r="AZ117" i="31"/>
  <c r="BA116" i="31"/>
  <c r="AZ116" i="31"/>
  <c r="BA115" i="31"/>
  <c r="AZ115" i="31"/>
  <c r="BA110" i="31"/>
  <c r="AZ110" i="31"/>
  <c r="BA109" i="31"/>
  <c r="AZ109" i="31"/>
  <c r="BA108" i="31"/>
  <c r="AZ108" i="31"/>
  <c r="BA107" i="31"/>
  <c r="AZ107" i="31"/>
  <c r="BA106" i="31"/>
  <c r="AZ106" i="31"/>
  <c r="BA105" i="31"/>
  <c r="AZ105" i="31"/>
  <c r="BA104" i="31"/>
  <c r="AZ104" i="31"/>
  <c r="BA103" i="31"/>
  <c r="AZ103" i="31"/>
  <c r="BA102" i="31"/>
  <c r="AZ102" i="31"/>
  <c r="BA101" i="31"/>
  <c r="AZ101" i="31"/>
  <c r="BA100" i="31"/>
  <c r="AZ100" i="31"/>
  <c r="BA99" i="31"/>
  <c r="AZ99" i="31"/>
  <c r="BA98" i="31"/>
  <c r="AZ98" i="31"/>
  <c r="BA97" i="31"/>
  <c r="AZ97" i="31"/>
  <c r="BA96" i="31"/>
  <c r="AZ96" i="31"/>
  <c r="BA95" i="31"/>
  <c r="AZ95" i="31"/>
  <c r="BA94" i="31"/>
  <c r="AZ94" i="31"/>
  <c r="BA93" i="31"/>
  <c r="AZ93" i="31"/>
  <c r="BA92" i="31"/>
  <c r="AZ92" i="31"/>
  <c r="BA91" i="31"/>
  <c r="AZ91" i="31"/>
  <c r="BA90" i="31"/>
  <c r="AZ90" i="31"/>
  <c r="BA89" i="31"/>
  <c r="AZ89" i="31"/>
  <c r="BA88" i="31"/>
  <c r="AZ88" i="31"/>
  <c r="BA87" i="31"/>
  <c r="AZ87" i="31"/>
  <c r="BA86" i="31"/>
  <c r="AZ86" i="31"/>
  <c r="BA85" i="31"/>
  <c r="AZ85" i="31"/>
  <c r="BA84" i="31"/>
  <c r="AZ84" i="31"/>
  <c r="BA83" i="31"/>
  <c r="AZ83" i="31"/>
  <c r="BA82" i="31"/>
  <c r="AZ82" i="31"/>
  <c r="BA81" i="31"/>
  <c r="AZ81" i="31"/>
  <c r="BA80" i="31"/>
  <c r="AZ80" i="31"/>
  <c r="BA79" i="31"/>
  <c r="AZ79" i="31"/>
  <c r="BA78" i="31"/>
  <c r="AZ78" i="31"/>
  <c r="BA75" i="31"/>
  <c r="AZ75" i="31"/>
  <c r="BA74" i="31"/>
  <c r="AZ74" i="31"/>
  <c r="BA73" i="31"/>
  <c r="AZ73" i="31"/>
  <c r="BA72" i="31"/>
  <c r="AZ72" i="31"/>
  <c r="BA71" i="31"/>
  <c r="AZ71" i="31"/>
  <c r="BA70" i="31"/>
  <c r="AZ70" i="31"/>
  <c r="BA69" i="31"/>
  <c r="AZ69" i="31"/>
  <c r="BA68" i="31"/>
  <c r="AZ68" i="31"/>
  <c r="BA67" i="31"/>
  <c r="AZ67" i="31"/>
  <c r="BA66" i="31"/>
  <c r="AZ66" i="31"/>
  <c r="BA65" i="31"/>
  <c r="AZ65" i="31"/>
  <c r="BA64" i="31"/>
  <c r="AZ64" i="31"/>
  <c r="BA63" i="31"/>
  <c r="AZ63" i="31"/>
  <c r="BA62" i="31"/>
  <c r="AZ62" i="31"/>
  <c r="BA61" i="31"/>
  <c r="AZ61" i="31"/>
  <c r="BA60" i="31"/>
  <c r="AZ60" i="31"/>
  <c r="BA59" i="31"/>
  <c r="AZ59" i="31"/>
  <c r="BA58" i="31"/>
  <c r="AZ58" i="31"/>
  <c r="BA57" i="31"/>
  <c r="AZ57" i="31"/>
  <c r="BA56" i="31"/>
  <c r="AZ56" i="31"/>
  <c r="BA55" i="31"/>
  <c r="AZ55" i="31"/>
  <c r="BA54" i="31"/>
  <c r="AZ54" i="31"/>
  <c r="BA53" i="31"/>
  <c r="AZ53" i="31"/>
  <c r="BA52" i="31"/>
  <c r="AZ52" i="31"/>
  <c r="BA51" i="31"/>
  <c r="AZ51" i="31"/>
  <c r="BA50" i="31"/>
  <c r="AZ50" i="31"/>
  <c r="BA49" i="31"/>
  <c r="AZ49" i="31"/>
  <c r="BA48" i="31"/>
  <c r="AZ48" i="31"/>
  <c r="BA47" i="31"/>
  <c r="AZ47" i="31"/>
  <c r="BA46" i="31"/>
  <c r="AZ46" i="31"/>
  <c r="BA45" i="31"/>
  <c r="AZ45" i="31"/>
  <c r="BA44" i="31"/>
  <c r="AZ44" i="31"/>
  <c r="BA43" i="31"/>
  <c r="AZ43" i="31"/>
  <c r="BA42" i="31"/>
  <c r="AZ42" i="31"/>
  <c r="BA41" i="31"/>
  <c r="AZ41" i="31"/>
  <c r="BA40" i="31"/>
  <c r="AZ40" i="31"/>
  <c r="BA39" i="31"/>
  <c r="AZ39" i="31"/>
  <c r="BA38" i="31"/>
  <c r="AZ38" i="31"/>
  <c r="BA37" i="31"/>
  <c r="AZ37" i="31"/>
  <c r="BA36" i="31"/>
  <c r="AZ36" i="31"/>
  <c r="BA35" i="31"/>
  <c r="AZ35" i="31"/>
  <c r="BA34" i="31"/>
  <c r="AZ34" i="31"/>
  <c r="BA33" i="31"/>
  <c r="AZ33" i="31"/>
  <c r="BA32" i="31"/>
  <c r="AZ32" i="31"/>
  <c r="BA31" i="31"/>
  <c r="AZ31" i="31"/>
  <c r="BA30" i="31"/>
  <c r="AZ30" i="31"/>
  <c r="BA29" i="31"/>
  <c r="AZ29" i="31"/>
  <c r="BA28" i="31"/>
  <c r="AZ28" i="31"/>
  <c r="BA27" i="31"/>
  <c r="AZ27" i="31"/>
  <c r="BA26" i="31"/>
  <c r="AZ26" i="31"/>
  <c r="BA25" i="31"/>
  <c r="AZ25" i="31"/>
  <c r="BA24" i="31"/>
  <c r="AZ24" i="31"/>
  <c r="BA23" i="31"/>
  <c r="AZ23" i="31"/>
  <c r="BA22" i="31"/>
  <c r="AZ22" i="31"/>
  <c r="BA21" i="31"/>
  <c r="AZ21" i="31"/>
  <c r="BA20" i="31"/>
  <c r="AZ20" i="31"/>
  <c r="BA19" i="31"/>
  <c r="AZ19" i="31"/>
  <c r="BA18" i="31"/>
  <c r="AZ18" i="31"/>
  <c r="BA17" i="31"/>
  <c r="AZ17" i="31"/>
  <c r="BA16" i="31"/>
  <c r="AZ16" i="31"/>
  <c r="BA15" i="31"/>
  <c r="AZ15" i="31"/>
  <c r="BA14" i="31"/>
  <c r="AZ14" i="31"/>
  <c r="BA13" i="31"/>
  <c r="AZ13" i="31"/>
  <c r="BA12" i="31"/>
  <c r="AZ12" i="31"/>
  <c r="BA11" i="31"/>
  <c r="AZ11" i="31"/>
  <c r="BA10" i="31"/>
  <c r="AZ10" i="31"/>
  <c r="BA9" i="31"/>
  <c r="AZ9" i="31"/>
  <c r="BA8" i="31"/>
  <c r="AZ8" i="31"/>
  <c r="BA7" i="31"/>
  <c r="AZ7" i="31"/>
  <c r="AU767" i="31"/>
  <c r="AT767" i="31"/>
  <c r="AU766" i="31"/>
  <c r="AT766" i="31"/>
  <c r="AU765" i="31"/>
  <c r="AT765" i="31"/>
  <c r="AU764" i="31"/>
  <c r="AT764" i="31"/>
  <c r="AU763" i="31"/>
  <c r="AT763" i="31"/>
  <c r="AU762" i="31"/>
  <c r="AT762" i="31"/>
  <c r="AU761" i="31"/>
  <c r="AT761" i="31"/>
  <c r="AU760" i="31"/>
  <c r="AT760" i="31"/>
  <c r="AU754" i="31"/>
  <c r="AT754" i="31"/>
  <c r="AU753" i="31"/>
  <c r="AT753" i="31"/>
  <c r="AU752" i="31"/>
  <c r="AT752" i="31"/>
  <c r="AU751" i="31"/>
  <c r="AT751" i="31"/>
  <c r="AU750" i="31"/>
  <c r="AT750" i="31"/>
  <c r="AU749" i="31"/>
  <c r="AT749" i="31"/>
  <c r="AU748" i="31"/>
  <c r="AT748" i="31"/>
  <c r="AU747" i="31"/>
  <c r="AT747" i="31"/>
  <c r="AU746" i="31"/>
  <c r="AT746" i="31"/>
  <c r="AU745" i="31"/>
  <c r="AT745" i="31"/>
  <c r="AU744" i="31"/>
  <c r="AT744" i="31"/>
  <c r="AU743" i="31"/>
  <c r="AT743" i="31"/>
  <c r="AU741" i="31"/>
  <c r="AT741" i="31"/>
  <c r="AU740" i="31"/>
  <c r="AT740" i="31"/>
  <c r="AU734" i="31"/>
  <c r="AT734" i="31"/>
  <c r="AU733" i="31"/>
  <c r="AT733" i="31"/>
  <c r="AU732" i="31"/>
  <c r="AT732" i="31"/>
  <c r="AU731" i="31"/>
  <c r="AT731" i="31"/>
  <c r="AU730" i="31"/>
  <c r="AT730" i="31"/>
  <c r="AU729" i="31"/>
  <c r="AT729" i="31"/>
  <c r="AU728" i="31"/>
  <c r="AT728" i="31"/>
  <c r="AU727" i="31"/>
  <c r="AT727" i="31"/>
  <c r="AU726" i="31"/>
  <c r="AT726" i="31"/>
  <c r="AU725" i="31"/>
  <c r="AT725" i="31"/>
  <c r="AU724" i="31"/>
  <c r="AT724" i="31"/>
  <c r="AU723" i="31"/>
  <c r="AT723" i="31"/>
  <c r="AU722" i="31"/>
  <c r="AT722" i="31"/>
  <c r="AU721" i="31"/>
  <c r="AT721" i="31"/>
  <c r="AU720" i="31"/>
  <c r="AT720" i="31"/>
  <c r="AU719" i="31"/>
  <c r="AT719" i="31"/>
  <c r="AU718" i="31"/>
  <c r="AT718" i="31"/>
  <c r="AU717" i="31"/>
  <c r="AT717" i="31"/>
  <c r="AU716" i="31"/>
  <c r="AT716" i="31"/>
  <c r="AU715" i="31"/>
  <c r="AT715" i="31"/>
  <c r="AU714" i="31"/>
  <c r="AT714" i="31"/>
  <c r="AU713" i="31"/>
  <c r="AT713" i="31"/>
  <c r="AU712" i="31"/>
  <c r="AT712" i="31"/>
  <c r="AU711" i="31"/>
  <c r="AT711" i="31"/>
  <c r="AU710" i="31"/>
  <c r="AT710" i="31"/>
  <c r="AU709" i="31"/>
  <c r="AT709" i="31"/>
  <c r="AU708" i="31"/>
  <c r="AT708" i="31"/>
  <c r="AU707" i="31"/>
  <c r="AT707" i="31"/>
  <c r="AU706" i="31"/>
  <c r="AT706" i="31"/>
  <c r="AU705" i="31"/>
  <c r="AT705" i="31"/>
  <c r="AU704" i="31"/>
  <c r="AT704" i="31"/>
  <c r="AU703" i="31"/>
  <c r="AT703" i="31"/>
  <c r="AU702" i="31"/>
  <c r="AT702" i="31"/>
  <c r="AU701" i="31"/>
  <c r="AT701" i="31"/>
  <c r="AU700" i="31"/>
  <c r="AT700" i="31"/>
  <c r="AU699" i="31"/>
  <c r="AT699" i="31"/>
  <c r="AU698" i="31"/>
  <c r="AT698" i="31"/>
  <c r="AU695" i="31"/>
  <c r="AT695" i="31"/>
  <c r="AU694" i="31"/>
  <c r="AT694" i="31"/>
  <c r="AU693" i="31"/>
  <c r="AT693" i="31"/>
  <c r="AU692" i="31"/>
  <c r="AT692" i="31"/>
  <c r="AU691" i="31"/>
  <c r="AT691" i="31"/>
  <c r="AU690" i="31"/>
  <c r="AT690" i="31"/>
  <c r="AU689" i="31"/>
  <c r="AT689" i="31"/>
  <c r="AU688" i="31"/>
  <c r="AT688" i="31"/>
  <c r="AU687" i="31"/>
  <c r="AT687" i="31"/>
  <c r="AU686" i="31"/>
  <c r="AT686" i="31"/>
  <c r="AU685" i="31"/>
  <c r="AT685" i="31"/>
  <c r="AU684" i="31"/>
  <c r="AT684" i="31"/>
  <c r="AU683" i="31"/>
  <c r="AT683" i="31"/>
  <c r="AU682" i="31"/>
  <c r="AT682" i="31"/>
  <c r="AU681" i="31"/>
  <c r="AT681" i="31"/>
  <c r="AU680" i="31"/>
  <c r="AT680" i="31"/>
  <c r="AU679" i="31"/>
  <c r="AT679" i="31"/>
  <c r="AU678" i="31"/>
  <c r="AT678" i="31"/>
  <c r="AU677" i="31"/>
  <c r="AT677" i="31"/>
  <c r="AU666" i="31"/>
  <c r="AT666" i="31"/>
  <c r="AU665" i="31"/>
  <c r="AT665" i="31"/>
  <c r="AU664" i="31"/>
  <c r="AT664" i="31"/>
  <c r="AU663" i="31"/>
  <c r="AT663" i="31"/>
  <c r="AU660" i="31"/>
  <c r="AT660" i="31"/>
  <c r="AU659" i="31"/>
  <c r="AT659" i="31"/>
  <c r="AU658" i="31"/>
  <c r="AT658" i="31"/>
  <c r="AU657" i="31"/>
  <c r="AT657" i="31"/>
  <c r="AU656" i="31"/>
  <c r="AT656" i="31"/>
  <c r="AU655" i="31"/>
  <c r="AT655" i="31"/>
  <c r="AU654" i="31"/>
  <c r="AT654" i="31"/>
  <c r="AU653" i="31"/>
  <c r="AT653" i="31"/>
  <c r="AU652" i="31"/>
  <c r="AT652" i="31"/>
  <c r="AU651" i="31"/>
  <c r="AT651" i="31"/>
  <c r="AU650" i="31"/>
  <c r="AT650" i="31"/>
  <c r="AU649" i="31"/>
  <c r="AT649" i="31"/>
  <c r="AU648" i="31"/>
  <c r="AT648" i="31"/>
  <c r="AU647" i="31"/>
  <c r="AT647" i="31"/>
  <c r="AU646" i="31"/>
  <c r="AT646" i="31"/>
  <c r="AU645" i="31"/>
  <c r="AT645" i="31"/>
  <c r="AU644" i="31"/>
  <c r="AT644" i="31"/>
  <c r="AU643" i="31"/>
  <c r="AT643" i="31"/>
  <c r="AU642" i="31"/>
  <c r="AT642" i="31"/>
  <c r="AU641" i="31"/>
  <c r="AT641" i="31"/>
  <c r="AU640" i="31"/>
  <c r="AT640" i="31"/>
  <c r="AU639" i="31"/>
  <c r="AT639" i="31"/>
  <c r="AU638" i="31"/>
  <c r="AT638" i="31"/>
  <c r="AU637" i="31"/>
  <c r="AT637" i="31"/>
  <c r="AU636" i="31"/>
  <c r="AT636" i="31"/>
  <c r="AU635" i="31"/>
  <c r="AT635" i="31"/>
  <c r="AU628" i="31"/>
  <c r="AT628" i="31"/>
  <c r="AU627" i="31"/>
  <c r="AT627" i="31"/>
  <c r="AU626" i="31"/>
  <c r="AT626" i="31"/>
  <c r="AU625" i="31"/>
  <c r="AT625" i="31"/>
  <c r="AU624" i="31"/>
  <c r="AT624" i="31"/>
  <c r="AU623" i="31"/>
  <c r="AT623" i="31"/>
  <c r="AU622" i="31"/>
  <c r="AT622" i="31"/>
  <c r="AU621" i="31"/>
  <c r="AT621" i="31"/>
  <c r="AU618" i="31"/>
  <c r="AT618" i="31"/>
  <c r="AU617" i="31"/>
  <c r="AT617" i="31"/>
  <c r="AU616" i="31"/>
  <c r="AT616" i="31"/>
  <c r="AU615" i="31"/>
  <c r="AT615" i="31"/>
  <c r="AU614" i="31"/>
  <c r="AT614" i="31"/>
  <c r="AU613" i="31"/>
  <c r="AT613" i="31"/>
  <c r="AU612" i="31"/>
  <c r="AT612" i="31"/>
  <c r="AU609" i="31"/>
  <c r="AT609" i="31"/>
  <c r="AU607" i="31"/>
  <c r="AT607" i="31"/>
  <c r="AU606" i="31"/>
  <c r="AT606" i="31"/>
  <c r="AU605" i="31"/>
  <c r="AT605" i="31"/>
  <c r="AU604" i="31"/>
  <c r="AT604" i="31"/>
  <c r="AU603" i="31"/>
  <c r="AT603" i="31"/>
  <c r="AU602" i="31"/>
  <c r="AT602" i="31"/>
  <c r="AU601" i="31"/>
  <c r="AT601" i="31"/>
  <c r="AU600" i="31"/>
  <c r="AT600" i="31"/>
  <c r="AU599" i="31"/>
  <c r="AT599" i="31"/>
  <c r="AU598" i="31"/>
  <c r="AT598" i="31"/>
  <c r="AU597" i="31"/>
  <c r="AT597" i="31"/>
  <c r="AU596" i="31"/>
  <c r="AT596" i="31"/>
  <c r="AU595" i="31"/>
  <c r="AT595" i="31"/>
  <c r="AU594" i="31"/>
  <c r="AT594" i="31"/>
  <c r="AU593" i="31"/>
  <c r="AT593" i="31"/>
  <c r="AU592" i="31"/>
  <c r="AT592" i="31"/>
  <c r="AU591" i="31"/>
  <c r="AT591" i="31"/>
  <c r="AU590" i="31"/>
  <c r="AT590" i="31"/>
  <c r="AU589" i="31"/>
  <c r="AT589" i="31"/>
  <c r="AU588" i="31"/>
  <c r="AT588" i="31"/>
  <c r="AU587" i="31"/>
  <c r="AT587" i="31"/>
  <c r="AU586" i="31"/>
  <c r="AT586" i="31"/>
  <c r="AU585" i="31"/>
  <c r="AT585" i="31"/>
  <c r="AU584" i="31"/>
  <c r="AT584" i="31"/>
  <c r="AU583" i="31"/>
  <c r="AT583" i="31"/>
  <c r="AU582" i="31"/>
  <c r="AT582" i="31"/>
  <c r="AU581" i="31"/>
  <c r="AT581" i="31"/>
  <c r="AU580" i="31"/>
  <c r="AT580" i="31"/>
  <c r="AU579" i="31"/>
  <c r="AT579" i="31"/>
  <c r="AU578" i="31"/>
  <c r="AT578" i="31"/>
  <c r="AU577" i="31"/>
  <c r="AT577" i="31"/>
  <c r="AU576" i="31"/>
  <c r="AT576" i="31"/>
  <c r="AU575" i="31"/>
  <c r="AT575" i="31"/>
  <c r="AU574" i="31"/>
  <c r="AT574" i="31"/>
  <c r="AU573" i="31"/>
  <c r="AT573" i="31"/>
  <c r="AU572" i="31"/>
  <c r="AT572" i="31"/>
  <c r="AU571" i="31"/>
  <c r="AT571" i="31"/>
  <c r="AU570" i="31"/>
  <c r="AT570" i="31"/>
  <c r="AU569" i="31"/>
  <c r="AT569" i="31"/>
  <c r="AU568" i="31"/>
  <c r="AT568" i="31"/>
  <c r="AU567" i="31"/>
  <c r="AT567" i="31"/>
  <c r="AU566" i="31"/>
  <c r="AT566" i="31"/>
  <c r="AU565" i="31"/>
  <c r="AT565" i="31"/>
  <c r="AU564" i="31"/>
  <c r="AT564" i="31"/>
  <c r="AU563" i="31"/>
  <c r="AT563" i="31"/>
  <c r="AU562" i="31"/>
  <c r="AT562" i="31"/>
  <c r="AU561" i="31"/>
  <c r="AT561" i="31"/>
  <c r="AU557" i="31"/>
  <c r="AT557" i="31"/>
  <c r="AU556" i="31"/>
  <c r="AT556" i="31"/>
  <c r="AU555" i="31"/>
  <c r="AT555" i="31"/>
  <c r="AU554" i="31"/>
  <c r="AT554" i="31"/>
  <c r="AU553" i="31"/>
  <c r="AT553" i="31"/>
  <c r="AU552" i="31"/>
  <c r="AT552" i="31"/>
  <c r="AU551" i="31"/>
  <c r="AT551" i="31"/>
  <c r="AU548" i="31"/>
  <c r="AT548" i="31"/>
  <c r="AU547" i="31"/>
  <c r="AT547" i="31"/>
  <c r="AU546" i="31"/>
  <c r="AT546" i="31"/>
  <c r="AU545" i="31"/>
  <c r="AT545" i="31"/>
  <c r="AU542" i="31"/>
  <c r="AT542" i="31"/>
  <c r="AU541" i="31"/>
  <c r="AT541" i="31"/>
  <c r="AU540" i="31"/>
  <c r="AT540" i="31"/>
  <c r="AU539" i="31"/>
  <c r="AT539" i="31"/>
  <c r="AU538" i="31"/>
  <c r="AT538" i="31"/>
  <c r="AU537" i="31"/>
  <c r="AT537" i="31"/>
  <c r="AU534" i="31"/>
  <c r="AT534" i="31"/>
  <c r="AU533" i="31"/>
  <c r="AT533" i="31"/>
  <c r="AU532" i="31"/>
  <c r="AT532" i="31"/>
  <c r="AU531" i="31"/>
  <c r="AT531" i="31"/>
  <c r="AU530" i="31"/>
  <c r="AT530" i="31"/>
  <c r="AU529" i="31"/>
  <c r="AT529" i="31"/>
  <c r="AU528" i="31"/>
  <c r="AT528" i="31"/>
  <c r="AU525" i="31"/>
  <c r="AT525" i="31"/>
  <c r="AU524" i="31"/>
  <c r="AT524" i="31"/>
  <c r="AU523" i="31"/>
  <c r="AT523" i="31"/>
  <c r="AU520" i="31"/>
  <c r="AT520" i="31"/>
  <c r="AU519" i="31"/>
  <c r="AT519" i="31"/>
  <c r="AU518" i="31"/>
  <c r="AT518" i="31"/>
  <c r="AU517" i="31"/>
  <c r="AT517" i="31"/>
  <c r="AU516" i="31"/>
  <c r="AT516" i="31"/>
  <c r="AU515" i="31"/>
  <c r="AT515" i="31"/>
  <c r="AU514" i="31"/>
  <c r="AT514" i="31"/>
  <c r="AU513" i="31"/>
  <c r="AT513" i="31"/>
  <c r="AU512" i="31"/>
  <c r="AT512" i="31"/>
  <c r="AU511" i="31"/>
  <c r="AT511" i="31"/>
  <c r="AU510" i="31"/>
  <c r="AT510" i="31"/>
  <c r="AU509" i="31"/>
  <c r="AT509" i="31"/>
  <c r="AU508" i="31"/>
  <c r="AT508" i="31"/>
  <c r="AU507" i="31"/>
  <c r="AT507" i="31"/>
  <c r="AU506" i="31"/>
  <c r="AT506" i="31"/>
  <c r="AU505" i="31"/>
  <c r="AT505" i="31"/>
  <c r="AU504" i="31"/>
  <c r="AT504" i="31"/>
  <c r="AU503" i="31"/>
  <c r="AT503" i="31"/>
  <c r="AU502" i="31"/>
  <c r="AT502" i="31"/>
  <c r="AU501" i="31"/>
  <c r="AT501" i="31"/>
  <c r="AU500" i="31"/>
  <c r="AT500" i="31"/>
  <c r="AU499" i="31"/>
  <c r="AT499" i="31"/>
  <c r="AU498" i="31"/>
  <c r="AT498" i="31"/>
  <c r="AU497" i="31"/>
  <c r="AT497" i="31"/>
  <c r="AU496" i="31"/>
  <c r="AT496" i="31"/>
  <c r="AU495" i="31"/>
  <c r="AT495" i="31"/>
  <c r="AU492" i="31"/>
  <c r="AT492" i="31"/>
  <c r="AU491" i="31"/>
  <c r="AT491" i="31"/>
  <c r="AU490" i="31"/>
  <c r="AT490" i="31"/>
  <c r="AU489" i="31"/>
  <c r="AT489" i="31"/>
  <c r="AU488" i="31"/>
  <c r="AT488" i="31"/>
  <c r="AU487" i="31"/>
  <c r="AT487" i="31"/>
  <c r="AU486" i="31"/>
  <c r="AT486" i="31"/>
  <c r="AU485" i="31"/>
  <c r="AT485" i="31"/>
  <c r="AU484" i="31"/>
  <c r="AT484" i="31"/>
  <c r="AU480" i="31"/>
  <c r="AT480" i="31"/>
  <c r="AU479" i="31"/>
  <c r="AT479" i="31"/>
  <c r="AU478" i="31"/>
  <c r="AT478" i="31"/>
  <c r="AU477" i="31"/>
  <c r="AT477" i="31"/>
  <c r="AU476" i="31"/>
  <c r="AT476" i="31"/>
  <c r="AU475" i="31"/>
  <c r="AT475" i="31"/>
  <c r="AU474" i="31"/>
  <c r="AT474" i="31"/>
  <c r="AU473" i="31"/>
  <c r="AT473" i="31"/>
  <c r="AU470" i="31"/>
  <c r="AT470" i="31"/>
  <c r="AU469" i="31"/>
  <c r="AT469" i="31"/>
  <c r="AU468" i="31"/>
  <c r="AT468" i="31"/>
  <c r="AU467" i="31"/>
  <c r="AT467" i="31"/>
  <c r="AU466" i="31"/>
  <c r="AT466" i="31"/>
  <c r="AU463" i="31"/>
  <c r="AT463" i="31"/>
  <c r="AU462" i="31"/>
  <c r="AT462" i="31"/>
  <c r="AU459" i="31"/>
  <c r="AT459" i="31"/>
  <c r="AU458" i="31"/>
  <c r="AT458" i="31"/>
  <c r="AU457" i="31"/>
  <c r="AT457" i="31"/>
  <c r="AU456" i="31"/>
  <c r="AT456" i="31"/>
  <c r="AU455" i="31"/>
  <c r="AT455" i="31"/>
  <c r="AU454" i="31"/>
  <c r="AT454" i="31"/>
  <c r="AU453" i="31"/>
  <c r="AT453" i="31"/>
  <c r="AU450" i="31"/>
  <c r="AT450" i="31"/>
  <c r="AU449" i="31"/>
  <c r="AT449" i="31"/>
  <c r="AU448" i="31"/>
  <c r="AT448" i="31"/>
  <c r="AU447" i="31"/>
  <c r="AT447" i="31"/>
  <c r="AU446" i="31"/>
  <c r="AT446" i="31"/>
  <c r="AU445" i="31"/>
  <c r="AT445" i="31"/>
  <c r="AU444" i="31"/>
  <c r="AT444" i="31"/>
  <c r="AU443" i="31"/>
  <c r="AT443" i="31"/>
  <c r="AU442" i="31"/>
  <c r="AT442" i="31"/>
  <c r="AU441" i="31"/>
  <c r="AT441" i="31"/>
  <c r="AU440" i="31"/>
  <c r="AT440" i="31"/>
  <c r="AU439" i="31"/>
  <c r="AT439" i="31"/>
  <c r="AU438" i="31"/>
  <c r="AT438" i="31"/>
  <c r="AU437" i="31"/>
  <c r="AT437" i="31"/>
  <c r="AU436" i="31"/>
  <c r="AT436" i="31"/>
  <c r="AU435" i="31"/>
  <c r="AT435" i="31"/>
  <c r="AU432" i="31"/>
  <c r="AT432" i="31"/>
  <c r="AU431" i="31"/>
  <c r="AT431" i="31"/>
  <c r="AU427" i="31"/>
  <c r="AT427" i="31"/>
  <c r="AU424" i="31"/>
  <c r="AT424" i="31"/>
  <c r="AV417" i="31"/>
  <c r="AU417" i="31"/>
  <c r="AT417" i="31"/>
  <c r="AU415" i="31"/>
  <c r="AT415" i="31"/>
  <c r="AU414" i="31"/>
  <c r="AT414" i="31"/>
  <c r="AU413" i="31"/>
  <c r="AT413" i="31"/>
  <c r="AU412" i="31"/>
  <c r="AT412" i="31"/>
  <c r="AU411" i="31"/>
  <c r="AT411" i="31"/>
  <c r="AU410" i="31"/>
  <c r="AT410" i="31"/>
  <c r="AU409" i="31"/>
  <c r="AT409" i="31"/>
  <c r="AU408" i="31"/>
  <c r="AT408" i="31"/>
  <c r="AU407" i="31"/>
  <c r="AT407" i="31"/>
  <c r="AU406" i="31"/>
  <c r="AT406" i="31"/>
  <c r="AU405" i="31"/>
  <c r="AT405" i="31"/>
  <c r="AU404" i="31"/>
  <c r="AT404" i="31"/>
  <c r="AU401" i="31"/>
  <c r="AT401" i="31"/>
  <c r="AU400" i="31"/>
  <c r="AT400" i="31"/>
  <c r="AU399" i="31"/>
  <c r="AT399" i="31"/>
  <c r="AU398" i="31"/>
  <c r="AT398" i="31"/>
  <c r="AU397" i="31"/>
  <c r="AT397" i="31"/>
  <c r="AU396" i="31"/>
  <c r="AT396" i="31"/>
  <c r="AU395" i="31"/>
  <c r="AT395" i="31"/>
  <c r="AU394" i="31"/>
  <c r="AT394" i="31"/>
  <c r="AU393" i="31"/>
  <c r="AT393" i="31"/>
  <c r="AU392" i="31"/>
  <c r="AT392" i="31"/>
  <c r="AU391" i="31"/>
  <c r="AT391" i="31"/>
  <c r="AU390" i="31"/>
  <c r="AT390" i="31"/>
  <c r="AU389" i="31"/>
  <c r="AT389" i="31"/>
  <c r="AU388" i="31"/>
  <c r="AT388" i="31"/>
  <c r="AU387" i="31"/>
  <c r="AT387" i="31"/>
  <c r="AU386" i="31"/>
  <c r="AT386" i="31"/>
  <c r="AU385" i="31"/>
  <c r="AT385" i="31"/>
  <c r="AU384" i="31"/>
  <c r="AT384" i="31"/>
  <c r="AU383" i="31"/>
  <c r="AT383" i="31"/>
  <c r="AU382" i="31"/>
  <c r="AT382" i="31"/>
  <c r="AU381" i="31"/>
  <c r="AT381" i="31"/>
  <c r="AU380" i="31"/>
  <c r="AT380" i="31"/>
  <c r="AU379" i="31"/>
  <c r="AT379" i="31"/>
  <c r="AU378" i="31"/>
  <c r="AT378" i="31"/>
  <c r="AU377" i="31"/>
  <c r="AT377" i="31"/>
  <c r="AU376" i="31"/>
  <c r="AT376" i="31"/>
  <c r="AU375" i="31"/>
  <c r="AT375" i="31"/>
  <c r="AU374" i="31"/>
  <c r="AT374" i="31"/>
  <c r="AU373" i="31"/>
  <c r="AT373" i="31"/>
  <c r="AU372" i="31"/>
  <c r="AT372" i="31"/>
  <c r="AU371" i="31"/>
  <c r="AT371" i="31"/>
  <c r="AU370" i="31"/>
  <c r="AT370" i="31"/>
  <c r="AU369" i="31"/>
  <c r="AT369" i="31"/>
  <c r="AU368" i="31"/>
  <c r="AT368" i="31"/>
  <c r="AU359" i="31"/>
  <c r="AT359" i="31"/>
  <c r="AU358" i="31"/>
  <c r="AT358" i="31"/>
  <c r="AU357" i="31"/>
  <c r="AT357" i="31"/>
  <c r="AU356" i="31"/>
  <c r="AT356" i="31"/>
  <c r="AU355" i="31"/>
  <c r="AT355" i="31"/>
  <c r="AU354" i="31"/>
  <c r="AT354" i="31"/>
  <c r="AU351" i="31"/>
  <c r="AT351" i="31"/>
  <c r="AU350" i="31"/>
  <c r="AT350" i="31"/>
  <c r="AU349" i="31"/>
  <c r="AT349" i="31"/>
  <c r="AU348" i="31"/>
  <c r="AT348" i="31"/>
  <c r="AU347" i="31"/>
  <c r="AT347" i="31"/>
  <c r="AU346" i="31"/>
  <c r="AT346" i="31"/>
  <c r="AU345" i="31"/>
  <c r="AT345" i="31"/>
  <c r="AU344" i="31"/>
  <c r="AT344" i="31"/>
  <c r="AU343" i="31"/>
  <c r="AT343" i="31"/>
  <c r="AU342" i="31"/>
  <c r="AT342" i="31"/>
  <c r="AU341" i="31"/>
  <c r="AT341" i="31"/>
  <c r="AU340" i="31"/>
  <c r="AT340" i="31"/>
  <c r="AU339" i="31"/>
  <c r="AT339" i="31"/>
  <c r="AU338" i="31"/>
  <c r="AT338" i="31"/>
  <c r="AU337" i="31"/>
  <c r="AT337" i="31"/>
  <c r="AU336" i="31"/>
  <c r="AT336" i="31"/>
  <c r="AU335" i="31"/>
  <c r="AT335" i="31"/>
  <c r="AU334" i="31"/>
  <c r="AT334" i="31"/>
  <c r="AU333" i="31"/>
  <c r="AT333" i="31"/>
  <c r="AU332" i="31"/>
  <c r="AT332" i="31"/>
  <c r="AU331" i="31"/>
  <c r="AT331" i="31"/>
  <c r="AU330" i="31"/>
  <c r="AT330" i="31"/>
  <c r="AU326" i="31"/>
  <c r="AT326" i="31"/>
  <c r="AU325" i="31"/>
  <c r="AT325" i="31"/>
  <c r="AU324" i="31"/>
  <c r="AT324" i="31"/>
  <c r="AU321" i="31"/>
  <c r="AT321" i="31"/>
  <c r="AU320" i="31"/>
  <c r="AT320" i="31"/>
  <c r="AU319" i="31"/>
  <c r="AT319" i="31"/>
  <c r="AU318" i="31"/>
  <c r="AT318" i="31"/>
  <c r="AU317" i="31"/>
  <c r="AT317" i="31"/>
  <c r="AU316" i="31"/>
  <c r="AT316" i="31"/>
  <c r="AU315" i="31"/>
  <c r="AT315" i="31"/>
  <c r="AU314" i="31"/>
  <c r="AT314" i="31"/>
  <c r="AU313" i="31"/>
  <c r="AT313" i="31"/>
  <c r="AU312" i="31"/>
  <c r="AT312" i="31"/>
  <c r="AU311" i="31"/>
  <c r="AT311" i="31"/>
  <c r="AU310" i="31"/>
  <c r="AT310" i="31"/>
  <c r="AU309" i="31"/>
  <c r="AT309" i="31"/>
  <c r="AU308" i="31"/>
  <c r="AT308" i="31"/>
  <c r="AU307" i="31"/>
  <c r="AT307" i="31"/>
  <c r="AU306" i="31"/>
  <c r="AT306" i="31"/>
  <c r="AU305" i="31"/>
  <c r="AT305" i="31"/>
  <c r="AU304" i="31"/>
  <c r="AT304" i="31"/>
  <c r="AU303" i="31"/>
  <c r="AT303" i="31"/>
  <c r="AU302" i="31"/>
  <c r="AT302" i="31"/>
  <c r="AU301" i="31"/>
  <c r="AT301" i="31"/>
  <c r="AU300" i="31"/>
  <c r="AT300" i="31"/>
  <c r="AU299" i="31"/>
  <c r="AT299" i="31"/>
  <c r="AU298" i="31"/>
  <c r="AT298" i="31"/>
  <c r="AU297" i="31"/>
  <c r="AT297" i="31"/>
  <c r="AU296" i="31"/>
  <c r="AT296" i="31"/>
  <c r="AU295" i="31"/>
  <c r="AT295" i="31"/>
  <c r="AU294" i="31"/>
  <c r="AT294" i="31"/>
  <c r="AU293" i="31"/>
  <c r="AT293" i="31"/>
  <c r="AU292" i="31"/>
  <c r="AT292" i="31"/>
  <c r="AU291" i="31"/>
  <c r="AT291" i="31"/>
  <c r="AU290" i="31"/>
  <c r="AT290" i="31"/>
  <c r="AU289" i="31"/>
  <c r="AT289" i="31"/>
  <c r="AU288" i="31"/>
  <c r="AT288" i="31"/>
  <c r="AU287" i="31"/>
  <c r="AT287" i="31"/>
  <c r="AU286" i="31"/>
  <c r="AT286" i="31"/>
  <c r="AU285" i="31"/>
  <c r="AT285" i="31"/>
  <c r="AU284" i="31"/>
  <c r="AT284" i="31"/>
  <c r="AU283" i="31"/>
  <c r="AT283" i="31"/>
  <c r="AU282" i="31"/>
  <c r="AT282" i="31"/>
  <c r="AU281" i="31"/>
  <c r="AT281" i="31"/>
  <c r="AU280" i="31"/>
  <c r="AT280" i="31"/>
  <c r="AU279" i="31"/>
  <c r="AT279" i="31"/>
  <c r="AU278" i="31"/>
  <c r="AT278" i="31"/>
  <c r="AU277" i="31"/>
  <c r="AT277" i="31"/>
  <c r="AU276" i="31"/>
  <c r="AT276" i="31"/>
  <c r="AU275" i="31"/>
  <c r="AT275" i="31"/>
  <c r="AU274" i="31"/>
  <c r="AT274" i="31"/>
  <c r="AU273" i="31"/>
  <c r="AT273" i="31"/>
  <c r="AU272" i="31"/>
  <c r="AT272" i="31"/>
  <c r="AU269" i="31"/>
  <c r="AT269" i="31"/>
  <c r="AU268" i="31"/>
  <c r="AT268" i="31"/>
  <c r="AU267" i="31"/>
  <c r="AT267" i="31"/>
  <c r="AU266" i="31"/>
  <c r="AT266" i="31"/>
  <c r="AU265" i="31"/>
  <c r="AT265" i="31"/>
  <c r="AU264" i="31"/>
  <c r="AT264" i="31"/>
  <c r="AU263" i="31"/>
  <c r="AT263" i="31"/>
  <c r="AU262" i="31"/>
  <c r="AT262" i="31"/>
  <c r="AU261" i="31"/>
  <c r="AT261" i="31"/>
  <c r="AU260" i="31"/>
  <c r="AT260" i="31"/>
  <c r="AU259" i="31"/>
  <c r="AT259" i="31"/>
  <c r="AU258" i="31"/>
  <c r="AT258" i="31"/>
  <c r="AU257" i="31"/>
  <c r="AT257" i="31"/>
  <c r="AU256" i="31"/>
  <c r="AT256" i="31"/>
  <c r="AU255" i="31"/>
  <c r="AT255" i="31"/>
  <c r="AU254" i="31"/>
  <c r="AT254" i="31"/>
  <c r="AU253" i="31"/>
  <c r="AT253" i="31"/>
  <c r="AU252" i="31"/>
  <c r="AT252" i="31"/>
  <c r="AU251" i="31"/>
  <c r="AT251" i="31"/>
  <c r="AU250" i="31"/>
  <c r="AT250" i="31"/>
  <c r="AU249" i="31"/>
  <c r="AT249" i="31"/>
  <c r="AU248" i="31"/>
  <c r="AT248" i="31"/>
  <c r="AU247" i="31"/>
  <c r="AT247" i="31"/>
  <c r="AU246" i="31"/>
  <c r="AT246" i="31"/>
  <c r="AU245" i="31"/>
  <c r="AT245" i="31"/>
  <c r="AU244" i="31"/>
  <c r="AT244" i="31"/>
  <c r="AU243" i="31"/>
  <c r="AT243" i="31"/>
  <c r="AU242" i="31"/>
  <c r="AT242" i="31"/>
  <c r="AU241" i="31"/>
  <c r="AT241" i="31"/>
  <c r="AU240" i="31"/>
  <c r="AT240" i="31"/>
  <c r="AU239" i="31"/>
  <c r="AT239" i="31"/>
  <c r="AU238" i="31"/>
  <c r="AT238" i="31"/>
  <c r="AU237" i="31"/>
  <c r="AT237" i="31"/>
  <c r="AU236" i="31"/>
  <c r="AT236" i="31"/>
  <c r="AU235" i="31"/>
  <c r="AT235" i="31"/>
  <c r="AU234" i="31"/>
  <c r="AT234" i="31"/>
  <c r="AU233" i="31"/>
  <c r="AT233" i="31"/>
  <c r="AU232" i="31"/>
  <c r="AT232" i="31"/>
  <c r="AU231" i="31"/>
  <c r="AT231" i="31"/>
  <c r="AU230" i="31"/>
  <c r="AT230" i="31"/>
  <c r="AU229" i="31"/>
  <c r="AT229" i="31"/>
  <c r="AU228" i="31"/>
  <c r="AT228" i="31"/>
  <c r="AU227" i="31"/>
  <c r="AT227" i="31"/>
  <c r="AU226" i="31"/>
  <c r="AT226" i="31"/>
  <c r="AU225" i="31"/>
  <c r="AT225" i="31"/>
  <c r="AU224" i="31"/>
  <c r="AT224" i="31"/>
  <c r="AU223" i="31"/>
  <c r="AT223" i="31"/>
  <c r="AU222" i="31"/>
  <c r="AT222" i="31"/>
  <c r="AU221" i="31"/>
  <c r="AT221" i="31"/>
  <c r="AU220" i="31"/>
  <c r="AT220" i="31"/>
  <c r="AU215" i="31"/>
  <c r="AT215" i="31"/>
  <c r="AU214" i="31"/>
  <c r="AT214" i="31"/>
  <c r="AU213" i="31"/>
  <c r="AT213" i="31"/>
  <c r="AU212" i="31"/>
  <c r="AT212" i="31"/>
  <c r="AU211" i="31"/>
  <c r="AT211" i="31"/>
  <c r="AU210" i="31"/>
  <c r="AT210" i="31"/>
  <c r="AU209" i="31"/>
  <c r="AT209" i="31"/>
  <c r="AU208" i="31"/>
  <c r="AT208" i="31"/>
  <c r="AU205" i="31"/>
  <c r="AT205" i="31"/>
  <c r="AU204" i="31"/>
  <c r="AT204" i="31"/>
  <c r="AU203" i="31"/>
  <c r="AT203" i="31"/>
  <c r="AU200" i="31"/>
  <c r="AT200" i="31"/>
  <c r="AU199" i="31"/>
  <c r="AT199" i="31"/>
  <c r="AU198" i="31"/>
  <c r="AT198" i="31"/>
  <c r="AU197" i="31"/>
  <c r="AT197" i="31"/>
  <c r="AU196" i="31"/>
  <c r="AT196" i="31"/>
  <c r="AU195" i="31"/>
  <c r="AT195" i="31"/>
  <c r="AU194" i="31"/>
  <c r="AT194" i="31"/>
  <c r="AU193" i="31"/>
  <c r="AT193" i="31"/>
  <c r="AU190" i="31"/>
  <c r="AT190" i="31"/>
  <c r="AU189" i="31"/>
  <c r="AT189" i="31"/>
  <c r="AU188" i="31"/>
  <c r="AT188" i="31"/>
  <c r="AU187" i="31"/>
  <c r="AT187" i="31"/>
  <c r="AU186" i="31"/>
  <c r="AT186" i="31"/>
  <c r="AU185" i="31"/>
  <c r="AT185" i="31"/>
  <c r="AU184" i="31"/>
  <c r="AT184" i="31"/>
  <c r="AU183" i="31"/>
  <c r="AT183" i="31"/>
  <c r="AU182" i="31"/>
  <c r="AT182" i="31"/>
  <c r="AU181" i="31"/>
  <c r="AT181" i="31"/>
  <c r="AU180" i="31"/>
  <c r="AT180" i="31"/>
  <c r="AU179" i="31"/>
  <c r="AT179" i="31"/>
  <c r="AU178" i="31"/>
  <c r="AT178" i="31"/>
  <c r="AU177" i="31"/>
  <c r="AT177" i="31"/>
  <c r="AU176" i="31"/>
  <c r="AT176" i="31"/>
  <c r="AU175" i="31"/>
  <c r="AT175" i="31"/>
  <c r="AU174" i="31"/>
  <c r="AT174" i="31"/>
  <c r="AU173" i="31"/>
  <c r="AT173" i="31"/>
  <c r="AU172" i="31"/>
  <c r="AT172" i="31"/>
  <c r="AU171" i="31"/>
  <c r="AT171" i="31"/>
  <c r="AU170" i="31"/>
  <c r="AT170" i="31"/>
  <c r="AU169" i="31"/>
  <c r="AT169" i="31"/>
  <c r="AU168" i="31"/>
  <c r="AT168" i="31"/>
  <c r="AU167" i="31"/>
  <c r="AT167" i="31"/>
  <c r="AU166" i="31"/>
  <c r="AT166" i="31"/>
  <c r="AU165" i="31"/>
  <c r="AT165" i="31"/>
  <c r="AU164" i="31"/>
  <c r="AT164" i="31"/>
  <c r="AU163" i="31"/>
  <c r="AT163" i="31"/>
  <c r="AU162" i="31"/>
  <c r="AT162" i="31"/>
  <c r="AU161" i="31"/>
  <c r="AT161" i="31"/>
  <c r="AU160" i="31"/>
  <c r="AT160" i="31"/>
  <c r="AU157" i="31"/>
  <c r="AT157" i="31"/>
  <c r="AU156" i="31"/>
  <c r="AT156" i="31"/>
  <c r="AU155" i="31"/>
  <c r="AT155" i="31"/>
  <c r="AU154" i="31"/>
  <c r="AT154" i="31"/>
  <c r="AU153" i="31"/>
  <c r="AT153" i="31"/>
  <c r="AU152" i="31"/>
  <c r="AT152" i="31"/>
  <c r="AU151" i="31"/>
  <c r="AT151" i="31"/>
  <c r="AU150" i="31"/>
  <c r="AT150" i="31"/>
  <c r="AU149" i="31"/>
  <c r="AT149" i="31"/>
  <c r="AU148" i="31"/>
  <c r="AT148" i="31"/>
  <c r="AU147" i="31"/>
  <c r="AT147" i="31"/>
  <c r="AU146" i="31"/>
  <c r="AT146" i="31"/>
  <c r="AU145" i="31"/>
  <c r="AT145" i="31"/>
  <c r="AU144" i="31"/>
  <c r="AT144" i="31"/>
  <c r="AU143" i="31"/>
  <c r="AT143" i="31"/>
  <c r="AU142" i="31"/>
  <c r="AT142" i="31"/>
  <c r="AU141" i="31"/>
  <c r="AT141" i="31"/>
  <c r="AU140" i="31"/>
  <c r="AT140" i="31"/>
  <c r="AU139" i="31"/>
  <c r="AT139" i="31"/>
  <c r="AU138" i="31"/>
  <c r="AT138" i="31"/>
  <c r="AU137" i="31"/>
  <c r="AT137" i="31"/>
  <c r="AU136" i="31"/>
  <c r="AT136" i="31"/>
  <c r="AU135" i="31"/>
  <c r="AT135" i="31"/>
  <c r="AU134" i="31"/>
  <c r="AT134" i="31"/>
  <c r="AU133" i="31"/>
  <c r="AT133" i="31"/>
  <c r="AU132" i="31"/>
  <c r="AT132" i="31"/>
  <c r="AU131" i="31"/>
  <c r="AT131" i="31"/>
  <c r="AU130" i="31"/>
  <c r="AT130" i="31"/>
  <c r="AU129" i="31"/>
  <c r="AT129" i="31"/>
  <c r="AU128" i="31"/>
  <c r="AT128" i="31"/>
  <c r="AU127" i="31"/>
  <c r="AT127" i="31"/>
  <c r="AU124" i="31"/>
  <c r="AT124" i="31"/>
  <c r="AU123" i="31"/>
  <c r="AT123" i="31"/>
  <c r="AU122" i="31"/>
  <c r="AT122" i="31"/>
  <c r="AU119" i="31"/>
  <c r="AT119" i="31"/>
  <c r="AU118" i="31"/>
  <c r="AT118" i="31"/>
  <c r="AU117" i="31"/>
  <c r="AT117" i="31"/>
  <c r="AU116" i="31"/>
  <c r="AT116" i="31"/>
  <c r="AU115" i="31"/>
  <c r="AT115" i="31"/>
  <c r="AU110" i="31"/>
  <c r="AT110" i="31"/>
  <c r="AU109" i="31"/>
  <c r="AT109" i="31"/>
  <c r="AU108" i="31"/>
  <c r="AT108" i="31"/>
  <c r="AU107" i="31"/>
  <c r="AT107" i="31"/>
  <c r="AU106" i="31"/>
  <c r="AT106" i="31"/>
  <c r="AU105" i="31"/>
  <c r="AT105" i="31"/>
  <c r="AU104" i="31"/>
  <c r="AT104" i="31"/>
  <c r="AU103" i="31"/>
  <c r="AT103" i="31"/>
  <c r="AU102" i="31"/>
  <c r="AT102" i="31"/>
  <c r="AU101" i="31"/>
  <c r="AT101" i="31"/>
  <c r="AU100" i="31"/>
  <c r="AT100" i="31"/>
  <c r="AU99" i="31"/>
  <c r="AT99" i="31"/>
  <c r="AU98" i="31"/>
  <c r="AT98" i="31"/>
  <c r="AU97" i="31"/>
  <c r="AT97" i="31"/>
  <c r="AU96" i="31"/>
  <c r="AT96" i="31"/>
  <c r="AU95" i="31"/>
  <c r="AT95" i="31"/>
  <c r="AU94" i="31"/>
  <c r="AT94" i="31"/>
  <c r="AU93" i="31"/>
  <c r="AT93" i="31"/>
  <c r="AU92" i="31"/>
  <c r="AT92" i="31"/>
  <c r="AU91" i="31"/>
  <c r="AT91" i="31"/>
  <c r="AU90" i="31"/>
  <c r="AT90" i="31"/>
  <c r="AU89" i="31"/>
  <c r="AT89" i="31"/>
  <c r="AU88" i="31"/>
  <c r="AT88" i="31"/>
  <c r="AU87" i="31"/>
  <c r="AT87" i="31"/>
  <c r="AU86" i="31"/>
  <c r="AT86" i="31"/>
  <c r="AU85" i="31"/>
  <c r="AT85" i="31"/>
  <c r="AU84" i="31"/>
  <c r="AT84" i="31"/>
  <c r="AU83" i="31"/>
  <c r="AT83" i="31"/>
  <c r="AU82" i="31"/>
  <c r="AT82" i="31"/>
  <c r="AU81" i="31"/>
  <c r="AT81" i="31"/>
  <c r="AU80" i="31"/>
  <c r="AT80" i="31"/>
  <c r="AU79" i="31"/>
  <c r="AT79" i="31"/>
  <c r="AU78" i="31"/>
  <c r="AT78" i="31"/>
  <c r="AU75" i="31"/>
  <c r="AT75" i="31"/>
  <c r="AU74" i="31"/>
  <c r="AT74" i="31"/>
  <c r="AU73" i="31"/>
  <c r="AT73" i="31"/>
  <c r="AU72" i="31"/>
  <c r="AT72" i="31"/>
  <c r="AU71" i="31"/>
  <c r="AT71" i="31"/>
  <c r="AU70" i="31"/>
  <c r="AT70" i="31"/>
  <c r="AU69" i="31"/>
  <c r="AT69" i="31"/>
  <c r="AU68" i="31"/>
  <c r="AT68" i="31"/>
  <c r="AU67" i="31"/>
  <c r="AT67" i="31"/>
  <c r="AU66" i="31"/>
  <c r="AT66" i="31"/>
  <c r="AU65" i="31"/>
  <c r="AT65" i="31"/>
  <c r="AU64" i="31"/>
  <c r="AT64" i="31"/>
  <c r="AU63" i="31"/>
  <c r="AT63" i="31"/>
  <c r="AU62" i="31"/>
  <c r="AT62" i="31"/>
  <c r="AU61" i="31"/>
  <c r="AT61" i="31"/>
  <c r="AU60" i="31"/>
  <c r="AT60" i="31"/>
  <c r="AU59" i="31"/>
  <c r="AT59" i="31"/>
  <c r="AU58" i="31"/>
  <c r="AT58" i="31"/>
  <c r="AU57" i="31"/>
  <c r="AT57" i="31"/>
  <c r="AU56" i="31"/>
  <c r="AT56" i="31"/>
  <c r="AU55" i="31"/>
  <c r="AT55" i="31"/>
  <c r="AU54" i="31"/>
  <c r="AT54" i="31"/>
  <c r="AU53" i="31"/>
  <c r="AT53" i="31"/>
  <c r="AU52" i="31"/>
  <c r="AT52" i="31"/>
  <c r="AU51" i="31"/>
  <c r="AT51" i="31"/>
  <c r="AU50" i="31"/>
  <c r="AT50" i="31"/>
  <c r="AU49" i="31"/>
  <c r="AT49" i="31"/>
  <c r="AU48" i="31"/>
  <c r="AT48" i="31"/>
  <c r="AU47" i="31"/>
  <c r="AT47" i="31"/>
  <c r="AU46" i="31"/>
  <c r="AT46" i="31"/>
  <c r="AU45" i="31"/>
  <c r="AT45" i="31"/>
  <c r="AU44" i="31"/>
  <c r="AT44" i="31"/>
  <c r="AU43" i="31"/>
  <c r="AT43" i="31"/>
  <c r="AU42" i="31"/>
  <c r="AT42" i="31"/>
  <c r="AU41" i="31"/>
  <c r="AT41" i="31"/>
  <c r="AU40" i="31"/>
  <c r="AT40" i="31"/>
  <c r="AU39" i="31"/>
  <c r="AT39" i="31"/>
  <c r="AU38" i="31"/>
  <c r="AT38" i="31"/>
  <c r="AU37" i="31"/>
  <c r="AT37" i="31"/>
  <c r="AU36" i="31"/>
  <c r="AT36" i="31"/>
  <c r="AU35" i="31"/>
  <c r="AT35" i="31"/>
  <c r="AU34" i="31"/>
  <c r="AT34" i="31"/>
  <c r="AU33" i="31"/>
  <c r="AT33" i="31"/>
  <c r="AU32" i="31"/>
  <c r="AT32" i="31"/>
  <c r="AU31" i="31"/>
  <c r="AT31" i="31"/>
  <c r="AU30" i="31"/>
  <c r="AT30" i="31"/>
  <c r="AU29" i="31"/>
  <c r="AT29" i="31"/>
  <c r="AU28" i="31"/>
  <c r="AT28" i="31"/>
  <c r="AU27" i="31"/>
  <c r="AT27" i="31"/>
  <c r="AU26" i="31"/>
  <c r="AT26" i="31"/>
  <c r="AU25" i="31"/>
  <c r="AT25" i="31"/>
  <c r="AU24" i="31"/>
  <c r="AT24" i="31"/>
  <c r="AU23" i="31"/>
  <c r="AT23" i="31"/>
  <c r="AU22" i="31"/>
  <c r="AT22" i="31"/>
  <c r="AU21" i="31"/>
  <c r="AT21" i="31"/>
  <c r="AU20" i="31"/>
  <c r="AT20" i="31"/>
  <c r="AU19" i="31"/>
  <c r="AT19" i="31"/>
  <c r="AU18" i="31"/>
  <c r="AT18" i="31"/>
  <c r="AU17" i="31"/>
  <c r="AT17" i="31"/>
  <c r="AU16" i="31"/>
  <c r="AT16" i="31"/>
  <c r="AU15" i="31"/>
  <c r="AT15" i="31"/>
  <c r="AU14" i="31"/>
  <c r="AT14" i="31"/>
  <c r="AU13" i="31"/>
  <c r="AT13" i="31"/>
  <c r="AU12" i="31"/>
  <c r="AT12" i="31"/>
  <c r="AU11" i="31"/>
  <c r="AT11" i="31"/>
  <c r="AU10" i="31"/>
  <c r="AT10" i="31"/>
  <c r="AU9" i="31"/>
  <c r="AT9" i="31"/>
  <c r="AU8" i="31"/>
  <c r="AT8" i="31"/>
  <c r="AU7" i="31"/>
  <c r="AT7" i="31"/>
  <c r="AO767" i="31"/>
  <c r="AN767" i="31"/>
  <c r="AO766" i="31"/>
  <c r="AN766" i="31"/>
  <c r="AO765" i="31"/>
  <c r="AN765" i="31"/>
  <c r="AO764" i="31"/>
  <c r="AN764" i="31"/>
  <c r="AO763" i="31"/>
  <c r="AN763" i="31"/>
  <c r="AO762" i="31"/>
  <c r="AN762" i="31"/>
  <c r="AO761" i="31"/>
  <c r="AN761" i="31"/>
  <c r="AO760" i="31"/>
  <c r="AN760" i="31"/>
  <c r="AO754" i="31"/>
  <c r="AN754" i="31"/>
  <c r="AO753" i="31"/>
  <c r="AN753" i="31"/>
  <c r="AO752" i="31"/>
  <c r="AN752" i="31"/>
  <c r="AO751" i="31"/>
  <c r="AN751" i="31"/>
  <c r="AO750" i="31"/>
  <c r="AN750" i="31"/>
  <c r="AO749" i="31"/>
  <c r="AN749" i="31"/>
  <c r="AO748" i="31"/>
  <c r="AN748" i="31"/>
  <c r="AO747" i="31"/>
  <c r="AN747" i="31"/>
  <c r="AO746" i="31"/>
  <c r="AN746" i="31"/>
  <c r="AO745" i="31"/>
  <c r="AN745" i="31"/>
  <c r="AO744" i="31"/>
  <c r="AN744" i="31"/>
  <c r="AO743" i="31"/>
  <c r="AN743" i="31"/>
  <c r="AO741" i="31"/>
  <c r="AN741" i="31"/>
  <c r="AO740" i="31"/>
  <c r="AN740" i="31"/>
  <c r="AO734" i="31"/>
  <c r="AN734" i="31"/>
  <c r="AO733" i="31"/>
  <c r="AN733" i="31"/>
  <c r="AO732" i="31"/>
  <c r="AN732" i="31"/>
  <c r="AO731" i="31"/>
  <c r="AN731" i="31"/>
  <c r="AO730" i="31"/>
  <c r="AN730" i="31"/>
  <c r="AO729" i="31"/>
  <c r="AN729" i="31"/>
  <c r="AO728" i="31"/>
  <c r="AN728" i="31"/>
  <c r="AO727" i="31"/>
  <c r="AN727" i="31"/>
  <c r="AO726" i="31"/>
  <c r="AN726" i="31"/>
  <c r="AO725" i="31"/>
  <c r="AN725" i="31"/>
  <c r="AO724" i="31"/>
  <c r="AN724" i="31"/>
  <c r="AO723" i="31"/>
  <c r="AN723" i="31"/>
  <c r="AO722" i="31"/>
  <c r="AN722" i="31"/>
  <c r="AO721" i="31"/>
  <c r="AN721" i="31"/>
  <c r="AO720" i="31"/>
  <c r="AN720" i="31"/>
  <c r="AO719" i="31"/>
  <c r="AN719" i="31"/>
  <c r="AO718" i="31"/>
  <c r="AN718" i="31"/>
  <c r="AO717" i="31"/>
  <c r="AN717" i="31"/>
  <c r="AO716" i="31"/>
  <c r="AN716" i="31"/>
  <c r="AO715" i="31"/>
  <c r="AN715" i="31"/>
  <c r="AO714" i="31"/>
  <c r="AN714" i="31"/>
  <c r="AO713" i="31"/>
  <c r="AN713" i="31"/>
  <c r="AO712" i="31"/>
  <c r="AN712" i="31"/>
  <c r="AO711" i="31"/>
  <c r="AN711" i="31"/>
  <c r="AO710" i="31"/>
  <c r="AN710" i="31"/>
  <c r="AO709" i="31"/>
  <c r="AN709" i="31"/>
  <c r="AO708" i="31"/>
  <c r="AN708" i="31"/>
  <c r="AO707" i="31"/>
  <c r="AN707" i="31"/>
  <c r="AO706" i="31"/>
  <c r="AN706" i="31"/>
  <c r="AO705" i="31"/>
  <c r="AN705" i="31"/>
  <c r="AO704" i="31"/>
  <c r="AN704" i="31"/>
  <c r="AO703" i="31"/>
  <c r="AN703" i="31"/>
  <c r="AO702" i="31"/>
  <c r="AN702" i="31"/>
  <c r="AO701" i="31"/>
  <c r="AN701" i="31"/>
  <c r="AO700" i="31"/>
  <c r="AN700" i="31"/>
  <c r="AO699" i="31"/>
  <c r="AN699" i="31"/>
  <c r="AO698" i="31"/>
  <c r="AN698" i="31"/>
  <c r="AO695" i="31"/>
  <c r="AN695" i="31"/>
  <c r="AO694" i="31"/>
  <c r="AN694" i="31"/>
  <c r="AO693" i="31"/>
  <c r="AN693" i="31"/>
  <c r="AO692" i="31"/>
  <c r="AN692" i="31"/>
  <c r="AO691" i="31"/>
  <c r="AN691" i="31"/>
  <c r="AO690" i="31"/>
  <c r="AN690" i="31"/>
  <c r="AO689" i="31"/>
  <c r="AN689" i="31"/>
  <c r="AO688" i="31"/>
  <c r="AN688" i="31"/>
  <c r="AO687" i="31"/>
  <c r="AN687" i="31"/>
  <c r="AO686" i="31"/>
  <c r="AN686" i="31"/>
  <c r="AO685" i="31"/>
  <c r="AN685" i="31"/>
  <c r="AO684" i="31"/>
  <c r="AN684" i="31"/>
  <c r="AO683" i="31"/>
  <c r="AN683" i="31"/>
  <c r="AO682" i="31"/>
  <c r="AN682" i="31"/>
  <c r="AO681" i="31"/>
  <c r="AN681" i="31"/>
  <c r="AO680" i="31"/>
  <c r="AN680" i="31"/>
  <c r="AO679" i="31"/>
  <c r="AN679" i="31"/>
  <c r="AO678" i="31"/>
  <c r="AN678" i="31"/>
  <c r="AO677" i="31"/>
  <c r="AN677" i="31"/>
  <c r="AO666" i="31"/>
  <c r="AN666" i="31"/>
  <c r="AO665" i="31"/>
  <c r="AN665" i="31"/>
  <c r="AO664" i="31"/>
  <c r="AN664" i="31"/>
  <c r="AO663" i="31"/>
  <c r="AN663" i="31"/>
  <c r="AO660" i="31"/>
  <c r="AN660" i="31"/>
  <c r="AO659" i="31"/>
  <c r="AN659" i="31"/>
  <c r="AO658" i="31"/>
  <c r="AN658" i="31"/>
  <c r="AO657" i="31"/>
  <c r="AN657" i="31"/>
  <c r="AO656" i="31"/>
  <c r="AN656" i="31"/>
  <c r="AO655" i="31"/>
  <c r="AN655" i="31"/>
  <c r="AO654" i="31"/>
  <c r="AN654" i="31"/>
  <c r="AO653" i="31"/>
  <c r="AN653" i="31"/>
  <c r="AO652" i="31"/>
  <c r="AN652" i="31"/>
  <c r="AO651" i="31"/>
  <c r="AN651" i="31"/>
  <c r="AO650" i="31"/>
  <c r="AN650" i="31"/>
  <c r="AO649" i="31"/>
  <c r="AN649" i="31"/>
  <c r="AO648" i="31"/>
  <c r="AN648" i="31"/>
  <c r="AO647" i="31"/>
  <c r="AN647" i="31"/>
  <c r="AO646" i="31"/>
  <c r="AN646" i="31"/>
  <c r="AO645" i="31"/>
  <c r="AN645" i="31"/>
  <c r="AO644" i="31"/>
  <c r="AN644" i="31"/>
  <c r="AO643" i="31"/>
  <c r="AN643" i="31"/>
  <c r="AO642" i="31"/>
  <c r="AN642" i="31"/>
  <c r="AO641" i="31"/>
  <c r="AN641" i="31"/>
  <c r="AO640" i="31"/>
  <c r="AN640" i="31"/>
  <c r="AO639" i="31"/>
  <c r="AN639" i="31"/>
  <c r="AO638" i="31"/>
  <c r="AN638" i="31"/>
  <c r="AO637" i="31"/>
  <c r="AN637" i="31"/>
  <c r="AO636" i="31"/>
  <c r="AN636" i="31"/>
  <c r="AO635" i="31"/>
  <c r="AN635" i="31"/>
  <c r="AO628" i="31"/>
  <c r="AN628" i="31"/>
  <c r="AO627" i="31"/>
  <c r="AN627" i="31"/>
  <c r="AO626" i="31"/>
  <c r="AN626" i="31"/>
  <c r="AO625" i="31"/>
  <c r="AN625" i="31"/>
  <c r="AO624" i="31"/>
  <c r="AN624" i="31"/>
  <c r="AO623" i="31"/>
  <c r="AN623" i="31"/>
  <c r="AO622" i="31"/>
  <c r="AN622" i="31"/>
  <c r="AO621" i="31"/>
  <c r="AN621" i="31"/>
  <c r="AO618" i="31"/>
  <c r="AN618" i="31"/>
  <c r="AO617" i="31"/>
  <c r="AN617" i="31"/>
  <c r="AO616" i="31"/>
  <c r="AN616" i="31"/>
  <c r="AO615" i="31"/>
  <c r="AN615" i="31"/>
  <c r="AO614" i="31"/>
  <c r="AN614" i="31"/>
  <c r="AO613" i="31"/>
  <c r="AN613" i="31"/>
  <c r="AO612" i="31"/>
  <c r="AN612" i="31"/>
  <c r="AO609" i="31"/>
  <c r="AN609" i="31"/>
  <c r="AO607" i="31"/>
  <c r="AN607" i="31"/>
  <c r="AO606" i="31"/>
  <c r="AN606" i="31"/>
  <c r="AO605" i="31"/>
  <c r="AN605" i="31"/>
  <c r="AO604" i="31"/>
  <c r="AN604" i="31"/>
  <c r="AO603" i="31"/>
  <c r="AN603" i="31"/>
  <c r="AO602" i="31"/>
  <c r="AN602" i="31"/>
  <c r="AO601" i="31"/>
  <c r="AN601" i="31"/>
  <c r="AO600" i="31"/>
  <c r="AN600" i="31"/>
  <c r="AO599" i="31"/>
  <c r="AN599" i="31"/>
  <c r="AO598" i="31"/>
  <c r="AN598" i="31"/>
  <c r="AO597" i="31"/>
  <c r="AN597" i="31"/>
  <c r="AO596" i="31"/>
  <c r="AN596" i="31"/>
  <c r="AO595" i="31"/>
  <c r="AN595" i="31"/>
  <c r="AO594" i="31"/>
  <c r="AN594" i="31"/>
  <c r="AO593" i="31"/>
  <c r="AN593" i="31"/>
  <c r="AO592" i="31"/>
  <c r="AN592" i="31"/>
  <c r="AO591" i="31"/>
  <c r="AN591" i="31"/>
  <c r="AO590" i="31"/>
  <c r="AN590" i="31"/>
  <c r="AO589" i="31"/>
  <c r="AN589" i="31"/>
  <c r="AO588" i="31"/>
  <c r="AN588" i="31"/>
  <c r="AO587" i="31"/>
  <c r="AN587" i="31"/>
  <c r="AO586" i="31"/>
  <c r="AN586" i="31"/>
  <c r="AO585" i="31"/>
  <c r="AN585" i="31"/>
  <c r="AO584" i="31"/>
  <c r="AN584" i="31"/>
  <c r="AO583" i="31"/>
  <c r="AN583" i="31"/>
  <c r="AO582" i="31"/>
  <c r="AN582" i="31"/>
  <c r="AO581" i="31"/>
  <c r="AN581" i="31"/>
  <c r="AO580" i="31"/>
  <c r="AN580" i="31"/>
  <c r="AO579" i="31"/>
  <c r="AN579" i="31"/>
  <c r="AO578" i="31"/>
  <c r="AN578" i="31"/>
  <c r="AO577" i="31"/>
  <c r="AN577" i="31"/>
  <c r="AO576" i="31"/>
  <c r="AN576" i="31"/>
  <c r="AO575" i="31"/>
  <c r="AN575" i="31"/>
  <c r="AO574" i="31"/>
  <c r="AN574" i="31"/>
  <c r="AO573" i="31"/>
  <c r="AN573" i="31"/>
  <c r="AO572" i="31"/>
  <c r="AN572" i="31"/>
  <c r="AO571" i="31"/>
  <c r="AN571" i="31"/>
  <c r="AO570" i="31"/>
  <c r="AN570" i="31"/>
  <c r="AO569" i="31"/>
  <c r="AN569" i="31"/>
  <c r="AO568" i="31"/>
  <c r="AN568" i="31"/>
  <c r="AO567" i="31"/>
  <c r="AN567" i="31"/>
  <c r="AO566" i="31"/>
  <c r="AN566" i="31"/>
  <c r="AO565" i="31"/>
  <c r="AN565" i="31"/>
  <c r="AO564" i="31"/>
  <c r="AN564" i="31"/>
  <c r="AO563" i="31"/>
  <c r="AN563" i="31"/>
  <c r="AO562" i="31"/>
  <c r="AN562" i="31"/>
  <c r="AO561" i="31"/>
  <c r="AN561" i="31"/>
  <c r="AO557" i="31"/>
  <c r="AN557" i="31"/>
  <c r="AO556" i="31"/>
  <c r="AN556" i="31"/>
  <c r="AO555" i="31"/>
  <c r="AN555" i="31"/>
  <c r="AO554" i="31"/>
  <c r="AN554" i="31"/>
  <c r="AO553" i="31"/>
  <c r="AN553" i="31"/>
  <c r="AO552" i="31"/>
  <c r="AN552" i="31"/>
  <c r="AO551" i="31"/>
  <c r="AN551" i="31"/>
  <c r="AO548" i="31"/>
  <c r="AN548" i="31"/>
  <c r="AO547" i="31"/>
  <c r="AN547" i="31"/>
  <c r="AO546" i="31"/>
  <c r="AN546" i="31"/>
  <c r="AO545" i="31"/>
  <c r="AN545" i="31"/>
  <c r="AO542" i="31"/>
  <c r="AN542" i="31"/>
  <c r="AO541" i="31"/>
  <c r="AN541" i="31"/>
  <c r="AO540" i="31"/>
  <c r="AN540" i="31"/>
  <c r="AO539" i="31"/>
  <c r="AN539" i="31"/>
  <c r="AO538" i="31"/>
  <c r="AN538" i="31"/>
  <c r="AO537" i="31"/>
  <c r="AN537" i="31"/>
  <c r="AO534" i="31"/>
  <c r="AN534" i="31"/>
  <c r="AO533" i="31"/>
  <c r="AN533" i="31"/>
  <c r="AO532" i="31"/>
  <c r="AN532" i="31"/>
  <c r="AO531" i="31"/>
  <c r="AN531" i="31"/>
  <c r="AO530" i="31"/>
  <c r="AN530" i="31"/>
  <c r="AO529" i="31"/>
  <c r="AN529" i="31"/>
  <c r="AO528" i="31"/>
  <c r="AN528" i="31"/>
  <c r="AO525" i="31"/>
  <c r="AN525" i="31"/>
  <c r="AO524" i="31"/>
  <c r="AN524" i="31"/>
  <c r="AO523" i="31"/>
  <c r="AN523" i="31"/>
  <c r="AO520" i="31"/>
  <c r="AN520" i="31"/>
  <c r="AO519" i="31"/>
  <c r="AN519" i="31"/>
  <c r="AO518" i="31"/>
  <c r="AN518" i="31"/>
  <c r="AO517" i="31"/>
  <c r="AN517" i="31"/>
  <c r="AO516" i="31"/>
  <c r="AN516" i="31"/>
  <c r="AO515" i="31"/>
  <c r="AN515" i="31"/>
  <c r="AO514" i="31"/>
  <c r="AN514" i="31"/>
  <c r="AO513" i="31"/>
  <c r="AN513" i="31"/>
  <c r="AO512" i="31"/>
  <c r="AN512" i="31"/>
  <c r="AO511" i="31"/>
  <c r="AN511" i="31"/>
  <c r="AO510" i="31"/>
  <c r="AN510" i="31"/>
  <c r="AO509" i="31"/>
  <c r="AN509" i="31"/>
  <c r="AO508" i="31"/>
  <c r="AN508" i="31"/>
  <c r="AO507" i="31"/>
  <c r="AN507" i="31"/>
  <c r="AO506" i="31"/>
  <c r="AN506" i="31"/>
  <c r="AO505" i="31"/>
  <c r="AN505" i="31"/>
  <c r="AO504" i="31"/>
  <c r="AN504" i="31"/>
  <c r="AO503" i="31"/>
  <c r="AN503" i="31"/>
  <c r="AO502" i="31"/>
  <c r="AN502" i="31"/>
  <c r="AO501" i="31"/>
  <c r="AN501" i="31"/>
  <c r="AO500" i="31"/>
  <c r="AN500" i="31"/>
  <c r="AO499" i="31"/>
  <c r="AN499" i="31"/>
  <c r="AO498" i="31"/>
  <c r="AN498" i="31"/>
  <c r="AO497" i="31"/>
  <c r="AN497" i="31"/>
  <c r="AO496" i="31"/>
  <c r="AN496" i="31"/>
  <c r="AO495" i="31"/>
  <c r="AN495" i="31"/>
  <c r="AO492" i="31"/>
  <c r="AN492" i="31"/>
  <c r="AO491" i="31"/>
  <c r="AN491" i="31"/>
  <c r="AO490" i="31"/>
  <c r="AN490" i="31"/>
  <c r="AO489" i="31"/>
  <c r="AN489" i="31"/>
  <c r="AO488" i="31"/>
  <c r="AN488" i="31"/>
  <c r="AO487" i="31"/>
  <c r="AN487" i="31"/>
  <c r="AO486" i="31"/>
  <c r="AN486" i="31"/>
  <c r="AO485" i="31"/>
  <c r="AN485" i="31"/>
  <c r="AO484" i="31"/>
  <c r="AN484" i="31"/>
  <c r="AO480" i="31"/>
  <c r="AN480" i="31"/>
  <c r="AO479" i="31"/>
  <c r="AN479" i="31"/>
  <c r="AO478" i="31"/>
  <c r="AN478" i="31"/>
  <c r="AO477" i="31"/>
  <c r="AN477" i="31"/>
  <c r="AO476" i="31"/>
  <c r="AN476" i="31"/>
  <c r="AO475" i="31"/>
  <c r="AN475" i="31"/>
  <c r="AO474" i="31"/>
  <c r="AN474" i="31"/>
  <c r="AO473" i="31"/>
  <c r="AN473" i="31"/>
  <c r="AO470" i="31"/>
  <c r="AN470" i="31"/>
  <c r="AO469" i="31"/>
  <c r="AN469" i="31"/>
  <c r="AO468" i="31"/>
  <c r="AN468" i="31"/>
  <c r="AO467" i="31"/>
  <c r="AN467" i="31"/>
  <c r="AO466" i="31"/>
  <c r="AN466" i="31"/>
  <c r="AO463" i="31"/>
  <c r="AN463" i="31"/>
  <c r="AO462" i="31"/>
  <c r="AN462" i="31"/>
  <c r="AO459" i="31"/>
  <c r="AN459" i="31"/>
  <c r="AO458" i="31"/>
  <c r="AN458" i="31"/>
  <c r="AO457" i="31"/>
  <c r="AN457" i="31"/>
  <c r="AO456" i="31"/>
  <c r="AN456" i="31"/>
  <c r="AO455" i="31"/>
  <c r="AN455" i="31"/>
  <c r="AO454" i="31"/>
  <c r="AN454" i="31"/>
  <c r="AO453" i="31"/>
  <c r="AN453" i="31"/>
  <c r="AO450" i="31"/>
  <c r="AN450" i="31"/>
  <c r="AO449" i="31"/>
  <c r="AN449" i="31"/>
  <c r="AO448" i="31"/>
  <c r="AN448" i="31"/>
  <c r="AO447" i="31"/>
  <c r="AN447" i="31"/>
  <c r="AO446" i="31"/>
  <c r="AN446" i="31"/>
  <c r="AO445" i="31"/>
  <c r="AN445" i="31"/>
  <c r="AO444" i="31"/>
  <c r="AN444" i="31"/>
  <c r="AO443" i="31"/>
  <c r="AN443" i="31"/>
  <c r="AO442" i="31"/>
  <c r="AN442" i="31"/>
  <c r="AO441" i="31"/>
  <c r="AN441" i="31"/>
  <c r="AO440" i="31"/>
  <c r="AN440" i="31"/>
  <c r="AO439" i="31"/>
  <c r="AN439" i="31"/>
  <c r="AO438" i="31"/>
  <c r="AN438" i="31"/>
  <c r="AO437" i="31"/>
  <c r="AN437" i="31"/>
  <c r="AO436" i="31"/>
  <c r="AN436" i="31"/>
  <c r="AO435" i="31"/>
  <c r="AN435" i="31"/>
  <c r="AO432" i="31"/>
  <c r="AN432" i="31"/>
  <c r="AO431" i="31"/>
  <c r="AN431" i="31"/>
  <c r="AO427" i="31"/>
  <c r="AN427" i="31"/>
  <c r="AO424" i="31"/>
  <c r="AN424" i="31"/>
  <c r="AP417" i="31"/>
  <c r="AO417" i="31"/>
  <c r="AN417" i="31"/>
  <c r="AO415" i="31"/>
  <c r="AN415" i="31"/>
  <c r="AO414" i="31"/>
  <c r="AN414" i="31"/>
  <c r="AO413" i="31"/>
  <c r="AN413" i="31"/>
  <c r="AO412" i="31"/>
  <c r="AN412" i="31"/>
  <c r="AO411" i="31"/>
  <c r="AN411" i="31"/>
  <c r="AO410" i="31"/>
  <c r="AN410" i="31"/>
  <c r="AO409" i="31"/>
  <c r="AN409" i="31"/>
  <c r="AO408" i="31"/>
  <c r="AN408" i="31"/>
  <c r="AO407" i="31"/>
  <c r="AN407" i="31"/>
  <c r="AO406" i="31"/>
  <c r="AN406" i="31"/>
  <c r="AO405" i="31"/>
  <c r="AN405" i="31"/>
  <c r="AO404" i="31"/>
  <c r="AN404" i="31"/>
  <c r="AO401" i="31"/>
  <c r="AN401" i="31"/>
  <c r="AO400" i="31"/>
  <c r="AN400" i="31"/>
  <c r="AO399" i="31"/>
  <c r="AN399" i="31"/>
  <c r="AO398" i="31"/>
  <c r="AN398" i="31"/>
  <c r="AO397" i="31"/>
  <c r="AN397" i="31"/>
  <c r="AO396" i="31"/>
  <c r="AN396" i="31"/>
  <c r="AO395" i="31"/>
  <c r="AN395" i="31"/>
  <c r="AO394" i="31"/>
  <c r="AN394" i="31"/>
  <c r="AO393" i="31"/>
  <c r="AN393" i="31"/>
  <c r="AO392" i="31"/>
  <c r="AN392" i="31"/>
  <c r="AO391" i="31"/>
  <c r="AN391" i="31"/>
  <c r="AO390" i="31"/>
  <c r="AN390" i="31"/>
  <c r="AO389" i="31"/>
  <c r="AN389" i="31"/>
  <c r="AO388" i="31"/>
  <c r="AN388" i="31"/>
  <c r="AO387" i="31"/>
  <c r="AN387" i="31"/>
  <c r="AO386" i="31"/>
  <c r="AN386" i="31"/>
  <c r="AO385" i="31"/>
  <c r="AN385" i="31"/>
  <c r="AO384" i="31"/>
  <c r="AN384" i="31"/>
  <c r="AO383" i="31"/>
  <c r="AN383" i="31"/>
  <c r="AO382" i="31"/>
  <c r="AN382" i="31"/>
  <c r="AO381" i="31"/>
  <c r="AN381" i="31"/>
  <c r="AO380" i="31"/>
  <c r="AN380" i="31"/>
  <c r="AO379" i="31"/>
  <c r="AN379" i="31"/>
  <c r="AO378" i="31"/>
  <c r="AN378" i="31"/>
  <c r="AO377" i="31"/>
  <c r="AN377" i="31"/>
  <c r="AO376" i="31"/>
  <c r="AN376" i="31"/>
  <c r="AO375" i="31"/>
  <c r="AN375" i="31"/>
  <c r="AO374" i="31"/>
  <c r="AN374" i="31"/>
  <c r="AO373" i="31"/>
  <c r="AN373" i="31"/>
  <c r="AO372" i="31"/>
  <c r="AN372" i="31"/>
  <c r="AO371" i="31"/>
  <c r="AN371" i="31"/>
  <c r="AO370" i="31"/>
  <c r="AN370" i="31"/>
  <c r="AO369" i="31"/>
  <c r="AN369" i="31"/>
  <c r="AO368" i="31"/>
  <c r="AN368" i="31"/>
  <c r="AO359" i="31"/>
  <c r="AN359" i="31"/>
  <c r="AO358" i="31"/>
  <c r="AN358" i="31"/>
  <c r="AO357" i="31"/>
  <c r="AN357" i="31"/>
  <c r="AO356" i="31"/>
  <c r="AN356" i="31"/>
  <c r="AO355" i="31"/>
  <c r="AN355" i="31"/>
  <c r="AO354" i="31"/>
  <c r="AN354" i="31"/>
  <c r="AO351" i="31"/>
  <c r="AN351" i="31"/>
  <c r="AO350" i="31"/>
  <c r="AN350" i="31"/>
  <c r="AO349" i="31"/>
  <c r="AN349" i="31"/>
  <c r="AO348" i="31"/>
  <c r="AN348" i="31"/>
  <c r="AO347" i="31"/>
  <c r="AN347" i="31"/>
  <c r="AO346" i="31"/>
  <c r="AN346" i="31"/>
  <c r="AO345" i="31"/>
  <c r="AN345" i="31"/>
  <c r="AO344" i="31"/>
  <c r="AN344" i="31"/>
  <c r="AO343" i="31"/>
  <c r="AN343" i="31"/>
  <c r="AO342" i="31"/>
  <c r="AN342" i="31"/>
  <c r="AO341" i="31"/>
  <c r="AN341" i="31"/>
  <c r="AO340" i="31"/>
  <c r="AN340" i="31"/>
  <c r="AO339" i="31"/>
  <c r="AN339" i="31"/>
  <c r="AO338" i="31"/>
  <c r="AN338" i="31"/>
  <c r="AO337" i="31"/>
  <c r="AN337" i="31"/>
  <c r="AO336" i="31"/>
  <c r="AN336" i="31"/>
  <c r="AO335" i="31"/>
  <c r="AN335" i="31"/>
  <c r="AO334" i="31"/>
  <c r="AN334" i="31"/>
  <c r="AO333" i="31"/>
  <c r="AN333" i="31"/>
  <c r="AO332" i="31"/>
  <c r="AN332" i="31"/>
  <c r="AO331" i="31"/>
  <c r="AN331" i="31"/>
  <c r="AO330" i="31"/>
  <c r="AN330" i="31"/>
  <c r="AO326" i="31"/>
  <c r="AN326" i="31"/>
  <c r="AO325" i="31"/>
  <c r="AN325" i="31"/>
  <c r="AO324" i="31"/>
  <c r="AN324" i="31"/>
  <c r="AO321" i="31"/>
  <c r="AN321" i="31"/>
  <c r="AO320" i="31"/>
  <c r="AN320" i="31"/>
  <c r="AO319" i="31"/>
  <c r="AN319" i="31"/>
  <c r="AO318" i="31"/>
  <c r="AN318" i="31"/>
  <c r="AO317" i="31"/>
  <c r="AN317" i="31"/>
  <c r="AO316" i="31"/>
  <c r="AN316" i="31"/>
  <c r="AO315" i="31"/>
  <c r="AN315" i="31"/>
  <c r="AO314" i="31"/>
  <c r="AN314" i="31"/>
  <c r="AO313" i="31"/>
  <c r="AN313" i="31"/>
  <c r="AO312" i="31"/>
  <c r="AN312" i="31"/>
  <c r="AO311" i="31"/>
  <c r="AN311" i="31"/>
  <c r="AO310" i="31"/>
  <c r="AN310" i="31"/>
  <c r="AO309" i="31"/>
  <c r="AN309" i="31"/>
  <c r="AO308" i="31"/>
  <c r="AN308" i="31"/>
  <c r="AO307" i="31"/>
  <c r="AN307" i="31"/>
  <c r="AO306" i="31"/>
  <c r="AN306" i="31"/>
  <c r="AO305" i="31"/>
  <c r="AN305" i="31"/>
  <c r="AO304" i="31"/>
  <c r="AN304" i="31"/>
  <c r="AO303" i="31"/>
  <c r="AN303" i="31"/>
  <c r="AO302" i="31"/>
  <c r="AN302" i="31"/>
  <c r="AO301" i="31"/>
  <c r="AN301" i="31"/>
  <c r="AO300" i="31"/>
  <c r="AN300" i="31"/>
  <c r="AO299" i="31"/>
  <c r="AN299" i="31"/>
  <c r="AO298" i="31"/>
  <c r="AN298" i="31"/>
  <c r="AO297" i="31"/>
  <c r="AN297" i="31"/>
  <c r="AO296" i="31"/>
  <c r="AN296" i="31"/>
  <c r="AO295" i="31"/>
  <c r="AN295" i="31"/>
  <c r="AO294" i="31"/>
  <c r="AN294" i="31"/>
  <c r="AO293" i="31"/>
  <c r="AN293" i="31"/>
  <c r="AO292" i="31"/>
  <c r="AN292" i="31"/>
  <c r="AO291" i="31"/>
  <c r="AN291" i="31"/>
  <c r="AO290" i="31"/>
  <c r="AN290" i="31"/>
  <c r="AO289" i="31"/>
  <c r="AN289" i="31"/>
  <c r="AO288" i="31"/>
  <c r="AN288" i="31"/>
  <c r="AO287" i="31"/>
  <c r="AN287" i="31"/>
  <c r="AO286" i="31"/>
  <c r="AN286" i="31"/>
  <c r="AO285" i="31"/>
  <c r="AN285" i="31"/>
  <c r="AO284" i="31"/>
  <c r="AN284" i="31"/>
  <c r="AO283" i="31"/>
  <c r="AN283" i="31"/>
  <c r="AO282" i="31"/>
  <c r="AN282" i="31"/>
  <c r="AO281" i="31"/>
  <c r="AN281" i="31"/>
  <c r="AO280" i="31"/>
  <c r="AN280" i="31"/>
  <c r="AO279" i="31"/>
  <c r="AN279" i="31"/>
  <c r="AO278" i="31"/>
  <c r="AN278" i="31"/>
  <c r="AO277" i="31"/>
  <c r="AN277" i="31"/>
  <c r="AO276" i="31"/>
  <c r="AN276" i="31"/>
  <c r="AO275" i="31"/>
  <c r="AN275" i="31"/>
  <c r="AO274" i="31"/>
  <c r="AN274" i="31"/>
  <c r="AO273" i="31"/>
  <c r="AN273" i="31"/>
  <c r="AO272" i="31"/>
  <c r="AN272" i="31"/>
  <c r="AO269" i="31"/>
  <c r="AN269" i="31"/>
  <c r="AO268" i="31"/>
  <c r="AN268" i="31"/>
  <c r="AO267" i="31"/>
  <c r="AN267" i="31"/>
  <c r="AO266" i="31"/>
  <c r="AN266" i="31"/>
  <c r="AO265" i="31"/>
  <c r="AN265" i="31"/>
  <c r="AO264" i="31"/>
  <c r="AN264" i="31"/>
  <c r="AO263" i="31"/>
  <c r="AN263" i="31"/>
  <c r="AO262" i="31"/>
  <c r="AN262" i="31"/>
  <c r="AO261" i="31"/>
  <c r="AN261" i="31"/>
  <c r="AO260" i="31"/>
  <c r="AN260" i="31"/>
  <c r="AO259" i="31"/>
  <c r="AN259" i="31"/>
  <c r="AO258" i="31"/>
  <c r="AN258" i="31"/>
  <c r="AO257" i="31"/>
  <c r="AN257" i="31"/>
  <c r="AO256" i="31"/>
  <c r="AN256" i="31"/>
  <c r="AO255" i="31"/>
  <c r="AN255" i="31"/>
  <c r="AO254" i="31"/>
  <c r="AN254" i="31"/>
  <c r="AO253" i="31"/>
  <c r="AN253" i="31"/>
  <c r="AO252" i="31"/>
  <c r="AN252" i="31"/>
  <c r="AO251" i="31"/>
  <c r="AN251" i="31"/>
  <c r="AO250" i="31"/>
  <c r="AN250" i="31"/>
  <c r="AO249" i="31"/>
  <c r="AN249" i="31"/>
  <c r="AO248" i="31"/>
  <c r="AN248" i="31"/>
  <c r="AO247" i="31"/>
  <c r="AN247" i="31"/>
  <c r="AO246" i="31"/>
  <c r="AN246" i="31"/>
  <c r="AO245" i="31"/>
  <c r="AN245" i="31"/>
  <c r="AO244" i="31"/>
  <c r="AN244" i="31"/>
  <c r="AO243" i="31"/>
  <c r="AN243" i="31"/>
  <c r="AO242" i="31"/>
  <c r="AN242" i="31"/>
  <c r="AO241" i="31"/>
  <c r="AN241" i="31"/>
  <c r="AO240" i="31"/>
  <c r="AN240" i="31"/>
  <c r="AO239" i="31"/>
  <c r="AN239" i="31"/>
  <c r="AO238" i="31"/>
  <c r="AN238" i="31"/>
  <c r="AO237" i="31"/>
  <c r="AN237" i="31"/>
  <c r="AO236" i="31"/>
  <c r="AN236" i="31"/>
  <c r="AO235" i="31"/>
  <c r="AN235" i="31"/>
  <c r="AO234" i="31"/>
  <c r="AN234" i="31"/>
  <c r="AO233" i="31"/>
  <c r="AN233" i="31"/>
  <c r="AO232" i="31"/>
  <c r="AN232" i="31"/>
  <c r="AO231" i="31"/>
  <c r="AN231" i="31"/>
  <c r="AO230" i="31"/>
  <c r="AN230" i="31"/>
  <c r="AO229" i="31"/>
  <c r="AN229" i="31"/>
  <c r="AO228" i="31"/>
  <c r="AN228" i="31"/>
  <c r="AO227" i="31"/>
  <c r="AN227" i="31"/>
  <c r="AO226" i="31"/>
  <c r="AN226" i="31"/>
  <c r="AO225" i="31"/>
  <c r="AN225" i="31"/>
  <c r="AO224" i="31"/>
  <c r="AN224" i="31"/>
  <c r="AO223" i="31"/>
  <c r="AN223" i="31"/>
  <c r="AO222" i="31"/>
  <c r="AN222" i="31"/>
  <c r="AO221" i="31"/>
  <c r="AN221" i="31"/>
  <c r="AO220" i="31"/>
  <c r="AN220" i="31"/>
  <c r="AO215" i="31"/>
  <c r="AN215" i="31"/>
  <c r="AO214" i="31"/>
  <c r="AN214" i="31"/>
  <c r="AO213" i="31"/>
  <c r="AN213" i="31"/>
  <c r="AO212" i="31"/>
  <c r="AN212" i="31"/>
  <c r="AO211" i="31"/>
  <c r="AN211" i="31"/>
  <c r="AO210" i="31"/>
  <c r="AN210" i="31"/>
  <c r="AO209" i="31"/>
  <c r="AN209" i="31"/>
  <c r="AO208" i="31"/>
  <c r="AN208" i="31"/>
  <c r="AO205" i="31"/>
  <c r="AN205" i="31"/>
  <c r="AO204" i="31"/>
  <c r="AN204" i="31"/>
  <c r="AO203" i="31"/>
  <c r="AN203" i="31"/>
  <c r="AO200" i="31"/>
  <c r="AN200" i="31"/>
  <c r="AO199" i="31"/>
  <c r="AN199" i="31"/>
  <c r="AO198" i="31"/>
  <c r="AN198" i="31"/>
  <c r="AO197" i="31"/>
  <c r="AN197" i="31"/>
  <c r="AO196" i="31"/>
  <c r="AN196" i="31"/>
  <c r="AO195" i="31"/>
  <c r="AN195" i="31"/>
  <c r="AO194" i="31"/>
  <c r="AN194" i="31"/>
  <c r="AO193" i="31"/>
  <c r="AN193" i="31"/>
  <c r="AO190" i="31"/>
  <c r="AN190" i="31"/>
  <c r="AO189" i="31"/>
  <c r="AN189" i="31"/>
  <c r="AO188" i="31"/>
  <c r="AN188" i="31"/>
  <c r="AO187" i="31"/>
  <c r="AN187" i="31"/>
  <c r="AO186" i="31"/>
  <c r="AN186" i="31"/>
  <c r="AO185" i="31"/>
  <c r="AN185" i="31"/>
  <c r="AO184" i="31"/>
  <c r="AN184" i="31"/>
  <c r="AO183" i="31"/>
  <c r="AN183" i="31"/>
  <c r="AO182" i="31"/>
  <c r="AN182" i="31"/>
  <c r="AO181" i="31"/>
  <c r="AN181" i="31"/>
  <c r="AO180" i="31"/>
  <c r="AN180" i="31"/>
  <c r="AO179" i="31"/>
  <c r="AN179" i="31"/>
  <c r="AO178" i="31"/>
  <c r="AN178" i="31"/>
  <c r="AO177" i="31"/>
  <c r="AN177" i="31"/>
  <c r="AO176" i="31"/>
  <c r="AN176" i="31"/>
  <c r="AO175" i="31"/>
  <c r="AN175" i="31"/>
  <c r="AO174" i="31"/>
  <c r="AN174" i="31"/>
  <c r="AO173" i="31"/>
  <c r="AN173" i="31"/>
  <c r="AO172" i="31"/>
  <c r="AN172" i="31"/>
  <c r="AO171" i="31"/>
  <c r="AN171" i="31"/>
  <c r="AO170" i="31"/>
  <c r="AN170" i="31"/>
  <c r="AO169" i="31"/>
  <c r="AN169" i="31"/>
  <c r="AO168" i="31"/>
  <c r="AN168" i="31"/>
  <c r="AO167" i="31"/>
  <c r="AN167" i="31"/>
  <c r="AO166" i="31"/>
  <c r="AN166" i="31"/>
  <c r="AO165" i="31"/>
  <c r="AN165" i="31"/>
  <c r="AO164" i="31"/>
  <c r="AN164" i="31"/>
  <c r="AO163" i="31"/>
  <c r="AN163" i="31"/>
  <c r="AO162" i="31"/>
  <c r="AN162" i="31"/>
  <c r="AO161" i="31"/>
  <c r="AN161" i="31"/>
  <c r="AO160" i="31"/>
  <c r="AN160" i="31"/>
  <c r="AO157" i="31"/>
  <c r="AN157" i="31"/>
  <c r="AO156" i="31"/>
  <c r="AN156" i="31"/>
  <c r="AO155" i="31"/>
  <c r="AN155" i="31"/>
  <c r="AO154" i="31"/>
  <c r="AN154" i="31"/>
  <c r="AO153" i="31"/>
  <c r="AN153" i="31"/>
  <c r="AO152" i="31"/>
  <c r="AN152" i="31"/>
  <c r="AO151" i="31"/>
  <c r="AN151" i="31"/>
  <c r="AO150" i="31"/>
  <c r="AN150" i="31"/>
  <c r="AO149" i="31"/>
  <c r="AN149" i="31"/>
  <c r="AO148" i="31"/>
  <c r="AN148" i="31"/>
  <c r="AO147" i="31"/>
  <c r="AN147" i="31"/>
  <c r="AO146" i="31"/>
  <c r="AN146" i="31"/>
  <c r="AO145" i="31"/>
  <c r="AN145" i="31"/>
  <c r="AO144" i="31"/>
  <c r="AN144" i="31"/>
  <c r="AO143" i="31"/>
  <c r="AN143" i="31"/>
  <c r="AO142" i="31"/>
  <c r="AN142" i="31"/>
  <c r="AO141" i="31"/>
  <c r="AN141" i="31"/>
  <c r="AO140" i="31"/>
  <c r="AN140" i="31"/>
  <c r="AO139" i="31"/>
  <c r="AN139" i="31"/>
  <c r="AO138" i="31"/>
  <c r="AN138" i="31"/>
  <c r="AO137" i="31"/>
  <c r="AN137" i="31"/>
  <c r="AO136" i="31"/>
  <c r="AN136" i="31"/>
  <c r="AO135" i="31"/>
  <c r="AN135" i="31"/>
  <c r="AO134" i="31"/>
  <c r="AN134" i="31"/>
  <c r="AO133" i="31"/>
  <c r="AN133" i="31"/>
  <c r="AO132" i="31"/>
  <c r="AN132" i="31"/>
  <c r="AO131" i="31"/>
  <c r="AN131" i="31"/>
  <c r="AO130" i="31"/>
  <c r="AN130" i="31"/>
  <c r="AO129" i="31"/>
  <c r="AN129" i="31"/>
  <c r="AO128" i="31"/>
  <c r="AN128" i="31"/>
  <c r="AO127" i="31"/>
  <c r="AN127" i="31"/>
  <c r="AO124" i="31"/>
  <c r="AN124" i="31"/>
  <c r="AO123" i="31"/>
  <c r="AN123" i="31"/>
  <c r="AO122" i="31"/>
  <c r="AN122" i="31"/>
  <c r="AO119" i="31"/>
  <c r="AN119" i="31"/>
  <c r="AO118" i="31"/>
  <c r="AN118" i="31"/>
  <c r="AO117" i="31"/>
  <c r="AN117" i="31"/>
  <c r="AO116" i="31"/>
  <c r="AN116" i="31"/>
  <c r="AO115" i="31"/>
  <c r="AN115" i="31"/>
  <c r="AO110" i="31"/>
  <c r="AN110" i="31"/>
  <c r="AO109" i="31"/>
  <c r="AN109" i="31"/>
  <c r="AO108" i="31"/>
  <c r="AN108" i="31"/>
  <c r="AO107" i="31"/>
  <c r="AN107" i="31"/>
  <c r="AO106" i="31"/>
  <c r="AN106" i="31"/>
  <c r="AO105" i="31"/>
  <c r="AN105" i="31"/>
  <c r="AO104" i="31"/>
  <c r="AN104" i="31"/>
  <c r="AO103" i="31"/>
  <c r="AN103" i="31"/>
  <c r="AO102" i="31"/>
  <c r="AN102" i="31"/>
  <c r="AO101" i="31"/>
  <c r="AN101" i="31"/>
  <c r="AO100" i="31"/>
  <c r="AN100" i="31"/>
  <c r="AO99" i="31"/>
  <c r="AN99" i="31"/>
  <c r="AO98" i="31"/>
  <c r="AN98" i="31"/>
  <c r="AO97" i="31"/>
  <c r="AN97" i="31"/>
  <c r="AO96" i="31"/>
  <c r="AN96" i="31"/>
  <c r="AO95" i="31"/>
  <c r="AN95" i="31"/>
  <c r="AO94" i="31"/>
  <c r="AN94" i="31"/>
  <c r="AO93" i="31"/>
  <c r="AN93" i="31"/>
  <c r="AO92" i="31"/>
  <c r="AN92" i="31"/>
  <c r="AO91" i="31"/>
  <c r="AN91" i="31"/>
  <c r="AO90" i="31"/>
  <c r="AN90" i="31"/>
  <c r="AO89" i="31"/>
  <c r="AN89" i="31"/>
  <c r="AO88" i="31"/>
  <c r="AN88" i="31"/>
  <c r="AO87" i="31"/>
  <c r="AN87" i="31"/>
  <c r="AO86" i="31"/>
  <c r="AN86" i="31"/>
  <c r="AO85" i="31"/>
  <c r="AN85" i="31"/>
  <c r="AO84" i="31"/>
  <c r="AN84" i="31"/>
  <c r="AO83" i="31"/>
  <c r="AN83" i="31"/>
  <c r="AO82" i="31"/>
  <c r="AN82" i="31"/>
  <c r="AO81" i="31"/>
  <c r="AN81" i="31"/>
  <c r="AO80" i="31"/>
  <c r="AN80" i="31"/>
  <c r="AO79" i="31"/>
  <c r="AN79" i="31"/>
  <c r="AO78" i="31"/>
  <c r="AN78" i="31"/>
  <c r="AO75" i="31"/>
  <c r="AN75" i="31"/>
  <c r="AO74" i="31"/>
  <c r="AN74" i="31"/>
  <c r="AO73" i="31"/>
  <c r="AN73" i="31"/>
  <c r="AO72" i="31"/>
  <c r="AN72" i="31"/>
  <c r="AO71" i="31"/>
  <c r="AN71" i="31"/>
  <c r="AO70" i="31"/>
  <c r="AN70" i="31"/>
  <c r="AO69" i="31"/>
  <c r="AN69" i="31"/>
  <c r="AO68" i="31"/>
  <c r="AN68" i="31"/>
  <c r="AO67" i="31"/>
  <c r="AN67" i="31"/>
  <c r="AO66" i="31"/>
  <c r="AN66" i="31"/>
  <c r="AO65" i="31"/>
  <c r="AN65" i="31"/>
  <c r="AO64" i="31"/>
  <c r="AN64" i="31"/>
  <c r="AO63" i="31"/>
  <c r="AN63" i="31"/>
  <c r="AO62" i="31"/>
  <c r="AN62" i="31"/>
  <c r="AO61" i="31"/>
  <c r="AN61" i="31"/>
  <c r="AO60" i="31"/>
  <c r="AN60" i="31"/>
  <c r="AO59" i="31"/>
  <c r="AN59" i="31"/>
  <c r="AO58" i="31"/>
  <c r="AN58" i="31"/>
  <c r="AO57" i="31"/>
  <c r="AN57" i="31"/>
  <c r="AO56" i="31"/>
  <c r="AN56" i="31"/>
  <c r="AO55" i="31"/>
  <c r="AN55" i="31"/>
  <c r="AO54" i="31"/>
  <c r="AN54" i="31"/>
  <c r="AO53" i="31"/>
  <c r="AN53" i="31"/>
  <c r="AO52" i="31"/>
  <c r="AN52" i="31"/>
  <c r="AO51" i="31"/>
  <c r="AN51" i="31"/>
  <c r="AO50" i="31"/>
  <c r="AN50" i="31"/>
  <c r="AO49" i="31"/>
  <c r="AN49" i="31"/>
  <c r="AO48" i="31"/>
  <c r="AN48" i="31"/>
  <c r="AO47" i="31"/>
  <c r="AN47" i="31"/>
  <c r="AO46" i="31"/>
  <c r="AN46" i="31"/>
  <c r="AO45" i="31"/>
  <c r="AN45" i="31"/>
  <c r="AO44" i="31"/>
  <c r="AN44" i="31"/>
  <c r="AO43" i="31"/>
  <c r="AN43" i="31"/>
  <c r="AO42" i="31"/>
  <c r="AN42" i="31"/>
  <c r="AO41" i="31"/>
  <c r="AN41" i="31"/>
  <c r="AO40" i="31"/>
  <c r="AN40" i="31"/>
  <c r="AO39" i="31"/>
  <c r="AN39" i="31"/>
  <c r="AO38" i="31"/>
  <c r="AN38" i="31"/>
  <c r="AO37" i="31"/>
  <c r="AN37" i="31"/>
  <c r="AO36" i="31"/>
  <c r="AN36" i="31"/>
  <c r="AO35" i="31"/>
  <c r="AN35" i="31"/>
  <c r="AO34" i="31"/>
  <c r="AN34" i="31"/>
  <c r="AO33" i="31"/>
  <c r="AN33" i="31"/>
  <c r="AO32" i="31"/>
  <c r="AN32" i="31"/>
  <c r="AO31" i="31"/>
  <c r="AN31" i="31"/>
  <c r="AO30" i="31"/>
  <c r="AN30" i="31"/>
  <c r="AO29" i="31"/>
  <c r="AN29" i="31"/>
  <c r="AO28" i="31"/>
  <c r="AN28" i="31"/>
  <c r="AO27" i="31"/>
  <c r="AN27" i="31"/>
  <c r="AO26" i="31"/>
  <c r="AN26" i="31"/>
  <c r="AO25" i="31"/>
  <c r="AN25" i="31"/>
  <c r="AO24" i="31"/>
  <c r="AN24" i="31"/>
  <c r="AO23" i="31"/>
  <c r="AN23" i="31"/>
  <c r="AO22" i="31"/>
  <c r="AN22" i="31"/>
  <c r="AO21" i="31"/>
  <c r="AN21" i="31"/>
  <c r="AO20" i="31"/>
  <c r="AN20" i="31"/>
  <c r="AO19" i="31"/>
  <c r="AN19" i="31"/>
  <c r="AO18" i="31"/>
  <c r="AN18" i="31"/>
  <c r="AO17" i="31"/>
  <c r="AN17" i="31"/>
  <c r="AO16" i="31"/>
  <c r="AN16" i="31"/>
  <c r="AO15" i="31"/>
  <c r="AN15" i="31"/>
  <c r="AO14" i="31"/>
  <c r="AN14" i="31"/>
  <c r="AO13" i="31"/>
  <c r="AN13" i="31"/>
  <c r="AO12" i="31"/>
  <c r="AN12" i="31"/>
  <c r="AO11" i="31"/>
  <c r="AN11" i="31"/>
  <c r="AO10" i="31"/>
  <c r="AN10" i="31"/>
  <c r="AO9" i="31"/>
  <c r="AN9" i="31"/>
  <c r="AO8" i="31"/>
  <c r="AN8" i="31"/>
  <c r="AO7" i="31"/>
  <c r="AN7" i="31"/>
  <c r="AI767" i="31"/>
  <c r="AH767" i="31"/>
  <c r="AI766" i="31"/>
  <c r="AH766" i="31"/>
  <c r="AI765" i="31"/>
  <c r="AH765" i="31"/>
  <c r="AI764" i="31"/>
  <c r="AH764" i="31"/>
  <c r="AI763" i="31"/>
  <c r="AH763" i="31"/>
  <c r="AI762" i="31"/>
  <c r="AH762" i="31"/>
  <c r="AI761" i="31"/>
  <c r="AH761" i="31"/>
  <c r="AI760" i="31"/>
  <c r="AH760" i="31"/>
  <c r="AI754" i="31"/>
  <c r="AH754" i="31"/>
  <c r="AI753" i="31"/>
  <c r="AH753" i="31"/>
  <c r="AI752" i="31"/>
  <c r="AH752" i="31"/>
  <c r="AI751" i="31"/>
  <c r="AH751" i="31"/>
  <c r="AI750" i="31"/>
  <c r="AH750" i="31"/>
  <c r="AI749" i="31"/>
  <c r="AH749" i="31"/>
  <c r="AI748" i="31"/>
  <c r="AH748" i="31"/>
  <c r="AI747" i="31"/>
  <c r="AH747" i="31"/>
  <c r="AI746" i="31"/>
  <c r="AH746" i="31"/>
  <c r="AI745" i="31"/>
  <c r="AH745" i="31"/>
  <c r="AI744" i="31"/>
  <c r="AH744" i="31"/>
  <c r="AI743" i="31"/>
  <c r="AH743" i="31"/>
  <c r="AI741" i="31"/>
  <c r="AH741" i="31"/>
  <c r="AI740" i="31"/>
  <c r="AH740" i="31"/>
  <c r="AI734" i="31"/>
  <c r="AH734" i="31"/>
  <c r="AI733" i="31"/>
  <c r="AH733" i="31"/>
  <c r="AI732" i="31"/>
  <c r="AH732" i="31"/>
  <c r="AI731" i="31"/>
  <c r="AH731" i="31"/>
  <c r="AI730" i="31"/>
  <c r="AH730" i="31"/>
  <c r="AI729" i="31"/>
  <c r="AH729" i="31"/>
  <c r="AI728" i="31"/>
  <c r="AH728" i="31"/>
  <c r="AI727" i="31"/>
  <c r="AH727" i="31"/>
  <c r="AI726" i="31"/>
  <c r="AH726" i="31"/>
  <c r="AI725" i="31"/>
  <c r="AH725" i="31"/>
  <c r="AI724" i="31"/>
  <c r="AH724" i="31"/>
  <c r="AI723" i="31"/>
  <c r="AH723" i="31"/>
  <c r="AI722" i="31"/>
  <c r="AH722" i="31"/>
  <c r="AI721" i="31"/>
  <c r="AH721" i="31"/>
  <c r="AI720" i="31"/>
  <c r="AH720" i="31"/>
  <c r="AI719" i="31"/>
  <c r="AH719" i="31"/>
  <c r="AI718" i="31"/>
  <c r="AH718" i="31"/>
  <c r="AI717" i="31"/>
  <c r="AH717" i="31"/>
  <c r="AI716" i="31"/>
  <c r="AH716" i="31"/>
  <c r="AI715" i="31"/>
  <c r="AH715" i="31"/>
  <c r="AI714" i="31"/>
  <c r="AH714" i="31"/>
  <c r="AI713" i="31"/>
  <c r="AH713" i="31"/>
  <c r="AI712" i="31"/>
  <c r="AH712" i="31"/>
  <c r="AI711" i="31"/>
  <c r="AH711" i="31"/>
  <c r="AI710" i="31"/>
  <c r="AH710" i="31"/>
  <c r="AI709" i="31"/>
  <c r="AH709" i="31"/>
  <c r="AI708" i="31"/>
  <c r="AH708" i="31"/>
  <c r="AI707" i="31"/>
  <c r="AH707" i="31"/>
  <c r="AI706" i="31"/>
  <c r="AH706" i="31"/>
  <c r="AI705" i="31"/>
  <c r="AH705" i="31"/>
  <c r="AI704" i="31"/>
  <c r="AH704" i="31"/>
  <c r="AI703" i="31"/>
  <c r="AH703" i="31"/>
  <c r="AI702" i="31"/>
  <c r="AH702" i="31"/>
  <c r="AI701" i="31"/>
  <c r="AH701" i="31"/>
  <c r="AI700" i="31"/>
  <c r="AH700" i="31"/>
  <c r="AI699" i="31"/>
  <c r="AH699" i="31"/>
  <c r="AI698" i="31"/>
  <c r="AH698" i="31"/>
  <c r="AI695" i="31"/>
  <c r="AH695" i="31"/>
  <c r="AI694" i="31"/>
  <c r="AH694" i="31"/>
  <c r="AI693" i="31"/>
  <c r="AH693" i="31"/>
  <c r="AI692" i="31"/>
  <c r="AH692" i="31"/>
  <c r="AI691" i="31"/>
  <c r="AH691" i="31"/>
  <c r="AI690" i="31"/>
  <c r="AH690" i="31"/>
  <c r="AI689" i="31"/>
  <c r="AH689" i="31"/>
  <c r="AI688" i="31"/>
  <c r="AH688" i="31"/>
  <c r="AI687" i="31"/>
  <c r="AH687" i="31"/>
  <c r="AI686" i="31"/>
  <c r="AH686" i="31"/>
  <c r="AI685" i="31"/>
  <c r="AH685" i="31"/>
  <c r="AI684" i="31"/>
  <c r="AH684" i="31"/>
  <c r="AI683" i="31"/>
  <c r="AH683" i="31"/>
  <c r="AI682" i="31"/>
  <c r="AH682" i="31"/>
  <c r="AI681" i="31"/>
  <c r="AH681" i="31"/>
  <c r="AI680" i="31"/>
  <c r="AH680" i="31"/>
  <c r="AI679" i="31"/>
  <c r="AH679" i="31"/>
  <c r="AI678" i="31"/>
  <c r="AH678" i="31"/>
  <c r="AI677" i="31"/>
  <c r="AH677" i="31"/>
  <c r="AI666" i="31"/>
  <c r="AH666" i="31"/>
  <c r="AI665" i="31"/>
  <c r="AH665" i="31"/>
  <c r="AI664" i="31"/>
  <c r="AH664" i="31"/>
  <c r="AI663" i="31"/>
  <c r="AH663" i="31"/>
  <c r="AI660" i="31"/>
  <c r="AH660" i="31"/>
  <c r="AI659" i="31"/>
  <c r="AH659" i="31"/>
  <c r="AI658" i="31"/>
  <c r="AH658" i="31"/>
  <c r="AI657" i="31"/>
  <c r="AH657" i="31"/>
  <c r="AI656" i="31"/>
  <c r="AH656" i="31"/>
  <c r="AI655" i="31"/>
  <c r="AH655" i="31"/>
  <c r="AI654" i="31"/>
  <c r="AH654" i="31"/>
  <c r="AI653" i="31"/>
  <c r="AH653" i="31"/>
  <c r="AI652" i="31"/>
  <c r="AH652" i="31"/>
  <c r="AI651" i="31"/>
  <c r="AH651" i="31"/>
  <c r="AI650" i="31"/>
  <c r="AH650" i="31"/>
  <c r="AI649" i="31"/>
  <c r="AH649" i="31"/>
  <c r="AI648" i="31"/>
  <c r="AH648" i="31"/>
  <c r="AI647" i="31"/>
  <c r="AH647" i="31"/>
  <c r="AI646" i="31"/>
  <c r="AH646" i="31"/>
  <c r="AI645" i="31"/>
  <c r="AH645" i="31"/>
  <c r="AI644" i="31"/>
  <c r="AH644" i="31"/>
  <c r="AI643" i="31"/>
  <c r="AH643" i="31"/>
  <c r="AI642" i="31"/>
  <c r="AH642" i="31"/>
  <c r="AI641" i="31"/>
  <c r="AH641" i="31"/>
  <c r="AI640" i="31"/>
  <c r="AH640" i="31"/>
  <c r="AI639" i="31"/>
  <c r="AH639" i="31"/>
  <c r="AI638" i="31"/>
  <c r="AH638" i="31"/>
  <c r="AI637" i="31"/>
  <c r="AH637" i="31"/>
  <c r="AI636" i="31"/>
  <c r="AH636" i="31"/>
  <c r="AI635" i="31"/>
  <c r="AH635" i="31"/>
  <c r="AI628" i="31"/>
  <c r="AH628" i="31"/>
  <c r="AI627" i="31"/>
  <c r="AH627" i="31"/>
  <c r="AI626" i="31"/>
  <c r="AH626" i="31"/>
  <c r="AI625" i="31"/>
  <c r="AH625" i="31"/>
  <c r="AI624" i="31"/>
  <c r="AH624" i="31"/>
  <c r="AI623" i="31"/>
  <c r="AH623" i="31"/>
  <c r="AI622" i="31"/>
  <c r="AH622" i="31"/>
  <c r="AI621" i="31"/>
  <c r="AH621" i="31"/>
  <c r="AI618" i="31"/>
  <c r="AH618" i="31"/>
  <c r="AI617" i="31"/>
  <c r="AH617" i="31"/>
  <c r="AI616" i="31"/>
  <c r="AH616" i="31"/>
  <c r="AI615" i="31"/>
  <c r="AH615" i="31"/>
  <c r="AI614" i="31"/>
  <c r="AH614" i="31"/>
  <c r="AI613" i="31"/>
  <c r="AH613" i="31"/>
  <c r="AI612" i="31"/>
  <c r="AH612" i="31"/>
  <c r="AI609" i="31"/>
  <c r="AH609" i="31"/>
  <c r="AI607" i="31"/>
  <c r="AH607" i="31"/>
  <c r="AI606" i="31"/>
  <c r="AH606" i="31"/>
  <c r="AI605" i="31"/>
  <c r="AH605" i="31"/>
  <c r="AI604" i="31"/>
  <c r="AH604" i="31"/>
  <c r="AI603" i="31"/>
  <c r="AH603" i="31"/>
  <c r="AI602" i="31"/>
  <c r="AH602" i="31"/>
  <c r="AI601" i="31"/>
  <c r="AH601" i="31"/>
  <c r="AI600" i="31"/>
  <c r="AH600" i="31"/>
  <c r="AI599" i="31"/>
  <c r="AH599" i="31"/>
  <c r="AI598" i="31"/>
  <c r="AH598" i="31"/>
  <c r="AI597" i="31"/>
  <c r="AH597" i="31"/>
  <c r="AI596" i="31"/>
  <c r="AH596" i="31"/>
  <c r="AI595" i="31"/>
  <c r="AH595" i="31"/>
  <c r="AI594" i="31"/>
  <c r="AH594" i="31"/>
  <c r="AI593" i="31"/>
  <c r="AH593" i="31"/>
  <c r="AI592" i="31"/>
  <c r="AH592" i="31"/>
  <c r="AI591" i="31"/>
  <c r="AH591" i="31"/>
  <c r="AI590" i="31"/>
  <c r="AH590" i="31"/>
  <c r="AI589" i="31"/>
  <c r="AH589" i="31"/>
  <c r="AI588" i="31"/>
  <c r="AH588" i="31"/>
  <c r="AI587" i="31"/>
  <c r="AH587" i="31"/>
  <c r="AI586" i="31"/>
  <c r="AH586" i="31"/>
  <c r="AI585" i="31"/>
  <c r="AH585" i="31"/>
  <c r="AI584" i="31"/>
  <c r="AH584" i="31"/>
  <c r="AI583" i="31"/>
  <c r="AH583" i="31"/>
  <c r="AI582" i="31"/>
  <c r="AH582" i="31"/>
  <c r="AI581" i="31"/>
  <c r="AH581" i="31"/>
  <c r="AI580" i="31"/>
  <c r="AH580" i="31"/>
  <c r="AI579" i="31"/>
  <c r="AH579" i="31"/>
  <c r="AI578" i="31"/>
  <c r="AH578" i="31"/>
  <c r="AI577" i="31"/>
  <c r="AH577" i="31"/>
  <c r="AI576" i="31"/>
  <c r="AH576" i="31"/>
  <c r="AI575" i="31"/>
  <c r="AH575" i="31"/>
  <c r="AI574" i="31"/>
  <c r="AH574" i="31"/>
  <c r="AI573" i="31"/>
  <c r="AH573" i="31"/>
  <c r="AI572" i="31"/>
  <c r="AH572" i="31"/>
  <c r="AI571" i="31"/>
  <c r="AH571" i="31"/>
  <c r="AI570" i="31"/>
  <c r="AH570" i="31"/>
  <c r="AI569" i="31"/>
  <c r="AH569" i="31"/>
  <c r="AI568" i="31"/>
  <c r="AH568" i="31"/>
  <c r="AI567" i="31"/>
  <c r="AH567" i="31"/>
  <c r="AI566" i="31"/>
  <c r="AH566" i="31"/>
  <c r="AI565" i="31"/>
  <c r="AH565" i="31"/>
  <c r="AI564" i="31"/>
  <c r="AH564" i="31"/>
  <c r="AI563" i="31"/>
  <c r="AH563" i="31"/>
  <c r="AI562" i="31"/>
  <c r="AH562" i="31"/>
  <c r="AI561" i="31"/>
  <c r="AH561" i="31"/>
  <c r="AI557" i="31"/>
  <c r="AH557" i="31"/>
  <c r="AI556" i="31"/>
  <c r="AH556" i="31"/>
  <c r="AI555" i="31"/>
  <c r="AH555" i="31"/>
  <c r="AI554" i="31"/>
  <c r="AH554" i="31"/>
  <c r="AI553" i="31"/>
  <c r="AH553" i="31"/>
  <c r="AI552" i="31"/>
  <c r="AH552" i="31"/>
  <c r="AI551" i="31"/>
  <c r="AH551" i="31"/>
  <c r="AI548" i="31"/>
  <c r="AH548" i="31"/>
  <c r="AI547" i="31"/>
  <c r="AH547" i="31"/>
  <c r="AI546" i="31"/>
  <c r="AH546" i="31"/>
  <c r="AI545" i="31"/>
  <c r="AH545" i="31"/>
  <c r="AI542" i="31"/>
  <c r="AH542" i="31"/>
  <c r="AI541" i="31"/>
  <c r="AH541" i="31"/>
  <c r="AI540" i="31"/>
  <c r="AH540" i="31"/>
  <c r="AI539" i="31"/>
  <c r="AH539" i="31"/>
  <c r="AI538" i="31"/>
  <c r="AH538" i="31"/>
  <c r="AI537" i="31"/>
  <c r="AH537" i="31"/>
  <c r="AI534" i="31"/>
  <c r="AH534" i="31"/>
  <c r="AI533" i="31"/>
  <c r="AH533" i="31"/>
  <c r="AI532" i="31"/>
  <c r="AH532" i="31"/>
  <c r="AI531" i="31"/>
  <c r="AH531" i="31"/>
  <c r="AI530" i="31"/>
  <c r="AH530" i="31"/>
  <c r="AI529" i="31"/>
  <c r="AH529" i="31"/>
  <c r="AI528" i="31"/>
  <c r="AH528" i="31"/>
  <c r="AI525" i="31"/>
  <c r="AH525" i="31"/>
  <c r="AI524" i="31"/>
  <c r="AH524" i="31"/>
  <c r="AI523" i="31"/>
  <c r="AH523" i="31"/>
  <c r="AI520" i="31"/>
  <c r="AH520" i="31"/>
  <c r="AI519" i="31"/>
  <c r="AH519" i="31"/>
  <c r="AI518" i="31"/>
  <c r="AH518" i="31"/>
  <c r="AI517" i="31"/>
  <c r="AH517" i="31"/>
  <c r="AI516" i="31"/>
  <c r="AH516" i="31"/>
  <c r="AI515" i="31"/>
  <c r="AH515" i="31"/>
  <c r="AI514" i="31"/>
  <c r="AH514" i="31"/>
  <c r="AI513" i="31"/>
  <c r="AH513" i="31"/>
  <c r="AI512" i="31"/>
  <c r="AH512" i="31"/>
  <c r="AI511" i="31"/>
  <c r="AH511" i="31"/>
  <c r="AI510" i="31"/>
  <c r="AH510" i="31"/>
  <c r="AI509" i="31"/>
  <c r="AH509" i="31"/>
  <c r="AI508" i="31"/>
  <c r="AH508" i="31"/>
  <c r="AI507" i="31"/>
  <c r="AH507" i="31"/>
  <c r="AI506" i="31"/>
  <c r="AH506" i="31"/>
  <c r="AI505" i="31"/>
  <c r="AH505" i="31"/>
  <c r="AI504" i="31"/>
  <c r="AH504" i="31"/>
  <c r="AI503" i="31"/>
  <c r="AH503" i="31"/>
  <c r="AI502" i="31"/>
  <c r="AH502" i="31"/>
  <c r="AI501" i="31"/>
  <c r="AH501" i="31"/>
  <c r="AI500" i="31"/>
  <c r="AH500" i="31"/>
  <c r="AI499" i="31"/>
  <c r="AH499" i="31"/>
  <c r="AI498" i="31"/>
  <c r="AH498" i="31"/>
  <c r="AI497" i="31"/>
  <c r="AH497" i="31"/>
  <c r="AI496" i="31"/>
  <c r="AH496" i="31"/>
  <c r="AI495" i="31"/>
  <c r="AH495" i="31"/>
  <c r="AI492" i="31"/>
  <c r="AH492" i="31"/>
  <c r="AI491" i="31"/>
  <c r="AH491" i="31"/>
  <c r="AI490" i="31"/>
  <c r="AH490" i="31"/>
  <c r="AI489" i="31"/>
  <c r="AH489" i="31"/>
  <c r="AI488" i="31"/>
  <c r="AH488" i="31"/>
  <c r="AI487" i="31"/>
  <c r="AH487" i="31"/>
  <c r="AI486" i="31"/>
  <c r="AH486" i="31"/>
  <c r="AI485" i="31"/>
  <c r="AH485" i="31"/>
  <c r="AI484" i="31"/>
  <c r="AH484" i="31"/>
  <c r="AI480" i="31"/>
  <c r="AH480" i="31"/>
  <c r="AI479" i="31"/>
  <c r="AH479" i="31"/>
  <c r="AI478" i="31"/>
  <c r="AH478" i="31"/>
  <c r="AI477" i="31"/>
  <c r="AH477" i="31"/>
  <c r="AI476" i="31"/>
  <c r="AH476" i="31"/>
  <c r="AI475" i="31"/>
  <c r="AH475" i="31"/>
  <c r="AI474" i="31"/>
  <c r="AH474" i="31"/>
  <c r="AI473" i="31"/>
  <c r="AH473" i="31"/>
  <c r="AI470" i="31"/>
  <c r="AH470" i="31"/>
  <c r="AI469" i="31"/>
  <c r="AH469" i="31"/>
  <c r="AI468" i="31"/>
  <c r="AH468" i="31"/>
  <c r="AI467" i="31"/>
  <c r="AH467" i="31"/>
  <c r="AI466" i="31"/>
  <c r="AH466" i="31"/>
  <c r="AI463" i="31"/>
  <c r="AH463" i="31"/>
  <c r="AI462" i="31"/>
  <c r="AH462" i="31"/>
  <c r="AI459" i="31"/>
  <c r="AH459" i="31"/>
  <c r="AI458" i="31"/>
  <c r="AH458" i="31"/>
  <c r="AI457" i="31"/>
  <c r="AH457" i="31"/>
  <c r="AI456" i="31"/>
  <c r="AH456" i="31"/>
  <c r="AI455" i="31"/>
  <c r="AH455" i="31"/>
  <c r="AI454" i="31"/>
  <c r="AH454" i="31"/>
  <c r="AI453" i="31"/>
  <c r="AH453" i="31"/>
  <c r="AI450" i="31"/>
  <c r="AH450" i="31"/>
  <c r="AI449" i="31"/>
  <c r="AH449" i="31"/>
  <c r="AI448" i="31"/>
  <c r="AH448" i="31"/>
  <c r="AI447" i="31"/>
  <c r="AH447" i="31"/>
  <c r="AI446" i="31"/>
  <c r="AH446" i="31"/>
  <c r="AI445" i="31"/>
  <c r="AH445" i="31"/>
  <c r="AI444" i="31"/>
  <c r="AH444" i="31"/>
  <c r="AI443" i="31"/>
  <c r="AH443" i="31"/>
  <c r="AI442" i="31"/>
  <c r="AH442" i="31"/>
  <c r="AI441" i="31"/>
  <c r="AH441" i="31"/>
  <c r="AI440" i="31"/>
  <c r="AH440" i="31"/>
  <c r="AI439" i="31"/>
  <c r="AH439" i="31"/>
  <c r="AI438" i="31"/>
  <c r="AH438" i="31"/>
  <c r="AI437" i="31"/>
  <c r="AH437" i="31"/>
  <c r="AI436" i="31"/>
  <c r="AH436" i="31"/>
  <c r="AI435" i="31"/>
  <c r="AH435" i="31"/>
  <c r="AI432" i="31"/>
  <c r="AH432" i="31"/>
  <c r="AI431" i="31"/>
  <c r="AH431" i="31"/>
  <c r="AI427" i="31"/>
  <c r="AH427" i="31"/>
  <c r="AI424" i="31"/>
  <c r="AH424" i="31"/>
  <c r="AJ417" i="31"/>
  <c r="AI417" i="31"/>
  <c r="AH417" i="31"/>
  <c r="AI415" i="31"/>
  <c r="AH415" i="31"/>
  <c r="AI414" i="31"/>
  <c r="AH414" i="31"/>
  <c r="AI413" i="31"/>
  <c r="AH413" i="31"/>
  <c r="AI412" i="31"/>
  <c r="AH412" i="31"/>
  <c r="AI411" i="31"/>
  <c r="AH411" i="31"/>
  <c r="AI410" i="31"/>
  <c r="AH410" i="31"/>
  <c r="AI409" i="31"/>
  <c r="AH409" i="31"/>
  <c r="AI408" i="31"/>
  <c r="AH408" i="31"/>
  <c r="AI407" i="31"/>
  <c r="AH407" i="31"/>
  <c r="AI406" i="31"/>
  <c r="AH406" i="31"/>
  <c r="AI405" i="31"/>
  <c r="AH405" i="31"/>
  <c r="AI404" i="31"/>
  <c r="AH404" i="31"/>
  <c r="AI401" i="31"/>
  <c r="AH401" i="31"/>
  <c r="AI400" i="31"/>
  <c r="AH400" i="31"/>
  <c r="AI399" i="31"/>
  <c r="AH399" i="31"/>
  <c r="AI398" i="31"/>
  <c r="AH398" i="31"/>
  <c r="AI397" i="31"/>
  <c r="AH397" i="31"/>
  <c r="AI396" i="31"/>
  <c r="AH396" i="31"/>
  <c r="AI395" i="31"/>
  <c r="AH395" i="31"/>
  <c r="AI394" i="31"/>
  <c r="AH394" i="31"/>
  <c r="AI393" i="31"/>
  <c r="AH393" i="31"/>
  <c r="AI392" i="31"/>
  <c r="AH392" i="31"/>
  <c r="AI391" i="31"/>
  <c r="AH391" i="31"/>
  <c r="AI390" i="31"/>
  <c r="AH390" i="31"/>
  <c r="AI389" i="31"/>
  <c r="AH389" i="31"/>
  <c r="AI388" i="31"/>
  <c r="AH388" i="31"/>
  <c r="AI387" i="31"/>
  <c r="AH387" i="31"/>
  <c r="AI386" i="31"/>
  <c r="AH386" i="31"/>
  <c r="AI385" i="31"/>
  <c r="AH385" i="31"/>
  <c r="AI384" i="31"/>
  <c r="AH384" i="31"/>
  <c r="AI383" i="31"/>
  <c r="AH383" i="31"/>
  <c r="AI382" i="31"/>
  <c r="AH382" i="31"/>
  <c r="AI381" i="31"/>
  <c r="AH381" i="31"/>
  <c r="AI380" i="31"/>
  <c r="AH380" i="31"/>
  <c r="AI379" i="31"/>
  <c r="AH379" i="31"/>
  <c r="AI378" i="31"/>
  <c r="AH378" i="31"/>
  <c r="AI377" i="31"/>
  <c r="AH377" i="31"/>
  <c r="AI376" i="31"/>
  <c r="AH376" i="31"/>
  <c r="AI375" i="31"/>
  <c r="AH375" i="31"/>
  <c r="AI374" i="31"/>
  <c r="AH374" i="31"/>
  <c r="AI373" i="31"/>
  <c r="AH373" i="31"/>
  <c r="AI372" i="31"/>
  <c r="AH372" i="31"/>
  <c r="AI371" i="31"/>
  <c r="AH371" i="31"/>
  <c r="AI370" i="31"/>
  <c r="AH370" i="31"/>
  <c r="AI369" i="31"/>
  <c r="AH369" i="31"/>
  <c r="AI368" i="31"/>
  <c r="AH368" i="31"/>
  <c r="AI359" i="31"/>
  <c r="AH359" i="31"/>
  <c r="AI358" i="31"/>
  <c r="AH358" i="31"/>
  <c r="AI357" i="31"/>
  <c r="AH357" i="31"/>
  <c r="AI356" i="31"/>
  <c r="AH356" i="31"/>
  <c r="AI355" i="31"/>
  <c r="AH355" i="31"/>
  <c r="AI354" i="31"/>
  <c r="AH354" i="31"/>
  <c r="AI351" i="31"/>
  <c r="AH351" i="31"/>
  <c r="AI350" i="31"/>
  <c r="AH350" i="31"/>
  <c r="AI349" i="31"/>
  <c r="AH349" i="31"/>
  <c r="AI348" i="31"/>
  <c r="AH348" i="31"/>
  <c r="AI347" i="31"/>
  <c r="AH347" i="31"/>
  <c r="AI346" i="31"/>
  <c r="AH346" i="31"/>
  <c r="AI345" i="31"/>
  <c r="AH345" i="31"/>
  <c r="AI344" i="31"/>
  <c r="AH344" i="31"/>
  <c r="AI343" i="31"/>
  <c r="AH343" i="31"/>
  <c r="AI342" i="31"/>
  <c r="AH342" i="31"/>
  <c r="AI341" i="31"/>
  <c r="AH341" i="31"/>
  <c r="AI340" i="31"/>
  <c r="AH340" i="31"/>
  <c r="AI339" i="31"/>
  <c r="AH339" i="31"/>
  <c r="AI338" i="31"/>
  <c r="AH338" i="31"/>
  <c r="AI337" i="31"/>
  <c r="AH337" i="31"/>
  <c r="AI336" i="31"/>
  <c r="AH336" i="31"/>
  <c r="AI335" i="31"/>
  <c r="AH335" i="31"/>
  <c r="AI334" i="31"/>
  <c r="AH334" i="31"/>
  <c r="AI333" i="31"/>
  <c r="AH333" i="31"/>
  <c r="AI332" i="31"/>
  <c r="AH332" i="31"/>
  <c r="AI331" i="31"/>
  <c r="AH331" i="31"/>
  <c r="AI330" i="31"/>
  <c r="AH330" i="31"/>
  <c r="AI326" i="31"/>
  <c r="AH326" i="31"/>
  <c r="AI325" i="31"/>
  <c r="AH325" i="31"/>
  <c r="AI324" i="31"/>
  <c r="AH324" i="31"/>
  <c r="AI321" i="31"/>
  <c r="AH321" i="31"/>
  <c r="AI320" i="31"/>
  <c r="AH320" i="31"/>
  <c r="AI319" i="31"/>
  <c r="AH319" i="31"/>
  <c r="AI318" i="31"/>
  <c r="AH318" i="31"/>
  <c r="AI317" i="31"/>
  <c r="AH317" i="31"/>
  <c r="AI316" i="31"/>
  <c r="AH316" i="31"/>
  <c r="AI315" i="31"/>
  <c r="AH315" i="31"/>
  <c r="AI314" i="31"/>
  <c r="AH314" i="31"/>
  <c r="AI313" i="31"/>
  <c r="AH313" i="31"/>
  <c r="AI312" i="31"/>
  <c r="AH312" i="31"/>
  <c r="AI311" i="31"/>
  <c r="AH311" i="31"/>
  <c r="AI310" i="31"/>
  <c r="AH310" i="31"/>
  <c r="AI309" i="31"/>
  <c r="AH309" i="31"/>
  <c r="AI308" i="31"/>
  <c r="AH308" i="31"/>
  <c r="AI307" i="31"/>
  <c r="AH307" i="31"/>
  <c r="AI306" i="31"/>
  <c r="AH306" i="31"/>
  <c r="AI305" i="31"/>
  <c r="AH305" i="31"/>
  <c r="AI304" i="31"/>
  <c r="AH304" i="31"/>
  <c r="AI303" i="31"/>
  <c r="AH303" i="31"/>
  <c r="AI302" i="31"/>
  <c r="AH302" i="31"/>
  <c r="AI301" i="31"/>
  <c r="AH301" i="31"/>
  <c r="AI300" i="31"/>
  <c r="AH300" i="31"/>
  <c r="AI299" i="31"/>
  <c r="AH299" i="31"/>
  <c r="AI298" i="31"/>
  <c r="AH298" i="31"/>
  <c r="AI297" i="31"/>
  <c r="AH297" i="31"/>
  <c r="AI296" i="31"/>
  <c r="AH296" i="31"/>
  <c r="AI295" i="31"/>
  <c r="AH295" i="31"/>
  <c r="AI294" i="31"/>
  <c r="AH294" i="31"/>
  <c r="AI293" i="31"/>
  <c r="AH293" i="31"/>
  <c r="AI292" i="31"/>
  <c r="AH292" i="31"/>
  <c r="AI291" i="31"/>
  <c r="AH291" i="31"/>
  <c r="AI290" i="31"/>
  <c r="AH290" i="31"/>
  <c r="AI289" i="31"/>
  <c r="AH289" i="31"/>
  <c r="AI288" i="31"/>
  <c r="AH288" i="31"/>
  <c r="AI287" i="31"/>
  <c r="AH287" i="31"/>
  <c r="AI286" i="31"/>
  <c r="AH286" i="31"/>
  <c r="AI285" i="31"/>
  <c r="AH285" i="31"/>
  <c r="AI284" i="31"/>
  <c r="AH284" i="31"/>
  <c r="AI283" i="31"/>
  <c r="AH283" i="31"/>
  <c r="AI282" i="31"/>
  <c r="AH282" i="31"/>
  <c r="AI281" i="31"/>
  <c r="AH281" i="31"/>
  <c r="AI280" i="31"/>
  <c r="AH280" i="31"/>
  <c r="AI279" i="31"/>
  <c r="AH279" i="31"/>
  <c r="AI278" i="31"/>
  <c r="AH278" i="31"/>
  <c r="AI277" i="31"/>
  <c r="AH277" i="31"/>
  <c r="AI276" i="31"/>
  <c r="AH276" i="31"/>
  <c r="AI275" i="31"/>
  <c r="AH275" i="31"/>
  <c r="AI274" i="31"/>
  <c r="AH274" i="31"/>
  <c r="AI273" i="31"/>
  <c r="AH273" i="31"/>
  <c r="AI272" i="31"/>
  <c r="AH272" i="31"/>
  <c r="AI269" i="31"/>
  <c r="AH269" i="31"/>
  <c r="AI268" i="31"/>
  <c r="AH268" i="31"/>
  <c r="AI267" i="31"/>
  <c r="AH267" i="31"/>
  <c r="AI266" i="31"/>
  <c r="AH266" i="31"/>
  <c r="AI265" i="31"/>
  <c r="AH265" i="31"/>
  <c r="AI264" i="31"/>
  <c r="AH264" i="31"/>
  <c r="AI263" i="31"/>
  <c r="AH263" i="31"/>
  <c r="AI262" i="31"/>
  <c r="AH262" i="31"/>
  <c r="AI261" i="31"/>
  <c r="AH261" i="31"/>
  <c r="AI260" i="31"/>
  <c r="AH260" i="31"/>
  <c r="AI259" i="31"/>
  <c r="AH259" i="31"/>
  <c r="AI258" i="31"/>
  <c r="AH258" i="31"/>
  <c r="AI257" i="31"/>
  <c r="AH257" i="31"/>
  <c r="AI256" i="31"/>
  <c r="AH256" i="31"/>
  <c r="AI255" i="31"/>
  <c r="AH255" i="31"/>
  <c r="AI254" i="31"/>
  <c r="AH254" i="31"/>
  <c r="AI253" i="31"/>
  <c r="AH253" i="31"/>
  <c r="AI252" i="31"/>
  <c r="AH252" i="31"/>
  <c r="AI251" i="31"/>
  <c r="AH251" i="31"/>
  <c r="AI250" i="31"/>
  <c r="AH250" i="31"/>
  <c r="AI249" i="31"/>
  <c r="AH249" i="31"/>
  <c r="AI248" i="31"/>
  <c r="AH248" i="31"/>
  <c r="AI247" i="31"/>
  <c r="AH247" i="31"/>
  <c r="AI246" i="31"/>
  <c r="AH246" i="31"/>
  <c r="AI245" i="31"/>
  <c r="AH245" i="31"/>
  <c r="AI244" i="31"/>
  <c r="AH244" i="31"/>
  <c r="AI243" i="31"/>
  <c r="AH243" i="31"/>
  <c r="AI242" i="31"/>
  <c r="AH242" i="31"/>
  <c r="AI241" i="31"/>
  <c r="AH241" i="31"/>
  <c r="AI240" i="31"/>
  <c r="AH240" i="31"/>
  <c r="AI239" i="31"/>
  <c r="AH239" i="31"/>
  <c r="AI238" i="31"/>
  <c r="AH238" i="31"/>
  <c r="AI237" i="31"/>
  <c r="AH237" i="31"/>
  <c r="AI236" i="31"/>
  <c r="AH236" i="31"/>
  <c r="AI235" i="31"/>
  <c r="AH235" i="31"/>
  <c r="AI234" i="31"/>
  <c r="AH234" i="31"/>
  <c r="AI233" i="31"/>
  <c r="AH233" i="31"/>
  <c r="AI232" i="31"/>
  <c r="AH232" i="31"/>
  <c r="AI231" i="31"/>
  <c r="AH231" i="31"/>
  <c r="AI230" i="31"/>
  <c r="AH230" i="31"/>
  <c r="AI229" i="31"/>
  <c r="AH229" i="31"/>
  <c r="AI228" i="31"/>
  <c r="AH228" i="31"/>
  <c r="AI227" i="31"/>
  <c r="AH227" i="31"/>
  <c r="AI226" i="31"/>
  <c r="AH226" i="31"/>
  <c r="AI225" i="31"/>
  <c r="AH225" i="31"/>
  <c r="AI224" i="31"/>
  <c r="AH224" i="31"/>
  <c r="AI223" i="31"/>
  <c r="AH223" i="31"/>
  <c r="AI222" i="31"/>
  <c r="AH222" i="31"/>
  <c r="AI221" i="31"/>
  <c r="AH221" i="31"/>
  <c r="AI220" i="31"/>
  <c r="AH220" i="31"/>
  <c r="AI215" i="31"/>
  <c r="AH215" i="31"/>
  <c r="AI214" i="31"/>
  <c r="AH214" i="31"/>
  <c r="AI213" i="31"/>
  <c r="AH213" i="31"/>
  <c r="AI212" i="31"/>
  <c r="AH212" i="31"/>
  <c r="AI211" i="31"/>
  <c r="AH211" i="31"/>
  <c r="AI210" i="31"/>
  <c r="AH210" i="31"/>
  <c r="AI209" i="31"/>
  <c r="AH209" i="31"/>
  <c r="AI208" i="31"/>
  <c r="AH208" i="31"/>
  <c r="AI205" i="31"/>
  <c r="AH205" i="31"/>
  <c r="AI204" i="31"/>
  <c r="AH204" i="31"/>
  <c r="AI203" i="31"/>
  <c r="AH203" i="31"/>
  <c r="AI200" i="31"/>
  <c r="AH200" i="31"/>
  <c r="AI199" i="31"/>
  <c r="AH199" i="31"/>
  <c r="AI198" i="31"/>
  <c r="AH198" i="31"/>
  <c r="AI197" i="31"/>
  <c r="AH197" i="31"/>
  <c r="AI196" i="31"/>
  <c r="AH196" i="31"/>
  <c r="AI195" i="31"/>
  <c r="AH195" i="31"/>
  <c r="AI194" i="31"/>
  <c r="AH194" i="31"/>
  <c r="AI193" i="31"/>
  <c r="AH193" i="31"/>
  <c r="AI190" i="31"/>
  <c r="AH190" i="31"/>
  <c r="AI189" i="31"/>
  <c r="AH189" i="31"/>
  <c r="AI188" i="31"/>
  <c r="AH188" i="31"/>
  <c r="AI187" i="31"/>
  <c r="AH187" i="31"/>
  <c r="AI186" i="31"/>
  <c r="AH186" i="31"/>
  <c r="AI185" i="31"/>
  <c r="AH185" i="31"/>
  <c r="AI184" i="31"/>
  <c r="AH184" i="31"/>
  <c r="AI183" i="31"/>
  <c r="AH183" i="31"/>
  <c r="AI182" i="31"/>
  <c r="AH182" i="31"/>
  <c r="AI181" i="31"/>
  <c r="AH181" i="31"/>
  <c r="AI180" i="31"/>
  <c r="AH180" i="31"/>
  <c r="AI179" i="31"/>
  <c r="AH179" i="31"/>
  <c r="AI178" i="31"/>
  <c r="AH178" i="31"/>
  <c r="AI177" i="31"/>
  <c r="AH177" i="31"/>
  <c r="AI176" i="31"/>
  <c r="AH176" i="31"/>
  <c r="AI175" i="31"/>
  <c r="AH175" i="31"/>
  <c r="AI174" i="31"/>
  <c r="AH174" i="31"/>
  <c r="AI173" i="31"/>
  <c r="AH173" i="31"/>
  <c r="AI172" i="31"/>
  <c r="AH172" i="31"/>
  <c r="AI171" i="31"/>
  <c r="AH171" i="31"/>
  <c r="AI170" i="31"/>
  <c r="AH170" i="31"/>
  <c r="AI169" i="31"/>
  <c r="AH169" i="31"/>
  <c r="AI168" i="31"/>
  <c r="AH168" i="31"/>
  <c r="AI167" i="31"/>
  <c r="AH167" i="31"/>
  <c r="AI166" i="31"/>
  <c r="AH166" i="31"/>
  <c r="AI165" i="31"/>
  <c r="AH165" i="31"/>
  <c r="AI164" i="31"/>
  <c r="AH164" i="31"/>
  <c r="AI163" i="31"/>
  <c r="AH163" i="31"/>
  <c r="AI162" i="31"/>
  <c r="AH162" i="31"/>
  <c r="AI161" i="31"/>
  <c r="AH161" i="31"/>
  <c r="AI160" i="31"/>
  <c r="AH160" i="31"/>
  <c r="AI157" i="31"/>
  <c r="AH157" i="31"/>
  <c r="AI156" i="31"/>
  <c r="AH156" i="31"/>
  <c r="AI155" i="31"/>
  <c r="AH155" i="31"/>
  <c r="AI154" i="31"/>
  <c r="AH154" i="31"/>
  <c r="AI153" i="31"/>
  <c r="AH153" i="31"/>
  <c r="AI152" i="31"/>
  <c r="AH152" i="31"/>
  <c r="AI151" i="31"/>
  <c r="AH151" i="31"/>
  <c r="AI150" i="31"/>
  <c r="AH150" i="31"/>
  <c r="AI149" i="31"/>
  <c r="AH149" i="31"/>
  <c r="AI148" i="31"/>
  <c r="AH148" i="31"/>
  <c r="AI147" i="31"/>
  <c r="AH147" i="31"/>
  <c r="AI146" i="31"/>
  <c r="AH146" i="31"/>
  <c r="AI145" i="31"/>
  <c r="AH145" i="31"/>
  <c r="AI144" i="31"/>
  <c r="AH144" i="31"/>
  <c r="AI143" i="31"/>
  <c r="AH143" i="31"/>
  <c r="AI142" i="31"/>
  <c r="AH142" i="31"/>
  <c r="AI141" i="31"/>
  <c r="AH141" i="31"/>
  <c r="AI140" i="31"/>
  <c r="AH140" i="31"/>
  <c r="AI139" i="31"/>
  <c r="AH139" i="31"/>
  <c r="AI138" i="31"/>
  <c r="AH138" i="31"/>
  <c r="AI137" i="31"/>
  <c r="AH137" i="31"/>
  <c r="AI136" i="31"/>
  <c r="AH136" i="31"/>
  <c r="AI135" i="31"/>
  <c r="AH135" i="31"/>
  <c r="AI134" i="31"/>
  <c r="AH134" i="31"/>
  <c r="AI133" i="31"/>
  <c r="AH133" i="31"/>
  <c r="AI132" i="31"/>
  <c r="AH132" i="31"/>
  <c r="AI131" i="31"/>
  <c r="AH131" i="31"/>
  <c r="AI130" i="31"/>
  <c r="AH130" i="31"/>
  <c r="AI129" i="31"/>
  <c r="AH129" i="31"/>
  <c r="AI128" i="31"/>
  <c r="AH128" i="31"/>
  <c r="AI127" i="31"/>
  <c r="AH127" i="31"/>
  <c r="AI124" i="31"/>
  <c r="AH124" i="31"/>
  <c r="AI123" i="31"/>
  <c r="AH123" i="31"/>
  <c r="AI122" i="31"/>
  <c r="AH122" i="31"/>
  <c r="AI119" i="31"/>
  <c r="AH119" i="31"/>
  <c r="AI118" i="31"/>
  <c r="AH118" i="31"/>
  <c r="AI117" i="31"/>
  <c r="AH117" i="31"/>
  <c r="AI116" i="31"/>
  <c r="AH116" i="31"/>
  <c r="AI115" i="31"/>
  <c r="AH115" i="31"/>
  <c r="AI110" i="31"/>
  <c r="AH110" i="31"/>
  <c r="AI109" i="31"/>
  <c r="AH109" i="31"/>
  <c r="AI108" i="31"/>
  <c r="AH108" i="31"/>
  <c r="AI107" i="31"/>
  <c r="AH107" i="31"/>
  <c r="AI106" i="31"/>
  <c r="AH106" i="31"/>
  <c r="AI105" i="31"/>
  <c r="AH105" i="31"/>
  <c r="AI104" i="31"/>
  <c r="AH104" i="31"/>
  <c r="AI103" i="31"/>
  <c r="AH103" i="31"/>
  <c r="AI102" i="31"/>
  <c r="AH102" i="31"/>
  <c r="AI101" i="31"/>
  <c r="AH101" i="31"/>
  <c r="AI100" i="31"/>
  <c r="AH100" i="31"/>
  <c r="AI99" i="31"/>
  <c r="AH99" i="31"/>
  <c r="AI98" i="31"/>
  <c r="AH98" i="31"/>
  <c r="AI97" i="31"/>
  <c r="AH97" i="31"/>
  <c r="AI96" i="31"/>
  <c r="AH96" i="31"/>
  <c r="AI95" i="31"/>
  <c r="AH95" i="31"/>
  <c r="AI94" i="31"/>
  <c r="AH94" i="31"/>
  <c r="AI93" i="31"/>
  <c r="AH93" i="31"/>
  <c r="AI92" i="31"/>
  <c r="AH92" i="31"/>
  <c r="AI91" i="31"/>
  <c r="AH91" i="31"/>
  <c r="AI90" i="31"/>
  <c r="AH90" i="31"/>
  <c r="AI89" i="31"/>
  <c r="AH89" i="31"/>
  <c r="AI88" i="31"/>
  <c r="AH88" i="31"/>
  <c r="AI87" i="31"/>
  <c r="AH87" i="31"/>
  <c r="AI86" i="31"/>
  <c r="AH86" i="31"/>
  <c r="AI85" i="31"/>
  <c r="AH85" i="31"/>
  <c r="AI84" i="31"/>
  <c r="AH84" i="31"/>
  <c r="AI83" i="31"/>
  <c r="AH83" i="31"/>
  <c r="AI82" i="31"/>
  <c r="AH82" i="31"/>
  <c r="AI81" i="31"/>
  <c r="AH81" i="31"/>
  <c r="AI80" i="31"/>
  <c r="AH80" i="31"/>
  <c r="AI79" i="31"/>
  <c r="AH79" i="31"/>
  <c r="AI78" i="31"/>
  <c r="AH78" i="31"/>
  <c r="AI75" i="31"/>
  <c r="AH75" i="31"/>
  <c r="AI74" i="31"/>
  <c r="AH74" i="31"/>
  <c r="AI73" i="31"/>
  <c r="AH73" i="31"/>
  <c r="AI72" i="31"/>
  <c r="AH72" i="31"/>
  <c r="AI71" i="31"/>
  <c r="AH71" i="31"/>
  <c r="AI70" i="31"/>
  <c r="AH70" i="31"/>
  <c r="AI69" i="31"/>
  <c r="AH69" i="31"/>
  <c r="AI68" i="31"/>
  <c r="AH68" i="31"/>
  <c r="AI67" i="31"/>
  <c r="AH67" i="31"/>
  <c r="AI66" i="31"/>
  <c r="AH66" i="31"/>
  <c r="AI65" i="31"/>
  <c r="AH65" i="31"/>
  <c r="AI64" i="31"/>
  <c r="AH64" i="31"/>
  <c r="AI63" i="31"/>
  <c r="AH63" i="31"/>
  <c r="AI62" i="31"/>
  <c r="AH62" i="31"/>
  <c r="AI61" i="31"/>
  <c r="AH61" i="31"/>
  <c r="AI60" i="31"/>
  <c r="AH60" i="31"/>
  <c r="AI59" i="31"/>
  <c r="AH59" i="31"/>
  <c r="AI58" i="31"/>
  <c r="AH58" i="31"/>
  <c r="AI57" i="31"/>
  <c r="AH57" i="31"/>
  <c r="AI56" i="31"/>
  <c r="AH56" i="31"/>
  <c r="AI55" i="31"/>
  <c r="AH55" i="31"/>
  <c r="AI54" i="31"/>
  <c r="AH54" i="31"/>
  <c r="AI53" i="31"/>
  <c r="AH53" i="31"/>
  <c r="AI52" i="31"/>
  <c r="AH52" i="31"/>
  <c r="AI51" i="31"/>
  <c r="AH51" i="31"/>
  <c r="AI50" i="31"/>
  <c r="AH50" i="31"/>
  <c r="AI49" i="31"/>
  <c r="AH49" i="31"/>
  <c r="AI48" i="31"/>
  <c r="AH48" i="31"/>
  <c r="AI47" i="31"/>
  <c r="AH47" i="31"/>
  <c r="AI46" i="31"/>
  <c r="AH46" i="31"/>
  <c r="AI45" i="31"/>
  <c r="AH45" i="31"/>
  <c r="AI44" i="31"/>
  <c r="AH44" i="31"/>
  <c r="AI43" i="31"/>
  <c r="AH43" i="31"/>
  <c r="AI42" i="31"/>
  <c r="AH42" i="31"/>
  <c r="AI41" i="31"/>
  <c r="AH41" i="31"/>
  <c r="AI40" i="31"/>
  <c r="AH40" i="31"/>
  <c r="AI39" i="31"/>
  <c r="AH39" i="31"/>
  <c r="AI38" i="31"/>
  <c r="AH38" i="31"/>
  <c r="AI37" i="31"/>
  <c r="AH37" i="31"/>
  <c r="AI36" i="31"/>
  <c r="AH36" i="31"/>
  <c r="AI35" i="31"/>
  <c r="AH35" i="31"/>
  <c r="AI34" i="31"/>
  <c r="AH34" i="31"/>
  <c r="AI33" i="31"/>
  <c r="AH33" i="31"/>
  <c r="AI32" i="31"/>
  <c r="AH32" i="31"/>
  <c r="AI31" i="31"/>
  <c r="AH31" i="31"/>
  <c r="AI30" i="31"/>
  <c r="AH30" i="31"/>
  <c r="AI29" i="31"/>
  <c r="AH29" i="31"/>
  <c r="AI28" i="31"/>
  <c r="AH28" i="31"/>
  <c r="AI27" i="31"/>
  <c r="AH27" i="31"/>
  <c r="AI26" i="31"/>
  <c r="AH26" i="31"/>
  <c r="AI25" i="31"/>
  <c r="AH25" i="31"/>
  <c r="AI24" i="31"/>
  <c r="AH24" i="31"/>
  <c r="AI23" i="31"/>
  <c r="AH23" i="31"/>
  <c r="AI22" i="31"/>
  <c r="AH22" i="31"/>
  <c r="AI21" i="31"/>
  <c r="AH21" i="31"/>
  <c r="AI20" i="31"/>
  <c r="AH20" i="31"/>
  <c r="AI19" i="31"/>
  <c r="AH19" i="31"/>
  <c r="AI18" i="31"/>
  <c r="AH18" i="31"/>
  <c r="AI17" i="31"/>
  <c r="AH17" i="31"/>
  <c r="AI16" i="31"/>
  <c r="AH16" i="31"/>
  <c r="AI15" i="31"/>
  <c r="AH15" i="31"/>
  <c r="AI14" i="31"/>
  <c r="AH14" i="31"/>
  <c r="AI13" i="31"/>
  <c r="AH13" i="31"/>
  <c r="AI12" i="31"/>
  <c r="AH12" i="31"/>
  <c r="AI11" i="31"/>
  <c r="AH11" i="31"/>
  <c r="AI10" i="31"/>
  <c r="AH10" i="31"/>
  <c r="AI9" i="31"/>
  <c r="AH9" i="31"/>
  <c r="AI8" i="31"/>
  <c r="AH8" i="31"/>
  <c r="AI7" i="31"/>
  <c r="AH7" i="31"/>
  <c r="AC767" i="31"/>
  <c r="AB767" i="31"/>
  <c r="AC766" i="31"/>
  <c r="AB766" i="31"/>
  <c r="AC765" i="31"/>
  <c r="AB765" i="31"/>
  <c r="AC764" i="31"/>
  <c r="AB764" i="31"/>
  <c r="AC763" i="31"/>
  <c r="AB763" i="31"/>
  <c r="AC762" i="31"/>
  <c r="AB762" i="31"/>
  <c r="AC761" i="31"/>
  <c r="AB761" i="31"/>
  <c r="AC760" i="31"/>
  <c r="AB760" i="31"/>
  <c r="AC754" i="31"/>
  <c r="AB754" i="31"/>
  <c r="AC753" i="31"/>
  <c r="AB753" i="31"/>
  <c r="AC752" i="31"/>
  <c r="AB752" i="31"/>
  <c r="AC751" i="31"/>
  <c r="AB751" i="31"/>
  <c r="AC750" i="31"/>
  <c r="AB750" i="31"/>
  <c r="AC749" i="31"/>
  <c r="AB749" i="31"/>
  <c r="AC748" i="31"/>
  <c r="AB748" i="31"/>
  <c r="AC747" i="31"/>
  <c r="AB747" i="31"/>
  <c r="AC746" i="31"/>
  <c r="AB746" i="31"/>
  <c r="AC745" i="31"/>
  <c r="AB745" i="31"/>
  <c r="AC744" i="31"/>
  <c r="AB744" i="31"/>
  <c r="AC743" i="31"/>
  <c r="AB743" i="31"/>
  <c r="AC741" i="31"/>
  <c r="AB741" i="31"/>
  <c r="AC740" i="31"/>
  <c r="AB740" i="31"/>
  <c r="AC734" i="31"/>
  <c r="AB734" i="31"/>
  <c r="AC733" i="31"/>
  <c r="AB733" i="31"/>
  <c r="AC732" i="31"/>
  <c r="AB732" i="31"/>
  <c r="AC731" i="31"/>
  <c r="AB731" i="31"/>
  <c r="AC730" i="31"/>
  <c r="AB730" i="31"/>
  <c r="AC729" i="31"/>
  <c r="AB729" i="31"/>
  <c r="AC728" i="31"/>
  <c r="AB728" i="31"/>
  <c r="AC727" i="31"/>
  <c r="AB727" i="31"/>
  <c r="AC726" i="31"/>
  <c r="AB726" i="31"/>
  <c r="AC725" i="31"/>
  <c r="AB725" i="31"/>
  <c r="AC724" i="31"/>
  <c r="AB724" i="31"/>
  <c r="AC723" i="31"/>
  <c r="AB723" i="31"/>
  <c r="AC722" i="31"/>
  <c r="AB722" i="31"/>
  <c r="AC721" i="31"/>
  <c r="AB721" i="31"/>
  <c r="AC720" i="31"/>
  <c r="AB720" i="31"/>
  <c r="AC719" i="31"/>
  <c r="AB719" i="31"/>
  <c r="AC718" i="31"/>
  <c r="AB718" i="31"/>
  <c r="AC717" i="31"/>
  <c r="AB717" i="31"/>
  <c r="AC716" i="31"/>
  <c r="AB716" i="31"/>
  <c r="AC715" i="31"/>
  <c r="AB715" i="31"/>
  <c r="AC714" i="31"/>
  <c r="AB714" i="31"/>
  <c r="AC713" i="31"/>
  <c r="AB713" i="31"/>
  <c r="AC712" i="31"/>
  <c r="AB712" i="31"/>
  <c r="AC711" i="31"/>
  <c r="AB711" i="31"/>
  <c r="AC710" i="31"/>
  <c r="AB710" i="31"/>
  <c r="AC709" i="31"/>
  <c r="AB709" i="31"/>
  <c r="AC708" i="31"/>
  <c r="AB708" i="31"/>
  <c r="AC707" i="31"/>
  <c r="AB707" i="31"/>
  <c r="AC706" i="31"/>
  <c r="AB706" i="31"/>
  <c r="AC705" i="31"/>
  <c r="AB705" i="31"/>
  <c r="AC704" i="31"/>
  <c r="AB704" i="31"/>
  <c r="AC703" i="31"/>
  <c r="AB703" i="31"/>
  <c r="AC702" i="31"/>
  <c r="AB702" i="31"/>
  <c r="AC701" i="31"/>
  <c r="AB701" i="31"/>
  <c r="AC700" i="31"/>
  <c r="AB700" i="31"/>
  <c r="AC699" i="31"/>
  <c r="AB699" i="31"/>
  <c r="AC698" i="31"/>
  <c r="AB698" i="31"/>
  <c r="AC695" i="31"/>
  <c r="AB695" i="31"/>
  <c r="AC694" i="31"/>
  <c r="AB694" i="31"/>
  <c r="AC693" i="31"/>
  <c r="AB693" i="31"/>
  <c r="AC692" i="31"/>
  <c r="AB692" i="31"/>
  <c r="AC691" i="31"/>
  <c r="AB691" i="31"/>
  <c r="AC690" i="31"/>
  <c r="AB690" i="31"/>
  <c r="AC689" i="31"/>
  <c r="AB689" i="31"/>
  <c r="AC688" i="31"/>
  <c r="AB688" i="31"/>
  <c r="AC687" i="31"/>
  <c r="AB687" i="31"/>
  <c r="AC686" i="31"/>
  <c r="AB686" i="31"/>
  <c r="AC685" i="31"/>
  <c r="AB685" i="31"/>
  <c r="AC684" i="31"/>
  <c r="AB684" i="31"/>
  <c r="AC683" i="31"/>
  <c r="AB683" i="31"/>
  <c r="AC682" i="31"/>
  <c r="AB682" i="31"/>
  <c r="AC681" i="31"/>
  <c r="AB681" i="31"/>
  <c r="AC680" i="31"/>
  <c r="AB680" i="31"/>
  <c r="AC679" i="31"/>
  <c r="AB679" i="31"/>
  <c r="AC678" i="31"/>
  <c r="AB678" i="31"/>
  <c r="AC677" i="31"/>
  <c r="AB677" i="31"/>
  <c r="AC666" i="31"/>
  <c r="AB666" i="31"/>
  <c r="AC665" i="31"/>
  <c r="AB665" i="31"/>
  <c r="AC664" i="31"/>
  <c r="AB664" i="31"/>
  <c r="AC663" i="31"/>
  <c r="AB663" i="31"/>
  <c r="AC660" i="31"/>
  <c r="AB660" i="31"/>
  <c r="AC659" i="31"/>
  <c r="AB659" i="31"/>
  <c r="AC658" i="31"/>
  <c r="AB658" i="31"/>
  <c r="AC657" i="31"/>
  <c r="AB657" i="31"/>
  <c r="AC656" i="31"/>
  <c r="AB656" i="31"/>
  <c r="AC655" i="31"/>
  <c r="AB655" i="31"/>
  <c r="AC654" i="31"/>
  <c r="AB654" i="31"/>
  <c r="AC653" i="31"/>
  <c r="AB653" i="31"/>
  <c r="AC652" i="31"/>
  <c r="AB652" i="31"/>
  <c r="AC651" i="31"/>
  <c r="AB651" i="31"/>
  <c r="AC650" i="31"/>
  <c r="AB650" i="31"/>
  <c r="AC649" i="31"/>
  <c r="AB649" i="31"/>
  <c r="AC648" i="31"/>
  <c r="AB648" i="31"/>
  <c r="AC647" i="31"/>
  <c r="AB647" i="31"/>
  <c r="AC646" i="31"/>
  <c r="AB646" i="31"/>
  <c r="AC645" i="31"/>
  <c r="AB645" i="31"/>
  <c r="AC644" i="31"/>
  <c r="AB644" i="31"/>
  <c r="AC643" i="31"/>
  <c r="AB643" i="31"/>
  <c r="AC642" i="31"/>
  <c r="AB642" i="31"/>
  <c r="AC641" i="31"/>
  <c r="AB641" i="31"/>
  <c r="AC640" i="31"/>
  <c r="AB640" i="31"/>
  <c r="AC639" i="31"/>
  <c r="AB639" i="31"/>
  <c r="AC638" i="31"/>
  <c r="AB638" i="31"/>
  <c r="AC637" i="31"/>
  <c r="AB637" i="31"/>
  <c r="AC636" i="31"/>
  <c r="AB636" i="31"/>
  <c r="AC635" i="31"/>
  <c r="AB635" i="31"/>
  <c r="AC628" i="31"/>
  <c r="AB628" i="31"/>
  <c r="AC627" i="31"/>
  <c r="AB627" i="31"/>
  <c r="AC626" i="31"/>
  <c r="AB626" i="31"/>
  <c r="AC625" i="31"/>
  <c r="AB625" i="31"/>
  <c r="AC624" i="31"/>
  <c r="AB624" i="31"/>
  <c r="AC623" i="31"/>
  <c r="AB623" i="31"/>
  <c r="AC622" i="31"/>
  <c r="AB622" i="31"/>
  <c r="AC621" i="31"/>
  <c r="AB621" i="31"/>
  <c r="AC618" i="31"/>
  <c r="AB618" i="31"/>
  <c r="AC617" i="31"/>
  <c r="AB617" i="31"/>
  <c r="AC616" i="31"/>
  <c r="AB616" i="31"/>
  <c r="AC615" i="31"/>
  <c r="AB615" i="31"/>
  <c r="AC614" i="31"/>
  <c r="AB614" i="31"/>
  <c r="AC613" i="31"/>
  <c r="AB613" i="31"/>
  <c r="AC612" i="31"/>
  <c r="AB612" i="31"/>
  <c r="AC609" i="31"/>
  <c r="AB609" i="31"/>
  <c r="AC607" i="31"/>
  <c r="AB607" i="31"/>
  <c r="AC606" i="31"/>
  <c r="AB606" i="31"/>
  <c r="AC605" i="31"/>
  <c r="AB605" i="31"/>
  <c r="AC604" i="31"/>
  <c r="AB604" i="31"/>
  <c r="AC603" i="31"/>
  <c r="AB603" i="31"/>
  <c r="AC602" i="31"/>
  <c r="AB602" i="31"/>
  <c r="AC601" i="31"/>
  <c r="AB601" i="31"/>
  <c r="AC600" i="31"/>
  <c r="AB600" i="31"/>
  <c r="AC599" i="31"/>
  <c r="AB599" i="31"/>
  <c r="AC598" i="31"/>
  <c r="AB598" i="31"/>
  <c r="AC597" i="31"/>
  <c r="AB597" i="31"/>
  <c r="AC596" i="31"/>
  <c r="AB596" i="31"/>
  <c r="AC595" i="31"/>
  <c r="AB595" i="31"/>
  <c r="AC594" i="31"/>
  <c r="AB594" i="31"/>
  <c r="AC593" i="31"/>
  <c r="AB593" i="31"/>
  <c r="AC592" i="31"/>
  <c r="AB592" i="31"/>
  <c r="AC591" i="31"/>
  <c r="AB591" i="31"/>
  <c r="AC590" i="31"/>
  <c r="AB590" i="31"/>
  <c r="AC589" i="31"/>
  <c r="AB589" i="31"/>
  <c r="AC588" i="31"/>
  <c r="AB588" i="31"/>
  <c r="AC587" i="31"/>
  <c r="AB587" i="31"/>
  <c r="AC586" i="31"/>
  <c r="AB586" i="31"/>
  <c r="AC585" i="31"/>
  <c r="AB585" i="31"/>
  <c r="AC584" i="31"/>
  <c r="AB584" i="31"/>
  <c r="AC583" i="31"/>
  <c r="AB583" i="31"/>
  <c r="AC582" i="31"/>
  <c r="AB582" i="31"/>
  <c r="AC581" i="31"/>
  <c r="AB581" i="31"/>
  <c r="AC580" i="31"/>
  <c r="AB580" i="31"/>
  <c r="AC579" i="31"/>
  <c r="AB579" i="31"/>
  <c r="AC578" i="31"/>
  <c r="AB578" i="31"/>
  <c r="AC577" i="31"/>
  <c r="AB577" i="31"/>
  <c r="AC576" i="31"/>
  <c r="AB576" i="31"/>
  <c r="AC575" i="31"/>
  <c r="AB575" i="31"/>
  <c r="AC574" i="31"/>
  <c r="AB574" i="31"/>
  <c r="AC573" i="31"/>
  <c r="AB573" i="31"/>
  <c r="AC572" i="31"/>
  <c r="AB572" i="31"/>
  <c r="AC571" i="31"/>
  <c r="AB571" i="31"/>
  <c r="AC570" i="31"/>
  <c r="AB570" i="31"/>
  <c r="AC569" i="31"/>
  <c r="AB569" i="31"/>
  <c r="AC568" i="31"/>
  <c r="AB568" i="31"/>
  <c r="AC567" i="31"/>
  <c r="AB567" i="31"/>
  <c r="AC566" i="31"/>
  <c r="AB566" i="31"/>
  <c r="AC565" i="31"/>
  <c r="AB565" i="31"/>
  <c r="AC564" i="31"/>
  <c r="AB564" i="31"/>
  <c r="AC563" i="31"/>
  <c r="AB563" i="31"/>
  <c r="AC562" i="31"/>
  <c r="AB562" i="31"/>
  <c r="AC561" i="31"/>
  <c r="AB561" i="31"/>
  <c r="AC557" i="31"/>
  <c r="AB557" i="31"/>
  <c r="AC556" i="31"/>
  <c r="AB556" i="31"/>
  <c r="AC555" i="31"/>
  <c r="AB555" i="31"/>
  <c r="AC554" i="31"/>
  <c r="AB554" i="31"/>
  <c r="AC553" i="31"/>
  <c r="AB553" i="31"/>
  <c r="AC552" i="31"/>
  <c r="AB552" i="31"/>
  <c r="AC551" i="31"/>
  <c r="AB551" i="31"/>
  <c r="AC548" i="31"/>
  <c r="AB548" i="31"/>
  <c r="AC547" i="31"/>
  <c r="AB547" i="31"/>
  <c r="AC546" i="31"/>
  <c r="AB546" i="31"/>
  <c r="AC545" i="31"/>
  <c r="AB545" i="31"/>
  <c r="AC542" i="31"/>
  <c r="AB542" i="31"/>
  <c r="AC541" i="31"/>
  <c r="AB541" i="31"/>
  <c r="AC540" i="31"/>
  <c r="AB540" i="31"/>
  <c r="AC539" i="31"/>
  <c r="AB539" i="31"/>
  <c r="AC538" i="31"/>
  <c r="AB538" i="31"/>
  <c r="AC537" i="31"/>
  <c r="AB537" i="31"/>
  <c r="AC534" i="31"/>
  <c r="AB534" i="31"/>
  <c r="AC533" i="31"/>
  <c r="AB533" i="31"/>
  <c r="AC532" i="31"/>
  <c r="AB532" i="31"/>
  <c r="AC531" i="31"/>
  <c r="AB531" i="31"/>
  <c r="AC530" i="31"/>
  <c r="AB530" i="31"/>
  <c r="AC529" i="31"/>
  <c r="AB529" i="31"/>
  <c r="AC528" i="31"/>
  <c r="AB528" i="31"/>
  <c r="AC525" i="31"/>
  <c r="AB525" i="31"/>
  <c r="AC524" i="31"/>
  <c r="AB524" i="31"/>
  <c r="AC523" i="31"/>
  <c r="AB523" i="31"/>
  <c r="AC520" i="31"/>
  <c r="AB520" i="31"/>
  <c r="AC519" i="31"/>
  <c r="AB519" i="31"/>
  <c r="AC518" i="31"/>
  <c r="AB518" i="31"/>
  <c r="AC517" i="31"/>
  <c r="AB517" i="31"/>
  <c r="AC516" i="31"/>
  <c r="AB516" i="31"/>
  <c r="AC515" i="31"/>
  <c r="AB515" i="31"/>
  <c r="AC514" i="31"/>
  <c r="AB514" i="31"/>
  <c r="AC513" i="31"/>
  <c r="AB513" i="31"/>
  <c r="AC512" i="31"/>
  <c r="AB512" i="31"/>
  <c r="AC511" i="31"/>
  <c r="AB511" i="31"/>
  <c r="AC510" i="31"/>
  <c r="AB510" i="31"/>
  <c r="AC509" i="31"/>
  <c r="AB509" i="31"/>
  <c r="AC508" i="31"/>
  <c r="AB508" i="31"/>
  <c r="AC507" i="31"/>
  <c r="AB507" i="31"/>
  <c r="AC506" i="31"/>
  <c r="AB506" i="31"/>
  <c r="AC505" i="31"/>
  <c r="AB505" i="31"/>
  <c r="AC504" i="31"/>
  <c r="AB504" i="31"/>
  <c r="AC503" i="31"/>
  <c r="AB503" i="31"/>
  <c r="AC502" i="31"/>
  <c r="AB502" i="31"/>
  <c r="AC501" i="31"/>
  <c r="AB501" i="31"/>
  <c r="AC500" i="31"/>
  <c r="AB500" i="31"/>
  <c r="AC499" i="31"/>
  <c r="AB499" i="31"/>
  <c r="AC498" i="31"/>
  <c r="AB498" i="31"/>
  <c r="AC497" i="31"/>
  <c r="AB497" i="31"/>
  <c r="AC496" i="31"/>
  <c r="AB496" i="31"/>
  <c r="AC495" i="31"/>
  <c r="AB495" i="31"/>
  <c r="AC492" i="31"/>
  <c r="AB492" i="31"/>
  <c r="AC491" i="31"/>
  <c r="AB491" i="31"/>
  <c r="AC490" i="31"/>
  <c r="AB490" i="31"/>
  <c r="AC489" i="31"/>
  <c r="AB489" i="31"/>
  <c r="AC488" i="31"/>
  <c r="AB488" i="31"/>
  <c r="AC487" i="31"/>
  <c r="AB487" i="31"/>
  <c r="AC486" i="31"/>
  <c r="AB486" i="31"/>
  <c r="AC485" i="31"/>
  <c r="AB485" i="31"/>
  <c r="AC484" i="31"/>
  <c r="AB484" i="31"/>
  <c r="AC480" i="31"/>
  <c r="AB480" i="31"/>
  <c r="AC479" i="31"/>
  <c r="AB479" i="31"/>
  <c r="AC478" i="31"/>
  <c r="AB478" i="31"/>
  <c r="AC477" i="31"/>
  <c r="AB477" i="31"/>
  <c r="AC476" i="31"/>
  <c r="AB476" i="31"/>
  <c r="AC475" i="31"/>
  <c r="AB475" i="31"/>
  <c r="AC474" i="31"/>
  <c r="AB474" i="31"/>
  <c r="AC473" i="31"/>
  <c r="AB473" i="31"/>
  <c r="AC470" i="31"/>
  <c r="AB470" i="31"/>
  <c r="AC469" i="31"/>
  <c r="AB469" i="31"/>
  <c r="AC468" i="31"/>
  <c r="AB468" i="31"/>
  <c r="AC467" i="31"/>
  <c r="AB467" i="31"/>
  <c r="AC466" i="31"/>
  <c r="AB466" i="31"/>
  <c r="AC463" i="31"/>
  <c r="AB463" i="31"/>
  <c r="AC462" i="31"/>
  <c r="AB462" i="31"/>
  <c r="AC459" i="31"/>
  <c r="AB459" i="31"/>
  <c r="AC458" i="31"/>
  <c r="AB458" i="31"/>
  <c r="AC457" i="31"/>
  <c r="AB457" i="31"/>
  <c r="AC456" i="31"/>
  <c r="AB456" i="31"/>
  <c r="AC455" i="31"/>
  <c r="AB455" i="31"/>
  <c r="AC454" i="31"/>
  <c r="AB454" i="31"/>
  <c r="AC453" i="31"/>
  <c r="AB453" i="31"/>
  <c r="AC450" i="31"/>
  <c r="AB450" i="31"/>
  <c r="AC449" i="31"/>
  <c r="AB449" i="31"/>
  <c r="AC448" i="31"/>
  <c r="AB448" i="31"/>
  <c r="AC447" i="31"/>
  <c r="AB447" i="31"/>
  <c r="AC446" i="31"/>
  <c r="AB446" i="31"/>
  <c r="AC445" i="31"/>
  <c r="AB445" i="31"/>
  <c r="AC444" i="31"/>
  <c r="AB444" i="31"/>
  <c r="AC443" i="31"/>
  <c r="AB443" i="31"/>
  <c r="AC442" i="31"/>
  <c r="AB442" i="31"/>
  <c r="AC441" i="31"/>
  <c r="AB441" i="31"/>
  <c r="AC440" i="31"/>
  <c r="AB440" i="31"/>
  <c r="AC439" i="31"/>
  <c r="AB439" i="31"/>
  <c r="AC438" i="31"/>
  <c r="AB438" i="31"/>
  <c r="AC437" i="31"/>
  <c r="AB437" i="31"/>
  <c r="AC436" i="31"/>
  <c r="AB436" i="31"/>
  <c r="AC435" i="31"/>
  <c r="AB435" i="31"/>
  <c r="AC432" i="31"/>
  <c r="AB432" i="31"/>
  <c r="AC431" i="31"/>
  <c r="AB431" i="31"/>
  <c r="AC427" i="31"/>
  <c r="AB427" i="31"/>
  <c r="AC424" i="31"/>
  <c r="AB424" i="31"/>
  <c r="AD417" i="31"/>
  <c r="AE417" i="31" s="1"/>
  <c r="AC417" i="31"/>
  <c r="AB417" i="31"/>
  <c r="AC415" i="31"/>
  <c r="AB415" i="31"/>
  <c r="AC414" i="31"/>
  <c r="AB414" i="31"/>
  <c r="AC413" i="31"/>
  <c r="AB413" i="31"/>
  <c r="AC412" i="31"/>
  <c r="AB412" i="31"/>
  <c r="AC411" i="31"/>
  <c r="AB411" i="31"/>
  <c r="AC410" i="31"/>
  <c r="AB410" i="31"/>
  <c r="AC409" i="31"/>
  <c r="AB409" i="31"/>
  <c r="AC408" i="31"/>
  <c r="AB408" i="31"/>
  <c r="AC407" i="31"/>
  <c r="AB407" i="31"/>
  <c r="AC406" i="31"/>
  <c r="AB406" i="31"/>
  <c r="AC405" i="31"/>
  <c r="AB405" i="31"/>
  <c r="AC404" i="31"/>
  <c r="AB404" i="31"/>
  <c r="AC401" i="31"/>
  <c r="AB401" i="31"/>
  <c r="AC400" i="31"/>
  <c r="AB400" i="31"/>
  <c r="AC399" i="31"/>
  <c r="AB399" i="31"/>
  <c r="AC398" i="31"/>
  <c r="AB398" i="31"/>
  <c r="AC397" i="31"/>
  <c r="AB397" i="31"/>
  <c r="AC396" i="31"/>
  <c r="AB396" i="31"/>
  <c r="AC395" i="31"/>
  <c r="AB395" i="31"/>
  <c r="AC394" i="31"/>
  <c r="AB394" i="31"/>
  <c r="AC393" i="31"/>
  <c r="AB393" i="31"/>
  <c r="AC392" i="31"/>
  <c r="AB392" i="31"/>
  <c r="AC391" i="31"/>
  <c r="AB391" i="31"/>
  <c r="AC390" i="31"/>
  <c r="AB390" i="31"/>
  <c r="AC389" i="31"/>
  <c r="AB389" i="31"/>
  <c r="AC388" i="31"/>
  <c r="AB388" i="31"/>
  <c r="AC387" i="31"/>
  <c r="AB387" i="31"/>
  <c r="AC386" i="31"/>
  <c r="AB386" i="31"/>
  <c r="AC385" i="31"/>
  <c r="AB385" i="31"/>
  <c r="AC384" i="31"/>
  <c r="AB384" i="31"/>
  <c r="AC383" i="31"/>
  <c r="AB383" i="31"/>
  <c r="AC382" i="31"/>
  <c r="AB382" i="31"/>
  <c r="AC381" i="31"/>
  <c r="AB381" i="31"/>
  <c r="AC380" i="31"/>
  <c r="AB380" i="31"/>
  <c r="AC379" i="31"/>
  <c r="AB379" i="31"/>
  <c r="AC378" i="31"/>
  <c r="AB378" i="31"/>
  <c r="AC377" i="31"/>
  <c r="AB377" i="31"/>
  <c r="AC376" i="31"/>
  <c r="AB376" i="31"/>
  <c r="AC375" i="31"/>
  <c r="AB375" i="31"/>
  <c r="AC374" i="31"/>
  <c r="AB374" i="31"/>
  <c r="AC373" i="31"/>
  <c r="AB373" i="31"/>
  <c r="AC372" i="31"/>
  <c r="AB372" i="31"/>
  <c r="AC371" i="31"/>
  <c r="AB371" i="31"/>
  <c r="AC370" i="31"/>
  <c r="AB370" i="31"/>
  <c r="AC369" i="31"/>
  <c r="AB369" i="31"/>
  <c r="AC368" i="31"/>
  <c r="AB368" i="31"/>
  <c r="AC359" i="31"/>
  <c r="AB359" i="31"/>
  <c r="AC358" i="31"/>
  <c r="AB358" i="31"/>
  <c r="AC357" i="31"/>
  <c r="AB357" i="31"/>
  <c r="AC356" i="31"/>
  <c r="AB356" i="31"/>
  <c r="AC355" i="31"/>
  <c r="AB355" i="31"/>
  <c r="AC354" i="31"/>
  <c r="AB354" i="31"/>
  <c r="AC351" i="31"/>
  <c r="AB351" i="31"/>
  <c r="AC350" i="31"/>
  <c r="AB350" i="31"/>
  <c r="AC349" i="31"/>
  <c r="AB349" i="31"/>
  <c r="AC348" i="31"/>
  <c r="AB348" i="31"/>
  <c r="AC347" i="31"/>
  <c r="AB347" i="31"/>
  <c r="AC346" i="31"/>
  <c r="AB346" i="31"/>
  <c r="AC345" i="31"/>
  <c r="AB345" i="31"/>
  <c r="AC344" i="31"/>
  <c r="AB344" i="31"/>
  <c r="AC343" i="31"/>
  <c r="AB343" i="31"/>
  <c r="AC342" i="31"/>
  <c r="AB342" i="31"/>
  <c r="AC341" i="31"/>
  <c r="AB341" i="31"/>
  <c r="AC340" i="31"/>
  <c r="AB340" i="31"/>
  <c r="AC339" i="31"/>
  <c r="AB339" i="31"/>
  <c r="AC338" i="31"/>
  <c r="AB338" i="31"/>
  <c r="AC337" i="31"/>
  <c r="AB337" i="31"/>
  <c r="AC336" i="31"/>
  <c r="AB336" i="31"/>
  <c r="AC335" i="31"/>
  <c r="AB335" i="31"/>
  <c r="AC334" i="31"/>
  <c r="AB334" i="31"/>
  <c r="AC333" i="31"/>
  <c r="AB333" i="31"/>
  <c r="AC332" i="31"/>
  <c r="AB332" i="31"/>
  <c r="AC331" i="31"/>
  <c r="AB331" i="31"/>
  <c r="AC330" i="31"/>
  <c r="AB330" i="31"/>
  <c r="AC326" i="31"/>
  <c r="AB326" i="31"/>
  <c r="AC325" i="31"/>
  <c r="AB325" i="31"/>
  <c r="AC324" i="31"/>
  <c r="AB324" i="31"/>
  <c r="AC321" i="31"/>
  <c r="AB321" i="31"/>
  <c r="AC320" i="31"/>
  <c r="AB320" i="31"/>
  <c r="AC319" i="31"/>
  <c r="AB319" i="31"/>
  <c r="AC318" i="31"/>
  <c r="AB318" i="31"/>
  <c r="AC317" i="31"/>
  <c r="AB317" i="31"/>
  <c r="AC316" i="31"/>
  <c r="AB316" i="31"/>
  <c r="AC315" i="31"/>
  <c r="AB315" i="31"/>
  <c r="AC314" i="31"/>
  <c r="AB314" i="31"/>
  <c r="AC313" i="31"/>
  <c r="AB313" i="31"/>
  <c r="AC312" i="31"/>
  <c r="AB312" i="31"/>
  <c r="AC311" i="31"/>
  <c r="AB311" i="31"/>
  <c r="AC310" i="31"/>
  <c r="AB310" i="31"/>
  <c r="AC309" i="31"/>
  <c r="AB309" i="31"/>
  <c r="AC308" i="31"/>
  <c r="AB308" i="31"/>
  <c r="AC307" i="31"/>
  <c r="AB307" i="31"/>
  <c r="AC306" i="31"/>
  <c r="AB306" i="31"/>
  <c r="AC305" i="31"/>
  <c r="AB305" i="31"/>
  <c r="AC304" i="31"/>
  <c r="AB304" i="31"/>
  <c r="AC303" i="31"/>
  <c r="AB303" i="31"/>
  <c r="AC302" i="31"/>
  <c r="AB302" i="31"/>
  <c r="AC301" i="31"/>
  <c r="AB301" i="31"/>
  <c r="AC300" i="31"/>
  <c r="AB300" i="31"/>
  <c r="AC299" i="31"/>
  <c r="AB299" i="31"/>
  <c r="AC298" i="31"/>
  <c r="AB298" i="31"/>
  <c r="AC297" i="31"/>
  <c r="AB297" i="31"/>
  <c r="AC296" i="31"/>
  <c r="AB296" i="31"/>
  <c r="AC295" i="31"/>
  <c r="AB295" i="31"/>
  <c r="AC294" i="31"/>
  <c r="AB294" i="31"/>
  <c r="AC293" i="31"/>
  <c r="AB293" i="31"/>
  <c r="AC292" i="31"/>
  <c r="AB292" i="31"/>
  <c r="AC291" i="31"/>
  <c r="AB291" i="31"/>
  <c r="AC290" i="31"/>
  <c r="AB290" i="31"/>
  <c r="AC289" i="31"/>
  <c r="AB289" i="31"/>
  <c r="AC288" i="31"/>
  <c r="AB288" i="31"/>
  <c r="AC287" i="31"/>
  <c r="AB287" i="31"/>
  <c r="AC286" i="31"/>
  <c r="AB286" i="31"/>
  <c r="AC285" i="31"/>
  <c r="AB285" i="31"/>
  <c r="AC284" i="31"/>
  <c r="AB284" i="31"/>
  <c r="AC283" i="31"/>
  <c r="AB283" i="31"/>
  <c r="AC282" i="31"/>
  <c r="AB282" i="31"/>
  <c r="AC281" i="31"/>
  <c r="AB281" i="31"/>
  <c r="AC280" i="31"/>
  <c r="AB280" i="31"/>
  <c r="AC279" i="31"/>
  <c r="AB279" i="31"/>
  <c r="AC278" i="31"/>
  <c r="AB278" i="31"/>
  <c r="AC277" i="31"/>
  <c r="AB277" i="31"/>
  <c r="AC276" i="31"/>
  <c r="AB276" i="31"/>
  <c r="AC275" i="31"/>
  <c r="AB275" i="31"/>
  <c r="AC274" i="31"/>
  <c r="AB274" i="31"/>
  <c r="AC273" i="31"/>
  <c r="AB273" i="31"/>
  <c r="AC272" i="31"/>
  <c r="AB272" i="31"/>
  <c r="AC269" i="31"/>
  <c r="AB269" i="31"/>
  <c r="AC268" i="31"/>
  <c r="AB268" i="31"/>
  <c r="AC267" i="31"/>
  <c r="AB267" i="31"/>
  <c r="AC266" i="31"/>
  <c r="AB266" i="31"/>
  <c r="AC265" i="31"/>
  <c r="AB265" i="31"/>
  <c r="AC264" i="31"/>
  <c r="AB264" i="31"/>
  <c r="AC263" i="31"/>
  <c r="AB263" i="31"/>
  <c r="AC262" i="31"/>
  <c r="AB262" i="31"/>
  <c r="AC261" i="31"/>
  <c r="AB261" i="31"/>
  <c r="AC260" i="31"/>
  <c r="AB260" i="31"/>
  <c r="AC259" i="31"/>
  <c r="AB259" i="31"/>
  <c r="AC258" i="31"/>
  <c r="AB258" i="31"/>
  <c r="AC257" i="31"/>
  <c r="AB257" i="31"/>
  <c r="AC256" i="31"/>
  <c r="AB256" i="31"/>
  <c r="AC255" i="31"/>
  <c r="AB255" i="31"/>
  <c r="AC254" i="31"/>
  <c r="AB254" i="31"/>
  <c r="AC253" i="31"/>
  <c r="AB253" i="31"/>
  <c r="AC252" i="31"/>
  <c r="AB252" i="31"/>
  <c r="AC251" i="31"/>
  <c r="AB251" i="31"/>
  <c r="AC250" i="31"/>
  <c r="AB250" i="31"/>
  <c r="AC249" i="31"/>
  <c r="AB249" i="31"/>
  <c r="AC248" i="31"/>
  <c r="AB248" i="31"/>
  <c r="AC247" i="31"/>
  <c r="AB247" i="31"/>
  <c r="AC246" i="31"/>
  <c r="AB246" i="31"/>
  <c r="AC245" i="31"/>
  <c r="AB245" i="31"/>
  <c r="AC244" i="31"/>
  <c r="AB244" i="31"/>
  <c r="AC243" i="31"/>
  <c r="AB243" i="31"/>
  <c r="AC242" i="31"/>
  <c r="AB242" i="31"/>
  <c r="AC241" i="31"/>
  <c r="AB241" i="31"/>
  <c r="AC240" i="31"/>
  <c r="AB240" i="31"/>
  <c r="AC239" i="31"/>
  <c r="AB239" i="31"/>
  <c r="AC238" i="31"/>
  <c r="AB238" i="31"/>
  <c r="AC237" i="31"/>
  <c r="AB237" i="31"/>
  <c r="AC236" i="31"/>
  <c r="AB236" i="31"/>
  <c r="AC235" i="31"/>
  <c r="AB235" i="31"/>
  <c r="AC234" i="31"/>
  <c r="AB234" i="31"/>
  <c r="AC233" i="31"/>
  <c r="AB233" i="31"/>
  <c r="AC232" i="31"/>
  <c r="AB232" i="31"/>
  <c r="AC231" i="31"/>
  <c r="AB231" i="31"/>
  <c r="AC230" i="31"/>
  <c r="AB230" i="31"/>
  <c r="AC229" i="31"/>
  <c r="AB229" i="31"/>
  <c r="AC228" i="31"/>
  <c r="AB228" i="31"/>
  <c r="AC227" i="31"/>
  <c r="AB227" i="31"/>
  <c r="AC226" i="31"/>
  <c r="AB226" i="31"/>
  <c r="AC225" i="31"/>
  <c r="AB225" i="31"/>
  <c r="AC224" i="31"/>
  <c r="AB224" i="31"/>
  <c r="AC223" i="31"/>
  <c r="AB223" i="31"/>
  <c r="AC222" i="31"/>
  <c r="AB222" i="31"/>
  <c r="AC221" i="31"/>
  <c r="AB221" i="31"/>
  <c r="AC220" i="31"/>
  <c r="AB220" i="31"/>
  <c r="AC215" i="31"/>
  <c r="AB215" i="31"/>
  <c r="AC214" i="31"/>
  <c r="AB214" i="31"/>
  <c r="AC213" i="31"/>
  <c r="AB213" i="31"/>
  <c r="AC212" i="31"/>
  <c r="AB212" i="31"/>
  <c r="AC211" i="31"/>
  <c r="AB211" i="31"/>
  <c r="AC210" i="31"/>
  <c r="AB210" i="31"/>
  <c r="AC209" i="31"/>
  <c r="AB209" i="31"/>
  <c r="AC208" i="31"/>
  <c r="AB208" i="31"/>
  <c r="AC205" i="31"/>
  <c r="AB205" i="31"/>
  <c r="AC204" i="31"/>
  <c r="AB204" i="31"/>
  <c r="AC203" i="31"/>
  <c r="AB203" i="31"/>
  <c r="AC200" i="31"/>
  <c r="AB200" i="31"/>
  <c r="AC199" i="31"/>
  <c r="AB199" i="31"/>
  <c r="AC198" i="31"/>
  <c r="AB198" i="31"/>
  <c r="AC197" i="31"/>
  <c r="AB197" i="31"/>
  <c r="AC196" i="31"/>
  <c r="AB196" i="31"/>
  <c r="AC195" i="31"/>
  <c r="AB195" i="31"/>
  <c r="AC194" i="31"/>
  <c r="AB194" i="31"/>
  <c r="AC193" i="31"/>
  <c r="AB193" i="31"/>
  <c r="AC190" i="31"/>
  <c r="AB190" i="31"/>
  <c r="AC189" i="31"/>
  <c r="AB189" i="31"/>
  <c r="AC188" i="31"/>
  <c r="AB188" i="31"/>
  <c r="AC187" i="31"/>
  <c r="AB187" i="31"/>
  <c r="AC186" i="31"/>
  <c r="AB186" i="31"/>
  <c r="AC185" i="31"/>
  <c r="AB185" i="31"/>
  <c r="AC184" i="31"/>
  <c r="AB184" i="31"/>
  <c r="AC183" i="31"/>
  <c r="AB183" i="31"/>
  <c r="AC182" i="31"/>
  <c r="AB182" i="31"/>
  <c r="AC181" i="31"/>
  <c r="AB181" i="31"/>
  <c r="AC180" i="31"/>
  <c r="AB180" i="31"/>
  <c r="AC179" i="31"/>
  <c r="AB179" i="31"/>
  <c r="AC178" i="31"/>
  <c r="AB178" i="31"/>
  <c r="AC177" i="31"/>
  <c r="AB177" i="31"/>
  <c r="AC176" i="31"/>
  <c r="AB176" i="31"/>
  <c r="AC175" i="31"/>
  <c r="AB175" i="31"/>
  <c r="AC174" i="31"/>
  <c r="AB174" i="31"/>
  <c r="AC173" i="31"/>
  <c r="AB173" i="31"/>
  <c r="AC172" i="31"/>
  <c r="AB172" i="31"/>
  <c r="AC171" i="31"/>
  <c r="AB171" i="31"/>
  <c r="AC170" i="31"/>
  <c r="AB170" i="31"/>
  <c r="AC169" i="31"/>
  <c r="AB169" i="31"/>
  <c r="AC168" i="31"/>
  <c r="AB168" i="31"/>
  <c r="AC167" i="31"/>
  <c r="AB167" i="31"/>
  <c r="AC166" i="31"/>
  <c r="AB166" i="31"/>
  <c r="AC165" i="31"/>
  <c r="AB165" i="31"/>
  <c r="AC164" i="31"/>
  <c r="AB164" i="31"/>
  <c r="AC163" i="31"/>
  <c r="AB163" i="31"/>
  <c r="AC162" i="31"/>
  <c r="AB162" i="31"/>
  <c r="AC161" i="31"/>
  <c r="AB161" i="31"/>
  <c r="AC160" i="31"/>
  <c r="AB160" i="31"/>
  <c r="AC157" i="31"/>
  <c r="AB157" i="31"/>
  <c r="AC156" i="31"/>
  <c r="AB156" i="31"/>
  <c r="AC155" i="31"/>
  <c r="AB155" i="31"/>
  <c r="AC154" i="31"/>
  <c r="AB154" i="31"/>
  <c r="AC153" i="31"/>
  <c r="AB153" i="31"/>
  <c r="AC152" i="31"/>
  <c r="AB152" i="31"/>
  <c r="AC151" i="31"/>
  <c r="AB151" i="31"/>
  <c r="AC150" i="31"/>
  <c r="AB150" i="31"/>
  <c r="AC149" i="31"/>
  <c r="AB149" i="31"/>
  <c r="AC148" i="31"/>
  <c r="AB148" i="31"/>
  <c r="AC147" i="31"/>
  <c r="AB147" i="31"/>
  <c r="AC146" i="31"/>
  <c r="AB146" i="31"/>
  <c r="AC145" i="31"/>
  <c r="AB145" i="31"/>
  <c r="AC144" i="31"/>
  <c r="AB144" i="31"/>
  <c r="AC143" i="31"/>
  <c r="AB143" i="31"/>
  <c r="AC142" i="31"/>
  <c r="AB142" i="31"/>
  <c r="AC141" i="31"/>
  <c r="AB141" i="31"/>
  <c r="AC140" i="31"/>
  <c r="AB140" i="31"/>
  <c r="AC139" i="31"/>
  <c r="AB139" i="31"/>
  <c r="AC138" i="31"/>
  <c r="AB138" i="31"/>
  <c r="AC137" i="31"/>
  <c r="AB137" i="31"/>
  <c r="AC136" i="31"/>
  <c r="AB136" i="31"/>
  <c r="AC135" i="31"/>
  <c r="AB135" i="31"/>
  <c r="AC134" i="31"/>
  <c r="AB134" i="31"/>
  <c r="AC133" i="31"/>
  <c r="AB133" i="31"/>
  <c r="AC132" i="31"/>
  <c r="AB132" i="31"/>
  <c r="AC131" i="31"/>
  <c r="AB131" i="31"/>
  <c r="AC130" i="31"/>
  <c r="AB130" i="31"/>
  <c r="AC129" i="31"/>
  <c r="AB129" i="31"/>
  <c r="AC128" i="31"/>
  <c r="AB128" i="31"/>
  <c r="AC127" i="31"/>
  <c r="AB127" i="31"/>
  <c r="AC124" i="31"/>
  <c r="AB124" i="31"/>
  <c r="AC123" i="31"/>
  <c r="AB123" i="31"/>
  <c r="AC122" i="31"/>
  <c r="AB122" i="31"/>
  <c r="AC119" i="31"/>
  <c r="AB119" i="31"/>
  <c r="AC118" i="31"/>
  <c r="AB118" i="31"/>
  <c r="AC117" i="31"/>
  <c r="AB117" i="31"/>
  <c r="AC116" i="31"/>
  <c r="AB116" i="31"/>
  <c r="AC115" i="31"/>
  <c r="AB115" i="31"/>
  <c r="AC110" i="31"/>
  <c r="AB110" i="31"/>
  <c r="AC109" i="31"/>
  <c r="AB109" i="31"/>
  <c r="AC108" i="31"/>
  <c r="AB108" i="31"/>
  <c r="AC107" i="31"/>
  <c r="AB107" i="31"/>
  <c r="AC106" i="31"/>
  <c r="AB106" i="31"/>
  <c r="AC105" i="31"/>
  <c r="AB105" i="31"/>
  <c r="AC104" i="31"/>
  <c r="AB104" i="31"/>
  <c r="AC103" i="31"/>
  <c r="AB103" i="31"/>
  <c r="AC102" i="31"/>
  <c r="AB102" i="31"/>
  <c r="AC101" i="31"/>
  <c r="AB101" i="31"/>
  <c r="AC100" i="31"/>
  <c r="AB100" i="31"/>
  <c r="AC99" i="31"/>
  <c r="AB99" i="31"/>
  <c r="AC98" i="31"/>
  <c r="AB98" i="31"/>
  <c r="AC97" i="31"/>
  <c r="AB97" i="31"/>
  <c r="AC96" i="31"/>
  <c r="AB96" i="31"/>
  <c r="AC95" i="31"/>
  <c r="AB95" i="31"/>
  <c r="AC94" i="31"/>
  <c r="AB94" i="31"/>
  <c r="AC93" i="31"/>
  <c r="AB93" i="31"/>
  <c r="AC92" i="31"/>
  <c r="AB92" i="31"/>
  <c r="AC91" i="31"/>
  <c r="AB91" i="31"/>
  <c r="AC90" i="31"/>
  <c r="AB90" i="31"/>
  <c r="AC89" i="31"/>
  <c r="AB89" i="31"/>
  <c r="AC88" i="31"/>
  <c r="AB88" i="31"/>
  <c r="AC87" i="31"/>
  <c r="AB87" i="31"/>
  <c r="AC86" i="31"/>
  <c r="AB86" i="31"/>
  <c r="AC85" i="31"/>
  <c r="AB85" i="31"/>
  <c r="AC84" i="31"/>
  <c r="AB84" i="31"/>
  <c r="AC83" i="31"/>
  <c r="AB83" i="31"/>
  <c r="AC82" i="31"/>
  <c r="AB82" i="31"/>
  <c r="AC81" i="31"/>
  <c r="AB81" i="31"/>
  <c r="AC80" i="31"/>
  <c r="AB80" i="31"/>
  <c r="AC79" i="31"/>
  <c r="AB79" i="31"/>
  <c r="AC78" i="31"/>
  <c r="AB78" i="31"/>
  <c r="AC75" i="31"/>
  <c r="AB75" i="31"/>
  <c r="AC74" i="31"/>
  <c r="AB74" i="31"/>
  <c r="AC73" i="31"/>
  <c r="AB73" i="31"/>
  <c r="AC72" i="31"/>
  <c r="AB72" i="31"/>
  <c r="AC71" i="31"/>
  <c r="AB71" i="31"/>
  <c r="AC70" i="31"/>
  <c r="AB70" i="31"/>
  <c r="AC69" i="31"/>
  <c r="AB69" i="31"/>
  <c r="AC68" i="31"/>
  <c r="AB68" i="31"/>
  <c r="AC67" i="31"/>
  <c r="AB67" i="31"/>
  <c r="AC66" i="31"/>
  <c r="AB66" i="31"/>
  <c r="AC65" i="31"/>
  <c r="AB65" i="31"/>
  <c r="AC64" i="31"/>
  <c r="AB64" i="31"/>
  <c r="AC63" i="31"/>
  <c r="AB63" i="31"/>
  <c r="AC62" i="31"/>
  <c r="AB62" i="31"/>
  <c r="AC61" i="31"/>
  <c r="AB61" i="31"/>
  <c r="AC60" i="31"/>
  <c r="AB60" i="31"/>
  <c r="AC59" i="31"/>
  <c r="AB59" i="31"/>
  <c r="AC58" i="31"/>
  <c r="AB58" i="31"/>
  <c r="AC57" i="31"/>
  <c r="AB57" i="31"/>
  <c r="AC56" i="31"/>
  <c r="AB56" i="31"/>
  <c r="AC55" i="31"/>
  <c r="AB55" i="31"/>
  <c r="AC54" i="31"/>
  <c r="AB54" i="31"/>
  <c r="AC53" i="31"/>
  <c r="AB53" i="31"/>
  <c r="AC52" i="31"/>
  <c r="AB52" i="31"/>
  <c r="AC51" i="31"/>
  <c r="AB51" i="31"/>
  <c r="AC50" i="31"/>
  <c r="AB50" i="31"/>
  <c r="AC49" i="31"/>
  <c r="AB49" i="31"/>
  <c r="AC48" i="31"/>
  <c r="AB48" i="31"/>
  <c r="AC47" i="31"/>
  <c r="AB47" i="31"/>
  <c r="AC46" i="31"/>
  <c r="AB46" i="31"/>
  <c r="AC45" i="31"/>
  <c r="AB45" i="31"/>
  <c r="AC44" i="31"/>
  <c r="AB44" i="31"/>
  <c r="AC43" i="31"/>
  <c r="AB43" i="31"/>
  <c r="AC42" i="31"/>
  <c r="AB42" i="31"/>
  <c r="AC41" i="31"/>
  <c r="AB41" i="31"/>
  <c r="AC40" i="31"/>
  <c r="AB40" i="31"/>
  <c r="AC39" i="31"/>
  <c r="AB39" i="31"/>
  <c r="AC38" i="31"/>
  <c r="AB38" i="31"/>
  <c r="AC37" i="31"/>
  <c r="AB37" i="31"/>
  <c r="AC36" i="31"/>
  <c r="AB36" i="31"/>
  <c r="AC35" i="31"/>
  <c r="AB35" i="31"/>
  <c r="AC34" i="31"/>
  <c r="AB34" i="31"/>
  <c r="AC33" i="31"/>
  <c r="AB33" i="31"/>
  <c r="AC32" i="31"/>
  <c r="AB32" i="31"/>
  <c r="AC31" i="31"/>
  <c r="AB31" i="31"/>
  <c r="AC30" i="31"/>
  <c r="AB30" i="31"/>
  <c r="AC29" i="31"/>
  <c r="AB29" i="31"/>
  <c r="AC28" i="31"/>
  <c r="AB28" i="31"/>
  <c r="AC27" i="31"/>
  <c r="AB27" i="31"/>
  <c r="AC26" i="31"/>
  <c r="AB26" i="31"/>
  <c r="AC25" i="31"/>
  <c r="AB25" i="31"/>
  <c r="AC24" i="31"/>
  <c r="AB24" i="31"/>
  <c r="AC23" i="31"/>
  <c r="AB23" i="31"/>
  <c r="AC22" i="31"/>
  <c r="AB22" i="31"/>
  <c r="AC21" i="31"/>
  <c r="AB21" i="31"/>
  <c r="AC20" i="31"/>
  <c r="AB20" i="31"/>
  <c r="AC19" i="31"/>
  <c r="AB19" i="31"/>
  <c r="AC18" i="31"/>
  <c r="AB18" i="31"/>
  <c r="AC17" i="31"/>
  <c r="AB17" i="31"/>
  <c r="AC16" i="31"/>
  <c r="AB16" i="31"/>
  <c r="AC15" i="31"/>
  <c r="AB15" i="31"/>
  <c r="AC14" i="31"/>
  <c r="AB14" i="31"/>
  <c r="AC13" i="31"/>
  <c r="AB13" i="31"/>
  <c r="AC12" i="31"/>
  <c r="AB12" i="31"/>
  <c r="AC11" i="31"/>
  <c r="AB11" i="31"/>
  <c r="AC10" i="31"/>
  <c r="AB10" i="31"/>
  <c r="AC9" i="31"/>
  <c r="AB9" i="31"/>
  <c r="AC8" i="31"/>
  <c r="AB8" i="31"/>
  <c r="AC7" i="31"/>
  <c r="AB7" i="31"/>
  <c r="W767" i="31"/>
  <c r="V767" i="31"/>
  <c r="W766" i="31"/>
  <c r="V766" i="31"/>
  <c r="W765" i="31"/>
  <c r="V765" i="31"/>
  <c r="W764" i="31"/>
  <c r="V764" i="31"/>
  <c r="W763" i="31"/>
  <c r="V763" i="31"/>
  <c r="W762" i="31"/>
  <c r="V762" i="31"/>
  <c r="W761" i="31"/>
  <c r="V761" i="31"/>
  <c r="W760" i="31"/>
  <c r="V760" i="31"/>
  <c r="W754" i="31"/>
  <c r="V754" i="31"/>
  <c r="W753" i="31"/>
  <c r="V753" i="31"/>
  <c r="W752" i="31"/>
  <c r="V752" i="31"/>
  <c r="W751" i="31"/>
  <c r="V751" i="31"/>
  <c r="W750" i="31"/>
  <c r="V750" i="31"/>
  <c r="W749" i="31"/>
  <c r="V749" i="31"/>
  <c r="W748" i="31"/>
  <c r="V748" i="31"/>
  <c r="W747" i="31"/>
  <c r="V747" i="31"/>
  <c r="W746" i="31"/>
  <c r="V746" i="31"/>
  <c r="W745" i="31"/>
  <c r="V745" i="31"/>
  <c r="W744" i="31"/>
  <c r="V744" i="31"/>
  <c r="W743" i="31"/>
  <c r="V743" i="31"/>
  <c r="W741" i="31"/>
  <c r="V741" i="31"/>
  <c r="W740" i="31"/>
  <c r="V740" i="31"/>
  <c r="W734" i="31"/>
  <c r="V734" i="31"/>
  <c r="W733" i="31"/>
  <c r="V733" i="31"/>
  <c r="W732" i="31"/>
  <c r="V732" i="31"/>
  <c r="W731" i="31"/>
  <c r="V731" i="31"/>
  <c r="W730" i="31"/>
  <c r="V730" i="31"/>
  <c r="W729" i="31"/>
  <c r="V729" i="31"/>
  <c r="W728" i="31"/>
  <c r="V728" i="31"/>
  <c r="W727" i="31"/>
  <c r="V727" i="31"/>
  <c r="W726" i="31"/>
  <c r="V726" i="31"/>
  <c r="W725" i="31"/>
  <c r="V725" i="31"/>
  <c r="W724" i="31"/>
  <c r="V724" i="31"/>
  <c r="W723" i="31"/>
  <c r="V723" i="31"/>
  <c r="W722" i="31"/>
  <c r="V722" i="31"/>
  <c r="W721" i="31"/>
  <c r="V721" i="31"/>
  <c r="W720" i="31"/>
  <c r="V720" i="31"/>
  <c r="W719" i="31"/>
  <c r="V719" i="31"/>
  <c r="W718" i="31"/>
  <c r="V718" i="31"/>
  <c r="W717" i="31"/>
  <c r="V717" i="31"/>
  <c r="W716" i="31"/>
  <c r="V716" i="31"/>
  <c r="W715" i="31"/>
  <c r="V715" i="31"/>
  <c r="W714" i="31"/>
  <c r="V714" i="31"/>
  <c r="W713" i="31"/>
  <c r="V713" i="31"/>
  <c r="W712" i="31"/>
  <c r="V712" i="31"/>
  <c r="W711" i="31"/>
  <c r="V711" i="31"/>
  <c r="W710" i="31"/>
  <c r="V710" i="31"/>
  <c r="W709" i="31"/>
  <c r="V709" i="31"/>
  <c r="W708" i="31"/>
  <c r="V708" i="31"/>
  <c r="W707" i="31"/>
  <c r="V707" i="31"/>
  <c r="W706" i="31"/>
  <c r="V706" i="31"/>
  <c r="W705" i="31"/>
  <c r="V705" i="31"/>
  <c r="W704" i="31"/>
  <c r="V704" i="31"/>
  <c r="W703" i="31"/>
  <c r="V703" i="31"/>
  <c r="W702" i="31"/>
  <c r="V702" i="31"/>
  <c r="W701" i="31"/>
  <c r="V701" i="31"/>
  <c r="W700" i="31"/>
  <c r="V700" i="31"/>
  <c r="W699" i="31"/>
  <c r="V699" i="31"/>
  <c r="W698" i="31"/>
  <c r="V698" i="31"/>
  <c r="W695" i="31"/>
  <c r="V695" i="31"/>
  <c r="W694" i="31"/>
  <c r="V694" i="31"/>
  <c r="W693" i="31"/>
  <c r="V693" i="31"/>
  <c r="W692" i="31"/>
  <c r="V692" i="31"/>
  <c r="W691" i="31"/>
  <c r="V691" i="31"/>
  <c r="W690" i="31"/>
  <c r="V690" i="31"/>
  <c r="W689" i="31"/>
  <c r="V689" i="31"/>
  <c r="W688" i="31"/>
  <c r="V688" i="31"/>
  <c r="W687" i="31"/>
  <c r="V687" i="31"/>
  <c r="W686" i="31"/>
  <c r="V686" i="31"/>
  <c r="W685" i="31"/>
  <c r="V685" i="31"/>
  <c r="W684" i="31"/>
  <c r="V684" i="31"/>
  <c r="W683" i="31"/>
  <c r="V683" i="31"/>
  <c r="W682" i="31"/>
  <c r="V682" i="31"/>
  <c r="W681" i="31"/>
  <c r="V681" i="31"/>
  <c r="W680" i="31"/>
  <c r="V680" i="31"/>
  <c r="W679" i="31"/>
  <c r="V679" i="31"/>
  <c r="W678" i="31"/>
  <c r="V678" i="31"/>
  <c r="W677" i="31"/>
  <c r="V677" i="31"/>
  <c r="W666" i="31"/>
  <c r="V666" i="31"/>
  <c r="W665" i="31"/>
  <c r="V665" i="31"/>
  <c r="W664" i="31"/>
  <c r="V664" i="31"/>
  <c r="W663" i="31"/>
  <c r="V663" i="31"/>
  <c r="W660" i="31"/>
  <c r="V660" i="31"/>
  <c r="W659" i="31"/>
  <c r="V659" i="31"/>
  <c r="W658" i="31"/>
  <c r="V658" i="31"/>
  <c r="W657" i="31"/>
  <c r="V657" i="31"/>
  <c r="W656" i="31"/>
  <c r="V656" i="31"/>
  <c r="W655" i="31"/>
  <c r="V655" i="31"/>
  <c r="W654" i="31"/>
  <c r="V654" i="31"/>
  <c r="W653" i="31"/>
  <c r="V653" i="31"/>
  <c r="W652" i="31"/>
  <c r="V652" i="31"/>
  <c r="W651" i="31"/>
  <c r="V651" i="31"/>
  <c r="W650" i="31"/>
  <c r="V650" i="31"/>
  <c r="W649" i="31"/>
  <c r="V649" i="31"/>
  <c r="W648" i="31"/>
  <c r="V648" i="31"/>
  <c r="W647" i="31"/>
  <c r="V647" i="31"/>
  <c r="W646" i="31"/>
  <c r="V646" i="31"/>
  <c r="W645" i="31"/>
  <c r="V645" i="31"/>
  <c r="W644" i="31"/>
  <c r="V644" i="31"/>
  <c r="W643" i="31"/>
  <c r="V643" i="31"/>
  <c r="W642" i="31"/>
  <c r="V642" i="31"/>
  <c r="W641" i="31"/>
  <c r="V641" i="31"/>
  <c r="W640" i="31"/>
  <c r="V640" i="31"/>
  <c r="W639" i="31"/>
  <c r="V639" i="31"/>
  <c r="W638" i="31"/>
  <c r="V638" i="31"/>
  <c r="W637" i="31"/>
  <c r="V637" i="31"/>
  <c r="W636" i="31"/>
  <c r="V636" i="31"/>
  <c r="W635" i="31"/>
  <c r="V635" i="31"/>
  <c r="W628" i="31"/>
  <c r="V628" i="31"/>
  <c r="W627" i="31"/>
  <c r="V627" i="31"/>
  <c r="W626" i="31"/>
  <c r="V626" i="31"/>
  <c r="W625" i="31"/>
  <c r="V625" i="31"/>
  <c r="W624" i="31"/>
  <c r="V624" i="31"/>
  <c r="W623" i="31"/>
  <c r="V623" i="31"/>
  <c r="W622" i="31"/>
  <c r="V622" i="31"/>
  <c r="W621" i="31"/>
  <c r="V621" i="31"/>
  <c r="W618" i="31"/>
  <c r="V618" i="31"/>
  <c r="W617" i="31"/>
  <c r="V617" i="31"/>
  <c r="W616" i="31"/>
  <c r="V616" i="31"/>
  <c r="W615" i="31"/>
  <c r="V615" i="31"/>
  <c r="W614" i="31"/>
  <c r="V614" i="31"/>
  <c r="W613" i="31"/>
  <c r="V613" i="31"/>
  <c r="W612" i="31"/>
  <c r="V612" i="31"/>
  <c r="W609" i="31"/>
  <c r="V609" i="31"/>
  <c r="W607" i="31"/>
  <c r="V607" i="31"/>
  <c r="W606" i="31"/>
  <c r="V606" i="31"/>
  <c r="W605" i="31"/>
  <c r="V605" i="31"/>
  <c r="W604" i="31"/>
  <c r="V604" i="31"/>
  <c r="W603" i="31"/>
  <c r="V603" i="31"/>
  <c r="W602" i="31"/>
  <c r="V602" i="31"/>
  <c r="W601" i="31"/>
  <c r="V601" i="31"/>
  <c r="W600" i="31"/>
  <c r="V600" i="31"/>
  <c r="W599" i="31"/>
  <c r="V599" i="31"/>
  <c r="W598" i="31"/>
  <c r="V598" i="31"/>
  <c r="W597" i="31"/>
  <c r="V597" i="31"/>
  <c r="W596" i="31"/>
  <c r="V596" i="31"/>
  <c r="W595" i="31"/>
  <c r="V595" i="31"/>
  <c r="W594" i="31"/>
  <c r="V594" i="31"/>
  <c r="W593" i="31"/>
  <c r="V593" i="31"/>
  <c r="W592" i="31"/>
  <c r="V592" i="31"/>
  <c r="W591" i="31"/>
  <c r="V591" i="31"/>
  <c r="W590" i="31"/>
  <c r="V590" i="31"/>
  <c r="W589" i="31"/>
  <c r="V589" i="31"/>
  <c r="W588" i="31"/>
  <c r="V588" i="31"/>
  <c r="W587" i="31"/>
  <c r="V587" i="31"/>
  <c r="W586" i="31"/>
  <c r="V586" i="31"/>
  <c r="W585" i="31"/>
  <c r="V585" i="31"/>
  <c r="W584" i="31"/>
  <c r="V584" i="31"/>
  <c r="W583" i="31"/>
  <c r="V583" i="31"/>
  <c r="W582" i="31"/>
  <c r="V582" i="31"/>
  <c r="W581" i="31"/>
  <c r="V581" i="31"/>
  <c r="W580" i="31"/>
  <c r="V580" i="31"/>
  <c r="W579" i="31"/>
  <c r="V579" i="31"/>
  <c r="W578" i="31"/>
  <c r="V578" i="31"/>
  <c r="W577" i="31"/>
  <c r="V577" i="31"/>
  <c r="W576" i="31"/>
  <c r="V576" i="31"/>
  <c r="W575" i="31"/>
  <c r="V575" i="31"/>
  <c r="W574" i="31"/>
  <c r="V574" i="31"/>
  <c r="W573" i="31"/>
  <c r="V573" i="31"/>
  <c r="W572" i="31"/>
  <c r="V572" i="31"/>
  <c r="W571" i="31"/>
  <c r="V571" i="31"/>
  <c r="W570" i="31"/>
  <c r="V570" i="31"/>
  <c r="W569" i="31"/>
  <c r="V569" i="31"/>
  <c r="W568" i="31"/>
  <c r="V568" i="31"/>
  <c r="W567" i="31"/>
  <c r="V567" i="31"/>
  <c r="W566" i="31"/>
  <c r="V566" i="31"/>
  <c r="W565" i="31"/>
  <c r="V565" i="31"/>
  <c r="W564" i="31"/>
  <c r="V564" i="31"/>
  <c r="W563" i="31"/>
  <c r="V563" i="31"/>
  <c r="W562" i="31"/>
  <c r="V562" i="31"/>
  <c r="W561" i="31"/>
  <c r="V561" i="31"/>
  <c r="W557" i="31"/>
  <c r="V557" i="31"/>
  <c r="W556" i="31"/>
  <c r="V556" i="31"/>
  <c r="W555" i="31"/>
  <c r="V555" i="31"/>
  <c r="W554" i="31"/>
  <c r="V554" i="31"/>
  <c r="W553" i="31"/>
  <c r="V553" i="31"/>
  <c r="W552" i="31"/>
  <c r="V552" i="31"/>
  <c r="W551" i="31"/>
  <c r="V551" i="31"/>
  <c r="W548" i="31"/>
  <c r="V548" i="31"/>
  <c r="W547" i="31"/>
  <c r="V547" i="31"/>
  <c r="W546" i="31"/>
  <c r="V546" i="31"/>
  <c r="W545" i="31"/>
  <c r="V545" i="31"/>
  <c r="W542" i="31"/>
  <c r="V542" i="31"/>
  <c r="W541" i="31"/>
  <c r="V541" i="31"/>
  <c r="W540" i="31"/>
  <c r="V540" i="31"/>
  <c r="W539" i="31"/>
  <c r="V539" i="31"/>
  <c r="W538" i="31"/>
  <c r="V538" i="31"/>
  <c r="W537" i="31"/>
  <c r="V537" i="31"/>
  <c r="W534" i="31"/>
  <c r="V534" i="31"/>
  <c r="W533" i="31"/>
  <c r="V533" i="31"/>
  <c r="W532" i="31"/>
  <c r="V532" i="31"/>
  <c r="W531" i="31"/>
  <c r="V531" i="31"/>
  <c r="W530" i="31"/>
  <c r="V530" i="31"/>
  <c r="W529" i="31"/>
  <c r="V529" i="31"/>
  <c r="W528" i="31"/>
  <c r="V528" i="31"/>
  <c r="W525" i="31"/>
  <c r="V525" i="31"/>
  <c r="W524" i="31"/>
  <c r="V524" i="31"/>
  <c r="W523" i="31"/>
  <c r="V523" i="31"/>
  <c r="W520" i="31"/>
  <c r="V520" i="31"/>
  <c r="W519" i="31"/>
  <c r="V519" i="31"/>
  <c r="W518" i="31"/>
  <c r="V518" i="31"/>
  <c r="W517" i="31"/>
  <c r="V517" i="31"/>
  <c r="W516" i="31"/>
  <c r="V516" i="31"/>
  <c r="W515" i="31"/>
  <c r="V515" i="31"/>
  <c r="W514" i="31"/>
  <c r="V514" i="31"/>
  <c r="W513" i="31"/>
  <c r="V513" i="31"/>
  <c r="W512" i="31"/>
  <c r="V512" i="31"/>
  <c r="W511" i="31"/>
  <c r="V511" i="31"/>
  <c r="W510" i="31"/>
  <c r="V510" i="31"/>
  <c r="W509" i="31"/>
  <c r="V509" i="31"/>
  <c r="W508" i="31"/>
  <c r="V508" i="31"/>
  <c r="W507" i="31"/>
  <c r="V507" i="31"/>
  <c r="W506" i="31"/>
  <c r="V506" i="31"/>
  <c r="W505" i="31"/>
  <c r="V505" i="31"/>
  <c r="W504" i="31"/>
  <c r="V504" i="31"/>
  <c r="W503" i="31"/>
  <c r="V503" i="31"/>
  <c r="W502" i="31"/>
  <c r="V502" i="31"/>
  <c r="W501" i="31"/>
  <c r="V501" i="31"/>
  <c r="W500" i="31"/>
  <c r="V500" i="31"/>
  <c r="W499" i="31"/>
  <c r="V499" i="31"/>
  <c r="W498" i="31"/>
  <c r="V498" i="31"/>
  <c r="W497" i="31"/>
  <c r="V497" i="31"/>
  <c r="W496" i="31"/>
  <c r="V496" i="31"/>
  <c r="W495" i="31"/>
  <c r="V495" i="31"/>
  <c r="W492" i="31"/>
  <c r="V492" i="31"/>
  <c r="W491" i="31"/>
  <c r="V491" i="31"/>
  <c r="W490" i="31"/>
  <c r="V490" i="31"/>
  <c r="W489" i="31"/>
  <c r="V489" i="31"/>
  <c r="W488" i="31"/>
  <c r="V488" i="31"/>
  <c r="W487" i="31"/>
  <c r="V487" i="31"/>
  <c r="W486" i="31"/>
  <c r="V486" i="31"/>
  <c r="W485" i="31"/>
  <c r="V485" i="31"/>
  <c r="W484" i="31"/>
  <c r="V484" i="31"/>
  <c r="W480" i="31"/>
  <c r="V480" i="31"/>
  <c r="W479" i="31"/>
  <c r="V479" i="31"/>
  <c r="W478" i="31"/>
  <c r="V478" i="31"/>
  <c r="W477" i="31"/>
  <c r="V477" i="31"/>
  <c r="W476" i="31"/>
  <c r="V476" i="31"/>
  <c r="W475" i="31"/>
  <c r="V475" i="31"/>
  <c r="W474" i="31"/>
  <c r="V474" i="31"/>
  <c r="W473" i="31"/>
  <c r="V473" i="31"/>
  <c r="W470" i="31"/>
  <c r="V470" i="31"/>
  <c r="W469" i="31"/>
  <c r="V469" i="31"/>
  <c r="W468" i="31"/>
  <c r="V468" i="31"/>
  <c r="W467" i="31"/>
  <c r="V467" i="31"/>
  <c r="W466" i="31"/>
  <c r="V466" i="31"/>
  <c r="W463" i="31"/>
  <c r="V463" i="31"/>
  <c r="W462" i="31"/>
  <c r="V462" i="31"/>
  <c r="W459" i="31"/>
  <c r="V459" i="31"/>
  <c r="W458" i="31"/>
  <c r="V458" i="31"/>
  <c r="W457" i="31"/>
  <c r="V457" i="31"/>
  <c r="W456" i="31"/>
  <c r="V456" i="31"/>
  <c r="W455" i="31"/>
  <c r="V455" i="31"/>
  <c r="W454" i="31"/>
  <c r="V454" i="31"/>
  <c r="W453" i="31"/>
  <c r="V453" i="31"/>
  <c r="W450" i="31"/>
  <c r="V450" i="31"/>
  <c r="W449" i="31"/>
  <c r="V449" i="31"/>
  <c r="W448" i="31"/>
  <c r="V448" i="31"/>
  <c r="W447" i="31"/>
  <c r="V447" i="31"/>
  <c r="W446" i="31"/>
  <c r="V446" i="31"/>
  <c r="W445" i="31"/>
  <c r="V445" i="31"/>
  <c r="W444" i="31"/>
  <c r="V444" i="31"/>
  <c r="W443" i="31"/>
  <c r="V443" i="31"/>
  <c r="W442" i="31"/>
  <c r="V442" i="31"/>
  <c r="W441" i="31"/>
  <c r="V441" i="31"/>
  <c r="W440" i="31"/>
  <c r="V440" i="31"/>
  <c r="W439" i="31"/>
  <c r="V439" i="31"/>
  <c r="W438" i="31"/>
  <c r="V438" i="31"/>
  <c r="W437" i="31"/>
  <c r="V437" i="31"/>
  <c r="W436" i="31"/>
  <c r="V436" i="31"/>
  <c r="W435" i="31"/>
  <c r="V435" i="31"/>
  <c r="W432" i="31"/>
  <c r="V432" i="31"/>
  <c r="W431" i="31"/>
  <c r="V431" i="31"/>
  <c r="W427" i="31"/>
  <c r="V427" i="31"/>
  <c r="W424" i="31"/>
  <c r="V424" i="31"/>
  <c r="X417" i="31"/>
  <c r="W417" i="31"/>
  <c r="V417" i="31"/>
  <c r="W415" i="31"/>
  <c r="V415" i="31"/>
  <c r="W414" i="31"/>
  <c r="V414" i="31"/>
  <c r="W413" i="31"/>
  <c r="V413" i="31"/>
  <c r="W412" i="31"/>
  <c r="V412" i="31"/>
  <c r="W411" i="31"/>
  <c r="V411" i="31"/>
  <c r="W410" i="31"/>
  <c r="V410" i="31"/>
  <c r="W409" i="31"/>
  <c r="V409" i="31"/>
  <c r="W408" i="31"/>
  <c r="V408" i="31"/>
  <c r="W407" i="31"/>
  <c r="V407" i="31"/>
  <c r="W406" i="31"/>
  <c r="V406" i="31"/>
  <c r="W405" i="31"/>
  <c r="V405" i="31"/>
  <c r="W404" i="31"/>
  <c r="V404" i="31"/>
  <c r="W401" i="31"/>
  <c r="V401" i="31"/>
  <c r="W400" i="31"/>
  <c r="V400" i="31"/>
  <c r="W399" i="31"/>
  <c r="V399" i="31"/>
  <c r="W398" i="31"/>
  <c r="V398" i="31"/>
  <c r="W397" i="31"/>
  <c r="V397" i="31"/>
  <c r="W396" i="31"/>
  <c r="V396" i="31"/>
  <c r="W395" i="31"/>
  <c r="V395" i="31"/>
  <c r="W394" i="31"/>
  <c r="V394" i="31"/>
  <c r="W393" i="31"/>
  <c r="V393" i="31"/>
  <c r="W392" i="31"/>
  <c r="V392" i="31"/>
  <c r="W391" i="31"/>
  <c r="V391" i="31"/>
  <c r="W390" i="31"/>
  <c r="V390" i="31"/>
  <c r="W389" i="31"/>
  <c r="V389" i="31"/>
  <c r="W388" i="31"/>
  <c r="V388" i="31"/>
  <c r="W387" i="31"/>
  <c r="V387" i="31"/>
  <c r="W386" i="31"/>
  <c r="V386" i="31"/>
  <c r="W385" i="31"/>
  <c r="V385" i="31"/>
  <c r="W384" i="31"/>
  <c r="V384" i="31"/>
  <c r="W383" i="31"/>
  <c r="V383" i="31"/>
  <c r="W382" i="31"/>
  <c r="V382" i="31"/>
  <c r="W381" i="31"/>
  <c r="V381" i="31"/>
  <c r="W380" i="31"/>
  <c r="V380" i="31"/>
  <c r="W379" i="31"/>
  <c r="V379" i="31"/>
  <c r="W378" i="31"/>
  <c r="V378" i="31"/>
  <c r="W377" i="31"/>
  <c r="V377" i="31"/>
  <c r="W376" i="31"/>
  <c r="V376" i="31"/>
  <c r="W375" i="31"/>
  <c r="V375" i="31"/>
  <c r="W374" i="31"/>
  <c r="V374" i="31"/>
  <c r="W373" i="31"/>
  <c r="V373" i="31"/>
  <c r="W372" i="31"/>
  <c r="V372" i="31"/>
  <c r="W371" i="31"/>
  <c r="V371" i="31"/>
  <c r="W370" i="31"/>
  <c r="V370" i="31"/>
  <c r="W369" i="31"/>
  <c r="V369" i="31"/>
  <c r="W368" i="31"/>
  <c r="V368" i="31"/>
  <c r="W359" i="31"/>
  <c r="V359" i="31"/>
  <c r="W358" i="31"/>
  <c r="V358" i="31"/>
  <c r="W357" i="31"/>
  <c r="V357" i="31"/>
  <c r="W356" i="31"/>
  <c r="V356" i="31"/>
  <c r="W355" i="31"/>
  <c r="V355" i="31"/>
  <c r="W354" i="31"/>
  <c r="V354" i="31"/>
  <c r="W351" i="31"/>
  <c r="V351" i="31"/>
  <c r="W350" i="31"/>
  <c r="V350" i="31"/>
  <c r="W349" i="31"/>
  <c r="V349" i="31"/>
  <c r="W348" i="31"/>
  <c r="V348" i="31"/>
  <c r="W347" i="31"/>
  <c r="V347" i="31"/>
  <c r="W346" i="31"/>
  <c r="V346" i="31"/>
  <c r="W345" i="31"/>
  <c r="V345" i="31"/>
  <c r="W344" i="31"/>
  <c r="V344" i="31"/>
  <c r="W343" i="31"/>
  <c r="V343" i="31"/>
  <c r="W342" i="31"/>
  <c r="V342" i="31"/>
  <c r="W341" i="31"/>
  <c r="V341" i="31"/>
  <c r="W340" i="31"/>
  <c r="V340" i="31"/>
  <c r="W339" i="31"/>
  <c r="V339" i="31"/>
  <c r="W338" i="31"/>
  <c r="V338" i="31"/>
  <c r="W337" i="31"/>
  <c r="V337" i="31"/>
  <c r="W336" i="31"/>
  <c r="V336" i="31"/>
  <c r="W335" i="31"/>
  <c r="V335" i="31"/>
  <c r="W334" i="31"/>
  <c r="V334" i="31"/>
  <c r="W333" i="31"/>
  <c r="V333" i="31"/>
  <c r="W332" i="31"/>
  <c r="V332" i="31"/>
  <c r="W331" i="31"/>
  <c r="V331" i="31"/>
  <c r="W330" i="31"/>
  <c r="V330" i="31"/>
  <c r="W326" i="31"/>
  <c r="V326" i="31"/>
  <c r="W325" i="31"/>
  <c r="V325" i="31"/>
  <c r="W324" i="31"/>
  <c r="V324" i="31"/>
  <c r="W321" i="31"/>
  <c r="V321" i="31"/>
  <c r="W320" i="31"/>
  <c r="V320" i="31"/>
  <c r="W319" i="31"/>
  <c r="V319" i="31"/>
  <c r="W318" i="31"/>
  <c r="V318" i="31"/>
  <c r="W317" i="31"/>
  <c r="V317" i="31"/>
  <c r="W316" i="31"/>
  <c r="V316" i="31"/>
  <c r="W315" i="31"/>
  <c r="V315" i="31"/>
  <c r="W314" i="31"/>
  <c r="V314" i="31"/>
  <c r="W313" i="31"/>
  <c r="V313" i="31"/>
  <c r="W312" i="31"/>
  <c r="V312" i="31"/>
  <c r="W311" i="31"/>
  <c r="V311" i="31"/>
  <c r="W310" i="31"/>
  <c r="V310" i="31"/>
  <c r="W309" i="31"/>
  <c r="V309" i="31"/>
  <c r="W308" i="31"/>
  <c r="V308" i="31"/>
  <c r="W307" i="31"/>
  <c r="V307" i="31"/>
  <c r="W306" i="31"/>
  <c r="V306" i="31"/>
  <c r="W305" i="31"/>
  <c r="V305" i="31"/>
  <c r="W304" i="31"/>
  <c r="V304" i="31"/>
  <c r="W303" i="31"/>
  <c r="V303" i="31"/>
  <c r="W302" i="31"/>
  <c r="V302" i="31"/>
  <c r="W301" i="31"/>
  <c r="V301" i="31"/>
  <c r="W300" i="31"/>
  <c r="V300" i="31"/>
  <c r="W299" i="31"/>
  <c r="V299" i="31"/>
  <c r="W298" i="31"/>
  <c r="V298" i="31"/>
  <c r="W297" i="31"/>
  <c r="V297" i="31"/>
  <c r="W296" i="31"/>
  <c r="V296" i="31"/>
  <c r="W295" i="31"/>
  <c r="V295" i="31"/>
  <c r="W294" i="31"/>
  <c r="V294" i="31"/>
  <c r="W293" i="31"/>
  <c r="V293" i="31"/>
  <c r="W292" i="31"/>
  <c r="V292" i="31"/>
  <c r="W291" i="31"/>
  <c r="V291" i="31"/>
  <c r="W290" i="31"/>
  <c r="V290" i="31"/>
  <c r="W289" i="31"/>
  <c r="V289" i="31"/>
  <c r="W288" i="31"/>
  <c r="V288" i="31"/>
  <c r="W287" i="31"/>
  <c r="V287" i="31"/>
  <c r="W286" i="31"/>
  <c r="V286" i="31"/>
  <c r="W285" i="31"/>
  <c r="V285" i="31"/>
  <c r="W284" i="31"/>
  <c r="V284" i="31"/>
  <c r="W283" i="31"/>
  <c r="V283" i="31"/>
  <c r="W282" i="31"/>
  <c r="V282" i="31"/>
  <c r="W281" i="31"/>
  <c r="V281" i="31"/>
  <c r="W280" i="31"/>
  <c r="V280" i="31"/>
  <c r="W279" i="31"/>
  <c r="V279" i="31"/>
  <c r="W278" i="31"/>
  <c r="V278" i="31"/>
  <c r="W277" i="31"/>
  <c r="V277" i="31"/>
  <c r="W276" i="31"/>
  <c r="V276" i="31"/>
  <c r="W275" i="31"/>
  <c r="V275" i="31"/>
  <c r="W274" i="31"/>
  <c r="V274" i="31"/>
  <c r="W273" i="31"/>
  <c r="V273" i="31"/>
  <c r="W272" i="31"/>
  <c r="V272" i="31"/>
  <c r="W269" i="31"/>
  <c r="V269" i="31"/>
  <c r="W268" i="31"/>
  <c r="V268" i="31"/>
  <c r="W267" i="31"/>
  <c r="V267" i="31"/>
  <c r="W266" i="31"/>
  <c r="V266" i="31"/>
  <c r="W265" i="31"/>
  <c r="V265" i="31"/>
  <c r="W264" i="31"/>
  <c r="V264" i="31"/>
  <c r="W263" i="31"/>
  <c r="V263" i="31"/>
  <c r="W262" i="31"/>
  <c r="V262" i="31"/>
  <c r="W261" i="31"/>
  <c r="V261" i="31"/>
  <c r="W260" i="31"/>
  <c r="V260" i="31"/>
  <c r="W259" i="31"/>
  <c r="V259" i="31"/>
  <c r="W258" i="31"/>
  <c r="V258" i="31"/>
  <c r="W257" i="31"/>
  <c r="V257" i="31"/>
  <c r="W256" i="31"/>
  <c r="V256" i="31"/>
  <c r="W255" i="31"/>
  <c r="V255" i="31"/>
  <c r="W254" i="31"/>
  <c r="V254" i="31"/>
  <c r="W253" i="31"/>
  <c r="V253" i="31"/>
  <c r="W252" i="31"/>
  <c r="V252" i="31"/>
  <c r="W251" i="31"/>
  <c r="V251" i="31"/>
  <c r="W250" i="31"/>
  <c r="V250" i="31"/>
  <c r="W249" i="31"/>
  <c r="V249" i="31"/>
  <c r="W248" i="31"/>
  <c r="V248" i="31"/>
  <c r="W247" i="31"/>
  <c r="V247" i="31"/>
  <c r="W246" i="31"/>
  <c r="V246" i="31"/>
  <c r="W245" i="31"/>
  <c r="V245" i="31"/>
  <c r="W244" i="31"/>
  <c r="V244" i="31"/>
  <c r="W243" i="31"/>
  <c r="V243" i="31"/>
  <c r="W242" i="31"/>
  <c r="V242" i="31"/>
  <c r="W241" i="31"/>
  <c r="V241" i="31"/>
  <c r="W240" i="31"/>
  <c r="V240" i="31"/>
  <c r="W239" i="31"/>
  <c r="V239" i="31"/>
  <c r="W238" i="31"/>
  <c r="V238" i="31"/>
  <c r="W237" i="31"/>
  <c r="V237" i="31"/>
  <c r="W236" i="31"/>
  <c r="V236" i="31"/>
  <c r="W235" i="31"/>
  <c r="V235" i="31"/>
  <c r="W234" i="31"/>
  <c r="V234" i="31"/>
  <c r="W233" i="31"/>
  <c r="V233" i="31"/>
  <c r="W232" i="31"/>
  <c r="V232" i="31"/>
  <c r="W231" i="31"/>
  <c r="V231" i="31"/>
  <c r="W230" i="31"/>
  <c r="V230" i="31"/>
  <c r="W229" i="31"/>
  <c r="V229" i="31"/>
  <c r="W228" i="31"/>
  <c r="V228" i="31"/>
  <c r="W227" i="31"/>
  <c r="V227" i="31"/>
  <c r="W226" i="31"/>
  <c r="V226" i="31"/>
  <c r="W225" i="31"/>
  <c r="V225" i="31"/>
  <c r="W224" i="31"/>
  <c r="V224" i="31"/>
  <c r="W223" i="31"/>
  <c r="V223" i="31"/>
  <c r="W222" i="31"/>
  <c r="V222" i="31"/>
  <c r="W221" i="31"/>
  <c r="V221" i="31"/>
  <c r="W220" i="31"/>
  <c r="V220" i="31"/>
  <c r="W215" i="31"/>
  <c r="V215" i="31"/>
  <c r="W214" i="31"/>
  <c r="V214" i="31"/>
  <c r="W213" i="31"/>
  <c r="V213" i="31"/>
  <c r="W212" i="31"/>
  <c r="V212" i="31"/>
  <c r="W211" i="31"/>
  <c r="V211" i="31"/>
  <c r="W210" i="31"/>
  <c r="V210" i="31"/>
  <c r="W209" i="31"/>
  <c r="V209" i="31"/>
  <c r="W208" i="31"/>
  <c r="V208" i="31"/>
  <c r="W205" i="31"/>
  <c r="V205" i="31"/>
  <c r="W204" i="31"/>
  <c r="V204" i="31"/>
  <c r="W203" i="31"/>
  <c r="V203" i="31"/>
  <c r="W200" i="31"/>
  <c r="V200" i="31"/>
  <c r="W199" i="31"/>
  <c r="V199" i="31"/>
  <c r="W198" i="31"/>
  <c r="V198" i="31"/>
  <c r="W197" i="31"/>
  <c r="V197" i="31"/>
  <c r="W196" i="31"/>
  <c r="V196" i="31"/>
  <c r="W195" i="31"/>
  <c r="V195" i="31"/>
  <c r="W194" i="31"/>
  <c r="V194" i="31"/>
  <c r="W193" i="31"/>
  <c r="V193" i="31"/>
  <c r="W190" i="31"/>
  <c r="V190" i="31"/>
  <c r="W189" i="31"/>
  <c r="V189" i="31"/>
  <c r="W188" i="31"/>
  <c r="V188" i="31"/>
  <c r="W187" i="31"/>
  <c r="V187" i="31"/>
  <c r="W186" i="31"/>
  <c r="V186" i="31"/>
  <c r="W185" i="31"/>
  <c r="V185" i="31"/>
  <c r="W184" i="31"/>
  <c r="V184" i="31"/>
  <c r="W183" i="31"/>
  <c r="V183" i="31"/>
  <c r="W182" i="31"/>
  <c r="V182" i="31"/>
  <c r="W181" i="31"/>
  <c r="V181" i="31"/>
  <c r="W180" i="31"/>
  <c r="V180" i="31"/>
  <c r="W179" i="31"/>
  <c r="V179" i="31"/>
  <c r="W178" i="31"/>
  <c r="V178" i="31"/>
  <c r="W177" i="31"/>
  <c r="V177" i="31"/>
  <c r="W176" i="31"/>
  <c r="V176" i="31"/>
  <c r="W175" i="31"/>
  <c r="V175" i="31"/>
  <c r="W174" i="31"/>
  <c r="V174" i="31"/>
  <c r="W173" i="31"/>
  <c r="V173" i="31"/>
  <c r="W172" i="31"/>
  <c r="V172" i="31"/>
  <c r="W171" i="31"/>
  <c r="V171" i="31"/>
  <c r="W170" i="31"/>
  <c r="V170" i="31"/>
  <c r="W169" i="31"/>
  <c r="V169" i="31"/>
  <c r="W168" i="31"/>
  <c r="V168" i="31"/>
  <c r="W167" i="31"/>
  <c r="V167" i="31"/>
  <c r="W166" i="31"/>
  <c r="V166" i="31"/>
  <c r="W165" i="31"/>
  <c r="V165" i="31"/>
  <c r="W164" i="31"/>
  <c r="V164" i="31"/>
  <c r="W163" i="31"/>
  <c r="V163" i="31"/>
  <c r="W162" i="31"/>
  <c r="V162" i="31"/>
  <c r="W161" i="31"/>
  <c r="V161" i="31"/>
  <c r="W160" i="31"/>
  <c r="V160" i="31"/>
  <c r="W157" i="31"/>
  <c r="V157" i="31"/>
  <c r="W156" i="31"/>
  <c r="V156" i="31"/>
  <c r="W155" i="31"/>
  <c r="V155" i="31"/>
  <c r="W154" i="31"/>
  <c r="V154" i="31"/>
  <c r="W153" i="31"/>
  <c r="V153" i="31"/>
  <c r="W152" i="31"/>
  <c r="V152" i="31"/>
  <c r="W151" i="31"/>
  <c r="V151" i="31"/>
  <c r="W150" i="31"/>
  <c r="V150" i="31"/>
  <c r="W149" i="31"/>
  <c r="V149" i="31"/>
  <c r="W148" i="31"/>
  <c r="V148" i="31"/>
  <c r="W147" i="31"/>
  <c r="V147" i="31"/>
  <c r="W146" i="31"/>
  <c r="V146" i="31"/>
  <c r="W145" i="31"/>
  <c r="V145" i="31"/>
  <c r="W144" i="31"/>
  <c r="V144" i="31"/>
  <c r="W143" i="31"/>
  <c r="V143" i="31"/>
  <c r="W142" i="31"/>
  <c r="V142" i="31"/>
  <c r="W141" i="31"/>
  <c r="V141" i="31"/>
  <c r="W140" i="31"/>
  <c r="V140" i="31"/>
  <c r="W139" i="31"/>
  <c r="V139" i="31"/>
  <c r="W138" i="31"/>
  <c r="V138" i="31"/>
  <c r="W137" i="31"/>
  <c r="V137" i="31"/>
  <c r="W136" i="31"/>
  <c r="V136" i="31"/>
  <c r="W135" i="31"/>
  <c r="V135" i="31"/>
  <c r="W134" i="31"/>
  <c r="V134" i="31"/>
  <c r="W133" i="31"/>
  <c r="V133" i="31"/>
  <c r="W132" i="31"/>
  <c r="V132" i="31"/>
  <c r="W131" i="31"/>
  <c r="V131" i="31"/>
  <c r="W130" i="31"/>
  <c r="V130" i="31"/>
  <c r="W129" i="31"/>
  <c r="V129" i="31"/>
  <c r="W128" i="31"/>
  <c r="V128" i="31"/>
  <c r="W127" i="31"/>
  <c r="V127" i="31"/>
  <c r="W124" i="31"/>
  <c r="V124" i="31"/>
  <c r="W123" i="31"/>
  <c r="V123" i="31"/>
  <c r="W122" i="31"/>
  <c r="V122" i="31"/>
  <c r="W119" i="31"/>
  <c r="V119" i="31"/>
  <c r="W118" i="31"/>
  <c r="V118" i="31"/>
  <c r="W117" i="31"/>
  <c r="V117" i="31"/>
  <c r="W116" i="31"/>
  <c r="V116" i="31"/>
  <c r="W115" i="31"/>
  <c r="V115" i="31"/>
  <c r="W110" i="31"/>
  <c r="V110" i="31"/>
  <c r="W109" i="31"/>
  <c r="V109" i="31"/>
  <c r="W108" i="31"/>
  <c r="V108" i="31"/>
  <c r="W107" i="31"/>
  <c r="V107" i="31"/>
  <c r="W106" i="31"/>
  <c r="V106" i="31"/>
  <c r="W105" i="31"/>
  <c r="V105" i="31"/>
  <c r="W104" i="31"/>
  <c r="V104" i="31"/>
  <c r="W103" i="31"/>
  <c r="V103" i="31"/>
  <c r="W102" i="31"/>
  <c r="V102" i="31"/>
  <c r="W101" i="31"/>
  <c r="V101" i="31"/>
  <c r="W100" i="31"/>
  <c r="V100" i="31"/>
  <c r="W99" i="31"/>
  <c r="V99" i="31"/>
  <c r="W98" i="31"/>
  <c r="V98" i="31"/>
  <c r="W97" i="31"/>
  <c r="V97" i="31"/>
  <c r="W96" i="31"/>
  <c r="V96" i="31"/>
  <c r="W95" i="31"/>
  <c r="V95" i="31"/>
  <c r="W94" i="31"/>
  <c r="V94" i="31"/>
  <c r="W93" i="31"/>
  <c r="V93" i="31"/>
  <c r="W92" i="31"/>
  <c r="V92" i="31"/>
  <c r="W91" i="31"/>
  <c r="V91" i="31"/>
  <c r="W90" i="31"/>
  <c r="V90" i="31"/>
  <c r="W89" i="31"/>
  <c r="V89" i="31"/>
  <c r="W88" i="31"/>
  <c r="V88" i="31"/>
  <c r="W87" i="31"/>
  <c r="V87" i="31"/>
  <c r="W86" i="31"/>
  <c r="V86" i="31"/>
  <c r="W85" i="31"/>
  <c r="V85" i="31"/>
  <c r="W84" i="31"/>
  <c r="V84" i="31"/>
  <c r="W83" i="31"/>
  <c r="V83" i="31"/>
  <c r="W82" i="31"/>
  <c r="V82" i="31"/>
  <c r="W81" i="31"/>
  <c r="V81" i="31"/>
  <c r="W80" i="31"/>
  <c r="V80" i="31"/>
  <c r="W79" i="31"/>
  <c r="V79" i="31"/>
  <c r="W78" i="31"/>
  <c r="V78" i="31"/>
  <c r="W75" i="31"/>
  <c r="V75" i="31"/>
  <c r="W74" i="31"/>
  <c r="V74" i="31"/>
  <c r="W73" i="31"/>
  <c r="V73" i="31"/>
  <c r="W72" i="31"/>
  <c r="V72" i="31"/>
  <c r="W71" i="31"/>
  <c r="V71" i="31"/>
  <c r="W70" i="31"/>
  <c r="V70" i="31"/>
  <c r="W69" i="31"/>
  <c r="V69" i="31"/>
  <c r="W68" i="31"/>
  <c r="V68" i="31"/>
  <c r="W67" i="31"/>
  <c r="V67" i="31"/>
  <c r="W66" i="31"/>
  <c r="V66" i="31"/>
  <c r="W65" i="31"/>
  <c r="V65" i="31"/>
  <c r="W64" i="31"/>
  <c r="V64" i="31"/>
  <c r="W63" i="31"/>
  <c r="V63" i="31"/>
  <c r="W62" i="31"/>
  <c r="V62" i="31"/>
  <c r="W61" i="31"/>
  <c r="V61" i="31"/>
  <c r="W60" i="31"/>
  <c r="V60" i="31"/>
  <c r="W59" i="31"/>
  <c r="V59" i="31"/>
  <c r="W58" i="31"/>
  <c r="V58" i="31"/>
  <c r="W57" i="31"/>
  <c r="V57" i="31"/>
  <c r="W56" i="31"/>
  <c r="V56" i="31"/>
  <c r="W55" i="31"/>
  <c r="V55" i="31"/>
  <c r="W54" i="31"/>
  <c r="V54" i="31"/>
  <c r="W53" i="31"/>
  <c r="V53" i="31"/>
  <c r="W52" i="31"/>
  <c r="V52" i="31"/>
  <c r="W51" i="31"/>
  <c r="V51" i="31"/>
  <c r="W50" i="31"/>
  <c r="V50" i="31"/>
  <c r="W49" i="31"/>
  <c r="V49" i="31"/>
  <c r="W48" i="31"/>
  <c r="V48" i="31"/>
  <c r="W47" i="31"/>
  <c r="V47" i="31"/>
  <c r="W46" i="31"/>
  <c r="V46" i="31"/>
  <c r="W45" i="31"/>
  <c r="V45" i="31"/>
  <c r="W44" i="31"/>
  <c r="V44" i="31"/>
  <c r="W43" i="31"/>
  <c r="V43" i="31"/>
  <c r="W42" i="31"/>
  <c r="V42" i="31"/>
  <c r="W41" i="31"/>
  <c r="V41" i="31"/>
  <c r="W40" i="31"/>
  <c r="V40" i="31"/>
  <c r="W39" i="31"/>
  <c r="V39" i="31"/>
  <c r="W38" i="31"/>
  <c r="V38" i="31"/>
  <c r="W37" i="31"/>
  <c r="V37" i="31"/>
  <c r="W36" i="31"/>
  <c r="V36" i="31"/>
  <c r="W35" i="31"/>
  <c r="V35" i="31"/>
  <c r="W34" i="31"/>
  <c r="V34" i="31"/>
  <c r="W33" i="31"/>
  <c r="V33" i="31"/>
  <c r="W32" i="31"/>
  <c r="V32" i="31"/>
  <c r="W31" i="31"/>
  <c r="V31" i="31"/>
  <c r="W30" i="31"/>
  <c r="V30" i="31"/>
  <c r="W29" i="31"/>
  <c r="V29" i="31"/>
  <c r="W28" i="31"/>
  <c r="V28" i="31"/>
  <c r="W27" i="31"/>
  <c r="V27" i="31"/>
  <c r="W26" i="31"/>
  <c r="V26" i="31"/>
  <c r="W25" i="31"/>
  <c r="V25" i="31"/>
  <c r="W24" i="31"/>
  <c r="V24" i="31"/>
  <c r="W23" i="31"/>
  <c r="V23" i="31"/>
  <c r="W22" i="31"/>
  <c r="V22" i="31"/>
  <c r="W21" i="31"/>
  <c r="V21" i="31"/>
  <c r="W20" i="31"/>
  <c r="V20" i="31"/>
  <c r="W19" i="31"/>
  <c r="V19" i="31"/>
  <c r="W18" i="31"/>
  <c r="V18" i="31"/>
  <c r="W17" i="31"/>
  <c r="V17" i="31"/>
  <c r="W16" i="31"/>
  <c r="V16" i="31"/>
  <c r="W15" i="31"/>
  <c r="V15" i="31"/>
  <c r="W14" i="31"/>
  <c r="V14" i="31"/>
  <c r="W13" i="31"/>
  <c r="V13" i="31"/>
  <c r="W12" i="31"/>
  <c r="V12" i="31"/>
  <c r="W11" i="31"/>
  <c r="V11" i="31"/>
  <c r="W10" i="31"/>
  <c r="V10" i="31"/>
  <c r="W9" i="31"/>
  <c r="V9" i="31"/>
  <c r="W8" i="31"/>
  <c r="V8" i="31"/>
  <c r="W7" i="31"/>
  <c r="V7" i="31"/>
  <c r="Q767" i="31"/>
  <c r="P767" i="31"/>
  <c r="Q766" i="31"/>
  <c r="P766" i="31"/>
  <c r="Q765" i="31"/>
  <c r="P765" i="31"/>
  <c r="Q764" i="31"/>
  <c r="P764" i="31"/>
  <c r="Q763" i="31"/>
  <c r="P763" i="31"/>
  <c r="Q762" i="31"/>
  <c r="P762" i="31"/>
  <c r="Q761" i="31"/>
  <c r="P761" i="31"/>
  <c r="Q760" i="31"/>
  <c r="P760" i="31"/>
  <c r="Q754" i="31"/>
  <c r="P754" i="31"/>
  <c r="Q753" i="31"/>
  <c r="P753" i="31"/>
  <c r="Q752" i="31"/>
  <c r="P752" i="31"/>
  <c r="Q751" i="31"/>
  <c r="P751" i="31"/>
  <c r="Q750" i="31"/>
  <c r="P750" i="31"/>
  <c r="Q749" i="31"/>
  <c r="P749" i="31"/>
  <c r="Q748" i="31"/>
  <c r="P748" i="31"/>
  <c r="Q747" i="31"/>
  <c r="P747" i="31"/>
  <c r="Q746" i="31"/>
  <c r="P746" i="31"/>
  <c r="Q745" i="31"/>
  <c r="P745" i="31"/>
  <c r="Q744" i="31"/>
  <c r="P744" i="31"/>
  <c r="Q743" i="31"/>
  <c r="P743" i="31"/>
  <c r="Q741" i="31"/>
  <c r="P741" i="31"/>
  <c r="Q740" i="31"/>
  <c r="P740" i="31"/>
  <c r="Q734" i="31"/>
  <c r="P734" i="31"/>
  <c r="Q733" i="31"/>
  <c r="P733" i="31"/>
  <c r="Q732" i="31"/>
  <c r="P732" i="31"/>
  <c r="Q731" i="31"/>
  <c r="P731" i="31"/>
  <c r="Q730" i="31"/>
  <c r="P730" i="31"/>
  <c r="Q729" i="31"/>
  <c r="P729" i="31"/>
  <c r="Q728" i="31"/>
  <c r="P728" i="31"/>
  <c r="Q727" i="31"/>
  <c r="P727" i="31"/>
  <c r="Q726" i="31"/>
  <c r="P726" i="31"/>
  <c r="Q725" i="31"/>
  <c r="P725" i="31"/>
  <c r="Q724" i="31"/>
  <c r="P724" i="31"/>
  <c r="Q723" i="31"/>
  <c r="P723" i="31"/>
  <c r="Q722" i="31"/>
  <c r="P722" i="31"/>
  <c r="Q721" i="31"/>
  <c r="P721" i="31"/>
  <c r="Q720" i="31"/>
  <c r="P720" i="31"/>
  <c r="Q719" i="31"/>
  <c r="P719" i="31"/>
  <c r="Q718" i="31"/>
  <c r="P718" i="31"/>
  <c r="Q717" i="31"/>
  <c r="P717" i="31"/>
  <c r="Q716" i="31"/>
  <c r="P716" i="31"/>
  <c r="Q715" i="31"/>
  <c r="P715" i="31"/>
  <c r="Q714" i="31"/>
  <c r="P714" i="31"/>
  <c r="Q713" i="31"/>
  <c r="P713" i="31"/>
  <c r="Q712" i="31"/>
  <c r="P712" i="31"/>
  <c r="Q711" i="31"/>
  <c r="P711" i="31"/>
  <c r="Q710" i="31"/>
  <c r="P710" i="31"/>
  <c r="Q709" i="31"/>
  <c r="P709" i="31"/>
  <c r="Q708" i="31"/>
  <c r="P708" i="31"/>
  <c r="Q707" i="31"/>
  <c r="P707" i="31"/>
  <c r="Q706" i="31"/>
  <c r="P706" i="31"/>
  <c r="Q705" i="31"/>
  <c r="P705" i="31"/>
  <c r="Q704" i="31"/>
  <c r="P704" i="31"/>
  <c r="Q703" i="31"/>
  <c r="P703" i="31"/>
  <c r="Q702" i="31"/>
  <c r="P702" i="31"/>
  <c r="Q701" i="31"/>
  <c r="P701" i="31"/>
  <c r="Q700" i="31"/>
  <c r="P700" i="31"/>
  <c r="Q699" i="31"/>
  <c r="P699" i="31"/>
  <c r="Q698" i="31"/>
  <c r="P698" i="31"/>
  <c r="Q695" i="31"/>
  <c r="P695" i="31"/>
  <c r="Q694" i="31"/>
  <c r="P694" i="31"/>
  <c r="Q693" i="31"/>
  <c r="P693" i="31"/>
  <c r="Q692" i="31"/>
  <c r="P692" i="31"/>
  <c r="Q691" i="31"/>
  <c r="P691" i="31"/>
  <c r="Q690" i="31"/>
  <c r="P690" i="31"/>
  <c r="Q689" i="31"/>
  <c r="P689" i="31"/>
  <c r="Q688" i="31"/>
  <c r="P688" i="31"/>
  <c r="Q687" i="31"/>
  <c r="P687" i="31"/>
  <c r="Q686" i="31"/>
  <c r="P686" i="31"/>
  <c r="Q685" i="31"/>
  <c r="P685" i="31"/>
  <c r="Q684" i="31"/>
  <c r="P684" i="31"/>
  <c r="Q683" i="31"/>
  <c r="P683" i="31"/>
  <c r="Q682" i="31"/>
  <c r="P682" i="31"/>
  <c r="Q681" i="31"/>
  <c r="P681" i="31"/>
  <c r="Q680" i="31"/>
  <c r="P680" i="31"/>
  <c r="Q679" i="31"/>
  <c r="P679" i="31"/>
  <c r="Q678" i="31"/>
  <c r="P678" i="31"/>
  <c r="Q677" i="31"/>
  <c r="P677" i="31"/>
  <c r="Q666" i="31"/>
  <c r="P666" i="31"/>
  <c r="Q665" i="31"/>
  <c r="P665" i="31"/>
  <c r="Q664" i="31"/>
  <c r="P664" i="31"/>
  <c r="Q663" i="31"/>
  <c r="P663" i="31"/>
  <c r="Q660" i="31"/>
  <c r="P660" i="31"/>
  <c r="Q659" i="31"/>
  <c r="P659" i="31"/>
  <c r="Q658" i="31"/>
  <c r="P658" i="31"/>
  <c r="Q657" i="31"/>
  <c r="P657" i="31"/>
  <c r="Q656" i="31"/>
  <c r="P656" i="31"/>
  <c r="Q655" i="31"/>
  <c r="P655" i="31"/>
  <c r="Q654" i="31"/>
  <c r="P654" i="31"/>
  <c r="Q653" i="31"/>
  <c r="P653" i="31"/>
  <c r="Q652" i="31"/>
  <c r="P652" i="31"/>
  <c r="Q651" i="31"/>
  <c r="P651" i="31"/>
  <c r="Q650" i="31"/>
  <c r="P650" i="31"/>
  <c r="Q649" i="31"/>
  <c r="P649" i="31"/>
  <c r="Q648" i="31"/>
  <c r="P648" i="31"/>
  <c r="Q647" i="31"/>
  <c r="P647" i="31"/>
  <c r="Q646" i="31"/>
  <c r="P646" i="31"/>
  <c r="Q645" i="31"/>
  <c r="P645" i="31"/>
  <c r="Q644" i="31"/>
  <c r="P644" i="31"/>
  <c r="Q643" i="31"/>
  <c r="P643" i="31"/>
  <c r="Q642" i="31"/>
  <c r="P642" i="31"/>
  <c r="Q641" i="31"/>
  <c r="P641" i="31"/>
  <c r="Q640" i="31"/>
  <c r="P640" i="31"/>
  <c r="Q639" i="31"/>
  <c r="P639" i="31"/>
  <c r="Q638" i="31"/>
  <c r="P638" i="31"/>
  <c r="Q637" i="31"/>
  <c r="P637" i="31"/>
  <c r="Q636" i="31"/>
  <c r="P636" i="31"/>
  <c r="Q635" i="31"/>
  <c r="P635" i="31"/>
  <c r="Q628" i="31"/>
  <c r="P628" i="31"/>
  <c r="Q627" i="31"/>
  <c r="P627" i="31"/>
  <c r="Q626" i="31"/>
  <c r="P626" i="31"/>
  <c r="Q625" i="31"/>
  <c r="P625" i="31"/>
  <c r="Q624" i="31"/>
  <c r="P624" i="31"/>
  <c r="Q623" i="31"/>
  <c r="P623" i="31"/>
  <c r="Q622" i="31"/>
  <c r="P622" i="31"/>
  <c r="Q621" i="31"/>
  <c r="P621" i="31"/>
  <c r="Q618" i="31"/>
  <c r="P618" i="31"/>
  <c r="Q617" i="31"/>
  <c r="P617" i="31"/>
  <c r="Q616" i="31"/>
  <c r="P616" i="31"/>
  <c r="Q615" i="31"/>
  <c r="P615" i="31"/>
  <c r="Q614" i="31"/>
  <c r="P614" i="31"/>
  <c r="Q613" i="31"/>
  <c r="P613" i="31"/>
  <c r="Q612" i="31"/>
  <c r="P612" i="31"/>
  <c r="Q609" i="31"/>
  <c r="P609" i="31"/>
  <c r="Q607" i="31"/>
  <c r="P607" i="31"/>
  <c r="Q606" i="31"/>
  <c r="P606" i="31"/>
  <c r="Q605" i="31"/>
  <c r="P605" i="31"/>
  <c r="Q604" i="31"/>
  <c r="P604" i="31"/>
  <c r="Q603" i="31"/>
  <c r="P603" i="31"/>
  <c r="Q602" i="31"/>
  <c r="P602" i="31"/>
  <c r="Q601" i="31"/>
  <c r="P601" i="31"/>
  <c r="Q600" i="31"/>
  <c r="P600" i="31"/>
  <c r="Q599" i="31"/>
  <c r="P599" i="31"/>
  <c r="Q598" i="31"/>
  <c r="P598" i="31"/>
  <c r="Q597" i="31"/>
  <c r="P597" i="31"/>
  <c r="Q596" i="31"/>
  <c r="P596" i="31"/>
  <c r="Q595" i="31"/>
  <c r="P595" i="31"/>
  <c r="Q594" i="31"/>
  <c r="P594" i="31"/>
  <c r="Q593" i="31"/>
  <c r="P593" i="31"/>
  <c r="Q592" i="31"/>
  <c r="P592" i="31"/>
  <c r="Q591" i="31"/>
  <c r="P591" i="31"/>
  <c r="Q590" i="31"/>
  <c r="P590" i="31"/>
  <c r="Q589" i="31"/>
  <c r="P589" i="31"/>
  <c r="Q588" i="31"/>
  <c r="P588" i="31"/>
  <c r="Q587" i="31"/>
  <c r="P587" i="31"/>
  <c r="Q586" i="31"/>
  <c r="P586" i="31"/>
  <c r="Q585" i="31"/>
  <c r="P585" i="31"/>
  <c r="Q584" i="31"/>
  <c r="P584" i="31"/>
  <c r="Q583" i="31"/>
  <c r="P583" i="31"/>
  <c r="Q582" i="31"/>
  <c r="P582" i="31"/>
  <c r="Q581" i="31"/>
  <c r="P581" i="31"/>
  <c r="Q580" i="31"/>
  <c r="P580" i="31"/>
  <c r="Q579" i="31"/>
  <c r="P579" i="31"/>
  <c r="Q578" i="31"/>
  <c r="P578" i="31"/>
  <c r="Q577" i="31"/>
  <c r="P577" i="31"/>
  <c r="Q576" i="31"/>
  <c r="P576" i="31"/>
  <c r="Q575" i="31"/>
  <c r="P575" i="31"/>
  <c r="Q574" i="31"/>
  <c r="P574" i="31"/>
  <c r="Q573" i="31"/>
  <c r="P573" i="31"/>
  <c r="Q572" i="31"/>
  <c r="P572" i="31"/>
  <c r="Q571" i="31"/>
  <c r="P571" i="31"/>
  <c r="Q570" i="31"/>
  <c r="P570" i="31"/>
  <c r="Q569" i="31"/>
  <c r="P569" i="31"/>
  <c r="Q568" i="31"/>
  <c r="P568" i="31"/>
  <c r="Q567" i="31"/>
  <c r="P567" i="31"/>
  <c r="Q566" i="31"/>
  <c r="P566" i="31"/>
  <c r="Q565" i="31"/>
  <c r="P565" i="31"/>
  <c r="Q564" i="31"/>
  <c r="P564" i="31"/>
  <c r="Q563" i="31"/>
  <c r="P563" i="31"/>
  <c r="Q562" i="31"/>
  <c r="P562" i="31"/>
  <c r="Q561" i="31"/>
  <c r="P561" i="31"/>
  <c r="Q557" i="31"/>
  <c r="P557" i="31"/>
  <c r="Q556" i="31"/>
  <c r="P556" i="31"/>
  <c r="Q555" i="31"/>
  <c r="P555" i="31"/>
  <c r="Q554" i="31"/>
  <c r="P554" i="31"/>
  <c r="Q553" i="31"/>
  <c r="P553" i="31"/>
  <c r="Q552" i="31"/>
  <c r="P552" i="31"/>
  <c r="Q551" i="31"/>
  <c r="P551" i="31"/>
  <c r="Q548" i="31"/>
  <c r="P548" i="31"/>
  <c r="Q547" i="31"/>
  <c r="P547" i="31"/>
  <c r="Q546" i="31"/>
  <c r="P546" i="31"/>
  <c r="Q545" i="31"/>
  <c r="P545" i="31"/>
  <c r="Q542" i="31"/>
  <c r="P542" i="31"/>
  <c r="Q541" i="31"/>
  <c r="P541" i="31"/>
  <c r="Q540" i="31"/>
  <c r="P540" i="31"/>
  <c r="Q539" i="31"/>
  <c r="P539" i="31"/>
  <c r="Q538" i="31"/>
  <c r="P538" i="31"/>
  <c r="Q537" i="31"/>
  <c r="P537" i="31"/>
  <c r="Q534" i="31"/>
  <c r="P534" i="31"/>
  <c r="Q533" i="31"/>
  <c r="P533" i="31"/>
  <c r="Q532" i="31"/>
  <c r="P532" i="31"/>
  <c r="Q531" i="31"/>
  <c r="P531" i="31"/>
  <c r="Q530" i="31"/>
  <c r="P530" i="31"/>
  <c r="Q529" i="31"/>
  <c r="P529" i="31"/>
  <c r="Q528" i="31"/>
  <c r="P528" i="31"/>
  <c r="Q525" i="31"/>
  <c r="P525" i="31"/>
  <c r="Q524" i="31"/>
  <c r="P524" i="31"/>
  <c r="Q523" i="31"/>
  <c r="P523" i="31"/>
  <c r="Q520" i="31"/>
  <c r="P520" i="31"/>
  <c r="Q519" i="31"/>
  <c r="P519" i="31"/>
  <c r="Q518" i="31"/>
  <c r="P518" i="31"/>
  <c r="Q517" i="31"/>
  <c r="P517" i="31"/>
  <c r="Q516" i="31"/>
  <c r="P516" i="31"/>
  <c r="Q515" i="31"/>
  <c r="P515" i="31"/>
  <c r="Q514" i="31"/>
  <c r="P514" i="31"/>
  <c r="Q513" i="31"/>
  <c r="P513" i="31"/>
  <c r="Q512" i="31"/>
  <c r="P512" i="31"/>
  <c r="Q511" i="31"/>
  <c r="P511" i="31"/>
  <c r="Q510" i="31"/>
  <c r="P510" i="31"/>
  <c r="Q509" i="31"/>
  <c r="P509" i="31"/>
  <c r="Q508" i="31"/>
  <c r="P508" i="31"/>
  <c r="Q507" i="31"/>
  <c r="P507" i="31"/>
  <c r="Q506" i="31"/>
  <c r="P506" i="31"/>
  <c r="Q505" i="31"/>
  <c r="P505" i="31"/>
  <c r="Q504" i="31"/>
  <c r="P504" i="31"/>
  <c r="Q503" i="31"/>
  <c r="P503" i="31"/>
  <c r="Q502" i="31"/>
  <c r="P502" i="31"/>
  <c r="Q501" i="31"/>
  <c r="P501" i="31"/>
  <c r="Q500" i="31"/>
  <c r="P500" i="31"/>
  <c r="Q499" i="31"/>
  <c r="P499" i="31"/>
  <c r="Q498" i="31"/>
  <c r="P498" i="31"/>
  <c r="Q497" i="31"/>
  <c r="P497" i="31"/>
  <c r="Q496" i="31"/>
  <c r="P496" i="31"/>
  <c r="Q495" i="31"/>
  <c r="P495" i="31"/>
  <c r="Q492" i="31"/>
  <c r="P492" i="31"/>
  <c r="Q491" i="31"/>
  <c r="P491" i="31"/>
  <c r="Q490" i="31"/>
  <c r="P490" i="31"/>
  <c r="Q489" i="31"/>
  <c r="P489" i="31"/>
  <c r="Q488" i="31"/>
  <c r="P488" i="31"/>
  <c r="Q487" i="31"/>
  <c r="P487" i="31"/>
  <c r="Q486" i="31"/>
  <c r="P486" i="31"/>
  <c r="Q485" i="31"/>
  <c r="P485" i="31"/>
  <c r="Q484" i="31"/>
  <c r="P484" i="31"/>
  <c r="Q480" i="31"/>
  <c r="P480" i="31"/>
  <c r="Q479" i="31"/>
  <c r="P479" i="31"/>
  <c r="Q478" i="31"/>
  <c r="P478" i="31"/>
  <c r="Q477" i="31"/>
  <c r="P477" i="31"/>
  <c r="Q476" i="31"/>
  <c r="P476" i="31"/>
  <c r="Q475" i="31"/>
  <c r="P475" i="31"/>
  <c r="Q474" i="31"/>
  <c r="P474" i="31"/>
  <c r="Q473" i="31"/>
  <c r="P473" i="31"/>
  <c r="Q470" i="31"/>
  <c r="P470" i="31"/>
  <c r="Q469" i="31"/>
  <c r="P469" i="31"/>
  <c r="Q468" i="31"/>
  <c r="P468" i="31"/>
  <c r="Q467" i="31"/>
  <c r="P467" i="31"/>
  <c r="Q466" i="31"/>
  <c r="P466" i="31"/>
  <c r="Q463" i="31"/>
  <c r="P463" i="31"/>
  <c r="Q462" i="31"/>
  <c r="P462" i="31"/>
  <c r="Q459" i="31"/>
  <c r="P459" i="31"/>
  <c r="Q458" i="31"/>
  <c r="P458" i="31"/>
  <c r="Q457" i="31"/>
  <c r="P457" i="31"/>
  <c r="Q456" i="31"/>
  <c r="P456" i="31"/>
  <c r="Q455" i="31"/>
  <c r="P455" i="31"/>
  <c r="Q454" i="31"/>
  <c r="P454" i="31"/>
  <c r="Q453" i="31"/>
  <c r="P453" i="31"/>
  <c r="Q450" i="31"/>
  <c r="P450" i="31"/>
  <c r="Q449" i="31"/>
  <c r="P449" i="31"/>
  <c r="Q448" i="31"/>
  <c r="P448" i="31"/>
  <c r="Q447" i="31"/>
  <c r="P447" i="31"/>
  <c r="Q446" i="31"/>
  <c r="P446" i="31"/>
  <c r="Q445" i="31"/>
  <c r="P445" i="31"/>
  <c r="Q444" i="31"/>
  <c r="P444" i="31"/>
  <c r="Q443" i="31"/>
  <c r="P443" i="31"/>
  <c r="Q442" i="31"/>
  <c r="P442" i="31"/>
  <c r="Q441" i="31"/>
  <c r="P441" i="31"/>
  <c r="Q440" i="31"/>
  <c r="P440" i="31"/>
  <c r="Q439" i="31"/>
  <c r="P439" i="31"/>
  <c r="Q438" i="31"/>
  <c r="P438" i="31"/>
  <c r="Q437" i="31"/>
  <c r="P437" i="31"/>
  <c r="Q436" i="31"/>
  <c r="P436" i="31"/>
  <c r="Q435" i="31"/>
  <c r="P435" i="31"/>
  <c r="Q432" i="31"/>
  <c r="P432" i="31"/>
  <c r="Q431" i="31"/>
  <c r="P431" i="31"/>
  <c r="Q427" i="31"/>
  <c r="P427" i="31"/>
  <c r="Q424" i="31"/>
  <c r="P424" i="31"/>
  <c r="R417" i="31"/>
  <c r="Q417" i="31"/>
  <c r="P417" i="31"/>
  <c r="Q415" i="31"/>
  <c r="P415" i="31"/>
  <c r="Q414" i="31"/>
  <c r="P414" i="31"/>
  <c r="Q413" i="31"/>
  <c r="P413" i="31"/>
  <c r="Q412" i="31"/>
  <c r="P412" i="31"/>
  <c r="Q411" i="31"/>
  <c r="P411" i="31"/>
  <c r="Q410" i="31"/>
  <c r="P410" i="31"/>
  <c r="Q409" i="31"/>
  <c r="P409" i="31"/>
  <c r="Q408" i="31"/>
  <c r="P408" i="31"/>
  <c r="Q407" i="31"/>
  <c r="P407" i="31"/>
  <c r="Q406" i="31"/>
  <c r="P406" i="31"/>
  <c r="Q405" i="31"/>
  <c r="P405" i="31"/>
  <c r="Q404" i="31"/>
  <c r="P404" i="31"/>
  <c r="Q401" i="31"/>
  <c r="P401" i="31"/>
  <c r="Q400" i="31"/>
  <c r="P400" i="31"/>
  <c r="Q399" i="31"/>
  <c r="P399" i="31"/>
  <c r="Q398" i="31"/>
  <c r="P398" i="31"/>
  <c r="Q397" i="31"/>
  <c r="P397" i="31"/>
  <c r="Q396" i="31"/>
  <c r="P396" i="31"/>
  <c r="Q395" i="31"/>
  <c r="P395" i="31"/>
  <c r="Q394" i="31"/>
  <c r="P394" i="31"/>
  <c r="Q393" i="31"/>
  <c r="P393" i="31"/>
  <c r="Q392" i="31"/>
  <c r="P392" i="31"/>
  <c r="Q391" i="31"/>
  <c r="P391" i="31"/>
  <c r="Q390" i="31"/>
  <c r="P390" i="31"/>
  <c r="Q389" i="31"/>
  <c r="P389" i="31"/>
  <c r="Q388" i="31"/>
  <c r="P388" i="31"/>
  <c r="Q387" i="31"/>
  <c r="P387" i="31"/>
  <c r="Q386" i="31"/>
  <c r="P386" i="31"/>
  <c r="Q385" i="31"/>
  <c r="P385" i="31"/>
  <c r="Q384" i="31"/>
  <c r="P384" i="31"/>
  <c r="Q383" i="31"/>
  <c r="P383" i="31"/>
  <c r="Q382" i="31"/>
  <c r="P382" i="31"/>
  <c r="Q381" i="31"/>
  <c r="P381" i="31"/>
  <c r="Q380" i="31"/>
  <c r="P380" i="31"/>
  <c r="Q379" i="31"/>
  <c r="P379" i="31"/>
  <c r="Q378" i="31"/>
  <c r="P378" i="31"/>
  <c r="Q377" i="31"/>
  <c r="P377" i="31"/>
  <c r="Q376" i="31"/>
  <c r="P376" i="31"/>
  <c r="Q375" i="31"/>
  <c r="P375" i="31"/>
  <c r="Q374" i="31"/>
  <c r="P374" i="31"/>
  <c r="Q373" i="31"/>
  <c r="P373" i="31"/>
  <c r="Q372" i="31"/>
  <c r="P372" i="31"/>
  <c r="Q371" i="31"/>
  <c r="P371" i="31"/>
  <c r="Q370" i="31"/>
  <c r="P370" i="31"/>
  <c r="Q369" i="31"/>
  <c r="P369" i="31"/>
  <c r="Q368" i="31"/>
  <c r="P368" i="31"/>
  <c r="Q359" i="31"/>
  <c r="P359" i="31"/>
  <c r="Q358" i="31"/>
  <c r="P358" i="31"/>
  <c r="Q357" i="31"/>
  <c r="P357" i="31"/>
  <c r="Q356" i="31"/>
  <c r="P356" i="31"/>
  <c r="Q355" i="31"/>
  <c r="P355" i="31"/>
  <c r="Q354" i="31"/>
  <c r="P354" i="31"/>
  <c r="Q351" i="31"/>
  <c r="P351" i="31"/>
  <c r="Q350" i="31"/>
  <c r="P350" i="31"/>
  <c r="Q349" i="31"/>
  <c r="P349" i="31"/>
  <c r="Q348" i="31"/>
  <c r="P348" i="31"/>
  <c r="Q347" i="31"/>
  <c r="P347" i="31"/>
  <c r="Q346" i="31"/>
  <c r="P346" i="31"/>
  <c r="Q345" i="31"/>
  <c r="P345" i="31"/>
  <c r="Q344" i="31"/>
  <c r="P344" i="31"/>
  <c r="Q343" i="31"/>
  <c r="P343" i="31"/>
  <c r="Q342" i="31"/>
  <c r="P342" i="31"/>
  <c r="Q341" i="31"/>
  <c r="P341" i="31"/>
  <c r="Q340" i="31"/>
  <c r="P340" i="31"/>
  <c r="Q339" i="31"/>
  <c r="P339" i="31"/>
  <c r="Q338" i="31"/>
  <c r="P338" i="31"/>
  <c r="Q337" i="31"/>
  <c r="P337" i="31"/>
  <c r="Q336" i="31"/>
  <c r="P336" i="31"/>
  <c r="Q335" i="31"/>
  <c r="P335" i="31"/>
  <c r="Q334" i="31"/>
  <c r="P334" i="31"/>
  <c r="Q333" i="31"/>
  <c r="P333" i="31"/>
  <c r="Q332" i="31"/>
  <c r="P332" i="31"/>
  <c r="Q331" i="31"/>
  <c r="P331" i="31"/>
  <c r="Q330" i="31"/>
  <c r="P330" i="31"/>
  <c r="Q326" i="31"/>
  <c r="P326" i="31"/>
  <c r="Q325" i="31"/>
  <c r="P325" i="31"/>
  <c r="Q324" i="31"/>
  <c r="P324" i="31"/>
  <c r="Q321" i="31"/>
  <c r="P321" i="31"/>
  <c r="Q320" i="31"/>
  <c r="P320" i="31"/>
  <c r="Q319" i="31"/>
  <c r="P319" i="31"/>
  <c r="Q318" i="31"/>
  <c r="P318" i="31"/>
  <c r="Q317" i="31"/>
  <c r="P317" i="31"/>
  <c r="Q316" i="31"/>
  <c r="P316" i="31"/>
  <c r="Q315" i="31"/>
  <c r="P315" i="31"/>
  <c r="Q314" i="31"/>
  <c r="P314" i="31"/>
  <c r="Q313" i="31"/>
  <c r="P313" i="31"/>
  <c r="Q312" i="31"/>
  <c r="P312" i="31"/>
  <c r="Q311" i="31"/>
  <c r="P311" i="31"/>
  <c r="Q310" i="31"/>
  <c r="P310" i="31"/>
  <c r="Q309" i="31"/>
  <c r="P309" i="31"/>
  <c r="Q308" i="31"/>
  <c r="P308" i="31"/>
  <c r="Q307" i="31"/>
  <c r="P307" i="31"/>
  <c r="Q306" i="31"/>
  <c r="P306" i="31"/>
  <c r="Q305" i="31"/>
  <c r="P305" i="31"/>
  <c r="Q304" i="31"/>
  <c r="P304" i="31"/>
  <c r="Q303" i="31"/>
  <c r="P303" i="31"/>
  <c r="Q302" i="31"/>
  <c r="P302" i="31"/>
  <c r="Q301" i="31"/>
  <c r="P301" i="31"/>
  <c r="Q300" i="31"/>
  <c r="P300" i="31"/>
  <c r="Q299" i="31"/>
  <c r="P299" i="31"/>
  <c r="Q298" i="31"/>
  <c r="P298" i="31"/>
  <c r="Q297" i="31"/>
  <c r="P297" i="31"/>
  <c r="Q296" i="31"/>
  <c r="P296" i="31"/>
  <c r="Q295" i="31"/>
  <c r="P295" i="31"/>
  <c r="Q294" i="31"/>
  <c r="P294" i="31"/>
  <c r="Q293" i="31"/>
  <c r="P293" i="31"/>
  <c r="Q292" i="31"/>
  <c r="P292" i="31"/>
  <c r="Q291" i="31"/>
  <c r="P291" i="31"/>
  <c r="Q290" i="31"/>
  <c r="P290" i="31"/>
  <c r="Q289" i="31"/>
  <c r="P289" i="31"/>
  <c r="Q288" i="31"/>
  <c r="P288" i="31"/>
  <c r="Q287" i="31"/>
  <c r="P287" i="31"/>
  <c r="Q286" i="31"/>
  <c r="P286" i="31"/>
  <c r="Q285" i="31"/>
  <c r="P285" i="31"/>
  <c r="Q284" i="31"/>
  <c r="P284" i="31"/>
  <c r="Q283" i="31"/>
  <c r="P283" i="31"/>
  <c r="Q282" i="31"/>
  <c r="P282" i="31"/>
  <c r="Q281" i="31"/>
  <c r="P281" i="31"/>
  <c r="Q280" i="31"/>
  <c r="P280" i="31"/>
  <c r="Q279" i="31"/>
  <c r="P279" i="31"/>
  <c r="Q278" i="31"/>
  <c r="P278" i="31"/>
  <c r="Q277" i="31"/>
  <c r="P277" i="31"/>
  <c r="Q276" i="31"/>
  <c r="P276" i="31"/>
  <c r="Q275" i="31"/>
  <c r="P275" i="31"/>
  <c r="Q274" i="31"/>
  <c r="P274" i="31"/>
  <c r="Q273" i="31"/>
  <c r="P273" i="31"/>
  <c r="Q272" i="31"/>
  <c r="P272" i="31"/>
  <c r="Q269" i="31"/>
  <c r="P269" i="31"/>
  <c r="Q268" i="31"/>
  <c r="P268" i="31"/>
  <c r="Q267" i="31"/>
  <c r="P267" i="31"/>
  <c r="Q266" i="31"/>
  <c r="P266" i="31"/>
  <c r="Q265" i="31"/>
  <c r="P265" i="31"/>
  <c r="Q264" i="31"/>
  <c r="P264" i="31"/>
  <c r="Q263" i="31"/>
  <c r="P263" i="31"/>
  <c r="Q262" i="31"/>
  <c r="P262" i="31"/>
  <c r="Q261" i="31"/>
  <c r="P261" i="31"/>
  <c r="Q260" i="31"/>
  <c r="P260" i="31"/>
  <c r="Q259" i="31"/>
  <c r="P259" i="31"/>
  <c r="Q258" i="31"/>
  <c r="P258" i="31"/>
  <c r="Q257" i="31"/>
  <c r="P257" i="31"/>
  <c r="Q256" i="31"/>
  <c r="P256" i="31"/>
  <c r="Q255" i="31"/>
  <c r="P255" i="31"/>
  <c r="Q254" i="31"/>
  <c r="P254" i="31"/>
  <c r="Q253" i="31"/>
  <c r="P253" i="31"/>
  <c r="Q252" i="31"/>
  <c r="P252" i="31"/>
  <c r="Q251" i="31"/>
  <c r="P251" i="31"/>
  <c r="Q250" i="31"/>
  <c r="P250" i="31"/>
  <c r="Q249" i="31"/>
  <c r="P249" i="31"/>
  <c r="Q248" i="31"/>
  <c r="P248" i="31"/>
  <c r="Q247" i="31"/>
  <c r="P247" i="31"/>
  <c r="Q246" i="31"/>
  <c r="P246" i="31"/>
  <c r="Q245" i="31"/>
  <c r="P245" i="31"/>
  <c r="Q244" i="31"/>
  <c r="P244" i="31"/>
  <c r="Q243" i="31"/>
  <c r="P243" i="31"/>
  <c r="Q242" i="31"/>
  <c r="P242" i="31"/>
  <c r="Q241" i="31"/>
  <c r="P241" i="31"/>
  <c r="Q240" i="31"/>
  <c r="P240" i="31"/>
  <c r="Q239" i="31"/>
  <c r="P239" i="31"/>
  <c r="Q238" i="31"/>
  <c r="P238" i="31"/>
  <c r="Q237" i="31"/>
  <c r="P237" i="31"/>
  <c r="Q236" i="31"/>
  <c r="P236" i="31"/>
  <c r="Q235" i="31"/>
  <c r="P235" i="31"/>
  <c r="Q234" i="31"/>
  <c r="P234" i="31"/>
  <c r="Q233" i="31"/>
  <c r="P233" i="31"/>
  <c r="Q232" i="31"/>
  <c r="P232" i="31"/>
  <c r="Q231" i="31"/>
  <c r="P231" i="31"/>
  <c r="Q230" i="31"/>
  <c r="P230" i="31"/>
  <c r="Q229" i="31"/>
  <c r="P229" i="31"/>
  <c r="Q228" i="31"/>
  <c r="P228" i="31"/>
  <c r="Q227" i="31"/>
  <c r="P227" i="31"/>
  <c r="Q226" i="31"/>
  <c r="P226" i="31"/>
  <c r="Q225" i="31"/>
  <c r="P225" i="31"/>
  <c r="Q224" i="31"/>
  <c r="P224" i="31"/>
  <c r="Q223" i="31"/>
  <c r="P223" i="31"/>
  <c r="Q222" i="31"/>
  <c r="P222" i="31"/>
  <c r="Q221" i="31"/>
  <c r="P221" i="31"/>
  <c r="Q220" i="31"/>
  <c r="P220" i="31"/>
  <c r="Q215" i="31"/>
  <c r="P215" i="31"/>
  <c r="Q214" i="31"/>
  <c r="P214" i="31"/>
  <c r="Q213" i="31"/>
  <c r="P213" i="31"/>
  <c r="Q212" i="31"/>
  <c r="P212" i="31"/>
  <c r="Q211" i="31"/>
  <c r="P211" i="31"/>
  <c r="Q210" i="31"/>
  <c r="P210" i="31"/>
  <c r="Q209" i="31"/>
  <c r="P209" i="31"/>
  <c r="Q208" i="31"/>
  <c r="P208" i="31"/>
  <c r="Q205" i="31"/>
  <c r="P205" i="31"/>
  <c r="Q204" i="31"/>
  <c r="P204" i="31"/>
  <c r="Q203" i="31"/>
  <c r="P203" i="31"/>
  <c r="Q200" i="31"/>
  <c r="P200" i="31"/>
  <c r="Q199" i="31"/>
  <c r="P199" i="31"/>
  <c r="Q198" i="31"/>
  <c r="P198" i="31"/>
  <c r="Q197" i="31"/>
  <c r="P197" i="31"/>
  <c r="Q196" i="31"/>
  <c r="P196" i="31"/>
  <c r="Q195" i="31"/>
  <c r="P195" i="31"/>
  <c r="Q194" i="31"/>
  <c r="P194" i="31"/>
  <c r="Q193" i="31"/>
  <c r="P193" i="31"/>
  <c r="Q190" i="31"/>
  <c r="P190" i="31"/>
  <c r="Q189" i="31"/>
  <c r="P189" i="31"/>
  <c r="Q188" i="31"/>
  <c r="P188" i="31"/>
  <c r="Q187" i="31"/>
  <c r="P187" i="31"/>
  <c r="Q186" i="31"/>
  <c r="P186" i="31"/>
  <c r="Q185" i="31"/>
  <c r="P185" i="31"/>
  <c r="Q184" i="31"/>
  <c r="P184" i="31"/>
  <c r="Q183" i="31"/>
  <c r="P183" i="31"/>
  <c r="Q182" i="31"/>
  <c r="P182" i="31"/>
  <c r="Q181" i="31"/>
  <c r="P181" i="31"/>
  <c r="Q180" i="31"/>
  <c r="P180" i="31"/>
  <c r="Q179" i="31"/>
  <c r="P179" i="31"/>
  <c r="Q178" i="31"/>
  <c r="P178" i="31"/>
  <c r="Q177" i="31"/>
  <c r="P177" i="31"/>
  <c r="Q176" i="31"/>
  <c r="P176" i="31"/>
  <c r="Q175" i="31"/>
  <c r="P175" i="31"/>
  <c r="Q174" i="31"/>
  <c r="P174" i="31"/>
  <c r="Q173" i="31"/>
  <c r="P173" i="31"/>
  <c r="Q172" i="31"/>
  <c r="P172" i="31"/>
  <c r="Q171" i="31"/>
  <c r="P171" i="31"/>
  <c r="Q170" i="31"/>
  <c r="P170" i="31"/>
  <c r="Q169" i="31"/>
  <c r="P169" i="31"/>
  <c r="Q168" i="31"/>
  <c r="P168" i="31"/>
  <c r="Q167" i="31"/>
  <c r="P167" i="31"/>
  <c r="Q166" i="31"/>
  <c r="P166" i="31"/>
  <c r="Q165" i="31"/>
  <c r="P165" i="31"/>
  <c r="Q164" i="31"/>
  <c r="P164" i="31"/>
  <c r="Q163" i="31"/>
  <c r="P163" i="31"/>
  <c r="Q162" i="31"/>
  <c r="P162" i="31"/>
  <c r="Q161" i="31"/>
  <c r="P161" i="31"/>
  <c r="Q160" i="31"/>
  <c r="P160" i="31"/>
  <c r="Q157" i="31"/>
  <c r="P157" i="31"/>
  <c r="Q156" i="31"/>
  <c r="P156" i="31"/>
  <c r="Q155" i="31"/>
  <c r="P155" i="31"/>
  <c r="Q154" i="31"/>
  <c r="P154" i="31"/>
  <c r="Q153" i="31"/>
  <c r="P153" i="31"/>
  <c r="Q152" i="31"/>
  <c r="P152" i="31"/>
  <c r="Q151" i="31"/>
  <c r="P151" i="31"/>
  <c r="Q150" i="31"/>
  <c r="P150" i="31"/>
  <c r="Q149" i="31"/>
  <c r="P149" i="31"/>
  <c r="Q148" i="31"/>
  <c r="P148" i="31"/>
  <c r="Q147" i="31"/>
  <c r="P147" i="31"/>
  <c r="Q146" i="31"/>
  <c r="P146" i="31"/>
  <c r="Q145" i="31"/>
  <c r="P145" i="31"/>
  <c r="Q144" i="31"/>
  <c r="P144" i="31"/>
  <c r="Q143" i="31"/>
  <c r="P143" i="31"/>
  <c r="Q142" i="31"/>
  <c r="P142" i="31"/>
  <c r="Q141" i="31"/>
  <c r="P141" i="31"/>
  <c r="Q140" i="31"/>
  <c r="P140" i="31"/>
  <c r="Q139" i="31"/>
  <c r="P139" i="31"/>
  <c r="Q138" i="31"/>
  <c r="P138" i="31"/>
  <c r="Q137" i="31"/>
  <c r="P137" i="31"/>
  <c r="Q136" i="31"/>
  <c r="P136" i="31"/>
  <c r="Q135" i="31"/>
  <c r="P135" i="31"/>
  <c r="Q134" i="31"/>
  <c r="P134" i="31"/>
  <c r="Q133" i="31"/>
  <c r="P133" i="31"/>
  <c r="Q132" i="31"/>
  <c r="P132" i="31"/>
  <c r="Q131" i="31"/>
  <c r="P131" i="31"/>
  <c r="Q130" i="31"/>
  <c r="P130" i="31"/>
  <c r="Q129" i="31"/>
  <c r="P129" i="31"/>
  <c r="Q128" i="31"/>
  <c r="P128" i="31"/>
  <c r="Q127" i="31"/>
  <c r="P127" i="31"/>
  <c r="Q124" i="31"/>
  <c r="P124" i="31"/>
  <c r="Q123" i="31"/>
  <c r="P123" i="31"/>
  <c r="Q122" i="31"/>
  <c r="P122" i="31"/>
  <c r="Q119" i="31"/>
  <c r="P119" i="31"/>
  <c r="Q118" i="31"/>
  <c r="P118" i="31"/>
  <c r="Q117" i="31"/>
  <c r="P117" i="31"/>
  <c r="Q116" i="31"/>
  <c r="P116" i="31"/>
  <c r="Q115" i="31"/>
  <c r="P115" i="31"/>
  <c r="Q110" i="31"/>
  <c r="P110" i="31"/>
  <c r="Q109" i="31"/>
  <c r="P109" i="31"/>
  <c r="Q108" i="31"/>
  <c r="P108" i="31"/>
  <c r="Q107" i="31"/>
  <c r="P107" i="31"/>
  <c r="Q106" i="31"/>
  <c r="P106" i="31"/>
  <c r="Q105" i="31"/>
  <c r="P105" i="31"/>
  <c r="Q104" i="31"/>
  <c r="P104" i="31"/>
  <c r="Q103" i="31"/>
  <c r="P103" i="31"/>
  <c r="Q102" i="31"/>
  <c r="P102" i="31"/>
  <c r="Q101" i="31"/>
  <c r="P101" i="31"/>
  <c r="Q100" i="31"/>
  <c r="P100" i="31"/>
  <c r="Q99" i="31"/>
  <c r="P99" i="31"/>
  <c r="Q98" i="31"/>
  <c r="P98" i="31"/>
  <c r="Q97" i="31"/>
  <c r="P97" i="31"/>
  <c r="Q96" i="31"/>
  <c r="P96" i="31"/>
  <c r="Q95" i="31"/>
  <c r="P95" i="31"/>
  <c r="Q94" i="31"/>
  <c r="P94" i="31"/>
  <c r="Q93" i="31"/>
  <c r="P93" i="31"/>
  <c r="Q92" i="31"/>
  <c r="P92" i="31"/>
  <c r="Q91" i="31"/>
  <c r="P91" i="31"/>
  <c r="Q90" i="31"/>
  <c r="P90" i="31"/>
  <c r="Q89" i="31"/>
  <c r="P89" i="31"/>
  <c r="Q88" i="31"/>
  <c r="P88" i="31"/>
  <c r="Q87" i="31"/>
  <c r="P87" i="31"/>
  <c r="Q86" i="31"/>
  <c r="P86" i="31"/>
  <c r="Q85" i="31"/>
  <c r="P85" i="31"/>
  <c r="Q84" i="31"/>
  <c r="P84" i="31"/>
  <c r="Q83" i="31"/>
  <c r="P83" i="31"/>
  <c r="Q82" i="31"/>
  <c r="P82" i="31"/>
  <c r="Q81" i="31"/>
  <c r="P81" i="31"/>
  <c r="Q80" i="31"/>
  <c r="P80" i="31"/>
  <c r="Q79" i="31"/>
  <c r="P79" i="31"/>
  <c r="Q78" i="31"/>
  <c r="P78" i="31"/>
  <c r="Q75" i="31"/>
  <c r="P75" i="31"/>
  <c r="Q74" i="31"/>
  <c r="P74" i="31"/>
  <c r="Q73" i="31"/>
  <c r="P73" i="31"/>
  <c r="Q72" i="31"/>
  <c r="P72" i="31"/>
  <c r="Q71" i="31"/>
  <c r="P71" i="31"/>
  <c r="Q70" i="31"/>
  <c r="P70" i="31"/>
  <c r="Q69" i="31"/>
  <c r="P69" i="31"/>
  <c r="Q68" i="31"/>
  <c r="P68" i="31"/>
  <c r="Q67" i="31"/>
  <c r="P67" i="31"/>
  <c r="Q66" i="31"/>
  <c r="P66" i="31"/>
  <c r="Q65" i="31"/>
  <c r="P65" i="31"/>
  <c r="Q64" i="31"/>
  <c r="P64" i="31"/>
  <c r="Q63" i="31"/>
  <c r="P63" i="31"/>
  <c r="Q62" i="31"/>
  <c r="P62" i="31"/>
  <c r="Q61" i="31"/>
  <c r="P61" i="31"/>
  <c r="Q60" i="31"/>
  <c r="P60" i="31"/>
  <c r="Q59" i="31"/>
  <c r="P59" i="31"/>
  <c r="Q58" i="31"/>
  <c r="P58" i="31"/>
  <c r="Q57" i="31"/>
  <c r="P57" i="31"/>
  <c r="Q56" i="31"/>
  <c r="P56" i="31"/>
  <c r="Q55" i="31"/>
  <c r="P55" i="31"/>
  <c r="Q54" i="31"/>
  <c r="P54" i="31"/>
  <c r="Q53" i="31"/>
  <c r="P53" i="31"/>
  <c r="Q52" i="31"/>
  <c r="P52" i="31"/>
  <c r="Q51" i="31"/>
  <c r="P51" i="31"/>
  <c r="Q50" i="31"/>
  <c r="P50" i="31"/>
  <c r="Q49" i="31"/>
  <c r="P49" i="31"/>
  <c r="Q48" i="31"/>
  <c r="P48" i="31"/>
  <c r="Q47" i="31"/>
  <c r="P47" i="31"/>
  <c r="Q46" i="31"/>
  <c r="P46" i="31"/>
  <c r="Q45" i="31"/>
  <c r="P45" i="31"/>
  <c r="Q44" i="31"/>
  <c r="P44" i="31"/>
  <c r="Q43" i="31"/>
  <c r="P43" i="31"/>
  <c r="Q42" i="31"/>
  <c r="P42" i="31"/>
  <c r="Q41" i="31"/>
  <c r="P41" i="31"/>
  <c r="Q40" i="31"/>
  <c r="P40" i="31"/>
  <c r="Q39" i="31"/>
  <c r="P39" i="31"/>
  <c r="Q38" i="31"/>
  <c r="P38" i="31"/>
  <c r="Q37" i="31"/>
  <c r="P37" i="31"/>
  <c r="Q36" i="31"/>
  <c r="P36" i="31"/>
  <c r="Q35" i="31"/>
  <c r="P35" i="31"/>
  <c r="Q34" i="31"/>
  <c r="P34" i="31"/>
  <c r="Q33" i="31"/>
  <c r="P33" i="31"/>
  <c r="Q32" i="31"/>
  <c r="P32" i="31"/>
  <c r="Q31" i="31"/>
  <c r="P31" i="31"/>
  <c r="Q30" i="31"/>
  <c r="P30" i="31"/>
  <c r="Q29" i="31"/>
  <c r="P29" i="31"/>
  <c r="Q28" i="31"/>
  <c r="P28" i="31"/>
  <c r="Q27" i="31"/>
  <c r="P27" i="31"/>
  <c r="Q26" i="31"/>
  <c r="P26" i="31"/>
  <c r="Q25" i="31"/>
  <c r="P25" i="31"/>
  <c r="Q24" i="31"/>
  <c r="P24" i="31"/>
  <c r="Q23" i="31"/>
  <c r="P23" i="31"/>
  <c r="Q22" i="31"/>
  <c r="P22" i="31"/>
  <c r="Q21" i="31"/>
  <c r="P21" i="31"/>
  <c r="Q20" i="31"/>
  <c r="P20" i="31"/>
  <c r="Q19" i="31"/>
  <c r="P19" i="31"/>
  <c r="Q18" i="31"/>
  <c r="P18" i="31"/>
  <c r="Q17" i="31"/>
  <c r="P17" i="31"/>
  <c r="Q16" i="31"/>
  <c r="P16" i="31"/>
  <c r="Q15" i="31"/>
  <c r="P15" i="31"/>
  <c r="Q14" i="31"/>
  <c r="P14" i="31"/>
  <c r="Q13" i="31"/>
  <c r="P13" i="31"/>
  <c r="Q12" i="31"/>
  <c r="P12" i="31"/>
  <c r="Q11" i="31"/>
  <c r="P11" i="31"/>
  <c r="Q10" i="31"/>
  <c r="P10" i="31"/>
  <c r="Q9" i="31"/>
  <c r="P9" i="31"/>
  <c r="Q8" i="31"/>
  <c r="P8" i="31"/>
  <c r="Q7" i="31"/>
  <c r="P7" i="31"/>
  <c r="K767" i="31"/>
  <c r="J767" i="31"/>
  <c r="K766" i="31"/>
  <c r="J766" i="31"/>
  <c r="K765" i="31"/>
  <c r="J765" i="31"/>
  <c r="K764" i="31"/>
  <c r="J764" i="31"/>
  <c r="K763" i="31"/>
  <c r="J763" i="31"/>
  <c r="K762" i="31"/>
  <c r="J762" i="31"/>
  <c r="K761" i="31"/>
  <c r="J761" i="31"/>
  <c r="K760" i="31"/>
  <c r="J760" i="31"/>
  <c r="K754" i="31"/>
  <c r="J754" i="31"/>
  <c r="K753" i="31"/>
  <c r="J753" i="31"/>
  <c r="K752" i="31"/>
  <c r="J752" i="31"/>
  <c r="K751" i="31"/>
  <c r="J751" i="31"/>
  <c r="K750" i="31"/>
  <c r="J750" i="31"/>
  <c r="K749" i="31"/>
  <c r="J749" i="31"/>
  <c r="K748" i="31"/>
  <c r="J748" i="31"/>
  <c r="K747" i="31"/>
  <c r="J747" i="31"/>
  <c r="K746" i="31"/>
  <c r="J746" i="31"/>
  <c r="K745" i="31"/>
  <c r="J745" i="31"/>
  <c r="K744" i="31"/>
  <c r="J744" i="31"/>
  <c r="K743" i="31"/>
  <c r="J743" i="31"/>
  <c r="K741" i="31"/>
  <c r="J741" i="31"/>
  <c r="K740" i="31"/>
  <c r="J740" i="31"/>
  <c r="K734" i="31"/>
  <c r="J734" i="31"/>
  <c r="K733" i="31"/>
  <c r="J733" i="31"/>
  <c r="K732" i="31"/>
  <c r="J732" i="31"/>
  <c r="K731" i="31"/>
  <c r="J731" i="31"/>
  <c r="K730" i="31"/>
  <c r="J730" i="31"/>
  <c r="K729" i="31"/>
  <c r="J729" i="31"/>
  <c r="K728" i="31"/>
  <c r="J728" i="31"/>
  <c r="K727" i="31"/>
  <c r="J727" i="31"/>
  <c r="K726" i="31"/>
  <c r="J726" i="31"/>
  <c r="K725" i="31"/>
  <c r="J725" i="31"/>
  <c r="K724" i="31"/>
  <c r="J724" i="31"/>
  <c r="K723" i="31"/>
  <c r="J723" i="31"/>
  <c r="K722" i="31"/>
  <c r="J722" i="31"/>
  <c r="K721" i="31"/>
  <c r="J721" i="31"/>
  <c r="K720" i="31"/>
  <c r="J720" i="31"/>
  <c r="K719" i="31"/>
  <c r="J719" i="31"/>
  <c r="K718" i="31"/>
  <c r="J718" i="31"/>
  <c r="K717" i="31"/>
  <c r="J717" i="31"/>
  <c r="K716" i="31"/>
  <c r="J716" i="31"/>
  <c r="K715" i="31"/>
  <c r="J715" i="31"/>
  <c r="K714" i="31"/>
  <c r="J714" i="31"/>
  <c r="K713" i="31"/>
  <c r="J713" i="31"/>
  <c r="K712" i="31"/>
  <c r="J712" i="31"/>
  <c r="K711" i="31"/>
  <c r="J711" i="31"/>
  <c r="K710" i="31"/>
  <c r="J710" i="31"/>
  <c r="K709" i="31"/>
  <c r="J709" i="31"/>
  <c r="K708" i="31"/>
  <c r="J708" i="31"/>
  <c r="K707" i="31"/>
  <c r="J707" i="31"/>
  <c r="K706" i="31"/>
  <c r="J706" i="31"/>
  <c r="K705" i="31"/>
  <c r="J705" i="31"/>
  <c r="K704" i="31"/>
  <c r="J704" i="31"/>
  <c r="K703" i="31"/>
  <c r="J703" i="31"/>
  <c r="K702" i="31"/>
  <c r="J702" i="31"/>
  <c r="K701" i="31"/>
  <c r="J701" i="31"/>
  <c r="K700" i="31"/>
  <c r="J700" i="31"/>
  <c r="K699" i="31"/>
  <c r="J699" i="31"/>
  <c r="K698" i="31"/>
  <c r="J698" i="31"/>
  <c r="K695" i="31"/>
  <c r="J695" i="31"/>
  <c r="K694" i="31"/>
  <c r="J694" i="31"/>
  <c r="K693" i="31"/>
  <c r="J693" i="31"/>
  <c r="K692" i="31"/>
  <c r="J692" i="31"/>
  <c r="K691" i="31"/>
  <c r="J691" i="31"/>
  <c r="K690" i="31"/>
  <c r="J690" i="31"/>
  <c r="K689" i="31"/>
  <c r="J689" i="31"/>
  <c r="K688" i="31"/>
  <c r="J688" i="31"/>
  <c r="K687" i="31"/>
  <c r="J687" i="31"/>
  <c r="K686" i="31"/>
  <c r="J686" i="31"/>
  <c r="K685" i="31"/>
  <c r="J685" i="31"/>
  <c r="K684" i="31"/>
  <c r="J684" i="31"/>
  <c r="K683" i="31"/>
  <c r="J683" i="31"/>
  <c r="K682" i="31"/>
  <c r="J682" i="31"/>
  <c r="K681" i="31"/>
  <c r="J681" i="31"/>
  <c r="K680" i="31"/>
  <c r="J680" i="31"/>
  <c r="K679" i="31"/>
  <c r="J679" i="31"/>
  <c r="K678" i="31"/>
  <c r="J678" i="31"/>
  <c r="K677" i="31"/>
  <c r="J677" i="31"/>
  <c r="K666" i="31"/>
  <c r="J666" i="31"/>
  <c r="K665" i="31"/>
  <c r="J665" i="31"/>
  <c r="K664" i="31"/>
  <c r="J664" i="31"/>
  <c r="K663" i="31"/>
  <c r="J663" i="31"/>
  <c r="K660" i="31"/>
  <c r="J660" i="31"/>
  <c r="K659" i="31"/>
  <c r="J659" i="31"/>
  <c r="K658" i="31"/>
  <c r="J658" i="31"/>
  <c r="K657" i="31"/>
  <c r="J657" i="31"/>
  <c r="K656" i="31"/>
  <c r="J656" i="31"/>
  <c r="K655" i="31"/>
  <c r="J655" i="31"/>
  <c r="K654" i="31"/>
  <c r="J654" i="31"/>
  <c r="K653" i="31"/>
  <c r="J653" i="31"/>
  <c r="K652" i="31"/>
  <c r="J652" i="31"/>
  <c r="K651" i="31"/>
  <c r="J651" i="31"/>
  <c r="K650" i="31"/>
  <c r="J650" i="31"/>
  <c r="K649" i="31"/>
  <c r="J649" i="31"/>
  <c r="K648" i="31"/>
  <c r="J648" i="31"/>
  <c r="K647" i="31"/>
  <c r="J647" i="31"/>
  <c r="K646" i="31"/>
  <c r="J646" i="31"/>
  <c r="K645" i="31"/>
  <c r="J645" i="31"/>
  <c r="K644" i="31"/>
  <c r="J644" i="31"/>
  <c r="K643" i="31"/>
  <c r="J643" i="31"/>
  <c r="K642" i="31"/>
  <c r="J642" i="31"/>
  <c r="K641" i="31"/>
  <c r="J641" i="31"/>
  <c r="K640" i="31"/>
  <c r="J640" i="31"/>
  <c r="K639" i="31"/>
  <c r="J639" i="31"/>
  <c r="K638" i="31"/>
  <c r="J638" i="31"/>
  <c r="K637" i="31"/>
  <c r="J637" i="31"/>
  <c r="K636" i="31"/>
  <c r="J636" i="31"/>
  <c r="K635" i="31"/>
  <c r="J635" i="31"/>
  <c r="K628" i="31"/>
  <c r="J628" i="31"/>
  <c r="K627" i="31"/>
  <c r="J627" i="31"/>
  <c r="K626" i="31"/>
  <c r="J626" i="31"/>
  <c r="K625" i="31"/>
  <c r="J625" i="31"/>
  <c r="K624" i="31"/>
  <c r="J624" i="31"/>
  <c r="K623" i="31"/>
  <c r="J623" i="31"/>
  <c r="K622" i="31"/>
  <c r="J622" i="31"/>
  <c r="K621" i="31"/>
  <c r="J621" i="31"/>
  <c r="K618" i="31"/>
  <c r="J618" i="31"/>
  <c r="K617" i="31"/>
  <c r="J617" i="31"/>
  <c r="K616" i="31"/>
  <c r="J616" i="31"/>
  <c r="K615" i="31"/>
  <c r="J615" i="31"/>
  <c r="K614" i="31"/>
  <c r="J614" i="31"/>
  <c r="K613" i="31"/>
  <c r="J613" i="31"/>
  <c r="K612" i="31"/>
  <c r="J612" i="31"/>
  <c r="K609" i="31"/>
  <c r="J609" i="31"/>
  <c r="K607" i="31"/>
  <c r="J607" i="31"/>
  <c r="K606" i="31"/>
  <c r="J606" i="31"/>
  <c r="K605" i="31"/>
  <c r="J605" i="31"/>
  <c r="K604" i="31"/>
  <c r="J604" i="31"/>
  <c r="K603" i="31"/>
  <c r="J603" i="31"/>
  <c r="K602" i="31"/>
  <c r="J602" i="31"/>
  <c r="K601" i="31"/>
  <c r="J601" i="31"/>
  <c r="K600" i="31"/>
  <c r="J600" i="31"/>
  <c r="K599" i="31"/>
  <c r="J599" i="31"/>
  <c r="K598" i="31"/>
  <c r="J598" i="31"/>
  <c r="K597" i="31"/>
  <c r="J597" i="31"/>
  <c r="K596" i="31"/>
  <c r="J596" i="31"/>
  <c r="K595" i="31"/>
  <c r="J595" i="31"/>
  <c r="K594" i="31"/>
  <c r="J594" i="31"/>
  <c r="K593" i="31"/>
  <c r="J593" i="31"/>
  <c r="K592" i="31"/>
  <c r="J592" i="31"/>
  <c r="K591" i="31"/>
  <c r="J591" i="31"/>
  <c r="K590" i="31"/>
  <c r="J590" i="31"/>
  <c r="K589" i="31"/>
  <c r="J589" i="31"/>
  <c r="K588" i="31"/>
  <c r="J588" i="31"/>
  <c r="K587" i="31"/>
  <c r="J587" i="31"/>
  <c r="K586" i="31"/>
  <c r="J586" i="31"/>
  <c r="K585" i="31"/>
  <c r="J585" i="31"/>
  <c r="K584" i="31"/>
  <c r="J584" i="31"/>
  <c r="K583" i="31"/>
  <c r="J583" i="31"/>
  <c r="K582" i="31"/>
  <c r="J582" i="31"/>
  <c r="K581" i="31"/>
  <c r="J581" i="31"/>
  <c r="K580" i="31"/>
  <c r="J580" i="31"/>
  <c r="K579" i="31"/>
  <c r="J579" i="31"/>
  <c r="K578" i="31"/>
  <c r="J578" i="31"/>
  <c r="K577" i="31"/>
  <c r="J577" i="31"/>
  <c r="K576" i="31"/>
  <c r="J576" i="31"/>
  <c r="K575" i="31"/>
  <c r="J575" i="31"/>
  <c r="K574" i="31"/>
  <c r="J574" i="31"/>
  <c r="K573" i="31"/>
  <c r="J573" i="31"/>
  <c r="K572" i="31"/>
  <c r="J572" i="31"/>
  <c r="K571" i="31"/>
  <c r="J571" i="31"/>
  <c r="K570" i="31"/>
  <c r="J570" i="31"/>
  <c r="K569" i="31"/>
  <c r="J569" i="31"/>
  <c r="K568" i="31"/>
  <c r="J568" i="31"/>
  <c r="K567" i="31"/>
  <c r="J567" i="31"/>
  <c r="K566" i="31"/>
  <c r="J566" i="31"/>
  <c r="K565" i="31"/>
  <c r="J565" i="31"/>
  <c r="K564" i="31"/>
  <c r="J564" i="31"/>
  <c r="K563" i="31"/>
  <c r="J563" i="31"/>
  <c r="K562" i="31"/>
  <c r="J562" i="31"/>
  <c r="K561" i="31"/>
  <c r="J561" i="31"/>
  <c r="K557" i="31"/>
  <c r="J557" i="31"/>
  <c r="K556" i="31"/>
  <c r="J556" i="31"/>
  <c r="K555" i="31"/>
  <c r="J555" i="31"/>
  <c r="K554" i="31"/>
  <c r="J554" i="31"/>
  <c r="K553" i="31"/>
  <c r="J553" i="31"/>
  <c r="K552" i="31"/>
  <c r="J552" i="31"/>
  <c r="K551" i="31"/>
  <c r="J551" i="31"/>
  <c r="K548" i="31"/>
  <c r="J548" i="31"/>
  <c r="K547" i="31"/>
  <c r="J547" i="31"/>
  <c r="K546" i="31"/>
  <c r="J546" i="31"/>
  <c r="K545" i="31"/>
  <c r="J545" i="31"/>
  <c r="K542" i="31"/>
  <c r="J542" i="31"/>
  <c r="K541" i="31"/>
  <c r="J541" i="31"/>
  <c r="K540" i="31"/>
  <c r="J540" i="31"/>
  <c r="K539" i="31"/>
  <c r="J539" i="31"/>
  <c r="K538" i="31"/>
  <c r="J538" i="31"/>
  <c r="K537" i="31"/>
  <c r="J537" i="31"/>
  <c r="K534" i="31"/>
  <c r="J534" i="31"/>
  <c r="K533" i="31"/>
  <c r="J533" i="31"/>
  <c r="K532" i="31"/>
  <c r="J532" i="31"/>
  <c r="K531" i="31"/>
  <c r="J531" i="31"/>
  <c r="K530" i="31"/>
  <c r="J530" i="31"/>
  <c r="K529" i="31"/>
  <c r="J529" i="31"/>
  <c r="K528" i="31"/>
  <c r="J528" i="31"/>
  <c r="K525" i="31"/>
  <c r="J525" i="31"/>
  <c r="K524" i="31"/>
  <c r="J524" i="31"/>
  <c r="K523" i="31"/>
  <c r="J523" i="31"/>
  <c r="K520" i="31"/>
  <c r="J520" i="31"/>
  <c r="K519" i="31"/>
  <c r="J519" i="31"/>
  <c r="K518" i="31"/>
  <c r="J518" i="31"/>
  <c r="K517" i="31"/>
  <c r="J517" i="31"/>
  <c r="K516" i="31"/>
  <c r="J516" i="31"/>
  <c r="K515" i="31"/>
  <c r="J515" i="31"/>
  <c r="K514" i="31"/>
  <c r="J514" i="31"/>
  <c r="K513" i="31"/>
  <c r="J513" i="31"/>
  <c r="K512" i="31"/>
  <c r="J512" i="31"/>
  <c r="K511" i="31"/>
  <c r="J511" i="31"/>
  <c r="K510" i="31"/>
  <c r="J510" i="31"/>
  <c r="K509" i="31"/>
  <c r="J509" i="31"/>
  <c r="K508" i="31"/>
  <c r="J508" i="31"/>
  <c r="K507" i="31"/>
  <c r="J507" i="31"/>
  <c r="K506" i="31"/>
  <c r="J506" i="31"/>
  <c r="K505" i="31"/>
  <c r="J505" i="31"/>
  <c r="K504" i="31"/>
  <c r="J504" i="31"/>
  <c r="K503" i="31"/>
  <c r="J503" i="31"/>
  <c r="K502" i="31"/>
  <c r="J502" i="31"/>
  <c r="K501" i="31"/>
  <c r="J501" i="31"/>
  <c r="K500" i="31"/>
  <c r="J500" i="31"/>
  <c r="K499" i="31"/>
  <c r="J499" i="31"/>
  <c r="K498" i="31"/>
  <c r="J498" i="31"/>
  <c r="K497" i="31"/>
  <c r="J497" i="31"/>
  <c r="K496" i="31"/>
  <c r="J496" i="31"/>
  <c r="K495" i="31"/>
  <c r="J495" i="31"/>
  <c r="K492" i="31"/>
  <c r="J492" i="31"/>
  <c r="K491" i="31"/>
  <c r="J491" i="31"/>
  <c r="K490" i="31"/>
  <c r="J490" i="31"/>
  <c r="K489" i="31"/>
  <c r="J489" i="31"/>
  <c r="K488" i="31"/>
  <c r="J488" i="31"/>
  <c r="K487" i="31"/>
  <c r="J487" i="31"/>
  <c r="K486" i="31"/>
  <c r="J486" i="31"/>
  <c r="K485" i="31"/>
  <c r="J485" i="31"/>
  <c r="K484" i="31"/>
  <c r="J484" i="31"/>
  <c r="K480" i="31"/>
  <c r="J480" i="31"/>
  <c r="K479" i="31"/>
  <c r="J479" i="31"/>
  <c r="K478" i="31"/>
  <c r="J478" i="31"/>
  <c r="K477" i="31"/>
  <c r="J477" i="31"/>
  <c r="K476" i="31"/>
  <c r="J476" i="31"/>
  <c r="K475" i="31"/>
  <c r="J475" i="31"/>
  <c r="K474" i="31"/>
  <c r="J474" i="31"/>
  <c r="K473" i="31"/>
  <c r="J473" i="31"/>
  <c r="K470" i="31"/>
  <c r="J470" i="31"/>
  <c r="K469" i="31"/>
  <c r="J469" i="31"/>
  <c r="K468" i="31"/>
  <c r="J468" i="31"/>
  <c r="K467" i="31"/>
  <c r="J467" i="31"/>
  <c r="K466" i="31"/>
  <c r="J466" i="31"/>
  <c r="K463" i="31"/>
  <c r="J463" i="31"/>
  <c r="K462" i="31"/>
  <c r="J462" i="31"/>
  <c r="K459" i="31"/>
  <c r="J459" i="31"/>
  <c r="K458" i="31"/>
  <c r="J458" i="31"/>
  <c r="K457" i="31"/>
  <c r="J457" i="31"/>
  <c r="K456" i="31"/>
  <c r="J456" i="31"/>
  <c r="K455" i="31"/>
  <c r="J455" i="31"/>
  <c r="K454" i="31"/>
  <c r="J454" i="31"/>
  <c r="K453" i="31"/>
  <c r="J453" i="31"/>
  <c r="K450" i="31"/>
  <c r="J450" i="31"/>
  <c r="K449" i="31"/>
  <c r="J449" i="31"/>
  <c r="K448" i="31"/>
  <c r="J448" i="31"/>
  <c r="K447" i="31"/>
  <c r="J447" i="31"/>
  <c r="K446" i="31"/>
  <c r="J446" i="31"/>
  <c r="K445" i="31"/>
  <c r="J445" i="31"/>
  <c r="K444" i="31"/>
  <c r="J444" i="31"/>
  <c r="K443" i="31"/>
  <c r="J443" i="31"/>
  <c r="K442" i="31"/>
  <c r="J442" i="31"/>
  <c r="K441" i="31"/>
  <c r="J441" i="31"/>
  <c r="K440" i="31"/>
  <c r="J440" i="31"/>
  <c r="K439" i="31"/>
  <c r="J439" i="31"/>
  <c r="K438" i="31"/>
  <c r="J438" i="31"/>
  <c r="K437" i="31"/>
  <c r="J437" i="31"/>
  <c r="K436" i="31"/>
  <c r="J436" i="31"/>
  <c r="K435" i="31"/>
  <c r="J435" i="31"/>
  <c r="K432" i="31"/>
  <c r="J432" i="31"/>
  <c r="K431" i="31"/>
  <c r="J431" i="31"/>
  <c r="K427" i="31"/>
  <c r="J427" i="31"/>
  <c r="K424" i="31"/>
  <c r="J424" i="31"/>
  <c r="L417" i="31"/>
  <c r="M417" i="31" s="1"/>
  <c r="K417" i="31"/>
  <c r="J417" i="31"/>
  <c r="K415" i="31"/>
  <c r="J415" i="31"/>
  <c r="K414" i="31"/>
  <c r="J414" i="31"/>
  <c r="K413" i="31"/>
  <c r="J413" i="31"/>
  <c r="K412" i="31"/>
  <c r="J412" i="31"/>
  <c r="K411" i="31"/>
  <c r="J411" i="31"/>
  <c r="K410" i="31"/>
  <c r="J410" i="31"/>
  <c r="K409" i="31"/>
  <c r="J409" i="31"/>
  <c r="K408" i="31"/>
  <c r="J408" i="31"/>
  <c r="K407" i="31"/>
  <c r="J407" i="31"/>
  <c r="K406" i="31"/>
  <c r="J406" i="31"/>
  <c r="K405" i="31"/>
  <c r="J405" i="31"/>
  <c r="K404" i="31"/>
  <c r="J404" i="31"/>
  <c r="K401" i="31"/>
  <c r="J401" i="31"/>
  <c r="K400" i="31"/>
  <c r="J400" i="31"/>
  <c r="K399" i="31"/>
  <c r="J399" i="31"/>
  <c r="K398" i="31"/>
  <c r="J398" i="31"/>
  <c r="K397" i="31"/>
  <c r="J397" i="31"/>
  <c r="K396" i="31"/>
  <c r="J396" i="31"/>
  <c r="K395" i="31"/>
  <c r="J395" i="31"/>
  <c r="K394" i="31"/>
  <c r="J394" i="31"/>
  <c r="K393" i="31"/>
  <c r="J393" i="31"/>
  <c r="K392" i="31"/>
  <c r="J392" i="31"/>
  <c r="K391" i="31"/>
  <c r="J391" i="31"/>
  <c r="K390" i="31"/>
  <c r="J390" i="31"/>
  <c r="K389" i="31"/>
  <c r="J389" i="31"/>
  <c r="K388" i="31"/>
  <c r="J388" i="31"/>
  <c r="K387" i="31"/>
  <c r="J387" i="31"/>
  <c r="K386" i="31"/>
  <c r="J386" i="31"/>
  <c r="K385" i="31"/>
  <c r="J385" i="31"/>
  <c r="K384" i="31"/>
  <c r="J384" i="31"/>
  <c r="K383" i="31"/>
  <c r="J383" i="31"/>
  <c r="K382" i="31"/>
  <c r="J382" i="31"/>
  <c r="K381" i="31"/>
  <c r="J381" i="31"/>
  <c r="K380" i="31"/>
  <c r="J380" i="31"/>
  <c r="K379" i="31"/>
  <c r="J379" i="31"/>
  <c r="K378" i="31"/>
  <c r="J378" i="31"/>
  <c r="K377" i="31"/>
  <c r="J377" i="31"/>
  <c r="K376" i="31"/>
  <c r="J376" i="31"/>
  <c r="K375" i="31"/>
  <c r="J375" i="31"/>
  <c r="K374" i="31"/>
  <c r="J374" i="31"/>
  <c r="K373" i="31"/>
  <c r="J373" i="31"/>
  <c r="K372" i="31"/>
  <c r="J372" i="31"/>
  <c r="K371" i="31"/>
  <c r="J371" i="31"/>
  <c r="K370" i="31"/>
  <c r="J370" i="31"/>
  <c r="K369" i="31"/>
  <c r="J369" i="31"/>
  <c r="K368" i="31"/>
  <c r="J368" i="31"/>
  <c r="K359" i="31"/>
  <c r="J359" i="31"/>
  <c r="K358" i="31"/>
  <c r="J358" i="31"/>
  <c r="K357" i="31"/>
  <c r="J357" i="31"/>
  <c r="K356" i="31"/>
  <c r="J356" i="31"/>
  <c r="K355" i="31"/>
  <c r="J355" i="31"/>
  <c r="K354" i="31"/>
  <c r="J354" i="31"/>
  <c r="K351" i="31"/>
  <c r="J351" i="31"/>
  <c r="K350" i="31"/>
  <c r="J350" i="31"/>
  <c r="K349" i="31"/>
  <c r="J349" i="31"/>
  <c r="K348" i="31"/>
  <c r="J348" i="31"/>
  <c r="K347" i="31"/>
  <c r="J347" i="31"/>
  <c r="K346" i="31"/>
  <c r="J346" i="31"/>
  <c r="K345" i="31"/>
  <c r="J345" i="31"/>
  <c r="K344" i="31"/>
  <c r="J344" i="31"/>
  <c r="K343" i="31"/>
  <c r="J343" i="31"/>
  <c r="K342" i="31"/>
  <c r="J342" i="31"/>
  <c r="K341" i="31"/>
  <c r="J341" i="31"/>
  <c r="K340" i="31"/>
  <c r="J340" i="31"/>
  <c r="K339" i="31"/>
  <c r="J339" i="31"/>
  <c r="K338" i="31"/>
  <c r="J338" i="31"/>
  <c r="K337" i="31"/>
  <c r="J337" i="31"/>
  <c r="K336" i="31"/>
  <c r="J336" i="31"/>
  <c r="K335" i="31"/>
  <c r="J335" i="31"/>
  <c r="K334" i="31"/>
  <c r="J334" i="31"/>
  <c r="K333" i="31"/>
  <c r="J333" i="31"/>
  <c r="K332" i="31"/>
  <c r="J332" i="31"/>
  <c r="K331" i="31"/>
  <c r="J331" i="31"/>
  <c r="K330" i="31"/>
  <c r="J330" i="31"/>
  <c r="K326" i="31"/>
  <c r="J326" i="31"/>
  <c r="K325" i="31"/>
  <c r="J325" i="31"/>
  <c r="K324" i="31"/>
  <c r="J324" i="31"/>
  <c r="K321" i="31"/>
  <c r="J321" i="31"/>
  <c r="K320" i="31"/>
  <c r="J320" i="31"/>
  <c r="K319" i="31"/>
  <c r="J319" i="31"/>
  <c r="K318" i="31"/>
  <c r="J318" i="31"/>
  <c r="K317" i="31"/>
  <c r="J317" i="31"/>
  <c r="K316" i="31"/>
  <c r="J316" i="31"/>
  <c r="K315" i="31"/>
  <c r="J315" i="31"/>
  <c r="K314" i="31"/>
  <c r="J314" i="31"/>
  <c r="K313" i="31"/>
  <c r="J313" i="31"/>
  <c r="K312" i="31"/>
  <c r="J312" i="31"/>
  <c r="K311" i="31"/>
  <c r="J311" i="31"/>
  <c r="K310" i="31"/>
  <c r="J310" i="31"/>
  <c r="K309" i="31"/>
  <c r="J309" i="31"/>
  <c r="K308" i="31"/>
  <c r="J308" i="31"/>
  <c r="K307" i="31"/>
  <c r="J307" i="31"/>
  <c r="K306" i="31"/>
  <c r="J306" i="31"/>
  <c r="K305" i="31"/>
  <c r="J305" i="31"/>
  <c r="K304" i="31"/>
  <c r="J304" i="31"/>
  <c r="K303" i="31"/>
  <c r="J303" i="31"/>
  <c r="K302" i="31"/>
  <c r="J302" i="31"/>
  <c r="K301" i="31"/>
  <c r="J301" i="31"/>
  <c r="K300" i="31"/>
  <c r="J300" i="31"/>
  <c r="K299" i="31"/>
  <c r="J299" i="31"/>
  <c r="K298" i="31"/>
  <c r="J298" i="31"/>
  <c r="K297" i="31"/>
  <c r="J297" i="31"/>
  <c r="K296" i="31"/>
  <c r="J296" i="31"/>
  <c r="K295" i="31"/>
  <c r="J295" i="31"/>
  <c r="K294" i="31"/>
  <c r="J294" i="31"/>
  <c r="K293" i="31"/>
  <c r="J293" i="31"/>
  <c r="K292" i="31"/>
  <c r="J292" i="31"/>
  <c r="K291" i="31"/>
  <c r="J291" i="31"/>
  <c r="K290" i="31"/>
  <c r="J290" i="31"/>
  <c r="K289" i="31"/>
  <c r="J289" i="31"/>
  <c r="K288" i="31"/>
  <c r="J288" i="31"/>
  <c r="K287" i="31"/>
  <c r="J287" i="31"/>
  <c r="K286" i="31"/>
  <c r="J286" i="31"/>
  <c r="K285" i="31"/>
  <c r="J285" i="31"/>
  <c r="K284" i="31"/>
  <c r="J284" i="31"/>
  <c r="K283" i="31"/>
  <c r="J283" i="31"/>
  <c r="K282" i="31"/>
  <c r="J282" i="31"/>
  <c r="K281" i="31"/>
  <c r="J281" i="31"/>
  <c r="K280" i="31"/>
  <c r="J280" i="31"/>
  <c r="K279" i="31"/>
  <c r="J279" i="31"/>
  <c r="K278" i="31"/>
  <c r="J278" i="31"/>
  <c r="K277" i="31"/>
  <c r="J277" i="31"/>
  <c r="K276" i="31"/>
  <c r="J276" i="31"/>
  <c r="K275" i="31"/>
  <c r="J275" i="31"/>
  <c r="K274" i="31"/>
  <c r="J274" i="31"/>
  <c r="K273" i="31"/>
  <c r="J273" i="31"/>
  <c r="K272" i="31"/>
  <c r="J272" i="31"/>
  <c r="K269" i="31"/>
  <c r="J269" i="31"/>
  <c r="K268" i="31"/>
  <c r="J268" i="31"/>
  <c r="K267" i="31"/>
  <c r="J267" i="31"/>
  <c r="K266" i="31"/>
  <c r="J266" i="31"/>
  <c r="K265" i="31"/>
  <c r="J265" i="31"/>
  <c r="K264" i="31"/>
  <c r="J264" i="31"/>
  <c r="K263" i="31"/>
  <c r="J263" i="31"/>
  <c r="K262" i="31"/>
  <c r="J262" i="31"/>
  <c r="K261" i="31"/>
  <c r="J261" i="31"/>
  <c r="K260" i="31"/>
  <c r="J260" i="31"/>
  <c r="K259" i="31"/>
  <c r="J259" i="31"/>
  <c r="K258" i="31"/>
  <c r="J258" i="31"/>
  <c r="K257" i="31"/>
  <c r="J257" i="31"/>
  <c r="K256" i="31"/>
  <c r="J256" i="31"/>
  <c r="K255" i="31"/>
  <c r="J255" i="31"/>
  <c r="K254" i="31"/>
  <c r="J254" i="31"/>
  <c r="K253" i="31"/>
  <c r="J253" i="31"/>
  <c r="K252" i="31"/>
  <c r="J252" i="31"/>
  <c r="K251" i="31"/>
  <c r="J251" i="31"/>
  <c r="K250" i="31"/>
  <c r="J250" i="31"/>
  <c r="K249" i="31"/>
  <c r="J249" i="31"/>
  <c r="K248" i="31"/>
  <c r="J248" i="31"/>
  <c r="K247" i="31"/>
  <c r="J247" i="31"/>
  <c r="K246" i="31"/>
  <c r="J246" i="31"/>
  <c r="K245" i="31"/>
  <c r="J245" i="31"/>
  <c r="K244" i="31"/>
  <c r="J244" i="31"/>
  <c r="K243" i="31"/>
  <c r="J243" i="31"/>
  <c r="K242" i="31"/>
  <c r="J242" i="31"/>
  <c r="K241" i="31"/>
  <c r="J241" i="31"/>
  <c r="K240" i="31"/>
  <c r="J240" i="31"/>
  <c r="K239" i="31"/>
  <c r="J239" i="31"/>
  <c r="K238" i="31"/>
  <c r="J238" i="31"/>
  <c r="K237" i="31"/>
  <c r="J237" i="31"/>
  <c r="K236" i="31"/>
  <c r="J236" i="31"/>
  <c r="K235" i="31"/>
  <c r="J235" i="31"/>
  <c r="K234" i="31"/>
  <c r="J234" i="31"/>
  <c r="K233" i="31"/>
  <c r="J233" i="31"/>
  <c r="K232" i="31"/>
  <c r="J232" i="31"/>
  <c r="K231" i="31"/>
  <c r="J231" i="31"/>
  <c r="K230" i="31"/>
  <c r="J230" i="31"/>
  <c r="K229" i="31"/>
  <c r="J229" i="31"/>
  <c r="K228" i="31"/>
  <c r="J228" i="31"/>
  <c r="K227" i="31"/>
  <c r="J227" i="31"/>
  <c r="K226" i="31"/>
  <c r="J226" i="31"/>
  <c r="K225" i="31"/>
  <c r="J225" i="31"/>
  <c r="K224" i="31"/>
  <c r="J224" i="31"/>
  <c r="K223" i="31"/>
  <c r="J223" i="31"/>
  <c r="K222" i="31"/>
  <c r="J222" i="31"/>
  <c r="K221" i="31"/>
  <c r="J221" i="31"/>
  <c r="K220" i="31"/>
  <c r="J220" i="31"/>
  <c r="K215" i="31"/>
  <c r="J215" i="31"/>
  <c r="K214" i="31"/>
  <c r="J214" i="31"/>
  <c r="K213" i="31"/>
  <c r="J213" i="31"/>
  <c r="K212" i="31"/>
  <c r="J212" i="31"/>
  <c r="K211" i="31"/>
  <c r="J211" i="31"/>
  <c r="K210" i="31"/>
  <c r="J210" i="31"/>
  <c r="K209" i="31"/>
  <c r="J209" i="31"/>
  <c r="K208" i="31"/>
  <c r="J208" i="31"/>
  <c r="K205" i="31"/>
  <c r="J205" i="31"/>
  <c r="K204" i="31"/>
  <c r="J204" i="31"/>
  <c r="K203" i="31"/>
  <c r="J203" i="31"/>
  <c r="K200" i="31"/>
  <c r="J200" i="31"/>
  <c r="K199" i="31"/>
  <c r="J199" i="31"/>
  <c r="K198" i="31"/>
  <c r="J198" i="31"/>
  <c r="K197" i="31"/>
  <c r="J197" i="31"/>
  <c r="K196" i="31"/>
  <c r="J196" i="31"/>
  <c r="K195" i="31"/>
  <c r="J195" i="31"/>
  <c r="K194" i="31"/>
  <c r="J194" i="31"/>
  <c r="K193" i="31"/>
  <c r="J193" i="31"/>
  <c r="K190" i="31"/>
  <c r="J190" i="31"/>
  <c r="K189" i="31"/>
  <c r="J189" i="31"/>
  <c r="K188" i="31"/>
  <c r="J188" i="31"/>
  <c r="K187" i="31"/>
  <c r="J187" i="31"/>
  <c r="K186" i="31"/>
  <c r="J186" i="31"/>
  <c r="K185" i="31"/>
  <c r="J185" i="31"/>
  <c r="K184" i="31"/>
  <c r="J184" i="31"/>
  <c r="K183" i="31"/>
  <c r="J183" i="31"/>
  <c r="K182" i="31"/>
  <c r="J182" i="31"/>
  <c r="K181" i="31"/>
  <c r="J181" i="31"/>
  <c r="K180" i="31"/>
  <c r="J180" i="31"/>
  <c r="K179" i="31"/>
  <c r="J179" i="31"/>
  <c r="K178" i="31"/>
  <c r="J178" i="31"/>
  <c r="K177" i="31"/>
  <c r="J177" i="31"/>
  <c r="K176" i="31"/>
  <c r="J176" i="31"/>
  <c r="K175" i="31"/>
  <c r="J175" i="31"/>
  <c r="K174" i="31"/>
  <c r="J174" i="31"/>
  <c r="K173" i="31"/>
  <c r="J173" i="31"/>
  <c r="K172" i="31"/>
  <c r="J172" i="31"/>
  <c r="K171" i="31"/>
  <c r="J171" i="31"/>
  <c r="K170" i="31"/>
  <c r="J170" i="31"/>
  <c r="K169" i="31"/>
  <c r="J169" i="31"/>
  <c r="K168" i="31"/>
  <c r="J168" i="31"/>
  <c r="K167" i="31"/>
  <c r="J167" i="31"/>
  <c r="K166" i="31"/>
  <c r="J166" i="31"/>
  <c r="K165" i="31"/>
  <c r="J165" i="31"/>
  <c r="K164" i="31"/>
  <c r="J164" i="31"/>
  <c r="K163" i="31"/>
  <c r="J163" i="31"/>
  <c r="K162" i="31"/>
  <c r="J162" i="31"/>
  <c r="K161" i="31"/>
  <c r="J161" i="31"/>
  <c r="K160" i="31"/>
  <c r="J160" i="31"/>
  <c r="K157" i="31"/>
  <c r="J157" i="31"/>
  <c r="K156" i="31"/>
  <c r="J156" i="31"/>
  <c r="K155" i="31"/>
  <c r="J155" i="31"/>
  <c r="K154" i="31"/>
  <c r="J154" i="31"/>
  <c r="K153" i="31"/>
  <c r="J153" i="31"/>
  <c r="K152" i="31"/>
  <c r="J152" i="31"/>
  <c r="K151" i="31"/>
  <c r="J151" i="31"/>
  <c r="K150" i="31"/>
  <c r="J150" i="31"/>
  <c r="K149" i="31"/>
  <c r="J149" i="31"/>
  <c r="K148" i="31"/>
  <c r="J148" i="31"/>
  <c r="K147" i="31"/>
  <c r="J147" i="31"/>
  <c r="K146" i="31"/>
  <c r="J146" i="31"/>
  <c r="K145" i="31"/>
  <c r="J145" i="31"/>
  <c r="K144" i="31"/>
  <c r="J144" i="31"/>
  <c r="K143" i="31"/>
  <c r="J143" i="31"/>
  <c r="K142" i="31"/>
  <c r="J142" i="31"/>
  <c r="K141" i="31"/>
  <c r="J141" i="31"/>
  <c r="K140" i="31"/>
  <c r="J140" i="31"/>
  <c r="K139" i="31"/>
  <c r="J139" i="31"/>
  <c r="K138" i="31"/>
  <c r="J138" i="31"/>
  <c r="K137" i="31"/>
  <c r="J137" i="31"/>
  <c r="K136" i="31"/>
  <c r="J136" i="31"/>
  <c r="K135" i="31"/>
  <c r="J135" i="31"/>
  <c r="K134" i="31"/>
  <c r="J134" i="31"/>
  <c r="K133" i="31"/>
  <c r="J133" i="31"/>
  <c r="K132" i="31"/>
  <c r="J132" i="31"/>
  <c r="K131" i="31"/>
  <c r="J131" i="31"/>
  <c r="K130" i="31"/>
  <c r="J130" i="31"/>
  <c r="K129" i="31"/>
  <c r="J129" i="31"/>
  <c r="K128" i="31"/>
  <c r="J128" i="31"/>
  <c r="K127" i="31"/>
  <c r="J127" i="31"/>
  <c r="K124" i="31"/>
  <c r="J124" i="31"/>
  <c r="K123" i="31"/>
  <c r="J123" i="31"/>
  <c r="K122" i="31"/>
  <c r="J122" i="31"/>
  <c r="K119" i="31"/>
  <c r="J119" i="31"/>
  <c r="K118" i="31"/>
  <c r="J118" i="31"/>
  <c r="K117" i="31"/>
  <c r="J117" i="31"/>
  <c r="K116" i="31"/>
  <c r="J116" i="31"/>
  <c r="K115" i="31"/>
  <c r="J115" i="31"/>
  <c r="K110" i="31"/>
  <c r="J110" i="31"/>
  <c r="K109" i="31"/>
  <c r="J109" i="31"/>
  <c r="K108" i="31"/>
  <c r="J108" i="31"/>
  <c r="K107" i="31"/>
  <c r="J107" i="31"/>
  <c r="K106" i="31"/>
  <c r="J106" i="31"/>
  <c r="K105" i="31"/>
  <c r="J105" i="31"/>
  <c r="K104" i="31"/>
  <c r="J104" i="31"/>
  <c r="K103" i="31"/>
  <c r="J103" i="31"/>
  <c r="K102" i="31"/>
  <c r="J102" i="31"/>
  <c r="K101" i="31"/>
  <c r="J101" i="31"/>
  <c r="K100" i="31"/>
  <c r="J100" i="31"/>
  <c r="K99" i="31"/>
  <c r="J99" i="31"/>
  <c r="K98" i="31"/>
  <c r="J98" i="31"/>
  <c r="K97" i="31"/>
  <c r="J97" i="31"/>
  <c r="K96" i="31"/>
  <c r="J96" i="31"/>
  <c r="K95" i="31"/>
  <c r="J95" i="31"/>
  <c r="K94" i="31"/>
  <c r="J94" i="31"/>
  <c r="K93" i="31"/>
  <c r="J93" i="31"/>
  <c r="K92" i="31"/>
  <c r="J92" i="31"/>
  <c r="K91" i="31"/>
  <c r="J91" i="31"/>
  <c r="K90" i="31"/>
  <c r="J90" i="31"/>
  <c r="K89" i="31"/>
  <c r="J89" i="31"/>
  <c r="K88" i="31"/>
  <c r="J88" i="31"/>
  <c r="K87" i="31"/>
  <c r="J87" i="31"/>
  <c r="K86" i="31"/>
  <c r="J86" i="31"/>
  <c r="K85" i="31"/>
  <c r="J85" i="31"/>
  <c r="K84" i="31"/>
  <c r="J84" i="31"/>
  <c r="K83" i="31"/>
  <c r="J83" i="31"/>
  <c r="K82" i="31"/>
  <c r="J82" i="31"/>
  <c r="K81" i="31"/>
  <c r="J81" i="31"/>
  <c r="K80" i="31"/>
  <c r="J80" i="31"/>
  <c r="K79" i="31"/>
  <c r="J79" i="31"/>
  <c r="K78" i="31"/>
  <c r="J78" i="31"/>
  <c r="K75" i="31"/>
  <c r="J75" i="31"/>
  <c r="K74" i="31"/>
  <c r="J74" i="31"/>
  <c r="K73" i="31"/>
  <c r="J73" i="31"/>
  <c r="K72" i="31"/>
  <c r="J72" i="31"/>
  <c r="K71" i="31"/>
  <c r="J71" i="31"/>
  <c r="K70" i="31"/>
  <c r="J70" i="31"/>
  <c r="K69" i="31"/>
  <c r="J69" i="31"/>
  <c r="K68" i="31"/>
  <c r="J68" i="31"/>
  <c r="K67" i="31"/>
  <c r="J67" i="31"/>
  <c r="K66" i="31"/>
  <c r="J66" i="31"/>
  <c r="K65" i="31"/>
  <c r="J65" i="31"/>
  <c r="K64" i="31"/>
  <c r="J64" i="31"/>
  <c r="K63" i="31"/>
  <c r="J63" i="31"/>
  <c r="K62" i="31"/>
  <c r="J62" i="31"/>
  <c r="K61" i="31"/>
  <c r="J61" i="31"/>
  <c r="K60" i="31"/>
  <c r="J60" i="31"/>
  <c r="K59" i="31"/>
  <c r="J59" i="31"/>
  <c r="K58" i="31"/>
  <c r="J58" i="31"/>
  <c r="K57" i="31"/>
  <c r="J57" i="31"/>
  <c r="K56" i="31"/>
  <c r="J56" i="31"/>
  <c r="K55" i="31"/>
  <c r="J55" i="31"/>
  <c r="K54" i="31"/>
  <c r="J54" i="31"/>
  <c r="K53" i="31"/>
  <c r="J53" i="31"/>
  <c r="K52" i="31"/>
  <c r="J52" i="31"/>
  <c r="K51" i="31"/>
  <c r="J51" i="31"/>
  <c r="K50" i="31"/>
  <c r="J50" i="31"/>
  <c r="K49" i="31"/>
  <c r="J49" i="31"/>
  <c r="K48" i="31"/>
  <c r="J48" i="31"/>
  <c r="K47" i="31"/>
  <c r="J47" i="31"/>
  <c r="K46" i="31"/>
  <c r="J46" i="31"/>
  <c r="K45" i="31"/>
  <c r="J45" i="31"/>
  <c r="K44" i="31"/>
  <c r="J44" i="31"/>
  <c r="K43" i="31"/>
  <c r="J43" i="31"/>
  <c r="K42" i="31"/>
  <c r="J42" i="31"/>
  <c r="K41" i="31"/>
  <c r="J41" i="31"/>
  <c r="K40" i="31"/>
  <c r="J40" i="31"/>
  <c r="K39" i="31"/>
  <c r="J39" i="31"/>
  <c r="K38" i="31"/>
  <c r="J38" i="31"/>
  <c r="K37" i="31"/>
  <c r="J37" i="31"/>
  <c r="K36" i="31"/>
  <c r="J36" i="31"/>
  <c r="K35" i="31"/>
  <c r="J35" i="31"/>
  <c r="K34" i="31"/>
  <c r="J34" i="31"/>
  <c r="K33" i="31"/>
  <c r="J33" i="31"/>
  <c r="K32" i="31"/>
  <c r="J32" i="31"/>
  <c r="K31" i="31"/>
  <c r="J31" i="31"/>
  <c r="K30" i="31"/>
  <c r="J30" i="31"/>
  <c r="K29" i="31"/>
  <c r="J29" i="31"/>
  <c r="K28" i="31"/>
  <c r="J28" i="31"/>
  <c r="K27" i="31"/>
  <c r="J27" i="31"/>
  <c r="K26" i="31"/>
  <c r="J26" i="31"/>
  <c r="K25" i="31"/>
  <c r="J25" i="31"/>
  <c r="K24" i="31"/>
  <c r="J24" i="31"/>
  <c r="K23" i="31"/>
  <c r="J23" i="31"/>
  <c r="K22" i="31"/>
  <c r="J22" i="31"/>
  <c r="K21" i="31"/>
  <c r="J21" i="31"/>
  <c r="K20" i="31"/>
  <c r="J20" i="31"/>
  <c r="K19" i="31"/>
  <c r="J19" i="31"/>
  <c r="K18" i="31"/>
  <c r="J18" i="31"/>
  <c r="K17" i="31"/>
  <c r="J17" i="31"/>
  <c r="K16" i="31"/>
  <c r="J16" i="31"/>
  <c r="K15" i="31"/>
  <c r="J15" i="31"/>
  <c r="K14" i="31"/>
  <c r="J14" i="31"/>
  <c r="K13" i="31"/>
  <c r="J13" i="31"/>
  <c r="K12" i="31"/>
  <c r="J12" i="31"/>
  <c r="K11" i="31"/>
  <c r="J11" i="31"/>
  <c r="K10" i="31"/>
  <c r="J10" i="31"/>
  <c r="K9" i="31"/>
  <c r="J9" i="31"/>
  <c r="K8" i="31"/>
  <c r="J8" i="31"/>
  <c r="K7" i="31"/>
  <c r="J7" i="31"/>
  <c r="E767" i="31"/>
  <c r="D767" i="31"/>
  <c r="E766" i="31"/>
  <c r="D766" i="31"/>
  <c r="E765" i="31"/>
  <c r="D765" i="31"/>
  <c r="E764" i="31"/>
  <c r="D764" i="31"/>
  <c r="E763" i="31"/>
  <c r="D763" i="31"/>
  <c r="E762" i="31"/>
  <c r="D762" i="31"/>
  <c r="E761" i="31"/>
  <c r="D761" i="31"/>
  <c r="E760" i="31"/>
  <c r="D760" i="31"/>
  <c r="E754" i="31"/>
  <c r="D754" i="31"/>
  <c r="E753" i="31"/>
  <c r="D753" i="31"/>
  <c r="E752" i="31"/>
  <c r="D752" i="31"/>
  <c r="E751" i="31"/>
  <c r="D751" i="31"/>
  <c r="E750" i="31"/>
  <c r="D750" i="31"/>
  <c r="E749" i="31"/>
  <c r="D749" i="31"/>
  <c r="E748" i="31"/>
  <c r="D748" i="31"/>
  <c r="E747" i="31"/>
  <c r="D747" i="31"/>
  <c r="E746" i="31"/>
  <c r="D746" i="31"/>
  <c r="E745" i="31"/>
  <c r="D745" i="31"/>
  <c r="E744" i="31"/>
  <c r="D744" i="31"/>
  <c r="E743" i="31"/>
  <c r="D743" i="31"/>
  <c r="E741" i="31"/>
  <c r="D741" i="31"/>
  <c r="E740" i="31"/>
  <c r="D740" i="31"/>
  <c r="E734" i="31"/>
  <c r="D734" i="31"/>
  <c r="E733" i="31"/>
  <c r="D733" i="31"/>
  <c r="E732" i="31"/>
  <c r="D732" i="31"/>
  <c r="E731" i="31"/>
  <c r="D731" i="31"/>
  <c r="E730" i="31"/>
  <c r="D730" i="31"/>
  <c r="E729" i="31"/>
  <c r="D729" i="31"/>
  <c r="E728" i="31"/>
  <c r="D728" i="31"/>
  <c r="E727" i="31"/>
  <c r="D727" i="31"/>
  <c r="E726" i="31"/>
  <c r="D726" i="31"/>
  <c r="E725" i="31"/>
  <c r="D725" i="31"/>
  <c r="E724" i="31"/>
  <c r="D724" i="31"/>
  <c r="E723" i="31"/>
  <c r="D723" i="31"/>
  <c r="E722" i="31"/>
  <c r="D722" i="31"/>
  <c r="E721" i="31"/>
  <c r="D721" i="31"/>
  <c r="E720" i="31"/>
  <c r="D720" i="31"/>
  <c r="E719" i="31"/>
  <c r="D719" i="31"/>
  <c r="E718" i="31"/>
  <c r="D718" i="31"/>
  <c r="E717" i="31"/>
  <c r="D717" i="31"/>
  <c r="E716" i="31"/>
  <c r="D716" i="31"/>
  <c r="E715" i="31"/>
  <c r="D715" i="31"/>
  <c r="E714" i="31"/>
  <c r="D714" i="31"/>
  <c r="E713" i="31"/>
  <c r="D713" i="31"/>
  <c r="E712" i="31"/>
  <c r="D712" i="31"/>
  <c r="E711" i="31"/>
  <c r="D711" i="31"/>
  <c r="E710" i="31"/>
  <c r="D710" i="31"/>
  <c r="E709" i="31"/>
  <c r="D709" i="31"/>
  <c r="E708" i="31"/>
  <c r="D708" i="31"/>
  <c r="E707" i="31"/>
  <c r="D707" i="31"/>
  <c r="E706" i="31"/>
  <c r="D706" i="31"/>
  <c r="E705" i="31"/>
  <c r="D705" i="31"/>
  <c r="E704" i="31"/>
  <c r="D704" i="31"/>
  <c r="E703" i="31"/>
  <c r="D703" i="31"/>
  <c r="E702" i="31"/>
  <c r="D702" i="31"/>
  <c r="E701" i="31"/>
  <c r="D701" i="31"/>
  <c r="E700" i="31"/>
  <c r="D700" i="31"/>
  <c r="E699" i="31"/>
  <c r="D699" i="31"/>
  <c r="E698" i="31"/>
  <c r="D698" i="31"/>
  <c r="E695" i="31"/>
  <c r="D695" i="31"/>
  <c r="E694" i="31"/>
  <c r="D694" i="31"/>
  <c r="E693" i="31"/>
  <c r="D693" i="31"/>
  <c r="E692" i="31"/>
  <c r="D692" i="31"/>
  <c r="E691" i="31"/>
  <c r="D691" i="31"/>
  <c r="E690" i="31"/>
  <c r="D690" i="31"/>
  <c r="E689" i="31"/>
  <c r="D689" i="31"/>
  <c r="E688" i="31"/>
  <c r="D688" i="31"/>
  <c r="E687" i="31"/>
  <c r="D687" i="31"/>
  <c r="E686" i="31"/>
  <c r="D686" i="31"/>
  <c r="E685" i="31"/>
  <c r="D685" i="31"/>
  <c r="E684" i="31"/>
  <c r="D684" i="31"/>
  <c r="E683" i="31"/>
  <c r="D683" i="31"/>
  <c r="E682" i="31"/>
  <c r="D682" i="31"/>
  <c r="E681" i="31"/>
  <c r="D681" i="31"/>
  <c r="E680" i="31"/>
  <c r="D680" i="31"/>
  <c r="E679" i="31"/>
  <c r="D679" i="31"/>
  <c r="E678" i="31"/>
  <c r="D678" i="31"/>
  <c r="E677" i="31"/>
  <c r="D677" i="31"/>
  <c r="E666" i="31"/>
  <c r="D666" i="31"/>
  <c r="E665" i="31"/>
  <c r="D665" i="31"/>
  <c r="E664" i="31"/>
  <c r="D664" i="31"/>
  <c r="E663" i="31"/>
  <c r="D663" i="31"/>
  <c r="E660" i="31"/>
  <c r="D660" i="31"/>
  <c r="E659" i="31"/>
  <c r="D659" i="31"/>
  <c r="E658" i="31"/>
  <c r="D658" i="31"/>
  <c r="E657" i="31"/>
  <c r="D657" i="31"/>
  <c r="E656" i="31"/>
  <c r="D656" i="31"/>
  <c r="E655" i="31"/>
  <c r="D655" i="31"/>
  <c r="E654" i="31"/>
  <c r="D654" i="31"/>
  <c r="E653" i="31"/>
  <c r="D653" i="31"/>
  <c r="E652" i="31"/>
  <c r="D652" i="31"/>
  <c r="E651" i="31"/>
  <c r="D651" i="31"/>
  <c r="E650" i="31"/>
  <c r="D650" i="31"/>
  <c r="E649" i="31"/>
  <c r="D649" i="31"/>
  <c r="E648" i="31"/>
  <c r="D648" i="31"/>
  <c r="E647" i="31"/>
  <c r="D647" i="31"/>
  <c r="E646" i="31"/>
  <c r="D646" i="31"/>
  <c r="E645" i="31"/>
  <c r="D645" i="31"/>
  <c r="E644" i="31"/>
  <c r="D644" i="31"/>
  <c r="E643" i="31"/>
  <c r="D643" i="31"/>
  <c r="E642" i="31"/>
  <c r="D642" i="31"/>
  <c r="E641" i="31"/>
  <c r="D641" i="31"/>
  <c r="E640" i="31"/>
  <c r="D640" i="31"/>
  <c r="E639" i="31"/>
  <c r="D639" i="31"/>
  <c r="E638" i="31"/>
  <c r="D638" i="31"/>
  <c r="E637" i="31"/>
  <c r="D637" i="31"/>
  <c r="E636" i="31"/>
  <c r="D636" i="31"/>
  <c r="E635" i="31"/>
  <c r="D635" i="31"/>
  <c r="E628" i="31"/>
  <c r="D628" i="31"/>
  <c r="E627" i="31"/>
  <c r="D627" i="31"/>
  <c r="E626" i="31"/>
  <c r="D626" i="31"/>
  <c r="E625" i="31"/>
  <c r="D625" i="31"/>
  <c r="E624" i="31"/>
  <c r="D624" i="31"/>
  <c r="E623" i="31"/>
  <c r="D623" i="31"/>
  <c r="E622" i="31"/>
  <c r="D622" i="31"/>
  <c r="E621" i="31"/>
  <c r="D621" i="31"/>
  <c r="E618" i="31"/>
  <c r="D618" i="31"/>
  <c r="E617" i="31"/>
  <c r="D617" i="31"/>
  <c r="E616" i="31"/>
  <c r="D616" i="31"/>
  <c r="E615" i="31"/>
  <c r="D615" i="31"/>
  <c r="E614" i="31"/>
  <c r="D614" i="31"/>
  <c r="E613" i="31"/>
  <c r="D613" i="31"/>
  <c r="E612" i="31"/>
  <c r="D612" i="31"/>
  <c r="E609" i="31"/>
  <c r="D609" i="31"/>
  <c r="E607" i="31"/>
  <c r="D607" i="31"/>
  <c r="E606" i="31"/>
  <c r="D606" i="31"/>
  <c r="E605" i="31"/>
  <c r="D605" i="31"/>
  <c r="E604" i="31"/>
  <c r="D604" i="31"/>
  <c r="E603" i="31"/>
  <c r="D603" i="31"/>
  <c r="E602" i="31"/>
  <c r="D602" i="31"/>
  <c r="E601" i="31"/>
  <c r="D601" i="31"/>
  <c r="E600" i="31"/>
  <c r="D600" i="31"/>
  <c r="E599" i="31"/>
  <c r="D599" i="31"/>
  <c r="E598" i="31"/>
  <c r="D598" i="31"/>
  <c r="E597" i="31"/>
  <c r="D597" i="31"/>
  <c r="E596" i="31"/>
  <c r="D596" i="31"/>
  <c r="E595" i="31"/>
  <c r="D595" i="31"/>
  <c r="E594" i="31"/>
  <c r="D594" i="31"/>
  <c r="E593" i="31"/>
  <c r="D593" i="31"/>
  <c r="E592" i="31"/>
  <c r="D592" i="31"/>
  <c r="E591" i="31"/>
  <c r="D591" i="31"/>
  <c r="E590" i="31"/>
  <c r="D590" i="31"/>
  <c r="E589" i="31"/>
  <c r="D589" i="31"/>
  <c r="E588" i="31"/>
  <c r="D588" i="31"/>
  <c r="E587" i="31"/>
  <c r="D587" i="31"/>
  <c r="E586" i="31"/>
  <c r="D586" i="31"/>
  <c r="E585" i="31"/>
  <c r="D585" i="31"/>
  <c r="E584" i="31"/>
  <c r="D584" i="31"/>
  <c r="E583" i="31"/>
  <c r="D583" i="31"/>
  <c r="E582" i="31"/>
  <c r="D582" i="31"/>
  <c r="E581" i="31"/>
  <c r="D581" i="31"/>
  <c r="E580" i="31"/>
  <c r="D580" i="31"/>
  <c r="E579" i="31"/>
  <c r="D579" i="31"/>
  <c r="E578" i="31"/>
  <c r="D578" i="31"/>
  <c r="E577" i="31"/>
  <c r="D577" i="31"/>
  <c r="E576" i="31"/>
  <c r="D576" i="31"/>
  <c r="E575" i="31"/>
  <c r="D575" i="31"/>
  <c r="E574" i="31"/>
  <c r="D574" i="31"/>
  <c r="E573" i="31"/>
  <c r="D573" i="31"/>
  <c r="E572" i="31"/>
  <c r="D572" i="31"/>
  <c r="E571" i="31"/>
  <c r="D571" i="31"/>
  <c r="E570" i="31"/>
  <c r="D570" i="31"/>
  <c r="E569" i="31"/>
  <c r="D569" i="31"/>
  <c r="E568" i="31"/>
  <c r="D568" i="31"/>
  <c r="E567" i="31"/>
  <c r="D567" i="31"/>
  <c r="E566" i="31"/>
  <c r="D566" i="31"/>
  <c r="E565" i="31"/>
  <c r="D565" i="31"/>
  <c r="E564" i="31"/>
  <c r="D564" i="31"/>
  <c r="E563" i="31"/>
  <c r="D563" i="31"/>
  <c r="E562" i="31"/>
  <c r="D562" i="31"/>
  <c r="E561" i="31"/>
  <c r="D561" i="31"/>
  <c r="E557" i="31"/>
  <c r="D557" i="31"/>
  <c r="E556" i="31"/>
  <c r="D556" i="31"/>
  <c r="E555" i="31"/>
  <c r="D555" i="31"/>
  <c r="E554" i="31"/>
  <c r="D554" i="31"/>
  <c r="E553" i="31"/>
  <c r="D553" i="31"/>
  <c r="E552" i="31"/>
  <c r="D552" i="31"/>
  <c r="E551" i="31"/>
  <c r="D551" i="31"/>
  <c r="E548" i="31"/>
  <c r="D548" i="31"/>
  <c r="E547" i="31"/>
  <c r="D547" i="31"/>
  <c r="E546" i="31"/>
  <c r="D546" i="31"/>
  <c r="E545" i="31"/>
  <c r="D545" i="31"/>
  <c r="E542" i="31"/>
  <c r="D542" i="31"/>
  <c r="E541" i="31"/>
  <c r="D541" i="31"/>
  <c r="E540" i="31"/>
  <c r="D540" i="31"/>
  <c r="E539" i="31"/>
  <c r="D539" i="31"/>
  <c r="E538" i="31"/>
  <c r="D538" i="31"/>
  <c r="E537" i="31"/>
  <c r="D537" i="31"/>
  <c r="E534" i="31"/>
  <c r="D534" i="31"/>
  <c r="E533" i="31"/>
  <c r="D533" i="31"/>
  <c r="E532" i="31"/>
  <c r="D532" i="31"/>
  <c r="E531" i="31"/>
  <c r="D531" i="31"/>
  <c r="E530" i="31"/>
  <c r="D530" i="31"/>
  <c r="E529" i="31"/>
  <c r="D529" i="31"/>
  <c r="E528" i="31"/>
  <c r="D528" i="31"/>
  <c r="E525" i="31"/>
  <c r="D525" i="31"/>
  <c r="E524" i="31"/>
  <c r="D524" i="31"/>
  <c r="E523" i="31"/>
  <c r="D523" i="31"/>
  <c r="E520" i="31"/>
  <c r="D520" i="31"/>
  <c r="E519" i="31"/>
  <c r="D519" i="31"/>
  <c r="E518" i="31"/>
  <c r="D518" i="31"/>
  <c r="E517" i="31"/>
  <c r="D517" i="31"/>
  <c r="E516" i="31"/>
  <c r="D516" i="31"/>
  <c r="E515" i="31"/>
  <c r="D515" i="31"/>
  <c r="E514" i="31"/>
  <c r="D514" i="31"/>
  <c r="E513" i="31"/>
  <c r="D513" i="31"/>
  <c r="E512" i="31"/>
  <c r="D512" i="31"/>
  <c r="E511" i="31"/>
  <c r="D511" i="31"/>
  <c r="E510" i="31"/>
  <c r="D510" i="31"/>
  <c r="E509" i="31"/>
  <c r="D509" i="31"/>
  <c r="E508" i="31"/>
  <c r="D508" i="31"/>
  <c r="E507" i="31"/>
  <c r="D507" i="31"/>
  <c r="E506" i="31"/>
  <c r="D506" i="31"/>
  <c r="E505" i="31"/>
  <c r="D505" i="31"/>
  <c r="E504" i="31"/>
  <c r="D504" i="31"/>
  <c r="E503" i="31"/>
  <c r="D503" i="31"/>
  <c r="E502" i="31"/>
  <c r="D502" i="31"/>
  <c r="E501" i="31"/>
  <c r="D501" i="31"/>
  <c r="E500" i="31"/>
  <c r="D500" i="31"/>
  <c r="E499" i="31"/>
  <c r="D499" i="31"/>
  <c r="E498" i="31"/>
  <c r="D498" i="31"/>
  <c r="E497" i="31"/>
  <c r="D497" i="31"/>
  <c r="E496" i="31"/>
  <c r="D496" i="31"/>
  <c r="E495" i="31"/>
  <c r="D495" i="31"/>
  <c r="E492" i="31"/>
  <c r="D492" i="31"/>
  <c r="E491" i="31"/>
  <c r="D491" i="31"/>
  <c r="E490" i="31"/>
  <c r="D490" i="31"/>
  <c r="E489" i="31"/>
  <c r="D489" i="31"/>
  <c r="E488" i="31"/>
  <c r="D488" i="31"/>
  <c r="E487" i="31"/>
  <c r="D487" i="31"/>
  <c r="E486" i="31"/>
  <c r="D486" i="31"/>
  <c r="E485" i="31"/>
  <c r="D485" i="31"/>
  <c r="E484" i="31"/>
  <c r="D484" i="31"/>
  <c r="E480" i="31"/>
  <c r="D480" i="31"/>
  <c r="E479" i="31"/>
  <c r="D479" i="31"/>
  <c r="E478" i="31"/>
  <c r="D478" i="31"/>
  <c r="E477" i="31"/>
  <c r="D477" i="31"/>
  <c r="E476" i="31"/>
  <c r="D476" i="31"/>
  <c r="E475" i="31"/>
  <c r="D475" i="31"/>
  <c r="E474" i="31"/>
  <c r="D474" i="31"/>
  <c r="E473" i="31"/>
  <c r="D473" i="31"/>
  <c r="E470" i="31"/>
  <c r="D470" i="31"/>
  <c r="E469" i="31"/>
  <c r="D469" i="31"/>
  <c r="E468" i="31"/>
  <c r="D468" i="31"/>
  <c r="E467" i="31"/>
  <c r="D467" i="31"/>
  <c r="E466" i="31"/>
  <c r="D466" i="31"/>
  <c r="E463" i="31"/>
  <c r="D463" i="31"/>
  <c r="E462" i="31"/>
  <c r="D462" i="31"/>
  <c r="E459" i="31"/>
  <c r="D459" i="31"/>
  <c r="E458" i="31"/>
  <c r="D458" i="31"/>
  <c r="E457" i="31"/>
  <c r="D457" i="31"/>
  <c r="E456" i="31"/>
  <c r="D456" i="31"/>
  <c r="E455" i="31"/>
  <c r="D455" i="31"/>
  <c r="E454" i="31"/>
  <c r="D454" i="31"/>
  <c r="E453" i="31"/>
  <c r="D453" i="31"/>
  <c r="E450" i="31"/>
  <c r="D450" i="31"/>
  <c r="E449" i="31"/>
  <c r="D449" i="31"/>
  <c r="E448" i="31"/>
  <c r="D448" i="31"/>
  <c r="E447" i="31"/>
  <c r="D447" i="31"/>
  <c r="E446" i="31"/>
  <c r="D446" i="31"/>
  <c r="E445" i="31"/>
  <c r="D445" i="31"/>
  <c r="E444" i="31"/>
  <c r="D444" i="31"/>
  <c r="E443" i="31"/>
  <c r="D443" i="31"/>
  <c r="E442" i="31"/>
  <c r="D442" i="31"/>
  <c r="E441" i="31"/>
  <c r="D441" i="31"/>
  <c r="E440" i="31"/>
  <c r="D440" i="31"/>
  <c r="E439" i="31"/>
  <c r="D439" i="31"/>
  <c r="E438" i="31"/>
  <c r="D438" i="31"/>
  <c r="E437" i="31"/>
  <c r="D437" i="31"/>
  <c r="E436" i="31"/>
  <c r="D436" i="31"/>
  <c r="E435" i="31"/>
  <c r="D435" i="31"/>
  <c r="E432" i="31"/>
  <c r="D432" i="31"/>
  <c r="E431" i="31"/>
  <c r="D431" i="31"/>
  <c r="E427" i="31"/>
  <c r="D427" i="31"/>
  <c r="E424" i="31"/>
  <c r="D424" i="31"/>
  <c r="E415" i="31"/>
  <c r="D415" i="31"/>
  <c r="E414" i="31"/>
  <c r="D414" i="31"/>
  <c r="E413" i="31"/>
  <c r="D413" i="31"/>
  <c r="E412" i="31"/>
  <c r="D412" i="31"/>
  <c r="E411" i="31"/>
  <c r="D411" i="31"/>
  <c r="E410" i="31"/>
  <c r="D410" i="31"/>
  <c r="E409" i="31"/>
  <c r="D409" i="31"/>
  <c r="E408" i="31"/>
  <c r="D408" i="31"/>
  <c r="E407" i="31"/>
  <c r="D407" i="31"/>
  <c r="E406" i="31"/>
  <c r="D406" i="31"/>
  <c r="E405" i="31"/>
  <c r="D405" i="31"/>
  <c r="E404" i="31"/>
  <c r="D404" i="31"/>
  <c r="E401" i="31"/>
  <c r="D401" i="31"/>
  <c r="E400" i="31"/>
  <c r="D400" i="31"/>
  <c r="E399" i="31"/>
  <c r="D399" i="31"/>
  <c r="E398" i="31"/>
  <c r="D398" i="31"/>
  <c r="E397" i="31"/>
  <c r="D397" i="31"/>
  <c r="E396" i="31"/>
  <c r="D396" i="31"/>
  <c r="E395" i="31"/>
  <c r="D395" i="31"/>
  <c r="E394" i="31"/>
  <c r="D394" i="31"/>
  <c r="E393" i="31"/>
  <c r="D393" i="31"/>
  <c r="E392" i="31"/>
  <c r="D392" i="31"/>
  <c r="E391" i="31"/>
  <c r="D391" i="31"/>
  <c r="E390" i="31"/>
  <c r="D390" i="31"/>
  <c r="E389" i="31"/>
  <c r="D389" i="31"/>
  <c r="E388" i="31"/>
  <c r="D388" i="31"/>
  <c r="E387" i="31"/>
  <c r="D387" i="31"/>
  <c r="E386" i="31"/>
  <c r="D386" i="31"/>
  <c r="E385" i="31"/>
  <c r="D385" i="31"/>
  <c r="E384" i="31"/>
  <c r="D384" i="31"/>
  <c r="E383" i="31"/>
  <c r="D383" i="31"/>
  <c r="E382" i="31"/>
  <c r="D382" i="31"/>
  <c r="E381" i="31"/>
  <c r="D381" i="31"/>
  <c r="E380" i="31"/>
  <c r="D380" i="31"/>
  <c r="E379" i="31"/>
  <c r="D379" i="31"/>
  <c r="E378" i="31"/>
  <c r="D378" i="31"/>
  <c r="E377" i="31"/>
  <c r="D377" i="31"/>
  <c r="E376" i="31"/>
  <c r="D376" i="31"/>
  <c r="E375" i="31"/>
  <c r="D375" i="31"/>
  <c r="E374" i="31"/>
  <c r="D374" i="31"/>
  <c r="E373" i="31"/>
  <c r="D373" i="31"/>
  <c r="E372" i="31"/>
  <c r="D372" i="31"/>
  <c r="E371" i="31"/>
  <c r="D371" i="31"/>
  <c r="E370" i="31"/>
  <c r="D370" i="31"/>
  <c r="E369" i="31"/>
  <c r="D369" i="31"/>
  <c r="E368" i="31"/>
  <c r="D368" i="31"/>
  <c r="E359" i="31"/>
  <c r="D359" i="31"/>
  <c r="E358" i="31"/>
  <c r="D358" i="31"/>
  <c r="E357" i="31"/>
  <c r="D357" i="31"/>
  <c r="E356" i="31"/>
  <c r="D356" i="31"/>
  <c r="E355" i="31"/>
  <c r="D355" i="31"/>
  <c r="E354" i="31"/>
  <c r="D354" i="31"/>
  <c r="E351" i="31"/>
  <c r="D351" i="31"/>
  <c r="E350" i="31"/>
  <c r="D350" i="31"/>
  <c r="E349" i="31"/>
  <c r="D349" i="31"/>
  <c r="E348" i="31"/>
  <c r="D348" i="31"/>
  <c r="E347" i="31"/>
  <c r="D347" i="31"/>
  <c r="E346" i="31"/>
  <c r="D346" i="31"/>
  <c r="E345" i="31"/>
  <c r="D345" i="31"/>
  <c r="E344" i="31"/>
  <c r="D344" i="31"/>
  <c r="E343" i="31"/>
  <c r="D343" i="31"/>
  <c r="E342" i="31"/>
  <c r="D342" i="31"/>
  <c r="E341" i="31"/>
  <c r="D341" i="31"/>
  <c r="E340" i="31"/>
  <c r="D340" i="31"/>
  <c r="E339" i="31"/>
  <c r="D339" i="31"/>
  <c r="E338" i="31"/>
  <c r="D338" i="31"/>
  <c r="E337" i="31"/>
  <c r="D337" i="31"/>
  <c r="E336" i="31"/>
  <c r="D336" i="31"/>
  <c r="E335" i="31"/>
  <c r="D335" i="31"/>
  <c r="E334" i="31"/>
  <c r="D334" i="31"/>
  <c r="E333" i="31"/>
  <c r="D333" i="31"/>
  <c r="E332" i="31"/>
  <c r="D332" i="31"/>
  <c r="E331" i="31"/>
  <c r="D331" i="31"/>
  <c r="E330" i="31"/>
  <c r="D330" i="31"/>
  <c r="E326" i="31"/>
  <c r="D326" i="31"/>
  <c r="E325" i="31"/>
  <c r="D325" i="31"/>
  <c r="E324" i="31"/>
  <c r="D324" i="31"/>
  <c r="E321" i="31"/>
  <c r="D321" i="31"/>
  <c r="E320" i="31"/>
  <c r="D320" i="31"/>
  <c r="E319" i="31"/>
  <c r="D319" i="31"/>
  <c r="E318" i="31"/>
  <c r="D318" i="31"/>
  <c r="E317" i="31"/>
  <c r="D317" i="31"/>
  <c r="E316" i="31"/>
  <c r="D316" i="31"/>
  <c r="E315" i="31"/>
  <c r="D315" i="31"/>
  <c r="E314" i="31"/>
  <c r="D314" i="31"/>
  <c r="E313" i="31"/>
  <c r="D313" i="31"/>
  <c r="E312" i="31"/>
  <c r="D312" i="31"/>
  <c r="E311" i="31"/>
  <c r="D311" i="31"/>
  <c r="E310" i="31"/>
  <c r="D310" i="31"/>
  <c r="E309" i="31"/>
  <c r="D309" i="31"/>
  <c r="E308" i="31"/>
  <c r="D308" i="31"/>
  <c r="E307" i="31"/>
  <c r="D307" i="31"/>
  <c r="E306" i="31"/>
  <c r="D306" i="31"/>
  <c r="E305" i="31"/>
  <c r="D305" i="31"/>
  <c r="E304" i="31"/>
  <c r="D304" i="31"/>
  <c r="E303" i="31"/>
  <c r="D303" i="31"/>
  <c r="E302" i="31"/>
  <c r="D302" i="31"/>
  <c r="E301" i="31"/>
  <c r="D301" i="31"/>
  <c r="E300" i="31"/>
  <c r="D300" i="31"/>
  <c r="E299" i="31"/>
  <c r="D299" i="31"/>
  <c r="E298" i="31"/>
  <c r="D298" i="31"/>
  <c r="E297" i="31"/>
  <c r="D297" i="31"/>
  <c r="E296" i="31"/>
  <c r="D296" i="31"/>
  <c r="E295" i="31"/>
  <c r="D295" i="31"/>
  <c r="E294" i="31"/>
  <c r="D294" i="31"/>
  <c r="E293" i="31"/>
  <c r="D293" i="31"/>
  <c r="E292" i="31"/>
  <c r="D292" i="31"/>
  <c r="E291" i="31"/>
  <c r="D291" i="31"/>
  <c r="E290" i="31"/>
  <c r="D290" i="31"/>
  <c r="E289" i="31"/>
  <c r="D289" i="31"/>
  <c r="E288" i="31"/>
  <c r="D288" i="31"/>
  <c r="E287" i="31"/>
  <c r="D287" i="31"/>
  <c r="E286" i="31"/>
  <c r="D286" i="31"/>
  <c r="E285" i="31"/>
  <c r="D285" i="31"/>
  <c r="E284" i="31"/>
  <c r="D284" i="31"/>
  <c r="E283" i="31"/>
  <c r="D283" i="31"/>
  <c r="E282" i="31"/>
  <c r="D282" i="31"/>
  <c r="E281" i="31"/>
  <c r="D281" i="31"/>
  <c r="E280" i="31"/>
  <c r="D280" i="31"/>
  <c r="E279" i="31"/>
  <c r="D279" i="31"/>
  <c r="E278" i="31"/>
  <c r="D278" i="31"/>
  <c r="E277" i="31"/>
  <c r="D277" i="31"/>
  <c r="E276" i="31"/>
  <c r="D276" i="31"/>
  <c r="E275" i="31"/>
  <c r="D275" i="31"/>
  <c r="E274" i="31"/>
  <c r="D274" i="31"/>
  <c r="E273" i="31"/>
  <c r="D273" i="31"/>
  <c r="E272" i="31"/>
  <c r="D272" i="31"/>
  <c r="E269" i="31"/>
  <c r="D269" i="31"/>
  <c r="E268" i="31"/>
  <c r="D268" i="31"/>
  <c r="E267" i="31"/>
  <c r="D267" i="31"/>
  <c r="E266" i="31"/>
  <c r="D266" i="31"/>
  <c r="E265" i="31"/>
  <c r="D265" i="31"/>
  <c r="E264" i="31"/>
  <c r="D264" i="31"/>
  <c r="E263" i="31"/>
  <c r="D263" i="31"/>
  <c r="E262" i="31"/>
  <c r="D262" i="31"/>
  <c r="E261" i="31"/>
  <c r="D261" i="31"/>
  <c r="E260" i="31"/>
  <c r="D260" i="31"/>
  <c r="E259" i="31"/>
  <c r="D259" i="31"/>
  <c r="E258" i="31"/>
  <c r="D258" i="31"/>
  <c r="E257" i="31"/>
  <c r="D257" i="31"/>
  <c r="E256" i="31"/>
  <c r="D256" i="31"/>
  <c r="E255" i="31"/>
  <c r="D255" i="31"/>
  <c r="E254" i="31"/>
  <c r="D254" i="31"/>
  <c r="E253" i="31"/>
  <c r="D253" i="31"/>
  <c r="E252" i="31"/>
  <c r="D252" i="31"/>
  <c r="E251" i="31"/>
  <c r="D251" i="31"/>
  <c r="E250" i="31"/>
  <c r="D250" i="31"/>
  <c r="E249" i="31"/>
  <c r="D249" i="31"/>
  <c r="E248" i="31"/>
  <c r="D248" i="31"/>
  <c r="E247" i="31"/>
  <c r="D247" i="31"/>
  <c r="E246" i="31"/>
  <c r="D246" i="31"/>
  <c r="E245" i="31"/>
  <c r="D245" i="31"/>
  <c r="E244" i="31"/>
  <c r="D244" i="31"/>
  <c r="E243" i="31"/>
  <c r="D243" i="31"/>
  <c r="E242" i="31"/>
  <c r="D242" i="31"/>
  <c r="E241" i="31"/>
  <c r="D241" i="31"/>
  <c r="E240" i="31"/>
  <c r="D240" i="31"/>
  <c r="E239" i="31"/>
  <c r="D239" i="31"/>
  <c r="E238" i="31"/>
  <c r="D238" i="31"/>
  <c r="E237" i="31"/>
  <c r="D237" i="31"/>
  <c r="E236" i="31"/>
  <c r="D236" i="31"/>
  <c r="E235" i="31"/>
  <c r="D235" i="31"/>
  <c r="E234" i="31"/>
  <c r="D234" i="31"/>
  <c r="E233" i="31"/>
  <c r="D233" i="31"/>
  <c r="E232" i="31"/>
  <c r="D232" i="31"/>
  <c r="E231" i="31"/>
  <c r="D231" i="31"/>
  <c r="E230" i="31"/>
  <c r="D230" i="31"/>
  <c r="E229" i="31"/>
  <c r="D229" i="31"/>
  <c r="E228" i="31"/>
  <c r="D228" i="31"/>
  <c r="E227" i="31"/>
  <c r="D227" i="31"/>
  <c r="E226" i="31"/>
  <c r="D226" i="31"/>
  <c r="E225" i="31"/>
  <c r="D225" i="31"/>
  <c r="E224" i="31"/>
  <c r="D224" i="31"/>
  <c r="E223" i="31"/>
  <c r="D223" i="31"/>
  <c r="E222" i="31"/>
  <c r="D222" i="31"/>
  <c r="E221" i="31"/>
  <c r="D221" i="31"/>
  <c r="E220" i="31"/>
  <c r="D220" i="31"/>
  <c r="E215" i="31"/>
  <c r="D215" i="31"/>
  <c r="E214" i="31"/>
  <c r="D214" i="31"/>
  <c r="E213" i="31"/>
  <c r="D213" i="31"/>
  <c r="E212" i="31"/>
  <c r="D212" i="31"/>
  <c r="E211" i="31"/>
  <c r="D211" i="31"/>
  <c r="E210" i="31"/>
  <c r="D210" i="31"/>
  <c r="E209" i="31"/>
  <c r="D209" i="31"/>
  <c r="E208" i="31"/>
  <c r="D208" i="31"/>
  <c r="E205" i="31"/>
  <c r="D205" i="31"/>
  <c r="E204" i="31"/>
  <c r="D204" i="31"/>
  <c r="E203" i="31"/>
  <c r="D203" i="31"/>
  <c r="E200" i="31"/>
  <c r="D200" i="31"/>
  <c r="E199" i="31"/>
  <c r="D199" i="31"/>
  <c r="E198" i="31"/>
  <c r="D198" i="31"/>
  <c r="E197" i="31"/>
  <c r="D197" i="31"/>
  <c r="E196" i="31"/>
  <c r="D196" i="31"/>
  <c r="E195" i="31"/>
  <c r="D195" i="31"/>
  <c r="E194" i="31"/>
  <c r="D194" i="31"/>
  <c r="E193" i="31"/>
  <c r="D193" i="31"/>
  <c r="E190" i="31"/>
  <c r="D190" i="31"/>
  <c r="E189" i="31"/>
  <c r="D189" i="31"/>
  <c r="E188" i="31"/>
  <c r="D188" i="31"/>
  <c r="E187" i="31"/>
  <c r="D187" i="31"/>
  <c r="E186" i="31"/>
  <c r="D186" i="31"/>
  <c r="E185" i="31"/>
  <c r="D185" i="31"/>
  <c r="E184" i="31"/>
  <c r="D184" i="31"/>
  <c r="E183" i="31"/>
  <c r="D183" i="31"/>
  <c r="E182" i="31"/>
  <c r="D182" i="31"/>
  <c r="E181" i="31"/>
  <c r="D181" i="31"/>
  <c r="E180" i="31"/>
  <c r="D180" i="31"/>
  <c r="E179" i="31"/>
  <c r="D179" i="31"/>
  <c r="E178" i="31"/>
  <c r="D178" i="31"/>
  <c r="E177" i="31"/>
  <c r="D177" i="31"/>
  <c r="E176" i="31"/>
  <c r="D176" i="31"/>
  <c r="E175" i="31"/>
  <c r="D175" i="31"/>
  <c r="E174" i="31"/>
  <c r="D174" i="31"/>
  <c r="E173" i="31"/>
  <c r="D173" i="31"/>
  <c r="E172" i="31"/>
  <c r="D172" i="31"/>
  <c r="E171" i="31"/>
  <c r="D171" i="31"/>
  <c r="E170" i="31"/>
  <c r="D170" i="31"/>
  <c r="E169" i="31"/>
  <c r="D169" i="31"/>
  <c r="E168" i="31"/>
  <c r="D168" i="31"/>
  <c r="E167" i="31"/>
  <c r="D167" i="31"/>
  <c r="E166" i="31"/>
  <c r="D166" i="31"/>
  <c r="E165" i="31"/>
  <c r="D165" i="31"/>
  <c r="E164" i="31"/>
  <c r="D164" i="31"/>
  <c r="E163" i="31"/>
  <c r="D163" i="31"/>
  <c r="E162" i="31"/>
  <c r="D162" i="31"/>
  <c r="E161" i="31"/>
  <c r="D161" i="31"/>
  <c r="E160" i="31"/>
  <c r="D160" i="31"/>
  <c r="E157" i="31"/>
  <c r="D157" i="31"/>
  <c r="E156" i="31"/>
  <c r="D156" i="31"/>
  <c r="E155" i="31"/>
  <c r="D155" i="31"/>
  <c r="E154" i="31"/>
  <c r="D154" i="31"/>
  <c r="E153" i="31"/>
  <c r="D153" i="31"/>
  <c r="E152" i="31"/>
  <c r="D152" i="31"/>
  <c r="E151" i="31"/>
  <c r="D151" i="31"/>
  <c r="E150" i="31"/>
  <c r="D150" i="31"/>
  <c r="E149" i="31"/>
  <c r="D149" i="31"/>
  <c r="E148" i="31"/>
  <c r="D148" i="31"/>
  <c r="E147" i="31"/>
  <c r="D147" i="31"/>
  <c r="E146" i="31"/>
  <c r="D146" i="31"/>
  <c r="E145" i="31"/>
  <c r="D145" i="31"/>
  <c r="E144" i="31"/>
  <c r="D144" i="31"/>
  <c r="E143" i="31"/>
  <c r="D143" i="31"/>
  <c r="E142" i="31"/>
  <c r="D142" i="31"/>
  <c r="E141" i="31"/>
  <c r="D141" i="31"/>
  <c r="E140" i="31"/>
  <c r="D140" i="31"/>
  <c r="E139" i="31"/>
  <c r="D139" i="31"/>
  <c r="E138" i="31"/>
  <c r="D138" i="31"/>
  <c r="E137" i="31"/>
  <c r="D137" i="31"/>
  <c r="E136" i="31"/>
  <c r="D136" i="31"/>
  <c r="E135" i="31"/>
  <c r="D135" i="31"/>
  <c r="E134" i="31"/>
  <c r="D134" i="31"/>
  <c r="E133" i="31"/>
  <c r="D133" i="31"/>
  <c r="E132" i="31"/>
  <c r="D132" i="31"/>
  <c r="E131" i="31"/>
  <c r="D131" i="31"/>
  <c r="E130" i="31"/>
  <c r="D130" i="31"/>
  <c r="E129" i="31"/>
  <c r="D129" i="31"/>
  <c r="E128" i="31"/>
  <c r="D128" i="31"/>
  <c r="E127" i="31"/>
  <c r="D127" i="31"/>
  <c r="E124" i="31"/>
  <c r="D124" i="31"/>
  <c r="E123" i="31"/>
  <c r="D123" i="31"/>
  <c r="E122" i="31"/>
  <c r="D122" i="31"/>
  <c r="E119" i="31"/>
  <c r="D119" i="31"/>
  <c r="E118" i="31"/>
  <c r="D118" i="31"/>
  <c r="E117" i="31"/>
  <c r="D117" i="31"/>
  <c r="E116" i="31"/>
  <c r="D116" i="31"/>
  <c r="E115" i="31"/>
  <c r="D115" i="31"/>
  <c r="E110" i="31"/>
  <c r="D110" i="31"/>
  <c r="E109" i="31"/>
  <c r="D109" i="31"/>
  <c r="E108" i="31"/>
  <c r="D108" i="31"/>
  <c r="E107" i="31"/>
  <c r="D107" i="31"/>
  <c r="E106" i="31"/>
  <c r="D106" i="31"/>
  <c r="E105" i="31"/>
  <c r="D105" i="31"/>
  <c r="E104" i="31"/>
  <c r="D104" i="31"/>
  <c r="E103" i="31"/>
  <c r="D103" i="31"/>
  <c r="E102" i="31"/>
  <c r="D102" i="31"/>
  <c r="E101" i="31"/>
  <c r="D101" i="31"/>
  <c r="E100" i="31"/>
  <c r="D100" i="31"/>
  <c r="E99" i="31"/>
  <c r="D99" i="31"/>
  <c r="E98" i="31"/>
  <c r="D98" i="31"/>
  <c r="E97" i="31"/>
  <c r="D97" i="31"/>
  <c r="E96" i="31"/>
  <c r="D96" i="31"/>
  <c r="E95" i="31"/>
  <c r="D95" i="31"/>
  <c r="E94" i="31"/>
  <c r="D94" i="31"/>
  <c r="E93" i="31"/>
  <c r="D93" i="31"/>
  <c r="E92" i="31"/>
  <c r="D92" i="31"/>
  <c r="E91" i="31"/>
  <c r="D91" i="31"/>
  <c r="E90" i="31"/>
  <c r="D90" i="31"/>
  <c r="E89" i="31"/>
  <c r="D89" i="31"/>
  <c r="E88" i="31"/>
  <c r="D88" i="31"/>
  <c r="E87" i="31"/>
  <c r="D87" i="31"/>
  <c r="E86" i="31"/>
  <c r="D86" i="31"/>
  <c r="E85" i="31"/>
  <c r="D85" i="31"/>
  <c r="E84" i="31"/>
  <c r="D84" i="31"/>
  <c r="E83" i="31"/>
  <c r="D83" i="31"/>
  <c r="E82" i="31"/>
  <c r="D82" i="31"/>
  <c r="E81" i="31"/>
  <c r="D81" i="31"/>
  <c r="E80" i="31"/>
  <c r="D80" i="31"/>
  <c r="E79" i="31"/>
  <c r="D79" i="31"/>
  <c r="E78" i="31"/>
  <c r="D78" i="31"/>
  <c r="E75" i="31"/>
  <c r="D75" i="31"/>
  <c r="E74" i="31"/>
  <c r="D74" i="31"/>
  <c r="E73" i="31"/>
  <c r="D73" i="31"/>
  <c r="E72" i="31"/>
  <c r="D72" i="31"/>
  <c r="E71" i="31"/>
  <c r="D71" i="31"/>
  <c r="E70" i="31"/>
  <c r="D70" i="31"/>
  <c r="E69" i="31"/>
  <c r="D69" i="31"/>
  <c r="E68" i="31"/>
  <c r="D68" i="31"/>
  <c r="E67" i="31"/>
  <c r="D67" i="31"/>
  <c r="E66" i="31"/>
  <c r="D66" i="31"/>
  <c r="E65" i="31"/>
  <c r="D65" i="31"/>
  <c r="E64" i="31"/>
  <c r="D64" i="31"/>
  <c r="E63" i="31"/>
  <c r="D63" i="31"/>
  <c r="E62" i="31"/>
  <c r="D62" i="31"/>
  <c r="E61" i="31"/>
  <c r="D61" i="31"/>
  <c r="E60" i="31"/>
  <c r="D60" i="31"/>
  <c r="E59" i="31"/>
  <c r="D59" i="31"/>
  <c r="E58" i="31"/>
  <c r="D58" i="31"/>
  <c r="E57" i="31"/>
  <c r="D57" i="31"/>
  <c r="E56" i="31"/>
  <c r="D56" i="31"/>
  <c r="E55" i="31"/>
  <c r="D55" i="31"/>
  <c r="E54" i="31"/>
  <c r="D54" i="31"/>
  <c r="E53" i="31"/>
  <c r="D53" i="31"/>
  <c r="E52" i="31"/>
  <c r="D52" i="31"/>
  <c r="E51" i="31"/>
  <c r="D51" i="31"/>
  <c r="E50" i="31"/>
  <c r="D50" i="31"/>
  <c r="E49" i="31"/>
  <c r="D49" i="31"/>
  <c r="E48" i="31"/>
  <c r="D48" i="31"/>
  <c r="E47" i="31"/>
  <c r="D47" i="31"/>
  <c r="E46" i="31"/>
  <c r="D46" i="31"/>
  <c r="E45" i="31"/>
  <c r="D45" i="31"/>
  <c r="E44" i="31"/>
  <c r="D44" i="31"/>
  <c r="E43" i="31"/>
  <c r="D43" i="31"/>
  <c r="E42" i="31"/>
  <c r="D42" i="31"/>
  <c r="E41" i="31"/>
  <c r="D41" i="31"/>
  <c r="E40" i="31"/>
  <c r="D40" i="31"/>
  <c r="E39" i="31"/>
  <c r="D39" i="31"/>
  <c r="E38" i="31"/>
  <c r="D38" i="31"/>
  <c r="E37" i="31"/>
  <c r="D37" i="31"/>
  <c r="E36" i="31"/>
  <c r="D36" i="31"/>
  <c r="E35" i="31"/>
  <c r="D35" i="31"/>
  <c r="E34" i="31"/>
  <c r="D34" i="31"/>
  <c r="E33" i="31"/>
  <c r="D33" i="31"/>
  <c r="E32" i="31"/>
  <c r="D32" i="31"/>
  <c r="E31" i="31"/>
  <c r="D31" i="31"/>
  <c r="E30" i="31"/>
  <c r="D30" i="31"/>
  <c r="E29" i="31"/>
  <c r="D29" i="31"/>
  <c r="E28" i="31"/>
  <c r="D28" i="31"/>
  <c r="E27" i="31"/>
  <c r="D27" i="31"/>
  <c r="E26" i="31"/>
  <c r="D26" i="31"/>
  <c r="E25" i="31"/>
  <c r="D25" i="31"/>
  <c r="E24" i="31"/>
  <c r="D24" i="31"/>
  <c r="E23" i="31"/>
  <c r="D23" i="31"/>
  <c r="E22" i="31"/>
  <c r="D22" i="31"/>
  <c r="E21" i="31"/>
  <c r="D21" i="31"/>
  <c r="E20" i="31"/>
  <c r="D20" i="31"/>
  <c r="E19" i="31"/>
  <c r="D19" i="31"/>
  <c r="E18" i="31"/>
  <c r="D18" i="31"/>
  <c r="E17" i="31"/>
  <c r="D17" i="31"/>
  <c r="E16" i="31"/>
  <c r="D16" i="31"/>
  <c r="E15" i="31"/>
  <c r="D15" i="31"/>
  <c r="E14" i="31"/>
  <c r="D14" i="31"/>
  <c r="E13" i="31"/>
  <c r="D13" i="31"/>
  <c r="E12" i="31"/>
  <c r="D12" i="31"/>
  <c r="E11" i="31"/>
  <c r="D11" i="31"/>
  <c r="E10" i="31"/>
  <c r="D10" i="31"/>
  <c r="E9" i="31"/>
  <c r="D9" i="31"/>
  <c r="E8" i="31"/>
  <c r="D8" i="31"/>
  <c r="E7" i="31"/>
  <c r="D7" i="31"/>
  <c r="AL417" i="31" l="1"/>
  <c r="BI417" i="31"/>
  <c r="BV417" i="31"/>
  <c r="N417" i="31"/>
  <c r="AK417" i="31"/>
  <c r="S417" i="31"/>
  <c r="AF417" i="31"/>
  <c r="BC417" i="31"/>
  <c r="BU417" i="31"/>
  <c r="AX417" i="31"/>
  <c r="Z417" i="32"/>
  <c r="AK193" i="32"/>
  <c r="AU419" i="31"/>
  <c r="K461" i="31"/>
  <c r="BA121" i="31"/>
  <c r="AU461" i="31"/>
  <c r="BX762" i="31"/>
  <c r="BX16" i="31"/>
  <c r="BY283" i="31"/>
  <c r="BY303" i="31"/>
  <c r="BY36" i="31"/>
  <c r="BY56" i="31"/>
  <c r="K419" i="31"/>
  <c r="BX703" i="31"/>
  <c r="BX707" i="31"/>
  <c r="BX715" i="31"/>
  <c r="BX719" i="31"/>
  <c r="BX723" i="31"/>
  <c r="BX727" i="31"/>
  <c r="BX743" i="31"/>
  <c r="BX747" i="31"/>
  <c r="BY699" i="31"/>
  <c r="BY703" i="31"/>
  <c r="BY711" i="31"/>
  <c r="BY723" i="31"/>
  <c r="BX749" i="31"/>
  <c r="BY454" i="31"/>
  <c r="BY311" i="31"/>
  <c r="BY315" i="31"/>
  <c r="BX453" i="31"/>
  <c r="BX600" i="31"/>
  <c r="BY680" i="31"/>
  <c r="BY684" i="31"/>
  <c r="BY688" i="31"/>
  <c r="BY692" i="31"/>
  <c r="BY698" i="31"/>
  <c r="BY702" i="31"/>
  <c r="BY706" i="31"/>
  <c r="BY710" i="31"/>
  <c r="BX679" i="31"/>
  <c r="BX740" i="31"/>
  <c r="BX345" i="31"/>
  <c r="BX699" i="31"/>
  <c r="BY700" i="31"/>
  <c r="BY708" i="31"/>
  <c r="BY511" i="31"/>
  <c r="AI522" i="31"/>
  <c r="BY9" i="31"/>
  <c r="BY248" i="31"/>
  <c r="BX709" i="31"/>
  <c r="BY761" i="31"/>
  <c r="BY765" i="31"/>
  <c r="BY727" i="31"/>
  <c r="BY743" i="31"/>
  <c r="BX115" i="31"/>
  <c r="BX251" i="31"/>
  <c r="BX273" i="31"/>
  <c r="BX277" i="31"/>
  <c r="BX293" i="31"/>
  <c r="BX297" i="31"/>
  <c r="BY686" i="31"/>
  <c r="BY690" i="31"/>
  <c r="BY712" i="31"/>
  <c r="BY716" i="31"/>
  <c r="BY720" i="31"/>
  <c r="BY724" i="31"/>
  <c r="BY732" i="31"/>
  <c r="BX10" i="31"/>
  <c r="BX14" i="31"/>
  <c r="BX18" i="31"/>
  <c r="BX22" i="31"/>
  <c r="BX26" i="31"/>
  <c r="BX30" i="31"/>
  <c r="BX34" i="31"/>
  <c r="BX38" i="31"/>
  <c r="BX42" i="31"/>
  <c r="BX46" i="31"/>
  <c r="BX50" i="31"/>
  <c r="BX54" i="31"/>
  <c r="BX58" i="31"/>
  <c r="BX62" i="31"/>
  <c r="BX66" i="31"/>
  <c r="BX70" i="31"/>
  <c r="BX74" i="31"/>
  <c r="BX116" i="31"/>
  <c r="BX122" i="31"/>
  <c r="BX128" i="31"/>
  <c r="BX132" i="31"/>
  <c r="BX136" i="31"/>
  <c r="BX140" i="31"/>
  <c r="BX144" i="31"/>
  <c r="BX148" i="31"/>
  <c r="BX152" i="31"/>
  <c r="BX156" i="31"/>
  <c r="BX220" i="31"/>
  <c r="BX224" i="31"/>
  <c r="BX232" i="31"/>
  <c r="BX236" i="31"/>
  <c r="BX240" i="31"/>
  <c r="BX244" i="31"/>
  <c r="BX256" i="31"/>
  <c r="BX260" i="31"/>
  <c r="BX264" i="31"/>
  <c r="BX268" i="31"/>
  <c r="BX274" i="31"/>
  <c r="BX278" i="31"/>
  <c r="BX282" i="31"/>
  <c r="BX286" i="31"/>
  <c r="BX290" i="31"/>
  <c r="BX294" i="31"/>
  <c r="BX298" i="31"/>
  <c r="BY467" i="31"/>
  <c r="BY484" i="31"/>
  <c r="BY235" i="31"/>
  <c r="BY255" i="31"/>
  <c r="BY277" i="31"/>
  <c r="BY293" i="31"/>
  <c r="BY297" i="31"/>
  <c r="BY764" i="31"/>
  <c r="BY10" i="31"/>
  <c r="BY14" i="31"/>
  <c r="BY18" i="31"/>
  <c r="BY22" i="31"/>
  <c r="BY26" i="31"/>
  <c r="BY30" i="31"/>
  <c r="BY34" i="31"/>
  <c r="BY38" i="31"/>
  <c r="BY42" i="31"/>
  <c r="BY46" i="31"/>
  <c r="BY50" i="31"/>
  <c r="BY54" i="31"/>
  <c r="BY58" i="31"/>
  <c r="BY62" i="31"/>
  <c r="BY66" i="31"/>
  <c r="BY70" i="31"/>
  <c r="BY74" i="31"/>
  <c r="BY116" i="31"/>
  <c r="BY122" i="31"/>
  <c r="BY128" i="31"/>
  <c r="BY132" i="31"/>
  <c r="BY136" i="31"/>
  <c r="BY144" i="31"/>
  <c r="BY148" i="31"/>
  <c r="BY152" i="31"/>
  <c r="BY220" i="31"/>
  <c r="BY224" i="31"/>
  <c r="BY236" i="31"/>
  <c r="BY240" i="31"/>
  <c r="BY244" i="31"/>
  <c r="BY252" i="31"/>
  <c r="BY256" i="31"/>
  <c r="BY260" i="31"/>
  <c r="BY264" i="31"/>
  <c r="BY268" i="31"/>
  <c r="BY274" i="31"/>
  <c r="BY278" i="31"/>
  <c r="BY282" i="31"/>
  <c r="BY286" i="31"/>
  <c r="BY294" i="31"/>
  <c r="BY302" i="31"/>
  <c r="BY306" i="31"/>
  <c r="BX310" i="31"/>
  <c r="BX314" i="31"/>
  <c r="BX729" i="31"/>
  <c r="BX228" i="31"/>
  <c r="BX248" i="31"/>
  <c r="BX252" i="31"/>
  <c r="BX515" i="31"/>
  <c r="BY745" i="31"/>
  <c r="BX7" i="31"/>
  <c r="BX11" i="31"/>
  <c r="BX15" i="31"/>
  <c r="BX19" i="31"/>
  <c r="BX27" i="31"/>
  <c r="BX31" i="31"/>
  <c r="BX35" i="31"/>
  <c r="BX43" i="31"/>
  <c r="BX47" i="31"/>
  <c r="BX55" i="31"/>
  <c r="BX59" i="31"/>
  <c r="BX63" i="31"/>
  <c r="BX67" i="31"/>
  <c r="BX71" i="31"/>
  <c r="BX117" i="31"/>
  <c r="BX123" i="31"/>
  <c r="BX129" i="31"/>
  <c r="BX137" i="31"/>
  <c r="BX145" i="31"/>
  <c r="BX149" i="31"/>
  <c r="BX153" i="31"/>
  <c r="BX221" i="31"/>
  <c r="BX225" i="31"/>
  <c r="BX229" i="31"/>
  <c r="BX233" i="31"/>
  <c r="BX237" i="31"/>
  <c r="BX241" i="31"/>
  <c r="BX245" i="31"/>
  <c r="BX249" i="31"/>
  <c r="BX253" i="31"/>
  <c r="BX257" i="31"/>
  <c r="BX261" i="31"/>
  <c r="BX265" i="31"/>
  <c r="BX269" i="31"/>
  <c r="BX275" i="31"/>
  <c r="BX279" i="31"/>
  <c r="BX283" i="31"/>
  <c r="BX287" i="31"/>
  <c r="BX291" i="31"/>
  <c r="BX295" i="31"/>
  <c r="BX299" i="31"/>
  <c r="BY140" i="31"/>
  <c r="BY156" i="31"/>
  <c r="BY228" i="31"/>
  <c r="BY232" i="31"/>
  <c r="BY310" i="31"/>
  <c r="BY314" i="31"/>
  <c r="BY7" i="31"/>
  <c r="BY11" i="31"/>
  <c r="BY15" i="31"/>
  <c r="BY19" i="31"/>
  <c r="BY23" i="31"/>
  <c r="BY27" i="31"/>
  <c r="BY31" i="31"/>
  <c r="BY35" i="31"/>
  <c r="BY39" i="31"/>
  <c r="BY43" i="31"/>
  <c r="BY47" i="31"/>
  <c r="BY51" i="31"/>
  <c r="BY55" i="31"/>
  <c r="BY59" i="31"/>
  <c r="BY63" i="31"/>
  <c r="BY67" i="31"/>
  <c r="BY71" i="31"/>
  <c r="BY75" i="31"/>
  <c r="BY117" i="31"/>
  <c r="BY123" i="31"/>
  <c r="BY145" i="31"/>
  <c r="BY149" i="31"/>
  <c r="BY153" i="31"/>
  <c r="BY221" i="31"/>
  <c r="BY225" i="31"/>
  <c r="BY229" i="31"/>
  <c r="BY233" i="31"/>
  <c r="BY237" i="31"/>
  <c r="BY241" i="31"/>
  <c r="BY245" i="31"/>
  <c r="BY249" i="31"/>
  <c r="BY253" i="31"/>
  <c r="BY257" i="31"/>
  <c r="BY261" i="31"/>
  <c r="BY265" i="31"/>
  <c r="BY269" i="31"/>
  <c r="BY275" i="31"/>
  <c r="BY287" i="31"/>
  <c r="BX311" i="31"/>
  <c r="BX315" i="31"/>
  <c r="BX319" i="31"/>
  <c r="BX726" i="31"/>
  <c r="BX133" i="31"/>
  <c r="BX141" i="31"/>
  <c r="BX157" i="31"/>
  <c r="BX303" i="31"/>
  <c r="BX307" i="31"/>
  <c r="BX325" i="31"/>
  <c r="BX8" i="31"/>
  <c r="BX12" i="31"/>
  <c r="BX20" i="31"/>
  <c r="BX24" i="31"/>
  <c r="BX28" i="31"/>
  <c r="BX32" i="31"/>
  <c r="BX36" i="31"/>
  <c r="BX40" i="31"/>
  <c r="BX44" i="31"/>
  <c r="BX48" i="31"/>
  <c r="BX52" i="31"/>
  <c r="BX56" i="31"/>
  <c r="BX60" i="31"/>
  <c r="BX64" i="31"/>
  <c r="BX68" i="31"/>
  <c r="BX72" i="31"/>
  <c r="BX118" i="31"/>
  <c r="BX124" i="31"/>
  <c r="BX138" i="31"/>
  <c r="BX142" i="31"/>
  <c r="BX146" i="31"/>
  <c r="BX226" i="31"/>
  <c r="BX230" i="31"/>
  <c r="BX234" i="31"/>
  <c r="BX238" i="31"/>
  <c r="BX242" i="31"/>
  <c r="BX246" i="31"/>
  <c r="BX250" i="31"/>
  <c r="BX266" i="31"/>
  <c r="BX272" i="31"/>
  <c r="BX284" i="31"/>
  <c r="BX288" i="31"/>
  <c r="BX292" i="31"/>
  <c r="BX308" i="31"/>
  <c r="BY749" i="31"/>
  <c r="BY753" i="31"/>
  <c r="BY133" i="31"/>
  <c r="BY137" i="31"/>
  <c r="BY141" i="31"/>
  <c r="BY157" i="31"/>
  <c r="BY307" i="31"/>
  <c r="BY319" i="31"/>
  <c r="BY325" i="31"/>
  <c r="BY8" i="31"/>
  <c r="BY12" i="31"/>
  <c r="BY16" i="31"/>
  <c r="BY20" i="31"/>
  <c r="BY24" i="31"/>
  <c r="BY28" i="31"/>
  <c r="BY32" i="31"/>
  <c r="BY40" i="31"/>
  <c r="BY44" i="31"/>
  <c r="BY48" i="31"/>
  <c r="BY52" i="31"/>
  <c r="BY60" i="31"/>
  <c r="BY64" i="31"/>
  <c r="BY68" i="31"/>
  <c r="BY72" i="31"/>
  <c r="BY118" i="31"/>
  <c r="BY124" i="31"/>
  <c r="BY130" i="31"/>
  <c r="BY134" i="31"/>
  <c r="BY138" i="31"/>
  <c r="BY142" i="31"/>
  <c r="BY164" i="31"/>
  <c r="BY194" i="31"/>
  <c r="BY226" i="31"/>
  <c r="BY230" i="31"/>
  <c r="BY234" i="31"/>
  <c r="BY246" i="31"/>
  <c r="BY250" i="31"/>
  <c r="BY262" i="31"/>
  <c r="BY266" i="31"/>
  <c r="BY272" i="31"/>
  <c r="BY284" i="31"/>
  <c r="BY288" i="31"/>
  <c r="BY292" i="31"/>
  <c r="BY304" i="31"/>
  <c r="BY308" i="31"/>
  <c r="BF323" i="31"/>
  <c r="BX677" i="31"/>
  <c r="BX685" i="31"/>
  <c r="BX689" i="31"/>
  <c r="BY312" i="31"/>
  <c r="BY326" i="31"/>
  <c r="BX501" i="31"/>
  <c r="BY719" i="31"/>
  <c r="BX130" i="31"/>
  <c r="BX134" i="31"/>
  <c r="BX150" i="31"/>
  <c r="BX154" i="31"/>
  <c r="BX222" i="31"/>
  <c r="BX258" i="31"/>
  <c r="BX262" i="31"/>
  <c r="BX276" i="31"/>
  <c r="BX280" i="31"/>
  <c r="BX296" i="31"/>
  <c r="BX300" i="31"/>
  <c r="BX304" i="31"/>
  <c r="BX320" i="31"/>
  <c r="BX9" i="31"/>
  <c r="BX13" i="31"/>
  <c r="BX17" i="31"/>
  <c r="BX21" i="31"/>
  <c r="BX25" i="31"/>
  <c r="BX29" i="31"/>
  <c r="BX33" i="31"/>
  <c r="BX37" i="31"/>
  <c r="BX41" i="31"/>
  <c r="BX45" i="31"/>
  <c r="BX49" i="31"/>
  <c r="BX53" i="31"/>
  <c r="BX57" i="31"/>
  <c r="BX61" i="31"/>
  <c r="BX65" i="31"/>
  <c r="BX69" i="31"/>
  <c r="BX73" i="31"/>
  <c r="BX119" i="31"/>
  <c r="BX127" i="31"/>
  <c r="BX131" i="31"/>
  <c r="BX135" i="31"/>
  <c r="BX139" i="31"/>
  <c r="BX143" i="31"/>
  <c r="BX147" i="31"/>
  <c r="BX151" i="31"/>
  <c r="BX155" i="31"/>
  <c r="BX223" i="31"/>
  <c r="BX227" i="31"/>
  <c r="BX231" i="31"/>
  <c r="BX235" i="31"/>
  <c r="BX239" i="31"/>
  <c r="BX243" i="31"/>
  <c r="BX247" i="31"/>
  <c r="BX255" i="31"/>
  <c r="BX259" i="31"/>
  <c r="BX263" i="31"/>
  <c r="BX267" i="31"/>
  <c r="BX281" i="31"/>
  <c r="BX285" i="31"/>
  <c r="BX289" i="31"/>
  <c r="BX301" i="31"/>
  <c r="BX305" i="31"/>
  <c r="BX309" i="31"/>
  <c r="BY750" i="31"/>
  <c r="BY146" i="31"/>
  <c r="BY150" i="31"/>
  <c r="BY154" i="31"/>
  <c r="BY222" i="31"/>
  <c r="BY238" i="31"/>
  <c r="BY254" i="31"/>
  <c r="BY258" i="31"/>
  <c r="BY276" i="31"/>
  <c r="BY280" i="31"/>
  <c r="BY296" i="31"/>
  <c r="BY300" i="31"/>
  <c r="BY316" i="31"/>
  <c r="BY320" i="31"/>
  <c r="BY13" i="31"/>
  <c r="BY17" i="31"/>
  <c r="BY21" i="31"/>
  <c r="BY25" i="31"/>
  <c r="BY29" i="31"/>
  <c r="BY33" i="31"/>
  <c r="BY37" i="31"/>
  <c r="BY41" i="31"/>
  <c r="BY45" i="31"/>
  <c r="BY49" i="31"/>
  <c r="BY53" i="31"/>
  <c r="BY57" i="31"/>
  <c r="BY61" i="31"/>
  <c r="BY69" i="31"/>
  <c r="BY73" i="31"/>
  <c r="BY115" i="31"/>
  <c r="BY119" i="31"/>
  <c r="BY127" i="31"/>
  <c r="BY131" i="31"/>
  <c r="BY135" i="31"/>
  <c r="BY139" i="31"/>
  <c r="BY143" i="31"/>
  <c r="BY147" i="31"/>
  <c r="BY151" i="31"/>
  <c r="BY155" i="31"/>
  <c r="BY161" i="31"/>
  <c r="BY177" i="31"/>
  <c r="BY181" i="31"/>
  <c r="BY223" i="31"/>
  <c r="BY227" i="31"/>
  <c r="BY231" i="31"/>
  <c r="BY239" i="31"/>
  <c r="BY243" i="31"/>
  <c r="BY247" i="31"/>
  <c r="BY251" i="31"/>
  <c r="BY259" i="31"/>
  <c r="BY263" i="31"/>
  <c r="BY267" i="31"/>
  <c r="BY273" i="31"/>
  <c r="BY281" i="31"/>
  <c r="BY285" i="31"/>
  <c r="BY289" i="31"/>
  <c r="BY301" i="31"/>
  <c r="BY305" i="31"/>
  <c r="BY309" i="31"/>
  <c r="BX313" i="31"/>
  <c r="BX317" i="31"/>
  <c r="BX321" i="31"/>
  <c r="BX312" i="31"/>
  <c r="BX316" i="31"/>
  <c r="BX326" i="31"/>
  <c r="BX405" i="31"/>
  <c r="BX409" i="31"/>
  <c r="BX413" i="31"/>
  <c r="BX681" i="31"/>
  <c r="BX711" i="31"/>
  <c r="BX731" i="31"/>
  <c r="BX751" i="31"/>
  <c r="BX763" i="31"/>
  <c r="BX767" i="31"/>
  <c r="BY677" i="31"/>
  <c r="BY681" i="31"/>
  <c r="BY685" i="31"/>
  <c r="BY693" i="31"/>
  <c r="BY707" i="31"/>
  <c r="BY715" i="31"/>
  <c r="BY731" i="31"/>
  <c r="BY747" i="31"/>
  <c r="BY751" i="31"/>
  <c r="BY763" i="31"/>
  <c r="BY767" i="31"/>
  <c r="BY545" i="31"/>
  <c r="BX678" i="31"/>
  <c r="BX682" i="31"/>
  <c r="BX686" i="31"/>
  <c r="BX690" i="31"/>
  <c r="BX694" i="31"/>
  <c r="BX700" i="31"/>
  <c r="BX704" i="31"/>
  <c r="BX708" i="31"/>
  <c r="BX712" i="31"/>
  <c r="BX716" i="31"/>
  <c r="BX720" i="31"/>
  <c r="BX724" i="31"/>
  <c r="BX728" i="31"/>
  <c r="BX732" i="31"/>
  <c r="BX744" i="31"/>
  <c r="BX748" i="31"/>
  <c r="BX752" i="31"/>
  <c r="BX760" i="31"/>
  <c r="BX764" i="31"/>
  <c r="BY298" i="31"/>
  <c r="BX302" i="31"/>
  <c r="BX306" i="31"/>
  <c r="BY313" i="31"/>
  <c r="BY317" i="31"/>
  <c r="BY321" i="31"/>
  <c r="BY330" i="31"/>
  <c r="BY334" i="31"/>
  <c r="BY338" i="31"/>
  <c r="BY342" i="31"/>
  <c r="BX477" i="31"/>
  <c r="BY678" i="31"/>
  <c r="BY682" i="31"/>
  <c r="BY694" i="31"/>
  <c r="BY704" i="31"/>
  <c r="BY728" i="31"/>
  <c r="BY740" i="31"/>
  <c r="BY744" i="31"/>
  <c r="BY748" i="31"/>
  <c r="BY752" i="31"/>
  <c r="BY760" i="31"/>
  <c r="BY566" i="31"/>
  <c r="BX318" i="31"/>
  <c r="BX324" i="31"/>
  <c r="BX683" i="31"/>
  <c r="BX687" i="31"/>
  <c r="BX691" i="31"/>
  <c r="BX695" i="31"/>
  <c r="BX701" i="31"/>
  <c r="BX705" i="31"/>
  <c r="BX713" i="31"/>
  <c r="BX717" i="31"/>
  <c r="BX721" i="31"/>
  <c r="BX725" i="31"/>
  <c r="BX733" i="31"/>
  <c r="BX741" i="31"/>
  <c r="BX745" i="31"/>
  <c r="BX753" i="31"/>
  <c r="BX761" i="31"/>
  <c r="BX765" i="31"/>
  <c r="BY295" i="31"/>
  <c r="BY299" i="31"/>
  <c r="BY318" i="31"/>
  <c r="BY324" i="31"/>
  <c r="BY679" i="31"/>
  <c r="BY683" i="31"/>
  <c r="BY691" i="31"/>
  <c r="BY695" i="31"/>
  <c r="BY701" i="31"/>
  <c r="BY705" i="31"/>
  <c r="BY709" i="31"/>
  <c r="BY713" i="31"/>
  <c r="BY717" i="31"/>
  <c r="BY721" i="31"/>
  <c r="BY725" i="31"/>
  <c r="BY729" i="31"/>
  <c r="BY733" i="31"/>
  <c r="BX680" i="31"/>
  <c r="BX684" i="31"/>
  <c r="BX688" i="31"/>
  <c r="BX692" i="31"/>
  <c r="BX698" i="31"/>
  <c r="BX702" i="31"/>
  <c r="BX710" i="31"/>
  <c r="BX714" i="31"/>
  <c r="BX718" i="31"/>
  <c r="BX722" i="31"/>
  <c r="BX730" i="31"/>
  <c r="BX734" i="31"/>
  <c r="BX746" i="31"/>
  <c r="BX750" i="31"/>
  <c r="BX754" i="31"/>
  <c r="BX766" i="31"/>
  <c r="BY714" i="31"/>
  <c r="BY718" i="31"/>
  <c r="BY722" i="31"/>
  <c r="BY726" i="31"/>
  <c r="BY730" i="31"/>
  <c r="BY734" i="31"/>
  <c r="BY746" i="31"/>
  <c r="BY754" i="31"/>
  <c r="BY762" i="31"/>
  <c r="BY766" i="31"/>
  <c r="BY576" i="31"/>
  <c r="Z8" i="32"/>
  <c r="AE7" i="32"/>
  <c r="Y8" i="32"/>
  <c r="H9" i="32"/>
  <c r="Z7" i="32"/>
  <c r="T10" i="32"/>
  <c r="G9" i="32"/>
  <c r="AE417" i="32"/>
  <c r="AL193" i="32"/>
  <c r="AE9" i="32"/>
  <c r="AF9" i="32"/>
  <c r="M10" i="32"/>
  <c r="AF8" i="32"/>
  <c r="AF7" i="32"/>
  <c r="H10" i="32"/>
  <c r="Y7" i="32"/>
  <c r="N10" i="32"/>
  <c r="T7" i="32"/>
  <c r="H8" i="32"/>
  <c r="N9" i="32"/>
  <c r="M9" i="32"/>
  <c r="G8" i="32"/>
  <c r="G10" i="32"/>
  <c r="S7" i="32"/>
  <c r="AE8" i="32"/>
  <c r="T417" i="32"/>
  <c r="S417" i="32"/>
  <c r="Y417" i="32"/>
  <c r="M417" i="32"/>
  <c r="N417" i="32"/>
  <c r="AF417" i="32"/>
  <c r="BY457" i="31"/>
  <c r="BY475" i="31"/>
  <c r="BY476" i="31"/>
  <c r="BY516" i="31"/>
  <c r="BY520" i="31"/>
  <c r="BY528" i="31"/>
  <c r="BY532" i="31"/>
  <c r="BY542" i="31"/>
  <c r="BY548" i="31"/>
  <c r="BY554" i="31"/>
  <c r="BY564" i="31"/>
  <c r="BY568" i="31"/>
  <c r="BY572" i="31"/>
  <c r="BY580" i="31"/>
  <c r="BY584" i="31"/>
  <c r="BY588" i="31"/>
  <c r="BY592" i="31"/>
  <c r="BY596" i="31"/>
  <c r="BY600" i="31"/>
  <c r="BY604" i="31"/>
  <c r="BY614" i="31"/>
  <c r="BY618" i="31"/>
  <c r="BY628" i="31"/>
  <c r="BX424" i="31"/>
  <c r="BX436" i="31"/>
  <c r="BX440" i="31"/>
  <c r="BX448" i="31"/>
  <c r="BX454" i="31"/>
  <c r="BX458" i="31"/>
  <c r="BX466" i="31"/>
  <c r="BX470" i="31"/>
  <c r="BX476" i="31"/>
  <c r="BX480" i="31"/>
  <c r="BX487" i="31"/>
  <c r="BX491" i="31"/>
  <c r="BX497" i="31"/>
  <c r="BX505" i="31"/>
  <c r="BX509" i="31"/>
  <c r="BX513" i="31"/>
  <c r="BX444" i="31"/>
  <c r="BX581" i="31"/>
  <c r="BX605" i="31"/>
  <c r="BX473" i="31"/>
  <c r="BX540" i="31"/>
  <c r="BY436" i="31"/>
  <c r="BY440" i="31"/>
  <c r="BY444" i="31"/>
  <c r="BY458" i="31"/>
  <c r="BY466" i="31"/>
  <c r="BY470" i="31"/>
  <c r="BY480" i="31"/>
  <c r="BY487" i="31"/>
  <c r="BY501" i="31"/>
  <c r="BY505" i="31"/>
  <c r="BY509" i="31"/>
  <c r="BY513" i="31"/>
  <c r="BX517" i="31"/>
  <c r="BX523" i="31"/>
  <c r="BX529" i="31"/>
  <c r="BX539" i="31"/>
  <c r="BX545" i="31"/>
  <c r="BX551" i="31"/>
  <c r="BX555" i="31"/>
  <c r="BX561" i="31"/>
  <c r="BX565" i="31"/>
  <c r="BX573" i="31"/>
  <c r="BX577" i="31"/>
  <c r="BX585" i="31"/>
  <c r="BX589" i="31"/>
  <c r="BX593" i="31"/>
  <c r="BX597" i="31"/>
  <c r="BX601" i="31"/>
  <c r="BX609" i="31"/>
  <c r="BX615" i="31"/>
  <c r="BX621" i="31"/>
  <c r="BX625" i="31"/>
  <c r="BY424" i="31"/>
  <c r="BY448" i="31"/>
  <c r="BY491" i="31"/>
  <c r="BY597" i="31"/>
  <c r="BY601" i="31"/>
  <c r="BY615" i="31"/>
  <c r="BY459" i="31"/>
  <c r="BX612" i="31"/>
  <c r="BY517" i="31"/>
  <c r="BY523" i="31"/>
  <c r="BY529" i="31"/>
  <c r="BY533" i="31"/>
  <c r="BY539" i="31"/>
  <c r="BY551" i="31"/>
  <c r="BY561" i="31"/>
  <c r="BY565" i="31"/>
  <c r="BY569" i="31"/>
  <c r="BY573" i="31"/>
  <c r="BY577" i="31"/>
  <c r="BY581" i="31"/>
  <c r="BY585" i="31"/>
  <c r="BY589" i="31"/>
  <c r="BY605" i="31"/>
  <c r="BY609" i="31"/>
  <c r="BY621" i="31"/>
  <c r="BY625" i="31"/>
  <c r="BY593" i="31"/>
  <c r="BY606" i="31"/>
  <c r="BX431" i="31"/>
  <c r="BX437" i="31"/>
  <c r="BX441" i="31"/>
  <c r="BX449" i="31"/>
  <c r="BX455" i="31"/>
  <c r="BX459" i="31"/>
  <c r="BX467" i="31"/>
  <c r="BX484" i="31"/>
  <c r="BX492" i="31"/>
  <c r="BX498" i="31"/>
  <c r="BX502" i="31"/>
  <c r="BX510" i="31"/>
  <c r="BX514" i="31"/>
  <c r="AH522" i="31"/>
  <c r="BX518" i="31"/>
  <c r="BX445" i="31"/>
  <c r="BX488" i="31"/>
  <c r="BX546" i="31"/>
  <c r="BX495" i="31"/>
  <c r="BX499" i="31"/>
  <c r="BX507" i="31"/>
  <c r="BX511" i="31"/>
  <c r="BX547" i="31"/>
  <c r="BY431" i="31"/>
  <c r="BY445" i="31"/>
  <c r="BY449" i="31"/>
  <c r="BY455" i="31"/>
  <c r="BY473" i="31"/>
  <c r="BY477" i="31"/>
  <c r="BY488" i="31"/>
  <c r="BY492" i="31"/>
  <c r="BY498" i="31"/>
  <c r="BY502" i="31"/>
  <c r="BY506" i="31"/>
  <c r="BY510" i="31"/>
  <c r="BX530" i="31"/>
  <c r="BX534" i="31"/>
  <c r="BX552" i="31"/>
  <c r="BX562" i="31"/>
  <c r="BX566" i="31"/>
  <c r="BX570" i="31"/>
  <c r="BX574" i="31"/>
  <c r="BX578" i="31"/>
  <c r="BX582" i="31"/>
  <c r="BX590" i="31"/>
  <c r="BX594" i="31"/>
  <c r="BX598" i="31"/>
  <c r="BX602" i="31"/>
  <c r="BX606" i="31"/>
  <c r="BX616" i="31"/>
  <c r="BX622" i="31"/>
  <c r="BX626" i="31"/>
  <c r="BY555" i="31"/>
  <c r="BX586" i="31"/>
  <c r="BX556" i="31"/>
  <c r="BY514" i="31"/>
  <c r="BY518" i="31"/>
  <c r="BY437" i="31"/>
  <c r="BY441" i="31"/>
  <c r="BY552" i="31"/>
  <c r="BY485" i="31"/>
  <c r="BY507" i="31"/>
  <c r="BY515" i="31"/>
  <c r="BY519" i="31"/>
  <c r="BY547" i="31"/>
  <c r="BY553" i="31"/>
  <c r="BY557" i="31"/>
  <c r="BX571" i="31"/>
  <c r="BX591" i="31"/>
  <c r="BX595" i="31"/>
  <c r="BX623" i="31"/>
  <c r="BY524" i="31"/>
  <c r="BY530" i="31"/>
  <c r="BY534" i="31"/>
  <c r="BY546" i="31"/>
  <c r="BY556" i="31"/>
  <c r="BY562" i="31"/>
  <c r="BY570" i="31"/>
  <c r="BY574" i="31"/>
  <c r="BY582" i="31"/>
  <c r="BY586" i="31"/>
  <c r="BY590" i="31"/>
  <c r="BY594" i="31"/>
  <c r="BY598" i="31"/>
  <c r="BY602" i="31"/>
  <c r="BY612" i="31"/>
  <c r="BY616" i="31"/>
  <c r="BY622" i="31"/>
  <c r="BY626" i="31"/>
  <c r="BY567" i="31"/>
  <c r="BY571" i="31"/>
  <c r="BY587" i="31"/>
  <c r="BY623" i="31"/>
  <c r="BX432" i="31"/>
  <c r="BX446" i="31"/>
  <c r="BX450" i="31"/>
  <c r="BX456" i="31"/>
  <c r="BX478" i="31"/>
  <c r="BX485" i="31"/>
  <c r="BX489" i="31"/>
  <c r="BX503" i="31"/>
  <c r="BX474" i="31"/>
  <c r="BX438" i="31"/>
  <c r="BX442" i="31"/>
  <c r="BX468" i="31"/>
  <c r="BX553" i="31"/>
  <c r="BX557" i="31"/>
  <c r="BX486" i="31"/>
  <c r="BY432" i="31"/>
  <c r="BY438" i="31"/>
  <c r="BY442" i="31"/>
  <c r="BY446" i="31"/>
  <c r="BY450" i="31"/>
  <c r="BY456" i="31"/>
  <c r="BY462" i="31"/>
  <c r="BY468" i="31"/>
  <c r="BY474" i="31"/>
  <c r="BY489" i="31"/>
  <c r="BY495" i="31"/>
  <c r="BY499" i="31"/>
  <c r="BY503" i="31"/>
  <c r="BX519" i="31"/>
  <c r="BX525" i="31"/>
  <c r="BX531" i="31"/>
  <c r="BX537" i="31"/>
  <c r="BX541" i="31"/>
  <c r="BX563" i="31"/>
  <c r="BX567" i="31"/>
  <c r="BX575" i="31"/>
  <c r="BX579" i="31"/>
  <c r="BX583" i="31"/>
  <c r="BX587" i="31"/>
  <c r="BX599" i="31"/>
  <c r="BX603" i="31"/>
  <c r="BX607" i="31"/>
  <c r="BX613" i="31"/>
  <c r="BX617" i="31"/>
  <c r="BX627" i="31"/>
  <c r="BY525" i="31"/>
  <c r="BY531" i="31"/>
  <c r="BS536" i="31"/>
  <c r="BY541" i="31"/>
  <c r="BY563" i="31"/>
  <c r="BY575" i="31"/>
  <c r="BY579" i="31"/>
  <c r="BY591" i="31"/>
  <c r="BY595" i="31"/>
  <c r="BY599" i="31"/>
  <c r="BY613" i="31"/>
  <c r="BY617" i="31"/>
  <c r="BY627" i="31"/>
  <c r="BY583" i="31"/>
  <c r="BY603" i="31"/>
  <c r="BY607" i="31"/>
  <c r="V611" i="31"/>
  <c r="BY478" i="31"/>
  <c r="BY624" i="31"/>
  <c r="BX427" i="31"/>
  <c r="BX435" i="31"/>
  <c r="BX439" i="31"/>
  <c r="BX443" i="31"/>
  <c r="BX447" i="31"/>
  <c r="BX457" i="31"/>
  <c r="BX463" i="31"/>
  <c r="BX469" i="31"/>
  <c r="BX475" i="31"/>
  <c r="BX479" i="31"/>
  <c r="BX496" i="31"/>
  <c r="BX500" i="31"/>
  <c r="BX504" i="31"/>
  <c r="BX508" i="31"/>
  <c r="BX512" i="31"/>
  <c r="BX564" i="31"/>
  <c r="BX584" i="31"/>
  <c r="BY427" i="31"/>
  <c r="BY435" i="31"/>
  <c r="BY439" i="31"/>
  <c r="BY443" i="31"/>
  <c r="BY447" i="31"/>
  <c r="BY453" i="31"/>
  <c r="BY463" i="31"/>
  <c r="BY469" i="31"/>
  <c r="BY479" i="31"/>
  <c r="BY490" i="31"/>
  <c r="BY496" i="31"/>
  <c r="BY500" i="31"/>
  <c r="BY504" i="31"/>
  <c r="BY508" i="31"/>
  <c r="BY512" i="31"/>
  <c r="BX516" i="31"/>
  <c r="BX520" i="31"/>
  <c r="BX528" i="31"/>
  <c r="BX532" i="31"/>
  <c r="BX542" i="31"/>
  <c r="BX548" i="31"/>
  <c r="BX554" i="31"/>
  <c r="BX568" i="31"/>
  <c r="BX572" i="31"/>
  <c r="BX576" i="31"/>
  <c r="BX580" i="31"/>
  <c r="BX588" i="31"/>
  <c r="BX592" i="31"/>
  <c r="BX596" i="31"/>
  <c r="BX604" i="31"/>
  <c r="BX614" i="31"/>
  <c r="BX618" i="31"/>
  <c r="BX624" i="31"/>
  <c r="BX628" i="31"/>
  <c r="AZ611" i="31"/>
  <c r="BG611" i="31"/>
  <c r="BY578" i="31"/>
  <c r="BX569" i="31"/>
  <c r="AU671" i="31"/>
  <c r="BS544" i="31"/>
  <c r="BM544" i="31"/>
  <c r="BY540" i="31"/>
  <c r="BY537" i="31"/>
  <c r="BX538" i="31"/>
  <c r="BY538" i="31"/>
  <c r="BX533" i="31"/>
  <c r="AT536" i="31"/>
  <c r="AU536" i="31"/>
  <c r="AI536" i="31"/>
  <c r="AC522" i="31"/>
  <c r="BX524" i="31"/>
  <c r="BR522" i="31"/>
  <c r="BS522" i="31"/>
  <c r="AU527" i="31"/>
  <c r="BY486" i="31"/>
  <c r="BX490" i="31"/>
  <c r="BX506" i="31"/>
  <c r="BY497" i="31"/>
  <c r="BG472" i="31"/>
  <c r="V465" i="31"/>
  <c r="BR461" i="31"/>
  <c r="W461" i="31"/>
  <c r="BX462" i="31"/>
  <c r="AZ461" i="31"/>
  <c r="BA461" i="31"/>
  <c r="BG465" i="31"/>
  <c r="AC461" i="31"/>
  <c r="BF461" i="31"/>
  <c r="BM461" i="31"/>
  <c r="BS461" i="31"/>
  <c r="AB452" i="31"/>
  <c r="AZ452" i="31"/>
  <c r="BX635" i="31"/>
  <c r="BX643" i="31"/>
  <c r="BX647" i="31"/>
  <c r="BX651" i="31"/>
  <c r="BX655" i="31"/>
  <c r="BX659" i="31"/>
  <c r="BX665" i="31"/>
  <c r="BY635" i="31"/>
  <c r="BY639" i="31"/>
  <c r="BY643" i="31"/>
  <c r="BY647" i="31"/>
  <c r="BY651" i="31"/>
  <c r="BY655" i="31"/>
  <c r="BY659" i="31"/>
  <c r="BY665" i="31"/>
  <c r="BY638" i="31"/>
  <c r="BX639" i="31"/>
  <c r="BX640" i="31"/>
  <c r="BX644" i="31"/>
  <c r="BX660" i="31"/>
  <c r="BX666" i="31"/>
  <c r="BY636" i="31"/>
  <c r="BY640" i="31"/>
  <c r="BY644" i="31"/>
  <c r="BY648" i="31"/>
  <c r="BY652" i="31"/>
  <c r="BY656" i="31"/>
  <c r="BY660" i="31"/>
  <c r="BY666" i="31"/>
  <c r="BA662" i="31"/>
  <c r="AN662" i="31"/>
  <c r="BX636" i="31"/>
  <c r="BX652" i="31"/>
  <c r="BX656" i="31"/>
  <c r="BX637" i="31"/>
  <c r="BX641" i="31"/>
  <c r="BX645" i="31"/>
  <c r="BX653" i="31"/>
  <c r="BX657" i="31"/>
  <c r="BX664" i="31"/>
  <c r="BY637" i="31"/>
  <c r="BY641" i="31"/>
  <c r="BY649" i="31"/>
  <c r="BY653" i="31"/>
  <c r="BY657" i="31"/>
  <c r="BY663" i="31"/>
  <c r="BY664" i="31"/>
  <c r="BX649" i="31"/>
  <c r="BX638" i="31"/>
  <c r="BX642" i="31"/>
  <c r="BX646" i="31"/>
  <c r="BX650" i="31"/>
  <c r="BX654" i="31"/>
  <c r="BX658" i="31"/>
  <c r="BY645" i="31"/>
  <c r="BY642" i="31"/>
  <c r="BY646" i="31"/>
  <c r="BY650" i="31"/>
  <c r="BY654" i="31"/>
  <c r="BY658" i="31"/>
  <c r="BM662" i="31"/>
  <c r="BX663" i="31"/>
  <c r="Q662" i="31"/>
  <c r="BL662" i="31"/>
  <c r="BX648" i="31"/>
  <c r="BX693" i="31"/>
  <c r="BY687" i="31"/>
  <c r="BY689" i="31"/>
  <c r="BX706" i="31"/>
  <c r="BY741" i="31"/>
  <c r="AZ759" i="31"/>
  <c r="BY404" i="31"/>
  <c r="BY408" i="31"/>
  <c r="BY412" i="31"/>
  <c r="BY413" i="31"/>
  <c r="BX410" i="31"/>
  <c r="BY406" i="31"/>
  <c r="BY410" i="31"/>
  <c r="BY414" i="31"/>
  <c r="BX407" i="31"/>
  <c r="BY405" i="31"/>
  <c r="BY411" i="31"/>
  <c r="BY409" i="31"/>
  <c r="BX406" i="31"/>
  <c r="BX411" i="31"/>
  <c r="BX415" i="31"/>
  <c r="BY415" i="31"/>
  <c r="BY407" i="31"/>
  <c r="BX404" i="31"/>
  <c r="BX408" i="31"/>
  <c r="BX412" i="31"/>
  <c r="BX414" i="31"/>
  <c r="BY375" i="31"/>
  <c r="BX373" i="31"/>
  <c r="BX400" i="31"/>
  <c r="BY380" i="31"/>
  <c r="BX368" i="31"/>
  <c r="BX388" i="31"/>
  <c r="BY392" i="31"/>
  <c r="BY382" i="31"/>
  <c r="BY398" i="31"/>
  <c r="BY372" i="31"/>
  <c r="BY396" i="31"/>
  <c r="BX376" i="31"/>
  <c r="BX392" i="31"/>
  <c r="BY385" i="31"/>
  <c r="BX369" i="31"/>
  <c r="BX377" i="31"/>
  <c r="BX381" i="31"/>
  <c r="BX385" i="31"/>
  <c r="BX389" i="31"/>
  <c r="BX393" i="31"/>
  <c r="BX397" i="31"/>
  <c r="BX401" i="31"/>
  <c r="BX372" i="31"/>
  <c r="BX384" i="31"/>
  <c r="BY368" i="31"/>
  <c r="BY376" i="31"/>
  <c r="BY399" i="31"/>
  <c r="BX370" i="31"/>
  <c r="BX395" i="31"/>
  <c r="BX383" i="31"/>
  <c r="BY369" i="31"/>
  <c r="BY373" i="31"/>
  <c r="BY377" i="31"/>
  <c r="BY381" i="31"/>
  <c r="BY389" i="31"/>
  <c r="BY393" i="31"/>
  <c r="BY397" i="31"/>
  <c r="BX386" i="31"/>
  <c r="BY383" i="31"/>
  <c r="BX380" i="31"/>
  <c r="BY384" i="31"/>
  <c r="BY400" i="31"/>
  <c r="BY370" i="31"/>
  <c r="BY386" i="31"/>
  <c r="BX374" i="31"/>
  <c r="BX378" i="31"/>
  <c r="BX382" i="31"/>
  <c r="BX390" i="31"/>
  <c r="BX394" i="31"/>
  <c r="BX398" i="31"/>
  <c r="BY374" i="31"/>
  <c r="BY378" i="31"/>
  <c r="BY390" i="31"/>
  <c r="BY394" i="31"/>
  <c r="BX371" i="31"/>
  <c r="BX375" i="31"/>
  <c r="BX379" i="31"/>
  <c r="BX387" i="31"/>
  <c r="BX391" i="31"/>
  <c r="BX399" i="31"/>
  <c r="BY371" i="31"/>
  <c r="BY379" i="31"/>
  <c r="BY387" i="31"/>
  <c r="BY391" i="31"/>
  <c r="BY395" i="31"/>
  <c r="BX396" i="31"/>
  <c r="BY401" i="31"/>
  <c r="BY388" i="31"/>
  <c r="AI323" i="31"/>
  <c r="BX335" i="31"/>
  <c r="BY333" i="31"/>
  <c r="BY337" i="31"/>
  <c r="BY341" i="31"/>
  <c r="BY345" i="31"/>
  <c r="BY349" i="31"/>
  <c r="BX254" i="31"/>
  <c r="BY331" i="31"/>
  <c r="BY279" i="31"/>
  <c r="BX330" i="31"/>
  <c r="BX334" i="31"/>
  <c r="BX338" i="31"/>
  <c r="BX342" i="31"/>
  <c r="BX346" i="31"/>
  <c r="BX350" i="31"/>
  <c r="BY290" i="31"/>
  <c r="BX332" i="31"/>
  <c r="BX331" i="31"/>
  <c r="BX339" i="31"/>
  <c r="BX343" i="31"/>
  <c r="BX347" i="31"/>
  <c r="BX351" i="31"/>
  <c r="BY242" i="31"/>
  <c r="BY335" i="31"/>
  <c r="BY339" i="31"/>
  <c r="BY343" i="31"/>
  <c r="BY347" i="31"/>
  <c r="BY351" i="31"/>
  <c r="BY350" i="31"/>
  <c r="BX336" i="31"/>
  <c r="BX340" i="31"/>
  <c r="BX344" i="31"/>
  <c r="BX348" i="31"/>
  <c r="BY291" i="31"/>
  <c r="BY332" i="31"/>
  <c r="BY336" i="31"/>
  <c r="BY340" i="31"/>
  <c r="BY344" i="31"/>
  <c r="BY348" i="31"/>
  <c r="BY346" i="31"/>
  <c r="BX333" i="31"/>
  <c r="BX337" i="31"/>
  <c r="BX341" i="31"/>
  <c r="BX349" i="31"/>
  <c r="BY355" i="31"/>
  <c r="BX356" i="31"/>
  <c r="BY356" i="31"/>
  <c r="BX354" i="31"/>
  <c r="BY359" i="31"/>
  <c r="BX358" i="31"/>
  <c r="BX357" i="31"/>
  <c r="BY354" i="31"/>
  <c r="BY358" i="31"/>
  <c r="BY357" i="31"/>
  <c r="BX355" i="31"/>
  <c r="BX359" i="31"/>
  <c r="AN353" i="31"/>
  <c r="AN329" i="31" s="1"/>
  <c r="AB323" i="31"/>
  <c r="BA323" i="31"/>
  <c r="AO323" i="31"/>
  <c r="BX198" i="31"/>
  <c r="BY160" i="31"/>
  <c r="BY176" i="31"/>
  <c r="BY180" i="31"/>
  <c r="BY184" i="31"/>
  <c r="BY188" i="31"/>
  <c r="BY198" i="31"/>
  <c r="BY204" i="31"/>
  <c r="BY214" i="31"/>
  <c r="BY173" i="31"/>
  <c r="BY215" i="31"/>
  <c r="BY171" i="31"/>
  <c r="BY182" i="31"/>
  <c r="BY165" i="31"/>
  <c r="BY211" i="31"/>
  <c r="BY168" i="31"/>
  <c r="BY172" i="31"/>
  <c r="BX161" i="31"/>
  <c r="BX173" i="31"/>
  <c r="BX177" i="31"/>
  <c r="BX181" i="31"/>
  <c r="BX185" i="31"/>
  <c r="BX189" i="31"/>
  <c r="BX195" i="31"/>
  <c r="BX199" i="31"/>
  <c r="BX205" i="31"/>
  <c r="BX211" i="31"/>
  <c r="BX215" i="31"/>
  <c r="BY195" i="31"/>
  <c r="BY199" i="31"/>
  <c r="BY169" i="31"/>
  <c r="BY189" i="31"/>
  <c r="BY205" i="31"/>
  <c r="BY185" i="31"/>
  <c r="BX166" i="31"/>
  <c r="BX170" i="31"/>
  <c r="BX174" i="31"/>
  <c r="BX182" i="31"/>
  <c r="BX190" i="31"/>
  <c r="BX196" i="31"/>
  <c r="BX200" i="31"/>
  <c r="BX208" i="31"/>
  <c r="BX212" i="31"/>
  <c r="BX210" i="31"/>
  <c r="BY162" i="31"/>
  <c r="BY170" i="31"/>
  <c r="BY174" i="31"/>
  <c r="BY178" i="31"/>
  <c r="BY186" i="31"/>
  <c r="BY190" i="31"/>
  <c r="BY196" i="31"/>
  <c r="BY200" i="31"/>
  <c r="BY208" i="31"/>
  <c r="BY212" i="31"/>
  <c r="BX162" i="31"/>
  <c r="BX178" i="31"/>
  <c r="BX186" i="31"/>
  <c r="BY210" i="31"/>
  <c r="BX163" i="31"/>
  <c r="BX167" i="31"/>
  <c r="BX171" i="31"/>
  <c r="BX179" i="31"/>
  <c r="BX183" i="31"/>
  <c r="BX187" i="31"/>
  <c r="BX197" i="31"/>
  <c r="BX203" i="31"/>
  <c r="BX209" i="31"/>
  <c r="BX213" i="31"/>
  <c r="BX165" i="31"/>
  <c r="BX169" i="31"/>
  <c r="BY163" i="31"/>
  <c r="BY167" i="31"/>
  <c r="BY175" i="31"/>
  <c r="BY179" i="31"/>
  <c r="BY183" i="31"/>
  <c r="BY187" i="31"/>
  <c r="BY197" i="31"/>
  <c r="BY209" i="31"/>
  <c r="BX175" i="31"/>
  <c r="BY129" i="31"/>
  <c r="BY203" i="31"/>
  <c r="BY213" i="31"/>
  <c r="BX160" i="31"/>
  <c r="BX164" i="31"/>
  <c r="BX168" i="31"/>
  <c r="BX172" i="31"/>
  <c r="BX176" i="31"/>
  <c r="BX180" i="31"/>
  <c r="BX184" i="31"/>
  <c r="BX188" i="31"/>
  <c r="BX194" i="31"/>
  <c r="BX204" i="31"/>
  <c r="BX214" i="31"/>
  <c r="BL207" i="31"/>
  <c r="AH207" i="31"/>
  <c r="AB207" i="31"/>
  <c r="BS202" i="31"/>
  <c r="BY166" i="31"/>
  <c r="BA114" i="31"/>
  <c r="BX81" i="31"/>
  <c r="BX85" i="31"/>
  <c r="BX97" i="31"/>
  <c r="BX101" i="31"/>
  <c r="BX23" i="31"/>
  <c r="BY81" i="31"/>
  <c r="BY85" i="31"/>
  <c r="BY97" i="31"/>
  <c r="BY101" i="31"/>
  <c r="BY109" i="31"/>
  <c r="BX80" i="31"/>
  <c r="BX92" i="31"/>
  <c r="BX96" i="31"/>
  <c r="BX108" i="31"/>
  <c r="BX78" i="31"/>
  <c r="BX82" i="31"/>
  <c r="BX86" i="31"/>
  <c r="BX90" i="31"/>
  <c r="BX94" i="31"/>
  <c r="BX98" i="31"/>
  <c r="BX102" i="31"/>
  <c r="BX106" i="31"/>
  <c r="BX110" i="31"/>
  <c r="BY80" i="31"/>
  <c r="BY92" i="31"/>
  <c r="BY96" i="31"/>
  <c r="BY108" i="31"/>
  <c r="BY78" i="31"/>
  <c r="BY82" i="31"/>
  <c r="BY90" i="31"/>
  <c r="BY94" i="31"/>
  <c r="BY98" i="31"/>
  <c r="BY106" i="31"/>
  <c r="BY110" i="31"/>
  <c r="BY86" i="31"/>
  <c r="BY102" i="31"/>
  <c r="BX83" i="31"/>
  <c r="BX99" i="31"/>
  <c r="BX51" i="31"/>
  <c r="BX89" i="31"/>
  <c r="BX93" i="31"/>
  <c r="BX105" i="31"/>
  <c r="BX109" i="31"/>
  <c r="BX79" i="31"/>
  <c r="BX87" i="31"/>
  <c r="BX91" i="31"/>
  <c r="BX95" i="31"/>
  <c r="BX103" i="31"/>
  <c r="BX107" i="31"/>
  <c r="BY89" i="31"/>
  <c r="BY93" i="31"/>
  <c r="BY105" i="31"/>
  <c r="BY79" i="31"/>
  <c r="BY83" i="31"/>
  <c r="BY87" i="31"/>
  <c r="BY91" i="31"/>
  <c r="BY95" i="31"/>
  <c r="BY99" i="31"/>
  <c r="BY103" i="31"/>
  <c r="BY107" i="31"/>
  <c r="BY65" i="31"/>
  <c r="BX75" i="31"/>
  <c r="BX84" i="31"/>
  <c r="BX88" i="31"/>
  <c r="BX100" i="31"/>
  <c r="BX104" i="31"/>
  <c r="BY84" i="31"/>
  <c r="BY88" i="31"/>
  <c r="BY100" i="31"/>
  <c r="BY104" i="31"/>
  <c r="BX39" i="31"/>
  <c r="BM114" i="31"/>
  <c r="K522" i="31"/>
  <c r="K121" i="31"/>
  <c r="Q522" i="31"/>
  <c r="P121" i="31"/>
  <c r="J114" i="31"/>
  <c r="J465" i="31"/>
  <c r="J461" i="31"/>
  <c r="J202" i="31"/>
  <c r="K202" i="31"/>
  <c r="W121" i="31"/>
  <c r="W114" i="31"/>
  <c r="K527" i="31"/>
  <c r="P662" i="31"/>
  <c r="V353" i="31"/>
  <c r="V329" i="31" s="1"/>
  <c r="V461" i="31"/>
  <c r="V271" i="31"/>
  <c r="AC77" i="31"/>
  <c r="AB114" i="31"/>
  <c r="AB121" i="31"/>
  <c r="AC114" i="31"/>
  <c r="AB403" i="31"/>
  <c r="AC536" i="31"/>
  <c r="AH121" i="31"/>
  <c r="W620" i="31"/>
  <c r="AC192" i="31"/>
  <c r="AB202" i="31"/>
  <c r="AB662" i="31"/>
  <c r="V192" i="31"/>
  <c r="W323" i="31"/>
  <c r="V544" i="31"/>
  <c r="AC202" i="31"/>
  <c r="AC527" i="31"/>
  <c r="AB192" i="31"/>
  <c r="AB461" i="31"/>
  <c r="AO367" i="31"/>
  <c r="AO461" i="31"/>
  <c r="AH271" i="31"/>
  <c r="AI419" i="31"/>
  <c r="AN114" i="31"/>
  <c r="AN202" i="31"/>
  <c r="AO419" i="31"/>
  <c r="AI452" i="31"/>
  <c r="AN207" i="31"/>
  <c r="AI403" i="31"/>
  <c r="AH662" i="31"/>
  <c r="AO207" i="31"/>
  <c r="AH452" i="31"/>
  <c r="AI611" i="31"/>
  <c r="AO202" i="31"/>
  <c r="AO465" i="31"/>
  <c r="AI662" i="31"/>
  <c r="AI461" i="31"/>
  <c r="AO192" i="31"/>
  <c r="AT121" i="31"/>
  <c r="AT434" i="31"/>
  <c r="AT452" i="31"/>
  <c r="AU121" i="31"/>
  <c r="AU522" i="31"/>
  <c r="AU192" i="31"/>
  <c r="AZ114" i="31"/>
  <c r="AZ207" i="31"/>
  <c r="AO544" i="31"/>
  <c r="AT611" i="31"/>
  <c r="AT472" i="31"/>
  <c r="AO522" i="31"/>
  <c r="AT323" i="31"/>
  <c r="AO671" i="31"/>
  <c r="AU353" i="31"/>
  <c r="AU329" i="31" s="1"/>
  <c r="AZ192" i="31"/>
  <c r="BA527" i="31"/>
  <c r="AZ662" i="31"/>
  <c r="BF611" i="31"/>
  <c r="BA192" i="31"/>
  <c r="BG671" i="31"/>
  <c r="BF494" i="31"/>
  <c r="BF662" i="31"/>
  <c r="BG323" i="31"/>
  <c r="AZ323" i="31"/>
  <c r="BA465" i="31"/>
  <c r="BF114" i="31"/>
  <c r="BG367" i="31"/>
  <c r="BF472" i="31"/>
  <c r="BS323" i="31"/>
  <c r="BG461" i="31"/>
  <c r="BL114" i="31"/>
  <c r="BL121" i="31"/>
  <c r="BL353" i="31"/>
  <c r="BL329" i="31" s="1"/>
  <c r="BM452" i="31"/>
  <c r="BM536" i="31"/>
  <c r="BS192" i="31"/>
  <c r="BS114" i="31"/>
  <c r="BL202" i="31"/>
  <c r="BM323" i="31"/>
  <c r="BM403" i="31"/>
  <c r="BL759" i="31"/>
  <c r="BM367" i="31"/>
  <c r="BL461" i="31"/>
  <c r="BL522" i="31"/>
  <c r="BR323" i="31"/>
  <c r="BM527" i="31"/>
  <c r="BS671" i="31"/>
  <c r="BS620" i="31"/>
  <c r="CA193" i="31"/>
  <c r="CB193" i="31"/>
  <c r="BS159" i="31"/>
  <c r="BS634" i="31"/>
  <c r="BS77" i="31"/>
  <c r="BS465" i="31"/>
  <c r="BS207" i="31"/>
  <c r="BS121" i="31"/>
  <c r="BS403" i="31"/>
  <c r="BS611" i="31"/>
  <c r="BS662" i="31"/>
  <c r="BS434" i="31"/>
  <c r="BS271" i="31"/>
  <c r="BR202" i="31"/>
  <c r="BR271" i="31"/>
  <c r="BR536" i="31"/>
  <c r="BR611" i="31"/>
  <c r="BR207" i="31"/>
  <c r="BR620" i="31"/>
  <c r="BR697" i="31"/>
  <c r="BR114" i="31"/>
  <c r="BR192" i="31"/>
  <c r="BR77" i="31"/>
  <c r="BR121" i="31"/>
  <c r="BM271" i="31"/>
  <c r="BM192" i="31"/>
  <c r="BM483" i="31"/>
  <c r="BM494" i="31"/>
  <c r="BM620" i="31"/>
  <c r="BM202" i="31"/>
  <c r="BM465" i="31"/>
  <c r="BM611" i="31"/>
  <c r="BM207" i="31"/>
  <c r="BM159" i="31"/>
  <c r="BM353" i="31"/>
  <c r="BM329" i="31" s="1"/>
  <c r="BM697" i="31"/>
  <c r="BM522" i="31"/>
  <c r="BM77" i="31"/>
  <c r="BM121" i="31"/>
  <c r="BM434" i="31"/>
  <c r="BL452" i="31"/>
  <c r="BM671" i="31"/>
  <c r="BL77" i="31"/>
  <c r="BL697" i="31"/>
  <c r="BL271" i="31"/>
  <c r="BL536" i="31"/>
  <c r="BL323" i="31"/>
  <c r="BL527" i="31"/>
  <c r="BL159" i="31"/>
  <c r="BL192" i="31"/>
  <c r="BL434" i="31"/>
  <c r="BL367" i="31"/>
  <c r="BG434" i="31"/>
  <c r="BG192" i="31"/>
  <c r="BG271" i="31"/>
  <c r="BG494" i="31"/>
  <c r="BG544" i="31"/>
  <c r="BG662" i="31"/>
  <c r="BG483" i="31"/>
  <c r="BG114" i="31"/>
  <c r="BG452" i="31"/>
  <c r="BG77" i="31"/>
  <c r="BG527" i="31"/>
  <c r="BF536" i="31"/>
  <c r="BF544" i="31"/>
  <c r="BF452" i="31"/>
  <c r="BF77" i="31"/>
  <c r="BF192" i="31"/>
  <c r="BF403" i="31"/>
  <c r="BF483" i="31"/>
  <c r="BA159" i="31"/>
  <c r="BA434" i="31"/>
  <c r="BA522" i="31"/>
  <c r="BA544" i="31"/>
  <c r="BA536" i="31"/>
  <c r="BA697" i="31"/>
  <c r="BA472" i="31"/>
  <c r="BA202" i="31"/>
  <c r="AZ483" i="31"/>
  <c r="AZ202" i="31"/>
  <c r="BA419" i="31"/>
  <c r="AZ353" i="31"/>
  <c r="AZ329" i="31" s="1"/>
  <c r="AZ271" i="31"/>
  <c r="AZ121" i="31"/>
  <c r="BA671" i="31"/>
  <c r="AZ522" i="31"/>
  <c r="AZ159" i="31"/>
  <c r="AZ77" i="31"/>
  <c r="AZ536" i="31"/>
  <c r="AZ367" i="31"/>
  <c r="AU77" i="31"/>
  <c r="AU662" i="31"/>
  <c r="AU159" i="31"/>
  <c r="AU465" i="31"/>
  <c r="AU323" i="31"/>
  <c r="AU494" i="31"/>
  <c r="AU202" i="31"/>
  <c r="AU207" i="31"/>
  <c r="AU759" i="31"/>
  <c r="AU114" i="31"/>
  <c r="AU452" i="31"/>
  <c r="AT77" i="31"/>
  <c r="AT353" i="31"/>
  <c r="AT329" i="31" s="1"/>
  <c r="AT465" i="31"/>
  <c r="AT207" i="31"/>
  <c r="AT662" i="31"/>
  <c r="AT202" i="31"/>
  <c r="AT461" i="31"/>
  <c r="AT522" i="31"/>
  <c r="AT527" i="31"/>
  <c r="AT620" i="31"/>
  <c r="AT494" i="31"/>
  <c r="AT367" i="31"/>
  <c r="AT114" i="31"/>
  <c r="AT544" i="31"/>
  <c r="AO77" i="31"/>
  <c r="AO434" i="31"/>
  <c r="AO662" i="31"/>
  <c r="AO697" i="31"/>
  <c r="AO271" i="31"/>
  <c r="AO114" i="31"/>
  <c r="AO121" i="31"/>
  <c r="AO403" i="31"/>
  <c r="AO527" i="31"/>
  <c r="AO159" i="31"/>
  <c r="AO494" i="31"/>
  <c r="AO620" i="31"/>
  <c r="AN159" i="31"/>
  <c r="AN465" i="31"/>
  <c r="AN452" i="31"/>
  <c r="AN536" i="31"/>
  <c r="AN634" i="31"/>
  <c r="AN461" i="31"/>
  <c r="AN522" i="31"/>
  <c r="AN77" i="31"/>
  <c r="AN323" i="31"/>
  <c r="AN483" i="31"/>
  <c r="AN192" i="31"/>
  <c r="AN494" i="31"/>
  <c r="AN121" i="31"/>
  <c r="AN611" i="31"/>
  <c r="AI483" i="31"/>
  <c r="AI207" i="31"/>
  <c r="AI192" i="31"/>
  <c r="AI527" i="31"/>
  <c r="AI114" i="31"/>
  <c r="AI465" i="31"/>
  <c r="AI77" i="31"/>
  <c r="AI759" i="31"/>
  <c r="AI494" i="31"/>
  <c r="AI271" i="31"/>
  <c r="AI434" i="31"/>
  <c r="AH159" i="31"/>
  <c r="AH323" i="31"/>
  <c r="AH483" i="31"/>
  <c r="AH202" i="31"/>
  <c r="AH461" i="31"/>
  <c r="AH472" i="31"/>
  <c r="AH536" i="31"/>
  <c r="AH114" i="31"/>
  <c r="AI671" i="31"/>
  <c r="AH77" i="31"/>
  <c r="AH192" i="31"/>
  <c r="AH759" i="31"/>
  <c r="AC403" i="31"/>
  <c r="AC662" i="31"/>
  <c r="AC434" i="31"/>
  <c r="AC419" i="31"/>
  <c r="AC494" i="31"/>
  <c r="AB536" i="31"/>
  <c r="AB759" i="31"/>
  <c r="AB77" i="31"/>
  <c r="AB353" i="31"/>
  <c r="AB329" i="31" s="1"/>
  <c r="AB434" i="31"/>
  <c r="AC671" i="31"/>
  <c r="AB494" i="31"/>
  <c r="AB522" i="31"/>
  <c r="BR159" i="31"/>
  <c r="BS367" i="31"/>
  <c r="BR403" i="31"/>
  <c r="BR434" i="31"/>
  <c r="BR544" i="31"/>
  <c r="BR452" i="31"/>
  <c r="BR483" i="31"/>
  <c r="BR494" i="31"/>
  <c r="BS697" i="31"/>
  <c r="BR353" i="31"/>
  <c r="BR329" i="31" s="1"/>
  <c r="BS483" i="31"/>
  <c r="BR527" i="31"/>
  <c r="BR634" i="31"/>
  <c r="BR759" i="31"/>
  <c r="BS527" i="31"/>
  <c r="BS759" i="31"/>
  <c r="BS353" i="31"/>
  <c r="BS329" i="31" s="1"/>
  <c r="BR367" i="31"/>
  <c r="BS452" i="31"/>
  <c r="BR472" i="31"/>
  <c r="BS494" i="31"/>
  <c r="BS419" i="31"/>
  <c r="BS472" i="31"/>
  <c r="BR465" i="31"/>
  <c r="BR662" i="31"/>
  <c r="BL494" i="31"/>
  <c r="BO417" i="31"/>
  <c r="BP417" i="31"/>
  <c r="BL472" i="31"/>
  <c r="BM634" i="31"/>
  <c r="BL403" i="31"/>
  <c r="BL611" i="31"/>
  <c r="BM419" i="31"/>
  <c r="BM472" i="31"/>
  <c r="BL465" i="31"/>
  <c r="BL483" i="31"/>
  <c r="BL620" i="31"/>
  <c r="BL634" i="31"/>
  <c r="BL544" i="31"/>
  <c r="BM759" i="31"/>
  <c r="BG121" i="31"/>
  <c r="BG159" i="31"/>
  <c r="BF202" i="31"/>
  <c r="BF367" i="31"/>
  <c r="BG202" i="31"/>
  <c r="BG207" i="31"/>
  <c r="BF353" i="31"/>
  <c r="BF329" i="31" s="1"/>
  <c r="BF207" i="31"/>
  <c r="BG419" i="31"/>
  <c r="BG403" i="31"/>
  <c r="BF121" i="31"/>
  <c r="BF159" i="31"/>
  <c r="BF271" i="31"/>
  <c r="BG353" i="31"/>
  <c r="BG329" i="31" s="1"/>
  <c r="BF434" i="31"/>
  <c r="BF527" i="31"/>
  <c r="BF465" i="31"/>
  <c r="BG522" i="31"/>
  <c r="BF697" i="31"/>
  <c r="BG697" i="31"/>
  <c r="BF634" i="31"/>
  <c r="BF620" i="31"/>
  <c r="BG536" i="31"/>
  <c r="BG759" i="31"/>
  <c r="BJ417" i="31"/>
  <c r="BG620" i="31"/>
  <c r="BF522" i="31"/>
  <c r="BG634" i="31"/>
  <c r="BF759" i="31"/>
  <c r="BA353" i="31"/>
  <c r="BA329" i="31" s="1"/>
  <c r="BA494" i="31"/>
  <c r="BA271" i="31"/>
  <c r="AZ434" i="31"/>
  <c r="AZ465" i="31"/>
  <c r="BA483" i="31"/>
  <c r="AZ527" i="31"/>
  <c r="BA452" i="31"/>
  <c r="AZ544" i="31"/>
  <c r="BA611" i="31"/>
  <c r="BA77" i="31"/>
  <c r="BA367" i="31"/>
  <c r="BA403" i="31"/>
  <c r="AZ620" i="31"/>
  <c r="BA634" i="31"/>
  <c r="AZ403" i="31"/>
  <c r="AZ472" i="31"/>
  <c r="AZ634" i="31"/>
  <c r="BA207" i="31"/>
  <c r="AZ494" i="31"/>
  <c r="AZ697" i="31"/>
  <c r="BA759" i="31"/>
  <c r="BA620" i="31"/>
  <c r="AT192" i="31"/>
  <c r="AW417" i="31"/>
  <c r="AU483" i="31"/>
  <c r="AU472" i="31"/>
  <c r="AU403" i="31"/>
  <c r="AU367" i="31"/>
  <c r="AT159" i="31"/>
  <c r="AT271" i="31"/>
  <c r="AU271" i="31"/>
  <c r="AT403" i="31"/>
  <c r="AU434" i="31"/>
  <c r="AU611" i="31"/>
  <c r="AU544" i="31"/>
  <c r="AT634" i="31"/>
  <c r="AT483" i="31"/>
  <c r="AT697" i="31"/>
  <c r="AU697" i="31"/>
  <c r="AT759" i="31"/>
  <c r="AU634" i="31"/>
  <c r="AU620" i="31"/>
  <c r="AN472" i="31"/>
  <c r="AO353" i="31"/>
  <c r="AO329" i="31" s="1"/>
  <c r="AO472" i="31"/>
  <c r="AO634" i="31"/>
  <c r="AO452" i="31"/>
  <c r="AN367" i="31"/>
  <c r="AN271" i="31"/>
  <c r="AN403" i="31"/>
  <c r="AN527" i="31"/>
  <c r="AO759" i="31"/>
  <c r="AQ417" i="31"/>
  <c r="AN434" i="31"/>
  <c r="AO483" i="31"/>
  <c r="AO536" i="31"/>
  <c r="AN544" i="31"/>
  <c r="AO611" i="31"/>
  <c r="AR417" i="31"/>
  <c r="AN620" i="31"/>
  <c r="AN697" i="31"/>
  <c r="AN759" i="31"/>
  <c r="AH494" i="31"/>
  <c r="AH353" i="31"/>
  <c r="AH329" i="31" s="1"/>
  <c r="AH367" i="31"/>
  <c r="AH465" i="31"/>
  <c r="AH611" i="31"/>
  <c r="AI634" i="31"/>
  <c r="AI353" i="31"/>
  <c r="AI329" i="31" s="1"/>
  <c r="AI121" i="31"/>
  <c r="AI159" i="31"/>
  <c r="AI202" i="31"/>
  <c r="AH697" i="31"/>
  <c r="AH403" i="31"/>
  <c r="AI472" i="31"/>
  <c r="AI697" i="31"/>
  <c r="AH544" i="31"/>
  <c r="AH620" i="31"/>
  <c r="AI544" i="31"/>
  <c r="AI620" i="31"/>
  <c r="AH634" i="31"/>
  <c r="AI367" i="31"/>
  <c r="AH434" i="31"/>
  <c r="AH527" i="31"/>
  <c r="AC207" i="31"/>
  <c r="AB271" i="31"/>
  <c r="AC271" i="31"/>
  <c r="AC121" i="31"/>
  <c r="AB159" i="31"/>
  <c r="AC159" i="31"/>
  <c r="AB367" i="31"/>
  <c r="AB465" i="31"/>
  <c r="AC452" i="31"/>
  <c r="AC323" i="31"/>
  <c r="AB620" i="31"/>
  <c r="AC353" i="31"/>
  <c r="AC329" i="31" s="1"/>
  <c r="AB472" i="31"/>
  <c r="AB544" i="31"/>
  <c r="AC620" i="31"/>
  <c r="AC472" i="31"/>
  <c r="AC544" i="31"/>
  <c r="AC465" i="31"/>
  <c r="AB527" i="31"/>
  <c r="AC611" i="31"/>
  <c r="AB634" i="31"/>
  <c r="AC367" i="31"/>
  <c r="AC634" i="31"/>
  <c r="AB697" i="31"/>
  <c r="AC759" i="31"/>
  <c r="AC483" i="31"/>
  <c r="AB483" i="31"/>
  <c r="AB611" i="31"/>
  <c r="AC697" i="31"/>
  <c r="W472" i="31"/>
  <c r="W544" i="31"/>
  <c r="W662" i="31"/>
  <c r="W271" i="31"/>
  <c r="W207" i="31"/>
  <c r="W419" i="31"/>
  <c r="W77" i="31"/>
  <c r="W192" i="31"/>
  <c r="W202" i="31"/>
  <c r="W159" i="31"/>
  <c r="W527" i="31"/>
  <c r="W465" i="31"/>
  <c r="W634" i="31"/>
  <c r="V452" i="31"/>
  <c r="V77" i="31"/>
  <c r="V114" i="31"/>
  <c r="V536" i="31"/>
  <c r="V620" i="31"/>
  <c r="V121" i="31"/>
  <c r="V522" i="31"/>
  <c r="V202" i="31"/>
  <c r="V434" i="31"/>
  <c r="V527" i="31"/>
  <c r="V323" i="31"/>
  <c r="V494" i="31"/>
  <c r="V759" i="31"/>
  <c r="V159" i="31"/>
  <c r="V207" i="31"/>
  <c r="W367" i="31"/>
  <c r="W403" i="31"/>
  <c r="W494" i="31"/>
  <c r="W353" i="31"/>
  <c r="W329" i="31" s="1"/>
  <c r="V483" i="31"/>
  <c r="W452" i="31"/>
  <c r="V403" i="31"/>
  <c r="V634" i="31"/>
  <c r="V367" i="31"/>
  <c r="W434" i="31"/>
  <c r="W697" i="31"/>
  <c r="V472" i="31"/>
  <c r="V697" i="31"/>
  <c r="Y417" i="31"/>
  <c r="V662" i="31"/>
  <c r="Z417" i="31"/>
  <c r="W522" i="31"/>
  <c r="W536" i="31"/>
  <c r="W671" i="31"/>
  <c r="W483" i="31"/>
  <c r="W611" i="31"/>
  <c r="W759" i="31"/>
  <c r="Q403" i="31"/>
  <c r="Q461" i="31"/>
  <c r="Q527" i="31"/>
  <c r="Q121" i="31"/>
  <c r="Q494" i="31"/>
  <c r="Q544" i="31"/>
  <c r="Q472" i="31"/>
  <c r="Q367" i="31"/>
  <c r="Q452" i="31"/>
  <c r="Q536" i="31"/>
  <c r="Q77" i="31"/>
  <c r="Q353" i="31"/>
  <c r="Q465" i="31"/>
  <c r="Q620" i="31"/>
  <c r="Q114" i="31"/>
  <c r="Q159" i="31"/>
  <c r="Q323" i="31"/>
  <c r="P522" i="31"/>
  <c r="P403" i="31"/>
  <c r="P494" i="31"/>
  <c r="P353" i="31"/>
  <c r="P329" i="31" s="1"/>
  <c r="P483" i="31"/>
  <c r="P544" i="31"/>
  <c r="P271" i="31"/>
  <c r="P461" i="31"/>
  <c r="P159" i="31"/>
  <c r="P114" i="31"/>
  <c r="P202" i="31"/>
  <c r="P207" i="31"/>
  <c r="P465" i="31"/>
  <c r="P323" i="31"/>
  <c r="P367" i="31"/>
  <c r="Q271" i="31"/>
  <c r="Q202" i="31"/>
  <c r="P192" i="31"/>
  <c r="P77" i="31"/>
  <c r="T417" i="31"/>
  <c r="Q434" i="31"/>
  <c r="Q207" i="31"/>
  <c r="P452" i="31"/>
  <c r="P472" i="31"/>
  <c r="Q192" i="31"/>
  <c r="P536" i="31"/>
  <c r="Q419" i="31"/>
  <c r="P611" i="31"/>
  <c r="P620" i="31"/>
  <c r="P634" i="31"/>
  <c r="P697" i="31"/>
  <c r="Q697" i="31"/>
  <c r="Q483" i="31"/>
  <c r="P527" i="31"/>
  <c r="P434" i="31"/>
  <c r="Q759" i="31"/>
  <c r="Q634" i="31"/>
  <c r="P759" i="31"/>
  <c r="Q611" i="31"/>
  <c r="Q671" i="31"/>
  <c r="K192" i="31"/>
  <c r="K207" i="31"/>
  <c r="K544" i="31"/>
  <c r="K434" i="31"/>
  <c r="K323" i="31"/>
  <c r="J207" i="31"/>
  <c r="J536" i="31"/>
  <c r="J121" i="31"/>
  <c r="J367" i="31"/>
  <c r="J620" i="31"/>
  <c r="J662" i="31"/>
  <c r="J759" i="31"/>
  <c r="J192" i="31"/>
  <c r="J323" i="31"/>
  <c r="J452" i="31"/>
  <c r="K77" i="31"/>
  <c r="J271" i="31"/>
  <c r="J494" i="31"/>
  <c r="K159" i="31"/>
  <c r="J403" i="31"/>
  <c r="K403" i="31"/>
  <c r="J159" i="31"/>
  <c r="K536" i="31"/>
  <c r="J77" i="31"/>
  <c r="K271" i="31"/>
  <c r="J353" i="31"/>
  <c r="J329" i="31" s="1"/>
  <c r="K114" i="31"/>
  <c r="J434" i="31"/>
  <c r="K465" i="31"/>
  <c r="K697" i="31"/>
  <c r="J544" i="31"/>
  <c r="K620" i="31"/>
  <c r="J522" i="31"/>
  <c r="J527" i="31"/>
  <c r="K483" i="31"/>
  <c r="K367" i="31"/>
  <c r="K611" i="31"/>
  <c r="J634" i="31"/>
  <c r="K634" i="31"/>
  <c r="J697" i="31"/>
  <c r="K452" i="31"/>
  <c r="K494" i="31"/>
  <c r="K759" i="31"/>
  <c r="J472" i="31"/>
  <c r="J483" i="31"/>
  <c r="K353" i="31"/>
  <c r="K329" i="31" s="1"/>
  <c r="K472" i="31"/>
  <c r="J611" i="31"/>
  <c r="K662" i="31"/>
  <c r="K671" i="31"/>
  <c r="D465" i="31"/>
  <c r="AT219" i="31" l="1"/>
  <c r="AT218" i="31" s="1"/>
  <c r="Q633" i="31"/>
  <c r="AB366" i="31"/>
  <c r="AB418" i="31" s="1"/>
  <c r="AN633" i="31"/>
  <c r="AH633" i="31"/>
  <c r="BA633" i="31"/>
  <c r="BX461" i="31"/>
  <c r="AB219" i="31"/>
  <c r="AB218" i="31" s="1"/>
  <c r="BA219" i="31"/>
  <c r="BA218" i="31" s="1"/>
  <c r="BF219" i="31"/>
  <c r="BF218" i="31" s="1"/>
  <c r="AB633" i="31"/>
  <c r="AZ219" i="31"/>
  <c r="AZ218" i="31" s="1"/>
  <c r="BF633" i="31"/>
  <c r="BS219" i="31"/>
  <c r="BS218" i="31" s="1"/>
  <c r="BX522" i="31"/>
  <c r="BX544" i="31"/>
  <c r="BY544" i="31"/>
  <c r="BY323" i="31"/>
  <c r="AZ633" i="31"/>
  <c r="W219" i="31"/>
  <c r="W218" i="31" s="1"/>
  <c r="BY472" i="31"/>
  <c r="BY461" i="31"/>
  <c r="AI633" i="31"/>
  <c r="BX323" i="31"/>
  <c r="BX494" i="31"/>
  <c r="BX452" i="31"/>
  <c r="BY522" i="31"/>
  <c r="BY419" i="31"/>
  <c r="AO633" i="31"/>
  <c r="BX465" i="31"/>
  <c r="BX611" i="31"/>
  <c r="BY620" i="31"/>
  <c r="BX483" i="31"/>
  <c r="V366" i="31"/>
  <c r="V418" i="31" s="1"/>
  <c r="AC366" i="31"/>
  <c r="AC418" i="31" s="1"/>
  <c r="BX620" i="31"/>
  <c r="BX536" i="31"/>
  <c r="BY452" i="31"/>
  <c r="BX434" i="31"/>
  <c r="BY494" i="31"/>
  <c r="BY671" i="31"/>
  <c r="BY192" i="31"/>
  <c r="BX271" i="31"/>
  <c r="AU219" i="31"/>
  <c r="AU218" i="31" s="1"/>
  <c r="BY662" i="31"/>
  <c r="BF366" i="31"/>
  <c r="BF418" i="31" s="1"/>
  <c r="V219" i="31"/>
  <c r="V218" i="31" s="1"/>
  <c r="BY611" i="31"/>
  <c r="BY207" i="31"/>
  <c r="BY483" i="31"/>
  <c r="BY465" i="31"/>
  <c r="BY77" i="31"/>
  <c r="BX527" i="31"/>
  <c r="BX472" i="31"/>
  <c r="BY434" i="31"/>
  <c r="BX159" i="31"/>
  <c r="BX202" i="31"/>
  <c r="BX192" i="31"/>
  <c r="BY202" i="31"/>
  <c r="BX77" i="31"/>
  <c r="BX634" i="31"/>
  <c r="BY634" i="31"/>
  <c r="AI219" i="31"/>
  <c r="BR219" i="31"/>
  <c r="BX207" i="31"/>
  <c r="BX353" i="31"/>
  <c r="BX329" i="31" s="1"/>
  <c r="Q219" i="31"/>
  <c r="BY527" i="31"/>
  <c r="BY536" i="31"/>
  <c r="BM633" i="31"/>
  <c r="AU633" i="31"/>
  <c r="BL633" i="31"/>
  <c r="BX662" i="31"/>
  <c r="BG633" i="31"/>
  <c r="J633" i="31"/>
  <c r="AT633" i="31"/>
  <c r="W633" i="31"/>
  <c r="P633" i="31"/>
  <c r="Q366" i="31"/>
  <c r="Q418" i="31" s="1"/>
  <c r="BM366" i="31"/>
  <c r="BM418" i="31" s="1"/>
  <c r="BA366" i="31"/>
  <c r="BA418" i="31" s="1"/>
  <c r="J366" i="31"/>
  <c r="J418" i="31" s="1"/>
  <c r="AO366" i="31"/>
  <c r="AO418" i="31" s="1"/>
  <c r="AT366" i="31"/>
  <c r="AT418" i="31" s="1"/>
  <c r="BG366" i="31"/>
  <c r="BG418" i="31" s="1"/>
  <c r="BL366" i="31"/>
  <c r="BL418" i="31" s="1"/>
  <c r="P366" i="31"/>
  <c r="P418" i="31" s="1"/>
  <c r="BS366" i="31"/>
  <c r="BS418" i="31" s="1"/>
  <c r="AI366" i="31"/>
  <c r="AI418" i="31" s="1"/>
  <c r="AO219" i="31"/>
  <c r="AO218" i="31" s="1"/>
  <c r="BY271" i="31"/>
  <c r="BY353" i="31"/>
  <c r="BY329" i="31" s="1"/>
  <c r="Q329" i="31"/>
  <c r="AH219" i="31"/>
  <c r="AC126" i="31"/>
  <c r="BS126" i="31"/>
  <c r="BY159" i="31"/>
  <c r="AZ126" i="31"/>
  <c r="AH126" i="31"/>
  <c r="V126" i="31"/>
  <c r="K126" i="31"/>
  <c r="P126" i="31"/>
  <c r="AB126" i="31"/>
  <c r="AO126" i="31"/>
  <c r="AT126" i="31"/>
  <c r="BG219" i="31"/>
  <c r="K366" i="31"/>
  <c r="K418" i="31" s="1"/>
  <c r="K219" i="31"/>
  <c r="K218" i="31" s="1"/>
  <c r="V633" i="31"/>
  <c r="BR126" i="31"/>
  <c r="BS633" i="31"/>
  <c r="BF126" i="31"/>
  <c r="Q126" i="31"/>
  <c r="BM219" i="31"/>
  <c r="BM218" i="31" s="1"/>
  <c r="BR366" i="31"/>
  <c r="BR418" i="31" s="1"/>
  <c r="BM126" i="31"/>
  <c r="BL126" i="31"/>
  <c r="BL219" i="31"/>
  <c r="BL218" i="31" s="1"/>
  <c r="BA126" i="31"/>
  <c r="AU126" i="31"/>
  <c r="AN126" i="31"/>
  <c r="AN366" i="31"/>
  <c r="AN418" i="31" s="1"/>
  <c r="AN219" i="31"/>
  <c r="AN218" i="31" s="1"/>
  <c r="AI126" i="31"/>
  <c r="AC633" i="31"/>
  <c r="BR633" i="31"/>
  <c r="BG126" i="31"/>
  <c r="AZ366" i="31"/>
  <c r="AZ418" i="31" s="1"/>
  <c r="AU366" i="31"/>
  <c r="AU418" i="31" s="1"/>
  <c r="AH366" i="31"/>
  <c r="AH418" i="31" s="1"/>
  <c r="AC219" i="31"/>
  <c r="AC218" i="31" s="1"/>
  <c r="W126" i="31"/>
  <c r="W366" i="31"/>
  <c r="W418" i="31" s="1"/>
  <c r="P219" i="31"/>
  <c r="P218" i="31" s="1"/>
  <c r="J219" i="31"/>
  <c r="J218" i="31" s="1"/>
  <c r="J126" i="31"/>
  <c r="K633" i="31"/>
  <c r="BY219" i="31" l="1"/>
  <c r="BR218" i="31"/>
  <c r="AH218" i="31"/>
  <c r="BX633" i="31"/>
  <c r="BY633" i="31"/>
  <c r="AI218" i="31"/>
  <c r="BX219" i="31"/>
  <c r="Q218" i="31"/>
  <c r="BG218" i="31"/>
  <c r="B767" i="31" l="1"/>
  <c r="B766" i="31"/>
  <c r="B765" i="31"/>
  <c r="B764" i="31"/>
  <c r="B763" i="31"/>
  <c r="B762" i="31"/>
  <c r="B761" i="31"/>
  <c r="D759" i="31"/>
  <c r="BX759" i="31" s="1"/>
  <c r="B760" i="31"/>
  <c r="B755" i="31"/>
  <c r="B754" i="31"/>
  <c r="B753" i="31"/>
  <c r="B752" i="31"/>
  <c r="B751" i="31"/>
  <c r="B750" i="31"/>
  <c r="B749" i="31"/>
  <c r="B748" i="31"/>
  <c r="B747" i="31"/>
  <c r="B746" i="31"/>
  <c r="B745" i="31"/>
  <c r="B744" i="31"/>
  <c r="B743" i="31"/>
  <c r="B742" i="31"/>
  <c r="B741" i="31"/>
  <c r="B740" i="31"/>
  <c r="B739" i="31"/>
  <c r="B734" i="31"/>
  <c r="B733" i="31"/>
  <c r="B732" i="31"/>
  <c r="B731" i="31"/>
  <c r="B730" i="31"/>
  <c r="B729" i="31"/>
  <c r="B728" i="31"/>
  <c r="B727" i="31"/>
  <c r="B726" i="31"/>
  <c r="B725" i="31"/>
  <c r="B724" i="31"/>
  <c r="B723" i="31"/>
  <c r="B722" i="31"/>
  <c r="B721" i="31"/>
  <c r="B720" i="31"/>
  <c r="B719" i="31"/>
  <c r="B718" i="31"/>
  <c r="B717" i="31"/>
  <c r="B716" i="31"/>
  <c r="B715" i="31"/>
  <c r="B714" i="31"/>
  <c r="B713" i="31"/>
  <c r="B712" i="31"/>
  <c r="B711" i="31"/>
  <c r="B710" i="31"/>
  <c r="B709" i="31"/>
  <c r="B708" i="31"/>
  <c r="B707" i="31"/>
  <c r="B706" i="31"/>
  <c r="B705" i="31"/>
  <c r="B704" i="31"/>
  <c r="B703" i="31"/>
  <c r="B702" i="31"/>
  <c r="B701" i="31"/>
  <c r="B700" i="31"/>
  <c r="B699" i="31"/>
  <c r="B698" i="31"/>
  <c r="B695" i="31"/>
  <c r="B694" i="31"/>
  <c r="B693" i="31"/>
  <c r="B692" i="31"/>
  <c r="B691" i="31"/>
  <c r="B690" i="31"/>
  <c r="B689" i="31"/>
  <c r="B688" i="31"/>
  <c r="B687" i="31"/>
  <c r="B686" i="31"/>
  <c r="B685" i="31"/>
  <c r="B684" i="31"/>
  <c r="B683" i="31"/>
  <c r="B682" i="31"/>
  <c r="B681" i="31"/>
  <c r="B680" i="31"/>
  <c r="B679" i="31"/>
  <c r="B678" i="31"/>
  <c r="B677" i="31"/>
  <c r="B676" i="31"/>
  <c r="B666" i="31"/>
  <c r="B665" i="31"/>
  <c r="B664" i="31"/>
  <c r="B663" i="31"/>
  <c r="B660" i="31"/>
  <c r="B659" i="31"/>
  <c r="B658" i="31"/>
  <c r="B657" i="31"/>
  <c r="B656" i="31"/>
  <c r="B655" i="31"/>
  <c r="B654" i="31"/>
  <c r="B653" i="31"/>
  <c r="B652" i="31"/>
  <c r="B651" i="31"/>
  <c r="B650" i="31"/>
  <c r="B649" i="31"/>
  <c r="B648" i="31"/>
  <c r="B647" i="31"/>
  <c r="B646" i="31"/>
  <c r="B645" i="31"/>
  <c r="B644" i="31"/>
  <c r="B643" i="31"/>
  <c r="B642" i="31"/>
  <c r="B641" i="31"/>
  <c r="B640" i="31"/>
  <c r="B639" i="31"/>
  <c r="B638" i="31"/>
  <c r="B637" i="31"/>
  <c r="B636" i="31"/>
  <c r="B635" i="31"/>
  <c r="B628" i="31"/>
  <c r="B627" i="31"/>
  <c r="B626" i="31"/>
  <c r="B625" i="31"/>
  <c r="B624" i="31"/>
  <c r="B623" i="31"/>
  <c r="B622" i="31"/>
  <c r="B621" i="31"/>
  <c r="B618" i="31"/>
  <c r="B617" i="31"/>
  <c r="B616" i="31"/>
  <c r="B615" i="31"/>
  <c r="B614" i="31"/>
  <c r="B613" i="31"/>
  <c r="B612" i="31"/>
  <c r="B609" i="31"/>
  <c r="B608" i="31"/>
  <c r="B607" i="31"/>
  <c r="B606" i="31"/>
  <c r="B605" i="31"/>
  <c r="B604" i="31"/>
  <c r="B603" i="31"/>
  <c r="B602" i="31"/>
  <c r="B601" i="31"/>
  <c r="B600" i="31"/>
  <c r="B599" i="31"/>
  <c r="B598" i="31"/>
  <c r="B597" i="31"/>
  <c r="B596" i="31"/>
  <c r="B595" i="31"/>
  <c r="B594" i="31"/>
  <c r="B593" i="31"/>
  <c r="B592" i="31"/>
  <c r="B591" i="31"/>
  <c r="B590" i="31"/>
  <c r="B589" i="31"/>
  <c r="B588" i="31"/>
  <c r="B587" i="31"/>
  <c r="B586" i="31"/>
  <c r="B585" i="31"/>
  <c r="B584" i="31"/>
  <c r="B583" i="31"/>
  <c r="B582" i="31"/>
  <c r="B581" i="31"/>
  <c r="B580" i="31"/>
  <c r="B579" i="31"/>
  <c r="B578" i="31"/>
  <c r="B577" i="31"/>
  <c r="B576" i="31"/>
  <c r="B575" i="31"/>
  <c r="B574" i="31"/>
  <c r="B573" i="31"/>
  <c r="B572" i="31"/>
  <c r="B571" i="31"/>
  <c r="B570" i="31"/>
  <c r="B569" i="31"/>
  <c r="B568" i="31"/>
  <c r="B567" i="31"/>
  <c r="B566" i="31"/>
  <c r="B565" i="31"/>
  <c r="B564" i="31"/>
  <c r="B563" i="31"/>
  <c r="B562" i="31"/>
  <c r="B561" i="31"/>
  <c r="B558" i="31"/>
  <c r="B557" i="31"/>
  <c r="B556" i="31"/>
  <c r="B555" i="31"/>
  <c r="B554" i="31"/>
  <c r="B553" i="31"/>
  <c r="B552" i="31"/>
  <c r="B551" i="31"/>
  <c r="B548" i="31"/>
  <c r="B547" i="31"/>
  <c r="B546" i="31"/>
  <c r="B545" i="31"/>
  <c r="B542" i="31"/>
  <c r="B541" i="31"/>
  <c r="B540" i="31"/>
  <c r="B539" i="31"/>
  <c r="B538" i="31"/>
  <c r="B537" i="31"/>
  <c r="B534" i="31"/>
  <c r="B533" i="31"/>
  <c r="B532" i="31"/>
  <c r="B531" i="31"/>
  <c r="B530" i="31"/>
  <c r="B529" i="31"/>
  <c r="B528" i="31"/>
  <c r="B525" i="31"/>
  <c r="B524" i="31"/>
  <c r="D522" i="31"/>
  <c r="B523" i="31"/>
  <c r="B520" i="31"/>
  <c r="B519" i="31"/>
  <c r="B518" i="31"/>
  <c r="B517" i="31"/>
  <c r="B516" i="31"/>
  <c r="B515" i="31"/>
  <c r="B514" i="31"/>
  <c r="B513" i="31"/>
  <c r="B512" i="31"/>
  <c r="B511" i="31"/>
  <c r="B510" i="31"/>
  <c r="B509" i="31"/>
  <c r="B508" i="31"/>
  <c r="B507" i="31"/>
  <c r="B506" i="31"/>
  <c r="B505" i="31"/>
  <c r="B504" i="31"/>
  <c r="B503" i="31"/>
  <c r="B502" i="31"/>
  <c r="B501" i="31"/>
  <c r="B500" i="31"/>
  <c r="B499" i="31"/>
  <c r="B498" i="31"/>
  <c r="B497" i="31"/>
  <c r="B496" i="31"/>
  <c r="B495" i="31"/>
  <c r="B492" i="31"/>
  <c r="B491" i="31"/>
  <c r="B490" i="31"/>
  <c r="B489" i="31"/>
  <c r="B488" i="31"/>
  <c r="B487" i="31"/>
  <c r="B486" i="31"/>
  <c r="B485" i="31"/>
  <c r="D483" i="31"/>
  <c r="B484" i="31"/>
  <c r="B480" i="31"/>
  <c r="B479" i="31"/>
  <c r="B478" i="31"/>
  <c r="B477" i="31"/>
  <c r="B476" i="31"/>
  <c r="B475" i="31"/>
  <c r="B474" i="31"/>
  <c r="B473" i="31"/>
  <c r="B470" i="31"/>
  <c r="B469" i="31"/>
  <c r="B468" i="31"/>
  <c r="B467" i="31"/>
  <c r="E465" i="31"/>
  <c r="B466" i="31"/>
  <c r="E461" i="31"/>
  <c r="B463" i="31"/>
  <c r="B462" i="31"/>
  <c r="B459" i="31"/>
  <c r="B458" i="31"/>
  <c r="B457" i="31"/>
  <c r="B456" i="31"/>
  <c r="B455" i="31"/>
  <c r="B454" i="31"/>
  <c r="B453" i="31"/>
  <c r="B450" i="31"/>
  <c r="B449" i="31"/>
  <c r="B448" i="31"/>
  <c r="B447" i="31"/>
  <c r="B446" i="31"/>
  <c r="B445" i="31"/>
  <c r="B444" i="31"/>
  <c r="B443" i="31"/>
  <c r="B442" i="31"/>
  <c r="B441" i="31"/>
  <c r="B440" i="31"/>
  <c r="B439" i="31"/>
  <c r="B438" i="31"/>
  <c r="B437" i="31"/>
  <c r="B436" i="31"/>
  <c r="B435" i="31"/>
  <c r="B432" i="31"/>
  <c r="B431" i="31"/>
  <c r="B430" i="31"/>
  <c r="B427" i="31"/>
  <c r="B426" i="31"/>
  <c r="B425" i="31"/>
  <c r="B424" i="31"/>
  <c r="B415" i="31"/>
  <c r="B414" i="31"/>
  <c r="B413" i="31"/>
  <c r="B412" i="31"/>
  <c r="B411" i="31"/>
  <c r="B410" i="31"/>
  <c r="B409" i="31"/>
  <c r="B408" i="31"/>
  <c r="B407" i="31"/>
  <c r="B406" i="31"/>
  <c r="B405" i="31"/>
  <c r="B404" i="31"/>
  <c r="B401" i="31"/>
  <c r="B400" i="31"/>
  <c r="B399" i="31"/>
  <c r="B398" i="31"/>
  <c r="B397" i="31"/>
  <c r="B396" i="31"/>
  <c r="B395" i="31"/>
  <c r="B394" i="31"/>
  <c r="B393" i="31"/>
  <c r="B392" i="31"/>
  <c r="B391" i="31"/>
  <c r="B390" i="31"/>
  <c r="B389" i="31"/>
  <c r="B388" i="31"/>
  <c r="B387" i="31"/>
  <c r="B386" i="31"/>
  <c r="B385" i="31"/>
  <c r="B384" i="31"/>
  <c r="B383" i="31"/>
  <c r="B382" i="31"/>
  <c r="B381" i="31"/>
  <c r="B380" i="31"/>
  <c r="B379" i="31"/>
  <c r="B378" i="31"/>
  <c r="B377" i="31"/>
  <c r="B376" i="31"/>
  <c r="B375" i="31"/>
  <c r="B374" i="31"/>
  <c r="B373" i="31"/>
  <c r="B372" i="31"/>
  <c r="B371" i="31"/>
  <c r="B370" i="31"/>
  <c r="B369" i="31"/>
  <c r="B368" i="31"/>
  <c r="B359" i="31"/>
  <c r="B358" i="31"/>
  <c r="B357" i="31"/>
  <c r="B356" i="31"/>
  <c r="B355" i="31"/>
  <c r="D353" i="31"/>
  <c r="B354" i="31"/>
  <c r="B351" i="31"/>
  <c r="B350" i="31"/>
  <c r="B349" i="31"/>
  <c r="B348" i="31"/>
  <c r="B347" i="31"/>
  <c r="B346" i="31"/>
  <c r="B345" i="31"/>
  <c r="B344" i="31"/>
  <c r="B343" i="31"/>
  <c r="B342" i="31"/>
  <c r="B341" i="31"/>
  <c r="B340" i="31"/>
  <c r="B339" i="31"/>
  <c r="B338" i="31"/>
  <c r="B337" i="31"/>
  <c r="B336" i="31"/>
  <c r="B335" i="31"/>
  <c r="B334" i="31"/>
  <c r="B333" i="31"/>
  <c r="B332" i="31"/>
  <c r="B331" i="31"/>
  <c r="B330" i="31"/>
  <c r="B326" i="31"/>
  <c r="D323" i="31"/>
  <c r="B325" i="31"/>
  <c r="B324" i="31"/>
  <c r="B321" i="31"/>
  <c r="B320" i="31"/>
  <c r="B319" i="31"/>
  <c r="B318" i="31"/>
  <c r="B317" i="31"/>
  <c r="B316" i="31"/>
  <c r="B315" i="31"/>
  <c r="B314" i="31"/>
  <c r="B313" i="31"/>
  <c r="B312" i="31"/>
  <c r="B311" i="31"/>
  <c r="B310" i="31"/>
  <c r="B309" i="31"/>
  <c r="B308" i="31"/>
  <c r="B307" i="31"/>
  <c r="B306" i="31"/>
  <c r="B305" i="31"/>
  <c r="B304" i="31"/>
  <c r="B303" i="31"/>
  <c r="B302" i="31"/>
  <c r="B301" i="31"/>
  <c r="B300" i="31"/>
  <c r="B299" i="31"/>
  <c r="B298" i="31"/>
  <c r="B297" i="31"/>
  <c r="B296" i="31"/>
  <c r="B295" i="31"/>
  <c r="B294" i="31"/>
  <c r="B293" i="31"/>
  <c r="B292" i="31"/>
  <c r="B291" i="31"/>
  <c r="B290" i="31"/>
  <c r="B289" i="31"/>
  <c r="B288" i="31"/>
  <c r="B287" i="31"/>
  <c r="B286" i="31"/>
  <c r="B285" i="31"/>
  <c r="B284" i="31"/>
  <c r="B283" i="31"/>
  <c r="B282" i="31"/>
  <c r="B281" i="31"/>
  <c r="B280" i="31"/>
  <c r="B279" i="31"/>
  <c r="B278" i="31"/>
  <c r="B277" i="31"/>
  <c r="B276" i="31"/>
  <c r="B275" i="31"/>
  <c r="B274" i="31"/>
  <c r="B273" i="31"/>
  <c r="B272" i="31"/>
  <c r="B269" i="31"/>
  <c r="B268" i="31"/>
  <c r="B267" i="31"/>
  <c r="B266" i="31"/>
  <c r="B265" i="31"/>
  <c r="B264" i="31"/>
  <c r="B263" i="31"/>
  <c r="B262" i="31"/>
  <c r="B261" i="31"/>
  <c r="B260" i="31"/>
  <c r="B259" i="31"/>
  <c r="B258" i="31"/>
  <c r="B257" i="31"/>
  <c r="B256" i="31"/>
  <c r="B255" i="31"/>
  <c r="B254" i="31"/>
  <c r="B253" i="31"/>
  <c r="B252" i="31"/>
  <c r="B251" i="31"/>
  <c r="B250" i="31"/>
  <c r="B249" i="31"/>
  <c r="B248" i="31"/>
  <c r="B247" i="31"/>
  <c r="B246" i="31"/>
  <c r="B245" i="31"/>
  <c r="B244" i="31"/>
  <c r="B243" i="31"/>
  <c r="B242" i="31"/>
  <c r="B241" i="31"/>
  <c r="B240" i="31"/>
  <c r="B239" i="31"/>
  <c r="B238" i="31"/>
  <c r="B237" i="31"/>
  <c r="B236" i="31"/>
  <c r="B235" i="31"/>
  <c r="B234" i="31"/>
  <c r="B233" i="31"/>
  <c r="B232" i="31"/>
  <c r="B231" i="31"/>
  <c r="B230" i="31"/>
  <c r="B229" i="31"/>
  <c r="B228" i="31"/>
  <c r="B227" i="31"/>
  <c r="B226" i="31"/>
  <c r="B225" i="31"/>
  <c r="B224" i="31"/>
  <c r="B223" i="31"/>
  <c r="B222" i="31"/>
  <c r="B221" i="31"/>
  <c r="B220" i="31"/>
  <c r="B215" i="31"/>
  <c r="B214" i="31"/>
  <c r="B213" i="31"/>
  <c r="B212" i="31"/>
  <c r="B211" i="31"/>
  <c r="B210" i="31"/>
  <c r="B209" i="31"/>
  <c r="B208" i="31"/>
  <c r="B205" i="31"/>
  <c r="D202" i="31"/>
  <c r="B204" i="31"/>
  <c r="B203" i="31"/>
  <c r="B200" i="31"/>
  <c r="B199" i="31"/>
  <c r="B198" i="31"/>
  <c r="B197" i="31"/>
  <c r="B196" i="31"/>
  <c r="B195" i="31"/>
  <c r="B194" i="31"/>
  <c r="B193" i="31"/>
  <c r="B190" i="31"/>
  <c r="B189" i="31"/>
  <c r="B188" i="31"/>
  <c r="B187" i="31"/>
  <c r="B186" i="31"/>
  <c r="B185" i="31"/>
  <c r="B184" i="31"/>
  <c r="B183" i="31"/>
  <c r="B182" i="31"/>
  <c r="B181" i="31"/>
  <c r="B180" i="31"/>
  <c r="B179" i="31"/>
  <c r="B178" i="31"/>
  <c r="B177" i="31"/>
  <c r="B176" i="31"/>
  <c r="B175" i="31"/>
  <c r="B174" i="31"/>
  <c r="B173" i="31"/>
  <c r="B172" i="31"/>
  <c r="B171" i="31"/>
  <c r="B170" i="31"/>
  <c r="B169" i="31"/>
  <c r="B168" i="31"/>
  <c r="B167" i="31"/>
  <c r="B166" i="31"/>
  <c r="B165" i="31"/>
  <c r="B164" i="31"/>
  <c r="B163" i="31"/>
  <c r="B162" i="31"/>
  <c r="B161" i="31"/>
  <c r="B160" i="31"/>
  <c r="B157" i="31"/>
  <c r="B156" i="31"/>
  <c r="B155" i="31"/>
  <c r="B154" i="31"/>
  <c r="B153" i="31"/>
  <c r="B152" i="31"/>
  <c r="B151" i="31"/>
  <c r="B150" i="31"/>
  <c r="B149" i="31"/>
  <c r="B148" i="31"/>
  <c r="B147" i="31"/>
  <c r="B146" i="31"/>
  <c r="B145" i="31"/>
  <c r="B144" i="31"/>
  <c r="B143" i="31"/>
  <c r="B142" i="31"/>
  <c r="B141" i="31"/>
  <c r="B140" i="31"/>
  <c r="B139" i="31"/>
  <c r="B138" i="31"/>
  <c r="B137" i="31"/>
  <c r="B136" i="31"/>
  <c r="B135" i="31"/>
  <c r="B134" i="31"/>
  <c r="B133" i="31"/>
  <c r="B132" i="31"/>
  <c r="B131" i="31"/>
  <c r="B130" i="31"/>
  <c r="B129" i="31"/>
  <c r="B128" i="31"/>
  <c r="B127" i="31"/>
  <c r="B124" i="31"/>
  <c r="B123" i="31"/>
  <c r="D121" i="31"/>
  <c r="BX121" i="31" s="1"/>
  <c r="B122" i="31"/>
  <c r="B119" i="31"/>
  <c r="B118" i="31"/>
  <c r="B117" i="31"/>
  <c r="B116" i="31"/>
  <c r="B115" i="31"/>
  <c r="B110" i="31"/>
  <c r="B109" i="31"/>
  <c r="B108" i="31"/>
  <c r="B107" i="31"/>
  <c r="B106" i="31"/>
  <c r="B105" i="31"/>
  <c r="B104" i="31"/>
  <c r="B103" i="31"/>
  <c r="B102" i="31"/>
  <c r="B101" i="31"/>
  <c r="B100" i="31"/>
  <c r="B99" i="31"/>
  <c r="B98" i="31"/>
  <c r="B97" i="31"/>
  <c r="B96" i="31"/>
  <c r="B95" i="31"/>
  <c r="B94" i="31"/>
  <c r="B93" i="31"/>
  <c r="B92" i="31"/>
  <c r="B91" i="31"/>
  <c r="B90" i="31"/>
  <c r="B89" i="31"/>
  <c r="B88" i="31"/>
  <c r="B87" i="31"/>
  <c r="B86" i="31"/>
  <c r="B85" i="31"/>
  <c r="B84" i="31"/>
  <c r="B83" i="31"/>
  <c r="B82" i="31"/>
  <c r="B81" i="31"/>
  <c r="B80" i="31"/>
  <c r="B79" i="31"/>
  <c r="B78" i="31"/>
  <c r="B75" i="31"/>
  <c r="B74" i="31"/>
  <c r="B73" i="31"/>
  <c r="B72" i="31"/>
  <c r="B71" i="31"/>
  <c r="B70" i="31"/>
  <c r="B69" i="31"/>
  <c r="B68" i="31"/>
  <c r="B67" i="31"/>
  <c r="B66" i="31"/>
  <c r="B65" i="31"/>
  <c r="B64" i="31"/>
  <c r="B63" i="31"/>
  <c r="B62" i="31"/>
  <c r="B61" i="31"/>
  <c r="B60" i="31"/>
  <c r="B59" i="31"/>
  <c r="B58" i="31"/>
  <c r="B57" i="31"/>
  <c r="B56" i="31"/>
  <c r="B55" i="31"/>
  <c r="B54" i="31"/>
  <c r="B53" i="31"/>
  <c r="B52" i="31"/>
  <c r="B51" i="31"/>
  <c r="B50" i="31"/>
  <c r="B49" i="31"/>
  <c r="B48" i="31"/>
  <c r="B47" i="31"/>
  <c r="B46" i="31"/>
  <c r="B45" i="31"/>
  <c r="B44" i="31"/>
  <c r="B43" i="31"/>
  <c r="B42" i="31"/>
  <c r="B41" i="31"/>
  <c r="B40" i="31"/>
  <c r="B39" i="31"/>
  <c r="B38" i="31"/>
  <c r="B37" i="31"/>
  <c r="B36" i="31"/>
  <c r="B35" i="31"/>
  <c r="B34" i="31"/>
  <c r="B33" i="31"/>
  <c r="B32" i="31"/>
  <c r="B31" i="31"/>
  <c r="B30" i="31"/>
  <c r="B29" i="31"/>
  <c r="B28" i="31"/>
  <c r="B27" i="31"/>
  <c r="B26" i="31"/>
  <c r="B25" i="31"/>
  <c r="B24" i="31"/>
  <c r="B23" i="31"/>
  <c r="B22" i="31"/>
  <c r="B21" i="31"/>
  <c r="B20" i="31"/>
  <c r="B19" i="31"/>
  <c r="B18" i="31"/>
  <c r="B17" i="31"/>
  <c r="B16" i="31"/>
  <c r="B15" i="31"/>
  <c r="B14" i="31"/>
  <c r="B13" i="31"/>
  <c r="B12" i="31"/>
  <c r="E522" i="31" l="1"/>
  <c r="E323" i="31"/>
  <c r="D461" i="31"/>
  <c r="D662" i="31"/>
  <c r="E121" i="31"/>
  <c r="BY121" i="31" s="1"/>
  <c r="E544" i="31"/>
  <c r="E620" i="31"/>
  <c r="D494" i="31"/>
  <c r="E114" i="31"/>
  <c r="BY114" i="31" s="1"/>
  <c r="D192" i="31"/>
  <c r="E192" i="31"/>
  <c r="D159" i="31"/>
  <c r="D114" i="31"/>
  <c r="BX114" i="31" s="1"/>
  <c r="D207" i="31"/>
  <c r="E271" i="31"/>
  <c r="E207" i="31"/>
  <c r="E159" i="31"/>
  <c r="E202" i="31"/>
  <c r="D271" i="31"/>
  <c r="D219" i="31" s="1"/>
  <c r="D329" i="31"/>
  <c r="D367" i="31"/>
  <c r="E419" i="31"/>
  <c r="D403" i="31"/>
  <c r="BX403" i="31" s="1"/>
  <c r="E403" i="31"/>
  <c r="BY403" i="31" s="1"/>
  <c r="E483" i="31"/>
  <c r="E494" i="31"/>
  <c r="E452" i="31"/>
  <c r="E353" i="31"/>
  <c r="E329" i="31" s="1"/>
  <c r="E367" i="31"/>
  <c r="BY367" i="31" s="1"/>
  <c r="D452" i="31"/>
  <c r="D434" i="31"/>
  <c r="E434" i="31"/>
  <c r="D472" i="31"/>
  <c r="E527" i="31"/>
  <c r="D527" i="31"/>
  <c r="E671" i="31"/>
  <c r="D634" i="31"/>
  <c r="E634" i="31"/>
  <c r="D544" i="31"/>
  <c r="E536" i="31"/>
  <c r="D611" i="31"/>
  <c r="E611" i="31"/>
  <c r="D620" i="31"/>
  <c r="E662" i="31"/>
  <c r="E697" i="31"/>
  <c r="BY697" i="31" s="1"/>
  <c r="D697" i="31"/>
  <c r="BX697" i="31" s="1"/>
  <c r="E759" i="31"/>
  <c r="BY759" i="31" s="1"/>
  <c r="R3" i="10"/>
  <c r="R12" i="10"/>
  <c r="R11" i="10"/>
  <c r="R10" i="10"/>
  <c r="R9" i="10"/>
  <c r="R8" i="10"/>
  <c r="R7" i="10"/>
  <c r="R6" i="10"/>
  <c r="R5" i="10"/>
  <c r="R25" i="10"/>
  <c r="R24" i="10"/>
  <c r="R23" i="10"/>
  <c r="R22" i="10"/>
  <c r="R21" i="10"/>
  <c r="R20" i="10"/>
  <c r="R19" i="10"/>
  <c r="R18" i="10"/>
  <c r="I77" i="10"/>
  <c r="I76" i="10"/>
  <c r="I75" i="10"/>
  <c r="I74" i="10"/>
  <c r="I73" i="10"/>
  <c r="I72" i="10"/>
  <c r="I71" i="10"/>
  <c r="I70" i="10"/>
  <c r="U46" i="15"/>
  <c r="L46" i="15"/>
  <c r="K46" i="15"/>
  <c r="G46" i="15"/>
  <c r="F46" i="15"/>
  <c r="E46" i="15"/>
  <c r="D46" i="15"/>
  <c r="D45" i="15"/>
  <c r="E34" i="16"/>
  <c r="F34" i="16" s="1"/>
  <c r="G34" i="16" s="1"/>
  <c r="I34" i="16" s="1"/>
  <c r="BN35" i="16"/>
  <c r="J46" i="15" s="1"/>
  <c r="AZ35" i="16"/>
  <c r="AY35" i="16"/>
  <c r="AK35" i="16"/>
  <c r="AJ35" i="16"/>
  <c r="P46" i="15" s="1"/>
  <c r="V35" i="16"/>
  <c r="H46" i="15" s="1"/>
  <c r="T46" i="15" s="1"/>
  <c r="U35" i="16"/>
  <c r="N46" i="15" s="1"/>
  <c r="BB16" i="16"/>
  <c r="BB10" i="16"/>
  <c r="L38" i="15"/>
  <c r="K38" i="15"/>
  <c r="H38" i="15"/>
  <c r="T38" i="15" s="1"/>
  <c r="G38" i="15"/>
  <c r="F38" i="15"/>
  <c r="E38" i="15"/>
  <c r="D38" i="15"/>
  <c r="D37" i="15"/>
  <c r="BN29" i="16"/>
  <c r="J38" i="15" s="1"/>
  <c r="AZ29" i="16"/>
  <c r="U38" i="15" s="1"/>
  <c r="AY29" i="16"/>
  <c r="O38" i="15" s="1"/>
  <c r="AK29" i="16"/>
  <c r="AJ29" i="16"/>
  <c r="P38" i="15" s="1"/>
  <c r="V29" i="16"/>
  <c r="U29" i="16"/>
  <c r="N38" i="15" s="1"/>
  <c r="E28" i="16"/>
  <c r="F28" i="16" s="1"/>
  <c r="G28" i="16" s="1"/>
  <c r="I28" i="16" s="1"/>
  <c r="BX367" i="31" l="1"/>
  <c r="D366" i="31"/>
  <c r="D633" i="31"/>
  <c r="E37" i="15"/>
  <c r="F37" i="15"/>
  <c r="G37" i="15"/>
  <c r="E45" i="15"/>
  <c r="F45" i="15"/>
  <c r="G45" i="15"/>
  <c r="E366" i="31"/>
  <c r="E219" i="31"/>
  <c r="E218" i="31" s="1"/>
  <c r="BY218" i="31" s="1"/>
  <c r="E126" i="31"/>
  <c r="BY126" i="31" s="1"/>
  <c r="D126" i="31"/>
  <c r="BX126" i="31" s="1"/>
  <c r="D218" i="31"/>
  <c r="BX218" i="31" s="1"/>
  <c r="E633" i="31"/>
  <c r="D536" i="31"/>
  <c r="I38" i="15"/>
  <c r="V38" i="15" s="1"/>
  <c r="X38" i="15" s="1"/>
  <c r="O46" i="15"/>
  <c r="I46" i="15" s="1"/>
  <c r="V46" i="15" s="1"/>
  <c r="X46" i="15" s="1"/>
  <c r="R38" i="15"/>
  <c r="D47" i="15"/>
  <c r="R46" i="15"/>
  <c r="F47" i="15"/>
  <c r="G47" i="15"/>
  <c r="E47" i="15"/>
  <c r="J34" i="16"/>
  <c r="K34" i="16" s="1"/>
  <c r="L34" i="16" s="1"/>
  <c r="M34" i="16" s="1"/>
  <c r="N34" i="16" s="1"/>
  <c r="O34" i="16" s="1"/>
  <c r="P34" i="16" s="1"/>
  <c r="Q34" i="16" s="1"/>
  <c r="R34" i="16" s="1"/>
  <c r="S34" i="16" s="1"/>
  <c r="T34" i="16" s="1"/>
  <c r="D39" i="15"/>
  <c r="Q38" i="15"/>
  <c r="J28" i="16"/>
  <c r="K28" i="16" s="1"/>
  <c r="L28" i="16" s="1"/>
  <c r="M28" i="16" s="1"/>
  <c r="N28" i="16" s="1"/>
  <c r="O28" i="16" s="1"/>
  <c r="P28" i="16" s="1"/>
  <c r="Q28" i="16" s="1"/>
  <c r="R28" i="16" s="1"/>
  <c r="S28" i="16" s="1"/>
  <c r="T28" i="16" s="1"/>
  <c r="X28" i="16" s="1"/>
  <c r="AM28" i="16" s="1"/>
  <c r="BX366" i="31" l="1"/>
  <c r="BY366" i="31"/>
  <c r="Q46" i="15"/>
  <c r="W46" i="15"/>
  <c r="W38" i="15"/>
  <c r="U34" i="16"/>
  <c r="N45" i="15" s="1"/>
  <c r="N47" i="15" s="1"/>
  <c r="AM34" i="16"/>
  <c r="V34" i="16"/>
  <c r="H45" i="15" s="1"/>
  <c r="U28" i="16"/>
  <c r="N37" i="15" s="1"/>
  <c r="Y28" i="16"/>
  <c r="Z28" i="16" s="1"/>
  <c r="AA28" i="16" s="1"/>
  <c r="AB28" i="16" s="1"/>
  <c r="AC28" i="16" s="1"/>
  <c r="AD28" i="16" s="1"/>
  <c r="AE28" i="16" s="1"/>
  <c r="AF28" i="16" s="1"/>
  <c r="AG28" i="16" s="1"/>
  <c r="AH28" i="16" s="1"/>
  <c r="AI28" i="16" s="1"/>
  <c r="AJ28" i="16"/>
  <c r="P37" i="15" s="1"/>
  <c r="V28" i="16"/>
  <c r="H37" i="15" s="1"/>
  <c r="T37" i="15" s="1"/>
  <c r="T45" i="15" l="1"/>
  <c r="T47" i="15" s="1"/>
  <c r="H47" i="15"/>
  <c r="AN34" i="16"/>
  <c r="AO34" i="16" s="1"/>
  <c r="AP34" i="16" s="1"/>
  <c r="AQ34" i="16" s="1"/>
  <c r="AR34" i="16" s="1"/>
  <c r="AS34" i="16" s="1"/>
  <c r="AT34" i="16" s="1"/>
  <c r="AU34" i="16" s="1"/>
  <c r="AV34" i="16" s="1"/>
  <c r="AW34" i="16" s="1"/>
  <c r="AX34" i="16" s="1"/>
  <c r="BB34" i="16" s="1"/>
  <c r="BC34" i="16" s="1"/>
  <c r="BD34" i="16" s="1"/>
  <c r="BE34" i="16" s="1"/>
  <c r="BF34" i="16" s="1"/>
  <c r="BG34" i="16" s="1"/>
  <c r="BH34" i="16" s="1"/>
  <c r="BI34" i="16" s="1"/>
  <c r="BJ34" i="16" s="1"/>
  <c r="BK34" i="16" s="1"/>
  <c r="BL34" i="16" s="1"/>
  <c r="BM34" i="16" s="1"/>
  <c r="AY34" i="16"/>
  <c r="O45" i="15" s="1"/>
  <c r="O47" i="15" s="1"/>
  <c r="AJ34" i="16"/>
  <c r="P45" i="15" s="1"/>
  <c r="R37" i="15"/>
  <c r="AN28" i="16"/>
  <c r="AO28" i="16" s="1"/>
  <c r="AP28" i="16" s="1"/>
  <c r="AQ28" i="16" s="1"/>
  <c r="AR28" i="16" s="1"/>
  <c r="AS28" i="16" s="1"/>
  <c r="AT28" i="16" s="1"/>
  <c r="AU28" i="16" s="1"/>
  <c r="AV28" i="16" s="1"/>
  <c r="AW28" i="16" s="1"/>
  <c r="AX28" i="16" s="1"/>
  <c r="BB28" i="16" s="1"/>
  <c r="AK28" i="16"/>
  <c r="P47" i="15" l="1"/>
  <c r="R45" i="15"/>
  <c r="Q45" i="15"/>
  <c r="AK34" i="16"/>
  <c r="BP34" i="16"/>
  <c r="BN34" i="16"/>
  <c r="J45" i="15" s="1"/>
  <c r="J47" i="15" s="1"/>
  <c r="AZ34" i="16"/>
  <c r="U45" i="15" s="1"/>
  <c r="U47" i="15" s="1"/>
  <c r="BC28" i="16"/>
  <c r="BD28" i="16" s="1"/>
  <c r="BE28" i="16" s="1"/>
  <c r="BF28" i="16" s="1"/>
  <c r="BG28" i="16" s="1"/>
  <c r="BH28" i="16" s="1"/>
  <c r="BI28" i="16" s="1"/>
  <c r="BJ28" i="16" s="1"/>
  <c r="BK28" i="16" s="1"/>
  <c r="BL28" i="16" s="1"/>
  <c r="BM28" i="16" s="1"/>
  <c r="BP28" i="16" s="1"/>
  <c r="AZ28" i="16"/>
  <c r="U37" i="15" s="1"/>
  <c r="AY28" i="16"/>
  <c r="O37" i="15" s="1"/>
  <c r="Q37" i="15" s="1"/>
  <c r="I45" i="15" l="1"/>
  <c r="I47" i="15" s="1"/>
  <c r="BR34" i="16"/>
  <c r="L45" i="15" s="1"/>
  <c r="L47" i="15" s="1"/>
  <c r="K45" i="15"/>
  <c r="K47" i="15" s="1"/>
  <c r="R47" i="15"/>
  <c r="Q47" i="15"/>
  <c r="BN28" i="16"/>
  <c r="J37" i="15" s="1"/>
  <c r="I37" i="15"/>
  <c r="V37" i="15" s="1"/>
  <c r="BR28" i="16"/>
  <c r="L37" i="15" s="1"/>
  <c r="K37" i="15"/>
  <c r="V45" i="15" l="1"/>
  <c r="X45" i="15" s="1"/>
  <c r="W37" i="15"/>
  <c r="X37" i="15"/>
  <c r="V47" i="15" l="1"/>
  <c r="X47" i="15" s="1"/>
  <c r="W45" i="15"/>
  <c r="W47" i="15" l="1"/>
  <c r="D17" i="15"/>
  <c r="D21" i="15"/>
  <c r="D25" i="15"/>
  <c r="D29" i="15"/>
  <c r="D33" i="15"/>
  <c r="D9" i="15"/>
  <c r="L5" i="15"/>
  <c r="K5" i="15"/>
  <c r="G5" i="15"/>
  <c r="F5" i="15"/>
  <c r="E5" i="15"/>
  <c r="D5" i="15"/>
  <c r="L42" i="15"/>
  <c r="K42" i="15"/>
  <c r="G42" i="15"/>
  <c r="F42" i="15"/>
  <c r="E42" i="15"/>
  <c r="D42" i="15"/>
  <c r="L34" i="15"/>
  <c r="K34" i="15"/>
  <c r="G34" i="15"/>
  <c r="F34" i="15"/>
  <c r="E34" i="15"/>
  <c r="D34" i="15"/>
  <c r="L30" i="15"/>
  <c r="K30" i="15"/>
  <c r="G30" i="15"/>
  <c r="F30" i="15"/>
  <c r="E30" i="15"/>
  <c r="D30" i="15"/>
  <c r="L26" i="15"/>
  <c r="K26" i="15"/>
  <c r="G26" i="15"/>
  <c r="F26" i="15"/>
  <c r="E26" i="15"/>
  <c r="D26" i="15"/>
  <c r="L22" i="15"/>
  <c r="K22" i="15"/>
  <c r="G22" i="15"/>
  <c r="F22" i="15"/>
  <c r="E22" i="15"/>
  <c r="D22" i="15"/>
  <c r="L18" i="15"/>
  <c r="K18" i="15"/>
  <c r="G18" i="15"/>
  <c r="F18" i="15"/>
  <c r="E18" i="15"/>
  <c r="D18" i="15"/>
  <c r="D19" i="15" s="1"/>
  <c r="L14" i="15"/>
  <c r="K14" i="15"/>
  <c r="J14" i="15"/>
  <c r="G14" i="15"/>
  <c r="F14" i="15"/>
  <c r="E14" i="15"/>
  <c r="D14" i="15"/>
  <c r="L10" i="15"/>
  <c r="K10" i="15"/>
  <c r="G10" i="15"/>
  <c r="F10" i="15"/>
  <c r="E10" i="15"/>
  <c r="D10" i="15"/>
  <c r="L6" i="15"/>
  <c r="K6" i="15"/>
  <c r="G6" i="15"/>
  <c r="F6" i="15"/>
  <c r="E6" i="15"/>
  <c r="D6" i="15"/>
  <c r="D41" i="15"/>
  <c r="J34" i="15"/>
  <c r="U34" i="15"/>
  <c r="O34" i="15"/>
  <c r="P34" i="15"/>
  <c r="H34" i="15"/>
  <c r="T34" i="15" s="1"/>
  <c r="N34" i="15"/>
  <c r="E25" i="16"/>
  <c r="E22" i="16"/>
  <c r="F22" i="16" s="1"/>
  <c r="G22" i="16" s="1"/>
  <c r="I22" i="16" s="1"/>
  <c r="J26" i="15"/>
  <c r="U26" i="15"/>
  <c r="O26" i="15"/>
  <c r="P26" i="15"/>
  <c r="H26" i="15"/>
  <c r="T26" i="15" s="1"/>
  <c r="N26" i="15"/>
  <c r="E19" i="16"/>
  <c r="F19" i="16" s="1"/>
  <c r="G19" i="16" s="1"/>
  <c r="I19" i="16" s="1"/>
  <c r="E16" i="16"/>
  <c r="F16" i="16" s="1"/>
  <c r="G16" i="16" s="1"/>
  <c r="I16" i="16" s="1"/>
  <c r="D10" i="16"/>
  <c r="E10" i="16" s="1"/>
  <c r="F10" i="16" s="1"/>
  <c r="G10" i="16" s="1"/>
  <c r="I10" i="16" s="1"/>
  <c r="E13" i="16"/>
  <c r="F13" i="16" s="1"/>
  <c r="G13" i="16" s="1"/>
  <c r="I13" i="16" s="1"/>
  <c r="E7" i="16"/>
  <c r="F7" i="16" s="1"/>
  <c r="G7" i="16" s="1"/>
  <c r="I7" i="16" s="1"/>
  <c r="J7" i="16" s="1"/>
  <c r="K7" i="16" s="1"/>
  <c r="BN32" i="16"/>
  <c r="J42" i="15" s="1"/>
  <c r="BN23" i="16"/>
  <c r="J30" i="15" s="1"/>
  <c r="BN17" i="16"/>
  <c r="J22" i="15" s="1"/>
  <c r="BN14" i="16"/>
  <c r="J18" i="15" s="1"/>
  <c r="BN11" i="16"/>
  <c r="J10" i="15"/>
  <c r="AZ32" i="16"/>
  <c r="U42" i="15" s="1"/>
  <c r="AY32" i="16"/>
  <c r="O42" i="15" s="1"/>
  <c r="AZ23" i="16"/>
  <c r="U30" i="15" s="1"/>
  <c r="AY23" i="16"/>
  <c r="O30" i="15" s="1"/>
  <c r="AZ17" i="16"/>
  <c r="U22" i="15" s="1"/>
  <c r="AY17" i="16"/>
  <c r="O22" i="15" s="1"/>
  <c r="AZ14" i="16"/>
  <c r="U18" i="15" s="1"/>
  <c r="AY14" i="16"/>
  <c r="O18" i="15" s="1"/>
  <c r="AZ11" i="16"/>
  <c r="U14" i="15" s="1"/>
  <c r="AY11" i="16"/>
  <c r="O14" i="15" s="1"/>
  <c r="U10" i="15"/>
  <c r="O10" i="15"/>
  <c r="AK32" i="16"/>
  <c r="AJ32" i="16"/>
  <c r="P42" i="15" s="1"/>
  <c r="AK23" i="16"/>
  <c r="AJ23" i="16"/>
  <c r="P30" i="15" s="1"/>
  <c r="AK17" i="16"/>
  <c r="AJ17" i="16"/>
  <c r="P22" i="15" s="1"/>
  <c r="AK14" i="16"/>
  <c r="AJ14" i="16"/>
  <c r="P18" i="15" s="1"/>
  <c r="AK11" i="16"/>
  <c r="AJ11" i="16"/>
  <c r="P14" i="15" s="1"/>
  <c r="P10" i="15"/>
  <c r="V32" i="16"/>
  <c r="H42" i="15" s="1"/>
  <c r="T42" i="15" s="1"/>
  <c r="U32" i="16"/>
  <c r="N42" i="15" s="1"/>
  <c r="V23" i="16"/>
  <c r="H30" i="15" s="1"/>
  <c r="T30" i="15" s="1"/>
  <c r="U23" i="16"/>
  <c r="N30" i="15" s="1"/>
  <c r="V17" i="16"/>
  <c r="H22" i="15" s="1"/>
  <c r="T22" i="15" s="1"/>
  <c r="U17" i="16"/>
  <c r="N22" i="15" s="1"/>
  <c r="V14" i="16"/>
  <c r="H18" i="15" s="1"/>
  <c r="U14" i="16"/>
  <c r="N18" i="15" s="1"/>
  <c r="V11" i="16"/>
  <c r="H14" i="15" s="1"/>
  <c r="T14" i="15" s="1"/>
  <c r="U11" i="16"/>
  <c r="N14" i="15" s="1"/>
  <c r="H10" i="15"/>
  <c r="T10" i="15" s="1"/>
  <c r="N10" i="15"/>
  <c r="BM4" i="16"/>
  <c r="BL4" i="16"/>
  <c r="BK4" i="16"/>
  <c r="BJ4" i="16"/>
  <c r="BI4" i="16"/>
  <c r="BH4" i="16"/>
  <c r="BG4" i="16"/>
  <c r="BF4" i="16"/>
  <c r="BE4" i="16"/>
  <c r="BD4" i="16"/>
  <c r="BC4" i="16"/>
  <c r="BB4" i="16"/>
  <c r="AI4" i="16"/>
  <c r="AX4" i="16" s="1"/>
  <c r="AH4" i="16"/>
  <c r="AW4" i="16" s="1"/>
  <c r="AG4" i="16"/>
  <c r="AV4" i="16" s="1"/>
  <c r="AF4" i="16"/>
  <c r="AU4" i="16" s="1"/>
  <c r="AE4" i="16"/>
  <c r="AT4" i="16" s="1"/>
  <c r="AD4" i="16"/>
  <c r="AS4" i="16" s="1"/>
  <c r="AC4" i="16"/>
  <c r="AR4" i="16" s="1"/>
  <c r="AB4" i="16"/>
  <c r="AQ4" i="16" s="1"/>
  <c r="AA4" i="16"/>
  <c r="AP4" i="16" s="1"/>
  <c r="Z4" i="16"/>
  <c r="AO4" i="16" s="1"/>
  <c r="Y4" i="16"/>
  <c r="X4" i="16"/>
  <c r="AM4" i="16" s="1"/>
  <c r="O4" i="16"/>
  <c r="I4" i="16"/>
  <c r="BN5" i="16"/>
  <c r="J6" i="15" s="1"/>
  <c r="AZ5" i="16"/>
  <c r="U6" i="15" s="1"/>
  <c r="AY5" i="16"/>
  <c r="O6" i="15" s="1"/>
  <c r="AK5" i="16"/>
  <c r="AJ5" i="16"/>
  <c r="P6" i="15" s="1"/>
  <c r="V5" i="16"/>
  <c r="H6" i="15" s="1"/>
  <c r="U5" i="16"/>
  <c r="N6" i="15" s="1"/>
  <c r="BN5" i="11"/>
  <c r="BP5" i="11" s="1"/>
  <c r="BR5" i="11" s="1"/>
  <c r="BN6" i="11"/>
  <c r="BP6" i="11" s="1"/>
  <c r="BR6" i="11" s="1"/>
  <c r="BN7" i="11"/>
  <c r="BP7" i="11" s="1"/>
  <c r="BR7" i="11" s="1"/>
  <c r="BN8" i="11"/>
  <c r="BN9" i="11"/>
  <c r="BP9" i="11" s="1"/>
  <c r="BR9" i="11" s="1"/>
  <c r="L566" i="1" s="1"/>
  <c r="BN10" i="11"/>
  <c r="BN11" i="11"/>
  <c r="BN12" i="11"/>
  <c r="BN13" i="11"/>
  <c r="BP13" i="11" s="1"/>
  <c r="BR13" i="11" s="1"/>
  <c r="BN14" i="11"/>
  <c r="BN15" i="11"/>
  <c r="BN16" i="11"/>
  <c r="BN17" i="11"/>
  <c r="BP17" i="11" s="1"/>
  <c r="BR17" i="11" s="1"/>
  <c r="BN18" i="11"/>
  <c r="BP18" i="11" s="1"/>
  <c r="BR18" i="11" s="1"/>
  <c r="L703" i="1" s="1"/>
  <c r="BN19" i="11"/>
  <c r="BP19" i="11" s="1"/>
  <c r="BR19" i="11" s="1"/>
  <c r="BN20" i="11"/>
  <c r="BN21" i="11"/>
  <c r="BP21" i="11" s="1"/>
  <c r="BR21" i="11" s="1"/>
  <c r="L706" i="1" s="1"/>
  <c r="BN22" i="11"/>
  <c r="BN23" i="11"/>
  <c r="BN24" i="11"/>
  <c r="BN25" i="11"/>
  <c r="BP25" i="11" s="1"/>
  <c r="BR25" i="11" s="1"/>
  <c r="BN26" i="11"/>
  <c r="BN27" i="11"/>
  <c r="BN28" i="11"/>
  <c r="BN29" i="11"/>
  <c r="BP29" i="11" s="1"/>
  <c r="BR29" i="11" s="1"/>
  <c r="BN30" i="11"/>
  <c r="BP30" i="11" s="1"/>
  <c r="BR30" i="11" s="1"/>
  <c r="L715" i="1" s="1"/>
  <c r="BN31" i="11"/>
  <c r="BP31" i="11" s="1"/>
  <c r="BR31" i="11" s="1"/>
  <c r="BN32" i="11"/>
  <c r="BN33" i="11"/>
  <c r="BP33" i="11" s="1"/>
  <c r="BR33" i="11" s="1"/>
  <c r="L718" i="1" s="1"/>
  <c r="BN34" i="11"/>
  <c r="BN35" i="11"/>
  <c r="BN36" i="11"/>
  <c r="BN37" i="11"/>
  <c r="BP37" i="11" s="1"/>
  <c r="BR37" i="11" s="1"/>
  <c r="BN38" i="11"/>
  <c r="BN39" i="11"/>
  <c r="BN40" i="11"/>
  <c r="BN41" i="11"/>
  <c r="BP41" i="11" s="1"/>
  <c r="BR41" i="11" s="1"/>
  <c r="BN42" i="11"/>
  <c r="BP42" i="11" s="1"/>
  <c r="BR42" i="11" s="1"/>
  <c r="L727" i="1" s="1"/>
  <c r="BN43" i="11"/>
  <c r="BP43" i="11" s="1"/>
  <c r="BR43" i="11" s="1"/>
  <c r="BN44" i="11"/>
  <c r="BP44" i="11" s="1"/>
  <c r="BR44" i="11" s="1"/>
  <c r="L729" i="1" s="1"/>
  <c r="BN45" i="11"/>
  <c r="BP45" i="11" s="1"/>
  <c r="BR45" i="11" s="1"/>
  <c r="L730" i="1" s="1"/>
  <c r="BN46" i="11"/>
  <c r="BN47" i="11"/>
  <c r="BN48" i="11"/>
  <c r="BN49" i="11"/>
  <c r="BP49" i="11" s="1"/>
  <c r="BR49" i="11" s="1"/>
  <c r="BN50" i="11"/>
  <c r="BN51" i="11"/>
  <c r="BN52" i="11"/>
  <c r="BN53" i="11"/>
  <c r="BP53" i="11" s="1"/>
  <c r="BR53" i="11" s="1"/>
  <c r="BN54" i="11"/>
  <c r="BP54" i="11" s="1"/>
  <c r="BR54" i="11" s="1"/>
  <c r="BN55" i="11"/>
  <c r="BP55" i="11" s="1"/>
  <c r="BR55" i="11" s="1"/>
  <c r="L575" i="1" s="1"/>
  <c r="BN57" i="11"/>
  <c r="BP57" i="11" s="1"/>
  <c r="BR57" i="11" s="1"/>
  <c r="L740" i="1" s="1"/>
  <c r="BN58" i="11"/>
  <c r="BN60" i="11"/>
  <c r="BN61" i="11"/>
  <c r="BP61" i="11" s="1"/>
  <c r="BR61" i="11" s="1"/>
  <c r="L744" i="1" s="1"/>
  <c r="BN62" i="11"/>
  <c r="BP62" i="11" s="1"/>
  <c r="BR62" i="11" s="1"/>
  <c r="BN63" i="11"/>
  <c r="BN64" i="11"/>
  <c r="BN65" i="11"/>
  <c r="BP65" i="11" s="1"/>
  <c r="BR65" i="11" s="1"/>
  <c r="BN66" i="11"/>
  <c r="BP66" i="11" s="1"/>
  <c r="BR66" i="11" s="1"/>
  <c r="BN67" i="11"/>
  <c r="BP67" i="11" s="1"/>
  <c r="BR67" i="11" s="1"/>
  <c r="BN68" i="11"/>
  <c r="BN69" i="11"/>
  <c r="BP69" i="11" s="1"/>
  <c r="BR69" i="11" s="1"/>
  <c r="L752" i="1" s="1"/>
  <c r="BN70" i="11"/>
  <c r="BN71" i="11"/>
  <c r="BN72" i="11"/>
  <c r="BN73" i="11"/>
  <c r="BP73" i="11" s="1"/>
  <c r="BR73" i="11" s="1"/>
  <c r="L761" i="1" s="1"/>
  <c r="BN74" i="11"/>
  <c r="BN75" i="11"/>
  <c r="BN76" i="11"/>
  <c r="BN77" i="11"/>
  <c r="BP77" i="11" s="1"/>
  <c r="BR77" i="11" s="1"/>
  <c r="BN78" i="11"/>
  <c r="BP78" i="11" s="1"/>
  <c r="BR78" i="11" s="1"/>
  <c r="L624" i="1" s="1"/>
  <c r="BN79" i="11"/>
  <c r="BP79" i="11" s="1"/>
  <c r="BR79" i="11" s="1"/>
  <c r="BN80" i="11"/>
  <c r="BN81" i="11"/>
  <c r="BP81" i="11" s="1"/>
  <c r="BR81" i="11" s="1"/>
  <c r="L627" i="1" s="1"/>
  <c r="BN82" i="11"/>
  <c r="BN83" i="11"/>
  <c r="BN84" i="11"/>
  <c r="BN85" i="11"/>
  <c r="BP85" i="11" s="1"/>
  <c r="BR85" i="11" s="1"/>
  <c r="L162" i="1" s="1"/>
  <c r="BN86" i="11"/>
  <c r="BP86" i="11" s="1"/>
  <c r="BR86" i="11" s="1"/>
  <c r="BN87" i="11"/>
  <c r="BN88" i="11"/>
  <c r="BN89" i="11"/>
  <c r="BP89" i="11" s="1"/>
  <c r="BR89" i="11" s="1"/>
  <c r="BN90" i="11"/>
  <c r="BP90" i="11" s="1"/>
  <c r="BR90" i="11" s="1"/>
  <c r="L579" i="1" s="1"/>
  <c r="BN91" i="11"/>
  <c r="BP91" i="11" s="1"/>
  <c r="BR91" i="11" s="1"/>
  <c r="BN92" i="11"/>
  <c r="BN93" i="11"/>
  <c r="BP93" i="11" s="1"/>
  <c r="BR93" i="11" s="1"/>
  <c r="L582" i="1" s="1"/>
  <c r="BN94" i="11"/>
  <c r="BN95" i="11"/>
  <c r="BN96" i="11"/>
  <c r="BN97" i="11"/>
  <c r="BP97" i="11" s="1"/>
  <c r="BR97" i="11" s="1"/>
  <c r="L586" i="1" s="1"/>
  <c r="BN98" i="11"/>
  <c r="BN99" i="11"/>
  <c r="BN100" i="11"/>
  <c r="BN101" i="11"/>
  <c r="BP101" i="11" s="1"/>
  <c r="BR101" i="11" s="1"/>
  <c r="BN102" i="11"/>
  <c r="BP102" i="11" s="1"/>
  <c r="BR102" i="11" s="1"/>
  <c r="L590" i="1" s="1"/>
  <c r="BN103" i="11"/>
  <c r="BP103" i="11" s="1"/>
  <c r="BR103" i="11" s="1"/>
  <c r="BN104" i="11"/>
  <c r="BN105" i="11"/>
  <c r="BP105" i="11" s="1"/>
  <c r="BR105" i="11" s="1"/>
  <c r="L593" i="1" s="1"/>
  <c r="BN106" i="11"/>
  <c r="BN107" i="11"/>
  <c r="BN108" i="11"/>
  <c r="BN109" i="11"/>
  <c r="BP109" i="11" s="1"/>
  <c r="BR109" i="11" s="1"/>
  <c r="L597" i="1" s="1"/>
  <c r="BN110" i="11"/>
  <c r="BN111" i="11"/>
  <c r="BN112" i="11"/>
  <c r="BN113" i="11"/>
  <c r="BP113" i="11" s="1"/>
  <c r="BR113" i="11" s="1"/>
  <c r="BN114" i="11"/>
  <c r="BP114" i="11" s="1"/>
  <c r="BR114" i="11" s="1"/>
  <c r="L554" i="1" s="1"/>
  <c r="BN115" i="11"/>
  <c r="BP115" i="11" s="1"/>
  <c r="BR115" i="11" s="1"/>
  <c r="BN116" i="11"/>
  <c r="BP116" i="11" s="1"/>
  <c r="BR116" i="11" s="1"/>
  <c r="BN117" i="11"/>
  <c r="BP117" i="11" s="1"/>
  <c r="BR117" i="11" s="1"/>
  <c r="L557" i="1" s="1"/>
  <c r="BN119" i="11"/>
  <c r="BN120" i="11"/>
  <c r="BN122" i="11"/>
  <c r="BN123" i="11"/>
  <c r="BN124" i="11"/>
  <c r="BN125" i="11"/>
  <c r="BP125" i="11" s="1"/>
  <c r="BR125" i="11" s="1"/>
  <c r="BN126" i="11"/>
  <c r="BP126" i="11" s="1"/>
  <c r="BR126" i="11" s="1"/>
  <c r="BN127" i="11"/>
  <c r="BP127" i="11" s="1"/>
  <c r="BR127" i="11" s="1"/>
  <c r="BN128" i="11"/>
  <c r="BP128" i="11" s="1"/>
  <c r="BR128" i="11" s="1"/>
  <c r="L683" i="1" s="1"/>
  <c r="BN129" i="11"/>
  <c r="BP129" i="11" s="1"/>
  <c r="BR129" i="11" s="1"/>
  <c r="L129" i="1" s="1"/>
  <c r="BN130" i="11"/>
  <c r="BN131" i="11"/>
  <c r="BN132" i="11"/>
  <c r="BN133" i="11"/>
  <c r="BP133" i="11" s="1"/>
  <c r="BR133" i="11" s="1"/>
  <c r="L685" i="1" s="1"/>
  <c r="BN134" i="11"/>
  <c r="BN135" i="11"/>
  <c r="BN136" i="11"/>
  <c r="BN137" i="11"/>
  <c r="BP137" i="11" s="1"/>
  <c r="BR137" i="11" s="1"/>
  <c r="BN138" i="11"/>
  <c r="BP138" i="11" s="1"/>
  <c r="BR138" i="11" s="1"/>
  <c r="BN139" i="11"/>
  <c r="BP139" i="11" s="1"/>
  <c r="BR139" i="11" s="1"/>
  <c r="BN140" i="11"/>
  <c r="BN141" i="11"/>
  <c r="BP141" i="11" s="1"/>
  <c r="BR141" i="11" s="1"/>
  <c r="L693" i="1" s="1"/>
  <c r="BN142" i="11"/>
  <c r="BN143" i="11"/>
  <c r="BN144" i="11"/>
  <c r="BN145" i="11"/>
  <c r="BP145" i="11" s="1"/>
  <c r="BR145" i="11" s="1"/>
  <c r="L135" i="1" s="1"/>
  <c r="BN146" i="11"/>
  <c r="BP146" i="11" s="1"/>
  <c r="BR146" i="11" s="1"/>
  <c r="BN147" i="11"/>
  <c r="BN148" i="11"/>
  <c r="BN149" i="11"/>
  <c r="BP149" i="11" s="1"/>
  <c r="BR149" i="11" s="1"/>
  <c r="BN150" i="11"/>
  <c r="BP150" i="11" s="1"/>
  <c r="BR150" i="11" s="1"/>
  <c r="BN151" i="11"/>
  <c r="BP151" i="11" s="1"/>
  <c r="BR151" i="11" s="1"/>
  <c r="BN152" i="11"/>
  <c r="BP152" i="11" s="1"/>
  <c r="BR152" i="11" s="1"/>
  <c r="L199" i="1" s="1"/>
  <c r="BN153" i="11"/>
  <c r="BP153" i="11" s="1"/>
  <c r="BR153" i="11" s="1"/>
  <c r="L164" i="1" s="1"/>
  <c r="BN154" i="11"/>
  <c r="BN155" i="11"/>
  <c r="BN156" i="11"/>
  <c r="BN157" i="11"/>
  <c r="BP157" i="11" s="1"/>
  <c r="BR157" i="11" s="1"/>
  <c r="L208" i="1" s="1"/>
  <c r="BN158" i="11"/>
  <c r="BN159" i="11"/>
  <c r="BN160" i="11"/>
  <c r="BN161" i="11"/>
  <c r="BP161" i="11" s="1"/>
  <c r="BR161" i="11" s="1"/>
  <c r="BN162" i="11"/>
  <c r="BP162" i="11" s="1"/>
  <c r="BR162" i="11" s="1"/>
  <c r="BN163" i="11"/>
  <c r="BP163" i="11" s="1"/>
  <c r="BR163" i="11" s="1"/>
  <c r="BN164" i="11"/>
  <c r="BN165" i="11"/>
  <c r="BP165" i="11" s="1"/>
  <c r="BR165" i="11" s="1"/>
  <c r="L212" i="1" s="1"/>
  <c r="BN166" i="11"/>
  <c r="BN167" i="11"/>
  <c r="BN168" i="11"/>
  <c r="BN169" i="11"/>
  <c r="BP169" i="11" s="1"/>
  <c r="BR169" i="11" s="1"/>
  <c r="L138" i="1" s="1"/>
  <c r="BN170" i="11"/>
  <c r="BN171" i="11"/>
  <c r="BN172" i="11"/>
  <c r="BN173" i="11"/>
  <c r="BP173" i="11" s="1"/>
  <c r="BR173" i="11" s="1"/>
  <c r="BN174" i="11"/>
  <c r="BP174" i="11" s="1"/>
  <c r="BR174" i="11" s="1"/>
  <c r="BN175" i="11"/>
  <c r="BP175" i="11" s="1"/>
  <c r="BR175" i="11" s="1"/>
  <c r="BN176" i="11"/>
  <c r="BP176" i="11" s="1"/>
  <c r="BR176" i="11" s="1"/>
  <c r="BN177" i="11"/>
  <c r="BP177" i="11" s="1"/>
  <c r="BR177" i="11" s="1"/>
  <c r="L221" i="1" s="1"/>
  <c r="BN178" i="11"/>
  <c r="BN179" i="11"/>
  <c r="BN180" i="11"/>
  <c r="BN181" i="11"/>
  <c r="BP181" i="11" s="1"/>
  <c r="BR181" i="11" s="1"/>
  <c r="L225" i="1" s="1"/>
  <c r="BN182" i="11"/>
  <c r="BN183" i="11"/>
  <c r="BN184" i="11"/>
  <c r="BN185" i="11"/>
  <c r="BP185" i="11" s="1"/>
  <c r="BR185" i="11" s="1"/>
  <c r="BN186" i="11"/>
  <c r="BP186" i="11" s="1"/>
  <c r="BR186" i="11" s="1"/>
  <c r="BN187" i="11"/>
  <c r="BP187" i="11" s="1"/>
  <c r="BR187" i="11" s="1"/>
  <c r="BN188" i="11"/>
  <c r="BN189" i="11"/>
  <c r="BP189" i="11" s="1"/>
  <c r="BR189" i="11" s="1"/>
  <c r="L233" i="1" s="1"/>
  <c r="BN190" i="11"/>
  <c r="BN191" i="11"/>
  <c r="BN192" i="11"/>
  <c r="BN193" i="11"/>
  <c r="BP193" i="11" s="1"/>
  <c r="BR193" i="11" s="1"/>
  <c r="L331" i="1" s="1"/>
  <c r="BN194" i="11"/>
  <c r="BN195" i="11"/>
  <c r="BN196" i="11"/>
  <c r="BN197" i="11"/>
  <c r="BP197" i="11" s="1"/>
  <c r="BR197" i="11" s="1"/>
  <c r="BN198" i="11"/>
  <c r="BP198" i="11" s="1"/>
  <c r="BR198" i="11" s="1"/>
  <c r="BN199" i="11"/>
  <c r="BP199" i="11" s="1"/>
  <c r="BR199" i="11" s="1"/>
  <c r="BN200" i="11"/>
  <c r="BN201" i="11"/>
  <c r="BP201" i="11" s="1"/>
  <c r="BR201" i="11" s="1"/>
  <c r="L339" i="1" s="1"/>
  <c r="BN202" i="11"/>
  <c r="BN203" i="11"/>
  <c r="BN204" i="11"/>
  <c r="BN205" i="11"/>
  <c r="BP205" i="11" s="1"/>
  <c r="BR205" i="11" s="1"/>
  <c r="L343" i="1" s="1"/>
  <c r="BN206" i="11"/>
  <c r="BN207" i="11"/>
  <c r="BN208" i="11"/>
  <c r="BN209" i="11"/>
  <c r="BP209" i="11" s="1"/>
  <c r="BR209" i="11" s="1"/>
  <c r="BN210" i="11"/>
  <c r="BP210" i="11" s="1"/>
  <c r="BR210" i="11" s="1"/>
  <c r="BN211" i="11"/>
  <c r="BP211" i="11" s="1"/>
  <c r="BR211" i="11" s="1"/>
  <c r="BN212" i="11"/>
  <c r="BN213" i="11"/>
  <c r="BP213" i="11" s="1"/>
  <c r="BR213" i="11" s="1"/>
  <c r="L359" i="1" s="1"/>
  <c r="BN214" i="11"/>
  <c r="BN215" i="11"/>
  <c r="BN216" i="11"/>
  <c r="BN217" i="11"/>
  <c r="BP217" i="11" s="1"/>
  <c r="BR217" i="11" s="1"/>
  <c r="L349" i="1" s="1"/>
  <c r="BN218" i="11"/>
  <c r="BN219" i="11"/>
  <c r="BN220" i="11"/>
  <c r="BN221" i="11"/>
  <c r="BP221" i="11" s="1"/>
  <c r="BR221" i="11" s="1"/>
  <c r="BN222" i="11"/>
  <c r="BP222" i="11" s="1"/>
  <c r="BR222" i="11" s="1"/>
  <c r="BN223" i="11"/>
  <c r="BP223" i="11" s="1"/>
  <c r="BR223" i="11" s="1"/>
  <c r="BN224" i="11"/>
  <c r="BP224" i="11" s="1"/>
  <c r="BR224" i="11" s="1"/>
  <c r="L240" i="1" s="1"/>
  <c r="BN225" i="11"/>
  <c r="BP225" i="11" s="1"/>
  <c r="BR225" i="11" s="1"/>
  <c r="L241" i="1" s="1"/>
  <c r="BN226" i="11"/>
  <c r="BN227" i="11"/>
  <c r="BN228" i="11"/>
  <c r="BN229" i="11"/>
  <c r="BP229" i="11" s="1"/>
  <c r="BR229" i="11" s="1"/>
  <c r="L245" i="1" s="1"/>
  <c r="BN230" i="11"/>
  <c r="BN231" i="11"/>
  <c r="BN232" i="11"/>
  <c r="BN233" i="11"/>
  <c r="BP233" i="11" s="1"/>
  <c r="BR233" i="11" s="1"/>
  <c r="BN234" i="11"/>
  <c r="BP234" i="11" s="1"/>
  <c r="BR234" i="11" s="1"/>
  <c r="BN235" i="11"/>
  <c r="BP235" i="11" s="1"/>
  <c r="BR235" i="11" s="1"/>
  <c r="BN236" i="11"/>
  <c r="BN237" i="11"/>
  <c r="BP237" i="11" s="1"/>
  <c r="BR237" i="11" s="1"/>
  <c r="L253" i="1" s="1"/>
  <c r="BN238" i="11"/>
  <c r="BN239" i="11"/>
  <c r="BN240" i="11"/>
  <c r="BN241" i="11"/>
  <c r="BP241" i="11" s="1"/>
  <c r="BR241" i="11" s="1"/>
  <c r="L257" i="1" s="1"/>
  <c r="BN242" i="11"/>
  <c r="BP242" i="11" s="1"/>
  <c r="BR242" i="11" s="1"/>
  <c r="L258" i="1" s="1"/>
  <c r="BN243" i="11"/>
  <c r="BN244" i="11"/>
  <c r="BN245" i="11"/>
  <c r="BP245" i="11" s="1"/>
  <c r="BR245" i="11" s="1"/>
  <c r="BN246" i="11"/>
  <c r="BP246" i="11" s="1"/>
  <c r="BR246" i="11" s="1"/>
  <c r="BN247" i="11"/>
  <c r="BP247" i="11" s="1"/>
  <c r="BR247" i="11" s="1"/>
  <c r="BN248" i="11"/>
  <c r="BN249" i="11"/>
  <c r="BP249" i="11" s="1"/>
  <c r="BR249" i="11" s="1"/>
  <c r="L265" i="1" s="1"/>
  <c r="BN250" i="11"/>
  <c r="BN251" i="11"/>
  <c r="BN252" i="11"/>
  <c r="BN253" i="11"/>
  <c r="BP253" i="11" s="1"/>
  <c r="BR253" i="11" s="1"/>
  <c r="L274" i="1" s="1"/>
  <c r="BN254" i="11"/>
  <c r="BN255" i="11"/>
  <c r="BN256" i="11"/>
  <c r="BN257" i="11"/>
  <c r="BP257" i="11" s="1"/>
  <c r="BR257" i="11" s="1"/>
  <c r="BN258" i="11"/>
  <c r="BP258" i="11" s="1"/>
  <c r="BR258" i="11" s="1"/>
  <c r="BN259" i="11"/>
  <c r="BP259" i="11" s="1"/>
  <c r="BR259" i="11" s="1"/>
  <c r="BN260" i="11"/>
  <c r="BN261" i="11"/>
  <c r="BP261" i="11" s="1"/>
  <c r="BR261" i="11" s="1"/>
  <c r="L282" i="1" s="1"/>
  <c r="BN262" i="11"/>
  <c r="BN263" i="11"/>
  <c r="BN264" i="11"/>
  <c r="BN265" i="11"/>
  <c r="BP265" i="11" s="1"/>
  <c r="BR265" i="11" s="1"/>
  <c r="L286" i="1" s="1"/>
  <c r="BN266" i="11"/>
  <c r="BN267" i="11"/>
  <c r="BN268" i="11"/>
  <c r="BN269" i="11"/>
  <c r="BP269" i="11" s="1"/>
  <c r="BR269" i="11" s="1"/>
  <c r="BN270" i="11"/>
  <c r="BP270" i="11" s="1"/>
  <c r="BR270" i="11" s="1"/>
  <c r="BN271" i="11"/>
  <c r="BP271" i="11" s="1"/>
  <c r="BR271" i="11" s="1"/>
  <c r="BN272" i="11"/>
  <c r="BN273" i="11"/>
  <c r="BP273" i="11" s="1"/>
  <c r="BR273" i="11" s="1"/>
  <c r="L294" i="1" s="1"/>
  <c r="BN274" i="11"/>
  <c r="BN275" i="11"/>
  <c r="BN276" i="11"/>
  <c r="BN277" i="11"/>
  <c r="BP277" i="11" s="1"/>
  <c r="BR277" i="11" s="1"/>
  <c r="L298" i="1" s="1"/>
  <c r="BN278" i="11"/>
  <c r="BP278" i="11" s="1"/>
  <c r="BR278" i="11" s="1"/>
  <c r="L299" i="1" s="1"/>
  <c r="BN279" i="11"/>
  <c r="BN280" i="11"/>
  <c r="BN281" i="11"/>
  <c r="BP281" i="11" s="1"/>
  <c r="BR281" i="11" s="1"/>
  <c r="BN282" i="11"/>
  <c r="BP282" i="11" s="1"/>
  <c r="BR282" i="11" s="1"/>
  <c r="BN283" i="11"/>
  <c r="BP283" i="11" s="1"/>
  <c r="BR283" i="11" s="1"/>
  <c r="BN284" i="11"/>
  <c r="BN285" i="11"/>
  <c r="BP285" i="11" s="1"/>
  <c r="BR285" i="11" s="1"/>
  <c r="L306" i="1" s="1"/>
  <c r="BN286" i="11"/>
  <c r="BN287" i="11"/>
  <c r="BN288" i="11"/>
  <c r="BN289" i="11"/>
  <c r="BP289" i="11" s="1"/>
  <c r="BR289" i="11" s="1"/>
  <c r="L310" i="1" s="1"/>
  <c r="BN290" i="11"/>
  <c r="BN291" i="11"/>
  <c r="BN292" i="11"/>
  <c r="BN293" i="11"/>
  <c r="BP293" i="11" s="1"/>
  <c r="BR293" i="11" s="1"/>
  <c r="BN294" i="11"/>
  <c r="BP294" i="11" s="1"/>
  <c r="BR294" i="11" s="1"/>
  <c r="BN295" i="11"/>
  <c r="BP295" i="11" s="1"/>
  <c r="BR295" i="11" s="1"/>
  <c r="BN296" i="11"/>
  <c r="BP296" i="11" s="1"/>
  <c r="BR296" i="11" s="1"/>
  <c r="L317" i="1" s="1"/>
  <c r="BN297" i="11"/>
  <c r="BP297" i="11" s="1"/>
  <c r="BR297" i="11" s="1"/>
  <c r="L318" i="1" s="1"/>
  <c r="BN298" i="11"/>
  <c r="BN299" i="11"/>
  <c r="BN300" i="11"/>
  <c r="BN301" i="11"/>
  <c r="BP301" i="11" s="1"/>
  <c r="BR301" i="11" s="1"/>
  <c r="L267" i="1" s="1"/>
  <c r="BN302" i="11"/>
  <c r="BN303" i="11"/>
  <c r="BN304" i="11"/>
  <c r="BN305" i="11"/>
  <c r="BP305" i="11" s="1"/>
  <c r="BR305" i="11" s="1"/>
  <c r="BN306" i="11"/>
  <c r="BP306" i="11" s="1"/>
  <c r="BR306" i="11" s="1"/>
  <c r="BN307" i="11"/>
  <c r="BN308" i="11"/>
  <c r="BN309" i="11"/>
  <c r="BP309" i="11" s="1"/>
  <c r="BR309" i="11" s="1"/>
  <c r="L370" i="1" s="1"/>
  <c r="BN310" i="11"/>
  <c r="BN311" i="11"/>
  <c r="BN312" i="11"/>
  <c r="BN313" i="11"/>
  <c r="BP313" i="11" s="1"/>
  <c r="BR313" i="11" s="1"/>
  <c r="L374" i="1" s="1"/>
  <c r="BN314" i="11"/>
  <c r="BP314" i="11" s="1"/>
  <c r="BR314" i="11" s="1"/>
  <c r="L375" i="1" s="1"/>
  <c r="BN315" i="11"/>
  <c r="BN316" i="11"/>
  <c r="BN317" i="11"/>
  <c r="BP317" i="11" s="1"/>
  <c r="BR317" i="11" s="1"/>
  <c r="BN318" i="11"/>
  <c r="BP318" i="11" s="1"/>
  <c r="BR318" i="11" s="1"/>
  <c r="BN319" i="11"/>
  <c r="BP319" i="11" s="1"/>
  <c r="BR319" i="11" s="1"/>
  <c r="BN320" i="11"/>
  <c r="BN321" i="11"/>
  <c r="BP321" i="11" s="1"/>
  <c r="BR321" i="11" s="1"/>
  <c r="L408" i="1" s="1"/>
  <c r="BN322" i="11"/>
  <c r="BN323" i="11"/>
  <c r="BN324" i="11"/>
  <c r="BN325" i="11"/>
  <c r="BP325" i="11" s="1"/>
  <c r="BR325" i="11" s="1"/>
  <c r="L379" i="1" s="1"/>
  <c r="BN326" i="11"/>
  <c r="BN327" i="11"/>
  <c r="BN328" i="11"/>
  <c r="BN329" i="11"/>
  <c r="BP329" i="11" s="1"/>
  <c r="BR329" i="11" s="1"/>
  <c r="BN330" i="11"/>
  <c r="BP330" i="11" s="1"/>
  <c r="BR330" i="11" s="1"/>
  <c r="BN331" i="11"/>
  <c r="BP331" i="11" s="1"/>
  <c r="BR331" i="11" s="1"/>
  <c r="BN332" i="11"/>
  <c r="BN333" i="11"/>
  <c r="BP333" i="11" s="1"/>
  <c r="BR333" i="11" s="1"/>
  <c r="L387" i="1" s="1"/>
  <c r="BN334" i="11"/>
  <c r="BN335" i="11"/>
  <c r="BN336" i="11"/>
  <c r="BN337" i="11"/>
  <c r="BP337" i="11" s="1"/>
  <c r="BR337" i="11" s="1"/>
  <c r="L391" i="1" s="1"/>
  <c r="BN338" i="11"/>
  <c r="BP338" i="11" s="1"/>
  <c r="BR338" i="11" s="1"/>
  <c r="L410" i="1" s="1"/>
  <c r="BN339" i="11"/>
  <c r="BN340" i="11"/>
  <c r="BN341" i="11"/>
  <c r="BP341" i="11" s="1"/>
  <c r="BR341" i="11" s="1"/>
  <c r="BN342" i="11"/>
  <c r="BP342" i="11" s="1"/>
  <c r="BR342" i="11" s="1"/>
  <c r="BN343" i="11"/>
  <c r="BP343" i="11" s="1"/>
  <c r="BR343" i="11" s="1"/>
  <c r="BN344" i="11"/>
  <c r="BN345" i="11"/>
  <c r="BP345" i="11" s="1"/>
  <c r="BR345" i="11" s="1"/>
  <c r="L393" i="1" s="1"/>
  <c r="BN346" i="11"/>
  <c r="BN347" i="11"/>
  <c r="BN348" i="11"/>
  <c r="BN349" i="11"/>
  <c r="BP349" i="11" s="1"/>
  <c r="BR349" i="11" s="1"/>
  <c r="L397" i="1" s="1"/>
  <c r="BN350" i="11"/>
  <c r="BN351" i="11"/>
  <c r="BN352" i="11"/>
  <c r="BN353" i="11"/>
  <c r="BP353" i="11" s="1"/>
  <c r="BR353" i="11" s="1"/>
  <c r="BN354" i="11"/>
  <c r="BP354" i="11" s="1"/>
  <c r="BR354" i="11" s="1"/>
  <c r="BN355" i="11"/>
  <c r="BP355" i="11" s="1"/>
  <c r="BR355" i="11" s="1"/>
  <c r="BN356" i="11"/>
  <c r="BN357" i="11"/>
  <c r="BP357" i="11" s="1"/>
  <c r="BR357" i="11" s="1"/>
  <c r="L437" i="1" s="1"/>
  <c r="BN358" i="11"/>
  <c r="BP358" i="11" s="1"/>
  <c r="BR358" i="11" s="1"/>
  <c r="L474" i="1" s="1"/>
  <c r="BN359" i="11"/>
  <c r="BN360" i="11"/>
  <c r="BN361" i="11"/>
  <c r="BP361" i="11" s="1"/>
  <c r="BR361" i="11" s="1"/>
  <c r="L440" i="1" s="1"/>
  <c r="BN362" i="11"/>
  <c r="BN363" i="11"/>
  <c r="BN364" i="11"/>
  <c r="BN365" i="11"/>
  <c r="BP365" i="11" s="1"/>
  <c r="BR365" i="11" s="1"/>
  <c r="BN366" i="11"/>
  <c r="BP366" i="11" s="1"/>
  <c r="BR366" i="11" s="1"/>
  <c r="BN367" i="11"/>
  <c r="BP367" i="11" s="1"/>
  <c r="BR367" i="11" s="1"/>
  <c r="BN368" i="11"/>
  <c r="BN369" i="11"/>
  <c r="BP369" i="11" s="1"/>
  <c r="BR369" i="11" s="1"/>
  <c r="L446" i="1" s="1"/>
  <c r="BN370" i="11"/>
  <c r="BN371" i="11"/>
  <c r="BN372" i="11"/>
  <c r="BN373" i="11"/>
  <c r="BP373" i="11" s="1"/>
  <c r="BR373" i="11" s="1"/>
  <c r="L600" i="1" s="1"/>
  <c r="BN374" i="11"/>
  <c r="BN375" i="11"/>
  <c r="BN377" i="11"/>
  <c r="BP377" i="11" s="1"/>
  <c r="BR377" i="11" s="1"/>
  <c r="L764" i="1" s="1"/>
  <c r="BN378" i="11"/>
  <c r="BP378" i="11" s="1"/>
  <c r="BR378" i="11" s="1"/>
  <c r="BN379" i="11"/>
  <c r="BP379" i="11" s="1"/>
  <c r="BR379" i="11" s="1"/>
  <c r="L766" i="1" s="1"/>
  <c r="BN380" i="11"/>
  <c r="BN381" i="11"/>
  <c r="BP381" i="11" s="1"/>
  <c r="BR381" i="11" s="1"/>
  <c r="L463" i="1" s="1"/>
  <c r="BN382" i="11"/>
  <c r="BN383" i="11"/>
  <c r="BN384" i="11"/>
  <c r="BN385" i="11"/>
  <c r="BP385" i="11" s="1"/>
  <c r="BR385" i="11" s="1"/>
  <c r="L468" i="1" s="1"/>
  <c r="BN386" i="11"/>
  <c r="BN387" i="11"/>
  <c r="BN388" i="11"/>
  <c r="BN389" i="11"/>
  <c r="BP389" i="11" s="1"/>
  <c r="BR389" i="11" s="1"/>
  <c r="BN390" i="11"/>
  <c r="BP390" i="11" s="1"/>
  <c r="BR390" i="11" s="1"/>
  <c r="BN391" i="11"/>
  <c r="BP391" i="11" s="1"/>
  <c r="BR391" i="11" s="1"/>
  <c r="BN392" i="11"/>
  <c r="BN393" i="11"/>
  <c r="BP393" i="11" s="1"/>
  <c r="BR393" i="11" s="1"/>
  <c r="L470" i="1" s="1"/>
  <c r="BN394" i="11"/>
  <c r="BN395" i="11"/>
  <c r="BN396" i="11"/>
  <c r="BN397" i="11"/>
  <c r="BP397" i="11" s="1"/>
  <c r="BR397" i="11" s="1"/>
  <c r="L491" i="1" s="1"/>
  <c r="BN398" i="11"/>
  <c r="BN399" i="11"/>
  <c r="BN400" i="11"/>
  <c r="BN401" i="11"/>
  <c r="BP401" i="11" s="1"/>
  <c r="BR401" i="11" s="1"/>
  <c r="BN402" i="11"/>
  <c r="BP402" i="11" s="1"/>
  <c r="BR402" i="11" s="1"/>
  <c r="BN403" i="11"/>
  <c r="BP403" i="11" s="1"/>
  <c r="BR403" i="11" s="1"/>
  <c r="BN404" i="11"/>
  <c r="BP404" i="11" s="1"/>
  <c r="BR404" i="11" s="1"/>
  <c r="BN405" i="11"/>
  <c r="BP405" i="11" s="1"/>
  <c r="BR405" i="11" s="1"/>
  <c r="L501" i="1" s="1"/>
  <c r="BN406" i="11"/>
  <c r="BN407" i="11"/>
  <c r="BN408" i="11"/>
  <c r="BN409" i="11"/>
  <c r="BP409" i="11" s="1"/>
  <c r="BR409" i="11" s="1"/>
  <c r="L505" i="1" s="1"/>
  <c r="BN410" i="11"/>
  <c r="BN411" i="11"/>
  <c r="BN412" i="11"/>
  <c r="BN413" i="11"/>
  <c r="BP413" i="11" s="1"/>
  <c r="BR413" i="11" s="1"/>
  <c r="BN414" i="11"/>
  <c r="BP414" i="11" s="1"/>
  <c r="BR414" i="11" s="1"/>
  <c r="BN415" i="11"/>
  <c r="BP415" i="11" s="1"/>
  <c r="BR415" i="11" s="1"/>
  <c r="BN416" i="11"/>
  <c r="BN417" i="11"/>
  <c r="BP417" i="11" s="1"/>
  <c r="BR417" i="11" s="1"/>
  <c r="L513" i="1" s="1"/>
  <c r="BN418" i="11"/>
  <c r="BN419" i="11"/>
  <c r="BN420" i="11"/>
  <c r="BN421" i="11"/>
  <c r="BP421" i="11" s="1"/>
  <c r="BR421" i="11" s="1"/>
  <c r="L516" i="1" s="1"/>
  <c r="BN422" i="11"/>
  <c r="BN423" i="11"/>
  <c r="BN424" i="11"/>
  <c r="BN425" i="11"/>
  <c r="BP425" i="11" s="1"/>
  <c r="BR425" i="11" s="1"/>
  <c r="BN426" i="11"/>
  <c r="BP426" i="11" s="1"/>
  <c r="BR426" i="11" s="1"/>
  <c r="BN427" i="11"/>
  <c r="BP427" i="11" s="1"/>
  <c r="BR427" i="11" s="1"/>
  <c r="BN428" i="11"/>
  <c r="BN429" i="11"/>
  <c r="BP429" i="11" s="1"/>
  <c r="BR429" i="11" s="1"/>
  <c r="L532" i="1" s="1"/>
  <c r="BN430" i="11"/>
  <c r="BN433" i="11"/>
  <c r="BP433" i="11" s="1"/>
  <c r="BR433" i="11" s="1"/>
  <c r="L427" i="1" s="1"/>
  <c r="BN435" i="11"/>
  <c r="BN436" i="11"/>
  <c r="BN437" i="11"/>
  <c r="BP437" i="11" s="1"/>
  <c r="BR437" i="11" s="1"/>
  <c r="L454" i="1" s="1"/>
  <c r="BN438" i="11"/>
  <c r="BP438" i="11" s="1"/>
  <c r="BR438" i="11" s="1"/>
  <c r="L455" i="1" s="1"/>
  <c r="BN439" i="11"/>
  <c r="BP439" i="11" s="1"/>
  <c r="BR439" i="11" s="1"/>
  <c r="L456" i="1" s="1"/>
  <c r="BN440" i="11"/>
  <c r="BN441" i="11"/>
  <c r="BP441" i="11" s="1"/>
  <c r="BR441" i="11" s="1"/>
  <c r="L458" i="1" s="1"/>
  <c r="BN442" i="11"/>
  <c r="BN443" i="11"/>
  <c r="BN444" i="11"/>
  <c r="BN445" i="11"/>
  <c r="BP445" i="11" s="1"/>
  <c r="BR445" i="11" s="1"/>
  <c r="L636" i="1" s="1"/>
  <c r="BN446" i="11"/>
  <c r="BN447" i="11"/>
  <c r="BN448" i="11"/>
  <c r="BN449" i="11"/>
  <c r="BP449" i="11" s="1"/>
  <c r="BR449" i="11" s="1"/>
  <c r="L640" i="1" s="1"/>
  <c r="BN450" i="11"/>
  <c r="BP450" i="11" s="1"/>
  <c r="BR450" i="11" s="1"/>
  <c r="L641" i="1" s="1"/>
  <c r="BN451" i="11"/>
  <c r="BP451" i="11" s="1"/>
  <c r="BR451" i="11" s="1"/>
  <c r="L642" i="1" s="1"/>
  <c r="BN452" i="11"/>
  <c r="BN453" i="11"/>
  <c r="BP453" i="11" s="1"/>
  <c r="BR453" i="11" s="1"/>
  <c r="L644" i="1" s="1"/>
  <c r="BN454" i="11"/>
  <c r="BN455" i="11"/>
  <c r="BN456" i="11"/>
  <c r="BN457" i="11"/>
  <c r="BP457" i="11" s="1"/>
  <c r="BR457" i="11" s="1"/>
  <c r="L648" i="1" s="1"/>
  <c r="BN458" i="11"/>
  <c r="BP458" i="11" s="1"/>
  <c r="BR458" i="11" s="1"/>
  <c r="L649" i="1" s="1"/>
  <c r="BN459" i="11"/>
  <c r="BN460" i="11"/>
  <c r="BN461" i="11"/>
  <c r="BP461" i="11" s="1"/>
  <c r="BR461" i="11" s="1"/>
  <c r="L652" i="1" s="1"/>
  <c r="BN462" i="11"/>
  <c r="BP462" i="11" s="1"/>
  <c r="BR462" i="11" s="1"/>
  <c r="L653" i="1" s="1"/>
  <c r="BN463" i="11"/>
  <c r="BP463" i="11" s="1"/>
  <c r="BR463" i="11" s="1"/>
  <c r="L654" i="1" s="1"/>
  <c r="BN464" i="11"/>
  <c r="BN465" i="11"/>
  <c r="BP465" i="11" s="1"/>
  <c r="BR465" i="11" s="1"/>
  <c r="L656" i="1" s="1"/>
  <c r="BN466" i="11"/>
  <c r="BN467" i="11"/>
  <c r="BN468" i="11"/>
  <c r="BN469" i="11"/>
  <c r="BP469" i="11" s="1"/>
  <c r="BR469" i="11" s="1"/>
  <c r="L660" i="1" s="1"/>
  <c r="BN470" i="11"/>
  <c r="BN471" i="11"/>
  <c r="BN472" i="11"/>
  <c r="BN473" i="11"/>
  <c r="BP473" i="11" s="1"/>
  <c r="BR473" i="11" s="1"/>
  <c r="L666" i="1" s="1"/>
  <c r="BN474" i="11"/>
  <c r="BP474" i="11" s="1"/>
  <c r="BR474" i="11" s="1"/>
  <c r="L604" i="1" s="1"/>
  <c r="BN475" i="11"/>
  <c r="BP475" i="11" s="1"/>
  <c r="BR475" i="11" s="1"/>
  <c r="L605" i="1" s="1"/>
  <c r="BN476" i="11"/>
  <c r="BN477" i="11"/>
  <c r="BP477" i="11" s="1"/>
  <c r="BR477" i="11" s="1"/>
  <c r="L607" i="1" s="1"/>
  <c r="BN478" i="11"/>
  <c r="BN479" i="11"/>
  <c r="BN480" i="11"/>
  <c r="BN481" i="11"/>
  <c r="BP481" i="11" s="1"/>
  <c r="BR481" i="11" s="1"/>
  <c r="L540" i="1" s="1"/>
  <c r="BN482" i="11"/>
  <c r="BN483" i="11"/>
  <c r="BN484" i="11"/>
  <c r="BN485" i="11"/>
  <c r="BP485" i="11" s="1"/>
  <c r="BR485" i="11" s="1"/>
  <c r="L533" i="1" s="1"/>
  <c r="BN486" i="11"/>
  <c r="BP486" i="11" s="1"/>
  <c r="BR486" i="11" s="1"/>
  <c r="L534" i="1" s="1"/>
  <c r="BN487" i="11"/>
  <c r="BP487" i="11" s="1"/>
  <c r="BR487" i="11" s="1"/>
  <c r="L545" i="1" s="1"/>
  <c r="BN488" i="11"/>
  <c r="BP488" i="11" s="1"/>
  <c r="BR488" i="11" s="1"/>
  <c r="BN489" i="11"/>
  <c r="BP489" i="11" s="1"/>
  <c r="BR489" i="11" s="1"/>
  <c r="L547" i="1" s="1"/>
  <c r="BN490" i="11"/>
  <c r="BN491" i="11"/>
  <c r="BN492" i="11"/>
  <c r="BN493" i="11"/>
  <c r="J548" i="1" s="1"/>
  <c r="BN495" i="11"/>
  <c r="BN497" i="11"/>
  <c r="BN498" i="11"/>
  <c r="BP498" i="11" s="1"/>
  <c r="BR498" i="11" s="1"/>
  <c r="L524" i="1" s="1"/>
  <c r="BN499" i="11"/>
  <c r="BP499" i="11" s="1"/>
  <c r="BR499" i="11" s="1"/>
  <c r="L525" i="1" s="1"/>
  <c r="BN501" i="11"/>
  <c r="BN502" i="11"/>
  <c r="BP502" i="11" s="1"/>
  <c r="BR502" i="11" s="1"/>
  <c r="L8" i="1" s="1"/>
  <c r="BN503" i="11"/>
  <c r="BN504" i="11"/>
  <c r="BN505" i="11"/>
  <c r="BN506" i="11"/>
  <c r="BP506" i="11" s="1"/>
  <c r="BR506" i="11" s="1"/>
  <c r="L12" i="1" s="1"/>
  <c r="BN507" i="11"/>
  <c r="BP507" i="11" s="1"/>
  <c r="BR507" i="11" s="1"/>
  <c r="L13" i="1" s="1"/>
  <c r="BN508" i="11"/>
  <c r="BN509" i="11"/>
  <c r="BN510" i="11"/>
  <c r="BP510" i="11" s="1"/>
  <c r="BR510" i="11" s="1"/>
  <c r="L16" i="1" s="1"/>
  <c r="BN511" i="11"/>
  <c r="BP511" i="11" s="1"/>
  <c r="BR511" i="11" s="1"/>
  <c r="L17" i="1" s="1"/>
  <c r="BN512" i="11"/>
  <c r="BP512" i="11" s="1"/>
  <c r="BR512" i="11" s="1"/>
  <c r="L18" i="1" s="1"/>
  <c r="BN513" i="11"/>
  <c r="BN514" i="11"/>
  <c r="BP514" i="11" s="1"/>
  <c r="BR514" i="11" s="1"/>
  <c r="L20" i="1" s="1"/>
  <c r="BN515" i="11"/>
  <c r="BN516" i="11"/>
  <c r="BN517" i="11"/>
  <c r="BN518" i="11"/>
  <c r="BP518" i="11" s="1"/>
  <c r="BR518" i="11" s="1"/>
  <c r="L24" i="1" s="1"/>
  <c r="BN519" i="11"/>
  <c r="BN520" i="11"/>
  <c r="BN521" i="11"/>
  <c r="BN522" i="11"/>
  <c r="BP522" i="11" s="1"/>
  <c r="BR522" i="11" s="1"/>
  <c r="L28" i="1" s="1"/>
  <c r="BN523" i="11"/>
  <c r="BP523" i="11" s="1"/>
  <c r="BR523" i="11" s="1"/>
  <c r="BN524" i="11"/>
  <c r="BP524" i="11" s="1"/>
  <c r="BR524" i="11" s="1"/>
  <c r="L30" i="1" s="1"/>
  <c r="BN525" i="11"/>
  <c r="BP525" i="11" s="1"/>
  <c r="BR525" i="11" s="1"/>
  <c r="L31" i="1" s="1"/>
  <c r="BN526" i="11"/>
  <c r="BP526" i="11" s="1"/>
  <c r="BR526" i="11" s="1"/>
  <c r="L32" i="1" s="1"/>
  <c r="BN527" i="11"/>
  <c r="BN528" i="11"/>
  <c r="BN529" i="11"/>
  <c r="BN530" i="11"/>
  <c r="BP530" i="11" s="1"/>
  <c r="BR530" i="11" s="1"/>
  <c r="L36" i="1" s="1"/>
  <c r="BN531" i="11"/>
  <c r="BN532" i="11"/>
  <c r="BN533" i="11"/>
  <c r="BN534" i="11"/>
  <c r="BP534" i="11" s="1"/>
  <c r="BR534" i="11" s="1"/>
  <c r="L40" i="1" s="1"/>
  <c r="BN535" i="11"/>
  <c r="BP535" i="11" s="1"/>
  <c r="BR535" i="11" s="1"/>
  <c r="L41" i="1" s="1"/>
  <c r="BN536" i="11"/>
  <c r="BP536" i="11" s="1"/>
  <c r="BR536" i="11" s="1"/>
  <c r="L42" i="1" s="1"/>
  <c r="BN537" i="11"/>
  <c r="BN538" i="11"/>
  <c r="BP538" i="11" s="1"/>
  <c r="BR538" i="11" s="1"/>
  <c r="L44" i="1" s="1"/>
  <c r="BN539" i="11"/>
  <c r="BN540" i="11"/>
  <c r="BN541" i="11"/>
  <c r="BN542" i="11"/>
  <c r="BP542" i="11" s="1"/>
  <c r="BR542" i="11" s="1"/>
  <c r="L48" i="1" s="1"/>
  <c r="BN543" i="11"/>
  <c r="BN544" i="11"/>
  <c r="BN545" i="11"/>
  <c r="BN546" i="11"/>
  <c r="BP546" i="11" s="1"/>
  <c r="BR546" i="11" s="1"/>
  <c r="BN547" i="11"/>
  <c r="BP547" i="11" s="1"/>
  <c r="BR547" i="11" s="1"/>
  <c r="L53" i="1" s="1"/>
  <c r="BN548" i="11"/>
  <c r="BP548" i="11" s="1"/>
  <c r="BR548" i="11" s="1"/>
  <c r="L54" i="1" s="1"/>
  <c r="BN549" i="11"/>
  <c r="BN550" i="11"/>
  <c r="BP550" i="11" s="1"/>
  <c r="BR550" i="11" s="1"/>
  <c r="L56" i="1" s="1"/>
  <c r="BN551" i="11"/>
  <c r="BN552" i="11"/>
  <c r="BN553" i="11"/>
  <c r="BN554" i="11"/>
  <c r="BP554" i="11" s="1"/>
  <c r="BR554" i="11" s="1"/>
  <c r="L60" i="1" s="1"/>
  <c r="BN555" i="11"/>
  <c r="BP555" i="11" s="1"/>
  <c r="BR555" i="11" s="1"/>
  <c r="L61" i="1" s="1"/>
  <c r="BN556" i="11"/>
  <c r="BN557" i="11"/>
  <c r="BN558" i="11"/>
  <c r="BP558" i="11" s="1"/>
  <c r="BR558" i="11" s="1"/>
  <c r="L64" i="1" s="1"/>
  <c r="BN559" i="11"/>
  <c r="BP559" i="11" s="1"/>
  <c r="BR559" i="11" s="1"/>
  <c r="L65" i="1" s="1"/>
  <c r="BN560" i="11"/>
  <c r="BP560" i="11" s="1"/>
  <c r="BR560" i="11" s="1"/>
  <c r="L66" i="1" s="1"/>
  <c r="BN561" i="11"/>
  <c r="BP561" i="11" s="1"/>
  <c r="BR561" i="11" s="1"/>
  <c r="BN562" i="11"/>
  <c r="BP562" i="11" s="1"/>
  <c r="BR562" i="11" s="1"/>
  <c r="L68" i="1" s="1"/>
  <c r="BN563" i="11"/>
  <c r="BN564" i="11"/>
  <c r="BN565" i="11"/>
  <c r="BN566" i="11"/>
  <c r="BP566" i="11" s="1"/>
  <c r="BR566" i="11" s="1"/>
  <c r="L142" i="1" s="1"/>
  <c r="BN567" i="11"/>
  <c r="BN568" i="11"/>
  <c r="BN569" i="11"/>
  <c r="BN570" i="11"/>
  <c r="BP570" i="11" s="1"/>
  <c r="BR570" i="11" s="1"/>
  <c r="L146" i="1" s="1"/>
  <c r="BN571" i="11"/>
  <c r="BP571" i="11" s="1"/>
  <c r="BR571" i="11" s="1"/>
  <c r="L147" i="1" s="1"/>
  <c r="BN572" i="11"/>
  <c r="BP572" i="11" s="1"/>
  <c r="BR572" i="11" s="1"/>
  <c r="L148" i="1" s="1"/>
  <c r="BN573" i="11"/>
  <c r="BP573" i="11" s="1"/>
  <c r="BR573" i="11" s="1"/>
  <c r="L149" i="1" s="1"/>
  <c r="BN574" i="11"/>
  <c r="BP574" i="11" s="1"/>
  <c r="BR574" i="11" s="1"/>
  <c r="L72" i="1" s="1"/>
  <c r="BN575" i="11"/>
  <c r="BN576" i="11"/>
  <c r="BN577" i="11"/>
  <c r="BN578" i="11"/>
  <c r="BP578" i="11" s="1"/>
  <c r="BR578" i="11" s="1"/>
  <c r="L153" i="1" s="1"/>
  <c r="BN579" i="11"/>
  <c r="BN580" i="11"/>
  <c r="BN581" i="11"/>
  <c r="BN582" i="11"/>
  <c r="BP582" i="11" s="1"/>
  <c r="BR582" i="11" s="1"/>
  <c r="L157" i="1" s="1"/>
  <c r="BN583" i="11"/>
  <c r="BP583" i="11" s="1"/>
  <c r="BR583" i="11" s="1"/>
  <c r="L694" i="1" s="1"/>
  <c r="BN584" i="11"/>
  <c r="BP584" i="11" s="1"/>
  <c r="BR584" i="11" s="1"/>
  <c r="L695" i="1" s="1"/>
  <c r="BN585" i="11"/>
  <c r="BN586" i="11"/>
  <c r="BP586" i="11" s="1"/>
  <c r="BR586" i="11" s="1"/>
  <c r="L79" i="1" s="1"/>
  <c r="BN587" i="11"/>
  <c r="BN588" i="11"/>
  <c r="BN589" i="11"/>
  <c r="BN590" i="11"/>
  <c r="BP590" i="11" s="1"/>
  <c r="BR590" i="11" s="1"/>
  <c r="L83" i="1" s="1"/>
  <c r="BN591" i="11"/>
  <c r="BN592" i="11"/>
  <c r="BN593" i="11"/>
  <c r="BN594" i="11"/>
  <c r="BP594" i="11" s="1"/>
  <c r="BR594" i="11" s="1"/>
  <c r="L87" i="1" s="1"/>
  <c r="BN595" i="11"/>
  <c r="BP595" i="11" s="1"/>
  <c r="BR595" i="11" s="1"/>
  <c r="L88" i="1" s="1"/>
  <c r="BN596" i="11"/>
  <c r="BP596" i="11" s="1"/>
  <c r="BR596" i="11" s="1"/>
  <c r="L89" i="1" s="1"/>
  <c r="BN597" i="11"/>
  <c r="BN598" i="11"/>
  <c r="BP598" i="11" s="1"/>
  <c r="BR598" i="11" s="1"/>
  <c r="L91" i="1" s="1"/>
  <c r="BN599" i="11"/>
  <c r="BN600" i="11"/>
  <c r="BN601" i="11"/>
  <c r="BN602" i="11"/>
  <c r="BP602" i="11" s="1"/>
  <c r="BR602" i="11" s="1"/>
  <c r="L95" i="1" s="1"/>
  <c r="BN603" i="11"/>
  <c r="BN604" i="11"/>
  <c r="BN605" i="11"/>
  <c r="BN606" i="11"/>
  <c r="BP606" i="11" s="1"/>
  <c r="BR606" i="11" s="1"/>
  <c r="L99" i="1" s="1"/>
  <c r="BN607" i="11"/>
  <c r="BP607" i="11" s="1"/>
  <c r="BR607" i="11" s="1"/>
  <c r="L100" i="1" s="1"/>
  <c r="BN608" i="11"/>
  <c r="BP608" i="11" s="1"/>
  <c r="BR608" i="11" s="1"/>
  <c r="L101" i="1" s="1"/>
  <c r="BN609" i="11"/>
  <c r="BP609" i="11" s="1"/>
  <c r="BR609" i="11" s="1"/>
  <c r="L102" i="1" s="1"/>
  <c r="BN610" i="11"/>
  <c r="BP610" i="11" s="1"/>
  <c r="BR610" i="11" s="1"/>
  <c r="L103" i="1" s="1"/>
  <c r="BN611" i="11"/>
  <c r="BN612" i="11"/>
  <c r="BN613" i="11"/>
  <c r="BN614" i="11"/>
  <c r="BP614" i="11" s="1"/>
  <c r="BR614" i="11" s="1"/>
  <c r="L107" i="1" s="1"/>
  <c r="BN615" i="11"/>
  <c r="BP615" i="11" s="1"/>
  <c r="BR615" i="11" s="1"/>
  <c r="L108" i="1" s="1"/>
  <c r="BN616" i="11"/>
  <c r="BN617" i="11"/>
  <c r="BN618" i="11"/>
  <c r="BP618" i="11" s="1"/>
  <c r="BR618" i="11" s="1"/>
  <c r="L612" i="1" s="1"/>
  <c r="BN619" i="11"/>
  <c r="BP619" i="11" s="1"/>
  <c r="BR619" i="11" s="1"/>
  <c r="L613" i="1" s="1"/>
  <c r="BN620" i="11"/>
  <c r="BP620" i="11" s="1"/>
  <c r="BR620" i="11" s="1"/>
  <c r="L614" i="1" s="1"/>
  <c r="BN621" i="11"/>
  <c r="BN622" i="11"/>
  <c r="BP622" i="11" s="1"/>
  <c r="BR622" i="11" s="1"/>
  <c r="L616" i="1" s="1"/>
  <c r="BN623" i="11"/>
  <c r="BN624" i="11"/>
  <c r="BN625" i="11"/>
  <c r="BN626" i="11"/>
  <c r="BP626" i="11" s="1"/>
  <c r="BR626" i="11" s="1"/>
  <c r="L170" i="1" s="1"/>
  <c r="BN627" i="11"/>
  <c r="BP627" i="11" s="1"/>
  <c r="BR627" i="11" s="1"/>
  <c r="L171" i="1" s="1"/>
  <c r="BN628" i="11"/>
  <c r="BN629" i="11"/>
  <c r="BN630" i="11"/>
  <c r="BP630" i="11" s="1"/>
  <c r="BR630" i="11" s="1"/>
  <c r="L174" i="1" s="1"/>
  <c r="BN631" i="11"/>
  <c r="BP631" i="11" s="1"/>
  <c r="BR631" i="11" s="1"/>
  <c r="L175" i="1" s="1"/>
  <c r="BN632" i="11"/>
  <c r="BP632" i="11" s="1"/>
  <c r="BR632" i="11" s="1"/>
  <c r="L176" i="1" s="1"/>
  <c r="BN633" i="11"/>
  <c r="BN634" i="11"/>
  <c r="BP634" i="11" s="1"/>
  <c r="BR634" i="11" s="1"/>
  <c r="L178" i="1" s="1"/>
  <c r="BN635" i="11"/>
  <c r="BN636" i="11"/>
  <c r="BN637" i="11"/>
  <c r="BN638" i="11"/>
  <c r="BP638" i="11" s="1"/>
  <c r="BR638" i="11" s="1"/>
  <c r="L182" i="1" s="1"/>
  <c r="BN639" i="11"/>
  <c r="BN640" i="11"/>
  <c r="BN641" i="11"/>
  <c r="BN642" i="11"/>
  <c r="BP642" i="11" s="1"/>
  <c r="BR642" i="11" s="1"/>
  <c r="L186" i="1" s="1"/>
  <c r="BN643" i="11"/>
  <c r="BP643" i="11" s="1"/>
  <c r="BR643" i="11" s="1"/>
  <c r="L187" i="1" s="1"/>
  <c r="BN644" i="11"/>
  <c r="BP644" i="11" s="1"/>
  <c r="BR644" i="11" s="1"/>
  <c r="L188" i="1" s="1"/>
  <c r="BN645" i="11"/>
  <c r="BN646" i="11"/>
  <c r="BP646" i="11" s="1"/>
  <c r="BR646" i="11" s="1"/>
  <c r="L190" i="1" s="1"/>
  <c r="BN647" i="11"/>
  <c r="BN648" i="11"/>
  <c r="BN649" i="11"/>
  <c r="BN650" i="11"/>
  <c r="BP650" i="11" s="1"/>
  <c r="BR650" i="11" s="1"/>
  <c r="L115" i="1" s="1"/>
  <c r="BN651" i="11"/>
  <c r="BN652" i="11"/>
  <c r="BN653" i="11"/>
  <c r="BN654" i="11"/>
  <c r="BP654" i="11" s="1"/>
  <c r="BR654" i="11" s="1"/>
  <c r="L119" i="1" s="1"/>
  <c r="BN655" i="11"/>
  <c r="BP655" i="11" s="1"/>
  <c r="BR655" i="11" s="1"/>
  <c r="L122" i="1" s="1"/>
  <c r="BN656" i="11"/>
  <c r="BP656" i="11" s="1"/>
  <c r="BR656" i="11" s="1"/>
  <c r="L123" i="1" s="1"/>
  <c r="BN657" i="11"/>
  <c r="BN4" i="11"/>
  <c r="BP4" i="11" s="1"/>
  <c r="BR4" i="11" s="1"/>
  <c r="L561" i="1" s="1"/>
  <c r="Q58" i="14"/>
  <c r="V66" i="14"/>
  <c r="W66" i="14" s="1"/>
  <c r="U66" i="14"/>
  <c r="T66" i="14"/>
  <c r="X66" i="14" s="1"/>
  <c r="V58" i="14"/>
  <c r="X58" i="14" s="1"/>
  <c r="U58" i="14"/>
  <c r="T58" i="14"/>
  <c r="V22" i="14"/>
  <c r="U22" i="14"/>
  <c r="T22" i="14"/>
  <c r="V13" i="14"/>
  <c r="W13" i="14" s="1"/>
  <c r="U13" i="14"/>
  <c r="T13" i="14"/>
  <c r="X13" i="14" s="1"/>
  <c r="V6" i="14"/>
  <c r="X6" i="14" s="1"/>
  <c r="U6" i="14"/>
  <c r="T6" i="14"/>
  <c r="P66" i="14"/>
  <c r="R66" i="14" s="1"/>
  <c r="O66" i="14"/>
  <c r="N66" i="14"/>
  <c r="P58" i="14"/>
  <c r="O58" i="14"/>
  <c r="N58" i="14"/>
  <c r="R58" i="14" s="1"/>
  <c r="P22" i="14"/>
  <c r="O22" i="14"/>
  <c r="N22" i="14"/>
  <c r="P13" i="14"/>
  <c r="O13" i="14"/>
  <c r="N13" i="14"/>
  <c r="P6" i="14"/>
  <c r="O6" i="14"/>
  <c r="N6" i="14"/>
  <c r="L66" i="14"/>
  <c r="K66" i="14"/>
  <c r="J66" i="14"/>
  <c r="I66" i="14"/>
  <c r="H66" i="14"/>
  <c r="G66" i="14"/>
  <c r="F66" i="14"/>
  <c r="E66" i="14"/>
  <c r="L58" i="14"/>
  <c r="K58" i="14"/>
  <c r="J58" i="14"/>
  <c r="I58" i="14"/>
  <c r="H58" i="14"/>
  <c r="G58" i="14"/>
  <c r="F58" i="14"/>
  <c r="E58" i="14"/>
  <c r="L22" i="14"/>
  <c r="K22" i="14"/>
  <c r="J22" i="14"/>
  <c r="J21" i="14" s="1"/>
  <c r="I22" i="14"/>
  <c r="I21" i="14" s="1"/>
  <c r="H22" i="14"/>
  <c r="H21" i="14" s="1"/>
  <c r="G22" i="14"/>
  <c r="F22" i="14"/>
  <c r="E22" i="14"/>
  <c r="L13" i="14"/>
  <c r="K13" i="14"/>
  <c r="J13" i="14"/>
  <c r="I13" i="14"/>
  <c r="H13" i="14"/>
  <c r="G13" i="14"/>
  <c r="F13" i="14"/>
  <c r="E13" i="14"/>
  <c r="L6" i="14"/>
  <c r="K6" i="14"/>
  <c r="J6" i="14"/>
  <c r="J5" i="14" s="1"/>
  <c r="I6" i="14"/>
  <c r="H6" i="14"/>
  <c r="G6" i="14"/>
  <c r="F6" i="14"/>
  <c r="E6" i="14"/>
  <c r="D66" i="14"/>
  <c r="D58" i="14"/>
  <c r="D22" i="14"/>
  <c r="D13" i="14"/>
  <c r="D6" i="14"/>
  <c r="I3" i="14"/>
  <c r="H3" i="14"/>
  <c r="G3" i="14"/>
  <c r="F3" i="14"/>
  <c r="E3" i="14"/>
  <c r="D3" i="14"/>
  <c r="D2" i="14"/>
  <c r="E2" i="14" s="1"/>
  <c r="F2" i="14" s="1"/>
  <c r="G2" i="14" s="1"/>
  <c r="H2" i="14" s="1"/>
  <c r="M8" i="5"/>
  <c r="M56" i="5"/>
  <c r="E80" i="5"/>
  <c r="D80" i="5"/>
  <c r="G767" i="1"/>
  <c r="F767" i="1"/>
  <c r="K766" i="1"/>
  <c r="G766" i="1"/>
  <c r="F766" i="1"/>
  <c r="L765" i="1"/>
  <c r="K765" i="1"/>
  <c r="J765" i="1"/>
  <c r="G765" i="1"/>
  <c r="F765" i="1"/>
  <c r="G764" i="1"/>
  <c r="F764" i="1"/>
  <c r="G763" i="1"/>
  <c r="F763" i="1"/>
  <c r="G762" i="1"/>
  <c r="F762" i="1"/>
  <c r="G761" i="1"/>
  <c r="F761" i="1"/>
  <c r="G760" i="1"/>
  <c r="F760" i="1"/>
  <c r="G754" i="1"/>
  <c r="F754" i="1"/>
  <c r="G753" i="1"/>
  <c r="F753" i="1"/>
  <c r="G752" i="1"/>
  <c r="F752" i="1"/>
  <c r="G751" i="1"/>
  <c r="F751" i="1"/>
  <c r="L750" i="1"/>
  <c r="K750" i="1"/>
  <c r="J750" i="1"/>
  <c r="G750" i="1"/>
  <c r="F750" i="1"/>
  <c r="L749" i="1"/>
  <c r="K749" i="1"/>
  <c r="J749" i="1"/>
  <c r="G749" i="1"/>
  <c r="F749" i="1"/>
  <c r="L748" i="1"/>
  <c r="K748" i="1"/>
  <c r="J748" i="1"/>
  <c r="G748" i="1"/>
  <c r="F748" i="1"/>
  <c r="G747" i="1"/>
  <c r="F747" i="1"/>
  <c r="G746" i="1"/>
  <c r="F746" i="1"/>
  <c r="L745" i="1"/>
  <c r="K745" i="1"/>
  <c r="G745" i="1"/>
  <c r="F745" i="1"/>
  <c r="G744" i="1"/>
  <c r="F744" i="1"/>
  <c r="G743" i="1"/>
  <c r="F743" i="1"/>
  <c r="G741" i="1"/>
  <c r="F741" i="1"/>
  <c r="G740" i="1"/>
  <c r="F740" i="1"/>
  <c r="L734" i="1"/>
  <c r="K734" i="1"/>
  <c r="J734" i="1"/>
  <c r="G734" i="1"/>
  <c r="F734" i="1"/>
  <c r="G733" i="1"/>
  <c r="F733" i="1"/>
  <c r="G732" i="1"/>
  <c r="F732" i="1"/>
  <c r="G731" i="1"/>
  <c r="F731" i="1"/>
  <c r="G730" i="1"/>
  <c r="F730" i="1"/>
  <c r="G729" i="1"/>
  <c r="F729" i="1"/>
  <c r="L728" i="1"/>
  <c r="K728" i="1"/>
  <c r="G728" i="1"/>
  <c r="F728" i="1"/>
  <c r="K727" i="1"/>
  <c r="J727" i="1"/>
  <c r="G727" i="1"/>
  <c r="F727" i="1"/>
  <c r="L726" i="1"/>
  <c r="K726" i="1"/>
  <c r="J726" i="1"/>
  <c r="G726" i="1"/>
  <c r="F726" i="1"/>
  <c r="G725" i="1"/>
  <c r="F725" i="1"/>
  <c r="G724" i="1"/>
  <c r="F724" i="1"/>
  <c r="G723" i="1"/>
  <c r="F723" i="1"/>
  <c r="L722" i="1"/>
  <c r="K722" i="1"/>
  <c r="J722" i="1"/>
  <c r="G722" i="1"/>
  <c r="F722" i="1"/>
  <c r="G721" i="1"/>
  <c r="F721" i="1"/>
  <c r="G720" i="1"/>
  <c r="F720" i="1"/>
  <c r="G719" i="1"/>
  <c r="F719" i="1"/>
  <c r="G718" i="1"/>
  <c r="F718" i="1"/>
  <c r="G717" i="1"/>
  <c r="F717" i="1"/>
  <c r="L716" i="1"/>
  <c r="K716" i="1"/>
  <c r="G716" i="1"/>
  <c r="F716" i="1"/>
  <c r="J715" i="1"/>
  <c r="G715" i="1"/>
  <c r="F715" i="1"/>
  <c r="L714" i="1"/>
  <c r="K714" i="1"/>
  <c r="J714" i="1"/>
  <c r="G714" i="1"/>
  <c r="F714" i="1"/>
  <c r="G713" i="1"/>
  <c r="F713" i="1"/>
  <c r="G712" i="1"/>
  <c r="F712" i="1"/>
  <c r="G711" i="1"/>
  <c r="F711" i="1"/>
  <c r="L710" i="1"/>
  <c r="K710" i="1"/>
  <c r="J710" i="1"/>
  <c r="G710" i="1"/>
  <c r="F710" i="1"/>
  <c r="G709" i="1"/>
  <c r="F709" i="1"/>
  <c r="G708" i="1"/>
  <c r="F708" i="1"/>
  <c r="G707" i="1"/>
  <c r="F707" i="1"/>
  <c r="G706" i="1"/>
  <c r="F706" i="1"/>
  <c r="G705" i="1"/>
  <c r="F705" i="1"/>
  <c r="L704" i="1"/>
  <c r="K704" i="1"/>
  <c r="G704" i="1"/>
  <c r="F704" i="1"/>
  <c r="G703" i="1"/>
  <c r="F703" i="1"/>
  <c r="L702" i="1"/>
  <c r="K702" i="1"/>
  <c r="J702" i="1"/>
  <c r="G702" i="1"/>
  <c r="F702" i="1"/>
  <c r="G701" i="1"/>
  <c r="F701" i="1"/>
  <c r="G700" i="1"/>
  <c r="F700" i="1"/>
  <c r="G699" i="1"/>
  <c r="F699" i="1"/>
  <c r="L698" i="1"/>
  <c r="K698" i="1"/>
  <c r="J698" i="1"/>
  <c r="G698" i="1"/>
  <c r="F698" i="1"/>
  <c r="G695" i="1"/>
  <c r="F695" i="1"/>
  <c r="G694" i="1"/>
  <c r="F694" i="1"/>
  <c r="G693" i="1"/>
  <c r="F693" i="1"/>
  <c r="G692" i="1"/>
  <c r="F692" i="1"/>
  <c r="L691" i="1"/>
  <c r="K691" i="1"/>
  <c r="J691" i="1"/>
  <c r="G691" i="1"/>
  <c r="F691" i="1"/>
  <c r="L690" i="1"/>
  <c r="K690" i="1"/>
  <c r="J690" i="1"/>
  <c r="G690" i="1"/>
  <c r="F690" i="1"/>
  <c r="L689" i="1"/>
  <c r="K689" i="1"/>
  <c r="J689" i="1"/>
  <c r="G689" i="1"/>
  <c r="F689" i="1"/>
  <c r="G688" i="1"/>
  <c r="F688" i="1"/>
  <c r="G687" i="1"/>
  <c r="F687" i="1"/>
  <c r="G686" i="1"/>
  <c r="F686" i="1"/>
  <c r="G685" i="1"/>
  <c r="F685" i="1"/>
  <c r="G684" i="1"/>
  <c r="F684" i="1"/>
  <c r="J683" i="1"/>
  <c r="G683" i="1"/>
  <c r="F683" i="1"/>
  <c r="L682" i="1"/>
  <c r="K682" i="1"/>
  <c r="J682" i="1"/>
  <c r="G682" i="1"/>
  <c r="F682" i="1"/>
  <c r="L681" i="1"/>
  <c r="K681" i="1"/>
  <c r="J681" i="1"/>
  <c r="G681" i="1"/>
  <c r="F681" i="1"/>
  <c r="L680" i="1"/>
  <c r="K680" i="1"/>
  <c r="J680" i="1"/>
  <c r="G680" i="1"/>
  <c r="F680" i="1"/>
  <c r="G679" i="1"/>
  <c r="F679" i="1"/>
  <c r="G678" i="1"/>
  <c r="F678" i="1"/>
  <c r="G677" i="1"/>
  <c r="F677" i="1"/>
  <c r="G666" i="1"/>
  <c r="F666" i="1"/>
  <c r="G665" i="1"/>
  <c r="F665" i="1"/>
  <c r="G664" i="1"/>
  <c r="F664" i="1"/>
  <c r="G663" i="1"/>
  <c r="F663" i="1"/>
  <c r="G660" i="1"/>
  <c r="F660" i="1"/>
  <c r="G659" i="1"/>
  <c r="F659" i="1"/>
  <c r="G658" i="1"/>
  <c r="F658" i="1"/>
  <c r="G657" i="1"/>
  <c r="F657" i="1"/>
  <c r="G656" i="1"/>
  <c r="F656" i="1"/>
  <c r="G655" i="1"/>
  <c r="F655" i="1"/>
  <c r="G654" i="1"/>
  <c r="F654" i="1"/>
  <c r="G653" i="1"/>
  <c r="F653" i="1"/>
  <c r="G652" i="1"/>
  <c r="F652" i="1"/>
  <c r="G651" i="1"/>
  <c r="F651" i="1"/>
  <c r="G650" i="1"/>
  <c r="F650" i="1"/>
  <c r="G649" i="1"/>
  <c r="F649" i="1"/>
  <c r="G648" i="1"/>
  <c r="F648" i="1"/>
  <c r="G647" i="1"/>
  <c r="F647" i="1"/>
  <c r="G646" i="1"/>
  <c r="F646" i="1"/>
  <c r="G645" i="1"/>
  <c r="F645" i="1"/>
  <c r="G644" i="1"/>
  <c r="F644" i="1"/>
  <c r="G643" i="1"/>
  <c r="F643" i="1"/>
  <c r="G642" i="1"/>
  <c r="F642" i="1"/>
  <c r="G641" i="1"/>
  <c r="F641" i="1"/>
  <c r="G640" i="1"/>
  <c r="F640" i="1"/>
  <c r="G639" i="1"/>
  <c r="F639" i="1"/>
  <c r="G638" i="1"/>
  <c r="F638" i="1"/>
  <c r="G637" i="1"/>
  <c r="F637" i="1"/>
  <c r="G636" i="1"/>
  <c r="F636" i="1"/>
  <c r="G635" i="1"/>
  <c r="F635" i="1"/>
  <c r="G628" i="1"/>
  <c r="F628" i="1"/>
  <c r="G627" i="1"/>
  <c r="F627" i="1"/>
  <c r="G626" i="1"/>
  <c r="F626" i="1"/>
  <c r="L625" i="1"/>
  <c r="K625" i="1"/>
  <c r="J625" i="1"/>
  <c r="G625" i="1"/>
  <c r="F625" i="1"/>
  <c r="G624" i="1"/>
  <c r="F624" i="1"/>
  <c r="L623" i="1"/>
  <c r="K623" i="1"/>
  <c r="J623" i="1"/>
  <c r="G623" i="1"/>
  <c r="F623" i="1"/>
  <c r="G622" i="1"/>
  <c r="F622" i="1"/>
  <c r="G621" i="1"/>
  <c r="F621" i="1"/>
  <c r="G618" i="1"/>
  <c r="F618" i="1"/>
  <c r="G617" i="1"/>
  <c r="F617" i="1"/>
  <c r="G616" i="1"/>
  <c r="F616" i="1"/>
  <c r="G615" i="1"/>
  <c r="F615" i="1"/>
  <c r="G614" i="1"/>
  <c r="F614" i="1"/>
  <c r="G613" i="1"/>
  <c r="F613" i="1"/>
  <c r="G612" i="1"/>
  <c r="F612" i="1"/>
  <c r="G609" i="1"/>
  <c r="F609" i="1"/>
  <c r="G607" i="1"/>
  <c r="F607" i="1"/>
  <c r="G606" i="1"/>
  <c r="F606" i="1"/>
  <c r="G605" i="1"/>
  <c r="F605" i="1"/>
  <c r="G604" i="1"/>
  <c r="F604" i="1"/>
  <c r="G603" i="1"/>
  <c r="F603" i="1"/>
  <c r="G602" i="1"/>
  <c r="F602" i="1"/>
  <c r="G601" i="1"/>
  <c r="F601" i="1"/>
  <c r="G600" i="1"/>
  <c r="F600" i="1"/>
  <c r="L599" i="1"/>
  <c r="K599" i="1"/>
  <c r="J599" i="1"/>
  <c r="G599" i="1"/>
  <c r="F599" i="1"/>
  <c r="G598" i="1"/>
  <c r="F598" i="1"/>
  <c r="G597" i="1"/>
  <c r="F597" i="1"/>
  <c r="G596" i="1"/>
  <c r="F596" i="1"/>
  <c r="G595" i="1"/>
  <c r="F595" i="1"/>
  <c r="G594" i="1"/>
  <c r="F594" i="1"/>
  <c r="G593" i="1"/>
  <c r="F593" i="1"/>
  <c r="G592" i="1"/>
  <c r="F592" i="1"/>
  <c r="L591" i="1"/>
  <c r="K591" i="1"/>
  <c r="J591" i="1"/>
  <c r="G591" i="1"/>
  <c r="F591" i="1"/>
  <c r="G590" i="1"/>
  <c r="F590" i="1"/>
  <c r="L589" i="1"/>
  <c r="K589" i="1"/>
  <c r="J589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L580" i="1"/>
  <c r="K580" i="1"/>
  <c r="J580" i="1"/>
  <c r="G580" i="1"/>
  <c r="F580" i="1"/>
  <c r="G579" i="1"/>
  <c r="F579" i="1"/>
  <c r="L578" i="1"/>
  <c r="K578" i="1"/>
  <c r="J578" i="1"/>
  <c r="G578" i="1"/>
  <c r="F578" i="1"/>
  <c r="G577" i="1"/>
  <c r="F577" i="1"/>
  <c r="G576" i="1"/>
  <c r="F576" i="1"/>
  <c r="G575" i="1"/>
  <c r="F575" i="1"/>
  <c r="L574" i="1"/>
  <c r="K574" i="1"/>
  <c r="J574" i="1"/>
  <c r="G574" i="1"/>
  <c r="F574" i="1"/>
  <c r="L573" i="1"/>
  <c r="K573" i="1"/>
  <c r="J573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L564" i="1"/>
  <c r="K564" i="1"/>
  <c r="J564" i="1"/>
  <c r="G564" i="1"/>
  <c r="F564" i="1"/>
  <c r="L563" i="1"/>
  <c r="K563" i="1"/>
  <c r="J563" i="1"/>
  <c r="G563" i="1"/>
  <c r="F563" i="1"/>
  <c r="L562" i="1"/>
  <c r="K562" i="1"/>
  <c r="J562" i="1"/>
  <c r="G562" i="1"/>
  <c r="F562" i="1"/>
  <c r="G561" i="1"/>
  <c r="F561" i="1"/>
  <c r="G557" i="1"/>
  <c r="F557" i="1"/>
  <c r="L556" i="1"/>
  <c r="K556" i="1"/>
  <c r="J556" i="1"/>
  <c r="G556" i="1"/>
  <c r="F556" i="1"/>
  <c r="L555" i="1"/>
  <c r="K555" i="1"/>
  <c r="J555" i="1"/>
  <c r="G555" i="1"/>
  <c r="F555" i="1"/>
  <c r="G554" i="1"/>
  <c r="F554" i="1"/>
  <c r="L553" i="1"/>
  <c r="K553" i="1"/>
  <c r="J553" i="1"/>
  <c r="G553" i="1"/>
  <c r="F553" i="1"/>
  <c r="G552" i="1"/>
  <c r="F552" i="1"/>
  <c r="G551" i="1"/>
  <c r="F551" i="1"/>
  <c r="G548" i="1"/>
  <c r="F548" i="1"/>
  <c r="G547" i="1"/>
  <c r="F547" i="1"/>
  <c r="L546" i="1"/>
  <c r="K546" i="1"/>
  <c r="J546" i="1"/>
  <c r="G546" i="1"/>
  <c r="F546" i="1"/>
  <c r="G545" i="1"/>
  <c r="F545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4" i="1"/>
  <c r="F534" i="1"/>
  <c r="G533" i="1"/>
  <c r="F533" i="1"/>
  <c r="G532" i="1"/>
  <c r="F532" i="1"/>
  <c r="G531" i="1"/>
  <c r="F531" i="1"/>
  <c r="L530" i="1"/>
  <c r="K530" i="1"/>
  <c r="J530" i="1"/>
  <c r="G530" i="1"/>
  <c r="F530" i="1"/>
  <c r="L529" i="1"/>
  <c r="K529" i="1"/>
  <c r="J529" i="1"/>
  <c r="G529" i="1"/>
  <c r="F529" i="1"/>
  <c r="G528" i="1"/>
  <c r="F528" i="1"/>
  <c r="G525" i="1"/>
  <c r="F525" i="1"/>
  <c r="G524" i="1"/>
  <c r="F524" i="1"/>
  <c r="G523" i="1"/>
  <c r="F523" i="1"/>
  <c r="L520" i="1"/>
  <c r="K520" i="1"/>
  <c r="J520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L511" i="1"/>
  <c r="K511" i="1"/>
  <c r="J511" i="1"/>
  <c r="G511" i="1"/>
  <c r="F511" i="1"/>
  <c r="L510" i="1"/>
  <c r="K510" i="1"/>
  <c r="J510" i="1"/>
  <c r="G510" i="1"/>
  <c r="F510" i="1"/>
  <c r="L509" i="1"/>
  <c r="K509" i="1"/>
  <c r="J509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L500" i="1"/>
  <c r="K500" i="1"/>
  <c r="J500" i="1"/>
  <c r="G500" i="1"/>
  <c r="F500" i="1"/>
  <c r="L499" i="1"/>
  <c r="K499" i="1"/>
  <c r="J499" i="1"/>
  <c r="G499" i="1"/>
  <c r="F499" i="1"/>
  <c r="L498" i="1"/>
  <c r="K498" i="1"/>
  <c r="J498" i="1"/>
  <c r="G498" i="1"/>
  <c r="F498" i="1"/>
  <c r="L497" i="1"/>
  <c r="K497" i="1"/>
  <c r="J497" i="1"/>
  <c r="G497" i="1"/>
  <c r="F497" i="1"/>
  <c r="G496" i="1"/>
  <c r="F496" i="1"/>
  <c r="G495" i="1"/>
  <c r="F495" i="1"/>
  <c r="G492" i="1"/>
  <c r="F492" i="1"/>
  <c r="G491" i="1"/>
  <c r="F491" i="1"/>
  <c r="G490" i="1"/>
  <c r="F490" i="1"/>
  <c r="G489" i="1"/>
  <c r="F489" i="1"/>
  <c r="G488" i="1"/>
  <c r="F488" i="1"/>
  <c r="L487" i="1"/>
  <c r="K487" i="1"/>
  <c r="J487" i="1"/>
  <c r="G487" i="1"/>
  <c r="F487" i="1"/>
  <c r="L486" i="1"/>
  <c r="K486" i="1"/>
  <c r="J486" i="1"/>
  <c r="G486" i="1"/>
  <c r="F486" i="1"/>
  <c r="L485" i="1"/>
  <c r="K485" i="1"/>
  <c r="J485" i="1"/>
  <c r="G485" i="1"/>
  <c r="F485" i="1"/>
  <c r="G484" i="1"/>
  <c r="F484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L473" i="1"/>
  <c r="K473" i="1"/>
  <c r="J473" i="1"/>
  <c r="G473" i="1"/>
  <c r="F473" i="1"/>
  <c r="G470" i="1"/>
  <c r="F470" i="1"/>
  <c r="G469" i="1"/>
  <c r="F469" i="1"/>
  <c r="G468" i="1"/>
  <c r="F468" i="1"/>
  <c r="G467" i="1"/>
  <c r="F467" i="1"/>
  <c r="G466" i="1"/>
  <c r="F466" i="1"/>
  <c r="G463" i="1"/>
  <c r="F463" i="1"/>
  <c r="G462" i="1"/>
  <c r="F462" i="1"/>
  <c r="G459" i="1"/>
  <c r="F459" i="1"/>
  <c r="G458" i="1"/>
  <c r="F458" i="1"/>
  <c r="G457" i="1"/>
  <c r="F457" i="1"/>
  <c r="G456" i="1"/>
  <c r="F456" i="1"/>
  <c r="J455" i="1"/>
  <c r="G455" i="1"/>
  <c r="F455" i="1"/>
  <c r="G454" i="1"/>
  <c r="F454" i="1"/>
  <c r="L453" i="1"/>
  <c r="K453" i="1"/>
  <c r="J453" i="1"/>
  <c r="G453" i="1"/>
  <c r="F453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L444" i="1"/>
  <c r="K444" i="1"/>
  <c r="J444" i="1"/>
  <c r="G444" i="1"/>
  <c r="F444" i="1"/>
  <c r="L443" i="1"/>
  <c r="K443" i="1"/>
  <c r="J443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L435" i="1"/>
  <c r="K435" i="1"/>
  <c r="J435" i="1"/>
  <c r="G435" i="1"/>
  <c r="F435" i="1"/>
  <c r="G432" i="1"/>
  <c r="F432" i="1"/>
  <c r="G431" i="1"/>
  <c r="F431" i="1"/>
  <c r="G427" i="1"/>
  <c r="F427" i="1"/>
  <c r="G424" i="1"/>
  <c r="F424" i="1"/>
  <c r="L415" i="1"/>
  <c r="K415" i="1"/>
  <c r="J415" i="1"/>
  <c r="G415" i="1"/>
  <c r="F415" i="1"/>
  <c r="L414" i="1"/>
  <c r="K414" i="1"/>
  <c r="J414" i="1"/>
  <c r="G414" i="1"/>
  <c r="F414" i="1"/>
  <c r="L413" i="1"/>
  <c r="K413" i="1"/>
  <c r="J413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L406" i="1"/>
  <c r="K406" i="1"/>
  <c r="J406" i="1"/>
  <c r="G406" i="1"/>
  <c r="F406" i="1"/>
  <c r="L405" i="1"/>
  <c r="K405" i="1"/>
  <c r="J405" i="1"/>
  <c r="G405" i="1"/>
  <c r="F405" i="1"/>
  <c r="G404" i="1"/>
  <c r="F404" i="1"/>
  <c r="L401" i="1"/>
  <c r="K401" i="1"/>
  <c r="J401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L385" i="1"/>
  <c r="K385" i="1"/>
  <c r="J385" i="1"/>
  <c r="G385" i="1"/>
  <c r="F385" i="1"/>
  <c r="L384" i="1"/>
  <c r="K384" i="1"/>
  <c r="J384" i="1"/>
  <c r="G384" i="1"/>
  <c r="F384" i="1"/>
  <c r="L383" i="1"/>
  <c r="K383" i="1"/>
  <c r="J383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L368" i="1"/>
  <c r="K368" i="1"/>
  <c r="J368" i="1"/>
  <c r="G368" i="1"/>
  <c r="F368" i="1"/>
  <c r="G359" i="1"/>
  <c r="F359" i="1"/>
  <c r="G358" i="1"/>
  <c r="F358" i="1"/>
  <c r="L357" i="1"/>
  <c r="K357" i="1"/>
  <c r="J357" i="1"/>
  <c r="G357" i="1"/>
  <c r="F357" i="1"/>
  <c r="L356" i="1"/>
  <c r="K356" i="1"/>
  <c r="J356" i="1"/>
  <c r="G356" i="1"/>
  <c r="F356" i="1"/>
  <c r="L355" i="1"/>
  <c r="K355" i="1"/>
  <c r="J355" i="1"/>
  <c r="G355" i="1"/>
  <c r="F355" i="1"/>
  <c r="G354" i="1"/>
  <c r="F354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L337" i="1"/>
  <c r="K337" i="1"/>
  <c r="J337" i="1"/>
  <c r="G337" i="1"/>
  <c r="F337" i="1"/>
  <c r="L336" i="1"/>
  <c r="K336" i="1"/>
  <c r="J336" i="1"/>
  <c r="G336" i="1"/>
  <c r="F336" i="1"/>
  <c r="L335" i="1"/>
  <c r="K335" i="1"/>
  <c r="J335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L326" i="1"/>
  <c r="K326" i="1"/>
  <c r="J326" i="1"/>
  <c r="G326" i="1"/>
  <c r="F326" i="1"/>
  <c r="L325" i="1"/>
  <c r="K325" i="1"/>
  <c r="J325" i="1"/>
  <c r="G325" i="1"/>
  <c r="F325" i="1"/>
  <c r="G324" i="1"/>
  <c r="F324" i="1"/>
  <c r="G321" i="1"/>
  <c r="F321" i="1"/>
  <c r="G320" i="1"/>
  <c r="F320" i="1"/>
  <c r="G319" i="1"/>
  <c r="F319" i="1"/>
  <c r="G318" i="1"/>
  <c r="F318" i="1"/>
  <c r="G317" i="1"/>
  <c r="F317" i="1"/>
  <c r="L316" i="1"/>
  <c r="K316" i="1"/>
  <c r="J316" i="1"/>
  <c r="G316" i="1"/>
  <c r="F316" i="1"/>
  <c r="L315" i="1"/>
  <c r="K315" i="1"/>
  <c r="J315" i="1"/>
  <c r="G315" i="1"/>
  <c r="F315" i="1"/>
  <c r="L314" i="1"/>
  <c r="K314" i="1"/>
  <c r="J314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L304" i="1"/>
  <c r="K304" i="1"/>
  <c r="J304" i="1"/>
  <c r="G304" i="1"/>
  <c r="F304" i="1"/>
  <c r="L303" i="1"/>
  <c r="K303" i="1"/>
  <c r="J303" i="1"/>
  <c r="G303" i="1"/>
  <c r="F303" i="1"/>
  <c r="L302" i="1"/>
  <c r="K302" i="1"/>
  <c r="J302" i="1"/>
  <c r="G302" i="1"/>
  <c r="F302" i="1"/>
  <c r="G301" i="1"/>
  <c r="F301" i="1"/>
  <c r="G300" i="1"/>
  <c r="F300" i="1"/>
  <c r="K299" i="1"/>
  <c r="J299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L292" i="1"/>
  <c r="K292" i="1"/>
  <c r="J292" i="1"/>
  <c r="G292" i="1"/>
  <c r="F292" i="1"/>
  <c r="L291" i="1"/>
  <c r="K291" i="1"/>
  <c r="J291" i="1"/>
  <c r="G291" i="1"/>
  <c r="F291" i="1"/>
  <c r="L290" i="1"/>
  <c r="K290" i="1"/>
  <c r="J290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L280" i="1"/>
  <c r="K280" i="1"/>
  <c r="J280" i="1"/>
  <c r="G280" i="1"/>
  <c r="F280" i="1"/>
  <c r="L279" i="1"/>
  <c r="K279" i="1"/>
  <c r="J279" i="1"/>
  <c r="G279" i="1"/>
  <c r="F279" i="1"/>
  <c r="L278" i="1"/>
  <c r="K278" i="1"/>
  <c r="J278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L263" i="1"/>
  <c r="K263" i="1"/>
  <c r="J263" i="1"/>
  <c r="G263" i="1"/>
  <c r="F263" i="1"/>
  <c r="L262" i="1"/>
  <c r="K262" i="1"/>
  <c r="J262" i="1"/>
  <c r="G262" i="1"/>
  <c r="F262" i="1"/>
  <c r="L261" i="1"/>
  <c r="K261" i="1"/>
  <c r="J261" i="1"/>
  <c r="G261" i="1"/>
  <c r="F261" i="1"/>
  <c r="G260" i="1"/>
  <c r="F260" i="1"/>
  <c r="G259" i="1"/>
  <c r="F259" i="1"/>
  <c r="K258" i="1"/>
  <c r="J258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L251" i="1"/>
  <c r="K251" i="1"/>
  <c r="J251" i="1"/>
  <c r="G251" i="1"/>
  <c r="F251" i="1"/>
  <c r="L250" i="1"/>
  <c r="K250" i="1"/>
  <c r="J250" i="1"/>
  <c r="G250" i="1"/>
  <c r="F250" i="1"/>
  <c r="L249" i="1"/>
  <c r="K249" i="1"/>
  <c r="J249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L239" i="1"/>
  <c r="K239" i="1"/>
  <c r="J239" i="1"/>
  <c r="G239" i="1"/>
  <c r="F239" i="1"/>
  <c r="L238" i="1"/>
  <c r="K238" i="1"/>
  <c r="J238" i="1"/>
  <c r="G238" i="1"/>
  <c r="F238" i="1"/>
  <c r="L237" i="1"/>
  <c r="K237" i="1"/>
  <c r="J237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L231" i="1"/>
  <c r="K231" i="1"/>
  <c r="J231" i="1"/>
  <c r="G231" i="1"/>
  <c r="F231" i="1"/>
  <c r="L230" i="1"/>
  <c r="K230" i="1"/>
  <c r="J230" i="1"/>
  <c r="G230" i="1"/>
  <c r="F230" i="1"/>
  <c r="L229" i="1"/>
  <c r="K229" i="1"/>
  <c r="J229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L220" i="1"/>
  <c r="G220" i="1"/>
  <c r="F220" i="1"/>
  <c r="G215" i="1"/>
  <c r="F215" i="1"/>
  <c r="G214" i="1"/>
  <c r="F214" i="1"/>
  <c r="G213" i="1"/>
  <c r="F213" i="1"/>
  <c r="G212" i="1"/>
  <c r="F212" i="1"/>
  <c r="L211" i="1"/>
  <c r="K211" i="1"/>
  <c r="J211" i="1"/>
  <c r="G211" i="1"/>
  <c r="F211" i="1"/>
  <c r="G210" i="1"/>
  <c r="F210" i="1"/>
  <c r="G209" i="1"/>
  <c r="F209" i="1"/>
  <c r="G208" i="1"/>
  <c r="F208" i="1"/>
  <c r="L205" i="1"/>
  <c r="K205" i="1"/>
  <c r="J205" i="1"/>
  <c r="G205" i="1"/>
  <c r="F205" i="1"/>
  <c r="L204" i="1"/>
  <c r="K204" i="1"/>
  <c r="J204" i="1"/>
  <c r="G204" i="1"/>
  <c r="F204" i="1"/>
  <c r="G203" i="1"/>
  <c r="F203" i="1"/>
  <c r="L200" i="1"/>
  <c r="K200" i="1"/>
  <c r="J200" i="1"/>
  <c r="G200" i="1"/>
  <c r="F200" i="1"/>
  <c r="J199" i="1"/>
  <c r="G199" i="1"/>
  <c r="F199" i="1"/>
  <c r="L198" i="1"/>
  <c r="K198" i="1"/>
  <c r="J198" i="1"/>
  <c r="G198" i="1"/>
  <c r="F198" i="1"/>
  <c r="L197" i="1"/>
  <c r="K197" i="1"/>
  <c r="J197" i="1"/>
  <c r="G197" i="1"/>
  <c r="F197" i="1"/>
  <c r="L196" i="1"/>
  <c r="K196" i="1"/>
  <c r="J196" i="1"/>
  <c r="G196" i="1"/>
  <c r="F196" i="1"/>
  <c r="G195" i="1"/>
  <c r="F195" i="1"/>
  <c r="G194" i="1"/>
  <c r="F194" i="1"/>
  <c r="L193" i="1"/>
  <c r="J193" i="1"/>
  <c r="G193" i="1"/>
  <c r="F193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L168" i="1"/>
  <c r="K168" i="1"/>
  <c r="J168" i="1"/>
  <c r="G168" i="1"/>
  <c r="F168" i="1"/>
  <c r="G167" i="1"/>
  <c r="F167" i="1"/>
  <c r="G166" i="1"/>
  <c r="F166" i="1"/>
  <c r="G165" i="1"/>
  <c r="F165" i="1"/>
  <c r="G164" i="1"/>
  <c r="F164" i="1"/>
  <c r="L163" i="1"/>
  <c r="K163" i="1"/>
  <c r="J163" i="1"/>
  <c r="G163" i="1"/>
  <c r="F163" i="1"/>
  <c r="G162" i="1"/>
  <c r="F162" i="1"/>
  <c r="G161" i="1"/>
  <c r="F161" i="1"/>
  <c r="G160" i="1"/>
  <c r="F160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L141" i="1"/>
  <c r="K141" i="1"/>
  <c r="J141" i="1"/>
  <c r="G141" i="1"/>
  <c r="F141" i="1"/>
  <c r="G140" i="1"/>
  <c r="F140" i="1"/>
  <c r="G139" i="1"/>
  <c r="F139" i="1"/>
  <c r="G138" i="1"/>
  <c r="G32" i="5" s="1"/>
  <c r="G9" i="5" s="1"/>
  <c r="F138" i="1"/>
  <c r="F32" i="5" s="1"/>
  <c r="F9" i="5" s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4" i="1"/>
  <c r="F124" i="1"/>
  <c r="G123" i="1"/>
  <c r="F123" i="1"/>
  <c r="G122" i="1"/>
  <c r="F122" i="1"/>
  <c r="G119" i="1"/>
  <c r="F119" i="1"/>
  <c r="G118" i="1"/>
  <c r="F118" i="1"/>
  <c r="G117" i="1"/>
  <c r="F117" i="1"/>
  <c r="G116" i="1"/>
  <c r="F116" i="1"/>
  <c r="G115" i="1"/>
  <c r="F115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L67" i="1"/>
  <c r="K67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L29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D2" i="15"/>
  <c r="E2" i="15" s="1"/>
  <c r="F2" i="15" s="1"/>
  <c r="E54" i="5"/>
  <c r="D54" i="5"/>
  <c r="E3" i="5"/>
  <c r="D3" i="5"/>
  <c r="D2" i="5"/>
  <c r="D53" i="5" s="1"/>
  <c r="E53" i="5" s="1"/>
  <c r="F53" i="5" s="1"/>
  <c r="G53" i="5" s="1"/>
  <c r="H53" i="5" s="1"/>
  <c r="I3" i="8"/>
  <c r="H3" i="8"/>
  <c r="G3" i="8"/>
  <c r="F3" i="8"/>
  <c r="E3" i="8"/>
  <c r="D3" i="8"/>
  <c r="D2" i="8"/>
  <c r="E2" i="8" s="1"/>
  <c r="F2" i="8" s="1"/>
  <c r="G2" i="8" s="1"/>
  <c r="H2" i="8" s="1"/>
  <c r="I2" i="8" s="1"/>
  <c r="C1666" i="20"/>
  <c r="C1667" i="20"/>
  <c r="C1668" i="20"/>
  <c r="C1669" i="20"/>
  <c r="C1670" i="20"/>
  <c r="C1671" i="20"/>
  <c r="C1672" i="20"/>
  <c r="C1673" i="20"/>
  <c r="C1674" i="20"/>
  <c r="C1675" i="20"/>
  <c r="C1676" i="20"/>
  <c r="C1677" i="20"/>
  <c r="C1678" i="20"/>
  <c r="C1679" i="20"/>
  <c r="C1680" i="20"/>
  <c r="C1681" i="20"/>
  <c r="C1682" i="20"/>
  <c r="C1683" i="20"/>
  <c r="C1684" i="20"/>
  <c r="C1685" i="20"/>
  <c r="C1686" i="20"/>
  <c r="C1687" i="20"/>
  <c r="C1688" i="20"/>
  <c r="C1689" i="20"/>
  <c r="C1690" i="20"/>
  <c r="C1691" i="20"/>
  <c r="C1692" i="20"/>
  <c r="C1693" i="20"/>
  <c r="C1694" i="20"/>
  <c r="C1695" i="20"/>
  <c r="C1696" i="20"/>
  <c r="C1697" i="20"/>
  <c r="C1698" i="20"/>
  <c r="C1699" i="20"/>
  <c r="C1700" i="20"/>
  <c r="C1701" i="20"/>
  <c r="C1702" i="20"/>
  <c r="C1703" i="20"/>
  <c r="C1704" i="20"/>
  <c r="C1705" i="20"/>
  <c r="C1706" i="20"/>
  <c r="C1707" i="20"/>
  <c r="C1708" i="20"/>
  <c r="C1709" i="20"/>
  <c r="C1710" i="20"/>
  <c r="C1711" i="20"/>
  <c r="C1712" i="20"/>
  <c r="C1713" i="20"/>
  <c r="C1714" i="20"/>
  <c r="C1715" i="20"/>
  <c r="C1716" i="20"/>
  <c r="C1717" i="20"/>
  <c r="C1718" i="20"/>
  <c r="C1719" i="20"/>
  <c r="C1720" i="20"/>
  <c r="C1721" i="20"/>
  <c r="C1722" i="20"/>
  <c r="C1723" i="20"/>
  <c r="C1724" i="20"/>
  <c r="C1725" i="20"/>
  <c r="E3" i="3"/>
  <c r="D3" i="3"/>
  <c r="D2" i="3"/>
  <c r="E2" i="3" s="1"/>
  <c r="F2" i="3" s="1"/>
  <c r="D2" i="1"/>
  <c r="E2" i="1" s="1"/>
  <c r="E2" i="16" s="1"/>
  <c r="E3" i="1"/>
  <c r="D3" i="1"/>
  <c r="B390" i="11"/>
  <c r="U390" i="11"/>
  <c r="N486" i="1" s="1"/>
  <c r="V390" i="11"/>
  <c r="H486" i="1" s="1"/>
  <c r="T486" i="1" s="1"/>
  <c r="AY390" i="11"/>
  <c r="O486" i="1" s="1"/>
  <c r="AZ390" i="11"/>
  <c r="U486" i="1" s="1"/>
  <c r="B391" i="11"/>
  <c r="U391" i="11"/>
  <c r="N487" i="1" s="1"/>
  <c r="V391" i="11"/>
  <c r="H487" i="1" s="1"/>
  <c r="T487" i="1" s="1"/>
  <c r="AY391" i="11"/>
  <c r="O487" i="1" s="1"/>
  <c r="AZ391" i="11"/>
  <c r="U487" i="1" s="1"/>
  <c r="B392" i="11"/>
  <c r="U392" i="11"/>
  <c r="N476" i="1" s="1"/>
  <c r="V392" i="11"/>
  <c r="H476" i="1" s="1"/>
  <c r="T476" i="1" s="1"/>
  <c r="AY392" i="11"/>
  <c r="O476" i="1" s="1"/>
  <c r="AZ392" i="11"/>
  <c r="U476" i="1" s="1"/>
  <c r="B393" i="11"/>
  <c r="U393" i="11"/>
  <c r="N470" i="1" s="1"/>
  <c r="V393" i="11"/>
  <c r="H470" i="1" s="1"/>
  <c r="T470" i="1" s="1"/>
  <c r="AY393" i="11"/>
  <c r="O470" i="1" s="1"/>
  <c r="AZ393" i="11"/>
  <c r="U470" i="1" s="1"/>
  <c r="B394" i="11"/>
  <c r="U394" i="11"/>
  <c r="N488" i="1" s="1"/>
  <c r="V394" i="11"/>
  <c r="H488" i="1" s="1"/>
  <c r="T488" i="1" s="1"/>
  <c r="AY394" i="11"/>
  <c r="O488" i="1" s="1"/>
  <c r="AZ394" i="11"/>
  <c r="U488" i="1" s="1"/>
  <c r="B395" i="11"/>
  <c r="U395" i="11"/>
  <c r="N489" i="1" s="1"/>
  <c r="V395" i="11"/>
  <c r="H489" i="1" s="1"/>
  <c r="T489" i="1" s="1"/>
  <c r="AY395" i="11"/>
  <c r="O489" i="1" s="1"/>
  <c r="AZ395" i="11"/>
  <c r="U489" i="1" s="1"/>
  <c r="B396" i="11"/>
  <c r="U396" i="11"/>
  <c r="N490" i="1" s="1"/>
  <c r="V396" i="11"/>
  <c r="H490" i="1" s="1"/>
  <c r="T490" i="1" s="1"/>
  <c r="AY396" i="11"/>
  <c r="O490" i="1" s="1"/>
  <c r="AZ396" i="11"/>
  <c r="U490" i="1" s="1"/>
  <c r="B397" i="11"/>
  <c r="U397" i="11"/>
  <c r="N491" i="1" s="1"/>
  <c r="V397" i="11"/>
  <c r="H491" i="1" s="1"/>
  <c r="T491" i="1" s="1"/>
  <c r="AY397" i="11"/>
  <c r="O491" i="1" s="1"/>
  <c r="AZ397" i="11"/>
  <c r="U491" i="1" s="1"/>
  <c r="B398" i="11"/>
  <c r="U398" i="11"/>
  <c r="N492" i="1" s="1"/>
  <c r="V398" i="11"/>
  <c r="H492" i="1" s="1"/>
  <c r="T492" i="1" s="1"/>
  <c r="AY398" i="11"/>
  <c r="O492" i="1" s="1"/>
  <c r="AZ398" i="11"/>
  <c r="U492" i="1" s="1"/>
  <c r="B399" i="11"/>
  <c r="U399" i="11"/>
  <c r="N495" i="1" s="1"/>
  <c r="V399" i="11"/>
  <c r="H495" i="1" s="1"/>
  <c r="T495" i="1" s="1"/>
  <c r="AY399" i="11"/>
  <c r="O495" i="1" s="1"/>
  <c r="AZ399" i="11"/>
  <c r="U495" i="1" s="1"/>
  <c r="B400" i="11"/>
  <c r="U400" i="11"/>
  <c r="N496" i="1" s="1"/>
  <c r="V400" i="11"/>
  <c r="H496" i="1" s="1"/>
  <c r="T496" i="1" s="1"/>
  <c r="AY400" i="11"/>
  <c r="O496" i="1" s="1"/>
  <c r="AZ400" i="11"/>
  <c r="U496" i="1" s="1"/>
  <c r="B401" i="11"/>
  <c r="U401" i="11"/>
  <c r="N497" i="1" s="1"/>
  <c r="V401" i="11"/>
  <c r="H497" i="1" s="1"/>
  <c r="T497" i="1" s="1"/>
  <c r="AY401" i="11"/>
  <c r="O497" i="1" s="1"/>
  <c r="AZ401" i="11"/>
  <c r="U497" i="1" s="1"/>
  <c r="B402" i="11"/>
  <c r="U402" i="11"/>
  <c r="N498" i="1" s="1"/>
  <c r="V402" i="11"/>
  <c r="H498" i="1" s="1"/>
  <c r="T498" i="1" s="1"/>
  <c r="AY402" i="11"/>
  <c r="O498" i="1" s="1"/>
  <c r="AZ402" i="11"/>
  <c r="U498" i="1" s="1"/>
  <c r="B403" i="11"/>
  <c r="U403" i="11"/>
  <c r="N499" i="1" s="1"/>
  <c r="V403" i="11"/>
  <c r="H499" i="1" s="1"/>
  <c r="T499" i="1" s="1"/>
  <c r="AY403" i="11"/>
  <c r="O499" i="1" s="1"/>
  <c r="AZ403" i="11"/>
  <c r="U499" i="1" s="1"/>
  <c r="B404" i="11"/>
  <c r="U404" i="11"/>
  <c r="N500" i="1" s="1"/>
  <c r="V404" i="11"/>
  <c r="H500" i="1" s="1"/>
  <c r="T500" i="1" s="1"/>
  <c r="AY404" i="11"/>
  <c r="O500" i="1" s="1"/>
  <c r="AZ404" i="11"/>
  <c r="U500" i="1" s="1"/>
  <c r="B405" i="11"/>
  <c r="U405" i="11"/>
  <c r="N501" i="1" s="1"/>
  <c r="V405" i="11"/>
  <c r="H501" i="1" s="1"/>
  <c r="T501" i="1" s="1"/>
  <c r="AY405" i="11"/>
  <c r="O501" i="1" s="1"/>
  <c r="AZ405" i="11"/>
  <c r="U501" i="1" s="1"/>
  <c r="B406" i="11"/>
  <c r="U406" i="11"/>
  <c r="N502" i="1" s="1"/>
  <c r="V406" i="11"/>
  <c r="H502" i="1" s="1"/>
  <c r="T502" i="1" s="1"/>
  <c r="AY406" i="11"/>
  <c r="O502" i="1" s="1"/>
  <c r="AZ406" i="11"/>
  <c r="U502" i="1" s="1"/>
  <c r="B407" i="11"/>
  <c r="U407" i="11"/>
  <c r="N503" i="1" s="1"/>
  <c r="V407" i="11"/>
  <c r="H503" i="1" s="1"/>
  <c r="T503" i="1" s="1"/>
  <c r="AY407" i="11"/>
  <c r="O503" i="1" s="1"/>
  <c r="AZ407" i="11"/>
  <c r="U503" i="1" s="1"/>
  <c r="B408" i="11"/>
  <c r="U408" i="11"/>
  <c r="N504" i="1" s="1"/>
  <c r="V408" i="11"/>
  <c r="H504" i="1" s="1"/>
  <c r="T504" i="1" s="1"/>
  <c r="AY408" i="11"/>
  <c r="O504" i="1" s="1"/>
  <c r="AZ408" i="11"/>
  <c r="U504" i="1" s="1"/>
  <c r="B409" i="11"/>
  <c r="U409" i="11"/>
  <c r="N505" i="1" s="1"/>
  <c r="V409" i="11"/>
  <c r="H505" i="1" s="1"/>
  <c r="T505" i="1" s="1"/>
  <c r="AY409" i="11"/>
  <c r="O505" i="1" s="1"/>
  <c r="AZ409" i="11"/>
  <c r="U505" i="1" s="1"/>
  <c r="B410" i="11"/>
  <c r="U410" i="11"/>
  <c r="N506" i="1" s="1"/>
  <c r="V410" i="11"/>
  <c r="H506" i="1" s="1"/>
  <c r="T506" i="1" s="1"/>
  <c r="AY410" i="11"/>
  <c r="O506" i="1" s="1"/>
  <c r="AZ410" i="11"/>
  <c r="U506" i="1" s="1"/>
  <c r="B411" i="11"/>
  <c r="U411" i="11"/>
  <c r="N507" i="1" s="1"/>
  <c r="V411" i="11"/>
  <c r="H507" i="1" s="1"/>
  <c r="T507" i="1" s="1"/>
  <c r="AY411" i="11"/>
  <c r="O507" i="1" s="1"/>
  <c r="AZ411" i="11"/>
  <c r="U507" i="1" s="1"/>
  <c r="B412" i="11"/>
  <c r="U412" i="11"/>
  <c r="N508" i="1" s="1"/>
  <c r="V412" i="11"/>
  <c r="H508" i="1" s="1"/>
  <c r="T508" i="1" s="1"/>
  <c r="AY412" i="11"/>
  <c r="O508" i="1" s="1"/>
  <c r="AZ412" i="11"/>
  <c r="U508" i="1" s="1"/>
  <c r="B413" i="11"/>
  <c r="U413" i="11"/>
  <c r="N509" i="1" s="1"/>
  <c r="V413" i="11"/>
  <c r="H509" i="1" s="1"/>
  <c r="T509" i="1" s="1"/>
  <c r="AY413" i="11"/>
  <c r="O509" i="1" s="1"/>
  <c r="AZ413" i="11"/>
  <c r="U509" i="1" s="1"/>
  <c r="B414" i="11"/>
  <c r="U414" i="11"/>
  <c r="N510" i="1" s="1"/>
  <c r="V414" i="11"/>
  <c r="H510" i="1" s="1"/>
  <c r="T510" i="1" s="1"/>
  <c r="AY414" i="11"/>
  <c r="O510" i="1" s="1"/>
  <c r="AZ414" i="11"/>
  <c r="U510" i="1" s="1"/>
  <c r="B415" i="11"/>
  <c r="U415" i="11"/>
  <c r="N511" i="1" s="1"/>
  <c r="V415" i="11"/>
  <c r="H511" i="1" s="1"/>
  <c r="T511" i="1" s="1"/>
  <c r="AY415" i="11"/>
  <c r="O511" i="1" s="1"/>
  <c r="AZ415" i="11"/>
  <c r="U511" i="1" s="1"/>
  <c r="B416" i="11"/>
  <c r="U416" i="11"/>
  <c r="N512" i="1" s="1"/>
  <c r="V416" i="11"/>
  <c r="H512" i="1" s="1"/>
  <c r="T512" i="1" s="1"/>
  <c r="AY416" i="11"/>
  <c r="O512" i="1" s="1"/>
  <c r="AZ416" i="11"/>
  <c r="U512" i="1" s="1"/>
  <c r="B417" i="11"/>
  <c r="U417" i="11"/>
  <c r="N513" i="1" s="1"/>
  <c r="V417" i="11"/>
  <c r="H513" i="1" s="1"/>
  <c r="T513" i="1" s="1"/>
  <c r="AY417" i="11"/>
  <c r="O513" i="1" s="1"/>
  <c r="AZ417" i="11"/>
  <c r="U513" i="1" s="1"/>
  <c r="B418" i="11"/>
  <c r="U418" i="11"/>
  <c r="N514" i="1" s="1"/>
  <c r="V418" i="11"/>
  <c r="H514" i="1" s="1"/>
  <c r="T514" i="1" s="1"/>
  <c r="AY418" i="11"/>
  <c r="O514" i="1" s="1"/>
  <c r="AZ418" i="11"/>
  <c r="U514" i="1" s="1"/>
  <c r="B419" i="11"/>
  <c r="U419" i="11"/>
  <c r="N515" i="1" s="1"/>
  <c r="V419" i="11"/>
  <c r="H515" i="1" s="1"/>
  <c r="T515" i="1" s="1"/>
  <c r="AY419" i="11"/>
  <c r="O515" i="1" s="1"/>
  <c r="AZ419" i="11"/>
  <c r="U515" i="1" s="1"/>
  <c r="B420" i="11"/>
  <c r="U420" i="11"/>
  <c r="N528" i="1" s="1"/>
  <c r="V420" i="11"/>
  <c r="H528" i="1" s="1"/>
  <c r="T528" i="1" s="1"/>
  <c r="AY420" i="11"/>
  <c r="O528" i="1" s="1"/>
  <c r="AZ420" i="11"/>
  <c r="U528" i="1" s="1"/>
  <c r="B421" i="11"/>
  <c r="U421" i="11"/>
  <c r="N516" i="1" s="1"/>
  <c r="V421" i="11"/>
  <c r="H516" i="1" s="1"/>
  <c r="T516" i="1" s="1"/>
  <c r="AY421" i="11"/>
  <c r="O516" i="1" s="1"/>
  <c r="AZ421" i="11"/>
  <c r="U516" i="1" s="1"/>
  <c r="B422" i="11"/>
  <c r="U422" i="11"/>
  <c r="N517" i="1" s="1"/>
  <c r="V422" i="11"/>
  <c r="H517" i="1" s="1"/>
  <c r="T517" i="1" s="1"/>
  <c r="AY422" i="11"/>
  <c r="O517" i="1" s="1"/>
  <c r="AZ422" i="11"/>
  <c r="U517" i="1" s="1"/>
  <c r="B423" i="11"/>
  <c r="U423" i="11"/>
  <c r="N518" i="1" s="1"/>
  <c r="V423" i="11"/>
  <c r="H518" i="1" s="1"/>
  <c r="T518" i="1" s="1"/>
  <c r="AY423" i="11"/>
  <c r="O518" i="1" s="1"/>
  <c r="AZ423" i="11"/>
  <c r="U518" i="1" s="1"/>
  <c r="B424" i="11"/>
  <c r="U424" i="11"/>
  <c r="N519" i="1" s="1"/>
  <c r="V424" i="11"/>
  <c r="H519" i="1" s="1"/>
  <c r="T519" i="1" s="1"/>
  <c r="AY424" i="11"/>
  <c r="O519" i="1" s="1"/>
  <c r="AZ424" i="11"/>
  <c r="U519" i="1" s="1"/>
  <c r="B425" i="11"/>
  <c r="U425" i="11"/>
  <c r="N520" i="1" s="1"/>
  <c r="V425" i="11"/>
  <c r="H520" i="1" s="1"/>
  <c r="T520" i="1" s="1"/>
  <c r="AY425" i="11"/>
  <c r="O520" i="1" s="1"/>
  <c r="AZ425" i="11"/>
  <c r="U520" i="1" s="1"/>
  <c r="B426" i="11"/>
  <c r="U426" i="11"/>
  <c r="N529" i="1" s="1"/>
  <c r="V426" i="11"/>
  <c r="H529" i="1" s="1"/>
  <c r="T529" i="1" s="1"/>
  <c r="AY426" i="11"/>
  <c r="O529" i="1" s="1"/>
  <c r="AZ426" i="11"/>
  <c r="U529" i="1" s="1"/>
  <c r="B427" i="11"/>
  <c r="U427" i="11"/>
  <c r="N530" i="1" s="1"/>
  <c r="V427" i="11"/>
  <c r="H530" i="1" s="1"/>
  <c r="T530" i="1" s="1"/>
  <c r="AY427" i="11"/>
  <c r="O530" i="1" s="1"/>
  <c r="AZ427" i="11"/>
  <c r="U530" i="1" s="1"/>
  <c r="B428" i="11"/>
  <c r="U428" i="11"/>
  <c r="N531" i="1" s="1"/>
  <c r="V428" i="11"/>
  <c r="H531" i="1" s="1"/>
  <c r="T531" i="1" s="1"/>
  <c r="AY428" i="11"/>
  <c r="O531" i="1" s="1"/>
  <c r="AZ428" i="11"/>
  <c r="U531" i="1" s="1"/>
  <c r="B429" i="11"/>
  <c r="U429" i="11"/>
  <c r="N532" i="1" s="1"/>
  <c r="V429" i="11"/>
  <c r="H532" i="1" s="1"/>
  <c r="T532" i="1" s="1"/>
  <c r="AY429" i="11"/>
  <c r="O532" i="1" s="1"/>
  <c r="AZ429" i="11"/>
  <c r="U532" i="1" s="1"/>
  <c r="B430" i="11"/>
  <c r="U430" i="11"/>
  <c r="N424" i="1" s="1"/>
  <c r="V430" i="11"/>
  <c r="H424" i="1" s="1"/>
  <c r="T424" i="1" s="1"/>
  <c r="AY430" i="11"/>
  <c r="O424" i="1" s="1"/>
  <c r="AZ430" i="11"/>
  <c r="U424" i="1" s="1"/>
  <c r="B431" i="11"/>
  <c r="B432" i="11"/>
  <c r="B433" i="11"/>
  <c r="U433" i="11"/>
  <c r="N427" i="1" s="1"/>
  <c r="V433" i="11"/>
  <c r="H427" i="1" s="1"/>
  <c r="T427" i="1" s="1"/>
  <c r="AY433" i="11"/>
  <c r="O427" i="1" s="1"/>
  <c r="AZ433" i="11"/>
  <c r="U427" i="1" s="1"/>
  <c r="B434" i="11"/>
  <c r="B435" i="11"/>
  <c r="U435" i="11"/>
  <c r="N431" i="1" s="1"/>
  <c r="V435" i="11"/>
  <c r="H431" i="1" s="1"/>
  <c r="T431" i="1" s="1"/>
  <c r="AY435" i="11"/>
  <c r="O431" i="1" s="1"/>
  <c r="AZ435" i="11"/>
  <c r="U431" i="1" s="1"/>
  <c r="B436" i="11"/>
  <c r="U436" i="11"/>
  <c r="N432" i="1" s="1"/>
  <c r="V436" i="11"/>
  <c r="H432" i="1" s="1"/>
  <c r="T432" i="1" s="1"/>
  <c r="AY436" i="11"/>
  <c r="O432" i="1" s="1"/>
  <c r="AZ436" i="11"/>
  <c r="U432" i="1" s="1"/>
  <c r="B437" i="11"/>
  <c r="U437" i="11"/>
  <c r="N454" i="1" s="1"/>
  <c r="V437" i="11"/>
  <c r="H454" i="1" s="1"/>
  <c r="T454" i="1" s="1"/>
  <c r="AY437" i="11"/>
  <c r="O454" i="1" s="1"/>
  <c r="AZ437" i="11"/>
  <c r="U454" i="1" s="1"/>
  <c r="B438" i="11"/>
  <c r="U438" i="11"/>
  <c r="N455" i="1" s="1"/>
  <c r="V438" i="11"/>
  <c r="H455" i="1" s="1"/>
  <c r="T455" i="1" s="1"/>
  <c r="AY438" i="11"/>
  <c r="O455" i="1" s="1"/>
  <c r="AZ438" i="11"/>
  <c r="U455" i="1" s="1"/>
  <c r="B439" i="11"/>
  <c r="U439" i="11"/>
  <c r="N456" i="1" s="1"/>
  <c r="V439" i="11"/>
  <c r="H456" i="1" s="1"/>
  <c r="T456" i="1" s="1"/>
  <c r="AY439" i="11"/>
  <c r="O456" i="1" s="1"/>
  <c r="AZ439" i="11"/>
  <c r="U456" i="1" s="1"/>
  <c r="B440" i="11"/>
  <c r="U440" i="11"/>
  <c r="N457" i="1" s="1"/>
  <c r="V440" i="11"/>
  <c r="H457" i="1" s="1"/>
  <c r="T457" i="1" s="1"/>
  <c r="AY440" i="11"/>
  <c r="O457" i="1" s="1"/>
  <c r="AZ440" i="11"/>
  <c r="U457" i="1" s="1"/>
  <c r="B441" i="11"/>
  <c r="U441" i="11"/>
  <c r="N458" i="1" s="1"/>
  <c r="V441" i="11"/>
  <c r="H458" i="1" s="1"/>
  <c r="T458" i="1" s="1"/>
  <c r="AY441" i="11"/>
  <c r="O458" i="1" s="1"/>
  <c r="AZ441" i="11"/>
  <c r="U458" i="1" s="1"/>
  <c r="B442" i="11"/>
  <c r="U442" i="11"/>
  <c r="N459" i="1" s="1"/>
  <c r="V442" i="11"/>
  <c r="H459" i="1" s="1"/>
  <c r="T459" i="1" s="1"/>
  <c r="AY442" i="11"/>
  <c r="O459" i="1" s="1"/>
  <c r="AZ442" i="11"/>
  <c r="U459" i="1" s="1"/>
  <c r="B443" i="11"/>
  <c r="U443" i="11"/>
  <c r="N477" i="1" s="1"/>
  <c r="V443" i="11"/>
  <c r="H477" i="1" s="1"/>
  <c r="T477" i="1" s="1"/>
  <c r="AY443" i="11"/>
  <c r="O477" i="1" s="1"/>
  <c r="AZ443" i="11"/>
  <c r="U477" i="1" s="1"/>
  <c r="B444" i="11"/>
  <c r="U444" i="11"/>
  <c r="N635" i="1" s="1"/>
  <c r="V444" i="11"/>
  <c r="H635" i="1" s="1"/>
  <c r="T635" i="1" s="1"/>
  <c r="AY444" i="11"/>
  <c r="O635" i="1" s="1"/>
  <c r="AZ444" i="11"/>
  <c r="U635" i="1" s="1"/>
  <c r="B445" i="11"/>
  <c r="U445" i="11"/>
  <c r="N636" i="1" s="1"/>
  <c r="V445" i="11"/>
  <c r="H636" i="1" s="1"/>
  <c r="T636" i="1" s="1"/>
  <c r="AY445" i="11"/>
  <c r="O636" i="1" s="1"/>
  <c r="AZ445" i="11"/>
  <c r="U636" i="1" s="1"/>
  <c r="B446" i="11"/>
  <c r="U446" i="11"/>
  <c r="N637" i="1" s="1"/>
  <c r="V446" i="11"/>
  <c r="H637" i="1" s="1"/>
  <c r="T637" i="1" s="1"/>
  <c r="AY446" i="11"/>
  <c r="O637" i="1" s="1"/>
  <c r="AZ446" i="11"/>
  <c r="U637" i="1" s="1"/>
  <c r="B447" i="11"/>
  <c r="U447" i="11"/>
  <c r="N638" i="1" s="1"/>
  <c r="V447" i="11"/>
  <c r="H638" i="1" s="1"/>
  <c r="T638" i="1" s="1"/>
  <c r="AY447" i="11"/>
  <c r="O638" i="1" s="1"/>
  <c r="AZ447" i="11"/>
  <c r="U638" i="1" s="1"/>
  <c r="B448" i="11"/>
  <c r="U448" i="11"/>
  <c r="N639" i="1" s="1"/>
  <c r="V448" i="11"/>
  <c r="H639" i="1" s="1"/>
  <c r="T639" i="1" s="1"/>
  <c r="AY448" i="11"/>
  <c r="O639" i="1" s="1"/>
  <c r="AZ448" i="11"/>
  <c r="U639" i="1" s="1"/>
  <c r="B449" i="11"/>
  <c r="U449" i="11"/>
  <c r="N640" i="1" s="1"/>
  <c r="V449" i="11"/>
  <c r="H640" i="1" s="1"/>
  <c r="T640" i="1" s="1"/>
  <c r="AY449" i="11"/>
  <c r="O640" i="1" s="1"/>
  <c r="AZ449" i="11"/>
  <c r="U640" i="1" s="1"/>
  <c r="B450" i="11"/>
  <c r="U450" i="11"/>
  <c r="N641" i="1" s="1"/>
  <c r="V450" i="11"/>
  <c r="H641" i="1" s="1"/>
  <c r="T641" i="1" s="1"/>
  <c r="AY450" i="11"/>
  <c r="O641" i="1" s="1"/>
  <c r="AZ450" i="11"/>
  <c r="U641" i="1" s="1"/>
  <c r="B451" i="11"/>
  <c r="U451" i="11"/>
  <c r="N642" i="1" s="1"/>
  <c r="V451" i="11"/>
  <c r="H642" i="1" s="1"/>
  <c r="T642" i="1" s="1"/>
  <c r="AY451" i="11"/>
  <c r="O642" i="1" s="1"/>
  <c r="AZ451" i="11"/>
  <c r="U642" i="1" s="1"/>
  <c r="B452" i="11"/>
  <c r="U452" i="11"/>
  <c r="N643" i="1" s="1"/>
  <c r="V452" i="11"/>
  <c r="H643" i="1" s="1"/>
  <c r="T643" i="1" s="1"/>
  <c r="AY452" i="11"/>
  <c r="O643" i="1" s="1"/>
  <c r="AZ452" i="11"/>
  <c r="U643" i="1" s="1"/>
  <c r="B453" i="11"/>
  <c r="U453" i="11"/>
  <c r="N644" i="1" s="1"/>
  <c r="V453" i="11"/>
  <c r="H644" i="1" s="1"/>
  <c r="T644" i="1" s="1"/>
  <c r="AY453" i="11"/>
  <c r="O644" i="1" s="1"/>
  <c r="AZ453" i="11"/>
  <c r="U644" i="1" s="1"/>
  <c r="B454" i="11"/>
  <c r="U454" i="11"/>
  <c r="N645" i="1" s="1"/>
  <c r="V454" i="11"/>
  <c r="H645" i="1" s="1"/>
  <c r="T645" i="1" s="1"/>
  <c r="AY454" i="11"/>
  <c r="O645" i="1" s="1"/>
  <c r="AZ454" i="11"/>
  <c r="U645" i="1" s="1"/>
  <c r="B455" i="11"/>
  <c r="U455" i="11"/>
  <c r="N646" i="1" s="1"/>
  <c r="V455" i="11"/>
  <c r="H646" i="1" s="1"/>
  <c r="T646" i="1" s="1"/>
  <c r="AY455" i="11"/>
  <c r="O646" i="1" s="1"/>
  <c r="AZ455" i="11"/>
  <c r="U646" i="1" s="1"/>
  <c r="B456" i="11"/>
  <c r="U456" i="11"/>
  <c r="N647" i="1" s="1"/>
  <c r="V456" i="11"/>
  <c r="H647" i="1" s="1"/>
  <c r="T647" i="1" s="1"/>
  <c r="AY456" i="11"/>
  <c r="O647" i="1" s="1"/>
  <c r="AZ456" i="11"/>
  <c r="U647" i="1" s="1"/>
  <c r="B457" i="11"/>
  <c r="U457" i="11"/>
  <c r="N648" i="1" s="1"/>
  <c r="V457" i="11"/>
  <c r="H648" i="1" s="1"/>
  <c r="T648" i="1" s="1"/>
  <c r="AY457" i="11"/>
  <c r="O648" i="1" s="1"/>
  <c r="AZ457" i="11"/>
  <c r="U648" i="1" s="1"/>
  <c r="B458" i="11"/>
  <c r="U458" i="11"/>
  <c r="N649" i="1" s="1"/>
  <c r="V458" i="11"/>
  <c r="H649" i="1" s="1"/>
  <c r="T649" i="1" s="1"/>
  <c r="AY458" i="11"/>
  <c r="O649" i="1" s="1"/>
  <c r="AZ458" i="11"/>
  <c r="U649" i="1" s="1"/>
  <c r="B459" i="11"/>
  <c r="U459" i="11"/>
  <c r="N650" i="1" s="1"/>
  <c r="V459" i="11"/>
  <c r="H650" i="1" s="1"/>
  <c r="T650" i="1" s="1"/>
  <c r="AY459" i="11"/>
  <c r="O650" i="1" s="1"/>
  <c r="AZ459" i="11"/>
  <c r="U650" i="1" s="1"/>
  <c r="B460" i="11"/>
  <c r="U460" i="11"/>
  <c r="N651" i="1" s="1"/>
  <c r="V460" i="11"/>
  <c r="H651" i="1" s="1"/>
  <c r="T651" i="1" s="1"/>
  <c r="AY460" i="11"/>
  <c r="O651" i="1" s="1"/>
  <c r="AZ460" i="11"/>
  <c r="U651" i="1" s="1"/>
  <c r="B461" i="11"/>
  <c r="U461" i="11"/>
  <c r="N652" i="1" s="1"/>
  <c r="V461" i="11"/>
  <c r="H652" i="1" s="1"/>
  <c r="T652" i="1" s="1"/>
  <c r="AY461" i="11"/>
  <c r="O652" i="1" s="1"/>
  <c r="AZ461" i="11"/>
  <c r="U652" i="1" s="1"/>
  <c r="B462" i="11"/>
  <c r="U462" i="11"/>
  <c r="N653" i="1" s="1"/>
  <c r="V462" i="11"/>
  <c r="H653" i="1" s="1"/>
  <c r="T653" i="1" s="1"/>
  <c r="AY462" i="11"/>
  <c r="O653" i="1" s="1"/>
  <c r="AZ462" i="11"/>
  <c r="U653" i="1" s="1"/>
  <c r="B463" i="11"/>
  <c r="U463" i="11"/>
  <c r="N654" i="1" s="1"/>
  <c r="V463" i="11"/>
  <c r="H654" i="1" s="1"/>
  <c r="T654" i="1" s="1"/>
  <c r="AY463" i="11"/>
  <c r="O654" i="1" s="1"/>
  <c r="AZ463" i="11"/>
  <c r="U654" i="1" s="1"/>
  <c r="B464" i="11"/>
  <c r="U464" i="11"/>
  <c r="N655" i="1" s="1"/>
  <c r="V464" i="11"/>
  <c r="H655" i="1" s="1"/>
  <c r="T655" i="1" s="1"/>
  <c r="AY464" i="11"/>
  <c r="O655" i="1" s="1"/>
  <c r="AZ464" i="11"/>
  <c r="U655" i="1" s="1"/>
  <c r="B465" i="11"/>
  <c r="U465" i="11"/>
  <c r="N656" i="1" s="1"/>
  <c r="V465" i="11"/>
  <c r="H656" i="1" s="1"/>
  <c r="T656" i="1" s="1"/>
  <c r="AY465" i="11"/>
  <c r="O656" i="1" s="1"/>
  <c r="AZ465" i="11"/>
  <c r="U656" i="1" s="1"/>
  <c r="B466" i="11"/>
  <c r="U466" i="11"/>
  <c r="N657" i="1" s="1"/>
  <c r="V466" i="11"/>
  <c r="H657" i="1" s="1"/>
  <c r="T657" i="1" s="1"/>
  <c r="AY466" i="11"/>
  <c r="O657" i="1" s="1"/>
  <c r="AZ466" i="11"/>
  <c r="U657" i="1" s="1"/>
  <c r="B467" i="11"/>
  <c r="U467" i="11"/>
  <c r="N658" i="1" s="1"/>
  <c r="V467" i="11"/>
  <c r="H658" i="1" s="1"/>
  <c r="T658" i="1" s="1"/>
  <c r="AY467" i="11"/>
  <c r="O658" i="1" s="1"/>
  <c r="AZ467" i="11"/>
  <c r="U658" i="1" s="1"/>
  <c r="B468" i="11"/>
  <c r="U468" i="11"/>
  <c r="N659" i="1" s="1"/>
  <c r="V468" i="11"/>
  <c r="H659" i="1" s="1"/>
  <c r="T659" i="1" s="1"/>
  <c r="AY468" i="11"/>
  <c r="O659" i="1" s="1"/>
  <c r="AZ468" i="11"/>
  <c r="U659" i="1" s="1"/>
  <c r="B469" i="11"/>
  <c r="U469" i="11"/>
  <c r="N660" i="1" s="1"/>
  <c r="V469" i="11"/>
  <c r="H660" i="1" s="1"/>
  <c r="T660" i="1" s="1"/>
  <c r="AY469" i="11"/>
  <c r="O660" i="1" s="1"/>
  <c r="AZ469" i="11"/>
  <c r="U660" i="1" s="1"/>
  <c r="B470" i="11"/>
  <c r="U470" i="11"/>
  <c r="N663" i="1" s="1"/>
  <c r="V470" i="11"/>
  <c r="H663" i="1" s="1"/>
  <c r="T663" i="1" s="1"/>
  <c r="AY470" i="11"/>
  <c r="O663" i="1" s="1"/>
  <c r="AZ470" i="11"/>
  <c r="U663" i="1" s="1"/>
  <c r="B471" i="11"/>
  <c r="U471" i="11"/>
  <c r="N664" i="1" s="1"/>
  <c r="V471" i="11"/>
  <c r="H664" i="1" s="1"/>
  <c r="T664" i="1" s="1"/>
  <c r="AY471" i="11"/>
  <c r="O664" i="1" s="1"/>
  <c r="AZ471" i="11"/>
  <c r="U664" i="1" s="1"/>
  <c r="B472" i="11"/>
  <c r="U472" i="11"/>
  <c r="N665" i="1" s="1"/>
  <c r="V472" i="11"/>
  <c r="H665" i="1" s="1"/>
  <c r="T665" i="1" s="1"/>
  <c r="AY472" i="11"/>
  <c r="O665" i="1" s="1"/>
  <c r="AZ472" i="11"/>
  <c r="U665" i="1" s="1"/>
  <c r="B473" i="11"/>
  <c r="U473" i="11"/>
  <c r="N666" i="1" s="1"/>
  <c r="V473" i="11"/>
  <c r="H666" i="1" s="1"/>
  <c r="T666" i="1" s="1"/>
  <c r="AY473" i="11"/>
  <c r="O666" i="1" s="1"/>
  <c r="AZ473" i="11"/>
  <c r="U666" i="1" s="1"/>
  <c r="B474" i="11"/>
  <c r="U474" i="11"/>
  <c r="N604" i="1" s="1"/>
  <c r="V474" i="11"/>
  <c r="H604" i="1" s="1"/>
  <c r="T604" i="1" s="1"/>
  <c r="AY474" i="11"/>
  <c r="O604" i="1" s="1"/>
  <c r="AZ474" i="11"/>
  <c r="U604" i="1" s="1"/>
  <c r="B475" i="11"/>
  <c r="U475" i="11"/>
  <c r="N605" i="1" s="1"/>
  <c r="V475" i="11"/>
  <c r="H605" i="1" s="1"/>
  <c r="T605" i="1" s="1"/>
  <c r="AY475" i="11"/>
  <c r="O605" i="1" s="1"/>
  <c r="AZ475" i="11"/>
  <c r="U605" i="1" s="1"/>
  <c r="B476" i="11"/>
  <c r="U476" i="11"/>
  <c r="N606" i="1" s="1"/>
  <c r="V476" i="11"/>
  <c r="H606" i="1" s="1"/>
  <c r="T606" i="1" s="1"/>
  <c r="AY476" i="11"/>
  <c r="O606" i="1" s="1"/>
  <c r="AZ476" i="11"/>
  <c r="U606" i="1" s="1"/>
  <c r="B477" i="11"/>
  <c r="U477" i="11"/>
  <c r="N607" i="1" s="1"/>
  <c r="V477" i="11"/>
  <c r="H607" i="1" s="1"/>
  <c r="T607" i="1" s="1"/>
  <c r="AY477" i="11"/>
  <c r="O607" i="1" s="1"/>
  <c r="AZ477" i="11"/>
  <c r="U607" i="1" s="1"/>
  <c r="B478" i="11"/>
  <c r="U478" i="11"/>
  <c r="N537" i="1" s="1"/>
  <c r="V478" i="11"/>
  <c r="H537" i="1" s="1"/>
  <c r="T537" i="1" s="1"/>
  <c r="AY478" i="11"/>
  <c r="O537" i="1" s="1"/>
  <c r="AZ478" i="11"/>
  <c r="U537" i="1" s="1"/>
  <c r="B479" i="11"/>
  <c r="U479" i="11"/>
  <c r="N538" i="1" s="1"/>
  <c r="V479" i="11"/>
  <c r="H538" i="1" s="1"/>
  <c r="T538" i="1" s="1"/>
  <c r="AY479" i="11"/>
  <c r="O538" i="1" s="1"/>
  <c r="AZ479" i="11"/>
  <c r="U538" i="1" s="1"/>
  <c r="B480" i="11"/>
  <c r="U480" i="11"/>
  <c r="N539" i="1" s="1"/>
  <c r="V480" i="11"/>
  <c r="H539" i="1" s="1"/>
  <c r="T539" i="1" s="1"/>
  <c r="AY480" i="11"/>
  <c r="O539" i="1" s="1"/>
  <c r="AZ480" i="11"/>
  <c r="U539" i="1" s="1"/>
  <c r="B481" i="11"/>
  <c r="U481" i="11"/>
  <c r="N540" i="1" s="1"/>
  <c r="V481" i="11"/>
  <c r="H540" i="1" s="1"/>
  <c r="T540" i="1" s="1"/>
  <c r="AY481" i="11"/>
  <c r="O540" i="1" s="1"/>
  <c r="AZ481" i="11"/>
  <c r="U540" i="1" s="1"/>
  <c r="B482" i="11"/>
  <c r="U482" i="11"/>
  <c r="N541" i="1" s="1"/>
  <c r="V482" i="11"/>
  <c r="H541" i="1" s="1"/>
  <c r="T541" i="1" s="1"/>
  <c r="AY482" i="11"/>
  <c r="O541" i="1" s="1"/>
  <c r="AZ482" i="11"/>
  <c r="U541" i="1" s="1"/>
  <c r="B483" i="11"/>
  <c r="U483" i="11"/>
  <c r="N542" i="1" s="1"/>
  <c r="V483" i="11"/>
  <c r="H542" i="1" s="1"/>
  <c r="T542" i="1" s="1"/>
  <c r="AY483" i="11"/>
  <c r="O542" i="1" s="1"/>
  <c r="AZ483" i="11"/>
  <c r="U542" i="1" s="1"/>
  <c r="B484" i="11"/>
  <c r="U484" i="11"/>
  <c r="N523" i="1" s="1"/>
  <c r="V484" i="11"/>
  <c r="H523" i="1" s="1"/>
  <c r="T523" i="1" s="1"/>
  <c r="AY484" i="11"/>
  <c r="O523" i="1" s="1"/>
  <c r="AZ484" i="11"/>
  <c r="U523" i="1" s="1"/>
  <c r="B485" i="11"/>
  <c r="U485" i="11"/>
  <c r="N533" i="1" s="1"/>
  <c r="V485" i="11"/>
  <c r="H533" i="1" s="1"/>
  <c r="T533" i="1" s="1"/>
  <c r="AY485" i="11"/>
  <c r="O533" i="1" s="1"/>
  <c r="AZ485" i="11"/>
  <c r="U533" i="1" s="1"/>
  <c r="B486" i="11"/>
  <c r="U486" i="11"/>
  <c r="N534" i="1" s="1"/>
  <c r="V486" i="11"/>
  <c r="H534" i="1" s="1"/>
  <c r="T534" i="1" s="1"/>
  <c r="AY486" i="11"/>
  <c r="O534" i="1" s="1"/>
  <c r="AZ486" i="11"/>
  <c r="U534" i="1" s="1"/>
  <c r="B487" i="11"/>
  <c r="U487" i="11"/>
  <c r="N545" i="1" s="1"/>
  <c r="V487" i="11"/>
  <c r="H545" i="1" s="1"/>
  <c r="T545" i="1" s="1"/>
  <c r="AY487" i="11"/>
  <c r="O545" i="1" s="1"/>
  <c r="AZ487" i="11"/>
  <c r="U545" i="1" s="1"/>
  <c r="B488" i="11"/>
  <c r="U488" i="11"/>
  <c r="N546" i="1" s="1"/>
  <c r="V488" i="11"/>
  <c r="H546" i="1" s="1"/>
  <c r="T546" i="1" s="1"/>
  <c r="AY488" i="11"/>
  <c r="O546" i="1" s="1"/>
  <c r="AZ488" i="11"/>
  <c r="U546" i="1" s="1"/>
  <c r="B489" i="11"/>
  <c r="U489" i="11"/>
  <c r="N547" i="1" s="1"/>
  <c r="V489" i="11"/>
  <c r="H547" i="1" s="1"/>
  <c r="T547" i="1" s="1"/>
  <c r="AY489" i="11"/>
  <c r="O547" i="1" s="1"/>
  <c r="AZ489" i="11"/>
  <c r="U547" i="1" s="1"/>
  <c r="B490" i="11"/>
  <c r="U490" i="11"/>
  <c r="N478" i="1" s="1"/>
  <c r="V490" i="11"/>
  <c r="H478" i="1" s="1"/>
  <c r="T478" i="1" s="1"/>
  <c r="AY490" i="11"/>
  <c r="O478" i="1" s="1"/>
  <c r="AZ490" i="11"/>
  <c r="U478" i="1" s="1"/>
  <c r="B491" i="11"/>
  <c r="U491" i="11"/>
  <c r="N479" i="1" s="1"/>
  <c r="V491" i="11"/>
  <c r="H479" i="1" s="1"/>
  <c r="T479" i="1" s="1"/>
  <c r="AY491" i="11"/>
  <c r="O479" i="1" s="1"/>
  <c r="AZ491" i="11"/>
  <c r="U479" i="1" s="1"/>
  <c r="B492" i="11"/>
  <c r="U492" i="11"/>
  <c r="N480" i="1" s="1"/>
  <c r="V492" i="11"/>
  <c r="H480" i="1" s="1"/>
  <c r="T480" i="1" s="1"/>
  <c r="AY492" i="11"/>
  <c r="O480" i="1" s="1"/>
  <c r="AZ492" i="11"/>
  <c r="U480" i="1" s="1"/>
  <c r="B493" i="11"/>
  <c r="U493" i="11"/>
  <c r="V493" i="11"/>
  <c r="AY493" i="11"/>
  <c r="AZ493" i="11"/>
  <c r="B495" i="11"/>
  <c r="U495" i="11"/>
  <c r="N450" i="1" s="1"/>
  <c r="V495" i="11"/>
  <c r="H450" i="1" s="1"/>
  <c r="T450" i="1" s="1"/>
  <c r="AY495" i="11"/>
  <c r="O450" i="1" s="1"/>
  <c r="AZ495" i="11"/>
  <c r="U450" i="1" s="1"/>
  <c r="B496" i="11"/>
  <c r="B497" i="11"/>
  <c r="U497" i="11"/>
  <c r="N609" i="1" s="1"/>
  <c r="V497" i="11"/>
  <c r="H609" i="1" s="1"/>
  <c r="T609" i="1" s="1"/>
  <c r="AY497" i="11"/>
  <c r="O609" i="1" s="1"/>
  <c r="AZ497" i="11"/>
  <c r="U609" i="1" s="1"/>
  <c r="B498" i="11"/>
  <c r="U498" i="11"/>
  <c r="N524" i="1" s="1"/>
  <c r="V498" i="11"/>
  <c r="H524" i="1" s="1"/>
  <c r="T524" i="1" s="1"/>
  <c r="AY498" i="11"/>
  <c r="O524" i="1" s="1"/>
  <c r="AZ498" i="11"/>
  <c r="U524" i="1" s="1"/>
  <c r="B499" i="11"/>
  <c r="U499" i="11"/>
  <c r="N525" i="1" s="1"/>
  <c r="V499" i="11"/>
  <c r="H525" i="1" s="1"/>
  <c r="T525" i="1" s="1"/>
  <c r="AY499" i="11"/>
  <c r="O525" i="1" s="1"/>
  <c r="AZ499" i="11"/>
  <c r="U525" i="1" s="1"/>
  <c r="U501" i="11"/>
  <c r="N7" i="1" s="1"/>
  <c r="V501" i="11"/>
  <c r="H7" i="1" s="1"/>
  <c r="T7" i="1" s="1"/>
  <c r="AY501" i="11"/>
  <c r="O7" i="1" s="1"/>
  <c r="AZ501" i="11"/>
  <c r="U7" i="1" s="1"/>
  <c r="U502" i="11"/>
  <c r="N8" i="1" s="1"/>
  <c r="J8" i="32" s="1"/>
  <c r="V502" i="11"/>
  <c r="H8" i="1" s="1"/>
  <c r="T8" i="1" s="1"/>
  <c r="AY502" i="11"/>
  <c r="O8" i="1" s="1"/>
  <c r="AZ502" i="11"/>
  <c r="U8" i="1" s="1"/>
  <c r="U503" i="11"/>
  <c r="N9" i="1" s="1"/>
  <c r="V503" i="11"/>
  <c r="H9" i="1" s="1"/>
  <c r="T9" i="1" s="1"/>
  <c r="AY503" i="11"/>
  <c r="O9" i="1" s="1"/>
  <c r="AZ503" i="11"/>
  <c r="U9" i="1" s="1"/>
  <c r="U504" i="11"/>
  <c r="N10" i="1" s="1"/>
  <c r="V10" i="32" s="1"/>
  <c r="V504" i="11"/>
  <c r="H10" i="1" s="1"/>
  <c r="T10" i="1" s="1"/>
  <c r="AY504" i="11"/>
  <c r="O10" i="1" s="1"/>
  <c r="AZ504" i="11"/>
  <c r="U10" i="1" s="1"/>
  <c r="U505" i="11"/>
  <c r="N11" i="1" s="1"/>
  <c r="AB11" i="32" s="1"/>
  <c r="V505" i="11"/>
  <c r="H11" i="1" s="1"/>
  <c r="T11" i="1" s="1"/>
  <c r="AY505" i="11"/>
  <c r="O11" i="1" s="1"/>
  <c r="AC11" i="32" s="1"/>
  <c r="AZ505" i="11"/>
  <c r="U11" i="1" s="1"/>
  <c r="B506" i="11"/>
  <c r="U506" i="11"/>
  <c r="N12" i="1" s="1"/>
  <c r="V506" i="11"/>
  <c r="H12" i="1" s="1"/>
  <c r="T12" i="1" s="1"/>
  <c r="AY506" i="11"/>
  <c r="O12" i="1" s="1"/>
  <c r="AZ506" i="11"/>
  <c r="U12" i="1" s="1"/>
  <c r="B507" i="11"/>
  <c r="U507" i="11"/>
  <c r="N13" i="1" s="1"/>
  <c r="V507" i="11"/>
  <c r="H13" i="1" s="1"/>
  <c r="T13" i="1" s="1"/>
  <c r="AY507" i="11"/>
  <c r="O13" i="1" s="1"/>
  <c r="AZ507" i="11"/>
  <c r="U13" i="1" s="1"/>
  <c r="B508" i="11"/>
  <c r="U508" i="11"/>
  <c r="N14" i="1" s="1"/>
  <c r="V508" i="11"/>
  <c r="H14" i="1" s="1"/>
  <c r="T14" i="1" s="1"/>
  <c r="AY508" i="11"/>
  <c r="O14" i="1" s="1"/>
  <c r="AZ508" i="11"/>
  <c r="U14" i="1" s="1"/>
  <c r="B509" i="11"/>
  <c r="U509" i="11"/>
  <c r="N15" i="1" s="1"/>
  <c r="V509" i="11"/>
  <c r="H15" i="1" s="1"/>
  <c r="T15" i="1" s="1"/>
  <c r="AY509" i="11"/>
  <c r="O15" i="1" s="1"/>
  <c r="AZ509" i="11"/>
  <c r="U15" i="1" s="1"/>
  <c r="B510" i="11"/>
  <c r="U510" i="11"/>
  <c r="N16" i="1" s="1"/>
  <c r="V510" i="11"/>
  <c r="H16" i="1" s="1"/>
  <c r="T16" i="1" s="1"/>
  <c r="AY510" i="11"/>
  <c r="O16" i="1" s="1"/>
  <c r="AZ510" i="11"/>
  <c r="U16" i="1" s="1"/>
  <c r="B511" i="11"/>
  <c r="U511" i="11"/>
  <c r="N17" i="1" s="1"/>
  <c r="V511" i="11"/>
  <c r="H17" i="1" s="1"/>
  <c r="T17" i="1" s="1"/>
  <c r="AY511" i="11"/>
  <c r="O17" i="1" s="1"/>
  <c r="AZ511" i="11"/>
  <c r="U17" i="1" s="1"/>
  <c r="B512" i="11"/>
  <c r="U512" i="11"/>
  <c r="N18" i="1" s="1"/>
  <c r="V512" i="11"/>
  <c r="H18" i="1" s="1"/>
  <c r="T18" i="1" s="1"/>
  <c r="AY512" i="11"/>
  <c r="O18" i="1" s="1"/>
  <c r="AZ512" i="11"/>
  <c r="U18" i="1" s="1"/>
  <c r="B513" i="11"/>
  <c r="U513" i="11"/>
  <c r="N19" i="1" s="1"/>
  <c r="V513" i="11"/>
  <c r="H19" i="1" s="1"/>
  <c r="T19" i="1" s="1"/>
  <c r="AY513" i="11"/>
  <c r="O19" i="1" s="1"/>
  <c r="AZ513" i="11"/>
  <c r="U19" i="1" s="1"/>
  <c r="B514" i="11"/>
  <c r="U514" i="11"/>
  <c r="N20" i="1" s="1"/>
  <c r="V514" i="11"/>
  <c r="H20" i="1" s="1"/>
  <c r="T20" i="1" s="1"/>
  <c r="AY514" i="11"/>
  <c r="O20" i="1" s="1"/>
  <c r="AZ514" i="11"/>
  <c r="U20" i="1" s="1"/>
  <c r="B515" i="11"/>
  <c r="U515" i="11"/>
  <c r="N21" i="1" s="1"/>
  <c r="V515" i="11"/>
  <c r="H21" i="1" s="1"/>
  <c r="T21" i="1" s="1"/>
  <c r="AY515" i="11"/>
  <c r="O21" i="1" s="1"/>
  <c r="AZ515" i="11"/>
  <c r="U21" i="1" s="1"/>
  <c r="B516" i="11"/>
  <c r="U516" i="11"/>
  <c r="N22" i="1" s="1"/>
  <c r="V516" i="11"/>
  <c r="H22" i="1" s="1"/>
  <c r="T22" i="1" s="1"/>
  <c r="AY516" i="11"/>
  <c r="O22" i="1" s="1"/>
  <c r="AZ516" i="11"/>
  <c r="U22" i="1" s="1"/>
  <c r="B517" i="11"/>
  <c r="U517" i="11"/>
  <c r="N23" i="1" s="1"/>
  <c r="V517" i="11"/>
  <c r="H23" i="1" s="1"/>
  <c r="T23" i="1" s="1"/>
  <c r="AY517" i="11"/>
  <c r="O23" i="1" s="1"/>
  <c r="AZ517" i="11"/>
  <c r="U23" i="1" s="1"/>
  <c r="B518" i="11"/>
  <c r="U518" i="11"/>
  <c r="N24" i="1" s="1"/>
  <c r="V518" i="11"/>
  <c r="H24" i="1" s="1"/>
  <c r="T24" i="1" s="1"/>
  <c r="AY518" i="11"/>
  <c r="O24" i="1" s="1"/>
  <c r="AZ518" i="11"/>
  <c r="U24" i="1" s="1"/>
  <c r="B519" i="11"/>
  <c r="U519" i="11"/>
  <c r="N25" i="1" s="1"/>
  <c r="V519" i="11"/>
  <c r="H25" i="1" s="1"/>
  <c r="T25" i="1" s="1"/>
  <c r="AY519" i="11"/>
  <c r="O25" i="1" s="1"/>
  <c r="AZ519" i="11"/>
  <c r="U25" i="1" s="1"/>
  <c r="B520" i="11"/>
  <c r="U520" i="11"/>
  <c r="N26" i="1" s="1"/>
  <c r="V520" i="11"/>
  <c r="H26" i="1" s="1"/>
  <c r="T26" i="1" s="1"/>
  <c r="AY520" i="11"/>
  <c r="O26" i="1" s="1"/>
  <c r="AZ520" i="11"/>
  <c r="U26" i="1" s="1"/>
  <c r="B521" i="11"/>
  <c r="U521" i="11"/>
  <c r="N27" i="1" s="1"/>
  <c r="V521" i="11"/>
  <c r="H27" i="1" s="1"/>
  <c r="T27" i="1" s="1"/>
  <c r="AY521" i="11"/>
  <c r="O27" i="1" s="1"/>
  <c r="AZ521" i="11"/>
  <c r="U27" i="1" s="1"/>
  <c r="B522" i="11"/>
  <c r="U522" i="11"/>
  <c r="N28" i="1" s="1"/>
  <c r="V522" i="11"/>
  <c r="H28" i="1" s="1"/>
  <c r="T28" i="1" s="1"/>
  <c r="AY522" i="11"/>
  <c r="O28" i="1" s="1"/>
  <c r="AZ522" i="11"/>
  <c r="U28" i="1" s="1"/>
  <c r="B523" i="11"/>
  <c r="U523" i="11"/>
  <c r="N29" i="1" s="1"/>
  <c r="V523" i="11"/>
  <c r="H29" i="1" s="1"/>
  <c r="T29" i="1" s="1"/>
  <c r="AY523" i="11"/>
  <c r="O29" i="1" s="1"/>
  <c r="AZ523" i="11"/>
  <c r="U29" i="1" s="1"/>
  <c r="B524" i="11"/>
  <c r="U524" i="11"/>
  <c r="N30" i="1" s="1"/>
  <c r="V524" i="11"/>
  <c r="H30" i="1" s="1"/>
  <c r="T30" i="1" s="1"/>
  <c r="AY524" i="11"/>
  <c r="O30" i="1" s="1"/>
  <c r="AZ524" i="11"/>
  <c r="U30" i="1" s="1"/>
  <c r="B525" i="11"/>
  <c r="U525" i="11"/>
  <c r="N31" i="1" s="1"/>
  <c r="V525" i="11"/>
  <c r="H31" i="1" s="1"/>
  <c r="T31" i="1" s="1"/>
  <c r="AY525" i="11"/>
  <c r="O31" i="1" s="1"/>
  <c r="AZ525" i="11"/>
  <c r="U31" i="1" s="1"/>
  <c r="B526" i="11"/>
  <c r="U526" i="11"/>
  <c r="N32" i="1" s="1"/>
  <c r="V526" i="11"/>
  <c r="H32" i="1" s="1"/>
  <c r="T32" i="1" s="1"/>
  <c r="AY526" i="11"/>
  <c r="O32" i="1" s="1"/>
  <c r="AZ526" i="11"/>
  <c r="U32" i="1" s="1"/>
  <c r="B527" i="11"/>
  <c r="U527" i="11"/>
  <c r="N33" i="1" s="1"/>
  <c r="V527" i="11"/>
  <c r="H33" i="1" s="1"/>
  <c r="T33" i="1" s="1"/>
  <c r="AY527" i="11"/>
  <c r="O33" i="1" s="1"/>
  <c r="AZ527" i="11"/>
  <c r="U33" i="1" s="1"/>
  <c r="B528" i="11"/>
  <c r="U528" i="11"/>
  <c r="N34" i="1" s="1"/>
  <c r="V528" i="11"/>
  <c r="H34" i="1" s="1"/>
  <c r="T34" i="1" s="1"/>
  <c r="AY528" i="11"/>
  <c r="O34" i="1" s="1"/>
  <c r="AZ528" i="11"/>
  <c r="U34" i="1" s="1"/>
  <c r="B529" i="11"/>
  <c r="U529" i="11"/>
  <c r="N35" i="1" s="1"/>
  <c r="V529" i="11"/>
  <c r="H35" i="1" s="1"/>
  <c r="T35" i="1" s="1"/>
  <c r="AY529" i="11"/>
  <c r="O35" i="1" s="1"/>
  <c r="AZ529" i="11"/>
  <c r="U35" i="1" s="1"/>
  <c r="B530" i="11"/>
  <c r="U530" i="11"/>
  <c r="N36" i="1" s="1"/>
  <c r="V530" i="11"/>
  <c r="H36" i="1" s="1"/>
  <c r="T36" i="1" s="1"/>
  <c r="AY530" i="11"/>
  <c r="O36" i="1" s="1"/>
  <c r="AZ530" i="11"/>
  <c r="U36" i="1" s="1"/>
  <c r="B531" i="11"/>
  <c r="U531" i="11"/>
  <c r="N37" i="1" s="1"/>
  <c r="V531" i="11"/>
  <c r="H37" i="1" s="1"/>
  <c r="T37" i="1" s="1"/>
  <c r="AY531" i="11"/>
  <c r="O37" i="1" s="1"/>
  <c r="AZ531" i="11"/>
  <c r="U37" i="1" s="1"/>
  <c r="B532" i="11"/>
  <c r="U532" i="11"/>
  <c r="N38" i="1" s="1"/>
  <c r="V532" i="11"/>
  <c r="H38" i="1" s="1"/>
  <c r="T38" i="1" s="1"/>
  <c r="AY532" i="11"/>
  <c r="O38" i="1" s="1"/>
  <c r="AZ532" i="11"/>
  <c r="U38" i="1" s="1"/>
  <c r="B533" i="11"/>
  <c r="U533" i="11"/>
  <c r="N39" i="1" s="1"/>
  <c r="V533" i="11"/>
  <c r="H39" i="1" s="1"/>
  <c r="T39" i="1" s="1"/>
  <c r="AY533" i="11"/>
  <c r="O39" i="1" s="1"/>
  <c r="AZ533" i="11"/>
  <c r="U39" i="1" s="1"/>
  <c r="B534" i="11"/>
  <c r="U534" i="11"/>
  <c r="N40" i="1" s="1"/>
  <c r="V534" i="11"/>
  <c r="H40" i="1" s="1"/>
  <c r="T40" i="1" s="1"/>
  <c r="AY534" i="11"/>
  <c r="O40" i="1" s="1"/>
  <c r="AZ534" i="11"/>
  <c r="U40" i="1" s="1"/>
  <c r="B535" i="11"/>
  <c r="U535" i="11"/>
  <c r="N41" i="1" s="1"/>
  <c r="V535" i="11"/>
  <c r="H41" i="1" s="1"/>
  <c r="T41" i="1" s="1"/>
  <c r="AY535" i="11"/>
  <c r="O41" i="1" s="1"/>
  <c r="AZ535" i="11"/>
  <c r="U41" i="1" s="1"/>
  <c r="B536" i="11"/>
  <c r="U536" i="11"/>
  <c r="N42" i="1" s="1"/>
  <c r="V536" i="11"/>
  <c r="H42" i="1" s="1"/>
  <c r="T42" i="1" s="1"/>
  <c r="AY536" i="11"/>
  <c r="O42" i="1" s="1"/>
  <c r="AZ536" i="11"/>
  <c r="U42" i="1" s="1"/>
  <c r="B537" i="11"/>
  <c r="U537" i="11"/>
  <c r="N43" i="1" s="1"/>
  <c r="V537" i="11"/>
  <c r="H43" i="1" s="1"/>
  <c r="T43" i="1" s="1"/>
  <c r="AY537" i="11"/>
  <c r="O43" i="1" s="1"/>
  <c r="AZ537" i="11"/>
  <c r="U43" i="1" s="1"/>
  <c r="B538" i="11"/>
  <c r="U538" i="11"/>
  <c r="N44" i="1" s="1"/>
  <c r="V538" i="11"/>
  <c r="H44" i="1" s="1"/>
  <c r="T44" i="1" s="1"/>
  <c r="AY538" i="11"/>
  <c r="O44" i="1" s="1"/>
  <c r="AZ538" i="11"/>
  <c r="U44" i="1" s="1"/>
  <c r="B539" i="11"/>
  <c r="U539" i="11"/>
  <c r="N45" i="1" s="1"/>
  <c r="V539" i="11"/>
  <c r="H45" i="1" s="1"/>
  <c r="T45" i="1" s="1"/>
  <c r="AY539" i="11"/>
  <c r="O45" i="1" s="1"/>
  <c r="AZ539" i="11"/>
  <c r="U45" i="1" s="1"/>
  <c r="B540" i="11"/>
  <c r="U540" i="11"/>
  <c r="N46" i="1" s="1"/>
  <c r="V540" i="11"/>
  <c r="H46" i="1" s="1"/>
  <c r="T46" i="1" s="1"/>
  <c r="AY540" i="11"/>
  <c r="O46" i="1" s="1"/>
  <c r="AZ540" i="11"/>
  <c r="U46" i="1" s="1"/>
  <c r="B541" i="11"/>
  <c r="U541" i="11"/>
  <c r="N47" i="1" s="1"/>
  <c r="V541" i="11"/>
  <c r="H47" i="1" s="1"/>
  <c r="T47" i="1" s="1"/>
  <c r="AY541" i="11"/>
  <c r="O47" i="1" s="1"/>
  <c r="AZ541" i="11"/>
  <c r="U47" i="1" s="1"/>
  <c r="B542" i="11"/>
  <c r="U542" i="11"/>
  <c r="N48" i="1" s="1"/>
  <c r="V542" i="11"/>
  <c r="H48" i="1" s="1"/>
  <c r="T48" i="1" s="1"/>
  <c r="AY542" i="11"/>
  <c r="O48" i="1" s="1"/>
  <c r="AZ542" i="11"/>
  <c r="U48" i="1" s="1"/>
  <c r="B543" i="11"/>
  <c r="U543" i="11"/>
  <c r="N49" i="1" s="1"/>
  <c r="V543" i="11"/>
  <c r="H49" i="1" s="1"/>
  <c r="T49" i="1" s="1"/>
  <c r="AY543" i="11"/>
  <c r="O49" i="1" s="1"/>
  <c r="AZ543" i="11"/>
  <c r="U49" i="1" s="1"/>
  <c r="B544" i="11"/>
  <c r="U544" i="11"/>
  <c r="N50" i="1" s="1"/>
  <c r="V544" i="11"/>
  <c r="H50" i="1" s="1"/>
  <c r="T50" i="1" s="1"/>
  <c r="AY544" i="11"/>
  <c r="O50" i="1" s="1"/>
  <c r="AZ544" i="11"/>
  <c r="U50" i="1" s="1"/>
  <c r="B545" i="11"/>
  <c r="U545" i="11"/>
  <c r="N51" i="1" s="1"/>
  <c r="V545" i="11"/>
  <c r="H51" i="1" s="1"/>
  <c r="T51" i="1" s="1"/>
  <c r="AY545" i="11"/>
  <c r="O51" i="1" s="1"/>
  <c r="AZ545" i="11"/>
  <c r="U51" i="1" s="1"/>
  <c r="B546" i="11"/>
  <c r="U546" i="11"/>
  <c r="V546" i="11"/>
  <c r="AY546" i="11"/>
  <c r="AZ546" i="11"/>
  <c r="B547" i="11"/>
  <c r="U547" i="11"/>
  <c r="V547" i="11"/>
  <c r="H53" i="1" s="1"/>
  <c r="T53" i="1" s="1"/>
  <c r="AY547" i="11"/>
  <c r="AZ547" i="11"/>
  <c r="B548" i="11"/>
  <c r="U548" i="11"/>
  <c r="N54" i="1" s="1"/>
  <c r="V548" i="11"/>
  <c r="H54" i="1" s="1"/>
  <c r="T54" i="1" s="1"/>
  <c r="AY548" i="11"/>
  <c r="O54" i="1" s="1"/>
  <c r="AZ548" i="11"/>
  <c r="U54" i="1" s="1"/>
  <c r="B549" i="11"/>
  <c r="U549" i="11"/>
  <c r="N55" i="1" s="1"/>
  <c r="V549" i="11"/>
  <c r="H55" i="1" s="1"/>
  <c r="T55" i="1" s="1"/>
  <c r="AY549" i="11"/>
  <c r="O55" i="1" s="1"/>
  <c r="AZ549" i="11"/>
  <c r="U55" i="1" s="1"/>
  <c r="B550" i="11"/>
  <c r="U550" i="11"/>
  <c r="N56" i="1" s="1"/>
  <c r="V550" i="11"/>
  <c r="H56" i="1" s="1"/>
  <c r="T56" i="1" s="1"/>
  <c r="AY550" i="11"/>
  <c r="O56" i="1" s="1"/>
  <c r="AZ550" i="11"/>
  <c r="U56" i="1" s="1"/>
  <c r="B551" i="11"/>
  <c r="U551" i="11"/>
  <c r="N57" i="1" s="1"/>
  <c r="V551" i="11"/>
  <c r="H57" i="1" s="1"/>
  <c r="T57" i="1" s="1"/>
  <c r="AY551" i="11"/>
  <c r="O57" i="1" s="1"/>
  <c r="AZ551" i="11"/>
  <c r="U57" i="1" s="1"/>
  <c r="B552" i="11"/>
  <c r="U552" i="11"/>
  <c r="N58" i="1" s="1"/>
  <c r="V552" i="11"/>
  <c r="H58" i="1" s="1"/>
  <c r="T58" i="1" s="1"/>
  <c r="AY552" i="11"/>
  <c r="O58" i="1" s="1"/>
  <c r="AZ552" i="11"/>
  <c r="U58" i="1" s="1"/>
  <c r="B553" i="11"/>
  <c r="U553" i="11"/>
  <c r="N59" i="1" s="1"/>
  <c r="V553" i="11"/>
  <c r="H59" i="1" s="1"/>
  <c r="T59" i="1" s="1"/>
  <c r="AY553" i="11"/>
  <c r="O59" i="1" s="1"/>
  <c r="AZ553" i="11"/>
  <c r="U59" i="1" s="1"/>
  <c r="B554" i="11"/>
  <c r="U554" i="11"/>
  <c r="N60" i="1" s="1"/>
  <c r="V554" i="11"/>
  <c r="H60" i="1" s="1"/>
  <c r="T60" i="1" s="1"/>
  <c r="AY554" i="11"/>
  <c r="O60" i="1" s="1"/>
  <c r="AZ554" i="11"/>
  <c r="U60" i="1" s="1"/>
  <c r="B555" i="11"/>
  <c r="U555" i="11"/>
  <c r="N61" i="1" s="1"/>
  <c r="V555" i="11"/>
  <c r="H61" i="1" s="1"/>
  <c r="T61" i="1" s="1"/>
  <c r="AY555" i="11"/>
  <c r="O61" i="1" s="1"/>
  <c r="AZ555" i="11"/>
  <c r="U61" i="1" s="1"/>
  <c r="B556" i="11"/>
  <c r="U556" i="11"/>
  <c r="N62" i="1" s="1"/>
  <c r="V556" i="11"/>
  <c r="H62" i="1" s="1"/>
  <c r="T62" i="1" s="1"/>
  <c r="AY556" i="11"/>
  <c r="O62" i="1" s="1"/>
  <c r="AZ556" i="11"/>
  <c r="U62" i="1" s="1"/>
  <c r="B557" i="11"/>
  <c r="U557" i="11"/>
  <c r="N63" i="1" s="1"/>
  <c r="V557" i="11"/>
  <c r="H63" i="1" s="1"/>
  <c r="T63" i="1" s="1"/>
  <c r="AY557" i="11"/>
  <c r="O63" i="1" s="1"/>
  <c r="AZ557" i="11"/>
  <c r="U63" i="1" s="1"/>
  <c r="B558" i="11"/>
  <c r="U558" i="11"/>
  <c r="N64" i="1" s="1"/>
  <c r="V558" i="11"/>
  <c r="H64" i="1" s="1"/>
  <c r="T64" i="1" s="1"/>
  <c r="AY558" i="11"/>
  <c r="O64" i="1" s="1"/>
  <c r="AZ558" i="11"/>
  <c r="U64" i="1" s="1"/>
  <c r="B559" i="11"/>
  <c r="U559" i="11"/>
  <c r="N65" i="1" s="1"/>
  <c r="V559" i="11"/>
  <c r="H65" i="1" s="1"/>
  <c r="T65" i="1" s="1"/>
  <c r="AY559" i="11"/>
  <c r="O65" i="1" s="1"/>
  <c r="AZ559" i="11"/>
  <c r="U65" i="1" s="1"/>
  <c r="B560" i="11"/>
  <c r="U560" i="11"/>
  <c r="N66" i="1" s="1"/>
  <c r="V560" i="11"/>
  <c r="H66" i="1" s="1"/>
  <c r="T66" i="1" s="1"/>
  <c r="AY560" i="11"/>
  <c r="O66" i="1" s="1"/>
  <c r="AZ560" i="11"/>
  <c r="U66" i="1" s="1"/>
  <c r="B561" i="11"/>
  <c r="U561" i="11"/>
  <c r="N67" i="1" s="1"/>
  <c r="V561" i="11"/>
  <c r="H67" i="1" s="1"/>
  <c r="T67" i="1" s="1"/>
  <c r="AY561" i="11"/>
  <c r="O67" i="1" s="1"/>
  <c r="AZ561" i="11"/>
  <c r="U67" i="1" s="1"/>
  <c r="B562" i="11"/>
  <c r="U562" i="11"/>
  <c r="N68" i="1" s="1"/>
  <c r="V562" i="11"/>
  <c r="H68" i="1" s="1"/>
  <c r="T68" i="1" s="1"/>
  <c r="AY562" i="11"/>
  <c r="O68" i="1" s="1"/>
  <c r="AZ562" i="11"/>
  <c r="U68" i="1" s="1"/>
  <c r="B563" i="11"/>
  <c r="U563" i="11"/>
  <c r="N69" i="1" s="1"/>
  <c r="V563" i="11"/>
  <c r="H69" i="1" s="1"/>
  <c r="T69" i="1" s="1"/>
  <c r="AY563" i="11"/>
  <c r="O69" i="1" s="1"/>
  <c r="AZ563" i="11"/>
  <c r="U69" i="1" s="1"/>
  <c r="B564" i="11"/>
  <c r="U564" i="11"/>
  <c r="N70" i="1" s="1"/>
  <c r="V564" i="11"/>
  <c r="H70" i="1" s="1"/>
  <c r="T70" i="1" s="1"/>
  <c r="AY564" i="11"/>
  <c r="O70" i="1" s="1"/>
  <c r="AZ564" i="11"/>
  <c r="U70" i="1" s="1"/>
  <c r="B565" i="11"/>
  <c r="U565" i="11"/>
  <c r="N71" i="1" s="1"/>
  <c r="V565" i="11"/>
  <c r="H71" i="1" s="1"/>
  <c r="T71" i="1" s="1"/>
  <c r="AY565" i="11"/>
  <c r="O71" i="1" s="1"/>
  <c r="AZ565" i="11"/>
  <c r="U71" i="1" s="1"/>
  <c r="B566" i="11"/>
  <c r="U566" i="11"/>
  <c r="N142" i="1" s="1"/>
  <c r="V566" i="11"/>
  <c r="H142" i="1" s="1"/>
  <c r="T142" i="1" s="1"/>
  <c r="AY566" i="11"/>
  <c r="O142" i="1" s="1"/>
  <c r="AZ566" i="11"/>
  <c r="U142" i="1" s="1"/>
  <c r="B567" i="11"/>
  <c r="U567" i="11"/>
  <c r="N143" i="1" s="1"/>
  <c r="V567" i="11"/>
  <c r="H143" i="1" s="1"/>
  <c r="T143" i="1" s="1"/>
  <c r="AY567" i="11"/>
  <c r="O143" i="1" s="1"/>
  <c r="AZ567" i="11"/>
  <c r="U143" i="1" s="1"/>
  <c r="B568" i="11"/>
  <c r="U568" i="11"/>
  <c r="N144" i="1" s="1"/>
  <c r="V568" i="11"/>
  <c r="H144" i="1" s="1"/>
  <c r="T144" i="1" s="1"/>
  <c r="AY568" i="11"/>
  <c r="O144" i="1" s="1"/>
  <c r="AZ568" i="11"/>
  <c r="U144" i="1" s="1"/>
  <c r="B569" i="11"/>
  <c r="U569" i="11"/>
  <c r="N145" i="1" s="1"/>
  <c r="V569" i="11"/>
  <c r="H145" i="1" s="1"/>
  <c r="T145" i="1" s="1"/>
  <c r="AY569" i="11"/>
  <c r="O145" i="1" s="1"/>
  <c r="AZ569" i="11"/>
  <c r="U145" i="1" s="1"/>
  <c r="B570" i="11"/>
  <c r="U570" i="11"/>
  <c r="N146" i="1" s="1"/>
  <c r="V570" i="11"/>
  <c r="H146" i="1" s="1"/>
  <c r="T146" i="1" s="1"/>
  <c r="AY570" i="11"/>
  <c r="O146" i="1" s="1"/>
  <c r="AZ570" i="11"/>
  <c r="U146" i="1" s="1"/>
  <c r="B571" i="11"/>
  <c r="U571" i="11"/>
  <c r="N147" i="1" s="1"/>
  <c r="V571" i="11"/>
  <c r="H147" i="1" s="1"/>
  <c r="T147" i="1" s="1"/>
  <c r="AY571" i="11"/>
  <c r="O147" i="1" s="1"/>
  <c r="AZ571" i="11"/>
  <c r="U147" i="1" s="1"/>
  <c r="B572" i="11"/>
  <c r="U572" i="11"/>
  <c r="N148" i="1" s="1"/>
  <c r="V572" i="11"/>
  <c r="H148" i="1" s="1"/>
  <c r="T148" i="1" s="1"/>
  <c r="AY572" i="11"/>
  <c r="O148" i="1" s="1"/>
  <c r="AZ572" i="11"/>
  <c r="U148" i="1" s="1"/>
  <c r="B573" i="11"/>
  <c r="U573" i="11"/>
  <c r="N149" i="1" s="1"/>
  <c r="V573" i="11"/>
  <c r="H149" i="1" s="1"/>
  <c r="T149" i="1" s="1"/>
  <c r="AY573" i="11"/>
  <c r="O149" i="1" s="1"/>
  <c r="AZ573" i="11"/>
  <c r="U149" i="1" s="1"/>
  <c r="B574" i="11"/>
  <c r="U574" i="11"/>
  <c r="N72" i="1" s="1"/>
  <c r="V574" i="11"/>
  <c r="H72" i="1" s="1"/>
  <c r="T72" i="1" s="1"/>
  <c r="AY574" i="11"/>
  <c r="O72" i="1" s="1"/>
  <c r="AZ574" i="11"/>
  <c r="U72" i="1" s="1"/>
  <c r="B575" i="11"/>
  <c r="U575" i="11"/>
  <c r="N150" i="1" s="1"/>
  <c r="V575" i="11"/>
  <c r="H150" i="1" s="1"/>
  <c r="T150" i="1" s="1"/>
  <c r="AY575" i="11"/>
  <c r="O150" i="1" s="1"/>
  <c r="AZ575" i="11"/>
  <c r="U150" i="1" s="1"/>
  <c r="B576" i="11"/>
  <c r="U576" i="11"/>
  <c r="N151" i="1" s="1"/>
  <c r="V576" i="11"/>
  <c r="H151" i="1" s="1"/>
  <c r="T151" i="1" s="1"/>
  <c r="AY576" i="11"/>
  <c r="O151" i="1" s="1"/>
  <c r="AZ576" i="11"/>
  <c r="U151" i="1" s="1"/>
  <c r="B577" i="11"/>
  <c r="U577" i="11"/>
  <c r="N152" i="1" s="1"/>
  <c r="V577" i="11"/>
  <c r="H152" i="1" s="1"/>
  <c r="T152" i="1" s="1"/>
  <c r="AY577" i="11"/>
  <c r="O152" i="1" s="1"/>
  <c r="AZ577" i="11"/>
  <c r="U152" i="1" s="1"/>
  <c r="B578" i="11"/>
  <c r="U578" i="11"/>
  <c r="N153" i="1" s="1"/>
  <c r="V578" i="11"/>
  <c r="H153" i="1" s="1"/>
  <c r="T153" i="1" s="1"/>
  <c r="AY578" i="11"/>
  <c r="O153" i="1" s="1"/>
  <c r="AZ578" i="11"/>
  <c r="U153" i="1" s="1"/>
  <c r="B579" i="11"/>
  <c r="U579" i="11"/>
  <c r="N154" i="1" s="1"/>
  <c r="V579" i="11"/>
  <c r="H154" i="1" s="1"/>
  <c r="T154" i="1" s="1"/>
  <c r="AY579" i="11"/>
  <c r="O154" i="1" s="1"/>
  <c r="AZ579" i="11"/>
  <c r="U154" i="1" s="1"/>
  <c r="B580" i="11"/>
  <c r="U580" i="11"/>
  <c r="N155" i="1" s="1"/>
  <c r="V580" i="11"/>
  <c r="H155" i="1" s="1"/>
  <c r="T155" i="1" s="1"/>
  <c r="AY580" i="11"/>
  <c r="O155" i="1" s="1"/>
  <c r="AZ580" i="11"/>
  <c r="U155" i="1" s="1"/>
  <c r="B581" i="11"/>
  <c r="U581" i="11"/>
  <c r="N156" i="1" s="1"/>
  <c r="V581" i="11"/>
  <c r="H156" i="1" s="1"/>
  <c r="T156" i="1" s="1"/>
  <c r="AY581" i="11"/>
  <c r="O156" i="1" s="1"/>
  <c r="AZ581" i="11"/>
  <c r="U156" i="1" s="1"/>
  <c r="B582" i="11"/>
  <c r="U582" i="11"/>
  <c r="N157" i="1" s="1"/>
  <c r="V582" i="11"/>
  <c r="H157" i="1" s="1"/>
  <c r="T157" i="1" s="1"/>
  <c r="AY582" i="11"/>
  <c r="O157" i="1" s="1"/>
  <c r="AZ582" i="11"/>
  <c r="U157" i="1" s="1"/>
  <c r="B583" i="11"/>
  <c r="U583" i="11"/>
  <c r="N694" i="1" s="1"/>
  <c r="V583" i="11"/>
  <c r="H694" i="1" s="1"/>
  <c r="T694" i="1" s="1"/>
  <c r="AY583" i="11"/>
  <c r="O694" i="1" s="1"/>
  <c r="AZ583" i="11"/>
  <c r="U694" i="1" s="1"/>
  <c r="B584" i="11"/>
  <c r="U584" i="11"/>
  <c r="N695" i="1" s="1"/>
  <c r="V584" i="11"/>
  <c r="H695" i="1" s="1"/>
  <c r="T695" i="1" s="1"/>
  <c r="AY584" i="11"/>
  <c r="O695" i="1" s="1"/>
  <c r="AZ584" i="11"/>
  <c r="U695" i="1" s="1"/>
  <c r="B585" i="11"/>
  <c r="U585" i="11"/>
  <c r="N78" i="1" s="1"/>
  <c r="V585" i="11"/>
  <c r="H78" i="1" s="1"/>
  <c r="AY585" i="11"/>
  <c r="O78" i="1" s="1"/>
  <c r="AZ585" i="11"/>
  <c r="U78" i="1" s="1"/>
  <c r="B586" i="11"/>
  <c r="U586" i="11"/>
  <c r="N79" i="1" s="1"/>
  <c r="V586" i="11"/>
  <c r="H79" i="1" s="1"/>
  <c r="T79" i="1" s="1"/>
  <c r="AY586" i="11"/>
  <c r="O79" i="1" s="1"/>
  <c r="AZ586" i="11"/>
  <c r="U79" i="1" s="1"/>
  <c r="B587" i="11"/>
  <c r="U587" i="11"/>
  <c r="N80" i="1" s="1"/>
  <c r="V587" i="11"/>
  <c r="H80" i="1" s="1"/>
  <c r="T80" i="1" s="1"/>
  <c r="AY587" i="11"/>
  <c r="O80" i="1" s="1"/>
  <c r="AZ587" i="11"/>
  <c r="U80" i="1" s="1"/>
  <c r="B588" i="11"/>
  <c r="U588" i="11"/>
  <c r="N81" i="1" s="1"/>
  <c r="V588" i="11"/>
  <c r="H81" i="1" s="1"/>
  <c r="T81" i="1" s="1"/>
  <c r="AY588" i="11"/>
  <c r="O81" i="1" s="1"/>
  <c r="AZ588" i="11"/>
  <c r="U81" i="1" s="1"/>
  <c r="B589" i="11"/>
  <c r="U589" i="11"/>
  <c r="N82" i="1" s="1"/>
  <c r="V589" i="11"/>
  <c r="H82" i="1" s="1"/>
  <c r="T82" i="1" s="1"/>
  <c r="AY589" i="11"/>
  <c r="O82" i="1" s="1"/>
  <c r="AZ589" i="11"/>
  <c r="U82" i="1" s="1"/>
  <c r="B590" i="11"/>
  <c r="U590" i="11"/>
  <c r="N83" i="1" s="1"/>
  <c r="V590" i="11"/>
  <c r="H83" i="1" s="1"/>
  <c r="T83" i="1" s="1"/>
  <c r="AY590" i="11"/>
  <c r="O83" i="1" s="1"/>
  <c r="AZ590" i="11"/>
  <c r="U83" i="1" s="1"/>
  <c r="B591" i="11"/>
  <c r="U591" i="11"/>
  <c r="N84" i="1" s="1"/>
  <c r="V591" i="11"/>
  <c r="H84" i="1" s="1"/>
  <c r="T84" i="1" s="1"/>
  <c r="AY591" i="11"/>
  <c r="O84" i="1" s="1"/>
  <c r="AZ591" i="11"/>
  <c r="U84" i="1" s="1"/>
  <c r="B592" i="11"/>
  <c r="U592" i="11"/>
  <c r="N85" i="1" s="1"/>
  <c r="V592" i="11"/>
  <c r="H85" i="1" s="1"/>
  <c r="T85" i="1" s="1"/>
  <c r="AY592" i="11"/>
  <c r="O85" i="1" s="1"/>
  <c r="AZ592" i="11"/>
  <c r="U85" i="1" s="1"/>
  <c r="B593" i="11"/>
  <c r="U593" i="11"/>
  <c r="N86" i="1" s="1"/>
  <c r="V593" i="11"/>
  <c r="H86" i="1" s="1"/>
  <c r="T86" i="1" s="1"/>
  <c r="AY593" i="11"/>
  <c r="O86" i="1" s="1"/>
  <c r="AZ593" i="11"/>
  <c r="U86" i="1" s="1"/>
  <c r="B594" i="11"/>
  <c r="U594" i="11"/>
  <c r="N87" i="1" s="1"/>
  <c r="V594" i="11"/>
  <c r="H87" i="1" s="1"/>
  <c r="T87" i="1" s="1"/>
  <c r="AY594" i="11"/>
  <c r="O87" i="1" s="1"/>
  <c r="AZ594" i="11"/>
  <c r="U87" i="1" s="1"/>
  <c r="B595" i="11"/>
  <c r="U595" i="11"/>
  <c r="N88" i="1" s="1"/>
  <c r="V595" i="11"/>
  <c r="H88" i="1" s="1"/>
  <c r="T88" i="1" s="1"/>
  <c r="AY595" i="11"/>
  <c r="O88" i="1" s="1"/>
  <c r="AZ595" i="11"/>
  <c r="U88" i="1" s="1"/>
  <c r="B596" i="11"/>
  <c r="U596" i="11"/>
  <c r="N89" i="1" s="1"/>
  <c r="V596" i="11"/>
  <c r="H89" i="1" s="1"/>
  <c r="T89" i="1" s="1"/>
  <c r="AY596" i="11"/>
  <c r="O89" i="1" s="1"/>
  <c r="AZ596" i="11"/>
  <c r="U89" i="1" s="1"/>
  <c r="B597" i="11"/>
  <c r="U597" i="11"/>
  <c r="N90" i="1" s="1"/>
  <c r="V597" i="11"/>
  <c r="H90" i="1" s="1"/>
  <c r="T90" i="1" s="1"/>
  <c r="AY597" i="11"/>
  <c r="O90" i="1" s="1"/>
  <c r="AZ597" i="11"/>
  <c r="U90" i="1" s="1"/>
  <c r="B598" i="11"/>
  <c r="U598" i="11"/>
  <c r="N91" i="1" s="1"/>
  <c r="V598" i="11"/>
  <c r="H91" i="1" s="1"/>
  <c r="T91" i="1" s="1"/>
  <c r="AY598" i="11"/>
  <c r="O91" i="1" s="1"/>
  <c r="AZ598" i="11"/>
  <c r="U91" i="1" s="1"/>
  <c r="B599" i="11"/>
  <c r="U599" i="11"/>
  <c r="N92" i="1" s="1"/>
  <c r="V599" i="11"/>
  <c r="H92" i="1" s="1"/>
  <c r="T92" i="1" s="1"/>
  <c r="AY599" i="11"/>
  <c r="O92" i="1" s="1"/>
  <c r="AZ599" i="11"/>
  <c r="U92" i="1" s="1"/>
  <c r="B600" i="11"/>
  <c r="U600" i="11"/>
  <c r="N93" i="1" s="1"/>
  <c r="V600" i="11"/>
  <c r="H93" i="1" s="1"/>
  <c r="T93" i="1" s="1"/>
  <c r="AY600" i="11"/>
  <c r="O93" i="1" s="1"/>
  <c r="AZ600" i="11"/>
  <c r="U93" i="1" s="1"/>
  <c r="B601" i="11"/>
  <c r="U601" i="11"/>
  <c r="N94" i="1" s="1"/>
  <c r="V601" i="11"/>
  <c r="H94" i="1" s="1"/>
  <c r="T94" i="1" s="1"/>
  <c r="AY601" i="11"/>
  <c r="O94" i="1" s="1"/>
  <c r="AZ601" i="11"/>
  <c r="U94" i="1" s="1"/>
  <c r="B602" i="11"/>
  <c r="U602" i="11"/>
  <c r="N95" i="1" s="1"/>
  <c r="V602" i="11"/>
  <c r="H95" i="1" s="1"/>
  <c r="T95" i="1" s="1"/>
  <c r="AY602" i="11"/>
  <c r="O95" i="1" s="1"/>
  <c r="AZ602" i="11"/>
  <c r="U95" i="1" s="1"/>
  <c r="B603" i="11"/>
  <c r="U603" i="11"/>
  <c r="N96" i="1" s="1"/>
  <c r="V603" i="11"/>
  <c r="H96" i="1" s="1"/>
  <c r="T96" i="1" s="1"/>
  <c r="AY603" i="11"/>
  <c r="O96" i="1" s="1"/>
  <c r="AZ603" i="11"/>
  <c r="U96" i="1" s="1"/>
  <c r="B604" i="11"/>
  <c r="U604" i="11"/>
  <c r="N97" i="1" s="1"/>
  <c r="V604" i="11"/>
  <c r="H97" i="1" s="1"/>
  <c r="T97" i="1" s="1"/>
  <c r="AY604" i="11"/>
  <c r="O97" i="1" s="1"/>
  <c r="AZ604" i="11"/>
  <c r="U97" i="1" s="1"/>
  <c r="B605" i="11"/>
  <c r="U605" i="11"/>
  <c r="N98" i="1" s="1"/>
  <c r="V605" i="11"/>
  <c r="H98" i="1" s="1"/>
  <c r="T98" i="1" s="1"/>
  <c r="AY605" i="11"/>
  <c r="O98" i="1" s="1"/>
  <c r="AZ605" i="11"/>
  <c r="U98" i="1" s="1"/>
  <c r="B606" i="11"/>
  <c r="U606" i="11"/>
  <c r="N99" i="1" s="1"/>
  <c r="V606" i="11"/>
  <c r="H99" i="1" s="1"/>
  <c r="T99" i="1" s="1"/>
  <c r="AY606" i="11"/>
  <c r="O99" i="1" s="1"/>
  <c r="AZ606" i="11"/>
  <c r="U99" i="1" s="1"/>
  <c r="B607" i="11"/>
  <c r="U607" i="11"/>
  <c r="N100" i="1" s="1"/>
  <c r="V607" i="11"/>
  <c r="H100" i="1" s="1"/>
  <c r="T100" i="1" s="1"/>
  <c r="AY607" i="11"/>
  <c r="O100" i="1" s="1"/>
  <c r="AZ607" i="11"/>
  <c r="U100" i="1" s="1"/>
  <c r="B608" i="11"/>
  <c r="U608" i="11"/>
  <c r="N101" i="1" s="1"/>
  <c r="V608" i="11"/>
  <c r="H101" i="1" s="1"/>
  <c r="T101" i="1" s="1"/>
  <c r="AY608" i="11"/>
  <c r="O101" i="1" s="1"/>
  <c r="AZ608" i="11"/>
  <c r="U101" i="1" s="1"/>
  <c r="B609" i="11"/>
  <c r="U609" i="11"/>
  <c r="N102" i="1" s="1"/>
  <c r="V609" i="11"/>
  <c r="H102" i="1" s="1"/>
  <c r="T102" i="1" s="1"/>
  <c r="AY609" i="11"/>
  <c r="O102" i="1" s="1"/>
  <c r="AZ609" i="11"/>
  <c r="U102" i="1" s="1"/>
  <c r="B610" i="11"/>
  <c r="U610" i="11"/>
  <c r="N103" i="1" s="1"/>
  <c r="V610" i="11"/>
  <c r="H103" i="1" s="1"/>
  <c r="T103" i="1" s="1"/>
  <c r="AY610" i="11"/>
  <c r="O103" i="1" s="1"/>
  <c r="AZ610" i="11"/>
  <c r="U103" i="1" s="1"/>
  <c r="B611" i="11"/>
  <c r="U611" i="11"/>
  <c r="N104" i="1" s="1"/>
  <c r="V611" i="11"/>
  <c r="H104" i="1" s="1"/>
  <c r="T104" i="1" s="1"/>
  <c r="AY611" i="11"/>
  <c r="O104" i="1" s="1"/>
  <c r="AZ611" i="11"/>
  <c r="U104" i="1" s="1"/>
  <c r="B612" i="11"/>
  <c r="U612" i="11"/>
  <c r="N105" i="1" s="1"/>
  <c r="V612" i="11"/>
  <c r="H105" i="1" s="1"/>
  <c r="T105" i="1" s="1"/>
  <c r="AY612" i="11"/>
  <c r="O105" i="1" s="1"/>
  <c r="AZ612" i="11"/>
  <c r="U105" i="1" s="1"/>
  <c r="B613" i="11"/>
  <c r="U613" i="11"/>
  <c r="N106" i="1" s="1"/>
  <c r="V613" i="11"/>
  <c r="H106" i="1" s="1"/>
  <c r="T106" i="1" s="1"/>
  <c r="AY613" i="11"/>
  <c r="O106" i="1" s="1"/>
  <c r="AZ613" i="11"/>
  <c r="U106" i="1" s="1"/>
  <c r="B614" i="11"/>
  <c r="U614" i="11"/>
  <c r="N107" i="1" s="1"/>
  <c r="V614" i="11"/>
  <c r="H107" i="1" s="1"/>
  <c r="T107" i="1" s="1"/>
  <c r="AY614" i="11"/>
  <c r="O107" i="1" s="1"/>
  <c r="AZ614" i="11"/>
  <c r="U107" i="1" s="1"/>
  <c r="B615" i="11"/>
  <c r="U615" i="11"/>
  <c r="N108" i="1" s="1"/>
  <c r="V615" i="11"/>
  <c r="H108" i="1" s="1"/>
  <c r="T108" i="1" s="1"/>
  <c r="AY615" i="11"/>
  <c r="O108" i="1" s="1"/>
  <c r="AZ615" i="11"/>
  <c r="U108" i="1" s="1"/>
  <c r="B616" i="11"/>
  <c r="U616" i="11"/>
  <c r="N109" i="1" s="1"/>
  <c r="V616" i="11"/>
  <c r="H109" i="1" s="1"/>
  <c r="T109" i="1" s="1"/>
  <c r="AY616" i="11"/>
  <c r="O109" i="1" s="1"/>
  <c r="AZ616" i="11"/>
  <c r="U109" i="1" s="1"/>
  <c r="B617" i="11"/>
  <c r="U617" i="11"/>
  <c r="N110" i="1" s="1"/>
  <c r="V617" i="11"/>
  <c r="H110" i="1" s="1"/>
  <c r="T110" i="1" s="1"/>
  <c r="AY617" i="11"/>
  <c r="O110" i="1" s="1"/>
  <c r="AZ617" i="11"/>
  <c r="U110" i="1" s="1"/>
  <c r="B618" i="11"/>
  <c r="U618" i="11"/>
  <c r="N612" i="1" s="1"/>
  <c r="V618" i="11"/>
  <c r="H612" i="1" s="1"/>
  <c r="T612" i="1" s="1"/>
  <c r="AY618" i="11"/>
  <c r="O612" i="1" s="1"/>
  <c r="AZ618" i="11"/>
  <c r="U612" i="1" s="1"/>
  <c r="B619" i="11"/>
  <c r="U619" i="11"/>
  <c r="N613" i="1" s="1"/>
  <c r="V619" i="11"/>
  <c r="H613" i="1" s="1"/>
  <c r="T613" i="1" s="1"/>
  <c r="AY619" i="11"/>
  <c r="O613" i="1" s="1"/>
  <c r="AZ619" i="11"/>
  <c r="U613" i="1" s="1"/>
  <c r="B620" i="11"/>
  <c r="U620" i="11"/>
  <c r="N614" i="1" s="1"/>
  <c r="V620" i="11"/>
  <c r="H614" i="1" s="1"/>
  <c r="AY620" i="11"/>
  <c r="O614" i="1" s="1"/>
  <c r="AZ620" i="11"/>
  <c r="U614" i="1" s="1"/>
  <c r="B621" i="11"/>
  <c r="U621" i="11"/>
  <c r="N615" i="1" s="1"/>
  <c r="V621" i="11"/>
  <c r="H615" i="1" s="1"/>
  <c r="T615" i="1" s="1"/>
  <c r="AY621" i="11"/>
  <c r="O615" i="1" s="1"/>
  <c r="AZ621" i="11"/>
  <c r="U615" i="1" s="1"/>
  <c r="B622" i="11"/>
  <c r="U622" i="11"/>
  <c r="N616" i="1" s="1"/>
  <c r="V622" i="11"/>
  <c r="H616" i="1" s="1"/>
  <c r="T616" i="1" s="1"/>
  <c r="AY622" i="11"/>
  <c r="O616" i="1" s="1"/>
  <c r="AZ622" i="11"/>
  <c r="U616" i="1" s="1"/>
  <c r="B623" i="11"/>
  <c r="U623" i="11"/>
  <c r="N617" i="1" s="1"/>
  <c r="V623" i="11"/>
  <c r="H617" i="1" s="1"/>
  <c r="T617" i="1" s="1"/>
  <c r="AY623" i="11"/>
  <c r="O617" i="1" s="1"/>
  <c r="AZ623" i="11"/>
  <c r="U617" i="1" s="1"/>
  <c r="B624" i="11"/>
  <c r="U624" i="11"/>
  <c r="N618" i="1" s="1"/>
  <c r="V624" i="11"/>
  <c r="H618" i="1" s="1"/>
  <c r="T618" i="1" s="1"/>
  <c r="AY624" i="11"/>
  <c r="O618" i="1" s="1"/>
  <c r="AZ624" i="11"/>
  <c r="U618" i="1" s="1"/>
  <c r="B625" i="11"/>
  <c r="U625" i="11"/>
  <c r="N169" i="1" s="1"/>
  <c r="V625" i="11"/>
  <c r="H169" i="1" s="1"/>
  <c r="T169" i="1" s="1"/>
  <c r="AY625" i="11"/>
  <c r="O169" i="1" s="1"/>
  <c r="AZ625" i="11"/>
  <c r="U169" i="1" s="1"/>
  <c r="B626" i="11"/>
  <c r="U626" i="11"/>
  <c r="N170" i="1" s="1"/>
  <c r="V626" i="11"/>
  <c r="H170" i="1" s="1"/>
  <c r="T170" i="1" s="1"/>
  <c r="AY626" i="11"/>
  <c r="O170" i="1" s="1"/>
  <c r="AZ626" i="11"/>
  <c r="U170" i="1" s="1"/>
  <c r="B627" i="11"/>
  <c r="U627" i="11"/>
  <c r="N171" i="1" s="1"/>
  <c r="V627" i="11"/>
  <c r="H171" i="1" s="1"/>
  <c r="T171" i="1" s="1"/>
  <c r="AY627" i="11"/>
  <c r="O171" i="1" s="1"/>
  <c r="AZ627" i="11"/>
  <c r="U171" i="1" s="1"/>
  <c r="B628" i="11"/>
  <c r="U628" i="11"/>
  <c r="N172" i="1" s="1"/>
  <c r="V628" i="11"/>
  <c r="H172" i="1" s="1"/>
  <c r="T172" i="1" s="1"/>
  <c r="AY628" i="11"/>
  <c r="O172" i="1" s="1"/>
  <c r="AZ628" i="11"/>
  <c r="U172" i="1" s="1"/>
  <c r="B629" i="11"/>
  <c r="U629" i="11"/>
  <c r="N173" i="1" s="1"/>
  <c r="V629" i="11"/>
  <c r="H173" i="1" s="1"/>
  <c r="T173" i="1" s="1"/>
  <c r="AY629" i="11"/>
  <c r="O173" i="1" s="1"/>
  <c r="AZ629" i="11"/>
  <c r="U173" i="1" s="1"/>
  <c r="B630" i="11"/>
  <c r="U630" i="11"/>
  <c r="N174" i="1" s="1"/>
  <c r="V630" i="11"/>
  <c r="H174" i="1" s="1"/>
  <c r="T174" i="1" s="1"/>
  <c r="AY630" i="11"/>
  <c r="O174" i="1" s="1"/>
  <c r="AZ630" i="11"/>
  <c r="U174" i="1" s="1"/>
  <c r="B631" i="11"/>
  <c r="U631" i="11"/>
  <c r="N175" i="1" s="1"/>
  <c r="V631" i="11"/>
  <c r="H175" i="1" s="1"/>
  <c r="AY631" i="11"/>
  <c r="O175" i="1" s="1"/>
  <c r="AZ631" i="11"/>
  <c r="U175" i="1" s="1"/>
  <c r="B632" i="11"/>
  <c r="U632" i="11"/>
  <c r="N176" i="1" s="1"/>
  <c r="V632" i="11"/>
  <c r="H176" i="1" s="1"/>
  <c r="T176" i="1" s="1"/>
  <c r="AY632" i="11"/>
  <c r="O176" i="1" s="1"/>
  <c r="AZ632" i="11"/>
  <c r="U176" i="1" s="1"/>
  <c r="B633" i="11"/>
  <c r="U633" i="11"/>
  <c r="N177" i="1" s="1"/>
  <c r="V633" i="11"/>
  <c r="H177" i="1" s="1"/>
  <c r="T177" i="1" s="1"/>
  <c r="AY633" i="11"/>
  <c r="O177" i="1" s="1"/>
  <c r="AZ633" i="11"/>
  <c r="U177" i="1" s="1"/>
  <c r="B634" i="11"/>
  <c r="U634" i="11"/>
  <c r="N178" i="1" s="1"/>
  <c r="V634" i="11"/>
  <c r="H178" i="1" s="1"/>
  <c r="T178" i="1" s="1"/>
  <c r="AY634" i="11"/>
  <c r="O178" i="1" s="1"/>
  <c r="AZ634" i="11"/>
  <c r="U178" i="1" s="1"/>
  <c r="B635" i="11"/>
  <c r="U635" i="11"/>
  <c r="N179" i="1" s="1"/>
  <c r="V635" i="11"/>
  <c r="H179" i="1" s="1"/>
  <c r="T179" i="1" s="1"/>
  <c r="AY635" i="11"/>
  <c r="O179" i="1" s="1"/>
  <c r="AZ635" i="11"/>
  <c r="U179" i="1" s="1"/>
  <c r="B636" i="11"/>
  <c r="U636" i="11"/>
  <c r="N180" i="1" s="1"/>
  <c r="V636" i="11"/>
  <c r="H180" i="1" s="1"/>
  <c r="T180" i="1" s="1"/>
  <c r="AY636" i="11"/>
  <c r="O180" i="1" s="1"/>
  <c r="AZ636" i="11"/>
  <c r="U180" i="1" s="1"/>
  <c r="B637" i="11"/>
  <c r="U637" i="11"/>
  <c r="N181" i="1" s="1"/>
  <c r="V637" i="11"/>
  <c r="H181" i="1" s="1"/>
  <c r="T181" i="1" s="1"/>
  <c r="AY637" i="11"/>
  <c r="O181" i="1" s="1"/>
  <c r="AZ637" i="11"/>
  <c r="U181" i="1" s="1"/>
  <c r="B638" i="11"/>
  <c r="U638" i="11"/>
  <c r="N182" i="1" s="1"/>
  <c r="V638" i="11"/>
  <c r="H182" i="1" s="1"/>
  <c r="T182" i="1" s="1"/>
  <c r="AY638" i="11"/>
  <c r="O182" i="1" s="1"/>
  <c r="AZ638" i="11"/>
  <c r="U182" i="1" s="1"/>
  <c r="B639" i="11"/>
  <c r="U639" i="11"/>
  <c r="N183" i="1" s="1"/>
  <c r="V639" i="11"/>
  <c r="H183" i="1" s="1"/>
  <c r="T183" i="1" s="1"/>
  <c r="AY639" i="11"/>
  <c r="O183" i="1" s="1"/>
  <c r="AZ639" i="11"/>
  <c r="U183" i="1" s="1"/>
  <c r="B640" i="11"/>
  <c r="U640" i="11"/>
  <c r="N184" i="1" s="1"/>
  <c r="V640" i="11"/>
  <c r="H184" i="1" s="1"/>
  <c r="T184" i="1" s="1"/>
  <c r="AY640" i="11"/>
  <c r="O184" i="1" s="1"/>
  <c r="AZ640" i="11"/>
  <c r="U184" i="1" s="1"/>
  <c r="B641" i="11"/>
  <c r="U641" i="11"/>
  <c r="N185" i="1" s="1"/>
  <c r="V641" i="11"/>
  <c r="H185" i="1" s="1"/>
  <c r="T185" i="1" s="1"/>
  <c r="AY641" i="11"/>
  <c r="O185" i="1" s="1"/>
  <c r="AZ641" i="11"/>
  <c r="U185" i="1" s="1"/>
  <c r="B642" i="11"/>
  <c r="U642" i="11"/>
  <c r="N186" i="1" s="1"/>
  <c r="V642" i="11"/>
  <c r="H186" i="1" s="1"/>
  <c r="T186" i="1" s="1"/>
  <c r="AY642" i="11"/>
  <c r="O186" i="1" s="1"/>
  <c r="AZ642" i="11"/>
  <c r="U186" i="1" s="1"/>
  <c r="B643" i="11"/>
  <c r="U643" i="11"/>
  <c r="N187" i="1" s="1"/>
  <c r="V643" i="11"/>
  <c r="H187" i="1" s="1"/>
  <c r="T187" i="1" s="1"/>
  <c r="AY643" i="11"/>
  <c r="O187" i="1" s="1"/>
  <c r="AZ643" i="11"/>
  <c r="U187" i="1" s="1"/>
  <c r="B644" i="11"/>
  <c r="U644" i="11"/>
  <c r="N188" i="1" s="1"/>
  <c r="V644" i="11"/>
  <c r="H188" i="1" s="1"/>
  <c r="T188" i="1" s="1"/>
  <c r="AY644" i="11"/>
  <c r="O188" i="1" s="1"/>
  <c r="AZ644" i="11"/>
  <c r="U188" i="1" s="1"/>
  <c r="B645" i="11"/>
  <c r="U645" i="11"/>
  <c r="N189" i="1" s="1"/>
  <c r="V645" i="11"/>
  <c r="H189" i="1" s="1"/>
  <c r="T189" i="1" s="1"/>
  <c r="AY645" i="11"/>
  <c r="O189" i="1" s="1"/>
  <c r="AZ645" i="11"/>
  <c r="U189" i="1" s="1"/>
  <c r="B646" i="11"/>
  <c r="U646" i="11"/>
  <c r="N190" i="1" s="1"/>
  <c r="V646" i="11"/>
  <c r="H190" i="1" s="1"/>
  <c r="T190" i="1" s="1"/>
  <c r="AY646" i="11"/>
  <c r="O190" i="1" s="1"/>
  <c r="AZ646" i="11"/>
  <c r="U190" i="1" s="1"/>
  <c r="B647" i="11"/>
  <c r="U647" i="11"/>
  <c r="N73" i="1" s="1"/>
  <c r="V647" i="11"/>
  <c r="H73" i="1" s="1"/>
  <c r="T73" i="1" s="1"/>
  <c r="AY647" i="11"/>
  <c r="O73" i="1" s="1"/>
  <c r="AZ647" i="11"/>
  <c r="U73" i="1" s="1"/>
  <c r="B648" i="11"/>
  <c r="U648" i="11"/>
  <c r="N74" i="1" s="1"/>
  <c r="V648" i="11"/>
  <c r="H74" i="1" s="1"/>
  <c r="T74" i="1" s="1"/>
  <c r="AY648" i="11"/>
  <c r="O74" i="1" s="1"/>
  <c r="AZ648" i="11"/>
  <c r="U74" i="1" s="1"/>
  <c r="B649" i="11"/>
  <c r="U649" i="11"/>
  <c r="N75" i="1" s="1"/>
  <c r="V649" i="11"/>
  <c r="H75" i="1" s="1"/>
  <c r="T75" i="1" s="1"/>
  <c r="AY649" i="11"/>
  <c r="O75" i="1" s="1"/>
  <c r="AZ649" i="11"/>
  <c r="U75" i="1" s="1"/>
  <c r="B650" i="11"/>
  <c r="U650" i="11"/>
  <c r="N115" i="1" s="1"/>
  <c r="V650" i="11"/>
  <c r="H115" i="1" s="1"/>
  <c r="T115" i="1" s="1"/>
  <c r="AY650" i="11"/>
  <c r="O115" i="1" s="1"/>
  <c r="AZ650" i="11"/>
  <c r="U115" i="1" s="1"/>
  <c r="B651" i="11"/>
  <c r="U651" i="11"/>
  <c r="N116" i="1" s="1"/>
  <c r="V651" i="11"/>
  <c r="H116" i="1" s="1"/>
  <c r="T116" i="1" s="1"/>
  <c r="AY651" i="11"/>
  <c r="O116" i="1" s="1"/>
  <c r="AZ651" i="11"/>
  <c r="U116" i="1" s="1"/>
  <c r="B652" i="11"/>
  <c r="U652" i="11"/>
  <c r="N117" i="1" s="1"/>
  <c r="V652" i="11"/>
  <c r="H117" i="1" s="1"/>
  <c r="T117" i="1" s="1"/>
  <c r="AY652" i="11"/>
  <c r="O117" i="1" s="1"/>
  <c r="AZ652" i="11"/>
  <c r="U117" i="1" s="1"/>
  <c r="B653" i="11"/>
  <c r="U653" i="11"/>
  <c r="N118" i="1" s="1"/>
  <c r="V653" i="11"/>
  <c r="H118" i="1" s="1"/>
  <c r="T118" i="1" s="1"/>
  <c r="AY653" i="11"/>
  <c r="O118" i="1" s="1"/>
  <c r="AZ653" i="11"/>
  <c r="U118" i="1" s="1"/>
  <c r="B654" i="11"/>
  <c r="U654" i="11"/>
  <c r="N119" i="1" s="1"/>
  <c r="V654" i="11"/>
  <c r="H119" i="1" s="1"/>
  <c r="T119" i="1" s="1"/>
  <c r="AY654" i="11"/>
  <c r="O119" i="1" s="1"/>
  <c r="AZ654" i="11"/>
  <c r="U119" i="1" s="1"/>
  <c r="B655" i="11"/>
  <c r="U655" i="11"/>
  <c r="N122" i="1" s="1"/>
  <c r="V655" i="11"/>
  <c r="H122" i="1" s="1"/>
  <c r="T122" i="1" s="1"/>
  <c r="AY655" i="11"/>
  <c r="O122" i="1" s="1"/>
  <c r="AZ655" i="11"/>
  <c r="U122" i="1" s="1"/>
  <c r="B656" i="11"/>
  <c r="U656" i="11"/>
  <c r="N123" i="1" s="1"/>
  <c r="V656" i="11"/>
  <c r="H123" i="1" s="1"/>
  <c r="T123" i="1" s="1"/>
  <c r="AY656" i="11"/>
  <c r="O123" i="1" s="1"/>
  <c r="AZ656" i="11"/>
  <c r="U123" i="1" s="1"/>
  <c r="B657" i="11"/>
  <c r="U657" i="11"/>
  <c r="N124" i="1" s="1"/>
  <c r="V657" i="11"/>
  <c r="H124" i="1" s="1"/>
  <c r="T124" i="1" s="1"/>
  <c r="AY657" i="11"/>
  <c r="O124" i="1" s="1"/>
  <c r="AZ657" i="11"/>
  <c r="U124" i="1" s="1"/>
  <c r="B124" i="1"/>
  <c r="B123" i="1"/>
  <c r="B122" i="1"/>
  <c r="B116" i="1"/>
  <c r="B117" i="1"/>
  <c r="B118" i="1"/>
  <c r="B119" i="1"/>
  <c r="B115" i="1"/>
  <c r="B74" i="1"/>
  <c r="B75" i="1"/>
  <c r="B73" i="1"/>
  <c r="B185" i="1"/>
  <c r="B186" i="1"/>
  <c r="B187" i="1"/>
  <c r="B188" i="1"/>
  <c r="B189" i="1"/>
  <c r="B190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69" i="1"/>
  <c r="B613" i="1"/>
  <c r="B614" i="1"/>
  <c r="B615" i="1"/>
  <c r="B616" i="1"/>
  <c r="B617" i="1"/>
  <c r="B618" i="1"/>
  <c r="B612" i="1"/>
  <c r="B105" i="1"/>
  <c r="B106" i="1"/>
  <c r="B107" i="1"/>
  <c r="B108" i="1"/>
  <c r="B109" i="1"/>
  <c r="B110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78" i="1"/>
  <c r="B695" i="1"/>
  <c r="B694" i="1"/>
  <c r="B153" i="1"/>
  <c r="B154" i="1"/>
  <c r="B155" i="1"/>
  <c r="B156" i="1"/>
  <c r="B157" i="1"/>
  <c r="B151" i="1"/>
  <c r="B152" i="1"/>
  <c r="L21" i="14" l="1"/>
  <c r="K21" i="14"/>
  <c r="J766" i="1"/>
  <c r="K193" i="1"/>
  <c r="J375" i="1"/>
  <c r="K455" i="1"/>
  <c r="J410" i="1"/>
  <c r="J653" i="1"/>
  <c r="K410" i="1"/>
  <c r="J534" i="1"/>
  <c r="K375" i="1"/>
  <c r="K534" i="1"/>
  <c r="J31" i="1"/>
  <c r="J102" i="1"/>
  <c r="J149" i="1"/>
  <c r="K31" i="1"/>
  <c r="K102" i="1"/>
  <c r="K149" i="1"/>
  <c r="K641" i="1"/>
  <c r="J67" i="1"/>
  <c r="P9" i="32"/>
  <c r="AH9" i="32" s="1"/>
  <c r="K8" i="32"/>
  <c r="AI8" i="32" s="1"/>
  <c r="W10" i="32"/>
  <c r="AI10" i="32" s="1"/>
  <c r="E7" i="32"/>
  <c r="AI7" i="32" s="1"/>
  <c r="D7" i="32"/>
  <c r="AH7" i="32" s="1"/>
  <c r="Q9" i="32"/>
  <c r="AI9" i="32" s="1"/>
  <c r="J745" i="1"/>
  <c r="J764" i="1"/>
  <c r="K764" i="1"/>
  <c r="K52" i="1"/>
  <c r="L52" i="1"/>
  <c r="J65" i="1"/>
  <c r="K65" i="1"/>
  <c r="J187" i="1"/>
  <c r="J703" i="1"/>
  <c r="K715" i="1"/>
  <c r="K703" i="1"/>
  <c r="K653" i="1"/>
  <c r="J604" i="1"/>
  <c r="K604" i="1"/>
  <c r="J641" i="1"/>
  <c r="K240" i="1"/>
  <c r="K501" i="1"/>
  <c r="J56" i="1"/>
  <c r="J42" i="1"/>
  <c r="K176" i="1"/>
  <c r="K119" i="1"/>
  <c r="J64" i="1"/>
  <c r="K18" i="1"/>
  <c r="J29" i="1"/>
  <c r="K54" i="1"/>
  <c r="K100" i="1"/>
  <c r="J147" i="1"/>
  <c r="K29" i="1"/>
  <c r="J52" i="1"/>
  <c r="K147" i="1"/>
  <c r="J176" i="1"/>
  <c r="J101" i="1"/>
  <c r="K187" i="1"/>
  <c r="J454" i="1"/>
  <c r="J533" i="1"/>
  <c r="J30" i="1"/>
  <c r="J88" i="1"/>
  <c r="K101" i="1"/>
  <c r="J122" i="1"/>
  <c r="J148" i="1"/>
  <c r="K454" i="1"/>
  <c r="K533" i="1"/>
  <c r="K42" i="1"/>
  <c r="J17" i="1"/>
  <c r="K30" i="1"/>
  <c r="J53" i="1"/>
  <c r="K88" i="1"/>
  <c r="K122" i="1"/>
  <c r="K148" i="1"/>
  <c r="K17" i="1"/>
  <c r="K53" i="1"/>
  <c r="J66" i="1"/>
  <c r="J525" i="1"/>
  <c r="K66" i="1"/>
  <c r="J175" i="1"/>
  <c r="J188" i="1"/>
  <c r="K525" i="1"/>
  <c r="J41" i="1"/>
  <c r="K175" i="1"/>
  <c r="K188" i="1"/>
  <c r="K41" i="1"/>
  <c r="J89" i="1"/>
  <c r="J123" i="1"/>
  <c r="J18" i="1"/>
  <c r="J54" i="1"/>
  <c r="K89" i="1"/>
  <c r="J100" i="1"/>
  <c r="K123" i="1"/>
  <c r="J613" i="1"/>
  <c r="K613" i="1"/>
  <c r="J694" i="1"/>
  <c r="J524" i="1"/>
  <c r="K524" i="1"/>
  <c r="J16" i="1"/>
  <c r="K157" i="1"/>
  <c r="J186" i="1"/>
  <c r="K16" i="1"/>
  <c r="J146" i="1"/>
  <c r="K186" i="1"/>
  <c r="K146" i="1"/>
  <c r="J174" i="1"/>
  <c r="J612" i="1"/>
  <c r="J119" i="1"/>
  <c r="K174" i="1"/>
  <c r="K612" i="1"/>
  <c r="K64" i="1"/>
  <c r="J99" i="1"/>
  <c r="K99" i="1"/>
  <c r="J28" i="1"/>
  <c r="J40" i="1"/>
  <c r="K28" i="1"/>
  <c r="K40" i="1"/>
  <c r="J87" i="1"/>
  <c r="K87" i="1"/>
  <c r="J157" i="1"/>
  <c r="K614" i="1"/>
  <c r="J614" i="1"/>
  <c r="J652" i="1"/>
  <c r="K652" i="1"/>
  <c r="J640" i="1"/>
  <c r="J666" i="1"/>
  <c r="K640" i="1"/>
  <c r="K666" i="1"/>
  <c r="K199" i="1"/>
  <c r="J579" i="1"/>
  <c r="J532" i="1"/>
  <c r="J554" i="1"/>
  <c r="K579" i="1"/>
  <c r="J605" i="1"/>
  <c r="J317" i="1"/>
  <c r="J545" i="1"/>
  <c r="K554" i="1"/>
  <c r="K605" i="1"/>
  <c r="K317" i="1"/>
  <c r="K545" i="1"/>
  <c r="J220" i="1"/>
  <c r="J470" i="1"/>
  <c r="K220" i="1"/>
  <c r="J240" i="1"/>
  <c r="J456" i="1"/>
  <c r="J501" i="1"/>
  <c r="J654" i="1"/>
  <c r="K456" i="1"/>
  <c r="K654" i="1"/>
  <c r="K79" i="1"/>
  <c r="J590" i="1"/>
  <c r="K683" i="1"/>
  <c r="J72" i="1"/>
  <c r="K590" i="1"/>
  <c r="J624" i="1"/>
  <c r="J642" i="1"/>
  <c r="J695" i="1"/>
  <c r="K624" i="1"/>
  <c r="K642" i="1"/>
  <c r="K695" i="1"/>
  <c r="J704" i="1"/>
  <c r="J716" i="1"/>
  <c r="J728" i="1"/>
  <c r="K294" i="1"/>
  <c r="K339" i="1"/>
  <c r="J575" i="1"/>
  <c r="K575" i="1"/>
  <c r="J729" i="1"/>
  <c r="K729" i="1"/>
  <c r="J740" i="1"/>
  <c r="K694" i="1"/>
  <c r="J170" i="1"/>
  <c r="J24" i="1"/>
  <c r="K24" i="1"/>
  <c r="J706" i="1"/>
  <c r="J95" i="1"/>
  <c r="J761" i="1"/>
  <c r="J36" i="1"/>
  <c r="J48" i="1"/>
  <c r="J83" i="1"/>
  <c r="K95" i="1"/>
  <c r="J427" i="1"/>
  <c r="J516" i="1"/>
  <c r="K391" i="1"/>
  <c r="K36" i="1"/>
  <c r="K48" i="1"/>
  <c r="J60" i="1"/>
  <c r="K83" i="1"/>
  <c r="K516" i="1"/>
  <c r="J540" i="1"/>
  <c r="K60" i="1"/>
  <c r="K540" i="1"/>
  <c r="K649" i="1"/>
  <c r="J505" i="1"/>
  <c r="K440" i="1"/>
  <c r="J12" i="1"/>
  <c r="K12" i="1"/>
  <c r="K170" i="1"/>
  <c r="J182" i="1"/>
  <c r="K427" i="1"/>
  <c r="K505" i="1"/>
  <c r="K600" i="1"/>
  <c r="J115" i="1"/>
  <c r="K182" i="1"/>
  <c r="J107" i="1"/>
  <c r="K115" i="1"/>
  <c r="J468" i="1"/>
  <c r="K597" i="1"/>
  <c r="J730" i="1"/>
  <c r="K107" i="1"/>
  <c r="K138" i="1"/>
  <c r="J142" i="1"/>
  <c r="K468" i="1"/>
  <c r="K142" i="1"/>
  <c r="J153" i="1"/>
  <c r="K208" i="1"/>
  <c r="K153" i="1"/>
  <c r="J636" i="1"/>
  <c r="J648" i="1"/>
  <c r="J491" i="1"/>
  <c r="K636" i="1"/>
  <c r="K648" i="1"/>
  <c r="J660" i="1"/>
  <c r="K491" i="1"/>
  <c r="K660" i="1"/>
  <c r="J108" i="1"/>
  <c r="K265" i="1"/>
  <c r="J310" i="1"/>
  <c r="J349" i="1"/>
  <c r="J586" i="1"/>
  <c r="K761" i="1"/>
  <c r="K108" i="1"/>
  <c r="J162" i="1"/>
  <c r="K310" i="1"/>
  <c r="K349" i="1"/>
  <c r="J379" i="1"/>
  <c r="K586" i="1"/>
  <c r="K693" i="1"/>
  <c r="J138" i="1"/>
  <c r="K162" i="1"/>
  <c r="K379" i="1"/>
  <c r="J391" i="1"/>
  <c r="J440" i="1"/>
  <c r="J61" i="1"/>
  <c r="J135" i="1"/>
  <c r="J245" i="1"/>
  <c r="J257" i="1"/>
  <c r="K61" i="1"/>
  <c r="K135" i="1"/>
  <c r="J241" i="1"/>
  <c r="K245" i="1"/>
  <c r="K257" i="1"/>
  <c r="J267" i="1"/>
  <c r="J437" i="1"/>
  <c r="J171" i="1"/>
  <c r="K241" i="1"/>
  <c r="K267" i="1"/>
  <c r="J274" i="1"/>
  <c r="J286" i="1"/>
  <c r="K318" i="1"/>
  <c r="J331" i="1"/>
  <c r="J397" i="1"/>
  <c r="K437" i="1"/>
  <c r="K171" i="1"/>
  <c r="K274" i="1"/>
  <c r="K286" i="1"/>
  <c r="K331" i="1"/>
  <c r="K397" i="1"/>
  <c r="J744" i="1"/>
  <c r="J13" i="1"/>
  <c r="J225" i="1"/>
  <c r="J298" i="1"/>
  <c r="J343" i="1"/>
  <c r="J374" i="1"/>
  <c r="J393" i="1"/>
  <c r="J685" i="1"/>
  <c r="K744" i="1"/>
  <c r="K13" i="1"/>
  <c r="J208" i="1"/>
  <c r="K225" i="1"/>
  <c r="K298" i="1"/>
  <c r="K343" i="1"/>
  <c r="K374" i="1"/>
  <c r="K393" i="1"/>
  <c r="J597" i="1"/>
  <c r="J600" i="1"/>
  <c r="J649" i="1"/>
  <c r="K685" i="1"/>
  <c r="J732" i="1"/>
  <c r="BP47" i="11"/>
  <c r="J720" i="1"/>
  <c r="BP35" i="11"/>
  <c r="BP23" i="11"/>
  <c r="J708" i="1"/>
  <c r="J568" i="1"/>
  <c r="BP11" i="11"/>
  <c r="J395" i="1"/>
  <c r="BP347" i="11"/>
  <c r="J272" i="1"/>
  <c r="BP251" i="11"/>
  <c r="BP143" i="11"/>
  <c r="J133" i="1"/>
  <c r="J180" i="1"/>
  <c r="BP636" i="11"/>
  <c r="J58" i="1"/>
  <c r="BP552" i="11"/>
  <c r="J658" i="1"/>
  <c r="BP467" i="11"/>
  <c r="J503" i="1"/>
  <c r="BP407" i="11"/>
  <c r="J394" i="1"/>
  <c r="BP346" i="11"/>
  <c r="BP262" i="11"/>
  <c r="J283" i="1"/>
  <c r="J234" i="1"/>
  <c r="BP190" i="11"/>
  <c r="J130" i="1"/>
  <c r="BP130" i="11"/>
  <c r="J753" i="1"/>
  <c r="BP70" i="11"/>
  <c r="J73" i="1"/>
  <c r="BP647" i="11"/>
  <c r="J69" i="1"/>
  <c r="BP563" i="11"/>
  <c r="J9" i="1"/>
  <c r="BP503" i="11"/>
  <c r="J657" i="1"/>
  <c r="BP466" i="11"/>
  <c r="J603" i="1"/>
  <c r="BP382" i="11"/>
  <c r="J389" i="1"/>
  <c r="BP335" i="11"/>
  <c r="J296" i="1"/>
  <c r="BP275" i="11"/>
  <c r="J341" i="1"/>
  <c r="BP203" i="11"/>
  <c r="J214" i="1"/>
  <c r="BP167" i="11"/>
  <c r="J584" i="1"/>
  <c r="BP95" i="11"/>
  <c r="J719" i="1"/>
  <c r="BP34" i="11"/>
  <c r="J618" i="1"/>
  <c r="BP624" i="11"/>
  <c r="J46" i="1"/>
  <c r="BP540" i="11"/>
  <c r="J538" i="1"/>
  <c r="BP479" i="11"/>
  <c r="J466" i="1"/>
  <c r="BP383" i="11"/>
  <c r="BP298" i="11"/>
  <c r="J319" i="1"/>
  <c r="J340" i="1"/>
  <c r="BP202" i="11"/>
  <c r="J594" i="1"/>
  <c r="BP106" i="11"/>
  <c r="J150" i="1"/>
  <c r="BP575" i="11"/>
  <c r="J645" i="1"/>
  <c r="BP454" i="11"/>
  <c r="J377" i="1"/>
  <c r="BP323" i="11"/>
  <c r="J255" i="1"/>
  <c r="BP239" i="11"/>
  <c r="J131" i="1"/>
  <c r="BP131" i="11"/>
  <c r="J105" i="1"/>
  <c r="BP612" i="11"/>
  <c r="J34" i="1"/>
  <c r="BP528" i="11"/>
  <c r="BP455" i="11"/>
  <c r="J646" i="1"/>
  <c r="J489" i="1"/>
  <c r="BP395" i="11"/>
  <c r="J409" i="1"/>
  <c r="BP322" i="11"/>
  <c r="J266" i="1"/>
  <c r="BP250" i="11"/>
  <c r="J165" i="1"/>
  <c r="BP154" i="11"/>
  <c r="J628" i="1"/>
  <c r="BP82" i="11"/>
  <c r="BP635" i="11"/>
  <c r="J179" i="1"/>
  <c r="J57" i="1"/>
  <c r="BP551" i="11"/>
  <c r="J537" i="1"/>
  <c r="BP478" i="11"/>
  <c r="BP406" i="11"/>
  <c r="J502" i="1"/>
  <c r="J320" i="1"/>
  <c r="BP299" i="11"/>
  <c r="J347" i="1"/>
  <c r="BP215" i="11"/>
  <c r="J595" i="1"/>
  <c r="BP107" i="11"/>
  <c r="J74" i="1"/>
  <c r="BP648" i="11"/>
  <c r="J70" i="1"/>
  <c r="BP564" i="11"/>
  <c r="J479" i="1"/>
  <c r="BP491" i="11"/>
  <c r="J515" i="1"/>
  <c r="BP419" i="11"/>
  <c r="J371" i="1"/>
  <c r="BP310" i="11"/>
  <c r="J346" i="1"/>
  <c r="BP214" i="11"/>
  <c r="J132" i="1"/>
  <c r="BP142" i="11"/>
  <c r="J104" i="1"/>
  <c r="BP611" i="11"/>
  <c r="J33" i="1"/>
  <c r="BP527" i="11"/>
  <c r="J514" i="1"/>
  <c r="BP418" i="11"/>
  <c r="J151" i="1"/>
  <c r="BP576" i="11"/>
  <c r="J307" i="1"/>
  <c r="BP286" i="11"/>
  <c r="J254" i="1"/>
  <c r="BP238" i="11"/>
  <c r="J213" i="1"/>
  <c r="BP166" i="11"/>
  <c r="J741" i="1"/>
  <c r="BP58" i="11"/>
  <c r="J92" i="1"/>
  <c r="BP599" i="11"/>
  <c r="J21" i="1"/>
  <c r="BP515" i="11"/>
  <c r="J424" i="1"/>
  <c r="BP430" i="11"/>
  <c r="J474" i="1"/>
  <c r="J448" i="1"/>
  <c r="BP371" i="11"/>
  <c r="J372" i="1"/>
  <c r="BP311" i="11"/>
  <c r="J284" i="1"/>
  <c r="BP263" i="11"/>
  <c r="BP191" i="11"/>
  <c r="J235" i="1"/>
  <c r="J166" i="1"/>
  <c r="BP155" i="11"/>
  <c r="J160" i="1"/>
  <c r="BP83" i="11"/>
  <c r="J731" i="1"/>
  <c r="BP46" i="11"/>
  <c r="BP10" i="11"/>
  <c r="J567" i="1"/>
  <c r="J81" i="1"/>
  <c r="BP588" i="11"/>
  <c r="J10" i="1"/>
  <c r="BP504" i="11"/>
  <c r="BP334" i="11"/>
  <c r="J388" i="1"/>
  <c r="J242" i="1"/>
  <c r="BP226" i="11"/>
  <c r="J617" i="1"/>
  <c r="BP623" i="11"/>
  <c r="J45" i="1"/>
  <c r="BP539" i="11"/>
  <c r="J459" i="1"/>
  <c r="BP442" i="11"/>
  <c r="K474" i="1"/>
  <c r="BP359" i="11"/>
  <c r="J438" i="1"/>
  <c r="J308" i="1"/>
  <c r="BP287" i="11"/>
  <c r="J243" i="1"/>
  <c r="BP227" i="11"/>
  <c r="J223" i="1"/>
  <c r="BP179" i="11"/>
  <c r="J127" i="1"/>
  <c r="BP119" i="11"/>
  <c r="J754" i="1"/>
  <c r="BP71" i="11"/>
  <c r="J707" i="1"/>
  <c r="BP22" i="11"/>
  <c r="J93" i="1"/>
  <c r="BP600" i="11"/>
  <c r="J22" i="1"/>
  <c r="BP516" i="11"/>
  <c r="J477" i="1"/>
  <c r="BP443" i="11"/>
  <c r="J447" i="1"/>
  <c r="BP370" i="11"/>
  <c r="J295" i="1"/>
  <c r="BP274" i="11"/>
  <c r="J222" i="1"/>
  <c r="BP178" i="11"/>
  <c r="J583" i="1"/>
  <c r="BP94" i="11"/>
  <c r="J80" i="1"/>
  <c r="BP587" i="11"/>
  <c r="J478" i="1"/>
  <c r="BP490" i="11"/>
  <c r="J488" i="1"/>
  <c r="BP394" i="11"/>
  <c r="K56" i="1"/>
  <c r="K72" i="1"/>
  <c r="J458" i="1"/>
  <c r="K470" i="1"/>
  <c r="K532" i="1"/>
  <c r="J616" i="1"/>
  <c r="J656" i="1"/>
  <c r="K706" i="1"/>
  <c r="K730" i="1"/>
  <c r="K740" i="1"/>
  <c r="J124" i="1"/>
  <c r="BP657" i="11"/>
  <c r="J189" i="1"/>
  <c r="BP645" i="11"/>
  <c r="J177" i="1"/>
  <c r="BP633" i="11"/>
  <c r="J615" i="1"/>
  <c r="BP621" i="11"/>
  <c r="J90" i="1"/>
  <c r="BP597" i="11"/>
  <c r="J78" i="1"/>
  <c r="BP585" i="11"/>
  <c r="J55" i="1"/>
  <c r="BP549" i="11"/>
  <c r="J43" i="1"/>
  <c r="BP537" i="11"/>
  <c r="J19" i="1"/>
  <c r="BP513" i="11"/>
  <c r="J7" i="1"/>
  <c r="BP501" i="11"/>
  <c r="J606" i="1"/>
  <c r="BP476" i="11"/>
  <c r="J655" i="1"/>
  <c r="BP464" i="11"/>
  <c r="J643" i="1"/>
  <c r="BP452" i="11"/>
  <c r="J457" i="1"/>
  <c r="BP440" i="11"/>
  <c r="J531" i="1"/>
  <c r="BP428" i="11"/>
  <c r="J512" i="1"/>
  <c r="BP416" i="11"/>
  <c r="J476" i="1"/>
  <c r="BP392" i="11"/>
  <c r="J462" i="1"/>
  <c r="BP380" i="11"/>
  <c r="J445" i="1"/>
  <c r="BP368" i="11"/>
  <c r="J436" i="1"/>
  <c r="BP356" i="11"/>
  <c r="J392" i="1"/>
  <c r="BP344" i="11"/>
  <c r="J386" i="1"/>
  <c r="BP332" i="11"/>
  <c r="J407" i="1"/>
  <c r="BP320" i="11"/>
  <c r="J369" i="1"/>
  <c r="BP308" i="11"/>
  <c r="J305" i="1"/>
  <c r="BP284" i="11"/>
  <c r="J293" i="1"/>
  <c r="BP272" i="11"/>
  <c r="J281" i="1"/>
  <c r="BP260" i="11"/>
  <c r="J264" i="1"/>
  <c r="BP248" i="11"/>
  <c r="J252" i="1"/>
  <c r="BP236" i="11"/>
  <c r="J358" i="1"/>
  <c r="BP212" i="11"/>
  <c r="J338" i="1"/>
  <c r="BP200" i="11"/>
  <c r="J232" i="1"/>
  <c r="BP188" i="11"/>
  <c r="J136" i="1"/>
  <c r="BP164" i="11"/>
  <c r="J692" i="1"/>
  <c r="BP140" i="11"/>
  <c r="J592" i="1"/>
  <c r="BP104" i="11"/>
  <c r="J581" i="1"/>
  <c r="BP92" i="11"/>
  <c r="J626" i="1"/>
  <c r="BP80" i="11"/>
  <c r="J751" i="1"/>
  <c r="BP68" i="11"/>
  <c r="J717" i="1"/>
  <c r="BP32" i="11"/>
  <c r="J705" i="1"/>
  <c r="BP20" i="11"/>
  <c r="J565" i="1"/>
  <c r="BP8" i="11"/>
  <c r="J8" i="1"/>
  <c r="J32" i="1"/>
  <c r="J91" i="1"/>
  <c r="J190" i="1"/>
  <c r="K458" i="1"/>
  <c r="J463" i="1"/>
  <c r="J547" i="1"/>
  <c r="J561" i="1"/>
  <c r="J566" i="1"/>
  <c r="J582" i="1"/>
  <c r="K616" i="1"/>
  <c r="K656" i="1"/>
  <c r="K8" i="1"/>
  <c r="K32" i="1"/>
  <c r="K91" i="1"/>
  <c r="J129" i="1"/>
  <c r="K190" i="1"/>
  <c r="J221" i="1"/>
  <c r="J253" i="1"/>
  <c r="J282" i="1"/>
  <c r="J306" i="1"/>
  <c r="J359" i="1"/>
  <c r="K463" i="1"/>
  <c r="K547" i="1"/>
  <c r="K561" i="1"/>
  <c r="K566" i="1"/>
  <c r="K582" i="1"/>
  <c r="J593" i="1"/>
  <c r="K129" i="1"/>
  <c r="K221" i="1"/>
  <c r="K253" i="1"/>
  <c r="K282" i="1"/>
  <c r="K306" i="1"/>
  <c r="K359" i="1"/>
  <c r="J446" i="1"/>
  <c r="J557" i="1"/>
  <c r="K593" i="1"/>
  <c r="J752" i="1"/>
  <c r="J164" i="1"/>
  <c r="J212" i="1"/>
  <c r="J370" i="1"/>
  <c r="K446" i="1"/>
  <c r="J513" i="1"/>
  <c r="K557" i="1"/>
  <c r="J607" i="1"/>
  <c r="J627" i="1"/>
  <c r="K752" i="1"/>
  <c r="J118" i="1"/>
  <c r="BP653" i="11"/>
  <c r="J185" i="1"/>
  <c r="BP641" i="11"/>
  <c r="J173" i="1"/>
  <c r="BP629" i="11"/>
  <c r="J110" i="1"/>
  <c r="BP617" i="11"/>
  <c r="J98" i="1"/>
  <c r="BP605" i="11"/>
  <c r="J86" i="1"/>
  <c r="BP593" i="11"/>
  <c r="J156" i="1"/>
  <c r="BP581" i="11"/>
  <c r="J145" i="1"/>
  <c r="BP569" i="11"/>
  <c r="J63" i="1"/>
  <c r="BP557" i="11"/>
  <c r="J51" i="1"/>
  <c r="BP545" i="11"/>
  <c r="J39" i="1"/>
  <c r="BP533" i="11"/>
  <c r="J27" i="1"/>
  <c r="BP521" i="11"/>
  <c r="J15" i="1"/>
  <c r="BP509" i="11"/>
  <c r="J609" i="1"/>
  <c r="BP497" i="11"/>
  <c r="J523" i="1"/>
  <c r="BP484" i="11"/>
  <c r="J665" i="1"/>
  <c r="BP472" i="11"/>
  <c r="J651" i="1"/>
  <c r="BP460" i="11"/>
  <c r="J639" i="1"/>
  <c r="BP448" i="11"/>
  <c r="J432" i="1"/>
  <c r="BP436" i="11"/>
  <c r="J519" i="1"/>
  <c r="BP424" i="11"/>
  <c r="J508" i="1"/>
  <c r="BP412" i="11"/>
  <c r="J496" i="1"/>
  <c r="BP400" i="11"/>
  <c r="J767" i="1"/>
  <c r="BP388" i="11"/>
  <c r="J442" i="1"/>
  <c r="BP364" i="11"/>
  <c r="J400" i="1"/>
  <c r="BP352" i="11"/>
  <c r="J412" i="1"/>
  <c r="BP340" i="11"/>
  <c r="J382" i="1"/>
  <c r="BP328" i="11"/>
  <c r="J404" i="1"/>
  <c r="J324" i="1"/>
  <c r="J323" i="1" s="1"/>
  <c r="BP304" i="11"/>
  <c r="J313" i="1"/>
  <c r="BP292" i="11"/>
  <c r="J301" i="1"/>
  <c r="BP280" i="11"/>
  <c r="J289" i="1"/>
  <c r="BP268" i="11"/>
  <c r="J277" i="1"/>
  <c r="BP256" i="11"/>
  <c r="J260" i="1"/>
  <c r="BP244" i="11"/>
  <c r="J248" i="1"/>
  <c r="BP232" i="11"/>
  <c r="J236" i="1"/>
  <c r="BP220" i="11"/>
  <c r="J354" i="1"/>
  <c r="BP208" i="11"/>
  <c r="J334" i="1"/>
  <c r="BP196" i="11"/>
  <c r="J228" i="1"/>
  <c r="BP184" i="11"/>
  <c r="J140" i="1"/>
  <c r="BP172" i="11"/>
  <c r="J203" i="1"/>
  <c r="J202" i="1" s="1"/>
  <c r="BP160" i="11"/>
  <c r="J195" i="1"/>
  <c r="BP148" i="11"/>
  <c r="J688" i="1"/>
  <c r="BP136" i="11"/>
  <c r="J679" i="1"/>
  <c r="BP124" i="11"/>
  <c r="J552" i="1"/>
  <c r="BP112" i="11"/>
  <c r="J763" i="1"/>
  <c r="BP100" i="11"/>
  <c r="J577" i="1"/>
  <c r="BP88" i="11"/>
  <c r="J622" i="1"/>
  <c r="BP76" i="11"/>
  <c r="J747" i="1"/>
  <c r="BP64" i="11"/>
  <c r="J572" i="1"/>
  <c r="BP52" i="11"/>
  <c r="J725" i="1"/>
  <c r="BP40" i="11"/>
  <c r="J713" i="1"/>
  <c r="BP28" i="11"/>
  <c r="J701" i="1"/>
  <c r="BP16" i="11"/>
  <c r="K164" i="1"/>
  <c r="K212" i="1"/>
  <c r="K370" i="1"/>
  <c r="K513" i="1"/>
  <c r="K607" i="1"/>
  <c r="K627" i="1"/>
  <c r="J644" i="1"/>
  <c r="J718" i="1"/>
  <c r="J117" i="1"/>
  <c r="BP652" i="11"/>
  <c r="J184" i="1"/>
  <c r="BP640" i="11"/>
  <c r="J172" i="1"/>
  <c r="BP628" i="11"/>
  <c r="J109" i="1"/>
  <c r="BP616" i="11"/>
  <c r="J97" i="1"/>
  <c r="BP604" i="11"/>
  <c r="J85" i="1"/>
  <c r="BP592" i="11"/>
  <c r="J155" i="1"/>
  <c r="BP580" i="11"/>
  <c r="J144" i="1"/>
  <c r="BP568" i="11"/>
  <c r="J62" i="1"/>
  <c r="BP556" i="11"/>
  <c r="J50" i="1"/>
  <c r="BP544" i="11"/>
  <c r="J38" i="1"/>
  <c r="BP532" i="11"/>
  <c r="J26" i="1"/>
  <c r="BP520" i="11"/>
  <c r="J14" i="1"/>
  <c r="BP508" i="11"/>
  <c r="J542" i="1"/>
  <c r="BP483" i="11"/>
  <c r="J664" i="1"/>
  <c r="BP471" i="11"/>
  <c r="J650" i="1"/>
  <c r="BP459" i="11"/>
  <c r="J638" i="1"/>
  <c r="BP447" i="11"/>
  <c r="J431" i="1"/>
  <c r="BP435" i="11"/>
  <c r="J518" i="1"/>
  <c r="BP423" i="11"/>
  <c r="J507" i="1"/>
  <c r="BP411" i="11"/>
  <c r="J495" i="1"/>
  <c r="BP399" i="11"/>
  <c r="J484" i="1"/>
  <c r="BP387" i="11"/>
  <c r="J602" i="1"/>
  <c r="BP375" i="11"/>
  <c r="J441" i="1"/>
  <c r="BP363" i="11"/>
  <c r="J399" i="1"/>
  <c r="BP351" i="11"/>
  <c r="J411" i="1"/>
  <c r="BP339" i="11"/>
  <c r="J381" i="1"/>
  <c r="BP327" i="11"/>
  <c r="J376" i="1"/>
  <c r="BP315" i="11"/>
  <c r="J269" i="1"/>
  <c r="BP303" i="11"/>
  <c r="J312" i="1"/>
  <c r="BP291" i="11"/>
  <c r="J300" i="1"/>
  <c r="BP279" i="11"/>
  <c r="J288" i="1"/>
  <c r="BP267" i="11"/>
  <c r="J276" i="1"/>
  <c r="BP255" i="11"/>
  <c r="J259" i="1"/>
  <c r="BP243" i="11"/>
  <c r="J247" i="1"/>
  <c r="BP231" i="11"/>
  <c r="J351" i="1"/>
  <c r="BP219" i="11"/>
  <c r="J345" i="1"/>
  <c r="BP207" i="11"/>
  <c r="J333" i="1"/>
  <c r="BP195" i="11"/>
  <c r="J227" i="1"/>
  <c r="BP183" i="11"/>
  <c r="J215" i="1"/>
  <c r="BP171" i="11"/>
  <c r="J210" i="1"/>
  <c r="BP159" i="11"/>
  <c r="J194" i="1"/>
  <c r="BP147" i="11"/>
  <c r="J687" i="1"/>
  <c r="BP135" i="11"/>
  <c r="J678" i="1"/>
  <c r="BP123" i="11"/>
  <c r="J551" i="1"/>
  <c r="BP111" i="11"/>
  <c r="J588" i="1"/>
  <c r="BP99" i="11"/>
  <c r="J576" i="1"/>
  <c r="BP87" i="11"/>
  <c r="J621" i="1"/>
  <c r="BP75" i="11"/>
  <c r="J746" i="1"/>
  <c r="BP63" i="11"/>
  <c r="J571" i="1"/>
  <c r="BP51" i="11"/>
  <c r="J724" i="1"/>
  <c r="BP39" i="11"/>
  <c r="J712" i="1"/>
  <c r="BP27" i="11"/>
  <c r="J700" i="1"/>
  <c r="BP15" i="11"/>
  <c r="J44" i="1"/>
  <c r="J68" i="1"/>
  <c r="K644" i="1"/>
  <c r="K718" i="1"/>
  <c r="J116" i="1"/>
  <c r="BP651" i="11"/>
  <c r="J183" i="1"/>
  <c r="BP639" i="11"/>
  <c r="J96" i="1"/>
  <c r="BP603" i="11"/>
  <c r="J84" i="1"/>
  <c r="BP591" i="11"/>
  <c r="J154" i="1"/>
  <c r="BP579" i="11"/>
  <c r="J143" i="1"/>
  <c r="BP567" i="11"/>
  <c r="J49" i="1"/>
  <c r="BP543" i="11"/>
  <c r="J37" i="1"/>
  <c r="BP531" i="11"/>
  <c r="J25" i="1"/>
  <c r="BP519" i="11"/>
  <c r="J450" i="1"/>
  <c r="BP495" i="11"/>
  <c r="J541" i="1"/>
  <c r="BP482" i="11"/>
  <c r="J663" i="1"/>
  <c r="BP470" i="11"/>
  <c r="J637" i="1"/>
  <c r="BP446" i="11"/>
  <c r="J517" i="1"/>
  <c r="BP422" i="11"/>
  <c r="J506" i="1"/>
  <c r="BP410" i="11"/>
  <c r="J492" i="1"/>
  <c r="BP398" i="11"/>
  <c r="J469" i="1"/>
  <c r="BP386" i="11"/>
  <c r="J601" i="1"/>
  <c r="BP374" i="11"/>
  <c r="J475" i="1"/>
  <c r="BP362" i="11"/>
  <c r="J398" i="1"/>
  <c r="BP350" i="11"/>
  <c r="J380" i="1"/>
  <c r="BP326" i="11"/>
  <c r="J268" i="1"/>
  <c r="BP302" i="11"/>
  <c r="J311" i="1"/>
  <c r="BP290" i="11"/>
  <c r="J287" i="1"/>
  <c r="BP266" i="11"/>
  <c r="J275" i="1"/>
  <c r="BP254" i="11"/>
  <c r="J246" i="1"/>
  <c r="BP230" i="11"/>
  <c r="J350" i="1"/>
  <c r="BP218" i="11"/>
  <c r="J344" i="1"/>
  <c r="BP206" i="11"/>
  <c r="J332" i="1"/>
  <c r="BP194" i="11"/>
  <c r="J226" i="1"/>
  <c r="BP182" i="11"/>
  <c r="J139" i="1"/>
  <c r="BP170" i="11"/>
  <c r="J209" i="1"/>
  <c r="BP158" i="11"/>
  <c r="J686" i="1"/>
  <c r="BP134" i="11"/>
  <c r="J677" i="1"/>
  <c r="BP122" i="11"/>
  <c r="J598" i="1"/>
  <c r="BP110" i="11"/>
  <c r="J587" i="1"/>
  <c r="BP98" i="11"/>
  <c r="J762" i="1"/>
  <c r="BP74" i="11"/>
  <c r="J570" i="1"/>
  <c r="BP50" i="11"/>
  <c r="J723" i="1"/>
  <c r="BP38" i="11"/>
  <c r="J711" i="1"/>
  <c r="BP26" i="11"/>
  <c r="J699" i="1"/>
  <c r="BP14" i="11"/>
  <c r="J20" i="1"/>
  <c r="K44" i="1"/>
  <c r="K68" i="1"/>
  <c r="J103" i="1"/>
  <c r="J178" i="1"/>
  <c r="J233" i="1"/>
  <c r="J387" i="1"/>
  <c r="J408" i="1"/>
  <c r="J481" i="1"/>
  <c r="BP493" i="11"/>
  <c r="K20" i="1"/>
  <c r="J79" i="1"/>
  <c r="K103" i="1"/>
  <c r="K178" i="1"/>
  <c r="K233" i="1"/>
  <c r="J265" i="1"/>
  <c r="J294" i="1"/>
  <c r="J318" i="1"/>
  <c r="J339" i="1"/>
  <c r="K387" i="1"/>
  <c r="K408" i="1"/>
  <c r="J693" i="1"/>
  <c r="J75" i="1"/>
  <c r="BP649" i="11"/>
  <c r="J181" i="1"/>
  <c r="BP637" i="11"/>
  <c r="J169" i="1"/>
  <c r="BP625" i="11"/>
  <c r="J106" i="1"/>
  <c r="BP613" i="11"/>
  <c r="J94" i="1"/>
  <c r="BP601" i="11"/>
  <c r="J82" i="1"/>
  <c r="BP589" i="11"/>
  <c r="J152" i="1"/>
  <c r="BP577" i="11"/>
  <c r="J71" i="1"/>
  <c r="BP565" i="11"/>
  <c r="J59" i="1"/>
  <c r="BP553" i="11"/>
  <c r="J47" i="1"/>
  <c r="BP541" i="11"/>
  <c r="J35" i="1"/>
  <c r="BP529" i="11"/>
  <c r="J23" i="1"/>
  <c r="BP517" i="11"/>
  <c r="J11" i="1"/>
  <c r="BP505" i="11"/>
  <c r="J480" i="1"/>
  <c r="BP492" i="11"/>
  <c r="J539" i="1"/>
  <c r="BP480" i="11"/>
  <c r="J659" i="1"/>
  <c r="BP468" i="11"/>
  <c r="J647" i="1"/>
  <c r="BP456" i="11"/>
  <c r="J635" i="1"/>
  <c r="BP444" i="11"/>
  <c r="J528" i="1"/>
  <c r="BP420" i="11"/>
  <c r="J504" i="1"/>
  <c r="BP408" i="11"/>
  <c r="J490" i="1"/>
  <c r="BP396" i="11"/>
  <c r="J467" i="1"/>
  <c r="BP384" i="11"/>
  <c r="J449" i="1"/>
  <c r="BP372" i="11"/>
  <c r="J439" i="1"/>
  <c r="BP360" i="11"/>
  <c r="J396" i="1"/>
  <c r="BP348" i="11"/>
  <c r="J390" i="1"/>
  <c r="BP336" i="11"/>
  <c r="J378" i="1"/>
  <c r="BP324" i="11"/>
  <c r="J373" i="1"/>
  <c r="BP312" i="11"/>
  <c r="J321" i="1"/>
  <c r="BP300" i="11"/>
  <c r="J309" i="1"/>
  <c r="BP288" i="11"/>
  <c r="J297" i="1"/>
  <c r="BP276" i="11"/>
  <c r="J285" i="1"/>
  <c r="BP264" i="11"/>
  <c r="J273" i="1"/>
  <c r="BP252" i="11"/>
  <c r="J256" i="1"/>
  <c r="BP240" i="11"/>
  <c r="J244" i="1"/>
  <c r="BP228" i="11"/>
  <c r="J348" i="1"/>
  <c r="BP216" i="11"/>
  <c r="J342" i="1"/>
  <c r="BP204" i="11"/>
  <c r="J330" i="1"/>
  <c r="BP192" i="11"/>
  <c r="J224" i="1"/>
  <c r="BP180" i="11"/>
  <c r="J137" i="1"/>
  <c r="BP168" i="11"/>
  <c r="J167" i="1"/>
  <c r="BP156" i="11"/>
  <c r="J134" i="1"/>
  <c r="BP144" i="11"/>
  <c r="J684" i="1"/>
  <c r="BP132" i="11"/>
  <c r="J128" i="1"/>
  <c r="BP120" i="11"/>
  <c r="J596" i="1"/>
  <c r="BP108" i="11"/>
  <c r="J585" i="1"/>
  <c r="BP96" i="11"/>
  <c r="J161" i="1"/>
  <c r="BP84" i="11"/>
  <c r="J760" i="1"/>
  <c r="BP72" i="11"/>
  <c r="J743" i="1"/>
  <c r="BP60" i="11"/>
  <c r="J733" i="1"/>
  <c r="BP48" i="11"/>
  <c r="J721" i="1"/>
  <c r="BP36" i="11"/>
  <c r="J709" i="1"/>
  <c r="BP24" i="11"/>
  <c r="J569" i="1"/>
  <c r="BP12" i="11"/>
  <c r="R6" i="14"/>
  <c r="N5" i="14"/>
  <c r="H52" i="1"/>
  <c r="T52" i="1" s="1"/>
  <c r="U53" i="1"/>
  <c r="U52" i="1"/>
  <c r="U481" i="1"/>
  <c r="U548" i="1"/>
  <c r="U544" i="1" s="1"/>
  <c r="O548" i="1"/>
  <c r="O544" i="1" s="1"/>
  <c r="O481" i="1"/>
  <c r="H481" i="1"/>
  <c r="T481" i="1" s="1"/>
  <c r="H548" i="1"/>
  <c r="T548" i="1" s="1"/>
  <c r="T544" i="1" s="1"/>
  <c r="N548" i="1"/>
  <c r="AB548" i="32" s="1"/>
  <c r="N481" i="1"/>
  <c r="D2" i="12"/>
  <c r="D2" i="16"/>
  <c r="D11" i="15"/>
  <c r="E50" i="15"/>
  <c r="D50" i="15"/>
  <c r="G25" i="15"/>
  <c r="Q18" i="15"/>
  <c r="H50" i="15"/>
  <c r="E17" i="15"/>
  <c r="G7" i="15"/>
  <c r="G50" i="15"/>
  <c r="G417" i="1" s="1"/>
  <c r="U50" i="15"/>
  <c r="K50" i="15"/>
  <c r="J50" i="15"/>
  <c r="J417" i="1" s="1"/>
  <c r="L50" i="15"/>
  <c r="L417" i="1" s="1"/>
  <c r="F50" i="15"/>
  <c r="F417" i="1" s="1"/>
  <c r="R18" i="15"/>
  <c r="AC169" i="32"/>
  <c r="W169" i="32"/>
  <c r="Q169" i="32"/>
  <c r="K169" i="32"/>
  <c r="E169" i="32"/>
  <c r="AB190" i="32"/>
  <c r="V190" i="32"/>
  <c r="P190" i="32"/>
  <c r="J190" i="32"/>
  <c r="D190" i="32"/>
  <c r="AC180" i="32"/>
  <c r="W180" i="32"/>
  <c r="Q180" i="32"/>
  <c r="K180" i="32"/>
  <c r="E180" i="32"/>
  <c r="AB178" i="32"/>
  <c r="V178" i="32"/>
  <c r="P178" i="32"/>
  <c r="J178" i="32"/>
  <c r="D178" i="32"/>
  <c r="AC151" i="32"/>
  <c r="W151" i="32"/>
  <c r="Q151" i="32"/>
  <c r="K151" i="32"/>
  <c r="E151" i="32"/>
  <c r="AC657" i="32"/>
  <c r="W657" i="32"/>
  <c r="Q657" i="32"/>
  <c r="K657" i="32"/>
  <c r="E657" i="32"/>
  <c r="AB655" i="32"/>
  <c r="V655" i="32"/>
  <c r="P655" i="32"/>
  <c r="J655" i="32"/>
  <c r="D655" i="32"/>
  <c r="AC645" i="32"/>
  <c r="W645" i="32"/>
  <c r="Q645" i="32"/>
  <c r="K645" i="32"/>
  <c r="E645" i="32"/>
  <c r="AB643" i="32"/>
  <c r="V643" i="32"/>
  <c r="P643" i="32"/>
  <c r="J643" i="32"/>
  <c r="D643" i="32"/>
  <c r="AC119" i="32"/>
  <c r="W119" i="32"/>
  <c r="Q119" i="32"/>
  <c r="K119" i="32"/>
  <c r="AB118" i="32"/>
  <c r="V118" i="32"/>
  <c r="P118" i="32"/>
  <c r="J118" i="32"/>
  <c r="AC175" i="32"/>
  <c r="W175" i="32"/>
  <c r="Q175" i="32"/>
  <c r="K175" i="32"/>
  <c r="E175" i="32"/>
  <c r="AB173" i="32"/>
  <c r="V173" i="32"/>
  <c r="P173" i="32"/>
  <c r="J173" i="32"/>
  <c r="D173" i="32"/>
  <c r="AC694" i="32"/>
  <c r="W694" i="32"/>
  <c r="Q694" i="32"/>
  <c r="K694" i="32"/>
  <c r="E694" i="32"/>
  <c r="AB156" i="32"/>
  <c r="V156" i="32"/>
  <c r="P156" i="32"/>
  <c r="J156" i="32"/>
  <c r="D156" i="32"/>
  <c r="AC147" i="32"/>
  <c r="W147" i="32"/>
  <c r="Q147" i="32"/>
  <c r="K147" i="32"/>
  <c r="E147" i="32"/>
  <c r="AB145" i="32"/>
  <c r="V145" i="32"/>
  <c r="P145" i="32"/>
  <c r="J145" i="32"/>
  <c r="D145" i="32"/>
  <c r="AC666" i="32"/>
  <c r="W666" i="32"/>
  <c r="Q666" i="32"/>
  <c r="K666" i="32"/>
  <c r="E666" i="32"/>
  <c r="AB664" i="32"/>
  <c r="V664" i="32"/>
  <c r="P664" i="32"/>
  <c r="J664" i="32"/>
  <c r="D664" i="32"/>
  <c r="AC652" i="32"/>
  <c r="W652" i="32"/>
  <c r="Q652" i="32"/>
  <c r="K652" i="32"/>
  <c r="E652" i="32"/>
  <c r="AB650" i="32"/>
  <c r="V650" i="32"/>
  <c r="P650" i="32"/>
  <c r="J650" i="32"/>
  <c r="D650" i="32"/>
  <c r="AC640" i="32"/>
  <c r="W640" i="32"/>
  <c r="Q640" i="32"/>
  <c r="K640" i="32"/>
  <c r="E640" i="32"/>
  <c r="AB638" i="32"/>
  <c r="V638" i="32"/>
  <c r="P638" i="32"/>
  <c r="J638" i="32"/>
  <c r="D638" i="32"/>
  <c r="AC122" i="32"/>
  <c r="W122" i="32"/>
  <c r="Q122" i="32"/>
  <c r="K122" i="32"/>
  <c r="AC187" i="32"/>
  <c r="W187" i="32"/>
  <c r="Q187" i="32"/>
  <c r="K187" i="32"/>
  <c r="E187" i="32"/>
  <c r="AC115" i="32"/>
  <c r="W115" i="32"/>
  <c r="Q115" i="32"/>
  <c r="K115" i="32"/>
  <c r="AC182" i="32"/>
  <c r="W182" i="32"/>
  <c r="Q182" i="32"/>
  <c r="K182" i="32"/>
  <c r="E182" i="32"/>
  <c r="AB180" i="32"/>
  <c r="V180" i="32"/>
  <c r="P180" i="32"/>
  <c r="J180" i="32"/>
  <c r="D180" i="32"/>
  <c r="AC170" i="32"/>
  <c r="W170" i="32"/>
  <c r="Q170" i="32"/>
  <c r="K170" i="32"/>
  <c r="E170" i="32"/>
  <c r="AC153" i="32"/>
  <c r="Q153" i="32"/>
  <c r="W153" i="32"/>
  <c r="K153" i="32"/>
  <c r="E153" i="32"/>
  <c r="AB151" i="32"/>
  <c r="V151" i="32"/>
  <c r="P151" i="32"/>
  <c r="J151" i="32"/>
  <c r="D151" i="32"/>
  <c r="AC142" i="32"/>
  <c r="W142" i="32"/>
  <c r="Q142" i="32"/>
  <c r="K142" i="32"/>
  <c r="E142" i="32"/>
  <c r="AC659" i="32"/>
  <c r="W659" i="32"/>
  <c r="Q659" i="32"/>
  <c r="K659" i="32"/>
  <c r="E659" i="32"/>
  <c r="AB657" i="32"/>
  <c r="V657" i="32"/>
  <c r="P657" i="32"/>
  <c r="J657" i="32"/>
  <c r="D657" i="32"/>
  <c r="AC647" i="32"/>
  <c r="W647" i="32"/>
  <c r="Q647" i="32"/>
  <c r="K647" i="32"/>
  <c r="E647" i="32"/>
  <c r="AB645" i="32"/>
  <c r="V645" i="32"/>
  <c r="P645" i="32"/>
  <c r="J645" i="32"/>
  <c r="D645" i="32"/>
  <c r="AC635" i="32"/>
  <c r="W635" i="32"/>
  <c r="Q635" i="32"/>
  <c r="K635" i="32"/>
  <c r="E635" i="32"/>
  <c r="AB185" i="32"/>
  <c r="V185" i="32"/>
  <c r="P185" i="32"/>
  <c r="J185" i="32"/>
  <c r="D185" i="32"/>
  <c r="AC124" i="32"/>
  <c r="W124" i="32"/>
  <c r="Q124" i="32"/>
  <c r="K124" i="32"/>
  <c r="AB122" i="32"/>
  <c r="V122" i="32"/>
  <c r="P122" i="32"/>
  <c r="J122" i="32"/>
  <c r="AC189" i="32"/>
  <c r="W189" i="32"/>
  <c r="Q189" i="32"/>
  <c r="K189" i="32"/>
  <c r="E189" i="32"/>
  <c r="AB187" i="32"/>
  <c r="V187" i="32"/>
  <c r="P187" i="32"/>
  <c r="J187" i="32"/>
  <c r="D187" i="32"/>
  <c r="AC177" i="32"/>
  <c r="W177" i="32"/>
  <c r="Q177" i="32"/>
  <c r="K177" i="32"/>
  <c r="E177" i="32"/>
  <c r="AB175" i="32"/>
  <c r="V175" i="32"/>
  <c r="P175" i="32"/>
  <c r="J175" i="32"/>
  <c r="D175" i="32"/>
  <c r="AB694" i="32"/>
  <c r="V694" i="32"/>
  <c r="P694" i="32"/>
  <c r="J694" i="32"/>
  <c r="D694" i="32"/>
  <c r="AC149" i="32"/>
  <c r="W149" i="32"/>
  <c r="Q149" i="32"/>
  <c r="K149" i="32"/>
  <c r="E149" i="32"/>
  <c r="AB147" i="32"/>
  <c r="V147" i="32"/>
  <c r="P147" i="32"/>
  <c r="J147" i="32"/>
  <c r="D147" i="32"/>
  <c r="V666" i="32"/>
  <c r="P666" i="32"/>
  <c r="AB666" i="32"/>
  <c r="J666" i="32"/>
  <c r="D666" i="32"/>
  <c r="AC654" i="32"/>
  <c r="W654" i="32"/>
  <c r="Q654" i="32"/>
  <c r="K654" i="32"/>
  <c r="E654" i="32"/>
  <c r="V652" i="32"/>
  <c r="AB652" i="32"/>
  <c r="P652" i="32"/>
  <c r="J652" i="32"/>
  <c r="D652" i="32"/>
  <c r="AC642" i="32"/>
  <c r="W642" i="32"/>
  <c r="Q642" i="32"/>
  <c r="K642" i="32"/>
  <c r="E642" i="32"/>
  <c r="AB640" i="32"/>
  <c r="V640" i="32"/>
  <c r="P640" i="32"/>
  <c r="J640" i="32"/>
  <c r="D640" i="32"/>
  <c r="AB117" i="32"/>
  <c r="V117" i="32"/>
  <c r="P117" i="32"/>
  <c r="J117" i="32"/>
  <c r="AC117" i="32"/>
  <c r="W117" i="32"/>
  <c r="Q117" i="32"/>
  <c r="K117" i="32"/>
  <c r="AB115" i="32"/>
  <c r="V115" i="32"/>
  <c r="P115" i="32"/>
  <c r="J115" i="32"/>
  <c r="W184" i="32"/>
  <c r="AC184" i="32"/>
  <c r="Q184" i="32"/>
  <c r="E184" i="32"/>
  <c r="K184" i="32"/>
  <c r="AB182" i="32"/>
  <c r="V182" i="32"/>
  <c r="P182" i="32"/>
  <c r="J182" i="32"/>
  <c r="D182" i="32"/>
  <c r="AC172" i="32"/>
  <c r="W172" i="32"/>
  <c r="Q172" i="32"/>
  <c r="K172" i="32"/>
  <c r="E172" i="32"/>
  <c r="AB170" i="32"/>
  <c r="V170" i="32"/>
  <c r="P170" i="32"/>
  <c r="J170" i="32"/>
  <c r="D170" i="32"/>
  <c r="AC155" i="32"/>
  <c r="W155" i="32"/>
  <c r="Q155" i="32"/>
  <c r="K155" i="32"/>
  <c r="E155" i="32"/>
  <c r="AB153" i="32"/>
  <c r="V153" i="32"/>
  <c r="P153" i="32"/>
  <c r="J153" i="32"/>
  <c r="D153" i="32"/>
  <c r="AC144" i="32"/>
  <c r="W144" i="32"/>
  <c r="Q144" i="32"/>
  <c r="K144" i="32"/>
  <c r="E144" i="32"/>
  <c r="AB142" i="32"/>
  <c r="V142" i="32"/>
  <c r="P142" i="32"/>
  <c r="J142" i="32"/>
  <c r="D142" i="32"/>
  <c r="AC663" i="32"/>
  <c r="W663" i="32"/>
  <c r="Q663" i="32"/>
  <c r="K663" i="32"/>
  <c r="E663" i="32"/>
  <c r="AB659" i="32"/>
  <c r="V659" i="32"/>
  <c r="P659" i="32"/>
  <c r="J659" i="32"/>
  <c r="D659" i="32"/>
  <c r="AC649" i="32"/>
  <c r="W649" i="32"/>
  <c r="K649" i="32"/>
  <c r="Q649" i="32"/>
  <c r="E649" i="32"/>
  <c r="AB647" i="32"/>
  <c r="V647" i="32"/>
  <c r="P647" i="32"/>
  <c r="J647" i="32"/>
  <c r="D647" i="32"/>
  <c r="AC637" i="32"/>
  <c r="W637" i="32"/>
  <c r="Q637" i="32"/>
  <c r="K637" i="32"/>
  <c r="E637" i="32"/>
  <c r="AB635" i="32"/>
  <c r="V635" i="32"/>
  <c r="P635" i="32"/>
  <c r="J635" i="32"/>
  <c r="D635" i="32"/>
  <c r="AB124" i="32"/>
  <c r="V124" i="32"/>
  <c r="P124" i="32"/>
  <c r="J124" i="32"/>
  <c r="AB189" i="32"/>
  <c r="V189" i="32"/>
  <c r="P189" i="32"/>
  <c r="J189" i="32"/>
  <c r="D189" i="32"/>
  <c r="AC179" i="32"/>
  <c r="W179" i="32"/>
  <c r="Q179" i="32"/>
  <c r="K179" i="32"/>
  <c r="E179" i="32"/>
  <c r="AB177" i="32"/>
  <c r="V177" i="32"/>
  <c r="P177" i="32"/>
  <c r="J177" i="32"/>
  <c r="D177" i="32"/>
  <c r="AC150" i="32"/>
  <c r="W150" i="32"/>
  <c r="Q150" i="32"/>
  <c r="K150" i="32"/>
  <c r="E150" i="32"/>
  <c r="AB149" i="32"/>
  <c r="V149" i="32"/>
  <c r="P149" i="32"/>
  <c r="J149" i="32"/>
  <c r="D149" i="32"/>
  <c r="AC656" i="32"/>
  <c r="W656" i="32"/>
  <c r="Q656" i="32"/>
  <c r="K656" i="32"/>
  <c r="E656" i="32"/>
  <c r="AB654" i="32"/>
  <c r="V654" i="32"/>
  <c r="P654" i="32"/>
  <c r="J654" i="32"/>
  <c r="D654" i="32"/>
  <c r="AC644" i="32"/>
  <c r="W644" i="32"/>
  <c r="Q644" i="32"/>
  <c r="K644" i="32"/>
  <c r="E644" i="32"/>
  <c r="AB642" i="32"/>
  <c r="V642" i="32"/>
  <c r="P642" i="32"/>
  <c r="J642" i="32"/>
  <c r="D642" i="32"/>
  <c r="AC186" i="32"/>
  <c r="W186" i="32"/>
  <c r="Q186" i="32"/>
  <c r="K186" i="32"/>
  <c r="E186" i="32"/>
  <c r="AB184" i="32"/>
  <c r="V184" i="32"/>
  <c r="P184" i="32"/>
  <c r="J184" i="32"/>
  <c r="D184" i="32"/>
  <c r="AC174" i="32"/>
  <c r="W174" i="32"/>
  <c r="Q174" i="32"/>
  <c r="K174" i="32"/>
  <c r="E174" i="32"/>
  <c r="AB172" i="32"/>
  <c r="V172" i="32"/>
  <c r="P172" i="32"/>
  <c r="J172" i="32"/>
  <c r="D172" i="32"/>
  <c r="AC157" i="32"/>
  <c r="Q157" i="32"/>
  <c r="W157" i="32"/>
  <c r="K157" i="32"/>
  <c r="E157" i="32"/>
  <c r="AB155" i="32"/>
  <c r="V155" i="32"/>
  <c r="P155" i="32"/>
  <c r="J155" i="32"/>
  <c r="D155" i="32"/>
  <c r="AC146" i="32"/>
  <c r="W146" i="32"/>
  <c r="Q146" i="32"/>
  <c r="K146" i="32"/>
  <c r="E146" i="32"/>
  <c r="AB144" i="32"/>
  <c r="V144" i="32"/>
  <c r="P144" i="32"/>
  <c r="J144" i="32"/>
  <c r="D144" i="32"/>
  <c r="AC665" i="32"/>
  <c r="W665" i="32"/>
  <c r="Q665" i="32"/>
  <c r="K665" i="32"/>
  <c r="E665" i="32"/>
  <c r="AB663" i="32"/>
  <c r="V663" i="32"/>
  <c r="P663" i="32"/>
  <c r="J663" i="32"/>
  <c r="D663" i="32"/>
  <c r="AC651" i="32"/>
  <c r="W651" i="32"/>
  <c r="Q651" i="32"/>
  <c r="K651" i="32"/>
  <c r="E651" i="32"/>
  <c r="AB649" i="32"/>
  <c r="V649" i="32"/>
  <c r="P649" i="32"/>
  <c r="J649" i="32"/>
  <c r="D649" i="32"/>
  <c r="AC639" i="32"/>
  <c r="W639" i="32"/>
  <c r="Q639" i="32"/>
  <c r="K639" i="32"/>
  <c r="E639" i="32"/>
  <c r="AB637" i="32"/>
  <c r="V637" i="32"/>
  <c r="P637" i="32"/>
  <c r="J637" i="32"/>
  <c r="D637" i="32"/>
  <c r="AC152" i="32"/>
  <c r="W152" i="32"/>
  <c r="Q152" i="32"/>
  <c r="K152" i="32"/>
  <c r="E152" i="32"/>
  <c r="AB150" i="32"/>
  <c r="V150" i="32"/>
  <c r="P150" i="32"/>
  <c r="J150" i="32"/>
  <c r="D150" i="32"/>
  <c r="AC658" i="32"/>
  <c r="W658" i="32"/>
  <c r="Q658" i="32"/>
  <c r="K658" i="32"/>
  <c r="E658" i="32"/>
  <c r="V656" i="32"/>
  <c r="AB656" i="32"/>
  <c r="P656" i="32"/>
  <c r="J656" i="32"/>
  <c r="D656" i="32"/>
  <c r="AC646" i="32"/>
  <c r="W646" i="32"/>
  <c r="Q646" i="32"/>
  <c r="K646" i="32"/>
  <c r="E646" i="32"/>
  <c r="AB644" i="32"/>
  <c r="V644" i="32"/>
  <c r="P644" i="32"/>
  <c r="J644" i="32"/>
  <c r="D644" i="32"/>
  <c r="AC123" i="32"/>
  <c r="W123" i="32"/>
  <c r="Q123" i="32"/>
  <c r="K123" i="32"/>
  <c r="AB119" i="32"/>
  <c r="V119" i="32"/>
  <c r="P119" i="32"/>
  <c r="J119" i="32"/>
  <c r="AC188" i="32"/>
  <c r="W188" i="32"/>
  <c r="Q188" i="32"/>
  <c r="K188" i="32"/>
  <c r="E188" i="32"/>
  <c r="AB186" i="32"/>
  <c r="V186" i="32"/>
  <c r="P186" i="32"/>
  <c r="J186" i="32"/>
  <c r="D186" i="32"/>
  <c r="AC176" i="32"/>
  <c r="W176" i="32"/>
  <c r="Q176" i="32"/>
  <c r="K176" i="32"/>
  <c r="E176" i="32"/>
  <c r="AB174" i="32"/>
  <c r="V174" i="32"/>
  <c r="P174" i="32"/>
  <c r="J174" i="32"/>
  <c r="D174" i="32"/>
  <c r="AC695" i="32"/>
  <c r="W695" i="32"/>
  <c r="Q695" i="32"/>
  <c r="K695" i="32"/>
  <c r="E695" i="32"/>
  <c r="AB157" i="32"/>
  <c r="V157" i="32"/>
  <c r="P157" i="32"/>
  <c r="J157" i="32"/>
  <c r="D157" i="32"/>
  <c r="AC148" i="32"/>
  <c r="W148" i="32"/>
  <c r="Q148" i="32"/>
  <c r="K148" i="32"/>
  <c r="E148" i="32"/>
  <c r="AB146" i="32"/>
  <c r="V146" i="32"/>
  <c r="P146" i="32"/>
  <c r="J146" i="32"/>
  <c r="D146" i="32"/>
  <c r="AB665" i="32"/>
  <c r="V665" i="32"/>
  <c r="P665" i="32"/>
  <c r="J665" i="32"/>
  <c r="D665" i="32"/>
  <c r="AC653" i="32"/>
  <c r="W653" i="32"/>
  <c r="Q653" i="32"/>
  <c r="K653" i="32"/>
  <c r="E653" i="32"/>
  <c r="AB651" i="32"/>
  <c r="V651" i="32"/>
  <c r="P651" i="32"/>
  <c r="J651" i="32"/>
  <c r="D651" i="32"/>
  <c r="AC641" i="32"/>
  <c r="W641" i="32"/>
  <c r="Q641" i="32"/>
  <c r="K641" i="32"/>
  <c r="E641" i="32"/>
  <c r="AB639" i="32"/>
  <c r="V639" i="32"/>
  <c r="P639" i="32"/>
  <c r="J639" i="32"/>
  <c r="D639" i="32"/>
  <c r="AB179" i="32"/>
  <c r="V179" i="32"/>
  <c r="P179" i="32"/>
  <c r="J179" i="32"/>
  <c r="D179" i="32"/>
  <c r="AC116" i="32"/>
  <c r="W116" i="32"/>
  <c r="Q116" i="32"/>
  <c r="K116" i="32"/>
  <c r="AC183" i="32"/>
  <c r="W183" i="32"/>
  <c r="Q183" i="32"/>
  <c r="K183" i="32"/>
  <c r="E183" i="32"/>
  <c r="AB181" i="32"/>
  <c r="V181" i="32"/>
  <c r="P181" i="32"/>
  <c r="J181" i="32"/>
  <c r="D181" i="32"/>
  <c r="AC171" i="32"/>
  <c r="W171" i="32"/>
  <c r="Q171" i="32"/>
  <c r="K171" i="32"/>
  <c r="E171" i="32"/>
  <c r="AB169" i="32"/>
  <c r="V169" i="32"/>
  <c r="P169" i="32"/>
  <c r="J169" i="32"/>
  <c r="D169" i="32"/>
  <c r="AC154" i="32"/>
  <c r="W154" i="32"/>
  <c r="Q154" i="32"/>
  <c r="K154" i="32"/>
  <c r="E154" i="32"/>
  <c r="AB152" i="32"/>
  <c r="V152" i="32"/>
  <c r="P152" i="32"/>
  <c r="J152" i="32"/>
  <c r="D152" i="32"/>
  <c r="AC143" i="32"/>
  <c r="W143" i="32"/>
  <c r="Q143" i="32"/>
  <c r="K143" i="32"/>
  <c r="E143" i="32"/>
  <c r="AC660" i="32"/>
  <c r="W660" i="32"/>
  <c r="Q660" i="32"/>
  <c r="K660" i="32"/>
  <c r="E660" i="32"/>
  <c r="AB658" i="32"/>
  <c r="V658" i="32"/>
  <c r="P658" i="32"/>
  <c r="J658" i="32"/>
  <c r="D658" i="32"/>
  <c r="AC648" i="32"/>
  <c r="W648" i="32"/>
  <c r="Q648" i="32"/>
  <c r="K648" i="32"/>
  <c r="E648" i="32"/>
  <c r="AB646" i="32"/>
  <c r="V646" i="32"/>
  <c r="P646" i="32"/>
  <c r="J646" i="32"/>
  <c r="D646" i="32"/>
  <c r="AC636" i="32"/>
  <c r="W636" i="32"/>
  <c r="Q636" i="32"/>
  <c r="K636" i="32"/>
  <c r="E636" i="32"/>
  <c r="AC181" i="32"/>
  <c r="W181" i="32"/>
  <c r="Q181" i="32"/>
  <c r="K181" i="32"/>
  <c r="E181" i="32"/>
  <c r="AB123" i="32"/>
  <c r="V123" i="32"/>
  <c r="P123" i="32"/>
  <c r="J123" i="32"/>
  <c r="AC190" i="32"/>
  <c r="W190" i="32"/>
  <c r="Q190" i="32"/>
  <c r="K190" i="32"/>
  <c r="E190" i="32"/>
  <c r="AB188" i="32"/>
  <c r="V188" i="32"/>
  <c r="P188" i="32"/>
  <c r="J188" i="32"/>
  <c r="D188" i="32"/>
  <c r="AC178" i="32"/>
  <c r="W178" i="32"/>
  <c r="Q178" i="32"/>
  <c r="K178" i="32"/>
  <c r="E178" i="32"/>
  <c r="AB176" i="32"/>
  <c r="V176" i="32"/>
  <c r="P176" i="32"/>
  <c r="J176" i="32"/>
  <c r="D176" i="32"/>
  <c r="AB695" i="32"/>
  <c r="V695" i="32"/>
  <c r="P695" i="32"/>
  <c r="J695" i="32"/>
  <c r="D695" i="32"/>
  <c r="AB148" i="32"/>
  <c r="V148" i="32"/>
  <c r="P148" i="32"/>
  <c r="J148" i="32"/>
  <c r="D148" i="32"/>
  <c r="AC655" i="32"/>
  <c r="W655" i="32"/>
  <c r="Q655" i="32"/>
  <c r="K655" i="32"/>
  <c r="E655" i="32"/>
  <c r="AB653" i="32"/>
  <c r="V653" i="32"/>
  <c r="P653" i="32"/>
  <c r="J653" i="32"/>
  <c r="D653" i="32"/>
  <c r="AC643" i="32"/>
  <c r="W643" i="32"/>
  <c r="Q643" i="32"/>
  <c r="K643" i="32"/>
  <c r="E643" i="32"/>
  <c r="AB641" i="32"/>
  <c r="V641" i="32"/>
  <c r="P641" i="32"/>
  <c r="J641" i="32"/>
  <c r="D641" i="32"/>
  <c r="AC118" i="32"/>
  <c r="W118" i="32"/>
  <c r="Q118" i="32"/>
  <c r="K118" i="32"/>
  <c r="AB116" i="32"/>
  <c r="V116" i="32"/>
  <c r="P116" i="32"/>
  <c r="J116" i="32"/>
  <c r="AC185" i="32"/>
  <c r="W185" i="32"/>
  <c r="Q185" i="32"/>
  <c r="K185" i="32"/>
  <c r="E185" i="32"/>
  <c r="AB183" i="32"/>
  <c r="V183" i="32"/>
  <c r="P183" i="32"/>
  <c r="J183" i="32"/>
  <c r="D183" i="32"/>
  <c r="AC173" i="32"/>
  <c r="W173" i="32"/>
  <c r="Q173" i="32"/>
  <c r="K173" i="32"/>
  <c r="E173" i="32"/>
  <c r="AB171" i="32"/>
  <c r="V171" i="32"/>
  <c r="P171" i="32"/>
  <c r="J171" i="32"/>
  <c r="D171" i="32"/>
  <c r="AC156" i="32"/>
  <c r="W156" i="32"/>
  <c r="Q156" i="32"/>
  <c r="K156" i="32"/>
  <c r="E156" i="32"/>
  <c r="AB154" i="32"/>
  <c r="V154" i="32"/>
  <c r="P154" i="32"/>
  <c r="J154" i="32"/>
  <c r="D154" i="32"/>
  <c r="AC145" i="32"/>
  <c r="W145" i="32"/>
  <c r="Q145" i="32"/>
  <c r="K145" i="32"/>
  <c r="E145" i="32"/>
  <c r="AB143" i="32"/>
  <c r="V143" i="32"/>
  <c r="P143" i="32"/>
  <c r="J143" i="32"/>
  <c r="D143" i="32"/>
  <c r="AC664" i="32"/>
  <c r="W664" i="32"/>
  <c r="Q664" i="32"/>
  <c r="K664" i="32"/>
  <c r="E664" i="32"/>
  <c r="V660" i="32"/>
  <c r="AB660" i="32"/>
  <c r="P660" i="32"/>
  <c r="J660" i="32"/>
  <c r="D660" i="32"/>
  <c r="AC650" i="32"/>
  <c r="W650" i="32"/>
  <c r="Q650" i="32"/>
  <c r="K650" i="32"/>
  <c r="E650" i="32"/>
  <c r="AB648" i="32"/>
  <c r="V648" i="32"/>
  <c r="P648" i="32"/>
  <c r="J648" i="32"/>
  <c r="D648" i="32"/>
  <c r="AC638" i="32"/>
  <c r="W638" i="32"/>
  <c r="Q638" i="32"/>
  <c r="K638" i="32"/>
  <c r="E638" i="32"/>
  <c r="AB636" i="32"/>
  <c r="V636" i="32"/>
  <c r="P636" i="32"/>
  <c r="J636" i="32"/>
  <c r="D636" i="32"/>
  <c r="AC618" i="32"/>
  <c r="W618" i="32"/>
  <c r="Q618" i="32"/>
  <c r="K618" i="32"/>
  <c r="E618" i="32"/>
  <c r="AB616" i="32"/>
  <c r="V616" i="32"/>
  <c r="P616" i="32"/>
  <c r="J616" i="32"/>
  <c r="D616" i="32"/>
  <c r="W478" i="32"/>
  <c r="E478" i="32"/>
  <c r="K478" i="32"/>
  <c r="AC478" i="32"/>
  <c r="Q478" i="32"/>
  <c r="AB546" i="32"/>
  <c r="P546" i="32"/>
  <c r="V546" i="32"/>
  <c r="J546" i="32"/>
  <c r="D546" i="32"/>
  <c r="AC537" i="32"/>
  <c r="W537" i="32"/>
  <c r="Q537" i="32"/>
  <c r="E537" i="32"/>
  <c r="K537" i="32"/>
  <c r="AB606" i="32"/>
  <c r="P606" i="32"/>
  <c r="V606" i="32"/>
  <c r="J606" i="32"/>
  <c r="D606" i="32"/>
  <c r="W459" i="32"/>
  <c r="AC459" i="32"/>
  <c r="Q459" i="32"/>
  <c r="E459" i="32"/>
  <c r="K459" i="32"/>
  <c r="V457" i="32"/>
  <c r="J457" i="32"/>
  <c r="D457" i="32"/>
  <c r="AB457" i="32"/>
  <c r="P457" i="32"/>
  <c r="AC424" i="32"/>
  <c r="W424" i="32"/>
  <c r="K424" i="32"/>
  <c r="Q424" i="32"/>
  <c r="E424" i="32"/>
  <c r="AB531" i="32"/>
  <c r="V531" i="32"/>
  <c r="J531" i="32"/>
  <c r="P531" i="32"/>
  <c r="D531" i="32"/>
  <c r="W514" i="32"/>
  <c r="AC514" i="32"/>
  <c r="Q514" i="32"/>
  <c r="K514" i="32"/>
  <c r="E514" i="32"/>
  <c r="AB512" i="32"/>
  <c r="V512" i="32"/>
  <c r="J512" i="32"/>
  <c r="P512" i="32"/>
  <c r="D512" i="32"/>
  <c r="W502" i="32"/>
  <c r="Q502" i="32"/>
  <c r="AC502" i="32"/>
  <c r="K502" i="32"/>
  <c r="E502" i="32"/>
  <c r="AB500" i="32"/>
  <c r="V500" i="32"/>
  <c r="J500" i="32"/>
  <c r="D500" i="32"/>
  <c r="P500" i="32"/>
  <c r="W488" i="32"/>
  <c r="AC488" i="32"/>
  <c r="E488" i="32"/>
  <c r="K488" i="32"/>
  <c r="Q488" i="32"/>
  <c r="V476" i="32"/>
  <c r="AB476" i="32"/>
  <c r="D476" i="32"/>
  <c r="J476" i="32"/>
  <c r="P476" i="32"/>
  <c r="AC613" i="32"/>
  <c r="W613" i="32"/>
  <c r="Q613" i="32"/>
  <c r="E613" i="32"/>
  <c r="K613" i="32"/>
  <c r="W524" i="32"/>
  <c r="AC524" i="32"/>
  <c r="Q524" i="32"/>
  <c r="K524" i="32"/>
  <c r="E524" i="32"/>
  <c r="AC533" i="32"/>
  <c r="Q533" i="32"/>
  <c r="K533" i="32"/>
  <c r="E533" i="32"/>
  <c r="W533" i="32"/>
  <c r="AB542" i="32"/>
  <c r="V542" i="32"/>
  <c r="P542" i="32"/>
  <c r="D542" i="32"/>
  <c r="J542" i="32"/>
  <c r="AC454" i="32"/>
  <c r="Q454" i="32"/>
  <c r="W454" i="32"/>
  <c r="K454" i="32"/>
  <c r="E454" i="32"/>
  <c r="AB431" i="32"/>
  <c r="P431" i="32"/>
  <c r="V431" i="32"/>
  <c r="J431" i="32"/>
  <c r="D431" i="32"/>
  <c r="AC520" i="32"/>
  <c r="W520" i="32"/>
  <c r="Q520" i="32"/>
  <c r="K520" i="32"/>
  <c r="E520" i="32"/>
  <c r="AB518" i="32"/>
  <c r="V518" i="32"/>
  <c r="P518" i="32"/>
  <c r="J518" i="32"/>
  <c r="D518" i="32"/>
  <c r="AC509" i="32"/>
  <c r="Q509" i="32"/>
  <c r="K509" i="32"/>
  <c r="W509" i="32"/>
  <c r="E509" i="32"/>
  <c r="AB507" i="32"/>
  <c r="V507" i="32"/>
  <c r="P507" i="32"/>
  <c r="J507" i="32"/>
  <c r="D507" i="32"/>
  <c r="AC497" i="32"/>
  <c r="Q497" i="32"/>
  <c r="W497" i="32"/>
  <c r="K497" i="32"/>
  <c r="E497" i="32"/>
  <c r="AB495" i="32"/>
  <c r="V495" i="32"/>
  <c r="P495" i="32"/>
  <c r="J495" i="32"/>
  <c r="D495" i="32"/>
  <c r="AB618" i="32"/>
  <c r="V618" i="32"/>
  <c r="J618" i="32"/>
  <c r="D618" i="32"/>
  <c r="P618" i="32"/>
  <c r="AC480" i="32"/>
  <c r="Q480" i="32"/>
  <c r="K480" i="32"/>
  <c r="E480" i="32"/>
  <c r="W480" i="32"/>
  <c r="V478" i="32"/>
  <c r="AB478" i="32"/>
  <c r="J478" i="32"/>
  <c r="P478" i="32"/>
  <c r="D478" i="32"/>
  <c r="AC539" i="32"/>
  <c r="Q539" i="32"/>
  <c r="K539" i="32"/>
  <c r="W539" i="32"/>
  <c r="E539" i="32"/>
  <c r="AB537" i="32"/>
  <c r="V537" i="32"/>
  <c r="P537" i="32"/>
  <c r="J537" i="32"/>
  <c r="D537" i="32"/>
  <c r="AB459" i="32"/>
  <c r="V459" i="32"/>
  <c r="J459" i="32"/>
  <c r="P459" i="32"/>
  <c r="D459" i="32"/>
  <c r="AB424" i="32"/>
  <c r="P424" i="32"/>
  <c r="V424" i="32"/>
  <c r="D424" i="32"/>
  <c r="J424" i="32"/>
  <c r="AC528" i="32"/>
  <c r="W528" i="32"/>
  <c r="K528" i="32"/>
  <c r="Q528" i="32"/>
  <c r="E528" i="32"/>
  <c r="AB514" i="32"/>
  <c r="P514" i="32"/>
  <c r="D514" i="32"/>
  <c r="J514" i="32"/>
  <c r="V514" i="32"/>
  <c r="AC504" i="32"/>
  <c r="W504" i="32"/>
  <c r="K504" i="32"/>
  <c r="Q504" i="32"/>
  <c r="E504" i="32"/>
  <c r="AB502" i="32"/>
  <c r="P502" i="32"/>
  <c r="D502" i="32"/>
  <c r="J502" i="32"/>
  <c r="V502" i="32"/>
  <c r="AC490" i="32"/>
  <c r="W490" i="32"/>
  <c r="K490" i="32"/>
  <c r="Q490" i="32"/>
  <c r="E490" i="32"/>
  <c r="AB488" i="32"/>
  <c r="P488" i="32"/>
  <c r="V488" i="32"/>
  <c r="J488" i="32"/>
  <c r="D488" i="32"/>
  <c r="AC615" i="32"/>
  <c r="Q615" i="32"/>
  <c r="K615" i="32"/>
  <c r="E615" i="32"/>
  <c r="W615" i="32"/>
  <c r="AB613" i="32"/>
  <c r="V613" i="32"/>
  <c r="J613" i="32"/>
  <c r="D613" i="32"/>
  <c r="P613" i="32"/>
  <c r="AB524" i="32"/>
  <c r="P524" i="32"/>
  <c r="V524" i="32"/>
  <c r="D524" i="32"/>
  <c r="J524" i="32"/>
  <c r="AC545" i="32"/>
  <c r="Q545" i="32"/>
  <c r="W545" i="32"/>
  <c r="E545" i="32"/>
  <c r="K545" i="32"/>
  <c r="P533" i="32"/>
  <c r="AB533" i="32"/>
  <c r="D533" i="32"/>
  <c r="J533" i="32"/>
  <c r="V533" i="32"/>
  <c r="AC605" i="32"/>
  <c r="Q605" i="32"/>
  <c r="W605" i="32"/>
  <c r="K605" i="32"/>
  <c r="E605" i="32"/>
  <c r="W456" i="32"/>
  <c r="Q456" i="32"/>
  <c r="K456" i="32"/>
  <c r="E456" i="32"/>
  <c r="AC456" i="32"/>
  <c r="V454" i="32"/>
  <c r="AB454" i="32"/>
  <c r="P454" i="32"/>
  <c r="D454" i="32"/>
  <c r="J454" i="32"/>
  <c r="W530" i="32"/>
  <c r="AC530" i="32"/>
  <c r="K530" i="32"/>
  <c r="Q530" i="32"/>
  <c r="E530" i="32"/>
  <c r="AB520" i="32"/>
  <c r="V520" i="32"/>
  <c r="P520" i="32"/>
  <c r="D520" i="32"/>
  <c r="J520" i="32"/>
  <c r="AC511" i="32"/>
  <c r="W511" i="32"/>
  <c r="Q511" i="32"/>
  <c r="E511" i="32"/>
  <c r="K511" i="32"/>
  <c r="V509" i="32"/>
  <c r="AB509" i="32"/>
  <c r="P509" i="32"/>
  <c r="D509" i="32"/>
  <c r="J509" i="32"/>
  <c r="W499" i="32"/>
  <c r="Q499" i="32"/>
  <c r="AC499" i="32"/>
  <c r="E499" i="32"/>
  <c r="K499" i="32"/>
  <c r="AB497" i="32"/>
  <c r="V497" i="32"/>
  <c r="D497" i="32"/>
  <c r="P497" i="32"/>
  <c r="J497" i="32"/>
  <c r="AC487" i="32"/>
  <c r="Q487" i="32"/>
  <c r="K487" i="32"/>
  <c r="W487" i="32"/>
  <c r="E487" i="32"/>
  <c r="W450" i="32"/>
  <c r="AC450" i="32"/>
  <c r="Q450" i="32"/>
  <c r="E450" i="32"/>
  <c r="K450" i="32"/>
  <c r="V480" i="32"/>
  <c r="AB480" i="32"/>
  <c r="P480" i="32"/>
  <c r="J480" i="32"/>
  <c r="D480" i="32"/>
  <c r="AC541" i="32"/>
  <c r="W541" i="32"/>
  <c r="K541" i="32"/>
  <c r="E541" i="32"/>
  <c r="Q541" i="32"/>
  <c r="P539" i="32"/>
  <c r="V539" i="32"/>
  <c r="J539" i="32"/>
  <c r="D539" i="32"/>
  <c r="AB539" i="32"/>
  <c r="AC517" i="32"/>
  <c r="Q517" i="32"/>
  <c r="W517" i="32"/>
  <c r="K517" i="32"/>
  <c r="E517" i="32"/>
  <c r="AB528" i="32"/>
  <c r="V528" i="32"/>
  <c r="J528" i="32"/>
  <c r="P528" i="32"/>
  <c r="D528" i="32"/>
  <c r="W506" i="32"/>
  <c r="Q506" i="32"/>
  <c r="AC506" i="32"/>
  <c r="E506" i="32"/>
  <c r="K506" i="32"/>
  <c r="AB504" i="32"/>
  <c r="V504" i="32"/>
  <c r="P504" i="32"/>
  <c r="J504" i="32"/>
  <c r="D504" i="32"/>
  <c r="W492" i="32"/>
  <c r="AC492" i="32"/>
  <c r="E492" i="32"/>
  <c r="Q492" i="32"/>
  <c r="K492" i="32"/>
  <c r="AB490" i="32"/>
  <c r="V490" i="32"/>
  <c r="P490" i="32"/>
  <c r="D490" i="32"/>
  <c r="J490" i="32"/>
  <c r="AC617" i="32"/>
  <c r="W617" i="32"/>
  <c r="Q617" i="32"/>
  <c r="E617" i="32"/>
  <c r="K617" i="32"/>
  <c r="P615" i="32"/>
  <c r="J615" i="32"/>
  <c r="AB615" i="32"/>
  <c r="D615" i="32"/>
  <c r="V615" i="32"/>
  <c r="AC547" i="32"/>
  <c r="W547" i="32"/>
  <c r="Q547" i="32"/>
  <c r="E547" i="32"/>
  <c r="K547" i="32"/>
  <c r="V545" i="32"/>
  <c r="P545" i="32"/>
  <c r="J545" i="32"/>
  <c r="AB545" i="32"/>
  <c r="D545" i="32"/>
  <c r="AC607" i="32"/>
  <c r="W607" i="32"/>
  <c r="Q607" i="32"/>
  <c r="K607" i="32"/>
  <c r="E607" i="32"/>
  <c r="P605" i="32"/>
  <c r="V605" i="32"/>
  <c r="J605" i="32"/>
  <c r="AB605" i="32"/>
  <c r="D605" i="32"/>
  <c r="AC458" i="32"/>
  <c r="Q458" i="32"/>
  <c r="W458" i="32"/>
  <c r="K458" i="32"/>
  <c r="E458" i="32"/>
  <c r="AB456" i="32"/>
  <c r="V456" i="32"/>
  <c r="J456" i="32"/>
  <c r="P456" i="32"/>
  <c r="D456" i="32"/>
  <c r="AC532" i="32"/>
  <c r="W532" i="32"/>
  <c r="Q532" i="32"/>
  <c r="K532" i="32"/>
  <c r="E532" i="32"/>
  <c r="AB530" i="32"/>
  <c r="P530" i="32"/>
  <c r="V530" i="32"/>
  <c r="D530" i="32"/>
  <c r="J530" i="32"/>
  <c r="AC513" i="32"/>
  <c r="Q513" i="32"/>
  <c r="W513" i="32"/>
  <c r="K513" i="32"/>
  <c r="E513" i="32"/>
  <c r="AB511" i="32"/>
  <c r="V511" i="32"/>
  <c r="P511" i="32"/>
  <c r="J511" i="32"/>
  <c r="D511" i="32"/>
  <c r="AC501" i="32"/>
  <c r="Q501" i="32"/>
  <c r="W501" i="32"/>
  <c r="K501" i="32"/>
  <c r="E501" i="32"/>
  <c r="AB499" i="32"/>
  <c r="J499" i="32"/>
  <c r="P499" i="32"/>
  <c r="V499" i="32"/>
  <c r="D499" i="32"/>
  <c r="AC470" i="32"/>
  <c r="Q470" i="32"/>
  <c r="K470" i="32"/>
  <c r="W470" i="32"/>
  <c r="E470" i="32"/>
  <c r="V487" i="32"/>
  <c r="AB487" i="32"/>
  <c r="P487" i="32"/>
  <c r="D487" i="32"/>
  <c r="J487" i="32"/>
  <c r="W612" i="32"/>
  <c r="AC612" i="32"/>
  <c r="Q612" i="32"/>
  <c r="K612" i="32"/>
  <c r="E612" i="32"/>
  <c r="AC609" i="32"/>
  <c r="Q609" i="32"/>
  <c r="E609" i="32"/>
  <c r="W609" i="32"/>
  <c r="K609" i="32"/>
  <c r="P450" i="32"/>
  <c r="AB450" i="32"/>
  <c r="J450" i="32"/>
  <c r="V450" i="32"/>
  <c r="D450" i="32"/>
  <c r="AC523" i="32"/>
  <c r="Q523" i="32"/>
  <c r="W523" i="32"/>
  <c r="K523" i="32"/>
  <c r="E523" i="32"/>
  <c r="AB541" i="32"/>
  <c r="P541" i="32"/>
  <c r="V541" i="32"/>
  <c r="J541" i="32"/>
  <c r="D541" i="32"/>
  <c r="AC432" i="32"/>
  <c r="Q432" i="32"/>
  <c r="W432" i="32"/>
  <c r="K432" i="32"/>
  <c r="E432" i="32"/>
  <c r="AC519" i="32"/>
  <c r="W519" i="32"/>
  <c r="K519" i="32"/>
  <c r="Q519" i="32"/>
  <c r="E519" i="32"/>
  <c r="P517" i="32"/>
  <c r="V517" i="32"/>
  <c r="AB517" i="32"/>
  <c r="D517" i="32"/>
  <c r="J517" i="32"/>
  <c r="AC508" i="32"/>
  <c r="W508" i="32"/>
  <c r="K508" i="32"/>
  <c r="Q508" i="32"/>
  <c r="E508" i="32"/>
  <c r="AB506" i="32"/>
  <c r="V506" i="32"/>
  <c r="P506" i="32"/>
  <c r="J506" i="32"/>
  <c r="D506" i="32"/>
  <c r="AC496" i="32"/>
  <c r="W496" i="32"/>
  <c r="Q496" i="32"/>
  <c r="K496" i="32"/>
  <c r="E496" i="32"/>
  <c r="AB492" i="32"/>
  <c r="V492" i="32"/>
  <c r="P492" i="32"/>
  <c r="J492" i="32"/>
  <c r="D492" i="32"/>
  <c r="AB617" i="32"/>
  <c r="V617" i="32"/>
  <c r="P617" i="32"/>
  <c r="D617" i="32"/>
  <c r="J617" i="32"/>
  <c r="AC479" i="32"/>
  <c r="W479" i="32"/>
  <c r="K479" i="32"/>
  <c r="Q479" i="32"/>
  <c r="E479" i="32"/>
  <c r="AB547" i="32"/>
  <c r="V547" i="32"/>
  <c r="J547" i="32"/>
  <c r="P547" i="32"/>
  <c r="D547" i="32"/>
  <c r="AC538" i="32"/>
  <c r="W538" i="32"/>
  <c r="Q538" i="32"/>
  <c r="K538" i="32"/>
  <c r="E538" i="32"/>
  <c r="AB607" i="32"/>
  <c r="J607" i="32"/>
  <c r="V607" i="32"/>
  <c r="P607" i="32"/>
  <c r="D607" i="32"/>
  <c r="W477" i="32"/>
  <c r="AC477" i="32"/>
  <c r="Q477" i="32"/>
  <c r="E477" i="32"/>
  <c r="K477" i="32"/>
  <c r="P458" i="32"/>
  <c r="V458" i="32"/>
  <c r="AB458" i="32"/>
  <c r="J458" i="32"/>
  <c r="D458" i="32"/>
  <c r="AB532" i="32"/>
  <c r="V532" i="32"/>
  <c r="P532" i="32"/>
  <c r="J532" i="32"/>
  <c r="D532" i="32"/>
  <c r="AC515" i="32"/>
  <c r="W515" i="32"/>
  <c r="Q515" i="32"/>
  <c r="E515" i="32"/>
  <c r="K515" i="32"/>
  <c r="V513" i="32"/>
  <c r="AB513" i="32"/>
  <c r="P513" i="32"/>
  <c r="D513" i="32"/>
  <c r="J513" i="32"/>
  <c r="W503" i="32"/>
  <c r="AC503" i="32"/>
  <c r="E503" i="32"/>
  <c r="K503" i="32"/>
  <c r="Q503" i="32"/>
  <c r="V501" i="32"/>
  <c r="P501" i="32"/>
  <c r="AB501" i="32"/>
  <c r="D501" i="32"/>
  <c r="J501" i="32"/>
  <c r="W489" i="32"/>
  <c r="Q489" i="32"/>
  <c r="AC489" i="32"/>
  <c r="K489" i="32"/>
  <c r="E489" i="32"/>
  <c r="V470" i="32"/>
  <c r="AB470" i="32"/>
  <c r="P470" i="32"/>
  <c r="J470" i="32"/>
  <c r="D470" i="32"/>
  <c r="AC614" i="32"/>
  <c r="W614" i="32"/>
  <c r="Q614" i="32"/>
  <c r="K614" i="32"/>
  <c r="E614" i="32"/>
  <c r="AB612" i="32"/>
  <c r="P612" i="32"/>
  <c r="V612" i="32"/>
  <c r="J612" i="32"/>
  <c r="D612" i="32"/>
  <c r="AC525" i="32"/>
  <c r="W525" i="32"/>
  <c r="Q525" i="32"/>
  <c r="K525" i="32"/>
  <c r="E525" i="32"/>
  <c r="V609" i="32"/>
  <c r="P609" i="32"/>
  <c r="J609" i="32"/>
  <c r="AB609" i="32"/>
  <c r="D609" i="32"/>
  <c r="W534" i="32"/>
  <c r="K534" i="32"/>
  <c r="Q534" i="32"/>
  <c r="E534" i="32"/>
  <c r="AC534" i="32"/>
  <c r="V523" i="32"/>
  <c r="P523" i="32"/>
  <c r="D523" i="32"/>
  <c r="AB523" i="32"/>
  <c r="J523" i="32"/>
  <c r="AC604" i="32"/>
  <c r="W604" i="32"/>
  <c r="K604" i="32"/>
  <c r="E604" i="32"/>
  <c r="Q604" i="32"/>
  <c r="W455" i="32"/>
  <c r="AC455" i="32"/>
  <c r="Q455" i="32"/>
  <c r="K455" i="32"/>
  <c r="E455" i="32"/>
  <c r="AB432" i="32"/>
  <c r="P432" i="32"/>
  <c r="V432" i="32"/>
  <c r="J432" i="32"/>
  <c r="D432" i="32"/>
  <c r="AC529" i="32"/>
  <c r="Q529" i="32"/>
  <c r="K529" i="32"/>
  <c r="W529" i="32"/>
  <c r="E529" i="32"/>
  <c r="AB519" i="32"/>
  <c r="V519" i="32"/>
  <c r="J519" i="32"/>
  <c r="P519" i="32"/>
  <c r="D519" i="32"/>
  <c r="W510" i="32"/>
  <c r="K510" i="32"/>
  <c r="AC510" i="32"/>
  <c r="Q510" i="32"/>
  <c r="E510" i="32"/>
  <c r="AB508" i="32"/>
  <c r="V508" i="32"/>
  <c r="P508" i="32"/>
  <c r="J508" i="32"/>
  <c r="D508" i="32"/>
  <c r="W498" i="32"/>
  <c r="Q498" i="32"/>
  <c r="AC498" i="32"/>
  <c r="K498" i="32"/>
  <c r="E498" i="32"/>
  <c r="AB496" i="32"/>
  <c r="V496" i="32"/>
  <c r="P496" i="32"/>
  <c r="J496" i="32"/>
  <c r="D496" i="32"/>
  <c r="AC486" i="32"/>
  <c r="Q486" i="32"/>
  <c r="K486" i="32"/>
  <c r="E486" i="32"/>
  <c r="W486" i="32"/>
  <c r="AB479" i="32"/>
  <c r="V479" i="32"/>
  <c r="D479" i="32"/>
  <c r="J479" i="32"/>
  <c r="P479" i="32"/>
  <c r="W540" i="32"/>
  <c r="Q540" i="32"/>
  <c r="AC540" i="32"/>
  <c r="K540" i="32"/>
  <c r="E540" i="32"/>
  <c r="AB538" i="32"/>
  <c r="V538" i="32"/>
  <c r="D538" i="32"/>
  <c r="J538" i="32"/>
  <c r="P538" i="32"/>
  <c r="AB477" i="32"/>
  <c r="V477" i="32"/>
  <c r="P477" i="32"/>
  <c r="J477" i="32"/>
  <c r="D477" i="32"/>
  <c r="AC427" i="32"/>
  <c r="Q427" i="32"/>
  <c r="K427" i="32"/>
  <c r="E427" i="32"/>
  <c r="W427" i="32"/>
  <c r="AC516" i="32"/>
  <c r="W516" i="32"/>
  <c r="Q516" i="32"/>
  <c r="K516" i="32"/>
  <c r="E516" i="32"/>
  <c r="AB515" i="32"/>
  <c r="V515" i="32"/>
  <c r="J515" i="32"/>
  <c r="P515" i="32"/>
  <c r="D515" i="32"/>
  <c r="AC505" i="32"/>
  <c r="Q505" i="32"/>
  <c r="K505" i="32"/>
  <c r="W505" i="32"/>
  <c r="E505" i="32"/>
  <c r="AB503" i="32"/>
  <c r="V503" i="32"/>
  <c r="P503" i="32"/>
  <c r="J503" i="32"/>
  <c r="D503" i="32"/>
  <c r="AC491" i="32"/>
  <c r="Q491" i="32"/>
  <c r="K491" i="32"/>
  <c r="E491" i="32"/>
  <c r="W491" i="32"/>
  <c r="AB489" i="32"/>
  <c r="V489" i="32"/>
  <c r="J489" i="32"/>
  <c r="P489" i="32"/>
  <c r="D489" i="32"/>
  <c r="W616" i="32"/>
  <c r="Q616" i="32"/>
  <c r="K616" i="32"/>
  <c r="E616" i="32"/>
  <c r="AC616" i="32"/>
  <c r="AB614" i="32"/>
  <c r="V614" i="32"/>
  <c r="J614" i="32"/>
  <c r="P614" i="32"/>
  <c r="D614" i="32"/>
  <c r="AB525" i="32"/>
  <c r="P525" i="32"/>
  <c r="J525" i="32"/>
  <c r="D525" i="32"/>
  <c r="V525" i="32"/>
  <c r="W546" i="32"/>
  <c r="AC546" i="32"/>
  <c r="Q546" i="32"/>
  <c r="K546" i="32"/>
  <c r="E546" i="32"/>
  <c r="AB534" i="32"/>
  <c r="V534" i="32"/>
  <c r="P534" i="32"/>
  <c r="J534" i="32"/>
  <c r="D534" i="32"/>
  <c r="W606" i="32"/>
  <c r="K606" i="32"/>
  <c r="Q606" i="32"/>
  <c r="AC606" i="32"/>
  <c r="E606" i="32"/>
  <c r="AB604" i="32"/>
  <c r="V604" i="32"/>
  <c r="P604" i="32"/>
  <c r="J604" i="32"/>
  <c r="D604" i="32"/>
  <c r="AC457" i="32"/>
  <c r="W457" i="32"/>
  <c r="K457" i="32"/>
  <c r="E457" i="32"/>
  <c r="Q457" i="32"/>
  <c r="AB455" i="32"/>
  <c r="V455" i="32"/>
  <c r="J455" i="32"/>
  <c r="D455" i="32"/>
  <c r="P455" i="32"/>
  <c r="AC531" i="32"/>
  <c r="W531" i="32"/>
  <c r="Q531" i="32"/>
  <c r="E531" i="32"/>
  <c r="K531" i="32"/>
  <c r="V529" i="32"/>
  <c r="P529" i="32"/>
  <c r="AB529" i="32"/>
  <c r="J529" i="32"/>
  <c r="D529" i="32"/>
  <c r="AC512" i="32"/>
  <c r="Q512" i="32"/>
  <c r="K512" i="32"/>
  <c r="W512" i="32"/>
  <c r="E512" i="32"/>
  <c r="AB510" i="32"/>
  <c r="P510" i="32"/>
  <c r="D510" i="32"/>
  <c r="V510" i="32"/>
  <c r="J510" i="32"/>
  <c r="AC500" i="32"/>
  <c r="W500" i="32"/>
  <c r="K500" i="32"/>
  <c r="E500" i="32"/>
  <c r="Q500" i="32"/>
  <c r="AB498" i="32"/>
  <c r="P498" i="32"/>
  <c r="V498" i="32"/>
  <c r="D498" i="32"/>
  <c r="J498" i="32"/>
  <c r="AC476" i="32"/>
  <c r="Q476" i="32"/>
  <c r="K476" i="32"/>
  <c r="E476" i="32"/>
  <c r="W476" i="32"/>
  <c r="AB486" i="32"/>
  <c r="V486" i="32"/>
  <c r="J486" i="32"/>
  <c r="D486" i="32"/>
  <c r="P486" i="32"/>
  <c r="AC542" i="32"/>
  <c r="K542" i="32"/>
  <c r="W542" i="32"/>
  <c r="Q542" i="32"/>
  <c r="E542" i="32"/>
  <c r="AB540" i="32"/>
  <c r="P540" i="32"/>
  <c r="V540" i="32"/>
  <c r="D540" i="32"/>
  <c r="J540" i="32"/>
  <c r="W431" i="32"/>
  <c r="AC431" i="32"/>
  <c r="Q431" i="32"/>
  <c r="K431" i="32"/>
  <c r="E431" i="32"/>
  <c r="V427" i="32"/>
  <c r="AB427" i="32"/>
  <c r="D427" i="32"/>
  <c r="P427" i="32"/>
  <c r="J427" i="32"/>
  <c r="W518" i="32"/>
  <c r="AC518" i="32"/>
  <c r="Q518" i="32"/>
  <c r="E518" i="32"/>
  <c r="K518" i="32"/>
  <c r="AB516" i="32"/>
  <c r="V516" i="32"/>
  <c r="P516" i="32"/>
  <c r="J516" i="32"/>
  <c r="D516" i="32"/>
  <c r="W507" i="32"/>
  <c r="AC507" i="32"/>
  <c r="E507" i="32"/>
  <c r="Q507" i="32"/>
  <c r="K507" i="32"/>
  <c r="AB505" i="32"/>
  <c r="V505" i="32"/>
  <c r="D505" i="32"/>
  <c r="J505" i="32"/>
  <c r="P505" i="32"/>
  <c r="W495" i="32"/>
  <c r="E495" i="32"/>
  <c r="K495" i="32"/>
  <c r="AC495" i="32"/>
  <c r="Q495" i="32"/>
  <c r="V491" i="32"/>
  <c r="P491" i="32"/>
  <c r="AB491" i="32"/>
  <c r="J491" i="32"/>
  <c r="D491" i="32"/>
  <c r="P98" i="32"/>
  <c r="J98" i="32"/>
  <c r="V98" i="32"/>
  <c r="AB98" i="32"/>
  <c r="D98" i="32"/>
  <c r="AC88" i="32"/>
  <c r="W88" i="32"/>
  <c r="Q88" i="32"/>
  <c r="K88" i="32"/>
  <c r="E88" i="32"/>
  <c r="V86" i="32"/>
  <c r="AB86" i="32"/>
  <c r="P86" i="32"/>
  <c r="D86" i="32"/>
  <c r="J86" i="32"/>
  <c r="AC65" i="32"/>
  <c r="W65" i="32"/>
  <c r="Q65" i="32"/>
  <c r="K65" i="32"/>
  <c r="E65" i="32"/>
  <c r="V63" i="32"/>
  <c r="D63" i="32"/>
  <c r="AB63" i="32"/>
  <c r="P63" i="32"/>
  <c r="J63" i="32"/>
  <c r="D51" i="32"/>
  <c r="V51" i="32"/>
  <c r="AB51" i="32"/>
  <c r="P51" i="32"/>
  <c r="J51" i="32"/>
  <c r="AC41" i="32"/>
  <c r="W41" i="32"/>
  <c r="Q41" i="32"/>
  <c r="K41" i="32"/>
  <c r="E41" i="32"/>
  <c r="D39" i="32"/>
  <c r="P39" i="32"/>
  <c r="J39" i="32"/>
  <c r="AB39" i="32"/>
  <c r="V39" i="32"/>
  <c r="AC29" i="32"/>
  <c r="W29" i="32"/>
  <c r="Q29" i="32"/>
  <c r="K29" i="32"/>
  <c r="E29" i="32"/>
  <c r="AB27" i="32"/>
  <c r="D27" i="32"/>
  <c r="P27" i="32"/>
  <c r="J27" i="32"/>
  <c r="V27" i="32"/>
  <c r="AC17" i="32"/>
  <c r="W17" i="32"/>
  <c r="Q17" i="32"/>
  <c r="K17" i="32"/>
  <c r="E17" i="32"/>
  <c r="V15" i="32"/>
  <c r="AB15" i="32"/>
  <c r="P15" i="32"/>
  <c r="J15" i="32"/>
  <c r="D15" i="32"/>
  <c r="AC105" i="32"/>
  <c r="W105" i="32"/>
  <c r="Q105" i="32"/>
  <c r="K105" i="32"/>
  <c r="E105" i="32"/>
  <c r="J110" i="32"/>
  <c r="P110" i="32"/>
  <c r="V110" i="32"/>
  <c r="D110" i="32"/>
  <c r="AB110" i="32"/>
  <c r="AC100" i="32"/>
  <c r="W100" i="32"/>
  <c r="Q100" i="32"/>
  <c r="K100" i="32"/>
  <c r="E100" i="32"/>
  <c r="AB74" i="32"/>
  <c r="V74" i="32"/>
  <c r="P74" i="32"/>
  <c r="J74" i="32"/>
  <c r="D74" i="32"/>
  <c r="AC107" i="32"/>
  <c r="W107" i="32"/>
  <c r="Q107" i="32"/>
  <c r="K107" i="32"/>
  <c r="E107" i="32"/>
  <c r="V105" i="32"/>
  <c r="AB105" i="32"/>
  <c r="D105" i="32"/>
  <c r="J105" i="32"/>
  <c r="P105" i="32"/>
  <c r="AC95" i="32"/>
  <c r="W95" i="32"/>
  <c r="Q95" i="32"/>
  <c r="K95" i="32"/>
  <c r="E95" i="32"/>
  <c r="J93" i="32"/>
  <c r="D93" i="32"/>
  <c r="V93" i="32"/>
  <c r="AB93" i="32"/>
  <c r="P93" i="32"/>
  <c r="AC83" i="32"/>
  <c r="W83" i="32"/>
  <c r="Q83" i="32"/>
  <c r="K83" i="32"/>
  <c r="E83" i="32"/>
  <c r="D81" i="32"/>
  <c r="J81" i="32"/>
  <c r="P81" i="32"/>
  <c r="V81" i="32"/>
  <c r="AB81" i="32"/>
  <c r="AB70" i="32"/>
  <c r="V70" i="32"/>
  <c r="J70" i="32"/>
  <c r="D70" i="32"/>
  <c r="P70" i="32"/>
  <c r="Q60" i="32"/>
  <c r="W60" i="32"/>
  <c r="K60" i="32"/>
  <c r="AC60" i="32"/>
  <c r="E60" i="32"/>
  <c r="AB58" i="32"/>
  <c r="V58" i="32"/>
  <c r="J58" i="32"/>
  <c r="P58" i="32"/>
  <c r="D58" i="32"/>
  <c r="Q48" i="32"/>
  <c r="K48" i="32"/>
  <c r="AC48" i="32"/>
  <c r="E48" i="32"/>
  <c r="W48" i="32"/>
  <c r="AB46" i="32"/>
  <c r="V46" i="32"/>
  <c r="J46" i="32"/>
  <c r="P46" i="32"/>
  <c r="D46" i="32"/>
  <c r="AC36" i="32"/>
  <c r="Q36" i="32"/>
  <c r="K36" i="32"/>
  <c r="W36" i="32"/>
  <c r="E36" i="32"/>
  <c r="AB34" i="32"/>
  <c r="V34" i="32"/>
  <c r="J34" i="32"/>
  <c r="P34" i="32"/>
  <c r="D34" i="32"/>
  <c r="Q24" i="32"/>
  <c r="W24" i="32"/>
  <c r="AC24" i="32"/>
  <c r="K24" i="32"/>
  <c r="E24" i="32"/>
  <c r="AB22" i="32"/>
  <c r="V22" i="32"/>
  <c r="J22" i="32"/>
  <c r="P22" i="32"/>
  <c r="D22" i="32"/>
  <c r="Q12" i="32"/>
  <c r="W12" i="32"/>
  <c r="K12" i="32"/>
  <c r="AC12" i="32"/>
  <c r="E12" i="32"/>
  <c r="AH10" i="32"/>
  <c r="W78" i="32"/>
  <c r="Q78" i="32"/>
  <c r="E78" i="32"/>
  <c r="AC78" i="32"/>
  <c r="K78" i="32"/>
  <c r="P41" i="32"/>
  <c r="J41" i="32"/>
  <c r="V41" i="32"/>
  <c r="AB41" i="32"/>
  <c r="D41" i="32"/>
  <c r="P29" i="32"/>
  <c r="J29" i="32"/>
  <c r="V29" i="32"/>
  <c r="AB29" i="32"/>
  <c r="D29" i="32"/>
  <c r="AB17" i="32"/>
  <c r="P17" i="32"/>
  <c r="J17" i="32"/>
  <c r="D17" i="32"/>
  <c r="V17" i="32"/>
  <c r="AC109" i="32"/>
  <c r="W109" i="32"/>
  <c r="Q109" i="32"/>
  <c r="K109" i="32"/>
  <c r="E109" i="32"/>
  <c r="P107" i="32"/>
  <c r="AB107" i="32"/>
  <c r="D107" i="32"/>
  <c r="J107" i="32"/>
  <c r="V107" i="32"/>
  <c r="AC97" i="32"/>
  <c r="W97" i="32"/>
  <c r="Q97" i="32"/>
  <c r="K97" i="32"/>
  <c r="E97" i="32"/>
  <c r="AB95" i="32"/>
  <c r="P95" i="32"/>
  <c r="J95" i="32"/>
  <c r="V95" i="32"/>
  <c r="D95" i="32"/>
  <c r="AC85" i="32"/>
  <c r="W85" i="32"/>
  <c r="Q85" i="32"/>
  <c r="K85" i="32"/>
  <c r="E85" i="32"/>
  <c r="J83" i="32"/>
  <c r="P83" i="32"/>
  <c r="V83" i="32"/>
  <c r="AB83" i="32"/>
  <c r="D83" i="32"/>
  <c r="AC62" i="32"/>
  <c r="W62" i="32"/>
  <c r="Q62" i="32"/>
  <c r="E62" i="32"/>
  <c r="K62" i="32"/>
  <c r="D60" i="32"/>
  <c r="P60" i="32"/>
  <c r="V60" i="32"/>
  <c r="J60" i="32"/>
  <c r="AB60" i="32"/>
  <c r="AC50" i="32"/>
  <c r="W50" i="32"/>
  <c r="Q50" i="32"/>
  <c r="E50" i="32"/>
  <c r="K50" i="32"/>
  <c r="D48" i="32"/>
  <c r="P48" i="32"/>
  <c r="V48" i="32"/>
  <c r="AB48" i="32"/>
  <c r="J48" i="32"/>
  <c r="AC38" i="32"/>
  <c r="W38" i="32"/>
  <c r="Q38" i="32"/>
  <c r="E38" i="32"/>
  <c r="K38" i="32"/>
  <c r="V36" i="32"/>
  <c r="D36" i="32"/>
  <c r="AB36" i="32"/>
  <c r="P36" i="32"/>
  <c r="J36" i="32"/>
  <c r="AC26" i="32"/>
  <c r="W26" i="32"/>
  <c r="Q26" i="32"/>
  <c r="E26" i="32"/>
  <c r="K26" i="32"/>
  <c r="D24" i="32"/>
  <c r="P24" i="32"/>
  <c r="V24" i="32"/>
  <c r="AB24" i="32"/>
  <c r="J24" i="32"/>
  <c r="AC14" i="32"/>
  <c r="W14" i="32"/>
  <c r="Q14" i="32"/>
  <c r="K14" i="32"/>
  <c r="E14" i="32"/>
  <c r="D12" i="32"/>
  <c r="P12" i="32"/>
  <c r="V12" i="32"/>
  <c r="AB12" i="32"/>
  <c r="J12" i="32"/>
  <c r="AC57" i="32"/>
  <c r="W57" i="32"/>
  <c r="Q57" i="32"/>
  <c r="K57" i="32"/>
  <c r="E57" i="32"/>
  <c r="AB100" i="32"/>
  <c r="V100" i="32"/>
  <c r="D100" i="32"/>
  <c r="P100" i="32"/>
  <c r="J100" i="32"/>
  <c r="AC67" i="32"/>
  <c r="W67" i="32"/>
  <c r="Q67" i="32"/>
  <c r="E67" i="32"/>
  <c r="K67" i="32"/>
  <c r="AC19" i="32"/>
  <c r="W19" i="32"/>
  <c r="Q19" i="32"/>
  <c r="E19" i="32"/>
  <c r="K19" i="32"/>
  <c r="AC104" i="32"/>
  <c r="W104" i="32"/>
  <c r="Q104" i="32"/>
  <c r="K104" i="32"/>
  <c r="E104" i="32"/>
  <c r="P90" i="32"/>
  <c r="V90" i="32"/>
  <c r="AB90" i="32"/>
  <c r="J90" i="32"/>
  <c r="D90" i="32"/>
  <c r="AB78" i="32"/>
  <c r="J78" i="32"/>
  <c r="V78" i="32"/>
  <c r="P78" i="32"/>
  <c r="D78" i="32"/>
  <c r="AC69" i="32"/>
  <c r="W69" i="32"/>
  <c r="Q69" i="32"/>
  <c r="K69" i="32"/>
  <c r="E69" i="32"/>
  <c r="V55" i="32"/>
  <c r="AB55" i="32"/>
  <c r="D55" i="32"/>
  <c r="J55" i="32"/>
  <c r="P55" i="32"/>
  <c r="V43" i="32"/>
  <c r="D43" i="32"/>
  <c r="AB43" i="32"/>
  <c r="J43" i="32"/>
  <c r="P43" i="32"/>
  <c r="D31" i="32"/>
  <c r="V31" i="32"/>
  <c r="J31" i="32"/>
  <c r="P31" i="32"/>
  <c r="AB31" i="32"/>
  <c r="AB88" i="32"/>
  <c r="V88" i="32"/>
  <c r="J88" i="32"/>
  <c r="P88" i="32"/>
  <c r="D88" i="32"/>
  <c r="AC55" i="32"/>
  <c r="W55" i="32"/>
  <c r="Q55" i="32"/>
  <c r="E55" i="32"/>
  <c r="K55" i="32"/>
  <c r="AC73" i="32"/>
  <c r="W73" i="32"/>
  <c r="Q73" i="32"/>
  <c r="K73" i="32"/>
  <c r="E73" i="32"/>
  <c r="V102" i="32"/>
  <c r="P102" i="32"/>
  <c r="AB102" i="32"/>
  <c r="D102" i="32"/>
  <c r="J102" i="32"/>
  <c r="AC92" i="32"/>
  <c r="W92" i="32"/>
  <c r="Q92" i="32"/>
  <c r="K92" i="32"/>
  <c r="E92" i="32"/>
  <c r="AC80" i="32"/>
  <c r="W80" i="32"/>
  <c r="Q80" i="32"/>
  <c r="K80" i="32"/>
  <c r="E80" i="32"/>
  <c r="P67" i="32"/>
  <c r="D67" i="32"/>
  <c r="V67" i="32"/>
  <c r="J67" i="32"/>
  <c r="AB67" i="32"/>
  <c r="AC45" i="32"/>
  <c r="W45" i="32"/>
  <c r="K45" i="32"/>
  <c r="Q45" i="32"/>
  <c r="E45" i="32"/>
  <c r="AC33" i="32"/>
  <c r="W33" i="32"/>
  <c r="K33" i="32"/>
  <c r="Q33" i="32"/>
  <c r="E33" i="32"/>
  <c r="V19" i="32"/>
  <c r="J19" i="32"/>
  <c r="AB19" i="32"/>
  <c r="P19" i="32"/>
  <c r="D19" i="32"/>
  <c r="AC75" i="32"/>
  <c r="W75" i="32"/>
  <c r="Q75" i="32"/>
  <c r="K75" i="32"/>
  <c r="E75" i="32"/>
  <c r="V73" i="32"/>
  <c r="AB73" i="32"/>
  <c r="P73" i="32"/>
  <c r="D73" i="32"/>
  <c r="J73" i="32"/>
  <c r="AC106" i="32"/>
  <c r="Q106" i="32"/>
  <c r="W106" i="32"/>
  <c r="E106" i="32"/>
  <c r="K106" i="32"/>
  <c r="AB104" i="32"/>
  <c r="V104" i="32"/>
  <c r="P104" i="32"/>
  <c r="J104" i="32"/>
  <c r="D104" i="32"/>
  <c r="W94" i="32"/>
  <c r="AC94" i="32"/>
  <c r="E94" i="32"/>
  <c r="K94" i="32"/>
  <c r="Q94" i="32"/>
  <c r="AB92" i="32"/>
  <c r="V92" i="32"/>
  <c r="J92" i="32"/>
  <c r="D92" i="32"/>
  <c r="P92" i="32"/>
  <c r="K82" i="32"/>
  <c r="Q82" i="32"/>
  <c r="W82" i="32"/>
  <c r="AC82" i="32"/>
  <c r="E82" i="32"/>
  <c r="AB80" i="32"/>
  <c r="V80" i="32"/>
  <c r="D80" i="32"/>
  <c r="J80" i="32"/>
  <c r="P80" i="32"/>
  <c r="AC71" i="32"/>
  <c r="W71" i="32"/>
  <c r="Q71" i="32"/>
  <c r="K71" i="32"/>
  <c r="E71" i="32"/>
  <c r="J69" i="32"/>
  <c r="V69" i="32"/>
  <c r="AB69" i="32"/>
  <c r="D69" i="32"/>
  <c r="P69" i="32"/>
  <c r="AC59" i="32"/>
  <c r="W59" i="32"/>
  <c r="Q59" i="32"/>
  <c r="E59" i="32"/>
  <c r="K59" i="32"/>
  <c r="J57" i="32"/>
  <c r="P57" i="32"/>
  <c r="D57" i="32"/>
  <c r="AB57" i="32"/>
  <c r="V57" i="32"/>
  <c r="AC47" i="32"/>
  <c r="W47" i="32"/>
  <c r="Q47" i="32"/>
  <c r="E47" i="32"/>
  <c r="K47" i="32"/>
  <c r="AB45" i="32"/>
  <c r="J45" i="32"/>
  <c r="P45" i="32"/>
  <c r="D45" i="32"/>
  <c r="V45" i="32"/>
  <c r="AC35" i="32"/>
  <c r="W35" i="32"/>
  <c r="Q35" i="32"/>
  <c r="E35" i="32"/>
  <c r="K35" i="32"/>
  <c r="V33" i="32"/>
  <c r="J33" i="32"/>
  <c r="AB33" i="32"/>
  <c r="P33" i="32"/>
  <c r="D33" i="32"/>
  <c r="AC23" i="32"/>
  <c r="W23" i="32"/>
  <c r="Q23" i="32"/>
  <c r="E23" i="32"/>
  <c r="K23" i="32"/>
  <c r="J21" i="32"/>
  <c r="V21" i="32"/>
  <c r="AB21" i="32"/>
  <c r="P21" i="32"/>
  <c r="D21" i="32"/>
  <c r="Q90" i="32"/>
  <c r="W90" i="32"/>
  <c r="E90" i="32"/>
  <c r="AC90" i="32"/>
  <c r="K90" i="32"/>
  <c r="AB65" i="32"/>
  <c r="J65" i="32"/>
  <c r="P65" i="32"/>
  <c r="D65" i="32"/>
  <c r="V65" i="32"/>
  <c r="AC43" i="32"/>
  <c r="W43" i="32"/>
  <c r="Q43" i="32"/>
  <c r="E43" i="32"/>
  <c r="K43" i="32"/>
  <c r="AC31" i="32"/>
  <c r="W31" i="32"/>
  <c r="Q31" i="32"/>
  <c r="E31" i="32"/>
  <c r="K31" i="32"/>
  <c r="AC21" i="32"/>
  <c r="W21" i="32"/>
  <c r="K21" i="32"/>
  <c r="E21" i="32"/>
  <c r="Q21" i="32"/>
  <c r="J109" i="32"/>
  <c r="D109" i="32"/>
  <c r="P109" i="32"/>
  <c r="V109" i="32"/>
  <c r="AB109" i="32"/>
  <c r="AC99" i="32"/>
  <c r="W99" i="32"/>
  <c r="Q99" i="32"/>
  <c r="K99" i="32"/>
  <c r="E99" i="32"/>
  <c r="AB97" i="32"/>
  <c r="P97" i="32"/>
  <c r="D97" i="32"/>
  <c r="J97" i="32"/>
  <c r="V97" i="32"/>
  <c r="AC87" i="32"/>
  <c r="W87" i="32"/>
  <c r="Q87" i="32"/>
  <c r="K87" i="32"/>
  <c r="E87" i="32"/>
  <c r="V85" i="32"/>
  <c r="D85" i="32"/>
  <c r="AB85" i="32"/>
  <c r="J85" i="32"/>
  <c r="P85" i="32"/>
  <c r="W64" i="32"/>
  <c r="AC64" i="32"/>
  <c r="K64" i="32"/>
  <c r="Q64" i="32"/>
  <c r="E64" i="32"/>
  <c r="AB62" i="32"/>
  <c r="V62" i="32"/>
  <c r="J62" i="32"/>
  <c r="P62" i="32"/>
  <c r="D62" i="32"/>
  <c r="AB50" i="32"/>
  <c r="V50" i="32"/>
  <c r="J50" i="32"/>
  <c r="D50" i="32"/>
  <c r="P50" i="32"/>
  <c r="Q40" i="32"/>
  <c r="K40" i="32"/>
  <c r="W40" i="32"/>
  <c r="E40" i="32"/>
  <c r="AC40" i="32"/>
  <c r="AB38" i="32"/>
  <c r="V38" i="32"/>
  <c r="J38" i="32"/>
  <c r="P38" i="32"/>
  <c r="D38" i="32"/>
  <c r="Q28" i="32"/>
  <c r="K28" i="32"/>
  <c r="W28" i="32"/>
  <c r="AC28" i="32"/>
  <c r="E28" i="32"/>
  <c r="AB26" i="32"/>
  <c r="V26" i="32"/>
  <c r="J26" i="32"/>
  <c r="P26" i="32"/>
  <c r="D26" i="32"/>
  <c r="W16" i="32"/>
  <c r="AC16" i="32"/>
  <c r="Q16" i="32"/>
  <c r="K16" i="32"/>
  <c r="E16" i="32"/>
  <c r="AB14" i="32"/>
  <c r="V14" i="32"/>
  <c r="J14" i="32"/>
  <c r="P14" i="32"/>
  <c r="D14" i="32"/>
  <c r="AC101" i="32"/>
  <c r="W101" i="32"/>
  <c r="Q101" i="32"/>
  <c r="K101" i="32"/>
  <c r="E101" i="32"/>
  <c r="J99" i="32"/>
  <c r="V99" i="32"/>
  <c r="P99" i="32"/>
  <c r="D99" i="32"/>
  <c r="AB99" i="32"/>
  <c r="AC89" i="32"/>
  <c r="W89" i="32"/>
  <c r="Q89" i="32"/>
  <c r="K89" i="32"/>
  <c r="E89" i="32"/>
  <c r="J87" i="32"/>
  <c r="V87" i="32"/>
  <c r="AB87" i="32"/>
  <c r="D87" i="32"/>
  <c r="P87" i="32"/>
  <c r="AC66" i="32"/>
  <c r="W66" i="32"/>
  <c r="Q66" i="32"/>
  <c r="E66" i="32"/>
  <c r="K66" i="32"/>
  <c r="D64" i="32"/>
  <c r="V64" i="32"/>
  <c r="AB64" i="32"/>
  <c r="P64" i="32"/>
  <c r="J64" i="32"/>
  <c r="AC54" i="32"/>
  <c r="W54" i="32"/>
  <c r="Q54" i="32"/>
  <c r="E54" i="32"/>
  <c r="K54" i="32"/>
  <c r="AC42" i="32"/>
  <c r="W42" i="32"/>
  <c r="Q42" i="32"/>
  <c r="E42" i="32"/>
  <c r="K42" i="32"/>
  <c r="D40" i="32"/>
  <c r="V40" i="32"/>
  <c r="AB40" i="32"/>
  <c r="J40" i="32"/>
  <c r="P40" i="32"/>
  <c r="AC30" i="32"/>
  <c r="W30" i="32"/>
  <c r="Q30" i="32"/>
  <c r="E30" i="32"/>
  <c r="K30" i="32"/>
  <c r="AB28" i="32"/>
  <c r="D28" i="32"/>
  <c r="V28" i="32"/>
  <c r="J28" i="32"/>
  <c r="P28" i="32"/>
  <c r="AC18" i="32"/>
  <c r="W18" i="32"/>
  <c r="Q18" i="32"/>
  <c r="E18" i="32"/>
  <c r="K18" i="32"/>
  <c r="D16" i="32"/>
  <c r="V16" i="32"/>
  <c r="AB16" i="32"/>
  <c r="P16" i="32"/>
  <c r="J16" i="32"/>
  <c r="AC74" i="32"/>
  <c r="W74" i="32"/>
  <c r="Q74" i="32"/>
  <c r="K74" i="32"/>
  <c r="E74" i="32"/>
  <c r="AB106" i="32"/>
  <c r="J106" i="32"/>
  <c r="P106" i="32"/>
  <c r="V106" i="32"/>
  <c r="D106" i="32"/>
  <c r="J94" i="32"/>
  <c r="V94" i="32"/>
  <c r="AB94" i="32"/>
  <c r="P94" i="32"/>
  <c r="D94" i="32"/>
  <c r="AC84" i="32"/>
  <c r="W84" i="32"/>
  <c r="Q84" i="32"/>
  <c r="K84" i="32"/>
  <c r="E84" i="32"/>
  <c r="D71" i="32"/>
  <c r="V71" i="32"/>
  <c r="AB71" i="32"/>
  <c r="P71" i="32"/>
  <c r="J71" i="32"/>
  <c r="AC61" i="32"/>
  <c r="W61" i="32"/>
  <c r="Q61" i="32"/>
  <c r="K61" i="32"/>
  <c r="E61" i="32"/>
  <c r="AC49" i="32"/>
  <c r="W49" i="32"/>
  <c r="K49" i="32"/>
  <c r="Q49" i="32"/>
  <c r="E49" i="32"/>
  <c r="AB47" i="32"/>
  <c r="P47" i="32"/>
  <c r="D47" i="32"/>
  <c r="J47" i="32"/>
  <c r="V47" i="32"/>
  <c r="AC37" i="32"/>
  <c r="W37" i="32"/>
  <c r="K37" i="32"/>
  <c r="Q37" i="32"/>
  <c r="E37" i="32"/>
  <c r="V35" i="32"/>
  <c r="AB35" i="32"/>
  <c r="P35" i="32"/>
  <c r="D35" i="32"/>
  <c r="J35" i="32"/>
  <c r="AC25" i="32"/>
  <c r="W25" i="32"/>
  <c r="K25" i="32"/>
  <c r="Q25" i="32"/>
  <c r="E25" i="32"/>
  <c r="P23" i="32"/>
  <c r="D23" i="32"/>
  <c r="V23" i="32"/>
  <c r="AB23" i="32"/>
  <c r="J23" i="32"/>
  <c r="AC13" i="32"/>
  <c r="W13" i="32"/>
  <c r="K13" i="32"/>
  <c r="Q13" i="32"/>
  <c r="E13" i="32"/>
  <c r="P75" i="32"/>
  <c r="AB75" i="32"/>
  <c r="J75" i="32"/>
  <c r="D75" i="32"/>
  <c r="V75" i="32"/>
  <c r="D59" i="32"/>
  <c r="P59" i="32"/>
  <c r="V59" i="32"/>
  <c r="AB59" i="32"/>
  <c r="J59" i="32"/>
  <c r="AC103" i="32"/>
  <c r="W103" i="32"/>
  <c r="Q103" i="32"/>
  <c r="K103" i="32"/>
  <c r="E103" i="32"/>
  <c r="AC91" i="32"/>
  <c r="W91" i="32"/>
  <c r="Q91" i="32"/>
  <c r="K91" i="32"/>
  <c r="E91" i="32"/>
  <c r="AC79" i="32"/>
  <c r="W79" i="32"/>
  <c r="Q79" i="32"/>
  <c r="K79" i="32"/>
  <c r="E79" i="32"/>
  <c r="Q68" i="32"/>
  <c r="K68" i="32"/>
  <c r="W68" i="32"/>
  <c r="AC68" i="32"/>
  <c r="E68" i="32"/>
  <c r="AB66" i="32"/>
  <c r="V66" i="32"/>
  <c r="J66" i="32"/>
  <c r="P66" i="32"/>
  <c r="D66" i="32"/>
  <c r="AC56" i="32"/>
  <c r="K56" i="32"/>
  <c r="Q56" i="32"/>
  <c r="W56" i="32"/>
  <c r="E56" i="32"/>
  <c r="AB54" i="32"/>
  <c r="V54" i="32"/>
  <c r="P54" i="32"/>
  <c r="J54" i="32"/>
  <c r="D54" i="32"/>
  <c r="W44" i="32"/>
  <c r="AC44" i="32"/>
  <c r="K44" i="32"/>
  <c r="Q44" i="32"/>
  <c r="E44" i="32"/>
  <c r="AB42" i="32"/>
  <c r="V42" i="32"/>
  <c r="P42" i="32"/>
  <c r="J42" i="32"/>
  <c r="D42" i="32"/>
  <c r="W32" i="32"/>
  <c r="K32" i="32"/>
  <c r="AC32" i="32"/>
  <c r="Q32" i="32"/>
  <c r="E32" i="32"/>
  <c r="AB30" i="32"/>
  <c r="V30" i="32"/>
  <c r="P30" i="32"/>
  <c r="J30" i="32"/>
  <c r="D30" i="32"/>
  <c r="K20" i="32"/>
  <c r="W20" i="32"/>
  <c r="AC20" i="32"/>
  <c r="Q20" i="32"/>
  <c r="E20" i="32"/>
  <c r="AB18" i="32"/>
  <c r="V18" i="32"/>
  <c r="P18" i="32"/>
  <c r="J18" i="32"/>
  <c r="D18" i="32"/>
  <c r="AH8" i="32"/>
  <c r="W102" i="32"/>
  <c r="Q102" i="32"/>
  <c r="AC102" i="32"/>
  <c r="K102" i="32"/>
  <c r="E102" i="32"/>
  <c r="AC108" i="32"/>
  <c r="W108" i="32"/>
  <c r="Q108" i="32"/>
  <c r="K108" i="32"/>
  <c r="E108" i="32"/>
  <c r="AC96" i="32"/>
  <c r="W96" i="32"/>
  <c r="Q96" i="32"/>
  <c r="K96" i="32"/>
  <c r="E96" i="32"/>
  <c r="J82" i="32"/>
  <c r="P82" i="32"/>
  <c r="V82" i="32"/>
  <c r="AB82" i="32"/>
  <c r="D82" i="32"/>
  <c r="D101" i="32"/>
  <c r="V101" i="32"/>
  <c r="AB101" i="32"/>
  <c r="J101" i="32"/>
  <c r="P101" i="32"/>
  <c r="D89" i="32"/>
  <c r="P89" i="32"/>
  <c r="AB89" i="32"/>
  <c r="J89" i="32"/>
  <c r="V89" i="32"/>
  <c r="W72" i="32"/>
  <c r="AC72" i="32"/>
  <c r="Q72" i="32"/>
  <c r="E72" i="32"/>
  <c r="K72" i="32"/>
  <c r="Q110" i="32"/>
  <c r="W110" i="32"/>
  <c r="AC110" i="32"/>
  <c r="E110" i="32"/>
  <c r="K110" i="32"/>
  <c r="AB108" i="32"/>
  <c r="V108" i="32"/>
  <c r="J108" i="32"/>
  <c r="D108" i="32"/>
  <c r="P108" i="32"/>
  <c r="K98" i="32"/>
  <c r="AC98" i="32"/>
  <c r="E98" i="32"/>
  <c r="Q98" i="32"/>
  <c r="W98" i="32"/>
  <c r="AB96" i="32"/>
  <c r="V96" i="32"/>
  <c r="P96" i="32"/>
  <c r="D96" i="32"/>
  <c r="J96" i="32"/>
  <c r="AC86" i="32"/>
  <c r="K86" i="32"/>
  <c r="E86" i="32"/>
  <c r="W86" i="32"/>
  <c r="Q86" i="32"/>
  <c r="AB84" i="32"/>
  <c r="V84" i="32"/>
  <c r="D84" i="32"/>
  <c r="J84" i="32"/>
  <c r="P84" i="32"/>
  <c r="AC63" i="32"/>
  <c r="W63" i="32"/>
  <c r="Q63" i="32"/>
  <c r="E63" i="32"/>
  <c r="K63" i="32"/>
  <c r="P61" i="32"/>
  <c r="V61" i="32"/>
  <c r="J61" i="32"/>
  <c r="AB61" i="32"/>
  <c r="D61" i="32"/>
  <c r="AC51" i="32"/>
  <c r="W51" i="32"/>
  <c r="Q51" i="32"/>
  <c r="E51" i="32"/>
  <c r="K51" i="32"/>
  <c r="J49" i="32"/>
  <c r="V49" i="32"/>
  <c r="D49" i="32"/>
  <c r="P49" i="32"/>
  <c r="AB49" i="32"/>
  <c r="AC39" i="32"/>
  <c r="W39" i="32"/>
  <c r="Q39" i="32"/>
  <c r="E39" i="32"/>
  <c r="K39" i="32"/>
  <c r="J37" i="32"/>
  <c r="V37" i="32"/>
  <c r="D37" i="32"/>
  <c r="AB37" i="32"/>
  <c r="P37" i="32"/>
  <c r="AC27" i="32"/>
  <c r="W27" i="32"/>
  <c r="Q27" i="32"/>
  <c r="E27" i="32"/>
  <c r="K27" i="32"/>
  <c r="V25" i="32"/>
  <c r="AB25" i="32"/>
  <c r="J25" i="32"/>
  <c r="D25" i="32"/>
  <c r="P25" i="32"/>
  <c r="AC15" i="32"/>
  <c r="W15" i="32"/>
  <c r="Q15" i="32"/>
  <c r="E15" i="32"/>
  <c r="K15" i="32"/>
  <c r="V13" i="32"/>
  <c r="J13" i="32"/>
  <c r="AB13" i="32"/>
  <c r="D13" i="32"/>
  <c r="P13" i="32"/>
  <c r="V103" i="32"/>
  <c r="P103" i="32"/>
  <c r="AB103" i="32"/>
  <c r="J103" i="32"/>
  <c r="D103" i="32"/>
  <c r="AC93" i="32"/>
  <c r="W93" i="32"/>
  <c r="Q93" i="32"/>
  <c r="K93" i="32"/>
  <c r="E93" i="32"/>
  <c r="V91" i="32"/>
  <c r="AB91" i="32"/>
  <c r="P91" i="32"/>
  <c r="D91" i="32"/>
  <c r="J91" i="32"/>
  <c r="AC81" i="32"/>
  <c r="W81" i="32"/>
  <c r="Q81" i="32"/>
  <c r="K81" i="32"/>
  <c r="E81" i="32"/>
  <c r="V79" i="32"/>
  <c r="AB79" i="32"/>
  <c r="J79" i="32"/>
  <c r="P79" i="32"/>
  <c r="D79" i="32"/>
  <c r="D72" i="32"/>
  <c r="V72" i="32"/>
  <c r="AB72" i="32"/>
  <c r="J72" i="32"/>
  <c r="P72" i="32"/>
  <c r="AC70" i="32"/>
  <c r="W70" i="32"/>
  <c r="Q70" i="32"/>
  <c r="K70" i="32"/>
  <c r="E70" i="32"/>
  <c r="D68" i="32"/>
  <c r="P68" i="32"/>
  <c r="AB68" i="32"/>
  <c r="V68" i="32"/>
  <c r="J68" i="32"/>
  <c r="AC58" i="32"/>
  <c r="W58" i="32"/>
  <c r="Q58" i="32"/>
  <c r="E58" i="32"/>
  <c r="K58" i="32"/>
  <c r="D56" i="32"/>
  <c r="AB56" i="32"/>
  <c r="P56" i="32"/>
  <c r="V56" i="32"/>
  <c r="J56" i="32"/>
  <c r="AC46" i="32"/>
  <c r="W46" i="32"/>
  <c r="Q46" i="32"/>
  <c r="E46" i="32"/>
  <c r="K46" i="32"/>
  <c r="D44" i="32"/>
  <c r="V44" i="32"/>
  <c r="AB44" i="32"/>
  <c r="P44" i="32"/>
  <c r="J44" i="32"/>
  <c r="AC34" i="32"/>
  <c r="W34" i="32"/>
  <c r="Q34" i="32"/>
  <c r="E34" i="32"/>
  <c r="K34" i="32"/>
  <c r="D32" i="32"/>
  <c r="V32" i="32"/>
  <c r="AB32" i="32"/>
  <c r="P32" i="32"/>
  <c r="J32" i="32"/>
  <c r="AC22" i="32"/>
  <c r="W22" i="32"/>
  <c r="Q22" i="32"/>
  <c r="E22" i="32"/>
  <c r="K22" i="32"/>
  <c r="D20" i="32"/>
  <c r="AB20" i="32"/>
  <c r="P20" i="32"/>
  <c r="J20" i="32"/>
  <c r="V20" i="32"/>
  <c r="E119" i="32"/>
  <c r="D117" i="32"/>
  <c r="E117" i="32"/>
  <c r="D119" i="32"/>
  <c r="E116" i="32"/>
  <c r="E123" i="32"/>
  <c r="D123" i="32"/>
  <c r="E118" i="32"/>
  <c r="D116" i="32"/>
  <c r="E122" i="32"/>
  <c r="D118" i="32"/>
  <c r="E115" i="32"/>
  <c r="E124" i="32"/>
  <c r="D122" i="32"/>
  <c r="D115" i="32"/>
  <c r="D124" i="32"/>
  <c r="E2" i="12"/>
  <c r="R13" i="14"/>
  <c r="E5" i="14"/>
  <c r="V5" i="14"/>
  <c r="T5" i="14"/>
  <c r="U5" i="14"/>
  <c r="F5" i="14"/>
  <c r="N50" i="15"/>
  <c r="N417" i="1" s="1"/>
  <c r="P50" i="15"/>
  <c r="P25" i="8" s="1"/>
  <c r="Q25" i="8" s="1"/>
  <c r="O50" i="15"/>
  <c r="O25" i="8" s="1"/>
  <c r="Q42" i="15"/>
  <c r="T175" i="1"/>
  <c r="F7" i="15"/>
  <c r="I6" i="15"/>
  <c r="V6" i="15" s="1"/>
  <c r="R10" i="15"/>
  <c r="G27" i="15"/>
  <c r="K7" i="15"/>
  <c r="I14" i="15"/>
  <c r="V14" i="15" s="1"/>
  <c r="X14" i="15" s="1"/>
  <c r="D43" i="15"/>
  <c r="T6" i="15"/>
  <c r="D7" i="15"/>
  <c r="E7" i="15"/>
  <c r="I22" i="15"/>
  <c r="V22" i="15" s="1"/>
  <c r="X22" i="15" s="1"/>
  <c r="I42" i="15"/>
  <c r="V42" i="15" s="1"/>
  <c r="X42" i="15" s="1"/>
  <c r="AZ4" i="16"/>
  <c r="U5" i="15" s="1"/>
  <c r="R14" i="15"/>
  <c r="I18" i="15"/>
  <c r="V18" i="15" s="1"/>
  <c r="W18" i="15" s="1"/>
  <c r="G29" i="15"/>
  <c r="E21" i="15"/>
  <c r="E23" i="15" s="1"/>
  <c r="J4" i="16"/>
  <c r="K4" i="16" s="1"/>
  <c r="L4" i="16" s="1"/>
  <c r="M4" i="16" s="1"/>
  <c r="F25" i="16"/>
  <c r="E39" i="15"/>
  <c r="U13" i="16"/>
  <c r="N17" i="15" s="1"/>
  <c r="N19" i="15" s="1"/>
  <c r="F17" i="15"/>
  <c r="F19" i="15" s="1"/>
  <c r="R6" i="15"/>
  <c r="D23" i="15"/>
  <c r="G17" i="15"/>
  <c r="G19" i="15" s="1"/>
  <c r="F21" i="15"/>
  <c r="D13" i="15"/>
  <c r="D49" i="15" s="1"/>
  <c r="R42" i="15"/>
  <c r="F29" i="15"/>
  <c r="F31" i="15" s="1"/>
  <c r="G21" i="15"/>
  <c r="G23" i="15" s="1"/>
  <c r="E13" i="15"/>
  <c r="E15" i="15" s="1"/>
  <c r="I26" i="15"/>
  <c r="V26" i="15" s="1"/>
  <c r="X26" i="15" s="1"/>
  <c r="AK4" i="16"/>
  <c r="AN4" i="16"/>
  <c r="BN4" i="16"/>
  <c r="J5" i="15" s="1"/>
  <c r="E31" i="16"/>
  <c r="E9" i="15"/>
  <c r="E11" i="15" s="1"/>
  <c r="F13" i="15"/>
  <c r="D15" i="15"/>
  <c r="F9" i="15"/>
  <c r="F11" i="15" s="1"/>
  <c r="G13" i="15"/>
  <c r="G15" i="15" s="1"/>
  <c r="G9" i="15"/>
  <c r="G11" i="15" s="1"/>
  <c r="E33" i="15"/>
  <c r="E35" i="15" s="1"/>
  <c r="L7" i="15"/>
  <c r="E25" i="15"/>
  <c r="E27" i="15" s="1"/>
  <c r="E29" i="15"/>
  <c r="E31" i="15" s="1"/>
  <c r="F25" i="15"/>
  <c r="F27" i="15" s="1"/>
  <c r="I10" i="15"/>
  <c r="R22" i="15"/>
  <c r="I30" i="15"/>
  <c r="V30" i="15" s="1"/>
  <c r="W30" i="15" s="1"/>
  <c r="D27" i="15"/>
  <c r="I34" i="15"/>
  <c r="V34" i="15" s="1"/>
  <c r="X34" i="15" s="1"/>
  <c r="G31" i="15"/>
  <c r="Q6" i="15"/>
  <c r="D35" i="15"/>
  <c r="Q34" i="15"/>
  <c r="R34" i="15"/>
  <c r="D25" i="8"/>
  <c r="Q30" i="15"/>
  <c r="R30" i="15"/>
  <c r="D31" i="15"/>
  <c r="H25" i="8"/>
  <c r="R26" i="15"/>
  <c r="Q26" i="15"/>
  <c r="F23" i="15"/>
  <c r="Q22" i="15"/>
  <c r="E19" i="15"/>
  <c r="T18" i="15"/>
  <c r="G25" i="8"/>
  <c r="E25" i="8"/>
  <c r="Q14" i="15"/>
  <c r="F15" i="15"/>
  <c r="Q10" i="15"/>
  <c r="J22" i="16"/>
  <c r="K22" i="16" s="1"/>
  <c r="L22" i="16" s="1"/>
  <c r="M22" i="16" s="1"/>
  <c r="N22" i="16" s="1"/>
  <c r="O22" i="16" s="1"/>
  <c r="P22" i="16" s="1"/>
  <c r="Q22" i="16" s="1"/>
  <c r="R22" i="16" s="1"/>
  <c r="S22" i="16" s="1"/>
  <c r="T22" i="16" s="1"/>
  <c r="X22" i="16" s="1"/>
  <c r="AM22" i="16" s="1"/>
  <c r="J19" i="16"/>
  <c r="J16" i="16"/>
  <c r="J10" i="16"/>
  <c r="J13" i="16"/>
  <c r="K13" i="16" s="1"/>
  <c r="L13" i="16" s="1"/>
  <c r="M13" i="16" s="1"/>
  <c r="N13" i="16" s="1"/>
  <c r="O13" i="16" s="1"/>
  <c r="P13" i="16" s="1"/>
  <c r="Q13" i="16" s="1"/>
  <c r="R13" i="16" s="1"/>
  <c r="S13" i="16" s="1"/>
  <c r="T13" i="16" s="1"/>
  <c r="X13" i="16" s="1"/>
  <c r="AM13" i="16" s="1"/>
  <c r="L7" i="16"/>
  <c r="M7" i="16" s="1"/>
  <c r="N7" i="16" s="1"/>
  <c r="O7" i="16" s="1"/>
  <c r="P7" i="16" s="1"/>
  <c r="Q7" i="16" s="1"/>
  <c r="R7" i="16" s="1"/>
  <c r="S7" i="16" s="1"/>
  <c r="T7" i="16" s="1"/>
  <c r="X7" i="16" s="1"/>
  <c r="AM7" i="16" s="1"/>
  <c r="AY4" i="16"/>
  <c r="O5" i="15" s="1"/>
  <c r="AJ4" i="16"/>
  <c r="P5" i="15" s="1"/>
  <c r="N4" i="16"/>
  <c r="P4" i="16" s="1"/>
  <c r="Q4" i="16" s="1"/>
  <c r="R4" i="16" s="1"/>
  <c r="S4" i="16" s="1"/>
  <c r="T4" i="16" s="1"/>
  <c r="D79" i="5"/>
  <c r="E79" i="5" s="1"/>
  <c r="F79" i="5" s="1"/>
  <c r="G79" i="5" s="1"/>
  <c r="H79" i="5" s="1"/>
  <c r="N79" i="5" s="1"/>
  <c r="T614" i="1"/>
  <c r="T611" i="1" s="1"/>
  <c r="Q66" i="14"/>
  <c r="T21" i="14"/>
  <c r="U21" i="14"/>
  <c r="E21" i="14"/>
  <c r="N21" i="14"/>
  <c r="N83" i="14" s="1"/>
  <c r="N71" i="8" s="1"/>
  <c r="O21" i="14"/>
  <c r="P21" i="14"/>
  <c r="W58" i="14"/>
  <c r="V21" i="14"/>
  <c r="F21" i="14"/>
  <c r="F83" i="14" s="1"/>
  <c r="D21" i="14"/>
  <c r="Q22" i="14"/>
  <c r="R22" i="14"/>
  <c r="W22" i="14"/>
  <c r="G21" i="14"/>
  <c r="X22" i="14"/>
  <c r="I5" i="14"/>
  <c r="I83" i="14" s="1"/>
  <c r="H5" i="14"/>
  <c r="K5" i="14"/>
  <c r="K83" i="14" s="1"/>
  <c r="L5" i="14"/>
  <c r="L83" i="14" s="1"/>
  <c r="Q13" i="14"/>
  <c r="O5" i="14"/>
  <c r="D5" i="14"/>
  <c r="J83" i="14"/>
  <c r="P5" i="14"/>
  <c r="Q6" i="14"/>
  <c r="G5" i="14"/>
  <c r="H83" i="14"/>
  <c r="W6" i="14"/>
  <c r="I2" i="14"/>
  <c r="T2" i="14"/>
  <c r="P2" i="14"/>
  <c r="N2" i="14"/>
  <c r="O52" i="1"/>
  <c r="O53" i="1"/>
  <c r="N52" i="1"/>
  <c r="N53" i="1"/>
  <c r="E2" i="5"/>
  <c r="F2" i="5" s="1"/>
  <c r="T53" i="5"/>
  <c r="P53" i="5"/>
  <c r="I53" i="5"/>
  <c r="N53" i="5"/>
  <c r="J2" i="8"/>
  <c r="K2" i="8" s="1"/>
  <c r="L2" i="8" s="1"/>
  <c r="U2" i="8"/>
  <c r="V2" i="8" s="1"/>
  <c r="O2" i="8"/>
  <c r="N2" i="8"/>
  <c r="P2" i="8"/>
  <c r="T2" i="8"/>
  <c r="E2" i="11"/>
  <c r="F2" i="1"/>
  <c r="F2" i="16" s="1"/>
  <c r="D2" i="11"/>
  <c r="G121" i="1"/>
  <c r="G11" i="5" s="1"/>
  <c r="F461" i="1"/>
  <c r="T536" i="1"/>
  <c r="G662" i="1"/>
  <c r="G461" i="1"/>
  <c r="F465" i="1"/>
  <c r="G483" i="1"/>
  <c r="F202" i="1"/>
  <c r="G202" i="1"/>
  <c r="F522" i="1"/>
  <c r="G522" i="1"/>
  <c r="T527" i="1"/>
  <c r="F121" i="1"/>
  <c r="F11" i="5" s="1"/>
  <c r="T522" i="1"/>
  <c r="F494" i="1"/>
  <c r="G527" i="1"/>
  <c r="F759" i="1"/>
  <c r="F434" i="1"/>
  <c r="F483" i="1"/>
  <c r="G434" i="1"/>
  <c r="F697" i="1"/>
  <c r="G759" i="1"/>
  <c r="G472" i="1"/>
  <c r="G452" i="1"/>
  <c r="U522" i="1"/>
  <c r="F527" i="1"/>
  <c r="F536" i="1"/>
  <c r="G465" i="1"/>
  <c r="G536" i="1"/>
  <c r="O121" i="1"/>
  <c r="O11" i="5" s="1"/>
  <c r="F544" i="1"/>
  <c r="G697" i="1"/>
  <c r="U121" i="1"/>
  <c r="U11" i="5" s="1"/>
  <c r="O522" i="1"/>
  <c r="U611" i="1"/>
  <c r="N121" i="1"/>
  <c r="U536" i="1"/>
  <c r="N527" i="1"/>
  <c r="N536" i="1"/>
  <c r="N522" i="1"/>
  <c r="O536" i="1"/>
  <c r="O662" i="1"/>
  <c r="N611" i="1"/>
  <c r="O527" i="1"/>
  <c r="N114" i="1"/>
  <c r="O611" i="1"/>
  <c r="U634" i="1"/>
  <c r="N494" i="1"/>
  <c r="F634" i="1"/>
  <c r="G634" i="1"/>
  <c r="N662" i="1"/>
  <c r="H662" i="1"/>
  <c r="T662" i="1"/>
  <c r="N634" i="1"/>
  <c r="O634" i="1"/>
  <c r="F662" i="1"/>
  <c r="T634" i="1"/>
  <c r="H634" i="1"/>
  <c r="U662" i="1"/>
  <c r="G494" i="1"/>
  <c r="T494" i="1"/>
  <c r="G544" i="1"/>
  <c r="O494" i="1"/>
  <c r="U527" i="1"/>
  <c r="F472" i="1"/>
  <c r="F452" i="1"/>
  <c r="U494" i="1"/>
  <c r="G611" i="1"/>
  <c r="F620" i="1"/>
  <c r="G620" i="1"/>
  <c r="F611" i="1"/>
  <c r="H527" i="1"/>
  <c r="H536" i="1"/>
  <c r="H611" i="1"/>
  <c r="H494" i="1"/>
  <c r="H522" i="1"/>
  <c r="H121" i="1"/>
  <c r="H11" i="5" s="1"/>
  <c r="T121" i="1"/>
  <c r="T11" i="5" s="1"/>
  <c r="F367" i="1"/>
  <c r="F403" i="1"/>
  <c r="G403" i="1"/>
  <c r="G367" i="1"/>
  <c r="F353" i="1"/>
  <c r="F329" i="1" s="1"/>
  <c r="G353" i="1"/>
  <c r="G329" i="1" s="1"/>
  <c r="F323" i="1"/>
  <c r="F271" i="1"/>
  <c r="G323" i="1"/>
  <c r="G271" i="1"/>
  <c r="G192" i="1"/>
  <c r="G8" i="5" s="1"/>
  <c r="F192" i="1"/>
  <c r="F8" i="5" s="1"/>
  <c r="F207" i="1"/>
  <c r="G207" i="1"/>
  <c r="F159" i="1"/>
  <c r="G159" i="1"/>
  <c r="O114" i="1"/>
  <c r="U114" i="1"/>
  <c r="F114" i="1"/>
  <c r="G114" i="1"/>
  <c r="T114" i="1"/>
  <c r="H114" i="1"/>
  <c r="U77" i="1"/>
  <c r="F77" i="1"/>
  <c r="G77" i="1"/>
  <c r="H77" i="1"/>
  <c r="N77" i="1"/>
  <c r="O77" i="1"/>
  <c r="T78" i="1"/>
  <c r="T77" i="1" s="1"/>
  <c r="T83" i="14" l="1"/>
  <c r="T71" i="8" s="1"/>
  <c r="J32" i="5"/>
  <c r="J9" i="5" s="1"/>
  <c r="G83" i="14"/>
  <c r="P481" i="32"/>
  <c r="J481" i="32"/>
  <c r="AB481" i="32"/>
  <c r="D481" i="32"/>
  <c r="V481" i="32"/>
  <c r="Q481" i="32"/>
  <c r="K481" i="32"/>
  <c r="AC481" i="32"/>
  <c r="E481" i="32"/>
  <c r="W481" i="32"/>
  <c r="F59" i="5"/>
  <c r="G59" i="5"/>
  <c r="J522" i="1"/>
  <c r="J121" i="1"/>
  <c r="J11" i="5" s="1"/>
  <c r="J544" i="1"/>
  <c r="J527" i="1"/>
  <c r="J611" i="1"/>
  <c r="J192" i="1"/>
  <c r="J8" i="5" s="1"/>
  <c r="J452" i="1"/>
  <c r="J353" i="1"/>
  <c r="J329" i="1" s="1"/>
  <c r="J403" i="1"/>
  <c r="J494" i="1"/>
  <c r="J662" i="1"/>
  <c r="J461" i="1"/>
  <c r="J620" i="1"/>
  <c r="J472" i="1"/>
  <c r="J483" i="1"/>
  <c r="J114" i="1"/>
  <c r="J759" i="1"/>
  <c r="J77" i="1"/>
  <c r="J634" i="1"/>
  <c r="J465" i="1"/>
  <c r="J207" i="1"/>
  <c r="K548" i="32"/>
  <c r="K544" i="32" s="1"/>
  <c r="W548" i="32"/>
  <c r="W544" i="32" s="1"/>
  <c r="J159" i="1"/>
  <c r="J434" i="1"/>
  <c r="J271" i="1"/>
  <c r="J219" i="1" s="1"/>
  <c r="J697" i="1"/>
  <c r="J536" i="1"/>
  <c r="J367" i="1"/>
  <c r="BR68" i="11"/>
  <c r="L751" i="1" s="1"/>
  <c r="K751" i="1"/>
  <c r="BR188" i="11"/>
  <c r="L232" i="1" s="1"/>
  <c r="K232" i="1"/>
  <c r="BR272" i="11"/>
  <c r="L293" i="1" s="1"/>
  <c r="K293" i="1"/>
  <c r="BR356" i="11"/>
  <c r="L436" i="1" s="1"/>
  <c r="K436" i="1"/>
  <c r="BR440" i="11"/>
  <c r="L457" i="1" s="1"/>
  <c r="K457" i="1"/>
  <c r="BR537" i="11"/>
  <c r="L43" i="1" s="1"/>
  <c r="K43" i="1"/>
  <c r="BR645" i="11"/>
  <c r="L189" i="1" s="1"/>
  <c r="K189" i="1"/>
  <c r="BR274" i="11"/>
  <c r="L295" i="1" s="1"/>
  <c r="K295" i="1"/>
  <c r="BR71" i="11"/>
  <c r="L754" i="1" s="1"/>
  <c r="K754" i="1"/>
  <c r="BR334" i="11"/>
  <c r="L388" i="1" s="1"/>
  <c r="K388" i="1"/>
  <c r="BR430" i="11"/>
  <c r="L424" i="1" s="1"/>
  <c r="K424" i="1"/>
  <c r="BR286" i="11"/>
  <c r="L307" i="1" s="1"/>
  <c r="K307" i="1"/>
  <c r="BR214" i="11"/>
  <c r="L346" i="1" s="1"/>
  <c r="K346" i="1"/>
  <c r="BR251" i="11"/>
  <c r="L272" i="1" s="1"/>
  <c r="K272" i="1"/>
  <c r="BR24" i="11"/>
  <c r="L709" i="1" s="1"/>
  <c r="K709" i="1"/>
  <c r="BR240" i="11"/>
  <c r="L256" i="1" s="1"/>
  <c r="K256" i="1"/>
  <c r="BR384" i="11"/>
  <c r="L467" i="1" s="1"/>
  <c r="K467" i="1"/>
  <c r="BR529" i="11"/>
  <c r="L35" i="1" s="1"/>
  <c r="K35" i="1"/>
  <c r="BR601" i="11"/>
  <c r="L94" i="1" s="1"/>
  <c r="K94" i="1"/>
  <c r="BR38" i="11"/>
  <c r="L723" i="1" s="1"/>
  <c r="K723" i="1"/>
  <c r="BR326" i="11"/>
  <c r="L380" i="1" s="1"/>
  <c r="K380" i="1"/>
  <c r="BR591" i="11"/>
  <c r="L84" i="1" s="1"/>
  <c r="K84" i="1"/>
  <c r="BR159" i="11"/>
  <c r="L210" i="1" s="1"/>
  <c r="K210" i="1"/>
  <c r="BR303" i="11"/>
  <c r="L269" i="1" s="1"/>
  <c r="K269" i="1"/>
  <c r="BR520" i="11"/>
  <c r="L26" i="1" s="1"/>
  <c r="K26" i="1"/>
  <c r="BR40" i="11"/>
  <c r="L725" i="1" s="1"/>
  <c r="K725" i="1"/>
  <c r="BR112" i="11"/>
  <c r="L552" i="1" s="1"/>
  <c r="K552" i="1"/>
  <c r="BR328" i="11"/>
  <c r="L382" i="1" s="1"/>
  <c r="K382" i="1"/>
  <c r="BR442" i="11"/>
  <c r="L459" i="1" s="1"/>
  <c r="K459" i="1"/>
  <c r="BR155" i="11"/>
  <c r="L166" i="1" s="1"/>
  <c r="K166" i="1"/>
  <c r="BR80" i="11"/>
  <c r="L626" i="1" s="1"/>
  <c r="K626" i="1"/>
  <c r="BR200" i="11"/>
  <c r="L338" i="1" s="1"/>
  <c r="K338" i="1"/>
  <c r="BR284" i="11"/>
  <c r="L305" i="1" s="1"/>
  <c r="K305" i="1"/>
  <c r="BR368" i="11"/>
  <c r="L445" i="1" s="1"/>
  <c r="K445" i="1"/>
  <c r="BR452" i="11"/>
  <c r="L643" i="1" s="1"/>
  <c r="K643" i="1"/>
  <c r="BR549" i="11"/>
  <c r="L55" i="1" s="1"/>
  <c r="K55" i="1"/>
  <c r="BR657" i="11"/>
  <c r="L124" i="1" s="1"/>
  <c r="L121" i="1" s="1"/>
  <c r="L11" i="5" s="1"/>
  <c r="K124" i="1"/>
  <c r="K121" i="1" s="1"/>
  <c r="K11" i="5" s="1"/>
  <c r="BR394" i="11"/>
  <c r="L488" i="1" s="1"/>
  <c r="K488" i="1"/>
  <c r="BR370" i="11"/>
  <c r="L447" i="1" s="1"/>
  <c r="K447" i="1"/>
  <c r="BR119" i="11"/>
  <c r="L127" i="1" s="1"/>
  <c r="K127" i="1"/>
  <c r="BR515" i="11"/>
  <c r="L21" i="1" s="1"/>
  <c r="K21" i="1"/>
  <c r="BR576" i="11"/>
  <c r="L151" i="1" s="1"/>
  <c r="K151" i="1"/>
  <c r="BR310" i="11"/>
  <c r="L371" i="1" s="1"/>
  <c r="K371" i="1"/>
  <c r="BR347" i="11"/>
  <c r="L395" i="1" s="1"/>
  <c r="K395" i="1"/>
  <c r="BR36" i="11"/>
  <c r="L721" i="1" s="1"/>
  <c r="K721" i="1"/>
  <c r="BR108" i="11"/>
  <c r="L596" i="1" s="1"/>
  <c r="K596" i="1"/>
  <c r="BR180" i="11"/>
  <c r="L224" i="1" s="1"/>
  <c r="K224" i="1"/>
  <c r="BR252" i="11"/>
  <c r="L273" i="1" s="1"/>
  <c r="K273" i="1"/>
  <c r="BR324" i="11"/>
  <c r="L378" i="1" s="1"/>
  <c r="K378" i="1"/>
  <c r="BR396" i="11"/>
  <c r="L490" i="1" s="1"/>
  <c r="K490" i="1"/>
  <c r="BR468" i="11"/>
  <c r="L659" i="1" s="1"/>
  <c r="K659" i="1"/>
  <c r="BR541" i="11"/>
  <c r="L47" i="1" s="1"/>
  <c r="K47" i="1"/>
  <c r="BR613" i="11"/>
  <c r="L106" i="1" s="1"/>
  <c r="K106" i="1"/>
  <c r="BR50" i="11"/>
  <c r="L570" i="1" s="1"/>
  <c r="K570" i="1"/>
  <c r="BR158" i="11"/>
  <c r="L209" i="1" s="1"/>
  <c r="K209" i="1"/>
  <c r="BR230" i="11"/>
  <c r="L246" i="1" s="1"/>
  <c r="K246" i="1"/>
  <c r="BR350" i="11"/>
  <c r="L398" i="1" s="1"/>
  <c r="K398" i="1"/>
  <c r="BR422" i="11"/>
  <c r="L517" i="1" s="1"/>
  <c r="K517" i="1"/>
  <c r="BR519" i="11"/>
  <c r="L25" i="1" s="1"/>
  <c r="K25" i="1"/>
  <c r="BR603" i="11"/>
  <c r="L96" i="1" s="1"/>
  <c r="K96" i="1"/>
  <c r="BR27" i="11"/>
  <c r="L712" i="1" s="1"/>
  <c r="K712" i="1"/>
  <c r="BR99" i="11"/>
  <c r="L588" i="1" s="1"/>
  <c r="K588" i="1"/>
  <c r="BR171" i="11"/>
  <c r="L215" i="1" s="1"/>
  <c r="K215" i="1"/>
  <c r="BR243" i="11"/>
  <c r="L259" i="1" s="1"/>
  <c r="K259" i="1"/>
  <c r="BR315" i="11"/>
  <c r="L376" i="1" s="1"/>
  <c r="K376" i="1"/>
  <c r="BR387" i="11"/>
  <c r="L484" i="1" s="1"/>
  <c r="K484" i="1"/>
  <c r="BR459" i="11"/>
  <c r="L650" i="1" s="1"/>
  <c r="K650" i="1"/>
  <c r="BR532" i="11"/>
  <c r="L38" i="1" s="1"/>
  <c r="K38" i="1"/>
  <c r="BR604" i="11"/>
  <c r="L97" i="1" s="1"/>
  <c r="K97" i="1"/>
  <c r="BR52" i="11"/>
  <c r="L572" i="1" s="1"/>
  <c r="K572" i="1"/>
  <c r="BR124" i="11"/>
  <c r="L679" i="1" s="1"/>
  <c r="K679" i="1"/>
  <c r="BR196" i="11"/>
  <c r="L334" i="1" s="1"/>
  <c r="K334" i="1"/>
  <c r="BR268" i="11"/>
  <c r="L289" i="1" s="1"/>
  <c r="K289" i="1"/>
  <c r="BR340" i="11"/>
  <c r="L412" i="1" s="1"/>
  <c r="K412" i="1"/>
  <c r="BR424" i="11"/>
  <c r="L519" i="1" s="1"/>
  <c r="K519" i="1"/>
  <c r="BR497" i="11"/>
  <c r="L609" i="1" s="1"/>
  <c r="K609" i="1"/>
  <c r="BR569" i="11"/>
  <c r="L145" i="1" s="1"/>
  <c r="K145" i="1"/>
  <c r="BR641" i="11"/>
  <c r="L185" i="1" s="1"/>
  <c r="K185" i="1"/>
  <c r="BR539" i="11"/>
  <c r="L45" i="1" s="1"/>
  <c r="K45" i="1"/>
  <c r="BR504" i="11"/>
  <c r="L10" i="1" s="1"/>
  <c r="K10" i="1"/>
  <c r="BR563" i="11"/>
  <c r="L69" i="1" s="1"/>
  <c r="K69" i="1"/>
  <c r="BR96" i="11"/>
  <c r="L585" i="1" s="1"/>
  <c r="K585" i="1"/>
  <c r="BR87" i="11"/>
  <c r="L576" i="1" s="1"/>
  <c r="K576" i="1"/>
  <c r="BR557" i="11"/>
  <c r="L63" i="1" s="1"/>
  <c r="K63" i="1"/>
  <c r="BR528" i="11"/>
  <c r="L34" i="1" s="1"/>
  <c r="K34" i="1"/>
  <c r="BR92" i="11"/>
  <c r="L581" i="1" s="1"/>
  <c r="K581" i="1"/>
  <c r="BR212" i="11"/>
  <c r="L358" i="1" s="1"/>
  <c r="K358" i="1"/>
  <c r="BR308" i="11"/>
  <c r="L369" i="1" s="1"/>
  <c r="K369" i="1"/>
  <c r="BR380" i="11"/>
  <c r="L462" i="1" s="1"/>
  <c r="L461" i="1" s="1"/>
  <c r="K462" i="1"/>
  <c r="BR464" i="11"/>
  <c r="L655" i="1" s="1"/>
  <c r="K655" i="1"/>
  <c r="BR585" i="11"/>
  <c r="L78" i="1" s="1"/>
  <c r="K78" i="1"/>
  <c r="BR490" i="11"/>
  <c r="L478" i="1" s="1"/>
  <c r="K478" i="1"/>
  <c r="BR443" i="11"/>
  <c r="L477" i="1" s="1"/>
  <c r="K477" i="1"/>
  <c r="BR179" i="11"/>
  <c r="L223" i="1" s="1"/>
  <c r="K223" i="1"/>
  <c r="BR191" i="11"/>
  <c r="L235" i="1" s="1"/>
  <c r="K235" i="1"/>
  <c r="BR599" i="11"/>
  <c r="L92" i="1" s="1"/>
  <c r="K92" i="1"/>
  <c r="BR418" i="11"/>
  <c r="L514" i="1" s="1"/>
  <c r="K514" i="1"/>
  <c r="BR419" i="11"/>
  <c r="L515" i="1" s="1"/>
  <c r="K515" i="1"/>
  <c r="BR299" i="11"/>
  <c r="L320" i="1" s="1"/>
  <c r="K320" i="1"/>
  <c r="BR154" i="11"/>
  <c r="L165" i="1" s="1"/>
  <c r="K165" i="1"/>
  <c r="BR612" i="11"/>
  <c r="L105" i="1" s="1"/>
  <c r="K105" i="1"/>
  <c r="BR106" i="11"/>
  <c r="L594" i="1" s="1"/>
  <c r="K594" i="1"/>
  <c r="BR624" i="11"/>
  <c r="L618" i="1" s="1"/>
  <c r="K618" i="1"/>
  <c r="BR335" i="11"/>
  <c r="L389" i="1" s="1"/>
  <c r="K389" i="1"/>
  <c r="BR70" i="11"/>
  <c r="L753" i="1" s="1"/>
  <c r="K753" i="1"/>
  <c r="BR467" i="11"/>
  <c r="L658" i="1" s="1"/>
  <c r="K658" i="1"/>
  <c r="BR11" i="11"/>
  <c r="L568" i="1" s="1"/>
  <c r="K568" i="1"/>
  <c r="BR454" i="11"/>
  <c r="L645" i="1" s="1"/>
  <c r="K645" i="1"/>
  <c r="BR410" i="11"/>
  <c r="L506" i="1" s="1"/>
  <c r="K506" i="1"/>
  <c r="BR484" i="11"/>
  <c r="L523" i="1" s="1"/>
  <c r="L522" i="1" s="1"/>
  <c r="K523" i="1"/>
  <c r="K522" i="1" s="1"/>
  <c r="BR647" i="11"/>
  <c r="L73" i="1" s="1"/>
  <c r="K73" i="1"/>
  <c r="BR48" i="11"/>
  <c r="L733" i="1" s="1"/>
  <c r="K733" i="1"/>
  <c r="BR120" i="11"/>
  <c r="L128" i="1" s="1"/>
  <c r="K128" i="1"/>
  <c r="BR192" i="11"/>
  <c r="L330" i="1" s="1"/>
  <c r="K330" i="1"/>
  <c r="BR264" i="11"/>
  <c r="L285" i="1" s="1"/>
  <c r="K285" i="1"/>
  <c r="BR336" i="11"/>
  <c r="L390" i="1" s="1"/>
  <c r="K390" i="1"/>
  <c r="BR408" i="11"/>
  <c r="L504" i="1" s="1"/>
  <c r="K504" i="1"/>
  <c r="BR480" i="11"/>
  <c r="L539" i="1" s="1"/>
  <c r="K539" i="1"/>
  <c r="BR553" i="11"/>
  <c r="L59" i="1" s="1"/>
  <c r="K59" i="1"/>
  <c r="BR625" i="11"/>
  <c r="L169" i="1" s="1"/>
  <c r="K169" i="1"/>
  <c r="BR74" i="11"/>
  <c r="L762" i="1" s="1"/>
  <c r="K762" i="1"/>
  <c r="BR170" i="11"/>
  <c r="L139" i="1" s="1"/>
  <c r="L32" i="5" s="1"/>
  <c r="L9" i="5" s="1"/>
  <c r="K139" i="1"/>
  <c r="K32" i="5" s="1"/>
  <c r="K9" i="5" s="1"/>
  <c r="BR254" i="11"/>
  <c r="L275" i="1" s="1"/>
  <c r="K275" i="1"/>
  <c r="BR362" i="11"/>
  <c r="L475" i="1" s="1"/>
  <c r="K475" i="1"/>
  <c r="BR531" i="11"/>
  <c r="L37" i="1" s="1"/>
  <c r="K37" i="1"/>
  <c r="BR639" i="11"/>
  <c r="L183" i="1" s="1"/>
  <c r="K183" i="1"/>
  <c r="BR39" i="11"/>
  <c r="L724" i="1" s="1"/>
  <c r="K724" i="1"/>
  <c r="BR111" i="11"/>
  <c r="L551" i="1" s="1"/>
  <c r="K551" i="1"/>
  <c r="BR183" i="11"/>
  <c r="L227" i="1" s="1"/>
  <c r="K227" i="1"/>
  <c r="BR255" i="11"/>
  <c r="L276" i="1" s="1"/>
  <c r="K276" i="1"/>
  <c r="BR327" i="11"/>
  <c r="L381" i="1" s="1"/>
  <c r="K381" i="1"/>
  <c r="BR399" i="11"/>
  <c r="L495" i="1" s="1"/>
  <c r="K495" i="1"/>
  <c r="BR471" i="11"/>
  <c r="L664" i="1" s="1"/>
  <c r="K664" i="1"/>
  <c r="BR544" i="11"/>
  <c r="L50" i="1" s="1"/>
  <c r="K50" i="1"/>
  <c r="BR616" i="11"/>
  <c r="L109" i="1" s="1"/>
  <c r="K109" i="1"/>
  <c r="BR64" i="11"/>
  <c r="L747" i="1" s="1"/>
  <c r="K747" i="1"/>
  <c r="BR136" i="11"/>
  <c r="L688" i="1" s="1"/>
  <c r="K688" i="1"/>
  <c r="BR208" i="11"/>
  <c r="L354" i="1" s="1"/>
  <c r="K354" i="1"/>
  <c r="BR280" i="11"/>
  <c r="L301" i="1" s="1"/>
  <c r="K301" i="1"/>
  <c r="BR352" i="11"/>
  <c r="L400" i="1" s="1"/>
  <c r="K400" i="1"/>
  <c r="BR436" i="11"/>
  <c r="L432" i="1" s="1"/>
  <c r="K432" i="1"/>
  <c r="BR509" i="11"/>
  <c r="L15" i="1" s="1"/>
  <c r="K15" i="1"/>
  <c r="BR581" i="11"/>
  <c r="L156" i="1" s="1"/>
  <c r="K156" i="1"/>
  <c r="BR653" i="11"/>
  <c r="L118" i="1" s="1"/>
  <c r="K118" i="1"/>
  <c r="BR623" i="11"/>
  <c r="L617" i="1" s="1"/>
  <c r="K617" i="1"/>
  <c r="BR588" i="11"/>
  <c r="L81" i="1" s="1"/>
  <c r="K81" i="1"/>
  <c r="BR263" i="11"/>
  <c r="L284" i="1" s="1"/>
  <c r="K284" i="1"/>
  <c r="BR495" i="11"/>
  <c r="L450" i="1" s="1"/>
  <c r="K450" i="1"/>
  <c r="BR412" i="11"/>
  <c r="L508" i="1" s="1"/>
  <c r="K508" i="1"/>
  <c r="BR82" i="11"/>
  <c r="L628" i="1" s="1"/>
  <c r="K628" i="1"/>
  <c r="BR8" i="11"/>
  <c r="L565" i="1" s="1"/>
  <c r="K565" i="1"/>
  <c r="BR104" i="11"/>
  <c r="L592" i="1" s="1"/>
  <c r="K592" i="1"/>
  <c r="BR236" i="11"/>
  <c r="L252" i="1" s="1"/>
  <c r="K252" i="1"/>
  <c r="BR320" i="11"/>
  <c r="L407" i="1" s="1"/>
  <c r="K407" i="1"/>
  <c r="BR392" i="11"/>
  <c r="L476" i="1" s="1"/>
  <c r="K476" i="1"/>
  <c r="BR476" i="11"/>
  <c r="L606" i="1" s="1"/>
  <c r="K606" i="1"/>
  <c r="BR597" i="11"/>
  <c r="L90" i="1" s="1"/>
  <c r="K90" i="1"/>
  <c r="BR587" i="11"/>
  <c r="L80" i="1" s="1"/>
  <c r="K80" i="1"/>
  <c r="BR516" i="11"/>
  <c r="L22" i="1" s="1"/>
  <c r="K22" i="1"/>
  <c r="BR227" i="11"/>
  <c r="L243" i="1" s="1"/>
  <c r="K243" i="1"/>
  <c r="BR58" i="11"/>
  <c r="L741" i="1" s="1"/>
  <c r="K741" i="1"/>
  <c r="BR527" i="11"/>
  <c r="L33" i="1" s="1"/>
  <c r="K33" i="1"/>
  <c r="BR491" i="11"/>
  <c r="L479" i="1" s="1"/>
  <c r="K479" i="1"/>
  <c r="BR250" i="11"/>
  <c r="L266" i="1" s="1"/>
  <c r="K266" i="1"/>
  <c r="BR131" i="11"/>
  <c r="L131" i="1" s="1"/>
  <c r="K131" i="1"/>
  <c r="BR202" i="11"/>
  <c r="L340" i="1" s="1"/>
  <c r="K340" i="1"/>
  <c r="BR34" i="11"/>
  <c r="L719" i="1" s="1"/>
  <c r="K719" i="1"/>
  <c r="BR382" i="11"/>
  <c r="L603" i="1" s="1"/>
  <c r="K603" i="1"/>
  <c r="BR130" i="11"/>
  <c r="L130" i="1" s="1"/>
  <c r="K130" i="1"/>
  <c r="BR552" i="11"/>
  <c r="L58" i="1" s="1"/>
  <c r="K58" i="1"/>
  <c r="BR479" i="11"/>
  <c r="L538" i="1" s="1"/>
  <c r="K538" i="1"/>
  <c r="BR456" i="11"/>
  <c r="L647" i="1" s="1"/>
  <c r="K647" i="1"/>
  <c r="BR231" i="11"/>
  <c r="L247" i="1" s="1"/>
  <c r="K247" i="1"/>
  <c r="BR575" i="11"/>
  <c r="L150" i="1" s="1"/>
  <c r="K150" i="1"/>
  <c r="BR60" i="11"/>
  <c r="L743" i="1" s="1"/>
  <c r="K743" i="1"/>
  <c r="BR132" i="11"/>
  <c r="L684" i="1" s="1"/>
  <c r="K684" i="1"/>
  <c r="BR204" i="11"/>
  <c r="L342" i="1" s="1"/>
  <c r="K342" i="1"/>
  <c r="BR276" i="11"/>
  <c r="L297" i="1" s="1"/>
  <c r="K297" i="1"/>
  <c r="BR348" i="11"/>
  <c r="L396" i="1" s="1"/>
  <c r="K396" i="1"/>
  <c r="BR420" i="11"/>
  <c r="L528" i="1" s="1"/>
  <c r="K528" i="1"/>
  <c r="BR492" i="11"/>
  <c r="L480" i="1" s="1"/>
  <c r="K480" i="1"/>
  <c r="BR565" i="11"/>
  <c r="L71" i="1" s="1"/>
  <c r="K71" i="1"/>
  <c r="BR637" i="11"/>
  <c r="L181" i="1" s="1"/>
  <c r="K181" i="1"/>
  <c r="BR98" i="11"/>
  <c r="L587" i="1" s="1"/>
  <c r="K587" i="1"/>
  <c r="BR182" i="11"/>
  <c r="L226" i="1" s="1"/>
  <c r="K226" i="1"/>
  <c r="BR266" i="11"/>
  <c r="L287" i="1" s="1"/>
  <c r="K287" i="1"/>
  <c r="BR374" i="11"/>
  <c r="L601" i="1" s="1"/>
  <c r="K601" i="1"/>
  <c r="BR446" i="11"/>
  <c r="L637" i="1" s="1"/>
  <c r="K637" i="1"/>
  <c r="BR543" i="11"/>
  <c r="L49" i="1" s="1"/>
  <c r="K49" i="1"/>
  <c r="BR651" i="11"/>
  <c r="L116" i="1" s="1"/>
  <c r="K116" i="1"/>
  <c r="BR51" i="11"/>
  <c r="L571" i="1" s="1"/>
  <c r="K571" i="1"/>
  <c r="BR123" i="11"/>
  <c r="L678" i="1" s="1"/>
  <c r="K678" i="1"/>
  <c r="BR195" i="11"/>
  <c r="L333" i="1" s="1"/>
  <c r="K333" i="1"/>
  <c r="BR267" i="11"/>
  <c r="L288" i="1" s="1"/>
  <c r="K288" i="1"/>
  <c r="BR339" i="11"/>
  <c r="L411" i="1" s="1"/>
  <c r="K411" i="1"/>
  <c r="BR411" i="11"/>
  <c r="L507" i="1" s="1"/>
  <c r="K507" i="1"/>
  <c r="BR483" i="11"/>
  <c r="L542" i="1" s="1"/>
  <c r="K542" i="1"/>
  <c r="BR556" i="11"/>
  <c r="L62" i="1" s="1"/>
  <c r="K62" i="1"/>
  <c r="BR628" i="11"/>
  <c r="L172" i="1" s="1"/>
  <c r="K172" i="1"/>
  <c r="BR76" i="11"/>
  <c r="L622" i="1" s="1"/>
  <c r="K622" i="1"/>
  <c r="BR148" i="11"/>
  <c r="L195" i="1" s="1"/>
  <c r="K195" i="1"/>
  <c r="BR220" i="11"/>
  <c r="L236" i="1" s="1"/>
  <c r="K236" i="1"/>
  <c r="BR292" i="11"/>
  <c r="L313" i="1" s="1"/>
  <c r="K313" i="1"/>
  <c r="BR364" i="11"/>
  <c r="L442" i="1" s="1"/>
  <c r="K442" i="1"/>
  <c r="BR448" i="11"/>
  <c r="L639" i="1" s="1"/>
  <c r="K639" i="1"/>
  <c r="BR521" i="11"/>
  <c r="L27" i="1" s="1"/>
  <c r="K27" i="1"/>
  <c r="BR593" i="11"/>
  <c r="L86" i="1" s="1"/>
  <c r="K86" i="1"/>
  <c r="BR311" i="11"/>
  <c r="L372" i="1" s="1"/>
  <c r="K372" i="1"/>
  <c r="BR406" i="11"/>
  <c r="L502" i="1" s="1"/>
  <c r="K502" i="1"/>
  <c r="BR23" i="11"/>
  <c r="L708" i="1" s="1"/>
  <c r="K708" i="1"/>
  <c r="BR346" i="11"/>
  <c r="L394" i="1" s="1"/>
  <c r="K394" i="1"/>
  <c r="BR15" i="11"/>
  <c r="L700" i="1" s="1"/>
  <c r="K700" i="1"/>
  <c r="BR629" i="11"/>
  <c r="L173" i="1" s="1"/>
  <c r="K173" i="1"/>
  <c r="BR215" i="11"/>
  <c r="L347" i="1" s="1"/>
  <c r="K347" i="1"/>
  <c r="BR20" i="11"/>
  <c r="L705" i="1" s="1"/>
  <c r="K705" i="1"/>
  <c r="BR140" i="11"/>
  <c r="L692" i="1" s="1"/>
  <c r="K692" i="1"/>
  <c r="BR248" i="11"/>
  <c r="L264" i="1" s="1"/>
  <c r="K264" i="1"/>
  <c r="BR332" i="11"/>
  <c r="L386" i="1" s="1"/>
  <c r="K386" i="1"/>
  <c r="BR416" i="11"/>
  <c r="L512" i="1" s="1"/>
  <c r="K512" i="1"/>
  <c r="BR501" i="11"/>
  <c r="L7" i="1" s="1"/>
  <c r="K7" i="1"/>
  <c r="BR621" i="11"/>
  <c r="L615" i="1" s="1"/>
  <c r="K615" i="1"/>
  <c r="BR94" i="11"/>
  <c r="L583" i="1" s="1"/>
  <c r="K583" i="1"/>
  <c r="BR600" i="11"/>
  <c r="L93" i="1" s="1"/>
  <c r="K93" i="1"/>
  <c r="BR287" i="11"/>
  <c r="L308" i="1" s="1"/>
  <c r="K308" i="1"/>
  <c r="BR10" i="11"/>
  <c r="L567" i="1" s="1"/>
  <c r="K567" i="1"/>
  <c r="BR166" i="11"/>
  <c r="L213" i="1" s="1"/>
  <c r="K213" i="1"/>
  <c r="BR611" i="11"/>
  <c r="L104" i="1" s="1"/>
  <c r="K104" i="1"/>
  <c r="BR564" i="11"/>
  <c r="L70" i="1" s="1"/>
  <c r="K70" i="1"/>
  <c r="BR478" i="11"/>
  <c r="L537" i="1" s="1"/>
  <c r="K537" i="1"/>
  <c r="BR322" i="11"/>
  <c r="L409" i="1" s="1"/>
  <c r="K409" i="1"/>
  <c r="BR239" i="11"/>
  <c r="L255" i="1" s="1"/>
  <c r="K255" i="1"/>
  <c r="BR95" i="11"/>
  <c r="L584" i="1" s="1"/>
  <c r="K584" i="1"/>
  <c r="BR466" i="11"/>
  <c r="L657" i="1" s="1"/>
  <c r="K657" i="1"/>
  <c r="BR190" i="11"/>
  <c r="L234" i="1" s="1"/>
  <c r="K234" i="1"/>
  <c r="BR636" i="11"/>
  <c r="L180" i="1" s="1"/>
  <c r="K180" i="1"/>
  <c r="BR35" i="11"/>
  <c r="L720" i="1" s="1"/>
  <c r="K720" i="1"/>
  <c r="BR592" i="11"/>
  <c r="L85" i="1" s="1"/>
  <c r="K85" i="1"/>
  <c r="BR407" i="11"/>
  <c r="L503" i="1" s="1"/>
  <c r="K503" i="1"/>
  <c r="BR72" i="11"/>
  <c r="L760" i="1" s="1"/>
  <c r="K760" i="1"/>
  <c r="BR144" i="11"/>
  <c r="L134" i="1" s="1"/>
  <c r="K134" i="1"/>
  <c r="BR216" i="11"/>
  <c r="L348" i="1" s="1"/>
  <c r="K348" i="1"/>
  <c r="BR288" i="11"/>
  <c r="L309" i="1" s="1"/>
  <c r="K309" i="1"/>
  <c r="BR360" i="11"/>
  <c r="L439" i="1" s="1"/>
  <c r="K439" i="1"/>
  <c r="BR505" i="11"/>
  <c r="L11" i="1" s="1"/>
  <c r="K11" i="1"/>
  <c r="BR577" i="11"/>
  <c r="L152" i="1" s="1"/>
  <c r="K152" i="1"/>
  <c r="BR649" i="11"/>
  <c r="L75" i="1" s="1"/>
  <c r="K75" i="1"/>
  <c r="BR14" i="11"/>
  <c r="L699" i="1" s="1"/>
  <c r="K699" i="1"/>
  <c r="BR110" i="11"/>
  <c r="L598" i="1" s="1"/>
  <c r="K598" i="1"/>
  <c r="BR194" i="11"/>
  <c r="L332" i="1" s="1"/>
  <c r="K332" i="1"/>
  <c r="BR290" i="11"/>
  <c r="L311" i="1" s="1"/>
  <c r="K311" i="1"/>
  <c r="BR386" i="11"/>
  <c r="L469" i="1" s="1"/>
  <c r="K469" i="1"/>
  <c r="BR470" i="11"/>
  <c r="L663" i="1" s="1"/>
  <c r="K663" i="1"/>
  <c r="BR567" i="11"/>
  <c r="L143" i="1" s="1"/>
  <c r="K143" i="1"/>
  <c r="BR63" i="11"/>
  <c r="L746" i="1" s="1"/>
  <c r="K746" i="1"/>
  <c r="BR135" i="11"/>
  <c r="L687" i="1" s="1"/>
  <c r="K687" i="1"/>
  <c r="BR207" i="11"/>
  <c r="L345" i="1" s="1"/>
  <c r="K345" i="1"/>
  <c r="BR279" i="11"/>
  <c r="L300" i="1" s="1"/>
  <c r="K300" i="1"/>
  <c r="BR351" i="11"/>
  <c r="L399" i="1" s="1"/>
  <c r="K399" i="1"/>
  <c r="BR423" i="11"/>
  <c r="L518" i="1" s="1"/>
  <c r="K518" i="1"/>
  <c r="BR568" i="11"/>
  <c r="L144" i="1" s="1"/>
  <c r="K144" i="1"/>
  <c r="BR640" i="11"/>
  <c r="L184" i="1" s="1"/>
  <c r="K184" i="1"/>
  <c r="BR16" i="11"/>
  <c r="L701" i="1" s="1"/>
  <c r="K701" i="1"/>
  <c r="BR88" i="11"/>
  <c r="L577" i="1" s="1"/>
  <c r="K577" i="1"/>
  <c r="BR160" i="11"/>
  <c r="L203" i="1" s="1"/>
  <c r="L202" i="1" s="1"/>
  <c r="K203" i="1"/>
  <c r="BR232" i="11"/>
  <c r="L248" i="1" s="1"/>
  <c r="K248" i="1"/>
  <c r="BR304" i="11"/>
  <c r="L324" i="1" s="1"/>
  <c r="L323" i="1" s="1"/>
  <c r="K324" i="1"/>
  <c r="BR388" i="11"/>
  <c r="L767" i="1" s="1"/>
  <c r="K767" i="1"/>
  <c r="BR460" i="11"/>
  <c r="L651" i="1" s="1"/>
  <c r="K651" i="1"/>
  <c r="BR533" i="11"/>
  <c r="L39" i="1" s="1"/>
  <c r="K39" i="1"/>
  <c r="BR605" i="11"/>
  <c r="L98" i="1" s="1"/>
  <c r="K98" i="1"/>
  <c r="BR226" i="11"/>
  <c r="L242" i="1" s="1"/>
  <c r="K242" i="1"/>
  <c r="BR46" i="11"/>
  <c r="L731" i="1" s="1"/>
  <c r="K731" i="1"/>
  <c r="BR371" i="11"/>
  <c r="L448" i="1" s="1"/>
  <c r="K448" i="1"/>
  <c r="BR298" i="11"/>
  <c r="L319" i="1" s="1"/>
  <c r="K319" i="1"/>
  <c r="BR107" i="11"/>
  <c r="L595" i="1" s="1"/>
  <c r="K595" i="1"/>
  <c r="BR312" i="11"/>
  <c r="L373" i="1" s="1"/>
  <c r="K373" i="1"/>
  <c r="BR218" i="11"/>
  <c r="L350" i="1" s="1"/>
  <c r="K350" i="1"/>
  <c r="BR447" i="11"/>
  <c r="L638" i="1" s="1"/>
  <c r="K638" i="1"/>
  <c r="BR184" i="11"/>
  <c r="L228" i="1" s="1"/>
  <c r="K228" i="1"/>
  <c r="BR455" i="11"/>
  <c r="L646" i="1" s="1"/>
  <c r="K646" i="1"/>
  <c r="BR540" i="11"/>
  <c r="L46" i="1" s="1"/>
  <c r="K46" i="1"/>
  <c r="BR32" i="11"/>
  <c r="L717" i="1" s="1"/>
  <c r="K717" i="1"/>
  <c r="BR164" i="11"/>
  <c r="L136" i="1" s="1"/>
  <c r="K136" i="1"/>
  <c r="BR260" i="11"/>
  <c r="L281" i="1" s="1"/>
  <c r="K281" i="1"/>
  <c r="BR344" i="11"/>
  <c r="L392" i="1" s="1"/>
  <c r="K392" i="1"/>
  <c r="BR428" i="11"/>
  <c r="L531" i="1" s="1"/>
  <c r="K531" i="1"/>
  <c r="BR513" i="11"/>
  <c r="L19" i="1" s="1"/>
  <c r="K19" i="1"/>
  <c r="BR633" i="11"/>
  <c r="L177" i="1" s="1"/>
  <c r="K177" i="1"/>
  <c r="BR178" i="11"/>
  <c r="L222" i="1" s="1"/>
  <c r="K222" i="1"/>
  <c r="BR22" i="11"/>
  <c r="L707" i="1" s="1"/>
  <c r="K707" i="1"/>
  <c r="BR238" i="11"/>
  <c r="L254" i="1" s="1"/>
  <c r="K254" i="1"/>
  <c r="BR142" i="11"/>
  <c r="L132" i="1" s="1"/>
  <c r="K132" i="1"/>
  <c r="BR648" i="11"/>
  <c r="L74" i="1" s="1"/>
  <c r="K74" i="1"/>
  <c r="BR551" i="11"/>
  <c r="L57" i="1" s="1"/>
  <c r="K57" i="1"/>
  <c r="BR395" i="11"/>
  <c r="L489" i="1" s="1"/>
  <c r="K489" i="1"/>
  <c r="BR323" i="11"/>
  <c r="L377" i="1" s="1"/>
  <c r="K377" i="1"/>
  <c r="BR383" i="11"/>
  <c r="L466" i="1" s="1"/>
  <c r="K466" i="1"/>
  <c r="BR167" i="11"/>
  <c r="L214" i="1" s="1"/>
  <c r="K214" i="1"/>
  <c r="BR503" i="11"/>
  <c r="L9" i="1" s="1"/>
  <c r="K9" i="1"/>
  <c r="BR47" i="11"/>
  <c r="L732" i="1" s="1"/>
  <c r="K732" i="1"/>
  <c r="BR203" i="11"/>
  <c r="L341" i="1" s="1"/>
  <c r="K341" i="1"/>
  <c r="BR168" i="11"/>
  <c r="L137" i="1" s="1"/>
  <c r="K137" i="1"/>
  <c r="BR134" i="11"/>
  <c r="L686" i="1" s="1"/>
  <c r="K686" i="1"/>
  <c r="BR375" i="11"/>
  <c r="L602" i="1" s="1"/>
  <c r="K602" i="1"/>
  <c r="BR256" i="11"/>
  <c r="L277" i="1" s="1"/>
  <c r="K277" i="1"/>
  <c r="BR635" i="11"/>
  <c r="L179" i="1" s="1"/>
  <c r="K179" i="1"/>
  <c r="BR275" i="11"/>
  <c r="L296" i="1" s="1"/>
  <c r="K296" i="1"/>
  <c r="BR12" i="11"/>
  <c r="L569" i="1" s="1"/>
  <c r="K569" i="1"/>
  <c r="BR84" i="11"/>
  <c r="L161" i="1" s="1"/>
  <c r="K161" i="1"/>
  <c r="BR156" i="11"/>
  <c r="L167" i="1" s="1"/>
  <c r="K167" i="1"/>
  <c r="BR228" i="11"/>
  <c r="L244" i="1" s="1"/>
  <c r="K244" i="1"/>
  <c r="BR300" i="11"/>
  <c r="L321" i="1" s="1"/>
  <c r="K321" i="1"/>
  <c r="BR372" i="11"/>
  <c r="L449" i="1" s="1"/>
  <c r="K449" i="1"/>
  <c r="BR444" i="11"/>
  <c r="L635" i="1" s="1"/>
  <c r="K635" i="1"/>
  <c r="BR517" i="11"/>
  <c r="L23" i="1" s="1"/>
  <c r="K23" i="1"/>
  <c r="BR589" i="11"/>
  <c r="L82" i="1" s="1"/>
  <c r="K82" i="1"/>
  <c r="BR493" i="11"/>
  <c r="L548" i="1" s="1"/>
  <c r="L544" i="1" s="1"/>
  <c r="K548" i="1"/>
  <c r="K544" i="1" s="1"/>
  <c r="BR26" i="11"/>
  <c r="L711" i="1" s="1"/>
  <c r="K711" i="1"/>
  <c r="BR122" i="11"/>
  <c r="L677" i="1" s="1"/>
  <c r="K677" i="1"/>
  <c r="BR206" i="11"/>
  <c r="L344" i="1" s="1"/>
  <c r="K344" i="1"/>
  <c r="BR302" i="11"/>
  <c r="L268" i="1" s="1"/>
  <c r="K268" i="1"/>
  <c r="BR398" i="11"/>
  <c r="L492" i="1" s="1"/>
  <c r="K492" i="1"/>
  <c r="BR482" i="11"/>
  <c r="L541" i="1" s="1"/>
  <c r="K541" i="1"/>
  <c r="BR579" i="11"/>
  <c r="L154" i="1" s="1"/>
  <c r="K154" i="1"/>
  <c r="BR75" i="11"/>
  <c r="L621" i="1" s="1"/>
  <c r="K621" i="1"/>
  <c r="BR147" i="11"/>
  <c r="L194" i="1" s="1"/>
  <c r="K194" i="1"/>
  <c r="BR219" i="11"/>
  <c r="L351" i="1" s="1"/>
  <c r="K351" i="1"/>
  <c r="BR291" i="11"/>
  <c r="L312" i="1" s="1"/>
  <c r="K312" i="1"/>
  <c r="BR363" i="11"/>
  <c r="L441" i="1" s="1"/>
  <c r="K441" i="1"/>
  <c r="BR435" i="11"/>
  <c r="L431" i="1" s="1"/>
  <c r="K431" i="1"/>
  <c r="BR508" i="11"/>
  <c r="L14" i="1" s="1"/>
  <c r="K14" i="1"/>
  <c r="BR580" i="11"/>
  <c r="L155" i="1" s="1"/>
  <c r="K155" i="1"/>
  <c r="BR652" i="11"/>
  <c r="L117" i="1" s="1"/>
  <c r="K117" i="1"/>
  <c r="BR28" i="11"/>
  <c r="L713" i="1" s="1"/>
  <c r="K713" i="1"/>
  <c r="BR100" i="11"/>
  <c r="L763" i="1" s="1"/>
  <c r="K763" i="1"/>
  <c r="BR172" i="11"/>
  <c r="L140" i="1" s="1"/>
  <c r="K140" i="1"/>
  <c r="BR244" i="11"/>
  <c r="L260" i="1" s="1"/>
  <c r="K260" i="1"/>
  <c r="L404" i="1"/>
  <c r="K404" i="1"/>
  <c r="BR400" i="11"/>
  <c r="L496" i="1" s="1"/>
  <c r="K496" i="1"/>
  <c r="BR472" i="11"/>
  <c r="L665" i="1" s="1"/>
  <c r="K665" i="1"/>
  <c r="BR545" i="11"/>
  <c r="L51" i="1" s="1"/>
  <c r="K51" i="1"/>
  <c r="BR617" i="11"/>
  <c r="L110" i="1" s="1"/>
  <c r="K110" i="1"/>
  <c r="BR359" i="11"/>
  <c r="L438" i="1" s="1"/>
  <c r="K438" i="1"/>
  <c r="BR83" i="11"/>
  <c r="L160" i="1" s="1"/>
  <c r="K160" i="1"/>
  <c r="BR262" i="11"/>
  <c r="L283" i="1" s="1"/>
  <c r="K283" i="1"/>
  <c r="BR143" i="11"/>
  <c r="L133" i="1" s="1"/>
  <c r="K133" i="1"/>
  <c r="W5" i="14"/>
  <c r="E83" i="14"/>
  <c r="E61" i="5" s="1"/>
  <c r="U83" i="14"/>
  <c r="E548" i="32"/>
  <c r="E544" i="32" s="1"/>
  <c r="Q548" i="32"/>
  <c r="Q544" i="32" s="1"/>
  <c r="AC548" i="32"/>
  <c r="AC544" i="32" s="1"/>
  <c r="H544" i="1"/>
  <c r="D548" i="32"/>
  <c r="D544" i="32" s="1"/>
  <c r="P548" i="32"/>
  <c r="P544" i="32" s="1"/>
  <c r="N544" i="1"/>
  <c r="J548" i="32"/>
  <c r="J544" i="32" s="1"/>
  <c r="V548" i="32"/>
  <c r="W121" i="32"/>
  <c r="V22" i="16"/>
  <c r="H29" i="15" s="1"/>
  <c r="H31" i="15" s="1"/>
  <c r="W114" i="32"/>
  <c r="N11" i="5"/>
  <c r="AH118" i="32"/>
  <c r="F25" i="8"/>
  <c r="E417" i="32"/>
  <c r="AI417" i="32" s="1"/>
  <c r="E417" i="31"/>
  <c r="E418" i="31" s="1"/>
  <c r="U7" i="15"/>
  <c r="T50" i="15"/>
  <c r="J662" i="32"/>
  <c r="K114" i="32"/>
  <c r="AI176" i="32"/>
  <c r="AI152" i="32"/>
  <c r="AI174" i="32"/>
  <c r="AH659" i="32"/>
  <c r="AH180" i="32"/>
  <c r="AI666" i="32"/>
  <c r="AI645" i="32"/>
  <c r="AI173" i="32"/>
  <c r="AI641" i="32"/>
  <c r="AH649" i="32"/>
  <c r="AH695" i="32"/>
  <c r="AH642" i="32"/>
  <c r="AH660" i="32"/>
  <c r="AH181" i="32"/>
  <c r="AH31" i="32"/>
  <c r="AH540" i="32"/>
  <c r="AH529" i="32"/>
  <c r="AH455" i="32"/>
  <c r="AI606" i="32"/>
  <c r="AI546" i="32"/>
  <c r="AI616" i="32"/>
  <c r="AI505" i="32"/>
  <c r="J522" i="32"/>
  <c r="AI503" i="32"/>
  <c r="AH458" i="32"/>
  <c r="AH607" i="32"/>
  <c r="AI432" i="32"/>
  <c r="AH530" i="32"/>
  <c r="AH504" i="32"/>
  <c r="AH454" i="32"/>
  <c r="AI615" i="32"/>
  <c r="AI533" i="32"/>
  <c r="AI488" i="32"/>
  <c r="AI148" i="32"/>
  <c r="AI646" i="32"/>
  <c r="AI146" i="32"/>
  <c r="AI534" i="32"/>
  <c r="AH71" i="32"/>
  <c r="AH64" i="32"/>
  <c r="AH658" i="32"/>
  <c r="AI150" i="32"/>
  <c r="AI184" i="32"/>
  <c r="AH666" i="32"/>
  <c r="AI71" i="32"/>
  <c r="AH46" i="32"/>
  <c r="AI542" i="32"/>
  <c r="AI457" i="32"/>
  <c r="AH515" i="32"/>
  <c r="AH508" i="32"/>
  <c r="AI455" i="32"/>
  <c r="AI614" i="32"/>
  <c r="AH513" i="32"/>
  <c r="AH30" i="32"/>
  <c r="AH23" i="32"/>
  <c r="AH35" i="32"/>
  <c r="AI16" i="32"/>
  <c r="AH92" i="32"/>
  <c r="AI67" i="32"/>
  <c r="AH12" i="32"/>
  <c r="AI62" i="32"/>
  <c r="AH107" i="32"/>
  <c r="AH154" i="32"/>
  <c r="AH653" i="32"/>
  <c r="AI154" i="32"/>
  <c r="V662" i="32"/>
  <c r="D634" i="32"/>
  <c r="K634" i="32"/>
  <c r="AI34" i="32"/>
  <c r="AI86" i="32"/>
  <c r="AI72" i="32"/>
  <c r="Q494" i="32"/>
  <c r="AI540" i="32"/>
  <c r="AI502" i="32"/>
  <c r="AI638" i="32"/>
  <c r="AI185" i="32"/>
  <c r="AI178" i="32"/>
  <c r="AI636" i="32"/>
  <c r="AI653" i="32"/>
  <c r="AH663" i="32"/>
  <c r="AB662" i="32"/>
  <c r="AH654" i="32"/>
  <c r="J634" i="32"/>
  <c r="E662" i="32"/>
  <c r="AI155" i="32"/>
  <c r="AH694" i="32"/>
  <c r="Q634" i="32"/>
  <c r="AI647" i="32"/>
  <c r="AH173" i="32"/>
  <c r="AI180" i="32"/>
  <c r="E114" i="32"/>
  <c r="AI507" i="32"/>
  <c r="AH143" i="32"/>
  <c r="AH641" i="32"/>
  <c r="AI143" i="32"/>
  <c r="AI695" i="32"/>
  <c r="AI658" i="32"/>
  <c r="AI157" i="32"/>
  <c r="AI179" i="32"/>
  <c r="P634" i="32"/>
  <c r="AH647" i="32"/>
  <c r="K662" i="32"/>
  <c r="AH640" i="32"/>
  <c r="W634" i="32"/>
  <c r="AI153" i="32"/>
  <c r="AI187" i="32"/>
  <c r="AI652" i="32"/>
  <c r="AH85" i="32"/>
  <c r="AH57" i="32"/>
  <c r="AH60" i="32"/>
  <c r="V634" i="32"/>
  <c r="Q662" i="32"/>
  <c r="AI144" i="32"/>
  <c r="AH147" i="32"/>
  <c r="AI635" i="32"/>
  <c r="AC634" i="32"/>
  <c r="AH156" i="32"/>
  <c r="AI151" i="32"/>
  <c r="P536" i="32"/>
  <c r="E536" i="32"/>
  <c r="AH635" i="32"/>
  <c r="AB634" i="32"/>
  <c r="W662" i="32"/>
  <c r="AH182" i="32"/>
  <c r="AH187" i="32"/>
  <c r="AI142" i="32"/>
  <c r="AI640" i="32"/>
  <c r="AI156" i="32"/>
  <c r="AI655" i="32"/>
  <c r="AH169" i="32"/>
  <c r="AH179" i="32"/>
  <c r="AH186" i="32"/>
  <c r="AH637" i="32"/>
  <c r="AH184" i="32"/>
  <c r="AI663" i="32"/>
  <c r="AC662" i="32"/>
  <c r="AI654" i="32"/>
  <c r="AI182" i="32"/>
  <c r="AH145" i="32"/>
  <c r="AH655" i="32"/>
  <c r="AH648" i="32"/>
  <c r="AH188" i="32"/>
  <c r="AH646" i="32"/>
  <c r="AH665" i="32"/>
  <c r="AI665" i="32"/>
  <c r="AI656" i="32"/>
  <c r="AH170" i="32"/>
  <c r="AH175" i="32"/>
  <c r="AH657" i="32"/>
  <c r="AI175" i="32"/>
  <c r="AH190" i="32"/>
  <c r="AI145" i="32"/>
  <c r="AI643" i="32"/>
  <c r="AH152" i="32"/>
  <c r="AH174" i="32"/>
  <c r="AH150" i="32"/>
  <c r="AH172" i="32"/>
  <c r="AH189" i="32"/>
  <c r="AI649" i="32"/>
  <c r="AI642" i="32"/>
  <c r="AI170" i="32"/>
  <c r="AH664" i="32"/>
  <c r="AH643" i="32"/>
  <c r="AH86" i="32"/>
  <c r="AH636" i="32"/>
  <c r="AH183" i="32"/>
  <c r="AH176" i="32"/>
  <c r="AI181" i="32"/>
  <c r="AI183" i="32"/>
  <c r="AH651" i="32"/>
  <c r="AH656" i="32"/>
  <c r="AI651" i="32"/>
  <c r="AI644" i="32"/>
  <c r="AH153" i="32"/>
  <c r="AI149" i="32"/>
  <c r="AH645" i="32"/>
  <c r="AI694" i="32"/>
  <c r="AH178" i="32"/>
  <c r="AI91" i="32"/>
  <c r="AI61" i="32"/>
  <c r="AI54" i="32"/>
  <c r="AI538" i="32"/>
  <c r="AH541" i="32"/>
  <c r="AH487" i="32"/>
  <c r="AI532" i="32"/>
  <c r="AH605" i="32"/>
  <c r="AH488" i="32"/>
  <c r="AI480" i="32"/>
  <c r="AI664" i="32"/>
  <c r="AI660" i="32"/>
  <c r="AH157" i="32"/>
  <c r="D662" i="32"/>
  <c r="AH155" i="32"/>
  <c r="AH177" i="32"/>
  <c r="AI637" i="32"/>
  <c r="AI189" i="32"/>
  <c r="AH151" i="32"/>
  <c r="AH650" i="32"/>
  <c r="AI81" i="32"/>
  <c r="AI96" i="32"/>
  <c r="AH42" i="32"/>
  <c r="AI13" i="32"/>
  <c r="AI74" i="32"/>
  <c r="AI87" i="32"/>
  <c r="AH104" i="32"/>
  <c r="AI55" i="32"/>
  <c r="AI57" i="32"/>
  <c r="AI85" i="32"/>
  <c r="AH171" i="32"/>
  <c r="AH148" i="32"/>
  <c r="AI171" i="32"/>
  <c r="AH639" i="32"/>
  <c r="AI188" i="32"/>
  <c r="AI639" i="32"/>
  <c r="AI186" i="32"/>
  <c r="AH142" i="32"/>
  <c r="AH185" i="32"/>
  <c r="AI147" i="32"/>
  <c r="AI657" i="32"/>
  <c r="F16" i="5"/>
  <c r="AI46" i="32"/>
  <c r="AI15" i="32"/>
  <c r="AH47" i="32"/>
  <c r="AI31" i="32"/>
  <c r="AI59" i="32"/>
  <c r="AI33" i="32"/>
  <c r="AI69" i="32"/>
  <c r="AH34" i="32"/>
  <c r="AI107" i="32"/>
  <c r="AH15" i="32"/>
  <c r="AI650" i="32"/>
  <c r="AI190" i="32"/>
  <c r="AI648" i="32"/>
  <c r="AH146" i="32"/>
  <c r="AH644" i="32"/>
  <c r="P662" i="32"/>
  <c r="AH144" i="32"/>
  <c r="AH149" i="32"/>
  <c r="AI172" i="32"/>
  <c r="AH652" i="32"/>
  <c r="AI177" i="32"/>
  <c r="E634" i="32"/>
  <c r="AI659" i="32"/>
  <c r="AH638" i="32"/>
  <c r="AI169" i="32"/>
  <c r="W494" i="32"/>
  <c r="AH427" i="32"/>
  <c r="AI476" i="32"/>
  <c r="AH477" i="32"/>
  <c r="AH432" i="32"/>
  <c r="AH523" i="32"/>
  <c r="AB522" i="32"/>
  <c r="AI489" i="32"/>
  <c r="AH492" i="32"/>
  <c r="W611" i="32"/>
  <c r="AI607" i="32"/>
  <c r="AH514" i="32"/>
  <c r="V536" i="32"/>
  <c r="P494" i="32"/>
  <c r="AH507" i="32"/>
  <c r="Q536" i="32"/>
  <c r="AI612" i="32"/>
  <c r="AC611" i="32"/>
  <c r="J494" i="32"/>
  <c r="AI491" i="32"/>
  <c r="AI486" i="32"/>
  <c r="D522" i="32"/>
  <c r="AI519" i="32"/>
  <c r="AH450" i="32"/>
  <c r="AH511" i="32"/>
  <c r="AH615" i="32"/>
  <c r="AH490" i="32"/>
  <c r="AH539" i="32"/>
  <c r="AI487" i="32"/>
  <c r="AI456" i="32"/>
  <c r="AH524" i="32"/>
  <c r="E527" i="32"/>
  <c r="AH537" i="32"/>
  <c r="AB536" i="32"/>
  <c r="V494" i="32"/>
  <c r="AI454" i="32"/>
  <c r="AH531" i="32"/>
  <c r="W536" i="32"/>
  <c r="AH519" i="32"/>
  <c r="P522" i="32"/>
  <c r="AI479" i="32"/>
  <c r="AI458" i="32"/>
  <c r="AH545" i="32"/>
  <c r="AB544" i="32"/>
  <c r="AI506" i="32"/>
  <c r="AI517" i="32"/>
  <c r="AH480" i="32"/>
  <c r="AH520" i="32"/>
  <c r="AH533" i="32"/>
  <c r="AH502" i="32"/>
  <c r="Q527" i="32"/>
  <c r="AH495" i="32"/>
  <c r="AB494" i="32"/>
  <c r="AI613" i="32"/>
  <c r="AI537" i="32"/>
  <c r="AC536" i="32"/>
  <c r="E494" i="32"/>
  <c r="AH516" i="32"/>
  <c r="AH510" i="32"/>
  <c r="AH479" i="32"/>
  <c r="V522" i="32"/>
  <c r="AH532" i="32"/>
  <c r="AI508" i="32"/>
  <c r="AH499" i="32"/>
  <c r="AH509" i="32"/>
  <c r="K527" i="32"/>
  <c r="AI520" i="32"/>
  <c r="AH512" i="32"/>
  <c r="AI459" i="32"/>
  <c r="W527" i="32"/>
  <c r="AH491" i="32"/>
  <c r="AH505" i="32"/>
  <c r="AI431" i="32"/>
  <c r="AH498" i="32"/>
  <c r="AH525" i="32"/>
  <c r="AH538" i="32"/>
  <c r="AH501" i="32"/>
  <c r="AI477" i="32"/>
  <c r="AI496" i="32"/>
  <c r="E522" i="32"/>
  <c r="AI492" i="32"/>
  <c r="D527" i="32"/>
  <c r="AI528" i="32"/>
  <c r="AC527" i="32"/>
  <c r="AI509" i="32"/>
  <c r="AH500" i="32"/>
  <c r="AH616" i="32"/>
  <c r="AI531" i="32"/>
  <c r="AH503" i="32"/>
  <c r="AH496" i="32"/>
  <c r="AI525" i="32"/>
  <c r="AH517" i="32"/>
  <c r="K522" i="32"/>
  <c r="AI513" i="32"/>
  <c r="P527" i="32"/>
  <c r="AH497" i="32"/>
  <c r="AI530" i="32"/>
  <c r="AH613" i="32"/>
  <c r="AI539" i="32"/>
  <c r="AH542" i="32"/>
  <c r="AH476" i="32"/>
  <c r="AI424" i="32"/>
  <c r="AI518" i="32"/>
  <c r="AH486" i="32"/>
  <c r="AH534" i="32"/>
  <c r="AI427" i="32"/>
  <c r="AI510" i="32"/>
  <c r="AI529" i="32"/>
  <c r="D611" i="32"/>
  <c r="AH617" i="32"/>
  <c r="W522" i="32"/>
  <c r="AI609" i="32"/>
  <c r="J527" i="32"/>
  <c r="AI450" i="32"/>
  <c r="AI504" i="32"/>
  <c r="AI497" i="32"/>
  <c r="AI514" i="32"/>
  <c r="AH546" i="32"/>
  <c r="AI512" i="32"/>
  <c r="AH489" i="32"/>
  <c r="J611" i="32"/>
  <c r="AH470" i="32"/>
  <c r="Q522" i="32"/>
  <c r="E611" i="32"/>
  <c r="AI501" i="32"/>
  <c r="AI617" i="32"/>
  <c r="V527" i="32"/>
  <c r="AI545" i="32"/>
  <c r="AH459" i="32"/>
  <c r="AH431" i="32"/>
  <c r="AI524" i="32"/>
  <c r="AH457" i="32"/>
  <c r="AI495" i="32"/>
  <c r="AC494" i="32"/>
  <c r="AH604" i="32"/>
  <c r="AI516" i="32"/>
  <c r="AI498" i="32"/>
  <c r="V611" i="32"/>
  <c r="AH547" i="32"/>
  <c r="AC522" i="32"/>
  <c r="AI523" i="32"/>
  <c r="K611" i="32"/>
  <c r="AH456" i="32"/>
  <c r="AH528" i="32"/>
  <c r="AB527" i="32"/>
  <c r="AI499" i="32"/>
  <c r="AI511" i="32"/>
  <c r="AI490" i="32"/>
  <c r="D536" i="32"/>
  <c r="AH618" i="32"/>
  <c r="AH606" i="32"/>
  <c r="AI478" i="32"/>
  <c r="AH612" i="32"/>
  <c r="AB611" i="32"/>
  <c r="K494" i="32"/>
  <c r="AI500" i="32"/>
  <c r="AH614" i="32"/>
  <c r="AI604" i="32"/>
  <c r="AH609" i="32"/>
  <c r="P611" i="32"/>
  <c r="AI515" i="32"/>
  <c r="AH506" i="32"/>
  <c r="Q611" i="32"/>
  <c r="AI470" i="32"/>
  <c r="AI547" i="32"/>
  <c r="AI541" i="32"/>
  <c r="AI605" i="32"/>
  <c r="AH424" i="32"/>
  <c r="J536" i="32"/>
  <c r="AH478" i="32"/>
  <c r="D494" i="32"/>
  <c r="AH518" i="32"/>
  <c r="K536" i="32"/>
  <c r="AI618" i="32"/>
  <c r="AH72" i="32"/>
  <c r="AI98" i="32"/>
  <c r="AH101" i="32"/>
  <c r="AH40" i="32"/>
  <c r="AH109" i="32"/>
  <c r="AH65" i="32"/>
  <c r="AH36" i="32"/>
  <c r="AH103" i="32"/>
  <c r="AH37" i="32"/>
  <c r="AH94" i="32"/>
  <c r="AH87" i="32"/>
  <c r="AH21" i="32"/>
  <c r="AH102" i="32"/>
  <c r="AH24" i="32"/>
  <c r="K77" i="32"/>
  <c r="AI60" i="32"/>
  <c r="AI100" i="32"/>
  <c r="AH63" i="32"/>
  <c r="AH68" i="32"/>
  <c r="AH75" i="32"/>
  <c r="AI64" i="32"/>
  <c r="AI90" i="32"/>
  <c r="AH43" i="32"/>
  <c r="AH17" i="32"/>
  <c r="AI78" i="32"/>
  <c r="AC77" i="32"/>
  <c r="AH110" i="32"/>
  <c r="AH27" i="32"/>
  <c r="D77" i="32"/>
  <c r="E77" i="32"/>
  <c r="AH91" i="32"/>
  <c r="AH82" i="32"/>
  <c r="AI56" i="32"/>
  <c r="AH16" i="32"/>
  <c r="AH28" i="32"/>
  <c r="AI47" i="32"/>
  <c r="AI75" i="32"/>
  <c r="P77" i="32"/>
  <c r="AH29" i="32"/>
  <c r="Q77" i="32"/>
  <c r="AI48" i="32"/>
  <c r="AI22" i="32"/>
  <c r="AH56" i="32"/>
  <c r="AH25" i="32"/>
  <c r="AI63" i="32"/>
  <c r="AI108" i="32"/>
  <c r="AH18" i="32"/>
  <c r="AI44" i="32"/>
  <c r="AI103" i="32"/>
  <c r="AH50" i="32"/>
  <c r="AH69" i="32"/>
  <c r="AH80" i="32"/>
  <c r="AI80" i="32"/>
  <c r="V77" i="32"/>
  <c r="AI104" i="32"/>
  <c r="AI50" i="32"/>
  <c r="AH83" i="32"/>
  <c r="W77" i="32"/>
  <c r="AH22" i="32"/>
  <c r="AI95" i="32"/>
  <c r="AI41" i="32"/>
  <c r="V53" i="32"/>
  <c r="AB53" i="32"/>
  <c r="P53" i="32"/>
  <c r="J53" i="32"/>
  <c r="D53" i="32"/>
  <c r="AH44" i="32"/>
  <c r="AH79" i="32"/>
  <c r="AH13" i="32"/>
  <c r="AH108" i="32"/>
  <c r="AI32" i="32"/>
  <c r="AH11" i="32"/>
  <c r="AI101" i="32"/>
  <c r="AH97" i="32"/>
  <c r="AI35" i="32"/>
  <c r="AI106" i="32"/>
  <c r="AH88" i="32"/>
  <c r="J77" i="32"/>
  <c r="AH95" i="32"/>
  <c r="AI88" i="32"/>
  <c r="D52" i="32"/>
  <c r="V52" i="32"/>
  <c r="AB52" i="32"/>
  <c r="J52" i="32"/>
  <c r="P52" i="32"/>
  <c r="AI51" i="32"/>
  <c r="AH89" i="32"/>
  <c r="AI79" i="32"/>
  <c r="AH59" i="32"/>
  <c r="AI49" i="32"/>
  <c r="AI42" i="32"/>
  <c r="AH38" i="32"/>
  <c r="AI43" i="32"/>
  <c r="AI82" i="32"/>
  <c r="AI94" i="32"/>
  <c r="AI45" i="32"/>
  <c r="AH78" i="32"/>
  <c r="AB77" i="32"/>
  <c r="AI38" i="32"/>
  <c r="AI83" i="32"/>
  <c r="AI29" i="32"/>
  <c r="AC53" i="32"/>
  <c r="W53" i="32"/>
  <c r="Q53" i="32"/>
  <c r="K53" i="32"/>
  <c r="E53" i="32"/>
  <c r="AH32" i="32"/>
  <c r="AH96" i="32"/>
  <c r="AI102" i="32"/>
  <c r="AI20" i="32"/>
  <c r="AH106" i="32"/>
  <c r="AI89" i="32"/>
  <c r="AI40" i="32"/>
  <c r="AI23" i="32"/>
  <c r="AH19" i="32"/>
  <c r="AH67" i="32"/>
  <c r="AI73" i="32"/>
  <c r="AH55" i="32"/>
  <c r="AH100" i="32"/>
  <c r="AI24" i="32"/>
  <c r="AI36" i="32"/>
  <c r="AH74" i="32"/>
  <c r="AH51" i="32"/>
  <c r="AI65" i="32"/>
  <c r="AH98" i="32"/>
  <c r="W52" i="32"/>
  <c r="AC52" i="32"/>
  <c r="Q52" i="32"/>
  <c r="K52" i="32"/>
  <c r="E52" i="32"/>
  <c r="AI70" i="32"/>
  <c r="AI39" i="32"/>
  <c r="AH61" i="32"/>
  <c r="AI110" i="32"/>
  <c r="AH66" i="32"/>
  <c r="AI37" i="32"/>
  <c r="AI30" i="32"/>
  <c r="AH99" i="32"/>
  <c r="AH26" i="32"/>
  <c r="AI21" i="32"/>
  <c r="AI26" i="32"/>
  <c r="AH48" i="32"/>
  <c r="AI109" i="32"/>
  <c r="AH41" i="32"/>
  <c r="AI12" i="32"/>
  <c r="AH70" i="32"/>
  <c r="AH93" i="32"/>
  <c r="AH105" i="32"/>
  <c r="AI17" i="32"/>
  <c r="AH39" i="32"/>
  <c r="AI93" i="32"/>
  <c r="AH49" i="32"/>
  <c r="AH84" i="32"/>
  <c r="AI84" i="32"/>
  <c r="AI66" i="32"/>
  <c r="AH62" i="32"/>
  <c r="AI11" i="32"/>
  <c r="AH73" i="32"/>
  <c r="AI92" i="32"/>
  <c r="AH90" i="32"/>
  <c r="AI19" i="32"/>
  <c r="AH81" i="32"/>
  <c r="AH20" i="32"/>
  <c r="AI58" i="32"/>
  <c r="AI27" i="32"/>
  <c r="AH54" i="32"/>
  <c r="AI68" i="32"/>
  <c r="AI25" i="32"/>
  <c r="AI18" i="32"/>
  <c r="AH14" i="32"/>
  <c r="AI28" i="32"/>
  <c r="AI99" i="32"/>
  <c r="AH33" i="32"/>
  <c r="AH45" i="32"/>
  <c r="AI14" i="32"/>
  <c r="AI97" i="32"/>
  <c r="AH58" i="32"/>
  <c r="AI105" i="32"/>
  <c r="AI116" i="32"/>
  <c r="AH116" i="32"/>
  <c r="AH119" i="32"/>
  <c r="K121" i="32"/>
  <c r="P114" i="32"/>
  <c r="Q114" i="32"/>
  <c r="AC121" i="32"/>
  <c r="AI122" i="32"/>
  <c r="J121" i="32"/>
  <c r="Q121" i="32"/>
  <c r="D121" i="32"/>
  <c r="AI115" i="32"/>
  <c r="AC114" i="32"/>
  <c r="AB121" i="32"/>
  <c r="AH122" i="32"/>
  <c r="AH123" i="32"/>
  <c r="V121" i="32"/>
  <c r="P121" i="32"/>
  <c r="AH117" i="32"/>
  <c r="AH124" i="32"/>
  <c r="V114" i="32"/>
  <c r="D114" i="32"/>
  <c r="AI123" i="32"/>
  <c r="AB114" i="32"/>
  <c r="AH115" i="32"/>
  <c r="AI118" i="32"/>
  <c r="AI117" i="32"/>
  <c r="AI119" i="32"/>
  <c r="J114" i="32"/>
  <c r="AI124" i="32"/>
  <c r="E121" i="32"/>
  <c r="U31" i="5"/>
  <c r="U61" i="5"/>
  <c r="F61" i="5"/>
  <c r="F31" i="5"/>
  <c r="K61" i="5"/>
  <c r="K31" i="5"/>
  <c r="J61" i="5"/>
  <c r="J31" i="5"/>
  <c r="L61" i="5"/>
  <c r="L31" i="5"/>
  <c r="G61" i="5"/>
  <c r="G31" i="5"/>
  <c r="H61" i="5"/>
  <c r="H31" i="5"/>
  <c r="E31" i="5"/>
  <c r="T31" i="5"/>
  <c r="T61" i="5"/>
  <c r="I61" i="5"/>
  <c r="I31" i="5"/>
  <c r="N61" i="5"/>
  <c r="N31" i="5"/>
  <c r="X5" i="14"/>
  <c r="W14" i="15"/>
  <c r="W42" i="15"/>
  <c r="V10" i="15"/>
  <c r="W10" i="15" s="1"/>
  <c r="I50" i="15"/>
  <c r="I417" i="1" s="1"/>
  <c r="W26" i="15"/>
  <c r="W22" i="15"/>
  <c r="X30" i="15"/>
  <c r="P7" i="15"/>
  <c r="T29" i="15"/>
  <c r="T31" i="15" s="1"/>
  <c r="U7" i="16"/>
  <c r="N9" i="15" s="1"/>
  <c r="N11" i="15" s="1"/>
  <c r="G25" i="16"/>
  <c r="F39" i="15"/>
  <c r="F33" i="15"/>
  <c r="F35" i="15" s="1"/>
  <c r="U22" i="16"/>
  <c r="N29" i="15" s="1"/>
  <c r="N31" i="15" s="1"/>
  <c r="Q5" i="15"/>
  <c r="V4" i="16"/>
  <c r="H5" i="15" s="1"/>
  <c r="Y7" i="16"/>
  <c r="Z7" i="16" s="1"/>
  <c r="AA7" i="16" s="1"/>
  <c r="AB7" i="16" s="1"/>
  <c r="U4" i="16"/>
  <c r="N5" i="15" s="1"/>
  <c r="K10" i="16"/>
  <c r="L10" i="16" s="1"/>
  <c r="M10" i="16" s="1"/>
  <c r="N10" i="16" s="1"/>
  <c r="O10" i="16" s="1"/>
  <c r="P10" i="16" s="1"/>
  <c r="Q10" i="16" s="1"/>
  <c r="R10" i="16" s="1"/>
  <c r="S10" i="16" s="1"/>
  <c r="T10" i="16" s="1"/>
  <c r="X10" i="16" s="1"/>
  <c r="AM10" i="16" s="1"/>
  <c r="U10" i="16"/>
  <c r="N13" i="15" s="1"/>
  <c r="N15" i="15" s="1"/>
  <c r="K16" i="16"/>
  <c r="L16" i="16" s="1"/>
  <c r="M16" i="16" s="1"/>
  <c r="N16" i="16" s="1"/>
  <c r="O16" i="16" s="1"/>
  <c r="P16" i="16" s="1"/>
  <c r="Q16" i="16" s="1"/>
  <c r="R16" i="16" s="1"/>
  <c r="S16" i="16" s="1"/>
  <c r="T16" i="16" s="1"/>
  <c r="X16" i="16" s="1"/>
  <c r="AM16" i="16" s="1"/>
  <c r="U16" i="16"/>
  <c r="N21" i="15" s="1"/>
  <c r="N23" i="15" s="1"/>
  <c r="J25" i="8"/>
  <c r="F31" i="16"/>
  <c r="E41" i="15"/>
  <c r="E43" i="15" s="1"/>
  <c r="K19" i="16"/>
  <c r="L19" i="16" s="1"/>
  <c r="M19" i="16" s="1"/>
  <c r="N19" i="16" s="1"/>
  <c r="O19" i="16" s="1"/>
  <c r="P19" i="16" s="1"/>
  <c r="Q19" i="16" s="1"/>
  <c r="R19" i="16" s="1"/>
  <c r="S19" i="16" s="1"/>
  <c r="T19" i="16" s="1"/>
  <c r="X19" i="16" s="1"/>
  <c r="AM19" i="16" s="1"/>
  <c r="J7" i="15"/>
  <c r="V13" i="16"/>
  <c r="H17" i="15" s="1"/>
  <c r="X18" i="15"/>
  <c r="V7" i="16"/>
  <c r="H9" i="15" s="1"/>
  <c r="W34" i="15"/>
  <c r="D417" i="1"/>
  <c r="O7" i="15"/>
  <c r="I5" i="15"/>
  <c r="D51" i="15"/>
  <c r="H417" i="1"/>
  <c r="O417" i="1"/>
  <c r="N25" i="8"/>
  <c r="R25" i="8" s="1"/>
  <c r="E417" i="1"/>
  <c r="Q50" i="15"/>
  <c r="P417" i="1"/>
  <c r="R417" i="1" s="1"/>
  <c r="L25" i="8"/>
  <c r="R50" i="15"/>
  <c r="K25" i="8"/>
  <c r="K417" i="1"/>
  <c r="X6" i="15"/>
  <c r="W6" i="15"/>
  <c r="U25" i="8"/>
  <c r="U417" i="1"/>
  <c r="Y22" i="16"/>
  <c r="Z22" i="16" s="1"/>
  <c r="AA22" i="16" s="1"/>
  <c r="AB22" i="16" s="1"/>
  <c r="AC22" i="16" s="1"/>
  <c r="AD22" i="16" s="1"/>
  <c r="AE22" i="16" s="1"/>
  <c r="AF22" i="16" s="1"/>
  <c r="AG22" i="16" s="1"/>
  <c r="AH22" i="16" s="1"/>
  <c r="AI22" i="16" s="1"/>
  <c r="AJ22" i="16"/>
  <c r="P29" i="15" s="1"/>
  <c r="Y19" i="16"/>
  <c r="Z19" i="16" s="1"/>
  <c r="AA19" i="16" s="1"/>
  <c r="AB19" i="16" s="1"/>
  <c r="AC19" i="16" s="1"/>
  <c r="AD19" i="16" s="1"/>
  <c r="AE19" i="16" s="1"/>
  <c r="AF19" i="16" s="1"/>
  <c r="AG19" i="16" s="1"/>
  <c r="AH19" i="16" s="1"/>
  <c r="AI19" i="16" s="1"/>
  <c r="AJ19" i="16"/>
  <c r="P25" i="15" s="1"/>
  <c r="Y10" i="16"/>
  <c r="Z10" i="16" s="1"/>
  <c r="AA10" i="16" s="1"/>
  <c r="AB10" i="16" s="1"/>
  <c r="AC10" i="16" s="1"/>
  <c r="AD10" i="16" s="1"/>
  <c r="AE10" i="16" s="1"/>
  <c r="AF10" i="16" s="1"/>
  <c r="AG10" i="16" s="1"/>
  <c r="AH10" i="16" s="1"/>
  <c r="AI10" i="16" s="1"/>
  <c r="Y13" i="16"/>
  <c r="Z13" i="16" s="1"/>
  <c r="AA13" i="16" s="1"/>
  <c r="AB13" i="16" s="1"/>
  <c r="AC13" i="16" s="1"/>
  <c r="AD13" i="16" s="1"/>
  <c r="AE13" i="16" s="1"/>
  <c r="AF13" i="16" s="1"/>
  <c r="AG13" i="16" s="1"/>
  <c r="AH13" i="16" s="1"/>
  <c r="AI13" i="16" s="1"/>
  <c r="AJ13" i="16"/>
  <c r="P17" i="15" s="1"/>
  <c r="I79" i="5"/>
  <c r="O79" i="5" s="1"/>
  <c r="P79" i="5"/>
  <c r="T79" i="5"/>
  <c r="G16" i="5"/>
  <c r="W21" i="14"/>
  <c r="X21" i="14"/>
  <c r="D83" i="14"/>
  <c r="V83" i="14"/>
  <c r="O83" i="14"/>
  <c r="Q21" i="14"/>
  <c r="R21" i="14"/>
  <c r="Q5" i="14"/>
  <c r="R5" i="14"/>
  <c r="P83" i="14"/>
  <c r="U2" i="14"/>
  <c r="V2" i="14" s="1"/>
  <c r="J2" i="14"/>
  <c r="K2" i="14" s="1"/>
  <c r="L2" i="14" s="1"/>
  <c r="O2" i="14"/>
  <c r="U53" i="5"/>
  <c r="V53" i="5" s="1"/>
  <c r="O53" i="5"/>
  <c r="J53" i="5"/>
  <c r="K53" i="5" s="1"/>
  <c r="L53" i="5" s="1"/>
  <c r="T633" i="1"/>
  <c r="T7" i="5" s="1"/>
  <c r="G366" i="1"/>
  <c r="G633" i="1"/>
  <c r="G7" i="5" s="1"/>
  <c r="F126" i="1"/>
  <c r="F69" i="5" s="1"/>
  <c r="F633" i="1"/>
  <c r="F7" i="5" s="1"/>
  <c r="G126" i="1"/>
  <c r="G69" i="5" s="1"/>
  <c r="N633" i="1"/>
  <c r="U633" i="1"/>
  <c r="U7" i="5" s="1"/>
  <c r="O633" i="1"/>
  <c r="O7" i="5" s="1"/>
  <c r="H633" i="1"/>
  <c r="H7" i="5" s="1"/>
  <c r="F219" i="1"/>
  <c r="F218" i="1" s="1"/>
  <c r="G219" i="1"/>
  <c r="G218" i="1" s="1"/>
  <c r="K34" i="5" l="1"/>
  <c r="N13" i="34" s="1"/>
  <c r="F34" i="5"/>
  <c r="I13" i="34" s="1"/>
  <c r="E34" i="5"/>
  <c r="H13" i="34" s="1"/>
  <c r="G34" i="5"/>
  <c r="J13" i="34" s="1"/>
  <c r="L34" i="5"/>
  <c r="O13" i="34" s="1"/>
  <c r="J34" i="5"/>
  <c r="M13" i="34" s="1"/>
  <c r="AH481" i="32"/>
  <c r="AI481" i="32"/>
  <c r="J59" i="5"/>
  <c r="J16" i="5"/>
  <c r="G418" i="1"/>
  <c r="G55" i="15"/>
  <c r="J366" i="1"/>
  <c r="J55" i="15" s="1"/>
  <c r="J633" i="1"/>
  <c r="J7" i="5" s="1"/>
  <c r="G11" i="8"/>
  <c r="G27" i="8" s="1"/>
  <c r="L353" i="1"/>
  <c r="L329" i="1" s="1"/>
  <c r="J126" i="1"/>
  <c r="J69" i="5" s="1"/>
  <c r="L620" i="1"/>
  <c r="L465" i="1"/>
  <c r="K611" i="1"/>
  <c r="L611" i="1"/>
  <c r="L114" i="1"/>
  <c r="J218" i="1"/>
  <c r="K662" i="1"/>
  <c r="K536" i="1"/>
  <c r="L472" i="1"/>
  <c r="L367" i="1"/>
  <c r="L452" i="1"/>
  <c r="L662" i="1"/>
  <c r="L536" i="1"/>
  <c r="L434" i="1"/>
  <c r="L697" i="1"/>
  <c r="K527" i="1"/>
  <c r="L759" i="1"/>
  <c r="L527" i="1"/>
  <c r="K494" i="1"/>
  <c r="K77" i="1"/>
  <c r="K634" i="1"/>
  <c r="L494" i="1"/>
  <c r="L77" i="1"/>
  <c r="L207" i="1"/>
  <c r="L271" i="1"/>
  <c r="L219" i="1" s="1"/>
  <c r="L634" i="1"/>
  <c r="AI548" i="32"/>
  <c r="AI544" i="32" s="1"/>
  <c r="L159" i="1"/>
  <c r="L403" i="1"/>
  <c r="L192" i="1"/>
  <c r="L8" i="5" s="1"/>
  <c r="K114" i="1"/>
  <c r="L483" i="1"/>
  <c r="U79" i="5"/>
  <c r="V79" i="5" s="1"/>
  <c r="AH548" i="32"/>
  <c r="AH544" i="32" s="1"/>
  <c r="V544" i="32"/>
  <c r="AC7" i="16"/>
  <c r="AD7" i="16" s="1"/>
  <c r="AE7" i="16" s="1"/>
  <c r="AF7" i="16" s="1"/>
  <c r="AG7" i="16" s="1"/>
  <c r="AH7" i="16" s="1"/>
  <c r="AI7" i="16" s="1"/>
  <c r="AJ7" i="16"/>
  <c r="P9" i="15" s="1"/>
  <c r="R9" i="15" s="1"/>
  <c r="E49" i="15"/>
  <c r="N7" i="5"/>
  <c r="J633" i="32"/>
  <c r="D417" i="32"/>
  <c r="AH417" i="32" s="1"/>
  <c r="D417" i="31"/>
  <c r="D418" i="31" s="1"/>
  <c r="I25" i="8"/>
  <c r="BY417" i="31"/>
  <c r="BY418" i="31" s="1"/>
  <c r="Q7" i="15"/>
  <c r="W633" i="32"/>
  <c r="AI52" i="32"/>
  <c r="AC633" i="32"/>
  <c r="E633" i="32"/>
  <c r="AB633" i="32"/>
  <c r="V633" i="32"/>
  <c r="Q633" i="32"/>
  <c r="AH634" i="32"/>
  <c r="AH536" i="32"/>
  <c r="AH662" i="32"/>
  <c r="AI634" i="32"/>
  <c r="K633" i="32"/>
  <c r="D633" i="32"/>
  <c r="AH527" i="32"/>
  <c r="AI662" i="32"/>
  <c r="P633" i="32"/>
  <c r="AH494" i="32"/>
  <c r="AI494" i="32"/>
  <c r="AH611" i="32"/>
  <c r="AI611" i="32"/>
  <c r="AH522" i="32"/>
  <c r="AI522" i="32"/>
  <c r="AI527" i="32"/>
  <c r="AI536" i="32"/>
  <c r="AI53" i="32"/>
  <c r="AH53" i="32"/>
  <c r="AH77" i="32"/>
  <c r="AI77" i="32"/>
  <c r="AH52" i="32"/>
  <c r="AI121" i="32"/>
  <c r="AH114" i="32"/>
  <c r="AH121" i="32"/>
  <c r="AI114" i="32"/>
  <c r="O61" i="5"/>
  <c r="O31" i="5"/>
  <c r="X83" i="14"/>
  <c r="V31" i="5"/>
  <c r="V61" i="5"/>
  <c r="D31" i="5"/>
  <c r="D61" i="5"/>
  <c r="P31" i="5"/>
  <c r="P61" i="5"/>
  <c r="X10" i="15"/>
  <c r="V50" i="15"/>
  <c r="F417" i="32" s="1"/>
  <c r="AJ10" i="16"/>
  <c r="P13" i="15" s="1"/>
  <c r="R5" i="15"/>
  <c r="N7" i="15"/>
  <c r="R7" i="15" s="1"/>
  <c r="Y16" i="16"/>
  <c r="Z16" i="16" s="1"/>
  <c r="AA16" i="16" s="1"/>
  <c r="AB16" i="16" s="1"/>
  <c r="AC16" i="16" s="1"/>
  <c r="AD16" i="16" s="1"/>
  <c r="AE16" i="16" s="1"/>
  <c r="AF16" i="16" s="1"/>
  <c r="AG16" i="16" s="1"/>
  <c r="AH16" i="16" s="1"/>
  <c r="AI16" i="16" s="1"/>
  <c r="V19" i="16"/>
  <c r="H25" i="15" s="1"/>
  <c r="P27" i="15"/>
  <c r="V10" i="16"/>
  <c r="H13" i="15" s="1"/>
  <c r="T17" i="15"/>
  <c r="T19" i="15" s="1"/>
  <c r="H19" i="15"/>
  <c r="T5" i="15"/>
  <c r="H7" i="15"/>
  <c r="R17" i="15"/>
  <c r="P19" i="15"/>
  <c r="R19" i="15" s="1"/>
  <c r="I25" i="16"/>
  <c r="G39" i="15"/>
  <c r="G33" i="15"/>
  <c r="G31" i="16"/>
  <c r="F41" i="15"/>
  <c r="U19" i="16"/>
  <c r="N25" i="15" s="1"/>
  <c r="N27" i="15" s="1"/>
  <c r="R29" i="15"/>
  <c r="P31" i="15"/>
  <c r="R31" i="15" s="1"/>
  <c r="AK7" i="16"/>
  <c r="T9" i="15"/>
  <c r="T11" i="15" s="1"/>
  <c r="H11" i="15"/>
  <c r="V16" i="16"/>
  <c r="H21" i="15" s="1"/>
  <c r="I7" i="15"/>
  <c r="V5" i="15"/>
  <c r="T25" i="8"/>
  <c r="T417" i="1"/>
  <c r="Q417" i="1"/>
  <c r="AN22" i="16"/>
  <c r="AO22" i="16" s="1"/>
  <c r="AP22" i="16" s="1"/>
  <c r="AQ22" i="16" s="1"/>
  <c r="AR22" i="16" s="1"/>
  <c r="AS22" i="16" s="1"/>
  <c r="AT22" i="16" s="1"/>
  <c r="AU22" i="16" s="1"/>
  <c r="AV22" i="16" s="1"/>
  <c r="AW22" i="16" s="1"/>
  <c r="AX22" i="16" s="1"/>
  <c r="BB22" i="16" s="1"/>
  <c r="AY22" i="16"/>
  <c r="O29" i="15" s="1"/>
  <c r="AK22" i="16"/>
  <c r="AN19" i="16"/>
  <c r="AO19" i="16" s="1"/>
  <c r="AP19" i="16" s="1"/>
  <c r="AQ19" i="16" s="1"/>
  <c r="AR19" i="16" s="1"/>
  <c r="AS19" i="16" s="1"/>
  <c r="AT19" i="16" s="1"/>
  <c r="AU19" i="16" s="1"/>
  <c r="AV19" i="16" s="1"/>
  <c r="AW19" i="16" s="1"/>
  <c r="AX19" i="16" s="1"/>
  <c r="BB19" i="16" s="1"/>
  <c r="AK19" i="16"/>
  <c r="AN16" i="16"/>
  <c r="AO16" i="16" s="1"/>
  <c r="AP16" i="16" s="1"/>
  <c r="AQ16" i="16" s="1"/>
  <c r="AR16" i="16" s="1"/>
  <c r="AS16" i="16" s="1"/>
  <c r="AT16" i="16" s="1"/>
  <c r="AU16" i="16" s="1"/>
  <c r="AV16" i="16" s="1"/>
  <c r="AW16" i="16" s="1"/>
  <c r="AX16" i="16" s="1"/>
  <c r="AY16" i="16"/>
  <c r="O21" i="15" s="1"/>
  <c r="AK16" i="16"/>
  <c r="AJ16" i="16"/>
  <c r="P21" i="15" s="1"/>
  <c r="AN10" i="16"/>
  <c r="AO10" i="16" s="1"/>
  <c r="AP10" i="16" s="1"/>
  <c r="AQ10" i="16" s="1"/>
  <c r="AR10" i="16" s="1"/>
  <c r="AS10" i="16" s="1"/>
  <c r="AT10" i="16" s="1"/>
  <c r="AU10" i="16" s="1"/>
  <c r="AV10" i="16" s="1"/>
  <c r="AW10" i="16" s="1"/>
  <c r="AX10" i="16" s="1"/>
  <c r="AY10" i="16"/>
  <c r="O13" i="15" s="1"/>
  <c r="AK10" i="16"/>
  <c r="AN13" i="16"/>
  <c r="AO13" i="16" s="1"/>
  <c r="AP13" i="16" s="1"/>
  <c r="AQ13" i="16" s="1"/>
  <c r="AR13" i="16" s="1"/>
  <c r="AS13" i="16" s="1"/>
  <c r="AT13" i="16" s="1"/>
  <c r="AU13" i="16" s="1"/>
  <c r="AV13" i="16" s="1"/>
  <c r="AW13" i="16" s="1"/>
  <c r="AX13" i="16" s="1"/>
  <c r="BB13" i="16" s="1"/>
  <c r="AY13" i="16"/>
  <c r="O17" i="15" s="1"/>
  <c r="AK13" i="16"/>
  <c r="AN7" i="16"/>
  <c r="AO7" i="16" s="1"/>
  <c r="AP7" i="16" s="1"/>
  <c r="AQ7" i="16" s="1"/>
  <c r="AR7" i="16" s="1"/>
  <c r="AS7" i="16" s="1"/>
  <c r="AT7" i="16" s="1"/>
  <c r="AU7" i="16" s="1"/>
  <c r="AV7" i="16" s="1"/>
  <c r="AW7" i="16" s="1"/>
  <c r="AX7" i="16" s="1"/>
  <c r="BB7" i="16" s="1"/>
  <c r="AY7" i="16"/>
  <c r="O9" i="15" s="1"/>
  <c r="J79" i="5"/>
  <c r="K79" i="5" s="1"/>
  <c r="L79" i="5" s="1"/>
  <c r="W83" i="14"/>
  <c r="R83" i="14"/>
  <c r="Q83" i="14"/>
  <c r="B150" i="1"/>
  <c r="B72" i="1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N67" i="27"/>
  <c r="N66" i="27"/>
  <c r="N65" i="27"/>
  <c r="N64" i="27"/>
  <c r="N63" i="27"/>
  <c r="N62" i="27"/>
  <c r="N61" i="27"/>
  <c r="N60" i="27"/>
  <c r="N59" i="27"/>
  <c r="N58" i="27"/>
  <c r="N57" i="27"/>
  <c r="N56" i="27"/>
  <c r="N55" i="27"/>
  <c r="N54" i="27"/>
  <c r="N53" i="27"/>
  <c r="N52" i="27"/>
  <c r="N51" i="27"/>
  <c r="N50" i="27"/>
  <c r="N49" i="27"/>
  <c r="N48" i="27"/>
  <c r="N47" i="27"/>
  <c r="N46" i="27"/>
  <c r="N45" i="27"/>
  <c r="N44" i="27"/>
  <c r="N43" i="27"/>
  <c r="N42" i="27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7" i="27"/>
  <c r="N26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N5" i="27"/>
  <c r="N4" i="27"/>
  <c r="N3" i="27"/>
  <c r="N2" i="27"/>
  <c r="J3" i="27"/>
  <c r="J4" i="27"/>
  <c r="J5" i="27"/>
  <c r="J6" i="27"/>
  <c r="J7" i="27"/>
  <c r="J8" i="27"/>
  <c r="J9" i="27"/>
  <c r="J10" i="27"/>
  <c r="J11" i="27"/>
  <c r="J12" i="27"/>
  <c r="J13" i="27"/>
  <c r="J14" i="27"/>
  <c r="J15" i="27"/>
  <c r="J16" i="27"/>
  <c r="J17" i="27"/>
  <c r="J18" i="27"/>
  <c r="J19" i="27"/>
  <c r="J20" i="27"/>
  <c r="J21" i="27"/>
  <c r="J22" i="27"/>
  <c r="J23" i="27"/>
  <c r="J24" i="27"/>
  <c r="J25" i="27"/>
  <c r="J26" i="27"/>
  <c r="J27" i="27"/>
  <c r="J28" i="27"/>
  <c r="J29" i="27"/>
  <c r="J30" i="27"/>
  <c r="J31" i="27"/>
  <c r="J32" i="27"/>
  <c r="J33" i="27"/>
  <c r="J34" i="27"/>
  <c r="J35" i="27"/>
  <c r="J36" i="27"/>
  <c r="J37" i="27"/>
  <c r="J38" i="27"/>
  <c r="J39" i="27"/>
  <c r="J40" i="27"/>
  <c r="J41" i="27"/>
  <c r="J42" i="27"/>
  <c r="J43" i="27"/>
  <c r="J44" i="27"/>
  <c r="J45" i="27"/>
  <c r="J46" i="27"/>
  <c r="J47" i="27"/>
  <c r="J48" i="27"/>
  <c r="J49" i="27"/>
  <c r="J50" i="27"/>
  <c r="J51" i="27"/>
  <c r="J52" i="27"/>
  <c r="J53" i="27"/>
  <c r="J54" i="27"/>
  <c r="J55" i="27"/>
  <c r="J56" i="27"/>
  <c r="J57" i="27"/>
  <c r="J58" i="27"/>
  <c r="J59" i="27"/>
  <c r="J60" i="27"/>
  <c r="J61" i="27"/>
  <c r="J62" i="27"/>
  <c r="J63" i="27"/>
  <c r="J64" i="27"/>
  <c r="J65" i="27"/>
  <c r="J66" i="27"/>
  <c r="J67" i="27"/>
  <c r="J68" i="27"/>
  <c r="J69" i="27"/>
  <c r="J70" i="27"/>
  <c r="J71" i="27"/>
  <c r="J72" i="27"/>
  <c r="J73" i="27"/>
  <c r="J74" i="27"/>
  <c r="J75" i="27"/>
  <c r="J76" i="27"/>
  <c r="J77" i="27"/>
  <c r="J78" i="27"/>
  <c r="J79" i="27"/>
  <c r="J80" i="27"/>
  <c r="J81" i="27"/>
  <c r="J82" i="27"/>
  <c r="J83" i="27"/>
  <c r="J84" i="27"/>
  <c r="J85" i="27"/>
  <c r="J86" i="27"/>
  <c r="J87" i="27"/>
  <c r="J88" i="27"/>
  <c r="J89" i="27"/>
  <c r="J2" i="27"/>
  <c r="B149" i="1"/>
  <c r="B143" i="1"/>
  <c r="B144" i="1"/>
  <c r="B145" i="1"/>
  <c r="B146" i="1"/>
  <c r="B147" i="1"/>
  <c r="B148" i="1"/>
  <c r="B142" i="1"/>
  <c r="B61" i="1"/>
  <c r="B62" i="1"/>
  <c r="B63" i="1"/>
  <c r="B64" i="1"/>
  <c r="B65" i="1"/>
  <c r="B66" i="1"/>
  <c r="B67" i="1"/>
  <c r="B68" i="1"/>
  <c r="B69" i="1"/>
  <c r="B70" i="1"/>
  <c r="B71" i="1"/>
  <c r="B60" i="1"/>
  <c r="L59" i="5" l="1"/>
  <c r="J11" i="8"/>
  <c r="J27" i="8" s="1"/>
  <c r="J418" i="1"/>
  <c r="L218" i="1"/>
  <c r="L16" i="5"/>
  <c r="K633" i="1"/>
  <c r="K7" i="5" s="1"/>
  <c r="L366" i="1"/>
  <c r="L633" i="1"/>
  <c r="L7" i="5" s="1"/>
  <c r="L126" i="1"/>
  <c r="L69" i="5" s="1"/>
  <c r="E53" i="15"/>
  <c r="E51" i="15"/>
  <c r="P11" i="15"/>
  <c r="R11" i="15" s="1"/>
  <c r="V417" i="1"/>
  <c r="W417" i="1" s="1"/>
  <c r="F43" i="15"/>
  <c r="F49" i="15"/>
  <c r="BX417" i="31"/>
  <c r="BX418" i="31" s="1"/>
  <c r="Q31" i="5"/>
  <c r="H417" i="32"/>
  <c r="AJ417" i="32"/>
  <c r="G417" i="32"/>
  <c r="AI633" i="32"/>
  <c r="AH633" i="32"/>
  <c r="V25" i="8"/>
  <c r="W25" i="8" s="1"/>
  <c r="F417" i="31"/>
  <c r="BZ417" i="31" s="1"/>
  <c r="R61" i="5"/>
  <c r="Q61" i="5"/>
  <c r="X61" i="5"/>
  <c r="W61" i="5"/>
  <c r="X31" i="5"/>
  <c r="W31" i="5"/>
  <c r="R31" i="5"/>
  <c r="X50" i="15"/>
  <c r="R25" i="15"/>
  <c r="W50" i="15"/>
  <c r="F53" i="15"/>
  <c r="R27" i="15"/>
  <c r="AZ7" i="16"/>
  <c r="U9" i="15" s="1"/>
  <c r="I9" i="15" s="1"/>
  <c r="T21" i="15"/>
  <c r="T23" i="15" s="1"/>
  <c r="H23" i="15"/>
  <c r="T25" i="15"/>
  <c r="T27" i="15" s="1"/>
  <c r="H27" i="15"/>
  <c r="P23" i="15"/>
  <c r="R23" i="15" s="1"/>
  <c r="R21" i="15"/>
  <c r="G35" i="15"/>
  <c r="T7" i="15"/>
  <c r="J25" i="16"/>
  <c r="K25" i="16" s="1"/>
  <c r="L25" i="16" s="1"/>
  <c r="M25" i="16" s="1"/>
  <c r="N25" i="16" s="1"/>
  <c r="O25" i="16" s="1"/>
  <c r="P25" i="16" s="1"/>
  <c r="Q25" i="16" s="1"/>
  <c r="R25" i="16" s="1"/>
  <c r="S25" i="16" s="1"/>
  <c r="T25" i="16" s="1"/>
  <c r="X25" i="16" s="1"/>
  <c r="P15" i="15"/>
  <c r="R15" i="15" s="1"/>
  <c r="R13" i="15"/>
  <c r="I31" i="16"/>
  <c r="G41" i="15"/>
  <c r="G43" i="15" s="1"/>
  <c r="T13" i="15"/>
  <c r="T15" i="15" s="1"/>
  <c r="H15" i="15"/>
  <c r="O31" i="15"/>
  <c r="Q31" i="15" s="1"/>
  <c r="Q29" i="15"/>
  <c r="O23" i="15"/>
  <c r="Q21" i="15"/>
  <c r="O19" i="15"/>
  <c r="Q19" i="15" s="1"/>
  <c r="Q17" i="15"/>
  <c r="O15" i="15"/>
  <c r="Q15" i="15" s="1"/>
  <c r="Q13" i="15"/>
  <c r="O11" i="15"/>
  <c r="Q9" i="15"/>
  <c r="W5" i="15"/>
  <c r="X5" i="15"/>
  <c r="V7" i="15"/>
  <c r="BC22" i="16"/>
  <c r="BD22" i="16" s="1"/>
  <c r="BE22" i="16" s="1"/>
  <c r="BF22" i="16" s="1"/>
  <c r="BG22" i="16" s="1"/>
  <c r="BH22" i="16" s="1"/>
  <c r="BI22" i="16" s="1"/>
  <c r="BJ22" i="16" s="1"/>
  <c r="BK22" i="16" s="1"/>
  <c r="BL22" i="16" s="1"/>
  <c r="BM22" i="16" s="1"/>
  <c r="BP22" i="16" s="1"/>
  <c r="AZ22" i="16"/>
  <c r="U29" i="15" s="1"/>
  <c r="AY19" i="16"/>
  <c r="O25" i="15" s="1"/>
  <c r="BC19" i="16"/>
  <c r="BD19" i="16" s="1"/>
  <c r="BE19" i="16" s="1"/>
  <c r="BF19" i="16" s="1"/>
  <c r="BG19" i="16" s="1"/>
  <c r="BH19" i="16" s="1"/>
  <c r="BI19" i="16" s="1"/>
  <c r="BJ19" i="16" s="1"/>
  <c r="BK19" i="16" s="1"/>
  <c r="BL19" i="16" s="1"/>
  <c r="BM19" i="16" s="1"/>
  <c r="BP19" i="16" s="1"/>
  <c r="AZ19" i="16"/>
  <c r="U25" i="15" s="1"/>
  <c r="AZ16" i="16"/>
  <c r="U21" i="15" s="1"/>
  <c r="BC16" i="16"/>
  <c r="BD16" i="16" s="1"/>
  <c r="BE16" i="16" s="1"/>
  <c r="BF16" i="16" s="1"/>
  <c r="BG16" i="16" s="1"/>
  <c r="BH16" i="16" s="1"/>
  <c r="BI16" i="16" s="1"/>
  <c r="BJ16" i="16" s="1"/>
  <c r="BK16" i="16" s="1"/>
  <c r="BL16" i="16" s="1"/>
  <c r="BM16" i="16" s="1"/>
  <c r="BP16" i="16" s="1"/>
  <c r="BC10" i="16"/>
  <c r="BD10" i="16" s="1"/>
  <c r="BE10" i="16" s="1"/>
  <c r="BF10" i="16" s="1"/>
  <c r="BG10" i="16" s="1"/>
  <c r="BH10" i="16" s="1"/>
  <c r="BI10" i="16" s="1"/>
  <c r="BJ10" i="16" s="1"/>
  <c r="BK10" i="16" s="1"/>
  <c r="BL10" i="16" s="1"/>
  <c r="BM10" i="16" s="1"/>
  <c r="BP10" i="16" s="1"/>
  <c r="AZ10" i="16"/>
  <c r="U13" i="15" s="1"/>
  <c r="AZ13" i="16"/>
  <c r="U17" i="15" s="1"/>
  <c r="BC13" i="16"/>
  <c r="BD13" i="16" s="1"/>
  <c r="BE13" i="16" s="1"/>
  <c r="BF13" i="16" s="1"/>
  <c r="BG13" i="16" s="1"/>
  <c r="BH13" i="16" s="1"/>
  <c r="BI13" i="16" s="1"/>
  <c r="BJ13" i="16" s="1"/>
  <c r="BK13" i="16" s="1"/>
  <c r="BL13" i="16" s="1"/>
  <c r="BM13" i="16" s="1"/>
  <c r="BP13" i="16" s="1"/>
  <c r="BC7" i="16"/>
  <c r="BD7" i="16" s="1"/>
  <c r="BE7" i="16" s="1"/>
  <c r="BF7" i="16" s="1"/>
  <c r="BG7" i="16" s="1"/>
  <c r="BH7" i="16" s="1"/>
  <c r="BI7" i="16" s="1"/>
  <c r="BJ7" i="16" s="1"/>
  <c r="BK7" i="16" s="1"/>
  <c r="BL7" i="16" s="1"/>
  <c r="BM7" i="16" s="1"/>
  <c r="BP7" i="16" s="1"/>
  <c r="B54" i="1"/>
  <c r="B55" i="1"/>
  <c r="B56" i="1"/>
  <c r="B57" i="1"/>
  <c r="B58" i="1"/>
  <c r="B59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525" i="1"/>
  <c r="B524" i="1"/>
  <c r="B523" i="1"/>
  <c r="B609" i="1"/>
  <c r="B608" i="1"/>
  <c r="B450" i="1"/>
  <c r="B548" i="1"/>
  <c r="B479" i="1"/>
  <c r="B480" i="1"/>
  <c r="B478" i="1"/>
  <c r="B546" i="1"/>
  <c r="B547" i="1"/>
  <c r="B545" i="1"/>
  <c r="B533" i="1"/>
  <c r="B534" i="1"/>
  <c r="B538" i="1"/>
  <c r="B539" i="1"/>
  <c r="B540" i="1"/>
  <c r="B541" i="1"/>
  <c r="B542" i="1"/>
  <c r="B537" i="1"/>
  <c r="B607" i="1"/>
  <c r="B605" i="1"/>
  <c r="B606" i="1"/>
  <c r="B604" i="1"/>
  <c r="B664" i="1"/>
  <c r="B665" i="1"/>
  <c r="B666" i="1"/>
  <c r="B663" i="1"/>
  <c r="B651" i="1"/>
  <c r="B652" i="1"/>
  <c r="B653" i="1"/>
  <c r="B654" i="1"/>
  <c r="B655" i="1"/>
  <c r="B656" i="1"/>
  <c r="B657" i="1"/>
  <c r="B658" i="1"/>
  <c r="B659" i="1"/>
  <c r="B660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35" i="1"/>
  <c r="B477" i="1"/>
  <c r="B458" i="1"/>
  <c r="B459" i="1"/>
  <c r="B453" i="1"/>
  <c r="B455" i="1"/>
  <c r="B456" i="1"/>
  <c r="B457" i="1"/>
  <c r="B454" i="1"/>
  <c r="B425" i="1"/>
  <c r="B426" i="1"/>
  <c r="B427" i="1"/>
  <c r="B430" i="1"/>
  <c r="B431" i="1"/>
  <c r="B432" i="1"/>
  <c r="B424" i="1"/>
  <c r="Q11" i="15" l="1"/>
  <c r="L418" i="1"/>
  <c r="L55" i="15"/>
  <c r="L11" i="8"/>
  <c r="L27" i="8" s="1"/>
  <c r="X25" i="8"/>
  <c r="F51" i="15"/>
  <c r="X417" i="1"/>
  <c r="U11" i="15"/>
  <c r="G49" i="15"/>
  <c r="CB417" i="31"/>
  <c r="CA417" i="31"/>
  <c r="AK417" i="32"/>
  <c r="AL417" i="32"/>
  <c r="G417" i="31"/>
  <c r="H417" i="31"/>
  <c r="Q23" i="15"/>
  <c r="BN19" i="16"/>
  <c r="J25" i="15" s="1"/>
  <c r="J27" i="15" s="1"/>
  <c r="J31" i="16"/>
  <c r="K31" i="16" s="1"/>
  <c r="L31" i="16" s="1"/>
  <c r="M31" i="16" s="1"/>
  <c r="N31" i="16" s="1"/>
  <c r="O31" i="16" s="1"/>
  <c r="P31" i="16" s="1"/>
  <c r="Q31" i="16" s="1"/>
  <c r="R31" i="16" s="1"/>
  <c r="S31" i="16" s="1"/>
  <c r="T31" i="16" s="1"/>
  <c r="U31" i="16"/>
  <c r="N41" i="15" s="1"/>
  <c r="N43" i="15" s="1"/>
  <c r="AM25" i="16"/>
  <c r="Y25" i="16"/>
  <c r="Z25" i="16" s="1"/>
  <c r="AA25" i="16" s="1"/>
  <c r="AB25" i="16" s="1"/>
  <c r="AC25" i="16" s="1"/>
  <c r="AD25" i="16" s="1"/>
  <c r="AE25" i="16" s="1"/>
  <c r="AF25" i="16" s="1"/>
  <c r="AG25" i="16" s="1"/>
  <c r="AH25" i="16" s="1"/>
  <c r="AI25" i="16" s="1"/>
  <c r="AJ25" i="16"/>
  <c r="AK25" i="16"/>
  <c r="V25" i="16"/>
  <c r="U25" i="16"/>
  <c r="V9" i="15"/>
  <c r="I29" i="15"/>
  <c r="U31" i="15"/>
  <c r="BR22" i="16"/>
  <c r="L29" i="15" s="1"/>
  <c r="L31" i="15" s="1"/>
  <c r="K29" i="15"/>
  <c r="K31" i="15" s="1"/>
  <c r="I25" i="15"/>
  <c r="U27" i="15"/>
  <c r="BR19" i="16"/>
  <c r="L25" i="15" s="1"/>
  <c r="L27" i="15" s="1"/>
  <c r="K25" i="15"/>
  <c r="K27" i="15" s="1"/>
  <c r="O27" i="15"/>
  <c r="Q27" i="15" s="1"/>
  <c r="Q25" i="15"/>
  <c r="BR16" i="16"/>
  <c r="L21" i="15" s="1"/>
  <c r="L23" i="15" s="1"/>
  <c r="K21" i="15"/>
  <c r="K23" i="15" s="1"/>
  <c r="I21" i="15"/>
  <c r="V21" i="15" s="1"/>
  <c r="U23" i="15"/>
  <c r="U19" i="15"/>
  <c r="I17" i="15"/>
  <c r="BR13" i="16"/>
  <c r="L17" i="15" s="1"/>
  <c r="L19" i="15" s="1"/>
  <c r="K17" i="15"/>
  <c r="K19" i="15" s="1"/>
  <c r="U15" i="15"/>
  <c r="I13" i="15"/>
  <c r="V13" i="15" s="1"/>
  <c r="BN10" i="16"/>
  <c r="J13" i="15" s="1"/>
  <c r="J15" i="15" s="1"/>
  <c r="BR10" i="16"/>
  <c r="L13" i="15" s="1"/>
  <c r="L15" i="15" s="1"/>
  <c r="K13" i="15"/>
  <c r="K15" i="15" s="1"/>
  <c r="BR7" i="16"/>
  <c r="L9" i="15" s="1"/>
  <c r="K9" i="15"/>
  <c r="I11" i="15"/>
  <c r="W7" i="15"/>
  <c r="X7" i="15"/>
  <c r="BN22" i="16"/>
  <c r="J29" i="15" s="1"/>
  <c r="J31" i="15" s="1"/>
  <c r="BN16" i="16"/>
  <c r="J21" i="15" s="1"/>
  <c r="J23" i="15" s="1"/>
  <c r="BN7" i="16"/>
  <c r="J9" i="15" s="1"/>
  <c r="BN13" i="16"/>
  <c r="J17" i="15" s="1"/>
  <c r="J19" i="15" s="1"/>
  <c r="X31" i="16" l="1"/>
  <c r="Y31" i="16" s="1"/>
  <c r="AM31" i="16"/>
  <c r="G51" i="15"/>
  <c r="G53" i="15"/>
  <c r="P33" i="15"/>
  <c r="AN25" i="16"/>
  <c r="AO25" i="16" s="1"/>
  <c r="AP25" i="16" s="1"/>
  <c r="AQ25" i="16" s="1"/>
  <c r="AR25" i="16" s="1"/>
  <c r="AS25" i="16" s="1"/>
  <c r="AT25" i="16" s="1"/>
  <c r="AU25" i="16" s="1"/>
  <c r="AV25" i="16" s="1"/>
  <c r="AW25" i="16" s="1"/>
  <c r="AX25" i="16" s="1"/>
  <c r="BB25" i="16" s="1"/>
  <c r="H33" i="15"/>
  <c r="V31" i="16"/>
  <c r="H41" i="15" s="1"/>
  <c r="N39" i="15"/>
  <c r="N33" i="15"/>
  <c r="N49" i="15" s="1"/>
  <c r="I27" i="15"/>
  <c r="V25" i="15"/>
  <c r="I19" i="15"/>
  <c r="V17" i="15"/>
  <c r="X17" i="15" s="1"/>
  <c r="I31" i="15"/>
  <c r="V29" i="15"/>
  <c r="I23" i="15"/>
  <c r="I15" i="15"/>
  <c r="K11" i="15"/>
  <c r="W9" i="15"/>
  <c r="X9" i="15"/>
  <c r="V11" i="15"/>
  <c r="L11" i="15"/>
  <c r="J11" i="15"/>
  <c r="Z31" i="16" l="1"/>
  <c r="AA31" i="16" s="1"/>
  <c r="AB31" i="16" s="1"/>
  <c r="AC31" i="16" s="1"/>
  <c r="AD31" i="16" s="1"/>
  <c r="AE31" i="16" s="1"/>
  <c r="AF31" i="16" s="1"/>
  <c r="AG31" i="16" s="1"/>
  <c r="AH31" i="16" s="1"/>
  <c r="AI31" i="16" s="1"/>
  <c r="AJ31" i="16"/>
  <c r="P41" i="15" s="1"/>
  <c r="P49" i="15" s="1"/>
  <c r="H49" i="15"/>
  <c r="AK31" i="16"/>
  <c r="T39" i="15"/>
  <c r="H39" i="15"/>
  <c r="AN31" i="16"/>
  <c r="AO31" i="16" s="1"/>
  <c r="AP31" i="16" s="1"/>
  <c r="AQ31" i="16" s="1"/>
  <c r="AR31" i="16" s="1"/>
  <c r="AS31" i="16" s="1"/>
  <c r="AT31" i="16" s="1"/>
  <c r="AU31" i="16" s="1"/>
  <c r="AV31" i="16" s="1"/>
  <c r="AW31" i="16" s="1"/>
  <c r="AX31" i="16" s="1"/>
  <c r="BB31" i="16" s="1"/>
  <c r="AY31" i="16"/>
  <c r="O41" i="15" s="1"/>
  <c r="O43" i="15" s="1"/>
  <c r="BC25" i="16"/>
  <c r="BD25" i="16" s="1"/>
  <c r="BE25" i="16" s="1"/>
  <c r="BF25" i="16" s="1"/>
  <c r="BG25" i="16" s="1"/>
  <c r="BH25" i="16" s="1"/>
  <c r="BI25" i="16" s="1"/>
  <c r="BJ25" i="16" s="1"/>
  <c r="BK25" i="16" s="1"/>
  <c r="BL25" i="16" s="1"/>
  <c r="BM25" i="16" s="1"/>
  <c r="BP25" i="16" s="1"/>
  <c r="AY25" i="16"/>
  <c r="T33" i="15"/>
  <c r="H35" i="15"/>
  <c r="N35" i="15"/>
  <c r="N51" i="15"/>
  <c r="AZ25" i="16"/>
  <c r="R33" i="15"/>
  <c r="P35" i="15"/>
  <c r="T41" i="15"/>
  <c r="T43" i="15" s="1"/>
  <c r="H43" i="15"/>
  <c r="P39" i="15"/>
  <c r="W17" i="15"/>
  <c r="V19" i="15"/>
  <c r="X19" i="15" s="1"/>
  <c r="X29" i="15"/>
  <c r="V31" i="15"/>
  <c r="W29" i="15"/>
  <c r="X25" i="15"/>
  <c r="W25" i="15"/>
  <c r="V27" i="15"/>
  <c r="V23" i="15"/>
  <c r="X21" i="15"/>
  <c r="W21" i="15"/>
  <c r="X13" i="15"/>
  <c r="W13" i="15"/>
  <c r="V15" i="15"/>
  <c r="W11" i="15"/>
  <c r="X11" i="15"/>
  <c r="B530" i="1"/>
  <c r="B531" i="1"/>
  <c r="B532" i="1"/>
  <c r="B518" i="1"/>
  <c r="B519" i="1"/>
  <c r="B520" i="1"/>
  <c r="B529" i="1"/>
  <c r="B514" i="1"/>
  <c r="B515" i="1"/>
  <c r="B528" i="1"/>
  <c r="B516" i="1"/>
  <c r="B517" i="1"/>
  <c r="B507" i="1"/>
  <c r="B508" i="1"/>
  <c r="B509" i="1"/>
  <c r="B510" i="1"/>
  <c r="B511" i="1"/>
  <c r="B512" i="1"/>
  <c r="B513" i="1"/>
  <c r="B499" i="1"/>
  <c r="B500" i="1"/>
  <c r="B501" i="1"/>
  <c r="B502" i="1"/>
  <c r="B503" i="1"/>
  <c r="B504" i="1"/>
  <c r="B505" i="1"/>
  <c r="B506" i="1"/>
  <c r="B498" i="1"/>
  <c r="B497" i="1"/>
  <c r="B496" i="1"/>
  <c r="B495" i="1"/>
  <c r="B492" i="1"/>
  <c r="B491" i="1"/>
  <c r="B490" i="1"/>
  <c r="B489" i="1"/>
  <c r="B488" i="1"/>
  <c r="B473" i="1"/>
  <c r="B476" i="1"/>
  <c r="B470" i="1"/>
  <c r="B487" i="1"/>
  <c r="B486" i="1"/>
  <c r="B485" i="1"/>
  <c r="B484" i="1"/>
  <c r="B469" i="1"/>
  <c r="B468" i="1"/>
  <c r="B603" i="1"/>
  <c r="B467" i="1"/>
  <c r="B466" i="1"/>
  <c r="B463" i="1"/>
  <c r="B462" i="1"/>
  <c r="B767" i="1"/>
  <c r="B765" i="1"/>
  <c r="B766" i="1"/>
  <c r="B764" i="1"/>
  <c r="B755" i="1"/>
  <c r="B601" i="1"/>
  <c r="B602" i="1"/>
  <c r="B600" i="1"/>
  <c r="B449" i="1"/>
  <c r="B448" i="1"/>
  <c r="B439" i="1"/>
  <c r="B440" i="1"/>
  <c r="B475" i="1"/>
  <c r="B441" i="1"/>
  <c r="B442" i="1"/>
  <c r="B443" i="1"/>
  <c r="B444" i="1"/>
  <c r="B445" i="1"/>
  <c r="B446" i="1"/>
  <c r="B447" i="1"/>
  <c r="B436" i="1"/>
  <c r="B437" i="1"/>
  <c r="B474" i="1"/>
  <c r="B438" i="1"/>
  <c r="B435" i="1"/>
  <c r="B401" i="1"/>
  <c r="B393" i="1"/>
  <c r="B394" i="1"/>
  <c r="B395" i="1"/>
  <c r="B396" i="1"/>
  <c r="B397" i="1"/>
  <c r="B398" i="1"/>
  <c r="B399" i="1"/>
  <c r="B400" i="1"/>
  <c r="B392" i="1"/>
  <c r="B415" i="1"/>
  <c r="B411" i="1"/>
  <c r="B412" i="1"/>
  <c r="B413" i="1"/>
  <c r="B414" i="1"/>
  <c r="B410" i="1"/>
  <c r="B389" i="1"/>
  <c r="B390" i="1"/>
  <c r="B391" i="1"/>
  <c r="B378" i="1"/>
  <c r="B379" i="1"/>
  <c r="B380" i="1"/>
  <c r="B381" i="1"/>
  <c r="B382" i="1"/>
  <c r="B383" i="1"/>
  <c r="B384" i="1"/>
  <c r="B385" i="1"/>
  <c r="B386" i="1"/>
  <c r="B387" i="1"/>
  <c r="B388" i="1"/>
  <c r="B377" i="1"/>
  <c r="B408" i="1"/>
  <c r="B409" i="1"/>
  <c r="B407" i="1"/>
  <c r="B599" i="1"/>
  <c r="B405" i="1"/>
  <c r="B406" i="1"/>
  <c r="B404" i="1"/>
  <c r="B369" i="1"/>
  <c r="B370" i="1"/>
  <c r="B371" i="1"/>
  <c r="B372" i="1"/>
  <c r="B373" i="1"/>
  <c r="B374" i="1"/>
  <c r="B375" i="1"/>
  <c r="B376" i="1"/>
  <c r="B368" i="1"/>
  <c r="B267" i="1"/>
  <c r="B268" i="1"/>
  <c r="B269" i="1"/>
  <c r="B324" i="1"/>
  <c r="B325" i="1"/>
  <c r="B326" i="1"/>
  <c r="B312" i="1"/>
  <c r="B313" i="1"/>
  <c r="B314" i="1"/>
  <c r="B315" i="1"/>
  <c r="B316" i="1"/>
  <c r="B317" i="1"/>
  <c r="B318" i="1"/>
  <c r="B319" i="1"/>
  <c r="B320" i="1"/>
  <c r="B321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59" i="1"/>
  <c r="B260" i="1"/>
  <c r="B261" i="1"/>
  <c r="B262" i="1"/>
  <c r="B263" i="1"/>
  <c r="B264" i="1"/>
  <c r="B265" i="1"/>
  <c r="B266" i="1"/>
  <c r="B272" i="1"/>
  <c r="B273" i="1"/>
  <c r="B274" i="1"/>
  <c r="B275" i="1"/>
  <c r="B276" i="1"/>
  <c r="B277" i="1"/>
  <c r="B278" i="1"/>
  <c r="B279" i="1"/>
  <c r="B280" i="1"/>
  <c r="B281" i="1"/>
  <c r="B282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36" i="1"/>
  <c r="B349" i="1"/>
  <c r="B350" i="1"/>
  <c r="B351" i="1"/>
  <c r="B341" i="1"/>
  <c r="B342" i="1"/>
  <c r="B343" i="1"/>
  <c r="B344" i="1"/>
  <c r="B345" i="1"/>
  <c r="B354" i="1"/>
  <c r="B355" i="1"/>
  <c r="B356" i="1"/>
  <c r="B357" i="1"/>
  <c r="B358" i="1"/>
  <c r="B359" i="1"/>
  <c r="B346" i="1"/>
  <c r="B347" i="1"/>
  <c r="B348" i="1"/>
  <c r="B331" i="1"/>
  <c r="B332" i="1"/>
  <c r="B333" i="1"/>
  <c r="B334" i="1"/>
  <c r="B335" i="1"/>
  <c r="B336" i="1"/>
  <c r="B337" i="1"/>
  <c r="B338" i="1"/>
  <c r="B339" i="1"/>
  <c r="B340" i="1"/>
  <c r="B33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20" i="1"/>
  <c r="B168" i="1"/>
  <c r="B200" i="1"/>
  <c r="B165" i="1"/>
  <c r="B166" i="1"/>
  <c r="B167" i="1"/>
  <c r="B164" i="1"/>
  <c r="B161" i="1"/>
  <c r="B162" i="1"/>
  <c r="B163" i="1"/>
  <c r="B160" i="1"/>
  <c r="B199" i="1"/>
  <c r="B197" i="1"/>
  <c r="B198" i="1"/>
  <c r="B194" i="1"/>
  <c r="B195" i="1"/>
  <c r="B196" i="1"/>
  <c r="B193" i="1"/>
  <c r="B212" i="1"/>
  <c r="B214" i="1"/>
  <c r="B213" i="1"/>
  <c r="B211" i="1"/>
  <c r="B210" i="1"/>
  <c r="B209" i="1"/>
  <c r="B208" i="1"/>
  <c r="B204" i="1"/>
  <c r="B205" i="1"/>
  <c r="B203" i="1"/>
  <c r="B140" i="1"/>
  <c r="B141" i="1"/>
  <c r="B215" i="1"/>
  <c r="B133" i="1"/>
  <c r="B134" i="1"/>
  <c r="B135" i="1"/>
  <c r="B136" i="1"/>
  <c r="B137" i="1"/>
  <c r="B138" i="1"/>
  <c r="B139" i="1"/>
  <c r="B132" i="1"/>
  <c r="T49" i="15" l="1"/>
  <c r="P43" i="15"/>
  <c r="R43" i="15" s="1"/>
  <c r="R41" i="15"/>
  <c r="W19" i="15"/>
  <c r="H51" i="15"/>
  <c r="H53" i="15"/>
  <c r="P53" i="15"/>
  <c r="R35" i="15"/>
  <c r="Q41" i="15"/>
  <c r="BN25" i="16"/>
  <c r="J33" i="15" s="1"/>
  <c r="O33" i="15"/>
  <c r="O49" i="15" s="1"/>
  <c r="J39" i="15"/>
  <c r="K39" i="15"/>
  <c r="BR25" i="16"/>
  <c r="K33" i="15"/>
  <c r="P51" i="15"/>
  <c r="R51" i="15" s="1"/>
  <c r="R49" i="15"/>
  <c r="Q43" i="15"/>
  <c r="AZ31" i="16"/>
  <c r="U41" i="15" s="1"/>
  <c r="BC31" i="16"/>
  <c r="BD31" i="16" s="1"/>
  <c r="BE31" i="16" s="1"/>
  <c r="BF31" i="16" s="1"/>
  <c r="BG31" i="16" s="1"/>
  <c r="BH31" i="16" s="1"/>
  <c r="BI31" i="16" s="1"/>
  <c r="BJ31" i="16" s="1"/>
  <c r="BK31" i="16" s="1"/>
  <c r="BL31" i="16" s="1"/>
  <c r="BM31" i="16" s="1"/>
  <c r="BP31" i="16" s="1"/>
  <c r="R39" i="15"/>
  <c r="U33" i="15"/>
  <c r="T35" i="15"/>
  <c r="T51" i="15"/>
  <c r="W31" i="15"/>
  <c r="X31" i="15"/>
  <c r="W27" i="15"/>
  <c r="X27" i="15"/>
  <c r="W23" i="15"/>
  <c r="X23" i="15"/>
  <c r="X15" i="15"/>
  <c r="W15" i="15"/>
  <c r="B693" i="1"/>
  <c r="B692" i="1"/>
  <c r="B691" i="1"/>
  <c r="B688" i="1"/>
  <c r="B689" i="1"/>
  <c r="B690" i="1"/>
  <c r="B685" i="1"/>
  <c r="B686" i="1"/>
  <c r="B687" i="1"/>
  <c r="B684" i="1"/>
  <c r="B130" i="1"/>
  <c r="B131" i="1"/>
  <c r="B129" i="1"/>
  <c r="U49" i="15" l="1"/>
  <c r="K35" i="15"/>
  <c r="L33" i="15"/>
  <c r="L39" i="15"/>
  <c r="I41" i="15"/>
  <c r="U43" i="15"/>
  <c r="U39" i="15"/>
  <c r="I33" i="15"/>
  <c r="U35" i="15"/>
  <c r="J35" i="15"/>
  <c r="BN31" i="16"/>
  <c r="J41" i="15" s="1"/>
  <c r="J43" i="15" s="1"/>
  <c r="O39" i="15"/>
  <c r="Q39" i="15" s="1"/>
  <c r="BR31" i="16"/>
  <c r="L41" i="15" s="1"/>
  <c r="L43" i="15" s="1"/>
  <c r="K41" i="15"/>
  <c r="K43" i="15" s="1"/>
  <c r="O35" i="15"/>
  <c r="Q35" i="15" s="1"/>
  <c r="O53" i="15"/>
  <c r="Q33" i="15"/>
  <c r="B677" i="1"/>
  <c r="B678" i="1"/>
  <c r="B679" i="1"/>
  <c r="B680" i="1"/>
  <c r="B681" i="1"/>
  <c r="B682" i="1"/>
  <c r="B683" i="1"/>
  <c r="B676" i="1"/>
  <c r="B128" i="1"/>
  <c r="B127" i="1"/>
  <c r="B558" i="1"/>
  <c r="B557" i="1"/>
  <c r="B552" i="1"/>
  <c r="B553" i="1"/>
  <c r="B554" i="1"/>
  <c r="B555" i="1"/>
  <c r="B556" i="1"/>
  <c r="B551" i="1"/>
  <c r="B763" i="1"/>
  <c r="B598" i="1"/>
  <c r="B590" i="1"/>
  <c r="B591" i="1"/>
  <c r="B592" i="1"/>
  <c r="B593" i="1"/>
  <c r="B594" i="1"/>
  <c r="B595" i="1"/>
  <c r="B596" i="1"/>
  <c r="B597" i="1"/>
  <c r="B589" i="1"/>
  <c r="B585" i="1"/>
  <c r="B586" i="1"/>
  <c r="B587" i="1"/>
  <c r="B588" i="1"/>
  <c r="B577" i="1"/>
  <c r="B578" i="1"/>
  <c r="B579" i="1"/>
  <c r="B580" i="1"/>
  <c r="B581" i="1"/>
  <c r="B582" i="1"/>
  <c r="B583" i="1"/>
  <c r="B584" i="1"/>
  <c r="B576" i="1"/>
  <c r="B622" i="1"/>
  <c r="B623" i="1"/>
  <c r="B624" i="1"/>
  <c r="B625" i="1"/>
  <c r="B626" i="1"/>
  <c r="B627" i="1"/>
  <c r="B628" i="1"/>
  <c r="B621" i="1"/>
  <c r="B761" i="1"/>
  <c r="B762" i="1"/>
  <c r="B760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39" i="1"/>
  <c r="B571" i="1"/>
  <c r="B572" i="1"/>
  <c r="B573" i="1"/>
  <c r="B574" i="1"/>
  <c r="B575" i="1"/>
  <c r="B570" i="1"/>
  <c r="B734" i="1"/>
  <c r="B731" i="1"/>
  <c r="B732" i="1"/>
  <c r="B733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699" i="1"/>
  <c r="B700" i="1"/>
  <c r="B701" i="1"/>
  <c r="B702" i="1"/>
  <c r="B703" i="1"/>
  <c r="B704" i="1"/>
  <c r="B705" i="1"/>
  <c r="B706" i="1"/>
  <c r="B707" i="1"/>
  <c r="B708" i="1"/>
  <c r="B698" i="1"/>
  <c r="B569" i="1"/>
  <c r="B568" i="1"/>
  <c r="B562" i="1"/>
  <c r="B563" i="1"/>
  <c r="B564" i="1"/>
  <c r="B565" i="1"/>
  <c r="B566" i="1"/>
  <c r="B567" i="1"/>
  <c r="B561" i="1"/>
  <c r="W2" i="3"/>
  <c r="Q2" i="3"/>
  <c r="C1665" i="20"/>
  <c r="X2" i="3"/>
  <c r="R2" i="3"/>
  <c r="T3" i="3"/>
  <c r="I3" i="3"/>
  <c r="V3" i="3" s="1"/>
  <c r="G3" i="3"/>
  <c r="H3" i="3"/>
  <c r="F3" i="3"/>
  <c r="N3" i="3"/>
  <c r="C1664" i="20"/>
  <c r="I3" i="1"/>
  <c r="G3" i="1"/>
  <c r="H3" i="1"/>
  <c r="F3" i="1"/>
  <c r="C1663" i="20"/>
  <c r="C1662" i="20"/>
  <c r="B492" i="3"/>
  <c r="B489" i="3"/>
  <c r="B479" i="3"/>
  <c r="B440" i="3"/>
  <c r="B395" i="3"/>
  <c r="B379" i="3"/>
  <c r="B368" i="3"/>
  <c r="B356" i="3"/>
  <c r="B354" i="3"/>
  <c r="B340" i="3"/>
  <c r="B326" i="3"/>
  <c r="B319" i="3"/>
  <c r="B317" i="3"/>
  <c r="B315" i="3"/>
  <c r="B305" i="3"/>
  <c r="B292" i="3"/>
  <c r="B289" i="3"/>
  <c r="B286" i="3"/>
  <c r="B285" i="3"/>
  <c r="B276" i="3"/>
  <c r="B272" i="3"/>
  <c r="B270" i="3"/>
  <c r="B268" i="3"/>
  <c r="B265" i="3"/>
  <c r="B259" i="3"/>
  <c r="B238" i="3"/>
  <c r="B161" i="3"/>
  <c r="B135" i="3"/>
  <c r="B134" i="3"/>
  <c r="B125" i="3"/>
  <c r="B119" i="3"/>
  <c r="B114" i="3"/>
  <c r="B111" i="3"/>
  <c r="B110" i="3"/>
  <c r="B108" i="3"/>
  <c r="B91" i="3"/>
  <c r="B74" i="3"/>
  <c r="B66" i="14" s="1"/>
  <c r="B66" i="3"/>
  <c r="B58" i="14" s="1"/>
  <c r="B30" i="3"/>
  <c r="B22" i="14" s="1"/>
  <c r="B29" i="3"/>
  <c r="B21" i="14" s="1"/>
  <c r="B25" i="3"/>
  <c r="B17" i="3"/>
  <c r="B13" i="14" s="1"/>
  <c r="B10" i="3"/>
  <c r="B6" i="14" s="1"/>
  <c r="B9" i="3"/>
  <c r="B5" i="14" s="1"/>
  <c r="B7" i="3"/>
  <c r="B5" i="3"/>
  <c r="B3" i="3"/>
  <c r="C1615" i="20"/>
  <c r="C1616" i="20"/>
  <c r="C1617" i="20"/>
  <c r="C1618" i="20"/>
  <c r="C1619" i="20"/>
  <c r="C1620" i="20"/>
  <c r="C1621" i="20"/>
  <c r="C1622" i="20"/>
  <c r="C1623" i="20"/>
  <c r="C1624" i="20"/>
  <c r="C1625" i="20"/>
  <c r="C1626" i="20"/>
  <c r="C1627" i="20"/>
  <c r="C1628" i="20"/>
  <c r="C1629" i="20"/>
  <c r="C1630" i="20"/>
  <c r="C1631" i="20"/>
  <c r="C1632" i="20"/>
  <c r="C1633" i="20"/>
  <c r="C1634" i="20"/>
  <c r="C1635" i="20"/>
  <c r="C1636" i="20"/>
  <c r="C1637" i="20"/>
  <c r="C1638" i="20"/>
  <c r="C1639" i="20"/>
  <c r="C1640" i="20"/>
  <c r="C1641" i="20"/>
  <c r="C1642" i="20"/>
  <c r="C1643" i="20"/>
  <c r="C1644" i="20"/>
  <c r="C1645" i="20"/>
  <c r="C1646" i="20"/>
  <c r="C1647" i="20"/>
  <c r="C1648" i="20"/>
  <c r="C1649" i="20"/>
  <c r="C1650" i="20"/>
  <c r="C1651" i="20"/>
  <c r="C1652" i="20"/>
  <c r="C1653" i="20"/>
  <c r="C1654" i="20"/>
  <c r="C1655" i="20"/>
  <c r="C1656" i="20"/>
  <c r="C1657" i="20"/>
  <c r="C1658" i="20"/>
  <c r="C1659" i="20"/>
  <c r="C1660" i="20"/>
  <c r="C1661" i="20"/>
  <c r="C1614" i="20"/>
  <c r="B2" i="3"/>
  <c r="C3" i="28"/>
  <c r="C4" i="28"/>
  <c r="C5" i="28"/>
  <c r="C6" i="28"/>
  <c r="C7" i="28"/>
  <c r="C8" i="28"/>
  <c r="C9" i="28"/>
  <c r="C10" i="28"/>
  <c r="C11" i="28"/>
  <c r="C12" i="28"/>
  <c r="C13" i="28"/>
  <c r="C14" i="28"/>
  <c r="C15" i="28"/>
  <c r="C16" i="28"/>
  <c r="C17" i="28"/>
  <c r="C18" i="28"/>
  <c r="C19" i="28"/>
  <c r="C20" i="28"/>
  <c r="C21" i="28"/>
  <c r="C22" i="28"/>
  <c r="C23" i="28"/>
  <c r="C24" i="28"/>
  <c r="C25" i="28"/>
  <c r="B22" i="11" s="1"/>
  <c r="C26" i="28"/>
  <c r="C27" i="28"/>
  <c r="C28" i="28"/>
  <c r="C29" i="28"/>
  <c r="C30" i="28"/>
  <c r="C31" i="28"/>
  <c r="C32" i="28"/>
  <c r="C33" i="28"/>
  <c r="C34" i="28"/>
  <c r="C35" i="28"/>
  <c r="C36" i="28"/>
  <c r="C37" i="28"/>
  <c r="B34" i="11" s="1"/>
  <c r="C38" i="28"/>
  <c r="C39" i="28"/>
  <c r="C40" i="28"/>
  <c r="C41" i="28"/>
  <c r="C42" i="28"/>
  <c r="C43" i="28"/>
  <c r="C44" i="28"/>
  <c r="C45" i="28"/>
  <c r="C46" i="28"/>
  <c r="C47" i="28"/>
  <c r="C48" i="28"/>
  <c r="C49" i="28"/>
  <c r="B46" i="11" s="1"/>
  <c r="C50" i="28"/>
  <c r="C51" i="28"/>
  <c r="C52" i="28"/>
  <c r="C53" i="28"/>
  <c r="C54" i="28"/>
  <c r="C55" i="28"/>
  <c r="C56" i="28"/>
  <c r="C57" i="28"/>
  <c r="C58" i="28"/>
  <c r="C59" i="28"/>
  <c r="C60" i="28"/>
  <c r="C61" i="28"/>
  <c r="B58" i="11" s="1"/>
  <c r="C62" i="28"/>
  <c r="C63" i="28"/>
  <c r="C64" i="28"/>
  <c r="C65" i="28"/>
  <c r="C66" i="28"/>
  <c r="C67" i="28"/>
  <c r="C68" i="28"/>
  <c r="C69" i="28"/>
  <c r="C70" i="28"/>
  <c r="C71" i="28"/>
  <c r="C72" i="28"/>
  <c r="C73" i="28"/>
  <c r="B70" i="11" s="1"/>
  <c r="C74" i="28"/>
  <c r="C75" i="28"/>
  <c r="C76" i="28"/>
  <c r="C77" i="28"/>
  <c r="C78" i="28"/>
  <c r="C79" i="28"/>
  <c r="C80" i="28"/>
  <c r="C81" i="28"/>
  <c r="C82" i="28"/>
  <c r="C83" i="28"/>
  <c r="C84" i="28"/>
  <c r="C85" i="28"/>
  <c r="B82" i="11" s="1"/>
  <c r="C86" i="28"/>
  <c r="C87" i="28"/>
  <c r="C88" i="28"/>
  <c r="C89" i="28"/>
  <c r="C90" i="28"/>
  <c r="C91" i="28"/>
  <c r="C92" i="28"/>
  <c r="C93" i="28"/>
  <c r="C94" i="28"/>
  <c r="C95" i="28"/>
  <c r="C96" i="28"/>
  <c r="C97" i="28"/>
  <c r="C98" i="28"/>
  <c r="D98" i="28" s="1"/>
  <c r="C99" i="28"/>
  <c r="C100" i="28"/>
  <c r="C101" i="28"/>
  <c r="C102" i="28"/>
  <c r="C103" i="28"/>
  <c r="C104" i="28"/>
  <c r="C105" i="28"/>
  <c r="C106" i="28"/>
  <c r="C107" i="28"/>
  <c r="C108" i="28"/>
  <c r="C109" i="28"/>
  <c r="C110" i="28"/>
  <c r="D110" i="28" s="1"/>
  <c r="C111" i="28"/>
  <c r="C112" i="28"/>
  <c r="C113" i="28"/>
  <c r="C114" i="28"/>
  <c r="C115" i="28"/>
  <c r="C116" i="28"/>
  <c r="C117" i="28"/>
  <c r="C118" i="28"/>
  <c r="C119" i="28"/>
  <c r="C120" i="28"/>
  <c r="C121" i="28"/>
  <c r="C122" i="28"/>
  <c r="D122" i="28" s="1"/>
  <c r="C123" i="28"/>
  <c r="C124" i="28"/>
  <c r="C125" i="28"/>
  <c r="C126" i="28"/>
  <c r="C127" i="28"/>
  <c r="C128" i="28"/>
  <c r="C129" i="28"/>
  <c r="C130" i="28"/>
  <c r="C131" i="28"/>
  <c r="C132" i="28"/>
  <c r="C133" i="28"/>
  <c r="B89" i="11" s="1"/>
  <c r="C134" i="28"/>
  <c r="C135" i="28"/>
  <c r="C136" i="28"/>
  <c r="C137" i="28"/>
  <c r="C138" i="28"/>
  <c r="C139" i="28"/>
  <c r="C140" i="28"/>
  <c r="C141" i="28"/>
  <c r="C142" i="28"/>
  <c r="C143" i="28"/>
  <c r="C144" i="28"/>
  <c r="C145" i="28"/>
  <c r="C146" i="28"/>
  <c r="D146" i="28" s="1"/>
  <c r="C147" i="28"/>
  <c r="C148" i="28"/>
  <c r="C149" i="28"/>
  <c r="C150" i="28"/>
  <c r="C151" i="28"/>
  <c r="C152" i="28"/>
  <c r="C153" i="28"/>
  <c r="C154" i="28"/>
  <c r="C155" i="28"/>
  <c r="C156" i="28"/>
  <c r="C157" i="28"/>
  <c r="C158" i="28"/>
  <c r="D158" i="28" s="1"/>
  <c r="C159" i="28"/>
  <c r="C160" i="28"/>
  <c r="C161" i="28"/>
  <c r="C162" i="28"/>
  <c r="C163" i="28"/>
  <c r="C164" i="28"/>
  <c r="C165" i="28"/>
  <c r="C166" i="28"/>
  <c r="C167" i="28"/>
  <c r="C168" i="28"/>
  <c r="C169" i="28"/>
  <c r="C170" i="28"/>
  <c r="D170" i="28" s="1"/>
  <c r="C171" i="28"/>
  <c r="C172" i="28"/>
  <c r="C173" i="28"/>
  <c r="C174" i="28"/>
  <c r="C175" i="28"/>
  <c r="C176" i="28"/>
  <c r="C177" i="28"/>
  <c r="C178" i="28"/>
  <c r="C179" i="28"/>
  <c r="C180" i="28"/>
  <c r="C181" i="28"/>
  <c r="B101" i="11" s="1"/>
  <c r="C182" i="28"/>
  <c r="C183" i="28"/>
  <c r="C184" i="28"/>
  <c r="C185" i="28"/>
  <c r="C186" i="28"/>
  <c r="C187" i="28"/>
  <c r="C188" i="28"/>
  <c r="C189" i="28"/>
  <c r="C190" i="28"/>
  <c r="C191" i="28"/>
  <c r="C192" i="28"/>
  <c r="C193" i="28"/>
  <c r="B112" i="11" s="1"/>
  <c r="C194" i="28"/>
  <c r="C195" i="28"/>
  <c r="C196" i="28"/>
  <c r="C197" i="28"/>
  <c r="C198" i="28"/>
  <c r="C199" i="28"/>
  <c r="C200" i="28"/>
  <c r="C201" i="28"/>
  <c r="C202" i="28"/>
  <c r="C203" i="28"/>
  <c r="C204" i="28"/>
  <c r="C205" i="28"/>
  <c r="C206" i="28"/>
  <c r="D206" i="28" s="1"/>
  <c r="C207" i="28"/>
  <c r="C208" i="28"/>
  <c r="C209" i="28"/>
  <c r="C210" i="28"/>
  <c r="C211" i="28"/>
  <c r="C212" i="28"/>
  <c r="C213" i="28"/>
  <c r="C214" i="28"/>
  <c r="C215" i="28"/>
  <c r="C216" i="28"/>
  <c r="C217" i="28"/>
  <c r="B119" i="11" s="1"/>
  <c r="C218" i="28"/>
  <c r="C219" i="28"/>
  <c r="C220" i="28"/>
  <c r="C221" i="28"/>
  <c r="C222" i="28"/>
  <c r="C223" i="28"/>
  <c r="C224" i="28"/>
  <c r="C225" i="28"/>
  <c r="C226" i="28"/>
  <c r="C227" i="28"/>
  <c r="C228" i="28"/>
  <c r="C229" i="28"/>
  <c r="B127" i="11" s="1"/>
  <c r="C230" i="28"/>
  <c r="C231" i="28"/>
  <c r="C232" i="28"/>
  <c r="C233" i="28"/>
  <c r="C234" i="28"/>
  <c r="C235" i="28"/>
  <c r="C236" i="28"/>
  <c r="C237" i="28"/>
  <c r="C238" i="28"/>
  <c r="C239" i="28"/>
  <c r="C240" i="28"/>
  <c r="C241" i="28"/>
  <c r="B139" i="11" s="1"/>
  <c r="C242" i="28"/>
  <c r="C243" i="28"/>
  <c r="C244" i="28"/>
  <c r="C245" i="28"/>
  <c r="C246" i="28"/>
  <c r="C247" i="28"/>
  <c r="C248" i="28"/>
  <c r="C249" i="28"/>
  <c r="C250" i="28"/>
  <c r="C251" i="28"/>
  <c r="C252" i="28"/>
  <c r="C253" i="28"/>
  <c r="B149" i="11" s="1"/>
  <c r="C254" i="28"/>
  <c r="C255" i="28"/>
  <c r="C256" i="28"/>
  <c r="C257" i="28"/>
  <c r="C258" i="28"/>
  <c r="C259" i="28"/>
  <c r="C260" i="28"/>
  <c r="C261" i="28"/>
  <c r="C262" i="28"/>
  <c r="C263" i="28"/>
  <c r="C264" i="28"/>
  <c r="C265" i="28"/>
  <c r="B161" i="11" s="1"/>
  <c r="C266" i="28"/>
  <c r="C267" i="28"/>
  <c r="C268" i="28"/>
  <c r="C269" i="28"/>
  <c r="C270" i="28"/>
  <c r="C271" i="28"/>
  <c r="C272" i="28"/>
  <c r="C273" i="28"/>
  <c r="C274" i="28"/>
  <c r="C275" i="28"/>
  <c r="C276" i="28"/>
  <c r="C277" i="28"/>
  <c r="C278" i="28"/>
  <c r="D278" i="28" s="1"/>
  <c r="C279" i="28"/>
  <c r="C280" i="28"/>
  <c r="C281" i="28"/>
  <c r="C282" i="28"/>
  <c r="C283" i="28"/>
  <c r="C284" i="28"/>
  <c r="C285" i="28"/>
  <c r="C286" i="28"/>
  <c r="C287" i="28"/>
  <c r="C288" i="28"/>
  <c r="C289" i="28"/>
  <c r="C290" i="28"/>
  <c r="D290" i="28" s="1"/>
  <c r="C291" i="28"/>
  <c r="C292" i="28"/>
  <c r="C293" i="28"/>
  <c r="C294" i="28"/>
  <c r="C295" i="28"/>
  <c r="C296" i="28"/>
  <c r="C297" i="28"/>
  <c r="C298" i="28"/>
  <c r="C299" i="28"/>
  <c r="C300" i="28"/>
  <c r="C301" i="28"/>
  <c r="C302" i="28"/>
  <c r="D302" i="28" s="1"/>
  <c r="C303" i="28"/>
  <c r="C304" i="28"/>
  <c r="C305" i="28"/>
  <c r="C306" i="28"/>
  <c r="C307" i="28"/>
  <c r="C308" i="28"/>
  <c r="C309" i="28"/>
  <c r="C310" i="28"/>
  <c r="C311" i="28"/>
  <c r="C312" i="28"/>
  <c r="C313" i="28"/>
  <c r="B168" i="12" s="1"/>
  <c r="C314" i="28"/>
  <c r="D314" i="28" s="1"/>
  <c r="C315" i="28"/>
  <c r="C316" i="28"/>
  <c r="C317" i="28"/>
  <c r="C318" i="28"/>
  <c r="C319" i="28"/>
  <c r="C320" i="28"/>
  <c r="C321" i="28"/>
  <c r="C322" i="28"/>
  <c r="C323" i="28"/>
  <c r="C324" i="28"/>
  <c r="C325" i="28"/>
  <c r="B178" i="11" s="1"/>
  <c r="C326" i="28"/>
  <c r="B179" i="12" s="1"/>
  <c r="C327" i="28"/>
  <c r="C328" i="28"/>
  <c r="C329" i="28"/>
  <c r="C330" i="28"/>
  <c r="C331" i="28"/>
  <c r="C332" i="28"/>
  <c r="C333" i="28"/>
  <c r="C334" i="28"/>
  <c r="C335" i="28"/>
  <c r="C336" i="28"/>
  <c r="C337" i="28"/>
  <c r="C338" i="28"/>
  <c r="D338" i="28" s="1"/>
  <c r="C339" i="28"/>
  <c r="C340" i="28"/>
  <c r="C341" i="28"/>
  <c r="C342" i="28"/>
  <c r="C343" i="28"/>
  <c r="C344" i="28"/>
  <c r="C345" i="28"/>
  <c r="C346" i="28"/>
  <c r="C347" i="28"/>
  <c r="C348" i="28"/>
  <c r="C349" i="28"/>
  <c r="B192" i="12" s="1"/>
  <c r="C350" i="28"/>
  <c r="C351" i="28"/>
  <c r="C352" i="28"/>
  <c r="C353" i="28"/>
  <c r="C354" i="28"/>
  <c r="C355" i="28"/>
  <c r="C356" i="28"/>
  <c r="C357" i="28"/>
  <c r="C358" i="28"/>
  <c r="C359" i="28"/>
  <c r="C360" i="28"/>
  <c r="C361" i="28"/>
  <c r="B204" i="12" s="1"/>
  <c r="C362" i="28"/>
  <c r="C363" i="28"/>
  <c r="C364" i="28"/>
  <c r="C365" i="28"/>
  <c r="C366" i="28"/>
  <c r="C367" i="28"/>
  <c r="C368" i="28"/>
  <c r="C369" i="28"/>
  <c r="C370" i="28"/>
  <c r="C371" i="28"/>
  <c r="C372" i="28"/>
  <c r="C373" i="28"/>
  <c r="B216" i="12" s="1"/>
  <c r="C374" i="28"/>
  <c r="C375" i="28"/>
  <c r="C376" i="28"/>
  <c r="C377" i="28"/>
  <c r="C378" i="28"/>
  <c r="C379" i="28"/>
  <c r="C380" i="28"/>
  <c r="C381" i="28"/>
  <c r="C382" i="28"/>
  <c r="C383" i="28"/>
  <c r="C384" i="28"/>
  <c r="C385" i="28"/>
  <c r="B228" i="12" s="1"/>
  <c r="C386" i="28"/>
  <c r="C387" i="28"/>
  <c r="C388" i="28"/>
  <c r="C389" i="28"/>
  <c r="C390" i="28"/>
  <c r="C391" i="28"/>
  <c r="C392" i="28"/>
  <c r="C393" i="28"/>
  <c r="C394" i="28"/>
  <c r="C395" i="28"/>
  <c r="C396" i="28"/>
  <c r="C397" i="28"/>
  <c r="B240" i="12" s="1"/>
  <c r="C398" i="28"/>
  <c r="C399" i="28"/>
  <c r="C400" i="28"/>
  <c r="C401" i="28"/>
  <c r="C402" i="28"/>
  <c r="C403" i="28"/>
  <c r="C404" i="28"/>
  <c r="C405" i="28"/>
  <c r="C406" i="28"/>
  <c r="C407" i="28"/>
  <c r="C408" i="28"/>
  <c r="C409" i="28"/>
  <c r="B252" i="12" s="1"/>
  <c r="C410" i="28"/>
  <c r="C411" i="28"/>
  <c r="C412" i="28"/>
  <c r="C413" i="28"/>
  <c r="C414" i="28"/>
  <c r="C415" i="28"/>
  <c r="C416" i="28"/>
  <c r="C417" i="28"/>
  <c r="C418" i="28"/>
  <c r="C419" i="28"/>
  <c r="C420" i="28"/>
  <c r="C421" i="28"/>
  <c r="C422" i="28"/>
  <c r="D422" i="28" s="1"/>
  <c r="C423" i="28"/>
  <c r="C424" i="28"/>
  <c r="C425" i="28"/>
  <c r="C426" i="28"/>
  <c r="C427" i="28"/>
  <c r="C428" i="28"/>
  <c r="C429" i="28"/>
  <c r="C430" i="28"/>
  <c r="C431" i="28"/>
  <c r="C432" i="28"/>
  <c r="C433" i="28"/>
  <c r="B270" i="11" s="1"/>
  <c r="C434" i="28"/>
  <c r="C435" i="28"/>
  <c r="C436" i="28"/>
  <c r="C437" i="28"/>
  <c r="C438" i="28"/>
  <c r="C439" i="28"/>
  <c r="C440" i="28"/>
  <c r="C441" i="28"/>
  <c r="C442" i="28"/>
  <c r="C443" i="28"/>
  <c r="C444" i="28"/>
  <c r="C445" i="28"/>
  <c r="C446" i="28"/>
  <c r="D446" i="28" s="1"/>
  <c r="C447" i="28"/>
  <c r="C448" i="28"/>
  <c r="C449" i="28"/>
  <c r="C450" i="28"/>
  <c r="C451" i="28"/>
  <c r="C452" i="28"/>
  <c r="C453" i="28"/>
  <c r="C454" i="28"/>
  <c r="C455" i="28"/>
  <c r="C456" i="28"/>
  <c r="C457" i="28"/>
  <c r="B278" i="11" s="1"/>
  <c r="C458" i="28"/>
  <c r="C459" i="28"/>
  <c r="C460" i="28"/>
  <c r="C461" i="28"/>
  <c r="C462" i="28"/>
  <c r="C463" i="28"/>
  <c r="C464" i="28"/>
  <c r="C465" i="28"/>
  <c r="C466" i="28"/>
  <c r="C467" i="28"/>
  <c r="C468" i="28"/>
  <c r="C469" i="28"/>
  <c r="B290" i="11" s="1"/>
  <c r="C470" i="28"/>
  <c r="D470" i="28" s="1"/>
  <c r="C471" i="28"/>
  <c r="C472" i="28"/>
  <c r="C473" i="28"/>
  <c r="C474" i="28"/>
  <c r="C475" i="28"/>
  <c r="C476" i="28"/>
  <c r="C477" i="28"/>
  <c r="C478" i="28"/>
  <c r="C479" i="28"/>
  <c r="C480" i="28"/>
  <c r="C481" i="28"/>
  <c r="B296" i="12" s="1"/>
  <c r="C482" i="28"/>
  <c r="C483" i="28"/>
  <c r="C484" i="28"/>
  <c r="C485" i="28"/>
  <c r="C486" i="28"/>
  <c r="C487" i="28"/>
  <c r="C488" i="28"/>
  <c r="C489" i="28"/>
  <c r="C490" i="28"/>
  <c r="C491" i="28"/>
  <c r="C492" i="28"/>
  <c r="C493" i="28"/>
  <c r="B308" i="12" s="1"/>
  <c r="C494" i="28"/>
  <c r="C495" i="28"/>
  <c r="C496" i="28"/>
  <c r="C497" i="28"/>
  <c r="C498" i="28"/>
  <c r="C499" i="28"/>
  <c r="C500" i="28"/>
  <c r="C501" i="28"/>
  <c r="C502" i="28"/>
  <c r="C503" i="28"/>
  <c r="C504" i="28"/>
  <c r="C505" i="28"/>
  <c r="B319" i="11" s="1"/>
  <c r="C506" i="28"/>
  <c r="C507" i="28"/>
  <c r="C508" i="28"/>
  <c r="C509" i="28"/>
  <c r="C510" i="28"/>
  <c r="C511" i="28"/>
  <c r="C512" i="28"/>
  <c r="C513" i="28"/>
  <c r="C514" i="28"/>
  <c r="C515" i="28"/>
  <c r="C516" i="28"/>
  <c r="C517" i="28"/>
  <c r="B331" i="11" s="1"/>
  <c r="C518" i="28"/>
  <c r="C519" i="28"/>
  <c r="C520" i="28"/>
  <c r="C521" i="28"/>
  <c r="C522" i="28"/>
  <c r="C523" i="28"/>
  <c r="C524" i="28"/>
  <c r="C525" i="28"/>
  <c r="C526" i="28"/>
  <c r="C527" i="28"/>
  <c r="C528" i="28"/>
  <c r="C529" i="28"/>
  <c r="B343" i="11" s="1"/>
  <c r="C530" i="28"/>
  <c r="B344" i="11" s="1"/>
  <c r="C531" i="28"/>
  <c r="C532" i="28"/>
  <c r="C533" i="28"/>
  <c r="C534" i="28"/>
  <c r="C535" i="28"/>
  <c r="C536" i="28"/>
  <c r="C537" i="28"/>
  <c r="C538" i="28"/>
  <c r="C539" i="28"/>
  <c r="C540" i="28"/>
  <c r="C541" i="28"/>
  <c r="B353" i="11" s="1"/>
  <c r="C542" i="28"/>
  <c r="C543" i="28"/>
  <c r="C544" i="28"/>
  <c r="C545" i="28"/>
  <c r="C546" i="28"/>
  <c r="C547" i="28"/>
  <c r="C548" i="28"/>
  <c r="C549" i="28"/>
  <c r="C550" i="28"/>
  <c r="C551" i="28"/>
  <c r="C552" i="28"/>
  <c r="C553" i="28"/>
  <c r="B365" i="11" s="1"/>
  <c r="C554" i="28"/>
  <c r="C555" i="28"/>
  <c r="C556" i="28"/>
  <c r="C557" i="28"/>
  <c r="C558" i="28"/>
  <c r="C559" i="28"/>
  <c r="C560" i="28"/>
  <c r="C561" i="28"/>
  <c r="C562" i="28"/>
  <c r="C563" i="28"/>
  <c r="C564" i="28"/>
  <c r="C565" i="28"/>
  <c r="B379" i="11" s="1"/>
  <c r="C566" i="28"/>
  <c r="C567" i="28"/>
  <c r="C568" i="28"/>
  <c r="C569" i="28"/>
  <c r="C570" i="28"/>
  <c r="C571" i="28"/>
  <c r="C572" i="28"/>
  <c r="C573" i="28"/>
  <c r="C574" i="28"/>
  <c r="C575" i="28"/>
  <c r="C576" i="28"/>
  <c r="C577" i="28"/>
  <c r="C578" i="28"/>
  <c r="D578" i="28" s="1"/>
  <c r="C579" i="28"/>
  <c r="C580" i="28"/>
  <c r="C581" i="28"/>
  <c r="C582" i="28"/>
  <c r="C583" i="28"/>
  <c r="C584" i="28"/>
  <c r="C585" i="28"/>
  <c r="C586" i="28"/>
  <c r="C587" i="28"/>
  <c r="C588" i="28"/>
  <c r="C589" i="28"/>
  <c r="C590" i="28"/>
  <c r="D590" i="28" s="1"/>
  <c r="C591" i="28"/>
  <c r="C592" i="28"/>
  <c r="C593" i="28"/>
  <c r="C594" i="28"/>
  <c r="C595" i="28"/>
  <c r="C596" i="28"/>
  <c r="C597" i="28"/>
  <c r="C598" i="28"/>
  <c r="C599" i="28"/>
  <c r="C600" i="28"/>
  <c r="C601" i="28"/>
  <c r="C602" i="28"/>
  <c r="D602" i="28" s="1"/>
  <c r="C603" i="28"/>
  <c r="C604" i="28"/>
  <c r="C605" i="28"/>
  <c r="C606" i="28"/>
  <c r="C607" i="28"/>
  <c r="C608" i="28"/>
  <c r="C609" i="28"/>
  <c r="C610" i="28"/>
  <c r="C611" i="28"/>
  <c r="C612" i="28"/>
  <c r="C613" i="28"/>
  <c r="C614" i="28"/>
  <c r="D614" i="28" s="1"/>
  <c r="C615" i="28"/>
  <c r="C616" i="28"/>
  <c r="C617" i="28"/>
  <c r="C618" i="28"/>
  <c r="C619" i="28"/>
  <c r="C620" i="28"/>
  <c r="C621" i="28"/>
  <c r="C622" i="28"/>
  <c r="C623" i="28"/>
  <c r="C624" i="28"/>
  <c r="C625" i="28"/>
  <c r="C626" i="28"/>
  <c r="D626" i="28" s="1"/>
  <c r="C627" i="28"/>
  <c r="C628" i="28"/>
  <c r="C629" i="28"/>
  <c r="C630" i="28"/>
  <c r="C631" i="28"/>
  <c r="C632" i="28"/>
  <c r="C633" i="28"/>
  <c r="C634" i="28"/>
  <c r="C635" i="28"/>
  <c r="C636" i="28"/>
  <c r="C637" i="28"/>
  <c r="C638" i="28"/>
  <c r="D638" i="28" s="1"/>
  <c r="C639" i="28"/>
  <c r="C640" i="28"/>
  <c r="C641" i="28"/>
  <c r="C642" i="28"/>
  <c r="C643" i="28"/>
  <c r="C644" i="28"/>
  <c r="C645" i="28"/>
  <c r="C646" i="28"/>
  <c r="C647" i="28"/>
  <c r="C648" i="28"/>
  <c r="C649" i="28"/>
  <c r="C650" i="28"/>
  <c r="D650" i="28" s="1"/>
  <c r="C651" i="28"/>
  <c r="C652" i="28"/>
  <c r="C653" i="28"/>
  <c r="C654" i="28"/>
  <c r="C655" i="28"/>
  <c r="C656" i="28"/>
  <c r="C657" i="28"/>
  <c r="C658" i="28"/>
  <c r="C659" i="28"/>
  <c r="C660" i="28"/>
  <c r="C661" i="28"/>
  <c r="C662" i="28"/>
  <c r="D662" i="28" s="1"/>
  <c r="C663" i="28"/>
  <c r="C664" i="28"/>
  <c r="C665" i="28"/>
  <c r="C666" i="28"/>
  <c r="C667" i="28"/>
  <c r="C668" i="28"/>
  <c r="C669" i="28"/>
  <c r="C670" i="28"/>
  <c r="C671" i="28"/>
  <c r="C672" i="28"/>
  <c r="C673" i="28"/>
  <c r="C674" i="28"/>
  <c r="D674" i="28" s="1"/>
  <c r="C675" i="28"/>
  <c r="C676" i="28"/>
  <c r="C677" i="28"/>
  <c r="C678" i="28"/>
  <c r="C679" i="28"/>
  <c r="C680" i="28"/>
  <c r="C681" i="28"/>
  <c r="C682" i="28"/>
  <c r="C683" i="28"/>
  <c r="C684" i="28"/>
  <c r="C685" i="28"/>
  <c r="C686" i="28"/>
  <c r="D686" i="28" s="1"/>
  <c r="C687" i="28"/>
  <c r="C688" i="28"/>
  <c r="C689" i="28"/>
  <c r="C690" i="28"/>
  <c r="C691" i="28"/>
  <c r="C692" i="28"/>
  <c r="C693" i="28"/>
  <c r="C694" i="28"/>
  <c r="C695" i="28"/>
  <c r="C696" i="28"/>
  <c r="C697" i="28"/>
  <c r="C698" i="28"/>
  <c r="D698" i="28" s="1"/>
  <c r="C699" i="28"/>
  <c r="C700" i="28"/>
  <c r="C701" i="28"/>
  <c r="C702" i="28"/>
  <c r="C703" i="28"/>
  <c r="C704" i="28"/>
  <c r="C705" i="28"/>
  <c r="C706" i="28"/>
  <c r="C707" i="28"/>
  <c r="C708" i="28"/>
  <c r="C709" i="28"/>
  <c r="C710" i="28"/>
  <c r="D710" i="28" s="1"/>
  <c r="C711" i="28"/>
  <c r="C712" i="28"/>
  <c r="C713" i="28"/>
  <c r="C714" i="28"/>
  <c r="C715" i="28"/>
  <c r="C716" i="28"/>
  <c r="C717" i="28"/>
  <c r="C718" i="28"/>
  <c r="C719" i="28"/>
  <c r="C720" i="28"/>
  <c r="C721" i="28"/>
  <c r="C722" i="28"/>
  <c r="D722" i="28" s="1"/>
  <c r="C723" i="28"/>
  <c r="C724" i="28"/>
  <c r="C725" i="28"/>
  <c r="C726" i="28"/>
  <c r="C727" i="28"/>
  <c r="C728" i="28"/>
  <c r="C729" i="28"/>
  <c r="C730" i="28"/>
  <c r="C731" i="28"/>
  <c r="C732" i="28"/>
  <c r="C733" i="28"/>
  <c r="C734" i="28"/>
  <c r="D734" i="28" s="1"/>
  <c r="C735" i="28"/>
  <c r="C736" i="28"/>
  <c r="C737" i="28"/>
  <c r="C738" i="28"/>
  <c r="C739" i="28"/>
  <c r="C740" i="28"/>
  <c r="C741" i="28"/>
  <c r="C742" i="28"/>
  <c r="C743" i="28"/>
  <c r="C744" i="28"/>
  <c r="C745" i="28"/>
  <c r="C746" i="28"/>
  <c r="D746" i="28" s="1"/>
  <c r="C747" i="28"/>
  <c r="C748" i="28"/>
  <c r="C749" i="28"/>
  <c r="C750" i="28"/>
  <c r="C751" i="28"/>
  <c r="C752" i="28"/>
  <c r="C753" i="28"/>
  <c r="C754" i="28"/>
  <c r="C755" i="28"/>
  <c r="C756" i="28"/>
  <c r="C757" i="28"/>
  <c r="C758" i="28"/>
  <c r="D758" i="28" s="1"/>
  <c r="C759" i="28"/>
  <c r="C760" i="28"/>
  <c r="C761" i="28"/>
  <c r="C762" i="28"/>
  <c r="C763" i="28"/>
  <c r="C764" i="28"/>
  <c r="C765" i="28"/>
  <c r="C766" i="28"/>
  <c r="C767" i="28"/>
  <c r="C768" i="28"/>
  <c r="C769" i="28"/>
  <c r="C770" i="28"/>
  <c r="D770" i="28" s="1"/>
  <c r="C771" i="28"/>
  <c r="C772" i="28"/>
  <c r="C773" i="28"/>
  <c r="C774" i="28"/>
  <c r="C775" i="28"/>
  <c r="C776" i="28"/>
  <c r="C777" i="28"/>
  <c r="C778" i="28"/>
  <c r="C779" i="28"/>
  <c r="C780" i="28"/>
  <c r="C781" i="28"/>
  <c r="C782" i="28"/>
  <c r="D782" i="28" s="1"/>
  <c r="C783" i="28"/>
  <c r="C784" i="28"/>
  <c r="C785" i="28"/>
  <c r="C786" i="28"/>
  <c r="C787" i="28"/>
  <c r="C788" i="28"/>
  <c r="C789" i="28"/>
  <c r="C790" i="28"/>
  <c r="C791" i="28"/>
  <c r="C792" i="28"/>
  <c r="C793" i="28"/>
  <c r="C794" i="28"/>
  <c r="D794" i="28" s="1"/>
  <c r="C795" i="28"/>
  <c r="C796" i="28"/>
  <c r="C797" i="28"/>
  <c r="C798" i="28"/>
  <c r="C799" i="28"/>
  <c r="C800" i="28"/>
  <c r="C801" i="28"/>
  <c r="C802" i="28"/>
  <c r="C803" i="28"/>
  <c r="C804" i="28"/>
  <c r="C805" i="28"/>
  <c r="C806" i="28"/>
  <c r="D806" i="28" s="1"/>
  <c r="C807" i="28"/>
  <c r="C808" i="28"/>
  <c r="C809" i="28"/>
  <c r="C810" i="28"/>
  <c r="C811" i="28"/>
  <c r="C812" i="28"/>
  <c r="C813" i="28"/>
  <c r="C814" i="28"/>
  <c r="C815" i="28"/>
  <c r="C816" i="28"/>
  <c r="C817" i="28"/>
  <c r="C818" i="28"/>
  <c r="D818" i="28" s="1"/>
  <c r="C819" i="28"/>
  <c r="C820" i="28"/>
  <c r="C821" i="28"/>
  <c r="C822" i="28"/>
  <c r="C823" i="28"/>
  <c r="C824" i="28"/>
  <c r="C825" i="28"/>
  <c r="C826" i="28"/>
  <c r="C827" i="28"/>
  <c r="C828" i="28"/>
  <c r="C829" i="28"/>
  <c r="C830" i="28"/>
  <c r="D830" i="28" s="1"/>
  <c r="C831" i="28"/>
  <c r="C832" i="28"/>
  <c r="C833" i="28"/>
  <c r="C834" i="28"/>
  <c r="C835" i="28"/>
  <c r="C836" i="28"/>
  <c r="C837" i="28"/>
  <c r="C838" i="28"/>
  <c r="C839" i="28"/>
  <c r="C840" i="28"/>
  <c r="C841" i="28"/>
  <c r="C842" i="28"/>
  <c r="D842" i="28" s="1"/>
  <c r="C843" i="28"/>
  <c r="C844" i="28"/>
  <c r="C845" i="28"/>
  <c r="C846" i="28"/>
  <c r="C847" i="28"/>
  <c r="C848" i="28"/>
  <c r="C849" i="28"/>
  <c r="C850" i="28"/>
  <c r="C851" i="28"/>
  <c r="C852" i="28"/>
  <c r="C853" i="28"/>
  <c r="C854" i="28"/>
  <c r="D854" i="28" s="1"/>
  <c r="C855" i="28"/>
  <c r="C856" i="28"/>
  <c r="C857" i="28"/>
  <c r="C858" i="28"/>
  <c r="C859" i="28"/>
  <c r="C860" i="28"/>
  <c r="C861" i="28"/>
  <c r="C862" i="28"/>
  <c r="C863" i="28"/>
  <c r="C864" i="28"/>
  <c r="C865" i="28"/>
  <c r="C866" i="28"/>
  <c r="D866" i="28" s="1"/>
  <c r="C867" i="28"/>
  <c r="C868" i="28"/>
  <c r="C869" i="28"/>
  <c r="C870" i="28"/>
  <c r="C871" i="28"/>
  <c r="C872" i="28"/>
  <c r="C873" i="28"/>
  <c r="C874" i="28"/>
  <c r="C875" i="28"/>
  <c r="C876" i="28"/>
  <c r="C877" i="28"/>
  <c r="C878" i="28"/>
  <c r="D878" i="28" s="1"/>
  <c r="C879" i="28"/>
  <c r="C880" i="28"/>
  <c r="C881" i="28"/>
  <c r="C882" i="28"/>
  <c r="C883" i="28"/>
  <c r="C884" i="28"/>
  <c r="C885" i="28"/>
  <c r="C886" i="28"/>
  <c r="C887" i="28"/>
  <c r="C888" i="28"/>
  <c r="C889" i="28"/>
  <c r="C890" i="28"/>
  <c r="D890" i="28" s="1"/>
  <c r="C891" i="28"/>
  <c r="C892" i="28"/>
  <c r="C893" i="28"/>
  <c r="C894" i="28"/>
  <c r="C895" i="28"/>
  <c r="C896" i="28"/>
  <c r="C897" i="28"/>
  <c r="C898" i="28"/>
  <c r="C899" i="28"/>
  <c r="C900" i="28"/>
  <c r="C901" i="28"/>
  <c r="C902" i="28"/>
  <c r="D902" i="28" s="1"/>
  <c r="C903" i="28"/>
  <c r="C904" i="28"/>
  <c r="C905" i="28"/>
  <c r="C906" i="28"/>
  <c r="C907" i="28"/>
  <c r="C908" i="28"/>
  <c r="C909" i="28"/>
  <c r="C910" i="28"/>
  <c r="C911" i="28"/>
  <c r="C912" i="28"/>
  <c r="C913" i="28"/>
  <c r="C914" i="28"/>
  <c r="D914" i="28" s="1"/>
  <c r="C915" i="28"/>
  <c r="C916" i="28"/>
  <c r="C917" i="28"/>
  <c r="C918" i="28"/>
  <c r="C919" i="28"/>
  <c r="C920" i="28"/>
  <c r="C921" i="28"/>
  <c r="C922" i="28"/>
  <c r="C923" i="28"/>
  <c r="C924" i="28"/>
  <c r="C925" i="28"/>
  <c r="C926" i="28"/>
  <c r="D926" i="28" s="1"/>
  <c r="C927" i="28"/>
  <c r="C928" i="28"/>
  <c r="C929" i="28"/>
  <c r="C930" i="28"/>
  <c r="C931" i="28"/>
  <c r="C932" i="28"/>
  <c r="C933" i="28"/>
  <c r="C934" i="28"/>
  <c r="C935" i="28"/>
  <c r="C936" i="28"/>
  <c r="C937" i="28"/>
  <c r="C938" i="28"/>
  <c r="D938" i="28" s="1"/>
  <c r="C939" i="28"/>
  <c r="C940" i="28"/>
  <c r="C941" i="28"/>
  <c r="C942" i="28"/>
  <c r="C943" i="28"/>
  <c r="C944" i="28"/>
  <c r="C945" i="28"/>
  <c r="C946" i="28"/>
  <c r="C947" i="28"/>
  <c r="C948" i="28"/>
  <c r="C949" i="28"/>
  <c r="C950" i="28"/>
  <c r="D950" i="28" s="1"/>
  <c r="C951" i="28"/>
  <c r="C952" i="28"/>
  <c r="C953" i="28"/>
  <c r="C954" i="28"/>
  <c r="C955" i="28"/>
  <c r="C956" i="28"/>
  <c r="C957" i="28"/>
  <c r="C958" i="28"/>
  <c r="C959" i="28"/>
  <c r="C960" i="28"/>
  <c r="C961" i="28"/>
  <c r="C962" i="28"/>
  <c r="D962" i="28" s="1"/>
  <c r="C963" i="28"/>
  <c r="C964" i="28"/>
  <c r="C965" i="28"/>
  <c r="C966" i="28"/>
  <c r="C967" i="28"/>
  <c r="C968" i="28"/>
  <c r="C969" i="28"/>
  <c r="C970" i="28"/>
  <c r="C971" i="28"/>
  <c r="C972" i="28"/>
  <c r="C973" i="28"/>
  <c r="C974" i="28"/>
  <c r="D974" i="28" s="1"/>
  <c r="C975" i="28"/>
  <c r="C976" i="28"/>
  <c r="C977" i="28"/>
  <c r="C978" i="28"/>
  <c r="C979" i="28"/>
  <c r="C980" i="28"/>
  <c r="C981" i="28"/>
  <c r="C982" i="28"/>
  <c r="C983" i="28"/>
  <c r="C984" i="28"/>
  <c r="C985" i="28"/>
  <c r="C986" i="28"/>
  <c r="D986" i="28" s="1"/>
  <c r="C987" i="28"/>
  <c r="C988" i="28"/>
  <c r="C989" i="28"/>
  <c r="C990" i="28"/>
  <c r="C991" i="28"/>
  <c r="C992" i="28"/>
  <c r="C993" i="28"/>
  <c r="C994" i="28"/>
  <c r="C995" i="28"/>
  <c r="C996" i="28"/>
  <c r="C997" i="28"/>
  <c r="C998" i="28"/>
  <c r="D998" i="28" s="1"/>
  <c r="C999" i="28"/>
  <c r="C1000" i="28"/>
  <c r="C1001" i="28"/>
  <c r="C1002" i="28"/>
  <c r="C1003" i="28"/>
  <c r="C1004" i="28"/>
  <c r="C1005" i="28"/>
  <c r="C1006" i="28"/>
  <c r="C1007" i="28"/>
  <c r="C1008" i="28"/>
  <c r="C1009" i="28"/>
  <c r="C1010" i="28"/>
  <c r="D1010" i="28" s="1"/>
  <c r="C1011" i="28"/>
  <c r="C1012" i="28"/>
  <c r="C1013" i="28"/>
  <c r="C1014" i="28"/>
  <c r="C1015" i="28"/>
  <c r="C1016" i="28"/>
  <c r="C1017" i="28"/>
  <c r="C1018" i="28"/>
  <c r="C1019" i="28"/>
  <c r="C1020" i="28"/>
  <c r="C1021" i="28"/>
  <c r="C1022" i="28"/>
  <c r="D1022" i="28" s="1"/>
  <c r="C1023" i="28"/>
  <c r="C1024" i="28"/>
  <c r="C1025" i="28"/>
  <c r="C1026" i="28"/>
  <c r="C1027" i="28"/>
  <c r="C1028" i="28"/>
  <c r="C1029" i="28"/>
  <c r="C1030" i="28"/>
  <c r="C1031" i="28"/>
  <c r="C1032" i="28"/>
  <c r="C1033" i="28"/>
  <c r="C1034" i="28"/>
  <c r="D1034" i="28" s="1"/>
  <c r="C1035" i="28"/>
  <c r="C1036" i="28"/>
  <c r="C1037" i="28"/>
  <c r="C1038" i="28"/>
  <c r="C1039" i="28"/>
  <c r="C1040" i="28"/>
  <c r="C1041" i="28"/>
  <c r="C1042" i="28"/>
  <c r="C1043" i="28"/>
  <c r="C1044" i="28"/>
  <c r="C1045" i="28"/>
  <c r="C1046" i="28"/>
  <c r="D1046" i="28" s="1"/>
  <c r="C1047" i="28"/>
  <c r="C1048" i="28"/>
  <c r="C1049" i="28"/>
  <c r="C1050" i="28"/>
  <c r="C1051" i="28"/>
  <c r="C1052" i="28"/>
  <c r="C1053" i="28"/>
  <c r="C1054" i="28"/>
  <c r="C1055" i="28"/>
  <c r="C1056" i="28"/>
  <c r="C1057" i="28"/>
  <c r="C1058" i="28"/>
  <c r="D1058" i="28" s="1"/>
  <c r="C1059" i="28"/>
  <c r="C1060" i="28"/>
  <c r="C1061" i="28"/>
  <c r="C1062" i="28"/>
  <c r="C1063" i="28"/>
  <c r="C1064" i="28"/>
  <c r="C1065" i="28"/>
  <c r="C1066" i="28"/>
  <c r="C1067" i="28"/>
  <c r="C1068" i="28"/>
  <c r="C1069" i="28"/>
  <c r="C1070" i="28"/>
  <c r="D1070" i="28" s="1"/>
  <c r="C1071" i="28"/>
  <c r="C1072" i="28"/>
  <c r="C1073" i="28"/>
  <c r="C1074" i="28"/>
  <c r="C1075" i="28"/>
  <c r="C1076" i="28"/>
  <c r="C1077" i="28"/>
  <c r="C1078" i="28"/>
  <c r="C1079" i="28"/>
  <c r="C1080" i="28"/>
  <c r="C1081" i="28"/>
  <c r="C1082" i="28"/>
  <c r="D1082" i="28" s="1"/>
  <c r="C1083" i="28"/>
  <c r="C1084" i="28"/>
  <c r="C1085" i="28"/>
  <c r="C1086" i="28"/>
  <c r="C1087" i="28"/>
  <c r="C1088" i="28"/>
  <c r="C1089" i="28"/>
  <c r="C1090" i="28"/>
  <c r="C1091" i="28"/>
  <c r="C1092" i="28"/>
  <c r="C1093" i="28"/>
  <c r="C1094" i="28"/>
  <c r="D1094" i="28" s="1"/>
  <c r="C1095" i="28"/>
  <c r="C1096" i="28"/>
  <c r="C1097" i="28"/>
  <c r="C1098" i="28"/>
  <c r="C1099" i="28"/>
  <c r="C1100" i="28"/>
  <c r="C1101" i="28"/>
  <c r="C1102" i="28"/>
  <c r="C1103" i="28"/>
  <c r="C1104" i="28"/>
  <c r="C1105" i="28"/>
  <c r="C1106" i="28"/>
  <c r="D1106" i="28" s="1"/>
  <c r="C1107" i="28"/>
  <c r="C1108" i="28"/>
  <c r="C1109" i="28"/>
  <c r="C1110" i="28"/>
  <c r="C1111" i="28"/>
  <c r="C1112" i="28"/>
  <c r="C1113" i="28"/>
  <c r="C1114" i="28"/>
  <c r="C1115" i="28"/>
  <c r="C1116" i="28"/>
  <c r="C1117" i="28"/>
  <c r="C1118" i="28"/>
  <c r="D1118" i="28" s="1"/>
  <c r="C1119" i="28"/>
  <c r="C1120" i="28"/>
  <c r="C1121" i="28"/>
  <c r="C1122" i="28"/>
  <c r="C1123" i="28"/>
  <c r="C1124" i="28"/>
  <c r="C1125" i="28"/>
  <c r="C1126" i="28"/>
  <c r="C1127" i="28"/>
  <c r="C1128" i="28"/>
  <c r="C1129" i="28"/>
  <c r="C1130" i="28"/>
  <c r="D1130" i="28" s="1"/>
  <c r="C1131" i="28"/>
  <c r="C1132" i="28"/>
  <c r="C1133" i="28"/>
  <c r="C1134" i="28"/>
  <c r="C1135" i="28"/>
  <c r="C1136" i="28"/>
  <c r="C1137" i="28"/>
  <c r="C1138" i="28"/>
  <c r="C1139" i="28"/>
  <c r="C1140" i="28"/>
  <c r="C1141" i="28"/>
  <c r="C1142" i="28"/>
  <c r="D1142" i="28" s="1"/>
  <c r="C1143" i="28"/>
  <c r="C1144" i="28"/>
  <c r="C1145" i="28"/>
  <c r="C1146" i="28"/>
  <c r="C1147" i="28"/>
  <c r="C1148" i="28"/>
  <c r="C1149" i="28"/>
  <c r="C1150" i="28"/>
  <c r="C1151" i="28"/>
  <c r="C1152" i="28"/>
  <c r="C1153" i="28"/>
  <c r="C1154" i="28"/>
  <c r="D1154" i="28" s="1"/>
  <c r="C1155" i="28"/>
  <c r="C1156" i="28"/>
  <c r="C1157" i="28"/>
  <c r="C1158" i="28"/>
  <c r="C1159" i="28"/>
  <c r="C1160" i="28"/>
  <c r="C1161" i="28"/>
  <c r="C1162" i="28"/>
  <c r="C1163" i="28"/>
  <c r="C1164" i="28"/>
  <c r="C1165" i="28"/>
  <c r="C1166" i="28"/>
  <c r="D1166" i="28" s="1"/>
  <c r="C1167" i="28"/>
  <c r="C1168" i="28"/>
  <c r="C1169" i="28"/>
  <c r="C1170" i="28"/>
  <c r="C1171" i="28"/>
  <c r="C1172" i="28"/>
  <c r="C1173" i="28"/>
  <c r="C1174" i="28"/>
  <c r="C1175" i="28"/>
  <c r="C1176" i="28"/>
  <c r="C1177" i="28"/>
  <c r="C1178" i="28"/>
  <c r="D1178" i="28" s="1"/>
  <c r="C1179" i="28"/>
  <c r="C1180" i="28"/>
  <c r="C1181" i="28"/>
  <c r="C1182" i="28"/>
  <c r="C1183" i="28"/>
  <c r="C1184" i="28"/>
  <c r="C1185" i="28"/>
  <c r="C1186" i="28"/>
  <c r="C1187" i="28"/>
  <c r="C1188" i="28"/>
  <c r="C1189" i="28"/>
  <c r="C1190" i="28"/>
  <c r="D1190" i="28" s="1"/>
  <c r="C1191" i="28"/>
  <c r="C1192" i="28"/>
  <c r="C1193" i="28"/>
  <c r="C1194" i="28"/>
  <c r="C1195" i="28"/>
  <c r="C1196" i="28"/>
  <c r="C1197" i="28"/>
  <c r="C1198" i="28"/>
  <c r="C1199" i="28"/>
  <c r="C1200" i="28"/>
  <c r="C1201" i="28"/>
  <c r="C1202" i="28"/>
  <c r="D1202" i="28" s="1"/>
  <c r="C1203" i="28"/>
  <c r="C1204" i="28"/>
  <c r="C1205" i="28"/>
  <c r="C1206" i="28"/>
  <c r="C1207" i="28"/>
  <c r="C1208" i="28"/>
  <c r="C1209" i="28"/>
  <c r="C1210" i="28"/>
  <c r="C1217" i="28"/>
  <c r="C1218" i="28"/>
  <c r="C1219" i="28"/>
  <c r="C1220" i="28"/>
  <c r="C1221" i="28"/>
  <c r="C1222" i="28"/>
  <c r="C1223" i="28"/>
  <c r="C1224" i="28"/>
  <c r="C1225" i="28"/>
  <c r="C1226" i="28"/>
  <c r="D1226" i="28" s="1"/>
  <c r="C1227" i="28"/>
  <c r="C1228" i="28"/>
  <c r="C1229" i="28"/>
  <c r="C1230" i="28"/>
  <c r="C1231" i="28"/>
  <c r="C1232" i="28"/>
  <c r="C1233" i="28"/>
  <c r="C1234" i="28"/>
  <c r="C1235" i="28"/>
  <c r="C1236" i="28"/>
  <c r="C1237" i="28"/>
  <c r="C1238" i="28"/>
  <c r="D1238" i="28" s="1"/>
  <c r="C1239" i="28"/>
  <c r="C1240" i="28"/>
  <c r="C1241" i="28"/>
  <c r="C1242" i="28"/>
  <c r="C1243" i="28"/>
  <c r="C1244" i="28"/>
  <c r="C1245" i="28"/>
  <c r="C1246" i="28"/>
  <c r="C1247" i="28"/>
  <c r="C1248" i="28"/>
  <c r="C1249" i="28"/>
  <c r="C1250" i="28"/>
  <c r="D1250" i="28" s="1"/>
  <c r="C1251" i="28"/>
  <c r="C1252" i="28"/>
  <c r="C1253" i="28"/>
  <c r="C1254" i="28"/>
  <c r="C1255" i="28"/>
  <c r="C1256" i="28"/>
  <c r="C1257" i="28"/>
  <c r="C1258" i="28"/>
  <c r="C1259" i="28"/>
  <c r="C1260" i="28"/>
  <c r="C1261" i="28"/>
  <c r="C1262" i="28"/>
  <c r="D1262" i="28" s="1"/>
  <c r="C1263" i="28"/>
  <c r="C1264" i="28"/>
  <c r="C1265" i="28"/>
  <c r="C1266" i="28"/>
  <c r="C1267" i="28"/>
  <c r="C1268" i="28"/>
  <c r="C1269" i="28"/>
  <c r="C1270" i="28"/>
  <c r="C1271" i="28"/>
  <c r="C1272" i="28"/>
  <c r="C1273" i="28"/>
  <c r="C1274" i="28"/>
  <c r="D1274" i="28" s="1"/>
  <c r="C1275" i="28"/>
  <c r="C1276" i="28"/>
  <c r="C1277" i="28"/>
  <c r="C1278" i="28"/>
  <c r="C1279" i="28"/>
  <c r="C1280" i="28"/>
  <c r="C1281" i="28"/>
  <c r="C1282" i="28"/>
  <c r="C1283" i="28"/>
  <c r="C1284" i="28"/>
  <c r="C1285" i="28"/>
  <c r="C1286" i="28"/>
  <c r="D1286" i="28" s="1"/>
  <c r="C1287" i="28"/>
  <c r="C1288" i="28"/>
  <c r="C1289" i="28"/>
  <c r="C1290" i="28"/>
  <c r="C1291" i="28"/>
  <c r="C1292" i="28"/>
  <c r="C1293" i="28"/>
  <c r="C1294" i="28"/>
  <c r="C1295" i="28"/>
  <c r="C1296" i="28"/>
  <c r="C1297" i="28"/>
  <c r="C1298" i="28"/>
  <c r="D1298" i="28" s="1"/>
  <c r="C1299" i="28"/>
  <c r="C1300" i="28"/>
  <c r="C1301" i="28"/>
  <c r="C1302" i="28"/>
  <c r="C1303" i="28"/>
  <c r="C1304" i="28"/>
  <c r="C1305" i="28"/>
  <c r="C1306" i="28"/>
  <c r="C1307" i="28"/>
  <c r="C1308" i="28"/>
  <c r="C1309" i="28"/>
  <c r="C1310" i="28"/>
  <c r="D1310" i="28" s="1"/>
  <c r="C1311" i="28"/>
  <c r="C1312" i="28"/>
  <c r="C1313" i="28"/>
  <c r="C1314" i="28"/>
  <c r="C1315" i="28"/>
  <c r="C1316" i="28"/>
  <c r="C1317" i="28"/>
  <c r="C1318" i="28"/>
  <c r="C1319" i="28"/>
  <c r="C1320" i="28"/>
  <c r="C1321" i="28"/>
  <c r="C1322" i="28"/>
  <c r="D1322" i="28" s="1"/>
  <c r="C1323" i="28"/>
  <c r="C1324" i="28"/>
  <c r="C1325" i="28"/>
  <c r="C1326" i="28"/>
  <c r="C1327" i="28"/>
  <c r="C1328" i="28"/>
  <c r="C1329" i="28"/>
  <c r="C1330" i="28"/>
  <c r="C1331" i="28"/>
  <c r="C1332" i="28"/>
  <c r="C1333" i="28"/>
  <c r="C1334" i="28"/>
  <c r="D1334" i="28" s="1"/>
  <c r="C1335" i="28"/>
  <c r="C1336" i="28"/>
  <c r="C1337" i="28"/>
  <c r="C1338" i="28"/>
  <c r="C1339" i="28"/>
  <c r="C1340" i="28"/>
  <c r="C1341" i="28"/>
  <c r="C1342" i="28"/>
  <c r="C1343" i="28"/>
  <c r="C1344" i="28"/>
  <c r="C1345" i="28"/>
  <c r="C1346" i="28"/>
  <c r="D1346" i="28" s="1"/>
  <c r="C1347" i="28"/>
  <c r="C1348" i="28"/>
  <c r="C1349" i="28"/>
  <c r="C1350" i="28"/>
  <c r="C1351" i="28"/>
  <c r="C1352" i="28"/>
  <c r="C1353" i="28"/>
  <c r="C1354" i="28"/>
  <c r="C1355" i="28"/>
  <c r="C1356" i="28"/>
  <c r="C1357" i="28"/>
  <c r="C1358" i="28"/>
  <c r="D1358" i="28" s="1"/>
  <c r="C1359" i="28"/>
  <c r="C1360" i="28"/>
  <c r="C1361" i="28"/>
  <c r="C1362" i="28"/>
  <c r="C1363" i="28"/>
  <c r="C1364" i="28"/>
  <c r="C1365" i="28"/>
  <c r="C1366" i="28"/>
  <c r="C1367" i="28"/>
  <c r="C1368" i="28"/>
  <c r="C1369" i="28"/>
  <c r="C1370" i="28"/>
  <c r="D1370" i="28" s="1"/>
  <c r="C1371" i="28"/>
  <c r="C1372" i="28"/>
  <c r="C1373" i="28"/>
  <c r="C1374" i="28"/>
  <c r="C1375" i="28"/>
  <c r="C1376" i="28"/>
  <c r="C1377" i="28"/>
  <c r="C1378" i="28"/>
  <c r="C1379" i="28"/>
  <c r="C1380" i="28"/>
  <c r="C1381" i="28"/>
  <c r="C1382" i="28"/>
  <c r="D1382" i="28" s="1"/>
  <c r="C1383" i="28"/>
  <c r="C1384" i="28"/>
  <c r="C1385" i="28"/>
  <c r="C1386" i="28"/>
  <c r="C1387" i="28"/>
  <c r="C1388" i="28"/>
  <c r="C1389" i="28"/>
  <c r="C1390" i="28"/>
  <c r="C1391" i="28"/>
  <c r="C1392" i="28"/>
  <c r="C1393" i="28"/>
  <c r="C1394" i="28"/>
  <c r="D1394" i="28" s="1"/>
  <c r="C1395" i="28"/>
  <c r="C1396" i="28"/>
  <c r="C1397" i="28"/>
  <c r="C1398" i="28"/>
  <c r="C1399" i="28"/>
  <c r="C1400" i="28"/>
  <c r="C1401" i="28"/>
  <c r="C1402" i="28"/>
  <c r="C1403" i="28"/>
  <c r="C1404" i="28"/>
  <c r="C1405" i="28"/>
  <c r="C1406" i="28"/>
  <c r="D1406" i="28" s="1"/>
  <c r="C1407" i="28"/>
  <c r="C1408" i="28"/>
  <c r="C1409" i="28"/>
  <c r="C1410" i="28"/>
  <c r="C1411" i="28"/>
  <c r="C1412" i="28"/>
  <c r="C1413" i="28"/>
  <c r="C1414" i="28"/>
  <c r="C1415" i="28"/>
  <c r="C1416" i="28"/>
  <c r="C1417" i="28"/>
  <c r="C1418" i="28"/>
  <c r="D1418" i="28" s="1"/>
  <c r="C1419" i="28"/>
  <c r="C1420" i="28"/>
  <c r="C1421" i="28"/>
  <c r="C1422" i="28"/>
  <c r="C1423" i="28"/>
  <c r="C1424" i="28"/>
  <c r="C1425" i="28"/>
  <c r="C1426" i="28"/>
  <c r="C1427" i="28"/>
  <c r="C1428" i="28"/>
  <c r="C1429" i="28"/>
  <c r="C1430" i="28"/>
  <c r="D1430" i="28" s="1"/>
  <c r="C1431" i="28"/>
  <c r="C1432" i="28"/>
  <c r="C1433" i="28"/>
  <c r="C1434" i="28"/>
  <c r="C1435" i="28"/>
  <c r="C1436" i="28"/>
  <c r="C1437" i="28"/>
  <c r="C1438" i="28"/>
  <c r="C1439" i="28"/>
  <c r="C1440" i="28"/>
  <c r="C1441" i="28"/>
  <c r="C1442" i="28"/>
  <c r="D1442" i="28" s="1"/>
  <c r="C1443" i="28"/>
  <c r="C1444" i="28"/>
  <c r="C1445" i="28"/>
  <c r="C1446" i="28"/>
  <c r="C1447" i="28"/>
  <c r="C1448" i="28"/>
  <c r="C1449" i="28"/>
  <c r="C1450" i="28"/>
  <c r="C1451" i="28"/>
  <c r="C1452" i="28"/>
  <c r="C1453" i="28"/>
  <c r="C1454" i="28"/>
  <c r="D1454" i="28" s="1"/>
  <c r="C1455" i="28"/>
  <c r="C1456" i="28"/>
  <c r="C1457" i="28"/>
  <c r="C1458" i="28"/>
  <c r="C1459" i="28"/>
  <c r="C1460" i="28"/>
  <c r="C1461" i="28"/>
  <c r="C1462" i="28"/>
  <c r="C1463" i="28"/>
  <c r="C1464" i="28"/>
  <c r="C1465" i="28"/>
  <c r="C1466" i="28"/>
  <c r="D1466" i="28" s="1"/>
  <c r="C1467" i="28"/>
  <c r="C1468" i="28"/>
  <c r="C1469" i="28"/>
  <c r="C1470" i="28"/>
  <c r="C1471" i="28"/>
  <c r="C1472" i="28"/>
  <c r="C1473" i="28"/>
  <c r="C1474" i="28"/>
  <c r="C1475" i="28"/>
  <c r="C1476" i="28"/>
  <c r="C1477" i="28"/>
  <c r="C1478" i="28"/>
  <c r="D1478" i="28" s="1"/>
  <c r="C1479" i="28"/>
  <c r="C1480" i="28"/>
  <c r="C1481" i="28"/>
  <c r="C1482" i="28"/>
  <c r="C1483" i="28"/>
  <c r="C1484" i="28"/>
  <c r="C1485" i="28"/>
  <c r="C1486" i="28"/>
  <c r="C1487" i="28"/>
  <c r="C1488" i="28"/>
  <c r="C1489" i="28"/>
  <c r="C1490" i="28"/>
  <c r="D1490" i="28" s="1"/>
  <c r="C1491" i="28"/>
  <c r="C1492" i="28"/>
  <c r="C1493" i="28"/>
  <c r="C1494" i="28"/>
  <c r="C1495" i="28"/>
  <c r="C1496" i="28"/>
  <c r="C1497" i="28"/>
  <c r="C1498" i="28"/>
  <c r="C1499" i="28"/>
  <c r="C1500" i="28"/>
  <c r="C1501" i="28"/>
  <c r="C1502" i="28"/>
  <c r="D1502" i="28" s="1"/>
  <c r="C1503" i="28"/>
  <c r="C1504" i="28"/>
  <c r="C1505" i="28"/>
  <c r="C1506" i="28"/>
  <c r="C1507" i="28"/>
  <c r="C1508" i="28"/>
  <c r="C1509" i="28"/>
  <c r="C1510" i="28"/>
  <c r="C1511" i="28"/>
  <c r="C1512" i="28"/>
  <c r="C1513" i="28"/>
  <c r="C1514" i="28"/>
  <c r="D1514" i="28" s="1"/>
  <c r="C1515" i="28"/>
  <c r="C1516" i="28"/>
  <c r="C1517" i="28"/>
  <c r="C1518" i="28"/>
  <c r="C1519" i="28"/>
  <c r="C1520" i="28"/>
  <c r="C1521" i="28"/>
  <c r="C1522" i="28"/>
  <c r="C1523" i="28"/>
  <c r="C1524" i="28"/>
  <c r="C1525" i="28"/>
  <c r="C1526" i="28"/>
  <c r="D1526" i="28" s="1"/>
  <c r="C1527" i="28"/>
  <c r="C1528" i="28"/>
  <c r="C1529" i="28"/>
  <c r="C1530" i="28"/>
  <c r="C1531" i="28"/>
  <c r="C1532" i="28"/>
  <c r="C1533" i="28"/>
  <c r="C1534" i="28"/>
  <c r="C1535" i="28"/>
  <c r="C1536" i="28"/>
  <c r="C1537" i="28"/>
  <c r="C1538" i="28"/>
  <c r="D1538" i="28" s="1"/>
  <c r="C1539" i="28"/>
  <c r="C1540" i="28"/>
  <c r="C1541" i="28"/>
  <c r="C1542" i="28"/>
  <c r="C1543" i="28"/>
  <c r="C1544" i="28"/>
  <c r="C1545" i="28"/>
  <c r="C1546" i="28"/>
  <c r="C1547" i="28"/>
  <c r="C1548" i="28"/>
  <c r="C1549" i="28"/>
  <c r="C1550" i="28"/>
  <c r="D1550" i="28" s="1"/>
  <c r="C1551" i="28"/>
  <c r="C1552" i="28"/>
  <c r="C1553" i="28"/>
  <c r="C1554" i="28"/>
  <c r="C1555" i="28"/>
  <c r="C1556" i="28"/>
  <c r="C1557" i="28"/>
  <c r="C1558" i="28"/>
  <c r="C1559" i="28"/>
  <c r="C1560" i="28"/>
  <c r="C1561" i="28"/>
  <c r="C1562" i="28"/>
  <c r="D1562" i="28" s="1"/>
  <c r="C1563" i="28"/>
  <c r="C1564" i="28"/>
  <c r="C1565" i="28"/>
  <c r="C1566" i="28"/>
  <c r="C1567" i="28"/>
  <c r="C1568" i="28"/>
  <c r="C1569" i="28"/>
  <c r="C1570" i="28"/>
  <c r="C1571" i="28"/>
  <c r="C1572" i="28"/>
  <c r="C1573" i="28"/>
  <c r="C1574" i="28"/>
  <c r="D1574" i="28" s="1"/>
  <c r="C1575" i="28"/>
  <c r="C1576" i="28"/>
  <c r="C1577" i="28"/>
  <c r="C1578" i="28"/>
  <c r="C1579" i="28"/>
  <c r="C1580" i="28"/>
  <c r="C1581" i="28"/>
  <c r="C1582" i="28"/>
  <c r="C1583" i="28"/>
  <c r="C1584" i="28"/>
  <c r="C1585" i="28"/>
  <c r="C1586" i="28"/>
  <c r="D1586" i="28" s="1"/>
  <c r="C1587" i="28"/>
  <c r="C1588" i="28"/>
  <c r="C1589" i="28"/>
  <c r="C1590" i="28"/>
  <c r="C1591" i="28"/>
  <c r="C1592" i="28"/>
  <c r="C1593" i="28"/>
  <c r="C1594" i="28"/>
  <c r="C1595" i="28"/>
  <c r="C1596" i="28"/>
  <c r="C1597" i="28"/>
  <c r="C1598" i="28"/>
  <c r="D1598" i="28" s="1"/>
  <c r="C1599" i="28"/>
  <c r="C1600" i="28"/>
  <c r="C1601" i="28"/>
  <c r="C1602" i="28"/>
  <c r="C1603" i="28"/>
  <c r="C1604" i="28"/>
  <c r="C1605" i="28"/>
  <c r="C1606" i="28"/>
  <c r="C1607" i="28"/>
  <c r="C1608" i="28"/>
  <c r="C1609" i="28"/>
  <c r="C1610" i="28"/>
  <c r="D1610" i="28" s="1"/>
  <c r="C1611" i="28"/>
  <c r="C1612" i="28"/>
  <c r="C2" i="28"/>
  <c r="C3" i="20"/>
  <c r="C4" i="20"/>
  <c r="C5" i="20"/>
  <c r="C6" i="20"/>
  <c r="C7" i="20"/>
  <c r="C8" i="20"/>
  <c r="C9" i="20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67" i="20"/>
  <c r="C68" i="20"/>
  <c r="C69" i="20"/>
  <c r="C70" i="20"/>
  <c r="C71" i="20"/>
  <c r="C72" i="20"/>
  <c r="C73" i="20"/>
  <c r="C74" i="20"/>
  <c r="C75" i="20"/>
  <c r="C76" i="20"/>
  <c r="C77" i="20"/>
  <c r="C78" i="20"/>
  <c r="C79" i="20"/>
  <c r="C80" i="20"/>
  <c r="C81" i="20"/>
  <c r="C82" i="20"/>
  <c r="C83" i="20"/>
  <c r="C84" i="20"/>
  <c r="C85" i="20"/>
  <c r="C86" i="20"/>
  <c r="C87" i="20"/>
  <c r="C88" i="20"/>
  <c r="C89" i="20"/>
  <c r="C90" i="20"/>
  <c r="C91" i="20"/>
  <c r="C92" i="20"/>
  <c r="C93" i="20"/>
  <c r="C94" i="20"/>
  <c r="C95" i="20"/>
  <c r="C96" i="20"/>
  <c r="C97" i="20"/>
  <c r="C98" i="20"/>
  <c r="C99" i="20"/>
  <c r="C100" i="20"/>
  <c r="C101" i="20"/>
  <c r="C102" i="20"/>
  <c r="C103" i="20"/>
  <c r="C104" i="20"/>
  <c r="C105" i="20"/>
  <c r="C106" i="20"/>
  <c r="C107" i="20"/>
  <c r="C108" i="20"/>
  <c r="C109" i="20"/>
  <c r="C110" i="20"/>
  <c r="C111" i="20"/>
  <c r="C112" i="20"/>
  <c r="C113" i="20"/>
  <c r="C114" i="20"/>
  <c r="C115" i="20"/>
  <c r="C116" i="20"/>
  <c r="C117" i="20"/>
  <c r="C118" i="20"/>
  <c r="C119" i="20"/>
  <c r="C120" i="20"/>
  <c r="C121" i="20"/>
  <c r="C122" i="20"/>
  <c r="C123" i="20"/>
  <c r="C124" i="20"/>
  <c r="C125" i="20"/>
  <c r="C126" i="20"/>
  <c r="C127" i="20"/>
  <c r="C128" i="20"/>
  <c r="C129" i="20"/>
  <c r="C130" i="20"/>
  <c r="C131" i="20"/>
  <c r="C132" i="20"/>
  <c r="C133" i="20"/>
  <c r="C134" i="20"/>
  <c r="C135" i="20"/>
  <c r="C136" i="20"/>
  <c r="C137" i="20"/>
  <c r="C138" i="20"/>
  <c r="C139" i="20"/>
  <c r="C140" i="20"/>
  <c r="C141" i="20"/>
  <c r="C142" i="20"/>
  <c r="C143" i="20"/>
  <c r="C144" i="20"/>
  <c r="C145" i="20"/>
  <c r="C146" i="20"/>
  <c r="C147" i="20"/>
  <c r="C148" i="20"/>
  <c r="C149" i="20"/>
  <c r="C150" i="20"/>
  <c r="C151" i="20"/>
  <c r="C152" i="20"/>
  <c r="C153" i="20"/>
  <c r="C154" i="20"/>
  <c r="C155" i="20"/>
  <c r="C156" i="20"/>
  <c r="C157" i="20"/>
  <c r="C158" i="20"/>
  <c r="C159" i="20"/>
  <c r="C160" i="20"/>
  <c r="C161" i="20"/>
  <c r="C162" i="20"/>
  <c r="C163" i="20"/>
  <c r="C164" i="20"/>
  <c r="C165" i="20"/>
  <c r="C166" i="20"/>
  <c r="C167" i="20"/>
  <c r="C168" i="20"/>
  <c r="C169" i="20"/>
  <c r="C170" i="20"/>
  <c r="C171" i="20"/>
  <c r="C172" i="20"/>
  <c r="C173" i="20"/>
  <c r="C174" i="20"/>
  <c r="C175" i="20"/>
  <c r="C176" i="20"/>
  <c r="C177" i="20"/>
  <c r="C178" i="20"/>
  <c r="C179" i="20"/>
  <c r="C180" i="20"/>
  <c r="C181" i="20"/>
  <c r="C182" i="20"/>
  <c r="C183" i="20"/>
  <c r="C184" i="20"/>
  <c r="C185" i="20"/>
  <c r="C186" i="20"/>
  <c r="C187" i="20"/>
  <c r="C188" i="20"/>
  <c r="C189" i="20"/>
  <c r="C190" i="20"/>
  <c r="C191" i="20"/>
  <c r="C192" i="20"/>
  <c r="C193" i="20"/>
  <c r="C194" i="20"/>
  <c r="C195" i="20"/>
  <c r="C196" i="20"/>
  <c r="C197" i="20"/>
  <c r="C198" i="20"/>
  <c r="C199" i="20"/>
  <c r="C200" i="20"/>
  <c r="C201" i="20"/>
  <c r="C202" i="20"/>
  <c r="C203" i="20"/>
  <c r="C204" i="20"/>
  <c r="C205" i="20"/>
  <c r="C206" i="20"/>
  <c r="C207" i="20"/>
  <c r="C208" i="20"/>
  <c r="C209" i="20"/>
  <c r="C210" i="20"/>
  <c r="C211" i="20"/>
  <c r="C212" i="20"/>
  <c r="C213" i="20"/>
  <c r="C214" i="20"/>
  <c r="C215" i="20"/>
  <c r="C216" i="20"/>
  <c r="C217" i="20"/>
  <c r="C218" i="20"/>
  <c r="C219" i="20"/>
  <c r="C220" i="20"/>
  <c r="C221" i="20"/>
  <c r="C222" i="20"/>
  <c r="C223" i="20"/>
  <c r="C224" i="20"/>
  <c r="C225" i="20"/>
  <c r="C226" i="20"/>
  <c r="C227" i="20"/>
  <c r="C228" i="20"/>
  <c r="C229" i="20"/>
  <c r="C230" i="20"/>
  <c r="C231" i="20"/>
  <c r="C232" i="20"/>
  <c r="C233" i="20"/>
  <c r="C234" i="20"/>
  <c r="C235" i="20"/>
  <c r="C236" i="20"/>
  <c r="C237" i="20"/>
  <c r="C238" i="20"/>
  <c r="C239" i="20"/>
  <c r="C240" i="20"/>
  <c r="C241" i="20"/>
  <c r="C242" i="20"/>
  <c r="C243" i="20"/>
  <c r="C244" i="20"/>
  <c r="C245" i="20"/>
  <c r="C246" i="20"/>
  <c r="C247" i="20"/>
  <c r="C248" i="20"/>
  <c r="C249" i="20"/>
  <c r="C250" i="20"/>
  <c r="C251" i="20"/>
  <c r="C252" i="20"/>
  <c r="C253" i="20"/>
  <c r="C254" i="20"/>
  <c r="C255" i="20"/>
  <c r="C256" i="20"/>
  <c r="C257" i="20"/>
  <c r="C258" i="20"/>
  <c r="C259" i="20"/>
  <c r="C260" i="20"/>
  <c r="C261" i="20"/>
  <c r="C262" i="20"/>
  <c r="C263" i="20"/>
  <c r="C264" i="20"/>
  <c r="C265" i="20"/>
  <c r="C266" i="20"/>
  <c r="C267" i="20"/>
  <c r="C268" i="20"/>
  <c r="C269" i="20"/>
  <c r="C270" i="20"/>
  <c r="C271" i="20"/>
  <c r="C272" i="20"/>
  <c r="C273" i="20"/>
  <c r="C274" i="20"/>
  <c r="C275" i="20"/>
  <c r="C276" i="20"/>
  <c r="C277" i="20"/>
  <c r="C278" i="20"/>
  <c r="C279" i="20"/>
  <c r="C280" i="20"/>
  <c r="C281" i="20"/>
  <c r="C282" i="20"/>
  <c r="C283" i="20"/>
  <c r="C284" i="20"/>
  <c r="C285" i="20"/>
  <c r="C286" i="20"/>
  <c r="C287" i="20"/>
  <c r="C288" i="20"/>
  <c r="C289" i="20"/>
  <c r="C290" i="20"/>
  <c r="C291" i="20"/>
  <c r="C292" i="20"/>
  <c r="C293" i="20"/>
  <c r="C294" i="20"/>
  <c r="C295" i="20"/>
  <c r="C296" i="20"/>
  <c r="C297" i="20"/>
  <c r="C298" i="20"/>
  <c r="C299" i="20"/>
  <c r="C300" i="20"/>
  <c r="C301" i="20"/>
  <c r="C302" i="20"/>
  <c r="C303" i="20"/>
  <c r="C304" i="20"/>
  <c r="C305" i="20"/>
  <c r="C306" i="20"/>
  <c r="C307" i="20"/>
  <c r="C308" i="20"/>
  <c r="C309" i="20"/>
  <c r="C310" i="20"/>
  <c r="C311" i="20"/>
  <c r="C312" i="20"/>
  <c r="C313" i="20"/>
  <c r="C314" i="20"/>
  <c r="C315" i="20"/>
  <c r="C316" i="20"/>
  <c r="C317" i="20"/>
  <c r="C318" i="20"/>
  <c r="C319" i="20"/>
  <c r="C320" i="20"/>
  <c r="C321" i="20"/>
  <c r="C322" i="20"/>
  <c r="C323" i="20"/>
  <c r="C324" i="20"/>
  <c r="C325" i="20"/>
  <c r="C326" i="20"/>
  <c r="C327" i="20"/>
  <c r="C328" i="20"/>
  <c r="C329" i="20"/>
  <c r="C330" i="20"/>
  <c r="C331" i="20"/>
  <c r="C332" i="20"/>
  <c r="C333" i="20"/>
  <c r="C334" i="20"/>
  <c r="C335" i="20"/>
  <c r="C336" i="20"/>
  <c r="C337" i="20"/>
  <c r="C338" i="20"/>
  <c r="C339" i="20"/>
  <c r="C340" i="20"/>
  <c r="C341" i="20"/>
  <c r="C342" i="20"/>
  <c r="C343" i="20"/>
  <c r="C344" i="20"/>
  <c r="C345" i="20"/>
  <c r="C346" i="20"/>
  <c r="C347" i="20"/>
  <c r="C348" i="20"/>
  <c r="C349" i="20"/>
  <c r="C350" i="20"/>
  <c r="C351" i="20"/>
  <c r="C352" i="20"/>
  <c r="C353" i="20"/>
  <c r="C354" i="20"/>
  <c r="C355" i="20"/>
  <c r="C356" i="20"/>
  <c r="C357" i="20"/>
  <c r="C358" i="20"/>
  <c r="C359" i="20"/>
  <c r="C360" i="20"/>
  <c r="C361" i="20"/>
  <c r="C362" i="20"/>
  <c r="C363" i="20"/>
  <c r="C364" i="20"/>
  <c r="C365" i="20"/>
  <c r="C366" i="20"/>
  <c r="C367" i="20"/>
  <c r="C368" i="20"/>
  <c r="C369" i="20"/>
  <c r="C370" i="20"/>
  <c r="C371" i="20"/>
  <c r="C372" i="20"/>
  <c r="C373" i="20"/>
  <c r="C374" i="20"/>
  <c r="C375" i="20"/>
  <c r="C376" i="20"/>
  <c r="C377" i="20"/>
  <c r="C378" i="20"/>
  <c r="C379" i="20"/>
  <c r="C380" i="20"/>
  <c r="C381" i="20"/>
  <c r="C382" i="20"/>
  <c r="C383" i="20"/>
  <c r="C384" i="20"/>
  <c r="C385" i="20"/>
  <c r="C386" i="20"/>
  <c r="C387" i="20"/>
  <c r="C388" i="20"/>
  <c r="C389" i="20"/>
  <c r="C390" i="20"/>
  <c r="C391" i="20"/>
  <c r="C392" i="20"/>
  <c r="C393" i="20"/>
  <c r="C394" i="20"/>
  <c r="C395" i="20"/>
  <c r="C396" i="20"/>
  <c r="C397" i="20"/>
  <c r="C398" i="20"/>
  <c r="C399" i="20"/>
  <c r="C400" i="20"/>
  <c r="C401" i="20"/>
  <c r="C402" i="20"/>
  <c r="C403" i="20"/>
  <c r="C404" i="20"/>
  <c r="C405" i="20"/>
  <c r="C406" i="20"/>
  <c r="C407" i="20"/>
  <c r="C408" i="20"/>
  <c r="C409" i="20"/>
  <c r="C410" i="20"/>
  <c r="C411" i="20"/>
  <c r="C412" i="20"/>
  <c r="C413" i="20"/>
  <c r="C414" i="20"/>
  <c r="C415" i="20"/>
  <c r="C416" i="20"/>
  <c r="C417" i="20"/>
  <c r="C418" i="20"/>
  <c r="C419" i="20"/>
  <c r="C420" i="20"/>
  <c r="C421" i="20"/>
  <c r="C422" i="20"/>
  <c r="C423" i="20"/>
  <c r="C424" i="20"/>
  <c r="C425" i="20"/>
  <c r="C426" i="20"/>
  <c r="C427" i="20"/>
  <c r="C428" i="20"/>
  <c r="C429" i="20"/>
  <c r="C430" i="20"/>
  <c r="C431" i="20"/>
  <c r="C432" i="20"/>
  <c r="C433" i="20"/>
  <c r="C434" i="20"/>
  <c r="C435" i="20"/>
  <c r="C436" i="20"/>
  <c r="C437" i="20"/>
  <c r="C438" i="20"/>
  <c r="C439" i="20"/>
  <c r="C440" i="20"/>
  <c r="C441" i="20"/>
  <c r="C442" i="20"/>
  <c r="C443" i="20"/>
  <c r="C444" i="20"/>
  <c r="C445" i="20"/>
  <c r="C446" i="20"/>
  <c r="C447" i="20"/>
  <c r="C448" i="20"/>
  <c r="C449" i="20"/>
  <c r="C450" i="20"/>
  <c r="C451" i="20"/>
  <c r="C452" i="20"/>
  <c r="C453" i="20"/>
  <c r="C454" i="20"/>
  <c r="C455" i="20"/>
  <c r="C456" i="20"/>
  <c r="C457" i="20"/>
  <c r="C458" i="20"/>
  <c r="C459" i="20"/>
  <c r="C460" i="20"/>
  <c r="C461" i="20"/>
  <c r="C462" i="20"/>
  <c r="C463" i="20"/>
  <c r="C464" i="20"/>
  <c r="C465" i="20"/>
  <c r="C466" i="20"/>
  <c r="C467" i="20"/>
  <c r="C468" i="20"/>
  <c r="C469" i="20"/>
  <c r="C470" i="20"/>
  <c r="C471" i="20"/>
  <c r="C472" i="20"/>
  <c r="C473" i="20"/>
  <c r="C474" i="20"/>
  <c r="C475" i="20"/>
  <c r="C476" i="20"/>
  <c r="C477" i="20"/>
  <c r="C478" i="20"/>
  <c r="C479" i="20"/>
  <c r="C480" i="20"/>
  <c r="C481" i="20"/>
  <c r="C482" i="20"/>
  <c r="C483" i="20"/>
  <c r="C484" i="20"/>
  <c r="C485" i="20"/>
  <c r="C486" i="20"/>
  <c r="C487" i="20"/>
  <c r="C488" i="20"/>
  <c r="C489" i="20"/>
  <c r="C490" i="20"/>
  <c r="C491" i="20"/>
  <c r="C492" i="20"/>
  <c r="C493" i="20"/>
  <c r="C494" i="20"/>
  <c r="C495" i="20"/>
  <c r="C496" i="20"/>
  <c r="C497" i="20"/>
  <c r="C498" i="20"/>
  <c r="C499" i="20"/>
  <c r="C500" i="20"/>
  <c r="C501" i="20"/>
  <c r="C502" i="20"/>
  <c r="C503" i="20"/>
  <c r="C504" i="20"/>
  <c r="C505" i="20"/>
  <c r="C506" i="20"/>
  <c r="C507" i="20"/>
  <c r="C508" i="20"/>
  <c r="C509" i="20"/>
  <c r="C510" i="20"/>
  <c r="C511" i="20"/>
  <c r="C512" i="20"/>
  <c r="C513" i="20"/>
  <c r="C514" i="20"/>
  <c r="C515" i="20"/>
  <c r="C516" i="20"/>
  <c r="C517" i="20"/>
  <c r="C518" i="20"/>
  <c r="C519" i="20"/>
  <c r="C520" i="20"/>
  <c r="C521" i="20"/>
  <c r="C522" i="20"/>
  <c r="C523" i="20"/>
  <c r="C524" i="20"/>
  <c r="C525" i="20"/>
  <c r="C526" i="20"/>
  <c r="C527" i="20"/>
  <c r="C528" i="20"/>
  <c r="C529" i="20"/>
  <c r="C530" i="20"/>
  <c r="C531" i="20"/>
  <c r="C532" i="20"/>
  <c r="C533" i="20"/>
  <c r="C534" i="20"/>
  <c r="C535" i="20"/>
  <c r="C536" i="20"/>
  <c r="C537" i="20"/>
  <c r="C538" i="20"/>
  <c r="C539" i="20"/>
  <c r="C540" i="20"/>
  <c r="C541" i="20"/>
  <c r="C542" i="20"/>
  <c r="C543" i="20"/>
  <c r="C544" i="20"/>
  <c r="C545" i="20"/>
  <c r="C546" i="20"/>
  <c r="C547" i="20"/>
  <c r="C548" i="20"/>
  <c r="C549" i="20"/>
  <c r="C550" i="20"/>
  <c r="C551" i="20"/>
  <c r="C552" i="20"/>
  <c r="C553" i="20"/>
  <c r="C554" i="20"/>
  <c r="C555" i="20"/>
  <c r="C556" i="20"/>
  <c r="C557" i="20"/>
  <c r="C558" i="20"/>
  <c r="C559" i="20"/>
  <c r="C560" i="20"/>
  <c r="C561" i="20"/>
  <c r="C562" i="20"/>
  <c r="C563" i="20"/>
  <c r="C564" i="20"/>
  <c r="C565" i="20"/>
  <c r="C566" i="20"/>
  <c r="C567" i="20"/>
  <c r="C568" i="20"/>
  <c r="C569" i="20"/>
  <c r="C570" i="20"/>
  <c r="C571" i="20"/>
  <c r="C572" i="20"/>
  <c r="C573" i="20"/>
  <c r="C574" i="20"/>
  <c r="C575" i="20"/>
  <c r="C576" i="20"/>
  <c r="C577" i="20"/>
  <c r="C578" i="20"/>
  <c r="C579" i="20"/>
  <c r="C580" i="20"/>
  <c r="C581" i="20"/>
  <c r="C582" i="20"/>
  <c r="C583" i="20"/>
  <c r="C584" i="20"/>
  <c r="C585" i="20"/>
  <c r="C586" i="20"/>
  <c r="C587" i="20"/>
  <c r="C588" i="20"/>
  <c r="C589" i="20"/>
  <c r="C590" i="20"/>
  <c r="C591" i="20"/>
  <c r="C592" i="20"/>
  <c r="C593" i="20"/>
  <c r="C594" i="20"/>
  <c r="C595" i="20"/>
  <c r="C596" i="20"/>
  <c r="C597" i="20"/>
  <c r="C598" i="20"/>
  <c r="C599" i="20"/>
  <c r="C600" i="20"/>
  <c r="C601" i="20"/>
  <c r="C602" i="20"/>
  <c r="C603" i="20"/>
  <c r="C604" i="20"/>
  <c r="C605" i="20"/>
  <c r="C606" i="20"/>
  <c r="C607" i="20"/>
  <c r="C608" i="20"/>
  <c r="C609" i="20"/>
  <c r="C610" i="20"/>
  <c r="C611" i="20"/>
  <c r="C612" i="20"/>
  <c r="C613" i="20"/>
  <c r="C614" i="20"/>
  <c r="C615" i="20"/>
  <c r="C616" i="20"/>
  <c r="C617" i="20"/>
  <c r="C618" i="20"/>
  <c r="C619" i="20"/>
  <c r="C620" i="20"/>
  <c r="C621" i="20"/>
  <c r="C622" i="20"/>
  <c r="C623" i="20"/>
  <c r="C624" i="20"/>
  <c r="C625" i="20"/>
  <c r="C626" i="20"/>
  <c r="C627" i="20"/>
  <c r="C628" i="20"/>
  <c r="C629" i="20"/>
  <c r="C630" i="20"/>
  <c r="C631" i="20"/>
  <c r="C632" i="20"/>
  <c r="C633" i="20"/>
  <c r="C634" i="20"/>
  <c r="C635" i="20"/>
  <c r="C636" i="20"/>
  <c r="C637" i="20"/>
  <c r="C638" i="20"/>
  <c r="C639" i="20"/>
  <c r="C640" i="20"/>
  <c r="C641" i="20"/>
  <c r="C642" i="20"/>
  <c r="C643" i="20"/>
  <c r="C644" i="20"/>
  <c r="C645" i="20"/>
  <c r="C646" i="20"/>
  <c r="C647" i="20"/>
  <c r="C648" i="20"/>
  <c r="C649" i="20"/>
  <c r="C650" i="20"/>
  <c r="C651" i="20"/>
  <c r="C652" i="20"/>
  <c r="C653" i="20"/>
  <c r="C654" i="20"/>
  <c r="C655" i="20"/>
  <c r="C656" i="20"/>
  <c r="C657" i="20"/>
  <c r="C658" i="20"/>
  <c r="C659" i="20"/>
  <c r="C660" i="20"/>
  <c r="C661" i="20"/>
  <c r="C662" i="20"/>
  <c r="C663" i="20"/>
  <c r="C664" i="20"/>
  <c r="C665" i="20"/>
  <c r="C666" i="20"/>
  <c r="C667" i="20"/>
  <c r="C668" i="20"/>
  <c r="C669" i="20"/>
  <c r="C670" i="20"/>
  <c r="C671" i="20"/>
  <c r="C672" i="20"/>
  <c r="C673" i="20"/>
  <c r="C674" i="20"/>
  <c r="C675" i="20"/>
  <c r="C676" i="20"/>
  <c r="C677" i="20"/>
  <c r="C678" i="20"/>
  <c r="C679" i="20"/>
  <c r="C680" i="20"/>
  <c r="C681" i="20"/>
  <c r="C682" i="20"/>
  <c r="C683" i="20"/>
  <c r="C684" i="20"/>
  <c r="C685" i="20"/>
  <c r="C686" i="20"/>
  <c r="C687" i="20"/>
  <c r="C688" i="20"/>
  <c r="C689" i="20"/>
  <c r="C690" i="20"/>
  <c r="C691" i="20"/>
  <c r="C692" i="20"/>
  <c r="C693" i="20"/>
  <c r="C694" i="20"/>
  <c r="C695" i="20"/>
  <c r="C696" i="20"/>
  <c r="C697" i="20"/>
  <c r="C698" i="20"/>
  <c r="C699" i="20"/>
  <c r="C700" i="20"/>
  <c r="C701" i="20"/>
  <c r="C702" i="20"/>
  <c r="C703" i="20"/>
  <c r="C704" i="20"/>
  <c r="C705" i="20"/>
  <c r="C706" i="20"/>
  <c r="C707" i="20"/>
  <c r="C708" i="20"/>
  <c r="C709" i="20"/>
  <c r="C710" i="20"/>
  <c r="C711" i="20"/>
  <c r="C712" i="20"/>
  <c r="C713" i="20"/>
  <c r="C714" i="20"/>
  <c r="C715" i="20"/>
  <c r="C716" i="20"/>
  <c r="C717" i="20"/>
  <c r="C718" i="20"/>
  <c r="C719" i="20"/>
  <c r="C720" i="20"/>
  <c r="C721" i="20"/>
  <c r="C722" i="20"/>
  <c r="C723" i="20"/>
  <c r="C724" i="20"/>
  <c r="C725" i="20"/>
  <c r="C726" i="20"/>
  <c r="C727" i="20"/>
  <c r="C728" i="20"/>
  <c r="C729" i="20"/>
  <c r="C730" i="20"/>
  <c r="C731" i="20"/>
  <c r="C732" i="20"/>
  <c r="C733" i="20"/>
  <c r="C734" i="20"/>
  <c r="C735" i="20"/>
  <c r="C736" i="20"/>
  <c r="C737" i="20"/>
  <c r="C738" i="20"/>
  <c r="C739" i="20"/>
  <c r="C740" i="20"/>
  <c r="C741" i="20"/>
  <c r="C742" i="20"/>
  <c r="C743" i="20"/>
  <c r="C744" i="20"/>
  <c r="C745" i="20"/>
  <c r="C746" i="20"/>
  <c r="C747" i="20"/>
  <c r="C748" i="20"/>
  <c r="C749" i="20"/>
  <c r="C750" i="20"/>
  <c r="C751" i="20"/>
  <c r="C752" i="20"/>
  <c r="C753" i="20"/>
  <c r="C754" i="20"/>
  <c r="C755" i="20"/>
  <c r="C756" i="20"/>
  <c r="C757" i="20"/>
  <c r="C758" i="20"/>
  <c r="C759" i="20"/>
  <c r="C760" i="20"/>
  <c r="C761" i="20"/>
  <c r="C762" i="20"/>
  <c r="C763" i="20"/>
  <c r="C764" i="20"/>
  <c r="C765" i="20"/>
  <c r="C766" i="20"/>
  <c r="C767" i="20"/>
  <c r="C768" i="20"/>
  <c r="C769" i="20"/>
  <c r="C770" i="20"/>
  <c r="C771" i="20"/>
  <c r="C772" i="20"/>
  <c r="C773" i="20"/>
  <c r="C774" i="20"/>
  <c r="C775" i="20"/>
  <c r="C776" i="20"/>
  <c r="C777" i="20"/>
  <c r="C778" i="20"/>
  <c r="C779" i="20"/>
  <c r="C780" i="20"/>
  <c r="C781" i="20"/>
  <c r="C782" i="20"/>
  <c r="C783" i="20"/>
  <c r="C784" i="20"/>
  <c r="C785" i="20"/>
  <c r="C786" i="20"/>
  <c r="C787" i="20"/>
  <c r="C788" i="20"/>
  <c r="C789" i="20"/>
  <c r="C790" i="20"/>
  <c r="C791" i="20"/>
  <c r="C792" i="20"/>
  <c r="C793" i="20"/>
  <c r="C794" i="20"/>
  <c r="C795" i="20"/>
  <c r="C796" i="20"/>
  <c r="C797" i="20"/>
  <c r="C798" i="20"/>
  <c r="C799" i="20"/>
  <c r="C800" i="20"/>
  <c r="C801" i="20"/>
  <c r="C802" i="20"/>
  <c r="C803" i="20"/>
  <c r="C804" i="20"/>
  <c r="C805" i="20"/>
  <c r="C806" i="20"/>
  <c r="C807" i="20"/>
  <c r="C808" i="20"/>
  <c r="C809" i="20"/>
  <c r="C810" i="20"/>
  <c r="C811" i="20"/>
  <c r="C812" i="20"/>
  <c r="C813" i="20"/>
  <c r="C814" i="20"/>
  <c r="C815" i="20"/>
  <c r="C816" i="20"/>
  <c r="C817" i="20"/>
  <c r="C818" i="20"/>
  <c r="C819" i="20"/>
  <c r="C820" i="20"/>
  <c r="C821" i="20"/>
  <c r="C822" i="20"/>
  <c r="C823" i="20"/>
  <c r="C824" i="20"/>
  <c r="C825" i="20"/>
  <c r="C826" i="20"/>
  <c r="C827" i="20"/>
  <c r="C828" i="20"/>
  <c r="C829" i="20"/>
  <c r="C830" i="20"/>
  <c r="C831" i="20"/>
  <c r="C832" i="20"/>
  <c r="C833" i="20"/>
  <c r="C834" i="20"/>
  <c r="C835" i="20"/>
  <c r="C836" i="20"/>
  <c r="C837" i="20"/>
  <c r="C838" i="20"/>
  <c r="C839" i="20"/>
  <c r="C840" i="20"/>
  <c r="C841" i="20"/>
  <c r="C842" i="20"/>
  <c r="C843" i="20"/>
  <c r="C844" i="20"/>
  <c r="C845" i="20"/>
  <c r="C846" i="20"/>
  <c r="C847" i="20"/>
  <c r="C848" i="20"/>
  <c r="C849" i="20"/>
  <c r="C850" i="20"/>
  <c r="C851" i="20"/>
  <c r="C852" i="20"/>
  <c r="C853" i="20"/>
  <c r="C854" i="20"/>
  <c r="C855" i="20"/>
  <c r="C856" i="20"/>
  <c r="C857" i="20"/>
  <c r="C858" i="20"/>
  <c r="C859" i="20"/>
  <c r="C860" i="20"/>
  <c r="C861" i="20"/>
  <c r="C862" i="20"/>
  <c r="C863" i="20"/>
  <c r="C864" i="20"/>
  <c r="C865" i="20"/>
  <c r="C866" i="20"/>
  <c r="C867" i="20"/>
  <c r="C868" i="20"/>
  <c r="C869" i="20"/>
  <c r="C870" i="20"/>
  <c r="C871" i="20"/>
  <c r="C872" i="20"/>
  <c r="C873" i="20"/>
  <c r="C874" i="20"/>
  <c r="C875" i="20"/>
  <c r="C876" i="20"/>
  <c r="C877" i="20"/>
  <c r="C878" i="20"/>
  <c r="C879" i="20"/>
  <c r="C880" i="20"/>
  <c r="C881" i="20"/>
  <c r="C882" i="20"/>
  <c r="C883" i="20"/>
  <c r="C884" i="20"/>
  <c r="C885" i="20"/>
  <c r="C886" i="20"/>
  <c r="C887" i="20"/>
  <c r="C888" i="20"/>
  <c r="C889" i="20"/>
  <c r="C890" i="20"/>
  <c r="C891" i="20"/>
  <c r="C892" i="20"/>
  <c r="C893" i="20"/>
  <c r="C894" i="20"/>
  <c r="C895" i="20"/>
  <c r="C896" i="20"/>
  <c r="C897" i="20"/>
  <c r="C898" i="20"/>
  <c r="C899" i="20"/>
  <c r="C900" i="20"/>
  <c r="C901" i="20"/>
  <c r="C902" i="20"/>
  <c r="C903" i="20"/>
  <c r="C904" i="20"/>
  <c r="C905" i="20"/>
  <c r="C906" i="20"/>
  <c r="C907" i="20"/>
  <c r="C908" i="20"/>
  <c r="C909" i="20"/>
  <c r="C910" i="20"/>
  <c r="C911" i="20"/>
  <c r="C912" i="20"/>
  <c r="C913" i="20"/>
  <c r="C914" i="20"/>
  <c r="C915" i="20"/>
  <c r="C916" i="20"/>
  <c r="C917" i="20"/>
  <c r="C918" i="20"/>
  <c r="C919" i="20"/>
  <c r="C920" i="20"/>
  <c r="C921" i="20"/>
  <c r="C922" i="20"/>
  <c r="C923" i="20"/>
  <c r="C924" i="20"/>
  <c r="C925" i="20"/>
  <c r="C926" i="20"/>
  <c r="C927" i="20"/>
  <c r="C928" i="20"/>
  <c r="C929" i="20"/>
  <c r="C930" i="20"/>
  <c r="C931" i="20"/>
  <c r="C932" i="20"/>
  <c r="C933" i="20"/>
  <c r="C934" i="20"/>
  <c r="C935" i="20"/>
  <c r="C936" i="20"/>
  <c r="C937" i="20"/>
  <c r="C938" i="20"/>
  <c r="C939" i="20"/>
  <c r="C940" i="20"/>
  <c r="C941" i="20"/>
  <c r="C942" i="20"/>
  <c r="C943" i="20"/>
  <c r="C944" i="20"/>
  <c r="C945" i="20"/>
  <c r="C946" i="20"/>
  <c r="C947" i="20"/>
  <c r="C948" i="20"/>
  <c r="C949" i="20"/>
  <c r="C950" i="20"/>
  <c r="C951" i="20"/>
  <c r="C952" i="20"/>
  <c r="C953" i="20"/>
  <c r="C954" i="20"/>
  <c r="C955" i="20"/>
  <c r="C956" i="20"/>
  <c r="C957" i="20"/>
  <c r="C958" i="20"/>
  <c r="C959" i="20"/>
  <c r="C960" i="20"/>
  <c r="C961" i="20"/>
  <c r="C962" i="20"/>
  <c r="C963" i="20"/>
  <c r="C964" i="20"/>
  <c r="C965" i="20"/>
  <c r="C966" i="20"/>
  <c r="C967" i="20"/>
  <c r="C968" i="20"/>
  <c r="C969" i="20"/>
  <c r="C970" i="20"/>
  <c r="C971" i="20"/>
  <c r="C972" i="20"/>
  <c r="C973" i="20"/>
  <c r="C974" i="20"/>
  <c r="C975" i="20"/>
  <c r="C976" i="20"/>
  <c r="C977" i="20"/>
  <c r="C978" i="20"/>
  <c r="C979" i="20"/>
  <c r="C980" i="20"/>
  <c r="C981" i="20"/>
  <c r="C982" i="20"/>
  <c r="C983" i="20"/>
  <c r="C984" i="20"/>
  <c r="C985" i="20"/>
  <c r="C986" i="20"/>
  <c r="C987" i="20"/>
  <c r="C988" i="20"/>
  <c r="C989" i="20"/>
  <c r="C990" i="20"/>
  <c r="C991" i="20"/>
  <c r="C992" i="20"/>
  <c r="C993" i="20"/>
  <c r="C994" i="20"/>
  <c r="C995" i="20"/>
  <c r="C996" i="20"/>
  <c r="C997" i="20"/>
  <c r="C998" i="20"/>
  <c r="C999" i="20"/>
  <c r="C1000" i="20"/>
  <c r="C1001" i="20"/>
  <c r="C1002" i="20"/>
  <c r="C1003" i="20"/>
  <c r="C1004" i="20"/>
  <c r="C1005" i="20"/>
  <c r="C1006" i="20"/>
  <c r="C1007" i="20"/>
  <c r="C1008" i="20"/>
  <c r="C1009" i="20"/>
  <c r="C1010" i="20"/>
  <c r="C1011" i="20"/>
  <c r="C1012" i="20"/>
  <c r="C1013" i="20"/>
  <c r="C1014" i="20"/>
  <c r="C1015" i="20"/>
  <c r="C1016" i="20"/>
  <c r="C1017" i="20"/>
  <c r="C1018" i="20"/>
  <c r="C1019" i="20"/>
  <c r="C1020" i="20"/>
  <c r="C1021" i="20"/>
  <c r="C1022" i="20"/>
  <c r="C1023" i="20"/>
  <c r="C1024" i="20"/>
  <c r="C1025" i="20"/>
  <c r="C1026" i="20"/>
  <c r="C1027" i="20"/>
  <c r="C1028" i="20"/>
  <c r="C1029" i="20"/>
  <c r="C1030" i="20"/>
  <c r="C1031" i="20"/>
  <c r="C1032" i="20"/>
  <c r="C1033" i="20"/>
  <c r="C1034" i="20"/>
  <c r="C1035" i="20"/>
  <c r="C1036" i="20"/>
  <c r="C1037" i="20"/>
  <c r="C1038" i="20"/>
  <c r="C1039" i="20"/>
  <c r="C1040" i="20"/>
  <c r="C1041" i="20"/>
  <c r="C1042" i="20"/>
  <c r="C1043" i="20"/>
  <c r="C1044" i="20"/>
  <c r="C1045" i="20"/>
  <c r="C1046" i="20"/>
  <c r="C1047" i="20"/>
  <c r="C1048" i="20"/>
  <c r="C1049" i="20"/>
  <c r="C1050" i="20"/>
  <c r="C1051" i="20"/>
  <c r="C1052" i="20"/>
  <c r="C1053" i="20"/>
  <c r="C1054" i="20"/>
  <c r="C1055" i="20"/>
  <c r="C1056" i="20"/>
  <c r="C1057" i="20"/>
  <c r="C1058" i="20"/>
  <c r="C1059" i="20"/>
  <c r="C1060" i="20"/>
  <c r="C1061" i="20"/>
  <c r="C1062" i="20"/>
  <c r="C1063" i="20"/>
  <c r="C1064" i="20"/>
  <c r="C1065" i="20"/>
  <c r="C1066" i="20"/>
  <c r="C1067" i="20"/>
  <c r="C1068" i="20"/>
  <c r="C1069" i="20"/>
  <c r="C1070" i="20"/>
  <c r="C1071" i="20"/>
  <c r="C1072" i="20"/>
  <c r="C1073" i="20"/>
  <c r="C1074" i="20"/>
  <c r="C1075" i="20"/>
  <c r="C1076" i="20"/>
  <c r="C1077" i="20"/>
  <c r="C1078" i="20"/>
  <c r="C1079" i="20"/>
  <c r="C1080" i="20"/>
  <c r="C1081" i="20"/>
  <c r="C1082" i="20"/>
  <c r="C1083" i="20"/>
  <c r="C1084" i="20"/>
  <c r="C1085" i="20"/>
  <c r="C1086" i="20"/>
  <c r="C1087" i="20"/>
  <c r="C1088" i="20"/>
  <c r="C1089" i="20"/>
  <c r="C1090" i="20"/>
  <c r="C1091" i="20"/>
  <c r="C1092" i="20"/>
  <c r="C1093" i="20"/>
  <c r="C1094" i="20"/>
  <c r="C1095" i="20"/>
  <c r="C1096" i="20"/>
  <c r="C1097" i="20"/>
  <c r="C1098" i="20"/>
  <c r="C1099" i="20"/>
  <c r="C1100" i="20"/>
  <c r="C1101" i="20"/>
  <c r="C1102" i="20"/>
  <c r="C1103" i="20"/>
  <c r="C1104" i="20"/>
  <c r="C1105" i="20"/>
  <c r="C1106" i="20"/>
  <c r="C1107" i="20"/>
  <c r="C1108" i="20"/>
  <c r="C1109" i="20"/>
  <c r="C1110" i="20"/>
  <c r="C1111" i="20"/>
  <c r="C1112" i="20"/>
  <c r="C1113" i="20"/>
  <c r="C1114" i="20"/>
  <c r="C1115" i="20"/>
  <c r="C1116" i="20"/>
  <c r="C1117" i="20"/>
  <c r="C1118" i="20"/>
  <c r="C1119" i="20"/>
  <c r="C1120" i="20"/>
  <c r="C1121" i="20"/>
  <c r="C1122" i="20"/>
  <c r="C1123" i="20"/>
  <c r="C1124" i="20"/>
  <c r="C1125" i="20"/>
  <c r="C1126" i="20"/>
  <c r="C1127" i="20"/>
  <c r="C1128" i="20"/>
  <c r="C1129" i="20"/>
  <c r="C1130" i="20"/>
  <c r="C1131" i="20"/>
  <c r="C1132" i="20"/>
  <c r="C1133" i="20"/>
  <c r="C1134" i="20"/>
  <c r="C1135" i="20"/>
  <c r="C1136" i="20"/>
  <c r="C1137" i="20"/>
  <c r="C1138" i="20"/>
  <c r="C1139" i="20"/>
  <c r="C1140" i="20"/>
  <c r="C1141" i="20"/>
  <c r="C1142" i="20"/>
  <c r="C1143" i="20"/>
  <c r="C1144" i="20"/>
  <c r="C1145" i="20"/>
  <c r="C1146" i="20"/>
  <c r="C1147" i="20"/>
  <c r="C1148" i="20"/>
  <c r="C1149" i="20"/>
  <c r="C1150" i="20"/>
  <c r="C1151" i="20"/>
  <c r="C1152" i="20"/>
  <c r="C1153" i="20"/>
  <c r="C1154" i="20"/>
  <c r="C1155" i="20"/>
  <c r="C1156" i="20"/>
  <c r="C1157" i="20"/>
  <c r="C1158" i="20"/>
  <c r="C1159" i="20"/>
  <c r="C1160" i="20"/>
  <c r="C1161" i="20"/>
  <c r="C1162" i="20"/>
  <c r="C1163" i="20"/>
  <c r="C1164" i="20"/>
  <c r="C1165" i="20"/>
  <c r="C1166" i="20"/>
  <c r="C1167" i="20"/>
  <c r="C1168" i="20"/>
  <c r="C1169" i="20"/>
  <c r="C1170" i="20"/>
  <c r="C1171" i="20"/>
  <c r="C1172" i="20"/>
  <c r="C1173" i="20"/>
  <c r="C1174" i="20"/>
  <c r="C1175" i="20"/>
  <c r="C1176" i="20"/>
  <c r="C1177" i="20"/>
  <c r="C1178" i="20"/>
  <c r="C1179" i="20"/>
  <c r="C1180" i="20"/>
  <c r="C1181" i="20"/>
  <c r="C1182" i="20"/>
  <c r="C1183" i="20"/>
  <c r="C1184" i="20"/>
  <c r="C1185" i="20"/>
  <c r="C1186" i="20"/>
  <c r="C1187" i="20"/>
  <c r="C1188" i="20"/>
  <c r="C1189" i="20"/>
  <c r="C1190" i="20"/>
  <c r="C1191" i="20"/>
  <c r="C1192" i="20"/>
  <c r="C1193" i="20"/>
  <c r="C1194" i="20"/>
  <c r="C1195" i="20"/>
  <c r="C1196" i="20"/>
  <c r="C1197" i="20"/>
  <c r="C1198" i="20"/>
  <c r="C1199" i="20"/>
  <c r="C1200" i="20"/>
  <c r="C1201" i="20"/>
  <c r="C1202" i="20"/>
  <c r="C1203" i="20"/>
  <c r="C1204" i="20"/>
  <c r="C1205" i="20"/>
  <c r="C1206" i="20"/>
  <c r="C1207" i="20"/>
  <c r="C1208" i="20"/>
  <c r="C1209" i="20"/>
  <c r="C1210" i="20"/>
  <c r="C1211" i="20"/>
  <c r="C1211" i="28" s="1"/>
  <c r="C1212" i="20"/>
  <c r="C1212" i="28" s="1"/>
  <c r="C1213" i="20"/>
  <c r="C1213" i="28" s="1"/>
  <c r="C1214" i="20"/>
  <c r="C1214" i="28" s="1"/>
  <c r="C1215" i="20"/>
  <c r="C1215" i="28" s="1"/>
  <c r="C1216" i="20"/>
  <c r="C1216" i="28" s="1"/>
  <c r="C1217" i="20"/>
  <c r="C1218" i="20"/>
  <c r="C1219" i="20"/>
  <c r="C1220" i="20"/>
  <c r="C1221" i="20"/>
  <c r="C1222" i="20"/>
  <c r="C1223" i="20"/>
  <c r="C1224" i="20"/>
  <c r="C1225" i="20"/>
  <c r="C1226" i="20"/>
  <c r="C1227" i="20"/>
  <c r="C1228" i="20"/>
  <c r="C1229" i="20"/>
  <c r="C1230" i="20"/>
  <c r="C1231" i="20"/>
  <c r="C1232" i="20"/>
  <c r="C1233" i="20"/>
  <c r="C1234" i="20"/>
  <c r="C1235" i="20"/>
  <c r="C1236" i="20"/>
  <c r="C1237" i="20"/>
  <c r="C1238" i="20"/>
  <c r="C1239" i="20"/>
  <c r="C1240" i="20"/>
  <c r="C1241" i="20"/>
  <c r="C1242" i="20"/>
  <c r="C1243" i="20"/>
  <c r="C1244" i="20"/>
  <c r="C1245" i="20"/>
  <c r="C1246" i="20"/>
  <c r="C1247" i="20"/>
  <c r="C1248" i="20"/>
  <c r="C1249" i="20"/>
  <c r="C1250" i="20"/>
  <c r="C1251" i="20"/>
  <c r="C1252" i="20"/>
  <c r="C1253" i="20"/>
  <c r="C1254" i="20"/>
  <c r="C1255" i="20"/>
  <c r="C1256" i="20"/>
  <c r="C1257" i="20"/>
  <c r="C1258" i="20"/>
  <c r="C1259" i="20"/>
  <c r="C1260" i="20"/>
  <c r="C1261" i="20"/>
  <c r="C1262" i="20"/>
  <c r="C1263" i="20"/>
  <c r="C1264" i="20"/>
  <c r="C1265" i="20"/>
  <c r="C1266" i="20"/>
  <c r="C1267" i="20"/>
  <c r="C1268" i="20"/>
  <c r="C1269" i="20"/>
  <c r="C1270" i="20"/>
  <c r="C1271" i="20"/>
  <c r="C1272" i="20"/>
  <c r="C1273" i="20"/>
  <c r="C1274" i="20"/>
  <c r="C1275" i="20"/>
  <c r="C1276" i="20"/>
  <c r="C1277" i="20"/>
  <c r="C1278" i="20"/>
  <c r="C1279" i="20"/>
  <c r="C1280" i="20"/>
  <c r="C1281" i="20"/>
  <c r="C1282" i="20"/>
  <c r="C1283" i="20"/>
  <c r="C1284" i="20"/>
  <c r="C1285" i="20"/>
  <c r="C1286" i="20"/>
  <c r="C1287" i="20"/>
  <c r="C1288" i="20"/>
  <c r="C1289" i="20"/>
  <c r="C1290" i="20"/>
  <c r="C1291" i="20"/>
  <c r="C1292" i="20"/>
  <c r="C1293" i="20"/>
  <c r="C1294" i="20"/>
  <c r="C1295" i="20"/>
  <c r="C1296" i="20"/>
  <c r="C1297" i="20"/>
  <c r="C1298" i="20"/>
  <c r="C1299" i="20"/>
  <c r="C1300" i="20"/>
  <c r="C1301" i="20"/>
  <c r="C1302" i="20"/>
  <c r="C1303" i="20"/>
  <c r="C1304" i="20"/>
  <c r="C1305" i="20"/>
  <c r="C1306" i="20"/>
  <c r="C1307" i="20"/>
  <c r="C1308" i="20"/>
  <c r="C1309" i="20"/>
  <c r="C1310" i="20"/>
  <c r="C1311" i="20"/>
  <c r="C1312" i="20"/>
  <c r="C1313" i="20"/>
  <c r="C1314" i="20"/>
  <c r="C1315" i="20"/>
  <c r="C1316" i="20"/>
  <c r="C1317" i="20"/>
  <c r="C1318" i="20"/>
  <c r="C1319" i="20"/>
  <c r="C1320" i="20"/>
  <c r="C1321" i="20"/>
  <c r="C1322" i="20"/>
  <c r="C1323" i="20"/>
  <c r="C1324" i="20"/>
  <c r="C1325" i="20"/>
  <c r="C1326" i="20"/>
  <c r="C1327" i="20"/>
  <c r="C1328" i="20"/>
  <c r="C1329" i="20"/>
  <c r="C1330" i="20"/>
  <c r="C1331" i="20"/>
  <c r="C1332" i="20"/>
  <c r="C1333" i="20"/>
  <c r="C1334" i="20"/>
  <c r="C1335" i="20"/>
  <c r="C1336" i="20"/>
  <c r="C1337" i="20"/>
  <c r="C1338" i="20"/>
  <c r="C1339" i="20"/>
  <c r="C1340" i="20"/>
  <c r="C1341" i="20"/>
  <c r="C1342" i="20"/>
  <c r="C1343" i="20"/>
  <c r="C1344" i="20"/>
  <c r="C1345" i="20"/>
  <c r="C1346" i="20"/>
  <c r="C1347" i="20"/>
  <c r="C1348" i="20"/>
  <c r="C1349" i="20"/>
  <c r="C1350" i="20"/>
  <c r="C1351" i="20"/>
  <c r="C1352" i="20"/>
  <c r="C1353" i="20"/>
  <c r="C1354" i="20"/>
  <c r="C1355" i="20"/>
  <c r="C1356" i="20"/>
  <c r="C1357" i="20"/>
  <c r="C1358" i="20"/>
  <c r="C1359" i="20"/>
  <c r="C1360" i="20"/>
  <c r="C1361" i="20"/>
  <c r="C1362" i="20"/>
  <c r="C1363" i="20"/>
  <c r="C1364" i="20"/>
  <c r="C1365" i="20"/>
  <c r="C1366" i="20"/>
  <c r="C1367" i="20"/>
  <c r="C1368" i="20"/>
  <c r="C1369" i="20"/>
  <c r="C1370" i="20"/>
  <c r="C1371" i="20"/>
  <c r="C1372" i="20"/>
  <c r="C1373" i="20"/>
  <c r="C1374" i="20"/>
  <c r="C1375" i="20"/>
  <c r="C1376" i="20"/>
  <c r="C1377" i="20"/>
  <c r="C1378" i="20"/>
  <c r="C1379" i="20"/>
  <c r="C1380" i="20"/>
  <c r="C1381" i="20"/>
  <c r="C1382" i="20"/>
  <c r="C1383" i="20"/>
  <c r="C1384" i="20"/>
  <c r="C1385" i="20"/>
  <c r="C1386" i="20"/>
  <c r="C1387" i="20"/>
  <c r="C1388" i="20"/>
  <c r="C1389" i="20"/>
  <c r="C1390" i="20"/>
  <c r="C1391" i="20"/>
  <c r="C1392" i="20"/>
  <c r="C1393" i="20"/>
  <c r="C1394" i="20"/>
  <c r="C1395" i="20"/>
  <c r="C1396" i="20"/>
  <c r="C1397" i="20"/>
  <c r="C1398" i="20"/>
  <c r="C1399" i="20"/>
  <c r="C1400" i="20"/>
  <c r="C1401" i="20"/>
  <c r="C1402" i="20"/>
  <c r="C1403" i="20"/>
  <c r="C1404" i="20"/>
  <c r="C1405" i="20"/>
  <c r="C1406" i="20"/>
  <c r="C1407" i="20"/>
  <c r="C1408" i="20"/>
  <c r="C1409" i="20"/>
  <c r="C1410" i="20"/>
  <c r="C1411" i="20"/>
  <c r="C1412" i="20"/>
  <c r="C1413" i="20"/>
  <c r="C1414" i="20"/>
  <c r="C1415" i="20"/>
  <c r="C1416" i="20"/>
  <c r="C1417" i="20"/>
  <c r="C1418" i="20"/>
  <c r="C1419" i="20"/>
  <c r="C1420" i="20"/>
  <c r="C1421" i="20"/>
  <c r="C1422" i="20"/>
  <c r="C1423" i="20"/>
  <c r="C1424" i="20"/>
  <c r="C1425" i="20"/>
  <c r="C1426" i="20"/>
  <c r="C1427" i="20"/>
  <c r="C1428" i="20"/>
  <c r="C1429" i="20"/>
  <c r="C1430" i="20"/>
  <c r="C1431" i="20"/>
  <c r="C1432" i="20"/>
  <c r="C1433" i="20"/>
  <c r="C1434" i="20"/>
  <c r="C1435" i="20"/>
  <c r="C1436" i="20"/>
  <c r="C1437" i="20"/>
  <c r="C1438" i="20"/>
  <c r="C1439" i="20"/>
  <c r="C1440" i="20"/>
  <c r="C1441" i="20"/>
  <c r="C1442" i="20"/>
  <c r="C1443" i="20"/>
  <c r="C1444" i="20"/>
  <c r="C1445" i="20"/>
  <c r="C1446" i="20"/>
  <c r="C1447" i="20"/>
  <c r="C1448" i="20"/>
  <c r="C1449" i="20"/>
  <c r="C1450" i="20"/>
  <c r="C1451" i="20"/>
  <c r="C1452" i="20"/>
  <c r="C1453" i="20"/>
  <c r="C1454" i="20"/>
  <c r="C1455" i="20"/>
  <c r="C1456" i="20"/>
  <c r="C1457" i="20"/>
  <c r="C1458" i="20"/>
  <c r="C1459" i="20"/>
  <c r="C1460" i="20"/>
  <c r="C1461" i="20"/>
  <c r="C1462" i="20"/>
  <c r="C1463" i="20"/>
  <c r="C1464" i="20"/>
  <c r="C1465" i="20"/>
  <c r="C1466" i="20"/>
  <c r="C1467" i="20"/>
  <c r="C1468" i="20"/>
  <c r="C1469" i="20"/>
  <c r="C1470" i="20"/>
  <c r="C1471" i="20"/>
  <c r="C1472" i="20"/>
  <c r="C1473" i="20"/>
  <c r="C1474" i="20"/>
  <c r="C1475" i="20"/>
  <c r="C1476" i="20"/>
  <c r="C1477" i="20"/>
  <c r="C1478" i="20"/>
  <c r="C1479" i="20"/>
  <c r="C1480" i="20"/>
  <c r="C1481" i="20"/>
  <c r="C1482" i="20"/>
  <c r="C1483" i="20"/>
  <c r="C1484" i="20"/>
  <c r="C1485" i="20"/>
  <c r="C1486" i="20"/>
  <c r="C1487" i="20"/>
  <c r="C1488" i="20"/>
  <c r="C1489" i="20"/>
  <c r="C1490" i="20"/>
  <c r="C1491" i="20"/>
  <c r="C1492" i="20"/>
  <c r="C1493" i="20"/>
  <c r="C1494" i="20"/>
  <c r="C1495" i="20"/>
  <c r="C1496" i="20"/>
  <c r="C1497" i="20"/>
  <c r="C1498" i="20"/>
  <c r="C1499" i="20"/>
  <c r="C1500" i="20"/>
  <c r="C1501" i="20"/>
  <c r="C1502" i="20"/>
  <c r="C1503" i="20"/>
  <c r="C1504" i="20"/>
  <c r="C1505" i="20"/>
  <c r="C1506" i="20"/>
  <c r="C1507" i="20"/>
  <c r="C1508" i="20"/>
  <c r="C1509" i="20"/>
  <c r="C1510" i="20"/>
  <c r="C1511" i="20"/>
  <c r="C1512" i="20"/>
  <c r="C1513" i="20"/>
  <c r="C1514" i="20"/>
  <c r="C1515" i="20"/>
  <c r="C1516" i="20"/>
  <c r="C1517" i="20"/>
  <c r="C1518" i="20"/>
  <c r="C1519" i="20"/>
  <c r="C1520" i="20"/>
  <c r="C1521" i="20"/>
  <c r="C1522" i="20"/>
  <c r="C1523" i="20"/>
  <c r="C1524" i="20"/>
  <c r="C1525" i="20"/>
  <c r="C1526" i="20"/>
  <c r="C1527" i="20"/>
  <c r="C1528" i="20"/>
  <c r="C1529" i="20"/>
  <c r="C1530" i="20"/>
  <c r="C1531" i="20"/>
  <c r="C1532" i="20"/>
  <c r="C1533" i="20"/>
  <c r="C1534" i="20"/>
  <c r="C1535" i="20"/>
  <c r="C1536" i="20"/>
  <c r="C1537" i="20"/>
  <c r="C1538" i="20"/>
  <c r="C1539" i="20"/>
  <c r="C1540" i="20"/>
  <c r="C1541" i="20"/>
  <c r="C1542" i="20"/>
  <c r="C1543" i="20"/>
  <c r="C1544" i="20"/>
  <c r="C1545" i="20"/>
  <c r="C1546" i="20"/>
  <c r="C1547" i="20"/>
  <c r="C1548" i="20"/>
  <c r="C1549" i="20"/>
  <c r="C1550" i="20"/>
  <c r="C1551" i="20"/>
  <c r="C1552" i="20"/>
  <c r="C1553" i="20"/>
  <c r="C1554" i="20"/>
  <c r="C1555" i="20"/>
  <c r="C1556" i="20"/>
  <c r="C1557" i="20"/>
  <c r="C1558" i="20"/>
  <c r="C1559" i="20"/>
  <c r="C1560" i="20"/>
  <c r="C1561" i="20"/>
  <c r="C1562" i="20"/>
  <c r="C1563" i="20"/>
  <c r="C1564" i="20"/>
  <c r="C1565" i="20"/>
  <c r="C1566" i="20"/>
  <c r="C1567" i="20"/>
  <c r="C1568" i="20"/>
  <c r="C1569" i="20"/>
  <c r="C1570" i="20"/>
  <c r="C1571" i="20"/>
  <c r="C1572" i="20"/>
  <c r="C1573" i="20"/>
  <c r="C1574" i="20"/>
  <c r="C1575" i="20"/>
  <c r="C1576" i="20"/>
  <c r="C1577" i="20"/>
  <c r="C1578" i="20"/>
  <c r="C1579" i="20"/>
  <c r="C1580" i="20"/>
  <c r="C1581" i="20"/>
  <c r="C1582" i="20"/>
  <c r="C1583" i="20"/>
  <c r="C1584" i="20"/>
  <c r="C1585" i="20"/>
  <c r="C1586" i="20"/>
  <c r="C1587" i="20"/>
  <c r="C1588" i="20"/>
  <c r="C1589" i="20"/>
  <c r="C1590" i="20"/>
  <c r="C1591" i="20"/>
  <c r="C1592" i="20"/>
  <c r="C1593" i="20"/>
  <c r="C1594" i="20"/>
  <c r="C1595" i="20"/>
  <c r="C1596" i="20"/>
  <c r="C1597" i="20"/>
  <c r="C1598" i="20"/>
  <c r="C1599" i="20"/>
  <c r="C1600" i="20"/>
  <c r="C1601" i="20"/>
  <c r="C1602" i="20"/>
  <c r="C1603" i="20"/>
  <c r="C1604" i="20"/>
  <c r="C1605" i="20"/>
  <c r="C1606" i="20"/>
  <c r="C1607" i="20"/>
  <c r="C1608" i="20"/>
  <c r="C1609" i="20"/>
  <c r="C1610" i="20"/>
  <c r="C1611" i="20"/>
  <c r="C1612" i="20"/>
  <c r="C2" i="20"/>
  <c r="AZ389" i="11"/>
  <c r="U485" i="1" s="1"/>
  <c r="AY389" i="11"/>
  <c r="O485" i="1" s="1"/>
  <c r="V389" i="11"/>
  <c r="H485" i="1" s="1"/>
  <c r="T485" i="1" s="1"/>
  <c r="U389" i="11"/>
  <c r="N485" i="1" s="1"/>
  <c r="AZ388" i="11"/>
  <c r="U767" i="1" s="1"/>
  <c r="AY388" i="11"/>
  <c r="O767" i="1" s="1"/>
  <c r="V388" i="11"/>
  <c r="H767" i="1" s="1"/>
  <c r="T767" i="1" s="1"/>
  <c r="U388" i="11"/>
  <c r="N767" i="1" s="1"/>
  <c r="K483" i="1"/>
  <c r="AZ387" i="11"/>
  <c r="U484" i="1" s="1"/>
  <c r="AY387" i="11"/>
  <c r="V387" i="11"/>
  <c r="H484" i="1" s="1"/>
  <c r="U387" i="11"/>
  <c r="N484" i="1" s="1"/>
  <c r="AZ386" i="11"/>
  <c r="U469" i="1" s="1"/>
  <c r="AY386" i="11"/>
  <c r="O469" i="1" s="1"/>
  <c r="V386" i="11"/>
  <c r="H469" i="1" s="1"/>
  <c r="T469" i="1" s="1"/>
  <c r="U386" i="11"/>
  <c r="N469" i="1" s="1"/>
  <c r="AZ385" i="11"/>
  <c r="U468" i="1" s="1"/>
  <c r="AY385" i="11"/>
  <c r="O468" i="1" s="1"/>
  <c r="V385" i="11"/>
  <c r="H468" i="1" s="1"/>
  <c r="T468" i="1" s="1"/>
  <c r="U385" i="11"/>
  <c r="N468" i="1" s="1"/>
  <c r="AZ384" i="11"/>
  <c r="U467" i="1" s="1"/>
  <c r="AY384" i="11"/>
  <c r="O467" i="1" s="1"/>
  <c r="V384" i="11"/>
  <c r="H467" i="1" s="1"/>
  <c r="T467" i="1" s="1"/>
  <c r="U384" i="11"/>
  <c r="N467" i="1" s="1"/>
  <c r="AZ383" i="11"/>
  <c r="U466" i="1" s="1"/>
  <c r="AY383" i="11"/>
  <c r="O466" i="1" s="1"/>
  <c r="V383" i="11"/>
  <c r="H466" i="1" s="1"/>
  <c r="U383" i="11"/>
  <c r="N466" i="1" s="1"/>
  <c r="AZ382" i="11"/>
  <c r="U603" i="1" s="1"/>
  <c r="AY382" i="11"/>
  <c r="O603" i="1" s="1"/>
  <c r="V382" i="11"/>
  <c r="H603" i="1" s="1"/>
  <c r="T603" i="1" s="1"/>
  <c r="U382" i="11"/>
  <c r="N603" i="1" s="1"/>
  <c r="AZ381" i="11"/>
  <c r="U463" i="1" s="1"/>
  <c r="AY381" i="11"/>
  <c r="O463" i="1" s="1"/>
  <c r="V381" i="11"/>
  <c r="H463" i="1" s="1"/>
  <c r="T463" i="1" s="1"/>
  <c r="U381" i="11"/>
  <c r="N463" i="1" s="1"/>
  <c r="AZ380" i="11"/>
  <c r="U462" i="1" s="1"/>
  <c r="AY380" i="11"/>
  <c r="O462" i="1" s="1"/>
  <c r="V380" i="11"/>
  <c r="H462" i="1" s="1"/>
  <c r="U380" i="11"/>
  <c r="N462" i="1" s="1"/>
  <c r="AZ379" i="11"/>
  <c r="U766" i="1" s="1"/>
  <c r="AY379" i="11"/>
  <c r="O766" i="1" s="1"/>
  <c r="V379" i="11"/>
  <c r="H766" i="1" s="1"/>
  <c r="T766" i="1" s="1"/>
  <c r="U379" i="11"/>
  <c r="N766" i="1" s="1"/>
  <c r="AZ378" i="11"/>
  <c r="U765" i="1" s="1"/>
  <c r="AY378" i="11"/>
  <c r="O765" i="1" s="1"/>
  <c r="V378" i="11"/>
  <c r="H765" i="1" s="1"/>
  <c r="T765" i="1" s="1"/>
  <c r="U378" i="11"/>
  <c r="N765" i="1" s="1"/>
  <c r="AZ377" i="11"/>
  <c r="U764" i="1" s="1"/>
  <c r="AY377" i="11"/>
  <c r="O764" i="1" s="1"/>
  <c r="V377" i="11"/>
  <c r="H764" i="1" s="1"/>
  <c r="T764" i="1" s="1"/>
  <c r="U377" i="11"/>
  <c r="N764" i="1" s="1"/>
  <c r="AZ375" i="11"/>
  <c r="U602" i="1" s="1"/>
  <c r="AY375" i="11"/>
  <c r="O602" i="1" s="1"/>
  <c r="V375" i="11"/>
  <c r="H602" i="1" s="1"/>
  <c r="T602" i="1" s="1"/>
  <c r="U375" i="11"/>
  <c r="N602" i="1" s="1"/>
  <c r="AZ374" i="11"/>
  <c r="U601" i="1" s="1"/>
  <c r="AY374" i="11"/>
  <c r="O601" i="1" s="1"/>
  <c r="V374" i="11"/>
  <c r="H601" i="1" s="1"/>
  <c r="T601" i="1" s="1"/>
  <c r="U374" i="11"/>
  <c r="N601" i="1" s="1"/>
  <c r="AZ373" i="11"/>
  <c r="U600" i="1" s="1"/>
  <c r="AY373" i="11"/>
  <c r="O600" i="1" s="1"/>
  <c r="V373" i="11"/>
  <c r="H600" i="1" s="1"/>
  <c r="T600" i="1" s="1"/>
  <c r="U373" i="11"/>
  <c r="N600" i="1" s="1"/>
  <c r="AZ372" i="11"/>
  <c r="U449" i="1" s="1"/>
  <c r="AY372" i="11"/>
  <c r="O449" i="1" s="1"/>
  <c r="V372" i="11"/>
  <c r="H449" i="1" s="1"/>
  <c r="T449" i="1" s="1"/>
  <c r="U372" i="11"/>
  <c r="N449" i="1" s="1"/>
  <c r="AZ371" i="11"/>
  <c r="U448" i="1" s="1"/>
  <c r="AY371" i="11"/>
  <c r="O448" i="1" s="1"/>
  <c r="V371" i="11"/>
  <c r="H448" i="1" s="1"/>
  <c r="T448" i="1" s="1"/>
  <c r="U371" i="11"/>
  <c r="N448" i="1" s="1"/>
  <c r="AZ370" i="11"/>
  <c r="U447" i="1" s="1"/>
  <c r="AY370" i="11"/>
  <c r="O447" i="1" s="1"/>
  <c r="V370" i="11"/>
  <c r="H447" i="1" s="1"/>
  <c r="T447" i="1" s="1"/>
  <c r="U370" i="11"/>
  <c r="N447" i="1" s="1"/>
  <c r="AZ369" i="11"/>
  <c r="U446" i="1" s="1"/>
  <c r="AY369" i="11"/>
  <c r="O446" i="1" s="1"/>
  <c r="V369" i="11"/>
  <c r="H446" i="1" s="1"/>
  <c r="T446" i="1" s="1"/>
  <c r="U369" i="11"/>
  <c r="N446" i="1" s="1"/>
  <c r="AZ368" i="11"/>
  <c r="U445" i="1" s="1"/>
  <c r="AY368" i="11"/>
  <c r="O445" i="1" s="1"/>
  <c r="V368" i="11"/>
  <c r="H445" i="1" s="1"/>
  <c r="T445" i="1" s="1"/>
  <c r="U368" i="11"/>
  <c r="N445" i="1" s="1"/>
  <c r="K452" i="1"/>
  <c r="AZ367" i="11"/>
  <c r="U453" i="1" s="1"/>
  <c r="U452" i="1" s="1"/>
  <c r="AY367" i="11"/>
  <c r="V367" i="11"/>
  <c r="H453" i="1" s="1"/>
  <c r="U367" i="11"/>
  <c r="AZ366" i="11"/>
  <c r="U444" i="1" s="1"/>
  <c r="AY366" i="11"/>
  <c r="O444" i="1" s="1"/>
  <c r="V366" i="11"/>
  <c r="H444" i="1" s="1"/>
  <c r="T444" i="1" s="1"/>
  <c r="U366" i="11"/>
  <c r="N444" i="1" s="1"/>
  <c r="AZ365" i="11"/>
  <c r="U443" i="1" s="1"/>
  <c r="AY365" i="11"/>
  <c r="O443" i="1" s="1"/>
  <c r="V365" i="11"/>
  <c r="H443" i="1" s="1"/>
  <c r="T443" i="1" s="1"/>
  <c r="U365" i="11"/>
  <c r="N443" i="1" s="1"/>
  <c r="AZ364" i="11"/>
  <c r="U442" i="1" s="1"/>
  <c r="AY364" i="11"/>
  <c r="O442" i="1" s="1"/>
  <c r="V364" i="11"/>
  <c r="H442" i="1" s="1"/>
  <c r="T442" i="1" s="1"/>
  <c r="U364" i="11"/>
  <c r="N442" i="1" s="1"/>
  <c r="AZ363" i="11"/>
  <c r="U441" i="1" s="1"/>
  <c r="AY363" i="11"/>
  <c r="O441" i="1" s="1"/>
  <c r="V363" i="11"/>
  <c r="H441" i="1" s="1"/>
  <c r="T441" i="1" s="1"/>
  <c r="U363" i="11"/>
  <c r="N441" i="1" s="1"/>
  <c r="AZ362" i="11"/>
  <c r="U475" i="1" s="1"/>
  <c r="AY362" i="11"/>
  <c r="O475" i="1" s="1"/>
  <c r="V362" i="11"/>
  <c r="H475" i="1" s="1"/>
  <c r="T475" i="1" s="1"/>
  <c r="U362" i="11"/>
  <c r="N475" i="1" s="1"/>
  <c r="AZ361" i="11"/>
  <c r="U440" i="1" s="1"/>
  <c r="AY361" i="11"/>
  <c r="O440" i="1" s="1"/>
  <c r="V361" i="11"/>
  <c r="H440" i="1" s="1"/>
  <c r="T440" i="1" s="1"/>
  <c r="U361" i="11"/>
  <c r="N440" i="1" s="1"/>
  <c r="AZ360" i="11"/>
  <c r="U439" i="1" s="1"/>
  <c r="AY360" i="11"/>
  <c r="O439" i="1" s="1"/>
  <c r="V360" i="11"/>
  <c r="H439" i="1" s="1"/>
  <c r="T439" i="1" s="1"/>
  <c r="U360" i="11"/>
  <c r="N439" i="1" s="1"/>
  <c r="AZ359" i="11"/>
  <c r="U438" i="1" s="1"/>
  <c r="AY359" i="11"/>
  <c r="O438" i="1" s="1"/>
  <c r="V359" i="11"/>
  <c r="H438" i="1" s="1"/>
  <c r="T438" i="1" s="1"/>
  <c r="U359" i="11"/>
  <c r="N438" i="1" s="1"/>
  <c r="AZ358" i="11"/>
  <c r="U474" i="1" s="1"/>
  <c r="AY358" i="11"/>
  <c r="O474" i="1" s="1"/>
  <c r="V358" i="11"/>
  <c r="H474" i="1" s="1"/>
  <c r="T474" i="1" s="1"/>
  <c r="U358" i="11"/>
  <c r="N474" i="1" s="1"/>
  <c r="AZ357" i="11"/>
  <c r="U437" i="1" s="1"/>
  <c r="AY357" i="11"/>
  <c r="O437" i="1" s="1"/>
  <c r="V357" i="11"/>
  <c r="H437" i="1" s="1"/>
  <c r="T437" i="1" s="1"/>
  <c r="U357" i="11"/>
  <c r="N437" i="1" s="1"/>
  <c r="AZ356" i="11"/>
  <c r="U436" i="1" s="1"/>
  <c r="AY356" i="11"/>
  <c r="O436" i="1" s="1"/>
  <c r="V356" i="11"/>
  <c r="H436" i="1" s="1"/>
  <c r="T436" i="1" s="1"/>
  <c r="U356" i="11"/>
  <c r="N436" i="1" s="1"/>
  <c r="AZ355" i="11"/>
  <c r="U473" i="1" s="1"/>
  <c r="AY355" i="11"/>
  <c r="V355" i="11"/>
  <c r="H473" i="1" s="1"/>
  <c r="U355" i="11"/>
  <c r="N473" i="1" s="1"/>
  <c r="AZ354" i="11"/>
  <c r="U435" i="1" s="1"/>
  <c r="AY354" i="11"/>
  <c r="O435" i="1" s="1"/>
  <c r="V354" i="11"/>
  <c r="H435" i="1" s="1"/>
  <c r="U354" i="11"/>
  <c r="N435" i="1" s="1"/>
  <c r="AZ353" i="11"/>
  <c r="U401" i="1" s="1"/>
  <c r="AY353" i="11"/>
  <c r="O401" i="1" s="1"/>
  <c r="V353" i="11"/>
  <c r="H401" i="1" s="1"/>
  <c r="T401" i="1" s="1"/>
  <c r="U353" i="11"/>
  <c r="N401" i="1" s="1"/>
  <c r="AZ352" i="11"/>
  <c r="U400" i="1" s="1"/>
  <c r="AY352" i="11"/>
  <c r="O400" i="1" s="1"/>
  <c r="V352" i="11"/>
  <c r="H400" i="1" s="1"/>
  <c r="T400" i="1" s="1"/>
  <c r="U352" i="11"/>
  <c r="N400" i="1" s="1"/>
  <c r="AZ351" i="11"/>
  <c r="U399" i="1" s="1"/>
  <c r="AY351" i="11"/>
  <c r="O399" i="1" s="1"/>
  <c r="V351" i="11"/>
  <c r="H399" i="1" s="1"/>
  <c r="T399" i="1" s="1"/>
  <c r="U351" i="11"/>
  <c r="N399" i="1" s="1"/>
  <c r="AZ350" i="11"/>
  <c r="U398" i="1" s="1"/>
  <c r="AY350" i="11"/>
  <c r="O398" i="1" s="1"/>
  <c r="V350" i="11"/>
  <c r="H398" i="1" s="1"/>
  <c r="T398" i="1" s="1"/>
  <c r="U350" i="11"/>
  <c r="N398" i="1" s="1"/>
  <c r="AZ349" i="11"/>
  <c r="U397" i="1" s="1"/>
  <c r="AY349" i="11"/>
  <c r="O397" i="1" s="1"/>
  <c r="V349" i="11"/>
  <c r="H397" i="1" s="1"/>
  <c r="T397" i="1" s="1"/>
  <c r="U349" i="11"/>
  <c r="N397" i="1" s="1"/>
  <c r="AZ348" i="11"/>
  <c r="U396" i="1" s="1"/>
  <c r="AY348" i="11"/>
  <c r="O396" i="1" s="1"/>
  <c r="V348" i="11"/>
  <c r="H396" i="1" s="1"/>
  <c r="T396" i="1" s="1"/>
  <c r="U348" i="11"/>
  <c r="N396" i="1" s="1"/>
  <c r="AZ347" i="11"/>
  <c r="U395" i="1" s="1"/>
  <c r="AY347" i="11"/>
  <c r="O395" i="1" s="1"/>
  <c r="V347" i="11"/>
  <c r="H395" i="1" s="1"/>
  <c r="T395" i="1" s="1"/>
  <c r="U347" i="11"/>
  <c r="N395" i="1" s="1"/>
  <c r="AZ346" i="11"/>
  <c r="U394" i="1" s="1"/>
  <c r="AY346" i="11"/>
  <c r="O394" i="1" s="1"/>
  <c r="V346" i="11"/>
  <c r="H394" i="1" s="1"/>
  <c r="T394" i="1" s="1"/>
  <c r="U346" i="11"/>
  <c r="N394" i="1" s="1"/>
  <c r="AZ345" i="11"/>
  <c r="U393" i="1" s="1"/>
  <c r="AY345" i="11"/>
  <c r="O393" i="1" s="1"/>
  <c r="V345" i="11"/>
  <c r="H393" i="1" s="1"/>
  <c r="T393" i="1" s="1"/>
  <c r="U345" i="11"/>
  <c r="N393" i="1" s="1"/>
  <c r="AZ344" i="11"/>
  <c r="U392" i="1" s="1"/>
  <c r="AY344" i="11"/>
  <c r="O392" i="1" s="1"/>
  <c r="V344" i="11"/>
  <c r="H392" i="1" s="1"/>
  <c r="T392" i="1" s="1"/>
  <c r="U344" i="11"/>
  <c r="N392" i="1" s="1"/>
  <c r="AZ343" i="11"/>
  <c r="U415" i="1" s="1"/>
  <c r="AY343" i="11"/>
  <c r="O415" i="1" s="1"/>
  <c r="V343" i="11"/>
  <c r="H415" i="1" s="1"/>
  <c r="T415" i="1" s="1"/>
  <c r="U343" i="11"/>
  <c r="N415" i="1" s="1"/>
  <c r="AZ342" i="11"/>
  <c r="U414" i="1" s="1"/>
  <c r="AY342" i="11"/>
  <c r="O414" i="1" s="1"/>
  <c r="V342" i="11"/>
  <c r="H414" i="1" s="1"/>
  <c r="T414" i="1" s="1"/>
  <c r="U342" i="11"/>
  <c r="N414" i="1" s="1"/>
  <c r="AZ341" i="11"/>
  <c r="U413" i="1" s="1"/>
  <c r="AY341" i="11"/>
  <c r="O413" i="1" s="1"/>
  <c r="V341" i="11"/>
  <c r="H413" i="1" s="1"/>
  <c r="T413" i="1" s="1"/>
  <c r="U341" i="11"/>
  <c r="N413" i="1" s="1"/>
  <c r="AZ340" i="11"/>
  <c r="U412" i="1" s="1"/>
  <c r="AY340" i="11"/>
  <c r="O412" i="1" s="1"/>
  <c r="V340" i="11"/>
  <c r="H412" i="1" s="1"/>
  <c r="T412" i="1" s="1"/>
  <c r="U340" i="11"/>
  <c r="N412" i="1" s="1"/>
  <c r="AZ339" i="11"/>
  <c r="U411" i="1" s="1"/>
  <c r="AY339" i="11"/>
  <c r="O411" i="1" s="1"/>
  <c r="V339" i="11"/>
  <c r="H411" i="1" s="1"/>
  <c r="T411" i="1" s="1"/>
  <c r="U339" i="11"/>
  <c r="N411" i="1" s="1"/>
  <c r="AZ338" i="11"/>
  <c r="U410" i="1" s="1"/>
  <c r="AY338" i="11"/>
  <c r="O410" i="1" s="1"/>
  <c r="V338" i="11"/>
  <c r="H410" i="1" s="1"/>
  <c r="T410" i="1" s="1"/>
  <c r="U338" i="11"/>
  <c r="N410" i="1" s="1"/>
  <c r="AZ337" i="11"/>
  <c r="U391" i="1" s="1"/>
  <c r="AY337" i="11"/>
  <c r="O391" i="1" s="1"/>
  <c r="V337" i="11"/>
  <c r="H391" i="1" s="1"/>
  <c r="T391" i="1" s="1"/>
  <c r="U337" i="11"/>
  <c r="N391" i="1" s="1"/>
  <c r="AZ336" i="11"/>
  <c r="U390" i="1" s="1"/>
  <c r="AY336" i="11"/>
  <c r="O390" i="1" s="1"/>
  <c r="V336" i="11"/>
  <c r="H390" i="1" s="1"/>
  <c r="T390" i="1" s="1"/>
  <c r="U336" i="11"/>
  <c r="N390" i="1" s="1"/>
  <c r="AZ335" i="11"/>
  <c r="U389" i="1" s="1"/>
  <c r="AY335" i="11"/>
  <c r="O389" i="1" s="1"/>
  <c r="V335" i="11"/>
  <c r="H389" i="1" s="1"/>
  <c r="T389" i="1" s="1"/>
  <c r="U335" i="11"/>
  <c r="N389" i="1" s="1"/>
  <c r="AZ334" i="11"/>
  <c r="U388" i="1" s="1"/>
  <c r="AY334" i="11"/>
  <c r="O388" i="1" s="1"/>
  <c r="V334" i="11"/>
  <c r="H388" i="1" s="1"/>
  <c r="T388" i="1" s="1"/>
  <c r="U334" i="11"/>
  <c r="N388" i="1" s="1"/>
  <c r="AZ333" i="11"/>
  <c r="U387" i="1" s="1"/>
  <c r="AY333" i="11"/>
  <c r="O387" i="1" s="1"/>
  <c r="V333" i="11"/>
  <c r="H387" i="1" s="1"/>
  <c r="T387" i="1" s="1"/>
  <c r="U333" i="11"/>
  <c r="N387" i="1" s="1"/>
  <c r="AZ332" i="11"/>
  <c r="U386" i="1" s="1"/>
  <c r="AY332" i="11"/>
  <c r="O386" i="1" s="1"/>
  <c r="V332" i="11"/>
  <c r="H386" i="1" s="1"/>
  <c r="T386" i="1" s="1"/>
  <c r="U332" i="11"/>
  <c r="N386" i="1" s="1"/>
  <c r="AZ331" i="11"/>
  <c r="U385" i="1" s="1"/>
  <c r="AY331" i="11"/>
  <c r="O385" i="1" s="1"/>
  <c r="V331" i="11"/>
  <c r="H385" i="1" s="1"/>
  <c r="T385" i="1" s="1"/>
  <c r="U331" i="11"/>
  <c r="N385" i="1" s="1"/>
  <c r="AZ330" i="11"/>
  <c r="U384" i="1" s="1"/>
  <c r="AY330" i="11"/>
  <c r="O384" i="1" s="1"/>
  <c r="V330" i="11"/>
  <c r="H384" i="1" s="1"/>
  <c r="T384" i="1" s="1"/>
  <c r="U330" i="11"/>
  <c r="N384" i="1" s="1"/>
  <c r="AZ329" i="11"/>
  <c r="U383" i="1" s="1"/>
  <c r="AY329" i="11"/>
  <c r="O383" i="1" s="1"/>
  <c r="V329" i="11"/>
  <c r="H383" i="1" s="1"/>
  <c r="T383" i="1" s="1"/>
  <c r="U329" i="11"/>
  <c r="N383" i="1" s="1"/>
  <c r="AZ328" i="11"/>
  <c r="U382" i="1" s="1"/>
  <c r="AY328" i="11"/>
  <c r="O382" i="1" s="1"/>
  <c r="V328" i="11"/>
  <c r="H382" i="1" s="1"/>
  <c r="T382" i="1" s="1"/>
  <c r="U328" i="11"/>
  <c r="N382" i="1" s="1"/>
  <c r="AZ327" i="11"/>
  <c r="U381" i="1" s="1"/>
  <c r="AY327" i="11"/>
  <c r="O381" i="1" s="1"/>
  <c r="V327" i="11"/>
  <c r="H381" i="1" s="1"/>
  <c r="T381" i="1" s="1"/>
  <c r="U327" i="11"/>
  <c r="N381" i="1" s="1"/>
  <c r="AZ326" i="11"/>
  <c r="U380" i="1" s="1"/>
  <c r="AY326" i="11"/>
  <c r="O380" i="1" s="1"/>
  <c r="V326" i="11"/>
  <c r="H380" i="1" s="1"/>
  <c r="T380" i="1" s="1"/>
  <c r="U326" i="11"/>
  <c r="N380" i="1" s="1"/>
  <c r="AZ325" i="11"/>
  <c r="U379" i="1" s="1"/>
  <c r="AY325" i="11"/>
  <c r="O379" i="1" s="1"/>
  <c r="V325" i="11"/>
  <c r="H379" i="1" s="1"/>
  <c r="T379" i="1" s="1"/>
  <c r="U325" i="11"/>
  <c r="N379" i="1" s="1"/>
  <c r="AZ324" i="11"/>
  <c r="U378" i="1" s="1"/>
  <c r="AY324" i="11"/>
  <c r="O378" i="1" s="1"/>
  <c r="V324" i="11"/>
  <c r="H378" i="1" s="1"/>
  <c r="T378" i="1" s="1"/>
  <c r="U324" i="11"/>
  <c r="N378" i="1" s="1"/>
  <c r="AZ323" i="11"/>
  <c r="U377" i="1" s="1"/>
  <c r="AY323" i="11"/>
  <c r="O377" i="1" s="1"/>
  <c r="V323" i="11"/>
  <c r="H377" i="1" s="1"/>
  <c r="T377" i="1" s="1"/>
  <c r="U323" i="11"/>
  <c r="N377" i="1" s="1"/>
  <c r="AZ322" i="11"/>
  <c r="U409" i="1" s="1"/>
  <c r="AY322" i="11"/>
  <c r="O409" i="1" s="1"/>
  <c r="V322" i="11"/>
  <c r="H409" i="1" s="1"/>
  <c r="T409" i="1" s="1"/>
  <c r="U322" i="11"/>
  <c r="N409" i="1" s="1"/>
  <c r="AZ321" i="11"/>
  <c r="U408" i="1" s="1"/>
  <c r="AY321" i="11"/>
  <c r="O408" i="1" s="1"/>
  <c r="V321" i="11"/>
  <c r="H408" i="1" s="1"/>
  <c r="T408" i="1" s="1"/>
  <c r="U321" i="11"/>
  <c r="N408" i="1" s="1"/>
  <c r="AZ320" i="11"/>
  <c r="U407" i="1" s="1"/>
  <c r="AY320" i="11"/>
  <c r="O407" i="1" s="1"/>
  <c r="V320" i="11"/>
  <c r="H407" i="1" s="1"/>
  <c r="T407" i="1" s="1"/>
  <c r="U320" i="11"/>
  <c r="N407" i="1" s="1"/>
  <c r="AZ319" i="11"/>
  <c r="U599" i="1" s="1"/>
  <c r="AY319" i="11"/>
  <c r="O599" i="1" s="1"/>
  <c r="V319" i="11"/>
  <c r="H599" i="1" s="1"/>
  <c r="T599" i="1" s="1"/>
  <c r="U319" i="11"/>
  <c r="N599" i="1" s="1"/>
  <c r="AZ318" i="11"/>
  <c r="U406" i="1" s="1"/>
  <c r="AY318" i="11"/>
  <c r="O406" i="1" s="1"/>
  <c r="V318" i="11"/>
  <c r="H406" i="1" s="1"/>
  <c r="T406" i="1" s="1"/>
  <c r="U318" i="11"/>
  <c r="N406" i="1" s="1"/>
  <c r="AZ317" i="11"/>
  <c r="U405" i="1" s="1"/>
  <c r="AY317" i="11"/>
  <c r="O405" i="1" s="1"/>
  <c r="V317" i="11"/>
  <c r="H405" i="1" s="1"/>
  <c r="T405" i="1" s="1"/>
  <c r="U317" i="11"/>
  <c r="N405" i="1" s="1"/>
  <c r="AZ316" i="11"/>
  <c r="U404" i="1" s="1"/>
  <c r="AY316" i="11"/>
  <c r="O404" i="1" s="1"/>
  <c r="V316" i="11"/>
  <c r="H404" i="1" s="1"/>
  <c r="U316" i="11"/>
  <c r="N404" i="1" s="1"/>
  <c r="AZ315" i="11"/>
  <c r="U376" i="1" s="1"/>
  <c r="AY315" i="11"/>
  <c r="O376" i="1" s="1"/>
  <c r="V315" i="11"/>
  <c r="H376" i="1" s="1"/>
  <c r="T376" i="1" s="1"/>
  <c r="U315" i="11"/>
  <c r="N376" i="1" s="1"/>
  <c r="AZ314" i="11"/>
  <c r="U375" i="1" s="1"/>
  <c r="AY314" i="11"/>
  <c r="O375" i="1" s="1"/>
  <c r="V314" i="11"/>
  <c r="H375" i="1" s="1"/>
  <c r="T375" i="1" s="1"/>
  <c r="U314" i="11"/>
  <c r="N375" i="1" s="1"/>
  <c r="AZ313" i="11"/>
  <c r="U374" i="1" s="1"/>
  <c r="AY313" i="11"/>
  <c r="O374" i="1" s="1"/>
  <c r="V313" i="11"/>
  <c r="H374" i="1" s="1"/>
  <c r="T374" i="1" s="1"/>
  <c r="U313" i="11"/>
  <c r="N374" i="1" s="1"/>
  <c r="AZ312" i="11"/>
  <c r="U373" i="1" s="1"/>
  <c r="AY312" i="11"/>
  <c r="O373" i="1" s="1"/>
  <c r="V312" i="11"/>
  <c r="H373" i="1" s="1"/>
  <c r="T373" i="1" s="1"/>
  <c r="U312" i="11"/>
  <c r="N373" i="1" s="1"/>
  <c r="AZ311" i="11"/>
  <c r="U372" i="1" s="1"/>
  <c r="AY311" i="11"/>
  <c r="O372" i="1" s="1"/>
  <c r="V311" i="11"/>
  <c r="H372" i="1" s="1"/>
  <c r="T372" i="1" s="1"/>
  <c r="U311" i="11"/>
  <c r="N372" i="1" s="1"/>
  <c r="AZ310" i="11"/>
  <c r="U371" i="1" s="1"/>
  <c r="AY310" i="11"/>
  <c r="O371" i="1" s="1"/>
  <c r="V310" i="11"/>
  <c r="H371" i="1" s="1"/>
  <c r="T371" i="1" s="1"/>
  <c r="U310" i="11"/>
  <c r="N371" i="1" s="1"/>
  <c r="AZ309" i="11"/>
  <c r="U370" i="1" s="1"/>
  <c r="AY309" i="11"/>
  <c r="O370" i="1" s="1"/>
  <c r="V309" i="11"/>
  <c r="H370" i="1" s="1"/>
  <c r="T370" i="1" s="1"/>
  <c r="U309" i="11"/>
  <c r="N370" i="1" s="1"/>
  <c r="AZ308" i="11"/>
  <c r="U369" i="1" s="1"/>
  <c r="AY308" i="11"/>
  <c r="O369" i="1" s="1"/>
  <c r="V308" i="11"/>
  <c r="H369" i="1" s="1"/>
  <c r="T369" i="1" s="1"/>
  <c r="U308" i="11"/>
  <c r="N369" i="1" s="1"/>
  <c r="AZ307" i="11"/>
  <c r="U368" i="1" s="1"/>
  <c r="O368" i="1"/>
  <c r="V307" i="11"/>
  <c r="H368" i="1" s="1"/>
  <c r="U307" i="11"/>
  <c r="N368" i="1" s="1"/>
  <c r="AZ306" i="11"/>
  <c r="U326" i="1" s="1"/>
  <c r="AY306" i="11"/>
  <c r="O326" i="1" s="1"/>
  <c r="V306" i="11"/>
  <c r="H326" i="1" s="1"/>
  <c r="T326" i="1" s="1"/>
  <c r="U306" i="11"/>
  <c r="N326" i="1" s="1"/>
  <c r="AZ305" i="11"/>
  <c r="U325" i="1" s="1"/>
  <c r="AY305" i="11"/>
  <c r="O325" i="1" s="1"/>
  <c r="V305" i="11"/>
  <c r="H325" i="1" s="1"/>
  <c r="T325" i="1" s="1"/>
  <c r="U305" i="11"/>
  <c r="N325" i="1" s="1"/>
  <c r="AZ304" i="11"/>
  <c r="U324" i="1" s="1"/>
  <c r="AY304" i="11"/>
  <c r="O324" i="1" s="1"/>
  <c r="V304" i="11"/>
  <c r="H324" i="1" s="1"/>
  <c r="U304" i="11"/>
  <c r="N324" i="1" s="1"/>
  <c r="AZ303" i="11"/>
  <c r="U269" i="1" s="1"/>
  <c r="AY303" i="11"/>
  <c r="O269" i="1" s="1"/>
  <c r="V303" i="11"/>
  <c r="H269" i="1" s="1"/>
  <c r="T269" i="1" s="1"/>
  <c r="U303" i="11"/>
  <c r="N269" i="1" s="1"/>
  <c r="AZ302" i="11"/>
  <c r="U268" i="1" s="1"/>
  <c r="AY302" i="11"/>
  <c r="O268" i="1" s="1"/>
  <c r="V302" i="11"/>
  <c r="H268" i="1" s="1"/>
  <c r="T268" i="1" s="1"/>
  <c r="U302" i="11"/>
  <c r="N268" i="1" s="1"/>
  <c r="AZ301" i="11"/>
  <c r="U267" i="1" s="1"/>
  <c r="AY301" i="11"/>
  <c r="O267" i="1" s="1"/>
  <c r="V301" i="11"/>
  <c r="H267" i="1" s="1"/>
  <c r="T267" i="1" s="1"/>
  <c r="U301" i="11"/>
  <c r="N267" i="1" s="1"/>
  <c r="AZ300" i="11"/>
  <c r="U321" i="1" s="1"/>
  <c r="AY300" i="11"/>
  <c r="O321" i="1" s="1"/>
  <c r="V300" i="11"/>
  <c r="H321" i="1" s="1"/>
  <c r="T321" i="1" s="1"/>
  <c r="U300" i="11"/>
  <c r="N321" i="1" s="1"/>
  <c r="AZ299" i="11"/>
  <c r="U320" i="1" s="1"/>
  <c r="AY299" i="11"/>
  <c r="O320" i="1" s="1"/>
  <c r="V299" i="11"/>
  <c r="H320" i="1" s="1"/>
  <c r="T320" i="1" s="1"/>
  <c r="U299" i="11"/>
  <c r="N320" i="1" s="1"/>
  <c r="AZ298" i="11"/>
  <c r="U319" i="1" s="1"/>
  <c r="AY298" i="11"/>
  <c r="O319" i="1" s="1"/>
  <c r="V298" i="11"/>
  <c r="H319" i="1" s="1"/>
  <c r="T319" i="1" s="1"/>
  <c r="U298" i="11"/>
  <c r="N319" i="1" s="1"/>
  <c r="AZ297" i="11"/>
  <c r="U318" i="1" s="1"/>
  <c r="AY297" i="11"/>
  <c r="O318" i="1" s="1"/>
  <c r="V297" i="11"/>
  <c r="H318" i="1" s="1"/>
  <c r="T318" i="1" s="1"/>
  <c r="U297" i="11"/>
  <c r="N318" i="1" s="1"/>
  <c r="AZ296" i="11"/>
  <c r="U317" i="1" s="1"/>
  <c r="AY296" i="11"/>
  <c r="O317" i="1" s="1"/>
  <c r="V296" i="11"/>
  <c r="H317" i="1" s="1"/>
  <c r="T317" i="1" s="1"/>
  <c r="U296" i="11"/>
  <c r="N317" i="1" s="1"/>
  <c r="AZ295" i="11"/>
  <c r="U316" i="1" s="1"/>
  <c r="AY295" i="11"/>
  <c r="O316" i="1" s="1"/>
  <c r="V295" i="11"/>
  <c r="H316" i="1" s="1"/>
  <c r="T316" i="1" s="1"/>
  <c r="U295" i="11"/>
  <c r="N316" i="1" s="1"/>
  <c r="AZ294" i="11"/>
  <c r="U315" i="1" s="1"/>
  <c r="AY294" i="11"/>
  <c r="O315" i="1" s="1"/>
  <c r="V294" i="11"/>
  <c r="H315" i="1" s="1"/>
  <c r="T315" i="1" s="1"/>
  <c r="U294" i="11"/>
  <c r="N315" i="1" s="1"/>
  <c r="AZ293" i="11"/>
  <c r="U314" i="1" s="1"/>
  <c r="AY293" i="11"/>
  <c r="O314" i="1" s="1"/>
  <c r="V293" i="11"/>
  <c r="H314" i="1" s="1"/>
  <c r="T314" i="1" s="1"/>
  <c r="U293" i="11"/>
  <c r="N314" i="1" s="1"/>
  <c r="AZ292" i="11"/>
  <c r="U313" i="1" s="1"/>
  <c r="AY292" i="11"/>
  <c r="O313" i="1" s="1"/>
  <c r="V292" i="11"/>
  <c r="H313" i="1" s="1"/>
  <c r="T313" i="1" s="1"/>
  <c r="U292" i="11"/>
  <c r="N313" i="1" s="1"/>
  <c r="AZ291" i="11"/>
  <c r="U312" i="1" s="1"/>
  <c r="AY291" i="11"/>
  <c r="O312" i="1" s="1"/>
  <c r="V291" i="11"/>
  <c r="H312" i="1" s="1"/>
  <c r="T312" i="1" s="1"/>
  <c r="U291" i="11"/>
  <c r="N312" i="1" s="1"/>
  <c r="AZ290" i="11"/>
  <c r="U311" i="1" s="1"/>
  <c r="AY290" i="11"/>
  <c r="O311" i="1" s="1"/>
  <c r="V290" i="11"/>
  <c r="H311" i="1" s="1"/>
  <c r="T311" i="1" s="1"/>
  <c r="U290" i="11"/>
  <c r="N311" i="1" s="1"/>
  <c r="AZ289" i="11"/>
  <c r="U310" i="1" s="1"/>
  <c r="AY289" i="11"/>
  <c r="O310" i="1" s="1"/>
  <c r="V289" i="11"/>
  <c r="H310" i="1" s="1"/>
  <c r="T310" i="1" s="1"/>
  <c r="U289" i="11"/>
  <c r="N310" i="1" s="1"/>
  <c r="AZ288" i="11"/>
  <c r="U309" i="1" s="1"/>
  <c r="AY288" i="11"/>
  <c r="O309" i="1" s="1"/>
  <c r="V288" i="11"/>
  <c r="H309" i="1" s="1"/>
  <c r="T309" i="1" s="1"/>
  <c r="U288" i="11"/>
  <c r="N309" i="1" s="1"/>
  <c r="AZ287" i="11"/>
  <c r="U308" i="1" s="1"/>
  <c r="AY287" i="11"/>
  <c r="O308" i="1" s="1"/>
  <c r="V287" i="11"/>
  <c r="H308" i="1" s="1"/>
  <c r="T308" i="1" s="1"/>
  <c r="U287" i="11"/>
  <c r="N308" i="1" s="1"/>
  <c r="AZ286" i="11"/>
  <c r="U307" i="1" s="1"/>
  <c r="AY286" i="11"/>
  <c r="O307" i="1" s="1"/>
  <c r="V286" i="11"/>
  <c r="H307" i="1" s="1"/>
  <c r="T307" i="1" s="1"/>
  <c r="U286" i="11"/>
  <c r="N307" i="1" s="1"/>
  <c r="AZ285" i="11"/>
  <c r="U306" i="1" s="1"/>
  <c r="AY285" i="11"/>
  <c r="O306" i="1" s="1"/>
  <c r="V285" i="11"/>
  <c r="H306" i="1" s="1"/>
  <c r="T306" i="1" s="1"/>
  <c r="U285" i="11"/>
  <c r="N306" i="1" s="1"/>
  <c r="AZ284" i="11"/>
  <c r="U305" i="1" s="1"/>
  <c r="AY284" i="11"/>
  <c r="O305" i="1" s="1"/>
  <c r="V284" i="11"/>
  <c r="H305" i="1" s="1"/>
  <c r="T305" i="1" s="1"/>
  <c r="U284" i="11"/>
  <c r="N305" i="1" s="1"/>
  <c r="AZ283" i="11"/>
  <c r="U304" i="1" s="1"/>
  <c r="AY283" i="11"/>
  <c r="O304" i="1" s="1"/>
  <c r="V283" i="11"/>
  <c r="H304" i="1" s="1"/>
  <c r="T304" i="1" s="1"/>
  <c r="U283" i="11"/>
  <c r="N304" i="1" s="1"/>
  <c r="AZ282" i="11"/>
  <c r="U303" i="1" s="1"/>
  <c r="AY282" i="11"/>
  <c r="O303" i="1" s="1"/>
  <c r="V282" i="11"/>
  <c r="H303" i="1" s="1"/>
  <c r="T303" i="1" s="1"/>
  <c r="U282" i="11"/>
  <c r="N303" i="1" s="1"/>
  <c r="AZ281" i="11"/>
  <c r="U302" i="1" s="1"/>
  <c r="AY281" i="11"/>
  <c r="O302" i="1" s="1"/>
  <c r="V281" i="11"/>
  <c r="H302" i="1" s="1"/>
  <c r="T302" i="1" s="1"/>
  <c r="U281" i="11"/>
  <c r="N302" i="1" s="1"/>
  <c r="AZ280" i="11"/>
  <c r="U301" i="1" s="1"/>
  <c r="AY280" i="11"/>
  <c r="O301" i="1" s="1"/>
  <c r="V280" i="11"/>
  <c r="H301" i="1" s="1"/>
  <c r="T301" i="1" s="1"/>
  <c r="U280" i="11"/>
  <c r="N301" i="1" s="1"/>
  <c r="AZ279" i="11"/>
  <c r="U300" i="1" s="1"/>
  <c r="AY279" i="11"/>
  <c r="O300" i="1" s="1"/>
  <c r="V279" i="11"/>
  <c r="H300" i="1" s="1"/>
  <c r="T300" i="1" s="1"/>
  <c r="U279" i="11"/>
  <c r="N300" i="1" s="1"/>
  <c r="AZ278" i="11"/>
  <c r="U299" i="1" s="1"/>
  <c r="AY278" i="11"/>
  <c r="O299" i="1" s="1"/>
  <c r="V278" i="11"/>
  <c r="H299" i="1" s="1"/>
  <c r="T299" i="1" s="1"/>
  <c r="U278" i="11"/>
  <c r="N299" i="1" s="1"/>
  <c r="AZ277" i="11"/>
  <c r="U298" i="1" s="1"/>
  <c r="AY277" i="11"/>
  <c r="O298" i="1" s="1"/>
  <c r="V277" i="11"/>
  <c r="H298" i="1" s="1"/>
  <c r="T298" i="1" s="1"/>
  <c r="U277" i="11"/>
  <c r="N298" i="1" s="1"/>
  <c r="AZ276" i="11"/>
  <c r="U297" i="1" s="1"/>
  <c r="AY276" i="11"/>
  <c r="O297" i="1" s="1"/>
  <c r="V276" i="11"/>
  <c r="H297" i="1" s="1"/>
  <c r="T297" i="1" s="1"/>
  <c r="U276" i="11"/>
  <c r="N297" i="1" s="1"/>
  <c r="AZ275" i="11"/>
  <c r="U296" i="1" s="1"/>
  <c r="AY275" i="11"/>
  <c r="O296" i="1" s="1"/>
  <c r="V275" i="11"/>
  <c r="H296" i="1" s="1"/>
  <c r="T296" i="1" s="1"/>
  <c r="U275" i="11"/>
  <c r="N296" i="1" s="1"/>
  <c r="AZ274" i="11"/>
  <c r="U295" i="1" s="1"/>
  <c r="AY274" i="11"/>
  <c r="O295" i="1" s="1"/>
  <c r="V274" i="11"/>
  <c r="H295" i="1" s="1"/>
  <c r="T295" i="1" s="1"/>
  <c r="U274" i="11"/>
  <c r="N295" i="1" s="1"/>
  <c r="AZ273" i="11"/>
  <c r="U294" i="1" s="1"/>
  <c r="AY273" i="11"/>
  <c r="O294" i="1" s="1"/>
  <c r="V273" i="11"/>
  <c r="H294" i="1" s="1"/>
  <c r="T294" i="1" s="1"/>
  <c r="U273" i="11"/>
  <c r="N294" i="1" s="1"/>
  <c r="AZ272" i="11"/>
  <c r="U293" i="1" s="1"/>
  <c r="AY272" i="11"/>
  <c r="O293" i="1" s="1"/>
  <c r="V272" i="11"/>
  <c r="H293" i="1" s="1"/>
  <c r="T293" i="1" s="1"/>
  <c r="U272" i="11"/>
  <c r="N293" i="1" s="1"/>
  <c r="AZ271" i="11"/>
  <c r="U292" i="1" s="1"/>
  <c r="AY271" i="11"/>
  <c r="O292" i="1" s="1"/>
  <c r="V271" i="11"/>
  <c r="H292" i="1" s="1"/>
  <c r="T292" i="1" s="1"/>
  <c r="U271" i="11"/>
  <c r="N292" i="1" s="1"/>
  <c r="AZ270" i="11"/>
  <c r="U291" i="1" s="1"/>
  <c r="AY270" i="11"/>
  <c r="O291" i="1" s="1"/>
  <c r="V270" i="11"/>
  <c r="H291" i="1" s="1"/>
  <c r="T291" i="1" s="1"/>
  <c r="U270" i="11"/>
  <c r="N291" i="1" s="1"/>
  <c r="AZ269" i="11"/>
  <c r="U290" i="1" s="1"/>
  <c r="AY269" i="11"/>
  <c r="O290" i="1" s="1"/>
  <c r="V269" i="11"/>
  <c r="H290" i="1" s="1"/>
  <c r="T290" i="1" s="1"/>
  <c r="U269" i="11"/>
  <c r="N290" i="1" s="1"/>
  <c r="AZ268" i="11"/>
  <c r="U289" i="1" s="1"/>
  <c r="AY268" i="11"/>
  <c r="O289" i="1" s="1"/>
  <c r="V268" i="11"/>
  <c r="H289" i="1" s="1"/>
  <c r="T289" i="1" s="1"/>
  <c r="U268" i="11"/>
  <c r="N289" i="1" s="1"/>
  <c r="AZ267" i="11"/>
  <c r="U288" i="1" s="1"/>
  <c r="AY267" i="11"/>
  <c r="O288" i="1" s="1"/>
  <c r="V267" i="11"/>
  <c r="H288" i="1" s="1"/>
  <c r="T288" i="1" s="1"/>
  <c r="U267" i="11"/>
  <c r="N288" i="1" s="1"/>
  <c r="AZ266" i="11"/>
  <c r="U287" i="1" s="1"/>
  <c r="AY266" i="11"/>
  <c r="O287" i="1" s="1"/>
  <c r="V266" i="11"/>
  <c r="H287" i="1" s="1"/>
  <c r="T287" i="1" s="1"/>
  <c r="U266" i="11"/>
  <c r="N287" i="1" s="1"/>
  <c r="AZ265" i="11"/>
  <c r="U286" i="1" s="1"/>
  <c r="AY265" i="11"/>
  <c r="O286" i="1" s="1"/>
  <c r="V265" i="11"/>
  <c r="H286" i="1" s="1"/>
  <c r="T286" i="1" s="1"/>
  <c r="U265" i="11"/>
  <c r="N286" i="1" s="1"/>
  <c r="AZ264" i="11"/>
  <c r="U285" i="1" s="1"/>
  <c r="AY264" i="11"/>
  <c r="O285" i="1" s="1"/>
  <c r="V264" i="11"/>
  <c r="H285" i="1" s="1"/>
  <c r="T285" i="1" s="1"/>
  <c r="U264" i="11"/>
  <c r="N285" i="1" s="1"/>
  <c r="AZ263" i="11"/>
  <c r="U284" i="1" s="1"/>
  <c r="AY263" i="11"/>
  <c r="O284" i="1" s="1"/>
  <c r="V263" i="11"/>
  <c r="H284" i="1" s="1"/>
  <c r="T284" i="1" s="1"/>
  <c r="U263" i="11"/>
  <c r="N284" i="1" s="1"/>
  <c r="AZ262" i="11"/>
  <c r="U283" i="1" s="1"/>
  <c r="AY262" i="11"/>
  <c r="O283" i="1" s="1"/>
  <c r="V262" i="11"/>
  <c r="H283" i="1" s="1"/>
  <c r="T283" i="1" s="1"/>
  <c r="U262" i="11"/>
  <c r="N283" i="1" s="1"/>
  <c r="AZ261" i="11"/>
  <c r="U282" i="1" s="1"/>
  <c r="AY261" i="11"/>
  <c r="O282" i="1" s="1"/>
  <c r="V261" i="11"/>
  <c r="H282" i="1" s="1"/>
  <c r="T282" i="1" s="1"/>
  <c r="U261" i="11"/>
  <c r="N282" i="1" s="1"/>
  <c r="AZ260" i="11"/>
  <c r="U281" i="1" s="1"/>
  <c r="AY260" i="11"/>
  <c r="O281" i="1" s="1"/>
  <c r="V260" i="11"/>
  <c r="H281" i="1" s="1"/>
  <c r="T281" i="1" s="1"/>
  <c r="U260" i="11"/>
  <c r="N281" i="1" s="1"/>
  <c r="AZ259" i="11"/>
  <c r="U280" i="1" s="1"/>
  <c r="AY259" i="11"/>
  <c r="O280" i="1" s="1"/>
  <c r="V259" i="11"/>
  <c r="H280" i="1" s="1"/>
  <c r="T280" i="1" s="1"/>
  <c r="U259" i="11"/>
  <c r="N280" i="1" s="1"/>
  <c r="AZ258" i="11"/>
  <c r="U279" i="1" s="1"/>
  <c r="AY258" i="11"/>
  <c r="O279" i="1" s="1"/>
  <c r="V258" i="11"/>
  <c r="H279" i="1" s="1"/>
  <c r="T279" i="1" s="1"/>
  <c r="U258" i="11"/>
  <c r="N279" i="1" s="1"/>
  <c r="AZ257" i="11"/>
  <c r="U278" i="1" s="1"/>
  <c r="AY257" i="11"/>
  <c r="O278" i="1" s="1"/>
  <c r="V257" i="11"/>
  <c r="H278" i="1" s="1"/>
  <c r="T278" i="1" s="1"/>
  <c r="U257" i="11"/>
  <c r="N278" i="1" s="1"/>
  <c r="AZ256" i="11"/>
  <c r="U277" i="1" s="1"/>
  <c r="AY256" i="11"/>
  <c r="O277" i="1" s="1"/>
  <c r="V256" i="11"/>
  <c r="H277" i="1" s="1"/>
  <c r="T277" i="1" s="1"/>
  <c r="U256" i="11"/>
  <c r="N277" i="1" s="1"/>
  <c r="AZ255" i="11"/>
  <c r="U276" i="1" s="1"/>
  <c r="AY255" i="11"/>
  <c r="O276" i="1" s="1"/>
  <c r="V255" i="11"/>
  <c r="H276" i="1" s="1"/>
  <c r="T276" i="1" s="1"/>
  <c r="U255" i="11"/>
  <c r="N276" i="1" s="1"/>
  <c r="AZ254" i="11"/>
  <c r="U275" i="1" s="1"/>
  <c r="AY254" i="11"/>
  <c r="O275" i="1" s="1"/>
  <c r="V254" i="11"/>
  <c r="H275" i="1" s="1"/>
  <c r="T275" i="1" s="1"/>
  <c r="U254" i="11"/>
  <c r="N275" i="1" s="1"/>
  <c r="AZ253" i="11"/>
  <c r="U274" i="1" s="1"/>
  <c r="AY253" i="11"/>
  <c r="O274" i="1" s="1"/>
  <c r="V253" i="11"/>
  <c r="H274" i="1" s="1"/>
  <c r="T274" i="1" s="1"/>
  <c r="U253" i="11"/>
  <c r="N274" i="1" s="1"/>
  <c r="AZ252" i="11"/>
  <c r="U273" i="1" s="1"/>
  <c r="AY252" i="11"/>
  <c r="O273" i="1" s="1"/>
  <c r="V252" i="11"/>
  <c r="H273" i="1" s="1"/>
  <c r="T273" i="1" s="1"/>
  <c r="U252" i="11"/>
  <c r="N273" i="1" s="1"/>
  <c r="AZ251" i="11"/>
  <c r="U272" i="1" s="1"/>
  <c r="AY251" i="11"/>
  <c r="O272" i="1" s="1"/>
  <c r="V251" i="11"/>
  <c r="H272" i="1" s="1"/>
  <c r="U251" i="11"/>
  <c r="N272" i="1" s="1"/>
  <c r="AZ250" i="11"/>
  <c r="U266" i="1" s="1"/>
  <c r="AY250" i="11"/>
  <c r="O266" i="1" s="1"/>
  <c r="V250" i="11"/>
  <c r="H266" i="1" s="1"/>
  <c r="T266" i="1" s="1"/>
  <c r="U250" i="11"/>
  <c r="N266" i="1" s="1"/>
  <c r="AZ249" i="11"/>
  <c r="U265" i="1" s="1"/>
  <c r="AY249" i="11"/>
  <c r="O265" i="1" s="1"/>
  <c r="V249" i="11"/>
  <c r="H265" i="1" s="1"/>
  <c r="T265" i="1" s="1"/>
  <c r="U249" i="11"/>
  <c r="N265" i="1" s="1"/>
  <c r="AZ248" i="11"/>
  <c r="U264" i="1" s="1"/>
  <c r="AY248" i="11"/>
  <c r="O264" i="1" s="1"/>
  <c r="V248" i="11"/>
  <c r="H264" i="1" s="1"/>
  <c r="T264" i="1" s="1"/>
  <c r="U248" i="11"/>
  <c r="N264" i="1" s="1"/>
  <c r="AZ247" i="11"/>
  <c r="U263" i="1" s="1"/>
  <c r="AY247" i="11"/>
  <c r="O263" i="1" s="1"/>
  <c r="V247" i="11"/>
  <c r="H263" i="1" s="1"/>
  <c r="T263" i="1" s="1"/>
  <c r="U247" i="11"/>
  <c r="N263" i="1" s="1"/>
  <c r="AZ246" i="11"/>
  <c r="U262" i="1" s="1"/>
  <c r="AY246" i="11"/>
  <c r="O262" i="1" s="1"/>
  <c r="V246" i="11"/>
  <c r="H262" i="1" s="1"/>
  <c r="T262" i="1" s="1"/>
  <c r="U246" i="11"/>
  <c r="N262" i="1" s="1"/>
  <c r="AZ245" i="11"/>
  <c r="U261" i="1" s="1"/>
  <c r="AY245" i="11"/>
  <c r="O261" i="1" s="1"/>
  <c r="V245" i="11"/>
  <c r="H261" i="1" s="1"/>
  <c r="T261" i="1" s="1"/>
  <c r="U245" i="11"/>
  <c r="N261" i="1" s="1"/>
  <c r="AZ244" i="11"/>
  <c r="U260" i="1" s="1"/>
  <c r="AY244" i="11"/>
  <c r="O260" i="1" s="1"/>
  <c r="V244" i="11"/>
  <c r="H260" i="1" s="1"/>
  <c r="T260" i="1" s="1"/>
  <c r="U244" i="11"/>
  <c r="N260" i="1" s="1"/>
  <c r="AZ243" i="11"/>
  <c r="U259" i="1" s="1"/>
  <c r="AY243" i="11"/>
  <c r="O259" i="1" s="1"/>
  <c r="V243" i="11"/>
  <c r="H259" i="1" s="1"/>
  <c r="T259" i="1" s="1"/>
  <c r="U243" i="11"/>
  <c r="N259" i="1" s="1"/>
  <c r="AZ242" i="11"/>
  <c r="U258" i="1" s="1"/>
  <c r="AY242" i="11"/>
  <c r="O258" i="1" s="1"/>
  <c r="V242" i="11"/>
  <c r="H258" i="1" s="1"/>
  <c r="T258" i="1" s="1"/>
  <c r="U242" i="11"/>
  <c r="N258" i="1" s="1"/>
  <c r="AZ241" i="11"/>
  <c r="U257" i="1" s="1"/>
  <c r="AY241" i="11"/>
  <c r="O257" i="1" s="1"/>
  <c r="V241" i="11"/>
  <c r="H257" i="1" s="1"/>
  <c r="T257" i="1" s="1"/>
  <c r="U241" i="11"/>
  <c r="N257" i="1" s="1"/>
  <c r="AZ240" i="11"/>
  <c r="U256" i="1" s="1"/>
  <c r="AY240" i="11"/>
  <c r="O256" i="1" s="1"/>
  <c r="V240" i="11"/>
  <c r="H256" i="1" s="1"/>
  <c r="T256" i="1" s="1"/>
  <c r="U240" i="11"/>
  <c r="N256" i="1" s="1"/>
  <c r="AZ239" i="11"/>
  <c r="U255" i="1" s="1"/>
  <c r="AY239" i="11"/>
  <c r="O255" i="1" s="1"/>
  <c r="V239" i="11"/>
  <c r="H255" i="1" s="1"/>
  <c r="T255" i="1" s="1"/>
  <c r="U239" i="11"/>
  <c r="N255" i="1" s="1"/>
  <c r="AZ238" i="11"/>
  <c r="U254" i="1" s="1"/>
  <c r="AY238" i="11"/>
  <c r="O254" i="1" s="1"/>
  <c r="V238" i="11"/>
  <c r="H254" i="1" s="1"/>
  <c r="T254" i="1" s="1"/>
  <c r="U238" i="11"/>
  <c r="N254" i="1" s="1"/>
  <c r="AZ237" i="11"/>
  <c r="U253" i="1" s="1"/>
  <c r="AY237" i="11"/>
  <c r="O253" i="1" s="1"/>
  <c r="V237" i="11"/>
  <c r="H253" i="1" s="1"/>
  <c r="T253" i="1" s="1"/>
  <c r="U237" i="11"/>
  <c r="N253" i="1" s="1"/>
  <c r="AZ236" i="11"/>
  <c r="U252" i="1" s="1"/>
  <c r="AY236" i="11"/>
  <c r="O252" i="1" s="1"/>
  <c r="V236" i="11"/>
  <c r="H252" i="1" s="1"/>
  <c r="T252" i="1" s="1"/>
  <c r="U236" i="11"/>
  <c r="N252" i="1" s="1"/>
  <c r="AZ235" i="11"/>
  <c r="U251" i="1" s="1"/>
  <c r="AY235" i="11"/>
  <c r="O251" i="1" s="1"/>
  <c r="V235" i="11"/>
  <c r="H251" i="1" s="1"/>
  <c r="T251" i="1" s="1"/>
  <c r="U235" i="11"/>
  <c r="N251" i="1" s="1"/>
  <c r="AZ234" i="11"/>
  <c r="U250" i="1" s="1"/>
  <c r="AY234" i="11"/>
  <c r="O250" i="1" s="1"/>
  <c r="V234" i="11"/>
  <c r="H250" i="1" s="1"/>
  <c r="T250" i="1" s="1"/>
  <c r="U234" i="11"/>
  <c r="N250" i="1" s="1"/>
  <c r="AZ233" i="11"/>
  <c r="U249" i="1" s="1"/>
  <c r="AY233" i="11"/>
  <c r="O249" i="1" s="1"/>
  <c r="V233" i="11"/>
  <c r="H249" i="1" s="1"/>
  <c r="T249" i="1" s="1"/>
  <c r="U233" i="11"/>
  <c r="N249" i="1" s="1"/>
  <c r="AZ232" i="11"/>
  <c r="U248" i="1" s="1"/>
  <c r="AY232" i="11"/>
  <c r="O248" i="1" s="1"/>
  <c r="V232" i="11"/>
  <c r="H248" i="1" s="1"/>
  <c r="T248" i="1" s="1"/>
  <c r="U232" i="11"/>
  <c r="N248" i="1" s="1"/>
  <c r="AZ231" i="11"/>
  <c r="U247" i="1" s="1"/>
  <c r="AY231" i="11"/>
  <c r="O247" i="1" s="1"/>
  <c r="V231" i="11"/>
  <c r="H247" i="1" s="1"/>
  <c r="T247" i="1" s="1"/>
  <c r="U231" i="11"/>
  <c r="N247" i="1" s="1"/>
  <c r="AZ230" i="11"/>
  <c r="U246" i="1" s="1"/>
  <c r="AY230" i="11"/>
  <c r="O246" i="1" s="1"/>
  <c r="V230" i="11"/>
  <c r="H246" i="1" s="1"/>
  <c r="T246" i="1" s="1"/>
  <c r="U230" i="11"/>
  <c r="N246" i="1" s="1"/>
  <c r="AZ229" i="11"/>
  <c r="U245" i="1" s="1"/>
  <c r="AY229" i="11"/>
  <c r="O245" i="1" s="1"/>
  <c r="V229" i="11"/>
  <c r="H245" i="1" s="1"/>
  <c r="T245" i="1" s="1"/>
  <c r="U229" i="11"/>
  <c r="N245" i="1" s="1"/>
  <c r="AZ228" i="11"/>
  <c r="U244" i="1" s="1"/>
  <c r="AY228" i="11"/>
  <c r="O244" i="1" s="1"/>
  <c r="V228" i="11"/>
  <c r="H244" i="1" s="1"/>
  <c r="T244" i="1" s="1"/>
  <c r="U228" i="11"/>
  <c r="N244" i="1" s="1"/>
  <c r="AZ227" i="11"/>
  <c r="U243" i="1" s="1"/>
  <c r="AY227" i="11"/>
  <c r="O243" i="1" s="1"/>
  <c r="V227" i="11"/>
  <c r="H243" i="1" s="1"/>
  <c r="T243" i="1" s="1"/>
  <c r="U227" i="11"/>
  <c r="N243" i="1" s="1"/>
  <c r="AZ226" i="11"/>
  <c r="U242" i="1" s="1"/>
  <c r="AY226" i="11"/>
  <c r="O242" i="1" s="1"/>
  <c r="V226" i="11"/>
  <c r="H242" i="1" s="1"/>
  <c r="T242" i="1" s="1"/>
  <c r="U226" i="11"/>
  <c r="N242" i="1" s="1"/>
  <c r="AZ225" i="11"/>
  <c r="U241" i="1" s="1"/>
  <c r="AY225" i="11"/>
  <c r="O241" i="1" s="1"/>
  <c r="V225" i="11"/>
  <c r="H241" i="1" s="1"/>
  <c r="T241" i="1" s="1"/>
  <c r="U225" i="11"/>
  <c r="N241" i="1" s="1"/>
  <c r="AZ224" i="11"/>
  <c r="U240" i="1" s="1"/>
  <c r="AY224" i="11"/>
  <c r="O240" i="1" s="1"/>
  <c r="V224" i="11"/>
  <c r="H240" i="1" s="1"/>
  <c r="T240" i="1" s="1"/>
  <c r="U224" i="11"/>
  <c r="N240" i="1" s="1"/>
  <c r="AZ223" i="11"/>
  <c r="U239" i="1" s="1"/>
  <c r="AY223" i="11"/>
  <c r="O239" i="1" s="1"/>
  <c r="V223" i="11"/>
  <c r="H239" i="1" s="1"/>
  <c r="T239" i="1" s="1"/>
  <c r="U223" i="11"/>
  <c r="N239" i="1" s="1"/>
  <c r="AZ222" i="11"/>
  <c r="U238" i="1" s="1"/>
  <c r="AY222" i="11"/>
  <c r="O238" i="1" s="1"/>
  <c r="V222" i="11"/>
  <c r="H238" i="1" s="1"/>
  <c r="T238" i="1" s="1"/>
  <c r="U222" i="11"/>
  <c r="N238" i="1" s="1"/>
  <c r="AZ221" i="11"/>
  <c r="U237" i="1" s="1"/>
  <c r="AY221" i="11"/>
  <c r="O237" i="1" s="1"/>
  <c r="V221" i="11"/>
  <c r="H237" i="1" s="1"/>
  <c r="T237" i="1" s="1"/>
  <c r="U221" i="11"/>
  <c r="N237" i="1" s="1"/>
  <c r="AZ220" i="11"/>
  <c r="U236" i="1" s="1"/>
  <c r="AY220" i="11"/>
  <c r="O236" i="1" s="1"/>
  <c r="V220" i="11"/>
  <c r="H236" i="1" s="1"/>
  <c r="T236" i="1" s="1"/>
  <c r="U220" i="11"/>
  <c r="N236" i="1" s="1"/>
  <c r="AZ219" i="11"/>
  <c r="U351" i="1" s="1"/>
  <c r="AY219" i="11"/>
  <c r="O351" i="1" s="1"/>
  <c r="V219" i="11"/>
  <c r="H351" i="1" s="1"/>
  <c r="T351" i="1" s="1"/>
  <c r="U219" i="11"/>
  <c r="N351" i="1" s="1"/>
  <c r="AZ218" i="11"/>
  <c r="U350" i="1" s="1"/>
  <c r="AY218" i="11"/>
  <c r="O350" i="1" s="1"/>
  <c r="V218" i="11"/>
  <c r="H350" i="1" s="1"/>
  <c r="T350" i="1" s="1"/>
  <c r="U218" i="11"/>
  <c r="N350" i="1" s="1"/>
  <c r="AZ217" i="11"/>
  <c r="U349" i="1" s="1"/>
  <c r="AY217" i="11"/>
  <c r="O349" i="1" s="1"/>
  <c r="V217" i="11"/>
  <c r="H349" i="1" s="1"/>
  <c r="T349" i="1" s="1"/>
  <c r="U217" i="11"/>
  <c r="N349" i="1" s="1"/>
  <c r="AZ216" i="11"/>
  <c r="U348" i="1" s="1"/>
  <c r="AY216" i="11"/>
  <c r="O348" i="1" s="1"/>
  <c r="V216" i="11"/>
  <c r="H348" i="1" s="1"/>
  <c r="T348" i="1" s="1"/>
  <c r="U216" i="11"/>
  <c r="N348" i="1" s="1"/>
  <c r="AZ215" i="11"/>
  <c r="U347" i="1" s="1"/>
  <c r="AY215" i="11"/>
  <c r="O347" i="1" s="1"/>
  <c r="V215" i="11"/>
  <c r="H347" i="1" s="1"/>
  <c r="T347" i="1" s="1"/>
  <c r="U215" i="11"/>
  <c r="N347" i="1" s="1"/>
  <c r="AZ214" i="11"/>
  <c r="U346" i="1" s="1"/>
  <c r="AY214" i="11"/>
  <c r="O346" i="1" s="1"/>
  <c r="V214" i="11"/>
  <c r="H346" i="1" s="1"/>
  <c r="T346" i="1" s="1"/>
  <c r="U214" i="11"/>
  <c r="N346" i="1" s="1"/>
  <c r="AZ213" i="11"/>
  <c r="U359" i="1" s="1"/>
  <c r="AY213" i="11"/>
  <c r="O359" i="1" s="1"/>
  <c r="V213" i="11"/>
  <c r="H359" i="1" s="1"/>
  <c r="T359" i="1" s="1"/>
  <c r="U213" i="11"/>
  <c r="N359" i="1" s="1"/>
  <c r="AZ212" i="11"/>
  <c r="U358" i="1" s="1"/>
  <c r="AY212" i="11"/>
  <c r="O358" i="1" s="1"/>
  <c r="V212" i="11"/>
  <c r="H358" i="1" s="1"/>
  <c r="T358" i="1" s="1"/>
  <c r="U212" i="11"/>
  <c r="N358" i="1" s="1"/>
  <c r="AZ211" i="11"/>
  <c r="U357" i="1" s="1"/>
  <c r="AY211" i="11"/>
  <c r="O357" i="1" s="1"/>
  <c r="V211" i="11"/>
  <c r="H357" i="1" s="1"/>
  <c r="T357" i="1" s="1"/>
  <c r="U211" i="11"/>
  <c r="N357" i="1" s="1"/>
  <c r="AZ210" i="11"/>
  <c r="U356" i="1" s="1"/>
  <c r="AY210" i="11"/>
  <c r="O356" i="1" s="1"/>
  <c r="V210" i="11"/>
  <c r="H356" i="1" s="1"/>
  <c r="T356" i="1" s="1"/>
  <c r="U210" i="11"/>
  <c r="N356" i="1" s="1"/>
  <c r="AZ209" i="11"/>
  <c r="U355" i="1" s="1"/>
  <c r="AY209" i="11"/>
  <c r="O355" i="1" s="1"/>
  <c r="V209" i="11"/>
  <c r="H355" i="1" s="1"/>
  <c r="T355" i="1" s="1"/>
  <c r="U209" i="11"/>
  <c r="N355" i="1" s="1"/>
  <c r="AZ208" i="11"/>
  <c r="U354" i="1" s="1"/>
  <c r="AY208" i="11"/>
  <c r="O354" i="1" s="1"/>
  <c r="V208" i="11"/>
  <c r="H354" i="1" s="1"/>
  <c r="U208" i="11"/>
  <c r="N354" i="1" s="1"/>
  <c r="AZ207" i="11"/>
  <c r="U345" i="1" s="1"/>
  <c r="AY207" i="11"/>
  <c r="O345" i="1" s="1"/>
  <c r="V207" i="11"/>
  <c r="H345" i="1" s="1"/>
  <c r="T345" i="1" s="1"/>
  <c r="U207" i="11"/>
  <c r="N345" i="1" s="1"/>
  <c r="AZ206" i="11"/>
  <c r="U344" i="1" s="1"/>
  <c r="AY206" i="11"/>
  <c r="O344" i="1" s="1"/>
  <c r="V206" i="11"/>
  <c r="H344" i="1" s="1"/>
  <c r="T344" i="1" s="1"/>
  <c r="U206" i="11"/>
  <c r="N344" i="1" s="1"/>
  <c r="AZ205" i="11"/>
  <c r="U343" i="1" s="1"/>
  <c r="AY205" i="11"/>
  <c r="O343" i="1" s="1"/>
  <c r="V205" i="11"/>
  <c r="H343" i="1" s="1"/>
  <c r="T343" i="1" s="1"/>
  <c r="U205" i="11"/>
  <c r="N343" i="1" s="1"/>
  <c r="AZ204" i="11"/>
  <c r="U342" i="1" s="1"/>
  <c r="AY204" i="11"/>
  <c r="O342" i="1" s="1"/>
  <c r="V204" i="11"/>
  <c r="H342" i="1" s="1"/>
  <c r="T342" i="1" s="1"/>
  <c r="U204" i="11"/>
  <c r="N342" i="1" s="1"/>
  <c r="AZ203" i="11"/>
  <c r="U341" i="1" s="1"/>
  <c r="AY203" i="11"/>
  <c r="O341" i="1" s="1"/>
  <c r="V203" i="11"/>
  <c r="H341" i="1" s="1"/>
  <c r="T341" i="1" s="1"/>
  <c r="U203" i="11"/>
  <c r="N341" i="1" s="1"/>
  <c r="AZ202" i="11"/>
  <c r="U340" i="1" s="1"/>
  <c r="AY202" i="11"/>
  <c r="O340" i="1" s="1"/>
  <c r="V202" i="11"/>
  <c r="H340" i="1" s="1"/>
  <c r="T340" i="1" s="1"/>
  <c r="U202" i="11"/>
  <c r="N340" i="1" s="1"/>
  <c r="AZ201" i="11"/>
  <c r="U339" i="1" s="1"/>
  <c r="AY201" i="11"/>
  <c r="O339" i="1" s="1"/>
  <c r="V201" i="11"/>
  <c r="H339" i="1" s="1"/>
  <c r="T339" i="1" s="1"/>
  <c r="U201" i="11"/>
  <c r="N339" i="1" s="1"/>
  <c r="AZ200" i="11"/>
  <c r="U338" i="1" s="1"/>
  <c r="AY200" i="11"/>
  <c r="O338" i="1" s="1"/>
  <c r="V200" i="11"/>
  <c r="H338" i="1" s="1"/>
  <c r="T338" i="1" s="1"/>
  <c r="U200" i="11"/>
  <c r="N338" i="1" s="1"/>
  <c r="AZ199" i="11"/>
  <c r="U337" i="1" s="1"/>
  <c r="AY199" i="11"/>
  <c r="O337" i="1" s="1"/>
  <c r="V199" i="11"/>
  <c r="H337" i="1" s="1"/>
  <c r="T337" i="1" s="1"/>
  <c r="U199" i="11"/>
  <c r="N337" i="1" s="1"/>
  <c r="AZ198" i="11"/>
  <c r="U336" i="1" s="1"/>
  <c r="AY198" i="11"/>
  <c r="O336" i="1" s="1"/>
  <c r="V198" i="11"/>
  <c r="H336" i="1" s="1"/>
  <c r="T336" i="1" s="1"/>
  <c r="U198" i="11"/>
  <c r="N336" i="1" s="1"/>
  <c r="AZ197" i="11"/>
  <c r="U335" i="1" s="1"/>
  <c r="AY197" i="11"/>
  <c r="O335" i="1" s="1"/>
  <c r="V197" i="11"/>
  <c r="H335" i="1" s="1"/>
  <c r="T335" i="1" s="1"/>
  <c r="U197" i="11"/>
  <c r="N335" i="1" s="1"/>
  <c r="AZ196" i="11"/>
  <c r="U334" i="1" s="1"/>
  <c r="AY196" i="11"/>
  <c r="O334" i="1" s="1"/>
  <c r="V196" i="11"/>
  <c r="H334" i="1" s="1"/>
  <c r="T334" i="1" s="1"/>
  <c r="U196" i="11"/>
  <c r="N334" i="1" s="1"/>
  <c r="AZ195" i="11"/>
  <c r="U333" i="1" s="1"/>
  <c r="AY195" i="11"/>
  <c r="O333" i="1" s="1"/>
  <c r="V195" i="11"/>
  <c r="H333" i="1" s="1"/>
  <c r="T333" i="1" s="1"/>
  <c r="U195" i="11"/>
  <c r="N333" i="1" s="1"/>
  <c r="AZ194" i="11"/>
  <c r="U332" i="1" s="1"/>
  <c r="AY194" i="11"/>
  <c r="O332" i="1" s="1"/>
  <c r="V194" i="11"/>
  <c r="H332" i="1" s="1"/>
  <c r="T332" i="1" s="1"/>
  <c r="U194" i="11"/>
  <c r="N332" i="1" s="1"/>
  <c r="AZ193" i="11"/>
  <c r="U331" i="1" s="1"/>
  <c r="AY193" i="11"/>
  <c r="O331" i="1" s="1"/>
  <c r="V193" i="11"/>
  <c r="H331" i="1" s="1"/>
  <c r="T331" i="1" s="1"/>
  <c r="U193" i="11"/>
  <c r="N331" i="1" s="1"/>
  <c r="AZ192" i="11"/>
  <c r="U330" i="1" s="1"/>
  <c r="AY192" i="11"/>
  <c r="O330" i="1" s="1"/>
  <c r="V192" i="11"/>
  <c r="H330" i="1" s="1"/>
  <c r="T330" i="1" s="1"/>
  <c r="U192" i="11"/>
  <c r="N330" i="1" s="1"/>
  <c r="AZ191" i="11"/>
  <c r="U235" i="1" s="1"/>
  <c r="AY191" i="11"/>
  <c r="O235" i="1" s="1"/>
  <c r="V191" i="11"/>
  <c r="H235" i="1" s="1"/>
  <c r="T235" i="1" s="1"/>
  <c r="U191" i="11"/>
  <c r="N235" i="1" s="1"/>
  <c r="AZ190" i="11"/>
  <c r="U234" i="1" s="1"/>
  <c r="AY190" i="11"/>
  <c r="O234" i="1" s="1"/>
  <c r="V190" i="11"/>
  <c r="H234" i="1" s="1"/>
  <c r="T234" i="1" s="1"/>
  <c r="U190" i="11"/>
  <c r="N234" i="1" s="1"/>
  <c r="AZ189" i="11"/>
  <c r="U233" i="1" s="1"/>
  <c r="AY189" i="11"/>
  <c r="O233" i="1" s="1"/>
  <c r="V189" i="11"/>
  <c r="H233" i="1" s="1"/>
  <c r="T233" i="1" s="1"/>
  <c r="U189" i="11"/>
  <c r="N233" i="1" s="1"/>
  <c r="AZ188" i="11"/>
  <c r="U232" i="1" s="1"/>
  <c r="AY188" i="11"/>
  <c r="O232" i="1" s="1"/>
  <c r="V188" i="11"/>
  <c r="H232" i="1" s="1"/>
  <c r="T232" i="1" s="1"/>
  <c r="U188" i="11"/>
  <c r="N232" i="1" s="1"/>
  <c r="AZ187" i="11"/>
  <c r="U231" i="1" s="1"/>
  <c r="AY187" i="11"/>
  <c r="O231" i="1" s="1"/>
  <c r="V187" i="11"/>
  <c r="H231" i="1" s="1"/>
  <c r="T231" i="1" s="1"/>
  <c r="U187" i="11"/>
  <c r="N231" i="1" s="1"/>
  <c r="AZ186" i="11"/>
  <c r="U230" i="1" s="1"/>
  <c r="AY186" i="11"/>
  <c r="O230" i="1" s="1"/>
  <c r="V186" i="11"/>
  <c r="H230" i="1" s="1"/>
  <c r="T230" i="1" s="1"/>
  <c r="U186" i="11"/>
  <c r="N230" i="1" s="1"/>
  <c r="AZ185" i="11"/>
  <c r="U229" i="1" s="1"/>
  <c r="AY185" i="11"/>
  <c r="O229" i="1" s="1"/>
  <c r="V185" i="11"/>
  <c r="H229" i="1" s="1"/>
  <c r="T229" i="1" s="1"/>
  <c r="U185" i="11"/>
  <c r="N229" i="1" s="1"/>
  <c r="AZ184" i="11"/>
  <c r="U228" i="1" s="1"/>
  <c r="AY184" i="11"/>
  <c r="O228" i="1" s="1"/>
  <c r="V184" i="11"/>
  <c r="H228" i="1" s="1"/>
  <c r="T228" i="1" s="1"/>
  <c r="U184" i="11"/>
  <c r="N228" i="1" s="1"/>
  <c r="AZ183" i="11"/>
  <c r="U227" i="1" s="1"/>
  <c r="AY183" i="11"/>
  <c r="O227" i="1" s="1"/>
  <c r="V183" i="11"/>
  <c r="H227" i="1" s="1"/>
  <c r="T227" i="1" s="1"/>
  <c r="U183" i="11"/>
  <c r="N227" i="1" s="1"/>
  <c r="AZ182" i="11"/>
  <c r="U226" i="1" s="1"/>
  <c r="AY182" i="11"/>
  <c r="O226" i="1" s="1"/>
  <c r="V182" i="11"/>
  <c r="H226" i="1" s="1"/>
  <c r="T226" i="1" s="1"/>
  <c r="U182" i="11"/>
  <c r="N226" i="1" s="1"/>
  <c r="AZ181" i="11"/>
  <c r="U225" i="1" s="1"/>
  <c r="AY181" i="11"/>
  <c r="O225" i="1" s="1"/>
  <c r="V181" i="11"/>
  <c r="H225" i="1" s="1"/>
  <c r="T225" i="1" s="1"/>
  <c r="U181" i="11"/>
  <c r="N225" i="1" s="1"/>
  <c r="AZ180" i="11"/>
  <c r="U224" i="1" s="1"/>
  <c r="AY180" i="11"/>
  <c r="O224" i="1" s="1"/>
  <c r="V180" i="11"/>
  <c r="H224" i="1" s="1"/>
  <c r="T224" i="1" s="1"/>
  <c r="U180" i="11"/>
  <c r="N224" i="1" s="1"/>
  <c r="AZ179" i="11"/>
  <c r="U223" i="1" s="1"/>
  <c r="AY179" i="11"/>
  <c r="O223" i="1" s="1"/>
  <c r="V179" i="11"/>
  <c r="H223" i="1" s="1"/>
  <c r="T223" i="1" s="1"/>
  <c r="U179" i="11"/>
  <c r="N223" i="1" s="1"/>
  <c r="AZ178" i="11"/>
  <c r="U222" i="1" s="1"/>
  <c r="AY178" i="11"/>
  <c r="O222" i="1" s="1"/>
  <c r="V178" i="11"/>
  <c r="H222" i="1" s="1"/>
  <c r="T222" i="1" s="1"/>
  <c r="U178" i="11"/>
  <c r="N222" i="1" s="1"/>
  <c r="AZ177" i="11"/>
  <c r="U221" i="1" s="1"/>
  <c r="AY177" i="11"/>
  <c r="O221" i="1" s="1"/>
  <c r="V177" i="11"/>
  <c r="H221" i="1" s="1"/>
  <c r="T221" i="1" s="1"/>
  <c r="U177" i="11"/>
  <c r="N221" i="1" s="1"/>
  <c r="AZ176" i="11"/>
  <c r="U220" i="1" s="1"/>
  <c r="AY176" i="11"/>
  <c r="O220" i="1" s="1"/>
  <c r="V176" i="11"/>
  <c r="H220" i="1" s="1"/>
  <c r="U176" i="11"/>
  <c r="N220" i="1" s="1"/>
  <c r="AZ175" i="11"/>
  <c r="U168" i="1" s="1"/>
  <c r="AY175" i="11"/>
  <c r="O168" i="1" s="1"/>
  <c r="V175" i="11"/>
  <c r="H168" i="1" s="1"/>
  <c r="T168" i="1" s="1"/>
  <c r="U175" i="11"/>
  <c r="N168" i="1" s="1"/>
  <c r="AZ174" i="11"/>
  <c r="U200" i="1" s="1"/>
  <c r="AY174" i="11"/>
  <c r="O200" i="1" s="1"/>
  <c r="V174" i="11"/>
  <c r="H200" i="1" s="1"/>
  <c r="T200" i="1" s="1"/>
  <c r="U174" i="11"/>
  <c r="N200" i="1" s="1"/>
  <c r="AZ173" i="11"/>
  <c r="U141" i="1" s="1"/>
  <c r="AY173" i="11"/>
  <c r="O141" i="1" s="1"/>
  <c r="V173" i="11"/>
  <c r="H141" i="1" s="1"/>
  <c r="T141" i="1" s="1"/>
  <c r="U173" i="11"/>
  <c r="N141" i="1" s="1"/>
  <c r="AZ172" i="11"/>
  <c r="U140" i="1" s="1"/>
  <c r="AY172" i="11"/>
  <c r="O140" i="1" s="1"/>
  <c r="V172" i="11"/>
  <c r="H140" i="1" s="1"/>
  <c r="T140" i="1" s="1"/>
  <c r="U172" i="11"/>
  <c r="N140" i="1" s="1"/>
  <c r="AZ171" i="11"/>
  <c r="U215" i="1" s="1"/>
  <c r="AY171" i="11"/>
  <c r="O215" i="1" s="1"/>
  <c r="V171" i="11"/>
  <c r="H215" i="1" s="1"/>
  <c r="T215" i="1" s="1"/>
  <c r="U171" i="11"/>
  <c r="N215" i="1" s="1"/>
  <c r="AZ170" i="11"/>
  <c r="U139" i="1" s="1"/>
  <c r="AY170" i="11"/>
  <c r="O139" i="1" s="1"/>
  <c r="V170" i="11"/>
  <c r="H139" i="1" s="1"/>
  <c r="T139" i="1" s="1"/>
  <c r="U170" i="11"/>
  <c r="N139" i="1" s="1"/>
  <c r="AZ169" i="11"/>
  <c r="U138" i="1" s="1"/>
  <c r="AY169" i="11"/>
  <c r="O138" i="1" s="1"/>
  <c r="V169" i="11"/>
  <c r="H138" i="1" s="1"/>
  <c r="U169" i="11"/>
  <c r="N138" i="1" s="1"/>
  <c r="N32" i="5" s="1"/>
  <c r="AZ168" i="11"/>
  <c r="U137" i="1" s="1"/>
  <c r="AY168" i="11"/>
  <c r="O137" i="1" s="1"/>
  <c r="V168" i="11"/>
  <c r="H137" i="1" s="1"/>
  <c r="T137" i="1" s="1"/>
  <c r="U168" i="11"/>
  <c r="N137" i="1" s="1"/>
  <c r="AZ167" i="11"/>
  <c r="U214" i="1" s="1"/>
  <c r="AY167" i="11"/>
  <c r="O214" i="1" s="1"/>
  <c r="V167" i="11"/>
  <c r="H214" i="1" s="1"/>
  <c r="T214" i="1" s="1"/>
  <c r="U167" i="11"/>
  <c r="N214" i="1" s="1"/>
  <c r="AZ166" i="11"/>
  <c r="U213" i="1" s="1"/>
  <c r="AY166" i="11"/>
  <c r="O213" i="1" s="1"/>
  <c r="V166" i="11"/>
  <c r="H213" i="1" s="1"/>
  <c r="T213" i="1" s="1"/>
  <c r="U166" i="11"/>
  <c r="N213" i="1" s="1"/>
  <c r="AZ165" i="11"/>
  <c r="U212" i="1" s="1"/>
  <c r="AY165" i="11"/>
  <c r="O212" i="1" s="1"/>
  <c r="V165" i="11"/>
  <c r="H212" i="1" s="1"/>
  <c r="T212" i="1" s="1"/>
  <c r="U165" i="11"/>
  <c r="N212" i="1" s="1"/>
  <c r="AZ164" i="11"/>
  <c r="U136" i="1" s="1"/>
  <c r="AY164" i="11"/>
  <c r="O136" i="1" s="1"/>
  <c r="V164" i="11"/>
  <c r="H136" i="1" s="1"/>
  <c r="T136" i="1" s="1"/>
  <c r="U164" i="11"/>
  <c r="N136" i="1" s="1"/>
  <c r="AZ163" i="11"/>
  <c r="U211" i="1" s="1"/>
  <c r="AY163" i="11"/>
  <c r="O211" i="1" s="1"/>
  <c r="V163" i="11"/>
  <c r="H211" i="1" s="1"/>
  <c r="T211" i="1" s="1"/>
  <c r="U163" i="11"/>
  <c r="N211" i="1" s="1"/>
  <c r="AZ162" i="11"/>
  <c r="U205" i="1" s="1"/>
  <c r="AY162" i="11"/>
  <c r="O205" i="1" s="1"/>
  <c r="V162" i="11"/>
  <c r="H205" i="1" s="1"/>
  <c r="T205" i="1" s="1"/>
  <c r="U162" i="11"/>
  <c r="N205" i="1" s="1"/>
  <c r="AZ161" i="11"/>
  <c r="U204" i="1" s="1"/>
  <c r="AY161" i="11"/>
  <c r="O204" i="1" s="1"/>
  <c r="V161" i="11"/>
  <c r="H204" i="1" s="1"/>
  <c r="T204" i="1" s="1"/>
  <c r="U161" i="11"/>
  <c r="N204" i="1" s="1"/>
  <c r="AZ160" i="11"/>
  <c r="U203" i="1" s="1"/>
  <c r="AY160" i="11"/>
  <c r="O203" i="1" s="1"/>
  <c r="V160" i="11"/>
  <c r="H203" i="1" s="1"/>
  <c r="U160" i="11"/>
  <c r="N203" i="1" s="1"/>
  <c r="AZ159" i="11"/>
  <c r="U210" i="1" s="1"/>
  <c r="AY159" i="11"/>
  <c r="O210" i="1" s="1"/>
  <c r="V159" i="11"/>
  <c r="H210" i="1" s="1"/>
  <c r="T210" i="1" s="1"/>
  <c r="U159" i="11"/>
  <c r="N210" i="1" s="1"/>
  <c r="AZ158" i="11"/>
  <c r="U209" i="1" s="1"/>
  <c r="AY158" i="11"/>
  <c r="O209" i="1" s="1"/>
  <c r="V158" i="11"/>
  <c r="H209" i="1" s="1"/>
  <c r="T209" i="1" s="1"/>
  <c r="U158" i="11"/>
  <c r="N209" i="1" s="1"/>
  <c r="AZ157" i="11"/>
  <c r="U208" i="1" s="1"/>
  <c r="AY157" i="11"/>
  <c r="O208" i="1" s="1"/>
  <c r="V157" i="11"/>
  <c r="H208" i="1" s="1"/>
  <c r="U157" i="11"/>
  <c r="N208" i="1" s="1"/>
  <c r="AZ156" i="11"/>
  <c r="U167" i="1" s="1"/>
  <c r="AY156" i="11"/>
  <c r="O167" i="1" s="1"/>
  <c r="V156" i="11"/>
  <c r="H167" i="1" s="1"/>
  <c r="T167" i="1" s="1"/>
  <c r="U156" i="11"/>
  <c r="N167" i="1" s="1"/>
  <c r="AZ155" i="11"/>
  <c r="U166" i="1" s="1"/>
  <c r="AY155" i="11"/>
  <c r="O166" i="1" s="1"/>
  <c r="V155" i="11"/>
  <c r="H166" i="1" s="1"/>
  <c r="T166" i="1" s="1"/>
  <c r="U155" i="11"/>
  <c r="N166" i="1" s="1"/>
  <c r="AZ154" i="11"/>
  <c r="U165" i="1" s="1"/>
  <c r="AY154" i="11"/>
  <c r="O165" i="1" s="1"/>
  <c r="V154" i="11"/>
  <c r="H165" i="1" s="1"/>
  <c r="T165" i="1" s="1"/>
  <c r="U154" i="11"/>
  <c r="N165" i="1" s="1"/>
  <c r="AZ153" i="11"/>
  <c r="U164" i="1" s="1"/>
  <c r="AY153" i="11"/>
  <c r="O164" i="1" s="1"/>
  <c r="V153" i="11"/>
  <c r="H164" i="1" s="1"/>
  <c r="T164" i="1" s="1"/>
  <c r="U153" i="11"/>
  <c r="N164" i="1" s="1"/>
  <c r="AZ152" i="11"/>
  <c r="U199" i="1" s="1"/>
  <c r="AY152" i="11"/>
  <c r="O199" i="1" s="1"/>
  <c r="V152" i="11"/>
  <c r="H199" i="1" s="1"/>
  <c r="T199" i="1" s="1"/>
  <c r="U152" i="11"/>
  <c r="N199" i="1" s="1"/>
  <c r="AZ151" i="11"/>
  <c r="U198" i="1" s="1"/>
  <c r="AY151" i="11"/>
  <c r="O198" i="1" s="1"/>
  <c r="V151" i="11"/>
  <c r="H198" i="1" s="1"/>
  <c r="T198" i="1" s="1"/>
  <c r="U151" i="11"/>
  <c r="N198" i="1" s="1"/>
  <c r="AZ150" i="11"/>
  <c r="U197" i="1" s="1"/>
  <c r="AY150" i="11"/>
  <c r="O197" i="1" s="1"/>
  <c r="V150" i="11"/>
  <c r="H197" i="1" s="1"/>
  <c r="T197" i="1" s="1"/>
  <c r="U150" i="11"/>
  <c r="N197" i="1" s="1"/>
  <c r="AZ149" i="11"/>
  <c r="U196" i="1" s="1"/>
  <c r="AY149" i="11"/>
  <c r="O196" i="1" s="1"/>
  <c r="V149" i="11"/>
  <c r="H196" i="1" s="1"/>
  <c r="T196" i="1" s="1"/>
  <c r="U149" i="11"/>
  <c r="N196" i="1" s="1"/>
  <c r="AZ148" i="11"/>
  <c r="U195" i="1" s="1"/>
  <c r="AY148" i="11"/>
  <c r="O195" i="1" s="1"/>
  <c r="V148" i="11"/>
  <c r="H195" i="1" s="1"/>
  <c r="T195" i="1" s="1"/>
  <c r="U148" i="11"/>
  <c r="N195" i="1" s="1"/>
  <c r="AZ147" i="11"/>
  <c r="U194" i="1" s="1"/>
  <c r="AY147" i="11"/>
  <c r="O194" i="1" s="1"/>
  <c r="V147" i="11"/>
  <c r="H194" i="1" s="1"/>
  <c r="T194" i="1" s="1"/>
  <c r="U147" i="11"/>
  <c r="N194" i="1" s="1"/>
  <c r="AZ146" i="11"/>
  <c r="U193" i="1" s="1"/>
  <c r="AY146" i="11"/>
  <c r="O193" i="1" s="1"/>
  <c r="V146" i="11"/>
  <c r="H193" i="1" s="1"/>
  <c r="U146" i="11"/>
  <c r="N193" i="1" s="1"/>
  <c r="AZ145" i="11"/>
  <c r="U135" i="1" s="1"/>
  <c r="AY145" i="11"/>
  <c r="O135" i="1" s="1"/>
  <c r="V145" i="11"/>
  <c r="H135" i="1" s="1"/>
  <c r="T135" i="1" s="1"/>
  <c r="U145" i="11"/>
  <c r="N135" i="1" s="1"/>
  <c r="AZ144" i="11"/>
  <c r="U134" i="1" s="1"/>
  <c r="AY144" i="11"/>
  <c r="O134" i="1" s="1"/>
  <c r="V144" i="11"/>
  <c r="H134" i="1" s="1"/>
  <c r="T134" i="1" s="1"/>
  <c r="U144" i="11"/>
  <c r="N134" i="1" s="1"/>
  <c r="AZ143" i="11"/>
  <c r="U133" i="1" s="1"/>
  <c r="AY143" i="11"/>
  <c r="O133" i="1" s="1"/>
  <c r="V143" i="11"/>
  <c r="H133" i="1" s="1"/>
  <c r="T133" i="1" s="1"/>
  <c r="U143" i="11"/>
  <c r="N133" i="1" s="1"/>
  <c r="AZ142" i="11"/>
  <c r="U132" i="1" s="1"/>
  <c r="AY142" i="11"/>
  <c r="O132" i="1" s="1"/>
  <c r="V142" i="11"/>
  <c r="H132" i="1" s="1"/>
  <c r="T132" i="1" s="1"/>
  <c r="U142" i="11"/>
  <c r="N132" i="1" s="1"/>
  <c r="AZ141" i="11"/>
  <c r="U693" i="1" s="1"/>
  <c r="AY141" i="11"/>
  <c r="O693" i="1" s="1"/>
  <c r="V141" i="11"/>
  <c r="H693" i="1" s="1"/>
  <c r="T693" i="1" s="1"/>
  <c r="U141" i="11"/>
  <c r="N693" i="1" s="1"/>
  <c r="AZ140" i="11"/>
  <c r="U692" i="1" s="1"/>
  <c r="AY140" i="11"/>
  <c r="O692" i="1" s="1"/>
  <c r="V140" i="11"/>
  <c r="H692" i="1" s="1"/>
  <c r="T692" i="1" s="1"/>
  <c r="U140" i="11"/>
  <c r="N692" i="1" s="1"/>
  <c r="AZ139" i="11"/>
  <c r="U691" i="1" s="1"/>
  <c r="AY139" i="11"/>
  <c r="O691" i="1" s="1"/>
  <c r="V139" i="11"/>
  <c r="H691" i="1" s="1"/>
  <c r="T691" i="1" s="1"/>
  <c r="U139" i="11"/>
  <c r="N691" i="1" s="1"/>
  <c r="AZ138" i="11"/>
  <c r="U690" i="1" s="1"/>
  <c r="AY138" i="11"/>
  <c r="O690" i="1" s="1"/>
  <c r="V138" i="11"/>
  <c r="H690" i="1" s="1"/>
  <c r="T690" i="1" s="1"/>
  <c r="U138" i="11"/>
  <c r="N690" i="1" s="1"/>
  <c r="AZ137" i="11"/>
  <c r="U689" i="1" s="1"/>
  <c r="AY137" i="11"/>
  <c r="O689" i="1" s="1"/>
  <c r="V137" i="11"/>
  <c r="H689" i="1" s="1"/>
  <c r="T689" i="1" s="1"/>
  <c r="U137" i="11"/>
  <c r="N689" i="1" s="1"/>
  <c r="AZ136" i="11"/>
  <c r="U688" i="1" s="1"/>
  <c r="AY136" i="11"/>
  <c r="O688" i="1" s="1"/>
  <c r="V136" i="11"/>
  <c r="H688" i="1" s="1"/>
  <c r="T688" i="1" s="1"/>
  <c r="U136" i="11"/>
  <c r="N688" i="1" s="1"/>
  <c r="AZ135" i="11"/>
  <c r="U687" i="1" s="1"/>
  <c r="AY135" i="11"/>
  <c r="O687" i="1" s="1"/>
  <c r="V135" i="11"/>
  <c r="H687" i="1" s="1"/>
  <c r="T687" i="1" s="1"/>
  <c r="U135" i="11"/>
  <c r="N687" i="1" s="1"/>
  <c r="AZ134" i="11"/>
  <c r="U686" i="1" s="1"/>
  <c r="AY134" i="11"/>
  <c r="O686" i="1" s="1"/>
  <c r="V134" i="11"/>
  <c r="H686" i="1" s="1"/>
  <c r="T686" i="1" s="1"/>
  <c r="U134" i="11"/>
  <c r="N686" i="1" s="1"/>
  <c r="AZ133" i="11"/>
  <c r="U685" i="1" s="1"/>
  <c r="AY133" i="11"/>
  <c r="O685" i="1" s="1"/>
  <c r="V133" i="11"/>
  <c r="H685" i="1" s="1"/>
  <c r="T685" i="1" s="1"/>
  <c r="U133" i="11"/>
  <c r="N685" i="1" s="1"/>
  <c r="AZ132" i="11"/>
  <c r="U684" i="1" s="1"/>
  <c r="AY132" i="11"/>
  <c r="O684" i="1" s="1"/>
  <c r="V132" i="11"/>
  <c r="H684" i="1" s="1"/>
  <c r="T684" i="1" s="1"/>
  <c r="U132" i="11"/>
  <c r="N684" i="1" s="1"/>
  <c r="AZ131" i="11"/>
  <c r="U131" i="1" s="1"/>
  <c r="AY131" i="11"/>
  <c r="O131" i="1" s="1"/>
  <c r="V131" i="11"/>
  <c r="H131" i="1" s="1"/>
  <c r="T131" i="1" s="1"/>
  <c r="U131" i="11"/>
  <c r="N131" i="1" s="1"/>
  <c r="AZ130" i="11"/>
  <c r="U130" i="1" s="1"/>
  <c r="AY130" i="11"/>
  <c r="O130" i="1" s="1"/>
  <c r="V130" i="11"/>
  <c r="H130" i="1" s="1"/>
  <c r="T130" i="1" s="1"/>
  <c r="U130" i="11"/>
  <c r="N130" i="1" s="1"/>
  <c r="AZ129" i="11"/>
  <c r="U129" i="1" s="1"/>
  <c r="AY129" i="11"/>
  <c r="O129" i="1" s="1"/>
  <c r="V129" i="11"/>
  <c r="H129" i="1" s="1"/>
  <c r="T129" i="1" s="1"/>
  <c r="U129" i="11"/>
  <c r="N129" i="1" s="1"/>
  <c r="AZ128" i="11"/>
  <c r="U683" i="1" s="1"/>
  <c r="AY128" i="11"/>
  <c r="O683" i="1" s="1"/>
  <c r="V128" i="11"/>
  <c r="H683" i="1" s="1"/>
  <c r="T683" i="1" s="1"/>
  <c r="U128" i="11"/>
  <c r="N683" i="1" s="1"/>
  <c r="AZ127" i="11"/>
  <c r="U682" i="1" s="1"/>
  <c r="AY127" i="11"/>
  <c r="O682" i="1" s="1"/>
  <c r="V127" i="11"/>
  <c r="H682" i="1" s="1"/>
  <c r="T682" i="1" s="1"/>
  <c r="U127" i="11"/>
  <c r="N682" i="1" s="1"/>
  <c r="AZ126" i="11"/>
  <c r="U681" i="1" s="1"/>
  <c r="AY126" i="11"/>
  <c r="O681" i="1" s="1"/>
  <c r="V126" i="11"/>
  <c r="H681" i="1" s="1"/>
  <c r="T681" i="1" s="1"/>
  <c r="U126" i="11"/>
  <c r="N681" i="1" s="1"/>
  <c r="AZ125" i="11"/>
  <c r="U680" i="1" s="1"/>
  <c r="AY125" i="11"/>
  <c r="O680" i="1" s="1"/>
  <c r="V125" i="11"/>
  <c r="H680" i="1" s="1"/>
  <c r="T680" i="1" s="1"/>
  <c r="U125" i="11"/>
  <c r="N680" i="1" s="1"/>
  <c r="AZ124" i="11"/>
  <c r="U679" i="1" s="1"/>
  <c r="AY124" i="11"/>
  <c r="O679" i="1" s="1"/>
  <c r="V124" i="11"/>
  <c r="H679" i="1" s="1"/>
  <c r="T679" i="1" s="1"/>
  <c r="U124" i="11"/>
  <c r="N679" i="1" s="1"/>
  <c r="AZ123" i="11"/>
  <c r="U678" i="1" s="1"/>
  <c r="AY123" i="11"/>
  <c r="O678" i="1" s="1"/>
  <c r="V123" i="11"/>
  <c r="H678" i="1" s="1"/>
  <c r="T678" i="1" s="1"/>
  <c r="U123" i="11"/>
  <c r="N678" i="1" s="1"/>
  <c r="AZ122" i="11"/>
  <c r="U677" i="1" s="1"/>
  <c r="AY122" i="11"/>
  <c r="O677" i="1" s="1"/>
  <c r="V122" i="11"/>
  <c r="H677" i="1" s="1"/>
  <c r="T677" i="1" s="1"/>
  <c r="U122" i="11"/>
  <c r="N677" i="1" s="1"/>
  <c r="AZ120" i="11"/>
  <c r="U128" i="1" s="1"/>
  <c r="AY120" i="11"/>
  <c r="O128" i="1" s="1"/>
  <c r="V120" i="11"/>
  <c r="H128" i="1" s="1"/>
  <c r="T128" i="1" s="1"/>
  <c r="U120" i="11"/>
  <c r="N128" i="1" s="1"/>
  <c r="AZ119" i="11"/>
  <c r="U127" i="1" s="1"/>
  <c r="AY119" i="11"/>
  <c r="O127" i="1" s="1"/>
  <c r="V119" i="11"/>
  <c r="H127" i="1" s="1"/>
  <c r="U119" i="11"/>
  <c r="N127" i="1" s="1"/>
  <c r="AZ117" i="11"/>
  <c r="U557" i="1" s="1"/>
  <c r="AY117" i="11"/>
  <c r="O557" i="1" s="1"/>
  <c r="V117" i="11"/>
  <c r="H557" i="1" s="1"/>
  <c r="T557" i="1" s="1"/>
  <c r="U117" i="11"/>
  <c r="N557" i="1" s="1"/>
  <c r="AZ116" i="11"/>
  <c r="U556" i="1" s="1"/>
  <c r="AY116" i="11"/>
  <c r="O556" i="1" s="1"/>
  <c r="V116" i="11"/>
  <c r="H556" i="1" s="1"/>
  <c r="T556" i="1" s="1"/>
  <c r="U116" i="11"/>
  <c r="N556" i="1" s="1"/>
  <c r="AZ115" i="11"/>
  <c r="U555" i="1" s="1"/>
  <c r="AY115" i="11"/>
  <c r="O555" i="1" s="1"/>
  <c r="V115" i="11"/>
  <c r="H555" i="1" s="1"/>
  <c r="T555" i="1" s="1"/>
  <c r="U115" i="11"/>
  <c r="N555" i="1" s="1"/>
  <c r="AZ114" i="11"/>
  <c r="U554" i="1" s="1"/>
  <c r="AY114" i="11"/>
  <c r="O554" i="1" s="1"/>
  <c r="V114" i="11"/>
  <c r="H554" i="1" s="1"/>
  <c r="T554" i="1" s="1"/>
  <c r="U114" i="11"/>
  <c r="N554" i="1" s="1"/>
  <c r="AZ113" i="11"/>
  <c r="U553" i="1" s="1"/>
  <c r="AY113" i="11"/>
  <c r="O553" i="1" s="1"/>
  <c r="V113" i="11"/>
  <c r="H553" i="1" s="1"/>
  <c r="T553" i="1" s="1"/>
  <c r="U113" i="11"/>
  <c r="N553" i="1" s="1"/>
  <c r="AZ112" i="11"/>
  <c r="U552" i="1" s="1"/>
  <c r="AY112" i="11"/>
  <c r="O552" i="1" s="1"/>
  <c r="V112" i="11"/>
  <c r="H552" i="1" s="1"/>
  <c r="T552" i="1" s="1"/>
  <c r="U112" i="11"/>
  <c r="N552" i="1" s="1"/>
  <c r="AZ111" i="11"/>
  <c r="U551" i="1" s="1"/>
  <c r="AY111" i="11"/>
  <c r="O551" i="1" s="1"/>
  <c r="V111" i="11"/>
  <c r="H551" i="1" s="1"/>
  <c r="U111" i="11"/>
  <c r="N551" i="1" s="1"/>
  <c r="AZ110" i="11"/>
  <c r="U598" i="1" s="1"/>
  <c r="AY110" i="11"/>
  <c r="O598" i="1" s="1"/>
  <c r="V110" i="11"/>
  <c r="H598" i="1" s="1"/>
  <c r="T598" i="1" s="1"/>
  <c r="U110" i="11"/>
  <c r="N598" i="1" s="1"/>
  <c r="AZ109" i="11"/>
  <c r="U597" i="1" s="1"/>
  <c r="AY109" i="11"/>
  <c r="O597" i="1" s="1"/>
  <c r="V109" i="11"/>
  <c r="H597" i="1" s="1"/>
  <c r="T597" i="1" s="1"/>
  <c r="U109" i="11"/>
  <c r="N597" i="1" s="1"/>
  <c r="AZ108" i="11"/>
  <c r="U596" i="1" s="1"/>
  <c r="AY108" i="11"/>
  <c r="O596" i="1" s="1"/>
  <c r="V108" i="11"/>
  <c r="H596" i="1" s="1"/>
  <c r="T596" i="1" s="1"/>
  <c r="U108" i="11"/>
  <c r="N596" i="1" s="1"/>
  <c r="AZ107" i="11"/>
  <c r="U595" i="1" s="1"/>
  <c r="AY107" i="11"/>
  <c r="O595" i="1" s="1"/>
  <c r="V107" i="11"/>
  <c r="H595" i="1" s="1"/>
  <c r="T595" i="1" s="1"/>
  <c r="U107" i="11"/>
  <c r="N595" i="1" s="1"/>
  <c r="AZ106" i="11"/>
  <c r="U594" i="1" s="1"/>
  <c r="AY106" i="11"/>
  <c r="O594" i="1" s="1"/>
  <c r="V106" i="11"/>
  <c r="H594" i="1" s="1"/>
  <c r="T594" i="1" s="1"/>
  <c r="U106" i="11"/>
  <c r="N594" i="1" s="1"/>
  <c r="AZ105" i="11"/>
  <c r="U593" i="1" s="1"/>
  <c r="AY105" i="11"/>
  <c r="O593" i="1" s="1"/>
  <c r="V105" i="11"/>
  <c r="H593" i="1" s="1"/>
  <c r="T593" i="1" s="1"/>
  <c r="U105" i="11"/>
  <c r="N593" i="1" s="1"/>
  <c r="AZ104" i="11"/>
  <c r="U592" i="1" s="1"/>
  <c r="AY104" i="11"/>
  <c r="O592" i="1" s="1"/>
  <c r="V104" i="11"/>
  <c r="H592" i="1" s="1"/>
  <c r="T592" i="1" s="1"/>
  <c r="U104" i="11"/>
  <c r="N592" i="1" s="1"/>
  <c r="AZ103" i="11"/>
  <c r="U591" i="1" s="1"/>
  <c r="AY103" i="11"/>
  <c r="O591" i="1" s="1"/>
  <c r="V103" i="11"/>
  <c r="H591" i="1" s="1"/>
  <c r="T591" i="1" s="1"/>
  <c r="U103" i="11"/>
  <c r="N591" i="1" s="1"/>
  <c r="AZ102" i="11"/>
  <c r="U590" i="1" s="1"/>
  <c r="AY102" i="11"/>
  <c r="O590" i="1" s="1"/>
  <c r="V102" i="11"/>
  <c r="H590" i="1" s="1"/>
  <c r="T590" i="1" s="1"/>
  <c r="U102" i="11"/>
  <c r="N590" i="1" s="1"/>
  <c r="AZ101" i="11"/>
  <c r="U589" i="1" s="1"/>
  <c r="AY101" i="11"/>
  <c r="O589" i="1" s="1"/>
  <c r="V101" i="11"/>
  <c r="H589" i="1" s="1"/>
  <c r="T589" i="1" s="1"/>
  <c r="U101" i="11"/>
  <c r="N589" i="1" s="1"/>
  <c r="AZ100" i="11"/>
  <c r="U763" i="1" s="1"/>
  <c r="AY100" i="11"/>
  <c r="O763" i="1" s="1"/>
  <c r="V100" i="11"/>
  <c r="H763" i="1" s="1"/>
  <c r="T763" i="1" s="1"/>
  <c r="U100" i="11"/>
  <c r="N763" i="1" s="1"/>
  <c r="AZ99" i="11"/>
  <c r="U588" i="1" s="1"/>
  <c r="AY99" i="11"/>
  <c r="O588" i="1" s="1"/>
  <c r="V99" i="11"/>
  <c r="H588" i="1" s="1"/>
  <c r="T588" i="1" s="1"/>
  <c r="U99" i="11"/>
  <c r="N588" i="1" s="1"/>
  <c r="AZ98" i="11"/>
  <c r="U587" i="1" s="1"/>
  <c r="AY98" i="11"/>
  <c r="O587" i="1" s="1"/>
  <c r="V98" i="11"/>
  <c r="H587" i="1" s="1"/>
  <c r="T587" i="1" s="1"/>
  <c r="U98" i="11"/>
  <c r="N587" i="1" s="1"/>
  <c r="AZ97" i="11"/>
  <c r="U586" i="1" s="1"/>
  <c r="AY97" i="11"/>
  <c r="O586" i="1" s="1"/>
  <c r="V97" i="11"/>
  <c r="H586" i="1" s="1"/>
  <c r="T586" i="1" s="1"/>
  <c r="U97" i="11"/>
  <c r="N586" i="1" s="1"/>
  <c r="AZ96" i="11"/>
  <c r="U585" i="1" s="1"/>
  <c r="AY96" i="11"/>
  <c r="O585" i="1" s="1"/>
  <c r="V96" i="11"/>
  <c r="H585" i="1" s="1"/>
  <c r="T585" i="1" s="1"/>
  <c r="U96" i="11"/>
  <c r="N585" i="1" s="1"/>
  <c r="AZ95" i="11"/>
  <c r="U584" i="1" s="1"/>
  <c r="AY95" i="11"/>
  <c r="O584" i="1" s="1"/>
  <c r="V95" i="11"/>
  <c r="H584" i="1" s="1"/>
  <c r="T584" i="1" s="1"/>
  <c r="U95" i="11"/>
  <c r="N584" i="1" s="1"/>
  <c r="AZ94" i="11"/>
  <c r="U583" i="1" s="1"/>
  <c r="AY94" i="11"/>
  <c r="O583" i="1" s="1"/>
  <c r="V94" i="11"/>
  <c r="H583" i="1" s="1"/>
  <c r="T583" i="1" s="1"/>
  <c r="U94" i="11"/>
  <c r="N583" i="1" s="1"/>
  <c r="AZ93" i="11"/>
  <c r="U582" i="1" s="1"/>
  <c r="AY93" i="11"/>
  <c r="O582" i="1" s="1"/>
  <c r="V93" i="11"/>
  <c r="H582" i="1" s="1"/>
  <c r="T582" i="1" s="1"/>
  <c r="U93" i="11"/>
  <c r="N582" i="1" s="1"/>
  <c r="AZ92" i="11"/>
  <c r="U581" i="1" s="1"/>
  <c r="AY92" i="11"/>
  <c r="O581" i="1" s="1"/>
  <c r="V92" i="11"/>
  <c r="H581" i="1" s="1"/>
  <c r="T581" i="1" s="1"/>
  <c r="U92" i="11"/>
  <c r="N581" i="1" s="1"/>
  <c r="AZ91" i="11"/>
  <c r="U580" i="1" s="1"/>
  <c r="AY91" i="11"/>
  <c r="O580" i="1" s="1"/>
  <c r="V91" i="11"/>
  <c r="H580" i="1" s="1"/>
  <c r="T580" i="1" s="1"/>
  <c r="U91" i="11"/>
  <c r="N580" i="1" s="1"/>
  <c r="AZ90" i="11"/>
  <c r="U579" i="1" s="1"/>
  <c r="AY90" i="11"/>
  <c r="O579" i="1" s="1"/>
  <c r="V90" i="11"/>
  <c r="H579" i="1" s="1"/>
  <c r="T579" i="1" s="1"/>
  <c r="U90" i="11"/>
  <c r="N579" i="1" s="1"/>
  <c r="AZ89" i="11"/>
  <c r="U578" i="1" s="1"/>
  <c r="AY89" i="11"/>
  <c r="O578" i="1" s="1"/>
  <c r="V89" i="11"/>
  <c r="H578" i="1" s="1"/>
  <c r="T578" i="1" s="1"/>
  <c r="U89" i="11"/>
  <c r="N578" i="1" s="1"/>
  <c r="AZ88" i="11"/>
  <c r="U577" i="1" s="1"/>
  <c r="AY88" i="11"/>
  <c r="O577" i="1" s="1"/>
  <c r="V88" i="11"/>
  <c r="H577" i="1" s="1"/>
  <c r="T577" i="1" s="1"/>
  <c r="U88" i="11"/>
  <c r="N577" i="1" s="1"/>
  <c r="AZ87" i="11"/>
  <c r="U576" i="1" s="1"/>
  <c r="AY87" i="11"/>
  <c r="O576" i="1" s="1"/>
  <c r="V87" i="11"/>
  <c r="H576" i="1" s="1"/>
  <c r="T576" i="1" s="1"/>
  <c r="U87" i="11"/>
  <c r="N576" i="1" s="1"/>
  <c r="AZ86" i="11"/>
  <c r="U163" i="1" s="1"/>
  <c r="AY86" i="11"/>
  <c r="O163" i="1" s="1"/>
  <c r="V86" i="11"/>
  <c r="H163" i="1" s="1"/>
  <c r="T163" i="1" s="1"/>
  <c r="U86" i="11"/>
  <c r="N163" i="1" s="1"/>
  <c r="AZ85" i="11"/>
  <c r="U162" i="1" s="1"/>
  <c r="AY85" i="11"/>
  <c r="O162" i="1" s="1"/>
  <c r="V85" i="11"/>
  <c r="H162" i="1" s="1"/>
  <c r="T162" i="1" s="1"/>
  <c r="U85" i="11"/>
  <c r="N162" i="1" s="1"/>
  <c r="AZ84" i="11"/>
  <c r="U161" i="1" s="1"/>
  <c r="AY84" i="11"/>
  <c r="O161" i="1" s="1"/>
  <c r="V84" i="11"/>
  <c r="H161" i="1" s="1"/>
  <c r="T161" i="1" s="1"/>
  <c r="U84" i="11"/>
  <c r="N161" i="1" s="1"/>
  <c r="AZ83" i="11"/>
  <c r="U160" i="1" s="1"/>
  <c r="AY83" i="11"/>
  <c r="O160" i="1" s="1"/>
  <c r="V83" i="11"/>
  <c r="H160" i="1" s="1"/>
  <c r="U83" i="11"/>
  <c r="N160" i="1" s="1"/>
  <c r="AZ82" i="11"/>
  <c r="U628" i="1" s="1"/>
  <c r="AY82" i="11"/>
  <c r="O628" i="1" s="1"/>
  <c r="V82" i="11"/>
  <c r="H628" i="1" s="1"/>
  <c r="T628" i="1" s="1"/>
  <c r="U82" i="11"/>
  <c r="N628" i="1" s="1"/>
  <c r="AZ81" i="11"/>
  <c r="U627" i="1" s="1"/>
  <c r="AY81" i="11"/>
  <c r="O627" i="1" s="1"/>
  <c r="V81" i="11"/>
  <c r="H627" i="1" s="1"/>
  <c r="T627" i="1" s="1"/>
  <c r="U81" i="11"/>
  <c r="N627" i="1" s="1"/>
  <c r="AZ80" i="11"/>
  <c r="U626" i="1" s="1"/>
  <c r="AY80" i="11"/>
  <c r="O626" i="1" s="1"/>
  <c r="V80" i="11"/>
  <c r="H626" i="1" s="1"/>
  <c r="T626" i="1" s="1"/>
  <c r="U80" i="11"/>
  <c r="N626" i="1" s="1"/>
  <c r="AZ79" i="11"/>
  <c r="U625" i="1" s="1"/>
  <c r="AY79" i="11"/>
  <c r="O625" i="1" s="1"/>
  <c r="V79" i="11"/>
  <c r="H625" i="1" s="1"/>
  <c r="T625" i="1" s="1"/>
  <c r="U79" i="11"/>
  <c r="N625" i="1" s="1"/>
  <c r="AZ78" i="11"/>
  <c r="U624" i="1" s="1"/>
  <c r="AY78" i="11"/>
  <c r="O624" i="1" s="1"/>
  <c r="V78" i="11"/>
  <c r="H624" i="1" s="1"/>
  <c r="T624" i="1" s="1"/>
  <c r="U78" i="11"/>
  <c r="N624" i="1" s="1"/>
  <c r="AZ77" i="11"/>
  <c r="U623" i="1" s="1"/>
  <c r="AY77" i="11"/>
  <c r="O623" i="1" s="1"/>
  <c r="V77" i="11"/>
  <c r="H623" i="1" s="1"/>
  <c r="T623" i="1" s="1"/>
  <c r="U77" i="11"/>
  <c r="N623" i="1" s="1"/>
  <c r="AZ76" i="11"/>
  <c r="U622" i="1" s="1"/>
  <c r="AY76" i="11"/>
  <c r="O622" i="1" s="1"/>
  <c r="V76" i="11"/>
  <c r="H622" i="1" s="1"/>
  <c r="T622" i="1" s="1"/>
  <c r="U76" i="11"/>
  <c r="N622" i="1" s="1"/>
  <c r="K620" i="1"/>
  <c r="AZ75" i="11"/>
  <c r="U621" i="1" s="1"/>
  <c r="AY75" i="11"/>
  <c r="O621" i="1" s="1"/>
  <c r="V75" i="11"/>
  <c r="H621" i="1" s="1"/>
  <c r="U75" i="11"/>
  <c r="N621" i="1" s="1"/>
  <c r="AZ74" i="11"/>
  <c r="U762" i="1" s="1"/>
  <c r="AY74" i="11"/>
  <c r="O762" i="1" s="1"/>
  <c r="V74" i="11"/>
  <c r="H762" i="1" s="1"/>
  <c r="T762" i="1" s="1"/>
  <c r="U74" i="11"/>
  <c r="N762" i="1" s="1"/>
  <c r="AZ73" i="11"/>
  <c r="U761" i="1" s="1"/>
  <c r="AY73" i="11"/>
  <c r="O761" i="1" s="1"/>
  <c r="V73" i="11"/>
  <c r="H761" i="1" s="1"/>
  <c r="T761" i="1" s="1"/>
  <c r="U73" i="11"/>
  <c r="N761" i="1" s="1"/>
  <c r="AZ72" i="11"/>
  <c r="U760" i="1" s="1"/>
  <c r="AY72" i="11"/>
  <c r="O760" i="1" s="1"/>
  <c r="V72" i="11"/>
  <c r="H760" i="1" s="1"/>
  <c r="U72" i="11"/>
  <c r="N760" i="1" s="1"/>
  <c r="AZ71" i="11"/>
  <c r="U754" i="1" s="1"/>
  <c r="AY71" i="11"/>
  <c r="O754" i="1" s="1"/>
  <c r="V71" i="11"/>
  <c r="H754" i="1" s="1"/>
  <c r="T754" i="1" s="1"/>
  <c r="U71" i="11"/>
  <c r="N754" i="1" s="1"/>
  <c r="AZ70" i="11"/>
  <c r="U753" i="1" s="1"/>
  <c r="AY70" i="11"/>
  <c r="O753" i="1" s="1"/>
  <c r="V70" i="11"/>
  <c r="H753" i="1" s="1"/>
  <c r="T753" i="1" s="1"/>
  <c r="U70" i="11"/>
  <c r="N753" i="1" s="1"/>
  <c r="AZ69" i="11"/>
  <c r="U752" i="1" s="1"/>
  <c r="AY69" i="11"/>
  <c r="O752" i="1" s="1"/>
  <c r="V69" i="11"/>
  <c r="H752" i="1" s="1"/>
  <c r="T752" i="1" s="1"/>
  <c r="U69" i="11"/>
  <c r="N752" i="1" s="1"/>
  <c r="AZ68" i="11"/>
  <c r="U751" i="1" s="1"/>
  <c r="AY68" i="11"/>
  <c r="O751" i="1" s="1"/>
  <c r="V68" i="11"/>
  <c r="H751" i="1" s="1"/>
  <c r="T751" i="1" s="1"/>
  <c r="U68" i="11"/>
  <c r="N751" i="1" s="1"/>
  <c r="AZ67" i="11"/>
  <c r="U750" i="1" s="1"/>
  <c r="AY67" i="11"/>
  <c r="O750" i="1" s="1"/>
  <c r="V67" i="11"/>
  <c r="H750" i="1" s="1"/>
  <c r="T750" i="1" s="1"/>
  <c r="U67" i="11"/>
  <c r="N750" i="1" s="1"/>
  <c r="AZ66" i="11"/>
  <c r="U749" i="1" s="1"/>
  <c r="AY66" i="11"/>
  <c r="O749" i="1" s="1"/>
  <c r="V66" i="11"/>
  <c r="H749" i="1" s="1"/>
  <c r="T749" i="1" s="1"/>
  <c r="U66" i="11"/>
  <c r="N749" i="1" s="1"/>
  <c r="AZ65" i="11"/>
  <c r="U748" i="1" s="1"/>
  <c r="AY65" i="11"/>
  <c r="O748" i="1" s="1"/>
  <c r="V65" i="11"/>
  <c r="H748" i="1" s="1"/>
  <c r="T748" i="1" s="1"/>
  <c r="U65" i="11"/>
  <c r="N748" i="1" s="1"/>
  <c r="AZ64" i="11"/>
  <c r="U747" i="1" s="1"/>
  <c r="AY64" i="11"/>
  <c r="O747" i="1" s="1"/>
  <c r="V64" i="11"/>
  <c r="H747" i="1" s="1"/>
  <c r="T747" i="1" s="1"/>
  <c r="U64" i="11"/>
  <c r="N747" i="1" s="1"/>
  <c r="AZ63" i="11"/>
  <c r="U746" i="1" s="1"/>
  <c r="AY63" i="11"/>
  <c r="O746" i="1" s="1"/>
  <c r="V63" i="11"/>
  <c r="H746" i="1" s="1"/>
  <c r="T746" i="1" s="1"/>
  <c r="U63" i="11"/>
  <c r="N746" i="1" s="1"/>
  <c r="AZ62" i="11"/>
  <c r="U745" i="1" s="1"/>
  <c r="AY62" i="11"/>
  <c r="O745" i="1" s="1"/>
  <c r="V62" i="11"/>
  <c r="H745" i="1" s="1"/>
  <c r="T745" i="1" s="1"/>
  <c r="U62" i="11"/>
  <c r="N745" i="1" s="1"/>
  <c r="AZ61" i="11"/>
  <c r="U744" i="1" s="1"/>
  <c r="AY61" i="11"/>
  <c r="O744" i="1" s="1"/>
  <c r="V61" i="11"/>
  <c r="H744" i="1" s="1"/>
  <c r="T744" i="1" s="1"/>
  <c r="U61" i="11"/>
  <c r="N744" i="1" s="1"/>
  <c r="AZ60" i="11"/>
  <c r="U743" i="1" s="1"/>
  <c r="AY60" i="11"/>
  <c r="O743" i="1" s="1"/>
  <c r="V60" i="11"/>
  <c r="H743" i="1" s="1"/>
  <c r="T743" i="1" s="1"/>
  <c r="U60" i="11"/>
  <c r="N743" i="1" s="1"/>
  <c r="AZ58" i="11"/>
  <c r="U741" i="1" s="1"/>
  <c r="AY58" i="11"/>
  <c r="O741" i="1" s="1"/>
  <c r="V58" i="11"/>
  <c r="H741" i="1" s="1"/>
  <c r="T741" i="1" s="1"/>
  <c r="U58" i="11"/>
  <c r="N741" i="1" s="1"/>
  <c r="AZ57" i="11"/>
  <c r="U740" i="1" s="1"/>
  <c r="AY57" i="11"/>
  <c r="O740" i="1" s="1"/>
  <c r="V57" i="11"/>
  <c r="H740" i="1" s="1"/>
  <c r="T740" i="1" s="1"/>
  <c r="U57" i="11"/>
  <c r="N740" i="1" s="1"/>
  <c r="AZ55" i="11"/>
  <c r="U575" i="1" s="1"/>
  <c r="AY55" i="11"/>
  <c r="O575" i="1" s="1"/>
  <c r="V55" i="11"/>
  <c r="H575" i="1" s="1"/>
  <c r="T575" i="1" s="1"/>
  <c r="U55" i="11"/>
  <c r="N575" i="1" s="1"/>
  <c r="AZ54" i="11"/>
  <c r="U574" i="1" s="1"/>
  <c r="AY54" i="11"/>
  <c r="O574" i="1" s="1"/>
  <c r="V54" i="11"/>
  <c r="H574" i="1" s="1"/>
  <c r="T574" i="1" s="1"/>
  <c r="U54" i="11"/>
  <c r="N574" i="1" s="1"/>
  <c r="AZ53" i="11"/>
  <c r="U573" i="1" s="1"/>
  <c r="AY53" i="11"/>
  <c r="O573" i="1" s="1"/>
  <c r="V53" i="11"/>
  <c r="H573" i="1" s="1"/>
  <c r="T573" i="1" s="1"/>
  <c r="U53" i="11"/>
  <c r="N573" i="1" s="1"/>
  <c r="AZ52" i="11"/>
  <c r="U572" i="1" s="1"/>
  <c r="AY52" i="11"/>
  <c r="O572" i="1" s="1"/>
  <c r="V52" i="11"/>
  <c r="H572" i="1" s="1"/>
  <c r="T572" i="1" s="1"/>
  <c r="U52" i="11"/>
  <c r="N572" i="1" s="1"/>
  <c r="AZ51" i="11"/>
  <c r="U571" i="1" s="1"/>
  <c r="AY51" i="11"/>
  <c r="O571" i="1" s="1"/>
  <c r="V51" i="11"/>
  <c r="H571" i="1" s="1"/>
  <c r="T571" i="1" s="1"/>
  <c r="U51" i="11"/>
  <c r="N571" i="1" s="1"/>
  <c r="AZ50" i="11"/>
  <c r="U570" i="1" s="1"/>
  <c r="AY50" i="11"/>
  <c r="O570" i="1" s="1"/>
  <c r="V50" i="11"/>
  <c r="H570" i="1" s="1"/>
  <c r="T570" i="1" s="1"/>
  <c r="U50" i="11"/>
  <c r="N570" i="1" s="1"/>
  <c r="AZ49" i="11"/>
  <c r="U734" i="1" s="1"/>
  <c r="AY49" i="11"/>
  <c r="O734" i="1" s="1"/>
  <c r="V49" i="11"/>
  <c r="H734" i="1" s="1"/>
  <c r="T734" i="1" s="1"/>
  <c r="U49" i="11"/>
  <c r="N734" i="1" s="1"/>
  <c r="AZ48" i="11"/>
  <c r="U733" i="1" s="1"/>
  <c r="AY48" i="11"/>
  <c r="O733" i="1" s="1"/>
  <c r="V48" i="11"/>
  <c r="H733" i="1" s="1"/>
  <c r="T733" i="1" s="1"/>
  <c r="U48" i="11"/>
  <c r="N733" i="1" s="1"/>
  <c r="AZ47" i="11"/>
  <c r="U732" i="1" s="1"/>
  <c r="AY47" i="11"/>
  <c r="O732" i="1" s="1"/>
  <c r="V47" i="11"/>
  <c r="H732" i="1" s="1"/>
  <c r="T732" i="1" s="1"/>
  <c r="U47" i="11"/>
  <c r="N732" i="1" s="1"/>
  <c r="AZ46" i="11"/>
  <c r="U731" i="1" s="1"/>
  <c r="AY46" i="11"/>
  <c r="O731" i="1" s="1"/>
  <c r="V46" i="11"/>
  <c r="H731" i="1" s="1"/>
  <c r="T731" i="1" s="1"/>
  <c r="U46" i="11"/>
  <c r="N731" i="1" s="1"/>
  <c r="AZ45" i="11"/>
  <c r="U730" i="1" s="1"/>
  <c r="AY45" i="11"/>
  <c r="O730" i="1" s="1"/>
  <c r="V45" i="11"/>
  <c r="H730" i="1" s="1"/>
  <c r="T730" i="1" s="1"/>
  <c r="U45" i="11"/>
  <c r="N730" i="1" s="1"/>
  <c r="AZ44" i="11"/>
  <c r="U729" i="1" s="1"/>
  <c r="AY44" i="11"/>
  <c r="O729" i="1" s="1"/>
  <c r="V44" i="11"/>
  <c r="H729" i="1" s="1"/>
  <c r="T729" i="1" s="1"/>
  <c r="U44" i="11"/>
  <c r="N729" i="1" s="1"/>
  <c r="AZ43" i="11"/>
  <c r="U728" i="1" s="1"/>
  <c r="AY43" i="11"/>
  <c r="O728" i="1" s="1"/>
  <c r="V43" i="11"/>
  <c r="H728" i="1" s="1"/>
  <c r="T728" i="1" s="1"/>
  <c r="U43" i="11"/>
  <c r="N728" i="1" s="1"/>
  <c r="AZ42" i="11"/>
  <c r="U727" i="1" s="1"/>
  <c r="AY42" i="11"/>
  <c r="O727" i="1" s="1"/>
  <c r="V42" i="11"/>
  <c r="H727" i="1" s="1"/>
  <c r="T727" i="1" s="1"/>
  <c r="U42" i="11"/>
  <c r="N727" i="1" s="1"/>
  <c r="AZ41" i="11"/>
  <c r="U726" i="1" s="1"/>
  <c r="AY41" i="11"/>
  <c r="O726" i="1" s="1"/>
  <c r="V41" i="11"/>
  <c r="H726" i="1" s="1"/>
  <c r="T726" i="1" s="1"/>
  <c r="U41" i="11"/>
  <c r="N726" i="1" s="1"/>
  <c r="AZ40" i="11"/>
  <c r="U725" i="1" s="1"/>
  <c r="AY40" i="11"/>
  <c r="O725" i="1" s="1"/>
  <c r="V40" i="11"/>
  <c r="H725" i="1" s="1"/>
  <c r="T725" i="1" s="1"/>
  <c r="U40" i="11"/>
  <c r="N725" i="1" s="1"/>
  <c r="AZ39" i="11"/>
  <c r="U724" i="1" s="1"/>
  <c r="AY39" i="11"/>
  <c r="O724" i="1" s="1"/>
  <c r="V39" i="11"/>
  <c r="H724" i="1" s="1"/>
  <c r="T724" i="1" s="1"/>
  <c r="U39" i="11"/>
  <c r="N724" i="1" s="1"/>
  <c r="AZ38" i="11"/>
  <c r="U723" i="1" s="1"/>
  <c r="AY38" i="11"/>
  <c r="O723" i="1" s="1"/>
  <c r="V38" i="11"/>
  <c r="H723" i="1" s="1"/>
  <c r="T723" i="1" s="1"/>
  <c r="U38" i="11"/>
  <c r="N723" i="1" s="1"/>
  <c r="AZ37" i="11"/>
  <c r="U722" i="1" s="1"/>
  <c r="AY37" i="11"/>
  <c r="O722" i="1" s="1"/>
  <c r="V37" i="11"/>
  <c r="H722" i="1" s="1"/>
  <c r="T722" i="1" s="1"/>
  <c r="U37" i="11"/>
  <c r="N722" i="1" s="1"/>
  <c r="AZ36" i="11"/>
  <c r="U721" i="1" s="1"/>
  <c r="AY36" i="11"/>
  <c r="O721" i="1" s="1"/>
  <c r="V36" i="11"/>
  <c r="H721" i="1" s="1"/>
  <c r="T721" i="1" s="1"/>
  <c r="U36" i="11"/>
  <c r="N721" i="1" s="1"/>
  <c r="AZ35" i="11"/>
  <c r="U720" i="1" s="1"/>
  <c r="AY35" i="11"/>
  <c r="O720" i="1" s="1"/>
  <c r="V35" i="11"/>
  <c r="H720" i="1" s="1"/>
  <c r="T720" i="1" s="1"/>
  <c r="U35" i="11"/>
  <c r="N720" i="1" s="1"/>
  <c r="AZ34" i="11"/>
  <c r="U719" i="1" s="1"/>
  <c r="AY34" i="11"/>
  <c r="O719" i="1" s="1"/>
  <c r="V34" i="11"/>
  <c r="H719" i="1" s="1"/>
  <c r="T719" i="1" s="1"/>
  <c r="U34" i="11"/>
  <c r="N719" i="1" s="1"/>
  <c r="AZ33" i="11"/>
  <c r="U718" i="1" s="1"/>
  <c r="AY33" i="11"/>
  <c r="O718" i="1" s="1"/>
  <c r="V33" i="11"/>
  <c r="H718" i="1" s="1"/>
  <c r="T718" i="1" s="1"/>
  <c r="U33" i="11"/>
  <c r="N718" i="1" s="1"/>
  <c r="AZ32" i="11"/>
  <c r="U717" i="1" s="1"/>
  <c r="AY32" i="11"/>
  <c r="O717" i="1" s="1"/>
  <c r="V32" i="11"/>
  <c r="H717" i="1" s="1"/>
  <c r="T717" i="1" s="1"/>
  <c r="U32" i="11"/>
  <c r="N717" i="1" s="1"/>
  <c r="AZ31" i="11"/>
  <c r="U716" i="1" s="1"/>
  <c r="AY31" i="11"/>
  <c r="O716" i="1" s="1"/>
  <c r="V31" i="11"/>
  <c r="H716" i="1" s="1"/>
  <c r="T716" i="1" s="1"/>
  <c r="U31" i="11"/>
  <c r="N716" i="1" s="1"/>
  <c r="AZ30" i="11"/>
  <c r="U715" i="1" s="1"/>
  <c r="AY30" i="11"/>
  <c r="O715" i="1" s="1"/>
  <c r="V30" i="11"/>
  <c r="H715" i="1" s="1"/>
  <c r="T715" i="1" s="1"/>
  <c r="U30" i="11"/>
  <c r="N715" i="1" s="1"/>
  <c r="AZ29" i="11"/>
  <c r="U714" i="1" s="1"/>
  <c r="AY29" i="11"/>
  <c r="O714" i="1" s="1"/>
  <c r="V29" i="11"/>
  <c r="H714" i="1" s="1"/>
  <c r="T714" i="1" s="1"/>
  <c r="U29" i="11"/>
  <c r="N714" i="1" s="1"/>
  <c r="AZ28" i="11"/>
  <c r="U713" i="1" s="1"/>
  <c r="AY28" i="11"/>
  <c r="O713" i="1" s="1"/>
  <c r="V28" i="11"/>
  <c r="H713" i="1" s="1"/>
  <c r="T713" i="1" s="1"/>
  <c r="U28" i="11"/>
  <c r="N713" i="1" s="1"/>
  <c r="AZ27" i="11"/>
  <c r="U712" i="1" s="1"/>
  <c r="AY27" i="11"/>
  <c r="O712" i="1" s="1"/>
  <c r="V27" i="11"/>
  <c r="H712" i="1" s="1"/>
  <c r="T712" i="1" s="1"/>
  <c r="U27" i="11"/>
  <c r="N712" i="1" s="1"/>
  <c r="AZ26" i="11"/>
  <c r="U711" i="1" s="1"/>
  <c r="AY26" i="11"/>
  <c r="O711" i="1" s="1"/>
  <c r="V26" i="11"/>
  <c r="H711" i="1" s="1"/>
  <c r="T711" i="1" s="1"/>
  <c r="U26" i="11"/>
  <c r="N711" i="1" s="1"/>
  <c r="AZ25" i="11"/>
  <c r="U710" i="1" s="1"/>
  <c r="AY25" i="11"/>
  <c r="O710" i="1" s="1"/>
  <c r="V25" i="11"/>
  <c r="H710" i="1" s="1"/>
  <c r="T710" i="1" s="1"/>
  <c r="U25" i="11"/>
  <c r="N710" i="1" s="1"/>
  <c r="AZ24" i="11"/>
  <c r="U709" i="1" s="1"/>
  <c r="AY24" i="11"/>
  <c r="O709" i="1" s="1"/>
  <c r="V24" i="11"/>
  <c r="H709" i="1" s="1"/>
  <c r="T709" i="1" s="1"/>
  <c r="U24" i="11"/>
  <c r="N709" i="1" s="1"/>
  <c r="AZ23" i="11"/>
  <c r="U708" i="1" s="1"/>
  <c r="AY23" i="11"/>
  <c r="O708" i="1" s="1"/>
  <c r="V23" i="11"/>
  <c r="H708" i="1" s="1"/>
  <c r="T708" i="1" s="1"/>
  <c r="U23" i="11"/>
  <c r="N708" i="1" s="1"/>
  <c r="AZ22" i="11"/>
  <c r="U707" i="1" s="1"/>
  <c r="AY22" i="11"/>
  <c r="O707" i="1" s="1"/>
  <c r="V22" i="11"/>
  <c r="H707" i="1" s="1"/>
  <c r="T707" i="1" s="1"/>
  <c r="U22" i="11"/>
  <c r="N707" i="1" s="1"/>
  <c r="AZ21" i="11"/>
  <c r="U706" i="1" s="1"/>
  <c r="AY21" i="11"/>
  <c r="O706" i="1" s="1"/>
  <c r="V21" i="11"/>
  <c r="H706" i="1" s="1"/>
  <c r="T706" i="1" s="1"/>
  <c r="U21" i="11"/>
  <c r="N706" i="1" s="1"/>
  <c r="AZ20" i="11"/>
  <c r="U705" i="1" s="1"/>
  <c r="AY20" i="11"/>
  <c r="O705" i="1" s="1"/>
  <c r="V20" i="11"/>
  <c r="H705" i="1" s="1"/>
  <c r="T705" i="1" s="1"/>
  <c r="U20" i="11"/>
  <c r="N705" i="1" s="1"/>
  <c r="AZ19" i="11"/>
  <c r="U704" i="1" s="1"/>
  <c r="AY19" i="11"/>
  <c r="O704" i="1" s="1"/>
  <c r="V19" i="11"/>
  <c r="H704" i="1" s="1"/>
  <c r="T704" i="1" s="1"/>
  <c r="U19" i="11"/>
  <c r="N704" i="1" s="1"/>
  <c r="AZ18" i="11"/>
  <c r="U703" i="1" s="1"/>
  <c r="AY18" i="11"/>
  <c r="O703" i="1" s="1"/>
  <c r="V18" i="11"/>
  <c r="H703" i="1" s="1"/>
  <c r="T703" i="1" s="1"/>
  <c r="U18" i="11"/>
  <c r="N703" i="1" s="1"/>
  <c r="AZ17" i="11"/>
  <c r="U702" i="1" s="1"/>
  <c r="AY17" i="11"/>
  <c r="O702" i="1" s="1"/>
  <c r="V17" i="11"/>
  <c r="H702" i="1" s="1"/>
  <c r="T702" i="1" s="1"/>
  <c r="U17" i="11"/>
  <c r="N702" i="1" s="1"/>
  <c r="AZ16" i="11"/>
  <c r="U701" i="1" s="1"/>
  <c r="AY16" i="11"/>
  <c r="O701" i="1" s="1"/>
  <c r="V16" i="11"/>
  <c r="H701" i="1" s="1"/>
  <c r="T701" i="1" s="1"/>
  <c r="U16" i="11"/>
  <c r="N701" i="1" s="1"/>
  <c r="AZ15" i="11"/>
  <c r="U700" i="1" s="1"/>
  <c r="AY15" i="11"/>
  <c r="O700" i="1" s="1"/>
  <c r="V15" i="11"/>
  <c r="H700" i="1" s="1"/>
  <c r="T700" i="1" s="1"/>
  <c r="U15" i="11"/>
  <c r="N700" i="1" s="1"/>
  <c r="AZ14" i="11"/>
  <c r="U699" i="1" s="1"/>
  <c r="AY14" i="11"/>
  <c r="O699" i="1" s="1"/>
  <c r="V14" i="11"/>
  <c r="H699" i="1" s="1"/>
  <c r="T699" i="1" s="1"/>
  <c r="U14" i="11"/>
  <c r="N699" i="1" s="1"/>
  <c r="AZ13" i="11"/>
  <c r="U698" i="1" s="1"/>
  <c r="AY13" i="11"/>
  <c r="O698" i="1" s="1"/>
  <c r="V13" i="11"/>
  <c r="H698" i="1" s="1"/>
  <c r="U13" i="11"/>
  <c r="N698" i="1" s="1"/>
  <c r="AZ12" i="11"/>
  <c r="U569" i="1" s="1"/>
  <c r="AY12" i="11"/>
  <c r="O569" i="1" s="1"/>
  <c r="V12" i="11"/>
  <c r="H569" i="1" s="1"/>
  <c r="T569" i="1" s="1"/>
  <c r="U12" i="11"/>
  <c r="N569" i="1" s="1"/>
  <c r="AZ11" i="11"/>
  <c r="U568" i="1" s="1"/>
  <c r="AY11" i="11"/>
  <c r="O568" i="1" s="1"/>
  <c r="V11" i="11"/>
  <c r="H568" i="1" s="1"/>
  <c r="T568" i="1" s="1"/>
  <c r="U11" i="11"/>
  <c r="N568" i="1" s="1"/>
  <c r="AZ10" i="11"/>
  <c r="U567" i="1" s="1"/>
  <c r="AY10" i="11"/>
  <c r="O567" i="1" s="1"/>
  <c r="V10" i="11"/>
  <c r="H567" i="1" s="1"/>
  <c r="T567" i="1" s="1"/>
  <c r="U10" i="11"/>
  <c r="N567" i="1" s="1"/>
  <c r="AZ9" i="11"/>
  <c r="U566" i="1" s="1"/>
  <c r="AY9" i="11"/>
  <c r="O566" i="1" s="1"/>
  <c r="V9" i="11"/>
  <c r="H566" i="1" s="1"/>
  <c r="T566" i="1" s="1"/>
  <c r="U9" i="11"/>
  <c r="N566" i="1" s="1"/>
  <c r="AZ8" i="11"/>
  <c r="U565" i="1" s="1"/>
  <c r="AY8" i="11"/>
  <c r="O565" i="1" s="1"/>
  <c r="V8" i="11"/>
  <c r="H565" i="1" s="1"/>
  <c r="T565" i="1" s="1"/>
  <c r="U8" i="11"/>
  <c r="N565" i="1" s="1"/>
  <c r="AZ7" i="11"/>
  <c r="U564" i="1" s="1"/>
  <c r="AY7" i="11"/>
  <c r="O564" i="1" s="1"/>
  <c r="V7" i="11"/>
  <c r="H564" i="1" s="1"/>
  <c r="T564" i="1" s="1"/>
  <c r="U7" i="11"/>
  <c r="N564" i="1" s="1"/>
  <c r="AZ6" i="11"/>
  <c r="U563" i="1" s="1"/>
  <c r="AY6" i="11"/>
  <c r="O563" i="1" s="1"/>
  <c r="V6" i="11"/>
  <c r="H563" i="1" s="1"/>
  <c r="T563" i="1" s="1"/>
  <c r="U6" i="11"/>
  <c r="N563" i="1" s="1"/>
  <c r="AZ5" i="11"/>
  <c r="U562" i="1" s="1"/>
  <c r="AY5" i="11"/>
  <c r="O562" i="1" s="1"/>
  <c r="V5" i="11"/>
  <c r="H562" i="1" s="1"/>
  <c r="T562" i="1" s="1"/>
  <c r="U5" i="11"/>
  <c r="N562" i="1" s="1"/>
  <c r="AZ4" i="11"/>
  <c r="U561" i="1" s="1"/>
  <c r="AY4" i="11"/>
  <c r="O561" i="1" s="1"/>
  <c r="V4" i="11"/>
  <c r="H561" i="1" s="1"/>
  <c r="U4" i="11"/>
  <c r="N561" i="1" s="1"/>
  <c r="F2" i="11"/>
  <c r="B389" i="11"/>
  <c r="B388" i="11"/>
  <c r="B387" i="11"/>
  <c r="B386" i="11"/>
  <c r="B385" i="11"/>
  <c r="B384" i="11"/>
  <c r="B383" i="11"/>
  <c r="B382" i="11"/>
  <c r="B381" i="11"/>
  <c r="B380" i="11"/>
  <c r="B378" i="11"/>
  <c r="B377" i="11"/>
  <c r="B376" i="11"/>
  <c r="B375" i="11"/>
  <c r="B374" i="11"/>
  <c r="B373" i="11"/>
  <c r="B372" i="11"/>
  <c r="B371" i="11"/>
  <c r="B370" i="11"/>
  <c r="B369" i="11"/>
  <c r="B368" i="11"/>
  <c r="B367" i="11"/>
  <c r="B364" i="11"/>
  <c r="B363" i="11"/>
  <c r="B362" i="11"/>
  <c r="B361" i="11"/>
  <c r="B360" i="11"/>
  <c r="B359" i="11"/>
  <c r="B358" i="11"/>
  <c r="B357" i="11"/>
  <c r="B356" i="11"/>
  <c r="B355" i="11"/>
  <c r="B352" i="11"/>
  <c r="B351" i="11"/>
  <c r="B350" i="11"/>
  <c r="B349" i="11"/>
  <c r="B348" i="11"/>
  <c r="B347" i="11"/>
  <c r="B346" i="11"/>
  <c r="B345" i="11"/>
  <c r="B342" i="11"/>
  <c r="B341" i="11"/>
  <c r="B340" i="11"/>
  <c r="B339" i="11"/>
  <c r="B338" i="11"/>
  <c r="B337" i="11"/>
  <c r="B336" i="11"/>
  <c r="B335" i="11"/>
  <c r="B334" i="11"/>
  <c r="B333" i="11"/>
  <c r="B330" i="11"/>
  <c r="B329" i="11"/>
  <c r="B328" i="11"/>
  <c r="B327" i="11"/>
  <c r="B326" i="11"/>
  <c r="B325" i="11"/>
  <c r="B324" i="11"/>
  <c r="B323" i="11"/>
  <c r="B322" i="11"/>
  <c r="B321" i="11"/>
  <c r="B318" i="11"/>
  <c r="B317" i="11"/>
  <c r="B316" i="11"/>
  <c r="B315" i="11"/>
  <c r="B314" i="11"/>
  <c r="B313" i="11"/>
  <c r="B312" i="11"/>
  <c r="B311" i="11"/>
  <c r="B310" i="11"/>
  <c r="B308" i="11"/>
  <c r="B307" i="11"/>
  <c r="B306" i="11"/>
  <c r="B305" i="11"/>
  <c r="B304" i="11"/>
  <c r="B303" i="11"/>
  <c r="B302" i="11"/>
  <c r="B301" i="11"/>
  <c r="B300" i="11"/>
  <c r="B299" i="11"/>
  <c r="B298" i="11"/>
  <c r="B296" i="11"/>
  <c r="B295" i="11"/>
  <c r="B294" i="11"/>
  <c r="B293" i="11"/>
  <c r="B292" i="11"/>
  <c r="B291" i="11"/>
  <c r="B289" i="11"/>
  <c r="B288" i="11"/>
  <c r="B287" i="11"/>
  <c r="B286" i="11"/>
  <c r="B285" i="11"/>
  <c r="B284" i="11"/>
  <c r="B283" i="11"/>
  <c r="B282" i="11"/>
  <c r="B281" i="11"/>
  <c r="B280" i="11"/>
  <c r="B277" i="11"/>
  <c r="B276" i="11"/>
  <c r="B275" i="11"/>
  <c r="B274" i="11"/>
  <c r="B273" i="11"/>
  <c r="B272" i="11"/>
  <c r="B269" i="11"/>
  <c r="B268" i="11"/>
  <c r="B267" i="11"/>
  <c r="B266" i="11"/>
  <c r="B265" i="11"/>
  <c r="B264" i="11"/>
  <c r="B263" i="11"/>
  <c r="B262" i="11"/>
  <c r="B261" i="11"/>
  <c r="B260" i="11"/>
  <c r="B259" i="11"/>
  <c r="B258" i="11"/>
  <c r="B257" i="11"/>
  <c r="B256" i="11"/>
  <c r="B255" i="11"/>
  <c r="B254" i="11"/>
  <c r="B251" i="11"/>
  <c r="B250" i="11"/>
  <c r="B249" i="11"/>
  <c r="B248" i="11"/>
  <c r="B247" i="11"/>
  <c r="B246" i="11"/>
  <c r="B245" i="11"/>
  <c r="B244" i="11"/>
  <c r="B243" i="11"/>
  <c r="B242" i="11"/>
  <c r="B239" i="11"/>
  <c r="B238" i="11"/>
  <c r="B237" i="11"/>
  <c r="B236" i="11"/>
  <c r="B235" i="11"/>
  <c r="B234" i="11"/>
  <c r="B233" i="11"/>
  <c r="B232" i="11"/>
  <c r="B231" i="11"/>
  <c r="B230" i="11"/>
  <c r="B227" i="11"/>
  <c r="B226" i="11"/>
  <c r="B225" i="11"/>
  <c r="B224" i="11"/>
  <c r="B223" i="11"/>
  <c r="B222" i="11"/>
  <c r="B221" i="11"/>
  <c r="B220" i="11"/>
  <c r="B219" i="11"/>
  <c r="B218" i="11"/>
  <c r="B215" i="11"/>
  <c r="B214" i="11"/>
  <c r="B213" i="11"/>
  <c r="B212" i="11"/>
  <c r="B211" i="11"/>
  <c r="B210" i="11"/>
  <c r="B209" i="11"/>
  <c r="B208" i="11"/>
  <c r="B207" i="11"/>
  <c r="B206" i="11"/>
  <c r="B203" i="11"/>
  <c r="B202" i="11"/>
  <c r="B201" i="11"/>
  <c r="B200" i="11"/>
  <c r="B199" i="11"/>
  <c r="B198" i="11"/>
  <c r="B197" i="11"/>
  <c r="B196" i="11"/>
  <c r="B195" i="11"/>
  <c r="B194" i="11"/>
  <c r="B191" i="11"/>
  <c r="B190" i="11"/>
  <c r="B189" i="11"/>
  <c r="B188" i="11"/>
  <c r="B187" i="11"/>
  <c r="B186" i="11"/>
  <c r="B185" i="11"/>
  <c r="B184" i="11"/>
  <c r="B183" i="11"/>
  <c r="B182" i="11"/>
  <c r="B181" i="11"/>
  <c r="B180" i="11"/>
  <c r="B177" i="11"/>
  <c r="B176" i="11"/>
  <c r="B175" i="11"/>
  <c r="B174" i="11"/>
  <c r="B173" i="11"/>
  <c r="B172" i="11"/>
  <c r="B171" i="11"/>
  <c r="B170" i="11"/>
  <c r="B169" i="11"/>
  <c r="B167" i="11"/>
  <c r="B166" i="11"/>
  <c r="B165" i="11"/>
  <c r="B164" i="11"/>
  <c r="B163" i="11"/>
  <c r="B160" i="11"/>
  <c r="B159" i="11"/>
  <c r="B158" i="11"/>
  <c r="B157" i="11"/>
  <c r="B156" i="11"/>
  <c r="B155" i="11"/>
  <c r="B154" i="11"/>
  <c r="B153" i="11"/>
  <c r="B152" i="11"/>
  <c r="B151" i="11"/>
  <c r="B148" i="11"/>
  <c r="B147" i="11"/>
  <c r="B146" i="11"/>
  <c r="B145" i="11"/>
  <c r="B144" i="11"/>
  <c r="B143" i="11"/>
  <c r="B142" i="11"/>
  <c r="B141" i="11"/>
  <c r="B138" i="11"/>
  <c r="B137" i="11"/>
  <c r="B136" i="11"/>
  <c r="B135" i="11"/>
  <c r="B134" i="11"/>
  <c r="B133" i="11"/>
  <c r="B132" i="11"/>
  <c r="B131" i="11"/>
  <c r="B130" i="11"/>
  <c r="B129" i="11"/>
  <c r="B126" i="11"/>
  <c r="B125" i="11"/>
  <c r="B124" i="11"/>
  <c r="B123" i="11"/>
  <c r="B122" i="11"/>
  <c r="B121" i="11"/>
  <c r="B118" i="11"/>
  <c r="B117" i="11"/>
  <c r="B116" i="11"/>
  <c r="B115" i="11"/>
  <c r="B114" i="11"/>
  <c r="B111" i="11"/>
  <c r="B110" i="11"/>
  <c r="B109" i="11"/>
  <c r="B108" i="11"/>
  <c r="B107" i="11"/>
  <c r="B106" i="11"/>
  <c r="B105" i="11"/>
  <c r="B104" i="11"/>
  <c r="B100" i="11"/>
  <c r="B99" i="11"/>
  <c r="B98" i="11"/>
  <c r="B97" i="11"/>
  <c r="B96" i="11"/>
  <c r="B95" i="11"/>
  <c r="B94" i="11"/>
  <c r="B93" i="11"/>
  <c r="B92" i="11"/>
  <c r="B91" i="11"/>
  <c r="B88" i="11"/>
  <c r="B87" i="11"/>
  <c r="B86" i="11"/>
  <c r="B85" i="11"/>
  <c r="B84" i="11"/>
  <c r="B81" i="11"/>
  <c r="B80" i="11"/>
  <c r="B79" i="11"/>
  <c r="B78" i="11"/>
  <c r="B77" i="11"/>
  <c r="B76" i="11"/>
  <c r="B75" i="11"/>
  <c r="B74" i="11"/>
  <c r="B73" i="11"/>
  <c r="B72" i="11"/>
  <c r="B69" i="11"/>
  <c r="B68" i="11"/>
  <c r="B67" i="11"/>
  <c r="B66" i="11"/>
  <c r="B65" i="11"/>
  <c r="B64" i="11"/>
  <c r="B63" i="11"/>
  <c r="B62" i="11"/>
  <c r="B61" i="11"/>
  <c r="B60" i="11"/>
  <c r="B57" i="11"/>
  <c r="B56" i="11"/>
  <c r="B55" i="11"/>
  <c r="B54" i="11"/>
  <c r="B53" i="11"/>
  <c r="B52" i="11"/>
  <c r="B51" i="11"/>
  <c r="B50" i="11"/>
  <c r="B49" i="11"/>
  <c r="B48" i="11"/>
  <c r="B45" i="11"/>
  <c r="B44" i="11"/>
  <c r="B43" i="11"/>
  <c r="B42" i="11"/>
  <c r="B41" i="11"/>
  <c r="B40" i="11"/>
  <c r="B39" i="11"/>
  <c r="B38" i="11"/>
  <c r="B37" i="11"/>
  <c r="B36" i="11"/>
  <c r="B33" i="11"/>
  <c r="B32" i="11"/>
  <c r="B31" i="11"/>
  <c r="B30" i="11"/>
  <c r="B29" i="11"/>
  <c r="B28" i="11"/>
  <c r="B27" i="11"/>
  <c r="B26" i="11"/>
  <c r="B25" i="11"/>
  <c r="B24" i="11"/>
  <c r="B21" i="11"/>
  <c r="B20" i="11"/>
  <c r="B19" i="11"/>
  <c r="B18" i="11"/>
  <c r="B17" i="11"/>
  <c r="B16" i="11"/>
  <c r="B15" i="11"/>
  <c r="B14" i="11"/>
  <c r="B13" i="11"/>
  <c r="B12" i="11"/>
  <c r="B10" i="11"/>
  <c r="B9" i="11"/>
  <c r="B8" i="11"/>
  <c r="B7" i="11"/>
  <c r="B6" i="11"/>
  <c r="B5" i="11"/>
  <c r="B4" i="11"/>
  <c r="B5" i="12"/>
  <c r="B6" i="12"/>
  <c r="B7" i="12"/>
  <c r="B8" i="12"/>
  <c r="B9" i="12"/>
  <c r="B10" i="12"/>
  <c r="B12" i="12"/>
  <c r="B13" i="12"/>
  <c r="B14" i="12"/>
  <c r="B15" i="12"/>
  <c r="B16" i="12"/>
  <c r="B17" i="12"/>
  <c r="B18" i="12"/>
  <c r="B19" i="12"/>
  <c r="B20" i="12"/>
  <c r="B21" i="12"/>
  <c r="B22" i="12"/>
  <c r="B24" i="12"/>
  <c r="B25" i="12"/>
  <c r="B26" i="12"/>
  <c r="B27" i="12"/>
  <c r="B28" i="12"/>
  <c r="B29" i="12"/>
  <c r="B30" i="12"/>
  <c r="B31" i="12"/>
  <c r="B32" i="12"/>
  <c r="B33" i="12"/>
  <c r="B34" i="12"/>
  <c r="B36" i="12"/>
  <c r="B37" i="12"/>
  <c r="B38" i="12"/>
  <c r="B39" i="12"/>
  <c r="B40" i="12"/>
  <c r="B41" i="12"/>
  <c r="B42" i="12"/>
  <c r="B43" i="12"/>
  <c r="B44" i="12"/>
  <c r="B45" i="12"/>
  <c r="B46" i="12"/>
  <c r="B48" i="12"/>
  <c r="B49" i="12"/>
  <c r="B50" i="12"/>
  <c r="B51" i="12"/>
  <c r="B52" i="12"/>
  <c r="B53" i="12"/>
  <c r="B54" i="12"/>
  <c r="B55" i="12"/>
  <c r="B56" i="12"/>
  <c r="B57" i="12"/>
  <c r="B58" i="12"/>
  <c r="B60" i="12"/>
  <c r="B61" i="12"/>
  <c r="B62" i="12"/>
  <c r="B63" i="12"/>
  <c r="B64" i="12"/>
  <c r="B65" i="12"/>
  <c r="B66" i="12"/>
  <c r="B67" i="12"/>
  <c r="B68" i="12"/>
  <c r="B69" i="12"/>
  <c r="B70" i="12"/>
  <c r="B72" i="12"/>
  <c r="B73" i="12"/>
  <c r="B74" i="12"/>
  <c r="B75" i="12"/>
  <c r="B76" i="12"/>
  <c r="B77" i="12"/>
  <c r="B78" i="12"/>
  <c r="B79" i="12"/>
  <c r="B80" i="12"/>
  <c r="B81" i="12"/>
  <c r="B82" i="12"/>
  <c r="B84" i="12"/>
  <c r="B85" i="12"/>
  <c r="B86" i="12"/>
  <c r="B87" i="12"/>
  <c r="B88" i="12"/>
  <c r="B91" i="12"/>
  <c r="B92" i="12"/>
  <c r="B93" i="12"/>
  <c r="B94" i="12"/>
  <c r="B95" i="12"/>
  <c r="B96" i="12"/>
  <c r="B97" i="12"/>
  <c r="B98" i="12"/>
  <c r="B99" i="12"/>
  <c r="B100" i="12"/>
  <c r="B104" i="12"/>
  <c r="B105" i="12"/>
  <c r="B106" i="12"/>
  <c r="B107" i="12"/>
  <c r="B108" i="12"/>
  <c r="B109" i="12"/>
  <c r="B110" i="12"/>
  <c r="B111" i="12"/>
  <c r="B114" i="12"/>
  <c r="B115" i="12"/>
  <c r="B116" i="12"/>
  <c r="B117" i="12"/>
  <c r="B118" i="12"/>
  <c r="B119" i="12"/>
  <c r="B121" i="12"/>
  <c r="B122" i="12"/>
  <c r="B123" i="12"/>
  <c r="B124" i="12"/>
  <c r="B125" i="12"/>
  <c r="B126" i="12"/>
  <c r="B129" i="12"/>
  <c r="B130" i="12"/>
  <c r="B131" i="12"/>
  <c r="B132" i="12"/>
  <c r="B133" i="12"/>
  <c r="B134" i="12"/>
  <c r="B135" i="12"/>
  <c r="B136" i="12"/>
  <c r="B137" i="12"/>
  <c r="B138" i="12"/>
  <c r="B141" i="12"/>
  <c r="B142" i="12"/>
  <c r="B143" i="12"/>
  <c r="B144" i="12"/>
  <c r="B145" i="12"/>
  <c r="B146" i="12"/>
  <c r="B147" i="12"/>
  <c r="B148" i="12"/>
  <c r="B151" i="12"/>
  <c r="B152" i="12"/>
  <c r="B153" i="12"/>
  <c r="B154" i="12"/>
  <c r="B155" i="12"/>
  <c r="B156" i="12"/>
  <c r="B157" i="12"/>
  <c r="B158" i="12"/>
  <c r="B159" i="12"/>
  <c r="B160" i="12"/>
  <c r="B163" i="12"/>
  <c r="B164" i="12"/>
  <c r="B165" i="12"/>
  <c r="B166" i="12"/>
  <c r="B167" i="12"/>
  <c r="B169" i="12"/>
  <c r="B170" i="12"/>
  <c r="B171" i="12"/>
  <c r="B172" i="12"/>
  <c r="B173" i="12"/>
  <c r="B174" i="12"/>
  <c r="B175" i="12"/>
  <c r="B176" i="12"/>
  <c r="B177" i="12"/>
  <c r="B178" i="12"/>
  <c r="B180" i="12"/>
  <c r="B181" i="12"/>
  <c r="B182" i="12"/>
  <c r="B183" i="12"/>
  <c r="B184" i="12"/>
  <c r="B185" i="12"/>
  <c r="B186" i="12"/>
  <c r="B187" i="12"/>
  <c r="B188" i="12"/>
  <c r="B189" i="12"/>
  <c r="B190" i="12"/>
  <c r="B191" i="12"/>
  <c r="B194" i="12"/>
  <c r="B195" i="12"/>
  <c r="B196" i="12"/>
  <c r="B197" i="12"/>
  <c r="B198" i="12"/>
  <c r="B199" i="12"/>
  <c r="B200" i="12"/>
  <c r="B201" i="12"/>
  <c r="B202" i="12"/>
  <c r="B203" i="12"/>
  <c r="B206" i="12"/>
  <c r="B207" i="12"/>
  <c r="B208" i="12"/>
  <c r="B209" i="12"/>
  <c r="B210" i="12"/>
  <c r="B211" i="12"/>
  <c r="B212" i="12"/>
  <c r="B213" i="12"/>
  <c r="B214" i="12"/>
  <c r="B215" i="12"/>
  <c r="B218" i="12"/>
  <c r="B219" i="12"/>
  <c r="B220" i="12"/>
  <c r="B221" i="12"/>
  <c r="B222" i="12"/>
  <c r="B223" i="12"/>
  <c r="B224" i="12"/>
  <c r="B225" i="12"/>
  <c r="B226" i="12"/>
  <c r="B227" i="12"/>
  <c r="B230" i="12"/>
  <c r="B231" i="12"/>
  <c r="B232" i="12"/>
  <c r="B233" i="12"/>
  <c r="B234" i="12"/>
  <c r="B235" i="12"/>
  <c r="B236" i="12"/>
  <c r="B237" i="12"/>
  <c r="B238" i="12"/>
  <c r="B239" i="12"/>
  <c r="B242" i="12"/>
  <c r="B243" i="12"/>
  <c r="B244" i="12"/>
  <c r="B245" i="12"/>
  <c r="B246" i="12"/>
  <c r="B247" i="12"/>
  <c r="B248" i="12"/>
  <c r="B249" i="12"/>
  <c r="B250" i="12"/>
  <c r="B251" i="12"/>
  <c r="B254" i="12"/>
  <c r="B255" i="12"/>
  <c r="B256" i="12"/>
  <c r="B257" i="12"/>
  <c r="B258" i="12"/>
  <c r="B259" i="12"/>
  <c r="B260" i="12"/>
  <c r="B261" i="12"/>
  <c r="B262" i="12"/>
  <c r="B263" i="12"/>
  <c r="B264" i="12"/>
  <c r="B265" i="12"/>
  <c r="B266" i="12"/>
  <c r="B267" i="12"/>
  <c r="B268" i="12"/>
  <c r="B269" i="12"/>
  <c r="B272" i="12"/>
  <c r="B273" i="12"/>
  <c r="B274" i="12"/>
  <c r="B275" i="12"/>
  <c r="B276" i="12"/>
  <c r="B277" i="12"/>
  <c r="B278" i="12"/>
  <c r="B280" i="12"/>
  <c r="B281" i="12"/>
  <c r="B282" i="12"/>
  <c r="B283" i="12"/>
  <c r="B284" i="12"/>
  <c r="B285" i="12"/>
  <c r="B286" i="12"/>
  <c r="B287" i="12"/>
  <c r="B288" i="12"/>
  <c r="B289" i="12"/>
  <c r="B290" i="12"/>
  <c r="B291" i="12"/>
  <c r="B292" i="12"/>
  <c r="B293" i="12"/>
  <c r="B294" i="12"/>
  <c r="B295" i="12"/>
  <c r="B298" i="12"/>
  <c r="B299" i="12"/>
  <c r="B300" i="12"/>
  <c r="B301" i="12"/>
  <c r="B302" i="12"/>
  <c r="B303" i="12"/>
  <c r="B304" i="12"/>
  <c r="B305" i="12"/>
  <c r="B306" i="12"/>
  <c r="B307" i="12"/>
  <c r="B310" i="12"/>
  <c r="B311" i="12"/>
  <c r="B312" i="12"/>
  <c r="B313" i="12"/>
  <c r="B314" i="12"/>
  <c r="B315" i="12"/>
  <c r="B316" i="12"/>
  <c r="B317" i="12"/>
  <c r="B318" i="12"/>
  <c r="B321" i="12"/>
  <c r="B322" i="12"/>
  <c r="B323" i="12"/>
  <c r="B324" i="12"/>
  <c r="B325" i="12"/>
  <c r="B326" i="12"/>
  <c r="B327" i="12"/>
  <c r="B328" i="12"/>
  <c r="B329" i="12"/>
  <c r="B330" i="12"/>
  <c r="B333" i="12"/>
  <c r="B334" i="12"/>
  <c r="B335" i="12"/>
  <c r="B336" i="12"/>
  <c r="B337" i="12"/>
  <c r="B338" i="12"/>
  <c r="B339" i="12"/>
  <c r="B340" i="12"/>
  <c r="B341" i="12"/>
  <c r="B342" i="12"/>
  <c r="B345" i="12"/>
  <c r="B346" i="12"/>
  <c r="B347" i="12"/>
  <c r="B348" i="12"/>
  <c r="B349" i="12"/>
  <c r="B350" i="12"/>
  <c r="B351" i="12"/>
  <c r="B352" i="12"/>
  <c r="B355" i="12"/>
  <c r="B356" i="12"/>
  <c r="B357" i="12"/>
  <c r="B358" i="12"/>
  <c r="B359" i="12"/>
  <c r="B360" i="12"/>
  <c r="B361" i="12"/>
  <c r="B362" i="12"/>
  <c r="B363" i="12"/>
  <c r="B364" i="12"/>
  <c r="B367" i="12"/>
  <c r="B368" i="12"/>
  <c r="B369" i="12"/>
  <c r="B370" i="12"/>
  <c r="B371" i="12"/>
  <c r="B372" i="12"/>
  <c r="B373" i="12"/>
  <c r="B374" i="12"/>
  <c r="B375" i="12"/>
  <c r="B376" i="12"/>
  <c r="B377" i="12"/>
  <c r="B378" i="12"/>
  <c r="B381" i="12"/>
  <c r="B4" i="12"/>
  <c r="A493" i="3"/>
  <c r="A490" i="3"/>
  <c r="A486" i="3"/>
  <c r="A485" i="3"/>
  <c r="A484" i="3"/>
  <c r="A483" i="3"/>
  <c r="A482" i="3"/>
  <c r="A481" i="3"/>
  <c r="A480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7" i="3"/>
  <c r="A376" i="3"/>
  <c r="A375" i="3"/>
  <c r="A374" i="3"/>
  <c r="A373" i="3"/>
  <c r="A372" i="3"/>
  <c r="A371" i="3"/>
  <c r="A370" i="3"/>
  <c r="A369" i="3"/>
  <c r="A366" i="3"/>
  <c r="A365" i="3"/>
  <c r="A364" i="3"/>
  <c r="A363" i="3"/>
  <c r="A362" i="3"/>
  <c r="A361" i="3"/>
  <c r="A360" i="3"/>
  <c r="A359" i="3"/>
  <c r="A358" i="3"/>
  <c r="A357" i="3"/>
  <c r="A352" i="3"/>
  <c r="A351" i="3"/>
  <c r="A350" i="3"/>
  <c r="A349" i="3"/>
  <c r="A348" i="3"/>
  <c r="A347" i="3"/>
  <c r="A346" i="3"/>
  <c r="A345" i="3"/>
  <c r="A344" i="3"/>
  <c r="A341" i="3"/>
  <c r="A338" i="3"/>
  <c r="A337" i="3"/>
  <c r="A336" i="3"/>
  <c r="A335" i="3"/>
  <c r="A334" i="3"/>
  <c r="A333" i="3"/>
  <c r="A332" i="3"/>
  <c r="A331" i="3"/>
  <c r="A329" i="3"/>
  <c r="A328" i="3"/>
  <c r="A327" i="3"/>
  <c r="A324" i="3"/>
  <c r="A323" i="3"/>
  <c r="A322" i="3"/>
  <c r="A321" i="3"/>
  <c r="A320" i="3"/>
  <c r="A309" i="3"/>
  <c r="A308" i="3"/>
  <c r="A307" i="3"/>
  <c r="A306" i="3"/>
  <c r="A302" i="3"/>
  <c r="A301" i="3"/>
  <c r="A300" i="3"/>
  <c r="A299" i="3"/>
  <c r="A298" i="3"/>
  <c r="A297" i="3"/>
  <c r="A296" i="3"/>
  <c r="A295" i="3"/>
  <c r="A294" i="3"/>
  <c r="A293" i="3"/>
  <c r="A290" i="3"/>
  <c r="A287" i="3"/>
  <c r="A283" i="3"/>
  <c r="A282" i="3"/>
  <c r="A281" i="3"/>
  <c r="A280" i="3"/>
  <c r="A279" i="3"/>
  <c r="A278" i="3"/>
  <c r="A277" i="3"/>
  <c r="A274" i="3"/>
  <c r="A273" i="3"/>
  <c r="A266" i="3"/>
  <c r="A263" i="3"/>
  <c r="A262" i="3"/>
  <c r="A261" i="3"/>
  <c r="A260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0" i="3"/>
  <c r="A129" i="3"/>
  <c r="A128" i="3"/>
  <c r="A127" i="3"/>
  <c r="A126" i="3"/>
  <c r="A123" i="3"/>
  <c r="A122" i="3"/>
  <c r="A121" i="3"/>
  <c r="A120" i="3"/>
  <c r="A117" i="3"/>
  <c r="A116" i="3"/>
  <c r="A115" i="3"/>
  <c r="A112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2" i="3"/>
  <c r="A71" i="3"/>
  <c r="A70" i="3"/>
  <c r="A69" i="3"/>
  <c r="A68" i="3"/>
  <c r="A67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26" i="3"/>
  <c r="A23" i="3"/>
  <c r="A22" i="3"/>
  <c r="A21" i="3"/>
  <c r="A20" i="3"/>
  <c r="A19" i="3"/>
  <c r="A18" i="3"/>
  <c r="A15" i="3"/>
  <c r="A14" i="3"/>
  <c r="A13" i="3"/>
  <c r="A12" i="3"/>
  <c r="A11" i="3"/>
  <c r="B436" i="3"/>
  <c r="B437" i="3"/>
  <c r="B434" i="3"/>
  <c r="B477" i="3"/>
  <c r="B471" i="3"/>
  <c r="B472" i="3"/>
  <c r="B473" i="3"/>
  <c r="B460" i="3"/>
  <c r="B461" i="3"/>
  <c r="B455" i="3"/>
  <c r="B458" i="3"/>
  <c r="B449" i="3"/>
  <c r="B481" i="3"/>
  <c r="B482" i="3"/>
  <c r="B483" i="3"/>
  <c r="B480" i="3"/>
  <c r="B448" i="3"/>
  <c r="B122" i="3"/>
  <c r="B123" i="3"/>
  <c r="B116" i="3"/>
  <c r="B334" i="3"/>
  <c r="B337" i="3"/>
  <c r="B338" i="3"/>
  <c r="B429" i="3"/>
  <c r="B420" i="3"/>
  <c r="B421" i="3"/>
  <c r="B422" i="3"/>
  <c r="B423" i="3"/>
  <c r="B424" i="3"/>
  <c r="B373" i="3"/>
  <c r="B374" i="3"/>
  <c r="B369" i="3"/>
  <c r="B417" i="3"/>
  <c r="B410" i="3"/>
  <c r="B406" i="3"/>
  <c r="B407" i="3"/>
  <c r="B402" i="3"/>
  <c r="B403" i="3"/>
  <c r="B404" i="3"/>
  <c r="B405" i="3"/>
  <c r="B397" i="3"/>
  <c r="B393" i="3"/>
  <c r="B388" i="3"/>
  <c r="B391" i="3"/>
  <c r="B392" i="3"/>
  <c r="B380" i="3"/>
  <c r="B220" i="3"/>
  <c r="B224" i="3"/>
  <c r="B200" i="3"/>
  <c r="B203" i="3"/>
  <c r="B204" i="3"/>
  <c r="B212" i="3"/>
  <c r="B215" i="3"/>
  <c r="B216" i="3"/>
  <c r="B176" i="3"/>
  <c r="B177" i="3"/>
  <c r="B178" i="3"/>
  <c r="B179" i="3"/>
  <c r="B180" i="3"/>
  <c r="B181" i="3"/>
  <c r="B182" i="3"/>
  <c r="B188" i="3"/>
  <c r="B190" i="3"/>
  <c r="B191" i="3"/>
  <c r="B192" i="3"/>
  <c r="B193" i="3"/>
  <c r="B194" i="3"/>
  <c r="B126" i="3"/>
  <c r="B172" i="3"/>
  <c r="B171" i="3"/>
  <c r="B165" i="3"/>
  <c r="B166" i="3"/>
  <c r="B157" i="3"/>
  <c r="B158" i="3"/>
  <c r="B155" i="3"/>
  <c r="B142" i="3"/>
  <c r="B143" i="3"/>
  <c r="B144" i="3"/>
  <c r="B151" i="3"/>
  <c r="B154" i="3"/>
  <c r="B253" i="3"/>
  <c r="B254" i="3"/>
  <c r="B255" i="3"/>
  <c r="B241" i="3"/>
  <c r="B245" i="3"/>
  <c r="B249" i="3"/>
  <c r="B137" i="3"/>
  <c r="B138" i="3"/>
  <c r="B136" i="3"/>
  <c r="B490" i="3"/>
  <c r="B266" i="3"/>
  <c r="B260" i="3"/>
  <c r="B348" i="3"/>
  <c r="B349" i="3"/>
  <c r="B350" i="3"/>
  <c r="B329" i="3"/>
  <c r="B341" i="3"/>
  <c r="B309" i="3"/>
  <c r="B295" i="3"/>
  <c r="B296" i="3"/>
  <c r="B297" i="3"/>
  <c r="B298" i="3"/>
  <c r="B294" i="3"/>
  <c r="B278" i="3"/>
  <c r="B279" i="3"/>
  <c r="B280" i="3"/>
  <c r="B277" i="3"/>
  <c r="B273" i="3"/>
  <c r="B365" i="3"/>
  <c r="B357" i="3"/>
  <c r="B80" i="3"/>
  <c r="B72" i="14" s="1"/>
  <c r="B83" i="3"/>
  <c r="B75" i="14" s="1"/>
  <c r="B84" i="3"/>
  <c r="B76" i="14" s="1"/>
  <c r="B85" i="3"/>
  <c r="B77" i="14" s="1"/>
  <c r="B87" i="3"/>
  <c r="B79" i="14" s="1"/>
  <c r="B102" i="3"/>
  <c r="B101" i="3"/>
  <c r="B68" i="3"/>
  <c r="B60" i="14" s="1"/>
  <c r="B70" i="3"/>
  <c r="B62" i="14" s="1"/>
  <c r="B71" i="3"/>
  <c r="B63" i="14" s="1"/>
  <c r="B72" i="3"/>
  <c r="B64" i="14" s="1"/>
  <c r="B63" i="3"/>
  <c r="B55" i="14" s="1"/>
  <c r="B64" i="3"/>
  <c r="B56" i="14" s="1"/>
  <c r="B60" i="3"/>
  <c r="B52" i="14" s="1"/>
  <c r="B98" i="3"/>
  <c r="B97" i="3"/>
  <c r="B53" i="3"/>
  <c r="B45" i="14" s="1"/>
  <c r="B52" i="3"/>
  <c r="B44" i="14" s="1"/>
  <c r="B96" i="3"/>
  <c r="B95" i="3"/>
  <c r="B48" i="3"/>
  <c r="B40" i="14" s="1"/>
  <c r="B44" i="3"/>
  <c r="B36" i="14" s="1"/>
  <c r="B38" i="3"/>
  <c r="B30" i="14" s="1"/>
  <c r="B41" i="3"/>
  <c r="B33" i="14" s="1"/>
  <c r="B42" i="3"/>
  <c r="B34" i="14" s="1"/>
  <c r="B43" i="3"/>
  <c r="B35" i="14" s="1"/>
  <c r="B33" i="3"/>
  <c r="B25" i="14" s="1"/>
  <c r="B35" i="3"/>
  <c r="B27" i="14" s="1"/>
  <c r="B31" i="3"/>
  <c r="B23" i="14" s="1"/>
  <c r="B12" i="3"/>
  <c r="B8" i="14" s="1"/>
  <c r="B22" i="3"/>
  <c r="B18" i="14" s="1"/>
  <c r="B23" i="3"/>
  <c r="B19" i="14" s="1"/>
  <c r="B18" i="3"/>
  <c r="B14" i="14" s="1"/>
  <c r="D3" i="28"/>
  <c r="D4" i="28"/>
  <c r="B19" i="3" s="1"/>
  <c r="B15" i="14" s="1"/>
  <c r="D5" i="28"/>
  <c r="B20" i="3" s="1"/>
  <c r="B16" i="14" s="1"/>
  <c r="D6" i="28"/>
  <c r="B21" i="3" s="1"/>
  <c r="B17" i="14" s="1"/>
  <c r="D7" i="28"/>
  <c r="D8" i="28"/>
  <c r="D9" i="28"/>
  <c r="D10" i="28"/>
  <c r="D11" i="28"/>
  <c r="B26" i="3" s="1"/>
  <c r="D12" i="28"/>
  <c r="D13" i="28"/>
  <c r="D15" i="28"/>
  <c r="D16" i="28"/>
  <c r="B13" i="3" s="1"/>
  <c r="B9" i="14" s="1"/>
  <c r="D17" i="28"/>
  <c r="B14" i="3" s="1"/>
  <c r="B10" i="14" s="1"/>
  <c r="D18" i="28"/>
  <c r="B15" i="3" s="1"/>
  <c r="B11" i="14" s="1"/>
  <c r="D19" i="28"/>
  <c r="D20" i="28"/>
  <c r="B32" i="3" s="1"/>
  <c r="B24" i="14" s="1"/>
  <c r="D21" i="28"/>
  <c r="D22" i="28"/>
  <c r="B34" i="3" s="1"/>
  <c r="B26" i="14" s="1"/>
  <c r="D23" i="28"/>
  <c r="D24" i="28"/>
  <c r="B36" i="3" s="1"/>
  <c r="B28" i="14" s="1"/>
  <c r="D25" i="28"/>
  <c r="B92" i="3" s="1"/>
  <c r="D27" i="28"/>
  <c r="D28" i="28"/>
  <c r="B39" i="3" s="1"/>
  <c r="B31" i="14" s="1"/>
  <c r="D29" i="28"/>
  <c r="B40" i="3" s="1"/>
  <c r="B32" i="14" s="1"/>
  <c r="D30" i="28"/>
  <c r="D31" i="28"/>
  <c r="D32" i="28"/>
  <c r="D33" i="28"/>
  <c r="D34" i="28"/>
  <c r="B45" i="3" s="1"/>
  <c r="B37" i="14" s="1"/>
  <c r="D35" i="28"/>
  <c r="B93" i="3" s="1"/>
  <c r="D36" i="28"/>
  <c r="B94" i="3" s="1"/>
  <c r="D37" i="28"/>
  <c r="B46" i="3" s="1"/>
  <c r="B38" i="14" s="1"/>
  <c r="D39" i="28"/>
  <c r="D40" i="28"/>
  <c r="B49" i="3" s="1"/>
  <c r="B41" i="14" s="1"/>
  <c r="D41" i="28"/>
  <c r="B50" i="3" s="1"/>
  <c r="B42" i="14" s="1"/>
  <c r="D42" i="28"/>
  <c r="B51" i="3" s="1"/>
  <c r="B43" i="14" s="1"/>
  <c r="D43" i="28"/>
  <c r="D44" i="28"/>
  <c r="D45" i="28"/>
  <c r="D46" i="28"/>
  <c r="D47" i="28"/>
  <c r="B54" i="3" s="1"/>
  <c r="B46" i="14" s="1"/>
  <c r="D48" i="28"/>
  <c r="B55" i="3" s="1"/>
  <c r="B47" i="14" s="1"/>
  <c r="D49" i="28"/>
  <c r="B56" i="3" s="1"/>
  <c r="B48" i="14" s="1"/>
  <c r="D51" i="28"/>
  <c r="B58" i="3" s="1"/>
  <c r="B50" i="14" s="1"/>
  <c r="D52" i="28"/>
  <c r="B59" i="3" s="1"/>
  <c r="B51" i="14" s="1"/>
  <c r="D53" i="28"/>
  <c r="D54" i="28"/>
  <c r="D55" i="28"/>
  <c r="D56" i="28"/>
  <c r="B61" i="3" s="1"/>
  <c r="B53" i="14" s="1"/>
  <c r="D57" i="28"/>
  <c r="B62" i="3" s="1"/>
  <c r="B54" i="14" s="1"/>
  <c r="D58" i="28"/>
  <c r="D59" i="28"/>
  <c r="D60" i="28"/>
  <c r="B99" i="3" s="1"/>
  <c r="D61" i="28"/>
  <c r="B100" i="3" s="1"/>
  <c r="D63" i="28"/>
  <c r="D64" i="28"/>
  <c r="B69" i="3" s="1"/>
  <c r="B61" i="14" s="1"/>
  <c r="D65" i="28"/>
  <c r="D66" i="28"/>
  <c r="D67" i="28"/>
  <c r="D68" i="28"/>
  <c r="D69" i="28"/>
  <c r="D70" i="28"/>
  <c r="B75" i="3" s="1"/>
  <c r="B67" i="14" s="1"/>
  <c r="D71" i="28"/>
  <c r="B76" i="3" s="1"/>
  <c r="B68" i="14" s="1"/>
  <c r="D72" i="28"/>
  <c r="B77" i="3" s="1"/>
  <c r="B69" i="14" s="1"/>
  <c r="D73" i="28"/>
  <c r="B78" i="3" s="1"/>
  <c r="B70" i="14" s="1"/>
  <c r="D75" i="28"/>
  <c r="D76" i="28"/>
  <c r="B81" i="3" s="1"/>
  <c r="B73" i="14" s="1"/>
  <c r="D77" i="28"/>
  <c r="B82" i="3" s="1"/>
  <c r="B74" i="14" s="1"/>
  <c r="D78" i="28"/>
  <c r="D79" i="28"/>
  <c r="D80" i="28"/>
  <c r="D81" i="28"/>
  <c r="B86" i="3" s="1"/>
  <c r="B78" i="14" s="1"/>
  <c r="D82" i="28"/>
  <c r="D83" i="28"/>
  <c r="B88" i="3" s="1"/>
  <c r="B80" i="14" s="1"/>
  <c r="D84" i="28"/>
  <c r="B89" i="3" s="1"/>
  <c r="B81" i="14" s="1"/>
  <c r="D85" i="28"/>
  <c r="B103" i="3" s="1"/>
  <c r="D87" i="28"/>
  <c r="D88" i="28"/>
  <c r="D89" i="28"/>
  <c r="D90" i="28"/>
  <c r="D91" i="28"/>
  <c r="D92" i="28"/>
  <c r="D93" i="28"/>
  <c r="D94" i="28"/>
  <c r="D95" i="28"/>
  <c r="D96" i="28"/>
  <c r="D97" i="28"/>
  <c r="D99" i="28"/>
  <c r="D100" i="28"/>
  <c r="D101" i="28"/>
  <c r="D102" i="28"/>
  <c r="D103" i="28"/>
  <c r="D104" i="28"/>
  <c r="D105" i="28"/>
  <c r="D106" i="28"/>
  <c r="D107" i="28"/>
  <c r="D108" i="28"/>
  <c r="D109" i="28"/>
  <c r="D111" i="28"/>
  <c r="D112" i="28"/>
  <c r="D113" i="28"/>
  <c r="D114" i="28"/>
  <c r="D115" i="28"/>
  <c r="D116" i="28"/>
  <c r="D117" i="28"/>
  <c r="D118" i="28"/>
  <c r="D119" i="28"/>
  <c r="D120" i="28"/>
  <c r="D121" i="28"/>
  <c r="D123" i="28"/>
  <c r="D124" i="28"/>
  <c r="D125" i="28"/>
  <c r="D126" i="28"/>
  <c r="D127" i="28"/>
  <c r="D128" i="28"/>
  <c r="D129" i="28"/>
  <c r="B358" i="3" s="1"/>
  <c r="D130" i="28"/>
  <c r="B359" i="3" s="1"/>
  <c r="D131" i="28"/>
  <c r="B360" i="3" s="1"/>
  <c r="D132" i="28"/>
  <c r="B361" i="3" s="1"/>
  <c r="D133" i="28"/>
  <c r="B362" i="3" s="1"/>
  <c r="D135" i="28"/>
  <c r="B364" i="3" s="1"/>
  <c r="D136" i="28"/>
  <c r="D137" i="28"/>
  <c r="B366" i="3" s="1"/>
  <c r="D138" i="28"/>
  <c r="D139" i="28"/>
  <c r="D140" i="28"/>
  <c r="D141" i="28"/>
  <c r="D142" i="28"/>
  <c r="D143" i="28"/>
  <c r="D144" i="28"/>
  <c r="D145" i="28"/>
  <c r="D147" i="28"/>
  <c r="D148" i="28"/>
  <c r="D149" i="28"/>
  <c r="D150" i="28"/>
  <c r="D151" i="28"/>
  <c r="D152" i="28"/>
  <c r="D153" i="28"/>
  <c r="D154" i="28"/>
  <c r="D155" i="28"/>
  <c r="D156" i="28"/>
  <c r="D157" i="28"/>
  <c r="D159" i="28"/>
  <c r="D160" i="28"/>
  <c r="D161" i="28"/>
  <c r="D162" i="28"/>
  <c r="D163" i="28"/>
  <c r="D164" i="28"/>
  <c r="D165" i="28"/>
  <c r="D166" i="28"/>
  <c r="B274" i="3" s="1"/>
  <c r="D167" i="28"/>
  <c r="D168" i="28"/>
  <c r="D169" i="28"/>
  <c r="D171" i="28"/>
  <c r="D172" i="28"/>
  <c r="D173" i="28"/>
  <c r="D174" i="28"/>
  <c r="D175" i="28"/>
  <c r="D176" i="28"/>
  <c r="D177" i="28"/>
  <c r="D178" i="28"/>
  <c r="D179" i="28"/>
  <c r="D180" i="28"/>
  <c r="B281" i="3" s="1"/>
  <c r="D181" i="28"/>
  <c r="B282" i="3" s="1"/>
  <c r="D183" i="28"/>
  <c r="B293" i="3" s="1"/>
  <c r="D184" i="28"/>
  <c r="D185" i="28"/>
  <c r="B290" i="3" s="1"/>
  <c r="D186" i="28"/>
  <c r="D187" i="28"/>
  <c r="D188" i="28"/>
  <c r="D189" i="28"/>
  <c r="D190" i="28"/>
  <c r="D191" i="28"/>
  <c r="D192" i="28"/>
  <c r="B299" i="3" s="1"/>
  <c r="D193" i="28"/>
  <c r="B300" i="3" s="1"/>
  <c r="D195" i="28"/>
  <c r="B307" i="3" s="1"/>
  <c r="D196" i="28"/>
  <c r="B308" i="3" s="1"/>
  <c r="D197" i="28"/>
  <c r="D198" i="28"/>
  <c r="D199" i="28"/>
  <c r="D200" i="28"/>
  <c r="D201" i="28"/>
  <c r="D202" i="28"/>
  <c r="D203" i="28"/>
  <c r="D204" i="28"/>
  <c r="D205" i="28"/>
  <c r="D207" i="28"/>
  <c r="D208" i="28"/>
  <c r="D209" i="28"/>
  <c r="D210" i="28"/>
  <c r="D211" i="28"/>
  <c r="D212" i="28"/>
  <c r="D213" i="28"/>
  <c r="D214" i="28"/>
  <c r="D215" i="28"/>
  <c r="B320" i="3" s="1"/>
  <c r="D216" i="28"/>
  <c r="B321" i="3" s="1"/>
  <c r="D217" i="28"/>
  <c r="B322" i="3" s="1"/>
  <c r="D219" i="28"/>
  <c r="B324" i="3" s="1"/>
  <c r="D220" i="28"/>
  <c r="B327" i="3" s="1"/>
  <c r="D221" i="28"/>
  <c r="B328" i="3" s="1"/>
  <c r="D222" i="28"/>
  <c r="D223" i="28"/>
  <c r="D224" i="28"/>
  <c r="D225" i="28"/>
  <c r="D226" i="28"/>
  <c r="D227" i="28"/>
  <c r="D228" i="28"/>
  <c r="B344" i="3" s="1"/>
  <c r="D229" i="28"/>
  <c r="B493" i="3" s="1"/>
  <c r="D231" i="28"/>
  <c r="B345" i="3" s="1"/>
  <c r="D232" i="28"/>
  <c r="B346" i="3" s="1"/>
  <c r="D233" i="28"/>
  <c r="B347" i="3" s="1"/>
  <c r="D234" i="28"/>
  <c r="D235" i="28"/>
  <c r="D236" i="28"/>
  <c r="D237" i="28"/>
  <c r="B351" i="3" s="1"/>
  <c r="D238" i="28"/>
  <c r="B352" i="3" s="1"/>
  <c r="D239" i="28"/>
  <c r="D240" i="28"/>
  <c r="D241" i="28"/>
  <c r="B261" i="3" s="1"/>
  <c r="D243" i="28"/>
  <c r="B263" i="3" s="1"/>
  <c r="D244" i="28"/>
  <c r="B301" i="3" s="1"/>
  <c r="D245" i="28"/>
  <c r="B302" i="3" s="1"/>
  <c r="D246" i="28"/>
  <c r="D247" i="28"/>
  <c r="D248" i="28"/>
  <c r="D249" i="28"/>
  <c r="D250" i="28"/>
  <c r="D251" i="28"/>
  <c r="D252" i="28"/>
  <c r="B139" i="3" s="1"/>
  <c r="D253" i="28"/>
  <c r="B239" i="3" s="1"/>
  <c r="D255" i="28"/>
  <c r="D256" i="28"/>
  <c r="B242" i="3" s="1"/>
  <c r="D257" i="28"/>
  <c r="B243" i="3" s="1"/>
  <c r="D258" i="28"/>
  <c r="B244" i="3" s="1"/>
  <c r="D259" i="28"/>
  <c r="D260" i="28"/>
  <c r="B246" i="3" s="1"/>
  <c r="D261" i="28"/>
  <c r="B247" i="3" s="1"/>
  <c r="D262" i="28"/>
  <c r="B248" i="3" s="1"/>
  <c r="D263" i="28"/>
  <c r="D264" i="28"/>
  <c r="B250" i="3" s="1"/>
  <c r="D265" i="28"/>
  <c r="B251" i="3" s="1"/>
  <c r="D267" i="28"/>
  <c r="D268" i="28"/>
  <c r="D269" i="28"/>
  <c r="D270" i="28"/>
  <c r="D271" i="28"/>
  <c r="D272" i="28"/>
  <c r="D273" i="28"/>
  <c r="D274" i="28"/>
  <c r="D275" i="28"/>
  <c r="D276" i="28"/>
  <c r="D277" i="28"/>
  <c r="D279" i="28"/>
  <c r="D280" i="28"/>
  <c r="D281" i="28"/>
  <c r="D282" i="28"/>
  <c r="D283" i="28"/>
  <c r="D284" i="28"/>
  <c r="B256" i="3" s="1"/>
  <c r="D285" i="28"/>
  <c r="D286" i="28"/>
  <c r="D287" i="28"/>
  <c r="D288" i="28"/>
  <c r="D289" i="28"/>
  <c r="D291" i="28"/>
  <c r="D292" i="28"/>
  <c r="D293" i="28"/>
  <c r="D294" i="28"/>
  <c r="D295" i="28"/>
  <c r="D296" i="28"/>
  <c r="B162" i="3" s="1"/>
  <c r="D297" i="28"/>
  <c r="D298" i="28"/>
  <c r="D299" i="28"/>
  <c r="D300" i="28"/>
  <c r="D301" i="28"/>
  <c r="D303" i="28"/>
  <c r="D304" i="28"/>
  <c r="D305" i="28"/>
  <c r="D306" i="28"/>
  <c r="D307" i="28"/>
  <c r="D308" i="28"/>
  <c r="D309" i="28"/>
  <c r="D310" i="28"/>
  <c r="D311" i="28"/>
  <c r="D312" i="28"/>
  <c r="D313" i="28"/>
  <c r="B163" i="3" s="1"/>
  <c r="D315" i="28"/>
  <c r="D316" i="28"/>
  <c r="B140" i="3" s="1"/>
  <c r="D317" i="28"/>
  <c r="B141" i="3" s="1"/>
  <c r="D318" i="28"/>
  <c r="D319" i="28"/>
  <c r="D320" i="28"/>
  <c r="D321" i="28"/>
  <c r="B145" i="3" s="1"/>
  <c r="D322" i="28"/>
  <c r="B146" i="3" s="1"/>
  <c r="D323" i="28"/>
  <c r="B147" i="3" s="1"/>
  <c r="D324" i="28"/>
  <c r="B148" i="3" s="1"/>
  <c r="D325" i="28"/>
  <c r="B149" i="3" s="1"/>
  <c r="D327" i="28"/>
  <c r="D328" i="28"/>
  <c r="B152" i="3" s="1"/>
  <c r="D329" i="28"/>
  <c r="B153" i="3" s="1"/>
  <c r="D330" i="28"/>
  <c r="D331" i="28"/>
  <c r="D332" i="28"/>
  <c r="D333" i="28"/>
  <c r="D334" i="28"/>
  <c r="D335" i="28"/>
  <c r="D336" i="28"/>
  <c r="D337" i="28"/>
  <c r="D339" i="28"/>
  <c r="D340" i="28"/>
  <c r="D341" i="28"/>
  <c r="D342" i="28"/>
  <c r="B156" i="3" s="1"/>
  <c r="D343" i="28"/>
  <c r="D344" i="28"/>
  <c r="D345" i="28"/>
  <c r="B159" i="3" s="1"/>
  <c r="D346" i="28"/>
  <c r="B164" i="3" s="1"/>
  <c r="D347" i="28"/>
  <c r="D348" i="28"/>
  <c r="D349" i="28"/>
  <c r="B167" i="3" s="1"/>
  <c r="D351" i="28"/>
  <c r="B169" i="3" s="1"/>
  <c r="D352" i="28"/>
  <c r="B170" i="3" s="1"/>
  <c r="D353" i="28"/>
  <c r="D354" i="28"/>
  <c r="D355" i="28"/>
  <c r="D356" i="28"/>
  <c r="B127" i="3" s="1"/>
  <c r="D357" i="28"/>
  <c r="B128" i="3" s="1"/>
  <c r="D358" i="28"/>
  <c r="B129" i="3" s="1"/>
  <c r="D359" i="28"/>
  <c r="B130" i="3" s="1"/>
  <c r="D360" i="28"/>
  <c r="B173" i="3" s="1"/>
  <c r="D361" i="28"/>
  <c r="B174" i="3" s="1"/>
  <c r="D363" i="28"/>
  <c r="D364" i="28"/>
  <c r="D365" i="28"/>
  <c r="D366" i="28"/>
  <c r="D367" i="28"/>
  <c r="D368" i="28"/>
  <c r="D369" i="28"/>
  <c r="D370" i="28"/>
  <c r="B183" i="3" s="1"/>
  <c r="D371" i="28"/>
  <c r="B184" i="3" s="1"/>
  <c r="D372" i="28"/>
  <c r="B185" i="3" s="1"/>
  <c r="D373" i="28"/>
  <c r="B186" i="3" s="1"/>
  <c r="D375" i="28"/>
  <c r="D376" i="28"/>
  <c r="B189" i="3" s="1"/>
  <c r="D377" i="28"/>
  <c r="D378" i="28"/>
  <c r="D379" i="28"/>
  <c r="D380" i="28"/>
  <c r="D381" i="28"/>
  <c r="D382" i="28"/>
  <c r="B195" i="3" s="1"/>
  <c r="D383" i="28"/>
  <c r="B196" i="3" s="1"/>
  <c r="D384" i="28"/>
  <c r="B197" i="3" s="1"/>
  <c r="D385" i="28"/>
  <c r="B198" i="3" s="1"/>
  <c r="D387" i="28"/>
  <c r="D388" i="28"/>
  <c r="B201" i="3" s="1"/>
  <c r="D389" i="28"/>
  <c r="B202" i="3" s="1"/>
  <c r="D390" i="28"/>
  <c r="D391" i="28"/>
  <c r="D392" i="28"/>
  <c r="B205" i="3" s="1"/>
  <c r="D393" i="28"/>
  <c r="B206" i="3" s="1"/>
  <c r="D394" i="28"/>
  <c r="B207" i="3" s="1"/>
  <c r="D395" i="28"/>
  <c r="B208" i="3" s="1"/>
  <c r="D396" i="28"/>
  <c r="B209" i="3" s="1"/>
  <c r="D397" i="28"/>
  <c r="B210" i="3" s="1"/>
  <c r="D399" i="28"/>
  <c r="D400" i="28"/>
  <c r="B213" i="3" s="1"/>
  <c r="D401" i="28"/>
  <c r="B214" i="3" s="1"/>
  <c r="D402" i="28"/>
  <c r="D403" i="28"/>
  <c r="D404" i="28"/>
  <c r="B217" i="3" s="1"/>
  <c r="D405" i="28"/>
  <c r="B218" i="3" s="1"/>
  <c r="D406" i="28"/>
  <c r="B219" i="3" s="1"/>
  <c r="D407" i="28"/>
  <c r="D408" i="28"/>
  <c r="B221" i="3" s="1"/>
  <c r="D409" i="28"/>
  <c r="B222" i="3" s="1"/>
  <c r="D411" i="28"/>
  <c r="D412" i="28"/>
  <c r="B225" i="3" s="1"/>
  <c r="D413" i="28"/>
  <c r="B226" i="3" s="1"/>
  <c r="D414" i="28"/>
  <c r="B227" i="3" s="1"/>
  <c r="D415" i="28"/>
  <c r="B228" i="3" s="1"/>
  <c r="D416" i="28"/>
  <c r="B229" i="3" s="1"/>
  <c r="D417" i="28"/>
  <c r="B230" i="3" s="1"/>
  <c r="D418" i="28"/>
  <c r="B231" i="3" s="1"/>
  <c r="D419" i="28"/>
  <c r="B232" i="3" s="1"/>
  <c r="D420" i="28"/>
  <c r="B396" i="3" s="1"/>
  <c r="D421" i="28"/>
  <c r="D423" i="28"/>
  <c r="D424" i="28"/>
  <c r="D425" i="28"/>
  <c r="D426" i="28"/>
  <c r="D427" i="28"/>
  <c r="D428" i="28"/>
  <c r="B381" i="3" s="1"/>
  <c r="D429" i="28"/>
  <c r="B382" i="3" s="1"/>
  <c r="D430" i="28"/>
  <c r="B383" i="3" s="1"/>
  <c r="D431" i="28"/>
  <c r="B384" i="3" s="1"/>
  <c r="D432" i="28"/>
  <c r="B385" i="3" s="1"/>
  <c r="D433" i="28"/>
  <c r="B386" i="3" s="1"/>
  <c r="D435" i="28"/>
  <c r="D436" i="28"/>
  <c r="B389" i="3" s="1"/>
  <c r="D437" i="28"/>
  <c r="B390" i="3" s="1"/>
  <c r="D438" i="28"/>
  <c r="D439" i="28"/>
  <c r="D440" i="28"/>
  <c r="D441" i="28"/>
  <c r="D442" i="28"/>
  <c r="D443" i="28"/>
  <c r="D444" i="28"/>
  <c r="D445" i="28"/>
  <c r="D447" i="28"/>
  <c r="D448" i="28"/>
  <c r="D449" i="28"/>
  <c r="D450" i="28"/>
  <c r="D451" i="28"/>
  <c r="D452" i="28"/>
  <c r="D453" i="28"/>
  <c r="D454" i="28"/>
  <c r="D455" i="28"/>
  <c r="D456" i="28"/>
  <c r="D457" i="28"/>
  <c r="D459" i="28"/>
  <c r="B399" i="3" s="1"/>
  <c r="D460" i="28"/>
  <c r="B400" i="3" s="1"/>
  <c r="D461" i="28"/>
  <c r="B401" i="3" s="1"/>
  <c r="D462" i="28"/>
  <c r="D463" i="28"/>
  <c r="D464" i="28"/>
  <c r="D465" i="28"/>
  <c r="D466" i="28"/>
  <c r="D467" i="28"/>
  <c r="D468" i="28"/>
  <c r="B408" i="3" s="1"/>
  <c r="D469" i="28"/>
  <c r="B409" i="3" s="1"/>
  <c r="D471" i="28"/>
  <c r="D472" i="28"/>
  <c r="D473" i="28"/>
  <c r="D474" i="28"/>
  <c r="D475" i="28"/>
  <c r="D476" i="28"/>
  <c r="D477" i="28"/>
  <c r="B411" i="3" s="1"/>
  <c r="D478" i="28"/>
  <c r="B412" i="3" s="1"/>
  <c r="D479" i="28"/>
  <c r="B413" i="3" s="1"/>
  <c r="D480" i="28"/>
  <c r="B414" i="3" s="1"/>
  <c r="D481" i="28"/>
  <c r="B415" i="3" s="1"/>
  <c r="D483" i="28"/>
  <c r="D484" i="28"/>
  <c r="B418" i="3" s="1"/>
  <c r="D485" i="28"/>
  <c r="B419" i="3" s="1"/>
  <c r="D486" i="28"/>
  <c r="D487" i="28"/>
  <c r="B370" i="3" s="1"/>
  <c r="D488" i="28"/>
  <c r="B371" i="3" s="1"/>
  <c r="D489" i="28"/>
  <c r="B372" i="3" s="1"/>
  <c r="D490" i="28"/>
  <c r="D491" i="28"/>
  <c r="D492" i="28"/>
  <c r="B375" i="3" s="1"/>
  <c r="D493" i="28"/>
  <c r="B376" i="3" s="1"/>
  <c r="D495" i="28"/>
  <c r="D496" i="28"/>
  <c r="B441" i="3" s="1"/>
  <c r="D497" i="28"/>
  <c r="B442" i="3" s="1"/>
  <c r="D498" i="28"/>
  <c r="B443" i="3" s="1"/>
  <c r="D499" i="28"/>
  <c r="D500" i="28"/>
  <c r="D501" i="28"/>
  <c r="D502" i="28"/>
  <c r="D503" i="28"/>
  <c r="D504" i="28"/>
  <c r="B425" i="3" s="1"/>
  <c r="D505" i="28"/>
  <c r="B444" i="3" s="1"/>
  <c r="D507" i="28"/>
  <c r="B446" i="3" s="1"/>
  <c r="D508" i="28"/>
  <c r="B447" i="3" s="1"/>
  <c r="D509" i="28"/>
  <c r="B426" i="3" s="1"/>
  <c r="D510" i="28"/>
  <c r="D511" i="28"/>
  <c r="D512" i="28"/>
  <c r="D513" i="28"/>
  <c r="D514" i="28"/>
  <c r="D515" i="28"/>
  <c r="D516" i="28"/>
  <c r="B450" i="3" s="1"/>
  <c r="D517" i="28"/>
  <c r="B427" i="3" s="1"/>
  <c r="D519" i="28"/>
  <c r="D520" i="28"/>
  <c r="B430" i="3" s="1"/>
  <c r="D521" i="28"/>
  <c r="B431" i="3" s="1"/>
  <c r="D522" i="28"/>
  <c r="B432" i="3" s="1"/>
  <c r="D523" i="28"/>
  <c r="B451" i="3" s="1"/>
  <c r="D524" i="28"/>
  <c r="B433" i="3" s="1"/>
  <c r="D525" i="28"/>
  <c r="D526" i="28"/>
  <c r="B435" i="3" s="1"/>
  <c r="D527" i="28"/>
  <c r="B484" i="3" s="1"/>
  <c r="D528" i="28"/>
  <c r="B485" i="3" s="1"/>
  <c r="D529" i="28"/>
  <c r="B332" i="3" s="1"/>
  <c r="D531" i="28"/>
  <c r="D532" i="28"/>
  <c r="B335" i="3" s="1"/>
  <c r="D533" i="28"/>
  <c r="B336" i="3" s="1"/>
  <c r="D534" i="28"/>
  <c r="D535" i="28"/>
  <c r="D536" i="28"/>
  <c r="D537" i="28"/>
  <c r="D538" i="28"/>
  <c r="B452" i="3" s="1"/>
  <c r="D539" i="28"/>
  <c r="B453" i="3" s="1"/>
  <c r="D540" i="28"/>
  <c r="B454" i="3" s="1"/>
  <c r="D541" i="28"/>
  <c r="D543" i="28"/>
  <c r="B457" i="3" s="1"/>
  <c r="D544" i="28"/>
  <c r="D545" i="28"/>
  <c r="B459" i="3" s="1"/>
  <c r="D546" i="28"/>
  <c r="D547" i="28"/>
  <c r="D548" i="28"/>
  <c r="B462" i="3" s="1"/>
  <c r="D549" i="28"/>
  <c r="B463" i="3" s="1"/>
  <c r="D550" i="28"/>
  <c r="B464" i="3" s="1"/>
  <c r="D551" i="28"/>
  <c r="B465" i="3" s="1"/>
  <c r="D552" i="28"/>
  <c r="B466" i="3" s="1"/>
  <c r="D553" i="28"/>
  <c r="B467" i="3" s="1"/>
  <c r="D555" i="28"/>
  <c r="B469" i="3" s="1"/>
  <c r="D556" i="28"/>
  <c r="B470" i="3" s="1"/>
  <c r="D557" i="28"/>
  <c r="D558" i="28"/>
  <c r="D559" i="28"/>
  <c r="D560" i="28"/>
  <c r="B474" i="3" s="1"/>
  <c r="D561" i="28"/>
  <c r="B233" i="3" s="1"/>
  <c r="D562" i="28"/>
  <c r="B234" i="3" s="1"/>
  <c r="D563" i="28"/>
  <c r="B475" i="3" s="1"/>
  <c r="D564" i="28"/>
  <c r="B486" i="3" s="1"/>
  <c r="D565" i="28"/>
  <c r="B438" i="3" s="1"/>
  <c r="D567" i="28"/>
  <c r="D568" i="28"/>
  <c r="D569" i="28"/>
  <c r="D570" i="28"/>
  <c r="D571" i="28"/>
  <c r="D572" i="28"/>
  <c r="D573" i="28"/>
  <c r="D574" i="28"/>
  <c r="D575" i="28"/>
  <c r="D576" i="28"/>
  <c r="D577" i="28"/>
  <c r="D579" i="28"/>
  <c r="D580" i="28"/>
  <c r="D581" i="28"/>
  <c r="D582" i="28"/>
  <c r="D583" i="28"/>
  <c r="D584" i="28"/>
  <c r="D585" i="28"/>
  <c r="D586" i="28"/>
  <c r="D587" i="28"/>
  <c r="D588" i="28"/>
  <c r="D589" i="28"/>
  <c r="D591" i="28"/>
  <c r="D592" i="28"/>
  <c r="D593" i="28"/>
  <c r="D594" i="28"/>
  <c r="D595" i="28"/>
  <c r="D596" i="28"/>
  <c r="D597" i="28"/>
  <c r="D598" i="28"/>
  <c r="D599" i="28"/>
  <c r="D600" i="28"/>
  <c r="D601" i="28"/>
  <c r="D603" i="28"/>
  <c r="D604" i="28"/>
  <c r="D605" i="28"/>
  <c r="D606" i="28"/>
  <c r="D607" i="28"/>
  <c r="D608" i="28"/>
  <c r="D609" i="28"/>
  <c r="D610" i="28"/>
  <c r="D611" i="28"/>
  <c r="D612" i="28"/>
  <c r="D613" i="28"/>
  <c r="D615" i="28"/>
  <c r="D616" i="28"/>
  <c r="D617" i="28"/>
  <c r="D618" i="28"/>
  <c r="D619" i="28"/>
  <c r="D620" i="28"/>
  <c r="D621" i="28"/>
  <c r="D622" i="28"/>
  <c r="D623" i="28"/>
  <c r="D624" i="28"/>
  <c r="D625" i="28"/>
  <c r="D627" i="28"/>
  <c r="D628" i="28"/>
  <c r="D629" i="28"/>
  <c r="D630" i="28"/>
  <c r="D631" i="28"/>
  <c r="D632" i="28"/>
  <c r="D633" i="28"/>
  <c r="D634" i="28"/>
  <c r="D635" i="28"/>
  <c r="D636" i="28"/>
  <c r="D637" i="28"/>
  <c r="D639" i="28"/>
  <c r="D640" i="28"/>
  <c r="D641" i="28"/>
  <c r="D642" i="28"/>
  <c r="D643" i="28"/>
  <c r="D644" i="28"/>
  <c r="D645" i="28"/>
  <c r="D646" i="28"/>
  <c r="D647" i="28"/>
  <c r="D648" i="28"/>
  <c r="D649" i="28"/>
  <c r="D651" i="28"/>
  <c r="D652" i="28"/>
  <c r="D653" i="28"/>
  <c r="D654" i="28"/>
  <c r="D655" i="28"/>
  <c r="D656" i="28"/>
  <c r="D657" i="28"/>
  <c r="D658" i="28"/>
  <c r="D659" i="28"/>
  <c r="D660" i="28"/>
  <c r="D661" i="28"/>
  <c r="D663" i="28"/>
  <c r="D664" i="28"/>
  <c r="D665" i="28"/>
  <c r="D666" i="28"/>
  <c r="D667" i="28"/>
  <c r="D668" i="28"/>
  <c r="D669" i="28"/>
  <c r="D670" i="28"/>
  <c r="D671" i="28"/>
  <c r="D672" i="28"/>
  <c r="D673" i="28"/>
  <c r="D675" i="28"/>
  <c r="D676" i="28"/>
  <c r="D677" i="28"/>
  <c r="D678" i="28"/>
  <c r="D679" i="28"/>
  <c r="D680" i="28"/>
  <c r="D681" i="28"/>
  <c r="D682" i="28"/>
  <c r="D683" i="28"/>
  <c r="D684" i="28"/>
  <c r="D685" i="28"/>
  <c r="D687" i="28"/>
  <c r="D688" i="28"/>
  <c r="D689" i="28"/>
  <c r="D690" i="28"/>
  <c r="D691" i="28"/>
  <c r="D692" i="28"/>
  <c r="D693" i="28"/>
  <c r="D694" i="28"/>
  <c r="D695" i="28"/>
  <c r="D696" i="28"/>
  <c r="D697" i="28"/>
  <c r="D699" i="28"/>
  <c r="D700" i="28"/>
  <c r="D701" i="28"/>
  <c r="D702" i="28"/>
  <c r="D703" i="28"/>
  <c r="D704" i="28"/>
  <c r="D705" i="28"/>
  <c r="D706" i="28"/>
  <c r="D707" i="28"/>
  <c r="D708" i="28"/>
  <c r="D709" i="28"/>
  <c r="D711" i="28"/>
  <c r="D712" i="28"/>
  <c r="D713" i="28"/>
  <c r="D714" i="28"/>
  <c r="D715" i="28"/>
  <c r="D716" i="28"/>
  <c r="D717" i="28"/>
  <c r="D718" i="28"/>
  <c r="D719" i="28"/>
  <c r="D720" i="28"/>
  <c r="D721" i="28"/>
  <c r="D723" i="28"/>
  <c r="D724" i="28"/>
  <c r="D725" i="28"/>
  <c r="D726" i="28"/>
  <c r="D727" i="28"/>
  <c r="D728" i="28"/>
  <c r="D729" i="28"/>
  <c r="D730" i="28"/>
  <c r="D731" i="28"/>
  <c r="D732" i="28"/>
  <c r="D733" i="28"/>
  <c r="D735" i="28"/>
  <c r="D736" i="28"/>
  <c r="D737" i="28"/>
  <c r="D738" i="28"/>
  <c r="D739" i="28"/>
  <c r="D740" i="28"/>
  <c r="D741" i="28"/>
  <c r="D742" i="28"/>
  <c r="D743" i="28"/>
  <c r="D744" i="28"/>
  <c r="D745" i="28"/>
  <c r="D747" i="28"/>
  <c r="D748" i="28"/>
  <c r="D749" i="28"/>
  <c r="D750" i="28"/>
  <c r="D751" i="28"/>
  <c r="D752" i="28"/>
  <c r="D753" i="28"/>
  <c r="D754" i="28"/>
  <c r="D755" i="28"/>
  <c r="D756" i="28"/>
  <c r="D757" i="28"/>
  <c r="D759" i="28"/>
  <c r="D760" i="28"/>
  <c r="D761" i="28"/>
  <c r="D762" i="28"/>
  <c r="D763" i="28"/>
  <c r="D764" i="28"/>
  <c r="D765" i="28"/>
  <c r="D766" i="28"/>
  <c r="D767" i="28"/>
  <c r="D768" i="28"/>
  <c r="D769" i="28"/>
  <c r="D771" i="28"/>
  <c r="D772" i="28"/>
  <c r="D773" i="28"/>
  <c r="D774" i="28"/>
  <c r="D775" i="28"/>
  <c r="D776" i="28"/>
  <c r="D777" i="28"/>
  <c r="D778" i="28"/>
  <c r="D779" i="28"/>
  <c r="D780" i="28"/>
  <c r="D781" i="28"/>
  <c r="D783" i="28"/>
  <c r="D784" i="28"/>
  <c r="D785" i="28"/>
  <c r="D786" i="28"/>
  <c r="D787" i="28"/>
  <c r="D788" i="28"/>
  <c r="D789" i="28"/>
  <c r="D790" i="28"/>
  <c r="D791" i="28"/>
  <c r="D792" i="28"/>
  <c r="D793" i="28"/>
  <c r="D795" i="28"/>
  <c r="D796" i="28"/>
  <c r="D797" i="28"/>
  <c r="D798" i="28"/>
  <c r="D799" i="28"/>
  <c r="D800" i="28"/>
  <c r="D801" i="28"/>
  <c r="D802" i="28"/>
  <c r="D803" i="28"/>
  <c r="D804" i="28"/>
  <c r="D805" i="28"/>
  <c r="D807" i="28"/>
  <c r="D808" i="28"/>
  <c r="D809" i="28"/>
  <c r="D810" i="28"/>
  <c r="D811" i="28"/>
  <c r="D812" i="28"/>
  <c r="D813" i="28"/>
  <c r="D814" i="28"/>
  <c r="D815" i="28"/>
  <c r="D816" i="28"/>
  <c r="D817" i="28"/>
  <c r="D819" i="28"/>
  <c r="D820" i="28"/>
  <c r="D821" i="28"/>
  <c r="D822" i="28"/>
  <c r="D823" i="28"/>
  <c r="D824" i="28"/>
  <c r="D825" i="28"/>
  <c r="D826" i="28"/>
  <c r="D827" i="28"/>
  <c r="D828" i="28"/>
  <c r="D829" i="28"/>
  <c r="D831" i="28"/>
  <c r="D832" i="28"/>
  <c r="D833" i="28"/>
  <c r="D834" i="28"/>
  <c r="D835" i="28"/>
  <c r="D836" i="28"/>
  <c r="D837" i="28"/>
  <c r="D838" i="28"/>
  <c r="D839" i="28"/>
  <c r="D840" i="28"/>
  <c r="D841" i="28"/>
  <c r="D843" i="28"/>
  <c r="D844" i="28"/>
  <c r="D845" i="28"/>
  <c r="D846" i="28"/>
  <c r="D847" i="28"/>
  <c r="D848" i="28"/>
  <c r="D849" i="28"/>
  <c r="D850" i="28"/>
  <c r="D851" i="28"/>
  <c r="D852" i="28"/>
  <c r="D853" i="28"/>
  <c r="D855" i="28"/>
  <c r="D856" i="28"/>
  <c r="D857" i="28"/>
  <c r="D858" i="28"/>
  <c r="D859" i="28"/>
  <c r="D860" i="28"/>
  <c r="D861" i="28"/>
  <c r="D862" i="28"/>
  <c r="D863" i="28"/>
  <c r="D864" i="28"/>
  <c r="D865" i="28"/>
  <c r="D867" i="28"/>
  <c r="D868" i="28"/>
  <c r="D869" i="28"/>
  <c r="D870" i="28"/>
  <c r="D871" i="28"/>
  <c r="D872" i="28"/>
  <c r="D873" i="28"/>
  <c r="D874" i="28"/>
  <c r="D875" i="28"/>
  <c r="D876" i="28"/>
  <c r="D877" i="28"/>
  <c r="D879" i="28"/>
  <c r="D880" i="28"/>
  <c r="D881" i="28"/>
  <c r="D882" i="28"/>
  <c r="D883" i="28"/>
  <c r="D884" i="28"/>
  <c r="D885" i="28"/>
  <c r="D886" i="28"/>
  <c r="D887" i="28"/>
  <c r="D888" i="28"/>
  <c r="D889" i="28"/>
  <c r="D891" i="28"/>
  <c r="D892" i="28"/>
  <c r="D893" i="28"/>
  <c r="D894" i="28"/>
  <c r="D895" i="28"/>
  <c r="D896" i="28"/>
  <c r="D897" i="28"/>
  <c r="D898" i="28"/>
  <c r="D899" i="28"/>
  <c r="D900" i="28"/>
  <c r="D901" i="28"/>
  <c r="D903" i="28"/>
  <c r="D904" i="28"/>
  <c r="D905" i="28"/>
  <c r="D906" i="28"/>
  <c r="D907" i="28"/>
  <c r="D908" i="28"/>
  <c r="D909" i="28"/>
  <c r="D910" i="28"/>
  <c r="D911" i="28"/>
  <c r="D912" i="28"/>
  <c r="D913" i="28"/>
  <c r="D915" i="28"/>
  <c r="D916" i="28"/>
  <c r="D917" i="28"/>
  <c r="D918" i="28"/>
  <c r="D919" i="28"/>
  <c r="D920" i="28"/>
  <c r="D921" i="28"/>
  <c r="D922" i="28"/>
  <c r="D923" i="28"/>
  <c r="D924" i="28"/>
  <c r="D925" i="28"/>
  <c r="D927" i="28"/>
  <c r="D928" i="28"/>
  <c r="D929" i="28"/>
  <c r="D930" i="28"/>
  <c r="D931" i="28"/>
  <c r="D932" i="28"/>
  <c r="D933" i="28"/>
  <c r="D934" i="28"/>
  <c r="D935" i="28"/>
  <c r="D936" i="28"/>
  <c r="D937" i="28"/>
  <c r="D939" i="28"/>
  <c r="D940" i="28"/>
  <c r="D941" i="28"/>
  <c r="D942" i="28"/>
  <c r="D943" i="28"/>
  <c r="D944" i="28"/>
  <c r="D945" i="28"/>
  <c r="D946" i="28"/>
  <c r="D947" i="28"/>
  <c r="D948" i="28"/>
  <c r="D949" i="28"/>
  <c r="D951" i="28"/>
  <c r="D952" i="28"/>
  <c r="D953" i="28"/>
  <c r="D954" i="28"/>
  <c r="D955" i="28"/>
  <c r="D956" i="28"/>
  <c r="D957" i="28"/>
  <c r="D958" i="28"/>
  <c r="D959" i="28"/>
  <c r="D960" i="28"/>
  <c r="D961" i="28"/>
  <c r="D963" i="28"/>
  <c r="D964" i="28"/>
  <c r="D965" i="28"/>
  <c r="D966" i="28"/>
  <c r="D967" i="28"/>
  <c r="D968" i="28"/>
  <c r="D969" i="28"/>
  <c r="D970" i="28"/>
  <c r="D971" i="28"/>
  <c r="D972" i="28"/>
  <c r="D973" i="28"/>
  <c r="D975" i="28"/>
  <c r="B112" i="3" s="1"/>
  <c r="D976" i="28"/>
  <c r="B120" i="3" s="1"/>
  <c r="D977" i="28"/>
  <c r="D978" i="28"/>
  <c r="D979" i="28"/>
  <c r="D980" i="28"/>
  <c r="D981" i="28"/>
  <c r="D982" i="28"/>
  <c r="D983" i="28"/>
  <c r="D984" i="28"/>
  <c r="D985" i="28"/>
  <c r="D987" i="28"/>
  <c r="D988" i="28"/>
  <c r="D989" i="28"/>
  <c r="D990" i="28"/>
  <c r="D991" i="28"/>
  <c r="D992" i="28"/>
  <c r="D993" i="28"/>
  <c r="D994" i="28"/>
  <c r="D995" i="28"/>
  <c r="D996" i="28"/>
  <c r="D997" i="28"/>
  <c r="D999" i="28"/>
  <c r="D1000" i="28"/>
  <c r="D1001" i="28"/>
  <c r="D1002" i="28"/>
  <c r="D1003" i="28"/>
  <c r="D1004" i="28"/>
  <c r="D1005" i="28"/>
  <c r="D1006" i="28"/>
  <c r="D1007" i="28"/>
  <c r="D1008" i="28"/>
  <c r="D1009" i="28"/>
  <c r="D1011" i="28"/>
  <c r="D1012" i="28"/>
  <c r="D1013" i="28"/>
  <c r="D1014" i="28"/>
  <c r="D1015" i="28"/>
  <c r="D1016" i="28"/>
  <c r="D1017" i="28"/>
  <c r="D1018" i="28"/>
  <c r="D1019" i="28"/>
  <c r="D1020" i="28"/>
  <c r="D1021" i="28"/>
  <c r="D1023" i="28"/>
  <c r="D1024" i="28"/>
  <c r="D1025" i="28"/>
  <c r="D1026" i="28"/>
  <c r="D1027" i="28"/>
  <c r="D1028" i="28"/>
  <c r="D1029" i="28"/>
  <c r="D1030" i="28"/>
  <c r="D1031" i="28"/>
  <c r="D1032" i="28"/>
  <c r="D1033" i="28"/>
  <c r="D1035" i="28"/>
  <c r="D1036" i="28"/>
  <c r="D1037" i="28"/>
  <c r="D1038" i="28"/>
  <c r="D1039" i="28"/>
  <c r="D1040" i="28"/>
  <c r="D1041" i="28"/>
  <c r="D1042" i="28"/>
  <c r="D1043" i="28"/>
  <c r="D1044" i="28"/>
  <c r="D1045" i="28"/>
  <c r="D1047" i="28"/>
  <c r="D1048" i="28"/>
  <c r="D1049" i="28"/>
  <c r="D1050" i="28"/>
  <c r="D1051" i="28"/>
  <c r="D1052" i="28"/>
  <c r="D1053" i="28"/>
  <c r="D1054" i="28"/>
  <c r="D1055" i="28"/>
  <c r="D1056" i="28"/>
  <c r="D1057" i="28"/>
  <c r="D1059" i="28"/>
  <c r="D1060" i="28"/>
  <c r="D1061" i="28"/>
  <c r="D1062" i="28"/>
  <c r="D1063" i="28"/>
  <c r="D1064" i="28"/>
  <c r="D1065" i="28"/>
  <c r="D1066" i="28"/>
  <c r="D1067" i="28"/>
  <c r="D1068" i="28"/>
  <c r="D1069" i="28"/>
  <c r="D1071" i="28"/>
  <c r="D1072" i="28"/>
  <c r="D1073" i="28"/>
  <c r="D1074" i="28"/>
  <c r="D1075" i="28"/>
  <c r="D1076" i="28"/>
  <c r="D1077" i="28"/>
  <c r="D1078" i="28"/>
  <c r="D1079" i="28"/>
  <c r="D1080" i="28"/>
  <c r="D1081" i="28"/>
  <c r="D1083" i="28"/>
  <c r="D1084" i="28"/>
  <c r="D1085" i="28"/>
  <c r="D1086" i="28"/>
  <c r="D1087" i="28"/>
  <c r="D1088" i="28"/>
  <c r="D1089" i="28"/>
  <c r="D1090" i="28"/>
  <c r="D1091" i="28"/>
  <c r="D1092" i="28"/>
  <c r="D1093" i="28"/>
  <c r="D1095" i="28"/>
  <c r="D1096" i="28"/>
  <c r="D1097" i="28"/>
  <c r="D1098" i="28"/>
  <c r="D1099" i="28"/>
  <c r="D1100" i="28"/>
  <c r="D1101" i="28"/>
  <c r="D1102" i="28"/>
  <c r="D1103" i="28"/>
  <c r="D1104" i="28"/>
  <c r="D1105" i="28"/>
  <c r="D1107" i="28"/>
  <c r="D1108" i="28"/>
  <c r="D1109" i="28"/>
  <c r="D1110" i="28"/>
  <c r="D1111" i="28"/>
  <c r="D1112" i="28"/>
  <c r="D1113" i="28"/>
  <c r="D1114" i="28"/>
  <c r="D1115" i="28"/>
  <c r="D1116" i="28"/>
  <c r="D1117" i="28"/>
  <c r="D1119" i="28"/>
  <c r="D1120" i="28"/>
  <c r="D1121" i="28"/>
  <c r="D1122" i="28"/>
  <c r="D1123" i="28"/>
  <c r="D1124" i="28"/>
  <c r="D1125" i="28"/>
  <c r="D1126" i="28"/>
  <c r="D1127" i="28"/>
  <c r="D1128" i="28"/>
  <c r="D1129" i="28"/>
  <c r="D1131" i="28"/>
  <c r="D1132" i="28"/>
  <c r="D1133" i="28"/>
  <c r="D1134" i="28"/>
  <c r="D1135" i="28"/>
  <c r="D1136" i="28"/>
  <c r="D1137" i="28"/>
  <c r="D1138" i="28"/>
  <c r="D1139" i="28"/>
  <c r="D1140" i="28"/>
  <c r="D1141" i="28"/>
  <c r="D1143" i="28"/>
  <c r="D1144" i="28"/>
  <c r="D1145" i="28"/>
  <c r="D1146" i="28"/>
  <c r="D1147" i="28"/>
  <c r="D1148" i="28"/>
  <c r="D1149" i="28"/>
  <c r="D1150" i="28"/>
  <c r="D1151" i="28"/>
  <c r="D1152" i="28"/>
  <c r="D1153" i="28"/>
  <c r="D1155" i="28"/>
  <c r="D1156" i="28"/>
  <c r="D1157" i="28"/>
  <c r="D1158" i="28"/>
  <c r="D1159" i="28"/>
  <c r="D1160" i="28"/>
  <c r="D1161" i="28"/>
  <c r="D1162" i="28"/>
  <c r="D1163" i="28"/>
  <c r="D1164" i="28"/>
  <c r="D1165" i="28"/>
  <c r="D1167" i="28"/>
  <c r="D1168" i="28"/>
  <c r="D1169" i="28"/>
  <c r="D1170" i="28"/>
  <c r="D1171" i="28"/>
  <c r="D1172" i="28"/>
  <c r="D1173" i="28"/>
  <c r="D1174" i="28"/>
  <c r="D1175" i="28"/>
  <c r="D1176" i="28"/>
  <c r="D1177" i="28"/>
  <c r="D1179" i="28"/>
  <c r="D1180" i="28"/>
  <c r="D1181" i="28"/>
  <c r="D1182" i="28"/>
  <c r="D1183" i="28"/>
  <c r="D1184" i="28"/>
  <c r="D1185" i="28"/>
  <c r="D1186" i="28"/>
  <c r="D1187" i="28"/>
  <c r="D1188" i="28"/>
  <c r="D1189" i="28"/>
  <c r="D1191" i="28"/>
  <c r="D1192" i="28"/>
  <c r="D1193" i="28"/>
  <c r="D1194" i="28"/>
  <c r="D1195" i="28"/>
  <c r="D1196" i="28"/>
  <c r="D1197" i="28"/>
  <c r="D1198" i="28"/>
  <c r="D1199" i="28"/>
  <c r="D1200" i="28"/>
  <c r="D1201" i="28"/>
  <c r="D1203" i="28"/>
  <c r="B115" i="3" s="1"/>
  <c r="D1204" i="28"/>
  <c r="D1205" i="28"/>
  <c r="B117" i="3" s="1"/>
  <c r="D1206" i="28"/>
  <c r="D1207" i="28"/>
  <c r="D1208" i="28"/>
  <c r="B121" i="3" s="1"/>
  <c r="D1209" i="28"/>
  <c r="D1210" i="28"/>
  <c r="D1217" i="28"/>
  <c r="D1218" i="28"/>
  <c r="D1219" i="28"/>
  <c r="D1220" i="28"/>
  <c r="D1221" i="28"/>
  <c r="D1222" i="28"/>
  <c r="D1223" i="28"/>
  <c r="D1224" i="28"/>
  <c r="D1225" i="28"/>
  <c r="D1227" i="28"/>
  <c r="D1228" i="28"/>
  <c r="D1229" i="28"/>
  <c r="D1230" i="28"/>
  <c r="D1231" i="28"/>
  <c r="D1232" i="28"/>
  <c r="D1233" i="28"/>
  <c r="D1234" i="28"/>
  <c r="D1235" i="28"/>
  <c r="D1236" i="28"/>
  <c r="D1237" i="28"/>
  <c r="D1239" i="28"/>
  <c r="D1240" i="28"/>
  <c r="D1241" i="28"/>
  <c r="D1242" i="28"/>
  <c r="D1243" i="28"/>
  <c r="D1244" i="28"/>
  <c r="D1245" i="28"/>
  <c r="D1246" i="28"/>
  <c r="D1247" i="28"/>
  <c r="D1248" i="28"/>
  <c r="D1249" i="28"/>
  <c r="D1251" i="28"/>
  <c r="D1252" i="28"/>
  <c r="D1253" i="28"/>
  <c r="D1254" i="28"/>
  <c r="D1255" i="28"/>
  <c r="D1256" i="28"/>
  <c r="D1257" i="28"/>
  <c r="D1258" i="28"/>
  <c r="D1259" i="28"/>
  <c r="D1260" i="28"/>
  <c r="D1261" i="28"/>
  <c r="D1263" i="28"/>
  <c r="D1264" i="28"/>
  <c r="D1265" i="28"/>
  <c r="D1266" i="28"/>
  <c r="D1267" i="28"/>
  <c r="D1268" i="28"/>
  <c r="D1269" i="28"/>
  <c r="D1270" i="28"/>
  <c r="D1271" i="28"/>
  <c r="D1272" i="28"/>
  <c r="D1273" i="28"/>
  <c r="D1275" i="28"/>
  <c r="D1276" i="28"/>
  <c r="D1277" i="28"/>
  <c r="D1278" i="28"/>
  <c r="D1279" i="28"/>
  <c r="D1280" i="28"/>
  <c r="D1281" i="28"/>
  <c r="D1282" i="28"/>
  <c r="D1283" i="28"/>
  <c r="D1284" i="28"/>
  <c r="D1285" i="28"/>
  <c r="D1287" i="28"/>
  <c r="D1288" i="28"/>
  <c r="D1289" i="28"/>
  <c r="D1290" i="28"/>
  <c r="D1291" i="28"/>
  <c r="D1292" i="28"/>
  <c r="D1293" i="28"/>
  <c r="D1294" i="28"/>
  <c r="D1295" i="28"/>
  <c r="D1296" i="28"/>
  <c r="D1297" i="28"/>
  <c r="D1299" i="28"/>
  <c r="D1300" i="28"/>
  <c r="D1301" i="28"/>
  <c r="D1302" i="28"/>
  <c r="D1303" i="28"/>
  <c r="D1304" i="28"/>
  <c r="D1305" i="28"/>
  <c r="D1306" i="28"/>
  <c r="D1307" i="28"/>
  <c r="D1308" i="28"/>
  <c r="D1309" i="28"/>
  <c r="D1311" i="28"/>
  <c r="D1312" i="28"/>
  <c r="D1313" i="28"/>
  <c r="D1314" i="28"/>
  <c r="D1315" i="28"/>
  <c r="D1316" i="28"/>
  <c r="D1317" i="28"/>
  <c r="D1318" i="28"/>
  <c r="D1319" i="28"/>
  <c r="D1320" i="28"/>
  <c r="D1321" i="28"/>
  <c r="D1323" i="28"/>
  <c r="D1324" i="28"/>
  <c r="D1325" i="28"/>
  <c r="D1326" i="28"/>
  <c r="D1327" i="28"/>
  <c r="D1328" i="28"/>
  <c r="D1329" i="28"/>
  <c r="D1330" i="28"/>
  <c r="D1331" i="28"/>
  <c r="D1332" i="28"/>
  <c r="D1333" i="28"/>
  <c r="D1335" i="28"/>
  <c r="D1336" i="28"/>
  <c r="D1337" i="28"/>
  <c r="D1338" i="28"/>
  <c r="D1339" i="28"/>
  <c r="D1340" i="28"/>
  <c r="D1341" i="28"/>
  <c r="D1342" i="28"/>
  <c r="D1343" i="28"/>
  <c r="D1344" i="28"/>
  <c r="D1345" i="28"/>
  <c r="D1347" i="28"/>
  <c r="D1348" i="28"/>
  <c r="D1349" i="28"/>
  <c r="D1350" i="28"/>
  <c r="D1351" i="28"/>
  <c r="D1352" i="28"/>
  <c r="D1353" i="28"/>
  <c r="D1354" i="28"/>
  <c r="D1355" i="28"/>
  <c r="D1356" i="28"/>
  <c r="D1357" i="28"/>
  <c r="D1359" i="28"/>
  <c r="D1360" i="28"/>
  <c r="D1361" i="28"/>
  <c r="D1362" i="28"/>
  <c r="D1363" i="28"/>
  <c r="D1364" i="28"/>
  <c r="D1365" i="28"/>
  <c r="D1366" i="28"/>
  <c r="D1367" i="28"/>
  <c r="D1368" i="28"/>
  <c r="D1369" i="28"/>
  <c r="D1371" i="28"/>
  <c r="D1372" i="28"/>
  <c r="D1373" i="28"/>
  <c r="D1374" i="28"/>
  <c r="D1375" i="28"/>
  <c r="D1376" i="28"/>
  <c r="D1377" i="28"/>
  <c r="D1378" i="28"/>
  <c r="D1379" i="28"/>
  <c r="D1380" i="28"/>
  <c r="D1381" i="28"/>
  <c r="D1383" i="28"/>
  <c r="D1384" i="28"/>
  <c r="D1385" i="28"/>
  <c r="D1386" i="28"/>
  <c r="D1387" i="28"/>
  <c r="D1388" i="28"/>
  <c r="D1389" i="28"/>
  <c r="D1390" i="28"/>
  <c r="D1391" i="28"/>
  <c r="D1392" i="28"/>
  <c r="D1393" i="28"/>
  <c r="D1395" i="28"/>
  <c r="D1396" i="28"/>
  <c r="D1397" i="28"/>
  <c r="D1398" i="28"/>
  <c r="D1399" i="28"/>
  <c r="D1400" i="28"/>
  <c r="D1401" i="28"/>
  <c r="D1402" i="28"/>
  <c r="D1403" i="28"/>
  <c r="D1404" i="28"/>
  <c r="D1405" i="28"/>
  <c r="D1407" i="28"/>
  <c r="D1408" i="28"/>
  <c r="D1409" i="28"/>
  <c r="D1410" i="28"/>
  <c r="D1411" i="28"/>
  <c r="D1412" i="28"/>
  <c r="D1413" i="28"/>
  <c r="D1414" i="28"/>
  <c r="D1415" i="28"/>
  <c r="D1416" i="28"/>
  <c r="D1417" i="28"/>
  <c r="D1419" i="28"/>
  <c r="D1420" i="28"/>
  <c r="D1421" i="28"/>
  <c r="D1422" i="28"/>
  <c r="D1423" i="28"/>
  <c r="D1424" i="28"/>
  <c r="D1425" i="28"/>
  <c r="D1426" i="28"/>
  <c r="D1427" i="28"/>
  <c r="D1428" i="28"/>
  <c r="D1429" i="28"/>
  <c r="D1431" i="28"/>
  <c r="D1432" i="28"/>
  <c r="D1433" i="28"/>
  <c r="D1434" i="28"/>
  <c r="D1435" i="28"/>
  <c r="D1436" i="28"/>
  <c r="D1437" i="28"/>
  <c r="D1438" i="28"/>
  <c r="D1439" i="28"/>
  <c r="D1440" i="28"/>
  <c r="D1441" i="28"/>
  <c r="D1443" i="28"/>
  <c r="D1444" i="28"/>
  <c r="D1445" i="28"/>
  <c r="D1446" i="28"/>
  <c r="D1447" i="28"/>
  <c r="D1448" i="28"/>
  <c r="D1449" i="28"/>
  <c r="D1450" i="28"/>
  <c r="D1451" i="28"/>
  <c r="D1452" i="28"/>
  <c r="D1453" i="28"/>
  <c r="D1455" i="28"/>
  <c r="D1456" i="28"/>
  <c r="D1457" i="28"/>
  <c r="D1458" i="28"/>
  <c r="D1459" i="28"/>
  <c r="D1460" i="28"/>
  <c r="D1461" i="28"/>
  <c r="D1462" i="28"/>
  <c r="D1463" i="28"/>
  <c r="D1464" i="28"/>
  <c r="D1465" i="28"/>
  <c r="D1467" i="28"/>
  <c r="D1468" i="28"/>
  <c r="D1469" i="28"/>
  <c r="D1470" i="28"/>
  <c r="D1471" i="28"/>
  <c r="D1472" i="28"/>
  <c r="D1473" i="28"/>
  <c r="D1474" i="28"/>
  <c r="D1475" i="28"/>
  <c r="D1476" i="28"/>
  <c r="D1477" i="28"/>
  <c r="D1479" i="28"/>
  <c r="D1480" i="28"/>
  <c r="D1481" i="28"/>
  <c r="D1482" i="28"/>
  <c r="D1483" i="28"/>
  <c r="D1484" i="28"/>
  <c r="D1485" i="28"/>
  <c r="D1486" i="28"/>
  <c r="D1487" i="28"/>
  <c r="D1488" i="28"/>
  <c r="D1489" i="28"/>
  <c r="D1491" i="28"/>
  <c r="D1492" i="28"/>
  <c r="D1493" i="28"/>
  <c r="D1494" i="28"/>
  <c r="D1495" i="28"/>
  <c r="D1496" i="28"/>
  <c r="D1497" i="28"/>
  <c r="D1498" i="28"/>
  <c r="D1499" i="28"/>
  <c r="D1500" i="28"/>
  <c r="D1501" i="28"/>
  <c r="D1503" i="28"/>
  <c r="D1504" i="28"/>
  <c r="D1505" i="28"/>
  <c r="D1506" i="28"/>
  <c r="D1507" i="28"/>
  <c r="D1508" i="28"/>
  <c r="D1509" i="28"/>
  <c r="D1510" i="28"/>
  <c r="D1511" i="28"/>
  <c r="D1512" i="28"/>
  <c r="D1513" i="28"/>
  <c r="D1515" i="28"/>
  <c r="D1516" i="28"/>
  <c r="D1517" i="28"/>
  <c r="D1518" i="28"/>
  <c r="D1519" i="28"/>
  <c r="D1520" i="28"/>
  <c r="D1521" i="28"/>
  <c r="D1522" i="28"/>
  <c r="D1523" i="28"/>
  <c r="D1524" i="28"/>
  <c r="D1525" i="28"/>
  <c r="D1527" i="28"/>
  <c r="D1528" i="28"/>
  <c r="D1529" i="28"/>
  <c r="D1530" i="28"/>
  <c r="D1531" i="28"/>
  <c r="D1532" i="28"/>
  <c r="D1533" i="28"/>
  <c r="D1534" i="28"/>
  <c r="D1535" i="28"/>
  <c r="D1536" i="28"/>
  <c r="D1537" i="28"/>
  <c r="D1539" i="28"/>
  <c r="D1540" i="28"/>
  <c r="D1541" i="28"/>
  <c r="D1542" i="28"/>
  <c r="D1543" i="28"/>
  <c r="D1544" i="28"/>
  <c r="D1545" i="28"/>
  <c r="D1546" i="28"/>
  <c r="D1547" i="28"/>
  <c r="D1548" i="28"/>
  <c r="D1549" i="28"/>
  <c r="D1551" i="28"/>
  <c r="D1552" i="28"/>
  <c r="D1553" i="28"/>
  <c r="D1554" i="28"/>
  <c r="D1555" i="28"/>
  <c r="D1556" i="28"/>
  <c r="D1557" i="28"/>
  <c r="D1558" i="28"/>
  <c r="D1559" i="28"/>
  <c r="D1560" i="28"/>
  <c r="D1561" i="28"/>
  <c r="D1563" i="28"/>
  <c r="D1564" i="28"/>
  <c r="D1565" i="28"/>
  <c r="D1566" i="28"/>
  <c r="D1567" i="28"/>
  <c r="D1568" i="28"/>
  <c r="D1569" i="28"/>
  <c r="D1570" i="28"/>
  <c r="D1571" i="28"/>
  <c r="D1572" i="28"/>
  <c r="D1573" i="28"/>
  <c r="D1575" i="28"/>
  <c r="D1576" i="28"/>
  <c r="D1577" i="28"/>
  <c r="D1578" i="28"/>
  <c r="D1579" i="28"/>
  <c r="D1580" i="28"/>
  <c r="D1581" i="28"/>
  <c r="D1582" i="28"/>
  <c r="D1583" i="28"/>
  <c r="D1584" i="28"/>
  <c r="D1585" i="28"/>
  <c r="D1587" i="28"/>
  <c r="D1588" i="28"/>
  <c r="D1589" i="28"/>
  <c r="D1590" i="28"/>
  <c r="D1591" i="28"/>
  <c r="D1592" i="28"/>
  <c r="D1593" i="28"/>
  <c r="D1594" i="28"/>
  <c r="D1595" i="28"/>
  <c r="D1596" i="28"/>
  <c r="D1597" i="28"/>
  <c r="D1599" i="28"/>
  <c r="D1600" i="28"/>
  <c r="D1601" i="28"/>
  <c r="D1602" i="28"/>
  <c r="D1603" i="28"/>
  <c r="D1604" i="28"/>
  <c r="D1605" i="28"/>
  <c r="D1606" i="28"/>
  <c r="D1607" i="28"/>
  <c r="D1608" i="28"/>
  <c r="D1609" i="28"/>
  <c r="D1611" i="28"/>
  <c r="D1612" i="28"/>
  <c r="D2" i="28"/>
  <c r="X51" i="27"/>
  <c r="W51" i="27" s="1"/>
  <c r="U51" i="27"/>
  <c r="T51" i="27" s="1"/>
  <c r="Q51" i="27"/>
  <c r="B51" i="27"/>
  <c r="A51" i="27"/>
  <c r="X89" i="27"/>
  <c r="W89" i="27" s="1"/>
  <c r="U89" i="27"/>
  <c r="T89" i="27" s="1"/>
  <c r="Q89" i="27"/>
  <c r="B89" i="27"/>
  <c r="A89" i="27"/>
  <c r="X88" i="27"/>
  <c r="W88" i="27" s="1"/>
  <c r="U88" i="27"/>
  <c r="T88" i="27" s="1"/>
  <c r="Q88" i="27"/>
  <c r="B88" i="27"/>
  <c r="A88" i="27"/>
  <c r="X87" i="27"/>
  <c r="W87" i="27" s="1"/>
  <c r="U87" i="27"/>
  <c r="T87" i="27" s="1"/>
  <c r="Q87" i="27"/>
  <c r="B87" i="27"/>
  <c r="A87" i="27"/>
  <c r="X86" i="27"/>
  <c r="W86" i="27" s="1"/>
  <c r="U86" i="27"/>
  <c r="T86" i="27" s="1"/>
  <c r="Q86" i="27"/>
  <c r="B86" i="27"/>
  <c r="A86" i="27"/>
  <c r="X85" i="27"/>
  <c r="W85" i="27" s="1"/>
  <c r="U85" i="27"/>
  <c r="T85" i="27" s="1"/>
  <c r="Q85" i="27"/>
  <c r="B85" i="27"/>
  <c r="A85" i="27"/>
  <c r="X84" i="27"/>
  <c r="W84" i="27" s="1"/>
  <c r="U84" i="27"/>
  <c r="T84" i="27" s="1"/>
  <c r="Q84" i="27"/>
  <c r="B84" i="27"/>
  <c r="A84" i="27"/>
  <c r="X82" i="27"/>
  <c r="W82" i="27" s="1"/>
  <c r="U82" i="27"/>
  <c r="T82" i="27" s="1"/>
  <c r="Q82" i="27"/>
  <c r="B82" i="27"/>
  <c r="A82" i="27"/>
  <c r="X81" i="27"/>
  <c r="W81" i="27" s="1"/>
  <c r="U81" i="27"/>
  <c r="T81" i="27" s="1"/>
  <c r="Q81" i="27"/>
  <c r="B81" i="27"/>
  <c r="A81" i="27"/>
  <c r="X80" i="27"/>
  <c r="W80" i="27" s="1"/>
  <c r="U80" i="27"/>
  <c r="T80" i="27" s="1"/>
  <c r="Q80" i="27"/>
  <c r="B80" i="27"/>
  <c r="A80" i="27"/>
  <c r="X79" i="27"/>
  <c r="W79" i="27" s="1"/>
  <c r="U79" i="27"/>
  <c r="T79" i="27" s="1"/>
  <c r="Q79" i="27"/>
  <c r="B79" i="27"/>
  <c r="A79" i="27"/>
  <c r="X78" i="27"/>
  <c r="W78" i="27" s="1"/>
  <c r="U78" i="27"/>
  <c r="T78" i="27" s="1"/>
  <c r="Q78" i="27"/>
  <c r="B78" i="27"/>
  <c r="A78" i="27"/>
  <c r="X77" i="27"/>
  <c r="W77" i="27" s="1"/>
  <c r="U77" i="27"/>
  <c r="T77" i="27" s="1"/>
  <c r="Q77" i="27"/>
  <c r="B77" i="27"/>
  <c r="A77" i="27"/>
  <c r="X76" i="27"/>
  <c r="W76" i="27" s="1"/>
  <c r="U76" i="27"/>
  <c r="T76" i="27" s="1"/>
  <c r="Q76" i="27"/>
  <c r="B76" i="27"/>
  <c r="A76" i="27"/>
  <c r="X75" i="27"/>
  <c r="W75" i="27" s="1"/>
  <c r="U75" i="27"/>
  <c r="T75" i="27" s="1"/>
  <c r="Q75" i="27"/>
  <c r="B75" i="27"/>
  <c r="A75" i="27"/>
  <c r="X74" i="27"/>
  <c r="W74" i="27" s="1"/>
  <c r="U74" i="27"/>
  <c r="T74" i="27" s="1"/>
  <c r="Q74" i="27"/>
  <c r="B74" i="27"/>
  <c r="A74" i="27"/>
  <c r="X73" i="27"/>
  <c r="W73" i="27" s="1"/>
  <c r="U73" i="27"/>
  <c r="T73" i="27" s="1"/>
  <c r="Q73" i="27"/>
  <c r="B73" i="27"/>
  <c r="A73" i="27"/>
  <c r="X72" i="27"/>
  <c r="W72" i="27" s="1"/>
  <c r="U72" i="27"/>
  <c r="T72" i="27" s="1"/>
  <c r="Q72" i="27"/>
  <c r="B72" i="27"/>
  <c r="A72" i="27"/>
  <c r="X71" i="27"/>
  <c r="W71" i="27" s="1"/>
  <c r="U71" i="27"/>
  <c r="T71" i="27" s="1"/>
  <c r="Q71" i="27"/>
  <c r="B71" i="27"/>
  <c r="A71" i="27"/>
  <c r="X69" i="27"/>
  <c r="W69" i="27" s="1"/>
  <c r="U69" i="27"/>
  <c r="T69" i="27" s="1"/>
  <c r="Q69" i="27"/>
  <c r="B69" i="27"/>
  <c r="A69" i="27"/>
  <c r="X68" i="27"/>
  <c r="W68" i="27" s="1"/>
  <c r="U68" i="27"/>
  <c r="T68" i="27" s="1"/>
  <c r="Q68" i="27"/>
  <c r="B68" i="27"/>
  <c r="A68" i="27"/>
  <c r="X67" i="27"/>
  <c r="W67" i="27" s="1"/>
  <c r="U67" i="27"/>
  <c r="T67" i="27" s="1"/>
  <c r="Q67" i="27"/>
  <c r="B67" i="27"/>
  <c r="A67" i="27"/>
  <c r="X66" i="27"/>
  <c r="W66" i="27" s="1"/>
  <c r="U66" i="27"/>
  <c r="T66" i="27" s="1"/>
  <c r="Q66" i="27"/>
  <c r="B66" i="27"/>
  <c r="A66" i="27"/>
  <c r="X65" i="27"/>
  <c r="W65" i="27" s="1"/>
  <c r="U65" i="27"/>
  <c r="T65" i="27" s="1"/>
  <c r="Q65" i="27"/>
  <c r="B65" i="27"/>
  <c r="A65" i="27"/>
  <c r="X64" i="27"/>
  <c r="W64" i="27" s="1"/>
  <c r="U64" i="27"/>
  <c r="T64" i="27" s="1"/>
  <c r="Q64" i="27"/>
  <c r="B64" i="27"/>
  <c r="A64" i="27"/>
  <c r="X63" i="27"/>
  <c r="W63" i="27" s="1"/>
  <c r="U63" i="27"/>
  <c r="T63" i="27" s="1"/>
  <c r="Q63" i="27"/>
  <c r="B63" i="27"/>
  <c r="A63" i="27"/>
  <c r="X62" i="27"/>
  <c r="W62" i="27" s="1"/>
  <c r="U62" i="27"/>
  <c r="T62" i="27" s="1"/>
  <c r="Q62" i="27"/>
  <c r="B62" i="27"/>
  <c r="A62" i="27"/>
  <c r="X61" i="27"/>
  <c r="W61" i="27" s="1"/>
  <c r="U61" i="27"/>
  <c r="T61" i="27" s="1"/>
  <c r="Q61" i="27"/>
  <c r="B61" i="27"/>
  <c r="A61" i="27"/>
  <c r="X60" i="27"/>
  <c r="W60" i="27" s="1"/>
  <c r="U60" i="27"/>
  <c r="T60" i="27" s="1"/>
  <c r="Q60" i="27"/>
  <c r="B60" i="27"/>
  <c r="A60" i="27"/>
  <c r="X59" i="27"/>
  <c r="W59" i="27" s="1"/>
  <c r="U59" i="27"/>
  <c r="T59" i="27" s="1"/>
  <c r="Q59" i="27"/>
  <c r="B59" i="27"/>
  <c r="A59" i="27"/>
  <c r="X58" i="27"/>
  <c r="W58" i="27" s="1"/>
  <c r="U58" i="27"/>
  <c r="T58" i="27" s="1"/>
  <c r="Q58" i="27"/>
  <c r="B58" i="27"/>
  <c r="A58" i="27"/>
  <c r="X56" i="27"/>
  <c r="W56" i="27" s="1"/>
  <c r="U56" i="27"/>
  <c r="T56" i="27" s="1"/>
  <c r="Q56" i="27"/>
  <c r="B56" i="27"/>
  <c r="A56" i="27"/>
  <c r="X55" i="27"/>
  <c r="W55" i="27" s="1"/>
  <c r="U55" i="27"/>
  <c r="T55" i="27" s="1"/>
  <c r="Q55" i="27"/>
  <c r="B55" i="27"/>
  <c r="A55" i="27"/>
  <c r="X54" i="27"/>
  <c r="W54" i="27" s="1"/>
  <c r="U54" i="27"/>
  <c r="T54" i="27" s="1"/>
  <c r="Q54" i="27"/>
  <c r="B54" i="27"/>
  <c r="A54" i="27"/>
  <c r="X53" i="27"/>
  <c r="W53" i="27" s="1"/>
  <c r="U53" i="27"/>
  <c r="T53" i="27" s="1"/>
  <c r="Q53" i="27"/>
  <c r="B53" i="27"/>
  <c r="A53" i="27"/>
  <c r="X52" i="27"/>
  <c r="W52" i="27" s="1"/>
  <c r="U52" i="27"/>
  <c r="T52" i="27" s="1"/>
  <c r="Q52" i="27"/>
  <c r="B52" i="27"/>
  <c r="A52" i="27"/>
  <c r="X50" i="27"/>
  <c r="W50" i="27" s="1"/>
  <c r="U50" i="27"/>
  <c r="T50" i="27" s="1"/>
  <c r="Q50" i="27"/>
  <c r="B50" i="27"/>
  <c r="A50" i="27"/>
  <c r="R89" i="27" s="1"/>
  <c r="X48" i="27"/>
  <c r="W48" i="27" s="1"/>
  <c r="U48" i="27"/>
  <c r="T48" i="27" s="1"/>
  <c r="Q48" i="27"/>
  <c r="B48" i="27"/>
  <c r="A48" i="27"/>
  <c r="X44" i="27"/>
  <c r="W44" i="27" s="1"/>
  <c r="U44" i="27"/>
  <c r="T44" i="27" s="1"/>
  <c r="Q44" i="27"/>
  <c r="B44" i="27"/>
  <c r="A44" i="27"/>
  <c r="X40" i="27"/>
  <c r="W40" i="27" s="1"/>
  <c r="U40" i="27"/>
  <c r="T40" i="27" s="1"/>
  <c r="Q40" i="27"/>
  <c r="B40" i="27"/>
  <c r="A40" i="27"/>
  <c r="X36" i="27"/>
  <c r="W36" i="27" s="1"/>
  <c r="U36" i="27"/>
  <c r="T36" i="27" s="1"/>
  <c r="Q36" i="27"/>
  <c r="B36" i="27"/>
  <c r="A36" i="27"/>
  <c r="X32" i="27"/>
  <c r="W32" i="27" s="1"/>
  <c r="U32" i="27"/>
  <c r="T32" i="27" s="1"/>
  <c r="Q32" i="27"/>
  <c r="B32" i="27"/>
  <c r="A32" i="27"/>
  <c r="X28" i="27"/>
  <c r="W28" i="27" s="1"/>
  <c r="U28" i="27"/>
  <c r="T28" i="27" s="1"/>
  <c r="Q28" i="27"/>
  <c r="B28" i="27"/>
  <c r="A28" i="27"/>
  <c r="X24" i="27"/>
  <c r="W24" i="27" s="1"/>
  <c r="U24" i="27"/>
  <c r="T24" i="27" s="1"/>
  <c r="Q24" i="27"/>
  <c r="B24" i="27"/>
  <c r="A24" i="27"/>
  <c r="X20" i="27"/>
  <c r="W20" i="27" s="1"/>
  <c r="U20" i="27"/>
  <c r="T20" i="27" s="1"/>
  <c r="Q20" i="27"/>
  <c r="B20" i="27"/>
  <c r="A20" i="27"/>
  <c r="X16" i="27"/>
  <c r="W16" i="27" s="1"/>
  <c r="U16" i="27"/>
  <c r="T16" i="27" s="1"/>
  <c r="Q16" i="27"/>
  <c r="B16" i="27"/>
  <c r="A16" i="27"/>
  <c r="X12" i="27"/>
  <c r="W12" i="27" s="1"/>
  <c r="U12" i="27"/>
  <c r="T12" i="27" s="1"/>
  <c r="Q12" i="27"/>
  <c r="B12" i="27"/>
  <c r="A12" i="27"/>
  <c r="X8" i="27"/>
  <c r="W8" i="27" s="1"/>
  <c r="U8" i="27"/>
  <c r="T8" i="27" s="1"/>
  <c r="Q8" i="27"/>
  <c r="B8" i="27"/>
  <c r="A8" i="27"/>
  <c r="X4" i="27"/>
  <c r="W4" i="27" s="1"/>
  <c r="U4" i="27"/>
  <c r="T4" i="27" s="1"/>
  <c r="Q4" i="27"/>
  <c r="B4" i="27"/>
  <c r="A4" i="27"/>
  <c r="Q3" i="27"/>
  <c r="Q6" i="27"/>
  <c r="Q7" i="27"/>
  <c r="Q10" i="27"/>
  <c r="Q11" i="27"/>
  <c r="Q14" i="27"/>
  <c r="Q15" i="27"/>
  <c r="Q18" i="27"/>
  <c r="Q19" i="27"/>
  <c r="Q22" i="27"/>
  <c r="Q23" i="27"/>
  <c r="Q26" i="27"/>
  <c r="Q27" i="27"/>
  <c r="Q30" i="27"/>
  <c r="Q31" i="27"/>
  <c r="Q34" i="27"/>
  <c r="Q35" i="27"/>
  <c r="Q38" i="27"/>
  <c r="Q39" i="27"/>
  <c r="Q42" i="27"/>
  <c r="Q43" i="27"/>
  <c r="Q46" i="27"/>
  <c r="Q47" i="27"/>
  <c r="Q2" i="27"/>
  <c r="X47" i="27"/>
  <c r="W47" i="27" s="1"/>
  <c r="U47" i="27"/>
  <c r="T47" i="27" s="1"/>
  <c r="B47" i="27"/>
  <c r="A47" i="27"/>
  <c r="X43" i="27"/>
  <c r="W43" i="27" s="1"/>
  <c r="U43" i="27"/>
  <c r="T43" i="27" s="1"/>
  <c r="B43" i="27"/>
  <c r="A43" i="27"/>
  <c r="X39" i="27"/>
  <c r="W39" i="27" s="1"/>
  <c r="U39" i="27"/>
  <c r="T39" i="27" s="1"/>
  <c r="B39" i="27"/>
  <c r="A39" i="27"/>
  <c r="X35" i="27"/>
  <c r="W35" i="27" s="1"/>
  <c r="U35" i="27"/>
  <c r="T35" i="27" s="1"/>
  <c r="B35" i="27"/>
  <c r="A35" i="27"/>
  <c r="X31" i="27"/>
  <c r="W31" i="27" s="1"/>
  <c r="U31" i="27"/>
  <c r="T31" i="27" s="1"/>
  <c r="B31" i="27"/>
  <c r="A31" i="27"/>
  <c r="X27" i="27"/>
  <c r="W27" i="27" s="1"/>
  <c r="U27" i="27"/>
  <c r="T27" i="27" s="1"/>
  <c r="B27" i="27"/>
  <c r="A27" i="27"/>
  <c r="X23" i="27"/>
  <c r="W23" i="27" s="1"/>
  <c r="U23" i="27"/>
  <c r="T23" i="27" s="1"/>
  <c r="B23" i="27"/>
  <c r="A23" i="27"/>
  <c r="X19" i="27"/>
  <c r="W19" i="27" s="1"/>
  <c r="U19" i="27"/>
  <c r="T19" i="27" s="1"/>
  <c r="B19" i="27"/>
  <c r="A19" i="27"/>
  <c r="X15" i="27"/>
  <c r="W15" i="27" s="1"/>
  <c r="U15" i="27"/>
  <c r="T15" i="27" s="1"/>
  <c r="B15" i="27"/>
  <c r="A15" i="27"/>
  <c r="X11" i="27"/>
  <c r="W11" i="27" s="1"/>
  <c r="U11" i="27"/>
  <c r="T11" i="27" s="1"/>
  <c r="B11" i="27"/>
  <c r="A11" i="27"/>
  <c r="X7" i="27"/>
  <c r="W7" i="27" s="1"/>
  <c r="U7" i="27"/>
  <c r="T7" i="27" s="1"/>
  <c r="B7" i="27"/>
  <c r="A7" i="27"/>
  <c r="X3" i="27"/>
  <c r="W3" i="27" s="1"/>
  <c r="U3" i="27"/>
  <c r="T3" i="27" s="1"/>
  <c r="B3" i="27"/>
  <c r="A3" i="27"/>
  <c r="A6" i="27"/>
  <c r="A10" i="27"/>
  <c r="A14" i="27"/>
  <c r="A18" i="27"/>
  <c r="A22" i="27"/>
  <c r="A26" i="27"/>
  <c r="A30" i="27"/>
  <c r="A34" i="27"/>
  <c r="A38" i="27"/>
  <c r="A42" i="27"/>
  <c r="A46" i="27"/>
  <c r="A2" i="27"/>
  <c r="X46" i="27"/>
  <c r="W46" i="27" s="1"/>
  <c r="U46" i="27"/>
  <c r="T46" i="27" s="1"/>
  <c r="B46" i="27"/>
  <c r="X42" i="27"/>
  <c r="W42" i="27" s="1"/>
  <c r="U42" i="27"/>
  <c r="T42" i="27" s="1"/>
  <c r="B42" i="27"/>
  <c r="X38" i="27"/>
  <c r="W38" i="27" s="1"/>
  <c r="U38" i="27"/>
  <c r="T38" i="27" s="1"/>
  <c r="B38" i="27"/>
  <c r="X34" i="27"/>
  <c r="W34" i="27" s="1"/>
  <c r="U34" i="27"/>
  <c r="T34" i="27" s="1"/>
  <c r="B34" i="27"/>
  <c r="X30" i="27"/>
  <c r="W30" i="27" s="1"/>
  <c r="U30" i="27"/>
  <c r="T30" i="27" s="1"/>
  <c r="B30" i="27"/>
  <c r="X26" i="27"/>
  <c r="W26" i="27" s="1"/>
  <c r="U26" i="27"/>
  <c r="T26" i="27" s="1"/>
  <c r="B26" i="27"/>
  <c r="X22" i="27"/>
  <c r="W22" i="27" s="1"/>
  <c r="U22" i="27"/>
  <c r="T22" i="27" s="1"/>
  <c r="B22" i="27"/>
  <c r="X18" i="27"/>
  <c r="W18" i="27" s="1"/>
  <c r="U18" i="27"/>
  <c r="T18" i="27" s="1"/>
  <c r="B18" i="27"/>
  <c r="X14" i="27"/>
  <c r="W14" i="27" s="1"/>
  <c r="U14" i="27"/>
  <c r="T14" i="27" s="1"/>
  <c r="B14" i="27"/>
  <c r="X10" i="27"/>
  <c r="W10" i="27" s="1"/>
  <c r="U10" i="27"/>
  <c r="T10" i="27" s="1"/>
  <c r="B10" i="27"/>
  <c r="X6" i="27"/>
  <c r="W6" i="27" s="1"/>
  <c r="U6" i="27"/>
  <c r="T6" i="27" s="1"/>
  <c r="B6" i="27"/>
  <c r="X2" i="27"/>
  <c r="W2" i="27" s="1"/>
  <c r="U2" i="27"/>
  <c r="T2" i="27" s="1"/>
  <c r="B2" i="27"/>
  <c r="G2" i="3"/>
  <c r="H2" i="3" s="1"/>
  <c r="G2" i="5"/>
  <c r="H2" i="5" s="1"/>
  <c r="F2" i="12"/>
  <c r="I64" i="10"/>
  <c r="I63" i="10"/>
  <c r="I62" i="10"/>
  <c r="I61" i="10"/>
  <c r="I60" i="10"/>
  <c r="I58" i="10"/>
  <c r="I57" i="10"/>
  <c r="U32" i="5" l="1"/>
  <c r="N9" i="5"/>
  <c r="N34" i="5"/>
  <c r="T138" i="1"/>
  <c r="T32" i="5" s="1"/>
  <c r="H32" i="5"/>
  <c r="O32" i="5"/>
  <c r="U9" i="5"/>
  <c r="U34" i="5"/>
  <c r="I49" i="15"/>
  <c r="B505" i="11"/>
  <c r="D1216" i="28"/>
  <c r="U483" i="1"/>
  <c r="U419" i="1"/>
  <c r="U472" i="1"/>
  <c r="U697" i="1"/>
  <c r="U207" i="1"/>
  <c r="U202" i="1"/>
  <c r="U353" i="1"/>
  <c r="U329" i="1" s="1"/>
  <c r="U323" i="1"/>
  <c r="U367" i="1"/>
  <c r="U403" i="1"/>
  <c r="T208" i="1"/>
  <c r="T207" i="1" s="1"/>
  <c r="H207" i="1"/>
  <c r="T203" i="1"/>
  <c r="T202" i="1" s="1"/>
  <c r="H202" i="1"/>
  <c r="T354" i="1"/>
  <c r="T353" i="1" s="1"/>
  <c r="T329" i="1" s="1"/>
  <c r="H353" i="1"/>
  <c r="H329" i="1" s="1"/>
  <c r="T324" i="1"/>
  <c r="T323" i="1" s="1"/>
  <c r="H323" i="1"/>
  <c r="T368" i="1"/>
  <c r="T367" i="1" s="1"/>
  <c r="H367" i="1"/>
  <c r="H403" i="1"/>
  <c r="T404" i="1"/>
  <c r="T403" i="1" s="1"/>
  <c r="T473" i="1"/>
  <c r="T472" i="1" s="1"/>
  <c r="H472" i="1"/>
  <c r="T453" i="1"/>
  <c r="T452" i="1" s="1"/>
  <c r="H452" i="1"/>
  <c r="T698" i="1"/>
  <c r="T697" i="1" s="1"/>
  <c r="H697" i="1"/>
  <c r="U671" i="1"/>
  <c r="T160" i="1"/>
  <c r="T159" i="1" s="1"/>
  <c r="T16" i="5" s="1"/>
  <c r="H159" i="1"/>
  <c r="H16" i="5" s="1"/>
  <c r="T127" i="1"/>
  <c r="T193" i="1"/>
  <c r="T192" i="1" s="1"/>
  <c r="T8" i="5" s="1"/>
  <c r="H192" i="1"/>
  <c r="H8" i="5" s="1"/>
  <c r="T220" i="1"/>
  <c r="H271" i="1"/>
  <c r="T272" i="1"/>
  <c r="T271" i="1" s="1"/>
  <c r="T561" i="1"/>
  <c r="T462" i="1"/>
  <c r="T461" i="1" s="1"/>
  <c r="H461" i="1"/>
  <c r="T466" i="1"/>
  <c r="T465" i="1" s="1"/>
  <c r="H465" i="1"/>
  <c r="U159" i="1"/>
  <c r="U16" i="5" s="1"/>
  <c r="U192" i="1"/>
  <c r="U8" i="5" s="1"/>
  <c r="U271" i="1"/>
  <c r="T760" i="1"/>
  <c r="T759" i="1" s="1"/>
  <c r="H759" i="1"/>
  <c r="T621" i="1"/>
  <c r="T620" i="1" s="1"/>
  <c r="H620" i="1"/>
  <c r="U461" i="1"/>
  <c r="U465" i="1"/>
  <c r="T551" i="1"/>
  <c r="T435" i="1"/>
  <c r="T434" i="1" s="1"/>
  <c r="H434" i="1"/>
  <c r="U759" i="1"/>
  <c r="U620" i="1"/>
  <c r="T484" i="1"/>
  <c r="T483" i="1" s="1"/>
  <c r="H483" i="1"/>
  <c r="U434" i="1"/>
  <c r="L49" i="15"/>
  <c r="J49" i="15"/>
  <c r="K49" i="15"/>
  <c r="B501" i="11"/>
  <c r="D1212" i="28"/>
  <c r="AB698" i="32"/>
  <c r="V698" i="32"/>
  <c r="P698" i="32"/>
  <c r="J698" i="32"/>
  <c r="D698" i="32"/>
  <c r="AB701" i="32"/>
  <c r="V701" i="32"/>
  <c r="P701" i="32"/>
  <c r="J701" i="32"/>
  <c r="D701" i="32"/>
  <c r="AB704" i="32"/>
  <c r="V704" i="32"/>
  <c r="P704" i="32"/>
  <c r="J704" i="32"/>
  <c r="D704" i="32"/>
  <c r="AB707" i="32"/>
  <c r="V707" i="32"/>
  <c r="P707" i="32"/>
  <c r="J707" i="32"/>
  <c r="D707" i="32"/>
  <c r="AB710" i="32"/>
  <c r="V710" i="32"/>
  <c r="P710" i="32"/>
  <c r="J710" i="32"/>
  <c r="D710" i="32"/>
  <c r="V713" i="32"/>
  <c r="AB713" i="32"/>
  <c r="P713" i="32"/>
  <c r="J713" i="32"/>
  <c r="D713" i="32"/>
  <c r="AB716" i="32"/>
  <c r="V716" i="32"/>
  <c r="P716" i="32"/>
  <c r="J716" i="32"/>
  <c r="D716" i="32"/>
  <c r="AB719" i="32"/>
  <c r="V719" i="32"/>
  <c r="P719" i="32"/>
  <c r="J719" i="32"/>
  <c r="D719" i="32"/>
  <c r="AB722" i="32"/>
  <c r="V722" i="32"/>
  <c r="P722" i="32"/>
  <c r="J722" i="32"/>
  <c r="D722" i="32"/>
  <c r="V725" i="32"/>
  <c r="AB725" i="32"/>
  <c r="P725" i="32"/>
  <c r="J725" i="32"/>
  <c r="D725" i="32"/>
  <c r="AB728" i="32"/>
  <c r="V728" i="32"/>
  <c r="P728" i="32"/>
  <c r="J728" i="32"/>
  <c r="D728" i="32"/>
  <c r="AB731" i="32"/>
  <c r="V731" i="32"/>
  <c r="P731" i="32"/>
  <c r="J731" i="32"/>
  <c r="D731" i="32"/>
  <c r="AB734" i="32"/>
  <c r="V734" i="32"/>
  <c r="P734" i="32"/>
  <c r="J734" i="32"/>
  <c r="D734" i="32"/>
  <c r="AB741" i="32"/>
  <c r="V741" i="32"/>
  <c r="P741" i="32"/>
  <c r="J741" i="32"/>
  <c r="D741" i="32"/>
  <c r="AB744" i="32"/>
  <c r="V744" i="32"/>
  <c r="P744" i="32"/>
  <c r="J744" i="32"/>
  <c r="D744" i="32"/>
  <c r="AB747" i="32"/>
  <c r="V747" i="32"/>
  <c r="P747" i="32"/>
  <c r="J747" i="32"/>
  <c r="D747" i="32"/>
  <c r="AB750" i="32"/>
  <c r="V750" i="32"/>
  <c r="P750" i="32"/>
  <c r="J750" i="32"/>
  <c r="D750" i="32"/>
  <c r="AB753" i="32"/>
  <c r="V753" i="32"/>
  <c r="P753" i="32"/>
  <c r="J753" i="32"/>
  <c r="D753" i="32"/>
  <c r="AB761" i="32"/>
  <c r="V761" i="32"/>
  <c r="P761" i="32"/>
  <c r="J761" i="32"/>
  <c r="D761" i="32"/>
  <c r="AC765" i="32"/>
  <c r="W765" i="32"/>
  <c r="Q765" i="32"/>
  <c r="K765" i="32"/>
  <c r="E765" i="32"/>
  <c r="AB162" i="32"/>
  <c r="V162" i="32"/>
  <c r="P162" i="32"/>
  <c r="J162" i="32"/>
  <c r="D162" i="32"/>
  <c r="AB763" i="32"/>
  <c r="V763" i="32"/>
  <c r="P763" i="32"/>
  <c r="J763" i="32"/>
  <c r="D763" i="32"/>
  <c r="AB679" i="32"/>
  <c r="V679" i="32"/>
  <c r="P679" i="32"/>
  <c r="J679" i="32"/>
  <c r="D679" i="32"/>
  <c r="AB682" i="32"/>
  <c r="V682" i="32"/>
  <c r="P682" i="32"/>
  <c r="D682" i="32"/>
  <c r="J682" i="32"/>
  <c r="AB130" i="32"/>
  <c r="V130" i="32"/>
  <c r="P130" i="32"/>
  <c r="J130" i="32"/>
  <c r="D130" i="32"/>
  <c r="AB685" i="32"/>
  <c r="V685" i="32"/>
  <c r="P685" i="32"/>
  <c r="J685" i="32"/>
  <c r="D685" i="32"/>
  <c r="AB688" i="32"/>
  <c r="V688" i="32"/>
  <c r="P688" i="32"/>
  <c r="J688" i="32"/>
  <c r="D688" i="32"/>
  <c r="AB691" i="32"/>
  <c r="V691" i="32"/>
  <c r="P691" i="32"/>
  <c r="J691" i="32"/>
  <c r="D691" i="32"/>
  <c r="AB132" i="32"/>
  <c r="V132" i="32"/>
  <c r="P132" i="32"/>
  <c r="J132" i="32"/>
  <c r="D132" i="32"/>
  <c r="AB135" i="32"/>
  <c r="V135" i="32"/>
  <c r="P135" i="32"/>
  <c r="J135" i="32"/>
  <c r="D135" i="32"/>
  <c r="AB195" i="32"/>
  <c r="V195" i="32"/>
  <c r="P195" i="32"/>
  <c r="J195" i="32"/>
  <c r="D195" i="32"/>
  <c r="AB198" i="32"/>
  <c r="V198" i="32"/>
  <c r="P198" i="32"/>
  <c r="J198" i="32"/>
  <c r="D198" i="32"/>
  <c r="AB165" i="32"/>
  <c r="V165" i="32"/>
  <c r="P165" i="32"/>
  <c r="J165" i="32"/>
  <c r="D165" i="32"/>
  <c r="AB208" i="32"/>
  <c r="V208" i="32"/>
  <c r="P208" i="32"/>
  <c r="J208" i="32"/>
  <c r="D208" i="32"/>
  <c r="AB203" i="32"/>
  <c r="V203" i="32"/>
  <c r="P203" i="32"/>
  <c r="J203" i="32"/>
  <c r="D203" i="32"/>
  <c r="AB211" i="32"/>
  <c r="V211" i="32"/>
  <c r="P211" i="32"/>
  <c r="J211" i="32"/>
  <c r="D211" i="32"/>
  <c r="AB213" i="32"/>
  <c r="V213" i="32"/>
  <c r="P213" i="32"/>
  <c r="J213" i="32"/>
  <c r="D213" i="32"/>
  <c r="AB138" i="32"/>
  <c r="V138" i="32"/>
  <c r="P138" i="32"/>
  <c r="J138" i="32"/>
  <c r="D138" i="32"/>
  <c r="AB140" i="32"/>
  <c r="V140" i="32"/>
  <c r="P140" i="32"/>
  <c r="J140" i="32"/>
  <c r="D140" i="32"/>
  <c r="AB168" i="32"/>
  <c r="V168" i="32"/>
  <c r="P168" i="32"/>
  <c r="J168" i="32"/>
  <c r="D168" i="32"/>
  <c r="AB222" i="32"/>
  <c r="V222" i="32"/>
  <c r="P222" i="32"/>
  <c r="J222" i="32"/>
  <c r="D222" i="32"/>
  <c r="AB225" i="32"/>
  <c r="V225" i="32"/>
  <c r="P225" i="32"/>
  <c r="J225" i="32"/>
  <c r="D225" i="32"/>
  <c r="AB228" i="32"/>
  <c r="V228" i="32"/>
  <c r="P228" i="32"/>
  <c r="J228" i="32"/>
  <c r="D228" i="32"/>
  <c r="AB231" i="32"/>
  <c r="V231" i="32"/>
  <c r="P231" i="32"/>
  <c r="J231" i="32"/>
  <c r="D231" i="32"/>
  <c r="AB234" i="32"/>
  <c r="V234" i="32"/>
  <c r="P234" i="32"/>
  <c r="J234" i="32"/>
  <c r="D234" i="32"/>
  <c r="AB331" i="32"/>
  <c r="V331" i="32"/>
  <c r="P331" i="32"/>
  <c r="J331" i="32"/>
  <c r="D331" i="32"/>
  <c r="AB334" i="32"/>
  <c r="V334" i="32"/>
  <c r="P334" i="32"/>
  <c r="J334" i="32"/>
  <c r="D334" i="32"/>
  <c r="V337" i="32"/>
  <c r="AB337" i="32"/>
  <c r="P337" i="32"/>
  <c r="J337" i="32"/>
  <c r="D337" i="32"/>
  <c r="AB340" i="32"/>
  <c r="V340" i="32"/>
  <c r="P340" i="32"/>
  <c r="J340" i="32"/>
  <c r="D340" i="32"/>
  <c r="AB343" i="32"/>
  <c r="V343" i="32"/>
  <c r="P343" i="32"/>
  <c r="J343" i="32"/>
  <c r="D343" i="32"/>
  <c r="AB354" i="32"/>
  <c r="V354" i="32"/>
  <c r="P354" i="32"/>
  <c r="J354" i="32"/>
  <c r="D354" i="32"/>
  <c r="AB357" i="32"/>
  <c r="V357" i="32"/>
  <c r="P357" i="32"/>
  <c r="J357" i="32"/>
  <c r="D357" i="32"/>
  <c r="AB346" i="32"/>
  <c r="V346" i="32"/>
  <c r="P346" i="32"/>
  <c r="J346" i="32"/>
  <c r="D346" i="32"/>
  <c r="AB349" i="32"/>
  <c r="V349" i="32"/>
  <c r="P349" i="32"/>
  <c r="J349" i="32"/>
  <c r="D349" i="32"/>
  <c r="AB236" i="32"/>
  <c r="V236" i="32"/>
  <c r="P236" i="32"/>
  <c r="J236" i="32"/>
  <c r="D236" i="32"/>
  <c r="AB239" i="32"/>
  <c r="V239" i="32"/>
  <c r="P239" i="32"/>
  <c r="J239" i="32"/>
  <c r="D239" i="32"/>
  <c r="AB242" i="32"/>
  <c r="V242" i="32"/>
  <c r="P242" i="32"/>
  <c r="J242" i="32"/>
  <c r="D242" i="32"/>
  <c r="AB245" i="32"/>
  <c r="V245" i="32"/>
  <c r="P245" i="32"/>
  <c r="J245" i="32"/>
  <c r="D245" i="32"/>
  <c r="AB248" i="32"/>
  <c r="V248" i="32"/>
  <c r="P248" i="32"/>
  <c r="J248" i="32"/>
  <c r="D248" i="32"/>
  <c r="AB251" i="32"/>
  <c r="V251" i="32"/>
  <c r="P251" i="32"/>
  <c r="J251" i="32"/>
  <c r="D251" i="32"/>
  <c r="AB254" i="32"/>
  <c r="V254" i="32"/>
  <c r="P254" i="32"/>
  <c r="J254" i="32"/>
  <c r="D254" i="32"/>
  <c r="AB257" i="32"/>
  <c r="V257" i="32"/>
  <c r="P257" i="32"/>
  <c r="J257" i="32"/>
  <c r="D257" i="32"/>
  <c r="AB260" i="32"/>
  <c r="V260" i="32"/>
  <c r="P260" i="32"/>
  <c r="J260" i="32"/>
  <c r="D260" i="32"/>
  <c r="AB263" i="32"/>
  <c r="V263" i="32"/>
  <c r="P263" i="32"/>
  <c r="J263" i="32"/>
  <c r="D263" i="32"/>
  <c r="AB266" i="32"/>
  <c r="V266" i="32"/>
  <c r="P266" i="32"/>
  <c r="J266" i="32"/>
  <c r="D266" i="32"/>
  <c r="AB274" i="32"/>
  <c r="P274" i="32"/>
  <c r="V274" i="32"/>
  <c r="J274" i="32"/>
  <c r="D274" i="32"/>
  <c r="AB277" i="32"/>
  <c r="V277" i="32"/>
  <c r="P277" i="32"/>
  <c r="J277" i="32"/>
  <c r="D277" i="32"/>
  <c r="V280" i="32"/>
  <c r="AB280" i="32"/>
  <c r="P280" i="32"/>
  <c r="J280" i="32"/>
  <c r="D280" i="32"/>
  <c r="AB283" i="32"/>
  <c r="V283" i="32"/>
  <c r="P283" i="32"/>
  <c r="J283" i="32"/>
  <c r="D283" i="32"/>
  <c r="AB286" i="32"/>
  <c r="V286" i="32"/>
  <c r="P286" i="32"/>
  <c r="J286" i="32"/>
  <c r="D286" i="32"/>
  <c r="AB289" i="32"/>
  <c r="V289" i="32"/>
  <c r="P289" i="32"/>
  <c r="J289" i="32"/>
  <c r="D289" i="32"/>
  <c r="AB292" i="32"/>
  <c r="V292" i="32"/>
  <c r="P292" i="32"/>
  <c r="J292" i="32"/>
  <c r="D292" i="32"/>
  <c r="AB295" i="32"/>
  <c r="V295" i="32"/>
  <c r="P295" i="32"/>
  <c r="J295" i="32"/>
  <c r="D295" i="32"/>
  <c r="AB298" i="32"/>
  <c r="V298" i="32"/>
  <c r="P298" i="32"/>
  <c r="J298" i="32"/>
  <c r="D298" i="32"/>
  <c r="AB301" i="32"/>
  <c r="V301" i="32"/>
  <c r="P301" i="32"/>
  <c r="J301" i="32"/>
  <c r="D301" i="32"/>
  <c r="AB304" i="32"/>
  <c r="V304" i="32"/>
  <c r="P304" i="32"/>
  <c r="J304" i="32"/>
  <c r="D304" i="32"/>
  <c r="AB307" i="32"/>
  <c r="V307" i="32"/>
  <c r="P307" i="32"/>
  <c r="J307" i="32"/>
  <c r="D307" i="32"/>
  <c r="AB310" i="32"/>
  <c r="V310" i="32"/>
  <c r="P310" i="32"/>
  <c r="J310" i="32"/>
  <c r="D310" i="32"/>
  <c r="AB313" i="32"/>
  <c r="V313" i="32"/>
  <c r="P313" i="32"/>
  <c r="J313" i="32"/>
  <c r="D313" i="32"/>
  <c r="AB316" i="32"/>
  <c r="V316" i="32"/>
  <c r="P316" i="32"/>
  <c r="J316" i="32"/>
  <c r="D316" i="32"/>
  <c r="AB319" i="32"/>
  <c r="V319" i="32"/>
  <c r="P319" i="32"/>
  <c r="J319" i="32"/>
  <c r="D319" i="32"/>
  <c r="AB267" i="32"/>
  <c r="V267" i="32"/>
  <c r="P267" i="32"/>
  <c r="J267" i="32"/>
  <c r="D267" i="32"/>
  <c r="AB324" i="32"/>
  <c r="V324" i="32"/>
  <c r="P324" i="32"/>
  <c r="J324" i="32"/>
  <c r="D324" i="32"/>
  <c r="AB368" i="32"/>
  <c r="V368" i="32"/>
  <c r="P368" i="32"/>
  <c r="J368" i="32"/>
  <c r="D368" i="32"/>
  <c r="AB371" i="32"/>
  <c r="V371" i="32"/>
  <c r="P371" i="32"/>
  <c r="J371" i="32"/>
  <c r="D371" i="32"/>
  <c r="AB374" i="32"/>
  <c r="V374" i="32"/>
  <c r="P374" i="32"/>
  <c r="J374" i="32"/>
  <c r="D374" i="32"/>
  <c r="AB404" i="32"/>
  <c r="V404" i="32"/>
  <c r="P404" i="32"/>
  <c r="J404" i="32"/>
  <c r="D404" i="32"/>
  <c r="AB409" i="32"/>
  <c r="V409" i="32"/>
  <c r="P409" i="32"/>
  <c r="J409" i="32"/>
  <c r="D409" i="32"/>
  <c r="AB379" i="32"/>
  <c r="V379" i="32"/>
  <c r="P379" i="32"/>
  <c r="J379" i="32"/>
  <c r="D379" i="32"/>
  <c r="AB382" i="32"/>
  <c r="V382" i="32"/>
  <c r="P382" i="32"/>
  <c r="J382" i="32"/>
  <c r="D382" i="32"/>
  <c r="AB385" i="32"/>
  <c r="V385" i="32"/>
  <c r="P385" i="32"/>
  <c r="J385" i="32"/>
  <c r="D385" i="32"/>
  <c r="AB388" i="32"/>
  <c r="V388" i="32"/>
  <c r="P388" i="32"/>
  <c r="J388" i="32"/>
  <c r="D388" i="32"/>
  <c r="V391" i="32"/>
  <c r="AB391" i="32"/>
  <c r="P391" i="32"/>
  <c r="J391" i="32"/>
  <c r="D391" i="32"/>
  <c r="AB412" i="32"/>
  <c r="V412" i="32"/>
  <c r="P412" i="32"/>
  <c r="J412" i="32"/>
  <c r="D412" i="32"/>
  <c r="AB415" i="32"/>
  <c r="V415" i="32"/>
  <c r="P415" i="32"/>
  <c r="J415" i="32"/>
  <c r="D415" i="32"/>
  <c r="AB394" i="32"/>
  <c r="V394" i="32"/>
  <c r="P394" i="32"/>
  <c r="J394" i="32"/>
  <c r="D394" i="32"/>
  <c r="AB397" i="32"/>
  <c r="V397" i="32"/>
  <c r="P397" i="32"/>
  <c r="J397" i="32"/>
  <c r="D397" i="32"/>
  <c r="AB400" i="32"/>
  <c r="V400" i="32"/>
  <c r="P400" i="32"/>
  <c r="J400" i="32"/>
  <c r="D400" i="32"/>
  <c r="AC698" i="32"/>
  <c r="W698" i="32"/>
  <c r="K698" i="32"/>
  <c r="Q698" i="32"/>
  <c r="E698" i="32"/>
  <c r="AC701" i="32"/>
  <c r="W701" i="32"/>
  <c r="Q701" i="32"/>
  <c r="K701" i="32"/>
  <c r="E701" i="32"/>
  <c r="AC704" i="32"/>
  <c r="W704" i="32"/>
  <c r="Q704" i="32"/>
  <c r="K704" i="32"/>
  <c r="E704" i="32"/>
  <c r="AC707" i="32"/>
  <c r="W707" i="32"/>
  <c r="Q707" i="32"/>
  <c r="K707" i="32"/>
  <c r="E707" i="32"/>
  <c r="AC710" i="32"/>
  <c r="W710" i="32"/>
  <c r="K710" i="32"/>
  <c r="Q710" i="32"/>
  <c r="E710" i="32"/>
  <c r="AC713" i="32"/>
  <c r="W713" i="32"/>
  <c r="Q713" i="32"/>
  <c r="K713" i="32"/>
  <c r="E713" i="32"/>
  <c r="AC716" i="32"/>
  <c r="W716" i="32"/>
  <c r="Q716" i="32"/>
  <c r="K716" i="32"/>
  <c r="E716" i="32"/>
  <c r="AC719" i="32"/>
  <c r="W719" i="32"/>
  <c r="Q719" i="32"/>
  <c r="K719" i="32"/>
  <c r="E719" i="32"/>
  <c r="AC722" i="32"/>
  <c r="W722" i="32"/>
  <c r="Q722" i="32"/>
  <c r="K722" i="32"/>
  <c r="E722" i="32"/>
  <c r="AC725" i="32"/>
  <c r="W725" i="32"/>
  <c r="Q725" i="32"/>
  <c r="K725" i="32"/>
  <c r="E725" i="32"/>
  <c r="AC728" i="32"/>
  <c r="W728" i="32"/>
  <c r="Q728" i="32"/>
  <c r="K728" i="32"/>
  <c r="E728" i="32"/>
  <c r="AC731" i="32"/>
  <c r="W731" i="32"/>
  <c r="Q731" i="32"/>
  <c r="K731" i="32"/>
  <c r="E731" i="32"/>
  <c r="AC734" i="32"/>
  <c r="W734" i="32"/>
  <c r="Q734" i="32"/>
  <c r="K734" i="32"/>
  <c r="E734" i="32"/>
  <c r="AC741" i="32"/>
  <c r="W741" i="32"/>
  <c r="Q741" i="32"/>
  <c r="K741" i="32"/>
  <c r="E741" i="32"/>
  <c r="AC744" i="32"/>
  <c r="W744" i="32"/>
  <c r="Q744" i="32"/>
  <c r="K744" i="32"/>
  <c r="E744" i="32"/>
  <c r="AC747" i="32"/>
  <c r="W747" i="32"/>
  <c r="Q747" i="32"/>
  <c r="K747" i="32"/>
  <c r="E747" i="32"/>
  <c r="AC750" i="32"/>
  <c r="W750" i="32"/>
  <c r="K750" i="32"/>
  <c r="Q750" i="32"/>
  <c r="E750" i="32"/>
  <c r="AC753" i="32"/>
  <c r="W753" i="32"/>
  <c r="Q753" i="32"/>
  <c r="K753" i="32"/>
  <c r="E753" i="32"/>
  <c r="AC761" i="32"/>
  <c r="W761" i="32"/>
  <c r="Q761" i="32"/>
  <c r="K761" i="32"/>
  <c r="E761" i="32"/>
  <c r="AB766" i="32"/>
  <c r="V766" i="32"/>
  <c r="P766" i="32"/>
  <c r="J766" i="32"/>
  <c r="D766" i="32"/>
  <c r="AC162" i="32"/>
  <c r="W162" i="32"/>
  <c r="Q162" i="32"/>
  <c r="K162" i="32"/>
  <c r="E162" i="32"/>
  <c r="AC763" i="32"/>
  <c r="W763" i="32"/>
  <c r="Q763" i="32"/>
  <c r="K763" i="32"/>
  <c r="E763" i="32"/>
  <c r="AC679" i="32"/>
  <c r="W679" i="32"/>
  <c r="Q679" i="32"/>
  <c r="K679" i="32"/>
  <c r="E679" i="32"/>
  <c r="AC682" i="32"/>
  <c r="W682" i="32"/>
  <c r="Q682" i="32"/>
  <c r="K682" i="32"/>
  <c r="E682" i="32"/>
  <c r="AC130" i="32"/>
  <c r="W130" i="32"/>
  <c r="Q130" i="32"/>
  <c r="K130" i="32"/>
  <c r="E130" i="32"/>
  <c r="AC685" i="32"/>
  <c r="W685" i="32"/>
  <c r="Q685" i="32"/>
  <c r="K685" i="32"/>
  <c r="E685" i="32"/>
  <c r="AC688" i="32"/>
  <c r="W688" i="32"/>
  <c r="Q688" i="32"/>
  <c r="K688" i="32"/>
  <c r="E688" i="32"/>
  <c r="AC691" i="32"/>
  <c r="W691" i="32"/>
  <c r="Q691" i="32"/>
  <c r="K691" i="32"/>
  <c r="E691" i="32"/>
  <c r="AC132" i="32"/>
  <c r="W132" i="32"/>
  <c r="Q132" i="32"/>
  <c r="K132" i="32"/>
  <c r="E132" i="32"/>
  <c r="AC135" i="32"/>
  <c r="W135" i="32"/>
  <c r="Q135" i="32"/>
  <c r="K135" i="32"/>
  <c r="E135" i="32"/>
  <c r="AC195" i="32"/>
  <c r="W195" i="32"/>
  <c r="Q195" i="32"/>
  <c r="K195" i="32"/>
  <c r="E195" i="32"/>
  <c r="AC198" i="32"/>
  <c r="W198" i="32"/>
  <c r="Q198" i="32"/>
  <c r="K198" i="32"/>
  <c r="E198" i="32"/>
  <c r="AC165" i="32"/>
  <c r="W165" i="32"/>
  <c r="Q165" i="32"/>
  <c r="K165" i="32"/>
  <c r="E165" i="32"/>
  <c r="AC208" i="32"/>
  <c r="W208" i="32"/>
  <c r="Q208" i="32"/>
  <c r="K208" i="32"/>
  <c r="E208" i="32"/>
  <c r="AC203" i="32"/>
  <c r="W203" i="32"/>
  <c r="Q203" i="32"/>
  <c r="K203" i="32"/>
  <c r="E203" i="32"/>
  <c r="AC211" i="32"/>
  <c r="W211" i="32"/>
  <c r="Q211" i="32"/>
  <c r="K211" i="32"/>
  <c r="E211" i="32"/>
  <c r="AC213" i="32"/>
  <c r="Q213" i="32"/>
  <c r="W213" i="32"/>
  <c r="K213" i="32"/>
  <c r="E213" i="32"/>
  <c r="AC138" i="32"/>
  <c r="W138" i="32"/>
  <c r="Q138" i="32"/>
  <c r="K138" i="32"/>
  <c r="E138" i="32"/>
  <c r="AC140" i="32"/>
  <c r="W140" i="32"/>
  <c r="Q140" i="32"/>
  <c r="K140" i="32"/>
  <c r="E140" i="32"/>
  <c r="AC168" i="32"/>
  <c r="W168" i="32"/>
  <c r="Q168" i="32"/>
  <c r="K168" i="32"/>
  <c r="E168" i="32"/>
  <c r="AC222" i="32"/>
  <c r="W222" i="32"/>
  <c r="Q222" i="32"/>
  <c r="K222" i="32"/>
  <c r="E222" i="32"/>
  <c r="AC225" i="32"/>
  <c r="Q225" i="32"/>
  <c r="W225" i="32"/>
  <c r="K225" i="32"/>
  <c r="E225" i="32"/>
  <c r="AC228" i="32"/>
  <c r="W228" i="32"/>
  <c r="Q228" i="32"/>
  <c r="K228" i="32"/>
  <c r="E228" i="32"/>
  <c r="AC231" i="32"/>
  <c r="W231" i="32"/>
  <c r="Q231" i="32"/>
  <c r="K231" i="32"/>
  <c r="E231" i="32"/>
  <c r="AC234" i="32"/>
  <c r="W234" i="32"/>
  <c r="Q234" i="32"/>
  <c r="K234" i="32"/>
  <c r="E234" i="32"/>
  <c r="AC331" i="32"/>
  <c r="W331" i="32"/>
  <c r="Q331" i="32"/>
  <c r="K331" i="32"/>
  <c r="E331" i="32"/>
  <c r="AC334" i="32"/>
  <c r="W334" i="32"/>
  <c r="Q334" i="32"/>
  <c r="K334" i="32"/>
  <c r="E334" i="32"/>
  <c r="AC337" i="32"/>
  <c r="W337" i="32"/>
  <c r="Q337" i="32"/>
  <c r="K337" i="32"/>
  <c r="E337" i="32"/>
  <c r="AC340" i="32"/>
  <c r="W340" i="32"/>
  <c r="Q340" i="32"/>
  <c r="K340" i="32"/>
  <c r="E340" i="32"/>
  <c r="AC343" i="32"/>
  <c r="W343" i="32"/>
  <c r="Q343" i="32"/>
  <c r="K343" i="32"/>
  <c r="E343" i="32"/>
  <c r="AC354" i="32"/>
  <c r="W354" i="32"/>
  <c r="Q354" i="32"/>
  <c r="K354" i="32"/>
  <c r="E354" i="32"/>
  <c r="AC357" i="32"/>
  <c r="W357" i="32"/>
  <c r="Q357" i="32"/>
  <c r="K357" i="32"/>
  <c r="E357" i="32"/>
  <c r="AC346" i="32"/>
  <c r="W346" i="32"/>
  <c r="Q346" i="32"/>
  <c r="K346" i="32"/>
  <c r="E346" i="32"/>
  <c r="AC349" i="32"/>
  <c r="W349" i="32"/>
  <c r="Q349" i="32"/>
  <c r="K349" i="32"/>
  <c r="E349" i="32"/>
  <c r="AC236" i="32"/>
  <c r="W236" i="32"/>
  <c r="Q236" i="32"/>
  <c r="K236" i="32"/>
  <c r="E236" i="32"/>
  <c r="AC239" i="32"/>
  <c r="W239" i="32"/>
  <c r="Q239" i="32"/>
  <c r="K239" i="32"/>
  <c r="E239" i="32"/>
  <c r="AC242" i="32"/>
  <c r="W242" i="32"/>
  <c r="Q242" i="32"/>
  <c r="K242" i="32"/>
  <c r="E242" i="32"/>
  <c r="AC245" i="32"/>
  <c r="W245" i="32"/>
  <c r="Q245" i="32"/>
  <c r="K245" i="32"/>
  <c r="E245" i="32"/>
  <c r="AC248" i="32"/>
  <c r="W248" i="32"/>
  <c r="Q248" i="32"/>
  <c r="K248" i="32"/>
  <c r="E248" i="32"/>
  <c r="AC251" i="32"/>
  <c r="W251" i="32"/>
  <c r="Q251" i="32"/>
  <c r="K251" i="32"/>
  <c r="E251" i="32"/>
  <c r="AC254" i="32"/>
  <c r="W254" i="32"/>
  <c r="Q254" i="32"/>
  <c r="K254" i="32"/>
  <c r="E254" i="32"/>
  <c r="AC257" i="32"/>
  <c r="W257" i="32"/>
  <c r="Q257" i="32"/>
  <c r="K257" i="32"/>
  <c r="E257" i="32"/>
  <c r="AC260" i="32"/>
  <c r="W260" i="32"/>
  <c r="Q260" i="32"/>
  <c r="K260" i="32"/>
  <c r="E260" i="32"/>
  <c r="AC263" i="32"/>
  <c r="Q263" i="32"/>
  <c r="W263" i="32"/>
  <c r="K263" i="32"/>
  <c r="E263" i="32"/>
  <c r="AC266" i="32"/>
  <c r="W266" i="32"/>
  <c r="Q266" i="32"/>
  <c r="K266" i="32"/>
  <c r="E266" i="32"/>
  <c r="AC274" i="32"/>
  <c r="W274" i="32"/>
  <c r="Q274" i="32"/>
  <c r="K274" i="32"/>
  <c r="E274" i="32"/>
  <c r="AC277" i="32"/>
  <c r="W277" i="32"/>
  <c r="Q277" i="32"/>
  <c r="K277" i="32"/>
  <c r="E277" i="32"/>
  <c r="AC280" i="32"/>
  <c r="W280" i="32"/>
  <c r="Q280" i="32"/>
  <c r="K280" i="32"/>
  <c r="E280" i="32"/>
  <c r="AC283" i="32"/>
  <c r="W283" i="32"/>
  <c r="Q283" i="32"/>
  <c r="K283" i="32"/>
  <c r="E283" i="32"/>
  <c r="AC286" i="32"/>
  <c r="W286" i="32"/>
  <c r="Q286" i="32"/>
  <c r="K286" i="32"/>
  <c r="E286" i="32"/>
  <c r="AC289" i="32"/>
  <c r="W289" i="32"/>
  <c r="Q289" i="32"/>
  <c r="K289" i="32"/>
  <c r="E289" i="32"/>
  <c r="AC292" i="32"/>
  <c r="W292" i="32"/>
  <c r="Q292" i="32"/>
  <c r="K292" i="32"/>
  <c r="E292" i="32"/>
  <c r="AC295" i="32"/>
  <c r="W295" i="32"/>
  <c r="Q295" i="32"/>
  <c r="K295" i="32"/>
  <c r="E295" i="32"/>
  <c r="AC298" i="32"/>
  <c r="W298" i="32"/>
  <c r="Q298" i="32"/>
  <c r="K298" i="32"/>
  <c r="E298" i="32"/>
  <c r="AC301" i="32"/>
  <c r="W301" i="32"/>
  <c r="Q301" i="32"/>
  <c r="K301" i="32"/>
  <c r="E301" i="32"/>
  <c r="AC304" i="32"/>
  <c r="W304" i="32"/>
  <c r="Q304" i="32"/>
  <c r="K304" i="32"/>
  <c r="E304" i="32"/>
  <c r="AC307" i="32"/>
  <c r="W307" i="32"/>
  <c r="Q307" i="32"/>
  <c r="K307" i="32"/>
  <c r="E307" i="32"/>
  <c r="AC310" i="32"/>
  <c r="W310" i="32"/>
  <c r="Q310" i="32"/>
  <c r="K310" i="32"/>
  <c r="E310" i="32"/>
  <c r="AC313" i="32"/>
  <c r="W313" i="32"/>
  <c r="Q313" i="32"/>
  <c r="K313" i="32"/>
  <c r="E313" i="32"/>
  <c r="AC316" i="32"/>
  <c r="W316" i="32"/>
  <c r="Q316" i="32"/>
  <c r="K316" i="32"/>
  <c r="E316" i="32"/>
  <c r="AC319" i="32"/>
  <c r="W319" i="32"/>
  <c r="Q319" i="32"/>
  <c r="K319" i="32"/>
  <c r="E319" i="32"/>
  <c r="AC267" i="32"/>
  <c r="W267" i="32"/>
  <c r="Q267" i="32"/>
  <c r="K267" i="32"/>
  <c r="E267" i="32"/>
  <c r="AC324" i="32"/>
  <c r="W324" i="32"/>
  <c r="Q324" i="32"/>
  <c r="K324" i="32"/>
  <c r="E324" i="32"/>
  <c r="AC368" i="32"/>
  <c r="W368" i="32"/>
  <c r="Q368" i="32"/>
  <c r="K368" i="32"/>
  <c r="E368" i="32"/>
  <c r="AC371" i="32"/>
  <c r="W371" i="32"/>
  <c r="Q371" i="32"/>
  <c r="K371" i="32"/>
  <c r="E371" i="32"/>
  <c r="AC374" i="32"/>
  <c r="W374" i="32"/>
  <c r="Q374" i="32"/>
  <c r="K374" i="32"/>
  <c r="E374" i="32"/>
  <c r="AC404" i="32"/>
  <c r="W404" i="32"/>
  <c r="Q404" i="32"/>
  <c r="K404" i="32"/>
  <c r="E404" i="32"/>
  <c r="AC409" i="32"/>
  <c r="W409" i="32"/>
  <c r="Q409" i="32"/>
  <c r="K409" i="32"/>
  <c r="E409" i="32"/>
  <c r="AC379" i="32"/>
  <c r="W379" i="32"/>
  <c r="Q379" i="32"/>
  <c r="K379" i="32"/>
  <c r="E379" i="32"/>
  <c r="AC382" i="32"/>
  <c r="W382" i="32"/>
  <c r="Q382" i="32"/>
  <c r="K382" i="32"/>
  <c r="E382" i="32"/>
  <c r="AC385" i="32"/>
  <c r="W385" i="32"/>
  <c r="Q385" i="32"/>
  <c r="K385" i="32"/>
  <c r="E385" i="32"/>
  <c r="AC388" i="32"/>
  <c r="W388" i="32"/>
  <c r="Q388" i="32"/>
  <c r="K388" i="32"/>
  <c r="E388" i="32"/>
  <c r="AC391" i="32"/>
  <c r="W391" i="32"/>
  <c r="Q391" i="32"/>
  <c r="K391" i="32"/>
  <c r="E391" i="32"/>
  <c r="AC412" i="32"/>
  <c r="W412" i="32"/>
  <c r="Q412" i="32"/>
  <c r="K412" i="32"/>
  <c r="E412" i="32"/>
  <c r="AC415" i="32"/>
  <c r="W415" i="32"/>
  <c r="Q415" i="32"/>
  <c r="K415" i="32"/>
  <c r="E415" i="32"/>
  <c r="AC394" i="32"/>
  <c r="W394" i="32"/>
  <c r="Q394" i="32"/>
  <c r="K394" i="32"/>
  <c r="E394" i="32"/>
  <c r="AC397" i="32"/>
  <c r="W397" i="32"/>
  <c r="Q397" i="32"/>
  <c r="K397" i="32"/>
  <c r="E397" i="32"/>
  <c r="AC400" i="32"/>
  <c r="W400" i="32"/>
  <c r="Q400" i="32"/>
  <c r="K400" i="32"/>
  <c r="E400" i="32"/>
  <c r="AB767" i="32"/>
  <c r="V767" i="32"/>
  <c r="P767" i="32"/>
  <c r="J767" i="32"/>
  <c r="D767" i="32"/>
  <c r="AB699" i="32"/>
  <c r="V699" i="32"/>
  <c r="P699" i="32"/>
  <c r="J699" i="32"/>
  <c r="D699" i="32"/>
  <c r="AB702" i="32"/>
  <c r="V702" i="32"/>
  <c r="P702" i="32"/>
  <c r="J702" i="32"/>
  <c r="D702" i="32"/>
  <c r="AB705" i="32"/>
  <c r="V705" i="32"/>
  <c r="P705" i="32"/>
  <c r="J705" i="32"/>
  <c r="D705" i="32"/>
  <c r="AB708" i="32"/>
  <c r="V708" i="32"/>
  <c r="P708" i="32"/>
  <c r="J708" i="32"/>
  <c r="D708" i="32"/>
  <c r="AB711" i="32"/>
  <c r="V711" i="32"/>
  <c r="P711" i="32"/>
  <c r="J711" i="32"/>
  <c r="D711" i="32"/>
  <c r="AB714" i="32"/>
  <c r="V714" i="32"/>
  <c r="P714" i="32"/>
  <c r="J714" i="32"/>
  <c r="D714" i="32"/>
  <c r="V717" i="32"/>
  <c r="AB717" i="32"/>
  <c r="P717" i="32"/>
  <c r="J717" i="32"/>
  <c r="D717" i="32"/>
  <c r="AB720" i="32"/>
  <c r="V720" i="32"/>
  <c r="P720" i="32"/>
  <c r="J720" i="32"/>
  <c r="D720" i="32"/>
  <c r="AB723" i="32"/>
  <c r="V723" i="32"/>
  <c r="P723" i="32"/>
  <c r="J723" i="32"/>
  <c r="D723" i="32"/>
  <c r="AB726" i="32"/>
  <c r="V726" i="32"/>
  <c r="P726" i="32"/>
  <c r="J726" i="32"/>
  <c r="D726" i="32"/>
  <c r="AB729" i="32"/>
  <c r="V729" i="32"/>
  <c r="P729" i="32"/>
  <c r="J729" i="32"/>
  <c r="D729" i="32"/>
  <c r="AB732" i="32"/>
  <c r="V732" i="32"/>
  <c r="P732" i="32"/>
  <c r="J732" i="32"/>
  <c r="D732" i="32"/>
  <c r="AB745" i="32"/>
  <c r="V745" i="32"/>
  <c r="P745" i="32"/>
  <c r="J745" i="32"/>
  <c r="D745" i="32"/>
  <c r="AB748" i="32"/>
  <c r="V748" i="32"/>
  <c r="P748" i="32"/>
  <c r="J748" i="32"/>
  <c r="D748" i="32"/>
  <c r="AB751" i="32"/>
  <c r="V751" i="32"/>
  <c r="P751" i="32"/>
  <c r="J751" i="32"/>
  <c r="D751" i="32"/>
  <c r="AB754" i="32"/>
  <c r="V754" i="32"/>
  <c r="P754" i="32"/>
  <c r="J754" i="32"/>
  <c r="D754" i="32"/>
  <c r="AB762" i="32"/>
  <c r="V762" i="32"/>
  <c r="P762" i="32"/>
  <c r="J762" i="32"/>
  <c r="D762" i="32"/>
  <c r="AC766" i="32"/>
  <c r="W766" i="32"/>
  <c r="K766" i="32"/>
  <c r="Q766" i="32"/>
  <c r="E766" i="32"/>
  <c r="AB160" i="32"/>
  <c r="V160" i="32"/>
  <c r="P160" i="32"/>
  <c r="J160" i="32"/>
  <c r="D160" i="32"/>
  <c r="AB163" i="32"/>
  <c r="V163" i="32"/>
  <c r="P163" i="32"/>
  <c r="J163" i="32"/>
  <c r="D163" i="32"/>
  <c r="AB127" i="32"/>
  <c r="V127" i="32"/>
  <c r="P127" i="32"/>
  <c r="J127" i="32"/>
  <c r="D127" i="32"/>
  <c r="AB677" i="32"/>
  <c r="V677" i="32"/>
  <c r="P677" i="32"/>
  <c r="J677" i="32"/>
  <c r="D677" i="32"/>
  <c r="AB680" i="32"/>
  <c r="V680" i="32"/>
  <c r="P680" i="32"/>
  <c r="J680" i="32"/>
  <c r="D680" i="32"/>
  <c r="AB683" i="32"/>
  <c r="V683" i="32"/>
  <c r="P683" i="32"/>
  <c r="J683" i="32"/>
  <c r="D683" i="32"/>
  <c r="AB131" i="32"/>
  <c r="V131" i="32"/>
  <c r="P131" i="32"/>
  <c r="J131" i="32"/>
  <c r="D131" i="32"/>
  <c r="AB686" i="32"/>
  <c r="V686" i="32"/>
  <c r="P686" i="32"/>
  <c r="J686" i="32"/>
  <c r="D686" i="32"/>
  <c r="AB689" i="32"/>
  <c r="V689" i="32"/>
  <c r="P689" i="32"/>
  <c r="J689" i="32"/>
  <c r="D689" i="32"/>
  <c r="AB692" i="32"/>
  <c r="V692" i="32"/>
  <c r="P692" i="32"/>
  <c r="J692" i="32"/>
  <c r="D692" i="32"/>
  <c r="AB133" i="32"/>
  <c r="V133" i="32"/>
  <c r="P133" i="32"/>
  <c r="J133" i="32"/>
  <c r="D133" i="32"/>
  <c r="AB193" i="32"/>
  <c r="V193" i="32"/>
  <c r="P193" i="32"/>
  <c r="J193" i="32"/>
  <c r="D193" i="32"/>
  <c r="AB196" i="32"/>
  <c r="V196" i="32"/>
  <c r="P196" i="32"/>
  <c r="J196" i="32"/>
  <c r="D196" i="32"/>
  <c r="AB199" i="32"/>
  <c r="V199" i="32"/>
  <c r="P199" i="32"/>
  <c r="J199" i="32"/>
  <c r="D199" i="32"/>
  <c r="AB166" i="32"/>
  <c r="V166" i="32"/>
  <c r="P166" i="32"/>
  <c r="J166" i="32"/>
  <c r="D166" i="32"/>
  <c r="AB209" i="32"/>
  <c r="V209" i="32"/>
  <c r="P209" i="32"/>
  <c r="J209" i="32"/>
  <c r="D209" i="32"/>
  <c r="AB204" i="32"/>
  <c r="V204" i="32"/>
  <c r="P204" i="32"/>
  <c r="J204" i="32"/>
  <c r="D204" i="32"/>
  <c r="AB136" i="32"/>
  <c r="V136" i="32"/>
  <c r="P136" i="32"/>
  <c r="J136" i="32"/>
  <c r="D136" i="32"/>
  <c r="AB214" i="32"/>
  <c r="V214" i="32"/>
  <c r="P214" i="32"/>
  <c r="J214" i="32"/>
  <c r="D214" i="32"/>
  <c r="AB139" i="32"/>
  <c r="V139" i="32"/>
  <c r="P139" i="32"/>
  <c r="J139" i="32"/>
  <c r="D139" i="32"/>
  <c r="AB141" i="32"/>
  <c r="V141" i="32"/>
  <c r="P141" i="32"/>
  <c r="J141" i="32"/>
  <c r="D141" i="32"/>
  <c r="AB220" i="32"/>
  <c r="V220" i="32"/>
  <c r="P220" i="32"/>
  <c r="J220" i="32"/>
  <c r="D220" i="32"/>
  <c r="AB223" i="32"/>
  <c r="V223" i="32"/>
  <c r="P223" i="32"/>
  <c r="J223" i="32"/>
  <c r="D223" i="32"/>
  <c r="AB226" i="32"/>
  <c r="V226" i="32"/>
  <c r="P226" i="32"/>
  <c r="J226" i="32"/>
  <c r="D226" i="32"/>
  <c r="AB229" i="32"/>
  <c r="V229" i="32"/>
  <c r="P229" i="32"/>
  <c r="J229" i="32"/>
  <c r="D229" i="32"/>
  <c r="AB232" i="32"/>
  <c r="V232" i="32"/>
  <c r="P232" i="32"/>
  <c r="J232" i="32"/>
  <c r="D232" i="32"/>
  <c r="AB235" i="32"/>
  <c r="V235" i="32"/>
  <c r="P235" i="32"/>
  <c r="J235" i="32"/>
  <c r="D235" i="32"/>
  <c r="AB332" i="32"/>
  <c r="V332" i="32"/>
  <c r="P332" i="32"/>
  <c r="J332" i="32"/>
  <c r="D332" i="32"/>
  <c r="AB335" i="32"/>
  <c r="V335" i="32"/>
  <c r="P335" i="32"/>
  <c r="J335" i="32"/>
  <c r="D335" i="32"/>
  <c r="AB338" i="32"/>
  <c r="V338" i="32"/>
  <c r="P338" i="32"/>
  <c r="J338" i="32"/>
  <c r="D338" i="32"/>
  <c r="AB341" i="32"/>
  <c r="V341" i="32"/>
  <c r="P341" i="32"/>
  <c r="J341" i="32"/>
  <c r="D341" i="32"/>
  <c r="AB344" i="32"/>
  <c r="V344" i="32"/>
  <c r="P344" i="32"/>
  <c r="J344" i="32"/>
  <c r="D344" i="32"/>
  <c r="AB355" i="32"/>
  <c r="V355" i="32"/>
  <c r="P355" i="32"/>
  <c r="J355" i="32"/>
  <c r="D355" i="32"/>
  <c r="AB358" i="32"/>
  <c r="V358" i="32"/>
  <c r="P358" i="32"/>
  <c r="J358" i="32"/>
  <c r="D358" i="32"/>
  <c r="AB347" i="32"/>
  <c r="V347" i="32"/>
  <c r="P347" i="32"/>
  <c r="J347" i="32"/>
  <c r="D347" i="32"/>
  <c r="AB350" i="32"/>
  <c r="V350" i="32"/>
  <c r="P350" i="32"/>
  <c r="J350" i="32"/>
  <c r="D350" i="32"/>
  <c r="AB237" i="32"/>
  <c r="V237" i="32"/>
  <c r="P237" i="32"/>
  <c r="J237" i="32"/>
  <c r="D237" i="32"/>
  <c r="AB240" i="32"/>
  <c r="V240" i="32"/>
  <c r="P240" i="32"/>
  <c r="J240" i="32"/>
  <c r="D240" i="32"/>
  <c r="AB243" i="32"/>
  <c r="V243" i="32"/>
  <c r="P243" i="32"/>
  <c r="J243" i="32"/>
  <c r="D243" i="32"/>
  <c r="AB246" i="32"/>
  <c r="V246" i="32"/>
  <c r="P246" i="32"/>
  <c r="J246" i="32"/>
  <c r="D246" i="32"/>
  <c r="AB249" i="32"/>
  <c r="V249" i="32"/>
  <c r="P249" i="32"/>
  <c r="J249" i="32"/>
  <c r="D249" i="32"/>
  <c r="AB252" i="32"/>
  <c r="V252" i="32"/>
  <c r="P252" i="32"/>
  <c r="J252" i="32"/>
  <c r="D252" i="32"/>
  <c r="AB255" i="32"/>
  <c r="V255" i="32"/>
  <c r="P255" i="32"/>
  <c r="J255" i="32"/>
  <c r="D255" i="32"/>
  <c r="AB258" i="32"/>
  <c r="V258" i="32"/>
  <c r="P258" i="32"/>
  <c r="J258" i="32"/>
  <c r="D258" i="32"/>
  <c r="AB261" i="32"/>
  <c r="V261" i="32"/>
  <c r="P261" i="32"/>
  <c r="J261" i="32"/>
  <c r="D261" i="32"/>
  <c r="AB264" i="32"/>
  <c r="V264" i="32"/>
  <c r="P264" i="32"/>
  <c r="J264" i="32"/>
  <c r="D264" i="32"/>
  <c r="V272" i="32"/>
  <c r="AB272" i="32"/>
  <c r="P272" i="32"/>
  <c r="J272" i="32"/>
  <c r="D272" i="32"/>
  <c r="AB275" i="32"/>
  <c r="V275" i="32"/>
  <c r="P275" i="32"/>
  <c r="J275" i="32"/>
  <c r="D275" i="32"/>
  <c r="AB278" i="32"/>
  <c r="V278" i="32"/>
  <c r="P278" i="32"/>
  <c r="J278" i="32"/>
  <c r="D278" i="32"/>
  <c r="AB281" i="32"/>
  <c r="V281" i="32"/>
  <c r="P281" i="32"/>
  <c r="J281" i="32"/>
  <c r="D281" i="32"/>
  <c r="V284" i="32"/>
  <c r="AB284" i="32"/>
  <c r="P284" i="32"/>
  <c r="J284" i="32"/>
  <c r="D284" i="32"/>
  <c r="AB287" i="32"/>
  <c r="V287" i="32"/>
  <c r="P287" i="32"/>
  <c r="J287" i="32"/>
  <c r="D287" i="32"/>
  <c r="AB290" i="32"/>
  <c r="V290" i="32"/>
  <c r="P290" i="32"/>
  <c r="J290" i="32"/>
  <c r="D290" i="32"/>
  <c r="AB293" i="32"/>
  <c r="V293" i="32"/>
  <c r="P293" i="32"/>
  <c r="J293" i="32"/>
  <c r="D293" i="32"/>
  <c r="AB296" i="32"/>
  <c r="V296" i="32"/>
  <c r="P296" i="32"/>
  <c r="J296" i="32"/>
  <c r="D296" i="32"/>
  <c r="AB299" i="32"/>
  <c r="V299" i="32"/>
  <c r="P299" i="32"/>
  <c r="J299" i="32"/>
  <c r="D299" i="32"/>
  <c r="AB302" i="32"/>
  <c r="V302" i="32"/>
  <c r="P302" i="32"/>
  <c r="J302" i="32"/>
  <c r="D302" i="32"/>
  <c r="AB305" i="32"/>
  <c r="V305" i="32"/>
  <c r="P305" i="32"/>
  <c r="J305" i="32"/>
  <c r="D305" i="32"/>
  <c r="AB308" i="32"/>
  <c r="V308" i="32"/>
  <c r="P308" i="32"/>
  <c r="J308" i="32"/>
  <c r="D308" i="32"/>
  <c r="AB311" i="32"/>
  <c r="V311" i="32"/>
  <c r="P311" i="32"/>
  <c r="J311" i="32"/>
  <c r="D311" i="32"/>
  <c r="AB314" i="32"/>
  <c r="V314" i="32"/>
  <c r="P314" i="32"/>
  <c r="J314" i="32"/>
  <c r="D314" i="32"/>
  <c r="AB317" i="32"/>
  <c r="V317" i="32"/>
  <c r="P317" i="32"/>
  <c r="J317" i="32"/>
  <c r="D317" i="32"/>
  <c r="V320" i="32"/>
  <c r="AB320" i="32"/>
  <c r="P320" i="32"/>
  <c r="J320" i="32"/>
  <c r="D320" i="32"/>
  <c r="AB268" i="32"/>
  <c r="V268" i="32"/>
  <c r="P268" i="32"/>
  <c r="J268" i="32"/>
  <c r="D268" i="32"/>
  <c r="AB325" i="32"/>
  <c r="V325" i="32"/>
  <c r="P325" i="32"/>
  <c r="J325" i="32"/>
  <c r="D325" i="32"/>
  <c r="AB369" i="32"/>
  <c r="V369" i="32"/>
  <c r="P369" i="32"/>
  <c r="J369" i="32"/>
  <c r="D369" i="32"/>
  <c r="AB372" i="32"/>
  <c r="V372" i="32"/>
  <c r="P372" i="32"/>
  <c r="J372" i="32"/>
  <c r="D372" i="32"/>
  <c r="AB375" i="32"/>
  <c r="V375" i="32"/>
  <c r="P375" i="32"/>
  <c r="J375" i="32"/>
  <c r="D375" i="32"/>
  <c r="AB405" i="32"/>
  <c r="V405" i="32"/>
  <c r="P405" i="32"/>
  <c r="J405" i="32"/>
  <c r="D405" i="32"/>
  <c r="AB407" i="32"/>
  <c r="V407" i="32"/>
  <c r="P407" i="32"/>
  <c r="J407" i="32"/>
  <c r="D407" i="32"/>
  <c r="AB377" i="32"/>
  <c r="V377" i="32"/>
  <c r="P377" i="32"/>
  <c r="J377" i="32"/>
  <c r="D377" i="32"/>
  <c r="AB380" i="32"/>
  <c r="V380" i="32"/>
  <c r="P380" i="32"/>
  <c r="J380" i="32"/>
  <c r="D380" i="32"/>
  <c r="V383" i="32"/>
  <c r="AB383" i="32"/>
  <c r="P383" i="32"/>
  <c r="J383" i="32"/>
  <c r="D383" i="32"/>
  <c r="AB386" i="32"/>
  <c r="V386" i="32"/>
  <c r="P386" i="32"/>
  <c r="J386" i="32"/>
  <c r="D386" i="32"/>
  <c r="AB389" i="32"/>
  <c r="V389" i="32"/>
  <c r="P389" i="32"/>
  <c r="J389" i="32"/>
  <c r="D389" i="32"/>
  <c r="AB410" i="32"/>
  <c r="V410" i="32"/>
  <c r="P410" i="32"/>
  <c r="J410" i="32"/>
  <c r="D410" i="32"/>
  <c r="AB413" i="32"/>
  <c r="V413" i="32"/>
  <c r="P413" i="32"/>
  <c r="J413" i="32"/>
  <c r="D413" i="32"/>
  <c r="AB392" i="32"/>
  <c r="V392" i="32"/>
  <c r="P392" i="32"/>
  <c r="J392" i="32"/>
  <c r="D392" i="32"/>
  <c r="V395" i="32"/>
  <c r="P395" i="32"/>
  <c r="AB395" i="32"/>
  <c r="J395" i="32"/>
  <c r="D395" i="32"/>
  <c r="AB398" i="32"/>
  <c r="V398" i="32"/>
  <c r="P398" i="32"/>
  <c r="J398" i="32"/>
  <c r="D398" i="32"/>
  <c r="AB401" i="32"/>
  <c r="V401" i="32"/>
  <c r="J401" i="32"/>
  <c r="P401" i="32"/>
  <c r="D401" i="32"/>
  <c r="AC767" i="32"/>
  <c r="W767" i="32"/>
  <c r="Q767" i="32"/>
  <c r="K767" i="32"/>
  <c r="E767" i="32"/>
  <c r="AC699" i="32"/>
  <c r="W699" i="32"/>
  <c r="Q699" i="32"/>
  <c r="K699" i="32"/>
  <c r="E699" i="32"/>
  <c r="AC702" i="32"/>
  <c r="W702" i="32"/>
  <c r="K702" i="32"/>
  <c r="Q702" i="32"/>
  <c r="E702" i="32"/>
  <c r="AC705" i="32"/>
  <c r="W705" i="32"/>
  <c r="Q705" i="32"/>
  <c r="K705" i="32"/>
  <c r="E705" i="32"/>
  <c r="AC708" i="32"/>
  <c r="W708" i="32"/>
  <c r="Q708" i="32"/>
  <c r="K708" i="32"/>
  <c r="E708" i="32"/>
  <c r="AC711" i="32"/>
  <c r="W711" i="32"/>
  <c r="Q711" i="32"/>
  <c r="K711" i="32"/>
  <c r="E711" i="32"/>
  <c r="AC714" i="32"/>
  <c r="W714" i="32"/>
  <c r="Q714" i="32"/>
  <c r="K714" i="32"/>
  <c r="E714" i="32"/>
  <c r="AC717" i="32"/>
  <c r="W717" i="32"/>
  <c r="Q717" i="32"/>
  <c r="K717" i="32"/>
  <c r="E717" i="32"/>
  <c r="AC720" i="32"/>
  <c r="W720" i="32"/>
  <c r="Q720" i="32"/>
  <c r="K720" i="32"/>
  <c r="E720" i="32"/>
  <c r="AC723" i="32"/>
  <c r="W723" i="32"/>
  <c r="Q723" i="32"/>
  <c r="K723" i="32"/>
  <c r="E723" i="32"/>
  <c r="AC726" i="32"/>
  <c r="W726" i="32"/>
  <c r="Q726" i="32"/>
  <c r="K726" i="32"/>
  <c r="E726" i="32"/>
  <c r="AC729" i="32"/>
  <c r="W729" i="32"/>
  <c r="Q729" i="32"/>
  <c r="K729" i="32"/>
  <c r="E729" i="32"/>
  <c r="AC732" i="32"/>
  <c r="W732" i="32"/>
  <c r="Q732" i="32"/>
  <c r="K732" i="32"/>
  <c r="E732" i="32"/>
  <c r="AC745" i="32"/>
  <c r="W745" i="32"/>
  <c r="Q745" i="32"/>
  <c r="K745" i="32"/>
  <c r="E745" i="32"/>
  <c r="AC748" i="32"/>
  <c r="W748" i="32"/>
  <c r="Q748" i="32"/>
  <c r="K748" i="32"/>
  <c r="E748" i="32"/>
  <c r="AC751" i="32"/>
  <c r="W751" i="32"/>
  <c r="Q751" i="32"/>
  <c r="K751" i="32"/>
  <c r="E751" i="32"/>
  <c r="AC754" i="32"/>
  <c r="W754" i="32"/>
  <c r="K754" i="32"/>
  <c r="Q754" i="32"/>
  <c r="E754" i="32"/>
  <c r="AC762" i="32"/>
  <c r="W762" i="32"/>
  <c r="Q762" i="32"/>
  <c r="K762" i="32"/>
  <c r="E762" i="32"/>
  <c r="AB764" i="32"/>
  <c r="V764" i="32"/>
  <c r="P764" i="32"/>
  <c r="J764" i="32"/>
  <c r="D764" i="32"/>
  <c r="AC160" i="32"/>
  <c r="W160" i="32"/>
  <c r="Q160" i="32"/>
  <c r="K160" i="32"/>
  <c r="E160" i="32"/>
  <c r="AC163" i="32"/>
  <c r="W163" i="32"/>
  <c r="Q163" i="32"/>
  <c r="K163" i="32"/>
  <c r="E163" i="32"/>
  <c r="AC127" i="32"/>
  <c r="W127" i="32"/>
  <c r="Q127" i="32"/>
  <c r="K127" i="32"/>
  <c r="E127" i="32"/>
  <c r="AC677" i="32"/>
  <c r="W677" i="32"/>
  <c r="Q677" i="32"/>
  <c r="K677" i="32"/>
  <c r="E677" i="32"/>
  <c r="AC680" i="32"/>
  <c r="W680" i="32"/>
  <c r="Q680" i="32"/>
  <c r="K680" i="32"/>
  <c r="E680" i="32"/>
  <c r="AC683" i="32"/>
  <c r="W683" i="32"/>
  <c r="Q683" i="32"/>
  <c r="K683" i="32"/>
  <c r="E683" i="32"/>
  <c r="AC131" i="32"/>
  <c r="W131" i="32"/>
  <c r="Q131" i="32"/>
  <c r="K131" i="32"/>
  <c r="E131" i="32"/>
  <c r="AC686" i="32"/>
  <c r="W686" i="32"/>
  <c r="Q686" i="32"/>
  <c r="K686" i="32"/>
  <c r="E686" i="32"/>
  <c r="AC689" i="32"/>
  <c r="W689" i="32"/>
  <c r="Q689" i="32"/>
  <c r="K689" i="32"/>
  <c r="E689" i="32"/>
  <c r="AC692" i="32"/>
  <c r="W692" i="32"/>
  <c r="Q692" i="32"/>
  <c r="K692" i="32"/>
  <c r="E692" i="32"/>
  <c r="AC133" i="32"/>
  <c r="W133" i="32"/>
  <c r="Q133" i="32"/>
  <c r="K133" i="32"/>
  <c r="E133" i="32"/>
  <c r="AC193" i="32"/>
  <c r="W193" i="32"/>
  <c r="Q193" i="32"/>
  <c r="K193" i="32"/>
  <c r="E193" i="32"/>
  <c r="AC196" i="32"/>
  <c r="W196" i="32"/>
  <c r="Q196" i="32"/>
  <c r="K196" i="32"/>
  <c r="E196" i="32"/>
  <c r="AC199" i="32"/>
  <c r="W199" i="32"/>
  <c r="Q199" i="32"/>
  <c r="K199" i="32"/>
  <c r="E199" i="32"/>
  <c r="AC166" i="32"/>
  <c r="W166" i="32"/>
  <c r="Q166" i="32"/>
  <c r="K166" i="32"/>
  <c r="E166" i="32"/>
  <c r="AC209" i="32"/>
  <c r="Q209" i="32"/>
  <c r="W209" i="32"/>
  <c r="K209" i="32"/>
  <c r="E209" i="32"/>
  <c r="AC204" i="32"/>
  <c r="W204" i="32"/>
  <c r="Q204" i="32"/>
  <c r="K204" i="32"/>
  <c r="E204" i="32"/>
  <c r="AC136" i="32"/>
  <c r="W136" i="32"/>
  <c r="Q136" i="32"/>
  <c r="K136" i="32"/>
  <c r="E136" i="32"/>
  <c r="AC214" i="32"/>
  <c r="W214" i="32"/>
  <c r="Q214" i="32"/>
  <c r="K214" i="32"/>
  <c r="E214" i="32"/>
  <c r="AC139" i="32"/>
  <c r="W139" i="32"/>
  <c r="Q139" i="32"/>
  <c r="K139" i="32"/>
  <c r="E139" i="32"/>
  <c r="AC141" i="32"/>
  <c r="W141" i="32"/>
  <c r="Q141" i="32"/>
  <c r="K141" i="32"/>
  <c r="E141" i="32"/>
  <c r="AC220" i="32"/>
  <c r="W220" i="32"/>
  <c r="Q220" i="32"/>
  <c r="K220" i="32"/>
  <c r="E220" i="32"/>
  <c r="AC223" i="32"/>
  <c r="W223" i="32"/>
  <c r="Q223" i="32"/>
  <c r="K223" i="32"/>
  <c r="E223" i="32"/>
  <c r="AC226" i="32"/>
  <c r="W226" i="32"/>
  <c r="Q226" i="32"/>
  <c r="K226" i="32"/>
  <c r="E226" i="32"/>
  <c r="AC229" i="32"/>
  <c r="W229" i="32"/>
  <c r="Q229" i="32"/>
  <c r="K229" i="32"/>
  <c r="E229" i="32"/>
  <c r="AC232" i="32"/>
  <c r="W232" i="32"/>
  <c r="Q232" i="32"/>
  <c r="K232" i="32"/>
  <c r="E232" i="32"/>
  <c r="AC235" i="32"/>
  <c r="W235" i="32"/>
  <c r="Q235" i="32"/>
  <c r="K235" i="32"/>
  <c r="E235" i="32"/>
  <c r="AC332" i="32"/>
  <c r="W332" i="32"/>
  <c r="Q332" i="32"/>
  <c r="K332" i="32"/>
  <c r="E332" i="32"/>
  <c r="AC335" i="32"/>
  <c r="W335" i="32"/>
  <c r="Q335" i="32"/>
  <c r="K335" i="32"/>
  <c r="E335" i="32"/>
  <c r="AC338" i="32"/>
  <c r="W338" i="32"/>
  <c r="Q338" i="32"/>
  <c r="K338" i="32"/>
  <c r="E338" i="32"/>
  <c r="AC341" i="32"/>
  <c r="W341" i="32"/>
  <c r="Q341" i="32"/>
  <c r="K341" i="32"/>
  <c r="E341" i="32"/>
  <c r="AC344" i="32"/>
  <c r="W344" i="32"/>
  <c r="Q344" i="32"/>
  <c r="K344" i="32"/>
  <c r="E344" i="32"/>
  <c r="AC355" i="32"/>
  <c r="W355" i="32"/>
  <c r="Q355" i="32"/>
  <c r="K355" i="32"/>
  <c r="E355" i="32"/>
  <c r="AC358" i="32"/>
  <c r="W358" i="32"/>
  <c r="Q358" i="32"/>
  <c r="K358" i="32"/>
  <c r="E358" i="32"/>
  <c r="AC347" i="32"/>
  <c r="W347" i="32"/>
  <c r="Q347" i="32"/>
  <c r="K347" i="32"/>
  <c r="E347" i="32"/>
  <c r="AC350" i="32"/>
  <c r="W350" i="32"/>
  <c r="Q350" i="32"/>
  <c r="K350" i="32"/>
  <c r="E350" i="32"/>
  <c r="AC237" i="32"/>
  <c r="W237" i="32"/>
  <c r="Q237" i="32"/>
  <c r="K237" i="32"/>
  <c r="E237" i="32"/>
  <c r="AC240" i="32"/>
  <c r="W240" i="32"/>
  <c r="Q240" i="32"/>
  <c r="K240" i="32"/>
  <c r="E240" i="32"/>
  <c r="AC243" i="32"/>
  <c r="W243" i="32"/>
  <c r="Q243" i="32"/>
  <c r="K243" i="32"/>
  <c r="E243" i="32"/>
  <c r="AC246" i="32"/>
  <c r="W246" i="32"/>
  <c r="Q246" i="32"/>
  <c r="K246" i="32"/>
  <c r="E246" i="32"/>
  <c r="AC249" i="32"/>
  <c r="W249" i="32"/>
  <c r="Q249" i="32"/>
  <c r="K249" i="32"/>
  <c r="E249" i="32"/>
  <c r="AC252" i="32"/>
  <c r="W252" i="32"/>
  <c r="Q252" i="32"/>
  <c r="K252" i="32"/>
  <c r="E252" i="32"/>
  <c r="AC255" i="32"/>
  <c r="W255" i="32"/>
  <c r="Q255" i="32"/>
  <c r="K255" i="32"/>
  <c r="E255" i="32"/>
  <c r="AC258" i="32"/>
  <c r="W258" i="32"/>
  <c r="Q258" i="32"/>
  <c r="K258" i="32"/>
  <c r="E258" i="32"/>
  <c r="AC261" i="32"/>
  <c r="W261" i="32"/>
  <c r="Q261" i="32"/>
  <c r="K261" i="32"/>
  <c r="E261" i="32"/>
  <c r="AC264" i="32"/>
  <c r="W264" i="32"/>
  <c r="Q264" i="32"/>
  <c r="K264" i="32"/>
  <c r="E264" i="32"/>
  <c r="AC272" i="32"/>
  <c r="W272" i="32"/>
  <c r="Q272" i="32"/>
  <c r="K272" i="32"/>
  <c r="E272" i="32"/>
  <c r="AC275" i="32"/>
  <c r="W275" i="32"/>
  <c r="Q275" i="32"/>
  <c r="K275" i="32"/>
  <c r="E275" i="32"/>
  <c r="AC278" i="32"/>
  <c r="W278" i="32"/>
  <c r="Q278" i="32"/>
  <c r="K278" i="32"/>
  <c r="E278" i="32"/>
  <c r="AC281" i="32"/>
  <c r="W281" i="32"/>
  <c r="Q281" i="32"/>
  <c r="K281" i="32"/>
  <c r="E281" i="32"/>
  <c r="AC284" i="32"/>
  <c r="W284" i="32"/>
  <c r="Q284" i="32"/>
  <c r="K284" i="32"/>
  <c r="E284" i="32"/>
  <c r="AC287" i="32"/>
  <c r="W287" i="32"/>
  <c r="Q287" i="32"/>
  <c r="K287" i="32"/>
  <c r="E287" i="32"/>
  <c r="AC290" i="32"/>
  <c r="W290" i="32"/>
  <c r="Q290" i="32"/>
  <c r="K290" i="32"/>
  <c r="E290" i="32"/>
  <c r="AC293" i="32"/>
  <c r="W293" i="32"/>
  <c r="Q293" i="32"/>
  <c r="K293" i="32"/>
  <c r="E293" i="32"/>
  <c r="AC296" i="32"/>
  <c r="W296" i="32"/>
  <c r="Q296" i="32"/>
  <c r="K296" i="32"/>
  <c r="E296" i="32"/>
  <c r="AC299" i="32"/>
  <c r="W299" i="32"/>
  <c r="Q299" i="32"/>
  <c r="K299" i="32"/>
  <c r="E299" i="32"/>
  <c r="AC302" i="32"/>
  <c r="W302" i="32"/>
  <c r="Q302" i="32"/>
  <c r="K302" i="32"/>
  <c r="E302" i="32"/>
  <c r="AC305" i="32"/>
  <c r="W305" i="32"/>
  <c r="Q305" i="32"/>
  <c r="K305" i="32"/>
  <c r="E305" i="32"/>
  <c r="AC308" i="32"/>
  <c r="W308" i="32"/>
  <c r="Q308" i="32"/>
  <c r="K308" i="32"/>
  <c r="E308" i="32"/>
  <c r="AC311" i="32"/>
  <c r="W311" i="32"/>
  <c r="Q311" i="32"/>
  <c r="K311" i="32"/>
  <c r="E311" i="32"/>
  <c r="AC314" i="32"/>
  <c r="W314" i="32"/>
  <c r="Q314" i="32"/>
  <c r="K314" i="32"/>
  <c r="E314" i="32"/>
  <c r="AC317" i="32"/>
  <c r="W317" i="32"/>
  <c r="Q317" i="32"/>
  <c r="K317" i="32"/>
  <c r="E317" i="32"/>
  <c r="AC320" i="32"/>
  <c r="W320" i="32"/>
  <c r="Q320" i="32"/>
  <c r="K320" i="32"/>
  <c r="E320" i="32"/>
  <c r="AC268" i="32"/>
  <c r="W268" i="32"/>
  <c r="Q268" i="32"/>
  <c r="K268" i="32"/>
  <c r="E268" i="32"/>
  <c r="AC325" i="32"/>
  <c r="W325" i="32"/>
  <c r="Q325" i="32"/>
  <c r="K325" i="32"/>
  <c r="E325" i="32"/>
  <c r="AC369" i="32"/>
  <c r="W369" i="32"/>
  <c r="K369" i="32"/>
  <c r="Q369" i="32"/>
  <c r="E369" i="32"/>
  <c r="AC372" i="32"/>
  <c r="W372" i="32"/>
  <c r="Q372" i="32"/>
  <c r="K372" i="32"/>
  <c r="E372" i="32"/>
  <c r="AC375" i="32"/>
  <c r="W375" i="32"/>
  <c r="Q375" i="32"/>
  <c r="K375" i="32"/>
  <c r="E375" i="32"/>
  <c r="AC405" i="32"/>
  <c r="W405" i="32"/>
  <c r="Q405" i="32"/>
  <c r="K405" i="32"/>
  <c r="E405" i="32"/>
  <c r="AC407" i="32"/>
  <c r="W407" i="32"/>
  <c r="Q407" i="32"/>
  <c r="K407" i="32"/>
  <c r="E407" i="32"/>
  <c r="AC377" i="32"/>
  <c r="W377" i="32"/>
  <c r="Q377" i="32"/>
  <c r="K377" i="32"/>
  <c r="E377" i="32"/>
  <c r="AC380" i="32"/>
  <c r="W380" i="32"/>
  <c r="Q380" i="32"/>
  <c r="K380" i="32"/>
  <c r="E380" i="32"/>
  <c r="AC383" i="32"/>
  <c r="W383" i="32"/>
  <c r="Q383" i="32"/>
  <c r="K383" i="32"/>
  <c r="E383" i="32"/>
  <c r="AC386" i="32"/>
  <c r="W386" i="32"/>
  <c r="Q386" i="32"/>
  <c r="K386" i="32"/>
  <c r="E386" i="32"/>
  <c r="AC389" i="32"/>
  <c r="W389" i="32"/>
  <c r="Q389" i="32"/>
  <c r="K389" i="32"/>
  <c r="E389" i="32"/>
  <c r="AC410" i="32"/>
  <c r="W410" i="32"/>
  <c r="Q410" i="32"/>
  <c r="K410" i="32"/>
  <c r="E410" i="32"/>
  <c r="AC413" i="32"/>
  <c r="W413" i="32"/>
  <c r="Q413" i="32"/>
  <c r="K413" i="32"/>
  <c r="E413" i="32"/>
  <c r="AC392" i="32"/>
  <c r="W392" i="32"/>
  <c r="Q392" i="32"/>
  <c r="K392" i="32"/>
  <c r="E392" i="32"/>
  <c r="AC395" i="32"/>
  <c r="W395" i="32"/>
  <c r="Q395" i="32"/>
  <c r="K395" i="32"/>
  <c r="E395" i="32"/>
  <c r="AC398" i="32"/>
  <c r="W398" i="32"/>
  <c r="Q398" i="32"/>
  <c r="K398" i="32"/>
  <c r="E398" i="32"/>
  <c r="AC401" i="32"/>
  <c r="W401" i="32"/>
  <c r="Q401" i="32"/>
  <c r="K401" i="32"/>
  <c r="E401" i="32"/>
  <c r="AB700" i="32"/>
  <c r="V700" i="32"/>
  <c r="P700" i="32"/>
  <c r="J700" i="32"/>
  <c r="D700" i="32"/>
  <c r="AB703" i="32"/>
  <c r="V703" i="32"/>
  <c r="P703" i="32"/>
  <c r="J703" i="32"/>
  <c r="D703" i="32"/>
  <c r="AB706" i="32"/>
  <c r="V706" i="32"/>
  <c r="P706" i="32"/>
  <c r="J706" i="32"/>
  <c r="D706" i="32"/>
  <c r="AB709" i="32"/>
  <c r="V709" i="32"/>
  <c r="P709" i="32"/>
  <c r="J709" i="32"/>
  <c r="D709" i="32"/>
  <c r="AB712" i="32"/>
  <c r="V712" i="32"/>
  <c r="P712" i="32"/>
  <c r="J712" i="32"/>
  <c r="D712" i="32"/>
  <c r="AB715" i="32"/>
  <c r="V715" i="32"/>
  <c r="P715" i="32"/>
  <c r="J715" i="32"/>
  <c r="D715" i="32"/>
  <c r="AB718" i="32"/>
  <c r="V718" i="32"/>
  <c r="P718" i="32"/>
  <c r="J718" i="32"/>
  <c r="D718" i="32"/>
  <c r="V721" i="32"/>
  <c r="AB721" i="32"/>
  <c r="P721" i="32"/>
  <c r="J721" i="32"/>
  <c r="D721" i="32"/>
  <c r="AB724" i="32"/>
  <c r="V724" i="32"/>
  <c r="P724" i="32"/>
  <c r="J724" i="32"/>
  <c r="D724" i="32"/>
  <c r="AB727" i="32"/>
  <c r="V727" i="32"/>
  <c r="P727" i="32"/>
  <c r="J727" i="32"/>
  <c r="D727" i="32"/>
  <c r="AB730" i="32"/>
  <c r="V730" i="32"/>
  <c r="P730" i="32"/>
  <c r="J730" i="32"/>
  <c r="D730" i="32"/>
  <c r="AB733" i="32"/>
  <c r="V733" i="32"/>
  <c r="P733" i="32"/>
  <c r="J733" i="32"/>
  <c r="D733" i="32"/>
  <c r="AB740" i="32"/>
  <c r="V740" i="32"/>
  <c r="P740" i="32"/>
  <c r="J740" i="32"/>
  <c r="D740" i="32"/>
  <c r="AB743" i="32"/>
  <c r="V743" i="32"/>
  <c r="P743" i="32"/>
  <c r="J743" i="32"/>
  <c r="D743" i="32"/>
  <c r="AB746" i="32"/>
  <c r="V746" i="32"/>
  <c r="P746" i="32"/>
  <c r="J746" i="32"/>
  <c r="D746" i="32"/>
  <c r="AB749" i="32"/>
  <c r="V749" i="32"/>
  <c r="P749" i="32"/>
  <c r="J749" i="32"/>
  <c r="D749" i="32"/>
  <c r="AB752" i="32"/>
  <c r="V752" i="32"/>
  <c r="P752" i="32"/>
  <c r="J752" i="32"/>
  <c r="D752" i="32"/>
  <c r="AB760" i="32"/>
  <c r="V760" i="32"/>
  <c r="P760" i="32"/>
  <c r="J760" i="32"/>
  <c r="D760" i="32"/>
  <c r="AC764" i="32"/>
  <c r="W764" i="32"/>
  <c r="Q764" i="32"/>
  <c r="K764" i="32"/>
  <c r="E764" i="32"/>
  <c r="AB161" i="32"/>
  <c r="V161" i="32"/>
  <c r="P161" i="32"/>
  <c r="J161" i="32"/>
  <c r="D161" i="32"/>
  <c r="AB128" i="32"/>
  <c r="V128" i="32"/>
  <c r="P128" i="32"/>
  <c r="J128" i="32"/>
  <c r="D128" i="32"/>
  <c r="AB678" i="32"/>
  <c r="V678" i="32"/>
  <c r="P678" i="32"/>
  <c r="J678" i="32"/>
  <c r="D678" i="32"/>
  <c r="AB681" i="32"/>
  <c r="V681" i="32"/>
  <c r="P681" i="32"/>
  <c r="J681" i="32"/>
  <c r="D681" i="32"/>
  <c r="AB129" i="32"/>
  <c r="V129" i="32"/>
  <c r="P129" i="32"/>
  <c r="J129" i="32"/>
  <c r="D129" i="32"/>
  <c r="AB684" i="32"/>
  <c r="V684" i="32"/>
  <c r="P684" i="32"/>
  <c r="J684" i="32"/>
  <c r="D684" i="32"/>
  <c r="AB687" i="32"/>
  <c r="V687" i="32"/>
  <c r="P687" i="32"/>
  <c r="J687" i="32"/>
  <c r="D687" i="32"/>
  <c r="AB690" i="32"/>
  <c r="V690" i="32"/>
  <c r="P690" i="32"/>
  <c r="J690" i="32"/>
  <c r="D690" i="32"/>
  <c r="AB693" i="32"/>
  <c r="V693" i="32"/>
  <c r="P693" i="32"/>
  <c r="J693" i="32"/>
  <c r="D693" i="32"/>
  <c r="AB134" i="32"/>
  <c r="V134" i="32"/>
  <c r="P134" i="32"/>
  <c r="J134" i="32"/>
  <c r="D134" i="32"/>
  <c r="AB194" i="32"/>
  <c r="V194" i="32"/>
  <c r="P194" i="32"/>
  <c r="J194" i="32"/>
  <c r="D194" i="32"/>
  <c r="AB197" i="32"/>
  <c r="V197" i="32"/>
  <c r="P197" i="32"/>
  <c r="J197" i="32"/>
  <c r="D197" i="32"/>
  <c r="AB164" i="32"/>
  <c r="V164" i="32"/>
  <c r="P164" i="32"/>
  <c r="J164" i="32"/>
  <c r="D164" i="32"/>
  <c r="AB167" i="32"/>
  <c r="V167" i="32"/>
  <c r="P167" i="32"/>
  <c r="J167" i="32"/>
  <c r="D167" i="32"/>
  <c r="AB210" i="32"/>
  <c r="V210" i="32"/>
  <c r="P210" i="32"/>
  <c r="J210" i="32"/>
  <c r="D210" i="32"/>
  <c r="AB205" i="32"/>
  <c r="V205" i="32"/>
  <c r="P205" i="32"/>
  <c r="J205" i="32"/>
  <c r="D205" i="32"/>
  <c r="AB212" i="32"/>
  <c r="V212" i="32"/>
  <c r="P212" i="32"/>
  <c r="J212" i="32"/>
  <c r="D212" i="32"/>
  <c r="AB137" i="32"/>
  <c r="V137" i="32"/>
  <c r="P137" i="32"/>
  <c r="J137" i="32"/>
  <c r="D137" i="32"/>
  <c r="AB215" i="32"/>
  <c r="V215" i="32"/>
  <c r="P215" i="32"/>
  <c r="J215" i="32"/>
  <c r="D215" i="32"/>
  <c r="AB200" i="32"/>
  <c r="V200" i="32"/>
  <c r="P200" i="32"/>
  <c r="J200" i="32"/>
  <c r="D200" i="32"/>
  <c r="AB221" i="32"/>
  <c r="V221" i="32"/>
  <c r="P221" i="32"/>
  <c r="J221" i="32"/>
  <c r="D221" i="32"/>
  <c r="AB224" i="32"/>
  <c r="V224" i="32"/>
  <c r="P224" i="32"/>
  <c r="J224" i="32"/>
  <c r="D224" i="32"/>
  <c r="AB227" i="32"/>
  <c r="V227" i="32"/>
  <c r="P227" i="32"/>
  <c r="J227" i="32"/>
  <c r="D227" i="32"/>
  <c r="AB230" i="32"/>
  <c r="V230" i="32"/>
  <c r="P230" i="32"/>
  <c r="J230" i="32"/>
  <c r="D230" i="32"/>
  <c r="AB233" i="32"/>
  <c r="V233" i="32"/>
  <c r="P233" i="32"/>
  <c r="J233" i="32"/>
  <c r="D233" i="32"/>
  <c r="AB330" i="32"/>
  <c r="V330" i="32"/>
  <c r="P330" i="32"/>
  <c r="J330" i="32"/>
  <c r="D330" i="32"/>
  <c r="V333" i="32"/>
  <c r="AB333" i="32"/>
  <c r="P333" i="32"/>
  <c r="J333" i="32"/>
  <c r="D333" i="32"/>
  <c r="AB336" i="32"/>
  <c r="V336" i="32"/>
  <c r="P336" i="32"/>
  <c r="J336" i="32"/>
  <c r="D336" i="32"/>
  <c r="AB339" i="32"/>
  <c r="V339" i="32"/>
  <c r="P339" i="32"/>
  <c r="J339" i="32"/>
  <c r="D339" i="32"/>
  <c r="AB342" i="32"/>
  <c r="V342" i="32"/>
  <c r="P342" i="32"/>
  <c r="J342" i="32"/>
  <c r="D342" i="32"/>
  <c r="AB345" i="32"/>
  <c r="V345" i="32"/>
  <c r="P345" i="32"/>
  <c r="J345" i="32"/>
  <c r="D345" i="32"/>
  <c r="AB356" i="32"/>
  <c r="V356" i="32"/>
  <c r="P356" i="32"/>
  <c r="J356" i="32"/>
  <c r="D356" i="32"/>
  <c r="AB359" i="32"/>
  <c r="V359" i="32"/>
  <c r="P359" i="32"/>
  <c r="J359" i="32"/>
  <c r="D359" i="32"/>
  <c r="AB348" i="32"/>
  <c r="V348" i="32"/>
  <c r="P348" i="32"/>
  <c r="J348" i="32"/>
  <c r="D348" i="32"/>
  <c r="AB351" i="32"/>
  <c r="V351" i="32"/>
  <c r="P351" i="32"/>
  <c r="J351" i="32"/>
  <c r="D351" i="32"/>
  <c r="AB238" i="32"/>
  <c r="V238" i="32"/>
  <c r="P238" i="32"/>
  <c r="J238" i="32"/>
  <c r="D238" i="32"/>
  <c r="AB241" i="32"/>
  <c r="V241" i="32"/>
  <c r="P241" i="32"/>
  <c r="J241" i="32"/>
  <c r="D241" i="32"/>
  <c r="AB244" i="32"/>
  <c r="V244" i="32"/>
  <c r="P244" i="32"/>
  <c r="J244" i="32"/>
  <c r="D244" i="32"/>
  <c r="AB247" i="32"/>
  <c r="V247" i="32"/>
  <c r="P247" i="32"/>
  <c r="J247" i="32"/>
  <c r="D247" i="32"/>
  <c r="AB250" i="32"/>
  <c r="V250" i="32"/>
  <c r="P250" i="32"/>
  <c r="J250" i="32"/>
  <c r="D250" i="32"/>
  <c r="AB253" i="32"/>
  <c r="V253" i="32"/>
  <c r="P253" i="32"/>
  <c r="J253" i="32"/>
  <c r="D253" i="32"/>
  <c r="AB256" i="32"/>
  <c r="V256" i="32"/>
  <c r="P256" i="32"/>
  <c r="J256" i="32"/>
  <c r="D256" i="32"/>
  <c r="AB259" i="32"/>
  <c r="V259" i="32"/>
  <c r="P259" i="32"/>
  <c r="J259" i="32"/>
  <c r="D259" i="32"/>
  <c r="AB262" i="32"/>
  <c r="V262" i="32"/>
  <c r="P262" i="32"/>
  <c r="J262" i="32"/>
  <c r="D262" i="32"/>
  <c r="AB265" i="32"/>
  <c r="V265" i="32"/>
  <c r="P265" i="32"/>
  <c r="J265" i="32"/>
  <c r="D265" i="32"/>
  <c r="AB273" i="32"/>
  <c r="V273" i="32"/>
  <c r="P273" i="32"/>
  <c r="J273" i="32"/>
  <c r="D273" i="32"/>
  <c r="V276" i="32"/>
  <c r="AB276" i="32"/>
  <c r="P276" i="32"/>
  <c r="J276" i="32"/>
  <c r="D276" i="32"/>
  <c r="AB279" i="32"/>
  <c r="V279" i="32"/>
  <c r="P279" i="32"/>
  <c r="J279" i="32"/>
  <c r="D279" i="32"/>
  <c r="AB282" i="32"/>
  <c r="V282" i="32"/>
  <c r="P282" i="32"/>
  <c r="J282" i="32"/>
  <c r="D282" i="32"/>
  <c r="AB285" i="32"/>
  <c r="V285" i="32"/>
  <c r="P285" i="32"/>
  <c r="J285" i="32"/>
  <c r="D285" i="32"/>
  <c r="AB288" i="32"/>
  <c r="V288" i="32"/>
  <c r="P288" i="32"/>
  <c r="J288" i="32"/>
  <c r="D288" i="32"/>
  <c r="AB291" i="32"/>
  <c r="V291" i="32"/>
  <c r="P291" i="32"/>
  <c r="J291" i="32"/>
  <c r="D291" i="32"/>
  <c r="AB294" i="32"/>
  <c r="V294" i="32"/>
  <c r="P294" i="32"/>
  <c r="J294" i="32"/>
  <c r="D294" i="32"/>
  <c r="AB297" i="32"/>
  <c r="V297" i="32"/>
  <c r="P297" i="32"/>
  <c r="J297" i="32"/>
  <c r="D297" i="32"/>
  <c r="AB300" i="32"/>
  <c r="V300" i="32"/>
  <c r="P300" i="32"/>
  <c r="J300" i="32"/>
  <c r="D300" i="32"/>
  <c r="AB303" i="32"/>
  <c r="V303" i="32"/>
  <c r="P303" i="32"/>
  <c r="J303" i="32"/>
  <c r="D303" i="32"/>
  <c r="AB306" i="32"/>
  <c r="V306" i="32"/>
  <c r="P306" i="32"/>
  <c r="J306" i="32"/>
  <c r="D306" i="32"/>
  <c r="AB309" i="32"/>
  <c r="V309" i="32"/>
  <c r="P309" i="32"/>
  <c r="J309" i="32"/>
  <c r="D309" i="32"/>
  <c r="AB312" i="32"/>
  <c r="V312" i="32"/>
  <c r="P312" i="32"/>
  <c r="J312" i="32"/>
  <c r="D312" i="32"/>
  <c r="AB315" i="32"/>
  <c r="V315" i="32"/>
  <c r="P315" i="32"/>
  <c r="J315" i="32"/>
  <c r="D315" i="32"/>
  <c r="AB318" i="32"/>
  <c r="V318" i="32"/>
  <c r="P318" i="32"/>
  <c r="J318" i="32"/>
  <c r="D318" i="32"/>
  <c r="AB321" i="32"/>
  <c r="V321" i="32"/>
  <c r="P321" i="32"/>
  <c r="J321" i="32"/>
  <c r="D321" i="32"/>
  <c r="AB269" i="32"/>
  <c r="V269" i="32"/>
  <c r="P269" i="32"/>
  <c r="J269" i="32"/>
  <c r="D269" i="32"/>
  <c r="V326" i="32"/>
  <c r="AB326" i="32"/>
  <c r="P326" i="32"/>
  <c r="J326" i="32"/>
  <c r="D326" i="32"/>
  <c r="AB370" i="32"/>
  <c r="V370" i="32"/>
  <c r="P370" i="32"/>
  <c r="J370" i="32"/>
  <c r="D370" i="32"/>
  <c r="AB373" i="32"/>
  <c r="V373" i="32"/>
  <c r="P373" i="32"/>
  <c r="J373" i="32"/>
  <c r="D373" i="32"/>
  <c r="AB376" i="32"/>
  <c r="V376" i="32"/>
  <c r="P376" i="32"/>
  <c r="J376" i="32"/>
  <c r="D376" i="32"/>
  <c r="AB406" i="32"/>
  <c r="V406" i="32"/>
  <c r="P406" i="32"/>
  <c r="J406" i="32"/>
  <c r="D406" i="32"/>
  <c r="AB408" i="32"/>
  <c r="V408" i="32"/>
  <c r="P408" i="32"/>
  <c r="J408" i="32"/>
  <c r="D408" i="32"/>
  <c r="AB378" i="32"/>
  <c r="V378" i="32"/>
  <c r="P378" i="32"/>
  <c r="J378" i="32"/>
  <c r="D378" i="32"/>
  <c r="AB381" i="32"/>
  <c r="V381" i="32"/>
  <c r="J381" i="32"/>
  <c r="P381" i="32"/>
  <c r="D381" i="32"/>
  <c r="AB384" i="32"/>
  <c r="V384" i="32"/>
  <c r="P384" i="32"/>
  <c r="J384" i="32"/>
  <c r="D384" i="32"/>
  <c r="V387" i="32"/>
  <c r="AB387" i="32"/>
  <c r="P387" i="32"/>
  <c r="J387" i="32"/>
  <c r="D387" i="32"/>
  <c r="AB390" i="32"/>
  <c r="V390" i="32"/>
  <c r="P390" i="32"/>
  <c r="J390" i="32"/>
  <c r="D390" i="32"/>
  <c r="AB411" i="32"/>
  <c r="V411" i="32"/>
  <c r="P411" i="32"/>
  <c r="J411" i="32"/>
  <c r="D411" i="32"/>
  <c r="AB414" i="32"/>
  <c r="V414" i="32"/>
  <c r="P414" i="32"/>
  <c r="J414" i="32"/>
  <c r="D414" i="32"/>
  <c r="AB393" i="32"/>
  <c r="V393" i="32"/>
  <c r="P393" i="32"/>
  <c r="J393" i="32"/>
  <c r="D393" i="32"/>
  <c r="AB396" i="32"/>
  <c r="V396" i="32"/>
  <c r="P396" i="32"/>
  <c r="J396" i="32"/>
  <c r="D396" i="32"/>
  <c r="AB399" i="32"/>
  <c r="V399" i="32"/>
  <c r="P399" i="32"/>
  <c r="J399" i="32"/>
  <c r="D399" i="32"/>
  <c r="AC700" i="32"/>
  <c r="W700" i="32"/>
  <c r="Q700" i="32"/>
  <c r="K700" i="32"/>
  <c r="E700" i="32"/>
  <c r="AC703" i="32"/>
  <c r="W703" i="32"/>
  <c r="Q703" i="32"/>
  <c r="K703" i="32"/>
  <c r="E703" i="32"/>
  <c r="AC706" i="32"/>
  <c r="W706" i="32"/>
  <c r="Q706" i="32"/>
  <c r="K706" i="32"/>
  <c r="E706" i="32"/>
  <c r="AC709" i="32"/>
  <c r="W709" i="32"/>
  <c r="Q709" i="32"/>
  <c r="K709" i="32"/>
  <c r="E709" i="32"/>
  <c r="AC712" i="32"/>
  <c r="W712" i="32"/>
  <c r="Q712" i="32"/>
  <c r="K712" i="32"/>
  <c r="E712" i="32"/>
  <c r="AC715" i="32"/>
  <c r="W715" i="32"/>
  <c r="Q715" i="32"/>
  <c r="K715" i="32"/>
  <c r="E715" i="32"/>
  <c r="AC718" i="32"/>
  <c r="W718" i="32"/>
  <c r="Q718" i="32"/>
  <c r="K718" i="32"/>
  <c r="E718" i="32"/>
  <c r="AC721" i="32"/>
  <c r="W721" i="32"/>
  <c r="Q721" i="32"/>
  <c r="K721" i="32"/>
  <c r="E721" i="32"/>
  <c r="AC724" i="32"/>
  <c r="W724" i="32"/>
  <c r="Q724" i="32"/>
  <c r="K724" i="32"/>
  <c r="E724" i="32"/>
  <c r="AC727" i="32"/>
  <c r="W727" i="32"/>
  <c r="Q727" i="32"/>
  <c r="K727" i="32"/>
  <c r="E727" i="32"/>
  <c r="AC730" i="32"/>
  <c r="W730" i="32"/>
  <c r="Q730" i="32"/>
  <c r="K730" i="32"/>
  <c r="E730" i="32"/>
  <c r="AC733" i="32"/>
  <c r="W733" i="32"/>
  <c r="Q733" i="32"/>
  <c r="K733" i="32"/>
  <c r="E733" i="32"/>
  <c r="AC740" i="32"/>
  <c r="W740" i="32"/>
  <c r="Q740" i="32"/>
  <c r="K740" i="32"/>
  <c r="E740" i="32"/>
  <c r="AC743" i="32"/>
  <c r="W743" i="32"/>
  <c r="Q743" i="32"/>
  <c r="K743" i="32"/>
  <c r="E743" i="32"/>
  <c r="AC746" i="32"/>
  <c r="W746" i="32"/>
  <c r="Q746" i="32"/>
  <c r="K746" i="32"/>
  <c r="E746" i="32"/>
  <c r="AC749" i="32"/>
  <c r="W749" i="32"/>
  <c r="Q749" i="32"/>
  <c r="K749" i="32"/>
  <c r="E749" i="32"/>
  <c r="AC752" i="32"/>
  <c r="W752" i="32"/>
  <c r="Q752" i="32"/>
  <c r="K752" i="32"/>
  <c r="E752" i="32"/>
  <c r="AC760" i="32"/>
  <c r="W760" i="32"/>
  <c r="Q760" i="32"/>
  <c r="K760" i="32"/>
  <c r="E760" i="32"/>
  <c r="AB765" i="32"/>
  <c r="V765" i="32"/>
  <c r="P765" i="32"/>
  <c r="J765" i="32"/>
  <c r="D765" i="32"/>
  <c r="AC161" i="32"/>
  <c r="W161" i="32"/>
  <c r="Q161" i="32"/>
  <c r="K161" i="32"/>
  <c r="E161" i="32"/>
  <c r="AC128" i="32"/>
  <c r="W128" i="32"/>
  <c r="Q128" i="32"/>
  <c r="K128" i="32"/>
  <c r="E128" i="32"/>
  <c r="AC678" i="32"/>
  <c r="W678" i="32"/>
  <c r="Q678" i="32"/>
  <c r="K678" i="32"/>
  <c r="E678" i="32"/>
  <c r="AC681" i="32"/>
  <c r="W681" i="32"/>
  <c r="Q681" i="32"/>
  <c r="K681" i="32"/>
  <c r="E681" i="32"/>
  <c r="AC129" i="32"/>
  <c r="W129" i="32"/>
  <c r="Q129" i="32"/>
  <c r="K129" i="32"/>
  <c r="E129" i="32"/>
  <c r="AC684" i="32"/>
  <c r="W684" i="32"/>
  <c r="Q684" i="32"/>
  <c r="K684" i="32"/>
  <c r="E684" i="32"/>
  <c r="AC687" i="32"/>
  <c r="W687" i="32"/>
  <c r="Q687" i="32"/>
  <c r="K687" i="32"/>
  <c r="E687" i="32"/>
  <c r="AC690" i="32"/>
  <c r="W690" i="32"/>
  <c r="Q690" i="32"/>
  <c r="K690" i="32"/>
  <c r="E690" i="32"/>
  <c r="AC693" i="32"/>
  <c r="W693" i="32"/>
  <c r="Q693" i="32"/>
  <c r="K693" i="32"/>
  <c r="E693" i="32"/>
  <c r="AC134" i="32"/>
  <c r="W134" i="32"/>
  <c r="Q134" i="32"/>
  <c r="K134" i="32"/>
  <c r="E134" i="32"/>
  <c r="AC194" i="32"/>
  <c r="W194" i="32"/>
  <c r="Q194" i="32"/>
  <c r="K194" i="32"/>
  <c r="E194" i="32"/>
  <c r="AC197" i="32"/>
  <c r="W197" i="32"/>
  <c r="Q197" i="32"/>
  <c r="K197" i="32"/>
  <c r="E197" i="32"/>
  <c r="W164" i="32"/>
  <c r="AC164" i="32"/>
  <c r="Q164" i="32"/>
  <c r="K164" i="32"/>
  <c r="E164" i="32"/>
  <c r="AC167" i="32"/>
  <c r="Q167" i="32"/>
  <c r="W167" i="32"/>
  <c r="K167" i="32"/>
  <c r="E167" i="32"/>
  <c r="AC210" i="32"/>
  <c r="W210" i="32"/>
  <c r="Q210" i="32"/>
  <c r="K210" i="32"/>
  <c r="E210" i="32"/>
  <c r="AC205" i="32"/>
  <c r="W205" i="32"/>
  <c r="Q205" i="32"/>
  <c r="K205" i="32"/>
  <c r="E205" i="32"/>
  <c r="AC212" i="32"/>
  <c r="W212" i="32"/>
  <c r="Q212" i="32"/>
  <c r="K212" i="32"/>
  <c r="E212" i="32"/>
  <c r="AC137" i="32"/>
  <c r="W137" i="32"/>
  <c r="Q137" i="32"/>
  <c r="K137" i="32"/>
  <c r="E137" i="32"/>
  <c r="AC215" i="32"/>
  <c r="W215" i="32"/>
  <c r="Q215" i="32"/>
  <c r="K215" i="32"/>
  <c r="E215" i="32"/>
  <c r="AC200" i="32"/>
  <c r="W200" i="32"/>
  <c r="Q200" i="32"/>
  <c r="K200" i="32"/>
  <c r="E200" i="32"/>
  <c r="AC221" i="32"/>
  <c r="W221" i="32"/>
  <c r="Q221" i="32"/>
  <c r="K221" i="32"/>
  <c r="E221" i="32"/>
  <c r="AC224" i="32"/>
  <c r="W224" i="32"/>
  <c r="Q224" i="32"/>
  <c r="K224" i="32"/>
  <c r="E224" i="32"/>
  <c r="AC227" i="32"/>
  <c r="W227" i="32"/>
  <c r="Q227" i="32"/>
  <c r="K227" i="32"/>
  <c r="E227" i="32"/>
  <c r="AC230" i="32"/>
  <c r="W230" i="32"/>
  <c r="Q230" i="32"/>
  <c r="K230" i="32"/>
  <c r="E230" i="32"/>
  <c r="AC233" i="32"/>
  <c r="W233" i="32"/>
  <c r="Q233" i="32"/>
  <c r="K233" i="32"/>
  <c r="E233" i="32"/>
  <c r="AC330" i="32"/>
  <c r="W330" i="32"/>
  <c r="Q330" i="32"/>
  <c r="K330" i="32"/>
  <c r="E330" i="32"/>
  <c r="AC333" i="32"/>
  <c r="W333" i="32"/>
  <c r="Q333" i="32"/>
  <c r="K333" i="32"/>
  <c r="E333" i="32"/>
  <c r="AC336" i="32"/>
  <c r="W336" i="32"/>
  <c r="Q336" i="32"/>
  <c r="K336" i="32"/>
  <c r="E336" i="32"/>
  <c r="AC339" i="32"/>
  <c r="W339" i="32"/>
  <c r="Q339" i="32"/>
  <c r="K339" i="32"/>
  <c r="E339" i="32"/>
  <c r="AC342" i="32"/>
  <c r="W342" i="32"/>
  <c r="Q342" i="32"/>
  <c r="K342" i="32"/>
  <c r="E342" i="32"/>
  <c r="AC345" i="32"/>
  <c r="W345" i="32"/>
  <c r="Q345" i="32"/>
  <c r="K345" i="32"/>
  <c r="E345" i="32"/>
  <c r="AC356" i="32"/>
  <c r="W356" i="32"/>
  <c r="Q356" i="32"/>
  <c r="K356" i="32"/>
  <c r="E356" i="32"/>
  <c r="AC359" i="32"/>
  <c r="W359" i="32"/>
  <c r="Q359" i="32"/>
  <c r="K359" i="32"/>
  <c r="E359" i="32"/>
  <c r="AC348" i="32"/>
  <c r="W348" i="32"/>
  <c r="Q348" i="32"/>
  <c r="K348" i="32"/>
  <c r="E348" i="32"/>
  <c r="AC351" i="32"/>
  <c r="W351" i="32"/>
  <c r="Q351" i="32"/>
  <c r="K351" i="32"/>
  <c r="E351" i="32"/>
  <c r="AC238" i="32"/>
  <c r="W238" i="32"/>
  <c r="Q238" i="32"/>
  <c r="K238" i="32"/>
  <c r="E238" i="32"/>
  <c r="AC241" i="32"/>
  <c r="W241" i="32"/>
  <c r="Q241" i="32"/>
  <c r="K241" i="32"/>
  <c r="E241" i="32"/>
  <c r="AC244" i="32"/>
  <c r="W244" i="32"/>
  <c r="Q244" i="32"/>
  <c r="K244" i="32"/>
  <c r="E244" i="32"/>
  <c r="AC247" i="32"/>
  <c r="W247" i="32"/>
  <c r="Q247" i="32"/>
  <c r="K247" i="32"/>
  <c r="E247" i="32"/>
  <c r="AC250" i="32"/>
  <c r="W250" i="32"/>
  <c r="Q250" i="32"/>
  <c r="K250" i="32"/>
  <c r="E250" i="32"/>
  <c r="AC253" i="32"/>
  <c r="W253" i="32"/>
  <c r="Q253" i="32"/>
  <c r="K253" i="32"/>
  <c r="E253" i="32"/>
  <c r="AC256" i="32"/>
  <c r="W256" i="32"/>
  <c r="Q256" i="32"/>
  <c r="K256" i="32"/>
  <c r="E256" i="32"/>
  <c r="AC259" i="32"/>
  <c r="W259" i="32"/>
  <c r="Q259" i="32"/>
  <c r="K259" i="32"/>
  <c r="E259" i="32"/>
  <c r="AC262" i="32"/>
  <c r="W262" i="32"/>
  <c r="Q262" i="32"/>
  <c r="K262" i="32"/>
  <c r="E262" i="32"/>
  <c r="AC265" i="32"/>
  <c r="W265" i="32"/>
  <c r="Q265" i="32"/>
  <c r="K265" i="32"/>
  <c r="E265" i="32"/>
  <c r="AC273" i="32"/>
  <c r="W273" i="32"/>
  <c r="Q273" i="32"/>
  <c r="K273" i="32"/>
  <c r="E273" i="32"/>
  <c r="AC276" i="32"/>
  <c r="W276" i="32"/>
  <c r="Q276" i="32"/>
  <c r="K276" i="32"/>
  <c r="E276" i="32"/>
  <c r="AC279" i="32"/>
  <c r="W279" i="32"/>
  <c r="Q279" i="32"/>
  <c r="K279" i="32"/>
  <c r="E279" i="32"/>
  <c r="AC282" i="32"/>
  <c r="W282" i="32"/>
  <c r="Q282" i="32"/>
  <c r="K282" i="32"/>
  <c r="E282" i="32"/>
  <c r="AC285" i="32"/>
  <c r="W285" i="32"/>
  <c r="Q285" i="32"/>
  <c r="K285" i="32"/>
  <c r="E285" i="32"/>
  <c r="AC288" i="32"/>
  <c r="Q288" i="32"/>
  <c r="W288" i="32"/>
  <c r="K288" i="32"/>
  <c r="E288" i="32"/>
  <c r="AC291" i="32"/>
  <c r="W291" i="32"/>
  <c r="Q291" i="32"/>
  <c r="K291" i="32"/>
  <c r="E291" i="32"/>
  <c r="AC294" i="32"/>
  <c r="W294" i="32"/>
  <c r="Q294" i="32"/>
  <c r="K294" i="32"/>
  <c r="E294" i="32"/>
  <c r="AC297" i="32"/>
  <c r="W297" i="32"/>
  <c r="Q297" i="32"/>
  <c r="K297" i="32"/>
  <c r="E297" i="32"/>
  <c r="AC300" i="32"/>
  <c r="W300" i="32"/>
  <c r="Q300" i="32"/>
  <c r="K300" i="32"/>
  <c r="E300" i="32"/>
  <c r="AC303" i="32"/>
  <c r="W303" i="32"/>
  <c r="Q303" i="32"/>
  <c r="K303" i="32"/>
  <c r="E303" i="32"/>
  <c r="AC306" i="32"/>
  <c r="W306" i="32"/>
  <c r="Q306" i="32"/>
  <c r="K306" i="32"/>
  <c r="E306" i="32"/>
  <c r="AC309" i="32"/>
  <c r="W309" i="32"/>
  <c r="Q309" i="32"/>
  <c r="K309" i="32"/>
  <c r="E309" i="32"/>
  <c r="AC312" i="32"/>
  <c r="W312" i="32"/>
  <c r="Q312" i="32"/>
  <c r="K312" i="32"/>
  <c r="E312" i="32"/>
  <c r="AC315" i="32"/>
  <c r="W315" i="32"/>
  <c r="Q315" i="32"/>
  <c r="K315" i="32"/>
  <c r="E315" i="32"/>
  <c r="AC318" i="32"/>
  <c r="W318" i="32"/>
  <c r="Q318" i="32"/>
  <c r="K318" i="32"/>
  <c r="E318" i="32"/>
  <c r="AC321" i="32"/>
  <c r="W321" i="32"/>
  <c r="Q321" i="32"/>
  <c r="K321" i="32"/>
  <c r="E321" i="32"/>
  <c r="AC269" i="32"/>
  <c r="W269" i="32"/>
  <c r="Q269" i="32"/>
  <c r="K269" i="32"/>
  <c r="E269" i="32"/>
  <c r="AC326" i="32"/>
  <c r="W326" i="32"/>
  <c r="Q326" i="32"/>
  <c r="K326" i="32"/>
  <c r="E326" i="32"/>
  <c r="AC370" i="32"/>
  <c r="W370" i="32"/>
  <c r="Q370" i="32"/>
  <c r="K370" i="32"/>
  <c r="E370" i="32"/>
  <c r="AC373" i="32"/>
  <c r="W373" i="32"/>
  <c r="Q373" i="32"/>
  <c r="K373" i="32"/>
  <c r="E373" i="32"/>
  <c r="AC376" i="32"/>
  <c r="W376" i="32"/>
  <c r="Q376" i="32"/>
  <c r="K376" i="32"/>
  <c r="E376" i="32"/>
  <c r="AC406" i="32"/>
  <c r="W406" i="32"/>
  <c r="Q406" i="32"/>
  <c r="K406" i="32"/>
  <c r="E406" i="32"/>
  <c r="AC408" i="32"/>
  <c r="W408" i="32"/>
  <c r="Q408" i="32"/>
  <c r="K408" i="32"/>
  <c r="E408" i="32"/>
  <c r="AC378" i="32"/>
  <c r="W378" i="32"/>
  <c r="Q378" i="32"/>
  <c r="K378" i="32"/>
  <c r="E378" i="32"/>
  <c r="AC381" i="32"/>
  <c r="W381" i="32"/>
  <c r="Q381" i="32"/>
  <c r="K381" i="32"/>
  <c r="E381" i="32"/>
  <c r="AC384" i="32"/>
  <c r="W384" i="32"/>
  <c r="Q384" i="32"/>
  <c r="K384" i="32"/>
  <c r="E384" i="32"/>
  <c r="AC387" i="32"/>
  <c r="W387" i="32"/>
  <c r="Q387" i="32"/>
  <c r="K387" i="32"/>
  <c r="E387" i="32"/>
  <c r="AC390" i="32"/>
  <c r="W390" i="32"/>
  <c r="Q390" i="32"/>
  <c r="K390" i="32"/>
  <c r="E390" i="32"/>
  <c r="AC411" i="32"/>
  <c r="W411" i="32"/>
  <c r="Q411" i="32"/>
  <c r="K411" i="32"/>
  <c r="E411" i="32"/>
  <c r="AC414" i="32"/>
  <c r="W414" i="32"/>
  <c r="Q414" i="32"/>
  <c r="K414" i="32"/>
  <c r="E414" i="32"/>
  <c r="AC393" i="32"/>
  <c r="W393" i="32"/>
  <c r="Q393" i="32"/>
  <c r="K393" i="32"/>
  <c r="E393" i="32"/>
  <c r="AC396" i="32"/>
  <c r="W396" i="32"/>
  <c r="Q396" i="32"/>
  <c r="K396" i="32"/>
  <c r="E396" i="32"/>
  <c r="AC399" i="32"/>
  <c r="W399" i="32"/>
  <c r="Q399" i="32"/>
  <c r="K399" i="32"/>
  <c r="E399" i="32"/>
  <c r="V561" i="32"/>
  <c r="P561" i="32"/>
  <c r="J561" i="32"/>
  <c r="AB561" i="32"/>
  <c r="D561" i="32"/>
  <c r="AB564" i="32"/>
  <c r="V564" i="32"/>
  <c r="J564" i="32"/>
  <c r="P564" i="32"/>
  <c r="D564" i="32"/>
  <c r="AB567" i="32"/>
  <c r="V567" i="32"/>
  <c r="P567" i="32"/>
  <c r="D567" i="32"/>
  <c r="J567" i="32"/>
  <c r="AB572" i="32"/>
  <c r="V572" i="32"/>
  <c r="J572" i="32"/>
  <c r="P572" i="32"/>
  <c r="D572" i="32"/>
  <c r="AB575" i="32"/>
  <c r="V575" i="32"/>
  <c r="P575" i="32"/>
  <c r="J575" i="32"/>
  <c r="D575" i="32"/>
  <c r="W446" i="32"/>
  <c r="AC446" i="32"/>
  <c r="Q446" i="32"/>
  <c r="K446" i="32"/>
  <c r="E446" i="32"/>
  <c r="W449" i="32"/>
  <c r="K449" i="32"/>
  <c r="Q449" i="32"/>
  <c r="E449" i="32"/>
  <c r="AC449" i="32"/>
  <c r="W602" i="32"/>
  <c r="Q602" i="32"/>
  <c r="K602" i="32"/>
  <c r="AC602" i="32"/>
  <c r="E602" i="32"/>
  <c r="AC463" i="32"/>
  <c r="W463" i="32"/>
  <c r="K463" i="32"/>
  <c r="E463" i="32"/>
  <c r="Q463" i="32"/>
  <c r="W467" i="32"/>
  <c r="AC467" i="32"/>
  <c r="Q467" i="32"/>
  <c r="E467" i="32"/>
  <c r="K467" i="32"/>
  <c r="AB622" i="32"/>
  <c r="P622" i="32"/>
  <c r="V622" i="32"/>
  <c r="J622" i="32"/>
  <c r="D622" i="32"/>
  <c r="AH622" i="32"/>
  <c r="V625" i="32"/>
  <c r="P625" i="32"/>
  <c r="AB625" i="32"/>
  <c r="J625" i="32"/>
  <c r="AH625" i="32"/>
  <c r="D625" i="32"/>
  <c r="AB628" i="32"/>
  <c r="V628" i="32"/>
  <c r="J628" i="32"/>
  <c r="P628" i="32"/>
  <c r="D628" i="32"/>
  <c r="AH628" i="32"/>
  <c r="P577" i="32"/>
  <c r="V577" i="32"/>
  <c r="J577" i="32"/>
  <c r="D577" i="32"/>
  <c r="AB577" i="32"/>
  <c r="AB580" i="32"/>
  <c r="V580" i="32"/>
  <c r="J580" i="32"/>
  <c r="P580" i="32"/>
  <c r="D580" i="32"/>
  <c r="AB583" i="32"/>
  <c r="J583" i="32"/>
  <c r="V583" i="32"/>
  <c r="P583" i="32"/>
  <c r="D583" i="32"/>
  <c r="AB586" i="32"/>
  <c r="P586" i="32"/>
  <c r="J586" i="32"/>
  <c r="D586" i="32"/>
  <c r="V586" i="32"/>
  <c r="AB591" i="32"/>
  <c r="V591" i="32"/>
  <c r="P591" i="32"/>
  <c r="D591" i="32"/>
  <c r="J591" i="32"/>
  <c r="AB594" i="32"/>
  <c r="P594" i="32"/>
  <c r="V594" i="32"/>
  <c r="D594" i="32"/>
  <c r="J594" i="32"/>
  <c r="V597" i="32"/>
  <c r="P597" i="32"/>
  <c r="J597" i="32"/>
  <c r="D597" i="32"/>
  <c r="AB597" i="32"/>
  <c r="AB552" i="32"/>
  <c r="V552" i="32"/>
  <c r="P552" i="32"/>
  <c r="J552" i="32"/>
  <c r="D552" i="32"/>
  <c r="P555" i="32"/>
  <c r="V555" i="32"/>
  <c r="J555" i="32"/>
  <c r="D555" i="32"/>
  <c r="AB555" i="32"/>
  <c r="AB599" i="32"/>
  <c r="V599" i="32"/>
  <c r="J599" i="32"/>
  <c r="P599" i="32"/>
  <c r="D599" i="32"/>
  <c r="AB473" i="32"/>
  <c r="P473" i="32"/>
  <c r="J473" i="32"/>
  <c r="D473" i="32"/>
  <c r="V473" i="32"/>
  <c r="AB474" i="32"/>
  <c r="V474" i="32"/>
  <c r="J474" i="32"/>
  <c r="P474" i="32"/>
  <c r="D474" i="32"/>
  <c r="V440" i="32"/>
  <c r="AB440" i="32"/>
  <c r="P440" i="32"/>
  <c r="D440" i="32"/>
  <c r="J440" i="32"/>
  <c r="AB442" i="32"/>
  <c r="P442" i="32"/>
  <c r="J442" i="32"/>
  <c r="V442" i="32"/>
  <c r="D442" i="32"/>
  <c r="AC561" i="32"/>
  <c r="Q561" i="32"/>
  <c r="K561" i="32"/>
  <c r="E561" i="32"/>
  <c r="W561" i="32"/>
  <c r="AC564" i="32"/>
  <c r="W564" i="32"/>
  <c r="Q564" i="32"/>
  <c r="K564" i="32"/>
  <c r="E564" i="32"/>
  <c r="AC567" i="32"/>
  <c r="W567" i="32"/>
  <c r="Q567" i="32"/>
  <c r="E567" i="32"/>
  <c r="K567" i="32"/>
  <c r="AC572" i="32"/>
  <c r="Q572" i="32"/>
  <c r="K572" i="32"/>
  <c r="W572" i="32"/>
  <c r="E572" i="32"/>
  <c r="AC575" i="32"/>
  <c r="W575" i="32"/>
  <c r="E575" i="32"/>
  <c r="Q575" i="32"/>
  <c r="K575" i="32"/>
  <c r="V447" i="32"/>
  <c r="AB447" i="32"/>
  <c r="J447" i="32"/>
  <c r="P447" i="32"/>
  <c r="D447" i="32"/>
  <c r="AB600" i="32"/>
  <c r="V600" i="32"/>
  <c r="J600" i="32"/>
  <c r="P600" i="32"/>
  <c r="D600" i="32"/>
  <c r="AB603" i="32"/>
  <c r="V603" i="32"/>
  <c r="P603" i="32"/>
  <c r="D603" i="32"/>
  <c r="J603" i="32"/>
  <c r="P468" i="32"/>
  <c r="AB468" i="32"/>
  <c r="V468" i="32"/>
  <c r="J468" i="32"/>
  <c r="D468" i="32"/>
  <c r="W622" i="32"/>
  <c r="Q622" i="32"/>
  <c r="K622" i="32"/>
  <c r="AI622" i="32"/>
  <c r="E622" i="32"/>
  <c r="AC622" i="32"/>
  <c r="AC625" i="32"/>
  <c r="Q625" i="32"/>
  <c r="W625" i="32"/>
  <c r="AI625" i="32"/>
  <c r="K625" i="32"/>
  <c r="E625" i="32"/>
  <c r="AC628" i="32"/>
  <c r="W628" i="32"/>
  <c r="Q628" i="32"/>
  <c r="K628" i="32"/>
  <c r="E628" i="32"/>
  <c r="AI628" i="32"/>
  <c r="AC577" i="32"/>
  <c r="Q577" i="32"/>
  <c r="K577" i="32"/>
  <c r="E577" i="32"/>
  <c r="W577" i="32"/>
  <c r="AC580" i="32"/>
  <c r="W580" i="32"/>
  <c r="Q580" i="32"/>
  <c r="K580" i="32"/>
  <c r="E580" i="32"/>
  <c r="AC583" i="32"/>
  <c r="W583" i="32"/>
  <c r="Q583" i="32"/>
  <c r="K583" i="32"/>
  <c r="E583" i="32"/>
  <c r="W586" i="32"/>
  <c r="AC586" i="32"/>
  <c r="K586" i="32"/>
  <c r="Q586" i="32"/>
  <c r="E586" i="32"/>
  <c r="AC591" i="32"/>
  <c r="W591" i="32"/>
  <c r="Q591" i="32"/>
  <c r="K591" i="32"/>
  <c r="E591" i="32"/>
  <c r="W594" i="32"/>
  <c r="Q594" i="32"/>
  <c r="K594" i="32"/>
  <c r="AC594" i="32"/>
  <c r="E594" i="32"/>
  <c r="AC597" i="32"/>
  <c r="Q597" i="32"/>
  <c r="W597" i="32"/>
  <c r="K597" i="32"/>
  <c r="E597" i="32"/>
  <c r="W552" i="32"/>
  <c r="AC552" i="32"/>
  <c r="K552" i="32"/>
  <c r="Q552" i="32"/>
  <c r="E552" i="32"/>
  <c r="AC555" i="32"/>
  <c r="Q555" i="32"/>
  <c r="K555" i="32"/>
  <c r="W555" i="32"/>
  <c r="E555" i="32"/>
  <c r="AC599" i="32"/>
  <c r="W599" i="32"/>
  <c r="E599" i="32"/>
  <c r="K599" i="32"/>
  <c r="Q599" i="32"/>
  <c r="W474" i="32"/>
  <c r="Q474" i="32"/>
  <c r="AC474" i="32"/>
  <c r="E474" i="32"/>
  <c r="K474" i="32"/>
  <c r="AC440" i="32"/>
  <c r="W440" i="32"/>
  <c r="K440" i="32"/>
  <c r="Q440" i="32"/>
  <c r="E440" i="32"/>
  <c r="W442" i="32"/>
  <c r="Q442" i="32"/>
  <c r="AC442" i="32"/>
  <c r="E442" i="32"/>
  <c r="K442" i="32"/>
  <c r="AB562" i="32"/>
  <c r="P562" i="32"/>
  <c r="J562" i="32"/>
  <c r="V562" i="32"/>
  <c r="D562" i="32"/>
  <c r="P565" i="32"/>
  <c r="J565" i="32"/>
  <c r="V565" i="32"/>
  <c r="AB565" i="32"/>
  <c r="D565" i="32"/>
  <c r="AB568" i="32"/>
  <c r="V568" i="32"/>
  <c r="J568" i="32"/>
  <c r="D568" i="32"/>
  <c r="P568" i="32"/>
  <c r="AB570" i="32"/>
  <c r="P570" i="32"/>
  <c r="V570" i="32"/>
  <c r="J570" i="32"/>
  <c r="D570" i="32"/>
  <c r="V573" i="32"/>
  <c r="P573" i="32"/>
  <c r="J573" i="32"/>
  <c r="D573" i="32"/>
  <c r="AB573" i="32"/>
  <c r="AC447" i="32"/>
  <c r="W447" i="32"/>
  <c r="Q447" i="32"/>
  <c r="K447" i="32"/>
  <c r="E447" i="32"/>
  <c r="AC600" i="32"/>
  <c r="W600" i="32"/>
  <c r="K600" i="32"/>
  <c r="Q600" i="32"/>
  <c r="E600" i="32"/>
  <c r="AC603" i="32"/>
  <c r="W603" i="32"/>
  <c r="Q603" i="32"/>
  <c r="E603" i="32"/>
  <c r="K603" i="32"/>
  <c r="W468" i="32"/>
  <c r="AC468" i="32"/>
  <c r="Q468" i="32"/>
  <c r="K468" i="32"/>
  <c r="E468" i="32"/>
  <c r="AB623" i="32"/>
  <c r="P623" i="32"/>
  <c r="J623" i="32"/>
  <c r="D623" i="32"/>
  <c r="V623" i="32"/>
  <c r="AH623" i="32"/>
  <c r="AB626" i="32"/>
  <c r="P626" i="32"/>
  <c r="V626" i="32"/>
  <c r="J626" i="32"/>
  <c r="D626" i="32"/>
  <c r="AH626" i="32"/>
  <c r="AB578" i="32"/>
  <c r="V578" i="32"/>
  <c r="P578" i="32"/>
  <c r="J578" i="32"/>
  <c r="D578" i="32"/>
  <c r="P581" i="32"/>
  <c r="V581" i="32"/>
  <c r="AB581" i="32"/>
  <c r="J581" i="32"/>
  <c r="D581" i="32"/>
  <c r="AB584" i="32"/>
  <c r="V584" i="32"/>
  <c r="J584" i="32"/>
  <c r="D584" i="32"/>
  <c r="P584" i="32"/>
  <c r="AB587" i="32"/>
  <c r="V587" i="32"/>
  <c r="J587" i="32"/>
  <c r="P587" i="32"/>
  <c r="D587" i="32"/>
  <c r="P589" i="32"/>
  <c r="J589" i="32"/>
  <c r="AB589" i="32"/>
  <c r="V589" i="32"/>
  <c r="D589" i="32"/>
  <c r="AB592" i="32"/>
  <c r="V592" i="32"/>
  <c r="J592" i="32"/>
  <c r="P592" i="32"/>
  <c r="D592" i="32"/>
  <c r="AB595" i="32"/>
  <c r="V595" i="32"/>
  <c r="J595" i="32"/>
  <c r="P595" i="32"/>
  <c r="D595" i="32"/>
  <c r="AB598" i="32"/>
  <c r="P598" i="32"/>
  <c r="J598" i="32"/>
  <c r="D598" i="32"/>
  <c r="V598" i="32"/>
  <c r="AB553" i="32"/>
  <c r="V553" i="32"/>
  <c r="P553" i="32"/>
  <c r="D553" i="32"/>
  <c r="J553" i="32"/>
  <c r="AB556" i="32"/>
  <c r="P556" i="32"/>
  <c r="V556" i="32"/>
  <c r="D556" i="32"/>
  <c r="J556" i="32"/>
  <c r="AB436" i="32"/>
  <c r="V436" i="32"/>
  <c r="P436" i="32"/>
  <c r="D436" i="32"/>
  <c r="J436" i="32"/>
  <c r="V438" i="32"/>
  <c r="P438" i="32"/>
  <c r="J438" i="32"/>
  <c r="AB438" i="32"/>
  <c r="D438" i="32"/>
  <c r="V475" i="32"/>
  <c r="AB475" i="32"/>
  <c r="P475" i="32"/>
  <c r="D475" i="32"/>
  <c r="J475" i="32"/>
  <c r="V443" i="32"/>
  <c r="AB443" i="32"/>
  <c r="D443" i="32"/>
  <c r="J443" i="32"/>
  <c r="P443" i="32"/>
  <c r="W562" i="32"/>
  <c r="AC562" i="32"/>
  <c r="Q562" i="32"/>
  <c r="K562" i="32"/>
  <c r="E562" i="32"/>
  <c r="AC565" i="32"/>
  <c r="Q565" i="32"/>
  <c r="W565" i="32"/>
  <c r="K565" i="32"/>
  <c r="E565" i="32"/>
  <c r="AC568" i="32"/>
  <c r="W568" i="32"/>
  <c r="K568" i="32"/>
  <c r="E568" i="32"/>
  <c r="Q568" i="32"/>
  <c r="W570" i="32"/>
  <c r="K570" i="32"/>
  <c r="Q570" i="32"/>
  <c r="AC570" i="32"/>
  <c r="E570" i="32"/>
  <c r="AC573" i="32"/>
  <c r="Q573" i="32"/>
  <c r="W573" i="32"/>
  <c r="K573" i="32"/>
  <c r="E573" i="32"/>
  <c r="AB445" i="32"/>
  <c r="V445" i="32"/>
  <c r="P445" i="32"/>
  <c r="J445" i="32"/>
  <c r="D445" i="32"/>
  <c r="AB448" i="32"/>
  <c r="V448" i="32"/>
  <c r="P448" i="32"/>
  <c r="D448" i="32"/>
  <c r="J448" i="32"/>
  <c r="P601" i="32"/>
  <c r="AB601" i="32"/>
  <c r="J601" i="32"/>
  <c r="V601" i="32"/>
  <c r="D601" i="32"/>
  <c r="V462" i="32"/>
  <c r="AB462" i="32"/>
  <c r="J462" i="32"/>
  <c r="P462" i="32"/>
  <c r="D462" i="32"/>
  <c r="AB466" i="32"/>
  <c r="V466" i="32"/>
  <c r="P466" i="32"/>
  <c r="D466" i="32"/>
  <c r="J466" i="32"/>
  <c r="V469" i="32"/>
  <c r="P469" i="32"/>
  <c r="AB469" i="32"/>
  <c r="J469" i="32"/>
  <c r="D469" i="32"/>
  <c r="AC623" i="32"/>
  <c r="W623" i="32"/>
  <c r="Q623" i="32"/>
  <c r="AI623" i="32"/>
  <c r="E623" i="32"/>
  <c r="K623" i="32"/>
  <c r="W626" i="32"/>
  <c r="AC626" i="32"/>
  <c r="K626" i="32"/>
  <c r="AI626" i="32"/>
  <c r="E626" i="32"/>
  <c r="Q626" i="32"/>
  <c r="W578" i="32"/>
  <c r="Q578" i="32"/>
  <c r="K578" i="32"/>
  <c r="AC578" i="32"/>
  <c r="E578" i="32"/>
  <c r="AC581" i="32"/>
  <c r="Q581" i="32"/>
  <c r="W581" i="32"/>
  <c r="K581" i="32"/>
  <c r="E581" i="32"/>
  <c r="AC584" i="32"/>
  <c r="W584" i="32"/>
  <c r="K584" i="32"/>
  <c r="E584" i="32"/>
  <c r="Q584" i="32"/>
  <c r="AC587" i="32"/>
  <c r="W587" i="32"/>
  <c r="Q587" i="32"/>
  <c r="E587" i="32"/>
  <c r="K587" i="32"/>
  <c r="AC589" i="32"/>
  <c r="Q589" i="32"/>
  <c r="W589" i="32"/>
  <c r="E589" i="32"/>
  <c r="K589" i="32"/>
  <c r="AC592" i="32"/>
  <c r="W592" i="32"/>
  <c r="Q592" i="32"/>
  <c r="K592" i="32"/>
  <c r="E592" i="32"/>
  <c r="AC595" i="32"/>
  <c r="W595" i="32"/>
  <c r="K595" i="32"/>
  <c r="E595" i="32"/>
  <c r="Q595" i="32"/>
  <c r="W598" i="32"/>
  <c r="AC598" i="32"/>
  <c r="Q598" i="32"/>
  <c r="K598" i="32"/>
  <c r="E598" i="32"/>
  <c r="AC553" i="32"/>
  <c r="W553" i="32"/>
  <c r="Q553" i="32"/>
  <c r="K553" i="32"/>
  <c r="E553" i="32"/>
  <c r="W556" i="32"/>
  <c r="K556" i="32"/>
  <c r="AC556" i="32"/>
  <c r="E556" i="32"/>
  <c r="Q556" i="32"/>
  <c r="AC436" i="32"/>
  <c r="K436" i="32"/>
  <c r="Q436" i="32"/>
  <c r="W436" i="32"/>
  <c r="E436" i="32"/>
  <c r="AC438" i="32"/>
  <c r="W438" i="32"/>
  <c r="K438" i="32"/>
  <c r="E438" i="32"/>
  <c r="Q438" i="32"/>
  <c r="AC475" i="32"/>
  <c r="W475" i="32"/>
  <c r="Q475" i="32"/>
  <c r="K475" i="32"/>
  <c r="E475" i="32"/>
  <c r="AC443" i="32"/>
  <c r="W443" i="32"/>
  <c r="Q443" i="32"/>
  <c r="K443" i="32"/>
  <c r="E443" i="32"/>
  <c r="AB485" i="32"/>
  <c r="V485" i="32"/>
  <c r="P485" i="32"/>
  <c r="J485" i="32"/>
  <c r="D485" i="32"/>
  <c r="AB563" i="32"/>
  <c r="V563" i="32"/>
  <c r="J563" i="32"/>
  <c r="P563" i="32"/>
  <c r="D563" i="32"/>
  <c r="AB566" i="32"/>
  <c r="V566" i="32"/>
  <c r="P566" i="32"/>
  <c r="J566" i="32"/>
  <c r="D566" i="32"/>
  <c r="P569" i="32"/>
  <c r="V569" i="32"/>
  <c r="J569" i="32"/>
  <c r="AB569" i="32"/>
  <c r="D569" i="32"/>
  <c r="AB571" i="32"/>
  <c r="V571" i="32"/>
  <c r="J571" i="32"/>
  <c r="P571" i="32"/>
  <c r="D571" i="32"/>
  <c r="AB574" i="32"/>
  <c r="P574" i="32"/>
  <c r="V574" i="32"/>
  <c r="J574" i="32"/>
  <c r="D574" i="32"/>
  <c r="P621" i="32"/>
  <c r="V621" i="32"/>
  <c r="J621" i="32"/>
  <c r="AB621" i="32"/>
  <c r="AH621" i="32"/>
  <c r="D621" i="32"/>
  <c r="W445" i="32"/>
  <c r="AC445" i="32"/>
  <c r="K445" i="32"/>
  <c r="Q445" i="32"/>
  <c r="E445" i="32"/>
  <c r="AC448" i="32"/>
  <c r="K448" i="32"/>
  <c r="Q448" i="32"/>
  <c r="W448" i="32"/>
  <c r="E448" i="32"/>
  <c r="AC601" i="32"/>
  <c r="Q601" i="32"/>
  <c r="W601" i="32"/>
  <c r="K601" i="32"/>
  <c r="E601" i="32"/>
  <c r="W462" i="32"/>
  <c r="AC462" i="32"/>
  <c r="Q462" i="32"/>
  <c r="E462" i="32"/>
  <c r="K462" i="32"/>
  <c r="AC466" i="32"/>
  <c r="Q466" i="32"/>
  <c r="K466" i="32"/>
  <c r="W466" i="32"/>
  <c r="E466" i="32"/>
  <c r="AC469" i="32"/>
  <c r="W469" i="32"/>
  <c r="K469" i="32"/>
  <c r="Q469" i="32"/>
  <c r="E469" i="32"/>
  <c r="AB624" i="32"/>
  <c r="V624" i="32"/>
  <c r="J624" i="32"/>
  <c r="D624" i="32"/>
  <c r="AH624" i="32"/>
  <c r="P624" i="32"/>
  <c r="AB627" i="32"/>
  <c r="V627" i="32"/>
  <c r="J627" i="32"/>
  <c r="D627" i="32"/>
  <c r="P627" i="32"/>
  <c r="AH627" i="32"/>
  <c r="AB576" i="32"/>
  <c r="V576" i="32"/>
  <c r="J576" i="32"/>
  <c r="D576" i="32"/>
  <c r="P576" i="32"/>
  <c r="AB579" i="32"/>
  <c r="V579" i="32"/>
  <c r="P579" i="32"/>
  <c r="D579" i="32"/>
  <c r="J579" i="32"/>
  <c r="AB582" i="32"/>
  <c r="P582" i="32"/>
  <c r="D582" i="32"/>
  <c r="J582" i="32"/>
  <c r="V582" i="32"/>
  <c r="V585" i="32"/>
  <c r="P585" i="32"/>
  <c r="J585" i="32"/>
  <c r="D585" i="32"/>
  <c r="AB585" i="32"/>
  <c r="AB588" i="32"/>
  <c r="V588" i="32"/>
  <c r="J588" i="32"/>
  <c r="P588" i="32"/>
  <c r="D588" i="32"/>
  <c r="AB590" i="32"/>
  <c r="V590" i="32"/>
  <c r="P590" i="32"/>
  <c r="J590" i="32"/>
  <c r="D590" i="32"/>
  <c r="P593" i="32"/>
  <c r="V593" i="32"/>
  <c r="J593" i="32"/>
  <c r="AB593" i="32"/>
  <c r="D593" i="32"/>
  <c r="AB596" i="32"/>
  <c r="V596" i="32"/>
  <c r="J596" i="32"/>
  <c r="P596" i="32"/>
  <c r="D596" i="32"/>
  <c r="P551" i="32"/>
  <c r="J551" i="32"/>
  <c r="D551" i="32"/>
  <c r="V551" i="32"/>
  <c r="AB551" i="32"/>
  <c r="AB554" i="32"/>
  <c r="V554" i="32"/>
  <c r="J554" i="32"/>
  <c r="P554" i="32"/>
  <c r="D554" i="32"/>
  <c r="AB557" i="32"/>
  <c r="P557" i="32"/>
  <c r="V557" i="32"/>
  <c r="J557" i="32"/>
  <c r="D557" i="32"/>
  <c r="V435" i="32"/>
  <c r="P435" i="32"/>
  <c r="J435" i="32"/>
  <c r="AB435" i="32"/>
  <c r="D435" i="32"/>
  <c r="AB437" i="32"/>
  <c r="V437" i="32"/>
  <c r="P437" i="32"/>
  <c r="J437" i="32"/>
  <c r="D437" i="32"/>
  <c r="V439" i="32"/>
  <c r="J439" i="32"/>
  <c r="AB439" i="32"/>
  <c r="D439" i="32"/>
  <c r="P439" i="32"/>
  <c r="AB441" i="32"/>
  <c r="V441" i="32"/>
  <c r="P441" i="32"/>
  <c r="J441" i="32"/>
  <c r="D441" i="32"/>
  <c r="AB444" i="32"/>
  <c r="P444" i="32"/>
  <c r="D444" i="32"/>
  <c r="J444" i="32"/>
  <c r="V444" i="32"/>
  <c r="W485" i="32"/>
  <c r="AC485" i="32"/>
  <c r="Q485" i="32"/>
  <c r="K485" i="32"/>
  <c r="E485" i="32"/>
  <c r="AC563" i="32"/>
  <c r="W563" i="32"/>
  <c r="E563" i="32"/>
  <c r="Q563" i="32"/>
  <c r="K563" i="32"/>
  <c r="W566" i="32"/>
  <c r="Q566" i="32"/>
  <c r="AC566" i="32"/>
  <c r="K566" i="32"/>
  <c r="E566" i="32"/>
  <c r="AC569" i="32"/>
  <c r="Q569" i="32"/>
  <c r="W569" i="32"/>
  <c r="K569" i="32"/>
  <c r="E569" i="32"/>
  <c r="AC571" i="32"/>
  <c r="W571" i="32"/>
  <c r="Q571" i="32"/>
  <c r="E571" i="32"/>
  <c r="K571" i="32"/>
  <c r="W574" i="32"/>
  <c r="AC574" i="32"/>
  <c r="K574" i="32"/>
  <c r="Q574" i="32"/>
  <c r="E574" i="32"/>
  <c r="AC621" i="32"/>
  <c r="Q621" i="32"/>
  <c r="W621" i="32"/>
  <c r="E621" i="32"/>
  <c r="AI621" i="32"/>
  <c r="K621" i="32"/>
  <c r="V446" i="32"/>
  <c r="AB446" i="32"/>
  <c r="P446" i="32"/>
  <c r="J446" i="32"/>
  <c r="D446" i="32"/>
  <c r="AB449" i="32"/>
  <c r="V449" i="32"/>
  <c r="P449" i="32"/>
  <c r="J449" i="32"/>
  <c r="D449" i="32"/>
  <c r="AB602" i="32"/>
  <c r="V602" i="32"/>
  <c r="P602" i="32"/>
  <c r="J602" i="32"/>
  <c r="D602" i="32"/>
  <c r="V463" i="32"/>
  <c r="P463" i="32"/>
  <c r="AB463" i="32"/>
  <c r="J463" i="32"/>
  <c r="D463" i="32"/>
  <c r="AB467" i="32"/>
  <c r="V467" i="32"/>
  <c r="P467" i="32"/>
  <c r="J467" i="32"/>
  <c r="D467" i="32"/>
  <c r="AB484" i="32"/>
  <c r="P484" i="32"/>
  <c r="V484" i="32"/>
  <c r="J484" i="32"/>
  <c r="D484" i="32"/>
  <c r="AC624" i="32"/>
  <c r="Q624" i="32"/>
  <c r="W624" i="32"/>
  <c r="K624" i="32"/>
  <c r="E624" i="32"/>
  <c r="AI624" i="32"/>
  <c r="AC627" i="32"/>
  <c r="W627" i="32"/>
  <c r="Q627" i="32"/>
  <c r="AI627" i="32"/>
  <c r="E627" i="32"/>
  <c r="K627" i="32"/>
  <c r="AC576" i="32"/>
  <c r="W576" i="32"/>
  <c r="Q576" i="32"/>
  <c r="E576" i="32"/>
  <c r="K576" i="32"/>
  <c r="AC579" i="32"/>
  <c r="W579" i="32"/>
  <c r="K579" i="32"/>
  <c r="E579" i="32"/>
  <c r="Q579" i="32"/>
  <c r="W582" i="32"/>
  <c r="Q582" i="32"/>
  <c r="K582" i="32"/>
  <c r="AC582" i="32"/>
  <c r="E582" i="32"/>
  <c r="AC585" i="32"/>
  <c r="Q585" i="32"/>
  <c r="W585" i="32"/>
  <c r="K585" i="32"/>
  <c r="E585" i="32"/>
  <c r="AC588" i="32"/>
  <c r="W588" i="32"/>
  <c r="Q588" i="32"/>
  <c r="K588" i="32"/>
  <c r="E588" i="32"/>
  <c r="W590" i="32"/>
  <c r="K590" i="32"/>
  <c r="AC590" i="32"/>
  <c r="Q590" i="32"/>
  <c r="E590" i="32"/>
  <c r="AC593" i="32"/>
  <c r="Q593" i="32"/>
  <c r="W593" i="32"/>
  <c r="K593" i="32"/>
  <c r="E593" i="32"/>
  <c r="AC596" i="32"/>
  <c r="K596" i="32"/>
  <c r="Q596" i="32"/>
  <c r="E596" i="32"/>
  <c r="W596" i="32"/>
  <c r="AC551" i="32"/>
  <c r="Q551" i="32"/>
  <c r="W551" i="32"/>
  <c r="K551" i="32"/>
  <c r="E551" i="32"/>
  <c r="AC554" i="32"/>
  <c r="W554" i="32"/>
  <c r="Q554" i="32"/>
  <c r="K554" i="32"/>
  <c r="E554" i="32"/>
  <c r="AC557" i="32"/>
  <c r="W557" i="32"/>
  <c r="Q557" i="32"/>
  <c r="K557" i="32"/>
  <c r="E557" i="32"/>
  <c r="AC435" i="32"/>
  <c r="W435" i="32"/>
  <c r="Q435" i="32"/>
  <c r="K435" i="32"/>
  <c r="E435" i="32"/>
  <c r="W437" i="32"/>
  <c r="AC437" i="32"/>
  <c r="K437" i="32"/>
  <c r="Q437" i="32"/>
  <c r="E437" i="32"/>
  <c r="AC439" i="32"/>
  <c r="W439" i="32"/>
  <c r="Q439" i="32"/>
  <c r="K439" i="32"/>
  <c r="E439" i="32"/>
  <c r="W441" i="32"/>
  <c r="AC441" i="32"/>
  <c r="Q441" i="32"/>
  <c r="K441" i="32"/>
  <c r="E441" i="32"/>
  <c r="AC444" i="32"/>
  <c r="K444" i="32"/>
  <c r="W444" i="32"/>
  <c r="Q444" i="32"/>
  <c r="E444" i="32"/>
  <c r="B504" i="11"/>
  <c r="D1215" i="28"/>
  <c r="D1214" i="28"/>
  <c r="B503" i="11"/>
  <c r="B502" i="11"/>
  <c r="D1213" i="28"/>
  <c r="B7" i="32"/>
  <c r="B7" i="31"/>
  <c r="B7" i="1"/>
  <c r="B500" i="11"/>
  <c r="D1211" i="28"/>
  <c r="U51" i="15"/>
  <c r="U53" i="15"/>
  <c r="I35" i="15"/>
  <c r="V33" i="15"/>
  <c r="I39" i="15"/>
  <c r="I43" i="15"/>
  <c r="V41" i="15"/>
  <c r="L35" i="15"/>
  <c r="O51" i="15"/>
  <c r="Q51" i="15" s="1"/>
  <c r="Q49" i="15"/>
  <c r="N453" i="1"/>
  <c r="O473" i="1"/>
  <c r="O453" i="1"/>
  <c r="O484" i="1"/>
  <c r="K472" i="1"/>
  <c r="K465" i="1"/>
  <c r="O671" i="1"/>
  <c r="N461" i="1"/>
  <c r="K461" i="1"/>
  <c r="K697" i="1"/>
  <c r="K207" i="1"/>
  <c r="K434" i="1"/>
  <c r="K159" i="1"/>
  <c r="K16" i="5" s="1"/>
  <c r="K271" i="1"/>
  <c r="K202" i="1"/>
  <c r="K353" i="1"/>
  <c r="K329" i="1" s="1"/>
  <c r="K323" i="1"/>
  <c r="K403" i="1"/>
  <c r="K192" i="1"/>
  <c r="K8" i="5" s="1"/>
  <c r="K367" i="1"/>
  <c r="K759" i="1"/>
  <c r="N697" i="1"/>
  <c r="N207" i="1"/>
  <c r="O202" i="1"/>
  <c r="O353" i="1"/>
  <c r="O329" i="1" s="1"/>
  <c r="O323" i="1"/>
  <c r="O403" i="1"/>
  <c r="N620" i="1"/>
  <c r="O159" i="1"/>
  <c r="O16" i="5" s="1"/>
  <c r="O271" i="1"/>
  <c r="O465" i="1"/>
  <c r="N483" i="1"/>
  <c r="N759" i="1"/>
  <c r="O461" i="1"/>
  <c r="O434" i="1"/>
  <c r="O207" i="1"/>
  <c r="O620" i="1"/>
  <c r="O419" i="1"/>
  <c r="N367" i="1"/>
  <c r="N472" i="1"/>
  <c r="N192" i="1"/>
  <c r="N8" i="5" s="1"/>
  <c r="O759" i="1"/>
  <c r="N202" i="1"/>
  <c r="N353" i="1"/>
  <c r="N329" i="1" s="1"/>
  <c r="N323" i="1"/>
  <c r="N403" i="1"/>
  <c r="N159" i="1"/>
  <c r="N16" i="5" s="1"/>
  <c r="N271" i="1"/>
  <c r="O367" i="1"/>
  <c r="N465" i="1"/>
  <c r="O697" i="1"/>
  <c r="O192" i="1"/>
  <c r="O8" i="5" s="1"/>
  <c r="N434" i="1"/>
  <c r="D62" i="28"/>
  <c r="B67" i="3" s="1"/>
  <c r="B59" i="14" s="1"/>
  <c r="B59" i="11"/>
  <c r="D518" i="28"/>
  <c r="B428" i="3" s="1"/>
  <c r="B332" i="12"/>
  <c r="D398" i="28"/>
  <c r="B211" i="3" s="1"/>
  <c r="B241" i="12"/>
  <c r="B241" i="11"/>
  <c r="D266" i="28"/>
  <c r="B252" i="3" s="1"/>
  <c r="B162" i="11"/>
  <c r="B162" i="12"/>
  <c r="D230" i="28"/>
  <c r="B331" i="3" s="1"/>
  <c r="B128" i="12"/>
  <c r="D38" i="28"/>
  <c r="B47" i="3" s="1"/>
  <c r="B39" i="14" s="1"/>
  <c r="B35" i="11"/>
  <c r="D554" i="28"/>
  <c r="B468" i="3" s="1"/>
  <c r="B366" i="11"/>
  <c r="B366" i="12"/>
  <c r="D506" i="28"/>
  <c r="B445" i="3" s="1"/>
  <c r="B320" i="12"/>
  <c r="D482" i="28"/>
  <c r="B416" i="3" s="1"/>
  <c r="B297" i="11"/>
  <c r="B297" i="12"/>
  <c r="D410" i="28"/>
  <c r="B223" i="3" s="1"/>
  <c r="B253" i="12"/>
  <c r="B253" i="11"/>
  <c r="D254" i="28"/>
  <c r="B240" i="3" s="1"/>
  <c r="B150" i="11"/>
  <c r="B150" i="12"/>
  <c r="D242" i="28"/>
  <c r="B262" i="3" s="1"/>
  <c r="B140" i="12"/>
  <c r="D194" i="28"/>
  <c r="B306" i="3" s="1"/>
  <c r="B113" i="11"/>
  <c r="B113" i="12"/>
  <c r="D134" i="28"/>
  <c r="B363" i="3" s="1"/>
  <c r="B90" i="11"/>
  <c r="B90" i="12"/>
  <c r="D26" i="28"/>
  <c r="B37" i="3" s="1"/>
  <c r="B29" i="14" s="1"/>
  <c r="B23" i="11"/>
  <c r="D542" i="28"/>
  <c r="B456" i="3" s="1"/>
  <c r="B354" i="11"/>
  <c r="B354" i="12"/>
  <c r="B271" i="11"/>
  <c r="D434" i="28"/>
  <c r="B387" i="3" s="1"/>
  <c r="B271" i="12"/>
  <c r="D374" i="28"/>
  <c r="B187" i="3" s="1"/>
  <c r="B217" i="12"/>
  <c r="B217" i="11"/>
  <c r="D350" i="28"/>
  <c r="B168" i="3" s="1"/>
  <c r="B193" i="12"/>
  <c r="B193" i="11"/>
  <c r="B103" i="11"/>
  <c r="D182" i="28"/>
  <c r="B102" i="11"/>
  <c r="B102" i="12"/>
  <c r="B103" i="12"/>
  <c r="D14" i="28"/>
  <c r="B11" i="3" s="1"/>
  <c r="B7" i="14" s="1"/>
  <c r="B11" i="11"/>
  <c r="B332" i="11"/>
  <c r="D566" i="28"/>
  <c r="B476" i="3" s="1"/>
  <c r="B380" i="12"/>
  <c r="D530" i="28"/>
  <c r="B333" i="3" s="1"/>
  <c r="B344" i="12"/>
  <c r="D494" i="28"/>
  <c r="B377" i="3" s="1"/>
  <c r="B309" i="11"/>
  <c r="B309" i="12"/>
  <c r="D458" i="28"/>
  <c r="B398" i="3" s="1"/>
  <c r="B279" i="12"/>
  <c r="B279" i="11"/>
  <c r="D386" i="28"/>
  <c r="B199" i="3" s="1"/>
  <c r="B229" i="12"/>
  <c r="B229" i="11"/>
  <c r="D362" i="28"/>
  <c r="B175" i="3" s="1"/>
  <c r="B205" i="12"/>
  <c r="B205" i="11"/>
  <c r="D326" i="28"/>
  <c r="B150" i="3" s="1"/>
  <c r="B179" i="11"/>
  <c r="B120" i="12"/>
  <c r="D218" i="28"/>
  <c r="B323" i="3" s="1"/>
  <c r="B120" i="11"/>
  <c r="D50" i="28"/>
  <c r="B57" i="3" s="1"/>
  <c r="B49" i="14" s="1"/>
  <c r="B47" i="11"/>
  <c r="B320" i="11"/>
  <c r="D74" i="28"/>
  <c r="B79" i="3" s="1"/>
  <c r="B71" i="14" s="1"/>
  <c r="B71" i="11"/>
  <c r="D86" i="28"/>
  <c r="B104" i="3" s="1"/>
  <c r="B83" i="11"/>
  <c r="B140" i="11"/>
  <c r="B83" i="12"/>
  <c r="B71" i="12"/>
  <c r="B59" i="12"/>
  <c r="B47" i="12"/>
  <c r="B35" i="12"/>
  <c r="B23" i="12"/>
  <c r="B11" i="12"/>
  <c r="B128" i="11"/>
  <c r="B379" i="12"/>
  <c r="B343" i="12"/>
  <c r="B331" i="12"/>
  <c r="B319" i="12"/>
  <c r="B139" i="12"/>
  <c r="B127" i="12"/>
  <c r="B168" i="11"/>
  <c r="B192" i="11"/>
  <c r="B204" i="11"/>
  <c r="B216" i="11"/>
  <c r="B228" i="11"/>
  <c r="B240" i="11"/>
  <c r="B252" i="11"/>
  <c r="B270" i="12"/>
  <c r="B365" i="12"/>
  <c r="B353" i="12"/>
  <c r="B161" i="12"/>
  <c r="B149" i="12"/>
  <c r="B101" i="12"/>
  <c r="B89" i="12"/>
  <c r="B112" i="12"/>
  <c r="R58" i="27"/>
  <c r="R59" i="27"/>
  <c r="R60" i="27"/>
  <c r="R61" i="27"/>
  <c r="R62" i="27"/>
  <c r="R64" i="27"/>
  <c r="R75" i="27"/>
  <c r="R76" i="27"/>
  <c r="R77" i="27"/>
  <c r="R78" i="27"/>
  <c r="R79" i="27"/>
  <c r="R81" i="27"/>
  <c r="R55" i="27"/>
  <c r="R73" i="27"/>
  <c r="R56" i="27"/>
  <c r="R74" i="27"/>
  <c r="R63" i="27"/>
  <c r="R80" i="27"/>
  <c r="R65" i="27"/>
  <c r="R82" i="27"/>
  <c r="R66" i="27"/>
  <c r="R84" i="27"/>
  <c r="R67" i="27"/>
  <c r="R85" i="27"/>
  <c r="R51" i="27"/>
  <c r="R68" i="27"/>
  <c r="R86" i="27"/>
  <c r="R52" i="27"/>
  <c r="R69" i="27"/>
  <c r="R87" i="27"/>
  <c r="R53" i="27"/>
  <c r="R71" i="27"/>
  <c r="R88" i="27"/>
  <c r="R54" i="27"/>
  <c r="R72" i="27"/>
  <c r="N2" i="3"/>
  <c r="T2" i="3"/>
  <c r="P2" i="3"/>
  <c r="I2" i="3"/>
  <c r="N2" i="5"/>
  <c r="I2" i="5"/>
  <c r="T2" i="5"/>
  <c r="P2" i="5"/>
  <c r="L10" i="34" s="1"/>
  <c r="O9" i="5" l="1"/>
  <c r="O34" i="5"/>
  <c r="H9" i="5"/>
  <c r="H34" i="5"/>
  <c r="K13" i="34" s="1"/>
  <c r="T9" i="5"/>
  <c r="T34" i="5"/>
  <c r="B11" i="32"/>
  <c r="B11" i="31"/>
  <c r="B11" i="1"/>
  <c r="O59" i="5"/>
  <c r="H59" i="5"/>
  <c r="U59" i="5"/>
  <c r="T59" i="5"/>
  <c r="N59" i="5"/>
  <c r="K59" i="5"/>
  <c r="K671" i="32"/>
  <c r="H219" i="1"/>
  <c r="H218" i="1" s="1"/>
  <c r="U219" i="1"/>
  <c r="U218" i="1" s="1"/>
  <c r="U126" i="1"/>
  <c r="U69" i="5" s="1"/>
  <c r="H366" i="1"/>
  <c r="T366" i="1"/>
  <c r="U366" i="1"/>
  <c r="U55" i="15" s="1"/>
  <c r="T219" i="1"/>
  <c r="T218" i="1" s="1"/>
  <c r="H126" i="1"/>
  <c r="H69" i="5" s="1"/>
  <c r="T126" i="1"/>
  <c r="T69" i="5" s="1"/>
  <c r="Q461" i="32"/>
  <c r="E671" i="32"/>
  <c r="E419" i="32"/>
  <c r="P483" i="32"/>
  <c r="E461" i="32"/>
  <c r="Q671" i="32"/>
  <c r="K419" i="32"/>
  <c r="AI590" i="32"/>
  <c r="AH469" i="32"/>
  <c r="E620" i="32"/>
  <c r="AI474" i="32"/>
  <c r="V461" i="32"/>
  <c r="J483" i="32"/>
  <c r="AH597" i="32"/>
  <c r="AI400" i="32"/>
  <c r="AI374" i="32"/>
  <c r="AI298" i="32"/>
  <c r="AI257" i="32"/>
  <c r="AI343" i="32"/>
  <c r="AI138" i="32"/>
  <c r="AI685" i="32"/>
  <c r="AI747" i="32"/>
  <c r="AI707" i="32"/>
  <c r="AH382" i="32"/>
  <c r="AH310" i="32"/>
  <c r="AH274" i="32"/>
  <c r="AH349" i="32"/>
  <c r="AH225" i="32"/>
  <c r="V483" i="32"/>
  <c r="AI444" i="32"/>
  <c r="AI585" i="32"/>
  <c r="AH579" i="32"/>
  <c r="W465" i="32"/>
  <c r="D620" i="32"/>
  <c r="AH436" i="32"/>
  <c r="AI603" i="32"/>
  <c r="AH586" i="32"/>
  <c r="AI411" i="32"/>
  <c r="AI269" i="32"/>
  <c r="AI288" i="32"/>
  <c r="AI247" i="32"/>
  <c r="AI333" i="32"/>
  <c r="AI210" i="32"/>
  <c r="AI678" i="32"/>
  <c r="AI727" i="32"/>
  <c r="AH393" i="32"/>
  <c r="AH370" i="32"/>
  <c r="AH294" i="32"/>
  <c r="AH253" i="32"/>
  <c r="AH339" i="32"/>
  <c r="AH212" i="32"/>
  <c r="AH129" i="32"/>
  <c r="W759" i="32"/>
  <c r="AH733" i="32"/>
  <c r="AI401" i="32"/>
  <c r="AI405" i="32"/>
  <c r="AI302" i="32"/>
  <c r="AI261" i="32"/>
  <c r="AI355" i="32"/>
  <c r="AI141" i="32"/>
  <c r="AI689" i="32"/>
  <c r="AI751" i="32"/>
  <c r="AI711" i="32"/>
  <c r="AH389" i="32"/>
  <c r="P323" i="32"/>
  <c r="AH243" i="32"/>
  <c r="AH235" i="32"/>
  <c r="AH166" i="32"/>
  <c r="AH762" i="32"/>
  <c r="AH732" i="32"/>
  <c r="AH717" i="32"/>
  <c r="AI301" i="32"/>
  <c r="AI260" i="32"/>
  <c r="AI140" i="32"/>
  <c r="AI688" i="32"/>
  <c r="AI750" i="32"/>
  <c r="AI710" i="32"/>
  <c r="AH385" i="32"/>
  <c r="AH313" i="32"/>
  <c r="AH277" i="32"/>
  <c r="AH236" i="32"/>
  <c r="AH228" i="32"/>
  <c r="AH195" i="32"/>
  <c r="AH719" i="32"/>
  <c r="D483" i="32"/>
  <c r="K461" i="32"/>
  <c r="AH326" i="32"/>
  <c r="AH135" i="32"/>
  <c r="AH716" i="32"/>
  <c r="AH555" i="32"/>
  <c r="W461" i="32"/>
  <c r="E159" i="32"/>
  <c r="J192" i="32"/>
  <c r="W207" i="32"/>
  <c r="D323" i="32"/>
  <c r="D202" i="32"/>
  <c r="Q271" i="32"/>
  <c r="AH127" i="32"/>
  <c r="AI404" i="32"/>
  <c r="AC403" i="32"/>
  <c r="K367" i="32"/>
  <c r="AI354" i="32"/>
  <c r="AC353" i="32"/>
  <c r="AC329" i="32" s="1"/>
  <c r="K465" i="32"/>
  <c r="AI449" i="32"/>
  <c r="AI378" i="32"/>
  <c r="AI309" i="32"/>
  <c r="AI273" i="32"/>
  <c r="AI348" i="32"/>
  <c r="AI224" i="32"/>
  <c r="AI134" i="32"/>
  <c r="AI752" i="32"/>
  <c r="AI712" i="32"/>
  <c r="AH384" i="32"/>
  <c r="AH315" i="32"/>
  <c r="AH279" i="32"/>
  <c r="AH238" i="32"/>
  <c r="AH230" i="32"/>
  <c r="AH197" i="32"/>
  <c r="AH718" i="32"/>
  <c r="AI410" i="32"/>
  <c r="AI268" i="32"/>
  <c r="AI287" i="32"/>
  <c r="W271" i="32"/>
  <c r="AI246" i="32"/>
  <c r="AI332" i="32"/>
  <c r="AI209" i="32"/>
  <c r="AI677" i="32"/>
  <c r="K159" i="32"/>
  <c r="AI732" i="32"/>
  <c r="AH407" i="32"/>
  <c r="AH305" i="32"/>
  <c r="AH264" i="32"/>
  <c r="AH358" i="32"/>
  <c r="AH220" i="32"/>
  <c r="P192" i="32"/>
  <c r="AH692" i="32"/>
  <c r="AI412" i="32"/>
  <c r="Q367" i="32"/>
  <c r="AI267" i="32"/>
  <c r="AI286" i="32"/>
  <c r="AI245" i="32"/>
  <c r="AI331" i="32"/>
  <c r="AI208" i="32"/>
  <c r="AC207" i="32"/>
  <c r="AI731" i="32"/>
  <c r="AH400" i="32"/>
  <c r="AH391" i="32"/>
  <c r="AH374" i="32"/>
  <c r="J323" i="32"/>
  <c r="AH298" i="32"/>
  <c r="AH257" i="32"/>
  <c r="AH343" i="32"/>
  <c r="AH138" i="32"/>
  <c r="J202" i="32"/>
  <c r="AH685" i="32"/>
  <c r="AH744" i="32"/>
  <c r="AH725" i="32"/>
  <c r="AH704" i="32"/>
  <c r="AI393" i="32"/>
  <c r="AI370" i="32"/>
  <c r="AI294" i="32"/>
  <c r="AI253" i="32"/>
  <c r="AI339" i="32"/>
  <c r="AI212" i="32"/>
  <c r="AI129" i="32"/>
  <c r="AI733" i="32"/>
  <c r="AH399" i="32"/>
  <c r="AH376" i="32"/>
  <c r="AH300" i="32"/>
  <c r="AH259" i="32"/>
  <c r="AH345" i="32"/>
  <c r="AH215" i="32"/>
  <c r="AH687" i="32"/>
  <c r="AH743" i="32"/>
  <c r="AH703" i="32"/>
  <c r="AI377" i="32"/>
  <c r="AI308" i="32"/>
  <c r="AI272" i="32"/>
  <c r="AC271" i="32"/>
  <c r="AI347" i="32"/>
  <c r="AI223" i="32"/>
  <c r="AI133" i="32"/>
  <c r="Q159" i="32"/>
  <c r="AI717" i="32"/>
  <c r="AH395" i="32"/>
  <c r="AH413" i="32"/>
  <c r="AH325" i="32"/>
  <c r="AH290" i="32"/>
  <c r="AH249" i="32"/>
  <c r="AH335" i="32"/>
  <c r="AH204" i="32"/>
  <c r="V192" i="32"/>
  <c r="AH680" i="32"/>
  <c r="AH702" i="32"/>
  <c r="AI379" i="32"/>
  <c r="W367" i="32"/>
  <c r="AI307" i="32"/>
  <c r="AI266" i="32"/>
  <c r="AI346" i="32"/>
  <c r="AI222" i="32"/>
  <c r="AI132" i="32"/>
  <c r="AI716" i="32"/>
  <c r="AH319" i="32"/>
  <c r="AH283" i="32"/>
  <c r="AH242" i="32"/>
  <c r="AH234" i="32"/>
  <c r="P202" i="32"/>
  <c r="AH165" i="32"/>
  <c r="AI384" i="32"/>
  <c r="AI315" i="32"/>
  <c r="AI279" i="32"/>
  <c r="AI238" i="32"/>
  <c r="AI230" i="32"/>
  <c r="AI197" i="32"/>
  <c r="AI718" i="32"/>
  <c r="AH390" i="32"/>
  <c r="AH321" i="32"/>
  <c r="AH285" i="32"/>
  <c r="AH244" i="32"/>
  <c r="AH330" i="32"/>
  <c r="AH167" i="32"/>
  <c r="AH128" i="32"/>
  <c r="AH724" i="32"/>
  <c r="AI392" i="32"/>
  <c r="AI369" i="32"/>
  <c r="AI293" i="32"/>
  <c r="AI252" i="32"/>
  <c r="AI338" i="32"/>
  <c r="AI136" i="32"/>
  <c r="AI683" i="32"/>
  <c r="W159" i="32"/>
  <c r="AI702" i="32"/>
  <c r="AH380" i="32"/>
  <c r="AH311" i="32"/>
  <c r="AH275" i="32"/>
  <c r="AH350" i="32"/>
  <c r="AH226" i="32"/>
  <c r="AB192" i="32"/>
  <c r="AH723" i="32"/>
  <c r="AI394" i="32"/>
  <c r="AI368" i="32"/>
  <c r="AC367" i="32"/>
  <c r="AI292" i="32"/>
  <c r="AI251" i="32"/>
  <c r="AI337" i="32"/>
  <c r="AI211" i="32"/>
  <c r="AI682" i="32"/>
  <c r="AI741" i="32"/>
  <c r="AI701" i="32"/>
  <c r="AH409" i="32"/>
  <c r="V323" i="32"/>
  <c r="AH304" i="32"/>
  <c r="AH263" i="32"/>
  <c r="AH357" i="32"/>
  <c r="AH168" i="32"/>
  <c r="V202" i="32"/>
  <c r="AH691" i="32"/>
  <c r="AH750" i="32"/>
  <c r="AH710" i="32"/>
  <c r="AI399" i="32"/>
  <c r="AI376" i="32"/>
  <c r="AI300" i="32"/>
  <c r="AI259" i="32"/>
  <c r="AI345" i="32"/>
  <c r="AI215" i="32"/>
  <c r="AI687" i="32"/>
  <c r="AI743" i="32"/>
  <c r="AI703" i="32"/>
  <c r="AH408" i="32"/>
  <c r="AH306" i="32"/>
  <c r="AH265" i="32"/>
  <c r="AH359" i="32"/>
  <c r="AH221" i="32"/>
  <c r="AH693" i="32"/>
  <c r="AH749" i="32"/>
  <c r="AH709" i="32"/>
  <c r="AI383" i="32"/>
  <c r="AI314" i="32"/>
  <c r="AI278" i="32"/>
  <c r="AI237" i="32"/>
  <c r="AI229" i="32"/>
  <c r="AI196" i="32"/>
  <c r="AI160" i="32"/>
  <c r="AC159" i="32"/>
  <c r="AI723" i="32"/>
  <c r="AH372" i="32"/>
  <c r="AH296" i="32"/>
  <c r="D271" i="32"/>
  <c r="AH255" i="32"/>
  <c r="AH341" i="32"/>
  <c r="AH214" i="32"/>
  <c r="AH131" i="32"/>
  <c r="AH748" i="32"/>
  <c r="AH708" i="32"/>
  <c r="AI385" i="32"/>
  <c r="E323" i="32"/>
  <c r="AI313" i="32"/>
  <c r="AI277" i="32"/>
  <c r="AI236" i="32"/>
  <c r="AI228" i="32"/>
  <c r="E202" i="32"/>
  <c r="AI195" i="32"/>
  <c r="AI722" i="32"/>
  <c r="E697" i="32"/>
  <c r="AH415" i="32"/>
  <c r="D403" i="32"/>
  <c r="AH324" i="32"/>
  <c r="AB323" i="32"/>
  <c r="AH289" i="32"/>
  <c r="AH248" i="32"/>
  <c r="D353" i="32"/>
  <c r="D329" i="32" s="1"/>
  <c r="AH334" i="32"/>
  <c r="AH203" i="32"/>
  <c r="AB202" i="32"/>
  <c r="AH679" i="32"/>
  <c r="AH731" i="32"/>
  <c r="AH437" i="32"/>
  <c r="AH576" i="32"/>
  <c r="AH569" i="32"/>
  <c r="AI553" i="32"/>
  <c r="AH556" i="32"/>
  <c r="AI600" i="32"/>
  <c r="AI555" i="32"/>
  <c r="AI594" i="32"/>
  <c r="AI586" i="32"/>
  <c r="AI390" i="32"/>
  <c r="AI321" i="32"/>
  <c r="AI285" i="32"/>
  <c r="AI244" i="32"/>
  <c r="AI330" i="32"/>
  <c r="AI167" i="32"/>
  <c r="AI128" i="32"/>
  <c r="AI724" i="32"/>
  <c r="AH414" i="32"/>
  <c r="AH291" i="32"/>
  <c r="AH276" i="32"/>
  <c r="AH250" i="32"/>
  <c r="AH336" i="32"/>
  <c r="AH205" i="32"/>
  <c r="AH681" i="32"/>
  <c r="AH730" i="32"/>
  <c r="AI398" i="32"/>
  <c r="AI375" i="32"/>
  <c r="AI299" i="32"/>
  <c r="AI258" i="32"/>
  <c r="AI344" i="32"/>
  <c r="AI139" i="32"/>
  <c r="E192" i="32"/>
  <c r="AI686" i="32"/>
  <c r="AI748" i="32"/>
  <c r="AI708" i="32"/>
  <c r="AH386" i="32"/>
  <c r="AH317" i="32"/>
  <c r="AH281" i="32"/>
  <c r="J271" i="32"/>
  <c r="AH240" i="32"/>
  <c r="AH232" i="32"/>
  <c r="AH199" i="32"/>
  <c r="AH163" i="32"/>
  <c r="AH729" i="32"/>
  <c r="K323" i="32"/>
  <c r="K202" i="32"/>
  <c r="Q697" i="32"/>
  <c r="J403" i="32"/>
  <c r="J353" i="32"/>
  <c r="J329" i="32" s="1"/>
  <c r="D207" i="32"/>
  <c r="AH563" i="32"/>
  <c r="AI587" i="32"/>
  <c r="W671" i="32"/>
  <c r="AI408" i="32"/>
  <c r="Q419" i="32"/>
  <c r="AI306" i="32"/>
  <c r="AI265" i="32"/>
  <c r="AI359" i="32"/>
  <c r="AI221" i="32"/>
  <c r="AI693" i="32"/>
  <c r="AI749" i="32"/>
  <c r="AI709" i="32"/>
  <c r="AH381" i="32"/>
  <c r="AH312" i="32"/>
  <c r="AH351" i="32"/>
  <c r="AH227" i="32"/>
  <c r="AH194" i="32"/>
  <c r="AH715" i="32"/>
  <c r="AI389" i="32"/>
  <c r="AI320" i="32"/>
  <c r="AI284" i="32"/>
  <c r="AI243" i="32"/>
  <c r="AI235" i="32"/>
  <c r="AI166" i="32"/>
  <c r="K192" i="32"/>
  <c r="AI127" i="32"/>
  <c r="AI729" i="32"/>
  <c r="AH401" i="32"/>
  <c r="AH405" i="32"/>
  <c r="AH302" i="32"/>
  <c r="P271" i="32"/>
  <c r="AH261" i="32"/>
  <c r="AH355" i="32"/>
  <c r="AH141" i="32"/>
  <c r="AH689" i="32"/>
  <c r="D159" i="32"/>
  <c r="AH754" i="32"/>
  <c r="AH714" i="32"/>
  <c r="AI391" i="32"/>
  <c r="Q323" i="32"/>
  <c r="AI319" i="32"/>
  <c r="AI283" i="32"/>
  <c r="AI242" i="32"/>
  <c r="AI234" i="32"/>
  <c r="Q202" i="32"/>
  <c r="AI165" i="32"/>
  <c r="AI728" i="32"/>
  <c r="K697" i="32"/>
  <c r="AH397" i="32"/>
  <c r="P403" i="32"/>
  <c r="AH371" i="32"/>
  <c r="AH295" i="32"/>
  <c r="AH280" i="32"/>
  <c r="AH254" i="32"/>
  <c r="P353" i="32"/>
  <c r="P329" i="32" s="1"/>
  <c r="AH340" i="32"/>
  <c r="AH213" i="32"/>
  <c r="J207" i="32"/>
  <c r="AH130" i="32"/>
  <c r="AH741" i="32"/>
  <c r="AH701" i="32"/>
  <c r="AI414" i="32"/>
  <c r="AI326" i="32"/>
  <c r="W419" i="32"/>
  <c r="AI291" i="32"/>
  <c r="AI250" i="32"/>
  <c r="AI336" i="32"/>
  <c r="AI205" i="32"/>
  <c r="AI681" i="32"/>
  <c r="AI730" i="32"/>
  <c r="AH396" i="32"/>
  <c r="AH387" i="32"/>
  <c r="AH373" i="32"/>
  <c r="AH297" i="32"/>
  <c r="AH256" i="32"/>
  <c r="AH342" i="32"/>
  <c r="AH137" i="32"/>
  <c r="AH684" i="32"/>
  <c r="AH740" i="32"/>
  <c r="AH721" i="32"/>
  <c r="AH700" i="32"/>
  <c r="AI407" i="32"/>
  <c r="AI305" i="32"/>
  <c r="AI264" i="32"/>
  <c r="AI358" i="32"/>
  <c r="AI220" i="32"/>
  <c r="Q192" i="32"/>
  <c r="AI692" i="32"/>
  <c r="AI754" i="32"/>
  <c r="AI714" i="32"/>
  <c r="AH410" i="32"/>
  <c r="AH268" i="32"/>
  <c r="AH287" i="32"/>
  <c r="AH272" i="32"/>
  <c r="AB271" i="32"/>
  <c r="AH246" i="32"/>
  <c r="AH332" i="32"/>
  <c r="AH209" i="32"/>
  <c r="AH677" i="32"/>
  <c r="J159" i="32"/>
  <c r="AH699" i="32"/>
  <c r="AI409" i="32"/>
  <c r="W323" i="32"/>
  <c r="AI304" i="32"/>
  <c r="AI263" i="32"/>
  <c r="AI357" i="32"/>
  <c r="AI168" i="32"/>
  <c r="W202" i="32"/>
  <c r="AI691" i="32"/>
  <c r="AI753" i="32"/>
  <c r="AI713" i="32"/>
  <c r="W697" i="32"/>
  <c r="AH388" i="32"/>
  <c r="V403" i="32"/>
  <c r="D367" i="32"/>
  <c r="AH316" i="32"/>
  <c r="AH239" i="32"/>
  <c r="V353" i="32"/>
  <c r="V329" i="32" s="1"/>
  <c r="AH231" i="32"/>
  <c r="P207" i="32"/>
  <c r="AH198" i="32"/>
  <c r="AH162" i="32"/>
  <c r="AH722" i="32"/>
  <c r="D697" i="32"/>
  <c r="AI381" i="32"/>
  <c r="AI312" i="32"/>
  <c r="AC419" i="32"/>
  <c r="AI276" i="32"/>
  <c r="AI351" i="32"/>
  <c r="AI227" i="32"/>
  <c r="AI194" i="32"/>
  <c r="AI715" i="32"/>
  <c r="AH318" i="32"/>
  <c r="AH282" i="32"/>
  <c r="AH241" i="32"/>
  <c r="AH233" i="32"/>
  <c r="AH164" i="32"/>
  <c r="AH161" i="32"/>
  <c r="AI413" i="32"/>
  <c r="AI325" i="32"/>
  <c r="AI290" i="32"/>
  <c r="AI249" i="32"/>
  <c r="AI335" i="32"/>
  <c r="AI204" i="32"/>
  <c r="W192" i="32"/>
  <c r="AI680" i="32"/>
  <c r="AI699" i="32"/>
  <c r="AH377" i="32"/>
  <c r="AH308" i="32"/>
  <c r="V271" i="32"/>
  <c r="AH347" i="32"/>
  <c r="AH223" i="32"/>
  <c r="AH133" i="32"/>
  <c r="P159" i="32"/>
  <c r="AH720" i="32"/>
  <c r="AI415" i="32"/>
  <c r="E403" i="32"/>
  <c r="AI324" i="32"/>
  <c r="AC323" i="32"/>
  <c r="AI289" i="32"/>
  <c r="AI248" i="32"/>
  <c r="E353" i="32"/>
  <c r="AI334" i="32"/>
  <c r="AI203" i="32"/>
  <c r="AC202" i="32"/>
  <c r="AI679" i="32"/>
  <c r="AI734" i="32"/>
  <c r="AI698" i="32"/>
  <c r="AC697" i="32"/>
  <c r="AH404" i="32"/>
  <c r="AB403" i="32"/>
  <c r="J367" i="32"/>
  <c r="AH301" i="32"/>
  <c r="AH260" i="32"/>
  <c r="AH354" i="32"/>
  <c r="AB353" i="32"/>
  <c r="AB329" i="32" s="1"/>
  <c r="AH140" i="32"/>
  <c r="V207" i="32"/>
  <c r="AH688" i="32"/>
  <c r="AH747" i="32"/>
  <c r="AH707" i="32"/>
  <c r="J697" i="32"/>
  <c r="AI396" i="32"/>
  <c r="AI373" i="32"/>
  <c r="AI297" i="32"/>
  <c r="AI256" i="32"/>
  <c r="AI342" i="32"/>
  <c r="AI137" i="32"/>
  <c r="AI164" i="32"/>
  <c r="AI684" i="32"/>
  <c r="AI740" i="32"/>
  <c r="AI700" i="32"/>
  <c r="AH406" i="32"/>
  <c r="AH303" i="32"/>
  <c r="AH262" i="32"/>
  <c r="AH356" i="32"/>
  <c r="AH333" i="32"/>
  <c r="AH200" i="32"/>
  <c r="AH690" i="32"/>
  <c r="AH746" i="32"/>
  <c r="AH706" i="32"/>
  <c r="AI380" i="32"/>
  <c r="AI311" i="32"/>
  <c r="AI275" i="32"/>
  <c r="AI350" i="32"/>
  <c r="AI226" i="32"/>
  <c r="AC192" i="32"/>
  <c r="AI720" i="32"/>
  <c r="AH392" i="32"/>
  <c r="AH383" i="32"/>
  <c r="AH369" i="32"/>
  <c r="AH293" i="32"/>
  <c r="AH252" i="32"/>
  <c r="AH338" i="32"/>
  <c r="AH136" i="32"/>
  <c r="AH683" i="32"/>
  <c r="V159" i="32"/>
  <c r="AH745" i="32"/>
  <c r="AH705" i="32"/>
  <c r="AI382" i="32"/>
  <c r="K403" i="32"/>
  <c r="AI310" i="32"/>
  <c r="AI274" i="32"/>
  <c r="AI349" i="32"/>
  <c r="K353" i="32"/>
  <c r="K329" i="32" s="1"/>
  <c r="AI225" i="32"/>
  <c r="E207" i="32"/>
  <c r="AI135" i="32"/>
  <c r="AI719" i="32"/>
  <c r="AH412" i="32"/>
  <c r="P367" i="32"/>
  <c r="AH267" i="32"/>
  <c r="AH286" i="32"/>
  <c r="AH245" i="32"/>
  <c r="AH331" i="32"/>
  <c r="AH208" i="32"/>
  <c r="AB207" i="32"/>
  <c r="AH728" i="32"/>
  <c r="AH713" i="32"/>
  <c r="P697" i="32"/>
  <c r="AI387" i="32"/>
  <c r="AI318" i="32"/>
  <c r="AI282" i="32"/>
  <c r="AI241" i="32"/>
  <c r="AI233" i="32"/>
  <c r="AI161" i="32"/>
  <c r="AI721" i="32"/>
  <c r="AH411" i="32"/>
  <c r="AH269" i="32"/>
  <c r="AH288" i="32"/>
  <c r="AH247" i="32"/>
  <c r="AH210" i="32"/>
  <c r="AH678" i="32"/>
  <c r="AH727" i="32"/>
  <c r="AI395" i="32"/>
  <c r="AI372" i="32"/>
  <c r="AI296" i="32"/>
  <c r="E271" i="32"/>
  <c r="AI255" i="32"/>
  <c r="AI341" i="32"/>
  <c r="AI214" i="32"/>
  <c r="AI131" i="32"/>
  <c r="AI745" i="32"/>
  <c r="AI705" i="32"/>
  <c r="AH314" i="32"/>
  <c r="AH278" i="32"/>
  <c r="AH237" i="32"/>
  <c r="AH229" i="32"/>
  <c r="AH196" i="32"/>
  <c r="AH160" i="32"/>
  <c r="AB159" i="32"/>
  <c r="AH726" i="32"/>
  <c r="AI397" i="32"/>
  <c r="Q403" i="32"/>
  <c r="AI371" i="32"/>
  <c r="AI295" i="32"/>
  <c r="AI254" i="32"/>
  <c r="Q353" i="32"/>
  <c r="Q329" i="32" s="1"/>
  <c r="AI340" i="32"/>
  <c r="AI213" i="32"/>
  <c r="K207" i="32"/>
  <c r="AI130" i="32"/>
  <c r="AI744" i="32"/>
  <c r="AI704" i="32"/>
  <c r="AH379" i="32"/>
  <c r="V367" i="32"/>
  <c r="AH307" i="32"/>
  <c r="AH266" i="32"/>
  <c r="AH346" i="32"/>
  <c r="AH337" i="32"/>
  <c r="AH222" i="32"/>
  <c r="AH132" i="32"/>
  <c r="AH753" i="32"/>
  <c r="V697" i="32"/>
  <c r="AI406" i="32"/>
  <c r="AI303" i="32"/>
  <c r="AI262" i="32"/>
  <c r="AI356" i="32"/>
  <c r="AI200" i="32"/>
  <c r="AI690" i="32"/>
  <c r="AI746" i="32"/>
  <c r="AI706" i="32"/>
  <c r="AH378" i="32"/>
  <c r="AH309" i="32"/>
  <c r="AH273" i="32"/>
  <c r="AH348" i="32"/>
  <c r="AH224" i="32"/>
  <c r="AH134" i="32"/>
  <c r="AH752" i="32"/>
  <c r="AH712" i="32"/>
  <c r="AI386" i="32"/>
  <c r="AI317" i="32"/>
  <c r="AI281" i="32"/>
  <c r="K271" i="32"/>
  <c r="AI240" i="32"/>
  <c r="AI232" i="32"/>
  <c r="AI199" i="32"/>
  <c r="AI163" i="32"/>
  <c r="AI726" i="32"/>
  <c r="AH398" i="32"/>
  <c r="AH375" i="32"/>
  <c r="AH320" i="32"/>
  <c r="AH299" i="32"/>
  <c r="AH284" i="32"/>
  <c r="AH258" i="32"/>
  <c r="AH344" i="32"/>
  <c r="AH139" i="32"/>
  <c r="D192" i="32"/>
  <c r="AH686" i="32"/>
  <c r="AH751" i="32"/>
  <c r="AH711" i="32"/>
  <c r="AI388" i="32"/>
  <c r="W403" i="32"/>
  <c r="E367" i="32"/>
  <c r="AI316" i="32"/>
  <c r="AI280" i="32"/>
  <c r="AI239" i="32"/>
  <c r="W353" i="32"/>
  <c r="W329" i="32" s="1"/>
  <c r="AI231" i="32"/>
  <c r="Q207" i="32"/>
  <c r="AI198" i="32"/>
  <c r="AI162" i="32"/>
  <c r="AI725" i="32"/>
  <c r="AH394" i="32"/>
  <c r="AH368" i="32"/>
  <c r="AB367" i="32"/>
  <c r="AH292" i="32"/>
  <c r="AH251" i="32"/>
  <c r="AH211" i="32"/>
  <c r="AH682" i="32"/>
  <c r="AH734" i="32"/>
  <c r="AH698" i="32"/>
  <c r="AB697" i="32"/>
  <c r="N452" i="1"/>
  <c r="V453" i="32"/>
  <c r="V452" i="32" s="1"/>
  <c r="AB453" i="32"/>
  <c r="J453" i="32"/>
  <c r="J452" i="32" s="1"/>
  <c r="D453" i="32"/>
  <c r="D452" i="32" s="1"/>
  <c r="P453" i="32"/>
  <c r="P452" i="32" s="1"/>
  <c r="AI561" i="32"/>
  <c r="AI557" i="32"/>
  <c r="AH467" i="32"/>
  <c r="W620" i="32"/>
  <c r="AI571" i="32"/>
  <c r="AI601" i="32"/>
  <c r="AH620" i="32"/>
  <c r="AH566" i="32"/>
  <c r="AI589" i="32"/>
  <c r="AH475" i="32"/>
  <c r="AH592" i="32"/>
  <c r="AH568" i="32"/>
  <c r="AI591" i="32"/>
  <c r="AH603" i="32"/>
  <c r="AH599" i="32"/>
  <c r="AI467" i="32"/>
  <c r="AH567" i="32"/>
  <c r="AI437" i="32"/>
  <c r="AI582" i="32"/>
  <c r="Q620" i="32"/>
  <c r="AH444" i="32"/>
  <c r="Q465" i="32"/>
  <c r="AB620" i="32"/>
  <c r="AI438" i="32"/>
  <c r="AH578" i="32"/>
  <c r="AI442" i="32"/>
  <c r="AI567" i="32"/>
  <c r="AH594" i="32"/>
  <c r="AI576" i="32"/>
  <c r="AC620" i="32"/>
  <c r="AH557" i="32"/>
  <c r="AI466" i="32"/>
  <c r="AC465" i="32"/>
  <c r="J620" i="32"/>
  <c r="AH571" i="32"/>
  <c r="AI595" i="32"/>
  <c r="J465" i="32"/>
  <c r="AH445" i="32"/>
  <c r="AI562" i="32"/>
  <c r="AH598" i="32"/>
  <c r="AH565" i="32"/>
  <c r="AI597" i="32"/>
  <c r="AH474" i="32"/>
  <c r="AH575" i="32"/>
  <c r="AI441" i="32"/>
  <c r="E434" i="32"/>
  <c r="AI596" i="32"/>
  <c r="AH463" i="32"/>
  <c r="AH449" i="32"/>
  <c r="AI563" i="32"/>
  <c r="AH590" i="32"/>
  <c r="V620" i="32"/>
  <c r="AI443" i="32"/>
  <c r="AI581" i="32"/>
  <c r="D465" i="32"/>
  <c r="AH601" i="32"/>
  <c r="AH438" i="32"/>
  <c r="AH589" i="32"/>
  <c r="AH584" i="32"/>
  <c r="AI580" i="32"/>
  <c r="AI575" i="32"/>
  <c r="V472" i="32"/>
  <c r="AH552" i="32"/>
  <c r="O483" i="1"/>
  <c r="W484" i="32"/>
  <c r="W483" i="32" s="1"/>
  <c r="AC484" i="32"/>
  <c r="E484" i="32"/>
  <c r="E483" i="32" s="1"/>
  <c r="K484" i="32"/>
  <c r="K483" i="32" s="1"/>
  <c r="Q484" i="32"/>
  <c r="Q483" i="32" s="1"/>
  <c r="K434" i="32"/>
  <c r="P620" i="32"/>
  <c r="P465" i="32"/>
  <c r="AH442" i="32"/>
  <c r="D472" i="32"/>
  <c r="AH583" i="32"/>
  <c r="Q434" i="32"/>
  <c r="AI554" i="32"/>
  <c r="AI569" i="32"/>
  <c r="D434" i="32"/>
  <c r="AH596" i="32"/>
  <c r="AI448" i="32"/>
  <c r="AI578" i="32"/>
  <c r="V465" i="32"/>
  <c r="AI568" i="32"/>
  <c r="AI468" i="32"/>
  <c r="AH600" i="32"/>
  <c r="J472" i="32"/>
  <c r="AH564" i="32"/>
  <c r="W434" i="32"/>
  <c r="AI588" i="32"/>
  <c r="AI574" i="32"/>
  <c r="AH441" i="32"/>
  <c r="AH435" i="32"/>
  <c r="AB434" i="32"/>
  <c r="AH582" i="32"/>
  <c r="AI462" i="32"/>
  <c r="AC461" i="32"/>
  <c r="AI436" i="32"/>
  <c r="AH466" i="32"/>
  <c r="AB465" i="32"/>
  <c r="AH581" i="32"/>
  <c r="AI599" i="32"/>
  <c r="AH468" i="32"/>
  <c r="AI564" i="32"/>
  <c r="AC671" i="32"/>
  <c r="P472" i="32"/>
  <c r="AH591" i="32"/>
  <c r="AI463" i="32"/>
  <c r="O452" i="1"/>
  <c r="AC453" i="32"/>
  <c r="Q453" i="32"/>
  <c r="Q452" i="32" s="1"/>
  <c r="W453" i="32"/>
  <c r="W452" i="32" s="1"/>
  <c r="K453" i="32"/>
  <c r="K452" i="32" s="1"/>
  <c r="E453" i="32"/>
  <c r="E452" i="32" s="1"/>
  <c r="AI435" i="32"/>
  <c r="AC434" i="32"/>
  <c r="AH484" i="32"/>
  <c r="AB483" i="32"/>
  <c r="AH446" i="32"/>
  <c r="AI485" i="32"/>
  <c r="J434" i="32"/>
  <c r="AH554" i="32"/>
  <c r="AH593" i="32"/>
  <c r="AI592" i="32"/>
  <c r="D461" i="32"/>
  <c r="AI573" i="32"/>
  <c r="AH443" i="32"/>
  <c r="AH595" i="32"/>
  <c r="AH570" i="32"/>
  <c r="AH473" i="32"/>
  <c r="AB472" i="32"/>
  <c r="AH572" i="32"/>
  <c r="AH561" i="32"/>
  <c r="O472" i="1"/>
  <c r="W473" i="32"/>
  <c r="W472" i="32" s="1"/>
  <c r="AC473" i="32"/>
  <c r="Q473" i="32"/>
  <c r="Q472" i="32" s="1"/>
  <c r="E473" i="32"/>
  <c r="E472" i="32" s="1"/>
  <c r="K473" i="32"/>
  <c r="K472" i="32" s="1"/>
  <c r="AI593" i="32"/>
  <c r="AI566" i="32"/>
  <c r="P434" i="32"/>
  <c r="AH551" i="32"/>
  <c r="AH588" i="32"/>
  <c r="AI475" i="32"/>
  <c r="AI598" i="32"/>
  <c r="P461" i="32"/>
  <c r="AI440" i="32"/>
  <c r="AI552" i="32"/>
  <c r="AI577" i="32"/>
  <c r="AI572" i="32"/>
  <c r="AH440" i="32"/>
  <c r="AI602" i="32"/>
  <c r="AI446" i="32"/>
  <c r="AI439" i="32"/>
  <c r="AI579" i="32"/>
  <c r="K620" i="32"/>
  <c r="AH439" i="32"/>
  <c r="V434" i="32"/>
  <c r="AH585" i="32"/>
  <c r="AI469" i="32"/>
  <c r="AI445" i="32"/>
  <c r="AH574" i="32"/>
  <c r="AI556" i="32"/>
  <c r="J461" i="32"/>
  <c r="AH448" i="32"/>
  <c r="AI570" i="32"/>
  <c r="AH553" i="32"/>
  <c r="AI447" i="32"/>
  <c r="AH447" i="32"/>
  <c r="AH580" i="32"/>
  <c r="AI551" i="32"/>
  <c r="AH602" i="32"/>
  <c r="AI620" i="32"/>
  <c r="E465" i="32"/>
  <c r="AH485" i="32"/>
  <c r="AI584" i="32"/>
  <c r="AH462" i="32"/>
  <c r="AB461" i="32"/>
  <c r="AI565" i="32"/>
  <c r="AH587" i="32"/>
  <c r="AH573" i="32"/>
  <c r="AH562" i="32"/>
  <c r="AI583" i="32"/>
  <c r="AH577" i="32"/>
  <c r="AC759" i="32"/>
  <c r="AI760" i="32"/>
  <c r="AH764" i="32"/>
  <c r="AI761" i="32"/>
  <c r="AI767" i="32"/>
  <c r="AH761" i="32"/>
  <c r="AH767" i="32"/>
  <c r="AI764" i="32"/>
  <c r="AI765" i="32"/>
  <c r="P759" i="32"/>
  <c r="AI766" i="32"/>
  <c r="AH765" i="32"/>
  <c r="AB759" i="32"/>
  <c r="AH760" i="32"/>
  <c r="AH766" i="32"/>
  <c r="E759" i="32"/>
  <c r="D759" i="32"/>
  <c r="AI762" i="32"/>
  <c r="K759" i="32"/>
  <c r="J759" i="32"/>
  <c r="AI763" i="32"/>
  <c r="Q759" i="32"/>
  <c r="V759" i="32"/>
  <c r="AH763" i="32"/>
  <c r="B10" i="32"/>
  <c r="B10" i="31"/>
  <c r="B10" i="1"/>
  <c r="B9" i="32"/>
  <c r="B9" i="31"/>
  <c r="B9" i="1"/>
  <c r="B8" i="32"/>
  <c r="B8" i="31"/>
  <c r="B8" i="1"/>
  <c r="B6" i="32"/>
  <c r="B6" i="31"/>
  <c r="B6" i="1"/>
  <c r="V49" i="15"/>
  <c r="V53" i="15" s="1"/>
  <c r="I51" i="15"/>
  <c r="I53" i="15"/>
  <c r="K51" i="15"/>
  <c r="K53" i="15"/>
  <c r="J51" i="15"/>
  <c r="J53" i="15"/>
  <c r="L51" i="15"/>
  <c r="L53" i="15"/>
  <c r="W41" i="15"/>
  <c r="X41" i="15"/>
  <c r="V43" i="15"/>
  <c r="V39" i="15"/>
  <c r="X33" i="15"/>
  <c r="W33" i="15"/>
  <c r="V35" i="15"/>
  <c r="K366" i="1"/>
  <c r="K55" i="15" s="1"/>
  <c r="K126" i="1"/>
  <c r="K69" i="5" s="1"/>
  <c r="K219" i="1"/>
  <c r="K218" i="1" s="1"/>
  <c r="O126" i="1"/>
  <c r="O69" i="5" s="1"/>
  <c r="N219" i="1"/>
  <c r="N218" i="1" s="1"/>
  <c r="N126" i="1"/>
  <c r="O219" i="1"/>
  <c r="O218" i="1" s="1"/>
  <c r="O366" i="1"/>
  <c r="O55" i="15" s="1"/>
  <c r="N366" i="1"/>
  <c r="B283" i="3"/>
  <c r="B287" i="3"/>
  <c r="U2" i="3"/>
  <c r="V2" i="3" s="1"/>
  <c r="O2" i="3"/>
  <c r="J2" i="3"/>
  <c r="K2" i="3" s="1"/>
  <c r="L2" i="3" s="1"/>
  <c r="U2" i="5"/>
  <c r="V2" i="5" s="1"/>
  <c r="O2" i="5"/>
  <c r="J2" i="5"/>
  <c r="K2" i="5" l="1"/>
  <c r="M10" i="34"/>
  <c r="N55" i="15"/>
  <c r="T418" i="1"/>
  <c r="T55" i="15"/>
  <c r="H418" i="1"/>
  <c r="H55" i="15"/>
  <c r="N418" i="1"/>
  <c r="K418" i="1"/>
  <c r="U418" i="1"/>
  <c r="O418" i="1"/>
  <c r="T11" i="8"/>
  <c r="T27" i="8" s="1"/>
  <c r="H11" i="8"/>
  <c r="H27" i="8" s="1"/>
  <c r="K219" i="32"/>
  <c r="K218" i="32" s="1"/>
  <c r="U11" i="8"/>
  <c r="U27" i="8" s="1"/>
  <c r="K11" i="8"/>
  <c r="K27" i="8" s="1"/>
  <c r="N69" i="5"/>
  <c r="P366" i="32"/>
  <c r="P418" i="32" s="1"/>
  <c r="Q219" i="32"/>
  <c r="Q218" i="32" s="1"/>
  <c r="W126" i="32"/>
  <c r="J126" i="32"/>
  <c r="P219" i="32"/>
  <c r="P218" i="32" s="1"/>
  <c r="J219" i="32"/>
  <c r="J218" i="32" s="1"/>
  <c r="D219" i="32"/>
  <c r="D218" i="32" s="1"/>
  <c r="V126" i="32"/>
  <c r="AC219" i="32"/>
  <c r="AC218" i="32" s="1"/>
  <c r="AI419" i="32"/>
  <c r="D366" i="32"/>
  <c r="D418" i="32" s="1"/>
  <c r="K126" i="32"/>
  <c r="AH472" i="32"/>
  <c r="AH697" i="32"/>
  <c r="AI323" i="32"/>
  <c r="K366" i="32"/>
  <c r="K418" i="32" s="1"/>
  <c r="D126" i="32"/>
  <c r="AH159" i="32"/>
  <c r="E219" i="32"/>
  <c r="AI202" i="32"/>
  <c r="Q126" i="32"/>
  <c r="AH202" i="32"/>
  <c r="V366" i="32"/>
  <c r="V418" i="32" s="1"/>
  <c r="V219" i="32"/>
  <c r="V218" i="32" s="1"/>
  <c r="E126" i="32"/>
  <c r="P126" i="32"/>
  <c r="AC126" i="32"/>
  <c r="AH461" i="32"/>
  <c r="AB126" i="32"/>
  <c r="AI697" i="32"/>
  <c r="W219" i="32"/>
  <c r="W218" i="32" s="1"/>
  <c r="AI192" i="32"/>
  <c r="AI207" i="32"/>
  <c r="E366" i="32"/>
  <c r="E418" i="32" s="1"/>
  <c r="AH353" i="32"/>
  <c r="AH329" i="32" s="1"/>
  <c r="AH367" i="32"/>
  <c r="AB366" i="32"/>
  <c r="AB418" i="32" s="1"/>
  <c r="AI367" i="32"/>
  <c r="AC366" i="32"/>
  <c r="AC418" i="32" s="1"/>
  <c r="AI271" i="32"/>
  <c r="AB219" i="32"/>
  <c r="AB218" i="32" s="1"/>
  <c r="AI353" i="32"/>
  <c r="AI329" i="32" s="1"/>
  <c r="AH323" i="32"/>
  <c r="W366" i="32"/>
  <c r="W418" i="32" s="1"/>
  <c r="AI403" i="32"/>
  <c r="E329" i="32"/>
  <c r="J366" i="32"/>
  <c r="J418" i="32" s="1"/>
  <c r="AI159" i="32"/>
  <c r="AH403" i="32"/>
  <c r="AH271" i="32"/>
  <c r="AH192" i="32"/>
  <c r="AI671" i="32"/>
  <c r="AH207" i="32"/>
  <c r="Q366" i="32"/>
  <c r="Q418" i="32" s="1"/>
  <c r="AH483" i="32"/>
  <c r="AH434" i="32"/>
  <c r="AI473" i="32"/>
  <c r="AI472" i="32" s="1"/>
  <c r="AC472" i="32"/>
  <c r="AI434" i="32"/>
  <c r="AI465" i="32"/>
  <c r="AI453" i="32"/>
  <c r="AI452" i="32" s="1"/>
  <c r="AC452" i="32"/>
  <c r="AH465" i="32"/>
  <c r="AI484" i="32"/>
  <c r="AI483" i="32" s="1"/>
  <c r="AC483" i="32"/>
  <c r="AH453" i="32"/>
  <c r="AH452" i="32" s="1"/>
  <c r="AB452" i="32"/>
  <c r="AI461" i="32"/>
  <c r="AH759" i="32"/>
  <c r="AI759" i="32"/>
  <c r="W49" i="15"/>
  <c r="X49" i="15"/>
  <c r="V51" i="15"/>
  <c r="W35" i="15"/>
  <c r="X35" i="15"/>
  <c r="X39" i="15"/>
  <c r="W39" i="15"/>
  <c r="X43" i="15"/>
  <c r="W43" i="15"/>
  <c r="O11" i="8"/>
  <c r="O27" i="8" s="1"/>
  <c r="N11" i="8"/>
  <c r="N27" i="8" s="1"/>
  <c r="L2" i="5" l="1"/>
  <c r="O10" i="34" s="1"/>
  <c r="N10" i="34"/>
  <c r="AI219" i="32"/>
  <c r="AH219" i="32"/>
  <c r="AH126" i="32"/>
  <c r="AI126" i="32"/>
  <c r="AH366" i="32"/>
  <c r="AH218" i="32"/>
  <c r="E218" i="32"/>
  <c r="AI366" i="32"/>
  <c r="AI418" i="32" s="1"/>
  <c r="X51" i="15"/>
  <c r="W51" i="15"/>
  <c r="AH418" i="32" l="1"/>
  <c r="AI218" i="32"/>
  <c r="G2" i="15"/>
  <c r="H2" i="15" s="1"/>
  <c r="P2" i="15" l="1"/>
  <c r="N2" i="15"/>
  <c r="T2" i="15"/>
  <c r="I2" i="15"/>
  <c r="J2" i="15" l="1"/>
  <c r="K2" i="15" s="1"/>
  <c r="L2" i="15" s="1"/>
  <c r="U2" i="15"/>
  <c r="V2" i="15" s="1"/>
  <c r="O2" i="15"/>
  <c r="F366" i="1" l="1"/>
  <c r="F55" i="15" s="1"/>
  <c r="G2" i="1"/>
  <c r="F418" i="1" l="1"/>
  <c r="F11" i="8"/>
  <c r="F27" i="8" s="1"/>
  <c r="G2" i="11"/>
  <c r="G2" i="16"/>
  <c r="H2" i="1"/>
  <c r="G2" i="12"/>
  <c r="I2" i="11" l="1"/>
  <c r="J2" i="11" s="1"/>
  <c r="K2" i="11" s="1"/>
  <c r="L2" i="11" s="1"/>
  <c r="M2" i="11" s="1"/>
  <c r="N2" i="11" s="1"/>
  <c r="O2" i="11" s="1"/>
  <c r="P2" i="11" s="1"/>
  <c r="Q2" i="11" s="1"/>
  <c r="R2" i="11" s="1"/>
  <c r="S2" i="11" s="1"/>
  <c r="T2" i="11" s="1"/>
  <c r="B54" i="10"/>
  <c r="I2" i="16"/>
  <c r="J2" i="16" s="1"/>
  <c r="K2" i="16" s="1"/>
  <c r="L2" i="16" s="1"/>
  <c r="M2" i="16" s="1"/>
  <c r="N2" i="16" s="1"/>
  <c r="O2" i="16" s="1"/>
  <c r="P2" i="16" s="1"/>
  <c r="Q2" i="16" s="1"/>
  <c r="R2" i="16" s="1"/>
  <c r="S2" i="16" s="1"/>
  <c r="T2" i="16" s="1"/>
  <c r="L419" i="1"/>
  <c r="H419" i="1"/>
  <c r="K419" i="1"/>
  <c r="I2" i="1"/>
  <c r="P2" i="1"/>
  <c r="N2" i="1"/>
  <c r="U2" i="11"/>
  <c r="V2" i="11"/>
  <c r="G419" i="1"/>
  <c r="T2" i="1"/>
  <c r="I2" i="12"/>
  <c r="J2" i="12" s="1"/>
  <c r="K2" i="12" s="1"/>
  <c r="L2" i="12" s="1"/>
  <c r="M2" i="12" s="1"/>
  <c r="N2" i="12" s="1"/>
  <c r="O2" i="12" s="1"/>
  <c r="P2" i="12" s="1"/>
  <c r="Q2" i="12" s="1"/>
  <c r="R2" i="12" s="1"/>
  <c r="S2" i="12" s="1"/>
  <c r="T2" i="12" s="1"/>
  <c r="V2" i="16" l="1"/>
  <c r="U2" i="16"/>
  <c r="X2" i="11"/>
  <c r="X7" i="11" s="1"/>
  <c r="F564" i="31" s="1"/>
  <c r="B67" i="10"/>
  <c r="K2" i="10"/>
  <c r="X2" i="16"/>
  <c r="AM2" i="11"/>
  <c r="AN2" i="11" s="1"/>
  <c r="AO2" i="11" s="1"/>
  <c r="AP2" i="11" s="1"/>
  <c r="AQ2" i="11" s="1"/>
  <c r="AR2" i="11" s="1"/>
  <c r="AS2" i="11" s="1"/>
  <c r="AT2" i="11" s="1"/>
  <c r="AU2" i="11" s="1"/>
  <c r="AV2" i="11" s="1"/>
  <c r="AW2" i="11" s="1"/>
  <c r="X5" i="11"/>
  <c r="F562" i="31" s="1"/>
  <c r="X6" i="11"/>
  <c r="F563" i="31" s="1"/>
  <c r="X9" i="11"/>
  <c r="F566" i="31" s="1"/>
  <c r="X10" i="11"/>
  <c r="F567" i="31" s="1"/>
  <c r="X11" i="11"/>
  <c r="F568" i="31" s="1"/>
  <c r="X35" i="11"/>
  <c r="F720" i="31" s="1"/>
  <c r="X36" i="11"/>
  <c r="F721" i="31" s="1"/>
  <c r="X38" i="11"/>
  <c r="F723" i="31" s="1"/>
  <c r="X40" i="11"/>
  <c r="F725" i="31" s="1"/>
  <c r="X43" i="11"/>
  <c r="F728" i="31" s="1"/>
  <c r="X44" i="11"/>
  <c r="F729" i="31" s="1"/>
  <c r="X45" i="11"/>
  <c r="F730" i="31" s="1"/>
  <c r="X46" i="11"/>
  <c r="F731" i="31" s="1"/>
  <c r="X49" i="11"/>
  <c r="F734" i="31" s="1"/>
  <c r="X50" i="11"/>
  <c r="F570" i="31" s="1"/>
  <c r="X54" i="11"/>
  <c r="F574" i="31" s="1"/>
  <c r="X55" i="11"/>
  <c r="F575" i="31" s="1"/>
  <c r="X56" i="11"/>
  <c r="F739" i="31" s="1"/>
  <c r="X58" i="11"/>
  <c r="F741" i="31" s="1"/>
  <c r="X59" i="11"/>
  <c r="F742" i="31" s="1"/>
  <c r="X60" i="11"/>
  <c r="F743" i="31" s="1"/>
  <c r="X61" i="11"/>
  <c r="F744" i="31" s="1"/>
  <c r="X62" i="11"/>
  <c r="F745" i="31" s="1"/>
  <c r="X63" i="11"/>
  <c r="F746" i="31" s="1"/>
  <c r="X66" i="11"/>
  <c r="F749" i="31" s="1"/>
  <c r="X67" i="11"/>
  <c r="F750" i="31" s="1"/>
  <c r="X68" i="11"/>
  <c r="F751" i="31" s="1"/>
  <c r="X69" i="11"/>
  <c r="F752" i="31" s="1"/>
  <c r="X70" i="11"/>
  <c r="F753" i="31" s="1"/>
  <c r="X71" i="11"/>
  <c r="F754" i="31" s="1"/>
  <c r="X72" i="11"/>
  <c r="F760" i="31" s="1"/>
  <c r="X73" i="11"/>
  <c r="F761" i="31" s="1"/>
  <c r="X74" i="11"/>
  <c r="F762" i="31" s="1"/>
  <c r="X75" i="11"/>
  <c r="F621" i="31" s="1"/>
  <c r="X76" i="11"/>
  <c r="F622" i="31" s="1"/>
  <c r="X79" i="11"/>
  <c r="F625" i="31" s="1"/>
  <c r="X80" i="11"/>
  <c r="F626" i="31" s="1"/>
  <c r="X81" i="11"/>
  <c r="F627" i="31" s="1"/>
  <c r="X82" i="11"/>
  <c r="F628" i="31" s="1"/>
  <c r="X83" i="11"/>
  <c r="F160" i="31" s="1"/>
  <c r="X84" i="11"/>
  <c r="F161" i="31" s="1"/>
  <c r="X85" i="11"/>
  <c r="F162" i="31" s="1"/>
  <c r="X86" i="11"/>
  <c r="F163" i="31" s="1"/>
  <c r="X87" i="11"/>
  <c r="F576" i="31" s="1"/>
  <c r="X88" i="11"/>
  <c r="F577" i="31" s="1"/>
  <c r="X90" i="11"/>
  <c r="F579" i="31" s="1"/>
  <c r="X92" i="11"/>
  <c r="F581" i="31" s="1"/>
  <c r="X93" i="11"/>
  <c r="F582" i="31" s="1"/>
  <c r="X94" i="11"/>
  <c r="F583" i="31" s="1"/>
  <c r="X95" i="11"/>
  <c r="F584" i="31" s="1"/>
  <c r="X96" i="11"/>
  <c r="F585" i="31" s="1"/>
  <c r="X97" i="11"/>
  <c r="F586" i="31" s="1"/>
  <c r="X98" i="11"/>
  <c r="F587" i="31" s="1"/>
  <c r="X99" i="11"/>
  <c r="F588" i="31" s="1"/>
  <c r="X100" i="11"/>
  <c r="F763" i="31" s="1"/>
  <c r="X102" i="11"/>
  <c r="F590" i="31" s="1"/>
  <c r="X103" i="11"/>
  <c r="F591" i="31" s="1"/>
  <c r="X104" i="11"/>
  <c r="F592" i="31" s="1"/>
  <c r="X105" i="11"/>
  <c r="F593" i="31" s="1"/>
  <c r="X106" i="11"/>
  <c r="F594" i="31" s="1"/>
  <c r="X107" i="11"/>
  <c r="F595" i="31" s="1"/>
  <c r="X108" i="11"/>
  <c r="F596" i="31" s="1"/>
  <c r="X109" i="11"/>
  <c r="F597" i="31" s="1"/>
  <c r="X110" i="11"/>
  <c r="F598" i="31" s="1"/>
  <c r="X111" i="11"/>
  <c r="F551" i="31" s="1"/>
  <c r="X112" i="11"/>
  <c r="F552" i="31" s="1"/>
  <c r="X114" i="11"/>
  <c r="F554" i="31" s="1"/>
  <c r="X115" i="11"/>
  <c r="F555" i="31" s="1"/>
  <c r="X116" i="11"/>
  <c r="F556" i="31" s="1"/>
  <c r="X117" i="11"/>
  <c r="F557" i="31" s="1"/>
  <c r="X118" i="11"/>
  <c r="F558" i="31" s="1"/>
  <c r="X119" i="11"/>
  <c r="F127" i="31" s="1"/>
  <c r="X120" i="11"/>
  <c r="F128" i="31" s="1"/>
  <c r="X121" i="11"/>
  <c r="F676" i="31" s="1"/>
  <c r="X122" i="11"/>
  <c r="F677" i="31" s="1"/>
  <c r="X123" i="11"/>
  <c r="F678" i="31" s="1"/>
  <c r="X124" i="11"/>
  <c r="F679" i="31" s="1"/>
  <c r="X126" i="11"/>
  <c r="F681" i="31" s="1"/>
  <c r="X127" i="11"/>
  <c r="F682" i="31" s="1"/>
  <c r="X128" i="11"/>
  <c r="F683" i="31" s="1"/>
  <c r="X129" i="11"/>
  <c r="F129" i="31" s="1"/>
  <c r="X130" i="11"/>
  <c r="F130" i="31" s="1"/>
  <c r="X131" i="11"/>
  <c r="F131" i="31" s="1"/>
  <c r="X132" i="11"/>
  <c r="F684" i="31" s="1"/>
  <c r="X133" i="11"/>
  <c r="F685" i="31" s="1"/>
  <c r="X134" i="11"/>
  <c r="F686" i="31" s="1"/>
  <c r="X135" i="11"/>
  <c r="F687" i="31" s="1"/>
  <c r="X136" i="11"/>
  <c r="F688" i="31" s="1"/>
  <c r="X138" i="11"/>
  <c r="F690" i="31" s="1"/>
  <c r="X139" i="11"/>
  <c r="F691" i="31" s="1"/>
  <c r="X140" i="11"/>
  <c r="F692" i="31" s="1"/>
  <c r="X141" i="11"/>
  <c r="F693" i="31" s="1"/>
  <c r="X142" i="11"/>
  <c r="F132" i="31" s="1"/>
  <c r="X143" i="11"/>
  <c r="F133" i="31" s="1"/>
  <c r="X144" i="11"/>
  <c r="F134" i="31" s="1"/>
  <c r="X145" i="11"/>
  <c r="F135" i="31" s="1"/>
  <c r="X146" i="11"/>
  <c r="F193" i="31" s="1"/>
  <c r="X147" i="11"/>
  <c r="F194" i="31" s="1"/>
  <c r="X148" i="11"/>
  <c r="F195" i="31" s="1"/>
  <c r="X150" i="11"/>
  <c r="F197" i="31" s="1"/>
  <c r="X151" i="11"/>
  <c r="F198" i="31" s="1"/>
  <c r="X152" i="11"/>
  <c r="F199" i="31" s="1"/>
  <c r="X153" i="11"/>
  <c r="F164" i="31" s="1"/>
  <c r="X154" i="11"/>
  <c r="F165" i="31" s="1"/>
  <c r="X155" i="11"/>
  <c r="F166" i="31" s="1"/>
  <c r="X156" i="11"/>
  <c r="F167" i="31" s="1"/>
  <c r="X157" i="11"/>
  <c r="F208" i="31" s="1"/>
  <c r="X158" i="11"/>
  <c r="F209" i="31" s="1"/>
  <c r="X159" i="11"/>
  <c r="F210" i="31" s="1"/>
  <c r="X160" i="11"/>
  <c r="F203" i="31" s="1"/>
  <c r="X162" i="11"/>
  <c r="F205" i="31" s="1"/>
  <c r="X163" i="11"/>
  <c r="F211" i="31" s="1"/>
  <c r="X164" i="11"/>
  <c r="F136" i="31" s="1"/>
  <c r="X165" i="11"/>
  <c r="F212" i="31" s="1"/>
  <c r="X166" i="11"/>
  <c r="F213" i="31" s="1"/>
  <c r="X167" i="11"/>
  <c r="F214" i="31" s="1"/>
  <c r="X168" i="11"/>
  <c r="F137" i="31" s="1"/>
  <c r="X169" i="11"/>
  <c r="F138" i="31" s="1"/>
  <c r="X170" i="11"/>
  <c r="F139" i="31" s="1"/>
  <c r="X171" i="11"/>
  <c r="F215" i="31" s="1"/>
  <c r="X172" i="11"/>
  <c r="F140" i="31" s="1"/>
  <c r="X174" i="11"/>
  <c r="F200" i="31" s="1"/>
  <c r="X175" i="11"/>
  <c r="F168" i="31" s="1"/>
  <c r="X176" i="11"/>
  <c r="F220" i="31" s="1"/>
  <c r="X177" i="11"/>
  <c r="F221" i="31" s="1"/>
  <c r="X178" i="11"/>
  <c r="F222" i="31" s="1"/>
  <c r="X179" i="11"/>
  <c r="F223" i="31" s="1"/>
  <c r="X180" i="11"/>
  <c r="F224" i="31" s="1"/>
  <c r="X181" i="11"/>
  <c r="F225" i="31" s="1"/>
  <c r="X182" i="11"/>
  <c r="F226" i="31" s="1"/>
  <c r="X183" i="11"/>
  <c r="F227" i="31" s="1"/>
  <c r="X184" i="11"/>
  <c r="F228" i="31" s="1"/>
  <c r="X186" i="11"/>
  <c r="F230" i="31" s="1"/>
  <c r="X187" i="11"/>
  <c r="F231" i="31" s="1"/>
  <c r="X188" i="11"/>
  <c r="F232" i="31" s="1"/>
  <c r="X189" i="11"/>
  <c r="F233" i="31" s="1"/>
  <c r="X190" i="11"/>
  <c r="F234" i="31" s="1"/>
  <c r="X191" i="11"/>
  <c r="F235" i="31" s="1"/>
  <c r="X192" i="11"/>
  <c r="F330" i="31" s="1"/>
  <c r="X193" i="11"/>
  <c r="F331" i="31" s="1"/>
  <c r="X194" i="11"/>
  <c r="F332" i="31" s="1"/>
  <c r="X195" i="11"/>
  <c r="F333" i="31" s="1"/>
  <c r="X196" i="11"/>
  <c r="F334" i="31" s="1"/>
  <c r="X198" i="11"/>
  <c r="F336" i="31" s="1"/>
  <c r="X199" i="11"/>
  <c r="F337" i="31" s="1"/>
  <c r="X200" i="11"/>
  <c r="F338" i="31" s="1"/>
  <c r="X201" i="11"/>
  <c r="F339" i="31" s="1"/>
  <c r="X202" i="11"/>
  <c r="F340" i="31" s="1"/>
  <c r="X203" i="11"/>
  <c r="F341" i="31" s="1"/>
  <c r="X204" i="11"/>
  <c r="F342" i="31" s="1"/>
  <c r="X205" i="11"/>
  <c r="F343" i="31" s="1"/>
  <c r="X206" i="11"/>
  <c r="F344" i="31" s="1"/>
  <c r="X207" i="11"/>
  <c r="F345" i="31" s="1"/>
  <c r="X208" i="11"/>
  <c r="F354" i="31" s="1"/>
  <c r="X210" i="11"/>
  <c r="F356" i="31" s="1"/>
  <c r="X211" i="11"/>
  <c r="F357" i="31" s="1"/>
  <c r="X216" i="11"/>
  <c r="F348" i="31" s="1"/>
  <c r="X226" i="11"/>
  <c r="F242" i="31" s="1"/>
  <c r="X231" i="11"/>
  <c r="F247" i="31" s="1"/>
  <c r="X234" i="11"/>
  <c r="F250" i="31" s="1"/>
  <c r="X238" i="11"/>
  <c r="F254" i="31" s="1"/>
  <c r="X243" i="11"/>
  <c r="F259" i="31" s="1"/>
  <c r="X214" i="11"/>
  <c r="F346" i="31" s="1"/>
  <c r="X228" i="11"/>
  <c r="F244" i="31" s="1"/>
  <c r="X242" i="11"/>
  <c r="F258" i="31" s="1"/>
  <c r="X237" i="11"/>
  <c r="F253" i="31" s="1"/>
  <c r="X212" i="11"/>
  <c r="F358" i="31" s="1"/>
  <c r="X219" i="11"/>
  <c r="F351" i="31" s="1"/>
  <c r="X221" i="11"/>
  <c r="F237" i="31" s="1"/>
  <c r="X223" i="11"/>
  <c r="F239" i="31" s="1"/>
  <c r="X230" i="11"/>
  <c r="F246" i="31" s="1"/>
  <c r="X233" i="11"/>
  <c r="F249" i="31" s="1"/>
  <c r="X241" i="11"/>
  <c r="F257" i="31" s="1"/>
  <c r="X217" i="11"/>
  <c r="F349" i="31" s="1"/>
  <c r="X225" i="11"/>
  <c r="F241" i="31" s="1"/>
  <c r="X236" i="11"/>
  <c r="F252" i="31" s="1"/>
  <c r="X240" i="11"/>
  <c r="F256" i="31" s="1"/>
  <c r="X215" i="11"/>
  <c r="F347" i="31" s="1"/>
  <c r="X227" i="11"/>
  <c r="F243" i="31" s="1"/>
  <c r="X247" i="11"/>
  <c r="F263" i="31" s="1"/>
  <c r="X248" i="11"/>
  <c r="F264" i="31" s="1"/>
  <c r="X249" i="11"/>
  <c r="F265" i="31" s="1"/>
  <c r="X250" i="11"/>
  <c r="F266" i="31" s="1"/>
  <c r="X251" i="11"/>
  <c r="F272" i="31" s="1"/>
  <c r="X252" i="11"/>
  <c r="F273" i="31" s="1"/>
  <c r="X253" i="11"/>
  <c r="F274" i="31" s="1"/>
  <c r="X254" i="11"/>
  <c r="F275" i="31" s="1"/>
  <c r="X255" i="11"/>
  <c r="F276" i="31" s="1"/>
  <c r="X256" i="11"/>
  <c r="F277" i="31" s="1"/>
  <c r="X257" i="11"/>
  <c r="F278" i="31" s="1"/>
  <c r="X258" i="11"/>
  <c r="F279" i="31" s="1"/>
  <c r="X259" i="11"/>
  <c r="F280" i="31" s="1"/>
  <c r="X260" i="11"/>
  <c r="F281" i="31" s="1"/>
  <c r="X261" i="11"/>
  <c r="F282" i="31" s="1"/>
  <c r="X262" i="11"/>
  <c r="F283" i="31" s="1"/>
  <c r="X263" i="11"/>
  <c r="F284" i="31" s="1"/>
  <c r="X264" i="11"/>
  <c r="F285" i="31" s="1"/>
  <c r="X265" i="11"/>
  <c r="F286" i="31" s="1"/>
  <c r="X266" i="11"/>
  <c r="F287" i="31" s="1"/>
  <c r="X267" i="11"/>
  <c r="F288" i="31" s="1"/>
  <c r="X268" i="11"/>
  <c r="F289" i="31" s="1"/>
  <c r="X269" i="11"/>
  <c r="F290" i="31" s="1"/>
  <c r="X270" i="11"/>
  <c r="F291" i="31" s="1"/>
  <c r="X271" i="11"/>
  <c r="F292" i="31" s="1"/>
  <c r="X272" i="11"/>
  <c r="F293" i="31" s="1"/>
  <c r="X273" i="11"/>
  <c r="F294" i="31" s="1"/>
  <c r="X274" i="11"/>
  <c r="F295" i="31" s="1"/>
  <c r="X275" i="11"/>
  <c r="F296" i="31" s="1"/>
  <c r="X276" i="11"/>
  <c r="F297" i="31" s="1"/>
  <c r="X277" i="11"/>
  <c r="F298" i="31" s="1"/>
  <c r="X278" i="11"/>
  <c r="F299" i="31" s="1"/>
  <c r="X279" i="11"/>
  <c r="F300" i="31" s="1"/>
  <c r="X280" i="11"/>
  <c r="F301" i="31" s="1"/>
  <c r="X281" i="11"/>
  <c r="F302" i="31" s="1"/>
  <c r="X282" i="11"/>
  <c r="F303" i="31" s="1"/>
  <c r="X283" i="11"/>
  <c r="F304" i="31" s="1"/>
  <c r="X284" i="11"/>
  <c r="F305" i="31" s="1"/>
  <c r="X285" i="11"/>
  <c r="F306" i="31" s="1"/>
  <c r="X286" i="11"/>
  <c r="F307" i="31" s="1"/>
  <c r="X287" i="11"/>
  <c r="F308" i="31" s="1"/>
  <c r="X288" i="11"/>
  <c r="F309" i="31" s="1"/>
  <c r="X289" i="11"/>
  <c r="F310" i="31" s="1"/>
  <c r="X290" i="11"/>
  <c r="F311" i="31" s="1"/>
  <c r="X291" i="11"/>
  <c r="F312" i="31" s="1"/>
  <c r="X292" i="11"/>
  <c r="F313" i="31" s="1"/>
  <c r="X293" i="11"/>
  <c r="F314" i="31" s="1"/>
  <c r="X294" i="11"/>
  <c r="F315" i="31" s="1"/>
  <c r="X295" i="11"/>
  <c r="F316" i="31" s="1"/>
  <c r="X296" i="11"/>
  <c r="F317" i="31" s="1"/>
  <c r="X297" i="11"/>
  <c r="F318" i="31" s="1"/>
  <c r="X298" i="11"/>
  <c r="F319" i="31" s="1"/>
  <c r="X299" i="11"/>
  <c r="F320" i="31" s="1"/>
  <c r="X300" i="11"/>
  <c r="F321" i="31" s="1"/>
  <c r="X301" i="11"/>
  <c r="F267" i="31" s="1"/>
  <c r="X302" i="11"/>
  <c r="F268" i="31" s="1"/>
  <c r="X303" i="11"/>
  <c r="F269" i="31" s="1"/>
  <c r="X304" i="11"/>
  <c r="F324" i="31" s="1"/>
  <c r="X305" i="11"/>
  <c r="F325" i="31" s="1"/>
  <c r="X306" i="11"/>
  <c r="F326" i="31" s="1"/>
  <c r="F368" i="31"/>
  <c r="X308" i="11"/>
  <c r="F369" i="31" s="1"/>
  <c r="X309" i="11"/>
  <c r="F370" i="31" s="1"/>
  <c r="X310" i="11"/>
  <c r="F371" i="31" s="1"/>
  <c r="X311" i="11"/>
  <c r="F372" i="31" s="1"/>
  <c r="X312" i="11"/>
  <c r="F373" i="31" s="1"/>
  <c r="X313" i="11"/>
  <c r="F374" i="31" s="1"/>
  <c r="X314" i="11"/>
  <c r="F375" i="31" s="1"/>
  <c r="X315" i="11"/>
  <c r="F376" i="31" s="1"/>
  <c r="F404" i="31"/>
  <c r="X317" i="11"/>
  <c r="F405" i="31" s="1"/>
  <c r="X318" i="11"/>
  <c r="F406" i="31" s="1"/>
  <c r="X319" i="11"/>
  <c r="F599" i="31" s="1"/>
  <c r="X320" i="11"/>
  <c r="F407" i="31" s="1"/>
  <c r="X321" i="11"/>
  <c r="F408" i="31" s="1"/>
  <c r="X322" i="11"/>
  <c r="F409" i="31" s="1"/>
  <c r="X323" i="11"/>
  <c r="F377" i="31" s="1"/>
  <c r="X324" i="11"/>
  <c r="F378" i="31" s="1"/>
  <c r="X325" i="11"/>
  <c r="F379" i="31" s="1"/>
  <c r="X326" i="11"/>
  <c r="F380" i="31" s="1"/>
  <c r="X327" i="11"/>
  <c r="F381" i="31" s="1"/>
  <c r="X328" i="11"/>
  <c r="F382" i="31" s="1"/>
  <c r="X329" i="11"/>
  <c r="F383" i="31" s="1"/>
  <c r="X330" i="11"/>
  <c r="F384" i="31" s="1"/>
  <c r="X331" i="11"/>
  <c r="F385" i="31" s="1"/>
  <c r="X332" i="11"/>
  <c r="F386" i="31" s="1"/>
  <c r="X333" i="11"/>
  <c r="F387" i="31" s="1"/>
  <c r="X334" i="11"/>
  <c r="F388" i="31" s="1"/>
  <c r="X335" i="11"/>
  <c r="F389" i="31" s="1"/>
  <c r="X336" i="11"/>
  <c r="F390" i="31" s="1"/>
  <c r="X337" i="11"/>
  <c r="F391" i="31" s="1"/>
  <c r="X338" i="11"/>
  <c r="F410" i="31" s="1"/>
  <c r="X339" i="11"/>
  <c r="F411" i="31" s="1"/>
  <c r="X340" i="11"/>
  <c r="F412" i="31" s="1"/>
  <c r="X341" i="11"/>
  <c r="F413" i="31" s="1"/>
  <c r="X342" i="11"/>
  <c r="F414" i="31" s="1"/>
  <c r="X232" i="11"/>
  <c r="F248" i="31" s="1"/>
  <c r="X246" i="11"/>
  <c r="F262" i="31" s="1"/>
  <c r="X229" i="11"/>
  <c r="F245" i="31" s="1"/>
  <c r="X245" i="11"/>
  <c r="F261" i="31" s="1"/>
  <c r="X218" i="11"/>
  <c r="F350" i="31" s="1"/>
  <c r="X347" i="11"/>
  <c r="F395" i="31" s="1"/>
  <c r="X220" i="11"/>
  <c r="F236" i="31" s="1"/>
  <c r="X344" i="11"/>
  <c r="F392" i="31" s="1"/>
  <c r="X222" i="11"/>
  <c r="F238" i="31" s="1"/>
  <c r="X346" i="11"/>
  <c r="F394" i="31" s="1"/>
  <c r="X354" i="11"/>
  <c r="F435" i="31" s="1"/>
  <c r="X355" i="11"/>
  <c r="F473" i="31" s="1"/>
  <c r="X356" i="11"/>
  <c r="F436" i="31" s="1"/>
  <c r="X357" i="11"/>
  <c r="F437" i="31" s="1"/>
  <c r="X358" i="11"/>
  <c r="F474" i="31" s="1"/>
  <c r="X359" i="11"/>
  <c r="F438" i="31" s="1"/>
  <c r="X360" i="11"/>
  <c r="F439" i="31" s="1"/>
  <c r="X361" i="11"/>
  <c r="F440" i="31" s="1"/>
  <c r="X362" i="11"/>
  <c r="F475" i="31" s="1"/>
  <c r="H475" i="31" s="1"/>
  <c r="X363" i="11"/>
  <c r="F441" i="31" s="1"/>
  <c r="X364" i="11"/>
  <c r="F442" i="31" s="1"/>
  <c r="X365" i="11"/>
  <c r="F443" i="31" s="1"/>
  <c r="X366" i="11"/>
  <c r="F444" i="31" s="1"/>
  <c r="X367" i="11"/>
  <c r="F453" i="31" s="1"/>
  <c r="X368" i="11"/>
  <c r="F445" i="31" s="1"/>
  <c r="X369" i="11"/>
  <c r="F446" i="31" s="1"/>
  <c r="X370" i="11"/>
  <c r="F447" i="31" s="1"/>
  <c r="X371" i="11"/>
  <c r="F448" i="31" s="1"/>
  <c r="X372" i="11"/>
  <c r="F449" i="31" s="1"/>
  <c r="X373" i="11"/>
  <c r="F600" i="31" s="1"/>
  <c r="X374" i="11"/>
  <c r="F601" i="31" s="1"/>
  <c r="X375" i="11"/>
  <c r="F602" i="31" s="1"/>
  <c r="X376" i="11"/>
  <c r="F755" i="31" s="1"/>
  <c r="X377" i="11"/>
  <c r="F764" i="31" s="1"/>
  <c r="X378" i="11"/>
  <c r="F765" i="31" s="1"/>
  <c r="X379" i="11"/>
  <c r="F766" i="31" s="1"/>
  <c r="X380" i="11"/>
  <c r="F462" i="31" s="1"/>
  <c r="X381" i="11"/>
  <c r="F463" i="31" s="1"/>
  <c r="X382" i="11"/>
  <c r="F603" i="31" s="1"/>
  <c r="X383" i="11"/>
  <c r="F466" i="31" s="1"/>
  <c r="X384" i="11"/>
  <c r="F467" i="31" s="1"/>
  <c r="X385" i="11"/>
  <c r="F468" i="31" s="1"/>
  <c r="X386" i="11"/>
  <c r="F469" i="31" s="1"/>
  <c r="X387" i="11"/>
  <c r="F484" i="31" s="1"/>
  <c r="X388" i="11"/>
  <c r="F767" i="31" s="1"/>
  <c r="X389" i="11"/>
  <c r="F485" i="31" s="1"/>
  <c r="X390" i="11"/>
  <c r="F486" i="31" s="1"/>
  <c r="X391" i="11"/>
  <c r="F487" i="31" s="1"/>
  <c r="X392" i="11"/>
  <c r="F476" i="31" s="1"/>
  <c r="X393" i="11"/>
  <c r="F470" i="31" s="1"/>
  <c r="X394" i="11"/>
  <c r="F488" i="31" s="1"/>
  <c r="X395" i="11"/>
  <c r="F489" i="31" s="1"/>
  <c r="X396" i="11"/>
  <c r="F490" i="31" s="1"/>
  <c r="X397" i="11"/>
  <c r="F491" i="31" s="1"/>
  <c r="X398" i="11"/>
  <c r="F492" i="31" s="1"/>
  <c r="X399" i="11"/>
  <c r="F495" i="31" s="1"/>
  <c r="X400" i="11"/>
  <c r="F496" i="31" s="1"/>
  <c r="X401" i="11"/>
  <c r="F497" i="31" s="1"/>
  <c r="X402" i="11"/>
  <c r="F498" i="31" s="1"/>
  <c r="X403" i="11"/>
  <c r="F499" i="31" s="1"/>
  <c r="X404" i="11"/>
  <c r="F500" i="31" s="1"/>
  <c r="X405" i="11"/>
  <c r="F501" i="31" s="1"/>
  <c r="X406" i="11"/>
  <c r="F502" i="31" s="1"/>
  <c r="X407" i="11"/>
  <c r="F503" i="31" s="1"/>
  <c r="X408" i="11"/>
  <c r="F504" i="31" s="1"/>
  <c r="X353" i="11"/>
  <c r="F401" i="31" s="1"/>
  <c r="X224" i="11"/>
  <c r="F240" i="31" s="1"/>
  <c r="X352" i="11"/>
  <c r="F400" i="31" s="1"/>
  <c r="X213" i="11"/>
  <c r="F359" i="31" s="1"/>
  <c r="X235" i="11"/>
  <c r="F251" i="31" s="1"/>
  <c r="X351" i="11"/>
  <c r="F399" i="31" s="1"/>
  <c r="X350" i="11"/>
  <c r="F398" i="31" s="1"/>
  <c r="X343" i="11"/>
  <c r="F415" i="31" s="1"/>
  <c r="X345" i="11"/>
  <c r="F393" i="31" s="1"/>
  <c r="X349" i="11"/>
  <c r="F397" i="31" s="1"/>
  <c r="X348" i="11"/>
  <c r="F396" i="31" s="1"/>
  <c r="X239" i="11"/>
  <c r="F255" i="31" s="1"/>
  <c r="X412" i="11"/>
  <c r="F508" i="31" s="1"/>
  <c r="X413" i="11"/>
  <c r="F509" i="31" s="1"/>
  <c r="X414" i="11"/>
  <c r="F510" i="31" s="1"/>
  <c r="X415" i="11"/>
  <c r="F511" i="31" s="1"/>
  <c r="X416" i="11"/>
  <c r="F512" i="31" s="1"/>
  <c r="X417" i="11"/>
  <c r="F513" i="31" s="1"/>
  <c r="X418" i="11"/>
  <c r="F514" i="31" s="1"/>
  <c r="X419" i="11"/>
  <c r="F515" i="31" s="1"/>
  <c r="X420" i="11"/>
  <c r="F528" i="31" s="1"/>
  <c r="X421" i="11"/>
  <c r="F516" i="31" s="1"/>
  <c r="X422" i="11"/>
  <c r="F517" i="31" s="1"/>
  <c r="X423" i="11"/>
  <c r="F518" i="31" s="1"/>
  <c r="X424" i="11"/>
  <c r="F519" i="31" s="1"/>
  <c r="X425" i="11"/>
  <c r="F520" i="31" s="1"/>
  <c r="X426" i="11"/>
  <c r="F529" i="31" s="1"/>
  <c r="X427" i="11"/>
  <c r="F530" i="31" s="1"/>
  <c r="X428" i="11"/>
  <c r="F531" i="31" s="1"/>
  <c r="X429" i="11"/>
  <c r="F532" i="31" s="1"/>
  <c r="X430" i="11"/>
  <c r="F424" i="31" s="1"/>
  <c r="X431" i="11"/>
  <c r="F425" i="31" s="1"/>
  <c r="X432" i="11"/>
  <c r="F426" i="31" s="1"/>
  <c r="X433" i="11"/>
  <c r="F427" i="31" s="1"/>
  <c r="X434" i="11"/>
  <c r="F430" i="31" s="1"/>
  <c r="X435" i="11"/>
  <c r="F431" i="31" s="1"/>
  <c r="X436" i="11"/>
  <c r="F432" i="31" s="1"/>
  <c r="X437" i="11"/>
  <c r="F454" i="31" s="1"/>
  <c r="X438" i="11"/>
  <c r="F455" i="31" s="1"/>
  <c r="X439" i="11"/>
  <c r="F456" i="31" s="1"/>
  <c r="X440" i="11"/>
  <c r="F457" i="31" s="1"/>
  <c r="X441" i="11"/>
  <c r="F458" i="31" s="1"/>
  <c r="X442" i="11"/>
  <c r="F459" i="31" s="1"/>
  <c r="X443" i="11"/>
  <c r="F477" i="31" s="1"/>
  <c r="X444" i="11"/>
  <c r="F635" i="31" s="1"/>
  <c r="X445" i="11"/>
  <c r="F636" i="31" s="1"/>
  <c r="X446" i="11"/>
  <c r="F637" i="31" s="1"/>
  <c r="X447" i="11"/>
  <c r="F638" i="31" s="1"/>
  <c r="X448" i="11"/>
  <c r="F639" i="31" s="1"/>
  <c r="X449" i="11"/>
  <c r="F640" i="31" s="1"/>
  <c r="X450" i="11"/>
  <c r="F641" i="31" s="1"/>
  <c r="X451" i="11"/>
  <c r="F642" i="31" s="1"/>
  <c r="X452" i="11"/>
  <c r="F643" i="31" s="1"/>
  <c r="X453" i="11"/>
  <c r="F644" i="31" s="1"/>
  <c r="X454" i="11"/>
  <c r="F645" i="31" s="1"/>
  <c r="X455" i="11"/>
  <c r="F646" i="31" s="1"/>
  <c r="X456" i="11"/>
  <c r="F647" i="31" s="1"/>
  <c r="X457" i="11"/>
  <c r="F648" i="31" s="1"/>
  <c r="X458" i="11"/>
  <c r="F649" i="31" s="1"/>
  <c r="X459" i="11"/>
  <c r="F650" i="31" s="1"/>
  <c r="X460" i="11"/>
  <c r="F651" i="31" s="1"/>
  <c r="X461" i="11"/>
  <c r="F652" i="31" s="1"/>
  <c r="X462" i="11"/>
  <c r="F653" i="31" s="1"/>
  <c r="X463" i="11"/>
  <c r="F654" i="31" s="1"/>
  <c r="X464" i="11"/>
  <c r="F655" i="31" s="1"/>
  <c r="X465" i="11"/>
  <c r="F656" i="31" s="1"/>
  <c r="X466" i="11"/>
  <c r="F657" i="31" s="1"/>
  <c r="X467" i="11"/>
  <c r="F658" i="31" s="1"/>
  <c r="X468" i="11"/>
  <c r="F659" i="31" s="1"/>
  <c r="X469" i="11"/>
  <c r="F660" i="31" s="1"/>
  <c r="X470" i="11"/>
  <c r="F663" i="31" s="1"/>
  <c r="X471" i="11"/>
  <c r="F664" i="31" s="1"/>
  <c r="X472" i="11"/>
  <c r="F665" i="31" s="1"/>
  <c r="X473" i="11"/>
  <c r="F666" i="31" s="1"/>
  <c r="X474" i="11"/>
  <c r="F604" i="31" s="1"/>
  <c r="X475" i="11"/>
  <c r="F605" i="31" s="1"/>
  <c r="X476" i="11"/>
  <c r="F606" i="31" s="1"/>
  <c r="X477" i="11"/>
  <c r="F607" i="31" s="1"/>
  <c r="X478" i="11"/>
  <c r="F537" i="31" s="1"/>
  <c r="X479" i="11"/>
  <c r="F538" i="31" s="1"/>
  <c r="X480" i="11"/>
  <c r="F539" i="31" s="1"/>
  <c r="X481" i="11"/>
  <c r="F540" i="31" s="1"/>
  <c r="X482" i="11"/>
  <c r="F541" i="31" s="1"/>
  <c r="X483" i="11"/>
  <c r="F542" i="31" s="1"/>
  <c r="X484" i="11"/>
  <c r="F523" i="31" s="1"/>
  <c r="X485" i="11"/>
  <c r="F533" i="31" s="1"/>
  <c r="X486" i="11"/>
  <c r="F534" i="31" s="1"/>
  <c r="X487" i="11"/>
  <c r="F545" i="31" s="1"/>
  <c r="X488" i="11"/>
  <c r="F546" i="31" s="1"/>
  <c r="X489" i="11"/>
  <c r="F547" i="31" s="1"/>
  <c r="X490" i="11"/>
  <c r="F478" i="31" s="1"/>
  <c r="H478" i="31" s="1"/>
  <c r="X491" i="11"/>
  <c r="F479" i="31" s="1"/>
  <c r="X492" i="11"/>
  <c r="F480" i="31" s="1"/>
  <c r="X493" i="11"/>
  <c r="F548" i="31" s="1"/>
  <c r="X495" i="11"/>
  <c r="F450" i="31" s="1"/>
  <c r="X496" i="11"/>
  <c r="F608" i="31" s="1"/>
  <c r="X497" i="11"/>
  <c r="F609" i="31" s="1"/>
  <c r="X498" i="11"/>
  <c r="F524" i="31" s="1"/>
  <c r="X499" i="11"/>
  <c r="F525" i="31" s="1"/>
  <c r="X501" i="11"/>
  <c r="F7" i="31" s="1"/>
  <c r="X502" i="11"/>
  <c r="F8" i="31" s="1"/>
  <c r="X503" i="11"/>
  <c r="F9" i="31" s="1"/>
  <c r="X504" i="11"/>
  <c r="F10" i="31" s="1"/>
  <c r="X505" i="11"/>
  <c r="F11" i="31" s="1"/>
  <c r="X506" i="11"/>
  <c r="F12" i="31" s="1"/>
  <c r="X507" i="11"/>
  <c r="F13" i="31" s="1"/>
  <c r="X508" i="11"/>
  <c r="F14" i="31" s="1"/>
  <c r="X509" i="11"/>
  <c r="F15" i="31" s="1"/>
  <c r="X510" i="11"/>
  <c r="F16" i="31" s="1"/>
  <c r="X511" i="11"/>
  <c r="F17" i="31" s="1"/>
  <c r="X512" i="11"/>
  <c r="F18" i="31" s="1"/>
  <c r="X513" i="11"/>
  <c r="F19" i="31" s="1"/>
  <c r="X514" i="11"/>
  <c r="F20" i="31" s="1"/>
  <c r="X515" i="11"/>
  <c r="F21" i="31" s="1"/>
  <c r="X516" i="11"/>
  <c r="F22" i="31" s="1"/>
  <c r="X517" i="11"/>
  <c r="F23" i="31" s="1"/>
  <c r="X518" i="11"/>
  <c r="F24" i="31" s="1"/>
  <c r="X519" i="11"/>
  <c r="F25" i="31" s="1"/>
  <c r="X520" i="11"/>
  <c r="F26" i="31" s="1"/>
  <c r="X521" i="11"/>
  <c r="F27" i="31" s="1"/>
  <c r="X522" i="11"/>
  <c r="F28" i="31" s="1"/>
  <c r="X523" i="11"/>
  <c r="F29" i="31" s="1"/>
  <c r="X524" i="11"/>
  <c r="F30" i="31" s="1"/>
  <c r="X525" i="11"/>
  <c r="F31" i="31" s="1"/>
  <c r="X526" i="11"/>
  <c r="F32" i="31" s="1"/>
  <c r="X527" i="11"/>
  <c r="F33" i="31" s="1"/>
  <c r="X528" i="11"/>
  <c r="F34" i="31" s="1"/>
  <c r="X529" i="11"/>
  <c r="F35" i="31" s="1"/>
  <c r="X530" i="11"/>
  <c r="F36" i="31" s="1"/>
  <c r="X531" i="11"/>
  <c r="F37" i="31" s="1"/>
  <c r="X532" i="11"/>
  <c r="F38" i="31" s="1"/>
  <c r="X533" i="11"/>
  <c r="F39" i="31" s="1"/>
  <c r="X534" i="11"/>
  <c r="F40" i="31" s="1"/>
  <c r="X535" i="11"/>
  <c r="F41" i="31" s="1"/>
  <c r="X536" i="11"/>
  <c r="F42" i="31" s="1"/>
  <c r="X537" i="11"/>
  <c r="F43" i="31" s="1"/>
  <c r="X538" i="11"/>
  <c r="F44" i="31" s="1"/>
  <c r="X539" i="11"/>
  <c r="F45" i="31" s="1"/>
  <c r="X540" i="11"/>
  <c r="F46" i="31" s="1"/>
  <c r="X541" i="11"/>
  <c r="F47" i="31" s="1"/>
  <c r="X542" i="11"/>
  <c r="F48" i="31" s="1"/>
  <c r="X543" i="11"/>
  <c r="F49" i="31" s="1"/>
  <c r="X544" i="11"/>
  <c r="F50" i="31" s="1"/>
  <c r="X545" i="11"/>
  <c r="F51" i="31" s="1"/>
  <c r="X546" i="11"/>
  <c r="X547" i="11"/>
  <c r="X244" i="11"/>
  <c r="F260" i="31" s="1"/>
  <c r="X411" i="11"/>
  <c r="F507" i="31" s="1"/>
  <c r="X410" i="11"/>
  <c r="F506" i="31" s="1"/>
  <c r="X554" i="11"/>
  <c r="F60" i="31" s="1"/>
  <c r="X553" i="11"/>
  <c r="F59" i="31" s="1"/>
  <c r="X552" i="11"/>
  <c r="F58" i="31" s="1"/>
  <c r="X551" i="11"/>
  <c r="F57" i="31" s="1"/>
  <c r="X550" i="11"/>
  <c r="F56" i="31" s="1"/>
  <c r="X549" i="11"/>
  <c r="F55" i="31" s="1"/>
  <c r="X548" i="11"/>
  <c r="F54" i="31" s="1"/>
  <c r="X4" i="11"/>
  <c r="F561" i="31" s="1"/>
  <c r="X559" i="11"/>
  <c r="F65" i="31" s="1"/>
  <c r="X560" i="11"/>
  <c r="F66" i="31" s="1"/>
  <c r="X561" i="11"/>
  <c r="F67" i="31" s="1"/>
  <c r="X562" i="11"/>
  <c r="F68" i="31" s="1"/>
  <c r="X563" i="11"/>
  <c r="F69" i="31" s="1"/>
  <c r="X564" i="11"/>
  <c r="F70" i="31" s="1"/>
  <c r="X565" i="11"/>
  <c r="F71" i="31" s="1"/>
  <c r="X566" i="11"/>
  <c r="F142" i="31" s="1"/>
  <c r="X567" i="11"/>
  <c r="F143" i="31" s="1"/>
  <c r="X568" i="11"/>
  <c r="F144" i="31" s="1"/>
  <c r="X569" i="11"/>
  <c r="F145" i="31" s="1"/>
  <c r="X570" i="11"/>
  <c r="F146" i="31" s="1"/>
  <c r="X571" i="11"/>
  <c r="F147" i="31" s="1"/>
  <c r="X572" i="11"/>
  <c r="F148" i="31" s="1"/>
  <c r="X573" i="11"/>
  <c r="F149" i="31" s="1"/>
  <c r="X574" i="11"/>
  <c r="F72" i="31" s="1"/>
  <c r="X575" i="11"/>
  <c r="F150" i="31" s="1"/>
  <c r="X576" i="11"/>
  <c r="F151" i="31" s="1"/>
  <c r="X577" i="11"/>
  <c r="F152" i="31" s="1"/>
  <c r="X578" i="11"/>
  <c r="F153" i="31" s="1"/>
  <c r="X579" i="11"/>
  <c r="F154" i="31" s="1"/>
  <c r="X580" i="11"/>
  <c r="F155" i="31" s="1"/>
  <c r="X581" i="11"/>
  <c r="F156" i="31" s="1"/>
  <c r="X582" i="11"/>
  <c r="F157" i="31" s="1"/>
  <c r="X583" i="11"/>
  <c r="F694" i="31" s="1"/>
  <c r="X584" i="11"/>
  <c r="F695" i="31" s="1"/>
  <c r="X585" i="11"/>
  <c r="F78" i="31" s="1"/>
  <c r="X586" i="11"/>
  <c r="F79" i="31" s="1"/>
  <c r="X587" i="11"/>
  <c r="F80" i="31" s="1"/>
  <c r="X588" i="11"/>
  <c r="F81" i="31" s="1"/>
  <c r="X589" i="11"/>
  <c r="F82" i="31" s="1"/>
  <c r="X590" i="11"/>
  <c r="F83" i="31" s="1"/>
  <c r="X591" i="11"/>
  <c r="F84" i="31" s="1"/>
  <c r="X592" i="11"/>
  <c r="F85" i="31" s="1"/>
  <c r="X593" i="11"/>
  <c r="F86" i="31" s="1"/>
  <c r="X594" i="11"/>
  <c r="F87" i="31" s="1"/>
  <c r="X595" i="11"/>
  <c r="F88" i="31" s="1"/>
  <c r="X596" i="11"/>
  <c r="F89" i="31" s="1"/>
  <c r="X597" i="11"/>
  <c r="F90" i="31" s="1"/>
  <c r="X598" i="11"/>
  <c r="F91" i="31" s="1"/>
  <c r="X599" i="11"/>
  <c r="F92" i="31" s="1"/>
  <c r="X600" i="11"/>
  <c r="F93" i="31" s="1"/>
  <c r="X601" i="11"/>
  <c r="F94" i="31" s="1"/>
  <c r="X602" i="11"/>
  <c r="F95" i="31" s="1"/>
  <c r="X603" i="11"/>
  <c r="F96" i="31" s="1"/>
  <c r="X604" i="11"/>
  <c r="F97" i="31" s="1"/>
  <c r="X605" i="11"/>
  <c r="F98" i="31" s="1"/>
  <c r="X606" i="11"/>
  <c r="F99" i="31" s="1"/>
  <c r="X607" i="11"/>
  <c r="F100" i="31" s="1"/>
  <c r="X608" i="11"/>
  <c r="F101" i="31" s="1"/>
  <c r="X609" i="11"/>
  <c r="F102" i="31" s="1"/>
  <c r="X610" i="11"/>
  <c r="F103" i="31" s="1"/>
  <c r="X611" i="11"/>
  <c r="F104" i="31" s="1"/>
  <c r="X612" i="11"/>
  <c r="F105" i="31" s="1"/>
  <c r="X613" i="11"/>
  <c r="F106" i="31" s="1"/>
  <c r="X614" i="11"/>
  <c r="F107" i="31" s="1"/>
  <c r="X615" i="11"/>
  <c r="F108" i="31" s="1"/>
  <c r="X616" i="11"/>
  <c r="F109" i="31" s="1"/>
  <c r="X617" i="11"/>
  <c r="F110" i="31" s="1"/>
  <c r="X618" i="11"/>
  <c r="F612" i="31" s="1"/>
  <c r="X619" i="11"/>
  <c r="F613" i="31" s="1"/>
  <c r="X620" i="11"/>
  <c r="F614" i="31" s="1"/>
  <c r="X621" i="11"/>
  <c r="F615" i="31" s="1"/>
  <c r="X622" i="11"/>
  <c r="F616" i="31" s="1"/>
  <c r="X623" i="11"/>
  <c r="F617" i="31" s="1"/>
  <c r="X624" i="11"/>
  <c r="F618" i="31" s="1"/>
  <c r="X625" i="11"/>
  <c r="F169" i="31" s="1"/>
  <c r="X626" i="11"/>
  <c r="F170" i="31" s="1"/>
  <c r="X627" i="11"/>
  <c r="F171" i="31" s="1"/>
  <c r="X628" i="11"/>
  <c r="F172" i="31" s="1"/>
  <c r="X629" i="11"/>
  <c r="F173" i="31" s="1"/>
  <c r="X630" i="11"/>
  <c r="F174" i="31" s="1"/>
  <c r="X631" i="11"/>
  <c r="F175" i="31" s="1"/>
  <c r="X632" i="11"/>
  <c r="F176" i="31" s="1"/>
  <c r="X633" i="11"/>
  <c r="F177" i="31" s="1"/>
  <c r="X634" i="11"/>
  <c r="F178" i="31" s="1"/>
  <c r="X635" i="11"/>
  <c r="F179" i="31" s="1"/>
  <c r="X636" i="11"/>
  <c r="F180" i="31" s="1"/>
  <c r="X637" i="11"/>
  <c r="F181" i="31" s="1"/>
  <c r="X638" i="11"/>
  <c r="F182" i="31" s="1"/>
  <c r="X639" i="11"/>
  <c r="F183" i="31" s="1"/>
  <c r="X640" i="11"/>
  <c r="F184" i="31" s="1"/>
  <c r="X641" i="11"/>
  <c r="F185" i="31" s="1"/>
  <c r="X642" i="11"/>
  <c r="F186" i="31" s="1"/>
  <c r="X643" i="11"/>
  <c r="F187" i="31" s="1"/>
  <c r="X644" i="11"/>
  <c r="F188" i="31" s="1"/>
  <c r="X645" i="11"/>
  <c r="F189" i="31" s="1"/>
  <c r="X646" i="11"/>
  <c r="F190" i="31" s="1"/>
  <c r="X647" i="11"/>
  <c r="F73" i="31" s="1"/>
  <c r="X648" i="11"/>
  <c r="F74" i="31" s="1"/>
  <c r="X649" i="11"/>
  <c r="F75" i="31" s="1"/>
  <c r="X650" i="11"/>
  <c r="F115" i="31" s="1"/>
  <c r="X651" i="11"/>
  <c r="F116" i="31" s="1"/>
  <c r="X652" i="11"/>
  <c r="F117" i="31" s="1"/>
  <c r="X653" i="11"/>
  <c r="F118" i="31" s="1"/>
  <c r="X654" i="11"/>
  <c r="F119" i="31" s="1"/>
  <c r="X655" i="11"/>
  <c r="F122" i="31" s="1"/>
  <c r="X656" i="11"/>
  <c r="F123" i="31" s="1"/>
  <c r="X657" i="11"/>
  <c r="F124" i="31" s="1"/>
  <c r="X409" i="11"/>
  <c r="F505" i="31" s="1"/>
  <c r="X558" i="11"/>
  <c r="F64" i="31" s="1"/>
  <c r="X557" i="11"/>
  <c r="F63" i="31" s="1"/>
  <c r="X556" i="11"/>
  <c r="F62" i="31" s="1"/>
  <c r="X555" i="11"/>
  <c r="F61" i="31" s="1"/>
  <c r="Y2" i="11"/>
  <c r="J2" i="1"/>
  <c r="K2" i="1" s="1"/>
  <c r="BP2" i="16" s="1"/>
  <c r="O2" i="1"/>
  <c r="U2" i="1"/>
  <c r="V2" i="1" s="1"/>
  <c r="X2" i="12"/>
  <c r="V2" i="12"/>
  <c r="U2" i="12"/>
  <c r="AX2" i="11"/>
  <c r="AZ2" i="11" s="1"/>
  <c r="AY2" i="11"/>
  <c r="X33" i="11" l="1"/>
  <c r="F718" i="31" s="1"/>
  <c r="H718" i="31" s="1"/>
  <c r="X52" i="11"/>
  <c r="F572" i="31" s="1"/>
  <c r="G572" i="31" s="1"/>
  <c r="X32" i="11"/>
  <c r="F717" i="31" s="1"/>
  <c r="G717" i="31" s="1"/>
  <c r="X31" i="11"/>
  <c r="F716" i="31" s="1"/>
  <c r="X48" i="11"/>
  <c r="F733" i="31" s="1"/>
  <c r="X30" i="11"/>
  <c r="F715" i="31" s="1"/>
  <c r="X28" i="11"/>
  <c r="F713" i="31" s="1"/>
  <c r="X27" i="11"/>
  <c r="F712" i="31" s="1"/>
  <c r="H712" i="31" s="1"/>
  <c r="X25" i="11"/>
  <c r="F710" i="31" s="1"/>
  <c r="G710" i="31" s="1"/>
  <c r="X57" i="11"/>
  <c r="F740" i="31" s="1"/>
  <c r="G740" i="31" s="1"/>
  <c r="X42" i="11"/>
  <c r="F727" i="31" s="1"/>
  <c r="H727" i="31" s="1"/>
  <c r="X23" i="11"/>
  <c r="F708" i="31" s="1"/>
  <c r="G708" i="31" s="1"/>
  <c r="X39" i="11"/>
  <c r="F724" i="31" s="1"/>
  <c r="G724" i="31" s="1"/>
  <c r="X22" i="11"/>
  <c r="F707" i="31" s="1"/>
  <c r="H707" i="31" s="1"/>
  <c r="X91" i="11"/>
  <c r="F580" i="31" s="1"/>
  <c r="H580" i="31" s="1"/>
  <c r="X78" i="11"/>
  <c r="F624" i="31" s="1"/>
  <c r="H624" i="31" s="1"/>
  <c r="X64" i="11"/>
  <c r="F747" i="31" s="1"/>
  <c r="X51" i="11"/>
  <c r="F571" i="31" s="1"/>
  <c r="G571" i="31" s="1"/>
  <c r="X37" i="11"/>
  <c r="F722" i="31" s="1"/>
  <c r="H722" i="31" s="1"/>
  <c r="X21" i="11"/>
  <c r="F706" i="31" s="1"/>
  <c r="G706" i="31" s="1"/>
  <c r="X20" i="11"/>
  <c r="F705" i="31" s="1"/>
  <c r="G705" i="31" s="1"/>
  <c r="X47" i="11"/>
  <c r="F732" i="31" s="1"/>
  <c r="G732" i="31" s="1"/>
  <c r="X34" i="11"/>
  <c r="F719" i="31" s="1"/>
  <c r="H719" i="31" s="1"/>
  <c r="X19" i="11"/>
  <c r="F704" i="31" s="1"/>
  <c r="H704" i="31" s="1"/>
  <c r="X18" i="11"/>
  <c r="F703" i="31" s="1"/>
  <c r="G703" i="31" s="1"/>
  <c r="X17" i="11"/>
  <c r="F702" i="31" s="1"/>
  <c r="H702" i="31" s="1"/>
  <c r="X16" i="11"/>
  <c r="F701" i="31" s="1"/>
  <c r="H701" i="31" s="1"/>
  <c r="X209" i="11"/>
  <c r="F355" i="31" s="1"/>
  <c r="G355" i="31" s="1"/>
  <c r="X197" i="11"/>
  <c r="F335" i="31" s="1"/>
  <c r="G335" i="31" s="1"/>
  <c r="X185" i="11"/>
  <c r="F229" i="31" s="1"/>
  <c r="G229" i="31" s="1"/>
  <c r="X173" i="11"/>
  <c r="F141" i="31" s="1"/>
  <c r="H141" i="31" s="1"/>
  <c r="X161" i="11"/>
  <c r="F204" i="31" s="1"/>
  <c r="H204" i="31" s="1"/>
  <c r="X149" i="11"/>
  <c r="F196" i="31" s="1"/>
  <c r="G196" i="31" s="1"/>
  <c r="X137" i="11"/>
  <c r="F689" i="31" s="1"/>
  <c r="H689" i="31" s="1"/>
  <c r="X125" i="11"/>
  <c r="F680" i="31" s="1"/>
  <c r="H680" i="31" s="1"/>
  <c r="X113" i="11"/>
  <c r="F553" i="31" s="1"/>
  <c r="H553" i="31" s="1"/>
  <c r="X101" i="11"/>
  <c r="F589" i="31" s="1"/>
  <c r="G589" i="31" s="1"/>
  <c r="X89" i="11"/>
  <c r="F578" i="31" s="1"/>
  <c r="H578" i="31" s="1"/>
  <c r="X77" i="11"/>
  <c r="F623" i="31" s="1"/>
  <c r="H623" i="31" s="1"/>
  <c r="X65" i="11"/>
  <c r="F748" i="31" s="1"/>
  <c r="G748" i="31" s="1"/>
  <c r="X53" i="11"/>
  <c r="F573" i="31" s="1"/>
  <c r="H573" i="31" s="1"/>
  <c r="X41" i="11"/>
  <c r="F726" i="31" s="1"/>
  <c r="H726" i="31" s="1"/>
  <c r="X29" i="11"/>
  <c r="F714" i="31" s="1"/>
  <c r="G714" i="31" s="1"/>
  <c r="X15" i="11"/>
  <c r="F700" i="31" s="1"/>
  <c r="H700" i="31" s="1"/>
  <c r="X14" i="11"/>
  <c r="F699" i="31" s="1"/>
  <c r="G699" i="31" s="1"/>
  <c r="X26" i="11"/>
  <c r="F711" i="31" s="1"/>
  <c r="H711" i="31" s="1"/>
  <c r="X13" i="11"/>
  <c r="F698" i="31" s="1"/>
  <c r="H698" i="31" s="1"/>
  <c r="G185" i="31"/>
  <c r="H185" i="31"/>
  <c r="H117" i="31"/>
  <c r="G117" i="31"/>
  <c r="H184" i="31"/>
  <c r="G184" i="31"/>
  <c r="H172" i="31"/>
  <c r="G172" i="31"/>
  <c r="G109" i="31"/>
  <c r="H109" i="31"/>
  <c r="H97" i="31"/>
  <c r="G97" i="31"/>
  <c r="G85" i="31"/>
  <c r="H85" i="31"/>
  <c r="H155" i="31"/>
  <c r="G155" i="31"/>
  <c r="G144" i="31"/>
  <c r="H144" i="31"/>
  <c r="G55" i="31"/>
  <c r="H55" i="31"/>
  <c r="G542" i="31"/>
  <c r="H542" i="31"/>
  <c r="H664" i="31"/>
  <c r="G664" i="31"/>
  <c r="G650" i="31"/>
  <c r="H650" i="31"/>
  <c r="G638" i="31"/>
  <c r="H638" i="31"/>
  <c r="G431" i="31"/>
  <c r="H431" i="31"/>
  <c r="G518" i="31"/>
  <c r="H518" i="31"/>
  <c r="H255" i="31"/>
  <c r="G255" i="31"/>
  <c r="H504" i="31"/>
  <c r="G504" i="31"/>
  <c r="H490" i="31"/>
  <c r="G490" i="31"/>
  <c r="H467" i="31"/>
  <c r="G467" i="31"/>
  <c r="G449" i="31"/>
  <c r="H449" i="31"/>
  <c r="H439" i="31"/>
  <c r="G439" i="31"/>
  <c r="H350" i="31"/>
  <c r="G350" i="31"/>
  <c r="G389" i="31"/>
  <c r="H389" i="31"/>
  <c r="G377" i="31"/>
  <c r="H377" i="31"/>
  <c r="H372" i="31"/>
  <c r="G372" i="31"/>
  <c r="H320" i="31"/>
  <c r="G320" i="31"/>
  <c r="G308" i="31"/>
  <c r="H308" i="31"/>
  <c r="H296" i="31"/>
  <c r="G296" i="31"/>
  <c r="H284" i="31"/>
  <c r="G284" i="31"/>
  <c r="G272" i="31"/>
  <c r="F271" i="31"/>
  <c r="H272" i="31"/>
  <c r="H249" i="31"/>
  <c r="G249" i="31"/>
  <c r="G250" i="31"/>
  <c r="H250" i="31"/>
  <c r="H341" i="31"/>
  <c r="G341" i="31"/>
  <c r="H235" i="31"/>
  <c r="G235" i="31"/>
  <c r="H223" i="31"/>
  <c r="G223" i="31"/>
  <c r="H214" i="31"/>
  <c r="G214" i="31"/>
  <c r="H166" i="31"/>
  <c r="G166" i="31"/>
  <c r="H133" i="31"/>
  <c r="G133" i="31"/>
  <c r="H131" i="31"/>
  <c r="G131" i="31"/>
  <c r="G127" i="31"/>
  <c r="H127" i="31"/>
  <c r="G595" i="31"/>
  <c r="H595" i="31"/>
  <c r="H584" i="31"/>
  <c r="G584" i="31"/>
  <c r="H160" i="31"/>
  <c r="G160" i="31"/>
  <c r="F159" i="31"/>
  <c r="H754" i="31"/>
  <c r="G754" i="31"/>
  <c r="G720" i="31"/>
  <c r="H720" i="31"/>
  <c r="H568" i="31"/>
  <c r="G568" i="31"/>
  <c r="G108" i="31"/>
  <c r="H108" i="31"/>
  <c r="H154" i="31"/>
  <c r="G154" i="31"/>
  <c r="H143" i="31"/>
  <c r="G143" i="31"/>
  <c r="H49" i="31"/>
  <c r="G49" i="31"/>
  <c r="H37" i="31"/>
  <c r="G37" i="31"/>
  <c r="H25" i="31"/>
  <c r="G25" i="31"/>
  <c r="H13" i="31"/>
  <c r="G13" i="31"/>
  <c r="H450" i="31"/>
  <c r="G450" i="31"/>
  <c r="G541" i="31"/>
  <c r="H541" i="31"/>
  <c r="H663" i="31"/>
  <c r="G663" i="31"/>
  <c r="F662" i="31"/>
  <c r="G649" i="31"/>
  <c r="H649" i="31"/>
  <c r="H637" i="31"/>
  <c r="G637" i="31"/>
  <c r="F429" i="31"/>
  <c r="H517" i="31"/>
  <c r="G517" i="31"/>
  <c r="H396" i="31"/>
  <c r="G396" i="31"/>
  <c r="H503" i="31"/>
  <c r="G503" i="31"/>
  <c r="H489" i="31"/>
  <c r="G489" i="31"/>
  <c r="F465" i="31"/>
  <c r="G466" i="31"/>
  <c r="H466" i="31"/>
  <c r="G448" i="31"/>
  <c r="H448" i="31"/>
  <c r="H438" i="31"/>
  <c r="G438" i="31"/>
  <c r="G261" i="31"/>
  <c r="H261" i="31"/>
  <c r="H388" i="31"/>
  <c r="G388" i="31"/>
  <c r="H409" i="31"/>
  <c r="G409" i="31"/>
  <c r="H371" i="31"/>
  <c r="G371" i="31"/>
  <c r="G319" i="31"/>
  <c r="H319" i="31"/>
  <c r="H307" i="31"/>
  <c r="G307" i="31"/>
  <c r="G295" i="31"/>
  <c r="H295" i="31"/>
  <c r="H283" i="31"/>
  <c r="G283" i="31"/>
  <c r="G266" i="31"/>
  <c r="H266" i="31"/>
  <c r="H246" i="31"/>
  <c r="G246" i="31"/>
  <c r="G247" i="31"/>
  <c r="H247" i="31"/>
  <c r="H340" i="31"/>
  <c r="G340" i="31"/>
  <c r="H234" i="31"/>
  <c r="G234" i="31"/>
  <c r="H222" i="31"/>
  <c r="G222" i="31"/>
  <c r="G213" i="31"/>
  <c r="H213" i="31"/>
  <c r="H165" i="31"/>
  <c r="G165" i="31"/>
  <c r="H132" i="31"/>
  <c r="G132" i="31"/>
  <c r="H130" i="31"/>
  <c r="G130" i="31"/>
  <c r="H594" i="31"/>
  <c r="G594" i="31"/>
  <c r="G583" i="31"/>
  <c r="H583" i="31"/>
  <c r="H628" i="31"/>
  <c r="G628" i="31"/>
  <c r="H753" i="31"/>
  <c r="G753" i="31"/>
  <c r="H741" i="31"/>
  <c r="G741" i="31"/>
  <c r="H731" i="31"/>
  <c r="G731" i="31"/>
  <c r="G567" i="31"/>
  <c r="H567" i="31"/>
  <c r="H183" i="31"/>
  <c r="G183" i="31"/>
  <c r="H115" i="31"/>
  <c r="G115" i="31"/>
  <c r="F114" i="31"/>
  <c r="G153" i="31"/>
  <c r="H153" i="31"/>
  <c r="H142" i="31"/>
  <c r="G142" i="31"/>
  <c r="H57" i="31"/>
  <c r="G57" i="31"/>
  <c r="H48" i="31"/>
  <c r="G48" i="31"/>
  <c r="G36" i="31"/>
  <c r="H36" i="31"/>
  <c r="H24" i="31"/>
  <c r="G24" i="31"/>
  <c r="H12" i="31"/>
  <c r="G12" i="31"/>
  <c r="H548" i="31"/>
  <c r="G548" i="31"/>
  <c r="H540" i="31"/>
  <c r="G540" i="31"/>
  <c r="G660" i="31"/>
  <c r="H660" i="31"/>
  <c r="H648" i="31"/>
  <c r="G648" i="31"/>
  <c r="G636" i="31"/>
  <c r="H636" i="31"/>
  <c r="G427" i="31"/>
  <c r="H427" i="31"/>
  <c r="H516" i="31"/>
  <c r="G516" i="31"/>
  <c r="H397" i="31"/>
  <c r="G397" i="31"/>
  <c r="G502" i="31"/>
  <c r="H502" i="31"/>
  <c r="H488" i="31"/>
  <c r="G488" i="31"/>
  <c r="H603" i="31"/>
  <c r="G603" i="31"/>
  <c r="H447" i="31"/>
  <c r="G447" i="31"/>
  <c r="H474" i="31"/>
  <c r="G474" i="31"/>
  <c r="H245" i="31"/>
  <c r="G245" i="31"/>
  <c r="G387" i="31"/>
  <c r="H387" i="31"/>
  <c r="H408" i="31"/>
  <c r="G408" i="31"/>
  <c r="G370" i="31"/>
  <c r="H370" i="31"/>
  <c r="H318" i="31"/>
  <c r="G318" i="31"/>
  <c r="H306" i="31"/>
  <c r="G306" i="31"/>
  <c r="H294" i="31"/>
  <c r="G294" i="31"/>
  <c r="H282" i="31"/>
  <c r="G282" i="31"/>
  <c r="H265" i="31"/>
  <c r="G265" i="31"/>
  <c r="H239" i="31"/>
  <c r="G239" i="31"/>
  <c r="H242" i="31"/>
  <c r="G242" i="31"/>
  <c r="H339" i="31"/>
  <c r="G339" i="31"/>
  <c r="H233" i="31"/>
  <c r="G233" i="31"/>
  <c r="H221" i="31"/>
  <c r="G221" i="31"/>
  <c r="H212" i="31"/>
  <c r="G212" i="31"/>
  <c r="G164" i="31"/>
  <c r="H164" i="31"/>
  <c r="H693" i="31"/>
  <c r="G693" i="31"/>
  <c r="H129" i="31"/>
  <c r="G129" i="31"/>
  <c r="G557" i="31"/>
  <c r="H557" i="31"/>
  <c r="G593" i="31"/>
  <c r="H593" i="31"/>
  <c r="H582" i="31"/>
  <c r="G582" i="31"/>
  <c r="H627" i="31"/>
  <c r="G627" i="31"/>
  <c r="G752" i="31"/>
  <c r="H752" i="31"/>
  <c r="G730" i="31"/>
  <c r="H730" i="31"/>
  <c r="G718" i="31"/>
  <c r="H566" i="31"/>
  <c r="G566" i="31"/>
  <c r="H116" i="31"/>
  <c r="G116" i="31"/>
  <c r="H61" i="31"/>
  <c r="G61" i="31"/>
  <c r="H75" i="31"/>
  <c r="G75" i="31"/>
  <c r="H181" i="31"/>
  <c r="G181" i="31"/>
  <c r="H169" i="31"/>
  <c r="G169" i="31"/>
  <c r="H106" i="31"/>
  <c r="G106" i="31"/>
  <c r="G94" i="31"/>
  <c r="H94" i="31"/>
  <c r="G82" i="31"/>
  <c r="H82" i="31"/>
  <c r="H152" i="31"/>
  <c r="G152" i="31"/>
  <c r="H58" i="31"/>
  <c r="G58" i="31"/>
  <c r="H480" i="31"/>
  <c r="G480" i="31"/>
  <c r="H539" i="31"/>
  <c r="G539" i="31"/>
  <c r="H659" i="31"/>
  <c r="G659" i="31"/>
  <c r="H647" i="31"/>
  <c r="G647" i="31"/>
  <c r="H635" i="31"/>
  <c r="F634" i="31"/>
  <c r="G635" i="31"/>
  <c r="H528" i="31"/>
  <c r="G528" i="31"/>
  <c r="F527" i="31"/>
  <c r="H393" i="31"/>
  <c r="G393" i="31"/>
  <c r="H501" i="31"/>
  <c r="G501" i="31"/>
  <c r="H470" i="31"/>
  <c r="G470" i="31"/>
  <c r="H463" i="31"/>
  <c r="G463" i="31"/>
  <c r="G446" i="31"/>
  <c r="H446" i="31"/>
  <c r="G437" i="31"/>
  <c r="H437" i="31"/>
  <c r="G262" i="31"/>
  <c r="H262" i="31"/>
  <c r="H386" i="31"/>
  <c r="G386" i="31"/>
  <c r="H407" i="31"/>
  <c r="G407" i="31"/>
  <c r="H369" i="31"/>
  <c r="G369" i="31"/>
  <c r="H317" i="31"/>
  <c r="G317" i="31"/>
  <c r="H305" i="31"/>
  <c r="G305" i="31"/>
  <c r="G293" i="31"/>
  <c r="H293" i="31"/>
  <c r="H281" i="31"/>
  <c r="G281" i="31"/>
  <c r="G264" i="31"/>
  <c r="H264" i="31"/>
  <c r="H237" i="31"/>
  <c r="G237" i="31"/>
  <c r="H348" i="31"/>
  <c r="G348" i="31"/>
  <c r="G338" i="31"/>
  <c r="H338" i="31"/>
  <c r="H232" i="31"/>
  <c r="G232" i="31"/>
  <c r="G220" i="31"/>
  <c r="H220" i="31"/>
  <c r="G136" i="31"/>
  <c r="H136" i="31"/>
  <c r="H199" i="31"/>
  <c r="G199" i="31"/>
  <c r="G692" i="31"/>
  <c r="H692" i="31"/>
  <c r="H683" i="31"/>
  <c r="G683" i="31"/>
  <c r="H556" i="31"/>
  <c r="G556" i="31"/>
  <c r="H592" i="31"/>
  <c r="G592" i="31"/>
  <c r="H581" i="31"/>
  <c r="G581" i="31"/>
  <c r="H626" i="31"/>
  <c r="G626" i="31"/>
  <c r="H751" i="31"/>
  <c r="G751" i="31"/>
  <c r="G729" i="31"/>
  <c r="H729" i="31"/>
  <c r="G563" i="31"/>
  <c r="H563" i="31"/>
  <c r="H171" i="31"/>
  <c r="G171" i="31"/>
  <c r="G182" i="31"/>
  <c r="H182" i="31"/>
  <c r="G105" i="31"/>
  <c r="H105" i="31"/>
  <c r="G93" i="31"/>
  <c r="H93" i="31"/>
  <c r="G81" i="31"/>
  <c r="H81" i="31"/>
  <c r="G151" i="31"/>
  <c r="H151" i="31"/>
  <c r="H70" i="31"/>
  <c r="G70" i="31"/>
  <c r="H46" i="31"/>
  <c r="G46" i="31"/>
  <c r="H34" i="31"/>
  <c r="G34" i="31"/>
  <c r="H22" i="31"/>
  <c r="G22" i="31"/>
  <c r="H10" i="31"/>
  <c r="G10" i="31"/>
  <c r="H479" i="31"/>
  <c r="G479" i="31"/>
  <c r="H538" i="31"/>
  <c r="G538" i="31"/>
  <c r="G658" i="31"/>
  <c r="H658" i="31"/>
  <c r="H646" i="31"/>
  <c r="G646" i="31"/>
  <c r="H477" i="31"/>
  <c r="G477" i="31"/>
  <c r="H515" i="31"/>
  <c r="G515" i="31"/>
  <c r="H415" i="31"/>
  <c r="G415" i="31"/>
  <c r="G500" i="31"/>
  <c r="H500" i="31"/>
  <c r="G476" i="31"/>
  <c r="H476" i="31"/>
  <c r="F461" i="31"/>
  <c r="H462" i="31"/>
  <c r="G462" i="31"/>
  <c r="G445" i="31"/>
  <c r="H445" i="31"/>
  <c r="G436" i="31"/>
  <c r="H436" i="31"/>
  <c r="H248" i="31"/>
  <c r="G248" i="31"/>
  <c r="H385" i="31"/>
  <c r="G385" i="31"/>
  <c r="G599" i="31"/>
  <c r="H599" i="31"/>
  <c r="H368" i="31"/>
  <c r="F367" i="31"/>
  <c r="G368" i="31"/>
  <c r="G316" i="31"/>
  <c r="H316" i="31"/>
  <c r="H304" i="31"/>
  <c r="G304" i="31"/>
  <c r="H292" i="31"/>
  <c r="G292" i="31"/>
  <c r="H280" i="31"/>
  <c r="G280" i="31"/>
  <c r="H263" i="31"/>
  <c r="G263" i="31"/>
  <c r="G351" i="31"/>
  <c r="H351" i="31"/>
  <c r="H357" i="31"/>
  <c r="G357" i="31"/>
  <c r="H337" i="31"/>
  <c r="G337" i="31"/>
  <c r="H231" i="31"/>
  <c r="G231" i="31"/>
  <c r="H168" i="31"/>
  <c r="G168" i="31"/>
  <c r="H211" i="31"/>
  <c r="G211" i="31"/>
  <c r="H198" i="31"/>
  <c r="G198" i="31"/>
  <c r="G691" i="31"/>
  <c r="H691" i="31"/>
  <c r="G682" i="31"/>
  <c r="H682" i="31"/>
  <c r="H555" i="31"/>
  <c r="G555" i="31"/>
  <c r="G591" i="31"/>
  <c r="H591" i="31"/>
  <c r="H625" i="31"/>
  <c r="G625" i="31"/>
  <c r="G750" i="31"/>
  <c r="H750" i="31"/>
  <c r="H575" i="31"/>
  <c r="G575" i="31"/>
  <c r="G728" i="31"/>
  <c r="H728" i="31"/>
  <c r="H716" i="31"/>
  <c r="G716" i="31"/>
  <c r="H562" i="31"/>
  <c r="G562" i="31"/>
  <c r="H118" i="31"/>
  <c r="G118" i="31"/>
  <c r="G84" i="31"/>
  <c r="H84" i="31"/>
  <c r="H63" i="31"/>
  <c r="G63" i="31"/>
  <c r="G618" i="31"/>
  <c r="H618" i="31"/>
  <c r="H64" i="31"/>
  <c r="G64" i="31"/>
  <c r="G73" i="31"/>
  <c r="H73" i="31"/>
  <c r="G179" i="31"/>
  <c r="H179" i="31"/>
  <c r="G617" i="31"/>
  <c r="H617" i="31"/>
  <c r="H150" i="31"/>
  <c r="G150" i="31"/>
  <c r="H69" i="31"/>
  <c r="G69" i="31"/>
  <c r="H60" i="31"/>
  <c r="G60" i="31"/>
  <c r="G45" i="31"/>
  <c r="H45" i="31"/>
  <c r="H33" i="31"/>
  <c r="G33" i="31"/>
  <c r="G21" i="31"/>
  <c r="H21" i="31"/>
  <c r="H9" i="31"/>
  <c r="G9" i="31"/>
  <c r="G537" i="31"/>
  <c r="H537" i="31"/>
  <c r="F536" i="31"/>
  <c r="G657" i="31"/>
  <c r="H657" i="31"/>
  <c r="G645" i="31"/>
  <c r="H645" i="31"/>
  <c r="H459" i="31"/>
  <c r="G459" i="31"/>
  <c r="G424" i="31"/>
  <c r="H424" i="31"/>
  <c r="F423" i="31"/>
  <c r="H514" i="31"/>
  <c r="G514" i="31"/>
  <c r="G398" i="31"/>
  <c r="H398" i="31"/>
  <c r="G499" i="31"/>
  <c r="H499" i="31"/>
  <c r="H487" i="31"/>
  <c r="G487" i="31"/>
  <c r="H766" i="31"/>
  <c r="G766" i="31"/>
  <c r="F452" i="31"/>
  <c r="H453" i="31"/>
  <c r="G453" i="31"/>
  <c r="H473" i="31"/>
  <c r="G473" i="31"/>
  <c r="F472" i="31"/>
  <c r="H472" i="31" s="1"/>
  <c r="H414" i="31"/>
  <c r="G414" i="31"/>
  <c r="H384" i="31"/>
  <c r="G384" i="31"/>
  <c r="H406" i="31"/>
  <c r="G406" i="31"/>
  <c r="H326" i="31"/>
  <c r="G326" i="31"/>
  <c r="H315" i="31"/>
  <c r="G315" i="31"/>
  <c r="G303" i="31"/>
  <c r="H303" i="31"/>
  <c r="G291" i="31"/>
  <c r="H291" i="31"/>
  <c r="H279" i="31"/>
  <c r="G279" i="31"/>
  <c r="H243" i="31"/>
  <c r="G243" i="31"/>
  <c r="H358" i="31"/>
  <c r="G358" i="31"/>
  <c r="H356" i="31"/>
  <c r="G356" i="31"/>
  <c r="H336" i="31"/>
  <c r="G336" i="31"/>
  <c r="G230" i="31"/>
  <c r="H230" i="31"/>
  <c r="H200" i="31"/>
  <c r="G200" i="31"/>
  <c r="H205" i="31"/>
  <c r="G205" i="31"/>
  <c r="H197" i="31"/>
  <c r="G197" i="31"/>
  <c r="G690" i="31"/>
  <c r="H690" i="31"/>
  <c r="G681" i="31"/>
  <c r="H681" i="31"/>
  <c r="H554" i="31"/>
  <c r="G554" i="31"/>
  <c r="H590" i="31"/>
  <c r="G590" i="31"/>
  <c r="G579" i="31"/>
  <c r="H579" i="31"/>
  <c r="H749" i="31"/>
  <c r="G749" i="31"/>
  <c r="H574" i="31"/>
  <c r="G574" i="31"/>
  <c r="H715" i="31"/>
  <c r="G715" i="31"/>
  <c r="H124" i="31"/>
  <c r="G124" i="31"/>
  <c r="G96" i="31"/>
  <c r="H96" i="31"/>
  <c r="G170" i="31"/>
  <c r="H170" i="31"/>
  <c r="H180" i="31"/>
  <c r="G180" i="31"/>
  <c r="G505" i="31"/>
  <c r="H505" i="31"/>
  <c r="H190" i="31"/>
  <c r="G190" i="31"/>
  <c r="G178" i="31"/>
  <c r="H178" i="31"/>
  <c r="G616" i="31"/>
  <c r="H616" i="31"/>
  <c r="G103" i="31"/>
  <c r="H103" i="31"/>
  <c r="H91" i="31"/>
  <c r="G91" i="31"/>
  <c r="H79" i="31"/>
  <c r="G79" i="31"/>
  <c r="H72" i="31"/>
  <c r="G72" i="31"/>
  <c r="H506" i="31"/>
  <c r="G506" i="31"/>
  <c r="H547" i="31"/>
  <c r="G547" i="31"/>
  <c r="H607" i="31"/>
  <c r="G607" i="31"/>
  <c r="H656" i="31"/>
  <c r="G656" i="31"/>
  <c r="H644" i="31"/>
  <c r="G644" i="31"/>
  <c r="G458" i="31"/>
  <c r="H458" i="31"/>
  <c r="H532" i="31"/>
  <c r="G532" i="31"/>
  <c r="H513" i="31"/>
  <c r="G513" i="31"/>
  <c r="H399" i="31"/>
  <c r="G399" i="31"/>
  <c r="G498" i="31"/>
  <c r="H498" i="31"/>
  <c r="H486" i="31"/>
  <c r="G486" i="31"/>
  <c r="G765" i="31"/>
  <c r="H765" i="31"/>
  <c r="H444" i="31"/>
  <c r="G444" i="31"/>
  <c r="H435" i="31"/>
  <c r="G435" i="31"/>
  <c r="F434" i="31"/>
  <c r="H413" i="31"/>
  <c r="G413" i="31"/>
  <c r="G383" i="31"/>
  <c r="H383" i="31"/>
  <c r="H405" i="31"/>
  <c r="G405" i="31"/>
  <c r="G325" i="31"/>
  <c r="H325" i="31"/>
  <c r="H314" i="31"/>
  <c r="G314" i="31"/>
  <c r="H302" i="31"/>
  <c r="G302" i="31"/>
  <c r="H290" i="31"/>
  <c r="G290" i="31"/>
  <c r="G278" i="31"/>
  <c r="H278" i="31"/>
  <c r="H347" i="31"/>
  <c r="G347" i="31"/>
  <c r="G253" i="31"/>
  <c r="H253" i="31"/>
  <c r="G102" i="31"/>
  <c r="H102" i="31"/>
  <c r="H43" i="31"/>
  <c r="G43" i="31"/>
  <c r="H546" i="31"/>
  <c r="G546" i="31"/>
  <c r="H457" i="31"/>
  <c r="G457" i="31"/>
  <c r="H497" i="31"/>
  <c r="G497" i="31"/>
  <c r="G485" i="31"/>
  <c r="H485" i="31"/>
  <c r="G764" i="31"/>
  <c r="H764" i="31"/>
  <c r="G443" i="31"/>
  <c r="H443" i="31"/>
  <c r="H394" i="31"/>
  <c r="G394" i="31"/>
  <c r="G412" i="31"/>
  <c r="H412" i="31"/>
  <c r="H382" i="31"/>
  <c r="G382" i="31"/>
  <c r="H404" i="31"/>
  <c r="G404" i="31"/>
  <c r="F403" i="31"/>
  <c r="F323" i="31"/>
  <c r="H324" i="31"/>
  <c r="G324" i="31"/>
  <c r="G313" i="31"/>
  <c r="H313" i="31"/>
  <c r="H301" i="31"/>
  <c r="G301" i="31"/>
  <c r="H289" i="31"/>
  <c r="G289" i="31"/>
  <c r="H277" i="31"/>
  <c r="G277" i="31"/>
  <c r="H256" i="31"/>
  <c r="G256" i="31"/>
  <c r="G258" i="31"/>
  <c r="H258" i="31"/>
  <c r="G354" i="31"/>
  <c r="H354" i="31"/>
  <c r="G334" i="31"/>
  <c r="H334" i="31"/>
  <c r="H228" i="31"/>
  <c r="G228" i="31"/>
  <c r="H140" i="31"/>
  <c r="G140" i="31"/>
  <c r="G203" i="31"/>
  <c r="H203" i="31"/>
  <c r="G195" i="31"/>
  <c r="H195" i="31"/>
  <c r="G688" i="31"/>
  <c r="H688" i="31"/>
  <c r="G679" i="31"/>
  <c r="H679" i="31"/>
  <c r="G552" i="31"/>
  <c r="H552" i="31"/>
  <c r="G763" i="31"/>
  <c r="H763" i="31"/>
  <c r="G577" i="31"/>
  <c r="H577" i="31"/>
  <c r="H622" i="31"/>
  <c r="G622" i="31"/>
  <c r="H725" i="31"/>
  <c r="G725" i="31"/>
  <c r="H713" i="31"/>
  <c r="G713" i="31"/>
  <c r="G189" i="31"/>
  <c r="H189" i="31"/>
  <c r="G90" i="31"/>
  <c r="H90" i="31"/>
  <c r="H67" i="31"/>
  <c r="G67" i="31"/>
  <c r="G19" i="31"/>
  <c r="H19" i="31"/>
  <c r="G655" i="31"/>
  <c r="H655" i="31"/>
  <c r="H251" i="31"/>
  <c r="G251" i="31"/>
  <c r="G123" i="31"/>
  <c r="H123" i="31"/>
  <c r="H188" i="31"/>
  <c r="G188" i="31"/>
  <c r="G176" i="31"/>
  <c r="H176" i="31"/>
  <c r="H614" i="31"/>
  <c r="G614" i="31"/>
  <c r="G695" i="31"/>
  <c r="H695" i="31"/>
  <c r="H148" i="31"/>
  <c r="G148" i="31"/>
  <c r="H66" i="31"/>
  <c r="G66" i="31"/>
  <c r="H260" i="31"/>
  <c r="G260" i="31"/>
  <c r="G42" i="31"/>
  <c r="H42" i="31"/>
  <c r="H30" i="31"/>
  <c r="G30" i="31"/>
  <c r="H18" i="31"/>
  <c r="G18" i="31"/>
  <c r="F544" i="31"/>
  <c r="H545" i="31"/>
  <c r="G545" i="31"/>
  <c r="G605" i="31"/>
  <c r="H605" i="31"/>
  <c r="H654" i="31"/>
  <c r="G654" i="31"/>
  <c r="G642" i="31"/>
  <c r="H642" i="31"/>
  <c r="H456" i="31"/>
  <c r="G456" i="31"/>
  <c r="H530" i="31"/>
  <c r="G530" i="31"/>
  <c r="H511" i="31"/>
  <c r="G511" i="31"/>
  <c r="H359" i="31"/>
  <c r="G359" i="31"/>
  <c r="H496" i="31"/>
  <c r="G496" i="31"/>
  <c r="H767" i="31"/>
  <c r="G767" i="31"/>
  <c r="G442" i="31"/>
  <c r="H442" i="31"/>
  <c r="H238" i="31"/>
  <c r="G238" i="31"/>
  <c r="G411" i="31"/>
  <c r="H411" i="31"/>
  <c r="H381" i="31"/>
  <c r="G381" i="31"/>
  <c r="H376" i="31"/>
  <c r="G376" i="31"/>
  <c r="H269" i="31"/>
  <c r="G269" i="31"/>
  <c r="F419" i="31"/>
  <c r="H312" i="31"/>
  <c r="G312" i="31"/>
  <c r="H300" i="31"/>
  <c r="G300" i="31"/>
  <c r="G288" i="31"/>
  <c r="H288" i="31"/>
  <c r="H276" i="31"/>
  <c r="G276" i="31"/>
  <c r="G252" i="31"/>
  <c r="H252" i="31"/>
  <c r="H244" i="31"/>
  <c r="G244" i="31"/>
  <c r="H345" i="31"/>
  <c r="G345" i="31"/>
  <c r="H333" i="31"/>
  <c r="G333" i="31"/>
  <c r="H227" i="31"/>
  <c r="G227" i="31"/>
  <c r="G215" i="31"/>
  <c r="H215" i="31"/>
  <c r="H210" i="31"/>
  <c r="G210" i="31"/>
  <c r="G194" i="31"/>
  <c r="H194" i="31"/>
  <c r="G687" i="31"/>
  <c r="H687" i="31"/>
  <c r="H678" i="31"/>
  <c r="G678" i="31"/>
  <c r="G551" i="31"/>
  <c r="H551" i="31"/>
  <c r="H588" i="31"/>
  <c r="G588" i="31"/>
  <c r="H576" i="31"/>
  <c r="G576" i="31"/>
  <c r="G621" i="31"/>
  <c r="H621" i="31"/>
  <c r="H746" i="31"/>
  <c r="G746" i="31"/>
  <c r="G615" i="31"/>
  <c r="H615" i="31"/>
  <c r="H149" i="31"/>
  <c r="G149" i="31"/>
  <c r="H31" i="31"/>
  <c r="G31" i="31"/>
  <c r="G606" i="31"/>
  <c r="H606" i="31"/>
  <c r="H531" i="31"/>
  <c r="G531" i="31"/>
  <c r="G122" i="31"/>
  <c r="F121" i="31"/>
  <c r="H122" i="31"/>
  <c r="H187" i="31"/>
  <c r="G187" i="31"/>
  <c r="H175" i="31"/>
  <c r="G175" i="31"/>
  <c r="H613" i="31"/>
  <c r="G613" i="31"/>
  <c r="H100" i="31"/>
  <c r="G100" i="31"/>
  <c r="H88" i="31"/>
  <c r="G88" i="31"/>
  <c r="H694" i="31"/>
  <c r="G694" i="31"/>
  <c r="H147" i="31"/>
  <c r="G147" i="31"/>
  <c r="F52" i="31"/>
  <c r="F53" i="31"/>
  <c r="H525" i="31"/>
  <c r="G525" i="31"/>
  <c r="H534" i="31"/>
  <c r="G534" i="31"/>
  <c r="G604" i="31"/>
  <c r="H604" i="31"/>
  <c r="H653" i="31"/>
  <c r="G653" i="31"/>
  <c r="G641" i="31"/>
  <c r="H641" i="31"/>
  <c r="H455" i="31"/>
  <c r="G455" i="31"/>
  <c r="H529" i="31"/>
  <c r="G529" i="31"/>
  <c r="G510" i="31"/>
  <c r="H510" i="31"/>
  <c r="H400" i="31"/>
  <c r="G400" i="31"/>
  <c r="G495" i="31"/>
  <c r="H495" i="31"/>
  <c r="F494" i="31"/>
  <c r="H484" i="31"/>
  <c r="F483" i="31"/>
  <c r="G484" i="31"/>
  <c r="H602" i="31"/>
  <c r="G602" i="31"/>
  <c r="H441" i="31"/>
  <c r="G441" i="31"/>
  <c r="G392" i="31"/>
  <c r="H392" i="31"/>
  <c r="H410" i="31"/>
  <c r="G410" i="31"/>
  <c r="H380" i="31"/>
  <c r="G380" i="31"/>
  <c r="H375" i="31"/>
  <c r="G375" i="31"/>
  <c r="H268" i="31"/>
  <c r="G268" i="31"/>
  <c r="G311" i="31"/>
  <c r="H311" i="31"/>
  <c r="H299" i="31"/>
  <c r="G299" i="31"/>
  <c r="H287" i="31"/>
  <c r="G287" i="31"/>
  <c r="H275" i="31"/>
  <c r="G275" i="31"/>
  <c r="H241" i="31"/>
  <c r="G241" i="31"/>
  <c r="G346" i="31"/>
  <c r="H346" i="31"/>
  <c r="H344" i="31"/>
  <c r="G344" i="31"/>
  <c r="G332" i="31"/>
  <c r="H332" i="31"/>
  <c r="H226" i="31"/>
  <c r="G226" i="31"/>
  <c r="G139" i="31"/>
  <c r="H139" i="31"/>
  <c r="H209" i="31"/>
  <c r="G209" i="31"/>
  <c r="H193" i="31"/>
  <c r="G193" i="31"/>
  <c r="H686" i="31"/>
  <c r="G686" i="31"/>
  <c r="H677" i="31"/>
  <c r="G677" i="31"/>
  <c r="G598" i="31"/>
  <c r="H598" i="31"/>
  <c r="G587" i="31"/>
  <c r="H587" i="31"/>
  <c r="G163" i="31"/>
  <c r="H163" i="31"/>
  <c r="G762" i="31"/>
  <c r="H762" i="31"/>
  <c r="H745" i="31"/>
  <c r="G745" i="31"/>
  <c r="H570" i="31"/>
  <c r="G570" i="31"/>
  <c r="G723" i="31"/>
  <c r="H723" i="31"/>
  <c r="H564" i="31"/>
  <c r="G564" i="31"/>
  <c r="F671" i="31"/>
  <c r="H177" i="31"/>
  <c r="G177" i="31"/>
  <c r="G78" i="31"/>
  <c r="H78" i="31"/>
  <c r="G507" i="31"/>
  <c r="H507" i="31"/>
  <c r="H7" i="31"/>
  <c r="G7" i="31"/>
  <c r="H643" i="31"/>
  <c r="G643" i="31"/>
  <c r="H512" i="31"/>
  <c r="G512" i="31"/>
  <c r="H119" i="31"/>
  <c r="G119" i="31"/>
  <c r="H186" i="31"/>
  <c r="G186" i="31"/>
  <c r="H174" i="31"/>
  <c r="G174" i="31"/>
  <c r="H612" i="31"/>
  <c r="F611" i="31"/>
  <c r="G612" i="31"/>
  <c r="G99" i="31"/>
  <c r="H99" i="31"/>
  <c r="G87" i="31"/>
  <c r="H87" i="31"/>
  <c r="H157" i="31"/>
  <c r="G157" i="31"/>
  <c r="H146" i="31"/>
  <c r="G146" i="31"/>
  <c r="G561" i="31"/>
  <c r="H561" i="31"/>
  <c r="H40" i="31"/>
  <c r="G40" i="31"/>
  <c r="H28" i="31"/>
  <c r="G28" i="31"/>
  <c r="G16" i="31"/>
  <c r="H16" i="31"/>
  <c r="G524" i="31"/>
  <c r="H524" i="31"/>
  <c r="H533" i="31"/>
  <c r="G533" i="31"/>
  <c r="H666" i="31"/>
  <c r="G666" i="31"/>
  <c r="G652" i="31"/>
  <c r="H652" i="31"/>
  <c r="H640" i="31"/>
  <c r="G640" i="31"/>
  <c r="H454" i="31"/>
  <c r="G454" i="31"/>
  <c r="G520" i="31"/>
  <c r="H520" i="31"/>
  <c r="G509" i="31"/>
  <c r="H509" i="31"/>
  <c r="H240" i="31"/>
  <c r="G240" i="31"/>
  <c r="H492" i="31"/>
  <c r="G492" i="31"/>
  <c r="G469" i="31"/>
  <c r="H469" i="31"/>
  <c r="H601" i="31"/>
  <c r="G601" i="31"/>
  <c r="H236" i="31"/>
  <c r="G236" i="31"/>
  <c r="H391" i="31"/>
  <c r="G391" i="31"/>
  <c r="H379" i="31"/>
  <c r="G379" i="31"/>
  <c r="G374" i="31"/>
  <c r="H374" i="31"/>
  <c r="H267" i="31"/>
  <c r="G267" i="31"/>
  <c r="H310" i="31"/>
  <c r="G310" i="31"/>
  <c r="H298" i="31"/>
  <c r="G298" i="31"/>
  <c r="H286" i="31"/>
  <c r="G286" i="31"/>
  <c r="H274" i="31"/>
  <c r="G274" i="31"/>
  <c r="G349" i="31"/>
  <c r="H349" i="31"/>
  <c r="H259" i="31"/>
  <c r="G259" i="31"/>
  <c r="H343" i="31"/>
  <c r="G343" i="31"/>
  <c r="H331" i="31"/>
  <c r="G331" i="31"/>
  <c r="H225" i="31"/>
  <c r="G225" i="31"/>
  <c r="H138" i="31"/>
  <c r="G138" i="31"/>
  <c r="F207" i="31"/>
  <c r="H208" i="31"/>
  <c r="G208" i="31"/>
  <c r="H135" i="31"/>
  <c r="G135" i="31"/>
  <c r="H685" i="31"/>
  <c r="G685" i="31"/>
  <c r="G597" i="31"/>
  <c r="H597" i="31"/>
  <c r="H586" i="31"/>
  <c r="G586" i="31"/>
  <c r="H162" i="31"/>
  <c r="G162" i="31"/>
  <c r="H761" i="31"/>
  <c r="G761" i="31"/>
  <c r="G744" i="31"/>
  <c r="H744" i="31"/>
  <c r="H734" i="31"/>
  <c r="G734" i="31"/>
  <c r="G173" i="31"/>
  <c r="H173" i="31"/>
  <c r="G156" i="31"/>
  <c r="H156" i="31"/>
  <c r="H145" i="31"/>
  <c r="G145" i="31"/>
  <c r="G54" i="31"/>
  <c r="H54" i="31"/>
  <c r="H51" i="31"/>
  <c r="G51" i="31"/>
  <c r="H39" i="31"/>
  <c r="G39" i="31"/>
  <c r="H27" i="31"/>
  <c r="G27" i="31"/>
  <c r="G15" i="31"/>
  <c r="H15" i="31"/>
  <c r="H609" i="31"/>
  <c r="G609" i="31"/>
  <c r="G523" i="31"/>
  <c r="F522" i="31"/>
  <c r="H523" i="31"/>
  <c r="H665" i="31"/>
  <c r="G665" i="31"/>
  <c r="H651" i="31"/>
  <c r="G651" i="31"/>
  <c r="G639" i="31"/>
  <c r="H639" i="31"/>
  <c r="G432" i="31"/>
  <c r="H432" i="31"/>
  <c r="H519" i="31"/>
  <c r="G519" i="31"/>
  <c r="H508" i="31"/>
  <c r="G508" i="31"/>
  <c r="H401" i="31"/>
  <c r="G401" i="31"/>
  <c r="H491" i="31"/>
  <c r="G491" i="31"/>
  <c r="G468" i="31"/>
  <c r="H468" i="31"/>
  <c r="H600" i="31"/>
  <c r="G600" i="31"/>
  <c r="H440" i="31"/>
  <c r="G440" i="31"/>
  <c r="H395" i="31"/>
  <c r="G395" i="31"/>
  <c r="G390" i="31"/>
  <c r="H390" i="31"/>
  <c r="H378" i="31"/>
  <c r="G378" i="31"/>
  <c r="H373" i="31"/>
  <c r="G373" i="31"/>
  <c r="H321" i="31"/>
  <c r="G321" i="31"/>
  <c r="G309" i="31"/>
  <c r="H309" i="31"/>
  <c r="H297" i="31"/>
  <c r="G297" i="31"/>
  <c r="H285" i="31"/>
  <c r="G285" i="31"/>
  <c r="H273" i="31"/>
  <c r="G273" i="31"/>
  <c r="H257" i="31"/>
  <c r="G257" i="31"/>
  <c r="H254" i="31"/>
  <c r="G254" i="31"/>
  <c r="H342" i="31"/>
  <c r="G342" i="31"/>
  <c r="H330" i="31"/>
  <c r="G330" i="31"/>
  <c r="H224" i="31"/>
  <c r="G224" i="31"/>
  <c r="H137" i="31"/>
  <c r="G137" i="31"/>
  <c r="G167" i="31"/>
  <c r="H167" i="31"/>
  <c r="G134" i="31"/>
  <c r="H134" i="31"/>
  <c r="H684" i="31"/>
  <c r="G684" i="31"/>
  <c r="H128" i="31"/>
  <c r="G128" i="31"/>
  <c r="G596" i="31"/>
  <c r="H596" i="31"/>
  <c r="G585" i="31"/>
  <c r="H585" i="31"/>
  <c r="G161" i="31"/>
  <c r="H161" i="31"/>
  <c r="F759" i="31"/>
  <c r="H760" i="31"/>
  <c r="G760" i="31"/>
  <c r="G743" i="31"/>
  <c r="H743" i="31"/>
  <c r="G733" i="31"/>
  <c r="H733" i="31"/>
  <c r="G721" i="31"/>
  <c r="H721" i="31"/>
  <c r="X24" i="11"/>
  <c r="F709" i="31" s="1"/>
  <c r="X12" i="11"/>
  <c r="F569" i="31" s="1"/>
  <c r="BB2" i="12"/>
  <c r="BC2" i="12" s="1"/>
  <c r="BD2" i="12" s="1"/>
  <c r="BE2" i="12" s="1"/>
  <c r="BF2" i="12" s="1"/>
  <c r="BG2" i="12" s="1"/>
  <c r="BH2" i="12" s="1"/>
  <c r="BI2" i="12" s="1"/>
  <c r="BJ2" i="12" s="1"/>
  <c r="BK2" i="12" s="1"/>
  <c r="BL2" i="12" s="1"/>
  <c r="BM2" i="12" s="1"/>
  <c r="BN2" i="12" s="1"/>
  <c r="K15" i="10"/>
  <c r="BB2" i="16"/>
  <c r="BC2" i="16" s="1"/>
  <c r="BD2" i="16" s="1"/>
  <c r="BE2" i="16" s="1"/>
  <c r="BF2" i="16" s="1"/>
  <c r="BG2" i="16" s="1"/>
  <c r="BH2" i="16" s="1"/>
  <c r="BI2" i="16" s="1"/>
  <c r="BJ2" i="16" s="1"/>
  <c r="BK2" i="16" s="1"/>
  <c r="BL2" i="16" s="1"/>
  <c r="BM2" i="16" s="1"/>
  <c r="BN2" i="16" s="1"/>
  <c r="AM2" i="16"/>
  <c r="AN2" i="16" s="1"/>
  <c r="AO2" i="16" s="1"/>
  <c r="AP2" i="16" s="1"/>
  <c r="AQ2" i="16" s="1"/>
  <c r="AR2" i="16" s="1"/>
  <c r="AS2" i="16" s="1"/>
  <c r="AT2" i="16" s="1"/>
  <c r="AU2" i="16" s="1"/>
  <c r="AV2" i="16" s="1"/>
  <c r="AW2" i="16" s="1"/>
  <c r="Y2" i="16"/>
  <c r="Z2" i="16" s="1"/>
  <c r="AA2" i="16" s="1"/>
  <c r="AB2" i="16" s="1"/>
  <c r="AC2" i="16" s="1"/>
  <c r="AD2" i="16" s="1"/>
  <c r="AE2" i="16" s="1"/>
  <c r="AF2" i="16" s="1"/>
  <c r="AG2" i="16" s="1"/>
  <c r="AH2" i="16" s="1"/>
  <c r="AI2" i="16" s="1"/>
  <c r="X8" i="11"/>
  <c r="F565" i="31" s="1"/>
  <c r="Z2" i="11"/>
  <c r="Y5" i="11"/>
  <c r="L562" i="31" s="1"/>
  <c r="Y6" i="11"/>
  <c r="L563" i="31" s="1"/>
  <c r="Y7" i="11"/>
  <c r="L564" i="31" s="1"/>
  <c r="Y8" i="11"/>
  <c r="L565" i="31" s="1"/>
  <c r="Y9" i="11"/>
  <c r="L566" i="31" s="1"/>
  <c r="Y10" i="11"/>
  <c r="L567" i="31" s="1"/>
  <c r="Y11" i="11"/>
  <c r="L568" i="31" s="1"/>
  <c r="Y12" i="11"/>
  <c r="L569" i="31" s="1"/>
  <c r="Y13" i="11"/>
  <c r="L698" i="31" s="1"/>
  <c r="Y14" i="11"/>
  <c r="L699" i="31" s="1"/>
  <c r="Y15" i="11"/>
  <c r="L700" i="31" s="1"/>
  <c r="Y16" i="11"/>
  <c r="L701" i="31" s="1"/>
  <c r="Y17" i="11"/>
  <c r="L702" i="31" s="1"/>
  <c r="Y18" i="11"/>
  <c r="L703" i="31" s="1"/>
  <c r="Y19" i="11"/>
  <c r="L704" i="31" s="1"/>
  <c r="Y20" i="11"/>
  <c r="L705" i="31" s="1"/>
  <c r="Y21" i="11"/>
  <c r="L706" i="31" s="1"/>
  <c r="Y22" i="11"/>
  <c r="L707" i="31" s="1"/>
  <c r="Y23" i="11"/>
  <c r="L708" i="31" s="1"/>
  <c r="Y24" i="11"/>
  <c r="L709" i="31" s="1"/>
  <c r="Y25" i="11"/>
  <c r="L710" i="31" s="1"/>
  <c r="Y26" i="11"/>
  <c r="L711" i="31" s="1"/>
  <c r="Y27" i="11"/>
  <c r="L712" i="31" s="1"/>
  <c r="Y28" i="11"/>
  <c r="L713" i="31" s="1"/>
  <c r="Y29" i="11"/>
  <c r="L714" i="31" s="1"/>
  <c r="Y30" i="11"/>
  <c r="L715" i="31" s="1"/>
  <c r="Y31" i="11"/>
  <c r="L716" i="31" s="1"/>
  <c r="Y32" i="11"/>
  <c r="L717" i="31" s="1"/>
  <c r="Y33" i="11"/>
  <c r="L718" i="31" s="1"/>
  <c r="Y34" i="11"/>
  <c r="L719" i="31" s="1"/>
  <c r="Y35" i="11"/>
  <c r="L720" i="31" s="1"/>
  <c r="Y36" i="11"/>
  <c r="L721" i="31" s="1"/>
  <c r="Y37" i="11"/>
  <c r="L722" i="31" s="1"/>
  <c r="Y38" i="11"/>
  <c r="L723" i="31" s="1"/>
  <c r="Y39" i="11"/>
  <c r="L724" i="31" s="1"/>
  <c r="Y40" i="11"/>
  <c r="L725" i="31" s="1"/>
  <c r="Y41" i="11"/>
  <c r="L726" i="31" s="1"/>
  <c r="Y42" i="11"/>
  <c r="L727" i="31" s="1"/>
  <c r="Y43" i="11"/>
  <c r="L728" i="31" s="1"/>
  <c r="Y44" i="11"/>
  <c r="L729" i="31" s="1"/>
  <c r="Y45" i="11"/>
  <c r="L730" i="31" s="1"/>
  <c r="Y46" i="11"/>
  <c r="L731" i="31" s="1"/>
  <c r="Y47" i="11"/>
  <c r="L732" i="31" s="1"/>
  <c r="Y48" i="11"/>
  <c r="L733" i="31" s="1"/>
  <c r="Y49" i="11"/>
  <c r="L734" i="31" s="1"/>
  <c r="Y50" i="11"/>
  <c r="L570" i="31" s="1"/>
  <c r="Y51" i="11"/>
  <c r="L571" i="31" s="1"/>
  <c r="Y52" i="11"/>
  <c r="L572" i="31" s="1"/>
  <c r="Y53" i="11"/>
  <c r="L573" i="31" s="1"/>
  <c r="Y54" i="11"/>
  <c r="L574" i="31" s="1"/>
  <c r="Y55" i="11"/>
  <c r="L575" i="31" s="1"/>
  <c r="Y56" i="11"/>
  <c r="L739" i="31" s="1"/>
  <c r="Y57" i="11"/>
  <c r="L740" i="31" s="1"/>
  <c r="Y58" i="11"/>
  <c r="L741" i="31" s="1"/>
  <c r="Y59" i="11"/>
  <c r="L742" i="31" s="1"/>
  <c r="Y60" i="11"/>
  <c r="L743" i="31" s="1"/>
  <c r="Y61" i="11"/>
  <c r="L744" i="31" s="1"/>
  <c r="Y62" i="11"/>
  <c r="L745" i="31" s="1"/>
  <c r="Y63" i="11"/>
  <c r="L746" i="31" s="1"/>
  <c r="Y64" i="11"/>
  <c r="L747" i="31" s="1"/>
  <c r="Y65" i="11"/>
  <c r="L748" i="31" s="1"/>
  <c r="Y66" i="11"/>
  <c r="L749" i="31" s="1"/>
  <c r="Y67" i="11"/>
  <c r="L750" i="31" s="1"/>
  <c r="Y68" i="11"/>
  <c r="L751" i="31" s="1"/>
  <c r="Y69" i="11"/>
  <c r="L752" i="31" s="1"/>
  <c r="Y70" i="11"/>
  <c r="L753" i="31" s="1"/>
  <c r="Y71" i="11"/>
  <c r="L754" i="31" s="1"/>
  <c r="Y72" i="11"/>
  <c r="L760" i="31" s="1"/>
  <c r="Y73" i="11"/>
  <c r="L761" i="31" s="1"/>
  <c r="Y74" i="11"/>
  <c r="L762" i="31" s="1"/>
  <c r="Y75" i="11"/>
  <c r="L621" i="31" s="1"/>
  <c r="Y76" i="11"/>
  <c r="L622" i="31" s="1"/>
  <c r="Y77" i="11"/>
  <c r="L623" i="31" s="1"/>
  <c r="Y78" i="11"/>
  <c r="L624" i="31" s="1"/>
  <c r="Y79" i="11"/>
  <c r="L625" i="31" s="1"/>
  <c r="Y80" i="11"/>
  <c r="L626" i="31" s="1"/>
  <c r="Y81" i="11"/>
  <c r="L627" i="31" s="1"/>
  <c r="Y82" i="11"/>
  <c r="L628" i="31" s="1"/>
  <c r="Y83" i="11"/>
  <c r="L160" i="31" s="1"/>
  <c r="Y84" i="11"/>
  <c r="L161" i="31" s="1"/>
  <c r="Y85" i="11"/>
  <c r="L162" i="31" s="1"/>
  <c r="Y86" i="11"/>
  <c r="L163" i="31" s="1"/>
  <c r="Y87" i="11"/>
  <c r="L576" i="31" s="1"/>
  <c r="Y88" i="11"/>
  <c r="L577" i="31" s="1"/>
  <c r="Y89" i="11"/>
  <c r="L578" i="31" s="1"/>
  <c r="Y90" i="11"/>
  <c r="L579" i="31" s="1"/>
  <c r="Y91" i="11"/>
  <c r="L580" i="31" s="1"/>
  <c r="Y92" i="11"/>
  <c r="L581" i="31" s="1"/>
  <c r="Y93" i="11"/>
  <c r="L582" i="31" s="1"/>
  <c r="Y94" i="11"/>
  <c r="L583" i="31" s="1"/>
  <c r="Y95" i="11"/>
  <c r="L584" i="31" s="1"/>
  <c r="Y96" i="11"/>
  <c r="L585" i="31" s="1"/>
  <c r="Y97" i="11"/>
  <c r="L586" i="31" s="1"/>
  <c r="Y98" i="11"/>
  <c r="L587" i="31" s="1"/>
  <c r="Y99" i="11"/>
  <c r="L588" i="31" s="1"/>
  <c r="Y100" i="11"/>
  <c r="L763" i="31" s="1"/>
  <c r="Y101" i="11"/>
  <c r="L589" i="31" s="1"/>
  <c r="Y102" i="11"/>
  <c r="L590" i="31" s="1"/>
  <c r="Y103" i="11"/>
  <c r="L591" i="31" s="1"/>
  <c r="Y104" i="11"/>
  <c r="L592" i="31" s="1"/>
  <c r="Y105" i="11"/>
  <c r="L593" i="31" s="1"/>
  <c r="Y106" i="11"/>
  <c r="L594" i="31" s="1"/>
  <c r="Y107" i="11"/>
  <c r="L595" i="31" s="1"/>
  <c r="Y108" i="11"/>
  <c r="L596" i="31" s="1"/>
  <c r="Y109" i="11"/>
  <c r="L597" i="31" s="1"/>
  <c r="Y110" i="11"/>
  <c r="L598" i="31" s="1"/>
  <c r="Y111" i="11"/>
  <c r="L551" i="31" s="1"/>
  <c r="Y112" i="11"/>
  <c r="L552" i="31" s="1"/>
  <c r="Y113" i="11"/>
  <c r="L553" i="31" s="1"/>
  <c r="Y114" i="11"/>
  <c r="L554" i="31" s="1"/>
  <c r="Y115" i="11"/>
  <c r="L555" i="31" s="1"/>
  <c r="Y116" i="11"/>
  <c r="L556" i="31" s="1"/>
  <c r="Y117" i="11"/>
  <c r="L557" i="31" s="1"/>
  <c r="Y118" i="11"/>
  <c r="L558" i="31" s="1"/>
  <c r="Y119" i="11"/>
  <c r="L127" i="31" s="1"/>
  <c r="Y120" i="11"/>
  <c r="L128" i="31" s="1"/>
  <c r="Y121" i="11"/>
  <c r="L676" i="31" s="1"/>
  <c r="Y122" i="11"/>
  <c r="L677" i="31" s="1"/>
  <c r="Y123" i="11"/>
  <c r="L678" i="31" s="1"/>
  <c r="Y124" i="11"/>
  <c r="L679" i="31" s="1"/>
  <c r="Y125" i="11"/>
  <c r="L680" i="31" s="1"/>
  <c r="Y126" i="11"/>
  <c r="L681" i="31" s="1"/>
  <c r="Y127" i="11"/>
  <c r="L682" i="31" s="1"/>
  <c r="Y128" i="11"/>
  <c r="L683" i="31" s="1"/>
  <c r="Y129" i="11"/>
  <c r="L129" i="31" s="1"/>
  <c r="Y130" i="11"/>
  <c r="L130" i="31" s="1"/>
  <c r="Y131" i="11"/>
  <c r="L131" i="31" s="1"/>
  <c r="Y132" i="11"/>
  <c r="L684" i="31" s="1"/>
  <c r="Y133" i="11"/>
  <c r="L685" i="31" s="1"/>
  <c r="Y134" i="11"/>
  <c r="L686" i="31" s="1"/>
  <c r="Y135" i="11"/>
  <c r="L687" i="31" s="1"/>
  <c r="Y136" i="11"/>
  <c r="L688" i="31" s="1"/>
  <c r="Y137" i="11"/>
  <c r="L689" i="31" s="1"/>
  <c r="Y138" i="11"/>
  <c r="L690" i="31" s="1"/>
  <c r="Y139" i="11"/>
  <c r="L691" i="31" s="1"/>
  <c r="Y140" i="11"/>
  <c r="L692" i="31" s="1"/>
  <c r="Y141" i="11"/>
  <c r="L693" i="31" s="1"/>
  <c r="Y142" i="11"/>
  <c r="L132" i="31" s="1"/>
  <c r="Y143" i="11"/>
  <c r="L133" i="31" s="1"/>
  <c r="Y144" i="11"/>
  <c r="L134" i="31" s="1"/>
  <c r="Y145" i="11"/>
  <c r="L135" i="31" s="1"/>
  <c r="Y146" i="11"/>
  <c r="L193" i="31" s="1"/>
  <c r="Y147" i="11"/>
  <c r="L194" i="31" s="1"/>
  <c r="Y148" i="11"/>
  <c r="L195" i="31" s="1"/>
  <c r="Y149" i="11"/>
  <c r="L196" i="31" s="1"/>
  <c r="Y150" i="11"/>
  <c r="L197" i="31" s="1"/>
  <c r="Y151" i="11"/>
  <c r="L198" i="31" s="1"/>
  <c r="Y152" i="11"/>
  <c r="L199" i="31" s="1"/>
  <c r="Y153" i="11"/>
  <c r="L164" i="31" s="1"/>
  <c r="Y154" i="11"/>
  <c r="L165" i="31" s="1"/>
  <c r="Y155" i="11"/>
  <c r="L166" i="31" s="1"/>
  <c r="Y156" i="11"/>
  <c r="L167" i="31" s="1"/>
  <c r="Y157" i="11"/>
  <c r="L208" i="31" s="1"/>
  <c r="Y158" i="11"/>
  <c r="L209" i="31" s="1"/>
  <c r="Y159" i="11"/>
  <c r="L210" i="31" s="1"/>
  <c r="Y160" i="11"/>
  <c r="L203" i="31" s="1"/>
  <c r="Y161" i="11"/>
  <c r="L204" i="31" s="1"/>
  <c r="Y162" i="11"/>
  <c r="L205" i="31" s="1"/>
  <c r="Y163" i="11"/>
  <c r="L211" i="31" s="1"/>
  <c r="Y164" i="11"/>
  <c r="L136" i="31" s="1"/>
  <c r="Y165" i="11"/>
  <c r="L212" i="31" s="1"/>
  <c r="Y166" i="11"/>
  <c r="L213" i="31" s="1"/>
  <c r="Y167" i="11"/>
  <c r="L214" i="31" s="1"/>
  <c r="Y168" i="11"/>
  <c r="L137" i="31" s="1"/>
  <c r="Y169" i="11"/>
  <c r="L138" i="31" s="1"/>
  <c r="Y170" i="11"/>
  <c r="L139" i="31" s="1"/>
  <c r="Y171" i="11"/>
  <c r="L215" i="31" s="1"/>
  <c r="Y172" i="11"/>
  <c r="L140" i="31" s="1"/>
  <c r="Y173" i="11"/>
  <c r="L141" i="31" s="1"/>
  <c r="Y174" i="11"/>
  <c r="L200" i="31" s="1"/>
  <c r="Y175" i="11"/>
  <c r="L168" i="31" s="1"/>
  <c r="Y176" i="11"/>
  <c r="L220" i="31" s="1"/>
  <c r="Y177" i="11"/>
  <c r="L221" i="31" s="1"/>
  <c r="Y178" i="11"/>
  <c r="L222" i="31" s="1"/>
  <c r="Y179" i="11"/>
  <c r="L223" i="31" s="1"/>
  <c r="Y180" i="11"/>
  <c r="L224" i="31" s="1"/>
  <c r="Y181" i="11"/>
  <c r="L225" i="31" s="1"/>
  <c r="Y182" i="11"/>
  <c r="L226" i="31" s="1"/>
  <c r="Y183" i="11"/>
  <c r="L227" i="31" s="1"/>
  <c r="Y184" i="11"/>
  <c r="L228" i="31" s="1"/>
  <c r="Y185" i="11"/>
  <c r="L229" i="31" s="1"/>
  <c r="Y186" i="11"/>
  <c r="L230" i="31" s="1"/>
  <c r="Y187" i="11"/>
  <c r="L231" i="31" s="1"/>
  <c r="Y188" i="11"/>
  <c r="L232" i="31" s="1"/>
  <c r="Y189" i="11"/>
  <c r="L233" i="31" s="1"/>
  <c r="Y190" i="11"/>
  <c r="L234" i="31" s="1"/>
  <c r="Y191" i="11"/>
  <c r="L235" i="31" s="1"/>
  <c r="Y192" i="11"/>
  <c r="L330" i="31" s="1"/>
  <c r="Y193" i="11"/>
  <c r="L331" i="31" s="1"/>
  <c r="Y194" i="11"/>
  <c r="L332" i="31" s="1"/>
  <c r="Y195" i="11"/>
  <c r="L333" i="31" s="1"/>
  <c r="Y196" i="11"/>
  <c r="L334" i="31" s="1"/>
  <c r="Y197" i="11"/>
  <c r="L335" i="31" s="1"/>
  <c r="Y198" i="11"/>
  <c r="L336" i="31" s="1"/>
  <c r="Y199" i="11"/>
  <c r="L337" i="31" s="1"/>
  <c r="Y200" i="11"/>
  <c r="L338" i="31" s="1"/>
  <c r="Y201" i="11"/>
  <c r="L339" i="31" s="1"/>
  <c r="Y202" i="11"/>
  <c r="L340" i="31" s="1"/>
  <c r="Y203" i="11"/>
  <c r="L341" i="31" s="1"/>
  <c r="Y204" i="11"/>
  <c r="L342" i="31" s="1"/>
  <c r="Y205" i="11"/>
  <c r="L343" i="31" s="1"/>
  <c r="Y206" i="11"/>
  <c r="L344" i="31" s="1"/>
  <c r="Y207" i="11"/>
  <c r="L345" i="31" s="1"/>
  <c r="Y208" i="11"/>
  <c r="L354" i="31" s="1"/>
  <c r="Y209" i="11"/>
  <c r="L355" i="31" s="1"/>
  <c r="Y210" i="11"/>
  <c r="L356" i="31" s="1"/>
  <c r="Y211" i="11"/>
  <c r="L357" i="31" s="1"/>
  <c r="Y212" i="11"/>
  <c r="L358" i="31" s="1"/>
  <c r="Y213" i="11"/>
  <c r="L359" i="31" s="1"/>
  <c r="Y214" i="11"/>
  <c r="L346" i="31" s="1"/>
  <c r="Y215" i="11"/>
  <c r="L347" i="31" s="1"/>
  <c r="Y216" i="11"/>
  <c r="L348" i="31" s="1"/>
  <c r="Y217" i="11"/>
  <c r="L349" i="31" s="1"/>
  <c r="Y218" i="11"/>
  <c r="L350" i="31" s="1"/>
  <c r="Y219" i="11"/>
  <c r="L351" i="31" s="1"/>
  <c r="Y220" i="11"/>
  <c r="L236" i="31" s="1"/>
  <c r="Y221" i="11"/>
  <c r="L237" i="31" s="1"/>
  <c r="Y222" i="11"/>
  <c r="L238" i="31" s="1"/>
  <c r="Y223" i="11"/>
  <c r="L239" i="31" s="1"/>
  <c r="Y224" i="11"/>
  <c r="L240" i="31" s="1"/>
  <c r="Y244" i="11"/>
  <c r="L260" i="31" s="1"/>
  <c r="Y226" i="11"/>
  <c r="L242" i="31" s="1"/>
  <c r="Y231" i="11"/>
  <c r="L247" i="31" s="1"/>
  <c r="Y234" i="11"/>
  <c r="L250" i="31" s="1"/>
  <c r="Y238" i="11"/>
  <c r="L254" i="31" s="1"/>
  <c r="Y243" i="11"/>
  <c r="L259" i="31" s="1"/>
  <c r="Y228" i="11"/>
  <c r="L244" i="31" s="1"/>
  <c r="Y242" i="11"/>
  <c r="L258" i="31" s="1"/>
  <c r="Y237" i="11"/>
  <c r="L253" i="31" s="1"/>
  <c r="Y230" i="11"/>
  <c r="L246" i="31" s="1"/>
  <c r="Y233" i="11"/>
  <c r="L249" i="31" s="1"/>
  <c r="Y241" i="11"/>
  <c r="L257" i="31" s="1"/>
  <c r="Y225" i="11"/>
  <c r="L241" i="31" s="1"/>
  <c r="Y236" i="11"/>
  <c r="L252" i="31" s="1"/>
  <c r="Y240" i="11"/>
  <c r="L256" i="31" s="1"/>
  <c r="Y227" i="11"/>
  <c r="L243" i="31" s="1"/>
  <c r="Y247" i="11"/>
  <c r="L263" i="31" s="1"/>
  <c r="Y248" i="11"/>
  <c r="L264" i="31" s="1"/>
  <c r="Y249" i="11"/>
  <c r="L265" i="31" s="1"/>
  <c r="Y250" i="11"/>
  <c r="L266" i="31" s="1"/>
  <c r="Y251" i="11"/>
  <c r="L272" i="31" s="1"/>
  <c r="Y252" i="11"/>
  <c r="L273" i="31" s="1"/>
  <c r="Y253" i="11"/>
  <c r="L274" i="31" s="1"/>
  <c r="Y254" i="11"/>
  <c r="L275" i="31" s="1"/>
  <c r="Y255" i="11"/>
  <c r="L276" i="31" s="1"/>
  <c r="Y256" i="11"/>
  <c r="L277" i="31" s="1"/>
  <c r="Y257" i="11"/>
  <c r="L278" i="31" s="1"/>
  <c r="Y258" i="11"/>
  <c r="L279" i="31" s="1"/>
  <c r="Y259" i="11"/>
  <c r="L280" i="31" s="1"/>
  <c r="Y260" i="11"/>
  <c r="L281" i="31" s="1"/>
  <c r="Y261" i="11"/>
  <c r="L282" i="31" s="1"/>
  <c r="Y262" i="11"/>
  <c r="L283" i="31" s="1"/>
  <c r="Y263" i="11"/>
  <c r="L284" i="31" s="1"/>
  <c r="Y264" i="11"/>
  <c r="L285" i="31" s="1"/>
  <c r="Y265" i="11"/>
  <c r="L286" i="31" s="1"/>
  <c r="Y266" i="11"/>
  <c r="L287" i="31" s="1"/>
  <c r="Y267" i="11"/>
  <c r="L288" i="31" s="1"/>
  <c r="Y268" i="11"/>
  <c r="L289" i="31" s="1"/>
  <c r="Y269" i="11"/>
  <c r="L290" i="31" s="1"/>
  <c r="Y270" i="11"/>
  <c r="L291" i="31" s="1"/>
  <c r="Y271" i="11"/>
  <c r="L292" i="31" s="1"/>
  <c r="Y272" i="11"/>
  <c r="L293" i="31" s="1"/>
  <c r="Y273" i="11"/>
  <c r="L294" i="31" s="1"/>
  <c r="Y274" i="11"/>
  <c r="L295" i="31" s="1"/>
  <c r="Y275" i="11"/>
  <c r="L296" i="31" s="1"/>
  <c r="Y276" i="11"/>
  <c r="L297" i="31" s="1"/>
  <c r="Y277" i="11"/>
  <c r="L298" i="31" s="1"/>
  <c r="Y278" i="11"/>
  <c r="L299" i="31" s="1"/>
  <c r="Y279" i="11"/>
  <c r="L300" i="31" s="1"/>
  <c r="Y280" i="11"/>
  <c r="L301" i="31" s="1"/>
  <c r="Y281" i="11"/>
  <c r="L302" i="31" s="1"/>
  <c r="Y282" i="11"/>
  <c r="L303" i="31" s="1"/>
  <c r="Y283" i="11"/>
  <c r="L304" i="31" s="1"/>
  <c r="Y284" i="11"/>
  <c r="L305" i="31" s="1"/>
  <c r="Y285" i="11"/>
  <c r="L306" i="31" s="1"/>
  <c r="Y286" i="11"/>
  <c r="L307" i="31" s="1"/>
  <c r="Y287" i="11"/>
  <c r="L308" i="31" s="1"/>
  <c r="Y288" i="11"/>
  <c r="L309" i="31" s="1"/>
  <c r="Y289" i="11"/>
  <c r="L310" i="31" s="1"/>
  <c r="Y290" i="11"/>
  <c r="L311" i="31" s="1"/>
  <c r="Y291" i="11"/>
  <c r="L312" i="31" s="1"/>
  <c r="Y292" i="11"/>
  <c r="L313" i="31" s="1"/>
  <c r="Y293" i="11"/>
  <c r="L314" i="31" s="1"/>
  <c r="Y294" i="11"/>
  <c r="L315" i="31" s="1"/>
  <c r="Y295" i="11"/>
  <c r="L316" i="31" s="1"/>
  <c r="Y296" i="11"/>
  <c r="L317" i="31" s="1"/>
  <c r="Y297" i="11"/>
  <c r="L318" i="31" s="1"/>
  <c r="Y298" i="11"/>
  <c r="L319" i="31" s="1"/>
  <c r="Y299" i="11"/>
  <c r="L320" i="31" s="1"/>
  <c r="Y300" i="11"/>
  <c r="L321" i="31" s="1"/>
  <c r="Y301" i="11"/>
  <c r="L267" i="31" s="1"/>
  <c r="Y302" i="11"/>
  <c r="L268" i="31" s="1"/>
  <c r="Y303" i="11"/>
  <c r="L269" i="31" s="1"/>
  <c r="Y304" i="11"/>
  <c r="L324" i="31" s="1"/>
  <c r="Y305" i="11"/>
  <c r="L325" i="31" s="1"/>
  <c r="Y306" i="11"/>
  <c r="L326" i="31" s="1"/>
  <c r="L368" i="31"/>
  <c r="Y308" i="11"/>
  <c r="L369" i="31" s="1"/>
  <c r="Y309" i="11"/>
  <c r="L370" i="31" s="1"/>
  <c r="Y310" i="11"/>
  <c r="L371" i="31" s="1"/>
  <c r="Y311" i="11"/>
  <c r="L372" i="31" s="1"/>
  <c r="Y312" i="11"/>
  <c r="L373" i="31" s="1"/>
  <c r="Y313" i="11"/>
  <c r="L374" i="31" s="1"/>
  <c r="Y314" i="11"/>
  <c r="L375" i="31" s="1"/>
  <c r="Y315" i="11"/>
  <c r="L376" i="31" s="1"/>
  <c r="L404" i="31"/>
  <c r="Y317" i="11"/>
  <c r="L405" i="31" s="1"/>
  <c r="Y318" i="11"/>
  <c r="L406" i="31" s="1"/>
  <c r="Y319" i="11"/>
  <c r="L599" i="31" s="1"/>
  <c r="Y320" i="11"/>
  <c r="L407" i="31" s="1"/>
  <c r="Y321" i="11"/>
  <c r="L408" i="31" s="1"/>
  <c r="Y322" i="11"/>
  <c r="L409" i="31" s="1"/>
  <c r="Y323" i="11"/>
  <c r="L377" i="31" s="1"/>
  <c r="Y324" i="11"/>
  <c r="L378" i="31" s="1"/>
  <c r="Y325" i="11"/>
  <c r="L379" i="31" s="1"/>
  <c r="Y326" i="11"/>
  <c r="L380" i="31" s="1"/>
  <c r="Y327" i="11"/>
  <c r="L381" i="31" s="1"/>
  <c r="Y328" i="11"/>
  <c r="L382" i="31" s="1"/>
  <c r="Y329" i="11"/>
  <c r="L383" i="31" s="1"/>
  <c r="Y330" i="11"/>
  <c r="L384" i="31" s="1"/>
  <c r="Y331" i="11"/>
  <c r="L385" i="31" s="1"/>
  <c r="Y332" i="11"/>
  <c r="L386" i="31" s="1"/>
  <c r="Y333" i="11"/>
  <c r="L387" i="31" s="1"/>
  <c r="Y341" i="11"/>
  <c r="L413" i="31" s="1"/>
  <c r="Y348" i="11"/>
  <c r="L396" i="31" s="1"/>
  <c r="Y229" i="11"/>
  <c r="L245" i="31" s="1"/>
  <c r="Y245" i="11"/>
  <c r="L261" i="31" s="1"/>
  <c r="Y334" i="11"/>
  <c r="L388" i="31" s="1"/>
  <c r="Y239" i="11"/>
  <c r="L255" i="31" s="1"/>
  <c r="Y232" i="11"/>
  <c r="L248" i="31" s="1"/>
  <c r="Y337" i="11"/>
  <c r="L391" i="31" s="1"/>
  <c r="Y342" i="11"/>
  <c r="L414" i="31" s="1"/>
  <c r="Y344" i="11"/>
  <c r="L392" i="31" s="1"/>
  <c r="Y335" i="11"/>
  <c r="L389" i="31" s="1"/>
  <c r="Y346" i="11"/>
  <c r="L394" i="31" s="1"/>
  <c r="Y354" i="11"/>
  <c r="L435" i="31" s="1"/>
  <c r="Y355" i="11"/>
  <c r="L473" i="31" s="1"/>
  <c r="Y356" i="11"/>
  <c r="L436" i="31" s="1"/>
  <c r="Y357" i="11"/>
  <c r="L437" i="31" s="1"/>
  <c r="Y358" i="11"/>
  <c r="L474" i="31" s="1"/>
  <c r="Y359" i="11"/>
  <c r="L438" i="31" s="1"/>
  <c r="Y360" i="11"/>
  <c r="L439" i="31" s="1"/>
  <c r="Y361" i="11"/>
  <c r="L440" i="31" s="1"/>
  <c r="Y362" i="11"/>
  <c r="L475" i="31" s="1"/>
  <c r="Y363" i="11"/>
  <c r="L441" i="31" s="1"/>
  <c r="Y364" i="11"/>
  <c r="L442" i="31" s="1"/>
  <c r="Y365" i="11"/>
  <c r="L443" i="31" s="1"/>
  <c r="Y366" i="11"/>
  <c r="L444" i="31" s="1"/>
  <c r="Y367" i="11"/>
  <c r="L453" i="31" s="1"/>
  <c r="Y368" i="11"/>
  <c r="L445" i="31" s="1"/>
  <c r="Y369" i="11"/>
  <c r="L446" i="31" s="1"/>
  <c r="Y370" i="11"/>
  <c r="L447" i="31" s="1"/>
  <c r="Y371" i="11"/>
  <c r="L448" i="31" s="1"/>
  <c r="Y372" i="11"/>
  <c r="L449" i="31" s="1"/>
  <c r="Y373" i="11"/>
  <c r="L600" i="31" s="1"/>
  <c r="Y374" i="11"/>
  <c r="L601" i="31" s="1"/>
  <c r="Y375" i="11"/>
  <c r="L602" i="31" s="1"/>
  <c r="Y376" i="11"/>
  <c r="L755" i="31" s="1"/>
  <c r="Y377" i="11"/>
  <c r="L764" i="31" s="1"/>
  <c r="Y378" i="11"/>
  <c r="L765" i="31" s="1"/>
  <c r="Y379" i="11"/>
  <c r="L766" i="31" s="1"/>
  <c r="Y380" i="11"/>
  <c r="L462" i="31" s="1"/>
  <c r="Y381" i="11"/>
  <c r="L463" i="31" s="1"/>
  <c r="Y382" i="11"/>
  <c r="L603" i="31" s="1"/>
  <c r="Y383" i="11"/>
  <c r="L466" i="31" s="1"/>
  <c r="Y384" i="11"/>
  <c r="L467" i="31" s="1"/>
  <c r="Y385" i="11"/>
  <c r="L468" i="31" s="1"/>
  <c r="Y386" i="11"/>
  <c r="L469" i="31" s="1"/>
  <c r="Y387" i="11"/>
  <c r="L484" i="31" s="1"/>
  <c r="Y388" i="11"/>
  <c r="L767" i="31" s="1"/>
  <c r="Y389" i="11"/>
  <c r="L485" i="31" s="1"/>
  <c r="Y390" i="11"/>
  <c r="L486" i="31" s="1"/>
  <c r="Y391" i="11"/>
  <c r="L487" i="31" s="1"/>
  <c r="Y392" i="11"/>
  <c r="L476" i="31" s="1"/>
  <c r="Y393" i="11"/>
  <c r="L470" i="31" s="1"/>
  <c r="Y394" i="11"/>
  <c r="L488" i="31" s="1"/>
  <c r="Y395" i="11"/>
  <c r="L489" i="31" s="1"/>
  <c r="Y396" i="11"/>
  <c r="L490" i="31" s="1"/>
  <c r="Y397" i="11"/>
  <c r="L491" i="31" s="1"/>
  <c r="Y398" i="11"/>
  <c r="L492" i="31" s="1"/>
  <c r="Y399" i="11"/>
  <c r="L495" i="31" s="1"/>
  <c r="Y400" i="11"/>
  <c r="L496" i="31" s="1"/>
  <c r="Y401" i="11"/>
  <c r="L497" i="31" s="1"/>
  <c r="Y402" i="11"/>
  <c r="L498" i="31" s="1"/>
  <c r="Y403" i="11"/>
  <c r="L499" i="31" s="1"/>
  <c r="Y404" i="11"/>
  <c r="L500" i="31" s="1"/>
  <c r="Y405" i="11"/>
  <c r="L501" i="31" s="1"/>
  <c r="Y406" i="11"/>
  <c r="L502" i="31" s="1"/>
  <c r="Y407" i="11"/>
  <c r="L503" i="31" s="1"/>
  <c r="Y408" i="11"/>
  <c r="L504" i="31" s="1"/>
  <c r="Y409" i="11"/>
  <c r="L505" i="31" s="1"/>
  <c r="Y410" i="11"/>
  <c r="L506" i="31" s="1"/>
  <c r="Y340" i="11"/>
  <c r="L412" i="31" s="1"/>
  <c r="Y353" i="11"/>
  <c r="L401" i="31" s="1"/>
  <c r="Y352" i="11"/>
  <c r="L400" i="31" s="1"/>
  <c r="Y235" i="11"/>
  <c r="L251" i="31" s="1"/>
  <c r="Y338" i="11"/>
  <c r="L410" i="31" s="1"/>
  <c r="Y351" i="11"/>
  <c r="L399" i="31" s="1"/>
  <c r="Y350" i="11"/>
  <c r="L398" i="31" s="1"/>
  <c r="Y347" i="11"/>
  <c r="L395" i="31" s="1"/>
  <c r="Y336" i="11"/>
  <c r="L390" i="31" s="1"/>
  <c r="Y349" i="11"/>
  <c r="L397" i="31" s="1"/>
  <c r="Y339" i="11"/>
  <c r="L411" i="31" s="1"/>
  <c r="Y412" i="11"/>
  <c r="L508" i="31" s="1"/>
  <c r="Y413" i="11"/>
  <c r="L509" i="31" s="1"/>
  <c r="Y414" i="11"/>
  <c r="L510" i="31" s="1"/>
  <c r="Y415" i="11"/>
  <c r="L511" i="31" s="1"/>
  <c r="Y416" i="11"/>
  <c r="L512" i="31" s="1"/>
  <c r="Y417" i="11"/>
  <c r="L513" i="31" s="1"/>
  <c r="Y418" i="11"/>
  <c r="L514" i="31" s="1"/>
  <c r="Y419" i="11"/>
  <c r="L515" i="31" s="1"/>
  <c r="Y420" i="11"/>
  <c r="L528" i="31" s="1"/>
  <c r="Y421" i="11"/>
  <c r="L516" i="31" s="1"/>
  <c r="Y422" i="11"/>
  <c r="L517" i="31" s="1"/>
  <c r="Y423" i="11"/>
  <c r="L518" i="31" s="1"/>
  <c r="Y424" i="11"/>
  <c r="L519" i="31" s="1"/>
  <c r="Y425" i="11"/>
  <c r="L520" i="31" s="1"/>
  <c r="Y426" i="11"/>
  <c r="L529" i="31" s="1"/>
  <c r="Y427" i="11"/>
  <c r="L530" i="31" s="1"/>
  <c r="Y428" i="11"/>
  <c r="L531" i="31" s="1"/>
  <c r="Y429" i="11"/>
  <c r="L532" i="31" s="1"/>
  <c r="Y430" i="11"/>
  <c r="L424" i="31" s="1"/>
  <c r="Y431" i="11"/>
  <c r="L425" i="31" s="1"/>
  <c r="Y432" i="11"/>
  <c r="L426" i="31" s="1"/>
  <c r="Y433" i="11"/>
  <c r="L427" i="31" s="1"/>
  <c r="Y434" i="11"/>
  <c r="L430" i="31" s="1"/>
  <c r="Y435" i="11"/>
  <c r="L431" i="31" s="1"/>
  <c r="Y436" i="11"/>
  <c r="L432" i="31" s="1"/>
  <c r="Y437" i="11"/>
  <c r="L454" i="31" s="1"/>
  <c r="Y438" i="11"/>
  <c r="L455" i="31" s="1"/>
  <c r="Y439" i="11"/>
  <c r="L456" i="31" s="1"/>
  <c r="Y440" i="11"/>
  <c r="L457" i="31" s="1"/>
  <c r="Y441" i="11"/>
  <c r="L458" i="31" s="1"/>
  <c r="Y442" i="11"/>
  <c r="L459" i="31" s="1"/>
  <c r="Y443" i="11"/>
  <c r="L477" i="31" s="1"/>
  <c r="Y444" i="11"/>
  <c r="L635" i="31" s="1"/>
  <c r="Y445" i="11"/>
  <c r="L636" i="31" s="1"/>
  <c r="Y446" i="11"/>
  <c r="L637" i="31" s="1"/>
  <c r="Y447" i="11"/>
  <c r="L638" i="31" s="1"/>
  <c r="Y448" i="11"/>
  <c r="L639" i="31" s="1"/>
  <c r="Y449" i="11"/>
  <c r="L640" i="31" s="1"/>
  <c r="Y450" i="11"/>
  <c r="L641" i="31" s="1"/>
  <c r="Y451" i="11"/>
  <c r="L642" i="31" s="1"/>
  <c r="Y452" i="11"/>
  <c r="L643" i="31" s="1"/>
  <c r="Y453" i="11"/>
  <c r="L644" i="31" s="1"/>
  <c r="Y454" i="11"/>
  <c r="L645" i="31" s="1"/>
  <c r="Y455" i="11"/>
  <c r="L646" i="31" s="1"/>
  <c r="Y456" i="11"/>
  <c r="L647" i="31" s="1"/>
  <c r="Y457" i="11"/>
  <c r="L648" i="31" s="1"/>
  <c r="Y458" i="11"/>
  <c r="L649" i="31" s="1"/>
  <c r="Y459" i="11"/>
  <c r="L650" i="31" s="1"/>
  <c r="Y460" i="11"/>
  <c r="L651" i="31" s="1"/>
  <c r="Y461" i="11"/>
  <c r="L652" i="31" s="1"/>
  <c r="Y462" i="11"/>
  <c r="L653" i="31" s="1"/>
  <c r="Y463" i="11"/>
  <c r="L654" i="31" s="1"/>
  <c r="Y464" i="11"/>
  <c r="L655" i="31" s="1"/>
  <c r="Y465" i="11"/>
  <c r="L656" i="31" s="1"/>
  <c r="Y466" i="11"/>
  <c r="L657" i="31" s="1"/>
  <c r="Y467" i="11"/>
  <c r="L658" i="31" s="1"/>
  <c r="Y468" i="11"/>
  <c r="L659" i="31" s="1"/>
  <c r="Y469" i="11"/>
  <c r="L660" i="31" s="1"/>
  <c r="Y470" i="11"/>
  <c r="L663" i="31" s="1"/>
  <c r="Y471" i="11"/>
  <c r="L664" i="31" s="1"/>
  <c r="Y472" i="11"/>
  <c r="L665" i="31" s="1"/>
  <c r="Y473" i="11"/>
  <c r="L666" i="31" s="1"/>
  <c r="Y474" i="11"/>
  <c r="L604" i="31" s="1"/>
  <c r="Y475" i="11"/>
  <c r="L605" i="31" s="1"/>
  <c r="Y476" i="11"/>
  <c r="L606" i="31" s="1"/>
  <c r="Y477" i="11"/>
  <c r="L607" i="31" s="1"/>
  <c r="Y478" i="11"/>
  <c r="L537" i="31" s="1"/>
  <c r="Y479" i="11"/>
  <c r="L538" i="31" s="1"/>
  <c r="Y480" i="11"/>
  <c r="L539" i="31" s="1"/>
  <c r="Y481" i="11"/>
  <c r="L540" i="31" s="1"/>
  <c r="Y482" i="11"/>
  <c r="L541" i="31" s="1"/>
  <c r="Y483" i="11"/>
  <c r="L542" i="31" s="1"/>
  <c r="Y484" i="11"/>
  <c r="L523" i="31" s="1"/>
  <c r="Y485" i="11"/>
  <c r="L533" i="31" s="1"/>
  <c r="Y486" i="11"/>
  <c r="L534" i="31" s="1"/>
  <c r="Y487" i="11"/>
  <c r="L545" i="31" s="1"/>
  <c r="Y488" i="11"/>
  <c r="L546" i="31" s="1"/>
  <c r="Y489" i="11"/>
  <c r="L547" i="31" s="1"/>
  <c r="Y490" i="11"/>
  <c r="L478" i="31" s="1"/>
  <c r="Y491" i="11"/>
  <c r="L479" i="31" s="1"/>
  <c r="Y492" i="11"/>
  <c r="L480" i="31" s="1"/>
  <c r="Y493" i="11"/>
  <c r="L548" i="31" s="1"/>
  <c r="Y495" i="11"/>
  <c r="L450" i="31" s="1"/>
  <c r="Y496" i="11"/>
  <c r="L608" i="31" s="1"/>
  <c r="Y497" i="11"/>
  <c r="L609" i="31" s="1"/>
  <c r="Y498" i="11"/>
  <c r="L524" i="31" s="1"/>
  <c r="Y499" i="11"/>
  <c r="L525" i="31" s="1"/>
  <c r="Y501" i="11"/>
  <c r="L7" i="31" s="1"/>
  <c r="Y502" i="11"/>
  <c r="L8" i="31" s="1"/>
  <c r="Y503" i="11"/>
  <c r="L9" i="31" s="1"/>
  <c r="Y504" i="11"/>
  <c r="L10" i="31" s="1"/>
  <c r="Y505" i="11"/>
  <c r="L11" i="31" s="1"/>
  <c r="Y506" i="11"/>
  <c r="L12" i="31" s="1"/>
  <c r="Y507" i="11"/>
  <c r="L13" i="31" s="1"/>
  <c r="Y508" i="11"/>
  <c r="L14" i="31" s="1"/>
  <c r="Y509" i="11"/>
  <c r="L15" i="31" s="1"/>
  <c r="Y510" i="11"/>
  <c r="L16" i="31" s="1"/>
  <c r="Y511" i="11"/>
  <c r="L17" i="31" s="1"/>
  <c r="Y512" i="11"/>
  <c r="L18" i="31" s="1"/>
  <c r="Y513" i="11"/>
  <c r="L19" i="31" s="1"/>
  <c r="Y514" i="11"/>
  <c r="L20" i="31" s="1"/>
  <c r="Y515" i="11"/>
  <c r="L21" i="31" s="1"/>
  <c r="Y516" i="11"/>
  <c r="L22" i="31" s="1"/>
  <c r="Y517" i="11"/>
  <c r="L23" i="31" s="1"/>
  <c r="Y518" i="11"/>
  <c r="L24" i="31" s="1"/>
  <c r="Y519" i="11"/>
  <c r="L25" i="31" s="1"/>
  <c r="Y520" i="11"/>
  <c r="L26" i="31" s="1"/>
  <c r="Y521" i="11"/>
  <c r="L27" i="31" s="1"/>
  <c r="Y522" i="11"/>
  <c r="L28" i="31" s="1"/>
  <c r="Y523" i="11"/>
  <c r="L29" i="31" s="1"/>
  <c r="Y524" i="11"/>
  <c r="L30" i="31" s="1"/>
  <c r="Y525" i="11"/>
  <c r="L31" i="31" s="1"/>
  <c r="Y526" i="11"/>
  <c r="L32" i="31" s="1"/>
  <c r="Y527" i="11"/>
  <c r="L33" i="31" s="1"/>
  <c r="Y528" i="11"/>
  <c r="L34" i="31" s="1"/>
  <c r="Y529" i="11"/>
  <c r="L35" i="31" s="1"/>
  <c r="Y530" i="11"/>
  <c r="L36" i="31" s="1"/>
  <c r="Y531" i="11"/>
  <c r="L37" i="31" s="1"/>
  <c r="Y532" i="11"/>
  <c r="L38" i="31" s="1"/>
  <c r="Y533" i="11"/>
  <c r="L39" i="31" s="1"/>
  <c r="Y534" i="11"/>
  <c r="L40" i="31" s="1"/>
  <c r="Y535" i="11"/>
  <c r="L41" i="31" s="1"/>
  <c r="Y536" i="11"/>
  <c r="L42" i="31" s="1"/>
  <c r="Y537" i="11"/>
  <c r="L43" i="31" s="1"/>
  <c r="Y246" i="11"/>
  <c r="L262" i="31" s="1"/>
  <c r="Y411" i="11"/>
  <c r="L507" i="31" s="1"/>
  <c r="Y343" i="11"/>
  <c r="L415" i="31" s="1"/>
  <c r="Y540" i="11"/>
  <c r="L46" i="31" s="1"/>
  <c r="Y545" i="11"/>
  <c r="L51" i="31" s="1"/>
  <c r="Y555" i="11"/>
  <c r="L61" i="31" s="1"/>
  <c r="Y554" i="11"/>
  <c r="L60" i="31" s="1"/>
  <c r="Y544" i="11"/>
  <c r="L50" i="31" s="1"/>
  <c r="Y553" i="11"/>
  <c r="L59" i="31" s="1"/>
  <c r="Y539" i="11"/>
  <c r="L45" i="31" s="1"/>
  <c r="Y552" i="11"/>
  <c r="L58" i="31" s="1"/>
  <c r="Y345" i="11"/>
  <c r="L393" i="31" s="1"/>
  <c r="Y543" i="11"/>
  <c r="L49" i="31" s="1"/>
  <c r="Y551" i="11"/>
  <c r="L57" i="31" s="1"/>
  <c r="Y550" i="11"/>
  <c r="L56" i="31" s="1"/>
  <c r="Y538" i="11"/>
  <c r="L44" i="31" s="1"/>
  <c r="Y542" i="11"/>
  <c r="L48" i="31" s="1"/>
  <c r="Y549" i="11"/>
  <c r="L55" i="31" s="1"/>
  <c r="Y548" i="11"/>
  <c r="L54" i="31" s="1"/>
  <c r="Y4" i="11"/>
  <c r="L561" i="31" s="1"/>
  <c r="Y547" i="11"/>
  <c r="Y559" i="11"/>
  <c r="L65" i="31" s="1"/>
  <c r="Y560" i="11"/>
  <c r="L66" i="31" s="1"/>
  <c r="Y561" i="11"/>
  <c r="L67" i="31" s="1"/>
  <c r="Y562" i="11"/>
  <c r="L68" i="31" s="1"/>
  <c r="Y563" i="11"/>
  <c r="L69" i="31" s="1"/>
  <c r="Y564" i="11"/>
  <c r="L70" i="31" s="1"/>
  <c r="Y565" i="11"/>
  <c r="L71" i="31" s="1"/>
  <c r="Y566" i="11"/>
  <c r="L142" i="31" s="1"/>
  <c r="Y567" i="11"/>
  <c r="L143" i="31" s="1"/>
  <c r="Y568" i="11"/>
  <c r="L144" i="31" s="1"/>
  <c r="Y569" i="11"/>
  <c r="L145" i="31" s="1"/>
  <c r="Y570" i="11"/>
  <c r="L146" i="31" s="1"/>
  <c r="Y571" i="11"/>
  <c r="L147" i="31" s="1"/>
  <c r="Y572" i="11"/>
  <c r="L148" i="31" s="1"/>
  <c r="Y573" i="11"/>
  <c r="L149" i="31" s="1"/>
  <c r="Y574" i="11"/>
  <c r="L72" i="31" s="1"/>
  <c r="Y575" i="11"/>
  <c r="L150" i="31" s="1"/>
  <c r="Y576" i="11"/>
  <c r="L151" i="31" s="1"/>
  <c r="Y577" i="11"/>
  <c r="L152" i="31" s="1"/>
  <c r="Y578" i="11"/>
  <c r="L153" i="31" s="1"/>
  <c r="Y579" i="11"/>
  <c r="L154" i="31" s="1"/>
  <c r="Y580" i="11"/>
  <c r="L155" i="31" s="1"/>
  <c r="Y581" i="11"/>
  <c r="L156" i="31" s="1"/>
  <c r="Y582" i="11"/>
  <c r="L157" i="31" s="1"/>
  <c r="Y583" i="11"/>
  <c r="L694" i="31" s="1"/>
  <c r="Y584" i="11"/>
  <c r="L695" i="31" s="1"/>
  <c r="Y585" i="11"/>
  <c r="L78" i="31" s="1"/>
  <c r="Y586" i="11"/>
  <c r="L79" i="31" s="1"/>
  <c r="Y587" i="11"/>
  <c r="L80" i="31" s="1"/>
  <c r="Y588" i="11"/>
  <c r="L81" i="31" s="1"/>
  <c r="Y589" i="11"/>
  <c r="L82" i="31" s="1"/>
  <c r="Y590" i="11"/>
  <c r="L83" i="31" s="1"/>
  <c r="Y591" i="11"/>
  <c r="L84" i="31" s="1"/>
  <c r="Y592" i="11"/>
  <c r="L85" i="31" s="1"/>
  <c r="Y593" i="11"/>
  <c r="L86" i="31" s="1"/>
  <c r="Y594" i="11"/>
  <c r="L87" i="31" s="1"/>
  <c r="Y595" i="11"/>
  <c r="L88" i="31" s="1"/>
  <c r="Y596" i="11"/>
  <c r="L89" i="31" s="1"/>
  <c r="Y597" i="11"/>
  <c r="L90" i="31" s="1"/>
  <c r="Y598" i="11"/>
  <c r="L91" i="31" s="1"/>
  <c r="Y599" i="11"/>
  <c r="L92" i="31" s="1"/>
  <c r="Y600" i="11"/>
  <c r="L93" i="31" s="1"/>
  <c r="Y601" i="11"/>
  <c r="L94" i="31" s="1"/>
  <c r="Y602" i="11"/>
  <c r="L95" i="31" s="1"/>
  <c r="Y603" i="11"/>
  <c r="L96" i="31" s="1"/>
  <c r="Y604" i="11"/>
  <c r="L97" i="31" s="1"/>
  <c r="Y605" i="11"/>
  <c r="L98" i="31" s="1"/>
  <c r="Y606" i="11"/>
  <c r="L99" i="31" s="1"/>
  <c r="Y607" i="11"/>
  <c r="L100" i="31" s="1"/>
  <c r="Y608" i="11"/>
  <c r="L101" i="31" s="1"/>
  <c r="Y609" i="11"/>
  <c r="L102" i="31" s="1"/>
  <c r="Y610" i="11"/>
  <c r="L103" i="31" s="1"/>
  <c r="Y611" i="11"/>
  <c r="L104" i="31" s="1"/>
  <c r="Y612" i="11"/>
  <c r="L105" i="31" s="1"/>
  <c r="Y613" i="11"/>
  <c r="L106" i="31" s="1"/>
  <c r="Y614" i="11"/>
  <c r="L107" i="31" s="1"/>
  <c r="Y615" i="11"/>
  <c r="L108" i="31" s="1"/>
  <c r="Y616" i="11"/>
  <c r="L109" i="31" s="1"/>
  <c r="Y617" i="11"/>
  <c r="L110" i="31" s="1"/>
  <c r="Y618" i="11"/>
  <c r="L612" i="31" s="1"/>
  <c r="Y619" i="11"/>
  <c r="L613" i="31" s="1"/>
  <c r="Y620" i="11"/>
  <c r="L614" i="31" s="1"/>
  <c r="Y621" i="11"/>
  <c r="L615" i="31" s="1"/>
  <c r="Y622" i="11"/>
  <c r="L616" i="31" s="1"/>
  <c r="Y623" i="11"/>
  <c r="L617" i="31" s="1"/>
  <c r="Y624" i="11"/>
  <c r="L618" i="31" s="1"/>
  <c r="Y625" i="11"/>
  <c r="L169" i="31" s="1"/>
  <c r="Y626" i="11"/>
  <c r="L170" i="31" s="1"/>
  <c r="Y627" i="11"/>
  <c r="L171" i="31" s="1"/>
  <c r="Y628" i="11"/>
  <c r="L172" i="31" s="1"/>
  <c r="Y629" i="11"/>
  <c r="L173" i="31" s="1"/>
  <c r="Y630" i="11"/>
  <c r="L174" i="31" s="1"/>
  <c r="Y631" i="11"/>
  <c r="L175" i="31" s="1"/>
  <c r="Y632" i="11"/>
  <c r="L176" i="31" s="1"/>
  <c r="Y633" i="11"/>
  <c r="L177" i="31" s="1"/>
  <c r="Y634" i="11"/>
  <c r="L178" i="31" s="1"/>
  <c r="Y635" i="11"/>
  <c r="L179" i="31" s="1"/>
  <c r="Y636" i="11"/>
  <c r="L180" i="31" s="1"/>
  <c r="Y637" i="11"/>
  <c r="L181" i="31" s="1"/>
  <c r="Y638" i="11"/>
  <c r="L182" i="31" s="1"/>
  <c r="Y639" i="11"/>
  <c r="L183" i="31" s="1"/>
  <c r="Y640" i="11"/>
  <c r="L184" i="31" s="1"/>
  <c r="Y641" i="11"/>
  <c r="L185" i="31" s="1"/>
  <c r="Y642" i="11"/>
  <c r="L186" i="31" s="1"/>
  <c r="Y643" i="11"/>
  <c r="L187" i="31" s="1"/>
  <c r="Y644" i="11"/>
  <c r="L188" i="31" s="1"/>
  <c r="Y645" i="11"/>
  <c r="L189" i="31" s="1"/>
  <c r="Y646" i="11"/>
  <c r="L190" i="31" s="1"/>
  <c r="Y647" i="11"/>
  <c r="L73" i="31" s="1"/>
  <c r="Y648" i="11"/>
  <c r="L74" i="31" s="1"/>
  <c r="Y649" i="11"/>
  <c r="L75" i="31" s="1"/>
  <c r="Y650" i="11"/>
  <c r="L115" i="31" s="1"/>
  <c r="Y651" i="11"/>
  <c r="L116" i="31" s="1"/>
  <c r="Y652" i="11"/>
  <c r="L117" i="31" s="1"/>
  <c r="Y653" i="11"/>
  <c r="L118" i="31" s="1"/>
  <c r="Y654" i="11"/>
  <c r="L119" i="31" s="1"/>
  <c r="Y655" i="11"/>
  <c r="L122" i="31" s="1"/>
  <c r="Y656" i="11"/>
  <c r="L123" i="31" s="1"/>
  <c r="Y657" i="11"/>
  <c r="L124" i="31" s="1"/>
  <c r="Y541" i="11"/>
  <c r="L47" i="31" s="1"/>
  <c r="Y558" i="11"/>
  <c r="L64" i="31" s="1"/>
  <c r="Y546" i="11"/>
  <c r="Y557" i="11"/>
  <c r="L63" i="31" s="1"/>
  <c r="Y556" i="11"/>
  <c r="L62" i="31" s="1"/>
  <c r="Y2" i="12"/>
  <c r="BB2" i="11"/>
  <c r="BC2" i="11" s="1"/>
  <c r="BD2" i="11" s="1"/>
  <c r="BE2" i="11" s="1"/>
  <c r="BF2" i="11" s="1"/>
  <c r="BG2" i="11" s="1"/>
  <c r="BH2" i="11" s="1"/>
  <c r="BI2" i="11" s="1"/>
  <c r="BJ2" i="11" s="1"/>
  <c r="BK2" i="11" s="1"/>
  <c r="BL2" i="11" s="1"/>
  <c r="BM2" i="11" s="1"/>
  <c r="BN2" i="11" s="1"/>
  <c r="AM2" i="12"/>
  <c r="AN2" i="12" s="1"/>
  <c r="AO2" i="12" s="1"/>
  <c r="AP2" i="12" s="1"/>
  <c r="AQ2" i="12" s="1"/>
  <c r="AR2" i="12" s="1"/>
  <c r="AS2" i="12" s="1"/>
  <c r="AT2" i="12" s="1"/>
  <c r="AU2" i="12" s="1"/>
  <c r="AV2" i="12" s="1"/>
  <c r="AW2" i="12" s="1"/>
  <c r="AX2" i="12" s="1"/>
  <c r="AZ2" i="12" s="1"/>
  <c r="BP2" i="12"/>
  <c r="BP2" i="11"/>
  <c r="L2" i="1"/>
  <c r="BR2" i="16" s="1"/>
  <c r="G712" i="31" l="1"/>
  <c r="H572" i="31"/>
  <c r="H717" i="31"/>
  <c r="H710" i="31"/>
  <c r="H196" i="31"/>
  <c r="H705" i="31"/>
  <c r="H706" i="31"/>
  <c r="H732" i="31"/>
  <c r="G711" i="31"/>
  <c r="G727" i="31"/>
  <c r="G689" i="31"/>
  <c r="G719" i="31"/>
  <c r="H740" i="31"/>
  <c r="G704" i="31"/>
  <c r="H708" i="31"/>
  <c r="H724" i="31"/>
  <c r="H703" i="31"/>
  <c r="G701" i="31"/>
  <c r="G707" i="31"/>
  <c r="G623" i="31"/>
  <c r="G580" i="31"/>
  <c r="G726" i="31"/>
  <c r="F738" i="31"/>
  <c r="H229" i="31"/>
  <c r="H571" i="31"/>
  <c r="F353" i="31"/>
  <c r="F329" i="31" s="1"/>
  <c r="G329" i="31" s="1"/>
  <c r="H355" i="31"/>
  <c r="F620" i="31"/>
  <c r="H620" i="31" s="1"/>
  <c r="G747" i="31"/>
  <c r="G624" i="31"/>
  <c r="H748" i="31"/>
  <c r="G722" i="31"/>
  <c r="H335" i="31"/>
  <c r="G573" i="31"/>
  <c r="H747" i="31"/>
  <c r="F192" i="31"/>
  <c r="H192" i="31" s="1"/>
  <c r="H699" i="31"/>
  <c r="G702" i="31"/>
  <c r="F202" i="31"/>
  <c r="H202" i="31" s="1"/>
  <c r="G700" i="31"/>
  <c r="F219" i="31"/>
  <c r="H714" i="31"/>
  <c r="G204" i="31"/>
  <c r="G141" i="31"/>
  <c r="F675" i="31"/>
  <c r="H589" i="31"/>
  <c r="G698" i="31"/>
  <c r="G680" i="31"/>
  <c r="G578" i="31"/>
  <c r="F550" i="31"/>
  <c r="G553" i="31"/>
  <c r="N145" i="31"/>
  <c r="M145" i="31"/>
  <c r="N638" i="31"/>
  <c r="M638" i="31"/>
  <c r="M325" i="31"/>
  <c r="N325" i="31"/>
  <c r="N214" i="31"/>
  <c r="M214" i="31"/>
  <c r="N720" i="31"/>
  <c r="M720" i="31"/>
  <c r="M117" i="31"/>
  <c r="N117" i="31"/>
  <c r="M184" i="31"/>
  <c r="N184" i="31"/>
  <c r="M172" i="31"/>
  <c r="N172" i="31"/>
  <c r="M109" i="31"/>
  <c r="N109" i="31"/>
  <c r="N97" i="31"/>
  <c r="M97" i="31"/>
  <c r="N85" i="31"/>
  <c r="M85" i="31"/>
  <c r="N155" i="31"/>
  <c r="M155" i="31"/>
  <c r="N144" i="31"/>
  <c r="M144" i="31"/>
  <c r="M54" i="31"/>
  <c r="N54" i="31"/>
  <c r="N60" i="31"/>
  <c r="M60" i="31"/>
  <c r="N38" i="31"/>
  <c r="M38" i="31"/>
  <c r="N26" i="31"/>
  <c r="M26" i="31"/>
  <c r="N14" i="31"/>
  <c r="M14" i="31"/>
  <c r="M450" i="31"/>
  <c r="N450" i="31"/>
  <c r="N541" i="31"/>
  <c r="M541" i="31"/>
  <c r="N663" i="31"/>
  <c r="M663" i="31"/>
  <c r="L662" i="31"/>
  <c r="N649" i="31"/>
  <c r="M649" i="31"/>
  <c r="N637" i="31"/>
  <c r="M637" i="31"/>
  <c r="L429" i="31"/>
  <c r="N517" i="31"/>
  <c r="M517" i="31"/>
  <c r="N397" i="31"/>
  <c r="M397" i="31"/>
  <c r="N504" i="31"/>
  <c r="M504" i="31"/>
  <c r="M490" i="31"/>
  <c r="N490" i="31"/>
  <c r="N467" i="31"/>
  <c r="M467" i="31"/>
  <c r="N449" i="31"/>
  <c r="M449" i="31"/>
  <c r="M439" i="31"/>
  <c r="N439" i="31"/>
  <c r="N248" i="31"/>
  <c r="M248" i="31"/>
  <c r="N382" i="31"/>
  <c r="M382" i="31"/>
  <c r="N404" i="31"/>
  <c r="M404" i="31"/>
  <c r="L403" i="31"/>
  <c r="N324" i="31"/>
  <c r="M324" i="31"/>
  <c r="L323" i="31"/>
  <c r="M313" i="31"/>
  <c r="N313" i="31"/>
  <c r="N301" i="31"/>
  <c r="M301" i="31"/>
  <c r="N289" i="31"/>
  <c r="M289" i="31"/>
  <c r="N277" i="31"/>
  <c r="M277" i="31"/>
  <c r="M252" i="31"/>
  <c r="N252" i="31"/>
  <c r="N242" i="31"/>
  <c r="M242" i="31"/>
  <c r="N346" i="31"/>
  <c r="M346" i="31"/>
  <c r="N340" i="31"/>
  <c r="M340" i="31"/>
  <c r="M234" i="31"/>
  <c r="N234" i="31"/>
  <c r="N222" i="31"/>
  <c r="M222" i="31"/>
  <c r="N213" i="31"/>
  <c r="M213" i="31"/>
  <c r="M165" i="31"/>
  <c r="N165" i="31"/>
  <c r="M132" i="31"/>
  <c r="N132" i="31"/>
  <c r="N130" i="31"/>
  <c r="M130" i="31"/>
  <c r="M594" i="31"/>
  <c r="N594" i="31"/>
  <c r="N583" i="31"/>
  <c r="M583" i="31"/>
  <c r="M628" i="31"/>
  <c r="N628" i="31"/>
  <c r="N753" i="31"/>
  <c r="M753" i="31"/>
  <c r="N741" i="31"/>
  <c r="M741" i="31"/>
  <c r="M731" i="31"/>
  <c r="N731" i="31"/>
  <c r="N719" i="31"/>
  <c r="M719" i="31"/>
  <c r="N707" i="31"/>
  <c r="M707" i="31"/>
  <c r="N567" i="31"/>
  <c r="M567" i="31"/>
  <c r="H483" i="31"/>
  <c r="G483" i="31"/>
  <c r="H52" i="31"/>
  <c r="G52" i="31"/>
  <c r="G367" i="31"/>
  <c r="F366" i="31"/>
  <c r="F418" i="31" s="1"/>
  <c r="H367" i="31"/>
  <c r="M50" i="31"/>
  <c r="N50" i="31"/>
  <c r="M505" i="31"/>
  <c r="N505" i="31"/>
  <c r="N347" i="31"/>
  <c r="M347" i="31"/>
  <c r="N61" i="31"/>
  <c r="M61" i="31"/>
  <c r="M636" i="31"/>
  <c r="N636" i="31"/>
  <c r="N427" i="31"/>
  <c r="M427" i="31"/>
  <c r="M516" i="31"/>
  <c r="N516" i="31"/>
  <c r="N390" i="31"/>
  <c r="M390" i="31"/>
  <c r="M503" i="31"/>
  <c r="N503" i="31"/>
  <c r="N489" i="31"/>
  <c r="M489" i="31"/>
  <c r="M466" i="31"/>
  <c r="N466" i="31"/>
  <c r="L465" i="31"/>
  <c r="M448" i="31"/>
  <c r="N448" i="31"/>
  <c r="M438" i="31"/>
  <c r="N438" i="31"/>
  <c r="N255" i="31"/>
  <c r="M255" i="31"/>
  <c r="M381" i="31"/>
  <c r="N381" i="31"/>
  <c r="M376" i="31"/>
  <c r="N376" i="31"/>
  <c r="N269" i="31"/>
  <c r="M269" i="31"/>
  <c r="N312" i="31"/>
  <c r="M312" i="31"/>
  <c r="L419" i="31"/>
  <c r="N300" i="31"/>
  <c r="M300" i="31"/>
  <c r="M288" i="31"/>
  <c r="N288" i="31"/>
  <c r="M276" i="31"/>
  <c r="N276" i="31"/>
  <c r="N241" i="31"/>
  <c r="M241" i="31"/>
  <c r="M260" i="31"/>
  <c r="N260" i="31"/>
  <c r="N359" i="31"/>
  <c r="M359" i="31"/>
  <c r="N339" i="31"/>
  <c r="M339" i="31"/>
  <c r="M233" i="31"/>
  <c r="N233" i="31"/>
  <c r="M221" i="31"/>
  <c r="N221" i="31"/>
  <c r="N212" i="31"/>
  <c r="M212" i="31"/>
  <c r="N164" i="31"/>
  <c r="M164" i="31"/>
  <c r="M693" i="31"/>
  <c r="N693" i="31"/>
  <c r="N129" i="31"/>
  <c r="M129" i="31"/>
  <c r="M557" i="31"/>
  <c r="N557" i="31"/>
  <c r="M593" i="31"/>
  <c r="N593" i="31"/>
  <c r="N582" i="31"/>
  <c r="M582" i="31"/>
  <c r="N627" i="31"/>
  <c r="M627" i="31"/>
  <c r="N752" i="31"/>
  <c r="M752" i="31"/>
  <c r="M740" i="31"/>
  <c r="N740" i="31"/>
  <c r="N730" i="31"/>
  <c r="M730" i="31"/>
  <c r="N718" i="31"/>
  <c r="M718" i="31"/>
  <c r="N706" i="31"/>
  <c r="M706" i="31"/>
  <c r="N566" i="31"/>
  <c r="M566" i="31"/>
  <c r="H569" i="31"/>
  <c r="G569" i="31"/>
  <c r="H634" i="31"/>
  <c r="F633" i="31"/>
  <c r="G634" i="31"/>
  <c r="M27" i="31"/>
  <c r="N27" i="31"/>
  <c r="M600" i="31"/>
  <c r="N600" i="31"/>
  <c r="N256" i="31"/>
  <c r="M256" i="31"/>
  <c r="N127" i="31"/>
  <c r="M127" i="31"/>
  <c r="M116" i="31"/>
  <c r="N116" i="31"/>
  <c r="N13" i="31"/>
  <c r="M13" i="31"/>
  <c r="N182" i="31"/>
  <c r="M182" i="31"/>
  <c r="M170" i="31"/>
  <c r="N170" i="31"/>
  <c r="M107" i="31"/>
  <c r="N107" i="31"/>
  <c r="N95" i="31"/>
  <c r="M95" i="31"/>
  <c r="N83" i="31"/>
  <c r="M83" i="31"/>
  <c r="M153" i="31"/>
  <c r="N153" i="31"/>
  <c r="N142" i="31"/>
  <c r="M142" i="31"/>
  <c r="N48" i="31"/>
  <c r="M48" i="31"/>
  <c r="M51" i="31"/>
  <c r="N51" i="31"/>
  <c r="M36" i="31"/>
  <c r="N36" i="31"/>
  <c r="N24" i="31"/>
  <c r="M24" i="31"/>
  <c r="N12" i="31"/>
  <c r="M12" i="31"/>
  <c r="M480" i="31"/>
  <c r="N480" i="31"/>
  <c r="N539" i="31"/>
  <c r="M539" i="31"/>
  <c r="M659" i="31"/>
  <c r="N659" i="31"/>
  <c r="M647" i="31"/>
  <c r="N647" i="31"/>
  <c r="L634" i="31"/>
  <c r="N635" i="31"/>
  <c r="M635" i="31"/>
  <c r="M528" i="31"/>
  <c r="N528" i="31"/>
  <c r="L527" i="31"/>
  <c r="N395" i="31"/>
  <c r="M395" i="31"/>
  <c r="N502" i="31"/>
  <c r="M502" i="31"/>
  <c r="M488" i="31"/>
  <c r="N488" i="31"/>
  <c r="N603" i="31"/>
  <c r="M603" i="31"/>
  <c r="M447" i="31"/>
  <c r="N447" i="31"/>
  <c r="M474" i="31"/>
  <c r="N474" i="31"/>
  <c r="N388" i="31"/>
  <c r="M388" i="31"/>
  <c r="N380" i="31"/>
  <c r="M380" i="31"/>
  <c r="N375" i="31"/>
  <c r="M375" i="31"/>
  <c r="N268" i="31"/>
  <c r="M268" i="31"/>
  <c r="N311" i="31"/>
  <c r="M311" i="31"/>
  <c r="N299" i="31"/>
  <c r="M299" i="31"/>
  <c r="N287" i="31"/>
  <c r="M287" i="31"/>
  <c r="M275" i="31"/>
  <c r="N275" i="31"/>
  <c r="N257" i="31"/>
  <c r="M257" i="31"/>
  <c r="N240" i="31"/>
  <c r="M240" i="31"/>
  <c r="N358" i="31"/>
  <c r="M358" i="31"/>
  <c r="N338" i="31"/>
  <c r="M338" i="31"/>
  <c r="N232" i="31"/>
  <c r="M232" i="31"/>
  <c r="M220" i="31"/>
  <c r="N220" i="31"/>
  <c r="M136" i="31"/>
  <c r="N136" i="31"/>
  <c r="N199" i="31"/>
  <c r="M199" i="31"/>
  <c r="N692" i="31"/>
  <c r="M692" i="31"/>
  <c r="M683" i="31"/>
  <c r="N683" i="31"/>
  <c r="N556" i="31"/>
  <c r="M556" i="31"/>
  <c r="N592" i="31"/>
  <c r="M592" i="31"/>
  <c r="N581" i="31"/>
  <c r="M581" i="31"/>
  <c r="N626" i="31"/>
  <c r="M626" i="31"/>
  <c r="N751" i="31"/>
  <c r="M751" i="31"/>
  <c r="L738" i="31"/>
  <c r="M729" i="31"/>
  <c r="N729" i="31"/>
  <c r="N717" i="31"/>
  <c r="M717" i="31"/>
  <c r="M705" i="31"/>
  <c r="N705" i="31"/>
  <c r="N565" i="31"/>
  <c r="M565" i="31"/>
  <c r="H709" i="31"/>
  <c r="G709" i="31"/>
  <c r="G494" i="31"/>
  <c r="H494" i="31"/>
  <c r="G434" i="31"/>
  <c r="H434" i="31"/>
  <c r="G536" i="31"/>
  <c r="H536" i="31"/>
  <c r="G461" i="31"/>
  <c r="H461" i="31"/>
  <c r="H465" i="31"/>
  <c r="G465" i="31"/>
  <c r="M156" i="31"/>
  <c r="N156" i="31"/>
  <c r="M518" i="31"/>
  <c r="N518" i="31"/>
  <c r="M302" i="31"/>
  <c r="N302" i="31"/>
  <c r="M133" i="31"/>
  <c r="N133" i="31"/>
  <c r="N708" i="31"/>
  <c r="M708" i="31"/>
  <c r="M55" i="31"/>
  <c r="N55" i="31"/>
  <c r="M648" i="31"/>
  <c r="N648" i="31"/>
  <c r="M169" i="31"/>
  <c r="N169" i="31"/>
  <c r="N152" i="31"/>
  <c r="M152" i="31"/>
  <c r="N23" i="31"/>
  <c r="M23" i="31"/>
  <c r="M646" i="31"/>
  <c r="N646" i="31"/>
  <c r="M515" i="31"/>
  <c r="N515" i="31"/>
  <c r="N398" i="31"/>
  <c r="M398" i="31"/>
  <c r="M501" i="31"/>
  <c r="N501" i="31"/>
  <c r="N470" i="31"/>
  <c r="M470" i="31"/>
  <c r="M463" i="31"/>
  <c r="N463" i="31"/>
  <c r="N446" i="31"/>
  <c r="M446" i="31"/>
  <c r="N437" i="31"/>
  <c r="M437" i="31"/>
  <c r="M261" i="31"/>
  <c r="N261" i="31"/>
  <c r="M379" i="31"/>
  <c r="N379" i="31"/>
  <c r="N374" i="31"/>
  <c r="M374" i="31"/>
  <c r="M267" i="31"/>
  <c r="N267" i="31"/>
  <c r="N310" i="31"/>
  <c r="M310" i="31"/>
  <c r="N298" i="31"/>
  <c r="M298" i="31"/>
  <c r="N286" i="31"/>
  <c r="M286" i="31"/>
  <c r="M274" i="31"/>
  <c r="N274" i="31"/>
  <c r="M249" i="31"/>
  <c r="N249" i="31"/>
  <c r="N239" i="31"/>
  <c r="M239" i="31"/>
  <c r="N357" i="31"/>
  <c r="M357" i="31"/>
  <c r="N337" i="31"/>
  <c r="M337" i="31"/>
  <c r="M231" i="31"/>
  <c r="N231" i="31"/>
  <c r="N168" i="31"/>
  <c r="M168" i="31"/>
  <c r="N211" i="31"/>
  <c r="M211" i="31"/>
  <c r="N198" i="31"/>
  <c r="M198" i="31"/>
  <c r="N691" i="31"/>
  <c r="M691" i="31"/>
  <c r="N682" i="31"/>
  <c r="M682" i="31"/>
  <c r="N555" i="31"/>
  <c r="M555" i="31"/>
  <c r="N591" i="31"/>
  <c r="M591" i="31"/>
  <c r="M580" i="31"/>
  <c r="N580" i="31"/>
  <c r="M625" i="31"/>
  <c r="N625" i="31"/>
  <c r="M750" i="31"/>
  <c r="N750" i="31"/>
  <c r="N575" i="31"/>
  <c r="M575" i="31"/>
  <c r="N728" i="31"/>
  <c r="M728" i="31"/>
  <c r="N716" i="31"/>
  <c r="M716" i="31"/>
  <c r="N704" i="31"/>
  <c r="M704" i="31"/>
  <c r="L671" i="31"/>
  <c r="M564" i="31"/>
  <c r="N564" i="31"/>
  <c r="G544" i="31"/>
  <c r="H544" i="31"/>
  <c r="H159" i="31"/>
  <c r="G159" i="31"/>
  <c r="M185" i="31"/>
  <c r="N185" i="31"/>
  <c r="N15" i="31"/>
  <c r="M15" i="31"/>
  <c r="M491" i="31"/>
  <c r="N491" i="31"/>
  <c r="M290" i="31"/>
  <c r="N290" i="31"/>
  <c r="N595" i="31"/>
  <c r="M595" i="31"/>
  <c r="N154" i="31"/>
  <c r="M154" i="31"/>
  <c r="M660" i="31"/>
  <c r="N660" i="31"/>
  <c r="N63" i="31"/>
  <c r="M63" i="31"/>
  <c r="M106" i="31"/>
  <c r="N106" i="31"/>
  <c r="M44" i="31"/>
  <c r="N44" i="31"/>
  <c r="M11" i="31"/>
  <c r="N11" i="31"/>
  <c r="N658" i="31"/>
  <c r="M658" i="31"/>
  <c r="N74" i="31"/>
  <c r="M74" i="31"/>
  <c r="N93" i="31"/>
  <c r="M93" i="31"/>
  <c r="N70" i="31"/>
  <c r="M70" i="31"/>
  <c r="M415" i="31"/>
  <c r="N415" i="31"/>
  <c r="N34" i="31"/>
  <c r="M34" i="31"/>
  <c r="N22" i="31"/>
  <c r="M22" i="31"/>
  <c r="N10" i="31"/>
  <c r="M10" i="31"/>
  <c r="M478" i="31"/>
  <c r="N478" i="31"/>
  <c r="N537" i="31"/>
  <c r="M537" i="31"/>
  <c r="L536" i="31"/>
  <c r="N657" i="31"/>
  <c r="M657" i="31"/>
  <c r="M645" i="31"/>
  <c r="N645" i="31"/>
  <c r="M459" i="31"/>
  <c r="N459" i="31"/>
  <c r="L423" i="31"/>
  <c r="N424" i="31"/>
  <c r="M424" i="31"/>
  <c r="N514" i="31"/>
  <c r="M514" i="31"/>
  <c r="M399" i="31"/>
  <c r="N399" i="31"/>
  <c r="M500" i="31"/>
  <c r="N500" i="31"/>
  <c r="N476" i="31"/>
  <c r="M476" i="31"/>
  <c r="L461" i="31"/>
  <c r="N462" i="31"/>
  <c r="M462" i="31"/>
  <c r="M445" i="31"/>
  <c r="N445" i="31"/>
  <c r="M436" i="31"/>
  <c r="N436" i="31"/>
  <c r="N245" i="31"/>
  <c r="M245" i="31"/>
  <c r="N378" i="31"/>
  <c r="M378" i="31"/>
  <c r="N373" i="31"/>
  <c r="M373" i="31"/>
  <c r="M321" i="31"/>
  <c r="N321" i="31"/>
  <c r="N309" i="31"/>
  <c r="M309" i="31"/>
  <c r="N297" i="31"/>
  <c r="M297" i="31"/>
  <c r="N285" i="31"/>
  <c r="M285" i="31"/>
  <c r="N273" i="31"/>
  <c r="M273" i="31"/>
  <c r="M246" i="31"/>
  <c r="N246" i="31"/>
  <c r="N238" i="31"/>
  <c r="M238" i="31"/>
  <c r="M356" i="31"/>
  <c r="N356" i="31"/>
  <c r="N336" i="31"/>
  <c r="M336" i="31"/>
  <c r="N230" i="31"/>
  <c r="M230" i="31"/>
  <c r="N200" i="31"/>
  <c r="M200" i="31"/>
  <c r="M205" i="31"/>
  <c r="N205" i="31"/>
  <c r="M197" i="31"/>
  <c r="N197" i="31"/>
  <c r="N690" i="31"/>
  <c r="M690" i="31"/>
  <c r="N681" i="31"/>
  <c r="M681" i="31"/>
  <c r="N554" i="31"/>
  <c r="M554" i="31"/>
  <c r="N590" i="31"/>
  <c r="M590" i="31"/>
  <c r="M579" i="31"/>
  <c r="N579" i="31"/>
  <c r="M624" i="31"/>
  <c r="N624" i="31"/>
  <c r="M749" i="31"/>
  <c r="N749" i="31"/>
  <c r="N574" i="31"/>
  <c r="M574" i="31"/>
  <c r="N727" i="31"/>
  <c r="M727" i="31"/>
  <c r="M715" i="31"/>
  <c r="N715" i="31"/>
  <c r="N703" i="31"/>
  <c r="M703" i="31"/>
  <c r="N563" i="31"/>
  <c r="M563" i="31"/>
  <c r="H121" i="31"/>
  <c r="G121" i="31"/>
  <c r="N118" i="31"/>
  <c r="M118" i="31"/>
  <c r="N440" i="31"/>
  <c r="M440" i="31"/>
  <c r="N247" i="31"/>
  <c r="M247" i="31"/>
  <c r="N160" i="31"/>
  <c r="M160" i="31"/>
  <c r="L159" i="31"/>
  <c r="N183" i="31"/>
  <c r="M183" i="31"/>
  <c r="M25" i="31"/>
  <c r="N25" i="31"/>
  <c r="N115" i="31"/>
  <c r="M115" i="31"/>
  <c r="L114" i="31"/>
  <c r="N181" i="31"/>
  <c r="M181" i="31"/>
  <c r="N82" i="31"/>
  <c r="M82" i="31"/>
  <c r="M46" i="31"/>
  <c r="N46" i="31"/>
  <c r="N538" i="31"/>
  <c r="M538" i="31"/>
  <c r="N618" i="31"/>
  <c r="M618" i="31"/>
  <c r="M81" i="31"/>
  <c r="N81" i="31"/>
  <c r="N56" i="31"/>
  <c r="M56" i="31"/>
  <c r="N179" i="31"/>
  <c r="M179" i="31"/>
  <c r="N104" i="31"/>
  <c r="M104" i="31"/>
  <c r="M80" i="31"/>
  <c r="N80" i="31"/>
  <c r="M69" i="31"/>
  <c r="N69" i="31"/>
  <c r="N33" i="31"/>
  <c r="M33" i="31"/>
  <c r="M9" i="31"/>
  <c r="N9" i="31"/>
  <c r="M607" i="31"/>
  <c r="N607" i="31"/>
  <c r="M644" i="31"/>
  <c r="N644" i="31"/>
  <c r="N532" i="31"/>
  <c r="M532" i="31"/>
  <c r="M513" i="31"/>
  <c r="N513" i="31"/>
  <c r="N410" i="31"/>
  <c r="M410" i="31"/>
  <c r="M499" i="31"/>
  <c r="N499" i="31"/>
  <c r="N487" i="31"/>
  <c r="M487" i="31"/>
  <c r="N766" i="31"/>
  <c r="M766" i="31"/>
  <c r="M453" i="31"/>
  <c r="L452" i="31"/>
  <c r="N453" i="31"/>
  <c r="L472" i="31"/>
  <c r="M473" i="31"/>
  <c r="N473" i="31"/>
  <c r="N396" i="31"/>
  <c r="M396" i="31"/>
  <c r="N377" i="31"/>
  <c r="M377" i="31"/>
  <c r="N372" i="31"/>
  <c r="M372" i="31"/>
  <c r="N320" i="31"/>
  <c r="M320" i="31"/>
  <c r="N308" i="31"/>
  <c r="M308" i="31"/>
  <c r="N296" i="31"/>
  <c r="M296" i="31"/>
  <c r="M284" i="31"/>
  <c r="N284" i="31"/>
  <c r="N272" i="31"/>
  <c r="M272" i="31"/>
  <c r="L271" i="31"/>
  <c r="M253" i="31"/>
  <c r="N253" i="31"/>
  <c r="N237" i="31"/>
  <c r="M237" i="31"/>
  <c r="N355" i="31"/>
  <c r="M355" i="31"/>
  <c r="N335" i="31"/>
  <c r="M335" i="31"/>
  <c r="N229" i="31"/>
  <c r="M229" i="31"/>
  <c r="N141" i="31"/>
  <c r="M141" i="31"/>
  <c r="N204" i="31"/>
  <c r="M204" i="31"/>
  <c r="M196" i="31"/>
  <c r="N196" i="31"/>
  <c r="M689" i="31"/>
  <c r="N689" i="31"/>
  <c r="M680" i="31"/>
  <c r="N680" i="31"/>
  <c r="N553" i="31"/>
  <c r="M553" i="31"/>
  <c r="N589" i="31"/>
  <c r="M589" i="31"/>
  <c r="N578" i="31"/>
  <c r="M578" i="31"/>
  <c r="N623" i="31"/>
  <c r="M623" i="31"/>
  <c r="M748" i="31"/>
  <c r="N748" i="31"/>
  <c r="M573" i="31"/>
  <c r="N573" i="31"/>
  <c r="M726" i="31"/>
  <c r="N726" i="31"/>
  <c r="N714" i="31"/>
  <c r="M714" i="31"/>
  <c r="N702" i="31"/>
  <c r="M702" i="31"/>
  <c r="N562" i="31"/>
  <c r="M562" i="31"/>
  <c r="N110" i="31"/>
  <c r="M110" i="31"/>
  <c r="M39" i="31"/>
  <c r="N39" i="31"/>
  <c r="N411" i="31"/>
  <c r="M411" i="31"/>
  <c r="M314" i="31"/>
  <c r="N314" i="31"/>
  <c r="N166" i="31"/>
  <c r="M166" i="31"/>
  <c r="M131" i="31"/>
  <c r="N131" i="31"/>
  <c r="N568" i="31"/>
  <c r="M568" i="31"/>
  <c r="G759" i="31"/>
  <c r="H759" i="31"/>
  <c r="N96" i="31"/>
  <c r="M96" i="31"/>
  <c r="N540" i="31"/>
  <c r="M540" i="31"/>
  <c r="M62" i="31"/>
  <c r="N62" i="31"/>
  <c r="M75" i="31"/>
  <c r="N75" i="31"/>
  <c r="M94" i="31"/>
  <c r="N94" i="31"/>
  <c r="N71" i="31"/>
  <c r="M71" i="31"/>
  <c r="M35" i="31"/>
  <c r="N35" i="31"/>
  <c r="M479" i="31"/>
  <c r="N479" i="31"/>
  <c r="N477" i="31"/>
  <c r="M477" i="31"/>
  <c r="N180" i="31"/>
  <c r="M180" i="31"/>
  <c r="N105" i="31"/>
  <c r="M105" i="31"/>
  <c r="N151" i="31"/>
  <c r="M151" i="31"/>
  <c r="M64" i="31"/>
  <c r="N64" i="31"/>
  <c r="N73" i="31"/>
  <c r="M73" i="31"/>
  <c r="N617" i="31"/>
  <c r="M617" i="31"/>
  <c r="N92" i="31"/>
  <c r="M92" i="31"/>
  <c r="N150" i="31"/>
  <c r="M150" i="31"/>
  <c r="N57" i="31"/>
  <c r="M57" i="31"/>
  <c r="N507" i="31"/>
  <c r="M507" i="31"/>
  <c r="M21" i="31"/>
  <c r="N21" i="31"/>
  <c r="N547" i="31"/>
  <c r="M547" i="31"/>
  <c r="M656" i="31"/>
  <c r="N656" i="31"/>
  <c r="M458" i="31"/>
  <c r="N458" i="31"/>
  <c r="M47" i="31"/>
  <c r="N47" i="31"/>
  <c r="M190" i="31"/>
  <c r="N190" i="31"/>
  <c r="N178" i="31"/>
  <c r="M178" i="31"/>
  <c r="N616" i="31"/>
  <c r="M616" i="31"/>
  <c r="N103" i="31"/>
  <c r="M103" i="31"/>
  <c r="N91" i="31"/>
  <c r="M91" i="31"/>
  <c r="N79" i="31"/>
  <c r="M79" i="31"/>
  <c r="N72" i="31"/>
  <c r="M72" i="31"/>
  <c r="M68" i="31"/>
  <c r="N68" i="31"/>
  <c r="N49" i="31"/>
  <c r="M49" i="31"/>
  <c r="N262" i="31"/>
  <c r="M262" i="31"/>
  <c r="M32" i="31"/>
  <c r="N32" i="31"/>
  <c r="M20" i="31"/>
  <c r="N20" i="31"/>
  <c r="M8" i="31"/>
  <c r="N8" i="31"/>
  <c r="M546" i="31"/>
  <c r="N546" i="31"/>
  <c r="N606" i="31"/>
  <c r="M606" i="31"/>
  <c r="M655" i="31"/>
  <c r="N655" i="31"/>
  <c r="N643" i="31"/>
  <c r="M643" i="31"/>
  <c r="M457" i="31"/>
  <c r="N457" i="31"/>
  <c r="M531" i="31"/>
  <c r="N531" i="31"/>
  <c r="N512" i="31"/>
  <c r="M512" i="31"/>
  <c r="N251" i="31"/>
  <c r="M251" i="31"/>
  <c r="N498" i="31"/>
  <c r="M498" i="31"/>
  <c r="M486" i="31"/>
  <c r="N486" i="31"/>
  <c r="N765" i="31"/>
  <c r="M765" i="31"/>
  <c r="N444" i="31"/>
  <c r="M444" i="31"/>
  <c r="L434" i="31"/>
  <c r="M435" i="31"/>
  <c r="N435" i="31"/>
  <c r="N413" i="31"/>
  <c r="M413" i="31"/>
  <c r="M409" i="31"/>
  <c r="N409" i="31"/>
  <c r="M371" i="31"/>
  <c r="N371" i="31"/>
  <c r="M319" i="31"/>
  <c r="N319" i="31"/>
  <c r="N307" i="31"/>
  <c r="M307" i="31"/>
  <c r="N295" i="31"/>
  <c r="M295" i="31"/>
  <c r="N283" i="31"/>
  <c r="M283" i="31"/>
  <c r="M266" i="31"/>
  <c r="N266" i="31"/>
  <c r="M258" i="31"/>
  <c r="N258" i="31"/>
  <c r="M236" i="31"/>
  <c r="N236" i="31"/>
  <c r="N354" i="31"/>
  <c r="M354" i="31"/>
  <c r="L353" i="31"/>
  <c r="L329" i="31" s="1"/>
  <c r="N334" i="31"/>
  <c r="M334" i="31"/>
  <c r="N228" i="31"/>
  <c r="M228" i="31"/>
  <c r="M140" i="31"/>
  <c r="N140" i="31"/>
  <c r="M203" i="31"/>
  <c r="L202" i="31"/>
  <c r="N203" i="31"/>
  <c r="M195" i="31"/>
  <c r="N195" i="31"/>
  <c r="N688" i="31"/>
  <c r="M688" i="31"/>
  <c r="M679" i="31"/>
  <c r="N679" i="31"/>
  <c r="M552" i="31"/>
  <c r="N552" i="31"/>
  <c r="N763" i="31"/>
  <c r="M763" i="31"/>
  <c r="M577" i="31"/>
  <c r="N577" i="31"/>
  <c r="N622" i="31"/>
  <c r="M622" i="31"/>
  <c r="N747" i="31"/>
  <c r="M747" i="31"/>
  <c r="N572" i="31"/>
  <c r="M572" i="31"/>
  <c r="N725" i="31"/>
  <c r="M725" i="31"/>
  <c r="M713" i="31"/>
  <c r="N713" i="31"/>
  <c r="N701" i="31"/>
  <c r="M701" i="31"/>
  <c r="F697" i="31"/>
  <c r="H323" i="31"/>
  <c r="G323" i="31"/>
  <c r="G452" i="31"/>
  <c r="H452" i="31"/>
  <c r="H662" i="31"/>
  <c r="G662" i="31"/>
  <c r="N173" i="31"/>
  <c r="M173" i="31"/>
  <c r="M542" i="31"/>
  <c r="N542" i="31"/>
  <c r="N468" i="31"/>
  <c r="M468" i="31"/>
  <c r="N278" i="31"/>
  <c r="M278" i="31"/>
  <c r="N584" i="31"/>
  <c r="M584" i="31"/>
  <c r="N108" i="31"/>
  <c r="M108" i="31"/>
  <c r="N548" i="31"/>
  <c r="M548" i="31"/>
  <c r="N189" i="31"/>
  <c r="M189" i="31"/>
  <c r="N177" i="31"/>
  <c r="M177" i="31"/>
  <c r="N615" i="31"/>
  <c r="M615" i="31"/>
  <c r="M102" i="31"/>
  <c r="N102" i="31"/>
  <c r="N90" i="31"/>
  <c r="M90" i="31"/>
  <c r="N78" i="31"/>
  <c r="L77" i="31"/>
  <c r="M78" i="31"/>
  <c r="N149" i="31"/>
  <c r="M149" i="31"/>
  <c r="M67" i="31"/>
  <c r="N67" i="31"/>
  <c r="N393" i="31"/>
  <c r="M393" i="31"/>
  <c r="N43" i="31"/>
  <c r="M43" i="31"/>
  <c r="N31" i="31"/>
  <c r="M31" i="31"/>
  <c r="M19" i="31"/>
  <c r="N19" i="31"/>
  <c r="M7" i="31"/>
  <c r="N7" i="31"/>
  <c r="N545" i="31"/>
  <c r="M545" i="31"/>
  <c r="L544" i="31"/>
  <c r="M605" i="31"/>
  <c r="N605" i="31"/>
  <c r="N654" i="31"/>
  <c r="M654" i="31"/>
  <c r="N642" i="31"/>
  <c r="M642" i="31"/>
  <c r="N456" i="31"/>
  <c r="M456" i="31"/>
  <c r="N530" i="31"/>
  <c r="M530" i="31"/>
  <c r="N511" i="31"/>
  <c r="M511" i="31"/>
  <c r="N400" i="31"/>
  <c r="M400" i="31"/>
  <c r="M497" i="31"/>
  <c r="N497" i="31"/>
  <c r="N485" i="31"/>
  <c r="M485" i="31"/>
  <c r="M764" i="31"/>
  <c r="N764" i="31"/>
  <c r="N443" i="31"/>
  <c r="M443" i="31"/>
  <c r="M394" i="31"/>
  <c r="N394" i="31"/>
  <c r="M387" i="31"/>
  <c r="N387" i="31"/>
  <c r="M408" i="31"/>
  <c r="N408" i="31"/>
  <c r="M370" i="31"/>
  <c r="N370" i="31"/>
  <c r="M318" i="31"/>
  <c r="N318" i="31"/>
  <c r="M306" i="31"/>
  <c r="N306" i="31"/>
  <c r="N294" i="31"/>
  <c r="M294" i="31"/>
  <c r="N282" i="31"/>
  <c r="M282" i="31"/>
  <c r="N265" i="31"/>
  <c r="M265" i="31"/>
  <c r="N244" i="31"/>
  <c r="M244" i="31"/>
  <c r="N351" i="31"/>
  <c r="M351" i="31"/>
  <c r="M345" i="31"/>
  <c r="N345" i="31"/>
  <c r="N333" i="31"/>
  <c r="M333" i="31"/>
  <c r="N227" i="31"/>
  <c r="M227" i="31"/>
  <c r="N215" i="31"/>
  <c r="M215" i="31"/>
  <c r="M210" i="31"/>
  <c r="N210" i="31"/>
  <c r="M194" i="31"/>
  <c r="N194" i="31"/>
  <c r="M687" i="31"/>
  <c r="N687" i="31"/>
  <c r="M678" i="31"/>
  <c r="N678" i="31"/>
  <c r="N551" i="31"/>
  <c r="L550" i="31"/>
  <c r="M551" i="31"/>
  <c r="N588" i="31"/>
  <c r="M588" i="31"/>
  <c r="N576" i="31"/>
  <c r="M576" i="31"/>
  <c r="N621" i="31"/>
  <c r="M621" i="31"/>
  <c r="L620" i="31"/>
  <c r="M746" i="31"/>
  <c r="N746" i="31"/>
  <c r="N571" i="31"/>
  <c r="M571" i="31"/>
  <c r="N724" i="31"/>
  <c r="M724" i="31"/>
  <c r="N712" i="31"/>
  <c r="M712" i="31"/>
  <c r="N700" i="31"/>
  <c r="M700" i="31"/>
  <c r="G565" i="31"/>
  <c r="H565" i="31"/>
  <c r="H403" i="31"/>
  <c r="G403" i="31"/>
  <c r="H527" i="31"/>
  <c r="G527" i="31"/>
  <c r="H114" i="31"/>
  <c r="G114" i="31"/>
  <c r="H271" i="31"/>
  <c r="G271" i="31"/>
  <c r="M98" i="31"/>
  <c r="N98" i="31"/>
  <c r="N650" i="31"/>
  <c r="M650" i="31"/>
  <c r="M383" i="31"/>
  <c r="N383" i="31"/>
  <c r="M235" i="31"/>
  <c r="N235" i="31"/>
  <c r="N84" i="31"/>
  <c r="M84" i="31"/>
  <c r="N124" i="31"/>
  <c r="M124" i="31"/>
  <c r="N188" i="31"/>
  <c r="M188" i="31"/>
  <c r="N176" i="31"/>
  <c r="M176" i="31"/>
  <c r="M614" i="31"/>
  <c r="N614" i="31"/>
  <c r="N101" i="31"/>
  <c r="M101" i="31"/>
  <c r="M89" i="31"/>
  <c r="N89" i="31"/>
  <c r="N695" i="31"/>
  <c r="M695" i="31"/>
  <c r="N148" i="31"/>
  <c r="M148" i="31"/>
  <c r="M66" i="31"/>
  <c r="N66" i="31"/>
  <c r="N58" i="31"/>
  <c r="M58" i="31"/>
  <c r="N42" i="31"/>
  <c r="M42" i="31"/>
  <c r="M30" i="31"/>
  <c r="N30" i="31"/>
  <c r="M18" i="31"/>
  <c r="N18" i="31"/>
  <c r="N525" i="31"/>
  <c r="M525" i="31"/>
  <c r="N534" i="31"/>
  <c r="M534" i="31"/>
  <c r="M604" i="31"/>
  <c r="N604" i="31"/>
  <c r="M653" i="31"/>
  <c r="N653" i="31"/>
  <c r="N641" i="31"/>
  <c r="M641" i="31"/>
  <c r="M455" i="31"/>
  <c r="N455" i="31"/>
  <c r="N529" i="31"/>
  <c r="M529" i="31"/>
  <c r="N510" i="31"/>
  <c r="M510" i="31"/>
  <c r="N401" i="31"/>
  <c r="M401" i="31"/>
  <c r="N496" i="31"/>
  <c r="M496" i="31"/>
  <c r="M767" i="31"/>
  <c r="N767" i="31"/>
  <c r="N442" i="31"/>
  <c r="M442" i="31"/>
  <c r="N389" i="31"/>
  <c r="M389" i="31"/>
  <c r="N386" i="31"/>
  <c r="M386" i="31"/>
  <c r="N407" i="31"/>
  <c r="M407" i="31"/>
  <c r="N369" i="31"/>
  <c r="M369" i="31"/>
  <c r="M317" i="31"/>
  <c r="N317" i="31"/>
  <c r="N305" i="31"/>
  <c r="M305" i="31"/>
  <c r="N293" i="31"/>
  <c r="M293" i="31"/>
  <c r="N281" i="31"/>
  <c r="M281" i="31"/>
  <c r="N264" i="31"/>
  <c r="M264" i="31"/>
  <c r="M259" i="31"/>
  <c r="N259" i="31"/>
  <c r="N350" i="31"/>
  <c r="M350" i="31"/>
  <c r="M344" i="31"/>
  <c r="N344" i="31"/>
  <c r="N332" i="31"/>
  <c r="M332" i="31"/>
  <c r="M226" i="31"/>
  <c r="N226" i="31"/>
  <c r="N139" i="31"/>
  <c r="M139" i="31"/>
  <c r="N209" i="31"/>
  <c r="M209" i="31"/>
  <c r="L192" i="31"/>
  <c r="N193" i="31"/>
  <c r="M193" i="31"/>
  <c r="N686" i="31"/>
  <c r="M686" i="31"/>
  <c r="M677" i="31"/>
  <c r="N677" i="31"/>
  <c r="N598" i="31"/>
  <c r="M598" i="31"/>
  <c r="N587" i="31"/>
  <c r="M587" i="31"/>
  <c r="M163" i="31"/>
  <c r="N163" i="31"/>
  <c r="N762" i="31"/>
  <c r="M762" i="31"/>
  <c r="N745" i="31"/>
  <c r="M745" i="31"/>
  <c r="M570" i="31"/>
  <c r="N570" i="31"/>
  <c r="N723" i="31"/>
  <c r="M723" i="31"/>
  <c r="N711" i="31"/>
  <c r="M711" i="31"/>
  <c r="M699" i="31"/>
  <c r="N699" i="31"/>
  <c r="G522" i="31"/>
  <c r="H522" i="31"/>
  <c r="G207" i="31"/>
  <c r="H207" i="31"/>
  <c r="N561" i="31"/>
  <c r="M561" i="31"/>
  <c r="L560" i="31"/>
  <c r="N431" i="31"/>
  <c r="M431" i="31"/>
  <c r="M405" i="31"/>
  <c r="N405" i="31"/>
  <c r="M223" i="31"/>
  <c r="N223" i="31"/>
  <c r="M732" i="31"/>
  <c r="N732" i="31"/>
  <c r="N143" i="31"/>
  <c r="M143" i="31"/>
  <c r="M123" i="31"/>
  <c r="N123" i="31"/>
  <c r="L121" i="31"/>
  <c r="N122" i="31"/>
  <c r="M122" i="31"/>
  <c r="N187" i="31"/>
  <c r="M187" i="31"/>
  <c r="N175" i="31"/>
  <c r="M175" i="31"/>
  <c r="N613" i="31"/>
  <c r="M613" i="31"/>
  <c r="M100" i="31"/>
  <c r="N100" i="31"/>
  <c r="M88" i="31"/>
  <c r="N88" i="31"/>
  <c r="N694" i="31"/>
  <c r="M694" i="31"/>
  <c r="M147" i="31"/>
  <c r="N147" i="31"/>
  <c r="N65" i="31"/>
  <c r="M65" i="31"/>
  <c r="M45" i="31"/>
  <c r="N45" i="31"/>
  <c r="N41" i="31"/>
  <c r="M41" i="31"/>
  <c r="M29" i="31"/>
  <c r="N29" i="31"/>
  <c r="M17" i="31"/>
  <c r="N17" i="31"/>
  <c r="M524" i="31"/>
  <c r="N524" i="31"/>
  <c r="N533" i="31"/>
  <c r="M533" i="31"/>
  <c r="N666" i="31"/>
  <c r="M666" i="31"/>
  <c r="M652" i="31"/>
  <c r="N652" i="31"/>
  <c r="M640" i="31"/>
  <c r="N640" i="31"/>
  <c r="N454" i="31"/>
  <c r="M454" i="31"/>
  <c r="N520" i="31"/>
  <c r="M520" i="31"/>
  <c r="N509" i="31"/>
  <c r="M509" i="31"/>
  <c r="N412" i="31"/>
  <c r="M412" i="31"/>
  <c r="N495" i="31"/>
  <c r="L494" i="31"/>
  <c r="M495" i="31"/>
  <c r="M484" i="31"/>
  <c r="N484" i="31"/>
  <c r="L483" i="31"/>
  <c r="M602" i="31"/>
  <c r="N602" i="31"/>
  <c r="N441" i="31"/>
  <c r="M441" i="31"/>
  <c r="N392" i="31"/>
  <c r="M392" i="31"/>
  <c r="N385" i="31"/>
  <c r="M385" i="31"/>
  <c r="M599" i="31"/>
  <c r="N599" i="31"/>
  <c r="L367" i="31"/>
  <c r="M368" i="31"/>
  <c r="N368" i="31"/>
  <c r="N316" i="31"/>
  <c r="M316" i="31"/>
  <c r="N304" i="31"/>
  <c r="M304" i="31"/>
  <c r="N292" i="31"/>
  <c r="M292" i="31"/>
  <c r="M280" i="31"/>
  <c r="N280" i="31"/>
  <c r="N263" i="31"/>
  <c r="M263" i="31"/>
  <c r="N254" i="31"/>
  <c r="M254" i="31"/>
  <c r="N349" i="31"/>
  <c r="M349" i="31"/>
  <c r="M343" i="31"/>
  <c r="N343" i="31"/>
  <c r="M331" i="31"/>
  <c r="N331" i="31"/>
  <c r="N225" i="31"/>
  <c r="M225" i="31"/>
  <c r="N138" i="31"/>
  <c r="M138" i="31"/>
  <c r="L207" i="31"/>
  <c r="M208" i="31"/>
  <c r="N208" i="31"/>
  <c r="N135" i="31"/>
  <c r="M135" i="31"/>
  <c r="N685" i="31"/>
  <c r="M685" i="31"/>
  <c r="L675" i="31"/>
  <c r="N597" i="31"/>
  <c r="M597" i="31"/>
  <c r="N586" i="31"/>
  <c r="M586" i="31"/>
  <c r="M162" i="31"/>
  <c r="N162" i="31"/>
  <c r="N761" i="31"/>
  <c r="M761" i="31"/>
  <c r="M744" i="31"/>
  <c r="N744" i="31"/>
  <c r="N734" i="31"/>
  <c r="M734" i="31"/>
  <c r="M722" i="31"/>
  <c r="N722" i="31"/>
  <c r="N710" i="31"/>
  <c r="M710" i="31"/>
  <c r="N698" i="31"/>
  <c r="L697" i="31"/>
  <c r="M698" i="31"/>
  <c r="H611" i="31"/>
  <c r="G611" i="31"/>
  <c r="N86" i="31"/>
  <c r="M86" i="31"/>
  <c r="M664" i="31"/>
  <c r="N664" i="31"/>
  <c r="N391" i="31"/>
  <c r="M391" i="31"/>
  <c r="N341" i="31"/>
  <c r="M341" i="31"/>
  <c r="N754" i="31"/>
  <c r="M754" i="31"/>
  <c r="N171" i="31"/>
  <c r="M171" i="31"/>
  <c r="M37" i="31"/>
  <c r="N37" i="31"/>
  <c r="N119" i="31"/>
  <c r="M119" i="31"/>
  <c r="M186" i="31"/>
  <c r="N186" i="31"/>
  <c r="N174" i="31"/>
  <c r="M174" i="31"/>
  <c r="N612" i="31"/>
  <c r="M612" i="31"/>
  <c r="L611" i="31"/>
  <c r="N99" i="31"/>
  <c r="M99" i="31"/>
  <c r="N87" i="31"/>
  <c r="M87" i="31"/>
  <c r="N157" i="31"/>
  <c r="M157" i="31"/>
  <c r="N146" i="31"/>
  <c r="M146" i="31"/>
  <c r="L53" i="31"/>
  <c r="L52" i="31"/>
  <c r="M59" i="31"/>
  <c r="N59" i="31"/>
  <c r="M40" i="31"/>
  <c r="N40" i="31"/>
  <c r="M28" i="31"/>
  <c r="N28" i="31"/>
  <c r="N16" i="31"/>
  <c r="M16" i="31"/>
  <c r="N609" i="31"/>
  <c r="M609" i="31"/>
  <c r="N523" i="31"/>
  <c r="L522" i="31"/>
  <c r="M523" i="31"/>
  <c r="N665" i="31"/>
  <c r="M665" i="31"/>
  <c r="N651" i="31"/>
  <c r="M651" i="31"/>
  <c r="N639" i="31"/>
  <c r="M639" i="31"/>
  <c r="N432" i="31"/>
  <c r="M432" i="31"/>
  <c r="N519" i="31"/>
  <c r="M519" i="31"/>
  <c r="M508" i="31"/>
  <c r="N508" i="31"/>
  <c r="N506" i="31"/>
  <c r="M506" i="31"/>
  <c r="M492" i="31"/>
  <c r="N492" i="31"/>
  <c r="M469" i="31"/>
  <c r="N469" i="31"/>
  <c r="N601" i="31"/>
  <c r="M601" i="31"/>
  <c r="M475" i="31"/>
  <c r="N475" i="31"/>
  <c r="N414" i="31"/>
  <c r="M414" i="31"/>
  <c r="N384" i="31"/>
  <c r="M384" i="31"/>
  <c r="N406" i="31"/>
  <c r="M406" i="31"/>
  <c r="N326" i="31"/>
  <c r="M326" i="31"/>
  <c r="M315" i="31"/>
  <c r="N315" i="31"/>
  <c r="M303" i="31"/>
  <c r="N303" i="31"/>
  <c r="M291" i="31"/>
  <c r="N291" i="31"/>
  <c r="M279" i="31"/>
  <c r="N279" i="31"/>
  <c r="N243" i="31"/>
  <c r="M243" i="31"/>
  <c r="N250" i="31"/>
  <c r="M250" i="31"/>
  <c r="N348" i="31"/>
  <c r="M348" i="31"/>
  <c r="M342" i="31"/>
  <c r="N342" i="31"/>
  <c r="N330" i="31"/>
  <c r="M330" i="31"/>
  <c r="N224" i="31"/>
  <c r="M224" i="31"/>
  <c r="N137" i="31"/>
  <c r="M137" i="31"/>
  <c r="N167" i="31"/>
  <c r="M167" i="31"/>
  <c r="M134" i="31"/>
  <c r="N134" i="31"/>
  <c r="N684" i="31"/>
  <c r="M684" i="31"/>
  <c r="N128" i="31"/>
  <c r="M128" i="31"/>
  <c r="N596" i="31"/>
  <c r="M596" i="31"/>
  <c r="N585" i="31"/>
  <c r="M585" i="31"/>
  <c r="M161" i="31"/>
  <c r="N161" i="31"/>
  <c r="L759" i="31"/>
  <c r="N760" i="31"/>
  <c r="M760" i="31"/>
  <c r="N743" i="31"/>
  <c r="M743" i="31"/>
  <c r="M733" i="31"/>
  <c r="N733" i="31"/>
  <c r="M721" i="31"/>
  <c r="N721" i="31"/>
  <c r="N709" i="31"/>
  <c r="M709" i="31"/>
  <c r="M569" i="31"/>
  <c r="N569" i="31"/>
  <c r="F560" i="31"/>
  <c r="AJ2" i="16"/>
  <c r="AK2" i="16"/>
  <c r="AY2" i="16"/>
  <c r="AX2" i="16"/>
  <c r="AZ2" i="16" s="1"/>
  <c r="Z2" i="12"/>
  <c r="AA2" i="11"/>
  <c r="Z6" i="11"/>
  <c r="R563" i="31" s="1"/>
  <c r="Z9" i="11"/>
  <c r="R566" i="31" s="1"/>
  <c r="Z12" i="11"/>
  <c r="R569" i="31" s="1"/>
  <c r="Z15" i="11"/>
  <c r="R700" i="31" s="1"/>
  <c r="Z18" i="11"/>
  <c r="R703" i="31" s="1"/>
  <c r="Z21" i="11"/>
  <c r="R706" i="31" s="1"/>
  <c r="Z31" i="11"/>
  <c r="R716" i="31" s="1"/>
  <c r="Z24" i="11"/>
  <c r="R709" i="31" s="1"/>
  <c r="Z26" i="11"/>
  <c r="R711" i="31" s="1"/>
  <c r="Z28" i="11"/>
  <c r="R713" i="31" s="1"/>
  <c r="Z33" i="11"/>
  <c r="R718" i="31" s="1"/>
  <c r="Z36" i="11"/>
  <c r="R721" i="31" s="1"/>
  <c r="Z7" i="11"/>
  <c r="R564" i="31" s="1"/>
  <c r="Z10" i="11"/>
  <c r="R567" i="31" s="1"/>
  <c r="Z13" i="11"/>
  <c r="R698" i="31" s="1"/>
  <c r="Z16" i="11"/>
  <c r="R701" i="31" s="1"/>
  <c r="Z19" i="11"/>
  <c r="R704" i="31" s="1"/>
  <c r="Z22" i="11"/>
  <c r="R707" i="31" s="1"/>
  <c r="Z30" i="11"/>
  <c r="R715" i="31" s="1"/>
  <c r="Z39" i="11"/>
  <c r="R724" i="31" s="1"/>
  <c r="Z25" i="11"/>
  <c r="R710" i="31" s="1"/>
  <c r="Z32" i="11"/>
  <c r="R717" i="31" s="1"/>
  <c r="Z35" i="11"/>
  <c r="R720" i="31" s="1"/>
  <c r="Z43" i="11"/>
  <c r="R728" i="31" s="1"/>
  <c r="Z44" i="11"/>
  <c r="R729" i="31" s="1"/>
  <c r="Z45" i="11"/>
  <c r="R730" i="31" s="1"/>
  <c r="Z46" i="11"/>
  <c r="R731" i="31" s="1"/>
  <c r="Z47" i="11"/>
  <c r="R732" i="31" s="1"/>
  <c r="Z48" i="11"/>
  <c r="R733" i="31" s="1"/>
  <c r="Z49" i="11"/>
  <c r="R734" i="31" s="1"/>
  <c r="Z50" i="11"/>
  <c r="R570" i="31" s="1"/>
  <c r="Z51" i="11"/>
  <c r="R571" i="31" s="1"/>
  <c r="Z52" i="11"/>
  <c r="R572" i="31" s="1"/>
  <c r="Z53" i="11"/>
  <c r="R573" i="31" s="1"/>
  <c r="Z54" i="11"/>
  <c r="R574" i="31" s="1"/>
  <c r="Z55" i="11"/>
  <c r="R575" i="31" s="1"/>
  <c r="Z56" i="11"/>
  <c r="R739" i="31" s="1"/>
  <c r="Z57" i="11"/>
  <c r="R740" i="31" s="1"/>
  <c r="Z58" i="11"/>
  <c r="R741" i="31" s="1"/>
  <c r="Z59" i="11"/>
  <c r="R742" i="31" s="1"/>
  <c r="Z60" i="11"/>
  <c r="R743" i="31" s="1"/>
  <c r="Z61" i="11"/>
  <c r="R744" i="31" s="1"/>
  <c r="Z62" i="11"/>
  <c r="R745" i="31" s="1"/>
  <c r="Z63" i="11"/>
  <c r="R746" i="31" s="1"/>
  <c r="Z64" i="11"/>
  <c r="R747" i="31" s="1"/>
  <c r="Z65" i="11"/>
  <c r="R748" i="31" s="1"/>
  <c r="Z66" i="11"/>
  <c r="R749" i="31" s="1"/>
  <c r="Z67" i="11"/>
  <c r="R750" i="31" s="1"/>
  <c r="Z68" i="11"/>
  <c r="R751" i="31" s="1"/>
  <c r="Z69" i="11"/>
  <c r="R752" i="31" s="1"/>
  <c r="Z70" i="11"/>
  <c r="R753" i="31" s="1"/>
  <c r="Z71" i="11"/>
  <c r="R754" i="31" s="1"/>
  <c r="Z72" i="11"/>
  <c r="R760" i="31" s="1"/>
  <c r="Z73" i="11"/>
  <c r="R761" i="31" s="1"/>
  <c r="Z74" i="11"/>
  <c r="R762" i="31" s="1"/>
  <c r="Z75" i="11"/>
  <c r="R621" i="31" s="1"/>
  <c r="Z76" i="11"/>
  <c r="R622" i="31" s="1"/>
  <c r="Z77" i="11"/>
  <c r="R623" i="31" s="1"/>
  <c r="Z78" i="11"/>
  <c r="R624" i="31" s="1"/>
  <c r="Z79" i="11"/>
  <c r="R625" i="31" s="1"/>
  <c r="Z80" i="11"/>
  <c r="R626" i="31" s="1"/>
  <c r="Z81" i="11"/>
  <c r="R627" i="31" s="1"/>
  <c r="Z82" i="11"/>
  <c r="R628" i="31" s="1"/>
  <c r="Z83" i="11"/>
  <c r="R160" i="31" s="1"/>
  <c r="Z84" i="11"/>
  <c r="R161" i="31" s="1"/>
  <c r="Z85" i="11"/>
  <c r="R162" i="31" s="1"/>
  <c r="Z86" i="11"/>
  <c r="R163" i="31" s="1"/>
  <c r="Z87" i="11"/>
  <c r="R576" i="31" s="1"/>
  <c r="Z88" i="11"/>
  <c r="R577" i="31" s="1"/>
  <c r="Z89" i="11"/>
  <c r="R578" i="31" s="1"/>
  <c r="Z90" i="11"/>
  <c r="R579" i="31" s="1"/>
  <c r="Z91" i="11"/>
  <c r="R580" i="31" s="1"/>
  <c r="Z92" i="11"/>
  <c r="R581" i="31" s="1"/>
  <c r="Z93" i="11"/>
  <c r="R582" i="31" s="1"/>
  <c r="Z94" i="11"/>
  <c r="R583" i="31" s="1"/>
  <c r="Z95" i="11"/>
  <c r="R584" i="31" s="1"/>
  <c r="Z96" i="11"/>
  <c r="R585" i="31" s="1"/>
  <c r="Z97" i="11"/>
  <c r="R586" i="31" s="1"/>
  <c r="Z98" i="11"/>
  <c r="R587" i="31" s="1"/>
  <c r="Z99" i="11"/>
  <c r="R588" i="31" s="1"/>
  <c r="Z100" i="11"/>
  <c r="R763" i="31" s="1"/>
  <c r="Z101" i="11"/>
  <c r="R589" i="31" s="1"/>
  <c r="Z102" i="11"/>
  <c r="R590" i="31" s="1"/>
  <c r="Z103" i="11"/>
  <c r="R591" i="31" s="1"/>
  <c r="Z104" i="11"/>
  <c r="R592" i="31" s="1"/>
  <c r="Z105" i="11"/>
  <c r="R593" i="31" s="1"/>
  <c r="Z106" i="11"/>
  <c r="R594" i="31" s="1"/>
  <c r="Z107" i="11"/>
  <c r="R595" i="31" s="1"/>
  <c r="Z108" i="11"/>
  <c r="R596" i="31" s="1"/>
  <c r="Z109" i="11"/>
  <c r="R597" i="31" s="1"/>
  <c r="Z110" i="11"/>
  <c r="R598" i="31" s="1"/>
  <c r="Z111" i="11"/>
  <c r="R551" i="31" s="1"/>
  <c r="Z112" i="11"/>
  <c r="R552" i="31" s="1"/>
  <c r="Z113" i="11"/>
  <c r="R553" i="31" s="1"/>
  <c r="Z5" i="11"/>
  <c r="R562" i="31" s="1"/>
  <c r="Z8" i="11"/>
  <c r="R565" i="31" s="1"/>
  <c r="Z11" i="11"/>
  <c r="R568" i="31" s="1"/>
  <c r="Z14" i="11"/>
  <c r="R699" i="31" s="1"/>
  <c r="Z17" i="11"/>
  <c r="R702" i="31" s="1"/>
  <c r="Z20" i="11"/>
  <c r="R705" i="31" s="1"/>
  <c r="Z23" i="11"/>
  <c r="R708" i="31" s="1"/>
  <c r="Z27" i="11"/>
  <c r="R712" i="31" s="1"/>
  <c r="Z38" i="11"/>
  <c r="R723" i="31" s="1"/>
  <c r="Z42" i="11"/>
  <c r="R727" i="31" s="1"/>
  <c r="Z34" i="11"/>
  <c r="R719" i="31" s="1"/>
  <c r="Z40" i="11"/>
  <c r="R725" i="31" s="1"/>
  <c r="Z29" i="11"/>
  <c r="R714" i="31" s="1"/>
  <c r="Z41" i="11"/>
  <c r="R726" i="31" s="1"/>
  <c r="Z218" i="11"/>
  <c r="R350" i="31" s="1"/>
  <c r="Z220" i="11"/>
  <c r="R236" i="31" s="1"/>
  <c r="Z222" i="11"/>
  <c r="R238" i="31" s="1"/>
  <c r="Z229" i="11"/>
  <c r="R245" i="31" s="1"/>
  <c r="Z235" i="11"/>
  <c r="R251" i="31" s="1"/>
  <c r="Z239" i="11"/>
  <c r="R255" i="31" s="1"/>
  <c r="Z245" i="11"/>
  <c r="R261" i="31" s="1"/>
  <c r="Z115" i="11"/>
  <c r="R555" i="31" s="1"/>
  <c r="Z118" i="11"/>
  <c r="R558" i="31" s="1"/>
  <c r="Z121" i="11"/>
  <c r="R676" i="31" s="1"/>
  <c r="Z124" i="11"/>
  <c r="R679" i="31" s="1"/>
  <c r="Z127" i="11"/>
  <c r="R682" i="31" s="1"/>
  <c r="Z130" i="11"/>
  <c r="R130" i="31" s="1"/>
  <c r="Z133" i="11"/>
  <c r="R685" i="31" s="1"/>
  <c r="Z136" i="11"/>
  <c r="R688" i="31" s="1"/>
  <c r="Z139" i="11"/>
  <c r="R691" i="31" s="1"/>
  <c r="Z142" i="11"/>
  <c r="R132" i="31" s="1"/>
  <c r="Z145" i="11"/>
  <c r="R135" i="31" s="1"/>
  <c r="Z148" i="11"/>
  <c r="R195" i="31" s="1"/>
  <c r="Z151" i="11"/>
  <c r="R198" i="31" s="1"/>
  <c r="Z154" i="11"/>
  <c r="R165" i="31" s="1"/>
  <c r="Z157" i="11"/>
  <c r="R208" i="31" s="1"/>
  <c r="Z160" i="11"/>
  <c r="R203" i="31" s="1"/>
  <c r="Z163" i="11"/>
  <c r="R211" i="31" s="1"/>
  <c r="Z166" i="11"/>
  <c r="R213" i="31" s="1"/>
  <c r="Z169" i="11"/>
  <c r="R138" i="31" s="1"/>
  <c r="Z172" i="11"/>
  <c r="R140" i="31" s="1"/>
  <c r="Z175" i="11"/>
  <c r="R168" i="31" s="1"/>
  <c r="Z178" i="11"/>
  <c r="R222" i="31" s="1"/>
  <c r="Z181" i="11"/>
  <c r="R225" i="31" s="1"/>
  <c r="Z184" i="11"/>
  <c r="R228" i="31" s="1"/>
  <c r="Z187" i="11"/>
  <c r="R231" i="31" s="1"/>
  <c r="Z190" i="11"/>
  <c r="R234" i="31" s="1"/>
  <c r="Z193" i="11"/>
  <c r="R331" i="31" s="1"/>
  <c r="Z196" i="11"/>
  <c r="R334" i="31" s="1"/>
  <c r="Z199" i="11"/>
  <c r="R337" i="31" s="1"/>
  <c r="Z202" i="11"/>
  <c r="R340" i="31" s="1"/>
  <c r="Z205" i="11"/>
  <c r="R343" i="31" s="1"/>
  <c r="Z208" i="11"/>
  <c r="R354" i="31" s="1"/>
  <c r="Z211" i="11"/>
  <c r="R357" i="31" s="1"/>
  <c r="Z224" i="11"/>
  <c r="R240" i="31" s="1"/>
  <c r="Z244" i="11"/>
  <c r="R260" i="31" s="1"/>
  <c r="Z216" i="11"/>
  <c r="R348" i="31" s="1"/>
  <c r="Z226" i="11"/>
  <c r="R242" i="31" s="1"/>
  <c r="Z231" i="11"/>
  <c r="R247" i="31" s="1"/>
  <c r="Z234" i="11"/>
  <c r="R250" i="31" s="1"/>
  <c r="Z238" i="11"/>
  <c r="R254" i="31" s="1"/>
  <c r="Z243" i="11"/>
  <c r="R259" i="31" s="1"/>
  <c r="Z214" i="11"/>
  <c r="R346" i="31" s="1"/>
  <c r="Z37" i="11"/>
  <c r="R722" i="31" s="1"/>
  <c r="Z116" i="11"/>
  <c r="R556" i="31" s="1"/>
  <c r="Z119" i="11"/>
  <c r="R127" i="31" s="1"/>
  <c r="Z122" i="11"/>
  <c r="R677" i="31" s="1"/>
  <c r="Z125" i="11"/>
  <c r="R680" i="31" s="1"/>
  <c r="Z128" i="11"/>
  <c r="R683" i="31" s="1"/>
  <c r="Z131" i="11"/>
  <c r="R131" i="31" s="1"/>
  <c r="Z134" i="11"/>
  <c r="R686" i="31" s="1"/>
  <c r="Z137" i="11"/>
  <c r="R689" i="31" s="1"/>
  <c r="Z140" i="11"/>
  <c r="R692" i="31" s="1"/>
  <c r="Z143" i="11"/>
  <c r="R133" i="31" s="1"/>
  <c r="Z146" i="11"/>
  <c r="R193" i="31" s="1"/>
  <c r="Z149" i="11"/>
  <c r="R196" i="31" s="1"/>
  <c r="Z152" i="11"/>
  <c r="R199" i="31" s="1"/>
  <c r="Z155" i="11"/>
  <c r="R166" i="31" s="1"/>
  <c r="Z158" i="11"/>
  <c r="R209" i="31" s="1"/>
  <c r="Z161" i="11"/>
  <c r="R204" i="31" s="1"/>
  <c r="Z164" i="11"/>
  <c r="R136" i="31" s="1"/>
  <c r="Z167" i="11"/>
  <c r="R214" i="31" s="1"/>
  <c r="Z170" i="11"/>
  <c r="R139" i="31" s="1"/>
  <c r="Z173" i="11"/>
  <c r="R141" i="31" s="1"/>
  <c r="Z176" i="11"/>
  <c r="R220" i="31" s="1"/>
  <c r="Z179" i="11"/>
  <c r="R223" i="31" s="1"/>
  <c r="Z182" i="11"/>
  <c r="R226" i="31" s="1"/>
  <c r="Z185" i="11"/>
  <c r="R229" i="31" s="1"/>
  <c r="Z188" i="11"/>
  <c r="R232" i="31" s="1"/>
  <c r="Z191" i="11"/>
  <c r="R235" i="31" s="1"/>
  <c r="Z194" i="11"/>
  <c r="R332" i="31" s="1"/>
  <c r="Z197" i="11"/>
  <c r="R335" i="31" s="1"/>
  <c r="Z200" i="11"/>
  <c r="R338" i="31" s="1"/>
  <c r="Z203" i="11"/>
  <c r="R341" i="31" s="1"/>
  <c r="Z206" i="11"/>
  <c r="R344" i="31" s="1"/>
  <c r="Z209" i="11"/>
  <c r="R355" i="31" s="1"/>
  <c r="Z228" i="11"/>
  <c r="R244" i="31" s="1"/>
  <c r="Z242" i="11"/>
  <c r="R258" i="31" s="1"/>
  <c r="Z212" i="11"/>
  <c r="R358" i="31" s="1"/>
  <c r="Z219" i="11"/>
  <c r="R351" i="31" s="1"/>
  <c r="Z221" i="11"/>
  <c r="R237" i="31" s="1"/>
  <c r="Z223" i="11"/>
  <c r="R239" i="31" s="1"/>
  <c r="Z237" i="11"/>
  <c r="R253" i="31" s="1"/>
  <c r="Z217" i="11"/>
  <c r="R349" i="31" s="1"/>
  <c r="Z230" i="11"/>
  <c r="R246" i="31" s="1"/>
  <c r="Z233" i="11"/>
  <c r="R249" i="31" s="1"/>
  <c r="Z241" i="11"/>
  <c r="R257" i="31" s="1"/>
  <c r="Z225" i="11"/>
  <c r="R241" i="31" s="1"/>
  <c r="Z114" i="11"/>
  <c r="R554" i="31" s="1"/>
  <c r="Z117" i="11"/>
  <c r="R557" i="31" s="1"/>
  <c r="Z120" i="11"/>
  <c r="R128" i="31" s="1"/>
  <c r="Z123" i="11"/>
  <c r="R678" i="31" s="1"/>
  <c r="Z126" i="11"/>
  <c r="R681" i="31" s="1"/>
  <c r="Z129" i="11"/>
  <c r="R129" i="31" s="1"/>
  <c r="Z132" i="11"/>
  <c r="R684" i="31" s="1"/>
  <c r="Z135" i="11"/>
  <c r="R687" i="31" s="1"/>
  <c r="Z138" i="11"/>
  <c r="R690" i="31" s="1"/>
  <c r="Z141" i="11"/>
  <c r="R693" i="31" s="1"/>
  <c r="Z144" i="11"/>
  <c r="R134" i="31" s="1"/>
  <c r="Z147" i="11"/>
  <c r="R194" i="31" s="1"/>
  <c r="Z150" i="11"/>
  <c r="R197" i="31" s="1"/>
  <c r="Z153" i="11"/>
  <c r="R164" i="31" s="1"/>
  <c r="Z156" i="11"/>
  <c r="R167" i="31" s="1"/>
  <c r="Z159" i="11"/>
  <c r="R210" i="31" s="1"/>
  <c r="Z162" i="11"/>
  <c r="R205" i="31" s="1"/>
  <c r="Z165" i="11"/>
  <c r="R212" i="31" s="1"/>
  <c r="Z168" i="11"/>
  <c r="R137" i="31" s="1"/>
  <c r="Z171" i="11"/>
  <c r="R215" i="31" s="1"/>
  <c r="Z174" i="11"/>
  <c r="R200" i="31" s="1"/>
  <c r="Z177" i="11"/>
  <c r="R221" i="31" s="1"/>
  <c r="Z180" i="11"/>
  <c r="R224" i="31" s="1"/>
  <c r="Z183" i="11"/>
  <c r="R227" i="31" s="1"/>
  <c r="Z186" i="11"/>
  <c r="R230" i="31" s="1"/>
  <c r="Z189" i="11"/>
  <c r="R233" i="31" s="1"/>
  <c r="Z192" i="11"/>
  <c r="R330" i="31" s="1"/>
  <c r="Z195" i="11"/>
  <c r="R333" i="31" s="1"/>
  <c r="Z198" i="11"/>
  <c r="R336" i="31" s="1"/>
  <c r="Z201" i="11"/>
  <c r="R339" i="31" s="1"/>
  <c r="Z204" i="11"/>
  <c r="R342" i="31" s="1"/>
  <c r="Z207" i="11"/>
  <c r="R345" i="31" s="1"/>
  <c r="Z210" i="11"/>
  <c r="R356" i="31" s="1"/>
  <c r="Z215" i="11"/>
  <c r="R347" i="31" s="1"/>
  <c r="Z236" i="11"/>
  <c r="R252" i="31" s="1"/>
  <c r="Z240" i="11"/>
  <c r="R256" i="31" s="1"/>
  <c r="Z251" i="11"/>
  <c r="R272" i="31" s="1"/>
  <c r="Z257" i="11"/>
  <c r="R278" i="31" s="1"/>
  <c r="Z263" i="11"/>
  <c r="R284" i="31" s="1"/>
  <c r="Z269" i="11"/>
  <c r="R290" i="31" s="1"/>
  <c r="Z275" i="11"/>
  <c r="R296" i="31" s="1"/>
  <c r="Z281" i="11"/>
  <c r="R302" i="31" s="1"/>
  <c r="Z287" i="11"/>
  <c r="R308" i="31" s="1"/>
  <c r="Z293" i="11"/>
  <c r="R314" i="31" s="1"/>
  <c r="Z299" i="11"/>
  <c r="R320" i="31" s="1"/>
  <c r="Z305" i="11"/>
  <c r="R325" i="31" s="1"/>
  <c r="Z311" i="11"/>
  <c r="R372" i="31" s="1"/>
  <c r="Z317" i="11"/>
  <c r="R405" i="31" s="1"/>
  <c r="Z323" i="11"/>
  <c r="R377" i="31" s="1"/>
  <c r="Z329" i="11"/>
  <c r="R383" i="31" s="1"/>
  <c r="Z336" i="11"/>
  <c r="R390" i="31" s="1"/>
  <c r="Z343" i="11"/>
  <c r="R415" i="31" s="1"/>
  <c r="Z345" i="11"/>
  <c r="R393" i="31" s="1"/>
  <c r="Z349" i="11"/>
  <c r="R397" i="31" s="1"/>
  <c r="Z341" i="11"/>
  <c r="R413" i="31" s="1"/>
  <c r="Z348" i="11"/>
  <c r="R396" i="31" s="1"/>
  <c r="Z246" i="11"/>
  <c r="R262" i="31" s="1"/>
  <c r="Z339" i="11"/>
  <c r="R411" i="31" s="1"/>
  <c r="Z347" i="11"/>
  <c r="R395" i="31" s="1"/>
  <c r="Z247" i="11"/>
  <c r="R263" i="31" s="1"/>
  <c r="Z253" i="11"/>
  <c r="R274" i="31" s="1"/>
  <c r="Z259" i="11"/>
  <c r="R280" i="31" s="1"/>
  <c r="Z265" i="11"/>
  <c r="R286" i="31" s="1"/>
  <c r="Z271" i="11"/>
  <c r="R292" i="31" s="1"/>
  <c r="Z277" i="11"/>
  <c r="R298" i="31" s="1"/>
  <c r="Z283" i="11"/>
  <c r="R304" i="31" s="1"/>
  <c r="Z289" i="11"/>
  <c r="R310" i="31" s="1"/>
  <c r="Z295" i="11"/>
  <c r="R316" i="31" s="1"/>
  <c r="Z301" i="11"/>
  <c r="R267" i="31" s="1"/>
  <c r="R368" i="31"/>
  <c r="Z313" i="11"/>
  <c r="R374" i="31" s="1"/>
  <c r="Z319" i="11"/>
  <c r="R599" i="31" s="1"/>
  <c r="Z325" i="11"/>
  <c r="R379" i="31" s="1"/>
  <c r="Z331" i="11"/>
  <c r="R385" i="31" s="1"/>
  <c r="Z232" i="11"/>
  <c r="R248" i="31" s="1"/>
  <c r="Z337" i="11"/>
  <c r="R391" i="31" s="1"/>
  <c r="Z248" i="11"/>
  <c r="R264" i="31" s="1"/>
  <c r="Z254" i="11"/>
  <c r="R275" i="31" s="1"/>
  <c r="Z260" i="11"/>
  <c r="R281" i="31" s="1"/>
  <c r="Z266" i="11"/>
  <c r="R287" i="31" s="1"/>
  <c r="Z272" i="11"/>
  <c r="R293" i="31" s="1"/>
  <c r="Z278" i="11"/>
  <c r="R299" i="31" s="1"/>
  <c r="Z284" i="11"/>
  <c r="R305" i="31" s="1"/>
  <c r="Z290" i="11"/>
  <c r="R311" i="31" s="1"/>
  <c r="Z296" i="11"/>
  <c r="R317" i="31" s="1"/>
  <c r="Z302" i="11"/>
  <c r="R268" i="31" s="1"/>
  <c r="Z308" i="11"/>
  <c r="R369" i="31" s="1"/>
  <c r="Z314" i="11"/>
  <c r="R375" i="31" s="1"/>
  <c r="Z320" i="11"/>
  <c r="R407" i="31" s="1"/>
  <c r="Z326" i="11"/>
  <c r="R380" i="31" s="1"/>
  <c r="Z332" i="11"/>
  <c r="R386" i="31" s="1"/>
  <c r="Z342" i="11"/>
  <c r="R414" i="31" s="1"/>
  <c r="Z344" i="11"/>
  <c r="R392" i="31" s="1"/>
  <c r="Z335" i="11"/>
  <c r="R389" i="31" s="1"/>
  <c r="Z346" i="11"/>
  <c r="R394" i="31" s="1"/>
  <c r="Z354" i="11"/>
  <c r="R435" i="31" s="1"/>
  <c r="Z355" i="11"/>
  <c r="R473" i="31" s="1"/>
  <c r="Z356" i="11"/>
  <c r="R436" i="31" s="1"/>
  <c r="Z357" i="11"/>
  <c r="R437" i="31" s="1"/>
  <c r="Z358" i="11"/>
  <c r="R474" i="31" s="1"/>
  <c r="Z359" i="11"/>
  <c r="R438" i="31" s="1"/>
  <c r="Z360" i="11"/>
  <c r="R439" i="31" s="1"/>
  <c r="Z361" i="11"/>
  <c r="R440" i="31" s="1"/>
  <c r="Z362" i="11"/>
  <c r="R475" i="31" s="1"/>
  <c r="Z363" i="11"/>
  <c r="R441" i="31" s="1"/>
  <c r="Z364" i="11"/>
  <c r="R442" i="31" s="1"/>
  <c r="Z365" i="11"/>
  <c r="R443" i="31" s="1"/>
  <c r="Z366" i="11"/>
  <c r="R444" i="31" s="1"/>
  <c r="Z367" i="11"/>
  <c r="R453" i="31" s="1"/>
  <c r="Z368" i="11"/>
  <c r="R445" i="31" s="1"/>
  <c r="Z369" i="11"/>
  <c r="R446" i="31" s="1"/>
  <c r="Z370" i="11"/>
  <c r="R447" i="31" s="1"/>
  <c r="Z371" i="11"/>
  <c r="R448" i="31" s="1"/>
  <c r="Z372" i="11"/>
  <c r="R449" i="31" s="1"/>
  <c r="Z373" i="11"/>
  <c r="R600" i="31" s="1"/>
  <c r="Z374" i="11"/>
  <c r="R601" i="31" s="1"/>
  <c r="Z375" i="11"/>
  <c r="R602" i="31" s="1"/>
  <c r="Z376" i="11"/>
  <c r="R755" i="31" s="1"/>
  <c r="Z377" i="11"/>
  <c r="R764" i="31" s="1"/>
  <c r="Z378" i="11"/>
  <c r="R765" i="31" s="1"/>
  <c r="Z379" i="11"/>
  <c r="R766" i="31" s="1"/>
  <c r="Z380" i="11"/>
  <c r="R462" i="31" s="1"/>
  <c r="Z381" i="11"/>
  <c r="R463" i="31" s="1"/>
  <c r="Z382" i="11"/>
  <c r="R603" i="31" s="1"/>
  <c r="Z383" i="11"/>
  <c r="R466" i="31" s="1"/>
  <c r="Z384" i="11"/>
  <c r="R467" i="31" s="1"/>
  <c r="Z385" i="11"/>
  <c r="R468" i="31" s="1"/>
  <c r="Z386" i="11"/>
  <c r="R469" i="31" s="1"/>
  <c r="Z387" i="11"/>
  <c r="R484" i="31" s="1"/>
  <c r="Z388" i="11"/>
  <c r="R767" i="31" s="1"/>
  <c r="Z389" i="11"/>
  <c r="R485" i="31" s="1"/>
  <c r="Z390" i="11"/>
  <c r="R486" i="31" s="1"/>
  <c r="Z391" i="11"/>
  <c r="R487" i="31" s="1"/>
  <c r="Z392" i="11"/>
  <c r="R476" i="31" s="1"/>
  <c r="Z393" i="11"/>
  <c r="R470" i="31" s="1"/>
  <c r="Z394" i="11"/>
  <c r="R488" i="31" s="1"/>
  <c r="Z395" i="11"/>
  <c r="R489" i="31" s="1"/>
  <c r="Z396" i="11"/>
  <c r="R490" i="31" s="1"/>
  <c r="Z397" i="11"/>
  <c r="R491" i="31" s="1"/>
  <c r="Z398" i="11"/>
  <c r="R492" i="31" s="1"/>
  <c r="Z399" i="11"/>
  <c r="R495" i="31" s="1"/>
  <c r="Z400" i="11"/>
  <c r="R496" i="31" s="1"/>
  <c r="Z401" i="11"/>
  <c r="R497" i="31" s="1"/>
  <c r="Z402" i="11"/>
  <c r="R498" i="31" s="1"/>
  <c r="Z403" i="11"/>
  <c r="R499" i="31" s="1"/>
  <c r="Z404" i="11"/>
  <c r="R500" i="31" s="1"/>
  <c r="Z405" i="11"/>
  <c r="R501" i="31" s="1"/>
  <c r="Z406" i="11"/>
  <c r="R502" i="31" s="1"/>
  <c r="Z407" i="11"/>
  <c r="R503" i="31" s="1"/>
  <c r="Z249" i="11"/>
  <c r="R265" i="31" s="1"/>
  <c r="Z255" i="11"/>
  <c r="R276" i="31" s="1"/>
  <c r="Z261" i="11"/>
  <c r="R282" i="31" s="1"/>
  <c r="Z267" i="11"/>
  <c r="R288" i="31" s="1"/>
  <c r="Z273" i="11"/>
  <c r="R294" i="31" s="1"/>
  <c r="Z279" i="11"/>
  <c r="R300" i="31" s="1"/>
  <c r="Z285" i="11"/>
  <c r="R306" i="31" s="1"/>
  <c r="Z291" i="11"/>
  <c r="R312" i="31" s="1"/>
  <c r="Z297" i="11"/>
  <c r="R318" i="31" s="1"/>
  <c r="Z303" i="11"/>
  <c r="R269" i="31" s="1"/>
  <c r="Z309" i="11"/>
  <c r="R370" i="31" s="1"/>
  <c r="Z315" i="11"/>
  <c r="R376" i="31" s="1"/>
  <c r="Z321" i="11"/>
  <c r="R408" i="31" s="1"/>
  <c r="Z327" i="11"/>
  <c r="R381" i="31" s="1"/>
  <c r="Z340" i="11"/>
  <c r="R412" i="31" s="1"/>
  <c r="Z353" i="11"/>
  <c r="R401" i="31" s="1"/>
  <c r="Z213" i="11"/>
  <c r="R359" i="31" s="1"/>
  <c r="Z333" i="11"/>
  <c r="R387" i="31" s="1"/>
  <c r="Z352" i="11"/>
  <c r="R400" i="31" s="1"/>
  <c r="Z227" i="11"/>
  <c r="R243" i="31" s="1"/>
  <c r="Z250" i="11"/>
  <c r="R266" i="31" s="1"/>
  <c r="Z256" i="11"/>
  <c r="R277" i="31" s="1"/>
  <c r="Z262" i="11"/>
  <c r="R283" i="31" s="1"/>
  <c r="Z268" i="11"/>
  <c r="R289" i="31" s="1"/>
  <c r="Z274" i="11"/>
  <c r="R295" i="31" s="1"/>
  <c r="Z280" i="11"/>
  <c r="R301" i="31" s="1"/>
  <c r="Z286" i="11"/>
  <c r="R307" i="31" s="1"/>
  <c r="Z292" i="11"/>
  <c r="R313" i="31" s="1"/>
  <c r="Z298" i="11"/>
  <c r="R319" i="31" s="1"/>
  <c r="Z304" i="11"/>
  <c r="R324" i="31" s="1"/>
  <c r="Z310" i="11"/>
  <c r="R371" i="31" s="1"/>
  <c r="R404" i="31"/>
  <c r="Z322" i="11"/>
  <c r="R409" i="31" s="1"/>
  <c r="Z328" i="11"/>
  <c r="R382" i="31" s="1"/>
  <c r="Z338" i="11"/>
  <c r="R410" i="31" s="1"/>
  <c r="Z351" i="11"/>
  <c r="R399" i="31" s="1"/>
  <c r="Z258" i="11"/>
  <c r="R279" i="31" s="1"/>
  <c r="Z294" i="11"/>
  <c r="R315" i="31" s="1"/>
  <c r="Z330" i="11"/>
  <c r="R384" i="31" s="1"/>
  <c r="Z409" i="11"/>
  <c r="R505" i="31" s="1"/>
  <c r="Z264" i="11"/>
  <c r="R285" i="31" s="1"/>
  <c r="Z300" i="11"/>
  <c r="R321" i="31" s="1"/>
  <c r="Z334" i="11"/>
  <c r="R388" i="31" s="1"/>
  <c r="Z408" i="11"/>
  <c r="R504" i="31" s="1"/>
  <c r="Z270" i="11"/>
  <c r="R291" i="31" s="1"/>
  <c r="Z306" i="11"/>
  <c r="R326" i="31" s="1"/>
  <c r="Z276" i="11"/>
  <c r="R297" i="31" s="1"/>
  <c r="Z312" i="11"/>
  <c r="R373" i="31" s="1"/>
  <c r="Z350" i="11"/>
  <c r="R398" i="31" s="1"/>
  <c r="Z282" i="11"/>
  <c r="R303" i="31" s="1"/>
  <c r="Z318" i="11"/>
  <c r="R406" i="31" s="1"/>
  <c r="Z412" i="11"/>
  <c r="R508" i="31" s="1"/>
  <c r="Z413" i="11"/>
  <c r="R509" i="31" s="1"/>
  <c r="Z414" i="11"/>
  <c r="R510" i="31" s="1"/>
  <c r="Z415" i="11"/>
  <c r="R511" i="31" s="1"/>
  <c r="Z416" i="11"/>
  <c r="R512" i="31" s="1"/>
  <c r="Z417" i="11"/>
  <c r="R513" i="31" s="1"/>
  <c r="Z418" i="11"/>
  <c r="R514" i="31" s="1"/>
  <c r="Z419" i="11"/>
  <c r="R515" i="31" s="1"/>
  <c r="Z420" i="11"/>
  <c r="R528" i="31" s="1"/>
  <c r="Z421" i="11"/>
  <c r="R516" i="31" s="1"/>
  <c r="Z422" i="11"/>
  <c r="R517" i="31" s="1"/>
  <c r="Z423" i="11"/>
  <c r="R518" i="31" s="1"/>
  <c r="Z424" i="11"/>
  <c r="R519" i="31" s="1"/>
  <c r="Z425" i="11"/>
  <c r="R520" i="31" s="1"/>
  <c r="Z426" i="11"/>
  <c r="R529" i="31" s="1"/>
  <c r="Z427" i="11"/>
  <c r="R530" i="31" s="1"/>
  <c r="Z428" i="11"/>
  <c r="R531" i="31" s="1"/>
  <c r="Z429" i="11"/>
  <c r="R532" i="31" s="1"/>
  <c r="Z430" i="11"/>
  <c r="R424" i="31" s="1"/>
  <c r="Z431" i="11"/>
  <c r="R425" i="31" s="1"/>
  <c r="Z432" i="11"/>
  <c r="R426" i="31" s="1"/>
  <c r="Z433" i="11"/>
  <c r="R427" i="31" s="1"/>
  <c r="Z434" i="11"/>
  <c r="R430" i="31" s="1"/>
  <c r="Z435" i="11"/>
  <c r="R431" i="31" s="1"/>
  <c r="Z436" i="11"/>
  <c r="R432" i="31" s="1"/>
  <c r="Z437" i="11"/>
  <c r="R454" i="31" s="1"/>
  <c r="Z438" i="11"/>
  <c r="R455" i="31" s="1"/>
  <c r="Z439" i="11"/>
  <c r="R456" i="31" s="1"/>
  <c r="Z440" i="11"/>
  <c r="R457" i="31" s="1"/>
  <c r="Z441" i="11"/>
  <c r="R458" i="31" s="1"/>
  <c r="Z442" i="11"/>
  <c r="R459" i="31" s="1"/>
  <c r="Z443" i="11"/>
  <c r="R477" i="31" s="1"/>
  <c r="Z444" i="11"/>
  <c r="R635" i="31" s="1"/>
  <c r="Z445" i="11"/>
  <c r="R636" i="31" s="1"/>
  <c r="Z446" i="11"/>
  <c r="R637" i="31" s="1"/>
  <c r="Z447" i="11"/>
  <c r="R638" i="31" s="1"/>
  <c r="Z448" i="11"/>
  <c r="R639" i="31" s="1"/>
  <c r="Z449" i="11"/>
  <c r="R640" i="31" s="1"/>
  <c r="Z450" i="11"/>
  <c r="R641" i="31" s="1"/>
  <c r="Z451" i="11"/>
  <c r="R642" i="31" s="1"/>
  <c r="Z452" i="11"/>
  <c r="R643" i="31" s="1"/>
  <c r="Z453" i="11"/>
  <c r="R644" i="31" s="1"/>
  <c r="Z454" i="11"/>
  <c r="R645" i="31" s="1"/>
  <c r="Z455" i="11"/>
  <c r="R646" i="31" s="1"/>
  <c r="Z456" i="11"/>
  <c r="R647" i="31" s="1"/>
  <c r="Z457" i="11"/>
  <c r="R648" i="31" s="1"/>
  <c r="Z458" i="11"/>
  <c r="R649" i="31" s="1"/>
  <c r="Z459" i="11"/>
  <c r="R650" i="31" s="1"/>
  <c r="Z460" i="11"/>
  <c r="R651" i="31" s="1"/>
  <c r="Z461" i="11"/>
  <c r="R652" i="31" s="1"/>
  <c r="Z462" i="11"/>
  <c r="R653" i="31" s="1"/>
  <c r="Z463" i="11"/>
  <c r="R654" i="31" s="1"/>
  <c r="Z464" i="11"/>
  <c r="R655" i="31" s="1"/>
  <c r="Z465" i="11"/>
  <c r="R656" i="31" s="1"/>
  <c r="Z466" i="11"/>
  <c r="R657" i="31" s="1"/>
  <c r="Z467" i="11"/>
  <c r="R658" i="31" s="1"/>
  <c r="Z468" i="11"/>
  <c r="R659" i="31" s="1"/>
  <c r="Z469" i="11"/>
  <c r="R660" i="31" s="1"/>
  <c r="Z470" i="11"/>
  <c r="R663" i="31" s="1"/>
  <c r="Z471" i="11"/>
  <c r="R664" i="31" s="1"/>
  <c r="Z472" i="11"/>
  <c r="R665" i="31" s="1"/>
  <c r="Z473" i="11"/>
  <c r="R666" i="31" s="1"/>
  <c r="Z474" i="11"/>
  <c r="R604" i="31" s="1"/>
  <c r="Z475" i="11"/>
  <c r="R605" i="31" s="1"/>
  <c r="Z476" i="11"/>
  <c r="R606" i="31" s="1"/>
  <c r="Z477" i="11"/>
  <c r="R607" i="31" s="1"/>
  <c r="Z478" i="11"/>
  <c r="R537" i="31" s="1"/>
  <c r="Z479" i="11"/>
  <c r="R538" i="31" s="1"/>
  <c r="Z480" i="11"/>
  <c r="R539" i="31" s="1"/>
  <c r="Z481" i="11"/>
  <c r="R540" i="31" s="1"/>
  <c r="Z482" i="11"/>
  <c r="R541" i="31" s="1"/>
  <c r="Z483" i="11"/>
  <c r="R542" i="31" s="1"/>
  <c r="Z484" i="11"/>
  <c r="R523" i="31" s="1"/>
  <c r="Z485" i="11"/>
  <c r="R533" i="31" s="1"/>
  <c r="Z486" i="11"/>
  <c r="R534" i="31" s="1"/>
  <c r="Z487" i="11"/>
  <c r="R545" i="31" s="1"/>
  <c r="Z488" i="11"/>
  <c r="R546" i="31" s="1"/>
  <c r="Z489" i="11"/>
  <c r="R547" i="31" s="1"/>
  <c r="Z490" i="11"/>
  <c r="R478" i="31" s="1"/>
  <c r="Z491" i="11"/>
  <c r="R479" i="31" s="1"/>
  <c r="Z492" i="11"/>
  <c r="R480" i="31" s="1"/>
  <c r="Z493" i="11"/>
  <c r="R548" i="31" s="1"/>
  <c r="Z495" i="11"/>
  <c r="R450" i="31" s="1"/>
  <c r="Z496" i="11"/>
  <c r="R608" i="31" s="1"/>
  <c r="Z497" i="11"/>
  <c r="R609" i="31" s="1"/>
  <c r="Z498" i="11"/>
  <c r="R524" i="31" s="1"/>
  <c r="Z499" i="11"/>
  <c r="R525" i="31" s="1"/>
  <c r="Z501" i="11"/>
  <c r="R7" i="31" s="1"/>
  <c r="Z502" i="11"/>
  <c r="R8" i="31" s="1"/>
  <c r="Z503" i="11"/>
  <c r="R9" i="31" s="1"/>
  <c r="Z504" i="11"/>
  <c r="R10" i="31" s="1"/>
  <c r="Z505" i="11"/>
  <c r="R11" i="31" s="1"/>
  <c r="Z506" i="11"/>
  <c r="R12" i="31" s="1"/>
  <c r="Z507" i="11"/>
  <c r="R13" i="31" s="1"/>
  <c r="Z508" i="11"/>
  <c r="R14" i="31" s="1"/>
  <c r="Z509" i="11"/>
  <c r="R15" i="31" s="1"/>
  <c r="Z510" i="11"/>
  <c r="R16" i="31" s="1"/>
  <c r="Z511" i="11"/>
  <c r="R17" i="31" s="1"/>
  <c r="Z512" i="11"/>
  <c r="R18" i="31" s="1"/>
  <c r="Z513" i="11"/>
  <c r="R19" i="31" s="1"/>
  <c r="Z514" i="11"/>
  <c r="R20" i="31" s="1"/>
  <c r="Z515" i="11"/>
  <c r="R21" i="31" s="1"/>
  <c r="Z516" i="11"/>
  <c r="R22" i="31" s="1"/>
  <c r="Z517" i="11"/>
  <c r="R23" i="31" s="1"/>
  <c r="Z518" i="11"/>
  <c r="R24" i="31" s="1"/>
  <c r="Z519" i="11"/>
  <c r="R25" i="31" s="1"/>
  <c r="Z520" i="11"/>
  <c r="R26" i="31" s="1"/>
  <c r="Z521" i="11"/>
  <c r="R27" i="31" s="1"/>
  <c r="Z522" i="11"/>
  <c r="R28" i="31" s="1"/>
  <c r="Z523" i="11"/>
  <c r="R29" i="31" s="1"/>
  <c r="Z524" i="11"/>
  <c r="R30" i="31" s="1"/>
  <c r="Z525" i="11"/>
  <c r="R31" i="31" s="1"/>
  <c r="Z526" i="11"/>
  <c r="R32" i="31" s="1"/>
  <c r="Z527" i="11"/>
  <c r="R33" i="31" s="1"/>
  <c r="Z411" i="11"/>
  <c r="R507" i="31" s="1"/>
  <c r="Z252" i="11"/>
  <c r="R273" i="31" s="1"/>
  <c r="Z288" i="11"/>
  <c r="R309" i="31" s="1"/>
  <c r="Z324" i="11"/>
  <c r="R378" i="31" s="1"/>
  <c r="Z410" i="11"/>
  <c r="R506" i="31" s="1"/>
  <c r="Z556" i="11"/>
  <c r="R62" i="31" s="1"/>
  <c r="Z540" i="11"/>
  <c r="R46" i="31" s="1"/>
  <c r="Z545" i="11"/>
  <c r="R51" i="31" s="1"/>
  <c r="Z555" i="11"/>
  <c r="R61" i="31" s="1"/>
  <c r="Z554" i="11"/>
  <c r="R60" i="31" s="1"/>
  <c r="Z529" i="11"/>
  <c r="R35" i="31" s="1"/>
  <c r="Z532" i="11"/>
  <c r="R38" i="31" s="1"/>
  <c r="Z535" i="11"/>
  <c r="R41" i="31" s="1"/>
  <c r="Z544" i="11"/>
  <c r="R50" i="31" s="1"/>
  <c r="Z553" i="11"/>
  <c r="R59" i="31" s="1"/>
  <c r="Z539" i="11"/>
  <c r="R45" i="31" s="1"/>
  <c r="Z552" i="11"/>
  <c r="R58" i="31" s="1"/>
  <c r="Z543" i="11"/>
  <c r="R49" i="31" s="1"/>
  <c r="Z551" i="11"/>
  <c r="R57" i="31" s="1"/>
  <c r="Z550" i="11"/>
  <c r="R56" i="31" s="1"/>
  <c r="Z530" i="11"/>
  <c r="R36" i="31" s="1"/>
  <c r="Z533" i="11"/>
  <c r="R39" i="31" s="1"/>
  <c r="Z536" i="11"/>
  <c r="R42" i="31" s="1"/>
  <c r="Z538" i="11"/>
  <c r="R44" i="31" s="1"/>
  <c r="Z542" i="11"/>
  <c r="R48" i="31" s="1"/>
  <c r="Z549" i="11"/>
  <c r="R55" i="31" s="1"/>
  <c r="Z548" i="11"/>
  <c r="R54" i="31" s="1"/>
  <c r="Z4" i="11"/>
  <c r="R561" i="31" s="1"/>
  <c r="Z547" i="11"/>
  <c r="Z559" i="11"/>
  <c r="R65" i="31" s="1"/>
  <c r="Z560" i="11"/>
  <c r="R66" i="31" s="1"/>
  <c r="Z561" i="11"/>
  <c r="R67" i="31" s="1"/>
  <c r="Z562" i="11"/>
  <c r="R68" i="31" s="1"/>
  <c r="Z563" i="11"/>
  <c r="R69" i="31" s="1"/>
  <c r="Z564" i="11"/>
  <c r="R70" i="31" s="1"/>
  <c r="Z565" i="11"/>
  <c r="R71" i="31" s="1"/>
  <c r="Z566" i="11"/>
  <c r="R142" i="31" s="1"/>
  <c r="Z567" i="11"/>
  <c r="R143" i="31" s="1"/>
  <c r="Z568" i="11"/>
  <c r="R144" i="31" s="1"/>
  <c r="Z569" i="11"/>
  <c r="R145" i="31" s="1"/>
  <c r="Z570" i="11"/>
  <c r="R146" i="31" s="1"/>
  <c r="Z571" i="11"/>
  <c r="R147" i="31" s="1"/>
  <c r="Z572" i="11"/>
  <c r="R148" i="31" s="1"/>
  <c r="Z573" i="11"/>
  <c r="R149" i="31" s="1"/>
  <c r="Z574" i="11"/>
  <c r="R72" i="31" s="1"/>
  <c r="Z575" i="11"/>
  <c r="R150" i="31" s="1"/>
  <c r="Z576" i="11"/>
  <c r="R151" i="31" s="1"/>
  <c r="Z577" i="11"/>
  <c r="R152" i="31" s="1"/>
  <c r="Z578" i="11"/>
  <c r="R153" i="31" s="1"/>
  <c r="Z579" i="11"/>
  <c r="R154" i="31" s="1"/>
  <c r="Z580" i="11"/>
  <c r="R155" i="31" s="1"/>
  <c r="Z581" i="11"/>
  <c r="R156" i="31" s="1"/>
  <c r="Z582" i="11"/>
  <c r="R157" i="31" s="1"/>
  <c r="Z583" i="11"/>
  <c r="R694" i="31" s="1"/>
  <c r="Z584" i="11"/>
  <c r="R695" i="31" s="1"/>
  <c r="Z585" i="11"/>
  <c r="R78" i="31" s="1"/>
  <c r="Z586" i="11"/>
  <c r="R79" i="31" s="1"/>
  <c r="Z587" i="11"/>
  <c r="R80" i="31" s="1"/>
  <c r="Z588" i="11"/>
  <c r="R81" i="31" s="1"/>
  <c r="Z589" i="11"/>
  <c r="R82" i="31" s="1"/>
  <c r="Z590" i="11"/>
  <c r="R83" i="31" s="1"/>
  <c r="Z591" i="11"/>
  <c r="R84" i="31" s="1"/>
  <c r="Z592" i="11"/>
  <c r="R85" i="31" s="1"/>
  <c r="Z593" i="11"/>
  <c r="R86" i="31" s="1"/>
  <c r="Z594" i="11"/>
  <c r="R87" i="31" s="1"/>
  <c r="Z595" i="11"/>
  <c r="R88" i="31" s="1"/>
  <c r="Z596" i="11"/>
  <c r="R89" i="31" s="1"/>
  <c r="Z597" i="11"/>
  <c r="R90" i="31" s="1"/>
  <c r="Z598" i="11"/>
  <c r="R91" i="31" s="1"/>
  <c r="Z599" i="11"/>
  <c r="R92" i="31" s="1"/>
  <c r="Z600" i="11"/>
  <c r="R93" i="31" s="1"/>
  <c r="Z601" i="11"/>
  <c r="R94" i="31" s="1"/>
  <c r="Z602" i="11"/>
  <c r="R95" i="31" s="1"/>
  <c r="Z603" i="11"/>
  <c r="R96" i="31" s="1"/>
  <c r="Z604" i="11"/>
  <c r="R97" i="31" s="1"/>
  <c r="Z605" i="11"/>
  <c r="R98" i="31" s="1"/>
  <c r="Z606" i="11"/>
  <c r="R99" i="31" s="1"/>
  <c r="Z607" i="11"/>
  <c r="R100" i="31" s="1"/>
  <c r="Z608" i="11"/>
  <c r="R101" i="31" s="1"/>
  <c r="Z609" i="11"/>
  <c r="R102" i="31" s="1"/>
  <c r="Z610" i="11"/>
  <c r="R103" i="31" s="1"/>
  <c r="Z611" i="11"/>
  <c r="R104" i="31" s="1"/>
  <c r="Z612" i="11"/>
  <c r="R105" i="31" s="1"/>
  <c r="Z613" i="11"/>
  <c r="R106" i="31" s="1"/>
  <c r="Z614" i="11"/>
  <c r="R107" i="31" s="1"/>
  <c r="Z615" i="11"/>
  <c r="R108" i="31" s="1"/>
  <c r="Z616" i="11"/>
  <c r="R109" i="31" s="1"/>
  <c r="Z617" i="11"/>
  <c r="R110" i="31" s="1"/>
  <c r="Z618" i="11"/>
  <c r="R612" i="31" s="1"/>
  <c r="Z619" i="11"/>
  <c r="R613" i="31" s="1"/>
  <c r="Z620" i="11"/>
  <c r="R614" i="31" s="1"/>
  <c r="Z621" i="11"/>
  <c r="R615" i="31" s="1"/>
  <c r="Z622" i="11"/>
  <c r="R616" i="31" s="1"/>
  <c r="Z623" i="11"/>
  <c r="R617" i="31" s="1"/>
  <c r="Z624" i="11"/>
  <c r="R618" i="31" s="1"/>
  <c r="Z625" i="11"/>
  <c r="R169" i="31" s="1"/>
  <c r="Z626" i="11"/>
  <c r="R170" i="31" s="1"/>
  <c r="Z627" i="11"/>
  <c r="R171" i="31" s="1"/>
  <c r="Z628" i="11"/>
  <c r="R172" i="31" s="1"/>
  <c r="Z629" i="11"/>
  <c r="R173" i="31" s="1"/>
  <c r="Z630" i="11"/>
  <c r="R174" i="31" s="1"/>
  <c r="Z631" i="11"/>
  <c r="R175" i="31" s="1"/>
  <c r="Z632" i="11"/>
  <c r="R176" i="31" s="1"/>
  <c r="Z633" i="11"/>
  <c r="R177" i="31" s="1"/>
  <c r="Z634" i="11"/>
  <c r="R178" i="31" s="1"/>
  <c r="Z635" i="11"/>
  <c r="R179" i="31" s="1"/>
  <c r="Z636" i="11"/>
  <c r="R180" i="31" s="1"/>
  <c r="Z637" i="11"/>
  <c r="R181" i="31" s="1"/>
  <c r="Z638" i="11"/>
  <c r="R182" i="31" s="1"/>
  <c r="Z639" i="11"/>
  <c r="R183" i="31" s="1"/>
  <c r="Z640" i="11"/>
  <c r="R184" i="31" s="1"/>
  <c r="Z641" i="11"/>
  <c r="R185" i="31" s="1"/>
  <c r="Z642" i="11"/>
  <c r="R186" i="31" s="1"/>
  <c r="Z643" i="11"/>
  <c r="R187" i="31" s="1"/>
  <c r="Z644" i="11"/>
  <c r="R188" i="31" s="1"/>
  <c r="Z645" i="11"/>
  <c r="R189" i="31" s="1"/>
  <c r="Z646" i="11"/>
  <c r="R190" i="31" s="1"/>
  <c r="Z647" i="11"/>
  <c r="R73" i="31" s="1"/>
  <c r="Z648" i="11"/>
  <c r="R74" i="31" s="1"/>
  <c r="Z649" i="11"/>
  <c r="R75" i="31" s="1"/>
  <c r="Z650" i="11"/>
  <c r="R115" i="31" s="1"/>
  <c r="Z651" i="11"/>
  <c r="R116" i="31" s="1"/>
  <c r="Z652" i="11"/>
  <c r="R117" i="31" s="1"/>
  <c r="Z653" i="11"/>
  <c r="R118" i="31" s="1"/>
  <c r="Z654" i="11"/>
  <c r="R119" i="31" s="1"/>
  <c r="Z655" i="11"/>
  <c r="R122" i="31" s="1"/>
  <c r="Z656" i="11"/>
  <c r="R123" i="31" s="1"/>
  <c r="Z657" i="11"/>
  <c r="R124" i="31" s="1"/>
  <c r="Z541" i="11"/>
  <c r="R47" i="31" s="1"/>
  <c r="Z558" i="11"/>
  <c r="R64" i="31" s="1"/>
  <c r="Z528" i="11"/>
  <c r="R34" i="31" s="1"/>
  <c r="Z531" i="11"/>
  <c r="R37" i="31" s="1"/>
  <c r="Z534" i="11"/>
  <c r="R40" i="31" s="1"/>
  <c r="Z537" i="11"/>
  <c r="R43" i="31" s="1"/>
  <c r="Z546" i="11"/>
  <c r="Z557" i="11"/>
  <c r="R63" i="31" s="1"/>
  <c r="AY2" i="12"/>
  <c r="BR2" i="12"/>
  <c r="BR2" i="11"/>
  <c r="G192" i="31" l="1"/>
  <c r="H353" i="31"/>
  <c r="G353" i="31"/>
  <c r="G620" i="31"/>
  <c r="H329" i="31"/>
  <c r="F126" i="31"/>
  <c r="G126" i="31" s="1"/>
  <c r="G202" i="31"/>
  <c r="F218" i="31"/>
  <c r="H218" i="31" s="1"/>
  <c r="G219" i="31"/>
  <c r="H219" i="31"/>
  <c r="T40" i="31"/>
  <c r="S40" i="31"/>
  <c r="T41" i="31"/>
  <c r="S41" i="31"/>
  <c r="S152" i="31"/>
  <c r="T152" i="31"/>
  <c r="T657" i="31"/>
  <c r="S657" i="31"/>
  <c r="T382" i="31"/>
  <c r="S382" i="31"/>
  <c r="T248" i="31"/>
  <c r="S248" i="31"/>
  <c r="S346" i="31"/>
  <c r="T346" i="31"/>
  <c r="T592" i="31"/>
  <c r="S592" i="31"/>
  <c r="T34" i="31"/>
  <c r="S34" i="31"/>
  <c r="S74" i="31"/>
  <c r="T74" i="31"/>
  <c r="T180" i="31"/>
  <c r="S180" i="31"/>
  <c r="T618" i="31"/>
  <c r="S618" i="31"/>
  <c r="S105" i="31"/>
  <c r="T105" i="31"/>
  <c r="S93" i="31"/>
  <c r="T93" i="31"/>
  <c r="T81" i="31"/>
  <c r="S81" i="31"/>
  <c r="T151" i="31"/>
  <c r="S151" i="31"/>
  <c r="T70" i="31"/>
  <c r="S70" i="31"/>
  <c r="S42" i="31"/>
  <c r="T42" i="31"/>
  <c r="S35" i="31"/>
  <c r="T35" i="31"/>
  <c r="S32" i="31"/>
  <c r="T32" i="31"/>
  <c r="T20" i="31"/>
  <c r="S20" i="31"/>
  <c r="T8" i="31"/>
  <c r="S8" i="31"/>
  <c r="S547" i="31"/>
  <c r="T547" i="31"/>
  <c r="T607" i="31"/>
  <c r="S607" i="31"/>
  <c r="T656" i="31"/>
  <c r="S656" i="31"/>
  <c r="S644" i="31"/>
  <c r="T644" i="31"/>
  <c r="S458" i="31"/>
  <c r="T458" i="31"/>
  <c r="T532" i="31"/>
  <c r="S532" i="31"/>
  <c r="T513" i="31"/>
  <c r="S513" i="31"/>
  <c r="T291" i="31"/>
  <c r="S291" i="31"/>
  <c r="T409" i="31"/>
  <c r="S409" i="31"/>
  <c r="T266" i="31"/>
  <c r="S266" i="31"/>
  <c r="S318" i="31"/>
  <c r="T318" i="31"/>
  <c r="T500" i="31"/>
  <c r="S500" i="31"/>
  <c r="S476" i="31"/>
  <c r="T476" i="31"/>
  <c r="S462" i="31"/>
  <c r="R461" i="31"/>
  <c r="T462" i="31"/>
  <c r="T445" i="31"/>
  <c r="S445" i="31"/>
  <c r="S436" i="31"/>
  <c r="T436" i="31"/>
  <c r="S268" i="31"/>
  <c r="T268" i="31"/>
  <c r="T385" i="31"/>
  <c r="S385" i="31"/>
  <c r="T280" i="31"/>
  <c r="S280" i="31"/>
  <c r="S383" i="31"/>
  <c r="T383" i="31"/>
  <c r="T278" i="31"/>
  <c r="S278" i="31"/>
  <c r="S233" i="31"/>
  <c r="T233" i="31"/>
  <c r="T164" i="31"/>
  <c r="S164" i="31"/>
  <c r="T557" i="31"/>
  <c r="S557" i="31"/>
  <c r="S258" i="31"/>
  <c r="T258" i="31"/>
  <c r="T223" i="31"/>
  <c r="S223" i="31"/>
  <c r="T133" i="31"/>
  <c r="S133" i="31"/>
  <c r="S259" i="31"/>
  <c r="T259" i="31"/>
  <c r="T337" i="31"/>
  <c r="S337" i="31"/>
  <c r="T211" i="31"/>
  <c r="S211" i="31"/>
  <c r="T682" i="31"/>
  <c r="S682" i="31"/>
  <c r="T726" i="31"/>
  <c r="S726" i="31"/>
  <c r="S565" i="31"/>
  <c r="T565" i="31"/>
  <c r="T591" i="31"/>
  <c r="S591" i="31"/>
  <c r="S580" i="31"/>
  <c r="T580" i="31"/>
  <c r="S625" i="31"/>
  <c r="T625" i="31"/>
  <c r="T750" i="31"/>
  <c r="S750" i="31"/>
  <c r="T575" i="31"/>
  <c r="S575" i="31"/>
  <c r="S728" i="31"/>
  <c r="T728" i="31"/>
  <c r="T721" i="31"/>
  <c r="S721" i="31"/>
  <c r="N329" i="31"/>
  <c r="M329" i="31"/>
  <c r="N611" i="31"/>
  <c r="M611" i="31"/>
  <c r="M544" i="31"/>
  <c r="N544" i="31"/>
  <c r="H633" i="31"/>
  <c r="G633" i="31"/>
  <c r="T115" i="31"/>
  <c r="S115" i="31"/>
  <c r="R114" i="31"/>
  <c r="S75" i="31"/>
  <c r="T75" i="31"/>
  <c r="T478" i="31"/>
  <c r="S478" i="31"/>
  <c r="S470" i="31"/>
  <c r="T470" i="31"/>
  <c r="S358" i="31"/>
  <c r="T358" i="31"/>
  <c r="S751" i="31"/>
  <c r="T751" i="31"/>
  <c r="S617" i="31"/>
  <c r="T617" i="31"/>
  <c r="S150" i="31"/>
  <c r="T150" i="31"/>
  <c r="T31" i="31"/>
  <c r="S31" i="31"/>
  <c r="S7" i="31"/>
  <c r="T7" i="31"/>
  <c r="T546" i="31"/>
  <c r="S546" i="31"/>
  <c r="T606" i="31"/>
  <c r="S606" i="31"/>
  <c r="T655" i="31"/>
  <c r="S655" i="31"/>
  <c r="S643" i="31"/>
  <c r="T643" i="31"/>
  <c r="T457" i="31"/>
  <c r="S457" i="31"/>
  <c r="T531" i="31"/>
  <c r="S531" i="31"/>
  <c r="S512" i="31"/>
  <c r="T512" i="31"/>
  <c r="T504" i="31"/>
  <c r="S504" i="31"/>
  <c r="T404" i="31"/>
  <c r="S404" i="31"/>
  <c r="R403" i="31"/>
  <c r="S243" i="31"/>
  <c r="T243" i="31"/>
  <c r="S312" i="31"/>
  <c r="T312" i="31"/>
  <c r="R419" i="31"/>
  <c r="S499" i="31"/>
  <c r="T499" i="31"/>
  <c r="T487" i="31"/>
  <c r="S487" i="31"/>
  <c r="S766" i="31"/>
  <c r="T766" i="31"/>
  <c r="T453" i="31"/>
  <c r="S453" i="31"/>
  <c r="R452" i="31"/>
  <c r="S473" i="31"/>
  <c r="T473" i="31"/>
  <c r="R472" i="31"/>
  <c r="T317" i="31"/>
  <c r="S317" i="31"/>
  <c r="T379" i="31"/>
  <c r="S379" i="31"/>
  <c r="T274" i="31"/>
  <c r="S274" i="31"/>
  <c r="S377" i="31"/>
  <c r="T377" i="31"/>
  <c r="R271" i="31"/>
  <c r="T272" i="31"/>
  <c r="S272" i="31"/>
  <c r="S230" i="31"/>
  <c r="T230" i="31"/>
  <c r="T197" i="31"/>
  <c r="S197" i="31"/>
  <c r="S554" i="31"/>
  <c r="T554" i="31"/>
  <c r="T244" i="31"/>
  <c r="S244" i="31"/>
  <c r="T220" i="31"/>
  <c r="S220" i="31"/>
  <c r="T692" i="31"/>
  <c r="S692" i="31"/>
  <c r="S254" i="31"/>
  <c r="T254" i="31"/>
  <c r="S334" i="31"/>
  <c r="T334" i="31"/>
  <c r="R202" i="31"/>
  <c r="S203" i="31"/>
  <c r="T203" i="31"/>
  <c r="T679" i="31"/>
  <c r="S679" i="31"/>
  <c r="S714" i="31"/>
  <c r="T714" i="31"/>
  <c r="S562" i="31"/>
  <c r="T562" i="31"/>
  <c r="T590" i="31"/>
  <c r="S590" i="31"/>
  <c r="T579" i="31"/>
  <c r="S579" i="31"/>
  <c r="T624" i="31"/>
  <c r="S624" i="31"/>
  <c r="T749" i="31"/>
  <c r="S749" i="31"/>
  <c r="T574" i="31"/>
  <c r="S574" i="31"/>
  <c r="T720" i="31"/>
  <c r="S720" i="31"/>
  <c r="S718" i="31"/>
  <c r="T718" i="31"/>
  <c r="M697" i="31"/>
  <c r="N697" i="31"/>
  <c r="L421" i="31"/>
  <c r="N323" i="31"/>
  <c r="M323" i="31"/>
  <c r="T153" i="31"/>
  <c r="S153" i="31"/>
  <c r="T82" i="31"/>
  <c r="S82" i="31"/>
  <c r="T645" i="31"/>
  <c r="S645" i="31"/>
  <c r="T463" i="31"/>
  <c r="S463" i="31"/>
  <c r="S128" i="31"/>
  <c r="T128" i="31"/>
  <c r="T179" i="31"/>
  <c r="S179" i="31"/>
  <c r="T80" i="31"/>
  <c r="S80" i="31"/>
  <c r="T60" i="31"/>
  <c r="S60" i="31"/>
  <c r="T19" i="31"/>
  <c r="S19" i="31"/>
  <c r="T47" i="31"/>
  <c r="S47" i="31"/>
  <c r="S190" i="31"/>
  <c r="T190" i="31"/>
  <c r="T178" i="31"/>
  <c r="S178" i="31"/>
  <c r="S616" i="31"/>
  <c r="T616" i="31"/>
  <c r="S103" i="31"/>
  <c r="T103" i="31"/>
  <c r="S91" i="31"/>
  <c r="T91" i="31"/>
  <c r="S79" i="31"/>
  <c r="T79" i="31"/>
  <c r="T72" i="31"/>
  <c r="S72" i="31"/>
  <c r="T68" i="31"/>
  <c r="S68" i="31"/>
  <c r="S36" i="31"/>
  <c r="T36" i="31"/>
  <c r="S61" i="31"/>
  <c r="T61" i="31"/>
  <c r="T30" i="31"/>
  <c r="S30" i="31"/>
  <c r="S18" i="31"/>
  <c r="T18" i="31"/>
  <c r="R544" i="31"/>
  <c r="T545" i="31"/>
  <c r="S545" i="31"/>
  <c r="S605" i="31"/>
  <c r="T605" i="31"/>
  <c r="S654" i="31"/>
  <c r="T654" i="31"/>
  <c r="T642" i="31"/>
  <c r="S642" i="31"/>
  <c r="S456" i="31"/>
  <c r="T456" i="31"/>
  <c r="T530" i="31"/>
  <c r="S530" i="31"/>
  <c r="S511" i="31"/>
  <c r="T511" i="31"/>
  <c r="T388" i="31"/>
  <c r="S388" i="31"/>
  <c r="T371" i="31"/>
  <c r="S371" i="31"/>
  <c r="T400" i="31"/>
  <c r="S400" i="31"/>
  <c r="T306" i="31"/>
  <c r="S306" i="31"/>
  <c r="S498" i="31"/>
  <c r="T498" i="31"/>
  <c r="S486" i="31"/>
  <c r="T486" i="31"/>
  <c r="S765" i="31"/>
  <c r="T765" i="31"/>
  <c r="S444" i="31"/>
  <c r="T444" i="31"/>
  <c r="S435" i="31"/>
  <c r="T435" i="31"/>
  <c r="R434" i="31"/>
  <c r="T311" i="31"/>
  <c r="S311" i="31"/>
  <c r="T599" i="31"/>
  <c r="S599" i="31"/>
  <c r="T263" i="31"/>
  <c r="S263" i="31"/>
  <c r="T405" i="31"/>
  <c r="S405" i="31"/>
  <c r="T256" i="31"/>
  <c r="S256" i="31"/>
  <c r="S227" i="31"/>
  <c r="T227" i="31"/>
  <c r="T194" i="31"/>
  <c r="S194" i="31"/>
  <c r="T241" i="31"/>
  <c r="S241" i="31"/>
  <c r="T355" i="31"/>
  <c r="S355" i="31"/>
  <c r="S141" i="31"/>
  <c r="T141" i="31"/>
  <c r="S689" i="31"/>
  <c r="T689" i="31"/>
  <c r="T250" i="31"/>
  <c r="S250" i="31"/>
  <c r="S331" i="31"/>
  <c r="T331" i="31"/>
  <c r="T208" i="31"/>
  <c r="S208" i="31"/>
  <c r="R207" i="31"/>
  <c r="R675" i="31"/>
  <c r="S725" i="31"/>
  <c r="T725" i="31"/>
  <c r="S553" i="31"/>
  <c r="T553" i="31"/>
  <c r="S589" i="31"/>
  <c r="T589" i="31"/>
  <c r="T578" i="31"/>
  <c r="S578" i="31"/>
  <c r="T623" i="31"/>
  <c r="S623" i="31"/>
  <c r="T748" i="31"/>
  <c r="S748" i="31"/>
  <c r="T573" i="31"/>
  <c r="S573" i="31"/>
  <c r="T717" i="31"/>
  <c r="S717" i="31"/>
  <c r="T713" i="31"/>
  <c r="S713" i="31"/>
  <c r="M522" i="31"/>
  <c r="N522" i="31"/>
  <c r="N52" i="31"/>
  <c r="M52" i="31"/>
  <c r="N620" i="31"/>
  <c r="M620" i="31"/>
  <c r="G697" i="31"/>
  <c r="H697" i="31"/>
  <c r="N353" i="31"/>
  <c r="M353" i="31"/>
  <c r="N159" i="31"/>
  <c r="M159" i="31"/>
  <c r="N461" i="31"/>
  <c r="M461" i="31"/>
  <c r="L126" i="31"/>
  <c r="F673" i="31"/>
  <c r="S48" i="31"/>
  <c r="T48" i="31"/>
  <c r="S44" i="31"/>
  <c r="T44" i="31"/>
  <c r="T424" i="31"/>
  <c r="R423" i="31"/>
  <c r="S424" i="31"/>
  <c r="S437" i="31"/>
  <c r="T437" i="31"/>
  <c r="T226" i="31"/>
  <c r="S226" i="31"/>
  <c r="S581" i="31"/>
  <c r="T581" i="31"/>
  <c r="S64" i="31"/>
  <c r="T64" i="31"/>
  <c r="S104" i="31"/>
  <c r="T104" i="31"/>
  <c r="T69" i="31"/>
  <c r="S69" i="31"/>
  <c r="T124" i="31"/>
  <c r="S124" i="31"/>
  <c r="S189" i="31"/>
  <c r="T189" i="31"/>
  <c r="S177" i="31"/>
  <c r="T177" i="31"/>
  <c r="S615" i="31"/>
  <c r="T615" i="31"/>
  <c r="S102" i="31"/>
  <c r="T102" i="31"/>
  <c r="T90" i="31"/>
  <c r="S90" i="31"/>
  <c r="T78" i="31"/>
  <c r="R77" i="31"/>
  <c r="S78" i="31"/>
  <c r="T149" i="31"/>
  <c r="S149" i="31"/>
  <c r="T67" i="31"/>
  <c r="S67" i="31"/>
  <c r="T56" i="31"/>
  <c r="S56" i="31"/>
  <c r="T51" i="31"/>
  <c r="S51" i="31"/>
  <c r="T29" i="31"/>
  <c r="S29" i="31"/>
  <c r="T17" i="31"/>
  <c r="S17" i="31"/>
  <c r="S525" i="31"/>
  <c r="T525" i="31"/>
  <c r="T534" i="31"/>
  <c r="S534" i="31"/>
  <c r="S604" i="31"/>
  <c r="T604" i="31"/>
  <c r="T653" i="31"/>
  <c r="S653" i="31"/>
  <c r="S641" i="31"/>
  <c r="T641" i="31"/>
  <c r="S455" i="31"/>
  <c r="T455" i="31"/>
  <c r="T529" i="31"/>
  <c r="S529" i="31"/>
  <c r="S510" i="31"/>
  <c r="T510" i="31"/>
  <c r="T321" i="31"/>
  <c r="S321" i="31"/>
  <c r="T324" i="31"/>
  <c r="R323" i="31"/>
  <c r="S324" i="31"/>
  <c r="S387" i="31"/>
  <c r="T387" i="31"/>
  <c r="T300" i="31"/>
  <c r="S300" i="31"/>
  <c r="T497" i="31"/>
  <c r="S497" i="31"/>
  <c r="T485" i="31"/>
  <c r="S485" i="31"/>
  <c r="T764" i="31"/>
  <c r="S764" i="31"/>
  <c r="S443" i="31"/>
  <c r="T443" i="31"/>
  <c r="S394" i="31"/>
  <c r="T394" i="31"/>
  <c r="T305" i="31"/>
  <c r="S305" i="31"/>
  <c r="T374" i="31"/>
  <c r="S374" i="31"/>
  <c r="T395" i="31"/>
  <c r="S395" i="31"/>
  <c r="T372" i="31"/>
  <c r="S372" i="31"/>
  <c r="T252" i="31"/>
  <c r="S252" i="31"/>
  <c r="S224" i="31"/>
  <c r="T224" i="31"/>
  <c r="S134" i="31"/>
  <c r="T134" i="31"/>
  <c r="S257" i="31"/>
  <c r="T257" i="31"/>
  <c r="T344" i="31"/>
  <c r="S344" i="31"/>
  <c r="S139" i="31"/>
  <c r="T139" i="31"/>
  <c r="S686" i="31"/>
  <c r="T686" i="31"/>
  <c r="T247" i="31"/>
  <c r="S247" i="31"/>
  <c r="S234" i="31"/>
  <c r="T234" i="31"/>
  <c r="S165" i="31"/>
  <c r="T165" i="31"/>
  <c r="S719" i="31"/>
  <c r="T719" i="31"/>
  <c r="S552" i="31"/>
  <c r="T552" i="31"/>
  <c r="S763" i="31"/>
  <c r="T763" i="31"/>
  <c r="T577" i="31"/>
  <c r="S577" i="31"/>
  <c r="S622" i="31"/>
  <c r="T622" i="31"/>
  <c r="S747" i="31"/>
  <c r="T747" i="31"/>
  <c r="T572" i="31"/>
  <c r="S572" i="31"/>
  <c r="T710" i="31"/>
  <c r="S710" i="31"/>
  <c r="S711" i="31"/>
  <c r="T711" i="31"/>
  <c r="N53" i="31"/>
  <c r="M53" i="31"/>
  <c r="N434" i="31"/>
  <c r="M434" i="31"/>
  <c r="N527" i="31"/>
  <c r="M527" i="31"/>
  <c r="T83" i="31"/>
  <c r="S83" i="31"/>
  <c r="T94" i="31"/>
  <c r="S94" i="31"/>
  <c r="T537" i="31"/>
  <c r="S537" i="31"/>
  <c r="R536" i="31"/>
  <c r="S501" i="31"/>
  <c r="T501" i="31"/>
  <c r="T330" i="31"/>
  <c r="S330" i="31"/>
  <c r="T130" i="31"/>
  <c r="S130" i="31"/>
  <c r="S564" i="31"/>
  <c r="T564" i="31"/>
  <c r="R671" i="31"/>
  <c r="N271" i="31"/>
  <c r="M271" i="31"/>
  <c r="S73" i="31"/>
  <c r="T73" i="31"/>
  <c r="T92" i="31"/>
  <c r="S92" i="31"/>
  <c r="T39" i="31"/>
  <c r="S39" i="31"/>
  <c r="T123" i="31"/>
  <c r="S123" i="31"/>
  <c r="T188" i="31"/>
  <c r="S188" i="31"/>
  <c r="S176" i="31"/>
  <c r="T176" i="31"/>
  <c r="S614" i="31"/>
  <c r="T614" i="31"/>
  <c r="T101" i="31"/>
  <c r="S101" i="31"/>
  <c r="T89" i="31"/>
  <c r="S89" i="31"/>
  <c r="T695" i="31"/>
  <c r="S695" i="31"/>
  <c r="T148" i="31"/>
  <c r="S148" i="31"/>
  <c r="T66" i="31"/>
  <c r="S66" i="31"/>
  <c r="S57" i="31"/>
  <c r="T57" i="31"/>
  <c r="S46" i="31"/>
  <c r="T46" i="31"/>
  <c r="T28" i="31"/>
  <c r="S28" i="31"/>
  <c r="S16" i="31"/>
  <c r="T16" i="31"/>
  <c r="T524" i="31"/>
  <c r="S524" i="31"/>
  <c r="T533" i="31"/>
  <c r="S533" i="31"/>
  <c r="T666" i="31"/>
  <c r="S666" i="31"/>
  <c r="T652" i="31"/>
  <c r="S652" i="31"/>
  <c r="T640" i="31"/>
  <c r="S640" i="31"/>
  <c r="T454" i="31"/>
  <c r="S454" i="31"/>
  <c r="S520" i="31"/>
  <c r="T520" i="31"/>
  <c r="T509" i="31"/>
  <c r="S509" i="31"/>
  <c r="T285" i="31"/>
  <c r="S285" i="31"/>
  <c r="T319" i="31"/>
  <c r="S319" i="31"/>
  <c r="T359" i="31"/>
  <c r="S359" i="31"/>
  <c r="S294" i="31"/>
  <c r="T294" i="31"/>
  <c r="S496" i="31"/>
  <c r="T496" i="31"/>
  <c r="T767" i="31"/>
  <c r="S767" i="31"/>
  <c r="T442" i="31"/>
  <c r="S442" i="31"/>
  <c r="S389" i="31"/>
  <c r="T389" i="31"/>
  <c r="T299" i="31"/>
  <c r="S299" i="31"/>
  <c r="R367" i="31"/>
  <c r="S368" i="31"/>
  <c r="T368" i="31"/>
  <c r="T411" i="31"/>
  <c r="S411" i="31"/>
  <c r="T325" i="31"/>
  <c r="S325" i="31"/>
  <c r="T347" i="31"/>
  <c r="S347" i="31"/>
  <c r="S221" i="31"/>
  <c r="T221" i="31"/>
  <c r="T693" i="31"/>
  <c r="S693" i="31"/>
  <c r="T249" i="31"/>
  <c r="S249" i="31"/>
  <c r="S341" i="31"/>
  <c r="T341" i="31"/>
  <c r="T214" i="31"/>
  <c r="S214" i="31"/>
  <c r="S131" i="31"/>
  <c r="T131" i="31"/>
  <c r="T242" i="31"/>
  <c r="S242" i="31"/>
  <c r="S231" i="31"/>
  <c r="T231" i="31"/>
  <c r="T198" i="31"/>
  <c r="S198" i="31"/>
  <c r="T555" i="31"/>
  <c r="S555" i="31"/>
  <c r="T727" i="31"/>
  <c r="S727" i="31"/>
  <c r="S551" i="31"/>
  <c r="T551" i="31"/>
  <c r="R550" i="31"/>
  <c r="T588" i="31"/>
  <c r="S588" i="31"/>
  <c r="T576" i="31"/>
  <c r="S576" i="31"/>
  <c r="R620" i="31"/>
  <c r="S621" i="31"/>
  <c r="T621" i="31"/>
  <c r="S746" i="31"/>
  <c r="T746" i="31"/>
  <c r="T571" i="31"/>
  <c r="S571" i="31"/>
  <c r="S724" i="31"/>
  <c r="T724" i="31"/>
  <c r="S709" i="31"/>
  <c r="T709" i="31"/>
  <c r="N207" i="31"/>
  <c r="M207" i="31"/>
  <c r="N483" i="31"/>
  <c r="M483" i="31"/>
  <c r="N192" i="31"/>
  <c r="M192" i="31"/>
  <c r="M114" i="31"/>
  <c r="N114" i="31"/>
  <c r="N403" i="31"/>
  <c r="M403" i="31"/>
  <c r="T107" i="31"/>
  <c r="S107" i="31"/>
  <c r="S169" i="31"/>
  <c r="T169" i="31"/>
  <c r="S21" i="31"/>
  <c r="T21" i="31"/>
  <c r="T277" i="31"/>
  <c r="S277" i="31"/>
  <c r="T390" i="31"/>
  <c r="S390" i="31"/>
  <c r="S213" i="31"/>
  <c r="T213" i="31"/>
  <c r="T729" i="31"/>
  <c r="S729" i="31"/>
  <c r="T122" i="31"/>
  <c r="S122" i="31"/>
  <c r="R121" i="31"/>
  <c r="S187" i="31"/>
  <c r="T187" i="31"/>
  <c r="S175" i="31"/>
  <c r="T175" i="31"/>
  <c r="S613" i="31"/>
  <c r="T613" i="31"/>
  <c r="T100" i="31"/>
  <c r="S100" i="31"/>
  <c r="S88" i="31"/>
  <c r="T88" i="31"/>
  <c r="S694" i="31"/>
  <c r="T694" i="31"/>
  <c r="T147" i="31"/>
  <c r="S147" i="31"/>
  <c r="T65" i="31"/>
  <c r="S65" i="31"/>
  <c r="S49" i="31"/>
  <c r="T49" i="31"/>
  <c r="T62" i="31"/>
  <c r="S62" i="31"/>
  <c r="T27" i="31"/>
  <c r="S27" i="31"/>
  <c r="T15" i="31"/>
  <c r="S15" i="31"/>
  <c r="T609" i="31"/>
  <c r="S609" i="31"/>
  <c r="S523" i="31"/>
  <c r="T523" i="31"/>
  <c r="R522" i="31"/>
  <c r="S665" i="31"/>
  <c r="T665" i="31"/>
  <c r="S651" i="31"/>
  <c r="T651" i="31"/>
  <c r="T639" i="31"/>
  <c r="S639" i="31"/>
  <c r="T432" i="31"/>
  <c r="S432" i="31"/>
  <c r="S519" i="31"/>
  <c r="T519" i="31"/>
  <c r="T508" i="31"/>
  <c r="S508" i="31"/>
  <c r="T505" i="31"/>
  <c r="S505" i="31"/>
  <c r="S313" i="31"/>
  <c r="T313" i="31"/>
  <c r="T401" i="31"/>
  <c r="S401" i="31"/>
  <c r="S288" i="31"/>
  <c r="T288" i="31"/>
  <c r="T495" i="31"/>
  <c r="S495" i="31"/>
  <c r="R494" i="31"/>
  <c r="R483" i="31"/>
  <c r="T484" i="31"/>
  <c r="S484" i="31"/>
  <c r="T602" i="31"/>
  <c r="S602" i="31"/>
  <c r="T441" i="31"/>
  <c r="S441" i="31"/>
  <c r="T392" i="31"/>
  <c r="S392" i="31"/>
  <c r="T293" i="31"/>
  <c r="S293" i="31"/>
  <c r="T267" i="31"/>
  <c r="S267" i="31"/>
  <c r="S262" i="31"/>
  <c r="T262" i="31"/>
  <c r="S320" i="31"/>
  <c r="T320" i="31"/>
  <c r="T356" i="31"/>
  <c r="S356" i="31"/>
  <c r="T200" i="31"/>
  <c r="S200" i="31"/>
  <c r="T690" i="31"/>
  <c r="S690" i="31"/>
  <c r="S246" i="31"/>
  <c r="T246" i="31"/>
  <c r="S338" i="31"/>
  <c r="T338" i="31"/>
  <c r="T136" i="31"/>
  <c r="S136" i="31"/>
  <c r="T683" i="31"/>
  <c r="S683" i="31"/>
  <c r="S348" i="31"/>
  <c r="T348" i="31"/>
  <c r="T228" i="31"/>
  <c r="S228" i="31"/>
  <c r="S195" i="31"/>
  <c r="T195" i="31"/>
  <c r="S261" i="31"/>
  <c r="T261" i="31"/>
  <c r="S723" i="31"/>
  <c r="T723" i="31"/>
  <c r="T598" i="31"/>
  <c r="S598" i="31"/>
  <c r="T587" i="31"/>
  <c r="S587" i="31"/>
  <c r="S163" i="31"/>
  <c r="T163" i="31"/>
  <c r="S762" i="31"/>
  <c r="T762" i="31"/>
  <c r="S745" i="31"/>
  <c r="T745" i="31"/>
  <c r="T570" i="31"/>
  <c r="S570" i="31"/>
  <c r="T715" i="31"/>
  <c r="S715" i="31"/>
  <c r="T716" i="31"/>
  <c r="S716" i="31"/>
  <c r="N759" i="31"/>
  <c r="M759" i="31"/>
  <c r="M367" i="31"/>
  <c r="N367" i="31"/>
  <c r="L366" i="31"/>
  <c r="L418" i="31" s="1"/>
  <c r="F421" i="31"/>
  <c r="S95" i="31"/>
  <c r="T95" i="31"/>
  <c r="T106" i="31"/>
  <c r="S106" i="31"/>
  <c r="S9" i="31"/>
  <c r="T9" i="31"/>
  <c r="S269" i="31"/>
  <c r="T269" i="31"/>
  <c r="T284" i="31"/>
  <c r="S284" i="31"/>
  <c r="T350" i="31"/>
  <c r="S350" i="31"/>
  <c r="T563" i="31"/>
  <c r="S563" i="31"/>
  <c r="T119" i="31"/>
  <c r="S119" i="31"/>
  <c r="T186" i="31"/>
  <c r="S186" i="31"/>
  <c r="T174" i="31"/>
  <c r="S174" i="31"/>
  <c r="S612" i="31"/>
  <c r="R611" i="31"/>
  <c r="T612" i="31"/>
  <c r="S99" i="31"/>
  <c r="T99" i="31"/>
  <c r="T87" i="31"/>
  <c r="S87" i="31"/>
  <c r="S157" i="31"/>
  <c r="T157" i="31"/>
  <c r="S146" i="31"/>
  <c r="T146" i="31"/>
  <c r="R53" i="31"/>
  <c r="R52" i="31"/>
  <c r="S58" i="31"/>
  <c r="T58" i="31"/>
  <c r="S506" i="31"/>
  <c r="T506" i="31"/>
  <c r="T26" i="31"/>
  <c r="S26" i="31"/>
  <c r="T14" i="31"/>
  <c r="S14" i="31"/>
  <c r="S542" i="31"/>
  <c r="T542" i="31"/>
  <c r="S664" i="31"/>
  <c r="T664" i="31"/>
  <c r="S650" i="31"/>
  <c r="T650" i="31"/>
  <c r="T638" i="31"/>
  <c r="S638" i="31"/>
  <c r="S431" i="31"/>
  <c r="T431" i="31"/>
  <c r="S518" i="31"/>
  <c r="T518" i="31"/>
  <c r="T406" i="31"/>
  <c r="S406" i="31"/>
  <c r="S384" i="31"/>
  <c r="T384" i="31"/>
  <c r="T307" i="31"/>
  <c r="S307" i="31"/>
  <c r="S412" i="31"/>
  <c r="T412" i="31"/>
  <c r="T282" i="31"/>
  <c r="S282" i="31"/>
  <c r="T492" i="31"/>
  <c r="S492" i="31"/>
  <c r="T469" i="31"/>
  <c r="S469" i="31"/>
  <c r="S601" i="31"/>
  <c r="T601" i="31"/>
  <c r="S475" i="31"/>
  <c r="T475" i="31"/>
  <c r="S414" i="31"/>
  <c r="T414" i="31"/>
  <c r="T287" i="31"/>
  <c r="S287" i="31"/>
  <c r="T316" i="31"/>
  <c r="S316" i="31"/>
  <c r="T396" i="31"/>
  <c r="S396" i="31"/>
  <c r="S314" i="31"/>
  <c r="T314" i="31"/>
  <c r="T345" i="31"/>
  <c r="S345" i="31"/>
  <c r="T215" i="31"/>
  <c r="S215" i="31"/>
  <c r="T687" i="31"/>
  <c r="S687" i="31"/>
  <c r="S349" i="31"/>
  <c r="T349" i="31"/>
  <c r="T335" i="31"/>
  <c r="S335" i="31"/>
  <c r="S204" i="31"/>
  <c r="T204" i="31"/>
  <c r="T680" i="31"/>
  <c r="S680" i="31"/>
  <c r="S260" i="31"/>
  <c r="T260" i="31"/>
  <c r="S225" i="31"/>
  <c r="T225" i="31"/>
  <c r="T135" i="31"/>
  <c r="S135" i="31"/>
  <c r="T255" i="31"/>
  <c r="S255" i="31"/>
  <c r="T712" i="31"/>
  <c r="S712" i="31"/>
  <c r="S597" i="31"/>
  <c r="T597" i="31"/>
  <c r="T586" i="31"/>
  <c r="S586" i="31"/>
  <c r="S162" i="31"/>
  <c r="T162" i="31"/>
  <c r="T761" i="31"/>
  <c r="S761" i="31"/>
  <c r="T744" i="31"/>
  <c r="S744" i="31"/>
  <c r="T734" i="31"/>
  <c r="S734" i="31"/>
  <c r="T707" i="31"/>
  <c r="S707" i="31"/>
  <c r="T706" i="31"/>
  <c r="S706" i="31"/>
  <c r="M121" i="31"/>
  <c r="N121" i="31"/>
  <c r="N77" i="31"/>
  <c r="M77" i="31"/>
  <c r="N202" i="31"/>
  <c r="M202" i="31"/>
  <c r="M472" i="31"/>
  <c r="N472" i="31"/>
  <c r="S170" i="31"/>
  <c r="T170" i="31"/>
  <c r="S181" i="31"/>
  <c r="T181" i="31"/>
  <c r="T33" i="31"/>
  <c r="S33" i="31"/>
  <c r="T326" i="31"/>
  <c r="S326" i="31"/>
  <c r="S286" i="31"/>
  <c r="T286" i="31"/>
  <c r="S340" i="31"/>
  <c r="T340" i="31"/>
  <c r="R738" i="31"/>
  <c r="T63" i="31"/>
  <c r="S63" i="31"/>
  <c r="S118" i="31"/>
  <c r="T118" i="31"/>
  <c r="S185" i="31"/>
  <c r="T185" i="31"/>
  <c r="T173" i="31"/>
  <c r="S173" i="31"/>
  <c r="S110" i="31"/>
  <c r="T110" i="31"/>
  <c r="S98" i="31"/>
  <c r="T98" i="31"/>
  <c r="S86" i="31"/>
  <c r="T86" i="31"/>
  <c r="T156" i="31"/>
  <c r="S156" i="31"/>
  <c r="T145" i="31"/>
  <c r="S145" i="31"/>
  <c r="S561" i="31"/>
  <c r="R560" i="31"/>
  <c r="T561" i="31"/>
  <c r="S45" i="31"/>
  <c r="T45" i="31"/>
  <c r="T378" i="31"/>
  <c r="S378" i="31"/>
  <c r="S25" i="31"/>
  <c r="T25" i="31"/>
  <c r="T13" i="31"/>
  <c r="S13" i="31"/>
  <c r="T450" i="31"/>
  <c r="S450" i="31"/>
  <c r="S541" i="31"/>
  <c r="T541" i="31"/>
  <c r="R662" i="31"/>
  <c r="T663" i="31"/>
  <c r="S663" i="31"/>
  <c r="T649" i="31"/>
  <c r="S649" i="31"/>
  <c r="T637" i="31"/>
  <c r="S637" i="31"/>
  <c r="R429" i="31"/>
  <c r="T517" i="31"/>
  <c r="S517" i="31"/>
  <c r="S303" i="31"/>
  <c r="T303" i="31"/>
  <c r="T315" i="31"/>
  <c r="S315" i="31"/>
  <c r="T301" i="31"/>
  <c r="S301" i="31"/>
  <c r="T381" i="31"/>
  <c r="S381" i="31"/>
  <c r="T276" i="31"/>
  <c r="S276" i="31"/>
  <c r="T491" i="31"/>
  <c r="S491" i="31"/>
  <c r="S468" i="31"/>
  <c r="T468" i="31"/>
  <c r="T600" i="31"/>
  <c r="S600" i="31"/>
  <c r="S440" i="31"/>
  <c r="T440" i="31"/>
  <c r="S386" i="31"/>
  <c r="T386" i="31"/>
  <c r="T281" i="31"/>
  <c r="S281" i="31"/>
  <c r="S310" i="31"/>
  <c r="T310" i="31"/>
  <c r="S413" i="31"/>
  <c r="T413" i="31"/>
  <c r="T308" i="31"/>
  <c r="S308" i="31"/>
  <c r="T342" i="31"/>
  <c r="S342" i="31"/>
  <c r="T137" i="31"/>
  <c r="S137" i="31"/>
  <c r="T684" i="31"/>
  <c r="S684" i="31"/>
  <c r="T253" i="31"/>
  <c r="S253" i="31"/>
  <c r="T332" i="31"/>
  <c r="S332" i="31"/>
  <c r="T209" i="31"/>
  <c r="S209" i="31"/>
  <c r="T677" i="31"/>
  <c r="S677" i="31"/>
  <c r="T240" i="31"/>
  <c r="S240" i="31"/>
  <c r="T222" i="31"/>
  <c r="S222" i="31"/>
  <c r="S132" i="31"/>
  <c r="T132" i="31"/>
  <c r="S251" i="31"/>
  <c r="T251" i="31"/>
  <c r="T708" i="31"/>
  <c r="S708" i="31"/>
  <c r="T596" i="31"/>
  <c r="S596" i="31"/>
  <c r="S585" i="31"/>
  <c r="T585" i="31"/>
  <c r="T161" i="31"/>
  <c r="S161" i="31"/>
  <c r="R759" i="31"/>
  <c r="S760" i="31"/>
  <c r="T760" i="31"/>
  <c r="T743" i="31"/>
  <c r="S743" i="31"/>
  <c r="T733" i="31"/>
  <c r="S733" i="31"/>
  <c r="T704" i="31"/>
  <c r="S704" i="31"/>
  <c r="T703" i="31"/>
  <c r="S703" i="31"/>
  <c r="L673" i="31"/>
  <c r="N465" i="31"/>
  <c r="M465" i="31"/>
  <c r="T37" i="31"/>
  <c r="S37" i="31"/>
  <c r="T38" i="31"/>
  <c r="S38" i="31"/>
  <c r="T514" i="31"/>
  <c r="S514" i="31"/>
  <c r="S369" i="31"/>
  <c r="T369" i="31"/>
  <c r="T193" i="31"/>
  <c r="S193" i="31"/>
  <c r="R192" i="31"/>
  <c r="T626" i="31"/>
  <c r="S626" i="31"/>
  <c r="T117" i="31"/>
  <c r="S117" i="31"/>
  <c r="T184" i="31"/>
  <c r="S184" i="31"/>
  <c r="S172" i="31"/>
  <c r="T172" i="31"/>
  <c r="S109" i="31"/>
  <c r="T109" i="31"/>
  <c r="T97" i="31"/>
  <c r="S97" i="31"/>
  <c r="S85" i="31"/>
  <c r="T85" i="31"/>
  <c r="S155" i="31"/>
  <c r="T155" i="31"/>
  <c r="S144" i="31"/>
  <c r="T144" i="31"/>
  <c r="S54" i="31"/>
  <c r="T54" i="31"/>
  <c r="S59" i="31"/>
  <c r="T59" i="31"/>
  <c r="T309" i="31"/>
  <c r="S309" i="31"/>
  <c r="T24" i="31"/>
  <c r="S24" i="31"/>
  <c r="S12" i="31"/>
  <c r="T12" i="31"/>
  <c r="T548" i="31"/>
  <c r="S548" i="31"/>
  <c r="S540" i="31"/>
  <c r="T540" i="31"/>
  <c r="S660" i="31"/>
  <c r="T660" i="31"/>
  <c r="T648" i="31"/>
  <c r="S648" i="31"/>
  <c r="S636" i="31"/>
  <c r="T636" i="31"/>
  <c r="T427" i="31"/>
  <c r="S427" i="31"/>
  <c r="T516" i="31"/>
  <c r="S516" i="31"/>
  <c r="S398" i="31"/>
  <c r="T398" i="31"/>
  <c r="S279" i="31"/>
  <c r="T279" i="31"/>
  <c r="T295" i="31"/>
  <c r="S295" i="31"/>
  <c r="S408" i="31"/>
  <c r="T408" i="31"/>
  <c r="T265" i="31"/>
  <c r="S265" i="31"/>
  <c r="S490" i="31"/>
  <c r="T490" i="31"/>
  <c r="S467" i="31"/>
  <c r="T467" i="31"/>
  <c r="T449" i="31"/>
  <c r="S449" i="31"/>
  <c r="T439" i="31"/>
  <c r="S439" i="31"/>
  <c r="T380" i="31"/>
  <c r="S380" i="31"/>
  <c r="S275" i="31"/>
  <c r="T275" i="31"/>
  <c r="S304" i="31"/>
  <c r="T304" i="31"/>
  <c r="T397" i="31"/>
  <c r="S397" i="31"/>
  <c r="T302" i="31"/>
  <c r="S302" i="31"/>
  <c r="S339" i="31"/>
  <c r="T339" i="31"/>
  <c r="S212" i="31"/>
  <c r="T212" i="31"/>
  <c r="S129" i="31"/>
  <c r="T129" i="31"/>
  <c r="T239" i="31"/>
  <c r="S239" i="31"/>
  <c r="T235" i="31"/>
  <c r="S235" i="31"/>
  <c r="T166" i="31"/>
  <c r="S166" i="31"/>
  <c r="S127" i="31"/>
  <c r="T127" i="31"/>
  <c r="S357" i="31"/>
  <c r="T357" i="31"/>
  <c r="S168" i="31"/>
  <c r="T168" i="31"/>
  <c r="T691" i="31"/>
  <c r="S691" i="31"/>
  <c r="S245" i="31"/>
  <c r="T245" i="31"/>
  <c r="T705" i="31"/>
  <c r="S705" i="31"/>
  <c r="T595" i="31"/>
  <c r="S595" i="31"/>
  <c r="S584" i="31"/>
  <c r="T584" i="31"/>
  <c r="T160" i="31"/>
  <c r="S160" i="31"/>
  <c r="R159" i="31"/>
  <c r="T754" i="31"/>
  <c r="S754" i="31"/>
  <c r="T732" i="31"/>
  <c r="S732" i="31"/>
  <c r="T701" i="31"/>
  <c r="S701" i="31"/>
  <c r="T700" i="31"/>
  <c r="S700" i="31"/>
  <c r="M494" i="31"/>
  <c r="N494" i="31"/>
  <c r="M452" i="31"/>
  <c r="N452" i="31"/>
  <c r="M536" i="31"/>
  <c r="N536" i="31"/>
  <c r="N662" i="31"/>
  <c r="M662" i="31"/>
  <c r="S142" i="31"/>
  <c r="T142" i="31"/>
  <c r="S71" i="31"/>
  <c r="T71" i="31"/>
  <c r="T459" i="31"/>
  <c r="S459" i="31"/>
  <c r="T446" i="31"/>
  <c r="S446" i="31"/>
  <c r="T167" i="31"/>
  <c r="S167" i="31"/>
  <c r="S568" i="31"/>
  <c r="T568" i="31"/>
  <c r="T43" i="31"/>
  <c r="S43" i="31"/>
  <c r="T116" i="31"/>
  <c r="S116" i="31"/>
  <c r="T183" i="31"/>
  <c r="S183" i="31"/>
  <c r="S171" i="31"/>
  <c r="T171" i="31"/>
  <c r="S108" i="31"/>
  <c r="T108" i="31"/>
  <c r="T96" i="31"/>
  <c r="S96" i="31"/>
  <c r="T84" i="31"/>
  <c r="S84" i="31"/>
  <c r="T154" i="31"/>
  <c r="S154" i="31"/>
  <c r="T143" i="31"/>
  <c r="S143" i="31"/>
  <c r="T55" i="31"/>
  <c r="S55" i="31"/>
  <c r="T50" i="31"/>
  <c r="S50" i="31"/>
  <c r="T273" i="31"/>
  <c r="S273" i="31"/>
  <c r="T23" i="31"/>
  <c r="S23" i="31"/>
  <c r="T11" i="31"/>
  <c r="S11" i="31"/>
  <c r="S480" i="31"/>
  <c r="T480" i="31"/>
  <c r="S539" i="31"/>
  <c r="T539" i="31"/>
  <c r="S659" i="31"/>
  <c r="T659" i="31"/>
  <c r="T647" i="31"/>
  <c r="S647" i="31"/>
  <c r="S635" i="31"/>
  <c r="R634" i="31"/>
  <c r="T635" i="31"/>
  <c r="S528" i="31"/>
  <c r="T528" i="31"/>
  <c r="R527" i="31"/>
  <c r="S373" i="31"/>
  <c r="T373" i="31"/>
  <c r="T399" i="31"/>
  <c r="S399" i="31"/>
  <c r="T289" i="31"/>
  <c r="S289" i="31"/>
  <c r="T376" i="31"/>
  <c r="S376" i="31"/>
  <c r="T503" i="31"/>
  <c r="S503" i="31"/>
  <c r="T489" i="31"/>
  <c r="S489" i="31"/>
  <c r="R465" i="31"/>
  <c r="S466" i="31"/>
  <c r="T466" i="31"/>
  <c r="T448" i="31"/>
  <c r="S448" i="31"/>
  <c r="T438" i="31"/>
  <c r="S438" i="31"/>
  <c r="T407" i="31"/>
  <c r="S407" i="31"/>
  <c r="T264" i="31"/>
  <c r="S264" i="31"/>
  <c r="S298" i="31"/>
  <c r="T298" i="31"/>
  <c r="S393" i="31"/>
  <c r="T393" i="31"/>
  <c r="T296" i="31"/>
  <c r="S296" i="31"/>
  <c r="T336" i="31"/>
  <c r="S336" i="31"/>
  <c r="T205" i="31"/>
  <c r="S205" i="31"/>
  <c r="T681" i="31"/>
  <c r="S681" i="31"/>
  <c r="T237" i="31"/>
  <c r="S237" i="31"/>
  <c r="T232" i="31"/>
  <c r="S232" i="31"/>
  <c r="T199" i="31"/>
  <c r="S199" i="31"/>
  <c r="T556" i="31"/>
  <c r="S556" i="31"/>
  <c r="R353" i="31"/>
  <c r="S354" i="31"/>
  <c r="T354" i="31"/>
  <c r="T140" i="31"/>
  <c r="S140" i="31"/>
  <c r="S688" i="31"/>
  <c r="T688" i="31"/>
  <c r="S238" i="31"/>
  <c r="T238" i="31"/>
  <c r="T702" i="31"/>
  <c r="S702" i="31"/>
  <c r="T594" i="31"/>
  <c r="S594" i="31"/>
  <c r="T583" i="31"/>
  <c r="S583" i="31"/>
  <c r="T628" i="31"/>
  <c r="S628" i="31"/>
  <c r="T753" i="31"/>
  <c r="S753" i="31"/>
  <c r="S741" i="31"/>
  <c r="T741" i="31"/>
  <c r="T731" i="31"/>
  <c r="S731" i="31"/>
  <c r="T698" i="31"/>
  <c r="S698" i="31"/>
  <c r="R697" i="31"/>
  <c r="T569" i="31"/>
  <c r="S569" i="31"/>
  <c r="T182" i="31"/>
  <c r="S182" i="31"/>
  <c r="T507" i="31"/>
  <c r="S507" i="31"/>
  <c r="T22" i="31"/>
  <c r="S22" i="31"/>
  <c r="S10" i="31"/>
  <c r="T10" i="31"/>
  <c r="S479" i="31"/>
  <c r="T479" i="31"/>
  <c r="T538" i="31"/>
  <c r="S538" i="31"/>
  <c r="S658" i="31"/>
  <c r="T658" i="31"/>
  <c r="T646" i="31"/>
  <c r="S646" i="31"/>
  <c r="S477" i="31"/>
  <c r="T477" i="31"/>
  <c r="T515" i="31"/>
  <c r="S515" i="31"/>
  <c r="S297" i="31"/>
  <c r="T297" i="31"/>
  <c r="T410" i="31"/>
  <c r="S410" i="31"/>
  <c r="S283" i="31"/>
  <c r="T283" i="31"/>
  <c r="S370" i="31"/>
  <c r="T370" i="31"/>
  <c r="S502" i="31"/>
  <c r="T502" i="31"/>
  <c r="T488" i="31"/>
  <c r="S488" i="31"/>
  <c r="S603" i="31"/>
  <c r="T603" i="31"/>
  <c r="T447" i="31"/>
  <c r="S447" i="31"/>
  <c r="T474" i="31"/>
  <c r="S474" i="31"/>
  <c r="S375" i="31"/>
  <c r="T375" i="31"/>
  <c r="S391" i="31"/>
  <c r="T391" i="31"/>
  <c r="S292" i="31"/>
  <c r="T292" i="31"/>
  <c r="S415" i="31"/>
  <c r="T415" i="31"/>
  <c r="S290" i="31"/>
  <c r="T290" i="31"/>
  <c r="S333" i="31"/>
  <c r="T333" i="31"/>
  <c r="S210" i="31"/>
  <c r="T210" i="31"/>
  <c r="T678" i="31"/>
  <c r="S678" i="31"/>
  <c r="T351" i="31"/>
  <c r="S351" i="31"/>
  <c r="T229" i="31"/>
  <c r="S229" i="31"/>
  <c r="T196" i="31"/>
  <c r="S196" i="31"/>
  <c r="S722" i="31"/>
  <c r="T722" i="31"/>
  <c r="S343" i="31"/>
  <c r="T343" i="31"/>
  <c r="S138" i="31"/>
  <c r="T138" i="31"/>
  <c r="S685" i="31"/>
  <c r="T685" i="31"/>
  <c r="S236" i="31"/>
  <c r="T236" i="31"/>
  <c r="T699" i="31"/>
  <c r="S699" i="31"/>
  <c r="T593" i="31"/>
  <c r="S593" i="31"/>
  <c r="T582" i="31"/>
  <c r="S582" i="31"/>
  <c r="T627" i="31"/>
  <c r="S627" i="31"/>
  <c r="T752" i="31"/>
  <c r="S752" i="31"/>
  <c r="T740" i="31"/>
  <c r="S740" i="31"/>
  <c r="T730" i="31"/>
  <c r="S730" i="31"/>
  <c r="T567" i="31"/>
  <c r="S567" i="31"/>
  <c r="S566" i="31"/>
  <c r="T566" i="31"/>
  <c r="L219" i="31"/>
  <c r="N634" i="31"/>
  <c r="L633" i="31"/>
  <c r="M634" i="31"/>
  <c r="H366" i="31"/>
  <c r="G366" i="31"/>
  <c r="AA2" i="12"/>
  <c r="AB2" i="11"/>
  <c r="AA34" i="11"/>
  <c r="X719" i="31" s="1"/>
  <c r="AA37" i="11"/>
  <c r="X722" i="31" s="1"/>
  <c r="AA41" i="11"/>
  <c r="X726" i="31" s="1"/>
  <c r="AA6" i="11"/>
  <c r="X563" i="31" s="1"/>
  <c r="AA9" i="11"/>
  <c r="X566" i="31" s="1"/>
  <c r="AA12" i="11"/>
  <c r="X569" i="31" s="1"/>
  <c r="AA15" i="11"/>
  <c r="X700" i="31" s="1"/>
  <c r="AA18" i="11"/>
  <c r="X703" i="31" s="1"/>
  <c r="AA21" i="11"/>
  <c r="X706" i="31" s="1"/>
  <c r="AA31" i="11"/>
  <c r="X716" i="31" s="1"/>
  <c r="AA40" i="11"/>
  <c r="X725" i="31" s="1"/>
  <c r="AA28" i="11"/>
  <c r="X713" i="31" s="1"/>
  <c r="AA33" i="11"/>
  <c r="X718" i="31" s="1"/>
  <c r="AA36" i="11"/>
  <c r="X721" i="31" s="1"/>
  <c r="AA7" i="11"/>
  <c r="X564" i="31" s="1"/>
  <c r="AA10" i="11"/>
  <c r="X567" i="31" s="1"/>
  <c r="AA13" i="11"/>
  <c r="X698" i="31" s="1"/>
  <c r="AA16" i="11"/>
  <c r="X701" i="31" s="1"/>
  <c r="AA19" i="11"/>
  <c r="X704" i="31" s="1"/>
  <c r="AA22" i="11"/>
  <c r="X707" i="31" s="1"/>
  <c r="AA30" i="11"/>
  <c r="X715" i="31" s="1"/>
  <c r="AA39" i="11"/>
  <c r="X724" i="31" s="1"/>
  <c r="AA25" i="11"/>
  <c r="X710" i="31" s="1"/>
  <c r="AA32" i="11"/>
  <c r="X717" i="31" s="1"/>
  <c r="AA35" i="11"/>
  <c r="X720" i="31" s="1"/>
  <c r="AA43" i="11"/>
  <c r="X728" i="31" s="1"/>
  <c r="AA44" i="11"/>
  <c r="X729" i="31" s="1"/>
  <c r="AA45" i="11"/>
  <c r="X730" i="31" s="1"/>
  <c r="AA46" i="11"/>
  <c r="X731" i="31" s="1"/>
  <c r="AA47" i="11"/>
  <c r="X732" i="31" s="1"/>
  <c r="AA48" i="11"/>
  <c r="X733" i="31" s="1"/>
  <c r="AA49" i="11"/>
  <c r="X734" i="31" s="1"/>
  <c r="AA50" i="11"/>
  <c r="X570" i="31" s="1"/>
  <c r="AA51" i="11"/>
  <c r="X571" i="31" s="1"/>
  <c r="AA52" i="11"/>
  <c r="X572" i="31" s="1"/>
  <c r="AA53" i="11"/>
  <c r="X573" i="31" s="1"/>
  <c r="AA54" i="11"/>
  <c r="X574" i="31" s="1"/>
  <c r="AA55" i="11"/>
  <c r="X575" i="31" s="1"/>
  <c r="AA56" i="11"/>
  <c r="X739" i="31" s="1"/>
  <c r="AA57" i="11"/>
  <c r="X740" i="31" s="1"/>
  <c r="AA58" i="11"/>
  <c r="X741" i="31" s="1"/>
  <c r="AA59" i="11"/>
  <c r="X742" i="31" s="1"/>
  <c r="AA60" i="11"/>
  <c r="X743" i="31" s="1"/>
  <c r="AA61" i="11"/>
  <c r="X744" i="31" s="1"/>
  <c r="AA62" i="11"/>
  <c r="X745" i="31" s="1"/>
  <c r="AA63" i="11"/>
  <c r="X746" i="31" s="1"/>
  <c r="AA64" i="11"/>
  <c r="X747" i="31" s="1"/>
  <c r="AA65" i="11"/>
  <c r="X748" i="31" s="1"/>
  <c r="AA66" i="11"/>
  <c r="X749" i="31" s="1"/>
  <c r="AA67" i="11"/>
  <c r="X750" i="31" s="1"/>
  <c r="AA68" i="11"/>
  <c r="X751" i="31" s="1"/>
  <c r="AA69" i="11"/>
  <c r="X752" i="31" s="1"/>
  <c r="AA70" i="11"/>
  <c r="X753" i="31" s="1"/>
  <c r="AA71" i="11"/>
  <c r="X754" i="31" s="1"/>
  <c r="AA72" i="11"/>
  <c r="X760" i="31" s="1"/>
  <c r="AA73" i="11"/>
  <c r="X761" i="31" s="1"/>
  <c r="AA74" i="11"/>
  <c r="X762" i="31" s="1"/>
  <c r="AA75" i="11"/>
  <c r="X621" i="31" s="1"/>
  <c r="AA76" i="11"/>
  <c r="X622" i="31" s="1"/>
  <c r="AA77" i="11"/>
  <c r="X623" i="31" s="1"/>
  <c r="AA78" i="11"/>
  <c r="X624" i="31" s="1"/>
  <c r="AA79" i="11"/>
  <c r="X625" i="31" s="1"/>
  <c r="AA80" i="11"/>
  <c r="X626" i="31" s="1"/>
  <c r="AA81" i="11"/>
  <c r="X627" i="31" s="1"/>
  <c r="AA82" i="11"/>
  <c r="X628" i="31" s="1"/>
  <c r="AA83" i="11"/>
  <c r="X160" i="31" s="1"/>
  <c r="AA84" i="11"/>
  <c r="X161" i="31" s="1"/>
  <c r="AA85" i="11"/>
  <c r="X162" i="31" s="1"/>
  <c r="AA86" i="11"/>
  <c r="X163" i="31" s="1"/>
  <c r="AA87" i="11"/>
  <c r="X576" i="31" s="1"/>
  <c r="AA88" i="11"/>
  <c r="X577" i="31" s="1"/>
  <c r="AA89" i="11"/>
  <c r="X578" i="31" s="1"/>
  <c r="AA90" i="11"/>
  <c r="X579" i="31" s="1"/>
  <c r="AA91" i="11"/>
  <c r="X580" i="31" s="1"/>
  <c r="AA92" i="11"/>
  <c r="X581" i="31" s="1"/>
  <c r="AA93" i="11"/>
  <c r="X582" i="31" s="1"/>
  <c r="AA94" i="11"/>
  <c r="X583" i="31" s="1"/>
  <c r="AA95" i="11"/>
  <c r="X584" i="31" s="1"/>
  <c r="AA96" i="11"/>
  <c r="X585" i="31" s="1"/>
  <c r="AA97" i="11"/>
  <c r="X586" i="31" s="1"/>
  <c r="AA98" i="11"/>
  <c r="X587" i="31" s="1"/>
  <c r="AA99" i="11"/>
  <c r="X588" i="31" s="1"/>
  <c r="AA100" i="11"/>
  <c r="X763" i="31" s="1"/>
  <c r="AA101" i="11"/>
  <c r="X589" i="31" s="1"/>
  <c r="AA102" i="11"/>
  <c r="X590" i="31" s="1"/>
  <c r="AA103" i="11"/>
  <c r="X591" i="31" s="1"/>
  <c r="AA104" i="11"/>
  <c r="X592" i="31" s="1"/>
  <c r="AA105" i="11"/>
  <c r="X593" i="31" s="1"/>
  <c r="AA106" i="11"/>
  <c r="X594" i="31" s="1"/>
  <c r="AA107" i="11"/>
  <c r="X595" i="31" s="1"/>
  <c r="AA108" i="11"/>
  <c r="X596" i="31" s="1"/>
  <c r="AA109" i="11"/>
  <c r="X597" i="31" s="1"/>
  <c r="AA110" i="11"/>
  <c r="X598" i="31" s="1"/>
  <c r="AA111" i="11"/>
  <c r="X551" i="31" s="1"/>
  <c r="AA112" i="11"/>
  <c r="X552" i="31" s="1"/>
  <c r="AA113" i="11"/>
  <c r="X553" i="31" s="1"/>
  <c r="AA5" i="11"/>
  <c r="X562" i="31" s="1"/>
  <c r="AA8" i="11"/>
  <c r="X565" i="31" s="1"/>
  <c r="AA11" i="11"/>
  <c r="X568" i="31" s="1"/>
  <c r="AA14" i="11"/>
  <c r="X699" i="31" s="1"/>
  <c r="AA17" i="11"/>
  <c r="X702" i="31" s="1"/>
  <c r="AA20" i="11"/>
  <c r="X705" i="31" s="1"/>
  <c r="AA23" i="11"/>
  <c r="X708" i="31" s="1"/>
  <c r="AA27" i="11"/>
  <c r="X712" i="31" s="1"/>
  <c r="AA38" i="11"/>
  <c r="X723" i="31" s="1"/>
  <c r="AA42" i="11"/>
  <c r="X727" i="31" s="1"/>
  <c r="AA24" i="11"/>
  <c r="X709" i="31" s="1"/>
  <c r="AA26" i="11"/>
  <c r="X711" i="31" s="1"/>
  <c r="AA29" i="11"/>
  <c r="X714" i="31" s="1"/>
  <c r="AA213" i="11"/>
  <c r="X359" i="31" s="1"/>
  <c r="AA232" i="11"/>
  <c r="X248" i="31" s="1"/>
  <c r="AA246" i="11"/>
  <c r="X262" i="31" s="1"/>
  <c r="AA218" i="11"/>
  <c r="X350" i="31" s="1"/>
  <c r="AA220" i="11"/>
  <c r="X236" i="31" s="1"/>
  <c r="AA222" i="11"/>
  <c r="X238" i="31" s="1"/>
  <c r="AA229" i="11"/>
  <c r="X245" i="31" s="1"/>
  <c r="AA235" i="11"/>
  <c r="X251" i="31" s="1"/>
  <c r="AA239" i="11"/>
  <c r="X255" i="31" s="1"/>
  <c r="AA245" i="11"/>
  <c r="X261" i="31" s="1"/>
  <c r="AA115" i="11"/>
  <c r="X555" i="31" s="1"/>
  <c r="AA118" i="11"/>
  <c r="X558" i="31" s="1"/>
  <c r="AA121" i="11"/>
  <c r="X676" i="31" s="1"/>
  <c r="AA124" i="11"/>
  <c r="X679" i="31" s="1"/>
  <c r="AA127" i="11"/>
  <c r="X682" i="31" s="1"/>
  <c r="AA130" i="11"/>
  <c r="X130" i="31" s="1"/>
  <c r="AA133" i="11"/>
  <c r="X685" i="31" s="1"/>
  <c r="AA136" i="11"/>
  <c r="X688" i="31" s="1"/>
  <c r="AA139" i="11"/>
  <c r="X691" i="31" s="1"/>
  <c r="AA142" i="11"/>
  <c r="X132" i="31" s="1"/>
  <c r="AA145" i="11"/>
  <c r="X135" i="31" s="1"/>
  <c r="AA148" i="11"/>
  <c r="X195" i="31" s="1"/>
  <c r="AA151" i="11"/>
  <c r="X198" i="31" s="1"/>
  <c r="AA154" i="11"/>
  <c r="X165" i="31" s="1"/>
  <c r="AA157" i="11"/>
  <c r="X208" i="31" s="1"/>
  <c r="AA160" i="11"/>
  <c r="X203" i="31" s="1"/>
  <c r="AA163" i="11"/>
  <c r="X211" i="31" s="1"/>
  <c r="AA166" i="11"/>
  <c r="X213" i="31" s="1"/>
  <c r="AA169" i="11"/>
  <c r="X138" i="31" s="1"/>
  <c r="AA172" i="11"/>
  <c r="X140" i="31" s="1"/>
  <c r="AA175" i="11"/>
  <c r="X168" i="31" s="1"/>
  <c r="AA178" i="11"/>
  <c r="X222" i="31" s="1"/>
  <c r="AA181" i="11"/>
  <c r="X225" i="31" s="1"/>
  <c r="AA184" i="11"/>
  <c r="X228" i="31" s="1"/>
  <c r="AA187" i="11"/>
  <c r="X231" i="31" s="1"/>
  <c r="AA190" i="11"/>
  <c r="X234" i="31" s="1"/>
  <c r="AA193" i="11"/>
  <c r="X331" i="31" s="1"/>
  <c r="AA196" i="11"/>
  <c r="X334" i="31" s="1"/>
  <c r="AA199" i="11"/>
  <c r="X337" i="31" s="1"/>
  <c r="AA202" i="11"/>
  <c r="X340" i="31" s="1"/>
  <c r="AA205" i="11"/>
  <c r="X343" i="31" s="1"/>
  <c r="AA208" i="11"/>
  <c r="X354" i="31" s="1"/>
  <c r="AA211" i="11"/>
  <c r="X357" i="31" s="1"/>
  <c r="AA224" i="11"/>
  <c r="X240" i="31" s="1"/>
  <c r="AA244" i="11"/>
  <c r="X260" i="31" s="1"/>
  <c r="AA216" i="11"/>
  <c r="X348" i="31" s="1"/>
  <c r="AA226" i="11"/>
  <c r="X242" i="31" s="1"/>
  <c r="AA231" i="11"/>
  <c r="X247" i="31" s="1"/>
  <c r="AA234" i="11"/>
  <c r="X250" i="31" s="1"/>
  <c r="AA238" i="11"/>
  <c r="X254" i="31" s="1"/>
  <c r="AA243" i="11"/>
  <c r="X259" i="31" s="1"/>
  <c r="AA214" i="11"/>
  <c r="X346" i="31" s="1"/>
  <c r="AA116" i="11"/>
  <c r="X556" i="31" s="1"/>
  <c r="AA119" i="11"/>
  <c r="X127" i="31" s="1"/>
  <c r="AA122" i="11"/>
  <c r="X677" i="31" s="1"/>
  <c r="AA125" i="11"/>
  <c r="X680" i="31" s="1"/>
  <c r="AA128" i="11"/>
  <c r="X683" i="31" s="1"/>
  <c r="AA131" i="11"/>
  <c r="X131" i="31" s="1"/>
  <c r="AA134" i="11"/>
  <c r="X686" i="31" s="1"/>
  <c r="AA137" i="11"/>
  <c r="X689" i="31" s="1"/>
  <c r="AA140" i="11"/>
  <c r="X692" i="31" s="1"/>
  <c r="AA143" i="11"/>
  <c r="X133" i="31" s="1"/>
  <c r="AA146" i="11"/>
  <c r="X193" i="31" s="1"/>
  <c r="AA149" i="11"/>
  <c r="X196" i="31" s="1"/>
  <c r="AA152" i="11"/>
  <c r="X199" i="31" s="1"/>
  <c r="AA155" i="11"/>
  <c r="X166" i="31" s="1"/>
  <c r="AA158" i="11"/>
  <c r="X209" i="31" s="1"/>
  <c r="AA161" i="11"/>
  <c r="X204" i="31" s="1"/>
  <c r="AA164" i="11"/>
  <c r="X136" i="31" s="1"/>
  <c r="AA167" i="11"/>
  <c r="X214" i="31" s="1"/>
  <c r="AA170" i="11"/>
  <c r="X139" i="31" s="1"/>
  <c r="AA173" i="11"/>
  <c r="X141" i="31" s="1"/>
  <c r="AA176" i="11"/>
  <c r="X220" i="31" s="1"/>
  <c r="AA179" i="11"/>
  <c r="X223" i="31" s="1"/>
  <c r="AA182" i="11"/>
  <c r="X226" i="31" s="1"/>
  <c r="AA185" i="11"/>
  <c r="X229" i="31" s="1"/>
  <c r="AA188" i="11"/>
  <c r="X232" i="31" s="1"/>
  <c r="AA191" i="11"/>
  <c r="X235" i="31" s="1"/>
  <c r="AA194" i="11"/>
  <c r="X332" i="31" s="1"/>
  <c r="AA197" i="11"/>
  <c r="X335" i="31" s="1"/>
  <c r="AA200" i="11"/>
  <c r="X338" i="31" s="1"/>
  <c r="AA203" i="11"/>
  <c r="X341" i="31" s="1"/>
  <c r="AA206" i="11"/>
  <c r="X344" i="31" s="1"/>
  <c r="AA209" i="11"/>
  <c r="X355" i="31" s="1"/>
  <c r="AA228" i="11"/>
  <c r="X244" i="31" s="1"/>
  <c r="AA242" i="11"/>
  <c r="X258" i="31" s="1"/>
  <c r="AA212" i="11"/>
  <c r="X358" i="31" s="1"/>
  <c r="AA219" i="11"/>
  <c r="X351" i="31" s="1"/>
  <c r="AA221" i="11"/>
  <c r="X237" i="31" s="1"/>
  <c r="AA223" i="11"/>
  <c r="X239" i="31" s="1"/>
  <c r="AA237" i="11"/>
  <c r="X253" i="31" s="1"/>
  <c r="AA217" i="11"/>
  <c r="X349" i="31" s="1"/>
  <c r="AA230" i="11"/>
  <c r="X246" i="31" s="1"/>
  <c r="AA233" i="11"/>
  <c r="X249" i="31" s="1"/>
  <c r="AA241" i="11"/>
  <c r="X257" i="31" s="1"/>
  <c r="AA225" i="11"/>
  <c r="X241" i="31" s="1"/>
  <c r="AA129" i="11"/>
  <c r="X129" i="31" s="1"/>
  <c r="AA147" i="11"/>
  <c r="X194" i="31" s="1"/>
  <c r="AA165" i="11"/>
  <c r="X212" i="31" s="1"/>
  <c r="AA183" i="11"/>
  <c r="X227" i="31" s="1"/>
  <c r="AA201" i="11"/>
  <c r="X339" i="31" s="1"/>
  <c r="AA350" i="11"/>
  <c r="X398" i="31" s="1"/>
  <c r="AA251" i="11"/>
  <c r="X272" i="31" s="1"/>
  <c r="AA257" i="11"/>
  <c r="X278" i="31" s="1"/>
  <c r="AA263" i="11"/>
  <c r="X284" i="31" s="1"/>
  <c r="AA269" i="11"/>
  <c r="X290" i="31" s="1"/>
  <c r="AA275" i="11"/>
  <c r="X296" i="31" s="1"/>
  <c r="AA281" i="11"/>
  <c r="X302" i="31" s="1"/>
  <c r="AA287" i="11"/>
  <c r="X308" i="31" s="1"/>
  <c r="AA293" i="11"/>
  <c r="X314" i="31" s="1"/>
  <c r="AA299" i="11"/>
  <c r="X320" i="31" s="1"/>
  <c r="AA305" i="11"/>
  <c r="X325" i="31" s="1"/>
  <c r="AA311" i="11"/>
  <c r="X372" i="31" s="1"/>
  <c r="AA317" i="11"/>
  <c r="X405" i="31" s="1"/>
  <c r="AA323" i="11"/>
  <c r="X377" i="31" s="1"/>
  <c r="AA329" i="11"/>
  <c r="X383" i="31" s="1"/>
  <c r="AA336" i="11"/>
  <c r="X390" i="31" s="1"/>
  <c r="AA343" i="11"/>
  <c r="X415" i="31" s="1"/>
  <c r="AA345" i="11"/>
  <c r="X393" i="31" s="1"/>
  <c r="AA349" i="11"/>
  <c r="X397" i="31" s="1"/>
  <c r="AA252" i="11"/>
  <c r="X273" i="31" s="1"/>
  <c r="AA258" i="11"/>
  <c r="X279" i="31" s="1"/>
  <c r="AA264" i="11"/>
  <c r="X285" i="31" s="1"/>
  <c r="AA270" i="11"/>
  <c r="X291" i="31" s="1"/>
  <c r="AA276" i="11"/>
  <c r="X297" i="31" s="1"/>
  <c r="AA282" i="11"/>
  <c r="X303" i="31" s="1"/>
  <c r="AA288" i="11"/>
  <c r="X309" i="31" s="1"/>
  <c r="AA294" i="11"/>
  <c r="X315" i="31" s="1"/>
  <c r="AA300" i="11"/>
  <c r="X321" i="31" s="1"/>
  <c r="AA306" i="11"/>
  <c r="X326" i="31" s="1"/>
  <c r="AA312" i="11"/>
  <c r="X373" i="31" s="1"/>
  <c r="AA318" i="11"/>
  <c r="X406" i="31" s="1"/>
  <c r="AA324" i="11"/>
  <c r="X378" i="31" s="1"/>
  <c r="AA330" i="11"/>
  <c r="X384" i="31" s="1"/>
  <c r="AA334" i="11"/>
  <c r="X388" i="31" s="1"/>
  <c r="AA117" i="11"/>
  <c r="X557" i="31" s="1"/>
  <c r="AA135" i="11"/>
  <c r="X687" i="31" s="1"/>
  <c r="AA153" i="11"/>
  <c r="X164" i="31" s="1"/>
  <c r="AA171" i="11"/>
  <c r="X215" i="31" s="1"/>
  <c r="AA189" i="11"/>
  <c r="X233" i="31" s="1"/>
  <c r="AA207" i="11"/>
  <c r="X345" i="31" s="1"/>
  <c r="AA240" i="11"/>
  <c r="X256" i="31" s="1"/>
  <c r="AA339" i="11"/>
  <c r="X411" i="31" s="1"/>
  <c r="AA347" i="11"/>
  <c r="X395" i="31" s="1"/>
  <c r="AA247" i="11"/>
  <c r="X263" i="31" s="1"/>
  <c r="AA253" i="11"/>
  <c r="X274" i="31" s="1"/>
  <c r="AA259" i="11"/>
  <c r="X280" i="31" s="1"/>
  <c r="AA265" i="11"/>
  <c r="X286" i="31" s="1"/>
  <c r="AA271" i="11"/>
  <c r="X292" i="31" s="1"/>
  <c r="AA277" i="11"/>
  <c r="X298" i="31" s="1"/>
  <c r="AA283" i="11"/>
  <c r="X304" i="31" s="1"/>
  <c r="AA289" i="11"/>
  <c r="X310" i="31" s="1"/>
  <c r="AA295" i="11"/>
  <c r="X316" i="31" s="1"/>
  <c r="AA301" i="11"/>
  <c r="X267" i="31" s="1"/>
  <c r="X368" i="31"/>
  <c r="AA313" i="11"/>
  <c r="X374" i="31" s="1"/>
  <c r="AA319" i="11"/>
  <c r="X599" i="31" s="1"/>
  <c r="AA325" i="11"/>
  <c r="X379" i="31" s="1"/>
  <c r="AA331" i="11"/>
  <c r="X385" i="31" s="1"/>
  <c r="AA120" i="11"/>
  <c r="X128" i="31" s="1"/>
  <c r="AA138" i="11"/>
  <c r="X690" i="31" s="1"/>
  <c r="AA156" i="11"/>
  <c r="X167" i="31" s="1"/>
  <c r="AA174" i="11"/>
  <c r="X200" i="31" s="1"/>
  <c r="AA192" i="11"/>
  <c r="X330" i="31" s="1"/>
  <c r="AA210" i="11"/>
  <c r="X356" i="31" s="1"/>
  <c r="AA337" i="11"/>
  <c r="X391" i="31" s="1"/>
  <c r="AA248" i="11"/>
  <c r="X264" i="31" s="1"/>
  <c r="AA254" i="11"/>
  <c r="X275" i="31" s="1"/>
  <c r="AA260" i="11"/>
  <c r="X281" i="31" s="1"/>
  <c r="AA266" i="11"/>
  <c r="X287" i="31" s="1"/>
  <c r="AA272" i="11"/>
  <c r="X293" i="31" s="1"/>
  <c r="AA278" i="11"/>
  <c r="X299" i="31" s="1"/>
  <c r="AA284" i="11"/>
  <c r="X305" i="31" s="1"/>
  <c r="AA290" i="11"/>
  <c r="X311" i="31" s="1"/>
  <c r="AA296" i="11"/>
  <c r="X317" i="31" s="1"/>
  <c r="AA302" i="11"/>
  <c r="X268" i="31" s="1"/>
  <c r="AA308" i="11"/>
  <c r="X369" i="31" s="1"/>
  <c r="AA314" i="11"/>
  <c r="X375" i="31" s="1"/>
  <c r="AA320" i="11"/>
  <c r="X407" i="31" s="1"/>
  <c r="AA326" i="11"/>
  <c r="X380" i="31" s="1"/>
  <c r="AA332" i="11"/>
  <c r="X386" i="31" s="1"/>
  <c r="AA342" i="11"/>
  <c r="X414" i="31" s="1"/>
  <c r="AA344" i="11"/>
  <c r="X392" i="31" s="1"/>
  <c r="AA123" i="11"/>
  <c r="X678" i="31" s="1"/>
  <c r="AA141" i="11"/>
  <c r="X693" i="31" s="1"/>
  <c r="AA159" i="11"/>
  <c r="X210" i="31" s="1"/>
  <c r="AA177" i="11"/>
  <c r="X221" i="31" s="1"/>
  <c r="AA195" i="11"/>
  <c r="X333" i="31" s="1"/>
  <c r="AA335" i="11"/>
  <c r="X389" i="31" s="1"/>
  <c r="AA346" i="11"/>
  <c r="X394" i="31" s="1"/>
  <c r="AA354" i="11"/>
  <c r="X435" i="31" s="1"/>
  <c r="AA355" i="11"/>
  <c r="X473" i="31" s="1"/>
  <c r="AA356" i="11"/>
  <c r="X436" i="31" s="1"/>
  <c r="AA357" i="11"/>
  <c r="X437" i="31" s="1"/>
  <c r="AA358" i="11"/>
  <c r="X474" i="31" s="1"/>
  <c r="AA359" i="11"/>
  <c r="X438" i="31" s="1"/>
  <c r="AA360" i="11"/>
  <c r="X439" i="31" s="1"/>
  <c r="AA361" i="11"/>
  <c r="X440" i="31" s="1"/>
  <c r="AA362" i="11"/>
  <c r="X475" i="31" s="1"/>
  <c r="AA363" i="11"/>
  <c r="X441" i="31" s="1"/>
  <c r="AA364" i="11"/>
  <c r="X442" i="31" s="1"/>
  <c r="AA365" i="11"/>
  <c r="X443" i="31" s="1"/>
  <c r="AA366" i="11"/>
  <c r="X444" i="31" s="1"/>
  <c r="AA367" i="11"/>
  <c r="X453" i="31" s="1"/>
  <c r="AA368" i="11"/>
  <c r="X445" i="31" s="1"/>
  <c r="AA369" i="11"/>
  <c r="X446" i="31" s="1"/>
  <c r="AA370" i="11"/>
  <c r="X447" i="31" s="1"/>
  <c r="AA371" i="11"/>
  <c r="X448" i="31" s="1"/>
  <c r="AA372" i="11"/>
  <c r="X449" i="31" s="1"/>
  <c r="AA373" i="11"/>
  <c r="X600" i="31" s="1"/>
  <c r="AA374" i="11"/>
  <c r="X601" i="31" s="1"/>
  <c r="AA375" i="11"/>
  <c r="X602" i="31" s="1"/>
  <c r="AA376" i="11"/>
  <c r="X755" i="31" s="1"/>
  <c r="AA377" i="11"/>
  <c r="X764" i="31" s="1"/>
  <c r="AA378" i="11"/>
  <c r="X765" i="31" s="1"/>
  <c r="AA379" i="11"/>
  <c r="X766" i="31" s="1"/>
  <c r="AA380" i="11"/>
  <c r="X462" i="31" s="1"/>
  <c r="AA381" i="11"/>
  <c r="X463" i="31" s="1"/>
  <c r="AA382" i="11"/>
  <c r="X603" i="31" s="1"/>
  <c r="AA383" i="11"/>
  <c r="X466" i="31" s="1"/>
  <c r="AA384" i="11"/>
  <c r="X467" i="31" s="1"/>
  <c r="AA385" i="11"/>
  <c r="X468" i="31" s="1"/>
  <c r="AA386" i="11"/>
  <c r="X469" i="31" s="1"/>
  <c r="AA387" i="11"/>
  <c r="X484" i="31" s="1"/>
  <c r="AA388" i="11"/>
  <c r="X767" i="31" s="1"/>
  <c r="AA389" i="11"/>
  <c r="X485" i="31" s="1"/>
  <c r="AA390" i="11"/>
  <c r="X486" i="31" s="1"/>
  <c r="AA391" i="11"/>
  <c r="X487" i="31" s="1"/>
  <c r="AA392" i="11"/>
  <c r="X476" i="31" s="1"/>
  <c r="AA393" i="11"/>
  <c r="X470" i="31" s="1"/>
  <c r="AA394" i="11"/>
  <c r="X488" i="31" s="1"/>
  <c r="AA395" i="11"/>
  <c r="X489" i="31" s="1"/>
  <c r="AA249" i="11"/>
  <c r="X265" i="31" s="1"/>
  <c r="AA255" i="11"/>
  <c r="X276" i="31" s="1"/>
  <c r="AA261" i="11"/>
  <c r="X282" i="31" s="1"/>
  <c r="AA267" i="11"/>
  <c r="X288" i="31" s="1"/>
  <c r="AA273" i="11"/>
  <c r="X294" i="31" s="1"/>
  <c r="AA279" i="11"/>
  <c r="X300" i="31" s="1"/>
  <c r="AA285" i="11"/>
  <c r="X306" i="31" s="1"/>
  <c r="AA291" i="11"/>
  <c r="X312" i="31" s="1"/>
  <c r="AA297" i="11"/>
  <c r="X318" i="31" s="1"/>
  <c r="AA303" i="11"/>
  <c r="X269" i="31" s="1"/>
  <c r="AA309" i="11"/>
  <c r="X370" i="31" s="1"/>
  <c r="AA315" i="11"/>
  <c r="X376" i="31" s="1"/>
  <c r="AA321" i="11"/>
  <c r="X408" i="31" s="1"/>
  <c r="AA327" i="11"/>
  <c r="X381" i="31" s="1"/>
  <c r="AA340" i="11"/>
  <c r="X412" i="31" s="1"/>
  <c r="AA353" i="11"/>
  <c r="X401" i="31" s="1"/>
  <c r="AA126" i="11"/>
  <c r="X681" i="31" s="1"/>
  <c r="AA144" i="11"/>
  <c r="X134" i="31" s="1"/>
  <c r="AA162" i="11"/>
  <c r="X205" i="31" s="1"/>
  <c r="AA180" i="11"/>
  <c r="X224" i="31" s="1"/>
  <c r="AA198" i="11"/>
  <c r="X336" i="31" s="1"/>
  <c r="AA215" i="11"/>
  <c r="X347" i="31" s="1"/>
  <c r="AA236" i="11"/>
  <c r="X252" i="31" s="1"/>
  <c r="AA333" i="11"/>
  <c r="X387" i="31" s="1"/>
  <c r="AA352" i="11"/>
  <c r="X400" i="31" s="1"/>
  <c r="AA204" i="11"/>
  <c r="X342" i="31" s="1"/>
  <c r="AA262" i="11"/>
  <c r="X283" i="31" s="1"/>
  <c r="AA298" i="11"/>
  <c r="X319" i="31" s="1"/>
  <c r="AA406" i="11"/>
  <c r="X502" i="31" s="1"/>
  <c r="AA409" i="11"/>
  <c r="X505" i="31" s="1"/>
  <c r="AA114" i="11"/>
  <c r="X554" i="31" s="1"/>
  <c r="AA397" i="11"/>
  <c r="X491" i="31" s="1"/>
  <c r="AA400" i="11"/>
  <c r="X496" i="31" s="1"/>
  <c r="AA227" i="11"/>
  <c r="X243" i="31" s="1"/>
  <c r="AA268" i="11"/>
  <c r="X289" i="31" s="1"/>
  <c r="AA304" i="11"/>
  <c r="X324" i="31" s="1"/>
  <c r="AA132" i="11"/>
  <c r="X684" i="31" s="1"/>
  <c r="AA348" i="11"/>
  <c r="X396" i="31" s="1"/>
  <c r="AA403" i="11"/>
  <c r="X499" i="31" s="1"/>
  <c r="AA408" i="11"/>
  <c r="X504" i="31" s="1"/>
  <c r="AA274" i="11"/>
  <c r="X295" i="31" s="1"/>
  <c r="AA310" i="11"/>
  <c r="X371" i="31" s="1"/>
  <c r="AA338" i="11"/>
  <c r="X410" i="31" s="1"/>
  <c r="AA150" i="11"/>
  <c r="X197" i="31" s="1"/>
  <c r="AA398" i="11"/>
  <c r="X492" i="31" s="1"/>
  <c r="AA401" i="11"/>
  <c r="X497" i="31" s="1"/>
  <c r="AA405" i="11"/>
  <c r="X501" i="31" s="1"/>
  <c r="AA280" i="11"/>
  <c r="X301" i="31" s="1"/>
  <c r="X404" i="31"/>
  <c r="AA168" i="11"/>
  <c r="X137" i="31" s="1"/>
  <c r="AA341" i="11"/>
  <c r="X413" i="31" s="1"/>
  <c r="AA407" i="11"/>
  <c r="X503" i="31" s="1"/>
  <c r="AA250" i="11"/>
  <c r="X266" i="31" s="1"/>
  <c r="AA286" i="11"/>
  <c r="X307" i="31" s="1"/>
  <c r="AA322" i="11"/>
  <c r="X409" i="31" s="1"/>
  <c r="AA351" i="11"/>
  <c r="X399" i="31" s="1"/>
  <c r="AA412" i="11"/>
  <c r="X508" i="31" s="1"/>
  <c r="AA413" i="11"/>
  <c r="X509" i="31" s="1"/>
  <c r="AA414" i="11"/>
  <c r="X510" i="31" s="1"/>
  <c r="AA415" i="11"/>
  <c r="X511" i="31" s="1"/>
  <c r="AA416" i="11"/>
  <c r="X512" i="31" s="1"/>
  <c r="AA417" i="11"/>
  <c r="X513" i="31" s="1"/>
  <c r="AA418" i="11"/>
  <c r="X514" i="31" s="1"/>
  <c r="AA419" i="11"/>
  <c r="X515" i="31" s="1"/>
  <c r="AA420" i="11"/>
  <c r="X528" i="31" s="1"/>
  <c r="AA421" i="11"/>
  <c r="X516" i="31" s="1"/>
  <c r="AA422" i="11"/>
  <c r="X517" i="31" s="1"/>
  <c r="AA423" i="11"/>
  <c r="X518" i="31" s="1"/>
  <c r="AA424" i="11"/>
  <c r="X519" i="31" s="1"/>
  <c r="AA425" i="11"/>
  <c r="X520" i="31" s="1"/>
  <c r="AA426" i="11"/>
  <c r="X529" i="31" s="1"/>
  <c r="AA427" i="11"/>
  <c r="X530" i="31" s="1"/>
  <c r="AA428" i="11"/>
  <c r="X531" i="31" s="1"/>
  <c r="AA429" i="11"/>
  <c r="X532" i="31" s="1"/>
  <c r="AA430" i="11"/>
  <c r="X424" i="31" s="1"/>
  <c r="AA431" i="11"/>
  <c r="X425" i="31" s="1"/>
  <c r="AA432" i="11"/>
  <c r="X426" i="31" s="1"/>
  <c r="AA433" i="11"/>
  <c r="X427" i="31" s="1"/>
  <c r="AA434" i="11"/>
  <c r="X430" i="31" s="1"/>
  <c r="AA435" i="11"/>
  <c r="X431" i="31" s="1"/>
  <c r="AA436" i="11"/>
  <c r="X432" i="31" s="1"/>
  <c r="AA437" i="11"/>
  <c r="X454" i="31" s="1"/>
  <c r="AA438" i="11"/>
  <c r="X455" i="31" s="1"/>
  <c r="AA439" i="11"/>
  <c r="X456" i="31" s="1"/>
  <c r="AA440" i="11"/>
  <c r="X457" i="31" s="1"/>
  <c r="AA441" i="11"/>
  <c r="X458" i="31" s="1"/>
  <c r="AA442" i="11"/>
  <c r="X459" i="31" s="1"/>
  <c r="AA443" i="11"/>
  <c r="X477" i="31" s="1"/>
  <c r="AA444" i="11"/>
  <c r="X635" i="31" s="1"/>
  <c r="AA445" i="11"/>
  <c r="X636" i="31" s="1"/>
  <c r="AA446" i="11"/>
  <c r="X637" i="31" s="1"/>
  <c r="AA447" i="11"/>
  <c r="X638" i="31" s="1"/>
  <c r="AA448" i="11"/>
  <c r="X639" i="31" s="1"/>
  <c r="AA449" i="11"/>
  <c r="X640" i="31" s="1"/>
  <c r="AA450" i="11"/>
  <c r="X641" i="31" s="1"/>
  <c r="AA451" i="11"/>
  <c r="X642" i="31" s="1"/>
  <c r="AA452" i="11"/>
  <c r="X643" i="31" s="1"/>
  <c r="AA453" i="11"/>
  <c r="X644" i="31" s="1"/>
  <c r="AA454" i="11"/>
  <c r="X645" i="31" s="1"/>
  <c r="AA455" i="11"/>
  <c r="X646" i="31" s="1"/>
  <c r="AA456" i="11"/>
  <c r="X647" i="31" s="1"/>
  <c r="AA457" i="11"/>
  <c r="X648" i="31" s="1"/>
  <c r="AA458" i="11"/>
  <c r="X649" i="31" s="1"/>
  <c r="AA459" i="11"/>
  <c r="X650" i="31" s="1"/>
  <c r="AA460" i="11"/>
  <c r="X651" i="31" s="1"/>
  <c r="AA461" i="11"/>
  <c r="X652" i="31" s="1"/>
  <c r="AA462" i="11"/>
  <c r="X653" i="31" s="1"/>
  <c r="AA463" i="11"/>
  <c r="X654" i="31" s="1"/>
  <c r="AA464" i="11"/>
  <c r="X655" i="31" s="1"/>
  <c r="AA465" i="11"/>
  <c r="X656" i="31" s="1"/>
  <c r="AA466" i="11"/>
  <c r="X657" i="31" s="1"/>
  <c r="AA467" i="11"/>
  <c r="X658" i="31" s="1"/>
  <c r="AA468" i="11"/>
  <c r="X659" i="31" s="1"/>
  <c r="AA469" i="11"/>
  <c r="X660" i="31" s="1"/>
  <c r="AA470" i="11"/>
  <c r="X663" i="31" s="1"/>
  <c r="AA471" i="11"/>
  <c r="X664" i="31" s="1"/>
  <c r="AA472" i="11"/>
  <c r="X665" i="31" s="1"/>
  <c r="AA473" i="11"/>
  <c r="X666" i="31" s="1"/>
  <c r="AA474" i="11"/>
  <c r="X604" i="31" s="1"/>
  <c r="AA475" i="11"/>
  <c r="X605" i="31" s="1"/>
  <c r="AA476" i="11"/>
  <c r="X606" i="31" s="1"/>
  <c r="AA477" i="11"/>
  <c r="X607" i="31" s="1"/>
  <c r="AA478" i="11"/>
  <c r="X537" i="31" s="1"/>
  <c r="AA479" i="11"/>
  <c r="X538" i="31" s="1"/>
  <c r="AA480" i="11"/>
  <c r="X539" i="31" s="1"/>
  <c r="AA481" i="11"/>
  <c r="X540" i="31" s="1"/>
  <c r="AA482" i="11"/>
  <c r="X541" i="31" s="1"/>
  <c r="AA483" i="11"/>
  <c r="X542" i="31" s="1"/>
  <c r="AA484" i="11"/>
  <c r="X523" i="31" s="1"/>
  <c r="AA485" i="11"/>
  <c r="X533" i="31" s="1"/>
  <c r="AA486" i="11"/>
  <c r="X534" i="31" s="1"/>
  <c r="AA487" i="11"/>
  <c r="X545" i="31" s="1"/>
  <c r="AA488" i="11"/>
  <c r="X546" i="31" s="1"/>
  <c r="AA489" i="11"/>
  <c r="X547" i="31" s="1"/>
  <c r="AA490" i="11"/>
  <c r="X478" i="31" s="1"/>
  <c r="AA491" i="11"/>
  <c r="X479" i="31" s="1"/>
  <c r="AA492" i="11"/>
  <c r="X480" i="31" s="1"/>
  <c r="AA493" i="11"/>
  <c r="X548" i="31" s="1"/>
  <c r="AA495" i="11"/>
  <c r="X450" i="31" s="1"/>
  <c r="AA496" i="11"/>
  <c r="X608" i="31" s="1"/>
  <c r="AA497" i="11"/>
  <c r="X609" i="31" s="1"/>
  <c r="AA498" i="11"/>
  <c r="X524" i="31" s="1"/>
  <c r="AA499" i="11"/>
  <c r="X525" i="31" s="1"/>
  <c r="AA501" i="11"/>
  <c r="X7" i="31" s="1"/>
  <c r="AA502" i="11"/>
  <c r="X8" i="31" s="1"/>
  <c r="AA503" i="11"/>
  <c r="X9" i="31" s="1"/>
  <c r="AA504" i="11"/>
  <c r="X10" i="31" s="1"/>
  <c r="AA505" i="11"/>
  <c r="X11" i="31" s="1"/>
  <c r="AA506" i="11"/>
  <c r="X12" i="31" s="1"/>
  <c r="AA507" i="11"/>
  <c r="X13" i="31" s="1"/>
  <c r="AA508" i="11"/>
  <c r="X14" i="31" s="1"/>
  <c r="AA509" i="11"/>
  <c r="X15" i="31" s="1"/>
  <c r="AA510" i="11"/>
  <c r="X16" i="31" s="1"/>
  <c r="AA186" i="11"/>
  <c r="X230" i="31" s="1"/>
  <c r="AA396" i="11"/>
  <c r="X490" i="31" s="1"/>
  <c r="AA399" i="11"/>
  <c r="X495" i="31" s="1"/>
  <c r="AA402" i="11"/>
  <c r="X498" i="31" s="1"/>
  <c r="AA411" i="11"/>
  <c r="X507" i="31" s="1"/>
  <c r="AA528" i="11"/>
  <c r="X34" i="31" s="1"/>
  <c r="AA531" i="11"/>
  <c r="X37" i="31" s="1"/>
  <c r="AA534" i="11"/>
  <c r="X40" i="31" s="1"/>
  <c r="AA537" i="11"/>
  <c r="X43" i="31" s="1"/>
  <c r="AA546" i="11"/>
  <c r="AA557" i="11"/>
  <c r="X63" i="31" s="1"/>
  <c r="AA256" i="11"/>
  <c r="X277" i="31" s="1"/>
  <c r="AA511" i="11"/>
  <c r="X17" i="31" s="1"/>
  <c r="AA517" i="11"/>
  <c r="X23" i="31" s="1"/>
  <c r="AA523" i="11"/>
  <c r="X29" i="31" s="1"/>
  <c r="AA556" i="11"/>
  <c r="X62" i="31" s="1"/>
  <c r="AA292" i="11"/>
  <c r="X313" i="31" s="1"/>
  <c r="AA540" i="11"/>
  <c r="X46" i="31" s="1"/>
  <c r="AA545" i="11"/>
  <c r="X51" i="31" s="1"/>
  <c r="AA555" i="11"/>
  <c r="X61" i="31" s="1"/>
  <c r="AA328" i="11"/>
  <c r="X382" i="31" s="1"/>
  <c r="AA512" i="11"/>
  <c r="X18" i="31" s="1"/>
  <c r="AA518" i="11"/>
  <c r="X24" i="31" s="1"/>
  <c r="AA524" i="11"/>
  <c r="X30" i="31" s="1"/>
  <c r="AA554" i="11"/>
  <c r="X60" i="31" s="1"/>
  <c r="AA529" i="11"/>
  <c r="X35" i="31" s="1"/>
  <c r="AA532" i="11"/>
  <c r="X38" i="31" s="1"/>
  <c r="AA535" i="11"/>
  <c r="X41" i="31" s="1"/>
  <c r="AA544" i="11"/>
  <c r="X50" i="31" s="1"/>
  <c r="AA553" i="11"/>
  <c r="X59" i="31" s="1"/>
  <c r="AA404" i="11"/>
  <c r="X500" i="31" s="1"/>
  <c r="AA513" i="11"/>
  <c r="X19" i="31" s="1"/>
  <c r="AA519" i="11"/>
  <c r="X25" i="31" s="1"/>
  <c r="AA525" i="11"/>
  <c r="X31" i="31" s="1"/>
  <c r="AA539" i="11"/>
  <c r="X45" i="31" s="1"/>
  <c r="AA552" i="11"/>
  <c r="X58" i="31" s="1"/>
  <c r="AA543" i="11"/>
  <c r="X49" i="31" s="1"/>
  <c r="AA551" i="11"/>
  <c r="X57" i="31" s="1"/>
  <c r="AA514" i="11"/>
  <c r="X20" i="31" s="1"/>
  <c r="AA520" i="11"/>
  <c r="X26" i="31" s="1"/>
  <c r="AA526" i="11"/>
  <c r="X32" i="31" s="1"/>
  <c r="AA550" i="11"/>
  <c r="X56" i="31" s="1"/>
  <c r="AA530" i="11"/>
  <c r="X36" i="31" s="1"/>
  <c r="AA533" i="11"/>
  <c r="X39" i="31" s="1"/>
  <c r="AA536" i="11"/>
  <c r="X42" i="31" s="1"/>
  <c r="AA538" i="11"/>
  <c r="X44" i="31" s="1"/>
  <c r="AA542" i="11"/>
  <c r="X48" i="31" s="1"/>
  <c r="AA549" i="11"/>
  <c r="X55" i="31" s="1"/>
  <c r="AA410" i="11"/>
  <c r="X506" i="31" s="1"/>
  <c r="AA515" i="11"/>
  <c r="X21" i="31" s="1"/>
  <c r="AA521" i="11"/>
  <c r="X27" i="31" s="1"/>
  <c r="AA527" i="11"/>
  <c r="X33" i="31" s="1"/>
  <c r="AA548" i="11"/>
  <c r="X54" i="31" s="1"/>
  <c r="AA4" i="11"/>
  <c r="X561" i="31" s="1"/>
  <c r="AA547" i="11"/>
  <c r="AA559" i="11"/>
  <c r="X65" i="31" s="1"/>
  <c r="AA560" i="11"/>
  <c r="X66" i="31" s="1"/>
  <c r="AA561" i="11"/>
  <c r="X67" i="31" s="1"/>
  <c r="AA562" i="11"/>
  <c r="X68" i="31" s="1"/>
  <c r="AA563" i="11"/>
  <c r="X69" i="31" s="1"/>
  <c r="AA564" i="11"/>
  <c r="X70" i="31" s="1"/>
  <c r="AA565" i="11"/>
  <c r="X71" i="31" s="1"/>
  <c r="AA566" i="11"/>
  <c r="X142" i="31" s="1"/>
  <c r="AA567" i="11"/>
  <c r="X143" i="31" s="1"/>
  <c r="AA568" i="11"/>
  <c r="X144" i="31" s="1"/>
  <c r="AA569" i="11"/>
  <c r="X145" i="31" s="1"/>
  <c r="AA570" i="11"/>
  <c r="X146" i="31" s="1"/>
  <c r="AA571" i="11"/>
  <c r="X147" i="31" s="1"/>
  <c r="AA572" i="11"/>
  <c r="X148" i="31" s="1"/>
  <c r="AA573" i="11"/>
  <c r="X149" i="31" s="1"/>
  <c r="AA574" i="11"/>
  <c r="X72" i="31" s="1"/>
  <c r="AA575" i="11"/>
  <c r="X150" i="31" s="1"/>
  <c r="AA576" i="11"/>
  <c r="X151" i="31" s="1"/>
  <c r="AA577" i="11"/>
  <c r="X152" i="31" s="1"/>
  <c r="AA578" i="11"/>
  <c r="X153" i="31" s="1"/>
  <c r="AA579" i="11"/>
  <c r="X154" i="31" s="1"/>
  <c r="AA580" i="11"/>
  <c r="X155" i="31" s="1"/>
  <c r="AA581" i="11"/>
  <c r="X156" i="31" s="1"/>
  <c r="AA582" i="11"/>
  <c r="X157" i="31" s="1"/>
  <c r="AA583" i="11"/>
  <c r="X694" i="31" s="1"/>
  <c r="AA584" i="11"/>
  <c r="X695" i="31" s="1"/>
  <c r="AA585" i="11"/>
  <c r="X78" i="31" s="1"/>
  <c r="AA586" i="11"/>
  <c r="X79" i="31" s="1"/>
  <c r="AA587" i="11"/>
  <c r="X80" i="31" s="1"/>
  <c r="AA588" i="11"/>
  <c r="X81" i="31" s="1"/>
  <c r="AA589" i="11"/>
  <c r="X82" i="31" s="1"/>
  <c r="AA590" i="11"/>
  <c r="X83" i="31" s="1"/>
  <c r="AA591" i="11"/>
  <c r="X84" i="31" s="1"/>
  <c r="AA592" i="11"/>
  <c r="X85" i="31" s="1"/>
  <c r="AA593" i="11"/>
  <c r="X86" i="31" s="1"/>
  <c r="AA594" i="11"/>
  <c r="X87" i="31" s="1"/>
  <c r="AA595" i="11"/>
  <c r="X88" i="31" s="1"/>
  <c r="AA596" i="11"/>
  <c r="X89" i="31" s="1"/>
  <c r="AA597" i="11"/>
  <c r="X90" i="31" s="1"/>
  <c r="AA598" i="11"/>
  <c r="X91" i="31" s="1"/>
  <c r="AA599" i="11"/>
  <c r="X92" i="31" s="1"/>
  <c r="AA600" i="11"/>
  <c r="X93" i="31" s="1"/>
  <c r="AA601" i="11"/>
  <c r="X94" i="31" s="1"/>
  <c r="AA602" i="11"/>
  <c r="X95" i="31" s="1"/>
  <c r="AA603" i="11"/>
  <c r="X96" i="31" s="1"/>
  <c r="AA604" i="11"/>
  <c r="X97" i="31" s="1"/>
  <c r="AA605" i="11"/>
  <c r="X98" i="31" s="1"/>
  <c r="AA606" i="11"/>
  <c r="X99" i="31" s="1"/>
  <c r="AA607" i="11"/>
  <c r="X100" i="31" s="1"/>
  <c r="AA608" i="11"/>
  <c r="X101" i="31" s="1"/>
  <c r="AA609" i="11"/>
  <c r="X102" i="31" s="1"/>
  <c r="AA610" i="11"/>
  <c r="X103" i="31" s="1"/>
  <c r="AA611" i="11"/>
  <c r="X104" i="31" s="1"/>
  <c r="AA612" i="11"/>
  <c r="X105" i="31" s="1"/>
  <c r="AA613" i="11"/>
  <c r="X106" i="31" s="1"/>
  <c r="AA614" i="11"/>
  <c r="X107" i="31" s="1"/>
  <c r="AA615" i="11"/>
  <c r="X108" i="31" s="1"/>
  <c r="AA616" i="11"/>
  <c r="X109" i="31" s="1"/>
  <c r="AA617" i="11"/>
  <c r="X110" i="31" s="1"/>
  <c r="AA618" i="11"/>
  <c r="X612" i="31" s="1"/>
  <c r="AA619" i="11"/>
  <c r="X613" i="31" s="1"/>
  <c r="AA620" i="11"/>
  <c r="X614" i="31" s="1"/>
  <c r="AA621" i="11"/>
  <c r="X615" i="31" s="1"/>
  <c r="AA622" i="11"/>
  <c r="X616" i="31" s="1"/>
  <c r="AA623" i="11"/>
  <c r="X617" i="31" s="1"/>
  <c r="AA624" i="11"/>
  <c r="X618" i="31" s="1"/>
  <c r="AA625" i="11"/>
  <c r="X169" i="31" s="1"/>
  <c r="AA626" i="11"/>
  <c r="X170" i="31" s="1"/>
  <c r="AA627" i="11"/>
  <c r="X171" i="31" s="1"/>
  <c r="AA628" i="11"/>
  <c r="X172" i="31" s="1"/>
  <c r="AA629" i="11"/>
  <c r="X173" i="31" s="1"/>
  <c r="AA630" i="11"/>
  <c r="X174" i="31" s="1"/>
  <c r="AA631" i="11"/>
  <c r="X175" i="31" s="1"/>
  <c r="AA632" i="11"/>
  <c r="X176" i="31" s="1"/>
  <c r="AA633" i="11"/>
  <c r="X177" i="31" s="1"/>
  <c r="AA634" i="11"/>
  <c r="X178" i="31" s="1"/>
  <c r="AA635" i="11"/>
  <c r="X179" i="31" s="1"/>
  <c r="AA636" i="11"/>
  <c r="X180" i="31" s="1"/>
  <c r="AA637" i="11"/>
  <c r="X181" i="31" s="1"/>
  <c r="AA638" i="11"/>
  <c r="X182" i="31" s="1"/>
  <c r="AA639" i="11"/>
  <c r="X183" i="31" s="1"/>
  <c r="AA640" i="11"/>
  <c r="X184" i="31" s="1"/>
  <c r="AA641" i="11"/>
  <c r="X185" i="31" s="1"/>
  <c r="AA642" i="11"/>
  <c r="X186" i="31" s="1"/>
  <c r="AA643" i="11"/>
  <c r="X187" i="31" s="1"/>
  <c r="AA644" i="11"/>
  <c r="X188" i="31" s="1"/>
  <c r="AA645" i="11"/>
  <c r="X189" i="31" s="1"/>
  <c r="AA646" i="11"/>
  <c r="X190" i="31" s="1"/>
  <c r="AA647" i="11"/>
  <c r="X73" i="31" s="1"/>
  <c r="AA648" i="11"/>
  <c r="X74" i="31" s="1"/>
  <c r="AA649" i="11"/>
  <c r="X75" i="31" s="1"/>
  <c r="AA650" i="11"/>
  <c r="X115" i="31" s="1"/>
  <c r="AA651" i="11"/>
  <c r="X116" i="31" s="1"/>
  <c r="AA652" i="11"/>
  <c r="X117" i="31" s="1"/>
  <c r="AA653" i="11"/>
  <c r="X118" i="31" s="1"/>
  <c r="AA654" i="11"/>
  <c r="X119" i="31" s="1"/>
  <c r="AA655" i="11"/>
  <c r="X122" i="31" s="1"/>
  <c r="AA656" i="11"/>
  <c r="X123" i="31" s="1"/>
  <c r="AA657" i="11"/>
  <c r="X124" i="31" s="1"/>
  <c r="AA541" i="11"/>
  <c r="X47" i="31" s="1"/>
  <c r="AA558" i="11"/>
  <c r="X64" i="31" s="1"/>
  <c r="AA516" i="11"/>
  <c r="X22" i="31" s="1"/>
  <c r="AA522" i="11"/>
  <c r="X28" i="31" s="1"/>
  <c r="H126" i="31" l="1"/>
  <c r="G218" i="31"/>
  <c r="R126" i="31"/>
  <c r="S126" i="31" s="1"/>
  <c r="Z177" i="31"/>
  <c r="Y177" i="31"/>
  <c r="Y31" i="31"/>
  <c r="Z31" i="31"/>
  <c r="Z638" i="31"/>
  <c r="Y638" i="31"/>
  <c r="Y224" i="31"/>
  <c r="Z224" i="31"/>
  <c r="Z275" i="31"/>
  <c r="Y275" i="31"/>
  <c r="Z241" i="31"/>
  <c r="Y241" i="31"/>
  <c r="Z749" i="31"/>
  <c r="Y749" i="31"/>
  <c r="T271" i="31"/>
  <c r="S271" i="31"/>
  <c r="T452" i="31"/>
  <c r="S452" i="31"/>
  <c r="Z123" i="31"/>
  <c r="Y123" i="31"/>
  <c r="Z188" i="31"/>
  <c r="Y188" i="31"/>
  <c r="Z176" i="31"/>
  <c r="Y176" i="31"/>
  <c r="Z614" i="31"/>
  <c r="Y614" i="31"/>
  <c r="Z101" i="31"/>
  <c r="Y101" i="31"/>
  <c r="Z89" i="31"/>
  <c r="Y89" i="31"/>
  <c r="Z695" i="31"/>
  <c r="Y695" i="31"/>
  <c r="Z148" i="31"/>
  <c r="Y148" i="31"/>
  <c r="Z66" i="31"/>
  <c r="Y66" i="31"/>
  <c r="Z42" i="31"/>
  <c r="Y42" i="31"/>
  <c r="Y25" i="31"/>
  <c r="Z25" i="31"/>
  <c r="Z382" i="31"/>
  <c r="Y382" i="31"/>
  <c r="Y43" i="31"/>
  <c r="Z43" i="31"/>
  <c r="Y13" i="31"/>
  <c r="Z13" i="31"/>
  <c r="Z450" i="31"/>
  <c r="Y450" i="31"/>
  <c r="Y541" i="31"/>
  <c r="Z541" i="31"/>
  <c r="X662" i="31"/>
  <c r="Z663" i="31"/>
  <c r="Y663" i="31"/>
  <c r="Y649" i="31"/>
  <c r="Z649" i="31"/>
  <c r="Y637" i="31"/>
  <c r="Z637" i="31"/>
  <c r="X429" i="31"/>
  <c r="Y517" i="31"/>
  <c r="Z517" i="31"/>
  <c r="Z409" i="31"/>
  <c r="Y409" i="31"/>
  <c r="Y410" i="31"/>
  <c r="Z410" i="31"/>
  <c r="Y554" i="31"/>
  <c r="Z554" i="31"/>
  <c r="Y205" i="31"/>
  <c r="Z205" i="31"/>
  <c r="Z306" i="31"/>
  <c r="Y306" i="31"/>
  <c r="Y486" i="31"/>
  <c r="Z486" i="31"/>
  <c r="Z765" i="31"/>
  <c r="Y765" i="31"/>
  <c r="Z444" i="31"/>
  <c r="Y444" i="31"/>
  <c r="Y435" i="31"/>
  <c r="X434" i="31"/>
  <c r="Z435" i="31"/>
  <c r="Z407" i="31"/>
  <c r="Y407" i="31"/>
  <c r="Y264" i="31"/>
  <c r="Z264" i="31"/>
  <c r="Y368" i="31"/>
  <c r="X367" i="31"/>
  <c r="Z368" i="31"/>
  <c r="Y411" i="31"/>
  <c r="Z411" i="31"/>
  <c r="Y373" i="31"/>
  <c r="Z373" i="31"/>
  <c r="Z393" i="31"/>
  <c r="Y393" i="31"/>
  <c r="Y296" i="31"/>
  <c r="Z296" i="31"/>
  <c r="Y257" i="31"/>
  <c r="Z257" i="31"/>
  <c r="Z344" i="31"/>
  <c r="Y344" i="31"/>
  <c r="Z139" i="31"/>
  <c r="Y139" i="31"/>
  <c r="Z686" i="31"/>
  <c r="Y686" i="31"/>
  <c r="Y242" i="31"/>
  <c r="Z242" i="31"/>
  <c r="Z231" i="31"/>
  <c r="Y231" i="31"/>
  <c r="Z198" i="31"/>
  <c r="Y198" i="31"/>
  <c r="Y555" i="31"/>
  <c r="Z555" i="31"/>
  <c r="Y711" i="31"/>
  <c r="Z711" i="31"/>
  <c r="Z553" i="31"/>
  <c r="Y553" i="31"/>
  <c r="Z589" i="31"/>
  <c r="Y589" i="31"/>
  <c r="Z578" i="31"/>
  <c r="Y578" i="31"/>
  <c r="Z623" i="31"/>
  <c r="Y623" i="31"/>
  <c r="Z748" i="31"/>
  <c r="Y748" i="31"/>
  <c r="Z573" i="31"/>
  <c r="Y573" i="31"/>
  <c r="Y717" i="31"/>
  <c r="Z717" i="31"/>
  <c r="Z713" i="31"/>
  <c r="Y713" i="31"/>
  <c r="T483" i="31"/>
  <c r="S483" i="31"/>
  <c r="T522" i="31"/>
  <c r="S522" i="31"/>
  <c r="Z189" i="31"/>
  <c r="Y189" i="31"/>
  <c r="Z197" i="31"/>
  <c r="Y197" i="31"/>
  <c r="Y374" i="31"/>
  <c r="Z374" i="31"/>
  <c r="Z689" i="31"/>
  <c r="Y689" i="31"/>
  <c r="Y624" i="31"/>
  <c r="Z624" i="31"/>
  <c r="Y175" i="31"/>
  <c r="Z175" i="31"/>
  <c r="Y19" i="31"/>
  <c r="Z19" i="31"/>
  <c r="Y540" i="31"/>
  <c r="Z540" i="31"/>
  <c r="Z648" i="31"/>
  <c r="Y648" i="31"/>
  <c r="Z636" i="31"/>
  <c r="Y636" i="31"/>
  <c r="Y427" i="31"/>
  <c r="Z427" i="31"/>
  <c r="Y516" i="31"/>
  <c r="Z516" i="31"/>
  <c r="Y307" i="31"/>
  <c r="Z307" i="31"/>
  <c r="Z371" i="31"/>
  <c r="Y371" i="31"/>
  <c r="Z505" i="31"/>
  <c r="Y505" i="31"/>
  <c r="Z134" i="31"/>
  <c r="Y134" i="31"/>
  <c r="Z300" i="31"/>
  <c r="Y300" i="31"/>
  <c r="Y485" i="31"/>
  <c r="Z485" i="31"/>
  <c r="Z764" i="31"/>
  <c r="Y764" i="31"/>
  <c r="Y443" i="31"/>
  <c r="Z443" i="31"/>
  <c r="Z394" i="31"/>
  <c r="Y394" i="31"/>
  <c r="Z375" i="31"/>
  <c r="Y375" i="31"/>
  <c r="Z391" i="31"/>
  <c r="Y391" i="31"/>
  <c r="Z267" i="31"/>
  <c r="Y267" i="31"/>
  <c r="Z256" i="31"/>
  <c r="Y256" i="31"/>
  <c r="Y326" i="31"/>
  <c r="Z326" i="31"/>
  <c r="Z415" i="31"/>
  <c r="Y415" i="31"/>
  <c r="Z290" i="31"/>
  <c r="Y290" i="31"/>
  <c r="Y249" i="31"/>
  <c r="Z249" i="31"/>
  <c r="Y341" i="31"/>
  <c r="Z341" i="31"/>
  <c r="Z214" i="31"/>
  <c r="Y214" i="31"/>
  <c r="Z131" i="31"/>
  <c r="Y131" i="31"/>
  <c r="Y348" i="31"/>
  <c r="Z348" i="31"/>
  <c r="Y228" i="31"/>
  <c r="Z228" i="31"/>
  <c r="Y195" i="31"/>
  <c r="Z195" i="31"/>
  <c r="Y261" i="31"/>
  <c r="Z261" i="31"/>
  <c r="Z709" i="31"/>
  <c r="Y709" i="31"/>
  <c r="Y552" i="31"/>
  <c r="Z552" i="31"/>
  <c r="Z763" i="31"/>
  <c r="Y763" i="31"/>
  <c r="Z577" i="31"/>
  <c r="Y577" i="31"/>
  <c r="Z622" i="31"/>
  <c r="Y622" i="31"/>
  <c r="Z747" i="31"/>
  <c r="Y747" i="31"/>
  <c r="Z572" i="31"/>
  <c r="Y572" i="31"/>
  <c r="Y710" i="31"/>
  <c r="Z710" i="31"/>
  <c r="Y725" i="31"/>
  <c r="Z725" i="31"/>
  <c r="S662" i="31"/>
  <c r="T662" i="31"/>
  <c r="S494" i="31"/>
  <c r="T494" i="31"/>
  <c r="T323" i="31"/>
  <c r="S323" i="31"/>
  <c r="R673" i="31"/>
  <c r="S403" i="31"/>
  <c r="T403" i="31"/>
  <c r="Y124" i="31"/>
  <c r="Z124" i="31"/>
  <c r="Y18" i="31"/>
  <c r="Z18" i="31"/>
  <c r="Z399" i="31"/>
  <c r="Y399" i="31"/>
  <c r="Y380" i="31"/>
  <c r="Z380" i="31"/>
  <c r="Z165" i="31"/>
  <c r="Y165" i="31"/>
  <c r="Z147" i="31"/>
  <c r="Y147" i="31"/>
  <c r="Z548" i="31"/>
  <c r="Y548" i="31"/>
  <c r="Y660" i="31"/>
  <c r="Z660" i="31"/>
  <c r="Z119" i="31"/>
  <c r="Y119" i="31"/>
  <c r="Z186" i="31"/>
  <c r="Y186" i="31"/>
  <c r="Y174" i="31"/>
  <c r="Z174" i="31"/>
  <c r="Y612" i="31"/>
  <c r="Z612" i="31"/>
  <c r="X611" i="31"/>
  <c r="Y99" i="31"/>
  <c r="Z99" i="31"/>
  <c r="Y87" i="31"/>
  <c r="Z87" i="31"/>
  <c r="Z157" i="31"/>
  <c r="Y157" i="31"/>
  <c r="Z146" i="31"/>
  <c r="Y146" i="31"/>
  <c r="X53" i="31"/>
  <c r="X52" i="31"/>
  <c r="Z36" i="31"/>
  <c r="Y36" i="31"/>
  <c r="Y500" i="31"/>
  <c r="Z500" i="31"/>
  <c r="Y51" i="31"/>
  <c r="Z51" i="31"/>
  <c r="Y37" i="31"/>
  <c r="Z37" i="31"/>
  <c r="Z11" i="31"/>
  <c r="Y11" i="31"/>
  <c r="Z480" i="31"/>
  <c r="Y480" i="31"/>
  <c r="Z539" i="31"/>
  <c r="Y539" i="31"/>
  <c r="Z659" i="31"/>
  <c r="Y659" i="31"/>
  <c r="Y647" i="31"/>
  <c r="Z647" i="31"/>
  <c r="Y635" i="31"/>
  <c r="Z635" i="31"/>
  <c r="X634" i="31"/>
  <c r="Y528" i="31"/>
  <c r="Z528" i="31"/>
  <c r="X527" i="31"/>
  <c r="Z266" i="31"/>
  <c r="Y266" i="31"/>
  <c r="Z295" i="31"/>
  <c r="Y295" i="31"/>
  <c r="Z502" i="31"/>
  <c r="Y502" i="31"/>
  <c r="Z681" i="31"/>
  <c r="Y681" i="31"/>
  <c r="Z294" i="31"/>
  <c r="Y294" i="31"/>
  <c r="Y767" i="31"/>
  <c r="Z767" i="31"/>
  <c r="Z442" i="31"/>
  <c r="Y442" i="31"/>
  <c r="Z389" i="31"/>
  <c r="Y389" i="31"/>
  <c r="Z369" i="31"/>
  <c r="Y369" i="31"/>
  <c r="Z356" i="31"/>
  <c r="Y356" i="31"/>
  <c r="Y316" i="31"/>
  <c r="Z316" i="31"/>
  <c r="Y345" i="31"/>
  <c r="Z345" i="31"/>
  <c r="Z321" i="31"/>
  <c r="Y321" i="31"/>
  <c r="Y390" i="31"/>
  <c r="Z390" i="31"/>
  <c r="Y284" i="31"/>
  <c r="Z284" i="31"/>
  <c r="Z246" i="31"/>
  <c r="Y246" i="31"/>
  <c r="Z338" i="31"/>
  <c r="Y338" i="31"/>
  <c r="Y136" i="31"/>
  <c r="Z136" i="31"/>
  <c r="Z683" i="31"/>
  <c r="Y683" i="31"/>
  <c r="Y260" i="31"/>
  <c r="Z260" i="31"/>
  <c r="Y225" i="31"/>
  <c r="Z225" i="31"/>
  <c r="Z135" i="31"/>
  <c r="Y135" i="31"/>
  <c r="Z255" i="31"/>
  <c r="Y255" i="31"/>
  <c r="Z727" i="31"/>
  <c r="Y727" i="31"/>
  <c r="Z551" i="31"/>
  <c r="X550" i="31"/>
  <c r="Y551" i="31"/>
  <c r="Z588" i="31"/>
  <c r="Y588" i="31"/>
  <c r="Y576" i="31"/>
  <c r="Z576" i="31"/>
  <c r="Z621" i="31"/>
  <c r="Y621" i="31"/>
  <c r="X620" i="31"/>
  <c r="Y746" i="31"/>
  <c r="Z746" i="31"/>
  <c r="Z571" i="31"/>
  <c r="Y571" i="31"/>
  <c r="Z724" i="31"/>
  <c r="Y724" i="31"/>
  <c r="Z716" i="31"/>
  <c r="Y716" i="31"/>
  <c r="T465" i="31"/>
  <c r="S465" i="31"/>
  <c r="T192" i="31"/>
  <c r="S192" i="31"/>
  <c r="T620" i="31"/>
  <c r="S620" i="31"/>
  <c r="Y90" i="31"/>
  <c r="Z90" i="31"/>
  <c r="Z542" i="31"/>
  <c r="Y542" i="31"/>
  <c r="Z515" i="31"/>
  <c r="Y515" i="31"/>
  <c r="Z503" i="31"/>
  <c r="Y503" i="31"/>
  <c r="Z504" i="31"/>
  <c r="Y504" i="31"/>
  <c r="Z319" i="31"/>
  <c r="Y319" i="31"/>
  <c r="Y401" i="31"/>
  <c r="Z401" i="31"/>
  <c r="Z288" i="31"/>
  <c r="Y288" i="31"/>
  <c r="Z484" i="31"/>
  <c r="Y484" i="31"/>
  <c r="X483" i="31"/>
  <c r="Z602" i="31"/>
  <c r="Y602" i="31"/>
  <c r="Y441" i="31"/>
  <c r="Z441" i="31"/>
  <c r="Z333" i="31"/>
  <c r="Y333" i="31"/>
  <c r="Y268" i="31"/>
  <c r="Z268" i="31"/>
  <c r="Y330" i="31"/>
  <c r="Z330" i="31"/>
  <c r="Y310" i="31"/>
  <c r="Z310" i="31"/>
  <c r="Z233" i="31"/>
  <c r="Y233" i="31"/>
  <c r="Z315" i="31"/>
  <c r="Y315" i="31"/>
  <c r="Z383" i="31"/>
  <c r="Y383" i="31"/>
  <c r="Y278" i="31"/>
  <c r="Z278" i="31"/>
  <c r="Z349" i="31"/>
  <c r="Y349" i="31"/>
  <c r="Z335" i="31"/>
  <c r="Y335" i="31"/>
  <c r="Y204" i="31"/>
  <c r="Z204" i="31"/>
  <c r="Z680" i="31"/>
  <c r="Y680" i="31"/>
  <c r="Z240" i="31"/>
  <c r="Y240" i="31"/>
  <c r="Z222" i="31"/>
  <c r="Y222" i="31"/>
  <c r="Z132" i="31"/>
  <c r="Y132" i="31"/>
  <c r="Z251" i="31"/>
  <c r="Y251" i="31"/>
  <c r="Z723" i="31"/>
  <c r="Y723" i="31"/>
  <c r="Z598" i="31"/>
  <c r="Y598" i="31"/>
  <c r="Z587" i="31"/>
  <c r="Y587" i="31"/>
  <c r="Z163" i="31"/>
  <c r="Y163" i="31"/>
  <c r="Y762" i="31"/>
  <c r="Z762" i="31"/>
  <c r="Y745" i="31"/>
  <c r="Z745" i="31"/>
  <c r="Y570" i="31"/>
  <c r="Z570" i="31"/>
  <c r="Y715" i="31"/>
  <c r="Z715" i="31"/>
  <c r="Z706" i="31"/>
  <c r="Y706" i="31"/>
  <c r="T527" i="31"/>
  <c r="S527" i="31"/>
  <c r="S759" i="31"/>
  <c r="T759" i="31"/>
  <c r="T611" i="31"/>
  <c r="S611" i="31"/>
  <c r="S536" i="31"/>
  <c r="T536" i="31"/>
  <c r="R421" i="31"/>
  <c r="M126" i="31"/>
  <c r="N126" i="31"/>
  <c r="T202" i="31"/>
  <c r="S202" i="31"/>
  <c r="Z103" i="31"/>
  <c r="Y103" i="31"/>
  <c r="Y67" i="31"/>
  <c r="Z67" i="31"/>
  <c r="Z431" i="31"/>
  <c r="Y431" i="31"/>
  <c r="Z473" i="31"/>
  <c r="X472" i="31"/>
  <c r="Y473" i="31"/>
  <c r="Z141" i="31"/>
  <c r="Y141" i="31"/>
  <c r="Z579" i="31"/>
  <c r="Y579" i="31"/>
  <c r="Y719" i="31"/>
  <c r="Z719" i="31"/>
  <c r="Y187" i="31"/>
  <c r="Z187" i="31"/>
  <c r="Z39" i="31"/>
  <c r="Y39" i="31"/>
  <c r="Y173" i="31"/>
  <c r="Z173" i="31"/>
  <c r="Y145" i="31"/>
  <c r="Z145" i="31"/>
  <c r="Y10" i="31"/>
  <c r="Z10" i="31"/>
  <c r="Y117" i="31"/>
  <c r="Z117" i="31"/>
  <c r="Y172" i="31"/>
  <c r="Z172" i="31"/>
  <c r="Z109" i="31"/>
  <c r="Y109" i="31"/>
  <c r="Z97" i="31"/>
  <c r="Y97" i="31"/>
  <c r="Z85" i="31"/>
  <c r="Y85" i="31"/>
  <c r="Y155" i="31"/>
  <c r="Z155" i="31"/>
  <c r="Z144" i="31"/>
  <c r="Y144" i="31"/>
  <c r="Z54" i="31"/>
  <c r="Y54" i="31"/>
  <c r="Y32" i="31"/>
  <c r="Z32" i="31"/>
  <c r="Z50" i="31"/>
  <c r="Y50" i="31"/>
  <c r="Y313" i="31"/>
  <c r="Z313" i="31"/>
  <c r="Y507" i="31"/>
  <c r="Z507" i="31"/>
  <c r="Z9" i="31"/>
  <c r="Y9" i="31"/>
  <c r="Z478" i="31"/>
  <c r="Y478" i="31"/>
  <c r="Y537" i="31"/>
  <c r="X536" i="31"/>
  <c r="Z537" i="31"/>
  <c r="Y657" i="31"/>
  <c r="Z657" i="31"/>
  <c r="Y645" i="31"/>
  <c r="Z645" i="31"/>
  <c r="Y459" i="31"/>
  <c r="Z459" i="31"/>
  <c r="X423" i="31"/>
  <c r="Z424" i="31"/>
  <c r="Y424" i="31"/>
  <c r="Y514" i="31"/>
  <c r="Z514" i="31"/>
  <c r="Y413" i="31"/>
  <c r="Z413" i="31"/>
  <c r="Z499" i="31"/>
  <c r="Y499" i="31"/>
  <c r="Z283" i="31"/>
  <c r="Y283" i="31"/>
  <c r="Z412" i="31"/>
  <c r="Y412" i="31"/>
  <c r="Z282" i="31"/>
  <c r="Y282" i="31"/>
  <c r="Y469" i="31"/>
  <c r="Z469" i="31"/>
  <c r="Z601" i="31"/>
  <c r="Y601" i="31"/>
  <c r="Y475" i="31"/>
  <c r="Z475" i="31"/>
  <c r="Z221" i="31"/>
  <c r="Y221" i="31"/>
  <c r="Z317" i="31"/>
  <c r="Y317" i="31"/>
  <c r="Z200" i="31"/>
  <c r="Y200" i="31"/>
  <c r="Z304" i="31"/>
  <c r="Y304" i="31"/>
  <c r="Y215" i="31"/>
  <c r="Z215" i="31"/>
  <c r="Z309" i="31"/>
  <c r="Y309" i="31"/>
  <c r="Y377" i="31"/>
  <c r="Z377" i="31"/>
  <c r="X271" i="31"/>
  <c r="Z272" i="31"/>
  <c r="Y272" i="31"/>
  <c r="Z253" i="31"/>
  <c r="Y253" i="31"/>
  <c r="Y332" i="31"/>
  <c r="Z332" i="31"/>
  <c r="Y209" i="31"/>
  <c r="Z209" i="31"/>
  <c r="Z677" i="31"/>
  <c r="Y677" i="31"/>
  <c r="Z357" i="31"/>
  <c r="Y357" i="31"/>
  <c r="Y168" i="31"/>
  <c r="Z168" i="31"/>
  <c r="Z691" i="31"/>
  <c r="Y691" i="31"/>
  <c r="Y245" i="31"/>
  <c r="Z245" i="31"/>
  <c r="Y712" i="31"/>
  <c r="Z712" i="31"/>
  <c r="Z597" i="31"/>
  <c r="Y597" i="31"/>
  <c r="Y586" i="31"/>
  <c r="Z586" i="31"/>
  <c r="Z162" i="31"/>
  <c r="Y162" i="31"/>
  <c r="Y761" i="31"/>
  <c r="Z761" i="31"/>
  <c r="Z744" i="31"/>
  <c r="Y744" i="31"/>
  <c r="Z734" i="31"/>
  <c r="Y734" i="31"/>
  <c r="Z707" i="31"/>
  <c r="Y707" i="31"/>
  <c r="Y703" i="31"/>
  <c r="Z703" i="31"/>
  <c r="M633" i="31"/>
  <c r="N633" i="31"/>
  <c r="T52" i="31"/>
  <c r="S52" i="31"/>
  <c r="S367" i="31"/>
  <c r="T367" i="31"/>
  <c r="R366" i="31"/>
  <c r="R418" i="31" s="1"/>
  <c r="T207" i="31"/>
  <c r="S207" i="31"/>
  <c r="S114" i="31"/>
  <c r="T114" i="31"/>
  <c r="Z615" i="31"/>
  <c r="Y615" i="31"/>
  <c r="X419" i="31"/>
  <c r="Z312" i="31"/>
  <c r="Y312" i="31"/>
  <c r="Y406" i="31"/>
  <c r="Z406" i="31"/>
  <c r="Z234" i="31"/>
  <c r="Y234" i="31"/>
  <c r="Z88" i="31"/>
  <c r="Y88" i="31"/>
  <c r="Y12" i="31"/>
  <c r="Z12" i="31"/>
  <c r="Z98" i="31"/>
  <c r="Y98" i="31"/>
  <c r="Y59" i="31"/>
  <c r="Z59" i="31"/>
  <c r="Z658" i="31"/>
  <c r="Y658" i="31"/>
  <c r="Y183" i="31"/>
  <c r="Z183" i="31"/>
  <c r="Y171" i="31"/>
  <c r="Z171" i="31"/>
  <c r="Z108" i="31"/>
  <c r="Y108" i="31"/>
  <c r="Y96" i="31"/>
  <c r="Z96" i="31"/>
  <c r="Z84" i="31"/>
  <c r="Y84" i="31"/>
  <c r="Z154" i="31"/>
  <c r="Y154" i="31"/>
  <c r="Z143" i="31"/>
  <c r="Y143" i="31"/>
  <c r="Z33" i="31"/>
  <c r="Y33" i="31"/>
  <c r="Y26" i="31"/>
  <c r="Z26" i="31"/>
  <c r="Z41" i="31"/>
  <c r="Y41" i="31"/>
  <c r="Y62" i="31"/>
  <c r="Z62" i="31"/>
  <c r="Z498" i="31"/>
  <c r="Y498" i="31"/>
  <c r="Z8" i="31"/>
  <c r="Y8" i="31"/>
  <c r="Z547" i="31"/>
  <c r="Y547" i="31"/>
  <c r="Z607" i="31"/>
  <c r="Y607" i="31"/>
  <c r="Z656" i="31"/>
  <c r="Y656" i="31"/>
  <c r="Y644" i="31"/>
  <c r="Z644" i="31"/>
  <c r="Z458" i="31"/>
  <c r="Y458" i="31"/>
  <c r="Z532" i="31"/>
  <c r="Y532" i="31"/>
  <c r="Y513" i="31"/>
  <c r="Z513" i="31"/>
  <c r="Z137" i="31"/>
  <c r="Y137" i="31"/>
  <c r="Z396" i="31"/>
  <c r="Y396" i="31"/>
  <c r="Z342" i="31"/>
  <c r="Y342" i="31"/>
  <c r="Z381" i="31"/>
  <c r="Y381" i="31"/>
  <c r="Y276" i="31"/>
  <c r="Z276" i="31"/>
  <c r="Y468" i="31"/>
  <c r="Z468" i="31"/>
  <c r="Y600" i="31"/>
  <c r="Z600" i="31"/>
  <c r="Z440" i="31"/>
  <c r="Y440" i="31"/>
  <c r="Y210" i="31"/>
  <c r="Z210" i="31"/>
  <c r="Y311" i="31"/>
  <c r="Z311" i="31"/>
  <c r="Z167" i="31"/>
  <c r="Y167" i="31"/>
  <c r="Y298" i="31"/>
  <c r="Z298" i="31"/>
  <c r="Y164" i="31"/>
  <c r="Z164" i="31"/>
  <c r="Z303" i="31"/>
  <c r="Y303" i="31"/>
  <c r="Y405" i="31"/>
  <c r="Z405" i="31"/>
  <c r="Y398" i="31"/>
  <c r="Z398" i="31"/>
  <c r="Y239" i="31"/>
  <c r="Z239" i="31"/>
  <c r="Y235" i="31"/>
  <c r="Z235" i="31"/>
  <c r="Z166" i="31"/>
  <c r="Y166" i="31"/>
  <c r="Y127" i="31"/>
  <c r="Z127" i="31"/>
  <c r="X353" i="31"/>
  <c r="X329" i="31" s="1"/>
  <c r="Y354" i="31"/>
  <c r="Z354" i="31"/>
  <c r="Y140" i="31"/>
  <c r="Z140" i="31"/>
  <c r="Y688" i="31"/>
  <c r="Z688" i="31"/>
  <c r="Y238" i="31"/>
  <c r="Z238" i="31"/>
  <c r="Y708" i="31"/>
  <c r="Z708" i="31"/>
  <c r="Z596" i="31"/>
  <c r="Y596" i="31"/>
  <c r="Z585" i="31"/>
  <c r="Y585" i="31"/>
  <c r="Y161" i="31"/>
  <c r="Z161" i="31"/>
  <c r="Z760" i="31"/>
  <c r="X759" i="31"/>
  <c r="Y760" i="31"/>
  <c r="Z743" i="31"/>
  <c r="Y743" i="31"/>
  <c r="Z733" i="31"/>
  <c r="Y733" i="31"/>
  <c r="Z704" i="31"/>
  <c r="Y704" i="31"/>
  <c r="Z700" i="31"/>
  <c r="Y700" i="31"/>
  <c r="S53" i="31"/>
  <c r="T53" i="31"/>
  <c r="S121" i="31"/>
  <c r="T121" i="31"/>
  <c r="Y616" i="31"/>
  <c r="Z616" i="31"/>
  <c r="Y44" i="31"/>
  <c r="Z44" i="31"/>
  <c r="Z518" i="31"/>
  <c r="Y518" i="31"/>
  <c r="X452" i="31"/>
  <c r="Z453" i="31"/>
  <c r="Y453" i="31"/>
  <c r="Z355" i="31"/>
  <c r="Y355" i="31"/>
  <c r="Z590" i="31"/>
  <c r="Y590" i="31"/>
  <c r="Z718" i="31"/>
  <c r="Y718" i="31"/>
  <c r="Z122" i="31"/>
  <c r="Y122" i="31"/>
  <c r="X121" i="31"/>
  <c r="Z65" i="31"/>
  <c r="Y65" i="31"/>
  <c r="Y185" i="31"/>
  <c r="Z185" i="31"/>
  <c r="X560" i="31"/>
  <c r="Z561" i="31"/>
  <c r="Y561" i="31"/>
  <c r="Z479" i="31"/>
  <c r="Y479" i="31"/>
  <c r="Z184" i="31"/>
  <c r="Y184" i="31"/>
  <c r="Z115" i="31"/>
  <c r="X114" i="31"/>
  <c r="Y115" i="31"/>
  <c r="Y182" i="31"/>
  <c r="Z182" i="31"/>
  <c r="Y170" i="31"/>
  <c r="Z170" i="31"/>
  <c r="Z107" i="31"/>
  <c r="Y107" i="31"/>
  <c r="Y95" i="31"/>
  <c r="Z95" i="31"/>
  <c r="Y83" i="31"/>
  <c r="Z83" i="31"/>
  <c r="Y153" i="31"/>
  <c r="Z153" i="31"/>
  <c r="Z142" i="31"/>
  <c r="Y142" i="31"/>
  <c r="Z27" i="31"/>
  <c r="Y27" i="31"/>
  <c r="Y20" i="31"/>
  <c r="Z20" i="31"/>
  <c r="Y38" i="31"/>
  <c r="Z38" i="31"/>
  <c r="Y29" i="31"/>
  <c r="Z29" i="31"/>
  <c r="Z495" i="31"/>
  <c r="Y495" i="31"/>
  <c r="X494" i="31"/>
  <c r="Y7" i="31"/>
  <c r="Z7" i="31"/>
  <c r="Y546" i="31"/>
  <c r="Z546" i="31"/>
  <c r="Y606" i="31"/>
  <c r="Z606" i="31"/>
  <c r="Z655" i="31"/>
  <c r="Y655" i="31"/>
  <c r="Z643" i="31"/>
  <c r="Y643" i="31"/>
  <c r="Z457" i="31"/>
  <c r="Y457" i="31"/>
  <c r="Z531" i="31"/>
  <c r="Y531" i="31"/>
  <c r="Z512" i="31"/>
  <c r="Y512" i="31"/>
  <c r="X403" i="31"/>
  <c r="Z404" i="31"/>
  <c r="Y404" i="31"/>
  <c r="Y684" i="31"/>
  <c r="Z684" i="31"/>
  <c r="Z400" i="31"/>
  <c r="Y400" i="31"/>
  <c r="Y408" i="31"/>
  <c r="Z408" i="31"/>
  <c r="Z265" i="31"/>
  <c r="Y265" i="31"/>
  <c r="Y467" i="31"/>
  <c r="Z467" i="31"/>
  <c r="Y449" i="31"/>
  <c r="Z449" i="31"/>
  <c r="Z439" i="31"/>
  <c r="Y439" i="31"/>
  <c r="Z693" i="31"/>
  <c r="Y693" i="31"/>
  <c r="Z305" i="31"/>
  <c r="Y305" i="31"/>
  <c r="Z690" i="31"/>
  <c r="Y690" i="31"/>
  <c r="Z292" i="31"/>
  <c r="Y292" i="31"/>
  <c r="Z687" i="31"/>
  <c r="Y687" i="31"/>
  <c r="Y297" i="31"/>
  <c r="Z297" i="31"/>
  <c r="Z372" i="31"/>
  <c r="Y372" i="31"/>
  <c r="Z339" i="31"/>
  <c r="Y339" i="31"/>
  <c r="Z237" i="31"/>
  <c r="Y237" i="31"/>
  <c r="Y232" i="31"/>
  <c r="Z232" i="31"/>
  <c r="Y199" i="31"/>
  <c r="Z199" i="31"/>
  <c r="Z556" i="31"/>
  <c r="Y556" i="31"/>
  <c r="Z343" i="31"/>
  <c r="Y343" i="31"/>
  <c r="Z138" i="31"/>
  <c r="Y138" i="31"/>
  <c r="Z685" i="31"/>
  <c r="Y685" i="31"/>
  <c r="Y236" i="31"/>
  <c r="Z236" i="31"/>
  <c r="Y705" i="31"/>
  <c r="Z705" i="31"/>
  <c r="Z595" i="31"/>
  <c r="Y595" i="31"/>
  <c r="Z584" i="31"/>
  <c r="Y584" i="31"/>
  <c r="X159" i="31"/>
  <c r="Y160" i="31"/>
  <c r="Z160" i="31"/>
  <c r="Z754" i="31"/>
  <c r="Y754" i="31"/>
  <c r="Z732" i="31"/>
  <c r="Y732" i="31"/>
  <c r="Y701" i="31"/>
  <c r="Z701" i="31"/>
  <c r="Z569" i="31"/>
  <c r="Y569" i="31"/>
  <c r="L218" i="31"/>
  <c r="M219" i="31"/>
  <c r="N219" i="31"/>
  <c r="T697" i="31"/>
  <c r="S697" i="31"/>
  <c r="S159" i="31"/>
  <c r="T159" i="31"/>
  <c r="M366" i="31"/>
  <c r="N366" i="31"/>
  <c r="T544" i="31"/>
  <c r="S544" i="31"/>
  <c r="S461" i="31"/>
  <c r="T461" i="31"/>
  <c r="Z190" i="31"/>
  <c r="Y190" i="31"/>
  <c r="Z78" i="31"/>
  <c r="Y78" i="31"/>
  <c r="X77" i="31"/>
  <c r="Z664" i="31"/>
  <c r="Y664" i="31"/>
  <c r="Z487" i="31"/>
  <c r="Y487" i="31"/>
  <c r="Z397" i="31"/>
  <c r="Y397" i="31"/>
  <c r="Z714" i="31"/>
  <c r="Y714" i="31"/>
  <c r="Z720" i="31"/>
  <c r="Y720" i="31"/>
  <c r="Z100" i="31"/>
  <c r="Y100" i="31"/>
  <c r="Z40" i="31"/>
  <c r="Y40" i="31"/>
  <c r="Z86" i="31"/>
  <c r="Y86" i="31"/>
  <c r="Y46" i="31"/>
  <c r="Z46" i="31"/>
  <c r="Z477" i="31"/>
  <c r="Y477" i="31"/>
  <c r="Y28" i="31"/>
  <c r="Z28" i="31"/>
  <c r="Y181" i="31"/>
  <c r="Z181" i="31"/>
  <c r="Z169" i="31"/>
  <c r="Y169" i="31"/>
  <c r="Y106" i="31"/>
  <c r="Z106" i="31"/>
  <c r="Z94" i="31"/>
  <c r="Y94" i="31"/>
  <c r="Z82" i="31"/>
  <c r="Y82" i="31"/>
  <c r="Y152" i="31"/>
  <c r="Z152" i="31"/>
  <c r="Z71" i="31"/>
  <c r="Y71" i="31"/>
  <c r="Z21" i="31"/>
  <c r="Y21" i="31"/>
  <c r="Y57" i="31"/>
  <c r="Z57" i="31"/>
  <c r="Z35" i="31"/>
  <c r="Y35" i="31"/>
  <c r="Y23" i="31"/>
  <c r="Z23" i="31"/>
  <c r="Z490" i="31"/>
  <c r="Y490" i="31"/>
  <c r="Z545" i="31"/>
  <c r="Y545" i="31"/>
  <c r="X544" i="31"/>
  <c r="Z605" i="31"/>
  <c r="Y605" i="31"/>
  <c r="Y654" i="31"/>
  <c r="Z654" i="31"/>
  <c r="Z642" i="31"/>
  <c r="Y642" i="31"/>
  <c r="Y456" i="31"/>
  <c r="Z456" i="31"/>
  <c r="Y530" i="31"/>
  <c r="Z530" i="31"/>
  <c r="Z511" i="31"/>
  <c r="Y511" i="31"/>
  <c r="Y301" i="31"/>
  <c r="Z301" i="31"/>
  <c r="Y324" i="31"/>
  <c r="X323" i="31"/>
  <c r="Z324" i="31"/>
  <c r="Y387" i="31"/>
  <c r="Z387" i="31"/>
  <c r="Z376" i="31"/>
  <c r="Y376" i="31"/>
  <c r="Y489" i="31"/>
  <c r="Z489" i="31"/>
  <c r="Z466" i="31"/>
  <c r="Y466" i="31"/>
  <c r="X465" i="31"/>
  <c r="Y448" i="31"/>
  <c r="Z448" i="31"/>
  <c r="Y438" i="31"/>
  <c r="Z438" i="31"/>
  <c r="Y678" i="31"/>
  <c r="Z678" i="31"/>
  <c r="Y299" i="31"/>
  <c r="Z299" i="31"/>
  <c r="Y128" i="31"/>
  <c r="Z128" i="31"/>
  <c r="Z286" i="31"/>
  <c r="Y286" i="31"/>
  <c r="Z557" i="31"/>
  <c r="Y557" i="31"/>
  <c r="Y291" i="31"/>
  <c r="Z291" i="31"/>
  <c r="Y325" i="31"/>
  <c r="Z325" i="31"/>
  <c r="Z227" i="31"/>
  <c r="Y227" i="31"/>
  <c r="Y351" i="31"/>
  <c r="Z351" i="31"/>
  <c r="Y229" i="31"/>
  <c r="Z229" i="31"/>
  <c r="Z196" i="31"/>
  <c r="Y196" i="31"/>
  <c r="Z346" i="31"/>
  <c r="Y346" i="31"/>
  <c r="Z340" i="31"/>
  <c r="Y340" i="31"/>
  <c r="Y213" i="31"/>
  <c r="Z213" i="31"/>
  <c r="Y130" i="31"/>
  <c r="Z130" i="31"/>
  <c r="Y350" i="31"/>
  <c r="Z350" i="31"/>
  <c r="Z702" i="31"/>
  <c r="Y702" i="31"/>
  <c r="Y594" i="31"/>
  <c r="Z594" i="31"/>
  <c r="Z583" i="31"/>
  <c r="Y583" i="31"/>
  <c r="Y628" i="31"/>
  <c r="Z628" i="31"/>
  <c r="Z753" i="31"/>
  <c r="Y753" i="31"/>
  <c r="Y741" i="31"/>
  <c r="Z741" i="31"/>
  <c r="Y731" i="31"/>
  <c r="Z731" i="31"/>
  <c r="X697" i="31"/>
  <c r="Y698" i="31"/>
  <c r="Z698" i="31"/>
  <c r="Z566" i="31"/>
  <c r="Y566" i="31"/>
  <c r="T353" i="31"/>
  <c r="S353" i="31"/>
  <c r="Y47" i="31"/>
  <c r="Z47" i="31"/>
  <c r="Y149" i="31"/>
  <c r="Z149" i="31"/>
  <c r="Y650" i="31"/>
  <c r="Z650" i="31"/>
  <c r="Z766" i="31"/>
  <c r="Y766" i="31"/>
  <c r="Y302" i="31"/>
  <c r="Z302" i="31"/>
  <c r="Y562" i="31"/>
  <c r="Z562" i="31"/>
  <c r="Y613" i="31"/>
  <c r="Z613" i="31"/>
  <c r="Y61" i="31"/>
  <c r="Z61" i="31"/>
  <c r="Y110" i="31"/>
  <c r="Z110" i="31"/>
  <c r="Y56" i="31"/>
  <c r="Z56" i="31"/>
  <c r="Z538" i="31"/>
  <c r="Y538" i="31"/>
  <c r="Z116" i="31"/>
  <c r="Y116" i="31"/>
  <c r="Z75" i="31"/>
  <c r="Y75" i="31"/>
  <c r="Z22" i="31"/>
  <c r="Y22" i="31"/>
  <c r="Y74" i="31"/>
  <c r="Z74" i="31"/>
  <c r="Z180" i="31"/>
  <c r="Y180" i="31"/>
  <c r="Z618" i="31"/>
  <c r="Y618" i="31"/>
  <c r="Z105" i="31"/>
  <c r="Y105" i="31"/>
  <c r="Z93" i="31"/>
  <c r="Y93" i="31"/>
  <c r="Z81" i="31"/>
  <c r="Y81" i="31"/>
  <c r="Z151" i="31"/>
  <c r="Y151" i="31"/>
  <c r="Z70" i="31"/>
  <c r="Y70" i="31"/>
  <c r="Z506" i="31"/>
  <c r="Y506" i="31"/>
  <c r="Z49" i="31"/>
  <c r="Y49" i="31"/>
  <c r="Y60" i="31"/>
  <c r="Z60" i="31"/>
  <c r="Z17" i="31"/>
  <c r="Y17" i="31"/>
  <c r="Y230" i="31"/>
  <c r="Z230" i="31"/>
  <c r="Z525" i="31"/>
  <c r="Y525" i="31"/>
  <c r="Y534" i="31"/>
  <c r="Z534" i="31"/>
  <c r="Y604" i="31"/>
  <c r="Z604" i="31"/>
  <c r="Y653" i="31"/>
  <c r="Z653" i="31"/>
  <c r="Z641" i="31"/>
  <c r="Y641" i="31"/>
  <c r="Z455" i="31"/>
  <c r="Y455" i="31"/>
  <c r="Z529" i="31"/>
  <c r="Y529" i="31"/>
  <c r="Y510" i="31"/>
  <c r="Z510" i="31"/>
  <c r="Y501" i="31"/>
  <c r="Z501" i="31"/>
  <c r="Y289" i="31"/>
  <c r="Z289" i="31"/>
  <c r="Y252" i="31"/>
  <c r="Z252" i="31"/>
  <c r="Y370" i="31"/>
  <c r="Z370" i="31"/>
  <c r="Y488" i="31"/>
  <c r="Z488" i="31"/>
  <c r="Y603" i="31"/>
  <c r="Z603" i="31"/>
  <c r="Z447" i="31"/>
  <c r="Y447" i="31"/>
  <c r="Y474" i="31"/>
  <c r="Z474" i="31"/>
  <c r="Z392" i="31"/>
  <c r="Y392" i="31"/>
  <c r="Y293" i="31"/>
  <c r="Z293" i="31"/>
  <c r="Z385" i="31"/>
  <c r="Y385" i="31"/>
  <c r="Z280" i="31"/>
  <c r="Y280" i="31"/>
  <c r="Z388" i="31"/>
  <c r="Y388" i="31"/>
  <c r="Y285" i="31"/>
  <c r="Z285" i="31"/>
  <c r="Y320" i="31"/>
  <c r="Z320" i="31"/>
  <c r="Z212" i="31"/>
  <c r="Y212" i="31"/>
  <c r="Z358" i="31"/>
  <c r="Y358" i="31"/>
  <c r="Y226" i="31"/>
  <c r="Z226" i="31"/>
  <c r="Z193" i="31"/>
  <c r="Y193" i="31"/>
  <c r="X192" i="31"/>
  <c r="Y259" i="31"/>
  <c r="Z259" i="31"/>
  <c r="Y337" i="31"/>
  <c r="Z337" i="31"/>
  <c r="Z211" i="31"/>
  <c r="Y211" i="31"/>
  <c r="Y682" i="31"/>
  <c r="Z682" i="31"/>
  <c r="Y262" i="31"/>
  <c r="Z262" i="31"/>
  <c r="Z699" i="31"/>
  <c r="Y699" i="31"/>
  <c r="Z593" i="31"/>
  <c r="Y593" i="31"/>
  <c r="Z582" i="31"/>
  <c r="Y582" i="31"/>
  <c r="Z627" i="31"/>
  <c r="Y627" i="31"/>
  <c r="Z752" i="31"/>
  <c r="Y752" i="31"/>
  <c r="Z740" i="31"/>
  <c r="Y740" i="31"/>
  <c r="Z730" i="31"/>
  <c r="Y730" i="31"/>
  <c r="Y567" i="31"/>
  <c r="Z567" i="31"/>
  <c r="Y563" i="31"/>
  <c r="Z563" i="31"/>
  <c r="G418" i="31"/>
  <c r="H418" i="31"/>
  <c r="S472" i="31"/>
  <c r="T472" i="31"/>
  <c r="Z102" i="31"/>
  <c r="Y102" i="31"/>
  <c r="Z14" i="31"/>
  <c r="Y14" i="31"/>
  <c r="Y491" i="31"/>
  <c r="Z491" i="31"/>
  <c r="Z395" i="31"/>
  <c r="Y395" i="31"/>
  <c r="Y247" i="31"/>
  <c r="Z247" i="31"/>
  <c r="Y574" i="31"/>
  <c r="Z574" i="31"/>
  <c r="Z694" i="31"/>
  <c r="Y694" i="31"/>
  <c r="Z118" i="31"/>
  <c r="Y118" i="31"/>
  <c r="Y156" i="31"/>
  <c r="Z156" i="31"/>
  <c r="Z34" i="31"/>
  <c r="Y34" i="31"/>
  <c r="Y646" i="31"/>
  <c r="Z646" i="31"/>
  <c r="Y64" i="31"/>
  <c r="Z64" i="31"/>
  <c r="Y73" i="31"/>
  <c r="Z73" i="31"/>
  <c r="Z179" i="31"/>
  <c r="Y179" i="31"/>
  <c r="Z617" i="31"/>
  <c r="Y617" i="31"/>
  <c r="Y104" i="31"/>
  <c r="Z104" i="31"/>
  <c r="Z92" i="31"/>
  <c r="Y92" i="31"/>
  <c r="Y80" i="31"/>
  <c r="Z80" i="31"/>
  <c r="Z150" i="31"/>
  <c r="Y150" i="31"/>
  <c r="Y69" i="31"/>
  <c r="Z69" i="31"/>
  <c r="Y55" i="31"/>
  <c r="Z55" i="31"/>
  <c r="Z58" i="31"/>
  <c r="Y58" i="31"/>
  <c r="Z30" i="31"/>
  <c r="Y30" i="31"/>
  <c r="Z277" i="31"/>
  <c r="Y277" i="31"/>
  <c r="Z16" i="31"/>
  <c r="Y16" i="31"/>
  <c r="Z524" i="31"/>
  <c r="Y524" i="31"/>
  <c r="Z533" i="31"/>
  <c r="Y533" i="31"/>
  <c r="Z666" i="31"/>
  <c r="Y666" i="31"/>
  <c r="Z652" i="31"/>
  <c r="Y652" i="31"/>
  <c r="Z640" i="31"/>
  <c r="Y640" i="31"/>
  <c r="Y454" i="31"/>
  <c r="Z454" i="31"/>
  <c r="Z520" i="31"/>
  <c r="Y520" i="31"/>
  <c r="Y509" i="31"/>
  <c r="Z509" i="31"/>
  <c r="Z497" i="31"/>
  <c r="Y497" i="31"/>
  <c r="Z243" i="31"/>
  <c r="Y243" i="31"/>
  <c r="Y347" i="31"/>
  <c r="Z347" i="31"/>
  <c r="Y269" i="31"/>
  <c r="Z269" i="31"/>
  <c r="Y470" i="31"/>
  <c r="Z470" i="31"/>
  <c r="Y463" i="31"/>
  <c r="Z463" i="31"/>
  <c r="Z446" i="31"/>
  <c r="Y446" i="31"/>
  <c r="Z437" i="31"/>
  <c r="Y437" i="31"/>
  <c r="Y414" i="31"/>
  <c r="Z414" i="31"/>
  <c r="Y287" i="31"/>
  <c r="Z287" i="31"/>
  <c r="Y379" i="31"/>
  <c r="Z379" i="31"/>
  <c r="Z274" i="31"/>
  <c r="Y274" i="31"/>
  <c r="Z384" i="31"/>
  <c r="Y384" i="31"/>
  <c r="Z279" i="31"/>
  <c r="Y279" i="31"/>
  <c r="Z314" i="31"/>
  <c r="Y314" i="31"/>
  <c r="Z194" i="31"/>
  <c r="Y194" i="31"/>
  <c r="Z258" i="31"/>
  <c r="Y258" i="31"/>
  <c r="Y223" i="31"/>
  <c r="Z223" i="31"/>
  <c r="Z133" i="31"/>
  <c r="Y133" i="31"/>
  <c r="Z254" i="31"/>
  <c r="Y254" i="31"/>
  <c r="Y334" i="31"/>
  <c r="Z334" i="31"/>
  <c r="Z203" i="31"/>
  <c r="X202" i="31"/>
  <c r="Y203" i="31"/>
  <c r="Z679" i="31"/>
  <c r="Y679" i="31"/>
  <c r="Z248" i="31"/>
  <c r="Y248" i="31"/>
  <c r="Z568" i="31"/>
  <c r="Y568" i="31"/>
  <c r="Z592" i="31"/>
  <c r="Y592" i="31"/>
  <c r="Z581" i="31"/>
  <c r="Y581" i="31"/>
  <c r="Z626" i="31"/>
  <c r="Y626" i="31"/>
  <c r="Z751" i="31"/>
  <c r="Y751" i="31"/>
  <c r="X738" i="31"/>
  <c r="Z729" i="31"/>
  <c r="Y729" i="31"/>
  <c r="Z564" i="31"/>
  <c r="Y564" i="31"/>
  <c r="X671" i="31"/>
  <c r="Z726" i="31"/>
  <c r="Y726" i="31"/>
  <c r="R633" i="31"/>
  <c r="T634" i="31"/>
  <c r="S634" i="31"/>
  <c r="T434" i="31"/>
  <c r="S434" i="31"/>
  <c r="Z178" i="31"/>
  <c r="Y178" i="31"/>
  <c r="Z91" i="31"/>
  <c r="Y91" i="31"/>
  <c r="Z79" i="31"/>
  <c r="Y79" i="31"/>
  <c r="Z72" i="31"/>
  <c r="Y72" i="31"/>
  <c r="Z68" i="31"/>
  <c r="Y68" i="31"/>
  <c r="Z48" i="31"/>
  <c r="Y48" i="31"/>
  <c r="Z45" i="31"/>
  <c r="Y45" i="31"/>
  <c r="Z24" i="31"/>
  <c r="Y24" i="31"/>
  <c r="Z63" i="31"/>
  <c r="Y63" i="31"/>
  <c r="Y15" i="31"/>
  <c r="Z15" i="31"/>
  <c r="Z609" i="31"/>
  <c r="Y609" i="31"/>
  <c r="Y523" i="31"/>
  <c r="Z523" i="31"/>
  <c r="X522" i="31"/>
  <c r="Z665" i="31"/>
  <c r="Y665" i="31"/>
  <c r="Y651" i="31"/>
  <c r="Z651" i="31"/>
  <c r="Y639" i="31"/>
  <c r="Z639" i="31"/>
  <c r="Z432" i="31"/>
  <c r="Y432" i="31"/>
  <c r="Z519" i="31"/>
  <c r="Y519" i="31"/>
  <c r="Z508" i="31"/>
  <c r="Y508" i="31"/>
  <c r="Z492" i="31"/>
  <c r="Y492" i="31"/>
  <c r="Y496" i="31"/>
  <c r="Z496" i="31"/>
  <c r="Z336" i="31"/>
  <c r="Y336" i="31"/>
  <c r="Z318" i="31"/>
  <c r="Y318" i="31"/>
  <c r="Z476" i="31"/>
  <c r="Y476" i="31"/>
  <c r="X461" i="31"/>
  <c r="Z462" i="31"/>
  <c r="Y462" i="31"/>
  <c r="Z445" i="31"/>
  <c r="Y445" i="31"/>
  <c r="Z436" i="31"/>
  <c r="Y436" i="31"/>
  <c r="Y386" i="31"/>
  <c r="Z386" i="31"/>
  <c r="Z281" i="31"/>
  <c r="Y281" i="31"/>
  <c r="Y599" i="31"/>
  <c r="Z599" i="31"/>
  <c r="Y263" i="31"/>
  <c r="Z263" i="31"/>
  <c r="Z378" i="31"/>
  <c r="Y378" i="31"/>
  <c r="Z273" i="31"/>
  <c r="Y273" i="31"/>
  <c r="Y308" i="31"/>
  <c r="Z308" i="31"/>
  <c r="Y129" i="31"/>
  <c r="Z129" i="31"/>
  <c r="Z244" i="31"/>
  <c r="Y244" i="31"/>
  <c r="Y220" i="31"/>
  <c r="Z220" i="31"/>
  <c r="Z692" i="31"/>
  <c r="Y692" i="31"/>
  <c r="Z250" i="31"/>
  <c r="Y250" i="31"/>
  <c r="Z331" i="31"/>
  <c r="Y331" i="31"/>
  <c r="Z208" i="31"/>
  <c r="X207" i="31"/>
  <c r="Y208" i="31"/>
  <c r="X675" i="31"/>
  <c r="Y359" i="31"/>
  <c r="Z359" i="31"/>
  <c r="Z565" i="31"/>
  <c r="Y565" i="31"/>
  <c r="Y591" i="31"/>
  <c r="Z591" i="31"/>
  <c r="Y580" i="31"/>
  <c r="Z580" i="31"/>
  <c r="Z625" i="31"/>
  <c r="Y625" i="31"/>
  <c r="Y750" i="31"/>
  <c r="Z750" i="31"/>
  <c r="Y575" i="31"/>
  <c r="Z575" i="31"/>
  <c r="Z728" i="31"/>
  <c r="Y728" i="31"/>
  <c r="Z721" i="31"/>
  <c r="Y721" i="31"/>
  <c r="Y722" i="31"/>
  <c r="Z722" i="31"/>
  <c r="R329" i="31"/>
  <c r="T77" i="31"/>
  <c r="S77" i="31"/>
  <c r="R219" i="31"/>
  <c r="AB2" i="12"/>
  <c r="AC2" i="11"/>
  <c r="AB5" i="11"/>
  <c r="AD562" i="31" s="1"/>
  <c r="AB6" i="11"/>
  <c r="AD563" i="31" s="1"/>
  <c r="AB7" i="11"/>
  <c r="AD564" i="31" s="1"/>
  <c r="AB8" i="11"/>
  <c r="AD565" i="31" s="1"/>
  <c r="AB9" i="11"/>
  <c r="AD566" i="31" s="1"/>
  <c r="AB10" i="11"/>
  <c r="AD567" i="31" s="1"/>
  <c r="AB11" i="11"/>
  <c r="AD568" i="31" s="1"/>
  <c r="AB12" i="11"/>
  <c r="AD569" i="31" s="1"/>
  <c r="AB13" i="11"/>
  <c r="AD698" i="31" s="1"/>
  <c r="AB14" i="11"/>
  <c r="AD699" i="31" s="1"/>
  <c r="AB15" i="11"/>
  <c r="AD700" i="31" s="1"/>
  <c r="AB16" i="11"/>
  <c r="AD701" i="31" s="1"/>
  <c r="AB17" i="11"/>
  <c r="AD702" i="31" s="1"/>
  <c r="AB18" i="11"/>
  <c r="AD703" i="31" s="1"/>
  <c r="AB19" i="11"/>
  <c r="AD704" i="31" s="1"/>
  <c r="AB20" i="11"/>
  <c r="AD705" i="31" s="1"/>
  <c r="AB21" i="11"/>
  <c r="AD706" i="31" s="1"/>
  <c r="AB22" i="11"/>
  <c r="AD707" i="31" s="1"/>
  <c r="AB29" i="11"/>
  <c r="AD714" i="31" s="1"/>
  <c r="AB34" i="11"/>
  <c r="AD719" i="31" s="1"/>
  <c r="AB37" i="11"/>
  <c r="AD722" i="31" s="1"/>
  <c r="AB41" i="11"/>
  <c r="AD726" i="31" s="1"/>
  <c r="AB24" i="11"/>
  <c r="AD709" i="31" s="1"/>
  <c r="AB26" i="11"/>
  <c r="AD711" i="31" s="1"/>
  <c r="AB40" i="11"/>
  <c r="AD725" i="31" s="1"/>
  <c r="AB28" i="11"/>
  <c r="AD713" i="31" s="1"/>
  <c r="AB33" i="11"/>
  <c r="AD718" i="31" s="1"/>
  <c r="AB36" i="11"/>
  <c r="AD721" i="31" s="1"/>
  <c r="AB30" i="11"/>
  <c r="AD715" i="31" s="1"/>
  <c r="AB39" i="11"/>
  <c r="AD724" i="31" s="1"/>
  <c r="AB25" i="11"/>
  <c r="AD710" i="31" s="1"/>
  <c r="AB32" i="11"/>
  <c r="AD717" i="31" s="1"/>
  <c r="AB35" i="11"/>
  <c r="AD720" i="31" s="1"/>
  <c r="AB43" i="11"/>
  <c r="AD728" i="31" s="1"/>
  <c r="AB44" i="11"/>
  <c r="AD729" i="31" s="1"/>
  <c r="AB45" i="11"/>
  <c r="AD730" i="31" s="1"/>
  <c r="AB46" i="11"/>
  <c r="AD731" i="31" s="1"/>
  <c r="AB47" i="11"/>
  <c r="AD732" i="31" s="1"/>
  <c r="AB48" i="11"/>
  <c r="AD733" i="31" s="1"/>
  <c r="AB49" i="11"/>
  <c r="AD734" i="31" s="1"/>
  <c r="AB50" i="11"/>
  <c r="AD570" i="31" s="1"/>
  <c r="AB51" i="11"/>
  <c r="AD571" i="31" s="1"/>
  <c r="AB52" i="11"/>
  <c r="AD572" i="31" s="1"/>
  <c r="AB53" i="11"/>
  <c r="AD573" i="31" s="1"/>
  <c r="AB54" i="11"/>
  <c r="AD574" i="31" s="1"/>
  <c r="AB55" i="11"/>
  <c r="AD575" i="31" s="1"/>
  <c r="AB56" i="11"/>
  <c r="AD739" i="31" s="1"/>
  <c r="AB57" i="11"/>
  <c r="AD740" i="31" s="1"/>
  <c r="AB58" i="11"/>
  <c r="AD741" i="31" s="1"/>
  <c r="AB59" i="11"/>
  <c r="AD742" i="31" s="1"/>
  <c r="AB60" i="11"/>
  <c r="AD743" i="31" s="1"/>
  <c r="AB61" i="11"/>
  <c r="AD744" i="31" s="1"/>
  <c r="AB62" i="11"/>
  <c r="AD745" i="31" s="1"/>
  <c r="AB63" i="11"/>
  <c r="AD746" i="31" s="1"/>
  <c r="AB64" i="11"/>
  <c r="AD747" i="31" s="1"/>
  <c r="AB65" i="11"/>
  <c r="AD748" i="31" s="1"/>
  <c r="AB66" i="11"/>
  <c r="AD749" i="31" s="1"/>
  <c r="AB67" i="11"/>
  <c r="AD750" i="31" s="1"/>
  <c r="AB68" i="11"/>
  <c r="AD751" i="31" s="1"/>
  <c r="AB69" i="11"/>
  <c r="AD752" i="31" s="1"/>
  <c r="AB70" i="11"/>
  <c r="AD753" i="31" s="1"/>
  <c r="AB71" i="11"/>
  <c r="AD754" i="31" s="1"/>
  <c r="AB72" i="11"/>
  <c r="AD760" i="31" s="1"/>
  <c r="AB73" i="11"/>
  <c r="AD761" i="31" s="1"/>
  <c r="AB74" i="11"/>
  <c r="AD762" i="31" s="1"/>
  <c r="AB75" i="11"/>
  <c r="AD621" i="31" s="1"/>
  <c r="AB76" i="11"/>
  <c r="AD622" i="31" s="1"/>
  <c r="AB77" i="11"/>
  <c r="AD623" i="31" s="1"/>
  <c r="AB78" i="11"/>
  <c r="AD624" i="31" s="1"/>
  <c r="AB79" i="11"/>
  <c r="AD625" i="31" s="1"/>
  <c r="AB80" i="11"/>
  <c r="AD626" i="31" s="1"/>
  <c r="AB81" i="11"/>
  <c r="AD627" i="31" s="1"/>
  <c r="AB82" i="11"/>
  <c r="AD628" i="31" s="1"/>
  <c r="AB83" i="11"/>
  <c r="AD160" i="31" s="1"/>
  <c r="AB84" i="11"/>
  <c r="AD161" i="31" s="1"/>
  <c r="AB85" i="11"/>
  <c r="AD162" i="31" s="1"/>
  <c r="AB31" i="11"/>
  <c r="AD716" i="31" s="1"/>
  <c r="AB38" i="11"/>
  <c r="AD723" i="31" s="1"/>
  <c r="AB87" i="11"/>
  <c r="AD576" i="31" s="1"/>
  <c r="AB27" i="11"/>
  <c r="AD712" i="31" s="1"/>
  <c r="AB109" i="11"/>
  <c r="AD597" i="31" s="1"/>
  <c r="AB112" i="11"/>
  <c r="AD552" i="31" s="1"/>
  <c r="AB88" i="11"/>
  <c r="AD577" i="31" s="1"/>
  <c r="AB90" i="11"/>
  <c r="AD579" i="31" s="1"/>
  <c r="AB92" i="11"/>
  <c r="AD581" i="31" s="1"/>
  <c r="AB94" i="11"/>
  <c r="AD583" i="31" s="1"/>
  <c r="AB96" i="11"/>
  <c r="AD585" i="31" s="1"/>
  <c r="AB98" i="11"/>
  <c r="AD587" i="31" s="1"/>
  <c r="AB100" i="11"/>
  <c r="AD763" i="31" s="1"/>
  <c r="AB102" i="11"/>
  <c r="AD590" i="31" s="1"/>
  <c r="AB104" i="11"/>
  <c r="AD592" i="31" s="1"/>
  <c r="AB106" i="11"/>
  <c r="AD594" i="31" s="1"/>
  <c r="AB111" i="11"/>
  <c r="AD551" i="31" s="1"/>
  <c r="AB86" i="11"/>
  <c r="AD163" i="31" s="1"/>
  <c r="AB108" i="11"/>
  <c r="AD596" i="31" s="1"/>
  <c r="AB23" i="11"/>
  <c r="AD708" i="31" s="1"/>
  <c r="AB105" i="11"/>
  <c r="AD593" i="31" s="1"/>
  <c r="AB227" i="11"/>
  <c r="AD243" i="31" s="1"/>
  <c r="AB247" i="11"/>
  <c r="AD263" i="31" s="1"/>
  <c r="AB248" i="11"/>
  <c r="AD264" i="31" s="1"/>
  <c r="AB249" i="11"/>
  <c r="AD265" i="31" s="1"/>
  <c r="AB250" i="11"/>
  <c r="AD266" i="31" s="1"/>
  <c r="AB251" i="11"/>
  <c r="AD272" i="31" s="1"/>
  <c r="AB252" i="11"/>
  <c r="AD273" i="31" s="1"/>
  <c r="AB253" i="11"/>
  <c r="AD274" i="31" s="1"/>
  <c r="AB254" i="11"/>
  <c r="AD275" i="31" s="1"/>
  <c r="AB255" i="11"/>
  <c r="AD276" i="31" s="1"/>
  <c r="AB256" i="11"/>
  <c r="AD277" i="31" s="1"/>
  <c r="AB257" i="11"/>
  <c r="AD278" i="31" s="1"/>
  <c r="AB258" i="11"/>
  <c r="AD279" i="31" s="1"/>
  <c r="AB259" i="11"/>
  <c r="AD280" i="31" s="1"/>
  <c r="AB260" i="11"/>
  <c r="AD281" i="31" s="1"/>
  <c r="AB261" i="11"/>
  <c r="AD282" i="31" s="1"/>
  <c r="AB262" i="11"/>
  <c r="AD283" i="31" s="1"/>
  <c r="AB263" i="11"/>
  <c r="AD284" i="31" s="1"/>
  <c r="AB264" i="11"/>
  <c r="AD285" i="31" s="1"/>
  <c r="AB265" i="11"/>
  <c r="AD286" i="31" s="1"/>
  <c r="AB266" i="11"/>
  <c r="AD287" i="31" s="1"/>
  <c r="AB267" i="11"/>
  <c r="AD288" i="31" s="1"/>
  <c r="AB268" i="11"/>
  <c r="AD289" i="31" s="1"/>
  <c r="AB269" i="11"/>
  <c r="AD290" i="31" s="1"/>
  <c r="AB270" i="11"/>
  <c r="AD291" i="31" s="1"/>
  <c r="AB271" i="11"/>
  <c r="AD292" i="31" s="1"/>
  <c r="AB272" i="11"/>
  <c r="AD293" i="31" s="1"/>
  <c r="AB273" i="11"/>
  <c r="AD294" i="31" s="1"/>
  <c r="AB274" i="11"/>
  <c r="AD295" i="31" s="1"/>
  <c r="AB275" i="11"/>
  <c r="AD296" i="31" s="1"/>
  <c r="AB276" i="11"/>
  <c r="AD297" i="31" s="1"/>
  <c r="AB277" i="11"/>
  <c r="AD298" i="31" s="1"/>
  <c r="AB278" i="11"/>
  <c r="AD299" i="31" s="1"/>
  <c r="AB279" i="11"/>
  <c r="AD300" i="31" s="1"/>
  <c r="AB280" i="11"/>
  <c r="AD301" i="31" s="1"/>
  <c r="AB281" i="11"/>
  <c r="AD302" i="31" s="1"/>
  <c r="AB282" i="11"/>
  <c r="AD303" i="31" s="1"/>
  <c r="AB283" i="11"/>
  <c r="AD304" i="31" s="1"/>
  <c r="AB284" i="11"/>
  <c r="AD305" i="31" s="1"/>
  <c r="AB285" i="11"/>
  <c r="AD306" i="31" s="1"/>
  <c r="AB286" i="11"/>
  <c r="AD307" i="31" s="1"/>
  <c r="AB287" i="11"/>
  <c r="AD308" i="31" s="1"/>
  <c r="AB288" i="11"/>
  <c r="AD309" i="31" s="1"/>
  <c r="AB289" i="11"/>
  <c r="AD310" i="31" s="1"/>
  <c r="AB290" i="11"/>
  <c r="AD311" i="31" s="1"/>
  <c r="AB291" i="11"/>
  <c r="AD312" i="31" s="1"/>
  <c r="AB292" i="11"/>
  <c r="AD313" i="31" s="1"/>
  <c r="AB293" i="11"/>
  <c r="AD314" i="31" s="1"/>
  <c r="AB294" i="11"/>
  <c r="AD315" i="31" s="1"/>
  <c r="AB295" i="11"/>
  <c r="AD316" i="31" s="1"/>
  <c r="AB296" i="11"/>
  <c r="AD317" i="31" s="1"/>
  <c r="AB297" i="11"/>
  <c r="AD318" i="31" s="1"/>
  <c r="AB298" i="11"/>
  <c r="AD319" i="31" s="1"/>
  <c r="AB299" i="11"/>
  <c r="AD320" i="31" s="1"/>
  <c r="AB300" i="11"/>
  <c r="AD321" i="31" s="1"/>
  <c r="AB301" i="11"/>
  <c r="AD267" i="31" s="1"/>
  <c r="AB302" i="11"/>
  <c r="AD268" i="31" s="1"/>
  <c r="AB303" i="11"/>
  <c r="AD269" i="31" s="1"/>
  <c r="AB304" i="11"/>
  <c r="AD324" i="31" s="1"/>
  <c r="AB305" i="11"/>
  <c r="AD325" i="31" s="1"/>
  <c r="AB306" i="11"/>
  <c r="AD326" i="31" s="1"/>
  <c r="AD368" i="31"/>
  <c r="AB308" i="11"/>
  <c r="AD369" i="31" s="1"/>
  <c r="AB309" i="11"/>
  <c r="AD370" i="31" s="1"/>
  <c r="AB310" i="11"/>
  <c r="AD371" i="31" s="1"/>
  <c r="AB311" i="11"/>
  <c r="AD372" i="31" s="1"/>
  <c r="AB312" i="11"/>
  <c r="AD373" i="31" s="1"/>
  <c r="AB313" i="11"/>
  <c r="AD374" i="31" s="1"/>
  <c r="AB314" i="11"/>
  <c r="AD375" i="31" s="1"/>
  <c r="AB315" i="11"/>
  <c r="AD376" i="31" s="1"/>
  <c r="AD404" i="31"/>
  <c r="AB317" i="11"/>
  <c r="AD405" i="31" s="1"/>
  <c r="AB318" i="11"/>
  <c r="AD406" i="31" s="1"/>
  <c r="AB319" i="11"/>
  <c r="AD599" i="31" s="1"/>
  <c r="AB320" i="11"/>
  <c r="AD407" i="31" s="1"/>
  <c r="AB321" i="11"/>
  <c r="AD408" i="31" s="1"/>
  <c r="AB322" i="11"/>
  <c r="AD409" i="31" s="1"/>
  <c r="AB323" i="11"/>
  <c r="AD377" i="31" s="1"/>
  <c r="AB324" i="11"/>
  <c r="AD378" i="31" s="1"/>
  <c r="AB325" i="11"/>
  <c r="AD379" i="31" s="1"/>
  <c r="AB326" i="11"/>
  <c r="AD380" i="31" s="1"/>
  <c r="AB327" i="11"/>
  <c r="AD381" i="31" s="1"/>
  <c r="AB328" i="11"/>
  <c r="AD382" i="31" s="1"/>
  <c r="AB329" i="11"/>
  <c r="AD383" i="31" s="1"/>
  <c r="AB330" i="11"/>
  <c r="AD384" i="31" s="1"/>
  <c r="AB331" i="11"/>
  <c r="AD385" i="31" s="1"/>
  <c r="AB332" i="11"/>
  <c r="AD386" i="31" s="1"/>
  <c r="AB333" i="11"/>
  <c r="AD387" i="31" s="1"/>
  <c r="AB334" i="11"/>
  <c r="AD388" i="31" s="1"/>
  <c r="AB335" i="11"/>
  <c r="AD389" i="31" s="1"/>
  <c r="AB336" i="11"/>
  <c r="AD390" i="31" s="1"/>
  <c r="AB337" i="11"/>
  <c r="AD391" i="31" s="1"/>
  <c r="AB338" i="11"/>
  <c r="AD410" i="31" s="1"/>
  <c r="AB339" i="11"/>
  <c r="AD411" i="31" s="1"/>
  <c r="AB340" i="11"/>
  <c r="AD412" i="31" s="1"/>
  <c r="AB341" i="11"/>
  <c r="AD413" i="31" s="1"/>
  <c r="AB342" i="11"/>
  <c r="AD414" i="31" s="1"/>
  <c r="AB343" i="11"/>
  <c r="AD415" i="31" s="1"/>
  <c r="AB344" i="11"/>
  <c r="AD392" i="31" s="1"/>
  <c r="AB345" i="11"/>
  <c r="AD393" i="31" s="1"/>
  <c r="AB346" i="11"/>
  <c r="AD394" i="31" s="1"/>
  <c r="AB347" i="11"/>
  <c r="AD395" i="31" s="1"/>
  <c r="AB348" i="11"/>
  <c r="AD396" i="31" s="1"/>
  <c r="AB349" i="11"/>
  <c r="AD397" i="31" s="1"/>
  <c r="AB350" i="11"/>
  <c r="AD398" i="31" s="1"/>
  <c r="AB351" i="11"/>
  <c r="AD399" i="31" s="1"/>
  <c r="AB352" i="11"/>
  <c r="AD400" i="31" s="1"/>
  <c r="AB353" i="11"/>
  <c r="AD401" i="31" s="1"/>
  <c r="AB91" i="11"/>
  <c r="AD580" i="31" s="1"/>
  <c r="AB99" i="11"/>
  <c r="AD588" i="31" s="1"/>
  <c r="AB213" i="11"/>
  <c r="AD359" i="31" s="1"/>
  <c r="AB232" i="11"/>
  <c r="AD248" i="31" s="1"/>
  <c r="AB246" i="11"/>
  <c r="AD262" i="31" s="1"/>
  <c r="AB218" i="11"/>
  <c r="AD350" i="31" s="1"/>
  <c r="AB220" i="11"/>
  <c r="AD236" i="31" s="1"/>
  <c r="AB222" i="11"/>
  <c r="AD238" i="31" s="1"/>
  <c r="AB229" i="11"/>
  <c r="AD245" i="31" s="1"/>
  <c r="AB235" i="11"/>
  <c r="AD251" i="31" s="1"/>
  <c r="AB239" i="11"/>
  <c r="AD255" i="31" s="1"/>
  <c r="AB245" i="11"/>
  <c r="AD261" i="31" s="1"/>
  <c r="AB115" i="11"/>
  <c r="AD555" i="31" s="1"/>
  <c r="AB118" i="11"/>
  <c r="AD558" i="31" s="1"/>
  <c r="AB121" i="11"/>
  <c r="AD676" i="31" s="1"/>
  <c r="AB124" i="11"/>
  <c r="AD679" i="31" s="1"/>
  <c r="AB127" i="11"/>
  <c r="AD682" i="31" s="1"/>
  <c r="AB130" i="11"/>
  <c r="AD130" i="31" s="1"/>
  <c r="AB133" i="11"/>
  <c r="AD685" i="31" s="1"/>
  <c r="AB136" i="11"/>
  <c r="AD688" i="31" s="1"/>
  <c r="AB139" i="11"/>
  <c r="AD691" i="31" s="1"/>
  <c r="AB142" i="11"/>
  <c r="AD132" i="31" s="1"/>
  <c r="AB145" i="11"/>
  <c r="AD135" i="31" s="1"/>
  <c r="AB148" i="11"/>
  <c r="AD195" i="31" s="1"/>
  <c r="AB151" i="11"/>
  <c r="AD198" i="31" s="1"/>
  <c r="AB154" i="11"/>
  <c r="AD165" i="31" s="1"/>
  <c r="AB157" i="11"/>
  <c r="AD208" i="31" s="1"/>
  <c r="AB160" i="11"/>
  <c r="AD203" i="31" s="1"/>
  <c r="AB163" i="11"/>
  <c r="AD211" i="31" s="1"/>
  <c r="AB166" i="11"/>
  <c r="AD213" i="31" s="1"/>
  <c r="AB169" i="11"/>
  <c r="AD138" i="31" s="1"/>
  <c r="AB172" i="11"/>
  <c r="AD140" i="31" s="1"/>
  <c r="AB175" i="11"/>
  <c r="AD168" i="31" s="1"/>
  <c r="AB178" i="11"/>
  <c r="AD222" i="31" s="1"/>
  <c r="AB181" i="11"/>
  <c r="AD225" i="31" s="1"/>
  <c r="AB184" i="11"/>
  <c r="AD228" i="31" s="1"/>
  <c r="AB187" i="11"/>
  <c r="AD231" i="31" s="1"/>
  <c r="AB190" i="11"/>
  <c r="AD234" i="31" s="1"/>
  <c r="AB193" i="11"/>
  <c r="AD331" i="31" s="1"/>
  <c r="AB196" i="11"/>
  <c r="AD334" i="31" s="1"/>
  <c r="AB199" i="11"/>
  <c r="AD337" i="31" s="1"/>
  <c r="AB202" i="11"/>
  <c r="AD340" i="31" s="1"/>
  <c r="AB205" i="11"/>
  <c r="AD343" i="31" s="1"/>
  <c r="AB208" i="11"/>
  <c r="AD354" i="31" s="1"/>
  <c r="AB211" i="11"/>
  <c r="AD357" i="31" s="1"/>
  <c r="AB224" i="11"/>
  <c r="AD240" i="31" s="1"/>
  <c r="AB244" i="11"/>
  <c r="AD260" i="31" s="1"/>
  <c r="AB93" i="11"/>
  <c r="AD582" i="31" s="1"/>
  <c r="AB101" i="11"/>
  <c r="AD589" i="31" s="1"/>
  <c r="AB107" i="11"/>
  <c r="AD595" i="31" s="1"/>
  <c r="AB216" i="11"/>
  <c r="AD348" i="31" s="1"/>
  <c r="AB226" i="11"/>
  <c r="AD242" i="31" s="1"/>
  <c r="AB231" i="11"/>
  <c r="AD247" i="31" s="1"/>
  <c r="AB234" i="11"/>
  <c r="AD250" i="31" s="1"/>
  <c r="AB238" i="11"/>
  <c r="AD254" i="31" s="1"/>
  <c r="AB243" i="11"/>
  <c r="AD259" i="31" s="1"/>
  <c r="AB42" i="11"/>
  <c r="AD727" i="31" s="1"/>
  <c r="AB214" i="11"/>
  <c r="AD346" i="31" s="1"/>
  <c r="AB95" i="11"/>
  <c r="AD584" i="31" s="1"/>
  <c r="AB113" i="11"/>
  <c r="AD553" i="31" s="1"/>
  <c r="AB116" i="11"/>
  <c r="AD556" i="31" s="1"/>
  <c r="AB119" i="11"/>
  <c r="AD127" i="31" s="1"/>
  <c r="AB122" i="11"/>
  <c r="AD677" i="31" s="1"/>
  <c r="AB125" i="11"/>
  <c r="AD680" i="31" s="1"/>
  <c r="AB128" i="11"/>
  <c r="AD683" i="31" s="1"/>
  <c r="AB131" i="11"/>
  <c r="AD131" i="31" s="1"/>
  <c r="AB134" i="11"/>
  <c r="AD686" i="31" s="1"/>
  <c r="AB137" i="11"/>
  <c r="AD689" i="31" s="1"/>
  <c r="AB140" i="11"/>
  <c r="AD692" i="31" s="1"/>
  <c r="AB143" i="11"/>
  <c r="AD133" i="31" s="1"/>
  <c r="AB146" i="11"/>
  <c r="AD193" i="31" s="1"/>
  <c r="AB149" i="11"/>
  <c r="AD196" i="31" s="1"/>
  <c r="AB152" i="11"/>
  <c r="AD199" i="31" s="1"/>
  <c r="AB155" i="11"/>
  <c r="AD166" i="31" s="1"/>
  <c r="AB158" i="11"/>
  <c r="AD209" i="31" s="1"/>
  <c r="AB161" i="11"/>
  <c r="AD204" i="31" s="1"/>
  <c r="AB164" i="11"/>
  <c r="AD136" i="31" s="1"/>
  <c r="AB167" i="11"/>
  <c r="AD214" i="31" s="1"/>
  <c r="AB170" i="11"/>
  <c r="AD139" i="31" s="1"/>
  <c r="AB173" i="11"/>
  <c r="AD141" i="31" s="1"/>
  <c r="AB176" i="11"/>
  <c r="AD220" i="31" s="1"/>
  <c r="AB179" i="11"/>
  <c r="AD223" i="31" s="1"/>
  <c r="AB182" i="11"/>
  <c r="AD226" i="31" s="1"/>
  <c r="AB185" i="11"/>
  <c r="AD229" i="31" s="1"/>
  <c r="AB188" i="11"/>
  <c r="AD232" i="31" s="1"/>
  <c r="AB191" i="11"/>
  <c r="AD235" i="31" s="1"/>
  <c r="AB194" i="11"/>
  <c r="AD332" i="31" s="1"/>
  <c r="AB197" i="11"/>
  <c r="AD335" i="31" s="1"/>
  <c r="AB200" i="11"/>
  <c r="AD338" i="31" s="1"/>
  <c r="AB203" i="11"/>
  <c r="AD341" i="31" s="1"/>
  <c r="AB206" i="11"/>
  <c r="AD344" i="31" s="1"/>
  <c r="AB209" i="11"/>
  <c r="AD355" i="31" s="1"/>
  <c r="AB228" i="11"/>
  <c r="AD244" i="31" s="1"/>
  <c r="AB242" i="11"/>
  <c r="AD258" i="31" s="1"/>
  <c r="AB103" i="11"/>
  <c r="AD591" i="31" s="1"/>
  <c r="AB212" i="11"/>
  <c r="AD358" i="31" s="1"/>
  <c r="AB219" i="11"/>
  <c r="AD351" i="31" s="1"/>
  <c r="AB221" i="11"/>
  <c r="AD237" i="31" s="1"/>
  <c r="AB223" i="11"/>
  <c r="AD239" i="31" s="1"/>
  <c r="AB237" i="11"/>
  <c r="AD253" i="31" s="1"/>
  <c r="AB217" i="11"/>
  <c r="AD349" i="31" s="1"/>
  <c r="AB230" i="11"/>
  <c r="AD246" i="31" s="1"/>
  <c r="AB233" i="11"/>
  <c r="AD249" i="31" s="1"/>
  <c r="AB241" i="11"/>
  <c r="AD257" i="31" s="1"/>
  <c r="AB110" i="11"/>
  <c r="AD598" i="31" s="1"/>
  <c r="AB129" i="11"/>
  <c r="AD129" i="31" s="1"/>
  <c r="AB147" i="11"/>
  <c r="AD194" i="31" s="1"/>
  <c r="AB165" i="11"/>
  <c r="AD212" i="31" s="1"/>
  <c r="AB183" i="11"/>
  <c r="AD227" i="31" s="1"/>
  <c r="AB201" i="11"/>
  <c r="AD339" i="31" s="1"/>
  <c r="AB114" i="11"/>
  <c r="AD554" i="31" s="1"/>
  <c r="AB132" i="11"/>
  <c r="AD684" i="31" s="1"/>
  <c r="AB150" i="11"/>
  <c r="AD197" i="31" s="1"/>
  <c r="AB168" i="11"/>
  <c r="AD137" i="31" s="1"/>
  <c r="AB186" i="11"/>
  <c r="AD230" i="31" s="1"/>
  <c r="AB204" i="11"/>
  <c r="AD342" i="31" s="1"/>
  <c r="AB117" i="11"/>
  <c r="AD557" i="31" s="1"/>
  <c r="AB135" i="11"/>
  <c r="AD687" i="31" s="1"/>
  <c r="AB153" i="11"/>
  <c r="AD164" i="31" s="1"/>
  <c r="AB171" i="11"/>
  <c r="AD215" i="31" s="1"/>
  <c r="AB189" i="11"/>
  <c r="AD233" i="31" s="1"/>
  <c r="AB207" i="11"/>
  <c r="AD345" i="31" s="1"/>
  <c r="AB240" i="11"/>
  <c r="AD256" i="31" s="1"/>
  <c r="AB89" i="11"/>
  <c r="AD578" i="31" s="1"/>
  <c r="AB120" i="11"/>
  <c r="AD128" i="31" s="1"/>
  <c r="AB138" i="11"/>
  <c r="AD690" i="31" s="1"/>
  <c r="AB156" i="11"/>
  <c r="AD167" i="31" s="1"/>
  <c r="AB174" i="11"/>
  <c r="AD200" i="31" s="1"/>
  <c r="AB192" i="11"/>
  <c r="AD330" i="31" s="1"/>
  <c r="AB210" i="11"/>
  <c r="AD356" i="31" s="1"/>
  <c r="AB97" i="11"/>
  <c r="AD586" i="31" s="1"/>
  <c r="AB225" i="11"/>
  <c r="AD241" i="31" s="1"/>
  <c r="AB123" i="11"/>
  <c r="AD678" i="31" s="1"/>
  <c r="AB141" i="11"/>
  <c r="AD693" i="31" s="1"/>
  <c r="AB159" i="11"/>
  <c r="AD210" i="31" s="1"/>
  <c r="AB177" i="11"/>
  <c r="AD221" i="31" s="1"/>
  <c r="AB195" i="11"/>
  <c r="AD333" i="31" s="1"/>
  <c r="AB354" i="11"/>
  <c r="AD435" i="31" s="1"/>
  <c r="AB355" i="11"/>
  <c r="AD473" i="31" s="1"/>
  <c r="AB356" i="11"/>
  <c r="AD436" i="31" s="1"/>
  <c r="AB357" i="11"/>
  <c r="AD437" i="31" s="1"/>
  <c r="AB358" i="11"/>
  <c r="AD474" i="31" s="1"/>
  <c r="AB359" i="11"/>
  <c r="AD438" i="31" s="1"/>
  <c r="AB360" i="11"/>
  <c r="AD439" i="31" s="1"/>
  <c r="AB361" i="11"/>
  <c r="AD440" i="31" s="1"/>
  <c r="AB362" i="11"/>
  <c r="AD475" i="31" s="1"/>
  <c r="AB363" i="11"/>
  <c r="AD441" i="31" s="1"/>
  <c r="AB364" i="11"/>
  <c r="AD442" i="31" s="1"/>
  <c r="AB365" i="11"/>
  <c r="AD443" i="31" s="1"/>
  <c r="AB366" i="11"/>
  <c r="AD444" i="31" s="1"/>
  <c r="AB367" i="11"/>
  <c r="AD453" i="31" s="1"/>
  <c r="AB368" i="11"/>
  <c r="AD445" i="31" s="1"/>
  <c r="AB369" i="11"/>
  <c r="AD446" i="31" s="1"/>
  <c r="AB370" i="11"/>
  <c r="AD447" i="31" s="1"/>
  <c r="AB371" i="11"/>
  <c r="AD448" i="31" s="1"/>
  <c r="AB372" i="11"/>
  <c r="AD449" i="31" s="1"/>
  <c r="AB373" i="11"/>
  <c r="AD600" i="31" s="1"/>
  <c r="AB374" i="11"/>
  <c r="AD601" i="31" s="1"/>
  <c r="AB375" i="11"/>
  <c r="AD602" i="31" s="1"/>
  <c r="AB376" i="11"/>
  <c r="AD755" i="31" s="1"/>
  <c r="AB377" i="11"/>
  <c r="AD764" i="31" s="1"/>
  <c r="AB378" i="11"/>
  <c r="AD765" i="31" s="1"/>
  <c r="AB379" i="11"/>
  <c r="AD766" i="31" s="1"/>
  <c r="AB380" i="11"/>
  <c r="AD462" i="31" s="1"/>
  <c r="AB381" i="11"/>
  <c r="AD463" i="31" s="1"/>
  <c r="AB382" i="11"/>
  <c r="AD603" i="31" s="1"/>
  <c r="AB383" i="11"/>
  <c r="AD466" i="31" s="1"/>
  <c r="AB384" i="11"/>
  <c r="AD467" i="31" s="1"/>
  <c r="AB385" i="11"/>
  <c r="AD468" i="31" s="1"/>
  <c r="AB386" i="11"/>
  <c r="AD469" i="31" s="1"/>
  <c r="AB387" i="11"/>
  <c r="AD484" i="31" s="1"/>
  <c r="AB388" i="11"/>
  <c r="AD767" i="31" s="1"/>
  <c r="AB389" i="11"/>
  <c r="AD485" i="31" s="1"/>
  <c r="AB390" i="11"/>
  <c r="AD486" i="31" s="1"/>
  <c r="AB391" i="11"/>
  <c r="AD487" i="31" s="1"/>
  <c r="AB392" i="11"/>
  <c r="AD476" i="31" s="1"/>
  <c r="AB393" i="11"/>
  <c r="AD470" i="31" s="1"/>
  <c r="AB394" i="11"/>
  <c r="AD488" i="31" s="1"/>
  <c r="AB395" i="11"/>
  <c r="AD489" i="31" s="1"/>
  <c r="AB396" i="11"/>
  <c r="AD490" i="31" s="1"/>
  <c r="AB397" i="11"/>
  <c r="AD491" i="31" s="1"/>
  <c r="AB398" i="11"/>
  <c r="AD492" i="31" s="1"/>
  <c r="AB399" i="11"/>
  <c r="AD495" i="31" s="1"/>
  <c r="AB400" i="11"/>
  <c r="AD496" i="31" s="1"/>
  <c r="AB401" i="11"/>
  <c r="AD497" i="31" s="1"/>
  <c r="AB402" i="11"/>
  <c r="AD498" i="31" s="1"/>
  <c r="AB404" i="11"/>
  <c r="AD500" i="31" s="1"/>
  <c r="AB410" i="11"/>
  <c r="AD506" i="31" s="1"/>
  <c r="AB215" i="11"/>
  <c r="AD347" i="31" s="1"/>
  <c r="AB406" i="11"/>
  <c r="AD502" i="31" s="1"/>
  <c r="AB409" i="11"/>
  <c r="AD505" i="31" s="1"/>
  <c r="AB126" i="11"/>
  <c r="AD681" i="31" s="1"/>
  <c r="AB144" i="11"/>
  <c r="AD134" i="31" s="1"/>
  <c r="AB236" i="11"/>
  <c r="AD252" i="31" s="1"/>
  <c r="AB403" i="11"/>
  <c r="AD499" i="31" s="1"/>
  <c r="AB408" i="11"/>
  <c r="AD504" i="31" s="1"/>
  <c r="AB162" i="11"/>
  <c r="AD205" i="31" s="1"/>
  <c r="AB405" i="11"/>
  <c r="AD501" i="31" s="1"/>
  <c r="AB180" i="11"/>
  <c r="AD224" i="31" s="1"/>
  <c r="AB407" i="11"/>
  <c r="AD503" i="31" s="1"/>
  <c r="AB412" i="11"/>
  <c r="AD508" i="31" s="1"/>
  <c r="AB413" i="11"/>
  <c r="AD509" i="31" s="1"/>
  <c r="AB414" i="11"/>
  <c r="AD510" i="31" s="1"/>
  <c r="AB415" i="11"/>
  <c r="AD511" i="31" s="1"/>
  <c r="AB416" i="11"/>
  <c r="AD512" i="31" s="1"/>
  <c r="AB417" i="11"/>
  <c r="AD513" i="31" s="1"/>
  <c r="AB418" i="11"/>
  <c r="AD514" i="31" s="1"/>
  <c r="AB419" i="11"/>
  <c r="AD515" i="31" s="1"/>
  <c r="AB420" i="11"/>
  <c r="AD528" i="31" s="1"/>
  <c r="AB421" i="11"/>
  <c r="AD516" i="31" s="1"/>
  <c r="AB422" i="11"/>
  <c r="AD517" i="31" s="1"/>
  <c r="AB423" i="11"/>
  <c r="AD518" i="31" s="1"/>
  <c r="AB424" i="11"/>
  <c r="AD519" i="31" s="1"/>
  <c r="AB425" i="11"/>
  <c r="AD520" i="31" s="1"/>
  <c r="AB426" i="11"/>
  <c r="AD529" i="31" s="1"/>
  <c r="AB427" i="11"/>
  <c r="AD530" i="31" s="1"/>
  <c r="AB428" i="11"/>
  <c r="AD531" i="31" s="1"/>
  <c r="AB429" i="11"/>
  <c r="AD532" i="31" s="1"/>
  <c r="AB430" i="11"/>
  <c r="AD424" i="31" s="1"/>
  <c r="AB431" i="11"/>
  <c r="AD425" i="31" s="1"/>
  <c r="AB432" i="11"/>
  <c r="AD426" i="31" s="1"/>
  <c r="AB433" i="11"/>
  <c r="AD427" i="31" s="1"/>
  <c r="AB434" i="11"/>
  <c r="AD430" i="31" s="1"/>
  <c r="AB435" i="11"/>
  <c r="AD431" i="31" s="1"/>
  <c r="AB436" i="11"/>
  <c r="AD432" i="31" s="1"/>
  <c r="AB437" i="11"/>
  <c r="AD454" i="31" s="1"/>
  <c r="AB438" i="11"/>
  <c r="AD455" i="31" s="1"/>
  <c r="AB439" i="11"/>
  <c r="AD456" i="31" s="1"/>
  <c r="AB440" i="11"/>
  <c r="AD457" i="31" s="1"/>
  <c r="AB441" i="11"/>
  <c r="AD458" i="31" s="1"/>
  <c r="AB442" i="11"/>
  <c r="AD459" i="31" s="1"/>
  <c r="AB443" i="11"/>
  <c r="AD477" i="31" s="1"/>
  <c r="AB444" i="11"/>
  <c r="AD635" i="31" s="1"/>
  <c r="AB445" i="11"/>
  <c r="AD636" i="31" s="1"/>
  <c r="AB446" i="11"/>
  <c r="AD637" i="31" s="1"/>
  <c r="AB447" i="11"/>
  <c r="AD638" i="31" s="1"/>
  <c r="AB448" i="11"/>
  <c r="AD639" i="31" s="1"/>
  <c r="AB449" i="11"/>
  <c r="AD640" i="31" s="1"/>
  <c r="AB450" i="11"/>
  <c r="AD641" i="31" s="1"/>
  <c r="AB451" i="11"/>
  <c r="AD642" i="31" s="1"/>
  <c r="AB452" i="11"/>
  <c r="AD643" i="31" s="1"/>
  <c r="AB453" i="11"/>
  <c r="AD644" i="31" s="1"/>
  <c r="AB454" i="11"/>
  <c r="AD645" i="31" s="1"/>
  <c r="AB455" i="11"/>
  <c r="AD646" i="31" s="1"/>
  <c r="AB456" i="11"/>
  <c r="AD647" i="31" s="1"/>
  <c r="AB457" i="11"/>
  <c r="AD648" i="31" s="1"/>
  <c r="AB458" i="11"/>
  <c r="AD649" i="31" s="1"/>
  <c r="AB459" i="11"/>
  <c r="AD650" i="31" s="1"/>
  <c r="AB460" i="11"/>
  <c r="AD651" i="31" s="1"/>
  <c r="AB461" i="11"/>
  <c r="AD652" i="31" s="1"/>
  <c r="AB462" i="11"/>
  <c r="AD653" i="31" s="1"/>
  <c r="AB463" i="11"/>
  <c r="AD654" i="31" s="1"/>
  <c r="AB464" i="11"/>
  <c r="AD655" i="31" s="1"/>
  <c r="AB465" i="11"/>
  <c r="AD656" i="31" s="1"/>
  <c r="AB466" i="11"/>
  <c r="AD657" i="31" s="1"/>
  <c r="AB467" i="11"/>
  <c r="AD658" i="31" s="1"/>
  <c r="AB468" i="11"/>
  <c r="AD659" i="31" s="1"/>
  <c r="AB469" i="11"/>
  <c r="AD660" i="31" s="1"/>
  <c r="AB470" i="11"/>
  <c r="AD663" i="31" s="1"/>
  <c r="AB471" i="11"/>
  <c r="AD664" i="31" s="1"/>
  <c r="AB472" i="11"/>
  <c r="AD665" i="31" s="1"/>
  <c r="AB473" i="11"/>
  <c r="AD666" i="31" s="1"/>
  <c r="AB474" i="11"/>
  <c r="AD604" i="31" s="1"/>
  <c r="AB475" i="11"/>
  <c r="AD605" i="31" s="1"/>
  <c r="AB476" i="11"/>
  <c r="AD606" i="31" s="1"/>
  <c r="AB477" i="11"/>
  <c r="AD607" i="31" s="1"/>
  <c r="AB478" i="11"/>
  <c r="AD537" i="31" s="1"/>
  <c r="AB479" i="11"/>
  <c r="AD538" i="31" s="1"/>
  <c r="AB480" i="11"/>
  <c r="AD539" i="31" s="1"/>
  <c r="AB481" i="11"/>
  <c r="AD540" i="31" s="1"/>
  <c r="AB482" i="11"/>
  <c r="AD541" i="31" s="1"/>
  <c r="AB483" i="11"/>
  <c r="AD542" i="31" s="1"/>
  <c r="AB484" i="11"/>
  <c r="AD523" i="31" s="1"/>
  <c r="AB485" i="11"/>
  <c r="AD533" i="31" s="1"/>
  <c r="AB486" i="11"/>
  <c r="AD534" i="31" s="1"/>
  <c r="AB487" i="11"/>
  <c r="AD545" i="31" s="1"/>
  <c r="AB488" i="11"/>
  <c r="AD546" i="31" s="1"/>
  <c r="AB489" i="11"/>
  <c r="AD547" i="31" s="1"/>
  <c r="AB490" i="11"/>
  <c r="AD478" i="31" s="1"/>
  <c r="AB491" i="11"/>
  <c r="AD479" i="31" s="1"/>
  <c r="AB492" i="11"/>
  <c r="AD480" i="31" s="1"/>
  <c r="AB493" i="11"/>
  <c r="AD548" i="31" s="1"/>
  <c r="AB495" i="11"/>
  <c r="AD450" i="31" s="1"/>
  <c r="AB496" i="11"/>
  <c r="AD608" i="31" s="1"/>
  <c r="AB497" i="11"/>
  <c r="AD609" i="31" s="1"/>
  <c r="AB498" i="11"/>
  <c r="AD524" i="31" s="1"/>
  <c r="AB499" i="11"/>
  <c r="AD525" i="31" s="1"/>
  <c r="AB501" i="11"/>
  <c r="AD7" i="31" s="1"/>
  <c r="AB502" i="11"/>
  <c r="AD8" i="31" s="1"/>
  <c r="AB503" i="11"/>
  <c r="AD9" i="31" s="1"/>
  <c r="AB504" i="11"/>
  <c r="AD10" i="31" s="1"/>
  <c r="AB505" i="11"/>
  <c r="AD11" i="31" s="1"/>
  <c r="AB506" i="11"/>
  <c r="AD12" i="31" s="1"/>
  <c r="AB507" i="11"/>
  <c r="AD13" i="31" s="1"/>
  <c r="AB508" i="11"/>
  <c r="AD14" i="31" s="1"/>
  <c r="AB509" i="11"/>
  <c r="AD15" i="31" s="1"/>
  <c r="AB510" i="11"/>
  <c r="AD16" i="31" s="1"/>
  <c r="AB511" i="11"/>
  <c r="AD17" i="31" s="1"/>
  <c r="AB512" i="11"/>
  <c r="AD18" i="31" s="1"/>
  <c r="AB513" i="11"/>
  <c r="AD19" i="31" s="1"/>
  <c r="AB514" i="11"/>
  <c r="AD20" i="31" s="1"/>
  <c r="AB515" i="11"/>
  <c r="AD21" i="31" s="1"/>
  <c r="AB516" i="11"/>
  <c r="AD22" i="31" s="1"/>
  <c r="AB517" i="11"/>
  <c r="AD23" i="31" s="1"/>
  <c r="AB518" i="11"/>
  <c r="AD24" i="31" s="1"/>
  <c r="AB519" i="11"/>
  <c r="AD25" i="31" s="1"/>
  <c r="AB520" i="11"/>
  <c r="AD26" i="31" s="1"/>
  <c r="AB521" i="11"/>
  <c r="AD27" i="31" s="1"/>
  <c r="AB522" i="11"/>
  <c r="AD28" i="31" s="1"/>
  <c r="AB523" i="11"/>
  <c r="AD29" i="31" s="1"/>
  <c r="AB524" i="11"/>
  <c r="AD30" i="31" s="1"/>
  <c r="AB525" i="11"/>
  <c r="AD31" i="31" s="1"/>
  <c r="AB526" i="11"/>
  <c r="AD32" i="31" s="1"/>
  <c r="AB527" i="11"/>
  <c r="AD33" i="31" s="1"/>
  <c r="AB198" i="11"/>
  <c r="AD336" i="31" s="1"/>
  <c r="AB541" i="11"/>
  <c r="AD47" i="31" s="1"/>
  <c r="AB558" i="11"/>
  <c r="AD64" i="31" s="1"/>
  <c r="AB528" i="11"/>
  <c r="AD34" i="31" s="1"/>
  <c r="AB531" i="11"/>
  <c r="AD37" i="31" s="1"/>
  <c r="AB534" i="11"/>
  <c r="AD40" i="31" s="1"/>
  <c r="AB537" i="11"/>
  <c r="AD43" i="31" s="1"/>
  <c r="AB546" i="11"/>
  <c r="AB557" i="11"/>
  <c r="AD63" i="31" s="1"/>
  <c r="AB556" i="11"/>
  <c r="AD62" i="31" s="1"/>
  <c r="AB540" i="11"/>
  <c r="AD46" i="31" s="1"/>
  <c r="AB545" i="11"/>
  <c r="AD51" i="31" s="1"/>
  <c r="AB555" i="11"/>
  <c r="AD61" i="31" s="1"/>
  <c r="AB554" i="11"/>
  <c r="AD60" i="31" s="1"/>
  <c r="AB529" i="11"/>
  <c r="AD35" i="31" s="1"/>
  <c r="AB532" i="11"/>
  <c r="AD38" i="31" s="1"/>
  <c r="AB535" i="11"/>
  <c r="AD41" i="31" s="1"/>
  <c r="AB544" i="11"/>
  <c r="AD50" i="31" s="1"/>
  <c r="AB553" i="11"/>
  <c r="AD59" i="31" s="1"/>
  <c r="AB539" i="11"/>
  <c r="AD45" i="31" s="1"/>
  <c r="AB552" i="11"/>
  <c r="AD58" i="31" s="1"/>
  <c r="AB543" i="11"/>
  <c r="AD49" i="31" s="1"/>
  <c r="AB551" i="11"/>
  <c r="AD57" i="31" s="1"/>
  <c r="AB550" i="11"/>
  <c r="AD56" i="31" s="1"/>
  <c r="AB530" i="11"/>
  <c r="AD36" i="31" s="1"/>
  <c r="AB533" i="11"/>
  <c r="AD39" i="31" s="1"/>
  <c r="AB536" i="11"/>
  <c r="AD42" i="31" s="1"/>
  <c r="AB538" i="11"/>
  <c r="AD44" i="31" s="1"/>
  <c r="AB542" i="11"/>
  <c r="AD48" i="31" s="1"/>
  <c r="AB549" i="11"/>
  <c r="AD55" i="31" s="1"/>
  <c r="AB411" i="11"/>
  <c r="AD507" i="31" s="1"/>
  <c r="AB548" i="11"/>
  <c r="AD54" i="31" s="1"/>
  <c r="AB4" i="11"/>
  <c r="AD561" i="31" s="1"/>
  <c r="AB547" i="11"/>
  <c r="AB559" i="11"/>
  <c r="AD65" i="31" s="1"/>
  <c r="AB560" i="11"/>
  <c r="AD66" i="31" s="1"/>
  <c r="AB561" i="11"/>
  <c r="AD67" i="31" s="1"/>
  <c r="AB562" i="11"/>
  <c r="AD68" i="31" s="1"/>
  <c r="AB563" i="11"/>
  <c r="AD69" i="31" s="1"/>
  <c r="AB564" i="11"/>
  <c r="AD70" i="31" s="1"/>
  <c r="AB565" i="11"/>
  <c r="AD71" i="31" s="1"/>
  <c r="AB566" i="11"/>
  <c r="AD142" i="31" s="1"/>
  <c r="AB567" i="11"/>
  <c r="AD143" i="31" s="1"/>
  <c r="AB568" i="11"/>
  <c r="AD144" i="31" s="1"/>
  <c r="AB571" i="11"/>
  <c r="AD147" i="31" s="1"/>
  <c r="AB583" i="11"/>
  <c r="AD694" i="31" s="1"/>
  <c r="AB595" i="11"/>
  <c r="AD88" i="31" s="1"/>
  <c r="AB607" i="11"/>
  <c r="AD100" i="31" s="1"/>
  <c r="AB619" i="11"/>
  <c r="AD613" i="31" s="1"/>
  <c r="AB631" i="11"/>
  <c r="AD175" i="31" s="1"/>
  <c r="AB643" i="11"/>
  <c r="AD187" i="31" s="1"/>
  <c r="AB655" i="11"/>
  <c r="AD122" i="31" s="1"/>
  <c r="AB572" i="11"/>
  <c r="AD148" i="31" s="1"/>
  <c r="AB584" i="11"/>
  <c r="AD695" i="31" s="1"/>
  <c r="AB596" i="11"/>
  <c r="AD89" i="31" s="1"/>
  <c r="AB608" i="11"/>
  <c r="AD101" i="31" s="1"/>
  <c r="AB620" i="11"/>
  <c r="AD614" i="31" s="1"/>
  <c r="AB632" i="11"/>
  <c r="AD176" i="31" s="1"/>
  <c r="AB644" i="11"/>
  <c r="AD188" i="31" s="1"/>
  <c r="AB656" i="11"/>
  <c r="AD123" i="31" s="1"/>
  <c r="AB573" i="11"/>
  <c r="AD149" i="31" s="1"/>
  <c r="AB585" i="11"/>
  <c r="AD78" i="31" s="1"/>
  <c r="AB597" i="11"/>
  <c r="AD90" i="31" s="1"/>
  <c r="AB609" i="11"/>
  <c r="AD102" i="31" s="1"/>
  <c r="AB621" i="11"/>
  <c r="AD615" i="31" s="1"/>
  <c r="AB633" i="11"/>
  <c r="AD177" i="31" s="1"/>
  <c r="AB645" i="11"/>
  <c r="AD189" i="31" s="1"/>
  <c r="AB657" i="11"/>
  <c r="AD124" i="31" s="1"/>
  <c r="AB574" i="11"/>
  <c r="AD72" i="31" s="1"/>
  <c r="AB586" i="11"/>
  <c r="AD79" i="31" s="1"/>
  <c r="AB598" i="11"/>
  <c r="AD91" i="31" s="1"/>
  <c r="AB610" i="11"/>
  <c r="AD103" i="31" s="1"/>
  <c r="AB622" i="11"/>
  <c r="AD616" i="31" s="1"/>
  <c r="AB634" i="11"/>
  <c r="AD178" i="31" s="1"/>
  <c r="AB646" i="11"/>
  <c r="AD190" i="31" s="1"/>
  <c r="AB575" i="11"/>
  <c r="AD150" i="31" s="1"/>
  <c r="AB587" i="11"/>
  <c r="AD80" i="31" s="1"/>
  <c r="AB599" i="11"/>
  <c r="AD92" i="31" s="1"/>
  <c r="AB611" i="11"/>
  <c r="AD104" i="31" s="1"/>
  <c r="AB623" i="11"/>
  <c r="AD617" i="31" s="1"/>
  <c r="AB635" i="11"/>
  <c r="AD179" i="31" s="1"/>
  <c r="AB647" i="11"/>
  <c r="AD73" i="31" s="1"/>
  <c r="AB576" i="11"/>
  <c r="AD151" i="31" s="1"/>
  <c r="AB588" i="11"/>
  <c r="AD81" i="31" s="1"/>
  <c r="AB600" i="11"/>
  <c r="AD93" i="31" s="1"/>
  <c r="AB612" i="11"/>
  <c r="AD105" i="31" s="1"/>
  <c r="AB624" i="11"/>
  <c r="AD618" i="31" s="1"/>
  <c r="AB636" i="11"/>
  <c r="AD180" i="31" s="1"/>
  <c r="AB648" i="11"/>
  <c r="AD74" i="31" s="1"/>
  <c r="AB618" i="11"/>
  <c r="AD612" i="31" s="1"/>
  <c r="AB577" i="11"/>
  <c r="AD152" i="31" s="1"/>
  <c r="AB589" i="11"/>
  <c r="AD82" i="31" s="1"/>
  <c r="AB601" i="11"/>
  <c r="AD94" i="31" s="1"/>
  <c r="AB613" i="11"/>
  <c r="AD106" i="31" s="1"/>
  <c r="AB625" i="11"/>
  <c r="AD169" i="31" s="1"/>
  <c r="AB637" i="11"/>
  <c r="AD181" i="31" s="1"/>
  <c r="AB649" i="11"/>
  <c r="AD75" i="31" s="1"/>
  <c r="AB630" i="11"/>
  <c r="AD174" i="31" s="1"/>
  <c r="AB578" i="11"/>
  <c r="AD153" i="31" s="1"/>
  <c r="AB590" i="11"/>
  <c r="AD83" i="31" s="1"/>
  <c r="AB602" i="11"/>
  <c r="AD95" i="31" s="1"/>
  <c r="AB614" i="11"/>
  <c r="AD107" i="31" s="1"/>
  <c r="AB626" i="11"/>
  <c r="AD170" i="31" s="1"/>
  <c r="AB638" i="11"/>
  <c r="AD182" i="31" s="1"/>
  <c r="AB650" i="11"/>
  <c r="AD115" i="31" s="1"/>
  <c r="AB582" i="11"/>
  <c r="AD157" i="31" s="1"/>
  <c r="AB579" i="11"/>
  <c r="AD154" i="31" s="1"/>
  <c r="AB591" i="11"/>
  <c r="AD84" i="31" s="1"/>
  <c r="AB603" i="11"/>
  <c r="AD96" i="31" s="1"/>
  <c r="AB615" i="11"/>
  <c r="AD108" i="31" s="1"/>
  <c r="AB627" i="11"/>
  <c r="AD171" i="31" s="1"/>
  <c r="AB639" i="11"/>
  <c r="AD183" i="31" s="1"/>
  <c r="AB651" i="11"/>
  <c r="AD116" i="31" s="1"/>
  <c r="AB570" i="11"/>
  <c r="AD146" i="31" s="1"/>
  <c r="AB580" i="11"/>
  <c r="AD155" i="31" s="1"/>
  <c r="AB592" i="11"/>
  <c r="AD85" i="31" s="1"/>
  <c r="AB604" i="11"/>
  <c r="AD97" i="31" s="1"/>
  <c r="AB616" i="11"/>
  <c r="AD109" i="31" s="1"/>
  <c r="AB628" i="11"/>
  <c r="AD172" i="31" s="1"/>
  <c r="AB640" i="11"/>
  <c r="AD184" i="31" s="1"/>
  <c r="AB652" i="11"/>
  <c r="AD117" i="31" s="1"/>
  <c r="AB594" i="11"/>
  <c r="AD87" i="31" s="1"/>
  <c r="AB642" i="11"/>
  <c r="AD186" i="31" s="1"/>
  <c r="AB654" i="11"/>
  <c r="AD119" i="31" s="1"/>
  <c r="AB569" i="11"/>
  <c r="AD145" i="31" s="1"/>
  <c r="AB581" i="11"/>
  <c r="AD156" i="31" s="1"/>
  <c r="AB593" i="11"/>
  <c r="AD86" i="31" s="1"/>
  <c r="AB605" i="11"/>
  <c r="AD98" i="31" s="1"/>
  <c r="AB617" i="11"/>
  <c r="AD110" i="31" s="1"/>
  <c r="AB629" i="11"/>
  <c r="AD173" i="31" s="1"/>
  <c r="AB641" i="11"/>
  <c r="AD185" i="31" s="1"/>
  <c r="AB653" i="11"/>
  <c r="AD118" i="31" s="1"/>
  <c r="AB606" i="11"/>
  <c r="AD99" i="31" s="1"/>
  <c r="T126" i="31" l="1"/>
  <c r="X219" i="31"/>
  <c r="Y219" i="31" s="1"/>
  <c r="Y329" i="31"/>
  <c r="Z329" i="31"/>
  <c r="AE119" i="31"/>
  <c r="AF119" i="31"/>
  <c r="AE25" i="31"/>
  <c r="AF25" i="31"/>
  <c r="AE186" i="31"/>
  <c r="AF186" i="31"/>
  <c r="AE187" i="31"/>
  <c r="AF187" i="31"/>
  <c r="AF540" i="31"/>
  <c r="AE540" i="31"/>
  <c r="AF765" i="31"/>
  <c r="AE765" i="31"/>
  <c r="AE690" i="31"/>
  <c r="AF690" i="31"/>
  <c r="AF340" i="31"/>
  <c r="AE340" i="31"/>
  <c r="AE308" i="31"/>
  <c r="AF308" i="31"/>
  <c r="AE622" i="31"/>
  <c r="AF622" i="31"/>
  <c r="AF710" i="31"/>
  <c r="AE710" i="31"/>
  <c r="AE87" i="31"/>
  <c r="AF87" i="31"/>
  <c r="AF108" i="31"/>
  <c r="AE108" i="31"/>
  <c r="AF174" i="31"/>
  <c r="AE174" i="31"/>
  <c r="AE105" i="31"/>
  <c r="AF105" i="31"/>
  <c r="AF178" i="31"/>
  <c r="AE178" i="31"/>
  <c r="AF78" i="31"/>
  <c r="AE78" i="31"/>
  <c r="AD77" i="31"/>
  <c r="AF175" i="31"/>
  <c r="AE175" i="31"/>
  <c r="AE68" i="31"/>
  <c r="AF68" i="31"/>
  <c r="AE39" i="31"/>
  <c r="AF39" i="31"/>
  <c r="AF60" i="31"/>
  <c r="AE60" i="31"/>
  <c r="AF47" i="31"/>
  <c r="AE47" i="31"/>
  <c r="AF23" i="31"/>
  <c r="AE23" i="31"/>
  <c r="AF11" i="31"/>
  <c r="AE11" i="31"/>
  <c r="AF480" i="31"/>
  <c r="AE480" i="31"/>
  <c r="AF539" i="31"/>
  <c r="AE539" i="31"/>
  <c r="AF659" i="31"/>
  <c r="AE659" i="31"/>
  <c r="AF647" i="31"/>
  <c r="AE647" i="31"/>
  <c r="AD634" i="31"/>
  <c r="AE635" i="31"/>
  <c r="AF635" i="31"/>
  <c r="AE528" i="31"/>
  <c r="AF528" i="31"/>
  <c r="AD527" i="31"/>
  <c r="AF205" i="31"/>
  <c r="AE205" i="31"/>
  <c r="AF497" i="31"/>
  <c r="AE497" i="31"/>
  <c r="AF485" i="31"/>
  <c r="AE485" i="31"/>
  <c r="AE764" i="31"/>
  <c r="AF764" i="31"/>
  <c r="AF443" i="31"/>
  <c r="AE443" i="31"/>
  <c r="AF333" i="31"/>
  <c r="AE333" i="31"/>
  <c r="AF128" i="31"/>
  <c r="AE128" i="31"/>
  <c r="AE197" i="31"/>
  <c r="AF197" i="31"/>
  <c r="AF349" i="31"/>
  <c r="AE349" i="31"/>
  <c r="AE338" i="31"/>
  <c r="AF338" i="31"/>
  <c r="AF136" i="31"/>
  <c r="AE136" i="31"/>
  <c r="AF683" i="31"/>
  <c r="AE683" i="31"/>
  <c r="AE247" i="31"/>
  <c r="AF247" i="31"/>
  <c r="AF337" i="31"/>
  <c r="AE337" i="31"/>
  <c r="AF211" i="31"/>
  <c r="AE211" i="31"/>
  <c r="AF682" i="31"/>
  <c r="AE682" i="31"/>
  <c r="AF262" i="31"/>
  <c r="AE262" i="31"/>
  <c r="AE394" i="31"/>
  <c r="AF394" i="31"/>
  <c r="AF388" i="31"/>
  <c r="AE388" i="31"/>
  <c r="AF409" i="31"/>
  <c r="AE409" i="31"/>
  <c r="AF371" i="31"/>
  <c r="AE371" i="31"/>
  <c r="AF319" i="31"/>
  <c r="AE319" i="31"/>
  <c r="AE307" i="31"/>
  <c r="AF307" i="31"/>
  <c r="AF295" i="31"/>
  <c r="AE295" i="31"/>
  <c r="AF283" i="31"/>
  <c r="AE283" i="31"/>
  <c r="AE266" i="31"/>
  <c r="AF266" i="31"/>
  <c r="AE590" i="31"/>
  <c r="AF590" i="31"/>
  <c r="AF723" i="31"/>
  <c r="AE723" i="31"/>
  <c r="AE621" i="31"/>
  <c r="AD620" i="31"/>
  <c r="AF621" i="31"/>
  <c r="AF746" i="31"/>
  <c r="AE746" i="31"/>
  <c r="AF571" i="31"/>
  <c r="AE571" i="31"/>
  <c r="AF724" i="31"/>
  <c r="AE724" i="31"/>
  <c r="AE707" i="31"/>
  <c r="AF707" i="31"/>
  <c r="AF567" i="31"/>
  <c r="AE567" i="31"/>
  <c r="Z403" i="31"/>
  <c r="Y403" i="31"/>
  <c r="AF83" i="31"/>
  <c r="AE83" i="31"/>
  <c r="AF663" i="31"/>
  <c r="AE663" i="31"/>
  <c r="AD662" i="31"/>
  <c r="AF42" i="31"/>
  <c r="AE42" i="31"/>
  <c r="AE516" i="31"/>
  <c r="AF516" i="31"/>
  <c r="AE341" i="31"/>
  <c r="AF341" i="31"/>
  <c r="AF377" i="31"/>
  <c r="AE377" i="31"/>
  <c r="AF117" i="31"/>
  <c r="AE117" i="31"/>
  <c r="AF75" i="31"/>
  <c r="AE75" i="31"/>
  <c r="AF93" i="31"/>
  <c r="AE93" i="31"/>
  <c r="AF616" i="31"/>
  <c r="AE616" i="31"/>
  <c r="AF149" i="31"/>
  <c r="AE149" i="31"/>
  <c r="AE613" i="31"/>
  <c r="AF613" i="31"/>
  <c r="AE67" i="31"/>
  <c r="AF67" i="31"/>
  <c r="AE36" i="31"/>
  <c r="AF36" i="31"/>
  <c r="AE61" i="31"/>
  <c r="AF61" i="31"/>
  <c r="AF336" i="31"/>
  <c r="AE336" i="31"/>
  <c r="AF22" i="31"/>
  <c r="AE22" i="31"/>
  <c r="AF10" i="31"/>
  <c r="AE10" i="31"/>
  <c r="AE479" i="31"/>
  <c r="AF479" i="31"/>
  <c r="AE538" i="31"/>
  <c r="AF538" i="31"/>
  <c r="AE658" i="31"/>
  <c r="AF658" i="31"/>
  <c r="AE646" i="31"/>
  <c r="AF646" i="31"/>
  <c r="AF477" i="31"/>
  <c r="AE477" i="31"/>
  <c r="AE515" i="31"/>
  <c r="AF515" i="31"/>
  <c r="AF504" i="31"/>
  <c r="AE504" i="31"/>
  <c r="AE496" i="31"/>
  <c r="AF496" i="31"/>
  <c r="AF767" i="31"/>
  <c r="AE767" i="31"/>
  <c r="AE442" i="31"/>
  <c r="AF442" i="31"/>
  <c r="AF221" i="31"/>
  <c r="AE221" i="31"/>
  <c r="AF578" i="31"/>
  <c r="AE578" i="31"/>
  <c r="AF684" i="31"/>
  <c r="AE684" i="31"/>
  <c r="AE253" i="31"/>
  <c r="AF253" i="31"/>
  <c r="AE335" i="31"/>
  <c r="AF335" i="31"/>
  <c r="AE204" i="31"/>
  <c r="AF204" i="31"/>
  <c r="AE680" i="31"/>
  <c r="AF680" i="31"/>
  <c r="AE242" i="31"/>
  <c r="AF242" i="31"/>
  <c r="AF334" i="31"/>
  <c r="AE334" i="31"/>
  <c r="AE203" i="31"/>
  <c r="AF203" i="31"/>
  <c r="AD202" i="31"/>
  <c r="AF679" i="31"/>
  <c r="AE679" i="31"/>
  <c r="AE248" i="31"/>
  <c r="AF248" i="31"/>
  <c r="AE393" i="31"/>
  <c r="AF393" i="31"/>
  <c r="AE387" i="31"/>
  <c r="AF387" i="31"/>
  <c r="AE408" i="31"/>
  <c r="AF408" i="31"/>
  <c r="AE370" i="31"/>
  <c r="AF370" i="31"/>
  <c r="AF318" i="31"/>
  <c r="AE318" i="31"/>
  <c r="AE306" i="31"/>
  <c r="AF306" i="31"/>
  <c r="AF294" i="31"/>
  <c r="AE294" i="31"/>
  <c r="AF282" i="31"/>
  <c r="AE282" i="31"/>
  <c r="AE265" i="31"/>
  <c r="AF265" i="31"/>
  <c r="AF763" i="31"/>
  <c r="AE763" i="31"/>
  <c r="AF716" i="31"/>
  <c r="AE716" i="31"/>
  <c r="AE762" i="31"/>
  <c r="AF762" i="31"/>
  <c r="AE745" i="31"/>
  <c r="AF745" i="31"/>
  <c r="AF570" i="31"/>
  <c r="AE570" i="31"/>
  <c r="AF715" i="31"/>
  <c r="AE715" i="31"/>
  <c r="AF706" i="31"/>
  <c r="AE706" i="31"/>
  <c r="AF566" i="31"/>
  <c r="AE566" i="31"/>
  <c r="R218" i="31"/>
  <c r="T219" i="31"/>
  <c r="S219" i="31"/>
  <c r="Z536" i="31"/>
  <c r="Y536" i="31"/>
  <c r="Z472" i="31"/>
  <c r="Y472" i="31"/>
  <c r="AF70" i="31"/>
  <c r="AE70" i="31"/>
  <c r="AE153" i="31"/>
  <c r="AF153" i="31"/>
  <c r="AE548" i="31"/>
  <c r="AF548" i="31"/>
  <c r="AF486" i="31"/>
  <c r="AE486" i="31"/>
  <c r="AF250" i="31"/>
  <c r="AE250" i="31"/>
  <c r="AF320" i="31"/>
  <c r="AE320" i="31"/>
  <c r="AE747" i="31"/>
  <c r="AF747" i="31"/>
  <c r="AE714" i="31"/>
  <c r="AF714" i="31"/>
  <c r="T329" i="31"/>
  <c r="S329" i="31"/>
  <c r="AE99" i="31"/>
  <c r="AF99" i="31"/>
  <c r="AF96" i="31"/>
  <c r="AE96" i="31"/>
  <c r="AF118" i="31"/>
  <c r="AE118" i="31"/>
  <c r="AF184" i="31"/>
  <c r="AE184" i="31"/>
  <c r="AF84" i="31"/>
  <c r="AE84" i="31"/>
  <c r="AF181" i="31"/>
  <c r="AE181" i="31"/>
  <c r="AF81" i="31"/>
  <c r="AE81" i="31"/>
  <c r="AE103" i="31"/>
  <c r="AF103" i="31"/>
  <c r="AF123" i="31"/>
  <c r="AE123" i="31"/>
  <c r="AE100" i="31"/>
  <c r="AF100" i="31"/>
  <c r="AF66" i="31"/>
  <c r="AE66" i="31"/>
  <c r="AF56" i="31"/>
  <c r="AE56" i="31"/>
  <c r="AE51" i="31"/>
  <c r="AF51" i="31"/>
  <c r="AF33" i="31"/>
  <c r="AE33" i="31"/>
  <c r="AF21" i="31"/>
  <c r="AE21" i="31"/>
  <c r="AE9" i="31"/>
  <c r="AF9" i="31"/>
  <c r="AF478" i="31"/>
  <c r="AE478" i="31"/>
  <c r="AF537" i="31"/>
  <c r="AE537" i="31"/>
  <c r="AD536" i="31"/>
  <c r="AE657" i="31"/>
  <c r="AF657" i="31"/>
  <c r="AF645" i="31"/>
  <c r="AE645" i="31"/>
  <c r="AF459" i="31"/>
  <c r="AE459" i="31"/>
  <c r="AE424" i="31"/>
  <c r="AF424" i="31"/>
  <c r="AD423" i="31"/>
  <c r="AF514" i="31"/>
  <c r="AE514" i="31"/>
  <c r="AE499" i="31"/>
  <c r="AF499" i="31"/>
  <c r="AF495" i="31"/>
  <c r="AE495" i="31"/>
  <c r="AD494" i="31"/>
  <c r="AE484" i="31"/>
  <c r="AF484" i="31"/>
  <c r="AD483" i="31"/>
  <c r="AE602" i="31"/>
  <c r="AF602" i="31"/>
  <c r="AF441" i="31"/>
  <c r="AE441" i="31"/>
  <c r="AE210" i="31"/>
  <c r="AF210" i="31"/>
  <c r="AF256" i="31"/>
  <c r="AE256" i="31"/>
  <c r="AF554" i="31"/>
  <c r="AE554" i="31"/>
  <c r="AF239" i="31"/>
  <c r="AE239" i="31"/>
  <c r="AF332" i="31"/>
  <c r="AE332" i="31"/>
  <c r="AE209" i="31"/>
  <c r="AF209" i="31"/>
  <c r="AE677" i="31"/>
  <c r="AF677" i="31"/>
  <c r="AF348" i="31"/>
  <c r="AE348" i="31"/>
  <c r="AE331" i="31"/>
  <c r="AF331" i="31"/>
  <c r="AE208" i="31"/>
  <c r="AD207" i="31"/>
  <c r="AF208" i="31"/>
  <c r="AD675" i="31"/>
  <c r="AF359" i="31"/>
  <c r="AE359" i="31"/>
  <c r="AF392" i="31"/>
  <c r="AE392" i="31"/>
  <c r="AE386" i="31"/>
  <c r="AF386" i="31"/>
  <c r="AE407" i="31"/>
  <c r="AF407" i="31"/>
  <c r="AE369" i="31"/>
  <c r="AF369" i="31"/>
  <c r="AE317" i="31"/>
  <c r="AF317" i="31"/>
  <c r="AF305" i="31"/>
  <c r="AE305" i="31"/>
  <c r="AF293" i="31"/>
  <c r="AE293" i="31"/>
  <c r="AF281" i="31"/>
  <c r="AE281" i="31"/>
  <c r="AE264" i="31"/>
  <c r="AF264" i="31"/>
  <c r="AF587" i="31"/>
  <c r="AE587" i="31"/>
  <c r="AE162" i="31"/>
  <c r="AF162" i="31"/>
  <c r="AF761" i="31"/>
  <c r="AE761" i="31"/>
  <c r="AF744" i="31"/>
  <c r="AE744" i="31"/>
  <c r="AF734" i="31"/>
  <c r="AE734" i="31"/>
  <c r="AF721" i="31"/>
  <c r="AE721" i="31"/>
  <c r="AE705" i="31"/>
  <c r="AF705" i="31"/>
  <c r="AE565" i="31"/>
  <c r="AF565" i="31"/>
  <c r="T633" i="31"/>
  <c r="S633" i="31"/>
  <c r="Z434" i="31"/>
  <c r="Y434" i="31"/>
  <c r="AE150" i="31"/>
  <c r="AF150" i="31"/>
  <c r="AF541" i="31"/>
  <c r="AE541" i="31"/>
  <c r="AF64" i="31"/>
  <c r="AE64" i="31"/>
  <c r="AF427" i="31"/>
  <c r="AE427" i="31"/>
  <c r="AE246" i="31"/>
  <c r="AF246" i="31"/>
  <c r="AE395" i="31"/>
  <c r="AF395" i="31"/>
  <c r="AE592" i="31"/>
  <c r="AF592" i="31"/>
  <c r="AF154" i="31"/>
  <c r="AE154" i="31"/>
  <c r="AE151" i="31"/>
  <c r="AF151" i="31"/>
  <c r="AF91" i="31"/>
  <c r="AE91" i="31"/>
  <c r="AE188" i="31"/>
  <c r="AF188" i="31"/>
  <c r="AF88" i="31"/>
  <c r="AE88" i="31"/>
  <c r="AF65" i="31"/>
  <c r="AE65" i="31"/>
  <c r="AF57" i="31"/>
  <c r="AE57" i="31"/>
  <c r="AF46" i="31"/>
  <c r="AE46" i="31"/>
  <c r="AE32" i="31"/>
  <c r="AF32" i="31"/>
  <c r="AE20" i="31"/>
  <c r="AF20" i="31"/>
  <c r="AE8" i="31"/>
  <c r="AF8" i="31"/>
  <c r="AF547" i="31"/>
  <c r="AE547" i="31"/>
  <c r="AE607" i="31"/>
  <c r="AF607" i="31"/>
  <c r="AF656" i="31"/>
  <c r="AE656" i="31"/>
  <c r="AF644" i="31"/>
  <c r="AE644" i="31"/>
  <c r="AF458" i="31"/>
  <c r="AE458" i="31"/>
  <c r="AF532" i="31"/>
  <c r="AE532" i="31"/>
  <c r="AF513" i="31"/>
  <c r="AE513" i="31"/>
  <c r="AE252" i="31"/>
  <c r="AF252" i="31"/>
  <c r="AE492" i="31"/>
  <c r="AF492" i="31"/>
  <c r="AE469" i="31"/>
  <c r="AF469" i="31"/>
  <c r="AE601" i="31"/>
  <c r="AF601" i="31"/>
  <c r="AE475" i="31"/>
  <c r="AF475" i="31"/>
  <c r="AF693" i="31"/>
  <c r="AE693" i="31"/>
  <c r="AF345" i="31"/>
  <c r="AE345" i="31"/>
  <c r="AE339" i="31"/>
  <c r="AF339" i="31"/>
  <c r="AF237" i="31"/>
  <c r="AE237" i="31"/>
  <c r="AE235" i="31"/>
  <c r="AF235" i="31"/>
  <c r="AF166" i="31"/>
  <c r="AE166" i="31"/>
  <c r="AE127" i="31"/>
  <c r="AF127" i="31"/>
  <c r="AE595" i="31"/>
  <c r="AF595" i="31"/>
  <c r="AF234" i="31"/>
  <c r="AE234" i="31"/>
  <c r="AE165" i="31"/>
  <c r="AF165" i="31"/>
  <c r="AE588" i="31"/>
  <c r="AF588" i="31"/>
  <c r="AE415" i="31"/>
  <c r="AF415" i="31"/>
  <c r="AE385" i="31"/>
  <c r="AF385" i="31"/>
  <c r="AE599" i="31"/>
  <c r="AF599" i="31"/>
  <c r="AE368" i="31"/>
  <c r="AD367" i="31"/>
  <c r="AF368" i="31"/>
  <c r="AF316" i="31"/>
  <c r="AE316" i="31"/>
  <c r="AF304" i="31"/>
  <c r="AE304" i="31"/>
  <c r="AF292" i="31"/>
  <c r="AE292" i="31"/>
  <c r="AE280" i="31"/>
  <c r="AF280" i="31"/>
  <c r="AF263" i="31"/>
  <c r="AE263" i="31"/>
  <c r="AF585" i="31"/>
  <c r="AE585" i="31"/>
  <c r="AF161" i="31"/>
  <c r="AE161" i="31"/>
  <c r="AD759" i="31"/>
  <c r="AF760" i="31"/>
  <c r="AE760" i="31"/>
  <c r="AF743" i="31"/>
  <c r="AE743" i="31"/>
  <c r="AE733" i="31"/>
  <c r="AF733" i="31"/>
  <c r="AF718" i="31"/>
  <c r="AE718" i="31"/>
  <c r="AF704" i="31"/>
  <c r="AE704" i="31"/>
  <c r="AE564" i="31"/>
  <c r="AF564" i="31"/>
  <c r="AD671" i="31"/>
  <c r="X673" i="31"/>
  <c r="M218" i="31"/>
  <c r="N218" i="31"/>
  <c r="Z759" i="31"/>
  <c r="Y759" i="31"/>
  <c r="Z620" i="31"/>
  <c r="Y620" i="31"/>
  <c r="Z527" i="31"/>
  <c r="Y527" i="31"/>
  <c r="Z611" i="31"/>
  <c r="Y611" i="31"/>
  <c r="AE44" i="31"/>
  <c r="AF44" i="31"/>
  <c r="AE171" i="31"/>
  <c r="AF171" i="31"/>
  <c r="AF24" i="31"/>
  <c r="AE24" i="31"/>
  <c r="AF501" i="31"/>
  <c r="AE501" i="31"/>
  <c r="AE214" i="31"/>
  <c r="AF214" i="31"/>
  <c r="AF389" i="31"/>
  <c r="AE389" i="31"/>
  <c r="AF576" i="31"/>
  <c r="AE576" i="31"/>
  <c r="AE568" i="31"/>
  <c r="AF568" i="31"/>
  <c r="AF173" i="31"/>
  <c r="AE173" i="31"/>
  <c r="AE79" i="31"/>
  <c r="AF79" i="31"/>
  <c r="AF49" i="31"/>
  <c r="AE49" i="31"/>
  <c r="AE62" i="31"/>
  <c r="AF62" i="31"/>
  <c r="AE31" i="31"/>
  <c r="AF31" i="31"/>
  <c r="AF19" i="31"/>
  <c r="AE19" i="31"/>
  <c r="AF7" i="31"/>
  <c r="AE7" i="31"/>
  <c r="AF546" i="31"/>
  <c r="AE546" i="31"/>
  <c r="AF606" i="31"/>
  <c r="AE606" i="31"/>
  <c r="AF655" i="31"/>
  <c r="AE655" i="31"/>
  <c r="AE643" i="31"/>
  <c r="AF643" i="31"/>
  <c r="AE457" i="31"/>
  <c r="AF457" i="31"/>
  <c r="AE531" i="31"/>
  <c r="AF531" i="31"/>
  <c r="AE512" i="31"/>
  <c r="AF512" i="31"/>
  <c r="AE134" i="31"/>
  <c r="AF134" i="31"/>
  <c r="AE491" i="31"/>
  <c r="AF491" i="31"/>
  <c r="AE468" i="31"/>
  <c r="AF468" i="31"/>
  <c r="AF600" i="31"/>
  <c r="AE600" i="31"/>
  <c r="AF440" i="31"/>
  <c r="AE440" i="31"/>
  <c r="AF678" i="31"/>
  <c r="AE678" i="31"/>
  <c r="AE233" i="31"/>
  <c r="AF233" i="31"/>
  <c r="AF227" i="31"/>
  <c r="AE227" i="31"/>
  <c r="AE351" i="31"/>
  <c r="AF351" i="31"/>
  <c r="AE232" i="31"/>
  <c r="AF232" i="31"/>
  <c r="AF199" i="31"/>
  <c r="AE199" i="31"/>
  <c r="AE556" i="31"/>
  <c r="AF556" i="31"/>
  <c r="AF589" i="31"/>
  <c r="AE589" i="31"/>
  <c r="AE231" i="31"/>
  <c r="AF231" i="31"/>
  <c r="AF198" i="31"/>
  <c r="AE198" i="31"/>
  <c r="AF555" i="31"/>
  <c r="AE555" i="31"/>
  <c r="AF580" i="31"/>
  <c r="AE580" i="31"/>
  <c r="AF414" i="31"/>
  <c r="AE414" i="31"/>
  <c r="AF384" i="31"/>
  <c r="AE384" i="31"/>
  <c r="AE406" i="31"/>
  <c r="AF406" i="31"/>
  <c r="AE326" i="31"/>
  <c r="AF326" i="31"/>
  <c r="AF315" i="31"/>
  <c r="AE315" i="31"/>
  <c r="AE303" i="31"/>
  <c r="AF303" i="31"/>
  <c r="AE291" i="31"/>
  <c r="AF291" i="31"/>
  <c r="AE279" i="31"/>
  <c r="AF279" i="31"/>
  <c r="AE243" i="31"/>
  <c r="AF243" i="31"/>
  <c r="AE583" i="31"/>
  <c r="AF583" i="31"/>
  <c r="AE160" i="31"/>
  <c r="AF160" i="31"/>
  <c r="AD159" i="31"/>
  <c r="AF754" i="31"/>
  <c r="AE754" i="31"/>
  <c r="AF732" i="31"/>
  <c r="AE732" i="31"/>
  <c r="AE713" i="31"/>
  <c r="AF713" i="31"/>
  <c r="AF703" i="31"/>
  <c r="AE703" i="31"/>
  <c r="AF563" i="31"/>
  <c r="AE563" i="31"/>
  <c r="Z77" i="31"/>
  <c r="Y77" i="31"/>
  <c r="AE183" i="31"/>
  <c r="AF183" i="31"/>
  <c r="AE13" i="31"/>
  <c r="AF13" i="31"/>
  <c r="AE90" i="31"/>
  <c r="AF90" i="31"/>
  <c r="AE660" i="31"/>
  <c r="AF660" i="31"/>
  <c r="AE444" i="31"/>
  <c r="AF444" i="31"/>
  <c r="AF213" i="31"/>
  <c r="AE213" i="31"/>
  <c r="AE296" i="31"/>
  <c r="AF296" i="31"/>
  <c r="AF185" i="31"/>
  <c r="AE185" i="31"/>
  <c r="AE157" i="31"/>
  <c r="AF157" i="31"/>
  <c r="AF694" i="31"/>
  <c r="AE694" i="31"/>
  <c r="AE97" i="31"/>
  <c r="AF97" i="31"/>
  <c r="AF179" i="31"/>
  <c r="AE179" i="31"/>
  <c r="AF147" i="31"/>
  <c r="AE147" i="31"/>
  <c r="AF58" i="31"/>
  <c r="AE58" i="31"/>
  <c r="AF63" i="31"/>
  <c r="AE63" i="31"/>
  <c r="AE30" i="31"/>
  <c r="AF30" i="31"/>
  <c r="AF18" i="31"/>
  <c r="AE18" i="31"/>
  <c r="AD544" i="31"/>
  <c r="AF545" i="31"/>
  <c r="AE545" i="31"/>
  <c r="AF605" i="31"/>
  <c r="AE605" i="31"/>
  <c r="AE654" i="31"/>
  <c r="AF654" i="31"/>
  <c r="AF642" i="31"/>
  <c r="AE642" i="31"/>
  <c r="AE456" i="31"/>
  <c r="AF456" i="31"/>
  <c r="AE530" i="31"/>
  <c r="AF530" i="31"/>
  <c r="AE511" i="31"/>
  <c r="AF511" i="31"/>
  <c r="AE681" i="31"/>
  <c r="AF681" i="31"/>
  <c r="AF490" i="31"/>
  <c r="AE490" i="31"/>
  <c r="AF467" i="31"/>
  <c r="AE467" i="31"/>
  <c r="AF449" i="31"/>
  <c r="AE449" i="31"/>
  <c r="AE439" i="31"/>
  <c r="AF439" i="31"/>
  <c r="AE241" i="31"/>
  <c r="AF241" i="31"/>
  <c r="AE215" i="31"/>
  <c r="AF215" i="31"/>
  <c r="AF212" i="31"/>
  <c r="AE212" i="31"/>
  <c r="AF358" i="31"/>
  <c r="AE358" i="31"/>
  <c r="AE229" i="31"/>
  <c r="AF229" i="31"/>
  <c r="AF196" i="31"/>
  <c r="AE196" i="31"/>
  <c r="AF553" i="31"/>
  <c r="AE553" i="31"/>
  <c r="AF582" i="31"/>
  <c r="AE582" i="31"/>
  <c r="AE228" i="31"/>
  <c r="AF228" i="31"/>
  <c r="AE195" i="31"/>
  <c r="AF195" i="31"/>
  <c r="AF261" i="31"/>
  <c r="AE261" i="31"/>
  <c r="AF401" i="31"/>
  <c r="AE401" i="31"/>
  <c r="AF413" i="31"/>
  <c r="AE413" i="31"/>
  <c r="AF383" i="31"/>
  <c r="AE383" i="31"/>
  <c r="AF405" i="31"/>
  <c r="AE405" i="31"/>
  <c r="AE325" i="31"/>
  <c r="AF325" i="31"/>
  <c r="AE314" i="31"/>
  <c r="AF314" i="31"/>
  <c r="AE302" i="31"/>
  <c r="AF302" i="31"/>
  <c r="AE290" i="31"/>
  <c r="AF290" i="31"/>
  <c r="AE278" i="31"/>
  <c r="AF278" i="31"/>
  <c r="AE593" i="31"/>
  <c r="AF593" i="31"/>
  <c r="AE581" i="31"/>
  <c r="AF581" i="31"/>
  <c r="AE628" i="31"/>
  <c r="AF628" i="31"/>
  <c r="AF753" i="31"/>
  <c r="AE753" i="31"/>
  <c r="AF741" i="31"/>
  <c r="AE741" i="31"/>
  <c r="AF731" i="31"/>
  <c r="AE731" i="31"/>
  <c r="AF725" i="31"/>
  <c r="AE725" i="31"/>
  <c r="AF702" i="31"/>
  <c r="AE702" i="31"/>
  <c r="AE562" i="31"/>
  <c r="AF562" i="31"/>
  <c r="Z522" i="31"/>
  <c r="Y522" i="31"/>
  <c r="Z697" i="31"/>
  <c r="Y697" i="31"/>
  <c r="Y159" i="31"/>
  <c r="Z159" i="31"/>
  <c r="Z494" i="31"/>
  <c r="Y494" i="31"/>
  <c r="S366" i="31"/>
  <c r="T366" i="31"/>
  <c r="X421" i="31"/>
  <c r="Z52" i="31"/>
  <c r="Y52" i="31"/>
  <c r="AF102" i="31"/>
  <c r="AE102" i="31"/>
  <c r="AE649" i="31"/>
  <c r="AF649" i="31"/>
  <c r="AE35" i="31"/>
  <c r="AF35" i="31"/>
  <c r="AE636" i="31"/>
  <c r="AF636" i="31"/>
  <c r="AF137" i="31"/>
  <c r="AE137" i="31"/>
  <c r="AE350" i="31"/>
  <c r="AF350" i="31"/>
  <c r="AE272" i="31"/>
  <c r="AF272" i="31"/>
  <c r="AD271" i="31"/>
  <c r="AF169" i="31"/>
  <c r="AE169" i="31"/>
  <c r="AE73" i="31"/>
  <c r="AF73" i="31"/>
  <c r="AD53" i="31"/>
  <c r="AD52" i="31"/>
  <c r="AE115" i="31"/>
  <c r="AF115" i="31"/>
  <c r="AD114" i="31"/>
  <c r="AF72" i="31"/>
  <c r="AE72" i="31"/>
  <c r="AF561" i="31"/>
  <c r="AE561" i="31"/>
  <c r="AD560" i="31"/>
  <c r="AE85" i="31"/>
  <c r="AF85" i="31"/>
  <c r="AE82" i="31"/>
  <c r="AF82" i="31"/>
  <c r="AF124" i="31"/>
  <c r="AE124" i="31"/>
  <c r="AF144" i="31"/>
  <c r="AE144" i="31"/>
  <c r="AF54" i="31"/>
  <c r="AE54" i="31"/>
  <c r="AE45" i="31"/>
  <c r="AF45" i="31"/>
  <c r="AE29" i="31"/>
  <c r="AF29" i="31"/>
  <c r="AF17" i="31"/>
  <c r="AE17" i="31"/>
  <c r="AF525" i="31"/>
  <c r="AE525" i="31"/>
  <c r="AF534" i="31"/>
  <c r="AE534" i="31"/>
  <c r="AE604" i="31"/>
  <c r="AF604" i="31"/>
  <c r="AE653" i="31"/>
  <c r="AF653" i="31"/>
  <c r="AE641" i="31"/>
  <c r="AF641" i="31"/>
  <c r="AF455" i="31"/>
  <c r="AE455" i="31"/>
  <c r="AF529" i="31"/>
  <c r="AE529" i="31"/>
  <c r="AF510" i="31"/>
  <c r="AE510" i="31"/>
  <c r="AF505" i="31"/>
  <c r="AE505" i="31"/>
  <c r="AE489" i="31"/>
  <c r="AF489" i="31"/>
  <c r="AE466" i="31"/>
  <c r="AD465" i="31"/>
  <c r="AF466" i="31"/>
  <c r="AF448" i="31"/>
  <c r="AE448" i="31"/>
  <c r="AE438" i="31"/>
  <c r="AF438" i="31"/>
  <c r="AF586" i="31"/>
  <c r="AE586" i="31"/>
  <c r="AE164" i="31"/>
  <c r="AF164" i="31"/>
  <c r="AE194" i="31"/>
  <c r="AF194" i="31"/>
  <c r="AF591" i="31"/>
  <c r="AE591" i="31"/>
  <c r="AF226" i="31"/>
  <c r="AE226" i="31"/>
  <c r="AE193" i="31"/>
  <c r="AD192" i="31"/>
  <c r="AF193" i="31"/>
  <c r="AE584" i="31"/>
  <c r="AF584" i="31"/>
  <c r="AE260" i="31"/>
  <c r="AF260" i="31"/>
  <c r="AF225" i="31"/>
  <c r="AE225" i="31"/>
  <c r="AF135" i="31"/>
  <c r="AE135" i="31"/>
  <c r="AE255" i="31"/>
  <c r="AF255" i="31"/>
  <c r="AF400" i="31"/>
  <c r="AE400" i="31"/>
  <c r="AE412" i="31"/>
  <c r="AF412" i="31"/>
  <c r="AF382" i="31"/>
  <c r="AE382" i="31"/>
  <c r="AF404" i="31"/>
  <c r="AE404" i="31"/>
  <c r="AD403" i="31"/>
  <c r="AF324" i="31"/>
  <c r="AE324" i="31"/>
  <c r="AD323" i="31"/>
  <c r="AF313" i="31"/>
  <c r="AE313" i="31"/>
  <c r="AE301" i="31"/>
  <c r="AF301" i="31"/>
  <c r="AE289" i="31"/>
  <c r="AF289" i="31"/>
  <c r="AF277" i="31"/>
  <c r="AE277" i="31"/>
  <c r="AF708" i="31"/>
  <c r="AE708" i="31"/>
  <c r="AF579" i="31"/>
  <c r="AE579" i="31"/>
  <c r="AF627" i="31"/>
  <c r="AE627" i="31"/>
  <c r="AF752" i="31"/>
  <c r="AE752" i="31"/>
  <c r="AE740" i="31"/>
  <c r="AF740" i="31"/>
  <c r="AF730" i="31"/>
  <c r="AE730" i="31"/>
  <c r="AE711" i="31"/>
  <c r="AF711" i="31"/>
  <c r="AF701" i="31"/>
  <c r="AE701" i="31"/>
  <c r="Z461" i="31"/>
  <c r="Y461" i="31"/>
  <c r="Z323" i="31"/>
  <c r="Y323" i="31"/>
  <c r="M418" i="31"/>
  <c r="N418" i="31"/>
  <c r="Y271" i="31"/>
  <c r="Z271" i="31"/>
  <c r="Z483" i="31"/>
  <c r="Y483" i="31"/>
  <c r="Y53" i="31"/>
  <c r="Z53" i="31"/>
  <c r="AE38" i="31"/>
  <c r="AF38" i="31"/>
  <c r="AE618" i="31"/>
  <c r="AF618" i="31"/>
  <c r="AF12" i="31"/>
  <c r="AE12" i="31"/>
  <c r="AE498" i="31"/>
  <c r="AF498" i="31"/>
  <c r="AF131" i="31"/>
  <c r="AE131" i="31"/>
  <c r="AE372" i="31"/>
  <c r="AF372" i="31"/>
  <c r="AE572" i="31"/>
  <c r="AF572" i="31"/>
  <c r="AF109" i="31"/>
  <c r="AE109" i="31"/>
  <c r="AF176" i="31"/>
  <c r="AE176" i="31"/>
  <c r="AE110" i="31"/>
  <c r="AF110" i="31"/>
  <c r="AF94" i="31"/>
  <c r="AE94" i="31"/>
  <c r="AF614" i="31"/>
  <c r="AE614" i="31"/>
  <c r="AF98" i="31"/>
  <c r="AE98" i="31"/>
  <c r="AE182" i="31"/>
  <c r="AF182" i="31"/>
  <c r="AF617" i="31"/>
  <c r="AE617" i="31"/>
  <c r="AF101" i="31"/>
  <c r="AE101" i="31"/>
  <c r="AE86" i="31"/>
  <c r="AF86" i="31"/>
  <c r="AE155" i="31"/>
  <c r="AF155" i="31"/>
  <c r="AF170" i="31"/>
  <c r="AE170" i="31"/>
  <c r="AE152" i="31"/>
  <c r="AF152" i="31"/>
  <c r="AF104" i="31"/>
  <c r="AE104" i="31"/>
  <c r="AE189" i="31"/>
  <c r="AF189" i="31"/>
  <c r="AF89" i="31"/>
  <c r="AE89" i="31"/>
  <c r="AF143" i="31"/>
  <c r="AE143" i="31"/>
  <c r="AF507" i="31"/>
  <c r="AE507" i="31"/>
  <c r="AF59" i="31"/>
  <c r="AE59" i="31"/>
  <c r="AE43" i="31"/>
  <c r="AF43" i="31"/>
  <c r="AF28" i="31"/>
  <c r="AE28" i="31"/>
  <c r="AE16" i="31"/>
  <c r="AF16" i="31"/>
  <c r="AF524" i="31"/>
  <c r="AE524" i="31"/>
  <c r="AE533" i="31"/>
  <c r="AF533" i="31"/>
  <c r="AF666" i="31"/>
  <c r="AE666" i="31"/>
  <c r="AE652" i="31"/>
  <c r="AF652" i="31"/>
  <c r="AE640" i="31"/>
  <c r="AF640" i="31"/>
  <c r="AF454" i="31"/>
  <c r="AE454" i="31"/>
  <c r="AF520" i="31"/>
  <c r="AE520" i="31"/>
  <c r="AF509" i="31"/>
  <c r="AE509" i="31"/>
  <c r="AE502" i="31"/>
  <c r="AF502" i="31"/>
  <c r="AF488" i="31"/>
  <c r="AE488" i="31"/>
  <c r="AF603" i="31"/>
  <c r="AE603" i="31"/>
  <c r="AF447" i="31"/>
  <c r="AE447" i="31"/>
  <c r="AF474" i="31"/>
  <c r="AE474" i="31"/>
  <c r="AE356" i="31"/>
  <c r="AF356" i="31"/>
  <c r="AF687" i="31"/>
  <c r="AE687" i="31"/>
  <c r="AF129" i="31"/>
  <c r="AE129" i="31"/>
  <c r="AF258" i="31"/>
  <c r="AE258" i="31"/>
  <c r="AE223" i="31"/>
  <c r="AF223" i="31"/>
  <c r="AE133" i="31"/>
  <c r="AF133" i="31"/>
  <c r="AF346" i="31"/>
  <c r="AE346" i="31"/>
  <c r="AE240" i="31"/>
  <c r="AF240" i="31"/>
  <c r="AF222" i="31"/>
  <c r="AE222" i="31"/>
  <c r="AF132" i="31"/>
  <c r="AE132" i="31"/>
  <c r="AF251" i="31"/>
  <c r="AE251" i="31"/>
  <c r="AE399" i="31"/>
  <c r="AF399" i="31"/>
  <c r="AF411" i="31"/>
  <c r="AE411" i="31"/>
  <c r="AF381" i="31"/>
  <c r="AE381" i="31"/>
  <c r="AF376" i="31"/>
  <c r="AE376" i="31"/>
  <c r="AF269" i="31"/>
  <c r="AE269" i="31"/>
  <c r="AE312" i="31"/>
  <c r="AD419" i="31"/>
  <c r="AF312" i="31"/>
  <c r="AF300" i="31"/>
  <c r="AE300" i="31"/>
  <c r="AF288" i="31"/>
  <c r="AE288" i="31"/>
  <c r="AF276" i="31"/>
  <c r="AE276" i="31"/>
  <c r="AF596" i="31"/>
  <c r="AE596" i="31"/>
  <c r="AE577" i="31"/>
  <c r="AF577" i="31"/>
  <c r="AF626" i="31"/>
  <c r="AE626" i="31"/>
  <c r="AF751" i="31"/>
  <c r="AE751" i="31"/>
  <c r="AD738" i="31"/>
  <c r="AE729" i="31"/>
  <c r="AF729" i="31"/>
  <c r="AF709" i="31"/>
  <c r="AE709" i="31"/>
  <c r="AF700" i="31"/>
  <c r="AE700" i="31"/>
  <c r="Z207" i="31"/>
  <c r="Y207" i="31"/>
  <c r="Y114" i="31"/>
  <c r="Z114" i="31"/>
  <c r="Y367" i="31"/>
  <c r="Z367" i="31"/>
  <c r="X366" i="31"/>
  <c r="X418" i="31" s="1"/>
  <c r="Y662" i="31"/>
  <c r="Z662" i="31"/>
  <c r="AF180" i="31"/>
  <c r="AE180" i="31"/>
  <c r="AF450" i="31"/>
  <c r="AE450" i="31"/>
  <c r="AF69" i="31"/>
  <c r="AE69" i="31"/>
  <c r="AE648" i="31"/>
  <c r="AF648" i="31"/>
  <c r="AF435" i="31"/>
  <c r="AD434" i="31"/>
  <c r="AE435" i="31"/>
  <c r="AE130" i="31"/>
  <c r="AF130" i="31"/>
  <c r="AE284" i="31"/>
  <c r="AF284" i="31"/>
  <c r="AF172" i="31"/>
  <c r="AE172" i="31"/>
  <c r="AF106" i="31"/>
  <c r="AE106" i="31"/>
  <c r="AF156" i="31"/>
  <c r="AE156" i="31"/>
  <c r="AE146" i="31"/>
  <c r="AF146" i="31"/>
  <c r="AF107" i="31"/>
  <c r="AE107" i="31"/>
  <c r="AE612" i="31"/>
  <c r="AD611" i="31"/>
  <c r="AF612" i="31"/>
  <c r="AF92" i="31"/>
  <c r="AE92" i="31"/>
  <c r="AE177" i="31"/>
  <c r="AF177" i="31"/>
  <c r="AF695" i="31"/>
  <c r="AE695" i="31"/>
  <c r="AF142" i="31"/>
  <c r="AE142" i="31"/>
  <c r="AE55" i="31"/>
  <c r="AF55" i="31"/>
  <c r="AE50" i="31"/>
  <c r="AF50" i="31"/>
  <c r="AE40" i="31"/>
  <c r="AF40" i="31"/>
  <c r="AF27" i="31"/>
  <c r="AE27" i="31"/>
  <c r="AF15" i="31"/>
  <c r="AE15" i="31"/>
  <c r="AF609" i="31"/>
  <c r="AE609" i="31"/>
  <c r="AE523" i="31"/>
  <c r="AF523" i="31"/>
  <c r="AD522" i="31"/>
  <c r="AF665" i="31"/>
  <c r="AE665" i="31"/>
  <c r="AF651" i="31"/>
  <c r="AE651" i="31"/>
  <c r="AF639" i="31"/>
  <c r="AE639" i="31"/>
  <c r="AF432" i="31"/>
  <c r="AE432" i="31"/>
  <c r="AF519" i="31"/>
  <c r="AE519" i="31"/>
  <c r="AE508" i="31"/>
  <c r="AF508" i="31"/>
  <c r="AF347" i="31"/>
  <c r="AE347" i="31"/>
  <c r="AF470" i="31"/>
  <c r="AE470" i="31"/>
  <c r="AF463" i="31"/>
  <c r="AE463" i="31"/>
  <c r="AF446" i="31"/>
  <c r="AE446" i="31"/>
  <c r="AF437" i="31"/>
  <c r="AE437" i="31"/>
  <c r="AE330" i="31"/>
  <c r="AF330" i="31"/>
  <c r="AE557" i="31"/>
  <c r="AF557" i="31"/>
  <c r="AE598" i="31"/>
  <c r="AF598" i="31"/>
  <c r="AF244" i="31"/>
  <c r="AE244" i="31"/>
  <c r="AF220" i="31"/>
  <c r="AE220" i="31"/>
  <c r="AE692" i="31"/>
  <c r="AF692" i="31"/>
  <c r="AF727" i="31"/>
  <c r="AE727" i="31"/>
  <c r="AF357" i="31"/>
  <c r="AE357" i="31"/>
  <c r="AF168" i="31"/>
  <c r="AE168" i="31"/>
  <c r="AF691" i="31"/>
  <c r="AE691" i="31"/>
  <c r="AF245" i="31"/>
  <c r="AE245" i="31"/>
  <c r="AE398" i="31"/>
  <c r="AF398" i="31"/>
  <c r="AF410" i="31"/>
  <c r="AE410" i="31"/>
  <c r="AE380" i="31"/>
  <c r="AF380" i="31"/>
  <c r="AF375" i="31"/>
  <c r="AE375" i="31"/>
  <c r="AF268" i="31"/>
  <c r="AE268" i="31"/>
  <c r="AF311" i="31"/>
  <c r="AE311" i="31"/>
  <c r="AF299" i="31"/>
  <c r="AE299" i="31"/>
  <c r="AF287" i="31"/>
  <c r="AE287" i="31"/>
  <c r="AF275" i="31"/>
  <c r="AE275" i="31"/>
  <c r="AE163" i="31"/>
  <c r="AF163" i="31"/>
  <c r="AE552" i="31"/>
  <c r="AF552" i="31"/>
  <c r="AE625" i="31"/>
  <c r="AF625" i="31"/>
  <c r="AF750" i="31"/>
  <c r="AE750" i="31"/>
  <c r="AF575" i="31"/>
  <c r="AE575" i="31"/>
  <c r="AF728" i="31"/>
  <c r="AE728" i="31"/>
  <c r="AE726" i="31"/>
  <c r="AF726" i="31"/>
  <c r="AF699" i="31"/>
  <c r="AE699" i="31"/>
  <c r="Y465" i="31"/>
  <c r="Z465" i="31"/>
  <c r="Y121" i="31"/>
  <c r="Z121" i="31"/>
  <c r="Y452" i="31"/>
  <c r="Z452" i="31"/>
  <c r="X633" i="31"/>
  <c r="Z634" i="31"/>
  <c r="Y634" i="31"/>
  <c r="AF34" i="31"/>
  <c r="AE34" i="31"/>
  <c r="AF190" i="31"/>
  <c r="AE190" i="31"/>
  <c r="AF145" i="31"/>
  <c r="AE145" i="31"/>
  <c r="AF116" i="31"/>
  <c r="AE116" i="31"/>
  <c r="AF95" i="31"/>
  <c r="AE95" i="31"/>
  <c r="AF74" i="31"/>
  <c r="AE74" i="31"/>
  <c r="AE80" i="31"/>
  <c r="AF80" i="31"/>
  <c r="AF615" i="31"/>
  <c r="AE615" i="31"/>
  <c r="AF148" i="31"/>
  <c r="AE148" i="31"/>
  <c r="AE71" i="31"/>
  <c r="AF71" i="31"/>
  <c r="AF48" i="31"/>
  <c r="AE48" i="31"/>
  <c r="AF41" i="31"/>
  <c r="AE41" i="31"/>
  <c r="AF37" i="31"/>
  <c r="AE37" i="31"/>
  <c r="AF26" i="31"/>
  <c r="AE26" i="31"/>
  <c r="AE14" i="31"/>
  <c r="AF14" i="31"/>
  <c r="AF542" i="31"/>
  <c r="AE542" i="31"/>
  <c r="AE664" i="31"/>
  <c r="AF664" i="31"/>
  <c r="AF650" i="31"/>
  <c r="AE650" i="31"/>
  <c r="AF638" i="31"/>
  <c r="AE638" i="31"/>
  <c r="AF431" i="31"/>
  <c r="AE431" i="31"/>
  <c r="AE518" i="31"/>
  <c r="AF518" i="31"/>
  <c r="AE503" i="31"/>
  <c r="AF503" i="31"/>
  <c r="AF506" i="31"/>
  <c r="AE506" i="31"/>
  <c r="AE476" i="31"/>
  <c r="AF476" i="31"/>
  <c r="AF462" i="31"/>
  <c r="AE462" i="31"/>
  <c r="AD461" i="31"/>
  <c r="AE445" i="31"/>
  <c r="AF445" i="31"/>
  <c r="AE436" i="31"/>
  <c r="AF436" i="31"/>
  <c r="AE200" i="31"/>
  <c r="AF200" i="31"/>
  <c r="AE342" i="31"/>
  <c r="AF342" i="31"/>
  <c r="AF257" i="31"/>
  <c r="AE257" i="31"/>
  <c r="AE355" i="31"/>
  <c r="AF355" i="31"/>
  <c r="AF141" i="31"/>
  <c r="AE141" i="31"/>
  <c r="AE689" i="31"/>
  <c r="AF689" i="31"/>
  <c r="AE259" i="31"/>
  <c r="AF259" i="31"/>
  <c r="AF354" i="31"/>
  <c r="AD353" i="31"/>
  <c r="AE354" i="31"/>
  <c r="AE140" i="31"/>
  <c r="AF140" i="31"/>
  <c r="AF688" i="31"/>
  <c r="AE688" i="31"/>
  <c r="AF238" i="31"/>
  <c r="AE238" i="31"/>
  <c r="AE397" i="31"/>
  <c r="AF397" i="31"/>
  <c r="AE391" i="31"/>
  <c r="AF391" i="31"/>
  <c r="AF379" i="31"/>
  <c r="AE379" i="31"/>
  <c r="AE374" i="31"/>
  <c r="AF374" i="31"/>
  <c r="AE267" i="31"/>
  <c r="AF267" i="31"/>
  <c r="AF310" i="31"/>
  <c r="AE310" i="31"/>
  <c r="AE298" i="31"/>
  <c r="AF298" i="31"/>
  <c r="AF286" i="31"/>
  <c r="AE286" i="31"/>
  <c r="AF274" i="31"/>
  <c r="AE274" i="31"/>
  <c r="AF551" i="31"/>
  <c r="AE551" i="31"/>
  <c r="AD550" i="31"/>
  <c r="AF597" i="31"/>
  <c r="AE597" i="31"/>
  <c r="AF624" i="31"/>
  <c r="AE624" i="31"/>
  <c r="AF749" i="31"/>
  <c r="AE749" i="31"/>
  <c r="AE574" i="31"/>
  <c r="AF574" i="31"/>
  <c r="AF720" i="31"/>
  <c r="AE720" i="31"/>
  <c r="AE722" i="31"/>
  <c r="AF722" i="31"/>
  <c r="AF698" i="31"/>
  <c r="AE698" i="31"/>
  <c r="AD697" i="31"/>
  <c r="Y353" i="31"/>
  <c r="Z353" i="31"/>
  <c r="AE122" i="31"/>
  <c r="AF122" i="31"/>
  <c r="AD121" i="31"/>
  <c r="AF637" i="31"/>
  <c r="AE637" i="31"/>
  <c r="AD429" i="31"/>
  <c r="AF517" i="31"/>
  <c r="AE517" i="31"/>
  <c r="AF224" i="31"/>
  <c r="AE224" i="31"/>
  <c r="AE500" i="31"/>
  <c r="AF500" i="31"/>
  <c r="AF487" i="31"/>
  <c r="AE487" i="31"/>
  <c r="AE766" i="31"/>
  <c r="AF766" i="31"/>
  <c r="AF453" i="31"/>
  <c r="AE453" i="31"/>
  <c r="AD452" i="31"/>
  <c r="AF473" i="31"/>
  <c r="AD472" i="31"/>
  <c r="AE473" i="31"/>
  <c r="AE167" i="31"/>
  <c r="AF167" i="31"/>
  <c r="AF230" i="31"/>
  <c r="AE230" i="31"/>
  <c r="AE249" i="31"/>
  <c r="AF249" i="31"/>
  <c r="AF344" i="31"/>
  <c r="AE344" i="31"/>
  <c r="AF139" i="31"/>
  <c r="AE139" i="31"/>
  <c r="AF686" i="31"/>
  <c r="AE686" i="31"/>
  <c r="AE254" i="31"/>
  <c r="AF254" i="31"/>
  <c r="AE343" i="31"/>
  <c r="AF343" i="31"/>
  <c r="AE138" i="31"/>
  <c r="AF138" i="31"/>
  <c r="AE685" i="31"/>
  <c r="AF685" i="31"/>
  <c r="AE236" i="31"/>
  <c r="AF236" i="31"/>
  <c r="AF396" i="31"/>
  <c r="AE396" i="31"/>
  <c r="AE390" i="31"/>
  <c r="AF390" i="31"/>
  <c r="AF378" i="31"/>
  <c r="AE378" i="31"/>
  <c r="AE373" i="31"/>
  <c r="AF373" i="31"/>
  <c r="AF321" i="31"/>
  <c r="AE321" i="31"/>
  <c r="AE309" i="31"/>
  <c r="AF309" i="31"/>
  <c r="AF297" i="31"/>
  <c r="AE297" i="31"/>
  <c r="AE285" i="31"/>
  <c r="AF285" i="31"/>
  <c r="AF273" i="31"/>
  <c r="AE273" i="31"/>
  <c r="AF594" i="31"/>
  <c r="AE594" i="31"/>
  <c r="AF712" i="31"/>
  <c r="AE712" i="31"/>
  <c r="AF623" i="31"/>
  <c r="AE623" i="31"/>
  <c r="AE748" i="31"/>
  <c r="AF748" i="31"/>
  <c r="AF573" i="31"/>
  <c r="AE573" i="31"/>
  <c r="AE717" i="31"/>
  <c r="AF717" i="31"/>
  <c r="AF719" i="31"/>
  <c r="AE719" i="31"/>
  <c r="AE569" i="31"/>
  <c r="AF569" i="31"/>
  <c r="Z202" i="31"/>
  <c r="Y202" i="31"/>
  <c r="Z192" i="31"/>
  <c r="Y192" i="31"/>
  <c r="Y544" i="31"/>
  <c r="Z544" i="31"/>
  <c r="X126" i="31"/>
  <c r="AD2" i="11"/>
  <c r="AC5" i="11"/>
  <c r="AJ562" i="31" s="1"/>
  <c r="AC6" i="11"/>
  <c r="AJ563" i="31" s="1"/>
  <c r="AC7" i="11"/>
  <c r="AJ564" i="31" s="1"/>
  <c r="AC8" i="11"/>
  <c r="AJ565" i="31" s="1"/>
  <c r="AC9" i="11"/>
  <c r="AJ566" i="31" s="1"/>
  <c r="AC10" i="11"/>
  <c r="AJ567" i="31" s="1"/>
  <c r="AC11" i="11"/>
  <c r="AJ568" i="31" s="1"/>
  <c r="AC12" i="11"/>
  <c r="AJ569" i="31" s="1"/>
  <c r="AC13" i="11"/>
  <c r="AJ698" i="31" s="1"/>
  <c r="AC14" i="11"/>
  <c r="AJ699" i="31" s="1"/>
  <c r="AC15" i="11"/>
  <c r="AJ700" i="31" s="1"/>
  <c r="AC16" i="11"/>
  <c r="AJ701" i="31" s="1"/>
  <c r="AC17" i="11"/>
  <c r="AJ702" i="31" s="1"/>
  <c r="AC18" i="11"/>
  <c r="AJ703" i="31" s="1"/>
  <c r="AC19" i="11"/>
  <c r="AJ704" i="31" s="1"/>
  <c r="AC20" i="11"/>
  <c r="AJ705" i="31" s="1"/>
  <c r="AC21" i="11"/>
  <c r="AJ706" i="31" s="1"/>
  <c r="AC22" i="11"/>
  <c r="AJ707" i="31" s="1"/>
  <c r="AC23" i="11"/>
  <c r="AJ708" i="31" s="1"/>
  <c r="AC24" i="11"/>
  <c r="AJ709" i="31" s="1"/>
  <c r="AC25" i="11"/>
  <c r="AJ710" i="31" s="1"/>
  <c r="AC26" i="11"/>
  <c r="AJ711" i="31" s="1"/>
  <c r="AC27" i="11"/>
  <c r="AJ712" i="31" s="1"/>
  <c r="AC28" i="11"/>
  <c r="AJ713" i="31" s="1"/>
  <c r="AC29" i="11"/>
  <c r="AJ714" i="31" s="1"/>
  <c r="AC30" i="11"/>
  <c r="AJ715" i="31" s="1"/>
  <c r="AC31" i="11"/>
  <c r="AJ716" i="31" s="1"/>
  <c r="AC40" i="11"/>
  <c r="AJ725" i="31" s="1"/>
  <c r="AC33" i="11"/>
  <c r="AJ718" i="31" s="1"/>
  <c r="AC36" i="11"/>
  <c r="AJ721" i="31" s="1"/>
  <c r="AC39" i="11"/>
  <c r="AJ724" i="31" s="1"/>
  <c r="AC37" i="11"/>
  <c r="AJ722" i="31" s="1"/>
  <c r="AC32" i="11"/>
  <c r="AJ717" i="31" s="1"/>
  <c r="AC43" i="11"/>
  <c r="AJ728" i="31" s="1"/>
  <c r="AC47" i="11"/>
  <c r="AJ732" i="31" s="1"/>
  <c r="AC51" i="11"/>
  <c r="AJ571" i="31" s="1"/>
  <c r="AC55" i="11"/>
  <c r="AJ575" i="31" s="1"/>
  <c r="AC59" i="11"/>
  <c r="AJ742" i="31" s="1"/>
  <c r="AC63" i="11"/>
  <c r="AJ746" i="31" s="1"/>
  <c r="AC67" i="11"/>
  <c r="AJ750" i="31" s="1"/>
  <c r="AC71" i="11"/>
  <c r="AJ754" i="31" s="1"/>
  <c r="AC75" i="11"/>
  <c r="AJ621" i="31" s="1"/>
  <c r="AC78" i="11"/>
  <c r="AJ624" i="31" s="1"/>
  <c r="AC81" i="11"/>
  <c r="AJ627" i="31" s="1"/>
  <c r="AC84" i="11"/>
  <c r="AJ161" i="31" s="1"/>
  <c r="AC110" i="11"/>
  <c r="AJ598" i="31" s="1"/>
  <c r="AC113" i="11"/>
  <c r="AJ553" i="31" s="1"/>
  <c r="AC114" i="11"/>
  <c r="AJ554" i="31" s="1"/>
  <c r="AC115" i="11"/>
  <c r="AJ555" i="31" s="1"/>
  <c r="AC116" i="11"/>
  <c r="AJ556" i="31" s="1"/>
  <c r="AC117" i="11"/>
  <c r="AJ557" i="31" s="1"/>
  <c r="AC118" i="11"/>
  <c r="AJ558" i="31" s="1"/>
  <c r="AC119" i="11"/>
  <c r="AJ127" i="31" s="1"/>
  <c r="AC120" i="11"/>
  <c r="AJ128" i="31" s="1"/>
  <c r="AC121" i="11"/>
  <c r="AJ676" i="31" s="1"/>
  <c r="AC122" i="11"/>
  <c r="AJ677" i="31" s="1"/>
  <c r="AC123" i="11"/>
  <c r="AJ678" i="31" s="1"/>
  <c r="AC124" i="11"/>
  <c r="AJ679" i="31" s="1"/>
  <c r="AC125" i="11"/>
  <c r="AJ680" i="31" s="1"/>
  <c r="AC126" i="11"/>
  <c r="AJ681" i="31" s="1"/>
  <c r="AC127" i="11"/>
  <c r="AJ682" i="31" s="1"/>
  <c r="AC128" i="11"/>
  <c r="AJ683" i="31" s="1"/>
  <c r="AC129" i="11"/>
  <c r="AJ129" i="31" s="1"/>
  <c r="AC130" i="11"/>
  <c r="AJ130" i="31" s="1"/>
  <c r="AC131" i="11"/>
  <c r="AJ131" i="31" s="1"/>
  <c r="AC132" i="11"/>
  <c r="AJ684" i="31" s="1"/>
  <c r="AC133" i="11"/>
  <c r="AJ685" i="31" s="1"/>
  <c r="AC134" i="11"/>
  <c r="AJ686" i="31" s="1"/>
  <c r="AC135" i="11"/>
  <c r="AJ687" i="31" s="1"/>
  <c r="AC136" i="11"/>
  <c r="AJ688" i="31" s="1"/>
  <c r="AC137" i="11"/>
  <c r="AJ689" i="31" s="1"/>
  <c r="AC138" i="11"/>
  <c r="AJ690" i="31" s="1"/>
  <c r="AC139" i="11"/>
  <c r="AJ691" i="31" s="1"/>
  <c r="AC140" i="11"/>
  <c r="AJ692" i="31" s="1"/>
  <c r="AC141" i="11"/>
  <c r="AJ693" i="31" s="1"/>
  <c r="AC142" i="11"/>
  <c r="AJ132" i="31" s="1"/>
  <c r="AC143" i="11"/>
  <c r="AJ133" i="31" s="1"/>
  <c r="AC144" i="11"/>
  <c r="AJ134" i="31" s="1"/>
  <c r="AC145" i="11"/>
  <c r="AJ135" i="31" s="1"/>
  <c r="AC146" i="11"/>
  <c r="AJ193" i="31" s="1"/>
  <c r="AC147" i="11"/>
  <c r="AJ194" i="31" s="1"/>
  <c r="AC148" i="11"/>
  <c r="AJ195" i="31" s="1"/>
  <c r="AC149" i="11"/>
  <c r="AJ196" i="31" s="1"/>
  <c r="AC150" i="11"/>
  <c r="AJ197" i="31" s="1"/>
  <c r="AC151" i="11"/>
  <c r="AJ198" i="31" s="1"/>
  <c r="AC152" i="11"/>
  <c r="AJ199" i="31" s="1"/>
  <c r="AC153" i="11"/>
  <c r="AJ164" i="31" s="1"/>
  <c r="AC154" i="11"/>
  <c r="AJ165" i="31" s="1"/>
  <c r="AC155" i="11"/>
  <c r="AJ166" i="31" s="1"/>
  <c r="AC156" i="11"/>
  <c r="AJ167" i="31" s="1"/>
  <c r="AC157" i="11"/>
  <c r="AJ208" i="31" s="1"/>
  <c r="AC158" i="11"/>
  <c r="AJ209" i="31" s="1"/>
  <c r="AC159" i="11"/>
  <c r="AJ210" i="31" s="1"/>
  <c r="AC160" i="11"/>
  <c r="AJ203" i="31" s="1"/>
  <c r="AC161" i="11"/>
  <c r="AJ204" i="31" s="1"/>
  <c r="AC162" i="11"/>
  <c r="AJ205" i="31" s="1"/>
  <c r="AC163" i="11"/>
  <c r="AJ211" i="31" s="1"/>
  <c r="AC164" i="11"/>
  <c r="AJ136" i="31" s="1"/>
  <c r="AC165" i="11"/>
  <c r="AJ212" i="31" s="1"/>
  <c r="AC166" i="11"/>
  <c r="AJ213" i="31" s="1"/>
  <c r="AC167" i="11"/>
  <c r="AJ214" i="31" s="1"/>
  <c r="AC168" i="11"/>
  <c r="AJ137" i="31" s="1"/>
  <c r="AC169" i="11"/>
  <c r="AJ138" i="31" s="1"/>
  <c r="AC170" i="11"/>
  <c r="AJ139" i="31" s="1"/>
  <c r="AC171" i="11"/>
  <c r="AJ215" i="31" s="1"/>
  <c r="AC172" i="11"/>
  <c r="AJ140" i="31" s="1"/>
  <c r="AC173" i="11"/>
  <c r="AJ141" i="31" s="1"/>
  <c r="AC174" i="11"/>
  <c r="AJ200" i="31" s="1"/>
  <c r="AC175" i="11"/>
  <c r="AJ168" i="31" s="1"/>
  <c r="AC176" i="11"/>
  <c r="AJ220" i="31" s="1"/>
  <c r="AC177" i="11"/>
  <c r="AJ221" i="31" s="1"/>
  <c r="AC178" i="11"/>
  <c r="AJ222" i="31" s="1"/>
  <c r="AC179" i="11"/>
  <c r="AJ223" i="31" s="1"/>
  <c r="AC180" i="11"/>
  <c r="AJ224" i="31" s="1"/>
  <c r="AC181" i="11"/>
  <c r="AJ225" i="31" s="1"/>
  <c r="AC182" i="11"/>
  <c r="AJ226" i="31" s="1"/>
  <c r="AC183" i="11"/>
  <c r="AJ227" i="31" s="1"/>
  <c r="AC184" i="11"/>
  <c r="AJ228" i="31" s="1"/>
  <c r="AC185" i="11"/>
  <c r="AJ229" i="31" s="1"/>
  <c r="AC186" i="11"/>
  <c r="AJ230" i="31" s="1"/>
  <c r="AC187" i="11"/>
  <c r="AJ231" i="31" s="1"/>
  <c r="AC188" i="11"/>
  <c r="AJ232" i="31" s="1"/>
  <c r="AC189" i="11"/>
  <c r="AJ233" i="31" s="1"/>
  <c r="AC190" i="11"/>
  <c r="AJ234" i="31" s="1"/>
  <c r="AC191" i="11"/>
  <c r="AJ235" i="31" s="1"/>
  <c r="AC192" i="11"/>
  <c r="AJ330" i="31" s="1"/>
  <c r="AC193" i="11"/>
  <c r="AJ331" i="31" s="1"/>
  <c r="AC194" i="11"/>
  <c r="AJ332" i="31" s="1"/>
  <c r="AC195" i="11"/>
  <c r="AJ333" i="31" s="1"/>
  <c r="AC196" i="11"/>
  <c r="AJ334" i="31" s="1"/>
  <c r="AC197" i="11"/>
  <c r="AJ335" i="31" s="1"/>
  <c r="AC198" i="11"/>
  <c r="AJ336" i="31" s="1"/>
  <c r="AC199" i="11"/>
  <c r="AJ337" i="31" s="1"/>
  <c r="AC200" i="11"/>
  <c r="AJ338" i="31" s="1"/>
  <c r="AC201" i="11"/>
  <c r="AJ339" i="31" s="1"/>
  <c r="AC202" i="11"/>
  <c r="AJ340" i="31" s="1"/>
  <c r="AC203" i="11"/>
  <c r="AJ341" i="31" s="1"/>
  <c r="AC204" i="11"/>
  <c r="AJ342" i="31" s="1"/>
  <c r="AC205" i="11"/>
  <c r="AJ343" i="31" s="1"/>
  <c r="AC206" i="11"/>
  <c r="AJ344" i="31" s="1"/>
  <c r="AC207" i="11"/>
  <c r="AJ345" i="31" s="1"/>
  <c r="AC208" i="11"/>
  <c r="AJ354" i="31" s="1"/>
  <c r="AC209" i="11"/>
  <c r="AJ355" i="31" s="1"/>
  <c r="AC210" i="11"/>
  <c r="AJ356" i="31" s="1"/>
  <c r="AC211" i="11"/>
  <c r="AJ357" i="31" s="1"/>
  <c r="AC212" i="11"/>
  <c r="AJ358" i="31" s="1"/>
  <c r="AC213" i="11"/>
  <c r="AJ359" i="31" s="1"/>
  <c r="AC214" i="11"/>
  <c r="AJ346" i="31" s="1"/>
  <c r="AC215" i="11"/>
  <c r="AJ347" i="31" s="1"/>
  <c r="AC216" i="11"/>
  <c r="AJ348" i="31" s="1"/>
  <c r="AC217" i="11"/>
  <c r="AJ349" i="31" s="1"/>
  <c r="AC218" i="11"/>
  <c r="AJ350" i="31" s="1"/>
  <c r="AC219" i="11"/>
  <c r="AJ351" i="31" s="1"/>
  <c r="AC220" i="11"/>
  <c r="AJ236" i="31" s="1"/>
  <c r="AC221" i="11"/>
  <c r="AJ237" i="31" s="1"/>
  <c r="AC222" i="11"/>
  <c r="AJ238" i="31" s="1"/>
  <c r="AC223" i="11"/>
  <c r="AJ239" i="31" s="1"/>
  <c r="AC224" i="11"/>
  <c r="AJ240" i="31" s="1"/>
  <c r="AC225" i="11"/>
  <c r="AJ241" i="31" s="1"/>
  <c r="AC226" i="11"/>
  <c r="AJ242" i="31" s="1"/>
  <c r="AC227" i="11"/>
  <c r="AJ243" i="31" s="1"/>
  <c r="AC228" i="11"/>
  <c r="AJ244" i="31" s="1"/>
  <c r="AC229" i="11"/>
  <c r="AJ245" i="31" s="1"/>
  <c r="AC38" i="11"/>
  <c r="AJ723" i="31" s="1"/>
  <c r="AC87" i="11"/>
  <c r="AJ576" i="31" s="1"/>
  <c r="AC89" i="11"/>
  <c r="AJ578" i="31" s="1"/>
  <c r="AC91" i="11"/>
  <c r="AJ580" i="31" s="1"/>
  <c r="AC93" i="11"/>
  <c r="AJ582" i="31" s="1"/>
  <c r="AC95" i="11"/>
  <c r="AJ584" i="31" s="1"/>
  <c r="AC97" i="11"/>
  <c r="AJ586" i="31" s="1"/>
  <c r="AC99" i="11"/>
  <c r="AJ588" i="31" s="1"/>
  <c r="AC101" i="11"/>
  <c r="AJ589" i="31" s="1"/>
  <c r="AC103" i="11"/>
  <c r="AJ591" i="31" s="1"/>
  <c r="AC105" i="11"/>
  <c r="AJ593" i="31" s="1"/>
  <c r="AC107" i="11"/>
  <c r="AJ595" i="31" s="1"/>
  <c r="AC44" i="11"/>
  <c r="AJ729" i="31" s="1"/>
  <c r="AC48" i="11"/>
  <c r="AJ733" i="31" s="1"/>
  <c r="AC52" i="11"/>
  <c r="AJ572" i="31" s="1"/>
  <c r="AC56" i="11"/>
  <c r="AJ739" i="31" s="1"/>
  <c r="AC60" i="11"/>
  <c r="AJ743" i="31" s="1"/>
  <c r="AC64" i="11"/>
  <c r="AJ747" i="31" s="1"/>
  <c r="AC68" i="11"/>
  <c r="AJ751" i="31" s="1"/>
  <c r="AC72" i="11"/>
  <c r="AJ760" i="31" s="1"/>
  <c r="AC76" i="11"/>
  <c r="AJ622" i="31" s="1"/>
  <c r="AC79" i="11"/>
  <c r="AJ625" i="31" s="1"/>
  <c r="AC82" i="11"/>
  <c r="AJ628" i="31" s="1"/>
  <c r="AC85" i="11"/>
  <c r="AJ162" i="31" s="1"/>
  <c r="AC109" i="11"/>
  <c r="AJ597" i="31" s="1"/>
  <c r="AC112" i="11"/>
  <c r="AJ552" i="31" s="1"/>
  <c r="AC34" i="11"/>
  <c r="AJ719" i="31" s="1"/>
  <c r="AC35" i="11"/>
  <c r="AJ720" i="31" s="1"/>
  <c r="AC45" i="11"/>
  <c r="AJ730" i="31" s="1"/>
  <c r="AC49" i="11"/>
  <c r="AJ734" i="31" s="1"/>
  <c r="AC53" i="11"/>
  <c r="AJ573" i="31" s="1"/>
  <c r="AC57" i="11"/>
  <c r="AJ740" i="31" s="1"/>
  <c r="AC61" i="11"/>
  <c r="AJ744" i="31" s="1"/>
  <c r="AC65" i="11"/>
  <c r="AJ748" i="31" s="1"/>
  <c r="AC69" i="11"/>
  <c r="AJ752" i="31" s="1"/>
  <c r="AC73" i="11"/>
  <c r="AJ761" i="31" s="1"/>
  <c r="AC41" i="11"/>
  <c r="AJ726" i="31" s="1"/>
  <c r="AC77" i="11"/>
  <c r="AJ623" i="31" s="1"/>
  <c r="AC80" i="11"/>
  <c r="AJ626" i="31" s="1"/>
  <c r="AC83" i="11"/>
  <c r="AJ160" i="31" s="1"/>
  <c r="AC88" i="11"/>
  <c r="AJ577" i="31" s="1"/>
  <c r="AC90" i="11"/>
  <c r="AJ579" i="31" s="1"/>
  <c r="AC92" i="11"/>
  <c r="AJ581" i="31" s="1"/>
  <c r="AC94" i="11"/>
  <c r="AJ583" i="31" s="1"/>
  <c r="AC96" i="11"/>
  <c r="AJ585" i="31" s="1"/>
  <c r="AC98" i="11"/>
  <c r="AJ587" i="31" s="1"/>
  <c r="AC100" i="11"/>
  <c r="AJ763" i="31" s="1"/>
  <c r="AC102" i="11"/>
  <c r="AJ590" i="31" s="1"/>
  <c r="AC104" i="11"/>
  <c r="AJ592" i="31" s="1"/>
  <c r="AC106" i="11"/>
  <c r="AJ594" i="31" s="1"/>
  <c r="AC111" i="11"/>
  <c r="AJ551" i="31" s="1"/>
  <c r="AC54" i="11"/>
  <c r="AJ574" i="31" s="1"/>
  <c r="AC236" i="11"/>
  <c r="AJ252" i="31" s="1"/>
  <c r="AC240" i="11"/>
  <c r="AJ256" i="31" s="1"/>
  <c r="AC247" i="11"/>
  <c r="AJ263" i="31" s="1"/>
  <c r="AC248" i="11"/>
  <c r="AJ264" i="31" s="1"/>
  <c r="AC249" i="11"/>
  <c r="AJ265" i="31" s="1"/>
  <c r="AC250" i="11"/>
  <c r="AJ266" i="31" s="1"/>
  <c r="AC251" i="11"/>
  <c r="AJ272" i="31" s="1"/>
  <c r="AC252" i="11"/>
  <c r="AJ273" i="31" s="1"/>
  <c r="AC253" i="11"/>
  <c r="AJ274" i="31" s="1"/>
  <c r="AC254" i="11"/>
  <c r="AJ275" i="31" s="1"/>
  <c r="AC255" i="11"/>
  <c r="AJ276" i="31" s="1"/>
  <c r="AC256" i="11"/>
  <c r="AJ277" i="31" s="1"/>
  <c r="AC257" i="11"/>
  <c r="AJ278" i="31" s="1"/>
  <c r="AC258" i="11"/>
  <c r="AJ279" i="31" s="1"/>
  <c r="AC259" i="11"/>
  <c r="AJ280" i="31" s="1"/>
  <c r="AC260" i="11"/>
  <c r="AJ281" i="31" s="1"/>
  <c r="AC261" i="11"/>
  <c r="AJ282" i="31" s="1"/>
  <c r="AC262" i="11"/>
  <c r="AJ283" i="31" s="1"/>
  <c r="AC263" i="11"/>
  <c r="AJ284" i="31" s="1"/>
  <c r="AC264" i="11"/>
  <c r="AJ285" i="31" s="1"/>
  <c r="AC265" i="11"/>
  <c r="AJ286" i="31" s="1"/>
  <c r="AC266" i="11"/>
  <c r="AJ287" i="31" s="1"/>
  <c r="AC267" i="11"/>
  <c r="AJ288" i="31" s="1"/>
  <c r="AC268" i="11"/>
  <c r="AJ289" i="31" s="1"/>
  <c r="AC269" i="11"/>
  <c r="AJ290" i="31" s="1"/>
  <c r="AC270" i="11"/>
  <c r="AJ291" i="31" s="1"/>
  <c r="AC271" i="11"/>
  <c r="AJ292" i="31" s="1"/>
  <c r="AC272" i="11"/>
  <c r="AJ293" i="31" s="1"/>
  <c r="AC273" i="11"/>
  <c r="AJ294" i="31" s="1"/>
  <c r="AC274" i="11"/>
  <c r="AJ295" i="31" s="1"/>
  <c r="AC275" i="11"/>
  <c r="AJ296" i="31" s="1"/>
  <c r="AC276" i="11"/>
  <c r="AJ297" i="31" s="1"/>
  <c r="AC277" i="11"/>
  <c r="AJ298" i="31" s="1"/>
  <c r="AC278" i="11"/>
  <c r="AJ299" i="31" s="1"/>
  <c r="AC279" i="11"/>
  <c r="AJ300" i="31" s="1"/>
  <c r="AC280" i="11"/>
  <c r="AJ301" i="31" s="1"/>
  <c r="AC281" i="11"/>
  <c r="AJ302" i="31" s="1"/>
  <c r="AC282" i="11"/>
  <c r="AJ303" i="31" s="1"/>
  <c r="AC283" i="11"/>
  <c r="AJ304" i="31" s="1"/>
  <c r="AC284" i="11"/>
  <c r="AJ305" i="31" s="1"/>
  <c r="AC285" i="11"/>
  <c r="AJ306" i="31" s="1"/>
  <c r="AC286" i="11"/>
  <c r="AJ307" i="31" s="1"/>
  <c r="AC287" i="11"/>
  <c r="AJ308" i="31" s="1"/>
  <c r="AC288" i="11"/>
  <c r="AJ309" i="31" s="1"/>
  <c r="AC289" i="11"/>
  <c r="AJ310" i="31" s="1"/>
  <c r="AC290" i="11"/>
  <c r="AJ311" i="31" s="1"/>
  <c r="AC291" i="11"/>
  <c r="AJ312" i="31" s="1"/>
  <c r="AC292" i="11"/>
  <c r="AJ313" i="31" s="1"/>
  <c r="AC293" i="11"/>
  <c r="AJ314" i="31" s="1"/>
  <c r="AC294" i="11"/>
  <c r="AJ315" i="31" s="1"/>
  <c r="AC295" i="11"/>
  <c r="AJ316" i="31" s="1"/>
  <c r="AC296" i="11"/>
  <c r="AJ317" i="31" s="1"/>
  <c r="AC297" i="11"/>
  <c r="AJ318" i="31" s="1"/>
  <c r="AC298" i="11"/>
  <c r="AJ319" i="31" s="1"/>
  <c r="AC299" i="11"/>
  <c r="AJ320" i="31" s="1"/>
  <c r="AC300" i="11"/>
  <c r="AJ321" i="31" s="1"/>
  <c r="AC301" i="11"/>
  <c r="AJ267" i="31" s="1"/>
  <c r="AC302" i="11"/>
  <c r="AJ268" i="31" s="1"/>
  <c r="AC303" i="11"/>
  <c r="AJ269" i="31" s="1"/>
  <c r="AC304" i="11"/>
  <c r="AJ324" i="31" s="1"/>
  <c r="AC305" i="11"/>
  <c r="AJ325" i="31" s="1"/>
  <c r="AC306" i="11"/>
  <c r="AJ326" i="31" s="1"/>
  <c r="AJ368" i="31"/>
  <c r="AC308" i="11"/>
  <c r="AJ369" i="31" s="1"/>
  <c r="AC309" i="11"/>
  <c r="AJ370" i="31" s="1"/>
  <c r="AC310" i="11"/>
  <c r="AJ371" i="31" s="1"/>
  <c r="AC311" i="11"/>
  <c r="AJ372" i="31" s="1"/>
  <c r="AC312" i="11"/>
  <c r="AJ373" i="31" s="1"/>
  <c r="AC313" i="11"/>
  <c r="AJ374" i="31" s="1"/>
  <c r="AC314" i="11"/>
  <c r="AJ375" i="31" s="1"/>
  <c r="AC315" i="11"/>
  <c r="AJ376" i="31" s="1"/>
  <c r="AJ404" i="31"/>
  <c r="AC317" i="11"/>
  <c r="AJ405" i="31" s="1"/>
  <c r="AC318" i="11"/>
  <c r="AJ406" i="31" s="1"/>
  <c r="AC319" i="11"/>
  <c r="AJ599" i="31" s="1"/>
  <c r="AC320" i="11"/>
  <c r="AJ407" i="31" s="1"/>
  <c r="AC321" i="11"/>
  <c r="AJ408" i="31" s="1"/>
  <c r="AC322" i="11"/>
  <c r="AJ409" i="31" s="1"/>
  <c r="AC323" i="11"/>
  <c r="AJ377" i="31" s="1"/>
  <c r="AC324" i="11"/>
  <c r="AJ378" i="31" s="1"/>
  <c r="AC325" i="11"/>
  <c r="AJ379" i="31" s="1"/>
  <c r="AC326" i="11"/>
  <c r="AJ380" i="31" s="1"/>
  <c r="AC327" i="11"/>
  <c r="AJ381" i="31" s="1"/>
  <c r="AC328" i="11"/>
  <c r="AJ382" i="31" s="1"/>
  <c r="AC329" i="11"/>
  <c r="AJ383" i="31" s="1"/>
  <c r="AC330" i="11"/>
  <c r="AJ384" i="31" s="1"/>
  <c r="AC331" i="11"/>
  <c r="AJ385" i="31" s="1"/>
  <c r="AC332" i="11"/>
  <c r="AJ386" i="31" s="1"/>
  <c r="AC333" i="11"/>
  <c r="AJ387" i="31" s="1"/>
  <c r="AC334" i="11"/>
  <c r="AJ388" i="31" s="1"/>
  <c r="AC335" i="11"/>
  <c r="AJ389" i="31" s="1"/>
  <c r="AC336" i="11"/>
  <c r="AJ390" i="31" s="1"/>
  <c r="AC337" i="11"/>
  <c r="AJ391" i="31" s="1"/>
  <c r="AC338" i="11"/>
  <c r="AJ410" i="31" s="1"/>
  <c r="AC339" i="11"/>
  <c r="AJ411" i="31" s="1"/>
  <c r="AC340" i="11"/>
  <c r="AJ412" i="31" s="1"/>
  <c r="AC341" i="11"/>
  <c r="AJ413" i="31" s="1"/>
  <c r="AC342" i="11"/>
  <c r="AJ414" i="31" s="1"/>
  <c r="AC343" i="11"/>
  <c r="AJ415" i="31" s="1"/>
  <c r="AC344" i="11"/>
  <c r="AJ392" i="31" s="1"/>
  <c r="AC345" i="11"/>
  <c r="AJ393" i="31" s="1"/>
  <c r="AC58" i="11"/>
  <c r="AJ741" i="31" s="1"/>
  <c r="AC232" i="11"/>
  <c r="AJ248" i="31" s="1"/>
  <c r="AC246" i="11"/>
  <c r="AJ262" i="31" s="1"/>
  <c r="AC235" i="11"/>
  <c r="AJ251" i="31" s="1"/>
  <c r="AC239" i="11"/>
  <c r="AJ255" i="31" s="1"/>
  <c r="AC245" i="11"/>
  <c r="AJ261" i="31" s="1"/>
  <c r="AC62" i="11"/>
  <c r="AJ745" i="31" s="1"/>
  <c r="AC244" i="11"/>
  <c r="AJ260" i="31" s="1"/>
  <c r="AC108" i="11"/>
  <c r="AJ596" i="31" s="1"/>
  <c r="AC66" i="11"/>
  <c r="AJ749" i="31" s="1"/>
  <c r="AC86" i="11"/>
  <c r="AJ163" i="31" s="1"/>
  <c r="AC231" i="11"/>
  <c r="AJ247" i="31" s="1"/>
  <c r="AC234" i="11"/>
  <c r="AJ250" i="31" s="1"/>
  <c r="AC238" i="11"/>
  <c r="AJ254" i="31" s="1"/>
  <c r="AC243" i="11"/>
  <c r="AJ259" i="31" s="1"/>
  <c r="AC42" i="11"/>
  <c r="AJ727" i="31" s="1"/>
  <c r="AC46" i="11"/>
  <c r="AJ731" i="31" s="1"/>
  <c r="AC70" i="11"/>
  <c r="AJ753" i="31" s="1"/>
  <c r="AC242" i="11"/>
  <c r="AJ258" i="31" s="1"/>
  <c r="AC237" i="11"/>
  <c r="AJ253" i="31" s="1"/>
  <c r="AC351" i="11"/>
  <c r="AJ399" i="31" s="1"/>
  <c r="AC350" i="11"/>
  <c r="AJ398" i="31" s="1"/>
  <c r="AC348" i="11"/>
  <c r="AJ396" i="31" s="1"/>
  <c r="AC74" i="11"/>
  <c r="AJ762" i="31" s="1"/>
  <c r="AC347" i="11"/>
  <c r="AJ395" i="31" s="1"/>
  <c r="AC233" i="11"/>
  <c r="AJ249" i="31" s="1"/>
  <c r="AC241" i="11"/>
  <c r="AJ257" i="31" s="1"/>
  <c r="AC346" i="11"/>
  <c r="AJ394" i="31" s="1"/>
  <c r="AC353" i="11"/>
  <c r="AJ401" i="31" s="1"/>
  <c r="AC354" i="11"/>
  <c r="AJ435" i="31" s="1"/>
  <c r="AC355" i="11"/>
  <c r="AJ473" i="31" s="1"/>
  <c r="AC356" i="11"/>
  <c r="AJ436" i="31" s="1"/>
  <c r="AC357" i="11"/>
  <c r="AJ437" i="31" s="1"/>
  <c r="AC358" i="11"/>
  <c r="AJ474" i="31" s="1"/>
  <c r="AC359" i="11"/>
  <c r="AJ438" i="31" s="1"/>
  <c r="AC360" i="11"/>
  <c r="AJ439" i="31" s="1"/>
  <c r="AC361" i="11"/>
  <c r="AJ440" i="31" s="1"/>
  <c r="AC362" i="11"/>
  <c r="AJ475" i="31" s="1"/>
  <c r="AC363" i="11"/>
  <c r="AJ441" i="31" s="1"/>
  <c r="AC364" i="11"/>
  <c r="AJ442" i="31" s="1"/>
  <c r="AC365" i="11"/>
  <c r="AJ443" i="31" s="1"/>
  <c r="AC366" i="11"/>
  <c r="AJ444" i="31" s="1"/>
  <c r="AC367" i="11"/>
  <c r="AJ453" i="31" s="1"/>
  <c r="AC368" i="11"/>
  <c r="AJ445" i="31" s="1"/>
  <c r="AC369" i="11"/>
  <c r="AJ446" i="31" s="1"/>
  <c r="AC370" i="11"/>
  <c r="AJ447" i="31" s="1"/>
  <c r="AC371" i="11"/>
  <c r="AJ448" i="31" s="1"/>
  <c r="AC372" i="11"/>
  <c r="AJ449" i="31" s="1"/>
  <c r="AC373" i="11"/>
  <c r="AJ600" i="31" s="1"/>
  <c r="AC374" i="11"/>
  <c r="AJ601" i="31" s="1"/>
  <c r="AC375" i="11"/>
  <c r="AJ602" i="31" s="1"/>
  <c r="AC376" i="11"/>
  <c r="AJ755" i="31" s="1"/>
  <c r="AC377" i="11"/>
  <c r="AJ764" i="31" s="1"/>
  <c r="AC378" i="11"/>
  <c r="AJ765" i="31" s="1"/>
  <c r="AC379" i="11"/>
  <c r="AJ766" i="31" s="1"/>
  <c r="AC380" i="11"/>
  <c r="AJ462" i="31" s="1"/>
  <c r="AC381" i="11"/>
  <c r="AJ463" i="31" s="1"/>
  <c r="AC382" i="11"/>
  <c r="AJ603" i="31" s="1"/>
  <c r="AC383" i="11"/>
  <c r="AJ466" i="31" s="1"/>
  <c r="AC384" i="11"/>
  <c r="AJ467" i="31" s="1"/>
  <c r="AC385" i="11"/>
  <c r="AJ468" i="31" s="1"/>
  <c r="AC386" i="11"/>
  <c r="AJ469" i="31" s="1"/>
  <c r="AC387" i="11"/>
  <c r="AJ484" i="31" s="1"/>
  <c r="AC388" i="11"/>
  <c r="AJ767" i="31" s="1"/>
  <c r="AC389" i="11"/>
  <c r="AJ485" i="31" s="1"/>
  <c r="AC390" i="11"/>
  <c r="AJ486" i="31" s="1"/>
  <c r="AC391" i="11"/>
  <c r="AJ487" i="31" s="1"/>
  <c r="AC392" i="11"/>
  <c r="AJ476" i="31" s="1"/>
  <c r="AC393" i="11"/>
  <c r="AJ470" i="31" s="1"/>
  <c r="AC394" i="11"/>
  <c r="AJ488" i="31" s="1"/>
  <c r="AC395" i="11"/>
  <c r="AJ489" i="31" s="1"/>
  <c r="AC396" i="11"/>
  <c r="AJ490" i="31" s="1"/>
  <c r="AC397" i="11"/>
  <c r="AJ491" i="31" s="1"/>
  <c r="AC398" i="11"/>
  <c r="AJ492" i="31" s="1"/>
  <c r="AC399" i="11"/>
  <c r="AJ495" i="31" s="1"/>
  <c r="AC400" i="11"/>
  <c r="AJ496" i="31" s="1"/>
  <c r="AC401" i="11"/>
  <c r="AJ497" i="31" s="1"/>
  <c r="AC50" i="11"/>
  <c r="AJ570" i="31" s="1"/>
  <c r="AC411" i="11"/>
  <c r="AJ507" i="31" s="1"/>
  <c r="AC404" i="11"/>
  <c r="AJ500" i="31" s="1"/>
  <c r="AC410" i="11"/>
  <c r="AJ506" i="31" s="1"/>
  <c r="AC406" i="11"/>
  <c r="AJ502" i="31" s="1"/>
  <c r="AC409" i="11"/>
  <c r="AJ505" i="31" s="1"/>
  <c r="AC230" i="11"/>
  <c r="AJ246" i="31" s="1"/>
  <c r="AC349" i="11"/>
  <c r="AJ397" i="31" s="1"/>
  <c r="AC403" i="11"/>
  <c r="AJ499" i="31" s="1"/>
  <c r="AC408" i="11"/>
  <c r="AJ504" i="31" s="1"/>
  <c r="AC405" i="11"/>
  <c r="AJ501" i="31" s="1"/>
  <c r="AC407" i="11"/>
  <c r="AJ503" i="31" s="1"/>
  <c r="AC413" i="11"/>
  <c r="AJ509" i="31" s="1"/>
  <c r="AC425" i="11"/>
  <c r="AJ520" i="31" s="1"/>
  <c r="AC437" i="11"/>
  <c r="AJ454" i="31" s="1"/>
  <c r="AC449" i="11"/>
  <c r="AJ640" i="31" s="1"/>
  <c r="AC461" i="11"/>
  <c r="AJ652" i="31" s="1"/>
  <c r="AC473" i="11"/>
  <c r="AJ666" i="31" s="1"/>
  <c r="AC485" i="11"/>
  <c r="AJ533" i="31" s="1"/>
  <c r="AC498" i="11"/>
  <c r="AJ524" i="31" s="1"/>
  <c r="AC510" i="11"/>
  <c r="AJ16" i="31" s="1"/>
  <c r="AC516" i="11"/>
  <c r="AJ22" i="31" s="1"/>
  <c r="AC522" i="11"/>
  <c r="AJ28" i="31" s="1"/>
  <c r="AC547" i="11"/>
  <c r="AC559" i="11"/>
  <c r="AJ65" i="31" s="1"/>
  <c r="AC560" i="11"/>
  <c r="AJ66" i="31" s="1"/>
  <c r="AC561" i="11"/>
  <c r="AJ67" i="31" s="1"/>
  <c r="AC562" i="11"/>
  <c r="AJ68" i="31" s="1"/>
  <c r="AC563" i="11"/>
  <c r="AJ69" i="31" s="1"/>
  <c r="AC564" i="11"/>
  <c r="AJ70" i="31" s="1"/>
  <c r="AC565" i="11"/>
  <c r="AJ71" i="31" s="1"/>
  <c r="AC566" i="11"/>
  <c r="AJ142" i="31" s="1"/>
  <c r="AC567" i="11"/>
  <c r="AJ143" i="31" s="1"/>
  <c r="AC568" i="11"/>
  <c r="AJ144" i="31" s="1"/>
  <c r="AC569" i="11"/>
  <c r="AJ145" i="31" s="1"/>
  <c r="AC570" i="11"/>
  <c r="AJ146" i="31" s="1"/>
  <c r="AC571" i="11"/>
  <c r="AJ147" i="31" s="1"/>
  <c r="AC572" i="11"/>
  <c r="AJ148" i="31" s="1"/>
  <c r="AC573" i="11"/>
  <c r="AJ149" i="31" s="1"/>
  <c r="AC574" i="11"/>
  <c r="AJ72" i="31" s="1"/>
  <c r="AC575" i="11"/>
  <c r="AJ150" i="31" s="1"/>
  <c r="AC576" i="11"/>
  <c r="AJ151" i="31" s="1"/>
  <c r="AC577" i="11"/>
  <c r="AJ152" i="31" s="1"/>
  <c r="AC578" i="11"/>
  <c r="AJ153" i="31" s="1"/>
  <c r="AC579" i="11"/>
  <c r="AJ154" i="31" s="1"/>
  <c r="AC580" i="11"/>
  <c r="AJ155" i="31" s="1"/>
  <c r="AC581" i="11"/>
  <c r="AJ156" i="31" s="1"/>
  <c r="AC582" i="11"/>
  <c r="AJ157" i="31" s="1"/>
  <c r="AC583" i="11"/>
  <c r="AJ694" i="31" s="1"/>
  <c r="AC584" i="11"/>
  <c r="AJ695" i="31" s="1"/>
  <c r="AC585" i="11"/>
  <c r="AJ78" i="31" s="1"/>
  <c r="AC586" i="11"/>
  <c r="AJ79" i="31" s="1"/>
  <c r="AC587" i="11"/>
  <c r="AJ80" i="31" s="1"/>
  <c r="AC588" i="11"/>
  <c r="AJ81" i="31" s="1"/>
  <c r="AC589" i="11"/>
  <c r="AJ82" i="31" s="1"/>
  <c r="AC590" i="11"/>
  <c r="AJ83" i="31" s="1"/>
  <c r="AC591" i="11"/>
  <c r="AJ84" i="31" s="1"/>
  <c r="AC592" i="11"/>
  <c r="AJ85" i="31" s="1"/>
  <c r="AC593" i="11"/>
  <c r="AJ86" i="31" s="1"/>
  <c r="AC594" i="11"/>
  <c r="AJ87" i="31" s="1"/>
  <c r="AC595" i="11"/>
  <c r="AJ88" i="31" s="1"/>
  <c r="AC596" i="11"/>
  <c r="AJ89" i="31" s="1"/>
  <c r="AC597" i="11"/>
  <c r="AJ90" i="31" s="1"/>
  <c r="AC598" i="11"/>
  <c r="AJ91" i="31" s="1"/>
  <c r="AC599" i="11"/>
  <c r="AJ92" i="31" s="1"/>
  <c r="AC600" i="11"/>
  <c r="AJ93" i="31" s="1"/>
  <c r="AC601" i="11"/>
  <c r="AJ94" i="31" s="1"/>
  <c r="AC602" i="11"/>
  <c r="AJ95" i="31" s="1"/>
  <c r="AC603" i="11"/>
  <c r="AJ96" i="31" s="1"/>
  <c r="AC604" i="11"/>
  <c r="AJ97" i="31" s="1"/>
  <c r="AC605" i="11"/>
  <c r="AJ98" i="31" s="1"/>
  <c r="AC606" i="11"/>
  <c r="AJ99" i="31" s="1"/>
  <c r="AC607" i="11"/>
  <c r="AJ100" i="31" s="1"/>
  <c r="AC608" i="11"/>
  <c r="AJ101" i="31" s="1"/>
  <c r="AC609" i="11"/>
  <c r="AJ102" i="31" s="1"/>
  <c r="AC610" i="11"/>
  <c r="AJ103" i="31" s="1"/>
  <c r="AC611" i="11"/>
  <c r="AJ104" i="31" s="1"/>
  <c r="AC612" i="11"/>
  <c r="AJ105" i="31" s="1"/>
  <c r="AC613" i="11"/>
  <c r="AJ106" i="31" s="1"/>
  <c r="AC614" i="11"/>
  <c r="AJ107" i="31" s="1"/>
  <c r="AC615" i="11"/>
  <c r="AJ108" i="31" s="1"/>
  <c r="AC616" i="11"/>
  <c r="AJ109" i="31" s="1"/>
  <c r="AC617" i="11"/>
  <c r="AJ110" i="31" s="1"/>
  <c r="AC618" i="11"/>
  <c r="AJ612" i="31" s="1"/>
  <c r="AC619" i="11"/>
  <c r="AJ613" i="31" s="1"/>
  <c r="AC620" i="11"/>
  <c r="AJ614" i="31" s="1"/>
  <c r="AC621" i="11"/>
  <c r="AJ615" i="31" s="1"/>
  <c r="AC622" i="11"/>
  <c r="AJ616" i="31" s="1"/>
  <c r="AC623" i="11"/>
  <c r="AJ617" i="31" s="1"/>
  <c r="AC624" i="11"/>
  <c r="AJ618" i="31" s="1"/>
  <c r="AC625" i="11"/>
  <c r="AJ169" i="31" s="1"/>
  <c r="AC626" i="11"/>
  <c r="AJ170" i="31" s="1"/>
  <c r="AC627" i="11"/>
  <c r="AJ171" i="31" s="1"/>
  <c r="AC628" i="11"/>
  <c r="AJ172" i="31" s="1"/>
  <c r="AC629" i="11"/>
  <c r="AJ173" i="31" s="1"/>
  <c r="AC630" i="11"/>
  <c r="AJ174" i="31" s="1"/>
  <c r="AC631" i="11"/>
  <c r="AJ175" i="31" s="1"/>
  <c r="AC632" i="11"/>
  <c r="AJ176" i="31" s="1"/>
  <c r="AC633" i="11"/>
  <c r="AJ177" i="31" s="1"/>
  <c r="AC634" i="11"/>
  <c r="AJ178" i="31" s="1"/>
  <c r="AC635" i="11"/>
  <c r="AJ179" i="31" s="1"/>
  <c r="AC636" i="11"/>
  <c r="AJ180" i="31" s="1"/>
  <c r="AC637" i="11"/>
  <c r="AJ181" i="31" s="1"/>
  <c r="AC638" i="11"/>
  <c r="AJ182" i="31" s="1"/>
  <c r="AC639" i="11"/>
  <c r="AJ183" i="31" s="1"/>
  <c r="AC640" i="11"/>
  <c r="AJ184" i="31" s="1"/>
  <c r="AC641" i="11"/>
  <c r="AJ185" i="31" s="1"/>
  <c r="AC642" i="11"/>
  <c r="AJ186" i="31" s="1"/>
  <c r="AC643" i="11"/>
  <c r="AJ187" i="31" s="1"/>
  <c r="AC644" i="11"/>
  <c r="AJ188" i="31" s="1"/>
  <c r="AC645" i="11"/>
  <c r="AJ189" i="31" s="1"/>
  <c r="AC646" i="11"/>
  <c r="AJ190" i="31" s="1"/>
  <c r="AC647" i="11"/>
  <c r="AJ73" i="31" s="1"/>
  <c r="AC648" i="11"/>
  <c r="AJ74" i="31" s="1"/>
  <c r="AC649" i="11"/>
  <c r="AJ75" i="31" s="1"/>
  <c r="AC650" i="11"/>
  <c r="AJ115" i="31" s="1"/>
  <c r="AC651" i="11"/>
  <c r="AJ116" i="31" s="1"/>
  <c r="AC652" i="11"/>
  <c r="AJ117" i="31" s="1"/>
  <c r="AC653" i="11"/>
  <c r="AJ118" i="31" s="1"/>
  <c r="AC654" i="11"/>
  <c r="AJ119" i="31" s="1"/>
  <c r="AC655" i="11"/>
  <c r="AJ122" i="31" s="1"/>
  <c r="AC656" i="11"/>
  <c r="AJ123" i="31" s="1"/>
  <c r="AC657" i="11"/>
  <c r="AJ124" i="31" s="1"/>
  <c r="AC414" i="11"/>
  <c r="AJ510" i="31" s="1"/>
  <c r="AC426" i="11"/>
  <c r="AJ529" i="31" s="1"/>
  <c r="AC438" i="11"/>
  <c r="AJ455" i="31" s="1"/>
  <c r="AC450" i="11"/>
  <c r="AJ641" i="31" s="1"/>
  <c r="AC462" i="11"/>
  <c r="AJ653" i="31" s="1"/>
  <c r="AC474" i="11"/>
  <c r="AJ604" i="31" s="1"/>
  <c r="AC486" i="11"/>
  <c r="AJ534" i="31" s="1"/>
  <c r="AC499" i="11"/>
  <c r="AJ525" i="31" s="1"/>
  <c r="AC541" i="11"/>
  <c r="AJ47" i="31" s="1"/>
  <c r="AC558" i="11"/>
  <c r="AJ64" i="31" s="1"/>
  <c r="AC415" i="11"/>
  <c r="AJ511" i="31" s="1"/>
  <c r="AC427" i="11"/>
  <c r="AJ530" i="31" s="1"/>
  <c r="AC439" i="11"/>
  <c r="AJ456" i="31" s="1"/>
  <c r="AC451" i="11"/>
  <c r="AJ642" i="31" s="1"/>
  <c r="AC463" i="11"/>
  <c r="AJ654" i="31" s="1"/>
  <c r="AC475" i="11"/>
  <c r="AJ605" i="31" s="1"/>
  <c r="AC487" i="11"/>
  <c r="AJ545" i="31" s="1"/>
  <c r="AC511" i="11"/>
  <c r="AJ17" i="31" s="1"/>
  <c r="AC517" i="11"/>
  <c r="AJ23" i="31" s="1"/>
  <c r="AC523" i="11"/>
  <c r="AJ29" i="31" s="1"/>
  <c r="AC528" i="11"/>
  <c r="AJ34" i="31" s="1"/>
  <c r="AC531" i="11"/>
  <c r="AJ37" i="31" s="1"/>
  <c r="AC534" i="11"/>
  <c r="AJ40" i="31" s="1"/>
  <c r="AC537" i="11"/>
  <c r="AJ43" i="31" s="1"/>
  <c r="AC546" i="11"/>
  <c r="AC557" i="11"/>
  <c r="AJ63" i="31" s="1"/>
  <c r="AC416" i="11"/>
  <c r="AJ512" i="31" s="1"/>
  <c r="AC428" i="11"/>
  <c r="AJ531" i="31" s="1"/>
  <c r="AC440" i="11"/>
  <c r="AJ457" i="31" s="1"/>
  <c r="AC452" i="11"/>
  <c r="AJ643" i="31" s="1"/>
  <c r="AC464" i="11"/>
  <c r="AJ655" i="31" s="1"/>
  <c r="AC476" i="11"/>
  <c r="AJ606" i="31" s="1"/>
  <c r="AC488" i="11"/>
  <c r="AJ546" i="31" s="1"/>
  <c r="AC501" i="11"/>
  <c r="AJ7" i="31" s="1"/>
  <c r="AC556" i="11"/>
  <c r="AJ62" i="31" s="1"/>
  <c r="AC402" i="11"/>
  <c r="AJ498" i="31" s="1"/>
  <c r="AC417" i="11"/>
  <c r="AJ513" i="31" s="1"/>
  <c r="AC429" i="11"/>
  <c r="AJ532" i="31" s="1"/>
  <c r="AC441" i="11"/>
  <c r="AJ458" i="31" s="1"/>
  <c r="AC453" i="11"/>
  <c r="AJ644" i="31" s="1"/>
  <c r="AC465" i="11"/>
  <c r="AJ656" i="31" s="1"/>
  <c r="AC477" i="11"/>
  <c r="AJ607" i="31" s="1"/>
  <c r="AC489" i="11"/>
  <c r="AJ547" i="31" s="1"/>
  <c r="AC502" i="11"/>
  <c r="AJ8" i="31" s="1"/>
  <c r="AC512" i="11"/>
  <c r="AJ18" i="31" s="1"/>
  <c r="AC518" i="11"/>
  <c r="AJ24" i="31" s="1"/>
  <c r="AC524" i="11"/>
  <c r="AJ30" i="31" s="1"/>
  <c r="AC540" i="11"/>
  <c r="AJ46" i="31" s="1"/>
  <c r="AC545" i="11"/>
  <c r="AJ51" i="31" s="1"/>
  <c r="AC555" i="11"/>
  <c r="AJ61" i="31" s="1"/>
  <c r="AC352" i="11"/>
  <c r="AJ400" i="31" s="1"/>
  <c r="AC418" i="11"/>
  <c r="AJ514" i="31" s="1"/>
  <c r="AC430" i="11"/>
  <c r="AJ424" i="31" s="1"/>
  <c r="AC442" i="11"/>
  <c r="AJ459" i="31" s="1"/>
  <c r="AC454" i="11"/>
  <c r="AJ645" i="31" s="1"/>
  <c r="AC466" i="11"/>
  <c r="AJ657" i="31" s="1"/>
  <c r="AC478" i="11"/>
  <c r="AJ537" i="31" s="1"/>
  <c r="AC490" i="11"/>
  <c r="AJ478" i="31" s="1"/>
  <c r="AC503" i="11"/>
  <c r="AJ9" i="31" s="1"/>
  <c r="AC554" i="11"/>
  <c r="AJ60" i="31" s="1"/>
  <c r="AC419" i="11"/>
  <c r="AJ515" i="31" s="1"/>
  <c r="AC431" i="11"/>
  <c r="AJ425" i="31" s="1"/>
  <c r="AC443" i="11"/>
  <c r="AJ477" i="31" s="1"/>
  <c r="AC455" i="11"/>
  <c r="AJ646" i="31" s="1"/>
  <c r="AC467" i="11"/>
  <c r="AJ658" i="31" s="1"/>
  <c r="AC479" i="11"/>
  <c r="AJ538" i="31" s="1"/>
  <c r="AC491" i="11"/>
  <c r="AJ479" i="31" s="1"/>
  <c r="AC504" i="11"/>
  <c r="AJ10" i="31" s="1"/>
  <c r="AC513" i="11"/>
  <c r="AJ19" i="31" s="1"/>
  <c r="AC519" i="11"/>
  <c r="AJ25" i="31" s="1"/>
  <c r="AC525" i="11"/>
  <c r="AJ31" i="31" s="1"/>
  <c r="AC529" i="11"/>
  <c r="AJ35" i="31" s="1"/>
  <c r="AC532" i="11"/>
  <c r="AJ38" i="31" s="1"/>
  <c r="AC535" i="11"/>
  <c r="AJ41" i="31" s="1"/>
  <c r="AC544" i="11"/>
  <c r="AJ50" i="31" s="1"/>
  <c r="AC553" i="11"/>
  <c r="AJ59" i="31" s="1"/>
  <c r="AC420" i="11"/>
  <c r="AJ528" i="31" s="1"/>
  <c r="AC432" i="11"/>
  <c r="AJ426" i="31" s="1"/>
  <c r="AC444" i="11"/>
  <c r="AJ635" i="31" s="1"/>
  <c r="AC456" i="11"/>
  <c r="AJ647" i="31" s="1"/>
  <c r="AC468" i="11"/>
  <c r="AJ659" i="31" s="1"/>
  <c r="AC480" i="11"/>
  <c r="AJ539" i="31" s="1"/>
  <c r="AC492" i="11"/>
  <c r="AJ480" i="31" s="1"/>
  <c r="AC505" i="11"/>
  <c r="AJ11" i="31" s="1"/>
  <c r="AC539" i="11"/>
  <c r="AJ45" i="31" s="1"/>
  <c r="AC552" i="11"/>
  <c r="AJ58" i="31" s="1"/>
  <c r="AC421" i="11"/>
  <c r="AJ516" i="31" s="1"/>
  <c r="AC433" i="11"/>
  <c r="AJ427" i="31" s="1"/>
  <c r="AC445" i="11"/>
  <c r="AJ636" i="31" s="1"/>
  <c r="AC457" i="11"/>
  <c r="AJ648" i="31" s="1"/>
  <c r="AC469" i="11"/>
  <c r="AJ660" i="31" s="1"/>
  <c r="AC481" i="11"/>
  <c r="AJ540" i="31" s="1"/>
  <c r="AC493" i="11"/>
  <c r="AJ548" i="31" s="1"/>
  <c r="AC506" i="11"/>
  <c r="AJ12" i="31" s="1"/>
  <c r="AC514" i="11"/>
  <c r="AJ20" i="31" s="1"/>
  <c r="AC520" i="11"/>
  <c r="AJ26" i="31" s="1"/>
  <c r="AC526" i="11"/>
  <c r="AJ32" i="31" s="1"/>
  <c r="AC543" i="11"/>
  <c r="AJ49" i="31" s="1"/>
  <c r="AC551" i="11"/>
  <c r="AJ57" i="31" s="1"/>
  <c r="AC422" i="11"/>
  <c r="AJ517" i="31" s="1"/>
  <c r="AC434" i="11"/>
  <c r="AJ430" i="31" s="1"/>
  <c r="AC446" i="11"/>
  <c r="AJ637" i="31" s="1"/>
  <c r="AC458" i="11"/>
  <c r="AJ649" i="31" s="1"/>
  <c r="AC470" i="11"/>
  <c r="AJ663" i="31" s="1"/>
  <c r="AC482" i="11"/>
  <c r="AJ541" i="31" s="1"/>
  <c r="AC495" i="11"/>
  <c r="AJ450" i="31" s="1"/>
  <c r="AC507" i="11"/>
  <c r="AJ13" i="31" s="1"/>
  <c r="AC550" i="11"/>
  <c r="AJ56" i="31" s="1"/>
  <c r="AC423" i="11"/>
  <c r="AJ518" i="31" s="1"/>
  <c r="AC435" i="11"/>
  <c r="AJ431" i="31" s="1"/>
  <c r="AC447" i="11"/>
  <c r="AJ638" i="31" s="1"/>
  <c r="AC459" i="11"/>
  <c r="AJ650" i="31" s="1"/>
  <c r="AC471" i="11"/>
  <c r="AJ664" i="31" s="1"/>
  <c r="AC483" i="11"/>
  <c r="AJ542" i="31" s="1"/>
  <c r="AC496" i="11"/>
  <c r="AJ608" i="31" s="1"/>
  <c r="AC508" i="11"/>
  <c r="AJ14" i="31" s="1"/>
  <c r="AC515" i="11"/>
  <c r="AJ21" i="31" s="1"/>
  <c r="AC521" i="11"/>
  <c r="AJ27" i="31" s="1"/>
  <c r="AC527" i="11"/>
  <c r="AJ33" i="31" s="1"/>
  <c r="AC530" i="11"/>
  <c r="AJ36" i="31" s="1"/>
  <c r="AC533" i="11"/>
  <c r="AJ39" i="31" s="1"/>
  <c r="AC536" i="11"/>
  <c r="AJ42" i="31" s="1"/>
  <c r="AC538" i="11"/>
  <c r="AJ44" i="31" s="1"/>
  <c r="AC542" i="11"/>
  <c r="AJ48" i="31" s="1"/>
  <c r="AC549" i="11"/>
  <c r="AJ55" i="31" s="1"/>
  <c r="AC412" i="11"/>
  <c r="AJ508" i="31" s="1"/>
  <c r="AC548" i="11"/>
  <c r="AJ54" i="31" s="1"/>
  <c r="AC424" i="11"/>
  <c r="AJ519" i="31" s="1"/>
  <c r="AC436" i="11"/>
  <c r="AJ432" i="31" s="1"/>
  <c r="AC448" i="11"/>
  <c r="AJ639" i="31" s="1"/>
  <c r="AC460" i="11"/>
  <c r="AJ651" i="31" s="1"/>
  <c r="AC4" i="11"/>
  <c r="AJ561" i="31" s="1"/>
  <c r="AC472" i="11"/>
  <c r="AJ665" i="31" s="1"/>
  <c r="AC484" i="11"/>
  <c r="AJ523" i="31" s="1"/>
  <c r="AC497" i="11"/>
  <c r="AJ609" i="31" s="1"/>
  <c r="AC509" i="11"/>
  <c r="AJ15" i="31" s="1"/>
  <c r="AC2" i="12"/>
  <c r="Z219" i="31" l="1"/>
  <c r="X218" i="31"/>
  <c r="Z218" i="31" s="1"/>
  <c r="AL24" i="31"/>
  <c r="AK24" i="31"/>
  <c r="AL66" i="31"/>
  <c r="AK66" i="31"/>
  <c r="AK404" i="31"/>
  <c r="AL404" i="31"/>
  <c r="AJ403" i="31"/>
  <c r="AL237" i="31"/>
  <c r="AK237" i="31"/>
  <c r="AL700" i="31"/>
  <c r="AK700" i="31"/>
  <c r="AF323" i="31"/>
  <c r="AE323" i="31"/>
  <c r="AE159" i="31"/>
  <c r="AF159" i="31"/>
  <c r="AE494" i="31"/>
  <c r="AF494" i="31"/>
  <c r="AE202" i="31"/>
  <c r="AF202" i="31"/>
  <c r="AK27" i="31"/>
  <c r="AL27" i="31"/>
  <c r="AL188" i="31"/>
  <c r="AK188" i="31"/>
  <c r="AL473" i="31"/>
  <c r="AK473" i="31"/>
  <c r="AJ472" i="31"/>
  <c r="AK720" i="31"/>
  <c r="AL720" i="31"/>
  <c r="AK732" i="31"/>
  <c r="AL732" i="31"/>
  <c r="AL659" i="31"/>
  <c r="AK659" i="31"/>
  <c r="AL19" i="31"/>
  <c r="AK19" i="31"/>
  <c r="AK537" i="31"/>
  <c r="AL537" i="31"/>
  <c r="AJ536" i="31"/>
  <c r="AL18" i="31"/>
  <c r="AK18" i="31"/>
  <c r="AK546" i="31"/>
  <c r="AL546" i="31"/>
  <c r="AL34" i="31"/>
  <c r="AK34" i="31"/>
  <c r="AL64" i="31"/>
  <c r="AK64" i="31"/>
  <c r="AL122" i="31"/>
  <c r="AK122" i="31"/>
  <c r="AJ121" i="31"/>
  <c r="AK187" i="31"/>
  <c r="AL187" i="31"/>
  <c r="AL175" i="31"/>
  <c r="AK175" i="31"/>
  <c r="AL613" i="31"/>
  <c r="AK613" i="31"/>
  <c r="AL100" i="31"/>
  <c r="AK100" i="31"/>
  <c r="AL88" i="31"/>
  <c r="AK88" i="31"/>
  <c r="AL694" i="31"/>
  <c r="AK694" i="31"/>
  <c r="AL147" i="31"/>
  <c r="AK147" i="31"/>
  <c r="AK65" i="31"/>
  <c r="AL65" i="31"/>
  <c r="AL509" i="31"/>
  <c r="AK509" i="31"/>
  <c r="AK570" i="31"/>
  <c r="AL570" i="31"/>
  <c r="AK486" i="31"/>
  <c r="AL486" i="31"/>
  <c r="AL765" i="31"/>
  <c r="AK765" i="31"/>
  <c r="AK444" i="31"/>
  <c r="AL444" i="31"/>
  <c r="AJ434" i="31"/>
  <c r="AL435" i="31"/>
  <c r="AK435" i="31"/>
  <c r="AK753" i="31"/>
  <c r="AL753" i="31"/>
  <c r="AL261" i="31"/>
  <c r="AK261" i="31"/>
  <c r="AK411" i="31"/>
  <c r="AL411" i="31"/>
  <c r="AL381" i="31"/>
  <c r="AK381" i="31"/>
  <c r="AL376" i="31"/>
  <c r="AK376" i="31"/>
  <c r="AK269" i="31"/>
  <c r="AL269" i="31"/>
  <c r="AJ419" i="31"/>
  <c r="AL312" i="31"/>
  <c r="AK312" i="31"/>
  <c r="AL300" i="31"/>
  <c r="AK300" i="31"/>
  <c r="AL288" i="31"/>
  <c r="AK288" i="31"/>
  <c r="AL276" i="31"/>
  <c r="AK276" i="31"/>
  <c r="AK551" i="31"/>
  <c r="AL551" i="31"/>
  <c r="AJ550" i="31"/>
  <c r="AL626" i="31"/>
  <c r="AK626" i="31"/>
  <c r="AL719" i="31"/>
  <c r="AK719" i="31"/>
  <c r="AK572" i="31"/>
  <c r="AL572" i="31"/>
  <c r="AL578" i="31"/>
  <c r="AK578" i="31"/>
  <c r="AK236" i="31"/>
  <c r="AL236" i="31"/>
  <c r="AL354" i="31"/>
  <c r="AK354" i="31"/>
  <c r="AJ353" i="31"/>
  <c r="AJ329" i="31" s="1"/>
  <c r="AL334" i="31"/>
  <c r="AK334" i="31"/>
  <c r="AL228" i="31"/>
  <c r="AK228" i="31"/>
  <c r="AL140" i="31"/>
  <c r="AK140" i="31"/>
  <c r="AJ202" i="31"/>
  <c r="AL203" i="31"/>
  <c r="AK203" i="31"/>
  <c r="AL195" i="31"/>
  <c r="AK195" i="31"/>
  <c r="AL688" i="31"/>
  <c r="AK688" i="31"/>
  <c r="AK679" i="31"/>
  <c r="AL679" i="31"/>
  <c r="AL598" i="31"/>
  <c r="AK598" i="31"/>
  <c r="AK728" i="31"/>
  <c r="AL728" i="31"/>
  <c r="AL711" i="31"/>
  <c r="AK711" i="31"/>
  <c r="AL699" i="31"/>
  <c r="AK699" i="31"/>
  <c r="AE461" i="31"/>
  <c r="AF461" i="31"/>
  <c r="T418" i="31"/>
  <c r="S418" i="31"/>
  <c r="AL639" i="31"/>
  <c r="AK639" i="31"/>
  <c r="AL123" i="31"/>
  <c r="AK123" i="31"/>
  <c r="AL453" i="31"/>
  <c r="AJ452" i="31"/>
  <c r="AK453" i="31"/>
  <c r="AK160" i="31"/>
  <c r="AL160" i="31"/>
  <c r="AJ159" i="31"/>
  <c r="AL680" i="31"/>
  <c r="AK680" i="31"/>
  <c r="AL519" i="31"/>
  <c r="AK519" i="31"/>
  <c r="AK14" i="31"/>
  <c r="AL14" i="31"/>
  <c r="AL663" i="31"/>
  <c r="AJ662" i="31"/>
  <c r="AK663" i="31"/>
  <c r="AL540" i="31"/>
  <c r="AK540" i="31"/>
  <c r="AK647" i="31"/>
  <c r="AL647" i="31"/>
  <c r="AL10" i="31"/>
  <c r="AK10" i="31"/>
  <c r="AL657" i="31"/>
  <c r="AK657" i="31"/>
  <c r="AL8" i="31"/>
  <c r="AK8" i="31"/>
  <c r="AK606" i="31"/>
  <c r="AL606" i="31"/>
  <c r="AK29" i="31"/>
  <c r="AL29" i="31"/>
  <c r="AL47" i="31"/>
  <c r="AK47" i="31"/>
  <c r="AL119" i="31"/>
  <c r="AK119" i="31"/>
  <c r="AK186" i="31"/>
  <c r="AL186" i="31"/>
  <c r="AL174" i="31"/>
  <c r="AK174" i="31"/>
  <c r="AL612" i="31"/>
  <c r="AJ611" i="31"/>
  <c r="AK612" i="31"/>
  <c r="AL99" i="31"/>
  <c r="AK99" i="31"/>
  <c r="AK87" i="31"/>
  <c r="AL87" i="31"/>
  <c r="AL157" i="31"/>
  <c r="AK157" i="31"/>
  <c r="AL146" i="31"/>
  <c r="AK146" i="31"/>
  <c r="AJ53" i="31"/>
  <c r="AJ52" i="31"/>
  <c r="AL503" i="31"/>
  <c r="AK503" i="31"/>
  <c r="AL497" i="31"/>
  <c r="AK497" i="31"/>
  <c r="AK485" i="31"/>
  <c r="AL485" i="31"/>
  <c r="AL764" i="31"/>
  <c r="AK764" i="31"/>
  <c r="AL443" i="31"/>
  <c r="AK443" i="31"/>
  <c r="AL401" i="31"/>
  <c r="AK401" i="31"/>
  <c r="AK731" i="31"/>
  <c r="AL731" i="31"/>
  <c r="AL255" i="31"/>
  <c r="AK255" i="31"/>
  <c r="AK410" i="31"/>
  <c r="AL410" i="31"/>
  <c r="AK380" i="31"/>
  <c r="AL380" i="31"/>
  <c r="AK375" i="31"/>
  <c r="AL375" i="31"/>
  <c r="AL268" i="31"/>
  <c r="AK268" i="31"/>
  <c r="AL311" i="31"/>
  <c r="AK311" i="31"/>
  <c r="AL299" i="31"/>
  <c r="AK299" i="31"/>
  <c r="AK287" i="31"/>
  <c r="AL287" i="31"/>
  <c r="AL275" i="31"/>
  <c r="AK275" i="31"/>
  <c r="AK594" i="31"/>
  <c r="AL594" i="31"/>
  <c r="AL623" i="31"/>
  <c r="AK623" i="31"/>
  <c r="AL552" i="31"/>
  <c r="AK552" i="31"/>
  <c r="AK733" i="31"/>
  <c r="AL733" i="31"/>
  <c r="AK576" i="31"/>
  <c r="AL576" i="31"/>
  <c r="AL351" i="31"/>
  <c r="AK351" i="31"/>
  <c r="AL345" i="31"/>
  <c r="AK345" i="31"/>
  <c r="AL333" i="31"/>
  <c r="AK333" i="31"/>
  <c r="AL227" i="31"/>
  <c r="AK227" i="31"/>
  <c r="AL215" i="31"/>
  <c r="AK215" i="31"/>
  <c r="AK210" i="31"/>
  <c r="AL210" i="31"/>
  <c r="AL194" i="31"/>
  <c r="AK194" i="31"/>
  <c r="AL687" i="31"/>
  <c r="AK687" i="31"/>
  <c r="AK678" i="31"/>
  <c r="AL678" i="31"/>
  <c r="AL161" i="31"/>
  <c r="AK161" i="31"/>
  <c r="AL717" i="31"/>
  <c r="AK717" i="31"/>
  <c r="AK710" i="31"/>
  <c r="AL710" i="31"/>
  <c r="AK698" i="31"/>
  <c r="AL698" i="31"/>
  <c r="AJ697" i="31"/>
  <c r="AE434" i="31"/>
  <c r="AF434" i="31"/>
  <c r="AF52" i="31"/>
  <c r="AE52" i="31"/>
  <c r="AD366" i="31"/>
  <c r="AD418" i="31" s="1"/>
  <c r="AE367" i="31"/>
  <c r="AF367" i="31"/>
  <c r="AF77" i="31"/>
  <c r="AE77" i="31"/>
  <c r="AL286" i="31"/>
  <c r="AK286" i="31"/>
  <c r="AL274" i="31"/>
  <c r="AK274" i="31"/>
  <c r="AL592" i="31"/>
  <c r="AK592" i="31"/>
  <c r="AK726" i="31"/>
  <c r="AL726" i="31"/>
  <c r="AL597" i="31"/>
  <c r="AK597" i="31"/>
  <c r="AK729" i="31"/>
  <c r="AL729" i="31"/>
  <c r="AL723" i="31"/>
  <c r="AK723" i="31"/>
  <c r="AL350" i="31"/>
  <c r="AK350" i="31"/>
  <c r="AK344" i="31"/>
  <c r="AL344" i="31"/>
  <c r="AK332" i="31"/>
  <c r="AL332" i="31"/>
  <c r="AL226" i="31"/>
  <c r="AK226" i="31"/>
  <c r="AL139" i="31"/>
  <c r="AK139" i="31"/>
  <c r="AL209" i="31"/>
  <c r="AK209" i="31"/>
  <c r="AL193" i="31"/>
  <c r="AK193" i="31"/>
  <c r="AJ192" i="31"/>
  <c r="AL686" i="31"/>
  <c r="AK686" i="31"/>
  <c r="AK677" i="31"/>
  <c r="AL677" i="31"/>
  <c r="AK627" i="31"/>
  <c r="AL627" i="31"/>
  <c r="AK722" i="31"/>
  <c r="AL722" i="31"/>
  <c r="AK709" i="31"/>
  <c r="AL709" i="31"/>
  <c r="AL569" i="31"/>
  <c r="AK569" i="31"/>
  <c r="AF403" i="31"/>
  <c r="AE403" i="31"/>
  <c r="AF53" i="31"/>
  <c r="AE53" i="31"/>
  <c r="AE634" i="31"/>
  <c r="AF634" i="31"/>
  <c r="AD633" i="31"/>
  <c r="AL450" i="31"/>
  <c r="AK450" i="31"/>
  <c r="AL176" i="31"/>
  <c r="AK176" i="31"/>
  <c r="AL487" i="31"/>
  <c r="AK487" i="31"/>
  <c r="AL289" i="31"/>
  <c r="AK289" i="31"/>
  <c r="AL141" i="31"/>
  <c r="AK141" i="31"/>
  <c r="AL541" i="31"/>
  <c r="AK541" i="31"/>
  <c r="AL547" i="31"/>
  <c r="AK547" i="31"/>
  <c r="AL98" i="31"/>
  <c r="AK98" i="31"/>
  <c r="AK267" i="31"/>
  <c r="AL267" i="31"/>
  <c r="AK648" i="31"/>
  <c r="AL648" i="31"/>
  <c r="AK538" i="31"/>
  <c r="AL538" i="31"/>
  <c r="AK459" i="31"/>
  <c r="AL459" i="31"/>
  <c r="AL607" i="31"/>
  <c r="AK607" i="31"/>
  <c r="AL643" i="31"/>
  <c r="AK643" i="31"/>
  <c r="AK17" i="31"/>
  <c r="AL17" i="31"/>
  <c r="AL534" i="31"/>
  <c r="AK534" i="31"/>
  <c r="AL117" i="31"/>
  <c r="AK117" i="31"/>
  <c r="AL184" i="31"/>
  <c r="AK184" i="31"/>
  <c r="AK172" i="31"/>
  <c r="AL172" i="31"/>
  <c r="AL109" i="31"/>
  <c r="AK109" i="31"/>
  <c r="AL97" i="31"/>
  <c r="AK97" i="31"/>
  <c r="AL85" i="31"/>
  <c r="AK85" i="31"/>
  <c r="AK155" i="31"/>
  <c r="AL155" i="31"/>
  <c r="AL144" i="31"/>
  <c r="AK144" i="31"/>
  <c r="AL22" i="31"/>
  <c r="AK22" i="31"/>
  <c r="AL504" i="31"/>
  <c r="AK504" i="31"/>
  <c r="AL495" i="31"/>
  <c r="AJ494" i="31"/>
  <c r="AK495" i="31"/>
  <c r="AL484" i="31"/>
  <c r="AJ483" i="31"/>
  <c r="AK484" i="31"/>
  <c r="AL602" i="31"/>
  <c r="AK602" i="31"/>
  <c r="AK441" i="31"/>
  <c r="AL441" i="31"/>
  <c r="AK257" i="31"/>
  <c r="AL257" i="31"/>
  <c r="AL259" i="31"/>
  <c r="AK259" i="31"/>
  <c r="AL262" i="31"/>
  <c r="AK262" i="31"/>
  <c r="AL390" i="31"/>
  <c r="AK390" i="31"/>
  <c r="AL378" i="31"/>
  <c r="AK378" i="31"/>
  <c r="AL373" i="31"/>
  <c r="AK373" i="31"/>
  <c r="AK321" i="31"/>
  <c r="AL321" i="31"/>
  <c r="AK309" i="31"/>
  <c r="AL309" i="31"/>
  <c r="AL297" i="31"/>
  <c r="AK297" i="31"/>
  <c r="AL285" i="31"/>
  <c r="AK285" i="31"/>
  <c r="AK273" i="31"/>
  <c r="AL273" i="31"/>
  <c r="AL590" i="31"/>
  <c r="AK590" i="31"/>
  <c r="AK761" i="31"/>
  <c r="AL761" i="31"/>
  <c r="AL162" i="31"/>
  <c r="AK162" i="31"/>
  <c r="AK595" i="31"/>
  <c r="AL595" i="31"/>
  <c r="AK245" i="31"/>
  <c r="AL245" i="31"/>
  <c r="AK349" i="31"/>
  <c r="AL349" i="31"/>
  <c r="AK343" i="31"/>
  <c r="AL343" i="31"/>
  <c r="AK331" i="31"/>
  <c r="AL331" i="31"/>
  <c r="AL225" i="31"/>
  <c r="AK225" i="31"/>
  <c r="AK138" i="31"/>
  <c r="AL138" i="31"/>
  <c r="AL208" i="31"/>
  <c r="AK208" i="31"/>
  <c r="AJ207" i="31"/>
  <c r="AL135" i="31"/>
  <c r="AK135" i="31"/>
  <c r="AK685" i="31"/>
  <c r="AL685" i="31"/>
  <c r="AJ675" i="31"/>
  <c r="AK624" i="31"/>
  <c r="AL624" i="31"/>
  <c r="AK724" i="31"/>
  <c r="AL724" i="31"/>
  <c r="AK708" i="31"/>
  <c r="AL708" i="31"/>
  <c r="AL568" i="31"/>
  <c r="AK568" i="31"/>
  <c r="Z633" i="31"/>
  <c r="Y633" i="31"/>
  <c r="Y366" i="31"/>
  <c r="Z366" i="31"/>
  <c r="AF465" i="31"/>
  <c r="AE465" i="31"/>
  <c r="AE544" i="31"/>
  <c r="AF544" i="31"/>
  <c r="AE536" i="31"/>
  <c r="AF536" i="31"/>
  <c r="AL25" i="31"/>
  <c r="AK25" i="31"/>
  <c r="AL101" i="31"/>
  <c r="AK101" i="31"/>
  <c r="AL258" i="31"/>
  <c r="AK258" i="31"/>
  <c r="AL277" i="31"/>
  <c r="AK277" i="31"/>
  <c r="AL204" i="31"/>
  <c r="AK204" i="31"/>
  <c r="AL54" i="31"/>
  <c r="AK54" i="31"/>
  <c r="AL655" i="31"/>
  <c r="AK655" i="31"/>
  <c r="AL86" i="31"/>
  <c r="AK86" i="31"/>
  <c r="AK394" i="31"/>
  <c r="AL394" i="31"/>
  <c r="AL298" i="31"/>
  <c r="AK298" i="31"/>
  <c r="AK636" i="31"/>
  <c r="AL636" i="31"/>
  <c r="AL457" i="31"/>
  <c r="AK457" i="31"/>
  <c r="AL604" i="31"/>
  <c r="AK604" i="31"/>
  <c r="AL116" i="31"/>
  <c r="AK116" i="31"/>
  <c r="AK183" i="31"/>
  <c r="AL183" i="31"/>
  <c r="AL171" i="31"/>
  <c r="AK171" i="31"/>
  <c r="AL108" i="31"/>
  <c r="AK108" i="31"/>
  <c r="AK96" i="31"/>
  <c r="AL96" i="31"/>
  <c r="AK84" i="31"/>
  <c r="AL84" i="31"/>
  <c r="AL154" i="31"/>
  <c r="AK154" i="31"/>
  <c r="AK143" i="31"/>
  <c r="AL143" i="31"/>
  <c r="AL16" i="31"/>
  <c r="AK16" i="31"/>
  <c r="AL499" i="31"/>
  <c r="AK499" i="31"/>
  <c r="AK492" i="31"/>
  <c r="AL492" i="31"/>
  <c r="AL469" i="31"/>
  <c r="AK469" i="31"/>
  <c r="AK601" i="31"/>
  <c r="AL601" i="31"/>
  <c r="AL475" i="31"/>
  <c r="AK475" i="31"/>
  <c r="AK249" i="31"/>
  <c r="AL249" i="31"/>
  <c r="AK254" i="31"/>
  <c r="AL254" i="31"/>
  <c r="AK248" i="31"/>
  <c r="AL248" i="31"/>
  <c r="AL389" i="31"/>
  <c r="AK389" i="31"/>
  <c r="AL377" i="31"/>
  <c r="AK377" i="31"/>
  <c r="AK372" i="31"/>
  <c r="AL372" i="31"/>
  <c r="AL320" i="31"/>
  <c r="AK320" i="31"/>
  <c r="AL308" i="31"/>
  <c r="AK308" i="31"/>
  <c r="AL296" i="31"/>
  <c r="AK296" i="31"/>
  <c r="AL284" i="31"/>
  <c r="AK284" i="31"/>
  <c r="AJ271" i="31"/>
  <c r="AL272" i="31"/>
  <c r="AK272" i="31"/>
  <c r="AL763" i="31"/>
  <c r="AK763" i="31"/>
  <c r="AK752" i="31"/>
  <c r="AL752" i="31"/>
  <c r="AL628" i="31"/>
  <c r="AK628" i="31"/>
  <c r="AK593" i="31"/>
  <c r="AL593" i="31"/>
  <c r="AL244" i="31"/>
  <c r="AK244" i="31"/>
  <c r="AK348" i="31"/>
  <c r="AL348" i="31"/>
  <c r="AK342" i="31"/>
  <c r="AL342" i="31"/>
  <c r="AL330" i="31"/>
  <c r="AK330" i="31"/>
  <c r="AK224" i="31"/>
  <c r="AL224" i="31"/>
  <c r="AK137" i="31"/>
  <c r="AL137" i="31"/>
  <c r="AL167" i="31"/>
  <c r="AK167" i="31"/>
  <c r="AK134" i="31"/>
  <c r="AL134" i="31"/>
  <c r="AL684" i="31"/>
  <c r="AK684" i="31"/>
  <c r="AK128" i="31"/>
  <c r="AL128" i="31"/>
  <c r="AL621" i="31"/>
  <c r="AK621" i="31"/>
  <c r="AJ620" i="31"/>
  <c r="AK721" i="31"/>
  <c r="AL721" i="31"/>
  <c r="AL707" i="31"/>
  <c r="AK707" i="31"/>
  <c r="AL567" i="31"/>
  <c r="AK567" i="31"/>
  <c r="AF121" i="31"/>
  <c r="AE121" i="31"/>
  <c r="AF353" i="31"/>
  <c r="AE353" i="31"/>
  <c r="AD673" i="31"/>
  <c r="AL539" i="31"/>
  <c r="AK539" i="31"/>
  <c r="AL89" i="31"/>
  <c r="AK89" i="31"/>
  <c r="AK412" i="31"/>
  <c r="AL412" i="31"/>
  <c r="AJ738" i="31"/>
  <c r="AK196" i="31"/>
  <c r="AL196" i="31"/>
  <c r="AK660" i="31"/>
  <c r="AL660" i="31"/>
  <c r="AL118" i="31"/>
  <c r="AK118" i="31"/>
  <c r="AL501" i="31"/>
  <c r="AK501" i="31"/>
  <c r="AL391" i="31"/>
  <c r="AK391" i="31"/>
  <c r="AL55" i="31"/>
  <c r="AK55" i="31"/>
  <c r="AL656" i="31"/>
  <c r="AK656" i="31"/>
  <c r="AL514" i="31"/>
  <c r="AK514" i="31"/>
  <c r="AL653" i="31"/>
  <c r="AK653" i="31"/>
  <c r="AL115" i="31"/>
  <c r="AJ114" i="31"/>
  <c r="AK115" i="31"/>
  <c r="AL182" i="31"/>
  <c r="AK182" i="31"/>
  <c r="AL170" i="31"/>
  <c r="AK170" i="31"/>
  <c r="AL107" i="31"/>
  <c r="AK107" i="31"/>
  <c r="AL95" i="31"/>
  <c r="AK95" i="31"/>
  <c r="AL83" i="31"/>
  <c r="AK83" i="31"/>
  <c r="AK153" i="31"/>
  <c r="AL153" i="31"/>
  <c r="AL142" i="31"/>
  <c r="AK142" i="31"/>
  <c r="AL524" i="31"/>
  <c r="AK524" i="31"/>
  <c r="AK397" i="31"/>
  <c r="AL397" i="31"/>
  <c r="AL491" i="31"/>
  <c r="AK491" i="31"/>
  <c r="AK468" i="31"/>
  <c r="AL468" i="31"/>
  <c r="AL600" i="31"/>
  <c r="AK600" i="31"/>
  <c r="AK440" i="31"/>
  <c r="AL440" i="31"/>
  <c r="AL395" i="31"/>
  <c r="AK395" i="31"/>
  <c r="AL250" i="31"/>
  <c r="AK250" i="31"/>
  <c r="AK741" i="31"/>
  <c r="AL741" i="31"/>
  <c r="AL388" i="31"/>
  <c r="AK388" i="31"/>
  <c r="AL409" i="31"/>
  <c r="AK409" i="31"/>
  <c r="AL371" i="31"/>
  <c r="AK371" i="31"/>
  <c r="AK319" i="31"/>
  <c r="AL319" i="31"/>
  <c r="AK307" i="31"/>
  <c r="AL307" i="31"/>
  <c r="AL295" i="31"/>
  <c r="AK295" i="31"/>
  <c r="AL283" i="31"/>
  <c r="AK283" i="31"/>
  <c r="AL266" i="31"/>
  <c r="AK266" i="31"/>
  <c r="AL587" i="31"/>
  <c r="AK587" i="31"/>
  <c r="AL748" i="31"/>
  <c r="AK748" i="31"/>
  <c r="AL625" i="31"/>
  <c r="AK625" i="31"/>
  <c r="AL591" i="31"/>
  <c r="AK591" i="31"/>
  <c r="AL243" i="31"/>
  <c r="AK243" i="31"/>
  <c r="AK347" i="31"/>
  <c r="AL347" i="31"/>
  <c r="AL341" i="31"/>
  <c r="AK341" i="31"/>
  <c r="AL235" i="31"/>
  <c r="AK235" i="31"/>
  <c r="AL223" i="31"/>
  <c r="AK223" i="31"/>
  <c r="AL214" i="31"/>
  <c r="AK214" i="31"/>
  <c r="AL166" i="31"/>
  <c r="AK166" i="31"/>
  <c r="AL133" i="31"/>
  <c r="AK133" i="31"/>
  <c r="AL131" i="31"/>
  <c r="AK131" i="31"/>
  <c r="AL127" i="31"/>
  <c r="AK127" i="31"/>
  <c r="AK754" i="31"/>
  <c r="AL754" i="31"/>
  <c r="AL718" i="31"/>
  <c r="AK718" i="31"/>
  <c r="AL706" i="31"/>
  <c r="AK706" i="31"/>
  <c r="AL566" i="31"/>
  <c r="AK566" i="31"/>
  <c r="AK511" i="31"/>
  <c r="AL511" i="31"/>
  <c r="AL507" i="31"/>
  <c r="AK507" i="31"/>
  <c r="AK301" i="31"/>
  <c r="AL301" i="31"/>
  <c r="AL229" i="31"/>
  <c r="AK229" i="31"/>
  <c r="AL432" i="31"/>
  <c r="AK432" i="31"/>
  <c r="AK635" i="31"/>
  <c r="AL635" i="31"/>
  <c r="AJ634" i="31"/>
  <c r="AL173" i="31"/>
  <c r="AK173" i="31"/>
  <c r="AL496" i="31"/>
  <c r="AK496" i="31"/>
  <c r="AK379" i="31"/>
  <c r="AL379" i="31"/>
  <c r="AL664" i="31"/>
  <c r="AK664" i="31"/>
  <c r="AK15" i="31"/>
  <c r="AL15" i="31"/>
  <c r="AK646" i="31"/>
  <c r="AL646" i="31"/>
  <c r="AK44" i="31"/>
  <c r="AL44" i="31"/>
  <c r="AL477" i="31"/>
  <c r="AK477" i="31"/>
  <c r="AK605" i="31"/>
  <c r="AL605" i="31"/>
  <c r="AK641" i="31"/>
  <c r="AL641" i="31"/>
  <c r="AL75" i="31"/>
  <c r="AK75" i="31"/>
  <c r="AL181" i="31"/>
  <c r="AK181" i="31"/>
  <c r="AL169" i="31"/>
  <c r="AK169" i="31"/>
  <c r="AK106" i="31"/>
  <c r="AL106" i="31"/>
  <c r="AL94" i="31"/>
  <c r="AK94" i="31"/>
  <c r="AL82" i="31"/>
  <c r="AK82" i="31"/>
  <c r="AL152" i="31"/>
  <c r="AK152" i="31"/>
  <c r="AL71" i="31"/>
  <c r="AK71" i="31"/>
  <c r="AL533" i="31"/>
  <c r="AK533" i="31"/>
  <c r="AL246" i="31"/>
  <c r="AK246" i="31"/>
  <c r="AK490" i="31"/>
  <c r="AL490" i="31"/>
  <c r="AL467" i="31"/>
  <c r="AK467" i="31"/>
  <c r="AL449" i="31"/>
  <c r="AK449" i="31"/>
  <c r="AK439" i="31"/>
  <c r="AL439" i="31"/>
  <c r="AK762" i="31"/>
  <c r="AL762" i="31"/>
  <c r="AL247" i="31"/>
  <c r="AK247" i="31"/>
  <c r="AK393" i="31"/>
  <c r="AL393" i="31"/>
  <c r="AL387" i="31"/>
  <c r="AK387" i="31"/>
  <c r="AL408" i="31"/>
  <c r="AK408" i="31"/>
  <c r="AK370" i="31"/>
  <c r="AL370" i="31"/>
  <c r="AK318" i="31"/>
  <c r="AL318" i="31"/>
  <c r="AK306" i="31"/>
  <c r="AL306" i="31"/>
  <c r="AK294" i="31"/>
  <c r="AL294" i="31"/>
  <c r="AL282" i="31"/>
  <c r="AK282" i="31"/>
  <c r="AL265" i="31"/>
  <c r="AK265" i="31"/>
  <c r="AL585" i="31"/>
  <c r="AK585" i="31"/>
  <c r="AL744" i="31"/>
  <c r="AK744" i="31"/>
  <c r="AK622" i="31"/>
  <c r="AL622" i="31"/>
  <c r="AK589" i="31"/>
  <c r="AL589" i="31"/>
  <c r="AL242" i="31"/>
  <c r="AK242" i="31"/>
  <c r="AL346" i="31"/>
  <c r="AK346" i="31"/>
  <c r="AL340" i="31"/>
  <c r="AK340" i="31"/>
  <c r="AL234" i="31"/>
  <c r="AK234" i="31"/>
  <c r="AL222" i="31"/>
  <c r="AK222" i="31"/>
  <c r="AK213" i="31"/>
  <c r="AL213" i="31"/>
  <c r="AL165" i="31"/>
  <c r="AK165" i="31"/>
  <c r="AL132" i="31"/>
  <c r="AK132" i="31"/>
  <c r="AL130" i="31"/>
  <c r="AK130" i="31"/>
  <c r="AL750" i="31"/>
  <c r="AK750" i="31"/>
  <c r="AL725" i="31"/>
  <c r="AK725" i="31"/>
  <c r="AK705" i="31"/>
  <c r="AL705" i="31"/>
  <c r="AK565" i="31"/>
  <c r="AL565" i="31"/>
  <c r="AD329" i="31"/>
  <c r="AD421" i="31"/>
  <c r="AL478" i="31"/>
  <c r="AK478" i="31"/>
  <c r="AL695" i="31"/>
  <c r="AK695" i="31"/>
  <c r="AK382" i="31"/>
  <c r="AL382" i="31"/>
  <c r="AL580" i="31"/>
  <c r="AK580" i="31"/>
  <c r="AL553" i="31"/>
  <c r="AK553" i="31"/>
  <c r="AK649" i="31"/>
  <c r="AL649" i="31"/>
  <c r="AL525" i="31"/>
  <c r="AK525" i="31"/>
  <c r="AL28" i="31"/>
  <c r="AK28" i="31"/>
  <c r="AL251" i="31"/>
  <c r="AK251" i="31"/>
  <c r="AK637" i="31"/>
  <c r="AL637" i="31"/>
  <c r="AL424" i="31"/>
  <c r="AK424" i="31"/>
  <c r="AJ423" i="31"/>
  <c r="AL427" i="31"/>
  <c r="AK427" i="31"/>
  <c r="AL609" i="31"/>
  <c r="AK609" i="31"/>
  <c r="AL50" i="31"/>
  <c r="AK50" i="31"/>
  <c r="AL42" i="31"/>
  <c r="AK42" i="31"/>
  <c r="AK41" i="31"/>
  <c r="AL41" i="31"/>
  <c r="AL63" i="31"/>
  <c r="AK63" i="31"/>
  <c r="AL74" i="31"/>
  <c r="AK74" i="31"/>
  <c r="AK180" i="31"/>
  <c r="AL180" i="31"/>
  <c r="AK618" i="31"/>
  <c r="AL618" i="31"/>
  <c r="AK105" i="31"/>
  <c r="AL105" i="31"/>
  <c r="AL93" i="31"/>
  <c r="AK93" i="31"/>
  <c r="AK81" i="31"/>
  <c r="AL81" i="31"/>
  <c r="AL151" i="31"/>
  <c r="AK151" i="31"/>
  <c r="AL70" i="31"/>
  <c r="AK70" i="31"/>
  <c r="AK666" i="31"/>
  <c r="AL666" i="31"/>
  <c r="AL505" i="31"/>
  <c r="AK505" i="31"/>
  <c r="AL489" i="31"/>
  <c r="AK489" i="31"/>
  <c r="AJ465" i="31"/>
  <c r="AK466" i="31"/>
  <c r="AL466" i="31"/>
  <c r="AL448" i="31"/>
  <c r="AK448" i="31"/>
  <c r="AL438" i="31"/>
  <c r="AK438" i="31"/>
  <c r="AK396" i="31"/>
  <c r="AL396" i="31"/>
  <c r="AK163" i="31"/>
  <c r="AL163" i="31"/>
  <c r="AK392" i="31"/>
  <c r="AL392" i="31"/>
  <c r="AK386" i="31"/>
  <c r="AL386" i="31"/>
  <c r="AL407" i="31"/>
  <c r="AK407" i="31"/>
  <c r="AK369" i="31"/>
  <c r="AL369" i="31"/>
  <c r="AL317" i="31"/>
  <c r="AK317" i="31"/>
  <c r="AL305" i="31"/>
  <c r="AK305" i="31"/>
  <c r="AL293" i="31"/>
  <c r="AK293" i="31"/>
  <c r="AL281" i="31"/>
  <c r="AK281" i="31"/>
  <c r="AK264" i="31"/>
  <c r="AL264" i="31"/>
  <c r="AK583" i="31"/>
  <c r="AL583" i="31"/>
  <c r="AK740" i="31"/>
  <c r="AL740" i="31"/>
  <c r="AJ759" i="31"/>
  <c r="AL760" i="31"/>
  <c r="AK760" i="31"/>
  <c r="AK588" i="31"/>
  <c r="AL588" i="31"/>
  <c r="AL241" i="31"/>
  <c r="AK241" i="31"/>
  <c r="AL359" i="31"/>
  <c r="AK359" i="31"/>
  <c r="AL339" i="31"/>
  <c r="AK339" i="31"/>
  <c r="AL233" i="31"/>
  <c r="AK233" i="31"/>
  <c r="AK221" i="31"/>
  <c r="AL221" i="31"/>
  <c r="AL212" i="31"/>
  <c r="AK212" i="31"/>
  <c r="AL164" i="31"/>
  <c r="AK164" i="31"/>
  <c r="AL693" i="31"/>
  <c r="AK693" i="31"/>
  <c r="AL129" i="31"/>
  <c r="AK129" i="31"/>
  <c r="AL557" i="31"/>
  <c r="AK557" i="31"/>
  <c r="AK746" i="31"/>
  <c r="AL746" i="31"/>
  <c r="AL716" i="31"/>
  <c r="AK716" i="31"/>
  <c r="AK704" i="31"/>
  <c r="AL704" i="31"/>
  <c r="AL564" i="31"/>
  <c r="AJ671" i="31"/>
  <c r="AK564" i="31"/>
  <c r="AF522" i="31"/>
  <c r="AE522" i="31"/>
  <c r="AE611" i="31"/>
  <c r="AF611" i="31"/>
  <c r="AD126" i="31"/>
  <c r="AF527" i="31"/>
  <c r="AE527" i="31"/>
  <c r="AL37" i="31"/>
  <c r="AK37" i="31"/>
  <c r="AL520" i="31"/>
  <c r="AK520" i="31"/>
  <c r="AJ323" i="31"/>
  <c r="AL324" i="31"/>
  <c r="AK324" i="31"/>
  <c r="AK335" i="31"/>
  <c r="AL335" i="31"/>
  <c r="AL21" i="31"/>
  <c r="AK21" i="31"/>
  <c r="AL645" i="31"/>
  <c r="AK645" i="31"/>
  <c r="AL110" i="31"/>
  <c r="AK110" i="31"/>
  <c r="AL767" i="31"/>
  <c r="AK767" i="31"/>
  <c r="AL310" i="31"/>
  <c r="AK310" i="31"/>
  <c r="AJ429" i="31"/>
  <c r="AL650" i="31"/>
  <c r="AK650" i="31"/>
  <c r="AL644" i="31"/>
  <c r="AK644" i="31"/>
  <c r="AL638" i="31"/>
  <c r="AK638" i="31"/>
  <c r="AL458" i="31"/>
  <c r="AK458" i="31"/>
  <c r="AL431" i="31"/>
  <c r="AK431" i="31"/>
  <c r="AL61" i="31"/>
  <c r="AK61" i="31"/>
  <c r="AL455" i="31"/>
  <c r="AK455" i="31"/>
  <c r="AL32" i="31"/>
  <c r="AK32" i="31"/>
  <c r="AK515" i="31"/>
  <c r="AL515" i="31"/>
  <c r="AL179" i="31"/>
  <c r="AK179" i="31"/>
  <c r="AL617" i="31"/>
  <c r="AK617" i="31"/>
  <c r="AL104" i="31"/>
  <c r="AK104" i="31"/>
  <c r="AL92" i="31"/>
  <c r="AK92" i="31"/>
  <c r="AL80" i="31"/>
  <c r="AK80" i="31"/>
  <c r="AK150" i="31"/>
  <c r="AL150" i="31"/>
  <c r="AL69" i="31"/>
  <c r="AK69" i="31"/>
  <c r="AL652" i="31"/>
  <c r="AK652" i="31"/>
  <c r="AL502" i="31"/>
  <c r="AK502" i="31"/>
  <c r="AL488" i="31"/>
  <c r="AK488" i="31"/>
  <c r="AK603" i="31"/>
  <c r="AL603" i="31"/>
  <c r="AL447" i="31"/>
  <c r="AK447" i="31"/>
  <c r="AK474" i="31"/>
  <c r="AL474" i="31"/>
  <c r="AL398" i="31"/>
  <c r="AK398" i="31"/>
  <c r="AL749" i="31"/>
  <c r="AK749" i="31"/>
  <c r="AL415" i="31"/>
  <c r="AK415" i="31"/>
  <c r="AK385" i="31"/>
  <c r="AL385" i="31"/>
  <c r="AL599" i="31"/>
  <c r="AK599" i="31"/>
  <c r="AK368" i="31"/>
  <c r="AL368" i="31"/>
  <c r="AJ367" i="31"/>
  <c r="AK316" i="31"/>
  <c r="AL316" i="31"/>
  <c r="AL304" i="31"/>
  <c r="AK304" i="31"/>
  <c r="AL292" i="31"/>
  <c r="AK292" i="31"/>
  <c r="AL280" i="31"/>
  <c r="AK280" i="31"/>
  <c r="AL263" i="31"/>
  <c r="AK263" i="31"/>
  <c r="AK581" i="31"/>
  <c r="AL581" i="31"/>
  <c r="AL573" i="31"/>
  <c r="AK573" i="31"/>
  <c r="AL751" i="31"/>
  <c r="AK751" i="31"/>
  <c r="AK586" i="31"/>
  <c r="AL586" i="31"/>
  <c r="AK240" i="31"/>
  <c r="AL240" i="31"/>
  <c r="AL358" i="31"/>
  <c r="AK358" i="31"/>
  <c r="AL338" i="31"/>
  <c r="AK338" i="31"/>
  <c r="AL232" i="31"/>
  <c r="AK232" i="31"/>
  <c r="AL220" i="31"/>
  <c r="AK220" i="31"/>
  <c r="AL136" i="31"/>
  <c r="AK136" i="31"/>
  <c r="AK199" i="31"/>
  <c r="AL199" i="31"/>
  <c r="AL692" i="31"/>
  <c r="AK692" i="31"/>
  <c r="AL683" i="31"/>
  <c r="AK683" i="31"/>
  <c r="AL556" i="31"/>
  <c r="AK556" i="31"/>
  <c r="AL715" i="31"/>
  <c r="AK715" i="31"/>
  <c r="AK703" i="31"/>
  <c r="AL703" i="31"/>
  <c r="AL563" i="31"/>
  <c r="AK563" i="31"/>
  <c r="AF472" i="31"/>
  <c r="AE472" i="31"/>
  <c r="AE271" i="31"/>
  <c r="AF271" i="31"/>
  <c r="AE207" i="31"/>
  <c r="AF207" i="31"/>
  <c r="AF483" i="31"/>
  <c r="AE483" i="31"/>
  <c r="S218" i="31"/>
  <c r="T218" i="31"/>
  <c r="AL12" i="31"/>
  <c r="AK12" i="31"/>
  <c r="AK614" i="31"/>
  <c r="AL614" i="31"/>
  <c r="AL745" i="31"/>
  <c r="AK745" i="31"/>
  <c r="AL574" i="31"/>
  <c r="AK574" i="31"/>
  <c r="AK689" i="31"/>
  <c r="AL689" i="31"/>
  <c r="AK23" i="31"/>
  <c r="AL23" i="31"/>
  <c r="AL145" i="31"/>
  <c r="AK145" i="31"/>
  <c r="AL727" i="31"/>
  <c r="AK727" i="31"/>
  <c r="AK508" i="31"/>
  <c r="AL508" i="31"/>
  <c r="AK658" i="31"/>
  <c r="AL658" i="31"/>
  <c r="AK517" i="31"/>
  <c r="AL517" i="31"/>
  <c r="AK531" i="31"/>
  <c r="AL531" i="31"/>
  <c r="AL516" i="31"/>
  <c r="AK516" i="31"/>
  <c r="AL512" i="31"/>
  <c r="AK512" i="31"/>
  <c r="AL58" i="31"/>
  <c r="AK58" i="31"/>
  <c r="AK532" i="31"/>
  <c r="AL532" i="31"/>
  <c r="AL665" i="31"/>
  <c r="AK665" i="31"/>
  <c r="AL45" i="31"/>
  <c r="AK45" i="31"/>
  <c r="AK51" i="31"/>
  <c r="AL51" i="31"/>
  <c r="AK529" i="31"/>
  <c r="AL529" i="31"/>
  <c r="AL561" i="31"/>
  <c r="AJ560" i="31"/>
  <c r="AK561" i="31"/>
  <c r="AL26" i="31"/>
  <c r="AK26" i="31"/>
  <c r="AK35" i="31"/>
  <c r="AL35" i="31"/>
  <c r="AL46" i="31"/>
  <c r="AK46" i="31"/>
  <c r="AK456" i="31"/>
  <c r="AL456" i="31"/>
  <c r="AK190" i="31"/>
  <c r="AL190" i="31"/>
  <c r="AL616" i="31"/>
  <c r="AK616" i="31"/>
  <c r="AL79" i="31"/>
  <c r="AK79" i="31"/>
  <c r="AK68" i="31"/>
  <c r="AL68" i="31"/>
  <c r="AK470" i="31"/>
  <c r="AL470" i="31"/>
  <c r="AL446" i="31"/>
  <c r="AK446" i="31"/>
  <c r="AL399" i="31"/>
  <c r="AK399" i="31"/>
  <c r="AL596" i="31"/>
  <c r="AK596" i="31"/>
  <c r="AL414" i="31"/>
  <c r="AK414" i="31"/>
  <c r="AL384" i="31"/>
  <c r="AK384" i="31"/>
  <c r="AK406" i="31"/>
  <c r="AL406" i="31"/>
  <c r="AK326" i="31"/>
  <c r="AL326" i="31"/>
  <c r="AL315" i="31"/>
  <c r="AK315" i="31"/>
  <c r="AL303" i="31"/>
  <c r="AK303" i="31"/>
  <c r="AL291" i="31"/>
  <c r="AK291" i="31"/>
  <c r="AK279" i="31"/>
  <c r="AL279" i="31"/>
  <c r="AL256" i="31"/>
  <c r="AK256" i="31"/>
  <c r="AL579" i="31"/>
  <c r="AK579" i="31"/>
  <c r="AL734" i="31"/>
  <c r="AK734" i="31"/>
  <c r="AK747" i="31"/>
  <c r="AL747" i="31"/>
  <c r="AL584" i="31"/>
  <c r="AK584" i="31"/>
  <c r="AK239" i="31"/>
  <c r="AL239" i="31"/>
  <c r="AK357" i="31"/>
  <c r="AL357" i="31"/>
  <c r="AL337" i="31"/>
  <c r="AK337" i="31"/>
  <c r="AL231" i="31"/>
  <c r="AK231" i="31"/>
  <c r="AK168" i="31"/>
  <c r="AL168" i="31"/>
  <c r="AK211" i="31"/>
  <c r="AL211" i="31"/>
  <c r="AL198" i="31"/>
  <c r="AK198" i="31"/>
  <c r="AK691" i="31"/>
  <c r="AL691" i="31"/>
  <c r="AL682" i="31"/>
  <c r="AK682" i="31"/>
  <c r="AL555" i="31"/>
  <c r="AK555" i="31"/>
  <c r="AL575" i="31"/>
  <c r="AK575" i="31"/>
  <c r="AK714" i="31"/>
  <c r="AL714" i="31"/>
  <c r="AK702" i="31"/>
  <c r="AL702" i="31"/>
  <c r="AK562" i="31"/>
  <c r="AL562" i="31"/>
  <c r="AE697" i="31"/>
  <c r="AF697" i="31"/>
  <c r="AD219" i="31"/>
  <c r="AF759" i="31"/>
  <c r="AE759" i="31"/>
  <c r="AE662" i="31"/>
  <c r="AF662" i="31"/>
  <c r="AE620" i="31"/>
  <c r="AF620" i="31"/>
  <c r="AL7" i="31"/>
  <c r="AK7" i="31"/>
  <c r="AL148" i="31"/>
  <c r="AK148" i="31"/>
  <c r="AK766" i="31"/>
  <c r="AL766" i="31"/>
  <c r="AL313" i="31"/>
  <c r="AK313" i="31"/>
  <c r="AL355" i="31"/>
  <c r="AK355" i="31"/>
  <c r="AL712" i="31"/>
  <c r="AK712" i="31"/>
  <c r="AL548" i="31"/>
  <c r="AK548" i="31"/>
  <c r="AL479" i="31"/>
  <c r="AK479" i="31"/>
  <c r="AL185" i="31"/>
  <c r="AK185" i="31"/>
  <c r="AL156" i="31"/>
  <c r="AK156" i="31"/>
  <c r="AL442" i="31"/>
  <c r="AK442" i="31"/>
  <c r="AL374" i="31"/>
  <c r="AK374" i="31"/>
  <c r="AK542" i="31"/>
  <c r="AL542" i="31"/>
  <c r="AJ527" i="31"/>
  <c r="AL528" i="31"/>
  <c r="AK528" i="31"/>
  <c r="AK48" i="31"/>
  <c r="AL48" i="31"/>
  <c r="AL59" i="31"/>
  <c r="AK59" i="31"/>
  <c r="AK545" i="31"/>
  <c r="AL545" i="31"/>
  <c r="AJ544" i="31"/>
  <c r="AK57" i="31"/>
  <c r="AL57" i="31"/>
  <c r="AL400" i="31"/>
  <c r="AK400" i="31"/>
  <c r="AK523" i="31"/>
  <c r="AJ522" i="31"/>
  <c r="AL523" i="31"/>
  <c r="AL49" i="31"/>
  <c r="AK49" i="31"/>
  <c r="AK654" i="31"/>
  <c r="AL654" i="31"/>
  <c r="AK39" i="31"/>
  <c r="AL39" i="31"/>
  <c r="AL518" i="31"/>
  <c r="AK518" i="31"/>
  <c r="AK38" i="31"/>
  <c r="AL38" i="31"/>
  <c r="AK513" i="31"/>
  <c r="AL513" i="31"/>
  <c r="AL642" i="31"/>
  <c r="AK642" i="31"/>
  <c r="AL73" i="31"/>
  <c r="AK73" i="31"/>
  <c r="AL36" i="31"/>
  <c r="AK36" i="31"/>
  <c r="AL56" i="31"/>
  <c r="AK56" i="31"/>
  <c r="AL11" i="31"/>
  <c r="AK11" i="31"/>
  <c r="AL60" i="31"/>
  <c r="AK60" i="31"/>
  <c r="AK498" i="31"/>
  <c r="AL498" i="31"/>
  <c r="AL43" i="31"/>
  <c r="AK43" i="31"/>
  <c r="AK510" i="31"/>
  <c r="AL510" i="31"/>
  <c r="AL178" i="31"/>
  <c r="AK178" i="31"/>
  <c r="AL103" i="31"/>
  <c r="AK103" i="31"/>
  <c r="AL91" i="31"/>
  <c r="AK91" i="31"/>
  <c r="AL72" i="31"/>
  <c r="AK72" i="31"/>
  <c r="AL640" i="31"/>
  <c r="AK640" i="31"/>
  <c r="AL506" i="31"/>
  <c r="AK506" i="31"/>
  <c r="AL463" i="31"/>
  <c r="AK463" i="31"/>
  <c r="AK437" i="31"/>
  <c r="AL437" i="31"/>
  <c r="AK651" i="31"/>
  <c r="AL651" i="31"/>
  <c r="AK33" i="31"/>
  <c r="AL33" i="31"/>
  <c r="AL13" i="31"/>
  <c r="AK13" i="31"/>
  <c r="AK20" i="31"/>
  <c r="AL20" i="31"/>
  <c r="AL480" i="31"/>
  <c r="AK480" i="31"/>
  <c r="AL31" i="31"/>
  <c r="AK31" i="31"/>
  <c r="AL9" i="31"/>
  <c r="AK9" i="31"/>
  <c r="AL30" i="31"/>
  <c r="AK30" i="31"/>
  <c r="AK62" i="31"/>
  <c r="AL62" i="31"/>
  <c r="AL40" i="31"/>
  <c r="AK40" i="31"/>
  <c r="AL530" i="31"/>
  <c r="AK530" i="31"/>
  <c r="AL124" i="31"/>
  <c r="AK124" i="31"/>
  <c r="AL189" i="31"/>
  <c r="AK189" i="31"/>
  <c r="AK177" i="31"/>
  <c r="AL177" i="31"/>
  <c r="AL615" i="31"/>
  <c r="AK615" i="31"/>
  <c r="AL102" i="31"/>
  <c r="AK102" i="31"/>
  <c r="AK90" i="31"/>
  <c r="AL90" i="31"/>
  <c r="AL78" i="31"/>
  <c r="AK78" i="31"/>
  <c r="AJ77" i="31"/>
  <c r="AL149" i="31"/>
  <c r="AK149" i="31"/>
  <c r="AL67" i="31"/>
  <c r="AK67" i="31"/>
  <c r="AL454" i="31"/>
  <c r="AK454" i="31"/>
  <c r="AL500" i="31"/>
  <c r="AK500" i="31"/>
  <c r="AK476" i="31"/>
  <c r="AL476" i="31"/>
  <c r="AK462" i="31"/>
  <c r="AJ461" i="31"/>
  <c r="AL462" i="31"/>
  <c r="AL445" i="31"/>
  <c r="AK445" i="31"/>
  <c r="AL436" i="31"/>
  <c r="AK436" i="31"/>
  <c r="AL253" i="31"/>
  <c r="AK253" i="31"/>
  <c r="AK260" i="31"/>
  <c r="AL260" i="31"/>
  <c r="AK413" i="31"/>
  <c r="AL413" i="31"/>
  <c r="AL383" i="31"/>
  <c r="AK383" i="31"/>
  <c r="AK405" i="31"/>
  <c r="AL405" i="31"/>
  <c r="AL325" i="31"/>
  <c r="AK325" i="31"/>
  <c r="AL314" i="31"/>
  <c r="AK314" i="31"/>
  <c r="AK302" i="31"/>
  <c r="AL302" i="31"/>
  <c r="AK290" i="31"/>
  <c r="AL290" i="31"/>
  <c r="AL278" i="31"/>
  <c r="AK278" i="31"/>
  <c r="AL252" i="31"/>
  <c r="AK252" i="31"/>
  <c r="AK577" i="31"/>
  <c r="AL577" i="31"/>
  <c r="AL730" i="31"/>
  <c r="AK730" i="31"/>
  <c r="AL743" i="31"/>
  <c r="AK743" i="31"/>
  <c r="AL582" i="31"/>
  <c r="AK582" i="31"/>
  <c r="AL238" i="31"/>
  <c r="AK238" i="31"/>
  <c r="AL356" i="31"/>
  <c r="AK356" i="31"/>
  <c r="AK336" i="31"/>
  <c r="AL336" i="31"/>
  <c r="AK230" i="31"/>
  <c r="AL230" i="31"/>
  <c r="AL200" i="31"/>
  <c r="AK200" i="31"/>
  <c r="AL205" i="31"/>
  <c r="AK205" i="31"/>
  <c r="AL197" i="31"/>
  <c r="AK197" i="31"/>
  <c r="AK690" i="31"/>
  <c r="AL690" i="31"/>
  <c r="AL681" i="31"/>
  <c r="AK681" i="31"/>
  <c r="AL554" i="31"/>
  <c r="AK554" i="31"/>
  <c r="AL571" i="31"/>
  <c r="AK571" i="31"/>
  <c r="AL713" i="31"/>
  <c r="AK713" i="31"/>
  <c r="AL701" i="31"/>
  <c r="AK701" i="31"/>
  <c r="Z126" i="31"/>
  <c r="Y126" i="31"/>
  <c r="AE452" i="31"/>
  <c r="AF452" i="31"/>
  <c r="AE192" i="31"/>
  <c r="AF192" i="31"/>
  <c r="AF114" i="31"/>
  <c r="AE114" i="31"/>
  <c r="AE2" i="11"/>
  <c r="AD5" i="11"/>
  <c r="AP562" i="31" s="1"/>
  <c r="AD6" i="11"/>
  <c r="AP563" i="31" s="1"/>
  <c r="AD7" i="11"/>
  <c r="AP564" i="31" s="1"/>
  <c r="AD8" i="11"/>
  <c r="AP565" i="31" s="1"/>
  <c r="AD9" i="11"/>
  <c r="AP566" i="31" s="1"/>
  <c r="AD10" i="11"/>
  <c r="AP567" i="31" s="1"/>
  <c r="AD11" i="11"/>
  <c r="AP568" i="31" s="1"/>
  <c r="AD12" i="11"/>
  <c r="AP569" i="31" s="1"/>
  <c r="AD13" i="11"/>
  <c r="AP698" i="31" s="1"/>
  <c r="AD14" i="11"/>
  <c r="AP699" i="31" s="1"/>
  <c r="AD15" i="11"/>
  <c r="AP700" i="31" s="1"/>
  <c r="AD16" i="11"/>
  <c r="AP701" i="31" s="1"/>
  <c r="AD17" i="11"/>
  <c r="AP702" i="31" s="1"/>
  <c r="AD18" i="11"/>
  <c r="AP703" i="31" s="1"/>
  <c r="AD19" i="11"/>
  <c r="AP704" i="31" s="1"/>
  <c r="AD20" i="11"/>
  <c r="AP705" i="31" s="1"/>
  <c r="AD21" i="11"/>
  <c r="AP706" i="31" s="1"/>
  <c r="AD22" i="11"/>
  <c r="AP707" i="31" s="1"/>
  <c r="AD23" i="11"/>
  <c r="AP708" i="31" s="1"/>
  <c r="AD24" i="11"/>
  <c r="AP709" i="31" s="1"/>
  <c r="AD25" i="11"/>
  <c r="AP710" i="31" s="1"/>
  <c r="AD26" i="11"/>
  <c r="AP711" i="31" s="1"/>
  <c r="AD27" i="11"/>
  <c r="AP712" i="31" s="1"/>
  <c r="AD28" i="11"/>
  <c r="AP713" i="31" s="1"/>
  <c r="AD29" i="11"/>
  <c r="AP714" i="31" s="1"/>
  <c r="AD30" i="11"/>
  <c r="AP715" i="31" s="1"/>
  <c r="AD31" i="11"/>
  <c r="AP716" i="31" s="1"/>
  <c r="AD32" i="11"/>
  <c r="AP717" i="31" s="1"/>
  <c r="AD33" i="11"/>
  <c r="AP718" i="31" s="1"/>
  <c r="AD34" i="11"/>
  <c r="AP719" i="31" s="1"/>
  <c r="AD35" i="11"/>
  <c r="AP720" i="31" s="1"/>
  <c r="AD36" i="11"/>
  <c r="AP721" i="31" s="1"/>
  <c r="AD37" i="11"/>
  <c r="AP722" i="31" s="1"/>
  <c r="AD38" i="11"/>
  <c r="AP723" i="31" s="1"/>
  <c r="AD39" i="11"/>
  <c r="AP724" i="31" s="1"/>
  <c r="AD40" i="11"/>
  <c r="AP725" i="31" s="1"/>
  <c r="AD41" i="11"/>
  <c r="AP726" i="31" s="1"/>
  <c r="AD42" i="11"/>
  <c r="AP727" i="31" s="1"/>
  <c r="AD43" i="11"/>
  <c r="AP728" i="31" s="1"/>
  <c r="AD47" i="11"/>
  <c r="AP732" i="31" s="1"/>
  <c r="AD51" i="11"/>
  <c r="AP571" i="31" s="1"/>
  <c r="AD55" i="11"/>
  <c r="AP575" i="31" s="1"/>
  <c r="AD59" i="11"/>
  <c r="AP742" i="31" s="1"/>
  <c r="AD63" i="11"/>
  <c r="AP746" i="31" s="1"/>
  <c r="AD67" i="11"/>
  <c r="AP750" i="31" s="1"/>
  <c r="AD71" i="11"/>
  <c r="AP754" i="31" s="1"/>
  <c r="AD75" i="11"/>
  <c r="AP621" i="31" s="1"/>
  <c r="AD78" i="11"/>
  <c r="AP624" i="31" s="1"/>
  <c r="AD81" i="11"/>
  <c r="AP627" i="31" s="1"/>
  <c r="AD84" i="11"/>
  <c r="AP161" i="31" s="1"/>
  <c r="AD87" i="11"/>
  <c r="AP576" i="31" s="1"/>
  <c r="AD89" i="11"/>
  <c r="AP578" i="31" s="1"/>
  <c r="AD91" i="11"/>
  <c r="AP580" i="31" s="1"/>
  <c r="AD93" i="11"/>
  <c r="AP582" i="31" s="1"/>
  <c r="AD95" i="11"/>
  <c r="AP584" i="31" s="1"/>
  <c r="AD97" i="11"/>
  <c r="AP586" i="31" s="1"/>
  <c r="AD99" i="11"/>
  <c r="AP588" i="31" s="1"/>
  <c r="AD101" i="11"/>
  <c r="AP589" i="31" s="1"/>
  <c r="AD103" i="11"/>
  <c r="AP591" i="31" s="1"/>
  <c r="AD105" i="11"/>
  <c r="AP593" i="31" s="1"/>
  <c r="AD107" i="11"/>
  <c r="AP595" i="31" s="1"/>
  <c r="AD44" i="11"/>
  <c r="AP729" i="31" s="1"/>
  <c r="AD48" i="11"/>
  <c r="AP733" i="31" s="1"/>
  <c r="AD52" i="11"/>
  <c r="AP572" i="31" s="1"/>
  <c r="AD56" i="11"/>
  <c r="AP739" i="31" s="1"/>
  <c r="AD60" i="11"/>
  <c r="AP743" i="31" s="1"/>
  <c r="AD64" i="11"/>
  <c r="AP747" i="31" s="1"/>
  <c r="AD68" i="11"/>
  <c r="AP751" i="31" s="1"/>
  <c r="AD72" i="11"/>
  <c r="AP760" i="31" s="1"/>
  <c r="AD76" i="11"/>
  <c r="AP622" i="31" s="1"/>
  <c r="AD79" i="11"/>
  <c r="AP625" i="31" s="1"/>
  <c r="AD82" i="11"/>
  <c r="AP628" i="31" s="1"/>
  <c r="AD85" i="11"/>
  <c r="AP162" i="31" s="1"/>
  <c r="AD109" i="11"/>
  <c r="AP597" i="31" s="1"/>
  <c r="AD112" i="11"/>
  <c r="AP552" i="31" s="1"/>
  <c r="AD45" i="11"/>
  <c r="AP730" i="31" s="1"/>
  <c r="AD49" i="11"/>
  <c r="AP734" i="31" s="1"/>
  <c r="AD53" i="11"/>
  <c r="AP573" i="31" s="1"/>
  <c r="AD57" i="11"/>
  <c r="AP740" i="31" s="1"/>
  <c r="AD61" i="11"/>
  <c r="AP744" i="31" s="1"/>
  <c r="AD65" i="11"/>
  <c r="AP748" i="31" s="1"/>
  <c r="AD69" i="11"/>
  <c r="AP752" i="31" s="1"/>
  <c r="AD73" i="11"/>
  <c r="AP761" i="31" s="1"/>
  <c r="AD77" i="11"/>
  <c r="AP623" i="31" s="1"/>
  <c r="AD110" i="11"/>
  <c r="AP598" i="31" s="1"/>
  <c r="AD114" i="11"/>
  <c r="AP554" i="31" s="1"/>
  <c r="AD117" i="11"/>
  <c r="AP557" i="31" s="1"/>
  <c r="AD120" i="11"/>
  <c r="AP128" i="31" s="1"/>
  <c r="AD123" i="11"/>
  <c r="AP678" i="31" s="1"/>
  <c r="AD126" i="11"/>
  <c r="AP681" i="31" s="1"/>
  <c r="AD129" i="11"/>
  <c r="AP129" i="31" s="1"/>
  <c r="AD132" i="11"/>
  <c r="AP684" i="31" s="1"/>
  <c r="AD135" i="11"/>
  <c r="AP687" i="31" s="1"/>
  <c r="AD138" i="11"/>
  <c r="AP690" i="31" s="1"/>
  <c r="AD141" i="11"/>
  <c r="AP693" i="31" s="1"/>
  <c r="AD144" i="11"/>
  <c r="AP134" i="31" s="1"/>
  <c r="AD147" i="11"/>
  <c r="AP194" i="31" s="1"/>
  <c r="AD150" i="11"/>
  <c r="AP197" i="31" s="1"/>
  <c r="AD153" i="11"/>
  <c r="AP164" i="31" s="1"/>
  <c r="AD156" i="11"/>
  <c r="AP167" i="31" s="1"/>
  <c r="AD159" i="11"/>
  <c r="AP210" i="31" s="1"/>
  <c r="AD162" i="11"/>
  <c r="AP205" i="31" s="1"/>
  <c r="AD165" i="11"/>
  <c r="AP212" i="31" s="1"/>
  <c r="AD168" i="11"/>
  <c r="AP137" i="31" s="1"/>
  <c r="AD171" i="11"/>
  <c r="AP215" i="31" s="1"/>
  <c r="AD174" i="11"/>
  <c r="AP200" i="31" s="1"/>
  <c r="AD177" i="11"/>
  <c r="AP221" i="31" s="1"/>
  <c r="AD180" i="11"/>
  <c r="AP224" i="31" s="1"/>
  <c r="AD183" i="11"/>
  <c r="AP227" i="31" s="1"/>
  <c r="AD186" i="11"/>
  <c r="AP230" i="31" s="1"/>
  <c r="AD189" i="11"/>
  <c r="AP233" i="31" s="1"/>
  <c r="AD192" i="11"/>
  <c r="AP330" i="31" s="1"/>
  <c r="AD195" i="11"/>
  <c r="AP333" i="31" s="1"/>
  <c r="AD198" i="11"/>
  <c r="AP336" i="31" s="1"/>
  <c r="AD201" i="11"/>
  <c r="AP339" i="31" s="1"/>
  <c r="AD204" i="11"/>
  <c r="AP342" i="31" s="1"/>
  <c r="AD207" i="11"/>
  <c r="AP345" i="31" s="1"/>
  <c r="AD210" i="11"/>
  <c r="AP356" i="31" s="1"/>
  <c r="AD215" i="11"/>
  <c r="AP347" i="31" s="1"/>
  <c r="AD54" i="11"/>
  <c r="AP574" i="31" s="1"/>
  <c r="AD106" i="11"/>
  <c r="AP594" i="31" s="1"/>
  <c r="AD111" i="11"/>
  <c r="AP551" i="31" s="1"/>
  <c r="AD227" i="11"/>
  <c r="AP243" i="31" s="1"/>
  <c r="AD236" i="11"/>
  <c r="AP252" i="31" s="1"/>
  <c r="AD240" i="11"/>
  <c r="AP256" i="31" s="1"/>
  <c r="AD80" i="11"/>
  <c r="AP626" i="31" s="1"/>
  <c r="AD92" i="11"/>
  <c r="AP581" i="31" s="1"/>
  <c r="AD100" i="11"/>
  <c r="AP763" i="31" s="1"/>
  <c r="AD213" i="11"/>
  <c r="AP359" i="31" s="1"/>
  <c r="AD247" i="11"/>
  <c r="AP263" i="31" s="1"/>
  <c r="AD248" i="11"/>
  <c r="AP264" i="31" s="1"/>
  <c r="AD249" i="11"/>
  <c r="AP265" i="31" s="1"/>
  <c r="AD250" i="11"/>
  <c r="AP266" i="31" s="1"/>
  <c r="AD251" i="11"/>
  <c r="AP272" i="31" s="1"/>
  <c r="AD252" i="11"/>
  <c r="AP273" i="31" s="1"/>
  <c r="AD253" i="11"/>
  <c r="AP274" i="31" s="1"/>
  <c r="AD254" i="11"/>
  <c r="AP275" i="31" s="1"/>
  <c r="AD255" i="11"/>
  <c r="AP276" i="31" s="1"/>
  <c r="AD256" i="11"/>
  <c r="AP277" i="31" s="1"/>
  <c r="AD257" i="11"/>
  <c r="AP278" i="31" s="1"/>
  <c r="AD258" i="11"/>
  <c r="AP279" i="31" s="1"/>
  <c r="AD259" i="11"/>
  <c r="AP280" i="31" s="1"/>
  <c r="AD260" i="11"/>
  <c r="AP281" i="31" s="1"/>
  <c r="AD261" i="11"/>
  <c r="AP282" i="31" s="1"/>
  <c r="AD262" i="11"/>
  <c r="AP283" i="31" s="1"/>
  <c r="AD263" i="11"/>
  <c r="AP284" i="31" s="1"/>
  <c r="AD264" i="11"/>
  <c r="AP285" i="31" s="1"/>
  <c r="AD265" i="11"/>
  <c r="AP286" i="31" s="1"/>
  <c r="AD266" i="11"/>
  <c r="AP287" i="31" s="1"/>
  <c r="AD267" i="11"/>
  <c r="AP288" i="31" s="1"/>
  <c r="AD268" i="11"/>
  <c r="AP289" i="31" s="1"/>
  <c r="AD269" i="11"/>
  <c r="AP290" i="31" s="1"/>
  <c r="AD270" i="11"/>
  <c r="AP291" i="31" s="1"/>
  <c r="AD271" i="11"/>
  <c r="AP292" i="31" s="1"/>
  <c r="AD272" i="11"/>
  <c r="AP293" i="31" s="1"/>
  <c r="AD273" i="11"/>
  <c r="AP294" i="31" s="1"/>
  <c r="AD274" i="11"/>
  <c r="AP295" i="31" s="1"/>
  <c r="AD275" i="11"/>
  <c r="AP296" i="31" s="1"/>
  <c r="AD276" i="11"/>
  <c r="AP297" i="31" s="1"/>
  <c r="AD277" i="11"/>
  <c r="AP298" i="31" s="1"/>
  <c r="AD278" i="11"/>
  <c r="AP299" i="31" s="1"/>
  <c r="AD279" i="11"/>
  <c r="AP300" i="31" s="1"/>
  <c r="AD280" i="11"/>
  <c r="AP301" i="31" s="1"/>
  <c r="AD281" i="11"/>
  <c r="AP302" i="31" s="1"/>
  <c r="AD282" i="11"/>
  <c r="AP303" i="31" s="1"/>
  <c r="AD283" i="11"/>
  <c r="AP304" i="31" s="1"/>
  <c r="AD284" i="11"/>
  <c r="AP305" i="31" s="1"/>
  <c r="AD285" i="11"/>
  <c r="AP306" i="31" s="1"/>
  <c r="AD286" i="11"/>
  <c r="AP307" i="31" s="1"/>
  <c r="AD287" i="11"/>
  <c r="AP308" i="31" s="1"/>
  <c r="AD288" i="11"/>
  <c r="AP309" i="31" s="1"/>
  <c r="AD289" i="11"/>
  <c r="AP310" i="31" s="1"/>
  <c r="AD290" i="11"/>
  <c r="AP311" i="31" s="1"/>
  <c r="AD291" i="11"/>
  <c r="AP312" i="31" s="1"/>
  <c r="AD292" i="11"/>
  <c r="AP313" i="31" s="1"/>
  <c r="AD293" i="11"/>
  <c r="AP314" i="31" s="1"/>
  <c r="AD294" i="11"/>
  <c r="AP315" i="31" s="1"/>
  <c r="AD295" i="11"/>
  <c r="AP316" i="31" s="1"/>
  <c r="AD296" i="11"/>
  <c r="AP317" i="31" s="1"/>
  <c r="AD297" i="11"/>
  <c r="AP318" i="31" s="1"/>
  <c r="AD298" i="11"/>
  <c r="AP319" i="31" s="1"/>
  <c r="AD299" i="11"/>
  <c r="AP320" i="31" s="1"/>
  <c r="AD300" i="11"/>
  <c r="AP321" i="31" s="1"/>
  <c r="AD301" i="11"/>
  <c r="AP267" i="31" s="1"/>
  <c r="AD302" i="11"/>
  <c r="AP268" i="31" s="1"/>
  <c r="AD303" i="11"/>
  <c r="AP269" i="31" s="1"/>
  <c r="AD304" i="11"/>
  <c r="AP324" i="31" s="1"/>
  <c r="AD305" i="11"/>
  <c r="AP325" i="31" s="1"/>
  <c r="AD306" i="11"/>
  <c r="AP326" i="31" s="1"/>
  <c r="AP368" i="31"/>
  <c r="AD308" i="11"/>
  <c r="AP369" i="31" s="1"/>
  <c r="AD309" i="11"/>
  <c r="AP370" i="31" s="1"/>
  <c r="AD310" i="11"/>
  <c r="AP371" i="31" s="1"/>
  <c r="AD311" i="11"/>
  <c r="AP372" i="31" s="1"/>
  <c r="AD312" i="11"/>
  <c r="AP373" i="31" s="1"/>
  <c r="AD313" i="11"/>
  <c r="AP374" i="31" s="1"/>
  <c r="AD314" i="11"/>
  <c r="AP375" i="31" s="1"/>
  <c r="AD315" i="11"/>
  <c r="AP376" i="31" s="1"/>
  <c r="AP404" i="31"/>
  <c r="AD317" i="11"/>
  <c r="AP405" i="31" s="1"/>
  <c r="AD318" i="11"/>
  <c r="AP406" i="31" s="1"/>
  <c r="AD319" i="11"/>
  <c r="AP599" i="31" s="1"/>
  <c r="AD320" i="11"/>
  <c r="AP407" i="31" s="1"/>
  <c r="AD321" i="11"/>
  <c r="AP408" i="31" s="1"/>
  <c r="AD322" i="11"/>
  <c r="AP409" i="31" s="1"/>
  <c r="AD323" i="11"/>
  <c r="AP377" i="31" s="1"/>
  <c r="AD324" i="11"/>
  <c r="AP378" i="31" s="1"/>
  <c r="AD325" i="11"/>
  <c r="AP379" i="31" s="1"/>
  <c r="AD326" i="11"/>
  <c r="AP380" i="31" s="1"/>
  <c r="AD327" i="11"/>
  <c r="AP381" i="31" s="1"/>
  <c r="AD328" i="11"/>
  <c r="AP382" i="31" s="1"/>
  <c r="AD329" i="11"/>
  <c r="AP383" i="31" s="1"/>
  <c r="AD330" i="11"/>
  <c r="AP384" i="31" s="1"/>
  <c r="AD331" i="11"/>
  <c r="AP385" i="31" s="1"/>
  <c r="AD332" i="11"/>
  <c r="AP386" i="31" s="1"/>
  <c r="AD333" i="11"/>
  <c r="AP387" i="31" s="1"/>
  <c r="AD334" i="11"/>
  <c r="AP388" i="31" s="1"/>
  <c r="AD335" i="11"/>
  <c r="AP389" i="31" s="1"/>
  <c r="AD336" i="11"/>
  <c r="AP390" i="31" s="1"/>
  <c r="AD337" i="11"/>
  <c r="AP391" i="31" s="1"/>
  <c r="AD338" i="11"/>
  <c r="AP410" i="31" s="1"/>
  <c r="AD339" i="11"/>
  <c r="AP411" i="31" s="1"/>
  <c r="AD340" i="11"/>
  <c r="AP412" i="31" s="1"/>
  <c r="AD341" i="11"/>
  <c r="AP413" i="31" s="1"/>
  <c r="AD342" i="11"/>
  <c r="AP414" i="31" s="1"/>
  <c r="AD343" i="11"/>
  <c r="AP415" i="31" s="1"/>
  <c r="AD344" i="11"/>
  <c r="AP392" i="31" s="1"/>
  <c r="AD345" i="11"/>
  <c r="AP393" i="31" s="1"/>
  <c r="AD346" i="11"/>
  <c r="AP394" i="31" s="1"/>
  <c r="AD58" i="11"/>
  <c r="AP741" i="31" s="1"/>
  <c r="AD218" i="11"/>
  <c r="AP350" i="31" s="1"/>
  <c r="AD220" i="11"/>
  <c r="AP236" i="31" s="1"/>
  <c r="AD222" i="11"/>
  <c r="AP238" i="31" s="1"/>
  <c r="AD229" i="11"/>
  <c r="AP245" i="31" s="1"/>
  <c r="AD232" i="11"/>
  <c r="AP248" i="31" s="1"/>
  <c r="AD246" i="11"/>
  <c r="AP262" i="31" s="1"/>
  <c r="AD83" i="11"/>
  <c r="AP160" i="31" s="1"/>
  <c r="AD115" i="11"/>
  <c r="AP555" i="31" s="1"/>
  <c r="AD118" i="11"/>
  <c r="AP558" i="31" s="1"/>
  <c r="AD121" i="11"/>
  <c r="AP676" i="31" s="1"/>
  <c r="AD124" i="11"/>
  <c r="AP679" i="31" s="1"/>
  <c r="AD127" i="11"/>
  <c r="AP682" i="31" s="1"/>
  <c r="AD130" i="11"/>
  <c r="AP130" i="31" s="1"/>
  <c r="AD133" i="11"/>
  <c r="AP685" i="31" s="1"/>
  <c r="AD136" i="11"/>
  <c r="AP688" i="31" s="1"/>
  <c r="AD139" i="11"/>
  <c r="AP691" i="31" s="1"/>
  <c r="AD142" i="11"/>
  <c r="AP132" i="31" s="1"/>
  <c r="AD145" i="11"/>
  <c r="AP135" i="31" s="1"/>
  <c r="AD148" i="11"/>
  <c r="AP195" i="31" s="1"/>
  <c r="AD151" i="11"/>
  <c r="AP198" i="31" s="1"/>
  <c r="AD154" i="11"/>
  <c r="AP165" i="31" s="1"/>
  <c r="AD157" i="11"/>
  <c r="AP208" i="31" s="1"/>
  <c r="AD160" i="11"/>
  <c r="AP203" i="31" s="1"/>
  <c r="AD163" i="11"/>
  <c r="AP211" i="31" s="1"/>
  <c r="AD166" i="11"/>
  <c r="AP213" i="31" s="1"/>
  <c r="AD169" i="11"/>
  <c r="AP138" i="31" s="1"/>
  <c r="AD172" i="11"/>
  <c r="AP140" i="31" s="1"/>
  <c r="AD175" i="11"/>
  <c r="AP168" i="31" s="1"/>
  <c r="AD178" i="11"/>
  <c r="AP222" i="31" s="1"/>
  <c r="AD181" i="11"/>
  <c r="AP225" i="31" s="1"/>
  <c r="AD184" i="11"/>
  <c r="AP228" i="31" s="1"/>
  <c r="AD187" i="11"/>
  <c r="AP231" i="31" s="1"/>
  <c r="AD190" i="11"/>
  <c r="AP234" i="31" s="1"/>
  <c r="AD193" i="11"/>
  <c r="AP331" i="31" s="1"/>
  <c r="AD196" i="11"/>
  <c r="AP334" i="31" s="1"/>
  <c r="AD199" i="11"/>
  <c r="AP337" i="31" s="1"/>
  <c r="AD202" i="11"/>
  <c r="AP340" i="31" s="1"/>
  <c r="AD205" i="11"/>
  <c r="AP343" i="31" s="1"/>
  <c r="AD208" i="11"/>
  <c r="AP354" i="31" s="1"/>
  <c r="AD211" i="11"/>
  <c r="AP357" i="31" s="1"/>
  <c r="AD224" i="11"/>
  <c r="AP240" i="31" s="1"/>
  <c r="AD235" i="11"/>
  <c r="AP251" i="31" s="1"/>
  <c r="AD239" i="11"/>
  <c r="AP255" i="31" s="1"/>
  <c r="AD245" i="11"/>
  <c r="AP261" i="31" s="1"/>
  <c r="AD62" i="11"/>
  <c r="AP745" i="31" s="1"/>
  <c r="AD94" i="11"/>
  <c r="AP583" i="31" s="1"/>
  <c r="AD102" i="11"/>
  <c r="AP590" i="31" s="1"/>
  <c r="AD216" i="11"/>
  <c r="AP348" i="31" s="1"/>
  <c r="AD244" i="11"/>
  <c r="AP260" i="31" s="1"/>
  <c r="AD108" i="11"/>
  <c r="AP596" i="31" s="1"/>
  <c r="AD226" i="11"/>
  <c r="AP242" i="31" s="1"/>
  <c r="AD66" i="11"/>
  <c r="AP749" i="31" s="1"/>
  <c r="AD86" i="11"/>
  <c r="AP163" i="31" s="1"/>
  <c r="AD214" i="11"/>
  <c r="AP346" i="31" s="1"/>
  <c r="AD231" i="11"/>
  <c r="AP247" i="31" s="1"/>
  <c r="AD234" i="11"/>
  <c r="AP250" i="31" s="1"/>
  <c r="AD238" i="11"/>
  <c r="AP254" i="31" s="1"/>
  <c r="AD243" i="11"/>
  <c r="AP259" i="31" s="1"/>
  <c r="AD88" i="11"/>
  <c r="AP577" i="31" s="1"/>
  <c r="AD96" i="11"/>
  <c r="AP585" i="31" s="1"/>
  <c r="AD113" i="11"/>
  <c r="AP553" i="31" s="1"/>
  <c r="AD116" i="11"/>
  <c r="AP556" i="31" s="1"/>
  <c r="AD119" i="11"/>
  <c r="AP127" i="31" s="1"/>
  <c r="AD122" i="11"/>
  <c r="AP677" i="31" s="1"/>
  <c r="AD125" i="11"/>
  <c r="AP680" i="31" s="1"/>
  <c r="AD128" i="11"/>
  <c r="AP683" i="31" s="1"/>
  <c r="AD131" i="11"/>
  <c r="AP131" i="31" s="1"/>
  <c r="AD134" i="11"/>
  <c r="AP686" i="31" s="1"/>
  <c r="AD137" i="11"/>
  <c r="AP689" i="31" s="1"/>
  <c r="AD140" i="11"/>
  <c r="AP692" i="31" s="1"/>
  <c r="AD143" i="11"/>
  <c r="AP133" i="31" s="1"/>
  <c r="AD146" i="11"/>
  <c r="AP193" i="31" s="1"/>
  <c r="AD149" i="11"/>
  <c r="AP196" i="31" s="1"/>
  <c r="AD152" i="11"/>
  <c r="AP199" i="31" s="1"/>
  <c r="AD155" i="11"/>
  <c r="AP166" i="31" s="1"/>
  <c r="AD158" i="11"/>
  <c r="AP209" i="31" s="1"/>
  <c r="AD161" i="11"/>
  <c r="AP204" i="31" s="1"/>
  <c r="AD164" i="11"/>
  <c r="AP136" i="31" s="1"/>
  <c r="AD167" i="11"/>
  <c r="AP214" i="31" s="1"/>
  <c r="AD170" i="11"/>
  <c r="AP139" i="31" s="1"/>
  <c r="AD173" i="11"/>
  <c r="AP141" i="31" s="1"/>
  <c r="AD176" i="11"/>
  <c r="AP220" i="31" s="1"/>
  <c r="AD179" i="11"/>
  <c r="AP223" i="31" s="1"/>
  <c r="AD182" i="11"/>
  <c r="AP226" i="31" s="1"/>
  <c r="AD185" i="11"/>
  <c r="AP229" i="31" s="1"/>
  <c r="AD188" i="11"/>
  <c r="AP232" i="31" s="1"/>
  <c r="AD191" i="11"/>
  <c r="AP235" i="31" s="1"/>
  <c r="AD194" i="11"/>
  <c r="AP332" i="31" s="1"/>
  <c r="AD197" i="11"/>
  <c r="AP335" i="31" s="1"/>
  <c r="AD200" i="11"/>
  <c r="AP338" i="31" s="1"/>
  <c r="AD203" i="11"/>
  <c r="AP341" i="31" s="1"/>
  <c r="AD206" i="11"/>
  <c r="AP344" i="31" s="1"/>
  <c r="AD209" i="11"/>
  <c r="AP355" i="31" s="1"/>
  <c r="AD228" i="11"/>
  <c r="AP244" i="31" s="1"/>
  <c r="AD46" i="11"/>
  <c r="AP731" i="31" s="1"/>
  <c r="AD70" i="11"/>
  <c r="AP753" i="31" s="1"/>
  <c r="AD104" i="11"/>
  <c r="AP592" i="31" s="1"/>
  <c r="AD212" i="11"/>
  <c r="AP358" i="31" s="1"/>
  <c r="AD219" i="11"/>
  <c r="AP351" i="31" s="1"/>
  <c r="AD221" i="11"/>
  <c r="AP237" i="31" s="1"/>
  <c r="AD223" i="11"/>
  <c r="AP239" i="31" s="1"/>
  <c r="AD242" i="11"/>
  <c r="AP258" i="31" s="1"/>
  <c r="AD217" i="11"/>
  <c r="AP349" i="31" s="1"/>
  <c r="AD237" i="11"/>
  <c r="AP253" i="31" s="1"/>
  <c r="AD352" i="11"/>
  <c r="AP400" i="31" s="1"/>
  <c r="AD351" i="11"/>
  <c r="AP399" i="31" s="1"/>
  <c r="AD50" i="11"/>
  <c r="AP570" i="31" s="1"/>
  <c r="AD230" i="11"/>
  <c r="AP246" i="31" s="1"/>
  <c r="AD349" i="11"/>
  <c r="AP397" i="31" s="1"/>
  <c r="AD348" i="11"/>
  <c r="AP396" i="31" s="1"/>
  <c r="AD74" i="11"/>
  <c r="AP762" i="31" s="1"/>
  <c r="AD347" i="11"/>
  <c r="AP395" i="31" s="1"/>
  <c r="AD90" i="11"/>
  <c r="AP579" i="31" s="1"/>
  <c r="AD233" i="11"/>
  <c r="AP249" i="31" s="1"/>
  <c r="AD241" i="11"/>
  <c r="AP257" i="31" s="1"/>
  <c r="AD98" i="11"/>
  <c r="AP587" i="31" s="1"/>
  <c r="AD225" i="11"/>
  <c r="AP241" i="31" s="1"/>
  <c r="AD402" i="11"/>
  <c r="AP498" i="31" s="1"/>
  <c r="AD412" i="11"/>
  <c r="AP508" i="31" s="1"/>
  <c r="AD413" i="11"/>
  <c r="AP509" i="31" s="1"/>
  <c r="AD414" i="11"/>
  <c r="AP510" i="31" s="1"/>
  <c r="AD415" i="11"/>
  <c r="AP511" i="31" s="1"/>
  <c r="AD416" i="11"/>
  <c r="AP512" i="31" s="1"/>
  <c r="AD417" i="11"/>
  <c r="AP513" i="31" s="1"/>
  <c r="AD418" i="11"/>
  <c r="AP514" i="31" s="1"/>
  <c r="AD419" i="11"/>
  <c r="AP515" i="31" s="1"/>
  <c r="AD420" i="11"/>
  <c r="AP528" i="31" s="1"/>
  <c r="AD421" i="11"/>
  <c r="AP516" i="31" s="1"/>
  <c r="AD422" i="11"/>
  <c r="AP517" i="31" s="1"/>
  <c r="AD423" i="11"/>
  <c r="AP518" i="31" s="1"/>
  <c r="AD424" i="11"/>
  <c r="AP519" i="31" s="1"/>
  <c r="AD425" i="11"/>
  <c r="AP520" i="31" s="1"/>
  <c r="AD426" i="11"/>
  <c r="AP529" i="31" s="1"/>
  <c r="AD427" i="11"/>
  <c r="AP530" i="31" s="1"/>
  <c r="AD428" i="11"/>
  <c r="AP531" i="31" s="1"/>
  <c r="AD429" i="11"/>
  <c r="AP532" i="31" s="1"/>
  <c r="AD430" i="11"/>
  <c r="AP424" i="31" s="1"/>
  <c r="AD431" i="11"/>
  <c r="AP425" i="31" s="1"/>
  <c r="AD432" i="11"/>
  <c r="AP426" i="31" s="1"/>
  <c r="AD433" i="11"/>
  <c r="AP427" i="31" s="1"/>
  <c r="AD434" i="11"/>
  <c r="AP430" i="31" s="1"/>
  <c r="AD435" i="11"/>
  <c r="AP431" i="31" s="1"/>
  <c r="AD436" i="11"/>
  <c r="AP432" i="31" s="1"/>
  <c r="AD437" i="11"/>
  <c r="AP454" i="31" s="1"/>
  <c r="AD438" i="11"/>
  <c r="AP455" i="31" s="1"/>
  <c r="AD439" i="11"/>
  <c r="AP456" i="31" s="1"/>
  <c r="AD440" i="11"/>
  <c r="AP457" i="31" s="1"/>
  <c r="AD441" i="11"/>
  <c r="AP458" i="31" s="1"/>
  <c r="AD442" i="11"/>
  <c r="AP459" i="31" s="1"/>
  <c r="AD443" i="11"/>
  <c r="AP477" i="31" s="1"/>
  <c r="AD444" i="11"/>
  <c r="AP635" i="31" s="1"/>
  <c r="AD445" i="11"/>
  <c r="AP636" i="31" s="1"/>
  <c r="AD446" i="11"/>
  <c r="AP637" i="31" s="1"/>
  <c r="AD447" i="11"/>
  <c r="AP638" i="31" s="1"/>
  <c r="AD448" i="11"/>
  <c r="AP639" i="31" s="1"/>
  <c r="AD449" i="11"/>
  <c r="AP640" i="31" s="1"/>
  <c r="AD450" i="11"/>
  <c r="AP641" i="31" s="1"/>
  <c r="AD451" i="11"/>
  <c r="AP642" i="31" s="1"/>
  <c r="AD452" i="11"/>
  <c r="AP643" i="31" s="1"/>
  <c r="AD453" i="11"/>
  <c r="AP644" i="31" s="1"/>
  <c r="AD454" i="11"/>
  <c r="AP645" i="31" s="1"/>
  <c r="AD455" i="11"/>
  <c r="AP646" i="31" s="1"/>
  <c r="AD456" i="11"/>
  <c r="AP647" i="31" s="1"/>
  <c r="AD457" i="11"/>
  <c r="AP648" i="31" s="1"/>
  <c r="AD458" i="11"/>
  <c r="AP649" i="31" s="1"/>
  <c r="AD459" i="11"/>
  <c r="AP650" i="31" s="1"/>
  <c r="AD460" i="11"/>
  <c r="AP651" i="31" s="1"/>
  <c r="AD461" i="11"/>
  <c r="AP652" i="31" s="1"/>
  <c r="AD462" i="11"/>
  <c r="AP653" i="31" s="1"/>
  <c r="AD463" i="11"/>
  <c r="AP654" i="31" s="1"/>
  <c r="AD464" i="11"/>
  <c r="AP655" i="31" s="1"/>
  <c r="AD465" i="11"/>
  <c r="AP656" i="31" s="1"/>
  <c r="AD466" i="11"/>
  <c r="AP657" i="31" s="1"/>
  <c r="AD467" i="11"/>
  <c r="AP658" i="31" s="1"/>
  <c r="AD468" i="11"/>
  <c r="AP659" i="31" s="1"/>
  <c r="AD469" i="11"/>
  <c r="AP660" i="31" s="1"/>
  <c r="AD470" i="11"/>
  <c r="AP663" i="31" s="1"/>
  <c r="AD471" i="11"/>
  <c r="AP664" i="31" s="1"/>
  <c r="AD472" i="11"/>
  <c r="AP665" i="31" s="1"/>
  <c r="AD473" i="11"/>
  <c r="AP666" i="31" s="1"/>
  <c r="AD474" i="11"/>
  <c r="AP604" i="31" s="1"/>
  <c r="AD475" i="11"/>
  <c r="AP605" i="31" s="1"/>
  <c r="AD476" i="11"/>
  <c r="AP606" i="31" s="1"/>
  <c r="AD477" i="11"/>
  <c r="AP607" i="31" s="1"/>
  <c r="AD478" i="11"/>
  <c r="AP537" i="31" s="1"/>
  <c r="AD479" i="11"/>
  <c r="AP538" i="31" s="1"/>
  <c r="AD480" i="11"/>
  <c r="AP539" i="31" s="1"/>
  <c r="AD481" i="11"/>
  <c r="AP540" i="31" s="1"/>
  <c r="AD482" i="11"/>
  <c r="AP541" i="31" s="1"/>
  <c r="AD483" i="11"/>
  <c r="AP542" i="31" s="1"/>
  <c r="AD484" i="11"/>
  <c r="AP523" i="31" s="1"/>
  <c r="AD485" i="11"/>
  <c r="AP533" i="31" s="1"/>
  <c r="AD486" i="11"/>
  <c r="AP534" i="31" s="1"/>
  <c r="AD487" i="11"/>
  <c r="AP545" i="31" s="1"/>
  <c r="AD488" i="11"/>
  <c r="AP546" i="31" s="1"/>
  <c r="AD489" i="11"/>
  <c r="AP547" i="31" s="1"/>
  <c r="AD490" i="11"/>
  <c r="AP478" i="31" s="1"/>
  <c r="AD491" i="11"/>
  <c r="AP479" i="31" s="1"/>
  <c r="AD492" i="11"/>
  <c r="AP480" i="31" s="1"/>
  <c r="AD493" i="11"/>
  <c r="AP548" i="31" s="1"/>
  <c r="AD495" i="11"/>
  <c r="AP450" i="31" s="1"/>
  <c r="AD496" i="11"/>
  <c r="AP608" i="31" s="1"/>
  <c r="AD497" i="11"/>
  <c r="AP609" i="31" s="1"/>
  <c r="AD498" i="11"/>
  <c r="AP524" i="31" s="1"/>
  <c r="AD499" i="11"/>
  <c r="AP525" i="31" s="1"/>
  <c r="AD501" i="11"/>
  <c r="AP7" i="31" s="1"/>
  <c r="AD502" i="11"/>
  <c r="AP8" i="31" s="1"/>
  <c r="AD503" i="11"/>
  <c r="AP9" i="31" s="1"/>
  <c r="AD504" i="11"/>
  <c r="AP10" i="31" s="1"/>
  <c r="AD505" i="11"/>
  <c r="AP11" i="31" s="1"/>
  <c r="AD506" i="11"/>
  <c r="AP12" i="31" s="1"/>
  <c r="AD507" i="11"/>
  <c r="AP13" i="31" s="1"/>
  <c r="AD508" i="11"/>
  <c r="AP14" i="31" s="1"/>
  <c r="AD509" i="11"/>
  <c r="AP15" i="31" s="1"/>
  <c r="AD510" i="11"/>
  <c r="AP16" i="31" s="1"/>
  <c r="AD511" i="11"/>
  <c r="AP17" i="31" s="1"/>
  <c r="AD512" i="11"/>
  <c r="AP18" i="31" s="1"/>
  <c r="AD513" i="11"/>
  <c r="AP19" i="31" s="1"/>
  <c r="AD514" i="11"/>
  <c r="AP20" i="31" s="1"/>
  <c r="AD515" i="11"/>
  <c r="AP21" i="31" s="1"/>
  <c r="AD516" i="11"/>
  <c r="AP22" i="31" s="1"/>
  <c r="AD517" i="11"/>
  <c r="AP23" i="31" s="1"/>
  <c r="AD518" i="11"/>
  <c r="AP24" i="31" s="1"/>
  <c r="AD519" i="11"/>
  <c r="AP25" i="31" s="1"/>
  <c r="AD520" i="11"/>
  <c r="AP26" i="31" s="1"/>
  <c r="AD521" i="11"/>
  <c r="AP27" i="31" s="1"/>
  <c r="AD522" i="11"/>
  <c r="AP28" i="31" s="1"/>
  <c r="AD523" i="11"/>
  <c r="AP29" i="31" s="1"/>
  <c r="AD524" i="11"/>
  <c r="AP30" i="31" s="1"/>
  <c r="AD525" i="11"/>
  <c r="AP31" i="31" s="1"/>
  <c r="AD526" i="11"/>
  <c r="AP32" i="31" s="1"/>
  <c r="AD527" i="11"/>
  <c r="AP33" i="31" s="1"/>
  <c r="AD528" i="11"/>
  <c r="AP34" i="31" s="1"/>
  <c r="AD529" i="11"/>
  <c r="AP35" i="31" s="1"/>
  <c r="AD530" i="11"/>
  <c r="AP36" i="31" s="1"/>
  <c r="AD531" i="11"/>
  <c r="AP37" i="31" s="1"/>
  <c r="AD532" i="11"/>
  <c r="AP38" i="31" s="1"/>
  <c r="AD533" i="11"/>
  <c r="AP39" i="31" s="1"/>
  <c r="AD534" i="11"/>
  <c r="AP40" i="31" s="1"/>
  <c r="AD535" i="11"/>
  <c r="AP41" i="31" s="1"/>
  <c r="AD536" i="11"/>
  <c r="AP42" i="31" s="1"/>
  <c r="AD353" i="11"/>
  <c r="AP401" i="31" s="1"/>
  <c r="AD359" i="11"/>
  <c r="AP438" i="31" s="1"/>
  <c r="AD365" i="11"/>
  <c r="AP443" i="31" s="1"/>
  <c r="AD371" i="11"/>
  <c r="AP448" i="31" s="1"/>
  <c r="AD377" i="11"/>
  <c r="AP764" i="31" s="1"/>
  <c r="AD381" i="11"/>
  <c r="AP463" i="31" s="1"/>
  <c r="AD385" i="11"/>
  <c r="AP468" i="31" s="1"/>
  <c r="AD389" i="11"/>
  <c r="AP485" i="31" s="1"/>
  <c r="AD393" i="11"/>
  <c r="AP470" i="31" s="1"/>
  <c r="AD411" i="11"/>
  <c r="AP507" i="31" s="1"/>
  <c r="AD404" i="11"/>
  <c r="AP500" i="31" s="1"/>
  <c r="AD410" i="11"/>
  <c r="AP506" i="31" s="1"/>
  <c r="AD354" i="11"/>
  <c r="AP435" i="31" s="1"/>
  <c r="AD360" i="11"/>
  <c r="AP439" i="31" s="1"/>
  <c r="AD366" i="11"/>
  <c r="AP444" i="31" s="1"/>
  <c r="AD372" i="11"/>
  <c r="AP449" i="31" s="1"/>
  <c r="AD397" i="11"/>
  <c r="AP491" i="31" s="1"/>
  <c r="AD400" i="11"/>
  <c r="AP496" i="31" s="1"/>
  <c r="AD378" i="11"/>
  <c r="AP765" i="31" s="1"/>
  <c r="AD382" i="11"/>
  <c r="AP603" i="31" s="1"/>
  <c r="AD386" i="11"/>
  <c r="AP469" i="31" s="1"/>
  <c r="AD390" i="11"/>
  <c r="AP486" i="31" s="1"/>
  <c r="AD394" i="11"/>
  <c r="AP488" i="31" s="1"/>
  <c r="AD406" i="11"/>
  <c r="AP502" i="31" s="1"/>
  <c r="AD409" i="11"/>
  <c r="AP505" i="31" s="1"/>
  <c r="AD355" i="11"/>
  <c r="AP473" i="31" s="1"/>
  <c r="AD361" i="11"/>
  <c r="AP440" i="31" s="1"/>
  <c r="AD367" i="11"/>
  <c r="AP453" i="31" s="1"/>
  <c r="AD373" i="11"/>
  <c r="AP600" i="31" s="1"/>
  <c r="AD356" i="11"/>
  <c r="AP436" i="31" s="1"/>
  <c r="AD362" i="11"/>
  <c r="AP475" i="31" s="1"/>
  <c r="AD368" i="11"/>
  <c r="AP445" i="31" s="1"/>
  <c r="AD374" i="11"/>
  <c r="AP601" i="31" s="1"/>
  <c r="AD379" i="11"/>
  <c r="AP766" i="31" s="1"/>
  <c r="AD383" i="11"/>
  <c r="AP466" i="31" s="1"/>
  <c r="AD387" i="11"/>
  <c r="AP484" i="31" s="1"/>
  <c r="AD391" i="11"/>
  <c r="AP487" i="31" s="1"/>
  <c r="AD395" i="11"/>
  <c r="AP489" i="31" s="1"/>
  <c r="AD398" i="11"/>
  <c r="AP492" i="31" s="1"/>
  <c r="AD401" i="11"/>
  <c r="AP497" i="31" s="1"/>
  <c r="AD403" i="11"/>
  <c r="AP499" i="31" s="1"/>
  <c r="AD408" i="11"/>
  <c r="AP504" i="31" s="1"/>
  <c r="AD350" i="11"/>
  <c r="AP398" i="31" s="1"/>
  <c r="AD357" i="11"/>
  <c r="AP437" i="31" s="1"/>
  <c r="AD363" i="11"/>
  <c r="AP441" i="31" s="1"/>
  <c r="AD369" i="11"/>
  <c r="AP446" i="31" s="1"/>
  <c r="AD375" i="11"/>
  <c r="AP602" i="31" s="1"/>
  <c r="AD405" i="11"/>
  <c r="AP501" i="31" s="1"/>
  <c r="AD380" i="11"/>
  <c r="AP462" i="31" s="1"/>
  <c r="AD384" i="11"/>
  <c r="AP467" i="31" s="1"/>
  <c r="AD388" i="11"/>
  <c r="AP767" i="31" s="1"/>
  <c r="AD392" i="11"/>
  <c r="AP476" i="31" s="1"/>
  <c r="AD548" i="11"/>
  <c r="AP54" i="31" s="1"/>
  <c r="AD4" i="11"/>
  <c r="AP561" i="31" s="1"/>
  <c r="AD547" i="11"/>
  <c r="AD559" i="11"/>
  <c r="AP65" i="31" s="1"/>
  <c r="AD560" i="11"/>
  <c r="AP66" i="31" s="1"/>
  <c r="AD561" i="11"/>
  <c r="AP67" i="31" s="1"/>
  <c r="AD562" i="11"/>
  <c r="AP68" i="31" s="1"/>
  <c r="AD563" i="11"/>
  <c r="AP69" i="31" s="1"/>
  <c r="AD564" i="11"/>
  <c r="AP70" i="31" s="1"/>
  <c r="AD565" i="11"/>
  <c r="AP71" i="31" s="1"/>
  <c r="AD566" i="11"/>
  <c r="AP142" i="31" s="1"/>
  <c r="AD567" i="11"/>
  <c r="AP143" i="31" s="1"/>
  <c r="AD568" i="11"/>
  <c r="AP144" i="31" s="1"/>
  <c r="AD569" i="11"/>
  <c r="AP145" i="31" s="1"/>
  <c r="AD570" i="11"/>
  <c r="AP146" i="31" s="1"/>
  <c r="AD571" i="11"/>
  <c r="AP147" i="31" s="1"/>
  <c r="AD572" i="11"/>
  <c r="AP148" i="31" s="1"/>
  <c r="AD573" i="11"/>
  <c r="AP149" i="31" s="1"/>
  <c r="AD574" i="11"/>
  <c r="AP72" i="31" s="1"/>
  <c r="AD575" i="11"/>
  <c r="AP150" i="31" s="1"/>
  <c r="AD576" i="11"/>
  <c r="AP151" i="31" s="1"/>
  <c r="AD577" i="11"/>
  <c r="AP152" i="31" s="1"/>
  <c r="AD578" i="11"/>
  <c r="AP153" i="31" s="1"/>
  <c r="AD579" i="11"/>
  <c r="AP154" i="31" s="1"/>
  <c r="AD580" i="11"/>
  <c r="AP155" i="31" s="1"/>
  <c r="AD581" i="11"/>
  <c r="AP156" i="31" s="1"/>
  <c r="AD582" i="11"/>
  <c r="AP157" i="31" s="1"/>
  <c r="AD583" i="11"/>
  <c r="AP694" i="31" s="1"/>
  <c r="AD584" i="11"/>
  <c r="AP695" i="31" s="1"/>
  <c r="AD585" i="11"/>
  <c r="AP78" i="31" s="1"/>
  <c r="AD586" i="11"/>
  <c r="AP79" i="31" s="1"/>
  <c r="AD587" i="11"/>
  <c r="AP80" i="31" s="1"/>
  <c r="AD588" i="11"/>
  <c r="AP81" i="31" s="1"/>
  <c r="AD589" i="11"/>
  <c r="AP82" i="31" s="1"/>
  <c r="AD590" i="11"/>
  <c r="AP83" i="31" s="1"/>
  <c r="AD591" i="11"/>
  <c r="AP84" i="31" s="1"/>
  <c r="AD592" i="11"/>
  <c r="AP85" i="31" s="1"/>
  <c r="AD593" i="11"/>
  <c r="AP86" i="31" s="1"/>
  <c r="AD594" i="11"/>
  <c r="AP87" i="31" s="1"/>
  <c r="AD595" i="11"/>
  <c r="AP88" i="31" s="1"/>
  <c r="AD596" i="11"/>
  <c r="AP89" i="31" s="1"/>
  <c r="AD597" i="11"/>
  <c r="AP90" i="31" s="1"/>
  <c r="AD598" i="11"/>
  <c r="AP91" i="31" s="1"/>
  <c r="AD599" i="11"/>
  <c r="AP92" i="31" s="1"/>
  <c r="AD600" i="11"/>
  <c r="AP93" i="31" s="1"/>
  <c r="AD601" i="11"/>
  <c r="AP94" i="31" s="1"/>
  <c r="AD602" i="11"/>
  <c r="AP95" i="31" s="1"/>
  <c r="AD603" i="11"/>
  <c r="AP96" i="31" s="1"/>
  <c r="AD604" i="11"/>
  <c r="AP97" i="31" s="1"/>
  <c r="AD605" i="11"/>
  <c r="AP98" i="31" s="1"/>
  <c r="AD606" i="11"/>
  <c r="AP99" i="31" s="1"/>
  <c r="AD607" i="11"/>
  <c r="AP100" i="31" s="1"/>
  <c r="AD608" i="11"/>
  <c r="AP101" i="31" s="1"/>
  <c r="AD609" i="11"/>
  <c r="AP102" i="31" s="1"/>
  <c r="AD610" i="11"/>
  <c r="AP103" i="31" s="1"/>
  <c r="AD611" i="11"/>
  <c r="AP104" i="31" s="1"/>
  <c r="AD612" i="11"/>
  <c r="AP105" i="31" s="1"/>
  <c r="AD613" i="11"/>
  <c r="AP106" i="31" s="1"/>
  <c r="AD614" i="11"/>
  <c r="AP107" i="31" s="1"/>
  <c r="AD615" i="11"/>
  <c r="AP108" i="31" s="1"/>
  <c r="AD616" i="11"/>
  <c r="AP109" i="31" s="1"/>
  <c r="AD617" i="11"/>
  <c r="AP110" i="31" s="1"/>
  <c r="AD618" i="11"/>
  <c r="AP612" i="31" s="1"/>
  <c r="AD619" i="11"/>
  <c r="AP613" i="31" s="1"/>
  <c r="AD620" i="11"/>
  <c r="AP614" i="31" s="1"/>
  <c r="AD621" i="11"/>
  <c r="AP615" i="31" s="1"/>
  <c r="AD622" i="11"/>
  <c r="AP616" i="31" s="1"/>
  <c r="AD623" i="11"/>
  <c r="AP617" i="31" s="1"/>
  <c r="AD624" i="11"/>
  <c r="AP618" i="31" s="1"/>
  <c r="AD625" i="11"/>
  <c r="AP169" i="31" s="1"/>
  <c r="AD626" i="11"/>
  <c r="AP170" i="31" s="1"/>
  <c r="AD627" i="11"/>
  <c r="AP171" i="31" s="1"/>
  <c r="AD628" i="11"/>
  <c r="AP172" i="31" s="1"/>
  <c r="AD629" i="11"/>
  <c r="AP173" i="31" s="1"/>
  <c r="AD630" i="11"/>
  <c r="AP174" i="31" s="1"/>
  <c r="AD631" i="11"/>
  <c r="AP175" i="31" s="1"/>
  <c r="AD632" i="11"/>
  <c r="AP176" i="31" s="1"/>
  <c r="AD633" i="11"/>
  <c r="AP177" i="31" s="1"/>
  <c r="AD634" i="11"/>
  <c r="AP178" i="31" s="1"/>
  <c r="AD635" i="11"/>
  <c r="AP179" i="31" s="1"/>
  <c r="AD636" i="11"/>
  <c r="AP180" i="31" s="1"/>
  <c r="AD637" i="11"/>
  <c r="AP181" i="31" s="1"/>
  <c r="AD638" i="11"/>
  <c r="AP182" i="31" s="1"/>
  <c r="AD639" i="11"/>
  <c r="AP183" i="31" s="1"/>
  <c r="AD640" i="11"/>
  <c r="AP184" i="31" s="1"/>
  <c r="AD641" i="11"/>
  <c r="AP185" i="31" s="1"/>
  <c r="AD642" i="11"/>
  <c r="AP186" i="31" s="1"/>
  <c r="AD643" i="11"/>
  <c r="AP187" i="31" s="1"/>
  <c r="AD644" i="11"/>
  <c r="AP188" i="31" s="1"/>
  <c r="AD645" i="11"/>
  <c r="AP189" i="31" s="1"/>
  <c r="AD646" i="11"/>
  <c r="AP190" i="31" s="1"/>
  <c r="AD647" i="11"/>
  <c r="AP73" i="31" s="1"/>
  <c r="AD648" i="11"/>
  <c r="AP74" i="31" s="1"/>
  <c r="AD649" i="11"/>
  <c r="AP75" i="31" s="1"/>
  <c r="AD650" i="11"/>
  <c r="AP115" i="31" s="1"/>
  <c r="AD651" i="11"/>
  <c r="AP116" i="31" s="1"/>
  <c r="AD652" i="11"/>
  <c r="AP117" i="31" s="1"/>
  <c r="AD653" i="11"/>
  <c r="AP118" i="31" s="1"/>
  <c r="AD654" i="11"/>
  <c r="AP119" i="31" s="1"/>
  <c r="AD655" i="11"/>
  <c r="AP122" i="31" s="1"/>
  <c r="AD656" i="11"/>
  <c r="AP123" i="31" s="1"/>
  <c r="AD657" i="11"/>
  <c r="AP124" i="31" s="1"/>
  <c r="AD396" i="11"/>
  <c r="AP490" i="31" s="1"/>
  <c r="AD541" i="11"/>
  <c r="AP47" i="31" s="1"/>
  <c r="AD558" i="11"/>
  <c r="AP64" i="31" s="1"/>
  <c r="AD399" i="11"/>
  <c r="AP495" i="31" s="1"/>
  <c r="AD537" i="11"/>
  <c r="AP43" i="31" s="1"/>
  <c r="AD546" i="11"/>
  <c r="AD557" i="11"/>
  <c r="AP63" i="31" s="1"/>
  <c r="AD556" i="11"/>
  <c r="AP62" i="31" s="1"/>
  <c r="AD540" i="11"/>
  <c r="AP46" i="31" s="1"/>
  <c r="AD545" i="11"/>
  <c r="AP51" i="31" s="1"/>
  <c r="AD555" i="11"/>
  <c r="AP61" i="31" s="1"/>
  <c r="AD358" i="11"/>
  <c r="AP474" i="31" s="1"/>
  <c r="AD554" i="11"/>
  <c r="AP60" i="31" s="1"/>
  <c r="AD364" i="11"/>
  <c r="AP442" i="31" s="1"/>
  <c r="AD407" i="11"/>
  <c r="AP503" i="31" s="1"/>
  <c r="AD544" i="11"/>
  <c r="AP50" i="31" s="1"/>
  <c r="AD553" i="11"/>
  <c r="AP59" i="31" s="1"/>
  <c r="AD370" i="11"/>
  <c r="AP447" i="31" s="1"/>
  <c r="AD539" i="11"/>
  <c r="AP45" i="31" s="1"/>
  <c r="AD552" i="11"/>
  <c r="AP58" i="31" s="1"/>
  <c r="AD376" i="11"/>
  <c r="AP755" i="31" s="1"/>
  <c r="AD543" i="11"/>
  <c r="AP49" i="31" s="1"/>
  <c r="AD551" i="11"/>
  <c r="AP57" i="31" s="1"/>
  <c r="AD550" i="11"/>
  <c r="AP56" i="31" s="1"/>
  <c r="AD538" i="11"/>
  <c r="AP44" i="31" s="1"/>
  <c r="AD542" i="11"/>
  <c r="AP48" i="31" s="1"/>
  <c r="AD549" i="11"/>
  <c r="AP55" i="31" s="1"/>
  <c r="AD2" i="12"/>
  <c r="Y218" i="31" l="1"/>
  <c r="AJ126" i="31"/>
  <c r="AL126" i="31" s="1"/>
  <c r="AJ219" i="31"/>
  <c r="AJ218" i="31" s="1"/>
  <c r="AR75" i="31"/>
  <c r="AQ75" i="31"/>
  <c r="AR439" i="31"/>
  <c r="AQ439" i="31"/>
  <c r="AQ395" i="31"/>
  <c r="AR395" i="31"/>
  <c r="AR381" i="31"/>
  <c r="AQ381" i="31"/>
  <c r="AQ743" i="31"/>
  <c r="AR743" i="31"/>
  <c r="AP121" i="31"/>
  <c r="AR122" i="31"/>
  <c r="AQ122" i="31"/>
  <c r="AR447" i="31"/>
  <c r="AQ447" i="31"/>
  <c r="AR116" i="31"/>
  <c r="AQ116" i="31"/>
  <c r="AQ183" i="31"/>
  <c r="AR183" i="31"/>
  <c r="AR171" i="31"/>
  <c r="AQ171" i="31"/>
  <c r="AR108" i="31"/>
  <c r="AQ108" i="31"/>
  <c r="AQ96" i="31"/>
  <c r="AR96" i="31"/>
  <c r="AR84" i="31"/>
  <c r="AQ84" i="31"/>
  <c r="AR154" i="31"/>
  <c r="AQ154" i="31"/>
  <c r="AR143" i="31"/>
  <c r="AQ143" i="31"/>
  <c r="AQ476" i="31"/>
  <c r="AR476" i="31"/>
  <c r="AR497" i="31"/>
  <c r="AQ497" i="31"/>
  <c r="AR453" i="31"/>
  <c r="AQ453" i="31"/>
  <c r="AP452" i="31"/>
  <c r="AR449" i="31"/>
  <c r="AQ449" i="31"/>
  <c r="AR448" i="31"/>
  <c r="AQ448" i="31"/>
  <c r="AQ34" i="31"/>
  <c r="AR34" i="31"/>
  <c r="AR22" i="31"/>
  <c r="AQ22" i="31"/>
  <c r="AR10" i="31"/>
  <c r="AQ10" i="31"/>
  <c r="AR479" i="31"/>
  <c r="AQ479" i="31"/>
  <c r="AR538" i="31"/>
  <c r="AQ538" i="31"/>
  <c r="AQ658" i="31"/>
  <c r="AR658" i="31"/>
  <c r="AQ646" i="31"/>
  <c r="AR646" i="31"/>
  <c r="AQ477" i="31"/>
  <c r="AR477" i="31"/>
  <c r="AQ515" i="31"/>
  <c r="AR515" i="31"/>
  <c r="AR249" i="31"/>
  <c r="AQ249" i="31"/>
  <c r="AQ258" i="31"/>
  <c r="AR258" i="31"/>
  <c r="AQ338" i="31"/>
  <c r="AR338" i="31"/>
  <c r="AQ136" i="31"/>
  <c r="AR136" i="31"/>
  <c r="AR683" i="31"/>
  <c r="AQ683" i="31"/>
  <c r="AR346" i="31"/>
  <c r="AQ346" i="31"/>
  <c r="AQ251" i="31"/>
  <c r="AR251" i="31"/>
  <c r="AQ225" i="31"/>
  <c r="AR225" i="31"/>
  <c r="AR135" i="31"/>
  <c r="AQ135" i="31"/>
  <c r="AQ262" i="31"/>
  <c r="AR262" i="31"/>
  <c r="AR413" i="31"/>
  <c r="AQ413" i="31"/>
  <c r="AR383" i="31"/>
  <c r="AQ383" i="31"/>
  <c r="AQ405" i="31"/>
  <c r="AR405" i="31"/>
  <c r="AR325" i="31"/>
  <c r="AQ325" i="31"/>
  <c r="AR314" i="31"/>
  <c r="AQ314" i="31"/>
  <c r="AR302" i="31"/>
  <c r="AQ302" i="31"/>
  <c r="AR290" i="31"/>
  <c r="AQ290" i="31"/>
  <c r="AR278" i="31"/>
  <c r="AQ278" i="31"/>
  <c r="AR763" i="31"/>
  <c r="AQ763" i="31"/>
  <c r="AR342" i="31"/>
  <c r="AQ342" i="31"/>
  <c r="AQ137" i="31"/>
  <c r="AR137" i="31"/>
  <c r="AQ684" i="31"/>
  <c r="AR684" i="31"/>
  <c r="AR744" i="31"/>
  <c r="AQ744" i="31"/>
  <c r="AR751" i="31"/>
  <c r="AQ751" i="31"/>
  <c r="AR586" i="31"/>
  <c r="AQ586" i="31"/>
  <c r="AR746" i="31"/>
  <c r="AQ746" i="31"/>
  <c r="AQ721" i="31"/>
  <c r="AR721" i="31"/>
  <c r="AQ709" i="31"/>
  <c r="AR709" i="31"/>
  <c r="AQ569" i="31"/>
  <c r="AR569" i="31"/>
  <c r="AK527" i="31"/>
  <c r="AL527" i="31"/>
  <c r="AE329" i="31"/>
  <c r="AF329" i="31"/>
  <c r="AK483" i="31"/>
  <c r="AL483" i="31"/>
  <c r="AE366" i="31"/>
  <c r="AF366" i="31"/>
  <c r="AL52" i="31"/>
  <c r="AK52" i="31"/>
  <c r="AL662" i="31"/>
  <c r="AK662" i="31"/>
  <c r="AL452" i="31"/>
  <c r="AK452" i="31"/>
  <c r="AL472" i="31"/>
  <c r="AK472" i="31"/>
  <c r="AQ181" i="31"/>
  <c r="AR181" i="31"/>
  <c r="AQ438" i="31"/>
  <c r="AR438" i="31"/>
  <c r="AR237" i="31"/>
  <c r="AQ237" i="31"/>
  <c r="AR376" i="31"/>
  <c r="AQ376" i="31"/>
  <c r="AQ582" i="31"/>
  <c r="AR582" i="31"/>
  <c r="AR59" i="31"/>
  <c r="AQ59" i="31"/>
  <c r="AQ43" i="31"/>
  <c r="AR43" i="31"/>
  <c r="AR115" i="31"/>
  <c r="AP114" i="31"/>
  <c r="AQ115" i="31"/>
  <c r="AQ182" i="31"/>
  <c r="AR182" i="31"/>
  <c r="AR170" i="31"/>
  <c r="AQ170" i="31"/>
  <c r="AQ107" i="31"/>
  <c r="AR107" i="31"/>
  <c r="AQ95" i="31"/>
  <c r="AR95" i="31"/>
  <c r="AR83" i="31"/>
  <c r="AQ83" i="31"/>
  <c r="AR153" i="31"/>
  <c r="AQ153" i="31"/>
  <c r="AR142" i="31"/>
  <c r="AQ142" i="31"/>
  <c r="AR767" i="31"/>
  <c r="AQ767" i="31"/>
  <c r="AR492" i="31"/>
  <c r="AQ492" i="31"/>
  <c r="AR440" i="31"/>
  <c r="AQ440" i="31"/>
  <c r="AQ444" i="31"/>
  <c r="AR444" i="31"/>
  <c r="AQ443" i="31"/>
  <c r="AR443" i="31"/>
  <c r="AQ33" i="31"/>
  <c r="AR33" i="31"/>
  <c r="AQ21" i="31"/>
  <c r="AR21" i="31"/>
  <c r="AQ9" i="31"/>
  <c r="AR9" i="31"/>
  <c r="AQ478" i="31"/>
  <c r="AR478" i="31"/>
  <c r="AQ537" i="31"/>
  <c r="AP536" i="31"/>
  <c r="AR537" i="31"/>
  <c r="AR657" i="31"/>
  <c r="AQ657" i="31"/>
  <c r="AR645" i="31"/>
  <c r="AQ645" i="31"/>
  <c r="AR459" i="31"/>
  <c r="AQ459" i="31"/>
  <c r="AQ424" i="31"/>
  <c r="AR424" i="31"/>
  <c r="AP423" i="31"/>
  <c r="AR514" i="31"/>
  <c r="AQ514" i="31"/>
  <c r="AR579" i="31"/>
  <c r="AQ579" i="31"/>
  <c r="AQ239" i="31"/>
  <c r="AR239" i="31"/>
  <c r="AR335" i="31"/>
  <c r="AQ335" i="31"/>
  <c r="AR204" i="31"/>
  <c r="AQ204" i="31"/>
  <c r="AR680" i="31"/>
  <c r="AQ680" i="31"/>
  <c r="AR163" i="31"/>
  <c r="AQ163" i="31"/>
  <c r="AR240" i="31"/>
  <c r="AQ240" i="31"/>
  <c r="AR222" i="31"/>
  <c r="AQ222" i="31"/>
  <c r="AQ132" i="31"/>
  <c r="AR132" i="31"/>
  <c r="AR248" i="31"/>
  <c r="AQ248" i="31"/>
  <c r="AR412" i="31"/>
  <c r="AQ412" i="31"/>
  <c r="AQ382" i="31"/>
  <c r="AR382" i="31"/>
  <c r="AR404" i="31"/>
  <c r="AP403" i="31"/>
  <c r="AQ404" i="31"/>
  <c r="AP323" i="31"/>
  <c r="AQ324" i="31"/>
  <c r="AR324" i="31"/>
  <c r="AR313" i="31"/>
  <c r="AQ313" i="31"/>
  <c r="AR301" i="31"/>
  <c r="AQ301" i="31"/>
  <c r="AR289" i="31"/>
  <c r="AQ289" i="31"/>
  <c r="AR277" i="31"/>
  <c r="AQ277" i="31"/>
  <c r="AQ581" i="31"/>
  <c r="AR581" i="31"/>
  <c r="AR339" i="31"/>
  <c r="AQ339" i="31"/>
  <c r="AQ212" i="31"/>
  <c r="AR212" i="31"/>
  <c r="AR129" i="31"/>
  <c r="AQ129" i="31"/>
  <c r="AQ740" i="31"/>
  <c r="AR740" i="31"/>
  <c r="AR747" i="31"/>
  <c r="AQ747" i="31"/>
  <c r="AR584" i="31"/>
  <c r="AQ584" i="31"/>
  <c r="AR720" i="31"/>
  <c r="AQ720" i="31"/>
  <c r="AR708" i="31"/>
  <c r="AQ708" i="31"/>
  <c r="AR568" i="31"/>
  <c r="AQ568" i="31"/>
  <c r="AK114" i="31"/>
  <c r="AL114" i="31"/>
  <c r="AL329" i="31"/>
  <c r="AK329" i="31"/>
  <c r="AK53" i="31"/>
  <c r="AL53" i="31"/>
  <c r="AK202" i="31"/>
  <c r="AL202" i="31"/>
  <c r="AL536" i="31"/>
  <c r="AK536" i="31"/>
  <c r="AK403" i="31"/>
  <c r="AL403" i="31"/>
  <c r="AQ94" i="31"/>
  <c r="AR94" i="31"/>
  <c r="AR20" i="31"/>
  <c r="AQ20" i="31"/>
  <c r="AQ332" i="31"/>
  <c r="AR332" i="31"/>
  <c r="AP419" i="31"/>
  <c r="AR312" i="31"/>
  <c r="AQ312" i="31"/>
  <c r="AR575" i="31"/>
  <c r="AQ575" i="31"/>
  <c r="AR55" i="31"/>
  <c r="AQ55" i="31"/>
  <c r="AR74" i="31"/>
  <c r="AQ74" i="31"/>
  <c r="AR93" i="31"/>
  <c r="AQ93" i="31"/>
  <c r="AQ70" i="31"/>
  <c r="AR70" i="31"/>
  <c r="AQ505" i="31"/>
  <c r="AR505" i="31"/>
  <c r="AR31" i="31"/>
  <c r="AQ31" i="31"/>
  <c r="AR7" i="31"/>
  <c r="AQ7" i="31"/>
  <c r="AR546" i="31"/>
  <c r="AQ546" i="31"/>
  <c r="AQ606" i="31"/>
  <c r="AR606" i="31"/>
  <c r="AR655" i="31"/>
  <c r="AQ655" i="31"/>
  <c r="AR643" i="31"/>
  <c r="AQ643" i="31"/>
  <c r="AQ457" i="31"/>
  <c r="AR457" i="31"/>
  <c r="AQ531" i="31"/>
  <c r="AR531" i="31"/>
  <c r="AR512" i="31"/>
  <c r="AQ512" i="31"/>
  <c r="AR762" i="31"/>
  <c r="AQ762" i="31"/>
  <c r="AR351" i="31"/>
  <c r="AQ351" i="31"/>
  <c r="AQ235" i="31"/>
  <c r="AR235" i="31"/>
  <c r="AR166" i="31"/>
  <c r="AQ166" i="31"/>
  <c r="AR127" i="31"/>
  <c r="AQ127" i="31"/>
  <c r="AR242" i="31"/>
  <c r="AQ242" i="31"/>
  <c r="AQ354" i="31"/>
  <c r="AP353" i="31"/>
  <c r="AP329" i="31" s="1"/>
  <c r="AR354" i="31"/>
  <c r="AR140" i="31"/>
  <c r="AQ140" i="31"/>
  <c r="AR688" i="31"/>
  <c r="AQ688" i="31"/>
  <c r="AQ238" i="31"/>
  <c r="AR238" i="31"/>
  <c r="AR410" i="31"/>
  <c r="AQ410" i="31"/>
  <c r="AQ380" i="31"/>
  <c r="AR380" i="31"/>
  <c r="AR375" i="31"/>
  <c r="AQ375" i="31"/>
  <c r="AR268" i="31"/>
  <c r="AQ268" i="31"/>
  <c r="AQ311" i="31"/>
  <c r="AR311" i="31"/>
  <c r="AR299" i="31"/>
  <c r="AQ299" i="31"/>
  <c r="AQ287" i="31"/>
  <c r="AR287" i="31"/>
  <c r="AR275" i="31"/>
  <c r="AQ275" i="31"/>
  <c r="AR256" i="31"/>
  <c r="AQ256" i="31"/>
  <c r="AQ333" i="31"/>
  <c r="AR333" i="31"/>
  <c r="AR210" i="31"/>
  <c r="AQ210" i="31"/>
  <c r="AR678" i="31"/>
  <c r="AQ678" i="31"/>
  <c r="AR734" i="31"/>
  <c r="AQ734" i="31"/>
  <c r="AP738" i="31"/>
  <c r="AR580" i="31"/>
  <c r="AQ580" i="31"/>
  <c r="AR571" i="31"/>
  <c r="AQ571" i="31"/>
  <c r="AR718" i="31"/>
  <c r="AQ718" i="31"/>
  <c r="AR706" i="31"/>
  <c r="AQ706" i="31"/>
  <c r="AR566" i="31"/>
  <c r="AQ566" i="31"/>
  <c r="AL544" i="31"/>
  <c r="AK544" i="31"/>
  <c r="AL494" i="31"/>
  <c r="AK494" i="31"/>
  <c r="AL192" i="31"/>
  <c r="AK192" i="31"/>
  <c r="AK697" i="31"/>
  <c r="AL697" i="31"/>
  <c r="AR50" i="31"/>
  <c r="AQ50" i="31"/>
  <c r="AQ473" i="31"/>
  <c r="AR473" i="31"/>
  <c r="AP472" i="31"/>
  <c r="AR532" i="31"/>
  <c r="AQ532" i="31"/>
  <c r="AR411" i="31"/>
  <c r="AQ411" i="31"/>
  <c r="AR681" i="31"/>
  <c r="AQ681" i="31"/>
  <c r="AQ64" i="31"/>
  <c r="AR64" i="31"/>
  <c r="AR618" i="31"/>
  <c r="AQ618" i="31"/>
  <c r="AR151" i="31"/>
  <c r="AQ151" i="31"/>
  <c r="AQ487" i="31"/>
  <c r="AR487" i="31"/>
  <c r="AR19" i="31"/>
  <c r="AQ19" i="31"/>
  <c r="AR442" i="31"/>
  <c r="AQ442" i="31"/>
  <c r="AR179" i="31"/>
  <c r="AQ179" i="31"/>
  <c r="AR104" i="31"/>
  <c r="AQ104" i="31"/>
  <c r="AR150" i="31"/>
  <c r="AQ150" i="31"/>
  <c r="AR501" i="31"/>
  <c r="AQ501" i="31"/>
  <c r="AR506" i="31"/>
  <c r="AQ506" i="31"/>
  <c r="AQ30" i="31"/>
  <c r="AR30" i="31"/>
  <c r="AQ545" i="31"/>
  <c r="AR545" i="31"/>
  <c r="AP544" i="31"/>
  <c r="AQ654" i="31"/>
  <c r="AR654" i="31"/>
  <c r="AR530" i="31"/>
  <c r="AQ530" i="31"/>
  <c r="AQ396" i="31"/>
  <c r="AR396" i="31"/>
  <c r="AQ358" i="31"/>
  <c r="AR358" i="31"/>
  <c r="AQ232" i="31"/>
  <c r="AR232" i="31"/>
  <c r="AR199" i="31"/>
  <c r="AQ199" i="31"/>
  <c r="AR556" i="31"/>
  <c r="AQ556" i="31"/>
  <c r="AQ596" i="31"/>
  <c r="AR596" i="31"/>
  <c r="AR343" i="31"/>
  <c r="AQ343" i="31"/>
  <c r="AR138" i="31"/>
  <c r="AQ138" i="31"/>
  <c r="AR685" i="31"/>
  <c r="AQ685" i="31"/>
  <c r="AQ236" i="31"/>
  <c r="AR236" i="31"/>
  <c r="AR391" i="31"/>
  <c r="AQ391" i="31"/>
  <c r="AR379" i="31"/>
  <c r="AQ379" i="31"/>
  <c r="AQ374" i="31"/>
  <c r="AR374" i="31"/>
  <c r="AR267" i="31"/>
  <c r="AQ267" i="31"/>
  <c r="AR310" i="31"/>
  <c r="AQ310" i="31"/>
  <c r="AQ298" i="31"/>
  <c r="AR298" i="31"/>
  <c r="AR286" i="31"/>
  <c r="AQ286" i="31"/>
  <c r="AQ274" i="31"/>
  <c r="AR274" i="31"/>
  <c r="AR252" i="31"/>
  <c r="AQ252" i="31"/>
  <c r="AR330" i="31"/>
  <c r="AQ330" i="31"/>
  <c r="AR167" i="31"/>
  <c r="AQ167" i="31"/>
  <c r="AR128" i="31"/>
  <c r="AQ128" i="31"/>
  <c r="AR730" i="31"/>
  <c r="AQ730" i="31"/>
  <c r="AR572" i="31"/>
  <c r="AQ572" i="31"/>
  <c r="AQ578" i="31"/>
  <c r="AR578" i="31"/>
  <c r="AR732" i="31"/>
  <c r="AQ732" i="31"/>
  <c r="AR717" i="31"/>
  <c r="AQ717" i="31"/>
  <c r="AR705" i="31"/>
  <c r="AQ705" i="31"/>
  <c r="AQ565" i="31"/>
  <c r="AR565" i="31"/>
  <c r="AL367" i="31"/>
  <c r="AK367" i="31"/>
  <c r="AJ366" i="31"/>
  <c r="AJ418" i="31" s="1"/>
  <c r="AJ673" i="31"/>
  <c r="AF633" i="31"/>
  <c r="AE633" i="31"/>
  <c r="AR169" i="31"/>
  <c r="AQ169" i="31"/>
  <c r="AR32" i="31"/>
  <c r="AQ32" i="31"/>
  <c r="AR513" i="31"/>
  <c r="AQ513" i="31"/>
  <c r="AR677" i="31"/>
  <c r="AQ677" i="31"/>
  <c r="AR269" i="31"/>
  <c r="AQ269" i="31"/>
  <c r="AR573" i="31"/>
  <c r="AQ573" i="31"/>
  <c r="AK759" i="31"/>
  <c r="AL759" i="31"/>
  <c r="AL121" i="31"/>
  <c r="AK121" i="31"/>
  <c r="AR503" i="31"/>
  <c r="AQ503" i="31"/>
  <c r="AR180" i="31"/>
  <c r="AQ180" i="31"/>
  <c r="AR105" i="31"/>
  <c r="AQ105" i="31"/>
  <c r="AR81" i="31"/>
  <c r="AQ81" i="31"/>
  <c r="AP461" i="31"/>
  <c r="AQ462" i="31"/>
  <c r="AR462" i="31"/>
  <c r="AQ435" i="31"/>
  <c r="AP434" i="31"/>
  <c r="AR435" i="31"/>
  <c r="AR401" i="31"/>
  <c r="AQ401" i="31"/>
  <c r="AR48" i="31"/>
  <c r="AQ48" i="31"/>
  <c r="AQ47" i="31"/>
  <c r="AR47" i="31"/>
  <c r="AR73" i="31"/>
  <c r="AQ73" i="31"/>
  <c r="AR617" i="31"/>
  <c r="AQ617" i="31"/>
  <c r="AR92" i="31"/>
  <c r="AQ92" i="31"/>
  <c r="AR80" i="31"/>
  <c r="AQ80" i="31"/>
  <c r="AR69" i="31"/>
  <c r="AQ69" i="31"/>
  <c r="AR484" i="31"/>
  <c r="AQ484" i="31"/>
  <c r="AP483" i="31"/>
  <c r="AR502" i="31"/>
  <c r="AQ502" i="31"/>
  <c r="AQ42" i="31"/>
  <c r="AR42" i="31"/>
  <c r="AQ18" i="31"/>
  <c r="AR18" i="31"/>
  <c r="AR605" i="31"/>
  <c r="AQ605" i="31"/>
  <c r="AR642" i="31"/>
  <c r="AQ642" i="31"/>
  <c r="AQ456" i="31"/>
  <c r="AR456" i="31"/>
  <c r="AQ511" i="31"/>
  <c r="AR511" i="31"/>
  <c r="AR44" i="31"/>
  <c r="AQ44" i="31"/>
  <c r="AR60" i="31"/>
  <c r="AQ60" i="31"/>
  <c r="AR490" i="31"/>
  <c r="AQ490" i="31"/>
  <c r="AR190" i="31"/>
  <c r="AQ190" i="31"/>
  <c r="AR178" i="31"/>
  <c r="AQ178" i="31"/>
  <c r="AR616" i="31"/>
  <c r="AQ616" i="31"/>
  <c r="AR103" i="31"/>
  <c r="AQ103" i="31"/>
  <c r="AQ91" i="31"/>
  <c r="AR91" i="31"/>
  <c r="AR79" i="31"/>
  <c r="AQ79" i="31"/>
  <c r="AQ72" i="31"/>
  <c r="AR72" i="31"/>
  <c r="AR68" i="31"/>
  <c r="AQ68" i="31"/>
  <c r="AQ602" i="31"/>
  <c r="AR602" i="31"/>
  <c r="AR466" i="31"/>
  <c r="AP465" i="31"/>
  <c r="AQ466" i="31"/>
  <c r="AQ488" i="31"/>
  <c r="AR488" i="31"/>
  <c r="AQ500" i="31"/>
  <c r="AR500" i="31"/>
  <c r="AR41" i="31"/>
  <c r="AQ41" i="31"/>
  <c r="AR29" i="31"/>
  <c r="AQ29" i="31"/>
  <c r="AR17" i="31"/>
  <c r="AQ17" i="31"/>
  <c r="AQ525" i="31"/>
  <c r="AR525" i="31"/>
  <c r="AR534" i="31"/>
  <c r="AQ534" i="31"/>
  <c r="AR604" i="31"/>
  <c r="AQ604" i="31"/>
  <c r="AR653" i="31"/>
  <c r="AQ653" i="31"/>
  <c r="AR641" i="31"/>
  <c r="AQ641" i="31"/>
  <c r="AR455" i="31"/>
  <c r="AQ455" i="31"/>
  <c r="AQ529" i="31"/>
  <c r="AR529" i="31"/>
  <c r="AQ510" i="31"/>
  <c r="AR510" i="31"/>
  <c r="AR397" i="31"/>
  <c r="AQ397" i="31"/>
  <c r="AQ592" i="31"/>
  <c r="AR592" i="31"/>
  <c r="AR229" i="31"/>
  <c r="AQ229" i="31"/>
  <c r="AQ196" i="31"/>
  <c r="AR196" i="31"/>
  <c r="AR553" i="31"/>
  <c r="AQ553" i="31"/>
  <c r="AQ260" i="31"/>
  <c r="AR260" i="31"/>
  <c r="AR340" i="31"/>
  <c r="AQ340" i="31"/>
  <c r="AQ213" i="31"/>
  <c r="AR213" i="31"/>
  <c r="AR130" i="31"/>
  <c r="AQ130" i="31"/>
  <c r="AR350" i="31"/>
  <c r="AQ350" i="31"/>
  <c r="AR390" i="31"/>
  <c r="AQ390" i="31"/>
  <c r="AR378" i="31"/>
  <c r="AQ378" i="31"/>
  <c r="AR373" i="31"/>
  <c r="AQ373" i="31"/>
  <c r="AQ321" i="31"/>
  <c r="AR321" i="31"/>
  <c r="AR309" i="31"/>
  <c r="AQ309" i="31"/>
  <c r="AR297" i="31"/>
  <c r="AQ297" i="31"/>
  <c r="AR285" i="31"/>
  <c r="AQ285" i="31"/>
  <c r="AR273" i="31"/>
  <c r="AQ273" i="31"/>
  <c r="AR243" i="31"/>
  <c r="AQ243" i="31"/>
  <c r="AR233" i="31"/>
  <c r="AQ233" i="31"/>
  <c r="AR164" i="31"/>
  <c r="AQ164" i="31"/>
  <c r="AR557" i="31"/>
  <c r="AQ557" i="31"/>
  <c r="AR552" i="31"/>
  <c r="AQ552" i="31"/>
  <c r="AR733" i="31"/>
  <c r="AQ733" i="31"/>
  <c r="AQ576" i="31"/>
  <c r="AR576" i="31"/>
  <c r="AQ728" i="31"/>
  <c r="AR728" i="31"/>
  <c r="AQ716" i="31"/>
  <c r="AR716" i="31"/>
  <c r="AR704" i="31"/>
  <c r="AQ704" i="31"/>
  <c r="AR564" i="31"/>
  <c r="AQ564" i="31"/>
  <c r="AP671" i="31"/>
  <c r="AR495" i="31"/>
  <c r="AQ495" i="31"/>
  <c r="AP494" i="31"/>
  <c r="AR489" i="31"/>
  <c r="AQ489" i="31"/>
  <c r="AR458" i="31"/>
  <c r="AQ458" i="31"/>
  <c r="AQ245" i="31"/>
  <c r="AR245" i="31"/>
  <c r="AQ205" i="31"/>
  <c r="AR205" i="31"/>
  <c r="AQ474" i="31"/>
  <c r="AR474" i="31"/>
  <c r="AQ124" i="31"/>
  <c r="AR124" i="31"/>
  <c r="AR189" i="31"/>
  <c r="AQ189" i="31"/>
  <c r="AR177" i="31"/>
  <c r="AQ177" i="31"/>
  <c r="AQ615" i="31"/>
  <c r="AR615" i="31"/>
  <c r="AQ102" i="31"/>
  <c r="AR102" i="31"/>
  <c r="AQ90" i="31"/>
  <c r="AR90" i="31"/>
  <c r="AR78" i="31"/>
  <c r="AP77" i="31"/>
  <c r="AQ78" i="31"/>
  <c r="AR149" i="31"/>
  <c r="AQ149" i="31"/>
  <c r="AR67" i="31"/>
  <c r="AQ67" i="31"/>
  <c r="AR446" i="31"/>
  <c r="AQ446" i="31"/>
  <c r="AR766" i="31"/>
  <c r="AQ766" i="31"/>
  <c r="AQ486" i="31"/>
  <c r="AR486" i="31"/>
  <c r="AQ507" i="31"/>
  <c r="AR507" i="31"/>
  <c r="AR40" i="31"/>
  <c r="AQ40" i="31"/>
  <c r="AQ28" i="31"/>
  <c r="AR28" i="31"/>
  <c r="AQ16" i="31"/>
  <c r="AR16" i="31"/>
  <c r="AR524" i="31"/>
  <c r="AQ524" i="31"/>
  <c r="AQ533" i="31"/>
  <c r="AR533" i="31"/>
  <c r="AR666" i="31"/>
  <c r="AQ666" i="31"/>
  <c r="AR652" i="31"/>
  <c r="AQ652" i="31"/>
  <c r="AR640" i="31"/>
  <c r="AQ640" i="31"/>
  <c r="AR454" i="31"/>
  <c r="AQ454" i="31"/>
  <c r="AR520" i="31"/>
  <c r="AQ520" i="31"/>
  <c r="AR509" i="31"/>
  <c r="AQ509" i="31"/>
  <c r="AR246" i="31"/>
  <c r="AQ246" i="31"/>
  <c r="AR753" i="31"/>
  <c r="AQ753" i="31"/>
  <c r="AR226" i="31"/>
  <c r="AQ226" i="31"/>
  <c r="AR193" i="31"/>
  <c r="AQ193" i="31"/>
  <c r="AP192" i="31"/>
  <c r="AR585" i="31"/>
  <c r="AQ585" i="31"/>
  <c r="AR348" i="31"/>
  <c r="AQ348" i="31"/>
  <c r="AR337" i="31"/>
  <c r="AQ337" i="31"/>
  <c r="AR211" i="31"/>
  <c r="AQ211" i="31"/>
  <c r="AR682" i="31"/>
  <c r="AQ682" i="31"/>
  <c r="AQ741" i="31"/>
  <c r="AR741" i="31"/>
  <c r="AQ389" i="31"/>
  <c r="AR389" i="31"/>
  <c r="AR377" i="31"/>
  <c r="AQ377" i="31"/>
  <c r="AR372" i="31"/>
  <c r="AQ372" i="31"/>
  <c r="AR320" i="31"/>
  <c r="AQ320" i="31"/>
  <c r="AR308" i="31"/>
  <c r="AQ308" i="31"/>
  <c r="AQ296" i="31"/>
  <c r="AR296" i="31"/>
  <c r="AQ284" i="31"/>
  <c r="AR284" i="31"/>
  <c r="AR272" i="31"/>
  <c r="AP271" i="31"/>
  <c r="AQ272" i="31"/>
  <c r="AQ551" i="31"/>
  <c r="AP550" i="31"/>
  <c r="AR551" i="31"/>
  <c r="AR230" i="31"/>
  <c r="AQ230" i="31"/>
  <c r="AQ197" i="31"/>
  <c r="AR197" i="31"/>
  <c r="AQ554" i="31"/>
  <c r="AR554" i="31"/>
  <c r="AQ597" i="31"/>
  <c r="AR597" i="31"/>
  <c r="AR729" i="31"/>
  <c r="AQ729" i="31"/>
  <c r="AR161" i="31"/>
  <c r="AQ161" i="31"/>
  <c r="AQ727" i="31"/>
  <c r="AR727" i="31"/>
  <c r="AR715" i="31"/>
  <c r="AQ715" i="31"/>
  <c r="AQ703" i="31"/>
  <c r="AR703" i="31"/>
  <c r="AR563" i="31"/>
  <c r="AQ563" i="31"/>
  <c r="AL323" i="31"/>
  <c r="AK323" i="31"/>
  <c r="AR152" i="31"/>
  <c r="AQ152" i="31"/>
  <c r="AQ607" i="31"/>
  <c r="AR607" i="31"/>
  <c r="AQ749" i="31"/>
  <c r="AR749" i="31"/>
  <c r="AQ288" i="31"/>
  <c r="AR288" i="31"/>
  <c r="AR707" i="31"/>
  <c r="AQ707" i="31"/>
  <c r="AR56" i="31"/>
  <c r="AQ56" i="31"/>
  <c r="AR123" i="31"/>
  <c r="AQ123" i="31"/>
  <c r="AR188" i="31"/>
  <c r="AQ188" i="31"/>
  <c r="AR176" i="31"/>
  <c r="AQ176" i="31"/>
  <c r="AR614" i="31"/>
  <c r="AQ614" i="31"/>
  <c r="AR101" i="31"/>
  <c r="AQ101" i="31"/>
  <c r="AQ89" i="31"/>
  <c r="AR89" i="31"/>
  <c r="AR695" i="31"/>
  <c r="AQ695" i="31"/>
  <c r="AR148" i="31"/>
  <c r="AQ148" i="31"/>
  <c r="AR66" i="31"/>
  <c r="AQ66" i="31"/>
  <c r="AR441" i="31"/>
  <c r="AQ441" i="31"/>
  <c r="AR601" i="31"/>
  <c r="AQ601" i="31"/>
  <c r="AR469" i="31"/>
  <c r="AQ469" i="31"/>
  <c r="AQ470" i="31"/>
  <c r="AR470" i="31"/>
  <c r="AR39" i="31"/>
  <c r="AQ39" i="31"/>
  <c r="AR27" i="31"/>
  <c r="AQ27" i="31"/>
  <c r="AR15" i="31"/>
  <c r="AQ15" i="31"/>
  <c r="AR609" i="31"/>
  <c r="AQ609" i="31"/>
  <c r="AQ523" i="31"/>
  <c r="AP522" i="31"/>
  <c r="AR523" i="31"/>
  <c r="AR665" i="31"/>
  <c r="AQ665" i="31"/>
  <c r="AR651" i="31"/>
  <c r="AQ651" i="31"/>
  <c r="AQ639" i="31"/>
  <c r="AR639" i="31"/>
  <c r="AQ432" i="31"/>
  <c r="AR432" i="31"/>
  <c r="AQ519" i="31"/>
  <c r="AR519" i="31"/>
  <c r="AR508" i="31"/>
  <c r="AQ508" i="31"/>
  <c r="AR570" i="31"/>
  <c r="AQ570" i="31"/>
  <c r="AR731" i="31"/>
  <c r="AQ731" i="31"/>
  <c r="AQ223" i="31"/>
  <c r="AR223" i="31"/>
  <c r="AR133" i="31"/>
  <c r="AQ133" i="31"/>
  <c r="AR577" i="31"/>
  <c r="AQ577" i="31"/>
  <c r="AR590" i="31"/>
  <c r="AQ590" i="31"/>
  <c r="AR334" i="31"/>
  <c r="AQ334" i="31"/>
  <c r="AP202" i="31"/>
  <c r="AR203" i="31"/>
  <c r="AQ203" i="31"/>
  <c r="AR679" i="31"/>
  <c r="AQ679" i="31"/>
  <c r="AR394" i="31"/>
  <c r="AQ394" i="31"/>
  <c r="AR388" i="31"/>
  <c r="AQ388" i="31"/>
  <c r="AR409" i="31"/>
  <c r="AQ409" i="31"/>
  <c r="AR371" i="31"/>
  <c r="AQ371" i="31"/>
  <c r="AR319" i="31"/>
  <c r="AQ319" i="31"/>
  <c r="AQ307" i="31"/>
  <c r="AR307" i="31"/>
  <c r="AR295" i="31"/>
  <c r="AQ295" i="31"/>
  <c r="AR283" i="31"/>
  <c r="AQ283" i="31"/>
  <c r="AR266" i="31"/>
  <c r="AQ266" i="31"/>
  <c r="AQ594" i="31"/>
  <c r="AR594" i="31"/>
  <c r="AQ227" i="31"/>
  <c r="AR227" i="31"/>
  <c r="AQ194" i="31"/>
  <c r="AR194" i="31"/>
  <c r="AR598" i="31"/>
  <c r="AQ598" i="31"/>
  <c r="AQ162" i="31"/>
  <c r="AR162" i="31"/>
  <c r="AQ595" i="31"/>
  <c r="AR595" i="31"/>
  <c r="AR627" i="31"/>
  <c r="AQ627" i="31"/>
  <c r="AQ726" i="31"/>
  <c r="AR726" i="31"/>
  <c r="AQ714" i="31"/>
  <c r="AR714" i="31"/>
  <c r="AQ702" i="31"/>
  <c r="AR702" i="31"/>
  <c r="AR562" i="31"/>
  <c r="AQ562" i="31"/>
  <c r="AL461" i="31"/>
  <c r="AK461" i="31"/>
  <c r="AL77" i="31"/>
  <c r="AK77" i="31"/>
  <c r="AR467" i="31"/>
  <c r="AQ467" i="31"/>
  <c r="AR644" i="31"/>
  <c r="AQ644" i="31"/>
  <c r="AR691" i="31"/>
  <c r="AQ691" i="31"/>
  <c r="AR626" i="31"/>
  <c r="AQ626" i="31"/>
  <c r="AR49" i="31"/>
  <c r="AQ49" i="31"/>
  <c r="AR613" i="31"/>
  <c r="AQ613" i="31"/>
  <c r="AR88" i="31"/>
  <c r="AQ88" i="31"/>
  <c r="AR694" i="31"/>
  <c r="AQ694" i="31"/>
  <c r="AQ147" i="31"/>
  <c r="AR147" i="31"/>
  <c r="AR65" i="31"/>
  <c r="AQ65" i="31"/>
  <c r="AR437" i="31"/>
  <c r="AQ437" i="31"/>
  <c r="AR445" i="31"/>
  <c r="AQ445" i="31"/>
  <c r="AR603" i="31"/>
  <c r="AQ603" i="31"/>
  <c r="AQ485" i="31"/>
  <c r="AR485" i="31"/>
  <c r="AR38" i="31"/>
  <c r="AQ38" i="31"/>
  <c r="AR26" i="31"/>
  <c r="AQ26" i="31"/>
  <c r="AR14" i="31"/>
  <c r="AQ14" i="31"/>
  <c r="AQ542" i="31"/>
  <c r="AR542" i="31"/>
  <c r="AR664" i="31"/>
  <c r="AQ664" i="31"/>
  <c r="AR650" i="31"/>
  <c r="AQ650" i="31"/>
  <c r="AR638" i="31"/>
  <c r="AQ638" i="31"/>
  <c r="AQ431" i="31"/>
  <c r="AR431" i="31"/>
  <c r="AR518" i="31"/>
  <c r="AQ518" i="31"/>
  <c r="AQ498" i="31"/>
  <c r="AR498" i="31"/>
  <c r="AQ399" i="31"/>
  <c r="AR399" i="31"/>
  <c r="AR244" i="31"/>
  <c r="AQ244" i="31"/>
  <c r="AR220" i="31"/>
  <c r="AQ220" i="31"/>
  <c r="AQ692" i="31"/>
  <c r="AR692" i="31"/>
  <c r="AQ259" i="31"/>
  <c r="AR259" i="31"/>
  <c r="AR583" i="31"/>
  <c r="AQ583" i="31"/>
  <c r="AR331" i="31"/>
  <c r="AQ331" i="31"/>
  <c r="AR208" i="31"/>
  <c r="AQ208" i="31"/>
  <c r="AP207" i="31"/>
  <c r="AP675" i="31"/>
  <c r="AR393" i="31"/>
  <c r="AQ393" i="31"/>
  <c r="AR387" i="31"/>
  <c r="AQ387" i="31"/>
  <c r="AR408" i="31"/>
  <c r="AQ408" i="31"/>
  <c r="AR370" i="31"/>
  <c r="AQ370" i="31"/>
  <c r="AR318" i="31"/>
  <c r="AQ318" i="31"/>
  <c r="AR306" i="31"/>
  <c r="AQ306" i="31"/>
  <c r="AQ294" i="31"/>
  <c r="AR294" i="31"/>
  <c r="AR282" i="31"/>
  <c r="AQ282" i="31"/>
  <c r="AR265" i="31"/>
  <c r="AQ265" i="31"/>
  <c r="AQ574" i="31"/>
  <c r="AR574" i="31"/>
  <c r="AR224" i="31"/>
  <c r="AQ224" i="31"/>
  <c r="AR134" i="31"/>
  <c r="AQ134" i="31"/>
  <c r="AR623" i="31"/>
  <c r="AQ623" i="31"/>
  <c r="AQ628" i="31"/>
  <c r="AR628" i="31"/>
  <c r="AR593" i="31"/>
  <c r="AQ593" i="31"/>
  <c r="AR624" i="31"/>
  <c r="AQ624" i="31"/>
  <c r="AR725" i="31"/>
  <c r="AQ725" i="31"/>
  <c r="AR713" i="31"/>
  <c r="AQ713" i="31"/>
  <c r="AR701" i="31"/>
  <c r="AQ701" i="31"/>
  <c r="AJ633" i="31"/>
  <c r="AN634" i="32" s="1"/>
  <c r="AL634" i="31"/>
  <c r="AK634" i="31"/>
  <c r="AL271" i="31"/>
  <c r="AK271" i="31"/>
  <c r="Y418" i="31"/>
  <c r="Z418" i="31"/>
  <c r="AL159" i="31"/>
  <c r="AK159" i="31"/>
  <c r="AK353" i="31"/>
  <c r="AL353" i="31"/>
  <c r="AR82" i="31"/>
  <c r="AQ82" i="31"/>
  <c r="AR547" i="31"/>
  <c r="AQ547" i="31"/>
  <c r="AR357" i="31"/>
  <c r="AQ357" i="31"/>
  <c r="AQ276" i="31"/>
  <c r="AR276" i="31"/>
  <c r="AR567" i="31"/>
  <c r="AQ567" i="31"/>
  <c r="AR57" i="31"/>
  <c r="AQ57" i="31"/>
  <c r="AR187" i="31"/>
  <c r="AQ187" i="31"/>
  <c r="AQ46" i="31"/>
  <c r="AR46" i="31"/>
  <c r="AR119" i="31"/>
  <c r="AQ119" i="31"/>
  <c r="AQ186" i="31"/>
  <c r="AR186" i="31"/>
  <c r="AR174" i="31"/>
  <c r="AQ174" i="31"/>
  <c r="AP611" i="31"/>
  <c r="AR612" i="31"/>
  <c r="AQ612" i="31"/>
  <c r="AR99" i="31"/>
  <c r="AQ99" i="31"/>
  <c r="AQ87" i="31"/>
  <c r="AR87" i="31"/>
  <c r="AR157" i="31"/>
  <c r="AQ157" i="31"/>
  <c r="AR146" i="31"/>
  <c r="AQ146" i="31"/>
  <c r="AP53" i="31"/>
  <c r="AP52" i="31"/>
  <c r="AR398" i="31"/>
  <c r="AQ398" i="31"/>
  <c r="AR475" i="31"/>
  <c r="AQ475" i="31"/>
  <c r="AR765" i="31"/>
  <c r="AQ765" i="31"/>
  <c r="AR468" i="31"/>
  <c r="AQ468" i="31"/>
  <c r="AR37" i="31"/>
  <c r="AQ37" i="31"/>
  <c r="AR25" i="31"/>
  <c r="AQ25" i="31"/>
  <c r="AR13" i="31"/>
  <c r="AQ13" i="31"/>
  <c r="AR450" i="31"/>
  <c r="AQ450" i="31"/>
  <c r="AR541" i="31"/>
  <c r="AQ541" i="31"/>
  <c r="AR663" i="31"/>
  <c r="AP662" i="31"/>
  <c r="AQ663" i="31"/>
  <c r="AR649" i="31"/>
  <c r="AQ649" i="31"/>
  <c r="AR637" i="31"/>
  <c r="AQ637" i="31"/>
  <c r="AP429" i="31"/>
  <c r="AR517" i="31"/>
  <c r="AQ517" i="31"/>
  <c r="AR241" i="31"/>
  <c r="AQ241" i="31"/>
  <c r="AR400" i="31"/>
  <c r="AQ400" i="31"/>
  <c r="AQ355" i="31"/>
  <c r="AR355" i="31"/>
  <c r="AR141" i="31"/>
  <c r="AQ141" i="31"/>
  <c r="AR689" i="31"/>
  <c r="AQ689" i="31"/>
  <c r="AR254" i="31"/>
  <c r="AQ254" i="31"/>
  <c r="AR745" i="31"/>
  <c r="AQ745" i="31"/>
  <c r="AQ234" i="31"/>
  <c r="AR234" i="31"/>
  <c r="AR165" i="31"/>
  <c r="AQ165" i="31"/>
  <c r="AR392" i="31"/>
  <c r="AQ392" i="31"/>
  <c r="AQ386" i="31"/>
  <c r="AR386" i="31"/>
  <c r="AR407" i="31"/>
  <c r="AQ407" i="31"/>
  <c r="AR369" i="31"/>
  <c r="AQ369" i="31"/>
  <c r="AR317" i="31"/>
  <c r="AQ317" i="31"/>
  <c r="AR305" i="31"/>
  <c r="AQ305" i="31"/>
  <c r="AQ293" i="31"/>
  <c r="AR293" i="31"/>
  <c r="AR281" i="31"/>
  <c r="AQ281" i="31"/>
  <c r="AR264" i="31"/>
  <c r="AQ264" i="31"/>
  <c r="AR347" i="31"/>
  <c r="AQ347" i="31"/>
  <c r="AR221" i="31"/>
  <c r="AQ221" i="31"/>
  <c r="AR693" i="31"/>
  <c r="AQ693" i="31"/>
  <c r="AR761" i="31"/>
  <c r="AQ761" i="31"/>
  <c r="AR625" i="31"/>
  <c r="AQ625" i="31"/>
  <c r="AQ591" i="31"/>
  <c r="AR591" i="31"/>
  <c r="AR621" i="31"/>
  <c r="AQ621" i="31"/>
  <c r="AP620" i="31"/>
  <c r="AR724" i="31"/>
  <c r="AQ724" i="31"/>
  <c r="AR712" i="31"/>
  <c r="AQ712" i="31"/>
  <c r="AR700" i="31"/>
  <c r="AQ700" i="31"/>
  <c r="AL522" i="31"/>
  <c r="AK522" i="31"/>
  <c r="AR71" i="31"/>
  <c r="AQ71" i="31"/>
  <c r="AR656" i="31"/>
  <c r="AQ656" i="31"/>
  <c r="AR168" i="31"/>
  <c r="AQ168" i="31"/>
  <c r="AQ336" i="31"/>
  <c r="AR336" i="31"/>
  <c r="AR51" i="31"/>
  <c r="AQ51" i="31"/>
  <c r="AR100" i="31"/>
  <c r="AQ100" i="31"/>
  <c r="AQ58" i="31"/>
  <c r="AR58" i="31"/>
  <c r="AR62" i="31"/>
  <c r="AQ62" i="31"/>
  <c r="AR118" i="31"/>
  <c r="AQ118" i="31"/>
  <c r="AR185" i="31"/>
  <c r="AQ185" i="31"/>
  <c r="AR173" i="31"/>
  <c r="AQ173" i="31"/>
  <c r="AR110" i="31"/>
  <c r="AQ110" i="31"/>
  <c r="AR98" i="31"/>
  <c r="AQ98" i="31"/>
  <c r="AR86" i="31"/>
  <c r="AQ86" i="31"/>
  <c r="AR156" i="31"/>
  <c r="AQ156" i="31"/>
  <c r="AR145" i="31"/>
  <c r="AQ145" i="31"/>
  <c r="AQ561" i="31"/>
  <c r="AP560" i="31"/>
  <c r="AR561" i="31"/>
  <c r="AR504" i="31"/>
  <c r="AQ504" i="31"/>
  <c r="AQ436" i="31"/>
  <c r="AR436" i="31"/>
  <c r="AR496" i="31"/>
  <c r="AQ496" i="31"/>
  <c r="AR463" i="31"/>
  <c r="AQ463" i="31"/>
  <c r="AR36" i="31"/>
  <c r="AQ36" i="31"/>
  <c r="AR24" i="31"/>
  <c r="AQ24" i="31"/>
  <c r="AR12" i="31"/>
  <c r="AQ12" i="31"/>
  <c r="AR548" i="31"/>
  <c r="AQ548" i="31"/>
  <c r="AR540" i="31"/>
  <c r="AQ540" i="31"/>
  <c r="AQ660" i="31"/>
  <c r="AR660" i="31"/>
  <c r="AQ648" i="31"/>
  <c r="AR648" i="31"/>
  <c r="AQ636" i="31"/>
  <c r="AR636" i="31"/>
  <c r="AQ427" i="31"/>
  <c r="AR427" i="31"/>
  <c r="AR516" i="31"/>
  <c r="AQ516" i="31"/>
  <c r="AR587" i="31"/>
  <c r="AQ587" i="31"/>
  <c r="AR253" i="31"/>
  <c r="AQ253" i="31"/>
  <c r="AR344" i="31"/>
  <c r="AQ344" i="31"/>
  <c r="AR139" i="31"/>
  <c r="AQ139" i="31"/>
  <c r="AR686" i="31"/>
  <c r="AQ686" i="31"/>
  <c r="AQ250" i="31"/>
  <c r="AR250" i="31"/>
  <c r="AR261" i="31"/>
  <c r="AQ261" i="31"/>
  <c r="AR231" i="31"/>
  <c r="AQ231" i="31"/>
  <c r="AR198" i="31"/>
  <c r="AQ198" i="31"/>
  <c r="AR555" i="31"/>
  <c r="AQ555" i="31"/>
  <c r="AQ415" i="31"/>
  <c r="AR415" i="31"/>
  <c r="AR385" i="31"/>
  <c r="AQ385" i="31"/>
  <c r="AR599" i="31"/>
  <c r="AQ599" i="31"/>
  <c r="AQ368" i="31"/>
  <c r="AP367" i="31"/>
  <c r="AR368" i="31"/>
  <c r="AQ316" i="31"/>
  <c r="AR316" i="31"/>
  <c r="AQ304" i="31"/>
  <c r="AR304" i="31"/>
  <c r="AR292" i="31"/>
  <c r="AQ292" i="31"/>
  <c r="AR280" i="31"/>
  <c r="AQ280" i="31"/>
  <c r="AQ263" i="31"/>
  <c r="AR263" i="31"/>
  <c r="AR356" i="31"/>
  <c r="AQ356" i="31"/>
  <c r="AR200" i="31"/>
  <c r="AQ200" i="31"/>
  <c r="AR690" i="31"/>
  <c r="AQ690" i="31"/>
  <c r="AQ752" i="31"/>
  <c r="AR752" i="31"/>
  <c r="AR622" i="31"/>
  <c r="AQ622" i="31"/>
  <c r="AR589" i="31"/>
  <c r="AQ589" i="31"/>
  <c r="AR754" i="31"/>
  <c r="AQ754" i="31"/>
  <c r="AQ723" i="31"/>
  <c r="AR723" i="31"/>
  <c r="AR711" i="31"/>
  <c r="AQ711" i="31"/>
  <c r="AR699" i="31"/>
  <c r="AQ699" i="31"/>
  <c r="AD218" i="31"/>
  <c r="AF219" i="31"/>
  <c r="AE219" i="31"/>
  <c r="AE126" i="31"/>
  <c r="AF126" i="31"/>
  <c r="AJ421" i="31"/>
  <c r="AL620" i="31"/>
  <c r="AK620" i="31"/>
  <c r="AL207" i="31"/>
  <c r="AK207" i="31"/>
  <c r="AR106" i="31"/>
  <c r="AQ106" i="31"/>
  <c r="AR8" i="31"/>
  <c r="AQ8" i="31"/>
  <c r="AR209" i="31"/>
  <c r="AQ209" i="31"/>
  <c r="AR300" i="31"/>
  <c r="AQ300" i="31"/>
  <c r="AR719" i="31"/>
  <c r="AQ719" i="31"/>
  <c r="AR61" i="31"/>
  <c r="AQ61" i="31"/>
  <c r="AR175" i="31"/>
  <c r="AQ175" i="31"/>
  <c r="AR45" i="31"/>
  <c r="AQ45" i="31"/>
  <c r="AR63" i="31"/>
  <c r="AQ63" i="31"/>
  <c r="AR117" i="31"/>
  <c r="AQ117" i="31"/>
  <c r="AQ184" i="31"/>
  <c r="AR184" i="31"/>
  <c r="AR172" i="31"/>
  <c r="AQ172" i="31"/>
  <c r="AR109" i="31"/>
  <c r="AQ109" i="31"/>
  <c r="AR97" i="31"/>
  <c r="AQ97" i="31"/>
  <c r="AR85" i="31"/>
  <c r="AQ85" i="31"/>
  <c r="AR155" i="31"/>
  <c r="AQ155" i="31"/>
  <c r="AQ144" i="31"/>
  <c r="AR144" i="31"/>
  <c r="AR54" i="31"/>
  <c r="AQ54" i="31"/>
  <c r="AR499" i="31"/>
  <c r="AQ499" i="31"/>
  <c r="AR600" i="31"/>
  <c r="AQ600" i="31"/>
  <c r="AQ491" i="31"/>
  <c r="AR491" i="31"/>
  <c r="AR764" i="31"/>
  <c r="AQ764" i="31"/>
  <c r="AR35" i="31"/>
  <c r="AQ35" i="31"/>
  <c r="AR23" i="31"/>
  <c r="AQ23" i="31"/>
  <c r="AQ11" i="31"/>
  <c r="AR11" i="31"/>
  <c r="AR480" i="31"/>
  <c r="AQ480" i="31"/>
  <c r="AQ539" i="31"/>
  <c r="AR539" i="31"/>
  <c r="AR659" i="31"/>
  <c r="AQ659" i="31"/>
  <c r="AR647" i="31"/>
  <c r="AQ647" i="31"/>
  <c r="AR635" i="31"/>
  <c r="AQ635" i="31"/>
  <c r="AP634" i="31"/>
  <c r="AQ528" i="31"/>
  <c r="AR528" i="31"/>
  <c r="AP527" i="31"/>
  <c r="AR257" i="31"/>
  <c r="AQ257" i="31"/>
  <c r="AR349" i="31"/>
  <c r="AQ349" i="31"/>
  <c r="AR341" i="31"/>
  <c r="AQ341" i="31"/>
  <c r="AR214" i="31"/>
  <c r="AQ214" i="31"/>
  <c r="AQ131" i="31"/>
  <c r="AR131" i="31"/>
  <c r="AQ247" i="31"/>
  <c r="AR247" i="31"/>
  <c r="AR255" i="31"/>
  <c r="AQ255" i="31"/>
  <c r="AR228" i="31"/>
  <c r="AQ228" i="31"/>
  <c r="AQ195" i="31"/>
  <c r="AR195" i="31"/>
  <c r="AQ160" i="31"/>
  <c r="AR160" i="31"/>
  <c r="AP159" i="31"/>
  <c r="AR414" i="31"/>
  <c r="AQ414" i="31"/>
  <c r="AR384" i="31"/>
  <c r="AQ384" i="31"/>
  <c r="AR406" i="31"/>
  <c r="AQ406" i="31"/>
  <c r="AQ326" i="31"/>
  <c r="AR326" i="31"/>
  <c r="AQ315" i="31"/>
  <c r="AR315" i="31"/>
  <c r="AR303" i="31"/>
  <c r="AQ303" i="31"/>
  <c r="AR291" i="31"/>
  <c r="AQ291" i="31"/>
  <c r="AR279" i="31"/>
  <c r="AQ279" i="31"/>
  <c r="AR359" i="31"/>
  <c r="AQ359" i="31"/>
  <c r="AR345" i="31"/>
  <c r="AQ345" i="31"/>
  <c r="AR215" i="31"/>
  <c r="AQ215" i="31"/>
  <c r="AQ687" i="31"/>
  <c r="AR687" i="31"/>
  <c r="AR748" i="31"/>
  <c r="AQ748" i="31"/>
  <c r="AR760" i="31"/>
  <c r="AP759" i="31"/>
  <c r="AQ760" i="31"/>
  <c r="AR588" i="31"/>
  <c r="AQ588" i="31"/>
  <c r="AQ750" i="31"/>
  <c r="AR750" i="31"/>
  <c r="AR722" i="31"/>
  <c r="AQ722" i="31"/>
  <c r="AQ710" i="31"/>
  <c r="AR710" i="31"/>
  <c r="AR698" i="31"/>
  <c r="AQ698" i="31"/>
  <c r="AP697" i="31"/>
  <c r="AK219" i="31"/>
  <c r="AL465" i="31"/>
  <c r="AK465" i="31"/>
  <c r="AL611" i="31"/>
  <c r="AK611" i="31"/>
  <c r="AL434" i="31"/>
  <c r="AK434" i="31"/>
  <c r="AF2" i="11"/>
  <c r="AE5" i="11"/>
  <c r="AV562" i="31" s="1"/>
  <c r="AE6" i="11"/>
  <c r="AV563" i="31" s="1"/>
  <c r="AE7" i="11"/>
  <c r="AV564" i="31" s="1"/>
  <c r="AE8" i="11"/>
  <c r="AV565" i="31" s="1"/>
  <c r="AE9" i="11"/>
  <c r="AV566" i="31" s="1"/>
  <c r="AE10" i="11"/>
  <c r="AV567" i="31" s="1"/>
  <c r="AE11" i="11"/>
  <c r="AV568" i="31" s="1"/>
  <c r="AE12" i="11"/>
  <c r="AV569" i="31" s="1"/>
  <c r="AE13" i="11"/>
  <c r="AV698" i="31" s="1"/>
  <c r="AE14" i="11"/>
  <c r="AV699" i="31" s="1"/>
  <c r="AE15" i="11"/>
  <c r="AV700" i="31" s="1"/>
  <c r="AE16" i="11"/>
  <c r="AV701" i="31" s="1"/>
  <c r="AE17" i="11"/>
  <c r="AV702" i="31" s="1"/>
  <c r="AE18" i="11"/>
  <c r="AV703" i="31" s="1"/>
  <c r="AE19" i="11"/>
  <c r="AV704" i="31" s="1"/>
  <c r="AE20" i="11"/>
  <c r="AV705" i="31" s="1"/>
  <c r="AE21" i="11"/>
  <c r="AV706" i="31" s="1"/>
  <c r="AE22" i="11"/>
  <c r="AV707" i="31" s="1"/>
  <c r="AE23" i="11"/>
  <c r="AV708" i="31" s="1"/>
  <c r="AE24" i="11"/>
  <c r="AV709" i="31" s="1"/>
  <c r="AE25" i="11"/>
  <c r="AV710" i="31" s="1"/>
  <c r="AE26" i="11"/>
  <c r="AV711" i="31" s="1"/>
  <c r="AE27" i="11"/>
  <c r="AV712" i="31" s="1"/>
  <c r="AE28" i="11"/>
  <c r="AV713" i="31" s="1"/>
  <c r="AE29" i="11"/>
  <c r="AV714" i="31" s="1"/>
  <c r="AE30" i="11"/>
  <c r="AV715" i="31" s="1"/>
  <c r="AE31" i="11"/>
  <c r="AV716" i="31" s="1"/>
  <c r="AE32" i="11"/>
  <c r="AV717" i="31" s="1"/>
  <c r="AE33" i="11"/>
  <c r="AV718" i="31" s="1"/>
  <c r="AE34" i="11"/>
  <c r="AV719" i="31" s="1"/>
  <c r="AE35" i="11"/>
  <c r="AV720" i="31" s="1"/>
  <c r="AE36" i="11"/>
  <c r="AV721" i="31" s="1"/>
  <c r="AE38" i="11"/>
  <c r="AV723" i="31" s="1"/>
  <c r="AE42" i="11"/>
  <c r="AV727" i="31" s="1"/>
  <c r="AE43" i="11"/>
  <c r="AV728" i="31" s="1"/>
  <c r="AE44" i="11"/>
  <c r="AV729" i="31" s="1"/>
  <c r="AE45" i="11"/>
  <c r="AV730" i="31" s="1"/>
  <c r="AE46" i="11"/>
  <c r="AV731" i="31" s="1"/>
  <c r="AE47" i="11"/>
  <c r="AV732" i="31" s="1"/>
  <c r="AE48" i="11"/>
  <c r="AV733" i="31" s="1"/>
  <c r="AE49" i="11"/>
  <c r="AV734" i="31" s="1"/>
  <c r="AE50" i="11"/>
  <c r="AV570" i="31" s="1"/>
  <c r="AE51" i="11"/>
  <c r="AV571" i="31" s="1"/>
  <c r="AE52" i="11"/>
  <c r="AV572" i="31" s="1"/>
  <c r="AE53" i="11"/>
  <c r="AV573" i="31" s="1"/>
  <c r="AE54" i="11"/>
  <c r="AV574" i="31" s="1"/>
  <c r="AE55" i="11"/>
  <c r="AV575" i="31" s="1"/>
  <c r="AE56" i="11"/>
  <c r="AV739" i="31" s="1"/>
  <c r="AE57" i="11"/>
  <c r="AV740" i="31" s="1"/>
  <c r="AE58" i="11"/>
  <c r="AV741" i="31" s="1"/>
  <c r="AE59" i="11"/>
  <c r="AV742" i="31" s="1"/>
  <c r="AE60" i="11"/>
  <c r="AV743" i="31" s="1"/>
  <c r="AE61" i="11"/>
  <c r="AV744" i="31" s="1"/>
  <c r="AE62" i="11"/>
  <c r="AV745" i="31" s="1"/>
  <c r="AE63" i="11"/>
  <c r="AV746" i="31" s="1"/>
  <c r="AE64" i="11"/>
  <c r="AV747" i="31" s="1"/>
  <c r="AE65" i="11"/>
  <c r="AV748" i="31" s="1"/>
  <c r="AE66" i="11"/>
  <c r="AV749" i="31" s="1"/>
  <c r="AE67" i="11"/>
  <c r="AV750" i="31" s="1"/>
  <c r="AE68" i="11"/>
  <c r="AV751" i="31" s="1"/>
  <c r="AE69" i="11"/>
  <c r="AV752" i="31" s="1"/>
  <c r="AE70" i="11"/>
  <c r="AV753" i="31" s="1"/>
  <c r="AE71" i="11"/>
  <c r="AV754" i="31" s="1"/>
  <c r="AE72" i="11"/>
  <c r="AV760" i="31" s="1"/>
  <c r="AE73" i="11"/>
  <c r="AV761" i="31" s="1"/>
  <c r="AE74" i="11"/>
  <c r="AV762" i="31" s="1"/>
  <c r="AE37" i="11"/>
  <c r="AV722" i="31" s="1"/>
  <c r="AE41" i="11"/>
  <c r="AV726" i="31" s="1"/>
  <c r="AE40" i="11"/>
  <c r="AV725" i="31" s="1"/>
  <c r="AE39" i="11"/>
  <c r="AV724" i="31" s="1"/>
  <c r="AE86" i="11"/>
  <c r="AV163" i="31" s="1"/>
  <c r="AE75" i="11"/>
  <c r="AV621" i="31" s="1"/>
  <c r="AE78" i="11"/>
  <c r="AV624" i="31" s="1"/>
  <c r="AE81" i="11"/>
  <c r="AV627" i="31" s="1"/>
  <c r="AE84" i="11"/>
  <c r="AV161" i="31" s="1"/>
  <c r="AE110" i="11"/>
  <c r="AV598" i="31" s="1"/>
  <c r="AE113" i="11"/>
  <c r="AV553" i="31" s="1"/>
  <c r="AE114" i="11"/>
  <c r="AV554" i="31" s="1"/>
  <c r="AE115" i="11"/>
  <c r="AV555" i="31" s="1"/>
  <c r="AE116" i="11"/>
  <c r="AV556" i="31" s="1"/>
  <c r="AE117" i="11"/>
  <c r="AV557" i="31" s="1"/>
  <c r="AE118" i="11"/>
  <c r="AV558" i="31" s="1"/>
  <c r="AE119" i="11"/>
  <c r="AV127" i="31" s="1"/>
  <c r="AE120" i="11"/>
  <c r="AV128" i="31" s="1"/>
  <c r="AE121" i="11"/>
  <c r="AV676" i="31" s="1"/>
  <c r="AE122" i="11"/>
  <c r="AV677" i="31" s="1"/>
  <c r="AE123" i="11"/>
  <c r="AV678" i="31" s="1"/>
  <c r="AE124" i="11"/>
  <c r="AV679" i="31" s="1"/>
  <c r="AE125" i="11"/>
  <c r="AV680" i="31" s="1"/>
  <c r="AE126" i="11"/>
  <c r="AV681" i="31" s="1"/>
  <c r="AE127" i="11"/>
  <c r="AV682" i="31" s="1"/>
  <c r="AE128" i="11"/>
  <c r="AV683" i="31" s="1"/>
  <c r="AE129" i="11"/>
  <c r="AV129" i="31" s="1"/>
  <c r="AE130" i="11"/>
  <c r="AV130" i="31" s="1"/>
  <c r="AE131" i="11"/>
  <c r="AV131" i="31" s="1"/>
  <c r="AE132" i="11"/>
  <c r="AV684" i="31" s="1"/>
  <c r="AE133" i="11"/>
  <c r="AV685" i="31" s="1"/>
  <c r="AE134" i="11"/>
  <c r="AV686" i="31" s="1"/>
  <c r="AE135" i="11"/>
  <c r="AV687" i="31" s="1"/>
  <c r="AE136" i="11"/>
  <c r="AV688" i="31" s="1"/>
  <c r="AE137" i="11"/>
  <c r="AV689" i="31" s="1"/>
  <c r="AE138" i="11"/>
  <c r="AV690" i="31" s="1"/>
  <c r="AE139" i="11"/>
  <c r="AV691" i="31" s="1"/>
  <c r="AE140" i="11"/>
  <c r="AV692" i="31" s="1"/>
  <c r="AE141" i="11"/>
  <c r="AV693" i="31" s="1"/>
  <c r="AE142" i="11"/>
  <c r="AV132" i="31" s="1"/>
  <c r="AE143" i="11"/>
  <c r="AV133" i="31" s="1"/>
  <c r="AE144" i="11"/>
  <c r="AV134" i="31" s="1"/>
  <c r="AE145" i="11"/>
  <c r="AV135" i="31" s="1"/>
  <c r="AE146" i="11"/>
  <c r="AV193" i="31" s="1"/>
  <c r="AE147" i="11"/>
  <c r="AV194" i="31" s="1"/>
  <c r="AE148" i="11"/>
  <c r="AV195" i="31" s="1"/>
  <c r="AE149" i="11"/>
  <c r="AV196" i="31" s="1"/>
  <c r="AE150" i="11"/>
  <c r="AV197" i="31" s="1"/>
  <c r="AE151" i="11"/>
  <c r="AV198" i="31" s="1"/>
  <c r="AE152" i="11"/>
  <c r="AV199" i="31" s="1"/>
  <c r="AE153" i="11"/>
  <c r="AV164" i="31" s="1"/>
  <c r="AE154" i="11"/>
  <c r="AV165" i="31" s="1"/>
  <c r="AE155" i="11"/>
  <c r="AV166" i="31" s="1"/>
  <c r="AE156" i="11"/>
  <c r="AV167" i="31" s="1"/>
  <c r="AE157" i="11"/>
  <c r="AV208" i="31" s="1"/>
  <c r="AE158" i="11"/>
  <c r="AV209" i="31" s="1"/>
  <c r="AE159" i="11"/>
  <c r="AV210" i="31" s="1"/>
  <c r="AE160" i="11"/>
  <c r="AV203" i="31" s="1"/>
  <c r="AE161" i="11"/>
  <c r="AV204" i="31" s="1"/>
  <c r="AE162" i="11"/>
  <c r="AV205" i="31" s="1"/>
  <c r="AE163" i="11"/>
  <c r="AV211" i="31" s="1"/>
  <c r="AE164" i="11"/>
  <c r="AV136" i="31" s="1"/>
  <c r="AE165" i="11"/>
  <c r="AV212" i="31" s="1"/>
  <c r="AE166" i="11"/>
  <c r="AV213" i="31" s="1"/>
  <c r="AE167" i="11"/>
  <c r="AV214" i="31" s="1"/>
  <c r="AE168" i="11"/>
  <c r="AV137" i="31" s="1"/>
  <c r="AE169" i="11"/>
  <c r="AV138" i="31" s="1"/>
  <c r="AE170" i="11"/>
  <c r="AV139" i="31" s="1"/>
  <c r="AE171" i="11"/>
  <c r="AV215" i="31" s="1"/>
  <c r="AE172" i="11"/>
  <c r="AV140" i="31" s="1"/>
  <c r="AE173" i="11"/>
  <c r="AV141" i="31" s="1"/>
  <c r="AE174" i="11"/>
  <c r="AV200" i="31" s="1"/>
  <c r="AE175" i="11"/>
  <c r="AV168" i="31" s="1"/>
  <c r="AE176" i="11"/>
  <c r="AV220" i="31" s="1"/>
  <c r="AE177" i="11"/>
  <c r="AV221" i="31" s="1"/>
  <c r="AE178" i="11"/>
  <c r="AV222" i="31" s="1"/>
  <c r="AE179" i="11"/>
  <c r="AV223" i="31" s="1"/>
  <c r="AE180" i="11"/>
  <c r="AV224" i="31" s="1"/>
  <c r="AE181" i="11"/>
  <c r="AV225" i="31" s="1"/>
  <c r="AE182" i="11"/>
  <c r="AV226" i="31" s="1"/>
  <c r="AE183" i="11"/>
  <c r="AV227" i="31" s="1"/>
  <c r="AE184" i="11"/>
  <c r="AV228" i="31" s="1"/>
  <c r="AE185" i="11"/>
  <c r="AV229" i="31" s="1"/>
  <c r="AE186" i="11"/>
  <c r="AV230" i="31" s="1"/>
  <c r="AE187" i="11"/>
  <c r="AV231" i="31" s="1"/>
  <c r="AE188" i="11"/>
  <c r="AV232" i="31" s="1"/>
  <c r="AE189" i="11"/>
  <c r="AV233" i="31" s="1"/>
  <c r="AE190" i="11"/>
  <c r="AV234" i="31" s="1"/>
  <c r="AE191" i="11"/>
  <c r="AV235" i="31" s="1"/>
  <c r="AE192" i="11"/>
  <c r="AV330" i="31" s="1"/>
  <c r="AE193" i="11"/>
  <c r="AV331" i="31" s="1"/>
  <c r="AE194" i="11"/>
  <c r="AV332" i="31" s="1"/>
  <c r="AE195" i="11"/>
  <c r="AV333" i="31" s="1"/>
  <c r="AE196" i="11"/>
  <c r="AV334" i="31" s="1"/>
  <c r="AE197" i="11"/>
  <c r="AV335" i="31" s="1"/>
  <c r="AE198" i="11"/>
  <c r="AV336" i="31" s="1"/>
  <c r="AE199" i="11"/>
  <c r="AV337" i="31" s="1"/>
  <c r="AE200" i="11"/>
  <c r="AV338" i="31" s="1"/>
  <c r="AE201" i="11"/>
  <c r="AV339" i="31" s="1"/>
  <c r="AE202" i="11"/>
  <c r="AV340" i="31" s="1"/>
  <c r="AE203" i="11"/>
  <c r="AV341" i="31" s="1"/>
  <c r="AE204" i="11"/>
  <c r="AV342" i="31" s="1"/>
  <c r="AE205" i="11"/>
  <c r="AV343" i="31" s="1"/>
  <c r="AE206" i="11"/>
  <c r="AV344" i="31" s="1"/>
  <c r="AE207" i="11"/>
  <c r="AV345" i="31" s="1"/>
  <c r="AE208" i="11"/>
  <c r="AV354" i="31" s="1"/>
  <c r="AE209" i="11"/>
  <c r="AV355" i="31" s="1"/>
  <c r="AE210" i="11"/>
  <c r="AV356" i="31" s="1"/>
  <c r="AE211" i="11"/>
  <c r="AV357" i="31" s="1"/>
  <c r="AE212" i="11"/>
  <c r="AV358" i="31" s="1"/>
  <c r="AE213" i="11"/>
  <c r="AV359" i="31" s="1"/>
  <c r="AE214" i="11"/>
  <c r="AV346" i="31" s="1"/>
  <c r="AE215" i="11"/>
  <c r="AV347" i="31" s="1"/>
  <c r="AE216" i="11"/>
  <c r="AV348" i="31" s="1"/>
  <c r="AE217" i="11"/>
  <c r="AV349" i="31" s="1"/>
  <c r="AE218" i="11"/>
  <c r="AV350" i="31" s="1"/>
  <c r="AE219" i="11"/>
  <c r="AV351" i="31" s="1"/>
  <c r="AE220" i="11"/>
  <c r="AV236" i="31" s="1"/>
  <c r="AE221" i="11"/>
  <c r="AV237" i="31" s="1"/>
  <c r="AE222" i="11"/>
  <c r="AV238" i="31" s="1"/>
  <c r="AE223" i="11"/>
  <c r="AV239" i="31" s="1"/>
  <c r="AE224" i="11"/>
  <c r="AV240" i="31" s="1"/>
  <c r="AE225" i="11"/>
  <c r="AV241" i="31" s="1"/>
  <c r="AE226" i="11"/>
  <c r="AV242" i="31" s="1"/>
  <c r="AE227" i="11"/>
  <c r="AV243" i="31" s="1"/>
  <c r="AE228" i="11"/>
  <c r="AV244" i="31" s="1"/>
  <c r="AE229" i="11"/>
  <c r="AV245" i="31" s="1"/>
  <c r="AE230" i="11"/>
  <c r="AV246" i="31" s="1"/>
  <c r="AE231" i="11"/>
  <c r="AV247" i="31" s="1"/>
  <c r="AE232" i="11"/>
  <c r="AV248" i="31" s="1"/>
  <c r="AE233" i="11"/>
  <c r="AV249" i="31" s="1"/>
  <c r="AE234" i="11"/>
  <c r="AV250" i="31" s="1"/>
  <c r="AE235" i="11"/>
  <c r="AV251" i="31" s="1"/>
  <c r="AE236" i="11"/>
  <c r="AV252" i="31" s="1"/>
  <c r="AE237" i="11"/>
  <c r="AV253" i="31" s="1"/>
  <c r="AE238" i="11"/>
  <c r="AV254" i="31" s="1"/>
  <c r="AE239" i="11"/>
  <c r="AV255" i="31" s="1"/>
  <c r="AE87" i="11"/>
  <c r="AV576" i="31" s="1"/>
  <c r="AE89" i="11"/>
  <c r="AV578" i="31" s="1"/>
  <c r="AE91" i="11"/>
  <c r="AV580" i="31" s="1"/>
  <c r="AE93" i="11"/>
  <c r="AV582" i="31" s="1"/>
  <c r="AE95" i="11"/>
  <c r="AV584" i="31" s="1"/>
  <c r="AE97" i="11"/>
  <c r="AV586" i="31" s="1"/>
  <c r="AE99" i="11"/>
  <c r="AV588" i="31" s="1"/>
  <c r="AE101" i="11"/>
  <c r="AV589" i="31" s="1"/>
  <c r="AE103" i="11"/>
  <c r="AV591" i="31" s="1"/>
  <c r="AE105" i="11"/>
  <c r="AV593" i="31" s="1"/>
  <c r="AE107" i="11"/>
  <c r="AV595" i="31" s="1"/>
  <c r="AE76" i="11"/>
  <c r="AV622" i="31" s="1"/>
  <c r="AE79" i="11"/>
  <c r="AV625" i="31" s="1"/>
  <c r="AE82" i="11"/>
  <c r="AV628" i="31" s="1"/>
  <c r="AE85" i="11"/>
  <c r="AV162" i="31" s="1"/>
  <c r="AE109" i="11"/>
  <c r="AV597" i="31" s="1"/>
  <c r="AE112" i="11"/>
  <c r="AV552" i="31" s="1"/>
  <c r="AE90" i="11"/>
  <c r="AV579" i="31" s="1"/>
  <c r="AE98" i="11"/>
  <c r="AV587" i="31" s="1"/>
  <c r="AE241" i="11"/>
  <c r="AV257" i="31" s="1"/>
  <c r="AE77" i="11"/>
  <c r="AV623" i="31" s="1"/>
  <c r="AE106" i="11"/>
  <c r="AV594" i="31" s="1"/>
  <c r="AE111" i="11"/>
  <c r="AV551" i="31" s="1"/>
  <c r="AE240" i="11"/>
  <c r="AV256" i="31" s="1"/>
  <c r="AE80" i="11"/>
  <c r="AV626" i="31" s="1"/>
  <c r="AE92" i="11"/>
  <c r="AV581" i="31" s="1"/>
  <c r="AE100" i="11"/>
  <c r="AV763" i="31" s="1"/>
  <c r="AE247" i="11"/>
  <c r="AV263" i="31" s="1"/>
  <c r="AE248" i="11"/>
  <c r="AV264" i="31" s="1"/>
  <c r="AE249" i="11"/>
  <c r="AV265" i="31" s="1"/>
  <c r="AE250" i="11"/>
  <c r="AV266" i="31" s="1"/>
  <c r="AE251" i="11"/>
  <c r="AV272" i="31" s="1"/>
  <c r="AE252" i="11"/>
  <c r="AV273" i="31" s="1"/>
  <c r="AE253" i="11"/>
  <c r="AV274" i="31" s="1"/>
  <c r="AE254" i="11"/>
  <c r="AV275" i="31" s="1"/>
  <c r="AE255" i="11"/>
  <c r="AV276" i="31" s="1"/>
  <c r="AE256" i="11"/>
  <c r="AV277" i="31" s="1"/>
  <c r="AE257" i="11"/>
  <c r="AV278" i="31" s="1"/>
  <c r="AE258" i="11"/>
  <c r="AV279" i="31" s="1"/>
  <c r="AE259" i="11"/>
  <c r="AV280" i="31" s="1"/>
  <c r="AE260" i="11"/>
  <c r="AV281" i="31" s="1"/>
  <c r="AE261" i="11"/>
  <c r="AV282" i="31" s="1"/>
  <c r="AE262" i="11"/>
  <c r="AV283" i="31" s="1"/>
  <c r="AE263" i="11"/>
  <c r="AV284" i="31" s="1"/>
  <c r="AE264" i="11"/>
  <c r="AV285" i="31" s="1"/>
  <c r="AE265" i="11"/>
  <c r="AV286" i="31" s="1"/>
  <c r="AE266" i="11"/>
  <c r="AV287" i="31" s="1"/>
  <c r="AE267" i="11"/>
  <c r="AV288" i="31" s="1"/>
  <c r="AE268" i="11"/>
  <c r="AV289" i="31" s="1"/>
  <c r="AE269" i="11"/>
  <c r="AV290" i="31" s="1"/>
  <c r="AE270" i="11"/>
  <c r="AV291" i="31" s="1"/>
  <c r="AE271" i="11"/>
  <c r="AV292" i="31" s="1"/>
  <c r="AE272" i="11"/>
  <c r="AV293" i="31" s="1"/>
  <c r="AE273" i="11"/>
  <c r="AV294" i="31" s="1"/>
  <c r="AE274" i="11"/>
  <c r="AV295" i="31" s="1"/>
  <c r="AE275" i="11"/>
  <c r="AV296" i="31" s="1"/>
  <c r="AE276" i="11"/>
  <c r="AV297" i="31" s="1"/>
  <c r="AE277" i="11"/>
  <c r="AV298" i="31" s="1"/>
  <c r="AE278" i="11"/>
  <c r="AV299" i="31" s="1"/>
  <c r="AE279" i="11"/>
  <c r="AV300" i="31" s="1"/>
  <c r="AE280" i="11"/>
  <c r="AV301" i="31" s="1"/>
  <c r="AE281" i="11"/>
  <c r="AV302" i="31" s="1"/>
  <c r="AE282" i="11"/>
  <c r="AV303" i="31" s="1"/>
  <c r="AE283" i="11"/>
  <c r="AV304" i="31" s="1"/>
  <c r="AE284" i="11"/>
  <c r="AV305" i="31" s="1"/>
  <c r="AE285" i="11"/>
  <c r="AV306" i="31" s="1"/>
  <c r="AE286" i="11"/>
  <c r="AV307" i="31" s="1"/>
  <c r="AE287" i="11"/>
  <c r="AV308" i="31" s="1"/>
  <c r="AE288" i="11"/>
  <c r="AV309" i="31" s="1"/>
  <c r="AE289" i="11"/>
  <c r="AV310" i="31" s="1"/>
  <c r="AE290" i="11"/>
  <c r="AV311" i="31" s="1"/>
  <c r="AE291" i="11"/>
  <c r="AV312" i="31" s="1"/>
  <c r="AE292" i="11"/>
  <c r="AV313" i="31" s="1"/>
  <c r="AE293" i="11"/>
  <c r="AV314" i="31" s="1"/>
  <c r="AE294" i="11"/>
  <c r="AV315" i="31" s="1"/>
  <c r="AE295" i="11"/>
  <c r="AV316" i="31" s="1"/>
  <c r="AE296" i="11"/>
  <c r="AV317" i="31" s="1"/>
  <c r="AE297" i="11"/>
  <c r="AV318" i="31" s="1"/>
  <c r="AE298" i="11"/>
  <c r="AV319" i="31" s="1"/>
  <c r="AE299" i="11"/>
  <c r="AV320" i="31" s="1"/>
  <c r="AE300" i="11"/>
  <c r="AV321" i="31" s="1"/>
  <c r="AE301" i="11"/>
  <c r="AV267" i="31" s="1"/>
  <c r="AE302" i="11"/>
  <c r="AV268" i="31" s="1"/>
  <c r="AE303" i="11"/>
  <c r="AV269" i="31" s="1"/>
  <c r="AE304" i="11"/>
  <c r="AV324" i="31" s="1"/>
  <c r="AE305" i="11"/>
  <c r="AV325" i="31" s="1"/>
  <c r="AE306" i="11"/>
  <c r="AV326" i="31" s="1"/>
  <c r="AV368" i="31"/>
  <c r="AE308" i="11"/>
  <c r="AV369" i="31" s="1"/>
  <c r="AE309" i="11"/>
  <c r="AV370" i="31" s="1"/>
  <c r="AE310" i="11"/>
  <c r="AV371" i="31" s="1"/>
  <c r="AE311" i="11"/>
  <c r="AV372" i="31" s="1"/>
  <c r="AE312" i="11"/>
  <c r="AV373" i="31" s="1"/>
  <c r="AE313" i="11"/>
  <c r="AV374" i="31" s="1"/>
  <c r="AE314" i="11"/>
  <c r="AV375" i="31" s="1"/>
  <c r="AE315" i="11"/>
  <c r="AV376" i="31" s="1"/>
  <c r="AV404" i="31"/>
  <c r="AE317" i="11"/>
  <c r="AV405" i="31" s="1"/>
  <c r="AE318" i="11"/>
  <c r="AV406" i="31" s="1"/>
  <c r="AE319" i="11"/>
  <c r="AV599" i="31" s="1"/>
  <c r="AE320" i="11"/>
  <c r="AV407" i="31" s="1"/>
  <c r="AE321" i="11"/>
  <c r="AV408" i="31" s="1"/>
  <c r="AE322" i="11"/>
  <c r="AV409" i="31" s="1"/>
  <c r="AE323" i="11"/>
  <c r="AV377" i="31" s="1"/>
  <c r="AE324" i="11"/>
  <c r="AV378" i="31" s="1"/>
  <c r="AE325" i="11"/>
  <c r="AV379" i="31" s="1"/>
  <c r="AE326" i="11"/>
  <c r="AV380" i="31" s="1"/>
  <c r="AE327" i="11"/>
  <c r="AV381" i="31" s="1"/>
  <c r="AE328" i="11"/>
  <c r="AV382" i="31" s="1"/>
  <c r="AE329" i="11"/>
  <c r="AV383" i="31" s="1"/>
  <c r="AE330" i="11"/>
  <c r="AV384" i="31" s="1"/>
  <c r="AE331" i="11"/>
  <c r="AV385" i="31" s="1"/>
  <c r="AE332" i="11"/>
  <c r="AV386" i="31" s="1"/>
  <c r="AE246" i="11"/>
  <c r="AV262" i="31" s="1"/>
  <c r="AE83" i="11"/>
  <c r="AV160" i="31" s="1"/>
  <c r="AE245" i="11"/>
  <c r="AV261" i="31" s="1"/>
  <c r="AE94" i="11"/>
  <c r="AV583" i="31" s="1"/>
  <c r="AE102" i="11"/>
  <c r="AV590" i="31" s="1"/>
  <c r="AE244" i="11"/>
  <c r="AV260" i="31" s="1"/>
  <c r="AE108" i="11"/>
  <c r="AV596" i="31" s="1"/>
  <c r="AE243" i="11"/>
  <c r="AV259" i="31" s="1"/>
  <c r="AE88" i="11"/>
  <c r="AV577" i="31" s="1"/>
  <c r="AE96" i="11"/>
  <c r="AV585" i="31" s="1"/>
  <c r="AE338" i="11"/>
  <c r="AV410" i="31" s="1"/>
  <c r="AE353" i="11"/>
  <c r="AV401" i="31" s="1"/>
  <c r="AE354" i="11"/>
  <c r="AV435" i="31" s="1"/>
  <c r="AE355" i="11"/>
  <c r="AV473" i="31" s="1"/>
  <c r="AE356" i="11"/>
  <c r="AV436" i="31" s="1"/>
  <c r="AE357" i="11"/>
  <c r="AV437" i="31" s="1"/>
  <c r="AE358" i="11"/>
  <c r="AV474" i="31" s="1"/>
  <c r="AE359" i="11"/>
  <c r="AV438" i="31" s="1"/>
  <c r="AE360" i="11"/>
  <c r="AV439" i="31" s="1"/>
  <c r="AE361" i="11"/>
  <c r="AV440" i="31" s="1"/>
  <c r="AE362" i="11"/>
  <c r="AV475" i="31" s="1"/>
  <c r="AE363" i="11"/>
  <c r="AV441" i="31" s="1"/>
  <c r="AE364" i="11"/>
  <c r="AV442" i="31" s="1"/>
  <c r="AE365" i="11"/>
  <c r="AV443" i="31" s="1"/>
  <c r="AE366" i="11"/>
  <c r="AV444" i="31" s="1"/>
  <c r="AE367" i="11"/>
  <c r="AV453" i="31" s="1"/>
  <c r="AE368" i="11"/>
  <c r="AV445" i="31" s="1"/>
  <c r="AE369" i="11"/>
  <c r="AV446" i="31" s="1"/>
  <c r="AE370" i="11"/>
  <c r="AV447" i="31" s="1"/>
  <c r="AE371" i="11"/>
  <c r="AV448" i="31" s="1"/>
  <c r="AE372" i="11"/>
  <c r="AV449" i="31" s="1"/>
  <c r="AE373" i="11"/>
  <c r="AV600" i="31" s="1"/>
  <c r="AE374" i="11"/>
  <c r="AV601" i="31" s="1"/>
  <c r="AE375" i="11"/>
  <c r="AV602" i="31" s="1"/>
  <c r="AE376" i="11"/>
  <c r="AV755" i="31" s="1"/>
  <c r="AE377" i="11"/>
  <c r="AV764" i="31" s="1"/>
  <c r="AE378" i="11"/>
  <c r="AV765" i="31" s="1"/>
  <c r="AE379" i="11"/>
  <c r="AV766" i="31" s="1"/>
  <c r="AE380" i="11"/>
  <c r="AV462" i="31" s="1"/>
  <c r="AE381" i="11"/>
  <c r="AV463" i="31" s="1"/>
  <c r="AE382" i="11"/>
  <c r="AV603" i="31" s="1"/>
  <c r="AE383" i="11"/>
  <c r="AV466" i="31" s="1"/>
  <c r="AE384" i="11"/>
  <c r="AV467" i="31" s="1"/>
  <c r="AE385" i="11"/>
  <c r="AV468" i="31" s="1"/>
  <c r="AE386" i="11"/>
  <c r="AV469" i="31" s="1"/>
  <c r="AE387" i="11"/>
  <c r="AV484" i="31" s="1"/>
  <c r="AE388" i="11"/>
  <c r="AV767" i="31" s="1"/>
  <c r="AE389" i="11"/>
  <c r="AV485" i="31" s="1"/>
  <c r="AE390" i="11"/>
  <c r="AV486" i="31" s="1"/>
  <c r="AE391" i="11"/>
  <c r="AV487" i="31" s="1"/>
  <c r="AE392" i="11"/>
  <c r="AV476" i="31" s="1"/>
  <c r="AE393" i="11"/>
  <c r="AV470" i="31" s="1"/>
  <c r="AE394" i="11"/>
  <c r="AV488" i="31" s="1"/>
  <c r="AE395" i="11"/>
  <c r="AV489" i="31" s="1"/>
  <c r="AE396" i="11"/>
  <c r="AV490" i="31" s="1"/>
  <c r="AE397" i="11"/>
  <c r="AV491" i="31" s="1"/>
  <c r="AE398" i="11"/>
  <c r="AV492" i="31" s="1"/>
  <c r="AE399" i="11"/>
  <c r="AV495" i="31" s="1"/>
  <c r="AE400" i="11"/>
  <c r="AV496" i="31" s="1"/>
  <c r="AE401" i="11"/>
  <c r="AV497" i="31" s="1"/>
  <c r="AE402" i="11"/>
  <c r="AV498" i="31" s="1"/>
  <c r="AE403" i="11"/>
  <c r="AV499" i="31" s="1"/>
  <c r="AE404" i="11"/>
  <c r="AV500" i="31" s="1"/>
  <c r="AE405" i="11"/>
  <c r="AV501" i="31" s="1"/>
  <c r="AE406" i="11"/>
  <c r="AV502" i="31" s="1"/>
  <c r="AE407" i="11"/>
  <c r="AV503" i="31" s="1"/>
  <c r="AE408" i="11"/>
  <c r="AV504" i="31" s="1"/>
  <c r="AE409" i="11"/>
  <c r="AV505" i="31" s="1"/>
  <c r="AE410" i="11"/>
  <c r="AV506" i="31" s="1"/>
  <c r="AE411" i="11"/>
  <c r="AV507" i="31" s="1"/>
  <c r="AE352" i="11"/>
  <c r="AV400" i="31" s="1"/>
  <c r="AE341" i="11"/>
  <c r="AV413" i="31" s="1"/>
  <c r="AE350" i="11"/>
  <c r="AV398" i="31" s="1"/>
  <c r="AE334" i="11"/>
  <c r="AV388" i="31" s="1"/>
  <c r="AE349" i="11"/>
  <c r="AV397" i="31" s="1"/>
  <c r="AE339" i="11"/>
  <c r="AV411" i="31" s="1"/>
  <c r="AE348" i="11"/>
  <c r="AV396" i="31" s="1"/>
  <c r="AE337" i="11"/>
  <c r="AV391" i="31" s="1"/>
  <c r="AE347" i="11"/>
  <c r="AV395" i="31" s="1"/>
  <c r="AE242" i="11"/>
  <c r="AV258" i="31" s="1"/>
  <c r="AE342" i="11"/>
  <c r="AV414" i="31" s="1"/>
  <c r="AE344" i="11"/>
  <c r="AV392" i="31" s="1"/>
  <c r="AE335" i="11"/>
  <c r="AV389" i="31" s="1"/>
  <c r="AE104" i="11"/>
  <c r="AV592" i="31" s="1"/>
  <c r="AE340" i="11"/>
  <c r="AV412" i="31" s="1"/>
  <c r="AE346" i="11"/>
  <c r="AV394" i="31" s="1"/>
  <c r="AE345" i="11"/>
  <c r="AV393" i="31" s="1"/>
  <c r="AE333" i="11"/>
  <c r="AV387" i="31" s="1"/>
  <c r="AE412" i="11"/>
  <c r="AV508" i="31" s="1"/>
  <c r="AE413" i="11"/>
  <c r="AV509" i="31" s="1"/>
  <c r="AE414" i="11"/>
  <c r="AV510" i="31" s="1"/>
  <c r="AE415" i="11"/>
  <c r="AV511" i="31" s="1"/>
  <c r="AE416" i="11"/>
  <c r="AV512" i="31" s="1"/>
  <c r="AE417" i="11"/>
  <c r="AV513" i="31" s="1"/>
  <c r="AE418" i="11"/>
  <c r="AV514" i="31" s="1"/>
  <c r="AE419" i="11"/>
  <c r="AV515" i="31" s="1"/>
  <c r="AE420" i="11"/>
  <c r="AV528" i="31" s="1"/>
  <c r="AE421" i="11"/>
  <c r="AV516" i="31" s="1"/>
  <c r="AE422" i="11"/>
  <c r="AV517" i="31" s="1"/>
  <c r="AE423" i="11"/>
  <c r="AV518" i="31" s="1"/>
  <c r="AE424" i="11"/>
  <c r="AV519" i="31" s="1"/>
  <c r="AE425" i="11"/>
  <c r="AV520" i="31" s="1"/>
  <c r="AE426" i="11"/>
  <c r="AV529" i="31" s="1"/>
  <c r="AE427" i="11"/>
  <c r="AV530" i="31" s="1"/>
  <c r="AE428" i="11"/>
  <c r="AV531" i="31" s="1"/>
  <c r="AE429" i="11"/>
  <c r="AV532" i="31" s="1"/>
  <c r="AE430" i="11"/>
  <c r="AV424" i="31" s="1"/>
  <c r="AE431" i="11"/>
  <c r="AV425" i="31" s="1"/>
  <c r="AE432" i="11"/>
  <c r="AV426" i="31" s="1"/>
  <c r="AE433" i="11"/>
  <c r="AV427" i="31" s="1"/>
  <c r="AE434" i="11"/>
  <c r="AV430" i="31" s="1"/>
  <c r="AE435" i="11"/>
  <c r="AV431" i="31" s="1"/>
  <c r="AE436" i="11"/>
  <c r="AV432" i="31" s="1"/>
  <c r="AE437" i="11"/>
  <c r="AV454" i="31" s="1"/>
  <c r="AE438" i="11"/>
  <c r="AV455" i="31" s="1"/>
  <c r="AE439" i="11"/>
  <c r="AV456" i="31" s="1"/>
  <c r="AE440" i="11"/>
  <c r="AV457" i="31" s="1"/>
  <c r="AE441" i="11"/>
  <c r="AV458" i="31" s="1"/>
  <c r="AE442" i="11"/>
  <c r="AV459" i="31" s="1"/>
  <c r="AE443" i="11"/>
  <c r="AV477" i="31" s="1"/>
  <c r="AE444" i="11"/>
  <c r="AV635" i="31" s="1"/>
  <c r="AE445" i="11"/>
  <c r="AV636" i="31" s="1"/>
  <c r="AE446" i="11"/>
  <c r="AV637" i="31" s="1"/>
  <c r="AE447" i="11"/>
  <c r="AV638" i="31" s="1"/>
  <c r="AE448" i="11"/>
  <c r="AV639" i="31" s="1"/>
  <c r="AE449" i="11"/>
  <c r="AV640" i="31" s="1"/>
  <c r="AE450" i="11"/>
  <c r="AV641" i="31" s="1"/>
  <c r="AE451" i="11"/>
  <c r="AV642" i="31" s="1"/>
  <c r="AE452" i="11"/>
  <c r="AV643" i="31" s="1"/>
  <c r="AE453" i="11"/>
  <c r="AV644" i="31" s="1"/>
  <c r="AE454" i="11"/>
  <c r="AV645" i="31" s="1"/>
  <c r="AE455" i="11"/>
  <c r="AV646" i="31" s="1"/>
  <c r="AE456" i="11"/>
  <c r="AV647" i="31" s="1"/>
  <c r="AE457" i="11"/>
  <c r="AV648" i="31" s="1"/>
  <c r="AE458" i="11"/>
  <c r="AV649" i="31" s="1"/>
  <c r="AE459" i="11"/>
  <c r="AV650" i="31" s="1"/>
  <c r="AE460" i="11"/>
  <c r="AV651" i="31" s="1"/>
  <c r="AE461" i="11"/>
  <c r="AV652" i="31" s="1"/>
  <c r="AE462" i="11"/>
  <c r="AV653" i="31" s="1"/>
  <c r="AE463" i="11"/>
  <c r="AV654" i="31" s="1"/>
  <c r="AE464" i="11"/>
  <c r="AV655" i="31" s="1"/>
  <c r="AE465" i="11"/>
  <c r="AV656" i="31" s="1"/>
  <c r="AE466" i="11"/>
  <c r="AV657" i="31" s="1"/>
  <c r="AE467" i="11"/>
  <c r="AV658" i="31" s="1"/>
  <c r="AE468" i="11"/>
  <c r="AV659" i="31" s="1"/>
  <c r="AE469" i="11"/>
  <c r="AV660" i="31" s="1"/>
  <c r="AE470" i="11"/>
  <c r="AV663" i="31" s="1"/>
  <c r="AE471" i="11"/>
  <c r="AV664" i="31" s="1"/>
  <c r="AE472" i="11"/>
  <c r="AV665" i="31" s="1"/>
  <c r="AE473" i="11"/>
  <c r="AV666" i="31" s="1"/>
  <c r="AE474" i="11"/>
  <c r="AV604" i="31" s="1"/>
  <c r="AE475" i="11"/>
  <c r="AV605" i="31" s="1"/>
  <c r="AE476" i="11"/>
  <c r="AV606" i="31" s="1"/>
  <c r="AE477" i="11"/>
  <c r="AV607" i="31" s="1"/>
  <c r="AE478" i="11"/>
  <c r="AV537" i="31" s="1"/>
  <c r="AE479" i="11"/>
  <c r="AV538" i="31" s="1"/>
  <c r="AE480" i="11"/>
  <c r="AV539" i="31" s="1"/>
  <c r="AE481" i="11"/>
  <c r="AV540" i="31" s="1"/>
  <c r="AE482" i="11"/>
  <c r="AV541" i="31" s="1"/>
  <c r="AE483" i="11"/>
  <c r="AV542" i="31" s="1"/>
  <c r="AE484" i="11"/>
  <c r="AV523" i="31" s="1"/>
  <c r="AE485" i="11"/>
  <c r="AV533" i="31" s="1"/>
  <c r="AE486" i="11"/>
  <c r="AV534" i="31" s="1"/>
  <c r="AE487" i="11"/>
  <c r="AV545" i="31" s="1"/>
  <c r="AE488" i="11"/>
  <c r="AV546" i="31" s="1"/>
  <c r="AE489" i="11"/>
  <c r="AV547" i="31" s="1"/>
  <c r="AE490" i="11"/>
  <c r="AV478" i="31" s="1"/>
  <c r="AE491" i="11"/>
  <c r="AV479" i="31" s="1"/>
  <c r="AE492" i="11"/>
  <c r="AV480" i="31" s="1"/>
  <c r="AE493" i="11"/>
  <c r="AV548" i="31" s="1"/>
  <c r="AE495" i="11"/>
  <c r="AV450" i="31" s="1"/>
  <c r="AE496" i="11"/>
  <c r="AV608" i="31" s="1"/>
  <c r="AE497" i="11"/>
  <c r="AV609" i="31" s="1"/>
  <c r="AE498" i="11"/>
  <c r="AV524" i="31" s="1"/>
  <c r="AE499" i="11"/>
  <c r="AV525" i="31" s="1"/>
  <c r="AE501" i="11"/>
  <c r="AV7" i="31" s="1"/>
  <c r="AE502" i="11"/>
  <c r="AV8" i="31" s="1"/>
  <c r="AE503" i="11"/>
  <c r="AV9" i="31" s="1"/>
  <c r="AE504" i="11"/>
  <c r="AV10" i="31" s="1"/>
  <c r="AE505" i="11"/>
  <c r="AV11" i="31" s="1"/>
  <c r="AE506" i="11"/>
  <c r="AV12" i="31" s="1"/>
  <c r="AE507" i="11"/>
  <c r="AV13" i="31" s="1"/>
  <c r="AE508" i="11"/>
  <c r="AV14" i="31" s="1"/>
  <c r="AE509" i="11"/>
  <c r="AV15" i="31" s="1"/>
  <c r="AE510" i="11"/>
  <c r="AV16" i="31" s="1"/>
  <c r="AE511" i="11"/>
  <c r="AV17" i="31" s="1"/>
  <c r="AE512" i="11"/>
  <c r="AV18" i="31" s="1"/>
  <c r="AE513" i="11"/>
  <c r="AV19" i="31" s="1"/>
  <c r="AE514" i="11"/>
  <c r="AV20" i="31" s="1"/>
  <c r="AE515" i="11"/>
  <c r="AV21" i="31" s="1"/>
  <c r="AE516" i="11"/>
  <c r="AV22" i="31" s="1"/>
  <c r="AE517" i="11"/>
  <c r="AV23" i="31" s="1"/>
  <c r="AE518" i="11"/>
  <c r="AV24" i="31" s="1"/>
  <c r="AE519" i="11"/>
  <c r="AV25" i="31" s="1"/>
  <c r="AE520" i="11"/>
  <c r="AV26" i="31" s="1"/>
  <c r="AE521" i="11"/>
  <c r="AV27" i="31" s="1"/>
  <c r="AE522" i="11"/>
  <c r="AV28" i="31" s="1"/>
  <c r="AE523" i="11"/>
  <c r="AV29" i="31" s="1"/>
  <c r="AE524" i="11"/>
  <c r="AV30" i="31" s="1"/>
  <c r="AE525" i="11"/>
  <c r="AV31" i="31" s="1"/>
  <c r="AE526" i="11"/>
  <c r="AV32" i="31" s="1"/>
  <c r="AE527" i="11"/>
  <c r="AV33" i="31" s="1"/>
  <c r="AE528" i="11"/>
  <c r="AV34" i="31" s="1"/>
  <c r="AE529" i="11"/>
  <c r="AV35" i="31" s="1"/>
  <c r="AE530" i="11"/>
  <c r="AV36" i="31" s="1"/>
  <c r="AE531" i="11"/>
  <c r="AV37" i="31" s="1"/>
  <c r="AE532" i="11"/>
  <c r="AV38" i="31" s="1"/>
  <c r="AE533" i="11"/>
  <c r="AV39" i="31" s="1"/>
  <c r="AE534" i="11"/>
  <c r="AV40" i="31" s="1"/>
  <c r="AE535" i="11"/>
  <c r="AV41" i="31" s="1"/>
  <c r="AE536" i="11"/>
  <c r="AV42" i="31" s="1"/>
  <c r="AE537" i="11"/>
  <c r="AV43" i="31" s="1"/>
  <c r="AE336" i="11"/>
  <c r="AV390" i="31" s="1"/>
  <c r="AE343" i="11"/>
  <c r="AV415" i="31" s="1"/>
  <c r="AE351" i="11"/>
  <c r="AV399" i="31" s="1"/>
  <c r="AE538" i="11"/>
  <c r="AV44" i="31" s="1"/>
  <c r="AE542" i="11"/>
  <c r="AV48" i="31" s="1"/>
  <c r="AE549" i="11"/>
  <c r="AV55" i="31" s="1"/>
  <c r="AE548" i="11"/>
  <c r="AV54" i="31" s="1"/>
  <c r="AE4" i="11"/>
  <c r="AV561" i="31" s="1"/>
  <c r="AE547" i="11"/>
  <c r="AE559" i="11"/>
  <c r="AV65" i="31" s="1"/>
  <c r="AE560" i="11"/>
  <c r="AV66" i="31" s="1"/>
  <c r="AE561" i="11"/>
  <c r="AV67" i="31" s="1"/>
  <c r="AE562" i="11"/>
  <c r="AV68" i="31" s="1"/>
  <c r="AE563" i="11"/>
  <c r="AV69" i="31" s="1"/>
  <c r="AE564" i="11"/>
  <c r="AV70" i="31" s="1"/>
  <c r="AE565" i="11"/>
  <c r="AV71" i="31" s="1"/>
  <c r="AE566" i="11"/>
  <c r="AV142" i="31" s="1"/>
  <c r="AE567" i="11"/>
  <c r="AV143" i="31" s="1"/>
  <c r="AE568" i="11"/>
  <c r="AV144" i="31" s="1"/>
  <c r="AE569" i="11"/>
  <c r="AV145" i="31" s="1"/>
  <c r="AE570" i="11"/>
  <c r="AV146" i="31" s="1"/>
  <c r="AE571" i="11"/>
  <c r="AV147" i="31" s="1"/>
  <c r="AE572" i="11"/>
  <c r="AV148" i="31" s="1"/>
  <c r="AE573" i="11"/>
  <c r="AV149" i="31" s="1"/>
  <c r="AE574" i="11"/>
  <c r="AV72" i="31" s="1"/>
  <c r="AE575" i="11"/>
  <c r="AV150" i="31" s="1"/>
  <c r="AE576" i="11"/>
  <c r="AV151" i="31" s="1"/>
  <c r="AE577" i="11"/>
  <c r="AV152" i="31" s="1"/>
  <c r="AE578" i="11"/>
  <c r="AV153" i="31" s="1"/>
  <c r="AE579" i="11"/>
  <c r="AV154" i="31" s="1"/>
  <c r="AE580" i="11"/>
  <c r="AV155" i="31" s="1"/>
  <c r="AE581" i="11"/>
  <c r="AV156" i="31" s="1"/>
  <c r="AE582" i="11"/>
  <c r="AV157" i="31" s="1"/>
  <c r="AE583" i="11"/>
  <c r="AV694" i="31" s="1"/>
  <c r="AE584" i="11"/>
  <c r="AV695" i="31" s="1"/>
  <c r="AE585" i="11"/>
  <c r="AV78" i="31" s="1"/>
  <c r="AE586" i="11"/>
  <c r="AV79" i="31" s="1"/>
  <c r="AE587" i="11"/>
  <c r="AV80" i="31" s="1"/>
  <c r="AE588" i="11"/>
  <c r="AV81" i="31" s="1"/>
  <c r="AE589" i="11"/>
  <c r="AV82" i="31" s="1"/>
  <c r="AE590" i="11"/>
  <c r="AV83" i="31" s="1"/>
  <c r="AE591" i="11"/>
  <c r="AV84" i="31" s="1"/>
  <c r="AE592" i="11"/>
  <c r="AV85" i="31" s="1"/>
  <c r="AE593" i="11"/>
  <c r="AV86" i="31" s="1"/>
  <c r="AE594" i="11"/>
  <c r="AV87" i="31" s="1"/>
  <c r="AE595" i="11"/>
  <c r="AV88" i="31" s="1"/>
  <c r="AE596" i="11"/>
  <c r="AV89" i="31" s="1"/>
  <c r="AE597" i="11"/>
  <c r="AV90" i="31" s="1"/>
  <c r="AE598" i="11"/>
  <c r="AV91" i="31" s="1"/>
  <c r="AE599" i="11"/>
  <c r="AV92" i="31" s="1"/>
  <c r="AE600" i="11"/>
  <c r="AV93" i="31" s="1"/>
  <c r="AE601" i="11"/>
  <c r="AV94" i="31" s="1"/>
  <c r="AE602" i="11"/>
  <c r="AV95" i="31" s="1"/>
  <c r="AE603" i="11"/>
  <c r="AV96" i="31" s="1"/>
  <c r="AE604" i="11"/>
  <c r="AV97" i="31" s="1"/>
  <c r="AE605" i="11"/>
  <c r="AV98" i="31" s="1"/>
  <c r="AE606" i="11"/>
  <c r="AV99" i="31" s="1"/>
  <c r="AE607" i="11"/>
  <c r="AV100" i="31" s="1"/>
  <c r="AE608" i="11"/>
  <c r="AV101" i="31" s="1"/>
  <c r="AE609" i="11"/>
  <c r="AV102" i="31" s="1"/>
  <c r="AE610" i="11"/>
  <c r="AV103" i="31" s="1"/>
  <c r="AE611" i="11"/>
  <c r="AV104" i="31" s="1"/>
  <c r="AE612" i="11"/>
  <c r="AV105" i="31" s="1"/>
  <c r="AE613" i="11"/>
  <c r="AV106" i="31" s="1"/>
  <c r="AE614" i="11"/>
  <c r="AV107" i="31" s="1"/>
  <c r="AE615" i="11"/>
  <c r="AV108" i="31" s="1"/>
  <c r="AE616" i="11"/>
  <c r="AV109" i="31" s="1"/>
  <c r="AE617" i="11"/>
  <c r="AV110" i="31" s="1"/>
  <c r="AE618" i="11"/>
  <c r="AV612" i="31" s="1"/>
  <c r="AE619" i="11"/>
  <c r="AV613" i="31" s="1"/>
  <c r="AE620" i="11"/>
  <c r="AV614" i="31" s="1"/>
  <c r="AE621" i="11"/>
  <c r="AV615" i="31" s="1"/>
  <c r="AE622" i="11"/>
  <c r="AV616" i="31" s="1"/>
  <c r="AE623" i="11"/>
  <c r="AV617" i="31" s="1"/>
  <c r="AE624" i="11"/>
  <c r="AV618" i="31" s="1"/>
  <c r="AE625" i="11"/>
  <c r="AV169" i="31" s="1"/>
  <c r="AE626" i="11"/>
  <c r="AV170" i="31" s="1"/>
  <c r="AE627" i="11"/>
  <c r="AV171" i="31" s="1"/>
  <c r="AE628" i="11"/>
  <c r="AV172" i="31" s="1"/>
  <c r="AE629" i="11"/>
  <c r="AV173" i="31" s="1"/>
  <c r="AE630" i="11"/>
  <c r="AV174" i="31" s="1"/>
  <c r="AE631" i="11"/>
  <c r="AV175" i="31" s="1"/>
  <c r="AE632" i="11"/>
  <c r="AV176" i="31" s="1"/>
  <c r="AE633" i="11"/>
  <c r="AV177" i="31" s="1"/>
  <c r="AE634" i="11"/>
  <c r="AV178" i="31" s="1"/>
  <c r="AE635" i="11"/>
  <c r="AV179" i="31" s="1"/>
  <c r="AE636" i="11"/>
  <c r="AV180" i="31" s="1"/>
  <c r="AE637" i="11"/>
  <c r="AV181" i="31" s="1"/>
  <c r="AE638" i="11"/>
  <c r="AV182" i="31" s="1"/>
  <c r="AE639" i="11"/>
  <c r="AV183" i="31" s="1"/>
  <c r="AE640" i="11"/>
  <c r="AV184" i="31" s="1"/>
  <c r="AE641" i="11"/>
  <c r="AV185" i="31" s="1"/>
  <c r="AE642" i="11"/>
  <c r="AV186" i="31" s="1"/>
  <c r="AE643" i="11"/>
  <c r="AV187" i="31" s="1"/>
  <c r="AE644" i="11"/>
  <c r="AV188" i="31" s="1"/>
  <c r="AE645" i="11"/>
  <c r="AV189" i="31" s="1"/>
  <c r="AE646" i="11"/>
  <c r="AV190" i="31" s="1"/>
  <c r="AE647" i="11"/>
  <c r="AV73" i="31" s="1"/>
  <c r="AE648" i="11"/>
  <c r="AV74" i="31" s="1"/>
  <c r="AE649" i="11"/>
  <c r="AV75" i="31" s="1"/>
  <c r="AE650" i="11"/>
  <c r="AV115" i="31" s="1"/>
  <c r="AE651" i="11"/>
  <c r="AV116" i="31" s="1"/>
  <c r="AE652" i="11"/>
  <c r="AV117" i="31" s="1"/>
  <c r="AE653" i="11"/>
  <c r="AV118" i="31" s="1"/>
  <c r="AE654" i="11"/>
  <c r="AV119" i="31" s="1"/>
  <c r="AE655" i="11"/>
  <c r="AV122" i="31" s="1"/>
  <c r="AE656" i="11"/>
  <c r="AV123" i="31" s="1"/>
  <c r="AE657" i="11"/>
  <c r="AV124" i="31" s="1"/>
  <c r="AE541" i="11"/>
  <c r="AV47" i="31" s="1"/>
  <c r="AE558" i="11"/>
  <c r="AV64" i="31" s="1"/>
  <c r="AE546" i="11"/>
  <c r="AE557" i="11"/>
  <c r="AV63" i="31" s="1"/>
  <c r="AE556" i="11"/>
  <c r="AV62" i="31" s="1"/>
  <c r="AE540" i="11"/>
  <c r="AV46" i="31" s="1"/>
  <c r="AE545" i="11"/>
  <c r="AV51" i="31" s="1"/>
  <c r="AE555" i="11"/>
  <c r="AV61" i="31" s="1"/>
  <c r="AE554" i="11"/>
  <c r="AV60" i="31" s="1"/>
  <c r="AE544" i="11"/>
  <c r="AV50" i="31" s="1"/>
  <c r="AE553" i="11"/>
  <c r="AV59" i="31" s="1"/>
  <c r="AE539" i="11"/>
  <c r="AV45" i="31" s="1"/>
  <c r="AE552" i="11"/>
  <c r="AV58" i="31" s="1"/>
  <c r="AE543" i="11"/>
  <c r="AV49" i="31" s="1"/>
  <c r="AE551" i="11"/>
  <c r="AV57" i="31" s="1"/>
  <c r="AE550" i="11"/>
  <c r="AV56" i="31" s="1"/>
  <c r="AE2" i="12"/>
  <c r="AL219" i="31" l="1"/>
  <c r="AK126" i="31"/>
  <c r="AP219" i="31"/>
  <c r="AP218" i="31" s="1"/>
  <c r="AW171" i="31"/>
  <c r="AX171" i="31"/>
  <c r="AW541" i="31"/>
  <c r="AX541" i="31"/>
  <c r="AW436" i="31"/>
  <c r="AX436" i="31"/>
  <c r="AX239" i="31"/>
  <c r="AW239" i="31"/>
  <c r="AV114" i="31"/>
  <c r="AX115" i="31"/>
  <c r="AW115" i="31"/>
  <c r="AX170" i="31"/>
  <c r="AW170" i="31"/>
  <c r="AX83" i="31"/>
  <c r="AW83" i="31"/>
  <c r="AX142" i="31"/>
  <c r="AW142" i="31"/>
  <c r="AX36" i="31"/>
  <c r="AW36" i="31"/>
  <c r="AW548" i="31"/>
  <c r="AX548" i="31"/>
  <c r="AX660" i="31"/>
  <c r="AW660" i="31"/>
  <c r="AW636" i="31"/>
  <c r="AX636" i="31"/>
  <c r="AW516" i="31"/>
  <c r="AX516" i="31"/>
  <c r="AX394" i="31"/>
  <c r="AW394" i="31"/>
  <c r="AX388" i="31"/>
  <c r="AW388" i="31"/>
  <c r="AX499" i="31"/>
  <c r="AW499" i="31"/>
  <c r="AX487" i="31"/>
  <c r="AW487" i="31"/>
  <c r="AX766" i="31"/>
  <c r="AW766" i="31"/>
  <c r="AX453" i="31"/>
  <c r="AV452" i="31"/>
  <c r="AW453" i="31"/>
  <c r="AW473" i="31"/>
  <c r="AX473" i="31"/>
  <c r="AV472" i="31"/>
  <c r="AW160" i="31"/>
  <c r="AV159" i="31"/>
  <c r="AX160" i="31"/>
  <c r="AX409" i="31"/>
  <c r="AW409" i="31"/>
  <c r="AW371" i="31"/>
  <c r="AX371" i="31"/>
  <c r="AX319" i="31"/>
  <c r="AW319" i="31"/>
  <c r="AX307" i="31"/>
  <c r="AW307" i="31"/>
  <c r="AW295" i="31"/>
  <c r="AX295" i="31"/>
  <c r="AX283" i="31"/>
  <c r="AW283" i="31"/>
  <c r="AX266" i="31"/>
  <c r="AW266" i="31"/>
  <c r="AX587" i="31"/>
  <c r="AW587" i="31"/>
  <c r="AX588" i="31"/>
  <c r="AW588" i="31"/>
  <c r="AW250" i="31"/>
  <c r="AX250" i="31"/>
  <c r="AX238" i="31"/>
  <c r="AW238" i="31"/>
  <c r="AW356" i="31"/>
  <c r="AX356" i="31"/>
  <c r="AX336" i="31"/>
  <c r="AW336" i="31"/>
  <c r="AX230" i="31"/>
  <c r="AW230" i="31"/>
  <c r="AW200" i="31"/>
  <c r="AX200" i="31"/>
  <c r="AW205" i="31"/>
  <c r="AX205" i="31"/>
  <c r="AX197" i="31"/>
  <c r="AW197" i="31"/>
  <c r="AW690" i="31"/>
  <c r="AX690" i="31"/>
  <c r="AX681" i="31"/>
  <c r="AW681" i="31"/>
  <c r="AW554" i="31"/>
  <c r="AX554" i="31"/>
  <c r="AW762" i="31"/>
  <c r="AX762" i="31"/>
  <c r="AX745" i="31"/>
  <c r="AW745" i="31"/>
  <c r="AW570" i="31"/>
  <c r="AX570" i="31"/>
  <c r="AX719" i="31"/>
  <c r="AW719" i="31"/>
  <c r="AX707" i="31"/>
  <c r="AW707" i="31"/>
  <c r="AX567" i="31"/>
  <c r="AW567" i="31"/>
  <c r="AR697" i="31"/>
  <c r="AQ697" i="31"/>
  <c r="AQ759" i="31"/>
  <c r="AR759" i="31"/>
  <c r="AR329" i="31"/>
  <c r="AQ329" i="31"/>
  <c r="AR353" i="31"/>
  <c r="AQ353" i="31"/>
  <c r="AE418" i="31"/>
  <c r="AF418" i="31"/>
  <c r="AX46" i="31"/>
  <c r="AW46" i="31"/>
  <c r="AX143" i="31"/>
  <c r="AW143" i="31"/>
  <c r="AX649" i="31"/>
  <c r="AW649" i="31"/>
  <c r="AW445" i="31"/>
  <c r="AX445" i="31"/>
  <c r="AX272" i="31"/>
  <c r="AV271" i="31"/>
  <c r="AW272" i="31"/>
  <c r="AX337" i="31"/>
  <c r="AW337" i="31"/>
  <c r="AW555" i="31"/>
  <c r="AX555" i="31"/>
  <c r="AX708" i="31"/>
  <c r="AW708" i="31"/>
  <c r="AX62" i="31"/>
  <c r="AW62" i="31"/>
  <c r="AW182" i="31"/>
  <c r="AX182" i="31"/>
  <c r="AX107" i="31"/>
  <c r="AW107" i="31"/>
  <c r="AX95" i="31"/>
  <c r="AW95" i="31"/>
  <c r="AX153" i="31"/>
  <c r="AW153" i="31"/>
  <c r="AW48" i="31"/>
  <c r="AX48" i="31"/>
  <c r="AW24" i="31"/>
  <c r="AX24" i="31"/>
  <c r="AW12" i="31"/>
  <c r="AX12" i="31"/>
  <c r="AW540" i="31"/>
  <c r="AX540" i="31"/>
  <c r="AX648" i="31"/>
  <c r="AW648" i="31"/>
  <c r="AW427" i="31"/>
  <c r="AX427" i="31"/>
  <c r="AX56" i="31"/>
  <c r="AW56" i="31"/>
  <c r="AX63" i="31"/>
  <c r="AW63" i="31"/>
  <c r="AX75" i="31"/>
  <c r="AW75" i="31"/>
  <c r="AX181" i="31"/>
  <c r="AW181" i="31"/>
  <c r="AX169" i="31"/>
  <c r="AW169" i="31"/>
  <c r="AW106" i="31"/>
  <c r="AX106" i="31"/>
  <c r="AW94" i="31"/>
  <c r="AX94" i="31"/>
  <c r="AW82" i="31"/>
  <c r="AX82" i="31"/>
  <c r="AX152" i="31"/>
  <c r="AW152" i="31"/>
  <c r="AX71" i="31"/>
  <c r="AW71" i="31"/>
  <c r="AX44" i="31"/>
  <c r="AW44" i="31"/>
  <c r="AX35" i="31"/>
  <c r="AW35" i="31"/>
  <c r="AX23" i="31"/>
  <c r="AW23" i="31"/>
  <c r="AX11" i="31"/>
  <c r="AW11" i="31"/>
  <c r="AX480" i="31"/>
  <c r="AW480" i="31"/>
  <c r="AW539" i="31"/>
  <c r="AX539" i="31"/>
  <c r="AX659" i="31"/>
  <c r="AW659" i="31"/>
  <c r="AX647" i="31"/>
  <c r="AW647" i="31"/>
  <c r="AV634" i="31"/>
  <c r="AW635" i="31"/>
  <c r="AX635" i="31"/>
  <c r="AW528" i="31"/>
  <c r="AX528" i="31"/>
  <c r="AV527" i="31"/>
  <c r="AX412" i="31"/>
  <c r="AW412" i="31"/>
  <c r="AX398" i="31"/>
  <c r="AW398" i="31"/>
  <c r="AX498" i="31"/>
  <c r="AW498" i="31"/>
  <c r="AX486" i="31"/>
  <c r="AW486" i="31"/>
  <c r="AX765" i="31"/>
  <c r="AW765" i="31"/>
  <c r="AW444" i="31"/>
  <c r="AX444" i="31"/>
  <c r="AX435" i="31"/>
  <c r="AW435" i="31"/>
  <c r="AV434" i="31"/>
  <c r="AX262" i="31"/>
  <c r="AW262" i="31"/>
  <c r="AW408" i="31"/>
  <c r="AX408" i="31"/>
  <c r="AX370" i="31"/>
  <c r="AW370" i="31"/>
  <c r="AW318" i="31"/>
  <c r="AX318" i="31"/>
  <c r="AW306" i="31"/>
  <c r="AX306" i="31"/>
  <c r="AW294" i="31"/>
  <c r="AX294" i="31"/>
  <c r="AX282" i="31"/>
  <c r="AW282" i="31"/>
  <c r="AW265" i="31"/>
  <c r="AX265" i="31"/>
  <c r="AX579" i="31"/>
  <c r="AW579" i="31"/>
  <c r="AX586" i="31"/>
  <c r="AW586" i="31"/>
  <c r="AX249" i="31"/>
  <c r="AW249" i="31"/>
  <c r="AX237" i="31"/>
  <c r="AW237" i="31"/>
  <c r="AX355" i="31"/>
  <c r="AW355" i="31"/>
  <c r="AX335" i="31"/>
  <c r="AW335" i="31"/>
  <c r="AW229" i="31"/>
  <c r="AX229" i="31"/>
  <c r="AX141" i="31"/>
  <c r="AW141" i="31"/>
  <c r="AW204" i="31"/>
  <c r="AX204" i="31"/>
  <c r="AW196" i="31"/>
  <c r="AX196" i="31"/>
  <c r="AX689" i="31"/>
  <c r="AW689" i="31"/>
  <c r="AW680" i="31"/>
  <c r="AX680" i="31"/>
  <c r="AX553" i="31"/>
  <c r="AW553" i="31"/>
  <c r="AX761" i="31"/>
  <c r="AW761" i="31"/>
  <c r="AW744" i="31"/>
  <c r="AX744" i="31"/>
  <c r="AW734" i="31"/>
  <c r="AX734" i="31"/>
  <c r="AX718" i="31"/>
  <c r="AW718" i="31"/>
  <c r="AW706" i="31"/>
  <c r="AX706" i="31"/>
  <c r="AX566" i="31"/>
  <c r="AW566" i="31"/>
  <c r="AQ527" i="31"/>
  <c r="AR527" i="31"/>
  <c r="AR207" i="31"/>
  <c r="AQ207" i="31"/>
  <c r="AQ323" i="31"/>
  <c r="AR323" i="31"/>
  <c r="AX183" i="31"/>
  <c r="AW183" i="31"/>
  <c r="AX450" i="31"/>
  <c r="AW450" i="31"/>
  <c r="AW462" i="31"/>
  <c r="AX462" i="31"/>
  <c r="AV461" i="31"/>
  <c r="AX257" i="31"/>
  <c r="AW257" i="31"/>
  <c r="AX682" i="31"/>
  <c r="AW682" i="31"/>
  <c r="AX568" i="31"/>
  <c r="AW568" i="31"/>
  <c r="AX57" i="31"/>
  <c r="AW57" i="31"/>
  <c r="AX74" i="31"/>
  <c r="AW74" i="31"/>
  <c r="AW180" i="31"/>
  <c r="AX180" i="31"/>
  <c r="AW618" i="31"/>
  <c r="AX618" i="31"/>
  <c r="AX105" i="31"/>
  <c r="AW105" i="31"/>
  <c r="AX93" i="31"/>
  <c r="AW93" i="31"/>
  <c r="AX81" i="31"/>
  <c r="AW81" i="31"/>
  <c r="AX151" i="31"/>
  <c r="AW151" i="31"/>
  <c r="AX70" i="31"/>
  <c r="AW70" i="31"/>
  <c r="AX399" i="31"/>
  <c r="AW399" i="31"/>
  <c r="AX34" i="31"/>
  <c r="AW34" i="31"/>
  <c r="AX22" i="31"/>
  <c r="AW22" i="31"/>
  <c r="AX10" i="31"/>
  <c r="AW10" i="31"/>
  <c r="AX479" i="31"/>
  <c r="AW479" i="31"/>
  <c r="AX538" i="31"/>
  <c r="AW538" i="31"/>
  <c r="AW658" i="31"/>
  <c r="AX658" i="31"/>
  <c r="AW646" i="31"/>
  <c r="AX646" i="31"/>
  <c r="AX477" i="31"/>
  <c r="AW477" i="31"/>
  <c r="AX515" i="31"/>
  <c r="AW515" i="31"/>
  <c r="AX592" i="31"/>
  <c r="AW592" i="31"/>
  <c r="AW413" i="31"/>
  <c r="AX413" i="31"/>
  <c r="AX497" i="31"/>
  <c r="AW497" i="31"/>
  <c r="AX485" i="31"/>
  <c r="AW485" i="31"/>
  <c r="AW764" i="31"/>
  <c r="AX764" i="31"/>
  <c r="AW443" i="31"/>
  <c r="AX443" i="31"/>
  <c r="AW401" i="31"/>
  <c r="AX401" i="31"/>
  <c r="AX386" i="31"/>
  <c r="AW386" i="31"/>
  <c r="AX407" i="31"/>
  <c r="AW407" i="31"/>
  <c r="AW369" i="31"/>
  <c r="AX369" i="31"/>
  <c r="AW317" i="31"/>
  <c r="AX317" i="31"/>
  <c r="AX305" i="31"/>
  <c r="AW305" i="31"/>
  <c r="AX293" i="31"/>
  <c r="AW293" i="31"/>
  <c r="AW281" i="31"/>
  <c r="AX281" i="31"/>
  <c r="AW264" i="31"/>
  <c r="AX264" i="31"/>
  <c r="AX552" i="31"/>
  <c r="AW552" i="31"/>
  <c r="AW584" i="31"/>
  <c r="AX584" i="31"/>
  <c r="AX248" i="31"/>
  <c r="AW248" i="31"/>
  <c r="AW236" i="31"/>
  <c r="AX236" i="31"/>
  <c r="AW354" i="31"/>
  <c r="AV353" i="31"/>
  <c r="AX354" i="31"/>
  <c r="AW334" i="31"/>
  <c r="AX334" i="31"/>
  <c r="AX228" i="31"/>
  <c r="AW228" i="31"/>
  <c r="AX140" i="31"/>
  <c r="AW140" i="31"/>
  <c r="AV202" i="31"/>
  <c r="AX203" i="31"/>
  <c r="AW203" i="31"/>
  <c r="AW195" i="31"/>
  <c r="AX195" i="31"/>
  <c r="AX688" i="31"/>
  <c r="AW688" i="31"/>
  <c r="AX679" i="31"/>
  <c r="AW679" i="31"/>
  <c r="AX598" i="31"/>
  <c r="AW598" i="31"/>
  <c r="AV759" i="31"/>
  <c r="AX760" i="31"/>
  <c r="AW760" i="31"/>
  <c r="AW743" i="31"/>
  <c r="AX743" i="31"/>
  <c r="AX733" i="31"/>
  <c r="AW733" i="31"/>
  <c r="AX717" i="31"/>
  <c r="AW717" i="31"/>
  <c r="AW705" i="31"/>
  <c r="AX705" i="31"/>
  <c r="AX565" i="31"/>
  <c r="AW565" i="31"/>
  <c r="AR202" i="31"/>
  <c r="AQ202" i="31"/>
  <c r="AR483" i="31"/>
  <c r="AQ483" i="31"/>
  <c r="AQ461" i="31"/>
  <c r="AR461" i="31"/>
  <c r="AX55" i="31"/>
  <c r="AW55" i="31"/>
  <c r="AX393" i="31"/>
  <c r="AW393" i="31"/>
  <c r="AW320" i="31"/>
  <c r="AX320" i="31"/>
  <c r="AX231" i="31"/>
  <c r="AW231" i="31"/>
  <c r="AX49" i="31"/>
  <c r="AW49" i="31"/>
  <c r="AW64" i="31"/>
  <c r="AX64" i="31"/>
  <c r="AX73" i="31"/>
  <c r="AW73" i="31"/>
  <c r="AW179" i="31"/>
  <c r="AX179" i="31"/>
  <c r="AW617" i="31"/>
  <c r="AX617" i="31"/>
  <c r="AX104" i="31"/>
  <c r="AW104" i="31"/>
  <c r="AX92" i="31"/>
  <c r="AW92" i="31"/>
  <c r="AX80" i="31"/>
  <c r="AW80" i="31"/>
  <c r="AW150" i="31"/>
  <c r="AX150" i="31"/>
  <c r="AW69" i="31"/>
  <c r="AX69" i="31"/>
  <c r="AW415" i="31"/>
  <c r="AX415" i="31"/>
  <c r="AX33" i="31"/>
  <c r="AW33" i="31"/>
  <c r="AW21" i="31"/>
  <c r="AX21" i="31"/>
  <c r="AW9" i="31"/>
  <c r="AX9" i="31"/>
  <c r="AX478" i="31"/>
  <c r="AW478" i="31"/>
  <c r="AX537" i="31"/>
  <c r="AV536" i="31"/>
  <c r="AW537" i="31"/>
  <c r="AX657" i="31"/>
  <c r="AW657" i="31"/>
  <c r="AW645" i="31"/>
  <c r="AX645" i="31"/>
  <c r="AW459" i="31"/>
  <c r="AX459" i="31"/>
  <c r="AW424" i="31"/>
  <c r="AV423" i="31"/>
  <c r="AX424" i="31"/>
  <c r="AW514" i="31"/>
  <c r="AX514" i="31"/>
  <c r="AW389" i="31"/>
  <c r="AX389" i="31"/>
  <c r="AW400" i="31"/>
  <c r="AX400" i="31"/>
  <c r="AX496" i="31"/>
  <c r="AW496" i="31"/>
  <c r="AX767" i="31"/>
  <c r="AW767" i="31"/>
  <c r="AX442" i="31"/>
  <c r="AW442" i="31"/>
  <c r="AX410" i="31"/>
  <c r="AW410" i="31"/>
  <c r="AW385" i="31"/>
  <c r="AX385" i="31"/>
  <c r="AX599" i="31"/>
  <c r="AW599" i="31"/>
  <c r="AV367" i="31"/>
  <c r="AX368" i="31"/>
  <c r="AW368" i="31"/>
  <c r="AW316" i="31"/>
  <c r="AX316" i="31"/>
  <c r="AX304" i="31"/>
  <c r="AW304" i="31"/>
  <c r="AX292" i="31"/>
  <c r="AW292" i="31"/>
  <c r="AX280" i="31"/>
  <c r="AW280" i="31"/>
  <c r="AX263" i="31"/>
  <c r="AW263" i="31"/>
  <c r="AX597" i="31"/>
  <c r="AW597" i="31"/>
  <c r="AX582" i="31"/>
  <c r="AW582" i="31"/>
  <c r="AX247" i="31"/>
  <c r="AW247" i="31"/>
  <c r="AW351" i="31"/>
  <c r="AX351" i="31"/>
  <c r="AW345" i="31"/>
  <c r="AX345" i="31"/>
  <c r="AX333" i="31"/>
  <c r="AW333" i="31"/>
  <c r="AX227" i="31"/>
  <c r="AW227" i="31"/>
  <c r="AW215" i="31"/>
  <c r="AX215" i="31"/>
  <c r="AX210" i="31"/>
  <c r="AW210" i="31"/>
  <c r="AW194" i="31"/>
  <c r="AX194" i="31"/>
  <c r="AX687" i="31"/>
  <c r="AW687" i="31"/>
  <c r="AX678" i="31"/>
  <c r="AW678" i="31"/>
  <c r="AX161" i="31"/>
  <c r="AW161" i="31"/>
  <c r="AX754" i="31"/>
  <c r="AW754" i="31"/>
  <c r="AX732" i="31"/>
  <c r="AW732" i="31"/>
  <c r="AX716" i="31"/>
  <c r="AW716" i="31"/>
  <c r="AX704" i="31"/>
  <c r="AW704" i="31"/>
  <c r="AX564" i="31"/>
  <c r="AW564" i="31"/>
  <c r="AV671" i="31"/>
  <c r="AL633" i="31"/>
  <c r="AK633" i="31"/>
  <c r="AR472" i="31"/>
  <c r="AQ472" i="31"/>
  <c r="AQ403" i="31"/>
  <c r="AR403" i="31"/>
  <c r="AX84" i="31"/>
  <c r="AW84" i="31"/>
  <c r="AX517" i="31"/>
  <c r="AW517" i="31"/>
  <c r="AW308" i="31"/>
  <c r="AX308" i="31"/>
  <c r="AX198" i="31"/>
  <c r="AW198" i="31"/>
  <c r="AX571" i="31"/>
  <c r="AW571" i="31"/>
  <c r="AW47" i="31"/>
  <c r="AX47" i="31"/>
  <c r="AX616" i="31"/>
  <c r="AW616" i="31"/>
  <c r="AX91" i="31"/>
  <c r="AW91" i="31"/>
  <c r="AX79" i="31"/>
  <c r="AW79" i="31"/>
  <c r="AX72" i="31"/>
  <c r="AW72" i="31"/>
  <c r="AX68" i="31"/>
  <c r="AW68" i="31"/>
  <c r="AX390" i="31"/>
  <c r="AW390" i="31"/>
  <c r="AW32" i="31"/>
  <c r="AX32" i="31"/>
  <c r="AW20" i="31"/>
  <c r="AX20" i="31"/>
  <c r="AX8" i="31"/>
  <c r="AW8" i="31"/>
  <c r="AW547" i="31"/>
  <c r="AX547" i="31"/>
  <c r="AX607" i="31"/>
  <c r="AW607" i="31"/>
  <c r="AW656" i="31"/>
  <c r="AX656" i="31"/>
  <c r="AW644" i="31"/>
  <c r="AX644" i="31"/>
  <c r="AW458" i="31"/>
  <c r="AX458" i="31"/>
  <c r="AW532" i="31"/>
  <c r="AX532" i="31"/>
  <c r="AX513" i="31"/>
  <c r="AW513" i="31"/>
  <c r="AX392" i="31"/>
  <c r="AW392" i="31"/>
  <c r="AX507" i="31"/>
  <c r="AW507" i="31"/>
  <c r="AX495" i="31"/>
  <c r="AW495" i="31"/>
  <c r="AV494" i="31"/>
  <c r="AX484" i="31"/>
  <c r="AV483" i="31"/>
  <c r="AW484" i="31"/>
  <c r="AX602" i="31"/>
  <c r="AW602" i="31"/>
  <c r="AX441" i="31"/>
  <c r="AW441" i="31"/>
  <c r="AX585" i="31"/>
  <c r="AW585" i="31"/>
  <c r="AW384" i="31"/>
  <c r="AX384" i="31"/>
  <c r="AW406" i="31"/>
  <c r="AX406" i="31"/>
  <c r="AW326" i="31"/>
  <c r="AX326" i="31"/>
  <c r="AW315" i="31"/>
  <c r="AX315" i="31"/>
  <c r="AW303" i="31"/>
  <c r="AX303" i="31"/>
  <c r="AX291" i="31"/>
  <c r="AW291" i="31"/>
  <c r="AX279" i="31"/>
  <c r="AW279" i="31"/>
  <c r="AX763" i="31"/>
  <c r="AW763" i="31"/>
  <c r="AX162" i="31"/>
  <c r="AW162" i="31"/>
  <c r="AX580" i="31"/>
  <c r="AW580" i="31"/>
  <c r="AX246" i="31"/>
  <c r="AW246" i="31"/>
  <c r="AX350" i="31"/>
  <c r="AW350" i="31"/>
  <c r="AX344" i="31"/>
  <c r="AW344" i="31"/>
  <c r="AX332" i="31"/>
  <c r="AW332" i="31"/>
  <c r="AW226" i="31"/>
  <c r="AX226" i="31"/>
  <c r="AX139" i="31"/>
  <c r="AW139" i="31"/>
  <c r="AW209" i="31"/>
  <c r="AX209" i="31"/>
  <c r="AV192" i="31"/>
  <c r="AW193" i="31"/>
  <c r="AX193" i="31"/>
  <c r="AX686" i="31"/>
  <c r="AW686" i="31"/>
  <c r="AW677" i="31"/>
  <c r="AX677" i="31"/>
  <c r="AW627" i="31"/>
  <c r="AX627" i="31"/>
  <c r="AW753" i="31"/>
  <c r="AX753" i="31"/>
  <c r="AX741" i="31"/>
  <c r="AW741" i="31"/>
  <c r="AX731" i="31"/>
  <c r="AW731" i="31"/>
  <c r="AX715" i="31"/>
  <c r="AW715" i="31"/>
  <c r="AX703" i="31"/>
  <c r="AW703" i="31"/>
  <c r="AX563" i="31"/>
  <c r="AW563" i="31"/>
  <c r="AR159" i="31"/>
  <c r="AQ159" i="31"/>
  <c r="AR52" i="31"/>
  <c r="AQ52" i="31"/>
  <c r="AQ611" i="31"/>
  <c r="AR611" i="31"/>
  <c r="AP126" i="31"/>
  <c r="AQ114" i="31"/>
  <c r="AR114" i="31"/>
  <c r="AX37" i="31"/>
  <c r="AW37" i="31"/>
  <c r="AX397" i="31"/>
  <c r="AW397" i="31"/>
  <c r="AX296" i="31"/>
  <c r="AW296" i="31"/>
  <c r="AW168" i="31"/>
  <c r="AX168" i="31"/>
  <c r="AX746" i="31"/>
  <c r="AW746" i="31"/>
  <c r="AX58" i="31"/>
  <c r="AW58" i="31"/>
  <c r="AX178" i="31"/>
  <c r="AW178" i="31"/>
  <c r="AX103" i="31"/>
  <c r="AW103" i="31"/>
  <c r="AW45" i="31"/>
  <c r="AX45" i="31"/>
  <c r="AX124" i="31"/>
  <c r="AW124" i="31"/>
  <c r="AX189" i="31"/>
  <c r="AW189" i="31"/>
  <c r="AW177" i="31"/>
  <c r="AX177" i="31"/>
  <c r="AX615" i="31"/>
  <c r="AW615" i="31"/>
  <c r="AW102" i="31"/>
  <c r="AX102" i="31"/>
  <c r="AX90" i="31"/>
  <c r="AW90" i="31"/>
  <c r="AW78" i="31"/>
  <c r="AV77" i="31"/>
  <c r="AX78" i="31"/>
  <c r="AX149" i="31"/>
  <c r="AW149" i="31"/>
  <c r="AX67" i="31"/>
  <c r="AW67" i="31"/>
  <c r="AX43" i="31"/>
  <c r="AW43" i="31"/>
  <c r="AX31" i="31"/>
  <c r="AW31" i="31"/>
  <c r="AX19" i="31"/>
  <c r="AW19" i="31"/>
  <c r="AW7" i="31"/>
  <c r="AX7" i="31"/>
  <c r="AW546" i="31"/>
  <c r="AX546" i="31"/>
  <c r="AX606" i="31"/>
  <c r="AW606" i="31"/>
  <c r="AW655" i="31"/>
  <c r="AX655" i="31"/>
  <c r="AW643" i="31"/>
  <c r="AX643" i="31"/>
  <c r="AW457" i="31"/>
  <c r="AX457" i="31"/>
  <c r="AX531" i="31"/>
  <c r="AW531" i="31"/>
  <c r="AX512" i="31"/>
  <c r="AW512" i="31"/>
  <c r="AW414" i="31"/>
  <c r="AX414" i="31"/>
  <c r="AW506" i="31"/>
  <c r="AX506" i="31"/>
  <c r="AX492" i="31"/>
  <c r="AW492" i="31"/>
  <c r="AW469" i="31"/>
  <c r="AX469" i="31"/>
  <c r="AX601" i="31"/>
  <c r="AW601" i="31"/>
  <c r="AW475" i="31"/>
  <c r="AX475" i="31"/>
  <c r="AX577" i="31"/>
  <c r="AW577" i="31"/>
  <c r="AX383" i="31"/>
  <c r="AW383" i="31"/>
  <c r="AX405" i="31"/>
  <c r="AW405" i="31"/>
  <c r="AX325" i="31"/>
  <c r="AW325" i="31"/>
  <c r="AX314" i="31"/>
  <c r="AW314" i="31"/>
  <c r="AW302" i="31"/>
  <c r="AX302" i="31"/>
  <c r="AW290" i="31"/>
  <c r="AX290" i="31"/>
  <c r="AW278" i="31"/>
  <c r="AX278" i="31"/>
  <c r="AW581" i="31"/>
  <c r="AX581" i="31"/>
  <c r="AX628" i="31"/>
  <c r="AW628" i="31"/>
  <c r="AX578" i="31"/>
  <c r="AW578" i="31"/>
  <c r="AW245" i="31"/>
  <c r="AX245" i="31"/>
  <c r="AX349" i="31"/>
  <c r="AW349" i="31"/>
  <c r="AX343" i="31"/>
  <c r="AW343" i="31"/>
  <c r="AX331" i="31"/>
  <c r="AW331" i="31"/>
  <c r="AX225" i="31"/>
  <c r="AW225" i="31"/>
  <c r="AX138" i="31"/>
  <c r="AW138" i="31"/>
  <c r="AV207" i="31"/>
  <c r="AX208" i="31"/>
  <c r="AW208" i="31"/>
  <c r="AW135" i="31"/>
  <c r="AX135" i="31"/>
  <c r="AW685" i="31"/>
  <c r="AX685" i="31"/>
  <c r="AV675" i="31"/>
  <c r="AX624" i="31"/>
  <c r="AW624" i="31"/>
  <c r="AW752" i="31"/>
  <c r="AX752" i="31"/>
  <c r="AX740" i="31"/>
  <c r="AW740" i="31"/>
  <c r="AW730" i="31"/>
  <c r="AX730" i="31"/>
  <c r="AW714" i="31"/>
  <c r="AX714" i="31"/>
  <c r="AW702" i="31"/>
  <c r="AX702" i="31"/>
  <c r="AW562" i="31"/>
  <c r="AX562" i="31"/>
  <c r="AR620" i="31"/>
  <c r="AQ620" i="31"/>
  <c r="AR53" i="31"/>
  <c r="AQ53" i="31"/>
  <c r="AR271" i="31"/>
  <c r="AQ271" i="31"/>
  <c r="AR77" i="31"/>
  <c r="AQ77" i="31"/>
  <c r="AR536" i="31"/>
  <c r="AQ536" i="31"/>
  <c r="AR452" i="31"/>
  <c r="AQ452" i="31"/>
  <c r="AX108" i="31"/>
  <c r="AW108" i="31"/>
  <c r="AV662" i="31"/>
  <c r="AW663" i="31"/>
  <c r="AX663" i="31"/>
  <c r="AW261" i="31"/>
  <c r="AX261" i="31"/>
  <c r="AX251" i="31"/>
  <c r="AW251" i="31"/>
  <c r="AK218" i="31"/>
  <c r="AL218" i="31"/>
  <c r="AP673" i="31"/>
  <c r="AX190" i="31"/>
  <c r="AW190" i="31"/>
  <c r="AX59" i="31"/>
  <c r="AW59" i="31"/>
  <c r="AX123" i="31"/>
  <c r="AW123" i="31"/>
  <c r="AW188" i="31"/>
  <c r="AX188" i="31"/>
  <c r="AX176" i="31"/>
  <c r="AW176" i="31"/>
  <c r="AX614" i="31"/>
  <c r="AW614" i="31"/>
  <c r="AW101" i="31"/>
  <c r="AX101" i="31"/>
  <c r="AW89" i="31"/>
  <c r="AX89" i="31"/>
  <c r="AX695" i="31"/>
  <c r="AW695" i="31"/>
  <c r="AX148" i="31"/>
  <c r="AW148" i="31"/>
  <c r="AW66" i="31"/>
  <c r="AX66" i="31"/>
  <c r="AX42" i="31"/>
  <c r="AW42" i="31"/>
  <c r="AX30" i="31"/>
  <c r="AW30" i="31"/>
  <c r="AW18" i="31"/>
  <c r="AX18" i="31"/>
  <c r="AX545" i="31"/>
  <c r="AV544" i="31"/>
  <c r="AW545" i="31"/>
  <c r="AW605" i="31"/>
  <c r="AX605" i="31"/>
  <c r="AX654" i="31"/>
  <c r="AW654" i="31"/>
  <c r="AW642" i="31"/>
  <c r="AX642" i="31"/>
  <c r="AX456" i="31"/>
  <c r="AW456" i="31"/>
  <c r="AW530" i="31"/>
  <c r="AX530" i="31"/>
  <c r="AW511" i="31"/>
  <c r="AX511" i="31"/>
  <c r="AX258" i="31"/>
  <c r="AW258" i="31"/>
  <c r="AX505" i="31"/>
  <c r="AW505" i="31"/>
  <c r="AX491" i="31"/>
  <c r="AW491" i="31"/>
  <c r="AW468" i="31"/>
  <c r="AX468" i="31"/>
  <c r="AW600" i="31"/>
  <c r="AX600" i="31"/>
  <c r="AW440" i="31"/>
  <c r="AX440" i="31"/>
  <c r="AX259" i="31"/>
  <c r="AW259" i="31"/>
  <c r="AW382" i="31"/>
  <c r="AX382" i="31"/>
  <c r="AX404" i="31"/>
  <c r="AW404" i="31"/>
  <c r="AV403" i="31"/>
  <c r="AV323" i="31"/>
  <c r="AW324" i="31"/>
  <c r="AX324" i="31"/>
  <c r="AW313" i="31"/>
  <c r="AX313" i="31"/>
  <c r="AW301" i="31"/>
  <c r="AX301" i="31"/>
  <c r="AX289" i="31"/>
  <c r="AW289" i="31"/>
  <c r="AW277" i="31"/>
  <c r="AX277" i="31"/>
  <c r="AW626" i="31"/>
  <c r="AX626" i="31"/>
  <c r="AX625" i="31"/>
  <c r="AW625" i="31"/>
  <c r="AX576" i="31"/>
  <c r="AW576" i="31"/>
  <c r="AX244" i="31"/>
  <c r="AW244" i="31"/>
  <c r="AW348" i="31"/>
  <c r="AX348" i="31"/>
  <c r="AX342" i="31"/>
  <c r="AW342" i="31"/>
  <c r="AW330" i="31"/>
  <c r="AX330" i="31"/>
  <c r="AW224" i="31"/>
  <c r="AX224" i="31"/>
  <c r="AX137" i="31"/>
  <c r="AW137" i="31"/>
  <c r="AW167" i="31"/>
  <c r="AX167" i="31"/>
  <c r="AW134" i="31"/>
  <c r="AX134" i="31"/>
  <c r="AX684" i="31"/>
  <c r="AW684" i="31"/>
  <c r="AX128" i="31"/>
  <c r="AW128" i="31"/>
  <c r="AV620" i="31"/>
  <c r="AX621" i="31"/>
  <c r="AW621" i="31"/>
  <c r="AW751" i="31"/>
  <c r="AX751" i="31"/>
  <c r="AV738" i="31"/>
  <c r="AW729" i="31"/>
  <c r="AX729" i="31"/>
  <c r="AW713" i="31"/>
  <c r="AX713" i="31"/>
  <c r="AX701" i="31"/>
  <c r="AW701" i="31"/>
  <c r="AP633" i="31"/>
  <c r="AR634" i="31"/>
  <c r="AQ634" i="31"/>
  <c r="AR522" i="31"/>
  <c r="AQ522" i="31"/>
  <c r="AR494" i="31"/>
  <c r="AQ494" i="31"/>
  <c r="AX25" i="31"/>
  <c r="AW25" i="31"/>
  <c r="AX500" i="31"/>
  <c r="AW500" i="31"/>
  <c r="AX284" i="31"/>
  <c r="AW284" i="31"/>
  <c r="AW691" i="31"/>
  <c r="AX691" i="31"/>
  <c r="AX720" i="31"/>
  <c r="AW720" i="31"/>
  <c r="AX50" i="31"/>
  <c r="AW50" i="31"/>
  <c r="AV121" i="31"/>
  <c r="AW122" i="31"/>
  <c r="AX122" i="31"/>
  <c r="AX187" i="31"/>
  <c r="AW187" i="31"/>
  <c r="AX175" i="31"/>
  <c r="AW175" i="31"/>
  <c r="AX613" i="31"/>
  <c r="AW613" i="31"/>
  <c r="AX100" i="31"/>
  <c r="AW100" i="31"/>
  <c r="AX88" i="31"/>
  <c r="AW88" i="31"/>
  <c r="AX694" i="31"/>
  <c r="AW694" i="31"/>
  <c r="AW147" i="31"/>
  <c r="AX147" i="31"/>
  <c r="AX65" i="31"/>
  <c r="AW65" i="31"/>
  <c r="AX41" i="31"/>
  <c r="AW41" i="31"/>
  <c r="AX29" i="31"/>
  <c r="AW29" i="31"/>
  <c r="AW17" i="31"/>
  <c r="AX17" i="31"/>
  <c r="AW525" i="31"/>
  <c r="AX525" i="31"/>
  <c r="AW534" i="31"/>
  <c r="AX534" i="31"/>
  <c r="AW604" i="31"/>
  <c r="AX604" i="31"/>
  <c r="AW653" i="31"/>
  <c r="AX653" i="31"/>
  <c r="AW641" i="31"/>
  <c r="AX641" i="31"/>
  <c r="AW455" i="31"/>
  <c r="AX455" i="31"/>
  <c r="AW529" i="31"/>
  <c r="AX529" i="31"/>
  <c r="AX510" i="31"/>
  <c r="AW510" i="31"/>
  <c r="AW395" i="31"/>
  <c r="AX395" i="31"/>
  <c r="AX504" i="31"/>
  <c r="AW504" i="31"/>
  <c r="AW490" i="31"/>
  <c r="AX490" i="31"/>
  <c r="AX467" i="31"/>
  <c r="AW467" i="31"/>
  <c r="AW449" i="31"/>
  <c r="AX449" i="31"/>
  <c r="AX439" i="31"/>
  <c r="AW439" i="31"/>
  <c r="AW596" i="31"/>
  <c r="AX596" i="31"/>
  <c r="AX381" i="31"/>
  <c r="AW381" i="31"/>
  <c r="AX376" i="31"/>
  <c r="AW376" i="31"/>
  <c r="AX269" i="31"/>
  <c r="AW269" i="31"/>
  <c r="AX312" i="31"/>
  <c r="AV419" i="31"/>
  <c r="AW312" i="31"/>
  <c r="AX300" i="31"/>
  <c r="AW300" i="31"/>
  <c r="AX288" i="31"/>
  <c r="AW288" i="31"/>
  <c r="AX276" i="31"/>
  <c r="AW276" i="31"/>
  <c r="AX256" i="31"/>
  <c r="AW256" i="31"/>
  <c r="AX622" i="31"/>
  <c r="AW622" i="31"/>
  <c r="AX255" i="31"/>
  <c r="AW255" i="31"/>
  <c r="AX243" i="31"/>
  <c r="AW243" i="31"/>
  <c r="AX347" i="31"/>
  <c r="AW347" i="31"/>
  <c r="AX341" i="31"/>
  <c r="AW341" i="31"/>
  <c r="AX235" i="31"/>
  <c r="AW235" i="31"/>
  <c r="AX223" i="31"/>
  <c r="AW223" i="31"/>
  <c r="AW214" i="31"/>
  <c r="AX214" i="31"/>
  <c r="AX166" i="31"/>
  <c r="AW166" i="31"/>
  <c r="AX133" i="31"/>
  <c r="AW133" i="31"/>
  <c r="AW131" i="31"/>
  <c r="AX131" i="31"/>
  <c r="AX127" i="31"/>
  <c r="AW127" i="31"/>
  <c r="AX163" i="31"/>
  <c r="AW163" i="31"/>
  <c r="AX750" i="31"/>
  <c r="AW750" i="31"/>
  <c r="AX575" i="31"/>
  <c r="AW575" i="31"/>
  <c r="AX728" i="31"/>
  <c r="AW728" i="31"/>
  <c r="AX712" i="31"/>
  <c r="AW712" i="31"/>
  <c r="AW700" i="31"/>
  <c r="AX700" i="31"/>
  <c r="AR465" i="31"/>
  <c r="AQ465" i="31"/>
  <c r="AL366" i="31"/>
  <c r="AK366" i="31"/>
  <c r="AP421" i="31"/>
  <c r="AW154" i="31"/>
  <c r="AX154" i="31"/>
  <c r="AV429" i="31"/>
  <c r="AX372" i="31"/>
  <c r="AW372" i="31"/>
  <c r="AW211" i="31"/>
  <c r="AX211" i="31"/>
  <c r="AX60" i="31"/>
  <c r="AW60" i="31"/>
  <c r="AX119" i="31"/>
  <c r="AW119" i="31"/>
  <c r="AX186" i="31"/>
  <c r="AW186" i="31"/>
  <c r="AX174" i="31"/>
  <c r="AW174" i="31"/>
  <c r="AX612" i="31"/>
  <c r="AW612" i="31"/>
  <c r="AV611" i="31"/>
  <c r="AX99" i="31"/>
  <c r="AW99" i="31"/>
  <c r="AX87" i="31"/>
  <c r="AW87" i="31"/>
  <c r="AW157" i="31"/>
  <c r="AX157" i="31"/>
  <c r="AW146" i="31"/>
  <c r="AX146" i="31"/>
  <c r="AV52" i="31"/>
  <c r="AV53" i="31"/>
  <c r="AW40" i="31"/>
  <c r="AX40" i="31"/>
  <c r="AX28" i="31"/>
  <c r="AW28" i="31"/>
  <c r="AX16" i="31"/>
  <c r="AW16" i="31"/>
  <c r="AX524" i="31"/>
  <c r="AW524" i="31"/>
  <c r="AW533" i="31"/>
  <c r="AX533" i="31"/>
  <c r="AW666" i="31"/>
  <c r="AX666" i="31"/>
  <c r="AW652" i="31"/>
  <c r="AX652" i="31"/>
  <c r="AX640" i="31"/>
  <c r="AW640" i="31"/>
  <c r="AW454" i="31"/>
  <c r="AX454" i="31"/>
  <c r="AW520" i="31"/>
  <c r="AX520" i="31"/>
  <c r="AX509" i="31"/>
  <c r="AW509" i="31"/>
  <c r="AX391" i="31"/>
  <c r="AW391" i="31"/>
  <c r="AX503" i="31"/>
  <c r="AW503" i="31"/>
  <c r="AW489" i="31"/>
  <c r="AX489" i="31"/>
  <c r="AX466" i="31"/>
  <c r="AV465" i="31"/>
  <c r="AW466" i="31"/>
  <c r="AW448" i="31"/>
  <c r="AX448" i="31"/>
  <c r="AW438" i="31"/>
  <c r="AX438" i="31"/>
  <c r="AW260" i="31"/>
  <c r="AX260" i="31"/>
  <c r="AX380" i="31"/>
  <c r="AW380" i="31"/>
  <c r="AX375" i="31"/>
  <c r="AW375" i="31"/>
  <c r="AW268" i="31"/>
  <c r="AX268" i="31"/>
  <c r="AX311" i="31"/>
  <c r="AW311" i="31"/>
  <c r="AX299" i="31"/>
  <c r="AW299" i="31"/>
  <c r="AW287" i="31"/>
  <c r="AX287" i="31"/>
  <c r="AX275" i="31"/>
  <c r="AW275" i="31"/>
  <c r="AW551" i="31"/>
  <c r="AX551" i="31"/>
  <c r="AV550" i="31"/>
  <c r="AW595" i="31"/>
  <c r="AX595" i="31"/>
  <c r="AX254" i="31"/>
  <c r="AW254" i="31"/>
  <c r="AW242" i="31"/>
  <c r="AX242" i="31"/>
  <c r="AW346" i="31"/>
  <c r="AX346" i="31"/>
  <c r="AX340" i="31"/>
  <c r="AW340" i="31"/>
  <c r="AX234" i="31"/>
  <c r="AW234" i="31"/>
  <c r="AX222" i="31"/>
  <c r="AW222" i="31"/>
  <c r="AW213" i="31"/>
  <c r="AX213" i="31"/>
  <c r="AW165" i="31"/>
  <c r="AX165" i="31"/>
  <c r="AW132" i="31"/>
  <c r="AX132" i="31"/>
  <c r="AW130" i="31"/>
  <c r="AX130" i="31"/>
  <c r="AW724" i="31"/>
  <c r="AX724" i="31"/>
  <c r="AW749" i="31"/>
  <c r="AX749" i="31"/>
  <c r="AX574" i="31"/>
  <c r="AW574" i="31"/>
  <c r="AX727" i="31"/>
  <c r="AW727" i="31"/>
  <c r="AX711" i="31"/>
  <c r="AW711" i="31"/>
  <c r="AW699" i="31"/>
  <c r="AX699" i="31"/>
  <c r="AR662" i="31"/>
  <c r="AQ662" i="31"/>
  <c r="AX96" i="31"/>
  <c r="AW96" i="31"/>
  <c r="AX637" i="31"/>
  <c r="AW637" i="31"/>
  <c r="AX377" i="31"/>
  <c r="AW377" i="31"/>
  <c r="AW357" i="31"/>
  <c r="AX357" i="31"/>
  <c r="AX722" i="31"/>
  <c r="AW722" i="31"/>
  <c r="AX61" i="31"/>
  <c r="AW61" i="31"/>
  <c r="AX118" i="31"/>
  <c r="AW118" i="31"/>
  <c r="AX185" i="31"/>
  <c r="AW185" i="31"/>
  <c r="AX173" i="31"/>
  <c r="AW173" i="31"/>
  <c r="AX110" i="31"/>
  <c r="AW110" i="31"/>
  <c r="AX98" i="31"/>
  <c r="AW98" i="31"/>
  <c r="AX86" i="31"/>
  <c r="AW86" i="31"/>
  <c r="AW156" i="31"/>
  <c r="AX156" i="31"/>
  <c r="AX145" i="31"/>
  <c r="AW145" i="31"/>
  <c r="AX561" i="31"/>
  <c r="AW561" i="31"/>
  <c r="AV560" i="31"/>
  <c r="AX39" i="31"/>
  <c r="AW39" i="31"/>
  <c r="AX27" i="31"/>
  <c r="AW27" i="31"/>
  <c r="AX15" i="31"/>
  <c r="AW15" i="31"/>
  <c r="AX609" i="31"/>
  <c r="AW609" i="31"/>
  <c r="AV522" i="31"/>
  <c r="AW523" i="31"/>
  <c r="AX523" i="31"/>
  <c r="AX665" i="31"/>
  <c r="AW665" i="31"/>
  <c r="AW651" i="31"/>
  <c r="AX651" i="31"/>
  <c r="AX639" i="31"/>
  <c r="AW639" i="31"/>
  <c r="AW432" i="31"/>
  <c r="AX432" i="31"/>
  <c r="AX519" i="31"/>
  <c r="AW519" i="31"/>
  <c r="AX508" i="31"/>
  <c r="AW508" i="31"/>
  <c r="AX396" i="31"/>
  <c r="AW396" i="31"/>
  <c r="AX502" i="31"/>
  <c r="AW502" i="31"/>
  <c r="AW488" i="31"/>
  <c r="AX488" i="31"/>
  <c r="AX603" i="31"/>
  <c r="AW603" i="31"/>
  <c r="AW447" i="31"/>
  <c r="AX447" i="31"/>
  <c r="AW474" i="31"/>
  <c r="AX474" i="31"/>
  <c r="AX590" i="31"/>
  <c r="AW590" i="31"/>
  <c r="AX379" i="31"/>
  <c r="AW379" i="31"/>
  <c r="AW374" i="31"/>
  <c r="AX374" i="31"/>
  <c r="AX267" i="31"/>
  <c r="AW267" i="31"/>
  <c r="AW310" i="31"/>
  <c r="AX310" i="31"/>
  <c r="AW298" i="31"/>
  <c r="AX298" i="31"/>
  <c r="AX286" i="31"/>
  <c r="AW286" i="31"/>
  <c r="AX274" i="31"/>
  <c r="AW274" i="31"/>
  <c r="AW594" i="31"/>
  <c r="AX594" i="31"/>
  <c r="AW593" i="31"/>
  <c r="AX593" i="31"/>
  <c r="AW253" i="31"/>
  <c r="AX253" i="31"/>
  <c r="AW241" i="31"/>
  <c r="AX241" i="31"/>
  <c r="AW359" i="31"/>
  <c r="AX359" i="31"/>
  <c r="AX339" i="31"/>
  <c r="AW339" i="31"/>
  <c r="AX233" i="31"/>
  <c r="AW233" i="31"/>
  <c r="AX221" i="31"/>
  <c r="AW221" i="31"/>
  <c r="AW212" i="31"/>
  <c r="AX212" i="31"/>
  <c r="AX164" i="31"/>
  <c r="AW164" i="31"/>
  <c r="AX693" i="31"/>
  <c r="AW693" i="31"/>
  <c r="AX129" i="31"/>
  <c r="AW129" i="31"/>
  <c r="AW557" i="31"/>
  <c r="AX557" i="31"/>
  <c r="AX725" i="31"/>
  <c r="AW725" i="31"/>
  <c r="AX748" i="31"/>
  <c r="AW748" i="31"/>
  <c r="AX573" i="31"/>
  <c r="AW573" i="31"/>
  <c r="AX723" i="31"/>
  <c r="AW723" i="31"/>
  <c r="AX710" i="31"/>
  <c r="AW710" i="31"/>
  <c r="AW698" i="31"/>
  <c r="AX698" i="31"/>
  <c r="AV697" i="31"/>
  <c r="AQ367" i="31"/>
  <c r="AP366" i="31"/>
  <c r="AP418" i="31" s="1"/>
  <c r="AR367" i="31"/>
  <c r="AR192" i="31"/>
  <c r="AQ192" i="31"/>
  <c r="AR544" i="31"/>
  <c r="AQ544" i="31"/>
  <c r="AW116" i="31"/>
  <c r="AX116" i="31"/>
  <c r="AX13" i="31"/>
  <c r="AW13" i="31"/>
  <c r="AX476" i="31"/>
  <c r="AW476" i="31"/>
  <c r="AX589" i="31"/>
  <c r="AW589" i="31"/>
  <c r="AX51" i="31"/>
  <c r="AW51" i="31"/>
  <c r="AW117" i="31"/>
  <c r="AX117" i="31"/>
  <c r="AX184" i="31"/>
  <c r="AW184" i="31"/>
  <c r="AX172" i="31"/>
  <c r="AW172" i="31"/>
  <c r="AW109" i="31"/>
  <c r="AX109" i="31"/>
  <c r="AX97" i="31"/>
  <c r="AW97" i="31"/>
  <c r="AW85" i="31"/>
  <c r="AX85" i="31"/>
  <c r="AW155" i="31"/>
  <c r="AX155" i="31"/>
  <c r="AW144" i="31"/>
  <c r="AX144" i="31"/>
  <c r="AX54" i="31"/>
  <c r="AW54" i="31"/>
  <c r="AX38" i="31"/>
  <c r="AW38" i="31"/>
  <c r="AX26" i="31"/>
  <c r="AW26" i="31"/>
  <c r="AX14" i="31"/>
  <c r="AW14" i="31"/>
  <c r="AW542" i="31"/>
  <c r="AX542" i="31"/>
  <c r="AW664" i="31"/>
  <c r="AX664" i="31"/>
  <c r="AX650" i="31"/>
  <c r="AW650" i="31"/>
  <c r="AW638" i="31"/>
  <c r="AX638" i="31"/>
  <c r="AX431" i="31"/>
  <c r="AW431" i="31"/>
  <c r="AW518" i="31"/>
  <c r="AX518" i="31"/>
  <c r="AX387" i="31"/>
  <c r="AW387" i="31"/>
  <c r="AW411" i="31"/>
  <c r="AX411" i="31"/>
  <c r="AX501" i="31"/>
  <c r="AW501" i="31"/>
  <c r="AX470" i="31"/>
  <c r="AW470" i="31"/>
  <c r="AW463" i="31"/>
  <c r="AX463" i="31"/>
  <c r="AW446" i="31"/>
  <c r="AX446" i="31"/>
  <c r="AX437" i="31"/>
  <c r="AW437" i="31"/>
  <c r="AW583" i="31"/>
  <c r="AX583" i="31"/>
  <c r="AX378" i="31"/>
  <c r="AW378" i="31"/>
  <c r="AX373" i="31"/>
  <c r="AW373" i="31"/>
  <c r="AW321" i="31"/>
  <c r="AX321" i="31"/>
  <c r="AW309" i="31"/>
  <c r="AX309" i="31"/>
  <c r="AX297" i="31"/>
  <c r="AW297" i="31"/>
  <c r="AX285" i="31"/>
  <c r="AW285" i="31"/>
  <c r="AX273" i="31"/>
  <c r="AW273" i="31"/>
  <c r="AX623" i="31"/>
  <c r="AW623" i="31"/>
  <c r="AX591" i="31"/>
  <c r="AW591" i="31"/>
  <c r="AX252" i="31"/>
  <c r="AW252" i="31"/>
  <c r="AX240" i="31"/>
  <c r="AW240" i="31"/>
  <c r="AW358" i="31"/>
  <c r="AX358" i="31"/>
  <c r="AW338" i="31"/>
  <c r="AX338" i="31"/>
  <c r="AX232" i="31"/>
  <c r="AW232" i="31"/>
  <c r="AX220" i="31"/>
  <c r="AW220" i="31"/>
  <c r="AX136" i="31"/>
  <c r="AW136" i="31"/>
  <c r="AX199" i="31"/>
  <c r="AW199" i="31"/>
  <c r="AX692" i="31"/>
  <c r="AW692" i="31"/>
  <c r="AX683" i="31"/>
  <c r="AW683" i="31"/>
  <c r="AX556" i="31"/>
  <c r="AW556" i="31"/>
  <c r="AX726" i="31"/>
  <c r="AW726" i="31"/>
  <c r="AX747" i="31"/>
  <c r="AW747" i="31"/>
  <c r="AX572" i="31"/>
  <c r="AW572" i="31"/>
  <c r="AX721" i="31"/>
  <c r="AW721" i="31"/>
  <c r="AX709" i="31"/>
  <c r="AW709" i="31"/>
  <c r="AX569" i="31"/>
  <c r="AW569" i="31"/>
  <c r="AF218" i="31"/>
  <c r="AE218" i="31"/>
  <c r="AR434" i="31"/>
  <c r="AQ434" i="31"/>
  <c r="AR121" i="31"/>
  <c r="AQ121" i="31"/>
  <c r="AF2" i="12"/>
  <c r="AG2" i="11"/>
  <c r="AF5" i="11"/>
  <c r="BB562" i="31" s="1"/>
  <c r="AF6" i="11"/>
  <c r="BB563" i="31" s="1"/>
  <c r="AF7" i="11"/>
  <c r="BB564" i="31" s="1"/>
  <c r="AF8" i="11"/>
  <c r="BB565" i="31" s="1"/>
  <c r="AF9" i="11"/>
  <c r="BB566" i="31" s="1"/>
  <c r="AF10" i="11"/>
  <c r="BB567" i="31" s="1"/>
  <c r="AF11" i="11"/>
  <c r="BB568" i="31" s="1"/>
  <c r="AF12" i="11"/>
  <c r="BB569" i="31" s="1"/>
  <c r="AF13" i="11"/>
  <c r="BB698" i="31" s="1"/>
  <c r="AF14" i="11"/>
  <c r="BB699" i="31" s="1"/>
  <c r="AF15" i="11"/>
  <c r="BB700" i="31" s="1"/>
  <c r="AF16" i="11"/>
  <c r="BB701" i="31" s="1"/>
  <c r="AF17" i="11"/>
  <c r="BB702" i="31" s="1"/>
  <c r="AF18" i="11"/>
  <c r="BB703" i="31" s="1"/>
  <c r="AF19" i="11"/>
  <c r="BB704" i="31" s="1"/>
  <c r="AF20" i="11"/>
  <c r="BB705" i="31" s="1"/>
  <c r="AF21" i="11"/>
  <c r="BB706" i="31" s="1"/>
  <c r="AF22" i="11"/>
  <c r="BB707" i="31" s="1"/>
  <c r="AF23" i="11"/>
  <c r="BB708" i="31" s="1"/>
  <c r="AF24" i="11"/>
  <c r="BB709" i="31" s="1"/>
  <c r="AF29" i="11"/>
  <c r="BB714" i="31" s="1"/>
  <c r="AF38" i="11"/>
  <c r="BB723" i="31" s="1"/>
  <c r="AF42" i="11"/>
  <c r="BB727" i="31" s="1"/>
  <c r="AF43" i="11"/>
  <c r="BB728" i="31" s="1"/>
  <c r="AF44" i="11"/>
  <c r="BB729" i="31" s="1"/>
  <c r="AF45" i="11"/>
  <c r="BB730" i="31" s="1"/>
  <c r="AF46" i="11"/>
  <c r="BB731" i="31" s="1"/>
  <c r="AF47" i="11"/>
  <c r="BB732" i="31" s="1"/>
  <c r="AF48" i="11"/>
  <c r="BB733" i="31" s="1"/>
  <c r="AF49" i="11"/>
  <c r="BB734" i="31" s="1"/>
  <c r="AF50" i="11"/>
  <c r="BB570" i="31" s="1"/>
  <c r="AF51" i="11"/>
  <c r="BB571" i="31" s="1"/>
  <c r="AF52" i="11"/>
  <c r="BB572" i="31" s="1"/>
  <c r="AF53" i="11"/>
  <c r="BB573" i="31" s="1"/>
  <c r="AF54" i="11"/>
  <c r="BB574" i="31" s="1"/>
  <c r="AF55" i="11"/>
  <c r="BB575" i="31" s="1"/>
  <c r="AF56" i="11"/>
  <c r="BB739" i="31" s="1"/>
  <c r="AF57" i="11"/>
  <c r="BB740" i="31" s="1"/>
  <c r="AF58" i="11"/>
  <c r="BB741" i="31" s="1"/>
  <c r="AF59" i="11"/>
  <c r="BB742" i="31" s="1"/>
  <c r="AF60" i="11"/>
  <c r="BB743" i="31" s="1"/>
  <c r="AF61" i="11"/>
  <c r="BB744" i="31" s="1"/>
  <c r="AF62" i="11"/>
  <c r="BB745" i="31" s="1"/>
  <c r="AF63" i="11"/>
  <c r="BB746" i="31" s="1"/>
  <c r="AF64" i="11"/>
  <c r="BB747" i="31" s="1"/>
  <c r="AF65" i="11"/>
  <c r="BB748" i="31" s="1"/>
  <c r="AF66" i="11"/>
  <c r="BB749" i="31" s="1"/>
  <c r="AF67" i="11"/>
  <c r="BB750" i="31" s="1"/>
  <c r="AF68" i="11"/>
  <c r="BB751" i="31" s="1"/>
  <c r="AF69" i="11"/>
  <c r="BB752" i="31" s="1"/>
  <c r="AF70" i="11"/>
  <c r="BB753" i="31" s="1"/>
  <c r="AF71" i="11"/>
  <c r="BB754" i="31" s="1"/>
  <c r="AF72" i="11"/>
  <c r="BB760" i="31" s="1"/>
  <c r="AF73" i="11"/>
  <c r="BB761" i="31" s="1"/>
  <c r="AF74" i="11"/>
  <c r="BB762" i="31" s="1"/>
  <c r="AF75" i="11"/>
  <c r="BB621" i="31" s="1"/>
  <c r="AF76" i="11"/>
  <c r="BB622" i="31" s="1"/>
  <c r="AF77" i="11"/>
  <c r="BB623" i="31" s="1"/>
  <c r="AF78" i="11"/>
  <c r="BB624" i="31" s="1"/>
  <c r="AF79" i="11"/>
  <c r="BB625" i="31" s="1"/>
  <c r="AF80" i="11"/>
  <c r="BB626" i="31" s="1"/>
  <c r="AF81" i="11"/>
  <c r="BB627" i="31" s="1"/>
  <c r="AF82" i="11"/>
  <c r="BB628" i="31" s="1"/>
  <c r="AF83" i="11"/>
  <c r="BB160" i="31" s="1"/>
  <c r="AF84" i="11"/>
  <c r="BB161" i="31" s="1"/>
  <c r="AF85" i="11"/>
  <c r="BB162" i="31" s="1"/>
  <c r="AF86" i="11"/>
  <c r="BB163" i="31" s="1"/>
  <c r="AF87" i="11"/>
  <c r="BB576" i="31" s="1"/>
  <c r="AF88" i="11"/>
  <c r="BB577" i="31" s="1"/>
  <c r="AF89" i="11"/>
  <c r="BB578" i="31" s="1"/>
  <c r="AF90" i="11"/>
  <c r="BB579" i="31" s="1"/>
  <c r="AF91" i="11"/>
  <c r="BB580" i="31" s="1"/>
  <c r="AF92" i="11"/>
  <c r="BB581" i="31" s="1"/>
  <c r="AF93" i="11"/>
  <c r="BB582" i="31" s="1"/>
  <c r="AF94" i="11"/>
  <c r="BB583" i="31" s="1"/>
  <c r="AF95" i="11"/>
  <c r="BB584" i="31" s="1"/>
  <c r="AF96" i="11"/>
  <c r="BB585" i="31" s="1"/>
  <c r="AF97" i="11"/>
  <c r="BB586" i="31" s="1"/>
  <c r="AF98" i="11"/>
  <c r="BB587" i="31" s="1"/>
  <c r="AF99" i="11"/>
  <c r="BB588" i="31" s="1"/>
  <c r="AF100" i="11"/>
  <c r="BB763" i="31" s="1"/>
  <c r="AF101" i="11"/>
  <c r="BB589" i="31" s="1"/>
  <c r="AF102" i="11"/>
  <c r="BB590" i="31" s="1"/>
  <c r="AF103" i="11"/>
  <c r="BB591" i="31" s="1"/>
  <c r="AF104" i="11"/>
  <c r="BB592" i="31" s="1"/>
  <c r="AF105" i="11"/>
  <c r="BB593" i="31" s="1"/>
  <c r="AF106" i="11"/>
  <c r="BB594" i="31" s="1"/>
  <c r="AF107" i="11"/>
  <c r="BB595" i="31" s="1"/>
  <c r="AF108" i="11"/>
  <c r="BB596" i="31" s="1"/>
  <c r="AF31" i="11"/>
  <c r="BB716" i="31" s="1"/>
  <c r="AF34" i="11"/>
  <c r="BB719" i="31" s="1"/>
  <c r="AF26" i="11"/>
  <c r="BB711" i="31" s="1"/>
  <c r="AF37" i="11"/>
  <c r="BB722" i="31" s="1"/>
  <c r="AF41" i="11"/>
  <c r="BB726" i="31" s="1"/>
  <c r="AF28" i="11"/>
  <c r="BB713" i="31" s="1"/>
  <c r="AF33" i="11"/>
  <c r="BB718" i="31" s="1"/>
  <c r="AF36" i="11"/>
  <c r="BB721" i="31" s="1"/>
  <c r="AF40" i="11"/>
  <c r="BB725" i="31" s="1"/>
  <c r="AF30" i="11"/>
  <c r="BB715" i="31" s="1"/>
  <c r="AF25" i="11"/>
  <c r="BB710" i="31" s="1"/>
  <c r="AF32" i="11"/>
  <c r="BB717" i="31" s="1"/>
  <c r="AF39" i="11"/>
  <c r="BB724" i="31" s="1"/>
  <c r="AF110" i="11"/>
  <c r="BB598" i="31" s="1"/>
  <c r="AF113" i="11"/>
  <c r="BB553" i="31" s="1"/>
  <c r="AF114" i="11"/>
  <c r="BB554" i="31" s="1"/>
  <c r="AF115" i="11"/>
  <c r="BB555" i="31" s="1"/>
  <c r="AF116" i="11"/>
  <c r="BB556" i="31" s="1"/>
  <c r="AF117" i="11"/>
  <c r="BB557" i="31" s="1"/>
  <c r="AF118" i="11"/>
  <c r="BB558" i="31" s="1"/>
  <c r="AF119" i="11"/>
  <c r="BB127" i="31" s="1"/>
  <c r="AF120" i="11"/>
  <c r="BB128" i="31" s="1"/>
  <c r="AF121" i="11"/>
  <c r="BB676" i="31" s="1"/>
  <c r="AF122" i="11"/>
  <c r="BB677" i="31" s="1"/>
  <c r="AF123" i="11"/>
  <c r="BB678" i="31" s="1"/>
  <c r="AF124" i="11"/>
  <c r="BB679" i="31" s="1"/>
  <c r="AF125" i="11"/>
  <c r="BB680" i="31" s="1"/>
  <c r="AF126" i="11"/>
  <c r="BB681" i="31" s="1"/>
  <c r="AF127" i="11"/>
  <c r="BB682" i="31" s="1"/>
  <c r="AF128" i="11"/>
  <c r="BB683" i="31" s="1"/>
  <c r="AF129" i="11"/>
  <c r="BB129" i="31" s="1"/>
  <c r="AF130" i="11"/>
  <c r="BB130" i="31" s="1"/>
  <c r="AF131" i="11"/>
  <c r="BB131" i="31" s="1"/>
  <c r="AF132" i="11"/>
  <c r="BB684" i="31" s="1"/>
  <c r="AF133" i="11"/>
  <c r="BB685" i="31" s="1"/>
  <c r="AF134" i="11"/>
  <c r="BB686" i="31" s="1"/>
  <c r="AF135" i="11"/>
  <c r="BB687" i="31" s="1"/>
  <c r="AF136" i="11"/>
  <c r="BB688" i="31" s="1"/>
  <c r="AF137" i="11"/>
  <c r="BB689" i="31" s="1"/>
  <c r="AF138" i="11"/>
  <c r="BB690" i="31" s="1"/>
  <c r="AF139" i="11"/>
  <c r="BB691" i="31" s="1"/>
  <c r="AF140" i="11"/>
  <c r="BB692" i="31" s="1"/>
  <c r="AF141" i="11"/>
  <c r="BB693" i="31" s="1"/>
  <c r="AF142" i="11"/>
  <c r="BB132" i="31" s="1"/>
  <c r="AF143" i="11"/>
  <c r="BB133" i="31" s="1"/>
  <c r="AF144" i="11"/>
  <c r="BB134" i="31" s="1"/>
  <c r="AF145" i="11"/>
  <c r="BB135" i="31" s="1"/>
  <c r="AF146" i="11"/>
  <c r="BB193" i="31" s="1"/>
  <c r="AF147" i="11"/>
  <c r="BB194" i="31" s="1"/>
  <c r="AF148" i="11"/>
  <c r="BB195" i="31" s="1"/>
  <c r="AF149" i="11"/>
  <c r="BB196" i="31" s="1"/>
  <c r="AF150" i="11"/>
  <c r="BB197" i="31" s="1"/>
  <c r="AF151" i="11"/>
  <c r="BB198" i="31" s="1"/>
  <c r="AF152" i="11"/>
  <c r="BB199" i="31" s="1"/>
  <c r="AF153" i="11"/>
  <c r="BB164" i="31" s="1"/>
  <c r="AF154" i="11"/>
  <c r="BB165" i="31" s="1"/>
  <c r="AF155" i="11"/>
  <c r="BB166" i="31" s="1"/>
  <c r="AF156" i="11"/>
  <c r="BB167" i="31" s="1"/>
  <c r="AF157" i="11"/>
  <c r="BB208" i="31" s="1"/>
  <c r="AF158" i="11"/>
  <c r="BB209" i="31" s="1"/>
  <c r="AF159" i="11"/>
  <c r="BB210" i="31" s="1"/>
  <c r="AF160" i="11"/>
  <c r="BB203" i="31" s="1"/>
  <c r="AF161" i="11"/>
  <c r="BB204" i="31" s="1"/>
  <c r="AF162" i="11"/>
  <c r="BB205" i="31" s="1"/>
  <c r="AF163" i="11"/>
  <c r="BB211" i="31" s="1"/>
  <c r="AF164" i="11"/>
  <c r="BB136" i="31" s="1"/>
  <c r="AF165" i="11"/>
  <c r="BB212" i="31" s="1"/>
  <c r="AF166" i="11"/>
  <c r="BB213" i="31" s="1"/>
  <c r="AF167" i="11"/>
  <c r="BB214" i="31" s="1"/>
  <c r="AF168" i="11"/>
  <c r="BB137" i="31" s="1"/>
  <c r="AF169" i="11"/>
  <c r="BB138" i="31" s="1"/>
  <c r="AF170" i="11"/>
  <c r="BB139" i="31" s="1"/>
  <c r="AF171" i="11"/>
  <c r="BB215" i="31" s="1"/>
  <c r="AF172" i="11"/>
  <c r="BB140" i="31" s="1"/>
  <c r="AF173" i="11"/>
  <c r="BB141" i="31" s="1"/>
  <c r="AF174" i="11"/>
  <c r="BB200" i="31" s="1"/>
  <c r="AF175" i="11"/>
  <c r="BB168" i="31" s="1"/>
  <c r="AF176" i="11"/>
  <c r="BB220" i="31" s="1"/>
  <c r="AF177" i="11"/>
  <c r="BB221" i="31" s="1"/>
  <c r="AF178" i="11"/>
  <c r="BB222" i="31" s="1"/>
  <c r="AF179" i="11"/>
  <c r="BB223" i="31" s="1"/>
  <c r="AF180" i="11"/>
  <c r="BB224" i="31" s="1"/>
  <c r="AF181" i="11"/>
  <c r="BB225" i="31" s="1"/>
  <c r="AF182" i="11"/>
  <c r="BB226" i="31" s="1"/>
  <c r="AF183" i="11"/>
  <c r="BB227" i="31" s="1"/>
  <c r="AF184" i="11"/>
  <c r="BB228" i="31" s="1"/>
  <c r="AF185" i="11"/>
  <c r="BB229" i="31" s="1"/>
  <c r="AF186" i="11"/>
  <c r="BB230" i="31" s="1"/>
  <c r="AF187" i="11"/>
  <c r="BB231" i="31" s="1"/>
  <c r="AF188" i="11"/>
  <c r="BB232" i="31" s="1"/>
  <c r="AF189" i="11"/>
  <c r="BB233" i="31" s="1"/>
  <c r="AF190" i="11"/>
  <c r="BB234" i="31" s="1"/>
  <c r="AF191" i="11"/>
  <c r="BB235" i="31" s="1"/>
  <c r="AF192" i="11"/>
  <c r="BB330" i="31" s="1"/>
  <c r="AF193" i="11"/>
  <c r="BB331" i="31" s="1"/>
  <c r="AF194" i="11"/>
  <c r="BB332" i="31" s="1"/>
  <c r="AF195" i="11"/>
  <c r="BB333" i="31" s="1"/>
  <c r="AF196" i="11"/>
  <c r="BB334" i="31" s="1"/>
  <c r="AF197" i="11"/>
  <c r="BB335" i="31" s="1"/>
  <c r="AF198" i="11"/>
  <c r="BB336" i="31" s="1"/>
  <c r="AF199" i="11"/>
  <c r="BB337" i="31" s="1"/>
  <c r="AF200" i="11"/>
  <c r="BB338" i="31" s="1"/>
  <c r="AF201" i="11"/>
  <c r="BB339" i="31" s="1"/>
  <c r="AF202" i="11"/>
  <c r="BB340" i="31" s="1"/>
  <c r="AF203" i="11"/>
  <c r="BB341" i="31" s="1"/>
  <c r="AF204" i="11"/>
  <c r="BB342" i="31" s="1"/>
  <c r="AF205" i="11"/>
  <c r="BB343" i="31" s="1"/>
  <c r="AF206" i="11"/>
  <c r="BB344" i="31" s="1"/>
  <c r="AF207" i="11"/>
  <c r="BB345" i="31" s="1"/>
  <c r="AF208" i="11"/>
  <c r="BB354" i="31" s="1"/>
  <c r="AF209" i="11"/>
  <c r="BB355" i="31" s="1"/>
  <c r="AF210" i="11"/>
  <c r="BB356" i="31" s="1"/>
  <c r="AF211" i="11"/>
  <c r="BB357" i="31" s="1"/>
  <c r="AF212" i="11"/>
  <c r="BB358" i="31" s="1"/>
  <c r="AF213" i="11"/>
  <c r="BB359" i="31" s="1"/>
  <c r="AF214" i="11"/>
  <c r="BB346" i="31" s="1"/>
  <c r="AF215" i="11"/>
  <c r="BB347" i="31" s="1"/>
  <c r="AF216" i="11"/>
  <c r="BB348" i="31" s="1"/>
  <c r="AF217" i="11"/>
  <c r="BB349" i="31" s="1"/>
  <c r="AF27" i="11"/>
  <c r="BB712" i="31" s="1"/>
  <c r="AF35" i="11"/>
  <c r="BB720" i="31" s="1"/>
  <c r="AF109" i="11"/>
  <c r="BB597" i="31" s="1"/>
  <c r="AF112" i="11"/>
  <c r="BB552" i="31" s="1"/>
  <c r="AF225" i="11"/>
  <c r="BB241" i="31" s="1"/>
  <c r="AF230" i="11"/>
  <c r="BB246" i="31" s="1"/>
  <c r="AF233" i="11"/>
  <c r="BB249" i="31" s="1"/>
  <c r="AF241" i="11"/>
  <c r="BB257" i="31" s="1"/>
  <c r="AF227" i="11"/>
  <c r="BB243" i="31" s="1"/>
  <c r="AF236" i="11"/>
  <c r="BB252" i="31" s="1"/>
  <c r="AF111" i="11"/>
  <c r="BB551" i="31" s="1"/>
  <c r="AF240" i="11"/>
  <c r="BB256" i="31" s="1"/>
  <c r="AF218" i="11"/>
  <c r="BB350" i="31" s="1"/>
  <c r="AF220" i="11"/>
  <c r="BB236" i="31" s="1"/>
  <c r="AF222" i="11"/>
  <c r="BB238" i="31" s="1"/>
  <c r="AF229" i="11"/>
  <c r="BB245" i="31" s="1"/>
  <c r="AF232" i="11"/>
  <c r="BB248" i="31" s="1"/>
  <c r="AF247" i="11"/>
  <c r="BB263" i="31" s="1"/>
  <c r="AF248" i="11"/>
  <c r="BB264" i="31" s="1"/>
  <c r="AF249" i="11"/>
  <c r="BB265" i="31" s="1"/>
  <c r="AF250" i="11"/>
  <c r="BB266" i="31" s="1"/>
  <c r="AF251" i="11"/>
  <c r="BB272" i="31" s="1"/>
  <c r="AF252" i="11"/>
  <c r="BB273" i="31" s="1"/>
  <c r="AF253" i="11"/>
  <c r="BB274" i="31" s="1"/>
  <c r="AF254" i="11"/>
  <c r="BB275" i="31" s="1"/>
  <c r="AF255" i="11"/>
  <c r="BB276" i="31" s="1"/>
  <c r="AF256" i="11"/>
  <c r="BB277" i="31" s="1"/>
  <c r="AF257" i="11"/>
  <c r="BB278" i="31" s="1"/>
  <c r="AF258" i="11"/>
  <c r="BB279" i="31" s="1"/>
  <c r="AF259" i="11"/>
  <c r="BB280" i="31" s="1"/>
  <c r="AF260" i="11"/>
  <c r="BB281" i="31" s="1"/>
  <c r="AF261" i="11"/>
  <c r="BB282" i="31" s="1"/>
  <c r="AF262" i="11"/>
  <c r="BB283" i="31" s="1"/>
  <c r="AF263" i="11"/>
  <c r="BB284" i="31" s="1"/>
  <c r="AF264" i="11"/>
  <c r="BB285" i="31" s="1"/>
  <c r="AF265" i="11"/>
  <c r="BB286" i="31" s="1"/>
  <c r="AF266" i="11"/>
  <c r="BB287" i="31" s="1"/>
  <c r="AF267" i="11"/>
  <c r="BB288" i="31" s="1"/>
  <c r="AF268" i="11"/>
  <c r="BB289" i="31" s="1"/>
  <c r="AF269" i="11"/>
  <c r="BB290" i="31" s="1"/>
  <c r="AF270" i="11"/>
  <c r="BB291" i="31" s="1"/>
  <c r="AF271" i="11"/>
  <c r="BB292" i="31" s="1"/>
  <c r="AF272" i="11"/>
  <c r="BB293" i="31" s="1"/>
  <c r="AF273" i="11"/>
  <c r="BB294" i="31" s="1"/>
  <c r="AF274" i="11"/>
  <c r="BB295" i="31" s="1"/>
  <c r="AF275" i="11"/>
  <c r="BB296" i="31" s="1"/>
  <c r="AF276" i="11"/>
  <c r="BB297" i="31" s="1"/>
  <c r="AF277" i="11"/>
  <c r="BB298" i="31" s="1"/>
  <c r="AF278" i="11"/>
  <c r="BB299" i="31" s="1"/>
  <c r="AF279" i="11"/>
  <c r="BB300" i="31" s="1"/>
  <c r="AF280" i="11"/>
  <c r="BB301" i="31" s="1"/>
  <c r="AF281" i="11"/>
  <c r="BB302" i="31" s="1"/>
  <c r="AF282" i="11"/>
  <c r="BB303" i="31" s="1"/>
  <c r="AF283" i="11"/>
  <c r="BB304" i="31" s="1"/>
  <c r="AF284" i="11"/>
  <c r="BB305" i="31" s="1"/>
  <c r="AF285" i="11"/>
  <c r="BB306" i="31" s="1"/>
  <c r="AF286" i="11"/>
  <c r="BB307" i="31" s="1"/>
  <c r="AF287" i="11"/>
  <c r="BB308" i="31" s="1"/>
  <c r="AF288" i="11"/>
  <c r="BB309" i="31" s="1"/>
  <c r="AF289" i="11"/>
  <c r="BB310" i="31" s="1"/>
  <c r="AF290" i="11"/>
  <c r="BB311" i="31" s="1"/>
  <c r="AF291" i="11"/>
  <c r="BB312" i="31" s="1"/>
  <c r="AF292" i="11"/>
  <c r="BB313" i="31" s="1"/>
  <c r="AF293" i="11"/>
  <c r="BB314" i="31" s="1"/>
  <c r="AF294" i="11"/>
  <c r="BB315" i="31" s="1"/>
  <c r="AF295" i="11"/>
  <c r="BB316" i="31" s="1"/>
  <c r="AF296" i="11"/>
  <c r="BB317" i="31" s="1"/>
  <c r="AF297" i="11"/>
  <c r="BB318" i="31" s="1"/>
  <c r="AF298" i="11"/>
  <c r="BB319" i="31" s="1"/>
  <c r="AF299" i="11"/>
  <c r="BB320" i="31" s="1"/>
  <c r="AF300" i="11"/>
  <c r="BB321" i="31" s="1"/>
  <c r="AF301" i="11"/>
  <c r="BB267" i="31" s="1"/>
  <c r="AF302" i="11"/>
  <c r="BB268" i="31" s="1"/>
  <c r="AF303" i="11"/>
  <c r="BB269" i="31" s="1"/>
  <c r="AF304" i="11"/>
  <c r="BB324" i="31" s="1"/>
  <c r="AF305" i="11"/>
  <c r="BB325" i="31" s="1"/>
  <c r="AF306" i="11"/>
  <c r="BB326" i="31" s="1"/>
  <c r="BB368" i="31"/>
  <c r="AF308" i="11"/>
  <c r="BB369" i="31" s="1"/>
  <c r="AF309" i="11"/>
  <c r="BB370" i="31" s="1"/>
  <c r="AF310" i="11"/>
  <c r="BB371" i="31" s="1"/>
  <c r="AF311" i="11"/>
  <c r="BB372" i="31" s="1"/>
  <c r="AF312" i="11"/>
  <c r="BB373" i="31" s="1"/>
  <c r="AF313" i="11"/>
  <c r="BB374" i="31" s="1"/>
  <c r="AF314" i="11"/>
  <c r="BB375" i="31" s="1"/>
  <c r="AF315" i="11"/>
  <c r="BB376" i="31" s="1"/>
  <c r="BB404" i="31"/>
  <c r="AF317" i="11"/>
  <c r="BB405" i="31" s="1"/>
  <c r="AF318" i="11"/>
  <c r="BB406" i="31" s="1"/>
  <c r="AF319" i="11"/>
  <c r="BB599" i="31" s="1"/>
  <c r="AF320" i="11"/>
  <c r="BB407" i="31" s="1"/>
  <c r="AF321" i="11"/>
  <c r="BB408" i="31" s="1"/>
  <c r="AF322" i="11"/>
  <c r="BB409" i="31" s="1"/>
  <c r="AF323" i="11"/>
  <c r="BB377" i="31" s="1"/>
  <c r="AF324" i="11"/>
  <c r="BB378" i="31" s="1"/>
  <c r="AF325" i="11"/>
  <c r="BB379" i="31" s="1"/>
  <c r="AF326" i="11"/>
  <c r="BB380" i="31" s="1"/>
  <c r="AF327" i="11"/>
  <c r="BB381" i="31" s="1"/>
  <c r="AF328" i="11"/>
  <c r="BB382" i="31" s="1"/>
  <c r="AF329" i="11"/>
  <c r="BB383" i="31" s="1"/>
  <c r="AF330" i="11"/>
  <c r="BB384" i="31" s="1"/>
  <c r="AF331" i="11"/>
  <c r="BB385" i="31" s="1"/>
  <c r="AF224" i="11"/>
  <c r="BB240" i="31" s="1"/>
  <c r="AF235" i="11"/>
  <c r="BB251" i="31" s="1"/>
  <c r="AF239" i="11"/>
  <c r="BB255" i="31" s="1"/>
  <c r="AF246" i="11"/>
  <c r="BB262" i="31" s="1"/>
  <c r="AF245" i="11"/>
  <c r="BB261" i="31" s="1"/>
  <c r="AF226" i="11"/>
  <c r="BB242" i="31" s="1"/>
  <c r="AF244" i="11"/>
  <c r="BB260" i="31" s="1"/>
  <c r="AF231" i="11"/>
  <c r="BB247" i="31" s="1"/>
  <c r="AF234" i="11"/>
  <c r="BB250" i="31" s="1"/>
  <c r="AF238" i="11"/>
  <c r="BB254" i="31" s="1"/>
  <c r="AF228" i="11"/>
  <c r="BB244" i="31" s="1"/>
  <c r="AF243" i="11"/>
  <c r="BB259" i="31" s="1"/>
  <c r="AF333" i="11"/>
  <c r="BB387" i="31" s="1"/>
  <c r="AF237" i="11"/>
  <c r="BB253" i="31" s="1"/>
  <c r="AF338" i="11"/>
  <c r="BB410" i="31" s="1"/>
  <c r="AF353" i="11"/>
  <c r="BB401" i="31" s="1"/>
  <c r="AF354" i="11"/>
  <c r="BB435" i="31" s="1"/>
  <c r="AF355" i="11"/>
  <c r="BB473" i="31" s="1"/>
  <c r="AF356" i="11"/>
  <c r="BB436" i="31" s="1"/>
  <c r="AF357" i="11"/>
  <c r="BB437" i="31" s="1"/>
  <c r="AF358" i="11"/>
  <c r="BB474" i="31" s="1"/>
  <c r="AF359" i="11"/>
  <c r="BB438" i="31" s="1"/>
  <c r="AF360" i="11"/>
  <c r="BB439" i="31" s="1"/>
  <c r="AF361" i="11"/>
  <c r="BB440" i="31" s="1"/>
  <c r="AF362" i="11"/>
  <c r="BB475" i="31" s="1"/>
  <c r="AF363" i="11"/>
  <c r="BB441" i="31" s="1"/>
  <c r="AF364" i="11"/>
  <c r="BB442" i="31" s="1"/>
  <c r="AF365" i="11"/>
  <c r="BB443" i="31" s="1"/>
  <c r="AF366" i="11"/>
  <c r="BB444" i="31" s="1"/>
  <c r="AF367" i="11"/>
  <c r="BB453" i="31" s="1"/>
  <c r="AF368" i="11"/>
  <c r="BB445" i="31" s="1"/>
  <c r="AF369" i="11"/>
  <c r="BB446" i="31" s="1"/>
  <c r="AF370" i="11"/>
  <c r="BB447" i="31" s="1"/>
  <c r="AF371" i="11"/>
  <c r="BB448" i="31" s="1"/>
  <c r="AF372" i="11"/>
  <c r="BB449" i="31" s="1"/>
  <c r="AF373" i="11"/>
  <c r="BB600" i="31" s="1"/>
  <c r="AF374" i="11"/>
  <c r="BB601" i="31" s="1"/>
  <c r="AF375" i="11"/>
  <c r="BB602" i="31" s="1"/>
  <c r="AF376" i="11"/>
  <c r="BB755" i="31" s="1"/>
  <c r="AF377" i="11"/>
  <c r="BB764" i="31" s="1"/>
  <c r="AF378" i="11"/>
  <c r="BB765" i="31" s="1"/>
  <c r="AF379" i="11"/>
  <c r="BB766" i="31" s="1"/>
  <c r="AF380" i="11"/>
  <c r="BB462" i="31" s="1"/>
  <c r="AF381" i="11"/>
  <c r="BB463" i="31" s="1"/>
  <c r="AF382" i="11"/>
  <c r="BB603" i="31" s="1"/>
  <c r="AF383" i="11"/>
  <c r="BB466" i="31" s="1"/>
  <c r="AF384" i="11"/>
  <c r="BB467" i="31" s="1"/>
  <c r="AF385" i="11"/>
  <c r="BB468" i="31" s="1"/>
  <c r="AF386" i="11"/>
  <c r="BB469" i="31" s="1"/>
  <c r="AF387" i="11"/>
  <c r="BB484" i="31" s="1"/>
  <c r="AF388" i="11"/>
  <c r="BB767" i="31" s="1"/>
  <c r="AF389" i="11"/>
  <c r="BB485" i="31" s="1"/>
  <c r="AF390" i="11"/>
  <c r="BB486" i="31" s="1"/>
  <c r="AF391" i="11"/>
  <c r="BB487" i="31" s="1"/>
  <c r="AF392" i="11"/>
  <c r="BB476" i="31" s="1"/>
  <c r="AF393" i="11"/>
  <c r="BB470" i="31" s="1"/>
  <c r="AF394" i="11"/>
  <c r="BB488" i="31" s="1"/>
  <c r="AF395" i="11"/>
  <c r="BB489" i="31" s="1"/>
  <c r="AF396" i="11"/>
  <c r="BB490" i="31" s="1"/>
  <c r="AF397" i="11"/>
  <c r="BB491" i="31" s="1"/>
  <c r="AF398" i="11"/>
  <c r="BB492" i="31" s="1"/>
  <c r="AF399" i="11"/>
  <c r="BB495" i="31" s="1"/>
  <c r="AF400" i="11"/>
  <c r="BB496" i="31" s="1"/>
  <c r="AF401" i="11"/>
  <c r="BB497" i="31" s="1"/>
  <c r="AF402" i="11"/>
  <c r="BB498" i="31" s="1"/>
  <c r="AF403" i="11"/>
  <c r="BB499" i="31" s="1"/>
  <c r="AF404" i="11"/>
  <c r="BB500" i="31" s="1"/>
  <c r="AF405" i="11"/>
  <c r="BB501" i="31" s="1"/>
  <c r="AF406" i="11"/>
  <c r="BB502" i="31" s="1"/>
  <c r="AF407" i="11"/>
  <c r="BB503" i="31" s="1"/>
  <c r="AF408" i="11"/>
  <c r="BB504" i="31" s="1"/>
  <c r="AF336" i="11"/>
  <c r="BB390" i="31" s="1"/>
  <c r="AF343" i="11"/>
  <c r="BB415" i="31" s="1"/>
  <c r="AF345" i="11"/>
  <c r="BB393" i="31" s="1"/>
  <c r="AF351" i="11"/>
  <c r="BB399" i="31" s="1"/>
  <c r="AF221" i="11"/>
  <c r="BB237" i="31" s="1"/>
  <c r="AF341" i="11"/>
  <c r="BB413" i="31" s="1"/>
  <c r="AF350" i="11"/>
  <c r="BB398" i="31" s="1"/>
  <c r="AF334" i="11"/>
  <c r="BB388" i="31" s="1"/>
  <c r="AF349" i="11"/>
  <c r="BB397" i="31" s="1"/>
  <c r="AF223" i="11"/>
  <c r="BB239" i="31" s="1"/>
  <c r="AF339" i="11"/>
  <c r="BB411" i="31" s="1"/>
  <c r="AF348" i="11"/>
  <c r="BB396" i="31" s="1"/>
  <c r="AF332" i="11"/>
  <c r="BB386" i="31" s="1"/>
  <c r="AF337" i="11"/>
  <c r="BB391" i="31" s="1"/>
  <c r="AF347" i="11"/>
  <c r="BB395" i="31" s="1"/>
  <c r="AF242" i="11"/>
  <c r="BB258" i="31" s="1"/>
  <c r="AF342" i="11"/>
  <c r="BB414" i="31" s="1"/>
  <c r="AF344" i="11"/>
  <c r="BB392" i="31" s="1"/>
  <c r="AF335" i="11"/>
  <c r="BB389" i="31" s="1"/>
  <c r="AF352" i="11"/>
  <c r="BB400" i="31" s="1"/>
  <c r="AF346" i="11"/>
  <c r="BB394" i="31" s="1"/>
  <c r="AF219" i="11"/>
  <c r="BB351" i="31" s="1"/>
  <c r="AF411" i="11"/>
  <c r="BB507" i="31" s="1"/>
  <c r="AF412" i="11"/>
  <c r="BB508" i="31" s="1"/>
  <c r="AF413" i="11"/>
  <c r="BB509" i="31" s="1"/>
  <c r="AF414" i="11"/>
  <c r="BB510" i="31" s="1"/>
  <c r="AF415" i="11"/>
  <c r="BB511" i="31" s="1"/>
  <c r="AF416" i="11"/>
  <c r="BB512" i="31" s="1"/>
  <c r="AF417" i="11"/>
  <c r="BB513" i="31" s="1"/>
  <c r="AF418" i="11"/>
  <c r="BB514" i="31" s="1"/>
  <c r="AF419" i="11"/>
  <c r="BB515" i="31" s="1"/>
  <c r="AF420" i="11"/>
  <c r="BB528" i="31" s="1"/>
  <c r="AF421" i="11"/>
  <c r="BB516" i="31" s="1"/>
  <c r="AF422" i="11"/>
  <c r="BB517" i="31" s="1"/>
  <c r="AF423" i="11"/>
  <c r="BB518" i="31" s="1"/>
  <c r="AF424" i="11"/>
  <c r="BB519" i="31" s="1"/>
  <c r="AF425" i="11"/>
  <c r="BB520" i="31" s="1"/>
  <c r="AF426" i="11"/>
  <c r="BB529" i="31" s="1"/>
  <c r="AF427" i="11"/>
  <c r="BB530" i="31" s="1"/>
  <c r="AF428" i="11"/>
  <c r="BB531" i="31" s="1"/>
  <c r="AF429" i="11"/>
  <c r="BB532" i="31" s="1"/>
  <c r="AF430" i="11"/>
  <c r="BB424" i="31" s="1"/>
  <c r="AF431" i="11"/>
  <c r="BB425" i="31" s="1"/>
  <c r="AF432" i="11"/>
  <c r="BB426" i="31" s="1"/>
  <c r="AF433" i="11"/>
  <c r="BB427" i="31" s="1"/>
  <c r="AF434" i="11"/>
  <c r="BB430" i="31" s="1"/>
  <c r="AF435" i="11"/>
  <c r="BB431" i="31" s="1"/>
  <c r="AF436" i="11"/>
  <c r="BB432" i="31" s="1"/>
  <c r="AF437" i="11"/>
  <c r="BB454" i="31" s="1"/>
  <c r="AF438" i="11"/>
  <c r="BB455" i="31" s="1"/>
  <c r="AF439" i="11"/>
  <c r="BB456" i="31" s="1"/>
  <c r="AF440" i="11"/>
  <c r="BB457" i="31" s="1"/>
  <c r="AF441" i="11"/>
  <c r="BB458" i="31" s="1"/>
  <c r="AF442" i="11"/>
  <c r="BB459" i="31" s="1"/>
  <c r="AF443" i="11"/>
  <c r="BB477" i="31" s="1"/>
  <c r="AF444" i="11"/>
  <c r="BB635" i="31" s="1"/>
  <c r="AF445" i="11"/>
  <c r="BB636" i="31" s="1"/>
  <c r="AF446" i="11"/>
  <c r="BB637" i="31" s="1"/>
  <c r="AF447" i="11"/>
  <c r="BB638" i="31" s="1"/>
  <c r="AF448" i="11"/>
  <c r="BB639" i="31" s="1"/>
  <c r="AF449" i="11"/>
  <c r="BB640" i="31" s="1"/>
  <c r="AF450" i="11"/>
  <c r="BB641" i="31" s="1"/>
  <c r="AF451" i="11"/>
  <c r="BB642" i="31" s="1"/>
  <c r="AF452" i="11"/>
  <c r="BB643" i="31" s="1"/>
  <c r="AF453" i="11"/>
  <c r="BB644" i="31" s="1"/>
  <c r="AF454" i="11"/>
  <c r="BB645" i="31" s="1"/>
  <c r="AF455" i="11"/>
  <c r="BB646" i="31" s="1"/>
  <c r="AF456" i="11"/>
  <c r="BB647" i="31" s="1"/>
  <c r="AF457" i="11"/>
  <c r="BB648" i="31" s="1"/>
  <c r="AF458" i="11"/>
  <c r="BB649" i="31" s="1"/>
  <c r="AF459" i="11"/>
  <c r="BB650" i="31" s="1"/>
  <c r="AF460" i="11"/>
  <c r="BB651" i="31" s="1"/>
  <c r="AF461" i="11"/>
  <c r="BB652" i="31" s="1"/>
  <c r="AF462" i="11"/>
  <c r="BB653" i="31" s="1"/>
  <c r="AF463" i="11"/>
  <c r="BB654" i="31" s="1"/>
  <c r="AF464" i="11"/>
  <c r="BB655" i="31" s="1"/>
  <c r="AF465" i="11"/>
  <c r="BB656" i="31" s="1"/>
  <c r="AF466" i="11"/>
  <c r="BB657" i="31" s="1"/>
  <c r="AF467" i="11"/>
  <c r="BB658" i="31" s="1"/>
  <c r="AF468" i="11"/>
  <c r="BB659" i="31" s="1"/>
  <c r="AF469" i="11"/>
  <c r="BB660" i="31" s="1"/>
  <c r="AF470" i="11"/>
  <c r="BB663" i="31" s="1"/>
  <c r="AF471" i="11"/>
  <c r="BB664" i="31" s="1"/>
  <c r="AF472" i="11"/>
  <c r="BB665" i="31" s="1"/>
  <c r="AF473" i="11"/>
  <c r="BB666" i="31" s="1"/>
  <c r="AF474" i="11"/>
  <c r="BB604" i="31" s="1"/>
  <c r="AF475" i="11"/>
  <c r="BB605" i="31" s="1"/>
  <c r="AF476" i="11"/>
  <c r="BB606" i="31" s="1"/>
  <c r="AF477" i="11"/>
  <c r="BB607" i="31" s="1"/>
  <c r="AF478" i="11"/>
  <c r="BB537" i="31" s="1"/>
  <c r="AF479" i="11"/>
  <c r="BB538" i="31" s="1"/>
  <c r="AF480" i="11"/>
  <c r="BB539" i="31" s="1"/>
  <c r="AF481" i="11"/>
  <c r="BB540" i="31" s="1"/>
  <c r="AF482" i="11"/>
  <c r="BB541" i="31" s="1"/>
  <c r="AF483" i="11"/>
  <c r="BB542" i="31" s="1"/>
  <c r="AF484" i="11"/>
  <c r="BB523" i="31" s="1"/>
  <c r="AF485" i="11"/>
  <c r="BB533" i="31" s="1"/>
  <c r="AF486" i="11"/>
  <c r="BB534" i="31" s="1"/>
  <c r="AF487" i="11"/>
  <c r="BB545" i="31" s="1"/>
  <c r="AF488" i="11"/>
  <c r="BB546" i="31" s="1"/>
  <c r="AF489" i="11"/>
  <c r="BB547" i="31" s="1"/>
  <c r="AF490" i="11"/>
  <c r="BB478" i="31" s="1"/>
  <c r="AF491" i="11"/>
  <c r="BB479" i="31" s="1"/>
  <c r="AF492" i="11"/>
  <c r="BB480" i="31" s="1"/>
  <c r="AF493" i="11"/>
  <c r="BB548" i="31" s="1"/>
  <c r="AF495" i="11"/>
  <c r="BB450" i="31" s="1"/>
  <c r="AF496" i="11"/>
  <c r="BB608" i="31" s="1"/>
  <c r="AF497" i="11"/>
  <c r="BB609" i="31" s="1"/>
  <c r="AF498" i="11"/>
  <c r="BB524" i="31" s="1"/>
  <c r="AF499" i="11"/>
  <c r="BB525" i="31" s="1"/>
  <c r="AF501" i="11"/>
  <c r="BB7" i="31" s="1"/>
  <c r="AF502" i="11"/>
  <c r="BB8" i="31" s="1"/>
  <c r="AF503" i="11"/>
  <c r="BB9" i="31" s="1"/>
  <c r="AF504" i="11"/>
  <c r="BB10" i="31" s="1"/>
  <c r="AF505" i="11"/>
  <c r="BB11" i="31" s="1"/>
  <c r="AF506" i="11"/>
  <c r="BB12" i="31" s="1"/>
  <c r="AF507" i="11"/>
  <c r="BB13" i="31" s="1"/>
  <c r="AF508" i="11"/>
  <c r="BB14" i="31" s="1"/>
  <c r="AF509" i="11"/>
  <c r="BB15" i="31" s="1"/>
  <c r="AF510" i="11"/>
  <c r="BB16" i="31" s="1"/>
  <c r="AF511" i="11"/>
  <c r="BB17" i="31" s="1"/>
  <c r="AF512" i="11"/>
  <c r="BB18" i="31" s="1"/>
  <c r="AF513" i="11"/>
  <c r="BB19" i="31" s="1"/>
  <c r="AF514" i="11"/>
  <c r="BB20" i="31" s="1"/>
  <c r="AF515" i="11"/>
  <c r="BB21" i="31" s="1"/>
  <c r="AF516" i="11"/>
  <c r="BB22" i="31" s="1"/>
  <c r="AF517" i="11"/>
  <c r="BB23" i="31" s="1"/>
  <c r="AF518" i="11"/>
  <c r="BB24" i="31" s="1"/>
  <c r="AF519" i="11"/>
  <c r="BB25" i="31" s="1"/>
  <c r="AF520" i="11"/>
  <c r="BB26" i="31" s="1"/>
  <c r="AF521" i="11"/>
  <c r="BB27" i="31" s="1"/>
  <c r="AF522" i="11"/>
  <c r="BB28" i="31" s="1"/>
  <c r="AF523" i="11"/>
  <c r="BB29" i="31" s="1"/>
  <c r="AF524" i="11"/>
  <c r="BB30" i="31" s="1"/>
  <c r="AF525" i="11"/>
  <c r="BB31" i="31" s="1"/>
  <c r="AF526" i="11"/>
  <c r="BB32" i="31" s="1"/>
  <c r="AF527" i="11"/>
  <c r="BB33" i="31" s="1"/>
  <c r="AF528" i="11"/>
  <c r="BB34" i="31" s="1"/>
  <c r="AF529" i="11"/>
  <c r="BB35" i="31" s="1"/>
  <c r="AF530" i="11"/>
  <c r="BB36" i="31" s="1"/>
  <c r="AF531" i="11"/>
  <c r="BB37" i="31" s="1"/>
  <c r="AF532" i="11"/>
  <c r="BB38" i="31" s="1"/>
  <c r="AF533" i="11"/>
  <c r="BB39" i="31" s="1"/>
  <c r="AF534" i="11"/>
  <c r="BB40" i="31" s="1"/>
  <c r="AF535" i="11"/>
  <c r="BB41" i="31" s="1"/>
  <c r="AF536" i="11"/>
  <c r="BB42" i="31" s="1"/>
  <c r="AF537" i="11"/>
  <c r="BB43" i="31" s="1"/>
  <c r="AF538" i="11"/>
  <c r="BB44" i="31" s="1"/>
  <c r="AF539" i="11"/>
  <c r="BB45" i="31" s="1"/>
  <c r="AF540" i="11"/>
  <c r="BB46" i="31" s="1"/>
  <c r="AF541" i="11"/>
  <c r="BB47" i="31" s="1"/>
  <c r="AF410" i="11"/>
  <c r="BB506" i="31" s="1"/>
  <c r="AF409" i="11"/>
  <c r="BB505" i="31" s="1"/>
  <c r="AF340" i="11"/>
  <c r="BB412" i="31" s="1"/>
  <c r="AF550" i="11"/>
  <c r="BB56" i="31" s="1"/>
  <c r="AF542" i="11"/>
  <c r="BB48" i="31" s="1"/>
  <c r="AF549" i="11"/>
  <c r="BB55" i="31" s="1"/>
  <c r="AF548" i="11"/>
  <c r="BB54" i="31" s="1"/>
  <c r="AF4" i="11"/>
  <c r="BB561" i="31" s="1"/>
  <c r="AF547" i="11"/>
  <c r="AF559" i="11"/>
  <c r="BB65" i="31" s="1"/>
  <c r="AF560" i="11"/>
  <c r="BB66" i="31" s="1"/>
  <c r="AF561" i="11"/>
  <c r="BB67" i="31" s="1"/>
  <c r="AF562" i="11"/>
  <c r="BB68" i="31" s="1"/>
  <c r="AF563" i="11"/>
  <c r="BB69" i="31" s="1"/>
  <c r="AF564" i="11"/>
  <c r="BB70" i="31" s="1"/>
  <c r="AF565" i="11"/>
  <c r="BB71" i="31" s="1"/>
  <c r="AF566" i="11"/>
  <c r="BB142" i="31" s="1"/>
  <c r="AF567" i="11"/>
  <c r="BB143" i="31" s="1"/>
  <c r="AF568" i="11"/>
  <c r="BB144" i="31" s="1"/>
  <c r="AF569" i="11"/>
  <c r="BB145" i="31" s="1"/>
  <c r="AF570" i="11"/>
  <c r="BB146" i="31" s="1"/>
  <c r="AF571" i="11"/>
  <c r="BB147" i="31" s="1"/>
  <c r="AF572" i="11"/>
  <c r="BB148" i="31" s="1"/>
  <c r="AF573" i="11"/>
  <c r="BB149" i="31" s="1"/>
  <c r="AF574" i="11"/>
  <c r="BB72" i="31" s="1"/>
  <c r="AF575" i="11"/>
  <c r="BB150" i="31" s="1"/>
  <c r="AF576" i="11"/>
  <c r="BB151" i="31" s="1"/>
  <c r="AF577" i="11"/>
  <c r="BB152" i="31" s="1"/>
  <c r="AF578" i="11"/>
  <c r="BB153" i="31" s="1"/>
  <c r="AF579" i="11"/>
  <c r="BB154" i="31" s="1"/>
  <c r="AF580" i="11"/>
  <c r="BB155" i="31" s="1"/>
  <c r="AF581" i="11"/>
  <c r="BB156" i="31" s="1"/>
  <c r="AF582" i="11"/>
  <c r="BB157" i="31" s="1"/>
  <c r="AF583" i="11"/>
  <c r="BB694" i="31" s="1"/>
  <c r="AF584" i="11"/>
  <c r="BB695" i="31" s="1"/>
  <c r="AF585" i="11"/>
  <c r="BB78" i="31" s="1"/>
  <c r="AF586" i="11"/>
  <c r="BB79" i="31" s="1"/>
  <c r="AF587" i="11"/>
  <c r="BB80" i="31" s="1"/>
  <c r="AF588" i="11"/>
  <c r="BB81" i="31" s="1"/>
  <c r="AF589" i="11"/>
  <c r="BB82" i="31" s="1"/>
  <c r="AF590" i="11"/>
  <c r="BB83" i="31" s="1"/>
  <c r="AF591" i="11"/>
  <c r="BB84" i="31" s="1"/>
  <c r="AF592" i="11"/>
  <c r="BB85" i="31" s="1"/>
  <c r="AF593" i="11"/>
  <c r="BB86" i="31" s="1"/>
  <c r="AF594" i="11"/>
  <c r="BB87" i="31" s="1"/>
  <c r="AF595" i="11"/>
  <c r="BB88" i="31" s="1"/>
  <c r="AF596" i="11"/>
  <c r="BB89" i="31" s="1"/>
  <c r="AF597" i="11"/>
  <c r="BB90" i="31" s="1"/>
  <c r="AF598" i="11"/>
  <c r="BB91" i="31" s="1"/>
  <c r="AF599" i="11"/>
  <c r="BB92" i="31" s="1"/>
  <c r="AF600" i="11"/>
  <c r="BB93" i="31" s="1"/>
  <c r="AF601" i="11"/>
  <c r="BB94" i="31" s="1"/>
  <c r="AF602" i="11"/>
  <c r="BB95" i="31" s="1"/>
  <c r="AF603" i="11"/>
  <c r="BB96" i="31" s="1"/>
  <c r="AF604" i="11"/>
  <c r="BB97" i="31" s="1"/>
  <c r="AF605" i="11"/>
  <c r="BB98" i="31" s="1"/>
  <c r="AF606" i="11"/>
  <c r="BB99" i="31" s="1"/>
  <c r="AF607" i="11"/>
  <c r="BB100" i="31" s="1"/>
  <c r="AF608" i="11"/>
  <c r="BB101" i="31" s="1"/>
  <c r="AF609" i="11"/>
  <c r="BB102" i="31" s="1"/>
  <c r="AF610" i="11"/>
  <c r="BB103" i="31" s="1"/>
  <c r="AF611" i="11"/>
  <c r="BB104" i="31" s="1"/>
  <c r="AF612" i="11"/>
  <c r="BB105" i="31" s="1"/>
  <c r="AF613" i="11"/>
  <c r="BB106" i="31" s="1"/>
  <c r="AF614" i="11"/>
  <c r="BB107" i="31" s="1"/>
  <c r="AF615" i="11"/>
  <c r="BB108" i="31" s="1"/>
  <c r="AF616" i="11"/>
  <c r="BB109" i="31" s="1"/>
  <c r="AF617" i="11"/>
  <c r="BB110" i="31" s="1"/>
  <c r="AF618" i="11"/>
  <c r="BB612" i="31" s="1"/>
  <c r="AF619" i="11"/>
  <c r="BB613" i="31" s="1"/>
  <c r="AF620" i="11"/>
  <c r="BB614" i="31" s="1"/>
  <c r="AF621" i="11"/>
  <c r="BB615" i="31" s="1"/>
  <c r="AF622" i="11"/>
  <c r="BB616" i="31" s="1"/>
  <c r="AF623" i="11"/>
  <c r="BB617" i="31" s="1"/>
  <c r="AF624" i="11"/>
  <c r="BB618" i="31" s="1"/>
  <c r="AF625" i="11"/>
  <c r="BB169" i="31" s="1"/>
  <c r="AF626" i="11"/>
  <c r="BB170" i="31" s="1"/>
  <c r="AF627" i="11"/>
  <c r="BB171" i="31" s="1"/>
  <c r="AF628" i="11"/>
  <c r="BB172" i="31" s="1"/>
  <c r="AF629" i="11"/>
  <c r="BB173" i="31" s="1"/>
  <c r="AF630" i="11"/>
  <c r="BB174" i="31" s="1"/>
  <c r="AF631" i="11"/>
  <c r="BB175" i="31" s="1"/>
  <c r="AF632" i="11"/>
  <c r="BB176" i="31" s="1"/>
  <c r="AF633" i="11"/>
  <c r="BB177" i="31" s="1"/>
  <c r="AF634" i="11"/>
  <c r="BB178" i="31" s="1"/>
  <c r="AF635" i="11"/>
  <c r="BB179" i="31" s="1"/>
  <c r="AF636" i="11"/>
  <c r="BB180" i="31" s="1"/>
  <c r="AF637" i="11"/>
  <c r="BB181" i="31" s="1"/>
  <c r="AF638" i="11"/>
  <c r="BB182" i="31" s="1"/>
  <c r="AF639" i="11"/>
  <c r="BB183" i="31" s="1"/>
  <c r="AF640" i="11"/>
  <c r="BB184" i="31" s="1"/>
  <c r="AF641" i="11"/>
  <c r="BB185" i="31" s="1"/>
  <c r="AF642" i="11"/>
  <c r="BB186" i="31" s="1"/>
  <c r="AF643" i="11"/>
  <c r="BB187" i="31" s="1"/>
  <c r="AF644" i="11"/>
  <c r="BB188" i="31" s="1"/>
  <c r="AF645" i="11"/>
  <c r="BB189" i="31" s="1"/>
  <c r="AF646" i="11"/>
  <c r="BB190" i="31" s="1"/>
  <c r="AF647" i="11"/>
  <c r="BB73" i="31" s="1"/>
  <c r="AF648" i="11"/>
  <c r="BB74" i="31" s="1"/>
  <c r="AF649" i="11"/>
  <c r="BB75" i="31" s="1"/>
  <c r="AF650" i="11"/>
  <c r="BB115" i="31" s="1"/>
  <c r="AF651" i="11"/>
  <c r="BB116" i="31" s="1"/>
  <c r="AF652" i="11"/>
  <c r="BB117" i="31" s="1"/>
  <c r="AF653" i="11"/>
  <c r="BB118" i="31" s="1"/>
  <c r="AF654" i="11"/>
  <c r="BB119" i="31" s="1"/>
  <c r="AF655" i="11"/>
  <c r="BB122" i="31" s="1"/>
  <c r="AF656" i="11"/>
  <c r="BB123" i="31" s="1"/>
  <c r="AF657" i="11"/>
  <c r="BB124" i="31" s="1"/>
  <c r="AF558" i="11"/>
  <c r="BB64" i="31" s="1"/>
  <c r="AF546" i="11"/>
  <c r="AF557" i="11"/>
  <c r="BB63" i="31" s="1"/>
  <c r="AF556" i="11"/>
  <c r="BB62" i="31" s="1"/>
  <c r="AF545" i="11"/>
  <c r="BB51" i="31" s="1"/>
  <c r="AF555" i="11"/>
  <c r="BB61" i="31" s="1"/>
  <c r="AF554" i="11"/>
  <c r="BB60" i="31" s="1"/>
  <c r="AF544" i="11"/>
  <c r="BB50" i="31" s="1"/>
  <c r="AF553" i="11"/>
  <c r="BB59" i="31" s="1"/>
  <c r="AF552" i="11"/>
  <c r="BB58" i="31" s="1"/>
  <c r="AF543" i="11"/>
  <c r="BB49" i="31" s="1"/>
  <c r="AF551" i="11"/>
  <c r="BB57" i="31" s="1"/>
  <c r="AQ219" i="31" l="1"/>
  <c r="AR219" i="31"/>
  <c r="AV126" i="31"/>
  <c r="AW126" i="31" s="1"/>
  <c r="AV219" i="31"/>
  <c r="AX219" i="31" s="1"/>
  <c r="BD100" i="31"/>
  <c r="BC100" i="31"/>
  <c r="BD657" i="31"/>
  <c r="BC657" i="31"/>
  <c r="BC261" i="31"/>
  <c r="BD261" i="31"/>
  <c r="BD330" i="31"/>
  <c r="BC330" i="31"/>
  <c r="BD59" i="31"/>
  <c r="BC59" i="31"/>
  <c r="BD99" i="31"/>
  <c r="BC99" i="31"/>
  <c r="BC146" i="31"/>
  <c r="BD146" i="31"/>
  <c r="BB53" i="31"/>
  <c r="BB52" i="31"/>
  <c r="BC44" i="31"/>
  <c r="BD44" i="31"/>
  <c r="BC32" i="31"/>
  <c r="BD32" i="31"/>
  <c r="BD20" i="31"/>
  <c r="BC20" i="31"/>
  <c r="BD8" i="31"/>
  <c r="BC8" i="31"/>
  <c r="BD547" i="31"/>
  <c r="BC547" i="31"/>
  <c r="BD607" i="31"/>
  <c r="BC607" i="31"/>
  <c r="BD656" i="31"/>
  <c r="BC656" i="31"/>
  <c r="BD644" i="31"/>
  <c r="BC644" i="31"/>
  <c r="BD458" i="31"/>
  <c r="BC458" i="31"/>
  <c r="BD532" i="31"/>
  <c r="BC532" i="31"/>
  <c r="BD513" i="31"/>
  <c r="BC513" i="31"/>
  <c r="BD414" i="31"/>
  <c r="BC414" i="31"/>
  <c r="BC237" i="31"/>
  <c r="BD237" i="31"/>
  <c r="BD497" i="31"/>
  <c r="BC497" i="31"/>
  <c r="BD485" i="31"/>
  <c r="BC485" i="31"/>
  <c r="BD764" i="31"/>
  <c r="BC764" i="31"/>
  <c r="BC443" i="31"/>
  <c r="BD443" i="31"/>
  <c r="BD401" i="31"/>
  <c r="BC401" i="31"/>
  <c r="BC262" i="31"/>
  <c r="BD262" i="31"/>
  <c r="BD377" i="31"/>
  <c r="BC377" i="31"/>
  <c r="BD372" i="31"/>
  <c r="BC372" i="31"/>
  <c r="BD320" i="31"/>
  <c r="BC320" i="31"/>
  <c r="BD308" i="31"/>
  <c r="BC308" i="31"/>
  <c r="BD296" i="31"/>
  <c r="BC296" i="31"/>
  <c r="BC284" i="31"/>
  <c r="BD284" i="31"/>
  <c r="BC272" i="31"/>
  <c r="BB271" i="31"/>
  <c r="BD272" i="31"/>
  <c r="BD252" i="31"/>
  <c r="BC252" i="31"/>
  <c r="BC347" i="31"/>
  <c r="BD347" i="31"/>
  <c r="BC341" i="31"/>
  <c r="BD341" i="31"/>
  <c r="BC235" i="31"/>
  <c r="BD235" i="31"/>
  <c r="BC223" i="31"/>
  <c r="BD223" i="31"/>
  <c r="BD214" i="31"/>
  <c r="BC214" i="31"/>
  <c r="BD166" i="31"/>
  <c r="BC166" i="31"/>
  <c r="BD133" i="31"/>
  <c r="BC133" i="31"/>
  <c r="BD131" i="31"/>
  <c r="BC131" i="31"/>
  <c r="BC127" i="31"/>
  <c r="BD127" i="31"/>
  <c r="BD725" i="31"/>
  <c r="BC725" i="31"/>
  <c r="BC593" i="31"/>
  <c r="BD593" i="31"/>
  <c r="BD582" i="31"/>
  <c r="BC582" i="31"/>
  <c r="BD627" i="31"/>
  <c r="BC627" i="31"/>
  <c r="BD752" i="31"/>
  <c r="BC752" i="31"/>
  <c r="BD740" i="31"/>
  <c r="BC740" i="31"/>
  <c r="BC730" i="31"/>
  <c r="BD730" i="31"/>
  <c r="BD703" i="31"/>
  <c r="BC703" i="31"/>
  <c r="BD563" i="31"/>
  <c r="BC563" i="31"/>
  <c r="AK418" i="31"/>
  <c r="AL418" i="31"/>
  <c r="AW192" i="31"/>
  <c r="AX192" i="31"/>
  <c r="AX434" i="31"/>
  <c r="AW434" i="31"/>
  <c r="BD65" i="31"/>
  <c r="BC65" i="31"/>
  <c r="BD392" i="31"/>
  <c r="BC392" i="31"/>
  <c r="BC309" i="31"/>
  <c r="BD309" i="31"/>
  <c r="BD684" i="31"/>
  <c r="BC684" i="31"/>
  <c r="BD741" i="31"/>
  <c r="BC741" i="31"/>
  <c r="BD174" i="31"/>
  <c r="BC174" i="31"/>
  <c r="BC157" i="31"/>
  <c r="BD157" i="31"/>
  <c r="BC173" i="31"/>
  <c r="BD173" i="31"/>
  <c r="BD86" i="31"/>
  <c r="BC86" i="31"/>
  <c r="BD43" i="31"/>
  <c r="BC43" i="31"/>
  <c r="BD7" i="31"/>
  <c r="BC7" i="31"/>
  <c r="BD643" i="31"/>
  <c r="BC643" i="31"/>
  <c r="BC457" i="31"/>
  <c r="BD457" i="31"/>
  <c r="BD531" i="31"/>
  <c r="BC531" i="31"/>
  <c r="BD512" i="31"/>
  <c r="BC512" i="31"/>
  <c r="BC258" i="31"/>
  <c r="BD258" i="31"/>
  <c r="BC399" i="31"/>
  <c r="BD399" i="31"/>
  <c r="BD496" i="31"/>
  <c r="BC496" i="31"/>
  <c r="BD767" i="31"/>
  <c r="BC767" i="31"/>
  <c r="BD442" i="31"/>
  <c r="BC442" i="31"/>
  <c r="BD410" i="31"/>
  <c r="BC410" i="31"/>
  <c r="BC255" i="31"/>
  <c r="BD255" i="31"/>
  <c r="BD409" i="31"/>
  <c r="BC409" i="31"/>
  <c r="BC371" i="31"/>
  <c r="BD371" i="31"/>
  <c r="BC319" i="31"/>
  <c r="BD319" i="31"/>
  <c r="BC307" i="31"/>
  <c r="BD307" i="31"/>
  <c r="BC295" i="31"/>
  <c r="BD295" i="31"/>
  <c r="BD283" i="31"/>
  <c r="BC283" i="31"/>
  <c r="BD266" i="31"/>
  <c r="BC266" i="31"/>
  <c r="BD243" i="31"/>
  <c r="BC243" i="31"/>
  <c r="BD346" i="31"/>
  <c r="BC346" i="31"/>
  <c r="BC340" i="31"/>
  <c r="BD340" i="31"/>
  <c r="BC234" i="31"/>
  <c r="BD234" i="31"/>
  <c r="BD222" i="31"/>
  <c r="BC222" i="31"/>
  <c r="BD213" i="31"/>
  <c r="BC213" i="31"/>
  <c r="BD165" i="31"/>
  <c r="BC165" i="31"/>
  <c r="BD132" i="31"/>
  <c r="BC132" i="31"/>
  <c r="BC130" i="31"/>
  <c r="BD130" i="31"/>
  <c r="BC721" i="31"/>
  <c r="BD721" i="31"/>
  <c r="BD592" i="31"/>
  <c r="BC592" i="31"/>
  <c r="BC581" i="31"/>
  <c r="BD581" i="31"/>
  <c r="BD626" i="31"/>
  <c r="BC626" i="31"/>
  <c r="BD751" i="31"/>
  <c r="BC751" i="31"/>
  <c r="BB738" i="31"/>
  <c r="BC729" i="31"/>
  <c r="BD729" i="31"/>
  <c r="BC702" i="31"/>
  <c r="BD702" i="31"/>
  <c r="BD562" i="31"/>
  <c r="BC562" i="31"/>
  <c r="AR366" i="31"/>
  <c r="AQ366" i="31"/>
  <c r="AX544" i="31"/>
  <c r="AW544" i="31"/>
  <c r="AV673" i="31"/>
  <c r="AQ126" i="31"/>
  <c r="AR126" i="31"/>
  <c r="BC45" i="31"/>
  <c r="BD45" i="31"/>
  <c r="BD413" i="31"/>
  <c r="BC413" i="31"/>
  <c r="BD273" i="31"/>
  <c r="BC273" i="31"/>
  <c r="BD715" i="31"/>
  <c r="BC715" i="31"/>
  <c r="BD731" i="31"/>
  <c r="BC731" i="31"/>
  <c r="AX662" i="31"/>
  <c r="AW662" i="31"/>
  <c r="AV329" i="31"/>
  <c r="AW353" i="31"/>
  <c r="AX353" i="31"/>
  <c r="BD186" i="31"/>
  <c r="BC186" i="31"/>
  <c r="BD87" i="31"/>
  <c r="BC87" i="31"/>
  <c r="BC185" i="31"/>
  <c r="BD185" i="31"/>
  <c r="BD98" i="31"/>
  <c r="BC98" i="31"/>
  <c r="BC561" i="31"/>
  <c r="BD561" i="31"/>
  <c r="BB560" i="31"/>
  <c r="BC19" i="31"/>
  <c r="BD19" i="31"/>
  <c r="BD655" i="31"/>
  <c r="BC655" i="31"/>
  <c r="BD117" i="31"/>
  <c r="BC117" i="31"/>
  <c r="BD109" i="31"/>
  <c r="BC109" i="31"/>
  <c r="BD85" i="31"/>
  <c r="BC85" i="31"/>
  <c r="BC54" i="31"/>
  <c r="BD54" i="31"/>
  <c r="BC30" i="31"/>
  <c r="BD30" i="31"/>
  <c r="BC545" i="31"/>
  <c r="BD545" i="31"/>
  <c r="BB544" i="31"/>
  <c r="BD654" i="31"/>
  <c r="BC654" i="31"/>
  <c r="BD530" i="31"/>
  <c r="BC530" i="31"/>
  <c r="BC395" i="31"/>
  <c r="BD395" i="31"/>
  <c r="BB483" i="31"/>
  <c r="BD484" i="31"/>
  <c r="BC484" i="31"/>
  <c r="BD441" i="31"/>
  <c r="BC441" i="31"/>
  <c r="BD251" i="31"/>
  <c r="BC251" i="31"/>
  <c r="BC370" i="31"/>
  <c r="BD370" i="31"/>
  <c r="BD318" i="31"/>
  <c r="BC318" i="31"/>
  <c r="BD306" i="31"/>
  <c r="BC306" i="31"/>
  <c r="BD294" i="31"/>
  <c r="BC294" i="31"/>
  <c r="BD282" i="31"/>
  <c r="BC282" i="31"/>
  <c r="BC265" i="31"/>
  <c r="BD265" i="31"/>
  <c r="BD257" i="31"/>
  <c r="BC257" i="31"/>
  <c r="BD359" i="31"/>
  <c r="BC359" i="31"/>
  <c r="BD339" i="31"/>
  <c r="BC339" i="31"/>
  <c r="BD233" i="31"/>
  <c r="BC233" i="31"/>
  <c r="BD221" i="31"/>
  <c r="BC221" i="31"/>
  <c r="BC212" i="31"/>
  <c r="BD212" i="31"/>
  <c r="BD164" i="31"/>
  <c r="BC164" i="31"/>
  <c r="BD693" i="31"/>
  <c r="BC693" i="31"/>
  <c r="BD129" i="31"/>
  <c r="BC129" i="31"/>
  <c r="BD557" i="31"/>
  <c r="BC557" i="31"/>
  <c r="BD718" i="31"/>
  <c r="BC718" i="31"/>
  <c r="BD591" i="31"/>
  <c r="BC591" i="31"/>
  <c r="BC580" i="31"/>
  <c r="BD580" i="31"/>
  <c r="BD625" i="31"/>
  <c r="BC625" i="31"/>
  <c r="BD750" i="31"/>
  <c r="BC750" i="31"/>
  <c r="BD575" i="31"/>
  <c r="BC575" i="31"/>
  <c r="BC728" i="31"/>
  <c r="BD728" i="31"/>
  <c r="BD701" i="31"/>
  <c r="BC701" i="31"/>
  <c r="AX611" i="31"/>
  <c r="AW611" i="31"/>
  <c r="AW536" i="31"/>
  <c r="AX536" i="31"/>
  <c r="AW271" i="31"/>
  <c r="AX271" i="31"/>
  <c r="AR218" i="31"/>
  <c r="AQ218" i="31"/>
  <c r="AW159" i="31"/>
  <c r="AX159" i="31"/>
  <c r="AW114" i="31"/>
  <c r="AX114" i="31"/>
  <c r="BD175" i="31"/>
  <c r="BC175" i="31"/>
  <c r="BC21" i="31"/>
  <c r="BD21" i="31"/>
  <c r="BD459" i="31"/>
  <c r="BC459" i="31"/>
  <c r="BD444" i="31"/>
  <c r="BC444" i="31"/>
  <c r="BC348" i="31"/>
  <c r="BD348" i="31"/>
  <c r="BD134" i="31"/>
  <c r="BC134" i="31"/>
  <c r="BD753" i="31"/>
  <c r="BC753" i="31"/>
  <c r="BD704" i="31"/>
  <c r="BC704" i="31"/>
  <c r="BD119" i="31"/>
  <c r="BC119" i="31"/>
  <c r="BB611" i="31"/>
  <c r="BD612" i="31"/>
  <c r="BC612" i="31"/>
  <c r="BD50" i="31"/>
  <c r="BC50" i="31"/>
  <c r="BC118" i="31"/>
  <c r="BD118" i="31"/>
  <c r="BD110" i="31"/>
  <c r="BC110" i="31"/>
  <c r="BC156" i="31"/>
  <c r="BD156" i="31"/>
  <c r="BD145" i="31"/>
  <c r="BC145" i="31"/>
  <c r="BD31" i="31"/>
  <c r="BC31" i="31"/>
  <c r="BC546" i="31"/>
  <c r="BD546" i="31"/>
  <c r="BD606" i="31"/>
  <c r="BC606" i="31"/>
  <c r="BD60" i="31"/>
  <c r="BC60" i="31"/>
  <c r="BC184" i="31"/>
  <c r="BD184" i="31"/>
  <c r="BD172" i="31"/>
  <c r="BC172" i="31"/>
  <c r="BD97" i="31"/>
  <c r="BC97" i="31"/>
  <c r="BD155" i="31"/>
  <c r="BC155" i="31"/>
  <c r="BD144" i="31"/>
  <c r="BC144" i="31"/>
  <c r="BD42" i="31"/>
  <c r="BC42" i="31"/>
  <c r="BD18" i="31"/>
  <c r="BC18" i="31"/>
  <c r="BC605" i="31"/>
  <c r="BD605" i="31"/>
  <c r="BC642" i="31"/>
  <c r="BD642" i="31"/>
  <c r="BC456" i="31"/>
  <c r="BD456" i="31"/>
  <c r="BD511" i="31"/>
  <c r="BC511" i="31"/>
  <c r="BD393" i="31"/>
  <c r="BC393" i="31"/>
  <c r="BC495" i="31"/>
  <c r="BD495" i="31"/>
  <c r="BB494" i="31"/>
  <c r="BD602" i="31"/>
  <c r="BC602" i="31"/>
  <c r="BC253" i="31"/>
  <c r="BD253" i="31"/>
  <c r="BC408" i="31"/>
  <c r="BD408" i="31"/>
  <c r="BD61" i="31"/>
  <c r="BC61" i="31"/>
  <c r="BC116" i="31"/>
  <c r="BD116" i="31"/>
  <c r="BD183" i="31"/>
  <c r="BC183" i="31"/>
  <c r="BC171" i="31"/>
  <c r="BD171" i="31"/>
  <c r="BD108" i="31"/>
  <c r="BC108" i="31"/>
  <c r="BD96" i="31"/>
  <c r="BC96" i="31"/>
  <c r="BD84" i="31"/>
  <c r="BC84" i="31"/>
  <c r="BC154" i="31"/>
  <c r="BD154" i="31"/>
  <c r="BD143" i="31"/>
  <c r="BC143" i="31"/>
  <c r="BC55" i="31"/>
  <c r="BD55" i="31"/>
  <c r="BD41" i="31"/>
  <c r="BC41" i="31"/>
  <c r="BD29" i="31"/>
  <c r="BC29" i="31"/>
  <c r="BD17" i="31"/>
  <c r="BC17" i="31"/>
  <c r="BD525" i="31"/>
  <c r="BC525" i="31"/>
  <c r="BD534" i="31"/>
  <c r="BC534" i="31"/>
  <c r="BC604" i="31"/>
  <c r="BD604" i="31"/>
  <c r="BC653" i="31"/>
  <c r="BD653" i="31"/>
  <c r="BC641" i="31"/>
  <c r="BD641" i="31"/>
  <c r="BD455" i="31"/>
  <c r="BC455" i="31"/>
  <c r="BD529" i="31"/>
  <c r="BC529" i="31"/>
  <c r="BC510" i="31"/>
  <c r="BD510" i="31"/>
  <c r="BC391" i="31"/>
  <c r="BD391" i="31"/>
  <c r="BD415" i="31"/>
  <c r="BC415" i="31"/>
  <c r="BC492" i="31"/>
  <c r="BD492" i="31"/>
  <c r="BD469" i="31"/>
  <c r="BC469" i="31"/>
  <c r="BD601" i="31"/>
  <c r="BC601" i="31"/>
  <c r="BD475" i="31"/>
  <c r="BC475" i="31"/>
  <c r="BD387" i="31"/>
  <c r="BC387" i="31"/>
  <c r="BD240" i="31"/>
  <c r="BC240" i="31"/>
  <c r="BC407" i="31"/>
  <c r="BD407" i="31"/>
  <c r="BD369" i="31"/>
  <c r="BC369" i="31"/>
  <c r="BD317" i="31"/>
  <c r="BC317" i="31"/>
  <c r="BD305" i="31"/>
  <c r="BC305" i="31"/>
  <c r="BC293" i="31"/>
  <c r="BD293" i="31"/>
  <c r="BC281" i="31"/>
  <c r="BD281" i="31"/>
  <c r="BD264" i="31"/>
  <c r="BC264" i="31"/>
  <c r="BC249" i="31"/>
  <c r="BD249" i="31"/>
  <c r="BC358" i="31"/>
  <c r="BD358" i="31"/>
  <c r="BD338" i="31"/>
  <c r="BC338" i="31"/>
  <c r="BC232" i="31"/>
  <c r="BD232" i="31"/>
  <c r="BC220" i="31"/>
  <c r="BD220" i="31"/>
  <c r="BC136" i="31"/>
  <c r="BD136" i="31"/>
  <c r="BD199" i="31"/>
  <c r="BC199" i="31"/>
  <c r="BD692" i="31"/>
  <c r="BC692" i="31"/>
  <c r="BD683" i="31"/>
  <c r="BC683" i="31"/>
  <c r="BC556" i="31"/>
  <c r="BD556" i="31"/>
  <c r="BD713" i="31"/>
  <c r="BC713" i="31"/>
  <c r="BD590" i="31"/>
  <c r="BC590" i="31"/>
  <c r="BD579" i="31"/>
  <c r="BC579" i="31"/>
  <c r="BC624" i="31"/>
  <c r="BD624" i="31"/>
  <c r="BD749" i="31"/>
  <c r="BC749" i="31"/>
  <c r="BC574" i="31"/>
  <c r="BD574" i="31"/>
  <c r="BD727" i="31"/>
  <c r="BC727" i="31"/>
  <c r="BD700" i="31"/>
  <c r="BC700" i="31"/>
  <c r="AW620" i="31"/>
  <c r="AX620" i="31"/>
  <c r="AW202" i="31"/>
  <c r="AX202" i="31"/>
  <c r="AX527" i="31"/>
  <c r="AW527" i="31"/>
  <c r="BD88" i="31"/>
  <c r="BC88" i="31"/>
  <c r="BD645" i="31"/>
  <c r="BC645" i="31"/>
  <c r="BD378" i="31"/>
  <c r="BC378" i="31"/>
  <c r="BC224" i="31"/>
  <c r="BD224" i="31"/>
  <c r="BC51" i="31"/>
  <c r="BD51" i="31"/>
  <c r="BB114" i="31"/>
  <c r="BD115" i="31"/>
  <c r="BC115" i="31"/>
  <c r="BC182" i="31"/>
  <c r="BD182" i="31"/>
  <c r="BD170" i="31"/>
  <c r="BC170" i="31"/>
  <c r="BC107" i="31"/>
  <c r="BD107" i="31"/>
  <c r="BC95" i="31"/>
  <c r="BD95" i="31"/>
  <c r="BC83" i="31"/>
  <c r="BD83" i="31"/>
  <c r="BC153" i="31"/>
  <c r="BD153" i="31"/>
  <c r="BC142" i="31"/>
  <c r="BD142" i="31"/>
  <c r="BD48" i="31"/>
  <c r="BC48" i="31"/>
  <c r="BD40" i="31"/>
  <c r="BC40" i="31"/>
  <c r="BC28" i="31"/>
  <c r="BD28" i="31"/>
  <c r="BC16" i="31"/>
  <c r="BD16" i="31"/>
  <c r="BC524" i="31"/>
  <c r="BD524" i="31"/>
  <c r="BD533" i="31"/>
  <c r="BC533" i="31"/>
  <c r="BD666" i="31"/>
  <c r="BC666" i="31"/>
  <c r="BD652" i="31"/>
  <c r="BC652" i="31"/>
  <c r="BD640" i="31"/>
  <c r="BC640" i="31"/>
  <c r="BD454" i="31"/>
  <c r="BC454" i="31"/>
  <c r="BD520" i="31"/>
  <c r="BC520" i="31"/>
  <c r="BD509" i="31"/>
  <c r="BC509" i="31"/>
  <c r="BD386" i="31"/>
  <c r="BC386" i="31"/>
  <c r="BC390" i="31"/>
  <c r="BD390" i="31"/>
  <c r="BD491" i="31"/>
  <c r="BC491" i="31"/>
  <c r="BD468" i="31"/>
  <c r="BC468" i="31"/>
  <c r="BD600" i="31"/>
  <c r="BC600" i="31"/>
  <c r="BD440" i="31"/>
  <c r="BC440" i="31"/>
  <c r="BD259" i="31"/>
  <c r="BC259" i="31"/>
  <c r="BD385" i="31"/>
  <c r="BC385" i="31"/>
  <c r="BD599" i="31"/>
  <c r="BC599" i="31"/>
  <c r="BD368" i="31"/>
  <c r="BC368" i="31"/>
  <c r="BB367" i="31"/>
  <c r="BC316" i="31"/>
  <c r="BD316" i="31"/>
  <c r="BC304" i="31"/>
  <c r="BD304" i="31"/>
  <c r="BD292" i="31"/>
  <c r="BC292" i="31"/>
  <c r="BC280" i="31"/>
  <c r="BD280" i="31"/>
  <c r="BD263" i="31"/>
  <c r="BC263" i="31"/>
  <c r="BD246" i="31"/>
  <c r="BC246" i="31"/>
  <c r="BD357" i="31"/>
  <c r="BC357" i="31"/>
  <c r="BC337" i="31"/>
  <c r="BD337" i="31"/>
  <c r="BD231" i="31"/>
  <c r="BC231" i="31"/>
  <c r="BD168" i="31"/>
  <c r="BC168" i="31"/>
  <c r="BC211" i="31"/>
  <c r="BD211" i="31"/>
  <c r="BC198" i="31"/>
  <c r="BD198" i="31"/>
  <c r="BC691" i="31"/>
  <c r="BD691" i="31"/>
  <c r="BC682" i="31"/>
  <c r="BD682" i="31"/>
  <c r="BD555" i="31"/>
  <c r="BC555" i="31"/>
  <c r="BC726" i="31"/>
  <c r="BD726" i="31"/>
  <c r="BC589" i="31"/>
  <c r="BD589" i="31"/>
  <c r="BD578" i="31"/>
  <c r="BC578" i="31"/>
  <c r="BC623" i="31"/>
  <c r="BD623" i="31"/>
  <c r="BD748" i="31"/>
  <c r="BC748" i="31"/>
  <c r="BD573" i="31"/>
  <c r="BC573" i="31"/>
  <c r="BD723" i="31"/>
  <c r="BC723" i="31"/>
  <c r="BD699" i="31"/>
  <c r="BC699" i="31"/>
  <c r="AX53" i="31"/>
  <c r="AW53" i="31"/>
  <c r="AX121" i="31"/>
  <c r="AW121" i="31"/>
  <c r="AX323" i="31"/>
  <c r="AW323" i="31"/>
  <c r="AX759" i="31"/>
  <c r="AW759" i="31"/>
  <c r="AW472" i="31"/>
  <c r="AX472" i="31"/>
  <c r="BC613" i="31"/>
  <c r="BD613" i="31"/>
  <c r="BC537" i="31"/>
  <c r="BD537" i="31"/>
  <c r="BB536" i="31"/>
  <c r="BC435" i="31"/>
  <c r="BD435" i="31"/>
  <c r="BB434" i="31"/>
  <c r="BC342" i="31"/>
  <c r="BD342" i="31"/>
  <c r="BD628" i="31"/>
  <c r="BC628" i="31"/>
  <c r="BD564" i="31"/>
  <c r="BC564" i="31"/>
  <c r="BB671" i="31"/>
  <c r="BD62" i="31"/>
  <c r="BC62" i="31"/>
  <c r="BD82" i="31"/>
  <c r="BC82" i="31"/>
  <c r="BD152" i="31"/>
  <c r="BC152" i="31"/>
  <c r="BD71" i="31"/>
  <c r="BC71" i="31"/>
  <c r="BC56" i="31"/>
  <c r="BD56" i="31"/>
  <c r="BC39" i="31"/>
  <c r="BD39" i="31"/>
  <c r="BC27" i="31"/>
  <c r="BD27" i="31"/>
  <c r="BC15" i="31"/>
  <c r="BD15" i="31"/>
  <c r="BC609" i="31"/>
  <c r="BD609" i="31"/>
  <c r="BD523" i="31"/>
  <c r="BC523" i="31"/>
  <c r="BB522" i="31"/>
  <c r="BD665" i="31"/>
  <c r="BC665" i="31"/>
  <c r="BC651" i="31"/>
  <c r="BD651" i="31"/>
  <c r="BD639" i="31"/>
  <c r="BC639" i="31"/>
  <c r="BD432" i="31"/>
  <c r="BC432" i="31"/>
  <c r="BD519" i="31"/>
  <c r="BC519" i="31"/>
  <c r="BD508" i="31"/>
  <c r="BC508" i="31"/>
  <c r="BD396" i="31"/>
  <c r="BC396" i="31"/>
  <c r="BD504" i="31"/>
  <c r="BC504" i="31"/>
  <c r="BC490" i="31"/>
  <c r="BD490" i="31"/>
  <c r="BD467" i="31"/>
  <c r="BC467" i="31"/>
  <c r="BD449" i="31"/>
  <c r="BC449" i="31"/>
  <c r="BD439" i="31"/>
  <c r="BC439" i="31"/>
  <c r="BC244" i="31"/>
  <c r="BD244" i="31"/>
  <c r="BD384" i="31"/>
  <c r="BC384" i="31"/>
  <c r="BD406" i="31"/>
  <c r="BC406" i="31"/>
  <c r="BC326" i="31"/>
  <c r="BD326" i="31"/>
  <c r="BC315" i="31"/>
  <c r="BD315" i="31"/>
  <c r="BC303" i="31"/>
  <c r="BD303" i="31"/>
  <c r="BD291" i="31"/>
  <c r="BC291" i="31"/>
  <c r="BD279" i="31"/>
  <c r="BC279" i="31"/>
  <c r="BD248" i="31"/>
  <c r="BC248" i="31"/>
  <c r="BC241" i="31"/>
  <c r="BD241" i="31"/>
  <c r="BC356" i="31"/>
  <c r="BD356" i="31"/>
  <c r="BD336" i="31"/>
  <c r="BC336" i="31"/>
  <c r="BD230" i="31"/>
  <c r="BC230" i="31"/>
  <c r="BD200" i="31"/>
  <c r="BC200" i="31"/>
  <c r="BD205" i="31"/>
  <c r="BC205" i="31"/>
  <c r="BC197" i="31"/>
  <c r="BD197" i="31"/>
  <c r="BD690" i="31"/>
  <c r="BC690" i="31"/>
  <c r="BC681" i="31"/>
  <c r="BD681" i="31"/>
  <c r="BD554" i="31"/>
  <c r="BC554" i="31"/>
  <c r="BD722" i="31"/>
  <c r="BC722" i="31"/>
  <c r="BD763" i="31"/>
  <c r="BC763" i="31"/>
  <c r="BD577" i="31"/>
  <c r="BC577" i="31"/>
  <c r="BD622" i="31"/>
  <c r="BC622" i="31"/>
  <c r="BD747" i="31"/>
  <c r="BC747" i="31"/>
  <c r="BD572" i="31"/>
  <c r="BC572" i="31"/>
  <c r="BC714" i="31"/>
  <c r="BD714" i="31"/>
  <c r="BD698" i="31"/>
  <c r="BC698" i="31"/>
  <c r="BB697" i="31"/>
  <c r="AW52" i="31"/>
  <c r="AX52" i="31"/>
  <c r="AX403" i="31"/>
  <c r="AW403" i="31"/>
  <c r="AV421" i="31"/>
  <c r="BD694" i="31"/>
  <c r="BC694" i="31"/>
  <c r="BD514" i="31"/>
  <c r="BC514" i="31"/>
  <c r="BD321" i="31"/>
  <c r="BC321" i="31"/>
  <c r="BD167" i="31"/>
  <c r="BC167" i="31"/>
  <c r="BC75" i="31"/>
  <c r="BD75" i="31"/>
  <c r="BD63" i="31"/>
  <c r="BC63" i="31"/>
  <c r="BD105" i="31"/>
  <c r="BC105" i="31"/>
  <c r="BC93" i="31"/>
  <c r="BD93" i="31"/>
  <c r="BC81" i="31"/>
  <c r="BD81" i="31"/>
  <c r="BD151" i="31"/>
  <c r="BC151" i="31"/>
  <c r="BC70" i="31"/>
  <c r="BD70" i="31"/>
  <c r="BD412" i="31"/>
  <c r="BC412" i="31"/>
  <c r="BD38" i="31"/>
  <c r="BC38" i="31"/>
  <c r="BD26" i="31"/>
  <c r="BC26" i="31"/>
  <c r="BD14" i="31"/>
  <c r="BC14" i="31"/>
  <c r="BD542" i="31"/>
  <c r="BC542" i="31"/>
  <c r="BD664" i="31"/>
  <c r="BC664" i="31"/>
  <c r="BC650" i="31"/>
  <c r="BD650" i="31"/>
  <c r="BC638" i="31"/>
  <c r="BD638" i="31"/>
  <c r="BD431" i="31"/>
  <c r="BC431" i="31"/>
  <c r="BD518" i="31"/>
  <c r="BC518" i="31"/>
  <c r="BC507" i="31"/>
  <c r="BD507" i="31"/>
  <c r="BC411" i="31"/>
  <c r="BD411" i="31"/>
  <c r="BC503" i="31"/>
  <c r="BD503" i="31"/>
  <c r="BC489" i="31"/>
  <c r="BD489" i="31"/>
  <c r="BC466" i="31"/>
  <c r="BB465" i="31"/>
  <c r="BD466" i="31"/>
  <c r="BD448" i="31"/>
  <c r="BC448" i="31"/>
  <c r="BD438" i="31"/>
  <c r="BC438" i="31"/>
  <c r="BD254" i="31"/>
  <c r="BC254" i="31"/>
  <c r="BC383" i="31"/>
  <c r="BD383" i="31"/>
  <c r="BD405" i="31"/>
  <c r="BC405" i="31"/>
  <c r="BD325" i="31"/>
  <c r="BC325" i="31"/>
  <c r="BD314" i="31"/>
  <c r="BC314" i="31"/>
  <c r="BD302" i="31"/>
  <c r="BC302" i="31"/>
  <c r="BD290" i="31"/>
  <c r="BC290" i="31"/>
  <c r="BD278" i="31"/>
  <c r="BC278" i="31"/>
  <c r="BD245" i="31"/>
  <c r="BC245" i="31"/>
  <c r="BD552" i="31"/>
  <c r="BC552" i="31"/>
  <c r="BD355" i="31"/>
  <c r="BC355" i="31"/>
  <c r="BD335" i="31"/>
  <c r="BC335" i="31"/>
  <c r="BD229" i="31"/>
  <c r="BC229" i="31"/>
  <c r="BD141" i="31"/>
  <c r="BC141" i="31"/>
  <c r="BC204" i="31"/>
  <c r="BD204" i="31"/>
  <c r="BC196" i="31"/>
  <c r="BD196" i="31"/>
  <c r="BC689" i="31"/>
  <c r="BD689" i="31"/>
  <c r="BC680" i="31"/>
  <c r="BD680" i="31"/>
  <c r="BD553" i="31"/>
  <c r="BC553" i="31"/>
  <c r="BD711" i="31"/>
  <c r="BC711" i="31"/>
  <c r="BC588" i="31"/>
  <c r="BD588" i="31"/>
  <c r="BC576" i="31"/>
  <c r="BD576" i="31"/>
  <c r="BD621" i="31"/>
  <c r="BC621" i="31"/>
  <c r="BB620" i="31"/>
  <c r="BD746" i="31"/>
  <c r="BC746" i="31"/>
  <c r="BC571" i="31"/>
  <c r="BD571" i="31"/>
  <c r="BD709" i="31"/>
  <c r="BC709" i="31"/>
  <c r="BC569" i="31"/>
  <c r="BD569" i="31"/>
  <c r="AX483" i="31"/>
  <c r="AW483" i="31"/>
  <c r="AX461" i="31"/>
  <c r="AW461" i="31"/>
  <c r="BC58" i="31"/>
  <c r="BD58" i="31"/>
  <c r="BD33" i="31"/>
  <c r="BC33" i="31"/>
  <c r="BC498" i="31"/>
  <c r="BD498" i="31"/>
  <c r="BD285" i="31"/>
  <c r="BC285" i="31"/>
  <c r="BC583" i="31"/>
  <c r="BD583" i="31"/>
  <c r="BC106" i="31"/>
  <c r="BD106" i="31"/>
  <c r="BC618" i="31"/>
  <c r="BD618" i="31"/>
  <c r="BC179" i="31"/>
  <c r="BD179" i="31"/>
  <c r="BC92" i="31"/>
  <c r="BD92" i="31"/>
  <c r="BC80" i="31"/>
  <c r="BD80" i="31"/>
  <c r="BD150" i="31"/>
  <c r="BC150" i="31"/>
  <c r="BC69" i="31"/>
  <c r="BD69" i="31"/>
  <c r="BC505" i="31"/>
  <c r="BD505" i="31"/>
  <c r="BC37" i="31"/>
  <c r="BD37" i="31"/>
  <c r="BD25" i="31"/>
  <c r="BC25" i="31"/>
  <c r="BD13" i="31"/>
  <c r="BC13" i="31"/>
  <c r="BD450" i="31"/>
  <c r="BC450" i="31"/>
  <c r="BD541" i="31"/>
  <c r="BC541" i="31"/>
  <c r="BD663" i="31"/>
  <c r="BC663" i="31"/>
  <c r="BB662" i="31"/>
  <c r="BD649" i="31"/>
  <c r="BC649" i="31"/>
  <c r="BC637" i="31"/>
  <c r="BD637" i="31"/>
  <c r="BB429" i="31"/>
  <c r="BD517" i="31"/>
  <c r="BC517" i="31"/>
  <c r="BD351" i="31"/>
  <c r="BC351" i="31"/>
  <c r="BD239" i="31"/>
  <c r="BC239" i="31"/>
  <c r="BC502" i="31"/>
  <c r="BD502" i="31"/>
  <c r="BD488" i="31"/>
  <c r="BC488" i="31"/>
  <c r="BD603" i="31"/>
  <c r="BC603" i="31"/>
  <c r="BD447" i="31"/>
  <c r="BC447" i="31"/>
  <c r="BD474" i="31"/>
  <c r="BC474" i="31"/>
  <c r="BC250" i="31"/>
  <c r="BD250" i="31"/>
  <c r="BD382" i="31"/>
  <c r="BC382" i="31"/>
  <c r="BC404" i="31"/>
  <c r="BB403" i="31"/>
  <c r="BD404" i="31"/>
  <c r="BB323" i="31"/>
  <c r="BD324" i="31"/>
  <c r="BC324" i="31"/>
  <c r="BC313" i="31"/>
  <c r="BD313" i="31"/>
  <c r="BC301" i="31"/>
  <c r="BD301" i="31"/>
  <c r="BD289" i="31"/>
  <c r="BC289" i="31"/>
  <c r="BD277" i="31"/>
  <c r="BC277" i="31"/>
  <c r="BC238" i="31"/>
  <c r="BD238" i="31"/>
  <c r="BD597" i="31"/>
  <c r="BC597" i="31"/>
  <c r="BD354" i="31"/>
  <c r="BC354" i="31"/>
  <c r="BB353" i="31"/>
  <c r="BB329" i="31" s="1"/>
  <c r="BD334" i="31"/>
  <c r="BC334" i="31"/>
  <c r="BD228" i="31"/>
  <c r="BC228" i="31"/>
  <c r="BD140" i="31"/>
  <c r="BC140" i="31"/>
  <c r="BD203" i="31"/>
  <c r="BC203" i="31"/>
  <c r="BB202" i="31"/>
  <c r="BD195" i="31"/>
  <c r="BC195" i="31"/>
  <c r="BD688" i="31"/>
  <c r="BC688" i="31"/>
  <c r="BC679" i="31"/>
  <c r="BD679" i="31"/>
  <c r="BD598" i="31"/>
  <c r="BC598" i="31"/>
  <c r="BD719" i="31"/>
  <c r="BC719" i="31"/>
  <c r="BD587" i="31"/>
  <c r="BC587" i="31"/>
  <c r="BD163" i="31"/>
  <c r="BC163" i="31"/>
  <c r="BD762" i="31"/>
  <c r="BC762" i="31"/>
  <c r="BD745" i="31"/>
  <c r="BC745" i="31"/>
  <c r="BD570" i="31"/>
  <c r="BC570" i="31"/>
  <c r="BD708" i="31"/>
  <c r="BC708" i="31"/>
  <c r="BC568" i="31"/>
  <c r="BD568" i="31"/>
  <c r="AX367" i="31"/>
  <c r="AW367" i="31"/>
  <c r="AV366" i="31"/>
  <c r="AV418" i="31" s="1"/>
  <c r="BC147" i="31"/>
  <c r="BD147" i="31"/>
  <c r="BD424" i="31"/>
  <c r="BC424" i="31"/>
  <c r="BB423" i="31"/>
  <c r="BD373" i="31"/>
  <c r="BC373" i="31"/>
  <c r="BD137" i="31"/>
  <c r="BC137" i="31"/>
  <c r="BC181" i="31"/>
  <c r="BD181" i="31"/>
  <c r="BD74" i="31"/>
  <c r="BC74" i="31"/>
  <c r="BD617" i="31"/>
  <c r="BC617" i="31"/>
  <c r="BC190" i="31"/>
  <c r="BD190" i="31"/>
  <c r="BC178" i="31"/>
  <c r="BD178" i="31"/>
  <c r="BD616" i="31"/>
  <c r="BC616" i="31"/>
  <c r="BD103" i="31"/>
  <c r="BC103" i="31"/>
  <c r="BC91" i="31"/>
  <c r="BD91" i="31"/>
  <c r="BC79" i="31"/>
  <c r="BD79" i="31"/>
  <c r="BD72" i="31"/>
  <c r="BC72" i="31"/>
  <c r="BD68" i="31"/>
  <c r="BC68" i="31"/>
  <c r="BC506" i="31"/>
  <c r="BD506" i="31"/>
  <c r="BD36" i="31"/>
  <c r="BC36" i="31"/>
  <c r="BD24" i="31"/>
  <c r="BC24" i="31"/>
  <c r="BD12" i="31"/>
  <c r="BC12" i="31"/>
  <c r="BC548" i="31"/>
  <c r="BD548" i="31"/>
  <c r="BD540" i="31"/>
  <c r="BC540" i="31"/>
  <c r="BD660" i="31"/>
  <c r="BC660" i="31"/>
  <c r="BD648" i="31"/>
  <c r="BC648" i="31"/>
  <c r="BC636" i="31"/>
  <c r="BD636" i="31"/>
  <c r="BD427" i="31"/>
  <c r="BC427" i="31"/>
  <c r="BD516" i="31"/>
  <c r="BC516" i="31"/>
  <c r="BD394" i="31"/>
  <c r="BC394" i="31"/>
  <c r="BD397" i="31"/>
  <c r="BC397" i="31"/>
  <c r="BD501" i="31"/>
  <c r="BC501" i="31"/>
  <c r="BC470" i="31"/>
  <c r="BD470" i="31"/>
  <c r="BD463" i="31"/>
  <c r="BC463" i="31"/>
  <c r="BD446" i="31"/>
  <c r="BC446" i="31"/>
  <c r="BD437" i="31"/>
  <c r="BC437" i="31"/>
  <c r="BD247" i="31"/>
  <c r="BC247" i="31"/>
  <c r="BD381" i="31"/>
  <c r="BC381" i="31"/>
  <c r="BD376" i="31"/>
  <c r="BC376" i="31"/>
  <c r="BD269" i="31"/>
  <c r="BC269" i="31"/>
  <c r="BB419" i="31"/>
  <c r="BC312" i="31"/>
  <c r="BD312" i="31"/>
  <c r="BD300" i="31"/>
  <c r="BC300" i="31"/>
  <c r="BD288" i="31"/>
  <c r="BC288" i="31"/>
  <c r="BD276" i="31"/>
  <c r="BC276" i="31"/>
  <c r="BC236" i="31"/>
  <c r="BD236" i="31"/>
  <c r="BD720" i="31"/>
  <c r="BC720" i="31"/>
  <c r="BD345" i="31"/>
  <c r="BC345" i="31"/>
  <c r="BD333" i="31"/>
  <c r="BC333" i="31"/>
  <c r="BD227" i="31"/>
  <c r="BC227" i="31"/>
  <c r="BD215" i="31"/>
  <c r="BC215" i="31"/>
  <c r="BD210" i="31"/>
  <c r="BC210" i="31"/>
  <c r="BC194" i="31"/>
  <c r="BD194" i="31"/>
  <c r="BD687" i="31"/>
  <c r="BC687" i="31"/>
  <c r="BD678" i="31"/>
  <c r="BC678" i="31"/>
  <c r="BD724" i="31"/>
  <c r="BC724" i="31"/>
  <c r="BC716" i="31"/>
  <c r="BD716" i="31"/>
  <c r="BD586" i="31"/>
  <c r="BC586" i="31"/>
  <c r="BD162" i="31"/>
  <c r="BC162" i="31"/>
  <c r="BD761" i="31"/>
  <c r="BC761" i="31"/>
  <c r="BD744" i="31"/>
  <c r="BC744" i="31"/>
  <c r="BC734" i="31"/>
  <c r="BD734" i="31"/>
  <c r="BD707" i="31"/>
  <c r="BC707" i="31"/>
  <c r="BD567" i="31"/>
  <c r="BC567" i="31"/>
  <c r="AW522" i="31"/>
  <c r="AX522" i="31"/>
  <c r="AX207" i="31"/>
  <c r="AW207" i="31"/>
  <c r="AW494" i="31"/>
  <c r="AX494" i="31"/>
  <c r="AW452" i="31"/>
  <c r="AX452" i="31"/>
  <c r="BD187" i="31"/>
  <c r="BC187" i="31"/>
  <c r="BC478" i="31"/>
  <c r="BD478" i="31"/>
  <c r="BD765" i="31"/>
  <c r="BC765" i="31"/>
  <c r="BC551" i="31"/>
  <c r="BD551" i="31"/>
  <c r="BB550" i="31"/>
  <c r="BD594" i="31"/>
  <c r="BC594" i="31"/>
  <c r="BD169" i="31"/>
  <c r="BC169" i="31"/>
  <c r="BD180" i="31"/>
  <c r="BC180" i="31"/>
  <c r="BC73" i="31"/>
  <c r="BD73" i="31"/>
  <c r="BD104" i="31"/>
  <c r="BC104" i="31"/>
  <c r="BC64" i="31"/>
  <c r="BD64" i="31"/>
  <c r="BC57" i="31"/>
  <c r="BD57" i="31"/>
  <c r="BD124" i="31"/>
  <c r="BC124" i="31"/>
  <c r="BD189" i="31"/>
  <c r="BC189" i="31"/>
  <c r="BD177" i="31"/>
  <c r="BC177" i="31"/>
  <c r="BD615" i="31"/>
  <c r="BC615" i="31"/>
  <c r="BD102" i="31"/>
  <c r="BC102" i="31"/>
  <c r="BD90" i="31"/>
  <c r="BC90" i="31"/>
  <c r="BD78" i="31"/>
  <c r="BC78" i="31"/>
  <c r="BB77" i="31"/>
  <c r="BD149" i="31"/>
  <c r="BC149" i="31"/>
  <c r="BD67" i="31"/>
  <c r="BC67" i="31"/>
  <c r="BD47" i="31"/>
  <c r="BC47" i="31"/>
  <c r="BD35" i="31"/>
  <c r="BC35" i="31"/>
  <c r="BD23" i="31"/>
  <c r="BC23" i="31"/>
  <c r="BD11" i="31"/>
  <c r="BC11" i="31"/>
  <c r="BC480" i="31"/>
  <c r="BD480" i="31"/>
  <c r="BD539" i="31"/>
  <c r="BC539" i="31"/>
  <c r="BD659" i="31"/>
  <c r="BC659" i="31"/>
  <c r="BD647" i="31"/>
  <c r="BC647" i="31"/>
  <c r="BB634" i="31"/>
  <c r="BC635" i="31"/>
  <c r="BD635" i="31"/>
  <c r="BD528" i="31"/>
  <c r="BC528" i="31"/>
  <c r="BB527" i="31"/>
  <c r="BD400" i="31"/>
  <c r="BC400" i="31"/>
  <c r="BD388" i="31"/>
  <c r="BC388" i="31"/>
  <c r="BD500" i="31"/>
  <c r="BC500" i="31"/>
  <c r="BC476" i="31"/>
  <c r="BD476" i="31"/>
  <c r="BB461" i="31"/>
  <c r="BC462" i="31"/>
  <c r="BD462" i="31"/>
  <c r="BD445" i="31"/>
  <c r="BC445" i="31"/>
  <c r="BC436" i="31"/>
  <c r="BD436" i="31"/>
  <c r="BD260" i="31"/>
  <c r="BC260" i="31"/>
  <c r="BD380" i="31"/>
  <c r="BC380" i="31"/>
  <c r="BD375" i="31"/>
  <c r="BC375" i="31"/>
  <c r="BC268" i="31"/>
  <c r="BD268" i="31"/>
  <c r="BD311" i="31"/>
  <c r="BC311" i="31"/>
  <c r="BC299" i="31"/>
  <c r="BD299" i="31"/>
  <c r="BC287" i="31"/>
  <c r="BD287" i="31"/>
  <c r="BC275" i="31"/>
  <c r="BD275" i="31"/>
  <c r="BD350" i="31"/>
  <c r="BC350" i="31"/>
  <c r="BC712" i="31"/>
  <c r="BD712" i="31"/>
  <c r="BC344" i="31"/>
  <c r="BD344" i="31"/>
  <c r="BD332" i="31"/>
  <c r="BC332" i="31"/>
  <c r="BC226" i="31"/>
  <c r="BD226" i="31"/>
  <c r="BD139" i="31"/>
  <c r="BC139" i="31"/>
  <c r="BD209" i="31"/>
  <c r="BC209" i="31"/>
  <c r="BD193" i="31"/>
  <c r="BC193" i="31"/>
  <c r="BB192" i="31"/>
  <c r="BD686" i="31"/>
  <c r="BC686" i="31"/>
  <c r="BD677" i="31"/>
  <c r="BC677" i="31"/>
  <c r="BC717" i="31"/>
  <c r="BD717" i="31"/>
  <c r="BD596" i="31"/>
  <c r="BC596" i="31"/>
  <c r="BC585" i="31"/>
  <c r="BD585" i="31"/>
  <c r="BC161" i="31"/>
  <c r="BD161" i="31"/>
  <c r="BB759" i="31"/>
  <c r="BD760" i="31"/>
  <c r="BC760" i="31"/>
  <c r="BC743" i="31"/>
  <c r="BD743" i="31"/>
  <c r="BC733" i="31"/>
  <c r="BD733" i="31"/>
  <c r="BC706" i="31"/>
  <c r="BD706" i="31"/>
  <c r="BD566" i="31"/>
  <c r="BC566" i="31"/>
  <c r="AR633" i="31"/>
  <c r="AQ633" i="31"/>
  <c r="BD122" i="31"/>
  <c r="BC122" i="31"/>
  <c r="BB121" i="31"/>
  <c r="BC9" i="31"/>
  <c r="BD9" i="31"/>
  <c r="BD486" i="31"/>
  <c r="BC486" i="31"/>
  <c r="BD297" i="31"/>
  <c r="BC297" i="31"/>
  <c r="BD128" i="31"/>
  <c r="BC128" i="31"/>
  <c r="AW697" i="31"/>
  <c r="AX697" i="31"/>
  <c r="BC94" i="31"/>
  <c r="BD94" i="31"/>
  <c r="BC49" i="31"/>
  <c r="BD49" i="31"/>
  <c r="BC123" i="31"/>
  <c r="BD123" i="31"/>
  <c r="BD188" i="31"/>
  <c r="BC188" i="31"/>
  <c r="BC176" i="31"/>
  <c r="BD176" i="31"/>
  <c r="BC614" i="31"/>
  <c r="BD614" i="31"/>
  <c r="BC101" i="31"/>
  <c r="BD101" i="31"/>
  <c r="BD89" i="31"/>
  <c r="BC89" i="31"/>
  <c r="BD695" i="31"/>
  <c r="BC695" i="31"/>
  <c r="BC148" i="31"/>
  <c r="BD148" i="31"/>
  <c r="BC66" i="31"/>
  <c r="BD66" i="31"/>
  <c r="BC46" i="31"/>
  <c r="BD46" i="31"/>
  <c r="BC34" i="31"/>
  <c r="BD34" i="31"/>
  <c r="BC22" i="31"/>
  <c r="BD22" i="31"/>
  <c r="BC10" i="31"/>
  <c r="BD10" i="31"/>
  <c r="BD479" i="31"/>
  <c r="BC479" i="31"/>
  <c r="BD538" i="31"/>
  <c r="BC538" i="31"/>
  <c r="BC658" i="31"/>
  <c r="BD658" i="31"/>
  <c r="BD646" i="31"/>
  <c r="BC646" i="31"/>
  <c r="BD477" i="31"/>
  <c r="BC477" i="31"/>
  <c r="BD515" i="31"/>
  <c r="BC515" i="31"/>
  <c r="BD389" i="31"/>
  <c r="BC389" i="31"/>
  <c r="BC398" i="31"/>
  <c r="BD398" i="31"/>
  <c r="BD499" i="31"/>
  <c r="BC499" i="31"/>
  <c r="BD487" i="31"/>
  <c r="BC487" i="31"/>
  <c r="BC766" i="31"/>
  <c r="BD766" i="31"/>
  <c r="BC453" i="31"/>
  <c r="BB452" i="31"/>
  <c r="BD453" i="31"/>
  <c r="BD473" i="31"/>
  <c r="BC473" i="31"/>
  <c r="BB472" i="31"/>
  <c r="BD242" i="31"/>
  <c r="BC242" i="31"/>
  <c r="BD379" i="31"/>
  <c r="BC379" i="31"/>
  <c r="BC374" i="31"/>
  <c r="BD374" i="31"/>
  <c r="BD267" i="31"/>
  <c r="BC267" i="31"/>
  <c r="BD310" i="31"/>
  <c r="BC310" i="31"/>
  <c r="BC298" i="31"/>
  <c r="BD298" i="31"/>
  <c r="BC286" i="31"/>
  <c r="BD286" i="31"/>
  <c r="BD274" i="31"/>
  <c r="BC274" i="31"/>
  <c r="BC256" i="31"/>
  <c r="BD256" i="31"/>
  <c r="BD349" i="31"/>
  <c r="BC349" i="31"/>
  <c r="BC343" i="31"/>
  <c r="BD343" i="31"/>
  <c r="BD331" i="31"/>
  <c r="BC331" i="31"/>
  <c r="BD225" i="31"/>
  <c r="BC225" i="31"/>
  <c r="BD138" i="31"/>
  <c r="BC138" i="31"/>
  <c r="BD208" i="31"/>
  <c r="BC208" i="31"/>
  <c r="BB207" i="31"/>
  <c r="BD135" i="31"/>
  <c r="BC135" i="31"/>
  <c r="BC685" i="31"/>
  <c r="BD685" i="31"/>
  <c r="BB675" i="31"/>
  <c r="BC710" i="31"/>
  <c r="BD710" i="31"/>
  <c r="BC595" i="31"/>
  <c r="BD595" i="31"/>
  <c r="BC584" i="31"/>
  <c r="BD584" i="31"/>
  <c r="BD160" i="31"/>
  <c r="BC160" i="31"/>
  <c r="BB159" i="31"/>
  <c r="BD754" i="31"/>
  <c r="BC754" i="31"/>
  <c r="BD732" i="31"/>
  <c r="BC732" i="31"/>
  <c r="BC705" i="31"/>
  <c r="BD705" i="31"/>
  <c r="BD565" i="31"/>
  <c r="BC565" i="31"/>
  <c r="AW465" i="31"/>
  <c r="AX465" i="31"/>
  <c r="AW77" i="31"/>
  <c r="AX77" i="31"/>
  <c r="AV633" i="31"/>
  <c r="AX634" i="31"/>
  <c r="AW634" i="31"/>
  <c r="AH2" i="11"/>
  <c r="AG5" i="11"/>
  <c r="BH562" i="31" s="1"/>
  <c r="AG6" i="11"/>
  <c r="BH563" i="31" s="1"/>
  <c r="AG7" i="11"/>
  <c r="BH564" i="31" s="1"/>
  <c r="AG8" i="11"/>
  <c r="BH565" i="31" s="1"/>
  <c r="AG9" i="11"/>
  <c r="BH566" i="31" s="1"/>
  <c r="AG10" i="11"/>
  <c r="BH567" i="31" s="1"/>
  <c r="AG11" i="11"/>
  <c r="BH568" i="31" s="1"/>
  <c r="AG12" i="11"/>
  <c r="BH569" i="31" s="1"/>
  <c r="AG13" i="11"/>
  <c r="BH698" i="31" s="1"/>
  <c r="AG14" i="11"/>
  <c r="BH699" i="31" s="1"/>
  <c r="AG15" i="11"/>
  <c r="BH700" i="31" s="1"/>
  <c r="AG16" i="11"/>
  <c r="BH701" i="31" s="1"/>
  <c r="AG17" i="11"/>
  <c r="BH702" i="31" s="1"/>
  <c r="AG18" i="11"/>
  <c r="BH703" i="31" s="1"/>
  <c r="AG19" i="11"/>
  <c r="BH704" i="31" s="1"/>
  <c r="AG20" i="11"/>
  <c r="BH705" i="31" s="1"/>
  <c r="AG21" i="11"/>
  <c r="BH706" i="31" s="1"/>
  <c r="AG22" i="11"/>
  <c r="BH707" i="31" s="1"/>
  <c r="AG23" i="11"/>
  <c r="BH708" i="31" s="1"/>
  <c r="AG24" i="11"/>
  <c r="BH709" i="31" s="1"/>
  <c r="AG27" i="11"/>
  <c r="BH712" i="31" s="1"/>
  <c r="AG32" i="11"/>
  <c r="BH717" i="31" s="1"/>
  <c r="AG35" i="11"/>
  <c r="BH720" i="31" s="1"/>
  <c r="AG31" i="11"/>
  <c r="BH716" i="31" s="1"/>
  <c r="AG34" i="11"/>
  <c r="BH719" i="31" s="1"/>
  <c r="AG26" i="11"/>
  <c r="BH711" i="31" s="1"/>
  <c r="AG37" i="11"/>
  <c r="BH722" i="31" s="1"/>
  <c r="AG41" i="11"/>
  <c r="BH726" i="31" s="1"/>
  <c r="AG28" i="11"/>
  <c r="BH713" i="31" s="1"/>
  <c r="AG33" i="11"/>
  <c r="BH718" i="31" s="1"/>
  <c r="AG36" i="11"/>
  <c r="BH721" i="31" s="1"/>
  <c r="AG40" i="11"/>
  <c r="BH725" i="31" s="1"/>
  <c r="AG30" i="11"/>
  <c r="BH715" i="31" s="1"/>
  <c r="AG42" i="11"/>
  <c r="BH727" i="31" s="1"/>
  <c r="AG46" i="11"/>
  <c r="BH731" i="31" s="1"/>
  <c r="AG50" i="11"/>
  <c r="BH570" i="31" s="1"/>
  <c r="AG54" i="11"/>
  <c r="BH574" i="31" s="1"/>
  <c r="AG58" i="11"/>
  <c r="BH741" i="31" s="1"/>
  <c r="AG62" i="11"/>
  <c r="BH745" i="31" s="1"/>
  <c r="AG66" i="11"/>
  <c r="BH749" i="31" s="1"/>
  <c r="AG70" i="11"/>
  <c r="BH753" i="31" s="1"/>
  <c r="AG74" i="11"/>
  <c r="BH762" i="31" s="1"/>
  <c r="AG77" i="11"/>
  <c r="BH623" i="31" s="1"/>
  <c r="AG80" i="11"/>
  <c r="BH626" i="31" s="1"/>
  <c r="AG83" i="11"/>
  <c r="BH160" i="31" s="1"/>
  <c r="AG88" i="11"/>
  <c r="BH577" i="31" s="1"/>
  <c r="AG90" i="11"/>
  <c r="BH579" i="31" s="1"/>
  <c r="AG92" i="11"/>
  <c r="BH581" i="31" s="1"/>
  <c r="AG94" i="11"/>
  <c r="BH583" i="31" s="1"/>
  <c r="AG96" i="11"/>
  <c r="BH585" i="31" s="1"/>
  <c r="AG98" i="11"/>
  <c r="BH587" i="31" s="1"/>
  <c r="AG100" i="11"/>
  <c r="BH763" i="31" s="1"/>
  <c r="AG25" i="11"/>
  <c r="BH710" i="31" s="1"/>
  <c r="AG86" i="11"/>
  <c r="BH163" i="31" s="1"/>
  <c r="AG108" i="11"/>
  <c r="BH596" i="31" s="1"/>
  <c r="AG111" i="11"/>
  <c r="BH551" i="31" s="1"/>
  <c r="AG38" i="11"/>
  <c r="BH723" i="31" s="1"/>
  <c r="AG43" i="11"/>
  <c r="BH728" i="31" s="1"/>
  <c r="AG47" i="11"/>
  <c r="BH732" i="31" s="1"/>
  <c r="AG51" i="11"/>
  <c r="BH571" i="31" s="1"/>
  <c r="AG55" i="11"/>
  <c r="BH575" i="31" s="1"/>
  <c r="AG59" i="11"/>
  <c r="BH742" i="31" s="1"/>
  <c r="AG63" i="11"/>
  <c r="BH746" i="31" s="1"/>
  <c r="AG67" i="11"/>
  <c r="BH750" i="31" s="1"/>
  <c r="AG71" i="11"/>
  <c r="BH754" i="31" s="1"/>
  <c r="AG75" i="11"/>
  <c r="BH621" i="31" s="1"/>
  <c r="AG78" i="11"/>
  <c r="BH624" i="31" s="1"/>
  <c r="AG81" i="11"/>
  <c r="BH627" i="31" s="1"/>
  <c r="AG84" i="11"/>
  <c r="BH161" i="31" s="1"/>
  <c r="AG39" i="11"/>
  <c r="BH724" i="31" s="1"/>
  <c r="AG110" i="11"/>
  <c r="BH598" i="31" s="1"/>
  <c r="AG113" i="11"/>
  <c r="BH553" i="31" s="1"/>
  <c r="AG114" i="11"/>
  <c r="BH554" i="31" s="1"/>
  <c r="AG115" i="11"/>
  <c r="BH555" i="31" s="1"/>
  <c r="AG116" i="11"/>
  <c r="BH556" i="31" s="1"/>
  <c r="AG117" i="11"/>
  <c r="BH557" i="31" s="1"/>
  <c r="AG118" i="11"/>
  <c r="BH558" i="31" s="1"/>
  <c r="AG119" i="11"/>
  <c r="BH127" i="31" s="1"/>
  <c r="AG120" i="11"/>
  <c r="BH128" i="31" s="1"/>
  <c r="AG121" i="11"/>
  <c r="BH676" i="31" s="1"/>
  <c r="AG122" i="11"/>
  <c r="BH677" i="31" s="1"/>
  <c r="AG123" i="11"/>
  <c r="BH678" i="31" s="1"/>
  <c r="AG124" i="11"/>
  <c r="BH679" i="31" s="1"/>
  <c r="AG125" i="11"/>
  <c r="BH680" i="31" s="1"/>
  <c r="AG126" i="11"/>
  <c r="BH681" i="31" s="1"/>
  <c r="AG127" i="11"/>
  <c r="BH682" i="31" s="1"/>
  <c r="AG128" i="11"/>
  <c r="BH683" i="31" s="1"/>
  <c r="AG129" i="11"/>
  <c r="BH129" i="31" s="1"/>
  <c r="AG130" i="11"/>
  <c r="BH130" i="31" s="1"/>
  <c r="AG131" i="11"/>
  <c r="BH131" i="31" s="1"/>
  <c r="AG132" i="11"/>
  <c r="BH684" i="31" s="1"/>
  <c r="AG133" i="11"/>
  <c r="BH685" i="31" s="1"/>
  <c r="AG134" i="11"/>
  <c r="BH686" i="31" s="1"/>
  <c r="AG135" i="11"/>
  <c r="BH687" i="31" s="1"/>
  <c r="AG136" i="11"/>
  <c r="BH688" i="31" s="1"/>
  <c r="AG137" i="11"/>
  <c r="BH689" i="31" s="1"/>
  <c r="AG138" i="11"/>
  <c r="BH690" i="31" s="1"/>
  <c r="AG139" i="11"/>
  <c r="BH691" i="31" s="1"/>
  <c r="AG140" i="11"/>
  <c r="BH692" i="31" s="1"/>
  <c r="AG141" i="11"/>
  <c r="BH693" i="31" s="1"/>
  <c r="AG142" i="11"/>
  <c r="BH132" i="31" s="1"/>
  <c r="AG143" i="11"/>
  <c r="BH133" i="31" s="1"/>
  <c r="AG144" i="11"/>
  <c r="BH134" i="31" s="1"/>
  <c r="AG145" i="11"/>
  <c r="BH135" i="31" s="1"/>
  <c r="AG146" i="11"/>
  <c r="BH193" i="31" s="1"/>
  <c r="AG147" i="11"/>
  <c r="BH194" i="31" s="1"/>
  <c r="AG148" i="11"/>
  <c r="BH195" i="31" s="1"/>
  <c r="AG149" i="11"/>
  <c r="BH196" i="31" s="1"/>
  <c r="AG150" i="11"/>
  <c r="BH197" i="31" s="1"/>
  <c r="AG151" i="11"/>
  <c r="BH198" i="31" s="1"/>
  <c r="AG152" i="11"/>
  <c r="BH199" i="31" s="1"/>
  <c r="AG153" i="11"/>
  <c r="BH164" i="31" s="1"/>
  <c r="AG154" i="11"/>
  <c r="BH165" i="31" s="1"/>
  <c r="AG155" i="11"/>
  <c r="BH166" i="31" s="1"/>
  <c r="AG156" i="11"/>
  <c r="BH167" i="31" s="1"/>
  <c r="AG157" i="11"/>
  <c r="BH208" i="31" s="1"/>
  <c r="AG158" i="11"/>
  <c r="BH209" i="31" s="1"/>
  <c r="AG159" i="11"/>
  <c r="BH210" i="31" s="1"/>
  <c r="AG160" i="11"/>
  <c r="BH203" i="31" s="1"/>
  <c r="AG161" i="11"/>
  <c r="BH204" i="31" s="1"/>
  <c r="AG162" i="11"/>
  <c r="BH205" i="31" s="1"/>
  <c r="AG163" i="11"/>
  <c r="BH211" i="31" s="1"/>
  <c r="AG164" i="11"/>
  <c r="BH136" i="31" s="1"/>
  <c r="AG165" i="11"/>
  <c r="BH212" i="31" s="1"/>
  <c r="AG166" i="11"/>
  <c r="BH213" i="31" s="1"/>
  <c r="AG167" i="11"/>
  <c r="BH214" i="31" s="1"/>
  <c r="AG168" i="11"/>
  <c r="BH137" i="31" s="1"/>
  <c r="AG169" i="11"/>
  <c r="BH138" i="31" s="1"/>
  <c r="AG170" i="11"/>
  <c r="BH139" i="31" s="1"/>
  <c r="AG171" i="11"/>
  <c r="BH215" i="31" s="1"/>
  <c r="AG172" i="11"/>
  <c r="BH140" i="31" s="1"/>
  <c r="AG173" i="11"/>
  <c r="BH141" i="31" s="1"/>
  <c r="AG174" i="11"/>
  <c r="BH200" i="31" s="1"/>
  <c r="AG175" i="11"/>
  <c r="BH168" i="31" s="1"/>
  <c r="AG176" i="11"/>
  <c r="BH220" i="31" s="1"/>
  <c r="AG177" i="11"/>
  <c r="BH221" i="31" s="1"/>
  <c r="AG178" i="11"/>
  <c r="BH222" i="31" s="1"/>
  <c r="AG179" i="11"/>
  <c r="BH223" i="31" s="1"/>
  <c r="AG180" i="11"/>
  <c r="BH224" i="31" s="1"/>
  <c r="AG181" i="11"/>
  <c r="BH225" i="31" s="1"/>
  <c r="AG182" i="11"/>
  <c r="BH226" i="31" s="1"/>
  <c r="AG183" i="11"/>
  <c r="BH227" i="31" s="1"/>
  <c r="AG184" i="11"/>
  <c r="BH228" i="31" s="1"/>
  <c r="AG185" i="11"/>
  <c r="BH229" i="31" s="1"/>
  <c r="AG186" i="11"/>
  <c r="BH230" i="31" s="1"/>
  <c r="AG187" i="11"/>
  <c r="BH231" i="31" s="1"/>
  <c r="AG188" i="11"/>
  <c r="BH232" i="31" s="1"/>
  <c r="AG189" i="11"/>
  <c r="BH233" i="31" s="1"/>
  <c r="AG190" i="11"/>
  <c r="BH234" i="31" s="1"/>
  <c r="AG191" i="11"/>
  <c r="BH235" i="31" s="1"/>
  <c r="AG192" i="11"/>
  <c r="BH330" i="31" s="1"/>
  <c r="AG193" i="11"/>
  <c r="BH331" i="31" s="1"/>
  <c r="AG194" i="11"/>
  <c r="BH332" i="31" s="1"/>
  <c r="AG195" i="11"/>
  <c r="BH333" i="31" s="1"/>
  <c r="AG196" i="11"/>
  <c r="BH334" i="31" s="1"/>
  <c r="AG197" i="11"/>
  <c r="BH335" i="31" s="1"/>
  <c r="AG198" i="11"/>
  <c r="BH336" i="31" s="1"/>
  <c r="AG199" i="11"/>
  <c r="BH337" i="31" s="1"/>
  <c r="AG200" i="11"/>
  <c r="BH338" i="31" s="1"/>
  <c r="AG201" i="11"/>
  <c r="BH339" i="31" s="1"/>
  <c r="AG202" i="11"/>
  <c r="BH340" i="31" s="1"/>
  <c r="AG203" i="11"/>
  <c r="BH341" i="31" s="1"/>
  <c r="AG204" i="11"/>
  <c r="BH342" i="31" s="1"/>
  <c r="AG205" i="11"/>
  <c r="BH343" i="31" s="1"/>
  <c r="AG206" i="11"/>
  <c r="BH344" i="31" s="1"/>
  <c r="AG207" i="11"/>
  <c r="BH345" i="31" s="1"/>
  <c r="AG208" i="11"/>
  <c r="BH354" i="31" s="1"/>
  <c r="AG209" i="11"/>
  <c r="BH355" i="31" s="1"/>
  <c r="AG210" i="11"/>
  <c r="BH356" i="31" s="1"/>
  <c r="AG211" i="11"/>
  <c r="BH357" i="31" s="1"/>
  <c r="AG212" i="11"/>
  <c r="BH358" i="31" s="1"/>
  <c r="AG213" i="11"/>
  <c r="BH359" i="31" s="1"/>
  <c r="AG214" i="11"/>
  <c r="BH346" i="31" s="1"/>
  <c r="AG215" i="11"/>
  <c r="BH347" i="31" s="1"/>
  <c r="AG216" i="11"/>
  <c r="BH348" i="31" s="1"/>
  <c r="AG217" i="11"/>
  <c r="BH349" i="31" s="1"/>
  <c r="AG218" i="11"/>
  <c r="BH350" i="31" s="1"/>
  <c r="AG219" i="11"/>
  <c r="BH351" i="31" s="1"/>
  <c r="AG220" i="11"/>
  <c r="BH236" i="31" s="1"/>
  <c r="AG221" i="11"/>
  <c r="BH237" i="31" s="1"/>
  <c r="AG222" i="11"/>
  <c r="BH238" i="31" s="1"/>
  <c r="AG223" i="11"/>
  <c r="BH239" i="31" s="1"/>
  <c r="AG224" i="11"/>
  <c r="BH240" i="31" s="1"/>
  <c r="AG225" i="11"/>
  <c r="BH241" i="31" s="1"/>
  <c r="AG226" i="11"/>
  <c r="BH242" i="31" s="1"/>
  <c r="AG227" i="11"/>
  <c r="BH243" i="31" s="1"/>
  <c r="AG228" i="11"/>
  <c r="BH244" i="31" s="1"/>
  <c r="AG229" i="11"/>
  <c r="BH245" i="31" s="1"/>
  <c r="AG230" i="11"/>
  <c r="BH246" i="31" s="1"/>
  <c r="AG231" i="11"/>
  <c r="BH247" i="31" s="1"/>
  <c r="AG232" i="11"/>
  <c r="BH248" i="31" s="1"/>
  <c r="AG233" i="11"/>
  <c r="BH249" i="31" s="1"/>
  <c r="AG234" i="11"/>
  <c r="BH250" i="31" s="1"/>
  <c r="AG235" i="11"/>
  <c r="BH251" i="31" s="1"/>
  <c r="AG236" i="11"/>
  <c r="BH252" i="31" s="1"/>
  <c r="AG237" i="11"/>
  <c r="BH253" i="31" s="1"/>
  <c r="AG238" i="11"/>
  <c r="BH254" i="31" s="1"/>
  <c r="AG239" i="11"/>
  <c r="BH255" i="31" s="1"/>
  <c r="AG240" i="11"/>
  <c r="BH256" i="31" s="1"/>
  <c r="AG241" i="11"/>
  <c r="BH257" i="31" s="1"/>
  <c r="AG242" i="11"/>
  <c r="BH258" i="31" s="1"/>
  <c r="AG243" i="11"/>
  <c r="BH259" i="31" s="1"/>
  <c r="AG44" i="11"/>
  <c r="BH729" i="31" s="1"/>
  <c r="AG48" i="11"/>
  <c r="BH733" i="31" s="1"/>
  <c r="AG52" i="11"/>
  <c r="BH572" i="31" s="1"/>
  <c r="AG56" i="11"/>
  <c r="BH739" i="31" s="1"/>
  <c r="AG60" i="11"/>
  <c r="BH743" i="31" s="1"/>
  <c r="AG64" i="11"/>
  <c r="BH747" i="31" s="1"/>
  <c r="AG68" i="11"/>
  <c r="BH751" i="31" s="1"/>
  <c r="AG72" i="11"/>
  <c r="BH760" i="31" s="1"/>
  <c r="AG87" i="11"/>
  <c r="BH576" i="31" s="1"/>
  <c r="AG89" i="11"/>
  <c r="BH578" i="31" s="1"/>
  <c r="AG91" i="11"/>
  <c r="BH580" i="31" s="1"/>
  <c r="AG93" i="11"/>
  <c r="BH582" i="31" s="1"/>
  <c r="AG95" i="11"/>
  <c r="BH584" i="31" s="1"/>
  <c r="AG97" i="11"/>
  <c r="BH586" i="31" s="1"/>
  <c r="AG99" i="11"/>
  <c r="BH588" i="31" s="1"/>
  <c r="AG101" i="11"/>
  <c r="BH589" i="31" s="1"/>
  <c r="AG103" i="11"/>
  <c r="BH591" i="31" s="1"/>
  <c r="AG105" i="11"/>
  <c r="BH593" i="31" s="1"/>
  <c r="AG107" i="11"/>
  <c r="BH595" i="31" s="1"/>
  <c r="AG76" i="11"/>
  <c r="BH622" i="31" s="1"/>
  <c r="AG79" i="11"/>
  <c r="BH625" i="31" s="1"/>
  <c r="AG82" i="11"/>
  <c r="BH628" i="31" s="1"/>
  <c r="AG85" i="11"/>
  <c r="BH162" i="31" s="1"/>
  <c r="AG29" i="11"/>
  <c r="BH714" i="31" s="1"/>
  <c r="AG45" i="11"/>
  <c r="BH730" i="31" s="1"/>
  <c r="AG49" i="11"/>
  <c r="BH734" i="31" s="1"/>
  <c r="AG53" i="11"/>
  <c r="BH573" i="31" s="1"/>
  <c r="AG57" i="11"/>
  <c r="BH740" i="31" s="1"/>
  <c r="AG61" i="11"/>
  <c r="BH744" i="31" s="1"/>
  <c r="AG65" i="11"/>
  <c r="BH748" i="31" s="1"/>
  <c r="AG69" i="11"/>
  <c r="BH752" i="31" s="1"/>
  <c r="AG73" i="11"/>
  <c r="BH761" i="31" s="1"/>
  <c r="AG109" i="11"/>
  <c r="BH597" i="31" s="1"/>
  <c r="AG112" i="11"/>
  <c r="BH552" i="31" s="1"/>
  <c r="AG106" i="11"/>
  <c r="BH594" i="31" s="1"/>
  <c r="AG247" i="11"/>
  <c r="BH263" i="31" s="1"/>
  <c r="AG248" i="11"/>
  <c r="BH264" i="31" s="1"/>
  <c r="AG249" i="11"/>
  <c r="BH265" i="31" s="1"/>
  <c r="AG250" i="11"/>
  <c r="BH266" i="31" s="1"/>
  <c r="AG251" i="11"/>
  <c r="BH272" i="31" s="1"/>
  <c r="AG252" i="11"/>
  <c r="BH273" i="31" s="1"/>
  <c r="AG253" i="11"/>
  <c r="BH274" i="31" s="1"/>
  <c r="AG254" i="11"/>
  <c r="BH275" i="31" s="1"/>
  <c r="AG255" i="11"/>
  <c r="BH276" i="31" s="1"/>
  <c r="AG256" i="11"/>
  <c r="BH277" i="31" s="1"/>
  <c r="AG257" i="11"/>
  <c r="BH278" i="31" s="1"/>
  <c r="AG258" i="11"/>
  <c r="BH279" i="31" s="1"/>
  <c r="AG259" i="11"/>
  <c r="BH280" i="31" s="1"/>
  <c r="AG260" i="11"/>
  <c r="BH281" i="31" s="1"/>
  <c r="AG261" i="11"/>
  <c r="BH282" i="31" s="1"/>
  <c r="AG262" i="11"/>
  <c r="BH283" i="31" s="1"/>
  <c r="AG263" i="11"/>
  <c r="BH284" i="31" s="1"/>
  <c r="AG264" i="11"/>
  <c r="BH285" i="31" s="1"/>
  <c r="AG265" i="11"/>
  <c r="BH286" i="31" s="1"/>
  <c r="AG266" i="11"/>
  <c r="BH287" i="31" s="1"/>
  <c r="AG267" i="11"/>
  <c r="BH288" i="31" s="1"/>
  <c r="AG268" i="11"/>
  <c r="BH289" i="31" s="1"/>
  <c r="AG269" i="11"/>
  <c r="BH290" i="31" s="1"/>
  <c r="AG270" i="11"/>
  <c r="BH291" i="31" s="1"/>
  <c r="AG271" i="11"/>
  <c r="BH292" i="31" s="1"/>
  <c r="AG272" i="11"/>
  <c r="BH293" i="31" s="1"/>
  <c r="AG273" i="11"/>
  <c r="BH294" i="31" s="1"/>
  <c r="AG274" i="11"/>
  <c r="BH295" i="31" s="1"/>
  <c r="AG275" i="11"/>
  <c r="BH296" i="31" s="1"/>
  <c r="AG276" i="11"/>
  <c r="BH297" i="31" s="1"/>
  <c r="AG277" i="11"/>
  <c r="BH298" i="31" s="1"/>
  <c r="AG278" i="11"/>
  <c r="BH299" i="31" s="1"/>
  <c r="AG279" i="11"/>
  <c r="BH300" i="31" s="1"/>
  <c r="AG280" i="11"/>
  <c r="BH301" i="31" s="1"/>
  <c r="AG281" i="11"/>
  <c r="BH302" i="31" s="1"/>
  <c r="AG282" i="11"/>
  <c r="BH303" i="31" s="1"/>
  <c r="AG283" i="11"/>
  <c r="BH304" i="31" s="1"/>
  <c r="AG284" i="11"/>
  <c r="BH305" i="31" s="1"/>
  <c r="AG285" i="11"/>
  <c r="BH306" i="31" s="1"/>
  <c r="AG286" i="11"/>
  <c r="BH307" i="31" s="1"/>
  <c r="AG287" i="11"/>
  <c r="BH308" i="31" s="1"/>
  <c r="AG288" i="11"/>
  <c r="BH309" i="31" s="1"/>
  <c r="AG289" i="11"/>
  <c r="BH310" i="31" s="1"/>
  <c r="AG290" i="11"/>
  <c r="BH311" i="31" s="1"/>
  <c r="AG291" i="11"/>
  <c r="BH312" i="31" s="1"/>
  <c r="AG292" i="11"/>
  <c r="BH313" i="31" s="1"/>
  <c r="AG293" i="11"/>
  <c r="BH314" i="31" s="1"/>
  <c r="AG294" i="11"/>
  <c r="BH315" i="31" s="1"/>
  <c r="AG295" i="11"/>
  <c r="BH316" i="31" s="1"/>
  <c r="AG296" i="11"/>
  <c r="BH317" i="31" s="1"/>
  <c r="AG297" i="11"/>
  <c r="BH318" i="31" s="1"/>
  <c r="AG298" i="11"/>
  <c r="BH319" i="31" s="1"/>
  <c r="AG299" i="11"/>
  <c r="BH320" i="31" s="1"/>
  <c r="AG300" i="11"/>
  <c r="BH321" i="31" s="1"/>
  <c r="AG301" i="11"/>
  <c r="BH267" i="31" s="1"/>
  <c r="AG302" i="11"/>
  <c r="BH268" i="31" s="1"/>
  <c r="AG303" i="11"/>
  <c r="BH269" i="31" s="1"/>
  <c r="AG304" i="11"/>
  <c r="BH324" i="31" s="1"/>
  <c r="AG305" i="11"/>
  <c r="BH325" i="31" s="1"/>
  <c r="AG306" i="11"/>
  <c r="BH326" i="31" s="1"/>
  <c r="BH368" i="31"/>
  <c r="AG308" i="11"/>
  <c r="BH369" i="31" s="1"/>
  <c r="AG309" i="11"/>
  <c r="BH370" i="31" s="1"/>
  <c r="AG310" i="11"/>
  <c r="BH371" i="31" s="1"/>
  <c r="AG311" i="11"/>
  <c r="BH372" i="31" s="1"/>
  <c r="AG312" i="11"/>
  <c r="BH373" i="31" s="1"/>
  <c r="AG313" i="11"/>
  <c r="BH374" i="31" s="1"/>
  <c r="AG314" i="11"/>
  <c r="BH375" i="31" s="1"/>
  <c r="AG315" i="11"/>
  <c r="BH376" i="31" s="1"/>
  <c r="BH404" i="31"/>
  <c r="AG317" i="11"/>
  <c r="BH405" i="31" s="1"/>
  <c r="AG318" i="11"/>
  <c r="BH406" i="31" s="1"/>
  <c r="AG319" i="11"/>
  <c r="BH599" i="31" s="1"/>
  <c r="AG320" i="11"/>
  <c r="BH407" i="31" s="1"/>
  <c r="AG321" i="11"/>
  <c r="BH408" i="31" s="1"/>
  <c r="AG322" i="11"/>
  <c r="BH409" i="31" s="1"/>
  <c r="AG323" i="11"/>
  <c r="BH377" i="31" s="1"/>
  <c r="AG324" i="11"/>
  <c r="BH378" i="31" s="1"/>
  <c r="AG325" i="11"/>
  <c r="BH379" i="31" s="1"/>
  <c r="AG326" i="11"/>
  <c r="BH380" i="31" s="1"/>
  <c r="AG327" i="11"/>
  <c r="BH381" i="31" s="1"/>
  <c r="AG328" i="11"/>
  <c r="BH382" i="31" s="1"/>
  <c r="AG329" i="11"/>
  <c r="BH383" i="31" s="1"/>
  <c r="AG330" i="11"/>
  <c r="BH384" i="31" s="1"/>
  <c r="AG331" i="11"/>
  <c r="BH385" i="31" s="1"/>
  <c r="AG332" i="11"/>
  <c r="BH386" i="31" s="1"/>
  <c r="AG333" i="11"/>
  <c r="BH387" i="31" s="1"/>
  <c r="AG334" i="11"/>
  <c r="BH388" i="31" s="1"/>
  <c r="AG335" i="11"/>
  <c r="BH389" i="31" s="1"/>
  <c r="AG336" i="11"/>
  <c r="BH390" i="31" s="1"/>
  <c r="AG337" i="11"/>
  <c r="BH391" i="31" s="1"/>
  <c r="AG338" i="11"/>
  <c r="BH410" i="31" s="1"/>
  <c r="AG339" i="11"/>
  <c r="BH411" i="31" s="1"/>
  <c r="AG340" i="11"/>
  <c r="BH412" i="31" s="1"/>
  <c r="AG341" i="11"/>
  <c r="BH413" i="31" s="1"/>
  <c r="AG342" i="11"/>
  <c r="BH414" i="31" s="1"/>
  <c r="AG343" i="11"/>
  <c r="BH415" i="31" s="1"/>
  <c r="AG344" i="11"/>
  <c r="BH392" i="31" s="1"/>
  <c r="AG345" i="11"/>
  <c r="BH393" i="31" s="1"/>
  <c r="AG346" i="11"/>
  <c r="BH394" i="31" s="1"/>
  <c r="AG246" i="11"/>
  <c r="BH262" i="31" s="1"/>
  <c r="AG102" i="11"/>
  <c r="BH590" i="31" s="1"/>
  <c r="AG245" i="11"/>
  <c r="BH261" i="31" s="1"/>
  <c r="AG244" i="11"/>
  <c r="BH260" i="31" s="1"/>
  <c r="AG352" i="11"/>
  <c r="BH400" i="31" s="1"/>
  <c r="AG351" i="11"/>
  <c r="BH399" i="31" s="1"/>
  <c r="AG350" i="11"/>
  <c r="BH398" i="31" s="1"/>
  <c r="AG349" i="11"/>
  <c r="BH397" i="31" s="1"/>
  <c r="AG348" i="11"/>
  <c r="BH396" i="31" s="1"/>
  <c r="AG347" i="11"/>
  <c r="BH395" i="31" s="1"/>
  <c r="AG358" i="11"/>
  <c r="BH474" i="31" s="1"/>
  <c r="AG364" i="11"/>
  <c r="BH442" i="31" s="1"/>
  <c r="AG370" i="11"/>
  <c r="BH447" i="31" s="1"/>
  <c r="AG376" i="11"/>
  <c r="BH755" i="31" s="1"/>
  <c r="AG396" i="11"/>
  <c r="BH490" i="31" s="1"/>
  <c r="AG399" i="11"/>
  <c r="BH495" i="31" s="1"/>
  <c r="AG407" i="11"/>
  <c r="BH503" i="31" s="1"/>
  <c r="AG104" i="11"/>
  <c r="BH592" i="31" s="1"/>
  <c r="AG402" i="11"/>
  <c r="BH498" i="31" s="1"/>
  <c r="AG353" i="11"/>
  <c r="BH401" i="31" s="1"/>
  <c r="AG359" i="11"/>
  <c r="BH438" i="31" s="1"/>
  <c r="AG365" i="11"/>
  <c r="BH443" i="31" s="1"/>
  <c r="AG371" i="11"/>
  <c r="BH448" i="31" s="1"/>
  <c r="AG377" i="11"/>
  <c r="BH764" i="31" s="1"/>
  <c r="AG381" i="11"/>
  <c r="BH463" i="31" s="1"/>
  <c r="AG385" i="11"/>
  <c r="BH468" i="31" s="1"/>
  <c r="AG389" i="11"/>
  <c r="BH485" i="31" s="1"/>
  <c r="AG393" i="11"/>
  <c r="BH470" i="31" s="1"/>
  <c r="AG404" i="11"/>
  <c r="BH500" i="31" s="1"/>
  <c r="AG411" i="11"/>
  <c r="BH507" i="31" s="1"/>
  <c r="AG412" i="11"/>
  <c r="BH508" i="31" s="1"/>
  <c r="AG413" i="11"/>
  <c r="BH509" i="31" s="1"/>
  <c r="AG414" i="11"/>
  <c r="BH510" i="31" s="1"/>
  <c r="AG415" i="11"/>
  <c r="BH511" i="31" s="1"/>
  <c r="AG416" i="11"/>
  <c r="BH512" i="31" s="1"/>
  <c r="AG417" i="11"/>
  <c r="BH513" i="31" s="1"/>
  <c r="AG418" i="11"/>
  <c r="BH514" i="31" s="1"/>
  <c r="AG419" i="11"/>
  <c r="BH515" i="31" s="1"/>
  <c r="AG420" i="11"/>
  <c r="BH528" i="31" s="1"/>
  <c r="AG421" i="11"/>
  <c r="BH516" i="31" s="1"/>
  <c r="AG422" i="11"/>
  <c r="BH517" i="31" s="1"/>
  <c r="AG423" i="11"/>
  <c r="BH518" i="31" s="1"/>
  <c r="AG424" i="11"/>
  <c r="BH519" i="31" s="1"/>
  <c r="AG425" i="11"/>
  <c r="BH520" i="31" s="1"/>
  <c r="AG426" i="11"/>
  <c r="BH529" i="31" s="1"/>
  <c r="AG427" i="11"/>
  <c r="BH530" i="31" s="1"/>
  <c r="AG428" i="11"/>
  <c r="BH531" i="31" s="1"/>
  <c r="AG429" i="11"/>
  <c r="BH532" i="31" s="1"/>
  <c r="AG430" i="11"/>
  <c r="BH424" i="31" s="1"/>
  <c r="AG431" i="11"/>
  <c r="BH425" i="31" s="1"/>
  <c r="AG432" i="11"/>
  <c r="BH426" i="31" s="1"/>
  <c r="AG433" i="11"/>
  <c r="BH427" i="31" s="1"/>
  <c r="AG434" i="11"/>
  <c r="BH430" i="31" s="1"/>
  <c r="AG435" i="11"/>
  <c r="BH431" i="31" s="1"/>
  <c r="AG436" i="11"/>
  <c r="BH432" i="31" s="1"/>
  <c r="AG437" i="11"/>
  <c r="BH454" i="31" s="1"/>
  <c r="AG438" i="11"/>
  <c r="BH455" i="31" s="1"/>
  <c r="AG439" i="11"/>
  <c r="BH456" i="31" s="1"/>
  <c r="AG440" i="11"/>
  <c r="BH457" i="31" s="1"/>
  <c r="AG441" i="11"/>
  <c r="BH458" i="31" s="1"/>
  <c r="AG442" i="11"/>
  <c r="BH459" i="31" s="1"/>
  <c r="AG443" i="11"/>
  <c r="BH477" i="31" s="1"/>
  <c r="AG444" i="11"/>
  <c r="BH635" i="31" s="1"/>
  <c r="AG445" i="11"/>
  <c r="BH636" i="31" s="1"/>
  <c r="AG446" i="11"/>
  <c r="BH637" i="31" s="1"/>
  <c r="AG447" i="11"/>
  <c r="BH638" i="31" s="1"/>
  <c r="AG448" i="11"/>
  <c r="BH639" i="31" s="1"/>
  <c r="AG449" i="11"/>
  <c r="BH640" i="31" s="1"/>
  <c r="AG450" i="11"/>
  <c r="BH641" i="31" s="1"/>
  <c r="AG451" i="11"/>
  <c r="BH642" i="31" s="1"/>
  <c r="AG452" i="11"/>
  <c r="BH643" i="31" s="1"/>
  <c r="AG453" i="11"/>
  <c r="BH644" i="31" s="1"/>
  <c r="AG454" i="11"/>
  <c r="BH645" i="31" s="1"/>
  <c r="AG455" i="11"/>
  <c r="BH646" i="31" s="1"/>
  <c r="AG456" i="11"/>
  <c r="BH647" i="31" s="1"/>
  <c r="AG457" i="11"/>
  <c r="BH648" i="31" s="1"/>
  <c r="AG458" i="11"/>
  <c r="BH649" i="31" s="1"/>
  <c r="AG459" i="11"/>
  <c r="BH650" i="31" s="1"/>
  <c r="AG460" i="11"/>
  <c r="BH651" i="31" s="1"/>
  <c r="AG461" i="11"/>
  <c r="BH652" i="31" s="1"/>
  <c r="AG462" i="11"/>
  <c r="BH653" i="31" s="1"/>
  <c r="AG463" i="11"/>
  <c r="BH654" i="31" s="1"/>
  <c r="AG464" i="11"/>
  <c r="BH655" i="31" s="1"/>
  <c r="AG465" i="11"/>
  <c r="BH656" i="31" s="1"/>
  <c r="AG466" i="11"/>
  <c r="BH657" i="31" s="1"/>
  <c r="AG467" i="11"/>
  <c r="BH658" i="31" s="1"/>
  <c r="AG468" i="11"/>
  <c r="BH659" i="31" s="1"/>
  <c r="AG469" i="11"/>
  <c r="BH660" i="31" s="1"/>
  <c r="AG470" i="11"/>
  <c r="BH663" i="31" s="1"/>
  <c r="AG471" i="11"/>
  <c r="BH664" i="31" s="1"/>
  <c r="AG472" i="11"/>
  <c r="BH665" i="31" s="1"/>
  <c r="AG473" i="11"/>
  <c r="BH666" i="31" s="1"/>
  <c r="AG474" i="11"/>
  <c r="BH604" i="31" s="1"/>
  <c r="AG475" i="11"/>
  <c r="BH605" i="31" s="1"/>
  <c r="AG476" i="11"/>
  <c r="BH606" i="31" s="1"/>
  <c r="AG477" i="11"/>
  <c r="BH607" i="31" s="1"/>
  <c r="AG478" i="11"/>
  <c r="BH537" i="31" s="1"/>
  <c r="AG479" i="11"/>
  <c r="BH538" i="31" s="1"/>
  <c r="AG480" i="11"/>
  <c r="BH539" i="31" s="1"/>
  <c r="AG481" i="11"/>
  <c r="BH540" i="31" s="1"/>
  <c r="AG482" i="11"/>
  <c r="BH541" i="31" s="1"/>
  <c r="AG483" i="11"/>
  <c r="BH542" i="31" s="1"/>
  <c r="AG484" i="11"/>
  <c r="BH523" i="31" s="1"/>
  <c r="AG485" i="11"/>
  <c r="BH533" i="31" s="1"/>
  <c r="AG486" i="11"/>
  <c r="BH534" i="31" s="1"/>
  <c r="AG487" i="11"/>
  <c r="BH545" i="31" s="1"/>
  <c r="AG488" i="11"/>
  <c r="BH546" i="31" s="1"/>
  <c r="AG489" i="11"/>
  <c r="BH547" i="31" s="1"/>
  <c r="AG490" i="11"/>
  <c r="BH478" i="31" s="1"/>
  <c r="AG491" i="11"/>
  <c r="BH479" i="31" s="1"/>
  <c r="AG492" i="11"/>
  <c r="BH480" i="31" s="1"/>
  <c r="AG493" i="11"/>
  <c r="BH548" i="31" s="1"/>
  <c r="AG495" i="11"/>
  <c r="BH450" i="31" s="1"/>
  <c r="AG496" i="11"/>
  <c r="BH608" i="31" s="1"/>
  <c r="AG497" i="11"/>
  <c r="BH609" i="31" s="1"/>
  <c r="AG498" i="11"/>
  <c r="BH524" i="31" s="1"/>
  <c r="AG499" i="11"/>
  <c r="BH525" i="31" s="1"/>
  <c r="AG501" i="11"/>
  <c r="BH7" i="31" s="1"/>
  <c r="AG502" i="11"/>
  <c r="BH8" i="31" s="1"/>
  <c r="AG503" i="11"/>
  <c r="BH9" i="31" s="1"/>
  <c r="AG504" i="11"/>
  <c r="BH10" i="31" s="1"/>
  <c r="AG505" i="11"/>
  <c r="BH11" i="31" s="1"/>
  <c r="AG506" i="11"/>
  <c r="BH12" i="31" s="1"/>
  <c r="AG507" i="11"/>
  <c r="BH13" i="31" s="1"/>
  <c r="AG508" i="11"/>
  <c r="BH14" i="31" s="1"/>
  <c r="AG509" i="11"/>
  <c r="BH15" i="31" s="1"/>
  <c r="AG510" i="11"/>
  <c r="BH16" i="31" s="1"/>
  <c r="AG511" i="11"/>
  <c r="BH17" i="31" s="1"/>
  <c r="AG512" i="11"/>
  <c r="BH18" i="31" s="1"/>
  <c r="AG513" i="11"/>
  <c r="BH19" i="31" s="1"/>
  <c r="AG514" i="11"/>
  <c r="BH20" i="31" s="1"/>
  <c r="AG515" i="11"/>
  <c r="BH21" i="31" s="1"/>
  <c r="AG516" i="11"/>
  <c r="BH22" i="31" s="1"/>
  <c r="AG517" i="11"/>
  <c r="BH23" i="31" s="1"/>
  <c r="AG518" i="11"/>
  <c r="BH24" i="31" s="1"/>
  <c r="AG519" i="11"/>
  <c r="BH25" i="31" s="1"/>
  <c r="AG520" i="11"/>
  <c r="BH26" i="31" s="1"/>
  <c r="AG521" i="11"/>
  <c r="BH27" i="31" s="1"/>
  <c r="AG522" i="11"/>
  <c r="BH28" i="31" s="1"/>
  <c r="AG523" i="11"/>
  <c r="BH29" i="31" s="1"/>
  <c r="AG524" i="11"/>
  <c r="BH30" i="31" s="1"/>
  <c r="AG525" i="11"/>
  <c r="BH31" i="31" s="1"/>
  <c r="AG526" i="11"/>
  <c r="BH32" i="31" s="1"/>
  <c r="AG527" i="11"/>
  <c r="BH33" i="31" s="1"/>
  <c r="AG528" i="11"/>
  <c r="BH34" i="31" s="1"/>
  <c r="AG529" i="11"/>
  <c r="BH35" i="31" s="1"/>
  <c r="AG530" i="11"/>
  <c r="BH36" i="31" s="1"/>
  <c r="AG531" i="11"/>
  <c r="BH37" i="31" s="1"/>
  <c r="AG532" i="11"/>
  <c r="BH38" i="31" s="1"/>
  <c r="AG533" i="11"/>
  <c r="BH39" i="31" s="1"/>
  <c r="AG534" i="11"/>
  <c r="BH40" i="31" s="1"/>
  <c r="AG535" i="11"/>
  <c r="BH41" i="31" s="1"/>
  <c r="AG536" i="11"/>
  <c r="BH42" i="31" s="1"/>
  <c r="AG354" i="11"/>
  <c r="BH435" i="31" s="1"/>
  <c r="AG360" i="11"/>
  <c r="BH439" i="31" s="1"/>
  <c r="AG366" i="11"/>
  <c r="BH444" i="31" s="1"/>
  <c r="AG372" i="11"/>
  <c r="BH449" i="31" s="1"/>
  <c r="AG397" i="11"/>
  <c r="BH491" i="31" s="1"/>
  <c r="AG400" i="11"/>
  <c r="BH496" i="31" s="1"/>
  <c r="AG410" i="11"/>
  <c r="BH506" i="31" s="1"/>
  <c r="AG378" i="11"/>
  <c r="BH765" i="31" s="1"/>
  <c r="AG382" i="11"/>
  <c r="BH603" i="31" s="1"/>
  <c r="AG386" i="11"/>
  <c r="BH469" i="31" s="1"/>
  <c r="AG390" i="11"/>
  <c r="BH486" i="31" s="1"/>
  <c r="AG394" i="11"/>
  <c r="BH488" i="31" s="1"/>
  <c r="AG406" i="11"/>
  <c r="BH502" i="31" s="1"/>
  <c r="AG355" i="11"/>
  <c r="BH473" i="31" s="1"/>
  <c r="AG361" i="11"/>
  <c r="BH440" i="31" s="1"/>
  <c r="AG367" i="11"/>
  <c r="BH453" i="31" s="1"/>
  <c r="AG373" i="11"/>
  <c r="BH600" i="31" s="1"/>
  <c r="AG409" i="11"/>
  <c r="BH505" i="31" s="1"/>
  <c r="AG356" i="11"/>
  <c r="BH436" i="31" s="1"/>
  <c r="AG362" i="11"/>
  <c r="BH475" i="31" s="1"/>
  <c r="AG368" i="11"/>
  <c r="BH445" i="31" s="1"/>
  <c r="AG374" i="11"/>
  <c r="BH601" i="31" s="1"/>
  <c r="AG379" i="11"/>
  <c r="BH766" i="31" s="1"/>
  <c r="AG383" i="11"/>
  <c r="BH466" i="31" s="1"/>
  <c r="AG387" i="11"/>
  <c r="BH484" i="31" s="1"/>
  <c r="AG391" i="11"/>
  <c r="BH487" i="31" s="1"/>
  <c r="AG395" i="11"/>
  <c r="BH489" i="31" s="1"/>
  <c r="AG398" i="11"/>
  <c r="BH492" i="31" s="1"/>
  <c r="AG401" i="11"/>
  <c r="BH497" i="31" s="1"/>
  <c r="AG403" i="11"/>
  <c r="BH499" i="31" s="1"/>
  <c r="AG408" i="11"/>
  <c r="BH504" i="31" s="1"/>
  <c r="AG357" i="11"/>
  <c r="BH437" i="31" s="1"/>
  <c r="AG363" i="11"/>
  <c r="BH441" i="31" s="1"/>
  <c r="AG369" i="11"/>
  <c r="BH446" i="31" s="1"/>
  <c r="AG375" i="11"/>
  <c r="BH602" i="31" s="1"/>
  <c r="AG405" i="11"/>
  <c r="BH501" i="31" s="1"/>
  <c r="AG388" i="11"/>
  <c r="BH767" i="31" s="1"/>
  <c r="AG543" i="11"/>
  <c r="BH49" i="31" s="1"/>
  <c r="AG551" i="11"/>
  <c r="BH57" i="31" s="1"/>
  <c r="AG392" i="11"/>
  <c r="BH476" i="31" s="1"/>
  <c r="AG538" i="11"/>
  <c r="BH44" i="31" s="1"/>
  <c r="AG550" i="11"/>
  <c r="BH56" i="31" s="1"/>
  <c r="AG542" i="11"/>
  <c r="BH48" i="31" s="1"/>
  <c r="AG549" i="11"/>
  <c r="BH55" i="31" s="1"/>
  <c r="AG548" i="11"/>
  <c r="BH54" i="31" s="1"/>
  <c r="AG4" i="11"/>
  <c r="BH561" i="31" s="1"/>
  <c r="AG537" i="11"/>
  <c r="BH43" i="31" s="1"/>
  <c r="AG541" i="11"/>
  <c r="BH47" i="31" s="1"/>
  <c r="AG547" i="11"/>
  <c r="AG559" i="11"/>
  <c r="BH65" i="31" s="1"/>
  <c r="AG560" i="11"/>
  <c r="BH66" i="31" s="1"/>
  <c r="AG561" i="11"/>
  <c r="BH67" i="31" s="1"/>
  <c r="AG562" i="11"/>
  <c r="BH68" i="31" s="1"/>
  <c r="AG563" i="11"/>
  <c r="BH69" i="31" s="1"/>
  <c r="AG564" i="11"/>
  <c r="BH70" i="31" s="1"/>
  <c r="AG565" i="11"/>
  <c r="BH71" i="31" s="1"/>
  <c r="AG566" i="11"/>
  <c r="BH142" i="31" s="1"/>
  <c r="AG567" i="11"/>
  <c r="BH143" i="31" s="1"/>
  <c r="AG568" i="11"/>
  <c r="BH144" i="31" s="1"/>
  <c r="AG569" i="11"/>
  <c r="BH145" i="31" s="1"/>
  <c r="AG570" i="11"/>
  <c r="BH146" i="31" s="1"/>
  <c r="AG571" i="11"/>
  <c r="BH147" i="31" s="1"/>
  <c r="AG572" i="11"/>
  <c r="BH148" i="31" s="1"/>
  <c r="AG573" i="11"/>
  <c r="BH149" i="31" s="1"/>
  <c r="AG574" i="11"/>
  <c r="BH72" i="31" s="1"/>
  <c r="AG575" i="11"/>
  <c r="BH150" i="31" s="1"/>
  <c r="AG576" i="11"/>
  <c r="BH151" i="31" s="1"/>
  <c r="AG577" i="11"/>
  <c r="BH152" i="31" s="1"/>
  <c r="AG578" i="11"/>
  <c r="BH153" i="31" s="1"/>
  <c r="AG579" i="11"/>
  <c r="BH154" i="31" s="1"/>
  <c r="AG580" i="11"/>
  <c r="BH155" i="31" s="1"/>
  <c r="AG581" i="11"/>
  <c r="BH156" i="31" s="1"/>
  <c r="AG582" i="11"/>
  <c r="BH157" i="31" s="1"/>
  <c r="AG583" i="11"/>
  <c r="BH694" i="31" s="1"/>
  <c r="AG584" i="11"/>
  <c r="BH695" i="31" s="1"/>
  <c r="AG585" i="11"/>
  <c r="BH78" i="31" s="1"/>
  <c r="AG586" i="11"/>
  <c r="BH79" i="31" s="1"/>
  <c r="AG587" i="11"/>
  <c r="BH80" i="31" s="1"/>
  <c r="AG588" i="11"/>
  <c r="BH81" i="31" s="1"/>
  <c r="AG589" i="11"/>
  <c r="BH82" i="31" s="1"/>
  <c r="AG590" i="11"/>
  <c r="BH83" i="31" s="1"/>
  <c r="AG591" i="11"/>
  <c r="BH84" i="31" s="1"/>
  <c r="AG592" i="11"/>
  <c r="BH85" i="31" s="1"/>
  <c r="AG593" i="11"/>
  <c r="BH86" i="31" s="1"/>
  <c r="AG594" i="11"/>
  <c r="BH87" i="31" s="1"/>
  <c r="AG595" i="11"/>
  <c r="BH88" i="31" s="1"/>
  <c r="AG596" i="11"/>
  <c r="BH89" i="31" s="1"/>
  <c r="AG597" i="11"/>
  <c r="BH90" i="31" s="1"/>
  <c r="AG598" i="11"/>
  <c r="BH91" i="31" s="1"/>
  <c r="AG599" i="11"/>
  <c r="BH92" i="31" s="1"/>
  <c r="AG600" i="11"/>
  <c r="BH93" i="31" s="1"/>
  <c r="AG601" i="11"/>
  <c r="BH94" i="31" s="1"/>
  <c r="AG602" i="11"/>
  <c r="BH95" i="31" s="1"/>
  <c r="AG603" i="11"/>
  <c r="BH96" i="31" s="1"/>
  <c r="AG604" i="11"/>
  <c r="BH97" i="31" s="1"/>
  <c r="AG605" i="11"/>
  <c r="BH98" i="31" s="1"/>
  <c r="AG606" i="11"/>
  <c r="BH99" i="31" s="1"/>
  <c r="AG607" i="11"/>
  <c r="BH100" i="31" s="1"/>
  <c r="AG608" i="11"/>
  <c r="BH101" i="31" s="1"/>
  <c r="AG609" i="11"/>
  <c r="BH102" i="31" s="1"/>
  <c r="AG610" i="11"/>
  <c r="BH103" i="31" s="1"/>
  <c r="AG611" i="11"/>
  <c r="BH104" i="31" s="1"/>
  <c r="AG612" i="11"/>
  <c r="BH105" i="31" s="1"/>
  <c r="AG613" i="11"/>
  <c r="BH106" i="31" s="1"/>
  <c r="AG614" i="11"/>
  <c r="BH107" i="31" s="1"/>
  <c r="AG615" i="11"/>
  <c r="BH108" i="31" s="1"/>
  <c r="AG616" i="11"/>
  <c r="BH109" i="31" s="1"/>
  <c r="AG617" i="11"/>
  <c r="BH110" i="31" s="1"/>
  <c r="AG618" i="11"/>
  <c r="BH612" i="31" s="1"/>
  <c r="AG619" i="11"/>
  <c r="BH613" i="31" s="1"/>
  <c r="AG620" i="11"/>
  <c r="BH614" i="31" s="1"/>
  <c r="AG621" i="11"/>
  <c r="BH615" i="31" s="1"/>
  <c r="AG622" i="11"/>
  <c r="BH616" i="31" s="1"/>
  <c r="AG623" i="11"/>
  <c r="BH617" i="31" s="1"/>
  <c r="AG624" i="11"/>
  <c r="BH618" i="31" s="1"/>
  <c r="AG625" i="11"/>
  <c r="BH169" i="31" s="1"/>
  <c r="AG626" i="11"/>
  <c r="BH170" i="31" s="1"/>
  <c r="AG627" i="11"/>
  <c r="BH171" i="31" s="1"/>
  <c r="AG628" i="11"/>
  <c r="BH172" i="31" s="1"/>
  <c r="AG629" i="11"/>
  <c r="BH173" i="31" s="1"/>
  <c r="AG630" i="11"/>
  <c r="BH174" i="31" s="1"/>
  <c r="AG631" i="11"/>
  <c r="BH175" i="31" s="1"/>
  <c r="AG632" i="11"/>
  <c r="BH176" i="31" s="1"/>
  <c r="AG633" i="11"/>
  <c r="BH177" i="31" s="1"/>
  <c r="AG634" i="11"/>
  <c r="BH178" i="31" s="1"/>
  <c r="AG635" i="11"/>
  <c r="BH179" i="31" s="1"/>
  <c r="AG636" i="11"/>
  <c r="BH180" i="31" s="1"/>
  <c r="AG637" i="11"/>
  <c r="BH181" i="31" s="1"/>
  <c r="AG638" i="11"/>
  <c r="BH182" i="31" s="1"/>
  <c r="AG639" i="11"/>
  <c r="BH183" i="31" s="1"/>
  <c r="AG640" i="11"/>
  <c r="BH184" i="31" s="1"/>
  <c r="AG641" i="11"/>
  <c r="BH185" i="31" s="1"/>
  <c r="AG642" i="11"/>
  <c r="BH186" i="31" s="1"/>
  <c r="AG643" i="11"/>
  <c r="BH187" i="31" s="1"/>
  <c r="AG644" i="11"/>
  <c r="BH188" i="31" s="1"/>
  <c r="AG645" i="11"/>
  <c r="BH189" i="31" s="1"/>
  <c r="AG646" i="11"/>
  <c r="BH190" i="31" s="1"/>
  <c r="AG647" i="11"/>
  <c r="BH73" i="31" s="1"/>
  <c r="AG648" i="11"/>
  <c r="BH74" i="31" s="1"/>
  <c r="AG649" i="11"/>
  <c r="BH75" i="31" s="1"/>
  <c r="AG650" i="11"/>
  <c r="BH115" i="31" s="1"/>
  <c r="AG651" i="11"/>
  <c r="BH116" i="31" s="1"/>
  <c r="AG652" i="11"/>
  <c r="BH117" i="31" s="1"/>
  <c r="AG653" i="11"/>
  <c r="BH118" i="31" s="1"/>
  <c r="AG654" i="11"/>
  <c r="BH119" i="31" s="1"/>
  <c r="AG655" i="11"/>
  <c r="BH122" i="31" s="1"/>
  <c r="AG656" i="11"/>
  <c r="BH123" i="31" s="1"/>
  <c r="AG657" i="11"/>
  <c r="BH124" i="31" s="1"/>
  <c r="AG558" i="11"/>
  <c r="BH64" i="31" s="1"/>
  <c r="AG546" i="11"/>
  <c r="AG557" i="11"/>
  <c r="BH63" i="31" s="1"/>
  <c r="AG540" i="11"/>
  <c r="BH46" i="31" s="1"/>
  <c r="AG556" i="11"/>
  <c r="BH62" i="31" s="1"/>
  <c r="AG545" i="11"/>
  <c r="BH51" i="31" s="1"/>
  <c r="AG555" i="11"/>
  <c r="BH61" i="31" s="1"/>
  <c r="AG554" i="11"/>
  <c r="BH60" i="31" s="1"/>
  <c r="AG380" i="11"/>
  <c r="BH462" i="31" s="1"/>
  <c r="AG539" i="11"/>
  <c r="BH45" i="31" s="1"/>
  <c r="AG544" i="11"/>
  <c r="BH50" i="31" s="1"/>
  <c r="AG553" i="11"/>
  <c r="BH59" i="31" s="1"/>
  <c r="AG552" i="11"/>
  <c r="BH58" i="31" s="1"/>
  <c r="AG384" i="11"/>
  <c r="BH467" i="31" s="1"/>
  <c r="AG2" i="12"/>
  <c r="AX126" i="31" l="1"/>
  <c r="AW219" i="31"/>
  <c r="AV218" i="31"/>
  <c r="BD329" i="31"/>
  <c r="BC329" i="31"/>
  <c r="BI184" i="31"/>
  <c r="BJ184" i="31"/>
  <c r="BJ41" i="31"/>
  <c r="BI41" i="31"/>
  <c r="BJ438" i="31"/>
  <c r="BI438" i="31"/>
  <c r="BI714" i="31"/>
  <c r="BJ714" i="31"/>
  <c r="BJ183" i="31"/>
  <c r="BI183" i="31"/>
  <c r="BI108" i="31"/>
  <c r="BJ108" i="31"/>
  <c r="BJ96" i="31"/>
  <c r="BI96" i="31"/>
  <c r="BJ84" i="31"/>
  <c r="BI84" i="31"/>
  <c r="BJ154" i="31"/>
  <c r="BI154" i="31"/>
  <c r="BI143" i="31"/>
  <c r="BJ143" i="31"/>
  <c r="BI561" i="31"/>
  <c r="BJ561" i="31"/>
  <c r="BH560" i="31"/>
  <c r="BJ446" i="31"/>
  <c r="BI446" i="31"/>
  <c r="BJ601" i="31"/>
  <c r="BI601" i="31"/>
  <c r="BJ469" i="31"/>
  <c r="BI469" i="31"/>
  <c r="BJ40" i="31"/>
  <c r="BI40" i="31"/>
  <c r="BJ28" i="31"/>
  <c r="BI28" i="31"/>
  <c r="BI16" i="31"/>
  <c r="BJ16" i="31"/>
  <c r="BJ524" i="31"/>
  <c r="BI524" i="31"/>
  <c r="BJ533" i="31"/>
  <c r="BI533" i="31"/>
  <c r="BJ666" i="31"/>
  <c r="BI666" i="31"/>
  <c r="BJ652" i="31"/>
  <c r="BI652" i="31"/>
  <c r="BJ640" i="31"/>
  <c r="BI640" i="31"/>
  <c r="BJ454" i="31"/>
  <c r="BI454" i="31"/>
  <c r="BJ520" i="31"/>
  <c r="BI520" i="31"/>
  <c r="BI509" i="31"/>
  <c r="BJ509" i="31"/>
  <c r="BJ401" i="31"/>
  <c r="BI401" i="31"/>
  <c r="BJ397" i="31"/>
  <c r="BI397" i="31"/>
  <c r="BI414" i="31"/>
  <c r="BJ414" i="31"/>
  <c r="BI384" i="31"/>
  <c r="BJ384" i="31"/>
  <c r="BJ406" i="31"/>
  <c r="BI406" i="31"/>
  <c r="BI326" i="31"/>
  <c r="BJ326" i="31"/>
  <c r="BJ315" i="31"/>
  <c r="BI315" i="31"/>
  <c r="BJ303" i="31"/>
  <c r="BI303" i="31"/>
  <c r="BJ291" i="31"/>
  <c r="BI291" i="31"/>
  <c r="BJ279" i="31"/>
  <c r="BI279" i="31"/>
  <c r="BI594" i="31"/>
  <c r="BJ594" i="31"/>
  <c r="BJ162" i="31"/>
  <c r="BI162" i="31"/>
  <c r="BI580" i="31"/>
  <c r="BJ580" i="31"/>
  <c r="BJ258" i="31"/>
  <c r="BI258" i="31"/>
  <c r="BJ246" i="31"/>
  <c r="BI246" i="31"/>
  <c r="BI350" i="31"/>
  <c r="BJ350" i="31"/>
  <c r="BJ344" i="31"/>
  <c r="BI344" i="31"/>
  <c r="BJ332" i="31"/>
  <c r="BI332" i="31"/>
  <c r="BJ226" i="31"/>
  <c r="BI226" i="31"/>
  <c r="BJ139" i="31"/>
  <c r="BI139" i="31"/>
  <c r="BJ209" i="31"/>
  <c r="BI209" i="31"/>
  <c r="BI193" i="31"/>
  <c r="BJ193" i="31"/>
  <c r="BH192" i="31"/>
  <c r="BJ686" i="31"/>
  <c r="BI686" i="31"/>
  <c r="BJ677" i="31"/>
  <c r="BI677" i="31"/>
  <c r="BJ161" i="31"/>
  <c r="BI161" i="31"/>
  <c r="BJ723" i="31"/>
  <c r="BI723" i="31"/>
  <c r="BI160" i="31"/>
  <c r="BJ160" i="31"/>
  <c r="BH159" i="31"/>
  <c r="BI715" i="31"/>
  <c r="BJ715" i="31"/>
  <c r="BJ712" i="31"/>
  <c r="BI712" i="31"/>
  <c r="BJ698" i="31"/>
  <c r="BI698" i="31"/>
  <c r="BH697" i="31"/>
  <c r="BB673" i="31"/>
  <c r="BB421" i="31"/>
  <c r="BD323" i="31"/>
  <c r="BC323" i="31"/>
  <c r="BD544" i="31"/>
  <c r="BC544" i="31"/>
  <c r="BI109" i="31"/>
  <c r="BJ109" i="31"/>
  <c r="BJ29" i="31"/>
  <c r="BI29" i="31"/>
  <c r="BJ396" i="31"/>
  <c r="BI396" i="31"/>
  <c r="BI582" i="31"/>
  <c r="BJ582" i="31"/>
  <c r="BD522" i="31"/>
  <c r="BC522" i="31"/>
  <c r="BJ51" i="31"/>
  <c r="BI51" i="31"/>
  <c r="BI107" i="31"/>
  <c r="BJ107" i="31"/>
  <c r="BJ153" i="31"/>
  <c r="BI153" i="31"/>
  <c r="BJ142" i="31"/>
  <c r="BI142" i="31"/>
  <c r="BJ54" i="31"/>
  <c r="BI54" i="31"/>
  <c r="BJ441" i="31"/>
  <c r="BI441" i="31"/>
  <c r="BJ445" i="31"/>
  <c r="BI445" i="31"/>
  <c r="BJ603" i="31"/>
  <c r="BI603" i="31"/>
  <c r="BJ39" i="31"/>
  <c r="BI39" i="31"/>
  <c r="BI27" i="31"/>
  <c r="BJ27" i="31"/>
  <c r="BJ15" i="31"/>
  <c r="BI15" i="31"/>
  <c r="BI609" i="31"/>
  <c r="BJ609" i="31"/>
  <c r="BI523" i="31"/>
  <c r="BJ523" i="31"/>
  <c r="BH522" i="31"/>
  <c r="BJ665" i="31"/>
  <c r="BI665" i="31"/>
  <c r="BJ651" i="31"/>
  <c r="BI651" i="31"/>
  <c r="BJ639" i="31"/>
  <c r="BI639" i="31"/>
  <c r="BJ432" i="31"/>
  <c r="BI432" i="31"/>
  <c r="BJ519" i="31"/>
  <c r="BI519" i="31"/>
  <c r="BJ508" i="31"/>
  <c r="BI508" i="31"/>
  <c r="BI498" i="31"/>
  <c r="BJ498" i="31"/>
  <c r="BI398" i="31"/>
  <c r="BJ398" i="31"/>
  <c r="BJ413" i="31"/>
  <c r="BI413" i="31"/>
  <c r="BJ383" i="31"/>
  <c r="BI383" i="31"/>
  <c r="BI405" i="31"/>
  <c r="BJ405" i="31"/>
  <c r="BJ325" i="31"/>
  <c r="BI325" i="31"/>
  <c r="BJ314" i="31"/>
  <c r="BI314" i="31"/>
  <c r="BI302" i="31"/>
  <c r="BJ302" i="31"/>
  <c r="BI290" i="31"/>
  <c r="BJ290" i="31"/>
  <c r="BJ278" i="31"/>
  <c r="BI278" i="31"/>
  <c r="BJ552" i="31"/>
  <c r="BI552" i="31"/>
  <c r="BJ628" i="31"/>
  <c r="BI628" i="31"/>
  <c r="BJ578" i="31"/>
  <c r="BI578" i="31"/>
  <c r="BI257" i="31"/>
  <c r="BJ257" i="31"/>
  <c r="BI245" i="31"/>
  <c r="BJ245" i="31"/>
  <c r="BJ349" i="31"/>
  <c r="BI349" i="31"/>
  <c r="BI343" i="31"/>
  <c r="BJ343" i="31"/>
  <c r="BJ331" i="31"/>
  <c r="BI331" i="31"/>
  <c r="BI225" i="31"/>
  <c r="BJ225" i="31"/>
  <c r="BJ138" i="31"/>
  <c r="BI138" i="31"/>
  <c r="BI208" i="31"/>
  <c r="BH207" i="31"/>
  <c r="BJ208" i="31"/>
  <c r="BJ135" i="31"/>
  <c r="BI135" i="31"/>
  <c r="BI685" i="31"/>
  <c r="BJ685" i="31"/>
  <c r="BH675" i="31"/>
  <c r="BI627" i="31"/>
  <c r="BJ627" i="31"/>
  <c r="BI551" i="31"/>
  <c r="BJ551" i="31"/>
  <c r="BH550" i="31"/>
  <c r="BJ626" i="31"/>
  <c r="BI626" i="31"/>
  <c r="BI725" i="31"/>
  <c r="BJ725" i="31"/>
  <c r="BJ709" i="31"/>
  <c r="BI709" i="31"/>
  <c r="BJ569" i="31"/>
  <c r="BI569" i="31"/>
  <c r="BD121" i="31"/>
  <c r="BC121" i="31"/>
  <c r="BC465" i="31"/>
  <c r="BD465" i="31"/>
  <c r="BB219" i="31"/>
  <c r="BJ85" i="31"/>
  <c r="BI85" i="31"/>
  <c r="BJ525" i="31"/>
  <c r="BI525" i="31"/>
  <c r="BI368" i="31"/>
  <c r="BJ368" i="31"/>
  <c r="BH367" i="31"/>
  <c r="BJ227" i="31"/>
  <c r="BI227" i="31"/>
  <c r="BJ115" i="31"/>
  <c r="BI115" i="31"/>
  <c r="BH114" i="31"/>
  <c r="BI46" i="31"/>
  <c r="BJ46" i="31"/>
  <c r="BJ82" i="31"/>
  <c r="BI82" i="31"/>
  <c r="BJ71" i="31"/>
  <c r="BI71" i="31"/>
  <c r="BJ55" i="31"/>
  <c r="BI55" i="31"/>
  <c r="BJ437" i="31"/>
  <c r="BI437" i="31"/>
  <c r="BJ475" i="31"/>
  <c r="BI475" i="31"/>
  <c r="BJ765" i="31"/>
  <c r="BI765" i="31"/>
  <c r="BJ38" i="31"/>
  <c r="BI38" i="31"/>
  <c r="BJ26" i="31"/>
  <c r="BI26" i="31"/>
  <c r="BJ14" i="31"/>
  <c r="BI14" i="31"/>
  <c r="BJ542" i="31"/>
  <c r="BI542" i="31"/>
  <c r="BI664" i="31"/>
  <c r="BJ664" i="31"/>
  <c r="BJ650" i="31"/>
  <c r="BI650" i="31"/>
  <c r="BJ638" i="31"/>
  <c r="BI638" i="31"/>
  <c r="BJ431" i="31"/>
  <c r="BI431" i="31"/>
  <c r="BI518" i="31"/>
  <c r="BJ518" i="31"/>
  <c r="BI507" i="31"/>
  <c r="BJ507" i="31"/>
  <c r="BJ592" i="31"/>
  <c r="BI592" i="31"/>
  <c r="BJ399" i="31"/>
  <c r="BI399" i="31"/>
  <c r="BI412" i="31"/>
  <c r="BJ412" i="31"/>
  <c r="BI382" i="31"/>
  <c r="BJ382" i="31"/>
  <c r="BI404" i="31"/>
  <c r="BJ404" i="31"/>
  <c r="BH403" i="31"/>
  <c r="BJ324" i="31"/>
  <c r="BH323" i="31"/>
  <c r="BI324" i="31"/>
  <c r="BJ313" i="31"/>
  <c r="BI313" i="31"/>
  <c r="BI301" i="31"/>
  <c r="BJ301" i="31"/>
  <c r="BI289" i="31"/>
  <c r="BJ289" i="31"/>
  <c r="BJ277" i="31"/>
  <c r="BI277" i="31"/>
  <c r="BJ597" i="31"/>
  <c r="BI597" i="31"/>
  <c r="BJ625" i="31"/>
  <c r="BI625" i="31"/>
  <c r="BJ576" i="31"/>
  <c r="BI576" i="31"/>
  <c r="BI256" i="31"/>
  <c r="BJ256" i="31"/>
  <c r="BJ244" i="31"/>
  <c r="BI244" i="31"/>
  <c r="BI348" i="31"/>
  <c r="BJ348" i="31"/>
  <c r="BI342" i="31"/>
  <c r="BJ342" i="31"/>
  <c r="BJ330" i="31"/>
  <c r="BI330" i="31"/>
  <c r="BI224" i="31"/>
  <c r="BJ224" i="31"/>
  <c r="BI137" i="31"/>
  <c r="BJ137" i="31"/>
  <c r="BJ167" i="31"/>
  <c r="BI167" i="31"/>
  <c r="BJ134" i="31"/>
  <c r="BI134" i="31"/>
  <c r="BI684" i="31"/>
  <c r="BJ684" i="31"/>
  <c r="BJ128" i="31"/>
  <c r="BI128" i="31"/>
  <c r="BJ624" i="31"/>
  <c r="BI624" i="31"/>
  <c r="BJ596" i="31"/>
  <c r="BI596" i="31"/>
  <c r="BJ623" i="31"/>
  <c r="BI623" i="31"/>
  <c r="BJ721" i="31"/>
  <c r="BI721" i="31"/>
  <c r="BJ708" i="31"/>
  <c r="BI708" i="31"/>
  <c r="BI568" i="31"/>
  <c r="BJ568" i="31"/>
  <c r="BD472" i="31"/>
  <c r="BC472" i="31"/>
  <c r="BC403" i="31"/>
  <c r="BD403" i="31"/>
  <c r="BI172" i="31"/>
  <c r="BJ172" i="31"/>
  <c r="BI17" i="31"/>
  <c r="BJ17" i="31"/>
  <c r="BJ415" i="31"/>
  <c r="BI415" i="31"/>
  <c r="BI247" i="31"/>
  <c r="BJ247" i="31"/>
  <c r="BI678" i="31"/>
  <c r="BJ678" i="31"/>
  <c r="BJ116" i="31"/>
  <c r="BI116" i="31"/>
  <c r="BJ170" i="31"/>
  <c r="BI170" i="31"/>
  <c r="BI169" i="31"/>
  <c r="BJ169" i="31"/>
  <c r="BI74" i="31"/>
  <c r="BJ74" i="31"/>
  <c r="BJ105" i="31"/>
  <c r="BI105" i="31"/>
  <c r="BJ93" i="31"/>
  <c r="BI93" i="31"/>
  <c r="BJ81" i="31"/>
  <c r="BI81" i="31"/>
  <c r="BJ151" i="31"/>
  <c r="BI151" i="31"/>
  <c r="BI70" i="31"/>
  <c r="BJ70" i="31"/>
  <c r="BJ48" i="31"/>
  <c r="BI48" i="31"/>
  <c r="BI504" i="31"/>
  <c r="BJ504" i="31"/>
  <c r="BI436" i="31"/>
  <c r="BJ436" i="31"/>
  <c r="BJ506" i="31"/>
  <c r="BI506" i="31"/>
  <c r="BI37" i="31"/>
  <c r="BJ37" i="31"/>
  <c r="BI25" i="31"/>
  <c r="BJ25" i="31"/>
  <c r="BI13" i="31"/>
  <c r="BJ13" i="31"/>
  <c r="BJ450" i="31"/>
  <c r="BI450" i="31"/>
  <c r="BI541" i="31"/>
  <c r="BJ541" i="31"/>
  <c r="BJ663" i="31"/>
  <c r="BI663" i="31"/>
  <c r="BH662" i="31"/>
  <c r="BI649" i="31"/>
  <c r="BJ649" i="31"/>
  <c r="BJ637" i="31"/>
  <c r="BI637" i="31"/>
  <c r="BH429" i="31"/>
  <c r="BJ517" i="31"/>
  <c r="BI517" i="31"/>
  <c r="BI500" i="31"/>
  <c r="BJ500" i="31"/>
  <c r="BJ503" i="31"/>
  <c r="BI503" i="31"/>
  <c r="BJ400" i="31"/>
  <c r="BI400" i="31"/>
  <c r="BJ411" i="31"/>
  <c r="BI411" i="31"/>
  <c r="BJ381" i="31"/>
  <c r="BI381" i="31"/>
  <c r="BJ376" i="31"/>
  <c r="BI376" i="31"/>
  <c r="BJ269" i="31"/>
  <c r="BI269" i="31"/>
  <c r="BH419" i="31"/>
  <c r="BI312" i="31"/>
  <c r="BJ312" i="31"/>
  <c r="BI300" i="31"/>
  <c r="BJ300" i="31"/>
  <c r="BJ288" i="31"/>
  <c r="BI288" i="31"/>
  <c r="BJ276" i="31"/>
  <c r="BI276" i="31"/>
  <c r="BI761" i="31"/>
  <c r="BJ761" i="31"/>
  <c r="BJ622" i="31"/>
  <c r="BI622" i="31"/>
  <c r="BJ760" i="31"/>
  <c r="BH759" i="31"/>
  <c r="BI760" i="31"/>
  <c r="BI255" i="31"/>
  <c r="BJ255" i="31"/>
  <c r="BJ243" i="31"/>
  <c r="BI243" i="31"/>
  <c r="BJ347" i="31"/>
  <c r="BI347" i="31"/>
  <c r="BI341" i="31"/>
  <c r="BJ341" i="31"/>
  <c r="BJ235" i="31"/>
  <c r="BI235" i="31"/>
  <c r="BJ223" i="31"/>
  <c r="BI223" i="31"/>
  <c r="BI214" i="31"/>
  <c r="BJ214" i="31"/>
  <c r="BJ166" i="31"/>
  <c r="BI166" i="31"/>
  <c r="BI133" i="31"/>
  <c r="BJ133" i="31"/>
  <c r="BI131" i="31"/>
  <c r="BJ131" i="31"/>
  <c r="BJ127" i="31"/>
  <c r="BI127" i="31"/>
  <c r="BJ621" i="31"/>
  <c r="BH620" i="31"/>
  <c r="BI621" i="31"/>
  <c r="BI163" i="31"/>
  <c r="BJ163" i="31"/>
  <c r="BJ762" i="31"/>
  <c r="BI762" i="31"/>
  <c r="BI718" i="31"/>
  <c r="BJ718" i="31"/>
  <c r="BJ707" i="31"/>
  <c r="BI707" i="31"/>
  <c r="BI567" i="31"/>
  <c r="BJ567" i="31"/>
  <c r="BD159" i="31"/>
  <c r="BC159" i="31"/>
  <c r="BC759" i="31"/>
  <c r="BD759" i="31"/>
  <c r="BC434" i="31"/>
  <c r="BD434" i="31"/>
  <c r="BJ43" i="31"/>
  <c r="BI43" i="31"/>
  <c r="BI641" i="31"/>
  <c r="BJ641" i="31"/>
  <c r="BJ304" i="31"/>
  <c r="BI304" i="31"/>
  <c r="BJ333" i="31"/>
  <c r="BI333" i="31"/>
  <c r="BJ577" i="31"/>
  <c r="BI577" i="31"/>
  <c r="BD53" i="31"/>
  <c r="BC53" i="31"/>
  <c r="BI182" i="31"/>
  <c r="BJ182" i="31"/>
  <c r="BI75" i="31"/>
  <c r="BJ75" i="31"/>
  <c r="BJ94" i="31"/>
  <c r="BI94" i="31"/>
  <c r="BI180" i="31"/>
  <c r="BJ180" i="31"/>
  <c r="BJ73" i="31"/>
  <c r="BI73" i="31"/>
  <c r="BJ179" i="31"/>
  <c r="BI179" i="31"/>
  <c r="BJ617" i="31"/>
  <c r="BI617" i="31"/>
  <c r="BJ104" i="31"/>
  <c r="BI104" i="31"/>
  <c r="BJ92" i="31"/>
  <c r="BI92" i="31"/>
  <c r="BJ80" i="31"/>
  <c r="BI80" i="31"/>
  <c r="BI150" i="31"/>
  <c r="BJ150" i="31"/>
  <c r="BI69" i="31"/>
  <c r="BJ69" i="31"/>
  <c r="BJ56" i="31"/>
  <c r="BI56" i="31"/>
  <c r="BJ499" i="31"/>
  <c r="BI499" i="31"/>
  <c r="BJ505" i="31"/>
  <c r="BI505" i="31"/>
  <c r="BJ496" i="31"/>
  <c r="BI496" i="31"/>
  <c r="BJ36" i="31"/>
  <c r="BI36" i="31"/>
  <c r="BJ24" i="31"/>
  <c r="BI24" i="31"/>
  <c r="BJ12" i="31"/>
  <c r="BI12" i="31"/>
  <c r="BJ548" i="31"/>
  <c r="BI548" i="31"/>
  <c r="BJ540" i="31"/>
  <c r="BI540" i="31"/>
  <c r="BJ660" i="31"/>
  <c r="BI660" i="31"/>
  <c r="BJ648" i="31"/>
  <c r="BI648" i="31"/>
  <c r="BJ636" i="31"/>
  <c r="BI636" i="31"/>
  <c r="BI427" i="31"/>
  <c r="BJ427" i="31"/>
  <c r="BI516" i="31"/>
  <c r="BJ516" i="31"/>
  <c r="BI470" i="31"/>
  <c r="BJ470" i="31"/>
  <c r="BH494" i="31"/>
  <c r="BJ495" i="31"/>
  <c r="BI495" i="31"/>
  <c r="BI260" i="31"/>
  <c r="BJ260" i="31"/>
  <c r="BI410" i="31"/>
  <c r="BJ410" i="31"/>
  <c r="BJ380" i="31"/>
  <c r="BI380" i="31"/>
  <c r="BJ375" i="31"/>
  <c r="BI375" i="31"/>
  <c r="BJ268" i="31"/>
  <c r="BI268" i="31"/>
  <c r="BI311" i="31"/>
  <c r="BJ311" i="31"/>
  <c r="BJ299" i="31"/>
  <c r="BI299" i="31"/>
  <c r="BJ287" i="31"/>
  <c r="BI287" i="31"/>
  <c r="BJ275" i="31"/>
  <c r="BI275" i="31"/>
  <c r="BI752" i="31"/>
  <c r="BJ752" i="31"/>
  <c r="BJ595" i="31"/>
  <c r="BI595" i="31"/>
  <c r="BJ751" i="31"/>
  <c r="BI751" i="31"/>
  <c r="BJ254" i="31"/>
  <c r="BI254" i="31"/>
  <c r="BJ242" i="31"/>
  <c r="BI242" i="31"/>
  <c r="BJ346" i="31"/>
  <c r="BI346" i="31"/>
  <c r="BJ340" i="31"/>
  <c r="BI340" i="31"/>
  <c r="BJ234" i="31"/>
  <c r="BI234" i="31"/>
  <c r="BJ222" i="31"/>
  <c r="BI222" i="31"/>
  <c r="BJ213" i="31"/>
  <c r="BI213" i="31"/>
  <c r="BI165" i="31"/>
  <c r="BJ165" i="31"/>
  <c r="BI132" i="31"/>
  <c r="BJ132" i="31"/>
  <c r="BJ130" i="31"/>
  <c r="BI130" i="31"/>
  <c r="BJ754" i="31"/>
  <c r="BI754" i="31"/>
  <c r="BJ710" i="31"/>
  <c r="BI710" i="31"/>
  <c r="BI753" i="31"/>
  <c r="BJ753" i="31"/>
  <c r="BJ713" i="31"/>
  <c r="BI713" i="31"/>
  <c r="BJ706" i="31"/>
  <c r="BI706" i="31"/>
  <c r="BJ566" i="31"/>
  <c r="BI566" i="31"/>
  <c r="BC192" i="31"/>
  <c r="BD192" i="31"/>
  <c r="BD527" i="31"/>
  <c r="BC527" i="31"/>
  <c r="AW366" i="31"/>
  <c r="AX366" i="31"/>
  <c r="BC697" i="31"/>
  <c r="BD697" i="31"/>
  <c r="BI155" i="31"/>
  <c r="BJ155" i="31"/>
  <c r="BJ604" i="31"/>
  <c r="BI604" i="31"/>
  <c r="BI385" i="31"/>
  <c r="BJ385" i="31"/>
  <c r="BJ259" i="31"/>
  <c r="BI259" i="31"/>
  <c r="BI687" i="31"/>
  <c r="BJ687" i="31"/>
  <c r="BJ62" i="31"/>
  <c r="BI62" i="31"/>
  <c r="BJ83" i="31"/>
  <c r="BI83" i="31"/>
  <c r="BI106" i="31"/>
  <c r="BJ106" i="31"/>
  <c r="BI63" i="31"/>
  <c r="BJ63" i="31"/>
  <c r="BJ467" i="31"/>
  <c r="BI467" i="31"/>
  <c r="BI58" i="31"/>
  <c r="BJ58" i="31"/>
  <c r="BI64" i="31"/>
  <c r="BJ64" i="31"/>
  <c r="BJ190" i="31"/>
  <c r="BI190" i="31"/>
  <c r="BI178" i="31"/>
  <c r="BJ178" i="31"/>
  <c r="BJ616" i="31"/>
  <c r="BI616" i="31"/>
  <c r="BI103" i="31"/>
  <c r="BJ103" i="31"/>
  <c r="BJ91" i="31"/>
  <c r="BI91" i="31"/>
  <c r="BI79" i="31"/>
  <c r="BJ79" i="31"/>
  <c r="BJ72" i="31"/>
  <c r="BI72" i="31"/>
  <c r="BI68" i="31"/>
  <c r="BJ68" i="31"/>
  <c r="BI44" i="31"/>
  <c r="BJ44" i="31"/>
  <c r="BI497" i="31"/>
  <c r="BJ497" i="31"/>
  <c r="BJ600" i="31"/>
  <c r="BI600" i="31"/>
  <c r="BI491" i="31"/>
  <c r="BJ491" i="31"/>
  <c r="BJ35" i="31"/>
  <c r="BI35" i="31"/>
  <c r="BJ23" i="31"/>
  <c r="BI23" i="31"/>
  <c r="BJ11" i="31"/>
  <c r="BI11" i="31"/>
  <c r="BJ480" i="31"/>
  <c r="BI480" i="31"/>
  <c r="BJ539" i="31"/>
  <c r="BI539" i="31"/>
  <c r="BI659" i="31"/>
  <c r="BJ659" i="31"/>
  <c r="BI647" i="31"/>
  <c r="BJ647" i="31"/>
  <c r="BI635" i="31"/>
  <c r="BJ635" i="31"/>
  <c r="BH634" i="31"/>
  <c r="BI528" i="31"/>
  <c r="BJ528" i="31"/>
  <c r="BH527" i="31"/>
  <c r="BI485" i="31"/>
  <c r="BJ485" i="31"/>
  <c r="BI490" i="31"/>
  <c r="BJ490" i="31"/>
  <c r="BJ261" i="31"/>
  <c r="BI261" i="31"/>
  <c r="BJ391" i="31"/>
  <c r="BI391" i="31"/>
  <c r="BJ379" i="31"/>
  <c r="BI379" i="31"/>
  <c r="BJ374" i="31"/>
  <c r="BI374" i="31"/>
  <c r="BJ267" i="31"/>
  <c r="BI267" i="31"/>
  <c r="BI310" i="31"/>
  <c r="BJ310" i="31"/>
  <c r="BJ298" i="31"/>
  <c r="BI298" i="31"/>
  <c r="BI286" i="31"/>
  <c r="BJ286" i="31"/>
  <c r="BJ274" i="31"/>
  <c r="BI274" i="31"/>
  <c r="BI748" i="31"/>
  <c r="BJ748" i="31"/>
  <c r="BJ593" i="31"/>
  <c r="BI593" i="31"/>
  <c r="BJ747" i="31"/>
  <c r="BI747" i="31"/>
  <c r="BI253" i="31"/>
  <c r="BJ253" i="31"/>
  <c r="BJ241" i="31"/>
  <c r="BI241" i="31"/>
  <c r="BJ359" i="31"/>
  <c r="BI359" i="31"/>
  <c r="BJ339" i="31"/>
  <c r="BI339" i="31"/>
  <c r="BJ233" i="31"/>
  <c r="BI233" i="31"/>
  <c r="BI221" i="31"/>
  <c r="BJ221" i="31"/>
  <c r="BJ212" i="31"/>
  <c r="BI212" i="31"/>
  <c r="BI164" i="31"/>
  <c r="BJ164" i="31"/>
  <c r="BI693" i="31"/>
  <c r="BJ693" i="31"/>
  <c r="BI129" i="31"/>
  <c r="BJ129" i="31"/>
  <c r="BI557" i="31"/>
  <c r="BJ557" i="31"/>
  <c r="BJ750" i="31"/>
  <c r="BI750" i="31"/>
  <c r="BJ763" i="31"/>
  <c r="BI763" i="31"/>
  <c r="BJ749" i="31"/>
  <c r="BI749" i="31"/>
  <c r="BJ726" i="31"/>
  <c r="BI726" i="31"/>
  <c r="BJ705" i="31"/>
  <c r="BI705" i="31"/>
  <c r="BI565" i="31"/>
  <c r="BJ565" i="31"/>
  <c r="BB366" i="31"/>
  <c r="BB418" i="31" s="1"/>
  <c r="BD367" i="31"/>
  <c r="BC367" i="31"/>
  <c r="BC483" i="31"/>
  <c r="BD483" i="31"/>
  <c r="BJ117" i="31"/>
  <c r="BI117" i="31"/>
  <c r="BI486" i="31"/>
  <c r="BJ486" i="31"/>
  <c r="BJ510" i="31"/>
  <c r="BI510" i="31"/>
  <c r="BJ263" i="31"/>
  <c r="BI263" i="31"/>
  <c r="BJ194" i="31"/>
  <c r="BI194" i="31"/>
  <c r="BJ699" i="31"/>
  <c r="BI699" i="31"/>
  <c r="BI171" i="31"/>
  <c r="BJ171" i="31"/>
  <c r="BJ95" i="31"/>
  <c r="BI95" i="31"/>
  <c r="BI181" i="31"/>
  <c r="BJ181" i="31"/>
  <c r="BJ152" i="31"/>
  <c r="BI152" i="31"/>
  <c r="BJ618" i="31"/>
  <c r="BI618" i="31"/>
  <c r="BJ59" i="31"/>
  <c r="BI59" i="31"/>
  <c r="BI124" i="31"/>
  <c r="BJ124" i="31"/>
  <c r="BJ189" i="31"/>
  <c r="BI189" i="31"/>
  <c r="BJ177" i="31"/>
  <c r="BI177" i="31"/>
  <c r="BJ615" i="31"/>
  <c r="BI615" i="31"/>
  <c r="BI102" i="31"/>
  <c r="BJ102" i="31"/>
  <c r="BJ90" i="31"/>
  <c r="BI90" i="31"/>
  <c r="BJ78" i="31"/>
  <c r="BI78" i="31"/>
  <c r="BH77" i="31"/>
  <c r="BJ149" i="31"/>
  <c r="BI149" i="31"/>
  <c r="BJ67" i="31"/>
  <c r="BI67" i="31"/>
  <c r="BJ476" i="31"/>
  <c r="BI476" i="31"/>
  <c r="BJ492" i="31"/>
  <c r="BI492" i="31"/>
  <c r="BH452" i="31"/>
  <c r="BJ453" i="31"/>
  <c r="BI453" i="31"/>
  <c r="BJ449" i="31"/>
  <c r="BI449" i="31"/>
  <c r="BI34" i="31"/>
  <c r="BJ34" i="31"/>
  <c r="BI22" i="31"/>
  <c r="BJ22" i="31"/>
  <c r="BJ10" i="31"/>
  <c r="BI10" i="31"/>
  <c r="BJ479" i="31"/>
  <c r="BI479" i="31"/>
  <c r="BJ538" i="31"/>
  <c r="BI538" i="31"/>
  <c r="BJ658" i="31"/>
  <c r="BI658" i="31"/>
  <c r="BI646" i="31"/>
  <c r="BJ646" i="31"/>
  <c r="BJ477" i="31"/>
  <c r="BI477" i="31"/>
  <c r="BJ515" i="31"/>
  <c r="BI515" i="31"/>
  <c r="BJ468" i="31"/>
  <c r="BI468" i="31"/>
  <c r="BJ590" i="31"/>
  <c r="BI590" i="31"/>
  <c r="BJ390" i="31"/>
  <c r="BI390" i="31"/>
  <c r="BJ378" i="31"/>
  <c r="BI378" i="31"/>
  <c r="BI373" i="31"/>
  <c r="BJ373" i="31"/>
  <c r="BI321" i="31"/>
  <c r="BJ321" i="31"/>
  <c r="BI309" i="31"/>
  <c r="BJ309" i="31"/>
  <c r="BI297" i="31"/>
  <c r="BJ297" i="31"/>
  <c r="BJ285" i="31"/>
  <c r="BI285" i="31"/>
  <c r="BJ273" i="31"/>
  <c r="BI273" i="31"/>
  <c r="BI744" i="31"/>
  <c r="BJ744" i="31"/>
  <c r="BI591" i="31"/>
  <c r="BJ591" i="31"/>
  <c r="BJ743" i="31"/>
  <c r="BI743" i="31"/>
  <c r="BI252" i="31"/>
  <c r="BJ252" i="31"/>
  <c r="BJ240" i="31"/>
  <c r="BI240" i="31"/>
  <c r="BJ358" i="31"/>
  <c r="BI358" i="31"/>
  <c r="BJ338" i="31"/>
  <c r="BI338" i="31"/>
  <c r="BJ232" i="31"/>
  <c r="BI232" i="31"/>
  <c r="BI220" i="31"/>
  <c r="BJ220" i="31"/>
  <c r="BI136" i="31"/>
  <c r="BJ136" i="31"/>
  <c r="BJ199" i="31"/>
  <c r="BI199" i="31"/>
  <c r="BJ692" i="31"/>
  <c r="BI692" i="31"/>
  <c r="BJ683" i="31"/>
  <c r="BI683" i="31"/>
  <c r="BJ556" i="31"/>
  <c r="BI556" i="31"/>
  <c r="BJ746" i="31"/>
  <c r="BI746" i="31"/>
  <c r="BJ587" i="31"/>
  <c r="BI587" i="31"/>
  <c r="BJ745" i="31"/>
  <c r="BI745" i="31"/>
  <c r="BJ722" i="31"/>
  <c r="BI722" i="31"/>
  <c r="BJ704" i="31"/>
  <c r="BI704" i="31"/>
  <c r="BJ564" i="31"/>
  <c r="BI564" i="31"/>
  <c r="BH671" i="31"/>
  <c r="BD452" i="31"/>
  <c r="BC452" i="31"/>
  <c r="BD536" i="31"/>
  <c r="BC536" i="31"/>
  <c r="BD114" i="31"/>
  <c r="BC114" i="31"/>
  <c r="BC494" i="31"/>
  <c r="BD494" i="31"/>
  <c r="AR418" i="31"/>
  <c r="AQ418" i="31"/>
  <c r="BC271" i="31"/>
  <c r="BD271" i="31"/>
  <c r="BJ144" i="31"/>
  <c r="BI144" i="31"/>
  <c r="BJ653" i="31"/>
  <c r="BI653" i="31"/>
  <c r="BI316" i="31"/>
  <c r="BJ316" i="31"/>
  <c r="BJ351" i="31"/>
  <c r="BI351" i="31"/>
  <c r="BI724" i="31"/>
  <c r="BJ724" i="31"/>
  <c r="BJ50" i="31"/>
  <c r="BI50" i="31"/>
  <c r="BJ123" i="31"/>
  <c r="BI123" i="31"/>
  <c r="BI188" i="31"/>
  <c r="BJ188" i="31"/>
  <c r="BJ176" i="31"/>
  <c r="BI176" i="31"/>
  <c r="BJ614" i="31"/>
  <c r="BI614" i="31"/>
  <c r="BJ101" i="31"/>
  <c r="BI101" i="31"/>
  <c r="BJ89" i="31"/>
  <c r="BI89" i="31"/>
  <c r="BJ695" i="31"/>
  <c r="BI695" i="31"/>
  <c r="BI148" i="31"/>
  <c r="BJ148" i="31"/>
  <c r="BJ66" i="31"/>
  <c r="BI66" i="31"/>
  <c r="BJ57" i="31"/>
  <c r="BI57" i="31"/>
  <c r="BJ489" i="31"/>
  <c r="BI489" i="31"/>
  <c r="BJ440" i="31"/>
  <c r="BI440" i="31"/>
  <c r="BJ444" i="31"/>
  <c r="BI444" i="31"/>
  <c r="BI33" i="31"/>
  <c r="BJ33" i="31"/>
  <c r="BJ21" i="31"/>
  <c r="BI21" i="31"/>
  <c r="BI9" i="31"/>
  <c r="BJ9" i="31"/>
  <c r="BJ478" i="31"/>
  <c r="BI478" i="31"/>
  <c r="BI537" i="31"/>
  <c r="BJ537" i="31"/>
  <c r="BH536" i="31"/>
  <c r="BJ657" i="31"/>
  <c r="BI657" i="31"/>
  <c r="BI645" i="31"/>
  <c r="BJ645" i="31"/>
  <c r="BJ459" i="31"/>
  <c r="BI459" i="31"/>
  <c r="BJ424" i="31"/>
  <c r="BI424" i="31"/>
  <c r="BH423" i="31"/>
  <c r="BI514" i="31"/>
  <c r="BJ514" i="31"/>
  <c r="BI463" i="31"/>
  <c r="BJ463" i="31"/>
  <c r="BJ447" i="31"/>
  <c r="BI447" i="31"/>
  <c r="BI262" i="31"/>
  <c r="BJ262" i="31"/>
  <c r="BI389" i="31"/>
  <c r="BJ389" i="31"/>
  <c r="BJ377" i="31"/>
  <c r="BI377" i="31"/>
  <c r="BI372" i="31"/>
  <c r="BJ372" i="31"/>
  <c r="BJ320" i="31"/>
  <c r="BI320" i="31"/>
  <c r="BJ308" i="31"/>
  <c r="BI308" i="31"/>
  <c r="BI296" i="31"/>
  <c r="BJ296" i="31"/>
  <c r="BJ284" i="31"/>
  <c r="BI284" i="31"/>
  <c r="BJ272" i="31"/>
  <c r="BH271" i="31"/>
  <c r="BI272" i="31"/>
  <c r="BJ740" i="31"/>
  <c r="BI740" i="31"/>
  <c r="BI589" i="31"/>
  <c r="BJ589" i="31"/>
  <c r="BH738" i="31"/>
  <c r="BJ251" i="31"/>
  <c r="BI251" i="31"/>
  <c r="BJ239" i="31"/>
  <c r="BI239" i="31"/>
  <c r="BI357" i="31"/>
  <c r="BJ357" i="31"/>
  <c r="BJ337" i="31"/>
  <c r="BI337" i="31"/>
  <c r="BI231" i="31"/>
  <c r="BJ231" i="31"/>
  <c r="BJ168" i="31"/>
  <c r="BI168" i="31"/>
  <c r="BJ211" i="31"/>
  <c r="BI211" i="31"/>
  <c r="BJ198" i="31"/>
  <c r="BI198" i="31"/>
  <c r="BJ691" i="31"/>
  <c r="BI691" i="31"/>
  <c r="BJ682" i="31"/>
  <c r="BI682" i="31"/>
  <c r="BJ555" i="31"/>
  <c r="BI555" i="31"/>
  <c r="BI585" i="31"/>
  <c r="BJ585" i="31"/>
  <c r="BI741" i="31"/>
  <c r="BJ741" i="31"/>
  <c r="BJ711" i="31"/>
  <c r="BI711" i="31"/>
  <c r="BJ703" i="31"/>
  <c r="BI703" i="31"/>
  <c r="BJ563" i="31"/>
  <c r="BI563" i="31"/>
  <c r="AX633" i="31"/>
  <c r="AW633" i="31"/>
  <c r="BD207" i="31"/>
  <c r="BC207" i="31"/>
  <c r="BD461" i="31"/>
  <c r="BC461" i="31"/>
  <c r="BD353" i="31"/>
  <c r="BC353" i="31"/>
  <c r="BD662" i="31"/>
  <c r="BC662" i="31"/>
  <c r="AX329" i="31"/>
  <c r="AW329" i="31"/>
  <c r="BJ61" i="31"/>
  <c r="BI61" i="31"/>
  <c r="BJ766" i="31"/>
  <c r="BI766" i="31"/>
  <c r="BI529" i="31"/>
  <c r="BJ529" i="31"/>
  <c r="BI280" i="31"/>
  <c r="BJ280" i="31"/>
  <c r="BI210" i="31"/>
  <c r="BJ210" i="31"/>
  <c r="BJ717" i="31"/>
  <c r="BI717" i="31"/>
  <c r="BI45" i="31"/>
  <c r="BJ45" i="31"/>
  <c r="BI187" i="31"/>
  <c r="BJ187" i="31"/>
  <c r="BI175" i="31"/>
  <c r="BJ175" i="31"/>
  <c r="BJ613" i="31"/>
  <c r="BI613" i="31"/>
  <c r="BJ100" i="31"/>
  <c r="BI100" i="31"/>
  <c r="BI88" i="31"/>
  <c r="BJ88" i="31"/>
  <c r="BJ694" i="31"/>
  <c r="BI694" i="31"/>
  <c r="BJ147" i="31"/>
  <c r="BI147" i="31"/>
  <c r="BJ65" i="31"/>
  <c r="BI65" i="31"/>
  <c r="BJ49" i="31"/>
  <c r="BI49" i="31"/>
  <c r="BJ487" i="31"/>
  <c r="BI487" i="31"/>
  <c r="BJ473" i="31"/>
  <c r="BI473" i="31"/>
  <c r="BH472" i="31"/>
  <c r="BI439" i="31"/>
  <c r="BJ439" i="31"/>
  <c r="BJ32" i="31"/>
  <c r="BI32" i="31"/>
  <c r="BJ20" i="31"/>
  <c r="BI20" i="31"/>
  <c r="BJ8" i="31"/>
  <c r="BI8" i="31"/>
  <c r="BJ547" i="31"/>
  <c r="BI547" i="31"/>
  <c r="BJ607" i="31"/>
  <c r="BI607" i="31"/>
  <c r="BJ656" i="31"/>
  <c r="BI656" i="31"/>
  <c r="BJ644" i="31"/>
  <c r="BI644" i="31"/>
  <c r="BJ458" i="31"/>
  <c r="BI458" i="31"/>
  <c r="BJ532" i="31"/>
  <c r="BI532" i="31"/>
  <c r="BJ513" i="31"/>
  <c r="BI513" i="31"/>
  <c r="BJ764" i="31"/>
  <c r="BI764" i="31"/>
  <c r="BJ442" i="31"/>
  <c r="BI442" i="31"/>
  <c r="BJ394" i="31"/>
  <c r="BI394" i="31"/>
  <c r="BJ388" i="31"/>
  <c r="BI388" i="31"/>
  <c r="BJ409" i="31"/>
  <c r="BI409" i="31"/>
  <c r="BI371" i="31"/>
  <c r="BJ371" i="31"/>
  <c r="BJ319" i="31"/>
  <c r="BI319" i="31"/>
  <c r="BI307" i="31"/>
  <c r="BJ307" i="31"/>
  <c r="BI295" i="31"/>
  <c r="BJ295" i="31"/>
  <c r="BI283" i="31"/>
  <c r="BJ283" i="31"/>
  <c r="BJ266" i="31"/>
  <c r="BI266" i="31"/>
  <c r="BJ573" i="31"/>
  <c r="BI573" i="31"/>
  <c r="BJ588" i="31"/>
  <c r="BI588" i="31"/>
  <c r="BJ572" i="31"/>
  <c r="BI572" i="31"/>
  <c r="BJ250" i="31"/>
  <c r="BI250" i="31"/>
  <c r="BJ238" i="31"/>
  <c r="BI238" i="31"/>
  <c r="BJ356" i="31"/>
  <c r="BI356" i="31"/>
  <c r="BJ336" i="31"/>
  <c r="BI336" i="31"/>
  <c r="BJ230" i="31"/>
  <c r="BI230" i="31"/>
  <c r="BI200" i="31"/>
  <c r="BJ200" i="31"/>
  <c r="BJ205" i="31"/>
  <c r="BI205" i="31"/>
  <c r="BI197" i="31"/>
  <c r="BJ197" i="31"/>
  <c r="BI690" i="31"/>
  <c r="BJ690" i="31"/>
  <c r="BJ681" i="31"/>
  <c r="BI681" i="31"/>
  <c r="BI554" i="31"/>
  <c r="BJ554" i="31"/>
  <c r="BJ575" i="31"/>
  <c r="BI575" i="31"/>
  <c r="BJ583" i="31"/>
  <c r="BI583" i="31"/>
  <c r="BJ574" i="31"/>
  <c r="BI574" i="31"/>
  <c r="BJ719" i="31"/>
  <c r="BI719" i="31"/>
  <c r="BJ702" i="31"/>
  <c r="BI702" i="31"/>
  <c r="BJ562" i="31"/>
  <c r="BI562" i="31"/>
  <c r="BD77" i="31"/>
  <c r="BC77" i="31"/>
  <c r="BD611" i="31"/>
  <c r="BC611" i="31"/>
  <c r="BB126" i="31"/>
  <c r="BJ602" i="31"/>
  <c r="BI602" i="31"/>
  <c r="BJ455" i="31"/>
  <c r="BI455" i="31"/>
  <c r="BI292" i="31"/>
  <c r="BJ292" i="31"/>
  <c r="BJ215" i="31"/>
  <c r="BI215" i="31"/>
  <c r="BJ727" i="31"/>
  <c r="BI727" i="31"/>
  <c r="BI122" i="31"/>
  <c r="BH121" i="31"/>
  <c r="BJ122" i="31"/>
  <c r="BH461" i="31"/>
  <c r="BJ462" i="31"/>
  <c r="BI462" i="31"/>
  <c r="BI119" i="31"/>
  <c r="BJ119" i="31"/>
  <c r="BJ186" i="31"/>
  <c r="BI186" i="31"/>
  <c r="BI174" i="31"/>
  <c r="BJ174" i="31"/>
  <c r="BJ612" i="31"/>
  <c r="BH611" i="31"/>
  <c r="BI612" i="31"/>
  <c r="BI99" i="31"/>
  <c r="BJ99" i="31"/>
  <c r="BI87" i="31"/>
  <c r="BJ87" i="31"/>
  <c r="BJ157" i="31"/>
  <c r="BI157" i="31"/>
  <c r="BJ146" i="31"/>
  <c r="BI146" i="31"/>
  <c r="BH52" i="31"/>
  <c r="BH53" i="31"/>
  <c r="BJ767" i="31"/>
  <c r="BI767" i="31"/>
  <c r="BH483" i="31"/>
  <c r="BJ484" i="31"/>
  <c r="BI484" i="31"/>
  <c r="BI502" i="31"/>
  <c r="BJ502" i="31"/>
  <c r="BH434" i="31"/>
  <c r="BI435" i="31"/>
  <c r="BJ435" i="31"/>
  <c r="BJ31" i="31"/>
  <c r="BI31" i="31"/>
  <c r="BJ19" i="31"/>
  <c r="BI19" i="31"/>
  <c r="BJ7" i="31"/>
  <c r="BI7" i="31"/>
  <c r="BJ546" i="31"/>
  <c r="BI546" i="31"/>
  <c r="BI606" i="31"/>
  <c r="BJ606" i="31"/>
  <c r="BJ655" i="31"/>
  <c r="BI655" i="31"/>
  <c r="BJ643" i="31"/>
  <c r="BI643" i="31"/>
  <c r="BJ457" i="31"/>
  <c r="BI457" i="31"/>
  <c r="BJ531" i="31"/>
  <c r="BI531" i="31"/>
  <c r="BJ512" i="31"/>
  <c r="BI512" i="31"/>
  <c r="BJ448" i="31"/>
  <c r="BI448" i="31"/>
  <c r="BI474" i="31"/>
  <c r="BJ474" i="31"/>
  <c r="BJ393" i="31"/>
  <c r="BI393" i="31"/>
  <c r="BI387" i="31"/>
  <c r="BJ387" i="31"/>
  <c r="BI408" i="31"/>
  <c r="BJ408" i="31"/>
  <c r="BJ370" i="31"/>
  <c r="BI370" i="31"/>
  <c r="BI318" i="31"/>
  <c r="BJ318" i="31"/>
  <c r="BJ306" i="31"/>
  <c r="BI306" i="31"/>
  <c r="BJ294" i="31"/>
  <c r="BI294" i="31"/>
  <c r="BI282" i="31"/>
  <c r="BJ282" i="31"/>
  <c r="BJ265" i="31"/>
  <c r="BI265" i="31"/>
  <c r="BJ734" i="31"/>
  <c r="BI734" i="31"/>
  <c r="BJ586" i="31"/>
  <c r="BI586" i="31"/>
  <c r="BJ733" i="31"/>
  <c r="BI733" i="31"/>
  <c r="BI249" i="31"/>
  <c r="BJ249" i="31"/>
  <c r="BJ237" i="31"/>
  <c r="BI237" i="31"/>
  <c r="BI355" i="31"/>
  <c r="BJ355" i="31"/>
  <c r="BJ335" i="31"/>
  <c r="BI335" i="31"/>
  <c r="BJ229" i="31"/>
  <c r="BI229" i="31"/>
  <c r="BI141" i="31"/>
  <c r="BJ141" i="31"/>
  <c r="BI204" i="31"/>
  <c r="BJ204" i="31"/>
  <c r="BJ196" i="31"/>
  <c r="BI196" i="31"/>
  <c r="BJ689" i="31"/>
  <c r="BI689" i="31"/>
  <c r="BJ680" i="31"/>
  <c r="BI680" i="31"/>
  <c r="BJ553" i="31"/>
  <c r="BI553" i="31"/>
  <c r="BJ571" i="31"/>
  <c r="BI571" i="31"/>
  <c r="BJ581" i="31"/>
  <c r="BI581" i="31"/>
  <c r="BI570" i="31"/>
  <c r="BJ570" i="31"/>
  <c r="BJ716" i="31"/>
  <c r="BI716" i="31"/>
  <c r="BJ701" i="31"/>
  <c r="BI701" i="31"/>
  <c r="BD620" i="31"/>
  <c r="BC620" i="31"/>
  <c r="BI97" i="31"/>
  <c r="BJ97" i="31"/>
  <c r="BJ534" i="31"/>
  <c r="BI534" i="31"/>
  <c r="BJ599" i="31"/>
  <c r="BI599" i="31"/>
  <c r="BJ345" i="31"/>
  <c r="BI345" i="31"/>
  <c r="BJ728" i="31"/>
  <c r="BI728" i="31"/>
  <c r="BB633" i="31"/>
  <c r="BD634" i="31"/>
  <c r="BC634" i="31"/>
  <c r="BJ60" i="31"/>
  <c r="BI60" i="31"/>
  <c r="BJ118" i="31"/>
  <c r="BI118" i="31"/>
  <c r="BI185" i="31"/>
  <c r="BJ185" i="31"/>
  <c r="BI173" i="31"/>
  <c r="BJ173" i="31"/>
  <c r="BJ110" i="31"/>
  <c r="BI110" i="31"/>
  <c r="BJ98" i="31"/>
  <c r="BI98" i="31"/>
  <c r="BJ86" i="31"/>
  <c r="BI86" i="31"/>
  <c r="BJ156" i="31"/>
  <c r="BI156" i="31"/>
  <c r="BJ145" i="31"/>
  <c r="BI145" i="31"/>
  <c r="BJ47" i="31"/>
  <c r="BI47" i="31"/>
  <c r="BJ501" i="31"/>
  <c r="BI501" i="31"/>
  <c r="BJ466" i="31"/>
  <c r="BH465" i="31"/>
  <c r="BI466" i="31"/>
  <c r="BJ488" i="31"/>
  <c r="BI488" i="31"/>
  <c r="BI42" i="31"/>
  <c r="BJ42" i="31"/>
  <c r="BI30" i="31"/>
  <c r="BJ30" i="31"/>
  <c r="BJ18" i="31"/>
  <c r="BI18" i="31"/>
  <c r="BJ545" i="31"/>
  <c r="BH544" i="31"/>
  <c r="BI545" i="31"/>
  <c r="BI605" i="31"/>
  <c r="BJ605" i="31"/>
  <c r="BJ654" i="31"/>
  <c r="BI654" i="31"/>
  <c r="BJ642" i="31"/>
  <c r="BI642" i="31"/>
  <c r="BI456" i="31"/>
  <c r="BJ456" i="31"/>
  <c r="BI530" i="31"/>
  <c r="BJ530" i="31"/>
  <c r="BI511" i="31"/>
  <c r="BJ511" i="31"/>
  <c r="BJ443" i="31"/>
  <c r="BI443" i="31"/>
  <c r="BJ395" i="31"/>
  <c r="BI395" i="31"/>
  <c r="BJ392" i="31"/>
  <c r="BI392" i="31"/>
  <c r="BJ386" i="31"/>
  <c r="BI386" i="31"/>
  <c r="BI407" i="31"/>
  <c r="BJ407" i="31"/>
  <c r="BJ369" i="31"/>
  <c r="BI369" i="31"/>
  <c r="BJ317" i="31"/>
  <c r="BI317" i="31"/>
  <c r="BJ305" i="31"/>
  <c r="BI305" i="31"/>
  <c r="BI293" i="31"/>
  <c r="BJ293" i="31"/>
  <c r="BI281" i="31"/>
  <c r="BJ281" i="31"/>
  <c r="BJ264" i="31"/>
  <c r="BI264" i="31"/>
  <c r="BI730" i="31"/>
  <c r="BJ730" i="31"/>
  <c r="BJ584" i="31"/>
  <c r="BI584" i="31"/>
  <c r="BJ729" i="31"/>
  <c r="BI729" i="31"/>
  <c r="BI248" i="31"/>
  <c r="BJ248" i="31"/>
  <c r="BJ236" i="31"/>
  <c r="BI236" i="31"/>
  <c r="BJ354" i="31"/>
  <c r="BH353" i="31"/>
  <c r="BH329" i="31" s="1"/>
  <c r="BI354" i="31"/>
  <c r="BI334" i="31"/>
  <c r="BJ334" i="31"/>
  <c r="BI228" i="31"/>
  <c r="BJ228" i="31"/>
  <c r="BJ140" i="31"/>
  <c r="BI140" i="31"/>
  <c r="BI203" i="31"/>
  <c r="BJ203" i="31"/>
  <c r="BH202" i="31"/>
  <c r="BJ195" i="31"/>
  <c r="BI195" i="31"/>
  <c r="BJ688" i="31"/>
  <c r="BI688" i="31"/>
  <c r="BJ679" i="31"/>
  <c r="BI679" i="31"/>
  <c r="BJ598" i="31"/>
  <c r="BI598" i="31"/>
  <c r="BJ732" i="31"/>
  <c r="BI732" i="31"/>
  <c r="BJ579" i="31"/>
  <c r="BI579" i="31"/>
  <c r="BJ731" i="31"/>
  <c r="BI731" i="31"/>
  <c r="BJ720" i="31"/>
  <c r="BI720" i="31"/>
  <c r="BJ700" i="31"/>
  <c r="BI700" i="31"/>
  <c r="BD202" i="31"/>
  <c r="BC202" i="31"/>
  <c r="BC52" i="31"/>
  <c r="BD52" i="31"/>
  <c r="AH2" i="12"/>
  <c r="AI2" i="11"/>
  <c r="AH39" i="11"/>
  <c r="AH27" i="11"/>
  <c r="AH32" i="11"/>
  <c r="AH35" i="11"/>
  <c r="AH29" i="11"/>
  <c r="AH38" i="11"/>
  <c r="AH42" i="11"/>
  <c r="AH43" i="11"/>
  <c r="AH44" i="11"/>
  <c r="AH45" i="11"/>
  <c r="AH46" i="11"/>
  <c r="AH47" i="11"/>
  <c r="AH48" i="11"/>
  <c r="AH49" i="11"/>
  <c r="AH50" i="11"/>
  <c r="AH51" i="11"/>
  <c r="AH52" i="11"/>
  <c r="AH53" i="11"/>
  <c r="AH54" i="11"/>
  <c r="AH55" i="11"/>
  <c r="AH56" i="11"/>
  <c r="AH57" i="11"/>
  <c r="AH58" i="11"/>
  <c r="AH59" i="11"/>
  <c r="AH60" i="11"/>
  <c r="AH61" i="11"/>
  <c r="AH62" i="11"/>
  <c r="AH63" i="11"/>
  <c r="AH64" i="11"/>
  <c r="AH65" i="11"/>
  <c r="AH66" i="11"/>
  <c r="AH67" i="11"/>
  <c r="AH68" i="11"/>
  <c r="AH69" i="11"/>
  <c r="AH70" i="11"/>
  <c r="AH71" i="11"/>
  <c r="AH72" i="11"/>
  <c r="AH73" i="11"/>
  <c r="AH74" i="11"/>
  <c r="AH75" i="11"/>
  <c r="AH76" i="11"/>
  <c r="AH77" i="11"/>
  <c r="AH78" i="11"/>
  <c r="AH79" i="11"/>
  <c r="AH80" i="11"/>
  <c r="AH81" i="11"/>
  <c r="AH82" i="11"/>
  <c r="AH83" i="11"/>
  <c r="AH84" i="11"/>
  <c r="AH85" i="11"/>
  <c r="AH86" i="11"/>
  <c r="AH24" i="11"/>
  <c r="AH31" i="11"/>
  <c r="AH34" i="11"/>
  <c r="AH7" i="11"/>
  <c r="AH10" i="11"/>
  <c r="AH13" i="11"/>
  <c r="AH16" i="11"/>
  <c r="AH19" i="11"/>
  <c r="AH22" i="11"/>
  <c r="AH26" i="11"/>
  <c r="AH37" i="11"/>
  <c r="AH41" i="11"/>
  <c r="AH28" i="11"/>
  <c r="AH33" i="11"/>
  <c r="AH36" i="11"/>
  <c r="AH40" i="11"/>
  <c r="AH12" i="11"/>
  <c r="AH14" i="11"/>
  <c r="AH88" i="11"/>
  <c r="AH90" i="11"/>
  <c r="AH92" i="11"/>
  <c r="AH94" i="11"/>
  <c r="AH96" i="11"/>
  <c r="AH98" i="11"/>
  <c r="AH100" i="11"/>
  <c r="AH102" i="11"/>
  <c r="AH104" i="11"/>
  <c r="AH106" i="11"/>
  <c r="AH25" i="11"/>
  <c r="AH15" i="11"/>
  <c r="AH5" i="11"/>
  <c r="AH17" i="11"/>
  <c r="AH6" i="11"/>
  <c r="AH18" i="11"/>
  <c r="AH110" i="11"/>
  <c r="AH113" i="11"/>
  <c r="AH114" i="11"/>
  <c r="AH115" i="11"/>
  <c r="AH116" i="11"/>
  <c r="AH117" i="11"/>
  <c r="AH118" i="11"/>
  <c r="AH119" i="11"/>
  <c r="AH120" i="11"/>
  <c r="AH121" i="11"/>
  <c r="AH122" i="11"/>
  <c r="AH123" i="11"/>
  <c r="AH124" i="11"/>
  <c r="AH125" i="11"/>
  <c r="AH126" i="11"/>
  <c r="AH127" i="11"/>
  <c r="AH128" i="11"/>
  <c r="AH129" i="11"/>
  <c r="AH130" i="11"/>
  <c r="AH131" i="11"/>
  <c r="AH132" i="11"/>
  <c r="AH133" i="11"/>
  <c r="AH134" i="11"/>
  <c r="AH135" i="11"/>
  <c r="AH136" i="11"/>
  <c r="AH137" i="11"/>
  <c r="AH138" i="11"/>
  <c r="AH139" i="11"/>
  <c r="AH140" i="11"/>
  <c r="AH141" i="11"/>
  <c r="AH142" i="11"/>
  <c r="AH143" i="11"/>
  <c r="AH144" i="11"/>
  <c r="AH145" i="11"/>
  <c r="AH146" i="11"/>
  <c r="AH147" i="11"/>
  <c r="AH148" i="11"/>
  <c r="AH149" i="11"/>
  <c r="AH150" i="11"/>
  <c r="AH151" i="11"/>
  <c r="AH152" i="11"/>
  <c r="AH153" i="11"/>
  <c r="AH154" i="11"/>
  <c r="AH155" i="11"/>
  <c r="AH156" i="11"/>
  <c r="AH157" i="11"/>
  <c r="AH158" i="11"/>
  <c r="AH159" i="11"/>
  <c r="AH160" i="11"/>
  <c r="AH161" i="11"/>
  <c r="AH162" i="11"/>
  <c r="AH163" i="11"/>
  <c r="AH164" i="11"/>
  <c r="AH165" i="11"/>
  <c r="AH166" i="11"/>
  <c r="AH167" i="11"/>
  <c r="AH168" i="11"/>
  <c r="AH169" i="11"/>
  <c r="AH170" i="11"/>
  <c r="AH171" i="11"/>
  <c r="AH172" i="11"/>
  <c r="AH173" i="11"/>
  <c r="AH174" i="11"/>
  <c r="AH175" i="11"/>
  <c r="AH176" i="11"/>
  <c r="AH177" i="11"/>
  <c r="AH178" i="11"/>
  <c r="AH179" i="11"/>
  <c r="AH180" i="11"/>
  <c r="AH181" i="11"/>
  <c r="AH182" i="11"/>
  <c r="AH183" i="11"/>
  <c r="AH184" i="11"/>
  <c r="AH185" i="11"/>
  <c r="AH186" i="11"/>
  <c r="AH187" i="11"/>
  <c r="AH188" i="11"/>
  <c r="AH189" i="11"/>
  <c r="AH190" i="11"/>
  <c r="AH191" i="11"/>
  <c r="AH192" i="11"/>
  <c r="AH193" i="11"/>
  <c r="AH194" i="11"/>
  <c r="AH195" i="11"/>
  <c r="AH196" i="11"/>
  <c r="AH197" i="11"/>
  <c r="AH198" i="11"/>
  <c r="AH199" i="11"/>
  <c r="AH200" i="11"/>
  <c r="AH201" i="11"/>
  <c r="AH202" i="11"/>
  <c r="AH203" i="11"/>
  <c r="AH204" i="11"/>
  <c r="AH205" i="11"/>
  <c r="AH206" i="11"/>
  <c r="AH207" i="11"/>
  <c r="AH208" i="11"/>
  <c r="AH209" i="11"/>
  <c r="AH210" i="11"/>
  <c r="AH211" i="11"/>
  <c r="AH212" i="11"/>
  <c r="AH213" i="11"/>
  <c r="AH214" i="11"/>
  <c r="AH215" i="11"/>
  <c r="AH216" i="11"/>
  <c r="AH217" i="11"/>
  <c r="AH218" i="11"/>
  <c r="AH219" i="11"/>
  <c r="AH220" i="11"/>
  <c r="AH221" i="11"/>
  <c r="AH222" i="11"/>
  <c r="AH223" i="11"/>
  <c r="AH224" i="11"/>
  <c r="AH225" i="11"/>
  <c r="AH226" i="11"/>
  <c r="AH227" i="11"/>
  <c r="AH228" i="11"/>
  <c r="AH229" i="11"/>
  <c r="AH230" i="11"/>
  <c r="AH231" i="11"/>
  <c r="AH232" i="11"/>
  <c r="AH233" i="11"/>
  <c r="AH234" i="11"/>
  <c r="AH235" i="11"/>
  <c r="AH236" i="11"/>
  <c r="AH237" i="11"/>
  <c r="AH238" i="11"/>
  <c r="AH239" i="11"/>
  <c r="AH240" i="11"/>
  <c r="AH241" i="11"/>
  <c r="AH242" i="11"/>
  <c r="AH243" i="11"/>
  <c r="AH244" i="11"/>
  <c r="AH245" i="11"/>
  <c r="AH246" i="11"/>
  <c r="AH8" i="11"/>
  <c r="AH20" i="11"/>
  <c r="AH87" i="11"/>
  <c r="AH89" i="11"/>
  <c r="AH91" i="11"/>
  <c r="AH93" i="11"/>
  <c r="AH95" i="11"/>
  <c r="AH97" i="11"/>
  <c r="AH99" i="11"/>
  <c r="AH101" i="11"/>
  <c r="AH103" i="11"/>
  <c r="AH105" i="11"/>
  <c r="AH107" i="11"/>
  <c r="AH9" i="11"/>
  <c r="AH21" i="11"/>
  <c r="AH23" i="11"/>
  <c r="AH30" i="11"/>
  <c r="AH111" i="11"/>
  <c r="AH112" i="11"/>
  <c r="AH247" i="11"/>
  <c r="AH248" i="11"/>
  <c r="AH249" i="11"/>
  <c r="AH250" i="11"/>
  <c r="AH251" i="11"/>
  <c r="AH252" i="11"/>
  <c r="AH253" i="11"/>
  <c r="AH254" i="11"/>
  <c r="AH255" i="11"/>
  <c r="AH256" i="11"/>
  <c r="AH257" i="11"/>
  <c r="AH258" i="11"/>
  <c r="AH259" i="11"/>
  <c r="AH260" i="11"/>
  <c r="AH261" i="11"/>
  <c r="AH262" i="11"/>
  <c r="AH263" i="11"/>
  <c r="AH264" i="11"/>
  <c r="AH265" i="11"/>
  <c r="AH266" i="11"/>
  <c r="AH267" i="11"/>
  <c r="AH268" i="11"/>
  <c r="AH269" i="11"/>
  <c r="AH270" i="11"/>
  <c r="AH271" i="11"/>
  <c r="AH272" i="11"/>
  <c r="AH273" i="11"/>
  <c r="AH274" i="11"/>
  <c r="AH275" i="11"/>
  <c r="AH276" i="11"/>
  <c r="AH277" i="11"/>
  <c r="AH278" i="11"/>
  <c r="AH279" i="11"/>
  <c r="AH280" i="11"/>
  <c r="AH281" i="11"/>
  <c r="AH282" i="11"/>
  <c r="AH283" i="11"/>
  <c r="AH284" i="11"/>
  <c r="AH285" i="11"/>
  <c r="AH286" i="11"/>
  <c r="AH287" i="11"/>
  <c r="AH288" i="11"/>
  <c r="AH289" i="11"/>
  <c r="AH290" i="11"/>
  <c r="AH291" i="11"/>
  <c r="AH292" i="11"/>
  <c r="AH293" i="11"/>
  <c r="AH294" i="11"/>
  <c r="AH295" i="11"/>
  <c r="AH296" i="11"/>
  <c r="AH297" i="11"/>
  <c r="AH298" i="11"/>
  <c r="AH299" i="11"/>
  <c r="AH300" i="11"/>
  <c r="AH301" i="11"/>
  <c r="AH302" i="11"/>
  <c r="AH303" i="11"/>
  <c r="AH304" i="11"/>
  <c r="AH305" i="11"/>
  <c r="AH306" i="11"/>
  <c r="AH308" i="11"/>
  <c r="AH309" i="11"/>
  <c r="AH310" i="11"/>
  <c r="AH311" i="11"/>
  <c r="AH312" i="11"/>
  <c r="AH313" i="11"/>
  <c r="AH314" i="11"/>
  <c r="AH315" i="11"/>
  <c r="AH317" i="11"/>
  <c r="AH318" i="11"/>
  <c r="AH319" i="11"/>
  <c r="AH320" i="11"/>
  <c r="AH321" i="11"/>
  <c r="AH322" i="11"/>
  <c r="AH323" i="11"/>
  <c r="AH324" i="11"/>
  <c r="AH325" i="11"/>
  <c r="AH326" i="11"/>
  <c r="AH327" i="11"/>
  <c r="AH328" i="11"/>
  <c r="AH329" i="11"/>
  <c r="AH330" i="11"/>
  <c r="AH331" i="11"/>
  <c r="AH332" i="11"/>
  <c r="AH333" i="11"/>
  <c r="AH334" i="11"/>
  <c r="AH335" i="11"/>
  <c r="AH336" i="11"/>
  <c r="AH337" i="11"/>
  <c r="AH338" i="11"/>
  <c r="AH339" i="11"/>
  <c r="AH340" i="11"/>
  <c r="AH341" i="11"/>
  <c r="AH342" i="11"/>
  <c r="AH343" i="11"/>
  <c r="AH344" i="11"/>
  <c r="AH345" i="11"/>
  <c r="AH346" i="11"/>
  <c r="AH347" i="11"/>
  <c r="AH108" i="11"/>
  <c r="AH109" i="11"/>
  <c r="AH11" i="11"/>
  <c r="AH353" i="11"/>
  <c r="AH354" i="11"/>
  <c r="AH355" i="11"/>
  <c r="AH356" i="11"/>
  <c r="AH357" i="11"/>
  <c r="AH358" i="11"/>
  <c r="AH359" i="11"/>
  <c r="AH360" i="11"/>
  <c r="AH361" i="11"/>
  <c r="AH362" i="11"/>
  <c r="AH363" i="11"/>
  <c r="AH364" i="11"/>
  <c r="AH365" i="11"/>
  <c r="AH366" i="11"/>
  <c r="AH367" i="11"/>
  <c r="AH368" i="11"/>
  <c r="AH369" i="11"/>
  <c r="AH370" i="11"/>
  <c r="AH371" i="11"/>
  <c r="AH372" i="11"/>
  <c r="AH373" i="11"/>
  <c r="AH374" i="11"/>
  <c r="AH375" i="11"/>
  <c r="AH376" i="11"/>
  <c r="AH352" i="11"/>
  <c r="AH351" i="11"/>
  <c r="AH350" i="11"/>
  <c r="AH349" i="11"/>
  <c r="AH348" i="11"/>
  <c r="AH380" i="11"/>
  <c r="AH384" i="11"/>
  <c r="AH388" i="11"/>
  <c r="AH392" i="11"/>
  <c r="AH396" i="11"/>
  <c r="AH399" i="11"/>
  <c r="AH407" i="11"/>
  <c r="AH402" i="11"/>
  <c r="AH377" i="11"/>
  <c r="AH381" i="11"/>
  <c r="AH385" i="11"/>
  <c r="AH389" i="11"/>
  <c r="AH393" i="11"/>
  <c r="AH404" i="11"/>
  <c r="AH411" i="11"/>
  <c r="AH412" i="11"/>
  <c r="AH413" i="11"/>
  <c r="BN509" i="31" s="1"/>
  <c r="AH414" i="11"/>
  <c r="BN510" i="31" s="1"/>
  <c r="AH415" i="11"/>
  <c r="AH416" i="11"/>
  <c r="AH417" i="11"/>
  <c r="AH418" i="11"/>
  <c r="AH419" i="11"/>
  <c r="AH420" i="11"/>
  <c r="AH421" i="11"/>
  <c r="AH422" i="11"/>
  <c r="AH423" i="11"/>
  <c r="AH424" i="11"/>
  <c r="BN519" i="31" s="1"/>
  <c r="AH425" i="11"/>
  <c r="AH426" i="11"/>
  <c r="AH427" i="11"/>
  <c r="AH428" i="11"/>
  <c r="AH429" i="11"/>
  <c r="AH430" i="11"/>
  <c r="AH431" i="11"/>
  <c r="AH432" i="11"/>
  <c r="AH433" i="11"/>
  <c r="AH434" i="11"/>
  <c r="AH435" i="11"/>
  <c r="AH436" i="11"/>
  <c r="BN432" i="31" s="1"/>
  <c r="AH437" i="11"/>
  <c r="BN454" i="31" s="1"/>
  <c r="AH438" i="11"/>
  <c r="AH439" i="11"/>
  <c r="AH440" i="11"/>
  <c r="AH441" i="11"/>
  <c r="AH442" i="11"/>
  <c r="AH443" i="11"/>
  <c r="AH444" i="11"/>
  <c r="AH445" i="11"/>
  <c r="AH446" i="11"/>
  <c r="AH447" i="11"/>
  <c r="BN638" i="31" s="1"/>
  <c r="AH448" i="11"/>
  <c r="AH449" i="11"/>
  <c r="AH450" i="11"/>
  <c r="AH451" i="11"/>
  <c r="AH452" i="11"/>
  <c r="AH453" i="11"/>
  <c r="AH454" i="11"/>
  <c r="AH455" i="11"/>
  <c r="AH456" i="11"/>
  <c r="AH457" i="11"/>
  <c r="AH458" i="11"/>
  <c r="AH459" i="11"/>
  <c r="AH460" i="11"/>
  <c r="AH461" i="11"/>
  <c r="AH462" i="11"/>
  <c r="BN653" i="31" s="1"/>
  <c r="AH463" i="11"/>
  <c r="AH464" i="11"/>
  <c r="AH465" i="11"/>
  <c r="AH466" i="11"/>
  <c r="AH467" i="11"/>
  <c r="AH468" i="11"/>
  <c r="BN659" i="31" s="1"/>
  <c r="AH469" i="11"/>
  <c r="AH470" i="11"/>
  <c r="AH471" i="11"/>
  <c r="AH472" i="11"/>
  <c r="AH473" i="11"/>
  <c r="BN666" i="31" s="1"/>
  <c r="AH474" i="11"/>
  <c r="BN604" i="31" s="1"/>
  <c r="AH475" i="11"/>
  <c r="AH476" i="11"/>
  <c r="AH477" i="11"/>
  <c r="AH478" i="11"/>
  <c r="AH479" i="11"/>
  <c r="AH480" i="11"/>
  <c r="AH481" i="11"/>
  <c r="AH482" i="11"/>
  <c r="AH483" i="11"/>
  <c r="AH484" i="11"/>
  <c r="AH485" i="11"/>
  <c r="BN533" i="31" s="1"/>
  <c r="AH486" i="11"/>
  <c r="AH487" i="11"/>
  <c r="AH488" i="11"/>
  <c r="AH489" i="11"/>
  <c r="AH490" i="11"/>
  <c r="AH491" i="11"/>
  <c r="AH492" i="11"/>
  <c r="AH493" i="11"/>
  <c r="AH495" i="11"/>
  <c r="AH496" i="11"/>
  <c r="AH497" i="11"/>
  <c r="AH498" i="11"/>
  <c r="AH499" i="11"/>
  <c r="BN525" i="31" s="1"/>
  <c r="AH501" i="11"/>
  <c r="AH502" i="11"/>
  <c r="AH503" i="11"/>
  <c r="AH504" i="11"/>
  <c r="AH505" i="11"/>
  <c r="BN11" i="31" s="1"/>
  <c r="AH506" i="11"/>
  <c r="AH507" i="11"/>
  <c r="AH508" i="11"/>
  <c r="AH509" i="11"/>
  <c r="AH510" i="11"/>
  <c r="AH511" i="11"/>
  <c r="AH512" i="11"/>
  <c r="AH513" i="11"/>
  <c r="AH514" i="11"/>
  <c r="AH515" i="11"/>
  <c r="AH516" i="11"/>
  <c r="AH517" i="11"/>
  <c r="AH518" i="11"/>
  <c r="AH519" i="11"/>
  <c r="AH520" i="11"/>
  <c r="AH521" i="11"/>
  <c r="AH522" i="11"/>
  <c r="BN28" i="31" s="1"/>
  <c r="AH523" i="11"/>
  <c r="AH524" i="11"/>
  <c r="AH525" i="11"/>
  <c r="AH526" i="11"/>
  <c r="AH527" i="11"/>
  <c r="AH528" i="11"/>
  <c r="AH529" i="11"/>
  <c r="AH530" i="11"/>
  <c r="AH531" i="11"/>
  <c r="AH532" i="11"/>
  <c r="BN38" i="31" s="1"/>
  <c r="AH533" i="11"/>
  <c r="AH534" i="11"/>
  <c r="AH535" i="11"/>
  <c r="AH536" i="11"/>
  <c r="AH397" i="11"/>
  <c r="BN491" i="31" s="1"/>
  <c r="AH400" i="11"/>
  <c r="AH410" i="11"/>
  <c r="AH378" i="11"/>
  <c r="AH382" i="11"/>
  <c r="AH386" i="11"/>
  <c r="AH390" i="11"/>
  <c r="AH394" i="11"/>
  <c r="AH406" i="11"/>
  <c r="AH409" i="11"/>
  <c r="AH379" i="11"/>
  <c r="AH383" i="11"/>
  <c r="AH387" i="11"/>
  <c r="AH391" i="11"/>
  <c r="AH395" i="11"/>
  <c r="BN489" i="31" s="1"/>
  <c r="AH398" i="11"/>
  <c r="BN492" i="31" s="1"/>
  <c r="AH401" i="11"/>
  <c r="AH403" i="11"/>
  <c r="AH408" i="11"/>
  <c r="AH552" i="11"/>
  <c r="AH543" i="11"/>
  <c r="AH551" i="11"/>
  <c r="AH538" i="11"/>
  <c r="AH550" i="11"/>
  <c r="AH542" i="11"/>
  <c r="AH549" i="11"/>
  <c r="AH548" i="11"/>
  <c r="AH4" i="11"/>
  <c r="AH537" i="11"/>
  <c r="AH541" i="11"/>
  <c r="AH547" i="11"/>
  <c r="AH559" i="11"/>
  <c r="AH560" i="11"/>
  <c r="AH561" i="11"/>
  <c r="AH562" i="11"/>
  <c r="AH563" i="11"/>
  <c r="AH564" i="11"/>
  <c r="AH565" i="11"/>
  <c r="AH566" i="11"/>
  <c r="BN142" i="31" s="1"/>
  <c r="AH567" i="11"/>
  <c r="AH568" i="11"/>
  <c r="AH569" i="11"/>
  <c r="AH570" i="11"/>
  <c r="AH571" i="11"/>
  <c r="AH572" i="11"/>
  <c r="AH573" i="11"/>
  <c r="AH574" i="11"/>
  <c r="AH575" i="11"/>
  <c r="AH576" i="11"/>
  <c r="AH577" i="11"/>
  <c r="AH578" i="11"/>
  <c r="AH579" i="11"/>
  <c r="AH580" i="11"/>
  <c r="AH581" i="11"/>
  <c r="AH582" i="11"/>
  <c r="AH583" i="11"/>
  <c r="AH584" i="11"/>
  <c r="AH585" i="11"/>
  <c r="AH586" i="11"/>
  <c r="AH587" i="11"/>
  <c r="AH588" i="11"/>
  <c r="AH589" i="11"/>
  <c r="AH590" i="11"/>
  <c r="BN83" i="31" s="1"/>
  <c r="AH591" i="11"/>
  <c r="AH592" i="11"/>
  <c r="AH593" i="11"/>
  <c r="AH594" i="11"/>
  <c r="AH595" i="11"/>
  <c r="AH596" i="11"/>
  <c r="AH597" i="11"/>
  <c r="AH598" i="11"/>
  <c r="AH599" i="11"/>
  <c r="AH600" i="11"/>
  <c r="AH601" i="11"/>
  <c r="AH602" i="11"/>
  <c r="AH603" i="11"/>
  <c r="AH604" i="11"/>
  <c r="AH605" i="11"/>
  <c r="AH606" i="11"/>
  <c r="AH607" i="11"/>
  <c r="AH608" i="11"/>
  <c r="AH609" i="11"/>
  <c r="AH610" i="11"/>
  <c r="AH611" i="11"/>
  <c r="AH612" i="11"/>
  <c r="AH613" i="11"/>
  <c r="AH614" i="11"/>
  <c r="AH615" i="11"/>
  <c r="AH616" i="11"/>
  <c r="AH617" i="11"/>
  <c r="AH618" i="11"/>
  <c r="AH619" i="11"/>
  <c r="AH620" i="11"/>
  <c r="AH621" i="11"/>
  <c r="AH622" i="11"/>
  <c r="AH623" i="11"/>
  <c r="AH624" i="11"/>
  <c r="AH625" i="11"/>
  <c r="AH626" i="11"/>
  <c r="AH627" i="11"/>
  <c r="AH628" i="11"/>
  <c r="AH629" i="11"/>
  <c r="AH630" i="11"/>
  <c r="AH631" i="11"/>
  <c r="AH632" i="11"/>
  <c r="AH633" i="11"/>
  <c r="AH634" i="11"/>
  <c r="AH635" i="11"/>
  <c r="AH636" i="11"/>
  <c r="AH637" i="11"/>
  <c r="AH638" i="11"/>
  <c r="AH639" i="11"/>
  <c r="AH640" i="11"/>
  <c r="AH641" i="11"/>
  <c r="AH642" i="11"/>
  <c r="AH643" i="11"/>
  <c r="AH644" i="11"/>
  <c r="AH645" i="11"/>
  <c r="AH646" i="11"/>
  <c r="AH647" i="11"/>
  <c r="AH648" i="11"/>
  <c r="AH649" i="11"/>
  <c r="AH650" i="11"/>
  <c r="AH651" i="11"/>
  <c r="AH652" i="11"/>
  <c r="AH653" i="11"/>
  <c r="AH654" i="11"/>
  <c r="AH655" i="11"/>
  <c r="AH656" i="11"/>
  <c r="AH657" i="11"/>
  <c r="AH405" i="11"/>
  <c r="AH558" i="11"/>
  <c r="AH546" i="11"/>
  <c r="AH557" i="11"/>
  <c r="AH540" i="11"/>
  <c r="AH556" i="11"/>
  <c r="AH545" i="11"/>
  <c r="BN51" i="31" s="1"/>
  <c r="AH555" i="11"/>
  <c r="AH554" i="11"/>
  <c r="AH539" i="11"/>
  <c r="AH544" i="11"/>
  <c r="AH553" i="11"/>
  <c r="AX218" i="31" l="1"/>
  <c r="AW218" i="31"/>
  <c r="BH126" i="31"/>
  <c r="BI126" i="31" s="1"/>
  <c r="BJ329" i="31"/>
  <c r="BI329" i="31"/>
  <c r="BN91" i="31"/>
  <c r="BP604" i="31"/>
  <c r="BO604" i="31"/>
  <c r="BN441" i="31"/>
  <c r="BN252" i="31"/>
  <c r="BN592" i="31"/>
  <c r="BN723" i="31"/>
  <c r="BN124" i="31"/>
  <c r="BN102" i="31"/>
  <c r="BN67" i="31"/>
  <c r="BP28" i="31"/>
  <c r="BO28" i="31"/>
  <c r="BN16" i="31"/>
  <c r="BN524" i="31"/>
  <c r="BP533" i="31"/>
  <c r="BO533" i="31"/>
  <c r="BP666" i="31"/>
  <c r="BO666" i="31"/>
  <c r="BN652" i="31"/>
  <c r="BN640" i="31"/>
  <c r="BP454" i="31"/>
  <c r="BO454" i="31"/>
  <c r="BN520" i="31"/>
  <c r="BP509" i="31"/>
  <c r="BO509" i="31"/>
  <c r="BN490" i="31"/>
  <c r="BN601" i="31"/>
  <c r="BN475" i="31"/>
  <c r="BN596" i="31"/>
  <c r="BN390" i="31"/>
  <c r="BN378" i="31"/>
  <c r="BN373" i="31"/>
  <c r="BN321" i="31"/>
  <c r="BN309" i="31"/>
  <c r="BN297" i="31"/>
  <c r="BN285" i="31"/>
  <c r="BN273" i="31"/>
  <c r="BN595" i="31"/>
  <c r="BN565" i="31"/>
  <c r="BN251" i="31"/>
  <c r="BN239" i="31"/>
  <c r="BN357" i="31"/>
  <c r="BN337" i="31"/>
  <c r="BN231" i="31"/>
  <c r="BN168" i="31"/>
  <c r="BN211" i="31"/>
  <c r="BN198" i="31"/>
  <c r="BN691" i="31"/>
  <c r="BN682" i="31"/>
  <c r="BN555" i="31"/>
  <c r="BN590" i="31"/>
  <c r="BN718" i="31"/>
  <c r="BN716" i="31"/>
  <c r="BN622" i="31"/>
  <c r="BN747" i="31"/>
  <c r="BN572" i="31"/>
  <c r="BN714" i="31"/>
  <c r="BN103" i="31"/>
  <c r="BN534" i="31"/>
  <c r="BN391" i="31"/>
  <c r="BN240" i="31"/>
  <c r="BN719" i="31"/>
  <c r="BN177" i="31"/>
  <c r="BN78" i="31"/>
  <c r="BN505" i="31"/>
  <c r="BN123" i="31"/>
  <c r="BN101" i="31"/>
  <c r="BN148" i="31"/>
  <c r="BN39" i="31"/>
  <c r="BN609" i="31"/>
  <c r="BN523" i="31"/>
  <c r="BN665" i="31"/>
  <c r="BN651" i="31"/>
  <c r="BN639" i="31"/>
  <c r="BO432" i="31"/>
  <c r="BP432" i="31"/>
  <c r="BP519" i="31"/>
  <c r="BO519" i="31"/>
  <c r="BN508" i="31"/>
  <c r="BN476" i="31"/>
  <c r="BN600" i="31"/>
  <c r="BN440" i="31"/>
  <c r="BN395" i="31"/>
  <c r="BN389" i="31"/>
  <c r="BN377" i="31"/>
  <c r="BN372" i="31"/>
  <c r="BN320" i="31"/>
  <c r="BN308" i="31"/>
  <c r="BN296" i="31"/>
  <c r="BN284" i="31"/>
  <c r="BN272" i="31"/>
  <c r="BN593" i="31"/>
  <c r="BN262" i="31"/>
  <c r="BN250" i="31"/>
  <c r="BN238" i="31"/>
  <c r="BN356" i="31"/>
  <c r="BN336" i="31"/>
  <c r="BN230" i="31"/>
  <c r="BN200" i="31"/>
  <c r="BN205" i="31"/>
  <c r="BN197" i="31"/>
  <c r="BN690" i="31"/>
  <c r="BN681" i="31"/>
  <c r="BN554" i="31"/>
  <c r="BN763" i="31"/>
  <c r="BN713" i="31"/>
  <c r="BN709" i="31"/>
  <c r="BN621" i="31"/>
  <c r="BN746" i="31"/>
  <c r="BN571" i="31"/>
  <c r="BN720" i="31"/>
  <c r="BJ271" i="31"/>
  <c r="BI271" i="31"/>
  <c r="BH421" i="31"/>
  <c r="BH633" i="31"/>
  <c r="BJ634" i="31"/>
  <c r="BI634" i="31"/>
  <c r="BJ620" i="31"/>
  <c r="BI620" i="31"/>
  <c r="BN178" i="31"/>
  <c r="BN17" i="31"/>
  <c r="BN597" i="31"/>
  <c r="BN358" i="31"/>
  <c r="BN721" i="31"/>
  <c r="BN189" i="31"/>
  <c r="BN149" i="31"/>
  <c r="BN40" i="31"/>
  <c r="BN176" i="31"/>
  <c r="BN89" i="31"/>
  <c r="BN49" i="31"/>
  <c r="BN27" i="31"/>
  <c r="BN45" i="31"/>
  <c r="BN175" i="31"/>
  <c r="BN88" i="31"/>
  <c r="BN147" i="31"/>
  <c r="BN58" i="31"/>
  <c r="BN26" i="31"/>
  <c r="BN608" i="31"/>
  <c r="BN650" i="31"/>
  <c r="BN431" i="31"/>
  <c r="BN767" i="31"/>
  <c r="BN439" i="31"/>
  <c r="BN388" i="31"/>
  <c r="BN371" i="31"/>
  <c r="BN319" i="31"/>
  <c r="BN307" i="31"/>
  <c r="BN295" i="31"/>
  <c r="BN283" i="31"/>
  <c r="BN266" i="31"/>
  <c r="BN591" i="31"/>
  <c r="BN261" i="31"/>
  <c r="BN249" i="31"/>
  <c r="BN237" i="31"/>
  <c r="BN355" i="31"/>
  <c r="BN335" i="31"/>
  <c r="BN229" i="31"/>
  <c r="BN141" i="31"/>
  <c r="BN204" i="31"/>
  <c r="BN196" i="31"/>
  <c r="BN689" i="31"/>
  <c r="BN680" i="31"/>
  <c r="BN553" i="31"/>
  <c r="BN587" i="31"/>
  <c r="BN726" i="31"/>
  <c r="BN163" i="31"/>
  <c r="BN762" i="31"/>
  <c r="BN745" i="31"/>
  <c r="BN570" i="31"/>
  <c r="BN717" i="31"/>
  <c r="BJ483" i="31"/>
  <c r="BI483" i="31"/>
  <c r="BI461" i="31"/>
  <c r="BJ461" i="31"/>
  <c r="BJ494" i="31"/>
  <c r="BI494" i="31"/>
  <c r="BJ207" i="31"/>
  <c r="BI207" i="31"/>
  <c r="BI192" i="31"/>
  <c r="BJ192" i="31"/>
  <c r="BN616" i="31"/>
  <c r="BN41" i="31"/>
  <c r="BN455" i="31"/>
  <c r="BN374" i="31"/>
  <c r="BN705" i="31"/>
  <c r="BN683" i="31"/>
  <c r="BN59" i="31"/>
  <c r="BN615" i="31"/>
  <c r="BN90" i="31"/>
  <c r="BN57" i="31"/>
  <c r="BN50" i="31"/>
  <c r="BN188" i="31"/>
  <c r="BN614" i="31"/>
  <c r="BN695" i="31"/>
  <c r="BN66" i="31"/>
  <c r="BN502" i="31"/>
  <c r="BN15" i="31"/>
  <c r="BN122" i="31"/>
  <c r="BN187" i="31"/>
  <c r="BN613" i="31"/>
  <c r="BN100" i="31"/>
  <c r="BN694" i="31"/>
  <c r="BN65" i="31"/>
  <c r="BN488" i="31"/>
  <c r="BP38" i="31"/>
  <c r="BO38" i="31"/>
  <c r="BN14" i="31"/>
  <c r="BN542" i="31"/>
  <c r="BN664" i="31"/>
  <c r="BP638" i="31"/>
  <c r="BO638" i="31"/>
  <c r="BN518" i="31"/>
  <c r="BN507" i="31"/>
  <c r="BN449" i="31"/>
  <c r="BN394" i="31"/>
  <c r="BN409" i="31"/>
  <c r="BN60" i="31"/>
  <c r="BN119" i="31"/>
  <c r="BN186" i="31"/>
  <c r="BN174" i="31"/>
  <c r="BN612" i="31"/>
  <c r="BN99" i="31"/>
  <c r="BN87" i="31"/>
  <c r="BN157" i="31"/>
  <c r="BN146" i="31"/>
  <c r="BN53" i="31"/>
  <c r="BN52" i="31"/>
  <c r="BN504" i="31"/>
  <c r="BN486" i="31"/>
  <c r="BN37" i="31"/>
  <c r="BN25" i="31"/>
  <c r="BN13" i="31"/>
  <c r="BN450" i="31"/>
  <c r="BN541" i="31"/>
  <c r="BN663" i="31"/>
  <c r="BN649" i="31"/>
  <c r="BN637" i="31"/>
  <c r="BN430" i="31"/>
  <c r="BN517" i="31"/>
  <c r="BN500" i="31"/>
  <c r="BN467" i="31"/>
  <c r="BN448" i="31"/>
  <c r="BN438" i="31"/>
  <c r="BN393" i="31"/>
  <c r="BN387" i="31"/>
  <c r="BN408" i="31"/>
  <c r="BN370" i="31"/>
  <c r="BN318" i="31"/>
  <c r="BN306" i="31"/>
  <c r="BN294" i="31"/>
  <c r="BN282" i="31"/>
  <c r="BN265" i="31"/>
  <c r="BN589" i="31"/>
  <c r="BN260" i="31"/>
  <c r="BN248" i="31"/>
  <c r="BN236" i="31"/>
  <c r="BN354" i="31"/>
  <c r="BN334" i="31"/>
  <c r="BN228" i="31"/>
  <c r="BN140" i="31"/>
  <c r="BN203" i="31"/>
  <c r="BN195" i="31"/>
  <c r="BN688" i="31"/>
  <c r="BN679" i="31"/>
  <c r="BN598" i="31"/>
  <c r="BN585" i="31"/>
  <c r="BN722" i="31"/>
  <c r="BN162" i="31"/>
  <c r="BN761" i="31"/>
  <c r="BN744" i="31"/>
  <c r="BN734" i="31"/>
  <c r="BN712" i="31"/>
  <c r="BJ759" i="31"/>
  <c r="BI759" i="31"/>
  <c r="BH366" i="31"/>
  <c r="BH418" i="31" s="1"/>
  <c r="BJ367" i="31"/>
  <c r="BI367" i="31"/>
  <c r="BJ159" i="31"/>
  <c r="BI159" i="31"/>
  <c r="BN190" i="31"/>
  <c r="BO525" i="31"/>
  <c r="BP525" i="31"/>
  <c r="BN379" i="31"/>
  <c r="BN338" i="31"/>
  <c r="BN110" i="31"/>
  <c r="BN145" i="31"/>
  <c r="BN47" i="31"/>
  <c r="BN499" i="31"/>
  <c r="BN469" i="31"/>
  <c r="BN36" i="31"/>
  <c r="BN24" i="31"/>
  <c r="BN12" i="31"/>
  <c r="BN548" i="31"/>
  <c r="BN540" i="31"/>
  <c r="BN660" i="31"/>
  <c r="BN648" i="31"/>
  <c r="BN636" i="31"/>
  <c r="BN427" i="31"/>
  <c r="BN516" i="31"/>
  <c r="BN470" i="31"/>
  <c r="BN462" i="31"/>
  <c r="BN447" i="31"/>
  <c r="BN474" i="31"/>
  <c r="BN392" i="31"/>
  <c r="BN386" i="31"/>
  <c r="BN407" i="31"/>
  <c r="BN369" i="31"/>
  <c r="BN317" i="31"/>
  <c r="BN305" i="31"/>
  <c r="BN293" i="31"/>
  <c r="BN281" i="31"/>
  <c r="BN264" i="31"/>
  <c r="BN588" i="31"/>
  <c r="BN259" i="31"/>
  <c r="BN247" i="31"/>
  <c r="BN351" i="31"/>
  <c r="BN345" i="31"/>
  <c r="BN333" i="31"/>
  <c r="BN227" i="31"/>
  <c r="BN215" i="31"/>
  <c r="BN210" i="31"/>
  <c r="BN194" i="31"/>
  <c r="BN687" i="31"/>
  <c r="BN678" i="31"/>
  <c r="BN703" i="31"/>
  <c r="BN583" i="31"/>
  <c r="BN711" i="31"/>
  <c r="BN161" i="31"/>
  <c r="BN760" i="31"/>
  <c r="BN743" i="31"/>
  <c r="BN733" i="31"/>
  <c r="BN724" i="31"/>
  <c r="BJ544" i="31"/>
  <c r="BI544" i="31"/>
  <c r="BJ611" i="31"/>
  <c r="BI611" i="31"/>
  <c r="BJ121" i="31"/>
  <c r="BI121" i="31"/>
  <c r="BJ323" i="31"/>
  <c r="BI323" i="31"/>
  <c r="BN766" i="31"/>
  <c r="BN495" i="31"/>
  <c r="BN274" i="31"/>
  <c r="BN692" i="31"/>
  <c r="BN573" i="31"/>
  <c r="BN98" i="31"/>
  <c r="BN156" i="31"/>
  <c r="BP51" i="31"/>
  <c r="BO51" i="31"/>
  <c r="BN117" i="31"/>
  <c r="BN184" i="31"/>
  <c r="BN172" i="31"/>
  <c r="BN109" i="31"/>
  <c r="BN97" i="31"/>
  <c r="BN85" i="31"/>
  <c r="BN155" i="31"/>
  <c r="BN144" i="31"/>
  <c r="BN43" i="31"/>
  <c r="BN497" i="31"/>
  <c r="BN603" i="31"/>
  <c r="BN35" i="31"/>
  <c r="BN23" i="31"/>
  <c r="BO11" i="31"/>
  <c r="BP11" i="31"/>
  <c r="BN480" i="31"/>
  <c r="BN539" i="31"/>
  <c r="BO659" i="31"/>
  <c r="BP659" i="31"/>
  <c r="BN647" i="31"/>
  <c r="BN635" i="31"/>
  <c r="BN426" i="31"/>
  <c r="BN528" i="31"/>
  <c r="BN485" i="31"/>
  <c r="BN396" i="31"/>
  <c r="BN446" i="31"/>
  <c r="BN437" i="31"/>
  <c r="BN415" i="31"/>
  <c r="BN385" i="31"/>
  <c r="BN599" i="31"/>
  <c r="BN368" i="31"/>
  <c r="BN316" i="31"/>
  <c r="BN304" i="31"/>
  <c r="BN292" i="31"/>
  <c r="BN280" i="31"/>
  <c r="BN263" i="31"/>
  <c r="BN586" i="31"/>
  <c r="BN258" i="31"/>
  <c r="BN246" i="31"/>
  <c r="BN350" i="31"/>
  <c r="BN344" i="31"/>
  <c r="BN332" i="31"/>
  <c r="BN226" i="31"/>
  <c r="BN139" i="31"/>
  <c r="BN209" i="31"/>
  <c r="BN193" i="31"/>
  <c r="BN686" i="31"/>
  <c r="BN677" i="31"/>
  <c r="BN563" i="31"/>
  <c r="BN581" i="31"/>
  <c r="BN707" i="31"/>
  <c r="BN160" i="31"/>
  <c r="BN754" i="31"/>
  <c r="BN742" i="31"/>
  <c r="BN732" i="31"/>
  <c r="BJ353" i="31"/>
  <c r="BI353" i="31"/>
  <c r="BI53" i="31"/>
  <c r="BJ53" i="31"/>
  <c r="BI662" i="31"/>
  <c r="BJ662" i="31"/>
  <c r="BJ114" i="31"/>
  <c r="BI114" i="31"/>
  <c r="BN501" i="31"/>
  <c r="BN29" i="31"/>
  <c r="BN602" i="31"/>
  <c r="BN566" i="31"/>
  <c r="BN556" i="31"/>
  <c r="BN118" i="31"/>
  <c r="BN62" i="31"/>
  <c r="BN171" i="31"/>
  <c r="BN108" i="31"/>
  <c r="BN96" i="31"/>
  <c r="BN84" i="31"/>
  <c r="BN154" i="31"/>
  <c r="BN143" i="31"/>
  <c r="BN561" i="31"/>
  <c r="BP492" i="31"/>
  <c r="BO492" i="31"/>
  <c r="BN765" i="31"/>
  <c r="BN34" i="31"/>
  <c r="BN22" i="31"/>
  <c r="BN10" i="31"/>
  <c r="BN479" i="31"/>
  <c r="BN538" i="31"/>
  <c r="BN658" i="31"/>
  <c r="BN646" i="31"/>
  <c r="BN477" i="31"/>
  <c r="BN425" i="31"/>
  <c r="BN515" i="31"/>
  <c r="BN468" i="31"/>
  <c r="BN397" i="31"/>
  <c r="BN445" i="31"/>
  <c r="BN436" i="31"/>
  <c r="BN414" i="31"/>
  <c r="BN384" i="31"/>
  <c r="BN406" i="31"/>
  <c r="BN326" i="31"/>
  <c r="BN315" i="31"/>
  <c r="BN303" i="31"/>
  <c r="BN291" i="31"/>
  <c r="BN279" i="31"/>
  <c r="BN552" i="31"/>
  <c r="BN584" i="31"/>
  <c r="BN257" i="31"/>
  <c r="BN245" i="31"/>
  <c r="BN349" i="31"/>
  <c r="BN343" i="31"/>
  <c r="BN331" i="31"/>
  <c r="BN225" i="31"/>
  <c r="BN138" i="31"/>
  <c r="BN208" i="31"/>
  <c r="BN135" i="31"/>
  <c r="BN685" i="31"/>
  <c r="BN676" i="31"/>
  <c r="BN702" i="31"/>
  <c r="BN579" i="31"/>
  <c r="BN704" i="31"/>
  <c r="BN628" i="31"/>
  <c r="BN753" i="31"/>
  <c r="BN741" i="31"/>
  <c r="BN731" i="31"/>
  <c r="BJ465" i="31"/>
  <c r="BI465" i="31"/>
  <c r="BJ52" i="31"/>
  <c r="BI52" i="31"/>
  <c r="BH219" i="31"/>
  <c r="BJ403" i="31"/>
  <c r="BI403" i="31"/>
  <c r="BH673" i="31"/>
  <c r="BN79" i="31"/>
  <c r="BP653" i="31"/>
  <c r="BO653" i="31"/>
  <c r="BN267" i="31"/>
  <c r="BN232" i="31"/>
  <c r="BN623" i="31"/>
  <c r="BN173" i="31"/>
  <c r="BN183" i="31"/>
  <c r="BN182" i="31"/>
  <c r="BN95" i="31"/>
  <c r="BP83" i="31"/>
  <c r="BO83" i="31"/>
  <c r="BN153" i="31"/>
  <c r="BP142" i="31"/>
  <c r="BO142" i="31"/>
  <c r="BN54" i="31"/>
  <c r="BP489" i="31"/>
  <c r="BO489" i="31"/>
  <c r="BN506" i="31"/>
  <c r="BN33" i="31"/>
  <c r="BN21" i="31"/>
  <c r="BN9" i="31"/>
  <c r="BN478" i="31"/>
  <c r="BN537" i="31"/>
  <c r="BN657" i="31"/>
  <c r="BN645" i="31"/>
  <c r="BN459" i="31"/>
  <c r="BN424" i="31"/>
  <c r="BN514" i="31"/>
  <c r="BN463" i="31"/>
  <c r="BN398" i="31"/>
  <c r="BN453" i="31"/>
  <c r="BN473" i="31"/>
  <c r="BN413" i="31"/>
  <c r="BN383" i="31"/>
  <c r="BN405" i="31"/>
  <c r="BN325" i="31"/>
  <c r="BN314" i="31"/>
  <c r="BN302" i="31"/>
  <c r="BN290" i="31"/>
  <c r="BN278" i="31"/>
  <c r="BN551" i="31"/>
  <c r="BN582" i="31"/>
  <c r="BN256" i="31"/>
  <c r="BN244" i="31"/>
  <c r="BN348" i="31"/>
  <c r="BN342" i="31"/>
  <c r="BN330" i="31"/>
  <c r="BN224" i="31"/>
  <c r="BN137" i="31"/>
  <c r="BN167" i="31"/>
  <c r="BN134" i="31"/>
  <c r="BN684" i="31"/>
  <c r="BN128" i="31"/>
  <c r="BN562" i="31"/>
  <c r="BN577" i="31"/>
  <c r="BN701" i="31"/>
  <c r="BN627" i="31"/>
  <c r="BN752" i="31"/>
  <c r="BN740" i="31"/>
  <c r="BN730" i="31"/>
  <c r="BI202" i="31"/>
  <c r="BJ202" i="31"/>
  <c r="BN68" i="31"/>
  <c r="BN529" i="31"/>
  <c r="BN286" i="31"/>
  <c r="BN199" i="31"/>
  <c r="BC366" i="31"/>
  <c r="BD366" i="31"/>
  <c r="BN61" i="31"/>
  <c r="BN86" i="31"/>
  <c r="BN46" i="31"/>
  <c r="BN170" i="31"/>
  <c r="BN63" i="31"/>
  <c r="BN181" i="31"/>
  <c r="BN169" i="31"/>
  <c r="BN106" i="31"/>
  <c r="BN94" i="31"/>
  <c r="BN82" i="31"/>
  <c r="BN152" i="31"/>
  <c r="BN71" i="31"/>
  <c r="BN55" i="31"/>
  <c r="BN487" i="31"/>
  <c r="BN496" i="31"/>
  <c r="BN32" i="31"/>
  <c r="BN20" i="31"/>
  <c r="BN8" i="31"/>
  <c r="BN547" i="31"/>
  <c r="BN607" i="31"/>
  <c r="BN656" i="31"/>
  <c r="BN644" i="31"/>
  <c r="BN458" i="31"/>
  <c r="BN532" i="31"/>
  <c r="BN513" i="31"/>
  <c r="BN764" i="31"/>
  <c r="BN399" i="31"/>
  <c r="BN444" i="31"/>
  <c r="BN435" i="31"/>
  <c r="BN412" i="31"/>
  <c r="BN382" i="31"/>
  <c r="BN404" i="31"/>
  <c r="BN324" i="31"/>
  <c r="BN313" i="31"/>
  <c r="BN301" i="31"/>
  <c r="BN289" i="31"/>
  <c r="BN277" i="31"/>
  <c r="BN715" i="31"/>
  <c r="BN580" i="31"/>
  <c r="BN255" i="31"/>
  <c r="BN243" i="31"/>
  <c r="BN347" i="31"/>
  <c r="BN341" i="31"/>
  <c r="BN235" i="31"/>
  <c r="BN223" i="31"/>
  <c r="BN214" i="31"/>
  <c r="BN166" i="31"/>
  <c r="BN133" i="31"/>
  <c r="BN131" i="31"/>
  <c r="BN127" i="31"/>
  <c r="BN700" i="31"/>
  <c r="BN699" i="31"/>
  <c r="BN698" i="31"/>
  <c r="BN626" i="31"/>
  <c r="BN751" i="31"/>
  <c r="BN739" i="31"/>
  <c r="BN729" i="31"/>
  <c r="BD126" i="31"/>
  <c r="BC126" i="31"/>
  <c r="BI77" i="31"/>
  <c r="BJ77" i="31"/>
  <c r="BJ527" i="31"/>
  <c r="BI527" i="31"/>
  <c r="BJ522" i="31"/>
  <c r="BI522" i="31"/>
  <c r="BJ697" i="31"/>
  <c r="BI697" i="31"/>
  <c r="BN44" i="31"/>
  <c r="BP510" i="31"/>
  <c r="BO510" i="31"/>
  <c r="BN298" i="31"/>
  <c r="BN136" i="31"/>
  <c r="BN748" i="31"/>
  <c r="BN185" i="31"/>
  <c r="BN116" i="31"/>
  <c r="BN115" i="31"/>
  <c r="BN107" i="31"/>
  <c r="BN75" i="31"/>
  <c r="BN74" i="31"/>
  <c r="BN180" i="31"/>
  <c r="BN618" i="31"/>
  <c r="BN105" i="31"/>
  <c r="BN93" i="31"/>
  <c r="BN81" i="31"/>
  <c r="BN151" i="31"/>
  <c r="BN70" i="31"/>
  <c r="BN48" i="31"/>
  <c r="BN484" i="31"/>
  <c r="BO491" i="31"/>
  <c r="BP491" i="31"/>
  <c r="BN31" i="31"/>
  <c r="BN19" i="31"/>
  <c r="BN7" i="31"/>
  <c r="BN546" i="31"/>
  <c r="BN606" i="31"/>
  <c r="BN655" i="31"/>
  <c r="BN643" i="31"/>
  <c r="BN457" i="31"/>
  <c r="BN531" i="31"/>
  <c r="BN512" i="31"/>
  <c r="BN498" i="31"/>
  <c r="BN400" i="31"/>
  <c r="BN443" i="31"/>
  <c r="BN401" i="31"/>
  <c r="BN411" i="31"/>
  <c r="BN381" i="31"/>
  <c r="BN376" i="31"/>
  <c r="BN269" i="31"/>
  <c r="BN312" i="31"/>
  <c r="BN300" i="31"/>
  <c r="BN288" i="31"/>
  <c r="BN276" i="31"/>
  <c r="BN708" i="31"/>
  <c r="BN578" i="31"/>
  <c r="BN254" i="31"/>
  <c r="BN242" i="31"/>
  <c r="BN346" i="31"/>
  <c r="BN340" i="31"/>
  <c r="BN234" i="31"/>
  <c r="BN222" i="31"/>
  <c r="BN213" i="31"/>
  <c r="BN165" i="31"/>
  <c r="BN132" i="31"/>
  <c r="BN130" i="31"/>
  <c r="BN558" i="31"/>
  <c r="BN710" i="31"/>
  <c r="BN569" i="31"/>
  <c r="BN567" i="31"/>
  <c r="BN625" i="31"/>
  <c r="BN750" i="31"/>
  <c r="BN575" i="31"/>
  <c r="BN728" i="31"/>
  <c r="BD633" i="31"/>
  <c r="BC633" i="31"/>
  <c r="BJ434" i="31"/>
  <c r="BI434" i="31"/>
  <c r="BD219" i="31"/>
  <c r="BC219" i="31"/>
  <c r="BB218" i="31"/>
  <c r="BN72" i="31"/>
  <c r="BN641" i="31"/>
  <c r="BN310" i="31"/>
  <c r="BN220" i="31"/>
  <c r="BI452" i="31"/>
  <c r="BJ452" i="31"/>
  <c r="BN64" i="31"/>
  <c r="BN73" i="31"/>
  <c r="BN179" i="31"/>
  <c r="BN617" i="31"/>
  <c r="BN104" i="31"/>
  <c r="BN92" i="31"/>
  <c r="BN80" i="31"/>
  <c r="BN150" i="31"/>
  <c r="BN69" i="31"/>
  <c r="BN56" i="31"/>
  <c r="BN466" i="31"/>
  <c r="BN42" i="31"/>
  <c r="BN30" i="31"/>
  <c r="BN18" i="31"/>
  <c r="BN545" i="31"/>
  <c r="BN605" i="31"/>
  <c r="BN654" i="31"/>
  <c r="BN642" i="31"/>
  <c r="BN456" i="31"/>
  <c r="BN530" i="31"/>
  <c r="BN511" i="31"/>
  <c r="BN503" i="31"/>
  <c r="BN755" i="31"/>
  <c r="BN442" i="31"/>
  <c r="BN568" i="31"/>
  <c r="BN410" i="31"/>
  <c r="BN380" i="31"/>
  <c r="BN375" i="31"/>
  <c r="BN268" i="31"/>
  <c r="BN311" i="31"/>
  <c r="BN299" i="31"/>
  <c r="BN287" i="31"/>
  <c r="BN275" i="31"/>
  <c r="BN706" i="31"/>
  <c r="BN576" i="31"/>
  <c r="BN253" i="31"/>
  <c r="BN241" i="31"/>
  <c r="BN359" i="31"/>
  <c r="BN339" i="31"/>
  <c r="BN233" i="31"/>
  <c r="BN221" i="31"/>
  <c r="BN212" i="31"/>
  <c r="BN164" i="31"/>
  <c r="BN693" i="31"/>
  <c r="BN129" i="31"/>
  <c r="BN557" i="31"/>
  <c r="BN594" i="31"/>
  <c r="BN725" i="31"/>
  <c r="BN564" i="31"/>
  <c r="BN624" i="31"/>
  <c r="BN749" i="31"/>
  <c r="BN574" i="31"/>
  <c r="BN727" i="31"/>
  <c r="BJ472" i="31"/>
  <c r="BI472" i="31"/>
  <c r="BJ536" i="31"/>
  <c r="BI536" i="31"/>
  <c r="AW418" i="31"/>
  <c r="AX418" i="31"/>
  <c r="AK2" i="11"/>
  <c r="AI23" i="11"/>
  <c r="AI25" i="11"/>
  <c r="AI39" i="11"/>
  <c r="AI6" i="11"/>
  <c r="AI9" i="11"/>
  <c r="AI12" i="11"/>
  <c r="AI15" i="11"/>
  <c r="AI18" i="11"/>
  <c r="AI21" i="11"/>
  <c r="AI29" i="11"/>
  <c r="AI38" i="11"/>
  <c r="AI42" i="11"/>
  <c r="AI43" i="11"/>
  <c r="AI44" i="11"/>
  <c r="AI45" i="11"/>
  <c r="AI46" i="11"/>
  <c r="AI47" i="11"/>
  <c r="AI48" i="11"/>
  <c r="AI49" i="11"/>
  <c r="AI50" i="11"/>
  <c r="AI51" i="11"/>
  <c r="AI52" i="11"/>
  <c r="AI53" i="11"/>
  <c r="AI54" i="11"/>
  <c r="AI55" i="11"/>
  <c r="AI56" i="11"/>
  <c r="AI57" i="11"/>
  <c r="AI58" i="11"/>
  <c r="AI59" i="11"/>
  <c r="AI60" i="11"/>
  <c r="AI61" i="11"/>
  <c r="AI62" i="11"/>
  <c r="AI63" i="11"/>
  <c r="AI64" i="11"/>
  <c r="AI65" i="11"/>
  <c r="AI66" i="11"/>
  <c r="AI67" i="11"/>
  <c r="AI68" i="11"/>
  <c r="AI69" i="11"/>
  <c r="AI70" i="11"/>
  <c r="AI71" i="11"/>
  <c r="AI72" i="11"/>
  <c r="AI73" i="11"/>
  <c r="AI74" i="11"/>
  <c r="AI75" i="11"/>
  <c r="AI76" i="11"/>
  <c r="AI77" i="11"/>
  <c r="AI78" i="11"/>
  <c r="AI79" i="11"/>
  <c r="AI80" i="11"/>
  <c r="AI81" i="11"/>
  <c r="AI82" i="11"/>
  <c r="AI83" i="11"/>
  <c r="AI84" i="11"/>
  <c r="AI85" i="11"/>
  <c r="AI86" i="11"/>
  <c r="AI87" i="11"/>
  <c r="AI88" i="11"/>
  <c r="AI89" i="11"/>
  <c r="AI90" i="11"/>
  <c r="AI91" i="11"/>
  <c r="AI92" i="11"/>
  <c r="AI93" i="11"/>
  <c r="AI94" i="11"/>
  <c r="AI95" i="11"/>
  <c r="AI96" i="11"/>
  <c r="AI97" i="11"/>
  <c r="AI98" i="11"/>
  <c r="AI99" i="11"/>
  <c r="AI100" i="11"/>
  <c r="AI101" i="11"/>
  <c r="AI102" i="11"/>
  <c r="AI103" i="11"/>
  <c r="AI104" i="11"/>
  <c r="AI105" i="11"/>
  <c r="AI106" i="11"/>
  <c r="AI24" i="11"/>
  <c r="AI31" i="11"/>
  <c r="AI34" i="11"/>
  <c r="AI7" i="11"/>
  <c r="AJ7" i="11" s="1"/>
  <c r="P564" i="1" s="1"/>
  <c r="R564" i="1" s="1"/>
  <c r="AI10" i="11"/>
  <c r="AI13" i="11"/>
  <c r="AI16" i="11"/>
  <c r="AI19" i="11"/>
  <c r="AI22" i="11"/>
  <c r="AI26" i="11"/>
  <c r="AI37" i="11"/>
  <c r="AI41" i="11"/>
  <c r="AI28" i="11"/>
  <c r="AI14" i="11"/>
  <c r="AI32" i="11"/>
  <c r="AI108" i="11"/>
  <c r="AI111" i="11"/>
  <c r="AI33" i="11"/>
  <c r="AI5" i="11"/>
  <c r="AI17" i="11"/>
  <c r="AI27" i="11"/>
  <c r="AI40" i="11"/>
  <c r="AI110" i="11"/>
  <c r="AI113" i="11"/>
  <c r="AI114" i="11"/>
  <c r="AI115" i="11"/>
  <c r="AI116" i="11"/>
  <c r="AI117" i="11"/>
  <c r="AI118" i="11"/>
  <c r="AI119" i="11"/>
  <c r="AI120" i="11"/>
  <c r="AI121" i="11"/>
  <c r="AI122" i="11"/>
  <c r="AI123" i="11"/>
  <c r="AI124" i="11"/>
  <c r="AI125" i="11"/>
  <c r="AI126" i="11"/>
  <c r="AI127" i="11"/>
  <c r="AI128" i="11"/>
  <c r="AI129" i="11"/>
  <c r="AJ129" i="11" s="1"/>
  <c r="P129" i="1" s="1"/>
  <c r="I129" i="1" s="1"/>
  <c r="V129" i="1" s="1"/>
  <c r="AI130" i="11"/>
  <c r="AI131" i="11"/>
  <c r="AI132" i="11"/>
  <c r="AI133" i="11"/>
  <c r="AI134" i="11"/>
  <c r="AI135" i="11"/>
  <c r="AI136" i="11"/>
  <c r="AI137" i="11"/>
  <c r="AI138" i="11"/>
  <c r="AI139" i="11"/>
  <c r="AI140" i="11"/>
  <c r="AI141" i="11"/>
  <c r="AI142" i="11"/>
  <c r="AI143" i="11"/>
  <c r="AI144" i="11"/>
  <c r="AI145" i="11"/>
  <c r="AI146" i="11"/>
  <c r="AI147" i="11"/>
  <c r="AI148" i="11"/>
  <c r="AI149" i="11"/>
  <c r="AI150" i="11"/>
  <c r="AI151" i="11"/>
  <c r="AI152" i="11"/>
  <c r="AI153" i="11"/>
  <c r="AJ153" i="11" s="1"/>
  <c r="P164" i="1" s="1"/>
  <c r="I164" i="1" s="1"/>
  <c r="V164" i="1" s="1"/>
  <c r="AI154" i="11"/>
  <c r="AI155" i="11"/>
  <c r="AI156" i="11"/>
  <c r="AI157" i="11"/>
  <c r="AI158" i="11"/>
  <c r="AI159" i="11"/>
  <c r="AI160" i="11"/>
  <c r="AI161" i="11"/>
  <c r="AI162" i="11"/>
  <c r="AI163" i="11"/>
  <c r="AI164" i="11"/>
  <c r="AI165" i="11"/>
  <c r="AI166" i="11"/>
  <c r="AI167" i="11"/>
  <c r="AI168" i="11"/>
  <c r="AI169" i="11"/>
  <c r="AI170" i="11"/>
  <c r="AI171" i="11"/>
  <c r="AI172" i="11"/>
  <c r="AI173" i="11"/>
  <c r="AI174" i="11"/>
  <c r="AI175" i="11"/>
  <c r="AI176" i="11"/>
  <c r="AI177" i="11"/>
  <c r="AI178" i="11"/>
  <c r="AI179" i="11"/>
  <c r="AI180" i="11"/>
  <c r="AI181" i="11"/>
  <c r="AI182" i="11"/>
  <c r="AI183" i="11"/>
  <c r="AI184" i="11"/>
  <c r="AI185" i="11"/>
  <c r="AI186" i="11"/>
  <c r="AI187" i="11"/>
  <c r="AI188" i="11"/>
  <c r="AI189" i="11"/>
  <c r="AI190" i="11"/>
  <c r="AI191" i="11"/>
  <c r="AI192" i="11"/>
  <c r="AI193" i="11"/>
  <c r="AI194" i="11"/>
  <c r="AI195" i="11"/>
  <c r="AI196" i="11"/>
  <c r="AI197" i="11"/>
  <c r="AI198" i="11"/>
  <c r="AI199" i="11"/>
  <c r="AI200" i="11"/>
  <c r="AI201" i="11"/>
  <c r="AI202" i="11"/>
  <c r="AI203" i="11"/>
  <c r="AI204" i="11"/>
  <c r="AI205" i="11"/>
  <c r="AI206" i="11"/>
  <c r="AI207" i="11"/>
  <c r="AI208" i="11"/>
  <c r="AI209" i="11"/>
  <c r="AI210" i="11"/>
  <c r="AI211" i="11"/>
  <c r="AI212" i="11"/>
  <c r="AI213" i="11"/>
  <c r="AI214" i="11"/>
  <c r="AI215" i="11"/>
  <c r="AI216" i="11"/>
  <c r="AI217" i="11"/>
  <c r="AI218" i="11"/>
  <c r="AI219" i="11"/>
  <c r="AI220" i="11"/>
  <c r="AI221" i="11"/>
  <c r="AI222" i="11"/>
  <c r="AI223" i="11"/>
  <c r="AI224" i="11"/>
  <c r="AI225" i="11"/>
  <c r="AJ225" i="11" s="1"/>
  <c r="P241" i="1" s="1"/>
  <c r="R241" i="1" s="1"/>
  <c r="AI226" i="11"/>
  <c r="AI227" i="11"/>
  <c r="AI228" i="11"/>
  <c r="AI229" i="11"/>
  <c r="AI230" i="11"/>
  <c r="AI231" i="11"/>
  <c r="AI232" i="11"/>
  <c r="AI233" i="11"/>
  <c r="AI8" i="11"/>
  <c r="AI20" i="11"/>
  <c r="AI107" i="11"/>
  <c r="AI35" i="11"/>
  <c r="AI237" i="11"/>
  <c r="AI242" i="11"/>
  <c r="AI241" i="11"/>
  <c r="AI30" i="11"/>
  <c r="AI236" i="11"/>
  <c r="AI36" i="11"/>
  <c r="AI240" i="11"/>
  <c r="AI112" i="11"/>
  <c r="AI235" i="11"/>
  <c r="AI239" i="11"/>
  <c r="AI246" i="11"/>
  <c r="AI247" i="11"/>
  <c r="AI248" i="11"/>
  <c r="AI249" i="11"/>
  <c r="AI250" i="11"/>
  <c r="AI251" i="11"/>
  <c r="AI252" i="11"/>
  <c r="AI253" i="11"/>
  <c r="AI254" i="11"/>
  <c r="AI255" i="11"/>
  <c r="AI256" i="11"/>
  <c r="AI257" i="11"/>
  <c r="AI258" i="11"/>
  <c r="AI259" i="11"/>
  <c r="AI260" i="11"/>
  <c r="AI261" i="11"/>
  <c r="AI262" i="11"/>
  <c r="AI263" i="11"/>
  <c r="AI264" i="11"/>
  <c r="AI265" i="11"/>
  <c r="AI266" i="11"/>
  <c r="AI267" i="11"/>
  <c r="AI268" i="11"/>
  <c r="AI269" i="11"/>
  <c r="AI270" i="11"/>
  <c r="AI271" i="11"/>
  <c r="AI272" i="11"/>
  <c r="AI273" i="11"/>
  <c r="AI274" i="11"/>
  <c r="AI275" i="11"/>
  <c r="AI276" i="11"/>
  <c r="AI277" i="11"/>
  <c r="AJ277" i="11" s="1"/>
  <c r="P298" i="1" s="1"/>
  <c r="I298" i="1" s="1"/>
  <c r="V298" i="1" s="1"/>
  <c r="AI278" i="11"/>
  <c r="AI279" i="11"/>
  <c r="AI280" i="11"/>
  <c r="AI281" i="11"/>
  <c r="AI282" i="11"/>
  <c r="AI283" i="11"/>
  <c r="AI284" i="11"/>
  <c r="AI285" i="11"/>
  <c r="AI286" i="11"/>
  <c r="AI287" i="11"/>
  <c r="AI288" i="11"/>
  <c r="AI289" i="11"/>
  <c r="AI290" i="11"/>
  <c r="AI291" i="11"/>
  <c r="AI292" i="11"/>
  <c r="AI293" i="11"/>
  <c r="AI294" i="11"/>
  <c r="AI295" i="11"/>
  <c r="AI296" i="11"/>
  <c r="AI297" i="11"/>
  <c r="AI298" i="11"/>
  <c r="AI299" i="11"/>
  <c r="AI300" i="11"/>
  <c r="AI301" i="11"/>
  <c r="AI302" i="11"/>
  <c r="AI303" i="11"/>
  <c r="AI304" i="11"/>
  <c r="AI305" i="11"/>
  <c r="AI306" i="11"/>
  <c r="AI308" i="11"/>
  <c r="AI309" i="11"/>
  <c r="AI310" i="11"/>
  <c r="AI311" i="11"/>
  <c r="AI312" i="11"/>
  <c r="AI313" i="11"/>
  <c r="AI314" i="11"/>
  <c r="AI315" i="11"/>
  <c r="AI317" i="11"/>
  <c r="AI318" i="11"/>
  <c r="AI319" i="11"/>
  <c r="AI320" i="11"/>
  <c r="AI321" i="11"/>
  <c r="AI322" i="11"/>
  <c r="AI323" i="11"/>
  <c r="AI324" i="11"/>
  <c r="AI325" i="11"/>
  <c r="AI326" i="11"/>
  <c r="AJ326" i="11" s="1"/>
  <c r="P380" i="1" s="1"/>
  <c r="I380" i="1" s="1"/>
  <c r="V380" i="1" s="1"/>
  <c r="AI327" i="11"/>
  <c r="AI328" i="11"/>
  <c r="AI329" i="11"/>
  <c r="AI330" i="11"/>
  <c r="AI331" i="11"/>
  <c r="AI332" i="11"/>
  <c r="AI333" i="11"/>
  <c r="AI334" i="11"/>
  <c r="AI335" i="11"/>
  <c r="AI336" i="11"/>
  <c r="AI337" i="11"/>
  <c r="AI338" i="11"/>
  <c r="AI339" i="11"/>
  <c r="AI340" i="11"/>
  <c r="AI341" i="11"/>
  <c r="AI342" i="11"/>
  <c r="AI343" i="11"/>
  <c r="AI344" i="11"/>
  <c r="AI245" i="11"/>
  <c r="AI234" i="11"/>
  <c r="AI238" i="11"/>
  <c r="AI244" i="11"/>
  <c r="AI109" i="11"/>
  <c r="AI346" i="11"/>
  <c r="AI11" i="11"/>
  <c r="AI345" i="11"/>
  <c r="AI353" i="11"/>
  <c r="AI354" i="11"/>
  <c r="AI355" i="11"/>
  <c r="AI356" i="11"/>
  <c r="AI357" i="11"/>
  <c r="AI358" i="11"/>
  <c r="AI359" i="11"/>
  <c r="AI360" i="11"/>
  <c r="AI361" i="11"/>
  <c r="AI362" i="11"/>
  <c r="AI363" i="11"/>
  <c r="AI364" i="11"/>
  <c r="AI365" i="11"/>
  <c r="AI366" i="11"/>
  <c r="AI367" i="11"/>
  <c r="AI368" i="11"/>
  <c r="AI369" i="11"/>
  <c r="AI370" i="11"/>
  <c r="AI371" i="11"/>
  <c r="AI372" i="11"/>
  <c r="AI373" i="11"/>
  <c r="AI374" i="11"/>
  <c r="AI375" i="11"/>
  <c r="AI376" i="11"/>
  <c r="AI377" i="11"/>
  <c r="AI378" i="11"/>
  <c r="AI379" i="11"/>
  <c r="AI380" i="11"/>
  <c r="AI381" i="11"/>
  <c r="AI382" i="11"/>
  <c r="AI383" i="11"/>
  <c r="AI384" i="11"/>
  <c r="AI385" i="11"/>
  <c r="AI386" i="11"/>
  <c r="AI387" i="11"/>
  <c r="AI388" i="11"/>
  <c r="AI389" i="11"/>
  <c r="AI390" i="11"/>
  <c r="AI391" i="11"/>
  <c r="AK391" i="11" s="1"/>
  <c r="AI392" i="11"/>
  <c r="AI393" i="11"/>
  <c r="AI394" i="11"/>
  <c r="AI395" i="11"/>
  <c r="BT489" i="31" s="1"/>
  <c r="AI396" i="11"/>
  <c r="AI397" i="11"/>
  <c r="BT491" i="31" s="1"/>
  <c r="AI398" i="11"/>
  <c r="BT492" i="31" s="1"/>
  <c r="AI399" i="11"/>
  <c r="AK399" i="11" s="1"/>
  <c r="AI400" i="11"/>
  <c r="AI401" i="11"/>
  <c r="AK401" i="11" s="1"/>
  <c r="AI352" i="11"/>
  <c r="AI351" i="11"/>
  <c r="AI350" i="11"/>
  <c r="AI349" i="11"/>
  <c r="AI348" i="11"/>
  <c r="AI243" i="11"/>
  <c r="AI347" i="11"/>
  <c r="AI405" i="11"/>
  <c r="AJ405" i="11" s="1"/>
  <c r="P501" i="1" s="1"/>
  <c r="AI407" i="11"/>
  <c r="AI402" i="11"/>
  <c r="AI404" i="11"/>
  <c r="AI411" i="11"/>
  <c r="AI412" i="11"/>
  <c r="AI413" i="11"/>
  <c r="BT509" i="31" s="1"/>
  <c r="AI414" i="11"/>
  <c r="BT510" i="31" s="1"/>
  <c r="AI415" i="11"/>
  <c r="BT511" i="31" s="1"/>
  <c r="AI416" i="11"/>
  <c r="AI417" i="11"/>
  <c r="AI418" i="11"/>
  <c r="AK418" i="11" s="1"/>
  <c r="AI419" i="11"/>
  <c r="AI420" i="11"/>
  <c r="AI421" i="11"/>
  <c r="AK421" i="11" s="1"/>
  <c r="AI422" i="11"/>
  <c r="AI423" i="11"/>
  <c r="AI424" i="11"/>
  <c r="AJ424" i="11" s="1"/>
  <c r="P519" i="1" s="1"/>
  <c r="AI425" i="11"/>
  <c r="AI426" i="11"/>
  <c r="AI427" i="11"/>
  <c r="AK427" i="11" s="1"/>
  <c r="AI428" i="11"/>
  <c r="AI429" i="11"/>
  <c r="AI430" i="11"/>
  <c r="AK430" i="11" s="1"/>
  <c r="AI431" i="11"/>
  <c r="AK431" i="11" s="1"/>
  <c r="AI432" i="11"/>
  <c r="AI433" i="11"/>
  <c r="AK433" i="11" s="1"/>
  <c r="AI434" i="11"/>
  <c r="AI435" i="11"/>
  <c r="AI436" i="11"/>
  <c r="AJ436" i="11" s="1"/>
  <c r="AI437" i="11"/>
  <c r="BT454" i="31" s="1"/>
  <c r="AI438" i="11"/>
  <c r="AI439" i="11"/>
  <c r="BT456" i="31" s="1"/>
  <c r="AI440" i="11"/>
  <c r="AI441" i="11"/>
  <c r="AI442" i="11"/>
  <c r="AK442" i="11" s="1"/>
  <c r="AI443" i="11"/>
  <c r="AI444" i="11"/>
  <c r="AI445" i="11"/>
  <c r="AI446" i="11"/>
  <c r="AI447" i="11"/>
  <c r="BT638" i="31" s="1"/>
  <c r="AI448" i="11"/>
  <c r="AI449" i="11"/>
  <c r="AI450" i="11"/>
  <c r="AJ450" i="11" s="1"/>
  <c r="P641" i="1" s="1"/>
  <c r="I641" i="1" s="1"/>
  <c r="V641" i="1" s="1"/>
  <c r="AI451" i="11"/>
  <c r="AI452" i="11"/>
  <c r="AI453" i="11"/>
  <c r="AJ453" i="11" s="1"/>
  <c r="P644" i="1" s="1"/>
  <c r="AI454" i="11"/>
  <c r="AI455" i="11"/>
  <c r="AK455" i="11" s="1"/>
  <c r="AI456" i="11"/>
  <c r="AI457" i="11"/>
  <c r="AI458" i="11"/>
  <c r="AI459" i="11"/>
  <c r="AI460" i="11"/>
  <c r="AI461" i="11"/>
  <c r="AI462" i="11"/>
  <c r="BT653" i="31" s="1"/>
  <c r="AI463" i="11"/>
  <c r="AI464" i="11"/>
  <c r="AI465" i="11"/>
  <c r="AK465" i="11" s="1"/>
  <c r="AI466" i="11"/>
  <c r="AI467" i="11"/>
  <c r="AI468" i="11"/>
  <c r="AJ468" i="11" s="1"/>
  <c r="P659" i="1" s="1"/>
  <c r="AI469" i="11"/>
  <c r="AI470" i="11"/>
  <c r="AI471" i="11"/>
  <c r="AI472" i="11"/>
  <c r="AI473" i="11"/>
  <c r="BT666" i="31" s="1"/>
  <c r="AI474" i="11"/>
  <c r="BT604" i="31" s="1"/>
  <c r="AI475" i="11"/>
  <c r="AI476" i="11"/>
  <c r="AI477" i="11"/>
  <c r="AI478" i="11"/>
  <c r="AI479" i="11"/>
  <c r="AI480" i="11"/>
  <c r="AI481" i="11"/>
  <c r="AI482" i="11"/>
  <c r="AI483" i="11"/>
  <c r="AI484" i="11"/>
  <c r="AI485" i="11"/>
  <c r="BT533" i="31" s="1"/>
  <c r="AI486" i="11"/>
  <c r="AI487" i="11"/>
  <c r="AJ487" i="11" s="1"/>
  <c r="P545" i="1" s="1"/>
  <c r="Q545" i="1" s="1"/>
  <c r="AI488" i="11"/>
  <c r="AI489" i="11"/>
  <c r="AK489" i="11" s="1"/>
  <c r="AI490" i="11"/>
  <c r="AI491" i="11"/>
  <c r="AK491" i="11" s="1"/>
  <c r="AI492" i="11"/>
  <c r="AK492" i="11" s="1"/>
  <c r="AI493" i="11"/>
  <c r="AI495" i="11"/>
  <c r="AI496" i="11"/>
  <c r="AI497" i="11"/>
  <c r="AI498" i="11"/>
  <c r="AI499" i="11"/>
  <c r="BT525" i="31" s="1"/>
  <c r="AI501" i="11"/>
  <c r="AI502" i="11"/>
  <c r="AK502" i="11" s="1"/>
  <c r="AI503" i="11"/>
  <c r="AI504" i="11"/>
  <c r="AI505" i="11"/>
  <c r="AJ505" i="11" s="1"/>
  <c r="P11" i="1" s="1"/>
  <c r="AD11" i="32" s="1"/>
  <c r="AI506" i="11"/>
  <c r="AI507" i="11"/>
  <c r="AI508" i="11"/>
  <c r="AI509" i="11"/>
  <c r="AI510" i="11"/>
  <c r="AI511" i="11"/>
  <c r="AI512" i="11"/>
  <c r="AI513" i="11"/>
  <c r="AI514" i="11"/>
  <c r="AK514" i="11" s="1"/>
  <c r="AI515" i="11"/>
  <c r="AI516" i="11"/>
  <c r="AI517" i="11"/>
  <c r="AI518" i="11"/>
  <c r="AI519" i="11"/>
  <c r="AI520" i="11"/>
  <c r="AI521" i="11"/>
  <c r="AI522" i="11"/>
  <c r="BT28" i="31" s="1"/>
  <c r="AI523" i="11"/>
  <c r="AI524" i="11"/>
  <c r="AI525" i="11"/>
  <c r="AI526" i="11"/>
  <c r="AK526" i="11" s="1"/>
  <c r="AI527" i="11"/>
  <c r="AI528" i="11"/>
  <c r="AI529" i="11"/>
  <c r="AI530" i="11"/>
  <c r="AI531" i="11"/>
  <c r="AI532" i="11"/>
  <c r="BT38" i="31" s="1"/>
  <c r="AI533" i="11"/>
  <c r="AI534" i="11"/>
  <c r="AI535" i="11"/>
  <c r="AI536" i="11"/>
  <c r="AI537" i="11"/>
  <c r="AI538" i="11"/>
  <c r="AK538" i="11" s="1"/>
  <c r="AI539" i="11"/>
  <c r="AK539" i="11" s="1"/>
  <c r="AI540" i="11"/>
  <c r="AI541" i="11"/>
  <c r="AI542" i="11"/>
  <c r="AI543" i="11"/>
  <c r="AI544" i="11"/>
  <c r="AI545" i="11"/>
  <c r="AJ545" i="11" s="1"/>
  <c r="P51" i="1" s="1"/>
  <c r="AI546" i="11"/>
  <c r="AI547" i="11"/>
  <c r="AI548" i="11"/>
  <c r="AI549" i="11"/>
  <c r="AI550" i="11"/>
  <c r="AJ550" i="11" s="1"/>
  <c r="P56" i="1" s="1"/>
  <c r="I56" i="1" s="1"/>
  <c r="V56" i="1" s="1"/>
  <c r="AI551" i="11"/>
  <c r="AI552" i="11"/>
  <c r="AI553" i="11"/>
  <c r="AI554" i="11"/>
  <c r="AI555" i="11"/>
  <c r="AI556" i="11"/>
  <c r="AI557" i="11"/>
  <c r="AI558" i="11"/>
  <c r="AI410" i="11"/>
  <c r="AI406" i="11"/>
  <c r="AI409" i="11"/>
  <c r="AI403" i="11"/>
  <c r="AK403" i="11" s="1"/>
  <c r="AI408" i="11"/>
  <c r="AI4" i="11"/>
  <c r="AI559" i="11"/>
  <c r="AI560" i="11"/>
  <c r="AI561" i="11"/>
  <c r="AI562" i="11"/>
  <c r="AI563" i="11"/>
  <c r="AI564" i="11"/>
  <c r="AI565" i="11"/>
  <c r="AI566" i="11"/>
  <c r="AJ566" i="11" s="1"/>
  <c r="P142" i="1" s="1"/>
  <c r="AI567" i="11"/>
  <c r="AI568" i="11"/>
  <c r="AI569" i="11"/>
  <c r="AI570" i="11"/>
  <c r="AI571" i="11"/>
  <c r="AI572" i="11"/>
  <c r="AI573" i="11"/>
  <c r="AI574" i="11"/>
  <c r="AI575" i="11"/>
  <c r="AI576" i="11"/>
  <c r="AI577" i="11"/>
  <c r="AI578" i="11"/>
  <c r="AI579" i="11"/>
  <c r="AI580" i="11"/>
  <c r="AI581" i="11"/>
  <c r="AI582" i="11"/>
  <c r="AI583" i="11"/>
  <c r="AI584" i="11"/>
  <c r="AI585" i="11"/>
  <c r="AI586" i="11"/>
  <c r="AI587" i="11"/>
  <c r="AI588" i="11"/>
  <c r="AI589" i="11"/>
  <c r="AI590" i="11"/>
  <c r="BT83" i="31" s="1"/>
  <c r="AI591" i="11"/>
  <c r="AI592" i="11"/>
  <c r="AI593" i="11"/>
  <c r="AI594" i="11"/>
  <c r="AI595" i="11"/>
  <c r="AI596" i="11"/>
  <c r="AI597" i="11"/>
  <c r="AI598" i="11"/>
  <c r="AI599" i="11"/>
  <c r="AI600" i="11"/>
  <c r="AI601" i="11"/>
  <c r="AI602" i="11"/>
  <c r="AI603" i="11"/>
  <c r="AI604" i="11"/>
  <c r="AI605" i="11"/>
  <c r="AI606" i="11"/>
  <c r="AI607" i="11"/>
  <c r="AK607" i="11" s="1"/>
  <c r="AI608" i="11"/>
  <c r="AI609" i="11"/>
  <c r="AI610" i="11"/>
  <c r="AI611" i="11"/>
  <c r="AI612" i="11"/>
  <c r="AI613" i="11"/>
  <c r="AI614" i="11"/>
  <c r="AI615" i="11"/>
  <c r="AI616" i="11"/>
  <c r="AK616" i="11" s="1"/>
  <c r="AI617" i="11"/>
  <c r="AI618" i="11"/>
  <c r="AI619" i="11"/>
  <c r="AI620" i="11"/>
  <c r="AI621" i="11"/>
  <c r="AI622" i="11"/>
  <c r="AI623" i="11"/>
  <c r="AI624" i="11"/>
  <c r="AI625" i="11"/>
  <c r="AI626" i="11"/>
  <c r="AI627" i="11"/>
  <c r="AI628" i="11"/>
  <c r="AI629" i="11"/>
  <c r="AI630" i="11"/>
  <c r="AI631" i="11"/>
  <c r="AI632" i="11"/>
  <c r="AI633" i="11"/>
  <c r="AI634" i="11"/>
  <c r="AI635" i="11"/>
  <c r="AI636" i="11"/>
  <c r="AI637" i="11"/>
  <c r="AI638" i="11"/>
  <c r="AI639" i="11"/>
  <c r="AI640" i="11"/>
  <c r="AI641" i="11"/>
  <c r="AI642" i="11"/>
  <c r="AI643" i="11"/>
  <c r="AI644" i="11"/>
  <c r="AI645" i="11"/>
  <c r="AI646" i="11"/>
  <c r="AI647" i="11"/>
  <c r="AI648" i="11"/>
  <c r="AI649" i="11"/>
  <c r="AI650" i="11"/>
  <c r="AI651" i="11"/>
  <c r="AI652" i="11"/>
  <c r="AI653" i="11"/>
  <c r="AI654" i="11"/>
  <c r="AI655" i="11"/>
  <c r="AI656" i="11"/>
  <c r="AI657" i="11"/>
  <c r="AJ2" i="11"/>
  <c r="AK417" i="11"/>
  <c r="AI2" i="12"/>
  <c r="AK415" i="11"/>
  <c r="AJ397" i="11"/>
  <c r="P491" i="1" s="1"/>
  <c r="AK397" i="11"/>
  <c r="AK439" i="11"/>
  <c r="AK529" i="11"/>
  <c r="AK499" i="11"/>
  <c r="AJ414" i="11"/>
  <c r="P510" i="1" s="1"/>
  <c r="AK447" i="11"/>
  <c r="AJ485" i="11" l="1"/>
  <c r="AJ590" i="11"/>
  <c r="AJ447" i="11"/>
  <c r="P638" i="1" s="1"/>
  <c r="AJ532" i="11"/>
  <c r="P38" i="1" s="1"/>
  <c r="AJ395" i="11"/>
  <c r="P489" i="1" s="1"/>
  <c r="AD489" i="32" s="1"/>
  <c r="AK414" i="11"/>
  <c r="AK395" i="11"/>
  <c r="AK462" i="11"/>
  <c r="AK474" i="11"/>
  <c r="AJ474" i="11"/>
  <c r="P604" i="1" s="1"/>
  <c r="R604" i="32" s="1"/>
  <c r="AJ398" i="11"/>
  <c r="P492" i="1" s="1"/>
  <c r="AD492" i="32" s="1"/>
  <c r="AJ499" i="11"/>
  <c r="P525" i="1" s="1"/>
  <c r="R525" i="1" s="1"/>
  <c r="AK398" i="11"/>
  <c r="BJ126" i="31"/>
  <c r="AK522" i="11"/>
  <c r="AJ522" i="11"/>
  <c r="P28" i="1" s="1"/>
  <c r="F28" i="32" s="1"/>
  <c r="AK413" i="11"/>
  <c r="AK437" i="11"/>
  <c r="AJ413" i="11"/>
  <c r="P509" i="1" s="1"/>
  <c r="AD509" i="32" s="1"/>
  <c r="AJ437" i="11"/>
  <c r="P454" i="1" s="1"/>
  <c r="Q454" i="1" s="1"/>
  <c r="AK473" i="11"/>
  <c r="AK485" i="11"/>
  <c r="AK532" i="11"/>
  <c r="AJ473" i="11"/>
  <c r="P666" i="1" s="1"/>
  <c r="R666" i="1" s="1"/>
  <c r="AJ462" i="11"/>
  <c r="P653" i="1" s="1"/>
  <c r="Q653" i="1" s="1"/>
  <c r="AK590" i="11"/>
  <c r="P671" i="1"/>
  <c r="Q241" i="1"/>
  <c r="Q641" i="1"/>
  <c r="Q564" i="1"/>
  <c r="I564" i="1"/>
  <c r="V564" i="1" s="1"/>
  <c r="V671" i="1" s="1"/>
  <c r="R641" i="1"/>
  <c r="Q164" i="1"/>
  <c r="I241" i="1"/>
  <c r="V241" i="1" s="1"/>
  <c r="X241" i="1" s="1"/>
  <c r="Q129" i="1"/>
  <c r="R298" i="1"/>
  <c r="Q298" i="1"/>
  <c r="R380" i="1"/>
  <c r="Q380" i="1"/>
  <c r="R129" i="1"/>
  <c r="R164" i="1"/>
  <c r="AK647" i="11"/>
  <c r="BT73" i="31"/>
  <c r="AJ647" i="11"/>
  <c r="P73" i="1" s="1"/>
  <c r="AK533" i="11"/>
  <c r="BT39" i="31"/>
  <c r="AJ533" i="11"/>
  <c r="P39" i="1" s="1"/>
  <c r="AK352" i="11"/>
  <c r="BT400" i="31"/>
  <c r="AJ352" i="11"/>
  <c r="P400" i="1" s="1"/>
  <c r="AK604" i="11"/>
  <c r="BT97" i="31"/>
  <c r="AJ604" i="11"/>
  <c r="P97" i="1" s="1"/>
  <c r="AK580" i="11"/>
  <c r="BT155" i="31"/>
  <c r="AJ580" i="11"/>
  <c r="P155" i="1" s="1"/>
  <c r="L56" i="32"/>
  <c r="N56" i="32" s="1"/>
  <c r="X56" i="32"/>
  <c r="Y56" i="32" s="1"/>
  <c r="F56" i="32"/>
  <c r="H56" i="32" s="1"/>
  <c r="AD56" i="32"/>
  <c r="AE56" i="32" s="1"/>
  <c r="R56" i="32"/>
  <c r="S56" i="32" s="1"/>
  <c r="AK651" i="11"/>
  <c r="BT116" i="31"/>
  <c r="AJ651" i="11"/>
  <c r="P116" i="1" s="1"/>
  <c r="AK639" i="11"/>
  <c r="BT183" i="31"/>
  <c r="AJ639" i="11"/>
  <c r="P183" i="1" s="1"/>
  <c r="AK627" i="11"/>
  <c r="BT171" i="31"/>
  <c r="AJ627" i="11"/>
  <c r="P171" i="1" s="1"/>
  <c r="AK615" i="11"/>
  <c r="BT108" i="31"/>
  <c r="AJ615" i="11"/>
  <c r="P108" i="1" s="1"/>
  <c r="AK603" i="11"/>
  <c r="BT96" i="31"/>
  <c r="AJ603" i="11"/>
  <c r="P96" i="1" s="1"/>
  <c r="AK591" i="11"/>
  <c r="BT84" i="31"/>
  <c r="AJ591" i="11"/>
  <c r="P84" i="1" s="1"/>
  <c r="AK579" i="11"/>
  <c r="BT154" i="31"/>
  <c r="AJ579" i="11"/>
  <c r="P154" i="1" s="1"/>
  <c r="AK567" i="11"/>
  <c r="BT143" i="31"/>
  <c r="AJ567" i="11"/>
  <c r="P143" i="1" s="1"/>
  <c r="AK409" i="11"/>
  <c r="BT505" i="31"/>
  <c r="AJ409" i="11"/>
  <c r="P505" i="1" s="1"/>
  <c r="AK549" i="11"/>
  <c r="BT55" i="31"/>
  <c r="AJ549" i="11"/>
  <c r="P55" i="1" s="1"/>
  <c r="AK537" i="11"/>
  <c r="BT43" i="31"/>
  <c r="AJ537" i="11"/>
  <c r="P43" i="1" s="1"/>
  <c r="AK525" i="11"/>
  <c r="BT31" i="31"/>
  <c r="AJ525" i="11"/>
  <c r="P31" i="1" s="1"/>
  <c r="AK611" i="11"/>
  <c r="BT104" i="31"/>
  <c r="AJ611" i="11"/>
  <c r="P104" i="1" s="1"/>
  <c r="AK497" i="11"/>
  <c r="BT609" i="31"/>
  <c r="AJ497" i="11"/>
  <c r="P609" i="1" s="1"/>
  <c r="AK390" i="11"/>
  <c r="BT486" i="31"/>
  <c r="AJ390" i="11"/>
  <c r="P486" i="1" s="1"/>
  <c r="AK640" i="11"/>
  <c r="BT184" i="31"/>
  <c r="AJ640" i="11"/>
  <c r="P184" i="1" s="1"/>
  <c r="AK628" i="11"/>
  <c r="BT172" i="31"/>
  <c r="AJ628" i="11"/>
  <c r="P172" i="1" s="1"/>
  <c r="AK592" i="11"/>
  <c r="BT85" i="31"/>
  <c r="AJ592" i="11"/>
  <c r="P85" i="1" s="1"/>
  <c r="BT499" i="31"/>
  <c r="AJ403" i="11"/>
  <c r="P499" i="1" s="1"/>
  <c r="Q56" i="1"/>
  <c r="AK650" i="11"/>
  <c r="BT115" i="31"/>
  <c r="AJ650" i="11"/>
  <c r="P115" i="1" s="1"/>
  <c r="AK638" i="11"/>
  <c r="BT182" i="31"/>
  <c r="AJ638" i="11"/>
  <c r="P182" i="1" s="1"/>
  <c r="AK626" i="11"/>
  <c r="BT170" i="31"/>
  <c r="AJ626" i="11"/>
  <c r="P170" i="1" s="1"/>
  <c r="AK614" i="11"/>
  <c r="BT107" i="31"/>
  <c r="AJ614" i="11"/>
  <c r="P107" i="1" s="1"/>
  <c r="AK602" i="11"/>
  <c r="BT95" i="31"/>
  <c r="AJ602" i="11"/>
  <c r="P95" i="1" s="1"/>
  <c r="BZ83" i="31"/>
  <c r="BV83" i="31"/>
  <c r="BU83" i="31"/>
  <c r="AK578" i="11"/>
  <c r="BT153" i="31"/>
  <c r="AJ578" i="11"/>
  <c r="P153" i="1" s="1"/>
  <c r="AK566" i="11"/>
  <c r="BT142" i="31"/>
  <c r="AK406" i="11"/>
  <c r="BT502" i="31"/>
  <c r="AJ406" i="11"/>
  <c r="P502" i="1" s="1"/>
  <c r="AK548" i="11"/>
  <c r="BT54" i="31"/>
  <c r="AJ548" i="11"/>
  <c r="P54" i="1" s="1"/>
  <c r="I545" i="1"/>
  <c r="V545" i="1" s="1"/>
  <c r="X545" i="32"/>
  <c r="Z545" i="32" s="1"/>
  <c r="AD545" i="32"/>
  <c r="AF545" i="32" s="1"/>
  <c r="L545" i="32"/>
  <c r="N545" i="32" s="1"/>
  <c r="F545" i="32"/>
  <c r="G545" i="32" s="1"/>
  <c r="R545" i="32"/>
  <c r="S545" i="32" s="1"/>
  <c r="R545" i="1"/>
  <c r="AK635" i="11"/>
  <c r="BT179" i="31"/>
  <c r="AJ635" i="11"/>
  <c r="P179" i="1" s="1"/>
  <c r="AK521" i="11"/>
  <c r="BT27" i="31"/>
  <c r="AJ521" i="11"/>
  <c r="P27" i="1" s="1"/>
  <c r="AK378" i="11"/>
  <c r="BT765" i="31"/>
  <c r="AJ378" i="11"/>
  <c r="P765" i="1" s="1"/>
  <c r="AK652" i="11"/>
  <c r="BT117" i="31"/>
  <c r="AJ652" i="11"/>
  <c r="P117" i="1" s="1"/>
  <c r="BT109" i="31"/>
  <c r="AJ616" i="11"/>
  <c r="P109" i="1" s="1"/>
  <c r="AK568" i="11"/>
  <c r="BT144" i="31"/>
  <c r="AJ568" i="11"/>
  <c r="P144" i="1" s="1"/>
  <c r="AD644" i="32"/>
  <c r="AF644" i="32" s="1"/>
  <c r="X644" i="32"/>
  <c r="Z644" i="32" s="1"/>
  <c r="R644" i="32"/>
  <c r="S644" i="32" s="1"/>
  <c r="L644" i="32"/>
  <c r="N644" i="32" s="1"/>
  <c r="F644" i="32"/>
  <c r="G644" i="32" s="1"/>
  <c r="I644" i="1"/>
  <c r="V644" i="1" s="1"/>
  <c r="W644" i="1" s="1"/>
  <c r="Q644" i="1"/>
  <c r="R644" i="1"/>
  <c r="R56" i="1"/>
  <c r="AK649" i="11"/>
  <c r="BT75" i="31"/>
  <c r="AJ649" i="11"/>
  <c r="P75" i="1" s="1"/>
  <c r="AK637" i="11"/>
  <c r="BT181" i="31"/>
  <c r="AJ637" i="11"/>
  <c r="P181" i="1" s="1"/>
  <c r="AK625" i="11"/>
  <c r="BT169" i="31"/>
  <c r="AJ625" i="11"/>
  <c r="P169" i="1" s="1"/>
  <c r="AK613" i="11"/>
  <c r="BT106" i="31"/>
  <c r="AJ613" i="11"/>
  <c r="P106" i="1" s="1"/>
  <c r="AK601" i="11"/>
  <c r="BT94" i="31"/>
  <c r="AJ601" i="11"/>
  <c r="P94" i="1" s="1"/>
  <c r="AK589" i="11"/>
  <c r="BT82" i="31"/>
  <c r="AJ589" i="11"/>
  <c r="P82" i="1" s="1"/>
  <c r="AK577" i="11"/>
  <c r="BT152" i="31"/>
  <c r="AJ577" i="11"/>
  <c r="P152" i="1" s="1"/>
  <c r="AK565" i="11"/>
  <c r="BT71" i="31"/>
  <c r="AJ565" i="11"/>
  <c r="P71" i="1" s="1"/>
  <c r="AK410" i="11"/>
  <c r="BT506" i="31"/>
  <c r="AJ410" i="11"/>
  <c r="P506" i="1" s="1"/>
  <c r="AK547" i="11"/>
  <c r="BT52" i="31"/>
  <c r="BT53" i="31"/>
  <c r="AJ547" i="11"/>
  <c r="AD641" i="32"/>
  <c r="AF641" i="32" s="1"/>
  <c r="F641" i="32"/>
  <c r="G641" i="32" s="1"/>
  <c r="X641" i="32"/>
  <c r="Z641" i="32" s="1"/>
  <c r="R641" i="32"/>
  <c r="L641" i="32"/>
  <c r="N641" i="32" s="1"/>
  <c r="AK509" i="11"/>
  <c r="BT15" i="31"/>
  <c r="AJ509" i="11"/>
  <c r="P15" i="1" s="1"/>
  <c r="AK648" i="11"/>
  <c r="BT74" i="31"/>
  <c r="AJ648" i="11"/>
  <c r="P74" i="1" s="1"/>
  <c r="AK636" i="11"/>
  <c r="BT180" i="31"/>
  <c r="AJ636" i="11"/>
  <c r="P180" i="1" s="1"/>
  <c r="AK624" i="11"/>
  <c r="BT618" i="31"/>
  <c r="AJ624" i="11"/>
  <c r="P618" i="1" s="1"/>
  <c r="AK612" i="11"/>
  <c r="BT105" i="31"/>
  <c r="AJ612" i="11"/>
  <c r="P105" i="1" s="1"/>
  <c r="AK600" i="11"/>
  <c r="BT93" i="31"/>
  <c r="AJ600" i="11"/>
  <c r="P93" i="1" s="1"/>
  <c r="AK588" i="11"/>
  <c r="BT81" i="31"/>
  <c r="AJ588" i="11"/>
  <c r="P81" i="1" s="1"/>
  <c r="AK576" i="11"/>
  <c r="BT151" i="31"/>
  <c r="AJ576" i="11"/>
  <c r="P151" i="1" s="1"/>
  <c r="AK564" i="11"/>
  <c r="BT70" i="31"/>
  <c r="AJ564" i="11"/>
  <c r="P70" i="1" s="1"/>
  <c r="AK558" i="11"/>
  <c r="BT64" i="31"/>
  <c r="AJ558" i="11"/>
  <c r="P64" i="1" s="1"/>
  <c r="AK546" i="11"/>
  <c r="AJ546" i="11"/>
  <c r="AK534" i="11"/>
  <c r="BT40" i="31"/>
  <c r="AJ534" i="11"/>
  <c r="P40" i="1" s="1"/>
  <c r="BZ28" i="31"/>
  <c r="BV28" i="31"/>
  <c r="BU28" i="31"/>
  <c r="AK510" i="11"/>
  <c r="BT16" i="31"/>
  <c r="AJ510" i="11"/>
  <c r="P16" i="1" s="1"/>
  <c r="AK498" i="11"/>
  <c r="BT524" i="31"/>
  <c r="AJ498" i="11"/>
  <c r="P524" i="1" s="1"/>
  <c r="BZ533" i="31"/>
  <c r="BU533" i="31"/>
  <c r="BV533" i="31"/>
  <c r="R241" i="32"/>
  <c r="S241" i="32" s="1"/>
  <c r="F241" i="32"/>
  <c r="H241" i="32" s="1"/>
  <c r="AD241" i="32"/>
  <c r="AE241" i="32" s="1"/>
  <c r="X241" i="32"/>
  <c r="Z241" i="32" s="1"/>
  <c r="L241" i="32"/>
  <c r="N241" i="32" s="1"/>
  <c r="R164" i="32"/>
  <c r="S164" i="32" s="1"/>
  <c r="AD164" i="32"/>
  <c r="AF164" i="32" s="1"/>
  <c r="X164" i="32"/>
  <c r="Z164" i="32" s="1"/>
  <c r="L164" i="32"/>
  <c r="N164" i="32" s="1"/>
  <c r="F164" i="32"/>
  <c r="H164" i="32" s="1"/>
  <c r="F129" i="32"/>
  <c r="H129" i="32" s="1"/>
  <c r="L129" i="32"/>
  <c r="M129" i="32" s="1"/>
  <c r="AD129" i="32"/>
  <c r="X129" i="32"/>
  <c r="Z129" i="32" s="1"/>
  <c r="R564" i="32"/>
  <c r="T564" i="32" s="1"/>
  <c r="F564" i="32"/>
  <c r="H564" i="32" s="1"/>
  <c r="AD564" i="32"/>
  <c r="AF564" i="32" s="1"/>
  <c r="X564" i="32"/>
  <c r="Z564" i="32" s="1"/>
  <c r="L564" i="32"/>
  <c r="M564" i="32" s="1"/>
  <c r="AK545" i="11"/>
  <c r="BT51" i="31"/>
  <c r="AK460" i="11"/>
  <c r="BT651" i="31"/>
  <c r="AJ460" i="11"/>
  <c r="P651" i="1" s="1"/>
  <c r="AK342" i="11"/>
  <c r="BT414" i="31"/>
  <c r="AJ342" i="11"/>
  <c r="P414" i="1" s="1"/>
  <c r="AK306" i="11"/>
  <c r="BT326" i="31"/>
  <c r="AJ306" i="11"/>
  <c r="P326" i="1" s="1"/>
  <c r="AK270" i="11"/>
  <c r="BT291" i="31"/>
  <c r="AJ270" i="11"/>
  <c r="P291" i="1" s="1"/>
  <c r="AK107" i="11"/>
  <c r="BT595" i="31"/>
  <c r="AJ107" i="11"/>
  <c r="P595" i="1" s="1"/>
  <c r="AK212" i="11"/>
  <c r="BT358" i="31"/>
  <c r="AJ212" i="11"/>
  <c r="P358" i="1" s="1"/>
  <c r="AK188" i="11"/>
  <c r="BT232" i="31"/>
  <c r="AJ188" i="11"/>
  <c r="P232" i="1" s="1"/>
  <c r="AK164" i="11"/>
  <c r="BT136" i="31"/>
  <c r="AJ164" i="11"/>
  <c r="P136" i="1" s="1"/>
  <c r="AK140" i="11"/>
  <c r="BT692" i="31"/>
  <c r="AJ140" i="11"/>
  <c r="P692" i="1" s="1"/>
  <c r="AK128" i="11"/>
  <c r="BT683" i="31"/>
  <c r="AJ128" i="11"/>
  <c r="P683" i="1" s="1"/>
  <c r="AK116" i="11"/>
  <c r="BT556" i="31"/>
  <c r="AJ116" i="11"/>
  <c r="P556" i="1" s="1"/>
  <c r="AK32" i="11"/>
  <c r="BT717" i="31"/>
  <c r="AJ32" i="11"/>
  <c r="P717" i="1" s="1"/>
  <c r="AK34" i="11"/>
  <c r="BT719" i="31"/>
  <c r="AJ34" i="11"/>
  <c r="P719" i="1" s="1"/>
  <c r="AK97" i="11"/>
  <c r="BT586" i="31"/>
  <c r="AJ97" i="11"/>
  <c r="P586" i="1" s="1"/>
  <c r="AK85" i="11"/>
  <c r="BT162" i="31"/>
  <c r="AJ85" i="11"/>
  <c r="P162" i="1" s="1"/>
  <c r="AK73" i="11"/>
  <c r="BT761" i="31"/>
  <c r="AJ73" i="11"/>
  <c r="P761" i="1" s="1"/>
  <c r="AK61" i="11"/>
  <c r="BT744" i="31"/>
  <c r="AJ61" i="11"/>
  <c r="P744" i="1" s="1"/>
  <c r="AK49" i="11"/>
  <c r="BT734" i="31"/>
  <c r="AJ49" i="11"/>
  <c r="P734" i="1" s="1"/>
  <c r="AK15" i="11"/>
  <c r="BT700" i="31"/>
  <c r="AJ15" i="11"/>
  <c r="P700" i="1" s="1"/>
  <c r="R129" i="32"/>
  <c r="S129" i="32" s="1"/>
  <c r="AK599" i="11"/>
  <c r="BT92" i="31"/>
  <c r="AJ599" i="11"/>
  <c r="P92" i="1" s="1"/>
  <c r="AK472" i="11"/>
  <c r="BT665" i="31"/>
  <c r="AJ472" i="11"/>
  <c r="P665" i="1" s="1"/>
  <c r="AK354" i="11"/>
  <c r="BT435" i="31"/>
  <c r="AJ354" i="11"/>
  <c r="P435" i="1" s="1"/>
  <c r="AK318" i="11"/>
  <c r="BT406" i="31"/>
  <c r="AJ318" i="11"/>
  <c r="P406" i="1" s="1"/>
  <c r="AK294" i="11"/>
  <c r="BT315" i="31"/>
  <c r="AJ294" i="11"/>
  <c r="P315" i="1" s="1"/>
  <c r="AK258" i="11"/>
  <c r="BT279" i="31"/>
  <c r="AJ258" i="11"/>
  <c r="P279" i="1" s="1"/>
  <c r="AK224" i="11"/>
  <c r="BT240" i="31"/>
  <c r="AJ224" i="11"/>
  <c r="P240" i="1" s="1"/>
  <c r="AK176" i="11"/>
  <c r="BT220" i="31"/>
  <c r="AJ176" i="11"/>
  <c r="P220" i="1" s="1"/>
  <c r="AK646" i="11"/>
  <c r="BT190" i="31"/>
  <c r="AJ646" i="11"/>
  <c r="P190" i="1" s="1"/>
  <c r="AK622" i="11"/>
  <c r="BT616" i="31"/>
  <c r="AJ622" i="11"/>
  <c r="P616" i="1" s="1"/>
  <c r="AK610" i="11"/>
  <c r="BT103" i="31"/>
  <c r="AJ610" i="11"/>
  <c r="P103" i="1" s="1"/>
  <c r="AK586" i="11"/>
  <c r="BT79" i="31"/>
  <c r="AJ586" i="11"/>
  <c r="P79" i="1" s="1"/>
  <c r="AK574" i="11"/>
  <c r="BT72" i="31"/>
  <c r="AJ574" i="11"/>
  <c r="P72" i="1" s="1"/>
  <c r="AK562" i="11"/>
  <c r="BT68" i="31"/>
  <c r="AJ562" i="11"/>
  <c r="P68" i="1" s="1"/>
  <c r="AK556" i="11"/>
  <c r="BT62" i="31"/>
  <c r="AJ556" i="11"/>
  <c r="P62" i="1" s="1"/>
  <c r="AK544" i="11"/>
  <c r="BT50" i="31"/>
  <c r="AJ544" i="11"/>
  <c r="P50" i="1" s="1"/>
  <c r="AK623" i="11"/>
  <c r="BT617" i="31"/>
  <c r="AJ623" i="11"/>
  <c r="P617" i="1" s="1"/>
  <c r="AK484" i="11"/>
  <c r="BT523" i="31"/>
  <c r="AJ484" i="11"/>
  <c r="P523" i="1" s="1"/>
  <c r="AK366" i="11"/>
  <c r="BT444" i="31"/>
  <c r="AJ366" i="11"/>
  <c r="P444" i="1" s="1"/>
  <c r="AK330" i="11"/>
  <c r="BT384" i="31"/>
  <c r="AJ330" i="11"/>
  <c r="P384" i="1" s="1"/>
  <c r="AK282" i="11"/>
  <c r="BT303" i="31"/>
  <c r="AJ282" i="11"/>
  <c r="P303" i="1" s="1"/>
  <c r="AK246" i="11"/>
  <c r="BT262" i="31"/>
  <c r="AJ246" i="11"/>
  <c r="P262" i="1" s="1"/>
  <c r="AK200" i="11"/>
  <c r="BT338" i="31"/>
  <c r="AJ200" i="11"/>
  <c r="P338" i="1" s="1"/>
  <c r="AK152" i="11"/>
  <c r="BT199" i="31"/>
  <c r="AJ152" i="11"/>
  <c r="P199" i="1" s="1"/>
  <c r="AK634" i="11"/>
  <c r="BT178" i="31"/>
  <c r="AJ634" i="11"/>
  <c r="P178" i="1" s="1"/>
  <c r="AK598" i="11"/>
  <c r="BT91" i="31"/>
  <c r="AJ598" i="11"/>
  <c r="P91" i="1" s="1"/>
  <c r="AK587" i="11"/>
  <c r="BT80" i="31"/>
  <c r="AJ587" i="11"/>
  <c r="P80" i="1" s="1"/>
  <c r="AK436" i="11"/>
  <c r="BT432" i="31"/>
  <c r="AK644" i="11"/>
  <c r="BT188" i="31"/>
  <c r="AJ644" i="11"/>
  <c r="P188" i="1" s="1"/>
  <c r="AK632" i="11"/>
  <c r="BT176" i="31"/>
  <c r="AJ632" i="11"/>
  <c r="P176" i="1" s="1"/>
  <c r="AK620" i="11"/>
  <c r="BT614" i="31"/>
  <c r="AJ620" i="11"/>
  <c r="P614" i="1" s="1"/>
  <c r="AK608" i="11"/>
  <c r="BT101" i="31"/>
  <c r="AJ608" i="11"/>
  <c r="P101" i="1" s="1"/>
  <c r="AK596" i="11"/>
  <c r="BT89" i="31"/>
  <c r="AJ596" i="11"/>
  <c r="P89" i="1" s="1"/>
  <c r="AK584" i="11"/>
  <c r="BT695" i="31"/>
  <c r="AJ584" i="11"/>
  <c r="P695" i="1" s="1"/>
  <c r="AK572" i="11"/>
  <c r="BT148" i="31"/>
  <c r="AJ572" i="11"/>
  <c r="P148" i="1" s="1"/>
  <c r="AK560" i="11"/>
  <c r="BT66" i="31"/>
  <c r="AJ560" i="11"/>
  <c r="P66" i="1" s="1"/>
  <c r="AK554" i="11"/>
  <c r="BT60" i="31"/>
  <c r="AJ554" i="11"/>
  <c r="P60" i="1" s="1"/>
  <c r="AK542" i="11"/>
  <c r="BT48" i="31"/>
  <c r="AJ542" i="11"/>
  <c r="P48" i="1" s="1"/>
  <c r="AK530" i="11"/>
  <c r="BT36" i="31"/>
  <c r="AJ530" i="11"/>
  <c r="P36" i="1" s="1"/>
  <c r="AK518" i="11"/>
  <c r="BT24" i="31"/>
  <c r="AJ518" i="11"/>
  <c r="P24" i="1" s="1"/>
  <c r="AK506" i="11"/>
  <c r="BT12" i="31"/>
  <c r="AJ506" i="11"/>
  <c r="P12" i="1" s="1"/>
  <c r="AK493" i="11"/>
  <c r="BT548" i="31"/>
  <c r="AJ493" i="11"/>
  <c r="AK481" i="11"/>
  <c r="BT540" i="31"/>
  <c r="AJ481" i="11"/>
  <c r="P540" i="1" s="1"/>
  <c r="AK557" i="11"/>
  <c r="BT63" i="31"/>
  <c r="AJ557" i="11"/>
  <c r="P63" i="1" s="1"/>
  <c r="AK424" i="11"/>
  <c r="BT519" i="31"/>
  <c r="AK655" i="11"/>
  <c r="BT122" i="31"/>
  <c r="AJ655" i="11"/>
  <c r="P122" i="1" s="1"/>
  <c r="AK643" i="11"/>
  <c r="BT187" i="31"/>
  <c r="AJ643" i="11"/>
  <c r="P187" i="1" s="1"/>
  <c r="AK631" i="11"/>
  <c r="BT175" i="31"/>
  <c r="AJ631" i="11"/>
  <c r="P175" i="1" s="1"/>
  <c r="AK619" i="11"/>
  <c r="BT613" i="31"/>
  <c r="AJ619" i="11"/>
  <c r="P613" i="1" s="1"/>
  <c r="BT100" i="31"/>
  <c r="AJ607" i="11"/>
  <c r="P100" i="1" s="1"/>
  <c r="AK595" i="11"/>
  <c r="BT88" i="31"/>
  <c r="AJ595" i="11"/>
  <c r="P88" i="1" s="1"/>
  <c r="AK583" i="11"/>
  <c r="BT694" i="31"/>
  <c r="AJ583" i="11"/>
  <c r="P694" i="1" s="1"/>
  <c r="AK571" i="11"/>
  <c r="BT147" i="31"/>
  <c r="AJ571" i="11"/>
  <c r="P147" i="1" s="1"/>
  <c r="AK559" i="11"/>
  <c r="BT65" i="31"/>
  <c r="AJ559" i="11"/>
  <c r="P65" i="1" s="1"/>
  <c r="AK553" i="11"/>
  <c r="BT59" i="31"/>
  <c r="AJ553" i="11"/>
  <c r="P59" i="1" s="1"/>
  <c r="AK541" i="11"/>
  <c r="BT47" i="31"/>
  <c r="AJ541" i="11"/>
  <c r="P47" i="1" s="1"/>
  <c r="AD380" i="32"/>
  <c r="AF380" i="32" s="1"/>
  <c r="X380" i="32"/>
  <c r="Y380" i="32" s="1"/>
  <c r="R380" i="32"/>
  <c r="S380" i="32" s="1"/>
  <c r="L380" i="32"/>
  <c r="M380" i="32" s="1"/>
  <c r="F380" i="32"/>
  <c r="G380" i="32" s="1"/>
  <c r="AK563" i="11"/>
  <c r="BT69" i="31"/>
  <c r="AJ563" i="11"/>
  <c r="P69" i="1" s="1"/>
  <c r="AK412" i="11"/>
  <c r="BT508" i="31"/>
  <c r="AJ412" i="11"/>
  <c r="P508" i="1" s="1"/>
  <c r="AK654" i="11"/>
  <c r="BT119" i="31"/>
  <c r="AJ654" i="11"/>
  <c r="P119" i="1" s="1"/>
  <c r="AK642" i="11"/>
  <c r="BT186" i="31"/>
  <c r="AJ642" i="11"/>
  <c r="P186" i="1" s="1"/>
  <c r="AK630" i="11"/>
  <c r="BT174" i="31"/>
  <c r="AJ630" i="11"/>
  <c r="P174" i="1" s="1"/>
  <c r="AK618" i="11"/>
  <c r="BT612" i="31"/>
  <c r="AJ618" i="11"/>
  <c r="P612" i="1" s="1"/>
  <c r="AK606" i="11"/>
  <c r="BT99" i="31"/>
  <c r="AJ606" i="11"/>
  <c r="P99" i="1" s="1"/>
  <c r="AK594" i="11"/>
  <c r="BT87" i="31"/>
  <c r="AJ594" i="11"/>
  <c r="P87" i="1" s="1"/>
  <c r="AK582" i="11"/>
  <c r="BT157" i="31"/>
  <c r="AJ582" i="11"/>
  <c r="P157" i="1" s="1"/>
  <c r="AK570" i="11"/>
  <c r="BT146" i="31"/>
  <c r="AJ570" i="11"/>
  <c r="P146" i="1" s="1"/>
  <c r="AK4" i="11"/>
  <c r="BT561" i="31"/>
  <c r="AJ4" i="11"/>
  <c r="P561" i="1" s="1"/>
  <c r="AK552" i="11"/>
  <c r="BT58" i="31"/>
  <c r="AJ552" i="11"/>
  <c r="P58" i="1" s="1"/>
  <c r="R501" i="1"/>
  <c r="AD501" i="32"/>
  <c r="AF501" i="32" s="1"/>
  <c r="Q501" i="1"/>
  <c r="X501" i="32"/>
  <c r="Y501" i="32" s="1"/>
  <c r="I501" i="1"/>
  <c r="V501" i="1" s="1"/>
  <c r="W501" i="1" s="1"/>
  <c r="R501" i="32"/>
  <c r="S501" i="32" s="1"/>
  <c r="F501" i="32"/>
  <c r="H501" i="32" s="1"/>
  <c r="L501" i="32"/>
  <c r="N501" i="32" s="1"/>
  <c r="R298" i="32"/>
  <c r="S298" i="32" s="1"/>
  <c r="AD298" i="32"/>
  <c r="AF298" i="32" s="1"/>
  <c r="X298" i="32"/>
  <c r="Y298" i="32" s="1"/>
  <c r="L298" i="32"/>
  <c r="M298" i="32" s="1"/>
  <c r="F298" i="32"/>
  <c r="H298" i="32" s="1"/>
  <c r="AK575" i="11"/>
  <c r="BT150" i="31"/>
  <c r="AJ575" i="11"/>
  <c r="P150" i="1" s="1"/>
  <c r="AK448" i="11"/>
  <c r="BT639" i="31"/>
  <c r="AJ448" i="11"/>
  <c r="P639" i="1" s="1"/>
  <c r="AK656" i="11"/>
  <c r="BT123" i="31"/>
  <c r="AJ656" i="11"/>
  <c r="P123" i="1" s="1"/>
  <c r="AK653" i="11"/>
  <c r="BT118" i="31"/>
  <c r="AJ653" i="11"/>
  <c r="P118" i="1" s="1"/>
  <c r="AK641" i="11"/>
  <c r="BT185" i="31"/>
  <c r="AJ641" i="11"/>
  <c r="P185" i="1" s="1"/>
  <c r="AK629" i="11"/>
  <c r="BT173" i="31"/>
  <c r="AJ629" i="11"/>
  <c r="P173" i="1" s="1"/>
  <c r="AK617" i="11"/>
  <c r="BT110" i="31"/>
  <c r="AJ617" i="11"/>
  <c r="P110" i="1" s="1"/>
  <c r="AK605" i="11"/>
  <c r="BT98" i="31"/>
  <c r="AJ605" i="11"/>
  <c r="P98" i="1" s="1"/>
  <c r="AK593" i="11"/>
  <c r="BT86" i="31"/>
  <c r="AJ593" i="11"/>
  <c r="P86" i="1" s="1"/>
  <c r="AK581" i="11"/>
  <c r="BT156" i="31"/>
  <c r="AJ581" i="11"/>
  <c r="P156" i="1" s="1"/>
  <c r="AK569" i="11"/>
  <c r="BT145" i="31"/>
  <c r="AJ569" i="11"/>
  <c r="P145" i="1" s="1"/>
  <c r="AK408" i="11"/>
  <c r="BT504" i="31"/>
  <c r="AJ408" i="11"/>
  <c r="P504" i="1" s="1"/>
  <c r="AK551" i="11"/>
  <c r="BT57" i="31"/>
  <c r="AJ551" i="11"/>
  <c r="P57" i="1" s="1"/>
  <c r="BZ38" i="31"/>
  <c r="BV38" i="31"/>
  <c r="BU38" i="31"/>
  <c r="AK520" i="11"/>
  <c r="BT26" i="31"/>
  <c r="AJ520" i="11"/>
  <c r="P26" i="1" s="1"/>
  <c r="AK508" i="11"/>
  <c r="BT14" i="31"/>
  <c r="AJ508" i="11"/>
  <c r="P14" i="1" s="1"/>
  <c r="AK496" i="11"/>
  <c r="BT608" i="31"/>
  <c r="AJ496" i="11"/>
  <c r="P608" i="1" s="1"/>
  <c r="AK483" i="11"/>
  <c r="BT542" i="31"/>
  <c r="AJ483" i="11"/>
  <c r="P542" i="1" s="1"/>
  <c r="AK471" i="11"/>
  <c r="BT664" i="31"/>
  <c r="AJ471" i="11"/>
  <c r="P664" i="1" s="1"/>
  <c r="AK459" i="11"/>
  <c r="BT650" i="31"/>
  <c r="AJ459" i="11"/>
  <c r="P650" i="1" s="1"/>
  <c r="BZ638" i="31"/>
  <c r="BV638" i="31"/>
  <c r="BU638" i="31"/>
  <c r="AK435" i="11"/>
  <c r="BT431" i="31"/>
  <c r="AJ435" i="11"/>
  <c r="P431" i="1" s="1"/>
  <c r="AK423" i="11"/>
  <c r="BT518" i="31"/>
  <c r="AJ423" i="11"/>
  <c r="P518" i="1" s="1"/>
  <c r="AK411" i="11"/>
  <c r="BT507" i="31"/>
  <c r="AJ411" i="11"/>
  <c r="P507" i="1" s="1"/>
  <c r="BT497" i="31"/>
  <c r="AJ401" i="11"/>
  <c r="P497" i="1" s="1"/>
  <c r="AK389" i="11"/>
  <c r="BT485" i="31"/>
  <c r="AJ389" i="11"/>
  <c r="P485" i="1" s="1"/>
  <c r="AK377" i="11"/>
  <c r="BT764" i="31"/>
  <c r="AJ377" i="11"/>
  <c r="P764" i="1" s="1"/>
  <c r="AK365" i="11"/>
  <c r="BT443" i="31"/>
  <c r="AJ365" i="11"/>
  <c r="P443" i="1" s="1"/>
  <c r="AK353" i="11"/>
  <c r="BT401" i="31"/>
  <c r="AJ353" i="11"/>
  <c r="P401" i="1" s="1"/>
  <c r="AK341" i="11"/>
  <c r="BT413" i="31"/>
  <c r="AJ341" i="11"/>
  <c r="P413" i="1" s="1"/>
  <c r="AK329" i="11"/>
  <c r="BT383" i="31"/>
  <c r="AJ329" i="11"/>
  <c r="P383" i="1" s="1"/>
  <c r="AK317" i="11"/>
  <c r="BT405" i="31"/>
  <c r="AJ317" i="11"/>
  <c r="P405" i="1" s="1"/>
  <c r="AK305" i="11"/>
  <c r="BT325" i="31"/>
  <c r="AJ305" i="11"/>
  <c r="P325" i="1" s="1"/>
  <c r="AK293" i="11"/>
  <c r="BT314" i="31"/>
  <c r="AJ293" i="11"/>
  <c r="P314" i="1" s="1"/>
  <c r="AK281" i="11"/>
  <c r="BT302" i="31"/>
  <c r="AJ281" i="11"/>
  <c r="P302" i="1" s="1"/>
  <c r="AK269" i="11"/>
  <c r="BT290" i="31"/>
  <c r="AJ269" i="11"/>
  <c r="P290" i="1" s="1"/>
  <c r="AK257" i="11"/>
  <c r="BT278" i="31"/>
  <c r="AJ257" i="11"/>
  <c r="P278" i="1" s="1"/>
  <c r="AK239" i="11"/>
  <c r="BT255" i="31"/>
  <c r="AJ239" i="11"/>
  <c r="P255" i="1" s="1"/>
  <c r="AK20" i="11"/>
  <c r="BT705" i="31"/>
  <c r="AJ20" i="11"/>
  <c r="P705" i="1" s="1"/>
  <c r="AK223" i="11"/>
  <c r="BT239" i="31"/>
  <c r="AJ223" i="11"/>
  <c r="P239" i="1" s="1"/>
  <c r="AK211" i="11"/>
  <c r="BT357" i="31"/>
  <c r="AJ211" i="11"/>
  <c r="P357" i="1" s="1"/>
  <c r="AK199" i="11"/>
  <c r="BT337" i="31"/>
  <c r="AJ199" i="11"/>
  <c r="P337" i="1" s="1"/>
  <c r="AK187" i="11"/>
  <c r="BT231" i="31"/>
  <c r="AJ187" i="11"/>
  <c r="P231" i="1" s="1"/>
  <c r="AK175" i="11"/>
  <c r="BT168" i="31"/>
  <c r="AJ175" i="11"/>
  <c r="P168" i="1" s="1"/>
  <c r="AK163" i="11"/>
  <c r="BT211" i="31"/>
  <c r="AJ163" i="11"/>
  <c r="P211" i="1" s="1"/>
  <c r="AK151" i="11"/>
  <c r="BT198" i="31"/>
  <c r="AJ151" i="11"/>
  <c r="P198" i="1" s="1"/>
  <c r="AK139" i="11"/>
  <c r="BT691" i="31"/>
  <c r="AJ139" i="11"/>
  <c r="P691" i="1" s="1"/>
  <c r="AK127" i="11"/>
  <c r="BT682" i="31"/>
  <c r="AJ127" i="11"/>
  <c r="P682" i="1" s="1"/>
  <c r="AK115" i="11"/>
  <c r="BT555" i="31"/>
  <c r="AJ115" i="11"/>
  <c r="P555" i="1" s="1"/>
  <c r="AK14" i="11"/>
  <c r="BT699" i="31"/>
  <c r="AJ14" i="11"/>
  <c r="P699" i="1" s="1"/>
  <c r="AK31" i="11"/>
  <c r="BT716" i="31"/>
  <c r="AJ31" i="11"/>
  <c r="P716" i="1" s="1"/>
  <c r="AK96" i="11"/>
  <c r="BT585" i="31"/>
  <c r="AJ96" i="11"/>
  <c r="P585" i="1" s="1"/>
  <c r="AK84" i="11"/>
  <c r="BT161" i="31"/>
  <c r="AJ84" i="11"/>
  <c r="P161" i="1" s="1"/>
  <c r="AK72" i="11"/>
  <c r="BT760" i="31"/>
  <c r="AJ72" i="11"/>
  <c r="P760" i="1" s="1"/>
  <c r="AK60" i="11"/>
  <c r="BT743" i="31"/>
  <c r="AJ60" i="11"/>
  <c r="P743" i="1" s="1"/>
  <c r="AK48" i="11"/>
  <c r="BT733" i="31"/>
  <c r="AJ48" i="11"/>
  <c r="P733" i="1" s="1"/>
  <c r="AK12" i="11"/>
  <c r="BT569" i="31"/>
  <c r="BP289" i="31"/>
  <c r="BO289" i="31"/>
  <c r="AK657" i="11"/>
  <c r="BT124" i="31"/>
  <c r="AJ657" i="11"/>
  <c r="P124" i="1" s="1"/>
  <c r="AK645" i="11"/>
  <c r="BT189" i="31"/>
  <c r="AJ645" i="11"/>
  <c r="P189" i="1" s="1"/>
  <c r="AK633" i="11"/>
  <c r="BT177" i="31"/>
  <c r="AJ633" i="11"/>
  <c r="P177" i="1" s="1"/>
  <c r="AK621" i="11"/>
  <c r="BT615" i="31"/>
  <c r="AJ621" i="11"/>
  <c r="P615" i="1" s="1"/>
  <c r="AK609" i="11"/>
  <c r="BT102" i="31"/>
  <c r="AJ609" i="11"/>
  <c r="P102" i="1" s="1"/>
  <c r="AK597" i="11"/>
  <c r="BT90" i="31"/>
  <c r="AJ597" i="11"/>
  <c r="P90" i="1" s="1"/>
  <c r="AK585" i="11"/>
  <c r="BT78" i="31"/>
  <c r="AJ585" i="11"/>
  <c r="P78" i="1" s="1"/>
  <c r="AK573" i="11"/>
  <c r="BT149" i="31"/>
  <c r="AJ573" i="11"/>
  <c r="P149" i="1" s="1"/>
  <c r="AK561" i="11"/>
  <c r="BT67" i="31"/>
  <c r="AJ561" i="11"/>
  <c r="P67" i="1" s="1"/>
  <c r="AK555" i="11"/>
  <c r="BT61" i="31"/>
  <c r="AJ555" i="11"/>
  <c r="P61" i="1" s="1"/>
  <c r="AK543" i="11"/>
  <c r="BT49" i="31"/>
  <c r="AJ543" i="11"/>
  <c r="P49" i="1" s="1"/>
  <c r="AK531" i="11"/>
  <c r="BT37" i="31"/>
  <c r="AJ531" i="11"/>
  <c r="P37" i="1" s="1"/>
  <c r="AK519" i="11"/>
  <c r="BT25" i="31"/>
  <c r="AJ519" i="11"/>
  <c r="P25" i="1" s="1"/>
  <c r="AK507" i="11"/>
  <c r="BT13" i="31"/>
  <c r="AJ507" i="11"/>
  <c r="P13" i="1" s="1"/>
  <c r="AK495" i="11"/>
  <c r="BT450" i="31"/>
  <c r="AJ495" i="11"/>
  <c r="P450" i="1" s="1"/>
  <c r="AK482" i="11"/>
  <c r="BT541" i="31"/>
  <c r="AJ482" i="11"/>
  <c r="P541" i="1" s="1"/>
  <c r="AK470" i="11"/>
  <c r="BT663" i="31"/>
  <c r="AJ470" i="11"/>
  <c r="P663" i="1" s="1"/>
  <c r="AK458" i="11"/>
  <c r="BT649" i="31"/>
  <c r="AJ458" i="11"/>
  <c r="P649" i="1" s="1"/>
  <c r="AK446" i="11"/>
  <c r="BT637" i="31"/>
  <c r="AJ446" i="11"/>
  <c r="P637" i="1" s="1"/>
  <c r="AK434" i="11"/>
  <c r="BT430" i="31"/>
  <c r="AJ434" i="11"/>
  <c r="P430" i="1" s="1"/>
  <c r="AK422" i="11"/>
  <c r="BT517" i="31"/>
  <c r="AJ422" i="11"/>
  <c r="P517" i="1" s="1"/>
  <c r="AK404" i="11"/>
  <c r="BT500" i="31"/>
  <c r="AJ404" i="11"/>
  <c r="P500" i="1" s="1"/>
  <c r="AK400" i="11"/>
  <c r="BT496" i="31"/>
  <c r="AJ400" i="11"/>
  <c r="P496" i="1" s="1"/>
  <c r="AK388" i="11"/>
  <c r="BT767" i="31"/>
  <c r="AJ388" i="11"/>
  <c r="P767" i="1" s="1"/>
  <c r="AK376" i="11"/>
  <c r="BT755" i="31"/>
  <c r="AJ376" i="11"/>
  <c r="P755" i="1" s="1"/>
  <c r="AK364" i="11"/>
  <c r="BT442" i="31"/>
  <c r="AJ364" i="11"/>
  <c r="P442" i="1" s="1"/>
  <c r="AK345" i="11"/>
  <c r="BT393" i="31"/>
  <c r="AJ345" i="11"/>
  <c r="P393" i="1" s="1"/>
  <c r="AK340" i="11"/>
  <c r="BT412" i="31"/>
  <c r="AJ340" i="11"/>
  <c r="P412" i="1" s="1"/>
  <c r="AK328" i="11"/>
  <c r="BT382" i="31"/>
  <c r="AJ328" i="11"/>
  <c r="P382" i="1" s="1"/>
  <c r="AK316" i="11"/>
  <c r="BT404" i="31"/>
  <c r="AJ316" i="11"/>
  <c r="P404" i="1" s="1"/>
  <c r="AK304" i="11"/>
  <c r="BT324" i="31"/>
  <c r="AJ304" i="11"/>
  <c r="P324" i="1" s="1"/>
  <c r="AK292" i="11"/>
  <c r="BT313" i="31"/>
  <c r="AJ292" i="11"/>
  <c r="P313" i="1" s="1"/>
  <c r="AK280" i="11"/>
  <c r="BT301" i="31"/>
  <c r="AJ280" i="11"/>
  <c r="P301" i="1" s="1"/>
  <c r="AK268" i="11"/>
  <c r="BT289" i="31"/>
  <c r="AJ268" i="11"/>
  <c r="P289" i="1" s="1"/>
  <c r="AK256" i="11"/>
  <c r="BT277" i="31"/>
  <c r="AJ256" i="11"/>
  <c r="P277" i="1" s="1"/>
  <c r="AK235" i="11"/>
  <c r="BT251" i="31"/>
  <c r="AJ235" i="11"/>
  <c r="P251" i="1" s="1"/>
  <c r="AK8" i="11"/>
  <c r="BT565" i="31"/>
  <c r="AJ8" i="11"/>
  <c r="P565" i="1" s="1"/>
  <c r="AK222" i="11"/>
  <c r="BT238" i="31"/>
  <c r="AJ222" i="11"/>
  <c r="P238" i="1" s="1"/>
  <c r="AK210" i="11"/>
  <c r="BT356" i="31"/>
  <c r="AJ210" i="11"/>
  <c r="P356" i="1" s="1"/>
  <c r="AK198" i="11"/>
  <c r="BT336" i="31"/>
  <c r="AJ198" i="11"/>
  <c r="P336" i="1" s="1"/>
  <c r="AK186" i="11"/>
  <c r="BT230" i="31"/>
  <c r="AJ186" i="11"/>
  <c r="P230" i="1" s="1"/>
  <c r="AK174" i="11"/>
  <c r="BT200" i="31"/>
  <c r="AJ174" i="11"/>
  <c r="P200" i="1" s="1"/>
  <c r="AK162" i="11"/>
  <c r="BT205" i="31"/>
  <c r="AJ162" i="11"/>
  <c r="P205" i="1" s="1"/>
  <c r="AK150" i="11"/>
  <c r="BT197" i="31"/>
  <c r="AJ150" i="11"/>
  <c r="P197" i="1" s="1"/>
  <c r="AK138" i="11"/>
  <c r="BT690" i="31"/>
  <c r="AJ138" i="11"/>
  <c r="P690" i="1" s="1"/>
  <c r="AK126" i="11"/>
  <c r="BT681" i="31"/>
  <c r="AJ126" i="11"/>
  <c r="P681" i="1" s="1"/>
  <c r="AK114" i="11"/>
  <c r="BT554" i="31"/>
  <c r="AJ114" i="11"/>
  <c r="P554" i="1" s="1"/>
  <c r="AK28" i="11"/>
  <c r="BT713" i="31"/>
  <c r="AJ28" i="11"/>
  <c r="P713" i="1" s="1"/>
  <c r="AK24" i="11"/>
  <c r="BT709" i="31"/>
  <c r="AJ24" i="11"/>
  <c r="P709" i="1" s="1"/>
  <c r="AK95" i="11"/>
  <c r="BT584" i="31"/>
  <c r="AJ95" i="11"/>
  <c r="P584" i="1" s="1"/>
  <c r="AK83" i="11"/>
  <c r="BT160" i="31"/>
  <c r="AJ83" i="11"/>
  <c r="P160" i="1" s="1"/>
  <c r="AK71" i="11"/>
  <c r="BT754" i="31"/>
  <c r="AJ71" i="11"/>
  <c r="P754" i="1" s="1"/>
  <c r="AK59" i="11"/>
  <c r="BT742" i="31"/>
  <c r="AJ59" i="11"/>
  <c r="P742" i="1" s="1"/>
  <c r="AK47" i="11"/>
  <c r="BT732" i="31"/>
  <c r="AJ47" i="11"/>
  <c r="P732" i="1" s="1"/>
  <c r="AK9" i="11"/>
  <c r="BT566" i="31"/>
  <c r="AJ9" i="11"/>
  <c r="P566" i="1" s="1"/>
  <c r="AJ439" i="11"/>
  <c r="P456" i="1" s="1"/>
  <c r="BP64" i="31"/>
  <c r="BO64" i="31"/>
  <c r="AK469" i="11"/>
  <c r="BT660" i="31"/>
  <c r="AJ469" i="11"/>
  <c r="P660" i="1" s="1"/>
  <c r="AK457" i="11"/>
  <c r="BT648" i="31"/>
  <c r="AJ457" i="11"/>
  <c r="P648" i="1" s="1"/>
  <c r="AK445" i="11"/>
  <c r="BT636" i="31"/>
  <c r="AJ445" i="11"/>
  <c r="P636" i="1" s="1"/>
  <c r="BT427" i="31"/>
  <c r="AJ433" i="11"/>
  <c r="P427" i="1" s="1"/>
  <c r="BT516" i="31"/>
  <c r="AJ421" i="11"/>
  <c r="P516" i="1" s="1"/>
  <c r="AK402" i="11"/>
  <c r="BT498" i="31"/>
  <c r="AJ402" i="11"/>
  <c r="P498" i="1" s="1"/>
  <c r="BT495" i="31"/>
  <c r="AJ399" i="11"/>
  <c r="P495" i="1" s="1"/>
  <c r="AK387" i="11"/>
  <c r="BT484" i="31"/>
  <c r="AJ387" i="11"/>
  <c r="P484" i="1" s="1"/>
  <c r="AK375" i="11"/>
  <c r="BT602" i="31"/>
  <c r="AJ375" i="11"/>
  <c r="P602" i="1" s="1"/>
  <c r="AK363" i="11"/>
  <c r="BT441" i="31"/>
  <c r="AJ363" i="11"/>
  <c r="P441" i="1" s="1"/>
  <c r="AK11" i="11"/>
  <c r="BT568" i="31"/>
  <c r="AK339" i="11"/>
  <c r="BT411" i="31"/>
  <c r="AJ339" i="11"/>
  <c r="P411" i="1" s="1"/>
  <c r="AK327" i="11"/>
  <c r="BT381" i="31"/>
  <c r="AJ327" i="11"/>
  <c r="P381" i="1" s="1"/>
  <c r="AK315" i="11"/>
  <c r="BT376" i="31"/>
  <c r="AJ315" i="11"/>
  <c r="P376" i="1" s="1"/>
  <c r="AK303" i="11"/>
  <c r="BT269" i="31"/>
  <c r="AJ303" i="11"/>
  <c r="P269" i="1" s="1"/>
  <c r="AK291" i="11"/>
  <c r="BT312" i="31"/>
  <c r="AJ291" i="11"/>
  <c r="P312" i="1" s="1"/>
  <c r="AK279" i="11"/>
  <c r="BT300" i="31"/>
  <c r="AJ279" i="11"/>
  <c r="P300" i="1" s="1"/>
  <c r="AK267" i="11"/>
  <c r="BT288" i="31"/>
  <c r="AJ267" i="11"/>
  <c r="P288" i="1" s="1"/>
  <c r="AK255" i="11"/>
  <c r="BT276" i="31"/>
  <c r="AJ255" i="11"/>
  <c r="P276" i="1" s="1"/>
  <c r="AK112" i="11"/>
  <c r="BT552" i="31"/>
  <c r="AJ112" i="11"/>
  <c r="P552" i="1" s="1"/>
  <c r="AK233" i="11"/>
  <c r="BT249" i="31"/>
  <c r="AJ233" i="11"/>
  <c r="P249" i="1" s="1"/>
  <c r="AK221" i="11"/>
  <c r="BT237" i="31"/>
  <c r="AJ221" i="11"/>
  <c r="P237" i="1" s="1"/>
  <c r="AK209" i="11"/>
  <c r="BT355" i="31"/>
  <c r="AJ209" i="11"/>
  <c r="P355" i="1" s="1"/>
  <c r="AK197" i="11"/>
  <c r="BT335" i="31"/>
  <c r="AJ197" i="11"/>
  <c r="P335" i="1" s="1"/>
  <c r="AK185" i="11"/>
  <c r="BT229" i="31"/>
  <c r="AJ185" i="11"/>
  <c r="P229" i="1" s="1"/>
  <c r="AK173" i="11"/>
  <c r="BT141" i="31"/>
  <c r="AJ173" i="11"/>
  <c r="P141" i="1" s="1"/>
  <c r="AK161" i="11"/>
  <c r="BT204" i="31"/>
  <c r="AJ161" i="11"/>
  <c r="P204" i="1" s="1"/>
  <c r="AK149" i="11"/>
  <c r="BT196" i="31"/>
  <c r="AJ149" i="11"/>
  <c r="P196" i="1" s="1"/>
  <c r="AK137" i="11"/>
  <c r="BT689" i="31"/>
  <c r="AJ137" i="11"/>
  <c r="P689" i="1" s="1"/>
  <c r="AK125" i="11"/>
  <c r="BT680" i="31"/>
  <c r="AJ125" i="11"/>
  <c r="P680" i="1" s="1"/>
  <c r="AK113" i="11"/>
  <c r="BT553" i="31"/>
  <c r="AJ113" i="11"/>
  <c r="P553" i="1" s="1"/>
  <c r="AK41" i="11"/>
  <c r="BT726" i="31"/>
  <c r="AJ41" i="11"/>
  <c r="P726" i="1" s="1"/>
  <c r="AK106" i="11"/>
  <c r="BT594" i="31"/>
  <c r="AJ106" i="11"/>
  <c r="P594" i="1" s="1"/>
  <c r="AK94" i="11"/>
  <c r="BT583" i="31"/>
  <c r="AJ94" i="11"/>
  <c r="P583" i="1" s="1"/>
  <c r="AK82" i="11"/>
  <c r="BT628" i="31"/>
  <c r="AJ82" i="11"/>
  <c r="P628" i="1" s="1"/>
  <c r="AK70" i="11"/>
  <c r="BT753" i="31"/>
  <c r="AJ70" i="11"/>
  <c r="P753" i="1" s="1"/>
  <c r="AK58" i="11"/>
  <c r="BT741" i="31"/>
  <c r="AJ58" i="11"/>
  <c r="P741" i="1" s="1"/>
  <c r="AK46" i="11"/>
  <c r="BT731" i="31"/>
  <c r="AJ46" i="11"/>
  <c r="P731" i="1" s="1"/>
  <c r="AK6" i="11"/>
  <c r="BT563" i="31"/>
  <c r="AJ6" i="11"/>
  <c r="P563" i="1" s="1"/>
  <c r="BP253" i="31"/>
  <c r="BO253" i="31"/>
  <c r="BP642" i="31"/>
  <c r="BO642" i="31"/>
  <c r="BO411" i="31"/>
  <c r="BP411" i="31"/>
  <c r="BP93" i="31"/>
  <c r="BO93" i="31"/>
  <c r="BT35" i="31"/>
  <c r="AJ529" i="11"/>
  <c r="P35" i="1" s="1"/>
  <c r="AK517" i="11"/>
  <c r="BT23" i="31"/>
  <c r="AJ517" i="11"/>
  <c r="P23" i="1" s="1"/>
  <c r="AK505" i="11"/>
  <c r="BT11" i="31"/>
  <c r="BT480" i="31"/>
  <c r="AJ492" i="11"/>
  <c r="P480" i="1" s="1"/>
  <c r="AK480" i="11"/>
  <c r="BT539" i="31"/>
  <c r="AJ480" i="11"/>
  <c r="P539" i="1" s="1"/>
  <c r="AK468" i="11"/>
  <c r="BT659" i="31"/>
  <c r="AK456" i="11"/>
  <c r="BT647" i="31"/>
  <c r="AJ456" i="11"/>
  <c r="P647" i="1" s="1"/>
  <c r="AK444" i="11"/>
  <c r="BT635" i="31"/>
  <c r="AJ444" i="11"/>
  <c r="P635" i="1" s="1"/>
  <c r="AK432" i="11"/>
  <c r="BT426" i="31"/>
  <c r="AJ432" i="11"/>
  <c r="P426" i="1" s="1"/>
  <c r="AK420" i="11"/>
  <c r="BT528" i="31"/>
  <c r="AJ420" i="11"/>
  <c r="P528" i="1" s="1"/>
  <c r="AK407" i="11"/>
  <c r="BT503" i="31"/>
  <c r="AJ407" i="11"/>
  <c r="P503" i="1" s="1"/>
  <c r="BZ492" i="31"/>
  <c r="BV492" i="31"/>
  <c r="BU492" i="31"/>
  <c r="AK386" i="11"/>
  <c r="BT469" i="31"/>
  <c r="AJ386" i="11"/>
  <c r="P469" i="1" s="1"/>
  <c r="AK374" i="11"/>
  <c r="BT601" i="31"/>
  <c r="AJ374" i="11"/>
  <c r="P601" i="1" s="1"/>
  <c r="AK362" i="11"/>
  <c r="BT475" i="31"/>
  <c r="AJ362" i="11"/>
  <c r="P475" i="1" s="1"/>
  <c r="AK346" i="11"/>
  <c r="BT394" i="31"/>
  <c r="AJ346" i="11"/>
  <c r="P394" i="1" s="1"/>
  <c r="AK338" i="11"/>
  <c r="BT410" i="31"/>
  <c r="AJ338" i="11"/>
  <c r="P410" i="1" s="1"/>
  <c r="AK326" i="11"/>
  <c r="BT380" i="31"/>
  <c r="AK314" i="11"/>
  <c r="BT375" i="31"/>
  <c r="AJ314" i="11"/>
  <c r="P375" i="1" s="1"/>
  <c r="AK302" i="11"/>
  <c r="BT268" i="31"/>
  <c r="AJ302" i="11"/>
  <c r="P268" i="1" s="1"/>
  <c r="AK290" i="11"/>
  <c r="BT311" i="31"/>
  <c r="AJ290" i="11"/>
  <c r="P311" i="1" s="1"/>
  <c r="AK278" i="11"/>
  <c r="BT299" i="31"/>
  <c r="AK266" i="11"/>
  <c r="BT287" i="31"/>
  <c r="AJ266" i="11"/>
  <c r="P287" i="1" s="1"/>
  <c r="AK254" i="11"/>
  <c r="BT275" i="31"/>
  <c r="AK240" i="11"/>
  <c r="BT256" i="31"/>
  <c r="AJ240" i="11"/>
  <c r="P256" i="1" s="1"/>
  <c r="AK232" i="11"/>
  <c r="BT248" i="31"/>
  <c r="AJ232" i="11"/>
  <c r="P248" i="1" s="1"/>
  <c r="AK220" i="11"/>
  <c r="BT236" i="31"/>
  <c r="AJ220" i="11"/>
  <c r="P236" i="1" s="1"/>
  <c r="AK208" i="11"/>
  <c r="BT354" i="31"/>
  <c r="AJ208" i="11"/>
  <c r="P354" i="1" s="1"/>
  <c r="AK196" i="11"/>
  <c r="BT334" i="31"/>
  <c r="AJ196" i="11"/>
  <c r="P334" i="1" s="1"/>
  <c r="AK184" i="11"/>
  <c r="BT228" i="31"/>
  <c r="AJ184" i="11"/>
  <c r="P228" i="1" s="1"/>
  <c r="AK172" i="11"/>
  <c r="BT140" i="31"/>
  <c r="AJ172" i="11"/>
  <c r="P140" i="1" s="1"/>
  <c r="AK160" i="11"/>
  <c r="BT203" i="31"/>
  <c r="AJ160" i="11"/>
  <c r="P203" i="1" s="1"/>
  <c r="AK148" i="11"/>
  <c r="BT195" i="31"/>
  <c r="AJ148" i="11"/>
  <c r="P195" i="1" s="1"/>
  <c r="AK136" i="11"/>
  <c r="BT688" i="31"/>
  <c r="AJ136" i="11"/>
  <c r="P688" i="1" s="1"/>
  <c r="AK124" i="11"/>
  <c r="BT679" i="31"/>
  <c r="AJ124" i="11"/>
  <c r="P679" i="1" s="1"/>
  <c r="AK110" i="11"/>
  <c r="BT598" i="31"/>
  <c r="AJ110" i="11"/>
  <c r="P598" i="1" s="1"/>
  <c r="AK37" i="11"/>
  <c r="BT722" i="31"/>
  <c r="AJ37" i="11"/>
  <c r="P722" i="1" s="1"/>
  <c r="AK105" i="11"/>
  <c r="BT593" i="31"/>
  <c r="AJ105" i="11"/>
  <c r="P593" i="1" s="1"/>
  <c r="AK93" i="11"/>
  <c r="BT582" i="31"/>
  <c r="AJ93" i="11"/>
  <c r="P582" i="1" s="1"/>
  <c r="AK81" i="11"/>
  <c r="BT627" i="31"/>
  <c r="AJ81" i="11"/>
  <c r="P627" i="1" s="1"/>
  <c r="AK69" i="11"/>
  <c r="BT752" i="31"/>
  <c r="AJ69" i="11"/>
  <c r="P752" i="1" s="1"/>
  <c r="AK57" i="11"/>
  <c r="BT740" i="31"/>
  <c r="AJ57" i="11"/>
  <c r="P740" i="1" s="1"/>
  <c r="AK45" i="11"/>
  <c r="BT730" i="31"/>
  <c r="AJ45" i="11"/>
  <c r="P730" i="1" s="1"/>
  <c r="AK39" i="11"/>
  <c r="BT724" i="31"/>
  <c r="BP539" i="31"/>
  <c r="BO539" i="31"/>
  <c r="AJ39" i="11"/>
  <c r="P724" i="1" s="1"/>
  <c r="AK540" i="11"/>
  <c r="BT46" i="31"/>
  <c r="AJ540" i="11"/>
  <c r="P46" i="1" s="1"/>
  <c r="AK528" i="11"/>
  <c r="BT34" i="31"/>
  <c r="AJ528" i="11"/>
  <c r="P34" i="1" s="1"/>
  <c r="AK516" i="11"/>
  <c r="BT22" i="31"/>
  <c r="AJ516" i="11"/>
  <c r="P22" i="1" s="1"/>
  <c r="AK504" i="11"/>
  <c r="BT10" i="31"/>
  <c r="AJ504" i="11"/>
  <c r="P10" i="1" s="1"/>
  <c r="X10" i="32" s="1"/>
  <c r="BT479" i="31"/>
  <c r="AJ491" i="11"/>
  <c r="P479" i="1" s="1"/>
  <c r="AK479" i="11"/>
  <c r="BT538" i="31"/>
  <c r="AJ479" i="11"/>
  <c r="P538" i="1" s="1"/>
  <c r="AK467" i="11"/>
  <c r="BT658" i="31"/>
  <c r="AJ467" i="11"/>
  <c r="P658" i="1" s="1"/>
  <c r="BT646" i="31"/>
  <c r="AJ455" i="11"/>
  <c r="P646" i="1" s="1"/>
  <c r="AK443" i="11"/>
  <c r="BT477" i="31"/>
  <c r="AJ443" i="11"/>
  <c r="P477" i="1" s="1"/>
  <c r="BT425" i="31"/>
  <c r="AJ431" i="11"/>
  <c r="P425" i="1" s="1"/>
  <c r="AK419" i="11"/>
  <c r="BT515" i="31"/>
  <c r="AJ419" i="11"/>
  <c r="P515" i="1" s="1"/>
  <c r="AK405" i="11"/>
  <c r="BT501" i="31"/>
  <c r="BZ491" i="31"/>
  <c r="BV491" i="31"/>
  <c r="BU491" i="31"/>
  <c r="AK385" i="11"/>
  <c r="BT468" i="31"/>
  <c r="AJ385" i="11"/>
  <c r="P468" i="1" s="1"/>
  <c r="AK373" i="11"/>
  <c r="BT600" i="31"/>
  <c r="AJ373" i="11"/>
  <c r="P600" i="1" s="1"/>
  <c r="AK361" i="11"/>
  <c r="BT440" i="31"/>
  <c r="AJ361" i="11"/>
  <c r="P440" i="1" s="1"/>
  <c r="AK109" i="11"/>
  <c r="BT597" i="31"/>
  <c r="AJ109" i="11"/>
  <c r="P597" i="1" s="1"/>
  <c r="AK337" i="11"/>
  <c r="BT391" i="31"/>
  <c r="AJ337" i="11"/>
  <c r="P391" i="1" s="1"/>
  <c r="AK325" i="11"/>
  <c r="BT379" i="31"/>
  <c r="AJ325" i="11"/>
  <c r="P379" i="1" s="1"/>
  <c r="AK313" i="11"/>
  <c r="BT374" i="31"/>
  <c r="AJ313" i="11"/>
  <c r="P374" i="1" s="1"/>
  <c r="AK301" i="11"/>
  <c r="BT267" i="31"/>
  <c r="AJ301" i="11"/>
  <c r="P267" i="1" s="1"/>
  <c r="AK289" i="11"/>
  <c r="BT310" i="31"/>
  <c r="AJ289" i="11"/>
  <c r="P310" i="1" s="1"/>
  <c r="AK277" i="11"/>
  <c r="BT298" i="31"/>
  <c r="AK265" i="11"/>
  <c r="BT286" i="31"/>
  <c r="AJ265" i="11"/>
  <c r="P286" i="1" s="1"/>
  <c r="AK253" i="11"/>
  <c r="BT274" i="31"/>
  <c r="AJ253" i="11"/>
  <c r="P274" i="1" s="1"/>
  <c r="AK36" i="11"/>
  <c r="BT721" i="31"/>
  <c r="AJ36" i="11"/>
  <c r="P721" i="1" s="1"/>
  <c r="AK231" i="11"/>
  <c r="BT247" i="31"/>
  <c r="AJ231" i="11"/>
  <c r="P247" i="1" s="1"/>
  <c r="AK219" i="11"/>
  <c r="BT351" i="31"/>
  <c r="AJ219" i="11"/>
  <c r="P351" i="1" s="1"/>
  <c r="AK207" i="11"/>
  <c r="BT345" i="31"/>
  <c r="AJ207" i="11"/>
  <c r="P345" i="1" s="1"/>
  <c r="AK195" i="11"/>
  <c r="BT333" i="31"/>
  <c r="AJ195" i="11"/>
  <c r="P333" i="1" s="1"/>
  <c r="AK183" i="11"/>
  <c r="BT227" i="31"/>
  <c r="AJ183" i="11"/>
  <c r="P227" i="1" s="1"/>
  <c r="AK171" i="11"/>
  <c r="BT215" i="31"/>
  <c r="AJ171" i="11"/>
  <c r="P215" i="1" s="1"/>
  <c r="AK159" i="11"/>
  <c r="BT210" i="31"/>
  <c r="AJ159" i="11"/>
  <c r="P210" i="1" s="1"/>
  <c r="AK147" i="11"/>
  <c r="BT194" i="31"/>
  <c r="AJ147" i="11"/>
  <c r="P194" i="1" s="1"/>
  <c r="AK135" i="11"/>
  <c r="BT687" i="31"/>
  <c r="AJ135" i="11"/>
  <c r="P687" i="1" s="1"/>
  <c r="AK123" i="11"/>
  <c r="BT678" i="31"/>
  <c r="AJ123" i="11"/>
  <c r="P678" i="1" s="1"/>
  <c r="AK40" i="11"/>
  <c r="BT725" i="31"/>
  <c r="AJ40" i="11"/>
  <c r="P725" i="1" s="1"/>
  <c r="AK26" i="11"/>
  <c r="BT711" i="31"/>
  <c r="AJ26" i="11"/>
  <c r="P711" i="1" s="1"/>
  <c r="AK104" i="11"/>
  <c r="BT592" i="31"/>
  <c r="AJ104" i="11"/>
  <c r="P592" i="1" s="1"/>
  <c r="AK92" i="11"/>
  <c r="BT581" i="31"/>
  <c r="AJ92" i="11"/>
  <c r="P581" i="1" s="1"/>
  <c r="AK80" i="11"/>
  <c r="BT626" i="31"/>
  <c r="AJ80" i="11"/>
  <c r="P626" i="1" s="1"/>
  <c r="AK68" i="11"/>
  <c r="BT751" i="31"/>
  <c r="AJ68" i="11"/>
  <c r="P751" i="1" s="1"/>
  <c r="AK56" i="11"/>
  <c r="BT739" i="31"/>
  <c r="AJ56" i="11"/>
  <c r="P739" i="1" s="1"/>
  <c r="AK44" i="11"/>
  <c r="BT729" i="31"/>
  <c r="AJ44" i="11"/>
  <c r="P729" i="1" s="1"/>
  <c r="AK25" i="11"/>
  <c r="BT710" i="31"/>
  <c r="AJ25" i="11"/>
  <c r="P710" i="1" s="1"/>
  <c r="AJ12" i="11"/>
  <c r="P569" i="1" s="1"/>
  <c r="BT45" i="31"/>
  <c r="AJ539" i="11"/>
  <c r="P45" i="1" s="1"/>
  <c r="AK527" i="11"/>
  <c r="BT33" i="31"/>
  <c r="AJ527" i="11"/>
  <c r="P33" i="1" s="1"/>
  <c r="AK515" i="11"/>
  <c r="BT21" i="31"/>
  <c r="AJ515" i="11"/>
  <c r="P21" i="1" s="1"/>
  <c r="AK503" i="11"/>
  <c r="BT9" i="31"/>
  <c r="AJ503" i="11"/>
  <c r="P9" i="1" s="1"/>
  <c r="R9" i="32" s="1"/>
  <c r="AK490" i="11"/>
  <c r="BT478" i="31"/>
  <c r="AJ490" i="11"/>
  <c r="P478" i="1" s="1"/>
  <c r="AK478" i="11"/>
  <c r="BT537" i="31"/>
  <c r="AJ478" i="11"/>
  <c r="P537" i="1" s="1"/>
  <c r="AK466" i="11"/>
  <c r="BT657" i="31"/>
  <c r="AJ466" i="11"/>
  <c r="P657" i="1" s="1"/>
  <c r="AK454" i="11"/>
  <c r="BT645" i="31"/>
  <c r="AJ454" i="11"/>
  <c r="P645" i="1" s="1"/>
  <c r="BT459" i="31"/>
  <c r="AJ442" i="11"/>
  <c r="P459" i="1" s="1"/>
  <c r="BT424" i="31"/>
  <c r="AJ430" i="11"/>
  <c r="P424" i="1" s="1"/>
  <c r="BT514" i="31"/>
  <c r="AJ418" i="11"/>
  <c r="P514" i="1" s="1"/>
  <c r="AK347" i="11"/>
  <c r="BT395" i="31"/>
  <c r="AJ347" i="11"/>
  <c r="P395" i="1" s="1"/>
  <c r="AK396" i="11"/>
  <c r="BT490" i="31"/>
  <c r="AJ396" i="11"/>
  <c r="P490" i="1" s="1"/>
  <c r="AK384" i="11"/>
  <c r="BT467" i="31"/>
  <c r="AJ384" i="11"/>
  <c r="P467" i="1" s="1"/>
  <c r="AK372" i="11"/>
  <c r="BT449" i="31"/>
  <c r="AJ372" i="11"/>
  <c r="P449" i="1" s="1"/>
  <c r="AK360" i="11"/>
  <c r="BT439" i="31"/>
  <c r="AJ360" i="11"/>
  <c r="P439" i="1" s="1"/>
  <c r="AK244" i="11"/>
  <c r="BT260" i="31"/>
  <c r="AJ244" i="11"/>
  <c r="P260" i="1" s="1"/>
  <c r="AK336" i="11"/>
  <c r="BT390" i="31"/>
  <c r="AJ336" i="11"/>
  <c r="P390" i="1" s="1"/>
  <c r="AK324" i="11"/>
  <c r="BT378" i="31"/>
  <c r="AJ324" i="11"/>
  <c r="P378" i="1" s="1"/>
  <c r="AK312" i="11"/>
  <c r="BT373" i="31"/>
  <c r="AJ312" i="11"/>
  <c r="P373" i="1" s="1"/>
  <c r="AK300" i="11"/>
  <c r="BT321" i="31"/>
  <c r="AJ300" i="11"/>
  <c r="P321" i="1" s="1"/>
  <c r="AK288" i="11"/>
  <c r="BT309" i="31"/>
  <c r="AJ288" i="11"/>
  <c r="P309" i="1" s="1"/>
  <c r="AK276" i="11"/>
  <c r="BT297" i="31"/>
  <c r="AJ276" i="11"/>
  <c r="P297" i="1" s="1"/>
  <c r="AK264" i="11"/>
  <c r="BT285" i="31"/>
  <c r="AJ264" i="11"/>
  <c r="P285" i="1" s="1"/>
  <c r="AK252" i="11"/>
  <c r="BT273" i="31"/>
  <c r="AJ252" i="11"/>
  <c r="P273" i="1" s="1"/>
  <c r="AK236" i="11"/>
  <c r="BT252" i="31"/>
  <c r="AJ236" i="11"/>
  <c r="P252" i="1" s="1"/>
  <c r="AK230" i="11"/>
  <c r="BT246" i="31"/>
  <c r="AJ230" i="11"/>
  <c r="P246" i="1" s="1"/>
  <c r="AK218" i="11"/>
  <c r="BT350" i="31"/>
  <c r="AJ218" i="11"/>
  <c r="P350" i="1" s="1"/>
  <c r="AK206" i="11"/>
  <c r="BT344" i="31"/>
  <c r="AJ206" i="11"/>
  <c r="P344" i="1" s="1"/>
  <c r="AK194" i="11"/>
  <c r="BT332" i="31"/>
  <c r="AJ194" i="11"/>
  <c r="P332" i="1" s="1"/>
  <c r="AK182" i="11"/>
  <c r="BT226" i="31"/>
  <c r="AJ182" i="11"/>
  <c r="P226" i="1" s="1"/>
  <c r="AK170" i="11"/>
  <c r="BT139" i="31"/>
  <c r="AJ170" i="11"/>
  <c r="P139" i="1" s="1"/>
  <c r="AK158" i="11"/>
  <c r="BT209" i="31"/>
  <c r="AJ158" i="11"/>
  <c r="P209" i="1" s="1"/>
  <c r="AK146" i="11"/>
  <c r="BT193" i="31"/>
  <c r="AJ146" i="11"/>
  <c r="P193" i="1" s="1"/>
  <c r="AK134" i="11"/>
  <c r="BT686" i="31"/>
  <c r="AJ134" i="11"/>
  <c r="P686" i="1" s="1"/>
  <c r="AK122" i="11"/>
  <c r="BT677" i="31"/>
  <c r="AJ122" i="11"/>
  <c r="P677" i="1" s="1"/>
  <c r="AK27" i="11"/>
  <c r="BT712" i="31"/>
  <c r="AJ27" i="11"/>
  <c r="P712" i="1" s="1"/>
  <c r="AK22" i="11"/>
  <c r="BT707" i="31"/>
  <c r="AJ22" i="11"/>
  <c r="P707" i="1" s="1"/>
  <c r="AK103" i="11"/>
  <c r="BT591" i="31"/>
  <c r="AJ103" i="11"/>
  <c r="P591" i="1" s="1"/>
  <c r="AK91" i="11"/>
  <c r="BT580" i="31"/>
  <c r="AJ91" i="11"/>
  <c r="P580" i="1" s="1"/>
  <c r="AK79" i="11"/>
  <c r="BT625" i="31"/>
  <c r="AJ79" i="11"/>
  <c r="P625" i="1" s="1"/>
  <c r="AK67" i="11"/>
  <c r="BT750" i="31"/>
  <c r="AJ67" i="11"/>
  <c r="P750" i="1" s="1"/>
  <c r="AK55" i="11"/>
  <c r="BT575" i="31"/>
  <c r="AJ55" i="11"/>
  <c r="P575" i="1" s="1"/>
  <c r="AK43" i="11"/>
  <c r="BT728" i="31"/>
  <c r="AJ43" i="11"/>
  <c r="P728" i="1" s="1"/>
  <c r="AK23" i="11"/>
  <c r="BT708" i="31"/>
  <c r="AJ23" i="11"/>
  <c r="P708" i="1" s="1"/>
  <c r="AJ11" i="11"/>
  <c r="P568" i="1" s="1"/>
  <c r="BO341" i="31"/>
  <c r="BP341" i="31"/>
  <c r="AK550" i="11"/>
  <c r="BT56" i="31"/>
  <c r="BT44" i="31"/>
  <c r="AJ538" i="11"/>
  <c r="P44" i="1" s="1"/>
  <c r="BT32" i="31"/>
  <c r="AJ526" i="11"/>
  <c r="P32" i="1" s="1"/>
  <c r="BT20" i="31"/>
  <c r="AJ514" i="11"/>
  <c r="P20" i="1" s="1"/>
  <c r="BT8" i="31"/>
  <c r="AJ502" i="11"/>
  <c r="P8" i="1" s="1"/>
  <c r="L8" i="32" s="1"/>
  <c r="BT547" i="31"/>
  <c r="AJ489" i="11"/>
  <c r="P547" i="1" s="1"/>
  <c r="AK477" i="11"/>
  <c r="BT607" i="31"/>
  <c r="AJ477" i="11"/>
  <c r="P607" i="1" s="1"/>
  <c r="BT656" i="31"/>
  <c r="AJ465" i="11"/>
  <c r="P656" i="1" s="1"/>
  <c r="AK453" i="11"/>
  <c r="BT644" i="31"/>
  <c r="AK441" i="11"/>
  <c r="BT458" i="31"/>
  <c r="AJ441" i="11"/>
  <c r="P458" i="1" s="1"/>
  <c r="AK429" i="11"/>
  <c r="BT532" i="31"/>
  <c r="AJ429" i="11"/>
  <c r="P532" i="1" s="1"/>
  <c r="BT513" i="31"/>
  <c r="AJ417" i="11"/>
  <c r="P513" i="1" s="1"/>
  <c r="AK243" i="11"/>
  <c r="BT259" i="31"/>
  <c r="AJ243" i="11"/>
  <c r="P259" i="1" s="1"/>
  <c r="BZ489" i="31"/>
  <c r="BV489" i="31"/>
  <c r="BU489" i="31"/>
  <c r="AK383" i="11"/>
  <c r="BT466" i="31"/>
  <c r="AJ383" i="11"/>
  <c r="P466" i="1" s="1"/>
  <c r="AK371" i="11"/>
  <c r="BT448" i="31"/>
  <c r="AJ371" i="11"/>
  <c r="P448" i="1" s="1"/>
  <c r="AK359" i="11"/>
  <c r="BT438" i="31"/>
  <c r="AJ359" i="11"/>
  <c r="P438" i="1" s="1"/>
  <c r="AK238" i="11"/>
  <c r="BT254" i="31"/>
  <c r="AJ238" i="11"/>
  <c r="P254" i="1" s="1"/>
  <c r="AK335" i="11"/>
  <c r="BT389" i="31"/>
  <c r="AJ335" i="11"/>
  <c r="P389" i="1" s="1"/>
  <c r="AK323" i="11"/>
  <c r="BT377" i="31"/>
  <c r="AJ323" i="11"/>
  <c r="P377" i="1" s="1"/>
  <c r="AK311" i="11"/>
  <c r="BT372" i="31"/>
  <c r="AJ311" i="11"/>
  <c r="P372" i="1" s="1"/>
  <c r="AK299" i="11"/>
  <c r="BT320" i="31"/>
  <c r="AJ299" i="11"/>
  <c r="P320" i="1" s="1"/>
  <c r="AK287" i="11"/>
  <c r="BT308" i="31"/>
  <c r="AJ287" i="11"/>
  <c r="P308" i="1" s="1"/>
  <c r="AK275" i="11"/>
  <c r="BT296" i="31"/>
  <c r="AJ275" i="11"/>
  <c r="P296" i="1" s="1"/>
  <c r="AK263" i="11"/>
  <c r="BT284" i="31"/>
  <c r="AJ263" i="11"/>
  <c r="P284" i="1" s="1"/>
  <c r="AK251" i="11"/>
  <c r="BT272" i="31"/>
  <c r="AJ251" i="11"/>
  <c r="P272" i="1" s="1"/>
  <c r="AK30" i="11"/>
  <c r="BT715" i="31"/>
  <c r="AJ30" i="11"/>
  <c r="P715" i="1" s="1"/>
  <c r="AK229" i="11"/>
  <c r="BT245" i="31"/>
  <c r="AJ229" i="11"/>
  <c r="P245" i="1" s="1"/>
  <c r="AK217" i="11"/>
  <c r="BT349" i="31"/>
  <c r="AJ217" i="11"/>
  <c r="P349" i="1" s="1"/>
  <c r="AK205" i="11"/>
  <c r="BT343" i="31"/>
  <c r="AJ205" i="11"/>
  <c r="P343" i="1" s="1"/>
  <c r="AK193" i="11"/>
  <c r="BT331" i="31"/>
  <c r="AJ193" i="11"/>
  <c r="P331" i="1" s="1"/>
  <c r="AK181" i="11"/>
  <c r="BT225" i="31"/>
  <c r="AJ181" i="11"/>
  <c r="P225" i="1" s="1"/>
  <c r="AK169" i="11"/>
  <c r="BT138" i="31"/>
  <c r="AJ169" i="11"/>
  <c r="P138" i="1" s="1"/>
  <c r="P32" i="5" s="1"/>
  <c r="AK157" i="11"/>
  <c r="BT208" i="31"/>
  <c r="AJ157" i="11"/>
  <c r="P208" i="1" s="1"/>
  <c r="AK145" i="11"/>
  <c r="BT135" i="31"/>
  <c r="AJ145" i="11"/>
  <c r="P135" i="1" s="1"/>
  <c r="AK133" i="11"/>
  <c r="BT685" i="31"/>
  <c r="AJ133" i="11"/>
  <c r="P685" i="1" s="1"/>
  <c r="AK121" i="11"/>
  <c r="BT676" i="31"/>
  <c r="AJ121" i="11"/>
  <c r="P676" i="1" s="1"/>
  <c r="AK17" i="11"/>
  <c r="BT702" i="31"/>
  <c r="AJ17" i="11"/>
  <c r="P702" i="1" s="1"/>
  <c r="AK19" i="11"/>
  <c r="BT704" i="31"/>
  <c r="AJ19" i="11"/>
  <c r="P704" i="1" s="1"/>
  <c r="AK102" i="11"/>
  <c r="BT590" i="31"/>
  <c r="AJ102" i="11"/>
  <c r="P590" i="1" s="1"/>
  <c r="AK90" i="11"/>
  <c r="BT579" i="31"/>
  <c r="AJ90" i="11"/>
  <c r="P579" i="1" s="1"/>
  <c r="AK78" i="11"/>
  <c r="BT624" i="31"/>
  <c r="AJ78" i="11"/>
  <c r="P624" i="1" s="1"/>
  <c r="AK66" i="11"/>
  <c r="BT749" i="31"/>
  <c r="AK54" i="11"/>
  <c r="BT574" i="31"/>
  <c r="AJ54" i="11"/>
  <c r="P574" i="1" s="1"/>
  <c r="AK42" i="11"/>
  <c r="BT727" i="31"/>
  <c r="AJ42" i="11"/>
  <c r="P727" i="1" s="1"/>
  <c r="AJ66" i="11"/>
  <c r="P749" i="1" s="1"/>
  <c r="BP212" i="31"/>
  <c r="BO212" i="31"/>
  <c r="AJ254" i="11"/>
  <c r="P275" i="1" s="1"/>
  <c r="BP442" i="31"/>
  <c r="BO442" i="31"/>
  <c r="BP80" i="31"/>
  <c r="BO80" i="31"/>
  <c r="BP169" i="31"/>
  <c r="BO169" i="31"/>
  <c r="AK513" i="11"/>
  <c r="BT19" i="31"/>
  <c r="AJ513" i="11"/>
  <c r="P19" i="1" s="1"/>
  <c r="AK501" i="11"/>
  <c r="BT7" i="31"/>
  <c r="AJ501" i="11"/>
  <c r="P7" i="1" s="1"/>
  <c r="F7" i="32" s="1"/>
  <c r="AK488" i="11"/>
  <c r="BT546" i="31"/>
  <c r="AJ488" i="11"/>
  <c r="P546" i="1" s="1"/>
  <c r="AK476" i="11"/>
  <c r="BT606" i="31"/>
  <c r="AJ476" i="11"/>
  <c r="P606" i="1" s="1"/>
  <c r="AK464" i="11"/>
  <c r="BT655" i="31"/>
  <c r="AJ464" i="11"/>
  <c r="P655" i="1" s="1"/>
  <c r="AK452" i="11"/>
  <c r="BT643" i="31"/>
  <c r="AJ452" i="11"/>
  <c r="P643" i="1" s="1"/>
  <c r="AK440" i="11"/>
  <c r="BT457" i="31"/>
  <c r="AK428" i="11"/>
  <c r="BT531" i="31"/>
  <c r="AJ428" i="11"/>
  <c r="P531" i="1" s="1"/>
  <c r="AK416" i="11"/>
  <c r="BT512" i="31"/>
  <c r="AJ416" i="11"/>
  <c r="P512" i="1" s="1"/>
  <c r="AK348" i="11"/>
  <c r="BT396" i="31"/>
  <c r="AJ348" i="11"/>
  <c r="P396" i="1" s="1"/>
  <c r="AK394" i="11"/>
  <c r="BT488" i="31"/>
  <c r="AJ394" i="11"/>
  <c r="P488" i="1" s="1"/>
  <c r="AK382" i="11"/>
  <c r="BT603" i="31"/>
  <c r="AJ382" i="11"/>
  <c r="P603" i="1" s="1"/>
  <c r="AK370" i="11"/>
  <c r="BT447" i="31"/>
  <c r="AJ370" i="11"/>
  <c r="P447" i="1" s="1"/>
  <c r="AK358" i="11"/>
  <c r="BT474" i="31"/>
  <c r="AJ358" i="11"/>
  <c r="P474" i="1" s="1"/>
  <c r="AK234" i="11"/>
  <c r="BT250" i="31"/>
  <c r="AJ234" i="11"/>
  <c r="P250" i="1" s="1"/>
  <c r="AK334" i="11"/>
  <c r="BT388" i="31"/>
  <c r="AJ334" i="11"/>
  <c r="P388" i="1" s="1"/>
  <c r="AK322" i="11"/>
  <c r="BT409" i="31"/>
  <c r="AJ322" i="11"/>
  <c r="P409" i="1" s="1"/>
  <c r="AK310" i="11"/>
  <c r="BT371" i="31"/>
  <c r="AJ310" i="11"/>
  <c r="P371" i="1" s="1"/>
  <c r="AK298" i="11"/>
  <c r="BT319" i="31"/>
  <c r="AJ298" i="11"/>
  <c r="P319" i="1" s="1"/>
  <c r="AK286" i="11"/>
  <c r="BT307" i="31"/>
  <c r="AJ286" i="11"/>
  <c r="P307" i="1" s="1"/>
  <c r="AK274" i="11"/>
  <c r="BT295" i="31"/>
  <c r="AJ274" i="11"/>
  <c r="P295" i="1" s="1"/>
  <c r="AK262" i="11"/>
  <c r="BT283" i="31"/>
  <c r="AJ262" i="11"/>
  <c r="P283" i="1" s="1"/>
  <c r="AK250" i="11"/>
  <c r="BT266" i="31"/>
  <c r="AJ250" i="11"/>
  <c r="P266" i="1" s="1"/>
  <c r="AK241" i="11"/>
  <c r="BT257" i="31"/>
  <c r="AJ241" i="11"/>
  <c r="P257" i="1" s="1"/>
  <c r="AK228" i="11"/>
  <c r="BT244" i="31"/>
  <c r="AJ228" i="11"/>
  <c r="P244" i="1" s="1"/>
  <c r="AK216" i="11"/>
  <c r="BT348" i="31"/>
  <c r="AJ216" i="11"/>
  <c r="P348" i="1" s="1"/>
  <c r="AK204" i="11"/>
  <c r="BT342" i="31"/>
  <c r="AJ204" i="11"/>
  <c r="P342" i="1" s="1"/>
  <c r="AK192" i="11"/>
  <c r="BT330" i="31"/>
  <c r="AJ192" i="11"/>
  <c r="P330" i="1" s="1"/>
  <c r="AK180" i="11"/>
  <c r="BT224" i="31"/>
  <c r="AJ180" i="11"/>
  <c r="P224" i="1" s="1"/>
  <c r="AK168" i="11"/>
  <c r="BT137" i="31"/>
  <c r="AJ168" i="11"/>
  <c r="P137" i="1" s="1"/>
  <c r="AK156" i="11"/>
  <c r="BT167" i="31"/>
  <c r="AJ156" i="11"/>
  <c r="P167" i="1" s="1"/>
  <c r="AK144" i="11"/>
  <c r="BT134" i="31"/>
  <c r="AJ144" i="11"/>
  <c r="P134" i="1" s="1"/>
  <c r="AK132" i="11"/>
  <c r="BT684" i="31"/>
  <c r="AJ132" i="11"/>
  <c r="P684" i="1" s="1"/>
  <c r="AK120" i="11"/>
  <c r="BT128" i="31"/>
  <c r="AJ120" i="11"/>
  <c r="P128" i="1" s="1"/>
  <c r="AK5" i="11"/>
  <c r="BT562" i="31"/>
  <c r="AJ5" i="11"/>
  <c r="P562" i="1" s="1"/>
  <c r="AK16" i="11"/>
  <c r="BT701" i="31"/>
  <c r="AJ16" i="11"/>
  <c r="P701" i="1" s="1"/>
  <c r="AK101" i="11"/>
  <c r="BT589" i="31"/>
  <c r="AJ101" i="11"/>
  <c r="P589" i="1" s="1"/>
  <c r="AK89" i="11"/>
  <c r="BT578" i="31"/>
  <c r="AJ89" i="11"/>
  <c r="P578" i="1" s="1"/>
  <c r="AK77" i="11"/>
  <c r="BT623" i="31"/>
  <c r="AJ77" i="11"/>
  <c r="P623" i="1" s="1"/>
  <c r="AK65" i="11"/>
  <c r="BT748" i="31"/>
  <c r="AJ65" i="11"/>
  <c r="P748" i="1" s="1"/>
  <c r="AK53" i="11"/>
  <c r="BT573" i="31"/>
  <c r="AJ53" i="11"/>
  <c r="P573" i="1" s="1"/>
  <c r="AK38" i="11"/>
  <c r="BT723" i="31"/>
  <c r="AJ38" i="11"/>
  <c r="P723" i="1" s="1"/>
  <c r="BP276" i="31"/>
  <c r="BO276" i="31"/>
  <c r="AK536" i="11"/>
  <c r="BT42" i="31"/>
  <c r="AJ536" i="11"/>
  <c r="P42" i="1" s="1"/>
  <c r="AK524" i="11"/>
  <c r="BT30" i="31"/>
  <c r="AJ524" i="11"/>
  <c r="P30" i="1" s="1"/>
  <c r="AK512" i="11"/>
  <c r="BT18" i="31"/>
  <c r="AK487" i="11"/>
  <c r="BT545" i="31"/>
  <c r="AK475" i="11"/>
  <c r="BT605" i="31"/>
  <c r="AJ475" i="11"/>
  <c r="P605" i="1" s="1"/>
  <c r="AK463" i="11"/>
  <c r="BT654" i="31"/>
  <c r="AJ463" i="11"/>
  <c r="P654" i="1" s="1"/>
  <c r="AK451" i="11"/>
  <c r="BT642" i="31"/>
  <c r="AJ451" i="11"/>
  <c r="P642" i="1" s="1"/>
  <c r="BZ456" i="31"/>
  <c r="BU456" i="31"/>
  <c r="BV456" i="31"/>
  <c r="BT530" i="31"/>
  <c r="AJ427" i="11"/>
  <c r="P530" i="1" s="1"/>
  <c r="BV511" i="31"/>
  <c r="BZ511" i="31"/>
  <c r="BU511" i="31"/>
  <c r="AK349" i="11"/>
  <c r="BT397" i="31"/>
  <c r="AJ349" i="11"/>
  <c r="P397" i="1" s="1"/>
  <c r="AK393" i="11"/>
  <c r="BT470" i="31"/>
  <c r="AJ393" i="11"/>
  <c r="P470" i="1" s="1"/>
  <c r="AK381" i="11"/>
  <c r="BT463" i="31"/>
  <c r="AJ381" i="11"/>
  <c r="P463" i="1" s="1"/>
  <c r="AK369" i="11"/>
  <c r="BT446" i="31"/>
  <c r="AJ369" i="11"/>
  <c r="P446" i="1" s="1"/>
  <c r="AK357" i="11"/>
  <c r="BT437" i="31"/>
  <c r="AJ357" i="11"/>
  <c r="P437" i="1" s="1"/>
  <c r="AK245" i="11"/>
  <c r="BT261" i="31"/>
  <c r="AJ245" i="11"/>
  <c r="P261" i="1" s="1"/>
  <c r="AK333" i="11"/>
  <c r="BT387" i="31"/>
  <c r="AJ333" i="11"/>
  <c r="P387" i="1" s="1"/>
  <c r="AK321" i="11"/>
  <c r="BT408" i="31"/>
  <c r="AJ321" i="11"/>
  <c r="P408" i="1" s="1"/>
  <c r="AK309" i="11"/>
  <c r="BT370" i="31"/>
  <c r="AJ309" i="11"/>
  <c r="P370" i="1" s="1"/>
  <c r="AK297" i="11"/>
  <c r="BT318" i="31"/>
  <c r="AJ297" i="11"/>
  <c r="P318" i="1" s="1"/>
  <c r="AK285" i="11"/>
  <c r="BT306" i="31"/>
  <c r="AJ285" i="11"/>
  <c r="P306" i="1" s="1"/>
  <c r="AK273" i="11"/>
  <c r="BT294" i="31"/>
  <c r="AJ273" i="11"/>
  <c r="P294" i="1" s="1"/>
  <c r="AK261" i="11"/>
  <c r="BT282" i="31"/>
  <c r="AJ261" i="11"/>
  <c r="P282" i="1" s="1"/>
  <c r="AK249" i="11"/>
  <c r="BT265" i="31"/>
  <c r="AJ249" i="11"/>
  <c r="P265" i="1" s="1"/>
  <c r="AK242" i="11"/>
  <c r="BT258" i="31"/>
  <c r="AJ242" i="11"/>
  <c r="P258" i="1" s="1"/>
  <c r="AK227" i="11"/>
  <c r="BT243" i="31"/>
  <c r="AJ227" i="11"/>
  <c r="P243" i="1" s="1"/>
  <c r="AK215" i="11"/>
  <c r="BT347" i="31"/>
  <c r="AJ215" i="11"/>
  <c r="P347" i="1" s="1"/>
  <c r="AK203" i="11"/>
  <c r="BT341" i="31"/>
  <c r="AJ203" i="11"/>
  <c r="P341" i="1" s="1"/>
  <c r="AK191" i="11"/>
  <c r="BT235" i="31"/>
  <c r="AJ191" i="11"/>
  <c r="P235" i="1" s="1"/>
  <c r="AK179" i="11"/>
  <c r="BT223" i="31"/>
  <c r="AJ179" i="11"/>
  <c r="P223" i="1" s="1"/>
  <c r="AK167" i="11"/>
  <c r="BT214" i="31"/>
  <c r="AJ167" i="11"/>
  <c r="P214" i="1" s="1"/>
  <c r="AK155" i="11"/>
  <c r="BT166" i="31"/>
  <c r="AJ155" i="11"/>
  <c r="P166" i="1" s="1"/>
  <c r="AK143" i="11"/>
  <c r="BT133" i="31"/>
  <c r="AJ143" i="11"/>
  <c r="P133" i="1" s="1"/>
  <c r="AK131" i="11"/>
  <c r="BT131" i="31"/>
  <c r="AJ131" i="11"/>
  <c r="P131" i="1" s="1"/>
  <c r="AK119" i="11"/>
  <c r="BT127" i="31"/>
  <c r="AJ119" i="11"/>
  <c r="P127" i="1" s="1"/>
  <c r="AK33" i="11"/>
  <c r="BT718" i="31"/>
  <c r="AJ33" i="11"/>
  <c r="P718" i="1" s="1"/>
  <c r="AK13" i="11"/>
  <c r="BT698" i="31"/>
  <c r="AJ13" i="11"/>
  <c r="P698" i="1" s="1"/>
  <c r="AK100" i="11"/>
  <c r="BT763" i="31"/>
  <c r="AJ100" i="11"/>
  <c r="P763" i="1" s="1"/>
  <c r="AK88" i="11"/>
  <c r="BT577" i="31"/>
  <c r="AJ88" i="11"/>
  <c r="P577" i="1" s="1"/>
  <c r="AK76" i="11"/>
  <c r="BT622" i="31"/>
  <c r="AJ76" i="11"/>
  <c r="P622" i="1" s="1"/>
  <c r="AK64" i="11"/>
  <c r="BT747" i="31"/>
  <c r="AJ64" i="11"/>
  <c r="P747" i="1" s="1"/>
  <c r="AK52" i="11"/>
  <c r="BT572" i="31"/>
  <c r="AJ52" i="11"/>
  <c r="P572" i="1" s="1"/>
  <c r="AK29" i="11"/>
  <c r="BT714" i="31"/>
  <c r="AJ29" i="11"/>
  <c r="P714" i="1" s="1"/>
  <c r="BP72" i="31"/>
  <c r="BO72" i="31"/>
  <c r="AK535" i="11"/>
  <c r="BT41" i="31"/>
  <c r="AJ535" i="11"/>
  <c r="P41" i="1" s="1"/>
  <c r="AK523" i="11"/>
  <c r="BT29" i="31"/>
  <c r="AJ523" i="11"/>
  <c r="P29" i="1" s="1"/>
  <c r="AK511" i="11"/>
  <c r="BT17" i="31"/>
  <c r="AJ511" i="11"/>
  <c r="P17" i="1" s="1"/>
  <c r="BU525" i="31"/>
  <c r="BZ525" i="31"/>
  <c r="BV525" i="31"/>
  <c r="AK486" i="11"/>
  <c r="BT534" i="31"/>
  <c r="AJ486" i="11"/>
  <c r="P534" i="1" s="1"/>
  <c r="BZ604" i="31"/>
  <c r="BV604" i="31"/>
  <c r="BU604" i="31"/>
  <c r="BZ653" i="31"/>
  <c r="BV653" i="31"/>
  <c r="BU653" i="31"/>
  <c r="AK450" i="11"/>
  <c r="BT641" i="31"/>
  <c r="AK438" i="11"/>
  <c r="BT455" i="31"/>
  <c r="AJ438" i="11"/>
  <c r="P455" i="1" s="1"/>
  <c r="AK426" i="11"/>
  <c r="BT529" i="31"/>
  <c r="AJ426" i="11"/>
  <c r="P529" i="1" s="1"/>
  <c r="BU510" i="31"/>
  <c r="BZ510" i="31"/>
  <c r="BV510" i="31"/>
  <c r="AK350" i="11"/>
  <c r="BT398" i="31"/>
  <c r="AJ350" i="11"/>
  <c r="P398" i="1" s="1"/>
  <c r="AK392" i="11"/>
  <c r="BT476" i="31"/>
  <c r="AJ392" i="11"/>
  <c r="P476" i="1" s="1"/>
  <c r="AK380" i="11"/>
  <c r="BT462" i="31"/>
  <c r="AJ380" i="11"/>
  <c r="P462" i="1" s="1"/>
  <c r="AK368" i="11"/>
  <c r="BT445" i="31"/>
  <c r="AJ368" i="11"/>
  <c r="P445" i="1" s="1"/>
  <c r="AK356" i="11"/>
  <c r="BT436" i="31"/>
  <c r="AJ356" i="11"/>
  <c r="P436" i="1" s="1"/>
  <c r="AK344" i="11"/>
  <c r="BT392" i="31"/>
  <c r="AJ344" i="11"/>
  <c r="P392" i="1" s="1"/>
  <c r="AK332" i="11"/>
  <c r="BT386" i="31"/>
  <c r="AJ332" i="11"/>
  <c r="P386" i="1" s="1"/>
  <c r="AK320" i="11"/>
  <c r="BT407" i="31"/>
  <c r="AJ320" i="11"/>
  <c r="P407" i="1" s="1"/>
  <c r="AK308" i="11"/>
  <c r="BT369" i="31"/>
  <c r="AJ308" i="11"/>
  <c r="P369" i="1" s="1"/>
  <c r="AK296" i="11"/>
  <c r="BT317" i="31"/>
  <c r="AJ296" i="11"/>
  <c r="P317" i="1" s="1"/>
  <c r="AK284" i="11"/>
  <c r="BT305" i="31"/>
  <c r="AJ284" i="11"/>
  <c r="P305" i="1" s="1"/>
  <c r="AK272" i="11"/>
  <c r="BT293" i="31"/>
  <c r="AJ272" i="11"/>
  <c r="P293" i="1" s="1"/>
  <c r="AK260" i="11"/>
  <c r="BT281" i="31"/>
  <c r="AJ260" i="11"/>
  <c r="P281" i="1" s="1"/>
  <c r="AK248" i="11"/>
  <c r="BT264" i="31"/>
  <c r="AJ248" i="11"/>
  <c r="P264" i="1" s="1"/>
  <c r="AK237" i="11"/>
  <c r="BT253" i="31"/>
  <c r="AJ237" i="11"/>
  <c r="P253" i="1" s="1"/>
  <c r="AK226" i="11"/>
  <c r="BT242" i="31"/>
  <c r="AJ226" i="11"/>
  <c r="P242" i="1" s="1"/>
  <c r="AK214" i="11"/>
  <c r="BT346" i="31"/>
  <c r="AJ214" i="11"/>
  <c r="P346" i="1" s="1"/>
  <c r="AK202" i="11"/>
  <c r="BT340" i="31"/>
  <c r="AJ202" i="11"/>
  <c r="P340" i="1" s="1"/>
  <c r="AK190" i="11"/>
  <c r="BT234" i="31"/>
  <c r="AJ190" i="11"/>
  <c r="P234" i="1" s="1"/>
  <c r="AK178" i="11"/>
  <c r="BT222" i="31"/>
  <c r="AJ178" i="11"/>
  <c r="P222" i="1" s="1"/>
  <c r="AK166" i="11"/>
  <c r="BT213" i="31"/>
  <c r="AJ166" i="11"/>
  <c r="P213" i="1" s="1"/>
  <c r="AK154" i="11"/>
  <c r="BT165" i="31"/>
  <c r="AJ154" i="11"/>
  <c r="P165" i="1" s="1"/>
  <c r="AK142" i="11"/>
  <c r="BT132" i="31"/>
  <c r="AJ142" i="11"/>
  <c r="P132" i="1" s="1"/>
  <c r="AK130" i="11"/>
  <c r="BT130" i="31"/>
  <c r="AJ130" i="11"/>
  <c r="P130" i="1" s="1"/>
  <c r="AK118" i="11"/>
  <c r="BT558" i="31"/>
  <c r="AJ118" i="11"/>
  <c r="P558" i="1" s="1"/>
  <c r="AK111" i="11"/>
  <c r="BT551" i="31"/>
  <c r="AJ111" i="11"/>
  <c r="P551" i="1" s="1"/>
  <c r="AK10" i="11"/>
  <c r="BT567" i="31"/>
  <c r="AJ10" i="11"/>
  <c r="P567" i="1" s="1"/>
  <c r="AK99" i="11"/>
  <c r="BT588" i="31"/>
  <c r="AJ99" i="11"/>
  <c r="P588" i="1" s="1"/>
  <c r="AK87" i="11"/>
  <c r="BT576" i="31"/>
  <c r="AJ87" i="11"/>
  <c r="P576" i="1" s="1"/>
  <c r="AK75" i="11"/>
  <c r="BT621" i="31"/>
  <c r="AJ75" i="11"/>
  <c r="P621" i="1" s="1"/>
  <c r="AK63" i="11"/>
  <c r="BT746" i="31"/>
  <c r="AJ63" i="11"/>
  <c r="P746" i="1" s="1"/>
  <c r="AK51" i="11"/>
  <c r="BT571" i="31"/>
  <c r="AJ51" i="11"/>
  <c r="P571" i="1" s="1"/>
  <c r="AK21" i="11"/>
  <c r="BT706" i="31"/>
  <c r="AJ21" i="11"/>
  <c r="P706" i="1" s="1"/>
  <c r="AJ278" i="11"/>
  <c r="P299" i="1" s="1"/>
  <c r="AJ512" i="11"/>
  <c r="P18" i="1" s="1"/>
  <c r="BN114" i="31"/>
  <c r="BO115" i="31"/>
  <c r="BP115" i="31"/>
  <c r="BV666" i="31"/>
  <c r="BZ666" i="31"/>
  <c r="BU666" i="31"/>
  <c r="AK461" i="11"/>
  <c r="BT652" i="31"/>
  <c r="AJ461" i="11"/>
  <c r="P652" i="1" s="1"/>
  <c r="AK449" i="11"/>
  <c r="BT640" i="31"/>
  <c r="AJ449" i="11"/>
  <c r="P640" i="1" s="1"/>
  <c r="BZ454" i="31"/>
  <c r="BU454" i="31"/>
  <c r="BV454" i="31"/>
  <c r="AK425" i="11"/>
  <c r="BT520" i="31"/>
  <c r="AJ425" i="11"/>
  <c r="P520" i="1" s="1"/>
  <c r="BZ509" i="31"/>
  <c r="BV509" i="31"/>
  <c r="BU509" i="31"/>
  <c r="AK351" i="11"/>
  <c r="BT399" i="31"/>
  <c r="AJ351" i="11"/>
  <c r="P399" i="1" s="1"/>
  <c r="BT487" i="31"/>
  <c r="AJ391" i="11"/>
  <c r="P487" i="1" s="1"/>
  <c r="AK379" i="11"/>
  <c r="BT766" i="31"/>
  <c r="AJ379" i="11"/>
  <c r="P766" i="1" s="1"/>
  <c r="AK367" i="11"/>
  <c r="BT453" i="31"/>
  <c r="AJ367" i="11"/>
  <c r="P453" i="1" s="1"/>
  <c r="AK355" i="11"/>
  <c r="BT473" i="31"/>
  <c r="AJ355" i="11"/>
  <c r="P473" i="1" s="1"/>
  <c r="AK343" i="11"/>
  <c r="BT415" i="31"/>
  <c r="AJ343" i="11"/>
  <c r="P415" i="1" s="1"/>
  <c r="AK331" i="11"/>
  <c r="BT385" i="31"/>
  <c r="AJ331" i="11"/>
  <c r="P385" i="1" s="1"/>
  <c r="AK319" i="11"/>
  <c r="BT599" i="31"/>
  <c r="AJ319" i="11"/>
  <c r="P599" i="1" s="1"/>
  <c r="AK307" i="11"/>
  <c r="BT368" i="31"/>
  <c r="AJ307" i="11"/>
  <c r="P368" i="1" s="1"/>
  <c r="AK295" i="11"/>
  <c r="BT316" i="31"/>
  <c r="AJ295" i="11"/>
  <c r="P316" i="1" s="1"/>
  <c r="AK283" i="11"/>
  <c r="BT304" i="31"/>
  <c r="AJ283" i="11"/>
  <c r="P304" i="1" s="1"/>
  <c r="AK271" i="11"/>
  <c r="BT292" i="31"/>
  <c r="AJ271" i="11"/>
  <c r="P292" i="1" s="1"/>
  <c r="AK259" i="11"/>
  <c r="BT280" i="31"/>
  <c r="AJ259" i="11"/>
  <c r="P280" i="1" s="1"/>
  <c r="AK247" i="11"/>
  <c r="BT263" i="31"/>
  <c r="AJ247" i="11"/>
  <c r="P263" i="1" s="1"/>
  <c r="AK35" i="11"/>
  <c r="BT720" i="31"/>
  <c r="AJ35" i="11"/>
  <c r="P720" i="1" s="1"/>
  <c r="AK225" i="11"/>
  <c r="BT241" i="31"/>
  <c r="AK213" i="11"/>
  <c r="BT359" i="31"/>
  <c r="AJ213" i="11"/>
  <c r="P359" i="1" s="1"/>
  <c r="AK201" i="11"/>
  <c r="BT339" i="31"/>
  <c r="AK189" i="11"/>
  <c r="BT233" i="31"/>
  <c r="AJ189" i="11"/>
  <c r="P233" i="1" s="1"/>
  <c r="AK177" i="11"/>
  <c r="BT221" i="31"/>
  <c r="AJ177" i="11"/>
  <c r="P221" i="1" s="1"/>
  <c r="AK165" i="11"/>
  <c r="BT212" i="31"/>
  <c r="AJ165" i="11"/>
  <c r="P212" i="1" s="1"/>
  <c r="AK153" i="11"/>
  <c r="BT164" i="31"/>
  <c r="AK141" i="11"/>
  <c r="BT693" i="31"/>
  <c r="AJ141" i="11"/>
  <c r="P693" i="1" s="1"/>
  <c r="AK129" i="11"/>
  <c r="BT129" i="31"/>
  <c r="AK117" i="11"/>
  <c r="BT557" i="31"/>
  <c r="AJ117" i="11"/>
  <c r="P557" i="1" s="1"/>
  <c r="AK108" i="11"/>
  <c r="BT596" i="31"/>
  <c r="AJ108" i="11"/>
  <c r="P596" i="1" s="1"/>
  <c r="AK7" i="11"/>
  <c r="BT564" i="31"/>
  <c r="AK98" i="11"/>
  <c r="BT587" i="31"/>
  <c r="AJ98" i="11"/>
  <c r="P587" i="1" s="1"/>
  <c r="AK86" i="11"/>
  <c r="BT163" i="31"/>
  <c r="AJ86" i="11"/>
  <c r="P163" i="1" s="1"/>
  <c r="AK74" i="11"/>
  <c r="BT762" i="31"/>
  <c r="AJ74" i="11"/>
  <c r="P762" i="1" s="1"/>
  <c r="AK62" i="11"/>
  <c r="BT745" i="31"/>
  <c r="AJ62" i="11"/>
  <c r="P745" i="1" s="1"/>
  <c r="AK50" i="11"/>
  <c r="BT570" i="31"/>
  <c r="AJ50" i="11"/>
  <c r="P570" i="1" s="1"/>
  <c r="AK18" i="11"/>
  <c r="BT703" i="31"/>
  <c r="AJ18" i="11"/>
  <c r="P703" i="1" s="1"/>
  <c r="BP725" i="31"/>
  <c r="BO725" i="31"/>
  <c r="AJ201" i="11"/>
  <c r="P339" i="1" s="1"/>
  <c r="BP311" i="31"/>
  <c r="BO311" i="31"/>
  <c r="AJ415" i="11"/>
  <c r="P511" i="1" s="1"/>
  <c r="BP30" i="31"/>
  <c r="BO30" i="31"/>
  <c r="AJ440" i="11"/>
  <c r="P457" i="1" s="1"/>
  <c r="BO710" i="31"/>
  <c r="BP710" i="31"/>
  <c r="BP401" i="31"/>
  <c r="BO401" i="31"/>
  <c r="BO643" i="31"/>
  <c r="BP643" i="31"/>
  <c r="BP444" i="31"/>
  <c r="BO444" i="31"/>
  <c r="BD418" i="31"/>
  <c r="BC418" i="31"/>
  <c r="BP342" i="31"/>
  <c r="BO342" i="31"/>
  <c r="BP325" i="31"/>
  <c r="BO325" i="31"/>
  <c r="BP54" i="31"/>
  <c r="BO54" i="31"/>
  <c r="BP109" i="31"/>
  <c r="BO109" i="31"/>
  <c r="BP766" i="31"/>
  <c r="BO766" i="31"/>
  <c r="BO53" i="31"/>
  <c r="BP53" i="31"/>
  <c r="BO449" i="31"/>
  <c r="BP449" i="31"/>
  <c r="BP727" i="31"/>
  <c r="BO727" i="31"/>
  <c r="BO594" i="31"/>
  <c r="BP594" i="31"/>
  <c r="BO221" i="31"/>
  <c r="BP221" i="31"/>
  <c r="BO576" i="31"/>
  <c r="BP576" i="31"/>
  <c r="BP268" i="31"/>
  <c r="BO268" i="31"/>
  <c r="BO654" i="31"/>
  <c r="BP654" i="31"/>
  <c r="BP42" i="31"/>
  <c r="BO42" i="31"/>
  <c r="BP92" i="31"/>
  <c r="BO92" i="31"/>
  <c r="BP340" i="31"/>
  <c r="BO340" i="31"/>
  <c r="BP288" i="31"/>
  <c r="BO288" i="31"/>
  <c r="BP116" i="31"/>
  <c r="BO116" i="31"/>
  <c r="BP131" i="31"/>
  <c r="BO131" i="31"/>
  <c r="BO347" i="31"/>
  <c r="BP347" i="31"/>
  <c r="BP55" i="31"/>
  <c r="BO55" i="31"/>
  <c r="BP181" i="31"/>
  <c r="BO181" i="31"/>
  <c r="BO232" i="31"/>
  <c r="BP232" i="31"/>
  <c r="BP597" i="31"/>
  <c r="BO597" i="31"/>
  <c r="BP728" i="31"/>
  <c r="BO728" i="31"/>
  <c r="BP300" i="31"/>
  <c r="BO300" i="31"/>
  <c r="BP443" i="31"/>
  <c r="BO443" i="31"/>
  <c r="BP655" i="31"/>
  <c r="BO655" i="31"/>
  <c r="BP618" i="31"/>
  <c r="BO618" i="31"/>
  <c r="BP313" i="31"/>
  <c r="BO313" i="31"/>
  <c r="BP383" i="31"/>
  <c r="BO383" i="31"/>
  <c r="BP657" i="31"/>
  <c r="BO657" i="31"/>
  <c r="BP613" i="31"/>
  <c r="BO613" i="31"/>
  <c r="BP615" i="31"/>
  <c r="BO615" i="31"/>
  <c r="BP717" i="31"/>
  <c r="BO717" i="31"/>
  <c r="BP141" i="31"/>
  <c r="BO141" i="31"/>
  <c r="BP319" i="31"/>
  <c r="BO319" i="31"/>
  <c r="BP175" i="31"/>
  <c r="BO175" i="31"/>
  <c r="BP763" i="31"/>
  <c r="BO763" i="31"/>
  <c r="BO262" i="31"/>
  <c r="BP262" i="31"/>
  <c r="BO600" i="31"/>
  <c r="BP600" i="31"/>
  <c r="BP574" i="31"/>
  <c r="BO574" i="31"/>
  <c r="BP557" i="31"/>
  <c r="BO557" i="31"/>
  <c r="BO233" i="31"/>
  <c r="BP233" i="31"/>
  <c r="BP706" i="31"/>
  <c r="BO706" i="31"/>
  <c r="BP375" i="31"/>
  <c r="BO375" i="31"/>
  <c r="BP503" i="31"/>
  <c r="BO503" i="31"/>
  <c r="BO605" i="31"/>
  <c r="BP605" i="31"/>
  <c r="BO466" i="31"/>
  <c r="BP466" i="31"/>
  <c r="BN465" i="31"/>
  <c r="BP104" i="31"/>
  <c r="BO104" i="31"/>
  <c r="BP130" i="31"/>
  <c r="BO130" i="31"/>
  <c r="BP346" i="31"/>
  <c r="BO346" i="31"/>
  <c r="BP751" i="31"/>
  <c r="BO751" i="31"/>
  <c r="BP133" i="31"/>
  <c r="BO133" i="31"/>
  <c r="BP547" i="31"/>
  <c r="BO547" i="31"/>
  <c r="BO71" i="31"/>
  <c r="BP71" i="31"/>
  <c r="BP562" i="31"/>
  <c r="BO562" i="31"/>
  <c r="BP242" i="31"/>
  <c r="BO242" i="31"/>
  <c r="BO312" i="31"/>
  <c r="BP312" i="31"/>
  <c r="BN419" i="31"/>
  <c r="BP400" i="31"/>
  <c r="BO400" i="31"/>
  <c r="BP48" i="31"/>
  <c r="BO48" i="31"/>
  <c r="BP180" i="31"/>
  <c r="BO180" i="31"/>
  <c r="BP255" i="31"/>
  <c r="BO255" i="31"/>
  <c r="BP170" i="31"/>
  <c r="BO170" i="31"/>
  <c r="BP478" i="31"/>
  <c r="BO478" i="31"/>
  <c r="BP677" i="31"/>
  <c r="BO677" i="31"/>
  <c r="BP263" i="31"/>
  <c r="BO263" i="31"/>
  <c r="BO485" i="31"/>
  <c r="BP485" i="31"/>
  <c r="BP101" i="31"/>
  <c r="BO101" i="31"/>
  <c r="BP749" i="31"/>
  <c r="BO749" i="31"/>
  <c r="BP129" i="31"/>
  <c r="BO129" i="31"/>
  <c r="BP339" i="31"/>
  <c r="BO339" i="31"/>
  <c r="BO275" i="31"/>
  <c r="BP275" i="31"/>
  <c r="BO380" i="31"/>
  <c r="BP380" i="31"/>
  <c r="BP511" i="31"/>
  <c r="BO511" i="31"/>
  <c r="BP545" i="31"/>
  <c r="BN544" i="31"/>
  <c r="BO545" i="31"/>
  <c r="BP56" i="31"/>
  <c r="BO56" i="31"/>
  <c r="BP617" i="31"/>
  <c r="BO617" i="31"/>
  <c r="BP220" i="31"/>
  <c r="BO220" i="31"/>
  <c r="BP750" i="31"/>
  <c r="BO750" i="31"/>
  <c r="BP132" i="31"/>
  <c r="BO132" i="31"/>
  <c r="BO546" i="31"/>
  <c r="BP546" i="31"/>
  <c r="BP74" i="31"/>
  <c r="BO74" i="31"/>
  <c r="BO626" i="31"/>
  <c r="BP626" i="31"/>
  <c r="BO513" i="31"/>
  <c r="BP513" i="31"/>
  <c r="BP8" i="31"/>
  <c r="BO8" i="31"/>
  <c r="BO684" i="31"/>
  <c r="BP684" i="31"/>
  <c r="BP582" i="31"/>
  <c r="BO582" i="31"/>
  <c r="BO165" i="31"/>
  <c r="BP165" i="31"/>
  <c r="BP254" i="31"/>
  <c r="BO254" i="31"/>
  <c r="BP269" i="31"/>
  <c r="BO269" i="31"/>
  <c r="BP70" i="31"/>
  <c r="BO70" i="31"/>
  <c r="BP214" i="31"/>
  <c r="BO214" i="31"/>
  <c r="BP82" i="31"/>
  <c r="BO82" i="31"/>
  <c r="BP497" i="31"/>
  <c r="BO497" i="31"/>
  <c r="BP174" i="31"/>
  <c r="BO174" i="31"/>
  <c r="BP624" i="31"/>
  <c r="BO624" i="31"/>
  <c r="BP693" i="31"/>
  <c r="BO693" i="31"/>
  <c r="BO359" i="31"/>
  <c r="BP359" i="31"/>
  <c r="BP287" i="31"/>
  <c r="BO287" i="31"/>
  <c r="BP410" i="31"/>
  <c r="BO410" i="31"/>
  <c r="BP530" i="31"/>
  <c r="BO530" i="31"/>
  <c r="BO69" i="31"/>
  <c r="BP69" i="31"/>
  <c r="BP179" i="31"/>
  <c r="BO179" i="31"/>
  <c r="BP310" i="31"/>
  <c r="BO310" i="31"/>
  <c r="BP625" i="31"/>
  <c r="BO625" i="31"/>
  <c r="BO512" i="31"/>
  <c r="BP512" i="31"/>
  <c r="BP7" i="31"/>
  <c r="BO7" i="31"/>
  <c r="BP151" i="31"/>
  <c r="BO151" i="31"/>
  <c r="BO748" i="31"/>
  <c r="BP748" i="31"/>
  <c r="BP382" i="31"/>
  <c r="BO382" i="31"/>
  <c r="BP532" i="31"/>
  <c r="BO532" i="31"/>
  <c r="BP529" i="31"/>
  <c r="BO529" i="31"/>
  <c r="BP278" i="31"/>
  <c r="BO278" i="31"/>
  <c r="BP398" i="31"/>
  <c r="BO398" i="31"/>
  <c r="BO95" i="31"/>
  <c r="BP95" i="31"/>
  <c r="BP98" i="31"/>
  <c r="BO98" i="31"/>
  <c r="BP14" i="31"/>
  <c r="BO14" i="31"/>
  <c r="BD218" i="31"/>
  <c r="BC218" i="31"/>
  <c r="BP567" i="31"/>
  <c r="BO567" i="31"/>
  <c r="BP213" i="31"/>
  <c r="BO213" i="31"/>
  <c r="BO578" i="31"/>
  <c r="BP578" i="31"/>
  <c r="BP19" i="31"/>
  <c r="BO19" i="31"/>
  <c r="BP75" i="31"/>
  <c r="BO75" i="31"/>
  <c r="BO699" i="31"/>
  <c r="BP699" i="31"/>
  <c r="BP32" i="31"/>
  <c r="BO32" i="31"/>
  <c r="BP730" i="31"/>
  <c r="BO730" i="31"/>
  <c r="BP695" i="31"/>
  <c r="BO695" i="31"/>
  <c r="BP587" i="31"/>
  <c r="BO587" i="31"/>
  <c r="BP261" i="31"/>
  <c r="BO261" i="31"/>
  <c r="BP650" i="31"/>
  <c r="BO650" i="31"/>
  <c r="BP40" i="31"/>
  <c r="BO40" i="31"/>
  <c r="BP720" i="31"/>
  <c r="BO720" i="31"/>
  <c r="BP200" i="31"/>
  <c r="BO200" i="31"/>
  <c r="BP320" i="31"/>
  <c r="BO320" i="31"/>
  <c r="BP381" i="31"/>
  <c r="BO381" i="31"/>
  <c r="BO531" i="31"/>
  <c r="BP531" i="31"/>
  <c r="BP81" i="31"/>
  <c r="BO81" i="31"/>
  <c r="BP277" i="31"/>
  <c r="BO277" i="31"/>
  <c r="BO412" i="31"/>
  <c r="BP412" i="31"/>
  <c r="BP61" i="31"/>
  <c r="BO61" i="31"/>
  <c r="BP68" i="31"/>
  <c r="BO68" i="31"/>
  <c r="BP514" i="31"/>
  <c r="BO514" i="31"/>
  <c r="BP506" i="31"/>
  <c r="BO506" i="31"/>
  <c r="BP183" i="31"/>
  <c r="BO183" i="31"/>
  <c r="BP719" i="31"/>
  <c r="BO719" i="31"/>
  <c r="BP569" i="31"/>
  <c r="BO569" i="31"/>
  <c r="BP222" i="31"/>
  <c r="BO222" i="31"/>
  <c r="BP457" i="31"/>
  <c r="BO457" i="31"/>
  <c r="BP31" i="31"/>
  <c r="BO31" i="31"/>
  <c r="BP298" i="31"/>
  <c r="BO298" i="31"/>
  <c r="BP644" i="31"/>
  <c r="BO644" i="31"/>
  <c r="BP752" i="31"/>
  <c r="BO752" i="31"/>
  <c r="BP224" i="31"/>
  <c r="BO224" i="31"/>
  <c r="BP332" i="31"/>
  <c r="BO332" i="31"/>
  <c r="BP599" i="31"/>
  <c r="BO599" i="31"/>
  <c r="BP651" i="31"/>
  <c r="BO651" i="31"/>
  <c r="BP579" i="31"/>
  <c r="BO579" i="31"/>
  <c r="BP138" i="31"/>
  <c r="BO138" i="31"/>
  <c r="BO257" i="31"/>
  <c r="BP257" i="31"/>
  <c r="BP315" i="31"/>
  <c r="BO315" i="31"/>
  <c r="BO445" i="31"/>
  <c r="BP445" i="31"/>
  <c r="BO646" i="31"/>
  <c r="BP646" i="31"/>
  <c r="BP34" i="31"/>
  <c r="BO34" i="31"/>
  <c r="BO84" i="31"/>
  <c r="BP84" i="31"/>
  <c r="BO733" i="31"/>
  <c r="BP733" i="31"/>
  <c r="BP703" i="31"/>
  <c r="BO703" i="31"/>
  <c r="BP227" i="31"/>
  <c r="BO227" i="31"/>
  <c r="BP588" i="31"/>
  <c r="BO588" i="31"/>
  <c r="BO369" i="31"/>
  <c r="BP369" i="31"/>
  <c r="BN461" i="31"/>
  <c r="BP462" i="31"/>
  <c r="BO462" i="31"/>
  <c r="BO660" i="31"/>
  <c r="BP660" i="31"/>
  <c r="BP469" i="31"/>
  <c r="BO469" i="31"/>
  <c r="BJ366" i="31"/>
  <c r="BI366" i="31"/>
  <c r="BO162" i="31"/>
  <c r="BP162" i="31"/>
  <c r="BP195" i="31"/>
  <c r="BO195" i="31"/>
  <c r="BP236" i="31"/>
  <c r="BO236" i="31"/>
  <c r="BO294" i="31"/>
  <c r="BP294" i="31"/>
  <c r="BP393" i="31"/>
  <c r="BO393" i="31"/>
  <c r="BN429" i="31"/>
  <c r="BP13" i="31"/>
  <c r="BO13" i="31"/>
  <c r="BP455" i="31"/>
  <c r="BO455" i="31"/>
  <c r="BP729" i="31"/>
  <c r="BO729" i="31"/>
  <c r="BP700" i="31"/>
  <c r="BO700" i="31"/>
  <c r="BP223" i="31"/>
  <c r="BO223" i="31"/>
  <c r="BP580" i="31"/>
  <c r="BO580" i="31"/>
  <c r="BN323" i="31"/>
  <c r="BP324" i="31"/>
  <c r="BO324" i="31"/>
  <c r="BO399" i="31"/>
  <c r="BP399" i="31"/>
  <c r="BP656" i="31"/>
  <c r="BO656" i="31"/>
  <c r="BP496" i="31"/>
  <c r="BO496" i="31"/>
  <c r="BP94" i="31"/>
  <c r="BO94" i="31"/>
  <c r="BP46" i="31"/>
  <c r="BO46" i="31"/>
  <c r="BO199" i="31"/>
  <c r="BP199" i="31"/>
  <c r="BO627" i="31"/>
  <c r="BP627" i="31"/>
  <c r="BP134" i="31"/>
  <c r="BO134" i="31"/>
  <c r="BP348" i="31"/>
  <c r="BO348" i="31"/>
  <c r="BP290" i="31"/>
  <c r="BO290" i="31"/>
  <c r="BP413" i="31"/>
  <c r="BO413" i="31"/>
  <c r="BP424" i="31"/>
  <c r="BO424" i="31"/>
  <c r="BN423" i="31"/>
  <c r="BO9" i="31"/>
  <c r="BP9" i="31"/>
  <c r="BP173" i="31"/>
  <c r="BO173" i="31"/>
  <c r="BP79" i="31"/>
  <c r="BO79" i="31"/>
  <c r="BI219" i="31"/>
  <c r="BJ219" i="31"/>
  <c r="BH218" i="31"/>
  <c r="BP754" i="31"/>
  <c r="BO754" i="31"/>
  <c r="BP686" i="31"/>
  <c r="BO686" i="31"/>
  <c r="BP344" i="31"/>
  <c r="BO344" i="31"/>
  <c r="BP280" i="31"/>
  <c r="BO280" i="31"/>
  <c r="BO385" i="31"/>
  <c r="BP385" i="31"/>
  <c r="BN527" i="31"/>
  <c r="BP528" i="31"/>
  <c r="BO528" i="31"/>
  <c r="BP480" i="31"/>
  <c r="BO480" i="31"/>
  <c r="BP43" i="31"/>
  <c r="BO43" i="31"/>
  <c r="BO172" i="31"/>
  <c r="BP172" i="31"/>
  <c r="BP338" i="31"/>
  <c r="BO338" i="31"/>
  <c r="BP146" i="31"/>
  <c r="BO146" i="31"/>
  <c r="BO186" i="31"/>
  <c r="BP186" i="31"/>
  <c r="BP507" i="31"/>
  <c r="BO507" i="31"/>
  <c r="BP187" i="31"/>
  <c r="BO187" i="31"/>
  <c r="BO614" i="31"/>
  <c r="BP614" i="31"/>
  <c r="BO59" i="31"/>
  <c r="BP59" i="31"/>
  <c r="BP570" i="31"/>
  <c r="BO570" i="31"/>
  <c r="BO553" i="31"/>
  <c r="BP553" i="31"/>
  <c r="BP229" i="31"/>
  <c r="BO229" i="31"/>
  <c r="BP591" i="31"/>
  <c r="BO591" i="31"/>
  <c r="BP371" i="31"/>
  <c r="BO371" i="31"/>
  <c r="BP45" i="31"/>
  <c r="BO45" i="31"/>
  <c r="BP149" i="31"/>
  <c r="BO149" i="31"/>
  <c r="BP17" i="31"/>
  <c r="BO17" i="31"/>
  <c r="BP571" i="31"/>
  <c r="BO571" i="31"/>
  <c r="BP554" i="31"/>
  <c r="BO554" i="31"/>
  <c r="BO230" i="31"/>
  <c r="BP230" i="31"/>
  <c r="BP593" i="31"/>
  <c r="BO593" i="31"/>
  <c r="BP372" i="31"/>
  <c r="BO372" i="31"/>
  <c r="BP476" i="31"/>
  <c r="BO476" i="31"/>
  <c r="BP665" i="31"/>
  <c r="BO665" i="31"/>
  <c r="BO123" i="31"/>
  <c r="BP123" i="31"/>
  <c r="BP240" i="31"/>
  <c r="BO240" i="31"/>
  <c r="BP572" i="31"/>
  <c r="BO572" i="31"/>
  <c r="BP555" i="31"/>
  <c r="BO555" i="31"/>
  <c r="BP231" i="31"/>
  <c r="BO231" i="31"/>
  <c r="BO595" i="31"/>
  <c r="BP595" i="31"/>
  <c r="BP373" i="31"/>
  <c r="BO373" i="31"/>
  <c r="BO490" i="31"/>
  <c r="BP490" i="31"/>
  <c r="BO102" i="31"/>
  <c r="BP102" i="31"/>
  <c r="BP441" i="31"/>
  <c r="BO441" i="31"/>
  <c r="BP731" i="31"/>
  <c r="BO731" i="31"/>
  <c r="BP702" i="31"/>
  <c r="BO702" i="31"/>
  <c r="BP225" i="31"/>
  <c r="BO225" i="31"/>
  <c r="BP584" i="31"/>
  <c r="BO584" i="31"/>
  <c r="BO326" i="31"/>
  <c r="BP326" i="31"/>
  <c r="BP397" i="31"/>
  <c r="BO397" i="31"/>
  <c r="BP658" i="31"/>
  <c r="BO658" i="31"/>
  <c r="BP765" i="31"/>
  <c r="BO765" i="31"/>
  <c r="BO96" i="31"/>
  <c r="BP96" i="31"/>
  <c r="BP556" i="31"/>
  <c r="BO556" i="31"/>
  <c r="BO743" i="31"/>
  <c r="BP743" i="31"/>
  <c r="BP678" i="31"/>
  <c r="BO678" i="31"/>
  <c r="BP333" i="31"/>
  <c r="BO333" i="31"/>
  <c r="BP264" i="31"/>
  <c r="BO264" i="31"/>
  <c r="BP407" i="31"/>
  <c r="BO407" i="31"/>
  <c r="BP470" i="31"/>
  <c r="BO470" i="31"/>
  <c r="BP540" i="31"/>
  <c r="BO540" i="31"/>
  <c r="BP499" i="31"/>
  <c r="BO499" i="31"/>
  <c r="BO722" i="31"/>
  <c r="BP722" i="31"/>
  <c r="BO203" i="31"/>
  <c r="BP203" i="31"/>
  <c r="BN202" i="31"/>
  <c r="BP248" i="31"/>
  <c r="BO248" i="31"/>
  <c r="BP306" i="31"/>
  <c r="BO306" i="31"/>
  <c r="BP438" i="31"/>
  <c r="BO438" i="31"/>
  <c r="BP637" i="31"/>
  <c r="BO637" i="31"/>
  <c r="BP25" i="31"/>
  <c r="BO25" i="31"/>
  <c r="BP41" i="31"/>
  <c r="BO41" i="31"/>
  <c r="BP564" i="31"/>
  <c r="BO564" i="31"/>
  <c r="BN671" i="31"/>
  <c r="BP164" i="31"/>
  <c r="BO164" i="31"/>
  <c r="BP241" i="31"/>
  <c r="BO241" i="31"/>
  <c r="BO299" i="31"/>
  <c r="BP299" i="31"/>
  <c r="BP568" i="31"/>
  <c r="BO568" i="31"/>
  <c r="BO456" i="31"/>
  <c r="BP456" i="31"/>
  <c r="BP18" i="31"/>
  <c r="BO18" i="31"/>
  <c r="BP150" i="31"/>
  <c r="BO150" i="31"/>
  <c r="BP73" i="31"/>
  <c r="BO73" i="31"/>
  <c r="BP641" i="31"/>
  <c r="BO641" i="31"/>
  <c r="BO185" i="31"/>
  <c r="BP185" i="31"/>
  <c r="BP44" i="31"/>
  <c r="BO44" i="31"/>
  <c r="BN738" i="31"/>
  <c r="BO127" i="31"/>
  <c r="BP127" i="31"/>
  <c r="BP235" i="31"/>
  <c r="BO235" i="31"/>
  <c r="BO715" i="31"/>
  <c r="BP715" i="31"/>
  <c r="BP404" i="31"/>
  <c r="BO404" i="31"/>
  <c r="BN403" i="31"/>
  <c r="BP764" i="31"/>
  <c r="BO764" i="31"/>
  <c r="BP607" i="31"/>
  <c r="BO607" i="31"/>
  <c r="BO487" i="31"/>
  <c r="BP487" i="31"/>
  <c r="BO106" i="31"/>
  <c r="BP106" i="31"/>
  <c r="BP86" i="31"/>
  <c r="BO86" i="31"/>
  <c r="BP286" i="31"/>
  <c r="BO286" i="31"/>
  <c r="BP701" i="31"/>
  <c r="BO701" i="31"/>
  <c r="BP167" i="31"/>
  <c r="BO167" i="31"/>
  <c r="BP244" i="31"/>
  <c r="BO244" i="31"/>
  <c r="BO302" i="31"/>
  <c r="BP302" i="31"/>
  <c r="BO473" i="31"/>
  <c r="BP473" i="31"/>
  <c r="BN472" i="31"/>
  <c r="BP459" i="31"/>
  <c r="BO459" i="31"/>
  <c r="BO21" i="31"/>
  <c r="BP21" i="31"/>
  <c r="BP153" i="31"/>
  <c r="BO153" i="31"/>
  <c r="BP160" i="31"/>
  <c r="BO160" i="31"/>
  <c r="BN159" i="31"/>
  <c r="BO193" i="31"/>
  <c r="BN192" i="31"/>
  <c r="BP193" i="31"/>
  <c r="BP350" i="31"/>
  <c r="BO350" i="31"/>
  <c r="BP292" i="31"/>
  <c r="BO292" i="31"/>
  <c r="BO415" i="31"/>
  <c r="BP415" i="31"/>
  <c r="BP144" i="31"/>
  <c r="BO144" i="31"/>
  <c r="BP184" i="31"/>
  <c r="BO184" i="31"/>
  <c r="BP573" i="31"/>
  <c r="BO573" i="31"/>
  <c r="BP379" i="31"/>
  <c r="BO379" i="31"/>
  <c r="BP157" i="31"/>
  <c r="BO157" i="31"/>
  <c r="BP119" i="31"/>
  <c r="BO119" i="31"/>
  <c r="BP518" i="31"/>
  <c r="BO518" i="31"/>
  <c r="BP488" i="31"/>
  <c r="BO488" i="31"/>
  <c r="BN121" i="31"/>
  <c r="BP122" i="31"/>
  <c r="BO122" i="31"/>
  <c r="BP188" i="31"/>
  <c r="BO188" i="31"/>
  <c r="BP745" i="31"/>
  <c r="BO745" i="31"/>
  <c r="BP680" i="31"/>
  <c r="BO680" i="31"/>
  <c r="BP335" i="31"/>
  <c r="BO335" i="31"/>
  <c r="BO266" i="31"/>
  <c r="BP266" i="31"/>
  <c r="BP388" i="31"/>
  <c r="BO388" i="31"/>
  <c r="BP26" i="31"/>
  <c r="BO26" i="31"/>
  <c r="BP27" i="31"/>
  <c r="BO27" i="31"/>
  <c r="BO189" i="31"/>
  <c r="BP189" i="31"/>
  <c r="BP178" i="31"/>
  <c r="BO178" i="31"/>
  <c r="BP746" i="31"/>
  <c r="BO746" i="31"/>
  <c r="BP681" i="31"/>
  <c r="BO681" i="31"/>
  <c r="BP336" i="31"/>
  <c r="BO336" i="31"/>
  <c r="BN271" i="31"/>
  <c r="BP272" i="31"/>
  <c r="BO272" i="31"/>
  <c r="BP377" i="31"/>
  <c r="BO377" i="31"/>
  <c r="BP508" i="31"/>
  <c r="BO508" i="31"/>
  <c r="BO523" i="31"/>
  <c r="BP523" i="31"/>
  <c r="BN522" i="31"/>
  <c r="BO505" i="31"/>
  <c r="BP505" i="31"/>
  <c r="BP391" i="31"/>
  <c r="BO391" i="31"/>
  <c r="BO747" i="31"/>
  <c r="BP747" i="31"/>
  <c r="BO682" i="31"/>
  <c r="BP682" i="31"/>
  <c r="BO337" i="31"/>
  <c r="BP337" i="31"/>
  <c r="BP273" i="31"/>
  <c r="BO273" i="31"/>
  <c r="BO378" i="31"/>
  <c r="BP378" i="31"/>
  <c r="BO124" i="31"/>
  <c r="BP124" i="31"/>
  <c r="BO741" i="31"/>
  <c r="BP741" i="31"/>
  <c r="BN675" i="31"/>
  <c r="BP331" i="31"/>
  <c r="BO331" i="31"/>
  <c r="BO552" i="31"/>
  <c r="BP552" i="31"/>
  <c r="BP406" i="31"/>
  <c r="BO406" i="31"/>
  <c r="BP468" i="31"/>
  <c r="BO468" i="31"/>
  <c r="BO538" i="31"/>
  <c r="BP538" i="31"/>
  <c r="BO108" i="31"/>
  <c r="BP108" i="31"/>
  <c r="BO566" i="31"/>
  <c r="BP566" i="31"/>
  <c r="BN759" i="31"/>
  <c r="BP760" i="31"/>
  <c r="BO760" i="31"/>
  <c r="BP687" i="31"/>
  <c r="BO687" i="31"/>
  <c r="BO345" i="31"/>
  <c r="BP345" i="31"/>
  <c r="BP281" i="31"/>
  <c r="BO281" i="31"/>
  <c r="BO386" i="31"/>
  <c r="BP386" i="31"/>
  <c r="BP516" i="31"/>
  <c r="BO516" i="31"/>
  <c r="BP548" i="31"/>
  <c r="BO548" i="31"/>
  <c r="BO47" i="31"/>
  <c r="BP47" i="31"/>
  <c r="BP712" i="31"/>
  <c r="BO712" i="31"/>
  <c r="BP585" i="31"/>
  <c r="BO585" i="31"/>
  <c r="BP140" i="31"/>
  <c r="BO140" i="31"/>
  <c r="BP260" i="31"/>
  <c r="BO260" i="31"/>
  <c r="BP318" i="31"/>
  <c r="BO318" i="31"/>
  <c r="BO448" i="31"/>
  <c r="BP448" i="31"/>
  <c r="BO649" i="31"/>
  <c r="BP649" i="31"/>
  <c r="BP37" i="31"/>
  <c r="BO37" i="31"/>
  <c r="BP616" i="31"/>
  <c r="BO616" i="31"/>
  <c r="BP577" i="31"/>
  <c r="BO577" i="31"/>
  <c r="BP137" i="31"/>
  <c r="BO137" i="31"/>
  <c r="BP256" i="31"/>
  <c r="BO256" i="31"/>
  <c r="BO314" i="31"/>
  <c r="BP314" i="31"/>
  <c r="BP453" i="31"/>
  <c r="BN452" i="31"/>
  <c r="BO453" i="31"/>
  <c r="BP645" i="31"/>
  <c r="BO645" i="31"/>
  <c r="BO33" i="31"/>
  <c r="BP33" i="31"/>
  <c r="BP623" i="31"/>
  <c r="BO623" i="31"/>
  <c r="BP707" i="31"/>
  <c r="BO707" i="31"/>
  <c r="BP209" i="31"/>
  <c r="BO209" i="31"/>
  <c r="BP246" i="31"/>
  <c r="BO246" i="31"/>
  <c r="BO304" i="31"/>
  <c r="BP304" i="31"/>
  <c r="BO437" i="31"/>
  <c r="BP437" i="31"/>
  <c r="BO635" i="31"/>
  <c r="BP635" i="31"/>
  <c r="BN634" i="31"/>
  <c r="BP23" i="31"/>
  <c r="BO23" i="31"/>
  <c r="BP155" i="31"/>
  <c r="BO155" i="31"/>
  <c r="BO117" i="31"/>
  <c r="BP117" i="31"/>
  <c r="BO692" i="31"/>
  <c r="BP692" i="31"/>
  <c r="BO87" i="31"/>
  <c r="BP87" i="31"/>
  <c r="BP60" i="31"/>
  <c r="BO60" i="31"/>
  <c r="BO65" i="31"/>
  <c r="BP65" i="31"/>
  <c r="BP15" i="31"/>
  <c r="BO15" i="31"/>
  <c r="BO50" i="31"/>
  <c r="BP50" i="31"/>
  <c r="BO762" i="31"/>
  <c r="BP762" i="31"/>
  <c r="BP689" i="31"/>
  <c r="BO689" i="31"/>
  <c r="BP355" i="31"/>
  <c r="BO355" i="31"/>
  <c r="BP283" i="31"/>
  <c r="BO283" i="31"/>
  <c r="BP439" i="31"/>
  <c r="BO439" i="31"/>
  <c r="BO58" i="31"/>
  <c r="BP58" i="31"/>
  <c r="BP49" i="31"/>
  <c r="BO49" i="31"/>
  <c r="BP621" i="31"/>
  <c r="BO621" i="31"/>
  <c r="BN620" i="31"/>
  <c r="BP690" i="31"/>
  <c r="BO690" i="31"/>
  <c r="BP356" i="31"/>
  <c r="BO356" i="31"/>
  <c r="BP284" i="31"/>
  <c r="BO284" i="31"/>
  <c r="BO389" i="31"/>
  <c r="BP389" i="31"/>
  <c r="BP609" i="31"/>
  <c r="BO609" i="31"/>
  <c r="BO78" i="31"/>
  <c r="BN77" i="31"/>
  <c r="BP78" i="31"/>
  <c r="BO534" i="31"/>
  <c r="BP534" i="31"/>
  <c r="BP622" i="31"/>
  <c r="BO622" i="31"/>
  <c r="BP691" i="31"/>
  <c r="BO691" i="31"/>
  <c r="BP357" i="31"/>
  <c r="BO357" i="31"/>
  <c r="BP285" i="31"/>
  <c r="BO285" i="31"/>
  <c r="BO390" i="31"/>
  <c r="BP390" i="31"/>
  <c r="BP520" i="31"/>
  <c r="BO520" i="31"/>
  <c r="BP524" i="31"/>
  <c r="BO524" i="31"/>
  <c r="BP91" i="31"/>
  <c r="BO91" i="31"/>
  <c r="BP753" i="31"/>
  <c r="BO753" i="31"/>
  <c r="BP685" i="31"/>
  <c r="BO685" i="31"/>
  <c r="BP343" i="31"/>
  <c r="BO343" i="31"/>
  <c r="BP279" i="31"/>
  <c r="BO279" i="31"/>
  <c r="BP384" i="31"/>
  <c r="BO384" i="31"/>
  <c r="BO515" i="31"/>
  <c r="BP515" i="31"/>
  <c r="BP479" i="31"/>
  <c r="BO479" i="31"/>
  <c r="BP561" i="31"/>
  <c r="BO561" i="31"/>
  <c r="BN560" i="31"/>
  <c r="BP171" i="31"/>
  <c r="BO171" i="31"/>
  <c r="BP602" i="31"/>
  <c r="BO602" i="31"/>
  <c r="BO161" i="31"/>
  <c r="BP161" i="31"/>
  <c r="BP194" i="31"/>
  <c r="BO194" i="31"/>
  <c r="BP351" i="31"/>
  <c r="BO351" i="31"/>
  <c r="BP293" i="31"/>
  <c r="BO293" i="31"/>
  <c r="BO392" i="31"/>
  <c r="BP392" i="31"/>
  <c r="BP427" i="31"/>
  <c r="BO427" i="31"/>
  <c r="BP12" i="31"/>
  <c r="BO12" i="31"/>
  <c r="BP145" i="31"/>
  <c r="BO145" i="31"/>
  <c r="BO734" i="31"/>
  <c r="BP734" i="31"/>
  <c r="BO598" i="31"/>
  <c r="BP598" i="31"/>
  <c r="BP228" i="31"/>
  <c r="BO228" i="31"/>
  <c r="BO589" i="31"/>
  <c r="BP589" i="31"/>
  <c r="BP370" i="31"/>
  <c r="BO370" i="31"/>
  <c r="BP467" i="31"/>
  <c r="BO467" i="31"/>
  <c r="BP663" i="31"/>
  <c r="BO663" i="31"/>
  <c r="BN662" i="31"/>
  <c r="BO486" i="31"/>
  <c r="BP486" i="31"/>
  <c r="BP683" i="31"/>
  <c r="BO683" i="31"/>
  <c r="BP581" i="31"/>
  <c r="BO581" i="31"/>
  <c r="BP139" i="31"/>
  <c r="BO139" i="31"/>
  <c r="BP258" i="31"/>
  <c r="BO258" i="31"/>
  <c r="BO316" i="31"/>
  <c r="BP316" i="31"/>
  <c r="BP446" i="31"/>
  <c r="BO446" i="31"/>
  <c r="BP647" i="31"/>
  <c r="BO647" i="31"/>
  <c r="BP35" i="31"/>
  <c r="BO35" i="31"/>
  <c r="BP85" i="31"/>
  <c r="BO85" i="31"/>
  <c r="BO274" i="31"/>
  <c r="BP274" i="31"/>
  <c r="BP190" i="31"/>
  <c r="BO190" i="31"/>
  <c r="BO99" i="31"/>
  <c r="BP99" i="31"/>
  <c r="BP409" i="31"/>
  <c r="BO409" i="31"/>
  <c r="BO664" i="31"/>
  <c r="BP664" i="31"/>
  <c r="BP694" i="31"/>
  <c r="BO694" i="31"/>
  <c r="BP502" i="31"/>
  <c r="BO502" i="31"/>
  <c r="BP57" i="31"/>
  <c r="BO57" i="31"/>
  <c r="BP163" i="31"/>
  <c r="BO163" i="31"/>
  <c r="BP196" i="31"/>
  <c r="BO196" i="31"/>
  <c r="BO237" i="31"/>
  <c r="BP237" i="31"/>
  <c r="BO295" i="31"/>
  <c r="BP295" i="31"/>
  <c r="BO767" i="31"/>
  <c r="BP767" i="31"/>
  <c r="BO147" i="31"/>
  <c r="BP147" i="31"/>
  <c r="BP89" i="31"/>
  <c r="BO89" i="31"/>
  <c r="BO721" i="31"/>
  <c r="BP721" i="31"/>
  <c r="BP709" i="31"/>
  <c r="BO709" i="31"/>
  <c r="BP197" i="31"/>
  <c r="BO197" i="31"/>
  <c r="BO238" i="31"/>
  <c r="BP238" i="31"/>
  <c r="BP296" i="31"/>
  <c r="BO296" i="31"/>
  <c r="BP395" i="31"/>
  <c r="BO395" i="31"/>
  <c r="BP39" i="31"/>
  <c r="BO39" i="31"/>
  <c r="BP177" i="31"/>
  <c r="BO177" i="31"/>
  <c r="BP103" i="31"/>
  <c r="BO103" i="31"/>
  <c r="BP716" i="31"/>
  <c r="BO716" i="31"/>
  <c r="BO198" i="31"/>
  <c r="BP198" i="31"/>
  <c r="BO239" i="31"/>
  <c r="BP239" i="31"/>
  <c r="BP297" i="31"/>
  <c r="BO297" i="31"/>
  <c r="BO596" i="31"/>
  <c r="BP596" i="31"/>
  <c r="BP16" i="31"/>
  <c r="BO16" i="31"/>
  <c r="BP723" i="31"/>
  <c r="BO723" i="31"/>
  <c r="BP628" i="31"/>
  <c r="BO628" i="31"/>
  <c r="BP135" i="31"/>
  <c r="BO135" i="31"/>
  <c r="BP349" i="31"/>
  <c r="BO349" i="31"/>
  <c r="BP291" i="31"/>
  <c r="BO291" i="31"/>
  <c r="BP414" i="31"/>
  <c r="BO414" i="31"/>
  <c r="BP10" i="31"/>
  <c r="BO10" i="31"/>
  <c r="BO143" i="31"/>
  <c r="BP143" i="31"/>
  <c r="BP62" i="31"/>
  <c r="BO62" i="31"/>
  <c r="BO29" i="31"/>
  <c r="BP29" i="31"/>
  <c r="BP711" i="31"/>
  <c r="BO711" i="31"/>
  <c r="BP210" i="31"/>
  <c r="BO210" i="31"/>
  <c r="BP247" i="31"/>
  <c r="BO247" i="31"/>
  <c r="BP305" i="31"/>
  <c r="BO305" i="31"/>
  <c r="BP474" i="31"/>
  <c r="BO474" i="31"/>
  <c r="BP636" i="31"/>
  <c r="BO636" i="31"/>
  <c r="BP24" i="31"/>
  <c r="BO24" i="31"/>
  <c r="BP110" i="31"/>
  <c r="BO110" i="31"/>
  <c r="BP744" i="31"/>
  <c r="BO744" i="31"/>
  <c r="BP679" i="31"/>
  <c r="BO679" i="31"/>
  <c r="BO334" i="31"/>
  <c r="BP334" i="31"/>
  <c r="BP265" i="31"/>
  <c r="BO265" i="31"/>
  <c r="BP408" i="31"/>
  <c r="BO408" i="31"/>
  <c r="BP500" i="31"/>
  <c r="BO500" i="31"/>
  <c r="BP541" i="31"/>
  <c r="BO541" i="31"/>
  <c r="BP504" i="31"/>
  <c r="BO504" i="31"/>
  <c r="BP705" i="31"/>
  <c r="BO705" i="31"/>
  <c r="BJ633" i="31"/>
  <c r="BI633" i="31"/>
  <c r="BO107" i="31"/>
  <c r="BP107" i="31"/>
  <c r="BP136" i="31"/>
  <c r="BO136" i="31"/>
  <c r="BO698" i="31"/>
  <c r="BP698" i="31"/>
  <c r="BN697" i="31"/>
  <c r="BP166" i="31"/>
  <c r="BO166" i="31"/>
  <c r="BP243" i="31"/>
  <c r="BO243" i="31"/>
  <c r="BP301" i="31"/>
  <c r="BO301" i="31"/>
  <c r="BP435" i="31"/>
  <c r="BN434" i="31"/>
  <c r="BO435" i="31"/>
  <c r="BP458" i="31"/>
  <c r="BO458" i="31"/>
  <c r="BP20" i="31"/>
  <c r="BO20" i="31"/>
  <c r="BP152" i="31"/>
  <c r="BO152" i="31"/>
  <c r="BP63" i="31"/>
  <c r="BO63" i="31"/>
  <c r="BP740" i="31"/>
  <c r="BO740" i="31"/>
  <c r="BO128" i="31"/>
  <c r="BP128" i="31"/>
  <c r="BO330" i="31"/>
  <c r="BP330" i="31"/>
  <c r="BP551" i="31"/>
  <c r="BO551" i="31"/>
  <c r="BN550" i="31"/>
  <c r="BO405" i="31"/>
  <c r="BP405" i="31"/>
  <c r="BO463" i="31"/>
  <c r="BP463" i="31"/>
  <c r="BP537" i="31"/>
  <c r="BO537" i="31"/>
  <c r="BN536" i="31"/>
  <c r="BP182" i="31"/>
  <c r="BO182" i="31"/>
  <c r="BP267" i="31"/>
  <c r="BO267" i="31"/>
  <c r="BP732" i="31"/>
  <c r="BO732" i="31"/>
  <c r="BP563" i="31"/>
  <c r="BO563" i="31"/>
  <c r="BO226" i="31"/>
  <c r="BP226" i="31"/>
  <c r="BP586" i="31"/>
  <c r="BO586" i="31"/>
  <c r="BP368" i="31"/>
  <c r="BO368" i="31"/>
  <c r="BN367" i="31"/>
  <c r="BP396" i="31"/>
  <c r="BO396" i="31"/>
  <c r="BP603" i="31"/>
  <c r="BO603" i="31"/>
  <c r="BP97" i="31"/>
  <c r="BO97" i="31"/>
  <c r="BP156" i="31"/>
  <c r="BO156" i="31"/>
  <c r="BP495" i="31"/>
  <c r="BO495" i="31"/>
  <c r="BN494" i="31"/>
  <c r="BP612" i="31"/>
  <c r="BN611" i="31"/>
  <c r="BO612" i="31"/>
  <c r="BP394" i="31"/>
  <c r="BO394" i="31"/>
  <c r="BP542" i="31"/>
  <c r="BO542" i="31"/>
  <c r="BP100" i="31"/>
  <c r="BO100" i="31"/>
  <c r="BP66" i="31"/>
  <c r="BO66" i="31"/>
  <c r="BP90" i="31"/>
  <c r="BO90" i="31"/>
  <c r="BP726" i="31"/>
  <c r="BO726" i="31"/>
  <c r="BP204" i="31"/>
  <c r="BO204" i="31"/>
  <c r="BO249" i="31"/>
  <c r="BP249" i="31"/>
  <c r="BP307" i="31"/>
  <c r="BO307" i="31"/>
  <c r="BP431" i="31"/>
  <c r="BO431" i="31"/>
  <c r="BP88" i="31"/>
  <c r="BO88" i="31"/>
  <c r="BP176" i="31"/>
  <c r="BO176" i="31"/>
  <c r="BP358" i="31"/>
  <c r="BO358" i="31"/>
  <c r="BP713" i="31"/>
  <c r="BO713" i="31"/>
  <c r="BP205" i="31"/>
  <c r="BO205" i="31"/>
  <c r="BO250" i="31"/>
  <c r="BP250" i="31"/>
  <c r="BO308" i="31"/>
  <c r="BP308" i="31"/>
  <c r="BP440" i="31"/>
  <c r="BO440" i="31"/>
  <c r="BP639" i="31"/>
  <c r="BO639" i="31"/>
  <c r="BO148" i="31"/>
  <c r="BP148" i="31"/>
  <c r="BP718" i="31"/>
  <c r="BO718" i="31"/>
  <c r="BP211" i="31"/>
  <c r="BO211" i="31"/>
  <c r="BO251" i="31"/>
  <c r="BP251" i="31"/>
  <c r="BP309" i="31"/>
  <c r="BO309" i="31"/>
  <c r="BP475" i="31"/>
  <c r="BO475" i="31"/>
  <c r="BP640" i="31"/>
  <c r="BO640" i="31"/>
  <c r="BP592" i="31"/>
  <c r="BO592" i="31"/>
  <c r="BP575" i="31"/>
  <c r="BO575" i="31"/>
  <c r="BP234" i="31"/>
  <c r="BO234" i="31"/>
  <c r="BP708" i="31"/>
  <c r="BO708" i="31"/>
  <c r="BP376" i="31"/>
  <c r="BO376" i="31"/>
  <c r="BP498" i="31"/>
  <c r="BO498" i="31"/>
  <c r="BO606" i="31"/>
  <c r="BP606" i="31"/>
  <c r="BP484" i="31"/>
  <c r="BN483" i="31"/>
  <c r="BO484" i="31"/>
  <c r="BP105" i="31"/>
  <c r="BO105" i="31"/>
  <c r="BP704" i="31"/>
  <c r="BO704" i="31"/>
  <c r="BP208" i="31"/>
  <c r="BN207" i="31"/>
  <c r="BO208" i="31"/>
  <c r="BP245" i="31"/>
  <c r="BO245" i="31"/>
  <c r="BP303" i="31"/>
  <c r="BO303" i="31"/>
  <c r="BP436" i="31"/>
  <c r="BO436" i="31"/>
  <c r="BP477" i="31"/>
  <c r="BO477" i="31"/>
  <c r="BO22" i="31"/>
  <c r="BP22" i="31"/>
  <c r="BP154" i="31"/>
  <c r="BO154" i="31"/>
  <c r="BP118" i="31"/>
  <c r="BO118" i="31"/>
  <c r="BP501" i="31"/>
  <c r="BO501" i="31"/>
  <c r="BP724" i="31"/>
  <c r="BO724" i="31"/>
  <c r="BO583" i="31"/>
  <c r="BP583" i="31"/>
  <c r="BP215" i="31"/>
  <c r="BO215" i="31"/>
  <c r="BP259" i="31"/>
  <c r="BO259" i="31"/>
  <c r="BP317" i="31"/>
  <c r="BO317" i="31"/>
  <c r="BP447" i="31"/>
  <c r="BO447" i="31"/>
  <c r="BP648" i="31"/>
  <c r="BO648" i="31"/>
  <c r="BP36" i="31"/>
  <c r="BO36" i="31"/>
  <c r="BP761" i="31"/>
  <c r="BO761" i="31"/>
  <c r="BP688" i="31"/>
  <c r="BO688" i="31"/>
  <c r="BP354" i="31"/>
  <c r="BO354" i="31"/>
  <c r="BN353" i="31"/>
  <c r="BN329" i="31" s="1"/>
  <c r="BO282" i="31"/>
  <c r="BP282" i="31"/>
  <c r="BO387" i="31"/>
  <c r="BP387" i="31"/>
  <c r="BP517" i="31"/>
  <c r="BO517" i="31"/>
  <c r="BP450" i="31"/>
  <c r="BO450" i="31"/>
  <c r="BP52" i="31"/>
  <c r="BO52" i="31"/>
  <c r="BP374" i="31"/>
  <c r="BO374" i="31"/>
  <c r="BP714" i="31"/>
  <c r="BO714" i="31"/>
  <c r="BP590" i="31"/>
  <c r="BO590" i="31"/>
  <c r="BP168" i="31"/>
  <c r="BO168" i="31"/>
  <c r="BO565" i="31"/>
  <c r="BP565" i="31"/>
  <c r="BP321" i="31"/>
  <c r="BO321" i="31"/>
  <c r="BP601" i="31"/>
  <c r="BO601" i="31"/>
  <c r="BP652" i="31"/>
  <c r="BO652" i="31"/>
  <c r="BP67" i="31"/>
  <c r="BO67" i="31"/>
  <c r="BP252" i="31"/>
  <c r="BO252" i="31"/>
  <c r="AF241" i="32"/>
  <c r="AD638" i="32"/>
  <c r="X638" i="32"/>
  <c r="R638" i="32"/>
  <c r="L638" i="32"/>
  <c r="F638" i="32"/>
  <c r="AD659" i="32"/>
  <c r="R659" i="32"/>
  <c r="X659" i="32"/>
  <c r="F659" i="32"/>
  <c r="L659" i="32"/>
  <c r="AD142" i="32"/>
  <c r="X142" i="32"/>
  <c r="R142" i="32"/>
  <c r="L142" i="32"/>
  <c r="F142" i="32"/>
  <c r="AD519" i="32"/>
  <c r="F519" i="32"/>
  <c r="R519" i="32"/>
  <c r="L519" i="32"/>
  <c r="X519" i="32"/>
  <c r="X510" i="32"/>
  <c r="R510" i="32"/>
  <c r="L510" i="32"/>
  <c r="AD510" i="32"/>
  <c r="F510" i="32"/>
  <c r="AD491" i="32"/>
  <c r="R491" i="32"/>
  <c r="L491" i="32"/>
  <c r="X491" i="32"/>
  <c r="F491" i="32"/>
  <c r="F489" i="32"/>
  <c r="AD51" i="32"/>
  <c r="X51" i="32"/>
  <c r="R51" i="32"/>
  <c r="F51" i="32"/>
  <c r="L51" i="32"/>
  <c r="R28" i="32"/>
  <c r="AD38" i="32"/>
  <c r="X38" i="32"/>
  <c r="R38" i="32"/>
  <c r="F38" i="32"/>
  <c r="L38" i="32"/>
  <c r="P432" i="1"/>
  <c r="P83" i="1"/>
  <c r="P533" i="1"/>
  <c r="R638" i="1"/>
  <c r="I638" i="1"/>
  <c r="V638" i="1" s="1"/>
  <c r="Q638" i="1"/>
  <c r="I510" i="1"/>
  <c r="V510" i="1" s="1"/>
  <c r="R510" i="1"/>
  <c r="Q510" i="1"/>
  <c r="W164" i="1"/>
  <c r="X164" i="1"/>
  <c r="X380" i="1"/>
  <c r="W380" i="1"/>
  <c r="R491" i="1"/>
  <c r="Q491" i="1"/>
  <c r="I491" i="1"/>
  <c r="V491" i="1" s="1"/>
  <c r="R51" i="1"/>
  <c r="Q51" i="1"/>
  <c r="I51" i="1"/>
  <c r="V51" i="1" s="1"/>
  <c r="R142" i="1"/>
  <c r="I142" i="1"/>
  <c r="V142" i="1" s="1"/>
  <c r="Q142" i="1"/>
  <c r="W56" i="1"/>
  <c r="X56" i="1"/>
  <c r="R519" i="1"/>
  <c r="I519" i="1"/>
  <c r="V519" i="1" s="1"/>
  <c r="Q519" i="1"/>
  <c r="X129" i="1"/>
  <c r="W129" i="1"/>
  <c r="W298" i="1"/>
  <c r="X298" i="1"/>
  <c r="I38" i="1"/>
  <c r="V38" i="1" s="1"/>
  <c r="R38" i="1"/>
  <c r="Q38" i="1"/>
  <c r="R659" i="1"/>
  <c r="Q659" i="1"/>
  <c r="I659" i="1"/>
  <c r="V659" i="1" s="1"/>
  <c r="W641" i="1"/>
  <c r="X641" i="1"/>
  <c r="AK2" i="12"/>
  <c r="AJ2" i="12"/>
  <c r="I489" i="1"/>
  <c r="V489" i="1" s="1"/>
  <c r="Q11" i="1"/>
  <c r="I11" i="1"/>
  <c r="V11" i="1" s="1"/>
  <c r="R11" i="1"/>
  <c r="Q32" i="5" l="1"/>
  <c r="P9" i="5"/>
  <c r="R32" i="5"/>
  <c r="P34" i="5"/>
  <c r="L13" i="34" s="1"/>
  <c r="Y10" i="32"/>
  <c r="Z10" i="32"/>
  <c r="N8" i="32"/>
  <c r="M8" i="32"/>
  <c r="G7" i="32"/>
  <c r="H7" i="32"/>
  <c r="T9" i="32"/>
  <c r="S9" i="32"/>
  <c r="AD28" i="32"/>
  <c r="L28" i="32"/>
  <c r="M28" i="32" s="1"/>
  <c r="L489" i="32"/>
  <c r="X489" i="32"/>
  <c r="Y489" i="32" s="1"/>
  <c r="R489" i="1"/>
  <c r="Q489" i="1"/>
  <c r="R28" i="1"/>
  <c r="R489" i="32"/>
  <c r="Q28" i="1"/>
  <c r="I28" i="1"/>
  <c r="V28" i="1" s="1"/>
  <c r="X28" i="1" s="1"/>
  <c r="X28" i="32"/>
  <c r="Z28" i="32" s="1"/>
  <c r="Z380" i="32"/>
  <c r="X509" i="32"/>
  <c r="I509" i="1"/>
  <c r="V509" i="1" s="1"/>
  <c r="X509" i="1" s="1"/>
  <c r="Q509" i="1"/>
  <c r="T380" i="32"/>
  <c r="N564" i="32"/>
  <c r="AE164" i="32"/>
  <c r="AE298" i="32"/>
  <c r="F509" i="32"/>
  <c r="H509" i="32" s="1"/>
  <c r="L509" i="32"/>
  <c r="N509" i="32" s="1"/>
  <c r="Y644" i="32"/>
  <c r="R509" i="1"/>
  <c r="R509" i="32"/>
  <c r="S509" i="32" s="1"/>
  <c r="T129" i="32"/>
  <c r="I454" i="1"/>
  <c r="V454" i="1" s="1"/>
  <c r="X454" i="1" s="1"/>
  <c r="AE545" i="32"/>
  <c r="L671" i="32"/>
  <c r="T644" i="32"/>
  <c r="R604" i="1"/>
  <c r="F604" i="32"/>
  <c r="G604" i="32" s="1"/>
  <c r="I604" i="1"/>
  <c r="V604" i="1" s="1"/>
  <c r="X604" i="1" s="1"/>
  <c r="L604" i="32"/>
  <c r="N604" i="32" s="1"/>
  <c r="X604" i="32"/>
  <c r="Z604" i="32" s="1"/>
  <c r="W564" i="1"/>
  <c r="X564" i="1"/>
  <c r="M545" i="32"/>
  <c r="Y164" i="32"/>
  <c r="F454" i="32"/>
  <c r="G454" i="32" s="1"/>
  <c r="M644" i="32"/>
  <c r="AD454" i="32"/>
  <c r="AE454" i="32" s="1"/>
  <c r="R454" i="32"/>
  <c r="S454" i="32" s="1"/>
  <c r="Z298" i="32"/>
  <c r="R454" i="1"/>
  <c r="L454" i="32"/>
  <c r="M454" i="32" s="1"/>
  <c r="X454" i="32"/>
  <c r="N380" i="32"/>
  <c r="Q604" i="1"/>
  <c r="AD604" i="32"/>
  <c r="I492" i="1"/>
  <c r="V492" i="1" s="1"/>
  <c r="X492" i="1" s="1"/>
  <c r="R492" i="1"/>
  <c r="F492" i="32"/>
  <c r="G492" i="32" s="1"/>
  <c r="L492" i="32"/>
  <c r="N492" i="32" s="1"/>
  <c r="R492" i="32"/>
  <c r="S492" i="32" s="1"/>
  <c r="X492" i="32"/>
  <c r="Y492" i="32" s="1"/>
  <c r="Q492" i="1"/>
  <c r="P548" i="1"/>
  <c r="AD548" i="32" s="1"/>
  <c r="P481" i="1"/>
  <c r="F653" i="32"/>
  <c r="H653" i="32" s="1"/>
  <c r="W241" i="1"/>
  <c r="R653" i="32"/>
  <c r="T653" i="32" s="1"/>
  <c r="X653" i="32"/>
  <c r="Z653" i="32" s="1"/>
  <c r="AD653" i="32"/>
  <c r="AF653" i="32" s="1"/>
  <c r="R653" i="1"/>
  <c r="I653" i="1"/>
  <c r="V653" i="1" s="1"/>
  <c r="W653" i="1" s="1"/>
  <c r="L653" i="32"/>
  <c r="M653" i="32" s="1"/>
  <c r="F671" i="32"/>
  <c r="G564" i="32"/>
  <c r="G501" i="32"/>
  <c r="Y241" i="32"/>
  <c r="AE644" i="32"/>
  <c r="M501" i="32"/>
  <c r="AD671" i="32"/>
  <c r="M241" i="32"/>
  <c r="AE380" i="32"/>
  <c r="T501" i="32"/>
  <c r="R671" i="32"/>
  <c r="AE564" i="32"/>
  <c r="G241" i="32"/>
  <c r="S564" i="32"/>
  <c r="Y545" i="32"/>
  <c r="T164" i="32"/>
  <c r="AJ564" i="32"/>
  <c r="AJ671" i="32" s="1"/>
  <c r="T298" i="32"/>
  <c r="Y564" i="32"/>
  <c r="X671" i="32"/>
  <c r="AE501" i="32"/>
  <c r="Y641" i="32"/>
  <c r="T545" i="32"/>
  <c r="G164" i="32"/>
  <c r="AJ545" i="32"/>
  <c r="AK545" i="32" s="1"/>
  <c r="M56" i="32"/>
  <c r="H644" i="32"/>
  <c r="H641" i="32"/>
  <c r="G56" i="32"/>
  <c r="X644" i="1"/>
  <c r="AJ380" i="32"/>
  <c r="AL380" i="32" s="1"/>
  <c r="P483" i="1"/>
  <c r="Q483" i="1" s="1"/>
  <c r="AE641" i="32"/>
  <c r="M164" i="32"/>
  <c r="G298" i="32"/>
  <c r="AJ164" i="32"/>
  <c r="AL164" i="32" s="1"/>
  <c r="H545" i="32"/>
  <c r="AJ644" i="32"/>
  <c r="AL644" i="32" s="1"/>
  <c r="H380" i="32"/>
  <c r="N298" i="32"/>
  <c r="AJ298" i="32"/>
  <c r="AL298" i="32" s="1"/>
  <c r="P452" i="1"/>
  <c r="R452" i="1" s="1"/>
  <c r="AJ129" i="32"/>
  <c r="AK129" i="32" s="1"/>
  <c r="P494" i="1"/>
  <c r="R494" i="1" s="1"/>
  <c r="AJ641" i="32"/>
  <c r="AK641" i="32" s="1"/>
  <c r="G129" i="32"/>
  <c r="Z56" i="32"/>
  <c r="P634" i="1"/>
  <c r="R634" i="1" s="1"/>
  <c r="P560" i="1"/>
  <c r="S641" i="32"/>
  <c r="M641" i="32"/>
  <c r="Y129" i="32"/>
  <c r="AE129" i="32"/>
  <c r="T641" i="32"/>
  <c r="T56" i="32"/>
  <c r="T241" i="32"/>
  <c r="AF129" i="32"/>
  <c r="AF56" i="32"/>
  <c r="AJ241" i="32"/>
  <c r="AL241" i="32" s="1"/>
  <c r="AJ56" i="32"/>
  <c r="AL56" i="32" s="1"/>
  <c r="Z501" i="32"/>
  <c r="N129" i="32"/>
  <c r="X501" i="1"/>
  <c r="AJ501" i="32"/>
  <c r="AK501" i="32" s="1"/>
  <c r="BP483" i="31"/>
  <c r="BO483" i="31"/>
  <c r="BO697" i="31"/>
  <c r="BP697" i="31"/>
  <c r="BN366" i="31"/>
  <c r="BN418" i="31" s="1"/>
  <c r="BP367" i="31"/>
  <c r="BO367" i="31"/>
  <c r="R762" i="32"/>
  <c r="L762" i="32"/>
  <c r="AD762" i="32"/>
  <c r="X762" i="32"/>
  <c r="F762" i="32"/>
  <c r="R762" i="1"/>
  <c r="Q762" i="1"/>
  <c r="I762" i="1"/>
  <c r="V762" i="1" s="1"/>
  <c r="BZ596" i="31"/>
  <c r="BU596" i="31"/>
  <c r="BV596" i="31"/>
  <c r="X212" i="32"/>
  <c r="R212" i="32"/>
  <c r="AD212" i="32"/>
  <c r="L212" i="32"/>
  <c r="F212" i="32"/>
  <c r="Q212" i="1"/>
  <c r="R212" i="1"/>
  <c r="I212" i="1"/>
  <c r="V212" i="1" s="1"/>
  <c r="BZ359" i="31"/>
  <c r="BV359" i="31"/>
  <c r="BU359" i="31"/>
  <c r="R652" i="32"/>
  <c r="AD652" i="32"/>
  <c r="X652" i="32"/>
  <c r="L652" i="32"/>
  <c r="F652" i="32"/>
  <c r="I652" i="1"/>
  <c r="V652" i="1" s="1"/>
  <c r="R652" i="1"/>
  <c r="Q652" i="1"/>
  <c r="AD621" i="32"/>
  <c r="X621" i="32"/>
  <c r="R621" i="32"/>
  <c r="AJ621" i="32"/>
  <c r="F621" i="32"/>
  <c r="L621" i="32"/>
  <c r="Q621" i="1"/>
  <c r="P620" i="1"/>
  <c r="R621" i="1"/>
  <c r="I621" i="1"/>
  <c r="F551" i="32"/>
  <c r="AD551" i="32"/>
  <c r="R551" i="32"/>
  <c r="X551" i="32"/>
  <c r="I551" i="1"/>
  <c r="P550" i="1"/>
  <c r="R551" i="1"/>
  <c r="Q551" i="1"/>
  <c r="L551" i="32"/>
  <c r="F165" i="32"/>
  <c r="X165" i="32"/>
  <c r="AD165" i="32"/>
  <c r="R165" i="32"/>
  <c r="L165" i="32"/>
  <c r="R165" i="1"/>
  <c r="Q165" i="1"/>
  <c r="I165" i="1"/>
  <c r="V165" i="1" s="1"/>
  <c r="AD340" i="32"/>
  <c r="X340" i="32"/>
  <c r="R340" i="32"/>
  <c r="F340" i="32"/>
  <c r="L340" i="32"/>
  <c r="I340" i="1"/>
  <c r="V340" i="1" s="1"/>
  <c r="R340" i="1"/>
  <c r="Q340" i="1"/>
  <c r="R264" i="32"/>
  <c r="F264" i="32"/>
  <c r="AD264" i="32"/>
  <c r="Q264" i="1"/>
  <c r="X264" i="32"/>
  <c r="I264" i="1"/>
  <c r="V264" i="1" s="1"/>
  <c r="R264" i="1"/>
  <c r="L264" i="32"/>
  <c r="X317" i="32"/>
  <c r="R317" i="32"/>
  <c r="AD317" i="32"/>
  <c r="L317" i="32"/>
  <c r="F317" i="32"/>
  <c r="R317" i="1"/>
  <c r="Q317" i="1"/>
  <c r="I317" i="1"/>
  <c r="V317" i="1" s="1"/>
  <c r="AD392" i="32"/>
  <c r="X392" i="32"/>
  <c r="R392" i="32"/>
  <c r="L392" i="32"/>
  <c r="F392" i="32"/>
  <c r="Q392" i="1"/>
  <c r="I392" i="1"/>
  <c r="V392" i="1" s="1"/>
  <c r="R392" i="1"/>
  <c r="AD476" i="32"/>
  <c r="X476" i="32"/>
  <c r="Q476" i="1"/>
  <c r="F476" i="32"/>
  <c r="I476" i="1"/>
  <c r="V476" i="1" s="1"/>
  <c r="L476" i="32"/>
  <c r="R476" i="1"/>
  <c r="R476" i="32"/>
  <c r="AD455" i="32"/>
  <c r="L455" i="32"/>
  <c r="R455" i="32"/>
  <c r="F455" i="32"/>
  <c r="R455" i="1"/>
  <c r="I455" i="1"/>
  <c r="V455" i="1" s="1"/>
  <c r="Q455" i="1"/>
  <c r="X455" i="32"/>
  <c r="BZ534" i="31"/>
  <c r="BV534" i="31"/>
  <c r="BU534" i="31"/>
  <c r="BZ41" i="31"/>
  <c r="BV41" i="31"/>
  <c r="BU41" i="31"/>
  <c r="BZ572" i="31"/>
  <c r="BU572" i="31"/>
  <c r="BV572" i="31"/>
  <c r="BZ763" i="31"/>
  <c r="BU763" i="31"/>
  <c r="BV763" i="31"/>
  <c r="BZ131" i="31"/>
  <c r="BU131" i="31"/>
  <c r="BV131" i="31"/>
  <c r="BZ223" i="31"/>
  <c r="BV223" i="31"/>
  <c r="BU223" i="31"/>
  <c r="BZ243" i="31"/>
  <c r="BU243" i="31"/>
  <c r="BV243" i="31"/>
  <c r="BP207" i="31"/>
  <c r="BO207" i="31"/>
  <c r="BO329" i="31"/>
  <c r="BP329" i="31"/>
  <c r="BP536" i="31"/>
  <c r="BO536" i="31"/>
  <c r="BZ294" i="31"/>
  <c r="BU294" i="31"/>
  <c r="BV294" i="31"/>
  <c r="BZ408" i="31"/>
  <c r="BV408" i="31"/>
  <c r="BU408" i="31"/>
  <c r="BU446" i="31"/>
  <c r="BZ446" i="31"/>
  <c r="BV446" i="31"/>
  <c r="CA511" i="31"/>
  <c r="CB511" i="31"/>
  <c r="BZ30" i="31"/>
  <c r="BV30" i="31"/>
  <c r="BU30" i="31"/>
  <c r="L643" i="32"/>
  <c r="F643" i="32"/>
  <c r="AD643" i="32"/>
  <c r="R643" i="32"/>
  <c r="X643" i="32"/>
  <c r="I643" i="1"/>
  <c r="V643" i="1" s="1"/>
  <c r="R643" i="1"/>
  <c r="Q643" i="1"/>
  <c r="I7" i="1"/>
  <c r="V7" i="1" s="1"/>
  <c r="R7" i="1"/>
  <c r="Q7" i="1"/>
  <c r="AD704" i="32"/>
  <c r="R704" i="32"/>
  <c r="X704" i="32"/>
  <c r="L704" i="32"/>
  <c r="F704" i="32"/>
  <c r="I704" i="1"/>
  <c r="V704" i="1" s="1"/>
  <c r="Q704" i="1"/>
  <c r="R704" i="1"/>
  <c r="AD135" i="32"/>
  <c r="X135" i="32"/>
  <c r="R135" i="32"/>
  <c r="I135" i="1"/>
  <c r="V135" i="1" s="1"/>
  <c r="L135" i="32"/>
  <c r="Q135" i="1"/>
  <c r="F135" i="32"/>
  <c r="R135" i="1"/>
  <c r="X331" i="32"/>
  <c r="R331" i="32"/>
  <c r="L331" i="32"/>
  <c r="F331" i="32"/>
  <c r="Q331" i="1"/>
  <c r="AD331" i="32"/>
  <c r="I331" i="1"/>
  <c r="V331" i="1" s="1"/>
  <c r="R331" i="1"/>
  <c r="R715" i="32"/>
  <c r="AD715" i="32"/>
  <c r="X715" i="32"/>
  <c r="L715" i="32"/>
  <c r="F715" i="32"/>
  <c r="R715" i="1"/>
  <c r="I715" i="1"/>
  <c r="V715" i="1" s="1"/>
  <c r="Q715" i="1"/>
  <c r="R308" i="32"/>
  <c r="L308" i="32"/>
  <c r="AD308" i="32"/>
  <c r="X308" i="32"/>
  <c r="F308" i="32"/>
  <c r="I308" i="1"/>
  <c r="V308" i="1" s="1"/>
  <c r="R308" i="1"/>
  <c r="Q308" i="1"/>
  <c r="R389" i="32"/>
  <c r="L389" i="32"/>
  <c r="F389" i="32"/>
  <c r="AD389" i="32"/>
  <c r="X389" i="32"/>
  <c r="R389" i="1"/>
  <c r="Q389" i="1"/>
  <c r="I389" i="1"/>
  <c r="V389" i="1" s="1"/>
  <c r="AD466" i="32"/>
  <c r="F466" i="32"/>
  <c r="X466" i="32"/>
  <c r="R466" i="32"/>
  <c r="P465" i="1"/>
  <c r="Q466" i="1"/>
  <c r="L466" i="32"/>
  <c r="R466" i="1"/>
  <c r="I466" i="1"/>
  <c r="BZ532" i="31"/>
  <c r="BU532" i="31"/>
  <c r="BV532" i="31"/>
  <c r="AD547" i="32"/>
  <c r="R547" i="32"/>
  <c r="F547" i="32"/>
  <c r="X547" i="32"/>
  <c r="L547" i="32"/>
  <c r="R547" i="1"/>
  <c r="Q547" i="1"/>
  <c r="I547" i="1"/>
  <c r="V547" i="1" s="1"/>
  <c r="R750" i="32"/>
  <c r="AD750" i="32"/>
  <c r="X750" i="32"/>
  <c r="L750" i="32"/>
  <c r="F750" i="32"/>
  <c r="Q750" i="1"/>
  <c r="R750" i="1"/>
  <c r="I750" i="1"/>
  <c r="V750" i="1" s="1"/>
  <c r="AD707" i="32"/>
  <c r="X707" i="32"/>
  <c r="I707" i="1"/>
  <c r="V707" i="1" s="1"/>
  <c r="R707" i="1"/>
  <c r="Q707" i="1"/>
  <c r="R707" i="32"/>
  <c r="L707" i="32"/>
  <c r="F707" i="32"/>
  <c r="L193" i="32"/>
  <c r="F193" i="32"/>
  <c r="AD193" i="32"/>
  <c r="X193" i="32"/>
  <c r="R193" i="32"/>
  <c r="I193" i="1"/>
  <c r="P192" i="1"/>
  <c r="R193" i="1"/>
  <c r="Q193" i="1"/>
  <c r="AD332" i="32"/>
  <c r="X332" i="32"/>
  <c r="R332" i="32"/>
  <c r="F332" i="32"/>
  <c r="L332" i="32"/>
  <c r="I332" i="1"/>
  <c r="V332" i="1" s="1"/>
  <c r="Q332" i="1"/>
  <c r="R332" i="1"/>
  <c r="L252" i="32"/>
  <c r="AD252" i="32"/>
  <c r="X252" i="32"/>
  <c r="R252" i="32"/>
  <c r="F252" i="32"/>
  <c r="R252" i="1"/>
  <c r="Q252" i="1"/>
  <c r="I252" i="1"/>
  <c r="V252" i="1" s="1"/>
  <c r="R309" i="32"/>
  <c r="L309" i="32"/>
  <c r="X309" i="32"/>
  <c r="F309" i="32"/>
  <c r="AD309" i="32"/>
  <c r="Q309" i="1"/>
  <c r="I309" i="1"/>
  <c r="V309" i="1" s="1"/>
  <c r="R309" i="1"/>
  <c r="L390" i="32"/>
  <c r="F390" i="32"/>
  <c r="AD390" i="32"/>
  <c r="R390" i="32"/>
  <c r="X390" i="32"/>
  <c r="R390" i="1"/>
  <c r="I390" i="1"/>
  <c r="V390" i="1" s="1"/>
  <c r="Q390" i="1"/>
  <c r="X467" i="32"/>
  <c r="AD467" i="32"/>
  <c r="L467" i="32"/>
  <c r="R467" i="32"/>
  <c r="F467" i="32"/>
  <c r="R467" i="1"/>
  <c r="I467" i="1"/>
  <c r="V467" i="1" s="1"/>
  <c r="Q467" i="1"/>
  <c r="BZ424" i="31"/>
  <c r="BV424" i="31"/>
  <c r="BT423" i="31"/>
  <c r="BU424" i="31"/>
  <c r="AD478" i="32"/>
  <c r="R478" i="32"/>
  <c r="X478" i="32"/>
  <c r="F478" i="32"/>
  <c r="L478" i="32"/>
  <c r="R478" i="1"/>
  <c r="Q478" i="1"/>
  <c r="I478" i="1"/>
  <c r="V478" i="1" s="1"/>
  <c r="AD45" i="32"/>
  <c r="X45" i="32"/>
  <c r="L45" i="32"/>
  <c r="R45" i="32"/>
  <c r="F45" i="32"/>
  <c r="R45" i="1"/>
  <c r="I45" i="1"/>
  <c r="V45" i="1" s="1"/>
  <c r="Q45" i="1"/>
  <c r="F310" i="32"/>
  <c r="AD310" i="32"/>
  <c r="X310" i="32"/>
  <c r="R310" i="32"/>
  <c r="L310" i="32"/>
  <c r="Q310" i="1"/>
  <c r="I310" i="1"/>
  <c r="V310" i="1" s="1"/>
  <c r="R310" i="1"/>
  <c r="AD391" i="32"/>
  <c r="L391" i="32"/>
  <c r="X391" i="32"/>
  <c r="R391" i="32"/>
  <c r="F391" i="32"/>
  <c r="I391" i="1"/>
  <c r="V391" i="1" s="1"/>
  <c r="Q391" i="1"/>
  <c r="R391" i="1"/>
  <c r="L468" i="32"/>
  <c r="AD468" i="32"/>
  <c r="X468" i="32"/>
  <c r="R468" i="32"/>
  <c r="R468" i="1"/>
  <c r="Q468" i="1"/>
  <c r="I468" i="1"/>
  <c r="V468" i="1" s="1"/>
  <c r="F468" i="32"/>
  <c r="BZ425" i="31"/>
  <c r="AD479" i="32"/>
  <c r="R479" i="32"/>
  <c r="X479" i="32"/>
  <c r="L479" i="32"/>
  <c r="F479" i="32"/>
  <c r="R479" i="1"/>
  <c r="Q479" i="1"/>
  <c r="I479" i="1"/>
  <c r="V479" i="1" s="1"/>
  <c r="BZ46" i="31"/>
  <c r="BV46" i="31"/>
  <c r="BU46" i="31"/>
  <c r="AD740" i="32"/>
  <c r="R740" i="32"/>
  <c r="X740" i="32"/>
  <c r="L740" i="32"/>
  <c r="F740" i="32"/>
  <c r="Q740" i="1"/>
  <c r="I740" i="1"/>
  <c r="V740" i="1" s="1"/>
  <c r="R740" i="1"/>
  <c r="AD593" i="32"/>
  <c r="X593" i="32"/>
  <c r="R593" i="32"/>
  <c r="L593" i="32"/>
  <c r="F593" i="32"/>
  <c r="R593" i="1"/>
  <c r="I593" i="1"/>
  <c r="V593" i="1" s="1"/>
  <c r="Q593" i="1"/>
  <c r="F688" i="32"/>
  <c r="X688" i="32"/>
  <c r="AD688" i="32"/>
  <c r="R688" i="32"/>
  <c r="L688" i="32"/>
  <c r="R688" i="1"/>
  <c r="I688" i="1"/>
  <c r="V688" i="1" s="1"/>
  <c r="Q688" i="1"/>
  <c r="AD228" i="32"/>
  <c r="X228" i="32"/>
  <c r="R228" i="32"/>
  <c r="L228" i="32"/>
  <c r="F228" i="32"/>
  <c r="I228" i="1"/>
  <c r="V228" i="1" s="1"/>
  <c r="R228" i="1"/>
  <c r="Q228" i="1"/>
  <c r="L248" i="32"/>
  <c r="F248" i="32"/>
  <c r="AD248" i="32"/>
  <c r="X248" i="32"/>
  <c r="R248" i="1"/>
  <c r="I248" i="1"/>
  <c r="V248" i="1" s="1"/>
  <c r="Q248" i="1"/>
  <c r="R248" i="32"/>
  <c r="F410" i="32"/>
  <c r="X410" i="32"/>
  <c r="L410" i="32"/>
  <c r="AD410" i="32"/>
  <c r="R410" i="32"/>
  <c r="I410" i="1"/>
  <c r="V410" i="1" s="1"/>
  <c r="Q410" i="1"/>
  <c r="R410" i="1"/>
  <c r="L469" i="32"/>
  <c r="F469" i="32"/>
  <c r="R469" i="1"/>
  <c r="AD469" i="32"/>
  <c r="I469" i="1"/>
  <c r="V469" i="1" s="1"/>
  <c r="X469" i="32"/>
  <c r="Q469" i="1"/>
  <c r="R469" i="32"/>
  <c r="X426" i="32"/>
  <c r="AD426" i="32"/>
  <c r="F426" i="32"/>
  <c r="R426" i="32"/>
  <c r="L426" i="32"/>
  <c r="BU539" i="31"/>
  <c r="BZ539" i="31"/>
  <c r="BV539" i="31"/>
  <c r="AD563" i="32"/>
  <c r="R563" i="32"/>
  <c r="X563" i="32"/>
  <c r="Q563" i="1"/>
  <c r="F563" i="32"/>
  <c r="I563" i="1"/>
  <c r="V563" i="1" s="1"/>
  <c r="L563" i="32"/>
  <c r="R563" i="1"/>
  <c r="BO527" i="31"/>
  <c r="BP527" i="31"/>
  <c r="BJ418" i="31"/>
  <c r="BI418" i="31"/>
  <c r="BO271" i="31"/>
  <c r="BP271" i="31"/>
  <c r="BN219" i="31"/>
  <c r="BP159" i="31"/>
  <c r="BO159" i="31"/>
  <c r="BN126" i="31"/>
  <c r="AD745" i="32"/>
  <c r="X745" i="32"/>
  <c r="R745" i="32"/>
  <c r="L745" i="32"/>
  <c r="F745" i="32"/>
  <c r="I745" i="1"/>
  <c r="V745" i="1" s="1"/>
  <c r="Q745" i="1"/>
  <c r="R745" i="1"/>
  <c r="BZ564" i="31"/>
  <c r="BV564" i="31"/>
  <c r="BU564" i="31"/>
  <c r="BT671" i="31"/>
  <c r="BZ339" i="31"/>
  <c r="BV339" i="31"/>
  <c r="BU339" i="31"/>
  <c r="R399" i="32"/>
  <c r="L399" i="32"/>
  <c r="AD399" i="32"/>
  <c r="X399" i="32"/>
  <c r="F399" i="32"/>
  <c r="R399" i="1"/>
  <c r="I399" i="1"/>
  <c r="V399" i="1" s="1"/>
  <c r="Q399" i="1"/>
  <c r="L640" i="32"/>
  <c r="F640" i="32"/>
  <c r="AD640" i="32"/>
  <c r="X640" i="32"/>
  <c r="R640" i="32"/>
  <c r="R640" i="1"/>
  <c r="Q640" i="1"/>
  <c r="I640" i="1"/>
  <c r="V640" i="1" s="1"/>
  <c r="AD18" i="32"/>
  <c r="Q18" i="1"/>
  <c r="X18" i="32"/>
  <c r="I18" i="1"/>
  <c r="V18" i="1" s="1"/>
  <c r="R18" i="32"/>
  <c r="R18" i="1"/>
  <c r="F18" i="32"/>
  <c r="L18" i="32"/>
  <c r="L746" i="32"/>
  <c r="F746" i="32"/>
  <c r="AD746" i="32"/>
  <c r="X746" i="32"/>
  <c r="I746" i="1"/>
  <c r="V746" i="1" s="1"/>
  <c r="R746" i="32"/>
  <c r="Q746" i="1"/>
  <c r="R746" i="1"/>
  <c r="AD567" i="32"/>
  <c r="R567" i="32"/>
  <c r="L567" i="32"/>
  <c r="F567" i="32"/>
  <c r="X567" i="32"/>
  <c r="Q567" i="1"/>
  <c r="R567" i="1"/>
  <c r="I567" i="1"/>
  <c r="V567" i="1" s="1"/>
  <c r="AD132" i="32"/>
  <c r="F132" i="32"/>
  <c r="X132" i="32"/>
  <c r="R132" i="32"/>
  <c r="R132" i="1"/>
  <c r="I132" i="1"/>
  <c r="V132" i="1" s="1"/>
  <c r="L132" i="32"/>
  <c r="Q132" i="1"/>
  <c r="X234" i="32"/>
  <c r="F234" i="32"/>
  <c r="AD234" i="32"/>
  <c r="R234" i="32"/>
  <c r="L234" i="32"/>
  <c r="I234" i="1"/>
  <c r="V234" i="1" s="1"/>
  <c r="Q234" i="1"/>
  <c r="R234" i="1"/>
  <c r="X253" i="32"/>
  <c r="F253" i="32"/>
  <c r="AD253" i="32"/>
  <c r="R253" i="32"/>
  <c r="L253" i="32"/>
  <c r="I253" i="1"/>
  <c r="V253" i="1" s="1"/>
  <c r="Q253" i="1"/>
  <c r="R253" i="1"/>
  <c r="L305" i="32"/>
  <c r="I305" i="1"/>
  <c r="V305" i="1" s="1"/>
  <c r="F305" i="32"/>
  <c r="Q305" i="1"/>
  <c r="R305" i="1"/>
  <c r="AD305" i="32"/>
  <c r="X305" i="32"/>
  <c r="R305" i="32"/>
  <c r="F386" i="32"/>
  <c r="R386" i="32"/>
  <c r="Q386" i="1"/>
  <c r="I386" i="1"/>
  <c r="V386" i="1" s="1"/>
  <c r="R386" i="1"/>
  <c r="AD386" i="32"/>
  <c r="X386" i="32"/>
  <c r="L386" i="32"/>
  <c r="P461" i="1"/>
  <c r="R462" i="1"/>
  <c r="I462" i="1"/>
  <c r="AD462" i="32"/>
  <c r="R462" i="32"/>
  <c r="X462" i="32"/>
  <c r="F462" i="32"/>
  <c r="L462" i="32"/>
  <c r="Q462" i="1"/>
  <c r="X529" i="32"/>
  <c r="AD529" i="32"/>
  <c r="R529" i="32"/>
  <c r="F529" i="32"/>
  <c r="L529" i="32"/>
  <c r="I529" i="1"/>
  <c r="V529" i="1" s="1"/>
  <c r="Q529" i="1"/>
  <c r="R529" i="1"/>
  <c r="BZ29" i="31"/>
  <c r="BV29" i="31"/>
  <c r="BU29" i="31"/>
  <c r="BZ714" i="31"/>
  <c r="BV714" i="31"/>
  <c r="BU714" i="31"/>
  <c r="BZ577" i="31"/>
  <c r="BU577" i="31"/>
  <c r="BV577" i="31"/>
  <c r="BV127" i="31"/>
  <c r="BZ127" i="31"/>
  <c r="BU127" i="31"/>
  <c r="BV214" i="31"/>
  <c r="BZ214" i="31"/>
  <c r="BU214" i="31"/>
  <c r="BZ347" i="31"/>
  <c r="BV347" i="31"/>
  <c r="BU347" i="31"/>
  <c r="BZ282" i="31"/>
  <c r="BV282" i="31"/>
  <c r="BU282" i="31"/>
  <c r="BU370" i="31"/>
  <c r="BZ370" i="31"/>
  <c r="BV370" i="31"/>
  <c r="BZ437" i="31"/>
  <c r="BV437" i="31"/>
  <c r="BU437" i="31"/>
  <c r="BV397" i="31"/>
  <c r="BZ397" i="31"/>
  <c r="BU397" i="31"/>
  <c r="BZ18" i="31"/>
  <c r="BV18" i="31"/>
  <c r="BU18" i="31"/>
  <c r="L546" i="32"/>
  <c r="R546" i="32"/>
  <c r="F546" i="32"/>
  <c r="X546" i="32"/>
  <c r="Q546" i="1"/>
  <c r="AD546" i="32"/>
  <c r="I546" i="1"/>
  <c r="R546" i="1"/>
  <c r="AD590" i="32"/>
  <c r="L590" i="32"/>
  <c r="R590" i="32"/>
  <c r="F590" i="32"/>
  <c r="I590" i="1"/>
  <c r="V590" i="1" s="1"/>
  <c r="Q590" i="1"/>
  <c r="R590" i="1"/>
  <c r="X590" i="32"/>
  <c r="AD685" i="32"/>
  <c r="X685" i="32"/>
  <c r="R685" i="32"/>
  <c r="L685" i="32"/>
  <c r="F685" i="32"/>
  <c r="I685" i="1"/>
  <c r="V685" i="1" s="1"/>
  <c r="Q685" i="1"/>
  <c r="R685" i="1"/>
  <c r="AD225" i="32"/>
  <c r="X225" i="32"/>
  <c r="R225" i="32"/>
  <c r="L225" i="32"/>
  <c r="F225" i="32"/>
  <c r="Q225" i="1"/>
  <c r="I225" i="1"/>
  <c r="V225" i="1" s="1"/>
  <c r="R225" i="1"/>
  <c r="X245" i="32"/>
  <c r="R245" i="32"/>
  <c r="F245" i="32"/>
  <c r="L245" i="32"/>
  <c r="R245" i="1"/>
  <c r="AD245" i="32"/>
  <c r="I245" i="1"/>
  <c r="V245" i="1" s="1"/>
  <c r="Q245" i="1"/>
  <c r="AD296" i="32"/>
  <c r="X296" i="32"/>
  <c r="R296" i="32"/>
  <c r="L296" i="32"/>
  <c r="F296" i="32"/>
  <c r="Q296" i="1"/>
  <c r="R296" i="1"/>
  <c r="I296" i="1"/>
  <c r="V296" i="1" s="1"/>
  <c r="R377" i="32"/>
  <c r="AD377" i="32"/>
  <c r="X377" i="32"/>
  <c r="L377" i="32"/>
  <c r="F377" i="32"/>
  <c r="Q377" i="1"/>
  <c r="R377" i="1"/>
  <c r="I377" i="1"/>
  <c r="V377" i="1" s="1"/>
  <c r="X448" i="32"/>
  <c r="AD448" i="32"/>
  <c r="R448" i="32"/>
  <c r="L448" i="32"/>
  <c r="F448" i="32"/>
  <c r="R448" i="1"/>
  <c r="I448" i="1"/>
  <c r="V448" i="1" s="1"/>
  <c r="Q448" i="1"/>
  <c r="X513" i="32"/>
  <c r="R513" i="32"/>
  <c r="AD513" i="32"/>
  <c r="L513" i="32"/>
  <c r="F513" i="32"/>
  <c r="R513" i="1"/>
  <c r="I513" i="1"/>
  <c r="V513" i="1" s="1"/>
  <c r="Q513" i="1"/>
  <c r="F607" i="32"/>
  <c r="L607" i="32"/>
  <c r="I607" i="1"/>
  <c r="V607" i="1" s="1"/>
  <c r="Q607" i="1"/>
  <c r="R607" i="1"/>
  <c r="AD607" i="32"/>
  <c r="X607" i="32"/>
  <c r="R607" i="32"/>
  <c r="BZ44" i="31"/>
  <c r="BV44" i="31"/>
  <c r="BU44" i="31"/>
  <c r="X575" i="32"/>
  <c r="R575" i="32"/>
  <c r="F575" i="32"/>
  <c r="L575" i="32"/>
  <c r="AD575" i="32"/>
  <c r="R575" i="1"/>
  <c r="Q575" i="1"/>
  <c r="I575" i="1"/>
  <c r="V575" i="1" s="1"/>
  <c r="R591" i="32"/>
  <c r="L591" i="32"/>
  <c r="F591" i="32"/>
  <c r="AD591" i="32"/>
  <c r="I591" i="1"/>
  <c r="V591" i="1" s="1"/>
  <c r="R591" i="1"/>
  <c r="X591" i="32"/>
  <c r="Q591" i="1"/>
  <c r="R686" i="1"/>
  <c r="Q686" i="1"/>
  <c r="I686" i="1"/>
  <c r="V686" i="1" s="1"/>
  <c r="AD686" i="32"/>
  <c r="R686" i="32"/>
  <c r="X686" i="32"/>
  <c r="L686" i="32"/>
  <c r="F686" i="32"/>
  <c r="L226" i="32"/>
  <c r="R226" i="1"/>
  <c r="Q226" i="1"/>
  <c r="AD226" i="32"/>
  <c r="X226" i="32"/>
  <c r="R226" i="32"/>
  <c r="F226" i="32"/>
  <c r="I226" i="1"/>
  <c r="V226" i="1" s="1"/>
  <c r="R246" i="32"/>
  <c r="L246" i="32"/>
  <c r="R246" i="1"/>
  <c r="I246" i="1"/>
  <c r="V246" i="1" s="1"/>
  <c r="AD246" i="32"/>
  <c r="X246" i="32"/>
  <c r="F246" i="32"/>
  <c r="Q246" i="1"/>
  <c r="L297" i="32"/>
  <c r="AD297" i="32"/>
  <c r="X297" i="32"/>
  <c r="R297" i="32"/>
  <c r="F297" i="32"/>
  <c r="R297" i="1"/>
  <c r="I297" i="1"/>
  <c r="V297" i="1" s="1"/>
  <c r="Q297" i="1"/>
  <c r="X378" i="32"/>
  <c r="AD378" i="32"/>
  <c r="R378" i="32"/>
  <c r="L378" i="32"/>
  <c r="F378" i="32"/>
  <c r="I378" i="1"/>
  <c r="V378" i="1" s="1"/>
  <c r="R378" i="1"/>
  <c r="Q378" i="1"/>
  <c r="X449" i="32"/>
  <c r="R449" i="32"/>
  <c r="L449" i="32"/>
  <c r="AD449" i="32"/>
  <c r="F449" i="32"/>
  <c r="I449" i="1"/>
  <c r="V449" i="1" s="1"/>
  <c r="Q449" i="1"/>
  <c r="R449" i="1"/>
  <c r="X514" i="32"/>
  <c r="AD514" i="32"/>
  <c r="L514" i="32"/>
  <c r="R514" i="32"/>
  <c r="F514" i="32"/>
  <c r="I514" i="1"/>
  <c r="V514" i="1" s="1"/>
  <c r="Q514" i="1"/>
  <c r="R514" i="1"/>
  <c r="R537" i="32"/>
  <c r="F537" i="32"/>
  <c r="AD537" i="32"/>
  <c r="I537" i="1"/>
  <c r="X537" i="32"/>
  <c r="P536" i="1"/>
  <c r="R537" i="1"/>
  <c r="L537" i="32"/>
  <c r="Q537" i="1"/>
  <c r="X33" i="32"/>
  <c r="L33" i="32"/>
  <c r="R33" i="32"/>
  <c r="F33" i="32"/>
  <c r="R33" i="1"/>
  <c r="Q33" i="1"/>
  <c r="I33" i="1"/>
  <c r="V33" i="1" s="1"/>
  <c r="AD33" i="32"/>
  <c r="X379" i="32"/>
  <c r="R379" i="32"/>
  <c r="AD379" i="32"/>
  <c r="L379" i="32"/>
  <c r="F379" i="32"/>
  <c r="I379" i="1"/>
  <c r="V379" i="1" s="1"/>
  <c r="Q379" i="1"/>
  <c r="R379" i="1"/>
  <c r="AD600" i="32"/>
  <c r="X600" i="32"/>
  <c r="L600" i="32"/>
  <c r="R600" i="32"/>
  <c r="F600" i="32"/>
  <c r="R600" i="1"/>
  <c r="I600" i="1"/>
  <c r="V600" i="1" s="1"/>
  <c r="Q600" i="1"/>
  <c r="BU515" i="31"/>
  <c r="BV515" i="31"/>
  <c r="BZ515" i="31"/>
  <c r="AD538" i="32"/>
  <c r="X538" i="32"/>
  <c r="L538" i="32"/>
  <c r="R538" i="32"/>
  <c r="F538" i="32"/>
  <c r="I538" i="1"/>
  <c r="V538" i="1" s="1"/>
  <c r="Q538" i="1"/>
  <c r="R538" i="1"/>
  <c r="BZ34" i="31"/>
  <c r="BV34" i="31"/>
  <c r="BU34" i="31"/>
  <c r="F730" i="32"/>
  <c r="AD730" i="32"/>
  <c r="X730" i="32"/>
  <c r="R730" i="32"/>
  <c r="L730" i="32"/>
  <c r="Q730" i="1"/>
  <c r="R730" i="1"/>
  <c r="I730" i="1"/>
  <c r="V730" i="1" s="1"/>
  <c r="X582" i="32"/>
  <c r="L582" i="32"/>
  <c r="AD582" i="32"/>
  <c r="R582" i="32"/>
  <c r="F582" i="32"/>
  <c r="I582" i="1"/>
  <c r="V582" i="1" s="1"/>
  <c r="R582" i="1"/>
  <c r="Q582" i="1"/>
  <c r="AD679" i="32"/>
  <c r="X679" i="32"/>
  <c r="R679" i="32"/>
  <c r="L679" i="32"/>
  <c r="F679" i="32"/>
  <c r="R679" i="1"/>
  <c r="I679" i="1"/>
  <c r="V679" i="1" s="1"/>
  <c r="Q679" i="1"/>
  <c r="F140" i="32"/>
  <c r="AD140" i="32"/>
  <c r="X140" i="32"/>
  <c r="R140" i="32"/>
  <c r="L140" i="32"/>
  <c r="R140" i="1"/>
  <c r="Q140" i="1"/>
  <c r="I140" i="1"/>
  <c r="V140" i="1" s="1"/>
  <c r="L236" i="32"/>
  <c r="F236" i="32"/>
  <c r="AD236" i="32"/>
  <c r="X236" i="32"/>
  <c r="R236" i="32"/>
  <c r="R236" i="1"/>
  <c r="I236" i="1"/>
  <c r="V236" i="1" s="1"/>
  <c r="Q236" i="1"/>
  <c r="BZ287" i="31"/>
  <c r="BV287" i="31"/>
  <c r="BU287" i="31"/>
  <c r="AD601" i="32"/>
  <c r="R601" i="32"/>
  <c r="X601" i="32"/>
  <c r="F601" i="32"/>
  <c r="L601" i="32"/>
  <c r="I601" i="1"/>
  <c r="V601" i="1" s="1"/>
  <c r="Q601" i="1"/>
  <c r="R601" i="1"/>
  <c r="R528" i="32"/>
  <c r="Q528" i="1"/>
  <c r="F528" i="32"/>
  <c r="L528" i="32"/>
  <c r="AD528" i="32"/>
  <c r="R528" i="1"/>
  <c r="I528" i="1"/>
  <c r="V528" i="1" s="1"/>
  <c r="X528" i="1" s="1"/>
  <c r="X528" i="32"/>
  <c r="BZ659" i="31"/>
  <c r="BV659" i="31"/>
  <c r="BU659" i="31"/>
  <c r="Q35" i="1"/>
  <c r="AD35" i="32"/>
  <c r="X35" i="32"/>
  <c r="R35" i="32"/>
  <c r="F35" i="32"/>
  <c r="L35" i="32"/>
  <c r="I35" i="1"/>
  <c r="V35" i="1" s="1"/>
  <c r="R35" i="1"/>
  <c r="F753" i="32"/>
  <c r="AD753" i="32"/>
  <c r="X753" i="32"/>
  <c r="R753" i="32"/>
  <c r="I753" i="1"/>
  <c r="V753" i="1" s="1"/>
  <c r="Q753" i="1"/>
  <c r="R753" i="1"/>
  <c r="L753" i="32"/>
  <c r="AD726" i="32"/>
  <c r="X726" i="32"/>
  <c r="R726" i="32"/>
  <c r="L726" i="32"/>
  <c r="F726" i="32"/>
  <c r="R726" i="1"/>
  <c r="I726" i="1"/>
  <c r="V726" i="1" s="1"/>
  <c r="Q726" i="1"/>
  <c r="L196" i="32"/>
  <c r="F196" i="32"/>
  <c r="AD196" i="32"/>
  <c r="X196" i="32"/>
  <c r="R196" i="32"/>
  <c r="R196" i="1"/>
  <c r="Q196" i="1"/>
  <c r="I196" i="1"/>
  <c r="V196" i="1" s="1"/>
  <c r="AD335" i="32"/>
  <c r="X335" i="32"/>
  <c r="R335" i="32"/>
  <c r="L335" i="32"/>
  <c r="F335" i="32"/>
  <c r="Q335" i="1"/>
  <c r="R335" i="1"/>
  <c r="I335" i="1"/>
  <c r="V335" i="1" s="1"/>
  <c r="AD552" i="32"/>
  <c r="L552" i="32"/>
  <c r="R552" i="32"/>
  <c r="F552" i="32"/>
  <c r="X552" i="32"/>
  <c r="R552" i="1"/>
  <c r="Q552" i="1"/>
  <c r="I552" i="1"/>
  <c r="V552" i="1" s="1"/>
  <c r="F312" i="32"/>
  <c r="X312" i="32"/>
  <c r="AD312" i="32"/>
  <c r="R312" i="32"/>
  <c r="L312" i="32"/>
  <c r="P419" i="1"/>
  <c r="Q312" i="1"/>
  <c r="I312" i="1"/>
  <c r="V312" i="1" s="1"/>
  <c r="R312" i="1"/>
  <c r="AD411" i="32"/>
  <c r="X411" i="32"/>
  <c r="R411" i="32"/>
  <c r="L411" i="32"/>
  <c r="F411" i="32"/>
  <c r="Q411" i="1"/>
  <c r="I411" i="1"/>
  <c r="V411" i="1" s="1"/>
  <c r="R411" i="1"/>
  <c r="BZ484" i="31"/>
  <c r="BU484" i="31"/>
  <c r="BV484" i="31"/>
  <c r="BT483" i="31"/>
  <c r="BZ636" i="31"/>
  <c r="BV636" i="31"/>
  <c r="BU636" i="31"/>
  <c r="BZ754" i="31"/>
  <c r="BV754" i="31"/>
  <c r="BU754" i="31"/>
  <c r="BZ713" i="31"/>
  <c r="BV713" i="31"/>
  <c r="BU713" i="31"/>
  <c r="BZ197" i="31"/>
  <c r="BU197" i="31"/>
  <c r="BV197" i="31"/>
  <c r="BZ336" i="31"/>
  <c r="BV336" i="31"/>
  <c r="BU336" i="31"/>
  <c r="BZ251" i="31"/>
  <c r="BU251" i="31"/>
  <c r="BV251" i="31"/>
  <c r="BZ313" i="31"/>
  <c r="BV313" i="31"/>
  <c r="BU313" i="31"/>
  <c r="BV412" i="31"/>
  <c r="BZ412" i="31"/>
  <c r="BU412" i="31"/>
  <c r="BZ767" i="31"/>
  <c r="BV767" i="31"/>
  <c r="BU767" i="31"/>
  <c r="BZ430" i="31"/>
  <c r="BT429" i="31"/>
  <c r="BZ541" i="31"/>
  <c r="BU541" i="31"/>
  <c r="BV541" i="31"/>
  <c r="BZ37" i="31"/>
  <c r="BV37" i="31"/>
  <c r="BU37" i="31"/>
  <c r="BZ149" i="31"/>
  <c r="BU149" i="31"/>
  <c r="BV149" i="31"/>
  <c r="BZ615" i="31"/>
  <c r="BU615" i="31"/>
  <c r="BV615" i="31"/>
  <c r="AD431" i="32"/>
  <c r="F431" i="32"/>
  <c r="X431" i="32"/>
  <c r="R431" i="32"/>
  <c r="L431" i="32"/>
  <c r="R431" i="1"/>
  <c r="I431" i="1"/>
  <c r="V431" i="1" s="1"/>
  <c r="Q431" i="1"/>
  <c r="AD542" i="32"/>
  <c r="X542" i="32"/>
  <c r="R542" i="32"/>
  <c r="F542" i="32"/>
  <c r="L542" i="32"/>
  <c r="Q542" i="1"/>
  <c r="I542" i="1"/>
  <c r="V542" i="1" s="1"/>
  <c r="R542" i="1"/>
  <c r="AD156" i="32"/>
  <c r="X156" i="32"/>
  <c r="R156" i="1"/>
  <c r="R156" i="32"/>
  <c r="I156" i="1"/>
  <c r="V156" i="1" s="1"/>
  <c r="L156" i="32"/>
  <c r="Q156" i="1"/>
  <c r="F156" i="32"/>
  <c r="L173" i="32"/>
  <c r="F173" i="32"/>
  <c r="AD173" i="32"/>
  <c r="X173" i="32"/>
  <c r="R173" i="32"/>
  <c r="I173" i="1"/>
  <c r="V173" i="1" s="1"/>
  <c r="R173" i="1"/>
  <c r="Q173" i="1"/>
  <c r="BZ561" i="31"/>
  <c r="BV561" i="31"/>
  <c r="BT560" i="31"/>
  <c r="BU561" i="31"/>
  <c r="BV99" i="31"/>
  <c r="BU99" i="31"/>
  <c r="BZ99" i="31"/>
  <c r="BZ119" i="31"/>
  <c r="BU119" i="31"/>
  <c r="BV119" i="31"/>
  <c r="AD175" i="32"/>
  <c r="X175" i="32"/>
  <c r="R175" i="32"/>
  <c r="L175" i="32"/>
  <c r="F175" i="32"/>
  <c r="R175" i="1"/>
  <c r="I175" i="1"/>
  <c r="V175" i="1" s="1"/>
  <c r="Q175" i="1"/>
  <c r="BZ63" i="31"/>
  <c r="BU63" i="31"/>
  <c r="BV63" i="31"/>
  <c r="BZ24" i="31"/>
  <c r="BV24" i="31"/>
  <c r="BU24" i="31"/>
  <c r="BZ66" i="31"/>
  <c r="BU66" i="31"/>
  <c r="BV66" i="31"/>
  <c r="BZ101" i="31"/>
  <c r="BU101" i="31"/>
  <c r="BV101" i="31"/>
  <c r="BV700" i="31"/>
  <c r="BZ700" i="31"/>
  <c r="BU700" i="31"/>
  <c r="BZ162" i="31"/>
  <c r="BU162" i="31"/>
  <c r="BV162" i="31"/>
  <c r="BU556" i="31"/>
  <c r="BZ556" i="31"/>
  <c r="BV556" i="31"/>
  <c r="BZ232" i="31"/>
  <c r="BV232" i="31"/>
  <c r="BU232" i="31"/>
  <c r="BZ326" i="31"/>
  <c r="BU326" i="31"/>
  <c r="BV326" i="31"/>
  <c r="BZ16" i="31"/>
  <c r="BV16" i="31"/>
  <c r="BU16" i="31"/>
  <c r="AD27" i="32"/>
  <c r="X27" i="32"/>
  <c r="R27" i="32"/>
  <c r="F27" i="32"/>
  <c r="Q27" i="1"/>
  <c r="L27" i="32"/>
  <c r="I27" i="1"/>
  <c r="V27" i="1" s="1"/>
  <c r="R27" i="1"/>
  <c r="I97" i="1"/>
  <c r="V97" i="1" s="1"/>
  <c r="R97" i="1"/>
  <c r="AD97" i="32"/>
  <c r="Q97" i="1"/>
  <c r="X97" i="32"/>
  <c r="R97" i="32"/>
  <c r="L97" i="32"/>
  <c r="F97" i="32"/>
  <c r="BO192" i="31"/>
  <c r="BP192" i="31"/>
  <c r="BZ745" i="31"/>
  <c r="BV745" i="31"/>
  <c r="BU745" i="31"/>
  <c r="BZ164" i="31"/>
  <c r="BV164" i="31"/>
  <c r="BU164" i="31"/>
  <c r="R280" i="32"/>
  <c r="R280" i="1"/>
  <c r="I280" i="1"/>
  <c r="V280" i="1" s="1"/>
  <c r="AD280" i="32"/>
  <c r="X280" i="32"/>
  <c r="L280" i="32"/>
  <c r="F280" i="32"/>
  <c r="Q280" i="1"/>
  <c r="X368" i="32"/>
  <c r="R368" i="32"/>
  <c r="AD368" i="32"/>
  <c r="I368" i="1"/>
  <c r="L368" i="32"/>
  <c r="R368" i="1"/>
  <c r="F368" i="32"/>
  <c r="Q368" i="1"/>
  <c r="P367" i="1"/>
  <c r="X473" i="32"/>
  <c r="AD473" i="32"/>
  <c r="R473" i="32"/>
  <c r="L473" i="32"/>
  <c r="F473" i="32"/>
  <c r="I473" i="1"/>
  <c r="Q473" i="1"/>
  <c r="R473" i="1"/>
  <c r="BZ399" i="31"/>
  <c r="BV399" i="31"/>
  <c r="BU399" i="31"/>
  <c r="BU640" i="31"/>
  <c r="BZ640" i="31"/>
  <c r="BV640" i="31"/>
  <c r="L299" i="32"/>
  <c r="F299" i="32"/>
  <c r="AD299" i="32"/>
  <c r="X299" i="32"/>
  <c r="R299" i="32"/>
  <c r="I299" i="1"/>
  <c r="V299" i="1" s="1"/>
  <c r="Q299" i="1"/>
  <c r="R299" i="1"/>
  <c r="BU746" i="31"/>
  <c r="BZ746" i="31"/>
  <c r="BV746" i="31"/>
  <c r="BZ567" i="31"/>
  <c r="BV567" i="31"/>
  <c r="BU567" i="31"/>
  <c r="BZ132" i="31"/>
  <c r="BU132" i="31"/>
  <c r="BV132" i="31"/>
  <c r="BZ234" i="31"/>
  <c r="BV234" i="31"/>
  <c r="BU234" i="31"/>
  <c r="BZ253" i="31"/>
  <c r="BV253" i="31"/>
  <c r="BU253" i="31"/>
  <c r="BZ305" i="31"/>
  <c r="BV305" i="31"/>
  <c r="BU305" i="31"/>
  <c r="BZ386" i="31"/>
  <c r="BU386" i="31"/>
  <c r="BV386" i="31"/>
  <c r="BZ462" i="31"/>
  <c r="BV462" i="31"/>
  <c r="BU462" i="31"/>
  <c r="BT461" i="31"/>
  <c r="BU529" i="31"/>
  <c r="BZ529" i="31"/>
  <c r="BV529" i="31"/>
  <c r="CB604" i="31"/>
  <c r="CA604" i="31"/>
  <c r="X654" i="32"/>
  <c r="F654" i="32"/>
  <c r="AD654" i="32"/>
  <c r="R654" i="32"/>
  <c r="L654" i="32"/>
  <c r="R654" i="1"/>
  <c r="Q654" i="1"/>
  <c r="I654" i="1"/>
  <c r="V654" i="1" s="1"/>
  <c r="L623" i="32"/>
  <c r="R623" i="32"/>
  <c r="AD623" i="32"/>
  <c r="X623" i="32"/>
  <c r="AJ623" i="32"/>
  <c r="F623" i="32"/>
  <c r="R623" i="1"/>
  <c r="I623" i="1"/>
  <c r="V623" i="1" s="1"/>
  <c r="Q623" i="1"/>
  <c r="X562" i="32"/>
  <c r="AD562" i="32"/>
  <c r="L562" i="32"/>
  <c r="R562" i="32"/>
  <c r="F562" i="32"/>
  <c r="R562" i="1"/>
  <c r="I562" i="1"/>
  <c r="V562" i="1" s="1"/>
  <c r="Q562" i="1"/>
  <c r="L167" i="32"/>
  <c r="F167" i="32"/>
  <c r="AD167" i="32"/>
  <c r="X167" i="32"/>
  <c r="I167" i="1"/>
  <c r="V167" i="1" s="1"/>
  <c r="R167" i="1"/>
  <c r="Q167" i="1"/>
  <c r="R167" i="32"/>
  <c r="AD342" i="32"/>
  <c r="X342" i="32"/>
  <c r="R342" i="32"/>
  <c r="L342" i="32"/>
  <c r="F342" i="32"/>
  <c r="I342" i="1"/>
  <c r="V342" i="1" s="1"/>
  <c r="Q342" i="1"/>
  <c r="R342" i="1"/>
  <c r="AD266" i="32"/>
  <c r="X266" i="32"/>
  <c r="F266" i="32"/>
  <c r="R266" i="32"/>
  <c r="L266" i="32"/>
  <c r="R266" i="1"/>
  <c r="Q266" i="1"/>
  <c r="I266" i="1"/>
  <c r="V266" i="1" s="1"/>
  <c r="AD319" i="32"/>
  <c r="X319" i="32"/>
  <c r="R319" i="32"/>
  <c r="L319" i="32"/>
  <c r="F319" i="32"/>
  <c r="I319" i="1"/>
  <c r="V319" i="1" s="1"/>
  <c r="R319" i="1"/>
  <c r="Q319" i="1"/>
  <c r="X250" i="32"/>
  <c r="R250" i="32"/>
  <c r="AD250" i="32"/>
  <c r="L250" i="32"/>
  <c r="F250" i="32"/>
  <c r="I250" i="1"/>
  <c r="V250" i="1" s="1"/>
  <c r="Q250" i="1"/>
  <c r="R250" i="1"/>
  <c r="R488" i="1"/>
  <c r="X488" i="32"/>
  <c r="I488" i="1"/>
  <c r="V488" i="1" s="1"/>
  <c r="AD488" i="32"/>
  <c r="Q488" i="1"/>
  <c r="L488" i="32"/>
  <c r="R488" i="32"/>
  <c r="F488" i="32"/>
  <c r="BZ457" i="31"/>
  <c r="BV457" i="31"/>
  <c r="BU457" i="31"/>
  <c r="BV546" i="31"/>
  <c r="BZ546" i="31"/>
  <c r="BU546" i="31"/>
  <c r="F574" i="32"/>
  <c r="X574" i="32"/>
  <c r="AD574" i="32"/>
  <c r="L574" i="32"/>
  <c r="R574" i="1"/>
  <c r="Q574" i="1"/>
  <c r="I574" i="1"/>
  <c r="V574" i="1" s="1"/>
  <c r="R574" i="32"/>
  <c r="BZ590" i="31"/>
  <c r="BV590" i="31"/>
  <c r="BU590" i="31"/>
  <c r="BZ685" i="31"/>
  <c r="BU685" i="31"/>
  <c r="BV685" i="31"/>
  <c r="BZ225" i="31"/>
  <c r="BU225" i="31"/>
  <c r="BV225" i="31"/>
  <c r="BZ245" i="31"/>
  <c r="BU245" i="31"/>
  <c r="BV245" i="31"/>
  <c r="BZ296" i="31"/>
  <c r="BU296" i="31"/>
  <c r="BV296" i="31"/>
  <c r="BV377" i="31"/>
  <c r="BZ377" i="31"/>
  <c r="BU377" i="31"/>
  <c r="BU448" i="31"/>
  <c r="BZ448" i="31"/>
  <c r="BV448" i="31"/>
  <c r="BZ513" i="31"/>
  <c r="BV513" i="31"/>
  <c r="BU513" i="31"/>
  <c r="BZ607" i="31"/>
  <c r="BV607" i="31"/>
  <c r="BU607" i="31"/>
  <c r="BV56" i="31"/>
  <c r="BZ56" i="31"/>
  <c r="BU56" i="31"/>
  <c r="BZ575" i="31"/>
  <c r="BU575" i="31"/>
  <c r="BV575" i="31"/>
  <c r="BZ591" i="31"/>
  <c r="BU591" i="31"/>
  <c r="BV591" i="31"/>
  <c r="BU686" i="31"/>
  <c r="BZ686" i="31"/>
  <c r="BV686" i="31"/>
  <c r="BZ226" i="31"/>
  <c r="BV226" i="31"/>
  <c r="BU226" i="31"/>
  <c r="BZ246" i="31"/>
  <c r="BV246" i="31"/>
  <c r="BU246" i="31"/>
  <c r="BZ297" i="31"/>
  <c r="BV297" i="31"/>
  <c r="BU297" i="31"/>
  <c r="BZ378" i="31"/>
  <c r="BU378" i="31"/>
  <c r="BV378" i="31"/>
  <c r="BZ449" i="31"/>
  <c r="BU449" i="31"/>
  <c r="BV449" i="31"/>
  <c r="BZ514" i="31"/>
  <c r="BV514" i="31"/>
  <c r="BU514" i="31"/>
  <c r="BV537" i="31"/>
  <c r="BZ537" i="31"/>
  <c r="BU537" i="31"/>
  <c r="BT536" i="31"/>
  <c r="BZ33" i="31"/>
  <c r="BV33" i="31"/>
  <c r="BU33" i="31"/>
  <c r="L739" i="32"/>
  <c r="AD739" i="32"/>
  <c r="X739" i="32"/>
  <c r="R739" i="32"/>
  <c r="F739" i="32"/>
  <c r="P738" i="1"/>
  <c r="AD592" i="32"/>
  <c r="L592" i="32"/>
  <c r="X592" i="32"/>
  <c r="R592" i="32"/>
  <c r="F592" i="32"/>
  <c r="R592" i="1"/>
  <c r="I592" i="1"/>
  <c r="V592" i="1" s="1"/>
  <c r="Q592" i="1"/>
  <c r="L687" i="32"/>
  <c r="F687" i="32"/>
  <c r="AD687" i="32"/>
  <c r="R687" i="32"/>
  <c r="R687" i="1"/>
  <c r="I687" i="1"/>
  <c r="V687" i="1" s="1"/>
  <c r="Q687" i="1"/>
  <c r="X687" i="32"/>
  <c r="AD227" i="32"/>
  <c r="I227" i="1"/>
  <c r="V227" i="1" s="1"/>
  <c r="X227" i="32"/>
  <c r="Q227" i="1"/>
  <c r="R227" i="32"/>
  <c r="R227" i="1"/>
  <c r="L227" i="32"/>
  <c r="F227" i="32"/>
  <c r="F247" i="32"/>
  <c r="AD247" i="32"/>
  <c r="X247" i="32"/>
  <c r="R247" i="32"/>
  <c r="I247" i="1"/>
  <c r="V247" i="1" s="1"/>
  <c r="L247" i="32"/>
  <c r="R247" i="1"/>
  <c r="Q247" i="1"/>
  <c r="BV298" i="31"/>
  <c r="BZ298" i="31"/>
  <c r="BU298" i="31"/>
  <c r="BZ379" i="31"/>
  <c r="BV379" i="31"/>
  <c r="BU379" i="31"/>
  <c r="BZ600" i="31"/>
  <c r="BU600" i="31"/>
  <c r="BV600" i="31"/>
  <c r="BV538" i="31"/>
  <c r="BU538" i="31"/>
  <c r="BZ538" i="31"/>
  <c r="BZ730" i="31"/>
  <c r="BV730" i="31"/>
  <c r="BU730" i="31"/>
  <c r="BZ582" i="31"/>
  <c r="BV582" i="31"/>
  <c r="BU582" i="31"/>
  <c r="BZ679" i="31"/>
  <c r="BV679" i="31"/>
  <c r="BU679" i="31"/>
  <c r="BZ140" i="31"/>
  <c r="BU140" i="31"/>
  <c r="BV140" i="31"/>
  <c r="BZ236" i="31"/>
  <c r="BV236" i="31"/>
  <c r="BU236" i="31"/>
  <c r="BZ380" i="31"/>
  <c r="BV380" i="31"/>
  <c r="BU380" i="31"/>
  <c r="BZ601" i="31"/>
  <c r="BU601" i="31"/>
  <c r="BV601" i="31"/>
  <c r="BZ528" i="31"/>
  <c r="BV528" i="31"/>
  <c r="BU528" i="31"/>
  <c r="BT527" i="31"/>
  <c r="BZ35" i="31"/>
  <c r="BU35" i="31"/>
  <c r="BV35" i="31"/>
  <c r="BZ753" i="31"/>
  <c r="BU753" i="31"/>
  <c r="BV753" i="31"/>
  <c r="BZ726" i="31"/>
  <c r="BV726" i="31"/>
  <c r="BU726" i="31"/>
  <c r="BZ196" i="31"/>
  <c r="BV196" i="31"/>
  <c r="BU196" i="31"/>
  <c r="BV335" i="31"/>
  <c r="BZ335" i="31"/>
  <c r="BU335" i="31"/>
  <c r="BZ552" i="31"/>
  <c r="BV552" i="31"/>
  <c r="BU552" i="31"/>
  <c r="BU312" i="31"/>
  <c r="BZ312" i="31"/>
  <c r="BT419" i="31"/>
  <c r="BV312" i="31"/>
  <c r="BZ411" i="31"/>
  <c r="BV411" i="31"/>
  <c r="BU411" i="31"/>
  <c r="X760" i="32"/>
  <c r="L760" i="32"/>
  <c r="Q760" i="1"/>
  <c r="R760" i="1"/>
  <c r="P759" i="1"/>
  <c r="I760" i="1"/>
  <c r="AD760" i="32"/>
  <c r="R760" i="32"/>
  <c r="F760" i="32"/>
  <c r="AD699" i="32"/>
  <c r="X699" i="32"/>
  <c r="R699" i="32"/>
  <c r="Q699" i="1"/>
  <c r="L699" i="32"/>
  <c r="F699" i="32"/>
  <c r="R699" i="1"/>
  <c r="I699" i="1"/>
  <c r="V699" i="1" s="1"/>
  <c r="X198" i="32"/>
  <c r="F198" i="32"/>
  <c r="AD198" i="32"/>
  <c r="R198" i="32"/>
  <c r="L198" i="32"/>
  <c r="I198" i="1"/>
  <c r="V198" i="1" s="1"/>
  <c r="Q198" i="1"/>
  <c r="R198" i="1"/>
  <c r="L337" i="32"/>
  <c r="F337" i="32"/>
  <c r="AD337" i="32"/>
  <c r="R337" i="32"/>
  <c r="I337" i="1"/>
  <c r="V337" i="1" s="1"/>
  <c r="Q337" i="1"/>
  <c r="R337" i="1"/>
  <c r="X337" i="32"/>
  <c r="AD255" i="32"/>
  <c r="X255" i="32"/>
  <c r="R255" i="32"/>
  <c r="L255" i="32"/>
  <c r="F255" i="32"/>
  <c r="Q255" i="1"/>
  <c r="I255" i="1"/>
  <c r="V255" i="1" s="1"/>
  <c r="R255" i="1"/>
  <c r="AD314" i="32"/>
  <c r="X314" i="32"/>
  <c r="R314" i="32"/>
  <c r="L314" i="32"/>
  <c r="F314" i="32"/>
  <c r="R314" i="1"/>
  <c r="Q314" i="1"/>
  <c r="I314" i="1"/>
  <c r="V314" i="1" s="1"/>
  <c r="AD413" i="32"/>
  <c r="X413" i="32"/>
  <c r="R413" i="32"/>
  <c r="L413" i="32"/>
  <c r="F413" i="32"/>
  <c r="R413" i="1"/>
  <c r="Q413" i="1"/>
  <c r="I413" i="1"/>
  <c r="V413" i="1" s="1"/>
  <c r="R485" i="1"/>
  <c r="I485" i="1"/>
  <c r="V485" i="1" s="1"/>
  <c r="R485" i="32"/>
  <c r="Q485" i="1"/>
  <c r="F485" i="32"/>
  <c r="AD485" i="32"/>
  <c r="X485" i="32"/>
  <c r="L485" i="32"/>
  <c r="BZ431" i="31"/>
  <c r="BU431" i="31"/>
  <c r="BV431" i="31"/>
  <c r="BZ542" i="31"/>
  <c r="BU542" i="31"/>
  <c r="BV542" i="31"/>
  <c r="BZ156" i="31"/>
  <c r="BV156" i="31"/>
  <c r="BU156" i="31"/>
  <c r="BZ173" i="31"/>
  <c r="BV173" i="31"/>
  <c r="BU173" i="31"/>
  <c r="AD639" i="32"/>
  <c r="R639" i="32"/>
  <c r="X639" i="32"/>
  <c r="L639" i="32"/>
  <c r="F639" i="32"/>
  <c r="R639" i="1"/>
  <c r="I639" i="1"/>
  <c r="V639" i="1" s="1"/>
  <c r="Q639" i="1"/>
  <c r="Q47" i="1"/>
  <c r="R47" i="1"/>
  <c r="AD47" i="32"/>
  <c r="I47" i="1"/>
  <c r="V47" i="1" s="1"/>
  <c r="X47" i="32"/>
  <c r="R47" i="32"/>
  <c r="F47" i="32"/>
  <c r="L47" i="32"/>
  <c r="X694" i="32"/>
  <c r="F694" i="32"/>
  <c r="AD694" i="32"/>
  <c r="R694" i="32"/>
  <c r="I694" i="1"/>
  <c r="V694" i="1" s="1"/>
  <c r="L694" i="32"/>
  <c r="R694" i="1"/>
  <c r="Q694" i="1"/>
  <c r="BZ175" i="31"/>
  <c r="BV175" i="31"/>
  <c r="BU175" i="31"/>
  <c r="AD80" i="32"/>
  <c r="X80" i="32"/>
  <c r="R80" i="32"/>
  <c r="F80" i="32"/>
  <c r="L80" i="32"/>
  <c r="I80" i="1"/>
  <c r="V80" i="1" s="1"/>
  <c r="Q80" i="1"/>
  <c r="R80" i="1"/>
  <c r="AD338" i="32"/>
  <c r="L338" i="32"/>
  <c r="X338" i="32"/>
  <c r="R338" i="32"/>
  <c r="F338" i="32"/>
  <c r="Q338" i="1"/>
  <c r="R338" i="1"/>
  <c r="I338" i="1"/>
  <c r="V338" i="1" s="1"/>
  <c r="AD444" i="32"/>
  <c r="X444" i="32"/>
  <c r="R444" i="32"/>
  <c r="L444" i="32"/>
  <c r="F444" i="32"/>
  <c r="R444" i="1"/>
  <c r="I444" i="1"/>
  <c r="V444" i="1" s="1"/>
  <c r="Q444" i="1"/>
  <c r="AD62" i="32"/>
  <c r="X62" i="32"/>
  <c r="R62" i="32"/>
  <c r="F62" i="32"/>
  <c r="L62" i="32"/>
  <c r="Q62" i="1"/>
  <c r="R62" i="1"/>
  <c r="I62" i="1"/>
  <c r="V62" i="1" s="1"/>
  <c r="AD103" i="32"/>
  <c r="X103" i="32"/>
  <c r="R103" i="32"/>
  <c r="L103" i="32"/>
  <c r="F103" i="32"/>
  <c r="Q103" i="1"/>
  <c r="R103" i="1"/>
  <c r="I103" i="1"/>
  <c r="V103" i="1" s="1"/>
  <c r="F240" i="32"/>
  <c r="X240" i="32"/>
  <c r="L240" i="32"/>
  <c r="AD240" i="32"/>
  <c r="R240" i="32"/>
  <c r="I240" i="1"/>
  <c r="V240" i="1" s="1"/>
  <c r="Q240" i="1"/>
  <c r="R240" i="1"/>
  <c r="L435" i="32"/>
  <c r="F435" i="32"/>
  <c r="X435" i="32"/>
  <c r="Q435" i="1"/>
  <c r="AD435" i="32"/>
  <c r="R435" i="1"/>
  <c r="P434" i="1"/>
  <c r="I435" i="1"/>
  <c r="R435" i="32"/>
  <c r="AD70" i="32"/>
  <c r="X70" i="32"/>
  <c r="R70" i="32"/>
  <c r="F70" i="32"/>
  <c r="L70" i="32"/>
  <c r="I70" i="1"/>
  <c r="V70" i="1" s="1"/>
  <c r="Q70" i="1"/>
  <c r="R70" i="1"/>
  <c r="AD105" i="32"/>
  <c r="X105" i="32"/>
  <c r="R105" i="32"/>
  <c r="L105" i="32"/>
  <c r="F105" i="32"/>
  <c r="I105" i="1"/>
  <c r="V105" i="1" s="1"/>
  <c r="R105" i="1"/>
  <c r="Q105" i="1"/>
  <c r="AD15" i="32"/>
  <c r="X15" i="32"/>
  <c r="R15" i="32"/>
  <c r="F15" i="32"/>
  <c r="L15" i="32"/>
  <c r="Q15" i="1"/>
  <c r="R15" i="1"/>
  <c r="I15" i="1"/>
  <c r="V15" i="1" s="1"/>
  <c r="AD506" i="32"/>
  <c r="R506" i="1"/>
  <c r="R506" i="32"/>
  <c r="L506" i="32"/>
  <c r="F506" i="32"/>
  <c r="I506" i="1"/>
  <c r="V506" i="1" s="1"/>
  <c r="Q506" i="1"/>
  <c r="X506" i="32"/>
  <c r="X94" i="32"/>
  <c r="AD94" i="32"/>
  <c r="R94" i="32"/>
  <c r="F94" i="32"/>
  <c r="L94" i="32"/>
  <c r="I94" i="1"/>
  <c r="V94" i="1" s="1"/>
  <c r="R94" i="1"/>
  <c r="Q94" i="1"/>
  <c r="AD75" i="32"/>
  <c r="X75" i="32"/>
  <c r="R75" i="32"/>
  <c r="L75" i="32"/>
  <c r="F75" i="32"/>
  <c r="I75" i="1"/>
  <c r="V75" i="1" s="1"/>
  <c r="R75" i="1"/>
  <c r="Q75" i="1"/>
  <c r="F144" i="32"/>
  <c r="Q144" i="1"/>
  <c r="AD144" i="32"/>
  <c r="X144" i="32"/>
  <c r="R144" i="32"/>
  <c r="L144" i="32"/>
  <c r="R144" i="1"/>
  <c r="I144" i="1"/>
  <c r="V144" i="1" s="1"/>
  <c r="BZ27" i="31"/>
  <c r="BV27" i="31"/>
  <c r="BU27" i="31"/>
  <c r="AD182" i="32"/>
  <c r="X182" i="32"/>
  <c r="R182" i="32"/>
  <c r="I182" i="1"/>
  <c r="V182" i="1" s="1"/>
  <c r="L182" i="32"/>
  <c r="R182" i="1"/>
  <c r="F182" i="32"/>
  <c r="Q182" i="1"/>
  <c r="R172" i="32"/>
  <c r="R172" i="1"/>
  <c r="I172" i="1"/>
  <c r="V172" i="1" s="1"/>
  <c r="Q172" i="1"/>
  <c r="AD172" i="32"/>
  <c r="X172" i="32"/>
  <c r="L172" i="32"/>
  <c r="F172" i="32"/>
  <c r="AD104" i="32"/>
  <c r="X104" i="32"/>
  <c r="R104" i="32"/>
  <c r="F104" i="32"/>
  <c r="L104" i="32"/>
  <c r="Q104" i="1"/>
  <c r="R104" i="1"/>
  <c r="I104" i="1"/>
  <c r="V104" i="1" s="1"/>
  <c r="AD505" i="32"/>
  <c r="X505" i="32"/>
  <c r="R505" i="32"/>
  <c r="F505" i="32"/>
  <c r="L505" i="32"/>
  <c r="Q505" i="1"/>
  <c r="I505" i="1"/>
  <c r="V505" i="1" s="1"/>
  <c r="R505" i="1"/>
  <c r="AD96" i="32"/>
  <c r="X96" i="32"/>
  <c r="R96" i="32"/>
  <c r="F96" i="32"/>
  <c r="L96" i="32"/>
  <c r="R96" i="1"/>
  <c r="I96" i="1"/>
  <c r="V96" i="1" s="1"/>
  <c r="Q96" i="1"/>
  <c r="R116" i="32"/>
  <c r="L116" i="32"/>
  <c r="AD116" i="32"/>
  <c r="X116" i="32"/>
  <c r="F116" i="32"/>
  <c r="R116" i="1"/>
  <c r="I116" i="1"/>
  <c r="V116" i="1" s="1"/>
  <c r="Q116" i="1"/>
  <c r="BZ97" i="31"/>
  <c r="BV97" i="31"/>
  <c r="BU97" i="31"/>
  <c r="BP353" i="31"/>
  <c r="BO353" i="31"/>
  <c r="BO121" i="31"/>
  <c r="BP121" i="31"/>
  <c r="F339" i="32"/>
  <c r="X339" i="32"/>
  <c r="AD339" i="32"/>
  <c r="R339" i="32"/>
  <c r="L339" i="32"/>
  <c r="I339" i="1"/>
  <c r="V339" i="1" s="1"/>
  <c r="R339" i="1"/>
  <c r="Q339" i="1"/>
  <c r="AD596" i="32"/>
  <c r="X596" i="32"/>
  <c r="R596" i="32"/>
  <c r="L596" i="32"/>
  <c r="F596" i="32"/>
  <c r="I596" i="1"/>
  <c r="V596" i="1" s="1"/>
  <c r="Q596" i="1"/>
  <c r="R596" i="1"/>
  <c r="L359" i="32"/>
  <c r="R359" i="32"/>
  <c r="F359" i="32"/>
  <c r="AD359" i="32"/>
  <c r="X359" i="32"/>
  <c r="R359" i="1"/>
  <c r="Q359" i="1"/>
  <c r="I359" i="1"/>
  <c r="V359" i="1" s="1"/>
  <c r="BZ280" i="31"/>
  <c r="BV280" i="31"/>
  <c r="BU280" i="31"/>
  <c r="BZ368" i="31"/>
  <c r="BV368" i="31"/>
  <c r="BT367" i="31"/>
  <c r="BU368" i="31"/>
  <c r="BV473" i="31"/>
  <c r="BZ473" i="31"/>
  <c r="BT472" i="31"/>
  <c r="BU473" i="31"/>
  <c r="X534" i="32"/>
  <c r="AD534" i="32"/>
  <c r="L534" i="32"/>
  <c r="R534" i="32"/>
  <c r="F534" i="32"/>
  <c r="I534" i="1"/>
  <c r="V534" i="1" s="1"/>
  <c r="R534" i="1"/>
  <c r="Q534" i="1"/>
  <c r="R41" i="32"/>
  <c r="L41" i="32"/>
  <c r="F41" i="32"/>
  <c r="AD41" i="32"/>
  <c r="I41" i="1"/>
  <c r="V41" i="1" s="1"/>
  <c r="X41" i="32"/>
  <c r="R41" i="1"/>
  <c r="Q41" i="1"/>
  <c r="R572" i="32"/>
  <c r="L572" i="32"/>
  <c r="F572" i="32"/>
  <c r="AD572" i="32"/>
  <c r="I572" i="1"/>
  <c r="V572" i="1" s="1"/>
  <c r="R572" i="1"/>
  <c r="Q572" i="1"/>
  <c r="X572" i="32"/>
  <c r="AD763" i="32"/>
  <c r="L763" i="32"/>
  <c r="F763" i="32"/>
  <c r="X763" i="32"/>
  <c r="R763" i="1"/>
  <c r="Q763" i="1"/>
  <c r="I763" i="1"/>
  <c r="V763" i="1" s="1"/>
  <c r="R763" i="32"/>
  <c r="L131" i="32"/>
  <c r="F131" i="32"/>
  <c r="X131" i="32"/>
  <c r="R131" i="32"/>
  <c r="AD131" i="32"/>
  <c r="R131" i="1"/>
  <c r="I131" i="1"/>
  <c r="V131" i="1" s="1"/>
  <c r="Q131" i="1"/>
  <c r="AD223" i="32"/>
  <c r="F223" i="32"/>
  <c r="X223" i="32"/>
  <c r="R223" i="32"/>
  <c r="L223" i="32"/>
  <c r="R223" i="1"/>
  <c r="I223" i="1"/>
  <c r="V223" i="1" s="1"/>
  <c r="Q223" i="1"/>
  <c r="X243" i="32"/>
  <c r="F243" i="32"/>
  <c r="AD243" i="32"/>
  <c r="R243" i="32"/>
  <c r="L243" i="32"/>
  <c r="I243" i="1"/>
  <c r="V243" i="1" s="1"/>
  <c r="Q243" i="1"/>
  <c r="R243" i="1"/>
  <c r="F294" i="32"/>
  <c r="X294" i="32"/>
  <c r="AD294" i="32"/>
  <c r="R294" i="32"/>
  <c r="L294" i="32"/>
  <c r="I294" i="1"/>
  <c r="V294" i="1" s="1"/>
  <c r="Q294" i="1"/>
  <c r="R294" i="1"/>
  <c r="AD408" i="32"/>
  <c r="R408" i="32"/>
  <c r="X408" i="32"/>
  <c r="L408" i="32"/>
  <c r="F408" i="32"/>
  <c r="R408" i="1"/>
  <c r="Q408" i="1"/>
  <c r="I408" i="1"/>
  <c r="V408" i="1" s="1"/>
  <c r="F446" i="32"/>
  <c r="I446" i="1"/>
  <c r="V446" i="1" s="1"/>
  <c r="AD446" i="32"/>
  <c r="Q446" i="1"/>
  <c r="X446" i="32"/>
  <c r="R446" i="1"/>
  <c r="L446" i="32"/>
  <c r="R446" i="32"/>
  <c r="BZ654" i="31"/>
  <c r="BV654" i="31"/>
  <c r="BU654" i="31"/>
  <c r="X30" i="32"/>
  <c r="R30" i="32"/>
  <c r="Q30" i="1"/>
  <c r="F30" i="32"/>
  <c r="R30" i="1"/>
  <c r="L30" i="32"/>
  <c r="I30" i="1"/>
  <c r="V30" i="1" s="1"/>
  <c r="AD30" i="32"/>
  <c r="BZ623" i="31"/>
  <c r="BV623" i="31"/>
  <c r="BU623" i="31"/>
  <c r="BZ562" i="31"/>
  <c r="BV562" i="31"/>
  <c r="BU562" i="31"/>
  <c r="BZ167" i="31"/>
  <c r="BV167" i="31"/>
  <c r="BU167" i="31"/>
  <c r="BZ342" i="31"/>
  <c r="BV342" i="31"/>
  <c r="BU342" i="31"/>
  <c r="BU266" i="31"/>
  <c r="BZ266" i="31"/>
  <c r="BV266" i="31"/>
  <c r="BZ319" i="31"/>
  <c r="BV319" i="31"/>
  <c r="BU319" i="31"/>
  <c r="BZ250" i="31"/>
  <c r="BV250" i="31"/>
  <c r="BU250" i="31"/>
  <c r="BV488" i="31"/>
  <c r="BZ488" i="31"/>
  <c r="BU488" i="31"/>
  <c r="BZ574" i="31"/>
  <c r="BV574" i="31"/>
  <c r="BU574" i="31"/>
  <c r="I532" i="1"/>
  <c r="V532" i="1" s="1"/>
  <c r="Q532" i="1"/>
  <c r="R532" i="1"/>
  <c r="AD532" i="32"/>
  <c r="X532" i="32"/>
  <c r="R532" i="32"/>
  <c r="L532" i="32"/>
  <c r="F532" i="32"/>
  <c r="X424" i="32"/>
  <c r="L424" i="32"/>
  <c r="AD424" i="32"/>
  <c r="R424" i="32"/>
  <c r="F424" i="32"/>
  <c r="I424" i="1"/>
  <c r="R424" i="1"/>
  <c r="P423" i="1"/>
  <c r="Q424" i="1"/>
  <c r="BZ739" i="31"/>
  <c r="BT738" i="31"/>
  <c r="BZ592" i="31"/>
  <c r="BV592" i="31"/>
  <c r="BU592" i="31"/>
  <c r="BZ687" i="31"/>
  <c r="BU687" i="31"/>
  <c r="BV687" i="31"/>
  <c r="BZ227" i="31"/>
  <c r="BV227" i="31"/>
  <c r="BU227" i="31"/>
  <c r="BZ247" i="31"/>
  <c r="BU247" i="31"/>
  <c r="BV247" i="31"/>
  <c r="R425" i="32"/>
  <c r="F425" i="32"/>
  <c r="X425" i="32"/>
  <c r="L425" i="32"/>
  <c r="AD425" i="32"/>
  <c r="AD46" i="32"/>
  <c r="X46" i="32"/>
  <c r="R46" i="32"/>
  <c r="F46" i="32"/>
  <c r="L46" i="32"/>
  <c r="R46" i="1"/>
  <c r="I46" i="1"/>
  <c r="V46" i="1" s="1"/>
  <c r="Q46" i="1"/>
  <c r="BZ299" i="31"/>
  <c r="BV299" i="31"/>
  <c r="BU299" i="31"/>
  <c r="AD539" i="32"/>
  <c r="X539" i="32"/>
  <c r="R539" i="32"/>
  <c r="L539" i="32"/>
  <c r="F539" i="32"/>
  <c r="Q539" i="1"/>
  <c r="R539" i="1"/>
  <c r="I539" i="1"/>
  <c r="V539" i="1" s="1"/>
  <c r="AD495" i="32"/>
  <c r="R495" i="32"/>
  <c r="X495" i="32"/>
  <c r="F495" i="32"/>
  <c r="R495" i="1"/>
  <c r="I495" i="1"/>
  <c r="V495" i="1" s="1"/>
  <c r="X495" i="1" s="1"/>
  <c r="Q495" i="1"/>
  <c r="L495" i="32"/>
  <c r="F648" i="32"/>
  <c r="I648" i="1"/>
  <c r="V648" i="1" s="1"/>
  <c r="R648" i="1"/>
  <c r="AD648" i="32"/>
  <c r="Q648" i="1"/>
  <c r="X648" i="32"/>
  <c r="R648" i="32"/>
  <c r="L648" i="32"/>
  <c r="X566" i="32"/>
  <c r="AD566" i="32"/>
  <c r="L566" i="32"/>
  <c r="R566" i="32"/>
  <c r="F566" i="32"/>
  <c r="R566" i="1"/>
  <c r="Q566" i="1"/>
  <c r="I566" i="1"/>
  <c r="V566" i="1" s="1"/>
  <c r="F160" i="32"/>
  <c r="R160" i="1"/>
  <c r="Q160" i="1"/>
  <c r="I160" i="1"/>
  <c r="P159" i="1"/>
  <c r="AD160" i="32"/>
  <c r="X160" i="32"/>
  <c r="R160" i="32"/>
  <c r="L160" i="32"/>
  <c r="L554" i="32"/>
  <c r="F554" i="32"/>
  <c r="AD554" i="32"/>
  <c r="X554" i="32"/>
  <c r="R554" i="1"/>
  <c r="I554" i="1"/>
  <c r="V554" i="1" s="1"/>
  <c r="Q554" i="1"/>
  <c r="R554" i="32"/>
  <c r="F205" i="32"/>
  <c r="AD205" i="32"/>
  <c r="X205" i="32"/>
  <c r="R205" i="32"/>
  <c r="L205" i="32"/>
  <c r="I205" i="1"/>
  <c r="V205" i="1" s="1"/>
  <c r="R205" i="1"/>
  <c r="Q205" i="1"/>
  <c r="L356" i="32"/>
  <c r="F356" i="32"/>
  <c r="AD356" i="32"/>
  <c r="X356" i="32"/>
  <c r="R356" i="32"/>
  <c r="R356" i="1"/>
  <c r="I356" i="1"/>
  <c r="V356" i="1" s="1"/>
  <c r="Q356" i="1"/>
  <c r="F277" i="32"/>
  <c r="L277" i="32"/>
  <c r="AD277" i="32"/>
  <c r="X277" i="32"/>
  <c r="I277" i="1"/>
  <c r="V277" i="1" s="1"/>
  <c r="R277" i="1"/>
  <c r="Q277" i="1"/>
  <c r="R277" i="32"/>
  <c r="AD324" i="32"/>
  <c r="L324" i="32"/>
  <c r="X324" i="32"/>
  <c r="R324" i="32"/>
  <c r="I324" i="1"/>
  <c r="P323" i="1"/>
  <c r="R324" i="1"/>
  <c r="Q324" i="1"/>
  <c r="F324" i="32"/>
  <c r="AD393" i="32"/>
  <c r="X393" i="32"/>
  <c r="R393" i="32"/>
  <c r="L393" i="32"/>
  <c r="I393" i="1"/>
  <c r="V393" i="1" s="1"/>
  <c r="R393" i="1"/>
  <c r="Q393" i="1"/>
  <c r="F393" i="32"/>
  <c r="X496" i="32"/>
  <c r="Q496" i="1"/>
  <c r="R496" i="32"/>
  <c r="I496" i="1"/>
  <c r="V496" i="1" s="1"/>
  <c r="L496" i="32"/>
  <c r="F496" i="32"/>
  <c r="AD496" i="32"/>
  <c r="R496" i="1"/>
  <c r="L637" i="32"/>
  <c r="F637" i="32"/>
  <c r="AD637" i="32"/>
  <c r="X637" i="32"/>
  <c r="R637" i="32"/>
  <c r="R637" i="1"/>
  <c r="I637" i="1"/>
  <c r="V637" i="1" s="1"/>
  <c r="Q637" i="1"/>
  <c r="AD450" i="32"/>
  <c r="R450" i="32"/>
  <c r="X450" i="32"/>
  <c r="F450" i="32"/>
  <c r="L450" i="32"/>
  <c r="R450" i="1"/>
  <c r="I450" i="1"/>
  <c r="V450" i="1" s="1"/>
  <c r="Q450" i="1"/>
  <c r="AD49" i="32"/>
  <c r="X49" i="32"/>
  <c r="L49" i="32"/>
  <c r="R49" i="32"/>
  <c r="F49" i="32"/>
  <c r="I49" i="1"/>
  <c r="V49" i="1" s="1"/>
  <c r="R49" i="1"/>
  <c r="Q49" i="1"/>
  <c r="AD78" i="32"/>
  <c r="L78" i="32"/>
  <c r="X78" i="32"/>
  <c r="R78" i="32"/>
  <c r="Q78" i="1"/>
  <c r="F78" i="32"/>
  <c r="I78" i="1"/>
  <c r="V78" i="1" s="1"/>
  <c r="W78" i="1" s="1"/>
  <c r="R78" i="1"/>
  <c r="AD177" i="32"/>
  <c r="L177" i="32"/>
  <c r="X177" i="32"/>
  <c r="R177" i="32"/>
  <c r="F177" i="32"/>
  <c r="Q177" i="1"/>
  <c r="R177" i="1"/>
  <c r="I177" i="1"/>
  <c r="V177" i="1" s="1"/>
  <c r="BV760" i="31"/>
  <c r="BU760" i="31"/>
  <c r="BZ760" i="31"/>
  <c r="BT759" i="31"/>
  <c r="BZ699" i="31"/>
  <c r="BU699" i="31"/>
  <c r="BV699" i="31"/>
  <c r="BZ198" i="31"/>
  <c r="BV198" i="31"/>
  <c r="BU198" i="31"/>
  <c r="BZ337" i="31"/>
  <c r="BU337" i="31"/>
  <c r="BV337" i="31"/>
  <c r="BZ255" i="31"/>
  <c r="BV255" i="31"/>
  <c r="BU255" i="31"/>
  <c r="BZ314" i="31"/>
  <c r="BV314" i="31"/>
  <c r="BU314" i="31"/>
  <c r="BZ413" i="31"/>
  <c r="BV413" i="31"/>
  <c r="BU413" i="31"/>
  <c r="BV485" i="31"/>
  <c r="BZ485" i="31"/>
  <c r="BU485" i="31"/>
  <c r="CA38" i="31"/>
  <c r="CB38" i="31"/>
  <c r="BZ639" i="31"/>
  <c r="BV639" i="31"/>
  <c r="BU639" i="31"/>
  <c r="L146" i="32"/>
  <c r="AD146" i="32"/>
  <c r="X146" i="32"/>
  <c r="R146" i="32"/>
  <c r="F146" i="32"/>
  <c r="Q146" i="1"/>
  <c r="R146" i="1"/>
  <c r="I146" i="1"/>
  <c r="V146" i="1" s="1"/>
  <c r="X612" i="32"/>
  <c r="AD612" i="32"/>
  <c r="R612" i="32"/>
  <c r="L612" i="32"/>
  <c r="F612" i="32"/>
  <c r="P611" i="1"/>
  <c r="R612" i="1"/>
  <c r="Q612" i="1"/>
  <c r="I612" i="1"/>
  <c r="F508" i="32"/>
  <c r="AD508" i="32"/>
  <c r="R508" i="32"/>
  <c r="L508" i="32"/>
  <c r="R508" i="1"/>
  <c r="I508" i="1"/>
  <c r="V508" i="1" s="1"/>
  <c r="Q508" i="1"/>
  <c r="X508" i="32"/>
  <c r="BU47" i="31"/>
  <c r="BZ47" i="31"/>
  <c r="BV47" i="31"/>
  <c r="BZ694" i="31"/>
  <c r="BV694" i="31"/>
  <c r="BU694" i="31"/>
  <c r="Q540" i="1"/>
  <c r="I540" i="1"/>
  <c r="V540" i="1" s="1"/>
  <c r="X540" i="32"/>
  <c r="AD540" i="32"/>
  <c r="L540" i="32"/>
  <c r="R540" i="32"/>
  <c r="F540" i="32"/>
  <c r="R540" i="1"/>
  <c r="X36" i="32"/>
  <c r="R36" i="1"/>
  <c r="F36" i="32"/>
  <c r="I36" i="1"/>
  <c r="V36" i="1" s="1"/>
  <c r="AD36" i="32"/>
  <c r="R36" i="32"/>
  <c r="Q36" i="1"/>
  <c r="L36" i="32"/>
  <c r="AD148" i="32"/>
  <c r="X148" i="32"/>
  <c r="R148" i="32"/>
  <c r="L148" i="32"/>
  <c r="F148" i="32"/>
  <c r="R148" i="1"/>
  <c r="I148" i="1"/>
  <c r="V148" i="1" s="1"/>
  <c r="Q148" i="1"/>
  <c r="AD614" i="32"/>
  <c r="X614" i="32"/>
  <c r="L614" i="32"/>
  <c r="F614" i="32"/>
  <c r="R614" i="32"/>
  <c r="R614" i="1"/>
  <c r="Q614" i="1"/>
  <c r="I614" i="1"/>
  <c r="V614" i="1" s="1"/>
  <c r="BZ80" i="31"/>
  <c r="BV80" i="31"/>
  <c r="BU80" i="31"/>
  <c r="BV338" i="31"/>
  <c r="BZ338" i="31"/>
  <c r="BU338" i="31"/>
  <c r="BZ444" i="31"/>
  <c r="BV444" i="31"/>
  <c r="BU444" i="31"/>
  <c r="BV62" i="31"/>
  <c r="BZ62" i="31"/>
  <c r="BU62" i="31"/>
  <c r="BV103" i="31"/>
  <c r="BZ103" i="31"/>
  <c r="BU103" i="31"/>
  <c r="BZ240" i="31"/>
  <c r="BV240" i="31"/>
  <c r="BU240" i="31"/>
  <c r="BZ435" i="31"/>
  <c r="BV435" i="31"/>
  <c r="BU435" i="31"/>
  <c r="BT434" i="31"/>
  <c r="AD734" i="32"/>
  <c r="X734" i="32"/>
  <c r="R734" i="32"/>
  <c r="L734" i="32"/>
  <c r="F734" i="32"/>
  <c r="Q734" i="1"/>
  <c r="R734" i="1"/>
  <c r="I734" i="1"/>
  <c r="V734" i="1" s="1"/>
  <c r="AD586" i="32"/>
  <c r="L586" i="32"/>
  <c r="R586" i="32"/>
  <c r="F586" i="32"/>
  <c r="R586" i="1"/>
  <c r="Q586" i="1"/>
  <c r="I586" i="1"/>
  <c r="V586" i="1" s="1"/>
  <c r="X586" i="32"/>
  <c r="AD683" i="32"/>
  <c r="X683" i="32"/>
  <c r="R683" i="32"/>
  <c r="L683" i="32"/>
  <c r="F683" i="32"/>
  <c r="Q683" i="1"/>
  <c r="R683" i="1"/>
  <c r="I683" i="1"/>
  <c r="V683" i="1" s="1"/>
  <c r="AD358" i="32"/>
  <c r="R358" i="32"/>
  <c r="X358" i="32"/>
  <c r="L358" i="32"/>
  <c r="F358" i="32"/>
  <c r="Q358" i="1"/>
  <c r="I358" i="1"/>
  <c r="V358" i="1" s="1"/>
  <c r="R358" i="1"/>
  <c r="L414" i="32"/>
  <c r="AD414" i="32"/>
  <c r="X414" i="32"/>
  <c r="R414" i="32"/>
  <c r="F414" i="32"/>
  <c r="Q414" i="1"/>
  <c r="I414" i="1"/>
  <c r="V414" i="1" s="1"/>
  <c r="R414" i="1"/>
  <c r="BV70" i="31"/>
  <c r="BZ70" i="31"/>
  <c r="BU70" i="31"/>
  <c r="BZ105" i="31"/>
  <c r="BV105" i="31"/>
  <c r="BU105" i="31"/>
  <c r="BZ15" i="31"/>
  <c r="BV15" i="31"/>
  <c r="BU15" i="31"/>
  <c r="BZ506" i="31"/>
  <c r="BV506" i="31"/>
  <c r="BU506" i="31"/>
  <c r="BZ94" i="31"/>
  <c r="BU94" i="31"/>
  <c r="BV94" i="31"/>
  <c r="BZ75" i="31"/>
  <c r="BV75" i="31"/>
  <c r="BU75" i="31"/>
  <c r="BZ144" i="31"/>
  <c r="BV144" i="31"/>
  <c r="BU144" i="31"/>
  <c r="AD54" i="32"/>
  <c r="X54" i="32"/>
  <c r="R54" i="32"/>
  <c r="F54" i="32"/>
  <c r="R54" i="1"/>
  <c r="L54" i="32"/>
  <c r="I54" i="1"/>
  <c r="V54" i="1" s="1"/>
  <c r="Q54" i="1"/>
  <c r="BZ182" i="31"/>
  <c r="BV182" i="31"/>
  <c r="BU182" i="31"/>
  <c r="BU172" i="31"/>
  <c r="BZ172" i="31"/>
  <c r="BV172" i="31"/>
  <c r="BU104" i="31"/>
  <c r="BZ104" i="31"/>
  <c r="BV104" i="31"/>
  <c r="BZ505" i="31"/>
  <c r="BV505" i="31"/>
  <c r="BU505" i="31"/>
  <c r="BZ96" i="31"/>
  <c r="BV96" i="31"/>
  <c r="BU96" i="31"/>
  <c r="BZ116" i="31"/>
  <c r="BV116" i="31"/>
  <c r="BU116" i="31"/>
  <c r="AD628" i="32"/>
  <c r="R628" i="32"/>
  <c r="L628" i="32"/>
  <c r="AJ628" i="32"/>
  <c r="F628" i="32"/>
  <c r="X628" i="32"/>
  <c r="R628" i="1"/>
  <c r="Q628" i="1"/>
  <c r="I628" i="1"/>
  <c r="V628" i="1" s="1"/>
  <c r="AD553" i="32"/>
  <c r="X553" i="32"/>
  <c r="L553" i="32"/>
  <c r="F553" i="32"/>
  <c r="R553" i="32"/>
  <c r="I553" i="1"/>
  <c r="V553" i="1" s="1"/>
  <c r="R553" i="1"/>
  <c r="Q553" i="1"/>
  <c r="AD204" i="32"/>
  <c r="X204" i="32"/>
  <c r="R204" i="32"/>
  <c r="L204" i="32"/>
  <c r="F204" i="32"/>
  <c r="Q204" i="1"/>
  <c r="R204" i="1"/>
  <c r="I204" i="1"/>
  <c r="V204" i="1" s="1"/>
  <c r="F355" i="32"/>
  <c r="X355" i="32"/>
  <c r="AD355" i="32"/>
  <c r="R355" i="32"/>
  <c r="L355" i="32"/>
  <c r="Q355" i="1"/>
  <c r="R355" i="1"/>
  <c r="I355" i="1"/>
  <c r="V355" i="1" s="1"/>
  <c r="X276" i="32"/>
  <c r="R276" i="32"/>
  <c r="AD276" i="32"/>
  <c r="L276" i="32"/>
  <c r="F276" i="32"/>
  <c r="I276" i="1"/>
  <c r="V276" i="1" s="1"/>
  <c r="Q276" i="1"/>
  <c r="R276" i="1"/>
  <c r="L269" i="32"/>
  <c r="R269" i="32"/>
  <c r="F269" i="32"/>
  <c r="AD269" i="32"/>
  <c r="I269" i="1"/>
  <c r="V269" i="1" s="1"/>
  <c r="X269" i="32"/>
  <c r="R269" i="1"/>
  <c r="Q269" i="1"/>
  <c r="BZ568" i="31"/>
  <c r="BV568" i="31"/>
  <c r="BU568" i="31"/>
  <c r="BZ495" i="31"/>
  <c r="BV495" i="31"/>
  <c r="BT494" i="31"/>
  <c r="BU495" i="31"/>
  <c r="BZ648" i="31"/>
  <c r="BV648" i="31"/>
  <c r="BU648" i="31"/>
  <c r="BZ566" i="31"/>
  <c r="BU566" i="31"/>
  <c r="BV566" i="31"/>
  <c r="BU160" i="31"/>
  <c r="BZ160" i="31"/>
  <c r="BT159" i="31"/>
  <c r="BV160" i="31"/>
  <c r="BZ554" i="31"/>
  <c r="BV554" i="31"/>
  <c r="BU554" i="31"/>
  <c r="BZ205" i="31"/>
  <c r="BV205" i="31"/>
  <c r="BU205" i="31"/>
  <c r="BZ356" i="31"/>
  <c r="BU356" i="31"/>
  <c r="BV356" i="31"/>
  <c r="BZ277" i="31"/>
  <c r="BV277" i="31"/>
  <c r="BU277" i="31"/>
  <c r="BT323" i="31"/>
  <c r="BZ324" i="31"/>
  <c r="BU324" i="31"/>
  <c r="BV324" i="31"/>
  <c r="BV393" i="31"/>
  <c r="BZ393" i="31"/>
  <c r="BU393" i="31"/>
  <c r="BZ496" i="31"/>
  <c r="BV496" i="31"/>
  <c r="BU496" i="31"/>
  <c r="BZ637" i="31"/>
  <c r="BU637" i="31"/>
  <c r="BV637" i="31"/>
  <c r="BV450" i="31"/>
  <c r="BZ450" i="31"/>
  <c r="BU450" i="31"/>
  <c r="BV49" i="31"/>
  <c r="BZ49" i="31"/>
  <c r="BU49" i="31"/>
  <c r="BZ78" i="31"/>
  <c r="BV78" i="31"/>
  <c r="BT77" i="31"/>
  <c r="BU78" i="31"/>
  <c r="BV177" i="31"/>
  <c r="BU177" i="31"/>
  <c r="BZ177" i="31"/>
  <c r="X608" i="32"/>
  <c r="R608" i="32"/>
  <c r="L608" i="32"/>
  <c r="F608" i="32"/>
  <c r="AD608" i="32"/>
  <c r="I57" i="1"/>
  <c r="V57" i="1" s="1"/>
  <c r="Q57" i="1"/>
  <c r="AD57" i="32"/>
  <c r="X57" i="32"/>
  <c r="L57" i="32"/>
  <c r="R57" i="32"/>
  <c r="F57" i="32"/>
  <c r="R57" i="1"/>
  <c r="L86" i="32"/>
  <c r="R86" i="32"/>
  <c r="F86" i="32"/>
  <c r="X86" i="32"/>
  <c r="I86" i="1"/>
  <c r="V86" i="1" s="1"/>
  <c r="Q86" i="1"/>
  <c r="R86" i="1"/>
  <c r="AD86" i="32"/>
  <c r="AD185" i="32"/>
  <c r="X185" i="32"/>
  <c r="R185" i="32"/>
  <c r="R185" i="1"/>
  <c r="L185" i="32"/>
  <c r="I185" i="1"/>
  <c r="V185" i="1" s="1"/>
  <c r="F185" i="32"/>
  <c r="Q185" i="1"/>
  <c r="BZ146" i="31"/>
  <c r="BV146" i="31"/>
  <c r="BU146" i="31"/>
  <c r="BZ612" i="31"/>
  <c r="BU612" i="31"/>
  <c r="BV612" i="31"/>
  <c r="BT611" i="31"/>
  <c r="BZ508" i="31"/>
  <c r="BV508" i="31"/>
  <c r="BU508" i="31"/>
  <c r="AD187" i="32"/>
  <c r="X187" i="32"/>
  <c r="R187" i="32"/>
  <c r="L187" i="32"/>
  <c r="F187" i="32"/>
  <c r="Q187" i="1"/>
  <c r="I187" i="1"/>
  <c r="V187" i="1" s="1"/>
  <c r="R187" i="1"/>
  <c r="BU540" i="31"/>
  <c r="BZ540" i="31"/>
  <c r="BV540" i="31"/>
  <c r="BZ36" i="31"/>
  <c r="BV36" i="31"/>
  <c r="BU36" i="31"/>
  <c r="BZ148" i="31"/>
  <c r="BU148" i="31"/>
  <c r="BV148" i="31"/>
  <c r="BZ614" i="31"/>
  <c r="BU614" i="31"/>
  <c r="BV614" i="31"/>
  <c r="BZ734" i="31"/>
  <c r="BV734" i="31"/>
  <c r="BU734" i="31"/>
  <c r="BZ586" i="31"/>
  <c r="BV586" i="31"/>
  <c r="BU586" i="31"/>
  <c r="BZ683" i="31"/>
  <c r="BU683" i="31"/>
  <c r="BV683" i="31"/>
  <c r="BZ358" i="31"/>
  <c r="BV358" i="31"/>
  <c r="BU358" i="31"/>
  <c r="BV414" i="31"/>
  <c r="BZ414" i="31"/>
  <c r="BU414" i="31"/>
  <c r="R179" i="32"/>
  <c r="AD179" i="32"/>
  <c r="X179" i="32"/>
  <c r="L179" i="32"/>
  <c r="F179" i="32"/>
  <c r="Q179" i="1"/>
  <c r="I179" i="1"/>
  <c r="V179" i="1" s="1"/>
  <c r="R179" i="1"/>
  <c r="BZ54" i="31"/>
  <c r="BV54" i="31"/>
  <c r="BU54" i="31"/>
  <c r="CB83" i="31"/>
  <c r="CA83" i="31"/>
  <c r="F400" i="32"/>
  <c r="AD400" i="32"/>
  <c r="X400" i="32"/>
  <c r="R400" i="32"/>
  <c r="L400" i="32"/>
  <c r="R400" i="1"/>
  <c r="Q400" i="1"/>
  <c r="I400" i="1"/>
  <c r="V400" i="1" s="1"/>
  <c r="BP494" i="31"/>
  <c r="BO494" i="31"/>
  <c r="BO434" i="31"/>
  <c r="BP434" i="31"/>
  <c r="BN421" i="31"/>
  <c r="BZ762" i="31"/>
  <c r="BV762" i="31"/>
  <c r="BU762" i="31"/>
  <c r="BZ212" i="31"/>
  <c r="BU212" i="31"/>
  <c r="BV212" i="31"/>
  <c r="R292" i="32"/>
  <c r="L292" i="32"/>
  <c r="F292" i="32"/>
  <c r="R292" i="1"/>
  <c r="I292" i="1"/>
  <c r="V292" i="1" s="1"/>
  <c r="AD292" i="32"/>
  <c r="Q292" i="1"/>
  <c r="X292" i="32"/>
  <c r="AD599" i="32"/>
  <c r="R599" i="32"/>
  <c r="Q599" i="1"/>
  <c r="X599" i="32"/>
  <c r="R599" i="1"/>
  <c r="F599" i="32"/>
  <c r="I599" i="1"/>
  <c r="V599" i="1" s="1"/>
  <c r="L599" i="32"/>
  <c r="R453" i="32"/>
  <c r="F453" i="32"/>
  <c r="L453" i="32"/>
  <c r="AD453" i="32"/>
  <c r="X453" i="32"/>
  <c r="R453" i="1"/>
  <c r="Q453" i="1"/>
  <c r="I453" i="1"/>
  <c r="BZ652" i="31"/>
  <c r="BU652" i="31"/>
  <c r="BV652" i="31"/>
  <c r="BV621" i="31"/>
  <c r="BZ621" i="31"/>
  <c r="BT620" i="31"/>
  <c r="BU621" i="31"/>
  <c r="BZ551" i="31"/>
  <c r="BV551" i="31"/>
  <c r="BT550" i="31"/>
  <c r="BU551" i="31"/>
  <c r="BV165" i="31"/>
  <c r="BZ165" i="31"/>
  <c r="BU165" i="31"/>
  <c r="BZ340" i="31"/>
  <c r="BU340" i="31"/>
  <c r="BV340" i="31"/>
  <c r="BZ264" i="31"/>
  <c r="BV264" i="31"/>
  <c r="BU264" i="31"/>
  <c r="BZ317" i="31"/>
  <c r="BU317" i="31"/>
  <c r="BV317" i="31"/>
  <c r="BZ392" i="31"/>
  <c r="BV392" i="31"/>
  <c r="BU392" i="31"/>
  <c r="BZ476" i="31"/>
  <c r="BV476" i="31"/>
  <c r="BU476" i="31"/>
  <c r="BZ455" i="31"/>
  <c r="BV455" i="31"/>
  <c r="BU455" i="31"/>
  <c r="AD605" i="32"/>
  <c r="X605" i="32"/>
  <c r="R605" i="32"/>
  <c r="L605" i="32"/>
  <c r="F605" i="32"/>
  <c r="R605" i="1"/>
  <c r="Q605" i="1"/>
  <c r="I605" i="1"/>
  <c r="V605" i="1" s="1"/>
  <c r="F723" i="32"/>
  <c r="X723" i="32"/>
  <c r="AD723" i="32"/>
  <c r="R723" i="32"/>
  <c r="L723" i="32"/>
  <c r="I723" i="1"/>
  <c r="V723" i="1" s="1"/>
  <c r="Q723" i="1"/>
  <c r="R723" i="1"/>
  <c r="R578" i="32"/>
  <c r="F578" i="32"/>
  <c r="X578" i="32"/>
  <c r="AD578" i="32"/>
  <c r="Q578" i="1"/>
  <c r="I578" i="1"/>
  <c r="V578" i="1" s="1"/>
  <c r="L578" i="32"/>
  <c r="R578" i="1"/>
  <c r="AD128" i="32"/>
  <c r="X128" i="32"/>
  <c r="R128" i="32"/>
  <c r="L128" i="32"/>
  <c r="F128" i="32"/>
  <c r="I128" i="1"/>
  <c r="V128" i="1" s="1"/>
  <c r="Q128" i="1"/>
  <c r="R128" i="1"/>
  <c r="AD137" i="32"/>
  <c r="X137" i="32"/>
  <c r="R137" i="32"/>
  <c r="L137" i="32"/>
  <c r="F137" i="32"/>
  <c r="R137" i="1"/>
  <c r="I137" i="1"/>
  <c r="V137" i="1" s="1"/>
  <c r="Q137" i="1"/>
  <c r="L348" i="32"/>
  <c r="AD348" i="32"/>
  <c r="X348" i="32"/>
  <c r="R348" i="32"/>
  <c r="I348" i="1"/>
  <c r="V348" i="1" s="1"/>
  <c r="Q348" i="1"/>
  <c r="R348" i="1"/>
  <c r="F348" i="32"/>
  <c r="R283" i="32"/>
  <c r="AD283" i="32"/>
  <c r="X283" i="32"/>
  <c r="F283" i="32"/>
  <c r="L283" i="32"/>
  <c r="I283" i="1"/>
  <c r="V283" i="1" s="1"/>
  <c r="R283" i="1"/>
  <c r="Q283" i="1"/>
  <c r="X371" i="32"/>
  <c r="R371" i="32"/>
  <c r="AD371" i="32"/>
  <c r="L371" i="32"/>
  <c r="F371" i="32"/>
  <c r="Q371" i="1"/>
  <c r="R371" i="1"/>
  <c r="I371" i="1"/>
  <c r="V371" i="1" s="1"/>
  <c r="AD474" i="32"/>
  <c r="F474" i="32"/>
  <c r="X474" i="32"/>
  <c r="L474" i="32"/>
  <c r="R474" i="32"/>
  <c r="R474" i="1"/>
  <c r="I474" i="1"/>
  <c r="V474" i="1" s="1"/>
  <c r="Q474" i="1"/>
  <c r="F396" i="32"/>
  <c r="X396" i="32"/>
  <c r="AD396" i="32"/>
  <c r="R396" i="32"/>
  <c r="L396" i="32"/>
  <c r="R396" i="1"/>
  <c r="I396" i="1"/>
  <c r="V396" i="1" s="1"/>
  <c r="Q396" i="1"/>
  <c r="BU643" i="31"/>
  <c r="BZ643" i="31"/>
  <c r="BV643" i="31"/>
  <c r="BV7" i="31"/>
  <c r="BZ7" i="31"/>
  <c r="BU7" i="31"/>
  <c r="R275" i="32"/>
  <c r="F275" i="32"/>
  <c r="AD275" i="32"/>
  <c r="X275" i="32"/>
  <c r="L275" i="32"/>
  <c r="I275" i="1"/>
  <c r="V275" i="1" s="1"/>
  <c r="R275" i="1"/>
  <c r="Q275" i="1"/>
  <c r="BZ749" i="31"/>
  <c r="BU749" i="31"/>
  <c r="BV749" i="31"/>
  <c r="BZ704" i="31"/>
  <c r="BV704" i="31"/>
  <c r="BU704" i="31"/>
  <c r="BZ135" i="31"/>
  <c r="BV135" i="31"/>
  <c r="BU135" i="31"/>
  <c r="BZ331" i="31"/>
  <c r="BV331" i="31"/>
  <c r="BU331" i="31"/>
  <c r="BZ715" i="31"/>
  <c r="BV715" i="31"/>
  <c r="BU715" i="31"/>
  <c r="BZ308" i="31"/>
  <c r="BV308" i="31"/>
  <c r="BU308" i="31"/>
  <c r="BZ389" i="31"/>
  <c r="BU389" i="31"/>
  <c r="BV389" i="31"/>
  <c r="BZ466" i="31"/>
  <c r="BV466" i="31"/>
  <c r="BU466" i="31"/>
  <c r="BT465" i="31"/>
  <c r="BZ547" i="31"/>
  <c r="BV547" i="31"/>
  <c r="BU547" i="31"/>
  <c r="BZ750" i="31"/>
  <c r="BV750" i="31"/>
  <c r="BU750" i="31"/>
  <c r="BZ707" i="31"/>
  <c r="BV707" i="31"/>
  <c r="BU707" i="31"/>
  <c r="BV193" i="31"/>
  <c r="BT192" i="31"/>
  <c r="BU193" i="31"/>
  <c r="BZ332" i="31"/>
  <c r="BU332" i="31"/>
  <c r="BV332" i="31"/>
  <c r="BZ252" i="31"/>
  <c r="BV252" i="31"/>
  <c r="BU252" i="31"/>
  <c r="BZ309" i="31"/>
  <c r="BU309" i="31"/>
  <c r="BV309" i="31"/>
  <c r="BZ390" i="31"/>
  <c r="BV390" i="31"/>
  <c r="BU390" i="31"/>
  <c r="BZ467" i="31"/>
  <c r="BV467" i="31"/>
  <c r="BU467" i="31"/>
  <c r="X459" i="32"/>
  <c r="AD459" i="32"/>
  <c r="R459" i="32"/>
  <c r="L459" i="32"/>
  <c r="F459" i="32"/>
  <c r="R459" i="1"/>
  <c r="I459" i="1"/>
  <c r="V459" i="1" s="1"/>
  <c r="Q459" i="1"/>
  <c r="BZ478" i="31"/>
  <c r="BV478" i="31"/>
  <c r="BU478" i="31"/>
  <c r="BZ45" i="31"/>
  <c r="BU45" i="31"/>
  <c r="BV45" i="31"/>
  <c r="R751" i="32"/>
  <c r="L751" i="32"/>
  <c r="AD751" i="32"/>
  <c r="X751" i="32"/>
  <c r="F751" i="32"/>
  <c r="Q751" i="1"/>
  <c r="R751" i="1"/>
  <c r="I751" i="1"/>
  <c r="V751" i="1" s="1"/>
  <c r="AD711" i="32"/>
  <c r="X711" i="32"/>
  <c r="F711" i="32"/>
  <c r="Q711" i="1"/>
  <c r="R711" i="1"/>
  <c r="I711" i="1"/>
  <c r="V711" i="1" s="1"/>
  <c r="R711" i="32"/>
  <c r="L711" i="32"/>
  <c r="Q194" i="1"/>
  <c r="I194" i="1"/>
  <c r="V194" i="1" s="1"/>
  <c r="R194" i="1"/>
  <c r="AD194" i="32"/>
  <c r="X194" i="32"/>
  <c r="R194" i="32"/>
  <c r="L194" i="32"/>
  <c r="F194" i="32"/>
  <c r="F333" i="32"/>
  <c r="X333" i="32"/>
  <c r="R333" i="1"/>
  <c r="AD333" i="32"/>
  <c r="Q333" i="1"/>
  <c r="R333" i="32"/>
  <c r="I333" i="1"/>
  <c r="V333" i="1" s="1"/>
  <c r="L333" i="32"/>
  <c r="X721" i="32"/>
  <c r="F721" i="32"/>
  <c r="AD721" i="32"/>
  <c r="R721" i="32"/>
  <c r="L721" i="32"/>
  <c r="R721" i="1"/>
  <c r="I721" i="1"/>
  <c r="V721" i="1" s="1"/>
  <c r="Q721" i="1"/>
  <c r="BZ310" i="31"/>
  <c r="BV310" i="31"/>
  <c r="BU310" i="31"/>
  <c r="BZ391" i="31"/>
  <c r="BV391" i="31"/>
  <c r="BU391" i="31"/>
  <c r="BZ468" i="31"/>
  <c r="BV468" i="31"/>
  <c r="BU468" i="31"/>
  <c r="X477" i="32"/>
  <c r="R477" i="32"/>
  <c r="L477" i="32"/>
  <c r="AD477" i="32"/>
  <c r="F477" i="32"/>
  <c r="R477" i="1"/>
  <c r="Q477" i="1"/>
  <c r="I477" i="1"/>
  <c r="V477" i="1" s="1"/>
  <c r="BZ479" i="31"/>
  <c r="BV479" i="31"/>
  <c r="BU479" i="31"/>
  <c r="BZ740" i="31"/>
  <c r="BV740" i="31"/>
  <c r="BU740" i="31"/>
  <c r="BU593" i="31"/>
  <c r="BZ593" i="31"/>
  <c r="BV593" i="31"/>
  <c r="BZ688" i="31"/>
  <c r="BV688" i="31"/>
  <c r="BU688" i="31"/>
  <c r="BZ228" i="31"/>
  <c r="BV228" i="31"/>
  <c r="BU228" i="31"/>
  <c r="BZ248" i="31"/>
  <c r="BV248" i="31"/>
  <c r="BU248" i="31"/>
  <c r="R311" i="32"/>
  <c r="X311" i="32"/>
  <c r="L311" i="32"/>
  <c r="F311" i="32"/>
  <c r="AD311" i="32"/>
  <c r="R311" i="1"/>
  <c r="I311" i="1"/>
  <c r="V311" i="1" s="1"/>
  <c r="Q311" i="1"/>
  <c r="BZ410" i="31"/>
  <c r="BV410" i="31"/>
  <c r="BU410" i="31"/>
  <c r="BZ469" i="31"/>
  <c r="BV469" i="31"/>
  <c r="BU469" i="31"/>
  <c r="BZ426" i="31"/>
  <c r="BZ563" i="31"/>
  <c r="BV563" i="31"/>
  <c r="BU563" i="31"/>
  <c r="BZ628" i="31"/>
  <c r="BU628" i="31"/>
  <c r="BV628" i="31"/>
  <c r="BZ553" i="31"/>
  <c r="BU553" i="31"/>
  <c r="BV553" i="31"/>
  <c r="BZ204" i="31"/>
  <c r="BV204" i="31"/>
  <c r="BU204" i="31"/>
  <c r="BV355" i="31"/>
  <c r="BZ355" i="31"/>
  <c r="BU355" i="31"/>
  <c r="BZ276" i="31"/>
  <c r="BV276" i="31"/>
  <c r="BU276" i="31"/>
  <c r="BZ269" i="31"/>
  <c r="BU269" i="31"/>
  <c r="BV269" i="31"/>
  <c r="AD498" i="32"/>
  <c r="L498" i="32"/>
  <c r="F498" i="32"/>
  <c r="R498" i="32"/>
  <c r="Q498" i="1"/>
  <c r="I498" i="1"/>
  <c r="V498" i="1" s="1"/>
  <c r="R498" i="1"/>
  <c r="X498" i="32"/>
  <c r="F161" i="32"/>
  <c r="AD161" i="32"/>
  <c r="X161" i="32"/>
  <c r="R161" i="32"/>
  <c r="L161" i="32"/>
  <c r="R161" i="1"/>
  <c r="I161" i="1"/>
  <c r="V161" i="1" s="1"/>
  <c r="Q161" i="1"/>
  <c r="AD555" i="32"/>
  <c r="X555" i="32"/>
  <c r="R555" i="32"/>
  <c r="L555" i="32"/>
  <c r="F555" i="32"/>
  <c r="R555" i="1"/>
  <c r="Q555" i="1"/>
  <c r="I555" i="1"/>
  <c r="V555" i="1" s="1"/>
  <c r="AD211" i="32"/>
  <c r="X211" i="32"/>
  <c r="R211" i="32"/>
  <c r="L211" i="32"/>
  <c r="F211" i="32"/>
  <c r="I211" i="1"/>
  <c r="V211" i="1" s="1"/>
  <c r="Q211" i="1"/>
  <c r="R211" i="1"/>
  <c r="R357" i="32"/>
  <c r="AD357" i="32"/>
  <c r="X357" i="32"/>
  <c r="L357" i="32"/>
  <c r="F357" i="32"/>
  <c r="I357" i="1"/>
  <c r="V357" i="1" s="1"/>
  <c r="Q357" i="1"/>
  <c r="R357" i="1"/>
  <c r="AD278" i="32"/>
  <c r="R278" i="32"/>
  <c r="X278" i="32"/>
  <c r="L278" i="32"/>
  <c r="F278" i="32"/>
  <c r="R278" i="1"/>
  <c r="Q278" i="1"/>
  <c r="I278" i="1"/>
  <c r="V278" i="1" s="1"/>
  <c r="L325" i="32"/>
  <c r="F325" i="32"/>
  <c r="AD325" i="32"/>
  <c r="R325" i="1"/>
  <c r="X325" i="32"/>
  <c r="I325" i="1"/>
  <c r="V325" i="1" s="1"/>
  <c r="R325" i="32"/>
  <c r="Q325" i="1"/>
  <c r="R401" i="32"/>
  <c r="F401" i="32"/>
  <c r="AD401" i="32"/>
  <c r="X401" i="32"/>
  <c r="I401" i="1"/>
  <c r="V401" i="1" s="1"/>
  <c r="L401" i="32"/>
  <c r="R401" i="1"/>
  <c r="Q401" i="1"/>
  <c r="F497" i="32"/>
  <c r="L497" i="32"/>
  <c r="I497" i="1"/>
  <c r="V497" i="1" s="1"/>
  <c r="R497" i="1"/>
  <c r="Q497" i="1"/>
  <c r="AD497" i="32"/>
  <c r="X497" i="32"/>
  <c r="R497" i="32"/>
  <c r="BZ608" i="31"/>
  <c r="BZ57" i="31"/>
  <c r="BU57" i="31"/>
  <c r="BV57" i="31"/>
  <c r="BZ86" i="31"/>
  <c r="BV86" i="31"/>
  <c r="BU86" i="31"/>
  <c r="BZ185" i="31"/>
  <c r="BV185" i="31"/>
  <c r="BU185" i="31"/>
  <c r="AD150" i="32"/>
  <c r="X150" i="32"/>
  <c r="R150" i="32"/>
  <c r="L150" i="32"/>
  <c r="F150" i="32"/>
  <c r="R150" i="1"/>
  <c r="Q150" i="1"/>
  <c r="I150" i="1"/>
  <c r="V150" i="1" s="1"/>
  <c r="X59" i="32"/>
  <c r="R59" i="32"/>
  <c r="F59" i="32"/>
  <c r="L59" i="32"/>
  <c r="AD59" i="32"/>
  <c r="R59" i="1"/>
  <c r="I59" i="1"/>
  <c r="V59" i="1" s="1"/>
  <c r="Q59" i="1"/>
  <c r="L88" i="32"/>
  <c r="AD88" i="32"/>
  <c r="X88" i="32"/>
  <c r="R88" i="32"/>
  <c r="I88" i="1"/>
  <c r="V88" i="1" s="1"/>
  <c r="F88" i="32"/>
  <c r="Q88" i="1"/>
  <c r="R88" i="1"/>
  <c r="BZ187" i="31"/>
  <c r="BV187" i="31"/>
  <c r="BU187" i="31"/>
  <c r="R91" i="32"/>
  <c r="F91" i="32"/>
  <c r="AD91" i="32"/>
  <c r="X91" i="32"/>
  <c r="R91" i="1"/>
  <c r="I91" i="1"/>
  <c r="V91" i="1" s="1"/>
  <c r="Q91" i="1"/>
  <c r="L91" i="32"/>
  <c r="L262" i="32"/>
  <c r="AD262" i="32"/>
  <c r="X262" i="32"/>
  <c r="R262" i="32"/>
  <c r="F262" i="32"/>
  <c r="Q262" i="1"/>
  <c r="I262" i="1"/>
  <c r="V262" i="1" s="1"/>
  <c r="R262" i="1"/>
  <c r="AD523" i="32"/>
  <c r="X523" i="32"/>
  <c r="L523" i="32"/>
  <c r="R523" i="32"/>
  <c r="F523" i="32"/>
  <c r="R523" i="1"/>
  <c r="I523" i="1"/>
  <c r="V523" i="1" s="1"/>
  <c r="X523" i="1" s="1"/>
  <c r="Q523" i="1"/>
  <c r="AD68" i="32"/>
  <c r="L68" i="32"/>
  <c r="X68" i="32"/>
  <c r="F68" i="32"/>
  <c r="R68" i="1"/>
  <c r="I68" i="1"/>
  <c r="V68" i="1" s="1"/>
  <c r="R68" i="32"/>
  <c r="Q68" i="1"/>
  <c r="X616" i="32"/>
  <c r="AD616" i="32"/>
  <c r="R616" i="32"/>
  <c r="L616" i="32"/>
  <c r="F616" i="32"/>
  <c r="I616" i="1"/>
  <c r="V616" i="1" s="1"/>
  <c r="R616" i="1"/>
  <c r="Q616" i="1"/>
  <c r="L279" i="32"/>
  <c r="AD279" i="32"/>
  <c r="X279" i="32"/>
  <c r="R279" i="32"/>
  <c r="F279" i="32"/>
  <c r="R279" i="1"/>
  <c r="Q279" i="1"/>
  <c r="I279" i="1"/>
  <c r="V279" i="1" s="1"/>
  <c r="AD665" i="32"/>
  <c r="L665" i="32"/>
  <c r="R665" i="32"/>
  <c r="X665" i="32"/>
  <c r="Q665" i="1"/>
  <c r="R665" i="1"/>
  <c r="I665" i="1"/>
  <c r="V665" i="1" s="1"/>
  <c r="F665" i="32"/>
  <c r="CB28" i="31"/>
  <c r="CA28" i="31"/>
  <c r="AD151" i="32"/>
  <c r="R151" i="32"/>
  <c r="X151" i="32"/>
  <c r="L151" i="32"/>
  <c r="F151" i="32"/>
  <c r="I151" i="1"/>
  <c r="V151" i="1" s="1"/>
  <c r="Q151" i="1"/>
  <c r="R151" i="1"/>
  <c r="AD618" i="32"/>
  <c r="X618" i="32"/>
  <c r="L618" i="32"/>
  <c r="F618" i="32"/>
  <c r="R618" i="32"/>
  <c r="R618" i="1"/>
  <c r="Q618" i="1"/>
  <c r="I618" i="1"/>
  <c r="V618" i="1" s="1"/>
  <c r="X71" i="32"/>
  <c r="R71" i="32"/>
  <c r="L71" i="32"/>
  <c r="F71" i="32"/>
  <c r="R71" i="1"/>
  <c r="I71" i="1"/>
  <c r="V71" i="1" s="1"/>
  <c r="Q71" i="1"/>
  <c r="AD71" i="32"/>
  <c r="R106" i="32"/>
  <c r="L106" i="32"/>
  <c r="X106" i="32"/>
  <c r="F106" i="32"/>
  <c r="I106" i="1"/>
  <c r="V106" i="1" s="1"/>
  <c r="R106" i="1"/>
  <c r="Q106" i="1"/>
  <c r="AD106" i="32"/>
  <c r="R109" i="1"/>
  <c r="Q109" i="1"/>
  <c r="I109" i="1"/>
  <c r="V109" i="1" s="1"/>
  <c r="AD109" i="32"/>
  <c r="X109" i="32"/>
  <c r="R109" i="32"/>
  <c r="L109" i="32"/>
  <c r="F109" i="32"/>
  <c r="BZ179" i="31"/>
  <c r="BV179" i="31"/>
  <c r="BU179" i="31"/>
  <c r="AD95" i="32"/>
  <c r="X95" i="32"/>
  <c r="R95" i="32"/>
  <c r="L95" i="32"/>
  <c r="F95" i="32"/>
  <c r="I95" i="1"/>
  <c r="V95" i="1" s="1"/>
  <c r="R95" i="1"/>
  <c r="Q95" i="1"/>
  <c r="F115" i="32"/>
  <c r="X115" i="32"/>
  <c r="AD115" i="32"/>
  <c r="R115" i="32"/>
  <c r="L115" i="32"/>
  <c r="P114" i="1"/>
  <c r="R115" i="1"/>
  <c r="I115" i="1"/>
  <c r="Q115" i="1"/>
  <c r="AD184" i="32"/>
  <c r="X184" i="32"/>
  <c r="R184" i="32"/>
  <c r="L184" i="32"/>
  <c r="F184" i="32"/>
  <c r="Q184" i="1"/>
  <c r="I184" i="1"/>
  <c r="V184" i="1" s="1"/>
  <c r="R184" i="1"/>
  <c r="AD31" i="32"/>
  <c r="X31" i="32"/>
  <c r="R31" i="32"/>
  <c r="F31" i="32"/>
  <c r="L31" i="32"/>
  <c r="R31" i="1"/>
  <c r="I31" i="1"/>
  <c r="V31" i="1" s="1"/>
  <c r="Q31" i="1"/>
  <c r="F143" i="32"/>
  <c r="X143" i="32"/>
  <c r="AD143" i="32"/>
  <c r="R143" i="32"/>
  <c r="L143" i="32"/>
  <c r="R143" i="1"/>
  <c r="Q143" i="1"/>
  <c r="I143" i="1"/>
  <c r="V143" i="1" s="1"/>
  <c r="AD108" i="32"/>
  <c r="R108" i="1"/>
  <c r="X108" i="32"/>
  <c r="Q108" i="1"/>
  <c r="R108" i="32"/>
  <c r="L108" i="32"/>
  <c r="F108" i="32"/>
  <c r="I108" i="1"/>
  <c r="V108" i="1" s="1"/>
  <c r="BZ400" i="31"/>
  <c r="BU400" i="31"/>
  <c r="BV400" i="31"/>
  <c r="BP611" i="31"/>
  <c r="BO611" i="31"/>
  <c r="BN673" i="31"/>
  <c r="X557" i="32"/>
  <c r="R557" i="32"/>
  <c r="F557" i="32"/>
  <c r="L557" i="32"/>
  <c r="AD557" i="32"/>
  <c r="Q557" i="1"/>
  <c r="I557" i="1"/>
  <c r="V557" i="1" s="1"/>
  <c r="R557" i="1"/>
  <c r="BV241" i="31"/>
  <c r="BZ241" i="31"/>
  <c r="BU241" i="31"/>
  <c r="BZ292" i="31"/>
  <c r="BU292" i="31"/>
  <c r="BV292" i="31"/>
  <c r="BZ599" i="31"/>
  <c r="BV599" i="31"/>
  <c r="BU599" i="31"/>
  <c r="BZ453" i="31"/>
  <c r="BV453" i="31"/>
  <c r="BT452" i="31"/>
  <c r="BU453" i="31"/>
  <c r="CA509" i="31"/>
  <c r="CB509" i="31"/>
  <c r="AD747" i="32"/>
  <c r="L747" i="32"/>
  <c r="X747" i="32"/>
  <c r="R747" i="32"/>
  <c r="F747" i="32"/>
  <c r="R747" i="1"/>
  <c r="I747" i="1"/>
  <c r="V747" i="1" s="1"/>
  <c r="Q747" i="1"/>
  <c r="X698" i="32"/>
  <c r="F698" i="32"/>
  <c r="AD698" i="32"/>
  <c r="R698" i="32"/>
  <c r="L698" i="32"/>
  <c r="R698" i="1"/>
  <c r="P697" i="1"/>
  <c r="Q698" i="1"/>
  <c r="I698" i="1"/>
  <c r="R133" i="32"/>
  <c r="AD133" i="32"/>
  <c r="X133" i="32"/>
  <c r="L133" i="32"/>
  <c r="R133" i="1"/>
  <c r="F133" i="32"/>
  <c r="I133" i="1"/>
  <c r="V133" i="1" s="1"/>
  <c r="Q133" i="1"/>
  <c r="F235" i="32"/>
  <c r="X235" i="32"/>
  <c r="AD235" i="32"/>
  <c r="R235" i="32"/>
  <c r="L235" i="32"/>
  <c r="R235" i="1"/>
  <c r="I235" i="1"/>
  <c r="V235" i="1" s="1"/>
  <c r="Q235" i="1"/>
  <c r="F258" i="32"/>
  <c r="R258" i="32"/>
  <c r="L258" i="32"/>
  <c r="Q258" i="1"/>
  <c r="I258" i="1"/>
  <c r="V258" i="1" s="1"/>
  <c r="AD258" i="32"/>
  <c r="R258" i="1"/>
  <c r="X258" i="32"/>
  <c r="AD306" i="32"/>
  <c r="X306" i="32"/>
  <c r="R306" i="32"/>
  <c r="L306" i="32"/>
  <c r="F306" i="32"/>
  <c r="I306" i="1"/>
  <c r="V306" i="1" s="1"/>
  <c r="Q306" i="1"/>
  <c r="R306" i="1"/>
  <c r="R387" i="32"/>
  <c r="AD387" i="32"/>
  <c r="X387" i="32"/>
  <c r="L387" i="32"/>
  <c r="F387" i="32"/>
  <c r="I387" i="1"/>
  <c r="V387" i="1" s="1"/>
  <c r="Q387" i="1"/>
  <c r="R387" i="1"/>
  <c r="AD463" i="32"/>
  <c r="X463" i="32"/>
  <c r="R463" i="32"/>
  <c r="L463" i="32"/>
  <c r="F463" i="32"/>
  <c r="R463" i="1"/>
  <c r="Q463" i="1"/>
  <c r="I463" i="1"/>
  <c r="V463" i="1" s="1"/>
  <c r="X530" i="32"/>
  <c r="AD530" i="32"/>
  <c r="L530" i="32"/>
  <c r="R530" i="32"/>
  <c r="F530" i="32"/>
  <c r="Q530" i="1"/>
  <c r="R530" i="1"/>
  <c r="I530" i="1"/>
  <c r="V530" i="1" s="1"/>
  <c r="BZ605" i="31"/>
  <c r="BU605" i="31"/>
  <c r="BV605" i="31"/>
  <c r="AD42" i="32"/>
  <c r="X42" i="32"/>
  <c r="R42" i="32"/>
  <c r="F42" i="32"/>
  <c r="L42" i="32"/>
  <c r="I42" i="1"/>
  <c r="V42" i="1" s="1"/>
  <c r="Q42" i="1"/>
  <c r="R42" i="1"/>
  <c r="BZ723" i="31"/>
  <c r="BU723" i="31"/>
  <c r="BV723" i="31"/>
  <c r="BZ578" i="31"/>
  <c r="BU578" i="31"/>
  <c r="BV578" i="31"/>
  <c r="BZ128" i="31"/>
  <c r="BV128" i="31"/>
  <c r="BU128" i="31"/>
  <c r="BZ137" i="31"/>
  <c r="BV137" i="31"/>
  <c r="BU137" i="31"/>
  <c r="BZ348" i="31"/>
  <c r="BV348" i="31"/>
  <c r="BU348" i="31"/>
  <c r="BZ283" i="31"/>
  <c r="BU283" i="31"/>
  <c r="BV283" i="31"/>
  <c r="BZ371" i="31"/>
  <c r="BV371" i="31"/>
  <c r="BU371" i="31"/>
  <c r="BV474" i="31"/>
  <c r="BU474" i="31"/>
  <c r="BZ474" i="31"/>
  <c r="BZ396" i="31"/>
  <c r="BV396" i="31"/>
  <c r="BU396" i="31"/>
  <c r="AD458" i="32"/>
  <c r="R458" i="32"/>
  <c r="X458" i="32"/>
  <c r="F458" i="32"/>
  <c r="L458" i="32"/>
  <c r="I458" i="1"/>
  <c r="V458" i="1" s="1"/>
  <c r="R458" i="1"/>
  <c r="Q458" i="1"/>
  <c r="R8" i="1"/>
  <c r="Q8" i="1"/>
  <c r="I8" i="1"/>
  <c r="V8" i="1" s="1"/>
  <c r="AD568" i="32"/>
  <c r="R568" i="32"/>
  <c r="L568" i="32"/>
  <c r="X568" i="32"/>
  <c r="F568" i="32"/>
  <c r="R568" i="1"/>
  <c r="Q568" i="1"/>
  <c r="I568" i="1"/>
  <c r="V568" i="1" s="1"/>
  <c r="BZ459" i="31"/>
  <c r="BU459" i="31"/>
  <c r="BV459" i="31"/>
  <c r="AD569" i="32"/>
  <c r="X569" i="32"/>
  <c r="R569" i="32"/>
  <c r="L569" i="32"/>
  <c r="F569" i="32"/>
  <c r="R569" i="1"/>
  <c r="Q569" i="1"/>
  <c r="I569" i="1"/>
  <c r="V569" i="1" s="1"/>
  <c r="BZ751" i="31"/>
  <c r="BV751" i="31"/>
  <c r="BU751" i="31"/>
  <c r="BZ711" i="31"/>
  <c r="BU711" i="31"/>
  <c r="BV711" i="31"/>
  <c r="BZ194" i="31"/>
  <c r="BU194" i="31"/>
  <c r="BV194" i="31"/>
  <c r="BZ333" i="31"/>
  <c r="BV333" i="31"/>
  <c r="BU333" i="31"/>
  <c r="BU721" i="31"/>
  <c r="BV721" i="31"/>
  <c r="BZ721" i="31"/>
  <c r="BV477" i="31"/>
  <c r="BZ477" i="31"/>
  <c r="BU477" i="31"/>
  <c r="I10" i="1"/>
  <c r="V10" i="1" s="1"/>
  <c r="R10" i="1"/>
  <c r="Q10" i="1"/>
  <c r="AD724" i="32"/>
  <c r="R724" i="1"/>
  <c r="R724" i="32"/>
  <c r="X724" i="32"/>
  <c r="L724" i="32"/>
  <c r="F724" i="32"/>
  <c r="Q724" i="1"/>
  <c r="I724" i="1"/>
  <c r="V724" i="1" s="1"/>
  <c r="BZ311" i="31"/>
  <c r="BU311" i="31"/>
  <c r="BV311" i="31"/>
  <c r="R480" i="1"/>
  <c r="Q480" i="1"/>
  <c r="I480" i="1"/>
  <c r="V480" i="1" s="1"/>
  <c r="AD480" i="32"/>
  <c r="X480" i="32"/>
  <c r="L480" i="32"/>
  <c r="R480" i="32"/>
  <c r="F480" i="32"/>
  <c r="X441" i="32"/>
  <c r="AD441" i="32"/>
  <c r="L441" i="32"/>
  <c r="F441" i="32"/>
  <c r="R441" i="1"/>
  <c r="I441" i="1"/>
  <c r="V441" i="1" s="1"/>
  <c r="Q441" i="1"/>
  <c r="R441" i="32"/>
  <c r="BZ498" i="31"/>
  <c r="BV498" i="31"/>
  <c r="BU498" i="31"/>
  <c r="AD660" i="32"/>
  <c r="X660" i="32"/>
  <c r="I660" i="1"/>
  <c r="V660" i="1" s="1"/>
  <c r="R660" i="1"/>
  <c r="R660" i="32"/>
  <c r="Q660" i="1"/>
  <c r="L660" i="32"/>
  <c r="F660" i="32"/>
  <c r="F732" i="32"/>
  <c r="X732" i="32"/>
  <c r="I732" i="1"/>
  <c r="V732" i="1" s="1"/>
  <c r="R732" i="1"/>
  <c r="Q732" i="1"/>
  <c r="AD732" i="32"/>
  <c r="R732" i="32"/>
  <c r="L732" i="32"/>
  <c r="AD584" i="32"/>
  <c r="X584" i="32"/>
  <c r="R584" i="32"/>
  <c r="L584" i="32"/>
  <c r="F584" i="32"/>
  <c r="I584" i="1"/>
  <c r="V584" i="1" s="1"/>
  <c r="R584" i="1"/>
  <c r="Q584" i="1"/>
  <c r="F681" i="32"/>
  <c r="X681" i="32"/>
  <c r="AD681" i="32"/>
  <c r="R681" i="32"/>
  <c r="L681" i="32"/>
  <c r="I681" i="1"/>
  <c r="V681" i="1" s="1"/>
  <c r="R681" i="1"/>
  <c r="Q681" i="1"/>
  <c r="AD200" i="32"/>
  <c r="X200" i="32"/>
  <c r="R200" i="32"/>
  <c r="L200" i="32"/>
  <c r="F200" i="32"/>
  <c r="R200" i="1"/>
  <c r="Q200" i="1"/>
  <c r="I200" i="1"/>
  <c r="V200" i="1" s="1"/>
  <c r="AD238" i="32"/>
  <c r="X238" i="32"/>
  <c r="R238" i="32"/>
  <c r="L238" i="32"/>
  <c r="F238" i="32"/>
  <c r="I238" i="1"/>
  <c r="V238" i="1" s="1"/>
  <c r="R238" i="1"/>
  <c r="Q238" i="1"/>
  <c r="L289" i="32"/>
  <c r="F289" i="32"/>
  <c r="AD289" i="32"/>
  <c r="X289" i="32"/>
  <c r="R289" i="32"/>
  <c r="R289" i="1"/>
  <c r="Q289" i="1"/>
  <c r="I289" i="1"/>
  <c r="V289" i="1" s="1"/>
  <c r="AD404" i="32"/>
  <c r="X404" i="32"/>
  <c r="R404" i="32"/>
  <c r="F404" i="32"/>
  <c r="L404" i="32"/>
  <c r="Q404" i="1"/>
  <c r="P403" i="1"/>
  <c r="R404" i="1"/>
  <c r="I404" i="1"/>
  <c r="R442" i="32"/>
  <c r="X442" i="32"/>
  <c r="AD442" i="32"/>
  <c r="F442" i="32"/>
  <c r="I442" i="1"/>
  <c r="V442" i="1" s="1"/>
  <c r="R442" i="1"/>
  <c r="Q442" i="1"/>
  <c r="L442" i="32"/>
  <c r="AD500" i="32"/>
  <c r="X500" i="32"/>
  <c r="R500" i="32"/>
  <c r="F500" i="32"/>
  <c r="Q500" i="1"/>
  <c r="R500" i="1"/>
  <c r="I500" i="1"/>
  <c r="V500" i="1" s="1"/>
  <c r="L500" i="32"/>
  <c r="AD649" i="32"/>
  <c r="X649" i="32"/>
  <c r="R649" i="32"/>
  <c r="L649" i="32"/>
  <c r="F649" i="32"/>
  <c r="Q649" i="1"/>
  <c r="R649" i="1"/>
  <c r="I649" i="1"/>
  <c r="V649" i="1" s="1"/>
  <c r="I13" i="1"/>
  <c r="V13" i="1" s="1"/>
  <c r="Q13" i="1"/>
  <c r="AD13" i="32"/>
  <c r="X13" i="32"/>
  <c r="L13" i="32"/>
  <c r="R13" i="32"/>
  <c r="F13" i="32"/>
  <c r="R13" i="1"/>
  <c r="AD61" i="32"/>
  <c r="R61" i="1"/>
  <c r="X61" i="32"/>
  <c r="I61" i="1"/>
  <c r="V61" i="1" s="1"/>
  <c r="L61" i="32"/>
  <c r="Q61" i="1"/>
  <c r="R61" i="32"/>
  <c r="F61" i="32"/>
  <c r="R90" i="32"/>
  <c r="X90" i="32"/>
  <c r="AD90" i="32"/>
  <c r="L90" i="32"/>
  <c r="F90" i="32"/>
  <c r="Q90" i="1"/>
  <c r="I90" i="1"/>
  <c r="V90" i="1" s="1"/>
  <c r="R90" i="1"/>
  <c r="AD189" i="32"/>
  <c r="X189" i="32"/>
  <c r="R189" i="32"/>
  <c r="L189" i="32"/>
  <c r="F189" i="32"/>
  <c r="Q189" i="1"/>
  <c r="I189" i="1"/>
  <c r="V189" i="1" s="1"/>
  <c r="R189" i="1"/>
  <c r="BZ569" i="31"/>
  <c r="BV569" i="31"/>
  <c r="BU569" i="31"/>
  <c r="BZ161" i="31"/>
  <c r="BV161" i="31"/>
  <c r="BU161" i="31"/>
  <c r="BZ555" i="31"/>
  <c r="BV555" i="31"/>
  <c r="BU555" i="31"/>
  <c r="BZ211" i="31"/>
  <c r="BV211" i="31"/>
  <c r="BU211" i="31"/>
  <c r="BZ357" i="31"/>
  <c r="BU357" i="31"/>
  <c r="BV357" i="31"/>
  <c r="BZ278" i="31"/>
  <c r="BV278" i="31"/>
  <c r="BU278" i="31"/>
  <c r="BZ325" i="31"/>
  <c r="BU325" i="31"/>
  <c r="BV325" i="31"/>
  <c r="BZ401" i="31"/>
  <c r="BU401" i="31"/>
  <c r="BV401" i="31"/>
  <c r="BZ497" i="31"/>
  <c r="BV497" i="31"/>
  <c r="BU497" i="31"/>
  <c r="CA638" i="31"/>
  <c r="CB638" i="31"/>
  <c r="BV150" i="31"/>
  <c r="BZ150" i="31"/>
  <c r="BU150" i="31"/>
  <c r="AD157" i="32"/>
  <c r="X157" i="32"/>
  <c r="R157" i="32"/>
  <c r="L157" i="32"/>
  <c r="F157" i="32"/>
  <c r="R157" i="1"/>
  <c r="Q157" i="1"/>
  <c r="I157" i="1"/>
  <c r="V157" i="1" s="1"/>
  <c r="AD174" i="32"/>
  <c r="X174" i="32"/>
  <c r="R174" i="32"/>
  <c r="L174" i="32"/>
  <c r="F174" i="32"/>
  <c r="Q174" i="1"/>
  <c r="I174" i="1"/>
  <c r="V174" i="1" s="1"/>
  <c r="R174" i="1"/>
  <c r="F69" i="32"/>
  <c r="AD69" i="32"/>
  <c r="X69" i="32"/>
  <c r="L69" i="32"/>
  <c r="R69" i="1"/>
  <c r="Q69" i="1"/>
  <c r="I69" i="1"/>
  <c r="V69" i="1" s="1"/>
  <c r="R69" i="32"/>
  <c r="BZ59" i="31"/>
  <c r="BV59" i="31"/>
  <c r="BU59" i="31"/>
  <c r="BV88" i="31"/>
  <c r="BU88" i="31"/>
  <c r="BZ88" i="31"/>
  <c r="L48" i="32"/>
  <c r="X48" i="32"/>
  <c r="AD48" i="32"/>
  <c r="F48" i="32"/>
  <c r="R48" i="32"/>
  <c r="R48" i="1"/>
  <c r="I48" i="1"/>
  <c r="V48" i="1" s="1"/>
  <c r="Q48" i="1"/>
  <c r="F695" i="32"/>
  <c r="X695" i="32"/>
  <c r="AD695" i="32"/>
  <c r="R695" i="32"/>
  <c r="L695" i="32"/>
  <c r="Q695" i="1"/>
  <c r="R695" i="1"/>
  <c r="I695" i="1"/>
  <c r="V695" i="1" s="1"/>
  <c r="AD176" i="32"/>
  <c r="L176" i="32"/>
  <c r="F176" i="32"/>
  <c r="X176" i="32"/>
  <c r="R176" i="32"/>
  <c r="I176" i="1"/>
  <c r="V176" i="1" s="1"/>
  <c r="Q176" i="1"/>
  <c r="R176" i="1"/>
  <c r="BU91" i="31"/>
  <c r="BZ91" i="31"/>
  <c r="BV91" i="31"/>
  <c r="BZ262" i="31"/>
  <c r="BU262" i="31"/>
  <c r="BV262" i="31"/>
  <c r="BU523" i="31"/>
  <c r="BZ523" i="31"/>
  <c r="BV523" i="31"/>
  <c r="BT522" i="31"/>
  <c r="BZ68" i="31"/>
  <c r="BV68" i="31"/>
  <c r="BU68" i="31"/>
  <c r="BZ616" i="31"/>
  <c r="BV616" i="31"/>
  <c r="BU616" i="31"/>
  <c r="BZ279" i="31"/>
  <c r="BU279" i="31"/>
  <c r="BV279" i="31"/>
  <c r="BZ665" i="31"/>
  <c r="BU665" i="31"/>
  <c r="BV665" i="31"/>
  <c r="L744" i="32"/>
  <c r="F744" i="32"/>
  <c r="AD744" i="32"/>
  <c r="X744" i="32"/>
  <c r="I744" i="1"/>
  <c r="V744" i="1" s="1"/>
  <c r="R744" i="1"/>
  <c r="R744" i="32"/>
  <c r="Q744" i="1"/>
  <c r="R719" i="32"/>
  <c r="L719" i="32"/>
  <c r="AD719" i="32"/>
  <c r="X719" i="32"/>
  <c r="F719" i="32"/>
  <c r="R719" i="1"/>
  <c r="I719" i="1"/>
  <c r="V719" i="1" s="1"/>
  <c r="Q719" i="1"/>
  <c r="R692" i="32"/>
  <c r="L692" i="32"/>
  <c r="AD692" i="32"/>
  <c r="X692" i="32"/>
  <c r="F692" i="32"/>
  <c r="Q692" i="1"/>
  <c r="I692" i="1"/>
  <c r="V692" i="1" s="1"/>
  <c r="R692" i="1"/>
  <c r="L595" i="32"/>
  <c r="AD595" i="32"/>
  <c r="R595" i="32"/>
  <c r="X595" i="32"/>
  <c r="F595" i="32"/>
  <c r="R595" i="1"/>
  <c r="Q595" i="1"/>
  <c r="I595" i="1"/>
  <c r="V595" i="1" s="1"/>
  <c r="R651" i="32"/>
  <c r="X651" i="32"/>
  <c r="AD651" i="32"/>
  <c r="L651" i="32"/>
  <c r="F651" i="32"/>
  <c r="I651" i="1"/>
  <c r="V651" i="1" s="1"/>
  <c r="Q651" i="1"/>
  <c r="R651" i="1"/>
  <c r="L40" i="32"/>
  <c r="X40" i="32"/>
  <c r="AD40" i="32"/>
  <c r="F40" i="32"/>
  <c r="Q40" i="1"/>
  <c r="I40" i="1"/>
  <c r="V40" i="1" s="1"/>
  <c r="R40" i="32"/>
  <c r="R40" i="1"/>
  <c r="BZ151" i="31"/>
  <c r="BV151" i="31"/>
  <c r="BU151" i="31"/>
  <c r="BZ618" i="31"/>
  <c r="BU618" i="31"/>
  <c r="BV618" i="31"/>
  <c r="BZ71" i="31"/>
  <c r="BV71" i="31"/>
  <c r="BU71" i="31"/>
  <c r="BZ106" i="31"/>
  <c r="BV106" i="31"/>
  <c r="BU106" i="31"/>
  <c r="BZ109" i="31"/>
  <c r="BV109" i="31"/>
  <c r="BU109" i="31"/>
  <c r="X502" i="32"/>
  <c r="L502" i="32"/>
  <c r="I502" i="1"/>
  <c r="V502" i="1" s="1"/>
  <c r="AD502" i="32"/>
  <c r="R502" i="1"/>
  <c r="R502" i="32"/>
  <c r="Q502" i="1"/>
  <c r="F502" i="32"/>
  <c r="BZ95" i="31"/>
  <c r="BV95" i="31"/>
  <c r="BU95" i="31"/>
  <c r="BZ115" i="31"/>
  <c r="BV115" i="31"/>
  <c r="BT114" i="31"/>
  <c r="BU115" i="31"/>
  <c r="BV184" i="31"/>
  <c r="BZ184" i="31"/>
  <c r="BU184" i="31"/>
  <c r="BZ31" i="31"/>
  <c r="BV31" i="31"/>
  <c r="BU31" i="31"/>
  <c r="BZ143" i="31"/>
  <c r="BU143" i="31"/>
  <c r="BV143" i="31"/>
  <c r="BZ108" i="31"/>
  <c r="BV108" i="31"/>
  <c r="BU108" i="31"/>
  <c r="BP662" i="31"/>
  <c r="BO662" i="31"/>
  <c r="BO759" i="31"/>
  <c r="BP759" i="31"/>
  <c r="BP522" i="31"/>
  <c r="BO522" i="31"/>
  <c r="BO472" i="31"/>
  <c r="BP472" i="31"/>
  <c r="BJ218" i="31"/>
  <c r="BI218" i="31"/>
  <c r="BP465" i="31"/>
  <c r="BO465" i="31"/>
  <c r="R703" i="32"/>
  <c r="Q703" i="1"/>
  <c r="R703" i="1"/>
  <c r="I703" i="1"/>
  <c r="V703" i="1" s="1"/>
  <c r="AD703" i="32"/>
  <c r="X703" i="32"/>
  <c r="F703" i="32"/>
  <c r="L703" i="32"/>
  <c r="F163" i="32"/>
  <c r="R163" i="32"/>
  <c r="L163" i="32"/>
  <c r="AD163" i="32"/>
  <c r="Q163" i="1"/>
  <c r="X163" i="32"/>
  <c r="R163" i="1"/>
  <c r="I163" i="1"/>
  <c r="V163" i="1" s="1"/>
  <c r="BZ557" i="31"/>
  <c r="BV557" i="31"/>
  <c r="BU557" i="31"/>
  <c r="AD221" i="32"/>
  <c r="L221" i="32"/>
  <c r="X221" i="32"/>
  <c r="R221" i="32"/>
  <c r="I221" i="1"/>
  <c r="V221" i="1" s="1"/>
  <c r="F221" i="32"/>
  <c r="R221" i="1"/>
  <c r="Q221" i="1"/>
  <c r="AD520" i="32"/>
  <c r="L520" i="32"/>
  <c r="X520" i="32"/>
  <c r="R520" i="32"/>
  <c r="F520" i="32"/>
  <c r="I520" i="1"/>
  <c r="V520" i="1" s="1"/>
  <c r="R520" i="1"/>
  <c r="Q520" i="1"/>
  <c r="AD706" i="32"/>
  <c r="X706" i="32"/>
  <c r="R706" i="32"/>
  <c r="L706" i="32"/>
  <c r="F706" i="32"/>
  <c r="I706" i="1"/>
  <c r="V706" i="1" s="1"/>
  <c r="R706" i="1"/>
  <c r="Q706" i="1"/>
  <c r="AD576" i="32"/>
  <c r="L576" i="32"/>
  <c r="X576" i="32"/>
  <c r="F576" i="32"/>
  <c r="R576" i="32"/>
  <c r="Q576" i="1"/>
  <c r="I576" i="1"/>
  <c r="V576" i="1" s="1"/>
  <c r="R576" i="1"/>
  <c r="AD558" i="32"/>
  <c r="X558" i="32"/>
  <c r="F558" i="32"/>
  <c r="R558" i="32"/>
  <c r="L558" i="32"/>
  <c r="L213" i="32"/>
  <c r="AD213" i="32"/>
  <c r="X213" i="32"/>
  <c r="R213" i="32"/>
  <c r="F213" i="32"/>
  <c r="I213" i="1"/>
  <c r="V213" i="1" s="1"/>
  <c r="R213" i="1"/>
  <c r="Q213" i="1"/>
  <c r="R346" i="32"/>
  <c r="AD346" i="32"/>
  <c r="X346" i="32"/>
  <c r="L346" i="32"/>
  <c r="F346" i="32"/>
  <c r="R346" i="1"/>
  <c r="I346" i="1"/>
  <c r="V346" i="1" s="1"/>
  <c r="Q346" i="1"/>
  <c r="AD281" i="32"/>
  <c r="X281" i="32"/>
  <c r="R281" i="32"/>
  <c r="I281" i="1"/>
  <c r="V281" i="1" s="1"/>
  <c r="L281" i="32"/>
  <c r="R281" i="1"/>
  <c r="F281" i="32"/>
  <c r="Q281" i="1"/>
  <c r="L369" i="32"/>
  <c r="AD369" i="32"/>
  <c r="X369" i="32"/>
  <c r="R369" i="32"/>
  <c r="F369" i="32"/>
  <c r="Q369" i="1"/>
  <c r="R369" i="1"/>
  <c r="I369" i="1"/>
  <c r="V369" i="1" s="1"/>
  <c r="X436" i="32"/>
  <c r="AD436" i="32"/>
  <c r="R436" i="32"/>
  <c r="L436" i="32"/>
  <c r="I436" i="1"/>
  <c r="V436" i="1" s="1"/>
  <c r="F436" i="32"/>
  <c r="R436" i="1"/>
  <c r="Q436" i="1"/>
  <c r="AD398" i="32"/>
  <c r="X398" i="32"/>
  <c r="R398" i="32"/>
  <c r="L398" i="32"/>
  <c r="F398" i="32"/>
  <c r="I398" i="1"/>
  <c r="V398" i="1" s="1"/>
  <c r="R398" i="1"/>
  <c r="Q398" i="1"/>
  <c r="BZ641" i="31"/>
  <c r="BV641" i="31"/>
  <c r="BU641" i="31"/>
  <c r="CB525" i="31"/>
  <c r="CA525" i="31"/>
  <c r="BV747" i="31"/>
  <c r="BZ747" i="31"/>
  <c r="BU747" i="31"/>
  <c r="BZ698" i="31"/>
  <c r="BT697" i="31"/>
  <c r="BV698" i="31"/>
  <c r="BU698" i="31"/>
  <c r="BZ133" i="31"/>
  <c r="BU133" i="31"/>
  <c r="BV133" i="31"/>
  <c r="BZ235" i="31"/>
  <c r="BU235" i="31"/>
  <c r="BV235" i="31"/>
  <c r="BZ258" i="31"/>
  <c r="BV258" i="31"/>
  <c r="BU258" i="31"/>
  <c r="BZ306" i="31"/>
  <c r="BU306" i="31"/>
  <c r="BV306" i="31"/>
  <c r="BU387" i="31"/>
  <c r="BV387" i="31"/>
  <c r="BZ387" i="31"/>
  <c r="BZ463" i="31"/>
  <c r="BV463" i="31"/>
  <c r="BU463" i="31"/>
  <c r="BZ530" i="31"/>
  <c r="BU530" i="31"/>
  <c r="BV530" i="31"/>
  <c r="BZ42" i="31"/>
  <c r="BV42" i="31"/>
  <c r="BU42" i="31"/>
  <c r="X655" i="32"/>
  <c r="R655" i="32"/>
  <c r="L655" i="32"/>
  <c r="F655" i="32"/>
  <c r="AD655" i="32"/>
  <c r="Q655" i="1"/>
  <c r="R655" i="1"/>
  <c r="I655" i="1"/>
  <c r="V655" i="1" s="1"/>
  <c r="F19" i="32"/>
  <c r="L19" i="32"/>
  <c r="AD19" i="32"/>
  <c r="X19" i="32"/>
  <c r="R19" i="32"/>
  <c r="Q19" i="1"/>
  <c r="I19" i="1"/>
  <c r="V19" i="1" s="1"/>
  <c r="R19" i="1"/>
  <c r="AD624" i="32"/>
  <c r="X624" i="32"/>
  <c r="R624" i="32"/>
  <c r="AJ624" i="32"/>
  <c r="F624" i="32"/>
  <c r="L624" i="32"/>
  <c r="R624" i="1"/>
  <c r="I624" i="1"/>
  <c r="V624" i="1" s="1"/>
  <c r="Q624" i="1"/>
  <c r="R702" i="32"/>
  <c r="L702" i="32"/>
  <c r="F702" i="32"/>
  <c r="AD702" i="32"/>
  <c r="R702" i="1"/>
  <c r="I702" i="1"/>
  <c r="V702" i="1" s="1"/>
  <c r="Q702" i="1"/>
  <c r="X702" i="32"/>
  <c r="AD208" i="32"/>
  <c r="X208" i="32"/>
  <c r="R208" i="32"/>
  <c r="L208" i="32"/>
  <c r="F208" i="32"/>
  <c r="P207" i="1"/>
  <c r="R208" i="1"/>
  <c r="Q208" i="1"/>
  <c r="I208" i="1"/>
  <c r="AD343" i="32"/>
  <c r="X343" i="32"/>
  <c r="R343" i="32"/>
  <c r="L343" i="32"/>
  <c r="F343" i="32"/>
  <c r="I343" i="1"/>
  <c r="V343" i="1" s="1"/>
  <c r="R343" i="1"/>
  <c r="Q343" i="1"/>
  <c r="AD272" i="32"/>
  <c r="X272" i="32"/>
  <c r="R272" i="32"/>
  <c r="L272" i="32"/>
  <c r="F272" i="32"/>
  <c r="P271" i="1"/>
  <c r="Q272" i="1"/>
  <c r="R272" i="1"/>
  <c r="I272" i="1"/>
  <c r="F320" i="32"/>
  <c r="R320" i="32"/>
  <c r="L320" i="32"/>
  <c r="AD320" i="32"/>
  <c r="X320" i="32"/>
  <c r="I320" i="1"/>
  <c r="V320" i="1" s="1"/>
  <c r="Q320" i="1"/>
  <c r="R320" i="1"/>
  <c r="L254" i="32"/>
  <c r="F254" i="32"/>
  <c r="AD254" i="32"/>
  <c r="X254" i="32"/>
  <c r="R254" i="32"/>
  <c r="Q254" i="1"/>
  <c r="R254" i="1"/>
  <c r="I254" i="1"/>
  <c r="V254" i="1" s="1"/>
  <c r="BZ458" i="31"/>
  <c r="BU458" i="31"/>
  <c r="BV458" i="31"/>
  <c r="BZ8" i="31"/>
  <c r="BV8" i="31"/>
  <c r="BU8" i="31"/>
  <c r="X708" i="32"/>
  <c r="AD708" i="32"/>
  <c r="R708" i="32"/>
  <c r="L708" i="32"/>
  <c r="F708" i="32"/>
  <c r="Q708" i="1"/>
  <c r="I708" i="1"/>
  <c r="V708" i="1" s="1"/>
  <c r="R708" i="1"/>
  <c r="X625" i="32"/>
  <c r="AD625" i="32"/>
  <c r="R625" i="32"/>
  <c r="L625" i="32"/>
  <c r="F625" i="32"/>
  <c r="AJ625" i="32"/>
  <c r="I625" i="1"/>
  <c r="V625" i="1" s="1"/>
  <c r="Q625" i="1"/>
  <c r="R625" i="1"/>
  <c r="X712" i="32"/>
  <c r="AD712" i="32"/>
  <c r="R712" i="32"/>
  <c r="L712" i="32"/>
  <c r="F712" i="32"/>
  <c r="I712" i="1"/>
  <c r="V712" i="1" s="1"/>
  <c r="R712" i="1"/>
  <c r="Q712" i="1"/>
  <c r="AD209" i="32"/>
  <c r="X209" i="32"/>
  <c r="R209" i="32"/>
  <c r="L209" i="32"/>
  <c r="F209" i="32"/>
  <c r="R209" i="1"/>
  <c r="I209" i="1"/>
  <c r="V209" i="1" s="1"/>
  <c r="Q209" i="1"/>
  <c r="L344" i="32"/>
  <c r="X344" i="32"/>
  <c r="F344" i="32"/>
  <c r="R344" i="1"/>
  <c r="I344" i="1"/>
  <c r="V344" i="1" s="1"/>
  <c r="Q344" i="1"/>
  <c r="AD344" i="32"/>
  <c r="R344" i="32"/>
  <c r="AD273" i="32"/>
  <c r="F273" i="32"/>
  <c r="X273" i="32"/>
  <c r="R273" i="32"/>
  <c r="I273" i="1"/>
  <c r="V273" i="1" s="1"/>
  <c r="L273" i="32"/>
  <c r="Q273" i="1"/>
  <c r="R273" i="1"/>
  <c r="X321" i="32"/>
  <c r="F321" i="32"/>
  <c r="AD321" i="32"/>
  <c r="R321" i="32"/>
  <c r="L321" i="32"/>
  <c r="Q321" i="1"/>
  <c r="I321" i="1"/>
  <c r="V321" i="1" s="1"/>
  <c r="R321" i="1"/>
  <c r="X260" i="32"/>
  <c r="R260" i="32"/>
  <c r="AD260" i="32"/>
  <c r="L260" i="32"/>
  <c r="F260" i="32"/>
  <c r="R260" i="1"/>
  <c r="I260" i="1"/>
  <c r="V260" i="1" s="1"/>
  <c r="Q260" i="1"/>
  <c r="AD490" i="32"/>
  <c r="X490" i="32"/>
  <c r="L490" i="32"/>
  <c r="R490" i="32"/>
  <c r="F490" i="32"/>
  <c r="Q490" i="1"/>
  <c r="R490" i="1"/>
  <c r="I490" i="1"/>
  <c r="V490" i="1" s="1"/>
  <c r="F645" i="32"/>
  <c r="Q645" i="1"/>
  <c r="AD645" i="32"/>
  <c r="X645" i="32"/>
  <c r="R645" i="32"/>
  <c r="R645" i="1"/>
  <c r="I645" i="1"/>
  <c r="V645" i="1" s="1"/>
  <c r="L645" i="32"/>
  <c r="R9" i="1"/>
  <c r="Q9" i="1"/>
  <c r="I9" i="1"/>
  <c r="V9" i="1" s="1"/>
  <c r="L267" i="32"/>
  <c r="F267" i="32"/>
  <c r="AD267" i="32"/>
  <c r="X267" i="32"/>
  <c r="Q267" i="1"/>
  <c r="R267" i="32"/>
  <c r="R267" i="1"/>
  <c r="I267" i="1"/>
  <c r="V267" i="1" s="1"/>
  <c r="X597" i="32"/>
  <c r="AD597" i="32"/>
  <c r="F597" i="32"/>
  <c r="L597" i="32"/>
  <c r="R597" i="32"/>
  <c r="I597" i="1"/>
  <c r="V597" i="1" s="1"/>
  <c r="R597" i="1"/>
  <c r="Q597" i="1"/>
  <c r="BU10" i="31"/>
  <c r="BZ10" i="31"/>
  <c r="BV10" i="31"/>
  <c r="X752" i="32"/>
  <c r="L752" i="32"/>
  <c r="F752" i="32"/>
  <c r="AD752" i="32"/>
  <c r="R752" i="32"/>
  <c r="R752" i="1"/>
  <c r="I752" i="1"/>
  <c r="V752" i="1" s="1"/>
  <c r="Q752" i="1"/>
  <c r="L722" i="32"/>
  <c r="X722" i="32"/>
  <c r="R722" i="32"/>
  <c r="F722" i="32"/>
  <c r="I722" i="1"/>
  <c r="V722" i="1" s="1"/>
  <c r="AD722" i="32"/>
  <c r="Q722" i="1"/>
  <c r="R722" i="1"/>
  <c r="X195" i="32"/>
  <c r="R195" i="32"/>
  <c r="L195" i="32"/>
  <c r="F195" i="32"/>
  <c r="AD195" i="32"/>
  <c r="I195" i="1"/>
  <c r="V195" i="1" s="1"/>
  <c r="R195" i="1"/>
  <c r="Q195" i="1"/>
  <c r="R334" i="32"/>
  <c r="F334" i="32"/>
  <c r="AD334" i="32"/>
  <c r="X334" i="32"/>
  <c r="I334" i="1"/>
  <c r="V334" i="1" s="1"/>
  <c r="R334" i="1"/>
  <c r="L334" i="32"/>
  <c r="Q334" i="1"/>
  <c r="R256" i="32"/>
  <c r="L256" i="32"/>
  <c r="F256" i="32"/>
  <c r="R256" i="1"/>
  <c r="AD256" i="32"/>
  <c r="X256" i="32"/>
  <c r="Q256" i="1"/>
  <c r="I256" i="1"/>
  <c r="V256" i="1" s="1"/>
  <c r="L394" i="32"/>
  <c r="R394" i="32"/>
  <c r="AD394" i="32"/>
  <c r="X394" i="32"/>
  <c r="F394" i="32"/>
  <c r="R394" i="1"/>
  <c r="I394" i="1"/>
  <c r="V394" i="1" s="1"/>
  <c r="Q394" i="1"/>
  <c r="F635" i="32"/>
  <c r="I635" i="1"/>
  <c r="V635" i="1" s="1"/>
  <c r="W635" i="1" s="1"/>
  <c r="R635" i="1"/>
  <c r="Q635" i="1"/>
  <c r="AD635" i="32"/>
  <c r="R635" i="32"/>
  <c r="X635" i="32"/>
  <c r="L635" i="32"/>
  <c r="BZ480" i="31"/>
  <c r="BV480" i="31"/>
  <c r="BU480" i="31"/>
  <c r="AD731" i="32"/>
  <c r="X731" i="32"/>
  <c r="R731" i="32"/>
  <c r="L731" i="32"/>
  <c r="F731" i="32"/>
  <c r="Q731" i="1"/>
  <c r="R731" i="1"/>
  <c r="I731" i="1"/>
  <c r="V731" i="1" s="1"/>
  <c r="R583" i="32"/>
  <c r="F583" i="32"/>
  <c r="L583" i="32"/>
  <c r="X583" i="32"/>
  <c r="I583" i="1"/>
  <c r="V583" i="1" s="1"/>
  <c r="Q583" i="1"/>
  <c r="R583" i="1"/>
  <c r="AD583" i="32"/>
  <c r="R680" i="32"/>
  <c r="AD680" i="32"/>
  <c r="X680" i="32"/>
  <c r="L680" i="32"/>
  <c r="F680" i="32"/>
  <c r="R680" i="1"/>
  <c r="I680" i="1"/>
  <c r="V680" i="1" s="1"/>
  <c r="Q680" i="1"/>
  <c r="X141" i="32"/>
  <c r="R141" i="32"/>
  <c r="AD141" i="32"/>
  <c r="L141" i="32"/>
  <c r="F141" i="32"/>
  <c r="Q141" i="1"/>
  <c r="I141" i="1"/>
  <c r="V141" i="1" s="1"/>
  <c r="R141" i="1"/>
  <c r="L237" i="32"/>
  <c r="AD237" i="32"/>
  <c r="X237" i="32"/>
  <c r="R237" i="32"/>
  <c r="I237" i="1"/>
  <c r="V237" i="1" s="1"/>
  <c r="F237" i="32"/>
  <c r="Q237" i="1"/>
  <c r="R237" i="1"/>
  <c r="AD288" i="32"/>
  <c r="L288" i="32"/>
  <c r="X288" i="32"/>
  <c r="R288" i="32"/>
  <c r="F288" i="32"/>
  <c r="I288" i="1"/>
  <c r="V288" i="1" s="1"/>
  <c r="R288" i="1"/>
  <c r="Q288" i="1"/>
  <c r="R376" i="32"/>
  <c r="L376" i="32"/>
  <c r="AD376" i="32"/>
  <c r="X376" i="32"/>
  <c r="F376" i="32"/>
  <c r="I376" i="1"/>
  <c r="V376" i="1" s="1"/>
  <c r="Q376" i="1"/>
  <c r="R376" i="1"/>
  <c r="BZ441" i="31"/>
  <c r="BV441" i="31"/>
  <c r="BU441" i="31"/>
  <c r="BZ660" i="31"/>
  <c r="BV660" i="31"/>
  <c r="BU660" i="31"/>
  <c r="BZ732" i="31"/>
  <c r="BV732" i="31"/>
  <c r="BU732" i="31"/>
  <c r="BZ584" i="31"/>
  <c r="BU584" i="31"/>
  <c r="BV584" i="31"/>
  <c r="BZ681" i="31"/>
  <c r="BV681" i="31"/>
  <c r="BU681" i="31"/>
  <c r="BV200" i="31"/>
  <c r="BZ200" i="31"/>
  <c r="BU200" i="31"/>
  <c r="BZ238" i="31"/>
  <c r="BU238" i="31"/>
  <c r="BV238" i="31"/>
  <c r="BZ289" i="31"/>
  <c r="BV289" i="31"/>
  <c r="BU289" i="31"/>
  <c r="BV404" i="31"/>
  <c r="BZ404" i="31"/>
  <c r="BT403" i="31"/>
  <c r="BU404" i="31"/>
  <c r="BZ442" i="31"/>
  <c r="BU442" i="31"/>
  <c r="BV442" i="31"/>
  <c r="BZ500" i="31"/>
  <c r="BV500" i="31"/>
  <c r="BU500" i="31"/>
  <c r="BZ649" i="31"/>
  <c r="BV649" i="31"/>
  <c r="BU649" i="31"/>
  <c r="BZ13" i="31"/>
  <c r="BV13" i="31"/>
  <c r="BU13" i="31"/>
  <c r="BZ61" i="31"/>
  <c r="BV61" i="31"/>
  <c r="BU61" i="31"/>
  <c r="BZ90" i="31"/>
  <c r="BV90" i="31"/>
  <c r="BU90" i="31"/>
  <c r="BU189" i="31"/>
  <c r="BZ189" i="31"/>
  <c r="BV189" i="31"/>
  <c r="AD507" i="32"/>
  <c r="R507" i="32"/>
  <c r="X507" i="32"/>
  <c r="F507" i="32"/>
  <c r="I507" i="1"/>
  <c r="V507" i="1" s="1"/>
  <c r="L507" i="32"/>
  <c r="Q507" i="1"/>
  <c r="R507" i="1"/>
  <c r="R650" i="32"/>
  <c r="L650" i="32"/>
  <c r="AD650" i="32"/>
  <c r="X650" i="32"/>
  <c r="F650" i="32"/>
  <c r="Q650" i="1"/>
  <c r="I650" i="1"/>
  <c r="V650" i="1" s="1"/>
  <c r="R650" i="1"/>
  <c r="AD14" i="32"/>
  <c r="X14" i="32"/>
  <c r="R14" i="32"/>
  <c r="F14" i="32"/>
  <c r="L14" i="32"/>
  <c r="R14" i="1"/>
  <c r="I14" i="1"/>
  <c r="V14" i="1" s="1"/>
  <c r="Q14" i="1"/>
  <c r="AD504" i="32"/>
  <c r="L504" i="32"/>
  <c r="X504" i="32"/>
  <c r="R504" i="32"/>
  <c r="F504" i="32"/>
  <c r="R504" i="1"/>
  <c r="Q504" i="1"/>
  <c r="I504" i="1"/>
  <c r="V504" i="1" s="1"/>
  <c r="AD98" i="32"/>
  <c r="F98" i="32"/>
  <c r="R98" i="32"/>
  <c r="I98" i="1"/>
  <c r="V98" i="1" s="1"/>
  <c r="Q98" i="1"/>
  <c r="R98" i="1"/>
  <c r="L98" i="32"/>
  <c r="X98" i="32"/>
  <c r="AD118" i="32"/>
  <c r="X118" i="32"/>
  <c r="F118" i="32"/>
  <c r="I118" i="1"/>
  <c r="V118" i="1" s="1"/>
  <c r="Q118" i="1"/>
  <c r="R118" i="1"/>
  <c r="R118" i="32"/>
  <c r="L118" i="32"/>
  <c r="BZ157" i="31"/>
  <c r="BU157" i="31"/>
  <c r="BV157" i="31"/>
  <c r="BZ174" i="31"/>
  <c r="BV174" i="31"/>
  <c r="BU174" i="31"/>
  <c r="BZ69" i="31"/>
  <c r="BV69" i="31"/>
  <c r="BU69" i="31"/>
  <c r="L122" i="32"/>
  <c r="F122" i="32"/>
  <c r="AD122" i="32"/>
  <c r="X122" i="32"/>
  <c r="R122" i="32"/>
  <c r="I122" i="1"/>
  <c r="R122" i="1"/>
  <c r="Q122" i="1"/>
  <c r="P121" i="1"/>
  <c r="BV548" i="31"/>
  <c r="BZ548" i="31"/>
  <c r="BU548" i="31"/>
  <c r="BZ48" i="31"/>
  <c r="BV48" i="31"/>
  <c r="BU48" i="31"/>
  <c r="BZ695" i="31"/>
  <c r="BU695" i="31"/>
  <c r="BV695" i="31"/>
  <c r="BV176" i="31"/>
  <c r="BZ176" i="31"/>
  <c r="BU176" i="31"/>
  <c r="BZ744" i="31"/>
  <c r="BV744" i="31"/>
  <c r="BU744" i="31"/>
  <c r="BZ719" i="31"/>
  <c r="BV719" i="31"/>
  <c r="BU719" i="31"/>
  <c r="BZ692" i="31"/>
  <c r="BV692" i="31"/>
  <c r="BU692" i="31"/>
  <c r="BZ595" i="31"/>
  <c r="BV595" i="31"/>
  <c r="BU595" i="31"/>
  <c r="BZ651" i="31"/>
  <c r="BV651" i="31"/>
  <c r="BU651" i="31"/>
  <c r="BZ40" i="31"/>
  <c r="BV40" i="31"/>
  <c r="BU40" i="31"/>
  <c r="R117" i="32"/>
  <c r="L117" i="32"/>
  <c r="X117" i="32"/>
  <c r="F117" i="32"/>
  <c r="Q117" i="1"/>
  <c r="I117" i="1"/>
  <c r="V117" i="1" s="1"/>
  <c r="AD117" i="32"/>
  <c r="R117" i="1"/>
  <c r="BZ502" i="31"/>
  <c r="BU502" i="31"/>
  <c r="BV502" i="31"/>
  <c r="AD39" i="32"/>
  <c r="X39" i="32"/>
  <c r="R39" i="32"/>
  <c r="F39" i="32"/>
  <c r="L39" i="32"/>
  <c r="R39" i="1"/>
  <c r="I39" i="1"/>
  <c r="V39" i="1" s="1"/>
  <c r="Q39" i="1"/>
  <c r="BP403" i="31"/>
  <c r="BO403" i="31"/>
  <c r="BP202" i="31"/>
  <c r="BO202" i="31"/>
  <c r="BZ703" i="31"/>
  <c r="BV703" i="31"/>
  <c r="BU703" i="31"/>
  <c r="BZ163" i="31"/>
  <c r="BV163" i="31"/>
  <c r="BU163" i="31"/>
  <c r="BZ221" i="31"/>
  <c r="BV221" i="31"/>
  <c r="BU221" i="31"/>
  <c r="L720" i="32"/>
  <c r="F720" i="32"/>
  <c r="AD720" i="32"/>
  <c r="R720" i="32"/>
  <c r="X720" i="32"/>
  <c r="Q720" i="1"/>
  <c r="R720" i="1"/>
  <c r="I720" i="1"/>
  <c r="V720" i="1" s="1"/>
  <c r="L304" i="32"/>
  <c r="F304" i="32"/>
  <c r="AD304" i="32"/>
  <c r="I304" i="1"/>
  <c r="V304" i="1" s="1"/>
  <c r="R304" i="1"/>
  <c r="Q304" i="1"/>
  <c r="X304" i="32"/>
  <c r="R304" i="32"/>
  <c r="L385" i="32"/>
  <c r="R385" i="1"/>
  <c r="Q385" i="1"/>
  <c r="I385" i="1"/>
  <c r="V385" i="1" s="1"/>
  <c r="AD385" i="32"/>
  <c r="X385" i="32"/>
  <c r="R385" i="32"/>
  <c r="F385" i="32"/>
  <c r="F766" i="32"/>
  <c r="X766" i="32"/>
  <c r="AD766" i="32"/>
  <c r="R766" i="32"/>
  <c r="L766" i="32"/>
  <c r="I766" i="1"/>
  <c r="V766" i="1" s="1"/>
  <c r="R766" i="1"/>
  <c r="Q766" i="1"/>
  <c r="BZ520" i="31"/>
  <c r="BV520" i="31"/>
  <c r="BU520" i="31"/>
  <c r="CA666" i="31"/>
  <c r="CB666" i="31"/>
  <c r="BV706" i="31"/>
  <c r="BZ706" i="31"/>
  <c r="BU706" i="31"/>
  <c r="BZ576" i="31"/>
  <c r="BV576" i="31"/>
  <c r="BU576" i="31"/>
  <c r="BZ558" i="31"/>
  <c r="BV213" i="31"/>
  <c r="BZ213" i="31"/>
  <c r="BU213" i="31"/>
  <c r="BV346" i="31"/>
  <c r="BZ346" i="31"/>
  <c r="BU346" i="31"/>
  <c r="BZ281" i="31"/>
  <c r="BV281" i="31"/>
  <c r="BU281" i="31"/>
  <c r="BZ369" i="31"/>
  <c r="BV369" i="31"/>
  <c r="BU369" i="31"/>
  <c r="BZ436" i="31"/>
  <c r="BV436" i="31"/>
  <c r="BU436" i="31"/>
  <c r="BV398" i="31"/>
  <c r="BZ398" i="31"/>
  <c r="BU398" i="31"/>
  <c r="BZ545" i="31"/>
  <c r="BV545" i="31"/>
  <c r="BT544" i="31"/>
  <c r="BU545" i="31"/>
  <c r="X573" i="32"/>
  <c r="AD573" i="32"/>
  <c r="L573" i="32"/>
  <c r="R573" i="32"/>
  <c r="F573" i="32"/>
  <c r="R573" i="1"/>
  <c r="I573" i="1"/>
  <c r="V573" i="1" s="1"/>
  <c r="Q573" i="1"/>
  <c r="AD589" i="32"/>
  <c r="X589" i="32"/>
  <c r="R589" i="32"/>
  <c r="F589" i="32"/>
  <c r="L589" i="32"/>
  <c r="I589" i="1"/>
  <c r="V589" i="1" s="1"/>
  <c r="R589" i="1"/>
  <c r="Q589" i="1"/>
  <c r="AD684" i="32"/>
  <c r="X684" i="32"/>
  <c r="R684" i="32"/>
  <c r="L684" i="32"/>
  <c r="R684" i="1"/>
  <c r="Q684" i="1"/>
  <c r="I684" i="1"/>
  <c r="V684" i="1" s="1"/>
  <c r="F684" i="32"/>
  <c r="X224" i="32"/>
  <c r="R224" i="32"/>
  <c r="L224" i="32"/>
  <c r="F224" i="32"/>
  <c r="I224" i="1"/>
  <c r="V224" i="1" s="1"/>
  <c r="AD224" i="32"/>
  <c r="Q224" i="1"/>
  <c r="R224" i="1"/>
  <c r="AD244" i="32"/>
  <c r="X244" i="32"/>
  <c r="R244" i="32"/>
  <c r="L244" i="32"/>
  <c r="F244" i="32"/>
  <c r="Q244" i="1"/>
  <c r="R244" i="1"/>
  <c r="I244" i="1"/>
  <c r="V244" i="1" s="1"/>
  <c r="AD295" i="32"/>
  <c r="X295" i="32"/>
  <c r="R295" i="32"/>
  <c r="F295" i="32"/>
  <c r="L295" i="32"/>
  <c r="Q295" i="1"/>
  <c r="I295" i="1"/>
  <c r="V295" i="1" s="1"/>
  <c r="R295" i="1"/>
  <c r="L409" i="32"/>
  <c r="X409" i="32"/>
  <c r="R409" i="32"/>
  <c r="F409" i="32"/>
  <c r="R409" i="1"/>
  <c r="Q409" i="1"/>
  <c r="I409" i="1"/>
  <c r="V409" i="1" s="1"/>
  <c r="AD409" i="32"/>
  <c r="F447" i="32"/>
  <c r="I447" i="1"/>
  <c r="V447" i="1" s="1"/>
  <c r="R447" i="1"/>
  <c r="Q447" i="1"/>
  <c r="AD447" i="32"/>
  <c r="R447" i="32"/>
  <c r="X447" i="32"/>
  <c r="L447" i="32"/>
  <c r="AD512" i="32"/>
  <c r="X512" i="32"/>
  <c r="L512" i="32"/>
  <c r="F512" i="32"/>
  <c r="R512" i="32"/>
  <c r="Q512" i="1"/>
  <c r="I512" i="1"/>
  <c r="V512" i="1" s="1"/>
  <c r="R512" i="1"/>
  <c r="BZ655" i="31"/>
  <c r="BU655" i="31"/>
  <c r="BV655" i="31"/>
  <c r="BZ19" i="31"/>
  <c r="BU19" i="31"/>
  <c r="BV19" i="31"/>
  <c r="AD749" i="32"/>
  <c r="X749" i="32"/>
  <c r="R749" i="32"/>
  <c r="L749" i="32"/>
  <c r="F749" i="32"/>
  <c r="I749" i="1"/>
  <c r="V749" i="1" s="1"/>
  <c r="Q749" i="1"/>
  <c r="R749" i="1"/>
  <c r="BZ624" i="31"/>
  <c r="BV624" i="31"/>
  <c r="BU624" i="31"/>
  <c r="BZ702" i="31"/>
  <c r="BU702" i="31"/>
  <c r="BV702" i="31"/>
  <c r="BZ208" i="31"/>
  <c r="BT207" i="31"/>
  <c r="BU208" i="31"/>
  <c r="BV208" i="31"/>
  <c r="BZ343" i="31"/>
  <c r="BU343" i="31"/>
  <c r="BV343" i="31"/>
  <c r="BZ272" i="31"/>
  <c r="BT271" i="31"/>
  <c r="BU272" i="31"/>
  <c r="BV272" i="31"/>
  <c r="BZ320" i="31"/>
  <c r="BV320" i="31"/>
  <c r="BU320" i="31"/>
  <c r="BZ254" i="31"/>
  <c r="BV254" i="31"/>
  <c r="BU254" i="31"/>
  <c r="L20" i="32"/>
  <c r="X20" i="32"/>
  <c r="F20" i="32"/>
  <c r="AD20" i="32"/>
  <c r="R20" i="32"/>
  <c r="Q20" i="1"/>
  <c r="R20" i="1"/>
  <c r="I20" i="1"/>
  <c r="V20" i="1" s="1"/>
  <c r="BZ708" i="31"/>
  <c r="BU708" i="31"/>
  <c r="BV708" i="31"/>
  <c r="BZ625" i="31"/>
  <c r="BU625" i="31"/>
  <c r="BV625" i="31"/>
  <c r="BZ712" i="31"/>
  <c r="BV712" i="31"/>
  <c r="BU712" i="31"/>
  <c r="BU209" i="31"/>
  <c r="BZ209" i="31"/>
  <c r="BV209" i="31"/>
  <c r="BZ344" i="31"/>
  <c r="BV344" i="31"/>
  <c r="BU344" i="31"/>
  <c r="BZ273" i="31"/>
  <c r="BV273" i="31"/>
  <c r="BU273" i="31"/>
  <c r="BZ321" i="31"/>
  <c r="BU321" i="31"/>
  <c r="BV321" i="31"/>
  <c r="BV260" i="31"/>
  <c r="BZ260" i="31"/>
  <c r="BU260" i="31"/>
  <c r="BU490" i="31"/>
  <c r="BZ490" i="31"/>
  <c r="BV490" i="31"/>
  <c r="BZ645" i="31"/>
  <c r="BV645" i="31"/>
  <c r="BU645" i="31"/>
  <c r="BZ9" i="31"/>
  <c r="BU9" i="31"/>
  <c r="BV9" i="31"/>
  <c r="X710" i="32"/>
  <c r="R710" i="32"/>
  <c r="AD710" i="32"/>
  <c r="L710" i="32"/>
  <c r="F710" i="32"/>
  <c r="R710" i="1"/>
  <c r="Q710" i="1"/>
  <c r="I710" i="1"/>
  <c r="V710" i="1" s="1"/>
  <c r="F626" i="32"/>
  <c r="AJ626" i="32"/>
  <c r="X626" i="32"/>
  <c r="AD626" i="32"/>
  <c r="R626" i="32"/>
  <c r="R626" i="1"/>
  <c r="I626" i="1"/>
  <c r="V626" i="1" s="1"/>
  <c r="Q626" i="1"/>
  <c r="L626" i="32"/>
  <c r="R725" i="32"/>
  <c r="AD725" i="32"/>
  <c r="X725" i="32"/>
  <c r="L725" i="32"/>
  <c r="F725" i="32"/>
  <c r="R725" i="1"/>
  <c r="Q725" i="1"/>
  <c r="I725" i="1"/>
  <c r="V725" i="1" s="1"/>
  <c r="X210" i="32"/>
  <c r="R210" i="32"/>
  <c r="R210" i="1"/>
  <c r="Q210" i="1"/>
  <c r="I210" i="1"/>
  <c r="V210" i="1" s="1"/>
  <c r="AD210" i="32"/>
  <c r="L210" i="32"/>
  <c r="F210" i="32"/>
  <c r="X345" i="32"/>
  <c r="R345" i="1"/>
  <c r="R345" i="32"/>
  <c r="I345" i="1"/>
  <c r="V345" i="1" s="1"/>
  <c r="L345" i="32"/>
  <c r="Q345" i="1"/>
  <c r="F345" i="32"/>
  <c r="AD345" i="32"/>
  <c r="X274" i="32"/>
  <c r="F274" i="32"/>
  <c r="AD274" i="32"/>
  <c r="R274" i="32"/>
  <c r="L274" i="32"/>
  <c r="I274" i="1"/>
  <c r="V274" i="1" s="1"/>
  <c r="R274" i="1"/>
  <c r="Q274" i="1"/>
  <c r="BZ267" i="31"/>
  <c r="BV267" i="31"/>
  <c r="BU267" i="31"/>
  <c r="BZ597" i="31"/>
  <c r="BV597" i="31"/>
  <c r="BU597" i="31"/>
  <c r="F646" i="32"/>
  <c r="X646" i="32"/>
  <c r="AD646" i="32"/>
  <c r="R646" i="32"/>
  <c r="L646" i="32"/>
  <c r="Q646" i="1"/>
  <c r="I646" i="1"/>
  <c r="V646" i="1" s="1"/>
  <c r="R646" i="1"/>
  <c r="BZ752" i="31"/>
  <c r="BV752" i="31"/>
  <c r="BU752" i="31"/>
  <c r="BZ722" i="31"/>
  <c r="BV722" i="31"/>
  <c r="BU722" i="31"/>
  <c r="BU195" i="31"/>
  <c r="BZ195" i="31"/>
  <c r="BV195" i="31"/>
  <c r="BU334" i="31"/>
  <c r="BZ334" i="31"/>
  <c r="BV334" i="31"/>
  <c r="BZ256" i="31"/>
  <c r="BV256" i="31"/>
  <c r="BU256" i="31"/>
  <c r="X268" i="32"/>
  <c r="R268" i="32"/>
  <c r="AD268" i="32"/>
  <c r="L268" i="32"/>
  <c r="F268" i="32"/>
  <c r="R268" i="1"/>
  <c r="Q268" i="1"/>
  <c r="I268" i="1"/>
  <c r="V268" i="1" s="1"/>
  <c r="BZ394" i="31"/>
  <c r="BV394" i="31"/>
  <c r="BU394" i="31"/>
  <c r="BV635" i="31"/>
  <c r="BZ635" i="31"/>
  <c r="BT634" i="31"/>
  <c r="BU635" i="31"/>
  <c r="BZ11" i="31"/>
  <c r="BV11" i="31"/>
  <c r="BU11" i="31"/>
  <c r="BZ731" i="31"/>
  <c r="BV731" i="31"/>
  <c r="BU731" i="31"/>
  <c r="BZ583" i="31"/>
  <c r="BV583" i="31"/>
  <c r="BU583" i="31"/>
  <c r="BZ680" i="31"/>
  <c r="BV680" i="31"/>
  <c r="BU680" i="31"/>
  <c r="BZ141" i="31"/>
  <c r="BV141" i="31"/>
  <c r="BU141" i="31"/>
  <c r="BZ237" i="31"/>
  <c r="BU237" i="31"/>
  <c r="BV237" i="31"/>
  <c r="BZ288" i="31"/>
  <c r="BV288" i="31"/>
  <c r="BU288" i="31"/>
  <c r="BZ376" i="31"/>
  <c r="BU376" i="31"/>
  <c r="BV376" i="31"/>
  <c r="AD516" i="32"/>
  <c r="X516" i="32"/>
  <c r="L516" i="32"/>
  <c r="R516" i="32"/>
  <c r="R516" i="1"/>
  <c r="F516" i="32"/>
  <c r="I516" i="1"/>
  <c r="V516" i="1" s="1"/>
  <c r="Q516" i="1"/>
  <c r="F733" i="32"/>
  <c r="X733" i="32"/>
  <c r="AD733" i="32"/>
  <c r="R733" i="32"/>
  <c r="L733" i="32"/>
  <c r="Q733" i="1"/>
  <c r="R733" i="1"/>
  <c r="I733" i="1"/>
  <c r="V733" i="1" s="1"/>
  <c r="X585" i="32"/>
  <c r="R585" i="32"/>
  <c r="AD585" i="32"/>
  <c r="L585" i="32"/>
  <c r="F585" i="32"/>
  <c r="R585" i="1"/>
  <c r="Q585" i="1"/>
  <c r="I585" i="1"/>
  <c r="V585" i="1" s="1"/>
  <c r="L682" i="32"/>
  <c r="AD682" i="32"/>
  <c r="X682" i="32"/>
  <c r="R682" i="32"/>
  <c r="F682" i="32"/>
  <c r="I682" i="1"/>
  <c r="V682" i="1" s="1"/>
  <c r="Q682" i="1"/>
  <c r="R682" i="1"/>
  <c r="R168" i="32"/>
  <c r="AD168" i="32"/>
  <c r="X168" i="32"/>
  <c r="L168" i="32"/>
  <c r="F168" i="32"/>
  <c r="Q168" i="1"/>
  <c r="R168" i="1"/>
  <c r="I168" i="1"/>
  <c r="V168" i="1" s="1"/>
  <c r="X239" i="32"/>
  <c r="R239" i="32"/>
  <c r="AD239" i="32"/>
  <c r="L239" i="32"/>
  <c r="F239" i="32"/>
  <c r="R239" i="1"/>
  <c r="I239" i="1"/>
  <c r="V239" i="1" s="1"/>
  <c r="Q239" i="1"/>
  <c r="AD290" i="32"/>
  <c r="X290" i="32"/>
  <c r="R290" i="32"/>
  <c r="L290" i="32"/>
  <c r="F290" i="32"/>
  <c r="Q290" i="1"/>
  <c r="R290" i="1"/>
  <c r="I290" i="1"/>
  <c r="V290" i="1" s="1"/>
  <c r="AD405" i="32"/>
  <c r="X405" i="32"/>
  <c r="R405" i="32"/>
  <c r="L405" i="32"/>
  <c r="F405" i="32"/>
  <c r="I405" i="1"/>
  <c r="V405" i="1" s="1"/>
  <c r="Q405" i="1"/>
  <c r="R405" i="1"/>
  <c r="AD443" i="32"/>
  <c r="X443" i="32"/>
  <c r="R443" i="32"/>
  <c r="L443" i="32"/>
  <c r="F443" i="32"/>
  <c r="Q443" i="1"/>
  <c r="R443" i="1"/>
  <c r="I443" i="1"/>
  <c r="V443" i="1" s="1"/>
  <c r="BZ507" i="31"/>
  <c r="BV507" i="31"/>
  <c r="BU507" i="31"/>
  <c r="BZ650" i="31"/>
  <c r="BV650" i="31"/>
  <c r="BU650" i="31"/>
  <c r="BZ14" i="31"/>
  <c r="BV14" i="31"/>
  <c r="BU14" i="31"/>
  <c r="BZ504" i="31"/>
  <c r="BV504" i="31"/>
  <c r="BU504" i="31"/>
  <c r="BZ98" i="31"/>
  <c r="BV98" i="31"/>
  <c r="BU98" i="31"/>
  <c r="BZ118" i="31"/>
  <c r="BU118" i="31"/>
  <c r="BV118" i="31"/>
  <c r="AD65" i="32"/>
  <c r="X65" i="32"/>
  <c r="L65" i="32"/>
  <c r="R65" i="32"/>
  <c r="F65" i="32"/>
  <c r="R65" i="1"/>
  <c r="I65" i="1"/>
  <c r="V65" i="1" s="1"/>
  <c r="Q65" i="1"/>
  <c r="F100" i="32"/>
  <c r="L100" i="32"/>
  <c r="AD100" i="32"/>
  <c r="X100" i="32"/>
  <c r="I100" i="1"/>
  <c r="V100" i="1" s="1"/>
  <c r="R100" i="1"/>
  <c r="Q100" i="1"/>
  <c r="R100" i="32"/>
  <c r="BZ122" i="31"/>
  <c r="BU122" i="31"/>
  <c r="BV122" i="31"/>
  <c r="BT121" i="31"/>
  <c r="L178" i="32"/>
  <c r="AD178" i="32"/>
  <c r="X178" i="32"/>
  <c r="R178" i="32"/>
  <c r="F178" i="32"/>
  <c r="Q178" i="1"/>
  <c r="I178" i="1"/>
  <c r="V178" i="1" s="1"/>
  <c r="R178" i="1"/>
  <c r="R303" i="32"/>
  <c r="F303" i="32"/>
  <c r="AD303" i="32"/>
  <c r="X303" i="32"/>
  <c r="R303" i="1"/>
  <c r="I303" i="1"/>
  <c r="V303" i="1" s="1"/>
  <c r="L303" i="32"/>
  <c r="Q303" i="1"/>
  <c r="AD617" i="32"/>
  <c r="X617" i="32"/>
  <c r="R617" i="32"/>
  <c r="F617" i="32"/>
  <c r="L617" i="32"/>
  <c r="I617" i="1"/>
  <c r="V617" i="1" s="1"/>
  <c r="Q617" i="1"/>
  <c r="R617" i="1"/>
  <c r="X72" i="32"/>
  <c r="AD72" i="32"/>
  <c r="R72" i="32"/>
  <c r="L72" i="32"/>
  <c r="F72" i="32"/>
  <c r="R72" i="1"/>
  <c r="Q72" i="1"/>
  <c r="I72" i="1"/>
  <c r="V72" i="1" s="1"/>
  <c r="R190" i="32"/>
  <c r="L190" i="32"/>
  <c r="X190" i="32"/>
  <c r="F190" i="32"/>
  <c r="Q190" i="1"/>
  <c r="I190" i="1"/>
  <c r="V190" i="1" s="1"/>
  <c r="R190" i="1"/>
  <c r="AD190" i="32"/>
  <c r="AD315" i="32"/>
  <c r="X315" i="32"/>
  <c r="R315" i="32"/>
  <c r="L315" i="32"/>
  <c r="F315" i="32"/>
  <c r="R315" i="1"/>
  <c r="I315" i="1"/>
  <c r="V315" i="1" s="1"/>
  <c r="Q315" i="1"/>
  <c r="R92" i="32"/>
  <c r="L92" i="32"/>
  <c r="F92" i="32"/>
  <c r="AD92" i="32"/>
  <c r="X92" i="32"/>
  <c r="I92" i="1"/>
  <c r="V92" i="1" s="1"/>
  <c r="R92" i="1"/>
  <c r="Q92" i="1"/>
  <c r="CB533" i="31"/>
  <c r="CA533" i="31"/>
  <c r="AD81" i="32"/>
  <c r="X81" i="32"/>
  <c r="R81" i="32"/>
  <c r="L81" i="32"/>
  <c r="F81" i="32"/>
  <c r="I81" i="1"/>
  <c r="V81" i="1" s="1"/>
  <c r="R81" i="1"/>
  <c r="Q81" i="1"/>
  <c r="AD180" i="32"/>
  <c r="L180" i="32"/>
  <c r="X180" i="32"/>
  <c r="R180" i="32"/>
  <c r="F180" i="32"/>
  <c r="Q180" i="1"/>
  <c r="I180" i="1"/>
  <c r="V180" i="1" s="1"/>
  <c r="R180" i="1"/>
  <c r="F152" i="32"/>
  <c r="AD152" i="32"/>
  <c r="X152" i="32"/>
  <c r="R152" i="32"/>
  <c r="L152" i="32"/>
  <c r="Q152" i="1"/>
  <c r="R152" i="1"/>
  <c r="I152" i="1"/>
  <c r="V152" i="1" s="1"/>
  <c r="L169" i="32"/>
  <c r="F169" i="32"/>
  <c r="AD169" i="32"/>
  <c r="X169" i="32"/>
  <c r="R169" i="32"/>
  <c r="Q169" i="1"/>
  <c r="R169" i="1"/>
  <c r="I169" i="1"/>
  <c r="V169" i="1" s="1"/>
  <c r="BZ117" i="31"/>
  <c r="BV117" i="31"/>
  <c r="BU117" i="31"/>
  <c r="F107" i="32"/>
  <c r="AD107" i="32"/>
  <c r="X107" i="32"/>
  <c r="R107" i="1"/>
  <c r="R107" i="32"/>
  <c r="I107" i="1"/>
  <c r="V107" i="1" s="1"/>
  <c r="Q107" i="1"/>
  <c r="L107" i="32"/>
  <c r="X486" i="32"/>
  <c r="R486" i="32"/>
  <c r="F486" i="32"/>
  <c r="L486" i="32"/>
  <c r="R486" i="1"/>
  <c r="Q486" i="1"/>
  <c r="I486" i="1"/>
  <c r="V486" i="1" s="1"/>
  <c r="AD486" i="32"/>
  <c r="AD43" i="32"/>
  <c r="R43" i="1"/>
  <c r="X43" i="32"/>
  <c r="I43" i="1"/>
  <c r="V43" i="1" s="1"/>
  <c r="R43" i="32"/>
  <c r="Q43" i="1"/>
  <c r="F43" i="32"/>
  <c r="L43" i="32"/>
  <c r="AD154" i="32"/>
  <c r="X154" i="32"/>
  <c r="R154" i="32"/>
  <c r="L154" i="32"/>
  <c r="F154" i="32"/>
  <c r="R154" i="1"/>
  <c r="I154" i="1"/>
  <c r="V154" i="1" s="1"/>
  <c r="Q154" i="1"/>
  <c r="R171" i="32"/>
  <c r="AD171" i="32"/>
  <c r="X171" i="32"/>
  <c r="L171" i="32"/>
  <c r="F171" i="32"/>
  <c r="Q171" i="1"/>
  <c r="I171" i="1"/>
  <c r="V171" i="1" s="1"/>
  <c r="R171" i="1"/>
  <c r="BZ39" i="31"/>
  <c r="BV39" i="31"/>
  <c r="BU39" i="31"/>
  <c r="BN633" i="31"/>
  <c r="BP634" i="31"/>
  <c r="BO634" i="31"/>
  <c r="F457" i="32"/>
  <c r="AD457" i="32"/>
  <c r="R457" i="32"/>
  <c r="X457" i="32"/>
  <c r="R457" i="1"/>
  <c r="I457" i="1"/>
  <c r="V457" i="1" s="1"/>
  <c r="L457" i="32"/>
  <c r="Q457" i="1"/>
  <c r="BZ129" i="31"/>
  <c r="BU129" i="31"/>
  <c r="BV129" i="31"/>
  <c r="BZ720" i="31"/>
  <c r="BU720" i="31"/>
  <c r="BV720" i="31"/>
  <c r="BZ304" i="31"/>
  <c r="BV304" i="31"/>
  <c r="BU304" i="31"/>
  <c r="BZ385" i="31"/>
  <c r="BV385" i="31"/>
  <c r="BU385" i="31"/>
  <c r="BZ766" i="31"/>
  <c r="BV766" i="31"/>
  <c r="BU766" i="31"/>
  <c r="F17" i="32"/>
  <c r="AD17" i="32"/>
  <c r="X17" i="32"/>
  <c r="R17" i="32"/>
  <c r="I17" i="1"/>
  <c r="V17" i="1" s="1"/>
  <c r="Q17" i="1"/>
  <c r="R17" i="1"/>
  <c r="L17" i="32"/>
  <c r="X622" i="32"/>
  <c r="R622" i="32"/>
  <c r="L622" i="32"/>
  <c r="AD622" i="32"/>
  <c r="F622" i="32"/>
  <c r="AJ622" i="32"/>
  <c r="Q622" i="1"/>
  <c r="I622" i="1"/>
  <c r="V622" i="1" s="1"/>
  <c r="R622" i="1"/>
  <c r="F718" i="32"/>
  <c r="X718" i="32"/>
  <c r="L718" i="32"/>
  <c r="AD718" i="32"/>
  <c r="R718" i="1"/>
  <c r="Q718" i="1"/>
  <c r="I718" i="1"/>
  <c r="V718" i="1" s="1"/>
  <c r="R718" i="32"/>
  <c r="X166" i="32"/>
  <c r="R166" i="32"/>
  <c r="AD166" i="32"/>
  <c r="L166" i="32"/>
  <c r="F166" i="32"/>
  <c r="I166" i="1"/>
  <c r="V166" i="1" s="1"/>
  <c r="Q166" i="1"/>
  <c r="R166" i="1"/>
  <c r="L341" i="32"/>
  <c r="AD341" i="32"/>
  <c r="X341" i="32"/>
  <c r="R341" i="32"/>
  <c r="F341" i="32"/>
  <c r="I341" i="1"/>
  <c r="V341" i="1" s="1"/>
  <c r="Q341" i="1"/>
  <c r="R341" i="1"/>
  <c r="L265" i="32"/>
  <c r="AD265" i="32"/>
  <c r="X265" i="32"/>
  <c r="R265" i="32"/>
  <c r="F265" i="32"/>
  <c r="I265" i="1"/>
  <c r="V265" i="1" s="1"/>
  <c r="R265" i="1"/>
  <c r="Q265" i="1"/>
  <c r="R318" i="32"/>
  <c r="L318" i="32"/>
  <c r="X318" i="32"/>
  <c r="F318" i="32"/>
  <c r="Q318" i="1"/>
  <c r="I318" i="1"/>
  <c r="V318" i="1" s="1"/>
  <c r="R318" i="1"/>
  <c r="AD318" i="32"/>
  <c r="F261" i="32"/>
  <c r="AD261" i="32"/>
  <c r="X261" i="32"/>
  <c r="R261" i="32"/>
  <c r="L261" i="32"/>
  <c r="I261" i="1"/>
  <c r="V261" i="1" s="1"/>
  <c r="Q261" i="1"/>
  <c r="R261" i="1"/>
  <c r="L470" i="32"/>
  <c r="I470" i="1"/>
  <c r="V470" i="1" s="1"/>
  <c r="F470" i="32"/>
  <c r="R470" i="1"/>
  <c r="AD470" i="32"/>
  <c r="X470" i="32"/>
  <c r="R470" i="32"/>
  <c r="Q470" i="1"/>
  <c r="BZ573" i="31"/>
  <c r="BV573" i="31"/>
  <c r="BU573" i="31"/>
  <c r="BZ589" i="31"/>
  <c r="BV589" i="31"/>
  <c r="BU589" i="31"/>
  <c r="BZ684" i="31"/>
  <c r="BV684" i="31"/>
  <c r="BU684" i="31"/>
  <c r="BZ224" i="31"/>
  <c r="BV224" i="31"/>
  <c r="BU224" i="31"/>
  <c r="BZ244" i="31"/>
  <c r="BV244" i="31"/>
  <c r="BU244" i="31"/>
  <c r="BZ295" i="31"/>
  <c r="BV295" i="31"/>
  <c r="BU295" i="31"/>
  <c r="BZ409" i="31"/>
  <c r="BV409" i="31"/>
  <c r="BU409" i="31"/>
  <c r="BZ447" i="31"/>
  <c r="BV447" i="31"/>
  <c r="BU447" i="31"/>
  <c r="BZ512" i="31"/>
  <c r="BU512" i="31"/>
  <c r="BV512" i="31"/>
  <c r="CA489" i="31"/>
  <c r="CB489" i="31"/>
  <c r="BU644" i="31"/>
  <c r="BV644" i="31"/>
  <c r="BZ644" i="31"/>
  <c r="BZ20" i="31"/>
  <c r="BV20" i="31"/>
  <c r="BU20" i="31"/>
  <c r="BZ710" i="31"/>
  <c r="BV710" i="31"/>
  <c r="BU710" i="31"/>
  <c r="BZ626" i="31"/>
  <c r="BV626" i="31"/>
  <c r="BU626" i="31"/>
  <c r="BZ725" i="31"/>
  <c r="BV725" i="31"/>
  <c r="BU725" i="31"/>
  <c r="BV210" i="31"/>
  <c r="BZ210" i="31"/>
  <c r="BU210" i="31"/>
  <c r="BZ345" i="31"/>
  <c r="BV345" i="31"/>
  <c r="BU345" i="31"/>
  <c r="BU274" i="31"/>
  <c r="BZ274" i="31"/>
  <c r="BV274" i="31"/>
  <c r="CB491" i="31"/>
  <c r="CA491" i="31"/>
  <c r="BU646" i="31"/>
  <c r="BZ646" i="31"/>
  <c r="BV646" i="31"/>
  <c r="R22" i="32"/>
  <c r="F22" i="32"/>
  <c r="L22" i="32"/>
  <c r="AD22" i="32"/>
  <c r="R22" i="1"/>
  <c r="X22" i="32"/>
  <c r="I22" i="1"/>
  <c r="V22" i="1" s="1"/>
  <c r="Q22" i="1"/>
  <c r="BV268" i="31"/>
  <c r="BZ268" i="31"/>
  <c r="BU268" i="31"/>
  <c r="CA492" i="31"/>
  <c r="CB492" i="31"/>
  <c r="X602" i="32"/>
  <c r="AD602" i="32"/>
  <c r="R602" i="32"/>
  <c r="L602" i="32"/>
  <c r="F602" i="32"/>
  <c r="I602" i="1"/>
  <c r="V602" i="1" s="1"/>
  <c r="Q602" i="1"/>
  <c r="R602" i="1"/>
  <c r="BZ516" i="31"/>
  <c r="BU516" i="31"/>
  <c r="BV516" i="31"/>
  <c r="AD742" i="32"/>
  <c r="X742" i="32"/>
  <c r="R742" i="32"/>
  <c r="F742" i="32"/>
  <c r="L742" i="32"/>
  <c r="X709" i="32"/>
  <c r="R709" i="32"/>
  <c r="AD709" i="32"/>
  <c r="L709" i="32"/>
  <c r="F709" i="32"/>
  <c r="R709" i="1"/>
  <c r="I709" i="1"/>
  <c r="V709" i="1" s="1"/>
  <c r="Q709" i="1"/>
  <c r="AD690" i="32"/>
  <c r="R690" i="32"/>
  <c r="X690" i="32"/>
  <c r="L690" i="32"/>
  <c r="F690" i="32"/>
  <c r="Q690" i="1"/>
  <c r="I690" i="1"/>
  <c r="V690" i="1" s="1"/>
  <c r="R690" i="1"/>
  <c r="R230" i="32"/>
  <c r="AD230" i="32"/>
  <c r="X230" i="32"/>
  <c r="L230" i="32"/>
  <c r="F230" i="32"/>
  <c r="R230" i="1"/>
  <c r="I230" i="1"/>
  <c r="V230" i="1" s="1"/>
  <c r="Q230" i="1"/>
  <c r="AD565" i="32"/>
  <c r="X565" i="32"/>
  <c r="F565" i="32"/>
  <c r="R565" i="32"/>
  <c r="L565" i="32"/>
  <c r="R565" i="1"/>
  <c r="Q565" i="1"/>
  <c r="I565" i="1"/>
  <c r="V565" i="1" s="1"/>
  <c r="R301" i="32"/>
  <c r="AD301" i="32"/>
  <c r="X301" i="32"/>
  <c r="L301" i="32"/>
  <c r="F301" i="32"/>
  <c r="I301" i="1"/>
  <c r="V301" i="1" s="1"/>
  <c r="Q301" i="1"/>
  <c r="R301" i="1"/>
  <c r="F382" i="32"/>
  <c r="R382" i="32"/>
  <c r="AD382" i="32"/>
  <c r="X382" i="32"/>
  <c r="L382" i="32"/>
  <c r="R382" i="1"/>
  <c r="I382" i="1"/>
  <c r="V382" i="1" s="1"/>
  <c r="Q382" i="1"/>
  <c r="L755" i="32"/>
  <c r="AD755" i="32"/>
  <c r="X755" i="32"/>
  <c r="R755" i="32"/>
  <c r="F755" i="32"/>
  <c r="AD517" i="32"/>
  <c r="X517" i="32"/>
  <c r="F517" i="32"/>
  <c r="R517" i="32"/>
  <c r="L517" i="32"/>
  <c r="R517" i="1"/>
  <c r="Q517" i="1"/>
  <c r="I517" i="1"/>
  <c r="V517" i="1" s="1"/>
  <c r="X663" i="32"/>
  <c r="R663" i="32"/>
  <c r="AD663" i="32"/>
  <c r="L663" i="32"/>
  <c r="I663" i="1"/>
  <c r="V663" i="1" s="1"/>
  <c r="W663" i="1" s="1"/>
  <c r="Q663" i="1"/>
  <c r="R663" i="1"/>
  <c r="F663" i="32"/>
  <c r="L25" i="32"/>
  <c r="R25" i="32"/>
  <c r="F25" i="32"/>
  <c r="AD25" i="32"/>
  <c r="X25" i="32"/>
  <c r="I25" i="1"/>
  <c r="V25" i="1" s="1"/>
  <c r="Q25" i="1"/>
  <c r="R25" i="1"/>
  <c r="F67" i="32"/>
  <c r="L67" i="32"/>
  <c r="AD67" i="32"/>
  <c r="X67" i="32"/>
  <c r="R67" i="1"/>
  <c r="I67" i="1"/>
  <c r="V67" i="1" s="1"/>
  <c r="R67" i="32"/>
  <c r="Q67" i="1"/>
  <c r="X102" i="32"/>
  <c r="R102" i="32"/>
  <c r="AD102" i="32"/>
  <c r="L102" i="32"/>
  <c r="F102" i="32"/>
  <c r="R102" i="1"/>
  <c r="Q102" i="1"/>
  <c r="I102" i="1"/>
  <c r="V102" i="1" s="1"/>
  <c r="X124" i="32"/>
  <c r="F124" i="32"/>
  <c r="R124" i="32"/>
  <c r="L124" i="32"/>
  <c r="AD124" i="32"/>
  <c r="R124" i="1"/>
  <c r="I124" i="1"/>
  <c r="V124" i="1" s="1"/>
  <c r="Q124" i="1"/>
  <c r="BZ733" i="31"/>
  <c r="BV733" i="31"/>
  <c r="BU733" i="31"/>
  <c r="BZ585" i="31"/>
  <c r="BV585" i="31"/>
  <c r="BU585" i="31"/>
  <c r="BZ682" i="31"/>
  <c r="BV682" i="31"/>
  <c r="BU682" i="31"/>
  <c r="BZ168" i="31"/>
  <c r="BU168" i="31"/>
  <c r="BV168" i="31"/>
  <c r="BV239" i="31"/>
  <c r="BZ239" i="31"/>
  <c r="BU239" i="31"/>
  <c r="BZ290" i="31"/>
  <c r="BV290" i="31"/>
  <c r="BU290" i="31"/>
  <c r="BZ405" i="31"/>
  <c r="BU405" i="31"/>
  <c r="BV405" i="31"/>
  <c r="BZ443" i="31"/>
  <c r="BV443" i="31"/>
  <c r="BU443" i="31"/>
  <c r="AD58" i="32"/>
  <c r="X58" i="32"/>
  <c r="R58" i="32"/>
  <c r="F58" i="32"/>
  <c r="L58" i="32"/>
  <c r="R58" i="1"/>
  <c r="I58" i="1"/>
  <c r="V58" i="1" s="1"/>
  <c r="Q58" i="1"/>
  <c r="AD87" i="32"/>
  <c r="X87" i="32"/>
  <c r="L87" i="32"/>
  <c r="R87" i="32"/>
  <c r="F87" i="32"/>
  <c r="R87" i="1"/>
  <c r="Q87" i="1"/>
  <c r="I87" i="1"/>
  <c r="V87" i="1" s="1"/>
  <c r="X186" i="32"/>
  <c r="R186" i="32"/>
  <c r="AD186" i="32"/>
  <c r="L186" i="32"/>
  <c r="Q186" i="1"/>
  <c r="R186" i="1"/>
  <c r="F186" i="32"/>
  <c r="I186" i="1"/>
  <c r="V186" i="1" s="1"/>
  <c r="BZ65" i="31"/>
  <c r="BU65" i="31"/>
  <c r="BV65" i="31"/>
  <c r="BV100" i="31"/>
  <c r="BZ100" i="31"/>
  <c r="BU100" i="31"/>
  <c r="Q12" i="1"/>
  <c r="I12" i="1"/>
  <c r="V12" i="1" s="1"/>
  <c r="R12" i="1"/>
  <c r="R12" i="32"/>
  <c r="X12" i="32"/>
  <c r="L12" i="32"/>
  <c r="AD12" i="32"/>
  <c r="F12" i="32"/>
  <c r="R60" i="32"/>
  <c r="X60" i="32"/>
  <c r="L60" i="32"/>
  <c r="AD60" i="32"/>
  <c r="F60" i="32"/>
  <c r="Q60" i="1"/>
  <c r="I60" i="1"/>
  <c r="V60" i="1" s="1"/>
  <c r="R60" i="1"/>
  <c r="AD89" i="32"/>
  <c r="X89" i="32"/>
  <c r="R89" i="32"/>
  <c r="L89" i="32"/>
  <c r="F89" i="32"/>
  <c r="I89" i="1"/>
  <c r="V89" i="1" s="1"/>
  <c r="Q89" i="1"/>
  <c r="R89" i="1"/>
  <c r="F188" i="32"/>
  <c r="AD188" i="32"/>
  <c r="X188" i="32"/>
  <c r="R188" i="32"/>
  <c r="L188" i="32"/>
  <c r="I188" i="1"/>
  <c r="V188" i="1" s="1"/>
  <c r="Q188" i="1"/>
  <c r="R188" i="1"/>
  <c r="BZ178" i="31"/>
  <c r="BV178" i="31"/>
  <c r="BU178" i="31"/>
  <c r="BZ303" i="31"/>
  <c r="BV303" i="31"/>
  <c r="BU303" i="31"/>
  <c r="BZ617" i="31"/>
  <c r="BV617" i="31"/>
  <c r="BU617" i="31"/>
  <c r="BZ72" i="31"/>
  <c r="BV72" i="31"/>
  <c r="BU72" i="31"/>
  <c r="BZ190" i="31"/>
  <c r="BU190" i="31"/>
  <c r="BV190" i="31"/>
  <c r="BZ315" i="31"/>
  <c r="BV315" i="31"/>
  <c r="BU315" i="31"/>
  <c r="BZ92" i="31"/>
  <c r="BV92" i="31"/>
  <c r="BU92" i="31"/>
  <c r="AD761" i="32"/>
  <c r="X761" i="32"/>
  <c r="R761" i="32"/>
  <c r="L761" i="32"/>
  <c r="F761" i="32"/>
  <c r="I761" i="1"/>
  <c r="V761" i="1" s="1"/>
  <c r="R761" i="1"/>
  <c r="Q761" i="1"/>
  <c r="F717" i="32"/>
  <c r="X717" i="32"/>
  <c r="L717" i="32"/>
  <c r="AD717" i="32"/>
  <c r="I717" i="1"/>
  <c r="V717" i="1" s="1"/>
  <c r="R717" i="32"/>
  <c r="R717" i="1"/>
  <c r="Q717" i="1"/>
  <c r="L136" i="32"/>
  <c r="F136" i="32"/>
  <c r="AD136" i="32"/>
  <c r="X136" i="32"/>
  <c r="R136" i="32"/>
  <c r="R136" i="1"/>
  <c r="Q136" i="1"/>
  <c r="I136" i="1"/>
  <c r="V136" i="1" s="1"/>
  <c r="AD291" i="32"/>
  <c r="X291" i="32"/>
  <c r="R291" i="32"/>
  <c r="F291" i="32"/>
  <c r="L291" i="32"/>
  <c r="I291" i="1"/>
  <c r="V291" i="1" s="1"/>
  <c r="Q291" i="1"/>
  <c r="R291" i="1"/>
  <c r="BZ51" i="31"/>
  <c r="BV51" i="31"/>
  <c r="BU51" i="31"/>
  <c r="X524" i="32"/>
  <c r="L524" i="32"/>
  <c r="R524" i="32"/>
  <c r="F524" i="32"/>
  <c r="AD524" i="32"/>
  <c r="Q524" i="1"/>
  <c r="R524" i="1"/>
  <c r="I524" i="1"/>
  <c r="V524" i="1" s="1"/>
  <c r="BV81" i="31"/>
  <c r="BZ81" i="31"/>
  <c r="BU81" i="31"/>
  <c r="BZ180" i="31"/>
  <c r="BV180" i="31"/>
  <c r="BU180" i="31"/>
  <c r="BZ152" i="31"/>
  <c r="BV152" i="31"/>
  <c r="BU152" i="31"/>
  <c r="BZ169" i="31"/>
  <c r="BV169" i="31"/>
  <c r="BU169" i="31"/>
  <c r="BV142" i="31"/>
  <c r="BZ142" i="31"/>
  <c r="BU142" i="31"/>
  <c r="BV107" i="31"/>
  <c r="BZ107" i="31"/>
  <c r="BU107" i="31"/>
  <c r="AD499" i="32"/>
  <c r="X499" i="32"/>
  <c r="R499" i="1"/>
  <c r="R499" i="32"/>
  <c r="Q499" i="1"/>
  <c r="F499" i="32"/>
  <c r="I499" i="1"/>
  <c r="V499" i="1" s="1"/>
  <c r="L499" i="32"/>
  <c r="BZ486" i="31"/>
  <c r="BU486" i="31"/>
  <c r="BV486" i="31"/>
  <c r="BZ43" i="31"/>
  <c r="BV43" i="31"/>
  <c r="BU43" i="31"/>
  <c r="BV154" i="31"/>
  <c r="BZ154" i="31"/>
  <c r="BU154" i="31"/>
  <c r="BZ171" i="31"/>
  <c r="BV171" i="31"/>
  <c r="BU171" i="31"/>
  <c r="BP77" i="31"/>
  <c r="BO77" i="31"/>
  <c r="BP620" i="31"/>
  <c r="BO620" i="31"/>
  <c r="BP452" i="31"/>
  <c r="BO452" i="31"/>
  <c r="X570" i="32"/>
  <c r="L570" i="32"/>
  <c r="AD570" i="32"/>
  <c r="R570" i="32"/>
  <c r="F570" i="32"/>
  <c r="Q570" i="1"/>
  <c r="R570" i="1"/>
  <c r="I570" i="1"/>
  <c r="V570" i="1" s="1"/>
  <c r="L587" i="32"/>
  <c r="AD587" i="32"/>
  <c r="X587" i="32"/>
  <c r="F587" i="32"/>
  <c r="R587" i="1"/>
  <c r="R587" i="32"/>
  <c r="I587" i="1"/>
  <c r="V587" i="1" s="1"/>
  <c r="Q587" i="1"/>
  <c r="AD233" i="32"/>
  <c r="X233" i="32"/>
  <c r="R233" i="32"/>
  <c r="L233" i="32"/>
  <c r="F233" i="32"/>
  <c r="Q233" i="1"/>
  <c r="R233" i="1"/>
  <c r="I233" i="1"/>
  <c r="V233" i="1" s="1"/>
  <c r="R571" i="32"/>
  <c r="AD571" i="32"/>
  <c r="F571" i="32"/>
  <c r="X571" i="32"/>
  <c r="I571" i="1"/>
  <c r="V571" i="1" s="1"/>
  <c r="R571" i="1"/>
  <c r="L571" i="32"/>
  <c r="Q571" i="1"/>
  <c r="R588" i="1"/>
  <c r="Q588" i="1"/>
  <c r="I588" i="1"/>
  <c r="V588" i="1" s="1"/>
  <c r="AD588" i="32"/>
  <c r="L588" i="32"/>
  <c r="R588" i="32"/>
  <c r="X588" i="32"/>
  <c r="F588" i="32"/>
  <c r="AD130" i="32"/>
  <c r="L130" i="32"/>
  <c r="X130" i="32"/>
  <c r="R130" i="32"/>
  <c r="F130" i="32"/>
  <c r="Q130" i="1"/>
  <c r="I130" i="1"/>
  <c r="V130" i="1" s="1"/>
  <c r="R130" i="1"/>
  <c r="R222" i="32"/>
  <c r="L222" i="32"/>
  <c r="X222" i="32"/>
  <c r="F222" i="32"/>
  <c r="I222" i="1"/>
  <c r="V222" i="1" s="1"/>
  <c r="Q222" i="1"/>
  <c r="AD222" i="32"/>
  <c r="R222" i="1"/>
  <c r="F242" i="32"/>
  <c r="L242" i="32"/>
  <c r="AD242" i="32"/>
  <c r="X242" i="32"/>
  <c r="I242" i="1"/>
  <c r="V242" i="1" s="1"/>
  <c r="R242" i="1"/>
  <c r="R242" i="32"/>
  <c r="Q242" i="1"/>
  <c r="L293" i="32"/>
  <c r="F293" i="32"/>
  <c r="AD293" i="32"/>
  <c r="X293" i="32"/>
  <c r="R293" i="32"/>
  <c r="Q293" i="1"/>
  <c r="R293" i="1"/>
  <c r="I293" i="1"/>
  <c r="V293" i="1" s="1"/>
  <c r="AD407" i="32"/>
  <c r="L407" i="32"/>
  <c r="F407" i="32"/>
  <c r="R407" i="1"/>
  <c r="I407" i="1"/>
  <c r="V407" i="1" s="1"/>
  <c r="Q407" i="1"/>
  <c r="X407" i="32"/>
  <c r="R407" i="32"/>
  <c r="X445" i="32"/>
  <c r="R445" i="32"/>
  <c r="L445" i="32"/>
  <c r="AD445" i="32"/>
  <c r="F445" i="32"/>
  <c r="Q445" i="1"/>
  <c r="I445" i="1"/>
  <c r="V445" i="1" s="1"/>
  <c r="R445" i="1"/>
  <c r="BZ17" i="31"/>
  <c r="BV17" i="31"/>
  <c r="BU17" i="31"/>
  <c r="BZ622" i="31"/>
  <c r="BV622" i="31"/>
  <c r="BU622" i="31"/>
  <c r="BZ718" i="31"/>
  <c r="BV718" i="31"/>
  <c r="BU718" i="31"/>
  <c r="BU166" i="31"/>
  <c r="BZ166" i="31"/>
  <c r="BV166" i="31"/>
  <c r="BZ341" i="31"/>
  <c r="BV341" i="31"/>
  <c r="BU341" i="31"/>
  <c r="BZ265" i="31"/>
  <c r="BV265" i="31"/>
  <c r="BU265" i="31"/>
  <c r="BZ318" i="31"/>
  <c r="BU318" i="31"/>
  <c r="BV318" i="31"/>
  <c r="BZ261" i="31"/>
  <c r="BV261" i="31"/>
  <c r="BU261" i="31"/>
  <c r="BZ470" i="31"/>
  <c r="BU470" i="31"/>
  <c r="BV470" i="31"/>
  <c r="CB456" i="31"/>
  <c r="CA456" i="31"/>
  <c r="X606" i="32"/>
  <c r="R606" i="32"/>
  <c r="L606" i="32"/>
  <c r="AD606" i="32"/>
  <c r="F606" i="32"/>
  <c r="R606" i="1"/>
  <c r="Q606" i="1"/>
  <c r="I606" i="1"/>
  <c r="V606" i="1" s="1"/>
  <c r="F579" i="32"/>
  <c r="L579" i="32"/>
  <c r="AD579" i="32"/>
  <c r="Q579" i="1"/>
  <c r="R579" i="32"/>
  <c r="X579" i="32"/>
  <c r="I579" i="1"/>
  <c r="V579" i="1" s="1"/>
  <c r="R579" i="1"/>
  <c r="AD676" i="32"/>
  <c r="X676" i="32"/>
  <c r="R676" i="32"/>
  <c r="L676" i="32"/>
  <c r="F676" i="32"/>
  <c r="P675" i="1"/>
  <c r="L138" i="32"/>
  <c r="F138" i="32"/>
  <c r="AD138" i="32"/>
  <c r="X138" i="32"/>
  <c r="I138" i="1"/>
  <c r="R138" i="32"/>
  <c r="Q138" i="1"/>
  <c r="R138" i="1"/>
  <c r="F349" i="32"/>
  <c r="X349" i="32"/>
  <c r="AD349" i="32"/>
  <c r="R349" i="32"/>
  <c r="L349" i="32"/>
  <c r="Q349" i="1"/>
  <c r="R349" i="1"/>
  <c r="I349" i="1"/>
  <c r="V349" i="1" s="1"/>
  <c r="F284" i="32"/>
  <c r="X284" i="32"/>
  <c r="L284" i="32"/>
  <c r="AD284" i="32"/>
  <c r="R284" i="32"/>
  <c r="I284" i="1"/>
  <c r="V284" i="1" s="1"/>
  <c r="Q284" i="1"/>
  <c r="R284" i="1"/>
  <c r="AD372" i="32"/>
  <c r="X372" i="32"/>
  <c r="R372" i="32"/>
  <c r="L372" i="32"/>
  <c r="F372" i="32"/>
  <c r="Q372" i="1"/>
  <c r="I372" i="1"/>
  <c r="V372" i="1" s="1"/>
  <c r="R372" i="1"/>
  <c r="R438" i="32"/>
  <c r="F438" i="32"/>
  <c r="L438" i="32"/>
  <c r="AD438" i="32"/>
  <c r="R438" i="1"/>
  <c r="I438" i="1"/>
  <c r="V438" i="1" s="1"/>
  <c r="Q438" i="1"/>
  <c r="X438" i="32"/>
  <c r="AD259" i="32"/>
  <c r="X259" i="32"/>
  <c r="R259" i="32"/>
  <c r="L259" i="32"/>
  <c r="F259" i="32"/>
  <c r="I259" i="1"/>
  <c r="V259" i="1" s="1"/>
  <c r="R259" i="1"/>
  <c r="Q259" i="1"/>
  <c r="F32" i="32"/>
  <c r="R32" i="32"/>
  <c r="X32" i="32"/>
  <c r="L32" i="32"/>
  <c r="AD32" i="32"/>
  <c r="I32" i="1"/>
  <c r="V32" i="1" s="1"/>
  <c r="R32" i="1"/>
  <c r="Q32" i="1"/>
  <c r="L728" i="32"/>
  <c r="F728" i="32"/>
  <c r="AD728" i="32"/>
  <c r="R728" i="32"/>
  <c r="X728" i="32"/>
  <c r="I728" i="1"/>
  <c r="V728" i="1" s="1"/>
  <c r="R728" i="1"/>
  <c r="Q728" i="1"/>
  <c r="AD580" i="32"/>
  <c r="X580" i="32"/>
  <c r="R580" i="32"/>
  <c r="L580" i="32"/>
  <c r="F580" i="32"/>
  <c r="Q580" i="1"/>
  <c r="I580" i="1"/>
  <c r="V580" i="1" s="1"/>
  <c r="R580" i="1"/>
  <c r="R677" i="32"/>
  <c r="AD677" i="32"/>
  <c r="X677" i="32"/>
  <c r="L677" i="32"/>
  <c r="F677" i="32"/>
  <c r="R677" i="1"/>
  <c r="I677" i="1"/>
  <c r="V677" i="1" s="1"/>
  <c r="Q677" i="1"/>
  <c r="X139" i="32"/>
  <c r="R139" i="32"/>
  <c r="I139" i="1"/>
  <c r="V139" i="1" s="1"/>
  <c r="Q139" i="1"/>
  <c r="R139" i="1"/>
  <c r="AD139" i="32"/>
  <c r="L139" i="32"/>
  <c r="F139" i="32"/>
  <c r="R350" i="1"/>
  <c r="I350" i="1"/>
  <c r="V350" i="1" s="1"/>
  <c r="Q350" i="1"/>
  <c r="AD350" i="32"/>
  <c r="X350" i="32"/>
  <c r="R350" i="32"/>
  <c r="L350" i="32"/>
  <c r="F350" i="32"/>
  <c r="F285" i="32"/>
  <c r="X285" i="32"/>
  <c r="AD285" i="32"/>
  <c r="R285" i="32"/>
  <c r="L285" i="32"/>
  <c r="Q285" i="1"/>
  <c r="R285" i="1"/>
  <c r="I285" i="1"/>
  <c r="V285" i="1" s="1"/>
  <c r="AD373" i="32"/>
  <c r="X373" i="32"/>
  <c r="R373" i="32"/>
  <c r="L373" i="32"/>
  <c r="F373" i="32"/>
  <c r="R373" i="1"/>
  <c r="Q373" i="1"/>
  <c r="I373" i="1"/>
  <c r="V373" i="1" s="1"/>
  <c r="AD439" i="32"/>
  <c r="R439" i="32"/>
  <c r="X439" i="32"/>
  <c r="F439" i="32"/>
  <c r="L439" i="32"/>
  <c r="I439" i="1"/>
  <c r="V439" i="1" s="1"/>
  <c r="R439" i="1"/>
  <c r="Q439" i="1"/>
  <c r="L395" i="32"/>
  <c r="F395" i="32"/>
  <c r="AD395" i="32"/>
  <c r="X395" i="32"/>
  <c r="R395" i="32"/>
  <c r="Q395" i="1"/>
  <c r="I395" i="1"/>
  <c r="V395" i="1" s="1"/>
  <c r="R395" i="1"/>
  <c r="AD657" i="32"/>
  <c r="X657" i="32"/>
  <c r="R657" i="32"/>
  <c r="Q657" i="1"/>
  <c r="L657" i="32"/>
  <c r="R657" i="1"/>
  <c r="F657" i="32"/>
  <c r="I657" i="1"/>
  <c r="V657" i="1" s="1"/>
  <c r="AD21" i="32"/>
  <c r="X21" i="32"/>
  <c r="L21" i="32"/>
  <c r="R21" i="32"/>
  <c r="F21" i="32"/>
  <c r="I21" i="1"/>
  <c r="V21" i="1" s="1"/>
  <c r="Q21" i="1"/>
  <c r="R21" i="1"/>
  <c r="X374" i="32"/>
  <c r="AD374" i="32"/>
  <c r="R374" i="32"/>
  <c r="L374" i="32"/>
  <c r="F374" i="32"/>
  <c r="R374" i="1"/>
  <c r="I374" i="1"/>
  <c r="V374" i="1" s="1"/>
  <c r="Q374" i="1"/>
  <c r="X440" i="32"/>
  <c r="L440" i="32"/>
  <c r="R440" i="32"/>
  <c r="F440" i="32"/>
  <c r="I440" i="1"/>
  <c r="V440" i="1" s="1"/>
  <c r="R440" i="1"/>
  <c r="AD440" i="32"/>
  <c r="Q440" i="1"/>
  <c r="BZ501" i="31"/>
  <c r="BU501" i="31"/>
  <c r="BV501" i="31"/>
  <c r="AD658" i="32"/>
  <c r="X658" i="32"/>
  <c r="R658" i="32"/>
  <c r="L658" i="32"/>
  <c r="F658" i="32"/>
  <c r="R658" i="1"/>
  <c r="Q658" i="1"/>
  <c r="I658" i="1"/>
  <c r="V658" i="1" s="1"/>
  <c r="BZ22" i="31"/>
  <c r="BV22" i="31"/>
  <c r="BU22" i="31"/>
  <c r="AD627" i="32"/>
  <c r="R627" i="32"/>
  <c r="AJ627" i="32"/>
  <c r="L627" i="32"/>
  <c r="F627" i="32"/>
  <c r="X627" i="32"/>
  <c r="Q627" i="1"/>
  <c r="R627" i="1"/>
  <c r="I627" i="1"/>
  <c r="V627" i="1" s="1"/>
  <c r="F598" i="32"/>
  <c r="X598" i="32"/>
  <c r="AD598" i="32"/>
  <c r="R598" i="32"/>
  <c r="L598" i="32"/>
  <c r="R598" i="1"/>
  <c r="I598" i="1"/>
  <c r="V598" i="1" s="1"/>
  <c r="Q598" i="1"/>
  <c r="R203" i="32"/>
  <c r="L203" i="32"/>
  <c r="AD203" i="32"/>
  <c r="X203" i="32"/>
  <c r="F203" i="32"/>
  <c r="P202" i="1"/>
  <c r="Q203" i="1"/>
  <c r="I203" i="1"/>
  <c r="R203" i="1"/>
  <c r="AD354" i="32"/>
  <c r="X354" i="32"/>
  <c r="R354" i="32"/>
  <c r="L354" i="32"/>
  <c r="F354" i="32"/>
  <c r="Q354" i="1"/>
  <c r="P353" i="1"/>
  <c r="R354" i="1"/>
  <c r="I354" i="1"/>
  <c r="BZ275" i="31"/>
  <c r="BV275" i="31"/>
  <c r="BU275" i="31"/>
  <c r="R475" i="32"/>
  <c r="L475" i="32"/>
  <c r="F475" i="32"/>
  <c r="AD475" i="32"/>
  <c r="Q475" i="1"/>
  <c r="X475" i="32"/>
  <c r="R475" i="1"/>
  <c r="I475" i="1"/>
  <c r="V475" i="1" s="1"/>
  <c r="X503" i="32"/>
  <c r="R503" i="32"/>
  <c r="AD503" i="32"/>
  <c r="F503" i="32"/>
  <c r="L503" i="32"/>
  <c r="I503" i="1"/>
  <c r="V503" i="1" s="1"/>
  <c r="R503" i="1"/>
  <c r="Q503" i="1"/>
  <c r="X647" i="32"/>
  <c r="L647" i="32"/>
  <c r="I647" i="1"/>
  <c r="V647" i="1" s="1"/>
  <c r="AD647" i="32"/>
  <c r="R647" i="1"/>
  <c r="R647" i="32"/>
  <c r="Q647" i="1"/>
  <c r="F647" i="32"/>
  <c r="X23" i="32"/>
  <c r="R23" i="1"/>
  <c r="R23" i="32"/>
  <c r="Q23" i="1"/>
  <c r="F23" i="32"/>
  <c r="L23" i="32"/>
  <c r="AD23" i="32"/>
  <c r="I23" i="1"/>
  <c r="V23" i="1" s="1"/>
  <c r="AD741" i="32"/>
  <c r="X741" i="32"/>
  <c r="R741" i="32"/>
  <c r="L741" i="32"/>
  <c r="F741" i="32"/>
  <c r="I741" i="1"/>
  <c r="V741" i="1" s="1"/>
  <c r="R741" i="1"/>
  <c r="Q741" i="1"/>
  <c r="X594" i="32"/>
  <c r="AD594" i="32"/>
  <c r="L594" i="32"/>
  <c r="F594" i="32"/>
  <c r="R594" i="32"/>
  <c r="I594" i="1"/>
  <c r="V594" i="1" s="1"/>
  <c r="Q594" i="1"/>
  <c r="R594" i="1"/>
  <c r="R689" i="32"/>
  <c r="L689" i="32"/>
  <c r="F689" i="32"/>
  <c r="AD689" i="32"/>
  <c r="X689" i="32"/>
  <c r="Q689" i="1"/>
  <c r="I689" i="1"/>
  <c r="V689" i="1" s="1"/>
  <c r="R689" i="1"/>
  <c r="L229" i="32"/>
  <c r="AD229" i="32"/>
  <c r="X229" i="32"/>
  <c r="R229" i="32"/>
  <c r="F229" i="32"/>
  <c r="I229" i="1"/>
  <c r="V229" i="1" s="1"/>
  <c r="Q229" i="1"/>
  <c r="R229" i="1"/>
  <c r="R249" i="32"/>
  <c r="L249" i="32"/>
  <c r="AD249" i="32"/>
  <c r="X249" i="32"/>
  <c r="F249" i="32"/>
  <c r="Q249" i="1"/>
  <c r="I249" i="1"/>
  <c r="V249" i="1" s="1"/>
  <c r="R249" i="1"/>
  <c r="AD300" i="32"/>
  <c r="X300" i="32"/>
  <c r="R300" i="32"/>
  <c r="L300" i="32"/>
  <c r="F300" i="32"/>
  <c r="Q300" i="1"/>
  <c r="I300" i="1"/>
  <c r="V300" i="1" s="1"/>
  <c r="R300" i="1"/>
  <c r="X381" i="32"/>
  <c r="F381" i="32"/>
  <c r="AD381" i="32"/>
  <c r="R381" i="32"/>
  <c r="L381" i="32"/>
  <c r="R381" i="1"/>
  <c r="Q381" i="1"/>
  <c r="I381" i="1"/>
  <c r="V381" i="1" s="1"/>
  <c r="BZ602" i="31"/>
  <c r="BV602" i="31"/>
  <c r="BU602" i="31"/>
  <c r="AD427" i="32"/>
  <c r="X427" i="32"/>
  <c r="R427" i="32"/>
  <c r="L427" i="32"/>
  <c r="F427" i="32"/>
  <c r="R427" i="1"/>
  <c r="I427" i="1"/>
  <c r="V427" i="1" s="1"/>
  <c r="Q427" i="1"/>
  <c r="BZ742" i="31"/>
  <c r="BZ709" i="31"/>
  <c r="BU709" i="31"/>
  <c r="BV709" i="31"/>
  <c r="BZ690" i="31"/>
  <c r="BV690" i="31"/>
  <c r="BU690" i="31"/>
  <c r="BZ230" i="31"/>
  <c r="BU230" i="31"/>
  <c r="BV230" i="31"/>
  <c r="BZ565" i="31"/>
  <c r="BV565" i="31"/>
  <c r="BU565" i="31"/>
  <c r="BV301" i="31"/>
  <c r="BZ301" i="31"/>
  <c r="BU301" i="31"/>
  <c r="BZ382" i="31"/>
  <c r="BU382" i="31"/>
  <c r="BV382" i="31"/>
  <c r="BZ755" i="31"/>
  <c r="BZ517" i="31"/>
  <c r="BV517" i="31"/>
  <c r="BU517" i="31"/>
  <c r="BZ663" i="31"/>
  <c r="BV663" i="31"/>
  <c r="BU663" i="31"/>
  <c r="BT662" i="31"/>
  <c r="BZ25" i="31"/>
  <c r="BV25" i="31"/>
  <c r="BU25" i="31"/>
  <c r="BU67" i="31"/>
  <c r="BZ67" i="31"/>
  <c r="BV67" i="31"/>
  <c r="BV102" i="31"/>
  <c r="BZ102" i="31"/>
  <c r="BU102" i="31"/>
  <c r="BV124" i="31"/>
  <c r="BZ124" i="31"/>
  <c r="BU124" i="31"/>
  <c r="X518" i="32"/>
  <c r="AD518" i="32"/>
  <c r="R518" i="32"/>
  <c r="L518" i="32"/>
  <c r="F518" i="32"/>
  <c r="R518" i="1"/>
  <c r="Q518" i="1"/>
  <c r="I518" i="1"/>
  <c r="V518" i="1" s="1"/>
  <c r="F664" i="32"/>
  <c r="AD664" i="32"/>
  <c r="X664" i="32"/>
  <c r="R664" i="32"/>
  <c r="L664" i="32"/>
  <c r="Q664" i="1"/>
  <c r="I664" i="1"/>
  <c r="V664" i="1" s="1"/>
  <c r="R664" i="1"/>
  <c r="X26" i="32"/>
  <c r="R26" i="32"/>
  <c r="F26" i="32"/>
  <c r="L26" i="32"/>
  <c r="AD26" i="32"/>
  <c r="I26" i="1"/>
  <c r="V26" i="1" s="1"/>
  <c r="Q26" i="1"/>
  <c r="R26" i="1"/>
  <c r="R145" i="32"/>
  <c r="AD145" i="32"/>
  <c r="I145" i="1"/>
  <c r="V145" i="1" s="1"/>
  <c r="X145" i="32"/>
  <c r="R145" i="1"/>
  <c r="L145" i="32"/>
  <c r="F145" i="32"/>
  <c r="Q145" i="1"/>
  <c r="R110" i="1"/>
  <c r="I110" i="1"/>
  <c r="V110" i="1" s="1"/>
  <c r="R110" i="32"/>
  <c r="X110" i="32"/>
  <c r="AD110" i="32"/>
  <c r="F110" i="32"/>
  <c r="Q110" i="1"/>
  <c r="L110" i="32"/>
  <c r="BV58" i="31"/>
  <c r="BZ58" i="31"/>
  <c r="BU58" i="31"/>
  <c r="BU87" i="31"/>
  <c r="BZ87" i="31"/>
  <c r="BV87" i="31"/>
  <c r="BZ186" i="31"/>
  <c r="BU186" i="31"/>
  <c r="BV186" i="31"/>
  <c r="L613" i="32"/>
  <c r="AD613" i="32"/>
  <c r="R613" i="32"/>
  <c r="X613" i="32"/>
  <c r="F613" i="32"/>
  <c r="I613" i="1"/>
  <c r="V613" i="1" s="1"/>
  <c r="Q613" i="1"/>
  <c r="R613" i="1"/>
  <c r="BZ519" i="31"/>
  <c r="BU519" i="31"/>
  <c r="BV519" i="31"/>
  <c r="BZ12" i="31"/>
  <c r="BV12" i="31"/>
  <c r="BU12" i="31"/>
  <c r="BZ60" i="31"/>
  <c r="BV60" i="31"/>
  <c r="BU60" i="31"/>
  <c r="BZ89" i="31"/>
  <c r="BV89" i="31"/>
  <c r="BU89" i="31"/>
  <c r="BZ188" i="31"/>
  <c r="BV188" i="31"/>
  <c r="BU188" i="31"/>
  <c r="BZ761" i="31"/>
  <c r="BU761" i="31"/>
  <c r="BV761" i="31"/>
  <c r="BZ717" i="31"/>
  <c r="BV717" i="31"/>
  <c r="BU717" i="31"/>
  <c r="BZ136" i="31"/>
  <c r="BU136" i="31"/>
  <c r="BV136" i="31"/>
  <c r="BU291" i="31"/>
  <c r="BZ291" i="31"/>
  <c r="BV291" i="31"/>
  <c r="BU524" i="31"/>
  <c r="BZ524" i="31"/>
  <c r="BV524" i="31"/>
  <c r="P53" i="1"/>
  <c r="P52" i="1"/>
  <c r="R765" i="32"/>
  <c r="L765" i="32"/>
  <c r="X765" i="32"/>
  <c r="F765" i="32"/>
  <c r="I765" i="1"/>
  <c r="V765" i="1" s="1"/>
  <c r="R765" i="1"/>
  <c r="AD765" i="32"/>
  <c r="Q765" i="1"/>
  <c r="BZ499" i="31"/>
  <c r="BV499" i="31"/>
  <c r="BU499" i="31"/>
  <c r="X155" i="32"/>
  <c r="AD155" i="32"/>
  <c r="F155" i="32"/>
  <c r="Q155" i="1"/>
  <c r="I155" i="1"/>
  <c r="V155" i="1" s="1"/>
  <c r="R155" i="1"/>
  <c r="R155" i="32"/>
  <c r="L155" i="32"/>
  <c r="AD73" i="32"/>
  <c r="X73" i="32"/>
  <c r="R73" i="32"/>
  <c r="L73" i="32"/>
  <c r="F73" i="32"/>
  <c r="Q73" i="1"/>
  <c r="I73" i="1"/>
  <c r="V73" i="1" s="1"/>
  <c r="R73" i="1"/>
  <c r="BO323" i="31"/>
  <c r="BP323" i="31"/>
  <c r="BO461" i="31"/>
  <c r="BP461" i="31"/>
  <c r="BP544" i="31"/>
  <c r="BO544" i="31"/>
  <c r="BZ570" i="31"/>
  <c r="BV570" i="31"/>
  <c r="BU570" i="31"/>
  <c r="BZ587" i="31"/>
  <c r="BV587" i="31"/>
  <c r="BU587" i="31"/>
  <c r="L693" i="32"/>
  <c r="F693" i="32"/>
  <c r="AD693" i="32"/>
  <c r="X693" i="32"/>
  <c r="R693" i="32"/>
  <c r="Q693" i="1"/>
  <c r="I693" i="1"/>
  <c r="V693" i="1" s="1"/>
  <c r="R693" i="1"/>
  <c r="BZ233" i="31"/>
  <c r="BV233" i="31"/>
  <c r="BU233" i="31"/>
  <c r="AD263" i="32"/>
  <c r="X263" i="32"/>
  <c r="I263" i="1"/>
  <c r="V263" i="1" s="1"/>
  <c r="R263" i="1"/>
  <c r="Q263" i="1"/>
  <c r="R263" i="32"/>
  <c r="L263" i="32"/>
  <c r="F263" i="32"/>
  <c r="I316" i="1"/>
  <c r="V316" i="1" s="1"/>
  <c r="AD316" i="32"/>
  <c r="Q316" i="1"/>
  <c r="X316" i="32"/>
  <c r="R316" i="1"/>
  <c r="R316" i="32"/>
  <c r="L316" i="32"/>
  <c r="F316" i="32"/>
  <c r="AD415" i="32"/>
  <c r="Q415" i="1"/>
  <c r="R415" i="1"/>
  <c r="I415" i="1"/>
  <c r="V415" i="1" s="1"/>
  <c r="X415" i="32"/>
  <c r="R415" i="32"/>
  <c r="L415" i="32"/>
  <c r="F415" i="32"/>
  <c r="AD487" i="32"/>
  <c r="X487" i="32"/>
  <c r="R487" i="32"/>
  <c r="F487" i="32"/>
  <c r="L487" i="32"/>
  <c r="Q487" i="1"/>
  <c r="I487" i="1"/>
  <c r="V487" i="1" s="1"/>
  <c r="R487" i="1"/>
  <c r="BZ571" i="31"/>
  <c r="BV571" i="31"/>
  <c r="BU571" i="31"/>
  <c r="BZ588" i="31"/>
  <c r="BU588" i="31"/>
  <c r="BV588" i="31"/>
  <c r="BZ130" i="31"/>
  <c r="BV130" i="31"/>
  <c r="BU130" i="31"/>
  <c r="BZ222" i="31"/>
  <c r="BV222" i="31"/>
  <c r="BU222" i="31"/>
  <c r="BZ242" i="31"/>
  <c r="BV242" i="31"/>
  <c r="BU242" i="31"/>
  <c r="BZ293" i="31"/>
  <c r="BV293" i="31"/>
  <c r="BU293" i="31"/>
  <c r="BU407" i="31"/>
  <c r="BZ407" i="31"/>
  <c r="BV407" i="31"/>
  <c r="BV445" i="31"/>
  <c r="BZ445" i="31"/>
  <c r="BU445" i="31"/>
  <c r="CB510" i="31"/>
  <c r="CA510" i="31"/>
  <c r="CB653" i="31"/>
  <c r="CA653" i="31"/>
  <c r="R642" i="32"/>
  <c r="L642" i="32"/>
  <c r="AD642" i="32"/>
  <c r="X642" i="32"/>
  <c r="F642" i="32"/>
  <c r="R642" i="1"/>
  <c r="I642" i="1"/>
  <c r="V642" i="1" s="1"/>
  <c r="Q642" i="1"/>
  <c r="L748" i="32"/>
  <c r="X748" i="32"/>
  <c r="F748" i="32"/>
  <c r="AD748" i="32"/>
  <c r="R748" i="32"/>
  <c r="R748" i="1"/>
  <c r="I748" i="1"/>
  <c r="V748" i="1" s="1"/>
  <c r="Q748" i="1"/>
  <c r="AD701" i="32"/>
  <c r="X701" i="32"/>
  <c r="R701" i="32"/>
  <c r="L701" i="32"/>
  <c r="F701" i="32"/>
  <c r="R701" i="1"/>
  <c r="I701" i="1"/>
  <c r="V701" i="1" s="1"/>
  <c r="Q701" i="1"/>
  <c r="AD134" i="32"/>
  <c r="X134" i="32"/>
  <c r="R134" i="32"/>
  <c r="L134" i="32"/>
  <c r="F134" i="32"/>
  <c r="Q134" i="1"/>
  <c r="R134" i="1"/>
  <c r="I134" i="1"/>
  <c r="V134" i="1" s="1"/>
  <c r="AD330" i="32"/>
  <c r="X330" i="32"/>
  <c r="R330" i="32"/>
  <c r="L330" i="32"/>
  <c r="Q330" i="1"/>
  <c r="F330" i="32"/>
  <c r="I330" i="1"/>
  <c r="V330" i="1" s="1"/>
  <c r="R330" i="1"/>
  <c r="R257" i="32"/>
  <c r="L257" i="32"/>
  <c r="AD257" i="32"/>
  <c r="X257" i="32"/>
  <c r="F257" i="32"/>
  <c r="I257" i="1"/>
  <c r="V257" i="1" s="1"/>
  <c r="Q257" i="1"/>
  <c r="R257" i="1"/>
  <c r="L307" i="32"/>
  <c r="F307" i="32"/>
  <c r="AD307" i="32"/>
  <c r="R307" i="32"/>
  <c r="R307" i="1"/>
  <c r="I307" i="1"/>
  <c r="V307" i="1" s="1"/>
  <c r="Q307" i="1"/>
  <c r="X307" i="32"/>
  <c r="AD388" i="32"/>
  <c r="X388" i="32"/>
  <c r="R388" i="32"/>
  <c r="L388" i="32"/>
  <c r="F388" i="32"/>
  <c r="Q388" i="1"/>
  <c r="R388" i="1"/>
  <c r="I388" i="1"/>
  <c r="V388" i="1" s="1"/>
  <c r="AD603" i="32"/>
  <c r="L603" i="32"/>
  <c r="R603" i="32"/>
  <c r="F603" i="32"/>
  <c r="X603" i="32"/>
  <c r="R603" i="1"/>
  <c r="I603" i="1"/>
  <c r="V603" i="1" s="1"/>
  <c r="Q603" i="1"/>
  <c r="Q531" i="1"/>
  <c r="AD531" i="32"/>
  <c r="X531" i="32"/>
  <c r="F531" i="32"/>
  <c r="L531" i="32"/>
  <c r="R531" i="32"/>
  <c r="R531" i="1"/>
  <c r="I531" i="1"/>
  <c r="V531" i="1" s="1"/>
  <c r="BZ606" i="31"/>
  <c r="BV606" i="31"/>
  <c r="BU606" i="31"/>
  <c r="X727" i="32"/>
  <c r="F727" i="32"/>
  <c r="AD727" i="32"/>
  <c r="R727" i="32"/>
  <c r="L727" i="32"/>
  <c r="I727" i="1"/>
  <c r="V727" i="1" s="1"/>
  <c r="Q727" i="1"/>
  <c r="R727" i="1"/>
  <c r="BZ579" i="31"/>
  <c r="BV579" i="31"/>
  <c r="BU579" i="31"/>
  <c r="BZ676" i="31"/>
  <c r="BT675" i="31"/>
  <c r="BZ138" i="31"/>
  <c r="BV138" i="31"/>
  <c r="BU138" i="31"/>
  <c r="BZ349" i="31"/>
  <c r="BU349" i="31"/>
  <c r="BV349" i="31"/>
  <c r="BZ284" i="31"/>
  <c r="BV284" i="31"/>
  <c r="BU284" i="31"/>
  <c r="BZ372" i="31"/>
  <c r="BV372" i="31"/>
  <c r="BU372" i="31"/>
  <c r="BZ438" i="31"/>
  <c r="BV438" i="31"/>
  <c r="BU438" i="31"/>
  <c r="BZ259" i="31"/>
  <c r="BU259" i="31"/>
  <c r="BV259" i="31"/>
  <c r="R656" i="32"/>
  <c r="F656" i="32"/>
  <c r="AD656" i="32"/>
  <c r="X656" i="32"/>
  <c r="L656" i="32"/>
  <c r="R656" i="1"/>
  <c r="I656" i="1"/>
  <c r="V656" i="1" s="1"/>
  <c r="Q656" i="1"/>
  <c r="BZ32" i="31"/>
  <c r="BV32" i="31"/>
  <c r="BU32" i="31"/>
  <c r="BZ728" i="31"/>
  <c r="BV728" i="31"/>
  <c r="BU728" i="31"/>
  <c r="BZ580" i="31"/>
  <c r="BV580" i="31"/>
  <c r="BU580" i="31"/>
  <c r="BZ677" i="31"/>
  <c r="BU677" i="31"/>
  <c r="BV677" i="31"/>
  <c r="BZ139" i="31"/>
  <c r="BV139" i="31"/>
  <c r="BU139" i="31"/>
  <c r="BV350" i="31"/>
  <c r="BZ350" i="31"/>
  <c r="BU350" i="31"/>
  <c r="BZ285" i="31"/>
  <c r="BV285" i="31"/>
  <c r="BU285" i="31"/>
  <c r="BZ373" i="31"/>
  <c r="BU373" i="31"/>
  <c r="BV373" i="31"/>
  <c r="BZ439" i="31"/>
  <c r="BU439" i="31"/>
  <c r="BV439" i="31"/>
  <c r="BV395" i="31"/>
  <c r="BZ395" i="31"/>
  <c r="BU395" i="31"/>
  <c r="BZ657" i="31"/>
  <c r="BV657" i="31"/>
  <c r="BU657" i="31"/>
  <c r="BZ21" i="31"/>
  <c r="BV21" i="31"/>
  <c r="BU21" i="31"/>
  <c r="F729" i="32"/>
  <c r="X729" i="32"/>
  <c r="L729" i="32"/>
  <c r="AD729" i="32"/>
  <c r="R729" i="32"/>
  <c r="Q729" i="1"/>
  <c r="I729" i="1"/>
  <c r="V729" i="1" s="1"/>
  <c r="R729" i="1"/>
  <c r="R581" i="32"/>
  <c r="F581" i="32"/>
  <c r="AD581" i="32"/>
  <c r="I581" i="1"/>
  <c r="V581" i="1" s="1"/>
  <c r="X581" i="32"/>
  <c r="Q581" i="1"/>
  <c r="L581" i="32"/>
  <c r="R581" i="1"/>
  <c r="AD678" i="32"/>
  <c r="X678" i="32"/>
  <c r="R678" i="32"/>
  <c r="L678" i="32"/>
  <c r="F678" i="32"/>
  <c r="Q678" i="1"/>
  <c r="R678" i="1"/>
  <c r="I678" i="1"/>
  <c r="V678" i="1" s="1"/>
  <c r="L215" i="32"/>
  <c r="X215" i="32"/>
  <c r="R215" i="32"/>
  <c r="F215" i="32"/>
  <c r="R215" i="1"/>
  <c r="Q215" i="1"/>
  <c r="I215" i="1"/>
  <c r="V215" i="1" s="1"/>
  <c r="AD215" i="32"/>
  <c r="R351" i="32"/>
  <c r="L351" i="32"/>
  <c r="AD351" i="32"/>
  <c r="X351" i="32"/>
  <c r="I351" i="1"/>
  <c r="V351" i="1" s="1"/>
  <c r="F351" i="32"/>
  <c r="Q351" i="1"/>
  <c r="R351" i="1"/>
  <c r="AD286" i="32"/>
  <c r="X286" i="32"/>
  <c r="R286" i="32"/>
  <c r="L286" i="32"/>
  <c r="R286" i="1"/>
  <c r="I286" i="1"/>
  <c r="V286" i="1" s="1"/>
  <c r="Q286" i="1"/>
  <c r="F286" i="32"/>
  <c r="BZ374" i="31"/>
  <c r="BU374" i="31"/>
  <c r="BV374" i="31"/>
  <c r="BZ440" i="31"/>
  <c r="BV440" i="31"/>
  <c r="BU440" i="31"/>
  <c r="BV658" i="31"/>
  <c r="BZ658" i="31"/>
  <c r="BU658" i="31"/>
  <c r="BV724" i="31"/>
  <c r="BU724" i="31"/>
  <c r="BZ724" i="31"/>
  <c r="BZ627" i="31"/>
  <c r="BU627" i="31"/>
  <c r="BV627" i="31"/>
  <c r="BZ598" i="31"/>
  <c r="BV598" i="31"/>
  <c r="BU598" i="31"/>
  <c r="BU203" i="31"/>
  <c r="BZ203" i="31"/>
  <c r="BT202" i="31"/>
  <c r="BV203" i="31"/>
  <c r="BZ354" i="31"/>
  <c r="BU354" i="31"/>
  <c r="BV354" i="31"/>
  <c r="BT353" i="31"/>
  <c r="AD375" i="32"/>
  <c r="L375" i="32"/>
  <c r="X375" i="32"/>
  <c r="R375" i="32"/>
  <c r="F375" i="32"/>
  <c r="I375" i="1"/>
  <c r="V375" i="1" s="1"/>
  <c r="R375" i="1"/>
  <c r="Q375" i="1"/>
  <c r="BZ475" i="31"/>
  <c r="BV475" i="31"/>
  <c r="BU475" i="31"/>
  <c r="BZ503" i="31"/>
  <c r="BV503" i="31"/>
  <c r="BU503" i="31"/>
  <c r="BZ647" i="31"/>
  <c r="BV647" i="31"/>
  <c r="BU647" i="31"/>
  <c r="BZ23" i="31"/>
  <c r="BV23" i="31"/>
  <c r="BU23" i="31"/>
  <c r="BV741" i="31"/>
  <c r="BZ741" i="31"/>
  <c r="BU741" i="31"/>
  <c r="BZ594" i="31"/>
  <c r="BV594" i="31"/>
  <c r="BU594" i="31"/>
  <c r="BU689" i="31"/>
  <c r="BV689" i="31"/>
  <c r="BZ689" i="31"/>
  <c r="BZ229" i="31"/>
  <c r="BV229" i="31"/>
  <c r="BU229" i="31"/>
  <c r="BZ249" i="31"/>
  <c r="BV249" i="31"/>
  <c r="BU249" i="31"/>
  <c r="BU300" i="31"/>
  <c r="BZ300" i="31"/>
  <c r="BV300" i="31"/>
  <c r="BZ381" i="31"/>
  <c r="BV381" i="31"/>
  <c r="BU381" i="31"/>
  <c r="BZ427" i="31"/>
  <c r="BV427" i="31"/>
  <c r="BU427" i="31"/>
  <c r="AD456" i="32"/>
  <c r="R456" i="32"/>
  <c r="X456" i="32"/>
  <c r="L456" i="32"/>
  <c r="F456" i="32"/>
  <c r="R456" i="1"/>
  <c r="Q456" i="1"/>
  <c r="I456" i="1"/>
  <c r="V456" i="1" s="1"/>
  <c r="F743" i="32"/>
  <c r="I743" i="1"/>
  <c r="V743" i="1" s="1"/>
  <c r="Q743" i="1"/>
  <c r="R743" i="1"/>
  <c r="AD743" i="32"/>
  <c r="X743" i="32"/>
  <c r="R743" i="32"/>
  <c r="L743" i="32"/>
  <c r="AD716" i="32"/>
  <c r="R716" i="32"/>
  <c r="X716" i="32"/>
  <c r="L716" i="32"/>
  <c r="F716" i="32"/>
  <c r="Q716" i="1"/>
  <c r="R716" i="1"/>
  <c r="I716" i="1"/>
  <c r="V716" i="1" s="1"/>
  <c r="R691" i="32"/>
  <c r="L691" i="32"/>
  <c r="AD691" i="32"/>
  <c r="X691" i="32"/>
  <c r="F691" i="32"/>
  <c r="R691" i="1"/>
  <c r="I691" i="1"/>
  <c r="V691" i="1" s="1"/>
  <c r="Q691" i="1"/>
  <c r="F231" i="32"/>
  <c r="AD231" i="32"/>
  <c r="X231" i="32"/>
  <c r="R231" i="32"/>
  <c r="L231" i="32"/>
  <c r="I231" i="1"/>
  <c r="V231" i="1" s="1"/>
  <c r="R231" i="1"/>
  <c r="Q231" i="1"/>
  <c r="R705" i="32"/>
  <c r="L705" i="32"/>
  <c r="AD705" i="32"/>
  <c r="X705" i="32"/>
  <c r="F705" i="32"/>
  <c r="I705" i="1"/>
  <c r="V705" i="1" s="1"/>
  <c r="R705" i="1"/>
  <c r="Q705" i="1"/>
  <c r="AD302" i="32"/>
  <c r="X302" i="32"/>
  <c r="R302" i="32"/>
  <c r="L302" i="32"/>
  <c r="Q302" i="1"/>
  <c r="R302" i="1"/>
  <c r="I302" i="1"/>
  <c r="V302" i="1" s="1"/>
  <c r="F302" i="32"/>
  <c r="X383" i="32"/>
  <c r="R383" i="32"/>
  <c r="L383" i="32"/>
  <c r="F383" i="32"/>
  <c r="AD383" i="32"/>
  <c r="R383" i="1"/>
  <c r="I383" i="1"/>
  <c r="V383" i="1" s="1"/>
  <c r="Q383" i="1"/>
  <c r="R764" i="32"/>
  <c r="F764" i="32"/>
  <c r="AD764" i="32"/>
  <c r="X764" i="32"/>
  <c r="L764" i="32"/>
  <c r="R764" i="1"/>
  <c r="Q764" i="1"/>
  <c r="I764" i="1"/>
  <c r="V764" i="1" s="1"/>
  <c r="BZ518" i="31"/>
  <c r="BU518" i="31"/>
  <c r="BV518" i="31"/>
  <c r="BZ664" i="31"/>
  <c r="BV664" i="31"/>
  <c r="BU664" i="31"/>
  <c r="BU26" i="31"/>
  <c r="BZ26" i="31"/>
  <c r="BV26" i="31"/>
  <c r="BZ145" i="31"/>
  <c r="BU145" i="31"/>
  <c r="BV145" i="31"/>
  <c r="BZ110" i="31"/>
  <c r="BV110" i="31"/>
  <c r="BU110" i="31"/>
  <c r="R123" i="32"/>
  <c r="X123" i="32"/>
  <c r="L123" i="32"/>
  <c r="F123" i="32"/>
  <c r="Q123" i="1"/>
  <c r="R123" i="1"/>
  <c r="I123" i="1"/>
  <c r="V123" i="1" s="1"/>
  <c r="AD123" i="32"/>
  <c r="X147" i="32"/>
  <c r="AD147" i="32"/>
  <c r="R147" i="32"/>
  <c r="L147" i="32"/>
  <c r="F147" i="32"/>
  <c r="I147" i="1"/>
  <c r="V147" i="1" s="1"/>
  <c r="R147" i="1"/>
  <c r="Q147" i="1"/>
  <c r="BZ613" i="31"/>
  <c r="BV613" i="31"/>
  <c r="BU613" i="31"/>
  <c r="F199" i="32"/>
  <c r="AD199" i="32"/>
  <c r="X199" i="32"/>
  <c r="R199" i="32"/>
  <c r="L199" i="32"/>
  <c r="Q199" i="1"/>
  <c r="I199" i="1"/>
  <c r="V199" i="1" s="1"/>
  <c r="R199" i="1"/>
  <c r="X384" i="32"/>
  <c r="R384" i="32"/>
  <c r="AD384" i="32"/>
  <c r="L384" i="32"/>
  <c r="F384" i="32"/>
  <c r="R384" i="1"/>
  <c r="Q384" i="1"/>
  <c r="I384" i="1"/>
  <c r="V384" i="1" s="1"/>
  <c r="AD50" i="32"/>
  <c r="X50" i="32"/>
  <c r="R50" i="32"/>
  <c r="F50" i="32"/>
  <c r="L50" i="32"/>
  <c r="Q50" i="1"/>
  <c r="R50" i="1"/>
  <c r="I50" i="1"/>
  <c r="V50" i="1" s="1"/>
  <c r="L79" i="32"/>
  <c r="F79" i="32"/>
  <c r="AD79" i="32"/>
  <c r="X79" i="32"/>
  <c r="R79" i="32"/>
  <c r="Q79" i="1"/>
  <c r="R79" i="1"/>
  <c r="I79" i="1"/>
  <c r="V79" i="1" s="1"/>
  <c r="R220" i="32"/>
  <c r="X220" i="32"/>
  <c r="L220" i="32"/>
  <c r="F220" i="32"/>
  <c r="AD220" i="32"/>
  <c r="R220" i="1"/>
  <c r="Q220" i="1"/>
  <c r="I220" i="1"/>
  <c r="V220" i="1" s="1"/>
  <c r="W220" i="1" s="1"/>
  <c r="L406" i="32"/>
  <c r="F406" i="32"/>
  <c r="AD406" i="32"/>
  <c r="X406" i="32"/>
  <c r="R406" i="32"/>
  <c r="I406" i="1"/>
  <c r="V406" i="1" s="1"/>
  <c r="R406" i="1"/>
  <c r="Q406" i="1"/>
  <c r="AD64" i="32"/>
  <c r="L64" i="32"/>
  <c r="F64" i="32"/>
  <c r="X64" i="32"/>
  <c r="R64" i="32"/>
  <c r="R64" i="1"/>
  <c r="Q64" i="1"/>
  <c r="I64" i="1"/>
  <c r="V64" i="1" s="1"/>
  <c r="F93" i="32"/>
  <c r="AD93" i="32"/>
  <c r="X93" i="32"/>
  <c r="R93" i="32"/>
  <c r="I93" i="1"/>
  <c r="V93" i="1" s="1"/>
  <c r="L93" i="32"/>
  <c r="R93" i="1"/>
  <c r="Q93" i="1"/>
  <c r="R74" i="32"/>
  <c r="L74" i="32"/>
  <c r="F74" i="32"/>
  <c r="AD74" i="32"/>
  <c r="X74" i="32"/>
  <c r="R74" i="1"/>
  <c r="I74" i="1"/>
  <c r="V74" i="1" s="1"/>
  <c r="Q74" i="1"/>
  <c r="BZ53" i="31"/>
  <c r="BV53" i="31"/>
  <c r="BU53" i="31"/>
  <c r="L82" i="32"/>
  <c r="R82" i="32"/>
  <c r="X82" i="32"/>
  <c r="AD82" i="32"/>
  <c r="F82" i="32"/>
  <c r="I82" i="1"/>
  <c r="V82" i="1" s="1"/>
  <c r="R82" i="1"/>
  <c r="Q82" i="1"/>
  <c r="R181" i="32"/>
  <c r="L181" i="32"/>
  <c r="AD181" i="32"/>
  <c r="X181" i="32"/>
  <c r="F181" i="32"/>
  <c r="I181" i="1"/>
  <c r="V181" i="1" s="1"/>
  <c r="R181" i="1"/>
  <c r="Q181" i="1"/>
  <c r="BZ765" i="31"/>
  <c r="BV765" i="31"/>
  <c r="BU765" i="31"/>
  <c r="R153" i="32"/>
  <c r="L153" i="32"/>
  <c r="F153" i="32"/>
  <c r="AD153" i="32"/>
  <c r="X153" i="32"/>
  <c r="Q153" i="1"/>
  <c r="R153" i="1"/>
  <c r="I153" i="1"/>
  <c r="V153" i="1" s="1"/>
  <c r="AD170" i="32"/>
  <c r="X170" i="32"/>
  <c r="R170" i="32"/>
  <c r="L170" i="32"/>
  <c r="F170" i="32"/>
  <c r="Q170" i="1"/>
  <c r="R170" i="1"/>
  <c r="I170" i="1"/>
  <c r="V170" i="1" s="1"/>
  <c r="F85" i="32"/>
  <c r="R85" i="1"/>
  <c r="Q85" i="1"/>
  <c r="I85" i="1"/>
  <c r="V85" i="1" s="1"/>
  <c r="AD85" i="32"/>
  <c r="X85" i="32"/>
  <c r="R85" i="32"/>
  <c r="L85" i="32"/>
  <c r="L609" i="32"/>
  <c r="AD609" i="32"/>
  <c r="R609" i="32"/>
  <c r="F609" i="32"/>
  <c r="X609" i="32"/>
  <c r="I609" i="1"/>
  <c r="V609" i="1" s="1"/>
  <c r="R609" i="1"/>
  <c r="Q609" i="1"/>
  <c r="AD55" i="32"/>
  <c r="X55" i="32"/>
  <c r="R55" i="32"/>
  <c r="F55" i="32"/>
  <c r="L55" i="32"/>
  <c r="Q55" i="1"/>
  <c r="R55" i="1"/>
  <c r="I55" i="1"/>
  <c r="V55" i="1" s="1"/>
  <c r="AD84" i="32"/>
  <c r="X84" i="32"/>
  <c r="R84" i="32"/>
  <c r="F84" i="32"/>
  <c r="L84" i="32"/>
  <c r="Q84" i="1"/>
  <c r="R84" i="1"/>
  <c r="I84" i="1"/>
  <c r="V84" i="1" s="1"/>
  <c r="AD183" i="32"/>
  <c r="X183" i="32"/>
  <c r="R183" i="32"/>
  <c r="L183" i="32"/>
  <c r="F183" i="32"/>
  <c r="R183" i="1"/>
  <c r="I183" i="1"/>
  <c r="V183" i="1" s="1"/>
  <c r="Q183" i="1"/>
  <c r="BV155" i="31"/>
  <c r="BZ155" i="31"/>
  <c r="BU155" i="31"/>
  <c r="BZ73" i="31"/>
  <c r="BV73" i="31"/>
  <c r="BU73" i="31"/>
  <c r="F511" i="32"/>
  <c r="L511" i="32"/>
  <c r="R511" i="32"/>
  <c r="AD511" i="32"/>
  <c r="X511" i="32"/>
  <c r="R511" i="1"/>
  <c r="I511" i="1"/>
  <c r="V511" i="1" s="1"/>
  <c r="Q511" i="1"/>
  <c r="BZ693" i="31"/>
  <c r="BV693" i="31"/>
  <c r="BU693" i="31"/>
  <c r="BV263" i="31"/>
  <c r="BZ263" i="31"/>
  <c r="BU263" i="31"/>
  <c r="BU316" i="31"/>
  <c r="BZ316" i="31"/>
  <c r="BV316" i="31"/>
  <c r="BZ415" i="31"/>
  <c r="BV415" i="31"/>
  <c r="BU415" i="31"/>
  <c r="BZ487" i="31"/>
  <c r="BV487" i="31"/>
  <c r="BU487" i="31"/>
  <c r="CB454" i="31"/>
  <c r="CA454" i="31"/>
  <c r="BO114" i="31"/>
  <c r="BP114" i="31"/>
  <c r="AD29" i="32"/>
  <c r="X29" i="32"/>
  <c r="R29" i="32"/>
  <c r="L29" i="32"/>
  <c r="F29" i="32"/>
  <c r="Q29" i="1"/>
  <c r="R29" i="1"/>
  <c r="I29" i="1"/>
  <c r="V29" i="1" s="1"/>
  <c r="X714" i="32"/>
  <c r="R714" i="32"/>
  <c r="AD714" i="32"/>
  <c r="L714" i="32"/>
  <c r="F714" i="32"/>
  <c r="I714" i="1"/>
  <c r="V714" i="1" s="1"/>
  <c r="R714" i="1"/>
  <c r="Q714" i="1"/>
  <c r="R577" i="32"/>
  <c r="X577" i="32"/>
  <c r="F577" i="32"/>
  <c r="L577" i="32"/>
  <c r="Q577" i="1"/>
  <c r="R577" i="1"/>
  <c r="I577" i="1"/>
  <c r="V577" i="1" s="1"/>
  <c r="AD577" i="32"/>
  <c r="F127" i="32"/>
  <c r="X127" i="32"/>
  <c r="AD127" i="32"/>
  <c r="R127" i="32"/>
  <c r="L127" i="32"/>
  <c r="Q127" i="1"/>
  <c r="R127" i="1"/>
  <c r="I127" i="1"/>
  <c r="V127" i="1" s="1"/>
  <c r="X127" i="1" s="1"/>
  <c r="AD214" i="32"/>
  <c r="L214" i="32"/>
  <c r="X214" i="32"/>
  <c r="R214" i="32"/>
  <c r="F214" i="32"/>
  <c r="Q214" i="1"/>
  <c r="I214" i="1"/>
  <c r="V214" i="1" s="1"/>
  <c r="R214" i="1"/>
  <c r="R347" i="32"/>
  <c r="L347" i="32"/>
  <c r="X347" i="32"/>
  <c r="F347" i="32"/>
  <c r="AD347" i="32"/>
  <c r="I347" i="1"/>
  <c r="V347" i="1" s="1"/>
  <c r="Q347" i="1"/>
  <c r="R347" i="1"/>
  <c r="AD282" i="32"/>
  <c r="L282" i="32"/>
  <c r="F282" i="32"/>
  <c r="X282" i="32"/>
  <c r="R282" i="1"/>
  <c r="Q282" i="1"/>
  <c r="I282" i="1"/>
  <c r="V282" i="1" s="1"/>
  <c r="R282" i="32"/>
  <c r="F370" i="32"/>
  <c r="AD370" i="32"/>
  <c r="R370" i="32"/>
  <c r="X370" i="32"/>
  <c r="L370" i="32"/>
  <c r="I370" i="1"/>
  <c r="V370" i="1" s="1"/>
  <c r="R370" i="1"/>
  <c r="Q370" i="1"/>
  <c r="R437" i="1"/>
  <c r="X437" i="32"/>
  <c r="R437" i="32"/>
  <c r="AD437" i="32"/>
  <c r="L437" i="32"/>
  <c r="F437" i="32"/>
  <c r="I437" i="1"/>
  <c r="V437" i="1" s="1"/>
  <c r="Q437" i="1"/>
  <c r="AD397" i="32"/>
  <c r="L397" i="32"/>
  <c r="F397" i="32"/>
  <c r="X397" i="32"/>
  <c r="R397" i="32"/>
  <c r="R397" i="1"/>
  <c r="I397" i="1"/>
  <c r="V397" i="1" s="1"/>
  <c r="Q397" i="1"/>
  <c r="BZ642" i="31"/>
  <c r="BU642" i="31"/>
  <c r="BV642" i="31"/>
  <c r="BZ748" i="31"/>
  <c r="BV748" i="31"/>
  <c r="BU748" i="31"/>
  <c r="BZ701" i="31"/>
  <c r="BV701" i="31"/>
  <c r="BU701" i="31"/>
  <c r="BZ134" i="31"/>
  <c r="BV134" i="31"/>
  <c r="BU134" i="31"/>
  <c r="BZ330" i="31"/>
  <c r="BV330" i="31"/>
  <c r="BU330" i="31"/>
  <c r="BZ257" i="31"/>
  <c r="BV257" i="31"/>
  <c r="BU257" i="31"/>
  <c r="BZ307" i="31"/>
  <c r="BV307" i="31"/>
  <c r="BU307" i="31"/>
  <c r="BZ388" i="31"/>
  <c r="BU388" i="31"/>
  <c r="BV388" i="31"/>
  <c r="BV603" i="31"/>
  <c r="BZ603" i="31"/>
  <c r="BU603" i="31"/>
  <c r="BZ531" i="31"/>
  <c r="BV531" i="31"/>
  <c r="BU531" i="31"/>
  <c r="BZ727" i="31"/>
  <c r="BV727" i="31"/>
  <c r="BU727" i="31"/>
  <c r="BZ656" i="31"/>
  <c r="BV656" i="31"/>
  <c r="BU656" i="31"/>
  <c r="X44" i="32"/>
  <c r="AD44" i="32"/>
  <c r="L44" i="32"/>
  <c r="F44" i="32"/>
  <c r="R44" i="32"/>
  <c r="Q44" i="1"/>
  <c r="I44" i="1"/>
  <c r="V44" i="1" s="1"/>
  <c r="R44" i="1"/>
  <c r="BV729" i="31"/>
  <c r="BZ729" i="31"/>
  <c r="BU729" i="31"/>
  <c r="BU581" i="31"/>
  <c r="BZ581" i="31"/>
  <c r="BV581" i="31"/>
  <c r="BV678" i="31"/>
  <c r="BZ678" i="31"/>
  <c r="BU678" i="31"/>
  <c r="BZ215" i="31"/>
  <c r="BV215" i="31"/>
  <c r="BU215" i="31"/>
  <c r="BZ351" i="31"/>
  <c r="BV351" i="31"/>
  <c r="BU351" i="31"/>
  <c r="BZ286" i="31"/>
  <c r="BU286" i="31"/>
  <c r="BV286" i="31"/>
  <c r="AD515" i="32"/>
  <c r="R515" i="32"/>
  <c r="X515" i="32"/>
  <c r="F515" i="32"/>
  <c r="L515" i="32"/>
  <c r="R515" i="1"/>
  <c r="Q515" i="1"/>
  <c r="I515" i="1"/>
  <c r="V515" i="1" s="1"/>
  <c r="R34" i="32"/>
  <c r="F34" i="32"/>
  <c r="L34" i="32"/>
  <c r="I34" i="1"/>
  <c r="V34" i="1" s="1"/>
  <c r="AD34" i="32"/>
  <c r="Q34" i="1"/>
  <c r="R34" i="1"/>
  <c r="X34" i="32"/>
  <c r="L287" i="32"/>
  <c r="AD287" i="32"/>
  <c r="X287" i="32"/>
  <c r="R287" i="32"/>
  <c r="F287" i="32"/>
  <c r="R287" i="1"/>
  <c r="I287" i="1"/>
  <c r="V287" i="1" s="1"/>
  <c r="Q287" i="1"/>
  <c r="BU375" i="31"/>
  <c r="BV375" i="31"/>
  <c r="BZ375" i="31"/>
  <c r="X484" i="32"/>
  <c r="R484" i="32"/>
  <c r="L484" i="32"/>
  <c r="AD484" i="32"/>
  <c r="F484" i="32"/>
  <c r="R484" i="1"/>
  <c r="I484" i="1"/>
  <c r="V484" i="1" s="1"/>
  <c r="W484" i="1" s="1"/>
  <c r="Q484" i="1"/>
  <c r="R636" i="32"/>
  <c r="L636" i="32"/>
  <c r="X636" i="32"/>
  <c r="F636" i="32"/>
  <c r="I636" i="1"/>
  <c r="V636" i="1" s="1"/>
  <c r="R636" i="1"/>
  <c r="Q636" i="1"/>
  <c r="AD636" i="32"/>
  <c r="R754" i="32"/>
  <c r="L754" i="32"/>
  <c r="X754" i="32"/>
  <c r="F754" i="32"/>
  <c r="Q754" i="1"/>
  <c r="R754" i="1"/>
  <c r="I754" i="1"/>
  <c r="V754" i="1" s="1"/>
  <c r="AD754" i="32"/>
  <c r="L713" i="32"/>
  <c r="AD713" i="32"/>
  <c r="X713" i="32"/>
  <c r="R713" i="32"/>
  <c r="F713" i="32"/>
  <c r="Q713" i="1"/>
  <c r="R713" i="1"/>
  <c r="I713" i="1"/>
  <c r="V713" i="1" s="1"/>
  <c r="R197" i="32"/>
  <c r="L197" i="32"/>
  <c r="X197" i="32"/>
  <c r="F197" i="32"/>
  <c r="I197" i="1"/>
  <c r="V197" i="1" s="1"/>
  <c r="Q197" i="1"/>
  <c r="AD197" i="32"/>
  <c r="R197" i="1"/>
  <c r="AD336" i="32"/>
  <c r="X336" i="32"/>
  <c r="R336" i="32"/>
  <c r="F336" i="32"/>
  <c r="R336" i="1"/>
  <c r="L336" i="32"/>
  <c r="I336" i="1"/>
  <c r="V336" i="1" s="1"/>
  <c r="Q336" i="1"/>
  <c r="AD251" i="32"/>
  <c r="L251" i="32"/>
  <c r="X251" i="32"/>
  <c r="R251" i="32"/>
  <c r="F251" i="32"/>
  <c r="I251" i="1"/>
  <c r="V251" i="1" s="1"/>
  <c r="R251" i="1"/>
  <c r="Q251" i="1"/>
  <c r="X313" i="32"/>
  <c r="R313" i="32"/>
  <c r="AD313" i="32"/>
  <c r="L313" i="32"/>
  <c r="F313" i="32"/>
  <c r="Q313" i="1"/>
  <c r="I313" i="1"/>
  <c r="V313" i="1" s="1"/>
  <c r="R313" i="1"/>
  <c r="L412" i="32"/>
  <c r="X412" i="32"/>
  <c r="F412" i="32"/>
  <c r="AD412" i="32"/>
  <c r="R412" i="1"/>
  <c r="Q412" i="1"/>
  <c r="I412" i="1"/>
  <c r="V412" i="1" s="1"/>
  <c r="R412" i="32"/>
  <c r="X767" i="32"/>
  <c r="R767" i="32"/>
  <c r="L767" i="32"/>
  <c r="F767" i="32"/>
  <c r="I767" i="1"/>
  <c r="V767" i="1" s="1"/>
  <c r="R767" i="1"/>
  <c r="Q767" i="1"/>
  <c r="AD767" i="32"/>
  <c r="L430" i="32"/>
  <c r="F430" i="32"/>
  <c r="AD430" i="32"/>
  <c r="X430" i="32"/>
  <c r="R430" i="32"/>
  <c r="AD541" i="32"/>
  <c r="R541" i="32"/>
  <c r="X541" i="32"/>
  <c r="L541" i="32"/>
  <c r="F541" i="32"/>
  <c r="I541" i="1"/>
  <c r="V541" i="1" s="1"/>
  <c r="R541" i="1"/>
  <c r="Q541" i="1"/>
  <c r="AD37" i="32"/>
  <c r="X37" i="32"/>
  <c r="L37" i="32"/>
  <c r="R37" i="32"/>
  <c r="F37" i="32"/>
  <c r="R37" i="1"/>
  <c r="I37" i="1"/>
  <c r="V37" i="1" s="1"/>
  <c r="Q37" i="1"/>
  <c r="X149" i="32"/>
  <c r="R149" i="32"/>
  <c r="AD149" i="32"/>
  <c r="L149" i="32"/>
  <c r="F149" i="32"/>
  <c r="Q149" i="1"/>
  <c r="R149" i="1"/>
  <c r="I149" i="1"/>
  <c r="V149" i="1" s="1"/>
  <c r="AD615" i="32"/>
  <c r="R615" i="32"/>
  <c r="X615" i="32"/>
  <c r="F615" i="32"/>
  <c r="L615" i="32"/>
  <c r="I615" i="1"/>
  <c r="V615" i="1" s="1"/>
  <c r="Q615" i="1"/>
  <c r="R615" i="1"/>
  <c r="BZ743" i="31"/>
  <c r="BV743" i="31"/>
  <c r="BU743" i="31"/>
  <c r="BV716" i="31"/>
  <c r="BZ716" i="31"/>
  <c r="BU716" i="31"/>
  <c r="BZ691" i="31"/>
  <c r="BV691" i="31"/>
  <c r="BU691" i="31"/>
  <c r="BZ231" i="31"/>
  <c r="BV231" i="31"/>
  <c r="BU231" i="31"/>
  <c r="BZ705" i="31"/>
  <c r="BU705" i="31"/>
  <c r="BV705" i="31"/>
  <c r="BZ302" i="31"/>
  <c r="BV302" i="31"/>
  <c r="BU302" i="31"/>
  <c r="BZ383" i="31"/>
  <c r="BV383" i="31"/>
  <c r="BU383" i="31"/>
  <c r="BV764" i="31"/>
  <c r="BZ764" i="31"/>
  <c r="BU764" i="31"/>
  <c r="BZ123" i="31"/>
  <c r="BV123" i="31"/>
  <c r="BU123" i="31"/>
  <c r="X561" i="32"/>
  <c r="R561" i="32"/>
  <c r="AD561" i="32"/>
  <c r="F561" i="32"/>
  <c r="R561" i="1"/>
  <c r="I561" i="1"/>
  <c r="V561" i="1" s="1"/>
  <c r="W561" i="1" s="1"/>
  <c r="L561" i="32"/>
  <c r="Q561" i="1"/>
  <c r="AD99" i="32"/>
  <c r="X99" i="32"/>
  <c r="L99" i="32"/>
  <c r="F99" i="32"/>
  <c r="R99" i="32"/>
  <c r="Q99" i="1"/>
  <c r="I99" i="1"/>
  <c r="V99" i="1" s="1"/>
  <c r="R99" i="1"/>
  <c r="L119" i="32"/>
  <c r="X119" i="32"/>
  <c r="F119" i="32"/>
  <c r="AD119" i="32"/>
  <c r="R119" i="32"/>
  <c r="R119" i="1"/>
  <c r="Q119" i="1"/>
  <c r="I119" i="1"/>
  <c r="V119" i="1" s="1"/>
  <c r="BU147" i="31"/>
  <c r="BZ147" i="31"/>
  <c r="BV147" i="31"/>
  <c r="R63" i="32"/>
  <c r="F63" i="32"/>
  <c r="L63" i="32"/>
  <c r="AD63" i="32"/>
  <c r="Q63" i="1"/>
  <c r="X63" i="32"/>
  <c r="I63" i="1"/>
  <c r="V63" i="1" s="1"/>
  <c r="R63" i="1"/>
  <c r="R24" i="32"/>
  <c r="X24" i="32"/>
  <c r="AD24" i="32"/>
  <c r="L24" i="32"/>
  <c r="I24" i="1"/>
  <c r="V24" i="1" s="1"/>
  <c r="F24" i="32"/>
  <c r="R24" i="1"/>
  <c r="Q24" i="1"/>
  <c r="AD66" i="32"/>
  <c r="X66" i="32"/>
  <c r="R66" i="32"/>
  <c r="F66" i="32"/>
  <c r="L66" i="32"/>
  <c r="I66" i="1"/>
  <c r="V66" i="1" s="1"/>
  <c r="R66" i="1"/>
  <c r="Q66" i="1"/>
  <c r="AD101" i="32"/>
  <c r="X101" i="32"/>
  <c r="R101" i="32"/>
  <c r="L101" i="32"/>
  <c r="F101" i="32"/>
  <c r="R101" i="1"/>
  <c r="I101" i="1"/>
  <c r="V101" i="1" s="1"/>
  <c r="Q101" i="1"/>
  <c r="BV432" i="31"/>
  <c r="BZ432" i="31"/>
  <c r="BU432" i="31"/>
  <c r="BZ199" i="31"/>
  <c r="BU199" i="31"/>
  <c r="BV199" i="31"/>
  <c r="BZ384" i="31"/>
  <c r="BU384" i="31"/>
  <c r="BV384" i="31"/>
  <c r="BZ50" i="31"/>
  <c r="BV50" i="31"/>
  <c r="BU50" i="31"/>
  <c r="BZ79" i="31"/>
  <c r="BU79" i="31"/>
  <c r="BV79" i="31"/>
  <c r="BZ220" i="31"/>
  <c r="BV220" i="31"/>
  <c r="BU220" i="31"/>
  <c r="BZ406" i="31"/>
  <c r="BV406" i="31"/>
  <c r="BU406" i="31"/>
  <c r="X700" i="32"/>
  <c r="AD700" i="32"/>
  <c r="R700" i="32"/>
  <c r="L700" i="32"/>
  <c r="F700" i="32"/>
  <c r="Q700" i="1"/>
  <c r="R700" i="1"/>
  <c r="I700" i="1"/>
  <c r="V700" i="1" s="1"/>
  <c r="X162" i="32"/>
  <c r="R162" i="32"/>
  <c r="AD162" i="32"/>
  <c r="L162" i="32"/>
  <c r="F162" i="32"/>
  <c r="Q162" i="1"/>
  <c r="I162" i="1"/>
  <c r="V162" i="1" s="1"/>
  <c r="R162" i="1"/>
  <c r="L556" i="32"/>
  <c r="R556" i="32"/>
  <c r="F556" i="32"/>
  <c r="X556" i="32"/>
  <c r="AD556" i="32"/>
  <c r="I556" i="1"/>
  <c r="V556" i="1" s="1"/>
  <c r="R556" i="1"/>
  <c r="Q556" i="1"/>
  <c r="X232" i="32"/>
  <c r="R232" i="32"/>
  <c r="AD232" i="32"/>
  <c r="L232" i="32"/>
  <c r="F232" i="32"/>
  <c r="Q232" i="1"/>
  <c r="I232" i="1"/>
  <c r="V232" i="1" s="1"/>
  <c r="R232" i="1"/>
  <c r="L326" i="32"/>
  <c r="F326" i="32"/>
  <c r="AD326" i="32"/>
  <c r="X326" i="32"/>
  <c r="R326" i="32"/>
  <c r="R326" i="1"/>
  <c r="I326" i="1"/>
  <c r="V326" i="1" s="1"/>
  <c r="Q326" i="1"/>
  <c r="AD16" i="32"/>
  <c r="R16" i="32"/>
  <c r="L16" i="32"/>
  <c r="F16" i="32"/>
  <c r="X16" i="32"/>
  <c r="R16" i="1"/>
  <c r="I16" i="1"/>
  <c r="V16" i="1" s="1"/>
  <c r="Q16" i="1"/>
  <c r="BZ64" i="31"/>
  <c r="BV64" i="31"/>
  <c r="BU64" i="31"/>
  <c r="BZ93" i="31"/>
  <c r="BV93" i="31"/>
  <c r="BU93" i="31"/>
  <c r="BV74" i="31"/>
  <c r="BU74" i="31"/>
  <c r="BZ74" i="31"/>
  <c r="BV52" i="31"/>
  <c r="BZ52" i="31"/>
  <c r="BU52" i="31"/>
  <c r="BZ82" i="31"/>
  <c r="BV82" i="31"/>
  <c r="BU82" i="31"/>
  <c r="BZ181" i="31"/>
  <c r="BV181" i="31"/>
  <c r="BU181" i="31"/>
  <c r="BZ153" i="31"/>
  <c r="BV153" i="31"/>
  <c r="BU153" i="31"/>
  <c r="BZ170" i="31"/>
  <c r="BV170" i="31"/>
  <c r="BU170" i="31"/>
  <c r="BV85" i="31"/>
  <c r="BZ85" i="31"/>
  <c r="BU85" i="31"/>
  <c r="BU609" i="31"/>
  <c r="BZ609" i="31"/>
  <c r="BV609" i="31"/>
  <c r="BZ55" i="31"/>
  <c r="BV55" i="31"/>
  <c r="BU55" i="31"/>
  <c r="BZ84" i="31"/>
  <c r="BV84" i="31"/>
  <c r="BU84" i="31"/>
  <c r="BZ183" i="31"/>
  <c r="BV183" i="31"/>
  <c r="BU183" i="31"/>
  <c r="Q525" i="1"/>
  <c r="I666" i="1"/>
  <c r="V666" i="1" s="1"/>
  <c r="M659" i="32"/>
  <c r="N659" i="32"/>
  <c r="H638" i="32"/>
  <c r="G638" i="32"/>
  <c r="H659" i="32"/>
  <c r="G659" i="32"/>
  <c r="N638" i="32"/>
  <c r="M638" i="32"/>
  <c r="Z659" i="32"/>
  <c r="Y659" i="32"/>
  <c r="T638" i="32"/>
  <c r="S638" i="32"/>
  <c r="G142" i="32"/>
  <c r="H142" i="32"/>
  <c r="T659" i="32"/>
  <c r="S659" i="32"/>
  <c r="Z638" i="32"/>
  <c r="Y638" i="32"/>
  <c r="P662" i="1"/>
  <c r="Q662" i="1" s="1"/>
  <c r="AD666" i="32"/>
  <c r="X666" i="32"/>
  <c r="R666" i="32"/>
  <c r="L666" i="32"/>
  <c r="F666" i="32"/>
  <c r="N142" i="32"/>
  <c r="M142" i="32"/>
  <c r="AE653" i="32"/>
  <c r="AF659" i="32"/>
  <c r="AJ659" i="32"/>
  <c r="AE659" i="32"/>
  <c r="AJ638" i="32"/>
  <c r="AF638" i="32"/>
  <c r="AE638" i="32"/>
  <c r="T142" i="32"/>
  <c r="S142" i="32"/>
  <c r="Y142" i="32"/>
  <c r="Z142" i="32"/>
  <c r="AJ142" i="32"/>
  <c r="AF142" i="32"/>
  <c r="AE142" i="32"/>
  <c r="AE489" i="32"/>
  <c r="AF489" i="32"/>
  <c r="AJ510" i="32"/>
  <c r="AF510" i="32"/>
  <c r="AE510" i="32"/>
  <c r="P527" i="1"/>
  <c r="R527" i="1" s="1"/>
  <c r="AD533" i="32"/>
  <c r="X533" i="32"/>
  <c r="L533" i="32"/>
  <c r="F533" i="32"/>
  <c r="R533" i="32"/>
  <c r="M510" i="32"/>
  <c r="N510" i="32"/>
  <c r="P522" i="1"/>
  <c r="R522" i="1" s="1"/>
  <c r="AD525" i="32"/>
  <c r="X525" i="32"/>
  <c r="R525" i="32"/>
  <c r="L525" i="32"/>
  <c r="F525" i="32"/>
  <c r="T604" i="32"/>
  <c r="S604" i="32"/>
  <c r="T510" i="32"/>
  <c r="S510" i="32"/>
  <c r="Y510" i="32"/>
  <c r="Z510" i="32"/>
  <c r="AF492" i="32"/>
  <c r="AE492" i="32"/>
  <c r="Y519" i="32"/>
  <c r="Z519" i="32"/>
  <c r="Z509" i="32"/>
  <c r="Y509" i="32"/>
  <c r="AE604" i="32"/>
  <c r="M519" i="32"/>
  <c r="N519" i="32"/>
  <c r="AE509" i="32"/>
  <c r="AF509" i="32"/>
  <c r="H491" i="32"/>
  <c r="G491" i="32"/>
  <c r="T519" i="32"/>
  <c r="S519" i="32"/>
  <c r="P429" i="1"/>
  <c r="X432" i="32"/>
  <c r="AD432" i="32"/>
  <c r="R432" i="32"/>
  <c r="L432" i="32"/>
  <c r="F432" i="32"/>
  <c r="Y491" i="32"/>
  <c r="Z491" i="32"/>
  <c r="H519" i="32"/>
  <c r="G519" i="32"/>
  <c r="N489" i="32"/>
  <c r="M489" i="32"/>
  <c r="N491" i="32"/>
  <c r="M491" i="32"/>
  <c r="AJ519" i="32"/>
  <c r="AE519" i="32"/>
  <c r="AF519" i="32"/>
  <c r="H489" i="32"/>
  <c r="G489" i="32"/>
  <c r="S491" i="32"/>
  <c r="T491" i="32"/>
  <c r="AJ491" i="32"/>
  <c r="AE491" i="32"/>
  <c r="AF491" i="32"/>
  <c r="H510" i="32"/>
  <c r="G510" i="32"/>
  <c r="AJ51" i="32"/>
  <c r="AF51" i="32"/>
  <c r="AE51" i="32"/>
  <c r="M11" i="32"/>
  <c r="N11" i="32"/>
  <c r="G11" i="32"/>
  <c r="H11" i="32"/>
  <c r="P77" i="1"/>
  <c r="Q77" i="1" s="1"/>
  <c r="AD83" i="32"/>
  <c r="X83" i="32"/>
  <c r="R83" i="32"/>
  <c r="L83" i="32"/>
  <c r="F83" i="32"/>
  <c r="M38" i="32"/>
  <c r="N38" i="32"/>
  <c r="T11" i="32"/>
  <c r="S11" i="32"/>
  <c r="H38" i="32"/>
  <c r="G38" i="32"/>
  <c r="Y11" i="32"/>
  <c r="Z11" i="32"/>
  <c r="T38" i="32"/>
  <c r="S38" i="32"/>
  <c r="AF11" i="32"/>
  <c r="AE11" i="32"/>
  <c r="AJ11" i="32"/>
  <c r="Z38" i="32"/>
  <c r="Y38" i="32"/>
  <c r="AJ38" i="32"/>
  <c r="AF38" i="32"/>
  <c r="AE38" i="32"/>
  <c r="H28" i="32"/>
  <c r="G28" i="32"/>
  <c r="N51" i="32"/>
  <c r="M51" i="32"/>
  <c r="AE28" i="32"/>
  <c r="AF28" i="32"/>
  <c r="H51" i="32"/>
  <c r="G51" i="32"/>
  <c r="T51" i="32"/>
  <c r="S51" i="32"/>
  <c r="S28" i="32"/>
  <c r="T28" i="32"/>
  <c r="Z51" i="32"/>
  <c r="Y51" i="32"/>
  <c r="Q83" i="1"/>
  <c r="R83" i="1"/>
  <c r="I83" i="1"/>
  <c r="V83" i="1" s="1"/>
  <c r="W83" i="1" s="1"/>
  <c r="Q666" i="1"/>
  <c r="Q432" i="1"/>
  <c r="I432" i="1"/>
  <c r="V432" i="1" s="1"/>
  <c r="X432" i="1" s="1"/>
  <c r="R432" i="1"/>
  <c r="R533" i="1"/>
  <c r="Q533" i="1"/>
  <c r="I525" i="1"/>
  <c r="V525" i="1" s="1"/>
  <c r="I533" i="1"/>
  <c r="V533" i="1" s="1"/>
  <c r="W11" i="1"/>
  <c r="X11" i="1"/>
  <c r="W142" i="1"/>
  <c r="X142" i="1"/>
  <c r="X510" i="1"/>
  <c r="W510" i="1"/>
  <c r="W489" i="1"/>
  <c r="X489" i="1"/>
  <c r="X519" i="1"/>
  <c r="W519" i="1"/>
  <c r="X638" i="1"/>
  <c r="W638" i="1"/>
  <c r="X38" i="1"/>
  <c r="W38" i="1"/>
  <c r="X659" i="1"/>
  <c r="W659" i="1"/>
  <c r="X545" i="1"/>
  <c r="W545" i="1"/>
  <c r="W51" i="1"/>
  <c r="X51" i="1"/>
  <c r="X491" i="1"/>
  <c r="W491" i="1"/>
  <c r="V138" i="1" l="1"/>
  <c r="V32" i="5" s="1"/>
  <c r="I32" i="5"/>
  <c r="R9" i="5"/>
  <c r="Q9" i="5"/>
  <c r="Z489" i="32"/>
  <c r="Y653" i="32"/>
  <c r="N28" i="32"/>
  <c r="P472" i="1"/>
  <c r="L481" i="32"/>
  <c r="R481" i="32"/>
  <c r="AD481" i="32"/>
  <c r="F481" i="32"/>
  <c r="F472" i="32" s="1"/>
  <c r="X481" i="32"/>
  <c r="X472" i="32" s="1"/>
  <c r="W454" i="1"/>
  <c r="W509" i="1"/>
  <c r="W492" i="1"/>
  <c r="T454" i="32"/>
  <c r="AJ489" i="32"/>
  <c r="W28" i="1"/>
  <c r="Y28" i="32"/>
  <c r="S489" i="32"/>
  <c r="T489" i="32"/>
  <c r="H604" i="32"/>
  <c r="T492" i="32"/>
  <c r="AJ28" i="32"/>
  <c r="AK28" i="32" s="1"/>
  <c r="W604" i="1"/>
  <c r="T509" i="32"/>
  <c r="M604" i="32"/>
  <c r="AJ509" i="32"/>
  <c r="AL509" i="32" s="1"/>
  <c r="M509" i="32"/>
  <c r="G509" i="32"/>
  <c r="Y604" i="32"/>
  <c r="N454" i="32"/>
  <c r="Q548" i="1"/>
  <c r="AJ604" i="32"/>
  <c r="AL604" i="32" s="1"/>
  <c r="H454" i="32"/>
  <c r="H492" i="32"/>
  <c r="AF454" i="32"/>
  <c r="M492" i="32"/>
  <c r="I548" i="1"/>
  <c r="V548" i="1" s="1"/>
  <c r="X548" i="1" s="1"/>
  <c r="R548" i="1"/>
  <c r="F548" i="32"/>
  <c r="F544" i="32" s="1"/>
  <c r="X548" i="32"/>
  <c r="Y548" i="32" s="1"/>
  <c r="P544" i="1"/>
  <c r="P421" i="1" s="1"/>
  <c r="L548" i="32"/>
  <c r="R548" i="32"/>
  <c r="R544" i="32" s="1"/>
  <c r="AJ492" i="32"/>
  <c r="AL492" i="32" s="1"/>
  <c r="Z492" i="32"/>
  <c r="AJ454" i="32"/>
  <c r="AK454" i="32" s="1"/>
  <c r="Y454" i="32"/>
  <c r="Z454" i="32"/>
  <c r="AF604" i="32"/>
  <c r="S653" i="32"/>
  <c r="G653" i="32"/>
  <c r="W495" i="1"/>
  <c r="AL641" i="32"/>
  <c r="X663" i="1"/>
  <c r="AK164" i="32"/>
  <c r="AJ653" i="32"/>
  <c r="AL653" i="32" s="1"/>
  <c r="X653" i="1"/>
  <c r="N653" i="32"/>
  <c r="Q481" i="1"/>
  <c r="R481" i="1"/>
  <c r="I481" i="1"/>
  <c r="V481" i="1" s="1"/>
  <c r="AK241" i="32"/>
  <c r="AL501" i="32"/>
  <c r="AL564" i="32"/>
  <c r="AK564" i="32"/>
  <c r="BT219" i="31"/>
  <c r="BU219" i="31" s="1"/>
  <c r="X220" i="1"/>
  <c r="W127" i="1"/>
  <c r="X78" i="1"/>
  <c r="AK298" i="32"/>
  <c r="X561" i="1"/>
  <c r="Q634" i="1"/>
  <c r="AK644" i="32"/>
  <c r="X635" i="1"/>
  <c r="AL545" i="32"/>
  <c r="Q452" i="1"/>
  <c r="AK380" i="32"/>
  <c r="AL129" i="32"/>
  <c r="W528" i="1"/>
  <c r="V522" i="1"/>
  <c r="W522" i="1" s="1"/>
  <c r="X484" i="1"/>
  <c r="Q494" i="1"/>
  <c r="R483" i="1"/>
  <c r="V483" i="1"/>
  <c r="W483" i="1" s="1"/>
  <c r="X483" i="32"/>
  <c r="Z483" i="32" s="1"/>
  <c r="AD494" i="32"/>
  <c r="AF494" i="32" s="1"/>
  <c r="X452" i="32"/>
  <c r="Z452" i="32" s="1"/>
  <c r="L452" i="32"/>
  <c r="N452" i="32" s="1"/>
  <c r="V634" i="1"/>
  <c r="X634" i="1" s="1"/>
  <c r="R483" i="32"/>
  <c r="S483" i="32" s="1"/>
  <c r="W523" i="1"/>
  <c r="R452" i="32"/>
  <c r="T452" i="32" s="1"/>
  <c r="D5" i="34"/>
  <c r="C5" i="34"/>
  <c r="C6" i="34"/>
  <c r="D6" i="34"/>
  <c r="L494" i="32"/>
  <c r="N494" i="32" s="1"/>
  <c r="I483" i="1"/>
  <c r="AK56" i="32"/>
  <c r="X494" i="32"/>
  <c r="Z494" i="32" s="1"/>
  <c r="I494" i="1"/>
  <c r="I634" i="1"/>
  <c r="I662" i="1"/>
  <c r="CB223" i="31"/>
  <c r="CA223" i="31"/>
  <c r="CA41" i="31"/>
  <c r="CB41" i="31"/>
  <c r="S476" i="32"/>
  <c r="T476" i="32"/>
  <c r="N392" i="32"/>
  <c r="M392" i="32"/>
  <c r="N264" i="32"/>
  <c r="M264" i="32"/>
  <c r="G340" i="32"/>
  <c r="H340" i="32"/>
  <c r="M551" i="32"/>
  <c r="N551" i="32"/>
  <c r="L550" i="32"/>
  <c r="H652" i="32"/>
  <c r="G652" i="32"/>
  <c r="N212" i="32"/>
  <c r="M212" i="32"/>
  <c r="AJ762" i="32"/>
  <c r="AE762" i="32"/>
  <c r="AF762" i="32"/>
  <c r="V662" i="1"/>
  <c r="W662" i="1" s="1"/>
  <c r="W666" i="1"/>
  <c r="BT126" i="31"/>
  <c r="N476" i="32"/>
  <c r="M476" i="32"/>
  <c r="Y392" i="32"/>
  <c r="Z392" i="32"/>
  <c r="X264" i="1"/>
  <c r="W264" i="1"/>
  <c r="Y340" i="32"/>
  <c r="Z340" i="32"/>
  <c r="H621" i="32"/>
  <c r="F620" i="32"/>
  <c r="G621" i="32"/>
  <c r="Z652" i="32"/>
  <c r="Y652" i="32"/>
  <c r="T212" i="32"/>
  <c r="S212" i="32"/>
  <c r="S762" i="32"/>
  <c r="T762" i="32"/>
  <c r="X666" i="1"/>
  <c r="V527" i="1"/>
  <c r="X527" i="1" s="1"/>
  <c r="AJ529" i="32"/>
  <c r="AF529" i="32"/>
  <c r="AE529" i="32"/>
  <c r="Z386" i="32"/>
  <c r="Y386" i="32"/>
  <c r="G305" i="32"/>
  <c r="H305" i="32"/>
  <c r="Z132" i="32"/>
  <c r="Y132" i="32"/>
  <c r="Z18" i="32"/>
  <c r="Y18" i="32"/>
  <c r="X399" i="1"/>
  <c r="W399" i="1"/>
  <c r="CB539" i="31"/>
  <c r="CA539" i="31"/>
  <c r="Z469" i="32"/>
  <c r="Y469" i="32"/>
  <c r="Z410" i="32"/>
  <c r="Y410" i="32"/>
  <c r="X228" i="1"/>
  <c r="W228" i="1"/>
  <c r="Z688" i="32"/>
  <c r="Y688" i="32"/>
  <c r="H479" i="32"/>
  <c r="G479" i="32"/>
  <c r="S468" i="32"/>
  <c r="T468" i="32"/>
  <c r="T45" i="32"/>
  <c r="S45" i="32"/>
  <c r="H309" i="32"/>
  <c r="G309" i="32"/>
  <c r="S193" i="32"/>
  <c r="T193" i="32"/>
  <c r="R192" i="32"/>
  <c r="AE707" i="32"/>
  <c r="AJ707" i="32"/>
  <c r="AF707" i="32"/>
  <c r="M547" i="32"/>
  <c r="N547" i="32"/>
  <c r="R465" i="1"/>
  <c r="Q465" i="1"/>
  <c r="T389" i="32"/>
  <c r="S389" i="32"/>
  <c r="H715" i="32"/>
  <c r="G715" i="32"/>
  <c r="Z331" i="32"/>
  <c r="Y331" i="32"/>
  <c r="G704" i="32"/>
  <c r="H704" i="32"/>
  <c r="Z643" i="32"/>
  <c r="Y643" i="32"/>
  <c r="X634" i="32"/>
  <c r="Z370" i="32"/>
  <c r="Y370" i="32"/>
  <c r="T214" i="32"/>
  <c r="S214" i="32"/>
  <c r="T511" i="32"/>
  <c r="S511" i="32"/>
  <c r="Y85" i="32"/>
  <c r="Z85" i="32"/>
  <c r="CA765" i="31"/>
  <c r="CB765" i="31"/>
  <c r="AE74" i="32"/>
  <c r="AF74" i="32"/>
  <c r="AJ74" i="32"/>
  <c r="Z406" i="32"/>
  <c r="Y406" i="32"/>
  <c r="H50" i="32"/>
  <c r="G50" i="32"/>
  <c r="H383" i="32"/>
  <c r="G383" i="32"/>
  <c r="T231" i="32"/>
  <c r="S231" i="32"/>
  <c r="N351" i="32"/>
  <c r="M351" i="32"/>
  <c r="CB21" i="31"/>
  <c r="CA21" i="31"/>
  <c r="CA677" i="31"/>
  <c r="CB677" i="31"/>
  <c r="AJ727" i="32"/>
  <c r="AF727" i="32"/>
  <c r="AE727" i="32"/>
  <c r="H307" i="32"/>
  <c r="G307" i="32"/>
  <c r="Y134" i="32"/>
  <c r="Z134" i="32"/>
  <c r="X642" i="1"/>
  <c r="W642" i="1"/>
  <c r="CA242" i="31"/>
  <c r="CB242" i="31"/>
  <c r="Z415" i="32"/>
  <c r="Y415" i="32"/>
  <c r="CB58" i="31"/>
  <c r="CA58" i="31"/>
  <c r="T381" i="32"/>
  <c r="S381" i="32"/>
  <c r="G647" i="32"/>
  <c r="H647" i="32"/>
  <c r="N598" i="32"/>
  <c r="M598" i="32"/>
  <c r="S627" i="32"/>
  <c r="T627" i="32"/>
  <c r="N440" i="32"/>
  <c r="M440" i="32"/>
  <c r="Z657" i="32"/>
  <c r="Y657" i="32"/>
  <c r="Y373" i="32"/>
  <c r="Z373" i="32"/>
  <c r="T139" i="32"/>
  <c r="S139" i="32"/>
  <c r="G728" i="32"/>
  <c r="H728" i="32"/>
  <c r="G438" i="32"/>
  <c r="H438" i="32"/>
  <c r="P70" i="5"/>
  <c r="P673" i="1"/>
  <c r="Y606" i="32"/>
  <c r="Z606" i="32"/>
  <c r="G588" i="32"/>
  <c r="H588" i="32"/>
  <c r="G499" i="32"/>
  <c r="H499" i="32"/>
  <c r="X524" i="1"/>
  <c r="W524" i="1"/>
  <c r="CA303" i="31"/>
  <c r="CB303" i="31"/>
  <c r="M102" i="32"/>
  <c r="N102" i="32"/>
  <c r="M663" i="32"/>
  <c r="N663" i="32"/>
  <c r="Y382" i="32"/>
  <c r="Z382" i="32"/>
  <c r="M230" i="32"/>
  <c r="N230" i="32"/>
  <c r="S602" i="32"/>
  <c r="T602" i="32"/>
  <c r="CA274" i="31"/>
  <c r="CB274" i="31"/>
  <c r="W470" i="1"/>
  <c r="X470" i="1"/>
  <c r="BO633" i="31"/>
  <c r="BP633" i="31"/>
  <c r="N169" i="32"/>
  <c r="M169" i="32"/>
  <c r="AJ81" i="32"/>
  <c r="AF81" i="32"/>
  <c r="AE81" i="32"/>
  <c r="Y190" i="32"/>
  <c r="Z190" i="32"/>
  <c r="S443" i="32"/>
  <c r="T443" i="32"/>
  <c r="AE585" i="32"/>
  <c r="AF585" i="32"/>
  <c r="AJ585" i="32"/>
  <c r="CB288" i="31"/>
  <c r="CA288" i="31"/>
  <c r="CB752" i="31"/>
  <c r="CA752" i="31"/>
  <c r="H345" i="32"/>
  <c r="G345" i="32"/>
  <c r="CA708" i="31"/>
  <c r="CB708" i="31"/>
  <c r="N749" i="32"/>
  <c r="M749" i="32"/>
  <c r="Z244" i="32"/>
  <c r="Y244" i="32"/>
  <c r="Y589" i="32"/>
  <c r="Z589" i="32"/>
  <c r="CA369" i="31"/>
  <c r="CB369" i="31"/>
  <c r="X385" i="1"/>
  <c r="W385" i="1"/>
  <c r="X720" i="1"/>
  <c r="W720" i="1"/>
  <c r="X39" i="1"/>
  <c r="W39" i="1"/>
  <c r="W117" i="1"/>
  <c r="X117" i="1"/>
  <c r="P11" i="5"/>
  <c r="Q121" i="1"/>
  <c r="R121" i="1"/>
  <c r="N118" i="32"/>
  <c r="M118" i="32"/>
  <c r="W98" i="1"/>
  <c r="X98" i="1"/>
  <c r="Z650" i="32"/>
  <c r="Y650" i="32"/>
  <c r="CA681" i="31"/>
  <c r="CB681" i="31"/>
  <c r="CB441" i="31"/>
  <c r="CA441" i="31"/>
  <c r="H288" i="32"/>
  <c r="G288" i="32"/>
  <c r="N237" i="32"/>
  <c r="M237" i="32"/>
  <c r="H680" i="32"/>
  <c r="G680" i="32"/>
  <c r="T583" i="32"/>
  <c r="S583" i="32"/>
  <c r="N635" i="32"/>
  <c r="M635" i="32"/>
  <c r="L634" i="32"/>
  <c r="N634" i="32" s="1"/>
  <c r="Y394" i="32"/>
  <c r="Z394" i="32"/>
  <c r="H195" i="32"/>
  <c r="G195" i="32"/>
  <c r="AE267" i="32"/>
  <c r="AF267" i="32"/>
  <c r="AJ267" i="32"/>
  <c r="T645" i="32"/>
  <c r="S645" i="32"/>
  <c r="AE490" i="32"/>
  <c r="AF490" i="32"/>
  <c r="AJ490" i="32"/>
  <c r="N321" i="32"/>
  <c r="M321" i="32"/>
  <c r="AF273" i="32"/>
  <c r="AJ273" i="32"/>
  <c r="AE273" i="32"/>
  <c r="G209" i="32"/>
  <c r="H209" i="32"/>
  <c r="Z712" i="32"/>
  <c r="Y712" i="32"/>
  <c r="X254" i="1"/>
  <c r="W254" i="1"/>
  <c r="AJ320" i="32"/>
  <c r="AE320" i="32"/>
  <c r="AF320" i="32"/>
  <c r="AD271" i="32"/>
  <c r="AJ272" i="32"/>
  <c r="AF272" i="32"/>
  <c r="AE272" i="32"/>
  <c r="R207" i="1"/>
  <c r="Q207" i="1"/>
  <c r="N702" i="32"/>
  <c r="M702" i="32"/>
  <c r="W19" i="1"/>
  <c r="X19" i="1"/>
  <c r="M655" i="32"/>
  <c r="N655" i="32"/>
  <c r="CA387" i="31"/>
  <c r="CB387" i="31"/>
  <c r="Z369" i="32"/>
  <c r="Y369" i="32"/>
  <c r="W346" i="1"/>
  <c r="X346" i="1"/>
  <c r="Y213" i="32"/>
  <c r="Z213" i="32"/>
  <c r="X576" i="1"/>
  <c r="W576" i="1"/>
  <c r="S706" i="32"/>
  <c r="T706" i="32"/>
  <c r="Y163" i="32"/>
  <c r="Z163" i="32"/>
  <c r="X502" i="1"/>
  <c r="W502" i="1"/>
  <c r="V494" i="1"/>
  <c r="X494" i="1" s="1"/>
  <c r="Y40" i="32"/>
  <c r="Z40" i="32"/>
  <c r="N692" i="32"/>
  <c r="M692" i="32"/>
  <c r="CB262" i="31"/>
  <c r="CA262" i="31"/>
  <c r="X695" i="1"/>
  <c r="W695" i="1"/>
  <c r="G48" i="32"/>
  <c r="H48" i="32"/>
  <c r="CB88" i="31"/>
  <c r="CA88" i="31"/>
  <c r="AJ69" i="32"/>
  <c r="AF69" i="32"/>
  <c r="AE69" i="32"/>
  <c r="N189" i="32"/>
  <c r="M189" i="32"/>
  <c r="H61" i="32"/>
  <c r="G61" i="32"/>
  <c r="Z13" i="32"/>
  <c r="Y13" i="32"/>
  <c r="M500" i="32"/>
  <c r="N500" i="32"/>
  <c r="G442" i="32"/>
  <c r="H442" i="32"/>
  <c r="AD403" i="32"/>
  <c r="AF404" i="32"/>
  <c r="AJ404" i="32"/>
  <c r="AE404" i="32"/>
  <c r="H238" i="32"/>
  <c r="G238" i="32"/>
  <c r="AE200" i="32"/>
  <c r="AF200" i="32"/>
  <c r="AJ200" i="32"/>
  <c r="G584" i="32"/>
  <c r="H584" i="32"/>
  <c r="G732" i="32"/>
  <c r="H732" i="32"/>
  <c r="S441" i="32"/>
  <c r="T441" i="32"/>
  <c r="M480" i="32"/>
  <c r="N480" i="32"/>
  <c r="M724" i="32"/>
  <c r="N724" i="32"/>
  <c r="CA721" i="31"/>
  <c r="CB721" i="31"/>
  <c r="CB396" i="31"/>
  <c r="CA396" i="31"/>
  <c r="CB348" i="31"/>
  <c r="CA348" i="31"/>
  <c r="CB723" i="31"/>
  <c r="CA723" i="31"/>
  <c r="X530" i="1"/>
  <c r="W530" i="1"/>
  <c r="N463" i="32"/>
  <c r="M463" i="32"/>
  <c r="M698" i="32"/>
  <c r="N698" i="32"/>
  <c r="L697" i="32"/>
  <c r="AF747" i="32"/>
  <c r="AE747" i="32"/>
  <c r="AJ747" i="32"/>
  <c r="T557" i="32"/>
  <c r="S557" i="32"/>
  <c r="X108" i="1"/>
  <c r="W108" i="1"/>
  <c r="S143" i="32"/>
  <c r="T143" i="32"/>
  <c r="L114" i="32"/>
  <c r="M115" i="32"/>
  <c r="N115" i="32"/>
  <c r="AJ95" i="32"/>
  <c r="AF95" i="32"/>
  <c r="AE95" i="32"/>
  <c r="AJ106" i="32"/>
  <c r="AE106" i="32"/>
  <c r="AF106" i="32"/>
  <c r="G71" i="32"/>
  <c r="H71" i="32"/>
  <c r="AE279" i="32"/>
  <c r="AF279" i="32"/>
  <c r="AJ279" i="32"/>
  <c r="W68" i="1"/>
  <c r="X68" i="1"/>
  <c r="Z523" i="32"/>
  <c r="Y523" i="32"/>
  <c r="W91" i="1"/>
  <c r="X91" i="1"/>
  <c r="W88" i="1"/>
  <c r="X88" i="1"/>
  <c r="Z59" i="32"/>
  <c r="Y59" i="32"/>
  <c r="AJ325" i="32"/>
  <c r="AF325" i="32"/>
  <c r="AE325" i="32"/>
  <c r="S211" i="32"/>
  <c r="T211" i="32"/>
  <c r="X161" i="1"/>
  <c r="W161" i="1"/>
  <c r="CA355" i="31"/>
  <c r="CB355" i="31"/>
  <c r="CB410" i="31"/>
  <c r="CA410" i="31"/>
  <c r="T721" i="32"/>
  <c r="S721" i="32"/>
  <c r="H194" i="32"/>
  <c r="G194" i="32"/>
  <c r="AJ459" i="32"/>
  <c r="AE459" i="32"/>
  <c r="AF459" i="32"/>
  <c r="H275" i="32"/>
  <c r="G275" i="32"/>
  <c r="T396" i="32"/>
  <c r="S396" i="32"/>
  <c r="W371" i="1"/>
  <c r="X371" i="1"/>
  <c r="G283" i="32"/>
  <c r="H283" i="32"/>
  <c r="N128" i="32"/>
  <c r="M128" i="32"/>
  <c r="N605" i="32"/>
  <c r="M605" i="32"/>
  <c r="CB392" i="31"/>
  <c r="CA392" i="31"/>
  <c r="H599" i="32"/>
  <c r="G599" i="32"/>
  <c r="N292" i="32"/>
  <c r="M292" i="32"/>
  <c r="Y400" i="32"/>
  <c r="Z400" i="32"/>
  <c r="M179" i="32"/>
  <c r="N179" i="32"/>
  <c r="CA683" i="31"/>
  <c r="CB683" i="31"/>
  <c r="CB148" i="31"/>
  <c r="CA148" i="31"/>
  <c r="T187" i="32"/>
  <c r="S187" i="32"/>
  <c r="CB146" i="31"/>
  <c r="CA146" i="31"/>
  <c r="S185" i="32"/>
  <c r="T185" i="32"/>
  <c r="H57" i="32"/>
  <c r="G57" i="32"/>
  <c r="CA356" i="31"/>
  <c r="CB356" i="31"/>
  <c r="N276" i="32"/>
  <c r="M276" i="32"/>
  <c r="X204" i="1"/>
  <c r="W204" i="1"/>
  <c r="H553" i="32"/>
  <c r="G553" i="32"/>
  <c r="AF628" i="32"/>
  <c r="AE628" i="32"/>
  <c r="S54" i="32"/>
  <c r="T54" i="32"/>
  <c r="N358" i="32"/>
  <c r="M358" i="32"/>
  <c r="Z586" i="32"/>
  <c r="Y586" i="32"/>
  <c r="N734" i="32"/>
  <c r="M734" i="32"/>
  <c r="CB103" i="31"/>
  <c r="CA103" i="31"/>
  <c r="CA694" i="31"/>
  <c r="CB694" i="31"/>
  <c r="I611" i="1"/>
  <c r="V612" i="1"/>
  <c r="G146" i="32"/>
  <c r="H146" i="32"/>
  <c r="CB314" i="31"/>
  <c r="CA314" i="31"/>
  <c r="CA699" i="31"/>
  <c r="CB699" i="31"/>
  <c r="Y177" i="32"/>
  <c r="Z177" i="32"/>
  <c r="Z450" i="32"/>
  <c r="Y450" i="32"/>
  <c r="AJ496" i="32"/>
  <c r="AE496" i="32"/>
  <c r="AF496" i="32"/>
  <c r="T393" i="32"/>
  <c r="S393" i="32"/>
  <c r="T277" i="32"/>
  <c r="S277" i="32"/>
  <c r="Y356" i="32"/>
  <c r="Z356" i="32"/>
  <c r="T554" i="32"/>
  <c r="S554" i="32"/>
  <c r="P16" i="5"/>
  <c r="R159" i="1"/>
  <c r="P126" i="1"/>
  <c r="Q159" i="1"/>
  <c r="Z566" i="32"/>
  <c r="Y566" i="32"/>
  <c r="G539" i="32"/>
  <c r="H539" i="32"/>
  <c r="H46" i="32"/>
  <c r="G46" i="32"/>
  <c r="BZ738" i="31"/>
  <c r="Y424" i="32"/>
  <c r="Z424" i="32"/>
  <c r="X423" i="32"/>
  <c r="CA654" i="31"/>
  <c r="CB654" i="31"/>
  <c r="H408" i="32"/>
  <c r="G408" i="32"/>
  <c r="G294" i="32"/>
  <c r="H294" i="32"/>
  <c r="M223" i="32"/>
  <c r="N223" i="32"/>
  <c r="M131" i="32"/>
  <c r="N131" i="32"/>
  <c r="W572" i="1"/>
  <c r="X572" i="1"/>
  <c r="T41" i="32"/>
  <c r="S41" i="32"/>
  <c r="BU472" i="31"/>
  <c r="BV472" i="31"/>
  <c r="Z596" i="32"/>
  <c r="Y596" i="32"/>
  <c r="Z116" i="32"/>
  <c r="Y116" i="32"/>
  <c r="H104" i="32"/>
  <c r="G104" i="32"/>
  <c r="W144" i="1"/>
  <c r="X144" i="1"/>
  <c r="M75" i="32"/>
  <c r="N75" i="32"/>
  <c r="Y506" i="32"/>
  <c r="Z506" i="32"/>
  <c r="G15" i="32"/>
  <c r="H15" i="32"/>
  <c r="AE435" i="32"/>
  <c r="AF435" i="32"/>
  <c r="AJ435" i="32"/>
  <c r="AD434" i="32"/>
  <c r="G240" i="32"/>
  <c r="H240" i="32"/>
  <c r="N62" i="32"/>
  <c r="M62" i="32"/>
  <c r="AF444" i="32"/>
  <c r="AE444" i="32"/>
  <c r="AJ444" i="32"/>
  <c r="M80" i="32"/>
  <c r="N80" i="32"/>
  <c r="S694" i="32"/>
  <c r="T694" i="32"/>
  <c r="Y314" i="32"/>
  <c r="Z314" i="32"/>
  <c r="H198" i="32"/>
  <c r="G198" i="32"/>
  <c r="AD759" i="32"/>
  <c r="AJ760" i="32"/>
  <c r="AF760" i="32"/>
  <c r="AE760" i="32"/>
  <c r="BU527" i="31"/>
  <c r="BV527" i="31"/>
  <c r="CB236" i="31"/>
  <c r="CA236" i="31"/>
  <c r="CB730" i="31"/>
  <c r="CA730" i="31"/>
  <c r="T227" i="32"/>
  <c r="S227" i="32"/>
  <c r="N687" i="32"/>
  <c r="M687" i="32"/>
  <c r="CA297" i="31"/>
  <c r="CB297" i="31"/>
  <c r="CB591" i="31"/>
  <c r="CA591" i="31"/>
  <c r="CA513" i="31"/>
  <c r="CB513" i="31"/>
  <c r="CA245" i="31"/>
  <c r="CB245" i="31"/>
  <c r="H488" i="32"/>
  <c r="G488" i="32"/>
  <c r="F483" i="32"/>
  <c r="H483" i="32" s="1"/>
  <c r="N250" i="32"/>
  <c r="M250" i="32"/>
  <c r="X266" i="1"/>
  <c r="W266" i="1"/>
  <c r="N342" i="32"/>
  <c r="M342" i="32"/>
  <c r="AK623" i="32"/>
  <c r="AL623" i="32"/>
  <c r="AE654" i="32"/>
  <c r="AF654" i="32"/>
  <c r="AJ654" i="32"/>
  <c r="T299" i="32"/>
  <c r="S299" i="32"/>
  <c r="N368" i="32"/>
  <c r="M368" i="32"/>
  <c r="L367" i="32"/>
  <c r="S280" i="32"/>
  <c r="T280" i="32"/>
  <c r="CB16" i="31"/>
  <c r="CA16" i="31"/>
  <c r="CB162" i="31"/>
  <c r="CA162" i="31"/>
  <c r="CB24" i="31"/>
  <c r="CA24" i="31"/>
  <c r="G156" i="32"/>
  <c r="H156" i="32"/>
  <c r="H542" i="32"/>
  <c r="G542" i="32"/>
  <c r="CB313" i="31"/>
  <c r="CA313" i="31"/>
  <c r="CA713" i="31"/>
  <c r="CB713" i="31"/>
  <c r="CA484" i="31"/>
  <c r="BZ483" i="31"/>
  <c r="CB484" i="31"/>
  <c r="N552" i="32"/>
  <c r="M552" i="32"/>
  <c r="Y726" i="32"/>
  <c r="Z726" i="32"/>
  <c r="N35" i="32"/>
  <c r="M35" i="32"/>
  <c r="AF528" i="32"/>
  <c r="AJ528" i="32"/>
  <c r="AE528" i="32"/>
  <c r="AJ601" i="32"/>
  <c r="AF601" i="32"/>
  <c r="AE601" i="32"/>
  <c r="W140" i="1"/>
  <c r="X140" i="1"/>
  <c r="N679" i="32"/>
  <c r="M679" i="32"/>
  <c r="W730" i="1"/>
  <c r="X730" i="1"/>
  <c r="T379" i="32"/>
  <c r="S379" i="32"/>
  <c r="N514" i="32"/>
  <c r="M514" i="32"/>
  <c r="Y297" i="32"/>
  <c r="Z297" i="32"/>
  <c r="H226" i="32"/>
  <c r="G226" i="32"/>
  <c r="X686" i="1"/>
  <c r="W686" i="1"/>
  <c r="AJ607" i="32"/>
  <c r="AF607" i="32"/>
  <c r="AE607" i="32"/>
  <c r="T513" i="32"/>
  <c r="S513" i="32"/>
  <c r="Z296" i="32"/>
  <c r="Y296" i="32"/>
  <c r="Z685" i="32"/>
  <c r="Y685" i="32"/>
  <c r="AJ546" i="32"/>
  <c r="AF546" i="32"/>
  <c r="AD544" i="32"/>
  <c r="AE546" i="32"/>
  <c r="CA397" i="31"/>
  <c r="CB397" i="31"/>
  <c r="AF577" i="32"/>
  <c r="AJ577" i="32"/>
  <c r="AE577" i="32"/>
  <c r="N714" i="32"/>
  <c r="M714" i="32"/>
  <c r="CA155" i="31"/>
  <c r="CB155" i="31"/>
  <c r="Y55" i="32"/>
  <c r="Z55" i="32"/>
  <c r="Y170" i="32"/>
  <c r="Z170" i="32"/>
  <c r="G82" i="32"/>
  <c r="H82" i="32"/>
  <c r="W64" i="1"/>
  <c r="X64" i="1"/>
  <c r="W79" i="1"/>
  <c r="X79" i="1"/>
  <c r="M123" i="32"/>
  <c r="N123" i="32"/>
  <c r="X764" i="1"/>
  <c r="W764" i="1"/>
  <c r="X716" i="1"/>
  <c r="W716" i="1"/>
  <c r="W286" i="1"/>
  <c r="X286" i="1"/>
  <c r="G581" i="32"/>
  <c r="H581" i="32"/>
  <c r="CA373" i="31"/>
  <c r="CB373" i="31"/>
  <c r="AJ531" i="32"/>
  <c r="AF531" i="32"/>
  <c r="AE531" i="32"/>
  <c r="G330" i="32"/>
  <c r="H330" i="32"/>
  <c r="CB571" i="31"/>
  <c r="CA571" i="31"/>
  <c r="W316" i="1"/>
  <c r="X316" i="1"/>
  <c r="AJ155" i="32"/>
  <c r="AE155" i="32"/>
  <c r="AF155" i="32"/>
  <c r="T765" i="32"/>
  <c r="S765" i="32"/>
  <c r="G613" i="32"/>
  <c r="H613" i="32"/>
  <c r="H110" i="32"/>
  <c r="G110" i="32"/>
  <c r="AF145" i="32"/>
  <c r="AJ145" i="32"/>
  <c r="AE145" i="32"/>
  <c r="AJ518" i="32"/>
  <c r="AE518" i="32"/>
  <c r="AF518" i="32"/>
  <c r="H427" i="32"/>
  <c r="G427" i="32"/>
  <c r="S229" i="32"/>
  <c r="T229" i="32"/>
  <c r="M741" i="32"/>
  <c r="N741" i="32"/>
  <c r="G503" i="32"/>
  <c r="H503" i="32"/>
  <c r="S658" i="32"/>
  <c r="T658" i="32"/>
  <c r="W21" i="1"/>
  <c r="X21" i="1"/>
  <c r="X439" i="1"/>
  <c r="W439" i="1"/>
  <c r="T350" i="32"/>
  <c r="S350" i="32"/>
  <c r="W259" i="1"/>
  <c r="X259" i="1"/>
  <c r="X284" i="1"/>
  <c r="W284" i="1"/>
  <c r="Y349" i="32"/>
  <c r="Z349" i="32"/>
  <c r="AF579" i="32"/>
  <c r="AJ579" i="32"/>
  <c r="AE579" i="32"/>
  <c r="CA261" i="31"/>
  <c r="CB261" i="31"/>
  <c r="G222" i="32"/>
  <c r="H222" i="32"/>
  <c r="Z571" i="32"/>
  <c r="Y571" i="32"/>
  <c r="T570" i="32"/>
  <c r="S570" i="32"/>
  <c r="CA171" i="31"/>
  <c r="CB171" i="31"/>
  <c r="AJ136" i="32"/>
  <c r="AF136" i="32"/>
  <c r="AE136" i="32"/>
  <c r="CA315" i="31"/>
  <c r="CB315" i="31"/>
  <c r="AE60" i="32"/>
  <c r="AF60" i="32"/>
  <c r="AJ60" i="32"/>
  <c r="S186" i="32"/>
  <c r="T186" i="32"/>
  <c r="X565" i="1"/>
  <c r="W565" i="1"/>
  <c r="Z22" i="32"/>
  <c r="Y22" i="32"/>
  <c r="W318" i="1"/>
  <c r="X318" i="1"/>
  <c r="AF265" i="32"/>
  <c r="AE265" i="32"/>
  <c r="AJ265" i="32"/>
  <c r="X166" i="1"/>
  <c r="W166" i="1"/>
  <c r="Y718" i="32"/>
  <c r="Z718" i="32"/>
  <c r="Z154" i="32"/>
  <c r="Y154" i="32"/>
  <c r="AJ107" i="32"/>
  <c r="AF107" i="32"/>
  <c r="AE107" i="32"/>
  <c r="H180" i="32"/>
  <c r="G180" i="32"/>
  <c r="X315" i="1"/>
  <c r="W315" i="1"/>
  <c r="AF303" i="32"/>
  <c r="AE303" i="32"/>
  <c r="AJ303" i="32"/>
  <c r="W65" i="1"/>
  <c r="X65" i="1"/>
  <c r="CB14" i="31"/>
  <c r="CA14" i="31"/>
  <c r="AF239" i="32"/>
  <c r="AJ239" i="32"/>
  <c r="AE239" i="32"/>
  <c r="X516" i="1"/>
  <c r="W516" i="1"/>
  <c r="CA583" i="31"/>
  <c r="CB583" i="31"/>
  <c r="CA256" i="31"/>
  <c r="CB256" i="31"/>
  <c r="M710" i="32"/>
  <c r="N710" i="32"/>
  <c r="CA344" i="31"/>
  <c r="CB344" i="31"/>
  <c r="BV207" i="31"/>
  <c r="BU207" i="31"/>
  <c r="X447" i="1"/>
  <c r="W447" i="1"/>
  <c r="CB84" i="31"/>
  <c r="CA84" i="31"/>
  <c r="CB170" i="31"/>
  <c r="CA170" i="31"/>
  <c r="G326" i="32"/>
  <c r="H326" i="32"/>
  <c r="W556" i="1"/>
  <c r="X556" i="1"/>
  <c r="S162" i="32"/>
  <c r="T162" i="32"/>
  <c r="CA406" i="31"/>
  <c r="CB406" i="31"/>
  <c r="M101" i="32"/>
  <c r="N101" i="32"/>
  <c r="AJ63" i="32"/>
  <c r="AE63" i="32"/>
  <c r="AF63" i="32"/>
  <c r="G119" i="32"/>
  <c r="H119" i="32"/>
  <c r="N561" i="32"/>
  <c r="M561" i="32"/>
  <c r="L560" i="32"/>
  <c r="CB302" i="31"/>
  <c r="CA302" i="31"/>
  <c r="X149" i="1"/>
  <c r="W149" i="1"/>
  <c r="T37" i="32"/>
  <c r="S37" i="32"/>
  <c r="G767" i="32"/>
  <c r="H767" i="32"/>
  <c r="S251" i="32"/>
  <c r="T251" i="32"/>
  <c r="T713" i="32"/>
  <c r="S713" i="32"/>
  <c r="H287" i="32"/>
  <c r="G287" i="32"/>
  <c r="T34" i="32"/>
  <c r="S34" i="32"/>
  <c r="CA714" i="31"/>
  <c r="CB714" i="31"/>
  <c r="M305" i="32"/>
  <c r="N305" i="32"/>
  <c r="N234" i="32"/>
  <c r="M234" i="32"/>
  <c r="AJ132" i="32"/>
  <c r="AE132" i="32"/>
  <c r="AF132" i="32"/>
  <c r="W746" i="1"/>
  <c r="X746" i="1"/>
  <c r="AJ18" i="32"/>
  <c r="AF18" i="32"/>
  <c r="AE18" i="32"/>
  <c r="G399" i="32"/>
  <c r="H399" i="32"/>
  <c r="M563" i="32"/>
  <c r="N563" i="32"/>
  <c r="AF469" i="32"/>
  <c r="AE469" i="32"/>
  <c r="AJ469" i="32"/>
  <c r="S248" i="32"/>
  <c r="T248" i="32"/>
  <c r="N228" i="32"/>
  <c r="M228" i="32"/>
  <c r="M740" i="32"/>
  <c r="N740" i="32"/>
  <c r="Z479" i="32"/>
  <c r="Y479" i="32"/>
  <c r="AF468" i="32"/>
  <c r="AJ468" i="32"/>
  <c r="AE468" i="32"/>
  <c r="Y45" i="32"/>
  <c r="Z45" i="32"/>
  <c r="M309" i="32"/>
  <c r="N309" i="32"/>
  <c r="W332" i="1"/>
  <c r="X332" i="1"/>
  <c r="AD192" i="32"/>
  <c r="AF193" i="32"/>
  <c r="AE193" i="32"/>
  <c r="G547" i="32"/>
  <c r="H547" i="32"/>
  <c r="Z466" i="32"/>
  <c r="Y466" i="32"/>
  <c r="X465" i="32"/>
  <c r="Z715" i="32"/>
  <c r="Y715" i="32"/>
  <c r="G135" i="32"/>
  <c r="H135" i="32"/>
  <c r="Y704" i="32"/>
  <c r="Z704" i="32"/>
  <c r="AJ643" i="32"/>
  <c r="AF643" i="32"/>
  <c r="AE643" i="32"/>
  <c r="H437" i="32"/>
  <c r="G437" i="32"/>
  <c r="W347" i="1"/>
  <c r="X347" i="1"/>
  <c r="T714" i="32"/>
  <c r="S714" i="32"/>
  <c r="H511" i="32"/>
  <c r="G511" i="32"/>
  <c r="H84" i="32"/>
  <c r="G84" i="32"/>
  <c r="X85" i="1"/>
  <c r="W85" i="1"/>
  <c r="S123" i="32"/>
  <c r="T123" i="32"/>
  <c r="AJ231" i="32"/>
  <c r="AE231" i="32"/>
  <c r="AF231" i="32"/>
  <c r="CB427" i="31"/>
  <c r="CA427" i="31"/>
  <c r="W375" i="1"/>
  <c r="X375" i="1"/>
  <c r="CB658" i="31"/>
  <c r="CA658" i="31"/>
  <c r="AJ215" i="32"/>
  <c r="AE215" i="32"/>
  <c r="AF215" i="32"/>
  <c r="Y656" i="32"/>
  <c r="Z656" i="32"/>
  <c r="H642" i="32"/>
  <c r="G642" i="32"/>
  <c r="CB445" i="31"/>
  <c r="CA445" i="31"/>
  <c r="X487" i="1"/>
  <c r="W487" i="1"/>
  <c r="N263" i="32"/>
  <c r="M263" i="32"/>
  <c r="N73" i="32"/>
  <c r="M73" i="32"/>
  <c r="CA717" i="31"/>
  <c r="CB717" i="31"/>
  <c r="S664" i="32"/>
  <c r="T664" i="32"/>
  <c r="BV662" i="31"/>
  <c r="BU662" i="31"/>
  <c r="CA690" i="31"/>
  <c r="CB690" i="31"/>
  <c r="G381" i="32"/>
  <c r="H381" i="32"/>
  <c r="W594" i="1"/>
  <c r="X594" i="1"/>
  <c r="S647" i="32"/>
  <c r="T647" i="32"/>
  <c r="CA275" i="31"/>
  <c r="CB275" i="31"/>
  <c r="AJ598" i="32"/>
  <c r="AF598" i="32"/>
  <c r="AE598" i="32"/>
  <c r="AJ658" i="32"/>
  <c r="AF658" i="32"/>
  <c r="AE658" i="32"/>
  <c r="S21" i="32"/>
  <c r="T21" i="32"/>
  <c r="H439" i="32"/>
  <c r="G439" i="32"/>
  <c r="AE350" i="32"/>
  <c r="AJ350" i="32"/>
  <c r="AF350" i="32"/>
  <c r="F675" i="32"/>
  <c r="S588" i="32"/>
  <c r="T588" i="32"/>
  <c r="S587" i="32"/>
  <c r="T587" i="32"/>
  <c r="CA154" i="31"/>
  <c r="CB154" i="31"/>
  <c r="CB169" i="31"/>
  <c r="CA169" i="31"/>
  <c r="N291" i="32"/>
  <c r="M291" i="32"/>
  <c r="W89" i="1"/>
  <c r="X89" i="1"/>
  <c r="H58" i="32"/>
  <c r="G58" i="32"/>
  <c r="CA168" i="31"/>
  <c r="CB168" i="31"/>
  <c r="T102" i="32"/>
  <c r="S102" i="32"/>
  <c r="CA589" i="31"/>
  <c r="CB589" i="31"/>
  <c r="M166" i="32"/>
  <c r="N166" i="32"/>
  <c r="CA385" i="31"/>
  <c r="CB385" i="31"/>
  <c r="W457" i="1"/>
  <c r="X457" i="1"/>
  <c r="M171" i="32"/>
  <c r="N171" i="32"/>
  <c r="N43" i="32"/>
  <c r="M43" i="32"/>
  <c r="N486" i="32"/>
  <c r="M486" i="32"/>
  <c r="Y180" i="32"/>
  <c r="Z180" i="32"/>
  <c r="H315" i="32"/>
  <c r="G315" i="32"/>
  <c r="S190" i="32"/>
  <c r="T190" i="32"/>
  <c r="M617" i="32"/>
  <c r="N617" i="32"/>
  <c r="T303" i="32"/>
  <c r="S303" i="32"/>
  <c r="CB122" i="31"/>
  <c r="CA122" i="31"/>
  <c r="G65" i="32"/>
  <c r="H65" i="32"/>
  <c r="AF443" i="32"/>
  <c r="AJ443" i="32"/>
  <c r="AE443" i="32"/>
  <c r="H290" i="32"/>
  <c r="G290" i="32"/>
  <c r="Z239" i="32"/>
  <c r="Y239" i="32"/>
  <c r="G682" i="32"/>
  <c r="H682" i="32"/>
  <c r="Z585" i="32"/>
  <c r="Y585" i="32"/>
  <c r="W268" i="1"/>
  <c r="X268" i="1"/>
  <c r="CB334" i="31"/>
  <c r="CA334" i="31"/>
  <c r="W646" i="1"/>
  <c r="X646" i="1"/>
  <c r="CA267" i="31"/>
  <c r="CB267" i="31"/>
  <c r="N345" i="32"/>
  <c r="M345" i="32"/>
  <c r="Z210" i="32"/>
  <c r="Y210" i="32"/>
  <c r="S710" i="32"/>
  <c r="T710" i="32"/>
  <c r="CB260" i="31"/>
  <c r="CA260" i="31"/>
  <c r="CB209" i="31"/>
  <c r="CA209" i="31"/>
  <c r="CA320" i="31"/>
  <c r="CB320" i="31"/>
  <c r="Y749" i="32"/>
  <c r="Z749" i="32"/>
  <c r="H512" i="32"/>
  <c r="G512" i="32"/>
  <c r="AJ409" i="32"/>
  <c r="AF409" i="32"/>
  <c r="AE409" i="32"/>
  <c r="G295" i="32"/>
  <c r="H295" i="32"/>
  <c r="N684" i="32"/>
  <c r="M684" i="32"/>
  <c r="X766" i="1"/>
  <c r="W766" i="1"/>
  <c r="N39" i="32"/>
  <c r="M39" i="32"/>
  <c r="H117" i="32"/>
  <c r="G117" i="32"/>
  <c r="CA595" i="31"/>
  <c r="CB595" i="31"/>
  <c r="CA174" i="31"/>
  <c r="CB174" i="31"/>
  <c r="H98" i="32"/>
  <c r="G98" i="32"/>
  <c r="M650" i="32"/>
  <c r="N650" i="32"/>
  <c r="CB649" i="31"/>
  <c r="CA649" i="31"/>
  <c r="Z288" i="32"/>
  <c r="Y288" i="32"/>
  <c r="X141" i="1"/>
  <c r="W141" i="1"/>
  <c r="Y680" i="32"/>
  <c r="Z680" i="32"/>
  <c r="T635" i="32"/>
  <c r="S635" i="32"/>
  <c r="R634" i="32"/>
  <c r="S394" i="32"/>
  <c r="T394" i="32"/>
  <c r="T195" i="32"/>
  <c r="S195" i="32"/>
  <c r="T597" i="32"/>
  <c r="S597" i="32"/>
  <c r="M267" i="32"/>
  <c r="N267" i="32"/>
  <c r="AE645" i="32"/>
  <c r="AJ645" i="32"/>
  <c r="AF645" i="32"/>
  <c r="X260" i="1"/>
  <c r="W260" i="1"/>
  <c r="AE321" i="32"/>
  <c r="AF321" i="32"/>
  <c r="AJ321" i="32"/>
  <c r="AF344" i="32"/>
  <c r="AE344" i="32"/>
  <c r="AJ344" i="32"/>
  <c r="T209" i="32"/>
  <c r="S209" i="32"/>
  <c r="N708" i="32"/>
  <c r="M708" i="32"/>
  <c r="T320" i="32"/>
  <c r="S320" i="32"/>
  <c r="L207" i="32"/>
  <c r="N208" i="32"/>
  <c r="M208" i="32"/>
  <c r="T19" i="32"/>
  <c r="S19" i="32"/>
  <c r="Y655" i="32"/>
  <c r="Z655" i="32"/>
  <c r="CB133" i="31"/>
  <c r="CA133" i="31"/>
  <c r="CA641" i="31"/>
  <c r="CB641" i="31"/>
  <c r="W436" i="1"/>
  <c r="X436" i="1"/>
  <c r="M369" i="32"/>
  <c r="N369" i="32"/>
  <c r="G346" i="32"/>
  <c r="H346" i="32"/>
  <c r="N213" i="32"/>
  <c r="M213" i="32"/>
  <c r="T576" i="32"/>
  <c r="S576" i="32"/>
  <c r="AJ706" i="32"/>
  <c r="AE706" i="32"/>
  <c r="AF706" i="32"/>
  <c r="W221" i="1"/>
  <c r="X221" i="1"/>
  <c r="AE163" i="32"/>
  <c r="AJ163" i="32"/>
  <c r="AF163" i="32"/>
  <c r="CB108" i="31"/>
  <c r="CA108" i="31"/>
  <c r="Y502" i="32"/>
  <c r="Z502" i="32"/>
  <c r="CA618" i="31"/>
  <c r="CB618" i="31"/>
  <c r="Y595" i="32"/>
  <c r="Z595" i="32"/>
  <c r="Z744" i="32"/>
  <c r="Y744" i="32"/>
  <c r="CA616" i="31"/>
  <c r="CB616" i="31"/>
  <c r="CA91" i="31"/>
  <c r="CB91" i="31"/>
  <c r="Y48" i="32"/>
  <c r="Z48" i="32"/>
  <c r="M157" i="32"/>
  <c r="N157" i="32"/>
  <c r="Y189" i="32"/>
  <c r="Z189" i="32"/>
  <c r="Z442" i="32"/>
  <c r="Y442" i="32"/>
  <c r="T238" i="32"/>
  <c r="S238" i="32"/>
  <c r="S584" i="32"/>
  <c r="T584" i="32"/>
  <c r="M660" i="32"/>
  <c r="N660" i="32"/>
  <c r="X441" i="1"/>
  <c r="W441" i="1"/>
  <c r="AF480" i="32"/>
  <c r="AJ480" i="32"/>
  <c r="AE480" i="32"/>
  <c r="T724" i="32"/>
  <c r="S724" i="32"/>
  <c r="CB751" i="31"/>
  <c r="CA751" i="31"/>
  <c r="W568" i="1"/>
  <c r="X568" i="1"/>
  <c r="Y463" i="32"/>
  <c r="Z463" i="32"/>
  <c r="X306" i="1"/>
  <c r="W306" i="1"/>
  <c r="T258" i="32"/>
  <c r="S258" i="32"/>
  <c r="G133" i="32"/>
  <c r="H133" i="32"/>
  <c r="AJ698" i="32"/>
  <c r="AE698" i="32"/>
  <c r="AD697" i="32"/>
  <c r="AF698" i="32"/>
  <c r="CA292" i="31"/>
  <c r="CB292" i="31"/>
  <c r="N108" i="32"/>
  <c r="M108" i="32"/>
  <c r="Y143" i="32"/>
  <c r="Z143" i="32"/>
  <c r="AD114" i="32"/>
  <c r="AE115" i="32"/>
  <c r="AF115" i="32"/>
  <c r="AJ115" i="32"/>
  <c r="S71" i="32"/>
  <c r="T71" i="32"/>
  <c r="X151" i="1"/>
  <c r="W151" i="1"/>
  <c r="Y665" i="32"/>
  <c r="Z665" i="32"/>
  <c r="H68" i="32"/>
  <c r="G68" i="32"/>
  <c r="Z91" i="32"/>
  <c r="Y91" i="32"/>
  <c r="Y88" i="32"/>
  <c r="Z88" i="32"/>
  <c r="W401" i="1"/>
  <c r="X401" i="1"/>
  <c r="N325" i="32"/>
  <c r="M325" i="32"/>
  <c r="H357" i="32"/>
  <c r="G357" i="32"/>
  <c r="AF211" i="32"/>
  <c r="AE211" i="32"/>
  <c r="AJ211" i="32"/>
  <c r="N161" i="32"/>
  <c r="M161" i="32"/>
  <c r="H498" i="32"/>
  <c r="G498" i="32"/>
  <c r="F494" i="32"/>
  <c r="X311" i="1"/>
  <c r="W311" i="1"/>
  <c r="CA228" i="31"/>
  <c r="CB228" i="31"/>
  <c r="CA479" i="31"/>
  <c r="CB479" i="31"/>
  <c r="G721" i="32"/>
  <c r="H721" i="32"/>
  <c r="T194" i="32"/>
  <c r="S194" i="32"/>
  <c r="Z711" i="32"/>
  <c r="Y711" i="32"/>
  <c r="CB45" i="31"/>
  <c r="CA45" i="31"/>
  <c r="CA308" i="31"/>
  <c r="CB308" i="31"/>
  <c r="CA704" i="31"/>
  <c r="CB704" i="31"/>
  <c r="Y396" i="32"/>
  <c r="Z396" i="32"/>
  <c r="AF283" i="32"/>
  <c r="AJ283" i="32"/>
  <c r="AE283" i="32"/>
  <c r="Y128" i="32"/>
  <c r="Z128" i="32"/>
  <c r="W723" i="1"/>
  <c r="X723" i="1"/>
  <c r="Y605" i="32"/>
  <c r="Z605" i="32"/>
  <c r="V453" i="1"/>
  <c r="I452" i="1"/>
  <c r="Z599" i="32"/>
  <c r="Y599" i="32"/>
  <c r="G400" i="32"/>
  <c r="H400" i="32"/>
  <c r="AF179" i="32"/>
  <c r="AJ179" i="32"/>
  <c r="AE179" i="32"/>
  <c r="AE187" i="32"/>
  <c r="AF187" i="32"/>
  <c r="AJ187" i="32"/>
  <c r="AF185" i="32"/>
  <c r="AE185" i="32"/>
  <c r="AJ185" i="32"/>
  <c r="N57" i="32"/>
  <c r="M57" i="32"/>
  <c r="Z269" i="32"/>
  <c r="Y269" i="32"/>
  <c r="T276" i="32"/>
  <c r="S276" i="32"/>
  <c r="Y553" i="32"/>
  <c r="Z553" i="32"/>
  <c r="CB172" i="31"/>
  <c r="CA172" i="31"/>
  <c r="AE54" i="32"/>
  <c r="AF54" i="32"/>
  <c r="AJ54" i="32"/>
  <c r="CA506" i="31"/>
  <c r="CB506" i="31"/>
  <c r="T358" i="32"/>
  <c r="S358" i="32"/>
  <c r="Z734" i="32"/>
  <c r="Y734" i="32"/>
  <c r="X614" i="1"/>
  <c r="W614" i="1"/>
  <c r="N148" i="32"/>
  <c r="M148" i="32"/>
  <c r="CA47" i="31"/>
  <c r="CB47" i="31"/>
  <c r="Y146" i="32"/>
  <c r="Z146" i="32"/>
  <c r="CB760" i="31"/>
  <c r="CA760" i="31"/>
  <c r="AF177" i="32"/>
  <c r="AJ177" i="32"/>
  <c r="AE177" i="32"/>
  <c r="H49" i="32"/>
  <c r="G49" i="32"/>
  <c r="AE450" i="32"/>
  <c r="AJ450" i="32"/>
  <c r="AF450" i="32"/>
  <c r="N496" i="32"/>
  <c r="M496" i="32"/>
  <c r="AF393" i="32"/>
  <c r="AE393" i="32"/>
  <c r="AJ393" i="32"/>
  <c r="G356" i="32"/>
  <c r="H356" i="32"/>
  <c r="X554" i="1"/>
  <c r="W554" i="1"/>
  <c r="T648" i="32"/>
  <c r="S648" i="32"/>
  <c r="Y495" i="32"/>
  <c r="Z495" i="32"/>
  <c r="T539" i="32"/>
  <c r="S539" i="32"/>
  <c r="Z46" i="32"/>
  <c r="Y46" i="32"/>
  <c r="CA247" i="31"/>
  <c r="CB247" i="31"/>
  <c r="M532" i="32"/>
  <c r="N532" i="32"/>
  <c r="CB342" i="31"/>
  <c r="CA342" i="31"/>
  <c r="AJ30" i="32"/>
  <c r="AF30" i="32"/>
  <c r="AE30" i="32"/>
  <c r="M446" i="32"/>
  <c r="N446" i="32"/>
  <c r="Z408" i="32"/>
  <c r="Y408" i="32"/>
  <c r="Y223" i="32"/>
  <c r="Z223" i="32"/>
  <c r="X763" i="1"/>
  <c r="W763" i="1"/>
  <c r="H572" i="32"/>
  <c r="G572" i="32"/>
  <c r="F560" i="32"/>
  <c r="AJ359" i="32"/>
  <c r="AF359" i="32"/>
  <c r="AE359" i="32"/>
  <c r="M116" i="32"/>
  <c r="N116" i="32"/>
  <c r="Z104" i="32"/>
  <c r="Y104" i="32"/>
  <c r="N144" i="32"/>
  <c r="M144" i="32"/>
  <c r="Y75" i="32"/>
  <c r="Z75" i="32"/>
  <c r="X506" i="1"/>
  <c r="W506" i="1"/>
  <c r="Y15" i="32"/>
  <c r="Z15" i="32"/>
  <c r="W70" i="1"/>
  <c r="X70" i="1"/>
  <c r="Y435" i="32"/>
  <c r="Z435" i="32"/>
  <c r="X434" i="32"/>
  <c r="S62" i="32"/>
  <c r="T62" i="32"/>
  <c r="S80" i="32"/>
  <c r="T80" i="32"/>
  <c r="H694" i="32"/>
  <c r="G694" i="32"/>
  <c r="N485" i="32"/>
  <c r="M485" i="32"/>
  <c r="L483" i="32"/>
  <c r="M483" i="32" s="1"/>
  <c r="N413" i="32"/>
  <c r="M413" i="32"/>
  <c r="S337" i="32"/>
  <c r="T337" i="32"/>
  <c r="W699" i="1"/>
  <c r="X699" i="1"/>
  <c r="Q759" i="1"/>
  <c r="R759" i="1"/>
  <c r="CB196" i="31"/>
  <c r="CA196" i="31"/>
  <c r="Y227" i="32"/>
  <c r="Z227" i="32"/>
  <c r="W592" i="1"/>
  <c r="X592" i="1"/>
  <c r="R738" i="32"/>
  <c r="CA448" i="31"/>
  <c r="CB448" i="31"/>
  <c r="M574" i="32"/>
  <c r="N574" i="32"/>
  <c r="N488" i="32"/>
  <c r="M488" i="32"/>
  <c r="S250" i="32"/>
  <c r="T250" i="32"/>
  <c r="Z342" i="32"/>
  <c r="Y342" i="32"/>
  <c r="AE623" i="32"/>
  <c r="AF623" i="32"/>
  <c r="Z654" i="32"/>
  <c r="Y654" i="32"/>
  <c r="CA386" i="31"/>
  <c r="CB386" i="31"/>
  <c r="CB132" i="31"/>
  <c r="CA132" i="31"/>
  <c r="AF299" i="32"/>
  <c r="AE299" i="32"/>
  <c r="AJ299" i="32"/>
  <c r="V473" i="1"/>
  <c r="AD367" i="32"/>
  <c r="AF368" i="32"/>
  <c r="AE368" i="32"/>
  <c r="AJ368" i="32"/>
  <c r="CB700" i="31"/>
  <c r="CA700" i="31"/>
  <c r="CB119" i="31"/>
  <c r="CA119" i="31"/>
  <c r="M156" i="32"/>
  <c r="N156" i="32"/>
  <c r="Z542" i="32"/>
  <c r="Y542" i="32"/>
  <c r="CB615" i="31"/>
  <c r="CA615" i="31"/>
  <c r="W411" i="1"/>
  <c r="X411" i="1"/>
  <c r="T312" i="32"/>
  <c r="R419" i="32"/>
  <c r="S312" i="32"/>
  <c r="W335" i="1"/>
  <c r="X335" i="1"/>
  <c r="Z196" i="32"/>
  <c r="Y196" i="32"/>
  <c r="M753" i="32"/>
  <c r="N753" i="32"/>
  <c r="S35" i="32"/>
  <c r="T35" i="32"/>
  <c r="H528" i="32"/>
  <c r="G528" i="32"/>
  <c r="Z679" i="32"/>
  <c r="Y679" i="32"/>
  <c r="G538" i="32"/>
  <c r="H538" i="32"/>
  <c r="T600" i="32"/>
  <c r="S600" i="32"/>
  <c r="AE33" i="32"/>
  <c r="AJ33" i="32"/>
  <c r="AF33" i="32"/>
  <c r="Z537" i="32"/>
  <c r="Y537" i="32"/>
  <c r="X536" i="32"/>
  <c r="Y514" i="32"/>
  <c r="Z514" i="32"/>
  <c r="H378" i="32"/>
  <c r="G378" i="32"/>
  <c r="N297" i="32"/>
  <c r="M297" i="32"/>
  <c r="Y226" i="32"/>
  <c r="Z226" i="32"/>
  <c r="AJ575" i="32"/>
  <c r="AE575" i="32"/>
  <c r="AF575" i="32"/>
  <c r="M377" i="32"/>
  <c r="N377" i="32"/>
  <c r="N225" i="32"/>
  <c r="M225" i="32"/>
  <c r="Y590" i="32"/>
  <c r="Z590" i="32"/>
  <c r="Z546" i="32"/>
  <c r="Y546" i="32"/>
  <c r="AF370" i="32"/>
  <c r="AJ370" i="32"/>
  <c r="AE370" i="32"/>
  <c r="N214" i="32"/>
  <c r="M214" i="32"/>
  <c r="CB263" i="31"/>
  <c r="CA263" i="31"/>
  <c r="X153" i="1"/>
  <c r="W153" i="1"/>
  <c r="Y82" i="32"/>
  <c r="Z82" i="32"/>
  <c r="M74" i="32"/>
  <c r="N74" i="32"/>
  <c r="H406" i="32"/>
  <c r="G406" i="32"/>
  <c r="Y50" i="32"/>
  <c r="Z50" i="32"/>
  <c r="H147" i="32"/>
  <c r="G147" i="32"/>
  <c r="CA145" i="31"/>
  <c r="CB145" i="31"/>
  <c r="T383" i="32"/>
  <c r="S383" i="32"/>
  <c r="W705" i="1"/>
  <c r="X705" i="1"/>
  <c r="W743" i="1"/>
  <c r="X743" i="1"/>
  <c r="CA229" i="31"/>
  <c r="CB229" i="31"/>
  <c r="CB23" i="31"/>
  <c r="CA23" i="31"/>
  <c r="CA203" i="31"/>
  <c r="CB203" i="31"/>
  <c r="BZ202" i="31"/>
  <c r="M286" i="32"/>
  <c r="N286" i="32"/>
  <c r="M678" i="32"/>
  <c r="N678" i="32"/>
  <c r="CA372" i="31"/>
  <c r="CB372" i="31"/>
  <c r="Y727" i="32"/>
  <c r="Z727" i="32"/>
  <c r="N388" i="32"/>
  <c r="M388" i="32"/>
  <c r="N330" i="32"/>
  <c r="M330" i="32"/>
  <c r="AF748" i="32"/>
  <c r="AJ748" i="32"/>
  <c r="AE748" i="32"/>
  <c r="AD53" i="32"/>
  <c r="X53" i="32"/>
  <c r="Q53" i="1"/>
  <c r="R53" i="32"/>
  <c r="I53" i="1"/>
  <c r="V53" i="1" s="1"/>
  <c r="L53" i="32"/>
  <c r="F53" i="32"/>
  <c r="R53" i="1"/>
  <c r="CB60" i="31"/>
  <c r="CA60" i="31"/>
  <c r="T613" i="32"/>
  <c r="S613" i="32"/>
  <c r="Z110" i="32"/>
  <c r="Y110" i="32"/>
  <c r="CB382" i="31"/>
  <c r="CA382" i="31"/>
  <c r="S427" i="32"/>
  <c r="T427" i="32"/>
  <c r="AE229" i="32"/>
  <c r="AJ229" i="32"/>
  <c r="AF229" i="32"/>
  <c r="Z741" i="32"/>
  <c r="Y741" i="32"/>
  <c r="T503" i="32"/>
  <c r="S503" i="32"/>
  <c r="X285" i="1"/>
  <c r="W285" i="1"/>
  <c r="N580" i="32"/>
  <c r="M580" i="32"/>
  <c r="N259" i="32"/>
  <c r="M259" i="32"/>
  <c r="AE284" i="32"/>
  <c r="AF284" i="32"/>
  <c r="AJ284" i="32"/>
  <c r="G579" i="32"/>
  <c r="H579" i="32"/>
  <c r="M407" i="32"/>
  <c r="N407" i="32"/>
  <c r="M222" i="32"/>
  <c r="N222" i="32"/>
  <c r="AE571" i="32"/>
  <c r="AJ571" i="32"/>
  <c r="AF571" i="32"/>
  <c r="N570" i="32"/>
  <c r="M570" i="32"/>
  <c r="T499" i="32"/>
  <c r="S499" i="32"/>
  <c r="R494" i="32"/>
  <c r="N136" i="32"/>
  <c r="M136" i="32"/>
  <c r="G761" i="32"/>
  <c r="H761" i="32"/>
  <c r="Y60" i="32"/>
  <c r="Z60" i="32"/>
  <c r="X87" i="1"/>
  <c r="W87" i="1"/>
  <c r="CB443" i="31"/>
  <c r="CA443" i="31"/>
  <c r="X25" i="1"/>
  <c r="W25" i="1"/>
  <c r="S663" i="32"/>
  <c r="T663" i="32"/>
  <c r="T382" i="32"/>
  <c r="S382" i="32"/>
  <c r="AJ230" i="32"/>
  <c r="AF230" i="32"/>
  <c r="AE230" i="32"/>
  <c r="AJ742" i="32"/>
  <c r="Z602" i="32"/>
  <c r="Y602" i="32"/>
  <c r="AJ22" i="32"/>
  <c r="AE22" i="32"/>
  <c r="AF22" i="32"/>
  <c r="CB295" i="31"/>
  <c r="CA295" i="31"/>
  <c r="H318" i="32"/>
  <c r="G318" i="32"/>
  <c r="F634" i="32"/>
  <c r="G634" i="32" s="1"/>
  <c r="H16" i="32"/>
  <c r="G16" i="32"/>
  <c r="Z556" i="32"/>
  <c r="Y556" i="32"/>
  <c r="X700" i="1"/>
  <c r="W700" i="1"/>
  <c r="Z101" i="32"/>
  <c r="Y101" i="32"/>
  <c r="H24" i="32"/>
  <c r="G24" i="32"/>
  <c r="H63" i="32"/>
  <c r="G63" i="32"/>
  <c r="M119" i="32"/>
  <c r="N119" i="32"/>
  <c r="Z37" i="32"/>
  <c r="Y37" i="32"/>
  <c r="S767" i="32"/>
  <c r="T767" i="32"/>
  <c r="M251" i="32"/>
  <c r="N251" i="32"/>
  <c r="AJ713" i="32"/>
  <c r="AE713" i="32"/>
  <c r="AF713" i="32"/>
  <c r="AJ636" i="32"/>
  <c r="AE636" i="32"/>
  <c r="AF636" i="32"/>
  <c r="AD634" i="32"/>
  <c r="AE484" i="32"/>
  <c r="AJ484" i="32"/>
  <c r="AF484" i="32"/>
  <c r="AD483" i="32"/>
  <c r="AE483" i="32" s="1"/>
  <c r="Z287" i="32"/>
  <c r="Y287" i="32"/>
  <c r="CA351" i="31"/>
  <c r="CB351" i="31"/>
  <c r="CA52" i="31"/>
  <c r="CB52" i="31"/>
  <c r="W16" i="1"/>
  <c r="X16" i="1"/>
  <c r="AJ326" i="32"/>
  <c r="AF326" i="32"/>
  <c r="AE326" i="32"/>
  <c r="AE162" i="32"/>
  <c r="AF162" i="32"/>
  <c r="AJ162" i="32"/>
  <c r="G101" i="32"/>
  <c r="H101" i="32"/>
  <c r="AE66" i="32"/>
  <c r="AF66" i="32"/>
  <c r="AJ66" i="32"/>
  <c r="AJ119" i="32"/>
  <c r="AF119" i="32"/>
  <c r="AE119" i="32"/>
  <c r="CA716" i="31"/>
  <c r="CB716" i="31"/>
  <c r="AF615" i="32"/>
  <c r="AJ615" i="32"/>
  <c r="AE615" i="32"/>
  <c r="H37" i="32"/>
  <c r="G37" i="32"/>
  <c r="AE541" i="32"/>
  <c r="AJ541" i="32"/>
  <c r="AF541" i="32"/>
  <c r="W767" i="1"/>
  <c r="X767" i="1"/>
  <c r="M412" i="32"/>
  <c r="N412" i="32"/>
  <c r="H251" i="32"/>
  <c r="G251" i="32"/>
  <c r="AF336" i="32"/>
  <c r="AJ336" i="32"/>
  <c r="AE336" i="32"/>
  <c r="G713" i="32"/>
  <c r="H713" i="32"/>
  <c r="S754" i="32"/>
  <c r="T754" i="32"/>
  <c r="H34" i="32"/>
  <c r="G34" i="32"/>
  <c r="CA286" i="31"/>
  <c r="CB286" i="31"/>
  <c r="CA603" i="31"/>
  <c r="CB603" i="31"/>
  <c r="AJ397" i="32"/>
  <c r="AE397" i="32"/>
  <c r="AF397" i="32"/>
  <c r="M370" i="32"/>
  <c r="N370" i="32"/>
  <c r="AE282" i="32"/>
  <c r="AF282" i="32"/>
  <c r="AJ282" i="32"/>
  <c r="G214" i="32"/>
  <c r="H214" i="32"/>
  <c r="H127" i="32"/>
  <c r="G127" i="32"/>
  <c r="H714" i="32"/>
  <c r="G714" i="32"/>
  <c r="AE29" i="32"/>
  <c r="AJ29" i="32"/>
  <c r="AF29" i="32"/>
  <c r="CA316" i="31"/>
  <c r="CB316" i="31"/>
  <c r="AE511" i="32"/>
  <c r="AJ511" i="32"/>
  <c r="AF511" i="32"/>
  <c r="T55" i="32"/>
  <c r="S55" i="32"/>
  <c r="S85" i="32"/>
  <c r="T85" i="32"/>
  <c r="S170" i="32"/>
  <c r="T170" i="32"/>
  <c r="X82" i="1"/>
  <c r="W82" i="1"/>
  <c r="Z74" i="32"/>
  <c r="Y74" i="32"/>
  <c r="G93" i="32"/>
  <c r="H93" i="32"/>
  <c r="T406" i="32"/>
  <c r="S406" i="32"/>
  <c r="S220" i="32"/>
  <c r="T220" i="32"/>
  <c r="N50" i="32"/>
  <c r="M50" i="32"/>
  <c r="Z384" i="32"/>
  <c r="Y384" i="32"/>
  <c r="G123" i="32"/>
  <c r="H123" i="32"/>
  <c r="CA110" i="31"/>
  <c r="CB110" i="31"/>
  <c r="CB518" i="31"/>
  <c r="CA518" i="31"/>
  <c r="AJ383" i="32"/>
  <c r="AE383" i="32"/>
  <c r="AF383" i="32"/>
  <c r="AF302" i="32"/>
  <c r="AJ302" i="32"/>
  <c r="AE302" i="32"/>
  <c r="N231" i="32"/>
  <c r="M231" i="32"/>
  <c r="S691" i="32"/>
  <c r="T691" i="32"/>
  <c r="AJ743" i="32"/>
  <c r="AE743" i="32"/>
  <c r="AF743" i="32"/>
  <c r="AJ456" i="32"/>
  <c r="AE456" i="32"/>
  <c r="AF456" i="32"/>
  <c r="CA249" i="31"/>
  <c r="CB249" i="31"/>
  <c r="CA475" i="31"/>
  <c r="CB475" i="31"/>
  <c r="BZ353" i="31"/>
  <c r="CB354" i="31"/>
  <c r="CA354" i="31"/>
  <c r="AF351" i="32"/>
  <c r="AJ351" i="32"/>
  <c r="AE351" i="32"/>
  <c r="AF581" i="32"/>
  <c r="AJ581" i="32"/>
  <c r="AE581" i="32"/>
  <c r="W656" i="1"/>
  <c r="X656" i="1"/>
  <c r="CA438" i="31"/>
  <c r="CB438" i="31"/>
  <c r="CA138" i="31"/>
  <c r="CB138" i="31"/>
  <c r="T727" i="32"/>
  <c r="S727" i="32"/>
  <c r="Y531" i="32"/>
  <c r="Z531" i="32"/>
  <c r="AJ307" i="32"/>
  <c r="AF307" i="32"/>
  <c r="AE307" i="32"/>
  <c r="W330" i="1"/>
  <c r="X330" i="1"/>
  <c r="T134" i="32"/>
  <c r="S134" i="32"/>
  <c r="W748" i="1"/>
  <c r="X748" i="1"/>
  <c r="T415" i="32"/>
  <c r="S415" i="32"/>
  <c r="AJ316" i="32"/>
  <c r="AE316" i="32"/>
  <c r="AF316" i="32"/>
  <c r="CB233" i="31"/>
  <c r="CA233" i="31"/>
  <c r="X73" i="1"/>
  <c r="W73" i="1"/>
  <c r="H155" i="32"/>
  <c r="G155" i="32"/>
  <c r="M765" i="32"/>
  <c r="N765" i="32"/>
  <c r="CA136" i="31"/>
  <c r="CB136" i="31"/>
  <c r="CB89" i="31"/>
  <c r="CA89" i="31"/>
  <c r="X613" i="1"/>
  <c r="W613" i="1"/>
  <c r="X145" i="1"/>
  <c r="W145" i="1"/>
  <c r="X664" i="1"/>
  <c r="W664" i="1"/>
  <c r="S518" i="32"/>
  <c r="T518" i="32"/>
  <c r="CA230" i="31"/>
  <c r="CB230" i="31"/>
  <c r="M381" i="32"/>
  <c r="N381" i="32"/>
  <c r="AF300" i="32"/>
  <c r="AE300" i="32"/>
  <c r="AJ300" i="32"/>
  <c r="H229" i="32"/>
  <c r="G229" i="32"/>
  <c r="T689" i="32"/>
  <c r="S689" i="32"/>
  <c r="G741" i="32"/>
  <c r="H741" i="32"/>
  <c r="Y23" i="32"/>
  <c r="Z23" i="32"/>
  <c r="N503" i="32"/>
  <c r="M503" i="32"/>
  <c r="T475" i="32"/>
  <c r="S475" i="32"/>
  <c r="AJ354" i="32"/>
  <c r="AF354" i="32"/>
  <c r="AD353" i="32"/>
  <c r="AE354" i="32"/>
  <c r="AL627" i="32"/>
  <c r="AK627" i="32"/>
  <c r="N658" i="32"/>
  <c r="M658" i="32"/>
  <c r="S440" i="32"/>
  <c r="T440" i="32"/>
  <c r="T657" i="32"/>
  <c r="S657" i="32"/>
  <c r="S373" i="32"/>
  <c r="T373" i="32"/>
  <c r="M350" i="32"/>
  <c r="N350" i="32"/>
  <c r="W139" i="1"/>
  <c r="X139" i="1"/>
  <c r="X580" i="1"/>
  <c r="W580" i="1"/>
  <c r="AJ728" i="32"/>
  <c r="AE728" i="32"/>
  <c r="AF728" i="32"/>
  <c r="N438" i="32"/>
  <c r="M438" i="32"/>
  <c r="AJ349" i="32"/>
  <c r="AE349" i="32"/>
  <c r="AF349" i="32"/>
  <c r="T606" i="32"/>
  <c r="S606" i="32"/>
  <c r="CB166" i="31"/>
  <c r="CA166" i="31"/>
  <c r="CA17" i="31"/>
  <c r="CB17" i="31"/>
  <c r="X407" i="1"/>
  <c r="W407" i="1"/>
  <c r="N293" i="32"/>
  <c r="M293" i="32"/>
  <c r="X222" i="1"/>
  <c r="W222" i="1"/>
  <c r="AE130" i="32"/>
  <c r="AJ130" i="32"/>
  <c r="AF130" i="32"/>
  <c r="W571" i="1"/>
  <c r="X571" i="1"/>
  <c r="AF233" i="32"/>
  <c r="AJ233" i="32"/>
  <c r="AE233" i="32"/>
  <c r="H570" i="32"/>
  <c r="G570" i="32"/>
  <c r="W499" i="1"/>
  <c r="X499" i="1"/>
  <c r="Y136" i="32"/>
  <c r="Z136" i="32"/>
  <c r="H188" i="32"/>
  <c r="G188" i="32"/>
  <c r="H60" i="32"/>
  <c r="G60" i="32"/>
  <c r="AF186" i="32"/>
  <c r="AJ186" i="32"/>
  <c r="AE186" i="32"/>
  <c r="X58" i="1"/>
  <c r="W58" i="1"/>
  <c r="CA733" i="31"/>
  <c r="CB733" i="31"/>
  <c r="G102" i="32"/>
  <c r="H102" i="32"/>
  <c r="G67" i="32"/>
  <c r="H67" i="32"/>
  <c r="AJ517" i="32"/>
  <c r="AF517" i="32"/>
  <c r="AE517" i="32"/>
  <c r="M382" i="32"/>
  <c r="N382" i="32"/>
  <c r="S301" i="32"/>
  <c r="T301" i="32"/>
  <c r="G230" i="32"/>
  <c r="H230" i="32"/>
  <c r="AE690" i="32"/>
  <c r="AF690" i="32"/>
  <c r="AJ690" i="32"/>
  <c r="M602" i="32"/>
  <c r="N602" i="32"/>
  <c r="X22" i="1"/>
  <c r="W22" i="1"/>
  <c r="CA409" i="31"/>
  <c r="CB409" i="31"/>
  <c r="CA684" i="31"/>
  <c r="CB684" i="31"/>
  <c r="G470" i="32"/>
  <c r="H470" i="32"/>
  <c r="Y265" i="32"/>
  <c r="Z265" i="32"/>
  <c r="M718" i="32"/>
  <c r="N718" i="32"/>
  <c r="CB766" i="31"/>
  <c r="CA766" i="31"/>
  <c r="CA129" i="31"/>
  <c r="CB129" i="31"/>
  <c r="W171" i="1"/>
  <c r="X171" i="1"/>
  <c r="S154" i="32"/>
  <c r="T154" i="32"/>
  <c r="X486" i="1"/>
  <c r="W486" i="1"/>
  <c r="Y107" i="32"/>
  <c r="Z107" i="32"/>
  <c r="H169" i="32"/>
  <c r="G169" i="32"/>
  <c r="Z81" i="32"/>
  <c r="Y81" i="32"/>
  <c r="G190" i="32"/>
  <c r="H190" i="32"/>
  <c r="Z303" i="32"/>
  <c r="Y303" i="32"/>
  <c r="BV121" i="31"/>
  <c r="BU121" i="31"/>
  <c r="BZ121" i="31"/>
  <c r="CD121" i="31" s="1"/>
  <c r="M443" i="32"/>
  <c r="N443" i="32"/>
  <c r="X290" i="1"/>
  <c r="W290" i="1"/>
  <c r="M239" i="32"/>
  <c r="N239" i="32"/>
  <c r="N585" i="32"/>
  <c r="M585" i="32"/>
  <c r="CA597" i="31"/>
  <c r="CB597" i="31"/>
  <c r="AJ345" i="32"/>
  <c r="AF345" i="32"/>
  <c r="AE345" i="32"/>
  <c r="N626" i="32"/>
  <c r="M626" i="32"/>
  <c r="G710" i="32"/>
  <c r="H710" i="32"/>
  <c r="CA490" i="31"/>
  <c r="CB490" i="31"/>
  <c r="CB254" i="31"/>
  <c r="CA254" i="31"/>
  <c r="H749" i="32"/>
  <c r="G749" i="32"/>
  <c r="X512" i="1"/>
  <c r="W512" i="1"/>
  <c r="W295" i="1"/>
  <c r="X295" i="1"/>
  <c r="S244" i="32"/>
  <c r="T244" i="32"/>
  <c r="W684" i="1"/>
  <c r="X684" i="1"/>
  <c r="T589" i="32"/>
  <c r="S589" i="32"/>
  <c r="BU544" i="31"/>
  <c r="BV544" i="31"/>
  <c r="CA520" i="31"/>
  <c r="CB520" i="31"/>
  <c r="AF385" i="32"/>
  <c r="AJ385" i="32"/>
  <c r="AE385" i="32"/>
  <c r="N304" i="32"/>
  <c r="M304" i="32"/>
  <c r="AF117" i="32"/>
  <c r="AJ117" i="32"/>
  <c r="AE117" i="32"/>
  <c r="CA651" i="31"/>
  <c r="CB651" i="31"/>
  <c r="CA744" i="31"/>
  <c r="CB744" i="31"/>
  <c r="CB69" i="31"/>
  <c r="CA69" i="31"/>
  <c r="AE504" i="32"/>
  <c r="AF504" i="32"/>
  <c r="AJ504" i="32"/>
  <c r="H650" i="32"/>
  <c r="G650" i="32"/>
  <c r="AJ507" i="32"/>
  <c r="AF507" i="32"/>
  <c r="AE507" i="32"/>
  <c r="CA13" i="31"/>
  <c r="CB13" i="31"/>
  <c r="CA404" i="31"/>
  <c r="CB404" i="31"/>
  <c r="X288" i="1"/>
  <c r="W288" i="1"/>
  <c r="AJ237" i="32"/>
  <c r="AE237" i="32"/>
  <c r="AF237" i="32"/>
  <c r="H583" i="32"/>
  <c r="G583" i="32"/>
  <c r="CB480" i="31"/>
  <c r="CA480" i="31"/>
  <c r="H394" i="32"/>
  <c r="G394" i="32"/>
  <c r="T256" i="32"/>
  <c r="S256" i="32"/>
  <c r="AE195" i="32"/>
  <c r="AJ195" i="32"/>
  <c r="AF195" i="32"/>
  <c r="N722" i="32"/>
  <c r="M722" i="32"/>
  <c r="Y267" i="32"/>
  <c r="Z267" i="32"/>
  <c r="Y490" i="32"/>
  <c r="Z490" i="32"/>
  <c r="G273" i="32"/>
  <c r="H273" i="32"/>
  <c r="AF712" i="32"/>
  <c r="AE712" i="32"/>
  <c r="AJ712" i="32"/>
  <c r="X708" i="1"/>
  <c r="W708" i="1"/>
  <c r="CA458" i="31"/>
  <c r="CB458" i="31"/>
  <c r="Y320" i="32"/>
  <c r="Z320" i="32"/>
  <c r="X271" i="32"/>
  <c r="Y272" i="32"/>
  <c r="Z272" i="32"/>
  <c r="G702" i="32"/>
  <c r="H702" i="32"/>
  <c r="G655" i="32"/>
  <c r="H655" i="32"/>
  <c r="CB463" i="31"/>
  <c r="CA463" i="31"/>
  <c r="CB235" i="31"/>
  <c r="CA235" i="31"/>
  <c r="S369" i="32"/>
  <c r="T369" i="32"/>
  <c r="S213" i="32"/>
  <c r="T213" i="32"/>
  <c r="N706" i="32"/>
  <c r="M706" i="32"/>
  <c r="AE502" i="32"/>
  <c r="AF502" i="32"/>
  <c r="AJ502" i="32"/>
  <c r="CB71" i="31"/>
  <c r="CA71" i="31"/>
  <c r="AJ40" i="32"/>
  <c r="AF40" i="32"/>
  <c r="AE40" i="32"/>
  <c r="AE692" i="32"/>
  <c r="AJ692" i="32"/>
  <c r="AF692" i="32"/>
  <c r="T744" i="32"/>
  <c r="S744" i="32"/>
  <c r="CB279" i="31"/>
  <c r="CA279" i="31"/>
  <c r="AF176" i="32"/>
  <c r="AE176" i="32"/>
  <c r="AJ176" i="32"/>
  <c r="T48" i="32"/>
  <c r="S48" i="32"/>
  <c r="AE548" i="32"/>
  <c r="AF548" i="32"/>
  <c r="Z69" i="32"/>
  <c r="Y69" i="32"/>
  <c r="H189" i="32"/>
  <c r="G189" i="32"/>
  <c r="T90" i="32"/>
  <c r="S90" i="32"/>
  <c r="M13" i="32"/>
  <c r="N13" i="32"/>
  <c r="AF649" i="32"/>
  <c r="AJ649" i="32"/>
  <c r="AE649" i="32"/>
  <c r="W442" i="1"/>
  <c r="X442" i="1"/>
  <c r="Z404" i="32"/>
  <c r="X403" i="32"/>
  <c r="Y404" i="32"/>
  <c r="X238" i="1"/>
  <c r="W238" i="1"/>
  <c r="Y200" i="32"/>
  <c r="Z200" i="32"/>
  <c r="X584" i="1"/>
  <c r="W584" i="1"/>
  <c r="Y732" i="32"/>
  <c r="Z732" i="32"/>
  <c r="CB498" i="31"/>
  <c r="CA498" i="31"/>
  <c r="S480" i="32"/>
  <c r="T480" i="32"/>
  <c r="G724" i="32"/>
  <c r="H724" i="32"/>
  <c r="CA711" i="31"/>
  <c r="CB711" i="31"/>
  <c r="CB605" i="31"/>
  <c r="CA605" i="31"/>
  <c r="H463" i="32"/>
  <c r="G463" i="32"/>
  <c r="T387" i="32"/>
  <c r="S387" i="32"/>
  <c r="W258" i="1"/>
  <c r="X258" i="1"/>
  <c r="H235" i="32"/>
  <c r="G235" i="32"/>
  <c r="M747" i="32"/>
  <c r="N747" i="32"/>
  <c r="CB599" i="31"/>
  <c r="CA599" i="31"/>
  <c r="G557" i="32"/>
  <c r="H557" i="32"/>
  <c r="CB400" i="31"/>
  <c r="CA400" i="31"/>
  <c r="N143" i="32"/>
  <c r="M143" i="32"/>
  <c r="AJ31" i="32"/>
  <c r="AF31" i="32"/>
  <c r="AE31" i="32"/>
  <c r="Q114" i="1"/>
  <c r="R114" i="1"/>
  <c r="Z95" i="32"/>
  <c r="Y95" i="32"/>
  <c r="AF618" i="32"/>
  <c r="AE618" i="32"/>
  <c r="AJ618" i="32"/>
  <c r="W665" i="1"/>
  <c r="X665" i="1"/>
  <c r="Y279" i="32"/>
  <c r="Z279" i="32"/>
  <c r="S68" i="32"/>
  <c r="T68" i="32"/>
  <c r="N523" i="32"/>
  <c r="M523" i="32"/>
  <c r="H88" i="32"/>
  <c r="G88" i="32"/>
  <c r="T59" i="32"/>
  <c r="S59" i="32"/>
  <c r="CB57" i="31"/>
  <c r="CA57" i="31"/>
  <c r="M211" i="32"/>
  <c r="N211" i="32"/>
  <c r="X498" i="1"/>
  <c r="W498" i="1"/>
  <c r="CB248" i="31"/>
  <c r="CA248" i="31"/>
  <c r="CA740" i="31"/>
  <c r="CB740" i="31"/>
  <c r="M721" i="32"/>
  <c r="N721" i="32"/>
  <c r="H333" i="32"/>
  <c r="G333" i="32"/>
  <c r="S751" i="32"/>
  <c r="T751" i="32"/>
  <c r="S459" i="32"/>
  <c r="T459" i="32"/>
  <c r="CB389" i="31"/>
  <c r="CA389" i="31"/>
  <c r="CA135" i="31"/>
  <c r="CB135" i="31"/>
  <c r="AJ275" i="32"/>
  <c r="AF275" i="32"/>
  <c r="AE275" i="32"/>
  <c r="M396" i="32"/>
  <c r="N396" i="32"/>
  <c r="AJ474" i="32"/>
  <c r="AF474" i="32"/>
  <c r="AE474" i="32"/>
  <c r="N283" i="32"/>
  <c r="M283" i="32"/>
  <c r="M348" i="32"/>
  <c r="N348" i="32"/>
  <c r="G128" i="32"/>
  <c r="H128" i="32"/>
  <c r="T578" i="32"/>
  <c r="S578" i="32"/>
  <c r="G605" i="32"/>
  <c r="H605" i="32"/>
  <c r="CA165" i="31"/>
  <c r="CB165" i="31"/>
  <c r="X599" i="1"/>
  <c r="W599" i="1"/>
  <c r="H292" i="32"/>
  <c r="G292" i="32"/>
  <c r="T400" i="32"/>
  <c r="S400" i="32"/>
  <c r="H179" i="32"/>
  <c r="G179" i="32"/>
  <c r="M187" i="32"/>
  <c r="N187" i="32"/>
  <c r="BZ77" i="31"/>
  <c r="CA78" i="31"/>
  <c r="CB78" i="31"/>
  <c r="CA496" i="31"/>
  <c r="CB496" i="31"/>
  <c r="CB568" i="31"/>
  <c r="CA568" i="31"/>
  <c r="H276" i="32"/>
  <c r="G276" i="32"/>
  <c r="H355" i="32"/>
  <c r="G355" i="32"/>
  <c r="S553" i="32"/>
  <c r="T553" i="32"/>
  <c r="S628" i="32"/>
  <c r="T628" i="32"/>
  <c r="CB104" i="31"/>
  <c r="CA104" i="31"/>
  <c r="H54" i="32"/>
  <c r="G54" i="32"/>
  <c r="CB94" i="31"/>
  <c r="CA94" i="31"/>
  <c r="G358" i="32"/>
  <c r="H358" i="32"/>
  <c r="AJ683" i="32"/>
  <c r="AF683" i="32"/>
  <c r="AE683" i="32"/>
  <c r="H734" i="32"/>
  <c r="G734" i="32"/>
  <c r="X148" i="1"/>
  <c r="W148" i="1"/>
  <c r="H36" i="32"/>
  <c r="G36" i="32"/>
  <c r="G508" i="32"/>
  <c r="H508" i="32"/>
  <c r="S177" i="32"/>
  <c r="T177" i="32"/>
  <c r="H450" i="32"/>
  <c r="G450" i="32"/>
  <c r="M393" i="32"/>
  <c r="N393" i="32"/>
  <c r="AD323" i="32"/>
  <c r="AJ324" i="32"/>
  <c r="AF324" i="32"/>
  <c r="AE324" i="32"/>
  <c r="S356" i="32"/>
  <c r="T356" i="32"/>
  <c r="G205" i="32"/>
  <c r="H205" i="32"/>
  <c r="AJ160" i="32"/>
  <c r="AD159" i="32"/>
  <c r="AE160" i="32"/>
  <c r="AF160" i="32"/>
  <c r="AJ566" i="32"/>
  <c r="AF566" i="32"/>
  <c r="AE566" i="32"/>
  <c r="M46" i="32"/>
  <c r="N46" i="32"/>
  <c r="CA592" i="31"/>
  <c r="CB592" i="31"/>
  <c r="L423" i="32"/>
  <c r="M424" i="32"/>
  <c r="N424" i="32"/>
  <c r="CB574" i="31"/>
  <c r="CA574" i="31"/>
  <c r="CA623" i="31"/>
  <c r="CB623" i="31"/>
  <c r="Y294" i="32"/>
  <c r="Z294" i="32"/>
  <c r="H131" i="32"/>
  <c r="G131" i="32"/>
  <c r="M41" i="32"/>
  <c r="N41" i="32"/>
  <c r="S596" i="32"/>
  <c r="T596" i="32"/>
  <c r="H116" i="32"/>
  <c r="G116" i="32"/>
  <c r="AE96" i="32"/>
  <c r="AJ96" i="32"/>
  <c r="AF96" i="32"/>
  <c r="N104" i="32"/>
  <c r="M104" i="32"/>
  <c r="S172" i="32"/>
  <c r="T172" i="32"/>
  <c r="CA27" i="31"/>
  <c r="CB27" i="31"/>
  <c r="H75" i="32"/>
  <c r="G75" i="32"/>
  <c r="Y94" i="32"/>
  <c r="Z94" i="32"/>
  <c r="N15" i="32"/>
  <c r="M15" i="32"/>
  <c r="AJ105" i="32"/>
  <c r="AE105" i="32"/>
  <c r="AF105" i="32"/>
  <c r="Z240" i="32"/>
  <c r="Y240" i="32"/>
  <c r="Z444" i="32"/>
  <c r="Y444" i="32"/>
  <c r="W80" i="1"/>
  <c r="X80" i="1"/>
  <c r="W694" i="1"/>
  <c r="X694" i="1"/>
  <c r="T314" i="32"/>
  <c r="S314" i="32"/>
  <c r="AJ198" i="32"/>
  <c r="AF198" i="32"/>
  <c r="AE198" i="32"/>
  <c r="R759" i="32"/>
  <c r="S760" i="32"/>
  <c r="T760" i="32"/>
  <c r="CB35" i="31"/>
  <c r="CA35" i="31"/>
  <c r="CA298" i="31"/>
  <c r="CB298" i="31"/>
  <c r="H687" i="32"/>
  <c r="G687" i="32"/>
  <c r="P60" i="5"/>
  <c r="BZ536" i="31"/>
  <c r="CB537" i="31"/>
  <c r="CA537" i="31"/>
  <c r="X574" i="1"/>
  <c r="W574" i="1"/>
  <c r="CB457" i="31"/>
  <c r="CA457" i="31"/>
  <c r="H250" i="32"/>
  <c r="G250" i="32"/>
  <c r="AE319" i="32"/>
  <c r="AJ319" i="32"/>
  <c r="AF319" i="32"/>
  <c r="H342" i="32"/>
  <c r="G342" i="32"/>
  <c r="M167" i="32"/>
  <c r="N167" i="32"/>
  <c r="H623" i="32"/>
  <c r="G623" i="32"/>
  <c r="S654" i="32"/>
  <c r="T654" i="32"/>
  <c r="BZ461" i="31"/>
  <c r="CB462" i="31"/>
  <c r="CA462" i="31"/>
  <c r="CA234" i="31"/>
  <c r="CB234" i="31"/>
  <c r="X299" i="1"/>
  <c r="W299" i="1"/>
  <c r="AF97" i="32"/>
  <c r="AJ97" i="32"/>
  <c r="AE97" i="32"/>
  <c r="AJ175" i="32"/>
  <c r="AE175" i="32"/>
  <c r="AF175" i="32"/>
  <c r="N173" i="32"/>
  <c r="M173" i="32"/>
  <c r="M542" i="32"/>
  <c r="N542" i="32"/>
  <c r="AF431" i="32"/>
  <c r="AE431" i="32"/>
  <c r="AJ431" i="32"/>
  <c r="CB541" i="31"/>
  <c r="CA541" i="31"/>
  <c r="S552" i="32"/>
  <c r="T552" i="32"/>
  <c r="S726" i="32"/>
  <c r="T726" i="32"/>
  <c r="X35" i="1"/>
  <c r="W35" i="1"/>
  <c r="S601" i="32"/>
  <c r="T601" i="32"/>
  <c r="M236" i="32"/>
  <c r="N236" i="32"/>
  <c r="H679" i="32"/>
  <c r="G679" i="32"/>
  <c r="Y582" i="32"/>
  <c r="Z582" i="32"/>
  <c r="X600" i="1"/>
  <c r="W600" i="1"/>
  <c r="AE379" i="32"/>
  <c r="AF379" i="32"/>
  <c r="AJ379" i="32"/>
  <c r="M537" i="32"/>
  <c r="N537" i="32"/>
  <c r="L536" i="32"/>
  <c r="S514" i="32"/>
  <c r="T514" i="32"/>
  <c r="S297" i="32"/>
  <c r="T297" i="32"/>
  <c r="W226" i="1"/>
  <c r="X226" i="1"/>
  <c r="AJ686" i="32"/>
  <c r="AF686" i="32"/>
  <c r="AE686" i="32"/>
  <c r="W575" i="1"/>
  <c r="X575" i="1"/>
  <c r="Y607" i="32"/>
  <c r="Z607" i="32"/>
  <c r="AF513" i="32"/>
  <c r="AJ513" i="32"/>
  <c r="AE513" i="32"/>
  <c r="T296" i="32"/>
  <c r="S296" i="32"/>
  <c r="W225" i="1"/>
  <c r="X225" i="1"/>
  <c r="T685" i="32"/>
  <c r="S685" i="32"/>
  <c r="V546" i="1"/>
  <c r="CB577" i="31"/>
  <c r="CA577" i="31"/>
  <c r="T529" i="32"/>
  <c r="S529" i="32"/>
  <c r="N386" i="32"/>
  <c r="M386" i="32"/>
  <c r="T132" i="32"/>
  <c r="S132" i="32"/>
  <c r="W18" i="1"/>
  <c r="X18" i="1"/>
  <c r="M410" i="32"/>
  <c r="N410" i="32"/>
  <c r="AJ688" i="32"/>
  <c r="AF688" i="32"/>
  <c r="AE688" i="32"/>
  <c r="W740" i="1"/>
  <c r="X740" i="1"/>
  <c r="AJ391" i="32"/>
  <c r="AF391" i="32"/>
  <c r="AE391" i="32"/>
  <c r="G45" i="32"/>
  <c r="H45" i="32"/>
  <c r="AF478" i="32"/>
  <c r="AJ478" i="32"/>
  <c r="AE478" i="32"/>
  <c r="Y467" i="32"/>
  <c r="Z467" i="32"/>
  <c r="AJ309" i="32"/>
  <c r="AF309" i="32"/>
  <c r="AE309" i="32"/>
  <c r="M252" i="32"/>
  <c r="N252" i="32"/>
  <c r="V193" i="1"/>
  <c r="I192" i="1"/>
  <c r="I8" i="5" s="1"/>
  <c r="Y707" i="32"/>
  <c r="Z707" i="32"/>
  <c r="M389" i="32"/>
  <c r="N389" i="32"/>
  <c r="T331" i="32"/>
  <c r="S331" i="32"/>
  <c r="W704" i="1"/>
  <c r="X704" i="1"/>
  <c r="X643" i="1"/>
  <c r="W643" i="1"/>
  <c r="AF455" i="32"/>
  <c r="AJ455" i="32"/>
  <c r="AE455" i="32"/>
  <c r="G392" i="32"/>
  <c r="H392" i="32"/>
  <c r="Z317" i="32"/>
  <c r="Y317" i="32"/>
  <c r="M340" i="32"/>
  <c r="N340" i="32"/>
  <c r="H165" i="32"/>
  <c r="G165" i="32"/>
  <c r="Q620" i="1"/>
  <c r="R620" i="1"/>
  <c r="W652" i="1"/>
  <c r="X652" i="1"/>
  <c r="H212" i="32"/>
  <c r="G212" i="32"/>
  <c r="Y762" i="32"/>
  <c r="Z762" i="32"/>
  <c r="CA74" i="31"/>
  <c r="CB74" i="31"/>
  <c r="Z16" i="32"/>
  <c r="Y16" i="32"/>
  <c r="N326" i="32"/>
  <c r="M326" i="32"/>
  <c r="AF556" i="32"/>
  <c r="AE556" i="32"/>
  <c r="AJ556" i="32"/>
  <c r="Y162" i="32"/>
  <c r="Z162" i="32"/>
  <c r="CB384" i="31"/>
  <c r="CA384" i="31"/>
  <c r="T101" i="32"/>
  <c r="S101" i="32"/>
  <c r="N63" i="32"/>
  <c r="M63" i="32"/>
  <c r="Y119" i="32"/>
  <c r="Z119" i="32"/>
  <c r="N37" i="32"/>
  <c r="M37" i="32"/>
  <c r="N767" i="32"/>
  <c r="M767" i="32"/>
  <c r="X313" i="1"/>
  <c r="W313" i="1"/>
  <c r="Y251" i="32"/>
  <c r="Z251" i="32"/>
  <c r="AJ197" i="32"/>
  <c r="AF197" i="32"/>
  <c r="AE197" i="32"/>
  <c r="Y713" i="32"/>
  <c r="Z713" i="32"/>
  <c r="H484" i="32"/>
  <c r="G484" i="32"/>
  <c r="S287" i="32"/>
  <c r="T287" i="32"/>
  <c r="W515" i="1"/>
  <c r="X515" i="1"/>
  <c r="CB729" i="31"/>
  <c r="CA729" i="31"/>
  <c r="CB656" i="31"/>
  <c r="CA656" i="31"/>
  <c r="CA330" i="31"/>
  <c r="CB330" i="31"/>
  <c r="X437" i="1"/>
  <c r="W437" i="1"/>
  <c r="S370" i="32"/>
  <c r="T370" i="32"/>
  <c r="Z214" i="32"/>
  <c r="Y214" i="32"/>
  <c r="X577" i="1"/>
  <c r="W577" i="1"/>
  <c r="AJ714" i="32"/>
  <c r="AE714" i="32"/>
  <c r="AF714" i="32"/>
  <c r="M511" i="32"/>
  <c r="N511" i="32"/>
  <c r="M84" i="32"/>
  <c r="N84" i="32"/>
  <c r="AF55" i="32"/>
  <c r="AE55" i="32"/>
  <c r="AJ55" i="32"/>
  <c r="AJ85" i="32"/>
  <c r="AF85" i="32"/>
  <c r="AE85" i="32"/>
  <c r="AF170" i="32"/>
  <c r="AE170" i="32"/>
  <c r="AJ170" i="32"/>
  <c r="AJ82" i="32"/>
  <c r="AF82" i="32"/>
  <c r="AE82" i="32"/>
  <c r="H74" i="32"/>
  <c r="G74" i="32"/>
  <c r="AJ406" i="32"/>
  <c r="AF406" i="32"/>
  <c r="AE406" i="32"/>
  <c r="S50" i="32"/>
  <c r="T50" i="32"/>
  <c r="W199" i="1"/>
  <c r="X199" i="1"/>
  <c r="X147" i="1"/>
  <c r="W147" i="1"/>
  <c r="Y123" i="32"/>
  <c r="Z123" i="32"/>
  <c r="N383" i="32"/>
  <c r="M383" i="32"/>
  <c r="Z231" i="32"/>
  <c r="Y231" i="32"/>
  <c r="BV202" i="31"/>
  <c r="BU202" i="31"/>
  <c r="S351" i="32"/>
  <c r="T351" i="32"/>
  <c r="H678" i="32"/>
  <c r="G678" i="32"/>
  <c r="S581" i="32"/>
  <c r="T581" i="32"/>
  <c r="M656" i="32"/>
  <c r="N656" i="32"/>
  <c r="BT673" i="31"/>
  <c r="BZ675" i="31"/>
  <c r="H727" i="32"/>
  <c r="G727" i="32"/>
  <c r="H388" i="32"/>
  <c r="G388" i="32"/>
  <c r="N307" i="32"/>
  <c r="M307" i="32"/>
  <c r="AJ134" i="32"/>
  <c r="AE134" i="32"/>
  <c r="AF134" i="32"/>
  <c r="T748" i="32"/>
  <c r="S748" i="32"/>
  <c r="W415" i="1"/>
  <c r="X415" i="1"/>
  <c r="G263" i="32"/>
  <c r="H263" i="32"/>
  <c r="W693" i="1"/>
  <c r="X693" i="1"/>
  <c r="CB570" i="31"/>
  <c r="CA570" i="31"/>
  <c r="G73" i="32"/>
  <c r="H73" i="32"/>
  <c r="Z155" i="32"/>
  <c r="Y155" i="32"/>
  <c r="I52" i="1"/>
  <c r="V52" i="1" s="1"/>
  <c r="AD52" i="32"/>
  <c r="Q52" i="1"/>
  <c r="R52" i="32"/>
  <c r="L52" i="32"/>
  <c r="F52" i="32"/>
  <c r="X52" i="32"/>
  <c r="R52" i="1"/>
  <c r="Y613" i="32"/>
  <c r="Z613" i="32"/>
  <c r="AJ110" i="32"/>
  <c r="AF110" i="32"/>
  <c r="AE110" i="32"/>
  <c r="S145" i="32"/>
  <c r="T145" i="32"/>
  <c r="N664" i="32"/>
  <c r="M664" i="32"/>
  <c r="Y518" i="32"/>
  <c r="Z518" i="32"/>
  <c r="CA25" i="31"/>
  <c r="CB25" i="31"/>
  <c r="N427" i="32"/>
  <c r="M427" i="32"/>
  <c r="AF381" i="32"/>
  <c r="AJ381" i="32"/>
  <c r="AE381" i="32"/>
  <c r="X249" i="1"/>
  <c r="W249" i="1"/>
  <c r="Z229" i="32"/>
  <c r="Y229" i="32"/>
  <c r="T741" i="32"/>
  <c r="S741" i="32"/>
  <c r="AF503" i="32"/>
  <c r="AE503" i="32"/>
  <c r="AJ503" i="32"/>
  <c r="V203" i="1"/>
  <c r="I202" i="1"/>
  <c r="T598" i="32"/>
  <c r="S598" i="32"/>
  <c r="AF627" i="32"/>
  <c r="AE627" i="32"/>
  <c r="Z658" i="32"/>
  <c r="Y658" i="32"/>
  <c r="Y440" i="32"/>
  <c r="Z440" i="32"/>
  <c r="H21" i="32"/>
  <c r="G21" i="32"/>
  <c r="AE657" i="32"/>
  <c r="AJ657" i="32"/>
  <c r="AF657" i="32"/>
  <c r="N439" i="32"/>
  <c r="M439" i="32"/>
  <c r="AJ373" i="32"/>
  <c r="AF373" i="32"/>
  <c r="AE373" i="32"/>
  <c r="Y350" i="32"/>
  <c r="Z350" i="32"/>
  <c r="Y139" i="32"/>
  <c r="Z139" i="32"/>
  <c r="H580" i="32"/>
  <c r="G580" i="32"/>
  <c r="M728" i="32"/>
  <c r="N728" i="32"/>
  <c r="H259" i="32"/>
  <c r="G259" i="32"/>
  <c r="T438" i="32"/>
  <c r="S438" i="32"/>
  <c r="T284" i="32"/>
  <c r="S284" i="32"/>
  <c r="H349" i="32"/>
  <c r="G349" i="32"/>
  <c r="M579" i="32"/>
  <c r="N579" i="32"/>
  <c r="W445" i="1"/>
  <c r="X445" i="1"/>
  <c r="H407" i="32"/>
  <c r="G407" i="32"/>
  <c r="S242" i="32"/>
  <c r="T242" i="32"/>
  <c r="Y222" i="32"/>
  <c r="Z222" i="32"/>
  <c r="Z588" i="32"/>
  <c r="Y588" i="32"/>
  <c r="H571" i="32"/>
  <c r="G571" i="32"/>
  <c r="W587" i="1"/>
  <c r="X587" i="1"/>
  <c r="AE570" i="32"/>
  <c r="AJ570" i="32"/>
  <c r="AF570" i="32"/>
  <c r="X291" i="1"/>
  <c r="W291" i="1"/>
  <c r="G136" i="32"/>
  <c r="H136" i="32"/>
  <c r="X761" i="1"/>
  <c r="W761" i="1"/>
  <c r="M60" i="32"/>
  <c r="N60" i="32"/>
  <c r="CB100" i="31"/>
  <c r="CA100" i="31"/>
  <c r="Z186" i="32"/>
  <c r="Y186" i="32"/>
  <c r="N58" i="32"/>
  <c r="M58" i="32"/>
  <c r="X124" i="1"/>
  <c r="W124" i="1"/>
  <c r="AJ102" i="32"/>
  <c r="AF102" i="32"/>
  <c r="AE102" i="32"/>
  <c r="AJ663" i="32"/>
  <c r="AE663" i="32"/>
  <c r="AF663" i="32"/>
  <c r="AF382" i="32"/>
  <c r="AJ382" i="32"/>
  <c r="AE382" i="32"/>
  <c r="Z230" i="32"/>
  <c r="Y230" i="32"/>
  <c r="X709" i="1"/>
  <c r="W709" i="1"/>
  <c r="AF602" i="32"/>
  <c r="AJ602" i="32"/>
  <c r="AE602" i="32"/>
  <c r="CB626" i="31"/>
  <c r="CA626" i="31"/>
  <c r="N470" i="32"/>
  <c r="M470" i="32"/>
  <c r="M265" i="32"/>
  <c r="N265" i="32"/>
  <c r="H166" i="32"/>
  <c r="G166" i="32"/>
  <c r="G718" i="32"/>
  <c r="H718" i="32"/>
  <c r="N17" i="32"/>
  <c r="M17" i="32"/>
  <c r="M457" i="32"/>
  <c r="N457" i="32"/>
  <c r="H171" i="32"/>
  <c r="G171" i="32"/>
  <c r="AF154" i="32"/>
  <c r="AJ154" i="32"/>
  <c r="AE154" i="32"/>
  <c r="G107" i="32"/>
  <c r="H107" i="32"/>
  <c r="X152" i="1"/>
  <c r="W152" i="1"/>
  <c r="S180" i="32"/>
  <c r="T180" i="32"/>
  <c r="N190" i="32"/>
  <c r="M190" i="32"/>
  <c r="W617" i="1"/>
  <c r="X617" i="1"/>
  <c r="G303" i="32"/>
  <c r="H303" i="32"/>
  <c r="Y443" i="32"/>
  <c r="Z443" i="32"/>
  <c r="T239" i="32"/>
  <c r="S239" i="32"/>
  <c r="X682" i="1"/>
  <c r="W682" i="1"/>
  <c r="T585" i="32"/>
  <c r="S585" i="32"/>
  <c r="G516" i="32"/>
  <c r="H516" i="32"/>
  <c r="CB394" i="31"/>
  <c r="CA394" i="31"/>
  <c r="T210" i="32"/>
  <c r="S210" i="32"/>
  <c r="W626" i="1"/>
  <c r="X626" i="1"/>
  <c r="AE710" i="32"/>
  <c r="AJ710" i="32"/>
  <c r="AF710" i="32"/>
  <c r="W20" i="1"/>
  <c r="X20" i="1"/>
  <c r="CA208" i="31"/>
  <c r="CB208" i="31"/>
  <c r="BZ207" i="31"/>
  <c r="S749" i="32"/>
  <c r="T749" i="32"/>
  <c r="T512" i="32"/>
  <c r="S512" i="32"/>
  <c r="H447" i="32"/>
  <c r="G447" i="32"/>
  <c r="N295" i="32"/>
  <c r="M295" i="32"/>
  <c r="AF244" i="32"/>
  <c r="AJ244" i="32"/>
  <c r="AE244" i="32"/>
  <c r="AE589" i="32"/>
  <c r="AF589" i="32"/>
  <c r="AJ589" i="32"/>
  <c r="CA545" i="31"/>
  <c r="CB545" i="31"/>
  <c r="BZ544" i="31"/>
  <c r="CA163" i="31"/>
  <c r="CB163" i="31"/>
  <c r="CB176" i="31"/>
  <c r="CA176" i="31"/>
  <c r="S118" i="32"/>
  <c r="T118" i="32"/>
  <c r="T98" i="32"/>
  <c r="S98" i="32"/>
  <c r="W14" i="1"/>
  <c r="X14" i="1"/>
  <c r="AJ650" i="32"/>
  <c r="AE650" i="32"/>
  <c r="AF650" i="32"/>
  <c r="CA189" i="31"/>
  <c r="CB189" i="31"/>
  <c r="T288" i="32"/>
  <c r="S288" i="32"/>
  <c r="N680" i="32"/>
  <c r="M680" i="32"/>
  <c r="W731" i="1"/>
  <c r="X731" i="1"/>
  <c r="Y635" i="32"/>
  <c r="Z635" i="32"/>
  <c r="AF394" i="32"/>
  <c r="AJ394" i="32"/>
  <c r="AE394" i="32"/>
  <c r="N334" i="32"/>
  <c r="M334" i="32"/>
  <c r="M195" i="32"/>
  <c r="N195" i="32"/>
  <c r="X752" i="1"/>
  <c r="W752" i="1"/>
  <c r="X597" i="1"/>
  <c r="W597" i="1"/>
  <c r="H267" i="32"/>
  <c r="G267" i="32"/>
  <c r="Y645" i="32"/>
  <c r="Z645" i="32"/>
  <c r="T321" i="32"/>
  <c r="S321" i="32"/>
  <c r="T344" i="32"/>
  <c r="S344" i="32"/>
  <c r="N209" i="32"/>
  <c r="M209" i="32"/>
  <c r="H708" i="32"/>
  <c r="G708" i="32"/>
  <c r="N320" i="32"/>
  <c r="M320" i="32"/>
  <c r="H208" i="32"/>
  <c r="G208" i="32"/>
  <c r="F207" i="32"/>
  <c r="T702" i="32"/>
  <c r="S702" i="32"/>
  <c r="T655" i="32"/>
  <c r="S655" i="32"/>
  <c r="G436" i="32"/>
  <c r="H436" i="32"/>
  <c r="AJ369" i="32"/>
  <c r="AF369" i="32"/>
  <c r="AE369" i="32"/>
  <c r="AJ213" i="32"/>
  <c r="AF213" i="32"/>
  <c r="AE213" i="32"/>
  <c r="Z706" i="32"/>
  <c r="Y706" i="32"/>
  <c r="H221" i="32"/>
  <c r="G221" i="32"/>
  <c r="S703" i="32"/>
  <c r="T703" i="32"/>
  <c r="BU114" i="31"/>
  <c r="BV114" i="31"/>
  <c r="BZ114" i="31"/>
  <c r="CD114" i="31" s="1"/>
  <c r="N502" i="32"/>
  <c r="M502" i="32"/>
  <c r="M40" i="32"/>
  <c r="N40" i="32"/>
  <c r="H595" i="32"/>
  <c r="G595" i="32"/>
  <c r="T692" i="32"/>
  <c r="S692" i="32"/>
  <c r="X744" i="1"/>
  <c r="W744" i="1"/>
  <c r="AJ48" i="32"/>
  <c r="AF48" i="32"/>
  <c r="AE48" i="32"/>
  <c r="H69" i="32"/>
  <c r="G69" i="32"/>
  <c r="H157" i="32"/>
  <c r="G157" i="32"/>
  <c r="CB325" i="31"/>
  <c r="CA325" i="31"/>
  <c r="CA555" i="31"/>
  <c r="CB555" i="31"/>
  <c r="S189" i="32"/>
  <c r="T189" i="32"/>
  <c r="T61" i="32"/>
  <c r="S61" i="32"/>
  <c r="AJ13" i="32"/>
  <c r="AE13" i="32"/>
  <c r="AF13" i="32"/>
  <c r="X500" i="1"/>
  <c r="W500" i="1"/>
  <c r="AE442" i="32"/>
  <c r="AJ442" i="32"/>
  <c r="AF442" i="32"/>
  <c r="X289" i="1"/>
  <c r="W289" i="1"/>
  <c r="M238" i="32"/>
  <c r="N238" i="32"/>
  <c r="N584" i="32"/>
  <c r="M584" i="32"/>
  <c r="H660" i="32"/>
  <c r="G660" i="32"/>
  <c r="Y480" i="32"/>
  <c r="Z480" i="32"/>
  <c r="Z724" i="32"/>
  <c r="Y724" i="32"/>
  <c r="CA459" i="31"/>
  <c r="CB459" i="31"/>
  <c r="T8" i="32"/>
  <c r="AJ8" i="32"/>
  <c r="S8" i="32"/>
  <c r="CB474" i="31"/>
  <c r="CA474" i="31"/>
  <c r="T463" i="32"/>
  <c r="S463" i="32"/>
  <c r="N258" i="32"/>
  <c r="M258" i="32"/>
  <c r="W133" i="1"/>
  <c r="X133" i="1"/>
  <c r="S698" i="32"/>
  <c r="T698" i="32"/>
  <c r="R697" i="32"/>
  <c r="Y557" i="32"/>
  <c r="Z557" i="32"/>
  <c r="H108" i="32"/>
  <c r="G108" i="32"/>
  <c r="AJ143" i="32"/>
  <c r="AF143" i="32"/>
  <c r="AE143" i="32"/>
  <c r="X184" i="1"/>
  <c r="W184" i="1"/>
  <c r="T115" i="32"/>
  <c r="S115" i="32"/>
  <c r="R114" i="32"/>
  <c r="M71" i="32"/>
  <c r="N71" i="32"/>
  <c r="N279" i="32"/>
  <c r="M279" i="32"/>
  <c r="AJ523" i="32"/>
  <c r="AF523" i="32"/>
  <c r="AE523" i="32"/>
  <c r="S88" i="32"/>
  <c r="T88" i="32"/>
  <c r="X150" i="1"/>
  <c r="W150" i="1"/>
  <c r="M401" i="32"/>
  <c r="N401" i="32"/>
  <c r="G325" i="32"/>
  <c r="H325" i="32"/>
  <c r="W357" i="1"/>
  <c r="X357" i="1"/>
  <c r="Z211" i="32"/>
  <c r="Y211" i="32"/>
  <c r="T498" i="32"/>
  <c r="S498" i="32"/>
  <c r="CA563" i="31"/>
  <c r="CB563" i="31"/>
  <c r="CA468" i="31"/>
  <c r="CB468" i="31"/>
  <c r="AE721" i="32"/>
  <c r="AJ721" i="32"/>
  <c r="AF721" i="32"/>
  <c r="M194" i="32"/>
  <c r="N194" i="32"/>
  <c r="H711" i="32"/>
  <c r="G711" i="32"/>
  <c r="Y459" i="32"/>
  <c r="Z459" i="32"/>
  <c r="CB252" i="31"/>
  <c r="CA252" i="31"/>
  <c r="CB750" i="31"/>
  <c r="CA750" i="31"/>
  <c r="S275" i="32"/>
  <c r="T275" i="32"/>
  <c r="AE396" i="32"/>
  <c r="AF396" i="32"/>
  <c r="AJ396" i="32"/>
  <c r="Z283" i="32"/>
  <c r="Y283" i="32"/>
  <c r="X137" i="1"/>
  <c r="W137" i="1"/>
  <c r="T128" i="32"/>
  <c r="S128" i="32"/>
  <c r="S605" i="32"/>
  <c r="T605" i="32"/>
  <c r="CB652" i="31"/>
  <c r="CA652" i="31"/>
  <c r="T292" i="32"/>
  <c r="S292" i="32"/>
  <c r="AF400" i="32"/>
  <c r="AE400" i="32"/>
  <c r="AJ400" i="32"/>
  <c r="Y179" i="32"/>
  <c r="Z179" i="32"/>
  <c r="Z187" i="32"/>
  <c r="Y187" i="32"/>
  <c r="Z185" i="32"/>
  <c r="Y185" i="32"/>
  <c r="S57" i="32"/>
  <c r="T57" i="32"/>
  <c r="CA49" i="31"/>
  <c r="CB49" i="31"/>
  <c r="CA393" i="31"/>
  <c r="CB393" i="31"/>
  <c r="CB566" i="31"/>
  <c r="CA566" i="31"/>
  <c r="AJ276" i="32"/>
  <c r="AE276" i="32"/>
  <c r="AF276" i="32"/>
  <c r="M553" i="32"/>
  <c r="N553" i="32"/>
  <c r="Y54" i="32"/>
  <c r="Z54" i="32"/>
  <c r="W414" i="1"/>
  <c r="X414" i="1"/>
  <c r="Y358" i="32"/>
  <c r="Z358" i="32"/>
  <c r="X586" i="1"/>
  <c r="W586" i="1"/>
  <c r="T734" i="32"/>
  <c r="S734" i="32"/>
  <c r="CA80" i="31"/>
  <c r="CB80" i="31"/>
  <c r="G148" i="32"/>
  <c r="H148" i="32"/>
  <c r="Z36" i="32"/>
  <c r="Y36" i="32"/>
  <c r="T146" i="32"/>
  <c r="S146" i="32"/>
  <c r="BV759" i="31"/>
  <c r="BU759" i="31"/>
  <c r="BZ759" i="31"/>
  <c r="M177" i="32"/>
  <c r="N177" i="32"/>
  <c r="W49" i="1"/>
  <c r="X49" i="1"/>
  <c r="T450" i="32"/>
  <c r="S450" i="32"/>
  <c r="G496" i="32"/>
  <c r="H496" i="32"/>
  <c r="Z393" i="32"/>
  <c r="Y393" i="32"/>
  <c r="AJ356" i="32"/>
  <c r="AF356" i="32"/>
  <c r="AE356" i="32"/>
  <c r="I159" i="1"/>
  <c r="V160" i="1"/>
  <c r="N648" i="32"/>
  <c r="M648" i="32"/>
  <c r="G495" i="32"/>
  <c r="H495" i="32"/>
  <c r="N539" i="32"/>
  <c r="M539" i="32"/>
  <c r="S46" i="32"/>
  <c r="T46" i="32"/>
  <c r="G532" i="32"/>
  <c r="H532" i="32"/>
  <c r="CA488" i="31"/>
  <c r="CB488" i="31"/>
  <c r="T446" i="32"/>
  <c r="S446" i="32"/>
  <c r="N408" i="32"/>
  <c r="M408" i="32"/>
  <c r="T223" i="32"/>
  <c r="S223" i="32"/>
  <c r="T763" i="32"/>
  <c r="S763" i="32"/>
  <c r="AE572" i="32"/>
  <c r="AJ572" i="32"/>
  <c r="AF572" i="32"/>
  <c r="BZ472" i="31"/>
  <c r="CA473" i="31"/>
  <c r="CB473" i="31"/>
  <c r="Z359" i="32"/>
  <c r="Y359" i="32"/>
  <c r="AF596" i="32"/>
  <c r="AE596" i="32"/>
  <c r="AJ596" i="32"/>
  <c r="AF116" i="32"/>
  <c r="AJ116" i="32"/>
  <c r="AE116" i="32"/>
  <c r="X505" i="1"/>
  <c r="W505" i="1"/>
  <c r="T104" i="32"/>
  <c r="S104" i="32"/>
  <c r="H182" i="32"/>
  <c r="G182" i="32"/>
  <c r="S75" i="32"/>
  <c r="T75" i="32"/>
  <c r="S15" i="32"/>
  <c r="T15" i="32"/>
  <c r="W103" i="1"/>
  <c r="X103" i="1"/>
  <c r="H62" i="32"/>
  <c r="G62" i="32"/>
  <c r="W338" i="1"/>
  <c r="X338" i="1"/>
  <c r="H80" i="32"/>
  <c r="G80" i="32"/>
  <c r="AJ694" i="32"/>
  <c r="AE694" i="32"/>
  <c r="AF694" i="32"/>
  <c r="W639" i="1"/>
  <c r="X639" i="1"/>
  <c r="CA431" i="31"/>
  <c r="CB431" i="31"/>
  <c r="G413" i="32"/>
  <c r="H413" i="32"/>
  <c r="AE314" i="32"/>
  <c r="AJ314" i="32"/>
  <c r="AF314" i="32"/>
  <c r="X337" i="1"/>
  <c r="W337" i="1"/>
  <c r="Z198" i="32"/>
  <c r="Y198" i="32"/>
  <c r="I759" i="1"/>
  <c r="V760" i="1"/>
  <c r="CA411" i="31"/>
  <c r="CB411" i="31"/>
  <c r="CA538" i="31"/>
  <c r="CB538" i="31"/>
  <c r="F738" i="32"/>
  <c r="S488" i="32"/>
  <c r="T488" i="32"/>
  <c r="AJ250" i="32"/>
  <c r="AE250" i="32"/>
  <c r="AF250" i="32"/>
  <c r="T342" i="32"/>
  <c r="S342" i="32"/>
  <c r="W562" i="1"/>
  <c r="X562" i="1"/>
  <c r="Z623" i="32"/>
  <c r="Y623" i="32"/>
  <c r="G654" i="32"/>
  <c r="H654" i="32"/>
  <c r="Y299" i="32"/>
  <c r="Z299" i="32"/>
  <c r="R472" i="1"/>
  <c r="Q472" i="1"/>
  <c r="V368" i="1"/>
  <c r="I367" i="1"/>
  <c r="X97" i="1"/>
  <c r="W97" i="1"/>
  <c r="S542" i="32"/>
  <c r="T542" i="32"/>
  <c r="N312" i="32"/>
  <c r="M312" i="32"/>
  <c r="L419" i="32"/>
  <c r="AF552" i="32"/>
  <c r="AE552" i="32"/>
  <c r="AJ552" i="32"/>
  <c r="S196" i="32"/>
  <c r="T196" i="32"/>
  <c r="AF726" i="32"/>
  <c r="AJ726" i="32"/>
  <c r="AE726" i="32"/>
  <c r="H35" i="32"/>
  <c r="G35" i="32"/>
  <c r="M528" i="32"/>
  <c r="N528" i="32"/>
  <c r="S679" i="32"/>
  <c r="T679" i="32"/>
  <c r="X538" i="1"/>
  <c r="W538" i="1"/>
  <c r="G600" i="32"/>
  <c r="H600" i="32"/>
  <c r="Z379" i="32"/>
  <c r="Y379" i="32"/>
  <c r="R536" i="1"/>
  <c r="Q536" i="1"/>
  <c r="AJ514" i="32"/>
  <c r="AF514" i="32"/>
  <c r="AE514" i="32"/>
  <c r="X378" i="1"/>
  <c r="W378" i="1"/>
  <c r="AF297" i="32"/>
  <c r="AE297" i="32"/>
  <c r="AJ297" i="32"/>
  <c r="S226" i="32"/>
  <c r="T226" i="32"/>
  <c r="Y513" i="32"/>
  <c r="Z513" i="32"/>
  <c r="G377" i="32"/>
  <c r="H377" i="32"/>
  <c r="AJ296" i="32"/>
  <c r="AF296" i="32"/>
  <c r="AE296" i="32"/>
  <c r="G225" i="32"/>
  <c r="H225" i="32"/>
  <c r="AE685" i="32"/>
  <c r="AJ685" i="32"/>
  <c r="AF685" i="32"/>
  <c r="CA347" i="31"/>
  <c r="CB347" i="31"/>
  <c r="Y529" i="32"/>
  <c r="Z529" i="32"/>
  <c r="AF386" i="32"/>
  <c r="AJ386" i="32"/>
  <c r="AE386" i="32"/>
  <c r="W305" i="1"/>
  <c r="X305" i="1"/>
  <c r="W234" i="1"/>
  <c r="X234" i="1"/>
  <c r="H132" i="32"/>
  <c r="G132" i="32"/>
  <c r="T746" i="32"/>
  <c r="S746" i="32"/>
  <c r="CA564" i="31"/>
  <c r="CB564" i="31"/>
  <c r="BZ671" i="31"/>
  <c r="X469" i="1"/>
  <c r="W469" i="1"/>
  <c r="G410" i="32"/>
  <c r="H410" i="32"/>
  <c r="H228" i="32"/>
  <c r="G228" i="32"/>
  <c r="H688" i="32"/>
  <c r="G688" i="32"/>
  <c r="G740" i="32"/>
  <c r="H740" i="32"/>
  <c r="N479" i="32"/>
  <c r="M479" i="32"/>
  <c r="Y468" i="32"/>
  <c r="Z468" i="32"/>
  <c r="X310" i="1"/>
  <c r="W310" i="1"/>
  <c r="M45" i="32"/>
  <c r="N45" i="32"/>
  <c r="BT421" i="31"/>
  <c r="W390" i="1"/>
  <c r="X390" i="1"/>
  <c r="Z309" i="32"/>
  <c r="Y309" i="32"/>
  <c r="Z193" i="32"/>
  <c r="X192" i="32"/>
  <c r="Y193" i="32"/>
  <c r="W750" i="1"/>
  <c r="X750" i="1"/>
  <c r="Y547" i="32"/>
  <c r="Z547" i="32"/>
  <c r="S466" i="32"/>
  <c r="R465" i="32"/>
  <c r="T466" i="32"/>
  <c r="M715" i="32"/>
  <c r="N715" i="32"/>
  <c r="M704" i="32"/>
  <c r="N704" i="32"/>
  <c r="S643" i="32"/>
  <c r="T643" i="32"/>
  <c r="CB446" i="31"/>
  <c r="CA446" i="31"/>
  <c r="T392" i="32"/>
  <c r="S392" i="32"/>
  <c r="S340" i="32"/>
  <c r="T340" i="32"/>
  <c r="M621" i="32"/>
  <c r="N621" i="32"/>
  <c r="L620" i="32"/>
  <c r="N652" i="32"/>
  <c r="M652" i="32"/>
  <c r="AJ212" i="32"/>
  <c r="AE212" i="32"/>
  <c r="AF212" i="32"/>
  <c r="M762" i="32"/>
  <c r="N762" i="32"/>
  <c r="CB55" i="31"/>
  <c r="CA55" i="31"/>
  <c r="CB153" i="31"/>
  <c r="CA153" i="31"/>
  <c r="M16" i="32"/>
  <c r="N16" i="32"/>
  <c r="X232" i="1"/>
  <c r="W232" i="1"/>
  <c r="G556" i="32"/>
  <c r="H556" i="32"/>
  <c r="AF101" i="32"/>
  <c r="AE101" i="32"/>
  <c r="AJ101" i="32"/>
  <c r="W24" i="1"/>
  <c r="X24" i="1"/>
  <c r="S63" i="32"/>
  <c r="T63" i="32"/>
  <c r="G561" i="32"/>
  <c r="H561" i="32"/>
  <c r="CA705" i="31"/>
  <c r="CB705" i="31"/>
  <c r="CB743" i="31"/>
  <c r="CA743" i="31"/>
  <c r="H149" i="32"/>
  <c r="G149" i="32"/>
  <c r="AJ37" i="32"/>
  <c r="AE37" i="32"/>
  <c r="AF37" i="32"/>
  <c r="Z767" i="32"/>
  <c r="Y767" i="32"/>
  <c r="H313" i="32"/>
  <c r="G313" i="32"/>
  <c r="AJ251" i="32"/>
  <c r="AF251" i="32"/>
  <c r="AE251" i="32"/>
  <c r="X197" i="1"/>
  <c r="W197" i="1"/>
  <c r="M713" i="32"/>
  <c r="N713" i="32"/>
  <c r="N484" i="32"/>
  <c r="M484" i="32"/>
  <c r="AJ287" i="32"/>
  <c r="AF287" i="32"/>
  <c r="AE287" i="32"/>
  <c r="CB388" i="31"/>
  <c r="CA388" i="31"/>
  <c r="CA642" i="31"/>
  <c r="CB642" i="31"/>
  <c r="N437" i="32"/>
  <c r="M437" i="32"/>
  <c r="H370" i="32"/>
  <c r="G370" i="32"/>
  <c r="AJ347" i="32"/>
  <c r="AE347" i="32"/>
  <c r="AF347" i="32"/>
  <c r="AE214" i="32"/>
  <c r="AJ214" i="32"/>
  <c r="AF214" i="32"/>
  <c r="Y714" i="32"/>
  <c r="Z714" i="32"/>
  <c r="X183" i="1"/>
  <c r="W183" i="1"/>
  <c r="T84" i="32"/>
  <c r="S84" i="32"/>
  <c r="W181" i="1"/>
  <c r="X181" i="1"/>
  <c r="T82" i="32"/>
  <c r="S82" i="32"/>
  <c r="S74" i="32"/>
  <c r="T74" i="32"/>
  <c r="T64" i="32"/>
  <c r="S64" i="32"/>
  <c r="M406" i="32"/>
  <c r="N406" i="32"/>
  <c r="T79" i="32"/>
  <c r="S79" i="32"/>
  <c r="AF50" i="32"/>
  <c r="AE50" i="32"/>
  <c r="AJ50" i="32"/>
  <c r="N199" i="32"/>
  <c r="M199" i="32"/>
  <c r="N147" i="32"/>
  <c r="M147" i="32"/>
  <c r="N764" i="32"/>
  <c r="M764" i="32"/>
  <c r="Y383" i="32"/>
  <c r="Z383" i="32"/>
  <c r="G705" i="32"/>
  <c r="H705" i="32"/>
  <c r="G231" i="32"/>
  <c r="H231" i="32"/>
  <c r="H716" i="32"/>
  <c r="G716" i="32"/>
  <c r="H743" i="32"/>
  <c r="G743" i="32"/>
  <c r="CB689" i="31"/>
  <c r="CA689" i="31"/>
  <c r="G375" i="32"/>
  <c r="H375" i="32"/>
  <c r="S286" i="32"/>
  <c r="T286" i="32"/>
  <c r="X215" i="1"/>
  <c r="W215" i="1"/>
  <c r="S678" i="32"/>
  <c r="T678" i="32"/>
  <c r="W729" i="1"/>
  <c r="X729" i="1"/>
  <c r="CB657" i="31"/>
  <c r="CA657" i="31"/>
  <c r="CA285" i="31"/>
  <c r="CB285" i="31"/>
  <c r="CA580" i="31"/>
  <c r="CB580" i="31"/>
  <c r="AJ656" i="32"/>
  <c r="AF656" i="32"/>
  <c r="AE656" i="32"/>
  <c r="X603" i="1"/>
  <c r="W603" i="1"/>
  <c r="T388" i="32"/>
  <c r="S388" i="32"/>
  <c r="S330" i="32"/>
  <c r="T330" i="32"/>
  <c r="X701" i="1"/>
  <c r="W701" i="1"/>
  <c r="H748" i="32"/>
  <c r="G748" i="32"/>
  <c r="Z642" i="32"/>
  <c r="Y642" i="32"/>
  <c r="CA222" i="31"/>
  <c r="CB222" i="31"/>
  <c r="T263" i="32"/>
  <c r="S263" i="32"/>
  <c r="T693" i="32"/>
  <c r="S693" i="32"/>
  <c r="S73" i="32"/>
  <c r="T73" i="32"/>
  <c r="AJ613" i="32"/>
  <c r="AF613" i="32"/>
  <c r="AE613" i="32"/>
  <c r="T110" i="32"/>
  <c r="S110" i="32"/>
  <c r="Y664" i="32"/>
  <c r="Z664" i="32"/>
  <c r="CB124" i="31"/>
  <c r="CA124" i="31"/>
  <c r="Z427" i="32"/>
  <c r="Y427" i="32"/>
  <c r="Y381" i="32"/>
  <c r="Z381" i="32"/>
  <c r="G249" i="32"/>
  <c r="H249" i="32"/>
  <c r="M229" i="32"/>
  <c r="N229" i="32"/>
  <c r="T594" i="32"/>
  <c r="S594" i="32"/>
  <c r="AE741" i="32"/>
  <c r="AF741" i="32"/>
  <c r="AJ741" i="32"/>
  <c r="Y503" i="32"/>
  <c r="Z503" i="32"/>
  <c r="I353" i="1"/>
  <c r="I329" i="1" s="1"/>
  <c r="V354" i="1"/>
  <c r="R202" i="1"/>
  <c r="Q202" i="1"/>
  <c r="Y598" i="32"/>
  <c r="Z598" i="32"/>
  <c r="X374" i="1"/>
  <c r="W374" i="1"/>
  <c r="N21" i="32"/>
  <c r="M21" i="32"/>
  <c r="X395" i="1"/>
  <c r="W395" i="1"/>
  <c r="Z439" i="32"/>
  <c r="Y439" i="32"/>
  <c r="X677" i="1"/>
  <c r="W677" i="1"/>
  <c r="T580" i="32"/>
  <c r="S580" i="32"/>
  <c r="T259" i="32"/>
  <c r="S259" i="32"/>
  <c r="X372" i="1"/>
  <c r="W372" i="1"/>
  <c r="M284" i="32"/>
  <c r="N284" i="32"/>
  <c r="L675" i="32"/>
  <c r="CB318" i="31"/>
  <c r="CA318" i="31"/>
  <c r="CB718" i="31"/>
  <c r="CA718" i="31"/>
  <c r="G445" i="32"/>
  <c r="H445" i="32"/>
  <c r="AJ407" i="32"/>
  <c r="AF407" i="32"/>
  <c r="AE407" i="32"/>
  <c r="X242" i="1"/>
  <c r="W242" i="1"/>
  <c r="T222" i="32"/>
  <c r="S222" i="32"/>
  <c r="N588" i="32"/>
  <c r="M588" i="32"/>
  <c r="S571" i="32"/>
  <c r="T571" i="32"/>
  <c r="Z570" i="32"/>
  <c r="Y570" i="32"/>
  <c r="AJ524" i="32"/>
  <c r="AF524" i="32"/>
  <c r="AE524" i="32"/>
  <c r="H291" i="32"/>
  <c r="G291" i="32"/>
  <c r="M761" i="32"/>
  <c r="N761" i="32"/>
  <c r="CB190" i="31"/>
  <c r="CA190" i="31"/>
  <c r="CB178" i="31"/>
  <c r="CA178" i="31"/>
  <c r="G89" i="32"/>
  <c r="H89" i="32"/>
  <c r="T60" i="32"/>
  <c r="S60" i="32"/>
  <c r="S58" i="32"/>
  <c r="T58" i="32"/>
  <c r="AE124" i="32"/>
  <c r="AJ124" i="32"/>
  <c r="AF124" i="32"/>
  <c r="Y102" i="32"/>
  <c r="Z102" i="32"/>
  <c r="Y25" i="32"/>
  <c r="Z25" i="32"/>
  <c r="Z663" i="32"/>
  <c r="Y663" i="32"/>
  <c r="G382" i="32"/>
  <c r="H382" i="32"/>
  <c r="M565" i="32"/>
  <c r="N565" i="32"/>
  <c r="T230" i="32"/>
  <c r="S230" i="32"/>
  <c r="G709" i="32"/>
  <c r="H709" i="32"/>
  <c r="M22" i="32"/>
  <c r="N22" i="32"/>
  <c r="Z318" i="32"/>
  <c r="Y318" i="32"/>
  <c r="AJ166" i="32"/>
  <c r="AF166" i="32"/>
  <c r="AE166" i="32"/>
  <c r="W622" i="1"/>
  <c r="X622" i="1"/>
  <c r="Y171" i="32"/>
  <c r="Z171" i="32"/>
  <c r="G43" i="32"/>
  <c r="H43" i="32"/>
  <c r="G486" i="32"/>
  <c r="H486" i="32"/>
  <c r="M180" i="32"/>
  <c r="N180" i="32"/>
  <c r="M315" i="32"/>
  <c r="N315" i="32"/>
  <c r="W72" i="1"/>
  <c r="X72" i="1"/>
  <c r="G617" i="32"/>
  <c r="H617" i="32"/>
  <c r="T100" i="32"/>
  <c r="S100" i="32"/>
  <c r="T65" i="32"/>
  <c r="S65" i="32"/>
  <c r="CB118" i="31"/>
  <c r="CA118" i="31"/>
  <c r="CA650" i="31"/>
  <c r="CB650" i="31"/>
  <c r="N290" i="32"/>
  <c r="M290" i="32"/>
  <c r="X168" i="1"/>
  <c r="W168" i="1"/>
  <c r="T682" i="32"/>
  <c r="S682" i="32"/>
  <c r="W733" i="1"/>
  <c r="X733" i="1"/>
  <c r="S516" i="32"/>
  <c r="T516" i="32"/>
  <c r="CB237" i="31"/>
  <c r="CA237" i="31"/>
  <c r="CA731" i="31"/>
  <c r="CB731" i="31"/>
  <c r="X345" i="1"/>
  <c r="W345" i="1"/>
  <c r="W725" i="1"/>
  <c r="X725" i="1"/>
  <c r="T626" i="32"/>
  <c r="S626" i="32"/>
  <c r="Y710" i="32"/>
  <c r="Z710" i="32"/>
  <c r="AJ749" i="32"/>
  <c r="AE749" i="32"/>
  <c r="AF749" i="32"/>
  <c r="M512" i="32"/>
  <c r="N512" i="32"/>
  <c r="W409" i="1"/>
  <c r="X409" i="1"/>
  <c r="T295" i="32"/>
  <c r="S295" i="32"/>
  <c r="T684" i="32"/>
  <c r="S684" i="32"/>
  <c r="X573" i="1"/>
  <c r="W573" i="1"/>
  <c r="CA281" i="31"/>
  <c r="CB281" i="31"/>
  <c r="CB576" i="31"/>
  <c r="CA576" i="31"/>
  <c r="N766" i="32"/>
  <c r="M766" i="32"/>
  <c r="M385" i="32"/>
  <c r="N385" i="32"/>
  <c r="Z720" i="32"/>
  <c r="Y720" i="32"/>
  <c r="G39" i="32"/>
  <c r="H39" i="32"/>
  <c r="Z117" i="32"/>
  <c r="Y117" i="32"/>
  <c r="V122" i="1"/>
  <c r="I121" i="1"/>
  <c r="I11" i="5" s="1"/>
  <c r="AJ98" i="32"/>
  <c r="AF98" i="32"/>
  <c r="AE98" i="32"/>
  <c r="M14" i="32"/>
  <c r="N14" i="32"/>
  <c r="T650" i="32"/>
  <c r="S650" i="32"/>
  <c r="CA289" i="31"/>
  <c r="CB289" i="31"/>
  <c r="CB584" i="31"/>
  <c r="CA584" i="31"/>
  <c r="W376" i="1"/>
  <c r="X376" i="1"/>
  <c r="M288" i="32"/>
  <c r="N288" i="32"/>
  <c r="AE680" i="32"/>
  <c r="AJ680" i="32"/>
  <c r="AF680" i="32"/>
  <c r="AF635" i="32"/>
  <c r="AJ635" i="32"/>
  <c r="AE635" i="32"/>
  <c r="M394" i="32"/>
  <c r="N394" i="32"/>
  <c r="W334" i="1"/>
  <c r="X334" i="1"/>
  <c r="Z195" i="32"/>
  <c r="Y195" i="32"/>
  <c r="T752" i="32"/>
  <c r="S752" i="32"/>
  <c r="M597" i="32"/>
  <c r="N597" i="32"/>
  <c r="H321" i="32"/>
  <c r="G321" i="32"/>
  <c r="Z209" i="32"/>
  <c r="Y209" i="32"/>
  <c r="X625" i="1"/>
  <c r="W625" i="1"/>
  <c r="T708" i="32"/>
  <c r="S708" i="32"/>
  <c r="T254" i="32"/>
  <c r="S254" i="32"/>
  <c r="H320" i="32"/>
  <c r="G320" i="32"/>
  <c r="X343" i="1"/>
  <c r="W343" i="1"/>
  <c r="R207" i="32"/>
  <c r="S208" i="32"/>
  <c r="T208" i="32"/>
  <c r="X624" i="1"/>
  <c r="W624" i="1"/>
  <c r="Z19" i="32"/>
  <c r="Y19" i="32"/>
  <c r="M436" i="32"/>
  <c r="N436" i="32"/>
  <c r="N346" i="32"/>
  <c r="M346" i="32"/>
  <c r="G576" i="32"/>
  <c r="H576" i="32"/>
  <c r="S221" i="32"/>
  <c r="T221" i="32"/>
  <c r="N163" i="32"/>
  <c r="M163" i="32"/>
  <c r="CA115" i="31"/>
  <c r="CB115" i="31"/>
  <c r="T595" i="32"/>
  <c r="S595" i="32"/>
  <c r="X719" i="1"/>
  <c r="W719" i="1"/>
  <c r="AJ744" i="32"/>
  <c r="AE744" i="32"/>
  <c r="AF744" i="32"/>
  <c r="M695" i="32"/>
  <c r="N695" i="32"/>
  <c r="N48" i="32"/>
  <c r="M48" i="32"/>
  <c r="W174" i="1"/>
  <c r="X174" i="1"/>
  <c r="T157" i="32"/>
  <c r="S157" i="32"/>
  <c r="AJ189" i="32"/>
  <c r="AF189" i="32"/>
  <c r="AE189" i="32"/>
  <c r="N61" i="32"/>
  <c r="M61" i="32"/>
  <c r="X13" i="1"/>
  <c r="W13" i="1"/>
  <c r="S442" i="32"/>
  <c r="T442" i="32"/>
  <c r="Z238" i="32"/>
  <c r="Y238" i="32"/>
  <c r="W681" i="1"/>
  <c r="X681" i="1"/>
  <c r="Z584" i="32"/>
  <c r="Y584" i="32"/>
  <c r="X480" i="1"/>
  <c r="W480" i="1"/>
  <c r="W569" i="1"/>
  <c r="X569" i="1"/>
  <c r="CA137" i="31"/>
  <c r="CB137" i="31"/>
  <c r="W42" i="1"/>
  <c r="X42" i="1"/>
  <c r="G530" i="32"/>
  <c r="H530" i="32"/>
  <c r="AJ463" i="32"/>
  <c r="AF463" i="32"/>
  <c r="AE463" i="32"/>
  <c r="H306" i="32"/>
  <c r="G306" i="32"/>
  <c r="H258" i="32"/>
  <c r="G258" i="32"/>
  <c r="G698" i="32"/>
  <c r="H698" i="32"/>
  <c r="F697" i="32"/>
  <c r="T108" i="32"/>
  <c r="S108" i="32"/>
  <c r="G143" i="32"/>
  <c r="H143" i="32"/>
  <c r="H184" i="32"/>
  <c r="G184" i="32"/>
  <c r="Y115" i="32"/>
  <c r="X114" i="32"/>
  <c r="Z115" i="32"/>
  <c r="CA179" i="31"/>
  <c r="CB179" i="31"/>
  <c r="X106" i="1"/>
  <c r="W106" i="1"/>
  <c r="Z71" i="32"/>
  <c r="Y71" i="32"/>
  <c r="H151" i="32"/>
  <c r="G151" i="32"/>
  <c r="T665" i="32"/>
  <c r="S665" i="32"/>
  <c r="Z68" i="32"/>
  <c r="Y68" i="32"/>
  <c r="W262" i="1"/>
  <c r="X262" i="1"/>
  <c r="AJ91" i="32"/>
  <c r="AF91" i="32"/>
  <c r="AE91" i="32"/>
  <c r="AJ88" i="32"/>
  <c r="AE88" i="32"/>
  <c r="AF88" i="32"/>
  <c r="S497" i="32"/>
  <c r="T497" i="32"/>
  <c r="Y401" i="32"/>
  <c r="Z401" i="32"/>
  <c r="W278" i="1"/>
  <c r="X278" i="1"/>
  <c r="N357" i="32"/>
  <c r="M357" i="32"/>
  <c r="X555" i="1"/>
  <c r="W555" i="1"/>
  <c r="T161" i="32"/>
  <c r="S161" i="32"/>
  <c r="N498" i="32"/>
  <c r="M498" i="32"/>
  <c r="X477" i="1"/>
  <c r="W477" i="1"/>
  <c r="Z721" i="32"/>
  <c r="Y721" i="32"/>
  <c r="Z194" i="32"/>
  <c r="Y194" i="32"/>
  <c r="AE711" i="32"/>
  <c r="AF711" i="32"/>
  <c r="AJ711" i="32"/>
  <c r="CB7" i="31"/>
  <c r="CA7" i="31"/>
  <c r="G396" i="32"/>
  <c r="H396" i="32"/>
  <c r="H371" i="32"/>
  <c r="G371" i="32"/>
  <c r="T283" i="32"/>
  <c r="S283" i="32"/>
  <c r="H137" i="32"/>
  <c r="G137" i="32"/>
  <c r="AE128" i="32"/>
  <c r="AF128" i="32"/>
  <c r="AJ128" i="32"/>
  <c r="M723" i="32"/>
  <c r="N723" i="32"/>
  <c r="AF605" i="32"/>
  <c r="AE605" i="32"/>
  <c r="AJ605" i="32"/>
  <c r="CA317" i="31"/>
  <c r="CB317" i="31"/>
  <c r="T179" i="32"/>
  <c r="S179" i="32"/>
  <c r="CA586" i="31"/>
  <c r="CB586" i="31"/>
  <c r="CB36" i="31"/>
  <c r="CA36" i="31"/>
  <c r="AJ86" i="32"/>
  <c r="AF86" i="32"/>
  <c r="AE86" i="32"/>
  <c r="Z57" i="32"/>
  <c r="Y57" i="32"/>
  <c r="CA205" i="31"/>
  <c r="CB205" i="31"/>
  <c r="X269" i="1"/>
  <c r="W269" i="1"/>
  <c r="Y276" i="32"/>
  <c r="Z276" i="32"/>
  <c r="H204" i="32"/>
  <c r="G204" i="32"/>
  <c r="AE553" i="32"/>
  <c r="AF553" i="32"/>
  <c r="AJ553" i="32"/>
  <c r="CB116" i="31"/>
  <c r="CA116" i="31"/>
  <c r="G414" i="32"/>
  <c r="H414" i="32"/>
  <c r="AE358" i="32"/>
  <c r="AJ358" i="32"/>
  <c r="AF358" i="32"/>
  <c r="AF734" i="32"/>
  <c r="AE734" i="32"/>
  <c r="AJ734" i="32"/>
  <c r="CA62" i="31"/>
  <c r="CB62" i="31"/>
  <c r="S148" i="32"/>
  <c r="T148" i="32"/>
  <c r="H540" i="32"/>
  <c r="G540" i="32"/>
  <c r="Q611" i="1"/>
  <c r="R611" i="1"/>
  <c r="AE146" i="32"/>
  <c r="AJ146" i="32"/>
  <c r="AF146" i="32"/>
  <c r="CA255" i="31"/>
  <c r="CB255" i="31"/>
  <c r="T49" i="32"/>
  <c r="S49" i="32"/>
  <c r="X496" i="1"/>
  <c r="W496" i="1"/>
  <c r="H324" i="32"/>
  <c r="F323" i="32"/>
  <c r="G324" i="32"/>
  <c r="W277" i="1"/>
  <c r="X277" i="1"/>
  <c r="N356" i="32"/>
  <c r="M356" i="32"/>
  <c r="Z648" i="32"/>
  <c r="Y648" i="32"/>
  <c r="T495" i="32"/>
  <c r="S495" i="32"/>
  <c r="Y539" i="32"/>
  <c r="Z539" i="32"/>
  <c r="AJ46" i="32"/>
  <c r="AE46" i="32"/>
  <c r="AF46" i="32"/>
  <c r="T532" i="32"/>
  <c r="S532" i="32"/>
  <c r="X30" i="1"/>
  <c r="W30" i="1"/>
  <c r="S408" i="32"/>
  <c r="T408" i="32"/>
  <c r="X243" i="1"/>
  <c r="W243" i="1"/>
  <c r="H223" i="32"/>
  <c r="G223" i="32"/>
  <c r="N572" i="32"/>
  <c r="M572" i="32"/>
  <c r="W534" i="1"/>
  <c r="X534" i="1"/>
  <c r="G359" i="32"/>
  <c r="H359" i="32"/>
  <c r="T116" i="32"/>
  <c r="S116" i="32"/>
  <c r="M505" i="32"/>
  <c r="N505" i="32"/>
  <c r="AJ104" i="32"/>
  <c r="AE104" i="32"/>
  <c r="AF104" i="32"/>
  <c r="M182" i="32"/>
  <c r="N182" i="32"/>
  <c r="T144" i="32"/>
  <c r="S144" i="32"/>
  <c r="AF75" i="32"/>
  <c r="AJ75" i="32"/>
  <c r="AE75" i="32"/>
  <c r="H506" i="32"/>
  <c r="G506" i="32"/>
  <c r="AJ15" i="32"/>
  <c r="AE15" i="32"/>
  <c r="AF15" i="32"/>
  <c r="N70" i="32"/>
  <c r="M70" i="32"/>
  <c r="H435" i="32"/>
  <c r="G435" i="32"/>
  <c r="F434" i="32"/>
  <c r="Z62" i="32"/>
  <c r="Y62" i="32"/>
  <c r="Y80" i="32"/>
  <c r="Z80" i="32"/>
  <c r="Y694" i="32"/>
  <c r="Z694" i="32"/>
  <c r="H639" i="32"/>
  <c r="G639" i="32"/>
  <c r="Y485" i="32"/>
  <c r="Z485" i="32"/>
  <c r="T413" i="32"/>
  <c r="S413" i="32"/>
  <c r="W255" i="1"/>
  <c r="X255" i="1"/>
  <c r="AJ337" i="32"/>
  <c r="AF337" i="32"/>
  <c r="AE337" i="32"/>
  <c r="BZ527" i="31"/>
  <c r="CB528" i="31"/>
  <c r="CA528" i="31"/>
  <c r="CB140" i="31"/>
  <c r="CA140" i="31"/>
  <c r="M247" i="32"/>
  <c r="N247" i="32"/>
  <c r="X227" i="1"/>
  <c r="W227" i="1"/>
  <c r="X738" i="32"/>
  <c r="CA514" i="31"/>
  <c r="CB514" i="31"/>
  <c r="CB246" i="31"/>
  <c r="CA246" i="31"/>
  <c r="CB575" i="31"/>
  <c r="CA575" i="31"/>
  <c r="CA225" i="31"/>
  <c r="CB225" i="31"/>
  <c r="AF574" i="32"/>
  <c r="AJ574" i="32"/>
  <c r="AE574" i="32"/>
  <c r="Y250" i="32"/>
  <c r="Z250" i="32"/>
  <c r="N266" i="32"/>
  <c r="M266" i="32"/>
  <c r="AJ342" i="32"/>
  <c r="AF342" i="32"/>
  <c r="AE342" i="32"/>
  <c r="G562" i="32"/>
  <c r="H562" i="32"/>
  <c r="T623" i="32"/>
  <c r="S623" i="32"/>
  <c r="G299" i="32"/>
  <c r="H299" i="32"/>
  <c r="H473" i="32"/>
  <c r="G473" i="32"/>
  <c r="T368" i="32"/>
  <c r="S368" i="32"/>
  <c r="R367" i="32"/>
  <c r="CB164" i="31"/>
  <c r="CA164" i="31"/>
  <c r="X27" i="1"/>
  <c r="W27" i="1"/>
  <c r="CB326" i="31"/>
  <c r="CA326" i="31"/>
  <c r="CB63" i="31"/>
  <c r="CA63" i="31"/>
  <c r="CA99" i="31"/>
  <c r="CB99" i="31"/>
  <c r="W156" i="1"/>
  <c r="X156" i="1"/>
  <c r="AE542" i="32"/>
  <c r="AJ542" i="32"/>
  <c r="AF542" i="32"/>
  <c r="BZ429" i="31"/>
  <c r="CB251" i="31"/>
  <c r="CA251" i="31"/>
  <c r="CB754" i="31"/>
  <c r="CA754" i="31"/>
  <c r="AF312" i="32"/>
  <c r="AD419" i="32"/>
  <c r="AJ312" i="32"/>
  <c r="AE312" i="32"/>
  <c r="AE196" i="32"/>
  <c r="AJ196" i="32"/>
  <c r="AF196" i="32"/>
  <c r="Z35" i="32"/>
  <c r="Y35" i="32"/>
  <c r="CB287" i="31"/>
  <c r="CA287" i="31"/>
  <c r="M140" i="32"/>
  <c r="N140" i="32"/>
  <c r="AF679" i="32"/>
  <c r="AE679" i="32"/>
  <c r="AJ679" i="32"/>
  <c r="N730" i="32"/>
  <c r="M730" i="32"/>
  <c r="S538" i="32"/>
  <c r="T538" i="32"/>
  <c r="N600" i="32"/>
  <c r="M600" i="32"/>
  <c r="W33" i="1"/>
  <c r="X33" i="1"/>
  <c r="V537" i="1"/>
  <c r="I536" i="1"/>
  <c r="M378" i="32"/>
  <c r="N378" i="32"/>
  <c r="AF226" i="32"/>
  <c r="AE226" i="32"/>
  <c r="AJ226" i="32"/>
  <c r="N575" i="32"/>
  <c r="M575" i="32"/>
  <c r="W607" i="1"/>
  <c r="X607" i="1"/>
  <c r="X448" i="1"/>
  <c r="W448" i="1"/>
  <c r="Y377" i="32"/>
  <c r="Z377" i="32"/>
  <c r="X245" i="1"/>
  <c r="W245" i="1"/>
  <c r="T225" i="32"/>
  <c r="S225" i="32"/>
  <c r="G546" i="32"/>
  <c r="H546" i="32"/>
  <c r="CB214" i="31"/>
  <c r="CA214" i="31"/>
  <c r="N462" i="32"/>
  <c r="L461" i="32"/>
  <c r="M462" i="32"/>
  <c r="X386" i="1"/>
  <c r="W386" i="1"/>
  <c r="S234" i="32"/>
  <c r="T234" i="32"/>
  <c r="X567" i="1"/>
  <c r="W567" i="1"/>
  <c r="Y746" i="32"/>
  <c r="Z746" i="32"/>
  <c r="W640" i="1"/>
  <c r="X640" i="1"/>
  <c r="Z399" i="32"/>
  <c r="Y399" i="32"/>
  <c r="W563" i="1"/>
  <c r="X563" i="1"/>
  <c r="T228" i="32"/>
  <c r="S228" i="32"/>
  <c r="W593" i="1"/>
  <c r="X593" i="1"/>
  <c r="Y740" i="32"/>
  <c r="Z740" i="32"/>
  <c r="T479" i="32"/>
  <c r="S479" i="32"/>
  <c r="N468" i="32"/>
  <c r="M468" i="32"/>
  <c r="M310" i="32"/>
  <c r="N310" i="32"/>
  <c r="AE45" i="32"/>
  <c r="AF45" i="32"/>
  <c r="AJ45" i="32"/>
  <c r="CB424" i="31"/>
  <c r="BZ423" i="31"/>
  <c r="CA424" i="31"/>
  <c r="Y390" i="32"/>
  <c r="Z390" i="32"/>
  <c r="S309" i="32"/>
  <c r="T309" i="32"/>
  <c r="M332" i="32"/>
  <c r="N332" i="32"/>
  <c r="F192" i="32"/>
  <c r="G193" i="32"/>
  <c r="H193" i="32"/>
  <c r="S547" i="32"/>
  <c r="T547" i="32"/>
  <c r="H466" i="32"/>
  <c r="G466" i="32"/>
  <c r="F465" i="32"/>
  <c r="W308" i="1"/>
  <c r="X308" i="1"/>
  <c r="AE715" i="32"/>
  <c r="AJ715" i="32"/>
  <c r="AF715" i="32"/>
  <c r="T704" i="32"/>
  <c r="S704" i="32"/>
  <c r="G643" i="32"/>
  <c r="H643" i="32"/>
  <c r="CB131" i="31"/>
  <c r="CA131" i="31"/>
  <c r="CB534" i="31"/>
  <c r="CA534" i="31"/>
  <c r="X476" i="1"/>
  <c r="W476" i="1"/>
  <c r="AE392" i="32"/>
  <c r="AJ392" i="32"/>
  <c r="AF392" i="32"/>
  <c r="Y264" i="32"/>
  <c r="Z264" i="32"/>
  <c r="AJ340" i="32"/>
  <c r="AF340" i="32"/>
  <c r="AE340" i="32"/>
  <c r="AL621" i="32"/>
  <c r="AJ620" i="32"/>
  <c r="AK621" i="32"/>
  <c r="AE652" i="32"/>
  <c r="AJ652" i="32"/>
  <c r="AF652" i="32"/>
  <c r="Z212" i="32"/>
  <c r="Y212" i="32"/>
  <c r="T16" i="32"/>
  <c r="S16" i="32"/>
  <c r="S556" i="32"/>
  <c r="T556" i="32"/>
  <c r="CA220" i="31"/>
  <c r="CB220" i="31"/>
  <c r="CB199" i="31"/>
  <c r="CA199" i="31"/>
  <c r="M24" i="32"/>
  <c r="N24" i="32"/>
  <c r="X99" i="1"/>
  <c r="W99" i="1"/>
  <c r="AJ561" i="32"/>
  <c r="AF561" i="32"/>
  <c r="AE561" i="32"/>
  <c r="M149" i="32"/>
  <c r="N149" i="32"/>
  <c r="S412" i="32"/>
  <c r="T412" i="32"/>
  <c r="N313" i="32"/>
  <c r="M313" i="32"/>
  <c r="H197" i="32"/>
  <c r="G197" i="32"/>
  <c r="AF754" i="32"/>
  <c r="AJ754" i="32"/>
  <c r="AE754" i="32"/>
  <c r="T484" i="32"/>
  <c r="S484" i="32"/>
  <c r="N287" i="32"/>
  <c r="M287" i="32"/>
  <c r="M515" i="32"/>
  <c r="N515" i="32"/>
  <c r="X44" i="1"/>
  <c r="W44" i="1"/>
  <c r="CB727" i="31"/>
  <c r="CA727" i="31"/>
  <c r="CA134" i="31"/>
  <c r="CB134" i="31"/>
  <c r="AF437" i="32"/>
  <c r="AE437" i="32"/>
  <c r="AJ437" i="32"/>
  <c r="T282" i="32"/>
  <c r="S282" i="32"/>
  <c r="H347" i="32"/>
  <c r="G347" i="32"/>
  <c r="N577" i="32"/>
  <c r="M577" i="32"/>
  <c r="X29" i="1"/>
  <c r="W29" i="1"/>
  <c r="Z84" i="32"/>
  <c r="Y84" i="32"/>
  <c r="X609" i="1"/>
  <c r="W609" i="1"/>
  <c r="G181" i="32"/>
  <c r="H181" i="32"/>
  <c r="M82" i="32"/>
  <c r="N82" i="32"/>
  <c r="Y64" i="32"/>
  <c r="Z64" i="32"/>
  <c r="Y79" i="32"/>
  <c r="Z79" i="32"/>
  <c r="W384" i="1"/>
  <c r="X384" i="1"/>
  <c r="T199" i="32"/>
  <c r="S199" i="32"/>
  <c r="T147" i="32"/>
  <c r="S147" i="32"/>
  <c r="CB26" i="31"/>
  <c r="CA26" i="31"/>
  <c r="Y764" i="32"/>
  <c r="Z764" i="32"/>
  <c r="H302" i="32"/>
  <c r="G302" i="32"/>
  <c r="Z705" i="32"/>
  <c r="Y705" i="32"/>
  <c r="M716" i="32"/>
  <c r="N716" i="32"/>
  <c r="X456" i="1"/>
  <c r="W456" i="1"/>
  <c r="T375" i="32"/>
  <c r="S375" i="32"/>
  <c r="Z286" i="32"/>
  <c r="Y286" i="32"/>
  <c r="Z678" i="32"/>
  <c r="Y678" i="32"/>
  <c r="H656" i="32"/>
  <c r="G656" i="32"/>
  <c r="Y388" i="32"/>
  <c r="Z388" i="32"/>
  <c r="X257" i="1"/>
  <c r="W257" i="1"/>
  <c r="Z330" i="32"/>
  <c r="Y330" i="32"/>
  <c r="Y748" i="32"/>
  <c r="Z748" i="32"/>
  <c r="AF642" i="32"/>
  <c r="AE642" i="32"/>
  <c r="AJ642" i="32"/>
  <c r="M487" i="32"/>
  <c r="N487" i="32"/>
  <c r="AF415" i="32"/>
  <c r="AJ415" i="32"/>
  <c r="AE415" i="32"/>
  <c r="Y693" i="32"/>
  <c r="Z693" i="32"/>
  <c r="Z73" i="32"/>
  <c r="Y73" i="32"/>
  <c r="CA499" i="31"/>
  <c r="CB499" i="31"/>
  <c r="CB524" i="31"/>
  <c r="CA524" i="31"/>
  <c r="N613" i="32"/>
  <c r="M613" i="32"/>
  <c r="X110" i="1"/>
  <c r="W110" i="1"/>
  <c r="W26" i="1"/>
  <c r="X26" i="1"/>
  <c r="AJ664" i="32"/>
  <c r="AF664" i="32"/>
  <c r="AE664" i="32"/>
  <c r="CB301" i="31"/>
  <c r="CA301" i="31"/>
  <c r="AJ427" i="32"/>
  <c r="AF427" i="32"/>
  <c r="AE427" i="32"/>
  <c r="Y249" i="32"/>
  <c r="Z249" i="32"/>
  <c r="G594" i="32"/>
  <c r="H594" i="32"/>
  <c r="W23" i="1"/>
  <c r="X23" i="1"/>
  <c r="AE647" i="32"/>
  <c r="AF647" i="32"/>
  <c r="AJ647" i="32"/>
  <c r="W475" i="1"/>
  <c r="X475" i="1"/>
  <c r="H203" i="32"/>
  <c r="G203" i="32"/>
  <c r="F202" i="32"/>
  <c r="H598" i="32"/>
  <c r="G598" i="32"/>
  <c r="Y21" i="32"/>
  <c r="Z21" i="32"/>
  <c r="S439" i="32"/>
  <c r="T439" i="32"/>
  <c r="X350" i="1"/>
  <c r="W350" i="1"/>
  <c r="Z580" i="32"/>
  <c r="Y580" i="32"/>
  <c r="X32" i="1"/>
  <c r="W32" i="1"/>
  <c r="Y259" i="32"/>
  <c r="Z259" i="32"/>
  <c r="Z284" i="32"/>
  <c r="Y284" i="32"/>
  <c r="S138" i="32"/>
  <c r="T138" i="32"/>
  <c r="R675" i="32"/>
  <c r="AF445" i="32"/>
  <c r="AE445" i="32"/>
  <c r="AJ445" i="32"/>
  <c r="X293" i="1"/>
  <c r="W293" i="1"/>
  <c r="Z242" i="32"/>
  <c r="Y242" i="32"/>
  <c r="AE588" i="32"/>
  <c r="AF588" i="32"/>
  <c r="AJ588" i="32"/>
  <c r="X233" i="1"/>
  <c r="W233" i="1"/>
  <c r="H587" i="32"/>
  <c r="G587" i="32"/>
  <c r="Y499" i="32"/>
  <c r="Z499" i="32"/>
  <c r="G524" i="32"/>
  <c r="H524" i="32"/>
  <c r="S291" i="32"/>
  <c r="T291" i="32"/>
  <c r="S761" i="32"/>
  <c r="T761" i="32"/>
  <c r="M89" i="32"/>
  <c r="N89" i="32"/>
  <c r="H12" i="32"/>
  <c r="G12" i="32"/>
  <c r="Y58" i="32"/>
  <c r="Z58" i="32"/>
  <c r="N124" i="32"/>
  <c r="M124" i="32"/>
  <c r="AJ25" i="32"/>
  <c r="AE25" i="32"/>
  <c r="AF25" i="32"/>
  <c r="W517" i="1"/>
  <c r="X517" i="1"/>
  <c r="S565" i="32"/>
  <c r="T565" i="32"/>
  <c r="M709" i="32"/>
  <c r="N709" i="32"/>
  <c r="H22" i="32"/>
  <c r="G22" i="32"/>
  <c r="CA345" i="31"/>
  <c r="CB345" i="31"/>
  <c r="CA710" i="31"/>
  <c r="CB710" i="31"/>
  <c r="X261" i="1"/>
  <c r="W261" i="1"/>
  <c r="N318" i="32"/>
  <c r="M318" i="32"/>
  <c r="W341" i="1"/>
  <c r="X341" i="1"/>
  <c r="T166" i="32"/>
  <c r="S166" i="32"/>
  <c r="W17" i="1"/>
  <c r="X17" i="1"/>
  <c r="Z457" i="32"/>
  <c r="Y457" i="32"/>
  <c r="AF171" i="32"/>
  <c r="AJ171" i="32"/>
  <c r="AE171" i="32"/>
  <c r="S486" i="32"/>
  <c r="T486" i="32"/>
  <c r="CB117" i="31"/>
  <c r="CA117" i="31"/>
  <c r="N152" i="32"/>
  <c r="M152" i="32"/>
  <c r="AF180" i="32"/>
  <c r="AE180" i="32"/>
  <c r="AJ180" i="32"/>
  <c r="T315" i="32"/>
  <c r="S315" i="32"/>
  <c r="S617" i="32"/>
  <c r="T617" i="32"/>
  <c r="X178" i="1"/>
  <c r="W178" i="1"/>
  <c r="N65" i="32"/>
  <c r="M65" i="32"/>
  <c r="T290" i="32"/>
  <c r="S290" i="32"/>
  <c r="Y682" i="32"/>
  <c r="Z682" i="32"/>
  <c r="M516" i="32"/>
  <c r="N516" i="32"/>
  <c r="M646" i="32"/>
  <c r="N646" i="32"/>
  <c r="T345" i="32"/>
  <c r="S345" i="32"/>
  <c r="AF626" i="32"/>
  <c r="AE626" i="32"/>
  <c r="S20" i="32"/>
  <c r="T20" i="32"/>
  <c r="CB702" i="31"/>
  <c r="CA702" i="31"/>
  <c r="Y512" i="32"/>
  <c r="Z512" i="32"/>
  <c r="Z295" i="32"/>
  <c r="Y295" i="32"/>
  <c r="AE224" i="32"/>
  <c r="AJ224" i="32"/>
  <c r="AF224" i="32"/>
  <c r="Y684" i="32"/>
  <c r="Z684" i="32"/>
  <c r="T766" i="32"/>
  <c r="S766" i="32"/>
  <c r="T304" i="32"/>
  <c r="S304" i="32"/>
  <c r="T720" i="32"/>
  <c r="S720" i="32"/>
  <c r="CA703" i="31"/>
  <c r="CB703" i="31"/>
  <c r="T39" i="32"/>
  <c r="S39" i="32"/>
  <c r="M117" i="32"/>
  <c r="N117" i="32"/>
  <c r="S122" i="32"/>
  <c r="T122" i="32"/>
  <c r="R121" i="32"/>
  <c r="X118" i="1"/>
  <c r="W118" i="1"/>
  <c r="X504" i="1"/>
  <c r="W504" i="1"/>
  <c r="H14" i="32"/>
  <c r="G14" i="32"/>
  <c r="G376" i="32"/>
  <c r="H376" i="32"/>
  <c r="AJ288" i="32"/>
  <c r="AE288" i="32"/>
  <c r="AF288" i="32"/>
  <c r="H141" i="32"/>
  <c r="G141" i="32"/>
  <c r="T680" i="32"/>
  <c r="S680" i="32"/>
  <c r="H731" i="32"/>
  <c r="G731" i="32"/>
  <c r="X256" i="1"/>
  <c r="W256" i="1"/>
  <c r="Z334" i="32"/>
  <c r="Y334" i="32"/>
  <c r="AF752" i="32"/>
  <c r="AJ752" i="32"/>
  <c r="AE752" i="32"/>
  <c r="G597" i="32"/>
  <c r="H597" i="32"/>
  <c r="G645" i="32"/>
  <c r="H645" i="32"/>
  <c r="H260" i="32"/>
  <c r="G260" i="32"/>
  <c r="Y321" i="32"/>
  <c r="Z321" i="32"/>
  <c r="X344" i="1"/>
  <c r="W344" i="1"/>
  <c r="AE209" i="32"/>
  <c r="AF209" i="32"/>
  <c r="AJ209" i="32"/>
  <c r="AL625" i="32"/>
  <c r="AK625" i="32"/>
  <c r="AJ708" i="32"/>
  <c r="AE708" i="32"/>
  <c r="AF708" i="32"/>
  <c r="Z254" i="32"/>
  <c r="Y254" i="32"/>
  <c r="V272" i="1"/>
  <c r="I271" i="1"/>
  <c r="G343" i="32"/>
  <c r="H343" i="32"/>
  <c r="Y208" i="32"/>
  <c r="Z208" i="32"/>
  <c r="X207" i="32"/>
  <c r="AJ19" i="32"/>
  <c r="AF19" i="32"/>
  <c r="AE19" i="32"/>
  <c r="T436" i="32"/>
  <c r="S436" i="32"/>
  <c r="G281" i="32"/>
  <c r="H281" i="32"/>
  <c r="Y346" i="32"/>
  <c r="Z346" i="32"/>
  <c r="Y576" i="32"/>
  <c r="Z576" i="32"/>
  <c r="Y221" i="32"/>
  <c r="Z221" i="32"/>
  <c r="T163" i="32"/>
  <c r="S163" i="32"/>
  <c r="X651" i="1"/>
  <c r="W651" i="1"/>
  <c r="AF595" i="32"/>
  <c r="AJ595" i="32"/>
  <c r="AE595" i="32"/>
  <c r="H744" i="32"/>
  <c r="G744" i="32"/>
  <c r="T695" i="32"/>
  <c r="S695" i="32"/>
  <c r="Z157" i="32"/>
  <c r="Y157" i="32"/>
  <c r="CA278" i="31"/>
  <c r="CB278" i="31"/>
  <c r="CB161" i="31"/>
  <c r="CA161" i="31"/>
  <c r="X61" i="1"/>
  <c r="W61" i="1"/>
  <c r="X649" i="1"/>
  <c r="W649" i="1"/>
  <c r="H500" i="32"/>
  <c r="G500" i="32"/>
  <c r="V404" i="1"/>
  <c r="I403" i="1"/>
  <c r="S289" i="32"/>
  <c r="T289" i="32"/>
  <c r="AJ238" i="32"/>
  <c r="AF238" i="32"/>
  <c r="AE238" i="32"/>
  <c r="N681" i="32"/>
  <c r="M681" i="32"/>
  <c r="AJ584" i="32"/>
  <c r="AE584" i="32"/>
  <c r="AF584" i="32"/>
  <c r="T660" i="32"/>
  <c r="S660" i="32"/>
  <c r="H441" i="32"/>
  <c r="G441" i="32"/>
  <c r="AF724" i="32"/>
  <c r="AE724" i="32"/>
  <c r="AJ724" i="32"/>
  <c r="X458" i="1"/>
  <c r="W458" i="1"/>
  <c r="N42" i="32"/>
  <c r="M42" i="32"/>
  <c r="S530" i="32"/>
  <c r="T530" i="32"/>
  <c r="N306" i="32"/>
  <c r="M306" i="32"/>
  <c r="N133" i="32"/>
  <c r="M133" i="32"/>
  <c r="Y698" i="32"/>
  <c r="X697" i="32"/>
  <c r="Z698" i="32"/>
  <c r="CA241" i="31"/>
  <c r="CB241" i="31"/>
  <c r="N184" i="32"/>
  <c r="M184" i="32"/>
  <c r="H115" i="32"/>
  <c r="F114" i="32"/>
  <c r="G115" i="32"/>
  <c r="H109" i="32"/>
  <c r="G109" i="32"/>
  <c r="H106" i="32"/>
  <c r="G106" i="32"/>
  <c r="X618" i="1"/>
  <c r="W618" i="1"/>
  <c r="N151" i="32"/>
  <c r="M151" i="32"/>
  <c r="M665" i="32"/>
  <c r="N665" i="32"/>
  <c r="W616" i="1"/>
  <c r="X616" i="1"/>
  <c r="N68" i="32"/>
  <c r="M68" i="32"/>
  <c r="H91" i="32"/>
  <c r="G91" i="32"/>
  <c r="N88" i="32"/>
  <c r="M88" i="32"/>
  <c r="G150" i="32"/>
  <c r="H150" i="32"/>
  <c r="Y497" i="32"/>
  <c r="Z497" i="32"/>
  <c r="AE401" i="32"/>
  <c r="AF401" i="32"/>
  <c r="AJ401" i="32"/>
  <c r="Y357" i="32"/>
  <c r="Z357" i="32"/>
  <c r="Y161" i="32"/>
  <c r="Z161" i="32"/>
  <c r="AE498" i="32"/>
  <c r="AF498" i="32"/>
  <c r="AJ498" i="32"/>
  <c r="CB204" i="31"/>
  <c r="CA204" i="31"/>
  <c r="AF311" i="32"/>
  <c r="AE311" i="32"/>
  <c r="AJ311" i="32"/>
  <c r="CB391" i="31"/>
  <c r="CA391" i="31"/>
  <c r="N333" i="32"/>
  <c r="M333" i="32"/>
  <c r="AF194" i="32"/>
  <c r="AJ194" i="32"/>
  <c r="AE194" i="32"/>
  <c r="X751" i="1"/>
  <c r="W751" i="1"/>
  <c r="CB467" i="31"/>
  <c r="CA467" i="31"/>
  <c r="CB332" i="31"/>
  <c r="CA332" i="31"/>
  <c r="CB547" i="31"/>
  <c r="CA547" i="31"/>
  <c r="M371" i="32"/>
  <c r="N371" i="32"/>
  <c r="G348" i="32"/>
  <c r="H348" i="32"/>
  <c r="M137" i="32"/>
  <c r="N137" i="32"/>
  <c r="S723" i="32"/>
  <c r="T723" i="32"/>
  <c r="BZ550" i="31"/>
  <c r="CA551" i="31"/>
  <c r="CB551" i="31"/>
  <c r="T599" i="32"/>
  <c r="S599" i="32"/>
  <c r="CA212" i="31"/>
  <c r="CB212" i="31"/>
  <c r="AE57" i="32"/>
  <c r="AJ57" i="32"/>
  <c r="AF57" i="32"/>
  <c r="CB450" i="31"/>
  <c r="CA450" i="31"/>
  <c r="CA648" i="31"/>
  <c r="CB648" i="31"/>
  <c r="AE269" i="32"/>
  <c r="AF269" i="32"/>
  <c r="AJ269" i="32"/>
  <c r="X355" i="1"/>
  <c r="W355" i="1"/>
  <c r="N204" i="32"/>
  <c r="M204" i="32"/>
  <c r="X628" i="1"/>
  <c r="W628" i="1"/>
  <c r="T414" i="32"/>
  <c r="S414" i="32"/>
  <c r="W683" i="1"/>
  <c r="X683" i="1"/>
  <c r="H586" i="32"/>
  <c r="G586" i="32"/>
  <c r="BU434" i="31"/>
  <c r="BV434" i="31"/>
  <c r="Y148" i="32"/>
  <c r="Z148" i="32"/>
  <c r="S540" i="32"/>
  <c r="T540" i="32"/>
  <c r="Y508" i="32"/>
  <c r="Z508" i="32"/>
  <c r="F611" i="32"/>
  <c r="H612" i="32"/>
  <c r="G612" i="32"/>
  <c r="N146" i="32"/>
  <c r="M146" i="32"/>
  <c r="N49" i="32"/>
  <c r="M49" i="32"/>
  <c r="W637" i="1"/>
  <c r="X637" i="1"/>
  <c r="T496" i="32"/>
  <c r="S496" i="32"/>
  <c r="Z277" i="32"/>
  <c r="Y277" i="32"/>
  <c r="Z554" i="32"/>
  <c r="Y554" i="32"/>
  <c r="H160" i="32"/>
  <c r="G160" i="32"/>
  <c r="F159" i="32"/>
  <c r="AF495" i="32"/>
  <c r="AE495" i="32"/>
  <c r="AJ495" i="32"/>
  <c r="AE539" i="32"/>
  <c r="AF539" i="32"/>
  <c r="AJ539" i="32"/>
  <c r="Y532" i="32"/>
  <c r="Z532" i="32"/>
  <c r="M30" i="32"/>
  <c r="N30" i="32"/>
  <c r="Z446" i="32"/>
  <c r="Y446" i="32"/>
  <c r="AE408" i="32"/>
  <c r="AF408" i="32"/>
  <c r="AJ408" i="32"/>
  <c r="N243" i="32"/>
  <c r="M243" i="32"/>
  <c r="AJ223" i="32"/>
  <c r="AF223" i="32"/>
  <c r="AE223" i="32"/>
  <c r="S572" i="32"/>
  <c r="T572" i="32"/>
  <c r="H534" i="32"/>
  <c r="G534" i="32"/>
  <c r="BU367" i="31"/>
  <c r="BV367" i="31"/>
  <c r="BT366" i="31"/>
  <c r="BT418" i="31" s="1"/>
  <c r="BZ367" i="31"/>
  <c r="T359" i="32"/>
  <c r="S359" i="32"/>
  <c r="X339" i="1"/>
  <c r="W339" i="1"/>
  <c r="H505" i="32"/>
  <c r="G505" i="32"/>
  <c r="H172" i="32"/>
  <c r="G172" i="32"/>
  <c r="X182" i="1"/>
  <c r="W182" i="1"/>
  <c r="Y144" i="32"/>
  <c r="Z144" i="32"/>
  <c r="M506" i="32"/>
  <c r="N506" i="32"/>
  <c r="G70" i="32"/>
  <c r="H70" i="32"/>
  <c r="N435" i="32"/>
  <c r="L434" i="32"/>
  <c r="M435" i="32"/>
  <c r="G103" i="32"/>
  <c r="H103" i="32"/>
  <c r="AE62" i="32"/>
  <c r="AJ62" i="32"/>
  <c r="AF62" i="32"/>
  <c r="H338" i="32"/>
  <c r="G338" i="32"/>
  <c r="AF80" i="32"/>
  <c r="AJ80" i="32"/>
  <c r="AE80" i="32"/>
  <c r="M47" i="32"/>
  <c r="N47" i="32"/>
  <c r="M639" i="32"/>
  <c r="N639" i="32"/>
  <c r="CB173" i="31"/>
  <c r="CA173" i="31"/>
  <c r="AE485" i="32"/>
  <c r="AF485" i="32"/>
  <c r="AJ485" i="32"/>
  <c r="Y413" i="32"/>
  <c r="Z413" i="32"/>
  <c r="H337" i="32"/>
  <c r="G337" i="32"/>
  <c r="G699" i="32"/>
  <c r="H699" i="32"/>
  <c r="CB312" i="31"/>
  <c r="CA312" i="31"/>
  <c r="BZ419" i="31"/>
  <c r="W247" i="1"/>
  <c r="X247" i="1"/>
  <c r="AJ227" i="32"/>
  <c r="AE227" i="32"/>
  <c r="AF227" i="32"/>
  <c r="G592" i="32"/>
  <c r="H592" i="32"/>
  <c r="AJ739" i="32"/>
  <c r="AD738" i="32"/>
  <c r="Y574" i="32"/>
  <c r="Z574" i="32"/>
  <c r="AF488" i="32"/>
  <c r="AJ488" i="32"/>
  <c r="AE488" i="32"/>
  <c r="T266" i="32"/>
  <c r="S266" i="32"/>
  <c r="S167" i="32"/>
  <c r="T167" i="32"/>
  <c r="T562" i="32"/>
  <c r="S562" i="32"/>
  <c r="M623" i="32"/>
  <c r="N623" i="32"/>
  <c r="M299" i="32"/>
  <c r="N299" i="32"/>
  <c r="M473" i="32"/>
  <c r="N473" i="32"/>
  <c r="L472" i="32"/>
  <c r="X367" i="32"/>
  <c r="Z368" i="32"/>
  <c r="Y368" i="32"/>
  <c r="N27" i="32"/>
  <c r="M27" i="32"/>
  <c r="S156" i="32"/>
  <c r="T156" i="32"/>
  <c r="G411" i="32"/>
  <c r="H411" i="32"/>
  <c r="X419" i="32"/>
  <c r="Y312" i="32"/>
  <c r="Z312" i="32"/>
  <c r="H196" i="32"/>
  <c r="G196" i="32"/>
  <c r="AJ35" i="32"/>
  <c r="AE35" i="32"/>
  <c r="AF35" i="32"/>
  <c r="S528" i="32"/>
  <c r="T528" i="32"/>
  <c r="T140" i="32"/>
  <c r="S140" i="32"/>
  <c r="S730" i="32"/>
  <c r="T730" i="32"/>
  <c r="N538" i="32"/>
  <c r="M538" i="32"/>
  <c r="Z600" i="32"/>
  <c r="Y600" i="32"/>
  <c r="AF537" i="32"/>
  <c r="AE537" i="32"/>
  <c r="AJ537" i="32"/>
  <c r="AD536" i="32"/>
  <c r="S378" i="32"/>
  <c r="T378" i="32"/>
  <c r="H246" i="32"/>
  <c r="G246" i="32"/>
  <c r="Z591" i="32"/>
  <c r="Y591" i="32"/>
  <c r="G575" i="32"/>
  <c r="H575" i="32"/>
  <c r="M607" i="32"/>
  <c r="N607" i="32"/>
  <c r="AE377" i="32"/>
  <c r="AJ377" i="32"/>
  <c r="AF377" i="32"/>
  <c r="AF245" i="32"/>
  <c r="AJ245" i="32"/>
  <c r="AE245" i="32"/>
  <c r="Y225" i="32"/>
  <c r="Z225" i="32"/>
  <c r="T546" i="32"/>
  <c r="S546" i="32"/>
  <c r="CA437" i="31"/>
  <c r="CB437" i="31"/>
  <c r="F461" i="32"/>
  <c r="H462" i="32"/>
  <c r="G462" i="32"/>
  <c r="AJ234" i="32"/>
  <c r="AE234" i="32"/>
  <c r="AF234" i="32"/>
  <c r="AE746" i="32"/>
  <c r="AF746" i="32"/>
  <c r="AJ746" i="32"/>
  <c r="AJ399" i="32"/>
  <c r="AE399" i="32"/>
  <c r="AF399" i="32"/>
  <c r="W745" i="1"/>
  <c r="X745" i="1"/>
  <c r="BP126" i="31"/>
  <c r="BO126" i="31"/>
  <c r="G563" i="32"/>
  <c r="H563" i="32"/>
  <c r="G469" i="32"/>
  <c r="H469" i="32"/>
  <c r="X248" i="1"/>
  <c r="W248" i="1"/>
  <c r="Z228" i="32"/>
  <c r="Y228" i="32"/>
  <c r="T740" i="32"/>
  <c r="S740" i="32"/>
  <c r="AJ479" i="32"/>
  <c r="AE479" i="32"/>
  <c r="AF479" i="32"/>
  <c r="S310" i="32"/>
  <c r="T310" i="32"/>
  <c r="X478" i="1"/>
  <c r="W478" i="1"/>
  <c r="S390" i="32"/>
  <c r="T390" i="32"/>
  <c r="X252" i="1"/>
  <c r="W252" i="1"/>
  <c r="H332" i="32"/>
  <c r="G332" i="32"/>
  <c r="N193" i="32"/>
  <c r="L192" i="32"/>
  <c r="M193" i="32"/>
  <c r="H750" i="32"/>
  <c r="G750" i="32"/>
  <c r="AJ547" i="32"/>
  <c r="AF547" i="32"/>
  <c r="AE547" i="32"/>
  <c r="AJ466" i="32"/>
  <c r="AE466" i="32"/>
  <c r="AD465" i="32"/>
  <c r="AF466" i="32"/>
  <c r="G308" i="32"/>
  <c r="H308" i="32"/>
  <c r="T715" i="32"/>
  <c r="S715" i="32"/>
  <c r="M135" i="32"/>
  <c r="N135" i="32"/>
  <c r="AJ704" i="32"/>
  <c r="AE704" i="32"/>
  <c r="AF704" i="32"/>
  <c r="M643" i="32"/>
  <c r="N643" i="32"/>
  <c r="Z455" i="32"/>
  <c r="Y455" i="32"/>
  <c r="H476" i="32"/>
  <c r="G476" i="32"/>
  <c r="W317" i="1"/>
  <c r="X317" i="1"/>
  <c r="X165" i="1"/>
  <c r="W165" i="1"/>
  <c r="V551" i="1"/>
  <c r="R620" i="32"/>
  <c r="T621" i="32"/>
  <c r="S621" i="32"/>
  <c r="S652" i="32"/>
  <c r="T652" i="32"/>
  <c r="CB609" i="31"/>
  <c r="CA609" i="31"/>
  <c r="AJ16" i="32"/>
  <c r="AF16" i="32"/>
  <c r="AE16" i="32"/>
  <c r="G232" i="32"/>
  <c r="H232" i="32"/>
  <c r="N556" i="32"/>
  <c r="M556" i="32"/>
  <c r="G700" i="32"/>
  <c r="H700" i="32"/>
  <c r="AJ24" i="32"/>
  <c r="AE24" i="32"/>
  <c r="AF24" i="32"/>
  <c r="CB147" i="31"/>
  <c r="CA147" i="31"/>
  <c r="S561" i="32"/>
  <c r="T561" i="32"/>
  <c r="CA764" i="31"/>
  <c r="CB764" i="31"/>
  <c r="AE149" i="32"/>
  <c r="AJ149" i="32"/>
  <c r="AF149" i="32"/>
  <c r="AJ430" i="32"/>
  <c r="W412" i="1"/>
  <c r="X412" i="1"/>
  <c r="AF313" i="32"/>
  <c r="AE313" i="32"/>
  <c r="AJ313" i="32"/>
  <c r="X336" i="1"/>
  <c r="W336" i="1"/>
  <c r="Z197" i="32"/>
  <c r="Y197" i="32"/>
  <c r="W754" i="1"/>
  <c r="X754" i="1"/>
  <c r="X636" i="1"/>
  <c r="W636" i="1"/>
  <c r="Z484" i="32"/>
  <c r="Y484" i="32"/>
  <c r="Z34" i="32"/>
  <c r="Y34" i="32"/>
  <c r="G515" i="32"/>
  <c r="H515" i="32"/>
  <c r="CB215" i="31"/>
  <c r="CA215" i="31"/>
  <c r="W397" i="1"/>
  <c r="X397" i="1"/>
  <c r="S437" i="32"/>
  <c r="T437" i="32"/>
  <c r="W282" i="1"/>
  <c r="X282" i="1"/>
  <c r="Z347" i="32"/>
  <c r="Y347" i="32"/>
  <c r="H577" i="32"/>
  <c r="G577" i="32"/>
  <c r="H183" i="32"/>
  <c r="G183" i="32"/>
  <c r="AE84" i="32"/>
  <c r="AF84" i="32"/>
  <c r="AJ84" i="32"/>
  <c r="Z609" i="32"/>
  <c r="Y609" i="32"/>
  <c r="H85" i="32"/>
  <c r="G85" i="32"/>
  <c r="Y153" i="32"/>
  <c r="Z153" i="32"/>
  <c r="Y181" i="32"/>
  <c r="Z181" i="32"/>
  <c r="G64" i="32"/>
  <c r="H64" i="32"/>
  <c r="AJ79" i="32"/>
  <c r="AF79" i="32"/>
  <c r="AE79" i="32"/>
  <c r="Z199" i="32"/>
  <c r="Y199" i="32"/>
  <c r="AJ147" i="32"/>
  <c r="AF147" i="32"/>
  <c r="AE147" i="32"/>
  <c r="AJ764" i="32"/>
  <c r="AE764" i="32"/>
  <c r="AF764" i="32"/>
  <c r="W302" i="1"/>
  <c r="X302" i="1"/>
  <c r="AE705" i="32"/>
  <c r="AF705" i="32"/>
  <c r="AJ705" i="32"/>
  <c r="X691" i="1"/>
  <c r="W691" i="1"/>
  <c r="Y716" i="32"/>
  <c r="Z716" i="32"/>
  <c r="CA381" i="31"/>
  <c r="CB381" i="31"/>
  <c r="CB647" i="31"/>
  <c r="CA647" i="31"/>
  <c r="Z375" i="32"/>
  <c r="Y375" i="32"/>
  <c r="AJ286" i="32"/>
  <c r="AE286" i="32"/>
  <c r="AF286" i="32"/>
  <c r="AJ678" i="32"/>
  <c r="AE678" i="32"/>
  <c r="AF678" i="32"/>
  <c r="S729" i="32"/>
  <c r="T729" i="32"/>
  <c r="CA395" i="31"/>
  <c r="CB395" i="31"/>
  <c r="CB350" i="31"/>
  <c r="CA350" i="31"/>
  <c r="T656" i="32"/>
  <c r="S656" i="32"/>
  <c r="CA284" i="31"/>
  <c r="CB284" i="31"/>
  <c r="CA606" i="31"/>
  <c r="CB606" i="31"/>
  <c r="Z603" i="32"/>
  <c r="Y603" i="32"/>
  <c r="AJ388" i="32"/>
  <c r="AE388" i="32"/>
  <c r="AF388" i="32"/>
  <c r="G257" i="32"/>
  <c r="H257" i="32"/>
  <c r="AJ330" i="32"/>
  <c r="AF330" i="32"/>
  <c r="AE330" i="32"/>
  <c r="G701" i="32"/>
  <c r="H701" i="32"/>
  <c r="M748" i="32"/>
  <c r="N748" i="32"/>
  <c r="M642" i="32"/>
  <c r="N642" i="32"/>
  <c r="CB407" i="31"/>
  <c r="CA407" i="31"/>
  <c r="G487" i="32"/>
  <c r="H487" i="32"/>
  <c r="H316" i="32"/>
  <c r="G316" i="32"/>
  <c r="AE693" i="32"/>
  <c r="AF693" i="32"/>
  <c r="AJ693" i="32"/>
  <c r="AE73" i="32"/>
  <c r="AJ73" i="32"/>
  <c r="AF73" i="32"/>
  <c r="CB761" i="31"/>
  <c r="CA761" i="31"/>
  <c r="CB12" i="31"/>
  <c r="CA12" i="31"/>
  <c r="AJ26" i="32"/>
  <c r="AE26" i="32"/>
  <c r="AF26" i="32"/>
  <c r="H664" i="32"/>
  <c r="G664" i="32"/>
  <c r="CA663" i="31"/>
  <c r="BZ662" i="31"/>
  <c r="CB663" i="31"/>
  <c r="CA709" i="31"/>
  <c r="CB709" i="31"/>
  <c r="X300" i="1"/>
  <c r="W300" i="1"/>
  <c r="AF249" i="32"/>
  <c r="AE249" i="32"/>
  <c r="AJ249" i="32"/>
  <c r="W689" i="1"/>
  <c r="X689" i="1"/>
  <c r="N594" i="32"/>
  <c r="M594" i="32"/>
  <c r="AF23" i="32"/>
  <c r="AJ23" i="32"/>
  <c r="AE23" i="32"/>
  <c r="X647" i="1"/>
  <c r="W647" i="1"/>
  <c r="P329" i="1"/>
  <c r="R353" i="1"/>
  <c r="Q353" i="1"/>
  <c r="X202" i="32"/>
  <c r="Z203" i="32"/>
  <c r="Y203" i="32"/>
  <c r="W627" i="1"/>
  <c r="X627" i="1"/>
  <c r="CA501" i="31"/>
  <c r="CB501" i="31"/>
  <c r="G374" i="32"/>
  <c r="H374" i="32"/>
  <c r="AJ21" i="32"/>
  <c r="AE21" i="32"/>
  <c r="AF21" i="32"/>
  <c r="S395" i="32"/>
  <c r="T395" i="32"/>
  <c r="AE439" i="32"/>
  <c r="AF439" i="32"/>
  <c r="AJ439" i="32"/>
  <c r="N285" i="32"/>
  <c r="M285" i="32"/>
  <c r="H677" i="32"/>
  <c r="G677" i="32"/>
  <c r="AF580" i="32"/>
  <c r="AE580" i="32"/>
  <c r="AJ580" i="32"/>
  <c r="AJ32" i="32"/>
  <c r="AF32" i="32"/>
  <c r="AE32" i="32"/>
  <c r="AJ259" i="32"/>
  <c r="AE259" i="32"/>
  <c r="AF259" i="32"/>
  <c r="H372" i="32"/>
  <c r="G372" i="32"/>
  <c r="G284" i="32"/>
  <c r="H284" i="32"/>
  <c r="X138" i="1"/>
  <c r="W138" i="1"/>
  <c r="X675" i="32"/>
  <c r="X606" i="1"/>
  <c r="W606" i="1"/>
  <c r="M445" i="32"/>
  <c r="N445" i="32"/>
  <c r="AE242" i="32"/>
  <c r="AF242" i="32"/>
  <c r="AJ242" i="32"/>
  <c r="W130" i="1"/>
  <c r="X130" i="1"/>
  <c r="X588" i="1"/>
  <c r="W588" i="1"/>
  <c r="Y587" i="32"/>
  <c r="Z587" i="32"/>
  <c r="AE499" i="32"/>
  <c r="AF499" i="32"/>
  <c r="AJ499" i="32"/>
  <c r="CA152" i="31"/>
  <c r="CB152" i="31"/>
  <c r="T524" i="32"/>
  <c r="S524" i="32"/>
  <c r="Z291" i="32"/>
  <c r="Y291" i="32"/>
  <c r="T717" i="32"/>
  <c r="S717" i="32"/>
  <c r="Y761" i="32"/>
  <c r="Z761" i="32"/>
  <c r="T89" i="32"/>
  <c r="S89" i="32"/>
  <c r="AF12" i="32"/>
  <c r="AE12" i="32"/>
  <c r="AJ12" i="32"/>
  <c r="CB65" i="31"/>
  <c r="CA65" i="31"/>
  <c r="G87" i="32"/>
  <c r="H87" i="32"/>
  <c r="AE58" i="32"/>
  <c r="AF58" i="32"/>
  <c r="AJ58" i="32"/>
  <c r="CA405" i="31"/>
  <c r="CB405" i="31"/>
  <c r="CB682" i="31"/>
  <c r="CA682" i="31"/>
  <c r="T124" i="32"/>
  <c r="S124" i="32"/>
  <c r="T67" i="32"/>
  <c r="S67" i="32"/>
  <c r="G25" i="32"/>
  <c r="H25" i="32"/>
  <c r="G565" i="32"/>
  <c r="H565" i="32"/>
  <c r="X690" i="1"/>
  <c r="W690" i="1"/>
  <c r="AE709" i="32"/>
  <c r="AF709" i="32"/>
  <c r="AJ709" i="32"/>
  <c r="T22" i="32"/>
  <c r="S22" i="32"/>
  <c r="CB512" i="31"/>
  <c r="CA512" i="31"/>
  <c r="CB244" i="31"/>
  <c r="CA244" i="31"/>
  <c r="CB573" i="31"/>
  <c r="CA573" i="31"/>
  <c r="M261" i="32"/>
  <c r="N261" i="32"/>
  <c r="S318" i="32"/>
  <c r="T318" i="32"/>
  <c r="H341" i="32"/>
  <c r="G341" i="32"/>
  <c r="Y166" i="32"/>
  <c r="Z166" i="32"/>
  <c r="AL622" i="32"/>
  <c r="AK622" i="32"/>
  <c r="S17" i="32"/>
  <c r="T17" i="32"/>
  <c r="CA304" i="31"/>
  <c r="CB304" i="31"/>
  <c r="S457" i="32"/>
  <c r="T457" i="32"/>
  <c r="T171" i="32"/>
  <c r="S171" i="32"/>
  <c r="T43" i="32"/>
  <c r="S43" i="32"/>
  <c r="Z486" i="32"/>
  <c r="Y486" i="32"/>
  <c r="X169" i="1"/>
  <c r="W169" i="1"/>
  <c r="T152" i="32"/>
  <c r="S152" i="32"/>
  <c r="W92" i="1"/>
  <c r="X92" i="1"/>
  <c r="Y315" i="32"/>
  <c r="Z315" i="32"/>
  <c r="Z617" i="32"/>
  <c r="Y617" i="32"/>
  <c r="Y65" i="32"/>
  <c r="Z65" i="32"/>
  <c r="X405" i="1"/>
  <c r="W405" i="1"/>
  <c r="Z290" i="32"/>
  <c r="Y290" i="32"/>
  <c r="AF682" i="32"/>
  <c r="AE682" i="32"/>
  <c r="AJ682" i="32"/>
  <c r="Z516" i="32"/>
  <c r="Y516" i="32"/>
  <c r="G268" i="32"/>
  <c r="H268" i="32"/>
  <c r="CB195" i="31"/>
  <c r="CA195" i="31"/>
  <c r="S646" i="32"/>
  <c r="T646" i="32"/>
  <c r="X274" i="1"/>
  <c r="W274" i="1"/>
  <c r="Y626" i="32"/>
  <c r="Z626" i="32"/>
  <c r="AJ20" i="32"/>
  <c r="AE20" i="32"/>
  <c r="AF20" i="32"/>
  <c r="BU271" i="31"/>
  <c r="BV271" i="31"/>
  <c r="AJ512" i="32"/>
  <c r="AF512" i="32"/>
  <c r="AE512" i="32"/>
  <c r="AE295" i="32"/>
  <c r="AF295" i="32"/>
  <c r="AJ295" i="32"/>
  <c r="W224" i="1"/>
  <c r="X224" i="1"/>
  <c r="AJ684" i="32"/>
  <c r="AE684" i="32"/>
  <c r="AF684" i="32"/>
  <c r="G573" i="32"/>
  <c r="H573" i="32"/>
  <c r="CA398" i="31"/>
  <c r="CB398" i="31"/>
  <c r="CA346" i="31"/>
  <c r="CB346" i="31"/>
  <c r="CB706" i="31"/>
  <c r="CA706" i="31"/>
  <c r="AF766" i="32"/>
  <c r="AJ766" i="32"/>
  <c r="AE766" i="32"/>
  <c r="Z304" i="32"/>
  <c r="Y304" i="32"/>
  <c r="AF720" i="32"/>
  <c r="AE720" i="32"/>
  <c r="AJ720" i="32"/>
  <c r="Z39" i="32"/>
  <c r="Y39" i="32"/>
  <c r="S117" i="32"/>
  <c r="T117" i="32"/>
  <c r="CA692" i="31"/>
  <c r="CB692" i="31"/>
  <c r="CA695" i="31"/>
  <c r="CB695" i="31"/>
  <c r="Z122" i="32"/>
  <c r="Y122" i="32"/>
  <c r="X121" i="32"/>
  <c r="CA157" i="31"/>
  <c r="CB157" i="31"/>
  <c r="H118" i="32"/>
  <c r="G118" i="32"/>
  <c r="S14" i="32"/>
  <c r="T14" i="32"/>
  <c r="CB90" i="31"/>
  <c r="CA90" i="31"/>
  <c r="CA500" i="31"/>
  <c r="CB500" i="31"/>
  <c r="Y376" i="32"/>
  <c r="Z376" i="32"/>
  <c r="N141" i="32"/>
  <c r="M141" i="32"/>
  <c r="AJ583" i="32"/>
  <c r="AE583" i="32"/>
  <c r="AF583" i="32"/>
  <c r="M731" i="32"/>
  <c r="N731" i="32"/>
  <c r="AE334" i="32"/>
  <c r="AF334" i="32"/>
  <c r="AJ334" i="32"/>
  <c r="G752" i="32"/>
  <c r="H752" i="32"/>
  <c r="AJ597" i="32"/>
  <c r="AF597" i="32"/>
  <c r="AE597" i="32"/>
  <c r="X9" i="1"/>
  <c r="W9" i="1"/>
  <c r="X490" i="1"/>
  <c r="W490" i="1"/>
  <c r="N260" i="32"/>
  <c r="M260" i="32"/>
  <c r="G625" i="32"/>
  <c r="H625" i="32"/>
  <c r="Z708" i="32"/>
  <c r="Y708" i="32"/>
  <c r="AJ254" i="32"/>
  <c r="AE254" i="32"/>
  <c r="AF254" i="32"/>
  <c r="N343" i="32"/>
  <c r="M343" i="32"/>
  <c r="AE208" i="32"/>
  <c r="AJ208" i="32"/>
  <c r="AF208" i="32"/>
  <c r="AD207" i="32"/>
  <c r="M624" i="32"/>
  <c r="N624" i="32"/>
  <c r="M19" i="32"/>
  <c r="N19" i="32"/>
  <c r="CA42" i="31"/>
  <c r="CB42" i="31"/>
  <c r="CB306" i="31"/>
  <c r="CA306" i="31"/>
  <c r="BU697" i="31"/>
  <c r="BV697" i="31"/>
  <c r="BZ697" i="31"/>
  <c r="X398" i="1"/>
  <c r="W398" i="1"/>
  <c r="AJ436" i="32"/>
  <c r="AE436" i="32"/>
  <c r="AF436" i="32"/>
  <c r="AE346" i="32"/>
  <c r="AF346" i="32"/>
  <c r="AJ346" i="32"/>
  <c r="N576" i="32"/>
  <c r="M576" i="32"/>
  <c r="X520" i="1"/>
  <c r="W520" i="1"/>
  <c r="N221" i="32"/>
  <c r="M221" i="32"/>
  <c r="G163" i="32"/>
  <c r="H163" i="32"/>
  <c r="CB143" i="31"/>
  <c r="CA143" i="31"/>
  <c r="CB109" i="31"/>
  <c r="CA109" i="31"/>
  <c r="CA151" i="31"/>
  <c r="CB151" i="31"/>
  <c r="G651" i="32"/>
  <c r="H651" i="32"/>
  <c r="N595" i="32"/>
  <c r="M595" i="32"/>
  <c r="G719" i="32"/>
  <c r="H719" i="32"/>
  <c r="N744" i="32"/>
  <c r="M744" i="32"/>
  <c r="CA68" i="31"/>
  <c r="CB68" i="31"/>
  <c r="AJ695" i="32"/>
  <c r="AE695" i="32"/>
  <c r="AF695" i="32"/>
  <c r="CA59" i="31"/>
  <c r="CB59" i="31"/>
  <c r="G174" i="32"/>
  <c r="H174" i="32"/>
  <c r="AE157" i="32"/>
  <c r="AJ157" i="32"/>
  <c r="AF157" i="32"/>
  <c r="X90" i="1"/>
  <c r="W90" i="1"/>
  <c r="Z61" i="32"/>
  <c r="Y61" i="32"/>
  <c r="T500" i="32"/>
  <c r="S500" i="32"/>
  <c r="Y289" i="32"/>
  <c r="Z289" i="32"/>
  <c r="W200" i="1"/>
  <c r="X200" i="1"/>
  <c r="S681" i="32"/>
  <c r="T681" i="32"/>
  <c r="M732" i="32"/>
  <c r="N732" i="32"/>
  <c r="M441" i="32"/>
  <c r="N441" i="32"/>
  <c r="CB333" i="31"/>
  <c r="CA333" i="31"/>
  <c r="G568" i="32"/>
  <c r="H568" i="32"/>
  <c r="N458" i="32"/>
  <c r="M458" i="32"/>
  <c r="H42" i="32"/>
  <c r="G42" i="32"/>
  <c r="N530" i="32"/>
  <c r="M530" i="32"/>
  <c r="S306" i="32"/>
  <c r="T306" i="32"/>
  <c r="X235" i="1"/>
  <c r="W235" i="1"/>
  <c r="Y133" i="32"/>
  <c r="Z133" i="32"/>
  <c r="Y108" i="32"/>
  <c r="Z108" i="32"/>
  <c r="W31" i="1"/>
  <c r="X31" i="1"/>
  <c r="S184" i="32"/>
  <c r="T184" i="32"/>
  <c r="M109" i="32"/>
  <c r="N109" i="32"/>
  <c r="Z106" i="32"/>
  <c r="Y106" i="32"/>
  <c r="Z151" i="32"/>
  <c r="Y151" i="32"/>
  <c r="AF665" i="32"/>
  <c r="AE665" i="32"/>
  <c r="AJ665" i="32"/>
  <c r="G616" i="32"/>
  <c r="H616" i="32"/>
  <c r="AJ68" i="32"/>
  <c r="AF68" i="32"/>
  <c r="AE68" i="32"/>
  <c r="H262" i="32"/>
  <c r="G262" i="32"/>
  <c r="S91" i="32"/>
  <c r="T91" i="32"/>
  <c r="N150" i="32"/>
  <c r="M150" i="32"/>
  <c r="CA185" i="31"/>
  <c r="CB185" i="31"/>
  <c r="AE497" i="32"/>
  <c r="AJ497" i="32"/>
  <c r="AF497" i="32"/>
  <c r="H401" i="32"/>
  <c r="G401" i="32"/>
  <c r="AJ357" i="32"/>
  <c r="AF357" i="32"/>
  <c r="AE357" i="32"/>
  <c r="AF161" i="32"/>
  <c r="AE161" i="32"/>
  <c r="AJ161" i="32"/>
  <c r="G311" i="32"/>
  <c r="H311" i="32"/>
  <c r="CA688" i="31"/>
  <c r="CB688" i="31"/>
  <c r="X333" i="1"/>
  <c r="W333" i="1"/>
  <c r="CB478" i="31"/>
  <c r="CA478" i="31"/>
  <c r="BV465" i="31"/>
  <c r="BU465" i="31"/>
  <c r="CB715" i="31"/>
  <c r="CA715" i="31"/>
  <c r="CB749" i="31"/>
  <c r="CA749" i="31"/>
  <c r="X474" i="1"/>
  <c r="W474" i="1"/>
  <c r="AE371" i="32"/>
  <c r="AJ371" i="32"/>
  <c r="AF371" i="32"/>
  <c r="T137" i="32"/>
  <c r="S137" i="32"/>
  <c r="N578" i="32"/>
  <c r="M578" i="32"/>
  <c r="AJ723" i="32"/>
  <c r="AE723" i="32"/>
  <c r="AF723" i="32"/>
  <c r="Z453" i="32"/>
  <c r="Y453" i="32"/>
  <c r="AF599" i="32"/>
  <c r="AE599" i="32"/>
  <c r="AJ599" i="32"/>
  <c r="CB414" i="31"/>
  <c r="CA414" i="31"/>
  <c r="CB540" i="31"/>
  <c r="CA540" i="31"/>
  <c r="CB508" i="31"/>
  <c r="CA508" i="31"/>
  <c r="CA177" i="31"/>
  <c r="CB177" i="31"/>
  <c r="CB324" i="31"/>
  <c r="BZ323" i="31"/>
  <c r="CA324" i="31"/>
  <c r="G269" i="32"/>
  <c r="H269" i="32"/>
  <c r="S204" i="32"/>
  <c r="T204" i="32"/>
  <c r="CB144" i="31"/>
  <c r="CA144" i="31"/>
  <c r="CA15" i="31"/>
  <c r="CB15" i="31"/>
  <c r="Y414" i="32"/>
  <c r="Z414" i="32"/>
  <c r="T586" i="32"/>
  <c r="S586" i="32"/>
  <c r="T614" i="32"/>
  <c r="S614" i="32"/>
  <c r="AF148" i="32"/>
  <c r="AJ148" i="32"/>
  <c r="AE148" i="32"/>
  <c r="N540" i="32"/>
  <c r="M540" i="32"/>
  <c r="N612" i="32"/>
  <c r="M612" i="32"/>
  <c r="L611" i="32"/>
  <c r="CB485" i="31"/>
  <c r="CA485" i="31"/>
  <c r="H78" i="32"/>
  <c r="G78" i="32"/>
  <c r="Z49" i="32"/>
  <c r="Y49" i="32"/>
  <c r="AF277" i="32"/>
  <c r="AJ277" i="32"/>
  <c r="AE277" i="32"/>
  <c r="AJ554" i="32"/>
  <c r="AF554" i="32"/>
  <c r="AE554" i="32"/>
  <c r="X566" i="1"/>
  <c r="W566" i="1"/>
  <c r="AE648" i="32"/>
  <c r="AJ648" i="32"/>
  <c r="AF648" i="32"/>
  <c r="CA227" i="31"/>
  <c r="CB227" i="31"/>
  <c r="AJ532" i="32"/>
  <c r="AF532" i="32"/>
  <c r="AE532" i="32"/>
  <c r="CA250" i="31"/>
  <c r="CB250" i="31"/>
  <c r="CB167" i="31"/>
  <c r="CA167" i="31"/>
  <c r="S243" i="32"/>
  <c r="T243" i="32"/>
  <c r="Z763" i="32"/>
  <c r="Y763" i="32"/>
  <c r="T534" i="32"/>
  <c r="S534" i="32"/>
  <c r="N359" i="32"/>
  <c r="M359" i="32"/>
  <c r="N339" i="32"/>
  <c r="M339" i="32"/>
  <c r="W96" i="1"/>
  <c r="X96" i="1"/>
  <c r="T505" i="32"/>
  <c r="S505" i="32"/>
  <c r="M172" i="32"/>
  <c r="N172" i="32"/>
  <c r="T182" i="32"/>
  <c r="S182" i="32"/>
  <c r="AF144" i="32"/>
  <c r="AJ144" i="32"/>
  <c r="AE144" i="32"/>
  <c r="S506" i="32"/>
  <c r="T506" i="32"/>
  <c r="S70" i="32"/>
  <c r="T70" i="32"/>
  <c r="N103" i="32"/>
  <c r="M103" i="32"/>
  <c r="T338" i="32"/>
  <c r="S338" i="32"/>
  <c r="H47" i="32"/>
  <c r="G47" i="32"/>
  <c r="Z639" i="32"/>
  <c r="Y639" i="32"/>
  <c r="G485" i="32"/>
  <c r="H485" i="32"/>
  <c r="AJ413" i="32"/>
  <c r="AF413" i="32"/>
  <c r="AE413" i="32"/>
  <c r="G255" i="32"/>
  <c r="H255" i="32"/>
  <c r="N337" i="32"/>
  <c r="M337" i="32"/>
  <c r="N699" i="32"/>
  <c r="M699" i="32"/>
  <c r="L759" i="32"/>
  <c r="N760" i="32"/>
  <c r="M760" i="32"/>
  <c r="CA726" i="31"/>
  <c r="CB726" i="31"/>
  <c r="S247" i="32"/>
  <c r="T247" i="32"/>
  <c r="Y687" i="32"/>
  <c r="Z687" i="32"/>
  <c r="T592" i="32"/>
  <c r="S592" i="32"/>
  <c r="L738" i="32"/>
  <c r="CA56" i="31"/>
  <c r="CB56" i="31"/>
  <c r="CB377" i="31"/>
  <c r="CA377" i="31"/>
  <c r="G574" i="32"/>
  <c r="H574" i="32"/>
  <c r="W488" i="1"/>
  <c r="X488" i="1"/>
  <c r="H266" i="32"/>
  <c r="G266" i="32"/>
  <c r="M562" i="32"/>
  <c r="N562" i="32"/>
  <c r="CB305" i="31"/>
  <c r="CA305" i="31"/>
  <c r="CB567" i="31"/>
  <c r="CA567" i="31"/>
  <c r="R472" i="32"/>
  <c r="S473" i="32"/>
  <c r="T473" i="32"/>
  <c r="W175" i="1"/>
  <c r="X175" i="1"/>
  <c r="X431" i="1"/>
  <c r="W431" i="1"/>
  <c r="CA149" i="31"/>
  <c r="CB149" i="31"/>
  <c r="M411" i="32"/>
  <c r="N411" i="32"/>
  <c r="G312" i="32"/>
  <c r="H312" i="32"/>
  <c r="F419" i="32"/>
  <c r="H335" i="32"/>
  <c r="G335" i="32"/>
  <c r="M196" i="32"/>
  <c r="N196" i="32"/>
  <c r="X753" i="1"/>
  <c r="W753" i="1"/>
  <c r="W236" i="1"/>
  <c r="X236" i="1"/>
  <c r="Y140" i="32"/>
  <c r="Z140" i="32"/>
  <c r="Y730" i="32"/>
  <c r="Z730" i="32"/>
  <c r="Y538" i="32"/>
  <c r="Z538" i="32"/>
  <c r="AF600" i="32"/>
  <c r="AE600" i="32"/>
  <c r="AJ600" i="32"/>
  <c r="G537" i="32"/>
  <c r="F536" i="32"/>
  <c r="H537" i="32"/>
  <c r="X449" i="1"/>
  <c r="W449" i="1"/>
  <c r="AE378" i="32"/>
  <c r="AF378" i="32"/>
  <c r="AJ378" i="32"/>
  <c r="Z246" i="32"/>
  <c r="Y246" i="32"/>
  <c r="S575" i="32"/>
  <c r="T575" i="32"/>
  <c r="H607" i="32"/>
  <c r="G607" i="32"/>
  <c r="H448" i="32"/>
  <c r="G448" i="32"/>
  <c r="T377" i="32"/>
  <c r="S377" i="32"/>
  <c r="AJ225" i="32"/>
  <c r="AE225" i="32"/>
  <c r="AF225" i="32"/>
  <c r="W590" i="1"/>
  <c r="X590" i="1"/>
  <c r="L544" i="32"/>
  <c r="N546" i="32"/>
  <c r="M546" i="32"/>
  <c r="CB29" i="31"/>
  <c r="CA29" i="31"/>
  <c r="Z462" i="32"/>
  <c r="Y462" i="32"/>
  <c r="X461" i="32"/>
  <c r="T386" i="32"/>
  <c r="S386" i="32"/>
  <c r="W253" i="1"/>
  <c r="X253" i="1"/>
  <c r="H234" i="32"/>
  <c r="G234" i="32"/>
  <c r="G746" i="32"/>
  <c r="H746" i="32"/>
  <c r="N399" i="32"/>
  <c r="M399" i="32"/>
  <c r="G745" i="32"/>
  <c r="H745" i="32"/>
  <c r="M469" i="32"/>
  <c r="N469" i="32"/>
  <c r="AJ228" i="32"/>
  <c r="AF228" i="32"/>
  <c r="AE228" i="32"/>
  <c r="G593" i="32"/>
  <c r="H593" i="32"/>
  <c r="AJ740" i="32"/>
  <c r="AE740" i="32"/>
  <c r="AF740" i="32"/>
  <c r="Z310" i="32"/>
  <c r="Y310" i="32"/>
  <c r="W467" i="1"/>
  <c r="X467" i="1"/>
  <c r="AF390" i="32"/>
  <c r="AE390" i="32"/>
  <c r="AJ390" i="32"/>
  <c r="S332" i="32"/>
  <c r="T332" i="32"/>
  <c r="H707" i="32"/>
  <c r="G707" i="32"/>
  <c r="N750" i="32"/>
  <c r="M750" i="32"/>
  <c r="W389" i="1"/>
  <c r="X389" i="1"/>
  <c r="Y308" i="32"/>
  <c r="Z308" i="32"/>
  <c r="W135" i="1"/>
  <c r="X135" i="1"/>
  <c r="CA408" i="31"/>
  <c r="CB408" i="31"/>
  <c r="AE264" i="32"/>
  <c r="AF264" i="32"/>
  <c r="AJ264" i="32"/>
  <c r="X550" i="32"/>
  <c r="Z551" i="32"/>
  <c r="Y551" i="32"/>
  <c r="Y621" i="32"/>
  <c r="X620" i="32"/>
  <c r="Z621" i="32"/>
  <c r="CB181" i="31"/>
  <c r="CA181" i="31"/>
  <c r="CA93" i="31"/>
  <c r="CB93" i="31"/>
  <c r="M232" i="32"/>
  <c r="N232" i="32"/>
  <c r="M700" i="32"/>
  <c r="N700" i="32"/>
  <c r="CB432" i="31"/>
  <c r="CA432" i="31"/>
  <c r="X66" i="1"/>
  <c r="W66" i="1"/>
  <c r="Y24" i="32"/>
  <c r="Z24" i="32"/>
  <c r="T99" i="32"/>
  <c r="S99" i="32"/>
  <c r="Z561" i="32"/>
  <c r="Y561" i="32"/>
  <c r="CB231" i="31"/>
  <c r="CA231" i="31"/>
  <c r="X615" i="1"/>
  <c r="W615" i="1"/>
  <c r="T149" i="32"/>
  <c r="S149" i="32"/>
  <c r="W541" i="1"/>
  <c r="X541" i="1"/>
  <c r="T313" i="32"/>
  <c r="S313" i="32"/>
  <c r="M336" i="32"/>
  <c r="N336" i="32"/>
  <c r="N197" i="32"/>
  <c r="M197" i="32"/>
  <c r="G636" i="32"/>
  <c r="H636" i="32"/>
  <c r="CA375" i="31"/>
  <c r="CB375" i="31"/>
  <c r="Y515" i="32"/>
  <c r="Z515" i="32"/>
  <c r="T44" i="32"/>
  <c r="S44" i="32"/>
  <c r="CB307" i="31"/>
  <c r="CA307" i="31"/>
  <c r="Z437" i="32"/>
  <c r="Y437" i="32"/>
  <c r="M347" i="32"/>
  <c r="N347" i="32"/>
  <c r="Z577" i="32"/>
  <c r="Y577" i="32"/>
  <c r="CB487" i="31"/>
  <c r="CA487" i="31"/>
  <c r="CA693" i="31"/>
  <c r="CB693" i="31"/>
  <c r="N183" i="32"/>
  <c r="M183" i="32"/>
  <c r="W55" i="1"/>
  <c r="X55" i="1"/>
  <c r="H609" i="32"/>
  <c r="G609" i="32"/>
  <c r="W170" i="1"/>
  <c r="X170" i="1"/>
  <c r="AF153" i="32"/>
  <c r="AJ153" i="32"/>
  <c r="AE153" i="32"/>
  <c r="AF181" i="32"/>
  <c r="AE181" i="32"/>
  <c r="AJ181" i="32"/>
  <c r="M93" i="32"/>
  <c r="N93" i="32"/>
  <c r="M64" i="32"/>
  <c r="N64" i="32"/>
  <c r="G79" i="32"/>
  <c r="H79" i="32"/>
  <c r="AJ199" i="32"/>
  <c r="AE199" i="32"/>
  <c r="AF199" i="32"/>
  <c r="Z147" i="32"/>
  <c r="Y147" i="32"/>
  <c r="H764" i="32"/>
  <c r="G764" i="32"/>
  <c r="N705" i="32"/>
  <c r="M705" i="32"/>
  <c r="S716" i="32"/>
  <c r="T716" i="32"/>
  <c r="N375" i="32"/>
  <c r="M375" i="32"/>
  <c r="CA598" i="31"/>
  <c r="CB598" i="31"/>
  <c r="CB440" i="31"/>
  <c r="CA440" i="31"/>
  <c r="H215" i="32"/>
  <c r="G215" i="32"/>
  <c r="AF729" i="32"/>
  <c r="AJ729" i="32"/>
  <c r="AE729" i="32"/>
  <c r="CA728" i="31"/>
  <c r="CB728" i="31"/>
  <c r="CA579" i="31"/>
  <c r="CB579" i="31"/>
  <c r="X531" i="1"/>
  <c r="W531" i="1"/>
  <c r="G603" i="32"/>
  <c r="H603" i="32"/>
  <c r="Y307" i="32"/>
  <c r="Z307" i="32"/>
  <c r="Y257" i="32"/>
  <c r="Z257" i="32"/>
  <c r="W134" i="1"/>
  <c r="X134" i="1"/>
  <c r="N701" i="32"/>
  <c r="M701" i="32"/>
  <c r="T642" i="32"/>
  <c r="S642" i="32"/>
  <c r="CA130" i="31"/>
  <c r="CB130" i="31"/>
  <c r="T487" i="32"/>
  <c r="S487" i="32"/>
  <c r="N316" i="32"/>
  <c r="M316" i="32"/>
  <c r="W263" i="1"/>
  <c r="X263" i="1"/>
  <c r="G693" i="32"/>
  <c r="H693" i="32"/>
  <c r="M155" i="32"/>
  <c r="N155" i="32"/>
  <c r="AF765" i="32"/>
  <c r="AE765" i="32"/>
  <c r="AJ765" i="32"/>
  <c r="N26" i="32"/>
  <c r="M26" i="32"/>
  <c r="X518" i="1"/>
  <c r="W518" i="1"/>
  <c r="CA102" i="31"/>
  <c r="CB102" i="31"/>
  <c r="N249" i="32"/>
  <c r="M249" i="32"/>
  <c r="AE594" i="32"/>
  <c r="AJ594" i="32"/>
  <c r="AF594" i="32"/>
  <c r="M23" i="32"/>
  <c r="N23" i="32"/>
  <c r="M647" i="32"/>
  <c r="N647" i="32"/>
  <c r="Z475" i="32"/>
  <c r="Y475" i="32"/>
  <c r="AD202" i="32"/>
  <c r="AF203" i="32"/>
  <c r="AJ203" i="32"/>
  <c r="AE203" i="32"/>
  <c r="CA22" i="31"/>
  <c r="CB22" i="31"/>
  <c r="M374" i="32"/>
  <c r="N374" i="32"/>
  <c r="W657" i="1"/>
  <c r="X657" i="1"/>
  <c r="Y395" i="32"/>
  <c r="Z395" i="32"/>
  <c r="W373" i="1"/>
  <c r="X373" i="1"/>
  <c r="S285" i="32"/>
  <c r="T285" i="32"/>
  <c r="H139" i="32"/>
  <c r="G139" i="32"/>
  <c r="N677" i="32"/>
  <c r="M677" i="32"/>
  <c r="M32" i="32"/>
  <c r="N32" i="32"/>
  <c r="Z438" i="32"/>
  <c r="Y438" i="32"/>
  <c r="N372" i="32"/>
  <c r="M372" i="32"/>
  <c r="X349" i="1"/>
  <c r="W349" i="1"/>
  <c r="Y138" i="32"/>
  <c r="Z138" i="32"/>
  <c r="AJ676" i="32"/>
  <c r="AD675" i="32"/>
  <c r="CB265" i="31"/>
  <c r="CA265" i="31"/>
  <c r="CB622" i="31"/>
  <c r="CA622" i="31"/>
  <c r="S445" i="32"/>
  <c r="T445" i="32"/>
  <c r="N242" i="32"/>
  <c r="M242" i="32"/>
  <c r="AJ587" i="32"/>
  <c r="AF587" i="32"/>
  <c r="AE587" i="32"/>
  <c r="CB43" i="31"/>
  <c r="CA43" i="31"/>
  <c r="N524" i="32"/>
  <c r="M524" i="32"/>
  <c r="AE291" i="32"/>
  <c r="AF291" i="32"/>
  <c r="AJ291" i="32"/>
  <c r="X717" i="1"/>
  <c r="W717" i="1"/>
  <c r="AJ761" i="32"/>
  <c r="AF761" i="32"/>
  <c r="AE761" i="32"/>
  <c r="CB72" i="31"/>
  <c r="CA72" i="31"/>
  <c r="W188" i="1"/>
  <c r="X188" i="1"/>
  <c r="Z89" i="32"/>
  <c r="Y89" i="32"/>
  <c r="N12" i="32"/>
  <c r="M12" i="32"/>
  <c r="X186" i="1"/>
  <c r="W186" i="1"/>
  <c r="T87" i="32"/>
  <c r="S87" i="32"/>
  <c r="G124" i="32"/>
  <c r="H124" i="32"/>
  <c r="X67" i="1"/>
  <c r="W67" i="1"/>
  <c r="T25" i="32"/>
  <c r="S25" i="32"/>
  <c r="AJ755" i="32"/>
  <c r="W301" i="1"/>
  <c r="X301" i="1"/>
  <c r="Z565" i="32"/>
  <c r="Y565" i="32"/>
  <c r="T709" i="32"/>
  <c r="S709" i="32"/>
  <c r="CB516" i="31"/>
  <c r="CA516" i="31"/>
  <c r="CA268" i="31"/>
  <c r="CB268" i="31"/>
  <c r="CA210" i="31"/>
  <c r="CB210" i="31"/>
  <c r="S261" i="32"/>
  <c r="T261" i="32"/>
  <c r="T341" i="32"/>
  <c r="S341" i="32"/>
  <c r="T718" i="32"/>
  <c r="S718" i="32"/>
  <c r="G622" i="32"/>
  <c r="H622" i="32"/>
  <c r="Y17" i="32"/>
  <c r="Z17" i="32"/>
  <c r="AE457" i="32"/>
  <c r="AF457" i="32"/>
  <c r="AJ457" i="32"/>
  <c r="X43" i="1"/>
  <c r="W43" i="1"/>
  <c r="M107" i="32"/>
  <c r="N107" i="32"/>
  <c r="Z152" i="32"/>
  <c r="Y152" i="32"/>
  <c r="Y92" i="32"/>
  <c r="Z92" i="32"/>
  <c r="AJ315" i="32"/>
  <c r="AF315" i="32"/>
  <c r="AE315" i="32"/>
  <c r="G72" i="32"/>
  <c r="H72" i="32"/>
  <c r="AJ617" i="32"/>
  <c r="AE617" i="32"/>
  <c r="AF617" i="32"/>
  <c r="H178" i="32"/>
  <c r="G178" i="32"/>
  <c r="W100" i="1"/>
  <c r="X100" i="1"/>
  <c r="AJ65" i="32"/>
  <c r="AF65" i="32"/>
  <c r="AE65" i="32"/>
  <c r="CB98" i="31"/>
  <c r="CA98" i="31"/>
  <c r="CB507" i="31"/>
  <c r="CA507" i="31"/>
  <c r="G405" i="32"/>
  <c r="H405" i="32"/>
  <c r="AE290" i="32"/>
  <c r="AF290" i="32"/>
  <c r="AJ290" i="32"/>
  <c r="H168" i="32"/>
  <c r="G168" i="32"/>
  <c r="M682" i="32"/>
  <c r="N682" i="32"/>
  <c r="M733" i="32"/>
  <c r="N733" i="32"/>
  <c r="AJ516" i="32"/>
  <c r="AF516" i="32"/>
  <c r="AE516" i="32"/>
  <c r="CA141" i="31"/>
  <c r="CB141" i="31"/>
  <c r="CB11" i="31"/>
  <c r="CA11" i="31"/>
  <c r="N268" i="32"/>
  <c r="M268" i="32"/>
  <c r="AJ646" i="32"/>
  <c r="AF646" i="32"/>
  <c r="AE646" i="32"/>
  <c r="M274" i="32"/>
  <c r="N274" i="32"/>
  <c r="Z345" i="32"/>
  <c r="Y345" i="32"/>
  <c r="H725" i="32"/>
  <c r="G725" i="32"/>
  <c r="AK626" i="32"/>
  <c r="AL626" i="32"/>
  <c r="CA9" i="31"/>
  <c r="CB9" i="31"/>
  <c r="CA321" i="31"/>
  <c r="CB321" i="31"/>
  <c r="CB712" i="31"/>
  <c r="CA712" i="31"/>
  <c r="H20" i="32"/>
  <c r="G20" i="32"/>
  <c r="CA272" i="31"/>
  <c r="BZ271" i="31"/>
  <c r="CB272" i="31"/>
  <c r="CB19" i="31"/>
  <c r="CA19" i="31"/>
  <c r="M447" i="32"/>
  <c r="N447" i="32"/>
  <c r="H409" i="32"/>
  <c r="G409" i="32"/>
  <c r="X244" i="1"/>
  <c r="W244" i="1"/>
  <c r="H224" i="32"/>
  <c r="G224" i="32"/>
  <c r="T573" i="32"/>
  <c r="S573" i="32"/>
  <c r="Z766" i="32"/>
  <c r="Y766" i="32"/>
  <c r="G720" i="32"/>
  <c r="H720" i="32"/>
  <c r="AF39" i="32"/>
  <c r="AE39" i="32"/>
  <c r="AJ39" i="32"/>
  <c r="AJ122" i="32"/>
  <c r="AE122" i="32"/>
  <c r="AD121" i="32"/>
  <c r="AF122" i="32"/>
  <c r="Y118" i="32"/>
  <c r="Z118" i="32"/>
  <c r="Z14" i="32"/>
  <c r="Y14" i="32"/>
  <c r="M507" i="32"/>
  <c r="N507" i="32"/>
  <c r="CB238" i="31"/>
  <c r="CA238" i="31"/>
  <c r="CB732" i="31"/>
  <c r="CA732" i="31"/>
  <c r="AJ376" i="32"/>
  <c r="AF376" i="32"/>
  <c r="AE376" i="32"/>
  <c r="AE141" i="32"/>
  <c r="AJ141" i="32"/>
  <c r="AF141" i="32"/>
  <c r="S731" i="32"/>
  <c r="T731" i="32"/>
  <c r="Z256" i="32"/>
  <c r="Y256" i="32"/>
  <c r="G334" i="32"/>
  <c r="H334" i="32"/>
  <c r="AJ722" i="32"/>
  <c r="AF722" i="32"/>
  <c r="AE722" i="32"/>
  <c r="N752" i="32"/>
  <c r="M752" i="32"/>
  <c r="Z597" i="32"/>
  <c r="Y597" i="32"/>
  <c r="AF260" i="32"/>
  <c r="AE260" i="32"/>
  <c r="AJ260" i="32"/>
  <c r="G344" i="32"/>
  <c r="H344" i="32"/>
  <c r="M625" i="32"/>
  <c r="N625" i="32"/>
  <c r="G254" i="32"/>
  <c r="H254" i="32"/>
  <c r="T343" i="32"/>
  <c r="S343" i="32"/>
  <c r="Z702" i="32"/>
  <c r="Y702" i="32"/>
  <c r="H624" i="32"/>
  <c r="G624" i="32"/>
  <c r="H19" i="32"/>
  <c r="G19" i="32"/>
  <c r="CB698" i="31"/>
  <c r="CA698" i="31"/>
  <c r="G398" i="32"/>
  <c r="H398" i="32"/>
  <c r="Y436" i="32"/>
  <c r="Z436" i="32"/>
  <c r="M281" i="32"/>
  <c r="N281" i="32"/>
  <c r="S346" i="32"/>
  <c r="T346" i="32"/>
  <c r="AJ576" i="32"/>
  <c r="AF576" i="32"/>
  <c r="AE576" i="32"/>
  <c r="H520" i="32"/>
  <c r="G520" i="32"/>
  <c r="AE221" i="32"/>
  <c r="AF221" i="32"/>
  <c r="AJ221" i="32"/>
  <c r="M703" i="32"/>
  <c r="N703" i="32"/>
  <c r="CA95" i="31"/>
  <c r="CB95" i="31"/>
  <c r="M651" i="32"/>
  <c r="N651" i="32"/>
  <c r="Y719" i="32"/>
  <c r="Z719" i="32"/>
  <c r="BU522" i="31"/>
  <c r="BV522" i="31"/>
  <c r="W176" i="1"/>
  <c r="X176" i="1"/>
  <c r="Y695" i="32"/>
  <c r="Z695" i="32"/>
  <c r="S69" i="32"/>
  <c r="T69" i="32"/>
  <c r="N174" i="32"/>
  <c r="M174" i="32"/>
  <c r="Y500" i="32"/>
  <c r="Z500" i="32"/>
  <c r="Q403" i="1"/>
  <c r="R403" i="1"/>
  <c r="AE289" i="32"/>
  <c r="AJ289" i="32"/>
  <c r="AF289" i="32"/>
  <c r="AE681" i="32"/>
  <c r="AF681" i="32"/>
  <c r="AJ681" i="32"/>
  <c r="S732" i="32"/>
  <c r="T732" i="32"/>
  <c r="X660" i="1"/>
  <c r="W660" i="1"/>
  <c r="AF441" i="32"/>
  <c r="AE441" i="32"/>
  <c r="AJ441" i="32"/>
  <c r="G569" i="32"/>
  <c r="H569" i="32"/>
  <c r="Z568" i="32"/>
  <c r="Y568" i="32"/>
  <c r="H458" i="32"/>
  <c r="G458" i="32"/>
  <c r="CA371" i="31"/>
  <c r="CB371" i="31"/>
  <c r="CB128" i="31"/>
  <c r="CA128" i="31"/>
  <c r="T42" i="32"/>
  <c r="S42" i="32"/>
  <c r="AF530" i="32"/>
  <c r="AJ530" i="32"/>
  <c r="AE530" i="32"/>
  <c r="W387" i="1"/>
  <c r="X387" i="1"/>
  <c r="Z306" i="32"/>
  <c r="Y306" i="32"/>
  <c r="AJ133" i="32"/>
  <c r="AE133" i="32"/>
  <c r="AF133" i="32"/>
  <c r="X747" i="1"/>
  <c r="W747" i="1"/>
  <c r="BV452" i="31"/>
  <c r="BU452" i="31"/>
  <c r="Y184" i="32"/>
  <c r="Z184" i="32"/>
  <c r="T109" i="32"/>
  <c r="S109" i="32"/>
  <c r="N106" i="32"/>
  <c r="M106" i="32"/>
  <c r="S151" i="32"/>
  <c r="T151" i="32"/>
  <c r="W279" i="1"/>
  <c r="X279" i="1"/>
  <c r="M616" i="32"/>
  <c r="N616" i="32"/>
  <c r="S262" i="32"/>
  <c r="T262" i="32"/>
  <c r="W59" i="1"/>
  <c r="X59" i="1"/>
  <c r="S150" i="32"/>
  <c r="T150" i="32"/>
  <c r="S401" i="32"/>
  <c r="T401" i="32"/>
  <c r="G278" i="32"/>
  <c r="H278" i="32"/>
  <c r="S357" i="32"/>
  <c r="T357" i="32"/>
  <c r="G555" i="32"/>
  <c r="H555" i="32"/>
  <c r="H161" i="32"/>
  <c r="G161" i="32"/>
  <c r="N311" i="32"/>
  <c r="M311" i="32"/>
  <c r="H477" i="32"/>
  <c r="G477" i="32"/>
  <c r="T333" i="32"/>
  <c r="S333" i="32"/>
  <c r="W194" i="1"/>
  <c r="X194" i="1"/>
  <c r="BU192" i="31"/>
  <c r="BV192" i="31"/>
  <c r="CB643" i="31"/>
  <c r="CA643" i="31"/>
  <c r="T371" i="32"/>
  <c r="S371" i="32"/>
  <c r="Z137" i="32"/>
  <c r="Y137" i="32"/>
  <c r="W578" i="1"/>
  <c r="X578" i="1"/>
  <c r="Z723" i="32"/>
  <c r="Y723" i="32"/>
  <c r="CA455" i="31"/>
  <c r="CB455" i="31"/>
  <c r="CA264" i="31"/>
  <c r="CB264" i="31"/>
  <c r="BU620" i="31"/>
  <c r="BV620" i="31"/>
  <c r="AF453" i="32"/>
  <c r="AJ453" i="32"/>
  <c r="AE453" i="32"/>
  <c r="Y292" i="32"/>
  <c r="Z292" i="32"/>
  <c r="CA734" i="31"/>
  <c r="CB734" i="31"/>
  <c r="BV611" i="31"/>
  <c r="BU611" i="31"/>
  <c r="X86" i="1"/>
  <c r="W86" i="1"/>
  <c r="X57" i="1"/>
  <c r="W57" i="1"/>
  <c r="BU323" i="31"/>
  <c r="BV323" i="31"/>
  <c r="CB554" i="31"/>
  <c r="CA554" i="31"/>
  <c r="BV494" i="31"/>
  <c r="BU494" i="31"/>
  <c r="T269" i="32"/>
  <c r="S269" i="32"/>
  <c r="Y204" i="32"/>
  <c r="Z204" i="32"/>
  <c r="CA96" i="31"/>
  <c r="CB96" i="31"/>
  <c r="CB182" i="31"/>
  <c r="CA182" i="31"/>
  <c r="AF414" i="32"/>
  <c r="AJ414" i="32"/>
  <c r="AE414" i="32"/>
  <c r="N586" i="32"/>
  <c r="M586" i="32"/>
  <c r="G614" i="32"/>
  <c r="H614" i="32"/>
  <c r="M36" i="32"/>
  <c r="N36" i="32"/>
  <c r="AE540" i="32"/>
  <c r="AJ540" i="32"/>
  <c r="AF540" i="32"/>
  <c r="W508" i="1"/>
  <c r="X508" i="1"/>
  <c r="R611" i="32"/>
  <c r="S612" i="32"/>
  <c r="T612" i="32"/>
  <c r="CA337" i="31"/>
  <c r="CB337" i="31"/>
  <c r="AE49" i="32"/>
  <c r="AF49" i="32"/>
  <c r="AJ49" i="32"/>
  <c r="T637" i="32"/>
  <c r="S637" i="32"/>
  <c r="Y496" i="32"/>
  <c r="Z496" i="32"/>
  <c r="Q323" i="1"/>
  <c r="R323" i="1"/>
  <c r="N277" i="32"/>
  <c r="M277" i="32"/>
  <c r="X205" i="1"/>
  <c r="W205" i="1"/>
  <c r="H554" i="32"/>
  <c r="G554" i="32"/>
  <c r="AJ425" i="32"/>
  <c r="H30" i="32"/>
  <c r="G30" i="32"/>
  <c r="AJ446" i="32"/>
  <c r="AF446" i="32"/>
  <c r="AE446" i="32"/>
  <c r="AE243" i="32"/>
  <c r="AJ243" i="32"/>
  <c r="AF243" i="32"/>
  <c r="X131" i="1"/>
  <c r="W131" i="1"/>
  <c r="H763" i="32"/>
  <c r="G763" i="32"/>
  <c r="M534" i="32"/>
  <c r="N534" i="32"/>
  <c r="CB368" i="31"/>
  <c r="CA368" i="31"/>
  <c r="T339" i="32"/>
  <c r="S339" i="32"/>
  <c r="Y505" i="32"/>
  <c r="Z505" i="32"/>
  <c r="Z172" i="32"/>
  <c r="Y172" i="32"/>
  <c r="Y182" i="32"/>
  <c r="Z182" i="32"/>
  <c r="X94" i="1"/>
  <c r="W94" i="1"/>
  <c r="X105" i="1"/>
  <c r="W105" i="1"/>
  <c r="Z70" i="32"/>
  <c r="Y70" i="32"/>
  <c r="S103" i="32"/>
  <c r="T103" i="32"/>
  <c r="W444" i="1"/>
  <c r="X444" i="1"/>
  <c r="Y338" i="32"/>
  <c r="Z338" i="32"/>
  <c r="S47" i="32"/>
  <c r="T47" i="32"/>
  <c r="T639" i="32"/>
  <c r="S639" i="32"/>
  <c r="W314" i="1"/>
  <c r="X314" i="1"/>
  <c r="N255" i="32"/>
  <c r="M255" i="32"/>
  <c r="Z760" i="32"/>
  <c r="X759" i="32"/>
  <c r="Y760" i="32"/>
  <c r="CA601" i="31"/>
  <c r="CB601" i="31"/>
  <c r="CB679" i="31"/>
  <c r="CA679" i="31"/>
  <c r="CB600" i="31"/>
  <c r="CA600" i="31"/>
  <c r="Y247" i="32"/>
  <c r="Z247" i="32"/>
  <c r="Y592" i="32"/>
  <c r="Z592" i="32"/>
  <c r="CB449" i="31"/>
  <c r="CA449" i="31"/>
  <c r="CA226" i="31"/>
  <c r="CB226" i="31"/>
  <c r="CB685" i="31"/>
  <c r="CA685" i="31"/>
  <c r="Z488" i="32"/>
  <c r="Y488" i="32"/>
  <c r="X319" i="1"/>
  <c r="W319" i="1"/>
  <c r="Z266" i="32"/>
  <c r="Y266" i="32"/>
  <c r="AE562" i="32"/>
  <c r="AJ562" i="32"/>
  <c r="AF562" i="32"/>
  <c r="CB529" i="31"/>
  <c r="CA529" i="31"/>
  <c r="CB640" i="31"/>
  <c r="CA640" i="31"/>
  <c r="AJ473" i="32"/>
  <c r="AF473" i="32"/>
  <c r="AE473" i="32"/>
  <c r="AD472" i="32"/>
  <c r="G280" i="32"/>
  <c r="H280" i="32"/>
  <c r="CA745" i="31"/>
  <c r="CB745" i="31"/>
  <c r="H97" i="32"/>
  <c r="G97" i="32"/>
  <c r="H27" i="32"/>
  <c r="G27" i="32"/>
  <c r="CA232" i="31"/>
  <c r="CB232" i="31"/>
  <c r="CA101" i="31"/>
  <c r="CB101" i="31"/>
  <c r="X173" i="1"/>
  <c r="W173" i="1"/>
  <c r="Z156" i="32"/>
  <c r="Y156" i="32"/>
  <c r="CB767" i="31"/>
  <c r="CA767" i="31"/>
  <c r="CB336" i="31"/>
  <c r="CA336" i="31"/>
  <c r="T411" i="32"/>
  <c r="S411" i="32"/>
  <c r="W552" i="1"/>
  <c r="X552" i="1"/>
  <c r="N335" i="32"/>
  <c r="M335" i="32"/>
  <c r="T753" i="32"/>
  <c r="S753" i="32"/>
  <c r="AE140" i="32"/>
  <c r="AJ140" i="32"/>
  <c r="AF140" i="32"/>
  <c r="X582" i="1"/>
  <c r="W582" i="1"/>
  <c r="AE730" i="32"/>
  <c r="AF730" i="32"/>
  <c r="AJ730" i="32"/>
  <c r="AJ538" i="32"/>
  <c r="AF538" i="32"/>
  <c r="AE538" i="32"/>
  <c r="H33" i="32"/>
  <c r="G33" i="32"/>
  <c r="T537" i="32"/>
  <c r="S537" i="32"/>
  <c r="R536" i="32"/>
  <c r="G449" i="32"/>
  <c r="H449" i="32"/>
  <c r="Z378" i="32"/>
  <c r="Y378" i="32"/>
  <c r="AJ246" i="32"/>
  <c r="AF246" i="32"/>
  <c r="AE246" i="32"/>
  <c r="M226" i="32"/>
  <c r="N226" i="32"/>
  <c r="X591" i="1"/>
  <c r="W591" i="1"/>
  <c r="Z575" i="32"/>
  <c r="Y575" i="32"/>
  <c r="N448" i="32"/>
  <c r="M448" i="32"/>
  <c r="W296" i="1"/>
  <c r="X296" i="1"/>
  <c r="N245" i="32"/>
  <c r="M245" i="32"/>
  <c r="G590" i="32"/>
  <c r="H590" i="32"/>
  <c r="CA370" i="31"/>
  <c r="CB370" i="31"/>
  <c r="T462" i="32"/>
  <c r="S462" i="32"/>
  <c r="R461" i="32"/>
  <c r="H386" i="32"/>
  <c r="G386" i="32"/>
  <c r="N253" i="32"/>
  <c r="M253" i="32"/>
  <c r="Y234" i="32"/>
  <c r="Z234" i="32"/>
  <c r="Z567" i="32"/>
  <c r="Y567" i="32"/>
  <c r="N746" i="32"/>
  <c r="M746" i="32"/>
  <c r="T640" i="32"/>
  <c r="S640" i="32"/>
  <c r="T399" i="32"/>
  <c r="S399" i="32"/>
  <c r="N745" i="32"/>
  <c r="M745" i="32"/>
  <c r="Z563" i="32"/>
  <c r="Y563" i="32"/>
  <c r="Z248" i="32"/>
  <c r="Y248" i="32"/>
  <c r="N593" i="32"/>
  <c r="M593" i="32"/>
  <c r="W391" i="1"/>
  <c r="X391" i="1"/>
  <c r="AE310" i="32"/>
  <c r="AF310" i="32"/>
  <c r="AJ310" i="32"/>
  <c r="H390" i="32"/>
  <c r="G390" i="32"/>
  <c r="Z332" i="32"/>
  <c r="Y332" i="32"/>
  <c r="N707" i="32"/>
  <c r="M707" i="32"/>
  <c r="Y750" i="32"/>
  <c r="Z750" i="32"/>
  <c r="AF308" i="32"/>
  <c r="AE308" i="32"/>
  <c r="AJ308" i="32"/>
  <c r="W331" i="1"/>
  <c r="X331" i="1"/>
  <c r="T135" i="32"/>
  <c r="S135" i="32"/>
  <c r="R560" i="32"/>
  <c r="CB763" i="31"/>
  <c r="CA763" i="31"/>
  <c r="X455" i="1"/>
  <c r="W455" i="1"/>
  <c r="Y476" i="32"/>
  <c r="Z476" i="32"/>
  <c r="G264" i="32"/>
  <c r="H264" i="32"/>
  <c r="S551" i="32"/>
  <c r="T551" i="32"/>
  <c r="R550" i="32"/>
  <c r="AD620" i="32"/>
  <c r="AF621" i="32"/>
  <c r="AE621" i="32"/>
  <c r="CA596" i="31"/>
  <c r="CB596" i="31"/>
  <c r="W326" i="1"/>
  <c r="X326" i="1"/>
  <c r="AF232" i="32"/>
  <c r="AJ232" i="32"/>
  <c r="AE232" i="32"/>
  <c r="X162" i="1"/>
  <c r="W162" i="1"/>
  <c r="S700" i="32"/>
  <c r="T700" i="32"/>
  <c r="CB79" i="31"/>
  <c r="CA79" i="31"/>
  <c r="N66" i="32"/>
  <c r="M66" i="32"/>
  <c r="S24" i="32"/>
  <c r="T24" i="32"/>
  <c r="X119" i="1"/>
  <c r="W119" i="1"/>
  <c r="G99" i="32"/>
  <c r="H99" i="32"/>
  <c r="M615" i="32"/>
  <c r="N615" i="32"/>
  <c r="Y149" i="32"/>
  <c r="Z149" i="32"/>
  <c r="H541" i="32"/>
  <c r="G541" i="32"/>
  <c r="Y313" i="32"/>
  <c r="Z313" i="32"/>
  <c r="T197" i="32"/>
  <c r="S197" i="32"/>
  <c r="Y636" i="32"/>
  <c r="Z636" i="32"/>
  <c r="S515" i="32"/>
  <c r="T515" i="32"/>
  <c r="CA678" i="31"/>
  <c r="CB678" i="31"/>
  <c r="G44" i="32"/>
  <c r="H44" i="32"/>
  <c r="CB701" i="31"/>
  <c r="CA701" i="31"/>
  <c r="S397" i="32"/>
  <c r="T397" i="32"/>
  <c r="T347" i="32"/>
  <c r="S347" i="32"/>
  <c r="M127" i="32"/>
  <c r="N127" i="32"/>
  <c r="T577" i="32"/>
  <c r="S577" i="32"/>
  <c r="G29" i="32"/>
  <c r="H29" i="32"/>
  <c r="S183" i="32"/>
  <c r="T183" i="32"/>
  <c r="T609" i="32"/>
  <c r="S609" i="32"/>
  <c r="G153" i="32"/>
  <c r="H153" i="32"/>
  <c r="N181" i="32"/>
  <c r="M181" i="32"/>
  <c r="CA53" i="31"/>
  <c r="CB53" i="31"/>
  <c r="W93" i="1"/>
  <c r="X93" i="1"/>
  <c r="AE64" i="32"/>
  <c r="AF64" i="32"/>
  <c r="AJ64" i="32"/>
  <c r="AJ220" i="32"/>
  <c r="AE220" i="32"/>
  <c r="AF220" i="32"/>
  <c r="M79" i="32"/>
  <c r="N79" i="32"/>
  <c r="G384" i="32"/>
  <c r="H384" i="32"/>
  <c r="H199" i="32"/>
  <c r="G199" i="32"/>
  <c r="AJ123" i="32"/>
  <c r="AF123" i="32"/>
  <c r="AE123" i="32"/>
  <c r="S764" i="32"/>
  <c r="T764" i="32"/>
  <c r="S705" i="32"/>
  <c r="T705" i="32"/>
  <c r="G691" i="32"/>
  <c r="H691" i="32"/>
  <c r="AJ716" i="32"/>
  <c r="AF716" i="32"/>
  <c r="AE716" i="32"/>
  <c r="H456" i="32"/>
  <c r="G456" i="32"/>
  <c r="CA300" i="31"/>
  <c r="CB300" i="31"/>
  <c r="AJ375" i="32"/>
  <c r="AF375" i="32"/>
  <c r="AE375" i="32"/>
  <c r="S215" i="32"/>
  <c r="T215" i="32"/>
  <c r="M581" i="32"/>
  <c r="N581" i="32"/>
  <c r="N729" i="32"/>
  <c r="M729" i="32"/>
  <c r="T603" i="32"/>
  <c r="S603" i="32"/>
  <c r="AJ257" i="32"/>
  <c r="AE257" i="32"/>
  <c r="AF257" i="32"/>
  <c r="S701" i="32"/>
  <c r="T701" i="32"/>
  <c r="Y487" i="32"/>
  <c r="Z487" i="32"/>
  <c r="T316" i="32"/>
  <c r="S316" i="32"/>
  <c r="Z263" i="32"/>
  <c r="Y263" i="32"/>
  <c r="M693" i="32"/>
  <c r="N693" i="32"/>
  <c r="T155" i="32"/>
  <c r="S155" i="32"/>
  <c r="CA291" i="31"/>
  <c r="CB291" i="31"/>
  <c r="CB186" i="31"/>
  <c r="CA186" i="31"/>
  <c r="G145" i="32"/>
  <c r="H145" i="32"/>
  <c r="G26" i="32"/>
  <c r="H26" i="32"/>
  <c r="CA602" i="31"/>
  <c r="CB602" i="31"/>
  <c r="H300" i="32"/>
  <c r="G300" i="32"/>
  <c r="T249" i="32"/>
  <c r="S249" i="32"/>
  <c r="Y689" i="32"/>
  <c r="Z689" i="32"/>
  <c r="Y594" i="32"/>
  <c r="Z594" i="32"/>
  <c r="H23" i="32"/>
  <c r="G23" i="32"/>
  <c r="Z647" i="32"/>
  <c r="Y647" i="32"/>
  <c r="H354" i="32"/>
  <c r="G354" i="32"/>
  <c r="F353" i="32"/>
  <c r="F329" i="32" s="1"/>
  <c r="L202" i="32"/>
  <c r="N203" i="32"/>
  <c r="M203" i="32"/>
  <c r="W658" i="1"/>
  <c r="X658" i="1"/>
  <c r="AF440" i="32"/>
  <c r="AJ440" i="32"/>
  <c r="AE440" i="32"/>
  <c r="T374" i="32"/>
  <c r="S374" i="32"/>
  <c r="H657" i="32"/>
  <c r="G657" i="32"/>
  <c r="AF395" i="32"/>
  <c r="AE395" i="32"/>
  <c r="AJ395" i="32"/>
  <c r="AF285" i="32"/>
  <c r="AJ285" i="32"/>
  <c r="AE285" i="32"/>
  <c r="M139" i="32"/>
  <c r="N139" i="32"/>
  <c r="Y677" i="32"/>
  <c r="Z677" i="32"/>
  <c r="Z32" i="32"/>
  <c r="Y32" i="32"/>
  <c r="T372" i="32"/>
  <c r="S372" i="32"/>
  <c r="AE138" i="32"/>
  <c r="AJ138" i="32"/>
  <c r="AF138" i="32"/>
  <c r="Z445" i="32"/>
  <c r="Y445" i="32"/>
  <c r="T293" i="32"/>
  <c r="S293" i="32"/>
  <c r="G242" i="32"/>
  <c r="H242" i="32"/>
  <c r="H130" i="32"/>
  <c r="G130" i="32"/>
  <c r="G233" i="32"/>
  <c r="H233" i="32"/>
  <c r="M587" i="32"/>
  <c r="N587" i="32"/>
  <c r="CA107" i="31"/>
  <c r="CB107" i="31"/>
  <c r="Y524" i="32"/>
  <c r="Z524" i="32"/>
  <c r="X136" i="1"/>
  <c r="W136" i="1"/>
  <c r="AE717" i="32"/>
  <c r="AJ717" i="32"/>
  <c r="AF717" i="32"/>
  <c r="M188" i="32"/>
  <c r="N188" i="32"/>
  <c r="AE89" i="32"/>
  <c r="AJ89" i="32"/>
  <c r="AF89" i="32"/>
  <c r="Z12" i="32"/>
  <c r="Y12" i="32"/>
  <c r="H186" i="32"/>
  <c r="G186" i="32"/>
  <c r="N87" i="32"/>
  <c r="M87" i="32"/>
  <c r="Z124" i="32"/>
  <c r="Y124" i="32"/>
  <c r="M25" i="32"/>
  <c r="N25" i="32"/>
  <c r="N517" i="32"/>
  <c r="M517" i="32"/>
  <c r="H301" i="32"/>
  <c r="G301" i="32"/>
  <c r="AF565" i="32"/>
  <c r="AJ565" i="32"/>
  <c r="AE565" i="32"/>
  <c r="H690" i="32"/>
  <c r="G690" i="32"/>
  <c r="Z709" i="32"/>
  <c r="Y709" i="32"/>
  <c r="CB646" i="31"/>
  <c r="CA646" i="31"/>
  <c r="CB20" i="31"/>
  <c r="CA20" i="31"/>
  <c r="T470" i="32"/>
  <c r="S470" i="32"/>
  <c r="Z261" i="32"/>
  <c r="Y261" i="32"/>
  <c r="Y341" i="32"/>
  <c r="Z341" i="32"/>
  <c r="X718" i="1"/>
  <c r="W718" i="1"/>
  <c r="AE622" i="32"/>
  <c r="AF622" i="32"/>
  <c r="AE17" i="32"/>
  <c r="AJ17" i="32"/>
  <c r="AF17" i="32"/>
  <c r="H457" i="32"/>
  <c r="G457" i="32"/>
  <c r="X154" i="1"/>
  <c r="W154" i="1"/>
  <c r="Y43" i="32"/>
  <c r="Z43" i="32"/>
  <c r="AF152" i="32"/>
  <c r="AJ152" i="32"/>
  <c r="AE152" i="32"/>
  <c r="X81" i="1"/>
  <c r="W81" i="1"/>
  <c r="AE92" i="32"/>
  <c r="AF92" i="32"/>
  <c r="AJ92" i="32"/>
  <c r="AE190" i="32"/>
  <c r="AF190" i="32"/>
  <c r="AJ190" i="32"/>
  <c r="M72" i="32"/>
  <c r="N72" i="32"/>
  <c r="T178" i="32"/>
  <c r="S178" i="32"/>
  <c r="Y100" i="32"/>
  <c r="Z100" i="32"/>
  <c r="W443" i="1"/>
  <c r="X443" i="1"/>
  <c r="N405" i="32"/>
  <c r="M405" i="32"/>
  <c r="M168" i="32"/>
  <c r="N168" i="32"/>
  <c r="W585" i="1"/>
  <c r="X585" i="1"/>
  <c r="S733" i="32"/>
  <c r="T733" i="32"/>
  <c r="AF268" i="32"/>
  <c r="AE268" i="32"/>
  <c r="AJ268" i="32"/>
  <c r="Z646" i="32"/>
  <c r="Y646" i="32"/>
  <c r="S274" i="32"/>
  <c r="T274" i="32"/>
  <c r="G210" i="32"/>
  <c r="H210" i="32"/>
  <c r="M725" i="32"/>
  <c r="N725" i="32"/>
  <c r="G626" i="32"/>
  <c r="H626" i="32"/>
  <c r="Y20" i="32"/>
  <c r="Z20" i="32"/>
  <c r="CB624" i="31"/>
  <c r="CA624" i="31"/>
  <c r="Z447" i="32"/>
  <c r="Y447" i="32"/>
  <c r="T409" i="32"/>
  <c r="S409" i="32"/>
  <c r="M224" i="32"/>
  <c r="N224" i="32"/>
  <c r="M573" i="32"/>
  <c r="N573" i="32"/>
  <c r="H766" i="32"/>
  <c r="G766" i="32"/>
  <c r="N720" i="32"/>
  <c r="M720" i="32"/>
  <c r="F121" i="32"/>
  <c r="H122" i="32"/>
  <c r="G122" i="32"/>
  <c r="AJ118" i="32"/>
  <c r="AE118" i="32"/>
  <c r="AF118" i="32"/>
  <c r="G504" i="32"/>
  <c r="H504" i="32"/>
  <c r="AJ14" i="32"/>
  <c r="AE14" i="32"/>
  <c r="AF14" i="32"/>
  <c r="W507" i="1"/>
  <c r="X507" i="1"/>
  <c r="N376" i="32"/>
  <c r="M376" i="32"/>
  <c r="H237" i="32"/>
  <c r="G237" i="32"/>
  <c r="T141" i="32"/>
  <c r="S141" i="32"/>
  <c r="Z731" i="32"/>
  <c r="Y731" i="32"/>
  <c r="G635" i="32"/>
  <c r="H635" i="32"/>
  <c r="AJ256" i="32"/>
  <c r="AF256" i="32"/>
  <c r="AE256" i="32"/>
  <c r="S334" i="32"/>
  <c r="T334" i="32"/>
  <c r="X722" i="1"/>
  <c r="W722" i="1"/>
  <c r="Z752" i="32"/>
  <c r="Y752" i="32"/>
  <c r="X267" i="1"/>
  <c r="W267" i="1"/>
  <c r="T260" i="32"/>
  <c r="S260" i="32"/>
  <c r="N273" i="32"/>
  <c r="M273" i="32"/>
  <c r="Y344" i="32"/>
  <c r="Z344" i="32"/>
  <c r="X712" i="1"/>
  <c r="W712" i="1"/>
  <c r="S625" i="32"/>
  <c r="T625" i="32"/>
  <c r="N254" i="32"/>
  <c r="M254" i="32"/>
  <c r="P219" i="1"/>
  <c r="Q271" i="1"/>
  <c r="R271" i="1"/>
  <c r="Z343" i="32"/>
  <c r="Y343" i="32"/>
  <c r="AL624" i="32"/>
  <c r="AK624" i="32"/>
  <c r="W655" i="1"/>
  <c r="X655" i="1"/>
  <c r="M398" i="32"/>
  <c r="N398" i="32"/>
  <c r="X369" i="1"/>
  <c r="W369" i="1"/>
  <c r="W281" i="1"/>
  <c r="X281" i="1"/>
  <c r="T520" i="32"/>
  <c r="S520" i="32"/>
  <c r="G703" i="32"/>
  <c r="H703" i="32"/>
  <c r="H502" i="32"/>
  <c r="G502" i="32"/>
  <c r="S40" i="32"/>
  <c r="T40" i="32"/>
  <c r="AF651" i="32"/>
  <c r="AJ651" i="32"/>
  <c r="AE651" i="32"/>
  <c r="X692" i="1"/>
  <c r="W692" i="1"/>
  <c r="AJ719" i="32"/>
  <c r="AF719" i="32"/>
  <c r="AE719" i="32"/>
  <c r="T176" i="32"/>
  <c r="S176" i="32"/>
  <c r="G695" i="32"/>
  <c r="H695" i="32"/>
  <c r="W69" i="1"/>
  <c r="X69" i="1"/>
  <c r="T174" i="32"/>
  <c r="S174" i="32"/>
  <c r="CA150" i="31"/>
  <c r="CB150" i="31"/>
  <c r="CB497" i="31"/>
  <c r="CA497" i="31"/>
  <c r="CB357" i="31"/>
  <c r="CA357" i="31"/>
  <c r="CB569" i="31"/>
  <c r="CA569" i="31"/>
  <c r="H90" i="32"/>
  <c r="G90" i="32"/>
  <c r="AJ61" i="32"/>
  <c r="AE61" i="32"/>
  <c r="AF61" i="32"/>
  <c r="H649" i="32"/>
  <c r="G649" i="32"/>
  <c r="AJ500" i="32"/>
  <c r="AE500" i="32"/>
  <c r="AF500" i="32"/>
  <c r="G289" i="32"/>
  <c r="H289" i="32"/>
  <c r="Z681" i="32"/>
  <c r="Y681" i="32"/>
  <c r="AE732" i="32"/>
  <c r="AF732" i="32"/>
  <c r="AJ732" i="32"/>
  <c r="Z660" i="32"/>
  <c r="Y660" i="32"/>
  <c r="Y441" i="32"/>
  <c r="Z441" i="32"/>
  <c r="W10" i="1"/>
  <c r="X10" i="1"/>
  <c r="M569" i="32"/>
  <c r="N569" i="32"/>
  <c r="N568" i="32"/>
  <c r="M568" i="32"/>
  <c r="Y458" i="32"/>
  <c r="Z458" i="32"/>
  <c r="Y42" i="32"/>
  <c r="Z42" i="32"/>
  <c r="Z530" i="32"/>
  <c r="Y530" i="32"/>
  <c r="H387" i="32"/>
  <c r="G387" i="32"/>
  <c r="AJ306" i="32"/>
  <c r="AF306" i="32"/>
  <c r="AE306" i="32"/>
  <c r="M235" i="32"/>
  <c r="N235" i="32"/>
  <c r="T133" i="32"/>
  <c r="S133" i="32"/>
  <c r="X557" i="1"/>
  <c r="W557" i="1"/>
  <c r="AF108" i="32"/>
  <c r="AJ108" i="32"/>
  <c r="AE108" i="32"/>
  <c r="N31" i="32"/>
  <c r="M31" i="32"/>
  <c r="AJ184" i="32"/>
  <c r="AF184" i="32"/>
  <c r="AE184" i="32"/>
  <c r="X95" i="1"/>
  <c r="W95" i="1"/>
  <c r="Z109" i="32"/>
  <c r="Y109" i="32"/>
  <c r="T106" i="32"/>
  <c r="S106" i="32"/>
  <c r="T618" i="32"/>
  <c r="S618" i="32"/>
  <c r="AE151" i="32"/>
  <c r="AJ151" i="32"/>
  <c r="AF151" i="32"/>
  <c r="T616" i="32"/>
  <c r="S616" i="32"/>
  <c r="Z262" i="32"/>
  <c r="Y262" i="32"/>
  <c r="Z150" i="32"/>
  <c r="Y150" i="32"/>
  <c r="N278" i="32"/>
  <c r="M278" i="32"/>
  <c r="M555" i="32"/>
  <c r="N555" i="32"/>
  <c r="CB269" i="31"/>
  <c r="CA269" i="31"/>
  <c r="CB553" i="31"/>
  <c r="CA553" i="31"/>
  <c r="Z311" i="32"/>
  <c r="Y311" i="32"/>
  <c r="CB593" i="31"/>
  <c r="CA593" i="31"/>
  <c r="AJ477" i="32"/>
  <c r="AE477" i="32"/>
  <c r="AF477" i="32"/>
  <c r="CA310" i="31"/>
  <c r="CB310" i="31"/>
  <c r="G751" i="32"/>
  <c r="H751" i="32"/>
  <c r="W459" i="1"/>
  <c r="X459" i="1"/>
  <c r="CB390" i="31"/>
  <c r="CA390" i="31"/>
  <c r="S474" i="32"/>
  <c r="T474" i="32"/>
  <c r="Y371" i="32"/>
  <c r="Z371" i="32"/>
  <c r="W348" i="1"/>
  <c r="X348" i="1"/>
  <c r="AJ137" i="32"/>
  <c r="AE137" i="32"/>
  <c r="AF137" i="32"/>
  <c r="H723" i="32"/>
  <c r="G723" i="32"/>
  <c r="BZ620" i="31"/>
  <c r="CB621" i="31"/>
  <c r="CA621" i="31"/>
  <c r="N453" i="32"/>
  <c r="M453" i="32"/>
  <c r="CB762" i="31"/>
  <c r="CA762" i="31"/>
  <c r="X400" i="1"/>
  <c r="W400" i="1"/>
  <c r="CB54" i="31"/>
  <c r="CA54" i="31"/>
  <c r="Y86" i="32"/>
  <c r="Z86" i="32"/>
  <c r="AJ608" i="32"/>
  <c r="N269" i="32"/>
  <c r="M269" i="32"/>
  <c r="M355" i="32"/>
  <c r="N355" i="32"/>
  <c r="AJ204" i="32"/>
  <c r="AF204" i="32"/>
  <c r="AE204" i="32"/>
  <c r="Y628" i="32"/>
  <c r="Z628" i="32"/>
  <c r="M414" i="32"/>
  <c r="N414" i="32"/>
  <c r="G683" i="32"/>
  <c r="H683" i="32"/>
  <c r="AJ586" i="32"/>
  <c r="AF586" i="32"/>
  <c r="AE586" i="32"/>
  <c r="CB435" i="31"/>
  <c r="BZ434" i="31"/>
  <c r="CA435" i="31"/>
  <c r="CA444" i="31"/>
  <c r="CB444" i="31"/>
  <c r="M614" i="32"/>
  <c r="N614" i="32"/>
  <c r="Y540" i="32"/>
  <c r="Z540" i="32"/>
  <c r="AD611" i="32"/>
  <c r="AF612" i="32"/>
  <c r="AJ612" i="32"/>
  <c r="AE612" i="32"/>
  <c r="CB639" i="31"/>
  <c r="CA639" i="31"/>
  <c r="W177" i="1"/>
  <c r="X177" i="1"/>
  <c r="T78" i="32"/>
  <c r="S78" i="32"/>
  <c r="Z637" i="32"/>
  <c r="Y637" i="32"/>
  <c r="H393" i="32"/>
  <c r="G393" i="32"/>
  <c r="I323" i="1"/>
  <c r="V324" i="1"/>
  <c r="H277" i="32"/>
  <c r="G277" i="32"/>
  <c r="M205" i="32"/>
  <c r="N205" i="32"/>
  <c r="N554" i="32"/>
  <c r="M554" i="32"/>
  <c r="X648" i="1"/>
  <c r="W648" i="1"/>
  <c r="CB299" i="31"/>
  <c r="CA299" i="31"/>
  <c r="V424" i="1"/>
  <c r="W446" i="1"/>
  <c r="X446" i="1"/>
  <c r="X294" i="1"/>
  <c r="W294" i="1"/>
  <c r="G243" i="32"/>
  <c r="H243" i="32"/>
  <c r="N763" i="32"/>
  <c r="M763" i="32"/>
  <c r="Y41" i="32"/>
  <c r="Z41" i="32"/>
  <c r="AJ534" i="32"/>
  <c r="AE534" i="32"/>
  <c r="AF534" i="32"/>
  <c r="AF339" i="32"/>
  <c r="AJ339" i="32"/>
  <c r="AE339" i="32"/>
  <c r="CB97" i="31"/>
  <c r="CA97" i="31"/>
  <c r="N96" i="32"/>
  <c r="M96" i="32"/>
  <c r="AE505" i="32"/>
  <c r="AF505" i="32"/>
  <c r="AJ505" i="32"/>
  <c r="AF172" i="32"/>
  <c r="AJ172" i="32"/>
  <c r="AE172" i="32"/>
  <c r="AJ182" i="32"/>
  <c r="AF182" i="32"/>
  <c r="AE182" i="32"/>
  <c r="H144" i="32"/>
  <c r="G144" i="32"/>
  <c r="N94" i="32"/>
  <c r="M94" i="32"/>
  <c r="AF506" i="32"/>
  <c r="AE506" i="32"/>
  <c r="AJ506" i="32"/>
  <c r="H105" i="32"/>
  <c r="G105" i="32"/>
  <c r="AJ70" i="32"/>
  <c r="AF70" i="32"/>
  <c r="AE70" i="32"/>
  <c r="X240" i="1"/>
  <c r="W240" i="1"/>
  <c r="Z103" i="32"/>
  <c r="Y103" i="32"/>
  <c r="M338" i="32"/>
  <c r="N338" i="32"/>
  <c r="CA175" i="31"/>
  <c r="CB175" i="31"/>
  <c r="Z47" i="32"/>
  <c r="Y47" i="32"/>
  <c r="AF639" i="32"/>
  <c r="AE639" i="32"/>
  <c r="AJ639" i="32"/>
  <c r="CA156" i="31"/>
  <c r="CB156" i="31"/>
  <c r="S485" i="32"/>
  <c r="T485" i="32"/>
  <c r="S255" i="32"/>
  <c r="T255" i="32"/>
  <c r="S699" i="32"/>
  <c r="T699" i="32"/>
  <c r="AF247" i="32"/>
  <c r="AJ247" i="32"/>
  <c r="AE247" i="32"/>
  <c r="X687" i="1"/>
  <c r="W687" i="1"/>
  <c r="M592" i="32"/>
  <c r="N592" i="32"/>
  <c r="CA546" i="31"/>
  <c r="CB546" i="31"/>
  <c r="H319" i="32"/>
  <c r="G319" i="32"/>
  <c r="AF266" i="32"/>
  <c r="AE266" i="32"/>
  <c r="AJ266" i="32"/>
  <c r="W167" i="1"/>
  <c r="X167" i="1"/>
  <c r="Z562" i="32"/>
  <c r="Y562" i="32"/>
  <c r="W654" i="1"/>
  <c r="X654" i="1"/>
  <c r="CB746" i="31"/>
  <c r="CA746" i="31"/>
  <c r="Z473" i="32"/>
  <c r="Y473" i="32"/>
  <c r="N280" i="32"/>
  <c r="M280" i="32"/>
  <c r="M97" i="32"/>
  <c r="N97" i="32"/>
  <c r="T27" i="32"/>
  <c r="S27" i="32"/>
  <c r="H175" i="32"/>
  <c r="G175" i="32"/>
  <c r="S173" i="32"/>
  <c r="T173" i="32"/>
  <c r="AJ156" i="32"/>
  <c r="AF156" i="32"/>
  <c r="AE156" i="32"/>
  <c r="N431" i="32"/>
  <c r="M431" i="32"/>
  <c r="Y411" i="32"/>
  <c r="Z411" i="32"/>
  <c r="T335" i="32"/>
  <c r="S335" i="32"/>
  <c r="W726" i="1"/>
  <c r="X726" i="1"/>
  <c r="Y753" i="32"/>
  <c r="Z753" i="32"/>
  <c r="W601" i="1"/>
  <c r="X601" i="1"/>
  <c r="T236" i="32"/>
  <c r="S236" i="32"/>
  <c r="G140" i="32"/>
  <c r="H140" i="32"/>
  <c r="G582" i="32"/>
  <c r="H582" i="32"/>
  <c r="G730" i="32"/>
  <c r="H730" i="32"/>
  <c r="CB515" i="31"/>
  <c r="CA515" i="31"/>
  <c r="T33" i="32"/>
  <c r="S33" i="32"/>
  <c r="AJ449" i="32"/>
  <c r="AF449" i="32"/>
  <c r="AE449" i="32"/>
  <c r="X246" i="1"/>
  <c r="W246" i="1"/>
  <c r="G686" i="32"/>
  <c r="H686" i="32"/>
  <c r="AE591" i="32"/>
  <c r="AF591" i="32"/>
  <c r="AJ591" i="32"/>
  <c r="X513" i="1"/>
  <c r="W513" i="1"/>
  <c r="S448" i="32"/>
  <c r="T448" i="32"/>
  <c r="G245" i="32"/>
  <c r="H245" i="32"/>
  <c r="T590" i="32"/>
  <c r="S590" i="32"/>
  <c r="CA127" i="31"/>
  <c r="CB127" i="31"/>
  <c r="AJ462" i="32"/>
  <c r="AF462" i="32"/>
  <c r="AE462" i="32"/>
  <c r="AD461" i="32"/>
  <c r="T305" i="32"/>
  <c r="S305" i="32"/>
  <c r="T253" i="32"/>
  <c r="S253" i="32"/>
  <c r="G567" i="32"/>
  <c r="H567" i="32"/>
  <c r="M18" i="32"/>
  <c r="N18" i="32"/>
  <c r="Y640" i="32"/>
  <c r="Z640" i="32"/>
  <c r="S745" i="32"/>
  <c r="T745" i="32"/>
  <c r="S563" i="32"/>
  <c r="T563" i="32"/>
  <c r="AF248" i="32"/>
  <c r="AE248" i="32"/>
  <c r="AJ248" i="32"/>
  <c r="W688" i="1"/>
  <c r="X688" i="1"/>
  <c r="S593" i="32"/>
  <c r="T593" i="32"/>
  <c r="H391" i="32"/>
  <c r="G391" i="32"/>
  <c r="G310" i="32"/>
  <c r="H310" i="32"/>
  <c r="M478" i="32"/>
  <c r="N478" i="32"/>
  <c r="H467" i="32"/>
  <c r="G467" i="32"/>
  <c r="N390" i="32"/>
  <c r="M390" i="32"/>
  <c r="G252" i="32"/>
  <c r="H252" i="32"/>
  <c r="AE332" i="32"/>
  <c r="AJ332" i="32"/>
  <c r="AF332" i="32"/>
  <c r="T707" i="32"/>
  <c r="S707" i="32"/>
  <c r="AF750" i="32"/>
  <c r="AE750" i="32"/>
  <c r="AJ750" i="32"/>
  <c r="CA532" i="31"/>
  <c r="CB532" i="31"/>
  <c r="M308" i="32"/>
  <c r="N308" i="32"/>
  <c r="AF331" i="32"/>
  <c r="AJ331" i="32"/>
  <c r="AE331" i="32"/>
  <c r="Z135" i="32"/>
  <c r="Y135" i="32"/>
  <c r="X7" i="1"/>
  <c r="W7" i="1"/>
  <c r="AE476" i="32"/>
  <c r="AF476" i="32"/>
  <c r="AJ476" i="32"/>
  <c r="G317" i="32"/>
  <c r="H317" i="32"/>
  <c r="T264" i="32"/>
  <c r="S264" i="32"/>
  <c r="N165" i="32"/>
  <c r="M165" i="32"/>
  <c r="AJ551" i="32"/>
  <c r="AE551" i="32"/>
  <c r="AF551" i="32"/>
  <c r="AD550" i="32"/>
  <c r="CB359" i="31"/>
  <c r="CA359" i="31"/>
  <c r="X762" i="1"/>
  <c r="W762" i="1"/>
  <c r="X560" i="32"/>
  <c r="CB85" i="31"/>
  <c r="CA85" i="31"/>
  <c r="S232" i="32"/>
  <c r="T232" i="32"/>
  <c r="AJ700" i="32"/>
  <c r="AF700" i="32"/>
  <c r="AE700" i="32"/>
  <c r="G66" i="32"/>
  <c r="H66" i="32"/>
  <c r="N99" i="32"/>
  <c r="M99" i="32"/>
  <c r="H615" i="32"/>
  <c r="G615" i="32"/>
  <c r="N541" i="32"/>
  <c r="M541" i="32"/>
  <c r="AE767" i="32"/>
  <c r="AJ767" i="32"/>
  <c r="AF767" i="32"/>
  <c r="AE412" i="32"/>
  <c r="AF412" i="32"/>
  <c r="AJ412" i="32"/>
  <c r="H336" i="32"/>
  <c r="G336" i="32"/>
  <c r="X713" i="1"/>
  <c r="W713" i="1"/>
  <c r="G754" i="32"/>
  <c r="H754" i="32"/>
  <c r="M636" i="32"/>
  <c r="N636" i="32"/>
  <c r="AE34" i="32"/>
  <c r="AF34" i="32"/>
  <c r="AJ34" i="32"/>
  <c r="AJ515" i="32"/>
  <c r="AF515" i="32"/>
  <c r="AE515" i="32"/>
  <c r="N44" i="32"/>
  <c r="M44" i="32"/>
  <c r="Y397" i="32"/>
  <c r="Z397" i="32"/>
  <c r="Z282" i="32"/>
  <c r="Y282" i="32"/>
  <c r="T127" i="32"/>
  <c r="S127" i="32"/>
  <c r="N29" i="32"/>
  <c r="M29" i="32"/>
  <c r="X511" i="1"/>
  <c r="W511" i="1"/>
  <c r="Z183" i="32"/>
  <c r="Y183" i="32"/>
  <c r="AE609" i="32"/>
  <c r="AF609" i="32"/>
  <c r="AJ609" i="32"/>
  <c r="M153" i="32"/>
  <c r="N153" i="32"/>
  <c r="T181" i="32"/>
  <c r="S181" i="32"/>
  <c r="T93" i="32"/>
  <c r="S93" i="32"/>
  <c r="G220" i="32"/>
  <c r="H220" i="32"/>
  <c r="X50" i="1"/>
  <c r="W50" i="1"/>
  <c r="M384" i="32"/>
  <c r="N384" i="32"/>
  <c r="X123" i="1"/>
  <c r="W123" i="1"/>
  <c r="CB664" i="31"/>
  <c r="CA664" i="31"/>
  <c r="N302" i="32"/>
  <c r="M302" i="32"/>
  <c r="Y691" i="32"/>
  <c r="Z691" i="32"/>
  <c r="N743" i="32"/>
  <c r="M743" i="32"/>
  <c r="M456" i="32"/>
  <c r="N456" i="32"/>
  <c r="CA594" i="31"/>
  <c r="CB594" i="31"/>
  <c r="CB503" i="31"/>
  <c r="CA503" i="31"/>
  <c r="BV353" i="31"/>
  <c r="BU353" i="31"/>
  <c r="G351" i="32"/>
  <c r="H351" i="32"/>
  <c r="Y215" i="32"/>
  <c r="Z215" i="32"/>
  <c r="Z729" i="32"/>
  <c r="Y729" i="32"/>
  <c r="CA259" i="31"/>
  <c r="CB259" i="31"/>
  <c r="CB349" i="31"/>
  <c r="CA349" i="31"/>
  <c r="S531" i="32"/>
  <c r="T531" i="32"/>
  <c r="M603" i="32"/>
  <c r="N603" i="32"/>
  <c r="W307" i="1"/>
  <c r="X307" i="1"/>
  <c r="M257" i="32"/>
  <c r="N257" i="32"/>
  <c r="Y701" i="32"/>
  <c r="Z701" i="32"/>
  <c r="AJ487" i="32"/>
  <c r="AE487" i="32"/>
  <c r="AF487" i="32"/>
  <c r="AJ263" i="32"/>
  <c r="AE263" i="32"/>
  <c r="AF263" i="32"/>
  <c r="W765" i="1"/>
  <c r="X765" i="1"/>
  <c r="CB188" i="31"/>
  <c r="CA188" i="31"/>
  <c r="CB519" i="31"/>
  <c r="CA519" i="31"/>
  <c r="N145" i="32"/>
  <c r="M145" i="32"/>
  <c r="S26" i="32"/>
  <c r="T26" i="32"/>
  <c r="CA517" i="31"/>
  <c r="CB517" i="31"/>
  <c r="CA565" i="31"/>
  <c r="CB565" i="31"/>
  <c r="X381" i="1"/>
  <c r="W381" i="1"/>
  <c r="N300" i="32"/>
  <c r="M300" i="32"/>
  <c r="AJ689" i="32"/>
  <c r="AF689" i="32"/>
  <c r="AE689" i="32"/>
  <c r="AF475" i="32"/>
  <c r="AJ475" i="32"/>
  <c r="AE475" i="32"/>
  <c r="M354" i="32"/>
  <c r="N354" i="32"/>
  <c r="L353" i="32"/>
  <c r="T203" i="32"/>
  <c r="S203" i="32"/>
  <c r="R202" i="32"/>
  <c r="Z627" i="32"/>
  <c r="Y627" i="32"/>
  <c r="AJ374" i="32"/>
  <c r="AE374" i="32"/>
  <c r="AF374" i="32"/>
  <c r="H395" i="32"/>
  <c r="G395" i="32"/>
  <c r="Z285" i="32"/>
  <c r="Y285" i="32"/>
  <c r="AE139" i="32"/>
  <c r="AF139" i="32"/>
  <c r="AJ139" i="32"/>
  <c r="AF677" i="32"/>
  <c r="AE677" i="32"/>
  <c r="AJ677" i="32"/>
  <c r="W728" i="1"/>
  <c r="X728" i="1"/>
  <c r="S32" i="32"/>
  <c r="T32" i="32"/>
  <c r="W438" i="1"/>
  <c r="X438" i="1"/>
  <c r="Z372" i="32"/>
  <c r="Y372" i="32"/>
  <c r="H138" i="32"/>
  <c r="G138" i="32"/>
  <c r="X579" i="1"/>
  <c r="W579" i="1"/>
  <c r="G606" i="32"/>
  <c r="H606" i="32"/>
  <c r="S407" i="32"/>
  <c r="T407" i="32"/>
  <c r="Z293" i="32"/>
  <c r="Y293" i="32"/>
  <c r="S130" i="32"/>
  <c r="T130" i="32"/>
  <c r="N233" i="32"/>
  <c r="M233" i="32"/>
  <c r="X570" i="1"/>
  <c r="W570" i="1"/>
  <c r="CA180" i="31"/>
  <c r="CB180" i="31"/>
  <c r="N717" i="32"/>
  <c r="M717" i="32"/>
  <c r="T188" i="32"/>
  <c r="S188" i="32"/>
  <c r="S12" i="32"/>
  <c r="T12" i="32"/>
  <c r="Z87" i="32"/>
  <c r="Y87" i="32"/>
  <c r="CA290" i="31"/>
  <c r="CB290" i="31"/>
  <c r="CA585" i="31"/>
  <c r="CB585" i="31"/>
  <c r="X102" i="1"/>
  <c r="W102" i="1"/>
  <c r="Y67" i="32"/>
  <c r="Z67" i="32"/>
  <c r="H663" i="32"/>
  <c r="G663" i="32"/>
  <c r="T517" i="32"/>
  <c r="S517" i="32"/>
  <c r="N301" i="32"/>
  <c r="M301" i="32"/>
  <c r="M690" i="32"/>
  <c r="N690" i="32"/>
  <c r="CA644" i="31"/>
  <c r="CB644" i="31"/>
  <c r="CA447" i="31"/>
  <c r="CB447" i="31"/>
  <c r="CA224" i="31"/>
  <c r="CB224" i="31"/>
  <c r="Y470" i="32"/>
  <c r="Z470" i="32"/>
  <c r="AJ261" i="32"/>
  <c r="AF261" i="32"/>
  <c r="AE261" i="32"/>
  <c r="X265" i="1"/>
  <c r="W265" i="1"/>
  <c r="AF341" i="32"/>
  <c r="AJ341" i="32"/>
  <c r="AE341" i="32"/>
  <c r="N622" i="32"/>
  <c r="M622" i="32"/>
  <c r="G17" i="32"/>
  <c r="H17" i="32"/>
  <c r="CA720" i="31"/>
  <c r="CB720" i="31"/>
  <c r="W107" i="1"/>
  <c r="X107" i="1"/>
  <c r="T169" i="32"/>
  <c r="S169" i="32"/>
  <c r="H152" i="32"/>
  <c r="G152" i="32"/>
  <c r="H81" i="32"/>
  <c r="G81" i="32"/>
  <c r="H92" i="32"/>
  <c r="G92" i="32"/>
  <c r="S72" i="32"/>
  <c r="T72" i="32"/>
  <c r="N303" i="32"/>
  <c r="M303" i="32"/>
  <c r="Y178" i="32"/>
  <c r="Z178" i="32"/>
  <c r="AF100" i="32"/>
  <c r="AJ100" i="32"/>
  <c r="AE100" i="32"/>
  <c r="S405" i="32"/>
  <c r="T405" i="32"/>
  <c r="X239" i="1"/>
  <c r="W239" i="1"/>
  <c r="Y168" i="32"/>
  <c r="Z168" i="32"/>
  <c r="AJ733" i="32"/>
  <c r="AF733" i="32"/>
  <c r="AE733" i="32"/>
  <c r="BV634" i="31"/>
  <c r="BU634" i="31"/>
  <c r="BT633" i="31"/>
  <c r="T268" i="32"/>
  <c r="S268" i="32"/>
  <c r="G646" i="32"/>
  <c r="H646" i="32"/>
  <c r="AJ274" i="32"/>
  <c r="AE274" i="32"/>
  <c r="AF274" i="32"/>
  <c r="N210" i="32"/>
  <c r="M210" i="32"/>
  <c r="Z725" i="32"/>
  <c r="Y725" i="32"/>
  <c r="X710" i="1"/>
  <c r="W710" i="1"/>
  <c r="N20" i="32"/>
  <c r="M20" i="32"/>
  <c r="T447" i="32"/>
  <c r="S447" i="32"/>
  <c r="Z409" i="32"/>
  <c r="Y409" i="32"/>
  <c r="S224" i="32"/>
  <c r="T224" i="32"/>
  <c r="X589" i="1"/>
  <c r="W589" i="1"/>
  <c r="AF573" i="32"/>
  <c r="AE573" i="32"/>
  <c r="AJ573" i="32"/>
  <c r="CB213" i="31"/>
  <c r="CA213" i="31"/>
  <c r="H385" i="32"/>
  <c r="G385" i="32"/>
  <c r="W304" i="1"/>
  <c r="X304" i="1"/>
  <c r="CB40" i="31"/>
  <c r="CA40" i="31"/>
  <c r="CB719" i="31"/>
  <c r="CA719" i="31"/>
  <c r="CA48" i="31"/>
  <c r="CB48" i="31"/>
  <c r="L121" i="32"/>
  <c r="N122" i="32"/>
  <c r="M122" i="32"/>
  <c r="Y98" i="32"/>
  <c r="Z98" i="32"/>
  <c r="T504" i="32"/>
  <c r="S504" i="32"/>
  <c r="H507" i="32"/>
  <c r="G507" i="32"/>
  <c r="CB61" i="31"/>
  <c r="CA61" i="31"/>
  <c r="CB442" i="31"/>
  <c r="CA442" i="31"/>
  <c r="CA200" i="31"/>
  <c r="CB200" i="31"/>
  <c r="T376" i="32"/>
  <c r="S376" i="32"/>
  <c r="X237" i="1"/>
  <c r="W237" i="1"/>
  <c r="Y141" i="32"/>
  <c r="Z141" i="32"/>
  <c r="X583" i="1"/>
  <c r="W583" i="1"/>
  <c r="AJ731" i="32"/>
  <c r="AF731" i="32"/>
  <c r="AE731" i="32"/>
  <c r="G722" i="32"/>
  <c r="H722" i="32"/>
  <c r="Y9" i="32"/>
  <c r="AJ9" i="32"/>
  <c r="Z9" i="32"/>
  <c r="H490" i="32"/>
  <c r="G490" i="32"/>
  <c r="Z260" i="32"/>
  <c r="Y260" i="32"/>
  <c r="X273" i="1"/>
  <c r="W273" i="1"/>
  <c r="M344" i="32"/>
  <c r="N344" i="32"/>
  <c r="G712" i="32"/>
  <c r="H712" i="32"/>
  <c r="AE625" i="32"/>
  <c r="AF625" i="32"/>
  <c r="CA8" i="31"/>
  <c r="CB8" i="31"/>
  <c r="G272" i="32"/>
  <c r="F271" i="32"/>
  <c r="H272" i="32"/>
  <c r="AJ343" i="32"/>
  <c r="AF343" i="32"/>
  <c r="AE343" i="32"/>
  <c r="X702" i="1"/>
  <c r="W702" i="1"/>
  <c r="T624" i="32"/>
  <c r="S624" i="32"/>
  <c r="CA530" i="31"/>
  <c r="CB530" i="31"/>
  <c r="CA258" i="31"/>
  <c r="CB258" i="31"/>
  <c r="CA747" i="31"/>
  <c r="CB747" i="31"/>
  <c r="T398" i="32"/>
  <c r="S398" i="32"/>
  <c r="S281" i="32"/>
  <c r="T281" i="32"/>
  <c r="Z520" i="32"/>
  <c r="Y520" i="32"/>
  <c r="Y703" i="32"/>
  <c r="Z703" i="32"/>
  <c r="CB31" i="31"/>
  <c r="CA31" i="31"/>
  <c r="CA106" i="31"/>
  <c r="CB106" i="31"/>
  <c r="W40" i="1"/>
  <c r="X40" i="1"/>
  <c r="Y651" i="32"/>
  <c r="Z651" i="32"/>
  <c r="M719" i="32"/>
  <c r="N719" i="32"/>
  <c r="CA665" i="31"/>
  <c r="CB665" i="31"/>
  <c r="CA523" i="31"/>
  <c r="CB523" i="31"/>
  <c r="BZ522" i="31"/>
  <c r="Y176" i="32"/>
  <c r="Z176" i="32"/>
  <c r="Z174" i="32"/>
  <c r="Y174" i="32"/>
  <c r="N90" i="32"/>
  <c r="M90" i="32"/>
  <c r="M649" i="32"/>
  <c r="N649" i="32"/>
  <c r="N442" i="32"/>
  <c r="M442" i="32"/>
  <c r="N404" i="32"/>
  <c r="L403" i="32"/>
  <c r="M404" i="32"/>
  <c r="N289" i="32"/>
  <c r="M289" i="32"/>
  <c r="G200" i="32"/>
  <c r="H200" i="32"/>
  <c r="H681" i="32"/>
  <c r="G681" i="32"/>
  <c r="AE660" i="32"/>
  <c r="AF660" i="32"/>
  <c r="AJ660" i="32"/>
  <c r="CA311" i="31"/>
  <c r="CB311" i="31"/>
  <c r="AJ10" i="32"/>
  <c r="AE10" i="32"/>
  <c r="AF10" i="32"/>
  <c r="CA194" i="31"/>
  <c r="BZ192" i="31"/>
  <c r="CB194" i="31"/>
  <c r="S569" i="32"/>
  <c r="T569" i="32"/>
  <c r="T568" i="32"/>
  <c r="S568" i="32"/>
  <c r="T458" i="32"/>
  <c r="S458" i="32"/>
  <c r="AJ42" i="32"/>
  <c r="AF42" i="32"/>
  <c r="AE42" i="32"/>
  <c r="X463" i="1"/>
  <c r="W463" i="1"/>
  <c r="N387" i="32"/>
  <c r="M387" i="32"/>
  <c r="Y258" i="32"/>
  <c r="Z258" i="32"/>
  <c r="T235" i="32"/>
  <c r="S235" i="32"/>
  <c r="V698" i="1"/>
  <c r="I697" i="1"/>
  <c r="G747" i="32"/>
  <c r="H747" i="32"/>
  <c r="CB453" i="31"/>
  <c r="BZ452" i="31"/>
  <c r="CA453" i="31"/>
  <c r="W143" i="1"/>
  <c r="X143" i="1"/>
  <c r="H31" i="32"/>
  <c r="G31" i="32"/>
  <c r="G95" i="32"/>
  <c r="H95" i="32"/>
  <c r="AE109" i="32"/>
  <c r="AJ109" i="32"/>
  <c r="AF109" i="32"/>
  <c r="AJ71" i="32"/>
  <c r="AE71" i="32"/>
  <c r="AF71" i="32"/>
  <c r="G618" i="32"/>
  <c r="H618" i="32"/>
  <c r="AE616" i="32"/>
  <c r="AF616" i="32"/>
  <c r="AJ616" i="32"/>
  <c r="AJ262" i="32"/>
  <c r="AE262" i="32"/>
  <c r="AF262" i="32"/>
  <c r="CA187" i="31"/>
  <c r="CB187" i="31"/>
  <c r="AF59" i="32"/>
  <c r="AE59" i="32"/>
  <c r="AJ59" i="32"/>
  <c r="AE150" i="32"/>
  <c r="AF150" i="32"/>
  <c r="AJ150" i="32"/>
  <c r="CA86" i="31"/>
  <c r="CB86" i="31"/>
  <c r="W497" i="1"/>
  <c r="X497" i="1"/>
  <c r="T325" i="32"/>
  <c r="S325" i="32"/>
  <c r="Z278" i="32"/>
  <c r="Y278" i="32"/>
  <c r="S555" i="32"/>
  <c r="T555" i="32"/>
  <c r="S311" i="32"/>
  <c r="T311" i="32"/>
  <c r="N477" i="32"/>
  <c r="M477" i="32"/>
  <c r="AJ333" i="32"/>
  <c r="AF333" i="32"/>
  <c r="AE333" i="32"/>
  <c r="M711" i="32"/>
  <c r="N711" i="32"/>
  <c r="Z751" i="32"/>
  <c r="Y751" i="32"/>
  <c r="BZ465" i="31"/>
  <c r="CB466" i="31"/>
  <c r="CA466" i="31"/>
  <c r="CA331" i="31"/>
  <c r="CB331" i="31"/>
  <c r="W275" i="1"/>
  <c r="X275" i="1"/>
  <c r="M474" i="32"/>
  <c r="N474" i="32"/>
  <c r="T348" i="32"/>
  <c r="S348" i="32"/>
  <c r="AE578" i="32"/>
  <c r="AJ578" i="32"/>
  <c r="AF578" i="32"/>
  <c r="X605" i="1"/>
  <c r="W605" i="1"/>
  <c r="H453" i="32"/>
  <c r="G453" i="32"/>
  <c r="F452" i="32"/>
  <c r="AE292" i="32"/>
  <c r="AJ292" i="32"/>
  <c r="AF292" i="32"/>
  <c r="X187" i="1"/>
  <c r="W187" i="1"/>
  <c r="G185" i="32"/>
  <c r="H185" i="32"/>
  <c r="H86" i="32"/>
  <c r="G86" i="32"/>
  <c r="CB637" i="31"/>
  <c r="CA637" i="31"/>
  <c r="BV159" i="31"/>
  <c r="BU159" i="31"/>
  <c r="CA495" i="31"/>
  <c r="CB495" i="31"/>
  <c r="BZ494" i="31"/>
  <c r="T355" i="32"/>
  <c r="S355" i="32"/>
  <c r="H628" i="32"/>
  <c r="G628" i="32"/>
  <c r="X54" i="1"/>
  <c r="W54" i="1"/>
  <c r="CB75" i="31"/>
  <c r="CA75" i="31"/>
  <c r="CA105" i="31"/>
  <c r="CB105" i="31"/>
  <c r="N683" i="32"/>
  <c r="M683" i="32"/>
  <c r="X734" i="1"/>
  <c r="W734" i="1"/>
  <c r="Y614" i="32"/>
  <c r="Z614" i="32"/>
  <c r="S36" i="32"/>
  <c r="T36" i="32"/>
  <c r="W540" i="1"/>
  <c r="X540" i="1"/>
  <c r="M508" i="32"/>
  <c r="N508" i="32"/>
  <c r="X611" i="32"/>
  <c r="Z612" i="32"/>
  <c r="Y612" i="32"/>
  <c r="Z78" i="32"/>
  <c r="Y78" i="32"/>
  <c r="X450" i="1"/>
  <c r="W450" i="1"/>
  <c r="AE637" i="32"/>
  <c r="AF637" i="32"/>
  <c r="AJ637" i="32"/>
  <c r="S324" i="32"/>
  <c r="T324" i="32"/>
  <c r="R323" i="32"/>
  <c r="S205" i="32"/>
  <c r="T205" i="32"/>
  <c r="L159" i="32"/>
  <c r="M160" i="32"/>
  <c r="N160" i="32"/>
  <c r="H566" i="32"/>
  <c r="G566" i="32"/>
  <c r="H648" i="32"/>
  <c r="G648" i="32"/>
  <c r="CB687" i="31"/>
  <c r="CA687" i="31"/>
  <c r="F423" i="32"/>
  <c r="H424" i="32"/>
  <c r="G424" i="32"/>
  <c r="W532" i="1"/>
  <c r="X532" i="1"/>
  <c r="CA319" i="31"/>
  <c r="CB319" i="31"/>
  <c r="CB562" i="31"/>
  <c r="CA562" i="31"/>
  <c r="S30" i="32"/>
  <c r="T30" i="32"/>
  <c r="H446" i="32"/>
  <c r="G446" i="32"/>
  <c r="N294" i="32"/>
  <c r="M294" i="32"/>
  <c r="Z243" i="32"/>
  <c r="Y243" i="32"/>
  <c r="AF131" i="32"/>
  <c r="AE131" i="32"/>
  <c r="AJ131" i="32"/>
  <c r="AF763" i="32"/>
  <c r="AE763" i="32"/>
  <c r="AJ763" i="32"/>
  <c r="X41" i="1"/>
  <c r="W41" i="1"/>
  <c r="Y534" i="32"/>
  <c r="Z534" i="32"/>
  <c r="X596" i="1"/>
  <c r="W596" i="1"/>
  <c r="Z339" i="32"/>
  <c r="Y339" i="32"/>
  <c r="G96" i="32"/>
  <c r="H96" i="32"/>
  <c r="W104" i="1"/>
  <c r="X104" i="1"/>
  <c r="H94" i="32"/>
  <c r="G94" i="32"/>
  <c r="X15" i="1"/>
  <c r="W15" i="1"/>
  <c r="M105" i="32"/>
  <c r="N105" i="32"/>
  <c r="T435" i="32"/>
  <c r="R434" i="32"/>
  <c r="S435" i="32"/>
  <c r="T240" i="32"/>
  <c r="S240" i="32"/>
  <c r="AE103" i="32"/>
  <c r="AF103" i="32"/>
  <c r="AJ103" i="32"/>
  <c r="H444" i="32"/>
  <c r="G444" i="32"/>
  <c r="AE338" i="32"/>
  <c r="AJ338" i="32"/>
  <c r="AF338" i="32"/>
  <c r="W47" i="1"/>
  <c r="X47" i="1"/>
  <c r="X485" i="1"/>
  <c r="W485" i="1"/>
  <c r="Y255" i="32"/>
  <c r="Z255" i="32"/>
  <c r="X198" i="1"/>
  <c r="W198" i="1"/>
  <c r="Z699" i="32"/>
  <c r="Y699" i="32"/>
  <c r="CB552" i="31"/>
  <c r="CA552" i="31"/>
  <c r="CB753" i="31"/>
  <c r="CA753" i="31"/>
  <c r="H247" i="32"/>
  <c r="G247" i="32"/>
  <c r="AF592" i="32"/>
  <c r="AE592" i="32"/>
  <c r="AJ592" i="32"/>
  <c r="CB33" i="31"/>
  <c r="CA33" i="31"/>
  <c r="CA686" i="31"/>
  <c r="CB686" i="31"/>
  <c r="N319" i="32"/>
  <c r="M319" i="32"/>
  <c r="Y167" i="32"/>
  <c r="Z167" i="32"/>
  <c r="BV461" i="31"/>
  <c r="BU461" i="31"/>
  <c r="CB253" i="31"/>
  <c r="CA253" i="31"/>
  <c r="P366" i="1"/>
  <c r="P55" i="15" s="1"/>
  <c r="Q367" i="1"/>
  <c r="R367" i="1"/>
  <c r="Z280" i="32"/>
  <c r="Y280" i="32"/>
  <c r="T97" i="32"/>
  <c r="S97" i="32"/>
  <c r="Y27" i="32"/>
  <c r="Z27" i="32"/>
  <c r="CA556" i="31"/>
  <c r="CB556" i="31"/>
  <c r="N175" i="32"/>
  <c r="M175" i="32"/>
  <c r="Z173" i="32"/>
  <c r="Y173" i="32"/>
  <c r="T431" i="32"/>
  <c r="S431" i="32"/>
  <c r="CB37" i="31"/>
  <c r="CA37" i="31"/>
  <c r="CA412" i="31"/>
  <c r="CB412" i="31"/>
  <c r="CB636" i="31"/>
  <c r="CA636" i="31"/>
  <c r="AE411" i="32"/>
  <c r="AJ411" i="32"/>
  <c r="AF411" i="32"/>
  <c r="Z335" i="32"/>
  <c r="Y335" i="32"/>
  <c r="AF753" i="32"/>
  <c r="AJ753" i="32"/>
  <c r="AE753" i="32"/>
  <c r="CA659" i="31"/>
  <c r="CB659" i="31"/>
  <c r="N601" i="32"/>
  <c r="M601" i="32"/>
  <c r="Y236" i="32"/>
  <c r="Z236" i="32"/>
  <c r="S582" i="32"/>
  <c r="T582" i="32"/>
  <c r="X379" i="1"/>
  <c r="W379" i="1"/>
  <c r="N33" i="32"/>
  <c r="M33" i="32"/>
  <c r="N449" i="32"/>
  <c r="M449" i="32"/>
  <c r="W297" i="1"/>
  <c r="X297" i="1"/>
  <c r="N686" i="32"/>
  <c r="M686" i="32"/>
  <c r="G591" i="32"/>
  <c r="H591" i="32"/>
  <c r="AE448" i="32"/>
  <c r="AJ448" i="32"/>
  <c r="AF448" i="32"/>
  <c r="S245" i="32"/>
  <c r="T245" i="32"/>
  <c r="X685" i="1"/>
  <c r="W685" i="1"/>
  <c r="M590" i="32"/>
  <c r="N590" i="32"/>
  <c r="W529" i="1"/>
  <c r="X529" i="1"/>
  <c r="V462" i="1"/>
  <c r="I461" i="1"/>
  <c r="Y305" i="32"/>
  <c r="Z305" i="32"/>
  <c r="AF253" i="32"/>
  <c r="AE253" i="32"/>
  <c r="AJ253" i="32"/>
  <c r="M132" i="32"/>
  <c r="N132" i="32"/>
  <c r="N567" i="32"/>
  <c r="M567" i="32"/>
  <c r="H18" i="32"/>
  <c r="G18" i="32"/>
  <c r="AJ640" i="32"/>
  <c r="AF640" i="32"/>
  <c r="AE640" i="32"/>
  <c r="Y745" i="32"/>
  <c r="Z745" i="32"/>
  <c r="AJ563" i="32"/>
  <c r="AF563" i="32"/>
  <c r="AE563" i="32"/>
  <c r="AJ426" i="32"/>
  <c r="X410" i="1"/>
  <c r="W410" i="1"/>
  <c r="G248" i="32"/>
  <c r="H248" i="32"/>
  <c r="Z593" i="32"/>
  <c r="Y593" i="32"/>
  <c r="CB46" i="31"/>
  <c r="CA46" i="31"/>
  <c r="G468" i="32"/>
  <c r="H468" i="32"/>
  <c r="S391" i="32"/>
  <c r="T391" i="32"/>
  <c r="G478" i="32"/>
  <c r="H478" i="32"/>
  <c r="T467" i="32"/>
  <c r="S467" i="32"/>
  <c r="S252" i="32"/>
  <c r="T252" i="32"/>
  <c r="T750" i="32"/>
  <c r="S750" i="32"/>
  <c r="I465" i="1"/>
  <c r="V466" i="1"/>
  <c r="Z389" i="32"/>
  <c r="Y389" i="32"/>
  <c r="S308" i="32"/>
  <c r="T308" i="32"/>
  <c r="AE135" i="32"/>
  <c r="AJ135" i="32"/>
  <c r="AF135" i="32"/>
  <c r="N7" i="32"/>
  <c r="AJ7" i="32"/>
  <c r="M7" i="32"/>
  <c r="CA294" i="31"/>
  <c r="CB294" i="31"/>
  <c r="H455" i="32"/>
  <c r="G455" i="32"/>
  <c r="N317" i="32"/>
  <c r="M317" i="32"/>
  <c r="S165" i="32"/>
  <c r="T165" i="32"/>
  <c r="F550" i="32"/>
  <c r="G551" i="32"/>
  <c r="H551" i="32"/>
  <c r="X212" i="1"/>
  <c r="W212" i="1"/>
  <c r="CA183" i="31"/>
  <c r="CB183" i="31"/>
  <c r="CB82" i="31"/>
  <c r="CA82" i="31"/>
  <c r="CB64" i="31"/>
  <c r="CA64" i="31"/>
  <c r="T326" i="32"/>
  <c r="S326" i="32"/>
  <c r="Z232" i="32"/>
  <c r="Y232" i="32"/>
  <c r="H162" i="32"/>
  <c r="G162" i="32"/>
  <c r="Y700" i="32"/>
  <c r="Z700" i="32"/>
  <c r="W101" i="1"/>
  <c r="X101" i="1"/>
  <c r="S66" i="32"/>
  <c r="T66" i="32"/>
  <c r="W63" i="1"/>
  <c r="X63" i="1"/>
  <c r="Y99" i="32"/>
  <c r="Z99" i="32"/>
  <c r="CB123" i="31"/>
  <c r="CA123" i="31"/>
  <c r="CB383" i="31"/>
  <c r="CA383" i="31"/>
  <c r="CB691" i="31"/>
  <c r="CA691" i="31"/>
  <c r="Y615" i="32"/>
  <c r="Z615" i="32"/>
  <c r="W37" i="1"/>
  <c r="X37" i="1"/>
  <c r="Z541" i="32"/>
  <c r="Y541" i="32"/>
  <c r="H412" i="32"/>
  <c r="G412" i="32"/>
  <c r="S336" i="32"/>
  <c r="T336" i="32"/>
  <c r="Z754" i="32"/>
  <c r="Y754" i="32"/>
  <c r="T636" i="32"/>
  <c r="S636" i="32"/>
  <c r="X34" i="1"/>
  <c r="W34" i="1"/>
  <c r="AF44" i="32"/>
  <c r="AE44" i="32"/>
  <c r="AJ44" i="32"/>
  <c r="CA531" i="31"/>
  <c r="CB531" i="31"/>
  <c r="CB257" i="31"/>
  <c r="CA257" i="31"/>
  <c r="H397" i="32"/>
  <c r="G397" i="32"/>
  <c r="G282" i="32"/>
  <c r="H282" i="32"/>
  <c r="X214" i="1"/>
  <c r="W214" i="1"/>
  <c r="AJ127" i="32"/>
  <c r="AE127" i="32"/>
  <c r="AF127" i="32"/>
  <c r="T29" i="32"/>
  <c r="S29" i="32"/>
  <c r="CB415" i="31"/>
  <c r="CA415" i="31"/>
  <c r="AE183" i="32"/>
  <c r="AJ183" i="32"/>
  <c r="AF183" i="32"/>
  <c r="N55" i="32"/>
  <c r="M55" i="32"/>
  <c r="N609" i="32"/>
  <c r="M609" i="32"/>
  <c r="G170" i="32"/>
  <c r="H170" i="32"/>
  <c r="S153" i="32"/>
  <c r="T153" i="32"/>
  <c r="W74" i="1"/>
  <c r="X74" i="1"/>
  <c r="Z93" i="32"/>
  <c r="Y93" i="32"/>
  <c r="N220" i="32"/>
  <c r="M220" i="32"/>
  <c r="AJ384" i="32"/>
  <c r="AF384" i="32"/>
  <c r="AE384" i="32"/>
  <c r="X383" i="1"/>
  <c r="W383" i="1"/>
  <c r="T302" i="32"/>
  <c r="S302" i="32"/>
  <c r="AE691" i="32"/>
  <c r="AJ691" i="32"/>
  <c r="AF691" i="32"/>
  <c r="T743" i="32"/>
  <c r="S743" i="32"/>
  <c r="Z456" i="32"/>
  <c r="Y456" i="32"/>
  <c r="CB627" i="31"/>
  <c r="CA627" i="31"/>
  <c r="CA374" i="31"/>
  <c r="CB374" i="31"/>
  <c r="X351" i="1"/>
  <c r="W351" i="1"/>
  <c r="M215" i="32"/>
  <c r="N215" i="32"/>
  <c r="Z581" i="32"/>
  <c r="Y581" i="32"/>
  <c r="H729" i="32"/>
  <c r="G729" i="32"/>
  <c r="CB439" i="31"/>
  <c r="CA439" i="31"/>
  <c r="CB139" i="31"/>
  <c r="CA139" i="31"/>
  <c r="CB32" i="31"/>
  <c r="CA32" i="31"/>
  <c r="W727" i="1"/>
  <c r="X727" i="1"/>
  <c r="M531" i="32"/>
  <c r="N531" i="32"/>
  <c r="AE603" i="32"/>
  <c r="AJ603" i="32"/>
  <c r="AF603" i="32"/>
  <c r="S257" i="32"/>
  <c r="T257" i="32"/>
  <c r="G134" i="32"/>
  <c r="H134" i="32"/>
  <c r="AE701" i="32"/>
  <c r="AJ701" i="32"/>
  <c r="AF701" i="32"/>
  <c r="CB293" i="31"/>
  <c r="CA293" i="31"/>
  <c r="CB588" i="31"/>
  <c r="CA588" i="31"/>
  <c r="H415" i="32"/>
  <c r="G415" i="32"/>
  <c r="Z316" i="32"/>
  <c r="Y316" i="32"/>
  <c r="W155" i="1"/>
  <c r="X155" i="1"/>
  <c r="G765" i="32"/>
  <c r="H765" i="32"/>
  <c r="CB87" i="31"/>
  <c r="CA87" i="31"/>
  <c r="Z26" i="32"/>
  <c r="Y26" i="32"/>
  <c r="G518" i="32"/>
  <c r="H518" i="32"/>
  <c r="CA67" i="31"/>
  <c r="CB67" i="31"/>
  <c r="T300" i="32"/>
  <c r="S300" i="32"/>
  <c r="G689" i="32"/>
  <c r="H689" i="32"/>
  <c r="T23" i="32"/>
  <c r="S23" i="32"/>
  <c r="G475" i="32"/>
  <c r="H475" i="32"/>
  <c r="S354" i="32"/>
  <c r="R353" i="32"/>
  <c r="T354" i="32"/>
  <c r="H627" i="32"/>
  <c r="G627" i="32"/>
  <c r="W440" i="1"/>
  <c r="X440" i="1"/>
  <c r="Z374" i="32"/>
  <c r="Y374" i="32"/>
  <c r="M657" i="32"/>
  <c r="N657" i="32"/>
  <c r="M395" i="32"/>
  <c r="N395" i="32"/>
  <c r="H373" i="32"/>
  <c r="G373" i="32"/>
  <c r="H285" i="32"/>
  <c r="G285" i="32"/>
  <c r="S677" i="32"/>
  <c r="T677" i="32"/>
  <c r="Y728" i="32"/>
  <c r="Z728" i="32"/>
  <c r="G32" i="32"/>
  <c r="H32" i="32"/>
  <c r="AJ372" i="32"/>
  <c r="AE372" i="32"/>
  <c r="AF372" i="32"/>
  <c r="N349" i="32"/>
  <c r="M349" i="32"/>
  <c r="N138" i="32"/>
  <c r="M138" i="32"/>
  <c r="Z579" i="32"/>
  <c r="Y579" i="32"/>
  <c r="AE606" i="32"/>
  <c r="AJ606" i="32"/>
  <c r="AF606" i="32"/>
  <c r="CA470" i="31"/>
  <c r="CB470" i="31"/>
  <c r="CA341" i="31"/>
  <c r="CB341" i="31"/>
  <c r="Z407" i="32"/>
  <c r="Y407" i="32"/>
  <c r="AE293" i="32"/>
  <c r="AF293" i="32"/>
  <c r="AJ293" i="32"/>
  <c r="AF222" i="32"/>
  <c r="AJ222" i="32"/>
  <c r="AE222" i="32"/>
  <c r="Y130" i="32"/>
  <c r="Z130" i="32"/>
  <c r="N571" i="32"/>
  <c r="M571" i="32"/>
  <c r="S233" i="32"/>
  <c r="T233" i="32"/>
  <c r="CB486" i="31"/>
  <c r="CA486" i="31"/>
  <c r="Z717" i="32"/>
  <c r="Y717" i="32"/>
  <c r="CA92" i="31"/>
  <c r="CB92" i="31"/>
  <c r="CB617" i="31"/>
  <c r="CA617" i="31"/>
  <c r="Z188" i="32"/>
  <c r="Y188" i="32"/>
  <c r="X60" i="1"/>
  <c r="W60" i="1"/>
  <c r="AE87" i="32"/>
  <c r="AJ87" i="32"/>
  <c r="AF87" i="32"/>
  <c r="AJ67" i="32"/>
  <c r="AE67" i="32"/>
  <c r="AF67" i="32"/>
  <c r="H517" i="32"/>
  <c r="G517" i="32"/>
  <c r="W382" i="1"/>
  <c r="X382" i="1"/>
  <c r="Z301" i="32"/>
  <c r="Y301" i="32"/>
  <c r="X230" i="1"/>
  <c r="W230" i="1"/>
  <c r="Y690" i="32"/>
  <c r="Z690" i="32"/>
  <c r="W602" i="1"/>
  <c r="X602" i="1"/>
  <c r="AE470" i="32"/>
  <c r="AF470" i="32"/>
  <c r="AJ470" i="32"/>
  <c r="H261" i="32"/>
  <c r="G261" i="32"/>
  <c r="G265" i="32"/>
  <c r="H265" i="32"/>
  <c r="N341" i="32"/>
  <c r="M341" i="32"/>
  <c r="T622" i="32"/>
  <c r="S622" i="32"/>
  <c r="CB39" i="31"/>
  <c r="CA39" i="31"/>
  <c r="H154" i="32"/>
  <c r="G154" i="32"/>
  <c r="AJ43" i="32"/>
  <c r="AF43" i="32"/>
  <c r="AE43" i="32"/>
  <c r="T107" i="32"/>
  <c r="S107" i="32"/>
  <c r="Z169" i="32"/>
  <c r="Y169" i="32"/>
  <c r="N81" i="32"/>
  <c r="M81" i="32"/>
  <c r="M92" i="32"/>
  <c r="N92" i="32"/>
  <c r="W190" i="1"/>
  <c r="X190" i="1"/>
  <c r="AF72" i="32"/>
  <c r="AE72" i="32"/>
  <c r="AJ72" i="32"/>
  <c r="W303" i="1"/>
  <c r="X303" i="1"/>
  <c r="AE178" i="32"/>
  <c r="AJ178" i="32"/>
  <c r="AF178" i="32"/>
  <c r="M100" i="32"/>
  <c r="N100" i="32"/>
  <c r="CA504" i="31"/>
  <c r="CB504" i="31"/>
  <c r="Y405" i="32"/>
  <c r="Z405" i="32"/>
  <c r="AJ168" i="32"/>
  <c r="AF168" i="32"/>
  <c r="AE168" i="32"/>
  <c r="Z733" i="32"/>
  <c r="Y733" i="32"/>
  <c r="CA376" i="31"/>
  <c r="CB376" i="31"/>
  <c r="CA680" i="31"/>
  <c r="CB680" i="31"/>
  <c r="CA635" i="31"/>
  <c r="BZ634" i="31"/>
  <c r="CB635" i="31"/>
  <c r="Z268" i="32"/>
  <c r="Y268" i="32"/>
  <c r="CB722" i="31"/>
  <c r="CA722" i="31"/>
  <c r="G274" i="32"/>
  <c r="H274" i="32"/>
  <c r="AE210" i="32"/>
  <c r="AJ210" i="32"/>
  <c r="AF210" i="32"/>
  <c r="AJ725" i="32"/>
  <c r="AE725" i="32"/>
  <c r="AF725" i="32"/>
  <c r="CB645" i="31"/>
  <c r="CA645" i="31"/>
  <c r="CA273" i="31"/>
  <c r="CB273" i="31"/>
  <c r="CB625" i="31"/>
  <c r="CA625" i="31"/>
  <c r="CA343" i="31"/>
  <c r="CB343" i="31"/>
  <c r="CA655" i="31"/>
  <c r="CB655" i="31"/>
  <c r="AE447" i="32"/>
  <c r="AF447" i="32"/>
  <c r="AJ447" i="32"/>
  <c r="M409" i="32"/>
  <c r="N409" i="32"/>
  <c r="G244" i="32"/>
  <c r="H244" i="32"/>
  <c r="Z224" i="32"/>
  <c r="Y224" i="32"/>
  <c r="N589" i="32"/>
  <c r="M589" i="32"/>
  <c r="Z573" i="32"/>
  <c r="Y573" i="32"/>
  <c r="CB436" i="31"/>
  <c r="CA436" i="31"/>
  <c r="S385" i="32"/>
  <c r="T385" i="32"/>
  <c r="AJ304" i="32"/>
  <c r="AF304" i="32"/>
  <c r="AE304" i="32"/>
  <c r="CA502" i="31"/>
  <c r="CB502" i="31"/>
  <c r="N98" i="32"/>
  <c r="M98" i="32"/>
  <c r="Z504" i="32"/>
  <c r="Y504" i="32"/>
  <c r="X650" i="1"/>
  <c r="W650" i="1"/>
  <c r="Z507" i="32"/>
  <c r="Y507" i="32"/>
  <c r="CB660" i="31"/>
  <c r="CA660" i="31"/>
  <c r="T237" i="32"/>
  <c r="S237" i="32"/>
  <c r="Z583" i="32"/>
  <c r="Y583" i="32"/>
  <c r="X394" i="1"/>
  <c r="W394" i="1"/>
  <c r="G256" i="32"/>
  <c r="H256" i="32"/>
  <c r="T722" i="32"/>
  <c r="S722" i="32"/>
  <c r="CB10" i="31"/>
  <c r="CA10" i="31"/>
  <c r="T267" i="32"/>
  <c r="S267" i="32"/>
  <c r="M645" i="32"/>
  <c r="N645" i="32"/>
  <c r="T490" i="32"/>
  <c r="S490" i="32"/>
  <c r="S273" i="32"/>
  <c r="T273" i="32"/>
  <c r="M712" i="32"/>
  <c r="N712" i="32"/>
  <c r="Y625" i="32"/>
  <c r="Z625" i="32"/>
  <c r="M272" i="32"/>
  <c r="N272" i="32"/>
  <c r="L271" i="32"/>
  <c r="V208" i="1"/>
  <c r="I207" i="1"/>
  <c r="Y624" i="32"/>
  <c r="Z624" i="32"/>
  <c r="Z398" i="32"/>
  <c r="Y398" i="32"/>
  <c r="Y281" i="32"/>
  <c r="Z281" i="32"/>
  <c r="X213" i="1"/>
  <c r="W213" i="1"/>
  <c r="W706" i="1"/>
  <c r="X706" i="1"/>
  <c r="M520" i="32"/>
  <c r="N520" i="32"/>
  <c r="CB557" i="31"/>
  <c r="CA557" i="31"/>
  <c r="AF703" i="32"/>
  <c r="AE703" i="32"/>
  <c r="AJ703" i="32"/>
  <c r="S502" i="32"/>
  <c r="T502" i="32"/>
  <c r="T651" i="32"/>
  <c r="S651" i="32"/>
  <c r="G692" i="32"/>
  <c r="H692" i="32"/>
  <c r="S719" i="32"/>
  <c r="T719" i="32"/>
  <c r="G176" i="32"/>
  <c r="H176" i="32"/>
  <c r="X48" i="1"/>
  <c r="W48" i="1"/>
  <c r="M548" i="32"/>
  <c r="N548" i="32"/>
  <c r="AJ174" i="32"/>
  <c r="AF174" i="32"/>
  <c r="AE174" i="32"/>
  <c r="W189" i="1"/>
  <c r="X189" i="1"/>
  <c r="AE90" i="32"/>
  <c r="AF90" i="32"/>
  <c r="AJ90" i="32"/>
  <c r="H13" i="32"/>
  <c r="G13" i="32"/>
  <c r="T649" i="32"/>
  <c r="S649" i="32"/>
  <c r="G404" i="32"/>
  <c r="H404" i="32"/>
  <c r="F403" i="32"/>
  <c r="M200" i="32"/>
  <c r="N200" i="32"/>
  <c r="X724" i="1"/>
  <c r="W724" i="1"/>
  <c r="Z569" i="32"/>
  <c r="Y569" i="32"/>
  <c r="AF568" i="32"/>
  <c r="AJ568" i="32"/>
  <c r="AE568" i="32"/>
  <c r="AF458" i="32"/>
  <c r="AE458" i="32"/>
  <c r="AJ458" i="32"/>
  <c r="CA283" i="31"/>
  <c r="CB283" i="31"/>
  <c r="CA578" i="31"/>
  <c r="CB578" i="31"/>
  <c r="Z387" i="32"/>
  <c r="Y387" i="32"/>
  <c r="AE235" i="32"/>
  <c r="AJ235" i="32"/>
  <c r="AF235" i="32"/>
  <c r="T747" i="32"/>
  <c r="S747" i="32"/>
  <c r="AJ557" i="32"/>
  <c r="AE557" i="32"/>
  <c r="AF557" i="32"/>
  <c r="T31" i="32"/>
  <c r="S31" i="32"/>
  <c r="I114" i="1"/>
  <c r="V115" i="1"/>
  <c r="N95" i="32"/>
  <c r="M95" i="32"/>
  <c r="W109" i="1"/>
  <c r="X109" i="1"/>
  <c r="N618" i="32"/>
  <c r="M618" i="32"/>
  <c r="H279" i="32"/>
  <c r="G279" i="32"/>
  <c r="Z616" i="32"/>
  <c r="Y616" i="32"/>
  <c r="G523" i="32"/>
  <c r="H523" i="32"/>
  <c r="N262" i="32"/>
  <c r="M262" i="32"/>
  <c r="M59" i="32"/>
  <c r="N59" i="32"/>
  <c r="M497" i="32"/>
  <c r="N497" i="32"/>
  <c r="X325" i="1"/>
  <c r="W325" i="1"/>
  <c r="T278" i="32"/>
  <c r="S278" i="32"/>
  <c r="W211" i="1"/>
  <c r="X211" i="1"/>
  <c r="Z555" i="32"/>
  <c r="Y555" i="32"/>
  <c r="Z498" i="32"/>
  <c r="Y498" i="32"/>
  <c r="CA469" i="31"/>
  <c r="CB469" i="31"/>
  <c r="T477" i="32"/>
  <c r="S477" i="32"/>
  <c r="X721" i="1"/>
  <c r="W721" i="1"/>
  <c r="S711" i="32"/>
  <c r="T711" i="32"/>
  <c r="AE751" i="32"/>
  <c r="AF751" i="32"/>
  <c r="AJ751" i="32"/>
  <c r="H459" i="32"/>
  <c r="G459" i="32"/>
  <c r="N275" i="32"/>
  <c r="M275" i="32"/>
  <c r="W396" i="1"/>
  <c r="X396" i="1"/>
  <c r="Z474" i="32"/>
  <c r="Y474" i="32"/>
  <c r="Z348" i="32"/>
  <c r="Y348" i="32"/>
  <c r="Z578" i="32"/>
  <c r="Y578" i="32"/>
  <c r="CB476" i="31"/>
  <c r="CA476" i="31"/>
  <c r="CA340" i="31"/>
  <c r="CB340" i="31"/>
  <c r="T453" i="32"/>
  <c r="S453" i="32"/>
  <c r="W292" i="1"/>
  <c r="X292" i="1"/>
  <c r="W179" i="1"/>
  <c r="X179" i="1"/>
  <c r="CB358" i="31"/>
  <c r="CA358" i="31"/>
  <c r="CA614" i="31"/>
  <c r="CB614" i="31"/>
  <c r="BZ611" i="31"/>
  <c r="CA612" i="31"/>
  <c r="CB612" i="31"/>
  <c r="X185" i="1"/>
  <c r="W185" i="1"/>
  <c r="S86" i="32"/>
  <c r="T86" i="32"/>
  <c r="BU77" i="31"/>
  <c r="BV77" i="31"/>
  <c r="CB277" i="31"/>
  <c r="CA277" i="31"/>
  <c r="CB160" i="31"/>
  <c r="CA160" i="31"/>
  <c r="BZ159" i="31"/>
  <c r="AJ355" i="32"/>
  <c r="AE355" i="32"/>
  <c r="AF355" i="32"/>
  <c r="AL628" i="32"/>
  <c r="AK628" i="32"/>
  <c r="CA505" i="31"/>
  <c r="CB505" i="31"/>
  <c r="M54" i="32"/>
  <c r="N54" i="32"/>
  <c r="W358" i="1"/>
  <c r="X358" i="1"/>
  <c r="S683" i="32"/>
  <c r="T683" i="32"/>
  <c r="CB338" i="31"/>
  <c r="CA338" i="31"/>
  <c r="AE614" i="32"/>
  <c r="AJ614" i="32"/>
  <c r="AF614" i="32"/>
  <c r="AJ36" i="32"/>
  <c r="AF36" i="32"/>
  <c r="AE36" i="32"/>
  <c r="T508" i="32"/>
  <c r="S508" i="32"/>
  <c r="X146" i="1"/>
  <c r="W146" i="1"/>
  <c r="CB413" i="31"/>
  <c r="CA413" i="31"/>
  <c r="CA198" i="31"/>
  <c r="CB198" i="31"/>
  <c r="N78" i="32"/>
  <c r="M78" i="32"/>
  <c r="G637" i="32"/>
  <c r="H637" i="32"/>
  <c r="Z324" i="32"/>
  <c r="Y324" i="32"/>
  <c r="X323" i="32"/>
  <c r="W356" i="1"/>
  <c r="X356" i="1"/>
  <c r="Z205" i="32"/>
  <c r="Y205" i="32"/>
  <c r="R159" i="32"/>
  <c r="T160" i="32"/>
  <c r="S160" i="32"/>
  <c r="T566" i="32"/>
  <c r="S566" i="32"/>
  <c r="M495" i="32"/>
  <c r="N495" i="32"/>
  <c r="W539" i="1"/>
  <c r="X539" i="1"/>
  <c r="W46" i="1"/>
  <c r="X46" i="1"/>
  <c r="T424" i="32"/>
  <c r="S424" i="32"/>
  <c r="R423" i="32"/>
  <c r="Y30" i="32"/>
  <c r="Z30" i="32"/>
  <c r="X408" i="1"/>
  <c r="W408" i="1"/>
  <c r="T294" i="32"/>
  <c r="S294" i="32"/>
  <c r="S131" i="32"/>
  <c r="T131" i="32"/>
  <c r="Z572" i="32"/>
  <c r="Y572" i="32"/>
  <c r="AF41" i="32"/>
  <c r="AJ41" i="32"/>
  <c r="AE41" i="32"/>
  <c r="CB280" i="31"/>
  <c r="CA280" i="31"/>
  <c r="G596" i="32"/>
  <c r="H596" i="32"/>
  <c r="H339" i="32"/>
  <c r="G339" i="32"/>
  <c r="X116" i="1"/>
  <c r="W116" i="1"/>
  <c r="T96" i="32"/>
  <c r="S96" i="32"/>
  <c r="X172" i="1"/>
  <c r="W172" i="1"/>
  <c r="T94" i="32"/>
  <c r="S94" i="32"/>
  <c r="T105" i="32"/>
  <c r="S105" i="32"/>
  <c r="V435" i="1"/>
  <c r="I434" i="1"/>
  <c r="AE240" i="32"/>
  <c r="AF240" i="32"/>
  <c r="AJ240" i="32"/>
  <c r="W62" i="1"/>
  <c r="X62" i="1"/>
  <c r="N444" i="32"/>
  <c r="M444" i="32"/>
  <c r="AJ47" i="32"/>
  <c r="AF47" i="32"/>
  <c r="AE47" i="32"/>
  <c r="H314" i="32"/>
  <c r="G314" i="32"/>
  <c r="AJ255" i="32"/>
  <c r="AE255" i="32"/>
  <c r="AF255" i="32"/>
  <c r="N198" i="32"/>
  <c r="M198" i="32"/>
  <c r="AE699" i="32"/>
  <c r="AJ699" i="32"/>
  <c r="AF699" i="32"/>
  <c r="CB380" i="31"/>
  <c r="CA380" i="31"/>
  <c r="CB582" i="31"/>
  <c r="CA582" i="31"/>
  <c r="CA379" i="31"/>
  <c r="CB379" i="31"/>
  <c r="G227" i="32"/>
  <c r="H227" i="32"/>
  <c r="S687" i="32"/>
  <c r="T687" i="32"/>
  <c r="BV536" i="31"/>
  <c r="BU536" i="31"/>
  <c r="CA378" i="31"/>
  <c r="CB378" i="31"/>
  <c r="CB607" i="31"/>
  <c r="CA607" i="31"/>
  <c r="CA296" i="31"/>
  <c r="CB296" i="31"/>
  <c r="CB590" i="31"/>
  <c r="CA590" i="31"/>
  <c r="T319" i="32"/>
  <c r="S319" i="32"/>
  <c r="AE167" i="32"/>
  <c r="AF167" i="32"/>
  <c r="AJ167" i="32"/>
  <c r="W623" i="1"/>
  <c r="X623" i="1"/>
  <c r="AJ280" i="32"/>
  <c r="AF280" i="32"/>
  <c r="AE280" i="32"/>
  <c r="Z97" i="32"/>
  <c r="Y97" i="32"/>
  <c r="AE27" i="32"/>
  <c r="AJ27" i="32"/>
  <c r="AF27" i="32"/>
  <c r="CB66" i="31"/>
  <c r="CA66" i="31"/>
  <c r="S175" i="32"/>
  <c r="T175" i="32"/>
  <c r="BZ560" i="31"/>
  <c r="CA561" i="31"/>
  <c r="CB561" i="31"/>
  <c r="AJ173" i="32"/>
  <c r="AF173" i="32"/>
  <c r="AE173" i="32"/>
  <c r="W542" i="1"/>
  <c r="X542" i="1"/>
  <c r="Y431" i="32"/>
  <c r="Z431" i="32"/>
  <c r="CA197" i="31"/>
  <c r="CB197" i="31"/>
  <c r="BV483" i="31"/>
  <c r="BU483" i="31"/>
  <c r="Y552" i="32"/>
  <c r="Z552" i="32"/>
  <c r="AE335" i="32"/>
  <c r="AJ335" i="32"/>
  <c r="AF335" i="32"/>
  <c r="G726" i="32"/>
  <c r="H726" i="32"/>
  <c r="H753" i="32"/>
  <c r="G753" i="32"/>
  <c r="Y528" i="32"/>
  <c r="Z528" i="32"/>
  <c r="G601" i="32"/>
  <c r="H601" i="32"/>
  <c r="AJ236" i="32"/>
  <c r="AF236" i="32"/>
  <c r="AE236" i="32"/>
  <c r="X679" i="1"/>
  <c r="W679" i="1"/>
  <c r="AJ582" i="32"/>
  <c r="AE582" i="32"/>
  <c r="AF582" i="32"/>
  <c r="G379" i="32"/>
  <c r="H379" i="32"/>
  <c r="Z33" i="32"/>
  <c r="Y33" i="32"/>
  <c r="X514" i="1"/>
  <c r="W514" i="1"/>
  <c r="T449" i="32"/>
  <c r="S449" i="32"/>
  <c r="M246" i="32"/>
  <c r="N246" i="32"/>
  <c r="Z686" i="32"/>
  <c r="Y686" i="32"/>
  <c r="N591" i="32"/>
  <c r="M591" i="32"/>
  <c r="CB44" i="31"/>
  <c r="CA44" i="31"/>
  <c r="G513" i="32"/>
  <c r="H513" i="32"/>
  <c r="Z448" i="32"/>
  <c r="Y448" i="32"/>
  <c r="G296" i="32"/>
  <c r="H296" i="32"/>
  <c r="Y245" i="32"/>
  <c r="Z245" i="32"/>
  <c r="G685" i="32"/>
  <c r="H685" i="32"/>
  <c r="AJ590" i="32"/>
  <c r="AF590" i="32"/>
  <c r="AE590" i="32"/>
  <c r="M529" i="32"/>
  <c r="N529" i="32"/>
  <c r="AE305" i="32"/>
  <c r="AJ305" i="32"/>
  <c r="AF305" i="32"/>
  <c r="G253" i="32"/>
  <c r="H253" i="32"/>
  <c r="W132" i="1"/>
  <c r="X132" i="1"/>
  <c r="S567" i="32"/>
  <c r="T567" i="32"/>
  <c r="H640" i="32"/>
  <c r="G640" i="32"/>
  <c r="CB339" i="31"/>
  <c r="CA339" i="31"/>
  <c r="AJ745" i="32"/>
  <c r="AF745" i="32"/>
  <c r="AE745" i="32"/>
  <c r="BN218" i="31"/>
  <c r="BP219" i="31"/>
  <c r="BO219" i="31"/>
  <c r="T410" i="32"/>
  <c r="S410" i="32"/>
  <c r="M248" i="32"/>
  <c r="N248" i="32"/>
  <c r="M688" i="32"/>
  <c r="N688" i="32"/>
  <c r="AJ593" i="32"/>
  <c r="AF593" i="32"/>
  <c r="AE593" i="32"/>
  <c r="X479" i="1"/>
  <c r="W479" i="1"/>
  <c r="W468" i="1"/>
  <c r="X468" i="1"/>
  <c r="Y391" i="32"/>
  <c r="Z391" i="32"/>
  <c r="W45" i="1"/>
  <c r="X45" i="1"/>
  <c r="Z478" i="32"/>
  <c r="Y478" i="32"/>
  <c r="N467" i="32"/>
  <c r="M467" i="32"/>
  <c r="W309" i="1"/>
  <c r="X309" i="1"/>
  <c r="Z252" i="32"/>
  <c r="Y252" i="32"/>
  <c r="W547" i="1"/>
  <c r="X547" i="1"/>
  <c r="AJ389" i="32"/>
  <c r="AE389" i="32"/>
  <c r="AF389" i="32"/>
  <c r="H331" i="32"/>
  <c r="G331" i="32"/>
  <c r="CB30" i="31"/>
  <c r="CA30" i="31"/>
  <c r="AD560" i="32"/>
  <c r="CA243" i="31"/>
  <c r="CB243" i="31"/>
  <c r="CB572" i="31"/>
  <c r="CA572" i="31"/>
  <c r="T455" i="32"/>
  <c r="S455" i="32"/>
  <c r="W392" i="1"/>
  <c r="X392" i="1"/>
  <c r="AJ317" i="32"/>
  <c r="AE317" i="32"/>
  <c r="AF317" i="32"/>
  <c r="AJ165" i="32"/>
  <c r="AE165" i="32"/>
  <c r="AF165" i="32"/>
  <c r="I620" i="1"/>
  <c r="V621" i="1"/>
  <c r="Z326" i="32"/>
  <c r="Y326" i="32"/>
  <c r="M162" i="32"/>
  <c r="N162" i="32"/>
  <c r="CB50" i="31"/>
  <c r="CA50" i="31"/>
  <c r="Z66" i="32"/>
  <c r="Y66" i="32"/>
  <c r="Z63" i="32"/>
  <c r="Y63" i="32"/>
  <c r="S119" i="32"/>
  <c r="T119" i="32"/>
  <c r="AF99" i="32"/>
  <c r="AE99" i="32"/>
  <c r="AJ99" i="32"/>
  <c r="T615" i="32"/>
  <c r="S615" i="32"/>
  <c r="T541" i="32"/>
  <c r="S541" i="32"/>
  <c r="Z412" i="32"/>
  <c r="Y412" i="32"/>
  <c r="X251" i="1"/>
  <c r="W251" i="1"/>
  <c r="Z336" i="32"/>
  <c r="Y336" i="32"/>
  <c r="M754" i="32"/>
  <c r="N754" i="32"/>
  <c r="X287" i="1"/>
  <c r="W287" i="1"/>
  <c r="N34" i="32"/>
  <c r="M34" i="32"/>
  <c r="CA581" i="31"/>
  <c r="CB581" i="31"/>
  <c r="Y44" i="32"/>
  <c r="Z44" i="32"/>
  <c r="BT329" i="31"/>
  <c r="CB748" i="31"/>
  <c r="CA748" i="31"/>
  <c r="N397" i="32"/>
  <c r="M397" i="32"/>
  <c r="W370" i="1"/>
  <c r="X370" i="1"/>
  <c r="N282" i="32"/>
  <c r="M282" i="32"/>
  <c r="Z127" i="32"/>
  <c r="Y127" i="32"/>
  <c r="X714" i="1"/>
  <c r="W714" i="1"/>
  <c r="Y29" i="32"/>
  <c r="Z29" i="32"/>
  <c r="Y511" i="32"/>
  <c r="Z511" i="32"/>
  <c r="CB73" i="31"/>
  <c r="CA73" i="31"/>
  <c r="X84" i="1"/>
  <c r="W84" i="1"/>
  <c r="G55" i="32"/>
  <c r="H55" i="32"/>
  <c r="M85" i="32"/>
  <c r="N85" i="32"/>
  <c r="N170" i="32"/>
  <c r="M170" i="32"/>
  <c r="AE93" i="32"/>
  <c r="AF93" i="32"/>
  <c r="AJ93" i="32"/>
  <c r="X406" i="1"/>
  <c r="W406" i="1"/>
  <c r="Y220" i="32"/>
  <c r="Z220" i="32"/>
  <c r="S384" i="32"/>
  <c r="T384" i="32"/>
  <c r="CB613" i="31"/>
  <c r="CA613" i="31"/>
  <c r="Y302" i="32"/>
  <c r="Z302" i="32"/>
  <c r="W231" i="1"/>
  <c r="X231" i="1"/>
  <c r="M691" i="32"/>
  <c r="N691" i="32"/>
  <c r="Y743" i="32"/>
  <c r="Z743" i="32"/>
  <c r="T456" i="32"/>
  <c r="S456" i="32"/>
  <c r="CA741" i="31"/>
  <c r="CB741" i="31"/>
  <c r="CB724" i="31"/>
  <c r="CA724" i="31"/>
  <c r="H286" i="32"/>
  <c r="G286" i="32"/>
  <c r="Z351" i="32"/>
  <c r="Y351" i="32"/>
  <c r="X678" i="1"/>
  <c r="W678" i="1"/>
  <c r="X581" i="1"/>
  <c r="W581" i="1"/>
  <c r="N727" i="32"/>
  <c r="M727" i="32"/>
  <c r="H531" i="32"/>
  <c r="G531" i="32"/>
  <c r="W388" i="1"/>
  <c r="X388" i="1"/>
  <c r="S307" i="32"/>
  <c r="T307" i="32"/>
  <c r="N134" i="32"/>
  <c r="M134" i="32"/>
  <c r="M415" i="32"/>
  <c r="N415" i="32"/>
  <c r="CB587" i="31"/>
  <c r="CA587" i="31"/>
  <c r="Y765" i="32"/>
  <c r="Z765" i="32"/>
  <c r="N110" i="32"/>
  <c r="M110" i="32"/>
  <c r="Y145" i="32"/>
  <c r="Z145" i="32"/>
  <c r="M518" i="32"/>
  <c r="N518" i="32"/>
  <c r="W427" i="1"/>
  <c r="X427" i="1"/>
  <c r="Y300" i="32"/>
  <c r="Z300" i="32"/>
  <c r="W229" i="1"/>
  <c r="X229" i="1"/>
  <c r="N689" i="32"/>
  <c r="M689" i="32"/>
  <c r="X741" i="1"/>
  <c r="W741" i="1"/>
  <c r="X503" i="1"/>
  <c r="W503" i="1"/>
  <c r="N475" i="32"/>
  <c r="M475" i="32"/>
  <c r="Z354" i="32"/>
  <c r="Y354" i="32"/>
  <c r="X353" i="32"/>
  <c r="X598" i="1"/>
  <c r="W598" i="1"/>
  <c r="N627" i="32"/>
  <c r="M627" i="32"/>
  <c r="H658" i="32"/>
  <c r="G658" i="32"/>
  <c r="G440" i="32"/>
  <c r="H440" i="32"/>
  <c r="M373" i="32"/>
  <c r="N373" i="32"/>
  <c r="G350" i="32"/>
  <c r="H350" i="32"/>
  <c r="T728" i="32"/>
  <c r="S728" i="32"/>
  <c r="AJ438" i="32"/>
  <c r="AF438" i="32"/>
  <c r="AE438" i="32"/>
  <c r="S349" i="32"/>
  <c r="T349" i="32"/>
  <c r="S579" i="32"/>
  <c r="T579" i="32"/>
  <c r="N606" i="32"/>
  <c r="M606" i="32"/>
  <c r="H293" i="32"/>
  <c r="G293" i="32"/>
  <c r="N130" i="32"/>
  <c r="M130" i="32"/>
  <c r="Z233" i="32"/>
  <c r="Y233" i="32"/>
  <c r="N499" i="32"/>
  <c r="M499" i="32"/>
  <c r="CA142" i="31"/>
  <c r="CB142" i="31"/>
  <c r="CB81" i="31"/>
  <c r="CA81" i="31"/>
  <c r="CB51" i="31"/>
  <c r="CA51" i="31"/>
  <c r="T136" i="32"/>
  <c r="S136" i="32"/>
  <c r="H717" i="32"/>
  <c r="G717" i="32"/>
  <c r="AF188" i="32"/>
  <c r="AJ188" i="32"/>
  <c r="AE188" i="32"/>
  <c r="X12" i="1"/>
  <c r="W12" i="1"/>
  <c r="N186" i="32"/>
  <c r="M186" i="32"/>
  <c r="CB239" i="31"/>
  <c r="CA239" i="31"/>
  <c r="N67" i="32"/>
  <c r="M67" i="32"/>
  <c r="Z517" i="32"/>
  <c r="Y517" i="32"/>
  <c r="AJ301" i="32"/>
  <c r="AF301" i="32"/>
  <c r="AE301" i="32"/>
  <c r="S690" i="32"/>
  <c r="T690" i="32"/>
  <c r="G602" i="32"/>
  <c r="H602" i="32"/>
  <c r="CA725" i="31"/>
  <c r="CB725" i="31"/>
  <c r="AF318" i="32"/>
  <c r="AE318" i="32"/>
  <c r="AJ318" i="32"/>
  <c r="S265" i="32"/>
  <c r="T265" i="32"/>
  <c r="AE718" i="32"/>
  <c r="AJ718" i="32"/>
  <c r="AF718" i="32"/>
  <c r="Y622" i="32"/>
  <c r="Z622" i="32"/>
  <c r="N154" i="32"/>
  <c r="M154" i="32"/>
  <c r="AE486" i="32"/>
  <c r="AF486" i="32"/>
  <c r="AJ486" i="32"/>
  <c r="AJ169" i="32"/>
  <c r="AE169" i="32"/>
  <c r="AF169" i="32"/>
  <c r="X180" i="1"/>
  <c r="W180" i="1"/>
  <c r="T81" i="32"/>
  <c r="S81" i="32"/>
  <c r="T92" i="32"/>
  <c r="S92" i="32"/>
  <c r="Z72" i="32"/>
  <c r="Y72" i="32"/>
  <c r="N178" i="32"/>
  <c r="M178" i="32"/>
  <c r="H100" i="32"/>
  <c r="G100" i="32"/>
  <c r="H443" i="32"/>
  <c r="G443" i="32"/>
  <c r="AE405" i="32"/>
  <c r="AJ405" i="32"/>
  <c r="AF405" i="32"/>
  <c r="H239" i="32"/>
  <c r="G239" i="32"/>
  <c r="T168" i="32"/>
  <c r="S168" i="32"/>
  <c r="G585" i="32"/>
  <c r="H585" i="32"/>
  <c r="G733" i="32"/>
  <c r="H733" i="32"/>
  <c r="Z274" i="32"/>
  <c r="Y274" i="32"/>
  <c r="X210" i="1"/>
  <c r="W210" i="1"/>
  <c r="S725" i="32"/>
  <c r="T725" i="32"/>
  <c r="X749" i="1"/>
  <c r="W749" i="1"/>
  <c r="M244" i="32"/>
  <c r="N244" i="32"/>
  <c r="G684" i="32"/>
  <c r="H684" i="32"/>
  <c r="H589" i="32"/>
  <c r="G589" i="32"/>
  <c r="Z385" i="32"/>
  <c r="Y385" i="32"/>
  <c r="G304" i="32"/>
  <c r="H304" i="32"/>
  <c r="CA221" i="31"/>
  <c r="CB221" i="31"/>
  <c r="CB548" i="31"/>
  <c r="CA548" i="31"/>
  <c r="N504" i="32"/>
  <c r="M504" i="32"/>
  <c r="S507" i="32"/>
  <c r="T507" i="32"/>
  <c r="BU403" i="31"/>
  <c r="BV403" i="31"/>
  <c r="BZ403" i="31"/>
  <c r="Y237" i="32"/>
  <c r="Z237" i="32"/>
  <c r="W680" i="1"/>
  <c r="X680" i="1"/>
  <c r="M583" i="32"/>
  <c r="N583" i="32"/>
  <c r="N256" i="32"/>
  <c r="M256" i="32"/>
  <c r="W195" i="1"/>
  <c r="X195" i="1"/>
  <c r="Z722" i="32"/>
  <c r="Y722" i="32"/>
  <c r="W645" i="1"/>
  <c r="X645" i="1"/>
  <c r="M490" i="32"/>
  <c r="N490" i="32"/>
  <c r="X321" i="1"/>
  <c r="W321" i="1"/>
  <c r="Y273" i="32"/>
  <c r="Z273" i="32"/>
  <c r="X209" i="1"/>
  <c r="W209" i="1"/>
  <c r="T712" i="32"/>
  <c r="S712" i="32"/>
  <c r="X320" i="1"/>
  <c r="W320" i="1"/>
  <c r="S272" i="32"/>
  <c r="T272" i="32"/>
  <c r="R271" i="32"/>
  <c r="AF702" i="32"/>
  <c r="AE702" i="32"/>
  <c r="AJ702" i="32"/>
  <c r="AE624" i="32"/>
  <c r="AF624" i="32"/>
  <c r="AJ655" i="32"/>
  <c r="AE655" i="32"/>
  <c r="AF655" i="32"/>
  <c r="AE398" i="32"/>
  <c r="AF398" i="32"/>
  <c r="AJ398" i="32"/>
  <c r="H369" i="32"/>
  <c r="G369" i="32"/>
  <c r="AE281" i="32"/>
  <c r="AJ281" i="32"/>
  <c r="AF281" i="32"/>
  <c r="G213" i="32"/>
  <c r="H213" i="32"/>
  <c r="AJ558" i="32"/>
  <c r="G706" i="32"/>
  <c r="H706" i="32"/>
  <c r="AJ520" i="32"/>
  <c r="AF520" i="32"/>
  <c r="AE520" i="32"/>
  <c r="W163" i="1"/>
  <c r="X163" i="1"/>
  <c r="W703" i="1"/>
  <c r="X703" i="1"/>
  <c r="CA184" i="31"/>
  <c r="CB184" i="31"/>
  <c r="G40" i="32"/>
  <c r="H40" i="32"/>
  <c r="W595" i="1"/>
  <c r="X595" i="1"/>
  <c r="Y692" i="32"/>
  <c r="Z692" i="32"/>
  <c r="M176" i="32"/>
  <c r="N176" i="32"/>
  <c r="N69" i="32"/>
  <c r="M69" i="32"/>
  <c r="W157" i="1"/>
  <c r="X157" i="1"/>
  <c r="CA401" i="31"/>
  <c r="CB401" i="31"/>
  <c r="CA211" i="31"/>
  <c r="CB211" i="31"/>
  <c r="Z90" i="32"/>
  <c r="Y90" i="32"/>
  <c r="T13" i="32"/>
  <c r="S13" i="32"/>
  <c r="Z649" i="32"/>
  <c r="Y649" i="32"/>
  <c r="R403" i="32"/>
  <c r="T404" i="32"/>
  <c r="S404" i="32"/>
  <c r="T200" i="32"/>
  <c r="S200" i="32"/>
  <c r="X732" i="1"/>
  <c r="W732" i="1"/>
  <c r="G480" i="32"/>
  <c r="H480" i="32"/>
  <c r="CB477" i="31"/>
  <c r="CA477" i="31"/>
  <c r="AF569" i="32"/>
  <c r="AJ569" i="32"/>
  <c r="AE569" i="32"/>
  <c r="W8" i="1"/>
  <c r="X8" i="1"/>
  <c r="AF387" i="32"/>
  <c r="AJ387" i="32"/>
  <c r="AE387" i="32"/>
  <c r="AJ258" i="32"/>
  <c r="AF258" i="32"/>
  <c r="AE258" i="32"/>
  <c r="Z235" i="32"/>
  <c r="Y235" i="32"/>
  <c r="P59" i="5"/>
  <c r="Q697" i="1"/>
  <c r="R697" i="1"/>
  <c r="Y747" i="32"/>
  <c r="Z747" i="32"/>
  <c r="M557" i="32"/>
  <c r="N557" i="32"/>
  <c r="Y31" i="32"/>
  <c r="Z31" i="32"/>
  <c r="T95" i="32"/>
  <c r="S95" i="32"/>
  <c r="X71" i="1"/>
  <c r="W71" i="1"/>
  <c r="Y618" i="32"/>
  <c r="Z618" i="32"/>
  <c r="G665" i="32"/>
  <c r="H665" i="32"/>
  <c r="T279" i="32"/>
  <c r="S279" i="32"/>
  <c r="S523" i="32"/>
  <c r="T523" i="32"/>
  <c r="M91" i="32"/>
  <c r="N91" i="32"/>
  <c r="G59" i="32"/>
  <c r="H59" i="32"/>
  <c r="H497" i="32"/>
  <c r="G497" i="32"/>
  <c r="Y325" i="32"/>
  <c r="Z325" i="32"/>
  <c r="AF278" i="32"/>
  <c r="AE278" i="32"/>
  <c r="AJ278" i="32"/>
  <c r="H211" i="32"/>
  <c r="G211" i="32"/>
  <c r="AJ555" i="32"/>
  <c r="AE555" i="32"/>
  <c r="AF555" i="32"/>
  <c r="CA276" i="31"/>
  <c r="CB276" i="31"/>
  <c r="CA628" i="31"/>
  <c r="CB628" i="31"/>
  <c r="Z477" i="32"/>
  <c r="Y477" i="32"/>
  <c r="Y333" i="32"/>
  <c r="Z333" i="32"/>
  <c r="W711" i="1"/>
  <c r="X711" i="1"/>
  <c r="M751" i="32"/>
  <c r="N751" i="32"/>
  <c r="M459" i="32"/>
  <c r="N459" i="32"/>
  <c r="CA309" i="31"/>
  <c r="CB309" i="31"/>
  <c r="CB707" i="31"/>
  <c r="CA707" i="31"/>
  <c r="Z275" i="32"/>
  <c r="Y275" i="32"/>
  <c r="G474" i="32"/>
  <c r="H474" i="32"/>
  <c r="W283" i="1"/>
  <c r="X283" i="1"/>
  <c r="AF348" i="32"/>
  <c r="AE348" i="32"/>
  <c r="AJ348" i="32"/>
  <c r="X128" i="1"/>
  <c r="W128" i="1"/>
  <c r="H578" i="32"/>
  <c r="G578" i="32"/>
  <c r="N599" i="32"/>
  <c r="M599" i="32"/>
  <c r="N400" i="32"/>
  <c r="M400" i="32"/>
  <c r="G187" i="32"/>
  <c r="H187" i="32"/>
  <c r="N185" i="32"/>
  <c r="M185" i="32"/>
  <c r="M86" i="32"/>
  <c r="N86" i="32"/>
  <c r="X276" i="1"/>
  <c r="W276" i="1"/>
  <c r="Y355" i="32"/>
  <c r="Z355" i="32"/>
  <c r="W553" i="1"/>
  <c r="X553" i="1"/>
  <c r="N628" i="32"/>
  <c r="M628" i="32"/>
  <c r="CB70" i="31"/>
  <c r="CA70" i="31"/>
  <c r="Z683" i="32"/>
  <c r="Y683" i="32"/>
  <c r="CA240" i="31"/>
  <c r="CB240" i="31"/>
  <c r="X36" i="1"/>
  <c r="W36" i="1"/>
  <c r="AE508" i="32"/>
  <c r="AJ508" i="32"/>
  <c r="AF508" i="32"/>
  <c r="H177" i="32"/>
  <c r="G177" i="32"/>
  <c r="AE78" i="32"/>
  <c r="AF78" i="32"/>
  <c r="AJ78" i="32"/>
  <c r="N450" i="32"/>
  <c r="M450" i="32"/>
  <c r="M637" i="32"/>
  <c r="N637" i="32"/>
  <c r="W393" i="1"/>
  <c r="X393" i="1"/>
  <c r="L323" i="32"/>
  <c r="M324" i="32"/>
  <c r="N324" i="32"/>
  <c r="AF205" i="32"/>
  <c r="AJ205" i="32"/>
  <c r="AE205" i="32"/>
  <c r="Y160" i="32"/>
  <c r="X159" i="32"/>
  <c r="Z160" i="32"/>
  <c r="N566" i="32"/>
  <c r="M566" i="32"/>
  <c r="AD423" i="32"/>
  <c r="AF424" i="32"/>
  <c r="AJ424" i="32"/>
  <c r="AE424" i="32"/>
  <c r="CB266" i="31"/>
  <c r="CA266" i="31"/>
  <c r="AE294" i="32"/>
  <c r="AJ294" i="32"/>
  <c r="AF294" i="32"/>
  <c r="W223" i="1"/>
  <c r="X223" i="1"/>
  <c r="Y131" i="32"/>
  <c r="Z131" i="32"/>
  <c r="H41" i="32"/>
  <c r="G41" i="32"/>
  <c r="X359" i="1"/>
  <c r="W359" i="1"/>
  <c r="M596" i="32"/>
  <c r="N596" i="32"/>
  <c r="Y96" i="32"/>
  <c r="Z96" i="32"/>
  <c r="W75" i="1"/>
  <c r="X75" i="1"/>
  <c r="AJ94" i="32"/>
  <c r="AF94" i="32"/>
  <c r="AE94" i="32"/>
  <c r="Z105" i="32"/>
  <c r="Y105" i="32"/>
  <c r="R434" i="1"/>
  <c r="Q434" i="1"/>
  <c r="M240" i="32"/>
  <c r="N240" i="32"/>
  <c r="S444" i="32"/>
  <c r="T444" i="32"/>
  <c r="M694" i="32"/>
  <c r="N694" i="32"/>
  <c r="CB542" i="31"/>
  <c r="CA542" i="31"/>
  <c r="W413" i="1"/>
  <c r="X413" i="1"/>
  <c r="N314" i="32"/>
  <c r="M314" i="32"/>
  <c r="Y337" i="32"/>
  <c r="Z337" i="32"/>
  <c r="S198" i="32"/>
  <c r="T198" i="32"/>
  <c r="G760" i="32"/>
  <c r="H760" i="32"/>
  <c r="F759" i="32"/>
  <c r="CA335" i="31"/>
  <c r="CB335" i="31"/>
  <c r="N227" i="32"/>
  <c r="M227" i="32"/>
  <c r="AE687" i="32"/>
  <c r="AF687" i="32"/>
  <c r="AJ687" i="32"/>
  <c r="T574" i="32"/>
  <c r="S574" i="32"/>
  <c r="W250" i="1"/>
  <c r="X250" i="1"/>
  <c r="Z319" i="32"/>
  <c r="Y319" i="32"/>
  <c r="W342" i="1"/>
  <c r="X342" i="1"/>
  <c r="G167" i="32"/>
  <c r="H167" i="32"/>
  <c r="N654" i="32"/>
  <c r="M654" i="32"/>
  <c r="CA399" i="31"/>
  <c r="CB399" i="31"/>
  <c r="H368" i="32"/>
  <c r="F367" i="32"/>
  <c r="G368" i="32"/>
  <c r="X280" i="1"/>
  <c r="W280" i="1"/>
  <c r="Y175" i="32"/>
  <c r="Z175" i="32"/>
  <c r="H173" i="32"/>
  <c r="G173" i="32"/>
  <c r="G431" i="32"/>
  <c r="H431" i="32"/>
  <c r="X312" i="1"/>
  <c r="W312" i="1"/>
  <c r="V419" i="1"/>
  <c r="G552" i="32"/>
  <c r="H552" i="32"/>
  <c r="W196" i="1"/>
  <c r="X196" i="1"/>
  <c r="N726" i="32"/>
  <c r="M726" i="32"/>
  <c r="Y601" i="32"/>
  <c r="Z601" i="32"/>
  <c r="G236" i="32"/>
  <c r="H236" i="32"/>
  <c r="N582" i="32"/>
  <c r="M582" i="32"/>
  <c r="CA34" i="31"/>
  <c r="CB34" i="31"/>
  <c r="N379" i="32"/>
  <c r="M379" i="32"/>
  <c r="G514" i="32"/>
  <c r="H514" i="32"/>
  <c r="Z449" i="32"/>
  <c r="Y449" i="32"/>
  <c r="H297" i="32"/>
  <c r="G297" i="32"/>
  <c r="T246" i="32"/>
  <c r="S246" i="32"/>
  <c r="T686" i="32"/>
  <c r="S686" i="32"/>
  <c r="T591" i="32"/>
  <c r="S591" i="32"/>
  <c r="S607" i="32"/>
  <c r="T607" i="32"/>
  <c r="N513" i="32"/>
  <c r="M513" i="32"/>
  <c r="X377" i="1"/>
  <c r="W377" i="1"/>
  <c r="N296" i="32"/>
  <c r="M296" i="32"/>
  <c r="M685" i="32"/>
  <c r="N685" i="32"/>
  <c r="CA18" i="31"/>
  <c r="CB18" i="31"/>
  <c r="CB282" i="31"/>
  <c r="CA282" i="31"/>
  <c r="G529" i="32"/>
  <c r="H529" i="32"/>
  <c r="R461" i="1"/>
  <c r="Q461" i="1"/>
  <c r="Y253" i="32"/>
  <c r="Z253" i="32"/>
  <c r="AE567" i="32"/>
  <c r="AJ567" i="32"/>
  <c r="AF567" i="32"/>
  <c r="S18" i="32"/>
  <c r="T18" i="32"/>
  <c r="M640" i="32"/>
  <c r="N640" i="32"/>
  <c r="S469" i="32"/>
  <c r="T469" i="32"/>
  <c r="AF410" i="32"/>
  <c r="AE410" i="32"/>
  <c r="AJ410" i="32"/>
  <c r="S688" i="32"/>
  <c r="T688" i="32"/>
  <c r="M391" i="32"/>
  <c r="N391" i="32"/>
  <c r="T478" i="32"/>
  <c r="S478" i="32"/>
  <c r="AF467" i="32"/>
  <c r="AE467" i="32"/>
  <c r="AJ467" i="32"/>
  <c r="AE252" i="32"/>
  <c r="AJ252" i="32"/>
  <c r="AF252" i="32"/>
  <c r="P8" i="5"/>
  <c r="R192" i="1"/>
  <c r="Q192" i="1"/>
  <c r="X707" i="1"/>
  <c r="W707" i="1"/>
  <c r="L465" i="32"/>
  <c r="N466" i="32"/>
  <c r="M466" i="32"/>
  <c r="H389" i="32"/>
  <c r="G389" i="32"/>
  <c r="X715" i="1"/>
  <c r="W715" i="1"/>
  <c r="M331" i="32"/>
  <c r="N331" i="32"/>
  <c r="AD452" i="32"/>
  <c r="M455" i="32"/>
  <c r="N455" i="32"/>
  <c r="S317" i="32"/>
  <c r="T317" i="32"/>
  <c r="X340" i="1"/>
  <c r="W340" i="1"/>
  <c r="Y165" i="32"/>
  <c r="Z165" i="32"/>
  <c r="H762" i="32"/>
  <c r="G762" i="32"/>
  <c r="BP366" i="31"/>
  <c r="BO366" i="31"/>
  <c r="I77" i="1"/>
  <c r="X83" i="1"/>
  <c r="Q522" i="1"/>
  <c r="Q527" i="1"/>
  <c r="W525" i="1"/>
  <c r="V77" i="1"/>
  <c r="P633" i="1"/>
  <c r="R662" i="1"/>
  <c r="R77" i="1"/>
  <c r="AJ666" i="32"/>
  <c r="AF666" i="32"/>
  <c r="AE666" i="32"/>
  <c r="AD662" i="32"/>
  <c r="AK659" i="32"/>
  <c r="AL659" i="32"/>
  <c r="H666" i="32"/>
  <c r="G666" i="32"/>
  <c r="F662" i="32"/>
  <c r="AK638" i="32"/>
  <c r="AL638" i="32"/>
  <c r="N666" i="32"/>
  <c r="M666" i="32"/>
  <c r="L662" i="32"/>
  <c r="S666" i="32"/>
  <c r="T666" i="32"/>
  <c r="R662" i="32"/>
  <c r="AK142" i="32"/>
  <c r="AL142" i="32"/>
  <c r="Z666" i="32"/>
  <c r="Y666" i="32"/>
  <c r="X662" i="32"/>
  <c r="G432" i="32"/>
  <c r="H432" i="32"/>
  <c r="F429" i="32"/>
  <c r="M432" i="32"/>
  <c r="N432" i="32"/>
  <c r="L429" i="32"/>
  <c r="AK489" i="32"/>
  <c r="AL489" i="32"/>
  <c r="T432" i="32"/>
  <c r="S432" i="32"/>
  <c r="R429" i="32"/>
  <c r="AJ432" i="32"/>
  <c r="AF432" i="32"/>
  <c r="AE432" i="32"/>
  <c r="AD429" i="32"/>
  <c r="Z432" i="32"/>
  <c r="Y432" i="32"/>
  <c r="X429" i="32"/>
  <c r="AK491" i="32"/>
  <c r="AL491" i="32"/>
  <c r="AL510" i="32"/>
  <c r="AK510" i="32"/>
  <c r="H525" i="32"/>
  <c r="G525" i="32"/>
  <c r="F522" i="32"/>
  <c r="T533" i="32"/>
  <c r="S533" i="32"/>
  <c r="R527" i="32"/>
  <c r="AK519" i="32"/>
  <c r="AL519" i="32"/>
  <c r="N525" i="32"/>
  <c r="M525" i="32"/>
  <c r="L522" i="32"/>
  <c r="H533" i="32"/>
  <c r="G533" i="32"/>
  <c r="F527" i="32"/>
  <c r="T525" i="32"/>
  <c r="S525" i="32"/>
  <c r="R522" i="32"/>
  <c r="M533" i="32"/>
  <c r="N533" i="32"/>
  <c r="L527" i="32"/>
  <c r="Z525" i="32"/>
  <c r="Y525" i="32"/>
  <c r="X522" i="32"/>
  <c r="Y533" i="32"/>
  <c r="Z533" i="32"/>
  <c r="X527" i="32"/>
  <c r="AJ525" i="32"/>
  <c r="AF525" i="32"/>
  <c r="AE525" i="32"/>
  <c r="AD522" i="32"/>
  <c r="AJ533" i="32"/>
  <c r="AE533" i="32"/>
  <c r="AF533" i="32"/>
  <c r="AD527" i="32"/>
  <c r="Y83" i="32"/>
  <c r="Z83" i="32"/>
  <c r="X77" i="32"/>
  <c r="AJ83" i="32"/>
  <c r="AF83" i="32"/>
  <c r="AE83" i="32"/>
  <c r="AD77" i="32"/>
  <c r="AL38" i="32"/>
  <c r="AK38" i="32"/>
  <c r="AK11" i="32"/>
  <c r="AL11" i="32"/>
  <c r="AK51" i="32"/>
  <c r="AL51" i="32"/>
  <c r="H83" i="32"/>
  <c r="G83" i="32"/>
  <c r="F77" i="32"/>
  <c r="M83" i="32"/>
  <c r="N83" i="32"/>
  <c r="L77" i="32"/>
  <c r="T83" i="32"/>
  <c r="S83" i="32"/>
  <c r="R77" i="32"/>
  <c r="X533" i="1"/>
  <c r="X525" i="1"/>
  <c r="W432" i="1"/>
  <c r="I522" i="1"/>
  <c r="W533" i="1"/>
  <c r="I527" i="1"/>
  <c r="I9" i="5" l="1"/>
  <c r="I34" i="5"/>
  <c r="V9" i="5"/>
  <c r="X32" i="5"/>
  <c r="W32" i="5"/>
  <c r="V34" i="5"/>
  <c r="Z481" i="32"/>
  <c r="Y481" i="32"/>
  <c r="H481" i="32"/>
  <c r="G481" i="32"/>
  <c r="AF481" i="32"/>
  <c r="AE481" i="32"/>
  <c r="AJ481" i="32"/>
  <c r="S481" i="32"/>
  <c r="T481" i="32"/>
  <c r="M481" i="32"/>
  <c r="N481" i="32"/>
  <c r="I59" i="5"/>
  <c r="P418" i="1"/>
  <c r="AL28" i="32"/>
  <c r="R544" i="1"/>
  <c r="Q544" i="1"/>
  <c r="AK509" i="32"/>
  <c r="G548" i="32"/>
  <c r="AK604" i="32"/>
  <c r="W548" i="1"/>
  <c r="Z548" i="32"/>
  <c r="H548" i="32"/>
  <c r="X544" i="32"/>
  <c r="X421" i="32" s="1"/>
  <c r="AJ548" i="32"/>
  <c r="AJ544" i="32" s="1"/>
  <c r="I544" i="1"/>
  <c r="T548" i="32"/>
  <c r="S548" i="32"/>
  <c r="AK492" i="32"/>
  <c r="AL454" i="32"/>
  <c r="AK653" i="32"/>
  <c r="I472" i="1"/>
  <c r="BV219" i="31"/>
  <c r="M452" i="32"/>
  <c r="BT218" i="31"/>
  <c r="BZ218" i="31" s="1"/>
  <c r="Y452" i="32"/>
  <c r="X481" i="1"/>
  <c r="W481" i="1"/>
  <c r="M634" i="32"/>
  <c r="X126" i="32"/>
  <c r="Z126" i="32" s="1"/>
  <c r="H634" i="32"/>
  <c r="L126" i="32"/>
  <c r="M126" i="32" s="1"/>
  <c r="X522" i="1"/>
  <c r="I633" i="1"/>
  <c r="I7" i="5" s="1"/>
  <c r="G483" i="32"/>
  <c r="X483" i="1"/>
  <c r="W494" i="1"/>
  <c r="M494" i="32"/>
  <c r="AF483" i="32"/>
  <c r="AE494" i="32"/>
  <c r="Y483" i="32"/>
  <c r="X662" i="1"/>
  <c r="N483" i="32"/>
  <c r="W527" i="1"/>
  <c r="W634" i="1"/>
  <c r="T483" i="32"/>
  <c r="Y494" i="32"/>
  <c r="S452" i="32"/>
  <c r="AJ494" i="32"/>
  <c r="AK494" i="32" s="1"/>
  <c r="AJ634" i="32"/>
  <c r="AL634" i="32" s="1"/>
  <c r="D7" i="34"/>
  <c r="C7" i="34"/>
  <c r="C9" i="34"/>
  <c r="D9" i="34"/>
  <c r="R633" i="1"/>
  <c r="C11" i="34"/>
  <c r="D11" i="34"/>
  <c r="Q633" i="1"/>
  <c r="V633" i="1"/>
  <c r="V7" i="5" s="1"/>
  <c r="W7" i="5" s="1"/>
  <c r="R126" i="32"/>
  <c r="T126" i="32" s="1"/>
  <c r="I219" i="1"/>
  <c r="I218" i="1" s="1"/>
  <c r="G329" i="32"/>
  <c r="H329" i="32"/>
  <c r="F366" i="32"/>
  <c r="F418" i="32" s="1"/>
  <c r="H367" i="32"/>
  <c r="G367" i="32"/>
  <c r="AL78" i="32"/>
  <c r="AK78" i="32"/>
  <c r="AK655" i="32"/>
  <c r="AL655" i="32"/>
  <c r="AL27" i="32"/>
  <c r="AK27" i="32"/>
  <c r="AL280" i="32"/>
  <c r="AK280" i="32"/>
  <c r="AL240" i="32"/>
  <c r="AK240" i="32"/>
  <c r="Z323" i="32"/>
  <c r="Y323" i="32"/>
  <c r="AK174" i="32"/>
  <c r="AL174" i="32"/>
  <c r="X208" i="1"/>
  <c r="W208" i="1"/>
  <c r="V207" i="1"/>
  <c r="AK304" i="32"/>
  <c r="AL304" i="32"/>
  <c r="AK44" i="32"/>
  <c r="AL44" i="32"/>
  <c r="AL640" i="32"/>
  <c r="AK640" i="32"/>
  <c r="AK763" i="32"/>
  <c r="AL763" i="32"/>
  <c r="T323" i="32"/>
  <c r="S323" i="32"/>
  <c r="Z611" i="32"/>
  <c r="Y611" i="32"/>
  <c r="H452" i="32"/>
  <c r="G452" i="32"/>
  <c r="AK42" i="32"/>
  <c r="AL42" i="32"/>
  <c r="AK10" i="32"/>
  <c r="AL10" i="32"/>
  <c r="AK733" i="32"/>
  <c r="AL733" i="32"/>
  <c r="AL505" i="32"/>
  <c r="AK505" i="32"/>
  <c r="AF611" i="32"/>
  <c r="AE611" i="32"/>
  <c r="AK586" i="32"/>
  <c r="AL586" i="32"/>
  <c r="Z759" i="32"/>
  <c r="Y759" i="32"/>
  <c r="AL453" i="32"/>
  <c r="AK453" i="32"/>
  <c r="AK141" i="32"/>
  <c r="AL141" i="32"/>
  <c r="AK181" i="32"/>
  <c r="AL181" i="32"/>
  <c r="CA323" i="31"/>
  <c r="CB323" i="31"/>
  <c r="AK436" i="32"/>
  <c r="AL436" i="32"/>
  <c r="Y121" i="32"/>
  <c r="Z121" i="32"/>
  <c r="AL704" i="32"/>
  <c r="AK704" i="32"/>
  <c r="AK584" i="32"/>
  <c r="AL584" i="32"/>
  <c r="N461" i="32"/>
  <c r="M461" i="32"/>
  <c r="AK166" i="32"/>
  <c r="AL166" i="32"/>
  <c r="Y192" i="32"/>
  <c r="Z192" i="32"/>
  <c r="AL386" i="32"/>
  <c r="AK386" i="32"/>
  <c r="AL116" i="32"/>
  <c r="AK116" i="32"/>
  <c r="CA759" i="31"/>
  <c r="CB759" i="31"/>
  <c r="CB114" i="31"/>
  <c r="CA114" i="31"/>
  <c r="H207" i="32"/>
  <c r="G207" i="32"/>
  <c r="AL714" i="32"/>
  <c r="AK714" i="32"/>
  <c r="AK391" i="32"/>
  <c r="AL391" i="32"/>
  <c r="AL379" i="32"/>
  <c r="AK379" i="32"/>
  <c r="AL566" i="32"/>
  <c r="AK566" i="32"/>
  <c r="AF323" i="32"/>
  <c r="AE323" i="32"/>
  <c r="AL354" i="32"/>
  <c r="AJ353" i="32"/>
  <c r="AK354" i="32"/>
  <c r="AL316" i="32"/>
  <c r="AK316" i="32"/>
  <c r="S634" i="32"/>
  <c r="T634" i="32"/>
  <c r="AK231" i="32"/>
  <c r="AL231" i="32"/>
  <c r="AK303" i="32"/>
  <c r="AL303" i="32"/>
  <c r="AF271" i="32"/>
  <c r="AE271" i="32"/>
  <c r="Z634" i="32"/>
  <c r="Y634" i="32"/>
  <c r="AK335" i="32"/>
  <c r="AL335" i="32"/>
  <c r="N271" i="32"/>
  <c r="M271" i="32"/>
  <c r="AL470" i="32"/>
  <c r="AK470" i="32"/>
  <c r="AL127" i="32"/>
  <c r="AK127" i="32"/>
  <c r="W462" i="1"/>
  <c r="X462" i="1"/>
  <c r="V461" i="1"/>
  <c r="P11" i="8"/>
  <c r="Q11" i="8" s="1"/>
  <c r="R366" i="1"/>
  <c r="Q366" i="1"/>
  <c r="AK338" i="32"/>
  <c r="AL338" i="32"/>
  <c r="AK333" i="32"/>
  <c r="AL333" i="32"/>
  <c r="AK71" i="32"/>
  <c r="AL71" i="32"/>
  <c r="W698" i="1"/>
  <c r="V697" i="1"/>
  <c r="X698" i="1"/>
  <c r="N403" i="32"/>
  <c r="M403" i="32"/>
  <c r="AL677" i="32"/>
  <c r="AK677" i="32"/>
  <c r="AK374" i="32"/>
  <c r="AL374" i="32"/>
  <c r="AL137" i="32"/>
  <c r="AK137" i="32"/>
  <c r="AK268" i="32"/>
  <c r="AL268" i="32"/>
  <c r="AL530" i="32"/>
  <c r="AK530" i="32"/>
  <c r="AJ675" i="32"/>
  <c r="AD673" i="32"/>
  <c r="AK740" i="32"/>
  <c r="AL740" i="32"/>
  <c r="N611" i="32"/>
  <c r="M611" i="32"/>
  <c r="AK58" i="32"/>
  <c r="AL58" i="32"/>
  <c r="X673" i="32"/>
  <c r="AK330" i="32"/>
  <c r="AL330" i="32"/>
  <c r="AL705" i="32"/>
  <c r="AK705" i="32"/>
  <c r="AL547" i="32"/>
  <c r="AK547" i="32"/>
  <c r="AL495" i="32"/>
  <c r="AK495" i="32"/>
  <c r="AL19" i="32"/>
  <c r="AK19" i="32"/>
  <c r="AL708" i="32"/>
  <c r="AK708" i="32"/>
  <c r="AK754" i="32"/>
  <c r="AL754" i="32"/>
  <c r="W537" i="1"/>
  <c r="X537" i="1"/>
  <c r="V536" i="1"/>
  <c r="AK146" i="32"/>
  <c r="AL146" i="32"/>
  <c r="AL88" i="32"/>
  <c r="AK88" i="32"/>
  <c r="AK212" i="32"/>
  <c r="AL212" i="32"/>
  <c r="AK296" i="32"/>
  <c r="AL296" i="32"/>
  <c r="AL356" i="32"/>
  <c r="AK356" i="32"/>
  <c r="S114" i="32"/>
  <c r="T114" i="32"/>
  <c r="AL48" i="32"/>
  <c r="AK48" i="32"/>
  <c r="AL382" i="32"/>
  <c r="AK382" i="32"/>
  <c r="AL105" i="32"/>
  <c r="AK105" i="32"/>
  <c r="AL712" i="32"/>
  <c r="AK712" i="32"/>
  <c r="AK195" i="32"/>
  <c r="AL195" i="32"/>
  <c r="AK237" i="32"/>
  <c r="AL237" i="32"/>
  <c r="AL504" i="32"/>
  <c r="AK504" i="32"/>
  <c r="AK300" i="32"/>
  <c r="AL300" i="32"/>
  <c r="AL456" i="32"/>
  <c r="AK456" i="32"/>
  <c r="AK615" i="32"/>
  <c r="AL615" i="32"/>
  <c r="AL162" i="32"/>
  <c r="AK162" i="32"/>
  <c r="AL713" i="32"/>
  <c r="AK713" i="32"/>
  <c r="AL284" i="32"/>
  <c r="AK284" i="32"/>
  <c r="AK177" i="32"/>
  <c r="AL177" i="32"/>
  <c r="AE114" i="32"/>
  <c r="AF114" i="32"/>
  <c r="AJ114" i="32"/>
  <c r="AN114" i="32" s="1"/>
  <c r="AL480" i="32"/>
  <c r="AK480" i="32"/>
  <c r="AK706" i="32"/>
  <c r="AL706" i="32"/>
  <c r="AK132" i="32"/>
  <c r="AL132" i="32"/>
  <c r="AL760" i="32"/>
  <c r="AK760" i="32"/>
  <c r="AL727" i="32"/>
  <c r="AK727" i="32"/>
  <c r="AK567" i="32"/>
  <c r="AL567" i="32"/>
  <c r="AK205" i="32"/>
  <c r="AL205" i="32"/>
  <c r="AK135" i="32"/>
  <c r="AL135" i="32"/>
  <c r="AE452" i="32"/>
  <c r="AF452" i="32"/>
  <c r="AK424" i="32"/>
  <c r="AJ423" i="32"/>
  <c r="AL424" i="32"/>
  <c r="AL169" i="32"/>
  <c r="AK169" i="32"/>
  <c r="X329" i="32"/>
  <c r="Y353" i="32"/>
  <c r="Z353" i="32"/>
  <c r="BO218" i="31"/>
  <c r="BP218" i="31"/>
  <c r="AL255" i="32"/>
  <c r="AK255" i="32"/>
  <c r="AK355" i="32"/>
  <c r="AL355" i="32"/>
  <c r="AL87" i="32"/>
  <c r="AK87" i="32"/>
  <c r="AK592" i="32"/>
  <c r="AL592" i="32"/>
  <c r="AK274" i="32"/>
  <c r="AL274" i="32"/>
  <c r="AK151" i="32"/>
  <c r="AL151" i="32"/>
  <c r="AL184" i="32"/>
  <c r="AK184" i="32"/>
  <c r="AK500" i="32"/>
  <c r="AL500" i="32"/>
  <c r="AL375" i="32"/>
  <c r="AK375" i="32"/>
  <c r="AF472" i="32"/>
  <c r="AE472" i="32"/>
  <c r="AK289" i="32"/>
  <c r="AL289" i="32"/>
  <c r="AK65" i="32"/>
  <c r="AL65" i="32"/>
  <c r="AK315" i="32"/>
  <c r="AL315" i="32"/>
  <c r="AK457" i="32"/>
  <c r="AL457" i="32"/>
  <c r="AL761" i="32"/>
  <c r="AK761" i="32"/>
  <c r="AL587" i="32"/>
  <c r="AK587" i="32"/>
  <c r="AL765" i="32"/>
  <c r="AK765" i="32"/>
  <c r="AL497" i="32"/>
  <c r="AK497" i="32"/>
  <c r="AL68" i="32"/>
  <c r="AK68" i="32"/>
  <c r="AE207" i="32"/>
  <c r="AF207" i="32"/>
  <c r="AL334" i="32"/>
  <c r="AK334" i="32"/>
  <c r="AK720" i="32"/>
  <c r="AL720" i="32"/>
  <c r="AL32" i="32"/>
  <c r="AK32" i="32"/>
  <c r="Z202" i="32"/>
  <c r="Y202" i="32"/>
  <c r="AK73" i="32"/>
  <c r="AL73" i="32"/>
  <c r="AL286" i="32"/>
  <c r="AK286" i="32"/>
  <c r="AK16" i="32"/>
  <c r="AL16" i="32"/>
  <c r="AK234" i="32"/>
  <c r="AL234" i="32"/>
  <c r="AK245" i="32"/>
  <c r="AL245" i="32"/>
  <c r="AK62" i="32"/>
  <c r="AL62" i="32"/>
  <c r="AK57" i="32"/>
  <c r="AL57" i="32"/>
  <c r="Y207" i="32"/>
  <c r="Z207" i="32"/>
  <c r="AK224" i="32"/>
  <c r="AL224" i="32"/>
  <c r="AL427" i="32"/>
  <c r="AK427" i="32"/>
  <c r="AL652" i="32"/>
  <c r="AK652" i="32"/>
  <c r="H472" i="32"/>
  <c r="G472" i="32"/>
  <c r="CA527" i="31"/>
  <c r="CB527" i="31"/>
  <c r="AK214" i="32"/>
  <c r="AL214" i="32"/>
  <c r="AK251" i="32"/>
  <c r="AL251" i="32"/>
  <c r="AL101" i="32"/>
  <c r="AK101" i="32"/>
  <c r="AL213" i="32"/>
  <c r="AK213" i="32"/>
  <c r="AK394" i="32"/>
  <c r="AL394" i="32"/>
  <c r="AL710" i="32"/>
  <c r="AK710" i="32"/>
  <c r="AL570" i="32"/>
  <c r="AK570" i="32"/>
  <c r="Y52" i="32"/>
  <c r="Z52" i="32"/>
  <c r="AK82" i="32"/>
  <c r="AL82" i="32"/>
  <c r="AL455" i="32"/>
  <c r="AK455" i="32"/>
  <c r="AL309" i="32"/>
  <c r="AK309" i="32"/>
  <c r="AK686" i="32"/>
  <c r="AL686" i="32"/>
  <c r="AK31" i="32"/>
  <c r="AL31" i="32"/>
  <c r="AL502" i="32"/>
  <c r="AK502" i="32"/>
  <c r="AL233" i="32"/>
  <c r="AK233" i="32"/>
  <c r="AL351" i="32"/>
  <c r="AK351" i="32"/>
  <c r="AL383" i="32"/>
  <c r="AK383" i="32"/>
  <c r="AD219" i="32"/>
  <c r="AL393" i="32"/>
  <c r="AK393" i="32"/>
  <c r="AL645" i="32"/>
  <c r="AK645" i="32"/>
  <c r="F673" i="32"/>
  <c r="AK658" i="32"/>
  <c r="AL658" i="32"/>
  <c r="AK607" i="32"/>
  <c r="AL607" i="32"/>
  <c r="AE759" i="32"/>
  <c r="AJ759" i="32"/>
  <c r="AF759" i="32"/>
  <c r="AK106" i="32"/>
  <c r="AL106" i="32"/>
  <c r="R11" i="5"/>
  <c r="Q11" i="5"/>
  <c r="AK585" i="32"/>
  <c r="AL585" i="32"/>
  <c r="R8" i="5"/>
  <c r="Q8" i="5"/>
  <c r="AL410" i="32"/>
  <c r="AK410" i="32"/>
  <c r="N323" i="32"/>
  <c r="M323" i="32"/>
  <c r="AL751" i="32"/>
  <c r="AK751" i="32"/>
  <c r="AK555" i="32"/>
  <c r="AL555" i="32"/>
  <c r="AL281" i="32"/>
  <c r="AK281" i="32"/>
  <c r="AL702" i="32"/>
  <c r="AK702" i="32"/>
  <c r="AL486" i="32"/>
  <c r="AK486" i="32"/>
  <c r="AL318" i="32"/>
  <c r="AK318" i="32"/>
  <c r="AK593" i="32"/>
  <c r="AL593" i="32"/>
  <c r="AL236" i="32"/>
  <c r="AK236" i="32"/>
  <c r="AK173" i="32"/>
  <c r="AL173" i="32"/>
  <c r="AL167" i="32"/>
  <c r="AK167" i="32"/>
  <c r="CA159" i="31"/>
  <c r="CB159" i="31"/>
  <c r="AL447" i="32"/>
  <c r="AK447" i="32"/>
  <c r="AL168" i="32"/>
  <c r="AK168" i="32"/>
  <c r="AL72" i="32"/>
  <c r="AK72" i="32"/>
  <c r="AL411" i="32"/>
  <c r="AK411" i="32"/>
  <c r="AK131" i="32"/>
  <c r="AL131" i="32"/>
  <c r="AL637" i="32"/>
  <c r="AK637" i="32"/>
  <c r="AK109" i="32"/>
  <c r="AL109" i="32"/>
  <c r="AL660" i="32"/>
  <c r="AK660" i="32"/>
  <c r="CB522" i="31"/>
  <c r="CA522" i="31"/>
  <c r="AK261" i="32"/>
  <c r="AL261" i="32"/>
  <c r="AL689" i="32"/>
  <c r="AK689" i="32"/>
  <c r="AK551" i="32"/>
  <c r="AL551" i="32"/>
  <c r="AJ550" i="32"/>
  <c r="AK750" i="32"/>
  <c r="AL750" i="32"/>
  <c r="AK339" i="32"/>
  <c r="AL339" i="32"/>
  <c r="AK440" i="32"/>
  <c r="AL440" i="32"/>
  <c r="AK257" i="32"/>
  <c r="AL257" i="32"/>
  <c r="AK220" i="32"/>
  <c r="AL220" i="32"/>
  <c r="S536" i="32"/>
  <c r="T536" i="32"/>
  <c r="AL441" i="32"/>
  <c r="AK441" i="32"/>
  <c r="CB271" i="31"/>
  <c r="CA271" i="31"/>
  <c r="AL290" i="32"/>
  <c r="AK290" i="32"/>
  <c r="Z620" i="32"/>
  <c r="Y620" i="32"/>
  <c r="AK413" i="32"/>
  <c r="AL413" i="32"/>
  <c r="AL532" i="32"/>
  <c r="AK532" i="32"/>
  <c r="AK554" i="32"/>
  <c r="AL554" i="32"/>
  <c r="CB697" i="31"/>
  <c r="CA697" i="31"/>
  <c r="AL580" i="32"/>
  <c r="AK580" i="32"/>
  <c r="AK249" i="32"/>
  <c r="AL249" i="32"/>
  <c r="AK84" i="32"/>
  <c r="AL84" i="32"/>
  <c r="AJ738" i="32"/>
  <c r="AK311" i="32"/>
  <c r="AL311" i="32"/>
  <c r="AL401" i="32"/>
  <c r="AK401" i="32"/>
  <c r="Z697" i="32"/>
  <c r="Y697" i="32"/>
  <c r="AK724" i="32"/>
  <c r="AL724" i="32"/>
  <c r="AK595" i="32"/>
  <c r="AL595" i="32"/>
  <c r="R673" i="32"/>
  <c r="AK647" i="32"/>
  <c r="AL647" i="32"/>
  <c r="AK642" i="32"/>
  <c r="AL642" i="32"/>
  <c r="AK561" i="32"/>
  <c r="AL561" i="32"/>
  <c r="AL392" i="32"/>
  <c r="AK392" i="32"/>
  <c r="AL15" i="32"/>
  <c r="AK15" i="32"/>
  <c r="AL104" i="32"/>
  <c r="AK104" i="32"/>
  <c r="AK358" i="32"/>
  <c r="AL358" i="32"/>
  <c r="AK86" i="32"/>
  <c r="AL86" i="32"/>
  <c r="AK605" i="32"/>
  <c r="AL605" i="32"/>
  <c r="S207" i="32"/>
  <c r="T207" i="32"/>
  <c r="AL98" i="32"/>
  <c r="AK98" i="32"/>
  <c r="L673" i="32"/>
  <c r="AK514" i="32"/>
  <c r="AL514" i="32"/>
  <c r="AK314" i="32"/>
  <c r="AL314" i="32"/>
  <c r="CA544" i="31"/>
  <c r="CB544" i="31"/>
  <c r="G52" i="32"/>
  <c r="H52" i="32"/>
  <c r="AL170" i="32"/>
  <c r="AK170" i="32"/>
  <c r="AL96" i="32"/>
  <c r="AK96" i="32"/>
  <c r="AF159" i="32"/>
  <c r="AE159" i="32"/>
  <c r="AL275" i="32"/>
  <c r="AK275" i="32"/>
  <c r="Z403" i="32"/>
  <c r="Y403" i="32"/>
  <c r="AK511" i="32"/>
  <c r="AL511" i="32"/>
  <c r="G494" i="32"/>
  <c r="H494" i="32"/>
  <c r="AK215" i="32"/>
  <c r="AL215" i="32"/>
  <c r="Z465" i="32"/>
  <c r="Y465" i="32"/>
  <c r="AE544" i="32"/>
  <c r="AF544" i="32"/>
  <c r="AK654" i="32"/>
  <c r="AL654" i="32"/>
  <c r="AK320" i="32"/>
  <c r="AL320" i="32"/>
  <c r="AK490" i="32"/>
  <c r="AL490" i="32"/>
  <c r="AJ560" i="32"/>
  <c r="R59" i="5"/>
  <c r="Q59" i="5"/>
  <c r="AL569" i="32"/>
  <c r="AK569" i="32"/>
  <c r="T403" i="32"/>
  <c r="S403" i="32"/>
  <c r="AK405" i="32"/>
  <c r="AL405" i="32"/>
  <c r="AK301" i="32"/>
  <c r="AL301" i="32"/>
  <c r="V620" i="1"/>
  <c r="W621" i="1"/>
  <c r="X621" i="1"/>
  <c r="W435" i="1"/>
  <c r="V434" i="1"/>
  <c r="X435" i="1"/>
  <c r="AL41" i="32"/>
  <c r="AK41" i="32"/>
  <c r="W115" i="1"/>
  <c r="V114" i="1"/>
  <c r="X115" i="1"/>
  <c r="AK703" i="32"/>
  <c r="AL703" i="32"/>
  <c r="R329" i="32"/>
  <c r="T353" i="32"/>
  <c r="S353" i="32"/>
  <c r="AL343" i="32"/>
  <c r="AK343" i="32"/>
  <c r="M121" i="32"/>
  <c r="N121" i="32"/>
  <c r="AL139" i="32"/>
  <c r="AK139" i="32"/>
  <c r="S202" i="32"/>
  <c r="T202" i="32"/>
  <c r="AL266" i="32"/>
  <c r="AK266" i="32"/>
  <c r="AK247" i="32"/>
  <c r="AL247" i="32"/>
  <c r="AK118" i="32"/>
  <c r="AL118" i="32"/>
  <c r="AL89" i="32"/>
  <c r="AK89" i="32"/>
  <c r="AK64" i="32"/>
  <c r="AL64" i="32"/>
  <c r="AL576" i="32"/>
  <c r="AK576" i="32"/>
  <c r="AK722" i="32"/>
  <c r="AL722" i="32"/>
  <c r="AK376" i="32"/>
  <c r="AL376" i="32"/>
  <c r="AK594" i="32"/>
  <c r="AL594" i="32"/>
  <c r="AK153" i="32"/>
  <c r="AL153" i="32"/>
  <c r="AK390" i="32"/>
  <c r="AL390" i="32"/>
  <c r="G536" i="32"/>
  <c r="H536" i="32"/>
  <c r="AK695" i="32"/>
  <c r="AL695" i="32"/>
  <c r="AK208" i="32"/>
  <c r="AJ207" i="32"/>
  <c r="AL208" i="32"/>
  <c r="AK512" i="32"/>
  <c r="AL512" i="32"/>
  <c r="AK79" i="32"/>
  <c r="AL79" i="32"/>
  <c r="G159" i="32"/>
  <c r="H159" i="32"/>
  <c r="AK209" i="32"/>
  <c r="AL209" i="32"/>
  <c r="AK445" i="32"/>
  <c r="AL445" i="32"/>
  <c r="AL45" i="32"/>
  <c r="AK45" i="32"/>
  <c r="AK46" i="32"/>
  <c r="AL46" i="32"/>
  <c r="H323" i="32"/>
  <c r="G323" i="32"/>
  <c r="AK91" i="32"/>
  <c r="AL91" i="32"/>
  <c r="AK524" i="32"/>
  <c r="AL524" i="32"/>
  <c r="AK50" i="32"/>
  <c r="AL50" i="32"/>
  <c r="N620" i="32"/>
  <c r="M620" i="32"/>
  <c r="AK694" i="32"/>
  <c r="AL694" i="32"/>
  <c r="AK276" i="32"/>
  <c r="AL276" i="32"/>
  <c r="AK442" i="32"/>
  <c r="AL442" i="32"/>
  <c r="AL650" i="32"/>
  <c r="AK650" i="32"/>
  <c r="AK602" i="32"/>
  <c r="AL602" i="32"/>
  <c r="AL373" i="32"/>
  <c r="AK373" i="32"/>
  <c r="M52" i="32"/>
  <c r="N52" i="32"/>
  <c r="AL197" i="32"/>
  <c r="AK197" i="32"/>
  <c r="AK160" i="32"/>
  <c r="AL160" i="32"/>
  <c r="AJ159" i="32"/>
  <c r="AK385" i="32"/>
  <c r="AL385" i="32"/>
  <c r="AK186" i="32"/>
  <c r="AL186" i="32"/>
  <c r="AK728" i="32"/>
  <c r="AL728" i="32"/>
  <c r="AL743" i="32"/>
  <c r="AK743" i="32"/>
  <c r="AK282" i="32"/>
  <c r="AL282" i="32"/>
  <c r="AK571" i="32"/>
  <c r="AL571" i="32"/>
  <c r="AL229" i="32"/>
  <c r="AK229" i="32"/>
  <c r="Z536" i="32"/>
  <c r="Y536" i="32"/>
  <c r="AL187" i="32"/>
  <c r="AK187" i="32"/>
  <c r="AK469" i="32"/>
  <c r="AL469" i="32"/>
  <c r="AL404" i="32"/>
  <c r="AK404" i="32"/>
  <c r="AL74" i="32"/>
  <c r="AK74" i="32"/>
  <c r="AL707" i="32"/>
  <c r="AK707" i="32"/>
  <c r="AL590" i="32"/>
  <c r="AK590" i="32"/>
  <c r="AK90" i="32"/>
  <c r="AL90" i="32"/>
  <c r="BZ633" i="31"/>
  <c r="CD633" i="31" s="1"/>
  <c r="CB634" i="31"/>
  <c r="CA634" i="31"/>
  <c r="AL103" i="32"/>
  <c r="AK103" i="32"/>
  <c r="AL262" i="32"/>
  <c r="AK262" i="32"/>
  <c r="AK731" i="32"/>
  <c r="AL731" i="32"/>
  <c r="AK573" i="32"/>
  <c r="AL573" i="32"/>
  <c r="AK248" i="32"/>
  <c r="AL248" i="32"/>
  <c r="AK449" i="32"/>
  <c r="AL449" i="32"/>
  <c r="AK639" i="32"/>
  <c r="AL639" i="32"/>
  <c r="AL732" i="32"/>
  <c r="AK732" i="32"/>
  <c r="AK152" i="32"/>
  <c r="AL152" i="32"/>
  <c r="AL285" i="32"/>
  <c r="AK285" i="32"/>
  <c r="AK140" i="32"/>
  <c r="AL140" i="32"/>
  <c r="AK473" i="32"/>
  <c r="AL473" i="32"/>
  <c r="AJ472" i="32"/>
  <c r="T611" i="32"/>
  <c r="S611" i="32"/>
  <c r="AK291" i="32"/>
  <c r="AL291" i="32"/>
  <c r="AL199" i="32"/>
  <c r="AK199" i="32"/>
  <c r="AL277" i="32"/>
  <c r="AK277" i="32"/>
  <c r="AL723" i="32"/>
  <c r="AK723" i="32"/>
  <c r="AL161" i="32"/>
  <c r="AK161" i="32"/>
  <c r="AK665" i="32"/>
  <c r="AL665" i="32"/>
  <c r="AL242" i="32"/>
  <c r="AK242" i="32"/>
  <c r="AK21" i="32"/>
  <c r="AL21" i="32"/>
  <c r="R329" i="1"/>
  <c r="Q329" i="1"/>
  <c r="AK26" i="32"/>
  <c r="AL26" i="32"/>
  <c r="AK24" i="32"/>
  <c r="AL24" i="32"/>
  <c r="M192" i="32"/>
  <c r="N192" i="32"/>
  <c r="H461" i="32"/>
  <c r="G461" i="32"/>
  <c r="AK377" i="32"/>
  <c r="AL377" i="32"/>
  <c r="AF536" i="32"/>
  <c r="AE536" i="32"/>
  <c r="H114" i="32"/>
  <c r="G114" i="32"/>
  <c r="AK238" i="32"/>
  <c r="AL238" i="32"/>
  <c r="S121" i="32"/>
  <c r="T121" i="32"/>
  <c r="AL620" i="32"/>
  <c r="AK620" i="32"/>
  <c r="H544" i="32"/>
  <c r="G544" i="32"/>
  <c r="AK574" i="32"/>
  <c r="AL574" i="32"/>
  <c r="AL337" i="32"/>
  <c r="AK337" i="32"/>
  <c r="X122" i="1"/>
  <c r="W122" i="1"/>
  <c r="V121" i="1"/>
  <c r="AL749" i="32"/>
  <c r="AK749" i="32"/>
  <c r="AL407" i="32"/>
  <c r="AK407" i="32"/>
  <c r="AL656" i="32"/>
  <c r="AK656" i="32"/>
  <c r="AL287" i="32"/>
  <c r="AK287" i="32"/>
  <c r="T465" i="32"/>
  <c r="S465" i="32"/>
  <c r="AK369" i="32"/>
  <c r="AL369" i="32"/>
  <c r="AK663" i="32"/>
  <c r="AL663" i="32"/>
  <c r="T52" i="32"/>
  <c r="S52" i="32"/>
  <c r="AL556" i="32"/>
  <c r="AK556" i="32"/>
  <c r="AL688" i="32"/>
  <c r="AK688" i="32"/>
  <c r="AK618" i="32"/>
  <c r="AL618" i="32"/>
  <c r="AK484" i="32"/>
  <c r="AL484" i="32"/>
  <c r="AK230" i="32"/>
  <c r="AL230" i="32"/>
  <c r="H53" i="32"/>
  <c r="G53" i="32"/>
  <c r="AK368" i="32"/>
  <c r="AL368" i="32"/>
  <c r="AL359" i="32"/>
  <c r="AK359" i="32"/>
  <c r="AK283" i="32"/>
  <c r="AL283" i="32"/>
  <c r="AK344" i="32"/>
  <c r="AL344" i="32"/>
  <c r="AL598" i="32"/>
  <c r="AK598" i="32"/>
  <c r="AK546" i="32"/>
  <c r="AL546" i="32"/>
  <c r="AL459" i="32"/>
  <c r="AK459" i="32"/>
  <c r="AK95" i="32"/>
  <c r="AL95" i="32"/>
  <c r="G620" i="32"/>
  <c r="H620" i="32"/>
  <c r="AK252" i="32"/>
  <c r="AL252" i="32"/>
  <c r="AK94" i="32"/>
  <c r="AL94" i="32"/>
  <c r="AL508" i="32"/>
  <c r="AK508" i="32"/>
  <c r="AK278" i="32"/>
  <c r="AL278" i="32"/>
  <c r="AK520" i="32"/>
  <c r="AL520" i="32"/>
  <c r="R219" i="32"/>
  <c r="S271" i="32"/>
  <c r="T271" i="32"/>
  <c r="BU329" i="31"/>
  <c r="BV329" i="31"/>
  <c r="AL99" i="32"/>
  <c r="AK99" i="32"/>
  <c r="AK389" i="32"/>
  <c r="AL389" i="32"/>
  <c r="AL725" i="32"/>
  <c r="AK725" i="32"/>
  <c r="AL43" i="32"/>
  <c r="AK43" i="32"/>
  <c r="AK372" i="32"/>
  <c r="AL372" i="32"/>
  <c r="AK603" i="32"/>
  <c r="AL603" i="32"/>
  <c r="AK578" i="32"/>
  <c r="AL578" i="32"/>
  <c r="CB465" i="31"/>
  <c r="CA465" i="31"/>
  <c r="AK616" i="32"/>
  <c r="AL616" i="32"/>
  <c r="G271" i="32"/>
  <c r="H271" i="32"/>
  <c r="AK263" i="32"/>
  <c r="AL263" i="32"/>
  <c r="AL609" i="32"/>
  <c r="AK609" i="32"/>
  <c r="AF461" i="32"/>
  <c r="AE461" i="32"/>
  <c r="X424" i="1"/>
  <c r="W424" i="1"/>
  <c r="AL477" i="32"/>
  <c r="AK477" i="32"/>
  <c r="AL108" i="32"/>
  <c r="AK108" i="32"/>
  <c r="AL719" i="32"/>
  <c r="AK719" i="32"/>
  <c r="AL565" i="32"/>
  <c r="AK565" i="32"/>
  <c r="AL138" i="32"/>
  <c r="AK138" i="32"/>
  <c r="AK123" i="32"/>
  <c r="AL123" i="32"/>
  <c r="AK232" i="32"/>
  <c r="AL232" i="32"/>
  <c r="AK243" i="32"/>
  <c r="AL243" i="32"/>
  <c r="AL414" i="32"/>
  <c r="AK414" i="32"/>
  <c r="AL203" i="32"/>
  <c r="AK203" i="32"/>
  <c r="AJ202" i="32"/>
  <c r="AK729" i="32"/>
  <c r="AL729" i="32"/>
  <c r="AL228" i="32"/>
  <c r="AK228" i="32"/>
  <c r="M544" i="32"/>
  <c r="N544" i="32"/>
  <c r="AK600" i="32"/>
  <c r="AL600" i="32"/>
  <c r="N759" i="32"/>
  <c r="M759" i="32"/>
  <c r="AL157" i="32"/>
  <c r="AK157" i="32"/>
  <c r="AK709" i="32"/>
  <c r="AL709" i="32"/>
  <c r="AK388" i="32"/>
  <c r="AL388" i="32"/>
  <c r="AK537" i="32"/>
  <c r="AJ536" i="32"/>
  <c r="AL537" i="32"/>
  <c r="AK269" i="32"/>
  <c r="AL269" i="32"/>
  <c r="AL752" i="32"/>
  <c r="AK752" i="32"/>
  <c r="AK171" i="32"/>
  <c r="AL171" i="32"/>
  <c r="G192" i="32"/>
  <c r="H192" i="32"/>
  <c r="V353" i="1"/>
  <c r="W354" i="1"/>
  <c r="X354" i="1"/>
  <c r="AK347" i="32"/>
  <c r="AL347" i="32"/>
  <c r="BZ421" i="31"/>
  <c r="I366" i="1"/>
  <c r="I55" i="15" s="1"/>
  <c r="CA472" i="31"/>
  <c r="CB472" i="31"/>
  <c r="AL396" i="32"/>
  <c r="AK396" i="32"/>
  <c r="AL589" i="32"/>
  <c r="AK589" i="32"/>
  <c r="AL478" i="32"/>
  <c r="AK478" i="32"/>
  <c r="AL513" i="32"/>
  <c r="AK513" i="32"/>
  <c r="AK175" i="32"/>
  <c r="AL175" i="32"/>
  <c r="CA536" i="31"/>
  <c r="CB536" i="31"/>
  <c r="S759" i="32"/>
  <c r="T759" i="32"/>
  <c r="Y271" i="32"/>
  <c r="Z271" i="32"/>
  <c r="AK517" i="32"/>
  <c r="AL517" i="32"/>
  <c r="BZ329" i="31"/>
  <c r="CA353" i="31"/>
  <c r="CB353" i="31"/>
  <c r="AK326" i="32"/>
  <c r="AL326" i="32"/>
  <c r="L219" i="32"/>
  <c r="M53" i="32"/>
  <c r="N53" i="32"/>
  <c r="AK370" i="32"/>
  <c r="AL370" i="32"/>
  <c r="W453" i="1"/>
  <c r="V452" i="1"/>
  <c r="X453" i="1"/>
  <c r="AF697" i="32"/>
  <c r="AJ697" i="32"/>
  <c r="AE697" i="32"/>
  <c r="AL443" i="32"/>
  <c r="AK443" i="32"/>
  <c r="AL350" i="32"/>
  <c r="AK350" i="32"/>
  <c r="AL468" i="32"/>
  <c r="AK468" i="32"/>
  <c r="AK239" i="32"/>
  <c r="AL239" i="32"/>
  <c r="AK136" i="32"/>
  <c r="AL136" i="32"/>
  <c r="AL579" i="32"/>
  <c r="AK579" i="32"/>
  <c r="AL531" i="32"/>
  <c r="AK531" i="32"/>
  <c r="AF434" i="32"/>
  <c r="AE434" i="32"/>
  <c r="AK747" i="32"/>
  <c r="AL747" i="32"/>
  <c r="AF403" i="32"/>
  <c r="AE403" i="32"/>
  <c r="AJ403" i="32"/>
  <c r="T192" i="32"/>
  <c r="S192" i="32"/>
  <c r="AL398" i="32"/>
  <c r="AK398" i="32"/>
  <c r="AK188" i="32"/>
  <c r="AL188" i="32"/>
  <c r="AL93" i="32"/>
  <c r="AK93" i="32"/>
  <c r="AK47" i="32"/>
  <c r="AL47" i="32"/>
  <c r="S159" i="32"/>
  <c r="T159" i="32"/>
  <c r="CA611" i="31"/>
  <c r="CB611" i="31"/>
  <c r="AL557" i="32"/>
  <c r="AK557" i="32"/>
  <c r="AK458" i="32"/>
  <c r="AL458" i="32"/>
  <c r="AL384" i="32"/>
  <c r="AK384" i="32"/>
  <c r="W466" i="1"/>
  <c r="V465" i="1"/>
  <c r="X466" i="1"/>
  <c r="AK253" i="32"/>
  <c r="AL253" i="32"/>
  <c r="AK150" i="32"/>
  <c r="AL150" i="32"/>
  <c r="BU633" i="31"/>
  <c r="BV633" i="31"/>
  <c r="L329" i="32"/>
  <c r="N353" i="32"/>
  <c r="M353" i="32"/>
  <c r="AK515" i="32"/>
  <c r="AL515" i="32"/>
  <c r="AK412" i="32"/>
  <c r="AL412" i="32"/>
  <c r="Y472" i="32"/>
  <c r="Z472" i="32"/>
  <c r="AL534" i="32"/>
  <c r="AK534" i="32"/>
  <c r="AL61" i="32"/>
  <c r="AK61" i="32"/>
  <c r="G121" i="32"/>
  <c r="H121" i="32"/>
  <c r="AK395" i="32"/>
  <c r="AL395" i="32"/>
  <c r="AK49" i="32"/>
  <c r="AL49" i="32"/>
  <c r="AL133" i="32"/>
  <c r="AK133" i="32"/>
  <c r="AK260" i="32"/>
  <c r="AL260" i="32"/>
  <c r="AJ121" i="32"/>
  <c r="AN121" i="32" s="1"/>
  <c r="AF121" i="32"/>
  <c r="AE121" i="32"/>
  <c r="AL144" i="32"/>
  <c r="AK144" i="32"/>
  <c r="AL148" i="32"/>
  <c r="AK148" i="32"/>
  <c r="AL346" i="32"/>
  <c r="AK346" i="32"/>
  <c r="AL149" i="32"/>
  <c r="AK149" i="32"/>
  <c r="AK479" i="32"/>
  <c r="AL479" i="32"/>
  <c r="M434" i="32"/>
  <c r="N434" i="32"/>
  <c r="AK664" i="32"/>
  <c r="AL664" i="32"/>
  <c r="AL715" i="32"/>
  <c r="AK715" i="32"/>
  <c r="AK226" i="32"/>
  <c r="AL226" i="32"/>
  <c r="AK75" i="32"/>
  <c r="AL75" i="32"/>
  <c r="AL463" i="32"/>
  <c r="AK463" i="32"/>
  <c r="AK744" i="32"/>
  <c r="AL744" i="32"/>
  <c r="AK685" i="32"/>
  <c r="AL685" i="32"/>
  <c r="AL726" i="32"/>
  <c r="AK726" i="32"/>
  <c r="V367" i="1"/>
  <c r="X368" i="1"/>
  <c r="W368" i="1"/>
  <c r="AJ52" i="32"/>
  <c r="AF52" i="32"/>
  <c r="AE52" i="32"/>
  <c r="CB77" i="31"/>
  <c r="CA77" i="31"/>
  <c r="AL692" i="32"/>
  <c r="AK692" i="32"/>
  <c r="AK690" i="32"/>
  <c r="AL690" i="32"/>
  <c r="AK130" i="32"/>
  <c r="AL130" i="32"/>
  <c r="AK119" i="32"/>
  <c r="AL119" i="32"/>
  <c r="AF634" i="32"/>
  <c r="AE634" i="32"/>
  <c r="X53" i="1"/>
  <c r="W53" i="1"/>
  <c r="AL575" i="32"/>
  <c r="AK575" i="32"/>
  <c r="AK30" i="32"/>
  <c r="AL30" i="32"/>
  <c r="AK54" i="32"/>
  <c r="AL54" i="32"/>
  <c r="AK163" i="32"/>
  <c r="AL163" i="32"/>
  <c r="AL18" i="32"/>
  <c r="AK18" i="32"/>
  <c r="AL435" i="32"/>
  <c r="AJ434" i="32"/>
  <c r="AK435" i="32"/>
  <c r="AK279" i="32"/>
  <c r="AL279" i="32"/>
  <c r="AK529" i="32"/>
  <c r="AL529" i="32"/>
  <c r="AL762" i="32"/>
  <c r="AK762" i="32"/>
  <c r="AK165" i="32"/>
  <c r="AL165" i="32"/>
  <c r="AL699" i="32"/>
  <c r="AK699" i="32"/>
  <c r="AL36" i="32"/>
  <c r="AK36" i="32"/>
  <c r="AL210" i="32"/>
  <c r="AK210" i="32"/>
  <c r="AL222" i="32"/>
  <c r="AK222" i="32"/>
  <c r="AK606" i="32"/>
  <c r="AL606" i="32"/>
  <c r="CA452" i="31"/>
  <c r="CB452" i="31"/>
  <c r="CA192" i="31"/>
  <c r="CB192" i="31"/>
  <c r="AK34" i="32"/>
  <c r="AL34" i="32"/>
  <c r="AK591" i="32"/>
  <c r="AL591" i="32"/>
  <c r="AL156" i="32"/>
  <c r="AK156" i="32"/>
  <c r="AK70" i="32"/>
  <c r="AL70" i="32"/>
  <c r="AL182" i="32"/>
  <c r="AK182" i="32"/>
  <c r="CB434" i="31"/>
  <c r="CA434" i="31"/>
  <c r="CB620" i="31"/>
  <c r="CA620" i="31"/>
  <c r="AK256" i="32"/>
  <c r="AL256" i="32"/>
  <c r="AK190" i="32"/>
  <c r="AL190" i="32"/>
  <c r="AE620" i="32"/>
  <c r="AF620" i="32"/>
  <c r="AK516" i="32"/>
  <c r="AL516" i="32"/>
  <c r="AE202" i="32"/>
  <c r="AF202" i="32"/>
  <c r="AK264" i="32"/>
  <c r="AL264" i="32"/>
  <c r="AL766" i="32"/>
  <c r="AK766" i="32"/>
  <c r="AL684" i="32"/>
  <c r="AK684" i="32"/>
  <c r="AL12" i="32"/>
  <c r="AK12" i="32"/>
  <c r="AL693" i="32"/>
  <c r="AK693" i="32"/>
  <c r="AL764" i="32"/>
  <c r="AK764" i="32"/>
  <c r="AF465" i="32"/>
  <c r="AE465" i="32"/>
  <c r="AL399" i="32"/>
  <c r="AK399" i="32"/>
  <c r="S544" i="32"/>
  <c r="T544" i="32"/>
  <c r="Y367" i="32"/>
  <c r="Z367" i="32"/>
  <c r="X366" i="32"/>
  <c r="X418" i="32" s="1"/>
  <c r="AK223" i="32"/>
  <c r="AL223" i="32"/>
  <c r="AK498" i="32"/>
  <c r="AL498" i="32"/>
  <c r="X272" i="1"/>
  <c r="W272" i="1"/>
  <c r="V271" i="1"/>
  <c r="AK288" i="32"/>
  <c r="AL288" i="32"/>
  <c r="AL180" i="32"/>
  <c r="AK180" i="32"/>
  <c r="AK196" i="32"/>
  <c r="AL196" i="32"/>
  <c r="H434" i="32"/>
  <c r="G434" i="32"/>
  <c r="AL128" i="32"/>
  <c r="AK128" i="32"/>
  <c r="Y114" i="32"/>
  <c r="Z114" i="32"/>
  <c r="AL189" i="32"/>
  <c r="AK189" i="32"/>
  <c r="AL635" i="32"/>
  <c r="AK635" i="32"/>
  <c r="AL297" i="32"/>
  <c r="AK297" i="32"/>
  <c r="W760" i="1"/>
  <c r="X760" i="1"/>
  <c r="V759" i="1"/>
  <c r="AK572" i="32"/>
  <c r="AL572" i="32"/>
  <c r="AL523" i="32"/>
  <c r="AK523" i="32"/>
  <c r="AK143" i="32"/>
  <c r="AL143" i="32"/>
  <c r="CB207" i="31"/>
  <c r="CA207" i="31"/>
  <c r="AK102" i="32"/>
  <c r="AL102" i="32"/>
  <c r="AK657" i="32"/>
  <c r="AL657" i="32"/>
  <c r="AL381" i="32"/>
  <c r="AK381" i="32"/>
  <c r="X52" i="1"/>
  <c r="W52" i="1"/>
  <c r="BZ673" i="31"/>
  <c r="AK85" i="32"/>
  <c r="AL85" i="32"/>
  <c r="AK97" i="32"/>
  <c r="AL97" i="32"/>
  <c r="AK319" i="32"/>
  <c r="AL319" i="32"/>
  <c r="AK683" i="32"/>
  <c r="AL683" i="32"/>
  <c r="AL649" i="32"/>
  <c r="AK649" i="32"/>
  <c r="AK345" i="32"/>
  <c r="AL345" i="32"/>
  <c r="AK29" i="32"/>
  <c r="AL29" i="32"/>
  <c r="AL541" i="32"/>
  <c r="AK541" i="32"/>
  <c r="AL66" i="32"/>
  <c r="AK66" i="32"/>
  <c r="T53" i="32"/>
  <c r="S53" i="32"/>
  <c r="AL748" i="32"/>
  <c r="AK748" i="32"/>
  <c r="AL33" i="32"/>
  <c r="AK33" i="32"/>
  <c r="AF367" i="32"/>
  <c r="AJ367" i="32"/>
  <c r="AE367" i="32"/>
  <c r="AD366" i="32"/>
  <c r="AD418" i="32" s="1"/>
  <c r="AK450" i="32"/>
  <c r="AL450" i="32"/>
  <c r="AK179" i="32"/>
  <c r="AL179" i="32"/>
  <c r="AL211" i="32"/>
  <c r="AK211" i="32"/>
  <c r="AK698" i="32"/>
  <c r="AL698" i="32"/>
  <c r="AL321" i="32"/>
  <c r="AK321" i="32"/>
  <c r="AL409" i="32"/>
  <c r="AK409" i="32"/>
  <c r="AK643" i="32"/>
  <c r="AL643" i="32"/>
  <c r="AK518" i="32"/>
  <c r="AL518" i="32"/>
  <c r="AL155" i="32"/>
  <c r="AK155" i="32"/>
  <c r="CB483" i="31"/>
  <c r="CA483" i="31"/>
  <c r="P69" i="5"/>
  <c r="R126" i="1"/>
  <c r="Q126" i="1"/>
  <c r="X612" i="1"/>
  <c r="V611" i="1"/>
  <c r="W612" i="1"/>
  <c r="AL325" i="32"/>
  <c r="AK325" i="32"/>
  <c r="N114" i="32"/>
  <c r="M114" i="32"/>
  <c r="AK267" i="32"/>
  <c r="AL267" i="32"/>
  <c r="BU126" i="31"/>
  <c r="BV126" i="31"/>
  <c r="BZ126" i="31"/>
  <c r="CD126" i="31" s="1"/>
  <c r="H759" i="32"/>
  <c r="G759" i="32"/>
  <c r="AL294" i="32"/>
  <c r="AK294" i="32"/>
  <c r="AL67" i="32"/>
  <c r="AK67" i="32"/>
  <c r="AL341" i="32"/>
  <c r="AK341" i="32"/>
  <c r="AK487" i="32"/>
  <c r="AL487" i="32"/>
  <c r="AL331" i="32"/>
  <c r="AK331" i="32"/>
  <c r="AK332" i="32"/>
  <c r="AL332" i="32"/>
  <c r="AK462" i="32"/>
  <c r="AL462" i="32"/>
  <c r="AJ461" i="32"/>
  <c r="W324" i="1"/>
  <c r="X324" i="1"/>
  <c r="V323" i="1"/>
  <c r="AL204" i="32"/>
  <c r="AK204" i="32"/>
  <c r="P218" i="1"/>
  <c r="R219" i="1"/>
  <c r="Q219" i="1"/>
  <c r="AL17" i="32"/>
  <c r="AK17" i="32"/>
  <c r="AK717" i="32"/>
  <c r="AL717" i="32"/>
  <c r="M202" i="32"/>
  <c r="N202" i="32"/>
  <c r="AK716" i="32"/>
  <c r="AL716" i="32"/>
  <c r="AK310" i="32"/>
  <c r="AL310" i="32"/>
  <c r="AK540" i="32"/>
  <c r="AL540" i="32"/>
  <c r="AK221" i="32"/>
  <c r="AL221" i="32"/>
  <c r="AK122" i="32"/>
  <c r="AL122" i="32"/>
  <c r="AL617" i="32"/>
  <c r="AK617" i="32"/>
  <c r="T472" i="32"/>
  <c r="S472" i="32"/>
  <c r="AK648" i="32"/>
  <c r="AL648" i="32"/>
  <c r="AK583" i="32"/>
  <c r="AL583" i="32"/>
  <c r="AL20" i="32"/>
  <c r="AK20" i="32"/>
  <c r="AK23" i="32"/>
  <c r="AL23" i="32"/>
  <c r="T620" i="32"/>
  <c r="S620" i="32"/>
  <c r="AL746" i="32"/>
  <c r="AK746" i="32"/>
  <c r="AL35" i="32"/>
  <c r="AK35" i="32"/>
  <c r="M472" i="32"/>
  <c r="N472" i="32"/>
  <c r="AK80" i="32"/>
  <c r="AL80" i="32"/>
  <c r="H611" i="32"/>
  <c r="G611" i="32"/>
  <c r="AJ192" i="32"/>
  <c r="AL194" i="32"/>
  <c r="AK194" i="32"/>
  <c r="W404" i="1"/>
  <c r="V403" i="1"/>
  <c r="X404" i="1"/>
  <c r="AL25" i="32"/>
  <c r="AK25" i="32"/>
  <c r="AK588" i="32"/>
  <c r="AL588" i="32"/>
  <c r="AL437" i="32"/>
  <c r="AK437" i="32"/>
  <c r="T367" i="32"/>
  <c r="S367" i="32"/>
  <c r="R366" i="32"/>
  <c r="R418" i="32" s="1"/>
  <c r="AL553" i="32"/>
  <c r="AK553" i="32"/>
  <c r="AK711" i="32"/>
  <c r="AL711" i="32"/>
  <c r="AL37" i="32"/>
  <c r="AK37" i="32"/>
  <c r="W160" i="1"/>
  <c r="X160" i="1"/>
  <c r="V159" i="1"/>
  <c r="AL400" i="32"/>
  <c r="AK400" i="32"/>
  <c r="AK154" i="32"/>
  <c r="AL154" i="32"/>
  <c r="X203" i="1"/>
  <c r="V202" i="1"/>
  <c r="W203" i="1"/>
  <c r="AL406" i="32"/>
  <c r="AK406" i="32"/>
  <c r="AL55" i="32"/>
  <c r="AK55" i="32"/>
  <c r="X193" i="1"/>
  <c r="V192" i="1"/>
  <c r="W193" i="1"/>
  <c r="N536" i="32"/>
  <c r="M536" i="32"/>
  <c r="AL431" i="32"/>
  <c r="AK431" i="32"/>
  <c r="AL198" i="32"/>
  <c r="AK198" i="32"/>
  <c r="AK22" i="32"/>
  <c r="AL22" i="32"/>
  <c r="F126" i="32"/>
  <c r="AL63" i="32"/>
  <c r="AK63" i="32"/>
  <c r="AL107" i="32"/>
  <c r="AK107" i="32"/>
  <c r="AL601" i="32"/>
  <c r="AK601" i="32"/>
  <c r="AK496" i="32"/>
  <c r="AL496" i="32"/>
  <c r="N697" i="32"/>
  <c r="M697" i="32"/>
  <c r="X219" i="32"/>
  <c r="AL467" i="32"/>
  <c r="AK467" i="32"/>
  <c r="N159" i="32"/>
  <c r="M159" i="32"/>
  <c r="AJ483" i="32"/>
  <c r="AK483" i="32" s="1"/>
  <c r="BP418" i="31"/>
  <c r="BO418" i="31"/>
  <c r="AK687" i="32"/>
  <c r="AL687" i="32"/>
  <c r="Y159" i="32"/>
  <c r="Z159" i="32"/>
  <c r="AL348" i="32"/>
  <c r="AK348" i="32"/>
  <c r="AK582" i="32"/>
  <c r="AL582" i="32"/>
  <c r="AL614" i="32"/>
  <c r="AK614" i="32"/>
  <c r="H403" i="32"/>
  <c r="G403" i="32"/>
  <c r="AK293" i="32"/>
  <c r="AL293" i="32"/>
  <c r="AK7" i="32"/>
  <c r="AL7" i="32"/>
  <c r="AK563" i="32"/>
  <c r="AL563" i="32"/>
  <c r="AL753" i="32"/>
  <c r="AK753" i="32"/>
  <c r="AL292" i="32"/>
  <c r="AK292" i="32"/>
  <c r="AK59" i="32"/>
  <c r="AL59" i="32"/>
  <c r="AL476" i="32"/>
  <c r="AK476" i="32"/>
  <c r="AK172" i="32"/>
  <c r="AL172" i="32"/>
  <c r="AJ611" i="32"/>
  <c r="AL612" i="32"/>
  <c r="AK612" i="32"/>
  <c r="AK306" i="32"/>
  <c r="AL306" i="32"/>
  <c r="AL651" i="32"/>
  <c r="AK651" i="32"/>
  <c r="H353" i="32"/>
  <c r="G353" i="32"/>
  <c r="AK308" i="32"/>
  <c r="AL308" i="32"/>
  <c r="S461" i="32"/>
  <c r="T461" i="32"/>
  <c r="AK246" i="32"/>
  <c r="AL246" i="32"/>
  <c r="AL538" i="32"/>
  <c r="AK538" i="32"/>
  <c r="AL446" i="32"/>
  <c r="AK446" i="32"/>
  <c r="AK681" i="32"/>
  <c r="AL681" i="32"/>
  <c r="AK39" i="32"/>
  <c r="AL39" i="32"/>
  <c r="AK378" i="32"/>
  <c r="AL378" i="32"/>
  <c r="AL599" i="32"/>
  <c r="AK599" i="32"/>
  <c r="AK357" i="32"/>
  <c r="AL357" i="32"/>
  <c r="AL254" i="32"/>
  <c r="AK254" i="32"/>
  <c r="AL682" i="32"/>
  <c r="AK682" i="32"/>
  <c r="AL439" i="32"/>
  <c r="AK439" i="32"/>
  <c r="AL313" i="32"/>
  <c r="AK313" i="32"/>
  <c r="W551" i="1"/>
  <c r="X551" i="1"/>
  <c r="AJ465" i="32"/>
  <c r="AK466" i="32"/>
  <c r="AL466" i="32"/>
  <c r="CB367" i="31"/>
  <c r="CA367" i="31"/>
  <c r="AK539" i="32"/>
  <c r="AL539" i="32"/>
  <c r="G202" i="32"/>
  <c r="H202" i="32"/>
  <c r="BZ219" i="31"/>
  <c r="AL679" i="32"/>
  <c r="AK679" i="32"/>
  <c r="AL542" i="32"/>
  <c r="AK542" i="32"/>
  <c r="H697" i="32"/>
  <c r="G697" i="32"/>
  <c r="AK124" i="32"/>
  <c r="AL124" i="32"/>
  <c r="AL741" i="32"/>
  <c r="AK741" i="32"/>
  <c r="AK613" i="32"/>
  <c r="AL613" i="32"/>
  <c r="AK250" i="32"/>
  <c r="AL250" i="32"/>
  <c r="I16" i="5"/>
  <c r="I126" i="1"/>
  <c r="I69" i="5" s="1"/>
  <c r="AK721" i="32"/>
  <c r="AL721" i="32"/>
  <c r="AL13" i="32"/>
  <c r="AK13" i="32"/>
  <c r="AL244" i="32"/>
  <c r="AK244" i="32"/>
  <c r="AK503" i="32"/>
  <c r="AL503" i="32"/>
  <c r="AK110" i="32"/>
  <c r="AL110" i="32"/>
  <c r="AL134" i="32"/>
  <c r="AK134" i="32"/>
  <c r="X546" i="1"/>
  <c r="W546" i="1"/>
  <c r="V544" i="1"/>
  <c r="CA461" i="31"/>
  <c r="CB461" i="31"/>
  <c r="AK474" i="32"/>
  <c r="AL474" i="32"/>
  <c r="AL507" i="32"/>
  <c r="AK507" i="32"/>
  <c r="CB121" i="31"/>
  <c r="CA121" i="31"/>
  <c r="AD329" i="32"/>
  <c r="AF353" i="32"/>
  <c r="AE353" i="32"/>
  <c r="AK302" i="32"/>
  <c r="AL302" i="32"/>
  <c r="AL636" i="32"/>
  <c r="AK636" i="32"/>
  <c r="T494" i="32"/>
  <c r="S494" i="32"/>
  <c r="Y53" i="32"/>
  <c r="Z53" i="32"/>
  <c r="CB202" i="31"/>
  <c r="CA202" i="31"/>
  <c r="X473" i="1"/>
  <c r="V472" i="1"/>
  <c r="W473" i="1"/>
  <c r="Z434" i="32"/>
  <c r="Y434" i="32"/>
  <c r="AK185" i="32"/>
  <c r="AL185" i="32"/>
  <c r="AK115" i="32"/>
  <c r="AL115" i="32"/>
  <c r="N207" i="32"/>
  <c r="M207" i="32"/>
  <c r="AF192" i="32"/>
  <c r="AE192" i="32"/>
  <c r="AD126" i="32"/>
  <c r="AK265" i="32"/>
  <c r="AL265" i="32"/>
  <c r="AK145" i="32"/>
  <c r="AL145" i="32"/>
  <c r="AL577" i="32"/>
  <c r="AK577" i="32"/>
  <c r="N367" i="32"/>
  <c r="L366" i="32"/>
  <c r="L418" i="32" s="1"/>
  <c r="M367" i="32"/>
  <c r="R16" i="5"/>
  <c r="Q16" i="5"/>
  <c r="AL200" i="32"/>
  <c r="AK200" i="32"/>
  <c r="AK69" i="32"/>
  <c r="AL69" i="32"/>
  <c r="AL258" i="32"/>
  <c r="AK258" i="32"/>
  <c r="N465" i="32"/>
  <c r="M465" i="32"/>
  <c r="AK387" i="32"/>
  <c r="AL387" i="32"/>
  <c r="CB403" i="31"/>
  <c r="CA403" i="31"/>
  <c r="AL718" i="32"/>
  <c r="AK718" i="32"/>
  <c r="AK438" i="32"/>
  <c r="AL438" i="32"/>
  <c r="AK317" i="32"/>
  <c r="AL317" i="32"/>
  <c r="AK745" i="32"/>
  <c r="AL745" i="32"/>
  <c r="AK305" i="32"/>
  <c r="AL305" i="32"/>
  <c r="AK235" i="32"/>
  <c r="AL235" i="32"/>
  <c r="AK568" i="32"/>
  <c r="AL568" i="32"/>
  <c r="AK178" i="32"/>
  <c r="AL178" i="32"/>
  <c r="AK701" i="32"/>
  <c r="AL701" i="32"/>
  <c r="AK691" i="32"/>
  <c r="AL691" i="32"/>
  <c r="AK183" i="32"/>
  <c r="AL183" i="32"/>
  <c r="AL448" i="32"/>
  <c r="AK448" i="32"/>
  <c r="S434" i="32"/>
  <c r="T434" i="32"/>
  <c r="CB494" i="31"/>
  <c r="CA494" i="31"/>
  <c r="AK9" i="32"/>
  <c r="AL9" i="32"/>
  <c r="AK100" i="32"/>
  <c r="AL100" i="32"/>
  <c r="AK475" i="32"/>
  <c r="AL475" i="32"/>
  <c r="AK767" i="32"/>
  <c r="AL767" i="32"/>
  <c r="AK700" i="32"/>
  <c r="AL700" i="32"/>
  <c r="AL506" i="32"/>
  <c r="AK506" i="32"/>
  <c r="AL14" i="32"/>
  <c r="AK14" i="32"/>
  <c r="AL92" i="32"/>
  <c r="AK92" i="32"/>
  <c r="AL730" i="32"/>
  <c r="AK730" i="32"/>
  <c r="AK562" i="32"/>
  <c r="AL562" i="32"/>
  <c r="AK646" i="32"/>
  <c r="AL646" i="32"/>
  <c r="Z461" i="32"/>
  <c r="Y461" i="32"/>
  <c r="AK225" i="32"/>
  <c r="AL225" i="32"/>
  <c r="AL371" i="32"/>
  <c r="AK371" i="32"/>
  <c r="AL597" i="32"/>
  <c r="AK597" i="32"/>
  <c r="AL295" i="32"/>
  <c r="AK295" i="32"/>
  <c r="AK499" i="32"/>
  <c r="AL499" i="32"/>
  <c r="AK259" i="32"/>
  <c r="AL259" i="32"/>
  <c r="CA662" i="31"/>
  <c r="CB662" i="31"/>
  <c r="AK678" i="32"/>
  <c r="AL678" i="32"/>
  <c r="AL147" i="32"/>
  <c r="AK147" i="32"/>
  <c r="AL488" i="32"/>
  <c r="AK488" i="32"/>
  <c r="AL227" i="32"/>
  <c r="AK227" i="32"/>
  <c r="AK485" i="32"/>
  <c r="AL485" i="32"/>
  <c r="BV366" i="31"/>
  <c r="BU366" i="31"/>
  <c r="BZ366" i="31"/>
  <c r="AL408" i="32"/>
  <c r="AK408" i="32"/>
  <c r="AL415" i="32"/>
  <c r="AK415" i="32"/>
  <c r="AK340" i="32"/>
  <c r="AL340" i="32"/>
  <c r="G465" i="32"/>
  <c r="H465" i="32"/>
  <c r="AK312" i="32"/>
  <c r="AJ419" i="32"/>
  <c r="AL312" i="32"/>
  <c r="AK342" i="32"/>
  <c r="AL342" i="32"/>
  <c r="AK734" i="32"/>
  <c r="AL734" i="32"/>
  <c r="AL680" i="32"/>
  <c r="AK680" i="32"/>
  <c r="AK552" i="32"/>
  <c r="AL552" i="32"/>
  <c r="AK596" i="32"/>
  <c r="AL596" i="32"/>
  <c r="S697" i="32"/>
  <c r="T697" i="32"/>
  <c r="AK8" i="32"/>
  <c r="AL8" i="32"/>
  <c r="AL324" i="32"/>
  <c r="AJ323" i="32"/>
  <c r="AK324" i="32"/>
  <c r="AK176" i="32"/>
  <c r="AL176" i="32"/>
  <c r="AK40" i="32"/>
  <c r="AL40" i="32"/>
  <c r="AL117" i="32"/>
  <c r="AK117" i="32"/>
  <c r="AK349" i="32"/>
  <c r="AL349" i="32"/>
  <c r="AK307" i="32"/>
  <c r="AL307" i="32"/>
  <c r="AK581" i="32"/>
  <c r="AL581" i="32"/>
  <c r="AL397" i="32"/>
  <c r="AK397" i="32"/>
  <c r="AK336" i="32"/>
  <c r="AL336" i="32"/>
  <c r="AF53" i="32"/>
  <c r="AJ53" i="32"/>
  <c r="AE53" i="32"/>
  <c r="AK299" i="32"/>
  <c r="AL299" i="32"/>
  <c r="AK60" i="32"/>
  <c r="AL60" i="32"/>
  <c r="AL528" i="32"/>
  <c r="AK528" i="32"/>
  <c r="AL444" i="32"/>
  <c r="AK444" i="32"/>
  <c r="AK272" i="32"/>
  <c r="AL272" i="32"/>
  <c r="AJ271" i="32"/>
  <c r="AK273" i="32"/>
  <c r="AL273" i="32"/>
  <c r="AK81" i="32"/>
  <c r="AL81" i="32"/>
  <c r="AJ452" i="32"/>
  <c r="F219" i="32"/>
  <c r="X77" i="1"/>
  <c r="W77" i="1"/>
  <c r="P7" i="5"/>
  <c r="AK666" i="32"/>
  <c r="AL666" i="32"/>
  <c r="AJ662" i="32"/>
  <c r="S662" i="32"/>
  <c r="T662" i="32"/>
  <c r="R633" i="32"/>
  <c r="G662" i="32"/>
  <c r="H662" i="32"/>
  <c r="F633" i="32"/>
  <c r="N662" i="32"/>
  <c r="M662" i="32"/>
  <c r="L633" i="32"/>
  <c r="Z662" i="32"/>
  <c r="Y662" i="32"/>
  <c r="X633" i="32"/>
  <c r="AE662" i="32"/>
  <c r="AF662" i="32"/>
  <c r="AD633" i="32"/>
  <c r="AK432" i="32"/>
  <c r="AL432" i="32"/>
  <c r="AJ429" i="32"/>
  <c r="AL533" i="32"/>
  <c r="AK533" i="32"/>
  <c r="AJ527" i="32"/>
  <c r="Z522" i="32"/>
  <c r="Y522" i="32"/>
  <c r="S522" i="32"/>
  <c r="T522" i="32"/>
  <c r="F421" i="32"/>
  <c r="AE522" i="32"/>
  <c r="AF522" i="32"/>
  <c r="L421" i="32"/>
  <c r="AK525" i="32"/>
  <c r="AL525" i="32"/>
  <c r="AJ522" i="32"/>
  <c r="G527" i="32"/>
  <c r="H527" i="32"/>
  <c r="T527" i="32"/>
  <c r="S527" i="32"/>
  <c r="M522" i="32"/>
  <c r="N522" i="32"/>
  <c r="H522" i="32"/>
  <c r="G522" i="32"/>
  <c r="AD421" i="32"/>
  <c r="R421" i="32"/>
  <c r="AF527" i="32"/>
  <c r="AE527" i="32"/>
  <c r="Z527" i="32"/>
  <c r="Y527" i="32"/>
  <c r="N527" i="32"/>
  <c r="M527" i="32"/>
  <c r="M77" i="32"/>
  <c r="N77" i="32"/>
  <c r="AF77" i="32"/>
  <c r="AE77" i="32"/>
  <c r="H77" i="32"/>
  <c r="G77" i="32"/>
  <c r="AL83" i="32"/>
  <c r="AK83" i="32"/>
  <c r="AJ77" i="32"/>
  <c r="S77" i="32"/>
  <c r="T77" i="32"/>
  <c r="Y77" i="32"/>
  <c r="Z77" i="32"/>
  <c r="X9" i="5" l="1"/>
  <c r="W9" i="5"/>
  <c r="CD218" i="31"/>
  <c r="BZ418" i="31"/>
  <c r="CD366" i="31"/>
  <c r="AL481" i="32"/>
  <c r="AK481" i="32"/>
  <c r="I418" i="1"/>
  <c r="Z544" i="32"/>
  <c r="Y544" i="32"/>
  <c r="AL548" i="32"/>
  <c r="AK548" i="32"/>
  <c r="BU218" i="31"/>
  <c r="BV218" i="31"/>
  <c r="AK634" i="32"/>
  <c r="N126" i="32"/>
  <c r="Y126" i="32"/>
  <c r="X7" i="5"/>
  <c r="W633" i="1"/>
  <c r="X633" i="1"/>
  <c r="AL494" i="32"/>
  <c r="S126" i="32"/>
  <c r="C8" i="34"/>
  <c r="D8" i="34"/>
  <c r="AK192" i="32"/>
  <c r="AL192" i="32"/>
  <c r="X611" i="1"/>
  <c r="W611" i="1"/>
  <c r="X452" i="1"/>
  <c r="W452" i="1"/>
  <c r="AK544" i="32"/>
  <c r="AL544" i="32"/>
  <c r="V11" i="5"/>
  <c r="W121" i="1"/>
  <c r="X121" i="1"/>
  <c r="CB218" i="31"/>
  <c r="CA218" i="31"/>
  <c r="AK452" i="32"/>
  <c r="AL452" i="32"/>
  <c r="G126" i="32"/>
  <c r="H126" i="32"/>
  <c r="V8" i="5"/>
  <c r="X192" i="1"/>
  <c r="W192" i="1"/>
  <c r="V366" i="1"/>
  <c r="V55" i="15" s="1"/>
  <c r="X367" i="1"/>
  <c r="W367" i="1"/>
  <c r="AJ673" i="32"/>
  <c r="W114" i="1"/>
  <c r="X114" i="1"/>
  <c r="AL114" i="32"/>
  <c r="AK114" i="32"/>
  <c r="V59" i="5"/>
  <c r="W697" i="1"/>
  <c r="X697" i="1"/>
  <c r="CB329" i="31"/>
  <c r="CA329" i="31"/>
  <c r="W759" i="1"/>
  <c r="X759" i="1"/>
  <c r="I11" i="8"/>
  <c r="I27" i="8" s="1"/>
  <c r="AF126" i="32"/>
  <c r="AE126" i="32"/>
  <c r="AJ126" i="32"/>
  <c r="AN126" i="32" s="1"/>
  <c r="AF329" i="32"/>
  <c r="AE329" i="32"/>
  <c r="Q69" i="5"/>
  <c r="R69" i="5"/>
  <c r="W353" i="1"/>
  <c r="X353" i="1"/>
  <c r="V329" i="1"/>
  <c r="AL759" i="32"/>
  <c r="AK759" i="32"/>
  <c r="Y329" i="32"/>
  <c r="Z329" i="32"/>
  <c r="CA126" i="31"/>
  <c r="CB126" i="31"/>
  <c r="AL483" i="32"/>
  <c r="AK323" i="32"/>
  <c r="AL323" i="32"/>
  <c r="CB219" i="31"/>
  <c r="CA219" i="31"/>
  <c r="V126" i="1"/>
  <c r="V16" i="5"/>
  <c r="X159" i="1"/>
  <c r="W159" i="1"/>
  <c r="AK461" i="32"/>
  <c r="AL461" i="32"/>
  <c r="AL207" i="32"/>
  <c r="AK207" i="32"/>
  <c r="W620" i="1"/>
  <c r="X620" i="1"/>
  <c r="X323" i="1"/>
  <c r="W323" i="1"/>
  <c r="AK52" i="32"/>
  <c r="AL52" i="32"/>
  <c r="AL472" i="32"/>
  <c r="AK472" i="32"/>
  <c r="P27" i="8"/>
  <c r="Q27" i="8" s="1"/>
  <c r="R11" i="8"/>
  <c r="AL403" i="32"/>
  <c r="AK403" i="32"/>
  <c r="CA633" i="31"/>
  <c r="CB633" i="31"/>
  <c r="X461" i="1"/>
  <c r="W461" i="1"/>
  <c r="R418" i="1"/>
  <c r="Q418" i="1"/>
  <c r="CA366" i="31"/>
  <c r="CB366" i="31"/>
  <c r="N366" i="32"/>
  <c r="M366" i="32"/>
  <c r="W544" i="1"/>
  <c r="X544" i="1"/>
  <c r="X202" i="1"/>
  <c r="W202" i="1"/>
  <c r="T366" i="32"/>
  <c r="S366" i="32"/>
  <c r="X403" i="1"/>
  <c r="W403" i="1"/>
  <c r="Y366" i="32"/>
  <c r="Z366" i="32"/>
  <c r="AL434" i="32"/>
  <c r="AK434" i="32"/>
  <c r="M219" i="32"/>
  <c r="N219" i="32"/>
  <c r="L218" i="32"/>
  <c r="AK202" i="32"/>
  <c r="AL202" i="32"/>
  <c r="T219" i="32"/>
  <c r="R218" i="32"/>
  <c r="S219" i="32"/>
  <c r="T329" i="32"/>
  <c r="S329" i="32"/>
  <c r="X536" i="1"/>
  <c r="W536" i="1"/>
  <c r="AJ329" i="32"/>
  <c r="AK353" i="32"/>
  <c r="AL353" i="32"/>
  <c r="BU418" i="31"/>
  <c r="BV418" i="31"/>
  <c r="AJ366" i="32"/>
  <c r="AN366" i="32" s="1"/>
  <c r="AE366" i="32"/>
  <c r="AF366" i="32"/>
  <c r="V219" i="1"/>
  <c r="W271" i="1"/>
  <c r="X271" i="1"/>
  <c r="AK697" i="32"/>
  <c r="AL697" i="32"/>
  <c r="AK159" i="32"/>
  <c r="AL159" i="32"/>
  <c r="W207" i="1"/>
  <c r="X207" i="1"/>
  <c r="H219" i="32"/>
  <c r="G219" i="32"/>
  <c r="F218" i="32"/>
  <c r="AL271" i="32"/>
  <c r="AK271" i="32"/>
  <c r="AJ219" i="32"/>
  <c r="AL53" i="32"/>
  <c r="AK53" i="32"/>
  <c r="W472" i="1"/>
  <c r="X472" i="1"/>
  <c r="AK611" i="32"/>
  <c r="AL611" i="32"/>
  <c r="Z219" i="32"/>
  <c r="Y219" i="32"/>
  <c r="X218" i="32"/>
  <c r="AL121" i="32"/>
  <c r="AK121" i="32"/>
  <c r="N329" i="32"/>
  <c r="M329" i="32"/>
  <c r="X465" i="1"/>
  <c r="W465" i="1"/>
  <c r="AL536" i="32"/>
  <c r="AK536" i="32"/>
  <c r="G366" i="32"/>
  <c r="H366" i="32"/>
  <c r="AK465" i="32"/>
  <c r="AL465" i="32"/>
  <c r="P56" i="5"/>
  <c r="R218" i="1"/>
  <c r="Q218" i="1"/>
  <c r="AL367" i="32"/>
  <c r="AK367" i="32"/>
  <c r="X434" i="1"/>
  <c r="W434" i="1"/>
  <c r="AD218" i="32"/>
  <c r="AF219" i="32"/>
  <c r="AE219" i="32"/>
  <c r="Q7" i="5"/>
  <c r="R7" i="5"/>
  <c r="AF633" i="32"/>
  <c r="AE633" i="32"/>
  <c r="H633" i="32"/>
  <c r="G633" i="32"/>
  <c r="M633" i="32"/>
  <c r="N633" i="32"/>
  <c r="T633" i="32"/>
  <c r="S633" i="32"/>
  <c r="Z633" i="32"/>
  <c r="Y633" i="32"/>
  <c r="AK662" i="32"/>
  <c r="AL662" i="32"/>
  <c r="AJ633" i="32"/>
  <c r="AL522" i="32"/>
  <c r="AK522" i="32"/>
  <c r="AJ421" i="32"/>
  <c r="AK527" i="32"/>
  <c r="AL527" i="32"/>
  <c r="AK77" i="32"/>
  <c r="AL77" i="32"/>
  <c r="AJ418" i="32" l="1"/>
  <c r="V418" i="1"/>
  <c r="V218" i="1"/>
  <c r="X219" i="1"/>
  <c r="W219" i="1"/>
  <c r="R27" i="8"/>
  <c r="X8" i="5"/>
  <c r="W8" i="5"/>
  <c r="CB418" i="31"/>
  <c r="CA418" i="31"/>
  <c r="X11" i="5"/>
  <c r="W11" i="5"/>
  <c r="H418" i="32"/>
  <c r="G418" i="32"/>
  <c r="H218" i="32"/>
  <c r="G218" i="32"/>
  <c r="AL329" i="32"/>
  <c r="AK329" i="32"/>
  <c r="Y418" i="32"/>
  <c r="Z418" i="32"/>
  <c r="Z218" i="32"/>
  <c r="Y218" i="32"/>
  <c r="AK366" i="32"/>
  <c r="AL366" i="32"/>
  <c r="S418" i="32"/>
  <c r="T418" i="32"/>
  <c r="W16" i="5"/>
  <c r="X16" i="5"/>
  <c r="AE218" i="32"/>
  <c r="AF218" i="32"/>
  <c r="AJ218" i="32"/>
  <c r="AN218" i="32" s="1"/>
  <c r="AF418" i="32"/>
  <c r="AE418" i="32"/>
  <c r="S218" i="32"/>
  <c r="T218" i="32"/>
  <c r="X126" i="1"/>
  <c r="W126" i="1"/>
  <c r="V69" i="5"/>
  <c r="V11" i="8"/>
  <c r="W11" i="8" s="1"/>
  <c r="X366" i="1"/>
  <c r="W366" i="1"/>
  <c r="W59" i="5"/>
  <c r="X59" i="5"/>
  <c r="AL219" i="32"/>
  <c r="AK219" i="32"/>
  <c r="J419" i="1"/>
  <c r="I419" i="1"/>
  <c r="N218" i="32"/>
  <c r="M218" i="32"/>
  <c r="N418" i="32"/>
  <c r="M418" i="32"/>
  <c r="X329" i="1"/>
  <c r="W329" i="1"/>
  <c r="AK126" i="32"/>
  <c r="AL126" i="32"/>
  <c r="AK633" i="32"/>
  <c r="AL633" i="32"/>
  <c r="AL418" i="32" l="1"/>
  <c r="AK418" i="32"/>
  <c r="W418" i="1"/>
  <c r="X418" i="1"/>
  <c r="AL218" i="32"/>
  <c r="AK218" i="32"/>
  <c r="W218" i="1"/>
  <c r="X218" i="1"/>
  <c r="X69" i="5"/>
  <c r="W69" i="5"/>
  <c r="V27" i="8"/>
  <c r="W27" i="8" s="1"/>
  <c r="X11" i="8"/>
  <c r="X27" i="8" l="1"/>
  <c r="G8" i="31" l="1"/>
  <c r="H8" i="31"/>
  <c r="G11" i="31"/>
  <c r="H11" i="31"/>
  <c r="G14" i="31"/>
  <c r="H14" i="31"/>
  <c r="G17" i="31"/>
  <c r="H17" i="31"/>
  <c r="G20" i="31"/>
  <c r="H20" i="31"/>
  <c r="G23" i="31"/>
  <c r="H23" i="31"/>
  <c r="G26" i="31"/>
  <c r="H26" i="31"/>
  <c r="G29" i="31"/>
  <c r="H29" i="31"/>
  <c r="G32" i="31"/>
  <c r="H32" i="31"/>
  <c r="G35" i="31"/>
  <c r="H35" i="31"/>
  <c r="G38" i="31"/>
  <c r="H38" i="31"/>
  <c r="G41" i="31"/>
  <c r="H41" i="31"/>
  <c r="G44" i="31"/>
  <c r="H44" i="31"/>
  <c r="G47" i="31"/>
  <c r="H47" i="31"/>
  <c r="G50" i="31"/>
  <c r="H50" i="31"/>
  <c r="G53" i="31"/>
  <c r="H53" i="31"/>
  <c r="G56" i="31"/>
  <c r="H56" i="31"/>
  <c r="G59" i="31"/>
  <c r="H59" i="31"/>
  <c r="G62" i="31"/>
  <c r="H62" i="31"/>
  <c r="G65" i="31"/>
  <c r="H65" i="31"/>
  <c r="G68" i="31"/>
  <c r="H68" i="31"/>
  <c r="G71" i="31"/>
  <c r="H71" i="31"/>
  <c r="G74" i="31"/>
  <c r="H74" i="31"/>
  <c r="D77" i="31"/>
  <c r="E77" i="31"/>
  <c r="F77" i="31"/>
  <c r="G80" i="31"/>
  <c r="H80" i="31"/>
  <c r="G83" i="31"/>
  <c r="H83" i="31"/>
  <c r="G86" i="31"/>
  <c r="H86" i="31"/>
  <c r="G89" i="31"/>
  <c r="H89" i="31"/>
  <c r="G92" i="31"/>
  <c r="H92" i="31"/>
  <c r="G95" i="31"/>
  <c r="H95" i="31"/>
  <c r="G98" i="31"/>
  <c r="H98" i="31"/>
  <c r="G101" i="31"/>
  <c r="H101" i="31"/>
  <c r="G104" i="31"/>
  <c r="H104" i="31"/>
  <c r="G107" i="31"/>
  <c r="H107" i="31"/>
  <c r="G110" i="31"/>
  <c r="H110" i="31"/>
  <c r="G77" i="31" l="1"/>
  <c r="H77" i="31"/>
  <c r="E472" i="31" l="1"/>
  <c r="G475" i="31"/>
  <c r="G478" i="31"/>
  <c r="G472" i="31" l="1"/>
  <c r="E461" i="1" l="1"/>
  <c r="E323" i="1" l="1"/>
  <c r="E662" i="1"/>
  <c r="E522" i="1"/>
  <c r="E434" i="1"/>
  <c r="E483" i="1"/>
  <c r="E527" i="1"/>
  <c r="E544" i="1"/>
  <c r="E494" i="1"/>
  <c r="E114" i="1"/>
  <c r="E121" i="1"/>
  <c r="E11" i="5" s="1"/>
  <c r="E634" i="1"/>
  <c r="E207" i="1"/>
  <c r="E192" i="1"/>
  <c r="E8" i="5" s="1"/>
  <c r="E620" i="1"/>
  <c r="E611" i="1"/>
  <c r="E159" i="1"/>
  <c r="E697" i="1"/>
  <c r="E452" i="1"/>
  <c r="E536" i="1"/>
  <c r="E353" i="1"/>
  <c r="E329" i="1" s="1"/>
  <c r="E77" i="1"/>
  <c r="E202" i="1"/>
  <c r="E472" i="1"/>
  <c r="E367" i="1"/>
  <c r="E465" i="1"/>
  <c r="E759" i="1"/>
  <c r="E271" i="1"/>
  <c r="E219" i="1" s="1"/>
  <c r="E403" i="1"/>
  <c r="E59" i="5" l="1"/>
  <c r="E633" i="1"/>
  <c r="E7" i="5" s="1"/>
  <c r="E218" i="1"/>
  <c r="E16" i="5"/>
  <c r="E366" i="1"/>
  <c r="E55" i="15" s="1"/>
  <c r="E126" i="1"/>
  <c r="E69" i="5" s="1"/>
  <c r="E11" i="8" l="1"/>
  <c r="E27" i="8" s="1"/>
  <c r="E418" i="1"/>
  <c r="F419" i="1" s="1"/>
  <c r="E432" i="11" l="1"/>
  <c r="E426" i="1" s="1"/>
  <c r="E500" i="11" l="1"/>
  <c r="E6" i="1" s="1"/>
  <c r="E5" i="1" s="1"/>
  <c r="E35" i="37" s="1"/>
  <c r="E434" i="11"/>
  <c r="E430" i="1" s="1"/>
  <c r="E429" i="1" s="1"/>
  <c r="E121" i="11"/>
  <c r="E676" i="1" s="1"/>
  <c r="E675" i="1" s="1"/>
  <c r="H8" i="34" l="1"/>
  <c r="H7" i="34"/>
  <c r="H6" i="34"/>
  <c r="H5" i="34"/>
  <c r="H4" i="34"/>
  <c r="E431" i="11"/>
  <c r="E425" i="1" s="1"/>
  <c r="E423" i="1" s="1"/>
  <c r="E496" i="11"/>
  <c r="E608" i="1" s="1"/>
  <c r="E560" i="1" s="1"/>
  <c r="E70" i="5"/>
  <c r="E673" i="1"/>
  <c r="E67" i="5"/>
  <c r="E7" i="8"/>
  <c r="E29" i="8" s="1"/>
  <c r="E73" i="8"/>
  <c r="E363" i="1"/>
  <c r="E364" i="1" s="1"/>
  <c r="E9" i="8" s="1"/>
  <c r="F121" i="11" l="1"/>
  <c r="F676" i="1" s="1"/>
  <c r="F675" i="1" s="1"/>
  <c r="G121" i="11"/>
  <c r="G676" i="1" s="1"/>
  <c r="G675" i="1" s="1"/>
  <c r="F434" i="11"/>
  <c r="F430" i="1" s="1"/>
  <c r="F429" i="1" s="1"/>
  <c r="F432" i="11"/>
  <c r="F426" i="1" s="1"/>
  <c r="F500" i="11"/>
  <c r="F6" i="1" s="1"/>
  <c r="F5" i="1" s="1"/>
  <c r="F35" i="37" s="1"/>
  <c r="E118" i="11"/>
  <c r="E558" i="1" s="1"/>
  <c r="E550" i="1" s="1"/>
  <c r="E421" i="1" s="1"/>
  <c r="I5" i="34" l="1"/>
  <c r="I4" i="34"/>
  <c r="I8" i="34"/>
  <c r="I7" i="34"/>
  <c r="I6" i="34"/>
  <c r="E56" i="5"/>
  <c r="E631" i="1"/>
  <c r="E47" i="8" s="1"/>
  <c r="F431" i="11"/>
  <c r="F425" i="1" s="1"/>
  <c r="F423" i="1" s="1"/>
  <c r="G496" i="11"/>
  <c r="G608" i="1" s="1"/>
  <c r="G560" i="1" s="1"/>
  <c r="G500" i="11"/>
  <c r="G6" i="1" s="1"/>
  <c r="G5" i="1" s="1"/>
  <c r="G35" i="37" s="1"/>
  <c r="F73" i="8"/>
  <c r="F67" i="5"/>
  <c r="F7" i="8"/>
  <c r="F29" i="8" s="1"/>
  <c r="F363" i="1"/>
  <c r="F364" i="1" s="1"/>
  <c r="F9" i="8" s="1"/>
  <c r="F112" i="1"/>
  <c r="G70" i="5"/>
  <c r="G673" i="1"/>
  <c r="G434" i="11"/>
  <c r="G430" i="1" s="1"/>
  <c r="G429" i="1" s="1"/>
  <c r="G432" i="11"/>
  <c r="G426" i="1" s="1"/>
  <c r="F70" i="5"/>
  <c r="F673" i="1"/>
  <c r="J8" i="34" l="1"/>
  <c r="J7" i="34"/>
  <c r="J6" i="34"/>
  <c r="J5" i="34"/>
  <c r="J4" i="34"/>
  <c r="G73" i="8"/>
  <c r="G67" i="5"/>
  <c r="G7" i="8"/>
  <c r="G29" i="8" s="1"/>
  <c r="G363" i="1"/>
  <c r="G364" i="1" s="1"/>
  <c r="G9" i="8" s="1"/>
  <c r="G112" i="1"/>
  <c r="G118" i="11"/>
  <c r="G558" i="1" s="1"/>
  <c r="G550" i="1" s="1"/>
  <c r="T500" i="11"/>
  <c r="AI500" i="11" s="1"/>
  <c r="BT6" i="31" s="1"/>
  <c r="S500" i="11"/>
  <c r="AH500" i="11" s="1"/>
  <c r="BN6" i="31" s="1"/>
  <c r="BN5" i="31" s="1"/>
  <c r="BN363" i="31" s="1"/>
  <c r="R500" i="11"/>
  <c r="AG500" i="11" s="1"/>
  <c r="BH6" i="31" s="1"/>
  <c r="BH5" i="31" s="1"/>
  <c r="BH363" i="31" s="1"/>
  <c r="Q500" i="11"/>
  <c r="AF500" i="11" s="1"/>
  <c r="BB6" i="31" s="1"/>
  <c r="BB5" i="31" s="1"/>
  <c r="BB363" i="31" s="1"/>
  <c r="P500" i="11"/>
  <c r="AE500" i="11" s="1"/>
  <c r="AV6" i="31" s="1"/>
  <c r="AV5" i="31" s="1"/>
  <c r="AV363" i="31" s="1"/>
  <c r="O500" i="11"/>
  <c r="AD500" i="11" s="1"/>
  <c r="AP6" i="31" s="1"/>
  <c r="AP5" i="31" s="1"/>
  <c r="AP363" i="31" s="1"/>
  <c r="N500" i="11"/>
  <c r="AC500" i="11" s="1"/>
  <c r="AJ6" i="31" s="1"/>
  <c r="AJ5" i="31" s="1"/>
  <c r="AJ363" i="31" s="1"/>
  <c r="M500" i="11"/>
  <c r="AB500" i="11" s="1"/>
  <c r="AD6" i="31" s="1"/>
  <c r="AD5" i="31" s="1"/>
  <c r="AD363" i="31" s="1"/>
  <c r="L500" i="11"/>
  <c r="AA500" i="11" s="1"/>
  <c r="X6" i="31" s="1"/>
  <c r="X5" i="31" s="1"/>
  <c r="X363" i="31" s="1"/>
  <c r="K500" i="11"/>
  <c r="Z500" i="11" s="1"/>
  <c r="R6" i="31" s="1"/>
  <c r="R5" i="31" s="1"/>
  <c r="R363" i="31" s="1"/>
  <c r="J500" i="11"/>
  <c r="Y500" i="11" s="1"/>
  <c r="L6" i="31" s="1"/>
  <c r="L5" i="31" s="1"/>
  <c r="L363" i="31" s="1"/>
  <c r="I500" i="11"/>
  <c r="X500" i="11" s="1"/>
  <c r="G431" i="11"/>
  <c r="G425" i="1" s="1"/>
  <c r="G423" i="1" s="1"/>
  <c r="F496" i="11"/>
  <c r="F608" i="1" s="1"/>
  <c r="F560" i="1" s="1"/>
  <c r="O432" i="11"/>
  <c r="N432" i="11"/>
  <c r="M432" i="11"/>
  <c r="L432" i="11"/>
  <c r="K432" i="11"/>
  <c r="J432" i="11"/>
  <c r="I432" i="11"/>
  <c r="T432" i="11"/>
  <c r="S432" i="11"/>
  <c r="R432" i="11"/>
  <c r="Q432" i="11"/>
  <c r="P432" i="11"/>
  <c r="Q434" i="11"/>
  <c r="P434" i="11"/>
  <c r="O434" i="11"/>
  <c r="N434" i="11"/>
  <c r="M434" i="11"/>
  <c r="K434" i="11"/>
  <c r="L434" i="11"/>
  <c r="J434" i="11"/>
  <c r="I434" i="11"/>
  <c r="T434" i="11"/>
  <c r="S434" i="11"/>
  <c r="R434" i="11"/>
  <c r="E17" i="8"/>
  <c r="E669" i="1"/>
  <c r="F6" i="31" l="1"/>
  <c r="F5" i="31" s="1"/>
  <c r="F363" i="31" s="1"/>
  <c r="AK500" i="11"/>
  <c r="AJ500" i="11"/>
  <c r="P6" i="1" s="1"/>
  <c r="L631" i="31"/>
  <c r="L669" i="31" s="1"/>
  <c r="L364" i="31"/>
  <c r="R364" i="31"/>
  <c r="R631" i="31"/>
  <c r="R669" i="31" s="1"/>
  <c r="X364" i="31"/>
  <c r="X631" i="31"/>
  <c r="X669" i="31" s="1"/>
  <c r="AD631" i="31"/>
  <c r="AD669" i="31" s="1"/>
  <c r="AD364" i="31"/>
  <c r="AJ631" i="31"/>
  <c r="AJ669" i="31" s="1"/>
  <c r="AJ364" i="31"/>
  <c r="AP364" i="31"/>
  <c r="AP631" i="31"/>
  <c r="AP669" i="31" s="1"/>
  <c r="AV631" i="31"/>
  <c r="AV669" i="31" s="1"/>
  <c r="AV364" i="31"/>
  <c r="BB631" i="31"/>
  <c r="BB669" i="31" s="1"/>
  <c r="BB364" i="31"/>
  <c r="BH631" i="31"/>
  <c r="BH669" i="31" s="1"/>
  <c r="BH364" i="31"/>
  <c r="BN631" i="31"/>
  <c r="BN669" i="31" s="1"/>
  <c r="BN364" i="31"/>
  <c r="BZ6" i="31"/>
  <c r="BT5" i="31"/>
  <c r="BT363" i="31" s="1"/>
  <c r="AP500" i="11"/>
  <c r="V6" i="31"/>
  <c r="AR434" i="11"/>
  <c r="AH430" i="31"/>
  <c r="AR432" i="11"/>
  <c r="AH426" i="31"/>
  <c r="AL426" i="31" s="1"/>
  <c r="AQ500" i="11"/>
  <c r="AB6" i="31"/>
  <c r="F118" i="11"/>
  <c r="F558" i="1" s="1"/>
  <c r="F550" i="1" s="1"/>
  <c r="F421" i="1" s="1"/>
  <c r="AR500" i="11"/>
  <c r="AH6" i="31"/>
  <c r="AT432" i="11"/>
  <c r="AT426" i="31"/>
  <c r="AX426" i="31" s="1"/>
  <c r="Q431" i="11"/>
  <c r="P431" i="11"/>
  <c r="N431" i="11"/>
  <c r="O431" i="11"/>
  <c r="M431" i="11"/>
  <c r="J431" i="11"/>
  <c r="I431" i="11"/>
  <c r="L431" i="11"/>
  <c r="K431" i="11"/>
  <c r="T431" i="11"/>
  <c r="S431" i="11"/>
  <c r="R431" i="11"/>
  <c r="AS500" i="11"/>
  <c r="AN6" i="31"/>
  <c r="E13" i="8"/>
  <c r="E15" i="8" s="1"/>
  <c r="E736" i="1"/>
  <c r="E670" i="1"/>
  <c r="AU434" i="11"/>
  <c r="AZ430" i="31"/>
  <c r="AU432" i="11"/>
  <c r="AZ426" i="31"/>
  <c r="BD426" i="31" s="1"/>
  <c r="AT500" i="11"/>
  <c r="AT6" i="31"/>
  <c r="AS432" i="11"/>
  <c r="AN426" i="31"/>
  <c r="AR426" i="31" s="1"/>
  <c r="AT434" i="11"/>
  <c r="AT430" i="31"/>
  <c r="E19" i="8"/>
  <c r="E31" i="8"/>
  <c r="AV434" i="11"/>
  <c r="BF430" i="31"/>
  <c r="AV432" i="11"/>
  <c r="BF426" i="31"/>
  <c r="BJ426" i="31" s="1"/>
  <c r="AU500" i="11"/>
  <c r="AZ6" i="31"/>
  <c r="AQ434" i="11"/>
  <c r="AB430" i="31"/>
  <c r="AW434" i="11"/>
  <c r="BL430" i="31"/>
  <c r="AW432" i="11"/>
  <c r="BL426" i="31"/>
  <c r="BP426" i="31" s="1"/>
  <c r="G421" i="1"/>
  <c r="AV500" i="11"/>
  <c r="BF6" i="31"/>
  <c r="AX432" i="11"/>
  <c r="BR426" i="31"/>
  <c r="AW500" i="11"/>
  <c r="BL6" i="31"/>
  <c r="AM434" i="11"/>
  <c r="D430" i="31"/>
  <c r="U434" i="11"/>
  <c r="N430" i="1" s="1"/>
  <c r="V434" i="11"/>
  <c r="H430" i="1" s="1"/>
  <c r="AM432" i="11"/>
  <c r="D426" i="31"/>
  <c r="H426" i="31" s="1"/>
  <c r="U432" i="11"/>
  <c r="N426" i="1" s="1"/>
  <c r="V432" i="11"/>
  <c r="H426" i="1" s="1"/>
  <c r="T426" i="1" s="1"/>
  <c r="AX500" i="11"/>
  <c r="BR6" i="31"/>
  <c r="AS434" i="11"/>
  <c r="AN430" i="31"/>
  <c r="AX434" i="11"/>
  <c r="BR430" i="31"/>
  <c r="AN432" i="11"/>
  <c r="J426" i="31"/>
  <c r="N426" i="31" s="1"/>
  <c r="AM500" i="11"/>
  <c r="D6" i="31"/>
  <c r="U500" i="11"/>
  <c r="N6" i="1" s="1"/>
  <c r="N5" i="1" s="1"/>
  <c r="N35" i="37" s="1"/>
  <c r="V500" i="11"/>
  <c r="H6" i="1" s="1"/>
  <c r="AN434" i="11"/>
  <c r="J430" i="31"/>
  <c r="T121" i="11"/>
  <c r="S121" i="11"/>
  <c r="O121" i="11"/>
  <c r="R121" i="11"/>
  <c r="Q121" i="11"/>
  <c r="P121" i="11"/>
  <c r="N121" i="11"/>
  <c r="J121" i="11"/>
  <c r="M121" i="11"/>
  <c r="L121" i="11"/>
  <c r="I121" i="11"/>
  <c r="K121" i="11"/>
  <c r="AP434" i="11"/>
  <c r="V430" i="31"/>
  <c r="AO432" i="11"/>
  <c r="P426" i="31"/>
  <c r="T426" i="31" s="1"/>
  <c r="AN500" i="11"/>
  <c r="J6" i="31"/>
  <c r="AQ432" i="11"/>
  <c r="AB426" i="31"/>
  <c r="AF426" i="31" s="1"/>
  <c r="AO434" i="11"/>
  <c r="P430" i="31"/>
  <c r="AP432" i="11"/>
  <c r="V426" i="31"/>
  <c r="Z426" i="31" s="1"/>
  <c r="AO500" i="11"/>
  <c r="P6" i="31"/>
  <c r="AB6" i="32" l="1"/>
  <c r="AB5" i="32" s="1"/>
  <c r="J6" i="32"/>
  <c r="J5" i="32" s="1"/>
  <c r="V6" i="32"/>
  <c r="V5" i="32" s="1"/>
  <c r="P6" i="32"/>
  <c r="P5" i="32" s="1"/>
  <c r="D6" i="32"/>
  <c r="D5" i="32" s="1"/>
  <c r="D363" i="32" s="1"/>
  <c r="F6" i="32"/>
  <c r="F5" i="32" s="1"/>
  <c r="F363" i="32" s="1"/>
  <c r="L6" i="32"/>
  <c r="X6" i="32"/>
  <c r="R6" i="32"/>
  <c r="AD6" i="32"/>
  <c r="AJ670" i="31"/>
  <c r="AJ736" i="31"/>
  <c r="AJ757" i="31" s="1"/>
  <c r="AJ769" i="31" s="1"/>
  <c r="BN736" i="31"/>
  <c r="BN757" i="31" s="1"/>
  <c r="BN769" i="31" s="1"/>
  <c r="BN670" i="31"/>
  <c r="AD736" i="31"/>
  <c r="AD757" i="31" s="1"/>
  <c r="AD769" i="31" s="1"/>
  <c r="AD670" i="31"/>
  <c r="X670" i="31"/>
  <c r="X736" i="31"/>
  <c r="X757" i="31" s="1"/>
  <c r="X769" i="31" s="1"/>
  <c r="BH736" i="31"/>
  <c r="BH757" i="31" s="1"/>
  <c r="BH769" i="31" s="1"/>
  <c r="BH670" i="31"/>
  <c r="R736" i="31"/>
  <c r="R757" i="31" s="1"/>
  <c r="R769" i="31" s="1"/>
  <c r="R670" i="31"/>
  <c r="BB736" i="31"/>
  <c r="BB757" i="31" s="1"/>
  <c r="BB769" i="31" s="1"/>
  <c r="BB670" i="31"/>
  <c r="AV670" i="31"/>
  <c r="AV736" i="31"/>
  <c r="AV757" i="31" s="1"/>
  <c r="AV769" i="31" s="1"/>
  <c r="L736" i="31"/>
  <c r="L757" i="31" s="1"/>
  <c r="L769" i="31" s="1"/>
  <c r="L670" i="31"/>
  <c r="AP736" i="31"/>
  <c r="AP757" i="31" s="1"/>
  <c r="AP769" i="31" s="1"/>
  <c r="AP670" i="31"/>
  <c r="P5" i="1"/>
  <c r="P35" i="37" s="1"/>
  <c r="BT631" i="31"/>
  <c r="BT364" i="31"/>
  <c r="BZ5" i="31"/>
  <c r="F631" i="31"/>
  <c r="F669" i="31" s="1"/>
  <c r="AR121" i="11"/>
  <c r="AH676" i="31"/>
  <c r="T6" i="1"/>
  <c r="T5" i="1" s="1"/>
  <c r="T35" i="37" s="1"/>
  <c r="H5" i="1"/>
  <c r="H35" i="37" s="1"/>
  <c r="BX6" i="31"/>
  <c r="CB6" i="31" s="1"/>
  <c r="BR5" i="31"/>
  <c r="BR363" i="31" s="1"/>
  <c r="BV6" i="31"/>
  <c r="BL5" i="31"/>
  <c r="BL363" i="31" s="1"/>
  <c r="BP6" i="31"/>
  <c r="BI434" i="11"/>
  <c r="AU430" i="31"/>
  <c r="AS431" i="11"/>
  <c r="AN425" i="31"/>
  <c r="AQ431" i="11"/>
  <c r="AB425" i="31"/>
  <c r="BF500" i="11"/>
  <c r="AC6" i="31"/>
  <c r="BD434" i="11"/>
  <c r="Q430" i="31"/>
  <c r="I496" i="11"/>
  <c r="T496" i="11"/>
  <c r="S496" i="11"/>
  <c r="R496" i="11"/>
  <c r="Q496" i="11"/>
  <c r="N496" i="11"/>
  <c r="M496" i="11"/>
  <c r="P496" i="11"/>
  <c r="O496" i="11"/>
  <c r="L496" i="11"/>
  <c r="K496" i="11"/>
  <c r="J496" i="11"/>
  <c r="R6" i="1"/>
  <c r="BL500" i="11"/>
  <c r="BM6" i="31"/>
  <c r="AB429" i="31"/>
  <c r="AF429" i="31" s="1"/>
  <c r="AF430" i="31"/>
  <c r="AN5" i="31"/>
  <c r="AN363" i="31" s="1"/>
  <c r="AR6" i="31"/>
  <c r="AU121" i="11"/>
  <c r="AZ676" i="31"/>
  <c r="H6" i="31"/>
  <c r="D5" i="31"/>
  <c r="D363" i="31" s="1"/>
  <c r="BX426" i="31"/>
  <c r="CB426" i="31" s="1"/>
  <c r="BV426" i="31"/>
  <c r="BF434" i="11"/>
  <c r="AC430" i="31"/>
  <c r="BH432" i="11"/>
  <c r="AO426" i="31"/>
  <c r="AQ426" i="31" s="1"/>
  <c r="BH500" i="11"/>
  <c r="AO6" i="31"/>
  <c r="AT431" i="11"/>
  <c r="AT425" i="31"/>
  <c r="AH429" i="31"/>
  <c r="AL429" i="31" s="1"/>
  <c r="AL430" i="31"/>
  <c r="P429" i="31"/>
  <c r="T429" i="31" s="1"/>
  <c r="T430" i="31"/>
  <c r="M118" i="11"/>
  <c r="O118" i="11"/>
  <c r="L118" i="11"/>
  <c r="K118" i="11"/>
  <c r="J118" i="11"/>
  <c r="I118" i="11"/>
  <c r="T118" i="11"/>
  <c r="S118" i="11"/>
  <c r="Q118" i="11"/>
  <c r="R118" i="11"/>
  <c r="P118" i="11"/>
  <c r="N118" i="11"/>
  <c r="AR431" i="11"/>
  <c r="AH425" i="31"/>
  <c r="AV121" i="11"/>
  <c r="BF676" i="31"/>
  <c r="BB500" i="11"/>
  <c r="E6" i="31"/>
  <c r="AY500" i="11"/>
  <c r="O6" i="1" s="1"/>
  <c r="AZ500" i="11"/>
  <c r="U6" i="1" s="1"/>
  <c r="V426" i="32"/>
  <c r="Z426" i="32" s="1"/>
  <c r="AB426" i="32"/>
  <c r="P426" i="32"/>
  <c r="T426" i="32" s="1"/>
  <c r="J426" i="32"/>
  <c r="N426" i="32" s="1"/>
  <c r="D426" i="32"/>
  <c r="H426" i="32" s="1"/>
  <c r="R426" i="1"/>
  <c r="BM432" i="11"/>
  <c r="BS426" i="31"/>
  <c r="AZ5" i="31"/>
  <c r="AZ363" i="31" s="1"/>
  <c r="BD6" i="31"/>
  <c r="AT5" i="31"/>
  <c r="AT363" i="31" s="1"/>
  <c r="AX6" i="31"/>
  <c r="AU431" i="11"/>
  <c r="AZ425" i="31"/>
  <c r="BG434" i="11"/>
  <c r="AI430" i="31"/>
  <c r="AT121" i="11"/>
  <c r="AT676" i="31"/>
  <c r="BM500" i="11"/>
  <c r="BS6" i="31"/>
  <c r="BG432" i="11"/>
  <c r="AI426" i="31"/>
  <c r="AK426" i="31" s="1"/>
  <c r="V429" i="31"/>
  <c r="Z429" i="31" s="1"/>
  <c r="Z430" i="31"/>
  <c r="AS121" i="11"/>
  <c r="AN676" i="31"/>
  <c r="BF5" i="31"/>
  <c r="BF363" i="31" s="1"/>
  <c r="BJ6" i="31"/>
  <c r="BJ500" i="11"/>
  <c r="BA6" i="31"/>
  <c r="BI500" i="11"/>
  <c r="AU6" i="31"/>
  <c r="AV431" i="11"/>
  <c r="BF425" i="31"/>
  <c r="BE434" i="11"/>
  <c r="W430" i="31"/>
  <c r="AW121" i="11"/>
  <c r="BL676" i="31"/>
  <c r="BC432" i="11"/>
  <c r="K426" i="31"/>
  <c r="M426" i="31" s="1"/>
  <c r="BB432" i="11"/>
  <c r="E426" i="31"/>
  <c r="G426" i="31" s="1"/>
  <c r="AY432" i="11"/>
  <c r="O426" i="1" s="1"/>
  <c r="AZ432" i="11"/>
  <c r="U426" i="1" s="1"/>
  <c r="BK500" i="11"/>
  <c r="BG6" i="31"/>
  <c r="AW431" i="11"/>
  <c r="BL425" i="31"/>
  <c r="BI432" i="11"/>
  <c r="AU426" i="31"/>
  <c r="AW426" i="31" s="1"/>
  <c r="AN121" i="11"/>
  <c r="J676" i="31"/>
  <c r="BH434" i="11"/>
  <c r="AO430" i="31"/>
  <c r="AT429" i="31"/>
  <c r="AX429" i="31" s="1"/>
  <c r="AX430" i="31"/>
  <c r="G56" i="5"/>
  <c r="G631" i="1"/>
  <c r="G47" i="8" s="1"/>
  <c r="BK432" i="11"/>
  <c r="BG426" i="31"/>
  <c r="BI426" i="31" s="1"/>
  <c r="BJ432" i="11"/>
  <c r="BA426" i="31"/>
  <c r="BC426" i="31" s="1"/>
  <c r="AX431" i="11"/>
  <c r="BR425" i="31"/>
  <c r="AH5" i="31"/>
  <c r="AH363" i="31" s="1"/>
  <c r="AL6" i="31"/>
  <c r="AX121" i="11"/>
  <c r="BR676" i="31"/>
  <c r="P5" i="31"/>
  <c r="P363" i="31" s="1"/>
  <c r="T6" i="31"/>
  <c r="N6" i="31"/>
  <c r="J5" i="31"/>
  <c r="J363" i="31" s="1"/>
  <c r="AO121" i="11"/>
  <c r="P676" i="31"/>
  <c r="J429" i="31"/>
  <c r="N429" i="31" s="1"/>
  <c r="N430" i="31"/>
  <c r="BF429" i="31"/>
  <c r="BJ429" i="31" s="1"/>
  <c r="BJ430" i="31"/>
  <c r="AZ429" i="31"/>
  <c r="BD429" i="31" s="1"/>
  <c r="BD430" i="31"/>
  <c r="AO431" i="11"/>
  <c r="P425" i="31"/>
  <c r="BG500" i="11"/>
  <c r="AI6" i="31"/>
  <c r="BB434" i="11"/>
  <c r="E430" i="31"/>
  <c r="AY434" i="11"/>
  <c r="O430" i="1" s="1"/>
  <c r="AZ434" i="11"/>
  <c r="U430" i="1" s="1"/>
  <c r="BF432" i="11"/>
  <c r="AC426" i="31"/>
  <c r="AE426" i="31" s="1"/>
  <c r="BD500" i="11"/>
  <c r="Q6" i="31"/>
  <c r="BC500" i="11"/>
  <c r="K6" i="31"/>
  <c r="H429" i="1"/>
  <c r="T430" i="1"/>
  <c r="T429" i="1" s="1"/>
  <c r="BL432" i="11"/>
  <c r="BM426" i="31"/>
  <c r="BO426" i="31" s="1"/>
  <c r="BJ434" i="11"/>
  <c r="BA430" i="31"/>
  <c r="AP431" i="11"/>
  <c r="V425" i="31"/>
  <c r="F56" i="5"/>
  <c r="F631" i="1"/>
  <c r="F47" i="8" s="1"/>
  <c r="V5" i="31"/>
  <c r="V363" i="31" s="1"/>
  <c r="Z6" i="31"/>
  <c r="AP121" i="11"/>
  <c r="V676" i="31"/>
  <c r="BM434" i="11"/>
  <c r="BS430" i="31"/>
  <c r="N429" i="1"/>
  <c r="R429" i="1" s="1"/>
  <c r="AB430" i="32"/>
  <c r="P430" i="32"/>
  <c r="V430" i="32"/>
  <c r="D430" i="32"/>
  <c r="J430" i="32"/>
  <c r="R430" i="1"/>
  <c r="BL429" i="31"/>
  <c r="BP429" i="31" s="1"/>
  <c r="BP430" i="31"/>
  <c r="AM431" i="11"/>
  <c r="D425" i="31"/>
  <c r="U431" i="11"/>
  <c r="N425" i="1" s="1"/>
  <c r="V431" i="11"/>
  <c r="H425" i="1" s="1"/>
  <c r="BE500" i="11"/>
  <c r="W6" i="31"/>
  <c r="AM121" i="11"/>
  <c r="D676" i="31"/>
  <c r="V121" i="11"/>
  <c r="H676" i="1" s="1"/>
  <c r="U121" i="11"/>
  <c r="N676" i="1" s="1"/>
  <c r="BC434" i="11"/>
  <c r="K430" i="31"/>
  <c r="BR429" i="31"/>
  <c r="BV429" i="31" s="1"/>
  <c r="BX430" i="31"/>
  <c r="BV430" i="31"/>
  <c r="BK434" i="11"/>
  <c r="BG430" i="31"/>
  <c r="BE432" i="11"/>
  <c r="W426" i="31"/>
  <c r="Y426" i="31" s="1"/>
  <c r="BD432" i="11"/>
  <c r="Q426" i="31"/>
  <c r="S426" i="31" s="1"/>
  <c r="AQ121" i="11"/>
  <c r="AB676" i="31"/>
  <c r="AN429" i="31"/>
  <c r="AR429" i="31" s="1"/>
  <c r="AR430" i="31"/>
  <c r="D429" i="31"/>
  <c r="H429" i="31" s="1"/>
  <c r="H430" i="31"/>
  <c r="BL434" i="11"/>
  <c r="BM430" i="31"/>
  <c r="AN431" i="11"/>
  <c r="J425" i="31"/>
  <c r="AB5" i="31"/>
  <c r="AB363" i="31" s="1"/>
  <c r="AF6" i="31"/>
  <c r="K5" i="34" l="1"/>
  <c r="K4" i="34"/>
  <c r="K8" i="34"/>
  <c r="K7" i="34"/>
  <c r="K6" i="34"/>
  <c r="P363" i="32"/>
  <c r="P364" i="32" s="1"/>
  <c r="V363" i="32"/>
  <c r="V364" i="32" s="1"/>
  <c r="J363" i="32"/>
  <c r="J364" i="32" s="1"/>
  <c r="AB363" i="32"/>
  <c r="AB364" i="32" s="1"/>
  <c r="AF6" i="32"/>
  <c r="AD5" i="32"/>
  <c r="AD363" i="32" s="1"/>
  <c r="T6" i="32"/>
  <c r="R5" i="32"/>
  <c r="R363" i="32" s="1"/>
  <c r="AC6" i="32"/>
  <c r="AC5" i="32" s="1"/>
  <c r="K6" i="32"/>
  <c r="K5" i="32" s="1"/>
  <c r="W6" i="32"/>
  <c r="W5" i="32" s="1"/>
  <c r="E6" i="32"/>
  <c r="Q6" i="32"/>
  <c r="Q5" i="32" s="1"/>
  <c r="Z6" i="32"/>
  <c r="X5" i="32"/>
  <c r="X363" i="32" s="1"/>
  <c r="N6" i="32"/>
  <c r="L5" i="32"/>
  <c r="L363" i="32" s="1"/>
  <c r="BT669" i="31"/>
  <c r="BZ631" i="31"/>
  <c r="P67" i="5"/>
  <c r="P7" i="8"/>
  <c r="P73" i="8"/>
  <c r="P363" i="1"/>
  <c r="P364" i="1" s="1"/>
  <c r="P9" i="8" s="1"/>
  <c r="P631" i="1"/>
  <c r="P47" i="8" s="1"/>
  <c r="AJ6" i="32"/>
  <c r="BZ363" i="31"/>
  <c r="BZ364" i="31" s="1"/>
  <c r="F364" i="31"/>
  <c r="F670" i="31"/>
  <c r="F736" i="31"/>
  <c r="F757" i="31" s="1"/>
  <c r="F769" i="31" s="1"/>
  <c r="I426" i="1"/>
  <c r="V426" i="1" s="1"/>
  <c r="X426" i="1" s="1"/>
  <c r="AV496" i="11"/>
  <c r="BF608" i="31"/>
  <c r="BH431" i="11"/>
  <c r="AO425" i="31"/>
  <c r="BX429" i="31"/>
  <c r="CB429" i="31" s="1"/>
  <c r="CB430" i="31"/>
  <c r="AB425" i="32"/>
  <c r="V425" i="32"/>
  <c r="P425" i="32"/>
  <c r="J425" i="32"/>
  <c r="D425" i="32"/>
  <c r="N423" i="1"/>
  <c r="R425" i="1"/>
  <c r="BS429" i="31"/>
  <c r="BU429" i="31" s="1"/>
  <c r="BY430" i="31"/>
  <c r="BU430" i="31"/>
  <c r="BA429" i="31"/>
  <c r="BC429" i="31" s="1"/>
  <c r="BC430" i="31"/>
  <c r="BM121" i="11"/>
  <c r="BS676" i="31"/>
  <c r="W426" i="32"/>
  <c r="Y426" i="32" s="1"/>
  <c r="AC426" i="32"/>
  <c r="Q426" i="32"/>
  <c r="S426" i="32" s="1"/>
  <c r="E426" i="32"/>
  <c r="G426" i="32" s="1"/>
  <c r="K426" i="32"/>
  <c r="M426" i="32" s="1"/>
  <c r="Q426" i="1"/>
  <c r="AT118" i="11"/>
  <c r="AT558" i="31"/>
  <c r="AW496" i="11"/>
  <c r="BL608" i="31"/>
  <c r="AU429" i="31"/>
  <c r="AW429" i="31" s="1"/>
  <c r="AW430" i="31"/>
  <c r="BX676" i="31"/>
  <c r="CB676" i="31" s="1"/>
  <c r="BR675" i="31"/>
  <c r="BV676" i="31"/>
  <c r="AZ423" i="31"/>
  <c r="BD425" i="31"/>
  <c r="AX496" i="11"/>
  <c r="BR608" i="31"/>
  <c r="K429" i="31"/>
  <c r="M429" i="31" s="1"/>
  <c r="M430" i="31"/>
  <c r="BB431" i="11"/>
  <c r="E425" i="31"/>
  <c r="AY431" i="11"/>
  <c r="O425" i="1" s="1"/>
  <c r="AZ431" i="11"/>
  <c r="U425" i="1" s="1"/>
  <c r="U429" i="1"/>
  <c r="I430" i="1"/>
  <c r="AL5" i="31"/>
  <c r="BN432" i="11"/>
  <c r="BK431" i="11"/>
  <c r="BG425" i="31"/>
  <c r="BJ431" i="11"/>
  <c r="BA425" i="31"/>
  <c r="AU118" i="11"/>
  <c r="AZ558" i="31"/>
  <c r="BX5" i="31"/>
  <c r="H5" i="31"/>
  <c r="AH6" i="32"/>
  <c r="H6" i="32"/>
  <c r="AM496" i="11"/>
  <c r="D608" i="31"/>
  <c r="U496" i="11"/>
  <c r="N608" i="1" s="1"/>
  <c r="V496" i="11"/>
  <c r="H608" i="1" s="1"/>
  <c r="AV118" i="11"/>
  <c r="BF558" i="31"/>
  <c r="N7" i="8"/>
  <c r="N73" i="8"/>
  <c r="R73" i="8" s="1"/>
  <c r="N67" i="5"/>
  <c r="N363" i="1"/>
  <c r="R5" i="1"/>
  <c r="C4" i="34"/>
  <c r="P112" i="1"/>
  <c r="AB675" i="31"/>
  <c r="AF676" i="31"/>
  <c r="K430" i="32"/>
  <c r="Q430" i="32"/>
  <c r="E430" i="32"/>
  <c r="O429" i="1"/>
  <c r="Q429" i="1" s="1"/>
  <c r="AC430" i="32"/>
  <c r="W430" i="32"/>
  <c r="Q430" i="1"/>
  <c r="BX425" i="31"/>
  <c r="BR423" i="31"/>
  <c r="BV425" i="31"/>
  <c r="J675" i="31"/>
  <c r="N676" i="31"/>
  <c r="AU5" i="31"/>
  <c r="AU363" i="31" s="1"/>
  <c r="AW6" i="31"/>
  <c r="U5" i="1"/>
  <c r="U35" i="37" s="1"/>
  <c r="I6" i="1"/>
  <c r="AW118" i="11"/>
  <c r="BL558" i="31"/>
  <c r="AN496" i="11"/>
  <c r="J608" i="31"/>
  <c r="BP5" i="31"/>
  <c r="O5" i="1"/>
  <c r="O35" i="37" s="1"/>
  <c r="Q6" i="1"/>
  <c r="AO496" i="11"/>
  <c r="P608" i="31"/>
  <c r="Q429" i="31"/>
  <c r="S429" i="31" s="1"/>
  <c r="S430" i="31"/>
  <c r="T425" i="1"/>
  <c r="T423" i="1" s="1"/>
  <c r="H423" i="1"/>
  <c r="BF423" i="31"/>
  <c r="BJ425" i="31"/>
  <c r="AH426" i="32"/>
  <c r="AL426" i="32" s="1"/>
  <c r="AF426" i="32"/>
  <c r="BF121" i="11"/>
  <c r="AC676" i="31"/>
  <c r="E429" i="31"/>
  <c r="G429" i="31" s="1"/>
  <c r="G430" i="31"/>
  <c r="BM431" i="11"/>
  <c r="BS425" i="31"/>
  <c r="BC121" i="11"/>
  <c r="K676" i="31"/>
  <c r="AT423" i="31"/>
  <c r="AX425" i="31"/>
  <c r="T676" i="1"/>
  <c r="T675" i="1" s="1"/>
  <c r="H675" i="1"/>
  <c r="BE121" i="11"/>
  <c r="W676" i="31"/>
  <c r="BN434" i="11"/>
  <c r="P675" i="31"/>
  <c r="T676" i="31"/>
  <c r="BL675" i="31"/>
  <c r="BP676" i="31"/>
  <c r="BA5" i="31"/>
  <c r="BA363" i="31" s="1"/>
  <c r="BC6" i="31"/>
  <c r="G6" i="31"/>
  <c r="E5" i="31"/>
  <c r="E363" i="31" s="1"/>
  <c r="AM118" i="11"/>
  <c r="D558" i="31"/>
  <c r="V118" i="11"/>
  <c r="H558" i="1" s="1"/>
  <c r="U118" i="11"/>
  <c r="N558" i="1" s="1"/>
  <c r="BI431" i="11"/>
  <c r="AU425" i="31"/>
  <c r="BJ121" i="11"/>
  <c r="BA676" i="31"/>
  <c r="AP496" i="11"/>
  <c r="V608" i="31"/>
  <c r="BV5" i="31"/>
  <c r="AB676" i="32"/>
  <c r="V676" i="32"/>
  <c r="P676" i="32"/>
  <c r="J676" i="32"/>
  <c r="D676" i="32"/>
  <c r="N675" i="1"/>
  <c r="R676" i="1"/>
  <c r="AX5" i="31"/>
  <c r="AF5" i="31"/>
  <c r="D675" i="31"/>
  <c r="H676" i="31"/>
  <c r="J429" i="32"/>
  <c r="N429" i="32" s="1"/>
  <c r="N430" i="32"/>
  <c r="M6" i="31"/>
  <c r="K5" i="31"/>
  <c r="K363" i="31" s="1"/>
  <c r="AI5" i="31"/>
  <c r="AI363" i="31" s="1"/>
  <c r="AK6" i="31"/>
  <c r="BD121" i="11"/>
  <c r="Q676" i="31"/>
  <c r="BL121" i="11"/>
  <c r="BM676" i="31"/>
  <c r="BD5" i="31"/>
  <c r="BN500" i="11"/>
  <c r="AN118" i="11"/>
  <c r="J558" i="31"/>
  <c r="AO5" i="31"/>
  <c r="AO363" i="31" s="1"/>
  <c r="AQ6" i="31"/>
  <c r="AS496" i="11"/>
  <c r="AN608" i="31"/>
  <c r="AC5" i="31"/>
  <c r="AC363" i="31" s="1"/>
  <c r="AE6" i="31"/>
  <c r="AR118" i="11"/>
  <c r="AH558" i="31"/>
  <c r="AO429" i="31"/>
  <c r="AQ429" i="31" s="1"/>
  <c r="AQ430" i="31"/>
  <c r="V675" i="31"/>
  <c r="Z676" i="31"/>
  <c r="AZ675" i="31"/>
  <c r="BD676" i="31"/>
  <c r="J423" i="31"/>
  <c r="N425" i="31"/>
  <c r="BB121" i="11"/>
  <c r="E676" i="31"/>
  <c r="AZ121" i="11"/>
  <c r="U676" i="1" s="1"/>
  <c r="AY121" i="11"/>
  <c r="O676" i="1" s="1"/>
  <c r="Z5" i="31"/>
  <c r="N5" i="31"/>
  <c r="BL423" i="31"/>
  <c r="BP425" i="31"/>
  <c r="W429" i="31"/>
  <c r="Y429" i="31" s="1"/>
  <c r="Y430" i="31"/>
  <c r="BY6" i="31"/>
  <c r="CA6" i="31" s="1"/>
  <c r="BS5" i="31"/>
  <c r="BS363" i="31" s="1"/>
  <c r="BU6" i="31"/>
  <c r="BY426" i="31"/>
  <c r="CA426" i="31" s="1"/>
  <c r="BU426" i="31"/>
  <c r="BF675" i="31"/>
  <c r="BJ676" i="31"/>
  <c r="AO118" i="11"/>
  <c r="P558" i="31"/>
  <c r="AR5" i="31"/>
  <c r="AT496" i="11"/>
  <c r="AT608" i="31"/>
  <c r="H67" i="5"/>
  <c r="H73" i="8"/>
  <c r="H7" i="8"/>
  <c r="H29" i="8" s="1"/>
  <c r="H363" i="1"/>
  <c r="H364" i="1" s="1"/>
  <c r="H9" i="8" s="1"/>
  <c r="H112" i="1"/>
  <c r="AX118" i="11"/>
  <c r="BR558" i="31"/>
  <c r="D429" i="32"/>
  <c r="H429" i="32" s="1"/>
  <c r="H430" i="32"/>
  <c r="BC431" i="11"/>
  <c r="K425" i="31"/>
  <c r="W5" i="31"/>
  <c r="W363" i="31" s="1"/>
  <c r="Y6" i="31"/>
  <c r="V429" i="32"/>
  <c r="Z429" i="32" s="1"/>
  <c r="Z430" i="32"/>
  <c r="F669" i="1"/>
  <c r="F17" i="8"/>
  <c r="Q5" i="31"/>
  <c r="Q363" i="31" s="1"/>
  <c r="S6" i="31"/>
  <c r="P423" i="31"/>
  <c r="T425" i="31"/>
  <c r="BL431" i="11"/>
  <c r="BM425" i="31"/>
  <c r="BJ5" i="31"/>
  <c r="BK121" i="11"/>
  <c r="BG676" i="31"/>
  <c r="AP118" i="11"/>
  <c r="V558" i="31"/>
  <c r="AQ496" i="11"/>
  <c r="AB608" i="31"/>
  <c r="AB423" i="31"/>
  <c r="AF425" i="31"/>
  <c r="T7" i="8"/>
  <c r="T29" i="8" s="1"/>
  <c r="T67" i="5"/>
  <c r="T73" i="8"/>
  <c r="T363" i="1"/>
  <c r="T364" i="1" s="1"/>
  <c r="T9" i="8" s="1"/>
  <c r="BE431" i="11"/>
  <c r="W425" i="31"/>
  <c r="AI429" i="31"/>
  <c r="AK429" i="31" s="1"/>
  <c r="AK430" i="31"/>
  <c r="D423" i="31"/>
  <c r="H425" i="31"/>
  <c r="BM429" i="31"/>
  <c r="BO429" i="31" s="1"/>
  <c r="BO430" i="31"/>
  <c r="BG429" i="31"/>
  <c r="BI429" i="31" s="1"/>
  <c r="BI430" i="31"/>
  <c r="P429" i="32"/>
  <c r="T429" i="32" s="1"/>
  <c r="T430" i="32"/>
  <c r="BD431" i="11"/>
  <c r="Q425" i="31"/>
  <c r="G669" i="1"/>
  <c r="G17" i="8"/>
  <c r="BG5" i="31"/>
  <c r="BG363" i="31" s="1"/>
  <c r="BI6" i="31"/>
  <c r="AN675" i="31"/>
  <c r="AR676" i="31"/>
  <c r="AT675" i="31"/>
  <c r="AX676" i="31"/>
  <c r="AH423" i="31"/>
  <c r="AL425" i="31"/>
  <c r="AS118" i="11"/>
  <c r="AN558" i="31"/>
  <c r="AR496" i="11"/>
  <c r="AH608" i="31"/>
  <c r="BF431" i="11"/>
  <c r="AC425" i="31"/>
  <c r="AH675" i="31"/>
  <c r="AL676" i="31"/>
  <c r="AB429" i="32"/>
  <c r="AF429" i="32" s="1"/>
  <c r="AH430" i="32"/>
  <c r="AF430" i="32"/>
  <c r="V423" i="31"/>
  <c r="Z425" i="31"/>
  <c r="T5" i="31"/>
  <c r="BH121" i="11"/>
  <c r="AO676" i="31"/>
  <c r="BI121" i="11"/>
  <c r="AU676" i="31"/>
  <c r="BG431" i="11"/>
  <c r="AI425" i="31"/>
  <c r="AQ118" i="11"/>
  <c r="AB558" i="31"/>
  <c r="AC429" i="31"/>
  <c r="AE429" i="31" s="1"/>
  <c r="AE430" i="31"/>
  <c r="BM5" i="31"/>
  <c r="BM363" i="31" s="1"/>
  <c r="BO6" i="31"/>
  <c r="AU496" i="11"/>
  <c r="AZ608" i="31"/>
  <c r="AN423" i="31"/>
  <c r="AR425" i="31"/>
  <c r="BG121" i="11"/>
  <c r="AI676" i="31"/>
  <c r="P29" i="8" l="1"/>
  <c r="Q363" i="32"/>
  <c r="Q364" i="32" s="1"/>
  <c r="W363" i="32"/>
  <c r="W364" i="32" s="1"/>
  <c r="K363" i="32"/>
  <c r="K364" i="32" s="1"/>
  <c r="AC363" i="32"/>
  <c r="AC364" i="32" s="1"/>
  <c r="S5" i="32"/>
  <c r="T5" i="32"/>
  <c r="R631" i="32"/>
  <c r="R669" i="32" s="1"/>
  <c r="N5" i="32"/>
  <c r="M5" i="32"/>
  <c r="L631" i="32"/>
  <c r="L669" i="32" s="1"/>
  <c r="S6" i="32"/>
  <c r="M6" i="32"/>
  <c r="AF5" i="32"/>
  <c r="AE5" i="32"/>
  <c r="AD631" i="32"/>
  <c r="AD669" i="32" s="1"/>
  <c r="Z5" i="32"/>
  <c r="Y5" i="32"/>
  <c r="X631" i="32"/>
  <c r="X669" i="32" s="1"/>
  <c r="Y6" i="32"/>
  <c r="AE6" i="32"/>
  <c r="AL6" i="32"/>
  <c r="AJ5" i="32"/>
  <c r="F631" i="32"/>
  <c r="P17" i="8"/>
  <c r="P669" i="1"/>
  <c r="BT670" i="31"/>
  <c r="BT736" i="31"/>
  <c r="BZ669" i="31"/>
  <c r="BZ670" i="31" s="1"/>
  <c r="W426" i="1"/>
  <c r="AK5" i="31"/>
  <c r="AI426" i="32"/>
  <c r="AK426" i="32" s="1"/>
  <c r="AE426" i="32"/>
  <c r="M5" i="31"/>
  <c r="BJ423" i="31"/>
  <c r="BH118" i="11"/>
  <c r="AO558" i="31"/>
  <c r="W423" i="31"/>
  <c r="Y425" i="31"/>
  <c r="V550" i="31"/>
  <c r="Z550" i="31" s="1"/>
  <c r="Z558" i="31"/>
  <c r="S5" i="31"/>
  <c r="BR550" i="31"/>
  <c r="BV550" i="31" s="1"/>
  <c r="BX558" i="31"/>
  <c r="BV558" i="31"/>
  <c r="AN364" i="31"/>
  <c r="AR363" i="31"/>
  <c r="BN121" i="11"/>
  <c r="BC118" i="11"/>
  <c r="K558" i="31"/>
  <c r="N673" i="1"/>
  <c r="N70" i="5"/>
  <c r="R70" i="5" s="1"/>
  <c r="R675" i="1"/>
  <c r="BE496" i="11"/>
  <c r="W608" i="31"/>
  <c r="BC5" i="31"/>
  <c r="K675" i="31"/>
  <c r="M676" i="31"/>
  <c r="BL364" i="31"/>
  <c r="BP363" i="31"/>
  <c r="BV423" i="31"/>
  <c r="D560" i="31"/>
  <c r="H560" i="31" s="1"/>
  <c r="H608" i="31"/>
  <c r="AC425" i="32"/>
  <c r="K425" i="32"/>
  <c r="Q425" i="32"/>
  <c r="E425" i="32"/>
  <c r="W425" i="32"/>
  <c r="O423" i="1"/>
  <c r="Q425" i="1"/>
  <c r="BY676" i="31"/>
  <c r="CA676" i="31" s="1"/>
  <c r="BS675" i="31"/>
  <c r="BU676" i="31"/>
  <c r="J423" i="32"/>
  <c r="N425" i="32"/>
  <c r="Q423" i="31"/>
  <c r="S425" i="31"/>
  <c r="AB550" i="31"/>
  <c r="AF550" i="31" s="1"/>
  <c r="AF558" i="31"/>
  <c r="Z423" i="31"/>
  <c r="BE118" i="11"/>
  <c r="W558" i="31"/>
  <c r="F19" i="8"/>
  <c r="F31" i="8"/>
  <c r="BM118" i="11"/>
  <c r="BS558" i="31"/>
  <c r="BP500" i="11"/>
  <c r="J6" i="1"/>
  <c r="J5" i="1" s="1"/>
  <c r="J35" i="37" s="1"/>
  <c r="D675" i="32"/>
  <c r="H676" i="32"/>
  <c r="BA675" i="31"/>
  <c r="BC676" i="31"/>
  <c r="J560" i="31"/>
  <c r="N560" i="31" s="1"/>
  <c r="N608" i="31"/>
  <c r="BX423" i="31"/>
  <c r="CB423" i="31" s="1"/>
  <c r="CB425" i="31"/>
  <c r="BB496" i="11"/>
  <c r="E608" i="31"/>
  <c r="AY496" i="11"/>
  <c r="O608" i="1" s="1"/>
  <c r="AZ496" i="11"/>
  <c r="U608" i="1" s="1"/>
  <c r="BG423" i="31"/>
  <c r="BI425" i="31"/>
  <c r="E423" i="31"/>
  <c r="G425" i="31"/>
  <c r="P423" i="32"/>
  <c r="T425" i="32"/>
  <c r="V560" i="31"/>
  <c r="Z560" i="31" s="1"/>
  <c r="Z608" i="31"/>
  <c r="D423" i="32"/>
  <c r="H425" i="32"/>
  <c r="BF118" i="11"/>
  <c r="AC558" i="31"/>
  <c r="AL423" i="31"/>
  <c r="BG675" i="31"/>
  <c r="BI676" i="31"/>
  <c r="F670" i="1"/>
  <c r="F13" i="8"/>
  <c r="F15" i="8" s="1"/>
  <c r="F736" i="1"/>
  <c r="F671" i="1"/>
  <c r="P550" i="31"/>
  <c r="T550" i="31" s="1"/>
  <c r="T558" i="31"/>
  <c r="BP423" i="31"/>
  <c r="N423" i="31"/>
  <c r="J675" i="32"/>
  <c r="N676" i="32"/>
  <c r="BL673" i="31"/>
  <c r="BP673" i="31" s="1"/>
  <c r="BP675" i="31"/>
  <c r="BY425" i="31"/>
  <c r="BS423" i="31"/>
  <c r="BU425" i="31"/>
  <c r="BC496" i="11"/>
  <c r="K608" i="31"/>
  <c r="BN431" i="11"/>
  <c r="BL560" i="31"/>
  <c r="BP560" i="31" s="1"/>
  <c r="BP608" i="31"/>
  <c r="V423" i="32"/>
  <c r="Z425" i="32"/>
  <c r="AH560" i="31"/>
  <c r="AL560" i="31" s="1"/>
  <c r="AL608" i="31"/>
  <c r="G19" i="8"/>
  <c r="G31" i="8"/>
  <c r="BG496" i="11"/>
  <c r="AI608" i="31"/>
  <c r="AB673" i="31"/>
  <c r="AF673" i="31" s="1"/>
  <c r="AF675" i="31"/>
  <c r="AB608" i="32"/>
  <c r="V608" i="32"/>
  <c r="J608" i="32"/>
  <c r="P608" i="32"/>
  <c r="D608" i="32"/>
  <c r="N560" i="1"/>
  <c r="R560" i="1" s="1"/>
  <c r="R608" i="1"/>
  <c r="AI675" i="31"/>
  <c r="AK676" i="31"/>
  <c r="AI423" i="31"/>
  <c r="AK425" i="31"/>
  <c r="AH429" i="32"/>
  <c r="AL429" i="32" s="1"/>
  <c r="AL430" i="32"/>
  <c r="BD118" i="11"/>
  <c r="Q558" i="31"/>
  <c r="AH550" i="31"/>
  <c r="AL550" i="31" s="1"/>
  <c r="AL558" i="31"/>
  <c r="P675" i="32"/>
  <c r="T676" i="32"/>
  <c r="AU423" i="31"/>
  <c r="AW425" i="31"/>
  <c r="BL550" i="31"/>
  <c r="BP550" i="31" s="1"/>
  <c r="BP558" i="31"/>
  <c r="W429" i="32"/>
  <c r="Y429" i="32" s="1"/>
  <c r="Y430" i="32"/>
  <c r="AH5" i="32"/>
  <c r="H5" i="32"/>
  <c r="J426" i="1"/>
  <c r="BP432" i="11"/>
  <c r="BL496" i="11"/>
  <c r="BM608" i="31"/>
  <c r="AB423" i="32"/>
  <c r="AH425" i="32"/>
  <c r="AF425" i="32"/>
  <c r="H423" i="31"/>
  <c r="G13" i="8"/>
  <c r="G15" i="8" s="1"/>
  <c r="G736" i="1"/>
  <c r="G670" i="1"/>
  <c r="G671" i="1"/>
  <c r="T423" i="31"/>
  <c r="BI496" i="11"/>
  <c r="AU608" i="31"/>
  <c r="AT364" i="31"/>
  <c r="AX363" i="31"/>
  <c r="J673" i="31"/>
  <c r="N673" i="31" s="1"/>
  <c r="N675" i="31"/>
  <c r="BJ118" i="11"/>
  <c r="BA558" i="31"/>
  <c r="AN550" i="31"/>
  <c r="AR550" i="31" s="1"/>
  <c r="AR558" i="31"/>
  <c r="BF496" i="11"/>
  <c r="AC608" i="31"/>
  <c r="J550" i="31"/>
  <c r="N550" i="31" s="1"/>
  <c r="N558" i="31"/>
  <c r="U423" i="1"/>
  <c r="I425" i="1"/>
  <c r="AT673" i="31"/>
  <c r="AX673" i="31" s="1"/>
  <c r="AX675" i="31"/>
  <c r="AZ673" i="31"/>
  <c r="BD673" i="31" s="1"/>
  <c r="BD675" i="31"/>
  <c r="BG118" i="11"/>
  <c r="AI558" i="31"/>
  <c r="AZ364" i="31"/>
  <c r="BD363" i="31"/>
  <c r="BX675" i="31"/>
  <c r="CB675" i="31" s="1"/>
  <c r="D673" i="31"/>
  <c r="H675" i="31"/>
  <c r="V675" i="32"/>
  <c r="Z676" i="32"/>
  <c r="P673" i="31"/>
  <c r="T673" i="31" s="1"/>
  <c r="T675" i="31"/>
  <c r="P560" i="31"/>
  <c r="T560" i="31" s="1"/>
  <c r="T608" i="31"/>
  <c r="BL118" i="11"/>
  <c r="BM558" i="31"/>
  <c r="AI430" i="32"/>
  <c r="AC429" i="32"/>
  <c r="AE429" i="32" s="1"/>
  <c r="AE430" i="32"/>
  <c r="N364" i="1"/>
  <c r="N9" i="8" s="1"/>
  <c r="R9" i="8" s="1"/>
  <c r="R363" i="1"/>
  <c r="AT550" i="31"/>
  <c r="AX550" i="31" s="1"/>
  <c r="AX558" i="31"/>
  <c r="T608" i="1"/>
  <c r="T560" i="1" s="1"/>
  <c r="H560" i="1"/>
  <c r="BA423" i="31"/>
  <c r="BC425" i="31"/>
  <c r="AU675" i="31"/>
  <c r="AW676" i="31"/>
  <c r="BF364" i="31"/>
  <c r="BJ363" i="31"/>
  <c r="BF673" i="31"/>
  <c r="BJ673" i="31" s="1"/>
  <c r="BJ675" i="31"/>
  <c r="J364" i="31"/>
  <c r="N363" i="31"/>
  <c r="BM675" i="31"/>
  <c r="BO676" i="31"/>
  <c r="AH676" i="32"/>
  <c r="AL676" i="32" s="1"/>
  <c r="AB675" i="32"/>
  <c r="AF676" i="32"/>
  <c r="J558" i="32"/>
  <c r="D558" i="32"/>
  <c r="P558" i="32"/>
  <c r="N550" i="1"/>
  <c r="R550" i="1" s="1"/>
  <c r="AB558" i="32"/>
  <c r="V558" i="32"/>
  <c r="R558" i="1"/>
  <c r="J430" i="1"/>
  <c r="J429" i="1" s="1"/>
  <c r="BP434" i="11"/>
  <c r="BD496" i="11"/>
  <c r="Q608" i="31"/>
  <c r="V6" i="1"/>
  <c r="I5" i="1"/>
  <c r="I35" i="37" s="1"/>
  <c r="R67" i="5"/>
  <c r="AH364" i="31"/>
  <c r="AL363" i="31"/>
  <c r="BR560" i="31"/>
  <c r="BV560" i="31" s="1"/>
  <c r="BX608" i="31"/>
  <c r="BV608" i="31"/>
  <c r="BI118" i="11"/>
  <c r="AU558" i="31"/>
  <c r="U675" i="1"/>
  <c r="I676" i="1"/>
  <c r="BR673" i="31"/>
  <c r="BV673" i="31" s="1"/>
  <c r="BV675" i="31"/>
  <c r="P364" i="31"/>
  <c r="T363" i="31"/>
  <c r="AN673" i="31"/>
  <c r="AR673" i="31" s="1"/>
  <c r="AR675" i="31"/>
  <c r="AE5" i="31"/>
  <c r="AB364" i="31"/>
  <c r="AF363" i="31"/>
  <c r="T558" i="1"/>
  <c r="T550" i="1" s="1"/>
  <c r="H550" i="1"/>
  <c r="W675" i="31"/>
  <c r="Y676" i="31"/>
  <c r="AC675" i="31"/>
  <c r="AE676" i="31"/>
  <c r="U73" i="8"/>
  <c r="U67" i="5"/>
  <c r="U7" i="8"/>
  <c r="U29" i="8" s="1"/>
  <c r="U363" i="1"/>
  <c r="U364" i="1" s="1"/>
  <c r="U9" i="8" s="1"/>
  <c r="U112" i="1"/>
  <c r="E429" i="32"/>
  <c r="G429" i="32" s="1"/>
  <c r="G430" i="32"/>
  <c r="D364" i="31"/>
  <c r="H363" i="31"/>
  <c r="BM496" i="11"/>
  <c r="BS608" i="31"/>
  <c r="AO423" i="31"/>
  <c r="AQ425" i="31"/>
  <c r="BO5" i="31"/>
  <c r="AQ5" i="31"/>
  <c r="R423" i="1"/>
  <c r="AR423" i="31"/>
  <c r="AZ560" i="31"/>
  <c r="BD560" i="31" s="1"/>
  <c r="BD608" i="31"/>
  <c r="AC423" i="31"/>
  <c r="AE425" i="31"/>
  <c r="BM423" i="31"/>
  <c r="BO425" i="31"/>
  <c r="Y5" i="31"/>
  <c r="AN560" i="31"/>
  <c r="AR560" i="31" s="1"/>
  <c r="AR608" i="31"/>
  <c r="Q675" i="31"/>
  <c r="S676" i="31"/>
  <c r="D550" i="31"/>
  <c r="H550" i="31" s="1"/>
  <c r="H558" i="31"/>
  <c r="O112" i="1"/>
  <c r="O7" i="8"/>
  <c r="Q7" i="8" s="1"/>
  <c r="O67" i="5"/>
  <c r="Q67" i="5" s="1"/>
  <c r="O73" i="8"/>
  <c r="Q73" i="8" s="1"/>
  <c r="O363" i="1"/>
  <c r="D4" i="34"/>
  <c r="Q5" i="1"/>
  <c r="Q429" i="32"/>
  <c r="S429" i="32" s="1"/>
  <c r="S430" i="32"/>
  <c r="N29" i="8"/>
  <c r="R29" i="8" s="1"/>
  <c r="R7" i="8"/>
  <c r="V430" i="1"/>
  <c r="I429" i="1"/>
  <c r="BY429" i="31"/>
  <c r="CA429" i="31" s="1"/>
  <c r="CA430" i="31"/>
  <c r="AB560" i="31"/>
  <c r="AF560" i="31" s="1"/>
  <c r="AF608" i="31"/>
  <c r="BR364" i="31"/>
  <c r="BV363" i="31"/>
  <c r="BX363" i="31"/>
  <c r="E675" i="31"/>
  <c r="G676" i="31"/>
  <c r="AX423" i="31"/>
  <c r="AH673" i="31"/>
  <c r="AL673" i="31" s="1"/>
  <c r="AL675" i="31"/>
  <c r="AO675" i="31"/>
  <c r="AQ676" i="31"/>
  <c r="BJ496" i="11"/>
  <c r="BA608" i="31"/>
  <c r="BI5" i="31"/>
  <c r="K423" i="31"/>
  <c r="M425" i="31"/>
  <c r="V364" i="31"/>
  <c r="Z363" i="31"/>
  <c r="V673" i="31"/>
  <c r="Z673" i="31" s="1"/>
  <c r="Z675" i="31"/>
  <c r="BH496" i="11"/>
  <c r="AO608" i="31"/>
  <c r="BB118" i="11"/>
  <c r="E558" i="31"/>
  <c r="AZ118" i="11"/>
  <c r="U558" i="1" s="1"/>
  <c r="AY118" i="11"/>
  <c r="O558" i="1" s="1"/>
  <c r="H673" i="1"/>
  <c r="H70" i="5"/>
  <c r="AI6" i="32"/>
  <c r="AK6" i="32" s="1"/>
  <c r="E5" i="32"/>
  <c r="E363" i="32" s="1"/>
  <c r="G6" i="32"/>
  <c r="AW5" i="31"/>
  <c r="K429" i="32"/>
  <c r="M429" i="32" s="1"/>
  <c r="M430" i="32"/>
  <c r="BF550" i="31"/>
  <c r="BJ550" i="31" s="1"/>
  <c r="BJ558" i="31"/>
  <c r="CB5" i="31"/>
  <c r="BD423" i="31"/>
  <c r="BF560" i="31"/>
  <c r="BJ560" i="31" s="1"/>
  <c r="BJ608" i="31"/>
  <c r="AF423" i="31"/>
  <c r="AT560" i="31"/>
  <c r="AX560" i="31" s="1"/>
  <c r="AX608" i="31"/>
  <c r="BU5" i="31"/>
  <c r="O675" i="1"/>
  <c r="AC676" i="32"/>
  <c r="W676" i="32"/>
  <c r="Q676" i="32"/>
  <c r="K676" i="32"/>
  <c r="E676" i="32"/>
  <c r="Q676" i="1"/>
  <c r="BY5" i="31"/>
  <c r="CA5" i="31" s="1"/>
  <c r="G5" i="31"/>
  <c r="T70" i="5"/>
  <c r="T673" i="1"/>
  <c r="BK118" i="11"/>
  <c r="BG558" i="31"/>
  <c r="AZ550" i="31"/>
  <c r="BD550" i="31" s="1"/>
  <c r="BD558" i="31"/>
  <c r="BK496" i="11"/>
  <c r="BG608" i="31"/>
  <c r="CD5" i="31" l="1"/>
  <c r="L4" i="34"/>
  <c r="L8" i="34"/>
  <c r="L7" i="34"/>
  <c r="L6" i="34"/>
  <c r="L5" i="34"/>
  <c r="AL5" i="32"/>
  <c r="N363" i="32"/>
  <c r="M363" i="32"/>
  <c r="L364" i="32"/>
  <c r="L736" i="32"/>
  <c r="L757" i="32" s="1"/>
  <c r="L769" i="32" s="1"/>
  <c r="L670" i="32"/>
  <c r="Y363" i="32"/>
  <c r="X364" i="32"/>
  <c r="Z363" i="32"/>
  <c r="X670" i="32"/>
  <c r="X736" i="32"/>
  <c r="X757" i="32" s="1"/>
  <c r="X769" i="32" s="1"/>
  <c r="S363" i="32"/>
  <c r="R364" i="32"/>
  <c r="T363" i="32"/>
  <c r="R670" i="32"/>
  <c r="R736" i="32"/>
  <c r="R757" i="32" s="1"/>
  <c r="R769" i="32" s="1"/>
  <c r="AD736" i="32"/>
  <c r="AD757" i="32" s="1"/>
  <c r="AD769" i="32" s="1"/>
  <c r="AD670" i="32"/>
  <c r="AE363" i="32"/>
  <c r="AF363" i="32"/>
  <c r="AD364" i="32"/>
  <c r="BT757" i="31"/>
  <c r="BZ736" i="31"/>
  <c r="P670" i="1"/>
  <c r="P736" i="1"/>
  <c r="P757" i="1" s="1"/>
  <c r="P769" i="1" s="1"/>
  <c r="P13" i="8"/>
  <c r="P19" i="8"/>
  <c r="P31" i="8"/>
  <c r="F364" i="32"/>
  <c r="AJ363" i="32"/>
  <c r="AJ364" i="32" s="1"/>
  <c r="F669" i="32"/>
  <c r="AJ631" i="32"/>
  <c r="T421" i="1"/>
  <c r="T631" i="1" s="1"/>
  <c r="T47" i="8" s="1"/>
  <c r="AZ421" i="31"/>
  <c r="BD421" i="31" s="1"/>
  <c r="H421" i="1"/>
  <c r="H56" i="5" s="1"/>
  <c r="AB421" i="31"/>
  <c r="AF421" i="31" s="1"/>
  <c r="BN118" i="11"/>
  <c r="J558" i="1" s="1"/>
  <c r="J550" i="1" s="1"/>
  <c r="AH421" i="31"/>
  <c r="AL421" i="31" s="1"/>
  <c r="J421" i="31"/>
  <c r="N421" i="31" s="1"/>
  <c r="AO550" i="31"/>
  <c r="AQ550" i="31" s="1"/>
  <c r="AQ558" i="31"/>
  <c r="O70" i="5"/>
  <c r="Q70" i="5" s="1"/>
  <c r="O673" i="1"/>
  <c r="Q675" i="1"/>
  <c r="AT421" i="31"/>
  <c r="AO364" i="31"/>
  <c r="AQ363" i="31"/>
  <c r="I73" i="8"/>
  <c r="I112" i="1"/>
  <c r="I7" i="8"/>
  <c r="I29" i="8" s="1"/>
  <c r="I67" i="5"/>
  <c r="I363" i="1"/>
  <c r="I364" i="1" s="1"/>
  <c r="I9" i="8" s="1"/>
  <c r="J550" i="32"/>
  <c r="N550" i="32" s="1"/>
  <c r="N558" i="32"/>
  <c r="BX673" i="31"/>
  <c r="H673" i="31"/>
  <c r="AU560" i="31"/>
  <c r="AW560" i="31" s="1"/>
  <c r="AW608" i="31"/>
  <c r="AF423" i="32"/>
  <c r="J425" i="1"/>
  <c r="J423" i="1" s="1"/>
  <c r="BP431" i="11"/>
  <c r="AC550" i="31"/>
  <c r="AE550" i="31" s="1"/>
  <c r="AE558" i="31"/>
  <c r="U560" i="1"/>
  <c r="I608" i="1"/>
  <c r="D673" i="32"/>
  <c r="H673" i="32" s="1"/>
  <c r="H675" i="32"/>
  <c r="Q423" i="32"/>
  <c r="S425" i="32"/>
  <c r="AH423" i="32"/>
  <c r="AL423" i="32" s="1"/>
  <c r="AL425" i="32"/>
  <c r="AH608" i="32"/>
  <c r="AB560" i="32"/>
  <c r="AF560" i="32" s="1"/>
  <c r="AF608" i="32"/>
  <c r="BI423" i="31"/>
  <c r="BO423" i="31"/>
  <c r="V676" i="1"/>
  <c r="I675" i="1"/>
  <c r="K560" i="31"/>
  <c r="M560" i="31" s="1"/>
  <c r="M608" i="31"/>
  <c r="BL421" i="31"/>
  <c r="E364" i="31"/>
  <c r="G363" i="31"/>
  <c r="O550" i="1"/>
  <c r="Q550" i="1" s="1"/>
  <c r="AC558" i="32"/>
  <c r="Q558" i="32"/>
  <c r="W558" i="32"/>
  <c r="K558" i="32"/>
  <c r="E558" i="32"/>
  <c r="Q558" i="1"/>
  <c r="BY675" i="31"/>
  <c r="CA675" i="31" s="1"/>
  <c r="E673" i="31"/>
  <c r="G675" i="31"/>
  <c r="U70" i="5"/>
  <c r="U673" i="1"/>
  <c r="Q560" i="31"/>
  <c r="S560" i="31" s="1"/>
  <c r="S608" i="31"/>
  <c r="AH675" i="32"/>
  <c r="AL675" i="32" s="1"/>
  <c r="AB673" i="32"/>
  <c r="AF675" i="32"/>
  <c r="AI429" i="32"/>
  <c r="AK429" i="32" s="1"/>
  <c r="AK430" i="32"/>
  <c r="AC560" i="31"/>
  <c r="AE560" i="31" s="1"/>
  <c r="AE608" i="31"/>
  <c r="AK423" i="31"/>
  <c r="AI560" i="31"/>
  <c r="AK560" i="31" s="1"/>
  <c r="AK608" i="31"/>
  <c r="E560" i="31"/>
  <c r="G560" i="31" s="1"/>
  <c r="G608" i="31"/>
  <c r="BR500" i="11"/>
  <c r="L6" i="1" s="1"/>
  <c r="L5" i="1" s="1"/>
  <c r="L35" i="37" s="1"/>
  <c r="K6" i="1"/>
  <c r="K5" i="1" s="1"/>
  <c r="K35" i="37" s="1"/>
  <c r="S423" i="31"/>
  <c r="AC423" i="32"/>
  <c r="AI425" i="32"/>
  <c r="AE425" i="32"/>
  <c r="BX550" i="31"/>
  <c r="CB550" i="31" s="1"/>
  <c r="CB558" i="31"/>
  <c r="BF421" i="31"/>
  <c r="W673" i="31"/>
  <c r="Y673" i="31" s="1"/>
  <c r="Y675" i="31"/>
  <c r="AC608" i="32"/>
  <c r="K608" i="32"/>
  <c r="W608" i="32"/>
  <c r="Q608" i="32"/>
  <c r="E608" i="32"/>
  <c r="O560" i="1"/>
  <c r="Q560" i="1" s="1"/>
  <c r="Q608" i="1"/>
  <c r="K423" i="32"/>
  <c r="M425" i="32"/>
  <c r="BA364" i="31"/>
  <c r="BC363" i="31"/>
  <c r="U550" i="1"/>
  <c r="I558" i="1"/>
  <c r="BG364" i="31"/>
  <c r="BI363" i="31"/>
  <c r="AE423" i="31"/>
  <c r="BM364" i="31"/>
  <c r="BO363" i="31"/>
  <c r="AU550" i="31"/>
  <c r="AW550" i="31" s="1"/>
  <c r="AW558" i="31"/>
  <c r="AU673" i="31"/>
  <c r="AW673" i="31" s="1"/>
  <c r="AW675" i="31"/>
  <c r="BM550" i="31"/>
  <c r="BO550" i="31" s="1"/>
  <c r="BO558" i="31"/>
  <c r="P421" i="31"/>
  <c r="BM560" i="31"/>
  <c r="BO560" i="31" s="1"/>
  <c r="BO608" i="31"/>
  <c r="H423" i="32"/>
  <c r="BN496" i="11"/>
  <c r="BS550" i="31"/>
  <c r="BU550" i="31" s="1"/>
  <c r="BY558" i="31"/>
  <c r="BU558" i="31"/>
  <c r="W560" i="31"/>
  <c r="Y560" i="31" s="1"/>
  <c r="Y608" i="31"/>
  <c r="M423" i="31"/>
  <c r="W6" i="1"/>
  <c r="X6" i="1"/>
  <c r="V5" i="1"/>
  <c r="V35" i="37" s="1"/>
  <c r="J7" i="8"/>
  <c r="J29" i="8" s="1"/>
  <c r="J73" i="8"/>
  <c r="J67" i="5"/>
  <c r="J363" i="1"/>
  <c r="J364" i="1" s="1"/>
  <c r="J9" i="8" s="1"/>
  <c r="J112" i="1"/>
  <c r="BS364" i="31"/>
  <c r="BU363" i="31"/>
  <c r="BY363" i="31"/>
  <c r="CD363" i="31" s="1"/>
  <c r="BG560" i="31"/>
  <c r="BI560" i="31" s="1"/>
  <c r="BI608" i="31"/>
  <c r="E550" i="31"/>
  <c r="G550" i="31" s="1"/>
  <c r="G558" i="31"/>
  <c r="BR434" i="11"/>
  <c r="L430" i="1" s="1"/>
  <c r="L429" i="1" s="1"/>
  <c r="K430" i="1"/>
  <c r="K429" i="1" s="1"/>
  <c r="AI550" i="31"/>
  <c r="AK550" i="31" s="1"/>
  <c r="AK558" i="31"/>
  <c r="AW423" i="31"/>
  <c r="AI673" i="31"/>
  <c r="AK673" i="31" s="1"/>
  <c r="AK675" i="31"/>
  <c r="BU423" i="31"/>
  <c r="N423" i="32"/>
  <c r="K364" i="31"/>
  <c r="M363" i="31"/>
  <c r="BP118" i="11"/>
  <c r="BA560" i="31"/>
  <c r="BC560" i="31" s="1"/>
  <c r="BC608" i="31"/>
  <c r="CB363" i="31"/>
  <c r="BX364" i="31"/>
  <c r="BM673" i="31"/>
  <c r="BO673" i="31" s="1"/>
  <c r="BO675" i="31"/>
  <c r="BC423" i="31"/>
  <c r="K426" i="1"/>
  <c r="BR432" i="11"/>
  <c r="L426" i="1" s="1"/>
  <c r="BY423" i="31"/>
  <c r="CA423" i="31" s="1"/>
  <c r="CA425" i="31"/>
  <c r="AI676" i="32"/>
  <c r="AK676" i="32" s="1"/>
  <c r="AC675" i="32"/>
  <c r="AE676" i="32"/>
  <c r="AO560" i="31"/>
  <c r="AQ560" i="31" s="1"/>
  <c r="AQ608" i="31"/>
  <c r="Q673" i="31"/>
  <c r="S673" i="31" s="1"/>
  <c r="S675" i="31"/>
  <c r="AQ423" i="31"/>
  <c r="AC364" i="31"/>
  <c r="AE363" i="31"/>
  <c r="BX560" i="31"/>
  <c r="CB560" i="31" s="1"/>
  <c r="CB608" i="31"/>
  <c r="BA550" i="31"/>
  <c r="BC550" i="31" s="1"/>
  <c r="BC558" i="31"/>
  <c r="P673" i="32"/>
  <c r="T673" i="32" s="1"/>
  <c r="T675" i="32"/>
  <c r="BS673" i="31"/>
  <c r="BU673" i="31" s="1"/>
  <c r="BU675" i="31"/>
  <c r="BR421" i="31"/>
  <c r="Q364" i="31"/>
  <c r="S363" i="31"/>
  <c r="D550" i="32"/>
  <c r="H550" i="32" s="1"/>
  <c r="H558" i="32"/>
  <c r="E423" i="32"/>
  <c r="G425" i="32"/>
  <c r="BS560" i="31"/>
  <c r="BU560" i="31" s="1"/>
  <c r="BY608" i="31"/>
  <c r="BU608" i="31"/>
  <c r="V550" i="32"/>
  <c r="Z550" i="32" s="1"/>
  <c r="Z558" i="32"/>
  <c r="D560" i="32"/>
  <c r="H560" i="32" s="1"/>
  <c r="H608" i="32"/>
  <c r="T423" i="32"/>
  <c r="W550" i="31"/>
  <c r="Y550" i="31" s="1"/>
  <c r="Y558" i="31"/>
  <c r="C12" i="34"/>
  <c r="R673" i="1"/>
  <c r="AB631" i="31"/>
  <c r="BG550" i="31"/>
  <c r="BI550" i="31" s="1"/>
  <c r="BI558" i="31"/>
  <c r="K675" i="32"/>
  <c r="M676" i="32"/>
  <c r="AO673" i="31"/>
  <c r="AQ673" i="31" s="1"/>
  <c r="AQ675" i="31"/>
  <c r="AN421" i="31"/>
  <c r="AB550" i="32"/>
  <c r="AF550" i="32" s="1"/>
  <c r="AH558" i="32"/>
  <c r="AF558" i="32"/>
  <c r="P560" i="32"/>
  <c r="T560" i="32" s="1"/>
  <c r="T608" i="32"/>
  <c r="K550" i="31"/>
  <c r="M550" i="31" s="1"/>
  <c r="M558" i="31"/>
  <c r="O29" i="8"/>
  <c r="Q29" i="8" s="1"/>
  <c r="E675" i="32"/>
  <c r="G676" i="32"/>
  <c r="AC673" i="31"/>
  <c r="AE673" i="31" s="1"/>
  <c r="AE675" i="31"/>
  <c r="D421" i="31"/>
  <c r="D364" i="32"/>
  <c r="AH363" i="32"/>
  <c r="H363" i="32"/>
  <c r="Q550" i="31"/>
  <c r="S550" i="31" s="1"/>
  <c r="S558" i="31"/>
  <c r="J560" i="32"/>
  <c r="N560" i="32" s="1"/>
  <c r="N608" i="32"/>
  <c r="Z423" i="32"/>
  <c r="J673" i="32"/>
  <c r="N673" i="32" s="1"/>
  <c r="N675" i="32"/>
  <c r="BG673" i="31"/>
  <c r="BI673" i="31" s="1"/>
  <c r="BI675" i="31"/>
  <c r="G423" i="31"/>
  <c r="Q423" i="1"/>
  <c r="K673" i="31"/>
  <c r="M673" i="31" s="1"/>
  <c r="M675" i="31"/>
  <c r="X430" i="1"/>
  <c r="W430" i="1"/>
  <c r="V429" i="1"/>
  <c r="AU364" i="31"/>
  <c r="AW363" i="31"/>
  <c r="Q675" i="32"/>
  <c r="S676" i="32"/>
  <c r="W675" i="32"/>
  <c r="Y676" i="32"/>
  <c r="AI5" i="32"/>
  <c r="AK5" i="32" s="1"/>
  <c r="G5" i="32"/>
  <c r="O364" i="1"/>
  <c r="O9" i="8" s="1"/>
  <c r="Q9" i="8" s="1"/>
  <c r="Q363" i="1"/>
  <c r="W364" i="31"/>
  <c r="Y363" i="31"/>
  <c r="N421" i="1"/>
  <c r="P550" i="32"/>
  <c r="T550" i="32" s="1"/>
  <c r="T558" i="32"/>
  <c r="V673" i="32"/>
  <c r="Z673" i="32" s="1"/>
  <c r="Z675" i="32"/>
  <c r="V425" i="1"/>
  <c r="I423" i="1"/>
  <c r="V560" i="32"/>
  <c r="Z560" i="32" s="1"/>
  <c r="Z608" i="32"/>
  <c r="BA673" i="31"/>
  <c r="BC673" i="31" s="1"/>
  <c r="BC675" i="31"/>
  <c r="V421" i="31"/>
  <c r="W423" i="32"/>
  <c r="Y425" i="32"/>
  <c r="BP121" i="11"/>
  <c r="J676" i="1"/>
  <c r="J675" i="1" s="1"/>
  <c r="Y423" i="31"/>
  <c r="AI364" i="31"/>
  <c r="AK363" i="31"/>
  <c r="P15" i="8" l="1"/>
  <c r="AN5" i="32"/>
  <c r="H631" i="1"/>
  <c r="H47" i="8" s="1"/>
  <c r="U421" i="1"/>
  <c r="U631" i="1" s="1"/>
  <c r="U47" i="8" s="1"/>
  <c r="T56" i="5"/>
  <c r="F670" i="32"/>
  <c r="F736" i="32"/>
  <c r="AJ669" i="32"/>
  <c r="AJ670" i="32" s="1"/>
  <c r="P315" i="3"/>
  <c r="C14" i="34"/>
  <c r="P5" i="5"/>
  <c r="D14" i="34"/>
  <c r="BT769" i="31"/>
  <c r="BZ769" i="31" s="1"/>
  <c r="BZ757" i="31"/>
  <c r="AZ631" i="31"/>
  <c r="BD631" i="31" s="1"/>
  <c r="J631" i="31"/>
  <c r="O421" i="1"/>
  <c r="O56" i="5" s="1"/>
  <c r="Q56" i="5" s="1"/>
  <c r="E421" i="31"/>
  <c r="W421" i="31"/>
  <c r="W631" i="31" s="1"/>
  <c r="AH631" i="31"/>
  <c r="AH669" i="31" s="1"/>
  <c r="AI421" i="31"/>
  <c r="AK421" i="31" s="1"/>
  <c r="AO421" i="31"/>
  <c r="AO631" i="31" s="1"/>
  <c r="BA421" i="31"/>
  <c r="BA631" i="31" s="1"/>
  <c r="K421" i="31"/>
  <c r="M421" i="31" s="1"/>
  <c r="AC550" i="32"/>
  <c r="AE550" i="32" s="1"/>
  <c r="AI558" i="32"/>
  <c r="AE558" i="32"/>
  <c r="BG421" i="31"/>
  <c r="Q673" i="32"/>
  <c r="S673" i="32" s="1"/>
  <c r="S675" i="32"/>
  <c r="Q550" i="32"/>
  <c r="S550" i="32" s="1"/>
  <c r="S558" i="32"/>
  <c r="J421" i="32"/>
  <c r="BJ421" i="31"/>
  <c r="BF631" i="31"/>
  <c r="N56" i="5"/>
  <c r="R56" i="5" s="1"/>
  <c r="R421" i="1"/>
  <c r="C10" i="34"/>
  <c r="N631" i="1"/>
  <c r="N47" i="8" s="1"/>
  <c r="AH364" i="32"/>
  <c r="AL363" i="32"/>
  <c r="BX421" i="31"/>
  <c r="H421" i="31"/>
  <c r="D631" i="31"/>
  <c r="AH550" i="32"/>
  <c r="AL550" i="32" s="1"/>
  <c r="AL558" i="32"/>
  <c r="V112" i="1"/>
  <c r="V7" i="8"/>
  <c r="W7" i="8" s="1"/>
  <c r="V73" i="8"/>
  <c r="W73" i="8" s="1"/>
  <c r="V67" i="5"/>
  <c r="W5" i="1"/>
  <c r="X5" i="1"/>
  <c r="V363" i="1"/>
  <c r="BY550" i="31"/>
  <c r="CA550" i="31" s="1"/>
  <c r="CA558" i="31"/>
  <c r="G421" i="31"/>
  <c r="E631" i="31"/>
  <c r="BY560" i="31"/>
  <c r="CA560" i="31" s="1"/>
  <c r="CA608" i="31"/>
  <c r="BS421" i="31"/>
  <c r="M423" i="32"/>
  <c r="AH560" i="32"/>
  <c r="AL560" i="32" s="1"/>
  <c r="AL608" i="32"/>
  <c r="BR431" i="11"/>
  <c r="L425" i="1" s="1"/>
  <c r="L423" i="1" s="1"/>
  <c r="K425" i="1"/>
  <c r="K423" i="1" s="1"/>
  <c r="AR421" i="31"/>
  <c r="AN631" i="31"/>
  <c r="BY364" i="31"/>
  <c r="CA363" i="31"/>
  <c r="J608" i="1"/>
  <c r="J560" i="1" s="1"/>
  <c r="J421" i="1" s="1"/>
  <c r="BP496" i="11"/>
  <c r="BP421" i="31"/>
  <c r="BL631" i="31"/>
  <c r="AB669" i="31"/>
  <c r="AF631" i="31"/>
  <c r="Q673" i="1"/>
  <c r="D12" i="34"/>
  <c r="E364" i="32"/>
  <c r="AI363" i="32"/>
  <c r="AN363" i="32" s="1"/>
  <c r="G363" i="32"/>
  <c r="AI675" i="32"/>
  <c r="AK675" i="32" s="1"/>
  <c r="AC673" i="32"/>
  <c r="AE675" i="32"/>
  <c r="AI423" i="32"/>
  <c r="AK423" i="32" s="1"/>
  <c r="AK425" i="32"/>
  <c r="BY673" i="31"/>
  <c r="CA673" i="31" s="1"/>
  <c r="G673" i="31"/>
  <c r="Z421" i="31"/>
  <c r="V631" i="31"/>
  <c r="W425" i="1"/>
  <c r="X425" i="1"/>
  <c r="V423" i="1"/>
  <c r="E673" i="32"/>
  <c r="G673" i="32" s="1"/>
  <c r="G675" i="32"/>
  <c r="G423" i="32"/>
  <c r="D421" i="32"/>
  <c r="E560" i="32"/>
  <c r="G560" i="32" s="1"/>
  <c r="G608" i="32"/>
  <c r="AE423" i="32"/>
  <c r="AB421" i="32"/>
  <c r="P421" i="32"/>
  <c r="AU421" i="31"/>
  <c r="J669" i="31"/>
  <c r="N631" i="31"/>
  <c r="AC421" i="31"/>
  <c r="Q560" i="32"/>
  <c r="S560" i="32" s="1"/>
  <c r="S608" i="32"/>
  <c r="I70" i="5"/>
  <c r="I673" i="1"/>
  <c r="T17" i="8"/>
  <c r="T669" i="1"/>
  <c r="W429" i="1"/>
  <c r="X429" i="1"/>
  <c r="V421" i="32"/>
  <c r="K673" i="32"/>
  <c r="M673" i="32" s="1"/>
  <c r="M675" i="32"/>
  <c r="W560" i="32"/>
  <c r="Y560" i="32" s="1"/>
  <c r="Y608" i="32"/>
  <c r="Q421" i="31"/>
  <c r="E550" i="32"/>
  <c r="G550" i="32" s="1"/>
  <c r="G558" i="32"/>
  <c r="X676" i="1"/>
  <c r="W676" i="1"/>
  <c r="V675" i="1"/>
  <c r="S423" i="32"/>
  <c r="V608" i="1"/>
  <c r="I560" i="1"/>
  <c r="J70" i="5"/>
  <c r="J673" i="1"/>
  <c r="BR118" i="11"/>
  <c r="L558" i="1" s="1"/>
  <c r="L550" i="1" s="1"/>
  <c r="K558" i="1"/>
  <c r="K550" i="1" s="1"/>
  <c r="T421" i="31"/>
  <c r="P631" i="31"/>
  <c r="K560" i="32"/>
  <c r="M560" i="32" s="1"/>
  <c r="M608" i="32"/>
  <c r="K73" i="8"/>
  <c r="K7" i="8"/>
  <c r="K29" i="8" s="1"/>
  <c r="K67" i="5"/>
  <c r="K363" i="1"/>
  <c r="K364" i="1" s="1"/>
  <c r="K9" i="8" s="1"/>
  <c r="K112" i="1"/>
  <c r="K550" i="32"/>
  <c r="M550" i="32" s="1"/>
  <c r="M558" i="32"/>
  <c r="AX421" i="31"/>
  <c r="AT631" i="31"/>
  <c r="H669" i="1"/>
  <c r="Y423" i="32"/>
  <c r="BV421" i="31"/>
  <c r="BR631" i="31"/>
  <c r="BR121" i="11"/>
  <c r="L676" i="1" s="1"/>
  <c r="L675" i="1" s="1"/>
  <c r="K676" i="1"/>
  <c r="K675" i="1" s="1"/>
  <c r="W673" i="32"/>
  <c r="Y673" i="32" s="1"/>
  <c r="Y675" i="32"/>
  <c r="V558" i="1"/>
  <c r="I550" i="1"/>
  <c r="AI608" i="32"/>
  <c r="AC560" i="32"/>
  <c r="AE560" i="32" s="1"/>
  <c r="AE608" i="32"/>
  <c r="L67" i="5"/>
  <c r="L7" i="8"/>
  <c r="L29" i="8" s="1"/>
  <c r="L73" i="8"/>
  <c r="L363" i="1"/>
  <c r="L364" i="1" s="1"/>
  <c r="L9" i="8" s="1"/>
  <c r="L112" i="1"/>
  <c r="AH673" i="32"/>
  <c r="AF673" i="32"/>
  <c r="W550" i="32"/>
  <c r="Y550" i="32" s="1"/>
  <c r="Y558" i="32"/>
  <c r="BM421" i="31"/>
  <c r="CB673" i="31"/>
  <c r="H17" i="8" l="1"/>
  <c r="H31" i="8" s="1"/>
  <c r="Y421" i="31"/>
  <c r="CD673" i="31"/>
  <c r="AL673" i="32"/>
  <c r="O631" i="1"/>
  <c r="O47" i="8" s="1"/>
  <c r="Q47" i="8" s="1"/>
  <c r="Q421" i="1"/>
  <c r="D10" i="34"/>
  <c r="U56" i="5"/>
  <c r="AZ669" i="31"/>
  <c r="AZ670" i="31" s="1"/>
  <c r="F757" i="32"/>
  <c r="AJ736" i="32"/>
  <c r="K631" i="31"/>
  <c r="K669" i="31" s="1"/>
  <c r="AI631" i="31"/>
  <c r="AI669" i="31" s="1"/>
  <c r="AL631" i="31"/>
  <c r="AQ421" i="31"/>
  <c r="BC421" i="31"/>
  <c r="Q421" i="32"/>
  <c r="S421" i="32" s="1"/>
  <c r="I421" i="1"/>
  <c r="I56" i="5" s="1"/>
  <c r="W421" i="32"/>
  <c r="W631" i="32" s="1"/>
  <c r="K421" i="32"/>
  <c r="M421" i="32" s="1"/>
  <c r="J56" i="5"/>
  <c r="J631" i="1"/>
  <c r="J47" i="8" s="1"/>
  <c r="H19" i="8"/>
  <c r="H421" i="32"/>
  <c r="D631" i="32"/>
  <c r="D669" i="32" s="1"/>
  <c r="BU421" i="31"/>
  <c r="BS631" i="31"/>
  <c r="H13" i="8"/>
  <c r="H15" i="8" s="1"/>
  <c r="H670" i="1"/>
  <c r="H671" i="1"/>
  <c r="H736" i="1"/>
  <c r="V560" i="1"/>
  <c r="X608" i="1"/>
  <c r="W608" i="1"/>
  <c r="BI421" i="31"/>
  <c r="BG631" i="31"/>
  <c r="V631" i="32"/>
  <c r="Z421" i="32"/>
  <c r="AE421" i="31"/>
  <c r="AC631" i="31"/>
  <c r="AN669" i="31"/>
  <c r="AR631" i="31"/>
  <c r="N17" i="8"/>
  <c r="N669" i="1"/>
  <c r="R47" i="8"/>
  <c r="R631" i="1"/>
  <c r="AT669" i="31"/>
  <c r="AX631" i="31"/>
  <c r="X67" i="5"/>
  <c r="W67" i="5"/>
  <c r="AI550" i="32"/>
  <c r="AK550" i="32" s="1"/>
  <c r="AK558" i="32"/>
  <c r="P669" i="31"/>
  <c r="T631" i="31"/>
  <c r="V70" i="5"/>
  <c r="V673" i="1"/>
  <c r="W675" i="1"/>
  <c r="X675" i="1"/>
  <c r="J670" i="31"/>
  <c r="J736" i="31"/>
  <c r="N736" i="31" s="1"/>
  <c r="N669" i="31"/>
  <c r="E421" i="32"/>
  <c r="AB736" i="31"/>
  <c r="AF736" i="31" s="1"/>
  <c r="AB670" i="31"/>
  <c r="AF669" i="31"/>
  <c r="X73" i="8"/>
  <c r="AW421" i="31"/>
  <c r="AU631" i="31"/>
  <c r="AH736" i="31"/>
  <c r="AL736" i="31" s="1"/>
  <c r="AH670" i="31"/>
  <c r="AL669" i="31"/>
  <c r="G631" i="31"/>
  <c r="E669" i="31"/>
  <c r="X7" i="8"/>
  <c r="V29" i="8"/>
  <c r="W29" i="8" s="1"/>
  <c r="BA669" i="31"/>
  <c r="BC631" i="31"/>
  <c r="P631" i="32"/>
  <c r="T421" i="32"/>
  <c r="BL669" i="31"/>
  <c r="BP631" i="31"/>
  <c r="BF669" i="31"/>
  <c r="BJ631" i="31"/>
  <c r="L70" i="5"/>
  <c r="L673" i="1"/>
  <c r="W669" i="31"/>
  <c r="Y631" i="31"/>
  <c r="AH421" i="32"/>
  <c r="AB631" i="32"/>
  <c r="AF421" i="32"/>
  <c r="X423" i="1"/>
  <c r="W423" i="1"/>
  <c r="AI673" i="32"/>
  <c r="AK673" i="32" s="1"/>
  <c r="AE673" i="32"/>
  <c r="BY421" i="31"/>
  <c r="CA421" i="31" s="1"/>
  <c r="AO669" i="31"/>
  <c r="AQ631" i="31"/>
  <c r="BO421" i="31"/>
  <c r="BM631" i="31"/>
  <c r="T19" i="8"/>
  <c r="T31" i="8"/>
  <c r="J631" i="32"/>
  <c r="N421" i="32"/>
  <c r="V364" i="1"/>
  <c r="V9" i="8" s="1"/>
  <c r="W9" i="8" s="1"/>
  <c r="X363" i="1"/>
  <c r="W363" i="1"/>
  <c r="AI560" i="32"/>
  <c r="AK560" i="32" s="1"/>
  <c r="AK608" i="32"/>
  <c r="X558" i="1"/>
  <c r="W558" i="1"/>
  <c r="V550" i="1"/>
  <c r="BX631" i="31"/>
  <c r="D669" i="31"/>
  <c r="H631" i="31"/>
  <c r="U17" i="8"/>
  <c r="U669" i="1"/>
  <c r="CB421" i="31"/>
  <c r="K70" i="5"/>
  <c r="K673" i="1"/>
  <c r="T736" i="1"/>
  <c r="T670" i="1"/>
  <c r="T13" i="8"/>
  <c r="T15" i="8" s="1"/>
  <c r="BR669" i="31"/>
  <c r="BV631" i="31"/>
  <c r="S421" i="31"/>
  <c r="Q631" i="31"/>
  <c r="AC421" i="32"/>
  <c r="O17" i="8"/>
  <c r="Q17" i="8" s="1"/>
  <c r="V669" i="31"/>
  <c r="Z631" i="31"/>
  <c r="AI364" i="32"/>
  <c r="AK363" i="32"/>
  <c r="BR496" i="11"/>
  <c r="L608" i="1" s="1"/>
  <c r="L560" i="1" s="1"/>
  <c r="L421" i="1" s="1"/>
  <c r="K608" i="1"/>
  <c r="K560" i="1" s="1"/>
  <c r="K421" i="1" s="1"/>
  <c r="Q631" i="1" l="1"/>
  <c r="BD669" i="31"/>
  <c r="CD421" i="31"/>
  <c r="AN673" i="32"/>
  <c r="AZ736" i="31"/>
  <c r="BD736" i="31" s="1"/>
  <c r="O669" i="1"/>
  <c r="O736" i="1" s="1"/>
  <c r="Q736" i="1" s="1"/>
  <c r="AK631" i="31"/>
  <c r="M631" i="31"/>
  <c r="Q631" i="32"/>
  <c r="Q669" i="32" s="1"/>
  <c r="AL421" i="32"/>
  <c r="F769" i="32"/>
  <c r="AJ769" i="32" s="1"/>
  <c r="AJ757" i="32"/>
  <c r="I631" i="1"/>
  <c r="I47" i="8" s="1"/>
  <c r="Y421" i="32"/>
  <c r="K631" i="32"/>
  <c r="K669" i="32" s="1"/>
  <c r="K56" i="5"/>
  <c r="K631" i="1"/>
  <c r="K47" i="8" s="1"/>
  <c r="L56" i="5"/>
  <c r="L631" i="1"/>
  <c r="L47" i="8" s="1"/>
  <c r="Q669" i="31"/>
  <c r="S631" i="31"/>
  <c r="P669" i="32"/>
  <c r="T631" i="32"/>
  <c r="BG669" i="31"/>
  <c r="BI631" i="31"/>
  <c r="AU669" i="31"/>
  <c r="AW631" i="31"/>
  <c r="AT736" i="31"/>
  <c r="AX736" i="31" s="1"/>
  <c r="AT670" i="31"/>
  <c r="AX669" i="31"/>
  <c r="H631" i="32"/>
  <c r="W669" i="32"/>
  <c r="Y631" i="32"/>
  <c r="BM669" i="31"/>
  <c r="BO631" i="31"/>
  <c r="BS669" i="31"/>
  <c r="BU631" i="31"/>
  <c r="U736" i="1"/>
  <c r="U13" i="8"/>
  <c r="U15" i="8" s="1"/>
  <c r="U670" i="1"/>
  <c r="BR736" i="31"/>
  <c r="BR670" i="31"/>
  <c r="BV669" i="31"/>
  <c r="BX669" i="31"/>
  <c r="U31" i="8"/>
  <c r="U19" i="8"/>
  <c r="AO736" i="31"/>
  <c r="AQ736" i="31" s="1"/>
  <c r="AO670" i="31"/>
  <c r="AQ669" i="31"/>
  <c r="W670" i="31"/>
  <c r="W736" i="31"/>
  <c r="Y736" i="31" s="1"/>
  <c r="Y669" i="31"/>
  <c r="W673" i="1"/>
  <c r="X673" i="1"/>
  <c r="V669" i="32"/>
  <c r="Z631" i="32"/>
  <c r="BA736" i="31"/>
  <c r="BC736" i="31" s="1"/>
  <c r="BA670" i="31"/>
  <c r="BC669" i="31"/>
  <c r="X70" i="5"/>
  <c r="W70" i="5"/>
  <c r="K736" i="31"/>
  <c r="M736" i="31" s="1"/>
  <c r="K670" i="31"/>
  <c r="M669" i="31"/>
  <c r="D670" i="31"/>
  <c r="H669" i="31"/>
  <c r="D736" i="31"/>
  <c r="H736" i="31" s="1"/>
  <c r="X29" i="8"/>
  <c r="N13" i="8"/>
  <c r="N736" i="1"/>
  <c r="R736" i="1" s="1"/>
  <c r="N670" i="1"/>
  <c r="R669" i="1"/>
  <c r="AB669" i="32"/>
  <c r="AH631" i="32"/>
  <c r="AF631" i="32"/>
  <c r="X9" i="8"/>
  <c r="V736" i="31"/>
  <c r="Z736" i="31" s="1"/>
  <c r="V670" i="31"/>
  <c r="Z669" i="31"/>
  <c r="CB631" i="31"/>
  <c r="P736" i="31"/>
  <c r="T736" i="31" s="1"/>
  <c r="P670" i="31"/>
  <c r="T669" i="31"/>
  <c r="N19" i="8"/>
  <c r="R19" i="8" s="1"/>
  <c r="N31" i="8"/>
  <c r="R31" i="8" s="1"/>
  <c r="R17" i="8"/>
  <c r="J669" i="32"/>
  <c r="N631" i="32"/>
  <c r="BF670" i="31"/>
  <c r="BF736" i="31"/>
  <c r="BJ736" i="31" s="1"/>
  <c r="BJ669" i="31"/>
  <c r="W560" i="1"/>
  <c r="X560" i="1"/>
  <c r="W550" i="1"/>
  <c r="X550" i="1"/>
  <c r="V421" i="1"/>
  <c r="E736" i="31"/>
  <c r="E670" i="31"/>
  <c r="G669" i="31"/>
  <c r="AN736" i="31"/>
  <c r="AR736" i="31" s="1"/>
  <c r="AN670" i="31"/>
  <c r="AR669" i="31"/>
  <c r="O19" i="8"/>
  <c r="Q19" i="8" s="1"/>
  <c r="O31" i="8"/>
  <c r="Q31" i="8" s="1"/>
  <c r="G421" i="32"/>
  <c r="E631" i="32"/>
  <c r="E669" i="32" s="1"/>
  <c r="E736" i="32" s="1"/>
  <c r="AC669" i="31"/>
  <c r="AE631" i="31"/>
  <c r="BL736" i="31"/>
  <c r="BP736" i="31" s="1"/>
  <c r="BL670" i="31"/>
  <c r="BP669" i="31"/>
  <c r="J669" i="1"/>
  <c r="J17" i="8"/>
  <c r="AI736" i="31"/>
  <c r="AI670" i="31"/>
  <c r="AK669" i="31"/>
  <c r="BY631" i="31"/>
  <c r="CA631" i="31" s="1"/>
  <c r="AI421" i="32"/>
  <c r="AK421" i="32" s="1"/>
  <c r="AC631" i="32"/>
  <c r="AE421" i="32"/>
  <c r="Q669" i="1" l="1"/>
  <c r="O13" i="8"/>
  <c r="Q13" i="8" s="1"/>
  <c r="O670" i="1"/>
  <c r="AN421" i="32"/>
  <c r="CD631" i="31"/>
  <c r="S631" i="32"/>
  <c r="AL631" i="32"/>
  <c r="AK736" i="31"/>
  <c r="AN733" i="32"/>
  <c r="I17" i="8"/>
  <c r="I31" i="8" s="1"/>
  <c r="I669" i="1"/>
  <c r="J671" i="1" s="1"/>
  <c r="M631" i="32"/>
  <c r="J670" i="32"/>
  <c r="J736" i="32"/>
  <c r="N736" i="32" s="1"/>
  <c r="N669" i="32"/>
  <c r="N15" i="8"/>
  <c r="R15" i="8" s="1"/>
  <c r="R13" i="8"/>
  <c r="BM736" i="31"/>
  <c r="BO736" i="31" s="1"/>
  <c r="BM670" i="31"/>
  <c r="BO669" i="31"/>
  <c r="BG670" i="31"/>
  <c r="BG736" i="31"/>
  <c r="BI736" i="31" s="1"/>
  <c r="BI669" i="31"/>
  <c r="BX670" i="31"/>
  <c r="CB669" i="31"/>
  <c r="W736" i="32"/>
  <c r="Y736" i="32" s="1"/>
  <c r="W670" i="32"/>
  <c r="Y669" i="32"/>
  <c r="V736" i="32"/>
  <c r="Z736" i="32" s="1"/>
  <c r="V670" i="32"/>
  <c r="Z669" i="32"/>
  <c r="P670" i="32"/>
  <c r="P736" i="32"/>
  <c r="T736" i="32" s="1"/>
  <c r="T669" i="32"/>
  <c r="D736" i="32"/>
  <c r="H736" i="32" s="1"/>
  <c r="D670" i="32"/>
  <c r="H669" i="32"/>
  <c r="O15" i="8"/>
  <c r="Q15" i="8" s="1"/>
  <c r="K670" i="32"/>
  <c r="K736" i="32"/>
  <c r="M736" i="32" s="1"/>
  <c r="M669" i="32"/>
  <c r="Q736" i="32"/>
  <c r="S736" i="32" s="1"/>
  <c r="Q670" i="32"/>
  <c r="S669" i="32"/>
  <c r="BV736" i="31"/>
  <c r="BX736" i="31"/>
  <c r="Q736" i="31"/>
  <c r="S736" i="31" s="1"/>
  <c r="Q670" i="31"/>
  <c r="S669" i="31"/>
  <c r="G736" i="31"/>
  <c r="L669" i="1"/>
  <c r="L17" i="8"/>
  <c r="AC669" i="32"/>
  <c r="AI631" i="32"/>
  <c r="AK631" i="32" s="1"/>
  <c r="AE631" i="32"/>
  <c r="BS670" i="31"/>
  <c r="BS736" i="31"/>
  <c r="BU736" i="31" s="1"/>
  <c r="BU669" i="31"/>
  <c r="J19" i="8"/>
  <c r="J31" i="8"/>
  <c r="BY669" i="31"/>
  <c r="CD669" i="31" s="1"/>
  <c r="AC736" i="31"/>
  <c r="AE736" i="31" s="1"/>
  <c r="AC670" i="31"/>
  <c r="AE669" i="31"/>
  <c r="G631" i="32"/>
  <c r="J13" i="8"/>
  <c r="J15" i="8" s="1"/>
  <c r="J670" i="1"/>
  <c r="J736" i="1"/>
  <c r="K669" i="1"/>
  <c r="K17" i="8"/>
  <c r="W421" i="1"/>
  <c r="X421" i="1"/>
  <c r="V56" i="5"/>
  <c r="V631" i="1"/>
  <c r="V47" i="8" s="1"/>
  <c r="W47" i="8" s="1"/>
  <c r="AB736" i="32"/>
  <c r="AH669" i="32"/>
  <c r="AB670" i="32"/>
  <c r="AF669" i="32"/>
  <c r="AU670" i="31"/>
  <c r="AU736" i="31"/>
  <c r="AW736" i="31" s="1"/>
  <c r="AW669" i="31"/>
  <c r="I19" i="8" l="1"/>
  <c r="I736" i="1"/>
  <c r="I671" i="1"/>
  <c r="AN631" i="32"/>
  <c r="I670" i="1"/>
  <c r="I13" i="8"/>
  <c r="I15" i="8" s="1"/>
  <c r="K13" i="8"/>
  <c r="K15" i="8" s="1"/>
  <c r="K736" i="1"/>
  <c r="K670" i="1"/>
  <c r="K671" i="1"/>
  <c r="BY736" i="31"/>
  <c r="CA736" i="31" s="1"/>
  <c r="AH670" i="32"/>
  <c r="AL669" i="32"/>
  <c r="AH736" i="32"/>
  <c r="AF736" i="32"/>
  <c r="X56" i="5"/>
  <c r="W56" i="5"/>
  <c r="CB736" i="31"/>
  <c r="X631" i="1"/>
  <c r="V669" i="1"/>
  <c r="W631" i="1"/>
  <c r="V17" i="8"/>
  <c r="W17" i="8" s="1"/>
  <c r="G736" i="32"/>
  <c r="E670" i="32"/>
  <c r="G669" i="32"/>
  <c r="AI669" i="32"/>
  <c r="AN669" i="32" s="1"/>
  <c r="AC736" i="32"/>
  <c r="AC670" i="32"/>
  <c r="AE669" i="32"/>
  <c r="L19" i="8"/>
  <c r="L31" i="8"/>
  <c r="K19" i="8"/>
  <c r="K31" i="8"/>
  <c r="BY670" i="31"/>
  <c r="CA669" i="31"/>
  <c r="L13" i="8"/>
  <c r="L15" i="8" s="1"/>
  <c r="L736" i="1"/>
  <c r="L670" i="1"/>
  <c r="L671" i="1"/>
  <c r="CD736" i="31" l="1"/>
  <c r="AL736" i="32"/>
  <c r="AI670" i="32"/>
  <c r="AK669" i="32"/>
  <c r="AI736" i="32"/>
  <c r="AK736" i="32" s="1"/>
  <c r="AE736" i="32"/>
  <c r="X47" i="8"/>
  <c r="V19" i="8"/>
  <c r="W19" i="8" s="1"/>
  <c r="X17" i="8"/>
  <c r="V31" i="8"/>
  <c r="W31" i="8" s="1"/>
  <c r="X669" i="1"/>
  <c r="W669" i="1"/>
  <c r="V13" i="8"/>
  <c r="W13" i="8" s="1"/>
  <c r="V736" i="1"/>
  <c r="V670" i="1"/>
  <c r="D124" i="12"/>
  <c r="D161" i="11"/>
  <c r="D204" i="1" s="1"/>
  <c r="D67" i="12"/>
  <c r="D434" i="11"/>
  <c r="D430" i="1" s="1"/>
  <c r="AN736" i="32" l="1"/>
  <c r="D75" i="3"/>
  <c r="E67" i="12"/>
  <c r="F67" i="12" s="1"/>
  <c r="D432" i="11"/>
  <c r="D426" i="1" s="1"/>
  <c r="D8" i="12"/>
  <c r="D145" i="11"/>
  <c r="D135" i="1" s="1"/>
  <c r="D11" i="12"/>
  <c r="D81" i="12"/>
  <c r="D421" i="11"/>
  <c r="D516" i="1" s="1"/>
  <c r="D74" i="12"/>
  <c r="D657" i="11"/>
  <c r="D124" i="1" s="1"/>
  <c r="D25" i="12"/>
  <c r="D79" i="12"/>
  <c r="D385" i="12"/>
  <c r="D43" i="11"/>
  <c r="D728" i="1" s="1"/>
  <c r="D80" i="11"/>
  <c r="D626" i="1" s="1"/>
  <c r="D222" i="11"/>
  <c r="D238" i="1" s="1"/>
  <c r="D255" i="12"/>
  <c r="D402" i="11"/>
  <c r="D498" i="1" s="1"/>
  <c r="D267" i="12"/>
  <c r="D173" i="11"/>
  <c r="D141" i="1" s="1"/>
  <c r="D261" i="11"/>
  <c r="D282" i="1" s="1"/>
  <c r="D298" i="11"/>
  <c r="D319" i="1" s="1"/>
  <c r="D368" i="12"/>
  <c r="D343" i="12"/>
  <c r="D472" i="11"/>
  <c r="D665" i="1" s="1"/>
  <c r="D545" i="11"/>
  <c r="D51" i="1" s="1"/>
  <c r="D273" i="11"/>
  <c r="D294" i="1" s="1"/>
  <c r="D395" i="11"/>
  <c r="D489" i="1" s="1"/>
  <c r="D49" i="11"/>
  <c r="D734" i="1" s="1"/>
  <c r="D306" i="11"/>
  <c r="D326" i="1" s="1"/>
  <c r="D117" i="11"/>
  <c r="D557" i="1" s="1"/>
  <c r="D257" i="11"/>
  <c r="D278" i="1" s="1"/>
  <c r="D115" i="11"/>
  <c r="D555" i="1" s="1"/>
  <c r="D98" i="11"/>
  <c r="D587" i="1" s="1"/>
  <c r="D641" i="11"/>
  <c r="D185" i="1" s="1"/>
  <c r="D456" i="11"/>
  <c r="D647" i="1" s="1"/>
  <c r="D71" i="12"/>
  <c r="D52" i="12"/>
  <c r="D230" i="11"/>
  <c r="D246" i="1" s="1"/>
  <c r="D174" i="12"/>
  <c r="D341" i="11"/>
  <c r="D413" i="1" s="1"/>
  <c r="D604" i="11"/>
  <c r="D97" i="1" s="1"/>
  <c r="D258" i="11"/>
  <c r="D279" i="1" s="1"/>
  <c r="D547" i="11"/>
  <c r="D28" i="12"/>
  <c r="D92" i="11"/>
  <c r="D581" i="1" s="1"/>
  <c r="D338" i="11"/>
  <c r="D410" i="1" s="1"/>
  <c r="D187" i="11"/>
  <c r="D231" i="1" s="1"/>
  <c r="D462" i="11"/>
  <c r="D653" i="1" s="1"/>
  <c r="D603" i="11"/>
  <c r="D96" i="1" s="1"/>
  <c r="D57" i="12"/>
  <c r="D185" i="12"/>
  <c r="D416" i="11"/>
  <c r="D512" i="1" s="1"/>
  <c r="D265" i="11"/>
  <c r="D286" i="1" s="1"/>
  <c r="D31" i="11"/>
  <c r="D716" i="1" s="1"/>
  <c r="D181" i="12"/>
  <c r="D349" i="12"/>
  <c r="D202" i="12"/>
  <c r="D353" i="12"/>
  <c r="D520" i="11"/>
  <c r="D26" i="1" s="1"/>
  <c r="D6" i="11"/>
  <c r="D563" i="1" s="1"/>
  <c r="D20" i="12"/>
  <c r="D22" i="11"/>
  <c r="D707" i="1" s="1"/>
  <c r="D286" i="11"/>
  <c r="D307" i="1" s="1"/>
  <c r="D390" i="11"/>
  <c r="D486" i="1" s="1"/>
  <c r="D89" i="12"/>
  <c r="D369" i="11"/>
  <c r="D446" i="1" s="1"/>
  <c r="D102" i="12"/>
  <c r="E102" i="12" s="1"/>
  <c r="F102" i="12" s="1"/>
  <c r="G102" i="12" s="1"/>
  <c r="I102" i="12" s="1"/>
  <c r="J102" i="12" s="1"/>
  <c r="K102" i="12" s="1"/>
  <c r="L102" i="12" s="1"/>
  <c r="M102" i="12" s="1"/>
  <c r="N102" i="12" s="1"/>
  <c r="D72" i="12"/>
  <c r="D38" i="11"/>
  <c r="D723" i="1" s="1"/>
  <c r="D279" i="12"/>
  <c r="D261" i="12"/>
  <c r="D143" i="11"/>
  <c r="D133" i="1" s="1"/>
  <c r="D597" i="11"/>
  <c r="D90" i="1" s="1"/>
  <c r="D288" i="11"/>
  <c r="D309" i="1" s="1"/>
  <c r="D148" i="12"/>
  <c r="D182" i="11"/>
  <c r="D226" i="1" s="1"/>
  <c r="D534" i="11"/>
  <c r="D40" i="1" s="1"/>
  <c r="D610" i="11"/>
  <c r="D103" i="1" s="1"/>
  <c r="D304" i="12"/>
  <c r="D44" i="12"/>
  <c r="D345" i="12"/>
  <c r="D122" i="12"/>
  <c r="D370" i="11"/>
  <c r="D447" i="1" s="1"/>
  <c r="D15" i="11"/>
  <c r="D700" i="1" s="1"/>
  <c r="D90" i="12"/>
  <c r="D108" i="12"/>
  <c r="D244" i="11"/>
  <c r="D260" i="1" s="1"/>
  <c r="D429" i="11"/>
  <c r="D532" i="1" s="1"/>
  <c r="D172" i="11"/>
  <c r="D140" i="1" s="1"/>
  <c r="D204" i="11"/>
  <c r="D342" i="1" s="1"/>
  <c r="D237" i="12"/>
  <c r="D209" i="12"/>
  <c r="D264" i="11"/>
  <c r="D285" i="1" s="1"/>
  <c r="D423" i="11"/>
  <c r="D518" i="1" s="1"/>
  <c r="D318" i="11"/>
  <c r="D406" i="1" s="1"/>
  <c r="D384" i="12"/>
  <c r="D105" i="11"/>
  <c r="D593" i="1" s="1"/>
  <c r="D142" i="11"/>
  <c r="D132" i="1" s="1"/>
  <c r="D284" i="12"/>
  <c r="D409" i="11"/>
  <c r="D505" i="1" s="1"/>
  <c r="D561" i="11"/>
  <c r="D67" i="1" s="1"/>
  <c r="D410" i="11"/>
  <c r="D506" i="1" s="1"/>
  <c r="D451" i="11"/>
  <c r="D642" i="1" s="1"/>
  <c r="D239" i="11"/>
  <c r="D255" i="1" s="1"/>
  <c r="D646" i="11"/>
  <c r="D190" i="1" s="1"/>
  <c r="D285" i="11"/>
  <c r="D306" i="1" s="1"/>
  <c r="D227" i="12"/>
  <c r="D577" i="11"/>
  <c r="D152" i="1" s="1"/>
  <c r="D165" i="12"/>
  <c r="D340" i="12"/>
  <c r="D588" i="11"/>
  <c r="D81" i="1" s="1"/>
  <c r="D590" i="11"/>
  <c r="D83" i="1" s="1"/>
  <c r="D489" i="11"/>
  <c r="D547" i="1" s="1"/>
  <c r="D628" i="11"/>
  <c r="D172" i="1" s="1"/>
  <c r="D480" i="11"/>
  <c r="D539" i="1" s="1"/>
  <c r="D58" i="11"/>
  <c r="D741" i="1" s="1"/>
  <c r="D89" i="11"/>
  <c r="D578" i="1" s="1"/>
  <c r="D629" i="11"/>
  <c r="D173" i="1" s="1"/>
  <c r="D17" i="12"/>
  <c r="D587" i="11"/>
  <c r="D80" i="1" s="1"/>
  <c r="D31" i="12"/>
  <c r="D313" i="11"/>
  <c r="D374" i="1" s="1"/>
  <c r="D153" i="12"/>
  <c r="D110" i="12"/>
  <c r="D378" i="12"/>
  <c r="D150" i="11"/>
  <c r="D197" i="1" s="1"/>
  <c r="D441" i="11"/>
  <c r="D458" i="1" s="1"/>
  <c r="D116" i="12"/>
  <c r="D347" i="11"/>
  <c r="D395" i="1" s="1"/>
  <c r="D319" i="12"/>
  <c r="D30" i="11"/>
  <c r="D715" i="1" s="1"/>
  <c r="D609" i="11"/>
  <c r="D102" i="1" s="1"/>
  <c r="D164" i="11"/>
  <c r="D136" i="1" s="1"/>
  <c r="D585" i="11"/>
  <c r="D78" i="1" s="1"/>
  <c r="D55" i="11"/>
  <c r="D575" i="1" s="1"/>
  <c r="D515" i="11"/>
  <c r="D21" i="1" s="1"/>
  <c r="D352" i="11"/>
  <c r="D400" i="1" s="1"/>
  <c r="D477" i="11"/>
  <c r="D607" i="1" s="1"/>
  <c r="D140" i="12"/>
  <c r="D465" i="11"/>
  <c r="D656" i="1" s="1"/>
  <c r="D95" i="12"/>
  <c r="D295" i="12"/>
  <c r="D384" i="11"/>
  <c r="D467" i="1" s="1"/>
  <c r="D309" i="11"/>
  <c r="D370" i="1" s="1"/>
  <c r="D131" i="12"/>
  <c r="D528" i="11"/>
  <c r="D34" i="1" s="1"/>
  <c r="D199" i="12"/>
  <c r="D116" i="11"/>
  <c r="D556" i="1" s="1"/>
  <c r="D74" i="11"/>
  <c r="D762" i="1" s="1"/>
  <c r="D484" i="11"/>
  <c r="D523" i="1" s="1"/>
  <c r="D191" i="12"/>
  <c r="D38" i="12"/>
  <c r="D595" i="11"/>
  <c r="D88" i="1" s="1"/>
  <c r="D207" i="11"/>
  <c r="D345" i="1" s="1"/>
  <c r="D328" i="11"/>
  <c r="D382" i="1" s="1"/>
  <c r="D226" i="12"/>
  <c r="D276" i="11"/>
  <c r="D297" i="1" s="1"/>
  <c r="D308" i="11"/>
  <c r="D369" i="1" s="1"/>
  <c r="D278" i="11"/>
  <c r="D299" i="1" s="1"/>
  <c r="D137" i="11"/>
  <c r="D689" i="1" s="1"/>
  <c r="D446" i="11"/>
  <c r="D637" i="1" s="1"/>
  <c r="D355" i="12"/>
  <c r="D535" i="11"/>
  <c r="D41" i="1" s="1"/>
  <c r="D639" i="11"/>
  <c r="D183" i="1" s="1"/>
  <c r="D50" i="12"/>
  <c r="D34" i="11"/>
  <c r="D719" i="1" s="1"/>
  <c r="D123" i="11"/>
  <c r="D678" i="1" s="1"/>
  <c r="D387" i="11"/>
  <c r="D484" i="1" s="1"/>
  <c r="D579" i="11"/>
  <c r="D154" i="1" s="1"/>
  <c r="D16" i="11"/>
  <c r="D701" i="1" s="1"/>
  <c r="D301" i="12"/>
  <c r="D647" i="11"/>
  <c r="D73" i="1" s="1"/>
  <c r="D269" i="12"/>
  <c r="D424" i="11"/>
  <c r="D519" i="1" s="1"/>
  <c r="D260" i="12"/>
  <c r="D42" i="11"/>
  <c r="D727" i="1" s="1"/>
  <c r="D41" i="12"/>
  <c r="D65" i="11"/>
  <c r="D748" i="1" s="1"/>
  <c r="D132" i="12"/>
  <c r="D383" i="12"/>
  <c r="D83" i="11"/>
  <c r="D160" i="1" s="1"/>
  <c r="D584" i="11"/>
  <c r="D695" i="1" s="1"/>
  <c r="D43" i="12"/>
  <c r="D18" i="12"/>
  <c r="D326" i="11"/>
  <c r="D380" i="1" s="1"/>
  <c r="D486" i="11"/>
  <c r="D534" i="1" s="1"/>
  <c r="D196" i="12"/>
  <c r="D277" i="11"/>
  <c r="D298" i="1" s="1"/>
  <c r="D303" i="11"/>
  <c r="D269" i="1" s="1"/>
  <c r="D48" i="11"/>
  <c r="D733" i="1" s="1"/>
  <c r="D437" i="11"/>
  <c r="D454" i="1" s="1"/>
  <c r="D305" i="11"/>
  <c r="D325" i="1" s="1"/>
  <c r="D216" i="12"/>
  <c r="D331" i="12"/>
  <c r="D593" i="11"/>
  <c r="D86" i="1" s="1"/>
  <c r="D281" i="12"/>
  <c r="D543" i="11"/>
  <c r="D49" i="1" s="1"/>
  <c r="D26" i="11"/>
  <c r="D711" i="1" s="1"/>
  <c r="D640" i="11"/>
  <c r="D184" i="1" s="1"/>
  <c r="D314" i="11"/>
  <c r="D375" i="1" s="1"/>
  <c r="D247" i="11"/>
  <c r="D263" i="1" s="1"/>
  <c r="D292" i="12"/>
  <c r="D631" i="11"/>
  <c r="D175" i="1" s="1"/>
  <c r="D591" i="11"/>
  <c r="D84" i="1" s="1"/>
  <c r="D403" i="11"/>
  <c r="D499" i="1" s="1"/>
  <c r="D62" i="11"/>
  <c r="D745" i="1" s="1"/>
  <c r="D23" i="11"/>
  <c r="D708" i="1" s="1"/>
  <c r="D365" i="11"/>
  <c r="D443" i="1" s="1"/>
  <c r="D259" i="12"/>
  <c r="D393" i="11"/>
  <c r="D470" i="1" s="1"/>
  <c r="D263" i="11"/>
  <c r="D284" i="1" s="1"/>
  <c r="D184" i="11"/>
  <c r="D228" i="1" s="1"/>
  <c r="D578" i="11"/>
  <c r="D153" i="1" s="1"/>
  <c r="D215" i="12"/>
  <c r="D333" i="11"/>
  <c r="D387" i="1" s="1"/>
  <c r="D413" i="11"/>
  <c r="D509" i="1" s="1"/>
  <c r="D137" i="12"/>
  <c r="D407" i="11"/>
  <c r="D503" i="1" s="1"/>
  <c r="D138" i="12"/>
  <c r="D232" i="11"/>
  <c r="D248" i="1" s="1"/>
  <c r="D55" i="12"/>
  <c r="D342" i="11"/>
  <c r="D414" i="1" s="1"/>
  <c r="D168" i="12"/>
  <c r="D76" i="11"/>
  <c r="D622" i="1" s="1"/>
  <c r="D563" i="11"/>
  <c r="D69" i="1" s="1"/>
  <c r="D223" i="11"/>
  <c r="D239" i="1" s="1"/>
  <c r="D66" i="11"/>
  <c r="D749" i="1" s="1"/>
  <c r="D120" i="11"/>
  <c r="D128" i="1" s="1"/>
  <c r="D656" i="11"/>
  <c r="D123" i="1" s="1"/>
  <c r="D293" i="11"/>
  <c r="D314" i="1" s="1"/>
  <c r="D154" i="12"/>
  <c r="D10" i="11"/>
  <c r="D567" i="1" s="1"/>
  <c r="D19" i="12"/>
  <c r="D169" i="11"/>
  <c r="D138" i="1" s="1"/>
  <c r="D630" i="11"/>
  <c r="D174" i="1" s="1"/>
  <c r="D271" i="11"/>
  <c r="D292" i="1" s="1"/>
  <c r="D430" i="11"/>
  <c r="D424" i="1" s="1"/>
  <c r="D504" i="11"/>
  <c r="D10" i="1" s="1"/>
  <c r="D356" i="12"/>
  <c r="D110" i="11"/>
  <c r="D598" i="1" s="1"/>
  <c r="D508" i="11"/>
  <c r="D14" i="1" s="1"/>
  <c r="D283" i="12"/>
  <c r="D345" i="11"/>
  <c r="D393" i="1" s="1"/>
  <c r="D156" i="11"/>
  <c r="D167" i="1" s="1"/>
  <c r="D167" i="12"/>
  <c r="D296" i="11"/>
  <c r="D317" i="1" s="1"/>
  <c r="D15" i="12"/>
  <c r="D335" i="12"/>
  <c r="D323" i="11"/>
  <c r="D377" i="1" s="1"/>
  <c r="D4" i="12"/>
  <c r="D376" i="12"/>
  <c r="D165" i="11"/>
  <c r="D212" i="1" s="1"/>
  <c r="D634" i="11"/>
  <c r="D178" i="1" s="1"/>
  <c r="D112" i="12"/>
  <c r="D313" i="12"/>
  <c r="D191" i="11"/>
  <c r="D235" i="1" s="1"/>
  <c r="D268" i="11"/>
  <c r="D289" i="1" s="1"/>
  <c r="D435" i="11"/>
  <c r="D431" i="1" s="1"/>
  <c r="D183" i="12"/>
  <c r="D649" i="11"/>
  <c r="D75" i="1" s="1"/>
  <c r="D541" i="11"/>
  <c r="D47" i="1" s="1"/>
  <c r="D463" i="11"/>
  <c r="D654" i="1" s="1"/>
  <c r="D98" i="12"/>
  <c r="D27" i="12"/>
  <c r="D617" i="11"/>
  <c r="D110" i="1" s="1"/>
  <c r="D599" i="11"/>
  <c r="D92" i="1" s="1"/>
  <c r="D81" i="11"/>
  <c r="D627" i="1" s="1"/>
  <c r="D22" i="12"/>
  <c r="D4" i="11"/>
  <c r="D561" i="1" s="1"/>
  <c r="D633" i="11"/>
  <c r="D177" i="1" s="1"/>
  <c r="D187" i="12"/>
  <c r="D644" i="11"/>
  <c r="D188" i="1" s="1"/>
  <c r="D158" i="11"/>
  <c r="D209" i="1" s="1"/>
  <c r="D281" i="11"/>
  <c r="D302" i="1" s="1"/>
  <c r="D386" i="11"/>
  <c r="D469" i="1" s="1"/>
  <c r="D150" i="12"/>
  <c r="D193" i="11"/>
  <c r="D331" i="1" s="1"/>
  <c r="D103" i="11"/>
  <c r="D591" i="1" s="1"/>
  <c r="D111" i="12"/>
  <c r="D319" i="11"/>
  <c r="D599" i="1" s="1"/>
  <c r="D84" i="11"/>
  <c r="D161" i="1" s="1"/>
  <c r="D433" i="11"/>
  <c r="D427" i="1" s="1"/>
  <c r="D77" i="11"/>
  <c r="D623" i="1" s="1"/>
  <c r="D242" i="11"/>
  <c r="D258" i="1" s="1"/>
  <c r="D153" i="11"/>
  <c r="D164" i="1" s="1"/>
  <c r="D126" i="11"/>
  <c r="D681" i="1" s="1"/>
  <c r="D241" i="12"/>
  <c r="D359" i="11"/>
  <c r="D438" i="1" s="1"/>
  <c r="D297" i="11"/>
  <c r="D318" i="1" s="1"/>
  <c r="D438" i="11"/>
  <c r="D455" i="1" s="1"/>
  <c r="D327" i="11"/>
  <c r="D381" i="1" s="1"/>
  <c r="D5" i="12"/>
  <c r="D129" i="11"/>
  <c r="D129" i="1" s="1"/>
  <c r="D388" i="11"/>
  <c r="D767" i="1" s="1"/>
  <c r="D14" i="12"/>
  <c r="D285" i="12"/>
  <c r="D235" i="12"/>
  <c r="D491" i="11"/>
  <c r="D479" i="1" s="1"/>
  <c r="D220" i="11"/>
  <c r="D236" i="1" s="1"/>
  <c r="D380" i="11"/>
  <c r="D462" i="1" s="1"/>
  <c r="D140" i="11"/>
  <c r="D692" i="1" s="1"/>
  <c r="D301" i="11"/>
  <c r="D267" i="1" s="1"/>
  <c r="D67" i="11"/>
  <c r="D750" i="1" s="1"/>
  <c r="D115" i="12"/>
  <c r="D93" i="11"/>
  <c r="D582" i="1" s="1"/>
  <c r="D549" i="11"/>
  <c r="D55" i="1" s="1"/>
  <c r="D219" i="12"/>
  <c r="D356" i="11"/>
  <c r="D436" i="1" s="1"/>
  <c r="D568" i="11"/>
  <c r="D144" i="1" s="1"/>
  <c r="D220" i="12"/>
  <c r="D330" i="12"/>
  <c r="D425" i="11"/>
  <c r="D520" i="1" s="1"/>
  <c r="D509" i="11"/>
  <c r="D15" i="1" s="1"/>
  <c r="D152" i="12"/>
  <c r="D443" i="11"/>
  <c r="D477" i="1" s="1"/>
  <c r="D73" i="12"/>
  <c r="D160" i="12"/>
  <c r="D225" i="12"/>
  <c r="D83" i="12"/>
  <c r="D190" i="11"/>
  <c r="D234" i="1" s="1"/>
  <c r="D303" i="12"/>
  <c r="D236" i="12"/>
  <c r="D298" i="12"/>
  <c r="D375" i="12"/>
  <c r="E375" i="12" s="1"/>
  <c r="F375" i="12" s="1"/>
  <c r="G375" i="12" s="1"/>
  <c r="I375" i="12" s="1"/>
  <c r="J375" i="12" s="1"/>
  <c r="K375" i="12" s="1"/>
  <c r="L375" i="12" s="1"/>
  <c r="M375" i="12" s="1"/>
  <c r="N375" i="12" s="1"/>
  <c r="D40" i="12"/>
  <c r="D391" i="11"/>
  <c r="D487" i="1" s="1"/>
  <c r="D146" i="12"/>
  <c r="D218" i="12"/>
  <c r="D344" i="12"/>
  <c r="D202" i="11"/>
  <c r="D340" i="1" s="1"/>
  <c r="D453" i="11"/>
  <c r="D644" i="1" s="1"/>
  <c r="D282" i="11"/>
  <c r="D303" i="1" s="1"/>
  <c r="D139" i="12"/>
  <c r="D440" i="11"/>
  <c r="D457" i="1" s="1"/>
  <c r="D503" i="11"/>
  <c r="D9" i="1" s="1"/>
  <c r="D84" i="12"/>
  <c r="D386" i="12"/>
  <c r="D481" i="11"/>
  <c r="D540" i="1" s="1"/>
  <c r="D238" i="12"/>
  <c r="D492" i="11"/>
  <c r="D480" i="1" s="1"/>
  <c r="D204" i="12"/>
  <c r="D359" i="12"/>
  <c r="D245" i="12"/>
  <c r="D374" i="12"/>
  <c r="D96" i="12"/>
  <c r="D216" i="11"/>
  <c r="D348" i="1" s="1"/>
  <c r="D82" i="11"/>
  <c r="D628" i="1" s="1"/>
  <c r="D42" i="12"/>
  <c r="D624" i="11"/>
  <c r="D618" i="1" s="1"/>
  <c r="D392" i="12"/>
  <c r="D243" i="11"/>
  <c r="D259" i="1" s="1"/>
  <c r="D632" i="11"/>
  <c r="D176" i="1" s="1"/>
  <c r="D40" i="11"/>
  <c r="D725" i="1" s="1"/>
  <c r="D505" i="11"/>
  <c r="D11" i="1" s="1"/>
  <c r="D333" i="12"/>
  <c r="D273" i="12"/>
  <c r="D151" i="11"/>
  <c r="D198" i="1" s="1"/>
  <c r="D381" i="11"/>
  <c r="D463" i="1" s="1"/>
  <c r="D108" i="11"/>
  <c r="D596" i="1" s="1"/>
  <c r="D70" i="12"/>
  <c r="D495" i="11"/>
  <c r="D450" i="1" s="1"/>
  <c r="D9" i="11"/>
  <c r="D566" i="1" s="1"/>
  <c r="D164" i="12"/>
  <c r="D478" i="11"/>
  <c r="D537" i="1" s="1"/>
  <c r="D418" i="11"/>
  <c r="D514" i="1" s="1"/>
  <c r="D30" i="12"/>
  <c r="D347" i="12"/>
  <c r="D172" i="12"/>
  <c r="D337" i="12"/>
  <c r="D258" i="12"/>
  <c r="D85" i="11"/>
  <c r="D162" i="1" s="1"/>
  <c r="D282" i="12"/>
  <c r="D119" i="11"/>
  <c r="D127" i="1" s="1"/>
  <c r="D28" i="11"/>
  <c r="D713" i="1" s="1"/>
  <c r="D78" i="12"/>
  <c r="D452" i="11"/>
  <c r="D643" i="1" s="1"/>
  <c r="D363" i="11"/>
  <c r="D441" i="1" s="1"/>
  <c r="D570" i="11"/>
  <c r="D146" i="1" s="1"/>
  <c r="D400" i="11"/>
  <c r="D496" i="1" s="1"/>
  <c r="D270" i="12"/>
  <c r="D118" i="12"/>
  <c r="D362" i="11"/>
  <c r="D475" i="1" s="1"/>
  <c r="D411" i="11"/>
  <c r="D507" i="1" s="1"/>
  <c r="D162" i="11"/>
  <c r="D205" i="1" s="1"/>
  <c r="D373" i="12"/>
  <c r="E373" i="12" s="1"/>
  <c r="F373" i="12" s="1"/>
  <c r="G373" i="12" s="1"/>
  <c r="I373" i="12" s="1"/>
  <c r="J373" i="12" s="1"/>
  <c r="K373" i="12" s="1"/>
  <c r="L373" i="12" s="1"/>
  <c r="M373" i="12" s="1"/>
  <c r="N373" i="12" s="1"/>
  <c r="D327" i="12"/>
  <c r="D39" i="12"/>
  <c r="D51" i="11"/>
  <c r="D571" i="1" s="1"/>
  <c r="D291" i="11"/>
  <c r="D312" i="1" s="1"/>
  <c r="D645" i="11"/>
  <c r="D189" i="1" s="1"/>
  <c r="D94" i="11"/>
  <c r="D583" i="1" s="1"/>
  <c r="D215" i="11"/>
  <c r="D347" i="1" s="1"/>
  <c r="D580" i="11"/>
  <c r="D155" i="1" s="1"/>
  <c r="D367" i="12"/>
  <c r="D47" i="12"/>
  <c r="D60" i="11"/>
  <c r="D743" i="1" s="1"/>
  <c r="D366" i="12"/>
  <c r="D180" i="12"/>
  <c r="D240" i="11"/>
  <c r="D256" i="1" s="1"/>
  <c r="D72" i="11"/>
  <c r="D760" i="1" s="1"/>
  <c r="D146" i="11"/>
  <c r="D193" i="1" s="1"/>
  <c r="D149" i="11"/>
  <c r="D196" i="1" s="1"/>
  <c r="D635" i="11"/>
  <c r="D179" i="1" s="1"/>
  <c r="D132" i="11"/>
  <c r="D684" i="1" s="1"/>
  <c r="D75" i="12"/>
  <c r="D237" i="11"/>
  <c r="D253" i="1" s="1"/>
  <c r="D350" i="12"/>
  <c r="D175" i="12"/>
  <c r="D364" i="11"/>
  <c r="D442" i="1" s="1"/>
  <c r="D513" i="11"/>
  <c r="D19" i="1" s="1"/>
  <c r="D44" i="11"/>
  <c r="D729" i="1" s="1"/>
  <c r="D166" i="11"/>
  <c r="D213" i="1" s="1"/>
  <c r="D316" i="12"/>
  <c r="D180" i="11"/>
  <c r="D224" i="1" s="1"/>
  <c r="D398" i="11"/>
  <c r="D492" i="1" s="1"/>
  <c r="D86" i="11"/>
  <c r="D163" i="1" s="1"/>
  <c r="D238" i="11"/>
  <c r="D254" i="1" s="1"/>
  <c r="D127" i="12"/>
  <c r="D57" i="11"/>
  <c r="D740" i="1" s="1"/>
  <c r="D607" i="11"/>
  <c r="D100" i="1" s="1"/>
  <c r="D636" i="11"/>
  <c r="D180" i="1" s="1"/>
  <c r="D525" i="11"/>
  <c r="D31" i="1" s="1"/>
  <c r="D266" i="11"/>
  <c r="D287" i="1" s="1"/>
  <c r="D227" i="11"/>
  <c r="D243" i="1" s="1"/>
  <c r="D366" i="11"/>
  <c r="D444" i="1" s="1"/>
  <c r="D175" i="11"/>
  <c r="D168" i="1" s="1"/>
  <c r="D539" i="11"/>
  <c r="D45" i="1" s="1"/>
  <c r="D181" i="11"/>
  <c r="D225" i="1" s="1"/>
  <c r="D279" i="11"/>
  <c r="D300" i="1" s="1"/>
  <c r="D360" i="11"/>
  <c r="D439" i="1" s="1"/>
  <c r="D358" i="11"/>
  <c r="D474" i="1" s="1"/>
  <c r="D189" i="12"/>
  <c r="D594" i="11"/>
  <c r="D87" i="1" s="1"/>
  <c r="D213" i="12"/>
  <c r="D375" i="11"/>
  <c r="D602" i="1" s="1"/>
  <c r="D280" i="11"/>
  <c r="D301" i="1" s="1"/>
  <c r="D320" i="11"/>
  <c r="D407" i="1" s="1"/>
  <c r="D471" i="11"/>
  <c r="D664" i="1" s="1"/>
  <c r="D239" i="12"/>
  <c r="D53" i="11"/>
  <c r="D573" i="1" s="1"/>
  <c r="D322" i="11"/>
  <c r="D409" i="1" s="1"/>
  <c r="D88" i="12"/>
  <c r="D306" i="12"/>
  <c r="D371" i="11"/>
  <c r="D448" i="1" s="1"/>
  <c r="D614" i="11"/>
  <c r="D107" i="1" s="1"/>
  <c r="D193" i="12"/>
  <c r="D101" i="12"/>
  <c r="D314" i="12"/>
  <c r="D75" i="11"/>
  <c r="D621" i="1" s="1"/>
  <c r="D34" i="12"/>
  <c r="D73" i="11"/>
  <c r="D761" i="1" s="1"/>
  <c r="D427" i="11"/>
  <c r="D530" i="1" s="1"/>
  <c r="D13" i="12"/>
  <c r="D606" i="11"/>
  <c r="D99" i="1" s="1"/>
  <c r="D186" i="12"/>
  <c r="D200" i="11"/>
  <c r="D338" i="1" s="1"/>
  <c r="D300" i="11"/>
  <c r="D321" i="1" s="1"/>
  <c r="D128" i="12"/>
  <c r="D232" i="12"/>
  <c r="D287" i="11"/>
  <c r="D308" i="1" s="1"/>
  <c r="D226" i="11"/>
  <c r="D242" i="1" s="1"/>
  <c r="D212" i="12"/>
  <c r="D173" i="12"/>
  <c r="D54" i="12"/>
  <c r="D26" i="12"/>
  <c r="D192" i="11"/>
  <c r="D330" i="1" s="1"/>
  <c r="D161" i="12"/>
  <c r="D405" i="11"/>
  <c r="D501" i="1" s="1"/>
  <c r="D97" i="12"/>
  <c r="D329" i="12"/>
  <c r="D211" i="12"/>
  <c r="D213" i="11"/>
  <c r="D359" i="1" s="1"/>
  <c r="D399" i="11"/>
  <c r="D495" i="1" s="1"/>
  <c r="D231" i="12"/>
  <c r="D474" i="11"/>
  <c r="D604" i="1" s="1"/>
  <c r="D488" i="11"/>
  <c r="D546" i="1" s="1"/>
  <c r="D111" i="11"/>
  <c r="D551" i="1" s="1"/>
  <c r="D295" i="11"/>
  <c r="D316" i="1" s="1"/>
  <c r="D554" i="11"/>
  <c r="D60" i="1" s="1"/>
  <c r="D190" i="12"/>
  <c r="D284" i="11"/>
  <c r="D305" i="1" s="1"/>
  <c r="D363" i="12"/>
  <c r="D234" i="11"/>
  <c r="D250" i="1" s="1"/>
  <c r="D653" i="11"/>
  <c r="D118" i="1" s="1"/>
  <c r="D91" i="12"/>
  <c r="D60" i="12"/>
  <c r="D608" i="11"/>
  <c r="D101" i="1" s="1"/>
  <c r="D652" i="11"/>
  <c r="D117" i="1" s="1"/>
  <c r="D379" i="11"/>
  <c r="D766" i="1" s="1"/>
  <c r="D145" i="12"/>
  <c r="D14" i="11"/>
  <c r="D699" i="1" s="1"/>
  <c r="D460" i="11"/>
  <c r="D651" i="1" s="1"/>
  <c r="D442" i="11"/>
  <c r="D459" i="1" s="1"/>
  <c r="D103" i="12"/>
  <c r="D257" i="12"/>
  <c r="D362" i="12"/>
  <c r="D192" i="12"/>
  <c r="D177" i="11"/>
  <c r="D221" i="1" s="1"/>
  <c r="D394" i="11"/>
  <c r="D488" i="1" s="1"/>
  <c r="D360" i="12"/>
  <c r="D91" i="11"/>
  <c r="D580" i="1" s="1"/>
  <c r="D10" i="12"/>
  <c r="D66" i="12"/>
  <c r="D457" i="11"/>
  <c r="D648" i="1" s="1"/>
  <c r="D25" i="11"/>
  <c r="D710" i="1" s="1"/>
  <c r="D272" i="12"/>
  <c r="D142" i="12"/>
  <c r="D283" i="11"/>
  <c r="D304" i="1" s="1"/>
  <c r="D307" i="12"/>
  <c r="D225" i="11"/>
  <c r="D241" i="1" s="1"/>
  <c r="D87" i="12"/>
  <c r="D203" i="12"/>
  <c r="D490" i="11"/>
  <c r="D478" i="1" s="1"/>
  <c r="D516" i="11"/>
  <c r="D22" i="1" s="1"/>
  <c r="D322" i="12"/>
  <c r="D94" i="12"/>
  <c r="D126" i="12"/>
  <c r="D372" i="12"/>
  <c r="D32" i="11"/>
  <c r="D717" i="1" s="1"/>
  <c r="D218" i="11"/>
  <c r="D350" i="1" s="1"/>
  <c r="D155" i="11"/>
  <c r="D166" i="1" s="1"/>
  <c r="D650" i="11"/>
  <c r="D115" i="1" s="1"/>
  <c r="D24" i="12"/>
  <c r="D135" i="11"/>
  <c r="D687" i="1" s="1"/>
  <c r="D533" i="11"/>
  <c r="D39" i="1" s="1"/>
  <c r="D105" i="12"/>
  <c r="D224" i="11"/>
  <c r="D240" i="1" s="1"/>
  <c r="D401" i="11"/>
  <c r="D497" i="1" s="1"/>
  <c r="D127" i="11"/>
  <c r="D682" i="1" s="1"/>
  <c r="D483" i="11"/>
  <c r="D542" i="1" s="1"/>
  <c r="D450" i="11"/>
  <c r="D641" i="1" s="1"/>
  <c r="D29" i="12"/>
  <c r="D358" i="12"/>
  <c r="D311" i="11"/>
  <c r="D372" i="1" s="1"/>
  <c r="D163" i="12"/>
  <c r="D274" i="11"/>
  <c r="D295" i="1" s="1"/>
  <c r="D555" i="11"/>
  <c r="D61" i="1" s="1"/>
  <c r="D147" i="11"/>
  <c r="D194" i="1" s="1"/>
  <c r="D51" i="12"/>
  <c r="D71" i="11"/>
  <c r="D754" i="1" s="1"/>
  <c r="D254" i="12"/>
  <c r="D88" i="11"/>
  <c r="D577" i="1" s="1"/>
  <c r="D248" i="11"/>
  <c r="D264" i="1" s="1"/>
  <c r="D589" i="11"/>
  <c r="D82" i="1" s="1"/>
  <c r="D364" i="12"/>
  <c r="D189" i="11"/>
  <c r="D233" i="1" s="1"/>
  <c r="D320" i="12"/>
  <c r="D369" i="12"/>
  <c r="D69" i="11"/>
  <c r="D752" i="1" s="1"/>
  <c r="D157" i="11"/>
  <c r="D208" i="1" s="1"/>
  <c r="D178" i="12"/>
  <c r="D412" i="11"/>
  <c r="D508" i="1" s="1"/>
  <c r="D149" i="12"/>
  <c r="D114" i="11"/>
  <c r="D554" i="1" s="1"/>
  <c r="D139" i="11"/>
  <c r="D691" i="1" s="1"/>
  <c r="D605" i="11"/>
  <c r="D98" i="1" s="1"/>
  <c r="D613" i="11"/>
  <c r="D106" i="1" s="1"/>
  <c r="D171" i="11"/>
  <c r="D215" i="1" s="1"/>
  <c r="D621" i="11"/>
  <c r="D615" i="1" s="1"/>
  <c r="D247" i="12"/>
  <c r="D270" i="11"/>
  <c r="D291" i="1" s="1"/>
  <c r="D357" i="11"/>
  <c r="D437" i="1" s="1"/>
  <c r="D244" i="12"/>
  <c r="D552" i="11"/>
  <c r="D58" i="1" s="1"/>
  <c r="D131" i="11"/>
  <c r="D131" i="1" s="1"/>
  <c r="D96" i="11"/>
  <c r="D585" i="1" s="1"/>
  <c r="D521" i="11"/>
  <c r="D27" i="1" s="1"/>
  <c r="D234" i="12"/>
  <c r="D619" i="11"/>
  <c r="D613" i="1" s="1"/>
  <c r="D540" i="11"/>
  <c r="D46" i="1" s="1"/>
  <c r="D254" i="11"/>
  <c r="D275" i="1" s="1"/>
  <c r="D17" i="11"/>
  <c r="D702" i="1" s="1"/>
  <c r="D250" i="11"/>
  <c r="D266" i="1" s="1"/>
  <c r="D638" i="11"/>
  <c r="D182" i="1" s="1"/>
  <c r="D479" i="11"/>
  <c r="D538" i="1" s="1"/>
  <c r="D317" i="12"/>
  <c r="D393" i="12"/>
  <c r="D378" i="11"/>
  <c r="D765" i="1" s="1"/>
  <c r="D548" i="11"/>
  <c r="D54" i="1" s="1"/>
  <c r="D529" i="11"/>
  <c r="D35" i="1" s="1"/>
  <c r="D210" i="11"/>
  <c r="D356" i="1" s="1"/>
  <c r="D101" i="11"/>
  <c r="D589" i="1" s="1"/>
  <c r="D262" i="11"/>
  <c r="D283" i="1" s="1"/>
  <c r="D522" i="11"/>
  <c r="D28" i="1" s="1"/>
  <c r="D473" i="11"/>
  <c r="D666" i="1" s="1"/>
  <c r="D210" i="12"/>
  <c r="D27" i="11"/>
  <c r="D712" i="1" s="1"/>
  <c r="D21" i="12"/>
  <c r="D207" i="12"/>
  <c r="D196" i="11"/>
  <c r="D334" i="1" s="1"/>
  <c r="D109" i="12"/>
  <c r="D536" i="11"/>
  <c r="D42" i="1" s="1"/>
  <c r="D343" i="11"/>
  <c r="D415" i="1" s="1"/>
  <c r="D557" i="11"/>
  <c r="D63" i="1" s="1"/>
  <c r="D141" i="12"/>
  <c r="D351" i="11"/>
  <c r="D399" i="1" s="1"/>
  <c r="D581" i="11"/>
  <c r="D156" i="1" s="1"/>
  <c r="D205" i="12"/>
  <c r="D265" i="12"/>
  <c r="D381" i="12"/>
  <c r="D454" i="11"/>
  <c r="D645" i="1" s="1"/>
  <c r="D365" i="12"/>
  <c r="D133" i="11"/>
  <c r="D685" i="1" s="1"/>
  <c r="D268" i="12"/>
  <c r="D159" i="11"/>
  <c r="D210" i="1" s="1"/>
  <c r="D350" i="11"/>
  <c r="D398" i="1" s="1"/>
  <c r="D177" i="12"/>
  <c r="D291" i="12"/>
  <c r="D294" i="11"/>
  <c r="D315" i="1" s="1"/>
  <c r="D293" i="12"/>
  <c r="D562" i="11"/>
  <c r="D68" i="1" s="1"/>
  <c r="D107" i="11"/>
  <c r="D595" i="1" s="1"/>
  <c r="D52" i="11"/>
  <c r="D572" i="1" s="1"/>
  <c r="D70" i="11"/>
  <c r="D753" i="1" s="1"/>
  <c r="D531" i="11"/>
  <c r="D37" i="1" s="1"/>
  <c r="D377" i="12"/>
  <c r="D287" i="12"/>
  <c r="D217" i="12"/>
  <c r="D361" i="11"/>
  <c r="D440" i="1" s="1"/>
  <c r="D82" i="12"/>
  <c r="D372" i="11"/>
  <c r="D449" i="1" s="1"/>
  <c r="D50" i="11"/>
  <c r="D570" i="1" s="1"/>
  <c r="D318" i="12"/>
  <c r="D310" i="12"/>
  <c r="D206" i="11"/>
  <c r="D344" i="1" s="1"/>
  <c r="D16" i="12"/>
  <c r="D201" i="12"/>
  <c r="D422" i="11"/>
  <c r="D517" i="1" s="1"/>
  <c r="D527" i="11"/>
  <c r="D33" i="1" s="1"/>
  <c r="D571" i="11"/>
  <c r="D147" i="1" s="1"/>
  <c r="D459" i="11"/>
  <c r="D650" i="1" s="1"/>
  <c r="D214" i="12"/>
  <c r="D45" i="11"/>
  <c r="D730" i="1" s="1"/>
  <c r="D130" i="12"/>
  <c r="D59" i="12"/>
  <c r="D36" i="12"/>
  <c r="D655" i="11"/>
  <c r="D122" i="1" s="1"/>
  <c r="D512" i="11"/>
  <c r="D18" i="1" s="1"/>
  <c r="D370" i="12"/>
  <c r="D201" i="11"/>
  <c r="D339" i="1" s="1"/>
  <c r="D63" i="12"/>
  <c r="D133" i="12"/>
  <c r="D20" i="11"/>
  <c r="D705" i="1" s="1"/>
  <c r="D461" i="11"/>
  <c r="D652" i="1" s="1"/>
  <c r="D596" i="11"/>
  <c r="D89" i="1" s="1"/>
  <c r="D152" i="11"/>
  <c r="D199" i="1" s="1"/>
  <c r="D335" i="11"/>
  <c r="D389" i="1" s="1"/>
  <c r="D93" i="12"/>
  <c r="D259" i="11"/>
  <c r="D280" i="1" s="1"/>
  <c r="D302" i="11"/>
  <c r="D268" i="1" s="1"/>
  <c r="D156" i="12"/>
  <c r="D396" i="11"/>
  <c r="D490" i="1" s="1"/>
  <c r="D582" i="11"/>
  <c r="D157" i="1" s="1"/>
  <c r="D35" i="12"/>
  <c r="D63" i="11"/>
  <c r="D746" i="1" s="1"/>
  <c r="D62" i="12"/>
  <c r="D299" i="12"/>
  <c r="D324" i="11"/>
  <c r="D378" i="1" s="1"/>
  <c r="D368" i="11"/>
  <c r="D445" i="1" s="1"/>
  <c r="D235" i="11"/>
  <c r="D251" i="1" s="1"/>
  <c r="D253" i="11"/>
  <c r="D274" i="1" s="1"/>
  <c r="D200" i="12"/>
  <c r="D136" i="12"/>
  <c r="D224" i="12"/>
  <c r="D208" i="12"/>
  <c r="D163" i="11"/>
  <c r="D211" i="1" s="1"/>
  <c r="D174" i="11"/>
  <c r="D200" i="1" s="1"/>
  <c r="D321" i="11"/>
  <c r="D408" i="1" s="1"/>
  <c r="D5" i="11"/>
  <c r="D562" i="1" s="1"/>
  <c r="D415" i="11"/>
  <c r="D511" i="1" s="1"/>
  <c r="D340" i="11"/>
  <c r="D412" i="1" s="1"/>
  <c r="D233" i="12"/>
  <c r="D623" i="11"/>
  <c r="D617" i="1" s="1"/>
  <c r="D37" i="12"/>
  <c r="D414" i="11"/>
  <c r="D510" i="1" s="1"/>
  <c r="D262" i="12"/>
  <c r="D124" i="11"/>
  <c r="D679" i="1" s="1"/>
  <c r="D230" i="12"/>
  <c r="D387" i="12"/>
  <c r="D574" i="11"/>
  <c r="D72" i="1" s="1"/>
  <c r="D24" i="11"/>
  <c r="D709" i="1" s="1"/>
  <c r="D502" i="11"/>
  <c r="D8" i="1" s="1"/>
  <c r="D397" i="11"/>
  <c r="D491" i="1" s="1"/>
  <c r="D64" i="12"/>
  <c r="D654" i="11"/>
  <c r="D119" i="1" s="1"/>
  <c r="D616" i="11"/>
  <c r="D109" i="1" s="1"/>
  <c r="D138" i="11"/>
  <c r="D690" i="1" s="1"/>
  <c r="D170" i="11"/>
  <c r="D139" i="1" s="1"/>
  <c r="D511" i="11"/>
  <c r="D17" i="1" s="1"/>
  <c r="D8" i="11"/>
  <c r="D565" i="1" s="1"/>
  <c r="D65" i="12"/>
  <c r="D228" i="12"/>
  <c r="D255" i="11"/>
  <c r="D276" i="1" s="1"/>
  <c r="D221" i="12"/>
  <c r="D428" i="11"/>
  <c r="D531" i="1" s="1"/>
  <c r="D373" i="11"/>
  <c r="D600" i="1" s="1"/>
  <c r="D353" i="11"/>
  <c r="D401" i="1" s="1"/>
  <c r="D332" i="11"/>
  <c r="D386" i="1" s="1"/>
  <c r="D560" i="11"/>
  <c r="D66" i="1" s="1"/>
  <c r="D280" i="12"/>
  <c r="D162" i="12"/>
  <c r="D475" i="11"/>
  <c r="D605" i="1" s="1"/>
  <c r="D329" i="11"/>
  <c r="D383" i="1" s="1"/>
  <c r="D85" i="12"/>
  <c r="D383" i="11"/>
  <c r="D466" i="1" s="1"/>
  <c r="D339" i="12"/>
  <c r="D197" i="11"/>
  <c r="D335" i="1" s="1"/>
  <c r="D32" i="12"/>
  <c r="D485" i="11"/>
  <c r="D533" i="1" s="1"/>
  <c r="D95" i="11"/>
  <c r="D584" i="1" s="1"/>
  <c r="D151" i="12"/>
  <c r="D263" i="12"/>
  <c r="D272" i="11"/>
  <c r="D293" i="1" s="1"/>
  <c r="D338" i="12"/>
  <c r="D406" i="11"/>
  <c r="D502" i="1" s="1"/>
  <c r="D572" i="11"/>
  <c r="D148" i="1" s="1"/>
  <c r="D276" i="12"/>
  <c r="D11" i="11"/>
  <c r="D568" i="1" s="1"/>
  <c r="D211" i="11"/>
  <c r="D357" i="1" s="1"/>
  <c r="D7" i="12"/>
  <c r="D445" i="11"/>
  <c r="D636" i="1" s="1"/>
  <c r="D21" i="11"/>
  <c r="D706" i="1" s="1"/>
  <c r="D514" i="11"/>
  <c r="D20" i="1" s="1"/>
  <c r="D46" i="11"/>
  <c r="D731" i="1" s="1"/>
  <c r="D179" i="11"/>
  <c r="D223" i="1" s="1"/>
  <c r="D256" i="12"/>
  <c r="D467" i="11"/>
  <c r="D658" i="1" s="1"/>
  <c r="D277" i="12"/>
  <c r="D448" i="11"/>
  <c r="D639" i="1" s="1"/>
  <c r="D37" i="11"/>
  <c r="D722" i="1" s="1"/>
  <c r="D214" i="11"/>
  <c r="D346" i="1" s="1"/>
  <c r="D468" i="11"/>
  <c r="D659" i="1" s="1"/>
  <c r="D550" i="11"/>
  <c r="D56" i="1" s="1"/>
  <c r="D178" i="11"/>
  <c r="D222" i="1" s="1"/>
  <c r="D92" i="12"/>
  <c r="D64" i="11"/>
  <c r="D747" i="1" s="1"/>
  <c r="D648" i="11"/>
  <c r="D74" i="1" s="1"/>
  <c r="D9" i="12"/>
  <c r="D109" i="11"/>
  <c r="D597" i="1" s="1"/>
  <c r="D222" i="12"/>
  <c r="D100" i="12"/>
  <c r="D551" i="11"/>
  <c r="D57" i="1" s="1"/>
  <c r="D195" i="12"/>
  <c r="D184" i="12"/>
  <c r="D256" i="11"/>
  <c r="D277" i="1" s="1"/>
  <c r="D12" i="11"/>
  <c r="D569" i="1" s="1"/>
  <c r="D104" i="12"/>
  <c r="D209" i="11"/>
  <c r="D355" i="1" s="1"/>
  <c r="D348" i="11"/>
  <c r="D396" i="1" s="1"/>
  <c r="D170" i="12"/>
  <c r="D354" i="12"/>
  <c r="D205" i="11"/>
  <c r="D343" i="1" s="1"/>
  <c r="D419" i="11"/>
  <c r="D515" i="1" s="1"/>
  <c r="D626" i="11"/>
  <c r="D170" i="1" s="1"/>
  <c r="D266" i="12"/>
  <c r="D309" i="12"/>
  <c r="D565" i="11"/>
  <c r="D71" i="1" s="1"/>
  <c r="D33" i="12"/>
  <c r="D275" i="11"/>
  <c r="D296" i="1" s="1"/>
  <c r="D389" i="11"/>
  <c r="D485" i="1" s="1"/>
  <c r="D182" i="12"/>
  <c r="D311" i="12"/>
  <c r="D294" i="12"/>
  <c r="D493" i="11"/>
  <c r="D548" i="1" s="1"/>
  <c r="D602" i="11"/>
  <c r="D95" i="1" s="1"/>
  <c r="D212" i="11"/>
  <c r="D358" i="1" s="1"/>
  <c r="D439" i="11"/>
  <c r="D456" i="1" s="1"/>
  <c r="D598" i="11"/>
  <c r="D91" i="1" s="1"/>
  <c r="D278" i="12"/>
  <c r="D39" i="11"/>
  <c r="D724" i="1" s="1"/>
  <c r="D56" i="12"/>
  <c r="D567" i="11"/>
  <c r="D143" i="1" s="1"/>
  <c r="D470" i="11"/>
  <c r="D663" i="1" s="1"/>
  <c r="D325" i="12"/>
  <c r="D611" i="11"/>
  <c r="D104" i="1" s="1"/>
  <c r="D271" i="12"/>
  <c r="D354" i="11"/>
  <c r="D435" i="1" s="1"/>
  <c r="D68" i="12"/>
  <c r="D337" i="11"/>
  <c r="D391" i="1" s="1"/>
  <c r="D80" i="12"/>
  <c r="D374" i="11"/>
  <c r="D601" i="1" s="1"/>
  <c r="D455" i="11"/>
  <c r="D646" i="1" s="1"/>
  <c r="D367" i="11"/>
  <c r="D453" i="1" s="1"/>
  <c r="D392" i="11"/>
  <c r="D476" i="1" s="1"/>
  <c r="D331" i="11"/>
  <c r="D385" i="1" s="1"/>
  <c r="D86" i="12"/>
  <c r="D348" i="12"/>
  <c r="D296" i="12"/>
  <c r="D69" i="12"/>
  <c r="D573" i="11"/>
  <c r="D149" i="1" s="1"/>
  <c r="D48" i="12"/>
  <c r="D487" i="11"/>
  <c r="D545" i="1" s="1"/>
  <c r="D185" i="11"/>
  <c r="D229" i="1" s="1"/>
  <c r="D107" i="12"/>
  <c r="D302" i="12"/>
  <c r="D297" i="12"/>
  <c r="D330" i="11"/>
  <c r="D384" i="1" s="1"/>
  <c r="D385" i="11"/>
  <c r="D468" i="1" s="1"/>
  <c r="D197" i="12"/>
  <c r="D530" i="11"/>
  <c r="D36" i="1" s="1"/>
  <c r="D532" i="11"/>
  <c r="D38" i="1" s="1"/>
  <c r="D157" i="12"/>
  <c r="D447" i="11"/>
  <c r="D638" i="1" s="1"/>
  <c r="D538" i="11"/>
  <c r="D44" i="1" s="1"/>
  <c r="D250" i="12"/>
  <c r="D341" i="12"/>
  <c r="D592" i="11"/>
  <c r="D85" i="1" s="1"/>
  <c r="D312" i="11"/>
  <c r="D373" i="1" s="1"/>
  <c r="D346" i="11"/>
  <c r="D394" i="1" s="1"/>
  <c r="D324" i="12"/>
  <c r="D29" i="11"/>
  <c r="D714" i="1" s="1"/>
  <c r="D125" i="12"/>
  <c r="D99" i="11"/>
  <c r="D588" i="1" s="1"/>
  <c r="D315" i="12"/>
  <c r="D379" i="12"/>
  <c r="D642" i="11"/>
  <c r="D186" i="1" s="1"/>
  <c r="D58" i="12"/>
  <c r="D390" i="12"/>
  <c r="D203" i="11"/>
  <c r="D341" i="1" s="1"/>
  <c r="D246" i="11"/>
  <c r="D262" i="1" s="1"/>
  <c r="D269" i="11"/>
  <c r="D290" i="1" s="1"/>
  <c r="D97" i="11"/>
  <c r="D586" i="1" s="1"/>
  <c r="D47" i="11"/>
  <c r="D732" i="1" s="1"/>
  <c r="D253" i="12"/>
  <c r="D388" i="12"/>
  <c r="D113" i="11"/>
  <c r="D553" i="1" s="1"/>
  <c r="D342" i="12"/>
  <c r="D352" i="12"/>
  <c r="D23" i="12"/>
  <c r="D542" i="11"/>
  <c r="D48" i="1" s="1"/>
  <c r="D155" i="12"/>
  <c r="D544" i="11"/>
  <c r="D50" i="1" s="1"/>
  <c r="D46" i="12"/>
  <c r="D312" i="12"/>
  <c r="D229" i="11"/>
  <c r="D245" i="1" s="1"/>
  <c r="D524" i="11"/>
  <c r="D30" i="1" s="1"/>
  <c r="D391" i="12"/>
  <c r="D620" i="11"/>
  <c r="D614" i="1" s="1"/>
  <c r="D346" i="12"/>
  <c r="D194" i="12"/>
  <c r="D77" i="12"/>
  <c r="D260" i="11"/>
  <c r="D281" i="1" s="1"/>
  <c r="D171" i="12"/>
  <c r="D292" i="11"/>
  <c r="D313" i="1" s="1"/>
  <c r="D518" i="11"/>
  <c r="D24" i="1" s="1"/>
  <c r="D251" i="12"/>
  <c r="D334" i="12"/>
  <c r="D160" i="11"/>
  <c r="D203" i="1" s="1"/>
  <c r="D202" i="1" s="1"/>
  <c r="D12" i="12"/>
  <c r="D267" i="11"/>
  <c r="D288" i="1" s="1"/>
  <c r="D36" i="11"/>
  <c r="D721" i="1" s="1"/>
  <c r="D519" i="11"/>
  <c r="D25" i="1" s="1"/>
  <c r="D195" i="11"/>
  <c r="D333" i="1" s="1"/>
  <c r="D510" i="11"/>
  <c r="D16" i="1" s="1"/>
  <c r="D523" i="11"/>
  <c r="D29" i="1" s="1"/>
  <c r="D104" i="11"/>
  <c r="D592" i="1" s="1"/>
  <c r="D106" i="11"/>
  <c r="D594" i="1" s="1"/>
  <c r="D61" i="11"/>
  <c r="D744" i="1" s="1"/>
  <c r="D317" i="11"/>
  <c r="D405" i="1" s="1"/>
  <c r="D53" i="12"/>
  <c r="D245" i="11"/>
  <c r="D261" i="1" s="1"/>
  <c r="D125" i="11"/>
  <c r="D680" i="1" s="1"/>
  <c r="D498" i="11"/>
  <c r="D524" i="1" s="1"/>
  <c r="D179" i="12"/>
  <c r="D148" i="11"/>
  <c r="D195" i="1" s="1"/>
  <c r="D426" i="11"/>
  <c r="D529" i="1" s="1"/>
  <c r="D558" i="11"/>
  <c r="D64" i="1" s="1"/>
  <c r="D100" i="11"/>
  <c r="D763" i="1" s="1"/>
  <c r="D102" i="11"/>
  <c r="D590" i="1" s="1"/>
  <c r="D114" i="12"/>
  <c r="D236" i="11"/>
  <c r="D252" i="1" s="1"/>
  <c r="D466" i="11"/>
  <c r="D657" i="1" s="1"/>
  <c r="D575" i="11"/>
  <c r="D150" i="1" s="1"/>
  <c r="D300" i="12"/>
  <c r="D121" i="12"/>
  <c r="D223" i="12"/>
  <c r="D246" i="12"/>
  <c r="D198" i="12"/>
  <c r="D371" i="12"/>
  <c r="D408" i="11"/>
  <c r="D504" i="1" s="1"/>
  <c r="D240" i="12"/>
  <c r="D336" i="12"/>
  <c r="D389" i="12"/>
  <c r="D134" i="11"/>
  <c r="D686" i="1" s="1"/>
  <c r="D583" i="11"/>
  <c r="D694" i="1" s="1"/>
  <c r="D198" i="11"/>
  <c r="D336" i="1" s="1"/>
  <c r="D546" i="11"/>
  <c r="D444" i="11"/>
  <c r="D635" i="1" s="1"/>
  <c r="D106" i="12"/>
  <c r="D249" i="12"/>
  <c r="D119" i="12"/>
  <c r="D499" i="11"/>
  <c r="D525" i="1" s="1"/>
  <c r="D377" i="11"/>
  <c r="D764" i="1" s="1"/>
  <c r="D526" i="11"/>
  <c r="D32" i="1" s="1"/>
  <c r="D326" i="12"/>
  <c r="D476" i="11"/>
  <c r="D606" i="1" s="1"/>
  <c r="D122" i="11"/>
  <c r="D677" i="1" s="1"/>
  <c r="D404" i="11"/>
  <c r="D500" i="1" s="1"/>
  <c r="D249" i="11"/>
  <c r="D265" i="1" s="1"/>
  <c r="D355" i="11"/>
  <c r="D473" i="1" s="1"/>
  <c r="D332" i="12"/>
  <c r="D458" i="11"/>
  <c r="D649" i="1" s="1"/>
  <c r="D615" i="11"/>
  <c r="D108" i="1" s="1"/>
  <c r="D168" i="11"/>
  <c r="D137" i="1" s="1"/>
  <c r="D7" i="11"/>
  <c r="D564" i="1" s="1"/>
  <c r="D601" i="11"/>
  <c r="D94" i="1" s="1"/>
  <c r="D537" i="11"/>
  <c r="D43" i="1" s="1"/>
  <c r="D90" i="11"/>
  <c r="D579" i="1" s="1"/>
  <c r="D506" i="11"/>
  <c r="D12" i="1" s="1"/>
  <c r="D275" i="12"/>
  <c r="D6" i="12"/>
  <c r="D600" i="11"/>
  <c r="D93" i="1" s="1"/>
  <c r="D351" i="12"/>
  <c r="D336" i="11"/>
  <c r="D390" i="1" s="1"/>
  <c r="D289" i="12"/>
  <c r="D612" i="11"/>
  <c r="D105" i="1" s="1"/>
  <c r="D228" i="11"/>
  <c r="D244" i="1" s="1"/>
  <c r="D517" i="11"/>
  <c r="D23" i="1" s="1"/>
  <c r="D289" i="11"/>
  <c r="D310" i="1" s="1"/>
  <c r="D334" i="11"/>
  <c r="D388" i="1" s="1"/>
  <c r="D382" i="11"/>
  <c r="D603" i="1" s="1"/>
  <c r="D166" i="12"/>
  <c r="D159" i="12"/>
  <c r="D206" i="12"/>
  <c r="D321" i="12"/>
  <c r="D349" i="11"/>
  <c r="D397" i="1" s="1"/>
  <c r="D242" i="12"/>
  <c r="D299" i="11"/>
  <c r="D320" i="1" s="1"/>
  <c r="D569" i="11"/>
  <c r="D145" i="1" s="1"/>
  <c r="D328" i="12"/>
  <c r="D183" i="11"/>
  <c r="D227" i="1" s="1"/>
  <c r="D315" i="11"/>
  <c r="D376" i="1" s="1"/>
  <c r="D217" i="11"/>
  <c r="D349" i="1" s="1"/>
  <c r="D339" i="11"/>
  <c r="D411" i="1" s="1"/>
  <c r="D176" i="11"/>
  <c r="D220" i="1" s="1"/>
  <c r="D143" i="12"/>
  <c r="D194" i="11"/>
  <c r="D332" i="1" s="1"/>
  <c r="D618" i="11"/>
  <c r="D612" i="1" s="1"/>
  <c r="D286" i="12"/>
  <c r="D33" i="11"/>
  <c r="D718" i="1" s="1"/>
  <c r="D625" i="11"/>
  <c r="D169" i="1" s="1"/>
  <c r="D553" i="11"/>
  <c r="D59" i="1" s="1"/>
  <c r="D54" i="11"/>
  <c r="D574" i="1" s="1"/>
  <c r="D141" i="11"/>
  <c r="D693" i="1" s="1"/>
  <c r="D252" i="11"/>
  <c r="D273" i="1" s="1"/>
  <c r="D559" i="11"/>
  <c r="D65" i="1" s="1"/>
  <c r="D627" i="11"/>
  <c r="D171" i="1" s="1"/>
  <c r="D49" i="12"/>
  <c r="D251" i="11"/>
  <c r="D272" i="1" s="1"/>
  <c r="D78" i="11"/>
  <c r="D624" i="1" s="1"/>
  <c r="D68" i="11"/>
  <c r="D751" i="1" s="1"/>
  <c r="D167" i="11"/>
  <c r="D214" i="1" s="1"/>
  <c r="D19" i="11"/>
  <c r="D704" i="1" s="1"/>
  <c r="D622" i="11"/>
  <c r="D616" i="1" s="1"/>
  <c r="D274" i="12"/>
  <c r="D305" i="12"/>
  <c r="D556" i="11"/>
  <c r="D62" i="1" s="1"/>
  <c r="D233" i="11"/>
  <c r="D249" i="1" s="1"/>
  <c r="D188" i="11"/>
  <c r="D232" i="1" s="1"/>
  <c r="D241" i="11"/>
  <c r="D257" i="1" s="1"/>
  <c r="D186" i="11"/>
  <c r="D230" i="1" s="1"/>
  <c r="D231" i="11"/>
  <c r="D247" i="1" s="1"/>
  <c r="D290" i="11"/>
  <c r="D311" i="1" s="1"/>
  <c r="D79" i="11"/>
  <c r="D625" i="1" s="1"/>
  <c r="D208" i="11"/>
  <c r="D354" i="1" s="1"/>
  <c r="D564" i="11"/>
  <c r="D70" i="1" s="1"/>
  <c r="D643" i="11"/>
  <c r="D187" i="1" s="1"/>
  <c r="D566" i="11"/>
  <c r="D142" i="1" s="1"/>
  <c r="D18" i="11"/>
  <c r="D703" i="1" s="1"/>
  <c r="D176" i="12"/>
  <c r="D120" i="12"/>
  <c r="D464" i="11"/>
  <c r="D655" i="1" s="1"/>
  <c r="D35" i="11"/>
  <c r="D720" i="1" s="1"/>
  <c r="D144" i="11"/>
  <c r="D134" i="1" s="1"/>
  <c r="D449" i="11"/>
  <c r="D640" i="1" s="1"/>
  <c r="D136" i="11"/>
  <c r="D688" i="1" s="1"/>
  <c r="D154" i="11"/>
  <c r="D165" i="1" s="1"/>
  <c r="D637" i="11"/>
  <c r="D181" i="1" s="1"/>
  <c r="D128" i="11"/>
  <c r="D683" i="1" s="1"/>
  <c r="D112" i="11"/>
  <c r="D552" i="1" s="1"/>
  <c r="D221" i="11"/>
  <c r="D237" i="1" s="1"/>
  <c r="D497" i="11"/>
  <c r="D609" i="1" s="1"/>
  <c r="D494" i="11"/>
  <c r="D481" i="1" s="1"/>
  <c r="D45" i="12"/>
  <c r="D290" i="12"/>
  <c r="D288" i="12"/>
  <c r="D252" i="12"/>
  <c r="D576" i="11"/>
  <c r="D151" i="1" s="1"/>
  <c r="D117" i="12"/>
  <c r="D325" i="11"/>
  <c r="D379" i="1" s="1"/>
  <c r="D188" i="12"/>
  <c r="D13" i="11"/>
  <c r="D698" i="1" s="1"/>
  <c r="D310" i="11"/>
  <c r="D371" i="1" s="1"/>
  <c r="D61" i="12"/>
  <c r="D417" i="11"/>
  <c r="D513" i="1" s="1"/>
  <c r="D308" i="12"/>
  <c r="D99" i="12"/>
  <c r="D41" i="11"/>
  <c r="D726" i="1" s="1"/>
  <c r="D586" i="11"/>
  <c r="D79" i="1" s="1"/>
  <c r="D229" i="12"/>
  <c r="D420" i="11"/>
  <c r="D528" i="1" s="1"/>
  <c r="D436" i="11"/>
  <c r="D432" i="1" s="1"/>
  <c r="D219" i="11"/>
  <c r="D351" i="1" s="1"/>
  <c r="D344" i="11"/>
  <c r="D392" i="1" s="1"/>
  <c r="D243" i="12"/>
  <c r="D501" i="11"/>
  <c r="D7" i="1" s="1"/>
  <c r="D130" i="11"/>
  <c r="D130" i="1" s="1"/>
  <c r="D87" i="11"/>
  <c r="D576" i="1" s="1"/>
  <c r="D507" i="11"/>
  <c r="D13" i="1" s="1"/>
  <c r="D199" i="11"/>
  <c r="D337" i="1" s="1"/>
  <c r="D469" i="11"/>
  <c r="D660" i="1" s="1"/>
  <c r="D113" i="12"/>
  <c r="D121" i="11"/>
  <c r="D676" i="1" s="1"/>
  <c r="D382" i="12"/>
  <c r="D651" i="11"/>
  <c r="D116" i="1" s="1"/>
  <c r="D129" i="12"/>
  <c r="D135" i="12"/>
  <c r="D134" i="12"/>
  <c r="D304" i="11"/>
  <c r="D324" i="1" s="1"/>
  <c r="D323" i="1" s="1"/>
  <c r="D482" i="11"/>
  <c r="D541" i="1" s="1"/>
  <c r="D76" i="12"/>
  <c r="E124" i="12"/>
  <c r="D341" i="3"/>
  <c r="X19" i="8"/>
  <c r="X13" i="8"/>
  <c r="V15" i="8"/>
  <c r="W15" i="8" s="1"/>
  <c r="W736" i="1"/>
  <c r="X736" i="1"/>
  <c r="X31" i="8"/>
  <c r="D431" i="11"/>
  <c r="D425" i="1" s="1"/>
  <c r="D32" i="5" l="1"/>
  <c r="D423" i="1"/>
  <c r="D353" i="1"/>
  <c r="D536" i="1"/>
  <c r="E75" i="3"/>
  <c r="D527" i="1"/>
  <c r="D434" i="1"/>
  <c r="D114" i="1"/>
  <c r="D662" i="1"/>
  <c r="D697" i="1"/>
  <c r="D429" i="1"/>
  <c r="D452" i="1"/>
  <c r="E129" i="12"/>
  <c r="D345" i="3"/>
  <c r="E243" i="12"/>
  <c r="D213" i="3"/>
  <c r="E12" i="12"/>
  <c r="D12" i="3"/>
  <c r="E391" i="12"/>
  <c r="D121" i="3"/>
  <c r="D115" i="3"/>
  <c r="E388" i="12"/>
  <c r="E69" i="12"/>
  <c r="D77" i="3"/>
  <c r="D281" i="3"/>
  <c r="E100" i="12"/>
  <c r="E276" i="12"/>
  <c r="D392" i="3"/>
  <c r="D465" i="1"/>
  <c r="E299" i="12"/>
  <c r="D418" i="3"/>
  <c r="E26" i="12"/>
  <c r="D40" i="3"/>
  <c r="D13" i="3"/>
  <c r="E13" i="12"/>
  <c r="E75" i="12"/>
  <c r="D83" i="3"/>
  <c r="D321" i="3"/>
  <c r="E118" i="12"/>
  <c r="D451" i="3"/>
  <c r="E337" i="12"/>
  <c r="E96" i="12"/>
  <c r="D277" i="3"/>
  <c r="D261" i="3"/>
  <c r="E139" i="12"/>
  <c r="E303" i="12"/>
  <c r="D371" i="3"/>
  <c r="E235" i="12"/>
  <c r="D205" i="3"/>
  <c r="E41" i="12"/>
  <c r="D96" i="3"/>
  <c r="D97" i="3"/>
  <c r="E50" i="12"/>
  <c r="E95" i="12"/>
  <c r="D274" i="3"/>
  <c r="E345" i="12"/>
  <c r="D334" i="3"/>
  <c r="D130" i="3"/>
  <c r="E202" i="12"/>
  <c r="E25" i="12"/>
  <c r="D39" i="3"/>
  <c r="D61" i="3"/>
  <c r="E53" i="12"/>
  <c r="D223" i="3"/>
  <c r="E253" i="12"/>
  <c r="D343" i="3"/>
  <c r="D329" i="3"/>
  <c r="E125" i="12"/>
  <c r="D330" i="3"/>
  <c r="D342" i="3"/>
  <c r="D415" i="3"/>
  <c r="E296" i="12"/>
  <c r="E271" i="12"/>
  <c r="D387" i="3"/>
  <c r="E222" i="12"/>
  <c r="D192" i="3"/>
  <c r="D393" i="3"/>
  <c r="E277" i="12"/>
  <c r="E85" i="12"/>
  <c r="D358" i="3"/>
  <c r="D198" i="3"/>
  <c r="E228" i="12"/>
  <c r="E62" i="12"/>
  <c r="D70" i="3"/>
  <c r="E214" i="12"/>
  <c r="D184" i="3"/>
  <c r="E82" i="12"/>
  <c r="D103" i="3"/>
  <c r="E291" i="12"/>
  <c r="D410" i="3"/>
  <c r="D217" i="3"/>
  <c r="E247" i="12"/>
  <c r="D471" i="3"/>
  <c r="E369" i="12"/>
  <c r="E203" i="12"/>
  <c r="D173" i="3"/>
  <c r="E360" i="12"/>
  <c r="D462" i="3"/>
  <c r="E54" i="12"/>
  <c r="D62" i="3"/>
  <c r="D386" i="3"/>
  <c r="E270" i="12"/>
  <c r="E172" i="12"/>
  <c r="D143" i="3"/>
  <c r="E273" i="12"/>
  <c r="D389" i="3"/>
  <c r="E374" i="12"/>
  <c r="D436" i="3"/>
  <c r="D233" i="3"/>
  <c r="E285" i="12"/>
  <c r="D404" i="3"/>
  <c r="E335" i="12"/>
  <c r="D431" i="3"/>
  <c r="E38" i="12"/>
  <c r="D50" i="3"/>
  <c r="E116" i="12"/>
  <c r="D309" i="3"/>
  <c r="E209" i="12"/>
  <c r="D179" i="3"/>
  <c r="E44" i="12"/>
  <c r="D54" i="3"/>
  <c r="D80" i="3"/>
  <c r="E72" i="12"/>
  <c r="D338" i="3"/>
  <c r="E349" i="12"/>
  <c r="E28" i="12"/>
  <c r="D42" i="3"/>
  <c r="D121" i="1"/>
  <c r="D11" i="5" s="1"/>
  <c r="D481" i="3"/>
  <c r="E326" i="12"/>
  <c r="D430" i="3"/>
  <c r="E334" i="12"/>
  <c r="E197" i="12"/>
  <c r="D172" i="3"/>
  <c r="D337" i="3"/>
  <c r="E348" i="12"/>
  <c r="E294" i="12"/>
  <c r="D413" i="3"/>
  <c r="E354" i="12"/>
  <c r="D456" i="3"/>
  <c r="E65" i="12"/>
  <c r="D101" i="3"/>
  <c r="D120" i="3"/>
  <c r="E387" i="12"/>
  <c r="E177" i="12"/>
  <c r="D148" i="3"/>
  <c r="E141" i="12"/>
  <c r="D263" i="3"/>
  <c r="E320" i="12"/>
  <c r="D445" i="3"/>
  <c r="E163" i="12"/>
  <c r="D253" i="3"/>
  <c r="D38" i="3"/>
  <c r="E24" i="12"/>
  <c r="E87" i="12"/>
  <c r="D360" i="3"/>
  <c r="E173" i="12"/>
  <c r="D144" i="3"/>
  <c r="E239" i="12"/>
  <c r="D209" i="3"/>
  <c r="D336" i="3"/>
  <c r="E347" i="12"/>
  <c r="E333" i="12"/>
  <c r="D429" i="3"/>
  <c r="E245" i="12"/>
  <c r="D215" i="3"/>
  <c r="D104" i="3"/>
  <c r="E83" i="12"/>
  <c r="E219" i="12"/>
  <c r="D189" i="3"/>
  <c r="D14" i="3"/>
  <c r="E14" i="12"/>
  <c r="E187" i="12"/>
  <c r="D158" i="3"/>
  <c r="E183" i="12"/>
  <c r="D154" i="3"/>
  <c r="D15" i="3"/>
  <c r="E15" i="12"/>
  <c r="E168" i="12"/>
  <c r="D163" i="3"/>
  <c r="D171" i="3"/>
  <c r="E196" i="12"/>
  <c r="E260" i="12"/>
  <c r="D230" i="3"/>
  <c r="E191" i="12"/>
  <c r="D166" i="3"/>
  <c r="E140" i="12"/>
  <c r="D262" i="3"/>
  <c r="E237" i="12"/>
  <c r="D207" i="3"/>
  <c r="D372" i="3"/>
  <c r="E304" i="12"/>
  <c r="O102" i="12"/>
  <c r="P102" i="12" s="1"/>
  <c r="Q102" i="12" s="1"/>
  <c r="R102" i="12" s="1"/>
  <c r="S102" i="12" s="1"/>
  <c r="T102" i="12" s="1"/>
  <c r="V102" i="12" s="1" a="1"/>
  <c r="V102" i="12" s="1"/>
  <c r="E181" i="12"/>
  <c r="D152" i="3"/>
  <c r="D52" i="1"/>
  <c r="D53" i="1"/>
  <c r="D82" i="3"/>
  <c r="E74" i="12"/>
  <c r="D159" i="3"/>
  <c r="E188" i="12"/>
  <c r="E389" i="12"/>
  <c r="D116" i="3"/>
  <c r="D675" i="1"/>
  <c r="E328" i="12"/>
  <c r="D483" i="3"/>
  <c r="D432" i="3"/>
  <c r="E336" i="12"/>
  <c r="D307" i="3"/>
  <c r="E114" i="12"/>
  <c r="E251" i="12"/>
  <c r="D221" i="3"/>
  <c r="E312" i="12"/>
  <c r="D443" i="3"/>
  <c r="E324" i="12"/>
  <c r="D448" i="3"/>
  <c r="D359" i="3"/>
  <c r="E86" i="12"/>
  <c r="D480" i="3"/>
  <c r="E325" i="12"/>
  <c r="D442" i="3"/>
  <c r="E311" i="12"/>
  <c r="E170" i="12"/>
  <c r="D141" i="3"/>
  <c r="E9" i="12"/>
  <c r="D23" i="3"/>
  <c r="E256" i="12"/>
  <c r="D226" i="3"/>
  <c r="D433" i="3"/>
  <c r="E338" i="12"/>
  <c r="E230" i="12"/>
  <c r="D200" i="3"/>
  <c r="E35" i="12"/>
  <c r="D47" i="3"/>
  <c r="D349" i="3"/>
  <c r="E133" i="12"/>
  <c r="E217" i="12"/>
  <c r="D187" i="3"/>
  <c r="E60" i="12"/>
  <c r="D68" i="3"/>
  <c r="E231" i="12"/>
  <c r="D201" i="3"/>
  <c r="E212" i="12"/>
  <c r="D182" i="3"/>
  <c r="D46" i="3"/>
  <c r="E34" i="12"/>
  <c r="D44" i="3"/>
  <c r="E30" i="12"/>
  <c r="E359" i="12"/>
  <c r="D461" i="3"/>
  <c r="D195" i="3"/>
  <c r="E225" i="12"/>
  <c r="E355" i="12"/>
  <c r="D457" i="3"/>
  <c r="D522" i="1"/>
  <c r="E267" i="12"/>
  <c r="D383" i="3"/>
  <c r="D494" i="1"/>
  <c r="E117" i="12"/>
  <c r="D320" i="3"/>
  <c r="D329" i="1"/>
  <c r="D210" i="3"/>
  <c r="E240" i="12"/>
  <c r="E46" i="12"/>
  <c r="D56" i="3"/>
  <c r="E182" i="12"/>
  <c r="D153" i="3"/>
  <c r="D252" i="3"/>
  <c r="E162" i="12"/>
  <c r="E208" i="12"/>
  <c r="D178" i="3"/>
  <c r="E63" i="12"/>
  <c r="D71" i="3"/>
  <c r="E287" i="12"/>
  <c r="D406" i="3"/>
  <c r="D466" i="3"/>
  <c r="E364" i="12"/>
  <c r="D460" i="3"/>
  <c r="E358" i="12"/>
  <c r="E307" i="12"/>
  <c r="D375" i="3"/>
  <c r="D167" i="3"/>
  <c r="E192" i="12"/>
  <c r="D364" i="3"/>
  <c r="E91" i="12"/>
  <c r="D620" i="1"/>
  <c r="D423" i="3"/>
  <c r="E316" i="12"/>
  <c r="D192" i="1"/>
  <c r="D8" i="5" s="1"/>
  <c r="E204" i="12"/>
  <c r="D174" i="3"/>
  <c r="E344" i="12"/>
  <c r="D333" i="3"/>
  <c r="D250" i="3"/>
  <c r="E160" i="12"/>
  <c r="E167" i="12"/>
  <c r="D162" i="3"/>
  <c r="E19" i="12"/>
  <c r="D34" i="3"/>
  <c r="D63" i="3"/>
  <c r="E55" i="12"/>
  <c r="E259" i="12"/>
  <c r="D229" i="3"/>
  <c r="D385" i="3"/>
  <c r="E269" i="12"/>
  <c r="D486" i="3"/>
  <c r="E378" i="12"/>
  <c r="E89" i="12"/>
  <c r="D362" i="3"/>
  <c r="D89" i="3"/>
  <c r="E81" i="12"/>
  <c r="E382" i="12"/>
  <c r="D310" i="3"/>
  <c r="E274" i="12"/>
  <c r="D390" i="3"/>
  <c r="E297" i="12"/>
  <c r="D416" i="3"/>
  <c r="E263" i="12"/>
  <c r="D396" i="3"/>
  <c r="D399" i="3"/>
  <c r="E280" i="12"/>
  <c r="E262" i="12"/>
  <c r="D232" i="3"/>
  <c r="D194" i="3"/>
  <c r="E224" i="12"/>
  <c r="E377" i="12"/>
  <c r="D475" i="3"/>
  <c r="E268" i="12"/>
  <c r="D384" i="3"/>
  <c r="D204" i="3"/>
  <c r="E234" i="12"/>
  <c r="E29" i="12"/>
  <c r="D43" i="3"/>
  <c r="E362" i="12"/>
  <c r="D464" i="3"/>
  <c r="D421" i="3"/>
  <c r="E314" i="12"/>
  <c r="D759" i="1"/>
  <c r="E218" i="12"/>
  <c r="D188" i="3"/>
  <c r="E73" i="12"/>
  <c r="D81" i="3"/>
  <c r="D308" i="3"/>
  <c r="E115" i="12"/>
  <c r="E5" i="12"/>
  <c r="D19" i="3"/>
  <c r="D92" i="3"/>
  <c r="E22" i="12"/>
  <c r="D400" i="3"/>
  <c r="E281" i="12"/>
  <c r="E18" i="12"/>
  <c r="D33" i="3"/>
  <c r="E110" i="12"/>
  <c r="D298" i="3"/>
  <c r="D225" i="3"/>
  <c r="E255" i="12"/>
  <c r="D11" i="3"/>
  <c r="E11" i="12"/>
  <c r="E113" i="12"/>
  <c r="D306" i="3"/>
  <c r="E252" i="12"/>
  <c r="D222" i="3"/>
  <c r="D405" i="3"/>
  <c r="E286" i="12"/>
  <c r="D212" i="3"/>
  <c r="E242" i="12"/>
  <c r="E289" i="12"/>
  <c r="D408" i="3"/>
  <c r="E119" i="12"/>
  <c r="D322" i="3"/>
  <c r="E371" i="12"/>
  <c r="D473" i="3"/>
  <c r="D142" i="3"/>
  <c r="E171" i="12"/>
  <c r="D245" i="3"/>
  <c r="E155" i="12"/>
  <c r="E302" i="12"/>
  <c r="D370" i="3"/>
  <c r="E56" i="12"/>
  <c r="D64" i="3"/>
  <c r="E104" i="12"/>
  <c r="D293" i="3"/>
  <c r="D365" i="3"/>
  <c r="E92" i="12"/>
  <c r="D241" i="3"/>
  <c r="E151" i="12"/>
  <c r="D352" i="3"/>
  <c r="E136" i="12"/>
  <c r="D246" i="3"/>
  <c r="E156" i="12"/>
  <c r="D472" i="3"/>
  <c r="E370" i="12"/>
  <c r="D129" i="3"/>
  <c r="E201" i="12"/>
  <c r="E109" i="12"/>
  <c r="D297" i="3"/>
  <c r="E142" i="12"/>
  <c r="D301" i="3"/>
  <c r="E257" i="12"/>
  <c r="D227" i="3"/>
  <c r="E211" i="12"/>
  <c r="D181" i="3"/>
  <c r="D202" i="3"/>
  <c r="E232" i="12"/>
  <c r="E101" i="12"/>
  <c r="D282" i="3"/>
  <c r="E39" i="12"/>
  <c r="D51" i="3"/>
  <c r="E78" i="12"/>
  <c r="D86" i="3"/>
  <c r="E164" i="12"/>
  <c r="D254" i="3"/>
  <c r="D208" i="3"/>
  <c r="E238" i="12"/>
  <c r="E146" i="12"/>
  <c r="D137" i="3"/>
  <c r="E111" i="12"/>
  <c r="D299" i="3"/>
  <c r="E313" i="12"/>
  <c r="D420" i="3"/>
  <c r="D244" i="3"/>
  <c r="E154" i="12"/>
  <c r="D266" i="3"/>
  <c r="D265" i="3" s="1"/>
  <c r="E138" i="12"/>
  <c r="D53" i="3"/>
  <c r="E43" i="12"/>
  <c r="E301" i="12"/>
  <c r="D369" i="3"/>
  <c r="D127" i="3"/>
  <c r="E199" i="12"/>
  <c r="D243" i="3"/>
  <c r="E153" i="12"/>
  <c r="E284" i="12"/>
  <c r="D403" i="3"/>
  <c r="E148" i="12"/>
  <c r="D139" i="3"/>
  <c r="E185" i="12"/>
  <c r="D156" i="3"/>
  <c r="E174" i="12"/>
  <c r="D145" i="3"/>
  <c r="E305" i="12"/>
  <c r="D373" i="3"/>
  <c r="E229" i="12"/>
  <c r="D199" i="3"/>
  <c r="D84" i="3"/>
  <c r="E76" i="12"/>
  <c r="E288" i="12"/>
  <c r="D407" i="3"/>
  <c r="D611" i="1"/>
  <c r="E249" i="12"/>
  <c r="D219" i="3"/>
  <c r="D126" i="3"/>
  <c r="E198" i="12"/>
  <c r="D117" i="3"/>
  <c r="E390" i="12"/>
  <c r="D484" i="3"/>
  <c r="E341" i="12"/>
  <c r="E107" i="12"/>
  <c r="D295" i="3"/>
  <c r="D94" i="3"/>
  <c r="E33" i="12"/>
  <c r="E37" i="12"/>
  <c r="D49" i="3"/>
  <c r="E200" i="12"/>
  <c r="D128" i="3"/>
  <c r="E16" i="12"/>
  <c r="D31" i="3"/>
  <c r="E365" i="12"/>
  <c r="D467" i="3"/>
  <c r="D474" i="3"/>
  <c r="E372" i="12"/>
  <c r="E272" i="12"/>
  <c r="D388" i="3"/>
  <c r="D287" i="3"/>
  <c r="D286" i="3" s="1"/>
  <c r="E103" i="12"/>
  <c r="D283" i="3"/>
  <c r="E363" i="12"/>
  <c r="D465" i="3"/>
  <c r="E329" i="12"/>
  <c r="D449" i="3"/>
  <c r="D331" i="3"/>
  <c r="E128" i="12"/>
  <c r="D168" i="3"/>
  <c r="E193" i="12"/>
  <c r="E213" i="12"/>
  <c r="D183" i="3"/>
  <c r="E180" i="12"/>
  <c r="D151" i="3"/>
  <c r="E327" i="12"/>
  <c r="D482" i="3"/>
  <c r="D122" i="3"/>
  <c r="E392" i="12"/>
  <c r="D242" i="3"/>
  <c r="E152" i="12"/>
  <c r="E112" i="12"/>
  <c r="D300" i="3"/>
  <c r="D402" i="3"/>
  <c r="E283" i="12"/>
  <c r="E331" i="12"/>
  <c r="D427" i="3"/>
  <c r="D77" i="1"/>
  <c r="D435" i="3"/>
  <c r="E340" i="12"/>
  <c r="D296" i="3"/>
  <c r="E108" i="12"/>
  <c r="E57" i="12"/>
  <c r="D99" i="3"/>
  <c r="D280" i="3"/>
  <c r="E99" i="12"/>
  <c r="D271" i="1"/>
  <c r="D219" i="1" s="1"/>
  <c r="E321" i="12"/>
  <c r="D446" i="3"/>
  <c r="D453" i="3"/>
  <c r="E351" i="12"/>
  <c r="E332" i="12"/>
  <c r="D428" i="3"/>
  <c r="D294" i="3"/>
  <c r="E106" i="12"/>
  <c r="D216" i="3"/>
  <c r="E246" i="12"/>
  <c r="D85" i="3"/>
  <c r="E77" i="12"/>
  <c r="E23" i="12"/>
  <c r="D37" i="3"/>
  <c r="E58" i="12"/>
  <c r="D100" i="3"/>
  <c r="E250" i="12"/>
  <c r="D220" i="3"/>
  <c r="E278" i="12"/>
  <c r="D397" i="3"/>
  <c r="E207" i="12"/>
  <c r="D177" i="3"/>
  <c r="D123" i="3"/>
  <c r="E393" i="12"/>
  <c r="E149" i="12"/>
  <c r="D239" i="3"/>
  <c r="E254" i="12"/>
  <c r="D224" i="3"/>
  <c r="E126" i="12"/>
  <c r="D344" i="3"/>
  <c r="D278" i="3"/>
  <c r="E97" i="12"/>
  <c r="E366" i="12"/>
  <c r="D468" i="3"/>
  <c r="O373" i="12"/>
  <c r="P373" i="12" s="1"/>
  <c r="Q373" i="12" s="1"/>
  <c r="R373" i="12" s="1"/>
  <c r="S373" i="12" s="1"/>
  <c r="T373" i="12" s="1"/>
  <c r="U373" i="12" s="1" a="1"/>
  <c r="U373" i="12" s="1"/>
  <c r="D112" i="3"/>
  <c r="D111" i="3" s="1"/>
  <c r="E386" i="12"/>
  <c r="E40" i="12"/>
  <c r="D95" i="3"/>
  <c r="E137" i="12"/>
  <c r="D260" i="3"/>
  <c r="D186" i="3"/>
  <c r="E216" i="12"/>
  <c r="D159" i="1"/>
  <c r="E131" i="12"/>
  <c r="D347" i="3"/>
  <c r="E31" i="12"/>
  <c r="D45" i="3"/>
  <c r="D255" i="3"/>
  <c r="E165" i="12"/>
  <c r="D363" i="3"/>
  <c r="E90" i="12"/>
  <c r="D35" i="3"/>
  <c r="E20" i="12"/>
  <c r="E52" i="12"/>
  <c r="D60" i="3"/>
  <c r="E8" i="12"/>
  <c r="D22" i="3"/>
  <c r="E290" i="12"/>
  <c r="D409" i="3"/>
  <c r="E45" i="12"/>
  <c r="D55" i="3"/>
  <c r="D59" i="3"/>
  <c r="E49" i="12"/>
  <c r="E143" i="12"/>
  <c r="D302" i="3"/>
  <c r="E206" i="12"/>
  <c r="D176" i="3"/>
  <c r="D472" i="1"/>
  <c r="D634" i="1"/>
  <c r="D633" i="1" s="1"/>
  <c r="D7" i="5" s="1"/>
  <c r="E223" i="12"/>
  <c r="D193" i="3"/>
  <c r="E179" i="12"/>
  <c r="D150" i="3"/>
  <c r="E194" i="12"/>
  <c r="D169" i="3"/>
  <c r="E352" i="12"/>
  <c r="D454" i="3"/>
  <c r="D544" i="1"/>
  <c r="D88" i="3"/>
  <c r="E80" i="12"/>
  <c r="D377" i="3"/>
  <c r="E309" i="12"/>
  <c r="E184" i="12"/>
  <c r="D155" i="3"/>
  <c r="E7" i="12"/>
  <c r="D21" i="3"/>
  <c r="E32" i="12"/>
  <c r="D93" i="3"/>
  <c r="E64" i="12"/>
  <c r="D72" i="3"/>
  <c r="E233" i="12"/>
  <c r="D203" i="3"/>
  <c r="D366" i="3"/>
  <c r="E93" i="12"/>
  <c r="D48" i="3"/>
  <c r="E36" i="12"/>
  <c r="D441" i="3"/>
  <c r="E310" i="12"/>
  <c r="E381" i="12"/>
  <c r="D477" i="3"/>
  <c r="E21" i="12"/>
  <c r="D36" i="3"/>
  <c r="D424" i="3"/>
  <c r="E317" i="12"/>
  <c r="E94" i="12"/>
  <c r="D273" i="3"/>
  <c r="D272" i="3" s="1"/>
  <c r="E190" i="12"/>
  <c r="D165" i="3"/>
  <c r="D164" i="3"/>
  <c r="E189" i="12"/>
  <c r="D146" i="3"/>
  <c r="E175" i="12"/>
  <c r="E282" i="12"/>
  <c r="D401" i="3"/>
  <c r="E70" i="12"/>
  <c r="D78" i="3"/>
  <c r="E42" i="12"/>
  <c r="D52" i="3"/>
  <c r="D357" i="3"/>
  <c r="E84" i="12"/>
  <c r="O375" i="12"/>
  <c r="P375" i="12" s="1"/>
  <c r="Q375" i="12" s="1"/>
  <c r="R375" i="12" s="1"/>
  <c r="S375" i="12" s="1"/>
  <c r="T375" i="12" s="1"/>
  <c r="U375" i="12" s="1" a="1"/>
  <c r="U375" i="12" s="1"/>
  <c r="D461" i="1"/>
  <c r="D240" i="3"/>
  <c r="E150" i="12"/>
  <c r="E27" i="12"/>
  <c r="D41" i="3"/>
  <c r="E383" i="12"/>
  <c r="D311" i="3"/>
  <c r="D483" i="1"/>
  <c r="E226" i="12"/>
  <c r="D196" i="3"/>
  <c r="E384" i="12"/>
  <c r="D312" i="3"/>
  <c r="E71" i="12"/>
  <c r="D79" i="3"/>
  <c r="D313" i="3"/>
  <c r="E385" i="12"/>
  <c r="D376" i="3"/>
  <c r="E308" i="12"/>
  <c r="E134" i="12"/>
  <c r="D350" i="3"/>
  <c r="E120" i="12"/>
  <c r="D323" i="3"/>
  <c r="E159" i="12"/>
  <c r="D249" i="3"/>
  <c r="D20" i="3"/>
  <c r="E6" i="12"/>
  <c r="D324" i="3"/>
  <c r="E121" i="12"/>
  <c r="D335" i="3"/>
  <c r="E346" i="12"/>
  <c r="E342" i="12"/>
  <c r="D485" i="3"/>
  <c r="D438" i="3"/>
  <c r="E379" i="12"/>
  <c r="E48" i="12"/>
  <c r="D58" i="3"/>
  <c r="E266" i="12"/>
  <c r="D382" i="3"/>
  <c r="E195" i="12"/>
  <c r="D170" i="3"/>
  <c r="E59" i="12"/>
  <c r="D67" i="3"/>
  <c r="D425" i="3"/>
  <c r="E318" i="12"/>
  <c r="E265" i="12"/>
  <c r="D381" i="3"/>
  <c r="E244" i="12"/>
  <c r="D214" i="3"/>
  <c r="E178" i="12"/>
  <c r="D149" i="3"/>
  <c r="D98" i="3"/>
  <c r="E51" i="12"/>
  <c r="E322" i="12"/>
  <c r="D447" i="3"/>
  <c r="D102" i="3"/>
  <c r="E66" i="12"/>
  <c r="E161" i="12"/>
  <c r="D251" i="3"/>
  <c r="D157" i="3"/>
  <c r="E186" i="12"/>
  <c r="D374" i="3"/>
  <c r="E306" i="12"/>
  <c r="D452" i="3"/>
  <c r="E350" i="12"/>
  <c r="E47" i="12"/>
  <c r="D57" i="3"/>
  <c r="E298" i="12"/>
  <c r="D417" i="3"/>
  <c r="D450" i="3"/>
  <c r="E330" i="12"/>
  <c r="E241" i="12"/>
  <c r="D211" i="3"/>
  <c r="E98" i="12"/>
  <c r="D279" i="3"/>
  <c r="E376" i="12"/>
  <c r="D234" i="3"/>
  <c r="D437" i="3"/>
  <c r="E356" i="12"/>
  <c r="D458" i="3"/>
  <c r="D348" i="3"/>
  <c r="E132" i="12"/>
  <c r="E17" i="12"/>
  <c r="D32" i="3"/>
  <c r="E227" i="12"/>
  <c r="D197" i="3"/>
  <c r="E261" i="12"/>
  <c r="D231" i="3"/>
  <c r="E343" i="12"/>
  <c r="D332" i="3"/>
  <c r="E79" i="12"/>
  <c r="D87" i="3"/>
  <c r="D351" i="3"/>
  <c r="E135" i="12"/>
  <c r="E61" i="12"/>
  <c r="D69" i="3"/>
  <c r="D147" i="3"/>
  <c r="E176" i="12"/>
  <c r="E166" i="12"/>
  <c r="D256" i="3"/>
  <c r="D391" i="3"/>
  <c r="E275" i="12"/>
  <c r="D419" i="3"/>
  <c r="E300" i="12"/>
  <c r="D422" i="3"/>
  <c r="E315" i="12"/>
  <c r="D247" i="3"/>
  <c r="E157" i="12"/>
  <c r="E68" i="12"/>
  <c r="D76" i="3"/>
  <c r="D434" i="3"/>
  <c r="E339" i="12"/>
  <c r="E221" i="12"/>
  <c r="D191" i="3"/>
  <c r="E130" i="12"/>
  <c r="D346" i="3"/>
  <c r="E293" i="12"/>
  <c r="D412" i="3"/>
  <c r="D175" i="3"/>
  <c r="E205" i="12"/>
  <c r="E210" i="12"/>
  <c r="D180" i="3"/>
  <c r="D207" i="1"/>
  <c r="D290" i="3"/>
  <c r="D289" i="3" s="1"/>
  <c r="E105" i="12"/>
  <c r="D26" i="3"/>
  <c r="D25" i="3" s="1"/>
  <c r="E10" i="12"/>
  <c r="E145" i="12"/>
  <c r="D136" i="3"/>
  <c r="E88" i="12"/>
  <c r="D361" i="3"/>
  <c r="D493" i="3"/>
  <c r="D492" i="3" s="1"/>
  <c r="E127" i="12"/>
  <c r="D469" i="3"/>
  <c r="E367" i="12"/>
  <c r="D228" i="3"/>
  <c r="E258" i="12"/>
  <c r="D206" i="3"/>
  <c r="E236" i="12"/>
  <c r="D190" i="3"/>
  <c r="E220" i="12"/>
  <c r="E4" i="12"/>
  <c r="D18" i="3"/>
  <c r="E215" i="12"/>
  <c r="D185" i="3"/>
  <c r="E292" i="12"/>
  <c r="D411" i="3"/>
  <c r="D414" i="3"/>
  <c r="E295" i="12"/>
  <c r="D444" i="3"/>
  <c r="E319" i="12"/>
  <c r="E122" i="12"/>
  <c r="D327" i="3"/>
  <c r="E279" i="12"/>
  <c r="D398" i="3"/>
  <c r="E353" i="12"/>
  <c r="D455" i="3"/>
  <c r="E368" i="12"/>
  <c r="D470" i="3"/>
  <c r="F124" i="12"/>
  <c r="E341" i="3"/>
  <c r="X15" i="8"/>
  <c r="F75" i="3"/>
  <c r="G67" i="12"/>
  <c r="D500" i="11"/>
  <c r="D6" i="1" s="1"/>
  <c r="D10" i="3" l="1"/>
  <c r="D9" i="5"/>
  <c r="D34" i="5"/>
  <c r="G13" i="34" s="1"/>
  <c r="D5" i="1"/>
  <c r="D35" i="37" s="1"/>
  <c r="V373" i="12" a="1"/>
  <c r="V373" i="12" s="1"/>
  <c r="V375" i="12" a="1"/>
  <c r="V375" i="12" s="1"/>
  <c r="U102" i="12" a="1"/>
  <c r="U102" i="12" s="1"/>
  <c r="D59" i="5"/>
  <c r="D218" i="1"/>
  <c r="D16" i="5"/>
  <c r="D259" i="3"/>
  <c r="D125" i="3"/>
  <c r="D58" i="5" s="1"/>
  <c r="D74" i="3"/>
  <c r="D340" i="3"/>
  <c r="D66" i="3"/>
  <c r="F236" i="12"/>
  <c r="E206" i="3"/>
  <c r="F10" i="12"/>
  <c r="E26" i="3"/>
  <c r="E25" i="3" s="1"/>
  <c r="E346" i="3"/>
  <c r="F130" i="12"/>
  <c r="E87" i="3"/>
  <c r="F79" i="12"/>
  <c r="F356" i="12"/>
  <c r="E458" i="3"/>
  <c r="F346" i="12"/>
  <c r="E335" i="3"/>
  <c r="E376" i="3"/>
  <c r="F308" i="12"/>
  <c r="D356" i="3"/>
  <c r="E165" i="3"/>
  <c r="F190" i="12"/>
  <c r="E155" i="3"/>
  <c r="F184" i="12"/>
  <c r="E128" i="3"/>
  <c r="F200" i="12"/>
  <c r="E373" i="3"/>
  <c r="F305" i="12"/>
  <c r="E299" i="3"/>
  <c r="F111" i="12"/>
  <c r="F101" i="12"/>
  <c r="E282" i="3"/>
  <c r="F104" i="12"/>
  <c r="E293" i="3"/>
  <c r="E322" i="3"/>
  <c r="F119" i="12"/>
  <c r="F5" i="12"/>
  <c r="E19" i="3"/>
  <c r="F280" i="12"/>
  <c r="E399" i="3"/>
  <c r="E364" i="3"/>
  <c r="F91" i="12"/>
  <c r="F359" i="12"/>
  <c r="E461" i="3"/>
  <c r="F217" i="12"/>
  <c r="E187" i="3"/>
  <c r="F9" i="12"/>
  <c r="E23" i="3"/>
  <c r="E443" i="3"/>
  <c r="F312" i="12"/>
  <c r="F188" i="12"/>
  <c r="E159" i="3"/>
  <c r="F168" i="12"/>
  <c r="E163" i="3"/>
  <c r="F87" i="12"/>
  <c r="E360" i="3"/>
  <c r="D119" i="3"/>
  <c r="E233" i="3"/>
  <c r="F374" i="12"/>
  <c r="E436" i="3"/>
  <c r="F203" i="12"/>
  <c r="E173" i="3"/>
  <c r="F62" i="12"/>
  <c r="E70" i="3"/>
  <c r="F202" i="12"/>
  <c r="E130" i="3"/>
  <c r="F13" i="12"/>
  <c r="E13" i="3"/>
  <c r="F69" i="12"/>
  <c r="E77" i="3"/>
  <c r="E444" i="3"/>
  <c r="F319" i="12"/>
  <c r="F47" i="12"/>
  <c r="E57" i="3"/>
  <c r="F322" i="12"/>
  <c r="E447" i="3"/>
  <c r="F59" i="12"/>
  <c r="E67" i="3"/>
  <c r="E366" i="3"/>
  <c r="F93" i="12"/>
  <c r="F309" i="12"/>
  <c r="E377" i="3"/>
  <c r="F223" i="12"/>
  <c r="E193" i="3"/>
  <c r="F290" i="12"/>
  <c r="E409" i="3"/>
  <c r="F31" i="12"/>
  <c r="E45" i="3"/>
  <c r="X373" i="12"/>
  <c r="Y373" i="12" s="1"/>
  <c r="Z373" i="12" s="1"/>
  <c r="AA373" i="12" s="1"/>
  <c r="AB373" i="12" s="1"/>
  <c r="AC373" i="12" s="1"/>
  <c r="AM373" i="12"/>
  <c r="AN373" i="12" s="1"/>
  <c r="AO373" i="12" s="1"/>
  <c r="AP373" i="12" s="1"/>
  <c r="AQ373" i="12" s="1"/>
  <c r="AR373" i="12" s="1"/>
  <c r="E239" i="3"/>
  <c r="F149" i="12"/>
  <c r="F23" i="12"/>
  <c r="E37" i="3"/>
  <c r="F321" i="12"/>
  <c r="E446" i="3"/>
  <c r="F331" i="12"/>
  <c r="E427" i="3"/>
  <c r="E151" i="3"/>
  <c r="F180" i="12"/>
  <c r="E283" i="3"/>
  <c r="F103" i="12"/>
  <c r="E287" i="3"/>
  <c r="E286" i="3" s="1"/>
  <c r="D368" i="3"/>
  <c r="E202" i="3"/>
  <c r="F232" i="12"/>
  <c r="E472" i="3"/>
  <c r="F370" i="12"/>
  <c r="F255" i="12"/>
  <c r="E225" i="3"/>
  <c r="F115" i="12"/>
  <c r="E308" i="3"/>
  <c r="F29" i="12"/>
  <c r="E43" i="3"/>
  <c r="F89" i="12"/>
  <c r="E362" i="3"/>
  <c r="F167" i="12"/>
  <c r="E162" i="3"/>
  <c r="F63" i="12"/>
  <c r="E71" i="3"/>
  <c r="D319" i="3"/>
  <c r="F30" i="12"/>
  <c r="E44" i="3"/>
  <c r="F133" i="12"/>
  <c r="E349" i="3"/>
  <c r="F15" i="12"/>
  <c r="E15" i="3"/>
  <c r="E38" i="3"/>
  <c r="F24" i="12"/>
  <c r="F326" i="12"/>
  <c r="E481" i="3"/>
  <c r="F209" i="12"/>
  <c r="E179" i="3"/>
  <c r="F369" i="12"/>
  <c r="E471" i="3"/>
  <c r="F228" i="12"/>
  <c r="E198" i="3"/>
  <c r="E371" i="3"/>
  <c r="F303" i="12"/>
  <c r="F388" i="12"/>
  <c r="E115" i="3"/>
  <c r="E228" i="3"/>
  <c r="F258" i="12"/>
  <c r="F343" i="12"/>
  <c r="E332" i="3"/>
  <c r="F51" i="12"/>
  <c r="E98" i="3"/>
  <c r="E324" i="3"/>
  <c r="F121" i="12"/>
  <c r="E311" i="3"/>
  <c r="F383" i="12"/>
  <c r="E52" i="3"/>
  <c r="F42" i="12"/>
  <c r="F94" i="12"/>
  <c r="E273" i="3"/>
  <c r="D17" i="3"/>
  <c r="D9" i="3" s="1"/>
  <c r="E123" i="3"/>
  <c r="F393" i="12"/>
  <c r="F77" i="12"/>
  <c r="E85" i="3"/>
  <c r="E402" i="3"/>
  <c r="F283" i="12"/>
  <c r="E49" i="3"/>
  <c r="F37" i="12"/>
  <c r="E219" i="3"/>
  <c r="F249" i="12"/>
  <c r="F174" i="12"/>
  <c r="E145" i="3"/>
  <c r="E369" i="3"/>
  <c r="F301" i="12"/>
  <c r="F146" i="12"/>
  <c r="E137" i="3"/>
  <c r="F56" i="12"/>
  <c r="E64" i="3"/>
  <c r="F289" i="12"/>
  <c r="E408" i="3"/>
  <c r="E204" i="3"/>
  <c r="F234" i="12"/>
  <c r="F378" i="12"/>
  <c r="E486" i="3"/>
  <c r="F160" i="12"/>
  <c r="E250" i="3"/>
  <c r="F192" i="12"/>
  <c r="E167" i="3"/>
  <c r="F117" i="12"/>
  <c r="E320" i="3"/>
  <c r="F170" i="12"/>
  <c r="E141" i="3"/>
  <c r="F251" i="12"/>
  <c r="E221" i="3"/>
  <c r="F74" i="12"/>
  <c r="E82" i="3"/>
  <c r="F237" i="12"/>
  <c r="E207" i="3"/>
  <c r="E215" i="3"/>
  <c r="F245" i="12"/>
  <c r="E101" i="3"/>
  <c r="F65" i="12"/>
  <c r="F273" i="12"/>
  <c r="E389" i="3"/>
  <c r="E261" i="3"/>
  <c r="F139" i="12"/>
  <c r="D114" i="3"/>
  <c r="F295" i="12"/>
  <c r="E414" i="3"/>
  <c r="F221" i="12"/>
  <c r="E191" i="3"/>
  <c r="E434" i="3"/>
  <c r="F339" i="12"/>
  <c r="E234" i="3"/>
  <c r="F376" i="12"/>
  <c r="E437" i="3"/>
  <c r="F195" i="12"/>
  <c r="E170" i="3"/>
  <c r="F317" i="12"/>
  <c r="E424" i="3"/>
  <c r="F80" i="12"/>
  <c r="E88" i="3"/>
  <c r="F8" i="12"/>
  <c r="E22" i="3"/>
  <c r="E347" i="3"/>
  <c r="F131" i="12"/>
  <c r="F99" i="12"/>
  <c r="E280" i="3"/>
  <c r="F213" i="12"/>
  <c r="E183" i="3"/>
  <c r="F33" i="12"/>
  <c r="E94" i="3"/>
  <c r="F43" i="12"/>
  <c r="E53" i="3"/>
  <c r="F238" i="12"/>
  <c r="E208" i="3"/>
  <c r="F156" i="12"/>
  <c r="E246" i="3"/>
  <c r="F242" i="12"/>
  <c r="E212" i="3"/>
  <c r="F263" i="12"/>
  <c r="E396" i="3"/>
  <c r="F208" i="12"/>
  <c r="E178" i="3"/>
  <c r="F34" i="12"/>
  <c r="E46" i="3"/>
  <c r="E442" i="3"/>
  <c r="F311" i="12"/>
  <c r="E307" i="3"/>
  <c r="F114" i="12"/>
  <c r="E309" i="3"/>
  <c r="F116" i="12"/>
  <c r="F247" i="12"/>
  <c r="E217" i="3"/>
  <c r="E329" i="3"/>
  <c r="F125" i="12"/>
  <c r="E342" i="3"/>
  <c r="E330" i="3"/>
  <c r="E343" i="3"/>
  <c r="F345" i="12"/>
  <c r="E334" i="3"/>
  <c r="F26" i="12"/>
  <c r="E40" i="3"/>
  <c r="F275" i="12"/>
  <c r="E391" i="3"/>
  <c r="F105" i="12"/>
  <c r="E290" i="3"/>
  <c r="E289" i="3" s="1"/>
  <c r="F350" i="12"/>
  <c r="E452" i="3"/>
  <c r="F367" i="12"/>
  <c r="E469" i="3"/>
  <c r="E256" i="3"/>
  <c r="F166" i="12"/>
  <c r="E231" i="3"/>
  <c r="F261" i="12"/>
  <c r="E374" i="3"/>
  <c r="F306" i="12"/>
  <c r="F6" i="12"/>
  <c r="E20" i="3"/>
  <c r="F385" i="12"/>
  <c r="E313" i="3"/>
  <c r="E41" i="3"/>
  <c r="F27" i="12"/>
  <c r="F70" i="12"/>
  <c r="E78" i="3"/>
  <c r="F233" i="12"/>
  <c r="E203" i="3"/>
  <c r="F246" i="12"/>
  <c r="E216" i="3"/>
  <c r="F193" i="12"/>
  <c r="E168" i="3"/>
  <c r="F272" i="12"/>
  <c r="E388" i="3"/>
  <c r="F185" i="12"/>
  <c r="E156" i="3"/>
  <c r="F211" i="12"/>
  <c r="E181" i="3"/>
  <c r="F302" i="12"/>
  <c r="E370" i="3"/>
  <c r="F110" i="12"/>
  <c r="E298" i="3"/>
  <c r="E81" i="3"/>
  <c r="F73" i="12"/>
  <c r="F269" i="12"/>
  <c r="E385" i="3"/>
  <c r="F162" i="12"/>
  <c r="E252" i="3"/>
  <c r="F35" i="12"/>
  <c r="E47" i="3"/>
  <c r="E262" i="3"/>
  <c r="F140" i="12"/>
  <c r="F183" i="12"/>
  <c r="E154" i="3"/>
  <c r="F333" i="12"/>
  <c r="E429" i="3"/>
  <c r="F163" i="12"/>
  <c r="E253" i="3"/>
  <c r="F354" i="12"/>
  <c r="E456" i="3"/>
  <c r="E143" i="3"/>
  <c r="F172" i="12"/>
  <c r="E358" i="3"/>
  <c r="F85" i="12"/>
  <c r="D276" i="3"/>
  <c r="E121" i="3"/>
  <c r="F391" i="12"/>
  <c r="F292" i="12"/>
  <c r="E411" i="3"/>
  <c r="F176" i="12"/>
  <c r="E147" i="3"/>
  <c r="F98" i="12"/>
  <c r="E279" i="3"/>
  <c r="E149" i="3"/>
  <c r="F178" i="12"/>
  <c r="F266" i="12"/>
  <c r="E382" i="3"/>
  <c r="F150" i="12"/>
  <c r="E240" i="3"/>
  <c r="F206" i="12"/>
  <c r="E176" i="3"/>
  <c r="F52" i="12"/>
  <c r="E60" i="3"/>
  <c r="F216" i="12"/>
  <c r="E186" i="3"/>
  <c r="F366" i="12"/>
  <c r="E468" i="3"/>
  <c r="F207" i="12"/>
  <c r="E177" i="3"/>
  <c r="E300" i="3"/>
  <c r="F112" i="12"/>
  <c r="E474" i="3"/>
  <c r="F372" i="12"/>
  <c r="F288" i="12"/>
  <c r="E407" i="3"/>
  <c r="F138" i="12"/>
  <c r="E266" i="3"/>
  <c r="E265" i="3" s="1"/>
  <c r="F136" i="12"/>
  <c r="E352" i="3"/>
  <c r="F155" i="12"/>
  <c r="E245" i="3"/>
  <c r="F286" i="12"/>
  <c r="E405" i="3"/>
  <c r="F268" i="12"/>
  <c r="E384" i="3"/>
  <c r="E416" i="3"/>
  <c r="F297" i="12"/>
  <c r="F344" i="12"/>
  <c r="E333" i="3"/>
  <c r="E375" i="3"/>
  <c r="F307" i="12"/>
  <c r="F267" i="12"/>
  <c r="E383" i="3"/>
  <c r="F325" i="12"/>
  <c r="E480" i="3"/>
  <c r="F336" i="12"/>
  <c r="E432" i="3"/>
  <c r="F347" i="12"/>
  <c r="E336" i="3"/>
  <c r="E42" i="3"/>
  <c r="F28" i="12"/>
  <c r="E50" i="3"/>
  <c r="F38" i="12"/>
  <c r="E386" i="3"/>
  <c r="F270" i="12"/>
  <c r="E393" i="3"/>
  <c r="F277" i="12"/>
  <c r="F95" i="12"/>
  <c r="E274" i="3"/>
  <c r="F96" i="12"/>
  <c r="E277" i="3"/>
  <c r="F299" i="12"/>
  <c r="E418" i="3"/>
  <c r="E412" i="3"/>
  <c r="F293" i="12"/>
  <c r="F127" i="12"/>
  <c r="E493" i="3"/>
  <c r="E492" i="3" s="1"/>
  <c r="E180" i="3"/>
  <c r="F210" i="12"/>
  <c r="F68" i="12"/>
  <c r="E76" i="3"/>
  <c r="F227" i="12"/>
  <c r="E197" i="3"/>
  <c r="E157" i="3"/>
  <c r="F186" i="12"/>
  <c r="E401" i="3"/>
  <c r="F282" i="12"/>
  <c r="E36" i="3"/>
  <c r="F21" i="12"/>
  <c r="E72" i="3"/>
  <c r="F64" i="12"/>
  <c r="E35" i="3"/>
  <c r="F20" i="12"/>
  <c r="E278" i="3"/>
  <c r="F97" i="12"/>
  <c r="E294" i="3"/>
  <c r="F106" i="12"/>
  <c r="F57" i="12"/>
  <c r="E99" i="3"/>
  <c r="F152" i="12"/>
  <c r="E242" i="3"/>
  <c r="F128" i="12"/>
  <c r="E331" i="3"/>
  <c r="E295" i="3"/>
  <c r="F107" i="12"/>
  <c r="F76" i="12"/>
  <c r="E84" i="3"/>
  <c r="E139" i="3"/>
  <c r="F148" i="12"/>
  <c r="E254" i="3"/>
  <c r="F164" i="12"/>
  <c r="E227" i="3"/>
  <c r="F257" i="12"/>
  <c r="E33" i="3"/>
  <c r="F18" i="12"/>
  <c r="E188" i="3"/>
  <c r="F218" i="12"/>
  <c r="E460" i="3"/>
  <c r="F358" i="12"/>
  <c r="F212" i="12"/>
  <c r="E182" i="3"/>
  <c r="F230" i="12"/>
  <c r="E200" i="3"/>
  <c r="D479" i="3"/>
  <c r="F191" i="12"/>
  <c r="E166" i="3"/>
  <c r="F187" i="12"/>
  <c r="E158" i="3"/>
  <c r="F320" i="12"/>
  <c r="E445" i="3"/>
  <c r="F294" i="12"/>
  <c r="E413" i="3"/>
  <c r="F349" i="12"/>
  <c r="E338" i="3"/>
  <c r="F291" i="12"/>
  <c r="E410" i="3"/>
  <c r="E223" i="3"/>
  <c r="F253" i="12"/>
  <c r="E97" i="3"/>
  <c r="F50" i="12"/>
  <c r="E451" i="3"/>
  <c r="F337" i="12"/>
  <c r="E12" i="3"/>
  <c r="F12" i="12"/>
  <c r="F368" i="12"/>
  <c r="E470" i="3"/>
  <c r="E455" i="3"/>
  <c r="F353" i="12"/>
  <c r="E185" i="3"/>
  <c r="F215" i="12"/>
  <c r="E175" i="3"/>
  <c r="F205" i="12"/>
  <c r="E247" i="3"/>
  <c r="F157" i="12"/>
  <c r="F241" i="12"/>
  <c r="E211" i="3"/>
  <c r="F244" i="12"/>
  <c r="E214" i="3"/>
  <c r="F48" i="12"/>
  <c r="E58" i="3"/>
  <c r="F159" i="12"/>
  <c r="E249" i="3"/>
  <c r="F71" i="12"/>
  <c r="E79" i="3"/>
  <c r="E146" i="3"/>
  <c r="F175" i="12"/>
  <c r="F352" i="12"/>
  <c r="E454" i="3"/>
  <c r="F143" i="12"/>
  <c r="E302" i="3"/>
  <c r="E397" i="3"/>
  <c r="F278" i="12"/>
  <c r="E296" i="3"/>
  <c r="F108" i="12"/>
  <c r="F341" i="12"/>
  <c r="E484" i="3"/>
  <c r="F154" i="12"/>
  <c r="E244" i="3"/>
  <c r="E241" i="3"/>
  <c r="F151" i="12"/>
  <c r="F171" i="12"/>
  <c r="E142" i="3"/>
  <c r="F281" i="12"/>
  <c r="E400" i="3"/>
  <c r="F377" i="12"/>
  <c r="E475" i="3"/>
  <c r="F274" i="12"/>
  <c r="E390" i="3"/>
  <c r="E229" i="3"/>
  <c r="F259" i="12"/>
  <c r="E174" i="3"/>
  <c r="F204" i="12"/>
  <c r="F182" i="12"/>
  <c r="E153" i="3"/>
  <c r="E433" i="3"/>
  <c r="F338" i="12"/>
  <c r="F86" i="12"/>
  <c r="E359" i="3"/>
  <c r="F181" i="12"/>
  <c r="E152" i="3"/>
  <c r="F14" i="12"/>
  <c r="E14" i="3"/>
  <c r="F348" i="12"/>
  <c r="E337" i="3"/>
  <c r="E431" i="3"/>
  <c r="F335" i="12"/>
  <c r="F318" i="12"/>
  <c r="E425" i="3"/>
  <c r="E32" i="3"/>
  <c r="F17" i="12"/>
  <c r="F330" i="12"/>
  <c r="E450" i="3"/>
  <c r="E438" i="3"/>
  <c r="F379" i="12"/>
  <c r="X375" i="12"/>
  <c r="Y375" i="12" s="1"/>
  <c r="Z375" i="12" s="1"/>
  <c r="AA375" i="12" s="1"/>
  <c r="AB375" i="12" s="1"/>
  <c r="AC375" i="12" s="1"/>
  <c r="AM375" i="12"/>
  <c r="AN375" i="12" s="1"/>
  <c r="AO375" i="12" s="1"/>
  <c r="AP375" i="12" s="1"/>
  <c r="AQ375" i="12" s="1"/>
  <c r="AR375" i="12" s="1"/>
  <c r="E477" i="3"/>
  <c r="F381" i="12"/>
  <c r="F32" i="12"/>
  <c r="E93" i="3"/>
  <c r="E59" i="3"/>
  <c r="F49" i="12"/>
  <c r="E363" i="3"/>
  <c r="F90" i="12"/>
  <c r="E260" i="3"/>
  <c r="F137" i="12"/>
  <c r="F392" i="12"/>
  <c r="E122" i="3"/>
  <c r="F365" i="12"/>
  <c r="E467" i="3"/>
  <c r="F284" i="12"/>
  <c r="E403" i="3"/>
  <c r="F78" i="12"/>
  <c r="E86" i="3"/>
  <c r="E301" i="3"/>
  <c r="F142" i="12"/>
  <c r="F252" i="12"/>
  <c r="E222" i="3"/>
  <c r="F314" i="12"/>
  <c r="E421" i="3"/>
  <c r="E194" i="3"/>
  <c r="F224" i="12"/>
  <c r="D305" i="3"/>
  <c r="F55" i="12"/>
  <c r="E63" i="3"/>
  <c r="F364" i="12"/>
  <c r="E466" i="3"/>
  <c r="E457" i="3"/>
  <c r="F355" i="12"/>
  <c r="F231" i="12"/>
  <c r="E201" i="3"/>
  <c r="F328" i="12"/>
  <c r="E483" i="3"/>
  <c r="F260" i="12"/>
  <c r="E230" i="3"/>
  <c r="F239" i="12"/>
  <c r="E209" i="3"/>
  <c r="F141" i="12"/>
  <c r="E263" i="3"/>
  <c r="F72" i="12"/>
  <c r="E80" i="3"/>
  <c r="E62" i="3"/>
  <c r="F54" i="12"/>
  <c r="F82" i="12"/>
  <c r="E103" i="3"/>
  <c r="E192" i="3"/>
  <c r="F222" i="12"/>
  <c r="F53" i="12"/>
  <c r="E61" i="3"/>
  <c r="F118" i="12"/>
  <c r="E321" i="3"/>
  <c r="F276" i="12"/>
  <c r="E392" i="3"/>
  <c r="E213" i="3"/>
  <c r="F243" i="12"/>
  <c r="F61" i="12"/>
  <c r="E69" i="3"/>
  <c r="F279" i="12"/>
  <c r="E398" i="3"/>
  <c r="F4" i="12"/>
  <c r="E18" i="3"/>
  <c r="E361" i="3"/>
  <c r="F88" i="12"/>
  <c r="E422" i="3"/>
  <c r="F315" i="12"/>
  <c r="F135" i="12"/>
  <c r="E351" i="3"/>
  <c r="F132" i="12"/>
  <c r="E348" i="3"/>
  <c r="E251" i="3"/>
  <c r="F161" i="12"/>
  <c r="F265" i="12"/>
  <c r="E381" i="3"/>
  <c r="F120" i="12"/>
  <c r="E323" i="3"/>
  <c r="F384" i="12"/>
  <c r="E312" i="3"/>
  <c r="F189" i="12"/>
  <c r="E164" i="3"/>
  <c r="F310" i="12"/>
  <c r="E441" i="3"/>
  <c r="F194" i="12"/>
  <c r="E169" i="3"/>
  <c r="F126" i="12"/>
  <c r="E344" i="3"/>
  <c r="E220" i="3"/>
  <c r="F250" i="12"/>
  <c r="F332" i="12"/>
  <c r="E428" i="3"/>
  <c r="F340" i="12"/>
  <c r="E435" i="3"/>
  <c r="F329" i="12"/>
  <c r="E449" i="3"/>
  <c r="F390" i="12"/>
  <c r="E117" i="3"/>
  <c r="E199" i="3"/>
  <c r="F229" i="12"/>
  <c r="F153" i="12"/>
  <c r="E243" i="3"/>
  <c r="E365" i="3"/>
  <c r="F92" i="12"/>
  <c r="F22" i="12"/>
  <c r="E92" i="3"/>
  <c r="F382" i="12"/>
  <c r="E310" i="3"/>
  <c r="F316" i="12"/>
  <c r="E423" i="3"/>
  <c r="F46" i="12"/>
  <c r="E56" i="3"/>
  <c r="E195" i="3"/>
  <c r="F225" i="12"/>
  <c r="D70" i="5"/>
  <c r="D673" i="1"/>
  <c r="X102" i="12"/>
  <c r="Y102" i="12" s="1"/>
  <c r="Z102" i="12" s="1"/>
  <c r="AA102" i="12" s="1"/>
  <c r="AB102" i="12" s="1"/>
  <c r="AC102" i="12" s="1"/>
  <c r="AM102" i="12"/>
  <c r="AN102" i="12" s="1"/>
  <c r="AO102" i="12" s="1"/>
  <c r="AP102" i="12" s="1"/>
  <c r="AQ102" i="12" s="1"/>
  <c r="AR102" i="12" s="1"/>
  <c r="F196" i="12"/>
  <c r="E171" i="3"/>
  <c r="F285" i="12"/>
  <c r="E404" i="3"/>
  <c r="F41" i="12"/>
  <c r="E96" i="3"/>
  <c r="F100" i="12"/>
  <c r="E281" i="3"/>
  <c r="E102" i="3"/>
  <c r="F66" i="12"/>
  <c r="E21" i="3"/>
  <c r="F7" i="12"/>
  <c r="E255" i="3"/>
  <c r="F165" i="12"/>
  <c r="E95" i="3"/>
  <c r="F40" i="12"/>
  <c r="F351" i="12"/>
  <c r="E453" i="3"/>
  <c r="F16" i="12"/>
  <c r="E31" i="3"/>
  <c r="E420" i="3"/>
  <c r="F313" i="12"/>
  <c r="F39" i="12"/>
  <c r="E51" i="3"/>
  <c r="F109" i="12"/>
  <c r="E297" i="3"/>
  <c r="F371" i="12"/>
  <c r="E473" i="3"/>
  <c r="E306" i="3"/>
  <c r="F113" i="12"/>
  <c r="D91" i="3"/>
  <c r="D19" i="5" s="1"/>
  <c r="E89" i="3"/>
  <c r="F81" i="12"/>
  <c r="F240" i="12"/>
  <c r="E210" i="3"/>
  <c r="F60" i="12"/>
  <c r="E68" i="3"/>
  <c r="E226" i="3"/>
  <c r="F256" i="12"/>
  <c r="F324" i="12"/>
  <c r="E448" i="3"/>
  <c r="F219" i="12"/>
  <c r="E189" i="3"/>
  <c r="F173" i="12"/>
  <c r="E144" i="3"/>
  <c r="E148" i="3"/>
  <c r="F177" i="12"/>
  <c r="E172" i="3"/>
  <c r="F197" i="12"/>
  <c r="E462" i="3"/>
  <c r="F360" i="12"/>
  <c r="E184" i="3"/>
  <c r="F214" i="12"/>
  <c r="F271" i="12"/>
  <c r="E387" i="3"/>
  <c r="D30" i="3"/>
  <c r="F129" i="12"/>
  <c r="E345" i="3"/>
  <c r="F220" i="12"/>
  <c r="E190" i="3"/>
  <c r="F122" i="12"/>
  <c r="E327" i="3"/>
  <c r="E136" i="3"/>
  <c r="F145" i="12"/>
  <c r="F300" i="12"/>
  <c r="E419" i="3"/>
  <c r="F298" i="12"/>
  <c r="E417" i="3"/>
  <c r="E485" i="3"/>
  <c r="F342" i="12"/>
  <c r="F134" i="12"/>
  <c r="E350" i="3"/>
  <c r="E196" i="3"/>
  <c r="F226" i="12"/>
  <c r="F84" i="12"/>
  <c r="E357" i="3"/>
  <c r="F36" i="12"/>
  <c r="E48" i="3"/>
  <c r="F179" i="12"/>
  <c r="E150" i="3"/>
  <c r="F45" i="12"/>
  <c r="E55" i="3"/>
  <c r="F386" i="12"/>
  <c r="E112" i="3"/>
  <c r="E111" i="3" s="1"/>
  <c r="F254" i="12"/>
  <c r="E224" i="3"/>
  <c r="F58" i="12"/>
  <c r="E100" i="3"/>
  <c r="F327" i="12"/>
  <c r="E482" i="3"/>
  <c r="E465" i="3"/>
  <c r="F363" i="12"/>
  <c r="F198" i="12"/>
  <c r="E126" i="3"/>
  <c r="F199" i="12"/>
  <c r="E127" i="3"/>
  <c r="F201" i="12"/>
  <c r="E129" i="3"/>
  <c r="D292" i="3"/>
  <c r="D285" i="3" s="1"/>
  <c r="E11" i="3"/>
  <c r="F11" i="12"/>
  <c r="E464" i="3"/>
  <c r="F362" i="12"/>
  <c r="F262" i="12"/>
  <c r="E232" i="3"/>
  <c r="F19" i="12"/>
  <c r="E34" i="3"/>
  <c r="F287" i="12"/>
  <c r="E406" i="3"/>
  <c r="F389" i="12"/>
  <c r="E116" i="3"/>
  <c r="F304" i="12"/>
  <c r="E372" i="3"/>
  <c r="E104" i="3"/>
  <c r="F83" i="12"/>
  <c r="F387" i="12"/>
  <c r="E120" i="3"/>
  <c r="F334" i="12"/>
  <c r="E430" i="3"/>
  <c r="E54" i="3"/>
  <c r="F44" i="12"/>
  <c r="F296" i="12"/>
  <c r="E415" i="3"/>
  <c r="F25" i="12"/>
  <c r="E39" i="3"/>
  <c r="F235" i="12"/>
  <c r="E205" i="3"/>
  <c r="F75" i="12"/>
  <c r="E83" i="3"/>
  <c r="D126" i="1"/>
  <c r="D69" i="5" s="1"/>
  <c r="G124" i="12"/>
  <c r="F341" i="3"/>
  <c r="D73" i="8"/>
  <c r="D7" i="8"/>
  <c r="D29" i="8" s="1"/>
  <c r="D67" i="5"/>
  <c r="D363" i="1"/>
  <c r="D364" i="1" s="1"/>
  <c r="D9" i="8" s="1"/>
  <c r="E112" i="1"/>
  <c r="I67" i="12"/>
  <c r="J67" i="12" s="1"/>
  <c r="K67" i="12" s="1"/>
  <c r="L67" i="12" s="1"/>
  <c r="M67" i="12" s="1"/>
  <c r="N67" i="12" s="1"/>
  <c r="G75" i="3"/>
  <c r="D144" i="12"/>
  <c r="G4" i="34" l="1"/>
  <c r="G5" i="34"/>
  <c r="G6" i="34"/>
  <c r="G7" i="34"/>
  <c r="G8" i="34"/>
  <c r="D110" i="3"/>
  <c r="D39" i="8" s="1"/>
  <c r="E91" i="3"/>
  <c r="E119" i="3"/>
  <c r="D29" i="3"/>
  <c r="D7" i="3" s="1"/>
  <c r="E71" i="8" s="1"/>
  <c r="E340" i="3"/>
  <c r="F148" i="3"/>
  <c r="G177" i="12"/>
  <c r="F365" i="3"/>
  <c r="G92" i="12"/>
  <c r="F422" i="3"/>
  <c r="G315" i="12"/>
  <c r="G355" i="12"/>
  <c r="F457" i="3"/>
  <c r="G252" i="12"/>
  <c r="F222" i="3"/>
  <c r="E259" i="3"/>
  <c r="E23" i="5" s="1"/>
  <c r="F126" i="3"/>
  <c r="G198" i="12"/>
  <c r="G45" i="12"/>
  <c r="F55" i="3"/>
  <c r="G129" i="12"/>
  <c r="F345" i="3"/>
  <c r="F89" i="3"/>
  <c r="G81" i="12"/>
  <c r="G332" i="12"/>
  <c r="F428" i="3"/>
  <c r="G384" i="12"/>
  <c r="F312" i="3"/>
  <c r="G276" i="12"/>
  <c r="F392" i="3"/>
  <c r="G72" i="12"/>
  <c r="F80" i="3"/>
  <c r="G142" i="12"/>
  <c r="F301" i="3"/>
  <c r="G90" i="12"/>
  <c r="F363" i="3"/>
  <c r="G205" i="12"/>
  <c r="F175" i="3"/>
  <c r="G320" i="12"/>
  <c r="F445" i="3"/>
  <c r="G218" i="12"/>
  <c r="F188" i="3"/>
  <c r="G107" i="12"/>
  <c r="F295" i="3"/>
  <c r="G20" i="12"/>
  <c r="F35" i="3"/>
  <c r="E74" i="3"/>
  <c r="F474" i="3"/>
  <c r="G372" i="12"/>
  <c r="G34" i="12"/>
  <c r="F46" i="3"/>
  <c r="G43" i="12"/>
  <c r="F53" i="3"/>
  <c r="G80" i="12"/>
  <c r="F88" i="3"/>
  <c r="G237" i="12"/>
  <c r="F207" i="3"/>
  <c r="G160" i="12"/>
  <c r="F250" i="3"/>
  <c r="E368" i="3"/>
  <c r="G51" i="12"/>
  <c r="F98" i="3"/>
  <c r="G115" i="12"/>
  <c r="F308" i="3"/>
  <c r="G31" i="12"/>
  <c r="F45" i="3"/>
  <c r="G322" i="12"/>
  <c r="F447" i="3"/>
  <c r="G62" i="12"/>
  <c r="F70" i="3"/>
  <c r="G188" i="12"/>
  <c r="F159" i="3"/>
  <c r="G280" i="12"/>
  <c r="F399" i="3"/>
  <c r="G305" i="12"/>
  <c r="F373" i="3"/>
  <c r="G342" i="12"/>
  <c r="F485" i="3"/>
  <c r="F152" i="3"/>
  <c r="G181" i="12"/>
  <c r="G274" i="12"/>
  <c r="F390" i="3"/>
  <c r="F484" i="3"/>
  <c r="G341" i="12"/>
  <c r="F79" i="3"/>
  <c r="G71" i="12"/>
  <c r="G50" i="12"/>
  <c r="F97" i="3"/>
  <c r="F76" i="3"/>
  <c r="G68" i="12"/>
  <c r="G95" i="12"/>
  <c r="F274" i="3"/>
  <c r="G336" i="12"/>
  <c r="F432" i="3"/>
  <c r="G268" i="12"/>
  <c r="F384" i="3"/>
  <c r="F176" i="3"/>
  <c r="G206" i="12"/>
  <c r="G163" i="12"/>
  <c r="F253" i="3"/>
  <c r="G269" i="12"/>
  <c r="F385" i="3"/>
  <c r="G272" i="12"/>
  <c r="F388" i="3"/>
  <c r="F313" i="3"/>
  <c r="G385" i="12"/>
  <c r="G350" i="12"/>
  <c r="F452" i="3"/>
  <c r="G125" i="12"/>
  <c r="F330" i="3"/>
  <c r="F343" i="3"/>
  <c r="F342" i="3"/>
  <c r="F329" i="3"/>
  <c r="G295" i="12"/>
  <c r="F414" i="3"/>
  <c r="G369" i="12"/>
  <c r="F471" i="3"/>
  <c r="F44" i="3"/>
  <c r="G30" i="12"/>
  <c r="F443" i="3"/>
  <c r="G312" i="12"/>
  <c r="G346" i="12"/>
  <c r="F335" i="3"/>
  <c r="F51" i="3"/>
  <c r="G39" i="12"/>
  <c r="G363" i="12"/>
  <c r="F465" i="3"/>
  <c r="F361" i="3"/>
  <c r="G88" i="12"/>
  <c r="F417" i="3"/>
  <c r="G298" i="12"/>
  <c r="G100" i="12"/>
  <c r="F281" i="3"/>
  <c r="G153" i="12"/>
  <c r="F243" i="3"/>
  <c r="F323" i="3"/>
  <c r="G120" i="12"/>
  <c r="G118" i="12"/>
  <c r="F321" i="3"/>
  <c r="G141" i="12"/>
  <c r="F263" i="3"/>
  <c r="F466" i="3"/>
  <c r="G364" i="12"/>
  <c r="G49" i="12"/>
  <c r="F59" i="3"/>
  <c r="F32" i="3"/>
  <c r="G17" i="12"/>
  <c r="G108" i="12"/>
  <c r="F296" i="3"/>
  <c r="G215" i="12"/>
  <c r="F185" i="3"/>
  <c r="G187" i="12"/>
  <c r="F158" i="3"/>
  <c r="G18" i="12"/>
  <c r="F33" i="3"/>
  <c r="G64" i="12"/>
  <c r="F72" i="3"/>
  <c r="G210" i="12"/>
  <c r="F180" i="3"/>
  <c r="F393" i="3"/>
  <c r="G277" i="12"/>
  <c r="E479" i="3"/>
  <c r="G112" i="12"/>
  <c r="F300" i="3"/>
  <c r="G292" i="12"/>
  <c r="F411" i="3"/>
  <c r="G73" i="12"/>
  <c r="F81" i="3"/>
  <c r="G208" i="12"/>
  <c r="F178" i="3"/>
  <c r="G33" i="12"/>
  <c r="F94" i="3"/>
  <c r="F424" i="3"/>
  <c r="G317" i="12"/>
  <c r="F82" i="3"/>
  <c r="G74" i="12"/>
  <c r="G378" i="12"/>
  <c r="F486" i="3"/>
  <c r="G174" i="12"/>
  <c r="F145" i="3"/>
  <c r="E272" i="3"/>
  <c r="F332" i="3"/>
  <c r="G343" i="12"/>
  <c r="G255" i="12"/>
  <c r="F225" i="3"/>
  <c r="G331" i="12"/>
  <c r="F427" i="3"/>
  <c r="G290" i="12"/>
  <c r="F409" i="3"/>
  <c r="G47" i="12"/>
  <c r="F57" i="3"/>
  <c r="G203" i="12"/>
  <c r="F173" i="3"/>
  <c r="G5" i="12"/>
  <c r="F19" i="3"/>
  <c r="G200" i="12"/>
  <c r="F128" i="3"/>
  <c r="G334" i="12"/>
  <c r="F430" i="3"/>
  <c r="E125" i="3"/>
  <c r="E58" i="5" s="1"/>
  <c r="F83" i="3"/>
  <c r="G75" i="12"/>
  <c r="G250" i="12"/>
  <c r="F220" i="3"/>
  <c r="G83" i="12"/>
  <c r="F104" i="3"/>
  <c r="G16" i="12"/>
  <c r="F31" i="3"/>
  <c r="F205" i="3"/>
  <c r="G235" i="12"/>
  <c r="G271" i="12"/>
  <c r="F387" i="3"/>
  <c r="F189" i="3"/>
  <c r="G219" i="12"/>
  <c r="F306" i="3"/>
  <c r="G113" i="12"/>
  <c r="G229" i="12"/>
  <c r="F199" i="3"/>
  <c r="G78" i="12"/>
  <c r="F86" i="3"/>
  <c r="F359" i="3"/>
  <c r="G86" i="12"/>
  <c r="F475" i="3"/>
  <c r="G377" i="12"/>
  <c r="G159" i="12"/>
  <c r="F249" i="3"/>
  <c r="G253" i="12"/>
  <c r="F223" i="3"/>
  <c r="F331" i="3"/>
  <c r="G128" i="12"/>
  <c r="F480" i="3"/>
  <c r="G325" i="12"/>
  <c r="G286" i="12"/>
  <c r="F405" i="3"/>
  <c r="G150" i="12"/>
  <c r="F240" i="3"/>
  <c r="G391" i="12"/>
  <c r="F121" i="3"/>
  <c r="G333" i="12"/>
  <c r="F429" i="3"/>
  <c r="G193" i="12"/>
  <c r="F168" i="3"/>
  <c r="G6" i="12"/>
  <c r="F20" i="3"/>
  <c r="G105" i="12"/>
  <c r="F290" i="3"/>
  <c r="F289" i="3" s="1"/>
  <c r="G139" i="12"/>
  <c r="F261" i="3"/>
  <c r="G234" i="12"/>
  <c r="F204" i="3"/>
  <c r="G249" i="12"/>
  <c r="F219" i="3"/>
  <c r="G94" i="12"/>
  <c r="F273" i="3"/>
  <c r="F272" i="3" s="1"/>
  <c r="G258" i="12"/>
  <c r="F228" i="3"/>
  <c r="F179" i="3"/>
  <c r="G209" i="12"/>
  <c r="G370" i="12"/>
  <c r="F472" i="3"/>
  <c r="G319" i="12"/>
  <c r="F444" i="3"/>
  <c r="G356" i="12"/>
  <c r="F458" i="3"/>
  <c r="F120" i="3"/>
  <c r="G387" i="12"/>
  <c r="F195" i="3"/>
  <c r="G225" i="12"/>
  <c r="G11" i="12"/>
  <c r="F11" i="3"/>
  <c r="G36" i="12"/>
  <c r="F48" i="3"/>
  <c r="F184" i="3"/>
  <c r="G214" i="12"/>
  <c r="G41" i="12"/>
  <c r="F96" i="3"/>
  <c r="G126" i="12"/>
  <c r="F344" i="3"/>
  <c r="F381" i="3"/>
  <c r="G265" i="12"/>
  <c r="G4" i="12"/>
  <c r="F18" i="3"/>
  <c r="G53" i="12"/>
  <c r="F61" i="3"/>
  <c r="G239" i="12"/>
  <c r="F209" i="3"/>
  <c r="G55" i="12"/>
  <c r="F63" i="3"/>
  <c r="G338" i="12"/>
  <c r="F433" i="3"/>
  <c r="F397" i="3"/>
  <c r="G278" i="12"/>
  <c r="G353" i="12"/>
  <c r="F455" i="3"/>
  <c r="G191" i="12"/>
  <c r="F166" i="3"/>
  <c r="F227" i="3"/>
  <c r="G257" i="12"/>
  <c r="G21" i="12"/>
  <c r="F36" i="3"/>
  <c r="G270" i="12"/>
  <c r="F386" i="3"/>
  <c r="F374" i="3"/>
  <c r="G306" i="12"/>
  <c r="G247" i="12"/>
  <c r="F217" i="3"/>
  <c r="F396" i="3"/>
  <c r="G263" i="12"/>
  <c r="G213" i="12"/>
  <c r="F183" i="3"/>
  <c r="G195" i="12"/>
  <c r="F170" i="3"/>
  <c r="G251" i="12"/>
  <c r="F221" i="3"/>
  <c r="G42" i="12"/>
  <c r="F52" i="3"/>
  <c r="F71" i="3"/>
  <c r="G63" i="12"/>
  <c r="G321" i="12"/>
  <c r="F446" i="3"/>
  <c r="G223" i="12"/>
  <c r="F193" i="3"/>
  <c r="G374" i="12"/>
  <c r="F436" i="3"/>
  <c r="F233" i="3"/>
  <c r="G9" i="12"/>
  <c r="F23" i="3"/>
  <c r="G119" i="12"/>
  <c r="F322" i="3"/>
  <c r="F87" i="3"/>
  <c r="G79" i="12"/>
  <c r="G386" i="12"/>
  <c r="F112" i="3"/>
  <c r="F111" i="3" s="1"/>
  <c r="G240" i="12"/>
  <c r="F210" i="3"/>
  <c r="G173" i="12"/>
  <c r="F144" i="3"/>
  <c r="G362" i="12"/>
  <c r="F464" i="3"/>
  <c r="E30" i="3"/>
  <c r="G327" i="12"/>
  <c r="F482" i="3"/>
  <c r="G300" i="12"/>
  <c r="F419" i="3"/>
  <c r="G351" i="12"/>
  <c r="F453" i="3"/>
  <c r="G46" i="12"/>
  <c r="F56" i="3"/>
  <c r="G25" i="12"/>
  <c r="F39" i="3"/>
  <c r="F372" i="3"/>
  <c r="G304" i="12"/>
  <c r="E10" i="3"/>
  <c r="E356" i="3"/>
  <c r="F136" i="3"/>
  <c r="G145" i="12"/>
  <c r="G324" i="12"/>
  <c r="F448" i="3"/>
  <c r="G40" i="12"/>
  <c r="F95" i="3"/>
  <c r="G161" i="12"/>
  <c r="F251" i="3"/>
  <c r="G222" i="12"/>
  <c r="F192" i="3"/>
  <c r="G284" i="12"/>
  <c r="F403" i="3"/>
  <c r="G32" i="12"/>
  <c r="F93" i="3"/>
  <c r="G318" i="12"/>
  <c r="F425" i="3"/>
  <c r="G281" i="12"/>
  <c r="F400" i="3"/>
  <c r="G48" i="12"/>
  <c r="F58" i="3"/>
  <c r="F242" i="3"/>
  <c r="G152" i="12"/>
  <c r="G127" i="12"/>
  <c r="F493" i="3"/>
  <c r="F492" i="3" s="1"/>
  <c r="G267" i="12"/>
  <c r="F383" i="3"/>
  <c r="G155" i="12"/>
  <c r="F245" i="3"/>
  <c r="G207" i="12"/>
  <c r="F177" i="3"/>
  <c r="G266" i="12"/>
  <c r="F382" i="3"/>
  <c r="G183" i="12"/>
  <c r="F154" i="3"/>
  <c r="G110" i="12"/>
  <c r="F298" i="3"/>
  <c r="F216" i="3"/>
  <c r="G246" i="12"/>
  <c r="F391" i="3"/>
  <c r="G275" i="12"/>
  <c r="G116" i="12"/>
  <c r="F309" i="3"/>
  <c r="G37" i="12"/>
  <c r="F49" i="3"/>
  <c r="F481" i="3"/>
  <c r="G326" i="12"/>
  <c r="F202" i="3"/>
  <c r="G232" i="12"/>
  <c r="G184" i="12"/>
  <c r="F155" i="3"/>
  <c r="G134" i="12"/>
  <c r="F350" i="3"/>
  <c r="F100" i="3"/>
  <c r="G58" i="12"/>
  <c r="G360" i="12"/>
  <c r="F462" i="3"/>
  <c r="G371" i="12"/>
  <c r="F473" i="3"/>
  <c r="F423" i="3"/>
  <c r="G316" i="12"/>
  <c r="F169" i="3"/>
  <c r="G194" i="12"/>
  <c r="G260" i="12"/>
  <c r="F230" i="3"/>
  <c r="G224" i="12"/>
  <c r="F194" i="3"/>
  <c r="F477" i="3"/>
  <c r="G381" i="12"/>
  <c r="G335" i="12"/>
  <c r="F431" i="3"/>
  <c r="G291" i="12"/>
  <c r="F410" i="3"/>
  <c r="G164" i="12"/>
  <c r="F254" i="3"/>
  <c r="G282" i="12"/>
  <c r="F401" i="3"/>
  <c r="G293" i="12"/>
  <c r="F412" i="3"/>
  <c r="G38" i="12"/>
  <c r="F50" i="3"/>
  <c r="F375" i="3"/>
  <c r="G307" i="12"/>
  <c r="G178" i="12"/>
  <c r="F149" i="3"/>
  <c r="G85" i="12"/>
  <c r="F358" i="3"/>
  <c r="G140" i="12"/>
  <c r="F262" i="3"/>
  <c r="G261" i="12"/>
  <c r="F231" i="3"/>
  <c r="G242" i="12"/>
  <c r="F212" i="3"/>
  <c r="G99" i="12"/>
  <c r="F280" i="3"/>
  <c r="F234" i="3"/>
  <c r="G376" i="12"/>
  <c r="F437" i="3"/>
  <c r="F389" i="3"/>
  <c r="G273" i="12"/>
  <c r="G170" i="12"/>
  <c r="F141" i="3"/>
  <c r="G289" i="12"/>
  <c r="F408" i="3"/>
  <c r="G383" i="12"/>
  <c r="F311" i="3"/>
  <c r="E114" i="3"/>
  <c r="E110" i="3" s="1"/>
  <c r="G24" i="12"/>
  <c r="F38" i="3"/>
  <c r="F162" i="3"/>
  <c r="G167" i="12"/>
  <c r="G23" i="12"/>
  <c r="F37" i="3"/>
  <c r="G309" i="12"/>
  <c r="F377" i="3"/>
  <c r="G69" i="12"/>
  <c r="F77" i="3"/>
  <c r="G217" i="12"/>
  <c r="F187" i="3"/>
  <c r="E292" i="3"/>
  <c r="E285" i="3" s="1"/>
  <c r="G130" i="12"/>
  <c r="F346" i="3"/>
  <c r="F34" i="3"/>
  <c r="G19" i="12"/>
  <c r="G262" i="12"/>
  <c r="F232" i="3"/>
  <c r="G330" i="12"/>
  <c r="F450" i="3"/>
  <c r="G179" i="12"/>
  <c r="F150" i="3"/>
  <c r="G84" i="12"/>
  <c r="F357" i="3"/>
  <c r="G256" i="12"/>
  <c r="F226" i="3"/>
  <c r="G285" i="12"/>
  <c r="F404" i="3"/>
  <c r="G390" i="12"/>
  <c r="F117" i="3"/>
  <c r="F398" i="3"/>
  <c r="G279" i="12"/>
  <c r="G296" i="12"/>
  <c r="F415" i="3"/>
  <c r="G389" i="12"/>
  <c r="F116" i="3"/>
  <c r="F196" i="3"/>
  <c r="G226" i="12"/>
  <c r="G165" i="12"/>
  <c r="F255" i="3"/>
  <c r="E305" i="3"/>
  <c r="G365" i="12"/>
  <c r="F467" i="3"/>
  <c r="G182" i="12"/>
  <c r="F153" i="3"/>
  <c r="G171" i="12"/>
  <c r="F142" i="3"/>
  <c r="G143" i="12"/>
  <c r="F302" i="3"/>
  <c r="F214" i="3"/>
  <c r="G244" i="12"/>
  <c r="G230" i="12"/>
  <c r="F200" i="3"/>
  <c r="F99" i="3"/>
  <c r="G57" i="12"/>
  <c r="G136" i="12"/>
  <c r="F352" i="3"/>
  <c r="F468" i="3"/>
  <c r="G366" i="12"/>
  <c r="G302" i="12"/>
  <c r="F370" i="3"/>
  <c r="F203" i="3"/>
  <c r="G233" i="12"/>
  <c r="G26" i="12"/>
  <c r="F40" i="3"/>
  <c r="G114" i="12"/>
  <c r="F307" i="3"/>
  <c r="G131" i="12"/>
  <c r="F347" i="3"/>
  <c r="G65" i="12"/>
  <c r="F101" i="3"/>
  <c r="E319" i="3"/>
  <c r="G283" i="12"/>
  <c r="F402" i="3"/>
  <c r="G388" i="12"/>
  <c r="F115" i="3"/>
  <c r="D18" i="5"/>
  <c r="D85" i="5"/>
  <c r="D68" i="5"/>
  <c r="G149" i="12"/>
  <c r="F239" i="3"/>
  <c r="F366" i="3"/>
  <c r="G93" i="12"/>
  <c r="F293" i="3"/>
  <c r="G104" i="12"/>
  <c r="F165" i="3"/>
  <c r="G190" i="12"/>
  <c r="G199" i="12"/>
  <c r="F127" i="3"/>
  <c r="G313" i="12"/>
  <c r="F420" i="3"/>
  <c r="G44" i="12"/>
  <c r="F54" i="3"/>
  <c r="G201" i="12"/>
  <c r="F129" i="3"/>
  <c r="G254" i="12"/>
  <c r="F224" i="3"/>
  <c r="G122" i="12"/>
  <c r="F327" i="3"/>
  <c r="G197" i="12"/>
  <c r="F172" i="3"/>
  <c r="G109" i="12"/>
  <c r="F297" i="3"/>
  <c r="F171" i="3"/>
  <c r="G196" i="12"/>
  <c r="G382" i="12"/>
  <c r="F310" i="3"/>
  <c r="G329" i="12"/>
  <c r="F449" i="3"/>
  <c r="F441" i="3"/>
  <c r="G310" i="12"/>
  <c r="G132" i="12"/>
  <c r="F348" i="3"/>
  <c r="F69" i="3"/>
  <c r="G61" i="12"/>
  <c r="F103" i="3"/>
  <c r="G82" i="12"/>
  <c r="G328" i="12"/>
  <c r="F483" i="3"/>
  <c r="AS375" i="12"/>
  <c r="AT375" i="12" s="1"/>
  <c r="AU375" i="12" s="1"/>
  <c r="AV375" i="12" s="1"/>
  <c r="AW375" i="12" s="1"/>
  <c r="AX375" i="12" s="1"/>
  <c r="AZ375" i="12" s="1"/>
  <c r="BB375" i="12" s="1"/>
  <c r="BC375" i="12" s="1"/>
  <c r="BD375" i="12" s="1"/>
  <c r="BE375" i="12" s="1"/>
  <c r="BF375" i="12" s="1"/>
  <c r="BG375" i="12" s="1"/>
  <c r="BH375" i="12" s="1"/>
  <c r="BI375" i="12" s="1"/>
  <c r="BJ375" i="12" s="1"/>
  <c r="BK375" i="12" s="1"/>
  <c r="BL375" i="12" s="1"/>
  <c r="BM375" i="12" s="1"/>
  <c r="BN375" i="12" s="1"/>
  <c r="BP375" i="12" s="1"/>
  <c r="BR375" i="12" s="1"/>
  <c r="G204" i="12"/>
  <c r="F174" i="3"/>
  <c r="G151" i="12"/>
  <c r="F241" i="3"/>
  <c r="G368" i="12"/>
  <c r="F470" i="3"/>
  <c r="F338" i="3"/>
  <c r="G349" i="12"/>
  <c r="G148" i="12"/>
  <c r="F139" i="3"/>
  <c r="G106" i="12"/>
  <c r="F294" i="3"/>
  <c r="G186" i="12"/>
  <c r="F157" i="3"/>
  <c r="G28" i="12"/>
  <c r="F42" i="3"/>
  <c r="G172" i="12"/>
  <c r="F143" i="3"/>
  <c r="G166" i="12"/>
  <c r="F256" i="3"/>
  <c r="G156" i="12"/>
  <c r="F246" i="3"/>
  <c r="G339" i="12"/>
  <c r="F434" i="3"/>
  <c r="G117" i="12"/>
  <c r="F320" i="3"/>
  <c r="G56" i="12"/>
  <c r="F64" i="3"/>
  <c r="G303" i="12"/>
  <c r="F371" i="3"/>
  <c r="G89" i="12"/>
  <c r="F362" i="3"/>
  <c r="F13" i="3"/>
  <c r="G13" i="12"/>
  <c r="F360" i="3"/>
  <c r="G87" i="12"/>
  <c r="G359" i="12"/>
  <c r="F461" i="3"/>
  <c r="E19" i="5"/>
  <c r="G287" i="12"/>
  <c r="F406" i="3"/>
  <c r="G60" i="12"/>
  <c r="F68" i="3"/>
  <c r="G7" i="12"/>
  <c r="F21" i="3"/>
  <c r="AS102" i="12"/>
  <c r="AT102" i="12" s="1"/>
  <c r="AU102" i="12" s="1"/>
  <c r="AV102" i="12" s="1"/>
  <c r="AW102" i="12" s="1"/>
  <c r="AX102" i="12" s="1"/>
  <c r="AZ102" i="12" s="1"/>
  <c r="BB102" i="12" s="1"/>
  <c r="BC102" i="12" s="1"/>
  <c r="BD102" i="12" s="1"/>
  <c r="BE102" i="12" s="1"/>
  <c r="BF102" i="12" s="1"/>
  <c r="BG102" i="12" s="1"/>
  <c r="BH102" i="12" s="1"/>
  <c r="BI102" i="12" s="1"/>
  <c r="BJ102" i="12" s="1"/>
  <c r="BK102" i="12" s="1"/>
  <c r="BL102" i="12" s="1"/>
  <c r="BM102" i="12" s="1"/>
  <c r="BN102" i="12" s="1"/>
  <c r="BP102" i="12" s="1"/>
  <c r="BR102" i="12" s="1"/>
  <c r="AY102" i="12" a="1"/>
  <c r="AY102" i="12" s="1"/>
  <c r="G243" i="12"/>
  <c r="F213" i="3"/>
  <c r="G54" i="12"/>
  <c r="F62" i="3"/>
  <c r="F421" i="3"/>
  <c r="G314" i="12"/>
  <c r="G392" i="12"/>
  <c r="F122" i="3"/>
  <c r="AD375" i="12"/>
  <c r="AE375" i="12" s="1"/>
  <c r="AF375" i="12" s="1"/>
  <c r="AG375" i="12" s="1"/>
  <c r="AH375" i="12" s="1"/>
  <c r="AI375" i="12" s="1"/>
  <c r="AK375" i="12" s="1" a="1"/>
  <c r="AK375" i="12" s="1"/>
  <c r="G348" i="12"/>
  <c r="F337" i="3"/>
  <c r="G352" i="12"/>
  <c r="F454" i="3"/>
  <c r="F211" i="3"/>
  <c r="G241" i="12"/>
  <c r="G12" i="12"/>
  <c r="F12" i="3"/>
  <c r="F182" i="3"/>
  <c r="G212" i="12"/>
  <c r="F418" i="3"/>
  <c r="G299" i="12"/>
  <c r="F333" i="3"/>
  <c r="G344" i="12"/>
  <c r="G138" i="12"/>
  <c r="F266" i="3"/>
  <c r="F265" i="3" s="1"/>
  <c r="G216" i="12"/>
  <c r="F186" i="3"/>
  <c r="G98" i="12"/>
  <c r="F279" i="3"/>
  <c r="G35" i="12"/>
  <c r="F47" i="3"/>
  <c r="G211" i="12"/>
  <c r="F181" i="3"/>
  <c r="G70" i="12"/>
  <c r="F78" i="3"/>
  <c r="G345" i="12"/>
  <c r="F334" i="3"/>
  <c r="G311" i="12"/>
  <c r="F442" i="3"/>
  <c r="E17" i="3"/>
  <c r="F215" i="3"/>
  <c r="G245" i="12"/>
  <c r="G121" i="12"/>
  <c r="F324" i="3"/>
  <c r="G15" i="12"/>
  <c r="F15" i="3"/>
  <c r="F287" i="3"/>
  <c r="F286" i="3" s="1"/>
  <c r="F283" i="3"/>
  <c r="G103" i="12"/>
  <c r="AS373" i="12"/>
  <c r="AT373" i="12" s="1"/>
  <c r="AU373" i="12" s="1"/>
  <c r="AV373" i="12" s="1"/>
  <c r="AW373" i="12" s="1"/>
  <c r="AX373" i="12" s="1"/>
  <c r="AZ373" i="12" s="1"/>
  <c r="BB373" i="12" s="1"/>
  <c r="BC373" i="12" s="1"/>
  <c r="BD373" i="12" s="1"/>
  <c r="BE373" i="12" s="1"/>
  <c r="BF373" i="12" s="1"/>
  <c r="BG373" i="12" s="1"/>
  <c r="BH373" i="12" s="1"/>
  <c r="BI373" i="12" s="1"/>
  <c r="BJ373" i="12" s="1"/>
  <c r="BK373" i="12" s="1"/>
  <c r="BL373" i="12" s="1"/>
  <c r="BM373" i="12" s="1"/>
  <c r="BN373" i="12" s="1"/>
  <c r="BP373" i="12" s="1"/>
  <c r="BR373" i="12" s="1"/>
  <c r="E66" i="3"/>
  <c r="G91" i="12"/>
  <c r="F364" i="3"/>
  <c r="G101" i="12"/>
  <c r="F282" i="3"/>
  <c r="G10" i="12"/>
  <c r="F26" i="3"/>
  <c r="F25" i="3" s="1"/>
  <c r="AD102" i="12"/>
  <c r="AE102" i="12" s="1"/>
  <c r="AF102" i="12" s="1"/>
  <c r="AG102" i="12" s="1"/>
  <c r="AH102" i="12" s="1"/>
  <c r="AI102" i="12" s="1"/>
  <c r="AJ102" i="12" s="1" a="1"/>
  <c r="AJ102" i="12" s="1"/>
  <c r="G22" i="12"/>
  <c r="F92" i="3"/>
  <c r="G340" i="12"/>
  <c r="F435" i="3"/>
  <c r="G189" i="12"/>
  <c r="F164" i="3"/>
  <c r="G135" i="12"/>
  <c r="F351" i="3"/>
  <c r="F201" i="3"/>
  <c r="G231" i="12"/>
  <c r="G137" i="12"/>
  <c r="F260" i="3"/>
  <c r="G379" i="12"/>
  <c r="F438" i="3"/>
  <c r="G259" i="12"/>
  <c r="F229" i="3"/>
  <c r="G175" i="12"/>
  <c r="F146" i="3"/>
  <c r="G157" i="12"/>
  <c r="F247" i="3"/>
  <c r="G294" i="12"/>
  <c r="F413" i="3"/>
  <c r="F460" i="3"/>
  <c r="G358" i="12"/>
  <c r="G97" i="12"/>
  <c r="F278" i="3"/>
  <c r="E276" i="3"/>
  <c r="E41" i="5" s="1"/>
  <c r="E43" i="5" s="1"/>
  <c r="H15" i="34" s="1"/>
  <c r="G297" i="12"/>
  <c r="F416" i="3"/>
  <c r="G27" i="12"/>
  <c r="F41" i="3"/>
  <c r="G238" i="12"/>
  <c r="F208" i="3"/>
  <c r="G8" i="12"/>
  <c r="F22" i="3"/>
  <c r="G192" i="12"/>
  <c r="F167" i="3"/>
  <c r="G146" i="12"/>
  <c r="F137" i="3"/>
  <c r="F85" i="3"/>
  <c r="G77" i="12"/>
  <c r="G29" i="12"/>
  <c r="F43" i="3"/>
  <c r="AD373" i="12"/>
  <c r="AE373" i="12" s="1"/>
  <c r="AF373" i="12" s="1"/>
  <c r="AG373" i="12" s="1"/>
  <c r="AH373" i="12" s="1"/>
  <c r="AI373" i="12" s="1"/>
  <c r="AK373" i="12" s="1" a="1"/>
  <c r="AK373" i="12" s="1"/>
  <c r="G59" i="12"/>
  <c r="F67" i="3"/>
  <c r="F130" i="3"/>
  <c r="G202" i="12"/>
  <c r="F163" i="3"/>
  <c r="G168" i="12"/>
  <c r="G111" i="12"/>
  <c r="F299" i="3"/>
  <c r="G308" i="12"/>
  <c r="F376" i="3"/>
  <c r="F190" i="3"/>
  <c r="G220" i="12"/>
  <c r="F102" i="3"/>
  <c r="G66" i="12"/>
  <c r="G14" i="12"/>
  <c r="F14" i="3"/>
  <c r="F244" i="3"/>
  <c r="G154" i="12"/>
  <c r="G337" i="12"/>
  <c r="F451" i="3"/>
  <c r="G76" i="12"/>
  <c r="F84" i="3"/>
  <c r="G227" i="12"/>
  <c r="F197" i="3"/>
  <c r="G96" i="12"/>
  <c r="F277" i="3"/>
  <c r="G347" i="12"/>
  <c r="F336" i="3"/>
  <c r="F407" i="3"/>
  <c r="G288" i="12"/>
  <c r="F60" i="3"/>
  <c r="G52" i="12"/>
  <c r="G176" i="12"/>
  <c r="F147" i="3"/>
  <c r="F456" i="3"/>
  <c r="G354" i="12"/>
  <c r="G162" i="12"/>
  <c r="F252" i="3"/>
  <c r="G185" i="12"/>
  <c r="F156" i="3"/>
  <c r="G367" i="12"/>
  <c r="F469" i="3"/>
  <c r="G221" i="12"/>
  <c r="F191" i="3"/>
  <c r="F369" i="3"/>
  <c r="G301" i="12"/>
  <c r="G393" i="12"/>
  <c r="F123" i="3"/>
  <c r="G228" i="12"/>
  <c r="F198" i="3"/>
  <c r="G133" i="12"/>
  <c r="F349" i="3"/>
  <c r="G180" i="12"/>
  <c r="F151" i="3"/>
  <c r="G236" i="12"/>
  <c r="F206" i="3"/>
  <c r="I124" i="12"/>
  <c r="J124" i="12" s="1"/>
  <c r="K124" i="12" s="1"/>
  <c r="L124" i="12" s="1"/>
  <c r="M124" i="12" s="1"/>
  <c r="N124" i="12" s="1"/>
  <c r="G341" i="3"/>
  <c r="D490" i="3"/>
  <c r="D489" i="3" s="1"/>
  <c r="E144" i="12"/>
  <c r="O67" i="12"/>
  <c r="P67" i="12" s="1"/>
  <c r="Q67" i="12" s="1"/>
  <c r="R67" i="12" s="1"/>
  <c r="S67" i="12" s="1"/>
  <c r="T67" i="12" s="1"/>
  <c r="V67" i="12" s="1" a="1"/>
  <c r="V67" i="12" s="1"/>
  <c r="AY375" i="12" l="1" a="1"/>
  <c r="AY375" i="12" s="1"/>
  <c r="U67" i="12" a="1"/>
  <c r="U67" i="12" s="1"/>
  <c r="N75" i="3" s="1"/>
  <c r="AY373" i="12" a="1"/>
  <c r="AY373" i="12" s="1"/>
  <c r="AJ373" i="12" a="1"/>
  <c r="AJ373" i="12" s="1"/>
  <c r="AK102" i="12" a="1"/>
  <c r="AK102" i="12" s="1"/>
  <c r="AJ375" i="12" a="1"/>
  <c r="AJ375" i="12" s="1"/>
  <c r="F259" i="3"/>
  <c r="F23" i="5" s="1"/>
  <c r="F17" i="3"/>
  <c r="F114" i="3"/>
  <c r="F66" i="3"/>
  <c r="F305" i="3"/>
  <c r="F340" i="3"/>
  <c r="F276" i="3"/>
  <c r="F41" i="5" s="1"/>
  <c r="F43" i="5" s="1"/>
  <c r="I15" i="34" s="1"/>
  <c r="E21" i="5"/>
  <c r="E39" i="8"/>
  <c r="I301" i="12"/>
  <c r="J301" i="12" s="1"/>
  <c r="K301" i="12" s="1"/>
  <c r="L301" i="12" s="1"/>
  <c r="M301" i="12" s="1"/>
  <c r="N301" i="12" s="1"/>
  <c r="G369" i="3"/>
  <c r="I7" i="12"/>
  <c r="J7" i="12" s="1"/>
  <c r="K7" i="12" s="1"/>
  <c r="L7" i="12" s="1"/>
  <c r="M7" i="12" s="1"/>
  <c r="N7" i="12" s="1"/>
  <c r="G21" i="3"/>
  <c r="I156" i="12"/>
  <c r="J156" i="12" s="1"/>
  <c r="K156" i="12" s="1"/>
  <c r="L156" i="12" s="1"/>
  <c r="M156" i="12" s="1"/>
  <c r="N156" i="12" s="1"/>
  <c r="G246" i="3"/>
  <c r="G139" i="3"/>
  <c r="I148" i="12"/>
  <c r="J148" i="12" s="1"/>
  <c r="K148" i="12" s="1"/>
  <c r="L148" i="12" s="1"/>
  <c r="M148" i="12" s="1"/>
  <c r="N148" i="12" s="1"/>
  <c r="I328" i="12"/>
  <c r="J328" i="12" s="1"/>
  <c r="K328" i="12" s="1"/>
  <c r="L328" i="12" s="1"/>
  <c r="M328" i="12" s="1"/>
  <c r="N328" i="12" s="1"/>
  <c r="G483" i="3"/>
  <c r="G310" i="3"/>
  <c r="I382" i="12"/>
  <c r="J382" i="12" s="1"/>
  <c r="K382" i="12" s="1"/>
  <c r="L382" i="12" s="1"/>
  <c r="M382" i="12" s="1"/>
  <c r="N382" i="12" s="1"/>
  <c r="G129" i="3"/>
  <c r="I201" i="12"/>
  <c r="J201" i="12" s="1"/>
  <c r="K201" i="12" s="1"/>
  <c r="L201" i="12" s="1"/>
  <c r="M201" i="12" s="1"/>
  <c r="N201" i="12" s="1"/>
  <c r="I65" i="12"/>
  <c r="J65" i="12" s="1"/>
  <c r="K65" i="12" s="1"/>
  <c r="L65" i="12" s="1"/>
  <c r="M65" i="12" s="1"/>
  <c r="N65" i="12" s="1"/>
  <c r="G101" i="3"/>
  <c r="G142" i="3"/>
  <c r="I171" i="12"/>
  <c r="J171" i="12" s="1"/>
  <c r="K171" i="12" s="1"/>
  <c r="L171" i="12" s="1"/>
  <c r="M171" i="12" s="1"/>
  <c r="N171" i="12" s="1"/>
  <c r="I217" i="12"/>
  <c r="J217" i="12" s="1"/>
  <c r="K217" i="12" s="1"/>
  <c r="L217" i="12" s="1"/>
  <c r="M217" i="12" s="1"/>
  <c r="N217" i="12" s="1"/>
  <c r="G187" i="3"/>
  <c r="I99" i="12"/>
  <c r="J99" i="12" s="1"/>
  <c r="K99" i="12" s="1"/>
  <c r="L99" i="12" s="1"/>
  <c r="M99" i="12" s="1"/>
  <c r="N99" i="12" s="1"/>
  <c r="G280" i="3"/>
  <c r="I335" i="12"/>
  <c r="J335" i="12" s="1"/>
  <c r="K335" i="12" s="1"/>
  <c r="L335" i="12" s="1"/>
  <c r="M335" i="12" s="1"/>
  <c r="N335" i="12" s="1"/>
  <c r="G431" i="3"/>
  <c r="I371" i="12"/>
  <c r="J371" i="12" s="1"/>
  <c r="K371" i="12" s="1"/>
  <c r="L371" i="12" s="1"/>
  <c r="M371" i="12" s="1"/>
  <c r="N371" i="12" s="1"/>
  <c r="G473" i="3"/>
  <c r="I183" i="12"/>
  <c r="J183" i="12" s="1"/>
  <c r="K183" i="12" s="1"/>
  <c r="L183" i="12" s="1"/>
  <c r="M183" i="12" s="1"/>
  <c r="N183" i="12" s="1"/>
  <c r="G154" i="3"/>
  <c r="G192" i="3"/>
  <c r="I222" i="12"/>
  <c r="J222" i="12" s="1"/>
  <c r="K222" i="12" s="1"/>
  <c r="L222" i="12" s="1"/>
  <c r="M222" i="12" s="1"/>
  <c r="N222" i="12" s="1"/>
  <c r="G52" i="3"/>
  <c r="I42" i="12"/>
  <c r="J42" i="12" s="1"/>
  <c r="K42" i="12" s="1"/>
  <c r="L42" i="12" s="1"/>
  <c r="M42" i="12" s="1"/>
  <c r="N42" i="12" s="1"/>
  <c r="I258" i="12"/>
  <c r="J258" i="12" s="1"/>
  <c r="K258" i="12" s="1"/>
  <c r="L258" i="12" s="1"/>
  <c r="M258" i="12" s="1"/>
  <c r="N258" i="12" s="1"/>
  <c r="G228" i="3"/>
  <c r="I6" i="12"/>
  <c r="J6" i="12" s="1"/>
  <c r="K6" i="12" s="1"/>
  <c r="L6" i="12" s="1"/>
  <c r="M6" i="12" s="1"/>
  <c r="N6" i="12" s="1"/>
  <c r="G20" i="3"/>
  <c r="F479" i="3"/>
  <c r="I78" i="12"/>
  <c r="J78" i="12" s="1"/>
  <c r="K78" i="12" s="1"/>
  <c r="L78" i="12" s="1"/>
  <c r="M78" i="12" s="1"/>
  <c r="N78" i="12" s="1"/>
  <c r="G86" i="3"/>
  <c r="I200" i="12"/>
  <c r="J200" i="12" s="1"/>
  <c r="K200" i="12" s="1"/>
  <c r="L200" i="12" s="1"/>
  <c r="M200" i="12" s="1"/>
  <c r="N200" i="12" s="1"/>
  <c r="G128" i="3"/>
  <c r="I255" i="12"/>
  <c r="J255" i="12" s="1"/>
  <c r="K255" i="12" s="1"/>
  <c r="L255" i="12" s="1"/>
  <c r="M255" i="12" s="1"/>
  <c r="N255" i="12" s="1"/>
  <c r="G225" i="3"/>
  <c r="I108" i="12"/>
  <c r="J108" i="12" s="1"/>
  <c r="K108" i="12" s="1"/>
  <c r="L108" i="12" s="1"/>
  <c r="M108" i="12" s="1"/>
  <c r="N108" i="12" s="1"/>
  <c r="G296" i="3"/>
  <c r="I43" i="12"/>
  <c r="J43" i="12" s="1"/>
  <c r="K43" i="12" s="1"/>
  <c r="L43" i="12" s="1"/>
  <c r="M43" i="12" s="1"/>
  <c r="N43" i="12" s="1"/>
  <c r="G53" i="3"/>
  <c r="G277" i="3"/>
  <c r="I96" i="12"/>
  <c r="J96" i="12" s="1"/>
  <c r="K96" i="12" s="1"/>
  <c r="L96" i="12" s="1"/>
  <c r="M96" i="12" s="1"/>
  <c r="N96" i="12" s="1"/>
  <c r="I211" i="12"/>
  <c r="J211" i="12" s="1"/>
  <c r="K211" i="12" s="1"/>
  <c r="L211" i="12" s="1"/>
  <c r="M211" i="12" s="1"/>
  <c r="N211" i="12" s="1"/>
  <c r="G181" i="3"/>
  <c r="F368" i="3"/>
  <c r="I176" i="12"/>
  <c r="J176" i="12" s="1"/>
  <c r="K176" i="12" s="1"/>
  <c r="L176" i="12" s="1"/>
  <c r="M176" i="12" s="1"/>
  <c r="N176" i="12" s="1"/>
  <c r="G147" i="3"/>
  <c r="I76" i="12"/>
  <c r="J76" i="12" s="1"/>
  <c r="K76" i="12" s="1"/>
  <c r="L76" i="12" s="1"/>
  <c r="M76" i="12" s="1"/>
  <c r="N76" i="12" s="1"/>
  <c r="G84" i="3"/>
  <c r="G376" i="3"/>
  <c r="I308" i="12"/>
  <c r="J308" i="12" s="1"/>
  <c r="K308" i="12" s="1"/>
  <c r="L308" i="12" s="1"/>
  <c r="M308" i="12" s="1"/>
  <c r="N308" i="12" s="1"/>
  <c r="G247" i="3"/>
  <c r="I157" i="12"/>
  <c r="J157" i="12" s="1"/>
  <c r="K157" i="12" s="1"/>
  <c r="L157" i="12" s="1"/>
  <c r="M157" i="12" s="1"/>
  <c r="N157" i="12" s="1"/>
  <c r="I135" i="12"/>
  <c r="J135" i="12" s="1"/>
  <c r="K135" i="12" s="1"/>
  <c r="L135" i="12" s="1"/>
  <c r="M135" i="12" s="1"/>
  <c r="N135" i="12" s="1"/>
  <c r="G351" i="3"/>
  <c r="G282" i="3"/>
  <c r="I101" i="12"/>
  <c r="J101" i="12" s="1"/>
  <c r="K101" i="12" s="1"/>
  <c r="L101" i="12" s="1"/>
  <c r="M101" i="12" s="1"/>
  <c r="N101" i="12" s="1"/>
  <c r="I121" i="12"/>
  <c r="J121" i="12" s="1"/>
  <c r="K121" i="12" s="1"/>
  <c r="L121" i="12" s="1"/>
  <c r="M121" i="12" s="1"/>
  <c r="N121" i="12" s="1"/>
  <c r="G324" i="3"/>
  <c r="I212" i="12"/>
  <c r="J212" i="12" s="1"/>
  <c r="K212" i="12" s="1"/>
  <c r="L212" i="12" s="1"/>
  <c r="M212" i="12" s="1"/>
  <c r="N212" i="12" s="1"/>
  <c r="G182" i="3"/>
  <c r="G338" i="3"/>
  <c r="I349" i="12"/>
  <c r="J349" i="12" s="1"/>
  <c r="K349" i="12" s="1"/>
  <c r="L349" i="12" s="1"/>
  <c r="M349" i="12" s="1"/>
  <c r="N349" i="12" s="1"/>
  <c r="I82" i="12"/>
  <c r="J82" i="12" s="1"/>
  <c r="K82" i="12" s="1"/>
  <c r="L82" i="12" s="1"/>
  <c r="M82" i="12" s="1"/>
  <c r="N82" i="12" s="1"/>
  <c r="G103" i="3"/>
  <c r="I196" i="12"/>
  <c r="J196" i="12" s="1"/>
  <c r="K196" i="12" s="1"/>
  <c r="L196" i="12" s="1"/>
  <c r="M196" i="12" s="1"/>
  <c r="N196" i="12" s="1"/>
  <c r="G171" i="3"/>
  <c r="I296" i="12"/>
  <c r="J296" i="12" s="1"/>
  <c r="K296" i="12" s="1"/>
  <c r="L296" i="12" s="1"/>
  <c r="M296" i="12" s="1"/>
  <c r="N296" i="12" s="1"/>
  <c r="G415" i="3"/>
  <c r="I179" i="12"/>
  <c r="J179" i="12" s="1"/>
  <c r="K179" i="12" s="1"/>
  <c r="L179" i="12" s="1"/>
  <c r="M179" i="12" s="1"/>
  <c r="N179" i="12" s="1"/>
  <c r="G150" i="3"/>
  <c r="G311" i="3"/>
  <c r="I383" i="12"/>
  <c r="J383" i="12" s="1"/>
  <c r="K383" i="12" s="1"/>
  <c r="L383" i="12" s="1"/>
  <c r="M383" i="12" s="1"/>
  <c r="N383" i="12" s="1"/>
  <c r="G477" i="3"/>
  <c r="I381" i="12"/>
  <c r="J381" i="12" s="1"/>
  <c r="K381" i="12" s="1"/>
  <c r="L381" i="12" s="1"/>
  <c r="M381" i="12" s="1"/>
  <c r="N381" i="12" s="1"/>
  <c r="F30" i="3"/>
  <c r="I362" i="12"/>
  <c r="J362" i="12" s="1"/>
  <c r="K362" i="12" s="1"/>
  <c r="L362" i="12" s="1"/>
  <c r="M362" i="12" s="1"/>
  <c r="N362" i="12" s="1"/>
  <c r="G464" i="3"/>
  <c r="I9" i="12"/>
  <c r="J9" i="12" s="1"/>
  <c r="K9" i="12" s="1"/>
  <c r="L9" i="12" s="1"/>
  <c r="M9" i="12" s="1"/>
  <c r="N9" i="12" s="1"/>
  <c r="G23" i="3"/>
  <c r="I387" i="12"/>
  <c r="J387" i="12" s="1"/>
  <c r="K387" i="12" s="1"/>
  <c r="L387" i="12" s="1"/>
  <c r="M387" i="12" s="1"/>
  <c r="N387" i="12" s="1"/>
  <c r="G120" i="3"/>
  <c r="G331" i="3"/>
  <c r="I128" i="12"/>
  <c r="J128" i="12" s="1"/>
  <c r="K128" i="12" s="1"/>
  <c r="L128" i="12" s="1"/>
  <c r="M128" i="12" s="1"/>
  <c r="N128" i="12" s="1"/>
  <c r="I16" i="12"/>
  <c r="J16" i="12" s="1"/>
  <c r="K16" i="12" s="1"/>
  <c r="L16" i="12" s="1"/>
  <c r="M16" i="12" s="1"/>
  <c r="N16" i="12" s="1"/>
  <c r="G31" i="3"/>
  <c r="I343" i="12"/>
  <c r="J343" i="12" s="1"/>
  <c r="K343" i="12" s="1"/>
  <c r="L343" i="12" s="1"/>
  <c r="M343" i="12" s="1"/>
  <c r="N343" i="12" s="1"/>
  <c r="G332" i="3"/>
  <c r="I33" i="12"/>
  <c r="J33" i="12" s="1"/>
  <c r="K33" i="12" s="1"/>
  <c r="L33" i="12" s="1"/>
  <c r="M33" i="12" s="1"/>
  <c r="N33" i="12" s="1"/>
  <c r="G94" i="3"/>
  <c r="I17" i="12"/>
  <c r="J17" i="12" s="1"/>
  <c r="K17" i="12" s="1"/>
  <c r="L17" i="12" s="1"/>
  <c r="M17" i="12" s="1"/>
  <c r="N17" i="12" s="1"/>
  <c r="G32" i="3"/>
  <c r="I163" i="12"/>
  <c r="J163" i="12" s="1"/>
  <c r="K163" i="12" s="1"/>
  <c r="L163" i="12" s="1"/>
  <c r="M163" i="12" s="1"/>
  <c r="N163" i="12" s="1"/>
  <c r="G253" i="3"/>
  <c r="G97" i="3"/>
  <c r="I50" i="12"/>
  <c r="J50" i="12" s="1"/>
  <c r="K50" i="12" s="1"/>
  <c r="L50" i="12" s="1"/>
  <c r="M50" i="12" s="1"/>
  <c r="N50" i="12" s="1"/>
  <c r="I305" i="12"/>
  <c r="J305" i="12" s="1"/>
  <c r="K305" i="12" s="1"/>
  <c r="L305" i="12" s="1"/>
  <c r="M305" i="12" s="1"/>
  <c r="N305" i="12" s="1"/>
  <c r="G373" i="3"/>
  <c r="G308" i="3"/>
  <c r="I115" i="12"/>
  <c r="J115" i="12" s="1"/>
  <c r="K115" i="12" s="1"/>
  <c r="L115" i="12" s="1"/>
  <c r="M115" i="12" s="1"/>
  <c r="N115" i="12" s="1"/>
  <c r="I320" i="12"/>
  <c r="J320" i="12" s="1"/>
  <c r="K320" i="12" s="1"/>
  <c r="L320" i="12" s="1"/>
  <c r="M320" i="12" s="1"/>
  <c r="N320" i="12" s="1"/>
  <c r="G445" i="3"/>
  <c r="I384" i="12"/>
  <c r="J384" i="12" s="1"/>
  <c r="K384" i="12" s="1"/>
  <c r="L384" i="12" s="1"/>
  <c r="M384" i="12" s="1"/>
  <c r="N384" i="12" s="1"/>
  <c r="G312" i="3"/>
  <c r="G60" i="3"/>
  <c r="I52" i="12"/>
  <c r="J52" i="12" s="1"/>
  <c r="K52" i="12" s="1"/>
  <c r="L52" i="12" s="1"/>
  <c r="M52" i="12" s="1"/>
  <c r="N52" i="12" s="1"/>
  <c r="I245" i="12"/>
  <c r="J245" i="12" s="1"/>
  <c r="K245" i="12" s="1"/>
  <c r="L245" i="12" s="1"/>
  <c r="M245" i="12" s="1"/>
  <c r="N245" i="12" s="1"/>
  <c r="G215" i="3"/>
  <c r="G122" i="3"/>
  <c r="I392" i="12"/>
  <c r="J392" i="12" s="1"/>
  <c r="K392" i="12" s="1"/>
  <c r="L392" i="12" s="1"/>
  <c r="M392" i="12" s="1"/>
  <c r="N392" i="12" s="1"/>
  <c r="I89" i="12"/>
  <c r="J89" i="12" s="1"/>
  <c r="K89" i="12" s="1"/>
  <c r="L89" i="12" s="1"/>
  <c r="M89" i="12" s="1"/>
  <c r="N89" i="12" s="1"/>
  <c r="G362" i="3"/>
  <c r="G54" i="3"/>
  <c r="I44" i="12"/>
  <c r="J44" i="12" s="1"/>
  <c r="K44" i="12" s="1"/>
  <c r="L44" i="12" s="1"/>
  <c r="M44" i="12" s="1"/>
  <c r="N44" i="12" s="1"/>
  <c r="I149" i="12"/>
  <c r="J149" i="12" s="1"/>
  <c r="K149" i="12" s="1"/>
  <c r="L149" i="12" s="1"/>
  <c r="M149" i="12" s="1"/>
  <c r="N149" i="12" s="1"/>
  <c r="G239" i="3"/>
  <c r="I136" i="12"/>
  <c r="J136" i="12" s="1"/>
  <c r="K136" i="12" s="1"/>
  <c r="L136" i="12" s="1"/>
  <c r="M136" i="12" s="1"/>
  <c r="N136" i="12" s="1"/>
  <c r="G352" i="3"/>
  <c r="G153" i="3"/>
  <c r="I182" i="12"/>
  <c r="J182" i="12" s="1"/>
  <c r="K182" i="12" s="1"/>
  <c r="L182" i="12" s="1"/>
  <c r="M182" i="12" s="1"/>
  <c r="N182" i="12" s="1"/>
  <c r="I279" i="12"/>
  <c r="J279" i="12" s="1"/>
  <c r="K279" i="12" s="1"/>
  <c r="L279" i="12" s="1"/>
  <c r="M279" i="12" s="1"/>
  <c r="N279" i="12" s="1"/>
  <c r="G398" i="3"/>
  <c r="I69" i="12"/>
  <c r="J69" i="12" s="1"/>
  <c r="K69" i="12" s="1"/>
  <c r="L69" i="12" s="1"/>
  <c r="M69" i="12" s="1"/>
  <c r="N69" i="12" s="1"/>
  <c r="G77" i="3"/>
  <c r="I242" i="12"/>
  <c r="J242" i="12" s="1"/>
  <c r="K242" i="12" s="1"/>
  <c r="L242" i="12" s="1"/>
  <c r="M242" i="12" s="1"/>
  <c r="N242" i="12" s="1"/>
  <c r="G212" i="3"/>
  <c r="I38" i="12"/>
  <c r="J38" i="12" s="1"/>
  <c r="K38" i="12" s="1"/>
  <c r="L38" i="12" s="1"/>
  <c r="M38" i="12" s="1"/>
  <c r="N38" i="12" s="1"/>
  <c r="G50" i="3"/>
  <c r="I360" i="12"/>
  <c r="J360" i="12" s="1"/>
  <c r="K360" i="12" s="1"/>
  <c r="L360" i="12" s="1"/>
  <c r="M360" i="12" s="1"/>
  <c r="N360" i="12" s="1"/>
  <c r="G462" i="3"/>
  <c r="I37" i="12"/>
  <c r="J37" i="12" s="1"/>
  <c r="K37" i="12" s="1"/>
  <c r="L37" i="12" s="1"/>
  <c r="M37" i="12" s="1"/>
  <c r="N37" i="12" s="1"/>
  <c r="G49" i="3"/>
  <c r="I266" i="12"/>
  <c r="J266" i="12" s="1"/>
  <c r="K266" i="12" s="1"/>
  <c r="L266" i="12" s="1"/>
  <c r="M266" i="12" s="1"/>
  <c r="N266" i="12" s="1"/>
  <c r="G382" i="3"/>
  <c r="I48" i="12"/>
  <c r="J48" i="12" s="1"/>
  <c r="K48" i="12" s="1"/>
  <c r="L48" i="12" s="1"/>
  <c r="M48" i="12" s="1"/>
  <c r="N48" i="12" s="1"/>
  <c r="G58" i="3"/>
  <c r="I161" i="12"/>
  <c r="J161" i="12" s="1"/>
  <c r="K161" i="12" s="1"/>
  <c r="L161" i="12" s="1"/>
  <c r="M161" i="12" s="1"/>
  <c r="N161" i="12" s="1"/>
  <c r="G251" i="3"/>
  <c r="I25" i="12"/>
  <c r="J25" i="12" s="1"/>
  <c r="K25" i="12" s="1"/>
  <c r="L25" i="12" s="1"/>
  <c r="M25" i="12" s="1"/>
  <c r="N25" i="12" s="1"/>
  <c r="G39" i="3"/>
  <c r="I251" i="12"/>
  <c r="J251" i="12" s="1"/>
  <c r="K251" i="12" s="1"/>
  <c r="L251" i="12" s="1"/>
  <c r="M251" i="12" s="1"/>
  <c r="N251" i="12" s="1"/>
  <c r="G221" i="3"/>
  <c r="I270" i="12"/>
  <c r="J270" i="12" s="1"/>
  <c r="K270" i="12" s="1"/>
  <c r="L270" i="12" s="1"/>
  <c r="M270" i="12" s="1"/>
  <c r="N270" i="12" s="1"/>
  <c r="G386" i="3"/>
  <c r="I338" i="12"/>
  <c r="J338" i="12" s="1"/>
  <c r="K338" i="12" s="1"/>
  <c r="L338" i="12" s="1"/>
  <c r="M338" i="12" s="1"/>
  <c r="N338" i="12" s="1"/>
  <c r="G433" i="3"/>
  <c r="I126" i="12"/>
  <c r="J126" i="12" s="1"/>
  <c r="K126" i="12" s="1"/>
  <c r="L126" i="12" s="1"/>
  <c r="M126" i="12" s="1"/>
  <c r="N126" i="12" s="1"/>
  <c r="G344" i="3"/>
  <c r="F119" i="3"/>
  <c r="I94" i="12"/>
  <c r="J94" i="12" s="1"/>
  <c r="K94" i="12" s="1"/>
  <c r="L94" i="12" s="1"/>
  <c r="M94" i="12" s="1"/>
  <c r="N94" i="12" s="1"/>
  <c r="G273" i="3"/>
  <c r="I193" i="12"/>
  <c r="J193" i="12" s="1"/>
  <c r="K193" i="12" s="1"/>
  <c r="L193" i="12" s="1"/>
  <c r="M193" i="12" s="1"/>
  <c r="N193" i="12" s="1"/>
  <c r="G168" i="3"/>
  <c r="I229" i="12"/>
  <c r="J229" i="12" s="1"/>
  <c r="K229" i="12" s="1"/>
  <c r="L229" i="12" s="1"/>
  <c r="M229" i="12" s="1"/>
  <c r="N229" i="12" s="1"/>
  <c r="G199" i="3"/>
  <c r="I5" i="12"/>
  <c r="J5" i="12" s="1"/>
  <c r="K5" i="12" s="1"/>
  <c r="L5" i="12" s="1"/>
  <c r="M5" i="12" s="1"/>
  <c r="N5" i="12" s="1"/>
  <c r="G19" i="3"/>
  <c r="I210" i="12"/>
  <c r="J210" i="12" s="1"/>
  <c r="K210" i="12" s="1"/>
  <c r="L210" i="12" s="1"/>
  <c r="M210" i="12" s="1"/>
  <c r="N210" i="12" s="1"/>
  <c r="G180" i="3"/>
  <c r="I153" i="12"/>
  <c r="J153" i="12" s="1"/>
  <c r="K153" i="12" s="1"/>
  <c r="L153" i="12" s="1"/>
  <c r="M153" i="12" s="1"/>
  <c r="N153" i="12" s="1"/>
  <c r="G243" i="3"/>
  <c r="I346" i="12"/>
  <c r="J346" i="12" s="1"/>
  <c r="K346" i="12" s="1"/>
  <c r="L346" i="12" s="1"/>
  <c r="M346" i="12" s="1"/>
  <c r="N346" i="12" s="1"/>
  <c r="G335" i="3"/>
  <c r="I206" i="12"/>
  <c r="J206" i="12" s="1"/>
  <c r="K206" i="12" s="1"/>
  <c r="L206" i="12" s="1"/>
  <c r="M206" i="12" s="1"/>
  <c r="N206" i="12" s="1"/>
  <c r="G176" i="3"/>
  <c r="I71" i="12"/>
  <c r="J71" i="12" s="1"/>
  <c r="K71" i="12" s="1"/>
  <c r="L71" i="12" s="1"/>
  <c r="M71" i="12" s="1"/>
  <c r="N71" i="12" s="1"/>
  <c r="G79" i="3"/>
  <c r="I34" i="12"/>
  <c r="J34" i="12" s="1"/>
  <c r="K34" i="12" s="1"/>
  <c r="L34" i="12" s="1"/>
  <c r="M34" i="12" s="1"/>
  <c r="N34" i="12" s="1"/>
  <c r="G46" i="3"/>
  <c r="I252" i="12"/>
  <c r="J252" i="12" s="1"/>
  <c r="K252" i="12" s="1"/>
  <c r="L252" i="12" s="1"/>
  <c r="M252" i="12" s="1"/>
  <c r="N252" i="12" s="1"/>
  <c r="G222" i="3"/>
  <c r="I228" i="12"/>
  <c r="J228" i="12" s="1"/>
  <c r="K228" i="12" s="1"/>
  <c r="L228" i="12" s="1"/>
  <c r="M228" i="12" s="1"/>
  <c r="N228" i="12" s="1"/>
  <c r="G198" i="3"/>
  <c r="I354" i="12"/>
  <c r="J354" i="12" s="1"/>
  <c r="K354" i="12" s="1"/>
  <c r="L354" i="12" s="1"/>
  <c r="M354" i="12" s="1"/>
  <c r="N354" i="12" s="1"/>
  <c r="G456" i="3"/>
  <c r="I238" i="12"/>
  <c r="J238" i="12" s="1"/>
  <c r="K238" i="12" s="1"/>
  <c r="L238" i="12" s="1"/>
  <c r="M238" i="12" s="1"/>
  <c r="N238" i="12" s="1"/>
  <c r="G208" i="3"/>
  <c r="G43" i="3"/>
  <c r="I29" i="12"/>
  <c r="J29" i="12" s="1"/>
  <c r="K29" i="12" s="1"/>
  <c r="L29" i="12" s="1"/>
  <c r="M29" i="12" s="1"/>
  <c r="N29" i="12" s="1"/>
  <c r="I27" i="12"/>
  <c r="J27" i="12" s="1"/>
  <c r="K27" i="12" s="1"/>
  <c r="L27" i="12" s="1"/>
  <c r="M27" i="12" s="1"/>
  <c r="N27" i="12" s="1"/>
  <c r="G41" i="3"/>
  <c r="I35" i="12"/>
  <c r="J35" i="12" s="1"/>
  <c r="K35" i="12" s="1"/>
  <c r="L35" i="12" s="1"/>
  <c r="M35" i="12" s="1"/>
  <c r="N35" i="12" s="1"/>
  <c r="G47" i="3"/>
  <c r="I60" i="12"/>
  <c r="J60" i="12" s="1"/>
  <c r="K60" i="12" s="1"/>
  <c r="L60" i="12" s="1"/>
  <c r="M60" i="12" s="1"/>
  <c r="N60" i="12" s="1"/>
  <c r="G68" i="3"/>
  <c r="I166" i="12"/>
  <c r="J166" i="12" s="1"/>
  <c r="K166" i="12" s="1"/>
  <c r="L166" i="12" s="1"/>
  <c r="M166" i="12" s="1"/>
  <c r="N166" i="12" s="1"/>
  <c r="G256" i="3"/>
  <c r="G347" i="3"/>
  <c r="I131" i="12"/>
  <c r="J131" i="12" s="1"/>
  <c r="K131" i="12" s="1"/>
  <c r="L131" i="12" s="1"/>
  <c r="M131" i="12" s="1"/>
  <c r="N131" i="12" s="1"/>
  <c r="G206" i="3"/>
  <c r="I236" i="12"/>
  <c r="J236" i="12" s="1"/>
  <c r="K236" i="12" s="1"/>
  <c r="L236" i="12" s="1"/>
  <c r="M236" i="12" s="1"/>
  <c r="N236" i="12" s="1"/>
  <c r="I221" i="12"/>
  <c r="J221" i="12" s="1"/>
  <c r="K221" i="12" s="1"/>
  <c r="L221" i="12" s="1"/>
  <c r="M221" i="12" s="1"/>
  <c r="N221" i="12" s="1"/>
  <c r="G191" i="3"/>
  <c r="I337" i="12"/>
  <c r="J337" i="12" s="1"/>
  <c r="K337" i="12" s="1"/>
  <c r="L337" i="12" s="1"/>
  <c r="M337" i="12" s="1"/>
  <c r="N337" i="12" s="1"/>
  <c r="G451" i="3"/>
  <c r="I111" i="12"/>
  <c r="J111" i="12" s="1"/>
  <c r="K111" i="12" s="1"/>
  <c r="L111" i="12" s="1"/>
  <c r="M111" i="12" s="1"/>
  <c r="N111" i="12" s="1"/>
  <c r="G299" i="3"/>
  <c r="I77" i="12"/>
  <c r="J77" i="12" s="1"/>
  <c r="K77" i="12" s="1"/>
  <c r="L77" i="12" s="1"/>
  <c r="M77" i="12" s="1"/>
  <c r="N77" i="12" s="1"/>
  <c r="G85" i="3"/>
  <c r="G146" i="3"/>
  <c r="I175" i="12"/>
  <c r="J175" i="12" s="1"/>
  <c r="K175" i="12" s="1"/>
  <c r="L175" i="12" s="1"/>
  <c r="M175" i="12" s="1"/>
  <c r="N175" i="12" s="1"/>
  <c r="I189" i="12"/>
  <c r="J189" i="12" s="1"/>
  <c r="K189" i="12" s="1"/>
  <c r="L189" i="12" s="1"/>
  <c r="M189" i="12" s="1"/>
  <c r="N189" i="12" s="1"/>
  <c r="G164" i="3"/>
  <c r="I91" i="12"/>
  <c r="J91" i="12" s="1"/>
  <c r="K91" i="12" s="1"/>
  <c r="L91" i="12" s="1"/>
  <c r="M91" i="12" s="1"/>
  <c r="N91" i="12" s="1"/>
  <c r="G364" i="3"/>
  <c r="I314" i="12"/>
  <c r="J314" i="12" s="1"/>
  <c r="K314" i="12" s="1"/>
  <c r="L314" i="12" s="1"/>
  <c r="M314" i="12" s="1"/>
  <c r="N314" i="12" s="1"/>
  <c r="G421" i="3"/>
  <c r="I61" i="12"/>
  <c r="J61" i="12" s="1"/>
  <c r="K61" i="12" s="1"/>
  <c r="L61" i="12" s="1"/>
  <c r="M61" i="12" s="1"/>
  <c r="N61" i="12" s="1"/>
  <c r="G69" i="3"/>
  <c r="I57" i="12"/>
  <c r="J57" i="12" s="1"/>
  <c r="K57" i="12" s="1"/>
  <c r="L57" i="12" s="1"/>
  <c r="M57" i="12" s="1"/>
  <c r="N57" i="12" s="1"/>
  <c r="G99" i="3"/>
  <c r="I330" i="12"/>
  <c r="J330" i="12" s="1"/>
  <c r="K330" i="12" s="1"/>
  <c r="L330" i="12" s="1"/>
  <c r="M330" i="12" s="1"/>
  <c r="N330" i="12" s="1"/>
  <c r="G450" i="3"/>
  <c r="G408" i="3"/>
  <c r="I289" i="12"/>
  <c r="J289" i="12" s="1"/>
  <c r="K289" i="12" s="1"/>
  <c r="L289" i="12" s="1"/>
  <c r="M289" i="12" s="1"/>
  <c r="N289" i="12" s="1"/>
  <c r="G100" i="3"/>
  <c r="I58" i="12"/>
  <c r="J58" i="12" s="1"/>
  <c r="K58" i="12" s="1"/>
  <c r="L58" i="12" s="1"/>
  <c r="M58" i="12" s="1"/>
  <c r="N58" i="12" s="1"/>
  <c r="I173" i="12"/>
  <c r="J173" i="12" s="1"/>
  <c r="K173" i="12" s="1"/>
  <c r="L173" i="12" s="1"/>
  <c r="M173" i="12" s="1"/>
  <c r="N173" i="12" s="1"/>
  <c r="G144" i="3"/>
  <c r="G306" i="3"/>
  <c r="I113" i="12"/>
  <c r="J113" i="12" s="1"/>
  <c r="K113" i="12" s="1"/>
  <c r="L113" i="12" s="1"/>
  <c r="M113" i="12" s="1"/>
  <c r="N113" i="12" s="1"/>
  <c r="I83" i="12"/>
  <c r="J83" i="12" s="1"/>
  <c r="K83" i="12" s="1"/>
  <c r="L83" i="12" s="1"/>
  <c r="M83" i="12" s="1"/>
  <c r="N83" i="12" s="1"/>
  <c r="G104" i="3"/>
  <c r="G178" i="3"/>
  <c r="I208" i="12"/>
  <c r="J208" i="12" s="1"/>
  <c r="K208" i="12" s="1"/>
  <c r="L208" i="12" s="1"/>
  <c r="M208" i="12" s="1"/>
  <c r="N208" i="12" s="1"/>
  <c r="I312" i="12"/>
  <c r="J312" i="12" s="1"/>
  <c r="K312" i="12" s="1"/>
  <c r="L312" i="12" s="1"/>
  <c r="M312" i="12" s="1"/>
  <c r="N312" i="12" s="1"/>
  <c r="G443" i="3"/>
  <c r="G330" i="3"/>
  <c r="G342" i="3"/>
  <c r="G343" i="3"/>
  <c r="G329" i="3"/>
  <c r="I125" i="12"/>
  <c r="J125" i="12" s="1"/>
  <c r="K125" i="12" s="1"/>
  <c r="L125" i="12" s="1"/>
  <c r="M125" i="12" s="1"/>
  <c r="N125" i="12" s="1"/>
  <c r="G399" i="3"/>
  <c r="I280" i="12"/>
  <c r="J280" i="12" s="1"/>
  <c r="K280" i="12" s="1"/>
  <c r="L280" i="12" s="1"/>
  <c r="M280" i="12" s="1"/>
  <c r="N280" i="12" s="1"/>
  <c r="G98" i="3"/>
  <c r="I51" i="12"/>
  <c r="J51" i="12" s="1"/>
  <c r="K51" i="12" s="1"/>
  <c r="L51" i="12" s="1"/>
  <c r="M51" i="12" s="1"/>
  <c r="N51" i="12" s="1"/>
  <c r="I372" i="12"/>
  <c r="J372" i="12" s="1"/>
  <c r="K372" i="12" s="1"/>
  <c r="L372" i="12" s="1"/>
  <c r="M372" i="12" s="1"/>
  <c r="N372" i="12" s="1"/>
  <c r="G474" i="3"/>
  <c r="I205" i="12"/>
  <c r="J205" i="12" s="1"/>
  <c r="K205" i="12" s="1"/>
  <c r="L205" i="12" s="1"/>
  <c r="M205" i="12" s="1"/>
  <c r="N205" i="12" s="1"/>
  <c r="G175" i="3"/>
  <c r="I332" i="12"/>
  <c r="J332" i="12" s="1"/>
  <c r="K332" i="12" s="1"/>
  <c r="L332" i="12" s="1"/>
  <c r="M332" i="12" s="1"/>
  <c r="N332" i="12" s="1"/>
  <c r="G428" i="3"/>
  <c r="I162" i="12"/>
  <c r="J162" i="12" s="1"/>
  <c r="K162" i="12" s="1"/>
  <c r="L162" i="12" s="1"/>
  <c r="M162" i="12" s="1"/>
  <c r="N162" i="12" s="1"/>
  <c r="G252" i="3"/>
  <c r="I288" i="12"/>
  <c r="J288" i="12" s="1"/>
  <c r="K288" i="12" s="1"/>
  <c r="L288" i="12" s="1"/>
  <c r="M288" i="12" s="1"/>
  <c r="N288" i="12" s="1"/>
  <c r="G407" i="3"/>
  <c r="I168" i="12"/>
  <c r="J168" i="12" s="1"/>
  <c r="K168" i="12" s="1"/>
  <c r="L168" i="12" s="1"/>
  <c r="M168" i="12" s="1"/>
  <c r="N168" i="12" s="1"/>
  <c r="G163" i="3"/>
  <c r="I98" i="12"/>
  <c r="J98" i="12" s="1"/>
  <c r="K98" i="12" s="1"/>
  <c r="L98" i="12" s="1"/>
  <c r="M98" i="12" s="1"/>
  <c r="N98" i="12" s="1"/>
  <c r="G279" i="3"/>
  <c r="I303" i="12"/>
  <c r="J303" i="12" s="1"/>
  <c r="K303" i="12" s="1"/>
  <c r="L303" i="12" s="1"/>
  <c r="M303" i="12" s="1"/>
  <c r="N303" i="12" s="1"/>
  <c r="G371" i="3"/>
  <c r="I368" i="12"/>
  <c r="J368" i="12" s="1"/>
  <c r="K368" i="12" s="1"/>
  <c r="L368" i="12" s="1"/>
  <c r="M368" i="12" s="1"/>
  <c r="N368" i="12" s="1"/>
  <c r="G470" i="3"/>
  <c r="I109" i="12"/>
  <c r="J109" i="12" s="1"/>
  <c r="K109" i="12" s="1"/>
  <c r="L109" i="12" s="1"/>
  <c r="M109" i="12" s="1"/>
  <c r="N109" i="12" s="1"/>
  <c r="G297" i="3"/>
  <c r="I313" i="12"/>
  <c r="J313" i="12" s="1"/>
  <c r="K313" i="12" s="1"/>
  <c r="L313" i="12" s="1"/>
  <c r="M313" i="12" s="1"/>
  <c r="N313" i="12" s="1"/>
  <c r="G420" i="3"/>
  <c r="I114" i="12"/>
  <c r="J114" i="12" s="1"/>
  <c r="K114" i="12" s="1"/>
  <c r="L114" i="12" s="1"/>
  <c r="M114" i="12" s="1"/>
  <c r="N114" i="12" s="1"/>
  <c r="G307" i="3"/>
  <c r="I365" i="12"/>
  <c r="J365" i="12" s="1"/>
  <c r="K365" i="12" s="1"/>
  <c r="L365" i="12" s="1"/>
  <c r="M365" i="12" s="1"/>
  <c r="N365" i="12" s="1"/>
  <c r="G467" i="3"/>
  <c r="I309" i="12"/>
  <c r="J309" i="12" s="1"/>
  <c r="K309" i="12" s="1"/>
  <c r="L309" i="12" s="1"/>
  <c r="M309" i="12" s="1"/>
  <c r="N309" i="12" s="1"/>
  <c r="G377" i="3"/>
  <c r="I261" i="12"/>
  <c r="J261" i="12" s="1"/>
  <c r="K261" i="12" s="1"/>
  <c r="L261" i="12" s="1"/>
  <c r="M261" i="12" s="1"/>
  <c r="N261" i="12" s="1"/>
  <c r="G231" i="3"/>
  <c r="G412" i="3"/>
  <c r="I293" i="12"/>
  <c r="J293" i="12" s="1"/>
  <c r="K293" i="12" s="1"/>
  <c r="L293" i="12" s="1"/>
  <c r="M293" i="12" s="1"/>
  <c r="N293" i="12" s="1"/>
  <c r="I224" i="12"/>
  <c r="J224" i="12" s="1"/>
  <c r="K224" i="12" s="1"/>
  <c r="L224" i="12" s="1"/>
  <c r="M224" i="12" s="1"/>
  <c r="N224" i="12" s="1"/>
  <c r="G194" i="3"/>
  <c r="I116" i="12"/>
  <c r="J116" i="12" s="1"/>
  <c r="K116" i="12" s="1"/>
  <c r="L116" i="12" s="1"/>
  <c r="M116" i="12" s="1"/>
  <c r="N116" i="12" s="1"/>
  <c r="G309" i="3"/>
  <c r="G177" i="3"/>
  <c r="I207" i="12"/>
  <c r="J207" i="12" s="1"/>
  <c r="K207" i="12" s="1"/>
  <c r="L207" i="12" s="1"/>
  <c r="M207" i="12" s="1"/>
  <c r="N207" i="12" s="1"/>
  <c r="I281" i="12"/>
  <c r="J281" i="12" s="1"/>
  <c r="K281" i="12" s="1"/>
  <c r="L281" i="12" s="1"/>
  <c r="M281" i="12" s="1"/>
  <c r="N281" i="12" s="1"/>
  <c r="G400" i="3"/>
  <c r="G95" i="3"/>
  <c r="I40" i="12"/>
  <c r="J40" i="12" s="1"/>
  <c r="K40" i="12" s="1"/>
  <c r="L40" i="12" s="1"/>
  <c r="M40" i="12" s="1"/>
  <c r="N40" i="12" s="1"/>
  <c r="I46" i="12"/>
  <c r="J46" i="12" s="1"/>
  <c r="K46" i="12" s="1"/>
  <c r="L46" i="12" s="1"/>
  <c r="M46" i="12" s="1"/>
  <c r="N46" i="12" s="1"/>
  <c r="G56" i="3"/>
  <c r="G436" i="3"/>
  <c r="G233" i="3"/>
  <c r="I374" i="12"/>
  <c r="J374" i="12" s="1"/>
  <c r="K374" i="12" s="1"/>
  <c r="L374" i="12" s="1"/>
  <c r="M374" i="12" s="1"/>
  <c r="N374" i="12" s="1"/>
  <c r="G170" i="3"/>
  <c r="I195" i="12"/>
  <c r="J195" i="12" s="1"/>
  <c r="K195" i="12" s="1"/>
  <c r="L195" i="12" s="1"/>
  <c r="M195" i="12" s="1"/>
  <c r="N195" i="12" s="1"/>
  <c r="I21" i="12"/>
  <c r="J21" i="12" s="1"/>
  <c r="K21" i="12" s="1"/>
  <c r="L21" i="12" s="1"/>
  <c r="M21" i="12" s="1"/>
  <c r="N21" i="12" s="1"/>
  <c r="G36" i="3"/>
  <c r="I55" i="12"/>
  <c r="J55" i="12" s="1"/>
  <c r="K55" i="12" s="1"/>
  <c r="L55" i="12" s="1"/>
  <c r="M55" i="12" s="1"/>
  <c r="N55" i="12" s="1"/>
  <c r="G63" i="3"/>
  <c r="I41" i="12"/>
  <c r="J41" i="12" s="1"/>
  <c r="K41" i="12" s="1"/>
  <c r="L41" i="12" s="1"/>
  <c r="M41" i="12" s="1"/>
  <c r="N41" i="12" s="1"/>
  <c r="G96" i="3"/>
  <c r="I356" i="12"/>
  <c r="J356" i="12" s="1"/>
  <c r="K356" i="12" s="1"/>
  <c r="L356" i="12" s="1"/>
  <c r="M356" i="12" s="1"/>
  <c r="N356" i="12" s="1"/>
  <c r="G458" i="3"/>
  <c r="G219" i="3"/>
  <c r="I249" i="12"/>
  <c r="J249" i="12" s="1"/>
  <c r="K249" i="12" s="1"/>
  <c r="L249" i="12" s="1"/>
  <c r="M249" i="12" s="1"/>
  <c r="N249" i="12" s="1"/>
  <c r="I333" i="12"/>
  <c r="J333" i="12" s="1"/>
  <c r="K333" i="12" s="1"/>
  <c r="L333" i="12" s="1"/>
  <c r="M333" i="12" s="1"/>
  <c r="N333" i="12" s="1"/>
  <c r="G429" i="3"/>
  <c r="G223" i="3"/>
  <c r="I253" i="12"/>
  <c r="J253" i="12" s="1"/>
  <c r="K253" i="12" s="1"/>
  <c r="L253" i="12" s="1"/>
  <c r="M253" i="12" s="1"/>
  <c r="N253" i="12" s="1"/>
  <c r="G173" i="3"/>
  <c r="I203" i="12"/>
  <c r="J203" i="12" s="1"/>
  <c r="K203" i="12" s="1"/>
  <c r="L203" i="12" s="1"/>
  <c r="M203" i="12" s="1"/>
  <c r="N203" i="12" s="1"/>
  <c r="I64" i="12"/>
  <c r="J64" i="12" s="1"/>
  <c r="K64" i="12" s="1"/>
  <c r="L64" i="12" s="1"/>
  <c r="M64" i="12" s="1"/>
  <c r="N64" i="12" s="1"/>
  <c r="G72" i="3"/>
  <c r="G59" i="3"/>
  <c r="I49" i="12"/>
  <c r="J49" i="12" s="1"/>
  <c r="K49" i="12" s="1"/>
  <c r="L49" i="12" s="1"/>
  <c r="M49" i="12" s="1"/>
  <c r="N49" i="12" s="1"/>
  <c r="I100" i="12"/>
  <c r="J100" i="12" s="1"/>
  <c r="K100" i="12" s="1"/>
  <c r="L100" i="12" s="1"/>
  <c r="M100" i="12" s="1"/>
  <c r="N100" i="12" s="1"/>
  <c r="G281" i="3"/>
  <c r="I341" i="12"/>
  <c r="J341" i="12" s="1"/>
  <c r="K341" i="12" s="1"/>
  <c r="L341" i="12" s="1"/>
  <c r="M341" i="12" s="1"/>
  <c r="N341" i="12" s="1"/>
  <c r="G484" i="3"/>
  <c r="E18" i="5"/>
  <c r="E85" i="5"/>
  <c r="E68" i="5"/>
  <c r="G89" i="3"/>
  <c r="I81" i="12"/>
  <c r="J81" i="12" s="1"/>
  <c r="K81" i="12" s="1"/>
  <c r="L81" i="12" s="1"/>
  <c r="M81" i="12" s="1"/>
  <c r="N81" i="12" s="1"/>
  <c r="G457" i="3"/>
  <c r="I355" i="12"/>
  <c r="J355" i="12" s="1"/>
  <c r="K355" i="12" s="1"/>
  <c r="L355" i="12" s="1"/>
  <c r="M355" i="12" s="1"/>
  <c r="N355" i="12" s="1"/>
  <c r="F71" i="5"/>
  <c r="I154" i="12"/>
  <c r="J154" i="12" s="1"/>
  <c r="K154" i="12" s="1"/>
  <c r="L154" i="12" s="1"/>
  <c r="M154" i="12" s="1"/>
  <c r="N154" i="12" s="1"/>
  <c r="G244" i="3"/>
  <c r="I297" i="12"/>
  <c r="J297" i="12" s="1"/>
  <c r="K297" i="12" s="1"/>
  <c r="L297" i="12" s="1"/>
  <c r="M297" i="12" s="1"/>
  <c r="N297" i="12" s="1"/>
  <c r="G416" i="3"/>
  <c r="I12" i="12"/>
  <c r="J12" i="12" s="1"/>
  <c r="K12" i="12" s="1"/>
  <c r="L12" i="12" s="1"/>
  <c r="M12" i="12" s="1"/>
  <c r="N12" i="12" s="1"/>
  <c r="G12" i="3"/>
  <c r="I172" i="12"/>
  <c r="J172" i="12" s="1"/>
  <c r="K172" i="12" s="1"/>
  <c r="L172" i="12" s="1"/>
  <c r="M172" i="12" s="1"/>
  <c r="N172" i="12" s="1"/>
  <c r="G143" i="3"/>
  <c r="I180" i="12"/>
  <c r="J180" i="12" s="1"/>
  <c r="K180" i="12" s="1"/>
  <c r="L180" i="12" s="1"/>
  <c r="M180" i="12" s="1"/>
  <c r="N180" i="12" s="1"/>
  <c r="G151" i="3"/>
  <c r="I367" i="12"/>
  <c r="J367" i="12" s="1"/>
  <c r="K367" i="12" s="1"/>
  <c r="L367" i="12" s="1"/>
  <c r="M367" i="12" s="1"/>
  <c r="N367" i="12" s="1"/>
  <c r="G469" i="3"/>
  <c r="E71" i="5"/>
  <c r="I259" i="12"/>
  <c r="J259" i="12" s="1"/>
  <c r="K259" i="12" s="1"/>
  <c r="L259" i="12" s="1"/>
  <c r="M259" i="12" s="1"/>
  <c r="N259" i="12" s="1"/>
  <c r="G229" i="3"/>
  <c r="I340" i="12"/>
  <c r="J340" i="12" s="1"/>
  <c r="K340" i="12" s="1"/>
  <c r="L340" i="12" s="1"/>
  <c r="M340" i="12" s="1"/>
  <c r="N340" i="12" s="1"/>
  <c r="G435" i="3"/>
  <c r="I241" i="12"/>
  <c r="J241" i="12" s="1"/>
  <c r="K241" i="12" s="1"/>
  <c r="L241" i="12" s="1"/>
  <c r="M241" i="12" s="1"/>
  <c r="N241" i="12" s="1"/>
  <c r="G211" i="3"/>
  <c r="I287" i="12"/>
  <c r="J287" i="12" s="1"/>
  <c r="K287" i="12" s="1"/>
  <c r="L287" i="12" s="1"/>
  <c r="M287" i="12" s="1"/>
  <c r="N287" i="12" s="1"/>
  <c r="G406" i="3"/>
  <c r="I390" i="12"/>
  <c r="J390" i="12" s="1"/>
  <c r="K390" i="12" s="1"/>
  <c r="L390" i="12" s="1"/>
  <c r="M390" i="12" s="1"/>
  <c r="N390" i="12" s="1"/>
  <c r="G117" i="3"/>
  <c r="I262" i="12"/>
  <c r="J262" i="12" s="1"/>
  <c r="K262" i="12" s="1"/>
  <c r="L262" i="12" s="1"/>
  <c r="M262" i="12" s="1"/>
  <c r="N262" i="12" s="1"/>
  <c r="G232" i="3"/>
  <c r="G141" i="3"/>
  <c r="I170" i="12"/>
  <c r="J170" i="12" s="1"/>
  <c r="K170" i="12" s="1"/>
  <c r="L170" i="12" s="1"/>
  <c r="M170" i="12" s="1"/>
  <c r="N170" i="12" s="1"/>
  <c r="G391" i="3"/>
  <c r="I275" i="12"/>
  <c r="J275" i="12" s="1"/>
  <c r="K275" i="12" s="1"/>
  <c r="L275" i="12" s="1"/>
  <c r="M275" i="12" s="1"/>
  <c r="N275" i="12" s="1"/>
  <c r="I240" i="12"/>
  <c r="J240" i="12" s="1"/>
  <c r="K240" i="12" s="1"/>
  <c r="L240" i="12" s="1"/>
  <c r="M240" i="12" s="1"/>
  <c r="N240" i="12" s="1"/>
  <c r="G210" i="3"/>
  <c r="I257" i="12"/>
  <c r="J257" i="12" s="1"/>
  <c r="K257" i="12" s="1"/>
  <c r="L257" i="12" s="1"/>
  <c r="M257" i="12" s="1"/>
  <c r="N257" i="12" s="1"/>
  <c r="G227" i="3"/>
  <c r="G184" i="3"/>
  <c r="I214" i="12"/>
  <c r="J214" i="12" s="1"/>
  <c r="K214" i="12" s="1"/>
  <c r="L214" i="12" s="1"/>
  <c r="M214" i="12" s="1"/>
  <c r="N214" i="12" s="1"/>
  <c r="I219" i="12"/>
  <c r="J219" i="12" s="1"/>
  <c r="K219" i="12" s="1"/>
  <c r="L219" i="12" s="1"/>
  <c r="M219" i="12" s="1"/>
  <c r="N219" i="12" s="1"/>
  <c r="G189" i="3"/>
  <c r="G220" i="3"/>
  <c r="I250" i="12"/>
  <c r="J250" i="12" s="1"/>
  <c r="K250" i="12" s="1"/>
  <c r="L250" i="12" s="1"/>
  <c r="M250" i="12" s="1"/>
  <c r="N250" i="12" s="1"/>
  <c r="I174" i="12"/>
  <c r="J174" i="12" s="1"/>
  <c r="K174" i="12" s="1"/>
  <c r="L174" i="12" s="1"/>
  <c r="M174" i="12" s="1"/>
  <c r="N174" i="12" s="1"/>
  <c r="G145" i="3"/>
  <c r="I73" i="12"/>
  <c r="J73" i="12" s="1"/>
  <c r="K73" i="12" s="1"/>
  <c r="L73" i="12" s="1"/>
  <c r="M73" i="12" s="1"/>
  <c r="N73" i="12" s="1"/>
  <c r="G81" i="3"/>
  <c r="I364" i="12"/>
  <c r="J364" i="12" s="1"/>
  <c r="K364" i="12" s="1"/>
  <c r="L364" i="12" s="1"/>
  <c r="M364" i="12" s="1"/>
  <c r="N364" i="12" s="1"/>
  <c r="G466" i="3"/>
  <c r="I298" i="12"/>
  <c r="J298" i="12" s="1"/>
  <c r="K298" i="12" s="1"/>
  <c r="L298" i="12" s="1"/>
  <c r="M298" i="12" s="1"/>
  <c r="N298" i="12" s="1"/>
  <c r="G417" i="3"/>
  <c r="I30" i="12"/>
  <c r="J30" i="12" s="1"/>
  <c r="K30" i="12" s="1"/>
  <c r="L30" i="12" s="1"/>
  <c r="M30" i="12" s="1"/>
  <c r="N30" i="12" s="1"/>
  <c r="G44" i="3"/>
  <c r="I350" i="12"/>
  <c r="J350" i="12" s="1"/>
  <c r="K350" i="12" s="1"/>
  <c r="L350" i="12" s="1"/>
  <c r="M350" i="12" s="1"/>
  <c r="N350" i="12" s="1"/>
  <c r="G452" i="3"/>
  <c r="I268" i="12"/>
  <c r="J268" i="12" s="1"/>
  <c r="K268" i="12" s="1"/>
  <c r="L268" i="12" s="1"/>
  <c r="M268" i="12" s="1"/>
  <c r="N268" i="12" s="1"/>
  <c r="G384" i="3"/>
  <c r="I188" i="12"/>
  <c r="J188" i="12" s="1"/>
  <c r="K188" i="12" s="1"/>
  <c r="L188" i="12" s="1"/>
  <c r="M188" i="12" s="1"/>
  <c r="N188" i="12" s="1"/>
  <c r="G159" i="3"/>
  <c r="E29" i="3"/>
  <c r="I90" i="12"/>
  <c r="J90" i="12" s="1"/>
  <c r="K90" i="12" s="1"/>
  <c r="L90" i="12" s="1"/>
  <c r="M90" i="12" s="1"/>
  <c r="N90" i="12" s="1"/>
  <c r="G363" i="3"/>
  <c r="I315" i="12"/>
  <c r="J315" i="12" s="1"/>
  <c r="K315" i="12" s="1"/>
  <c r="L315" i="12" s="1"/>
  <c r="M315" i="12" s="1"/>
  <c r="N315" i="12" s="1"/>
  <c r="G422" i="3"/>
  <c r="I202" i="12"/>
  <c r="J202" i="12" s="1"/>
  <c r="K202" i="12" s="1"/>
  <c r="L202" i="12" s="1"/>
  <c r="M202" i="12" s="1"/>
  <c r="N202" i="12" s="1"/>
  <c r="G130" i="3"/>
  <c r="I146" i="12"/>
  <c r="J146" i="12" s="1"/>
  <c r="K146" i="12" s="1"/>
  <c r="L146" i="12" s="1"/>
  <c r="M146" i="12" s="1"/>
  <c r="N146" i="12" s="1"/>
  <c r="G137" i="3"/>
  <c r="F91" i="3"/>
  <c r="I311" i="12"/>
  <c r="J311" i="12" s="1"/>
  <c r="K311" i="12" s="1"/>
  <c r="L311" i="12" s="1"/>
  <c r="M311" i="12" s="1"/>
  <c r="N311" i="12" s="1"/>
  <c r="G442" i="3"/>
  <c r="I216" i="12"/>
  <c r="J216" i="12" s="1"/>
  <c r="K216" i="12" s="1"/>
  <c r="L216" i="12" s="1"/>
  <c r="M216" i="12" s="1"/>
  <c r="N216" i="12" s="1"/>
  <c r="G186" i="3"/>
  <c r="I54" i="12"/>
  <c r="J54" i="12" s="1"/>
  <c r="K54" i="12" s="1"/>
  <c r="L54" i="12" s="1"/>
  <c r="M54" i="12" s="1"/>
  <c r="N54" i="12" s="1"/>
  <c r="G62" i="3"/>
  <c r="I56" i="12"/>
  <c r="J56" i="12" s="1"/>
  <c r="K56" i="12" s="1"/>
  <c r="L56" i="12" s="1"/>
  <c r="M56" i="12" s="1"/>
  <c r="N56" i="12" s="1"/>
  <c r="G64" i="3"/>
  <c r="I28" i="12"/>
  <c r="J28" i="12" s="1"/>
  <c r="K28" i="12" s="1"/>
  <c r="L28" i="12" s="1"/>
  <c r="M28" i="12" s="1"/>
  <c r="N28" i="12" s="1"/>
  <c r="G42" i="3"/>
  <c r="I151" i="12"/>
  <c r="J151" i="12" s="1"/>
  <c r="K151" i="12" s="1"/>
  <c r="L151" i="12" s="1"/>
  <c r="M151" i="12" s="1"/>
  <c r="N151" i="12" s="1"/>
  <c r="G241" i="3"/>
  <c r="I132" i="12"/>
  <c r="J132" i="12" s="1"/>
  <c r="K132" i="12" s="1"/>
  <c r="L132" i="12" s="1"/>
  <c r="M132" i="12" s="1"/>
  <c r="N132" i="12" s="1"/>
  <c r="G348" i="3"/>
  <c r="G172" i="3"/>
  <c r="I197" i="12"/>
  <c r="J197" i="12" s="1"/>
  <c r="K197" i="12" s="1"/>
  <c r="L197" i="12" s="1"/>
  <c r="M197" i="12" s="1"/>
  <c r="N197" i="12" s="1"/>
  <c r="I199" i="12"/>
  <c r="J199" i="12" s="1"/>
  <c r="K199" i="12" s="1"/>
  <c r="L199" i="12" s="1"/>
  <c r="M199" i="12" s="1"/>
  <c r="N199" i="12" s="1"/>
  <c r="G127" i="3"/>
  <c r="I26" i="12"/>
  <c r="J26" i="12" s="1"/>
  <c r="K26" i="12" s="1"/>
  <c r="L26" i="12" s="1"/>
  <c r="M26" i="12" s="1"/>
  <c r="N26" i="12" s="1"/>
  <c r="G40" i="3"/>
  <c r="I230" i="12"/>
  <c r="J230" i="12" s="1"/>
  <c r="K230" i="12" s="1"/>
  <c r="L230" i="12" s="1"/>
  <c r="M230" i="12" s="1"/>
  <c r="N230" i="12" s="1"/>
  <c r="G200" i="3"/>
  <c r="I19" i="12"/>
  <c r="J19" i="12" s="1"/>
  <c r="K19" i="12" s="1"/>
  <c r="L19" i="12" s="1"/>
  <c r="M19" i="12" s="1"/>
  <c r="N19" i="12" s="1"/>
  <c r="G34" i="3"/>
  <c r="G37" i="3"/>
  <c r="I23" i="12"/>
  <c r="J23" i="12" s="1"/>
  <c r="K23" i="12" s="1"/>
  <c r="L23" i="12" s="1"/>
  <c r="M23" i="12" s="1"/>
  <c r="N23" i="12" s="1"/>
  <c r="I273" i="12"/>
  <c r="J273" i="12" s="1"/>
  <c r="K273" i="12" s="1"/>
  <c r="L273" i="12" s="1"/>
  <c r="M273" i="12" s="1"/>
  <c r="N273" i="12" s="1"/>
  <c r="G389" i="3"/>
  <c r="G262" i="3"/>
  <c r="I140" i="12"/>
  <c r="J140" i="12" s="1"/>
  <c r="K140" i="12" s="1"/>
  <c r="L140" i="12" s="1"/>
  <c r="M140" i="12" s="1"/>
  <c r="N140" i="12" s="1"/>
  <c r="G401" i="3"/>
  <c r="I282" i="12"/>
  <c r="J282" i="12" s="1"/>
  <c r="K282" i="12" s="1"/>
  <c r="L282" i="12" s="1"/>
  <c r="M282" i="12" s="1"/>
  <c r="N282" i="12" s="1"/>
  <c r="G230" i="3"/>
  <c r="I260" i="12"/>
  <c r="J260" i="12" s="1"/>
  <c r="K260" i="12" s="1"/>
  <c r="L260" i="12" s="1"/>
  <c r="M260" i="12" s="1"/>
  <c r="N260" i="12" s="1"/>
  <c r="G350" i="3"/>
  <c r="I134" i="12"/>
  <c r="J134" i="12" s="1"/>
  <c r="K134" i="12" s="1"/>
  <c r="L134" i="12" s="1"/>
  <c r="M134" i="12" s="1"/>
  <c r="N134" i="12" s="1"/>
  <c r="I155" i="12"/>
  <c r="J155" i="12" s="1"/>
  <c r="K155" i="12" s="1"/>
  <c r="L155" i="12" s="1"/>
  <c r="M155" i="12" s="1"/>
  <c r="N155" i="12" s="1"/>
  <c r="G245" i="3"/>
  <c r="I318" i="12"/>
  <c r="J318" i="12" s="1"/>
  <c r="K318" i="12" s="1"/>
  <c r="L318" i="12" s="1"/>
  <c r="M318" i="12" s="1"/>
  <c r="N318" i="12" s="1"/>
  <c r="G425" i="3"/>
  <c r="I324" i="12"/>
  <c r="J324" i="12" s="1"/>
  <c r="K324" i="12" s="1"/>
  <c r="L324" i="12" s="1"/>
  <c r="M324" i="12" s="1"/>
  <c r="N324" i="12" s="1"/>
  <c r="G448" i="3"/>
  <c r="G453" i="3"/>
  <c r="I351" i="12"/>
  <c r="J351" i="12" s="1"/>
  <c r="K351" i="12" s="1"/>
  <c r="L351" i="12" s="1"/>
  <c r="M351" i="12" s="1"/>
  <c r="N351" i="12" s="1"/>
  <c r="I223" i="12"/>
  <c r="J223" i="12" s="1"/>
  <c r="K223" i="12" s="1"/>
  <c r="L223" i="12" s="1"/>
  <c r="M223" i="12" s="1"/>
  <c r="N223" i="12" s="1"/>
  <c r="G193" i="3"/>
  <c r="I213" i="12"/>
  <c r="J213" i="12" s="1"/>
  <c r="K213" i="12" s="1"/>
  <c r="L213" i="12" s="1"/>
  <c r="M213" i="12" s="1"/>
  <c r="N213" i="12" s="1"/>
  <c r="G183" i="3"/>
  <c r="I239" i="12"/>
  <c r="J239" i="12" s="1"/>
  <c r="K239" i="12" s="1"/>
  <c r="L239" i="12" s="1"/>
  <c r="M239" i="12" s="1"/>
  <c r="N239" i="12" s="1"/>
  <c r="G209" i="3"/>
  <c r="I319" i="12"/>
  <c r="J319" i="12" s="1"/>
  <c r="K319" i="12" s="1"/>
  <c r="L319" i="12" s="1"/>
  <c r="M319" i="12" s="1"/>
  <c r="N319" i="12" s="1"/>
  <c r="G444" i="3"/>
  <c r="G204" i="3"/>
  <c r="I234" i="12"/>
  <c r="J234" i="12" s="1"/>
  <c r="K234" i="12" s="1"/>
  <c r="L234" i="12" s="1"/>
  <c r="M234" i="12" s="1"/>
  <c r="N234" i="12" s="1"/>
  <c r="G121" i="3"/>
  <c r="I391" i="12"/>
  <c r="J391" i="12" s="1"/>
  <c r="K391" i="12" s="1"/>
  <c r="L391" i="12" s="1"/>
  <c r="M391" i="12" s="1"/>
  <c r="N391" i="12" s="1"/>
  <c r="G249" i="3"/>
  <c r="I159" i="12"/>
  <c r="J159" i="12" s="1"/>
  <c r="K159" i="12" s="1"/>
  <c r="L159" i="12" s="1"/>
  <c r="M159" i="12" s="1"/>
  <c r="N159" i="12" s="1"/>
  <c r="I75" i="12"/>
  <c r="J75" i="12" s="1"/>
  <c r="K75" i="12" s="1"/>
  <c r="L75" i="12" s="1"/>
  <c r="M75" i="12" s="1"/>
  <c r="N75" i="12" s="1"/>
  <c r="G83" i="3"/>
  <c r="G57" i="3"/>
  <c r="I47" i="12"/>
  <c r="J47" i="12" s="1"/>
  <c r="K47" i="12" s="1"/>
  <c r="L47" i="12" s="1"/>
  <c r="M47" i="12" s="1"/>
  <c r="N47" i="12" s="1"/>
  <c r="I18" i="12"/>
  <c r="J18" i="12" s="1"/>
  <c r="K18" i="12" s="1"/>
  <c r="L18" i="12" s="1"/>
  <c r="M18" i="12" s="1"/>
  <c r="N18" i="12" s="1"/>
  <c r="G33" i="3"/>
  <c r="I385" i="12"/>
  <c r="J385" i="12" s="1"/>
  <c r="K385" i="12" s="1"/>
  <c r="L385" i="12" s="1"/>
  <c r="M385" i="12" s="1"/>
  <c r="N385" i="12" s="1"/>
  <c r="G313" i="3"/>
  <c r="I160" i="12"/>
  <c r="J160" i="12" s="1"/>
  <c r="K160" i="12" s="1"/>
  <c r="L160" i="12" s="1"/>
  <c r="M160" i="12" s="1"/>
  <c r="N160" i="12" s="1"/>
  <c r="G250" i="3"/>
  <c r="I133" i="12"/>
  <c r="J133" i="12" s="1"/>
  <c r="K133" i="12" s="1"/>
  <c r="L133" i="12" s="1"/>
  <c r="M133" i="12" s="1"/>
  <c r="N133" i="12" s="1"/>
  <c r="G349" i="3"/>
  <c r="I185" i="12"/>
  <c r="J185" i="12" s="1"/>
  <c r="K185" i="12" s="1"/>
  <c r="L185" i="12" s="1"/>
  <c r="M185" i="12" s="1"/>
  <c r="N185" i="12" s="1"/>
  <c r="G156" i="3"/>
  <c r="I347" i="12"/>
  <c r="J347" i="12" s="1"/>
  <c r="K347" i="12" s="1"/>
  <c r="L347" i="12" s="1"/>
  <c r="M347" i="12" s="1"/>
  <c r="N347" i="12" s="1"/>
  <c r="G336" i="3"/>
  <c r="G14" i="3"/>
  <c r="I14" i="12"/>
  <c r="J14" i="12" s="1"/>
  <c r="K14" i="12" s="1"/>
  <c r="L14" i="12" s="1"/>
  <c r="M14" i="12" s="1"/>
  <c r="N14" i="12" s="1"/>
  <c r="G278" i="3"/>
  <c r="I97" i="12"/>
  <c r="J97" i="12" s="1"/>
  <c r="K97" i="12" s="1"/>
  <c r="L97" i="12" s="1"/>
  <c r="M97" i="12" s="1"/>
  <c r="N97" i="12" s="1"/>
  <c r="I379" i="12"/>
  <c r="J379" i="12" s="1"/>
  <c r="K379" i="12" s="1"/>
  <c r="L379" i="12" s="1"/>
  <c r="M379" i="12" s="1"/>
  <c r="N379" i="12" s="1"/>
  <c r="G438" i="3"/>
  <c r="I22" i="12"/>
  <c r="J22" i="12" s="1"/>
  <c r="K22" i="12" s="1"/>
  <c r="L22" i="12" s="1"/>
  <c r="M22" i="12" s="1"/>
  <c r="N22" i="12" s="1"/>
  <c r="G92" i="3"/>
  <c r="G283" i="3"/>
  <c r="I103" i="12"/>
  <c r="J103" i="12" s="1"/>
  <c r="K103" i="12" s="1"/>
  <c r="L103" i="12" s="1"/>
  <c r="M103" i="12" s="1"/>
  <c r="N103" i="12" s="1"/>
  <c r="G287" i="3"/>
  <c r="G286" i="3" s="1"/>
  <c r="F319" i="3"/>
  <c r="I310" i="12"/>
  <c r="J310" i="12" s="1"/>
  <c r="K310" i="12" s="1"/>
  <c r="L310" i="12" s="1"/>
  <c r="M310" i="12" s="1"/>
  <c r="N310" i="12" s="1"/>
  <c r="G441" i="3"/>
  <c r="I190" i="12"/>
  <c r="J190" i="12" s="1"/>
  <c r="K190" i="12" s="1"/>
  <c r="L190" i="12" s="1"/>
  <c r="M190" i="12" s="1"/>
  <c r="N190" i="12" s="1"/>
  <c r="G165" i="3"/>
  <c r="I388" i="12"/>
  <c r="J388" i="12" s="1"/>
  <c r="K388" i="12" s="1"/>
  <c r="L388" i="12" s="1"/>
  <c r="M388" i="12" s="1"/>
  <c r="N388" i="12" s="1"/>
  <c r="G115" i="3"/>
  <c r="I233" i="12"/>
  <c r="J233" i="12" s="1"/>
  <c r="K233" i="12" s="1"/>
  <c r="L233" i="12" s="1"/>
  <c r="M233" i="12" s="1"/>
  <c r="N233" i="12" s="1"/>
  <c r="G203" i="3"/>
  <c r="G214" i="3"/>
  <c r="I244" i="12"/>
  <c r="J244" i="12" s="1"/>
  <c r="K244" i="12" s="1"/>
  <c r="L244" i="12" s="1"/>
  <c r="M244" i="12" s="1"/>
  <c r="N244" i="12" s="1"/>
  <c r="I165" i="12"/>
  <c r="J165" i="12" s="1"/>
  <c r="K165" i="12" s="1"/>
  <c r="L165" i="12" s="1"/>
  <c r="M165" i="12" s="1"/>
  <c r="N165" i="12" s="1"/>
  <c r="G255" i="3"/>
  <c r="G404" i="3"/>
  <c r="I285" i="12"/>
  <c r="J285" i="12" s="1"/>
  <c r="K285" i="12" s="1"/>
  <c r="L285" i="12" s="1"/>
  <c r="M285" i="12" s="1"/>
  <c r="N285" i="12" s="1"/>
  <c r="G162" i="3"/>
  <c r="I167" i="12"/>
  <c r="J167" i="12" s="1"/>
  <c r="K167" i="12" s="1"/>
  <c r="L167" i="12" s="1"/>
  <c r="M167" i="12" s="1"/>
  <c r="N167" i="12" s="1"/>
  <c r="G169" i="3"/>
  <c r="I194" i="12"/>
  <c r="J194" i="12" s="1"/>
  <c r="K194" i="12" s="1"/>
  <c r="L194" i="12" s="1"/>
  <c r="M194" i="12" s="1"/>
  <c r="N194" i="12" s="1"/>
  <c r="I246" i="12"/>
  <c r="J246" i="12" s="1"/>
  <c r="K246" i="12" s="1"/>
  <c r="L246" i="12" s="1"/>
  <c r="M246" i="12" s="1"/>
  <c r="N246" i="12" s="1"/>
  <c r="G216" i="3"/>
  <c r="I145" i="12"/>
  <c r="J145" i="12" s="1"/>
  <c r="K145" i="12" s="1"/>
  <c r="L145" i="12" s="1"/>
  <c r="M145" i="12" s="1"/>
  <c r="N145" i="12" s="1"/>
  <c r="G136" i="3"/>
  <c r="I386" i="12"/>
  <c r="J386" i="12" s="1"/>
  <c r="K386" i="12" s="1"/>
  <c r="L386" i="12" s="1"/>
  <c r="M386" i="12" s="1"/>
  <c r="N386" i="12" s="1"/>
  <c r="G112" i="3"/>
  <c r="G111" i="3" s="1"/>
  <c r="I263" i="12"/>
  <c r="J263" i="12" s="1"/>
  <c r="K263" i="12" s="1"/>
  <c r="L263" i="12" s="1"/>
  <c r="M263" i="12" s="1"/>
  <c r="N263" i="12" s="1"/>
  <c r="G396" i="3"/>
  <c r="I377" i="12"/>
  <c r="J377" i="12" s="1"/>
  <c r="K377" i="12" s="1"/>
  <c r="L377" i="12" s="1"/>
  <c r="M377" i="12" s="1"/>
  <c r="N377" i="12" s="1"/>
  <c r="G475" i="3"/>
  <c r="I378" i="12"/>
  <c r="J378" i="12" s="1"/>
  <c r="K378" i="12" s="1"/>
  <c r="L378" i="12" s="1"/>
  <c r="M378" i="12" s="1"/>
  <c r="N378" i="12" s="1"/>
  <c r="G486" i="3"/>
  <c r="I292" i="12"/>
  <c r="J292" i="12" s="1"/>
  <c r="K292" i="12" s="1"/>
  <c r="L292" i="12" s="1"/>
  <c r="M292" i="12" s="1"/>
  <c r="N292" i="12" s="1"/>
  <c r="G411" i="3"/>
  <c r="G361" i="3"/>
  <c r="I88" i="12"/>
  <c r="J88" i="12" s="1"/>
  <c r="K88" i="12" s="1"/>
  <c r="L88" i="12" s="1"/>
  <c r="M88" i="12" s="1"/>
  <c r="N88" i="12" s="1"/>
  <c r="I336" i="12"/>
  <c r="J336" i="12" s="1"/>
  <c r="K336" i="12" s="1"/>
  <c r="L336" i="12" s="1"/>
  <c r="M336" i="12" s="1"/>
  <c r="N336" i="12" s="1"/>
  <c r="G432" i="3"/>
  <c r="I274" i="12"/>
  <c r="J274" i="12" s="1"/>
  <c r="K274" i="12" s="1"/>
  <c r="L274" i="12" s="1"/>
  <c r="M274" i="12" s="1"/>
  <c r="N274" i="12" s="1"/>
  <c r="G390" i="3"/>
  <c r="I62" i="12"/>
  <c r="J62" i="12" s="1"/>
  <c r="K62" i="12" s="1"/>
  <c r="L62" i="12" s="1"/>
  <c r="M62" i="12" s="1"/>
  <c r="N62" i="12" s="1"/>
  <c r="G70" i="3"/>
  <c r="G35" i="3"/>
  <c r="I20" i="12"/>
  <c r="J20" i="12" s="1"/>
  <c r="K20" i="12" s="1"/>
  <c r="L20" i="12" s="1"/>
  <c r="M20" i="12" s="1"/>
  <c r="N20" i="12" s="1"/>
  <c r="G301" i="3"/>
  <c r="I142" i="12"/>
  <c r="J142" i="12" s="1"/>
  <c r="K142" i="12" s="1"/>
  <c r="L142" i="12" s="1"/>
  <c r="M142" i="12" s="1"/>
  <c r="N142" i="12" s="1"/>
  <c r="G345" i="3"/>
  <c r="I129" i="12"/>
  <c r="J129" i="12" s="1"/>
  <c r="K129" i="12" s="1"/>
  <c r="L129" i="12" s="1"/>
  <c r="M129" i="12" s="1"/>
  <c r="N129" i="12" s="1"/>
  <c r="I92" i="12"/>
  <c r="J92" i="12" s="1"/>
  <c r="K92" i="12" s="1"/>
  <c r="L92" i="12" s="1"/>
  <c r="M92" i="12" s="1"/>
  <c r="N92" i="12" s="1"/>
  <c r="G365" i="3"/>
  <c r="G102" i="3"/>
  <c r="I66" i="12"/>
  <c r="J66" i="12" s="1"/>
  <c r="K66" i="12" s="1"/>
  <c r="L66" i="12" s="1"/>
  <c r="M66" i="12" s="1"/>
  <c r="N66" i="12" s="1"/>
  <c r="G167" i="3"/>
  <c r="I192" i="12"/>
  <c r="J192" i="12" s="1"/>
  <c r="K192" i="12" s="1"/>
  <c r="L192" i="12" s="1"/>
  <c r="M192" i="12" s="1"/>
  <c r="N192" i="12" s="1"/>
  <c r="I358" i="12"/>
  <c r="J358" i="12" s="1"/>
  <c r="K358" i="12" s="1"/>
  <c r="L358" i="12" s="1"/>
  <c r="M358" i="12" s="1"/>
  <c r="N358" i="12" s="1"/>
  <c r="G460" i="3"/>
  <c r="I345" i="12"/>
  <c r="J345" i="12" s="1"/>
  <c r="K345" i="12" s="1"/>
  <c r="L345" i="12" s="1"/>
  <c r="M345" i="12" s="1"/>
  <c r="N345" i="12" s="1"/>
  <c r="G334" i="3"/>
  <c r="I138" i="12"/>
  <c r="J138" i="12" s="1"/>
  <c r="K138" i="12" s="1"/>
  <c r="L138" i="12" s="1"/>
  <c r="M138" i="12" s="1"/>
  <c r="N138" i="12" s="1"/>
  <c r="G266" i="3"/>
  <c r="G265" i="3" s="1"/>
  <c r="I352" i="12"/>
  <c r="J352" i="12" s="1"/>
  <c r="K352" i="12" s="1"/>
  <c r="L352" i="12" s="1"/>
  <c r="M352" i="12" s="1"/>
  <c r="N352" i="12" s="1"/>
  <c r="G454" i="3"/>
  <c r="I243" i="12"/>
  <c r="J243" i="12" s="1"/>
  <c r="K243" i="12" s="1"/>
  <c r="L243" i="12" s="1"/>
  <c r="M243" i="12" s="1"/>
  <c r="N243" i="12" s="1"/>
  <c r="G213" i="3"/>
  <c r="G461" i="3"/>
  <c r="I359" i="12"/>
  <c r="J359" i="12" s="1"/>
  <c r="K359" i="12" s="1"/>
  <c r="L359" i="12" s="1"/>
  <c r="M359" i="12" s="1"/>
  <c r="N359" i="12" s="1"/>
  <c r="I117" i="12"/>
  <c r="J117" i="12" s="1"/>
  <c r="K117" i="12" s="1"/>
  <c r="L117" i="12" s="1"/>
  <c r="M117" i="12" s="1"/>
  <c r="N117" i="12" s="1"/>
  <c r="G320" i="3"/>
  <c r="I186" i="12"/>
  <c r="J186" i="12" s="1"/>
  <c r="K186" i="12" s="1"/>
  <c r="L186" i="12" s="1"/>
  <c r="M186" i="12" s="1"/>
  <c r="N186" i="12" s="1"/>
  <c r="G157" i="3"/>
  <c r="I204" i="12"/>
  <c r="J204" i="12" s="1"/>
  <c r="K204" i="12" s="1"/>
  <c r="L204" i="12" s="1"/>
  <c r="M204" i="12" s="1"/>
  <c r="N204" i="12" s="1"/>
  <c r="G174" i="3"/>
  <c r="G327" i="3"/>
  <c r="I122" i="12"/>
  <c r="J122" i="12" s="1"/>
  <c r="K122" i="12" s="1"/>
  <c r="L122" i="12" s="1"/>
  <c r="M122" i="12" s="1"/>
  <c r="N122" i="12" s="1"/>
  <c r="G196" i="3"/>
  <c r="I226" i="12"/>
  <c r="J226" i="12" s="1"/>
  <c r="K226" i="12" s="1"/>
  <c r="L226" i="12" s="1"/>
  <c r="M226" i="12" s="1"/>
  <c r="N226" i="12" s="1"/>
  <c r="I85" i="12"/>
  <c r="J85" i="12" s="1"/>
  <c r="K85" i="12" s="1"/>
  <c r="L85" i="12" s="1"/>
  <c r="M85" i="12" s="1"/>
  <c r="N85" i="12" s="1"/>
  <c r="G358" i="3"/>
  <c r="G254" i="3"/>
  <c r="I164" i="12"/>
  <c r="J164" i="12" s="1"/>
  <c r="K164" i="12" s="1"/>
  <c r="L164" i="12" s="1"/>
  <c r="M164" i="12" s="1"/>
  <c r="N164" i="12" s="1"/>
  <c r="G155" i="3"/>
  <c r="I184" i="12"/>
  <c r="J184" i="12" s="1"/>
  <c r="K184" i="12" s="1"/>
  <c r="L184" i="12" s="1"/>
  <c r="M184" i="12" s="1"/>
  <c r="N184" i="12" s="1"/>
  <c r="I267" i="12"/>
  <c r="J267" i="12" s="1"/>
  <c r="K267" i="12" s="1"/>
  <c r="L267" i="12" s="1"/>
  <c r="M267" i="12" s="1"/>
  <c r="N267" i="12" s="1"/>
  <c r="G383" i="3"/>
  <c r="I32" i="12"/>
  <c r="J32" i="12" s="1"/>
  <c r="K32" i="12" s="1"/>
  <c r="L32" i="12" s="1"/>
  <c r="M32" i="12" s="1"/>
  <c r="N32" i="12" s="1"/>
  <c r="G93" i="3"/>
  <c r="I300" i="12"/>
  <c r="J300" i="12" s="1"/>
  <c r="K300" i="12" s="1"/>
  <c r="L300" i="12" s="1"/>
  <c r="M300" i="12" s="1"/>
  <c r="N300" i="12" s="1"/>
  <c r="G419" i="3"/>
  <c r="I79" i="12"/>
  <c r="J79" i="12" s="1"/>
  <c r="K79" i="12" s="1"/>
  <c r="L79" i="12" s="1"/>
  <c r="M79" i="12" s="1"/>
  <c r="N79" i="12" s="1"/>
  <c r="G87" i="3"/>
  <c r="I321" i="12"/>
  <c r="J321" i="12" s="1"/>
  <c r="K321" i="12" s="1"/>
  <c r="L321" i="12" s="1"/>
  <c r="M321" i="12" s="1"/>
  <c r="N321" i="12" s="1"/>
  <c r="G446" i="3"/>
  <c r="I191" i="12"/>
  <c r="J191" i="12" s="1"/>
  <c r="K191" i="12" s="1"/>
  <c r="L191" i="12" s="1"/>
  <c r="M191" i="12" s="1"/>
  <c r="N191" i="12" s="1"/>
  <c r="G166" i="3"/>
  <c r="I53" i="12"/>
  <c r="J53" i="12" s="1"/>
  <c r="K53" i="12" s="1"/>
  <c r="L53" i="12" s="1"/>
  <c r="M53" i="12" s="1"/>
  <c r="N53" i="12" s="1"/>
  <c r="G61" i="3"/>
  <c r="I36" i="12"/>
  <c r="J36" i="12" s="1"/>
  <c r="K36" i="12" s="1"/>
  <c r="L36" i="12" s="1"/>
  <c r="M36" i="12" s="1"/>
  <c r="N36" i="12" s="1"/>
  <c r="G48" i="3"/>
  <c r="G472" i="3"/>
  <c r="I370" i="12"/>
  <c r="J370" i="12" s="1"/>
  <c r="K370" i="12" s="1"/>
  <c r="L370" i="12" s="1"/>
  <c r="M370" i="12" s="1"/>
  <c r="N370" i="12" s="1"/>
  <c r="I139" i="12"/>
  <c r="J139" i="12" s="1"/>
  <c r="K139" i="12" s="1"/>
  <c r="L139" i="12" s="1"/>
  <c r="M139" i="12" s="1"/>
  <c r="N139" i="12" s="1"/>
  <c r="G261" i="3"/>
  <c r="G240" i="3"/>
  <c r="I150" i="12"/>
  <c r="J150" i="12" s="1"/>
  <c r="K150" i="12" s="1"/>
  <c r="L150" i="12" s="1"/>
  <c r="M150" i="12" s="1"/>
  <c r="N150" i="12" s="1"/>
  <c r="I271" i="12"/>
  <c r="J271" i="12" s="1"/>
  <c r="K271" i="12" s="1"/>
  <c r="L271" i="12" s="1"/>
  <c r="M271" i="12" s="1"/>
  <c r="N271" i="12" s="1"/>
  <c r="G387" i="3"/>
  <c r="G409" i="3"/>
  <c r="I290" i="12"/>
  <c r="J290" i="12" s="1"/>
  <c r="K290" i="12" s="1"/>
  <c r="L290" i="12" s="1"/>
  <c r="M290" i="12" s="1"/>
  <c r="N290" i="12" s="1"/>
  <c r="G82" i="3"/>
  <c r="I74" i="12"/>
  <c r="J74" i="12" s="1"/>
  <c r="K74" i="12" s="1"/>
  <c r="L74" i="12" s="1"/>
  <c r="M74" i="12" s="1"/>
  <c r="N74" i="12" s="1"/>
  <c r="I187" i="12"/>
  <c r="J187" i="12" s="1"/>
  <c r="K187" i="12" s="1"/>
  <c r="L187" i="12" s="1"/>
  <c r="M187" i="12" s="1"/>
  <c r="N187" i="12" s="1"/>
  <c r="G158" i="3"/>
  <c r="I141" i="12"/>
  <c r="J141" i="12" s="1"/>
  <c r="K141" i="12" s="1"/>
  <c r="L141" i="12" s="1"/>
  <c r="M141" i="12" s="1"/>
  <c r="N141" i="12" s="1"/>
  <c r="G263" i="3"/>
  <c r="I369" i="12"/>
  <c r="J369" i="12" s="1"/>
  <c r="K369" i="12" s="1"/>
  <c r="L369" i="12" s="1"/>
  <c r="M369" i="12" s="1"/>
  <c r="N369" i="12" s="1"/>
  <c r="G471" i="3"/>
  <c r="I181" i="12"/>
  <c r="J181" i="12" s="1"/>
  <c r="K181" i="12" s="1"/>
  <c r="L181" i="12" s="1"/>
  <c r="M181" i="12" s="1"/>
  <c r="N181" i="12" s="1"/>
  <c r="G152" i="3"/>
  <c r="I237" i="12"/>
  <c r="J237" i="12" s="1"/>
  <c r="K237" i="12" s="1"/>
  <c r="L237" i="12" s="1"/>
  <c r="M237" i="12" s="1"/>
  <c r="N237" i="12" s="1"/>
  <c r="G207" i="3"/>
  <c r="I137" i="12"/>
  <c r="J137" i="12" s="1"/>
  <c r="K137" i="12" s="1"/>
  <c r="L137" i="12" s="1"/>
  <c r="M137" i="12" s="1"/>
  <c r="N137" i="12" s="1"/>
  <c r="G260" i="3"/>
  <c r="I344" i="12"/>
  <c r="J344" i="12" s="1"/>
  <c r="K344" i="12" s="1"/>
  <c r="L344" i="12" s="1"/>
  <c r="M344" i="12" s="1"/>
  <c r="N344" i="12" s="1"/>
  <c r="G333" i="3"/>
  <c r="G360" i="3"/>
  <c r="I87" i="12"/>
  <c r="J87" i="12" s="1"/>
  <c r="K87" i="12" s="1"/>
  <c r="L87" i="12" s="1"/>
  <c r="M87" i="12" s="1"/>
  <c r="N87" i="12" s="1"/>
  <c r="I104" i="12"/>
  <c r="J104" i="12" s="1"/>
  <c r="K104" i="12" s="1"/>
  <c r="L104" i="12" s="1"/>
  <c r="M104" i="12" s="1"/>
  <c r="N104" i="12" s="1"/>
  <c r="G293" i="3"/>
  <c r="G402" i="3"/>
  <c r="I283" i="12"/>
  <c r="J283" i="12" s="1"/>
  <c r="K283" i="12" s="1"/>
  <c r="L283" i="12" s="1"/>
  <c r="M283" i="12" s="1"/>
  <c r="N283" i="12" s="1"/>
  <c r="G226" i="3"/>
  <c r="I256" i="12"/>
  <c r="J256" i="12" s="1"/>
  <c r="K256" i="12" s="1"/>
  <c r="L256" i="12" s="1"/>
  <c r="M256" i="12" s="1"/>
  <c r="N256" i="12" s="1"/>
  <c r="I130" i="12"/>
  <c r="J130" i="12" s="1"/>
  <c r="K130" i="12" s="1"/>
  <c r="L130" i="12" s="1"/>
  <c r="M130" i="12" s="1"/>
  <c r="N130" i="12" s="1"/>
  <c r="G346" i="3"/>
  <c r="G234" i="3"/>
  <c r="I376" i="12"/>
  <c r="J376" i="12" s="1"/>
  <c r="K376" i="12" s="1"/>
  <c r="L376" i="12" s="1"/>
  <c r="M376" i="12" s="1"/>
  <c r="N376" i="12" s="1"/>
  <c r="G437" i="3"/>
  <c r="I316" i="12"/>
  <c r="J316" i="12" s="1"/>
  <c r="K316" i="12" s="1"/>
  <c r="L316" i="12" s="1"/>
  <c r="M316" i="12" s="1"/>
  <c r="N316" i="12" s="1"/>
  <c r="G423" i="3"/>
  <c r="G202" i="3"/>
  <c r="I232" i="12"/>
  <c r="J232" i="12" s="1"/>
  <c r="K232" i="12" s="1"/>
  <c r="L232" i="12" s="1"/>
  <c r="M232" i="12" s="1"/>
  <c r="N232" i="12" s="1"/>
  <c r="E72" i="5"/>
  <c r="E62" i="5"/>
  <c r="I63" i="12"/>
  <c r="J63" i="12" s="1"/>
  <c r="K63" i="12" s="1"/>
  <c r="L63" i="12" s="1"/>
  <c r="M63" i="12" s="1"/>
  <c r="N63" i="12" s="1"/>
  <c r="G71" i="3"/>
  <c r="F10" i="3"/>
  <c r="F9" i="3" s="1"/>
  <c r="G179" i="3"/>
  <c r="I209" i="12"/>
  <c r="J209" i="12" s="1"/>
  <c r="K209" i="12" s="1"/>
  <c r="L209" i="12" s="1"/>
  <c r="M209" i="12" s="1"/>
  <c r="N209" i="12" s="1"/>
  <c r="I86" i="12"/>
  <c r="J86" i="12" s="1"/>
  <c r="K86" i="12" s="1"/>
  <c r="L86" i="12" s="1"/>
  <c r="M86" i="12" s="1"/>
  <c r="N86" i="12" s="1"/>
  <c r="G359" i="3"/>
  <c r="G205" i="3"/>
  <c r="I235" i="12"/>
  <c r="J235" i="12" s="1"/>
  <c r="K235" i="12" s="1"/>
  <c r="L235" i="12" s="1"/>
  <c r="M235" i="12" s="1"/>
  <c r="N235" i="12" s="1"/>
  <c r="I112" i="12"/>
  <c r="J112" i="12" s="1"/>
  <c r="K112" i="12" s="1"/>
  <c r="L112" i="12" s="1"/>
  <c r="M112" i="12" s="1"/>
  <c r="N112" i="12" s="1"/>
  <c r="G300" i="3"/>
  <c r="I272" i="12"/>
  <c r="J272" i="12" s="1"/>
  <c r="K272" i="12" s="1"/>
  <c r="L272" i="12" s="1"/>
  <c r="M272" i="12" s="1"/>
  <c r="N272" i="12" s="1"/>
  <c r="G388" i="3"/>
  <c r="I95" i="12"/>
  <c r="J95" i="12" s="1"/>
  <c r="K95" i="12" s="1"/>
  <c r="L95" i="12" s="1"/>
  <c r="M95" i="12" s="1"/>
  <c r="N95" i="12" s="1"/>
  <c r="G274" i="3"/>
  <c r="I322" i="12"/>
  <c r="J322" i="12" s="1"/>
  <c r="K322" i="12" s="1"/>
  <c r="L322" i="12" s="1"/>
  <c r="M322" i="12" s="1"/>
  <c r="N322" i="12" s="1"/>
  <c r="G447" i="3"/>
  <c r="G295" i="3"/>
  <c r="I107" i="12"/>
  <c r="J107" i="12" s="1"/>
  <c r="K107" i="12" s="1"/>
  <c r="L107" i="12" s="1"/>
  <c r="M107" i="12" s="1"/>
  <c r="N107" i="12" s="1"/>
  <c r="I72" i="12"/>
  <c r="J72" i="12" s="1"/>
  <c r="K72" i="12" s="1"/>
  <c r="L72" i="12" s="1"/>
  <c r="M72" i="12" s="1"/>
  <c r="N72" i="12" s="1"/>
  <c r="G80" i="3"/>
  <c r="G55" i="3"/>
  <c r="I45" i="12"/>
  <c r="J45" i="12" s="1"/>
  <c r="K45" i="12" s="1"/>
  <c r="L45" i="12" s="1"/>
  <c r="M45" i="12" s="1"/>
  <c r="N45" i="12" s="1"/>
  <c r="I177" i="12"/>
  <c r="J177" i="12" s="1"/>
  <c r="K177" i="12" s="1"/>
  <c r="L177" i="12" s="1"/>
  <c r="M177" i="12" s="1"/>
  <c r="N177" i="12" s="1"/>
  <c r="G148" i="3"/>
  <c r="I59" i="12"/>
  <c r="J59" i="12" s="1"/>
  <c r="K59" i="12" s="1"/>
  <c r="L59" i="12" s="1"/>
  <c r="M59" i="12" s="1"/>
  <c r="N59" i="12" s="1"/>
  <c r="G67" i="3"/>
  <c r="I220" i="12"/>
  <c r="J220" i="12" s="1"/>
  <c r="K220" i="12" s="1"/>
  <c r="L220" i="12" s="1"/>
  <c r="M220" i="12" s="1"/>
  <c r="N220" i="12" s="1"/>
  <c r="G190" i="3"/>
  <c r="G22" i="3"/>
  <c r="I8" i="12"/>
  <c r="J8" i="12" s="1"/>
  <c r="K8" i="12" s="1"/>
  <c r="L8" i="12" s="1"/>
  <c r="M8" i="12" s="1"/>
  <c r="N8" i="12" s="1"/>
  <c r="G201" i="3"/>
  <c r="I231" i="12"/>
  <c r="J231" i="12" s="1"/>
  <c r="K231" i="12" s="1"/>
  <c r="L231" i="12" s="1"/>
  <c r="M231" i="12" s="1"/>
  <c r="N231" i="12" s="1"/>
  <c r="I70" i="12"/>
  <c r="J70" i="12" s="1"/>
  <c r="K70" i="12" s="1"/>
  <c r="L70" i="12" s="1"/>
  <c r="M70" i="12" s="1"/>
  <c r="N70" i="12" s="1"/>
  <c r="G78" i="3"/>
  <c r="I348" i="12"/>
  <c r="J348" i="12" s="1"/>
  <c r="K348" i="12" s="1"/>
  <c r="L348" i="12" s="1"/>
  <c r="M348" i="12" s="1"/>
  <c r="N348" i="12" s="1"/>
  <c r="G337" i="3"/>
  <c r="G434" i="3"/>
  <c r="I339" i="12"/>
  <c r="J339" i="12" s="1"/>
  <c r="K339" i="12" s="1"/>
  <c r="L339" i="12" s="1"/>
  <c r="M339" i="12" s="1"/>
  <c r="N339" i="12" s="1"/>
  <c r="I106" i="12"/>
  <c r="J106" i="12" s="1"/>
  <c r="K106" i="12" s="1"/>
  <c r="L106" i="12" s="1"/>
  <c r="M106" i="12" s="1"/>
  <c r="N106" i="12" s="1"/>
  <c r="G294" i="3"/>
  <c r="G449" i="3"/>
  <c r="I329" i="12"/>
  <c r="J329" i="12" s="1"/>
  <c r="K329" i="12" s="1"/>
  <c r="L329" i="12" s="1"/>
  <c r="M329" i="12" s="1"/>
  <c r="N329" i="12" s="1"/>
  <c r="I254" i="12"/>
  <c r="J254" i="12" s="1"/>
  <c r="K254" i="12" s="1"/>
  <c r="L254" i="12" s="1"/>
  <c r="M254" i="12" s="1"/>
  <c r="N254" i="12" s="1"/>
  <c r="G224" i="3"/>
  <c r="F292" i="3"/>
  <c r="F285" i="3" s="1"/>
  <c r="E57" i="5"/>
  <c r="E14" i="5"/>
  <c r="G370" i="3"/>
  <c r="I302" i="12"/>
  <c r="J302" i="12" s="1"/>
  <c r="K302" i="12" s="1"/>
  <c r="L302" i="12" s="1"/>
  <c r="M302" i="12" s="1"/>
  <c r="N302" i="12" s="1"/>
  <c r="I143" i="12"/>
  <c r="J143" i="12" s="1"/>
  <c r="K143" i="12" s="1"/>
  <c r="L143" i="12" s="1"/>
  <c r="M143" i="12" s="1"/>
  <c r="N143" i="12" s="1"/>
  <c r="G302" i="3"/>
  <c r="F356" i="3"/>
  <c r="I24" i="12"/>
  <c r="J24" i="12" s="1"/>
  <c r="K24" i="12" s="1"/>
  <c r="L24" i="12" s="1"/>
  <c r="M24" i="12" s="1"/>
  <c r="N24" i="12" s="1"/>
  <c r="G38" i="3"/>
  <c r="I178" i="12"/>
  <c r="J178" i="12" s="1"/>
  <c r="K178" i="12" s="1"/>
  <c r="L178" i="12" s="1"/>
  <c r="M178" i="12" s="1"/>
  <c r="N178" i="12" s="1"/>
  <c r="G149" i="3"/>
  <c r="I291" i="12"/>
  <c r="J291" i="12" s="1"/>
  <c r="K291" i="12" s="1"/>
  <c r="L291" i="12" s="1"/>
  <c r="M291" i="12" s="1"/>
  <c r="N291" i="12" s="1"/>
  <c r="G410" i="3"/>
  <c r="I110" i="12"/>
  <c r="J110" i="12" s="1"/>
  <c r="K110" i="12" s="1"/>
  <c r="L110" i="12" s="1"/>
  <c r="M110" i="12" s="1"/>
  <c r="N110" i="12" s="1"/>
  <c r="G298" i="3"/>
  <c r="I127" i="12"/>
  <c r="J127" i="12" s="1"/>
  <c r="K127" i="12" s="1"/>
  <c r="L127" i="12" s="1"/>
  <c r="M127" i="12" s="1"/>
  <c r="N127" i="12" s="1"/>
  <c r="G493" i="3"/>
  <c r="G492" i="3" s="1"/>
  <c r="I284" i="12"/>
  <c r="J284" i="12" s="1"/>
  <c r="K284" i="12" s="1"/>
  <c r="L284" i="12" s="1"/>
  <c r="M284" i="12" s="1"/>
  <c r="N284" i="12" s="1"/>
  <c r="G403" i="3"/>
  <c r="E9" i="3"/>
  <c r="I327" i="12"/>
  <c r="J327" i="12" s="1"/>
  <c r="K327" i="12" s="1"/>
  <c r="L327" i="12" s="1"/>
  <c r="M327" i="12" s="1"/>
  <c r="N327" i="12" s="1"/>
  <c r="G482" i="3"/>
  <c r="I247" i="12"/>
  <c r="J247" i="12" s="1"/>
  <c r="K247" i="12" s="1"/>
  <c r="L247" i="12" s="1"/>
  <c r="M247" i="12" s="1"/>
  <c r="N247" i="12" s="1"/>
  <c r="G217" i="3"/>
  <c r="I353" i="12"/>
  <c r="J353" i="12" s="1"/>
  <c r="K353" i="12" s="1"/>
  <c r="L353" i="12" s="1"/>
  <c r="M353" i="12" s="1"/>
  <c r="N353" i="12" s="1"/>
  <c r="G455" i="3"/>
  <c r="I4" i="12"/>
  <c r="J4" i="12" s="1"/>
  <c r="K4" i="12" s="1"/>
  <c r="L4" i="12" s="1"/>
  <c r="M4" i="12" s="1"/>
  <c r="N4" i="12" s="1"/>
  <c r="G18" i="3"/>
  <c r="G11" i="3"/>
  <c r="I11" i="12"/>
  <c r="J11" i="12" s="1"/>
  <c r="K11" i="12" s="1"/>
  <c r="L11" i="12" s="1"/>
  <c r="M11" i="12" s="1"/>
  <c r="N11" i="12" s="1"/>
  <c r="I105" i="12"/>
  <c r="J105" i="12" s="1"/>
  <c r="K105" i="12" s="1"/>
  <c r="L105" i="12" s="1"/>
  <c r="M105" i="12" s="1"/>
  <c r="N105" i="12" s="1"/>
  <c r="G290" i="3"/>
  <c r="G289" i="3" s="1"/>
  <c r="G405" i="3"/>
  <c r="I286" i="12"/>
  <c r="J286" i="12" s="1"/>
  <c r="K286" i="12" s="1"/>
  <c r="L286" i="12" s="1"/>
  <c r="M286" i="12" s="1"/>
  <c r="N286" i="12" s="1"/>
  <c r="G430" i="3"/>
  <c r="I334" i="12"/>
  <c r="J334" i="12" s="1"/>
  <c r="K334" i="12" s="1"/>
  <c r="L334" i="12" s="1"/>
  <c r="M334" i="12" s="1"/>
  <c r="N334" i="12" s="1"/>
  <c r="I331" i="12"/>
  <c r="J331" i="12" s="1"/>
  <c r="K331" i="12" s="1"/>
  <c r="L331" i="12" s="1"/>
  <c r="M331" i="12" s="1"/>
  <c r="N331" i="12" s="1"/>
  <c r="G427" i="3"/>
  <c r="I317" i="12"/>
  <c r="J317" i="12" s="1"/>
  <c r="K317" i="12" s="1"/>
  <c r="L317" i="12" s="1"/>
  <c r="M317" i="12" s="1"/>
  <c r="N317" i="12" s="1"/>
  <c r="G424" i="3"/>
  <c r="G185" i="3"/>
  <c r="I215" i="12"/>
  <c r="J215" i="12" s="1"/>
  <c r="K215" i="12" s="1"/>
  <c r="L215" i="12" s="1"/>
  <c r="M215" i="12" s="1"/>
  <c r="N215" i="12" s="1"/>
  <c r="I118" i="12"/>
  <c r="J118" i="12" s="1"/>
  <c r="K118" i="12" s="1"/>
  <c r="L118" i="12" s="1"/>
  <c r="M118" i="12" s="1"/>
  <c r="N118" i="12" s="1"/>
  <c r="G321" i="3"/>
  <c r="I363" i="12"/>
  <c r="J363" i="12" s="1"/>
  <c r="K363" i="12" s="1"/>
  <c r="L363" i="12" s="1"/>
  <c r="M363" i="12" s="1"/>
  <c r="N363" i="12" s="1"/>
  <c r="G465" i="3"/>
  <c r="G414" i="3"/>
  <c r="I295" i="12"/>
  <c r="J295" i="12" s="1"/>
  <c r="K295" i="12" s="1"/>
  <c r="L295" i="12" s="1"/>
  <c r="M295" i="12" s="1"/>
  <c r="N295" i="12" s="1"/>
  <c r="G76" i="3"/>
  <c r="I68" i="12"/>
  <c r="J68" i="12" s="1"/>
  <c r="K68" i="12" s="1"/>
  <c r="L68" i="12" s="1"/>
  <c r="M68" i="12" s="1"/>
  <c r="N68" i="12" s="1"/>
  <c r="I80" i="12"/>
  <c r="J80" i="12" s="1"/>
  <c r="K80" i="12" s="1"/>
  <c r="L80" i="12" s="1"/>
  <c r="M80" i="12" s="1"/>
  <c r="N80" i="12" s="1"/>
  <c r="G88" i="3"/>
  <c r="I198" i="12"/>
  <c r="J198" i="12" s="1"/>
  <c r="K198" i="12" s="1"/>
  <c r="L198" i="12" s="1"/>
  <c r="M198" i="12" s="1"/>
  <c r="N198" i="12" s="1"/>
  <c r="G126" i="3"/>
  <c r="G123" i="3"/>
  <c r="I393" i="12"/>
  <c r="J393" i="12" s="1"/>
  <c r="K393" i="12" s="1"/>
  <c r="L393" i="12" s="1"/>
  <c r="M393" i="12" s="1"/>
  <c r="N393" i="12" s="1"/>
  <c r="I227" i="12"/>
  <c r="J227" i="12" s="1"/>
  <c r="K227" i="12" s="1"/>
  <c r="L227" i="12" s="1"/>
  <c r="M227" i="12" s="1"/>
  <c r="N227" i="12" s="1"/>
  <c r="G197" i="3"/>
  <c r="I294" i="12"/>
  <c r="J294" i="12" s="1"/>
  <c r="K294" i="12" s="1"/>
  <c r="L294" i="12" s="1"/>
  <c r="M294" i="12" s="1"/>
  <c r="N294" i="12" s="1"/>
  <c r="G413" i="3"/>
  <c r="I10" i="12"/>
  <c r="J10" i="12" s="1"/>
  <c r="K10" i="12" s="1"/>
  <c r="L10" i="12" s="1"/>
  <c r="M10" i="12" s="1"/>
  <c r="N10" i="12" s="1"/>
  <c r="G26" i="3"/>
  <c r="G25" i="3" s="1"/>
  <c r="I15" i="12"/>
  <c r="J15" i="12" s="1"/>
  <c r="K15" i="12" s="1"/>
  <c r="L15" i="12" s="1"/>
  <c r="M15" i="12" s="1"/>
  <c r="N15" i="12" s="1"/>
  <c r="G15" i="3"/>
  <c r="I299" i="12"/>
  <c r="J299" i="12" s="1"/>
  <c r="K299" i="12" s="1"/>
  <c r="L299" i="12" s="1"/>
  <c r="M299" i="12" s="1"/>
  <c r="N299" i="12" s="1"/>
  <c r="G418" i="3"/>
  <c r="I13" i="12"/>
  <c r="J13" i="12" s="1"/>
  <c r="K13" i="12" s="1"/>
  <c r="L13" i="12" s="1"/>
  <c r="M13" i="12" s="1"/>
  <c r="N13" i="12" s="1"/>
  <c r="G13" i="3"/>
  <c r="I93" i="12"/>
  <c r="J93" i="12" s="1"/>
  <c r="K93" i="12" s="1"/>
  <c r="L93" i="12" s="1"/>
  <c r="M93" i="12" s="1"/>
  <c r="N93" i="12" s="1"/>
  <c r="G366" i="3"/>
  <c r="I366" i="12"/>
  <c r="J366" i="12" s="1"/>
  <c r="K366" i="12" s="1"/>
  <c r="L366" i="12" s="1"/>
  <c r="M366" i="12" s="1"/>
  <c r="N366" i="12" s="1"/>
  <c r="G468" i="3"/>
  <c r="I389" i="12"/>
  <c r="J389" i="12" s="1"/>
  <c r="K389" i="12" s="1"/>
  <c r="L389" i="12" s="1"/>
  <c r="M389" i="12" s="1"/>
  <c r="N389" i="12" s="1"/>
  <c r="G116" i="3"/>
  <c r="I84" i="12"/>
  <c r="J84" i="12" s="1"/>
  <c r="K84" i="12" s="1"/>
  <c r="L84" i="12" s="1"/>
  <c r="M84" i="12" s="1"/>
  <c r="N84" i="12" s="1"/>
  <c r="G357" i="3"/>
  <c r="I307" i="12"/>
  <c r="J307" i="12" s="1"/>
  <c r="K307" i="12" s="1"/>
  <c r="L307" i="12" s="1"/>
  <c r="M307" i="12" s="1"/>
  <c r="N307" i="12" s="1"/>
  <c r="G375" i="3"/>
  <c r="I326" i="12"/>
  <c r="J326" i="12" s="1"/>
  <c r="K326" i="12" s="1"/>
  <c r="L326" i="12" s="1"/>
  <c r="M326" i="12" s="1"/>
  <c r="N326" i="12" s="1"/>
  <c r="G481" i="3"/>
  <c r="G242" i="3"/>
  <c r="I152" i="12"/>
  <c r="J152" i="12" s="1"/>
  <c r="K152" i="12" s="1"/>
  <c r="L152" i="12" s="1"/>
  <c r="M152" i="12" s="1"/>
  <c r="N152" i="12" s="1"/>
  <c r="I304" i="12"/>
  <c r="J304" i="12" s="1"/>
  <c r="K304" i="12" s="1"/>
  <c r="L304" i="12" s="1"/>
  <c r="M304" i="12" s="1"/>
  <c r="N304" i="12" s="1"/>
  <c r="G372" i="3"/>
  <c r="I119" i="12"/>
  <c r="J119" i="12" s="1"/>
  <c r="K119" i="12" s="1"/>
  <c r="L119" i="12" s="1"/>
  <c r="M119" i="12" s="1"/>
  <c r="N119" i="12" s="1"/>
  <c r="G322" i="3"/>
  <c r="G374" i="3"/>
  <c r="I306" i="12"/>
  <c r="J306" i="12" s="1"/>
  <c r="K306" i="12" s="1"/>
  <c r="L306" i="12" s="1"/>
  <c r="M306" i="12" s="1"/>
  <c r="N306" i="12" s="1"/>
  <c r="I278" i="12"/>
  <c r="J278" i="12" s="1"/>
  <c r="K278" i="12" s="1"/>
  <c r="L278" i="12" s="1"/>
  <c r="M278" i="12" s="1"/>
  <c r="N278" i="12" s="1"/>
  <c r="G397" i="3"/>
  <c r="I265" i="12"/>
  <c r="J265" i="12" s="1"/>
  <c r="K265" i="12" s="1"/>
  <c r="L265" i="12" s="1"/>
  <c r="M265" i="12" s="1"/>
  <c r="N265" i="12" s="1"/>
  <c r="G381" i="3"/>
  <c r="G195" i="3"/>
  <c r="I225" i="12"/>
  <c r="J225" i="12" s="1"/>
  <c r="K225" i="12" s="1"/>
  <c r="L225" i="12" s="1"/>
  <c r="M225" i="12" s="1"/>
  <c r="N225" i="12" s="1"/>
  <c r="I325" i="12"/>
  <c r="J325" i="12" s="1"/>
  <c r="K325" i="12" s="1"/>
  <c r="L325" i="12" s="1"/>
  <c r="M325" i="12" s="1"/>
  <c r="N325" i="12" s="1"/>
  <c r="G480" i="3"/>
  <c r="I277" i="12"/>
  <c r="J277" i="12" s="1"/>
  <c r="K277" i="12" s="1"/>
  <c r="L277" i="12" s="1"/>
  <c r="M277" i="12" s="1"/>
  <c r="N277" i="12" s="1"/>
  <c r="G393" i="3"/>
  <c r="G323" i="3"/>
  <c r="I120" i="12"/>
  <c r="J120" i="12" s="1"/>
  <c r="K120" i="12" s="1"/>
  <c r="L120" i="12" s="1"/>
  <c r="M120" i="12" s="1"/>
  <c r="N120" i="12" s="1"/>
  <c r="I39" i="12"/>
  <c r="J39" i="12" s="1"/>
  <c r="K39" i="12" s="1"/>
  <c r="L39" i="12" s="1"/>
  <c r="M39" i="12" s="1"/>
  <c r="N39" i="12" s="1"/>
  <c r="G51" i="3"/>
  <c r="G385" i="3"/>
  <c r="I269" i="12"/>
  <c r="J269" i="12" s="1"/>
  <c r="K269" i="12" s="1"/>
  <c r="L269" i="12" s="1"/>
  <c r="M269" i="12" s="1"/>
  <c r="N269" i="12" s="1"/>
  <c r="F74" i="3"/>
  <c r="F29" i="3" s="1"/>
  <c r="G485" i="3"/>
  <c r="I342" i="12"/>
  <c r="J342" i="12" s="1"/>
  <c r="K342" i="12" s="1"/>
  <c r="L342" i="12" s="1"/>
  <c r="M342" i="12" s="1"/>
  <c r="N342" i="12" s="1"/>
  <c r="I31" i="12"/>
  <c r="J31" i="12" s="1"/>
  <c r="K31" i="12" s="1"/>
  <c r="L31" i="12" s="1"/>
  <c r="M31" i="12" s="1"/>
  <c r="N31" i="12" s="1"/>
  <c r="G45" i="3"/>
  <c r="G188" i="3"/>
  <c r="I218" i="12"/>
  <c r="J218" i="12" s="1"/>
  <c r="K218" i="12" s="1"/>
  <c r="L218" i="12" s="1"/>
  <c r="M218" i="12" s="1"/>
  <c r="N218" i="12" s="1"/>
  <c r="I276" i="12"/>
  <c r="J276" i="12" s="1"/>
  <c r="K276" i="12" s="1"/>
  <c r="L276" i="12" s="1"/>
  <c r="M276" i="12" s="1"/>
  <c r="N276" i="12" s="1"/>
  <c r="G392" i="3"/>
  <c r="F125" i="3"/>
  <c r="F58" i="5" s="1"/>
  <c r="O124" i="12"/>
  <c r="P124" i="12" s="1"/>
  <c r="Q124" i="12" s="1"/>
  <c r="R124" i="12" s="1"/>
  <c r="S124" i="12" s="1"/>
  <c r="T124" i="12" s="1"/>
  <c r="V124" i="12" s="1" a="1"/>
  <c r="V124" i="12" s="1"/>
  <c r="E490" i="3"/>
  <c r="E489" i="3" s="1"/>
  <c r="E27" i="5" s="1"/>
  <c r="F144" i="12"/>
  <c r="AM67" i="12"/>
  <c r="AN67" i="12" s="1"/>
  <c r="AO67" i="12" s="1"/>
  <c r="AP67" i="12" s="1"/>
  <c r="AQ67" i="12" s="1"/>
  <c r="AR67" i="12" s="1"/>
  <c r="H75" i="3"/>
  <c r="D67" i="30" s="1"/>
  <c r="X67" i="12"/>
  <c r="Y67" i="12" s="1"/>
  <c r="Z67" i="12" s="1"/>
  <c r="AA67" i="12" s="1"/>
  <c r="AB67" i="12" s="1"/>
  <c r="AC67" i="12" s="1"/>
  <c r="E7" i="3" l="1"/>
  <c r="F71" i="8" s="1"/>
  <c r="U124" i="12" a="1"/>
  <c r="U124" i="12" s="1"/>
  <c r="N341" i="3" s="1"/>
  <c r="F7" i="3"/>
  <c r="G71" i="8" s="1"/>
  <c r="G125" i="3"/>
  <c r="G58" i="5" s="1"/>
  <c r="G479" i="3"/>
  <c r="G340" i="3"/>
  <c r="G74" i="3"/>
  <c r="G10" i="3"/>
  <c r="G66" i="3"/>
  <c r="O32" i="12"/>
  <c r="P32" i="12" s="1"/>
  <c r="Q32" i="12" s="1"/>
  <c r="R32" i="12" s="1"/>
  <c r="S32" i="12" s="1"/>
  <c r="T32" i="12" s="1"/>
  <c r="U32" i="12" s="1" a="1"/>
  <c r="U32" i="12" s="1"/>
  <c r="N93" i="3" s="1"/>
  <c r="O352" i="12"/>
  <c r="P352" i="12" s="1"/>
  <c r="Q352" i="12" s="1"/>
  <c r="R352" i="12" s="1"/>
  <c r="S352" i="12" s="1"/>
  <c r="T352" i="12" s="1"/>
  <c r="V352" i="12" s="1" a="1"/>
  <c r="V352" i="12" s="1"/>
  <c r="O92" i="12"/>
  <c r="P92" i="12" s="1"/>
  <c r="Q92" i="12" s="1"/>
  <c r="R92" i="12" s="1"/>
  <c r="S92" i="12" s="1"/>
  <c r="T92" i="12" s="1"/>
  <c r="U92" i="12" s="1" a="1"/>
  <c r="U92" i="12" s="1"/>
  <c r="N365" i="3" s="1"/>
  <c r="O336" i="12"/>
  <c r="P336" i="12" s="1"/>
  <c r="Q336" i="12" s="1"/>
  <c r="R336" i="12" s="1"/>
  <c r="S336" i="12" s="1"/>
  <c r="T336" i="12" s="1"/>
  <c r="V336" i="12" s="1" a="1"/>
  <c r="V336" i="12" s="1"/>
  <c r="O386" i="12"/>
  <c r="P386" i="12" s="1"/>
  <c r="Q386" i="12" s="1"/>
  <c r="R386" i="12" s="1"/>
  <c r="S386" i="12" s="1"/>
  <c r="T386" i="12" s="1"/>
  <c r="U386" i="12" s="1" a="1"/>
  <c r="U386" i="12" s="1"/>
  <c r="N112" i="3" s="1"/>
  <c r="N111" i="3" s="1"/>
  <c r="O165" i="12"/>
  <c r="P165" i="12" s="1"/>
  <c r="Q165" i="12" s="1"/>
  <c r="R165" i="12" s="1"/>
  <c r="S165" i="12" s="1"/>
  <c r="T165" i="12" s="1"/>
  <c r="U165" i="12" s="1" a="1"/>
  <c r="U165" i="12" s="1"/>
  <c r="N255" i="3" s="1"/>
  <c r="O347" i="12"/>
  <c r="P347" i="12" s="1"/>
  <c r="Q347" i="12" s="1"/>
  <c r="R347" i="12" s="1"/>
  <c r="S347" i="12" s="1"/>
  <c r="T347" i="12" s="1"/>
  <c r="V347" i="12" s="1" a="1"/>
  <c r="V347" i="12" s="1"/>
  <c r="O239" i="12"/>
  <c r="P239" i="12" s="1"/>
  <c r="Q239" i="12" s="1"/>
  <c r="R239" i="12" s="1"/>
  <c r="S239" i="12" s="1"/>
  <c r="T239" i="12" s="1"/>
  <c r="V239" i="12" s="1" a="1"/>
  <c r="V239" i="12" s="1"/>
  <c r="O23" i="12"/>
  <c r="P23" i="12" s="1"/>
  <c r="Q23" i="12" s="1"/>
  <c r="R23" i="12" s="1"/>
  <c r="S23" i="12" s="1"/>
  <c r="T23" i="12" s="1"/>
  <c r="V23" i="12" s="1" a="1"/>
  <c r="V23" i="12" s="1"/>
  <c r="O81" i="12"/>
  <c r="P81" i="12" s="1"/>
  <c r="Q81" i="12" s="1"/>
  <c r="R81" i="12" s="1"/>
  <c r="S81" i="12" s="1"/>
  <c r="T81" i="12" s="1"/>
  <c r="V81" i="12" s="1" a="1"/>
  <c r="V81" i="12" s="1"/>
  <c r="O64" i="12"/>
  <c r="P64" i="12" s="1"/>
  <c r="Q64" i="12" s="1"/>
  <c r="R64" i="12" s="1"/>
  <c r="S64" i="12" s="1"/>
  <c r="T64" i="12" s="1"/>
  <c r="U64" i="12" s="1" a="1"/>
  <c r="U64" i="12" s="1"/>
  <c r="N72" i="3" s="1"/>
  <c r="O41" i="12"/>
  <c r="P41" i="12" s="1"/>
  <c r="Q41" i="12" s="1"/>
  <c r="R41" i="12" s="1"/>
  <c r="S41" i="12" s="1"/>
  <c r="T41" i="12" s="1"/>
  <c r="V41" i="12" s="1" a="1"/>
  <c r="V41" i="12" s="1"/>
  <c r="O40" i="12"/>
  <c r="P40" i="12" s="1"/>
  <c r="Q40" i="12" s="1"/>
  <c r="R40" i="12" s="1"/>
  <c r="S40" i="12" s="1"/>
  <c r="T40" i="12" s="1"/>
  <c r="U40" i="12" s="1" a="1"/>
  <c r="U40" i="12" s="1"/>
  <c r="N95" i="3" s="1"/>
  <c r="O173" i="12"/>
  <c r="P173" i="12" s="1"/>
  <c r="Q173" i="12" s="1"/>
  <c r="R173" i="12" s="1"/>
  <c r="S173" i="12" s="1"/>
  <c r="T173" i="12" s="1"/>
  <c r="V173" i="12" s="1" a="1"/>
  <c r="V173" i="12" s="1"/>
  <c r="O314" i="12"/>
  <c r="P314" i="12" s="1"/>
  <c r="Q314" i="12" s="1"/>
  <c r="R314" i="12" s="1"/>
  <c r="S314" i="12" s="1"/>
  <c r="T314" i="12" s="1"/>
  <c r="V314" i="12" s="1" a="1"/>
  <c r="V314" i="12" s="1"/>
  <c r="O337" i="12"/>
  <c r="P337" i="12" s="1"/>
  <c r="Q337" i="12" s="1"/>
  <c r="R337" i="12" s="1"/>
  <c r="S337" i="12" s="1"/>
  <c r="T337" i="12" s="1"/>
  <c r="U337" i="12" s="1" a="1"/>
  <c r="U337" i="12" s="1"/>
  <c r="N451" i="3" s="1"/>
  <c r="O35" i="12"/>
  <c r="P35" i="12" s="1"/>
  <c r="Q35" i="12" s="1"/>
  <c r="R35" i="12" s="1"/>
  <c r="S35" i="12" s="1"/>
  <c r="T35" i="12" s="1"/>
  <c r="V35" i="12" s="1" a="1"/>
  <c r="V35" i="12" s="1"/>
  <c r="O252" i="12"/>
  <c r="P252" i="12" s="1"/>
  <c r="Q252" i="12" s="1"/>
  <c r="R252" i="12" s="1"/>
  <c r="S252" i="12" s="1"/>
  <c r="T252" i="12" s="1"/>
  <c r="V252" i="12" s="1" a="1"/>
  <c r="V252" i="12" s="1"/>
  <c r="O210" i="12"/>
  <c r="P210" i="12" s="1"/>
  <c r="Q210" i="12" s="1"/>
  <c r="R210" i="12" s="1"/>
  <c r="S210" i="12" s="1"/>
  <c r="T210" i="12" s="1"/>
  <c r="V210" i="12" s="1" a="1"/>
  <c r="V210" i="12" s="1"/>
  <c r="O392" i="12"/>
  <c r="P392" i="12" s="1"/>
  <c r="Q392" i="12" s="1"/>
  <c r="R392" i="12" s="1"/>
  <c r="S392" i="12" s="1"/>
  <c r="T392" i="12" s="1"/>
  <c r="U392" i="12" s="1" a="1"/>
  <c r="U392" i="12" s="1"/>
  <c r="N122" i="3" s="1"/>
  <c r="O258" i="12"/>
  <c r="P258" i="12" s="1"/>
  <c r="Q258" i="12" s="1"/>
  <c r="R258" i="12" s="1"/>
  <c r="S258" i="12" s="1"/>
  <c r="T258" i="12" s="1"/>
  <c r="V258" i="12" s="1" a="1"/>
  <c r="V258" i="12" s="1"/>
  <c r="O99" i="12"/>
  <c r="P99" i="12" s="1"/>
  <c r="Q99" i="12" s="1"/>
  <c r="R99" i="12" s="1"/>
  <c r="S99" i="12" s="1"/>
  <c r="T99" i="12" s="1"/>
  <c r="V99" i="12" s="1" a="1"/>
  <c r="V99" i="12" s="1"/>
  <c r="O328" i="12"/>
  <c r="P328" i="12" s="1"/>
  <c r="Q328" i="12" s="1"/>
  <c r="R328" i="12" s="1"/>
  <c r="S328" i="12" s="1"/>
  <c r="T328" i="12" s="1"/>
  <c r="U328" i="12" s="1" a="1"/>
  <c r="U328" i="12" s="1"/>
  <c r="N483" i="3" s="1"/>
  <c r="O137" i="12"/>
  <c r="P137" i="12" s="1"/>
  <c r="Q137" i="12" s="1"/>
  <c r="R137" i="12" s="1"/>
  <c r="S137" i="12" s="1"/>
  <c r="T137" i="12" s="1"/>
  <c r="U137" i="12" s="1" a="1"/>
  <c r="U137" i="12" s="1"/>
  <c r="N260" i="3" s="1"/>
  <c r="O70" i="12"/>
  <c r="P70" i="12" s="1"/>
  <c r="Q70" i="12" s="1"/>
  <c r="R70" i="12" s="1"/>
  <c r="S70" i="12" s="1"/>
  <c r="T70" i="12" s="1"/>
  <c r="U70" i="12" s="1" a="1"/>
  <c r="U70" i="12" s="1"/>
  <c r="N78" i="3" s="1"/>
  <c r="O45" i="12"/>
  <c r="P45" i="12" s="1"/>
  <c r="Q45" i="12" s="1"/>
  <c r="R45" i="12" s="1"/>
  <c r="S45" i="12" s="1"/>
  <c r="T45" i="12" s="1"/>
  <c r="U45" i="12" s="1" a="1"/>
  <c r="U45" i="12" s="1"/>
  <c r="N55" i="3" s="1"/>
  <c r="O256" i="12"/>
  <c r="P256" i="12" s="1"/>
  <c r="Q256" i="12" s="1"/>
  <c r="R256" i="12" s="1"/>
  <c r="S256" i="12" s="1"/>
  <c r="T256" i="12" s="1"/>
  <c r="U256" i="12" s="1" a="1"/>
  <c r="U256" i="12" s="1"/>
  <c r="N226" i="3" s="1"/>
  <c r="O290" i="12"/>
  <c r="P290" i="12" s="1"/>
  <c r="Q290" i="12" s="1"/>
  <c r="R290" i="12" s="1"/>
  <c r="S290" i="12" s="1"/>
  <c r="T290" i="12" s="1"/>
  <c r="V290" i="12" s="1" a="1"/>
  <c r="V290" i="12" s="1"/>
  <c r="O129" i="12"/>
  <c r="P129" i="12" s="1"/>
  <c r="Q129" i="12" s="1"/>
  <c r="R129" i="12" s="1"/>
  <c r="S129" i="12" s="1"/>
  <c r="T129" i="12" s="1"/>
  <c r="U129" i="12" s="1" a="1"/>
  <c r="U129" i="12" s="1"/>
  <c r="N345" i="3" s="1"/>
  <c r="O88" i="12"/>
  <c r="P88" i="12" s="1"/>
  <c r="Q88" i="12" s="1"/>
  <c r="R88" i="12" s="1"/>
  <c r="S88" i="12" s="1"/>
  <c r="T88" i="12" s="1"/>
  <c r="U88" i="12" s="1" a="1"/>
  <c r="U88" i="12" s="1"/>
  <c r="N361" i="3" s="1"/>
  <c r="O244" i="12"/>
  <c r="P244" i="12" s="1"/>
  <c r="Q244" i="12" s="1"/>
  <c r="R244" i="12" s="1"/>
  <c r="S244" i="12" s="1"/>
  <c r="T244" i="12" s="1"/>
  <c r="U244" i="12" s="1" a="1"/>
  <c r="U244" i="12" s="1"/>
  <c r="N214" i="3" s="1"/>
  <c r="O103" i="12"/>
  <c r="P103" i="12" s="1"/>
  <c r="Q103" i="12" s="1"/>
  <c r="R103" i="12" s="1"/>
  <c r="S103" i="12" s="1"/>
  <c r="T103" i="12" s="1"/>
  <c r="V103" i="12" s="1" a="1"/>
  <c r="V103" i="12" s="1"/>
  <c r="O155" i="12"/>
  <c r="P155" i="12" s="1"/>
  <c r="Q155" i="12" s="1"/>
  <c r="R155" i="12" s="1"/>
  <c r="S155" i="12" s="1"/>
  <c r="T155" i="12" s="1"/>
  <c r="V155" i="12" s="1" a="1"/>
  <c r="V155" i="12" s="1"/>
  <c r="O132" i="12"/>
  <c r="P132" i="12" s="1"/>
  <c r="Q132" i="12" s="1"/>
  <c r="R132" i="12" s="1"/>
  <c r="S132" i="12" s="1"/>
  <c r="T132" i="12" s="1"/>
  <c r="V132" i="12" s="1" a="1"/>
  <c r="V132" i="12" s="1"/>
  <c r="O311" i="12"/>
  <c r="P311" i="12" s="1"/>
  <c r="Q311" i="12" s="1"/>
  <c r="R311" i="12" s="1"/>
  <c r="S311" i="12" s="1"/>
  <c r="T311" i="12" s="1"/>
  <c r="V311" i="12" s="1" a="1"/>
  <c r="V311" i="12" s="1"/>
  <c r="O188" i="12"/>
  <c r="P188" i="12" s="1"/>
  <c r="Q188" i="12" s="1"/>
  <c r="R188" i="12" s="1"/>
  <c r="S188" i="12" s="1"/>
  <c r="T188" i="12" s="1"/>
  <c r="V188" i="12" s="1" a="1"/>
  <c r="V188" i="12" s="1"/>
  <c r="O73" i="12"/>
  <c r="P73" i="12" s="1"/>
  <c r="Q73" i="12" s="1"/>
  <c r="R73" i="12" s="1"/>
  <c r="S73" i="12" s="1"/>
  <c r="T73" i="12" s="1"/>
  <c r="U73" i="12" s="1" a="1"/>
  <c r="U73" i="12" s="1"/>
  <c r="N81" i="3" s="1"/>
  <c r="O240" i="12"/>
  <c r="P240" i="12" s="1"/>
  <c r="Q240" i="12" s="1"/>
  <c r="R240" i="12" s="1"/>
  <c r="S240" i="12" s="1"/>
  <c r="T240" i="12" s="1"/>
  <c r="V240" i="12" s="1" a="1"/>
  <c r="V240" i="12" s="1"/>
  <c r="O241" i="12"/>
  <c r="P241" i="12" s="1"/>
  <c r="Q241" i="12" s="1"/>
  <c r="R241" i="12" s="1"/>
  <c r="S241" i="12" s="1"/>
  <c r="T241" i="12" s="1"/>
  <c r="V241" i="12" s="1" a="1"/>
  <c r="V241" i="12" s="1"/>
  <c r="O172" i="12"/>
  <c r="P172" i="12" s="1"/>
  <c r="Q172" i="12" s="1"/>
  <c r="R172" i="12" s="1"/>
  <c r="S172" i="12" s="1"/>
  <c r="T172" i="12" s="1"/>
  <c r="U172" i="12" s="1" a="1"/>
  <c r="U172" i="12" s="1"/>
  <c r="N143" i="3" s="1"/>
  <c r="O203" i="12"/>
  <c r="P203" i="12" s="1"/>
  <c r="Q203" i="12" s="1"/>
  <c r="R203" i="12" s="1"/>
  <c r="S203" i="12" s="1"/>
  <c r="T203" i="12" s="1"/>
  <c r="V203" i="12" s="1" a="1"/>
  <c r="V203" i="12" s="1"/>
  <c r="O261" i="12"/>
  <c r="P261" i="12" s="1"/>
  <c r="Q261" i="12" s="1"/>
  <c r="R261" i="12" s="1"/>
  <c r="S261" i="12" s="1"/>
  <c r="T261" i="12" s="1"/>
  <c r="U261" i="12" s="1" a="1"/>
  <c r="U261" i="12" s="1"/>
  <c r="N231" i="3" s="1"/>
  <c r="O368" i="12"/>
  <c r="P368" i="12" s="1"/>
  <c r="Q368" i="12" s="1"/>
  <c r="R368" i="12" s="1"/>
  <c r="S368" i="12" s="1"/>
  <c r="T368" i="12" s="1"/>
  <c r="V368" i="12" s="1" a="1"/>
  <c r="V368" i="12" s="1"/>
  <c r="O332" i="12"/>
  <c r="P332" i="12" s="1"/>
  <c r="Q332" i="12" s="1"/>
  <c r="R332" i="12" s="1"/>
  <c r="S332" i="12" s="1"/>
  <c r="T332" i="12" s="1"/>
  <c r="V332" i="12" s="1" a="1"/>
  <c r="V332" i="12" s="1"/>
  <c r="O58" i="12"/>
  <c r="P58" i="12" s="1"/>
  <c r="Q58" i="12" s="1"/>
  <c r="R58" i="12" s="1"/>
  <c r="S58" i="12" s="1"/>
  <c r="T58" i="12" s="1"/>
  <c r="U58" i="12" s="1" a="1"/>
  <c r="U58" i="12" s="1"/>
  <c r="N100" i="3" s="1"/>
  <c r="O338" i="12"/>
  <c r="P338" i="12" s="1"/>
  <c r="Q338" i="12" s="1"/>
  <c r="R338" i="12" s="1"/>
  <c r="S338" i="12" s="1"/>
  <c r="T338" i="12" s="1"/>
  <c r="U338" i="12" s="1" a="1"/>
  <c r="U338" i="12" s="1"/>
  <c r="N433" i="3" s="1"/>
  <c r="O266" i="12"/>
  <c r="P266" i="12" s="1"/>
  <c r="Q266" i="12" s="1"/>
  <c r="R266" i="12" s="1"/>
  <c r="S266" i="12" s="1"/>
  <c r="T266" i="12" s="1"/>
  <c r="V266" i="12" s="1" a="1"/>
  <c r="V266" i="12" s="1"/>
  <c r="O279" i="12"/>
  <c r="P279" i="12" s="1"/>
  <c r="Q279" i="12" s="1"/>
  <c r="R279" i="12" s="1"/>
  <c r="S279" i="12" s="1"/>
  <c r="T279" i="12" s="1"/>
  <c r="V279" i="12" s="1" a="1"/>
  <c r="V279" i="12" s="1"/>
  <c r="O305" i="12"/>
  <c r="P305" i="12" s="1"/>
  <c r="Q305" i="12" s="1"/>
  <c r="R305" i="12" s="1"/>
  <c r="S305" i="12" s="1"/>
  <c r="T305" i="12" s="1"/>
  <c r="V305" i="12" s="1" a="1"/>
  <c r="V305" i="12" s="1"/>
  <c r="O16" i="12"/>
  <c r="P16" i="12" s="1"/>
  <c r="Q16" i="12" s="1"/>
  <c r="R16" i="12" s="1"/>
  <c r="S16" i="12" s="1"/>
  <c r="T16" i="12" s="1"/>
  <c r="V16" i="12" s="1" a="1"/>
  <c r="V16" i="12" s="1"/>
  <c r="O383" i="12"/>
  <c r="P383" i="12" s="1"/>
  <c r="Q383" i="12" s="1"/>
  <c r="R383" i="12" s="1"/>
  <c r="S383" i="12" s="1"/>
  <c r="T383" i="12" s="1"/>
  <c r="U383" i="12" s="1" a="1"/>
  <c r="U383" i="12" s="1"/>
  <c r="N311" i="3" s="1"/>
  <c r="O108" i="12"/>
  <c r="P108" i="12" s="1"/>
  <c r="Q108" i="12" s="1"/>
  <c r="R108" i="12" s="1"/>
  <c r="S108" i="12" s="1"/>
  <c r="T108" i="12" s="1"/>
  <c r="U108" i="12" s="1" a="1"/>
  <c r="U108" i="12" s="1"/>
  <c r="N296" i="3" s="1"/>
  <c r="O42" i="12"/>
  <c r="P42" i="12" s="1"/>
  <c r="Q42" i="12" s="1"/>
  <c r="R42" i="12" s="1"/>
  <c r="S42" i="12" s="1"/>
  <c r="T42" i="12" s="1"/>
  <c r="V42" i="12" s="1" a="1"/>
  <c r="V42" i="12" s="1"/>
  <c r="O148" i="12"/>
  <c r="P148" i="12" s="1"/>
  <c r="Q148" i="12" s="1"/>
  <c r="R148" i="12" s="1"/>
  <c r="S148" i="12" s="1"/>
  <c r="T148" i="12" s="1"/>
  <c r="U148" i="12" s="1" a="1"/>
  <c r="U148" i="12" s="1"/>
  <c r="N139" i="3" s="1"/>
  <c r="O389" i="12"/>
  <c r="P389" i="12" s="1"/>
  <c r="Q389" i="12" s="1"/>
  <c r="R389" i="12" s="1"/>
  <c r="S389" i="12" s="1"/>
  <c r="T389" i="12" s="1"/>
  <c r="U389" i="12" s="1" a="1"/>
  <c r="U389" i="12" s="1"/>
  <c r="N116" i="3" s="1"/>
  <c r="O342" i="12"/>
  <c r="P342" i="12" s="1"/>
  <c r="Q342" i="12" s="1"/>
  <c r="R342" i="12" s="1"/>
  <c r="S342" i="12" s="1"/>
  <c r="T342" i="12" s="1"/>
  <c r="U342" i="12" s="1" a="1"/>
  <c r="U342" i="12" s="1"/>
  <c r="N485" i="3" s="1"/>
  <c r="O325" i="12"/>
  <c r="P325" i="12" s="1"/>
  <c r="Q325" i="12" s="1"/>
  <c r="R325" i="12" s="1"/>
  <c r="S325" i="12" s="1"/>
  <c r="T325" i="12" s="1"/>
  <c r="V325" i="12" s="1" a="1"/>
  <c r="V325" i="12" s="1"/>
  <c r="O304" i="12"/>
  <c r="P304" i="12" s="1"/>
  <c r="Q304" i="12" s="1"/>
  <c r="R304" i="12" s="1"/>
  <c r="S304" i="12" s="1"/>
  <c r="T304" i="12" s="1"/>
  <c r="U304" i="12" s="1" a="1"/>
  <c r="U304" i="12" s="1"/>
  <c r="N372" i="3" s="1"/>
  <c r="O366" i="12"/>
  <c r="P366" i="12" s="1"/>
  <c r="Q366" i="12" s="1"/>
  <c r="R366" i="12" s="1"/>
  <c r="S366" i="12" s="1"/>
  <c r="T366" i="12" s="1"/>
  <c r="U366" i="12" s="1" a="1"/>
  <c r="U366" i="12" s="1"/>
  <c r="N468" i="3" s="1"/>
  <c r="O294" i="12"/>
  <c r="P294" i="12" s="1"/>
  <c r="Q294" i="12" s="1"/>
  <c r="R294" i="12" s="1"/>
  <c r="S294" i="12" s="1"/>
  <c r="T294" i="12" s="1"/>
  <c r="V294" i="12" s="1" a="1"/>
  <c r="V294" i="12" s="1"/>
  <c r="O247" i="12"/>
  <c r="P247" i="12" s="1"/>
  <c r="Q247" i="12" s="1"/>
  <c r="R247" i="12" s="1"/>
  <c r="S247" i="12" s="1"/>
  <c r="T247" i="12" s="1"/>
  <c r="V247" i="12" s="1" a="1"/>
  <c r="V247" i="12" s="1"/>
  <c r="F19" i="5"/>
  <c r="O112" i="12"/>
  <c r="P112" i="12" s="1"/>
  <c r="Q112" i="12" s="1"/>
  <c r="R112" i="12" s="1"/>
  <c r="S112" i="12" s="1"/>
  <c r="T112" i="12" s="1"/>
  <c r="V112" i="12" s="1" a="1"/>
  <c r="V112" i="12" s="1"/>
  <c r="O237" i="12"/>
  <c r="P237" i="12" s="1"/>
  <c r="Q237" i="12" s="1"/>
  <c r="R237" i="12" s="1"/>
  <c r="S237" i="12" s="1"/>
  <c r="T237" i="12" s="1"/>
  <c r="V237" i="12" s="1" a="1"/>
  <c r="V237" i="12" s="1"/>
  <c r="O53" i="12"/>
  <c r="P53" i="12" s="1"/>
  <c r="Q53" i="12" s="1"/>
  <c r="R53" i="12" s="1"/>
  <c r="S53" i="12" s="1"/>
  <c r="T53" i="12" s="1"/>
  <c r="U53" i="12" s="1" a="1"/>
  <c r="U53" i="12" s="1"/>
  <c r="N61" i="3" s="1"/>
  <c r="O267" i="12"/>
  <c r="P267" i="12" s="1"/>
  <c r="Q267" i="12" s="1"/>
  <c r="R267" i="12" s="1"/>
  <c r="S267" i="12" s="1"/>
  <c r="T267" i="12" s="1"/>
  <c r="U267" i="12" s="1" a="1"/>
  <c r="U267" i="12" s="1"/>
  <c r="N383" i="3" s="1"/>
  <c r="V267" i="12" a="1"/>
  <c r="V267" i="12" s="1"/>
  <c r="O204" i="12"/>
  <c r="P204" i="12" s="1"/>
  <c r="Q204" i="12" s="1"/>
  <c r="R204" i="12" s="1"/>
  <c r="S204" i="12" s="1"/>
  <c r="T204" i="12" s="1"/>
  <c r="V204" i="12" s="1" a="1"/>
  <c r="V204" i="12" s="1"/>
  <c r="O138" i="12"/>
  <c r="P138" i="12" s="1"/>
  <c r="Q138" i="12" s="1"/>
  <c r="R138" i="12" s="1"/>
  <c r="S138" i="12" s="1"/>
  <c r="T138" i="12" s="1"/>
  <c r="V138" i="12" s="1" a="1"/>
  <c r="V138" i="12" s="1"/>
  <c r="O145" i="12"/>
  <c r="P145" i="12" s="1"/>
  <c r="Q145" i="12" s="1"/>
  <c r="R145" i="12" s="1"/>
  <c r="S145" i="12" s="1"/>
  <c r="T145" i="12" s="1"/>
  <c r="V145" i="12" s="1" a="1"/>
  <c r="V145" i="12" s="1"/>
  <c r="O185" i="12"/>
  <c r="P185" i="12" s="1"/>
  <c r="Q185" i="12" s="1"/>
  <c r="R185" i="12" s="1"/>
  <c r="S185" i="12" s="1"/>
  <c r="T185" i="12" s="1"/>
  <c r="V185" i="12" s="1" a="1"/>
  <c r="V185" i="12" s="1"/>
  <c r="O75" i="12"/>
  <c r="P75" i="12" s="1"/>
  <c r="Q75" i="12" s="1"/>
  <c r="R75" i="12" s="1"/>
  <c r="S75" i="12" s="1"/>
  <c r="T75" i="12" s="1"/>
  <c r="V75" i="12" s="1" a="1"/>
  <c r="V75" i="12" s="1"/>
  <c r="O213" i="12"/>
  <c r="P213" i="12" s="1"/>
  <c r="Q213" i="12" s="1"/>
  <c r="R213" i="12" s="1"/>
  <c r="S213" i="12" s="1"/>
  <c r="T213" i="12" s="1"/>
  <c r="U213" i="12" s="1" a="1"/>
  <c r="U213" i="12" s="1"/>
  <c r="N183" i="3" s="1"/>
  <c r="O134" i="12"/>
  <c r="P134" i="12" s="1"/>
  <c r="Q134" i="12" s="1"/>
  <c r="R134" i="12" s="1"/>
  <c r="S134" i="12" s="1"/>
  <c r="T134" i="12" s="1"/>
  <c r="V134" i="12" s="1" a="1"/>
  <c r="V134" i="12" s="1"/>
  <c r="O275" i="12"/>
  <c r="P275" i="12" s="1"/>
  <c r="Q275" i="12" s="1"/>
  <c r="R275" i="12" s="1"/>
  <c r="S275" i="12" s="1"/>
  <c r="T275" i="12" s="1"/>
  <c r="U275" i="12" s="1" a="1"/>
  <c r="U275" i="12" s="1"/>
  <c r="N391" i="3" s="1"/>
  <c r="O55" i="12"/>
  <c r="P55" i="12" s="1"/>
  <c r="Q55" i="12" s="1"/>
  <c r="R55" i="12" s="1"/>
  <c r="S55" i="12" s="1"/>
  <c r="T55" i="12" s="1"/>
  <c r="U55" i="12" s="1" a="1"/>
  <c r="U55" i="12" s="1"/>
  <c r="N63" i="3" s="1"/>
  <c r="O91" i="12"/>
  <c r="P91" i="12" s="1"/>
  <c r="Q91" i="12" s="1"/>
  <c r="R91" i="12" s="1"/>
  <c r="S91" i="12" s="1"/>
  <c r="T91" i="12" s="1"/>
  <c r="U91" i="12" s="1" a="1"/>
  <c r="U91" i="12" s="1"/>
  <c r="N364" i="3" s="1"/>
  <c r="O221" i="12"/>
  <c r="P221" i="12" s="1"/>
  <c r="Q221" i="12" s="1"/>
  <c r="R221" i="12" s="1"/>
  <c r="S221" i="12" s="1"/>
  <c r="T221" i="12" s="1"/>
  <c r="V221" i="12" s="1" a="1"/>
  <c r="V221" i="12" s="1"/>
  <c r="O27" i="12"/>
  <c r="P27" i="12" s="1"/>
  <c r="Q27" i="12" s="1"/>
  <c r="R27" i="12" s="1"/>
  <c r="S27" i="12" s="1"/>
  <c r="T27" i="12" s="1"/>
  <c r="V27" i="12" s="1" a="1"/>
  <c r="V27" i="12" s="1"/>
  <c r="O34" i="12"/>
  <c r="P34" i="12" s="1"/>
  <c r="Q34" i="12" s="1"/>
  <c r="R34" i="12" s="1"/>
  <c r="S34" i="12" s="1"/>
  <c r="T34" i="12" s="1"/>
  <c r="U34" i="12" s="1" a="1"/>
  <c r="U34" i="12" s="1"/>
  <c r="N46" i="3" s="1"/>
  <c r="O5" i="12"/>
  <c r="P5" i="12" s="1"/>
  <c r="Q5" i="12" s="1"/>
  <c r="R5" i="12" s="1"/>
  <c r="S5" i="12" s="1"/>
  <c r="T5" i="12" s="1"/>
  <c r="V5" i="12" s="1" a="1"/>
  <c r="V5" i="12" s="1"/>
  <c r="O182" i="12"/>
  <c r="P182" i="12" s="1"/>
  <c r="Q182" i="12" s="1"/>
  <c r="R182" i="12" s="1"/>
  <c r="S182" i="12" s="1"/>
  <c r="T182" i="12" s="1"/>
  <c r="U182" i="12" s="1" a="1"/>
  <c r="U182" i="12" s="1"/>
  <c r="N153" i="3" s="1"/>
  <c r="O50" i="12"/>
  <c r="P50" i="12" s="1"/>
  <c r="Q50" i="12" s="1"/>
  <c r="R50" i="12" s="1"/>
  <c r="S50" i="12" s="1"/>
  <c r="T50" i="12" s="1"/>
  <c r="U50" i="12" s="1" a="1"/>
  <c r="U50" i="12" s="1"/>
  <c r="N97" i="3" s="1"/>
  <c r="O128" i="12"/>
  <c r="P128" i="12" s="1"/>
  <c r="Q128" i="12" s="1"/>
  <c r="R128" i="12" s="1"/>
  <c r="S128" i="12" s="1"/>
  <c r="T128" i="12" s="1"/>
  <c r="U128" i="12" s="1" a="1"/>
  <c r="U128" i="12" s="1"/>
  <c r="N331" i="3" s="1"/>
  <c r="O212" i="12"/>
  <c r="P212" i="12" s="1"/>
  <c r="Q212" i="12" s="1"/>
  <c r="R212" i="12" s="1"/>
  <c r="S212" i="12" s="1"/>
  <c r="T212" i="12" s="1"/>
  <c r="U212" i="12" s="1" a="1"/>
  <c r="U212" i="12" s="1"/>
  <c r="N182" i="3" s="1"/>
  <c r="O76" i="12"/>
  <c r="P76" i="12" s="1"/>
  <c r="Q76" i="12" s="1"/>
  <c r="R76" i="12" s="1"/>
  <c r="S76" i="12" s="1"/>
  <c r="T76" i="12" s="1"/>
  <c r="U76" i="12" s="1" a="1"/>
  <c r="U76" i="12" s="1"/>
  <c r="N84" i="3" s="1"/>
  <c r="O217" i="12"/>
  <c r="P217" i="12" s="1"/>
  <c r="Q217" i="12" s="1"/>
  <c r="R217" i="12" s="1"/>
  <c r="S217" i="12" s="1"/>
  <c r="T217" i="12" s="1"/>
  <c r="V217" i="12" s="1" a="1"/>
  <c r="V217" i="12" s="1"/>
  <c r="O272" i="12"/>
  <c r="P272" i="12" s="1"/>
  <c r="Q272" i="12" s="1"/>
  <c r="R272" i="12" s="1"/>
  <c r="S272" i="12" s="1"/>
  <c r="T272" i="12" s="1"/>
  <c r="V272" i="12" s="1" a="1"/>
  <c r="V272" i="12" s="1"/>
  <c r="O152" i="12"/>
  <c r="P152" i="12" s="1"/>
  <c r="Q152" i="12" s="1"/>
  <c r="R152" i="12" s="1"/>
  <c r="S152" i="12" s="1"/>
  <c r="T152" i="12" s="1"/>
  <c r="U152" i="12" s="1" a="1"/>
  <c r="U152" i="12" s="1"/>
  <c r="N242" i="3" s="1"/>
  <c r="O286" i="12"/>
  <c r="P286" i="12" s="1"/>
  <c r="Q286" i="12" s="1"/>
  <c r="R286" i="12" s="1"/>
  <c r="S286" i="12" s="1"/>
  <c r="T286" i="12" s="1"/>
  <c r="U286" i="12" s="1" a="1"/>
  <c r="U286" i="12" s="1"/>
  <c r="N405" i="3" s="1"/>
  <c r="O178" i="12"/>
  <c r="P178" i="12" s="1"/>
  <c r="Q178" i="12" s="1"/>
  <c r="R178" i="12" s="1"/>
  <c r="S178" i="12" s="1"/>
  <c r="T178" i="12" s="1"/>
  <c r="U178" i="12" s="1" a="1"/>
  <c r="U178" i="12" s="1"/>
  <c r="N149" i="3" s="1"/>
  <c r="O254" i="12"/>
  <c r="P254" i="12" s="1"/>
  <c r="Q254" i="12" s="1"/>
  <c r="R254" i="12" s="1"/>
  <c r="S254" i="12" s="1"/>
  <c r="T254" i="12" s="1"/>
  <c r="U254" i="12" s="1" a="1"/>
  <c r="U254" i="12" s="1"/>
  <c r="N224" i="3" s="1"/>
  <c r="O231" i="12"/>
  <c r="P231" i="12" s="1"/>
  <c r="Q231" i="12" s="1"/>
  <c r="R231" i="12" s="1"/>
  <c r="S231" i="12" s="1"/>
  <c r="T231" i="12" s="1"/>
  <c r="V231" i="12" s="1" a="1"/>
  <c r="V231" i="12" s="1"/>
  <c r="O235" i="12"/>
  <c r="P235" i="12" s="1"/>
  <c r="Q235" i="12" s="1"/>
  <c r="R235" i="12" s="1"/>
  <c r="S235" i="12" s="1"/>
  <c r="T235" i="12" s="1"/>
  <c r="V235" i="12" s="1" a="1"/>
  <c r="V235" i="12" s="1"/>
  <c r="O283" i="12"/>
  <c r="P283" i="12" s="1"/>
  <c r="Q283" i="12" s="1"/>
  <c r="R283" i="12" s="1"/>
  <c r="S283" i="12" s="1"/>
  <c r="T283" i="12" s="1"/>
  <c r="U283" i="12" s="1" a="1"/>
  <c r="U283" i="12" s="1"/>
  <c r="N402" i="3" s="1"/>
  <c r="O184" i="12"/>
  <c r="P184" i="12" s="1"/>
  <c r="Q184" i="12" s="1"/>
  <c r="R184" i="12" s="1"/>
  <c r="S184" i="12" s="1"/>
  <c r="T184" i="12" s="1"/>
  <c r="U184" i="12" s="1" a="1"/>
  <c r="U184" i="12" s="1"/>
  <c r="N155" i="3" s="1"/>
  <c r="O142" i="12"/>
  <c r="P142" i="12" s="1"/>
  <c r="Q142" i="12" s="1"/>
  <c r="R142" i="12" s="1"/>
  <c r="S142" i="12" s="1"/>
  <c r="T142" i="12" s="1"/>
  <c r="V142" i="12" s="1" a="1"/>
  <c r="V142" i="12" s="1"/>
  <c r="G91" i="3"/>
  <c r="G19" i="5" s="1"/>
  <c r="O159" i="12"/>
  <c r="P159" i="12" s="1"/>
  <c r="Q159" i="12" s="1"/>
  <c r="R159" i="12" s="1"/>
  <c r="S159" i="12" s="1"/>
  <c r="T159" i="12" s="1"/>
  <c r="V159" i="12" s="1" a="1"/>
  <c r="V159" i="12" s="1"/>
  <c r="U159" i="12" a="1"/>
  <c r="U159" i="12" s="1"/>
  <c r="N249" i="3" s="1"/>
  <c r="O19" i="12"/>
  <c r="P19" i="12" s="1"/>
  <c r="Q19" i="12" s="1"/>
  <c r="R19" i="12" s="1"/>
  <c r="S19" i="12" s="1"/>
  <c r="T19" i="12" s="1"/>
  <c r="V19" i="12" s="1" a="1"/>
  <c r="V19" i="12" s="1"/>
  <c r="O151" i="12"/>
  <c r="P151" i="12" s="1"/>
  <c r="Q151" i="12" s="1"/>
  <c r="R151" i="12" s="1"/>
  <c r="S151" i="12" s="1"/>
  <c r="T151" i="12" s="1"/>
  <c r="V151" i="12" s="1" a="1"/>
  <c r="V151" i="12" s="1"/>
  <c r="U151" i="12" a="1"/>
  <c r="U151" i="12" s="1"/>
  <c r="N241" i="3" s="1"/>
  <c r="O268" i="12"/>
  <c r="P268" i="12" s="1"/>
  <c r="Q268" i="12" s="1"/>
  <c r="R268" i="12" s="1"/>
  <c r="S268" i="12" s="1"/>
  <c r="T268" i="12" s="1"/>
  <c r="U268" i="12" s="1" a="1"/>
  <c r="U268" i="12" s="1"/>
  <c r="N384" i="3" s="1"/>
  <c r="O174" i="12"/>
  <c r="P174" i="12" s="1"/>
  <c r="Q174" i="12" s="1"/>
  <c r="R174" i="12" s="1"/>
  <c r="S174" i="12" s="1"/>
  <c r="T174" i="12" s="1"/>
  <c r="U174" i="12" s="1" a="1"/>
  <c r="U174" i="12" s="1"/>
  <c r="N145" i="3" s="1"/>
  <c r="V174" i="12" a="1"/>
  <c r="V174" i="12" s="1"/>
  <c r="O340" i="12"/>
  <c r="P340" i="12" s="1"/>
  <c r="Q340" i="12" s="1"/>
  <c r="R340" i="12" s="1"/>
  <c r="S340" i="12" s="1"/>
  <c r="T340" i="12" s="1"/>
  <c r="U340" i="12" s="1" a="1"/>
  <c r="U340" i="12" s="1"/>
  <c r="N435" i="3" s="1"/>
  <c r="O12" i="12"/>
  <c r="P12" i="12" s="1"/>
  <c r="Q12" i="12" s="1"/>
  <c r="R12" i="12" s="1"/>
  <c r="S12" i="12" s="1"/>
  <c r="T12" i="12" s="1"/>
  <c r="V12" i="12" s="1" a="1"/>
  <c r="V12" i="12" s="1"/>
  <c r="U12" i="12" a="1"/>
  <c r="U12" i="12" s="1"/>
  <c r="N12" i="3" s="1"/>
  <c r="O253" i="12"/>
  <c r="P253" i="12" s="1"/>
  <c r="Q253" i="12" s="1"/>
  <c r="R253" i="12" s="1"/>
  <c r="S253" i="12" s="1"/>
  <c r="T253" i="12" s="1"/>
  <c r="V253" i="12" s="1" a="1"/>
  <c r="V253" i="12" s="1"/>
  <c r="O281" i="12"/>
  <c r="P281" i="12" s="1"/>
  <c r="Q281" i="12" s="1"/>
  <c r="R281" i="12" s="1"/>
  <c r="S281" i="12" s="1"/>
  <c r="T281" i="12" s="1"/>
  <c r="U281" i="12" s="1" a="1"/>
  <c r="U281" i="12" s="1"/>
  <c r="N400" i="3" s="1"/>
  <c r="V281" i="12" a="1"/>
  <c r="V281" i="12" s="1"/>
  <c r="O309" i="12"/>
  <c r="P309" i="12" s="1"/>
  <c r="Q309" i="12" s="1"/>
  <c r="R309" i="12" s="1"/>
  <c r="S309" i="12" s="1"/>
  <c r="T309" i="12" s="1"/>
  <c r="U309" i="12" s="1" a="1"/>
  <c r="U309" i="12" s="1"/>
  <c r="N377" i="3" s="1"/>
  <c r="O303" i="12"/>
  <c r="P303" i="12" s="1"/>
  <c r="Q303" i="12" s="1"/>
  <c r="R303" i="12" s="1"/>
  <c r="S303" i="12" s="1"/>
  <c r="T303" i="12" s="1"/>
  <c r="V303" i="12" s="1" a="1"/>
  <c r="V303" i="12" s="1"/>
  <c r="U303" i="12" a="1"/>
  <c r="U303" i="12" s="1"/>
  <c r="N371" i="3" s="1"/>
  <c r="O205" i="12"/>
  <c r="P205" i="12" s="1"/>
  <c r="Q205" i="12" s="1"/>
  <c r="R205" i="12" s="1"/>
  <c r="S205" i="12" s="1"/>
  <c r="T205" i="12" s="1"/>
  <c r="U205" i="12" s="1" a="1"/>
  <c r="U205" i="12" s="1"/>
  <c r="N175" i="3" s="1"/>
  <c r="O289" i="12"/>
  <c r="P289" i="12" s="1"/>
  <c r="Q289" i="12" s="1"/>
  <c r="R289" i="12" s="1"/>
  <c r="S289" i="12" s="1"/>
  <c r="T289" i="12" s="1"/>
  <c r="V289" i="12" s="1" a="1"/>
  <c r="V289" i="12" s="1"/>
  <c r="U289" i="12" a="1"/>
  <c r="U289" i="12" s="1"/>
  <c r="N408" i="3" s="1"/>
  <c r="O236" i="12"/>
  <c r="P236" i="12" s="1"/>
  <c r="Q236" i="12" s="1"/>
  <c r="R236" i="12" s="1"/>
  <c r="S236" i="12" s="1"/>
  <c r="T236" i="12" s="1"/>
  <c r="U236" i="12" s="1" a="1"/>
  <c r="U236" i="12" s="1"/>
  <c r="N206" i="3" s="1"/>
  <c r="O29" i="12"/>
  <c r="P29" i="12" s="1"/>
  <c r="Q29" i="12" s="1"/>
  <c r="R29" i="12" s="1"/>
  <c r="S29" i="12" s="1"/>
  <c r="T29" i="12" s="1"/>
  <c r="U29" i="12" s="1" a="1"/>
  <c r="U29" i="12" s="1"/>
  <c r="N43" i="3" s="1"/>
  <c r="V29" i="12" a="1"/>
  <c r="V29" i="12" s="1"/>
  <c r="O270" i="12"/>
  <c r="P270" i="12" s="1"/>
  <c r="Q270" i="12" s="1"/>
  <c r="R270" i="12" s="1"/>
  <c r="S270" i="12" s="1"/>
  <c r="T270" i="12" s="1"/>
  <c r="V270" i="12" s="1" a="1"/>
  <c r="V270" i="12" s="1"/>
  <c r="O37" i="12"/>
  <c r="P37" i="12" s="1"/>
  <c r="Q37" i="12" s="1"/>
  <c r="R37" i="12" s="1"/>
  <c r="S37" i="12" s="1"/>
  <c r="T37" i="12" s="1"/>
  <c r="U37" i="12" s="1" a="1"/>
  <c r="U37" i="12" s="1"/>
  <c r="N49" i="3" s="1"/>
  <c r="V37" i="12" a="1"/>
  <c r="V37" i="12" s="1"/>
  <c r="O245" i="12"/>
  <c r="P245" i="12" s="1"/>
  <c r="Q245" i="12" s="1"/>
  <c r="R245" i="12" s="1"/>
  <c r="S245" i="12" s="1"/>
  <c r="T245" i="12" s="1"/>
  <c r="V245" i="12" s="1" a="1"/>
  <c r="V245" i="12" s="1"/>
  <c r="O255" i="12"/>
  <c r="P255" i="12" s="1"/>
  <c r="Q255" i="12" s="1"/>
  <c r="R255" i="12" s="1"/>
  <c r="S255" i="12" s="1"/>
  <c r="T255" i="12" s="1"/>
  <c r="V255" i="12" s="1" a="1"/>
  <c r="V255" i="12" s="1"/>
  <c r="U255" i="12" a="1"/>
  <c r="U255" i="12" s="1"/>
  <c r="N225" i="3" s="1"/>
  <c r="O222" i="12"/>
  <c r="P222" i="12" s="1"/>
  <c r="Q222" i="12" s="1"/>
  <c r="R222" i="12" s="1"/>
  <c r="S222" i="12" s="1"/>
  <c r="T222" i="12" s="1"/>
  <c r="U222" i="12" s="1" a="1"/>
  <c r="U222" i="12" s="1"/>
  <c r="N192" i="3" s="1"/>
  <c r="O171" i="12"/>
  <c r="P171" i="12" s="1"/>
  <c r="Q171" i="12" s="1"/>
  <c r="R171" i="12" s="1"/>
  <c r="S171" i="12" s="1"/>
  <c r="T171" i="12" s="1"/>
  <c r="U171" i="12" s="1" a="1"/>
  <c r="U171" i="12" s="1"/>
  <c r="N142" i="3" s="1"/>
  <c r="V171" i="12" a="1"/>
  <c r="V171" i="12" s="1"/>
  <c r="O177" i="12"/>
  <c r="P177" i="12" s="1"/>
  <c r="Q177" i="12" s="1"/>
  <c r="R177" i="12" s="1"/>
  <c r="S177" i="12" s="1"/>
  <c r="T177" i="12" s="1"/>
  <c r="V177" i="12" s="1" a="1"/>
  <c r="V177" i="12" s="1"/>
  <c r="O31" i="12"/>
  <c r="P31" i="12" s="1"/>
  <c r="Q31" i="12" s="1"/>
  <c r="R31" i="12" s="1"/>
  <c r="S31" i="12" s="1"/>
  <c r="T31" i="12" s="1"/>
  <c r="V31" i="12" s="1" a="1"/>
  <c r="V31" i="12" s="1"/>
  <c r="U31" i="12" a="1"/>
  <c r="U31" i="12" s="1"/>
  <c r="N45" i="3" s="1"/>
  <c r="O227" i="12"/>
  <c r="P227" i="12" s="1"/>
  <c r="Q227" i="12" s="1"/>
  <c r="R227" i="12" s="1"/>
  <c r="S227" i="12" s="1"/>
  <c r="T227" i="12" s="1"/>
  <c r="U227" i="12" s="1" a="1"/>
  <c r="U227" i="12" s="1"/>
  <c r="N197" i="3" s="1"/>
  <c r="O327" i="12"/>
  <c r="P327" i="12" s="1"/>
  <c r="Q327" i="12" s="1"/>
  <c r="R327" i="12" s="1"/>
  <c r="S327" i="12" s="1"/>
  <c r="T327" i="12" s="1"/>
  <c r="U327" i="12" s="1" a="1"/>
  <c r="U327" i="12" s="1"/>
  <c r="N482" i="3" s="1"/>
  <c r="V327" i="12" a="1"/>
  <c r="V327" i="12" s="1"/>
  <c r="O329" i="12"/>
  <c r="P329" i="12" s="1"/>
  <c r="Q329" i="12" s="1"/>
  <c r="R329" i="12" s="1"/>
  <c r="S329" i="12" s="1"/>
  <c r="T329" i="12" s="1"/>
  <c r="U329" i="12" s="1" a="1"/>
  <c r="U329" i="12" s="1"/>
  <c r="N449" i="3" s="1"/>
  <c r="O72" i="12"/>
  <c r="P72" i="12" s="1"/>
  <c r="Q72" i="12" s="1"/>
  <c r="R72" i="12" s="1"/>
  <c r="S72" i="12" s="1"/>
  <c r="T72" i="12" s="1"/>
  <c r="U72" i="12" s="1" a="1"/>
  <c r="U72" i="12" s="1"/>
  <c r="N80" i="3" s="1"/>
  <c r="O232" i="12"/>
  <c r="P232" i="12" s="1"/>
  <c r="Q232" i="12" s="1"/>
  <c r="R232" i="12" s="1"/>
  <c r="S232" i="12" s="1"/>
  <c r="T232" i="12" s="1"/>
  <c r="U232" i="12" s="1" a="1"/>
  <c r="U232" i="12" s="1"/>
  <c r="N202" i="3" s="1"/>
  <c r="O181" i="12"/>
  <c r="P181" i="12" s="1"/>
  <c r="Q181" i="12" s="1"/>
  <c r="R181" i="12" s="1"/>
  <c r="S181" i="12" s="1"/>
  <c r="T181" i="12" s="1"/>
  <c r="V181" i="12" s="1" a="1"/>
  <c r="V181" i="12" s="1"/>
  <c r="U181" i="12" a="1"/>
  <c r="U181" i="12" s="1"/>
  <c r="N152" i="3" s="1"/>
  <c r="O271" i="12"/>
  <c r="P271" i="12" s="1"/>
  <c r="Q271" i="12" s="1"/>
  <c r="R271" i="12" s="1"/>
  <c r="S271" i="12" s="1"/>
  <c r="T271" i="12" s="1"/>
  <c r="V271" i="12" s="1" a="1"/>
  <c r="V271" i="12" s="1"/>
  <c r="O191" i="12"/>
  <c r="P191" i="12" s="1"/>
  <c r="Q191" i="12" s="1"/>
  <c r="R191" i="12" s="1"/>
  <c r="S191" i="12" s="1"/>
  <c r="T191" i="12" s="1"/>
  <c r="V191" i="12" s="1" a="1"/>
  <c r="V191" i="12" s="1"/>
  <c r="O186" i="12"/>
  <c r="P186" i="12" s="1"/>
  <c r="Q186" i="12" s="1"/>
  <c r="R186" i="12" s="1"/>
  <c r="S186" i="12" s="1"/>
  <c r="T186" i="12" s="1"/>
  <c r="U186" i="12" s="1" a="1"/>
  <c r="U186" i="12" s="1"/>
  <c r="N157" i="3" s="1"/>
  <c r="O345" i="12"/>
  <c r="P345" i="12" s="1"/>
  <c r="Q345" i="12" s="1"/>
  <c r="R345" i="12" s="1"/>
  <c r="S345" i="12" s="1"/>
  <c r="T345" i="12" s="1"/>
  <c r="U345" i="12" s="1" a="1"/>
  <c r="U345" i="12" s="1"/>
  <c r="N334" i="3" s="1"/>
  <c r="V345" i="12" a="1"/>
  <c r="V345" i="12" s="1"/>
  <c r="O292" i="12"/>
  <c r="P292" i="12" s="1"/>
  <c r="Q292" i="12" s="1"/>
  <c r="R292" i="12" s="1"/>
  <c r="S292" i="12" s="1"/>
  <c r="T292" i="12" s="1"/>
  <c r="V292" i="12" s="1" a="1"/>
  <c r="V292" i="12" s="1"/>
  <c r="O246" i="12"/>
  <c r="P246" i="12" s="1"/>
  <c r="Q246" i="12" s="1"/>
  <c r="R246" i="12" s="1"/>
  <c r="S246" i="12" s="1"/>
  <c r="T246" i="12" s="1"/>
  <c r="V246" i="12" s="1" a="1"/>
  <c r="V246" i="12" s="1"/>
  <c r="O233" i="12"/>
  <c r="P233" i="12" s="1"/>
  <c r="Q233" i="12" s="1"/>
  <c r="R233" i="12" s="1"/>
  <c r="S233" i="12" s="1"/>
  <c r="T233" i="12" s="1"/>
  <c r="U233" i="12" s="1" a="1"/>
  <c r="U233" i="12" s="1"/>
  <c r="N203" i="3" s="1"/>
  <c r="O22" i="12"/>
  <c r="P22" i="12" s="1"/>
  <c r="Q22" i="12" s="1"/>
  <c r="R22" i="12" s="1"/>
  <c r="S22" i="12" s="1"/>
  <c r="T22" i="12" s="1"/>
  <c r="V22" i="12" s="1" a="1"/>
  <c r="V22" i="12" s="1"/>
  <c r="U22" i="12" a="1"/>
  <c r="U22" i="12" s="1"/>
  <c r="N92" i="3" s="1"/>
  <c r="O133" i="12"/>
  <c r="P133" i="12" s="1"/>
  <c r="Q133" i="12" s="1"/>
  <c r="R133" i="12" s="1"/>
  <c r="S133" i="12" s="1"/>
  <c r="T133" i="12" s="1"/>
  <c r="U133" i="12" s="1" a="1"/>
  <c r="U133" i="12" s="1"/>
  <c r="N349" i="3" s="1"/>
  <c r="V133" i="12" a="1"/>
  <c r="V133" i="12" s="1"/>
  <c r="O223" i="12"/>
  <c r="P223" i="12" s="1"/>
  <c r="Q223" i="12" s="1"/>
  <c r="R223" i="12" s="1"/>
  <c r="S223" i="12" s="1"/>
  <c r="T223" i="12" s="1"/>
  <c r="V223" i="12" s="1" a="1"/>
  <c r="V223" i="12" s="1"/>
  <c r="U223" i="12" a="1"/>
  <c r="U223" i="12" s="1"/>
  <c r="N193" i="3" s="1"/>
  <c r="O260" i="12"/>
  <c r="P260" i="12" s="1"/>
  <c r="Q260" i="12" s="1"/>
  <c r="R260" i="12" s="1"/>
  <c r="S260" i="12" s="1"/>
  <c r="T260" i="12" s="1"/>
  <c r="V260" i="12" s="1" a="1"/>
  <c r="V260" i="12" s="1"/>
  <c r="U260" i="12" a="1"/>
  <c r="U260" i="12" s="1"/>
  <c r="N230" i="3" s="1"/>
  <c r="O146" i="12"/>
  <c r="P146" i="12" s="1"/>
  <c r="Q146" i="12" s="1"/>
  <c r="R146" i="12" s="1"/>
  <c r="S146" i="12" s="1"/>
  <c r="T146" i="12" s="1"/>
  <c r="U146" i="12" s="1" a="1"/>
  <c r="U146" i="12" s="1"/>
  <c r="N137" i="3" s="1"/>
  <c r="V146" i="12" a="1"/>
  <c r="V146" i="12" s="1"/>
  <c r="O250" i="12"/>
  <c r="P250" i="12" s="1"/>
  <c r="Q250" i="12" s="1"/>
  <c r="R250" i="12" s="1"/>
  <c r="S250" i="12" s="1"/>
  <c r="T250" i="12" s="1"/>
  <c r="U250" i="12" s="1" a="1"/>
  <c r="U250" i="12" s="1"/>
  <c r="N220" i="3" s="1"/>
  <c r="O170" i="12"/>
  <c r="P170" i="12" s="1"/>
  <c r="Q170" i="12" s="1"/>
  <c r="R170" i="12" s="1"/>
  <c r="S170" i="12" s="1"/>
  <c r="T170" i="12" s="1"/>
  <c r="U170" i="12" s="1" a="1"/>
  <c r="U170" i="12" s="1"/>
  <c r="N141" i="3" s="1"/>
  <c r="V170" i="12" a="1"/>
  <c r="V170" i="12" s="1"/>
  <c r="O21" i="12"/>
  <c r="P21" i="12" s="1"/>
  <c r="Q21" i="12" s="1"/>
  <c r="R21" i="12" s="1"/>
  <c r="S21" i="12" s="1"/>
  <c r="T21" i="12" s="1"/>
  <c r="V21" i="12" s="1" a="1"/>
  <c r="V21" i="12" s="1"/>
  <c r="U21" i="12" a="1"/>
  <c r="U21" i="12" s="1"/>
  <c r="N36" i="3" s="1"/>
  <c r="O207" i="12"/>
  <c r="P207" i="12" s="1"/>
  <c r="Q207" i="12" s="1"/>
  <c r="R207" i="12" s="1"/>
  <c r="S207" i="12" s="1"/>
  <c r="T207" i="12" s="1"/>
  <c r="U207" i="12" s="1" a="1"/>
  <c r="U207" i="12" s="1"/>
  <c r="N177" i="3" s="1"/>
  <c r="V207" i="12" a="1"/>
  <c r="V207" i="12" s="1"/>
  <c r="O312" i="12"/>
  <c r="P312" i="12" s="1"/>
  <c r="Q312" i="12" s="1"/>
  <c r="R312" i="12" s="1"/>
  <c r="S312" i="12" s="1"/>
  <c r="T312" i="12" s="1"/>
  <c r="V312" i="12" s="1" a="1"/>
  <c r="V312" i="12" s="1"/>
  <c r="U312" i="12" a="1"/>
  <c r="U312" i="12" s="1"/>
  <c r="N443" i="3" s="1"/>
  <c r="O189" i="12"/>
  <c r="P189" i="12" s="1"/>
  <c r="Q189" i="12" s="1"/>
  <c r="R189" i="12" s="1"/>
  <c r="S189" i="12" s="1"/>
  <c r="T189" i="12" s="1"/>
  <c r="V189" i="12" s="1" a="1"/>
  <c r="V189" i="12" s="1"/>
  <c r="U189" i="12" a="1"/>
  <c r="U189" i="12" s="1"/>
  <c r="N164" i="3" s="1"/>
  <c r="O71" i="12"/>
  <c r="P71" i="12" s="1"/>
  <c r="Q71" i="12" s="1"/>
  <c r="R71" i="12" s="1"/>
  <c r="S71" i="12" s="1"/>
  <c r="T71" i="12" s="1"/>
  <c r="U71" i="12" s="1" a="1"/>
  <c r="U71" i="12" s="1"/>
  <c r="N79" i="3" s="1"/>
  <c r="O229" i="12"/>
  <c r="P229" i="12" s="1"/>
  <c r="Q229" i="12" s="1"/>
  <c r="R229" i="12" s="1"/>
  <c r="S229" i="12" s="1"/>
  <c r="T229" i="12" s="1"/>
  <c r="V229" i="12" s="1" a="1"/>
  <c r="V229" i="12" s="1"/>
  <c r="U229" i="12" a="1"/>
  <c r="U229" i="12" s="1"/>
  <c r="N199" i="3" s="1"/>
  <c r="O52" i="12"/>
  <c r="P52" i="12" s="1"/>
  <c r="Q52" i="12" s="1"/>
  <c r="R52" i="12" s="1"/>
  <c r="S52" i="12" s="1"/>
  <c r="T52" i="12" s="1"/>
  <c r="V52" i="12" s="1" a="1"/>
  <c r="V52" i="12" s="1"/>
  <c r="U52" i="12" a="1"/>
  <c r="U52" i="12" s="1"/>
  <c r="N60" i="3" s="1"/>
  <c r="G119" i="3"/>
  <c r="O179" i="12"/>
  <c r="P179" i="12" s="1"/>
  <c r="Q179" i="12" s="1"/>
  <c r="R179" i="12" s="1"/>
  <c r="S179" i="12" s="1"/>
  <c r="T179" i="12" s="1"/>
  <c r="V179" i="12" s="1" a="1"/>
  <c r="V179" i="12" s="1"/>
  <c r="O121" i="12"/>
  <c r="P121" i="12" s="1"/>
  <c r="Q121" i="12" s="1"/>
  <c r="R121" i="12" s="1"/>
  <c r="S121" i="12" s="1"/>
  <c r="T121" i="12" s="1"/>
  <c r="U121" i="12" s="1" a="1"/>
  <c r="U121" i="12" s="1"/>
  <c r="N324" i="3" s="1"/>
  <c r="O176" i="12"/>
  <c r="P176" i="12" s="1"/>
  <c r="Q176" i="12" s="1"/>
  <c r="R176" i="12" s="1"/>
  <c r="S176" i="12" s="1"/>
  <c r="T176" i="12" s="1"/>
  <c r="U176" i="12" s="1" a="1"/>
  <c r="U176" i="12" s="1"/>
  <c r="N147" i="3" s="1"/>
  <c r="O156" i="12"/>
  <c r="P156" i="12" s="1"/>
  <c r="Q156" i="12" s="1"/>
  <c r="R156" i="12" s="1"/>
  <c r="S156" i="12" s="1"/>
  <c r="T156" i="12" s="1"/>
  <c r="U156" i="12" s="1" a="1"/>
  <c r="U156" i="12" s="1"/>
  <c r="N246" i="3" s="1"/>
  <c r="O130" i="12"/>
  <c r="P130" i="12" s="1"/>
  <c r="Q130" i="12" s="1"/>
  <c r="R130" i="12" s="1"/>
  <c r="S130" i="12" s="1"/>
  <c r="T130" i="12" s="1"/>
  <c r="U130" i="12" s="1" a="1"/>
  <c r="U130" i="12" s="1"/>
  <c r="N346" i="3" s="1"/>
  <c r="O93" i="12"/>
  <c r="P93" i="12" s="1"/>
  <c r="Q93" i="12" s="1"/>
  <c r="R93" i="12" s="1"/>
  <c r="S93" i="12" s="1"/>
  <c r="T93" i="12" s="1"/>
  <c r="V93" i="12" s="1" a="1"/>
  <c r="V93" i="12" s="1"/>
  <c r="O363" i="12"/>
  <c r="P363" i="12" s="1"/>
  <c r="Q363" i="12" s="1"/>
  <c r="R363" i="12" s="1"/>
  <c r="S363" i="12" s="1"/>
  <c r="T363" i="12" s="1"/>
  <c r="V363" i="12" s="1" a="1"/>
  <c r="V363" i="12" s="1"/>
  <c r="O269" i="12"/>
  <c r="P269" i="12" s="1"/>
  <c r="Q269" i="12" s="1"/>
  <c r="R269" i="12" s="1"/>
  <c r="S269" i="12" s="1"/>
  <c r="T269" i="12" s="1"/>
  <c r="V269" i="12" s="1" a="1"/>
  <c r="V269" i="12" s="1"/>
  <c r="O393" i="12"/>
  <c r="P393" i="12" s="1"/>
  <c r="Q393" i="12" s="1"/>
  <c r="R393" i="12" s="1"/>
  <c r="S393" i="12" s="1"/>
  <c r="T393" i="12" s="1"/>
  <c r="V393" i="12" s="1" a="1"/>
  <c r="V393" i="12" s="1"/>
  <c r="O24" i="12"/>
  <c r="P24" i="12" s="1"/>
  <c r="Q24" i="12" s="1"/>
  <c r="R24" i="12" s="1"/>
  <c r="S24" i="12" s="1"/>
  <c r="T24" i="12" s="1"/>
  <c r="U24" i="12" s="1" a="1"/>
  <c r="U24" i="12" s="1"/>
  <c r="N38" i="3" s="1"/>
  <c r="O8" i="12"/>
  <c r="P8" i="12" s="1"/>
  <c r="Q8" i="12" s="1"/>
  <c r="R8" i="12" s="1"/>
  <c r="S8" i="12" s="1"/>
  <c r="T8" i="12" s="1"/>
  <c r="U8" i="12" s="1" a="1"/>
  <c r="U8" i="12" s="1"/>
  <c r="N22" i="3" s="1"/>
  <c r="O107" i="12"/>
  <c r="P107" i="12" s="1"/>
  <c r="Q107" i="12" s="1"/>
  <c r="R107" i="12" s="1"/>
  <c r="S107" i="12" s="1"/>
  <c r="T107" i="12" s="1"/>
  <c r="U107" i="12" s="1" a="1"/>
  <c r="U107" i="12" s="1"/>
  <c r="N295" i="3" s="1"/>
  <c r="G292" i="3"/>
  <c r="G285" i="3" s="1"/>
  <c r="O150" i="12"/>
  <c r="P150" i="12" s="1"/>
  <c r="Q150" i="12" s="1"/>
  <c r="R150" i="12" s="1"/>
  <c r="S150" i="12" s="1"/>
  <c r="T150" i="12" s="1"/>
  <c r="V150" i="12" s="1" a="1"/>
  <c r="V150" i="12" s="1"/>
  <c r="U150" i="12" a="1"/>
  <c r="U150" i="12" s="1"/>
  <c r="N240" i="3" s="1"/>
  <c r="O164" i="12"/>
  <c r="P164" i="12" s="1"/>
  <c r="Q164" i="12" s="1"/>
  <c r="R164" i="12" s="1"/>
  <c r="S164" i="12" s="1"/>
  <c r="T164" i="12" s="1"/>
  <c r="V164" i="12" s="1" a="1"/>
  <c r="V164" i="12" s="1"/>
  <c r="U164" i="12" a="1"/>
  <c r="U164" i="12" s="1"/>
  <c r="N254" i="3" s="1"/>
  <c r="G319" i="3"/>
  <c r="O20" i="12"/>
  <c r="P20" i="12" s="1"/>
  <c r="Q20" i="12" s="1"/>
  <c r="R20" i="12" s="1"/>
  <c r="S20" i="12" s="1"/>
  <c r="T20" i="12" s="1"/>
  <c r="V20" i="12" s="1" a="1"/>
  <c r="V20" i="12" s="1"/>
  <c r="O194" i="12"/>
  <c r="P194" i="12" s="1"/>
  <c r="Q194" i="12" s="1"/>
  <c r="R194" i="12" s="1"/>
  <c r="S194" i="12" s="1"/>
  <c r="T194" i="12" s="1"/>
  <c r="V194" i="12" s="1" a="1"/>
  <c r="V194" i="12" s="1"/>
  <c r="U194" i="12" a="1"/>
  <c r="U194" i="12" s="1"/>
  <c r="N169" i="3" s="1"/>
  <c r="G114" i="3"/>
  <c r="O391" i="12"/>
  <c r="P391" i="12" s="1"/>
  <c r="Q391" i="12" s="1"/>
  <c r="R391" i="12" s="1"/>
  <c r="S391" i="12" s="1"/>
  <c r="T391" i="12" s="1"/>
  <c r="U391" i="12" s="1" a="1"/>
  <c r="U391" i="12" s="1"/>
  <c r="N121" i="3" s="1"/>
  <c r="F110" i="3"/>
  <c r="O230" i="12"/>
  <c r="P230" i="12" s="1"/>
  <c r="Q230" i="12" s="1"/>
  <c r="R230" i="12" s="1"/>
  <c r="S230" i="12" s="1"/>
  <c r="T230" i="12" s="1"/>
  <c r="U230" i="12" a="1"/>
  <c r="U230" i="12" s="1"/>
  <c r="N200" i="3" s="1"/>
  <c r="V230" i="12" a="1"/>
  <c r="V230" i="12" s="1"/>
  <c r="O28" i="12"/>
  <c r="P28" i="12" s="1"/>
  <c r="Q28" i="12" s="1"/>
  <c r="R28" i="12" s="1"/>
  <c r="S28" i="12" s="1"/>
  <c r="T28" i="12" s="1"/>
  <c r="U28" i="12" s="1" a="1"/>
  <c r="U28" i="12" s="1"/>
  <c r="N42" i="3" s="1"/>
  <c r="V28" i="12" a="1"/>
  <c r="V28" i="12" s="1"/>
  <c r="O350" i="12"/>
  <c r="P350" i="12" s="1"/>
  <c r="Q350" i="12" s="1"/>
  <c r="R350" i="12" s="1"/>
  <c r="S350" i="12" s="1"/>
  <c r="T350" i="12" s="1"/>
  <c r="U350" i="12" a="1"/>
  <c r="U350" i="12" s="1"/>
  <c r="N452" i="3" s="1"/>
  <c r="V350" i="12" a="1"/>
  <c r="V350" i="12" s="1"/>
  <c r="O259" i="12"/>
  <c r="P259" i="12" s="1"/>
  <c r="Q259" i="12" s="1"/>
  <c r="R259" i="12" s="1"/>
  <c r="S259" i="12" s="1"/>
  <c r="T259" i="12" s="1"/>
  <c r="V259" i="12" s="1" a="1"/>
  <c r="V259" i="12" s="1"/>
  <c r="O297" i="12"/>
  <c r="P297" i="12" s="1"/>
  <c r="Q297" i="12" s="1"/>
  <c r="R297" i="12" s="1"/>
  <c r="S297" i="12" s="1"/>
  <c r="T297" i="12" s="1"/>
  <c r="V297" i="12" a="1"/>
  <c r="V297" i="12" s="1"/>
  <c r="U297" i="12" a="1"/>
  <c r="U297" i="12" s="1"/>
  <c r="N416" i="3" s="1"/>
  <c r="O195" i="12"/>
  <c r="P195" i="12" s="1"/>
  <c r="Q195" i="12" s="1"/>
  <c r="R195" i="12" s="1"/>
  <c r="S195" i="12" s="1"/>
  <c r="T195" i="12" s="1"/>
  <c r="U195" i="12" s="1" a="1"/>
  <c r="U195" i="12" s="1"/>
  <c r="N170" i="3" s="1"/>
  <c r="V195" i="12" a="1"/>
  <c r="V195" i="12" s="1"/>
  <c r="O365" i="12"/>
  <c r="P365" i="12" s="1"/>
  <c r="Q365" i="12" s="1"/>
  <c r="R365" i="12" s="1"/>
  <c r="S365" i="12" s="1"/>
  <c r="T365" i="12" s="1"/>
  <c r="U365" i="12" s="1" a="1"/>
  <c r="U365" i="12" s="1"/>
  <c r="N467" i="3" s="1"/>
  <c r="V365" i="12" a="1"/>
  <c r="V365" i="12" s="1"/>
  <c r="O98" i="12"/>
  <c r="P98" i="12" s="1"/>
  <c r="Q98" i="12" s="1"/>
  <c r="R98" i="12" s="1"/>
  <c r="S98" i="12" s="1"/>
  <c r="T98" i="12" s="1"/>
  <c r="U98" i="12" s="1" a="1"/>
  <c r="U98" i="12" s="1"/>
  <c r="N279" i="3" s="1"/>
  <c r="V98" i="12" a="1"/>
  <c r="V98" i="12" s="1"/>
  <c r="O372" i="12"/>
  <c r="P372" i="12" s="1"/>
  <c r="Q372" i="12" s="1"/>
  <c r="R372" i="12" s="1"/>
  <c r="S372" i="12" s="1"/>
  <c r="T372" i="12" s="1"/>
  <c r="U372" i="12" s="1" a="1"/>
  <c r="U372" i="12" s="1"/>
  <c r="N474" i="3" s="1"/>
  <c r="O208" i="12"/>
  <c r="P208" i="12" s="1"/>
  <c r="Q208" i="12" s="1"/>
  <c r="R208" i="12" s="1"/>
  <c r="S208" i="12" s="1"/>
  <c r="T208" i="12" s="1"/>
  <c r="U208" i="12" s="1" a="1"/>
  <c r="U208" i="12" s="1"/>
  <c r="N178" i="3" s="1"/>
  <c r="O175" i="12"/>
  <c r="P175" i="12" s="1"/>
  <c r="Q175" i="12" s="1"/>
  <c r="R175" i="12" s="1"/>
  <c r="S175" i="12" s="1"/>
  <c r="T175" i="12" s="1"/>
  <c r="U175" i="12" s="1" a="1"/>
  <c r="U175" i="12" s="1"/>
  <c r="N146" i="3" s="1"/>
  <c r="O131" i="12"/>
  <c r="P131" i="12" s="1"/>
  <c r="Q131" i="12" s="1"/>
  <c r="R131" i="12" s="1"/>
  <c r="S131" i="12" s="1"/>
  <c r="T131" i="12" s="1"/>
  <c r="U131" i="12" a="1"/>
  <c r="U131" i="12" s="1"/>
  <c r="N347" i="3" s="1"/>
  <c r="V131" i="12" a="1"/>
  <c r="V131" i="12" s="1"/>
  <c r="O251" i="12"/>
  <c r="P251" i="12" s="1"/>
  <c r="Q251" i="12" s="1"/>
  <c r="R251" i="12" s="1"/>
  <c r="S251" i="12" s="1"/>
  <c r="T251" i="12" s="1"/>
  <c r="V251" i="12" s="1" a="1"/>
  <c r="V251" i="12" s="1"/>
  <c r="U251" i="12" a="1"/>
  <c r="U251" i="12" s="1"/>
  <c r="N221" i="3" s="1"/>
  <c r="O360" i="12"/>
  <c r="P360" i="12" s="1"/>
  <c r="Q360" i="12" s="1"/>
  <c r="R360" i="12" s="1"/>
  <c r="S360" i="12" s="1"/>
  <c r="T360" i="12" s="1"/>
  <c r="V360" i="12" s="1" a="1"/>
  <c r="V360" i="12" s="1"/>
  <c r="U360" i="12" a="1"/>
  <c r="U360" i="12" s="1"/>
  <c r="N462" i="3" s="1"/>
  <c r="O136" i="12"/>
  <c r="P136" i="12" s="1"/>
  <c r="Q136" i="12" s="1"/>
  <c r="R136" i="12" s="1"/>
  <c r="S136" i="12" s="1"/>
  <c r="T136" i="12" s="1"/>
  <c r="V136" i="12" s="1" a="1"/>
  <c r="V136" i="12" s="1"/>
  <c r="U136" i="12" a="1"/>
  <c r="U136" i="12" s="1"/>
  <c r="N352" i="3" s="1"/>
  <c r="O163" i="12"/>
  <c r="P163" i="12" s="1"/>
  <c r="Q163" i="12" s="1"/>
  <c r="R163" i="12" s="1"/>
  <c r="S163" i="12" s="1"/>
  <c r="T163" i="12" s="1"/>
  <c r="U163" i="12" s="1" a="1"/>
  <c r="U163" i="12" s="1"/>
  <c r="N253" i="3" s="1"/>
  <c r="V163" i="12" a="1"/>
  <c r="V163" i="12" s="1"/>
  <c r="O387" i="12"/>
  <c r="P387" i="12" s="1"/>
  <c r="Q387" i="12" s="1"/>
  <c r="R387" i="12" s="1"/>
  <c r="S387" i="12" s="1"/>
  <c r="T387" i="12" s="1"/>
  <c r="U387" i="12" s="1" a="1"/>
  <c r="U387" i="12" s="1"/>
  <c r="N120" i="3" s="1"/>
  <c r="V387" i="12" a="1"/>
  <c r="V387" i="12" s="1"/>
  <c r="O101" i="12"/>
  <c r="P101" i="12" s="1"/>
  <c r="Q101" i="12" s="1"/>
  <c r="R101" i="12" s="1"/>
  <c r="S101" i="12" s="1"/>
  <c r="T101" i="12" s="1"/>
  <c r="V101" i="12" s="1" a="1"/>
  <c r="V101" i="12" s="1"/>
  <c r="U101" i="12" a="1"/>
  <c r="U101" i="12" s="1"/>
  <c r="N282" i="3" s="1"/>
  <c r="F85" i="5"/>
  <c r="F68" i="5"/>
  <c r="F18" i="5"/>
  <c r="O200" i="12"/>
  <c r="P200" i="12" s="1"/>
  <c r="Q200" i="12" s="1"/>
  <c r="R200" i="12" s="1"/>
  <c r="S200" i="12" s="1"/>
  <c r="T200" i="12" s="1"/>
  <c r="U200" i="12" s="1" a="1"/>
  <c r="U200" i="12" s="1"/>
  <c r="N128" i="3" s="1"/>
  <c r="O265" i="12"/>
  <c r="P265" i="12" s="1"/>
  <c r="Q265" i="12" s="1"/>
  <c r="R265" i="12" s="1"/>
  <c r="S265" i="12" s="1"/>
  <c r="T265" i="12" s="1"/>
  <c r="V265" i="12" s="1" a="1"/>
  <c r="V265" i="12" s="1"/>
  <c r="O326" i="12"/>
  <c r="P326" i="12" s="1"/>
  <c r="Q326" i="12" s="1"/>
  <c r="R326" i="12" s="1"/>
  <c r="S326" i="12" s="1"/>
  <c r="T326" i="12" s="1"/>
  <c r="V326" i="12" s="1" a="1"/>
  <c r="V326" i="12" s="1"/>
  <c r="U326" i="12" a="1"/>
  <c r="U326" i="12" s="1"/>
  <c r="N481" i="3" s="1"/>
  <c r="O13" i="12"/>
  <c r="P13" i="12" s="1"/>
  <c r="Q13" i="12" s="1"/>
  <c r="R13" i="12" s="1"/>
  <c r="S13" i="12" s="1"/>
  <c r="T13" i="12" s="1"/>
  <c r="U13" i="12" s="1" a="1"/>
  <c r="U13" i="12" s="1"/>
  <c r="N13" i="3" s="1"/>
  <c r="O118" i="12"/>
  <c r="P118" i="12" s="1"/>
  <c r="Q118" i="12" s="1"/>
  <c r="R118" i="12" s="1"/>
  <c r="S118" i="12" s="1"/>
  <c r="T118" i="12" s="1"/>
  <c r="V118" i="12" s="1" a="1"/>
  <c r="V118" i="12" s="1"/>
  <c r="O105" i="12"/>
  <c r="P105" i="12" s="1"/>
  <c r="Q105" i="12" s="1"/>
  <c r="R105" i="12" s="1"/>
  <c r="S105" i="12" s="1"/>
  <c r="T105" i="12" s="1"/>
  <c r="V105" i="12" s="1" a="1"/>
  <c r="V105" i="12" s="1"/>
  <c r="U105" i="12" a="1"/>
  <c r="U105" i="12" s="1"/>
  <c r="N290" i="3" s="1"/>
  <c r="N289" i="3" s="1"/>
  <c r="F72" i="5"/>
  <c r="F62" i="5"/>
  <c r="G17" i="3"/>
  <c r="G9" i="3" s="1"/>
  <c r="O86" i="12"/>
  <c r="P86" i="12" s="1"/>
  <c r="Q86" i="12" s="1"/>
  <c r="R86" i="12" s="1"/>
  <c r="S86" i="12" s="1"/>
  <c r="T86" i="12" s="1"/>
  <c r="V86" i="12" s="1" a="1"/>
  <c r="V86" i="12" s="1"/>
  <c r="U86" i="12" a="1"/>
  <c r="U86" i="12" s="1"/>
  <c r="N359" i="3" s="1"/>
  <c r="O104" i="12"/>
  <c r="P104" i="12" s="1"/>
  <c r="Q104" i="12" s="1"/>
  <c r="R104" i="12" s="1"/>
  <c r="S104" i="12" s="1"/>
  <c r="T104" i="12" s="1"/>
  <c r="U104" i="12" s="1" a="1"/>
  <c r="U104" i="12" s="1"/>
  <c r="N293" i="3" s="1"/>
  <c r="V104" i="12" a="1"/>
  <c r="V104" i="12" s="1"/>
  <c r="O369" i="12"/>
  <c r="P369" i="12" s="1"/>
  <c r="Q369" i="12" s="1"/>
  <c r="R369" i="12" s="1"/>
  <c r="S369" i="12" s="1"/>
  <c r="T369" i="12" s="1"/>
  <c r="V369" i="12" s="1" a="1"/>
  <c r="V369" i="12" s="1"/>
  <c r="U369" i="12" a="1"/>
  <c r="U369" i="12" s="1"/>
  <c r="N471" i="3" s="1"/>
  <c r="O321" i="12"/>
  <c r="P321" i="12" s="1"/>
  <c r="Q321" i="12" s="1"/>
  <c r="R321" i="12" s="1"/>
  <c r="S321" i="12" s="1"/>
  <c r="T321" i="12" s="1"/>
  <c r="V321" i="12" s="1" a="1"/>
  <c r="V321" i="12" s="1"/>
  <c r="U321" i="12" a="1"/>
  <c r="U321" i="12" s="1"/>
  <c r="N446" i="3" s="1"/>
  <c r="O117" i="12"/>
  <c r="P117" i="12" s="1"/>
  <c r="Q117" i="12" s="1"/>
  <c r="R117" i="12" s="1"/>
  <c r="S117" i="12" s="1"/>
  <c r="T117" i="12" s="1"/>
  <c r="V117" i="12" s="1" a="1"/>
  <c r="V117" i="12" s="1"/>
  <c r="O358" i="12"/>
  <c r="P358" i="12" s="1"/>
  <c r="Q358" i="12" s="1"/>
  <c r="R358" i="12" s="1"/>
  <c r="S358" i="12" s="1"/>
  <c r="T358" i="12" s="1"/>
  <c r="V358" i="12" s="1" a="1"/>
  <c r="V358" i="12" s="1"/>
  <c r="U358" i="12" a="1"/>
  <c r="U358" i="12" s="1"/>
  <c r="N460" i="3" s="1"/>
  <c r="O378" i="12"/>
  <c r="P378" i="12" s="1"/>
  <c r="Q378" i="12" s="1"/>
  <c r="R378" i="12" s="1"/>
  <c r="S378" i="12" s="1"/>
  <c r="T378" i="12" s="1"/>
  <c r="U378" i="12" s="1" a="1"/>
  <c r="U378" i="12" s="1"/>
  <c r="N486" i="3" s="1"/>
  <c r="V378" i="12" a="1"/>
  <c r="V378" i="12" s="1"/>
  <c r="O388" i="12"/>
  <c r="P388" i="12" s="1"/>
  <c r="Q388" i="12" s="1"/>
  <c r="R388" i="12" s="1"/>
  <c r="S388" i="12" s="1"/>
  <c r="T388" i="12" s="1"/>
  <c r="V388" i="12" s="1" a="1"/>
  <c r="V388" i="12" s="1"/>
  <c r="U388" i="12" a="1"/>
  <c r="U388" i="12" s="1"/>
  <c r="N115" i="3" s="1"/>
  <c r="O379" i="12"/>
  <c r="P379" i="12" s="1"/>
  <c r="Q379" i="12" s="1"/>
  <c r="R379" i="12" s="1"/>
  <c r="S379" i="12" s="1"/>
  <c r="T379" i="12" s="1"/>
  <c r="U379" i="12" s="1" a="1"/>
  <c r="U379" i="12" s="1"/>
  <c r="N438" i="3" s="1"/>
  <c r="V379" i="12" a="1"/>
  <c r="V379" i="12" s="1"/>
  <c r="O160" i="12"/>
  <c r="P160" i="12" s="1"/>
  <c r="Q160" i="12" s="1"/>
  <c r="R160" i="12" s="1"/>
  <c r="S160" i="12" s="1"/>
  <c r="T160" i="12" s="1"/>
  <c r="V160" i="12" s="1" a="1"/>
  <c r="V160" i="12" s="1"/>
  <c r="U160" i="12" a="1"/>
  <c r="U160" i="12" s="1"/>
  <c r="N250" i="3" s="1"/>
  <c r="O351" i="12"/>
  <c r="P351" i="12" s="1"/>
  <c r="Q351" i="12" s="1"/>
  <c r="R351" i="12" s="1"/>
  <c r="S351" i="12" s="1"/>
  <c r="T351" i="12" s="1"/>
  <c r="U351" i="12" s="1" a="1"/>
  <c r="U351" i="12" s="1"/>
  <c r="N453" i="3" s="1"/>
  <c r="O282" i="12"/>
  <c r="P282" i="12" s="1"/>
  <c r="Q282" i="12" s="1"/>
  <c r="R282" i="12" s="1"/>
  <c r="S282" i="12" s="1"/>
  <c r="T282" i="12" s="1"/>
  <c r="U282" i="12" s="1" a="1"/>
  <c r="U282" i="12" s="1"/>
  <c r="N401" i="3" s="1"/>
  <c r="O202" i="12"/>
  <c r="P202" i="12" s="1"/>
  <c r="Q202" i="12" s="1"/>
  <c r="R202" i="12" s="1"/>
  <c r="S202" i="12" s="1"/>
  <c r="T202" i="12" s="1"/>
  <c r="V202" i="12" s="1" a="1"/>
  <c r="V202" i="12" s="1"/>
  <c r="O341" i="12"/>
  <c r="P341" i="12" s="1"/>
  <c r="Q341" i="12" s="1"/>
  <c r="R341" i="12" s="1"/>
  <c r="S341" i="12" s="1"/>
  <c r="T341" i="12" s="1"/>
  <c r="V341" i="12" s="1" a="1"/>
  <c r="V341" i="12" s="1"/>
  <c r="O333" i="12"/>
  <c r="P333" i="12" s="1"/>
  <c r="Q333" i="12" s="1"/>
  <c r="R333" i="12" s="1"/>
  <c r="S333" i="12" s="1"/>
  <c r="T333" i="12" s="1"/>
  <c r="U333" i="12" s="1" a="1"/>
  <c r="U333" i="12" s="1"/>
  <c r="N429" i="3" s="1"/>
  <c r="O51" i="12"/>
  <c r="P51" i="12" s="1"/>
  <c r="Q51" i="12" s="1"/>
  <c r="R51" i="12" s="1"/>
  <c r="S51" i="12" s="1"/>
  <c r="T51" i="12" s="1"/>
  <c r="V51" i="12" s="1" a="1"/>
  <c r="V51" i="12" s="1"/>
  <c r="O330" i="12"/>
  <c r="P330" i="12" s="1"/>
  <c r="Q330" i="12" s="1"/>
  <c r="R330" i="12" s="1"/>
  <c r="S330" i="12" s="1"/>
  <c r="T330" i="12" s="1"/>
  <c r="V330" i="12" s="1" a="1"/>
  <c r="V330" i="12" s="1"/>
  <c r="U330" i="12" a="1"/>
  <c r="U330" i="12" s="1"/>
  <c r="N450" i="3" s="1"/>
  <c r="O238" i="12"/>
  <c r="P238" i="12" s="1"/>
  <c r="Q238" i="12" s="1"/>
  <c r="R238" i="12" s="1"/>
  <c r="S238" i="12" s="1"/>
  <c r="T238" i="12" s="1"/>
  <c r="U238" i="12" s="1" a="1"/>
  <c r="U238" i="12" s="1"/>
  <c r="N208" i="3" s="1"/>
  <c r="O206" i="12"/>
  <c r="P206" i="12" s="1"/>
  <c r="Q206" i="12" s="1"/>
  <c r="R206" i="12" s="1"/>
  <c r="S206" i="12" s="1"/>
  <c r="T206" i="12" s="1"/>
  <c r="V206" i="12" s="1" a="1"/>
  <c r="V206" i="12" s="1"/>
  <c r="O193" i="12"/>
  <c r="P193" i="12" s="1"/>
  <c r="Q193" i="12" s="1"/>
  <c r="R193" i="12" s="1"/>
  <c r="S193" i="12" s="1"/>
  <c r="T193" i="12" s="1"/>
  <c r="U193" i="12" s="1" a="1"/>
  <c r="U193" i="12" s="1"/>
  <c r="N168" i="3" s="1"/>
  <c r="G30" i="3"/>
  <c r="O296" i="12"/>
  <c r="P296" i="12" s="1"/>
  <c r="Q296" i="12" s="1"/>
  <c r="R296" i="12" s="1"/>
  <c r="S296" i="12" s="1"/>
  <c r="T296" i="12" s="1"/>
  <c r="V296" i="12" a="1"/>
  <c r="V296" i="12" s="1"/>
  <c r="U296" i="12" a="1"/>
  <c r="U296" i="12" s="1"/>
  <c r="N415" i="3" s="1"/>
  <c r="O183" i="12"/>
  <c r="P183" i="12" s="1"/>
  <c r="Q183" i="12" s="1"/>
  <c r="R183" i="12" s="1"/>
  <c r="S183" i="12" s="1"/>
  <c r="T183" i="12" s="1"/>
  <c r="U183" i="12" a="1"/>
  <c r="U183" i="12" s="1"/>
  <c r="N154" i="3" s="1"/>
  <c r="V183" i="12" a="1"/>
  <c r="V183" i="12" s="1"/>
  <c r="O65" i="12"/>
  <c r="P65" i="12" s="1"/>
  <c r="Q65" i="12" s="1"/>
  <c r="R65" i="12" s="1"/>
  <c r="S65" i="12" s="1"/>
  <c r="T65" i="12" s="1"/>
  <c r="U65" i="12" s="1" a="1"/>
  <c r="U65" i="12" s="1"/>
  <c r="N101" i="3" s="1"/>
  <c r="V65" i="12" a="1"/>
  <c r="V65" i="12" s="1"/>
  <c r="O7" i="12"/>
  <c r="P7" i="12" s="1"/>
  <c r="Q7" i="12" s="1"/>
  <c r="R7" i="12" s="1"/>
  <c r="S7" i="12" s="1"/>
  <c r="T7" i="12" s="1"/>
  <c r="V7" i="12" s="1" a="1"/>
  <c r="V7" i="12" s="1"/>
  <c r="U7" i="12" a="1"/>
  <c r="U7" i="12" s="1"/>
  <c r="N21" i="3" s="1"/>
  <c r="O331" i="12"/>
  <c r="P331" i="12" s="1"/>
  <c r="Q331" i="12" s="1"/>
  <c r="R331" i="12" s="1"/>
  <c r="S331" i="12" s="1"/>
  <c r="T331" i="12" s="1"/>
  <c r="V331" i="12" a="1"/>
  <c r="V331" i="12" s="1"/>
  <c r="U331" i="12" a="1"/>
  <c r="U331" i="12" s="1"/>
  <c r="N427" i="3" s="1"/>
  <c r="O36" i="12"/>
  <c r="P36" i="12" s="1"/>
  <c r="Q36" i="12" s="1"/>
  <c r="R36" i="12" s="1"/>
  <c r="S36" i="12" s="1"/>
  <c r="T36" i="12" s="1"/>
  <c r="U36" i="12" a="1"/>
  <c r="U36" i="12" s="1"/>
  <c r="N48" i="3" s="1"/>
  <c r="V36" i="12" a="1"/>
  <c r="V36" i="12" s="1"/>
  <c r="O215" i="12"/>
  <c r="P215" i="12" s="1"/>
  <c r="Q215" i="12" s="1"/>
  <c r="R215" i="12" s="1"/>
  <c r="S215" i="12" s="1"/>
  <c r="T215" i="12" s="1"/>
  <c r="U215" i="12" s="1" a="1"/>
  <c r="U215" i="12" s="1"/>
  <c r="N185" i="3" s="1"/>
  <c r="V215" i="12" a="1"/>
  <c r="V215" i="12" s="1"/>
  <c r="O11" i="12"/>
  <c r="P11" i="12" s="1"/>
  <c r="Q11" i="12" s="1"/>
  <c r="R11" i="12" s="1"/>
  <c r="S11" i="12" s="1"/>
  <c r="T11" i="12" s="1"/>
  <c r="U11" i="12" s="1" a="1"/>
  <c r="U11" i="12" s="1"/>
  <c r="N11" i="3" s="1"/>
  <c r="O284" i="12"/>
  <c r="P284" i="12" s="1"/>
  <c r="Q284" i="12" s="1"/>
  <c r="R284" i="12" s="1"/>
  <c r="S284" i="12" s="1"/>
  <c r="T284" i="12" s="1"/>
  <c r="V284" i="12" s="1" a="1"/>
  <c r="V284" i="12" s="1"/>
  <c r="O106" i="12"/>
  <c r="P106" i="12" s="1"/>
  <c r="Q106" i="12" s="1"/>
  <c r="R106" i="12" s="1"/>
  <c r="S106" i="12" s="1"/>
  <c r="T106" i="12" s="1"/>
  <c r="U106" i="12" s="1" a="1"/>
  <c r="U106" i="12" s="1"/>
  <c r="N294" i="3" s="1"/>
  <c r="O209" i="12"/>
  <c r="P209" i="12" s="1"/>
  <c r="Q209" i="12" s="1"/>
  <c r="R209" i="12" s="1"/>
  <c r="S209" i="12" s="1"/>
  <c r="T209" i="12" s="1"/>
  <c r="V209" i="12" s="1" a="1"/>
  <c r="V209" i="12" s="1"/>
  <c r="U209" i="12" a="1"/>
  <c r="U209" i="12" s="1"/>
  <c r="N179" i="3" s="1"/>
  <c r="O316" i="12"/>
  <c r="P316" i="12" s="1"/>
  <c r="Q316" i="12" s="1"/>
  <c r="R316" i="12" s="1"/>
  <c r="S316" i="12" s="1"/>
  <c r="T316" i="12" s="1"/>
  <c r="U316" i="12" s="1" a="1"/>
  <c r="U316" i="12" s="1"/>
  <c r="N423" i="3" s="1"/>
  <c r="O87" i="12"/>
  <c r="P87" i="12" s="1"/>
  <c r="Q87" i="12" s="1"/>
  <c r="R87" i="12" s="1"/>
  <c r="S87" i="12" s="1"/>
  <c r="T87" i="12" s="1"/>
  <c r="V87" i="12" s="1" a="1"/>
  <c r="V87" i="12" s="1"/>
  <c r="O359" i="12"/>
  <c r="P359" i="12" s="1"/>
  <c r="Q359" i="12" s="1"/>
  <c r="R359" i="12" s="1"/>
  <c r="S359" i="12" s="1"/>
  <c r="T359" i="12" s="1"/>
  <c r="U359" i="12" s="1" a="1"/>
  <c r="U359" i="12" s="1"/>
  <c r="N461" i="3" s="1"/>
  <c r="O192" i="12"/>
  <c r="P192" i="12" s="1"/>
  <c r="Q192" i="12" s="1"/>
  <c r="R192" i="12" s="1"/>
  <c r="S192" i="12" s="1"/>
  <c r="T192" i="12" s="1"/>
  <c r="V192" i="12" s="1" a="1"/>
  <c r="V192" i="12" s="1"/>
  <c r="U192" i="12" a="1"/>
  <c r="U192" i="12" s="1"/>
  <c r="N167" i="3" s="1"/>
  <c r="O167" i="12"/>
  <c r="P167" i="12" s="1"/>
  <c r="Q167" i="12" s="1"/>
  <c r="R167" i="12" s="1"/>
  <c r="S167" i="12" s="1"/>
  <c r="T167" i="12" s="1"/>
  <c r="V167" i="12" s="1" a="1"/>
  <c r="V167" i="12" s="1"/>
  <c r="O97" i="12"/>
  <c r="P97" i="12" s="1"/>
  <c r="Q97" i="12" s="1"/>
  <c r="R97" i="12" s="1"/>
  <c r="S97" i="12" s="1"/>
  <c r="T97" i="12" s="1"/>
  <c r="U97" i="12" s="1" a="1"/>
  <c r="U97" i="12" s="1"/>
  <c r="N278" i="3" s="1"/>
  <c r="O234" i="12"/>
  <c r="P234" i="12" s="1"/>
  <c r="Q234" i="12" s="1"/>
  <c r="R234" i="12" s="1"/>
  <c r="S234" i="12" s="1"/>
  <c r="T234" i="12" s="1"/>
  <c r="V234" i="12" s="1" a="1"/>
  <c r="V234" i="12" s="1"/>
  <c r="O26" i="12"/>
  <c r="P26" i="12" s="1"/>
  <c r="Q26" i="12" s="1"/>
  <c r="R26" i="12" s="1"/>
  <c r="S26" i="12" s="1"/>
  <c r="T26" i="12" s="1"/>
  <c r="V26" i="12" s="1" a="1"/>
  <c r="V26" i="12" s="1"/>
  <c r="U26" i="12" a="1"/>
  <c r="U26" i="12" s="1"/>
  <c r="N40" i="3" s="1"/>
  <c r="O56" i="12"/>
  <c r="P56" i="12" s="1"/>
  <c r="Q56" i="12" s="1"/>
  <c r="R56" i="12" s="1"/>
  <c r="S56" i="12" s="1"/>
  <c r="T56" i="12" s="1"/>
  <c r="U56" i="12" s="1" a="1"/>
  <c r="U56" i="12" s="1"/>
  <c r="N64" i="3" s="1"/>
  <c r="O30" i="12"/>
  <c r="P30" i="12" s="1"/>
  <c r="Q30" i="12" s="1"/>
  <c r="R30" i="12" s="1"/>
  <c r="S30" i="12" s="1"/>
  <c r="T30" i="12" s="1"/>
  <c r="U30" i="12" s="1" a="1"/>
  <c r="U30" i="12" s="1"/>
  <c r="N44" i="3" s="1"/>
  <c r="O219" i="12"/>
  <c r="P219" i="12" s="1"/>
  <c r="Q219" i="12" s="1"/>
  <c r="R219" i="12" s="1"/>
  <c r="S219" i="12" s="1"/>
  <c r="T219" i="12" s="1"/>
  <c r="V219" i="12" s="1" a="1"/>
  <c r="V219" i="12" s="1"/>
  <c r="O262" i="12"/>
  <c r="P262" i="12" s="1"/>
  <c r="Q262" i="12" s="1"/>
  <c r="R262" i="12" s="1"/>
  <c r="S262" i="12" s="1"/>
  <c r="T262" i="12" s="1"/>
  <c r="V262" i="12" s="1" a="1"/>
  <c r="V262" i="12" s="1"/>
  <c r="U262" i="12" a="1"/>
  <c r="U262" i="12" s="1"/>
  <c r="N232" i="3" s="1"/>
  <c r="O154" i="12"/>
  <c r="P154" i="12" s="1"/>
  <c r="Q154" i="12" s="1"/>
  <c r="R154" i="12" s="1"/>
  <c r="S154" i="12" s="1"/>
  <c r="T154" i="12" s="1"/>
  <c r="V154" i="12" s="1" a="1"/>
  <c r="V154" i="12" s="1"/>
  <c r="U154" i="12" a="1"/>
  <c r="U154" i="12" s="1"/>
  <c r="N244" i="3" s="1"/>
  <c r="O249" i="12"/>
  <c r="P249" i="12" s="1"/>
  <c r="Q249" i="12" s="1"/>
  <c r="R249" i="12" s="1"/>
  <c r="S249" i="12" s="1"/>
  <c r="T249" i="12" s="1"/>
  <c r="U249" i="12" s="1" a="1"/>
  <c r="U249" i="12" s="1"/>
  <c r="N219" i="3" s="1"/>
  <c r="V249" i="12" a="1"/>
  <c r="V249" i="12" s="1"/>
  <c r="O374" i="12"/>
  <c r="P374" i="12" s="1"/>
  <c r="Q374" i="12" s="1"/>
  <c r="R374" i="12" s="1"/>
  <c r="S374" i="12" s="1"/>
  <c r="T374" i="12" s="1"/>
  <c r="U374" i="12" s="1" a="1"/>
  <c r="U374" i="12" s="1"/>
  <c r="V374" i="12" a="1"/>
  <c r="V374" i="12" s="1"/>
  <c r="O116" i="12"/>
  <c r="P116" i="12" s="1"/>
  <c r="Q116" i="12" s="1"/>
  <c r="R116" i="12" s="1"/>
  <c r="S116" i="12" s="1"/>
  <c r="T116" i="12" s="1"/>
  <c r="U116" i="12" s="1" a="1"/>
  <c r="U116" i="12" s="1"/>
  <c r="N309" i="3" s="1"/>
  <c r="O114" i="12"/>
  <c r="P114" i="12" s="1"/>
  <c r="Q114" i="12" s="1"/>
  <c r="R114" i="12" s="1"/>
  <c r="S114" i="12" s="1"/>
  <c r="T114" i="12" s="1"/>
  <c r="U114" i="12" s="1" a="1"/>
  <c r="U114" i="12" s="1"/>
  <c r="N307" i="3" s="1"/>
  <c r="V114" i="12" a="1"/>
  <c r="V114" i="12" s="1"/>
  <c r="O168" i="12"/>
  <c r="P168" i="12" s="1"/>
  <c r="Q168" i="12" s="1"/>
  <c r="R168" i="12" s="1"/>
  <c r="S168" i="12" s="1"/>
  <c r="T168" i="12" s="1"/>
  <c r="V168" i="12" s="1" a="1"/>
  <c r="V168" i="12" s="1"/>
  <c r="G272" i="3"/>
  <c r="O25" i="12"/>
  <c r="P25" i="12" s="1"/>
  <c r="Q25" i="12" s="1"/>
  <c r="R25" i="12" s="1"/>
  <c r="S25" i="12" s="1"/>
  <c r="T25" i="12" s="1"/>
  <c r="V25" i="12" s="1" a="1"/>
  <c r="V25" i="12" s="1"/>
  <c r="U25" i="12" a="1"/>
  <c r="U25" i="12" s="1"/>
  <c r="N39" i="3" s="1"/>
  <c r="O38" i="12"/>
  <c r="P38" i="12" s="1"/>
  <c r="Q38" i="12" s="1"/>
  <c r="R38" i="12" s="1"/>
  <c r="S38" i="12" s="1"/>
  <c r="T38" i="12" s="1"/>
  <c r="V38" i="12" s="1" a="1"/>
  <c r="V38" i="12" s="1"/>
  <c r="O149" i="12"/>
  <c r="P149" i="12" s="1"/>
  <c r="Q149" i="12" s="1"/>
  <c r="R149" i="12" s="1"/>
  <c r="S149" i="12" s="1"/>
  <c r="T149" i="12" s="1"/>
  <c r="V149" i="12" s="1" a="1"/>
  <c r="V149" i="12" s="1"/>
  <c r="O384" i="12"/>
  <c r="P384" i="12" s="1"/>
  <c r="Q384" i="12" s="1"/>
  <c r="R384" i="12" s="1"/>
  <c r="S384" i="12" s="1"/>
  <c r="T384" i="12" s="1"/>
  <c r="U384" i="12" s="1" a="1"/>
  <c r="U384" i="12" s="1"/>
  <c r="N312" i="3" s="1"/>
  <c r="O17" i="12"/>
  <c r="P17" i="12" s="1"/>
  <c r="Q17" i="12" s="1"/>
  <c r="R17" i="12" s="1"/>
  <c r="S17" i="12" s="1"/>
  <c r="T17" i="12" s="1"/>
  <c r="U17" i="12" s="1" a="1"/>
  <c r="U17" i="12" s="1"/>
  <c r="N32" i="3" s="1"/>
  <c r="O9" i="12"/>
  <c r="P9" i="12" s="1"/>
  <c r="Q9" i="12" s="1"/>
  <c r="R9" i="12" s="1"/>
  <c r="S9" i="12" s="1"/>
  <c r="T9" i="12" s="1"/>
  <c r="V9" i="12" s="1" a="1"/>
  <c r="V9" i="12" s="1"/>
  <c r="O211" i="12"/>
  <c r="P211" i="12" s="1"/>
  <c r="Q211" i="12" s="1"/>
  <c r="R211" i="12" s="1"/>
  <c r="S211" i="12" s="1"/>
  <c r="T211" i="12" s="1"/>
  <c r="U211" i="12" s="1" a="1"/>
  <c r="U211" i="12" s="1"/>
  <c r="N181" i="3" s="1"/>
  <c r="V211" i="12" a="1"/>
  <c r="V211" i="12" s="1"/>
  <c r="O78" i="12"/>
  <c r="P78" i="12" s="1"/>
  <c r="Q78" i="12" s="1"/>
  <c r="R78" i="12" s="1"/>
  <c r="S78" i="12" s="1"/>
  <c r="T78" i="12" s="1"/>
  <c r="U78" i="12" s="1" a="1"/>
  <c r="U78" i="12" s="1"/>
  <c r="N86" i="3" s="1"/>
  <c r="O201" i="12"/>
  <c r="P201" i="12" s="1"/>
  <c r="Q201" i="12" s="1"/>
  <c r="R201" i="12" s="1"/>
  <c r="S201" i="12" s="1"/>
  <c r="T201" i="12" s="1"/>
  <c r="V201" i="12" s="1" a="1"/>
  <c r="V201" i="12" s="1"/>
  <c r="G368" i="3"/>
  <c r="O119" i="12"/>
  <c r="P119" i="12" s="1"/>
  <c r="Q119" i="12" s="1"/>
  <c r="R119" i="12" s="1"/>
  <c r="S119" i="12" s="1"/>
  <c r="T119" i="12" s="1"/>
  <c r="V119" i="12" s="1" a="1"/>
  <c r="V119" i="12" s="1"/>
  <c r="O334" i="12"/>
  <c r="P334" i="12" s="1"/>
  <c r="Q334" i="12" s="1"/>
  <c r="R334" i="12" s="1"/>
  <c r="S334" i="12" s="1"/>
  <c r="T334" i="12" s="1"/>
  <c r="U334" i="12" s="1" a="1"/>
  <c r="U334" i="12" s="1"/>
  <c r="N430" i="3" s="1"/>
  <c r="V334" i="12" a="1"/>
  <c r="V334" i="12" s="1"/>
  <c r="O307" i="12"/>
  <c r="P307" i="12" s="1"/>
  <c r="Q307" i="12" s="1"/>
  <c r="R307" i="12" s="1"/>
  <c r="S307" i="12" s="1"/>
  <c r="T307" i="12" s="1"/>
  <c r="V307" i="12" s="1" a="1"/>
  <c r="V307" i="12" s="1"/>
  <c r="O339" i="12"/>
  <c r="P339" i="12" s="1"/>
  <c r="Q339" i="12" s="1"/>
  <c r="R339" i="12" s="1"/>
  <c r="S339" i="12" s="1"/>
  <c r="T339" i="12" s="1"/>
  <c r="V339" i="12" s="1" a="1"/>
  <c r="V339" i="12" s="1"/>
  <c r="O220" i="12"/>
  <c r="P220" i="12" s="1"/>
  <c r="Q220" i="12" s="1"/>
  <c r="R220" i="12" s="1"/>
  <c r="S220" i="12" s="1"/>
  <c r="T220" i="12" s="1"/>
  <c r="U220" i="12" s="1" a="1"/>
  <c r="U220" i="12" s="1"/>
  <c r="N190" i="3" s="1"/>
  <c r="O322" i="12"/>
  <c r="P322" i="12" s="1"/>
  <c r="Q322" i="12" s="1"/>
  <c r="R322" i="12" s="1"/>
  <c r="S322" i="12" s="1"/>
  <c r="T322" i="12" s="1"/>
  <c r="U322" i="12" s="1" a="1"/>
  <c r="U322" i="12" s="1"/>
  <c r="N447" i="3" s="1"/>
  <c r="O141" i="12"/>
  <c r="P141" i="12" s="1"/>
  <c r="Q141" i="12" s="1"/>
  <c r="R141" i="12" s="1"/>
  <c r="S141" i="12" s="1"/>
  <c r="T141" i="12" s="1"/>
  <c r="V141" i="12" s="1" a="1"/>
  <c r="V141" i="12" s="1"/>
  <c r="O139" i="12"/>
  <c r="P139" i="12" s="1"/>
  <c r="Q139" i="12" s="1"/>
  <c r="R139" i="12" s="1"/>
  <c r="S139" i="12" s="1"/>
  <c r="T139" i="12" s="1"/>
  <c r="V139" i="12" s="1" a="1"/>
  <c r="V139" i="12" s="1"/>
  <c r="O79" i="12"/>
  <c r="P79" i="12" s="1"/>
  <c r="Q79" i="12" s="1"/>
  <c r="R79" i="12" s="1"/>
  <c r="S79" i="12" s="1"/>
  <c r="T79" i="12" s="1"/>
  <c r="V79" i="12" s="1" a="1"/>
  <c r="V79" i="12" s="1"/>
  <c r="O85" i="12"/>
  <c r="P85" i="12" s="1"/>
  <c r="Q85" i="12" s="1"/>
  <c r="R85" i="12" s="1"/>
  <c r="S85" i="12" s="1"/>
  <c r="T85" i="12" s="1"/>
  <c r="U85" i="12" s="1" a="1"/>
  <c r="U85" i="12" s="1"/>
  <c r="N358" i="3" s="1"/>
  <c r="O62" i="12"/>
  <c r="P62" i="12" s="1"/>
  <c r="Q62" i="12" s="1"/>
  <c r="R62" i="12" s="1"/>
  <c r="S62" i="12" s="1"/>
  <c r="T62" i="12" s="1"/>
  <c r="U62" i="12" s="1" a="1"/>
  <c r="U62" i="12" s="1"/>
  <c r="N70" i="3" s="1"/>
  <c r="O377" i="12"/>
  <c r="P377" i="12" s="1"/>
  <c r="Q377" i="12" s="1"/>
  <c r="R377" i="12" s="1"/>
  <c r="S377" i="12" s="1"/>
  <c r="T377" i="12" s="1"/>
  <c r="V377" i="12" s="1" a="1"/>
  <c r="V377" i="12" s="1"/>
  <c r="O190" i="12"/>
  <c r="P190" i="12" s="1"/>
  <c r="Q190" i="12" s="1"/>
  <c r="R190" i="12" s="1"/>
  <c r="S190" i="12" s="1"/>
  <c r="T190" i="12" s="1"/>
  <c r="V190" i="12" s="1" a="1"/>
  <c r="V190" i="12" s="1"/>
  <c r="O385" i="12"/>
  <c r="P385" i="12" s="1"/>
  <c r="Q385" i="12" s="1"/>
  <c r="R385" i="12" s="1"/>
  <c r="S385" i="12" s="1"/>
  <c r="T385" i="12" s="1"/>
  <c r="V385" i="12" s="1" a="1"/>
  <c r="V385" i="12" s="1"/>
  <c r="O140" i="12"/>
  <c r="P140" i="12" s="1"/>
  <c r="Q140" i="12" s="1"/>
  <c r="R140" i="12" s="1"/>
  <c r="S140" i="12" s="1"/>
  <c r="T140" i="12" s="1"/>
  <c r="V140" i="12" s="1" a="1"/>
  <c r="V140" i="12" s="1"/>
  <c r="O315" i="12"/>
  <c r="P315" i="12" s="1"/>
  <c r="Q315" i="12" s="1"/>
  <c r="R315" i="12" s="1"/>
  <c r="S315" i="12" s="1"/>
  <c r="T315" i="12" s="1"/>
  <c r="U315" i="12" s="1" a="1"/>
  <c r="U315" i="12" s="1"/>
  <c r="N422" i="3" s="1"/>
  <c r="O214" i="12"/>
  <c r="P214" i="12" s="1"/>
  <c r="Q214" i="12" s="1"/>
  <c r="R214" i="12" s="1"/>
  <c r="S214" i="12" s="1"/>
  <c r="T214" i="12" s="1"/>
  <c r="V214" i="12" s="1" a="1"/>
  <c r="V214" i="12" s="1"/>
  <c r="O100" i="12"/>
  <c r="P100" i="12" s="1"/>
  <c r="Q100" i="12" s="1"/>
  <c r="R100" i="12" s="1"/>
  <c r="S100" i="12" s="1"/>
  <c r="T100" i="12" s="1"/>
  <c r="U100" i="12" s="1" a="1"/>
  <c r="U100" i="12" s="1"/>
  <c r="N281" i="3" s="1"/>
  <c r="O280" i="12"/>
  <c r="P280" i="12" s="1"/>
  <c r="Q280" i="12" s="1"/>
  <c r="R280" i="12" s="1"/>
  <c r="S280" i="12" s="1"/>
  <c r="T280" i="12" s="1"/>
  <c r="V280" i="12" s="1" a="1"/>
  <c r="V280" i="12" s="1"/>
  <c r="O83" i="12"/>
  <c r="P83" i="12" s="1"/>
  <c r="Q83" i="12" s="1"/>
  <c r="R83" i="12" s="1"/>
  <c r="S83" i="12" s="1"/>
  <c r="T83" i="12" s="1"/>
  <c r="V83" i="12" s="1" a="1"/>
  <c r="V83" i="12" s="1"/>
  <c r="O57" i="12"/>
  <c r="P57" i="12" s="1"/>
  <c r="Q57" i="12" s="1"/>
  <c r="R57" i="12" s="1"/>
  <c r="S57" i="12" s="1"/>
  <c r="T57" i="12" s="1"/>
  <c r="V57" i="12" s="1" a="1"/>
  <c r="V57" i="12" s="1"/>
  <c r="O77" i="12"/>
  <c r="P77" i="12" s="1"/>
  <c r="Q77" i="12" s="1"/>
  <c r="R77" i="12" s="1"/>
  <c r="S77" i="12" s="1"/>
  <c r="T77" i="12" s="1"/>
  <c r="U77" i="12" s="1" a="1"/>
  <c r="U77" i="12" s="1"/>
  <c r="N85" i="3" s="1"/>
  <c r="O166" i="12"/>
  <c r="P166" i="12" s="1"/>
  <c r="Q166" i="12" s="1"/>
  <c r="R166" i="12" s="1"/>
  <c r="S166" i="12" s="1"/>
  <c r="T166" i="12" s="1"/>
  <c r="V166" i="12" s="1" a="1"/>
  <c r="V166" i="12" s="1"/>
  <c r="O354" i="12"/>
  <c r="P354" i="12" s="1"/>
  <c r="Q354" i="12" s="1"/>
  <c r="R354" i="12" s="1"/>
  <c r="S354" i="12" s="1"/>
  <c r="T354" i="12" s="1"/>
  <c r="U354" i="12" s="1" a="1"/>
  <c r="U354" i="12" s="1"/>
  <c r="N456" i="3" s="1"/>
  <c r="O346" i="12"/>
  <c r="P346" i="12" s="1"/>
  <c r="Q346" i="12" s="1"/>
  <c r="R346" i="12" s="1"/>
  <c r="S346" i="12" s="1"/>
  <c r="T346" i="12" s="1"/>
  <c r="U346" i="12" s="1" a="1"/>
  <c r="U346" i="12" s="1"/>
  <c r="N335" i="3" s="1"/>
  <c r="O94" i="12"/>
  <c r="P94" i="12" s="1"/>
  <c r="Q94" i="12" s="1"/>
  <c r="R94" i="12" s="1"/>
  <c r="S94" i="12" s="1"/>
  <c r="T94" i="12" s="1"/>
  <c r="U94" i="12" s="1" a="1"/>
  <c r="U94" i="12" s="1"/>
  <c r="N273" i="3" s="1"/>
  <c r="O44" i="12"/>
  <c r="P44" i="12" s="1"/>
  <c r="Q44" i="12" s="1"/>
  <c r="R44" i="12" s="1"/>
  <c r="S44" i="12" s="1"/>
  <c r="T44" i="12" s="1"/>
  <c r="U44" i="12" s="1" a="1"/>
  <c r="U44" i="12" s="1"/>
  <c r="N54" i="3" s="1"/>
  <c r="O196" i="12"/>
  <c r="P196" i="12" s="1"/>
  <c r="Q196" i="12" s="1"/>
  <c r="R196" i="12" s="1"/>
  <c r="S196" i="12" s="1"/>
  <c r="T196" i="12" s="1"/>
  <c r="V196" i="12" s="1" a="1"/>
  <c r="V196" i="12" s="1"/>
  <c r="O135" i="12"/>
  <c r="P135" i="12" s="1"/>
  <c r="Q135" i="12" s="1"/>
  <c r="R135" i="12" s="1"/>
  <c r="S135" i="12" s="1"/>
  <c r="T135" i="12" s="1"/>
  <c r="V135" i="12" s="1" a="1"/>
  <c r="V135" i="12" s="1"/>
  <c r="O96" i="12"/>
  <c r="P96" i="12" s="1"/>
  <c r="Q96" i="12" s="1"/>
  <c r="R96" i="12" s="1"/>
  <c r="S96" i="12" s="1"/>
  <c r="T96" i="12" s="1"/>
  <c r="V96" i="12" s="1" a="1"/>
  <c r="V96" i="12" s="1"/>
  <c r="O371" i="12"/>
  <c r="P371" i="12" s="1"/>
  <c r="Q371" i="12" s="1"/>
  <c r="R371" i="12" s="1"/>
  <c r="S371" i="12" s="1"/>
  <c r="T371" i="12" s="1"/>
  <c r="V371" i="12" s="1" a="1"/>
  <c r="V371" i="12" s="1"/>
  <c r="O301" i="12"/>
  <c r="P301" i="12" s="1"/>
  <c r="Q301" i="12" s="1"/>
  <c r="R301" i="12" s="1"/>
  <c r="S301" i="12" s="1"/>
  <c r="T301" i="12" s="1"/>
  <c r="V301" i="12" s="1" a="1"/>
  <c r="V301" i="12" s="1"/>
  <c r="O277" i="12"/>
  <c r="P277" i="12" s="1"/>
  <c r="Q277" i="12" s="1"/>
  <c r="R277" i="12" s="1"/>
  <c r="S277" i="12" s="1"/>
  <c r="T277" i="12" s="1"/>
  <c r="U277" i="12" s="1" a="1"/>
  <c r="U277" i="12" s="1"/>
  <c r="N393" i="3" s="1"/>
  <c r="O295" i="12"/>
  <c r="P295" i="12" s="1"/>
  <c r="Q295" i="12" s="1"/>
  <c r="R295" i="12" s="1"/>
  <c r="S295" i="12" s="1"/>
  <c r="T295" i="12" s="1"/>
  <c r="U295" i="12" s="1" a="1"/>
  <c r="U295" i="12" s="1"/>
  <c r="N414" i="3" s="1"/>
  <c r="O278" i="12"/>
  <c r="P278" i="12" s="1"/>
  <c r="Q278" i="12" s="1"/>
  <c r="R278" i="12" s="1"/>
  <c r="S278" i="12" s="1"/>
  <c r="T278" i="12" s="1"/>
  <c r="V278" i="12" s="1" a="1"/>
  <c r="V278" i="12" s="1"/>
  <c r="O198" i="12"/>
  <c r="P198" i="12" s="1"/>
  <c r="Q198" i="12" s="1"/>
  <c r="R198" i="12" s="1"/>
  <c r="S198" i="12" s="1"/>
  <c r="T198" i="12" s="1"/>
  <c r="U198" i="12" s="1" a="1"/>
  <c r="U198" i="12" s="1"/>
  <c r="N126" i="3" s="1"/>
  <c r="O120" i="12"/>
  <c r="P120" i="12" s="1"/>
  <c r="Q120" i="12" s="1"/>
  <c r="R120" i="12" s="1"/>
  <c r="S120" i="12" s="1"/>
  <c r="T120" i="12" s="1"/>
  <c r="U120" i="12" s="1" a="1"/>
  <c r="U120" i="12" s="1"/>
  <c r="N323" i="3" s="1"/>
  <c r="O306" i="12"/>
  <c r="P306" i="12" s="1"/>
  <c r="Q306" i="12" s="1"/>
  <c r="R306" i="12" s="1"/>
  <c r="S306" i="12" s="1"/>
  <c r="T306" i="12" s="1"/>
  <c r="U306" i="12" s="1" a="1"/>
  <c r="U306" i="12" s="1"/>
  <c r="N374" i="3" s="1"/>
  <c r="G356" i="3"/>
  <c r="O127" i="12"/>
  <c r="P127" i="12" s="1"/>
  <c r="Q127" i="12" s="1"/>
  <c r="R127" i="12" s="1"/>
  <c r="S127" i="12" s="1"/>
  <c r="T127" i="12" s="1"/>
  <c r="V127" i="12" s="1" a="1"/>
  <c r="V127" i="12" s="1"/>
  <c r="O302" i="12"/>
  <c r="P302" i="12" s="1"/>
  <c r="Q302" i="12" s="1"/>
  <c r="R302" i="12" s="1"/>
  <c r="S302" i="12" s="1"/>
  <c r="T302" i="12" s="1"/>
  <c r="V302" i="12" s="1" a="1"/>
  <c r="V302" i="12" s="1"/>
  <c r="O376" i="12"/>
  <c r="P376" i="12" s="1"/>
  <c r="Q376" i="12" s="1"/>
  <c r="R376" i="12" s="1"/>
  <c r="S376" i="12" s="1"/>
  <c r="T376" i="12" s="1"/>
  <c r="U376" i="12" a="1"/>
  <c r="U376" i="12" s="1"/>
  <c r="V376" i="12" a="1"/>
  <c r="V376" i="12" s="1"/>
  <c r="O370" i="12"/>
  <c r="P370" i="12" s="1"/>
  <c r="Q370" i="12" s="1"/>
  <c r="R370" i="12" s="1"/>
  <c r="S370" i="12" s="1"/>
  <c r="T370" i="12" s="1"/>
  <c r="V370" i="12" a="1"/>
  <c r="V370" i="12" s="1"/>
  <c r="U370" i="12" a="1"/>
  <c r="U370" i="12" s="1"/>
  <c r="N472" i="3" s="1"/>
  <c r="O226" i="12"/>
  <c r="P226" i="12" s="1"/>
  <c r="Q226" i="12" s="1"/>
  <c r="R226" i="12" s="1"/>
  <c r="S226" i="12" s="1"/>
  <c r="T226" i="12" s="1"/>
  <c r="U226" i="12" s="1" a="1"/>
  <c r="U226" i="12" s="1"/>
  <c r="N196" i="3" s="1"/>
  <c r="V226" i="12" a="1"/>
  <c r="V226" i="12" s="1"/>
  <c r="O66" i="12"/>
  <c r="P66" i="12" s="1"/>
  <c r="Q66" i="12" s="1"/>
  <c r="R66" i="12" s="1"/>
  <c r="S66" i="12" s="1"/>
  <c r="T66" i="12" s="1"/>
  <c r="V66" i="12" s="1" a="1"/>
  <c r="V66" i="12" s="1"/>
  <c r="U66" i="12" a="1"/>
  <c r="U66" i="12" s="1"/>
  <c r="N102" i="3" s="1"/>
  <c r="O285" i="12"/>
  <c r="P285" i="12" s="1"/>
  <c r="Q285" i="12" s="1"/>
  <c r="R285" i="12" s="1"/>
  <c r="S285" i="12" s="1"/>
  <c r="T285" i="12" s="1"/>
  <c r="V285" i="12" s="1" a="1"/>
  <c r="V285" i="12" s="1"/>
  <c r="O14" i="12"/>
  <c r="P14" i="12" s="1"/>
  <c r="Q14" i="12" s="1"/>
  <c r="R14" i="12" s="1"/>
  <c r="S14" i="12" s="1"/>
  <c r="T14" i="12" s="1"/>
  <c r="V14" i="12" a="1"/>
  <c r="V14" i="12" s="1"/>
  <c r="U14" i="12" a="1"/>
  <c r="U14" i="12" s="1"/>
  <c r="N14" i="3" s="1"/>
  <c r="O324" i="12"/>
  <c r="P324" i="12" s="1"/>
  <c r="Q324" i="12" s="1"/>
  <c r="R324" i="12" s="1"/>
  <c r="S324" i="12" s="1"/>
  <c r="T324" i="12" s="1"/>
  <c r="V324" i="12" s="1" a="1"/>
  <c r="V324" i="12" s="1"/>
  <c r="U324" i="12" a="1"/>
  <c r="U324" i="12" s="1"/>
  <c r="N448" i="3" s="1"/>
  <c r="O199" i="12"/>
  <c r="P199" i="12" s="1"/>
  <c r="Q199" i="12" s="1"/>
  <c r="R199" i="12" s="1"/>
  <c r="S199" i="12" s="1"/>
  <c r="T199" i="12" s="1"/>
  <c r="V199" i="12" s="1" a="1"/>
  <c r="V199" i="12" s="1"/>
  <c r="O54" i="12"/>
  <c r="P54" i="12" s="1"/>
  <c r="Q54" i="12" s="1"/>
  <c r="R54" i="12" s="1"/>
  <c r="S54" i="12" s="1"/>
  <c r="T54" i="12" s="1"/>
  <c r="U54" i="12" s="1" a="1"/>
  <c r="U54" i="12" s="1"/>
  <c r="N62" i="3" s="1"/>
  <c r="O298" i="12"/>
  <c r="P298" i="12" s="1"/>
  <c r="Q298" i="12" s="1"/>
  <c r="R298" i="12" s="1"/>
  <c r="S298" i="12" s="1"/>
  <c r="T298" i="12" s="1"/>
  <c r="V298" i="12" s="1" a="1"/>
  <c r="V298" i="12" s="1"/>
  <c r="U298" i="12" a="1"/>
  <c r="U298" i="12" s="1"/>
  <c r="N417" i="3" s="1"/>
  <c r="O390" i="12"/>
  <c r="P390" i="12" s="1"/>
  <c r="Q390" i="12" s="1"/>
  <c r="R390" i="12" s="1"/>
  <c r="S390" i="12" s="1"/>
  <c r="T390" i="12" s="1"/>
  <c r="U390" i="12" s="1" a="1"/>
  <c r="U390" i="12" s="1"/>
  <c r="N117" i="3" s="1"/>
  <c r="V390" i="12" a="1"/>
  <c r="V390" i="12" s="1"/>
  <c r="O367" i="12"/>
  <c r="P367" i="12" s="1"/>
  <c r="Q367" i="12" s="1"/>
  <c r="R367" i="12" s="1"/>
  <c r="S367" i="12" s="1"/>
  <c r="T367" i="12" s="1"/>
  <c r="U367" i="12" s="1" a="1"/>
  <c r="U367" i="12" s="1"/>
  <c r="N469" i="3" s="1"/>
  <c r="V367" i="12" a="1"/>
  <c r="V367" i="12" s="1"/>
  <c r="O49" i="12"/>
  <c r="P49" i="12" s="1"/>
  <c r="Q49" i="12" s="1"/>
  <c r="R49" i="12" s="1"/>
  <c r="S49" i="12" s="1"/>
  <c r="T49" i="12" s="1"/>
  <c r="V49" i="12" s="1" a="1"/>
  <c r="V49" i="12" s="1"/>
  <c r="U49" i="12" a="1"/>
  <c r="U49" i="12" s="1"/>
  <c r="N59" i="3" s="1"/>
  <c r="O224" i="12"/>
  <c r="P224" i="12" s="1"/>
  <c r="Q224" i="12" s="1"/>
  <c r="R224" i="12" s="1"/>
  <c r="S224" i="12" s="1"/>
  <c r="T224" i="12" s="1"/>
  <c r="V224" i="12" s="1" a="1"/>
  <c r="V224" i="12" s="1"/>
  <c r="U224" i="12" a="1"/>
  <c r="U224" i="12" s="1"/>
  <c r="N194" i="3" s="1"/>
  <c r="O313" i="12"/>
  <c r="P313" i="12" s="1"/>
  <c r="Q313" i="12" s="1"/>
  <c r="R313" i="12" s="1"/>
  <c r="S313" i="12" s="1"/>
  <c r="T313" i="12" s="1"/>
  <c r="V313" i="12" s="1" a="1"/>
  <c r="V313" i="12" s="1"/>
  <c r="U313" i="12" a="1"/>
  <c r="U313" i="12" s="1"/>
  <c r="N420" i="3" s="1"/>
  <c r="O288" i="12"/>
  <c r="P288" i="12" s="1"/>
  <c r="Q288" i="12" s="1"/>
  <c r="R288" i="12" s="1"/>
  <c r="S288" i="12" s="1"/>
  <c r="T288" i="12" s="1"/>
  <c r="V288" i="12" s="1" a="1"/>
  <c r="V288" i="12" s="1"/>
  <c r="O113" i="12"/>
  <c r="P113" i="12" s="1"/>
  <c r="Q113" i="12" s="1"/>
  <c r="R113" i="12" s="1"/>
  <c r="S113" i="12" s="1"/>
  <c r="T113" i="12" s="1"/>
  <c r="U113" i="12" s="1" a="1"/>
  <c r="U113" i="12" s="1"/>
  <c r="N306" i="3" s="1"/>
  <c r="V113" i="12" a="1"/>
  <c r="V113" i="12" s="1"/>
  <c r="O161" i="12"/>
  <c r="P161" i="12" s="1"/>
  <c r="Q161" i="12" s="1"/>
  <c r="R161" i="12" s="1"/>
  <c r="S161" i="12" s="1"/>
  <c r="T161" i="12" s="1"/>
  <c r="U161" i="12" s="1" a="1"/>
  <c r="U161" i="12" s="1"/>
  <c r="N251" i="3" s="1"/>
  <c r="V161" i="12" a="1"/>
  <c r="V161" i="12" s="1"/>
  <c r="O242" i="12"/>
  <c r="P242" i="12" s="1"/>
  <c r="Q242" i="12" s="1"/>
  <c r="R242" i="12" s="1"/>
  <c r="S242" i="12" s="1"/>
  <c r="T242" i="12" s="1"/>
  <c r="U242" i="12" s="1" a="1"/>
  <c r="U242" i="12" s="1"/>
  <c r="N212" i="3" s="1"/>
  <c r="V242" i="12" a="1"/>
  <c r="V242" i="12" s="1"/>
  <c r="O320" i="12"/>
  <c r="P320" i="12" s="1"/>
  <c r="Q320" i="12" s="1"/>
  <c r="R320" i="12" s="1"/>
  <c r="S320" i="12" s="1"/>
  <c r="T320" i="12" s="1"/>
  <c r="U320" i="12" s="1" a="1"/>
  <c r="U320" i="12" s="1"/>
  <c r="N445" i="3" s="1"/>
  <c r="V320" i="12" a="1"/>
  <c r="V320" i="12" s="1"/>
  <c r="O33" i="12"/>
  <c r="P33" i="12" s="1"/>
  <c r="Q33" i="12" s="1"/>
  <c r="R33" i="12" s="1"/>
  <c r="S33" i="12" s="1"/>
  <c r="T33" i="12" s="1"/>
  <c r="V33" i="12" s="1" a="1"/>
  <c r="V33" i="12" s="1"/>
  <c r="U33" i="12" a="1"/>
  <c r="U33" i="12" s="1"/>
  <c r="N94" i="3" s="1"/>
  <c r="O362" i="12"/>
  <c r="P362" i="12" s="1"/>
  <c r="Q362" i="12" s="1"/>
  <c r="R362" i="12" s="1"/>
  <c r="S362" i="12" s="1"/>
  <c r="T362" i="12" s="1"/>
  <c r="V362" i="12" s="1" a="1"/>
  <c r="V362" i="12" s="1"/>
  <c r="O157" i="12"/>
  <c r="P157" i="12" s="1"/>
  <c r="Q157" i="12" s="1"/>
  <c r="R157" i="12" s="1"/>
  <c r="S157" i="12" s="1"/>
  <c r="T157" i="12" s="1"/>
  <c r="U157" i="12" s="1" a="1"/>
  <c r="U157" i="12" s="1"/>
  <c r="N247" i="3" s="1"/>
  <c r="V157" i="12" a="1"/>
  <c r="V157" i="12" s="1"/>
  <c r="G276" i="3"/>
  <c r="G41" i="5" s="1"/>
  <c r="G43" i="5" s="1"/>
  <c r="J15" i="34" s="1"/>
  <c r="O382" i="12"/>
  <c r="P382" i="12" s="1"/>
  <c r="Q382" i="12" s="1"/>
  <c r="R382" i="12" s="1"/>
  <c r="S382" i="12" s="1"/>
  <c r="T382" i="12" s="1"/>
  <c r="V382" i="12" a="1"/>
  <c r="V382" i="12" s="1"/>
  <c r="U382" i="12" a="1"/>
  <c r="U382" i="12" s="1"/>
  <c r="N310" i="3" s="1"/>
  <c r="O353" i="12"/>
  <c r="P353" i="12" s="1"/>
  <c r="Q353" i="12" s="1"/>
  <c r="R353" i="12" s="1"/>
  <c r="S353" i="12" s="1"/>
  <c r="T353" i="12" s="1"/>
  <c r="V353" i="12" s="1" a="1"/>
  <c r="V353" i="12" s="1"/>
  <c r="U353" i="12" a="1"/>
  <c r="U353" i="12" s="1"/>
  <c r="N455" i="3" s="1"/>
  <c r="O225" i="12"/>
  <c r="P225" i="12" s="1"/>
  <c r="Q225" i="12" s="1"/>
  <c r="R225" i="12" s="1"/>
  <c r="S225" i="12" s="1"/>
  <c r="T225" i="12" s="1"/>
  <c r="U225" i="12" s="1" a="1"/>
  <c r="U225" i="12" s="1"/>
  <c r="N195" i="3" s="1"/>
  <c r="V225" i="12" a="1"/>
  <c r="V225" i="12" s="1"/>
  <c r="O39" i="12"/>
  <c r="P39" i="12" s="1"/>
  <c r="Q39" i="12" s="1"/>
  <c r="R39" i="12" s="1"/>
  <c r="S39" i="12" s="1"/>
  <c r="T39" i="12" s="1"/>
  <c r="V39" i="12" a="1"/>
  <c r="V39" i="12" s="1"/>
  <c r="U39" i="12" a="1"/>
  <c r="U39" i="12" s="1"/>
  <c r="N51" i="3" s="1"/>
  <c r="O143" i="12"/>
  <c r="P143" i="12" s="1"/>
  <c r="Q143" i="12" s="1"/>
  <c r="R143" i="12" s="1"/>
  <c r="S143" i="12" s="1"/>
  <c r="T143" i="12" s="1"/>
  <c r="U143" i="12" a="1"/>
  <c r="U143" i="12" s="1"/>
  <c r="N302" i="3" s="1"/>
  <c r="V143" i="12" a="1"/>
  <c r="V143" i="12" s="1"/>
  <c r="O218" i="12"/>
  <c r="P218" i="12" s="1"/>
  <c r="Q218" i="12" s="1"/>
  <c r="R218" i="12" s="1"/>
  <c r="S218" i="12" s="1"/>
  <c r="T218" i="12" s="1"/>
  <c r="V218" i="12" s="1" a="1"/>
  <c r="V218" i="12" s="1"/>
  <c r="U218" i="12" a="1"/>
  <c r="U218" i="12" s="1"/>
  <c r="N188" i="3" s="1"/>
  <c r="O15" i="12"/>
  <c r="P15" i="12" s="1"/>
  <c r="Q15" i="12" s="1"/>
  <c r="R15" i="12" s="1"/>
  <c r="S15" i="12" s="1"/>
  <c r="T15" i="12" s="1"/>
  <c r="U15" i="12" s="1" a="1"/>
  <c r="U15" i="12" s="1"/>
  <c r="N15" i="3" s="1"/>
  <c r="V15" i="12" a="1"/>
  <c r="V15" i="12" s="1"/>
  <c r="O317" i="12"/>
  <c r="P317" i="12" s="1"/>
  <c r="Q317" i="12" s="1"/>
  <c r="R317" i="12" s="1"/>
  <c r="S317" i="12" s="1"/>
  <c r="T317" i="12" s="1"/>
  <c r="V317" i="12" a="1"/>
  <c r="V317" i="12" s="1"/>
  <c r="U317" i="12" a="1"/>
  <c r="U317" i="12" s="1"/>
  <c r="N424" i="3" s="1"/>
  <c r="O59" i="12"/>
  <c r="P59" i="12" s="1"/>
  <c r="Q59" i="12" s="1"/>
  <c r="R59" i="12" s="1"/>
  <c r="S59" i="12" s="1"/>
  <c r="T59" i="12" s="1"/>
  <c r="V59" i="12" s="1" a="1"/>
  <c r="V59" i="12" s="1"/>
  <c r="U59" i="12" a="1"/>
  <c r="U59" i="12" s="1"/>
  <c r="N67" i="3" s="1"/>
  <c r="O95" i="12"/>
  <c r="P95" i="12" s="1"/>
  <c r="Q95" i="12" s="1"/>
  <c r="R95" i="12" s="1"/>
  <c r="S95" i="12" s="1"/>
  <c r="T95" i="12" s="1"/>
  <c r="V95" i="12" s="1" a="1"/>
  <c r="V95" i="12" s="1"/>
  <c r="O344" i="12"/>
  <c r="P344" i="12" s="1"/>
  <c r="Q344" i="12" s="1"/>
  <c r="R344" i="12" s="1"/>
  <c r="S344" i="12" s="1"/>
  <c r="T344" i="12" s="1"/>
  <c r="V344" i="12" a="1"/>
  <c r="V344" i="12" s="1"/>
  <c r="U344" i="12" a="1"/>
  <c r="U344" i="12" s="1"/>
  <c r="N333" i="3" s="1"/>
  <c r="O187" i="12"/>
  <c r="P187" i="12" s="1"/>
  <c r="Q187" i="12" s="1"/>
  <c r="R187" i="12" s="1"/>
  <c r="S187" i="12" s="1"/>
  <c r="T187" i="12" s="1"/>
  <c r="U187" i="12" s="1" a="1"/>
  <c r="U187" i="12" s="1"/>
  <c r="N158" i="3" s="1"/>
  <c r="V187" i="12" a="1"/>
  <c r="V187" i="12" s="1"/>
  <c r="O300" i="12"/>
  <c r="P300" i="12" s="1"/>
  <c r="Q300" i="12" s="1"/>
  <c r="R300" i="12" s="1"/>
  <c r="S300" i="12" s="1"/>
  <c r="T300" i="12" s="1"/>
  <c r="U300" i="12" s="1" a="1"/>
  <c r="U300" i="12" s="1"/>
  <c r="N419" i="3" s="1"/>
  <c r="V300" i="12" a="1"/>
  <c r="V300" i="12" s="1"/>
  <c r="O243" i="12"/>
  <c r="P243" i="12" s="1"/>
  <c r="Q243" i="12" s="1"/>
  <c r="R243" i="12" s="1"/>
  <c r="S243" i="12" s="1"/>
  <c r="T243" i="12" s="1"/>
  <c r="U243" i="12" s="1" a="1"/>
  <c r="U243" i="12" s="1"/>
  <c r="N213" i="3" s="1"/>
  <c r="V243" i="12" a="1"/>
  <c r="V243" i="12" s="1"/>
  <c r="O274" i="12"/>
  <c r="P274" i="12" s="1"/>
  <c r="Q274" i="12" s="1"/>
  <c r="R274" i="12" s="1"/>
  <c r="S274" i="12" s="1"/>
  <c r="T274" i="12" s="1"/>
  <c r="V274" i="12" s="1" a="1"/>
  <c r="V274" i="12" s="1"/>
  <c r="O263" i="12"/>
  <c r="P263" i="12" s="1"/>
  <c r="Q263" i="12" s="1"/>
  <c r="R263" i="12" s="1"/>
  <c r="S263" i="12" s="1"/>
  <c r="T263" i="12" s="1"/>
  <c r="V263" i="12" s="1" a="1"/>
  <c r="V263" i="12" s="1"/>
  <c r="U263" i="12" a="1"/>
  <c r="U263" i="12" s="1"/>
  <c r="N396" i="3" s="1"/>
  <c r="O310" i="12"/>
  <c r="P310" i="12" s="1"/>
  <c r="Q310" i="12" s="1"/>
  <c r="R310" i="12" s="1"/>
  <c r="S310" i="12" s="1"/>
  <c r="T310" i="12" s="1"/>
  <c r="V310" i="12" s="1" a="1"/>
  <c r="V310" i="12" s="1"/>
  <c r="U310" i="12" a="1"/>
  <c r="U310" i="12" s="1"/>
  <c r="N441" i="3" s="1"/>
  <c r="O18" i="12"/>
  <c r="P18" i="12" s="1"/>
  <c r="Q18" i="12" s="1"/>
  <c r="R18" i="12" s="1"/>
  <c r="S18" i="12" s="1"/>
  <c r="T18" i="12" s="1"/>
  <c r="U18" i="12" a="1"/>
  <c r="U18" i="12" s="1"/>
  <c r="N33" i="3" s="1"/>
  <c r="V18" i="12" a="1"/>
  <c r="V18" i="12" s="1"/>
  <c r="O319" i="12"/>
  <c r="P319" i="12" s="1"/>
  <c r="Q319" i="12" s="1"/>
  <c r="R319" i="12" s="1"/>
  <c r="S319" i="12" s="1"/>
  <c r="T319" i="12" s="1"/>
  <c r="V319" i="12" s="1" a="1"/>
  <c r="V319" i="12" s="1"/>
  <c r="O197" i="12"/>
  <c r="P197" i="12" s="1"/>
  <c r="Q197" i="12" s="1"/>
  <c r="R197" i="12" s="1"/>
  <c r="S197" i="12" s="1"/>
  <c r="T197" i="12" s="1"/>
  <c r="U197" i="12" s="1" a="1"/>
  <c r="U197" i="12" s="1"/>
  <c r="N172" i="3" s="1"/>
  <c r="O90" i="12"/>
  <c r="P90" i="12" s="1"/>
  <c r="Q90" i="12" s="1"/>
  <c r="R90" i="12" s="1"/>
  <c r="S90" i="12" s="1"/>
  <c r="T90" i="12" s="1"/>
  <c r="V90" i="12" s="1" a="1"/>
  <c r="V90" i="12" s="1"/>
  <c r="U90" i="12" a="1"/>
  <c r="U90" i="12" s="1"/>
  <c r="N363" i="3" s="1"/>
  <c r="O355" i="12"/>
  <c r="P355" i="12" s="1"/>
  <c r="Q355" i="12" s="1"/>
  <c r="R355" i="12" s="1"/>
  <c r="S355" i="12" s="1"/>
  <c r="T355" i="12" s="1"/>
  <c r="U355" i="12" s="1" a="1"/>
  <c r="U355" i="12" s="1"/>
  <c r="N457" i="3" s="1"/>
  <c r="V355" i="12" a="1"/>
  <c r="V355" i="12" s="1"/>
  <c r="O356" i="12"/>
  <c r="P356" i="12" s="1"/>
  <c r="Q356" i="12" s="1"/>
  <c r="R356" i="12" s="1"/>
  <c r="S356" i="12" s="1"/>
  <c r="T356" i="12" s="1"/>
  <c r="U356" i="12" s="1" a="1"/>
  <c r="U356" i="12" s="1"/>
  <c r="N458" i="3" s="1"/>
  <c r="V356" i="12" a="1"/>
  <c r="V356" i="12" s="1"/>
  <c r="O293" i="12"/>
  <c r="P293" i="12" s="1"/>
  <c r="Q293" i="12" s="1"/>
  <c r="R293" i="12" s="1"/>
  <c r="S293" i="12" s="1"/>
  <c r="T293" i="12" s="1"/>
  <c r="V293" i="12" s="1" a="1"/>
  <c r="V293" i="12" s="1"/>
  <c r="U293" i="12" a="1"/>
  <c r="U293" i="12" s="1"/>
  <c r="N412" i="3" s="1"/>
  <c r="O125" i="12"/>
  <c r="P125" i="12" s="1"/>
  <c r="Q125" i="12" s="1"/>
  <c r="R125" i="12" s="1"/>
  <c r="S125" i="12" s="1"/>
  <c r="T125" i="12" s="1"/>
  <c r="V125" i="12" s="1" a="1"/>
  <c r="V125" i="12" s="1"/>
  <c r="U125" i="12" a="1"/>
  <c r="U125" i="12" s="1"/>
  <c r="O61" i="12"/>
  <c r="P61" i="12" s="1"/>
  <c r="Q61" i="12" s="1"/>
  <c r="R61" i="12" s="1"/>
  <c r="S61" i="12" s="1"/>
  <c r="T61" i="12" s="1"/>
  <c r="V61" i="12" a="1"/>
  <c r="V61" i="12" s="1"/>
  <c r="U61" i="12" a="1"/>
  <c r="U61" i="12" s="1"/>
  <c r="N69" i="3" s="1"/>
  <c r="O111" i="12"/>
  <c r="P111" i="12" s="1"/>
  <c r="Q111" i="12" s="1"/>
  <c r="R111" i="12" s="1"/>
  <c r="S111" i="12" s="1"/>
  <c r="T111" i="12" s="1"/>
  <c r="U111" i="12" s="1" a="1"/>
  <c r="U111" i="12" s="1"/>
  <c r="N299" i="3" s="1"/>
  <c r="O60" i="12"/>
  <c r="P60" i="12" s="1"/>
  <c r="Q60" i="12" s="1"/>
  <c r="R60" i="12" s="1"/>
  <c r="S60" i="12" s="1"/>
  <c r="T60" i="12" s="1"/>
  <c r="U60" i="12" s="1" a="1"/>
  <c r="U60" i="12" s="1"/>
  <c r="N68" i="3" s="1"/>
  <c r="O228" i="12"/>
  <c r="P228" i="12" s="1"/>
  <c r="Q228" i="12" s="1"/>
  <c r="R228" i="12" s="1"/>
  <c r="S228" i="12" s="1"/>
  <c r="T228" i="12" s="1"/>
  <c r="V228" i="12" s="1" a="1"/>
  <c r="V228" i="12" s="1"/>
  <c r="U228" i="12" a="1"/>
  <c r="U228" i="12" s="1"/>
  <c r="N198" i="3" s="1"/>
  <c r="O153" i="12"/>
  <c r="P153" i="12" s="1"/>
  <c r="Q153" i="12" s="1"/>
  <c r="R153" i="12" s="1"/>
  <c r="S153" i="12" s="1"/>
  <c r="T153" i="12" s="1"/>
  <c r="U153" i="12" s="1" a="1"/>
  <c r="U153" i="12" s="1"/>
  <c r="N243" i="3" s="1"/>
  <c r="O115" i="12"/>
  <c r="P115" i="12" s="1"/>
  <c r="Q115" i="12" s="1"/>
  <c r="R115" i="12" s="1"/>
  <c r="S115" i="12" s="1"/>
  <c r="T115" i="12" s="1"/>
  <c r="V115" i="12" s="1" a="1"/>
  <c r="V115" i="12" s="1"/>
  <c r="O82" i="12"/>
  <c r="P82" i="12" s="1"/>
  <c r="Q82" i="12" s="1"/>
  <c r="R82" i="12" s="1"/>
  <c r="S82" i="12" s="1"/>
  <c r="T82" i="12" s="1"/>
  <c r="V82" i="12" s="1" a="1"/>
  <c r="V82" i="12" s="1"/>
  <c r="U82" i="12" a="1"/>
  <c r="U82" i="12" s="1"/>
  <c r="N103" i="3" s="1"/>
  <c r="O6" i="12"/>
  <c r="P6" i="12" s="1"/>
  <c r="Q6" i="12" s="1"/>
  <c r="R6" i="12" s="1"/>
  <c r="S6" i="12" s="1"/>
  <c r="T6" i="12" s="1"/>
  <c r="U6" i="12" s="1" a="1"/>
  <c r="U6" i="12" s="1"/>
  <c r="N20" i="3" s="1"/>
  <c r="O335" i="12"/>
  <c r="P335" i="12" s="1"/>
  <c r="Q335" i="12" s="1"/>
  <c r="R335" i="12" s="1"/>
  <c r="S335" i="12" s="1"/>
  <c r="T335" i="12" s="1"/>
  <c r="V335" i="12" s="1" a="1"/>
  <c r="V335" i="12" s="1"/>
  <c r="U335" i="12" a="1"/>
  <c r="U335" i="12" s="1"/>
  <c r="N431" i="3" s="1"/>
  <c r="G305" i="3"/>
  <c r="O10" i="12"/>
  <c r="P10" i="12" s="1"/>
  <c r="Q10" i="12" s="1"/>
  <c r="R10" i="12" s="1"/>
  <c r="S10" i="12" s="1"/>
  <c r="T10" i="12" s="1"/>
  <c r="U10" i="12" s="1" a="1"/>
  <c r="U10" i="12" s="1"/>
  <c r="N26" i="3" s="1"/>
  <c r="N25" i="3" s="1"/>
  <c r="O291" i="12"/>
  <c r="P291" i="12" s="1"/>
  <c r="Q291" i="12" s="1"/>
  <c r="R291" i="12" s="1"/>
  <c r="S291" i="12" s="1"/>
  <c r="T291" i="12" s="1"/>
  <c r="V291" i="12" s="1" a="1"/>
  <c r="V291" i="12" s="1"/>
  <c r="O299" i="12"/>
  <c r="P299" i="12" s="1"/>
  <c r="Q299" i="12" s="1"/>
  <c r="R299" i="12" s="1"/>
  <c r="S299" i="12" s="1"/>
  <c r="T299" i="12" s="1"/>
  <c r="V299" i="12" s="1" a="1"/>
  <c r="V299" i="12" s="1"/>
  <c r="O276" i="12"/>
  <c r="P276" i="12" s="1"/>
  <c r="Q276" i="12" s="1"/>
  <c r="R276" i="12" s="1"/>
  <c r="S276" i="12" s="1"/>
  <c r="T276" i="12" s="1"/>
  <c r="U276" i="12" s="1" a="1"/>
  <c r="U276" i="12" s="1"/>
  <c r="N392" i="3" s="1"/>
  <c r="O84" i="12"/>
  <c r="P84" i="12" s="1"/>
  <c r="Q84" i="12" s="1"/>
  <c r="R84" i="12" s="1"/>
  <c r="S84" i="12" s="1"/>
  <c r="T84" i="12" s="1"/>
  <c r="U84" i="12" s="1" a="1"/>
  <c r="U84" i="12" s="1"/>
  <c r="N357" i="3" s="1"/>
  <c r="O80" i="12"/>
  <c r="P80" i="12" s="1"/>
  <c r="Q80" i="12" s="1"/>
  <c r="R80" i="12" s="1"/>
  <c r="S80" i="12" s="1"/>
  <c r="T80" i="12" s="1"/>
  <c r="U80" i="12" s="1" a="1"/>
  <c r="U80" i="12" s="1"/>
  <c r="N88" i="3" s="1"/>
  <c r="O4" i="12"/>
  <c r="P4" i="12" s="1"/>
  <c r="Q4" i="12" s="1"/>
  <c r="R4" i="12" s="1"/>
  <c r="S4" i="12" s="1"/>
  <c r="T4" i="12" s="1"/>
  <c r="U4" i="12" s="1" a="1"/>
  <c r="U4" i="12" s="1"/>
  <c r="N18" i="3" s="1"/>
  <c r="O68" i="12"/>
  <c r="P68" i="12" s="1"/>
  <c r="Q68" i="12" s="1"/>
  <c r="R68" i="12" s="1"/>
  <c r="S68" i="12" s="1"/>
  <c r="T68" i="12" s="1"/>
  <c r="U68" i="12" s="1" a="1"/>
  <c r="U68" i="12" s="1"/>
  <c r="N76" i="3" s="1"/>
  <c r="O110" i="12"/>
  <c r="P110" i="12" s="1"/>
  <c r="Q110" i="12" s="1"/>
  <c r="R110" i="12" s="1"/>
  <c r="S110" i="12" s="1"/>
  <c r="T110" i="12" s="1"/>
  <c r="V110" i="12" s="1" a="1"/>
  <c r="V110" i="12" s="1"/>
  <c r="O348" i="12"/>
  <c r="P348" i="12" s="1"/>
  <c r="Q348" i="12" s="1"/>
  <c r="R348" i="12" s="1"/>
  <c r="S348" i="12" s="1"/>
  <c r="T348" i="12" s="1"/>
  <c r="U348" i="12" s="1" a="1"/>
  <c r="U348" i="12" s="1"/>
  <c r="N337" i="3" s="1"/>
  <c r="O63" i="12"/>
  <c r="P63" i="12" s="1"/>
  <c r="Q63" i="12" s="1"/>
  <c r="R63" i="12" s="1"/>
  <c r="S63" i="12" s="1"/>
  <c r="T63" i="12" s="1"/>
  <c r="U63" i="12" s="1" a="1"/>
  <c r="U63" i="12" s="1"/>
  <c r="N71" i="3" s="1"/>
  <c r="G259" i="3"/>
  <c r="G23" i="5" s="1"/>
  <c r="O74" i="12"/>
  <c r="P74" i="12" s="1"/>
  <c r="Q74" i="12" s="1"/>
  <c r="R74" i="12" s="1"/>
  <c r="S74" i="12" s="1"/>
  <c r="T74" i="12" s="1"/>
  <c r="V74" i="12" a="1"/>
  <c r="V74" i="12" s="1"/>
  <c r="U74" i="12" a="1"/>
  <c r="U74" i="12" s="1"/>
  <c r="N82" i="3" s="1"/>
  <c r="O122" i="12"/>
  <c r="P122" i="12" s="1"/>
  <c r="Q122" i="12" s="1"/>
  <c r="R122" i="12" s="1"/>
  <c r="S122" i="12" s="1"/>
  <c r="T122" i="12" s="1"/>
  <c r="U122" i="12" s="1" a="1"/>
  <c r="U122" i="12" s="1"/>
  <c r="N327" i="3" s="1"/>
  <c r="V122" i="12" a="1"/>
  <c r="V122" i="12" s="1"/>
  <c r="F14" i="5"/>
  <c r="F57" i="5"/>
  <c r="O47" i="12"/>
  <c r="P47" i="12" s="1"/>
  <c r="Q47" i="12" s="1"/>
  <c r="R47" i="12" s="1"/>
  <c r="S47" i="12" s="1"/>
  <c r="T47" i="12" s="1"/>
  <c r="V47" i="12" s="1" a="1"/>
  <c r="V47" i="12" s="1"/>
  <c r="O318" i="12"/>
  <c r="P318" i="12" s="1"/>
  <c r="Q318" i="12" s="1"/>
  <c r="R318" i="12" s="1"/>
  <c r="S318" i="12" s="1"/>
  <c r="T318" i="12" s="1"/>
  <c r="U318" i="12" s="1" a="1"/>
  <c r="U318" i="12" s="1"/>
  <c r="N425" i="3" s="1"/>
  <c r="O273" i="12"/>
  <c r="P273" i="12" s="1"/>
  <c r="Q273" i="12" s="1"/>
  <c r="R273" i="12" s="1"/>
  <c r="S273" i="12" s="1"/>
  <c r="T273" i="12" s="1"/>
  <c r="U273" i="12" s="1" a="1"/>
  <c r="U273" i="12" s="1"/>
  <c r="N389" i="3" s="1"/>
  <c r="O216" i="12"/>
  <c r="P216" i="12" s="1"/>
  <c r="Q216" i="12" s="1"/>
  <c r="R216" i="12" s="1"/>
  <c r="S216" i="12" s="1"/>
  <c r="T216" i="12" s="1"/>
  <c r="V216" i="12" s="1" a="1"/>
  <c r="V216" i="12" s="1"/>
  <c r="O364" i="12"/>
  <c r="P364" i="12" s="1"/>
  <c r="Q364" i="12" s="1"/>
  <c r="R364" i="12" s="1"/>
  <c r="S364" i="12" s="1"/>
  <c r="T364" i="12" s="1"/>
  <c r="U364" i="12" s="1" a="1"/>
  <c r="U364" i="12" s="1"/>
  <c r="N466" i="3" s="1"/>
  <c r="O257" i="12"/>
  <c r="P257" i="12" s="1"/>
  <c r="Q257" i="12" s="1"/>
  <c r="R257" i="12" s="1"/>
  <c r="S257" i="12" s="1"/>
  <c r="T257" i="12" s="1"/>
  <c r="V257" i="12" s="1" a="1"/>
  <c r="V257" i="12" s="1"/>
  <c r="O287" i="12"/>
  <c r="P287" i="12" s="1"/>
  <c r="Q287" i="12" s="1"/>
  <c r="R287" i="12" s="1"/>
  <c r="S287" i="12" s="1"/>
  <c r="T287" i="12" s="1"/>
  <c r="V287" i="12" s="1" a="1"/>
  <c r="V287" i="12" s="1"/>
  <c r="O180" i="12"/>
  <c r="P180" i="12" s="1"/>
  <c r="Q180" i="12" s="1"/>
  <c r="R180" i="12" s="1"/>
  <c r="S180" i="12" s="1"/>
  <c r="T180" i="12" s="1"/>
  <c r="V180" i="12" s="1" a="1"/>
  <c r="V180" i="12" s="1"/>
  <c r="O46" i="12"/>
  <c r="P46" i="12" s="1"/>
  <c r="Q46" i="12" s="1"/>
  <c r="R46" i="12" s="1"/>
  <c r="S46" i="12" s="1"/>
  <c r="T46" i="12" s="1"/>
  <c r="U46" i="12" s="1" a="1"/>
  <c r="U46" i="12" s="1"/>
  <c r="N56" i="3" s="1"/>
  <c r="O109" i="12"/>
  <c r="P109" i="12" s="1"/>
  <c r="Q109" i="12" s="1"/>
  <c r="R109" i="12" s="1"/>
  <c r="S109" i="12" s="1"/>
  <c r="T109" i="12" s="1"/>
  <c r="V109" i="12" s="1" a="1"/>
  <c r="V109" i="12" s="1"/>
  <c r="O162" i="12"/>
  <c r="P162" i="12" s="1"/>
  <c r="Q162" i="12" s="1"/>
  <c r="R162" i="12" s="1"/>
  <c r="S162" i="12" s="1"/>
  <c r="T162" i="12" s="1"/>
  <c r="U162" i="12" s="1" a="1"/>
  <c r="U162" i="12" s="1"/>
  <c r="N252" i="3" s="1"/>
  <c r="O126" i="12"/>
  <c r="P126" i="12" s="1"/>
  <c r="Q126" i="12" s="1"/>
  <c r="R126" i="12" s="1"/>
  <c r="S126" i="12" s="1"/>
  <c r="T126" i="12" s="1"/>
  <c r="V126" i="12" s="1" a="1"/>
  <c r="V126" i="12" s="1"/>
  <c r="O48" i="12"/>
  <c r="P48" i="12" s="1"/>
  <c r="Q48" i="12" s="1"/>
  <c r="R48" i="12" s="1"/>
  <c r="S48" i="12" s="1"/>
  <c r="T48" i="12" s="1"/>
  <c r="U48" i="12" s="1" a="1"/>
  <c r="U48" i="12" s="1"/>
  <c r="N58" i="3" s="1"/>
  <c r="O69" i="12"/>
  <c r="P69" i="12" s="1"/>
  <c r="Q69" i="12" s="1"/>
  <c r="R69" i="12" s="1"/>
  <c r="S69" i="12" s="1"/>
  <c r="T69" i="12" s="1"/>
  <c r="V69" i="12" s="1" a="1"/>
  <c r="V69" i="12" s="1"/>
  <c r="O89" i="12"/>
  <c r="P89" i="12" s="1"/>
  <c r="Q89" i="12" s="1"/>
  <c r="R89" i="12" s="1"/>
  <c r="S89" i="12" s="1"/>
  <c r="T89" i="12" s="1"/>
  <c r="V89" i="12" s="1" a="1"/>
  <c r="V89" i="12" s="1"/>
  <c r="O343" i="12"/>
  <c r="P343" i="12" s="1"/>
  <c r="Q343" i="12" s="1"/>
  <c r="R343" i="12" s="1"/>
  <c r="S343" i="12" s="1"/>
  <c r="T343" i="12" s="1"/>
  <c r="V343" i="12" s="1" a="1"/>
  <c r="V343" i="12" s="1"/>
  <c r="O381" i="12"/>
  <c r="P381" i="12" s="1"/>
  <c r="Q381" i="12" s="1"/>
  <c r="R381" i="12" s="1"/>
  <c r="S381" i="12" s="1"/>
  <c r="T381" i="12" s="1"/>
  <c r="V381" i="12" s="1" a="1"/>
  <c r="V381" i="12" s="1"/>
  <c r="O349" i="12"/>
  <c r="P349" i="12" s="1"/>
  <c r="Q349" i="12" s="1"/>
  <c r="R349" i="12" s="1"/>
  <c r="S349" i="12" s="1"/>
  <c r="T349" i="12" s="1"/>
  <c r="U349" i="12" s="1" a="1"/>
  <c r="U349" i="12" s="1"/>
  <c r="N338" i="3" s="1"/>
  <c r="O308" i="12"/>
  <c r="P308" i="12" s="1"/>
  <c r="Q308" i="12" s="1"/>
  <c r="R308" i="12" s="1"/>
  <c r="S308" i="12" s="1"/>
  <c r="T308" i="12" s="1"/>
  <c r="V308" i="12" s="1" a="1"/>
  <c r="V308" i="12" s="1"/>
  <c r="O43" i="12"/>
  <c r="P43" i="12" s="1"/>
  <c r="Q43" i="12" s="1"/>
  <c r="R43" i="12" s="1"/>
  <c r="S43" i="12" s="1"/>
  <c r="T43" i="12" s="1"/>
  <c r="U43" i="12" s="1" a="1"/>
  <c r="U43" i="12" s="1"/>
  <c r="N53" i="3" s="1"/>
  <c r="F490" i="3"/>
  <c r="F489" i="3" s="1"/>
  <c r="F27" i="5" s="1"/>
  <c r="G144" i="12"/>
  <c r="T75" i="3"/>
  <c r="AS67" i="12"/>
  <c r="AT67" i="12" s="1"/>
  <c r="AU67" i="12" s="1"/>
  <c r="AV67" i="12" s="1"/>
  <c r="AW67" i="12" s="1"/>
  <c r="AX67" i="12" s="1"/>
  <c r="AZ67" i="12" s="1"/>
  <c r="AM124" i="12"/>
  <c r="AN124" i="12" s="1"/>
  <c r="AO124" i="12" s="1"/>
  <c r="AP124" i="12" s="1"/>
  <c r="AQ124" i="12" s="1"/>
  <c r="AR124" i="12" s="1"/>
  <c r="H341" i="3"/>
  <c r="X124" i="12"/>
  <c r="Y124" i="12" s="1"/>
  <c r="Z124" i="12" s="1"/>
  <c r="AA124" i="12" s="1"/>
  <c r="AB124" i="12" s="1"/>
  <c r="AC124" i="12" s="1"/>
  <c r="D496" i="11"/>
  <c r="D608" i="1" s="1"/>
  <c r="D560" i="1" s="1"/>
  <c r="AD67" i="12"/>
  <c r="AE67" i="12" s="1"/>
  <c r="AF67" i="12" s="1"/>
  <c r="AG67" i="12" s="1"/>
  <c r="AH67" i="12" s="1"/>
  <c r="AI67" i="12" s="1"/>
  <c r="AJ67" i="12" s="1" a="1"/>
  <c r="AJ67" i="12" s="1"/>
  <c r="P75" i="3" s="1"/>
  <c r="D118" i="11"/>
  <c r="D558" i="1" s="1"/>
  <c r="D550" i="1" s="1"/>
  <c r="U168" i="12" l="1" a="1"/>
  <c r="U168" i="12" s="1"/>
  <c r="N163" i="3" s="1"/>
  <c r="U259" i="12" a="1"/>
  <c r="U259" i="12" s="1"/>
  <c r="N229" i="3" s="1"/>
  <c r="U95" i="12" a="1"/>
  <c r="U95" i="12" s="1"/>
  <c r="N274" i="3" s="1"/>
  <c r="V153" i="12" a="1"/>
  <c r="V153" i="12" s="1"/>
  <c r="U319" i="12" a="1"/>
  <c r="U319" i="12" s="1"/>
  <c r="N444" i="3" s="1"/>
  <c r="U199" i="12" a="1"/>
  <c r="U199" i="12" s="1"/>
  <c r="N127" i="3" s="1"/>
  <c r="U307" i="12" a="1"/>
  <c r="U307" i="12" s="1"/>
  <c r="N375" i="3" s="1"/>
  <c r="V17" i="12" a="1"/>
  <c r="V17" i="12" s="1"/>
  <c r="V13" i="12" a="1"/>
  <c r="V13" i="12" s="1"/>
  <c r="U292" i="12" a="1"/>
  <c r="U292" i="12" s="1"/>
  <c r="N411" i="3" s="1"/>
  <c r="U231" i="12" a="1"/>
  <c r="U231" i="12" s="1"/>
  <c r="N201" i="3" s="1"/>
  <c r="U217" i="12" a="1"/>
  <c r="U217" i="12" s="1"/>
  <c r="N187" i="3" s="1"/>
  <c r="U5" i="12" a="1"/>
  <c r="U5" i="12" s="1"/>
  <c r="N19" i="3" s="1"/>
  <c r="V275" i="12" a="1"/>
  <c r="V275" i="12" s="1"/>
  <c r="U138" i="12" a="1"/>
  <c r="U138" i="12" s="1"/>
  <c r="N266" i="3" s="1"/>
  <c r="N265" i="3" s="1"/>
  <c r="V254" i="12" a="1"/>
  <c r="V254" i="12" s="1"/>
  <c r="V76" i="12" a="1"/>
  <c r="V76" i="12" s="1"/>
  <c r="V34" i="12" a="1"/>
  <c r="V34" i="12" s="1"/>
  <c r="U134" i="12" a="1"/>
  <c r="U134" i="12" s="1"/>
  <c r="N350" i="3" s="1"/>
  <c r="U204" i="12" a="1"/>
  <c r="U204" i="12" s="1"/>
  <c r="N174" i="3" s="1"/>
  <c r="U149" i="12" a="1"/>
  <c r="U149" i="12" s="1"/>
  <c r="N239" i="3" s="1"/>
  <c r="U219" i="12" a="1"/>
  <c r="U219" i="12" s="1"/>
  <c r="N189" i="3" s="1"/>
  <c r="U234" i="12" a="1"/>
  <c r="U234" i="12" s="1"/>
  <c r="N204" i="3" s="1"/>
  <c r="V359" i="12" a="1"/>
  <c r="V359" i="12" s="1"/>
  <c r="V106" i="12" a="1"/>
  <c r="V106" i="12" s="1"/>
  <c r="V232" i="12" a="1"/>
  <c r="V232" i="12" s="1"/>
  <c r="V227" i="12" a="1"/>
  <c r="V227" i="12" s="1"/>
  <c r="V222" i="12" a="1"/>
  <c r="V222" i="12" s="1"/>
  <c r="U270" i="12" a="1"/>
  <c r="U270" i="12" s="1"/>
  <c r="N386" i="3" s="1"/>
  <c r="V205" i="12" a="1"/>
  <c r="V205" i="12" s="1"/>
  <c r="U253" i="12" a="1"/>
  <c r="U253" i="12" s="1"/>
  <c r="N223" i="3" s="1"/>
  <c r="V268" i="12" a="1"/>
  <c r="V268" i="12" s="1"/>
  <c r="V60" i="12" a="1"/>
  <c r="V60" i="12" s="1"/>
  <c r="U202" i="12" a="1"/>
  <c r="U202" i="12" s="1"/>
  <c r="N130" i="3" s="1"/>
  <c r="U265" i="12" a="1"/>
  <c r="U265" i="12" s="1"/>
  <c r="N381" i="3" s="1"/>
  <c r="V175" i="12" a="1"/>
  <c r="V175" i="12" s="1"/>
  <c r="U20" i="12" a="1"/>
  <c r="U20" i="12" s="1"/>
  <c r="N35" i="3" s="1"/>
  <c r="V186" i="12" a="1"/>
  <c r="V186" i="12" s="1"/>
  <c r="U142" i="12" a="1"/>
  <c r="U142" i="12" s="1"/>
  <c r="N301" i="3" s="1"/>
  <c r="V178" i="12" a="1"/>
  <c r="V178" i="12" s="1"/>
  <c r="V212" i="12" a="1"/>
  <c r="V212" i="12" s="1"/>
  <c r="U27" i="12" a="1"/>
  <c r="U27" i="12" s="1"/>
  <c r="N41" i="3" s="1"/>
  <c r="V213" i="12" a="1"/>
  <c r="V213" i="12" s="1"/>
  <c r="U81" i="12" a="1"/>
  <c r="U81" i="12" s="1"/>
  <c r="N89" i="3" s="1"/>
  <c r="V111" i="12" a="1"/>
  <c r="V111" i="12" s="1"/>
  <c r="U201" i="12" a="1"/>
  <c r="U201" i="12" s="1"/>
  <c r="N129" i="3" s="1"/>
  <c r="V30" i="12" a="1"/>
  <c r="V30" i="12" s="1"/>
  <c r="V97" i="12" a="1"/>
  <c r="V97" i="12" s="1"/>
  <c r="U87" i="12" a="1"/>
  <c r="U87" i="12" s="1"/>
  <c r="N360" i="3" s="1"/>
  <c r="U284" i="12" a="1"/>
  <c r="U284" i="12" s="1"/>
  <c r="N403" i="3" s="1"/>
  <c r="V282" i="12" a="1"/>
  <c r="V282" i="12" s="1"/>
  <c r="V200" i="12" a="1"/>
  <c r="V200" i="12" s="1"/>
  <c r="V208" i="12" a="1"/>
  <c r="V208" i="12" s="1"/>
  <c r="U191" i="12" a="1"/>
  <c r="U191" i="12" s="1"/>
  <c r="N166" i="3" s="1"/>
  <c r="V72" i="12" a="1"/>
  <c r="V72" i="12" s="1"/>
  <c r="V184" i="12" a="1"/>
  <c r="V184" i="12" s="1"/>
  <c r="V286" i="12" a="1"/>
  <c r="V286" i="12" s="1"/>
  <c r="V128" i="12" a="1"/>
  <c r="V128" i="12" s="1"/>
  <c r="AM128" i="12" s="1"/>
  <c r="AN128" i="12" s="1"/>
  <c r="AO128" i="12" s="1"/>
  <c r="AP128" i="12" s="1"/>
  <c r="AQ128" i="12" s="1"/>
  <c r="AR128" i="12" s="1"/>
  <c r="U221" i="12" a="1"/>
  <c r="U221" i="12" s="1"/>
  <c r="N191" i="3" s="1"/>
  <c r="U75" i="12" a="1"/>
  <c r="U75" i="12" s="1"/>
  <c r="N83" i="3" s="1"/>
  <c r="V53" i="12" a="1"/>
  <c r="V53" i="12" s="1"/>
  <c r="V6" i="12" a="1"/>
  <c r="V6" i="12" s="1"/>
  <c r="U362" i="12" a="1"/>
  <c r="U362" i="12" s="1"/>
  <c r="N464" i="3" s="1"/>
  <c r="U288" i="12" a="1"/>
  <c r="U288" i="12" s="1"/>
  <c r="N407" i="3" s="1"/>
  <c r="U285" i="12" a="1"/>
  <c r="U285" i="12" s="1"/>
  <c r="N404" i="3" s="1"/>
  <c r="U302" i="12" a="1"/>
  <c r="U302" i="12" s="1"/>
  <c r="N370" i="3" s="1"/>
  <c r="U117" i="12" a="1"/>
  <c r="U117" i="12" s="1"/>
  <c r="N320" i="3" s="1"/>
  <c r="V71" i="12" a="1"/>
  <c r="V71" i="12" s="1"/>
  <c r="V250" i="12" a="1"/>
  <c r="V250" i="12" s="1"/>
  <c r="V233" i="12" a="1"/>
  <c r="V233" i="12" s="1"/>
  <c r="AM233" i="12" s="1"/>
  <c r="AN233" i="12" s="1"/>
  <c r="AO233" i="12" s="1"/>
  <c r="AP233" i="12" s="1"/>
  <c r="AQ233" i="12" s="1"/>
  <c r="AR233" i="12" s="1"/>
  <c r="V283" i="12" a="1"/>
  <c r="V283" i="12" s="1"/>
  <c r="V152" i="12" a="1"/>
  <c r="V152" i="12" s="1"/>
  <c r="V50" i="12" a="1"/>
  <c r="V50" i="12" s="1"/>
  <c r="V91" i="12" a="1"/>
  <c r="V91" i="12" s="1"/>
  <c r="U185" i="12" a="1"/>
  <c r="U185" i="12" s="1"/>
  <c r="N156" i="3" s="1"/>
  <c r="U237" i="12" a="1"/>
  <c r="U237" i="12" s="1"/>
  <c r="N207" i="3" s="1"/>
  <c r="U127" i="12" a="1"/>
  <c r="U127" i="12" s="1"/>
  <c r="N493" i="3" s="1"/>
  <c r="N492" i="3" s="1"/>
  <c r="V56" i="12" a="1"/>
  <c r="V56" i="12" s="1"/>
  <c r="U167" i="12" a="1"/>
  <c r="U167" i="12" s="1"/>
  <c r="N162" i="3" s="1"/>
  <c r="V316" i="12" a="1"/>
  <c r="V316" i="12" s="1"/>
  <c r="V372" i="12" a="1"/>
  <c r="V372" i="12" s="1"/>
  <c r="U246" i="12" a="1"/>
  <c r="U246" i="12" s="1"/>
  <c r="N216" i="3" s="1"/>
  <c r="U271" i="12" a="1"/>
  <c r="U271" i="12" s="1"/>
  <c r="N387" i="3" s="1"/>
  <c r="V329" i="12" a="1"/>
  <c r="V329" i="12" s="1"/>
  <c r="U177" i="12" a="1"/>
  <c r="U177" i="12" s="1"/>
  <c r="N148" i="3" s="1"/>
  <c r="U245" i="12" a="1"/>
  <c r="U245" i="12" s="1"/>
  <c r="N215" i="3" s="1"/>
  <c r="V236" i="12" a="1"/>
  <c r="V236" i="12" s="1"/>
  <c r="V309" i="12" a="1"/>
  <c r="V309" i="12" s="1"/>
  <c r="V340" i="12" a="1"/>
  <c r="V340" i="12" s="1"/>
  <c r="U19" i="12" a="1"/>
  <c r="U19" i="12" s="1"/>
  <c r="N34" i="3" s="1"/>
  <c r="V197" i="12" a="1"/>
  <c r="V197" i="12" s="1"/>
  <c r="U274" i="12" a="1"/>
  <c r="U274" i="12" s="1"/>
  <c r="N390" i="3" s="1"/>
  <c r="V54" i="12" a="1"/>
  <c r="V54" i="12" s="1"/>
  <c r="U118" i="12" a="1"/>
  <c r="U118" i="12" s="1"/>
  <c r="N321" i="3" s="1"/>
  <c r="U235" i="12" a="1"/>
  <c r="U235" i="12" s="1"/>
  <c r="N205" i="3" s="1"/>
  <c r="U272" i="12" a="1"/>
  <c r="U272" i="12" s="1"/>
  <c r="N388" i="3" s="1"/>
  <c r="V182" i="12" a="1"/>
  <c r="V182" i="12" s="1"/>
  <c r="V55" i="12" a="1"/>
  <c r="V55" i="12" s="1"/>
  <c r="U145" i="12" a="1"/>
  <c r="U145" i="12" s="1"/>
  <c r="N136" i="3" s="1"/>
  <c r="U112" i="12" a="1"/>
  <c r="U112" i="12" s="1"/>
  <c r="N300" i="3" s="1"/>
  <c r="V43" i="12" a="1"/>
  <c r="V43" i="12" s="1"/>
  <c r="U343" i="12" a="1"/>
  <c r="U343" i="12" s="1"/>
  <c r="N332" i="3" s="1"/>
  <c r="U126" i="12" a="1"/>
  <c r="U126" i="12" s="1"/>
  <c r="N344" i="3" s="1"/>
  <c r="U180" i="12" a="1"/>
  <c r="U180" i="12" s="1"/>
  <c r="N151" i="3" s="1"/>
  <c r="U216" i="12" a="1"/>
  <c r="U216" i="12" s="1"/>
  <c r="N186" i="3" s="1"/>
  <c r="V348" i="12" a="1"/>
  <c r="V348" i="12" s="1"/>
  <c r="H337" i="3" s="1"/>
  <c r="T337" i="3" s="1"/>
  <c r="V80" i="12" a="1"/>
  <c r="V80" i="12" s="1"/>
  <c r="U291" i="12" a="1"/>
  <c r="U291" i="12" s="1"/>
  <c r="N410" i="3" s="1"/>
  <c r="V198" i="12" a="1"/>
  <c r="V198" i="12" s="1"/>
  <c r="U301" i="12" a="1"/>
  <c r="U301" i="12" s="1"/>
  <c r="N369" i="3" s="1"/>
  <c r="U196" i="12" a="1"/>
  <c r="U196" i="12" s="1"/>
  <c r="N171" i="3" s="1"/>
  <c r="V354" i="12" a="1"/>
  <c r="V354" i="12" s="1"/>
  <c r="AM354" i="12" s="1"/>
  <c r="AN354" i="12" s="1"/>
  <c r="AO354" i="12" s="1"/>
  <c r="AP354" i="12" s="1"/>
  <c r="AQ354" i="12" s="1"/>
  <c r="AR354" i="12" s="1"/>
  <c r="U83" i="12" a="1"/>
  <c r="U83" i="12" s="1"/>
  <c r="N104" i="3" s="1"/>
  <c r="V315" i="12" a="1"/>
  <c r="V315" i="12" s="1"/>
  <c r="U377" i="12" a="1"/>
  <c r="U377" i="12" s="1"/>
  <c r="N475" i="3" s="1"/>
  <c r="U139" i="12" a="1"/>
  <c r="U139" i="12" s="1"/>
  <c r="N261" i="3" s="1"/>
  <c r="U339" i="12" a="1"/>
  <c r="U339" i="12" s="1"/>
  <c r="N434" i="3" s="1"/>
  <c r="U206" i="12" a="1"/>
  <c r="U206" i="12" s="1"/>
  <c r="N176" i="3" s="1"/>
  <c r="V333" i="12" a="1"/>
  <c r="V333" i="12" s="1"/>
  <c r="V351" i="12" a="1"/>
  <c r="V351" i="12" s="1"/>
  <c r="V8" i="12" a="1"/>
  <c r="V8" i="12" s="1"/>
  <c r="U363" i="12" a="1"/>
  <c r="U363" i="12" s="1"/>
  <c r="N465" i="3" s="1"/>
  <c r="V176" i="12" a="1"/>
  <c r="V176" i="12" s="1"/>
  <c r="U247" i="12" a="1"/>
  <c r="U247" i="12" s="1"/>
  <c r="N217" i="3" s="1"/>
  <c r="U325" i="12" a="1"/>
  <c r="U325" i="12" s="1"/>
  <c r="N480" i="3" s="1"/>
  <c r="U42" i="12" a="1"/>
  <c r="U42" i="12" s="1"/>
  <c r="N52" i="3" s="1"/>
  <c r="U305" i="12" a="1"/>
  <c r="U305" i="12" s="1"/>
  <c r="N373" i="3" s="1"/>
  <c r="V58" i="12" a="1"/>
  <c r="V58" i="12" s="1"/>
  <c r="U203" i="12" a="1"/>
  <c r="U203" i="12" s="1"/>
  <c r="N173" i="3" s="1"/>
  <c r="V73" i="12" a="1"/>
  <c r="V73" i="12" s="1"/>
  <c r="AM73" i="12" s="1"/>
  <c r="AN73" i="12" s="1"/>
  <c r="AO73" i="12" s="1"/>
  <c r="AP73" i="12" s="1"/>
  <c r="AQ73" i="12" s="1"/>
  <c r="AR73" i="12" s="1"/>
  <c r="U155" i="12" a="1"/>
  <c r="U155" i="12" s="1"/>
  <c r="N245" i="3" s="1"/>
  <c r="V129" i="12" a="1"/>
  <c r="V129" i="12" s="1"/>
  <c r="V70" i="12" a="1"/>
  <c r="V70" i="12" s="1"/>
  <c r="U258" i="12" a="1"/>
  <c r="U258" i="12" s="1"/>
  <c r="N228" i="3" s="1"/>
  <c r="U35" i="12" a="1"/>
  <c r="U35" i="12" s="1"/>
  <c r="N47" i="3" s="1"/>
  <c r="V40" i="12" a="1"/>
  <c r="V40" i="12" s="1"/>
  <c r="U23" i="12" a="1"/>
  <c r="U23" i="12" s="1"/>
  <c r="N37" i="3" s="1"/>
  <c r="V386" i="12" a="1"/>
  <c r="V386" i="12" s="1"/>
  <c r="V32" i="12" a="1"/>
  <c r="V32" i="12" s="1"/>
  <c r="V162" i="12" a="1"/>
  <c r="V162" i="12" s="1"/>
  <c r="U278" i="12" a="1"/>
  <c r="U278" i="12" s="1"/>
  <c r="N397" i="3" s="1"/>
  <c r="U371" i="12" a="1"/>
  <c r="U371" i="12" s="1"/>
  <c r="N473" i="3" s="1"/>
  <c r="V44" i="12" a="1"/>
  <c r="V44" i="12" s="1"/>
  <c r="U166" i="12" a="1"/>
  <c r="U166" i="12" s="1"/>
  <c r="N256" i="3" s="1"/>
  <c r="U280" i="12" a="1"/>
  <c r="U280" i="12" s="1"/>
  <c r="N399" i="3" s="1"/>
  <c r="U140" i="12" a="1"/>
  <c r="U140" i="12" s="1"/>
  <c r="N262" i="3" s="1"/>
  <c r="V62" i="12" a="1"/>
  <c r="V62" i="12" s="1"/>
  <c r="U141" i="12" a="1"/>
  <c r="U141" i="12" s="1"/>
  <c r="N263" i="3" s="1"/>
  <c r="V238" i="12" a="1"/>
  <c r="V238" i="12" s="1"/>
  <c r="U341" i="12" a="1"/>
  <c r="U341" i="12" s="1"/>
  <c r="N484" i="3" s="1"/>
  <c r="U308" i="12" a="1"/>
  <c r="U308" i="12" s="1"/>
  <c r="N376" i="3" s="1"/>
  <c r="U89" i="12" a="1"/>
  <c r="U89" i="12" s="1"/>
  <c r="N362" i="3" s="1"/>
  <c r="U287" i="12" a="1"/>
  <c r="U287" i="12" s="1"/>
  <c r="N406" i="3" s="1"/>
  <c r="V273" i="12" a="1"/>
  <c r="V273" i="12" s="1"/>
  <c r="AM273" i="12" s="1"/>
  <c r="AN273" i="12" s="1"/>
  <c r="AO273" i="12" s="1"/>
  <c r="AP273" i="12" s="1"/>
  <c r="AQ273" i="12" s="1"/>
  <c r="AR273" i="12" s="1"/>
  <c r="U110" i="12" a="1"/>
  <c r="U110" i="12" s="1"/>
  <c r="N298" i="3" s="1"/>
  <c r="V84" i="12" a="1"/>
  <c r="V84" i="12" s="1"/>
  <c r="V10" i="12" a="1"/>
  <c r="V10" i="12" s="1"/>
  <c r="U115" i="12" a="1"/>
  <c r="U115" i="12" s="1"/>
  <c r="N308" i="3" s="1"/>
  <c r="V78" i="12" a="1"/>
  <c r="V78" i="12" s="1"/>
  <c r="V384" i="12" a="1"/>
  <c r="V384" i="12" s="1"/>
  <c r="V391" i="12" a="1"/>
  <c r="V391" i="12" s="1"/>
  <c r="V24" i="12" a="1"/>
  <c r="V24" i="12" s="1"/>
  <c r="U93" i="12" a="1"/>
  <c r="U93" i="12" s="1"/>
  <c r="N366" i="3" s="1"/>
  <c r="V121" i="12" a="1"/>
  <c r="V121" i="12" s="1"/>
  <c r="U294" i="12" a="1"/>
  <c r="U294" i="12" s="1"/>
  <c r="N413" i="3" s="1"/>
  <c r="V342" i="12" a="1"/>
  <c r="V342" i="12" s="1"/>
  <c r="X342" i="12" s="1"/>
  <c r="Y342" i="12" s="1"/>
  <c r="Z342" i="12" s="1"/>
  <c r="AA342" i="12" s="1"/>
  <c r="AB342" i="12" s="1"/>
  <c r="AC342" i="12" s="1"/>
  <c r="V108" i="12" a="1"/>
  <c r="V108" i="12" s="1"/>
  <c r="U279" i="12" a="1"/>
  <c r="U279" i="12" s="1"/>
  <c r="N398" i="3" s="1"/>
  <c r="U332" i="12" a="1"/>
  <c r="U332" i="12" s="1"/>
  <c r="N428" i="3" s="1"/>
  <c r="V172" i="12" a="1"/>
  <c r="V172" i="12" s="1"/>
  <c r="U188" i="12" a="1"/>
  <c r="U188" i="12" s="1"/>
  <c r="N159" i="3" s="1"/>
  <c r="U103" i="12" a="1"/>
  <c r="U103" i="12" s="1"/>
  <c r="N283" i="3" s="1"/>
  <c r="U290" i="12" a="1"/>
  <c r="U290" i="12" s="1"/>
  <c r="N409" i="3" s="1"/>
  <c r="V137" i="12" a="1"/>
  <c r="V137" i="12" s="1"/>
  <c r="V392" i="12" a="1"/>
  <c r="V392" i="12" s="1"/>
  <c r="V337" i="12" a="1"/>
  <c r="V337" i="12" s="1"/>
  <c r="U41" i="12" a="1"/>
  <c r="U41" i="12" s="1"/>
  <c r="N96" i="3" s="1"/>
  <c r="U239" i="12" a="1"/>
  <c r="U239" i="12" s="1"/>
  <c r="N209" i="3" s="1"/>
  <c r="U336" i="12" a="1"/>
  <c r="U336" i="12" s="1"/>
  <c r="N432" i="3" s="1"/>
  <c r="V306" i="12" a="1"/>
  <c r="V306" i="12" s="1"/>
  <c r="V295" i="12" a="1"/>
  <c r="V295" i="12" s="1"/>
  <c r="U96" i="12" a="1"/>
  <c r="U96" i="12" s="1"/>
  <c r="N277" i="3" s="1"/>
  <c r="V94" i="12" a="1"/>
  <c r="V94" i="12" s="1"/>
  <c r="V77" i="12" a="1"/>
  <c r="V77" i="12" s="1"/>
  <c r="V100" i="12" a="1"/>
  <c r="V100" i="12" s="1"/>
  <c r="U385" i="12" a="1"/>
  <c r="U385" i="12" s="1"/>
  <c r="N313" i="3" s="1"/>
  <c r="V85" i="12" a="1"/>
  <c r="V85" i="12" s="1"/>
  <c r="V322" i="12" a="1"/>
  <c r="V322" i="12" s="1"/>
  <c r="V349" i="12" a="1"/>
  <c r="V349" i="12" s="1"/>
  <c r="U69" i="12" a="1"/>
  <c r="U69" i="12" s="1"/>
  <c r="N77" i="3" s="1"/>
  <c r="U109" i="12" a="1"/>
  <c r="U109" i="12" s="1"/>
  <c r="N297" i="3" s="1"/>
  <c r="N292" i="3" s="1"/>
  <c r="U257" i="12" a="1"/>
  <c r="U257" i="12" s="1"/>
  <c r="N227" i="3" s="1"/>
  <c r="V318" i="12" a="1"/>
  <c r="V318" i="12" s="1"/>
  <c r="V68" i="12" a="1"/>
  <c r="V68" i="12" s="1"/>
  <c r="V276" i="12" a="1"/>
  <c r="V276" i="12" s="1"/>
  <c r="AY67" i="12" a="1"/>
  <c r="AY67" i="12" s="1"/>
  <c r="O75" i="3" s="1"/>
  <c r="U393" i="12" a="1"/>
  <c r="U393" i="12" s="1"/>
  <c r="N123" i="3" s="1"/>
  <c r="V130" i="12" a="1"/>
  <c r="V130" i="12" s="1"/>
  <c r="U179" i="12" a="1"/>
  <c r="U179" i="12" s="1"/>
  <c r="N150" i="3" s="1"/>
  <c r="V366" i="12" a="1"/>
  <c r="V366" i="12" s="1"/>
  <c r="V389" i="12" a="1"/>
  <c r="V389" i="12" s="1"/>
  <c r="V383" i="12" a="1"/>
  <c r="V383" i="12" s="1"/>
  <c r="AM383" i="12" s="1"/>
  <c r="AN383" i="12" s="1"/>
  <c r="AO383" i="12" s="1"/>
  <c r="AP383" i="12" s="1"/>
  <c r="AQ383" i="12" s="1"/>
  <c r="AR383" i="12" s="1"/>
  <c r="U266" i="12" a="1"/>
  <c r="U266" i="12" s="1"/>
  <c r="N382" i="3" s="1"/>
  <c r="U368" i="12" a="1"/>
  <c r="U368" i="12" s="1"/>
  <c r="N470" i="3" s="1"/>
  <c r="U241" i="12" a="1"/>
  <c r="U241" i="12" s="1"/>
  <c r="N211" i="3" s="1"/>
  <c r="U311" i="12" a="1"/>
  <c r="U311" i="12" s="1"/>
  <c r="N442" i="3" s="1"/>
  <c r="V244" i="12" a="1"/>
  <c r="V244" i="12" s="1"/>
  <c r="V256" i="12" a="1"/>
  <c r="V256" i="12" s="1"/>
  <c r="X256" i="12" s="1"/>
  <c r="Y256" i="12" s="1"/>
  <c r="Z256" i="12" s="1"/>
  <c r="AA256" i="12" s="1"/>
  <c r="AB256" i="12" s="1"/>
  <c r="AC256" i="12" s="1"/>
  <c r="V328" i="12" a="1"/>
  <c r="V328" i="12" s="1"/>
  <c r="U210" i="12" a="1"/>
  <c r="U210" i="12" s="1"/>
  <c r="N180" i="3" s="1"/>
  <c r="U314" i="12" a="1"/>
  <c r="U314" i="12" s="1"/>
  <c r="N421" i="3" s="1"/>
  <c r="V64" i="12" a="1"/>
  <c r="V64" i="12" s="1"/>
  <c r="U347" i="12" a="1"/>
  <c r="U347" i="12" s="1"/>
  <c r="N336" i="3" s="1"/>
  <c r="V92" i="12" a="1"/>
  <c r="V92" i="12" s="1"/>
  <c r="AM92" i="12" s="1"/>
  <c r="AN92" i="12" s="1"/>
  <c r="AO92" i="12" s="1"/>
  <c r="AP92" i="12" s="1"/>
  <c r="AQ92" i="12" s="1"/>
  <c r="AR92" i="12" s="1"/>
  <c r="V120" i="12" a="1"/>
  <c r="V120" i="12" s="1"/>
  <c r="V277" i="12" a="1"/>
  <c r="V277" i="12" s="1"/>
  <c r="U135" i="12" a="1"/>
  <c r="U135" i="12" s="1"/>
  <c r="N351" i="3" s="1"/>
  <c r="V346" i="12" a="1"/>
  <c r="V346" i="12" s="1"/>
  <c r="U57" i="12" a="1"/>
  <c r="U57" i="12" s="1"/>
  <c r="N99" i="3" s="1"/>
  <c r="U214" i="12" a="1"/>
  <c r="U214" i="12" s="1"/>
  <c r="N184" i="3" s="1"/>
  <c r="U190" i="12" a="1"/>
  <c r="U190" i="12" s="1"/>
  <c r="N165" i="3" s="1"/>
  <c r="U79" i="12" a="1"/>
  <c r="U79" i="12" s="1"/>
  <c r="N87" i="3" s="1"/>
  <c r="V220" i="12" a="1"/>
  <c r="V220" i="12" s="1"/>
  <c r="U119" i="12" a="1"/>
  <c r="U119" i="12" s="1"/>
  <c r="N322" i="3" s="1"/>
  <c r="V11" i="12" a="1"/>
  <c r="V11" i="12" s="1"/>
  <c r="V193" i="12" a="1"/>
  <c r="V193" i="12" s="1"/>
  <c r="AM193" i="12" s="1"/>
  <c r="AN193" i="12" s="1"/>
  <c r="AO193" i="12" s="1"/>
  <c r="AP193" i="12" s="1"/>
  <c r="AQ193" i="12" s="1"/>
  <c r="AR193" i="12" s="1"/>
  <c r="U51" i="12" a="1"/>
  <c r="U51" i="12" s="1"/>
  <c r="N98" i="3" s="1"/>
  <c r="U381" i="12" a="1"/>
  <c r="U381" i="12" s="1"/>
  <c r="N477" i="3" s="1"/>
  <c r="V48" i="12" a="1"/>
  <c r="V48" i="12" s="1"/>
  <c r="V46" i="12" a="1"/>
  <c r="V46" i="12" s="1"/>
  <c r="V364" i="12" a="1"/>
  <c r="V364" i="12" s="1"/>
  <c r="U47" i="12" a="1"/>
  <c r="U47" i="12" s="1"/>
  <c r="N57" i="3" s="1"/>
  <c r="V63" i="12" a="1"/>
  <c r="V63" i="12" s="1"/>
  <c r="V4" i="12" a="1"/>
  <c r="V4" i="12" s="1"/>
  <c r="U299" i="12" a="1"/>
  <c r="U299" i="12" s="1"/>
  <c r="N418" i="3" s="1"/>
  <c r="U9" i="12" a="1"/>
  <c r="U9" i="12" s="1"/>
  <c r="N23" i="3" s="1"/>
  <c r="N17" i="3" s="1"/>
  <c r="U38" i="12" a="1"/>
  <c r="U38" i="12" s="1"/>
  <c r="N50" i="3" s="1"/>
  <c r="V107" i="12" a="1"/>
  <c r="V107" i="12" s="1"/>
  <c r="AM107" i="12" s="1"/>
  <c r="AN107" i="12" s="1"/>
  <c r="AO107" i="12" s="1"/>
  <c r="AP107" i="12" s="1"/>
  <c r="AQ107" i="12" s="1"/>
  <c r="AR107" i="12" s="1"/>
  <c r="U269" i="12" a="1"/>
  <c r="U269" i="12" s="1"/>
  <c r="N385" i="3" s="1"/>
  <c r="V156" i="12" a="1"/>
  <c r="V156" i="12" s="1"/>
  <c r="V304" i="12" a="1"/>
  <c r="V304" i="12" s="1"/>
  <c r="V148" i="12" a="1"/>
  <c r="V148" i="12" s="1"/>
  <c r="U16" i="12" a="1"/>
  <c r="U16" i="12" s="1"/>
  <c r="N31" i="3" s="1"/>
  <c r="V338" i="12" a="1"/>
  <c r="V338" i="12" s="1"/>
  <c r="H433" i="3" s="1"/>
  <c r="T433" i="3" s="1"/>
  <c r="V261" i="12" a="1"/>
  <c r="V261" i="12" s="1"/>
  <c r="U240" i="12" a="1"/>
  <c r="U240" i="12" s="1"/>
  <c r="N210" i="3" s="1"/>
  <c r="U132" i="12" a="1"/>
  <c r="U132" i="12" s="1"/>
  <c r="N348" i="3" s="1"/>
  <c r="V88" i="12" a="1"/>
  <c r="V88" i="12" s="1"/>
  <c r="V45" i="12" a="1"/>
  <c r="V45" i="12" s="1"/>
  <c r="U99" i="12" a="1"/>
  <c r="U99" i="12" s="1"/>
  <c r="N280" i="3" s="1"/>
  <c r="U252" i="12" a="1"/>
  <c r="U252" i="12" s="1"/>
  <c r="N222" i="3" s="1"/>
  <c r="U173" i="12" a="1"/>
  <c r="U173" i="12" s="1"/>
  <c r="N144" i="3" s="1"/>
  <c r="V165" i="12" a="1"/>
  <c r="V165" i="12" s="1"/>
  <c r="U352" i="12" a="1"/>
  <c r="U352" i="12" s="1"/>
  <c r="N454" i="3" s="1"/>
  <c r="V116" i="12" a="1"/>
  <c r="V116" i="12" s="1"/>
  <c r="AK67" i="12" a="1"/>
  <c r="AK67" i="12" s="1"/>
  <c r="G29" i="3"/>
  <c r="N272" i="3"/>
  <c r="G110" i="3"/>
  <c r="N119" i="3"/>
  <c r="G7" i="3"/>
  <c r="H71" i="8" s="1"/>
  <c r="AM7" i="12"/>
  <c r="AN7" i="12" s="1"/>
  <c r="AO7" i="12" s="1"/>
  <c r="AP7" i="12" s="1"/>
  <c r="AQ7" i="12" s="1"/>
  <c r="AR7" i="12" s="1"/>
  <c r="H21" i="3"/>
  <c r="X7" i="12"/>
  <c r="Y7" i="12" s="1"/>
  <c r="Z7" i="12" s="1"/>
  <c r="AA7" i="12" s="1"/>
  <c r="AB7" i="12" s="1"/>
  <c r="AC7" i="12" s="1"/>
  <c r="AM63" i="12"/>
  <c r="AN63" i="12" s="1"/>
  <c r="AO63" i="12" s="1"/>
  <c r="AP63" i="12" s="1"/>
  <c r="AQ63" i="12" s="1"/>
  <c r="AR63" i="12" s="1"/>
  <c r="H71" i="3"/>
  <c r="X63" i="12"/>
  <c r="Y63" i="12" s="1"/>
  <c r="Z63" i="12" s="1"/>
  <c r="AA63" i="12" s="1"/>
  <c r="AB63" i="12" s="1"/>
  <c r="AC63" i="12" s="1"/>
  <c r="AM95" i="12"/>
  <c r="AN95" i="12" s="1"/>
  <c r="AO95" i="12" s="1"/>
  <c r="AP95" i="12" s="1"/>
  <c r="AQ95" i="12" s="1"/>
  <c r="AR95" i="12" s="1"/>
  <c r="X95" i="12"/>
  <c r="Y95" i="12" s="1"/>
  <c r="Z95" i="12" s="1"/>
  <c r="AA95" i="12" s="1"/>
  <c r="AB95" i="12" s="1"/>
  <c r="AC95" i="12" s="1"/>
  <c r="H274" i="3"/>
  <c r="T274" i="3" s="1"/>
  <c r="X113" i="12"/>
  <c r="Y113" i="12" s="1"/>
  <c r="Z113" i="12" s="1"/>
  <c r="AA113" i="12" s="1"/>
  <c r="AB113" i="12" s="1"/>
  <c r="AC113" i="12" s="1"/>
  <c r="H306" i="3"/>
  <c r="AM211" i="12"/>
  <c r="AN211" i="12" s="1"/>
  <c r="AO211" i="12" s="1"/>
  <c r="AP211" i="12" s="1"/>
  <c r="AQ211" i="12" s="1"/>
  <c r="AR211" i="12" s="1"/>
  <c r="X211" i="12"/>
  <c r="Y211" i="12" s="1"/>
  <c r="Z211" i="12" s="1"/>
  <c r="AA211" i="12" s="1"/>
  <c r="AB211" i="12" s="1"/>
  <c r="AC211" i="12" s="1"/>
  <c r="H181" i="3"/>
  <c r="T181" i="3" s="1"/>
  <c r="AM149" i="12"/>
  <c r="AN149" i="12" s="1"/>
  <c r="AO149" i="12" s="1"/>
  <c r="AP149" i="12" s="1"/>
  <c r="AQ149" i="12" s="1"/>
  <c r="AR149" i="12" s="1"/>
  <c r="X149" i="12"/>
  <c r="Y149" i="12" s="1"/>
  <c r="Z149" i="12" s="1"/>
  <c r="AA149" i="12" s="1"/>
  <c r="AB149" i="12" s="1"/>
  <c r="AC149" i="12" s="1"/>
  <c r="H239" i="3"/>
  <c r="T239" i="3" s="1"/>
  <c r="AM114" i="12"/>
  <c r="AN114" i="12" s="1"/>
  <c r="AO114" i="12" s="1"/>
  <c r="AP114" i="12" s="1"/>
  <c r="AQ114" i="12" s="1"/>
  <c r="AR114" i="12" s="1"/>
  <c r="H307" i="3"/>
  <c r="T307" i="3" s="1"/>
  <c r="X114" i="12"/>
  <c r="Y114" i="12" s="1"/>
  <c r="Z114" i="12" s="1"/>
  <c r="AA114" i="12" s="1"/>
  <c r="AB114" i="12" s="1"/>
  <c r="AC114" i="12" s="1"/>
  <c r="AM154" i="12"/>
  <c r="AN154" i="12" s="1"/>
  <c r="AO154" i="12" s="1"/>
  <c r="AP154" i="12" s="1"/>
  <c r="AQ154" i="12" s="1"/>
  <c r="AR154" i="12" s="1"/>
  <c r="H244" i="3"/>
  <c r="T244" i="3" s="1"/>
  <c r="X154" i="12"/>
  <c r="Y154" i="12" s="1"/>
  <c r="Z154" i="12" s="1"/>
  <c r="AA154" i="12" s="1"/>
  <c r="AB154" i="12" s="1"/>
  <c r="AC154" i="12" s="1"/>
  <c r="AM56" i="12"/>
  <c r="AN56" i="12" s="1"/>
  <c r="AO56" i="12" s="1"/>
  <c r="AP56" i="12" s="1"/>
  <c r="AQ56" i="12" s="1"/>
  <c r="AR56" i="12" s="1"/>
  <c r="X56" i="12"/>
  <c r="Y56" i="12" s="1"/>
  <c r="Z56" i="12" s="1"/>
  <c r="AA56" i="12" s="1"/>
  <c r="AB56" i="12" s="1"/>
  <c r="AC56" i="12" s="1"/>
  <c r="H64" i="3"/>
  <c r="AM316" i="12"/>
  <c r="AN316" i="12" s="1"/>
  <c r="AO316" i="12" s="1"/>
  <c r="AP316" i="12" s="1"/>
  <c r="AQ316" i="12" s="1"/>
  <c r="AR316" i="12" s="1"/>
  <c r="H423" i="3"/>
  <c r="T423" i="3" s="1"/>
  <c r="X316" i="12"/>
  <c r="Y316" i="12" s="1"/>
  <c r="Z316" i="12" s="1"/>
  <c r="AA316" i="12" s="1"/>
  <c r="AB316" i="12" s="1"/>
  <c r="AC316" i="12" s="1"/>
  <c r="AM13" i="12"/>
  <c r="AN13" i="12" s="1"/>
  <c r="AO13" i="12" s="1"/>
  <c r="AP13" i="12" s="1"/>
  <c r="AQ13" i="12" s="1"/>
  <c r="AR13" i="12" s="1"/>
  <c r="H13" i="3"/>
  <c r="X13" i="12"/>
  <c r="Y13" i="12" s="1"/>
  <c r="Z13" i="12" s="1"/>
  <c r="AA13" i="12" s="1"/>
  <c r="AB13" i="12" s="1"/>
  <c r="AC13" i="12" s="1"/>
  <c r="AM93" i="12"/>
  <c r="AN93" i="12" s="1"/>
  <c r="AO93" i="12" s="1"/>
  <c r="AP93" i="12" s="1"/>
  <c r="AQ93" i="12" s="1"/>
  <c r="AR93" i="12" s="1"/>
  <c r="X93" i="12"/>
  <c r="Y93" i="12" s="1"/>
  <c r="Z93" i="12" s="1"/>
  <c r="AA93" i="12" s="1"/>
  <c r="AB93" i="12" s="1"/>
  <c r="AC93" i="12" s="1"/>
  <c r="H366" i="3"/>
  <c r="T366" i="3" s="1"/>
  <c r="AM21" i="12"/>
  <c r="AN21" i="12" s="1"/>
  <c r="AO21" i="12" s="1"/>
  <c r="AP21" i="12" s="1"/>
  <c r="AQ21" i="12" s="1"/>
  <c r="AR21" i="12" s="1"/>
  <c r="H36" i="3"/>
  <c r="X21" i="12"/>
  <c r="Y21" i="12" s="1"/>
  <c r="Z21" i="12" s="1"/>
  <c r="AA21" i="12" s="1"/>
  <c r="AB21" i="12" s="1"/>
  <c r="AC21" i="12" s="1"/>
  <c r="AM260" i="12"/>
  <c r="AN260" i="12" s="1"/>
  <c r="AO260" i="12" s="1"/>
  <c r="AP260" i="12" s="1"/>
  <c r="AQ260" i="12" s="1"/>
  <c r="AR260" i="12" s="1"/>
  <c r="H230" i="3"/>
  <c r="T230" i="3" s="1"/>
  <c r="X260" i="12"/>
  <c r="Y260" i="12" s="1"/>
  <c r="Z260" i="12" s="1"/>
  <c r="AA260" i="12" s="1"/>
  <c r="AB260" i="12" s="1"/>
  <c r="AC260" i="12" s="1"/>
  <c r="AM232" i="12"/>
  <c r="AN232" i="12" s="1"/>
  <c r="AO232" i="12" s="1"/>
  <c r="AP232" i="12" s="1"/>
  <c r="AQ232" i="12" s="1"/>
  <c r="AR232" i="12" s="1"/>
  <c r="X232" i="12"/>
  <c r="Y232" i="12" s="1"/>
  <c r="Z232" i="12" s="1"/>
  <c r="AA232" i="12" s="1"/>
  <c r="AB232" i="12" s="1"/>
  <c r="AC232" i="12" s="1"/>
  <c r="H202" i="3"/>
  <c r="T202" i="3" s="1"/>
  <c r="AM227" i="12"/>
  <c r="AN227" i="12" s="1"/>
  <c r="AO227" i="12" s="1"/>
  <c r="AP227" i="12" s="1"/>
  <c r="AQ227" i="12" s="1"/>
  <c r="AR227" i="12" s="1"/>
  <c r="H197" i="3"/>
  <c r="T197" i="3" s="1"/>
  <c r="X227" i="12"/>
  <c r="Y227" i="12" s="1"/>
  <c r="Z227" i="12" s="1"/>
  <c r="AA227" i="12" s="1"/>
  <c r="AB227" i="12" s="1"/>
  <c r="AC227" i="12" s="1"/>
  <c r="AM222" i="12"/>
  <c r="AN222" i="12" s="1"/>
  <c r="AO222" i="12" s="1"/>
  <c r="AP222" i="12" s="1"/>
  <c r="AQ222" i="12" s="1"/>
  <c r="AR222" i="12" s="1"/>
  <c r="H192" i="3"/>
  <c r="T192" i="3" s="1"/>
  <c r="X222" i="12"/>
  <c r="Y222" i="12" s="1"/>
  <c r="Z222" i="12" s="1"/>
  <c r="AA222" i="12" s="1"/>
  <c r="AB222" i="12" s="1"/>
  <c r="AC222" i="12" s="1"/>
  <c r="AM205" i="12"/>
  <c r="AN205" i="12" s="1"/>
  <c r="AO205" i="12" s="1"/>
  <c r="AP205" i="12" s="1"/>
  <c r="AQ205" i="12" s="1"/>
  <c r="AR205" i="12" s="1"/>
  <c r="X205" i="12"/>
  <c r="Y205" i="12" s="1"/>
  <c r="Z205" i="12" s="1"/>
  <c r="AA205" i="12" s="1"/>
  <c r="AB205" i="12" s="1"/>
  <c r="AC205" i="12" s="1"/>
  <c r="H175" i="3"/>
  <c r="T175" i="3" s="1"/>
  <c r="AM268" i="12"/>
  <c r="AN268" i="12" s="1"/>
  <c r="AO268" i="12" s="1"/>
  <c r="AP268" i="12" s="1"/>
  <c r="AQ268" i="12" s="1"/>
  <c r="AR268" i="12" s="1"/>
  <c r="X268" i="12"/>
  <c r="Y268" i="12" s="1"/>
  <c r="Z268" i="12" s="1"/>
  <c r="AA268" i="12" s="1"/>
  <c r="AB268" i="12" s="1"/>
  <c r="AC268" i="12" s="1"/>
  <c r="H384" i="3"/>
  <c r="T384" i="3" s="1"/>
  <c r="AM294" i="12"/>
  <c r="AN294" i="12" s="1"/>
  <c r="AO294" i="12" s="1"/>
  <c r="AP294" i="12" s="1"/>
  <c r="AQ294" i="12" s="1"/>
  <c r="AR294" i="12" s="1"/>
  <c r="X294" i="12"/>
  <c r="Y294" i="12" s="1"/>
  <c r="Z294" i="12" s="1"/>
  <c r="AA294" i="12" s="1"/>
  <c r="AB294" i="12" s="1"/>
  <c r="AC294" i="12" s="1"/>
  <c r="H413" i="3"/>
  <c r="T413" i="3" s="1"/>
  <c r="AM108" i="12"/>
  <c r="AN108" i="12" s="1"/>
  <c r="AO108" i="12" s="1"/>
  <c r="AP108" i="12" s="1"/>
  <c r="AQ108" i="12" s="1"/>
  <c r="AR108" i="12" s="1"/>
  <c r="H296" i="3"/>
  <c r="T296" i="3" s="1"/>
  <c r="X108" i="12"/>
  <c r="Y108" i="12" s="1"/>
  <c r="Z108" i="12" s="1"/>
  <c r="AA108" i="12" s="1"/>
  <c r="AB108" i="12" s="1"/>
  <c r="AC108" i="12" s="1"/>
  <c r="AM172" i="12"/>
  <c r="AN172" i="12" s="1"/>
  <c r="AO172" i="12" s="1"/>
  <c r="AP172" i="12" s="1"/>
  <c r="AQ172" i="12" s="1"/>
  <c r="AR172" i="12" s="1"/>
  <c r="H143" i="3"/>
  <c r="T143" i="3" s="1"/>
  <c r="X172" i="12"/>
  <c r="Y172" i="12" s="1"/>
  <c r="Z172" i="12" s="1"/>
  <c r="AA172" i="12" s="1"/>
  <c r="AB172" i="12" s="1"/>
  <c r="AC172" i="12" s="1"/>
  <c r="N287" i="3"/>
  <c r="N286" i="3" s="1"/>
  <c r="AM137" i="12"/>
  <c r="AN137" i="12" s="1"/>
  <c r="AO137" i="12" s="1"/>
  <c r="AP137" i="12" s="1"/>
  <c r="AQ137" i="12" s="1"/>
  <c r="AR137" i="12" s="1"/>
  <c r="X137" i="12"/>
  <c r="Y137" i="12" s="1"/>
  <c r="Z137" i="12" s="1"/>
  <c r="AA137" i="12" s="1"/>
  <c r="AB137" i="12" s="1"/>
  <c r="AC137" i="12" s="1"/>
  <c r="H260" i="3"/>
  <c r="AM392" i="12"/>
  <c r="AN392" i="12" s="1"/>
  <c r="AO392" i="12" s="1"/>
  <c r="AP392" i="12" s="1"/>
  <c r="AQ392" i="12" s="1"/>
  <c r="AR392" i="12" s="1"/>
  <c r="H122" i="3"/>
  <c r="T122" i="3" s="1"/>
  <c r="X392" i="12"/>
  <c r="Y392" i="12" s="1"/>
  <c r="Z392" i="12" s="1"/>
  <c r="AA392" i="12" s="1"/>
  <c r="AB392" i="12" s="1"/>
  <c r="AC392" i="12" s="1"/>
  <c r="AM337" i="12"/>
  <c r="AN337" i="12" s="1"/>
  <c r="AO337" i="12" s="1"/>
  <c r="AP337" i="12" s="1"/>
  <c r="AQ337" i="12" s="1"/>
  <c r="AR337" i="12" s="1"/>
  <c r="X337" i="12"/>
  <c r="Y337" i="12" s="1"/>
  <c r="Z337" i="12" s="1"/>
  <c r="AA337" i="12" s="1"/>
  <c r="AB337" i="12" s="1"/>
  <c r="AC337" i="12" s="1"/>
  <c r="H451" i="3"/>
  <c r="T451" i="3" s="1"/>
  <c r="AM43" i="12"/>
  <c r="AN43" i="12" s="1"/>
  <c r="AO43" i="12" s="1"/>
  <c r="AP43" i="12" s="1"/>
  <c r="AQ43" i="12" s="1"/>
  <c r="AR43" i="12" s="1"/>
  <c r="X43" i="12"/>
  <c r="Y43" i="12" s="1"/>
  <c r="Z43" i="12" s="1"/>
  <c r="AA43" i="12" s="1"/>
  <c r="AB43" i="12" s="1"/>
  <c r="AC43" i="12" s="1"/>
  <c r="H53" i="3"/>
  <c r="AM299" i="12"/>
  <c r="AN299" i="12" s="1"/>
  <c r="AO299" i="12" s="1"/>
  <c r="AP299" i="12" s="1"/>
  <c r="AQ299" i="12" s="1"/>
  <c r="AR299" i="12" s="1"/>
  <c r="H418" i="3"/>
  <c r="T418" i="3" s="1"/>
  <c r="X299" i="12"/>
  <c r="Y299" i="12" s="1"/>
  <c r="Z299" i="12" s="1"/>
  <c r="AA299" i="12" s="1"/>
  <c r="AB299" i="12" s="1"/>
  <c r="AC299" i="12" s="1"/>
  <c r="AM228" i="12"/>
  <c r="AN228" i="12" s="1"/>
  <c r="AO228" i="12" s="1"/>
  <c r="AP228" i="12" s="1"/>
  <c r="AQ228" i="12" s="1"/>
  <c r="AR228" i="12" s="1"/>
  <c r="H198" i="3"/>
  <c r="T198" i="3" s="1"/>
  <c r="X228" i="12"/>
  <c r="Y228" i="12" s="1"/>
  <c r="Z228" i="12" s="1"/>
  <c r="AA228" i="12" s="1"/>
  <c r="AB228" i="12" s="1"/>
  <c r="AC228" i="12" s="1"/>
  <c r="AM125" i="12"/>
  <c r="AN125" i="12" s="1"/>
  <c r="AO125" i="12" s="1"/>
  <c r="AP125" i="12" s="1"/>
  <c r="AQ125" i="12" s="1"/>
  <c r="AR125" i="12" s="1"/>
  <c r="H343" i="3"/>
  <c r="T343" i="3" s="1"/>
  <c r="H329" i="3"/>
  <c r="T329" i="3" s="1"/>
  <c r="X125" i="12"/>
  <c r="Y125" i="12" s="1"/>
  <c r="Z125" i="12" s="1"/>
  <c r="AA125" i="12" s="1"/>
  <c r="AB125" i="12" s="1"/>
  <c r="AC125" i="12" s="1"/>
  <c r="H330" i="3"/>
  <c r="T330" i="3" s="1"/>
  <c r="H342" i="3"/>
  <c r="T342" i="3" s="1"/>
  <c r="AM90" i="12"/>
  <c r="AN90" i="12" s="1"/>
  <c r="AO90" i="12" s="1"/>
  <c r="AP90" i="12" s="1"/>
  <c r="AQ90" i="12" s="1"/>
  <c r="AR90" i="12" s="1"/>
  <c r="H363" i="3"/>
  <c r="T363" i="3" s="1"/>
  <c r="X90" i="12"/>
  <c r="Y90" i="12" s="1"/>
  <c r="Z90" i="12" s="1"/>
  <c r="AA90" i="12" s="1"/>
  <c r="AB90" i="12" s="1"/>
  <c r="AC90" i="12" s="1"/>
  <c r="AM310" i="12"/>
  <c r="AN310" i="12" s="1"/>
  <c r="AO310" i="12" s="1"/>
  <c r="AP310" i="12" s="1"/>
  <c r="AQ310" i="12" s="1"/>
  <c r="AR310" i="12" s="1"/>
  <c r="H441" i="3"/>
  <c r="T441" i="3" s="1"/>
  <c r="X310" i="12"/>
  <c r="Y310" i="12" s="1"/>
  <c r="Z310" i="12" s="1"/>
  <c r="AA310" i="12" s="1"/>
  <c r="AB310" i="12" s="1"/>
  <c r="AC310" i="12" s="1"/>
  <c r="AM59" i="12"/>
  <c r="AN59" i="12" s="1"/>
  <c r="AO59" i="12" s="1"/>
  <c r="AP59" i="12" s="1"/>
  <c r="AQ59" i="12" s="1"/>
  <c r="AR59" i="12" s="1"/>
  <c r="H67" i="3"/>
  <c r="D59" i="30" s="1"/>
  <c r="X59" i="12"/>
  <c r="Y59" i="12" s="1"/>
  <c r="Z59" i="12" s="1"/>
  <c r="AA59" i="12" s="1"/>
  <c r="AB59" i="12" s="1"/>
  <c r="AC59" i="12" s="1"/>
  <c r="AM143" i="12"/>
  <c r="AN143" i="12" s="1"/>
  <c r="AO143" i="12" s="1"/>
  <c r="AP143" i="12" s="1"/>
  <c r="AQ143" i="12" s="1"/>
  <c r="AR143" i="12" s="1"/>
  <c r="X143" i="12"/>
  <c r="Y143" i="12" s="1"/>
  <c r="Z143" i="12" s="1"/>
  <c r="AA143" i="12" s="1"/>
  <c r="AB143" i="12" s="1"/>
  <c r="AC143" i="12" s="1"/>
  <c r="H302" i="3"/>
  <c r="T302" i="3" s="1"/>
  <c r="N305" i="3"/>
  <c r="AM277" i="12"/>
  <c r="AN277" i="12" s="1"/>
  <c r="AO277" i="12" s="1"/>
  <c r="AP277" i="12" s="1"/>
  <c r="AQ277" i="12" s="1"/>
  <c r="AR277" i="12" s="1"/>
  <c r="H393" i="3"/>
  <c r="T393" i="3" s="1"/>
  <c r="X277" i="12"/>
  <c r="Y277" i="12" s="1"/>
  <c r="Z277" i="12" s="1"/>
  <c r="AA277" i="12" s="1"/>
  <c r="AB277" i="12" s="1"/>
  <c r="AC277" i="12" s="1"/>
  <c r="AM346" i="12"/>
  <c r="AN346" i="12" s="1"/>
  <c r="AO346" i="12" s="1"/>
  <c r="AP346" i="12" s="1"/>
  <c r="AQ346" i="12" s="1"/>
  <c r="AR346" i="12" s="1"/>
  <c r="H335" i="3"/>
  <c r="T335" i="3" s="1"/>
  <c r="X346" i="12"/>
  <c r="Y346" i="12" s="1"/>
  <c r="Z346" i="12" s="1"/>
  <c r="AA346" i="12" s="1"/>
  <c r="AB346" i="12" s="1"/>
  <c r="AC346" i="12" s="1"/>
  <c r="AM220" i="12"/>
  <c r="AN220" i="12" s="1"/>
  <c r="AO220" i="12" s="1"/>
  <c r="AP220" i="12" s="1"/>
  <c r="AQ220" i="12" s="1"/>
  <c r="AR220" i="12" s="1"/>
  <c r="X220" i="12"/>
  <c r="Y220" i="12" s="1"/>
  <c r="Z220" i="12" s="1"/>
  <c r="AA220" i="12" s="1"/>
  <c r="AB220" i="12" s="1"/>
  <c r="AC220" i="12" s="1"/>
  <c r="H190" i="3"/>
  <c r="T190" i="3" s="1"/>
  <c r="AM167" i="12"/>
  <c r="AN167" i="12" s="1"/>
  <c r="AO167" i="12" s="1"/>
  <c r="AP167" i="12" s="1"/>
  <c r="AQ167" i="12" s="1"/>
  <c r="AR167" i="12" s="1"/>
  <c r="H162" i="3"/>
  <c r="T162" i="3" s="1"/>
  <c r="X167" i="12"/>
  <c r="Y167" i="12" s="1"/>
  <c r="Z167" i="12" s="1"/>
  <c r="AA167" i="12" s="1"/>
  <c r="AB167" i="12" s="1"/>
  <c r="AC167" i="12" s="1"/>
  <c r="H11" i="3"/>
  <c r="D7" i="30" s="1"/>
  <c r="X11" i="12"/>
  <c r="Y11" i="12" s="1"/>
  <c r="Z11" i="12" s="1"/>
  <c r="AA11" i="12" s="1"/>
  <c r="AB11" i="12" s="1"/>
  <c r="AC11" i="12" s="1"/>
  <c r="AM11" i="12"/>
  <c r="AN11" i="12" s="1"/>
  <c r="AO11" i="12" s="1"/>
  <c r="AP11" i="12" s="1"/>
  <c r="AQ11" i="12" s="1"/>
  <c r="AR11" i="12" s="1"/>
  <c r="X193" i="12"/>
  <c r="Y193" i="12" s="1"/>
  <c r="Z193" i="12" s="1"/>
  <c r="AA193" i="12" s="1"/>
  <c r="AB193" i="12" s="1"/>
  <c r="AC193" i="12" s="1"/>
  <c r="AM282" i="12"/>
  <c r="AN282" i="12" s="1"/>
  <c r="AO282" i="12" s="1"/>
  <c r="AP282" i="12" s="1"/>
  <c r="AQ282" i="12" s="1"/>
  <c r="AR282" i="12" s="1"/>
  <c r="X282" i="12"/>
  <c r="Y282" i="12" s="1"/>
  <c r="Z282" i="12" s="1"/>
  <c r="AA282" i="12" s="1"/>
  <c r="AB282" i="12" s="1"/>
  <c r="AC282" i="12" s="1"/>
  <c r="H401" i="3"/>
  <c r="T401" i="3" s="1"/>
  <c r="N114" i="3"/>
  <c r="AM175" i="12"/>
  <c r="AN175" i="12" s="1"/>
  <c r="AO175" i="12" s="1"/>
  <c r="AP175" i="12" s="1"/>
  <c r="AQ175" i="12" s="1"/>
  <c r="AR175" i="12" s="1"/>
  <c r="H146" i="3"/>
  <c r="T146" i="3" s="1"/>
  <c r="X175" i="12"/>
  <c r="Y175" i="12" s="1"/>
  <c r="Z175" i="12" s="1"/>
  <c r="AA175" i="12" s="1"/>
  <c r="AB175" i="12" s="1"/>
  <c r="AC175" i="12" s="1"/>
  <c r="AM365" i="12"/>
  <c r="AN365" i="12" s="1"/>
  <c r="AO365" i="12" s="1"/>
  <c r="AP365" i="12" s="1"/>
  <c r="AQ365" i="12" s="1"/>
  <c r="AR365" i="12" s="1"/>
  <c r="X365" i="12"/>
  <c r="Y365" i="12" s="1"/>
  <c r="Z365" i="12" s="1"/>
  <c r="AA365" i="12" s="1"/>
  <c r="AB365" i="12" s="1"/>
  <c r="AC365" i="12" s="1"/>
  <c r="H467" i="3"/>
  <c r="T467" i="3" s="1"/>
  <c r="AM350" i="12"/>
  <c r="AN350" i="12" s="1"/>
  <c r="AO350" i="12" s="1"/>
  <c r="AP350" i="12" s="1"/>
  <c r="AQ350" i="12" s="1"/>
  <c r="AR350" i="12" s="1"/>
  <c r="H452" i="3"/>
  <c r="T452" i="3" s="1"/>
  <c r="X350" i="12"/>
  <c r="Y350" i="12" s="1"/>
  <c r="Z350" i="12" s="1"/>
  <c r="AA350" i="12" s="1"/>
  <c r="AB350" i="12" s="1"/>
  <c r="AC350" i="12" s="1"/>
  <c r="AM150" i="12"/>
  <c r="AN150" i="12" s="1"/>
  <c r="AO150" i="12" s="1"/>
  <c r="AP150" i="12" s="1"/>
  <c r="AQ150" i="12" s="1"/>
  <c r="AR150" i="12" s="1"/>
  <c r="X150" i="12"/>
  <c r="Y150" i="12" s="1"/>
  <c r="Z150" i="12" s="1"/>
  <c r="AA150" i="12" s="1"/>
  <c r="AB150" i="12" s="1"/>
  <c r="AC150" i="12" s="1"/>
  <c r="H240" i="3"/>
  <c r="T240" i="3" s="1"/>
  <c r="AM71" i="12"/>
  <c r="AN71" i="12" s="1"/>
  <c r="AO71" i="12" s="1"/>
  <c r="AP71" i="12" s="1"/>
  <c r="AQ71" i="12" s="1"/>
  <c r="AR71" i="12" s="1"/>
  <c r="H79" i="3"/>
  <c r="X71" i="12"/>
  <c r="Y71" i="12" s="1"/>
  <c r="Z71" i="12" s="1"/>
  <c r="AA71" i="12" s="1"/>
  <c r="AB71" i="12" s="1"/>
  <c r="AC71" i="12" s="1"/>
  <c r="AM186" i="12"/>
  <c r="AN186" i="12" s="1"/>
  <c r="AO186" i="12" s="1"/>
  <c r="AP186" i="12" s="1"/>
  <c r="AQ186" i="12" s="1"/>
  <c r="AR186" i="12" s="1"/>
  <c r="H157" i="3"/>
  <c r="T157" i="3" s="1"/>
  <c r="X186" i="12"/>
  <c r="Y186" i="12" s="1"/>
  <c r="Z186" i="12" s="1"/>
  <c r="AA186" i="12" s="1"/>
  <c r="AB186" i="12" s="1"/>
  <c r="AC186" i="12" s="1"/>
  <c r="AM270" i="12"/>
  <c r="AN270" i="12" s="1"/>
  <c r="AO270" i="12" s="1"/>
  <c r="AP270" i="12" s="1"/>
  <c r="AQ270" i="12" s="1"/>
  <c r="AR270" i="12" s="1"/>
  <c r="H386" i="3"/>
  <c r="T386" i="3" s="1"/>
  <c r="X270" i="12"/>
  <c r="Y270" i="12" s="1"/>
  <c r="Z270" i="12" s="1"/>
  <c r="AA270" i="12" s="1"/>
  <c r="AB270" i="12" s="1"/>
  <c r="AC270" i="12" s="1"/>
  <c r="AM253" i="12"/>
  <c r="AN253" i="12" s="1"/>
  <c r="AO253" i="12" s="1"/>
  <c r="AP253" i="12" s="1"/>
  <c r="AQ253" i="12" s="1"/>
  <c r="AR253" i="12" s="1"/>
  <c r="H223" i="3"/>
  <c r="T223" i="3" s="1"/>
  <c r="X253" i="12"/>
  <c r="Y253" i="12" s="1"/>
  <c r="Z253" i="12" s="1"/>
  <c r="AA253" i="12" s="1"/>
  <c r="AB253" i="12" s="1"/>
  <c r="AC253" i="12" s="1"/>
  <c r="AM152" i="12"/>
  <c r="AN152" i="12" s="1"/>
  <c r="AO152" i="12" s="1"/>
  <c r="AP152" i="12" s="1"/>
  <c r="AQ152" i="12" s="1"/>
  <c r="AR152" i="12" s="1"/>
  <c r="X152" i="12"/>
  <c r="Y152" i="12" s="1"/>
  <c r="Z152" i="12" s="1"/>
  <c r="AA152" i="12" s="1"/>
  <c r="AB152" i="12" s="1"/>
  <c r="AC152" i="12" s="1"/>
  <c r="H242" i="3"/>
  <c r="T242" i="3" s="1"/>
  <c r="AM212" i="12"/>
  <c r="AN212" i="12" s="1"/>
  <c r="AO212" i="12" s="1"/>
  <c r="AP212" i="12" s="1"/>
  <c r="AQ212" i="12" s="1"/>
  <c r="AR212" i="12" s="1"/>
  <c r="X212" i="12"/>
  <c r="Y212" i="12" s="1"/>
  <c r="Z212" i="12" s="1"/>
  <c r="AA212" i="12" s="1"/>
  <c r="AB212" i="12" s="1"/>
  <c r="AC212" i="12" s="1"/>
  <c r="H182" i="3"/>
  <c r="T182" i="3" s="1"/>
  <c r="AM91" i="12"/>
  <c r="AN91" i="12" s="1"/>
  <c r="AO91" i="12" s="1"/>
  <c r="AP91" i="12" s="1"/>
  <c r="AQ91" i="12" s="1"/>
  <c r="AR91" i="12" s="1"/>
  <c r="H364" i="3"/>
  <c r="T364" i="3" s="1"/>
  <c r="X91" i="12"/>
  <c r="Y91" i="12" s="1"/>
  <c r="Z91" i="12" s="1"/>
  <c r="AA91" i="12" s="1"/>
  <c r="AB91" i="12" s="1"/>
  <c r="AC91" i="12" s="1"/>
  <c r="AM213" i="12"/>
  <c r="AN213" i="12" s="1"/>
  <c r="AO213" i="12" s="1"/>
  <c r="AP213" i="12" s="1"/>
  <c r="AQ213" i="12" s="1"/>
  <c r="AR213" i="12" s="1"/>
  <c r="H183" i="3"/>
  <c r="T183" i="3" s="1"/>
  <c r="X213" i="12"/>
  <c r="Y213" i="12" s="1"/>
  <c r="Z213" i="12" s="1"/>
  <c r="AA213" i="12" s="1"/>
  <c r="AB213" i="12" s="1"/>
  <c r="AC213" i="12" s="1"/>
  <c r="AM279" i="12"/>
  <c r="AN279" i="12" s="1"/>
  <c r="AO279" i="12" s="1"/>
  <c r="AP279" i="12" s="1"/>
  <c r="AQ279" i="12" s="1"/>
  <c r="AR279" i="12" s="1"/>
  <c r="H398" i="3"/>
  <c r="T398" i="3" s="1"/>
  <c r="X279" i="12"/>
  <c r="Y279" i="12" s="1"/>
  <c r="Z279" i="12" s="1"/>
  <c r="AA279" i="12" s="1"/>
  <c r="AB279" i="12" s="1"/>
  <c r="AC279" i="12" s="1"/>
  <c r="AM332" i="12"/>
  <c r="AN332" i="12" s="1"/>
  <c r="AO332" i="12" s="1"/>
  <c r="AP332" i="12" s="1"/>
  <c r="AQ332" i="12" s="1"/>
  <c r="AR332" i="12" s="1"/>
  <c r="H428" i="3"/>
  <c r="T428" i="3" s="1"/>
  <c r="X332" i="12"/>
  <c r="Y332" i="12" s="1"/>
  <c r="Z332" i="12" s="1"/>
  <c r="AA332" i="12" s="1"/>
  <c r="AB332" i="12" s="1"/>
  <c r="AC332" i="12" s="1"/>
  <c r="AM188" i="12"/>
  <c r="AN188" i="12" s="1"/>
  <c r="AO188" i="12" s="1"/>
  <c r="AP188" i="12" s="1"/>
  <c r="AQ188" i="12" s="1"/>
  <c r="AR188" i="12" s="1"/>
  <c r="H159" i="3"/>
  <c r="T159" i="3" s="1"/>
  <c r="X188" i="12"/>
  <c r="Y188" i="12" s="1"/>
  <c r="Z188" i="12" s="1"/>
  <c r="AA188" i="12" s="1"/>
  <c r="AB188" i="12" s="1"/>
  <c r="AC188" i="12" s="1"/>
  <c r="AM103" i="12"/>
  <c r="AN103" i="12" s="1"/>
  <c r="AO103" i="12" s="1"/>
  <c r="AP103" i="12" s="1"/>
  <c r="AQ103" i="12" s="1"/>
  <c r="AR103" i="12" s="1"/>
  <c r="X103" i="12"/>
  <c r="Y103" i="12" s="1"/>
  <c r="Z103" i="12" s="1"/>
  <c r="AA103" i="12" s="1"/>
  <c r="AB103" i="12" s="1"/>
  <c r="AC103" i="12" s="1"/>
  <c r="H287" i="3"/>
  <c r="H283" i="3"/>
  <c r="T283" i="3" s="1"/>
  <c r="AM290" i="12"/>
  <c r="AN290" i="12" s="1"/>
  <c r="AO290" i="12" s="1"/>
  <c r="AP290" i="12" s="1"/>
  <c r="AQ290" i="12" s="1"/>
  <c r="AR290" i="12" s="1"/>
  <c r="X290" i="12"/>
  <c r="Y290" i="12" s="1"/>
  <c r="Z290" i="12" s="1"/>
  <c r="AA290" i="12" s="1"/>
  <c r="AB290" i="12" s="1"/>
  <c r="AC290" i="12" s="1"/>
  <c r="H409" i="3"/>
  <c r="T409" i="3" s="1"/>
  <c r="AM41" i="12"/>
  <c r="AN41" i="12" s="1"/>
  <c r="AO41" i="12" s="1"/>
  <c r="AP41" i="12" s="1"/>
  <c r="AQ41" i="12" s="1"/>
  <c r="AR41" i="12" s="1"/>
  <c r="H96" i="3"/>
  <c r="T96" i="3" s="1"/>
  <c r="X41" i="12"/>
  <c r="Y41" i="12" s="1"/>
  <c r="Z41" i="12" s="1"/>
  <c r="AA41" i="12" s="1"/>
  <c r="AB41" i="12" s="1"/>
  <c r="AC41" i="12" s="1"/>
  <c r="AM239" i="12"/>
  <c r="AN239" i="12" s="1"/>
  <c r="AO239" i="12" s="1"/>
  <c r="AP239" i="12" s="1"/>
  <c r="AQ239" i="12" s="1"/>
  <c r="AR239" i="12" s="1"/>
  <c r="H209" i="3"/>
  <c r="T209" i="3" s="1"/>
  <c r="X239" i="12"/>
  <c r="Y239" i="12" s="1"/>
  <c r="Z239" i="12" s="1"/>
  <c r="AA239" i="12" s="1"/>
  <c r="AB239" i="12" s="1"/>
  <c r="AC239" i="12" s="1"/>
  <c r="AM336" i="12"/>
  <c r="AN336" i="12" s="1"/>
  <c r="AO336" i="12" s="1"/>
  <c r="AP336" i="12" s="1"/>
  <c r="AQ336" i="12" s="1"/>
  <c r="AR336" i="12" s="1"/>
  <c r="X336" i="12"/>
  <c r="Y336" i="12" s="1"/>
  <c r="Z336" i="12" s="1"/>
  <c r="AA336" i="12" s="1"/>
  <c r="AB336" i="12" s="1"/>
  <c r="AC336" i="12" s="1"/>
  <c r="H432" i="3"/>
  <c r="T432" i="3" s="1"/>
  <c r="AM61" i="12"/>
  <c r="AN61" i="12" s="1"/>
  <c r="AO61" i="12" s="1"/>
  <c r="AP61" i="12" s="1"/>
  <c r="AQ61" i="12" s="1"/>
  <c r="AR61" i="12" s="1"/>
  <c r="H69" i="3"/>
  <c r="X61" i="12"/>
  <c r="Y61" i="12" s="1"/>
  <c r="Z61" i="12" s="1"/>
  <c r="AA61" i="12" s="1"/>
  <c r="AB61" i="12" s="1"/>
  <c r="AC61" i="12" s="1"/>
  <c r="AM243" i="12"/>
  <c r="AN243" i="12" s="1"/>
  <c r="AO243" i="12" s="1"/>
  <c r="AP243" i="12" s="1"/>
  <c r="AQ243" i="12" s="1"/>
  <c r="AR243" i="12" s="1"/>
  <c r="H213" i="3"/>
  <c r="T213" i="3" s="1"/>
  <c r="X243" i="12"/>
  <c r="Y243" i="12" s="1"/>
  <c r="Z243" i="12" s="1"/>
  <c r="AA243" i="12" s="1"/>
  <c r="AB243" i="12" s="1"/>
  <c r="AC243" i="12" s="1"/>
  <c r="AM33" i="12"/>
  <c r="AN33" i="12" s="1"/>
  <c r="AO33" i="12" s="1"/>
  <c r="AP33" i="12" s="1"/>
  <c r="AQ33" i="12" s="1"/>
  <c r="AR33" i="12" s="1"/>
  <c r="H94" i="3"/>
  <c r="T94" i="3" s="1"/>
  <c r="X33" i="12"/>
  <c r="Y33" i="12" s="1"/>
  <c r="Z33" i="12" s="1"/>
  <c r="AA33" i="12" s="1"/>
  <c r="AB33" i="12" s="1"/>
  <c r="AC33" i="12" s="1"/>
  <c r="AM49" i="12"/>
  <c r="AN49" i="12" s="1"/>
  <c r="AO49" i="12" s="1"/>
  <c r="AP49" i="12" s="1"/>
  <c r="AQ49" i="12" s="1"/>
  <c r="AR49" i="12" s="1"/>
  <c r="H59" i="3"/>
  <c r="X49" i="12"/>
  <c r="Y49" i="12" s="1"/>
  <c r="Z49" i="12" s="1"/>
  <c r="AA49" i="12" s="1"/>
  <c r="AB49" i="12" s="1"/>
  <c r="AC49" i="12" s="1"/>
  <c r="AM285" i="12"/>
  <c r="AN285" i="12" s="1"/>
  <c r="AO285" i="12" s="1"/>
  <c r="AP285" i="12" s="1"/>
  <c r="AQ285" i="12" s="1"/>
  <c r="AR285" i="12" s="1"/>
  <c r="X285" i="12"/>
  <c r="Y285" i="12" s="1"/>
  <c r="Z285" i="12" s="1"/>
  <c r="AA285" i="12" s="1"/>
  <c r="AB285" i="12" s="1"/>
  <c r="AC285" i="12" s="1"/>
  <c r="H404" i="3"/>
  <c r="T404" i="3" s="1"/>
  <c r="N234" i="3"/>
  <c r="N437" i="3"/>
  <c r="AM120" i="12"/>
  <c r="AN120" i="12" s="1"/>
  <c r="AO120" i="12" s="1"/>
  <c r="AP120" i="12" s="1"/>
  <c r="AQ120" i="12" s="1"/>
  <c r="AR120" i="12" s="1"/>
  <c r="H323" i="3"/>
  <c r="T323" i="3" s="1"/>
  <c r="X120" i="12"/>
  <c r="Y120" i="12" s="1"/>
  <c r="Z120" i="12" s="1"/>
  <c r="AA120" i="12" s="1"/>
  <c r="AB120" i="12" s="1"/>
  <c r="AC120" i="12" s="1"/>
  <c r="N66" i="3"/>
  <c r="X382" i="12"/>
  <c r="Y382" i="12" s="1"/>
  <c r="Z382" i="12" s="1"/>
  <c r="AA382" i="12" s="1"/>
  <c r="AB382" i="12" s="1"/>
  <c r="AC382" i="12" s="1"/>
  <c r="H310" i="3"/>
  <c r="T310" i="3" s="1"/>
  <c r="AM382" i="12"/>
  <c r="AN382" i="12" s="1"/>
  <c r="AO382" i="12" s="1"/>
  <c r="AP382" i="12" s="1"/>
  <c r="AQ382" i="12" s="1"/>
  <c r="AR382" i="12" s="1"/>
  <c r="AM320" i="12"/>
  <c r="AN320" i="12" s="1"/>
  <c r="AO320" i="12" s="1"/>
  <c r="AP320" i="12" s="1"/>
  <c r="AQ320" i="12" s="1"/>
  <c r="AR320" i="12" s="1"/>
  <c r="H445" i="3"/>
  <c r="T445" i="3" s="1"/>
  <c r="X320" i="12"/>
  <c r="Y320" i="12" s="1"/>
  <c r="Z320" i="12" s="1"/>
  <c r="AA320" i="12" s="1"/>
  <c r="AB320" i="12" s="1"/>
  <c r="AC320" i="12" s="1"/>
  <c r="AM367" i="12"/>
  <c r="AN367" i="12" s="1"/>
  <c r="AO367" i="12" s="1"/>
  <c r="AP367" i="12" s="1"/>
  <c r="AQ367" i="12" s="1"/>
  <c r="AR367" i="12" s="1"/>
  <c r="H469" i="3"/>
  <c r="T469" i="3" s="1"/>
  <c r="X367" i="12"/>
  <c r="Y367" i="12" s="1"/>
  <c r="Z367" i="12" s="1"/>
  <c r="AA367" i="12" s="1"/>
  <c r="AB367" i="12" s="1"/>
  <c r="AC367" i="12" s="1"/>
  <c r="N10" i="3"/>
  <c r="AM51" i="12"/>
  <c r="AN51" i="12" s="1"/>
  <c r="AO51" i="12" s="1"/>
  <c r="AP51" i="12" s="1"/>
  <c r="AQ51" i="12" s="1"/>
  <c r="AR51" i="12" s="1"/>
  <c r="H98" i="3"/>
  <c r="T98" i="3" s="1"/>
  <c r="X51" i="12"/>
  <c r="Y51" i="12" s="1"/>
  <c r="Z51" i="12" s="1"/>
  <c r="AA51" i="12" s="1"/>
  <c r="AB51" i="12" s="1"/>
  <c r="AC51" i="12" s="1"/>
  <c r="AM388" i="12"/>
  <c r="AN388" i="12" s="1"/>
  <c r="AO388" i="12" s="1"/>
  <c r="AP388" i="12" s="1"/>
  <c r="AQ388" i="12" s="1"/>
  <c r="AR388" i="12" s="1"/>
  <c r="X388" i="12"/>
  <c r="Y388" i="12" s="1"/>
  <c r="Z388" i="12" s="1"/>
  <c r="AA388" i="12" s="1"/>
  <c r="AB388" i="12" s="1"/>
  <c r="AC388" i="12" s="1"/>
  <c r="H115" i="3"/>
  <c r="AM321" i="12"/>
  <c r="AN321" i="12" s="1"/>
  <c r="AO321" i="12" s="1"/>
  <c r="AP321" i="12" s="1"/>
  <c r="AQ321" i="12" s="1"/>
  <c r="AR321" i="12" s="1"/>
  <c r="H446" i="3"/>
  <c r="T446" i="3" s="1"/>
  <c r="X321" i="12"/>
  <c r="Y321" i="12" s="1"/>
  <c r="Z321" i="12" s="1"/>
  <c r="AA321" i="12" s="1"/>
  <c r="AB321" i="12" s="1"/>
  <c r="AC321" i="12" s="1"/>
  <c r="AM136" i="12"/>
  <c r="AN136" i="12" s="1"/>
  <c r="AO136" i="12" s="1"/>
  <c r="AP136" i="12" s="1"/>
  <c r="AQ136" i="12" s="1"/>
  <c r="AR136" i="12" s="1"/>
  <c r="X136" i="12"/>
  <c r="Y136" i="12" s="1"/>
  <c r="Z136" i="12" s="1"/>
  <c r="AA136" i="12" s="1"/>
  <c r="AB136" i="12" s="1"/>
  <c r="AC136" i="12" s="1"/>
  <c r="H352" i="3"/>
  <c r="T352" i="3" s="1"/>
  <c r="AM130" i="12"/>
  <c r="AN130" i="12" s="1"/>
  <c r="AO130" i="12" s="1"/>
  <c r="AP130" i="12" s="1"/>
  <c r="AQ130" i="12" s="1"/>
  <c r="AR130" i="12" s="1"/>
  <c r="X130" i="12"/>
  <c r="Y130" i="12" s="1"/>
  <c r="Z130" i="12" s="1"/>
  <c r="AA130" i="12" s="1"/>
  <c r="AB130" i="12" s="1"/>
  <c r="AC130" i="12" s="1"/>
  <c r="H346" i="3"/>
  <c r="T346" i="3" s="1"/>
  <c r="AM142" i="12"/>
  <c r="AN142" i="12" s="1"/>
  <c r="AO142" i="12" s="1"/>
  <c r="AP142" i="12" s="1"/>
  <c r="AQ142" i="12" s="1"/>
  <c r="AR142" i="12" s="1"/>
  <c r="X142" i="12"/>
  <c r="Y142" i="12" s="1"/>
  <c r="Z142" i="12" s="1"/>
  <c r="AA142" i="12" s="1"/>
  <c r="AB142" i="12" s="1"/>
  <c r="AC142" i="12" s="1"/>
  <c r="H301" i="3"/>
  <c r="T301" i="3" s="1"/>
  <c r="AM231" i="12"/>
  <c r="AN231" i="12" s="1"/>
  <c r="AO231" i="12" s="1"/>
  <c r="AP231" i="12" s="1"/>
  <c r="AQ231" i="12" s="1"/>
  <c r="AR231" i="12" s="1"/>
  <c r="H201" i="3"/>
  <c r="T201" i="3" s="1"/>
  <c r="X231" i="12"/>
  <c r="Y231" i="12" s="1"/>
  <c r="Z231" i="12" s="1"/>
  <c r="AA231" i="12" s="1"/>
  <c r="AB231" i="12" s="1"/>
  <c r="AC231" i="12" s="1"/>
  <c r="AM5" i="12"/>
  <c r="AN5" i="12" s="1"/>
  <c r="AO5" i="12" s="1"/>
  <c r="AP5" i="12" s="1"/>
  <c r="AQ5" i="12" s="1"/>
  <c r="AR5" i="12" s="1"/>
  <c r="X5" i="12"/>
  <c r="Y5" i="12" s="1"/>
  <c r="Z5" i="12" s="1"/>
  <c r="AA5" i="12" s="1"/>
  <c r="AB5" i="12" s="1"/>
  <c r="AC5" i="12" s="1"/>
  <c r="H19" i="3"/>
  <c r="AM138" i="12"/>
  <c r="AN138" i="12" s="1"/>
  <c r="AO138" i="12" s="1"/>
  <c r="AP138" i="12" s="1"/>
  <c r="AQ138" i="12" s="1"/>
  <c r="AR138" i="12" s="1"/>
  <c r="H266" i="3"/>
  <c r="X138" i="12"/>
  <c r="Y138" i="12" s="1"/>
  <c r="Z138" i="12" s="1"/>
  <c r="AA138" i="12" s="1"/>
  <c r="AB138" i="12" s="1"/>
  <c r="AC138" i="12" s="1"/>
  <c r="AM237" i="12"/>
  <c r="AN237" i="12" s="1"/>
  <c r="AO237" i="12" s="1"/>
  <c r="AP237" i="12" s="1"/>
  <c r="AQ237" i="12" s="1"/>
  <c r="AR237" i="12" s="1"/>
  <c r="X237" i="12"/>
  <c r="Y237" i="12" s="1"/>
  <c r="Z237" i="12" s="1"/>
  <c r="AA237" i="12" s="1"/>
  <c r="AB237" i="12" s="1"/>
  <c r="AC237" i="12" s="1"/>
  <c r="H207" i="3"/>
  <c r="T207" i="3" s="1"/>
  <c r="AM366" i="12"/>
  <c r="AN366" i="12" s="1"/>
  <c r="AO366" i="12" s="1"/>
  <c r="AP366" i="12" s="1"/>
  <c r="AQ366" i="12" s="1"/>
  <c r="AR366" i="12" s="1"/>
  <c r="X366" i="12"/>
  <c r="Y366" i="12" s="1"/>
  <c r="Z366" i="12" s="1"/>
  <c r="AA366" i="12" s="1"/>
  <c r="AB366" i="12" s="1"/>
  <c r="AC366" i="12" s="1"/>
  <c r="H468" i="3"/>
  <c r="T468" i="3" s="1"/>
  <c r="AM47" i="12"/>
  <c r="AN47" i="12" s="1"/>
  <c r="AO47" i="12" s="1"/>
  <c r="AP47" i="12" s="1"/>
  <c r="AQ47" i="12" s="1"/>
  <c r="AR47" i="12" s="1"/>
  <c r="X47" i="12"/>
  <c r="Y47" i="12" s="1"/>
  <c r="Z47" i="12" s="1"/>
  <c r="AA47" i="12" s="1"/>
  <c r="AB47" i="12" s="1"/>
  <c r="AC47" i="12" s="1"/>
  <c r="H57" i="3"/>
  <c r="AM153" i="12"/>
  <c r="AN153" i="12" s="1"/>
  <c r="AO153" i="12" s="1"/>
  <c r="AP153" i="12" s="1"/>
  <c r="AQ153" i="12" s="1"/>
  <c r="AR153" i="12" s="1"/>
  <c r="H243" i="3"/>
  <c r="T243" i="3" s="1"/>
  <c r="X153" i="12"/>
  <c r="Y153" i="12" s="1"/>
  <c r="Z153" i="12" s="1"/>
  <c r="AA153" i="12" s="1"/>
  <c r="AB153" i="12" s="1"/>
  <c r="AC153" i="12" s="1"/>
  <c r="AM54" i="12"/>
  <c r="AN54" i="12" s="1"/>
  <c r="AO54" i="12" s="1"/>
  <c r="AP54" i="12" s="1"/>
  <c r="AQ54" i="12" s="1"/>
  <c r="AR54" i="12" s="1"/>
  <c r="H62" i="3"/>
  <c r="X54" i="12"/>
  <c r="Y54" i="12" s="1"/>
  <c r="Z54" i="12" s="1"/>
  <c r="AA54" i="12" s="1"/>
  <c r="AB54" i="12" s="1"/>
  <c r="AC54" i="12" s="1"/>
  <c r="AM376" i="12"/>
  <c r="AN376" i="12" s="1"/>
  <c r="AO376" i="12" s="1"/>
  <c r="AP376" i="12" s="1"/>
  <c r="AQ376" i="12" s="1"/>
  <c r="AR376" i="12" s="1"/>
  <c r="H437" i="3"/>
  <c r="T437" i="3" s="1"/>
  <c r="H234" i="3"/>
  <c r="T234" i="3" s="1"/>
  <c r="X376" i="12"/>
  <c r="Y376" i="12" s="1"/>
  <c r="Z376" i="12" s="1"/>
  <c r="AA376" i="12" s="1"/>
  <c r="AB376" i="12" s="1"/>
  <c r="AC376" i="12" s="1"/>
  <c r="AM4" i="12"/>
  <c r="AN4" i="12" s="1"/>
  <c r="AO4" i="12" s="1"/>
  <c r="AP4" i="12" s="1"/>
  <c r="AQ4" i="12" s="1"/>
  <c r="AR4" i="12" s="1"/>
  <c r="X4" i="12"/>
  <c r="Y4" i="12" s="1"/>
  <c r="Z4" i="12" s="1"/>
  <c r="AA4" i="12" s="1"/>
  <c r="AB4" i="12" s="1"/>
  <c r="AC4" i="12" s="1"/>
  <c r="H18" i="3"/>
  <c r="D14" i="30" s="1"/>
  <c r="AM6" i="12"/>
  <c r="AN6" i="12" s="1"/>
  <c r="AO6" i="12" s="1"/>
  <c r="AP6" i="12" s="1"/>
  <c r="AQ6" i="12" s="1"/>
  <c r="AR6" i="12" s="1"/>
  <c r="X6" i="12"/>
  <c r="Y6" i="12" s="1"/>
  <c r="Z6" i="12" s="1"/>
  <c r="AA6" i="12" s="1"/>
  <c r="AB6" i="12" s="1"/>
  <c r="AC6" i="12" s="1"/>
  <c r="H20" i="3"/>
  <c r="N342" i="3"/>
  <c r="N343" i="3"/>
  <c r="N330" i="3"/>
  <c r="N329" i="3"/>
  <c r="AM300" i="12"/>
  <c r="AN300" i="12" s="1"/>
  <c r="AO300" i="12" s="1"/>
  <c r="AP300" i="12" s="1"/>
  <c r="AQ300" i="12" s="1"/>
  <c r="AR300" i="12" s="1"/>
  <c r="X300" i="12"/>
  <c r="Y300" i="12" s="1"/>
  <c r="Z300" i="12" s="1"/>
  <c r="AA300" i="12" s="1"/>
  <c r="AB300" i="12" s="1"/>
  <c r="AC300" i="12" s="1"/>
  <c r="H419" i="3"/>
  <c r="T419" i="3" s="1"/>
  <c r="AM9" i="12"/>
  <c r="AN9" i="12" s="1"/>
  <c r="AO9" i="12" s="1"/>
  <c r="AP9" i="12" s="1"/>
  <c r="AQ9" i="12" s="1"/>
  <c r="AR9" i="12" s="1"/>
  <c r="X9" i="12"/>
  <c r="Y9" i="12" s="1"/>
  <c r="Z9" i="12" s="1"/>
  <c r="AA9" i="12" s="1"/>
  <c r="AB9" i="12" s="1"/>
  <c r="AC9" i="12" s="1"/>
  <c r="H23" i="3"/>
  <c r="AM38" i="12"/>
  <c r="AN38" i="12" s="1"/>
  <c r="AO38" i="12" s="1"/>
  <c r="AP38" i="12" s="1"/>
  <c r="AQ38" i="12" s="1"/>
  <c r="AR38" i="12" s="1"/>
  <c r="X38" i="12"/>
  <c r="Y38" i="12" s="1"/>
  <c r="Z38" i="12" s="1"/>
  <c r="AA38" i="12" s="1"/>
  <c r="AB38" i="12" s="1"/>
  <c r="AC38" i="12" s="1"/>
  <c r="H50" i="3"/>
  <c r="AM116" i="12"/>
  <c r="AN116" i="12" s="1"/>
  <c r="AO116" i="12" s="1"/>
  <c r="AP116" i="12" s="1"/>
  <c r="AQ116" i="12" s="1"/>
  <c r="AR116" i="12" s="1"/>
  <c r="H309" i="3"/>
  <c r="T309" i="3" s="1"/>
  <c r="X116" i="12"/>
  <c r="Y116" i="12" s="1"/>
  <c r="Z116" i="12" s="1"/>
  <c r="AA116" i="12" s="1"/>
  <c r="AB116" i="12" s="1"/>
  <c r="AC116" i="12" s="1"/>
  <c r="AM26" i="12"/>
  <c r="AN26" i="12" s="1"/>
  <c r="AO26" i="12" s="1"/>
  <c r="AP26" i="12" s="1"/>
  <c r="AQ26" i="12" s="1"/>
  <c r="AR26" i="12" s="1"/>
  <c r="H40" i="3"/>
  <c r="X26" i="12"/>
  <c r="Y26" i="12" s="1"/>
  <c r="Z26" i="12" s="1"/>
  <c r="AA26" i="12" s="1"/>
  <c r="AB26" i="12" s="1"/>
  <c r="AC26" i="12" s="1"/>
  <c r="AM192" i="12"/>
  <c r="AN192" i="12" s="1"/>
  <c r="AO192" i="12" s="1"/>
  <c r="AP192" i="12" s="1"/>
  <c r="AQ192" i="12" s="1"/>
  <c r="AR192" i="12" s="1"/>
  <c r="H167" i="3"/>
  <c r="T167" i="3" s="1"/>
  <c r="X192" i="12"/>
  <c r="Y192" i="12" s="1"/>
  <c r="Z192" i="12" s="1"/>
  <c r="AA192" i="12" s="1"/>
  <c r="AB192" i="12" s="1"/>
  <c r="AC192" i="12" s="1"/>
  <c r="AM209" i="12"/>
  <c r="AN209" i="12" s="1"/>
  <c r="AO209" i="12" s="1"/>
  <c r="AP209" i="12" s="1"/>
  <c r="AQ209" i="12" s="1"/>
  <c r="AR209" i="12" s="1"/>
  <c r="H179" i="3"/>
  <c r="T179" i="3" s="1"/>
  <c r="X209" i="12"/>
  <c r="Y209" i="12" s="1"/>
  <c r="Z209" i="12" s="1"/>
  <c r="AA209" i="12" s="1"/>
  <c r="AB209" i="12" s="1"/>
  <c r="AC209" i="12" s="1"/>
  <c r="AM194" i="12"/>
  <c r="AN194" i="12" s="1"/>
  <c r="AO194" i="12" s="1"/>
  <c r="AP194" i="12" s="1"/>
  <c r="AQ194" i="12" s="1"/>
  <c r="AR194" i="12" s="1"/>
  <c r="H169" i="3"/>
  <c r="T169" i="3" s="1"/>
  <c r="X194" i="12"/>
  <c r="Y194" i="12" s="1"/>
  <c r="Z194" i="12" s="1"/>
  <c r="AA194" i="12" s="1"/>
  <c r="AB194" i="12" s="1"/>
  <c r="AC194" i="12" s="1"/>
  <c r="AM393" i="12"/>
  <c r="AN393" i="12" s="1"/>
  <c r="AO393" i="12" s="1"/>
  <c r="AP393" i="12" s="1"/>
  <c r="AQ393" i="12" s="1"/>
  <c r="AR393" i="12" s="1"/>
  <c r="X393" i="12"/>
  <c r="Y393" i="12" s="1"/>
  <c r="Z393" i="12" s="1"/>
  <c r="AA393" i="12" s="1"/>
  <c r="AB393" i="12" s="1"/>
  <c r="AC393" i="12" s="1"/>
  <c r="H123" i="3"/>
  <c r="T123" i="3" s="1"/>
  <c r="AM179" i="12"/>
  <c r="AN179" i="12" s="1"/>
  <c r="AO179" i="12" s="1"/>
  <c r="AP179" i="12" s="1"/>
  <c r="AQ179" i="12" s="1"/>
  <c r="AR179" i="12" s="1"/>
  <c r="X179" i="12"/>
  <c r="Y179" i="12" s="1"/>
  <c r="Z179" i="12" s="1"/>
  <c r="AA179" i="12" s="1"/>
  <c r="AB179" i="12" s="1"/>
  <c r="AC179" i="12" s="1"/>
  <c r="H150" i="3"/>
  <c r="T150" i="3" s="1"/>
  <c r="AM189" i="12"/>
  <c r="AN189" i="12" s="1"/>
  <c r="AO189" i="12" s="1"/>
  <c r="AP189" i="12" s="1"/>
  <c r="AQ189" i="12" s="1"/>
  <c r="AR189" i="12" s="1"/>
  <c r="H164" i="3"/>
  <c r="T164" i="3" s="1"/>
  <c r="X189" i="12"/>
  <c r="Y189" i="12" s="1"/>
  <c r="Z189" i="12" s="1"/>
  <c r="AA189" i="12" s="1"/>
  <c r="AB189" i="12" s="1"/>
  <c r="AC189" i="12" s="1"/>
  <c r="AM223" i="12"/>
  <c r="AN223" i="12" s="1"/>
  <c r="AO223" i="12" s="1"/>
  <c r="AP223" i="12" s="1"/>
  <c r="AQ223" i="12" s="1"/>
  <c r="AR223" i="12" s="1"/>
  <c r="H193" i="3"/>
  <c r="T193" i="3" s="1"/>
  <c r="X223" i="12"/>
  <c r="Y223" i="12" s="1"/>
  <c r="Z223" i="12" s="1"/>
  <c r="AA223" i="12" s="1"/>
  <c r="AB223" i="12" s="1"/>
  <c r="AC223" i="12" s="1"/>
  <c r="AM72" i="12"/>
  <c r="AN72" i="12" s="1"/>
  <c r="AO72" i="12" s="1"/>
  <c r="AP72" i="12" s="1"/>
  <c r="AQ72" i="12" s="1"/>
  <c r="AR72" i="12" s="1"/>
  <c r="X72" i="12"/>
  <c r="Y72" i="12" s="1"/>
  <c r="Z72" i="12" s="1"/>
  <c r="AA72" i="12" s="1"/>
  <c r="AB72" i="12" s="1"/>
  <c r="AC72" i="12" s="1"/>
  <c r="H80" i="3"/>
  <c r="AM31" i="12"/>
  <c r="AN31" i="12" s="1"/>
  <c r="AO31" i="12" s="1"/>
  <c r="AP31" i="12" s="1"/>
  <c r="AQ31" i="12" s="1"/>
  <c r="AR31" i="12" s="1"/>
  <c r="X31" i="12"/>
  <c r="Y31" i="12" s="1"/>
  <c r="Z31" i="12" s="1"/>
  <c r="AA31" i="12" s="1"/>
  <c r="AB31" i="12" s="1"/>
  <c r="AC31" i="12" s="1"/>
  <c r="H45" i="3"/>
  <c r="AM255" i="12"/>
  <c r="AN255" i="12" s="1"/>
  <c r="AO255" i="12" s="1"/>
  <c r="AP255" i="12" s="1"/>
  <c r="AQ255" i="12" s="1"/>
  <c r="AR255" i="12" s="1"/>
  <c r="X255" i="12"/>
  <c r="Y255" i="12" s="1"/>
  <c r="Z255" i="12" s="1"/>
  <c r="AA255" i="12" s="1"/>
  <c r="AB255" i="12" s="1"/>
  <c r="AC255" i="12" s="1"/>
  <c r="H225" i="3"/>
  <c r="T225" i="3" s="1"/>
  <c r="AM303" i="12"/>
  <c r="AN303" i="12" s="1"/>
  <c r="AO303" i="12" s="1"/>
  <c r="AP303" i="12" s="1"/>
  <c r="AQ303" i="12" s="1"/>
  <c r="AR303" i="12" s="1"/>
  <c r="H371" i="3"/>
  <c r="T371" i="3" s="1"/>
  <c r="X303" i="12"/>
  <c r="Y303" i="12" s="1"/>
  <c r="Z303" i="12" s="1"/>
  <c r="AA303" i="12" s="1"/>
  <c r="AB303" i="12" s="1"/>
  <c r="AC303" i="12" s="1"/>
  <c r="AM12" i="12"/>
  <c r="AN12" i="12" s="1"/>
  <c r="AO12" i="12" s="1"/>
  <c r="AP12" i="12" s="1"/>
  <c r="AQ12" i="12" s="1"/>
  <c r="AR12" i="12" s="1"/>
  <c r="H12" i="3"/>
  <c r="X12" i="12"/>
  <c r="Y12" i="12" s="1"/>
  <c r="Z12" i="12" s="1"/>
  <c r="AA12" i="12" s="1"/>
  <c r="AB12" i="12" s="1"/>
  <c r="AC12" i="12" s="1"/>
  <c r="AM151" i="12"/>
  <c r="AN151" i="12" s="1"/>
  <c r="AO151" i="12" s="1"/>
  <c r="AP151" i="12" s="1"/>
  <c r="AQ151" i="12" s="1"/>
  <c r="AR151" i="12" s="1"/>
  <c r="H241" i="3"/>
  <c r="T241" i="3" s="1"/>
  <c r="X151" i="12"/>
  <c r="Y151" i="12" s="1"/>
  <c r="Z151" i="12" s="1"/>
  <c r="AA151" i="12" s="1"/>
  <c r="AB151" i="12" s="1"/>
  <c r="AC151" i="12" s="1"/>
  <c r="AM389" i="12"/>
  <c r="AN389" i="12" s="1"/>
  <c r="AO389" i="12" s="1"/>
  <c r="AP389" i="12" s="1"/>
  <c r="AQ389" i="12" s="1"/>
  <c r="AR389" i="12" s="1"/>
  <c r="H116" i="3"/>
  <c r="T116" i="3" s="1"/>
  <c r="X389" i="12"/>
  <c r="Y389" i="12" s="1"/>
  <c r="Z389" i="12" s="1"/>
  <c r="AA389" i="12" s="1"/>
  <c r="AB389" i="12" s="1"/>
  <c r="AC389" i="12" s="1"/>
  <c r="AM244" i="12"/>
  <c r="AN244" i="12" s="1"/>
  <c r="AO244" i="12" s="1"/>
  <c r="AP244" i="12" s="1"/>
  <c r="AQ244" i="12" s="1"/>
  <c r="AR244" i="12" s="1"/>
  <c r="H214" i="3"/>
  <c r="T214" i="3" s="1"/>
  <c r="X244" i="12"/>
  <c r="Y244" i="12" s="1"/>
  <c r="Z244" i="12" s="1"/>
  <c r="AA244" i="12" s="1"/>
  <c r="AB244" i="12" s="1"/>
  <c r="AC244" i="12" s="1"/>
  <c r="H226" i="3"/>
  <c r="T226" i="3" s="1"/>
  <c r="AM328" i="12"/>
  <c r="AN328" i="12" s="1"/>
  <c r="AO328" i="12" s="1"/>
  <c r="AP328" i="12" s="1"/>
  <c r="AQ328" i="12" s="1"/>
  <c r="AR328" i="12" s="1"/>
  <c r="H483" i="3"/>
  <c r="T483" i="3" s="1"/>
  <c r="X328" i="12"/>
  <c r="Y328" i="12" s="1"/>
  <c r="Z328" i="12" s="1"/>
  <c r="AA328" i="12" s="1"/>
  <c r="AB328" i="12" s="1"/>
  <c r="AC328" i="12" s="1"/>
  <c r="AM64" i="12"/>
  <c r="AN64" i="12" s="1"/>
  <c r="AO64" i="12" s="1"/>
  <c r="AP64" i="12" s="1"/>
  <c r="AQ64" i="12" s="1"/>
  <c r="AR64" i="12" s="1"/>
  <c r="H72" i="3"/>
  <c r="X64" i="12"/>
  <c r="Y64" i="12" s="1"/>
  <c r="Z64" i="12" s="1"/>
  <c r="AA64" i="12" s="1"/>
  <c r="AB64" i="12" s="1"/>
  <c r="AC64" i="12" s="1"/>
  <c r="X92" i="12"/>
  <c r="Y92" i="12" s="1"/>
  <c r="Z92" i="12" s="1"/>
  <c r="AA92" i="12" s="1"/>
  <c r="AB92" i="12" s="1"/>
  <c r="AC92" i="12" s="1"/>
  <c r="AM343" i="12"/>
  <c r="AN343" i="12" s="1"/>
  <c r="AO343" i="12" s="1"/>
  <c r="AP343" i="12" s="1"/>
  <c r="AQ343" i="12" s="1"/>
  <c r="AR343" i="12" s="1"/>
  <c r="H332" i="3"/>
  <c r="T332" i="3" s="1"/>
  <c r="X343" i="12"/>
  <c r="Y343" i="12" s="1"/>
  <c r="Z343" i="12" s="1"/>
  <c r="AA343" i="12" s="1"/>
  <c r="AB343" i="12" s="1"/>
  <c r="AC343" i="12" s="1"/>
  <c r="AM126" i="12"/>
  <c r="AN126" i="12" s="1"/>
  <c r="AO126" i="12" s="1"/>
  <c r="AP126" i="12" s="1"/>
  <c r="AQ126" i="12" s="1"/>
  <c r="AR126" i="12" s="1"/>
  <c r="H344" i="3"/>
  <c r="T344" i="3" s="1"/>
  <c r="X126" i="12"/>
  <c r="Y126" i="12" s="1"/>
  <c r="Z126" i="12" s="1"/>
  <c r="AA126" i="12" s="1"/>
  <c r="AB126" i="12" s="1"/>
  <c r="AC126" i="12" s="1"/>
  <c r="AM180" i="12"/>
  <c r="AN180" i="12" s="1"/>
  <c r="AO180" i="12" s="1"/>
  <c r="AP180" i="12" s="1"/>
  <c r="AQ180" i="12" s="1"/>
  <c r="AR180" i="12" s="1"/>
  <c r="X180" i="12"/>
  <c r="Y180" i="12" s="1"/>
  <c r="Z180" i="12" s="1"/>
  <c r="AA180" i="12" s="1"/>
  <c r="AB180" i="12" s="1"/>
  <c r="AC180" i="12" s="1"/>
  <c r="H151" i="3"/>
  <c r="T151" i="3" s="1"/>
  <c r="AM216" i="12"/>
  <c r="AN216" i="12" s="1"/>
  <c r="AO216" i="12" s="1"/>
  <c r="AP216" i="12" s="1"/>
  <c r="AQ216" i="12" s="1"/>
  <c r="AR216" i="12" s="1"/>
  <c r="X216" i="12"/>
  <c r="Y216" i="12" s="1"/>
  <c r="Z216" i="12" s="1"/>
  <c r="AA216" i="12" s="1"/>
  <c r="AB216" i="12" s="1"/>
  <c r="AC216" i="12" s="1"/>
  <c r="H186" i="3"/>
  <c r="T186" i="3" s="1"/>
  <c r="X135" i="12"/>
  <c r="Y135" i="12" s="1"/>
  <c r="Z135" i="12" s="1"/>
  <c r="AA135" i="12" s="1"/>
  <c r="AB135" i="12" s="1"/>
  <c r="AC135" i="12" s="1"/>
  <c r="AM135" i="12"/>
  <c r="AN135" i="12" s="1"/>
  <c r="AO135" i="12" s="1"/>
  <c r="AP135" i="12" s="1"/>
  <c r="AQ135" i="12" s="1"/>
  <c r="AR135" i="12" s="1"/>
  <c r="H351" i="3"/>
  <c r="T351" i="3" s="1"/>
  <c r="AM57" i="12"/>
  <c r="AN57" i="12" s="1"/>
  <c r="AO57" i="12" s="1"/>
  <c r="AP57" i="12" s="1"/>
  <c r="AQ57" i="12" s="1"/>
  <c r="AR57" i="12" s="1"/>
  <c r="H99" i="3"/>
  <c r="T99" i="3" s="1"/>
  <c r="X57" i="12"/>
  <c r="Y57" i="12" s="1"/>
  <c r="Z57" i="12" s="1"/>
  <c r="AA57" i="12" s="1"/>
  <c r="AB57" i="12" s="1"/>
  <c r="AC57" i="12" s="1"/>
  <c r="AM214" i="12"/>
  <c r="AN214" i="12" s="1"/>
  <c r="AO214" i="12" s="1"/>
  <c r="AP214" i="12" s="1"/>
  <c r="AQ214" i="12" s="1"/>
  <c r="AR214" i="12" s="1"/>
  <c r="H184" i="3"/>
  <c r="T184" i="3" s="1"/>
  <c r="X214" i="12"/>
  <c r="Y214" i="12" s="1"/>
  <c r="Z214" i="12" s="1"/>
  <c r="AA214" i="12" s="1"/>
  <c r="AB214" i="12" s="1"/>
  <c r="AC214" i="12" s="1"/>
  <c r="AM190" i="12"/>
  <c r="AN190" i="12" s="1"/>
  <c r="AO190" i="12" s="1"/>
  <c r="AP190" i="12" s="1"/>
  <c r="AQ190" i="12" s="1"/>
  <c r="AR190" i="12" s="1"/>
  <c r="X190" i="12"/>
  <c r="Y190" i="12" s="1"/>
  <c r="Z190" i="12" s="1"/>
  <c r="AA190" i="12" s="1"/>
  <c r="AB190" i="12" s="1"/>
  <c r="AC190" i="12" s="1"/>
  <c r="H165" i="3"/>
  <c r="T165" i="3" s="1"/>
  <c r="AM79" i="12"/>
  <c r="AN79" i="12" s="1"/>
  <c r="AO79" i="12" s="1"/>
  <c r="AP79" i="12" s="1"/>
  <c r="AQ79" i="12" s="1"/>
  <c r="AR79" i="12" s="1"/>
  <c r="H87" i="3"/>
  <c r="X79" i="12"/>
  <c r="Y79" i="12" s="1"/>
  <c r="Z79" i="12" s="1"/>
  <c r="AA79" i="12" s="1"/>
  <c r="AB79" i="12" s="1"/>
  <c r="AC79" i="12" s="1"/>
  <c r="AM119" i="12"/>
  <c r="AN119" i="12" s="1"/>
  <c r="AO119" i="12" s="1"/>
  <c r="AP119" i="12" s="1"/>
  <c r="AQ119" i="12" s="1"/>
  <c r="AR119" i="12" s="1"/>
  <c r="H322" i="3"/>
  <c r="T322" i="3" s="1"/>
  <c r="X119" i="12"/>
  <c r="Y119" i="12" s="1"/>
  <c r="Z119" i="12" s="1"/>
  <c r="AA119" i="12" s="1"/>
  <c r="AB119" i="12" s="1"/>
  <c r="AC119" i="12" s="1"/>
  <c r="G39" i="8"/>
  <c r="G21" i="5"/>
  <c r="AM80" i="12"/>
  <c r="AN80" i="12" s="1"/>
  <c r="AO80" i="12" s="1"/>
  <c r="AP80" i="12" s="1"/>
  <c r="AQ80" i="12" s="1"/>
  <c r="AR80" i="12" s="1"/>
  <c r="X80" i="12"/>
  <c r="Y80" i="12" s="1"/>
  <c r="Z80" i="12" s="1"/>
  <c r="AA80" i="12" s="1"/>
  <c r="AB80" i="12" s="1"/>
  <c r="AC80" i="12" s="1"/>
  <c r="H88" i="3"/>
  <c r="AM288" i="12"/>
  <c r="AN288" i="12" s="1"/>
  <c r="AO288" i="12" s="1"/>
  <c r="AP288" i="12" s="1"/>
  <c r="AQ288" i="12" s="1"/>
  <c r="AR288" i="12" s="1"/>
  <c r="H407" i="3"/>
  <c r="T407" i="3" s="1"/>
  <c r="X288" i="12"/>
  <c r="Y288" i="12" s="1"/>
  <c r="Z288" i="12" s="1"/>
  <c r="AA288" i="12" s="1"/>
  <c r="AB288" i="12" s="1"/>
  <c r="AC288" i="12" s="1"/>
  <c r="AM199" i="12"/>
  <c r="AN199" i="12" s="1"/>
  <c r="AO199" i="12" s="1"/>
  <c r="AP199" i="12" s="1"/>
  <c r="AQ199" i="12" s="1"/>
  <c r="AR199" i="12" s="1"/>
  <c r="H127" i="3"/>
  <c r="T127" i="3" s="1"/>
  <c r="X199" i="12"/>
  <c r="Y199" i="12" s="1"/>
  <c r="Z199" i="12" s="1"/>
  <c r="AA199" i="12" s="1"/>
  <c r="AB199" i="12" s="1"/>
  <c r="AC199" i="12" s="1"/>
  <c r="AM66" i="12"/>
  <c r="AN66" i="12" s="1"/>
  <c r="AO66" i="12" s="1"/>
  <c r="AP66" i="12" s="1"/>
  <c r="AQ66" i="12" s="1"/>
  <c r="AR66" i="12" s="1"/>
  <c r="X66" i="12"/>
  <c r="Y66" i="12" s="1"/>
  <c r="Z66" i="12" s="1"/>
  <c r="AA66" i="12" s="1"/>
  <c r="AB66" i="12" s="1"/>
  <c r="AC66" i="12" s="1"/>
  <c r="H102" i="3"/>
  <c r="T102" i="3" s="1"/>
  <c r="AM302" i="12"/>
  <c r="AN302" i="12" s="1"/>
  <c r="AO302" i="12" s="1"/>
  <c r="AP302" i="12" s="1"/>
  <c r="AQ302" i="12" s="1"/>
  <c r="AR302" i="12" s="1"/>
  <c r="X302" i="12"/>
  <c r="Y302" i="12" s="1"/>
  <c r="Z302" i="12" s="1"/>
  <c r="AA302" i="12" s="1"/>
  <c r="AB302" i="12" s="1"/>
  <c r="AC302" i="12" s="1"/>
  <c r="H370" i="3"/>
  <c r="T370" i="3" s="1"/>
  <c r="AM162" i="12"/>
  <c r="AN162" i="12" s="1"/>
  <c r="AO162" i="12" s="1"/>
  <c r="AP162" i="12" s="1"/>
  <c r="AQ162" i="12" s="1"/>
  <c r="AR162" i="12" s="1"/>
  <c r="X162" i="12"/>
  <c r="Y162" i="12" s="1"/>
  <c r="Z162" i="12" s="1"/>
  <c r="AA162" i="12" s="1"/>
  <c r="AB162" i="12" s="1"/>
  <c r="AC162" i="12" s="1"/>
  <c r="H252" i="3"/>
  <c r="T252" i="3" s="1"/>
  <c r="AM291" i="12"/>
  <c r="AN291" i="12" s="1"/>
  <c r="AO291" i="12" s="1"/>
  <c r="AP291" i="12" s="1"/>
  <c r="AQ291" i="12" s="1"/>
  <c r="AR291" i="12" s="1"/>
  <c r="H410" i="3"/>
  <c r="T410" i="3" s="1"/>
  <c r="X291" i="12"/>
  <c r="Y291" i="12" s="1"/>
  <c r="Z291" i="12" s="1"/>
  <c r="AA291" i="12" s="1"/>
  <c r="AB291" i="12" s="1"/>
  <c r="AC291" i="12" s="1"/>
  <c r="AM82" i="12"/>
  <c r="AN82" i="12" s="1"/>
  <c r="AO82" i="12" s="1"/>
  <c r="AP82" i="12" s="1"/>
  <c r="AQ82" i="12" s="1"/>
  <c r="AR82" i="12" s="1"/>
  <c r="X82" i="12"/>
  <c r="Y82" i="12" s="1"/>
  <c r="Z82" i="12" s="1"/>
  <c r="AA82" i="12" s="1"/>
  <c r="AB82" i="12" s="1"/>
  <c r="AC82" i="12" s="1"/>
  <c r="H103" i="3"/>
  <c r="T103" i="3" s="1"/>
  <c r="AM293" i="12"/>
  <c r="AN293" i="12" s="1"/>
  <c r="AO293" i="12" s="1"/>
  <c r="AP293" i="12" s="1"/>
  <c r="AQ293" i="12" s="1"/>
  <c r="AR293" i="12" s="1"/>
  <c r="H412" i="3"/>
  <c r="T412" i="3" s="1"/>
  <c r="X293" i="12"/>
  <c r="Y293" i="12" s="1"/>
  <c r="Z293" i="12" s="1"/>
  <c r="AA293" i="12" s="1"/>
  <c r="AB293" i="12" s="1"/>
  <c r="AC293" i="12" s="1"/>
  <c r="AM263" i="12"/>
  <c r="AN263" i="12" s="1"/>
  <c r="AO263" i="12" s="1"/>
  <c r="AP263" i="12" s="1"/>
  <c r="AQ263" i="12" s="1"/>
  <c r="AR263" i="12" s="1"/>
  <c r="H396" i="3"/>
  <c r="T396" i="3" s="1"/>
  <c r="X263" i="12"/>
  <c r="Y263" i="12" s="1"/>
  <c r="Z263" i="12" s="1"/>
  <c r="AA263" i="12" s="1"/>
  <c r="AB263" i="12" s="1"/>
  <c r="AC263" i="12" s="1"/>
  <c r="AM187" i="12"/>
  <c r="AN187" i="12" s="1"/>
  <c r="AO187" i="12" s="1"/>
  <c r="AP187" i="12" s="1"/>
  <c r="AQ187" i="12" s="1"/>
  <c r="AR187" i="12" s="1"/>
  <c r="H158" i="3"/>
  <c r="T158" i="3" s="1"/>
  <c r="X187" i="12"/>
  <c r="Y187" i="12" s="1"/>
  <c r="Z187" i="12" s="1"/>
  <c r="AA187" i="12" s="1"/>
  <c r="AB187" i="12" s="1"/>
  <c r="AC187" i="12" s="1"/>
  <c r="G71" i="5"/>
  <c r="AM301" i="12"/>
  <c r="AN301" i="12" s="1"/>
  <c r="AO301" i="12" s="1"/>
  <c r="AP301" i="12" s="1"/>
  <c r="AQ301" i="12" s="1"/>
  <c r="AR301" i="12" s="1"/>
  <c r="H369" i="3"/>
  <c r="X301" i="12"/>
  <c r="Y301" i="12" s="1"/>
  <c r="Z301" i="12" s="1"/>
  <c r="AA301" i="12" s="1"/>
  <c r="AB301" i="12" s="1"/>
  <c r="AC301" i="12" s="1"/>
  <c r="AM196" i="12"/>
  <c r="AN196" i="12" s="1"/>
  <c r="AO196" i="12" s="1"/>
  <c r="AP196" i="12" s="1"/>
  <c r="AQ196" i="12" s="1"/>
  <c r="AR196" i="12" s="1"/>
  <c r="H171" i="3"/>
  <c r="T171" i="3" s="1"/>
  <c r="X196" i="12"/>
  <c r="Y196" i="12" s="1"/>
  <c r="Z196" i="12" s="1"/>
  <c r="AA196" i="12" s="1"/>
  <c r="AB196" i="12" s="1"/>
  <c r="AC196" i="12" s="1"/>
  <c r="AM83" i="12"/>
  <c r="AN83" i="12" s="1"/>
  <c r="AO83" i="12" s="1"/>
  <c r="AP83" i="12" s="1"/>
  <c r="AQ83" i="12" s="1"/>
  <c r="AR83" i="12" s="1"/>
  <c r="H104" i="3"/>
  <c r="T104" i="3" s="1"/>
  <c r="X83" i="12"/>
  <c r="Y83" i="12" s="1"/>
  <c r="Z83" i="12" s="1"/>
  <c r="AA83" i="12" s="1"/>
  <c r="AB83" i="12" s="1"/>
  <c r="AC83" i="12" s="1"/>
  <c r="AM377" i="12"/>
  <c r="AN377" i="12" s="1"/>
  <c r="AO377" i="12" s="1"/>
  <c r="AP377" i="12" s="1"/>
  <c r="AQ377" i="12" s="1"/>
  <c r="AR377" i="12" s="1"/>
  <c r="H475" i="3"/>
  <c r="T475" i="3" s="1"/>
  <c r="X377" i="12"/>
  <c r="Y377" i="12" s="1"/>
  <c r="Z377" i="12" s="1"/>
  <c r="AA377" i="12" s="1"/>
  <c r="AB377" i="12" s="1"/>
  <c r="AC377" i="12" s="1"/>
  <c r="AM139" i="12"/>
  <c r="AN139" i="12" s="1"/>
  <c r="AO139" i="12" s="1"/>
  <c r="AP139" i="12" s="1"/>
  <c r="AQ139" i="12" s="1"/>
  <c r="AR139" i="12" s="1"/>
  <c r="H261" i="3"/>
  <c r="T261" i="3" s="1"/>
  <c r="X139" i="12"/>
  <c r="Y139" i="12" s="1"/>
  <c r="Z139" i="12" s="1"/>
  <c r="AA139" i="12" s="1"/>
  <c r="AB139" i="12" s="1"/>
  <c r="AC139" i="12" s="1"/>
  <c r="AM339" i="12"/>
  <c r="AN339" i="12" s="1"/>
  <c r="AO339" i="12" s="1"/>
  <c r="AP339" i="12" s="1"/>
  <c r="AQ339" i="12" s="1"/>
  <c r="AR339" i="12" s="1"/>
  <c r="H434" i="3"/>
  <c r="T434" i="3" s="1"/>
  <c r="X339" i="12"/>
  <c r="Y339" i="12" s="1"/>
  <c r="Z339" i="12" s="1"/>
  <c r="AA339" i="12" s="1"/>
  <c r="AB339" i="12" s="1"/>
  <c r="AC339" i="12" s="1"/>
  <c r="G85" i="5"/>
  <c r="G68" i="5"/>
  <c r="G18" i="5"/>
  <c r="AM262" i="12"/>
  <c r="AN262" i="12" s="1"/>
  <c r="AO262" i="12" s="1"/>
  <c r="AP262" i="12" s="1"/>
  <c r="AQ262" i="12" s="1"/>
  <c r="AR262" i="12" s="1"/>
  <c r="H232" i="3"/>
  <c r="T232" i="3" s="1"/>
  <c r="X262" i="12"/>
  <c r="Y262" i="12" s="1"/>
  <c r="Z262" i="12" s="1"/>
  <c r="AA262" i="12" s="1"/>
  <c r="AB262" i="12" s="1"/>
  <c r="AC262" i="12" s="1"/>
  <c r="AM215" i="12"/>
  <c r="AN215" i="12" s="1"/>
  <c r="AO215" i="12" s="1"/>
  <c r="AP215" i="12" s="1"/>
  <c r="AQ215" i="12" s="1"/>
  <c r="AR215" i="12" s="1"/>
  <c r="H185" i="3"/>
  <c r="T185" i="3" s="1"/>
  <c r="X215" i="12"/>
  <c r="Y215" i="12" s="1"/>
  <c r="Z215" i="12" s="1"/>
  <c r="AA215" i="12" s="1"/>
  <c r="AB215" i="12" s="1"/>
  <c r="AC215" i="12" s="1"/>
  <c r="AM65" i="12"/>
  <c r="AN65" i="12" s="1"/>
  <c r="AO65" i="12" s="1"/>
  <c r="AP65" i="12" s="1"/>
  <c r="AQ65" i="12" s="1"/>
  <c r="AR65" i="12" s="1"/>
  <c r="X65" i="12"/>
  <c r="Y65" i="12" s="1"/>
  <c r="Z65" i="12" s="1"/>
  <c r="AA65" i="12" s="1"/>
  <c r="AB65" i="12" s="1"/>
  <c r="AC65" i="12" s="1"/>
  <c r="H101" i="3"/>
  <c r="T101" i="3" s="1"/>
  <c r="AM206" i="12"/>
  <c r="AN206" i="12" s="1"/>
  <c r="AO206" i="12" s="1"/>
  <c r="AP206" i="12" s="1"/>
  <c r="AQ206" i="12" s="1"/>
  <c r="AR206" i="12" s="1"/>
  <c r="H176" i="3"/>
  <c r="T176" i="3" s="1"/>
  <c r="X206" i="12"/>
  <c r="Y206" i="12" s="1"/>
  <c r="Z206" i="12" s="1"/>
  <c r="AA206" i="12" s="1"/>
  <c r="AB206" i="12" s="1"/>
  <c r="AC206" i="12" s="1"/>
  <c r="AM378" i="12"/>
  <c r="AN378" i="12" s="1"/>
  <c r="AO378" i="12" s="1"/>
  <c r="AP378" i="12" s="1"/>
  <c r="AQ378" i="12" s="1"/>
  <c r="AR378" i="12" s="1"/>
  <c r="X378" i="12"/>
  <c r="Y378" i="12" s="1"/>
  <c r="Z378" i="12" s="1"/>
  <c r="AA378" i="12" s="1"/>
  <c r="AB378" i="12" s="1"/>
  <c r="AC378" i="12" s="1"/>
  <c r="H486" i="3"/>
  <c r="T486" i="3" s="1"/>
  <c r="AM326" i="12"/>
  <c r="AN326" i="12" s="1"/>
  <c r="AO326" i="12" s="1"/>
  <c r="AP326" i="12" s="1"/>
  <c r="AQ326" i="12" s="1"/>
  <c r="AR326" i="12" s="1"/>
  <c r="H481" i="3"/>
  <c r="T481" i="3" s="1"/>
  <c r="X326" i="12"/>
  <c r="Y326" i="12" s="1"/>
  <c r="Z326" i="12" s="1"/>
  <c r="AA326" i="12" s="1"/>
  <c r="AB326" i="12" s="1"/>
  <c r="AC326" i="12" s="1"/>
  <c r="AM360" i="12"/>
  <c r="AN360" i="12" s="1"/>
  <c r="AO360" i="12" s="1"/>
  <c r="AP360" i="12" s="1"/>
  <c r="AQ360" i="12" s="1"/>
  <c r="AR360" i="12" s="1"/>
  <c r="H462" i="3"/>
  <c r="T462" i="3" s="1"/>
  <c r="X360" i="12"/>
  <c r="Y360" i="12" s="1"/>
  <c r="Z360" i="12" s="1"/>
  <c r="AA360" i="12" s="1"/>
  <c r="AB360" i="12" s="1"/>
  <c r="AC360" i="12" s="1"/>
  <c r="AM208" i="12"/>
  <c r="AN208" i="12" s="1"/>
  <c r="AO208" i="12" s="1"/>
  <c r="AP208" i="12" s="1"/>
  <c r="AQ208" i="12" s="1"/>
  <c r="AR208" i="12" s="1"/>
  <c r="H178" i="3"/>
  <c r="T178" i="3" s="1"/>
  <c r="X208" i="12"/>
  <c r="Y208" i="12" s="1"/>
  <c r="Z208" i="12" s="1"/>
  <c r="AA208" i="12" s="1"/>
  <c r="AB208" i="12" s="1"/>
  <c r="AC208" i="12" s="1"/>
  <c r="AM195" i="12"/>
  <c r="AN195" i="12" s="1"/>
  <c r="AO195" i="12" s="1"/>
  <c r="AP195" i="12" s="1"/>
  <c r="AQ195" i="12" s="1"/>
  <c r="AR195" i="12" s="1"/>
  <c r="X195" i="12"/>
  <c r="Y195" i="12" s="1"/>
  <c r="Z195" i="12" s="1"/>
  <c r="AA195" i="12" s="1"/>
  <c r="AB195" i="12" s="1"/>
  <c r="AC195" i="12" s="1"/>
  <c r="H170" i="3"/>
  <c r="T170" i="3" s="1"/>
  <c r="AM28" i="12"/>
  <c r="AN28" i="12" s="1"/>
  <c r="AO28" i="12" s="1"/>
  <c r="AP28" i="12" s="1"/>
  <c r="AQ28" i="12" s="1"/>
  <c r="AR28" i="12" s="1"/>
  <c r="H42" i="3"/>
  <c r="X28" i="12"/>
  <c r="Y28" i="12" s="1"/>
  <c r="Z28" i="12" s="1"/>
  <c r="AA28" i="12" s="1"/>
  <c r="AB28" i="12" s="1"/>
  <c r="AC28" i="12" s="1"/>
  <c r="AM170" i="12"/>
  <c r="AN170" i="12" s="1"/>
  <c r="AO170" i="12" s="1"/>
  <c r="AP170" i="12" s="1"/>
  <c r="AQ170" i="12" s="1"/>
  <c r="AR170" i="12" s="1"/>
  <c r="H141" i="3"/>
  <c r="T141" i="3" s="1"/>
  <c r="X170" i="12"/>
  <c r="Y170" i="12" s="1"/>
  <c r="Z170" i="12" s="1"/>
  <c r="AA170" i="12" s="1"/>
  <c r="AB170" i="12" s="1"/>
  <c r="AC170" i="12" s="1"/>
  <c r="AM246" i="12"/>
  <c r="AN246" i="12" s="1"/>
  <c r="AO246" i="12" s="1"/>
  <c r="AP246" i="12" s="1"/>
  <c r="AQ246" i="12" s="1"/>
  <c r="AR246" i="12" s="1"/>
  <c r="H216" i="3"/>
  <c r="T216" i="3" s="1"/>
  <c r="X246" i="12"/>
  <c r="Y246" i="12" s="1"/>
  <c r="Z246" i="12" s="1"/>
  <c r="AA246" i="12" s="1"/>
  <c r="AB246" i="12" s="1"/>
  <c r="AC246" i="12" s="1"/>
  <c r="AM191" i="12"/>
  <c r="AN191" i="12" s="1"/>
  <c r="AO191" i="12" s="1"/>
  <c r="AP191" i="12" s="1"/>
  <c r="AQ191" i="12" s="1"/>
  <c r="AR191" i="12" s="1"/>
  <c r="H166" i="3"/>
  <c r="T166" i="3" s="1"/>
  <c r="X191" i="12"/>
  <c r="Y191" i="12" s="1"/>
  <c r="Z191" i="12" s="1"/>
  <c r="AA191" i="12" s="1"/>
  <c r="AB191" i="12" s="1"/>
  <c r="AC191" i="12" s="1"/>
  <c r="AM29" i="12"/>
  <c r="AN29" i="12" s="1"/>
  <c r="AO29" i="12" s="1"/>
  <c r="AP29" i="12" s="1"/>
  <c r="AQ29" i="12" s="1"/>
  <c r="AR29" i="12" s="1"/>
  <c r="H43" i="3"/>
  <c r="X29" i="12"/>
  <c r="Y29" i="12" s="1"/>
  <c r="Z29" i="12" s="1"/>
  <c r="AA29" i="12" s="1"/>
  <c r="AB29" i="12" s="1"/>
  <c r="AC29" i="12" s="1"/>
  <c r="AM184" i="12"/>
  <c r="AN184" i="12" s="1"/>
  <c r="AO184" i="12" s="1"/>
  <c r="AP184" i="12" s="1"/>
  <c r="AQ184" i="12" s="1"/>
  <c r="AR184" i="12" s="1"/>
  <c r="H155" i="3"/>
  <c r="T155" i="3" s="1"/>
  <c r="X184" i="12"/>
  <c r="Y184" i="12" s="1"/>
  <c r="Z184" i="12" s="1"/>
  <c r="AA184" i="12" s="1"/>
  <c r="AB184" i="12" s="1"/>
  <c r="AC184" i="12" s="1"/>
  <c r="AM254" i="12"/>
  <c r="AN254" i="12" s="1"/>
  <c r="AO254" i="12" s="1"/>
  <c r="AP254" i="12" s="1"/>
  <c r="AQ254" i="12" s="1"/>
  <c r="AR254" i="12" s="1"/>
  <c r="H224" i="3"/>
  <c r="T224" i="3" s="1"/>
  <c r="X254" i="12"/>
  <c r="Y254" i="12" s="1"/>
  <c r="Z254" i="12" s="1"/>
  <c r="AA254" i="12" s="1"/>
  <c r="AB254" i="12" s="1"/>
  <c r="AC254" i="12" s="1"/>
  <c r="X128" i="12"/>
  <c r="Y128" i="12" s="1"/>
  <c r="Z128" i="12" s="1"/>
  <c r="AA128" i="12" s="1"/>
  <c r="AB128" i="12" s="1"/>
  <c r="AC128" i="12" s="1"/>
  <c r="AM34" i="12"/>
  <c r="AN34" i="12" s="1"/>
  <c r="AO34" i="12" s="1"/>
  <c r="AP34" i="12" s="1"/>
  <c r="AQ34" i="12" s="1"/>
  <c r="AR34" i="12" s="1"/>
  <c r="H46" i="3"/>
  <c r="X34" i="12"/>
  <c r="Y34" i="12" s="1"/>
  <c r="Z34" i="12" s="1"/>
  <c r="AA34" i="12" s="1"/>
  <c r="AB34" i="12" s="1"/>
  <c r="AC34" i="12" s="1"/>
  <c r="AM55" i="12"/>
  <c r="AN55" i="12" s="1"/>
  <c r="AO55" i="12" s="1"/>
  <c r="AP55" i="12" s="1"/>
  <c r="AQ55" i="12" s="1"/>
  <c r="AR55" i="12" s="1"/>
  <c r="X55" i="12"/>
  <c r="Y55" i="12" s="1"/>
  <c r="Z55" i="12" s="1"/>
  <c r="AA55" i="12" s="1"/>
  <c r="AB55" i="12" s="1"/>
  <c r="AC55" i="12" s="1"/>
  <c r="H63" i="3"/>
  <c r="AM266" i="12"/>
  <c r="AN266" i="12" s="1"/>
  <c r="AO266" i="12" s="1"/>
  <c r="AP266" i="12" s="1"/>
  <c r="AQ266" i="12" s="1"/>
  <c r="AR266" i="12" s="1"/>
  <c r="X266" i="12"/>
  <c r="Y266" i="12" s="1"/>
  <c r="Z266" i="12" s="1"/>
  <c r="AA266" i="12" s="1"/>
  <c r="AB266" i="12" s="1"/>
  <c r="AC266" i="12" s="1"/>
  <c r="H382" i="3"/>
  <c r="T382" i="3" s="1"/>
  <c r="AM368" i="12"/>
  <c r="AN368" i="12" s="1"/>
  <c r="AO368" i="12" s="1"/>
  <c r="AP368" i="12" s="1"/>
  <c r="AQ368" i="12" s="1"/>
  <c r="AR368" i="12" s="1"/>
  <c r="H470" i="3"/>
  <c r="T470" i="3" s="1"/>
  <c r="X368" i="12"/>
  <c r="Y368" i="12" s="1"/>
  <c r="Z368" i="12" s="1"/>
  <c r="AA368" i="12" s="1"/>
  <c r="AB368" i="12" s="1"/>
  <c r="AC368" i="12" s="1"/>
  <c r="AM241" i="12"/>
  <c r="AN241" i="12" s="1"/>
  <c r="AO241" i="12" s="1"/>
  <c r="AP241" i="12" s="1"/>
  <c r="AQ241" i="12" s="1"/>
  <c r="AR241" i="12" s="1"/>
  <c r="X241" i="12"/>
  <c r="Y241" i="12" s="1"/>
  <c r="Z241" i="12" s="1"/>
  <c r="AA241" i="12" s="1"/>
  <c r="AB241" i="12" s="1"/>
  <c r="AC241" i="12" s="1"/>
  <c r="H211" i="3"/>
  <c r="T211" i="3" s="1"/>
  <c r="AM311" i="12"/>
  <c r="AN311" i="12" s="1"/>
  <c r="AO311" i="12" s="1"/>
  <c r="AP311" i="12" s="1"/>
  <c r="AQ311" i="12" s="1"/>
  <c r="AR311" i="12" s="1"/>
  <c r="H442" i="3"/>
  <c r="T442" i="3" s="1"/>
  <c r="X311" i="12"/>
  <c r="Y311" i="12" s="1"/>
  <c r="Z311" i="12" s="1"/>
  <c r="AA311" i="12" s="1"/>
  <c r="AB311" i="12" s="1"/>
  <c r="AC311" i="12" s="1"/>
  <c r="AM210" i="12"/>
  <c r="AN210" i="12" s="1"/>
  <c r="AO210" i="12" s="1"/>
  <c r="AP210" i="12" s="1"/>
  <c r="AQ210" i="12" s="1"/>
  <c r="AR210" i="12" s="1"/>
  <c r="H180" i="3"/>
  <c r="T180" i="3" s="1"/>
  <c r="X210" i="12"/>
  <c r="Y210" i="12" s="1"/>
  <c r="Z210" i="12" s="1"/>
  <c r="AA210" i="12" s="1"/>
  <c r="AB210" i="12" s="1"/>
  <c r="AC210" i="12" s="1"/>
  <c r="AM314" i="12"/>
  <c r="AN314" i="12" s="1"/>
  <c r="AO314" i="12" s="1"/>
  <c r="AP314" i="12" s="1"/>
  <c r="AQ314" i="12" s="1"/>
  <c r="AR314" i="12" s="1"/>
  <c r="X314" i="12"/>
  <c r="Y314" i="12" s="1"/>
  <c r="Z314" i="12" s="1"/>
  <c r="AA314" i="12" s="1"/>
  <c r="AB314" i="12" s="1"/>
  <c r="AC314" i="12" s="1"/>
  <c r="H421" i="3"/>
  <c r="T421" i="3" s="1"/>
  <c r="AM347" i="12"/>
  <c r="AN347" i="12" s="1"/>
  <c r="AO347" i="12" s="1"/>
  <c r="AP347" i="12" s="1"/>
  <c r="AQ347" i="12" s="1"/>
  <c r="AR347" i="12" s="1"/>
  <c r="X347" i="12"/>
  <c r="Y347" i="12" s="1"/>
  <c r="Z347" i="12" s="1"/>
  <c r="AA347" i="12" s="1"/>
  <c r="AB347" i="12" s="1"/>
  <c r="AC347" i="12" s="1"/>
  <c r="H336" i="3"/>
  <c r="T336" i="3" s="1"/>
  <c r="AM60" i="12"/>
  <c r="AN60" i="12" s="1"/>
  <c r="AO60" i="12" s="1"/>
  <c r="AP60" i="12" s="1"/>
  <c r="AQ60" i="12" s="1"/>
  <c r="AR60" i="12" s="1"/>
  <c r="X60" i="12"/>
  <c r="Y60" i="12" s="1"/>
  <c r="Z60" i="12" s="1"/>
  <c r="AA60" i="12" s="1"/>
  <c r="AB60" i="12" s="1"/>
  <c r="AC60" i="12" s="1"/>
  <c r="H68" i="3"/>
  <c r="AM197" i="12"/>
  <c r="AN197" i="12" s="1"/>
  <c r="AO197" i="12" s="1"/>
  <c r="AP197" i="12" s="1"/>
  <c r="AQ197" i="12" s="1"/>
  <c r="AR197" i="12" s="1"/>
  <c r="H172" i="3"/>
  <c r="T172" i="3" s="1"/>
  <c r="X197" i="12"/>
  <c r="Y197" i="12" s="1"/>
  <c r="Z197" i="12" s="1"/>
  <c r="AA197" i="12" s="1"/>
  <c r="AB197" i="12" s="1"/>
  <c r="AC197" i="12" s="1"/>
  <c r="AM39" i="12"/>
  <c r="AN39" i="12" s="1"/>
  <c r="AO39" i="12" s="1"/>
  <c r="AP39" i="12" s="1"/>
  <c r="AQ39" i="12" s="1"/>
  <c r="AR39" i="12" s="1"/>
  <c r="H51" i="3"/>
  <c r="X39" i="12"/>
  <c r="Y39" i="12" s="1"/>
  <c r="Z39" i="12" s="1"/>
  <c r="AA39" i="12" s="1"/>
  <c r="AB39" i="12" s="1"/>
  <c r="AC39" i="12" s="1"/>
  <c r="AM242" i="12"/>
  <c r="AN242" i="12" s="1"/>
  <c r="AO242" i="12" s="1"/>
  <c r="AP242" i="12" s="1"/>
  <c r="AQ242" i="12" s="1"/>
  <c r="AR242" i="12" s="1"/>
  <c r="H212" i="3"/>
  <c r="T212" i="3" s="1"/>
  <c r="X242" i="12"/>
  <c r="Y242" i="12" s="1"/>
  <c r="Z242" i="12" s="1"/>
  <c r="AA242" i="12" s="1"/>
  <c r="AB242" i="12" s="1"/>
  <c r="AC242" i="12" s="1"/>
  <c r="AM390" i="12"/>
  <c r="AN390" i="12" s="1"/>
  <c r="AO390" i="12" s="1"/>
  <c r="AP390" i="12" s="1"/>
  <c r="AQ390" i="12" s="1"/>
  <c r="AR390" i="12" s="1"/>
  <c r="H117" i="3"/>
  <c r="T117" i="3" s="1"/>
  <c r="X390" i="12"/>
  <c r="Y390" i="12" s="1"/>
  <c r="Z390" i="12" s="1"/>
  <c r="AA390" i="12" s="1"/>
  <c r="AB390" i="12" s="1"/>
  <c r="AC390" i="12" s="1"/>
  <c r="N368" i="3"/>
  <c r="N19" i="5"/>
  <c r="H456" i="3"/>
  <c r="T456" i="3" s="1"/>
  <c r="AM333" i="12"/>
  <c r="AN333" i="12" s="1"/>
  <c r="AO333" i="12" s="1"/>
  <c r="AP333" i="12" s="1"/>
  <c r="AQ333" i="12" s="1"/>
  <c r="AR333" i="12" s="1"/>
  <c r="X333" i="12"/>
  <c r="Y333" i="12" s="1"/>
  <c r="Z333" i="12" s="1"/>
  <c r="AA333" i="12" s="1"/>
  <c r="AB333" i="12" s="1"/>
  <c r="AC333" i="12" s="1"/>
  <c r="H429" i="3"/>
  <c r="T429" i="3" s="1"/>
  <c r="AM351" i="12"/>
  <c r="AN351" i="12" s="1"/>
  <c r="AO351" i="12" s="1"/>
  <c r="AP351" i="12" s="1"/>
  <c r="AQ351" i="12" s="1"/>
  <c r="AR351" i="12" s="1"/>
  <c r="X351" i="12"/>
  <c r="Y351" i="12" s="1"/>
  <c r="Z351" i="12" s="1"/>
  <c r="AA351" i="12" s="1"/>
  <c r="AB351" i="12" s="1"/>
  <c r="AC351" i="12" s="1"/>
  <c r="H453" i="3"/>
  <c r="T453" i="3" s="1"/>
  <c r="AM369" i="12"/>
  <c r="AN369" i="12" s="1"/>
  <c r="AO369" i="12" s="1"/>
  <c r="AP369" i="12" s="1"/>
  <c r="AQ369" i="12" s="1"/>
  <c r="AR369" i="12" s="1"/>
  <c r="H471" i="3"/>
  <c r="T471" i="3" s="1"/>
  <c r="X369" i="12"/>
  <c r="Y369" i="12" s="1"/>
  <c r="Z369" i="12" s="1"/>
  <c r="AA369" i="12" s="1"/>
  <c r="AB369" i="12" s="1"/>
  <c r="AC369" i="12" s="1"/>
  <c r="AM101" i="12"/>
  <c r="AN101" i="12" s="1"/>
  <c r="AO101" i="12" s="1"/>
  <c r="AP101" i="12" s="1"/>
  <c r="AQ101" i="12" s="1"/>
  <c r="AR101" i="12" s="1"/>
  <c r="H282" i="3"/>
  <c r="T282" i="3" s="1"/>
  <c r="X101" i="12"/>
  <c r="Y101" i="12" s="1"/>
  <c r="Z101" i="12" s="1"/>
  <c r="AA101" i="12" s="1"/>
  <c r="AB101" i="12" s="1"/>
  <c r="AC101" i="12" s="1"/>
  <c r="H295" i="3"/>
  <c r="T295" i="3" s="1"/>
  <c r="AM156" i="12"/>
  <c r="AN156" i="12" s="1"/>
  <c r="AO156" i="12" s="1"/>
  <c r="AP156" i="12" s="1"/>
  <c r="AQ156" i="12" s="1"/>
  <c r="AR156" i="12" s="1"/>
  <c r="X156" i="12"/>
  <c r="Y156" i="12" s="1"/>
  <c r="Z156" i="12" s="1"/>
  <c r="AA156" i="12" s="1"/>
  <c r="AB156" i="12" s="1"/>
  <c r="AC156" i="12" s="1"/>
  <c r="H246" i="3"/>
  <c r="T246" i="3" s="1"/>
  <c r="AM272" i="12"/>
  <c r="AN272" i="12" s="1"/>
  <c r="AO272" i="12" s="1"/>
  <c r="AP272" i="12" s="1"/>
  <c r="AQ272" i="12" s="1"/>
  <c r="AR272" i="12" s="1"/>
  <c r="X272" i="12"/>
  <c r="Y272" i="12" s="1"/>
  <c r="Z272" i="12" s="1"/>
  <c r="AA272" i="12" s="1"/>
  <c r="AB272" i="12" s="1"/>
  <c r="AC272" i="12" s="1"/>
  <c r="H388" i="3"/>
  <c r="T388" i="3" s="1"/>
  <c r="AM75" i="12"/>
  <c r="AN75" i="12" s="1"/>
  <c r="AO75" i="12" s="1"/>
  <c r="AP75" i="12" s="1"/>
  <c r="AQ75" i="12" s="1"/>
  <c r="AR75" i="12" s="1"/>
  <c r="H83" i="3"/>
  <c r="X75" i="12"/>
  <c r="Y75" i="12" s="1"/>
  <c r="Z75" i="12" s="1"/>
  <c r="AA75" i="12" s="1"/>
  <c r="AB75" i="12" s="1"/>
  <c r="AC75" i="12" s="1"/>
  <c r="AM204" i="12"/>
  <c r="AN204" i="12" s="1"/>
  <c r="AO204" i="12" s="1"/>
  <c r="AP204" i="12" s="1"/>
  <c r="AQ204" i="12" s="1"/>
  <c r="AR204" i="12" s="1"/>
  <c r="H174" i="3"/>
  <c r="T174" i="3" s="1"/>
  <c r="X204" i="12"/>
  <c r="Y204" i="12" s="1"/>
  <c r="Z204" i="12" s="1"/>
  <c r="AA204" i="12" s="1"/>
  <c r="AB204" i="12" s="1"/>
  <c r="AC204" i="12" s="1"/>
  <c r="AM112" i="12"/>
  <c r="AN112" i="12" s="1"/>
  <c r="AO112" i="12" s="1"/>
  <c r="AP112" i="12" s="1"/>
  <c r="AQ112" i="12" s="1"/>
  <c r="AR112" i="12" s="1"/>
  <c r="H300" i="3"/>
  <c r="T300" i="3" s="1"/>
  <c r="X112" i="12"/>
  <c r="Y112" i="12" s="1"/>
  <c r="Z112" i="12" s="1"/>
  <c r="AA112" i="12" s="1"/>
  <c r="AB112" i="12" s="1"/>
  <c r="AC112" i="12" s="1"/>
  <c r="AM304" i="12"/>
  <c r="AN304" i="12" s="1"/>
  <c r="AO304" i="12" s="1"/>
  <c r="AP304" i="12" s="1"/>
  <c r="AQ304" i="12" s="1"/>
  <c r="AR304" i="12" s="1"/>
  <c r="H372" i="3"/>
  <c r="T372" i="3" s="1"/>
  <c r="X304" i="12"/>
  <c r="Y304" i="12" s="1"/>
  <c r="Z304" i="12" s="1"/>
  <c r="AA304" i="12" s="1"/>
  <c r="AB304" i="12" s="1"/>
  <c r="AC304" i="12" s="1"/>
  <c r="AM317" i="12"/>
  <c r="AN317" i="12" s="1"/>
  <c r="AO317" i="12" s="1"/>
  <c r="AP317" i="12" s="1"/>
  <c r="AQ317" i="12" s="1"/>
  <c r="AR317" i="12" s="1"/>
  <c r="X317" i="12"/>
  <c r="Y317" i="12" s="1"/>
  <c r="Z317" i="12" s="1"/>
  <c r="AA317" i="12" s="1"/>
  <c r="AB317" i="12" s="1"/>
  <c r="AC317" i="12" s="1"/>
  <c r="H424" i="3"/>
  <c r="T424" i="3" s="1"/>
  <c r="AM157" i="12"/>
  <c r="AN157" i="12" s="1"/>
  <c r="AO157" i="12" s="1"/>
  <c r="AP157" i="12" s="1"/>
  <c r="AQ157" i="12" s="1"/>
  <c r="AR157" i="12" s="1"/>
  <c r="H247" i="3"/>
  <c r="T247" i="3" s="1"/>
  <c r="X157" i="12"/>
  <c r="Y157" i="12" s="1"/>
  <c r="Z157" i="12" s="1"/>
  <c r="AA157" i="12" s="1"/>
  <c r="AB157" i="12" s="1"/>
  <c r="AC157" i="12" s="1"/>
  <c r="AM226" i="12"/>
  <c r="AN226" i="12" s="1"/>
  <c r="AO226" i="12" s="1"/>
  <c r="AP226" i="12" s="1"/>
  <c r="AQ226" i="12" s="1"/>
  <c r="AR226" i="12" s="1"/>
  <c r="H196" i="3"/>
  <c r="T196" i="3" s="1"/>
  <c r="X226" i="12"/>
  <c r="Y226" i="12" s="1"/>
  <c r="Z226" i="12" s="1"/>
  <c r="AA226" i="12" s="1"/>
  <c r="AB226" i="12" s="1"/>
  <c r="AC226" i="12" s="1"/>
  <c r="AM198" i="12"/>
  <c r="AN198" i="12" s="1"/>
  <c r="AO198" i="12" s="1"/>
  <c r="AP198" i="12" s="1"/>
  <c r="AQ198" i="12" s="1"/>
  <c r="AR198" i="12" s="1"/>
  <c r="H126" i="3"/>
  <c r="X198" i="12"/>
  <c r="Y198" i="12" s="1"/>
  <c r="Z198" i="12" s="1"/>
  <c r="AA198" i="12" s="1"/>
  <c r="AB198" i="12" s="1"/>
  <c r="AC198" i="12" s="1"/>
  <c r="AM315" i="12"/>
  <c r="AN315" i="12" s="1"/>
  <c r="AO315" i="12" s="1"/>
  <c r="AP315" i="12" s="1"/>
  <c r="AQ315" i="12" s="1"/>
  <c r="AR315" i="12" s="1"/>
  <c r="H422" i="3"/>
  <c r="T422" i="3" s="1"/>
  <c r="X315" i="12"/>
  <c r="Y315" i="12" s="1"/>
  <c r="Z315" i="12" s="1"/>
  <c r="AA315" i="12" s="1"/>
  <c r="AB315" i="12" s="1"/>
  <c r="AC315" i="12" s="1"/>
  <c r="AM201" i="12"/>
  <c r="AN201" i="12" s="1"/>
  <c r="AO201" i="12" s="1"/>
  <c r="AP201" i="12" s="1"/>
  <c r="AQ201" i="12" s="1"/>
  <c r="AR201" i="12" s="1"/>
  <c r="H129" i="3"/>
  <c r="T129" i="3" s="1"/>
  <c r="X201" i="12"/>
  <c r="Y201" i="12" s="1"/>
  <c r="Z201" i="12" s="1"/>
  <c r="AA201" i="12" s="1"/>
  <c r="AB201" i="12" s="1"/>
  <c r="AC201" i="12" s="1"/>
  <c r="AM25" i="12"/>
  <c r="AN25" i="12" s="1"/>
  <c r="AO25" i="12" s="1"/>
  <c r="AP25" i="12" s="1"/>
  <c r="AQ25" i="12" s="1"/>
  <c r="AR25" i="12" s="1"/>
  <c r="H39" i="3"/>
  <c r="X25" i="12"/>
  <c r="Y25" i="12" s="1"/>
  <c r="Z25" i="12" s="1"/>
  <c r="AA25" i="12" s="1"/>
  <c r="AB25" i="12" s="1"/>
  <c r="AC25" i="12" s="1"/>
  <c r="AM110" i="12"/>
  <c r="AN110" i="12" s="1"/>
  <c r="AO110" i="12" s="1"/>
  <c r="AP110" i="12" s="1"/>
  <c r="AQ110" i="12" s="1"/>
  <c r="AR110" i="12" s="1"/>
  <c r="H298" i="3"/>
  <c r="T298" i="3" s="1"/>
  <c r="X110" i="12"/>
  <c r="Y110" i="12" s="1"/>
  <c r="Z110" i="12" s="1"/>
  <c r="AA110" i="12" s="1"/>
  <c r="AB110" i="12" s="1"/>
  <c r="AC110" i="12" s="1"/>
  <c r="AM84" i="12"/>
  <c r="AN84" i="12" s="1"/>
  <c r="AO84" i="12" s="1"/>
  <c r="AP84" i="12" s="1"/>
  <c r="AQ84" i="12" s="1"/>
  <c r="AR84" i="12" s="1"/>
  <c r="H357" i="3"/>
  <c r="X84" i="12"/>
  <c r="Y84" i="12" s="1"/>
  <c r="Z84" i="12" s="1"/>
  <c r="AA84" i="12" s="1"/>
  <c r="AB84" i="12" s="1"/>
  <c r="AC84" i="12" s="1"/>
  <c r="AM10" i="12"/>
  <c r="AN10" i="12" s="1"/>
  <c r="AO10" i="12" s="1"/>
  <c r="AP10" i="12" s="1"/>
  <c r="AQ10" i="12" s="1"/>
  <c r="AR10" i="12" s="1"/>
  <c r="X10" i="12"/>
  <c r="Y10" i="12" s="1"/>
  <c r="Z10" i="12" s="1"/>
  <c r="AA10" i="12" s="1"/>
  <c r="AB10" i="12" s="1"/>
  <c r="AC10" i="12" s="1"/>
  <c r="H26" i="3"/>
  <c r="AM17" i="12"/>
  <c r="AN17" i="12" s="1"/>
  <c r="AO17" i="12" s="1"/>
  <c r="AP17" i="12" s="1"/>
  <c r="AQ17" i="12" s="1"/>
  <c r="AR17" i="12" s="1"/>
  <c r="H32" i="3"/>
  <c r="X17" i="12"/>
  <c r="Y17" i="12" s="1"/>
  <c r="Z17" i="12" s="1"/>
  <c r="AA17" i="12" s="1"/>
  <c r="AB17" i="12" s="1"/>
  <c r="AC17" i="12" s="1"/>
  <c r="AM374" i="12"/>
  <c r="AN374" i="12" s="1"/>
  <c r="AO374" i="12" s="1"/>
  <c r="AP374" i="12" s="1"/>
  <c r="AQ374" i="12" s="1"/>
  <c r="AR374" i="12" s="1"/>
  <c r="H233" i="3"/>
  <c r="T233" i="3" s="1"/>
  <c r="H436" i="3"/>
  <c r="T436" i="3" s="1"/>
  <c r="X374" i="12"/>
  <c r="Y374" i="12" s="1"/>
  <c r="Z374" i="12" s="1"/>
  <c r="AA374" i="12" s="1"/>
  <c r="AB374" i="12" s="1"/>
  <c r="AC374" i="12" s="1"/>
  <c r="AM359" i="12"/>
  <c r="AN359" i="12" s="1"/>
  <c r="AO359" i="12" s="1"/>
  <c r="AP359" i="12" s="1"/>
  <c r="AQ359" i="12" s="1"/>
  <c r="AR359" i="12" s="1"/>
  <c r="H461" i="3"/>
  <c r="T461" i="3" s="1"/>
  <c r="X359" i="12"/>
  <c r="Y359" i="12" s="1"/>
  <c r="Z359" i="12" s="1"/>
  <c r="AA359" i="12" s="1"/>
  <c r="AB359" i="12" s="1"/>
  <c r="AC359" i="12" s="1"/>
  <c r="AM106" i="12"/>
  <c r="AN106" i="12" s="1"/>
  <c r="AO106" i="12" s="1"/>
  <c r="AP106" i="12" s="1"/>
  <c r="AQ106" i="12" s="1"/>
  <c r="AR106" i="12" s="1"/>
  <c r="H294" i="3"/>
  <c r="T294" i="3" s="1"/>
  <c r="X106" i="12"/>
  <c r="Y106" i="12" s="1"/>
  <c r="Z106" i="12" s="1"/>
  <c r="AA106" i="12" s="1"/>
  <c r="AB106" i="12" s="1"/>
  <c r="AC106" i="12" s="1"/>
  <c r="AM36" i="12"/>
  <c r="AN36" i="12" s="1"/>
  <c r="AO36" i="12" s="1"/>
  <c r="AP36" i="12" s="1"/>
  <c r="AQ36" i="12" s="1"/>
  <c r="AR36" i="12" s="1"/>
  <c r="H48" i="3"/>
  <c r="X36" i="12"/>
  <c r="Y36" i="12" s="1"/>
  <c r="Z36" i="12" s="1"/>
  <c r="AA36" i="12" s="1"/>
  <c r="AB36" i="12" s="1"/>
  <c r="AC36" i="12" s="1"/>
  <c r="AM183" i="12"/>
  <c r="AN183" i="12" s="1"/>
  <c r="AO183" i="12" s="1"/>
  <c r="AP183" i="12" s="1"/>
  <c r="AQ183" i="12" s="1"/>
  <c r="AR183" i="12" s="1"/>
  <c r="H154" i="3"/>
  <c r="T154" i="3" s="1"/>
  <c r="X183" i="12"/>
  <c r="Y183" i="12" s="1"/>
  <c r="Z183" i="12" s="1"/>
  <c r="AA183" i="12" s="1"/>
  <c r="AB183" i="12" s="1"/>
  <c r="AC183" i="12" s="1"/>
  <c r="AM20" i="12"/>
  <c r="AN20" i="12" s="1"/>
  <c r="AO20" i="12" s="1"/>
  <c r="AP20" i="12" s="1"/>
  <c r="AQ20" i="12" s="1"/>
  <c r="AR20" i="12" s="1"/>
  <c r="X20" i="12"/>
  <c r="Y20" i="12" s="1"/>
  <c r="Z20" i="12" s="1"/>
  <c r="AA20" i="12" s="1"/>
  <c r="AB20" i="12" s="1"/>
  <c r="AC20" i="12" s="1"/>
  <c r="H35" i="3"/>
  <c r="AM269" i="12"/>
  <c r="AN269" i="12" s="1"/>
  <c r="AO269" i="12" s="1"/>
  <c r="AP269" i="12" s="1"/>
  <c r="AQ269" i="12" s="1"/>
  <c r="AR269" i="12" s="1"/>
  <c r="H385" i="3"/>
  <c r="T385" i="3" s="1"/>
  <c r="X269" i="12"/>
  <c r="Y269" i="12" s="1"/>
  <c r="Z269" i="12" s="1"/>
  <c r="AA269" i="12" s="1"/>
  <c r="AB269" i="12" s="1"/>
  <c r="AC269" i="12" s="1"/>
  <c r="AM52" i="12"/>
  <c r="AN52" i="12" s="1"/>
  <c r="AO52" i="12" s="1"/>
  <c r="AP52" i="12" s="1"/>
  <c r="AQ52" i="12" s="1"/>
  <c r="AR52" i="12" s="1"/>
  <c r="X52" i="12"/>
  <c r="Y52" i="12" s="1"/>
  <c r="Z52" i="12" s="1"/>
  <c r="AA52" i="12" s="1"/>
  <c r="AB52" i="12" s="1"/>
  <c r="AC52" i="12" s="1"/>
  <c r="H60" i="3"/>
  <c r="AM312" i="12"/>
  <c r="AN312" i="12" s="1"/>
  <c r="AO312" i="12" s="1"/>
  <c r="AP312" i="12" s="1"/>
  <c r="AQ312" i="12" s="1"/>
  <c r="AR312" i="12" s="1"/>
  <c r="X312" i="12"/>
  <c r="Y312" i="12" s="1"/>
  <c r="Z312" i="12" s="1"/>
  <c r="AA312" i="12" s="1"/>
  <c r="AB312" i="12" s="1"/>
  <c r="AC312" i="12" s="1"/>
  <c r="H443" i="3"/>
  <c r="T443" i="3" s="1"/>
  <c r="AM292" i="12"/>
  <c r="AN292" i="12" s="1"/>
  <c r="AO292" i="12" s="1"/>
  <c r="AP292" i="12" s="1"/>
  <c r="AQ292" i="12" s="1"/>
  <c r="AR292" i="12" s="1"/>
  <c r="H411" i="3"/>
  <c r="T411" i="3" s="1"/>
  <c r="X292" i="12"/>
  <c r="Y292" i="12" s="1"/>
  <c r="Z292" i="12" s="1"/>
  <c r="AA292" i="12" s="1"/>
  <c r="AB292" i="12" s="1"/>
  <c r="AC292" i="12" s="1"/>
  <c r="AM329" i="12"/>
  <c r="AN329" i="12" s="1"/>
  <c r="AO329" i="12" s="1"/>
  <c r="AP329" i="12" s="1"/>
  <c r="AQ329" i="12" s="1"/>
  <c r="AR329" i="12" s="1"/>
  <c r="H449" i="3"/>
  <c r="T449" i="3" s="1"/>
  <c r="X329" i="12"/>
  <c r="Y329" i="12" s="1"/>
  <c r="Z329" i="12" s="1"/>
  <c r="AA329" i="12" s="1"/>
  <c r="AB329" i="12" s="1"/>
  <c r="AC329" i="12" s="1"/>
  <c r="AM236" i="12"/>
  <c r="AN236" i="12" s="1"/>
  <c r="AO236" i="12" s="1"/>
  <c r="AP236" i="12" s="1"/>
  <c r="AQ236" i="12" s="1"/>
  <c r="AR236" i="12" s="1"/>
  <c r="H206" i="3"/>
  <c r="T206" i="3" s="1"/>
  <c r="X236" i="12"/>
  <c r="Y236" i="12" s="1"/>
  <c r="Z236" i="12" s="1"/>
  <c r="AA236" i="12" s="1"/>
  <c r="AB236" i="12" s="1"/>
  <c r="AC236" i="12" s="1"/>
  <c r="AM309" i="12"/>
  <c r="AN309" i="12" s="1"/>
  <c r="AO309" i="12" s="1"/>
  <c r="AP309" i="12" s="1"/>
  <c r="AQ309" i="12" s="1"/>
  <c r="AR309" i="12" s="1"/>
  <c r="H377" i="3"/>
  <c r="T377" i="3" s="1"/>
  <c r="X309" i="12"/>
  <c r="Y309" i="12" s="1"/>
  <c r="Z309" i="12" s="1"/>
  <c r="AA309" i="12" s="1"/>
  <c r="AB309" i="12" s="1"/>
  <c r="AC309" i="12" s="1"/>
  <c r="AM340" i="12"/>
  <c r="AN340" i="12" s="1"/>
  <c r="AO340" i="12" s="1"/>
  <c r="AP340" i="12" s="1"/>
  <c r="AQ340" i="12" s="1"/>
  <c r="AR340" i="12" s="1"/>
  <c r="H435" i="3"/>
  <c r="T435" i="3" s="1"/>
  <c r="X340" i="12"/>
  <c r="Y340" i="12" s="1"/>
  <c r="Z340" i="12" s="1"/>
  <c r="AA340" i="12" s="1"/>
  <c r="AB340" i="12" s="1"/>
  <c r="AC340" i="12" s="1"/>
  <c r="AM148" i="12"/>
  <c r="AN148" i="12" s="1"/>
  <c r="AO148" i="12" s="1"/>
  <c r="AP148" i="12" s="1"/>
  <c r="AQ148" i="12" s="1"/>
  <c r="AR148" i="12" s="1"/>
  <c r="X148" i="12"/>
  <c r="Y148" i="12" s="1"/>
  <c r="Z148" i="12" s="1"/>
  <c r="AA148" i="12" s="1"/>
  <c r="AB148" i="12" s="1"/>
  <c r="AC148" i="12" s="1"/>
  <c r="H139" i="3"/>
  <c r="T139" i="3" s="1"/>
  <c r="AM338" i="12"/>
  <c r="AN338" i="12" s="1"/>
  <c r="AO338" i="12" s="1"/>
  <c r="AP338" i="12" s="1"/>
  <c r="AQ338" i="12" s="1"/>
  <c r="AR338" i="12" s="1"/>
  <c r="AM261" i="12"/>
  <c r="AN261" i="12" s="1"/>
  <c r="AO261" i="12" s="1"/>
  <c r="AP261" i="12" s="1"/>
  <c r="AQ261" i="12" s="1"/>
  <c r="AR261" i="12" s="1"/>
  <c r="X261" i="12"/>
  <c r="Y261" i="12" s="1"/>
  <c r="Z261" i="12" s="1"/>
  <c r="AA261" i="12" s="1"/>
  <c r="AB261" i="12" s="1"/>
  <c r="AC261" i="12" s="1"/>
  <c r="H231" i="3"/>
  <c r="T231" i="3" s="1"/>
  <c r="AM88" i="12"/>
  <c r="AN88" i="12" s="1"/>
  <c r="AO88" i="12" s="1"/>
  <c r="AP88" i="12" s="1"/>
  <c r="AQ88" i="12" s="1"/>
  <c r="AR88" i="12" s="1"/>
  <c r="H361" i="3"/>
  <c r="T361" i="3" s="1"/>
  <c r="X88" i="12"/>
  <c r="Y88" i="12" s="1"/>
  <c r="Z88" i="12" s="1"/>
  <c r="AA88" i="12" s="1"/>
  <c r="AB88" i="12" s="1"/>
  <c r="AC88" i="12" s="1"/>
  <c r="AM45" i="12"/>
  <c r="AN45" i="12" s="1"/>
  <c r="AO45" i="12" s="1"/>
  <c r="AP45" i="12" s="1"/>
  <c r="AQ45" i="12" s="1"/>
  <c r="AR45" i="12" s="1"/>
  <c r="H55" i="3"/>
  <c r="X45" i="12"/>
  <c r="Y45" i="12" s="1"/>
  <c r="Z45" i="12" s="1"/>
  <c r="AA45" i="12" s="1"/>
  <c r="AB45" i="12" s="1"/>
  <c r="AC45" i="12" s="1"/>
  <c r="AM165" i="12"/>
  <c r="AN165" i="12" s="1"/>
  <c r="AO165" i="12" s="1"/>
  <c r="AP165" i="12" s="1"/>
  <c r="AQ165" i="12" s="1"/>
  <c r="AR165" i="12" s="1"/>
  <c r="H255" i="3"/>
  <c r="T255" i="3" s="1"/>
  <c r="X165" i="12"/>
  <c r="Y165" i="12" s="1"/>
  <c r="Z165" i="12" s="1"/>
  <c r="AA165" i="12" s="1"/>
  <c r="AB165" i="12" s="1"/>
  <c r="AC165" i="12" s="1"/>
  <c r="AM308" i="12"/>
  <c r="AN308" i="12" s="1"/>
  <c r="AO308" i="12" s="1"/>
  <c r="AP308" i="12" s="1"/>
  <c r="AQ308" i="12" s="1"/>
  <c r="AR308" i="12" s="1"/>
  <c r="H376" i="3"/>
  <c r="T376" i="3" s="1"/>
  <c r="X308" i="12"/>
  <c r="Y308" i="12" s="1"/>
  <c r="Z308" i="12" s="1"/>
  <c r="AA308" i="12" s="1"/>
  <c r="AB308" i="12" s="1"/>
  <c r="AC308" i="12" s="1"/>
  <c r="AM89" i="12"/>
  <c r="AN89" i="12" s="1"/>
  <c r="AO89" i="12" s="1"/>
  <c r="AP89" i="12" s="1"/>
  <c r="AQ89" i="12" s="1"/>
  <c r="AR89" i="12" s="1"/>
  <c r="X89" i="12"/>
  <c r="Y89" i="12" s="1"/>
  <c r="Z89" i="12" s="1"/>
  <c r="AA89" i="12" s="1"/>
  <c r="AB89" i="12" s="1"/>
  <c r="AC89" i="12" s="1"/>
  <c r="H362" i="3"/>
  <c r="T362" i="3" s="1"/>
  <c r="AM313" i="12"/>
  <c r="AN313" i="12" s="1"/>
  <c r="AO313" i="12" s="1"/>
  <c r="AP313" i="12" s="1"/>
  <c r="AQ313" i="12" s="1"/>
  <c r="AR313" i="12" s="1"/>
  <c r="H420" i="3"/>
  <c r="T420" i="3" s="1"/>
  <c r="X313" i="12"/>
  <c r="Y313" i="12" s="1"/>
  <c r="Z313" i="12" s="1"/>
  <c r="AA313" i="12" s="1"/>
  <c r="AB313" i="12" s="1"/>
  <c r="AC313" i="12" s="1"/>
  <c r="AM324" i="12"/>
  <c r="AN324" i="12" s="1"/>
  <c r="AO324" i="12" s="1"/>
  <c r="AP324" i="12" s="1"/>
  <c r="AQ324" i="12" s="1"/>
  <c r="AR324" i="12" s="1"/>
  <c r="X324" i="12"/>
  <c r="Y324" i="12" s="1"/>
  <c r="Z324" i="12" s="1"/>
  <c r="AA324" i="12" s="1"/>
  <c r="AB324" i="12" s="1"/>
  <c r="AC324" i="12" s="1"/>
  <c r="H448" i="3"/>
  <c r="T448" i="3" s="1"/>
  <c r="AM127" i="12"/>
  <c r="AN127" i="12" s="1"/>
  <c r="AO127" i="12" s="1"/>
  <c r="AP127" i="12" s="1"/>
  <c r="AQ127" i="12" s="1"/>
  <c r="AR127" i="12" s="1"/>
  <c r="H493" i="3"/>
  <c r="X127" i="12"/>
  <c r="Y127" i="12" s="1"/>
  <c r="Z127" i="12" s="1"/>
  <c r="AA127" i="12" s="1"/>
  <c r="AB127" i="12" s="1"/>
  <c r="AC127" i="12" s="1"/>
  <c r="AM349" i="12"/>
  <c r="AN349" i="12" s="1"/>
  <c r="AO349" i="12" s="1"/>
  <c r="AP349" i="12" s="1"/>
  <c r="AQ349" i="12" s="1"/>
  <c r="AR349" i="12" s="1"/>
  <c r="H338" i="3"/>
  <c r="T338" i="3" s="1"/>
  <c r="X349" i="12"/>
  <c r="Y349" i="12" s="1"/>
  <c r="Z349" i="12" s="1"/>
  <c r="AA349" i="12" s="1"/>
  <c r="AB349" i="12" s="1"/>
  <c r="AC349" i="12" s="1"/>
  <c r="AM318" i="12"/>
  <c r="AN318" i="12" s="1"/>
  <c r="AO318" i="12" s="1"/>
  <c r="AP318" i="12" s="1"/>
  <c r="AQ318" i="12" s="1"/>
  <c r="AR318" i="12" s="1"/>
  <c r="X318" i="12"/>
  <c r="Y318" i="12" s="1"/>
  <c r="Z318" i="12" s="1"/>
  <c r="AA318" i="12" s="1"/>
  <c r="AB318" i="12" s="1"/>
  <c r="AC318" i="12" s="1"/>
  <c r="H425" i="3"/>
  <c r="T425" i="3" s="1"/>
  <c r="AM319" i="12"/>
  <c r="AN319" i="12" s="1"/>
  <c r="AO319" i="12" s="1"/>
  <c r="AP319" i="12" s="1"/>
  <c r="AQ319" i="12" s="1"/>
  <c r="AR319" i="12" s="1"/>
  <c r="X319" i="12"/>
  <c r="Y319" i="12" s="1"/>
  <c r="Z319" i="12" s="1"/>
  <c r="AA319" i="12" s="1"/>
  <c r="AB319" i="12" s="1"/>
  <c r="AC319" i="12" s="1"/>
  <c r="H444" i="3"/>
  <c r="T444" i="3" s="1"/>
  <c r="AM274" i="12"/>
  <c r="AN274" i="12" s="1"/>
  <c r="AO274" i="12" s="1"/>
  <c r="AP274" i="12" s="1"/>
  <c r="AQ274" i="12" s="1"/>
  <c r="AR274" i="12" s="1"/>
  <c r="X274" i="12"/>
  <c r="Y274" i="12" s="1"/>
  <c r="Z274" i="12" s="1"/>
  <c r="AA274" i="12" s="1"/>
  <c r="AB274" i="12" s="1"/>
  <c r="AC274" i="12" s="1"/>
  <c r="H390" i="3"/>
  <c r="T390" i="3" s="1"/>
  <c r="AM44" i="12"/>
  <c r="AN44" i="12" s="1"/>
  <c r="AO44" i="12" s="1"/>
  <c r="AP44" i="12" s="1"/>
  <c r="AQ44" i="12" s="1"/>
  <c r="AR44" i="12" s="1"/>
  <c r="X44" i="12"/>
  <c r="Y44" i="12" s="1"/>
  <c r="Z44" i="12" s="1"/>
  <c r="AA44" i="12" s="1"/>
  <c r="AB44" i="12" s="1"/>
  <c r="AC44" i="12" s="1"/>
  <c r="H54" i="3"/>
  <c r="AM62" i="12"/>
  <c r="AN62" i="12" s="1"/>
  <c r="AO62" i="12" s="1"/>
  <c r="AP62" i="12" s="1"/>
  <c r="AQ62" i="12" s="1"/>
  <c r="AR62" i="12" s="1"/>
  <c r="X62" i="12"/>
  <c r="Y62" i="12" s="1"/>
  <c r="Z62" i="12" s="1"/>
  <c r="AA62" i="12" s="1"/>
  <c r="AB62" i="12" s="1"/>
  <c r="AC62" i="12" s="1"/>
  <c r="H70" i="3"/>
  <c r="N436" i="3"/>
  <c r="N233" i="3"/>
  <c r="AM219" i="12"/>
  <c r="AN219" i="12" s="1"/>
  <c r="AO219" i="12" s="1"/>
  <c r="AP219" i="12" s="1"/>
  <c r="AQ219" i="12" s="1"/>
  <c r="AR219" i="12" s="1"/>
  <c r="H189" i="3"/>
  <c r="T189" i="3" s="1"/>
  <c r="X219" i="12"/>
  <c r="Y219" i="12" s="1"/>
  <c r="Z219" i="12" s="1"/>
  <c r="AA219" i="12" s="1"/>
  <c r="AB219" i="12" s="1"/>
  <c r="AC219" i="12" s="1"/>
  <c r="AM234" i="12"/>
  <c r="AN234" i="12" s="1"/>
  <c r="AO234" i="12" s="1"/>
  <c r="AP234" i="12" s="1"/>
  <c r="AQ234" i="12" s="1"/>
  <c r="AR234" i="12" s="1"/>
  <c r="H204" i="3"/>
  <c r="T204" i="3" s="1"/>
  <c r="X234" i="12"/>
  <c r="Y234" i="12" s="1"/>
  <c r="Z234" i="12" s="1"/>
  <c r="AA234" i="12" s="1"/>
  <c r="AB234" i="12" s="1"/>
  <c r="AC234" i="12" s="1"/>
  <c r="AM238" i="12"/>
  <c r="AN238" i="12" s="1"/>
  <c r="AO238" i="12" s="1"/>
  <c r="AP238" i="12" s="1"/>
  <c r="AQ238" i="12" s="1"/>
  <c r="AR238" i="12" s="1"/>
  <c r="X238" i="12"/>
  <c r="Y238" i="12" s="1"/>
  <c r="Z238" i="12" s="1"/>
  <c r="AA238" i="12" s="1"/>
  <c r="AB238" i="12" s="1"/>
  <c r="AC238" i="12" s="1"/>
  <c r="H208" i="3"/>
  <c r="T208" i="3" s="1"/>
  <c r="AM104" i="12"/>
  <c r="AN104" i="12" s="1"/>
  <c r="AO104" i="12" s="1"/>
  <c r="AP104" i="12" s="1"/>
  <c r="AQ104" i="12" s="1"/>
  <c r="AR104" i="12" s="1"/>
  <c r="H293" i="3"/>
  <c r="X104" i="12"/>
  <c r="Y104" i="12" s="1"/>
  <c r="Z104" i="12" s="1"/>
  <c r="AA104" i="12" s="1"/>
  <c r="AB104" i="12" s="1"/>
  <c r="AC104" i="12" s="1"/>
  <c r="AM105" i="12"/>
  <c r="AN105" i="12" s="1"/>
  <c r="AO105" i="12" s="1"/>
  <c r="AP105" i="12" s="1"/>
  <c r="AQ105" i="12" s="1"/>
  <c r="AR105" i="12" s="1"/>
  <c r="X105" i="12"/>
  <c r="Y105" i="12" s="1"/>
  <c r="Z105" i="12" s="1"/>
  <c r="AA105" i="12" s="1"/>
  <c r="AB105" i="12" s="1"/>
  <c r="AC105" i="12" s="1"/>
  <c r="H290" i="3"/>
  <c r="AM265" i="12"/>
  <c r="AN265" i="12" s="1"/>
  <c r="AO265" i="12" s="1"/>
  <c r="AP265" i="12" s="1"/>
  <c r="AQ265" i="12" s="1"/>
  <c r="AR265" i="12" s="1"/>
  <c r="H381" i="3"/>
  <c r="T381" i="3" s="1"/>
  <c r="X265" i="12"/>
  <c r="Y265" i="12" s="1"/>
  <c r="Z265" i="12" s="1"/>
  <c r="AA265" i="12" s="1"/>
  <c r="AB265" i="12" s="1"/>
  <c r="AC265" i="12" s="1"/>
  <c r="AM387" i="12"/>
  <c r="AN387" i="12" s="1"/>
  <c r="AO387" i="12" s="1"/>
  <c r="AP387" i="12" s="1"/>
  <c r="AQ387" i="12" s="1"/>
  <c r="AR387" i="12" s="1"/>
  <c r="X387" i="12"/>
  <c r="Y387" i="12" s="1"/>
  <c r="Z387" i="12" s="1"/>
  <c r="AA387" i="12" s="1"/>
  <c r="AB387" i="12" s="1"/>
  <c r="AC387" i="12" s="1"/>
  <c r="H120" i="3"/>
  <c r="AM251" i="12"/>
  <c r="AN251" i="12" s="1"/>
  <c r="AO251" i="12" s="1"/>
  <c r="AP251" i="12" s="1"/>
  <c r="AQ251" i="12" s="1"/>
  <c r="AR251" i="12" s="1"/>
  <c r="X251" i="12"/>
  <c r="Y251" i="12" s="1"/>
  <c r="Z251" i="12" s="1"/>
  <c r="AA251" i="12" s="1"/>
  <c r="AB251" i="12" s="1"/>
  <c r="AC251" i="12" s="1"/>
  <c r="H221" i="3"/>
  <c r="T221" i="3" s="1"/>
  <c r="AM372" i="12"/>
  <c r="AN372" i="12" s="1"/>
  <c r="AO372" i="12" s="1"/>
  <c r="AP372" i="12" s="1"/>
  <c r="AQ372" i="12" s="1"/>
  <c r="AR372" i="12" s="1"/>
  <c r="H474" i="3"/>
  <c r="T474" i="3" s="1"/>
  <c r="X372" i="12"/>
  <c r="Y372" i="12" s="1"/>
  <c r="Z372" i="12" s="1"/>
  <c r="AA372" i="12" s="1"/>
  <c r="AB372" i="12" s="1"/>
  <c r="AC372" i="12" s="1"/>
  <c r="AM230" i="12"/>
  <c r="AN230" i="12" s="1"/>
  <c r="AO230" i="12" s="1"/>
  <c r="AP230" i="12" s="1"/>
  <c r="AQ230" i="12" s="1"/>
  <c r="AR230" i="12" s="1"/>
  <c r="X230" i="12"/>
  <c r="Y230" i="12" s="1"/>
  <c r="Z230" i="12" s="1"/>
  <c r="AA230" i="12" s="1"/>
  <c r="AB230" i="12" s="1"/>
  <c r="AC230" i="12" s="1"/>
  <c r="H200" i="3"/>
  <c r="T200" i="3" s="1"/>
  <c r="AM250" i="12"/>
  <c r="AN250" i="12" s="1"/>
  <c r="AO250" i="12" s="1"/>
  <c r="AP250" i="12" s="1"/>
  <c r="AQ250" i="12" s="1"/>
  <c r="AR250" i="12" s="1"/>
  <c r="H220" i="3"/>
  <c r="T220" i="3" s="1"/>
  <c r="X250" i="12"/>
  <c r="Y250" i="12" s="1"/>
  <c r="Z250" i="12" s="1"/>
  <c r="AA250" i="12" s="1"/>
  <c r="AB250" i="12" s="1"/>
  <c r="AC250" i="12" s="1"/>
  <c r="AM133" i="12"/>
  <c r="AN133" i="12" s="1"/>
  <c r="AO133" i="12" s="1"/>
  <c r="AP133" i="12" s="1"/>
  <c r="AQ133" i="12" s="1"/>
  <c r="AR133" i="12" s="1"/>
  <c r="X133" i="12"/>
  <c r="Y133" i="12" s="1"/>
  <c r="Z133" i="12" s="1"/>
  <c r="AA133" i="12" s="1"/>
  <c r="AB133" i="12" s="1"/>
  <c r="AC133" i="12" s="1"/>
  <c r="H349" i="3"/>
  <c r="T349" i="3" s="1"/>
  <c r="AM271" i="12"/>
  <c r="AN271" i="12" s="1"/>
  <c r="AO271" i="12" s="1"/>
  <c r="AP271" i="12" s="1"/>
  <c r="AQ271" i="12" s="1"/>
  <c r="AR271" i="12" s="1"/>
  <c r="H387" i="3"/>
  <c r="T387" i="3" s="1"/>
  <c r="X271" i="12"/>
  <c r="Y271" i="12" s="1"/>
  <c r="Z271" i="12" s="1"/>
  <c r="AA271" i="12" s="1"/>
  <c r="AB271" i="12" s="1"/>
  <c r="AC271" i="12" s="1"/>
  <c r="AM177" i="12"/>
  <c r="AN177" i="12" s="1"/>
  <c r="AO177" i="12" s="1"/>
  <c r="AP177" i="12" s="1"/>
  <c r="AQ177" i="12" s="1"/>
  <c r="AR177" i="12" s="1"/>
  <c r="H148" i="3"/>
  <c r="T148" i="3" s="1"/>
  <c r="X177" i="12"/>
  <c r="Y177" i="12" s="1"/>
  <c r="Z177" i="12" s="1"/>
  <c r="AA177" i="12" s="1"/>
  <c r="AB177" i="12" s="1"/>
  <c r="AC177" i="12" s="1"/>
  <c r="AM245" i="12"/>
  <c r="AN245" i="12" s="1"/>
  <c r="AO245" i="12" s="1"/>
  <c r="AP245" i="12" s="1"/>
  <c r="AQ245" i="12" s="1"/>
  <c r="AR245" i="12" s="1"/>
  <c r="H215" i="3"/>
  <c r="T215" i="3" s="1"/>
  <c r="X245" i="12"/>
  <c r="Y245" i="12" s="1"/>
  <c r="Z245" i="12" s="1"/>
  <c r="AA245" i="12" s="1"/>
  <c r="AB245" i="12" s="1"/>
  <c r="AC245" i="12" s="1"/>
  <c r="AM19" i="12"/>
  <c r="AN19" i="12" s="1"/>
  <c r="AO19" i="12" s="1"/>
  <c r="AP19" i="12" s="1"/>
  <c r="AQ19" i="12" s="1"/>
  <c r="AR19" i="12" s="1"/>
  <c r="X19" i="12"/>
  <c r="Y19" i="12" s="1"/>
  <c r="Z19" i="12" s="1"/>
  <c r="AA19" i="12" s="1"/>
  <c r="AB19" i="12" s="1"/>
  <c r="AC19" i="12" s="1"/>
  <c r="H34" i="3"/>
  <c r="AM283" i="12"/>
  <c r="AN283" i="12" s="1"/>
  <c r="AO283" i="12" s="1"/>
  <c r="AP283" i="12" s="1"/>
  <c r="AQ283" i="12" s="1"/>
  <c r="AR283" i="12" s="1"/>
  <c r="X283" i="12"/>
  <c r="Y283" i="12" s="1"/>
  <c r="Z283" i="12" s="1"/>
  <c r="AA283" i="12" s="1"/>
  <c r="AB283" i="12" s="1"/>
  <c r="AC283" i="12" s="1"/>
  <c r="H402" i="3"/>
  <c r="T402" i="3" s="1"/>
  <c r="AM178" i="12"/>
  <c r="AN178" i="12" s="1"/>
  <c r="AO178" i="12" s="1"/>
  <c r="AP178" i="12" s="1"/>
  <c r="AQ178" i="12" s="1"/>
  <c r="AR178" i="12" s="1"/>
  <c r="H149" i="3"/>
  <c r="T149" i="3" s="1"/>
  <c r="X178" i="12"/>
  <c r="Y178" i="12" s="1"/>
  <c r="Z178" i="12" s="1"/>
  <c r="AA178" i="12" s="1"/>
  <c r="AB178" i="12" s="1"/>
  <c r="AC178" i="12" s="1"/>
  <c r="AM50" i="12"/>
  <c r="AN50" i="12" s="1"/>
  <c r="AO50" i="12" s="1"/>
  <c r="AP50" i="12" s="1"/>
  <c r="AQ50" i="12" s="1"/>
  <c r="AR50" i="12" s="1"/>
  <c r="X50" i="12"/>
  <c r="Y50" i="12" s="1"/>
  <c r="Z50" i="12" s="1"/>
  <c r="AA50" i="12" s="1"/>
  <c r="AB50" i="12" s="1"/>
  <c r="AC50" i="12" s="1"/>
  <c r="H97" i="3"/>
  <c r="T97" i="3" s="1"/>
  <c r="AM275" i="12"/>
  <c r="AN275" i="12" s="1"/>
  <c r="AO275" i="12" s="1"/>
  <c r="AP275" i="12" s="1"/>
  <c r="AQ275" i="12" s="1"/>
  <c r="AR275" i="12" s="1"/>
  <c r="H391" i="3"/>
  <c r="T391" i="3" s="1"/>
  <c r="X275" i="12"/>
  <c r="Y275" i="12" s="1"/>
  <c r="Z275" i="12" s="1"/>
  <c r="AA275" i="12" s="1"/>
  <c r="AB275" i="12" s="1"/>
  <c r="AC275" i="12" s="1"/>
  <c r="AM267" i="12"/>
  <c r="AN267" i="12" s="1"/>
  <c r="AO267" i="12" s="1"/>
  <c r="AP267" i="12" s="1"/>
  <c r="AQ267" i="12" s="1"/>
  <c r="AR267" i="12" s="1"/>
  <c r="H383" i="3"/>
  <c r="T383" i="3" s="1"/>
  <c r="X267" i="12"/>
  <c r="Y267" i="12" s="1"/>
  <c r="Z267" i="12" s="1"/>
  <c r="AA267" i="12" s="1"/>
  <c r="AB267" i="12" s="1"/>
  <c r="AC267" i="12" s="1"/>
  <c r="AM16" i="12"/>
  <c r="AN16" i="12" s="1"/>
  <c r="AO16" i="12" s="1"/>
  <c r="AP16" i="12" s="1"/>
  <c r="AQ16" i="12" s="1"/>
  <c r="AR16" i="12" s="1"/>
  <c r="X16" i="12"/>
  <c r="Y16" i="12" s="1"/>
  <c r="Z16" i="12" s="1"/>
  <c r="AA16" i="12" s="1"/>
  <c r="AB16" i="12" s="1"/>
  <c r="AC16" i="12" s="1"/>
  <c r="H31" i="3"/>
  <c r="D23" i="30" s="1"/>
  <c r="AM240" i="12"/>
  <c r="AN240" i="12" s="1"/>
  <c r="AO240" i="12" s="1"/>
  <c r="AP240" i="12" s="1"/>
  <c r="AQ240" i="12" s="1"/>
  <c r="AR240" i="12" s="1"/>
  <c r="X240" i="12"/>
  <c r="Y240" i="12" s="1"/>
  <c r="Z240" i="12" s="1"/>
  <c r="AA240" i="12" s="1"/>
  <c r="AB240" i="12" s="1"/>
  <c r="AC240" i="12" s="1"/>
  <c r="H210" i="3"/>
  <c r="T210" i="3" s="1"/>
  <c r="AM132" i="12"/>
  <c r="AN132" i="12" s="1"/>
  <c r="AO132" i="12" s="1"/>
  <c r="AP132" i="12" s="1"/>
  <c r="AQ132" i="12" s="1"/>
  <c r="AR132" i="12" s="1"/>
  <c r="H348" i="3"/>
  <c r="T348" i="3" s="1"/>
  <c r="X132" i="12"/>
  <c r="Y132" i="12" s="1"/>
  <c r="Z132" i="12" s="1"/>
  <c r="AA132" i="12" s="1"/>
  <c r="AB132" i="12" s="1"/>
  <c r="AC132" i="12" s="1"/>
  <c r="AM99" i="12"/>
  <c r="AN99" i="12" s="1"/>
  <c r="AO99" i="12" s="1"/>
  <c r="AP99" i="12" s="1"/>
  <c r="AQ99" i="12" s="1"/>
  <c r="AR99" i="12" s="1"/>
  <c r="H280" i="3"/>
  <c r="T280" i="3" s="1"/>
  <c r="X99" i="12"/>
  <c r="Y99" i="12" s="1"/>
  <c r="Z99" i="12" s="1"/>
  <c r="AA99" i="12" s="1"/>
  <c r="AB99" i="12" s="1"/>
  <c r="AC99" i="12" s="1"/>
  <c r="AM252" i="12"/>
  <c r="AN252" i="12" s="1"/>
  <c r="AO252" i="12" s="1"/>
  <c r="AP252" i="12" s="1"/>
  <c r="AQ252" i="12" s="1"/>
  <c r="AR252" i="12" s="1"/>
  <c r="H222" i="3"/>
  <c r="T222" i="3" s="1"/>
  <c r="X252" i="12"/>
  <c r="Y252" i="12" s="1"/>
  <c r="Z252" i="12" s="1"/>
  <c r="AA252" i="12" s="1"/>
  <c r="AB252" i="12" s="1"/>
  <c r="AC252" i="12" s="1"/>
  <c r="AM173" i="12"/>
  <c r="AN173" i="12" s="1"/>
  <c r="AO173" i="12" s="1"/>
  <c r="AP173" i="12" s="1"/>
  <c r="AQ173" i="12" s="1"/>
  <c r="AR173" i="12" s="1"/>
  <c r="X173" i="12"/>
  <c r="Y173" i="12" s="1"/>
  <c r="Z173" i="12" s="1"/>
  <c r="AA173" i="12" s="1"/>
  <c r="AB173" i="12" s="1"/>
  <c r="AC173" i="12" s="1"/>
  <c r="H144" i="3"/>
  <c r="T144" i="3" s="1"/>
  <c r="AM81" i="12"/>
  <c r="AN81" i="12" s="1"/>
  <c r="AO81" i="12" s="1"/>
  <c r="AP81" i="12" s="1"/>
  <c r="AQ81" i="12" s="1"/>
  <c r="AR81" i="12" s="1"/>
  <c r="H89" i="3"/>
  <c r="X81" i="12"/>
  <c r="Y81" i="12" s="1"/>
  <c r="Z81" i="12" s="1"/>
  <c r="AA81" i="12" s="1"/>
  <c r="AB81" i="12" s="1"/>
  <c r="AC81" i="12" s="1"/>
  <c r="AM352" i="12"/>
  <c r="AN352" i="12" s="1"/>
  <c r="AO352" i="12" s="1"/>
  <c r="AP352" i="12" s="1"/>
  <c r="AQ352" i="12" s="1"/>
  <c r="AR352" i="12" s="1"/>
  <c r="X352" i="12"/>
  <c r="Y352" i="12" s="1"/>
  <c r="Z352" i="12" s="1"/>
  <c r="AA352" i="12" s="1"/>
  <c r="AB352" i="12" s="1"/>
  <c r="AC352" i="12" s="1"/>
  <c r="H454" i="3"/>
  <c r="T454" i="3" s="1"/>
  <c r="AM381" i="12"/>
  <c r="AN381" i="12" s="1"/>
  <c r="AO381" i="12" s="1"/>
  <c r="AP381" i="12" s="1"/>
  <c r="AQ381" i="12" s="1"/>
  <c r="AR381" i="12" s="1"/>
  <c r="H477" i="3"/>
  <c r="T477" i="3" s="1"/>
  <c r="X381" i="12"/>
  <c r="Y381" i="12" s="1"/>
  <c r="Z381" i="12" s="1"/>
  <c r="AA381" i="12" s="1"/>
  <c r="AB381" i="12" s="1"/>
  <c r="AC381" i="12" s="1"/>
  <c r="AM341" i="12"/>
  <c r="AN341" i="12" s="1"/>
  <c r="AO341" i="12" s="1"/>
  <c r="AP341" i="12" s="1"/>
  <c r="AQ341" i="12" s="1"/>
  <c r="AR341" i="12" s="1"/>
  <c r="H484" i="3"/>
  <c r="T484" i="3" s="1"/>
  <c r="X341" i="12"/>
  <c r="Y341" i="12" s="1"/>
  <c r="Z341" i="12" s="1"/>
  <c r="AA341" i="12" s="1"/>
  <c r="AB341" i="12" s="1"/>
  <c r="AC341" i="12" s="1"/>
  <c r="AM160" i="12"/>
  <c r="AN160" i="12" s="1"/>
  <c r="AO160" i="12" s="1"/>
  <c r="AP160" i="12" s="1"/>
  <c r="AQ160" i="12" s="1"/>
  <c r="AR160" i="12" s="1"/>
  <c r="H250" i="3"/>
  <c r="T250" i="3" s="1"/>
  <c r="X160" i="12"/>
  <c r="Y160" i="12" s="1"/>
  <c r="Z160" i="12" s="1"/>
  <c r="AA160" i="12" s="1"/>
  <c r="AB160" i="12" s="1"/>
  <c r="AC160" i="12" s="1"/>
  <c r="AM358" i="12"/>
  <c r="AN358" i="12" s="1"/>
  <c r="AO358" i="12" s="1"/>
  <c r="AP358" i="12" s="1"/>
  <c r="AQ358" i="12" s="1"/>
  <c r="AR358" i="12" s="1"/>
  <c r="H460" i="3"/>
  <c r="T460" i="3" s="1"/>
  <c r="X358" i="12"/>
  <c r="Y358" i="12" s="1"/>
  <c r="Z358" i="12" s="1"/>
  <c r="AA358" i="12" s="1"/>
  <c r="AB358" i="12" s="1"/>
  <c r="AC358" i="12" s="1"/>
  <c r="AM297" i="12"/>
  <c r="AN297" i="12" s="1"/>
  <c r="AO297" i="12" s="1"/>
  <c r="AP297" i="12" s="1"/>
  <c r="AQ297" i="12" s="1"/>
  <c r="AR297" i="12" s="1"/>
  <c r="H416" i="3"/>
  <c r="T416" i="3" s="1"/>
  <c r="X297" i="12"/>
  <c r="Y297" i="12" s="1"/>
  <c r="Z297" i="12" s="1"/>
  <c r="AA297" i="12" s="1"/>
  <c r="AB297" i="12" s="1"/>
  <c r="AC297" i="12" s="1"/>
  <c r="AM8" i="12"/>
  <c r="AN8" i="12" s="1"/>
  <c r="AO8" i="12" s="1"/>
  <c r="AP8" i="12" s="1"/>
  <c r="AQ8" i="12" s="1"/>
  <c r="AR8" i="12" s="1"/>
  <c r="X8" i="12"/>
  <c r="Y8" i="12" s="1"/>
  <c r="Z8" i="12" s="1"/>
  <c r="AA8" i="12" s="1"/>
  <c r="AB8" i="12" s="1"/>
  <c r="AC8" i="12" s="1"/>
  <c r="H22" i="3"/>
  <c r="AM176" i="12"/>
  <c r="AN176" i="12" s="1"/>
  <c r="AO176" i="12" s="1"/>
  <c r="AP176" i="12" s="1"/>
  <c r="AQ176" i="12" s="1"/>
  <c r="AR176" i="12" s="1"/>
  <c r="X176" i="12"/>
  <c r="Y176" i="12" s="1"/>
  <c r="Z176" i="12" s="1"/>
  <c r="AA176" i="12" s="1"/>
  <c r="AB176" i="12" s="1"/>
  <c r="AC176" i="12" s="1"/>
  <c r="H147" i="3"/>
  <c r="T147" i="3" s="1"/>
  <c r="AM217" i="12"/>
  <c r="AN217" i="12" s="1"/>
  <c r="AO217" i="12" s="1"/>
  <c r="AP217" i="12" s="1"/>
  <c r="AQ217" i="12" s="1"/>
  <c r="AR217" i="12" s="1"/>
  <c r="X217" i="12"/>
  <c r="Y217" i="12" s="1"/>
  <c r="Z217" i="12" s="1"/>
  <c r="AA217" i="12" s="1"/>
  <c r="AB217" i="12" s="1"/>
  <c r="AC217" i="12" s="1"/>
  <c r="H187" i="3"/>
  <c r="T187" i="3" s="1"/>
  <c r="AM27" i="12"/>
  <c r="AN27" i="12" s="1"/>
  <c r="AO27" i="12" s="1"/>
  <c r="AP27" i="12" s="1"/>
  <c r="AQ27" i="12" s="1"/>
  <c r="AR27" i="12" s="1"/>
  <c r="H41" i="3"/>
  <c r="X27" i="12"/>
  <c r="Y27" i="12" s="1"/>
  <c r="Z27" i="12" s="1"/>
  <c r="AA27" i="12" s="1"/>
  <c r="AB27" i="12" s="1"/>
  <c r="AC27" i="12" s="1"/>
  <c r="AM185" i="12"/>
  <c r="AN185" i="12" s="1"/>
  <c r="AO185" i="12" s="1"/>
  <c r="AP185" i="12" s="1"/>
  <c r="AQ185" i="12" s="1"/>
  <c r="AR185" i="12" s="1"/>
  <c r="H156" i="3"/>
  <c r="T156" i="3" s="1"/>
  <c r="X185" i="12"/>
  <c r="Y185" i="12" s="1"/>
  <c r="Z185" i="12" s="1"/>
  <c r="AA185" i="12" s="1"/>
  <c r="AB185" i="12" s="1"/>
  <c r="AC185" i="12" s="1"/>
  <c r="N479" i="3"/>
  <c r="AM69" i="12"/>
  <c r="AN69" i="12" s="1"/>
  <c r="AO69" i="12" s="1"/>
  <c r="AP69" i="12" s="1"/>
  <c r="AQ69" i="12" s="1"/>
  <c r="AR69" i="12" s="1"/>
  <c r="X69" i="12"/>
  <c r="Y69" i="12" s="1"/>
  <c r="Z69" i="12" s="1"/>
  <c r="AA69" i="12" s="1"/>
  <c r="AB69" i="12" s="1"/>
  <c r="AC69" i="12" s="1"/>
  <c r="H77" i="3"/>
  <c r="AM109" i="12"/>
  <c r="AN109" i="12" s="1"/>
  <c r="AO109" i="12" s="1"/>
  <c r="AP109" i="12" s="1"/>
  <c r="AQ109" i="12" s="1"/>
  <c r="AR109" i="12" s="1"/>
  <c r="H297" i="3"/>
  <c r="T297" i="3" s="1"/>
  <c r="X109" i="12"/>
  <c r="Y109" i="12" s="1"/>
  <c r="Z109" i="12" s="1"/>
  <c r="AA109" i="12" s="1"/>
  <c r="AB109" i="12" s="1"/>
  <c r="AC109" i="12" s="1"/>
  <c r="AM257" i="12"/>
  <c r="AN257" i="12" s="1"/>
  <c r="AO257" i="12" s="1"/>
  <c r="AP257" i="12" s="1"/>
  <c r="AQ257" i="12" s="1"/>
  <c r="AR257" i="12" s="1"/>
  <c r="H227" i="3"/>
  <c r="T227" i="3" s="1"/>
  <c r="X257" i="12"/>
  <c r="Y257" i="12" s="1"/>
  <c r="Z257" i="12" s="1"/>
  <c r="AA257" i="12" s="1"/>
  <c r="AB257" i="12" s="1"/>
  <c r="AC257" i="12" s="1"/>
  <c r="H82" i="3"/>
  <c r="X74" i="12"/>
  <c r="Y74" i="12" s="1"/>
  <c r="Z74" i="12" s="1"/>
  <c r="AA74" i="12" s="1"/>
  <c r="AB74" i="12" s="1"/>
  <c r="AC74" i="12" s="1"/>
  <c r="AM74" i="12"/>
  <c r="AN74" i="12" s="1"/>
  <c r="AO74" i="12" s="1"/>
  <c r="AP74" i="12" s="1"/>
  <c r="AQ74" i="12" s="1"/>
  <c r="AR74" i="12" s="1"/>
  <c r="AM68" i="12"/>
  <c r="AN68" i="12" s="1"/>
  <c r="AO68" i="12" s="1"/>
  <c r="AP68" i="12" s="1"/>
  <c r="AQ68" i="12" s="1"/>
  <c r="AR68" i="12" s="1"/>
  <c r="H76" i="3"/>
  <c r="D68" i="30" s="1"/>
  <c r="X68" i="12"/>
  <c r="Y68" i="12" s="1"/>
  <c r="Z68" i="12" s="1"/>
  <c r="AA68" i="12" s="1"/>
  <c r="AB68" i="12" s="1"/>
  <c r="AC68" i="12" s="1"/>
  <c r="AM276" i="12"/>
  <c r="AN276" i="12" s="1"/>
  <c r="AO276" i="12" s="1"/>
  <c r="AP276" i="12" s="1"/>
  <c r="AQ276" i="12" s="1"/>
  <c r="AR276" i="12" s="1"/>
  <c r="X276" i="12"/>
  <c r="Y276" i="12" s="1"/>
  <c r="Z276" i="12" s="1"/>
  <c r="AA276" i="12" s="1"/>
  <c r="AB276" i="12" s="1"/>
  <c r="AC276" i="12" s="1"/>
  <c r="H392" i="3"/>
  <c r="T392" i="3" s="1"/>
  <c r="G14" i="5"/>
  <c r="G57" i="5"/>
  <c r="AM363" i="12"/>
  <c r="AN363" i="12" s="1"/>
  <c r="AO363" i="12" s="1"/>
  <c r="AP363" i="12" s="1"/>
  <c r="AQ363" i="12" s="1"/>
  <c r="AR363" i="12" s="1"/>
  <c r="X363" i="12"/>
  <c r="Y363" i="12" s="1"/>
  <c r="Z363" i="12" s="1"/>
  <c r="AA363" i="12" s="1"/>
  <c r="AB363" i="12" s="1"/>
  <c r="AC363" i="12" s="1"/>
  <c r="H465" i="3"/>
  <c r="T465" i="3" s="1"/>
  <c r="AM229" i="12"/>
  <c r="AN229" i="12" s="1"/>
  <c r="AO229" i="12" s="1"/>
  <c r="AP229" i="12" s="1"/>
  <c r="AQ229" i="12" s="1"/>
  <c r="AR229" i="12" s="1"/>
  <c r="H199" i="3"/>
  <c r="T199" i="3" s="1"/>
  <c r="X229" i="12"/>
  <c r="Y229" i="12" s="1"/>
  <c r="Z229" i="12" s="1"/>
  <c r="AA229" i="12" s="1"/>
  <c r="AB229" i="12" s="1"/>
  <c r="AC229" i="12" s="1"/>
  <c r="AM22" i="12"/>
  <c r="AN22" i="12" s="1"/>
  <c r="AO22" i="12" s="1"/>
  <c r="AP22" i="12" s="1"/>
  <c r="AQ22" i="12" s="1"/>
  <c r="AR22" i="12" s="1"/>
  <c r="H92" i="3"/>
  <c r="X22" i="12"/>
  <c r="Y22" i="12" s="1"/>
  <c r="Z22" i="12" s="1"/>
  <c r="AA22" i="12" s="1"/>
  <c r="AB22" i="12" s="1"/>
  <c r="AC22" i="12" s="1"/>
  <c r="AM181" i="12"/>
  <c r="AN181" i="12" s="1"/>
  <c r="AO181" i="12" s="1"/>
  <c r="AP181" i="12" s="1"/>
  <c r="AQ181" i="12" s="1"/>
  <c r="AR181" i="12" s="1"/>
  <c r="H152" i="3"/>
  <c r="T152" i="3" s="1"/>
  <c r="X181" i="12"/>
  <c r="Y181" i="12" s="1"/>
  <c r="Z181" i="12" s="1"/>
  <c r="AA181" i="12" s="1"/>
  <c r="AB181" i="12" s="1"/>
  <c r="AC181" i="12" s="1"/>
  <c r="AM289" i="12"/>
  <c r="AN289" i="12" s="1"/>
  <c r="AO289" i="12" s="1"/>
  <c r="AP289" i="12" s="1"/>
  <c r="AQ289" i="12" s="1"/>
  <c r="AR289" i="12" s="1"/>
  <c r="H408" i="3"/>
  <c r="T408" i="3" s="1"/>
  <c r="X289" i="12"/>
  <c r="Y289" i="12" s="1"/>
  <c r="Z289" i="12" s="1"/>
  <c r="AA289" i="12" s="1"/>
  <c r="AB289" i="12" s="1"/>
  <c r="AC289" i="12" s="1"/>
  <c r="AM159" i="12"/>
  <c r="AN159" i="12" s="1"/>
  <c r="AO159" i="12" s="1"/>
  <c r="AP159" i="12" s="1"/>
  <c r="AQ159" i="12" s="1"/>
  <c r="AR159" i="12" s="1"/>
  <c r="H249" i="3"/>
  <c r="T249" i="3" s="1"/>
  <c r="X159" i="12"/>
  <c r="Y159" i="12" s="1"/>
  <c r="Z159" i="12" s="1"/>
  <c r="AA159" i="12" s="1"/>
  <c r="AB159" i="12" s="1"/>
  <c r="AC159" i="12" s="1"/>
  <c r="AM247" i="12"/>
  <c r="AN247" i="12" s="1"/>
  <c r="AO247" i="12" s="1"/>
  <c r="AP247" i="12" s="1"/>
  <c r="AQ247" i="12" s="1"/>
  <c r="AR247" i="12" s="1"/>
  <c r="X247" i="12"/>
  <c r="Y247" i="12" s="1"/>
  <c r="Z247" i="12" s="1"/>
  <c r="AA247" i="12" s="1"/>
  <c r="AB247" i="12" s="1"/>
  <c r="AC247" i="12" s="1"/>
  <c r="H217" i="3"/>
  <c r="T217" i="3" s="1"/>
  <c r="AM325" i="12"/>
  <c r="AN325" i="12" s="1"/>
  <c r="AO325" i="12" s="1"/>
  <c r="AP325" i="12" s="1"/>
  <c r="AQ325" i="12" s="1"/>
  <c r="AR325" i="12" s="1"/>
  <c r="H480" i="3"/>
  <c r="X325" i="12"/>
  <c r="Y325" i="12" s="1"/>
  <c r="Z325" i="12" s="1"/>
  <c r="AA325" i="12" s="1"/>
  <c r="AB325" i="12" s="1"/>
  <c r="AC325" i="12" s="1"/>
  <c r="AM58" i="12"/>
  <c r="AN58" i="12" s="1"/>
  <c r="AO58" i="12" s="1"/>
  <c r="AP58" i="12" s="1"/>
  <c r="AQ58" i="12" s="1"/>
  <c r="AR58" i="12" s="1"/>
  <c r="H100" i="3"/>
  <c r="T100" i="3" s="1"/>
  <c r="X58" i="12"/>
  <c r="Y58" i="12" s="1"/>
  <c r="Z58" i="12" s="1"/>
  <c r="AA58" i="12" s="1"/>
  <c r="AB58" i="12" s="1"/>
  <c r="AC58" i="12" s="1"/>
  <c r="H81" i="3"/>
  <c r="AM129" i="12"/>
  <c r="AN129" i="12" s="1"/>
  <c r="AO129" i="12" s="1"/>
  <c r="AP129" i="12" s="1"/>
  <c r="AQ129" i="12" s="1"/>
  <c r="AR129" i="12" s="1"/>
  <c r="X129" i="12"/>
  <c r="Y129" i="12" s="1"/>
  <c r="Z129" i="12" s="1"/>
  <c r="AA129" i="12" s="1"/>
  <c r="AB129" i="12" s="1"/>
  <c r="AC129" i="12" s="1"/>
  <c r="H345" i="3"/>
  <c r="T345" i="3" s="1"/>
  <c r="AM70" i="12"/>
  <c r="AN70" i="12" s="1"/>
  <c r="AO70" i="12" s="1"/>
  <c r="AP70" i="12" s="1"/>
  <c r="AQ70" i="12" s="1"/>
  <c r="AR70" i="12" s="1"/>
  <c r="H78" i="3"/>
  <c r="X70" i="12"/>
  <c r="Y70" i="12" s="1"/>
  <c r="Z70" i="12" s="1"/>
  <c r="AA70" i="12" s="1"/>
  <c r="AB70" i="12" s="1"/>
  <c r="AC70" i="12" s="1"/>
  <c r="AM40" i="12"/>
  <c r="AN40" i="12" s="1"/>
  <c r="AO40" i="12" s="1"/>
  <c r="AP40" i="12" s="1"/>
  <c r="AQ40" i="12" s="1"/>
  <c r="AR40" i="12" s="1"/>
  <c r="X40" i="12"/>
  <c r="Y40" i="12" s="1"/>
  <c r="Z40" i="12" s="1"/>
  <c r="AA40" i="12" s="1"/>
  <c r="AB40" i="12" s="1"/>
  <c r="AC40" i="12" s="1"/>
  <c r="H95" i="3"/>
  <c r="T95" i="3" s="1"/>
  <c r="AM386" i="12"/>
  <c r="AN386" i="12" s="1"/>
  <c r="AO386" i="12" s="1"/>
  <c r="AP386" i="12" s="1"/>
  <c r="AQ386" i="12" s="1"/>
  <c r="AR386" i="12" s="1"/>
  <c r="H112" i="3"/>
  <c r="X386" i="12"/>
  <c r="Y386" i="12" s="1"/>
  <c r="Z386" i="12" s="1"/>
  <c r="AA386" i="12" s="1"/>
  <c r="AB386" i="12" s="1"/>
  <c r="AC386" i="12" s="1"/>
  <c r="AM32" i="12"/>
  <c r="AN32" i="12" s="1"/>
  <c r="AO32" i="12" s="1"/>
  <c r="AP32" i="12" s="1"/>
  <c r="AQ32" i="12" s="1"/>
  <c r="AR32" i="12" s="1"/>
  <c r="H93" i="3"/>
  <c r="T93" i="3" s="1"/>
  <c r="X32" i="12"/>
  <c r="Y32" i="12" s="1"/>
  <c r="Z32" i="12" s="1"/>
  <c r="AA32" i="12" s="1"/>
  <c r="AB32" i="12" s="1"/>
  <c r="AC32" i="12" s="1"/>
  <c r="AM287" i="12"/>
  <c r="AN287" i="12" s="1"/>
  <c r="AO287" i="12" s="1"/>
  <c r="AP287" i="12" s="1"/>
  <c r="AQ287" i="12" s="1"/>
  <c r="AR287" i="12" s="1"/>
  <c r="X287" i="12"/>
  <c r="Y287" i="12" s="1"/>
  <c r="Z287" i="12" s="1"/>
  <c r="AA287" i="12" s="1"/>
  <c r="AB287" i="12" s="1"/>
  <c r="AC287" i="12" s="1"/>
  <c r="H406" i="3"/>
  <c r="T406" i="3" s="1"/>
  <c r="AM122" i="12"/>
  <c r="AN122" i="12" s="1"/>
  <c r="AO122" i="12" s="1"/>
  <c r="AP122" i="12" s="1"/>
  <c r="AQ122" i="12" s="1"/>
  <c r="AR122" i="12" s="1"/>
  <c r="H327" i="3"/>
  <c r="T327" i="3" s="1"/>
  <c r="X122" i="12"/>
  <c r="Y122" i="12" s="1"/>
  <c r="Z122" i="12" s="1"/>
  <c r="AA122" i="12" s="1"/>
  <c r="AB122" i="12" s="1"/>
  <c r="AC122" i="12" s="1"/>
  <c r="AM115" i="12"/>
  <c r="AN115" i="12" s="1"/>
  <c r="AO115" i="12" s="1"/>
  <c r="AP115" i="12" s="1"/>
  <c r="AQ115" i="12" s="1"/>
  <c r="AR115" i="12" s="1"/>
  <c r="X115" i="12"/>
  <c r="Y115" i="12" s="1"/>
  <c r="Z115" i="12" s="1"/>
  <c r="AA115" i="12" s="1"/>
  <c r="AB115" i="12" s="1"/>
  <c r="AC115" i="12" s="1"/>
  <c r="H308" i="3"/>
  <c r="T308" i="3" s="1"/>
  <c r="AM111" i="12"/>
  <c r="AN111" i="12" s="1"/>
  <c r="AO111" i="12" s="1"/>
  <c r="AP111" i="12" s="1"/>
  <c r="AQ111" i="12" s="1"/>
  <c r="AR111" i="12" s="1"/>
  <c r="X111" i="12"/>
  <c r="Y111" i="12" s="1"/>
  <c r="Z111" i="12" s="1"/>
  <c r="AA111" i="12" s="1"/>
  <c r="AB111" i="12" s="1"/>
  <c r="AC111" i="12" s="1"/>
  <c r="H299" i="3"/>
  <c r="T299" i="3" s="1"/>
  <c r="AM356" i="12"/>
  <c r="AN356" i="12" s="1"/>
  <c r="AO356" i="12" s="1"/>
  <c r="AP356" i="12" s="1"/>
  <c r="AQ356" i="12" s="1"/>
  <c r="AR356" i="12" s="1"/>
  <c r="H458" i="3"/>
  <c r="T458" i="3" s="1"/>
  <c r="X356" i="12"/>
  <c r="Y356" i="12" s="1"/>
  <c r="Z356" i="12" s="1"/>
  <c r="AA356" i="12" s="1"/>
  <c r="AB356" i="12" s="1"/>
  <c r="AC356" i="12" s="1"/>
  <c r="AM344" i="12"/>
  <c r="AN344" i="12" s="1"/>
  <c r="AO344" i="12" s="1"/>
  <c r="AP344" i="12" s="1"/>
  <c r="AQ344" i="12" s="1"/>
  <c r="AR344" i="12" s="1"/>
  <c r="H333" i="3"/>
  <c r="T333" i="3" s="1"/>
  <c r="X344" i="12"/>
  <c r="Y344" i="12" s="1"/>
  <c r="Z344" i="12" s="1"/>
  <c r="AA344" i="12" s="1"/>
  <c r="AB344" i="12" s="1"/>
  <c r="AC344" i="12" s="1"/>
  <c r="AM15" i="12"/>
  <c r="AN15" i="12" s="1"/>
  <c r="AO15" i="12" s="1"/>
  <c r="AP15" i="12" s="1"/>
  <c r="AQ15" i="12" s="1"/>
  <c r="AR15" i="12" s="1"/>
  <c r="X15" i="12"/>
  <c r="Y15" i="12" s="1"/>
  <c r="Z15" i="12" s="1"/>
  <c r="AA15" i="12" s="1"/>
  <c r="AB15" i="12" s="1"/>
  <c r="AC15" i="12" s="1"/>
  <c r="H15" i="3"/>
  <c r="AM225" i="12"/>
  <c r="AN225" i="12" s="1"/>
  <c r="AO225" i="12" s="1"/>
  <c r="AP225" i="12" s="1"/>
  <c r="AQ225" i="12" s="1"/>
  <c r="AR225" i="12" s="1"/>
  <c r="X225" i="12"/>
  <c r="Y225" i="12" s="1"/>
  <c r="Z225" i="12" s="1"/>
  <c r="AA225" i="12" s="1"/>
  <c r="AB225" i="12" s="1"/>
  <c r="AC225" i="12" s="1"/>
  <c r="H195" i="3"/>
  <c r="T195" i="3" s="1"/>
  <c r="AM161" i="12"/>
  <c r="AN161" i="12" s="1"/>
  <c r="AO161" i="12" s="1"/>
  <c r="AP161" i="12" s="1"/>
  <c r="AQ161" i="12" s="1"/>
  <c r="AR161" i="12" s="1"/>
  <c r="H251" i="3"/>
  <c r="T251" i="3" s="1"/>
  <c r="X161" i="12"/>
  <c r="Y161" i="12" s="1"/>
  <c r="Z161" i="12" s="1"/>
  <c r="AA161" i="12" s="1"/>
  <c r="AB161" i="12" s="1"/>
  <c r="AC161" i="12" s="1"/>
  <c r="AM298" i="12"/>
  <c r="AN298" i="12" s="1"/>
  <c r="AO298" i="12" s="1"/>
  <c r="AP298" i="12" s="1"/>
  <c r="AQ298" i="12" s="1"/>
  <c r="AR298" i="12" s="1"/>
  <c r="H417" i="3"/>
  <c r="T417" i="3" s="1"/>
  <c r="X298" i="12"/>
  <c r="Y298" i="12" s="1"/>
  <c r="Z298" i="12" s="1"/>
  <c r="AA298" i="12" s="1"/>
  <c r="AB298" i="12" s="1"/>
  <c r="AC298" i="12" s="1"/>
  <c r="G72" i="5"/>
  <c r="G62" i="5"/>
  <c r="AM278" i="12"/>
  <c r="AN278" i="12" s="1"/>
  <c r="AO278" i="12" s="1"/>
  <c r="AP278" i="12" s="1"/>
  <c r="AQ278" i="12" s="1"/>
  <c r="AR278" i="12" s="1"/>
  <c r="H397" i="3"/>
  <c r="T397" i="3" s="1"/>
  <c r="X278" i="12"/>
  <c r="Y278" i="12" s="1"/>
  <c r="Z278" i="12" s="1"/>
  <c r="AA278" i="12" s="1"/>
  <c r="AB278" i="12" s="1"/>
  <c r="AC278" i="12" s="1"/>
  <c r="AM371" i="12"/>
  <c r="AN371" i="12" s="1"/>
  <c r="AO371" i="12" s="1"/>
  <c r="AP371" i="12" s="1"/>
  <c r="AQ371" i="12" s="1"/>
  <c r="AR371" i="12" s="1"/>
  <c r="H473" i="3"/>
  <c r="T473" i="3" s="1"/>
  <c r="X371" i="12"/>
  <c r="Y371" i="12" s="1"/>
  <c r="Z371" i="12" s="1"/>
  <c r="AA371" i="12" s="1"/>
  <c r="AB371" i="12" s="1"/>
  <c r="AC371" i="12" s="1"/>
  <c r="AM166" i="12"/>
  <c r="AN166" i="12" s="1"/>
  <c r="AO166" i="12" s="1"/>
  <c r="AP166" i="12" s="1"/>
  <c r="AQ166" i="12" s="1"/>
  <c r="AR166" i="12" s="1"/>
  <c r="H256" i="3"/>
  <c r="T256" i="3" s="1"/>
  <c r="X166" i="12"/>
  <c r="Y166" i="12" s="1"/>
  <c r="Z166" i="12" s="1"/>
  <c r="AA166" i="12" s="1"/>
  <c r="AB166" i="12" s="1"/>
  <c r="AC166" i="12" s="1"/>
  <c r="AM280" i="12"/>
  <c r="AN280" i="12" s="1"/>
  <c r="AO280" i="12" s="1"/>
  <c r="AP280" i="12" s="1"/>
  <c r="AQ280" i="12" s="1"/>
  <c r="AR280" i="12" s="1"/>
  <c r="H399" i="3"/>
  <c r="T399" i="3" s="1"/>
  <c r="X280" i="12"/>
  <c r="Y280" i="12" s="1"/>
  <c r="Z280" i="12" s="1"/>
  <c r="AA280" i="12" s="1"/>
  <c r="AB280" i="12" s="1"/>
  <c r="AC280" i="12" s="1"/>
  <c r="AM140" i="12"/>
  <c r="AN140" i="12" s="1"/>
  <c r="AO140" i="12" s="1"/>
  <c r="AP140" i="12" s="1"/>
  <c r="AQ140" i="12" s="1"/>
  <c r="AR140" i="12" s="1"/>
  <c r="X140" i="12"/>
  <c r="Y140" i="12" s="1"/>
  <c r="Z140" i="12" s="1"/>
  <c r="AA140" i="12" s="1"/>
  <c r="AB140" i="12" s="1"/>
  <c r="AC140" i="12" s="1"/>
  <c r="H262" i="3"/>
  <c r="T262" i="3" s="1"/>
  <c r="AM141" i="12"/>
  <c r="AN141" i="12" s="1"/>
  <c r="AO141" i="12" s="1"/>
  <c r="AP141" i="12" s="1"/>
  <c r="AQ141" i="12" s="1"/>
  <c r="AR141" i="12" s="1"/>
  <c r="H263" i="3"/>
  <c r="T263" i="3" s="1"/>
  <c r="X141" i="12"/>
  <c r="Y141" i="12" s="1"/>
  <c r="Z141" i="12" s="1"/>
  <c r="AA141" i="12" s="1"/>
  <c r="AB141" i="12" s="1"/>
  <c r="AC141" i="12" s="1"/>
  <c r="AM307" i="12"/>
  <c r="AN307" i="12" s="1"/>
  <c r="AO307" i="12" s="1"/>
  <c r="AP307" i="12" s="1"/>
  <c r="AQ307" i="12" s="1"/>
  <c r="AR307" i="12" s="1"/>
  <c r="H375" i="3"/>
  <c r="T375" i="3" s="1"/>
  <c r="X307" i="12"/>
  <c r="Y307" i="12" s="1"/>
  <c r="Z307" i="12" s="1"/>
  <c r="AA307" i="12" s="1"/>
  <c r="AB307" i="12" s="1"/>
  <c r="AC307" i="12" s="1"/>
  <c r="AM78" i="12"/>
  <c r="AN78" i="12" s="1"/>
  <c r="AO78" i="12" s="1"/>
  <c r="AP78" i="12" s="1"/>
  <c r="AQ78" i="12" s="1"/>
  <c r="AR78" i="12" s="1"/>
  <c r="H86" i="3"/>
  <c r="X78" i="12"/>
  <c r="Y78" i="12" s="1"/>
  <c r="Z78" i="12" s="1"/>
  <c r="AA78" i="12" s="1"/>
  <c r="AB78" i="12" s="1"/>
  <c r="AC78" i="12" s="1"/>
  <c r="AM384" i="12"/>
  <c r="AN384" i="12" s="1"/>
  <c r="AO384" i="12" s="1"/>
  <c r="AP384" i="12" s="1"/>
  <c r="AQ384" i="12" s="1"/>
  <c r="AR384" i="12" s="1"/>
  <c r="X384" i="12"/>
  <c r="Y384" i="12" s="1"/>
  <c r="Z384" i="12" s="1"/>
  <c r="AA384" i="12" s="1"/>
  <c r="AB384" i="12" s="1"/>
  <c r="AC384" i="12" s="1"/>
  <c r="H312" i="3"/>
  <c r="T312" i="3" s="1"/>
  <c r="AM362" i="12"/>
  <c r="AN362" i="12" s="1"/>
  <c r="AO362" i="12" s="1"/>
  <c r="AP362" i="12" s="1"/>
  <c r="AQ362" i="12" s="1"/>
  <c r="AR362" i="12" s="1"/>
  <c r="H464" i="3"/>
  <c r="T464" i="3" s="1"/>
  <c r="X362" i="12"/>
  <c r="Y362" i="12" s="1"/>
  <c r="Z362" i="12" s="1"/>
  <c r="AA362" i="12" s="1"/>
  <c r="AB362" i="12" s="1"/>
  <c r="AC362" i="12" s="1"/>
  <c r="AM224" i="12"/>
  <c r="AN224" i="12" s="1"/>
  <c r="AO224" i="12" s="1"/>
  <c r="AP224" i="12" s="1"/>
  <c r="AQ224" i="12" s="1"/>
  <c r="AR224" i="12" s="1"/>
  <c r="H194" i="3"/>
  <c r="T194" i="3" s="1"/>
  <c r="X224" i="12"/>
  <c r="Y224" i="12" s="1"/>
  <c r="Z224" i="12" s="1"/>
  <c r="AA224" i="12" s="1"/>
  <c r="AB224" i="12" s="1"/>
  <c r="AC224" i="12" s="1"/>
  <c r="AM14" i="12"/>
  <c r="AN14" i="12" s="1"/>
  <c r="AO14" i="12" s="1"/>
  <c r="AP14" i="12" s="1"/>
  <c r="AQ14" i="12" s="1"/>
  <c r="AR14" i="12" s="1"/>
  <c r="H14" i="3"/>
  <c r="X14" i="12"/>
  <c r="Y14" i="12" s="1"/>
  <c r="Z14" i="12" s="1"/>
  <c r="AA14" i="12" s="1"/>
  <c r="AB14" i="12" s="1"/>
  <c r="AC14" i="12" s="1"/>
  <c r="AM370" i="12"/>
  <c r="AN370" i="12" s="1"/>
  <c r="AO370" i="12" s="1"/>
  <c r="AP370" i="12" s="1"/>
  <c r="AQ370" i="12" s="1"/>
  <c r="AR370" i="12" s="1"/>
  <c r="X370" i="12"/>
  <c r="Y370" i="12" s="1"/>
  <c r="Z370" i="12" s="1"/>
  <c r="AA370" i="12" s="1"/>
  <c r="AB370" i="12" s="1"/>
  <c r="AC370" i="12" s="1"/>
  <c r="H472" i="3"/>
  <c r="T472" i="3" s="1"/>
  <c r="AM306" i="12"/>
  <c r="AN306" i="12" s="1"/>
  <c r="AO306" i="12" s="1"/>
  <c r="AP306" i="12" s="1"/>
  <c r="AQ306" i="12" s="1"/>
  <c r="AR306" i="12" s="1"/>
  <c r="H374" i="3"/>
  <c r="T374" i="3" s="1"/>
  <c r="X306" i="12"/>
  <c r="Y306" i="12" s="1"/>
  <c r="Z306" i="12" s="1"/>
  <c r="AA306" i="12" s="1"/>
  <c r="AB306" i="12" s="1"/>
  <c r="AC306" i="12" s="1"/>
  <c r="AM30" i="12"/>
  <c r="AN30" i="12" s="1"/>
  <c r="AO30" i="12" s="1"/>
  <c r="AP30" i="12" s="1"/>
  <c r="AQ30" i="12" s="1"/>
  <c r="AR30" i="12" s="1"/>
  <c r="H44" i="3"/>
  <c r="X30" i="12"/>
  <c r="Y30" i="12" s="1"/>
  <c r="Z30" i="12" s="1"/>
  <c r="AA30" i="12" s="1"/>
  <c r="AB30" i="12" s="1"/>
  <c r="AC30" i="12" s="1"/>
  <c r="AM97" i="12"/>
  <c r="AN97" i="12" s="1"/>
  <c r="AO97" i="12" s="1"/>
  <c r="AP97" i="12" s="1"/>
  <c r="AQ97" i="12" s="1"/>
  <c r="AR97" i="12" s="1"/>
  <c r="H278" i="3"/>
  <c r="T278" i="3" s="1"/>
  <c r="X97" i="12"/>
  <c r="Y97" i="12" s="1"/>
  <c r="Z97" i="12" s="1"/>
  <c r="AA97" i="12" s="1"/>
  <c r="AB97" i="12" s="1"/>
  <c r="AC97" i="12" s="1"/>
  <c r="AM48" i="12"/>
  <c r="AN48" i="12" s="1"/>
  <c r="AO48" i="12" s="1"/>
  <c r="AP48" i="12" s="1"/>
  <c r="AQ48" i="12" s="1"/>
  <c r="AR48" i="12" s="1"/>
  <c r="H58" i="3"/>
  <c r="X48" i="12"/>
  <c r="Y48" i="12" s="1"/>
  <c r="Z48" i="12" s="1"/>
  <c r="AA48" i="12" s="1"/>
  <c r="AB48" i="12" s="1"/>
  <c r="AC48" i="12" s="1"/>
  <c r="AM46" i="12"/>
  <c r="AN46" i="12" s="1"/>
  <c r="AO46" i="12" s="1"/>
  <c r="AP46" i="12" s="1"/>
  <c r="AQ46" i="12" s="1"/>
  <c r="AR46" i="12" s="1"/>
  <c r="H56" i="3"/>
  <c r="X46" i="12"/>
  <c r="Y46" i="12" s="1"/>
  <c r="Z46" i="12" s="1"/>
  <c r="AA46" i="12" s="1"/>
  <c r="AB46" i="12" s="1"/>
  <c r="AC46" i="12" s="1"/>
  <c r="AM364" i="12"/>
  <c r="AN364" i="12" s="1"/>
  <c r="AO364" i="12" s="1"/>
  <c r="AP364" i="12" s="1"/>
  <c r="AQ364" i="12" s="1"/>
  <c r="AR364" i="12" s="1"/>
  <c r="X364" i="12"/>
  <c r="Y364" i="12" s="1"/>
  <c r="Z364" i="12" s="1"/>
  <c r="AA364" i="12" s="1"/>
  <c r="AB364" i="12" s="1"/>
  <c r="AC364" i="12" s="1"/>
  <c r="H466" i="3"/>
  <c r="T466" i="3" s="1"/>
  <c r="AM335" i="12"/>
  <c r="AN335" i="12" s="1"/>
  <c r="AO335" i="12" s="1"/>
  <c r="AP335" i="12" s="1"/>
  <c r="AQ335" i="12" s="1"/>
  <c r="AR335" i="12" s="1"/>
  <c r="X335" i="12"/>
  <c r="Y335" i="12" s="1"/>
  <c r="Z335" i="12" s="1"/>
  <c r="AA335" i="12" s="1"/>
  <c r="AB335" i="12" s="1"/>
  <c r="AC335" i="12" s="1"/>
  <c r="H431" i="3"/>
  <c r="T431" i="3" s="1"/>
  <c r="AM355" i="12"/>
  <c r="AN355" i="12" s="1"/>
  <c r="AO355" i="12" s="1"/>
  <c r="AP355" i="12" s="1"/>
  <c r="AQ355" i="12" s="1"/>
  <c r="AR355" i="12" s="1"/>
  <c r="H457" i="3"/>
  <c r="T457" i="3" s="1"/>
  <c r="X355" i="12"/>
  <c r="Y355" i="12" s="1"/>
  <c r="Z355" i="12" s="1"/>
  <c r="AA355" i="12" s="1"/>
  <c r="AB355" i="12" s="1"/>
  <c r="AC355" i="12" s="1"/>
  <c r="AM18" i="12"/>
  <c r="AN18" i="12" s="1"/>
  <c r="AO18" i="12" s="1"/>
  <c r="AP18" i="12" s="1"/>
  <c r="AQ18" i="12" s="1"/>
  <c r="AR18" i="12" s="1"/>
  <c r="H33" i="3"/>
  <c r="X18" i="12"/>
  <c r="Y18" i="12" s="1"/>
  <c r="Z18" i="12" s="1"/>
  <c r="AA18" i="12" s="1"/>
  <c r="AB18" i="12" s="1"/>
  <c r="AC18" i="12" s="1"/>
  <c r="AM218" i="12"/>
  <c r="AN218" i="12" s="1"/>
  <c r="AO218" i="12" s="1"/>
  <c r="AP218" i="12" s="1"/>
  <c r="AQ218" i="12" s="1"/>
  <c r="AR218" i="12" s="1"/>
  <c r="H188" i="3"/>
  <c r="T188" i="3" s="1"/>
  <c r="X218" i="12"/>
  <c r="Y218" i="12" s="1"/>
  <c r="Z218" i="12" s="1"/>
  <c r="AA218" i="12" s="1"/>
  <c r="AB218" i="12" s="1"/>
  <c r="AC218" i="12" s="1"/>
  <c r="AM353" i="12"/>
  <c r="AN353" i="12" s="1"/>
  <c r="AO353" i="12" s="1"/>
  <c r="AP353" i="12" s="1"/>
  <c r="AQ353" i="12" s="1"/>
  <c r="AR353" i="12" s="1"/>
  <c r="H455" i="3"/>
  <c r="T455" i="3" s="1"/>
  <c r="X353" i="12"/>
  <c r="Y353" i="12" s="1"/>
  <c r="Z353" i="12" s="1"/>
  <c r="AA353" i="12" s="1"/>
  <c r="AB353" i="12" s="1"/>
  <c r="AC353" i="12" s="1"/>
  <c r="AM295" i="12"/>
  <c r="AN295" i="12" s="1"/>
  <c r="AO295" i="12" s="1"/>
  <c r="AP295" i="12" s="1"/>
  <c r="AQ295" i="12" s="1"/>
  <c r="AR295" i="12" s="1"/>
  <c r="X295" i="12"/>
  <c r="Y295" i="12" s="1"/>
  <c r="Z295" i="12" s="1"/>
  <c r="AA295" i="12" s="1"/>
  <c r="AB295" i="12" s="1"/>
  <c r="AC295" i="12" s="1"/>
  <c r="H414" i="3"/>
  <c r="T414" i="3" s="1"/>
  <c r="AM94" i="12"/>
  <c r="AN94" i="12" s="1"/>
  <c r="AO94" i="12" s="1"/>
  <c r="AP94" i="12" s="1"/>
  <c r="AQ94" i="12" s="1"/>
  <c r="AR94" i="12" s="1"/>
  <c r="H273" i="3"/>
  <c r="X94" i="12"/>
  <c r="Y94" i="12" s="1"/>
  <c r="Z94" i="12" s="1"/>
  <c r="AA94" i="12" s="1"/>
  <c r="AB94" i="12" s="1"/>
  <c r="AC94" i="12" s="1"/>
  <c r="AM77" i="12"/>
  <c r="AN77" i="12" s="1"/>
  <c r="AO77" i="12" s="1"/>
  <c r="AP77" i="12" s="1"/>
  <c r="AQ77" i="12" s="1"/>
  <c r="AR77" i="12" s="1"/>
  <c r="H85" i="3"/>
  <c r="X77" i="12"/>
  <c r="Y77" i="12" s="1"/>
  <c r="Z77" i="12" s="1"/>
  <c r="AA77" i="12" s="1"/>
  <c r="AB77" i="12" s="1"/>
  <c r="AC77" i="12" s="1"/>
  <c r="AM100" i="12"/>
  <c r="AN100" i="12" s="1"/>
  <c r="AO100" i="12" s="1"/>
  <c r="AP100" i="12" s="1"/>
  <c r="AQ100" i="12" s="1"/>
  <c r="AR100" i="12" s="1"/>
  <c r="X100" i="12"/>
  <c r="Y100" i="12" s="1"/>
  <c r="Z100" i="12" s="1"/>
  <c r="AA100" i="12" s="1"/>
  <c r="AB100" i="12" s="1"/>
  <c r="AC100" i="12" s="1"/>
  <c r="H281" i="3"/>
  <c r="T281" i="3" s="1"/>
  <c r="AM85" i="12"/>
  <c r="AN85" i="12" s="1"/>
  <c r="AO85" i="12" s="1"/>
  <c r="AP85" i="12" s="1"/>
  <c r="AQ85" i="12" s="1"/>
  <c r="AR85" i="12" s="1"/>
  <c r="H358" i="3"/>
  <c r="T358" i="3" s="1"/>
  <c r="X85" i="12"/>
  <c r="Y85" i="12" s="1"/>
  <c r="Z85" i="12" s="1"/>
  <c r="AA85" i="12" s="1"/>
  <c r="AB85" i="12" s="1"/>
  <c r="AC85" i="12" s="1"/>
  <c r="AM322" i="12"/>
  <c r="AN322" i="12" s="1"/>
  <c r="AO322" i="12" s="1"/>
  <c r="AP322" i="12" s="1"/>
  <c r="AQ322" i="12" s="1"/>
  <c r="AR322" i="12" s="1"/>
  <c r="X322" i="12"/>
  <c r="Y322" i="12" s="1"/>
  <c r="Z322" i="12" s="1"/>
  <c r="AA322" i="12" s="1"/>
  <c r="AB322" i="12" s="1"/>
  <c r="AC322" i="12" s="1"/>
  <c r="H447" i="3"/>
  <c r="T447" i="3" s="1"/>
  <c r="AM334" i="12"/>
  <c r="AN334" i="12" s="1"/>
  <c r="AO334" i="12" s="1"/>
  <c r="AP334" i="12" s="1"/>
  <c r="AQ334" i="12" s="1"/>
  <c r="AR334" i="12" s="1"/>
  <c r="H430" i="3"/>
  <c r="T430" i="3" s="1"/>
  <c r="X334" i="12"/>
  <c r="Y334" i="12" s="1"/>
  <c r="Z334" i="12" s="1"/>
  <c r="AA334" i="12" s="1"/>
  <c r="AB334" i="12" s="1"/>
  <c r="AC334" i="12" s="1"/>
  <c r="AM168" i="12"/>
  <c r="AN168" i="12" s="1"/>
  <c r="AO168" i="12" s="1"/>
  <c r="AP168" i="12" s="1"/>
  <c r="AQ168" i="12" s="1"/>
  <c r="AR168" i="12" s="1"/>
  <c r="H163" i="3"/>
  <c r="T163" i="3" s="1"/>
  <c r="X168" i="12"/>
  <c r="Y168" i="12" s="1"/>
  <c r="Z168" i="12" s="1"/>
  <c r="AA168" i="12" s="1"/>
  <c r="AB168" i="12" s="1"/>
  <c r="AC168" i="12" s="1"/>
  <c r="AM249" i="12"/>
  <c r="AN249" i="12" s="1"/>
  <c r="AO249" i="12" s="1"/>
  <c r="AP249" i="12" s="1"/>
  <c r="AQ249" i="12" s="1"/>
  <c r="AR249" i="12" s="1"/>
  <c r="X249" i="12"/>
  <c r="Y249" i="12" s="1"/>
  <c r="Z249" i="12" s="1"/>
  <c r="AA249" i="12" s="1"/>
  <c r="AB249" i="12" s="1"/>
  <c r="AC249" i="12" s="1"/>
  <c r="H219" i="3"/>
  <c r="T219" i="3" s="1"/>
  <c r="AM87" i="12"/>
  <c r="AN87" i="12" s="1"/>
  <c r="AO87" i="12" s="1"/>
  <c r="AP87" i="12" s="1"/>
  <c r="AQ87" i="12" s="1"/>
  <c r="AR87" i="12" s="1"/>
  <c r="H360" i="3"/>
  <c r="T360" i="3" s="1"/>
  <c r="X87" i="12"/>
  <c r="Y87" i="12" s="1"/>
  <c r="Z87" i="12" s="1"/>
  <c r="AA87" i="12" s="1"/>
  <c r="AB87" i="12" s="1"/>
  <c r="AC87" i="12" s="1"/>
  <c r="AM284" i="12"/>
  <c r="AN284" i="12" s="1"/>
  <c r="AO284" i="12" s="1"/>
  <c r="AP284" i="12" s="1"/>
  <c r="AQ284" i="12" s="1"/>
  <c r="AR284" i="12" s="1"/>
  <c r="H403" i="3"/>
  <c r="T403" i="3" s="1"/>
  <c r="X284" i="12"/>
  <c r="Y284" i="12" s="1"/>
  <c r="Z284" i="12" s="1"/>
  <c r="AA284" i="12" s="1"/>
  <c r="AB284" i="12" s="1"/>
  <c r="AC284" i="12" s="1"/>
  <c r="AM331" i="12"/>
  <c r="AN331" i="12" s="1"/>
  <c r="AO331" i="12" s="1"/>
  <c r="AP331" i="12" s="1"/>
  <c r="AQ331" i="12" s="1"/>
  <c r="AR331" i="12" s="1"/>
  <c r="H427" i="3"/>
  <c r="T427" i="3" s="1"/>
  <c r="X331" i="12"/>
  <c r="Y331" i="12" s="1"/>
  <c r="Z331" i="12" s="1"/>
  <c r="AA331" i="12" s="1"/>
  <c r="AB331" i="12" s="1"/>
  <c r="AC331" i="12" s="1"/>
  <c r="AM296" i="12"/>
  <c r="AN296" i="12" s="1"/>
  <c r="AO296" i="12" s="1"/>
  <c r="AP296" i="12" s="1"/>
  <c r="AQ296" i="12" s="1"/>
  <c r="AR296" i="12" s="1"/>
  <c r="X296" i="12"/>
  <c r="Y296" i="12" s="1"/>
  <c r="Z296" i="12" s="1"/>
  <c r="AA296" i="12" s="1"/>
  <c r="AB296" i="12" s="1"/>
  <c r="AC296" i="12" s="1"/>
  <c r="H415" i="3"/>
  <c r="T415" i="3" s="1"/>
  <c r="AM379" i="12"/>
  <c r="AN379" i="12" s="1"/>
  <c r="AO379" i="12" s="1"/>
  <c r="AP379" i="12" s="1"/>
  <c r="AQ379" i="12" s="1"/>
  <c r="AR379" i="12" s="1"/>
  <c r="H438" i="3"/>
  <c r="T438" i="3" s="1"/>
  <c r="X379" i="12"/>
  <c r="Y379" i="12" s="1"/>
  <c r="Z379" i="12" s="1"/>
  <c r="AA379" i="12" s="1"/>
  <c r="AB379" i="12" s="1"/>
  <c r="AC379" i="12" s="1"/>
  <c r="AM118" i="12"/>
  <c r="AN118" i="12" s="1"/>
  <c r="AO118" i="12" s="1"/>
  <c r="AP118" i="12" s="1"/>
  <c r="AQ118" i="12" s="1"/>
  <c r="AR118" i="12" s="1"/>
  <c r="X118" i="12"/>
  <c r="Y118" i="12" s="1"/>
  <c r="Z118" i="12" s="1"/>
  <c r="AA118" i="12" s="1"/>
  <c r="AB118" i="12" s="1"/>
  <c r="AC118" i="12" s="1"/>
  <c r="H321" i="3"/>
  <c r="T321" i="3" s="1"/>
  <c r="AM200" i="12"/>
  <c r="AN200" i="12" s="1"/>
  <c r="AO200" i="12" s="1"/>
  <c r="AP200" i="12" s="1"/>
  <c r="AQ200" i="12" s="1"/>
  <c r="AR200" i="12" s="1"/>
  <c r="H128" i="3"/>
  <c r="T128" i="3" s="1"/>
  <c r="X200" i="12"/>
  <c r="Y200" i="12" s="1"/>
  <c r="Z200" i="12" s="1"/>
  <c r="AA200" i="12" s="1"/>
  <c r="AB200" i="12" s="1"/>
  <c r="AC200" i="12" s="1"/>
  <c r="AM163" i="12"/>
  <c r="AN163" i="12" s="1"/>
  <c r="AO163" i="12" s="1"/>
  <c r="AP163" i="12" s="1"/>
  <c r="AQ163" i="12" s="1"/>
  <c r="AR163" i="12" s="1"/>
  <c r="H253" i="3"/>
  <c r="T253" i="3" s="1"/>
  <c r="X163" i="12"/>
  <c r="Y163" i="12" s="1"/>
  <c r="Z163" i="12" s="1"/>
  <c r="AA163" i="12" s="1"/>
  <c r="AB163" i="12" s="1"/>
  <c r="AC163" i="12" s="1"/>
  <c r="AM131" i="12"/>
  <c r="AN131" i="12" s="1"/>
  <c r="AO131" i="12" s="1"/>
  <c r="AP131" i="12" s="1"/>
  <c r="AQ131" i="12" s="1"/>
  <c r="AR131" i="12" s="1"/>
  <c r="H347" i="3"/>
  <c r="T347" i="3" s="1"/>
  <c r="X131" i="12"/>
  <c r="Y131" i="12" s="1"/>
  <c r="Z131" i="12" s="1"/>
  <c r="AA131" i="12" s="1"/>
  <c r="AB131" i="12" s="1"/>
  <c r="AC131" i="12" s="1"/>
  <c r="F21" i="5"/>
  <c r="F39" i="8"/>
  <c r="AM164" i="12"/>
  <c r="AN164" i="12" s="1"/>
  <c r="AO164" i="12" s="1"/>
  <c r="AP164" i="12" s="1"/>
  <c r="AQ164" i="12" s="1"/>
  <c r="AR164" i="12" s="1"/>
  <c r="X164" i="12"/>
  <c r="Y164" i="12" s="1"/>
  <c r="Z164" i="12" s="1"/>
  <c r="AA164" i="12" s="1"/>
  <c r="AB164" i="12" s="1"/>
  <c r="AC164" i="12" s="1"/>
  <c r="H254" i="3"/>
  <c r="T254" i="3" s="1"/>
  <c r="AM207" i="12"/>
  <c r="AN207" i="12" s="1"/>
  <c r="AO207" i="12" s="1"/>
  <c r="AP207" i="12" s="1"/>
  <c r="AQ207" i="12" s="1"/>
  <c r="AR207" i="12" s="1"/>
  <c r="H177" i="3"/>
  <c r="T177" i="3" s="1"/>
  <c r="X207" i="12"/>
  <c r="Y207" i="12" s="1"/>
  <c r="Z207" i="12" s="1"/>
  <c r="AA207" i="12" s="1"/>
  <c r="AB207" i="12" s="1"/>
  <c r="AC207" i="12" s="1"/>
  <c r="AM146" i="12"/>
  <c r="AN146" i="12" s="1"/>
  <c r="AO146" i="12" s="1"/>
  <c r="AP146" i="12" s="1"/>
  <c r="AQ146" i="12" s="1"/>
  <c r="AR146" i="12" s="1"/>
  <c r="X146" i="12"/>
  <c r="Y146" i="12" s="1"/>
  <c r="Z146" i="12" s="1"/>
  <c r="AA146" i="12" s="1"/>
  <c r="AB146" i="12" s="1"/>
  <c r="AC146" i="12" s="1"/>
  <c r="H137" i="3"/>
  <c r="T137" i="3" s="1"/>
  <c r="AM345" i="12"/>
  <c r="AN345" i="12" s="1"/>
  <c r="AO345" i="12" s="1"/>
  <c r="AP345" i="12" s="1"/>
  <c r="AQ345" i="12" s="1"/>
  <c r="AR345" i="12" s="1"/>
  <c r="H334" i="3"/>
  <c r="T334" i="3" s="1"/>
  <c r="X345" i="12"/>
  <c r="Y345" i="12" s="1"/>
  <c r="Z345" i="12" s="1"/>
  <c r="AA345" i="12" s="1"/>
  <c r="AB345" i="12" s="1"/>
  <c r="AC345" i="12" s="1"/>
  <c r="AM327" i="12"/>
  <c r="AN327" i="12" s="1"/>
  <c r="AO327" i="12" s="1"/>
  <c r="AP327" i="12" s="1"/>
  <c r="AQ327" i="12" s="1"/>
  <c r="AR327" i="12" s="1"/>
  <c r="H482" i="3"/>
  <c r="T482" i="3" s="1"/>
  <c r="X327" i="12"/>
  <c r="Y327" i="12" s="1"/>
  <c r="Z327" i="12" s="1"/>
  <c r="AA327" i="12" s="1"/>
  <c r="AB327" i="12" s="1"/>
  <c r="AC327" i="12" s="1"/>
  <c r="AM171" i="12"/>
  <c r="AN171" i="12" s="1"/>
  <c r="AO171" i="12" s="1"/>
  <c r="AP171" i="12" s="1"/>
  <c r="AQ171" i="12" s="1"/>
  <c r="AR171" i="12" s="1"/>
  <c r="H142" i="3"/>
  <c r="T142" i="3" s="1"/>
  <c r="X171" i="12"/>
  <c r="Y171" i="12" s="1"/>
  <c r="Z171" i="12" s="1"/>
  <c r="AA171" i="12" s="1"/>
  <c r="AB171" i="12" s="1"/>
  <c r="AC171" i="12" s="1"/>
  <c r="AM37" i="12"/>
  <c r="AN37" i="12" s="1"/>
  <c r="AO37" i="12" s="1"/>
  <c r="AP37" i="12" s="1"/>
  <c r="AQ37" i="12" s="1"/>
  <c r="AR37" i="12" s="1"/>
  <c r="H49" i="3"/>
  <c r="X37" i="12"/>
  <c r="Y37" i="12" s="1"/>
  <c r="Z37" i="12" s="1"/>
  <c r="AA37" i="12" s="1"/>
  <c r="AB37" i="12" s="1"/>
  <c r="AC37" i="12" s="1"/>
  <c r="AM281" i="12"/>
  <c r="AN281" i="12" s="1"/>
  <c r="AO281" i="12" s="1"/>
  <c r="AP281" i="12" s="1"/>
  <c r="AQ281" i="12" s="1"/>
  <c r="AR281" i="12" s="1"/>
  <c r="X281" i="12"/>
  <c r="Y281" i="12" s="1"/>
  <c r="Z281" i="12" s="1"/>
  <c r="AA281" i="12" s="1"/>
  <c r="AB281" i="12" s="1"/>
  <c r="AC281" i="12" s="1"/>
  <c r="H400" i="3"/>
  <c r="T400" i="3" s="1"/>
  <c r="AM174" i="12"/>
  <c r="AN174" i="12" s="1"/>
  <c r="AO174" i="12" s="1"/>
  <c r="AP174" i="12" s="1"/>
  <c r="AQ174" i="12" s="1"/>
  <c r="AR174" i="12" s="1"/>
  <c r="X174" i="12"/>
  <c r="Y174" i="12" s="1"/>
  <c r="Z174" i="12" s="1"/>
  <c r="AA174" i="12" s="1"/>
  <c r="AB174" i="12" s="1"/>
  <c r="AC174" i="12" s="1"/>
  <c r="H145" i="3"/>
  <c r="T145" i="3" s="1"/>
  <c r="AM286" i="12"/>
  <c r="AN286" i="12" s="1"/>
  <c r="AO286" i="12" s="1"/>
  <c r="AP286" i="12" s="1"/>
  <c r="AQ286" i="12" s="1"/>
  <c r="AR286" i="12" s="1"/>
  <c r="H405" i="3"/>
  <c r="T405" i="3" s="1"/>
  <c r="X286" i="12"/>
  <c r="Y286" i="12" s="1"/>
  <c r="Z286" i="12" s="1"/>
  <c r="AA286" i="12" s="1"/>
  <c r="AB286" i="12" s="1"/>
  <c r="AC286" i="12" s="1"/>
  <c r="AM76" i="12"/>
  <c r="AN76" i="12" s="1"/>
  <c r="AO76" i="12" s="1"/>
  <c r="AP76" i="12" s="1"/>
  <c r="AQ76" i="12" s="1"/>
  <c r="AR76" i="12" s="1"/>
  <c r="H84" i="3"/>
  <c r="X76" i="12"/>
  <c r="Y76" i="12" s="1"/>
  <c r="Z76" i="12" s="1"/>
  <c r="AA76" i="12" s="1"/>
  <c r="AB76" i="12" s="1"/>
  <c r="AC76" i="12" s="1"/>
  <c r="AM182" i="12"/>
  <c r="AN182" i="12" s="1"/>
  <c r="AO182" i="12" s="1"/>
  <c r="AP182" i="12" s="1"/>
  <c r="AQ182" i="12" s="1"/>
  <c r="AR182" i="12" s="1"/>
  <c r="H153" i="3"/>
  <c r="T153" i="3" s="1"/>
  <c r="X182" i="12"/>
  <c r="Y182" i="12" s="1"/>
  <c r="Z182" i="12" s="1"/>
  <c r="AA182" i="12" s="1"/>
  <c r="AB182" i="12" s="1"/>
  <c r="AC182" i="12" s="1"/>
  <c r="AM53" i="12"/>
  <c r="AN53" i="12" s="1"/>
  <c r="AO53" i="12" s="1"/>
  <c r="AP53" i="12" s="1"/>
  <c r="AQ53" i="12" s="1"/>
  <c r="AR53" i="12" s="1"/>
  <c r="X53" i="12"/>
  <c r="Y53" i="12" s="1"/>
  <c r="Z53" i="12" s="1"/>
  <c r="AA53" i="12" s="1"/>
  <c r="AB53" i="12" s="1"/>
  <c r="AC53" i="12" s="1"/>
  <c r="H61" i="3"/>
  <c r="AM42" i="12"/>
  <c r="AN42" i="12" s="1"/>
  <c r="AO42" i="12" s="1"/>
  <c r="AP42" i="12" s="1"/>
  <c r="AQ42" i="12" s="1"/>
  <c r="AR42" i="12" s="1"/>
  <c r="H52" i="3"/>
  <c r="X42" i="12"/>
  <c r="Y42" i="12" s="1"/>
  <c r="Z42" i="12" s="1"/>
  <c r="AA42" i="12" s="1"/>
  <c r="AB42" i="12" s="1"/>
  <c r="AC42" i="12" s="1"/>
  <c r="AM305" i="12"/>
  <c r="AN305" i="12" s="1"/>
  <c r="AO305" i="12" s="1"/>
  <c r="AP305" i="12" s="1"/>
  <c r="AQ305" i="12" s="1"/>
  <c r="AR305" i="12" s="1"/>
  <c r="H373" i="3"/>
  <c r="T373" i="3" s="1"/>
  <c r="X305" i="12"/>
  <c r="Y305" i="12" s="1"/>
  <c r="Z305" i="12" s="1"/>
  <c r="AA305" i="12" s="1"/>
  <c r="AB305" i="12" s="1"/>
  <c r="AC305" i="12" s="1"/>
  <c r="AM203" i="12"/>
  <c r="AN203" i="12" s="1"/>
  <c r="AO203" i="12" s="1"/>
  <c r="AP203" i="12" s="1"/>
  <c r="AQ203" i="12" s="1"/>
  <c r="AR203" i="12" s="1"/>
  <c r="X203" i="12"/>
  <c r="Y203" i="12" s="1"/>
  <c r="Z203" i="12" s="1"/>
  <c r="AA203" i="12" s="1"/>
  <c r="AB203" i="12" s="1"/>
  <c r="AC203" i="12" s="1"/>
  <c r="H173" i="3"/>
  <c r="T173" i="3" s="1"/>
  <c r="AM155" i="12"/>
  <c r="AN155" i="12" s="1"/>
  <c r="AO155" i="12" s="1"/>
  <c r="AP155" i="12" s="1"/>
  <c r="AQ155" i="12" s="1"/>
  <c r="AR155" i="12" s="1"/>
  <c r="X155" i="12"/>
  <c r="Y155" i="12" s="1"/>
  <c r="Z155" i="12" s="1"/>
  <c r="AA155" i="12" s="1"/>
  <c r="AB155" i="12" s="1"/>
  <c r="AC155" i="12" s="1"/>
  <c r="H245" i="3"/>
  <c r="T245" i="3" s="1"/>
  <c r="AM258" i="12"/>
  <c r="AN258" i="12" s="1"/>
  <c r="AO258" i="12" s="1"/>
  <c r="AP258" i="12" s="1"/>
  <c r="AQ258" i="12" s="1"/>
  <c r="AR258" i="12" s="1"/>
  <c r="H228" i="3"/>
  <c r="T228" i="3" s="1"/>
  <c r="X258" i="12"/>
  <c r="Y258" i="12" s="1"/>
  <c r="Z258" i="12" s="1"/>
  <c r="AA258" i="12" s="1"/>
  <c r="AB258" i="12" s="1"/>
  <c r="AC258" i="12" s="1"/>
  <c r="AM35" i="12"/>
  <c r="AN35" i="12" s="1"/>
  <c r="AO35" i="12" s="1"/>
  <c r="AP35" i="12" s="1"/>
  <c r="AQ35" i="12" s="1"/>
  <c r="AR35" i="12" s="1"/>
  <c r="H47" i="3"/>
  <c r="X35" i="12"/>
  <c r="Y35" i="12" s="1"/>
  <c r="Z35" i="12" s="1"/>
  <c r="AA35" i="12" s="1"/>
  <c r="AB35" i="12" s="1"/>
  <c r="AC35" i="12" s="1"/>
  <c r="AM23" i="12"/>
  <c r="AN23" i="12" s="1"/>
  <c r="AO23" i="12" s="1"/>
  <c r="AP23" i="12" s="1"/>
  <c r="AQ23" i="12" s="1"/>
  <c r="AR23" i="12" s="1"/>
  <c r="X23" i="12"/>
  <c r="Y23" i="12" s="1"/>
  <c r="Z23" i="12" s="1"/>
  <c r="AA23" i="12" s="1"/>
  <c r="AB23" i="12" s="1"/>
  <c r="AC23" i="12" s="1"/>
  <c r="H37" i="3"/>
  <c r="AM96" i="12"/>
  <c r="AN96" i="12" s="1"/>
  <c r="AO96" i="12" s="1"/>
  <c r="AP96" i="12" s="1"/>
  <c r="AQ96" i="12" s="1"/>
  <c r="AR96" i="12" s="1"/>
  <c r="X96" i="12"/>
  <c r="Y96" i="12" s="1"/>
  <c r="Z96" i="12" s="1"/>
  <c r="AA96" i="12" s="1"/>
  <c r="AB96" i="12" s="1"/>
  <c r="AC96" i="12" s="1"/>
  <c r="H277" i="3"/>
  <c r="AM385" i="12"/>
  <c r="AN385" i="12" s="1"/>
  <c r="AO385" i="12" s="1"/>
  <c r="AP385" i="12" s="1"/>
  <c r="AQ385" i="12" s="1"/>
  <c r="AR385" i="12" s="1"/>
  <c r="X385" i="12"/>
  <c r="Y385" i="12" s="1"/>
  <c r="Z385" i="12" s="1"/>
  <c r="AA385" i="12" s="1"/>
  <c r="AB385" i="12" s="1"/>
  <c r="AC385" i="12" s="1"/>
  <c r="H313" i="3"/>
  <c r="T313" i="3" s="1"/>
  <c r="AM330" i="12"/>
  <c r="AN330" i="12" s="1"/>
  <c r="AO330" i="12" s="1"/>
  <c r="AP330" i="12" s="1"/>
  <c r="AQ330" i="12" s="1"/>
  <c r="AR330" i="12" s="1"/>
  <c r="H450" i="3"/>
  <c r="T450" i="3" s="1"/>
  <c r="X330" i="12"/>
  <c r="Y330" i="12" s="1"/>
  <c r="Z330" i="12" s="1"/>
  <c r="AA330" i="12" s="1"/>
  <c r="AB330" i="12" s="1"/>
  <c r="AC330" i="12" s="1"/>
  <c r="AM202" i="12"/>
  <c r="AN202" i="12" s="1"/>
  <c r="AO202" i="12" s="1"/>
  <c r="AP202" i="12" s="1"/>
  <c r="AQ202" i="12" s="1"/>
  <c r="AR202" i="12" s="1"/>
  <c r="X202" i="12"/>
  <c r="Y202" i="12" s="1"/>
  <c r="Z202" i="12" s="1"/>
  <c r="AA202" i="12" s="1"/>
  <c r="AB202" i="12" s="1"/>
  <c r="AC202" i="12" s="1"/>
  <c r="H130" i="3"/>
  <c r="T130" i="3" s="1"/>
  <c r="AM117" i="12"/>
  <c r="AN117" i="12" s="1"/>
  <c r="AO117" i="12" s="1"/>
  <c r="AP117" i="12" s="1"/>
  <c r="AQ117" i="12" s="1"/>
  <c r="AR117" i="12" s="1"/>
  <c r="H320" i="3"/>
  <c r="X117" i="12"/>
  <c r="Y117" i="12" s="1"/>
  <c r="Z117" i="12" s="1"/>
  <c r="AA117" i="12" s="1"/>
  <c r="AB117" i="12" s="1"/>
  <c r="AC117" i="12" s="1"/>
  <c r="AM86" i="12"/>
  <c r="AN86" i="12" s="1"/>
  <c r="AO86" i="12" s="1"/>
  <c r="AP86" i="12" s="1"/>
  <c r="AQ86" i="12" s="1"/>
  <c r="AR86" i="12" s="1"/>
  <c r="H359" i="3"/>
  <c r="T359" i="3" s="1"/>
  <c r="X86" i="12"/>
  <c r="Y86" i="12" s="1"/>
  <c r="Z86" i="12" s="1"/>
  <c r="AA86" i="12" s="1"/>
  <c r="AB86" i="12" s="1"/>
  <c r="AC86" i="12" s="1"/>
  <c r="AM98" i="12"/>
  <c r="AN98" i="12" s="1"/>
  <c r="AO98" i="12" s="1"/>
  <c r="AP98" i="12" s="1"/>
  <c r="AQ98" i="12" s="1"/>
  <c r="AR98" i="12" s="1"/>
  <c r="H279" i="3"/>
  <c r="T279" i="3" s="1"/>
  <c r="X98" i="12"/>
  <c r="Y98" i="12" s="1"/>
  <c r="Z98" i="12" s="1"/>
  <c r="AA98" i="12" s="1"/>
  <c r="AB98" i="12" s="1"/>
  <c r="AC98" i="12" s="1"/>
  <c r="AM259" i="12"/>
  <c r="AN259" i="12" s="1"/>
  <c r="AO259" i="12" s="1"/>
  <c r="AP259" i="12" s="1"/>
  <c r="AQ259" i="12" s="1"/>
  <c r="AR259" i="12" s="1"/>
  <c r="H229" i="3"/>
  <c r="T229" i="3" s="1"/>
  <c r="X259" i="12"/>
  <c r="Y259" i="12" s="1"/>
  <c r="Z259" i="12" s="1"/>
  <c r="AA259" i="12" s="1"/>
  <c r="AB259" i="12" s="1"/>
  <c r="AC259" i="12" s="1"/>
  <c r="AM391" i="12"/>
  <c r="AN391" i="12" s="1"/>
  <c r="AO391" i="12" s="1"/>
  <c r="AP391" i="12" s="1"/>
  <c r="AQ391" i="12" s="1"/>
  <c r="AR391" i="12" s="1"/>
  <c r="X391" i="12"/>
  <c r="Y391" i="12" s="1"/>
  <c r="Z391" i="12" s="1"/>
  <c r="AA391" i="12" s="1"/>
  <c r="AB391" i="12" s="1"/>
  <c r="AC391" i="12" s="1"/>
  <c r="H121" i="3"/>
  <c r="T121" i="3" s="1"/>
  <c r="AM24" i="12"/>
  <c r="AN24" i="12" s="1"/>
  <c r="AO24" i="12" s="1"/>
  <c r="AP24" i="12" s="1"/>
  <c r="AQ24" i="12" s="1"/>
  <c r="AR24" i="12" s="1"/>
  <c r="X24" i="12"/>
  <c r="Y24" i="12" s="1"/>
  <c r="Z24" i="12" s="1"/>
  <c r="AA24" i="12" s="1"/>
  <c r="AB24" i="12" s="1"/>
  <c r="AC24" i="12" s="1"/>
  <c r="H38" i="3"/>
  <c r="AM121" i="12"/>
  <c r="AN121" i="12" s="1"/>
  <c r="AO121" i="12" s="1"/>
  <c r="AP121" i="12" s="1"/>
  <c r="AQ121" i="12" s="1"/>
  <c r="AR121" i="12" s="1"/>
  <c r="H324" i="3"/>
  <c r="T324" i="3" s="1"/>
  <c r="X121" i="12"/>
  <c r="Y121" i="12" s="1"/>
  <c r="Z121" i="12" s="1"/>
  <c r="AA121" i="12" s="1"/>
  <c r="AB121" i="12" s="1"/>
  <c r="AC121" i="12" s="1"/>
  <c r="AM235" i="12"/>
  <c r="AN235" i="12" s="1"/>
  <c r="AO235" i="12" s="1"/>
  <c r="AP235" i="12" s="1"/>
  <c r="AQ235" i="12" s="1"/>
  <c r="AR235" i="12" s="1"/>
  <c r="H205" i="3"/>
  <c r="T205" i="3" s="1"/>
  <c r="X235" i="12"/>
  <c r="Y235" i="12" s="1"/>
  <c r="Z235" i="12" s="1"/>
  <c r="AA235" i="12" s="1"/>
  <c r="AB235" i="12" s="1"/>
  <c r="AC235" i="12" s="1"/>
  <c r="AM221" i="12"/>
  <c r="AN221" i="12" s="1"/>
  <c r="AO221" i="12" s="1"/>
  <c r="AP221" i="12" s="1"/>
  <c r="AQ221" i="12" s="1"/>
  <c r="AR221" i="12" s="1"/>
  <c r="H191" i="3"/>
  <c r="T191" i="3" s="1"/>
  <c r="X221" i="12"/>
  <c r="Y221" i="12" s="1"/>
  <c r="Z221" i="12" s="1"/>
  <c r="AA221" i="12" s="1"/>
  <c r="AB221" i="12" s="1"/>
  <c r="AC221" i="12" s="1"/>
  <c r="AM134" i="12"/>
  <c r="AN134" i="12" s="1"/>
  <c r="AO134" i="12" s="1"/>
  <c r="AP134" i="12" s="1"/>
  <c r="AQ134" i="12" s="1"/>
  <c r="AR134" i="12" s="1"/>
  <c r="H350" i="3"/>
  <c r="T350" i="3" s="1"/>
  <c r="X134" i="12"/>
  <c r="Y134" i="12" s="1"/>
  <c r="Z134" i="12" s="1"/>
  <c r="AA134" i="12" s="1"/>
  <c r="AB134" i="12" s="1"/>
  <c r="AC134" i="12" s="1"/>
  <c r="AM145" i="12"/>
  <c r="AN145" i="12" s="1"/>
  <c r="AO145" i="12" s="1"/>
  <c r="AP145" i="12" s="1"/>
  <c r="AQ145" i="12" s="1"/>
  <c r="AR145" i="12" s="1"/>
  <c r="H136" i="3"/>
  <c r="T136" i="3" s="1"/>
  <c r="X145" i="12"/>
  <c r="Y145" i="12" s="1"/>
  <c r="Z145" i="12" s="1"/>
  <c r="AA145" i="12" s="1"/>
  <c r="AB145" i="12" s="1"/>
  <c r="AC145" i="12" s="1"/>
  <c r="H485" i="3"/>
  <c r="T485" i="3" s="1"/>
  <c r="D421" i="1"/>
  <c r="AS124" i="12"/>
  <c r="AT124" i="12" s="1"/>
  <c r="AU124" i="12" s="1"/>
  <c r="AV124" i="12" s="1"/>
  <c r="AW124" i="12" s="1"/>
  <c r="AX124" i="12" s="1"/>
  <c r="AZ124" i="12" s="1"/>
  <c r="AY124" i="12" a="1"/>
  <c r="AY124" i="12" s="1"/>
  <c r="O341" i="3" s="1"/>
  <c r="Q75" i="3"/>
  <c r="R75" i="3"/>
  <c r="G490" i="3"/>
  <c r="G489" i="3" s="1"/>
  <c r="G27" i="5" s="1"/>
  <c r="I144" i="12"/>
  <c r="J144" i="12" s="1"/>
  <c r="K144" i="12" s="1"/>
  <c r="L144" i="12" s="1"/>
  <c r="M144" i="12" s="1"/>
  <c r="N144" i="12" s="1"/>
  <c r="BB67" i="12"/>
  <c r="BC67" i="12" s="1"/>
  <c r="BD67" i="12" s="1"/>
  <c r="BE67" i="12" s="1"/>
  <c r="BF67" i="12" s="1"/>
  <c r="BG67" i="12" s="1"/>
  <c r="BH67" i="12" s="1"/>
  <c r="BI67" i="12" s="1"/>
  <c r="BJ67" i="12" s="1"/>
  <c r="BK67" i="12" s="1"/>
  <c r="BL67" i="12" s="1"/>
  <c r="BM67" i="12" s="1"/>
  <c r="BN67" i="12" s="1"/>
  <c r="U75" i="3"/>
  <c r="AD124" i="12"/>
  <c r="AE124" i="12" s="1"/>
  <c r="AF124" i="12" s="1"/>
  <c r="AG124" i="12" s="1"/>
  <c r="AH124" i="12" s="1"/>
  <c r="AI124" i="12" s="1"/>
  <c r="AK124" i="12" s="1" a="1"/>
  <c r="AK124" i="12" s="1"/>
  <c r="AJ124" i="12" a="1"/>
  <c r="AJ124" i="12" s="1"/>
  <c r="P341" i="3" s="1"/>
  <c r="T341" i="3"/>
  <c r="D147" i="12"/>
  <c r="D169" i="12"/>
  <c r="D357" i="12"/>
  <c r="T68" i="3" l="1"/>
  <c r="D60" i="30"/>
  <c r="T78" i="3"/>
  <c r="D70" i="30"/>
  <c r="T38" i="3"/>
  <c r="D30" i="30"/>
  <c r="T22" i="3"/>
  <c r="D18" i="30"/>
  <c r="T55" i="3"/>
  <c r="D47" i="30"/>
  <c r="T35" i="3"/>
  <c r="D27" i="30"/>
  <c r="T20" i="3"/>
  <c r="D16" i="30"/>
  <c r="T59" i="3"/>
  <c r="D51" i="30"/>
  <c r="T54" i="3"/>
  <c r="D46" i="30"/>
  <c r="T83" i="3"/>
  <c r="D75" i="30"/>
  <c r="T72" i="3"/>
  <c r="D64" i="30"/>
  <c r="T61" i="3"/>
  <c r="D53" i="30"/>
  <c r="T14" i="3"/>
  <c r="D10" i="30"/>
  <c r="T86" i="3"/>
  <c r="D78" i="30"/>
  <c r="T82" i="3"/>
  <c r="D74" i="30"/>
  <c r="T88" i="3"/>
  <c r="D80" i="30"/>
  <c r="T64" i="3"/>
  <c r="D56" i="30"/>
  <c r="T21" i="3"/>
  <c r="D17" i="30"/>
  <c r="T23" i="3"/>
  <c r="D19" i="30"/>
  <c r="T37" i="3"/>
  <c r="D29" i="30"/>
  <c r="T85" i="3"/>
  <c r="D77" i="30"/>
  <c r="T41" i="3"/>
  <c r="D33" i="30"/>
  <c r="T43" i="3"/>
  <c r="D35" i="30"/>
  <c r="T42" i="3"/>
  <c r="D34" i="30"/>
  <c r="T57" i="3"/>
  <c r="D49" i="30"/>
  <c r="T19" i="3"/>
  <c r="D15" i="30"/>
  <c r="T44" i="3"/>
  <c r="D36" i="30"/>
  <c r="T80" i="3"/>
  <c r="D72" i="30"/>
  <c r="T60" i="3"/>
  <c r="D52" i="30"/>
  <c r="T46" i="3"/>
  <c r="D38" i="30"/>
  <c r="T12" i="3"/>
  <c r="D8" i="30"/>
  <c r="T40" i="3"/>
  <c r="D32" i="30"/>
  <c r="T33" i="3"/>
  <c r="D25" i="30"/>
  <c r="T56" i="3"/>
  <c r="D48" i="30"/>
  <c r="T48" i="3"/>
  <c r="D40" i="30"/>
  <c r="T47" i="3"/>
  <c r="D39" i="30"/>
  <c r="T84" i="3"/>
  <c r="D76" i="30"/>
  <c r="T49" i="3"/>
  <c r="D41" i="30"/>
  <c r="T77" i="3"/>
  <c r="D69" i="30"/>
  <c r="T32" i="3"/>
  <c r="D24" i="30"/>
  <c r="T39" i="3"/>
  <c r="D31" i="30"/>
  <c r="T13" i="3"/>
  <c r="D9" i="30"/>
  <c r="T45" i="3"/>
  <c r="D37" i="30"/>
  <c r="T34" i="3"/>
  <c r="D26" i="30"/>
  <c r="T51" i="3"/>
  <c r="D43" i="30"/>
  <c r="T69" i="3"/>
  <c r="D61" i="30"/>
  <c r="T53" i="3"/>
  <c r="D45" i="30"/>
  <c r="T58" i="3"/>
  <c r="D50" i="30"/>
  <c r="T89" i="3"/>
  <c r="D81" i="30"/>
  <c r="T87" i="3"/>
  <c r="D79" i="30"/>
  <c r="T79" i="3"/>
  <c r="D71" i="30"/>
  <c r="T71" i="3"/>
  <c r="D63" i="30"/>
  <c r="T63" i="3"/>
  <c r="D55" i="30"/>
  <c r="T36" i="3"/>
  <c r="D28" i="30"/>
  <c r="T52" i="3"/>
  <c r="D44" i="30"/>
  <c r="T15" i="3"/>
  <c r="D11" i="30"/>
  <c r="T81" i="3"/>
  <c r="D73" i="30"/>
  <c r="T70" i="3"/>
  <c r="D62" i="30"/>
  <c r="T50" i="3"/>
  <c r="D42" i="30"/>
  <c r="T62" i="3"/>
  <c r="D54" i="30"/>
  <c r="N356" i="3"/>
  <c r="N62" i="5" s="1"/>
  <c r="N319" i="3"/>
  <c r="N91" i="3"/>
  <c r="N74" i="3"/>
  <c r="N125" i="3"/>
  <c r="N58" i="5" s="1"/>
  <c r="N259" i="3"/>
  <c r="X348" i="12"/>
  <c r="Y348" i="12" s="1"/>
  <c r="Z348" i="12" s="1"/>
  <c r="AA348" i="12" s="1"/>
  <c r="AB348" i="12" s="1"/>
  <c r="AC348" i="12" s="1"/>
  <c r="AM342" i="12"/>
  <c r="AN342" i="12" s="1"/>
  <c r="AO342" i="12" s="1"/>
  <c r="AP342" i="12" s="1"/>
  <c r="AQ342" i="12" s="1"/>
  <c r="AR342" i="12" s="1"/>
  <c r="X107" i="12"/>
  <c r="Y107" i="12" s="1"/>
  <c r="Z107" i="12" s="1"/>
  <c r="AA107" i="12" s="1"/>
  <c r="AB107" i="12" s="1"/>
  <c r="AC107" i="12" s="1"/>
  <c r="H331" i="3"/>
  <c r="T331" i="3" s="1"/>
  <c r="AM348" i="12"/>
  <c r="AN348" i="12" s="1"/>
  <c r="AO348" i="12" s="1"/>
  <c r="AP348" i="12" s="1"/>
  <c r="AQ348" i="12" s="1"/>
  <c r="AR348" i="12" s="1"/>
  <c r="H365" i="3"/>
  <c r="T365" i="3" s="1"/>
  <c r="X383" i="12"/>
  <c r="Y383" i="12" s="1"/>
  <c r="Z383" i="12" s="1"/>
  <c r="AA383" i="12" s="1"/>
  <c r="AB383" i="12" s="1"/>
  <c r="AC383" i="12" s="1"/>
  <c r="H168" i="3"/>
  <c r="T168" i="3" s="1"/>
  <c r="H311" i="3"/>
  <c r="T311" i="3" s="1"/>
  <c r="X233" i="12"/>
  <c r="Y233" i="12" s="1"/>
  <c r="Z233" i="12" s="1"/>
  <c r="AA233" i="12" s="1"/>
  <c r="AB233" i="12" s="1"/>
  <c r="AC233" i="12" s="1"/>
  <c r="AD233" i="12" s="1"/>
  <c r="AE233" i="12" s="1"/>
  <c r="AF233" i="12" s="1"/>
  <c r="AG233" i="12" s="1"/>
  <c r="AH233" i="12" s="1"/>
  <c r="AI233" i="12" s="1"/>
  <c r="AJ233" i="12" s="1" a="1"/>
  <c r="AJ233" i="12" s="1"/>
  <c r="P203" i="3" s="1"/>
  <c r="H203" i="3"/>
  <c r="T203" i="3" s="1"/>
  <c r="X273" i="12"/>
  <c r="Y273" i="12" s="1"/>
  <c r="Z273" i="12" s="1"/>
  <c r="AA273" i="12" s="1"/>
  <c r="AB273" i="12" s="1"/>
  <c r="AC273" i="12" s="1"/>
  <c r="H389" i="3"/>
  <c r="T389" i="3" s="1"/>
  <c r="N30" i="3"/>
  <c r="N276" i="3"/>
  <c r="X73" i="12"/>
  <c r="Y73" i="12" s="1"/>
  <c r="Z73" i="12" s="1"/>
  <c r="AA73" i="12" s="1"/>
  <c r="AB73" i="12" s="1"/>
  <c r="AC73" i="12" s="1"/>
  <c r="AM256" i="12"/>
  <c r="AN256" i="12" s="1"/>
  <c r="AO256" i="12" s="1"/>
  <c r="AP256" i="12" s="1"/>
  <c r="AQ256" i="12" s="1"/>
  <c r="AR256" i="12" s="1"/>
  <c r="X354" i="12"/>
  <c r="Y354" i="12" s="1"/>
  <c r="Z354" i="12" s="1"/>
  <c r="AA354" i="12" s="1"/>
  <c r="AB354" i="12" s="1"/>
  <c r="AC354" i="12" s="1"/>
  <c r="X338" i="12"/>
  <c r="Y338" i="12" s="1"/>
  <c r="Z338" i="12" s="1"/>
  <c r="AA338" i="12" s="1"/>
  <c r="AB338" i="12" s="1"/>
  <c r="AC338" i="12" s="1"/>
  <c r="N340" i="3"/>
  <c r="AD327" i="12"/>
  <c r="AE327" i="12" s="1"/>
  <c r="AF327" i="12" s="1"/>
  <c r="AG327" i="12" s="1"/>
  <c r="AH327" i="12" s="1"/>
  <c r="AI327" i="12" s="1"/>
  <c r="AK327" i="12" s="1" a="1"/>
  <c r="AK327" i="12" s="1"/>
  <c r="AS207" i="12"/>
  <c r="AT207" i="12" s="1"/>
  <c r="AU207" i="12" s="1"/>
  <c r="AV207" i="12" s="1"/>
  <c r="AW207" i="12" s="1"/>
  <c r="AX207" i="12" s="1"/>
  <c r="AZ207" i="12" s="1"/>
  <c r="AD305" i="12"/>
  <c r="AE305" i="12" s="1"/>
  <c r="AF305" i="12" s="1"/>
  <c r="AG305" i="12" s="1"/>
  <c r="AH305" i="12" s="1"/>
  <c r="AI305" i="12" s="1"/>
  <c r="AK305" i="12" s="1" a="1"/>
  <c r="AK305" i="12" s="1"/>
  <c r="AD37" i="12"/>
  <c r="AE37" i="12" s="1"/>
  <c r="AF37" i="12" s="1"/>
  <c r="AG37" i="12" s="1"/>
  <c r="AH37" i="12" s="1"/>
  <c r="AI37" i="12" s="1"/>
  <c r="AK37" i="12" s="1" a="1"/>
  <c r="AK37" i="12" s="1"/>
  <c r="AD344" i="12"/>
  <c r="AE344" i="12" s="1"/>
  <c r="AF344" i="12" s="1"/>
  <c r="AG344" i="12" s="1"/>
  <c r="AH344" i="12" s="1"/>
  <c r="AI344" i="12" s="1"/>
  <c r="AJ344" i="12" s="1" a="1"/>
  <c r="AJ344" i="12" s="1"/>
  <c r="P333" i="3" s="1"/>
  <c r="AD289" i="12"/>
  <c r="AE289" i="12" s="1"/>
  <c r="AF289" i="12" s="1"/>
  <c r="AG289" i="12" s="1"/>
  <c r="AH289" i="12" s="1"/>
  <c r="AI289" i="12" s="1"/>
  <c r="AJ289" i="12" s="1" a="1"/>
  <c r="AJ289" i="12" s="1"/>
  <c r="P408" i="3" s="1"/>
  <c r="AS68" i="12"/>
  <c r="AT68" i="12" s="1"/>
  <c r="AU68" i="12" s="1"/>
  <c r="AV68" i="12" s="1"/>
  <c r="AW68" i="12" s="1"/>
  <c r="AX68" i="12" s="1"/>
  <c r="AZ68" i="12" s="1"/>
  <c r="AS69" i="12"/>
  <c r="AT69" i="12" s="1"/>
  <c r="AU69" i="12" s="1"/>
  <c r="AV69" i="12" s="1"/>
  <c r="AW69" i="12" s="1"/>
  <c r="AX69" i="12" s="1"/>
  <c r="AZ69" i="12" s="1"/>
  <c r="AY69" i="12" a="1"/>
  <c r="AY69" i="12" s="1"/>
  <c r="O77" i="3" s="1"/>
  <c r="AD379" i="12"/>
  <c r="AE379" i="12" s="1"/>
  <c r="AF379" i="12" s="1"/>
  <c r="AG379" i="12" s="1"/>
  <c r="AH379" i="12" s="1"/>
  <c r="AI379" i="12" s="1"/>
  <c r="AK379" i="12" s="1" a="1"/>
  <c r="AK379" i="12" s="1"/>
  <c r="AD94" i="12"/>
  <c r="AE94" i="12" s="1"/>
  <c r="AF94" i="12" s="1"/>
  <c r="AG94" i="12" s="1"/>
  <c r="AH94" i="12" s="1"/>
  <c r="AI94" i="12" s="1"/>
  <c r="AJ94" i="12" s="1" a="1"/>
  <c r="AJ94" i="12" s="1"/>
  <c r="P273" i="3" s="1"/>
  <c r="AD46" i="12"/>
  <c r="AE46" i="12" s="1"/>
  <c r="AF46" i="12" s="1"/>
  <c r="AG46" i="12" s="1"/>
  <c r="AH46" i="12" s="1"/>
  <c r="AI46" i="12" s="1"/>
  <c r="AK46" i="12" s="1" a="1"/>
  <c r="AK46" i="12" s="1"/>
  <c r="AD362" i="12"/>
  <c r="AE362" i="12" s="1"/>
  <c r="AF362" i="12" s="1"/>
  <c r="AG362" i="12" s="1"/>
  <c r="AH362" i="12" s="1"/>
  <c r="AI362" i="12" s="1"/>
  <c r="AK362" i="12" s="1" a="1"/>
  <c r="AK362" i="12" s="1"/>
  <c r="AS307" i="12"/>
  <c r="AT307" i="12" s="1"/>
  <c r="AU307" i="12" s="1"/>
  <c r="AV307" i="12" s="1"/>
  <c r="AW307" i="12" s="1"/>
  <c r="AX307" i="12" s="1"/>
  <c r="AZ307" i="12" s="1"/>
  <c r="AS166" i="12"/>
  <c r="AT166" i="12" s="1"/>
  <c r="AU166" i="12" s="1"/>
  <c r="AV166" i="12" s="1"/>
  <c r="AW166" i="12" s="1"/>
  <c r="AX166" i="12" s="1"/>
  <c r="AZ166" i="12" s="1"/>
  <c r="AD363" i="12"/>
  <c r="AE363" i="12" s="1"/>
  <c r="AF363" i="12" s="1"/>
  <c r="AG363" i="12" s="1"/>
  <c r="AH363" i="12" s="1"/>
  <c r="AI363" i="12" s="1"/>
  <c r="AJ363" i="12" s="1" a="1"/>
  <c r="AJ363" i="12" s="1"/>
  <c r="P465" i="3" s="1"/>
  <c r="AS74" i="12"/>
  <c r="AT74" i="12" s="1"/>
  <c r="AU74" i="12" s="1"/>
  <c r="AV74" i="12" s="1"/>
  <c r="AW74" i="12" s="1"/>
  <c r="AX74" i="12" s="1"/>
  <c r="AZ74" i="12" s="1"/>
  <c r="AS176" i="12"/>
  <c r="AT176" i="12" s="1"/>
  <c r="AU176" i="12" s="1"/>
  <c r="AV176" i="12" s="1"/>
  <c r="AW176" i="12" s="1"/>
  <c r="AX176" i="12" s="1"/>
  <c r="AZ176" i="12" s="1"/>
  <c r="AD133" i="12"/>
  <c r="AE133" i="12" s="1"/>
  <c r="AF133" i="12" s="1"/>
  <c r="AG133" i="12" s="1"/>
  <c r="AH133" i="12" s="1"/>
  <c r="AI133" i="12" s="1"/>
  <c r="AJ133" i="12" s="1" a="1"/>
  <c r="AJ133" i="12" s="1"/>
  <c r="P349" i="3" s="1"/>
  <c r="AK133" i="12" a="1"/>
  <c r="AK133" i="12" s="1"/>
  <c r="AD134" i="12"/>
  <c r="AE134" i="12" s="1"/>
  <c r="AF134" i="12" s="1"/>
  <c r="AG134" i="12" s="1"/>
  <c r="AH134" i="12" s="1"/>
  <c r="AI134" i="12" s="1"/>
  <c r="AK134" i="12" s="1" a="1"/>
  <c r="AK134" i="12" s="1"/>
  <c r="AD86" i="12"/>
  <c r="AE86" i="12" s="1"/>
  <c r="AF86" i="12" s="1"/>
  <c r="AG86" i="12" s="1"/>
  <c r="AH86" i="12" s="1"/>
  <c r="AI86" i="12" s="1"/>
  <c r="AK86" i="12" s="1" a="1"/>
  <c r="AK86" i="12" s="1"/>
  <c r="AS35" i="12"/>
  <c r="AT35" i="12" s="1"/>
  <c r="AU35" i="12" s="1"/>
  <c r="AV35" i="12" s="1"/>
  <c r="AW35" i="12" s="1"/>
  <c r="AX35" i="12" s="1"/>
  <c r="AZ35" i="12" s="1"/>
  <c r="AS305" i="12"/>
  <c r="AT305" i="12" s="1"/>
  <c r="AU305" i="12" s="1"/>
  <c r="AV305" i="12" s="1"/>
  <c r="AW305" i="12" s="1"/>
  <c r="AX305" i="12" s="1"/>
  <c r="AZ305" i="12" s="1"/>
  <c r="AY305" i="12" a="1"/>
  <c r="AY305" i="12" s="1"/>
  <c r="O373" i="3" s="1"/>
  <c r="AY76" i="12" a="1"/>
  <c r="AY76" i="12" s="1"/>
  <c r="O84" i="3" s="1"/>
  <c r="AS76" i="12"/>
  <c r="AT76" i="12" s="1"/>
  <c r="AU76" i="12" s="1"/>
  <c r="AV76" i="12" s="1"/>
  <c r="AW76" i="12" s="1"/>
  <c r="AX76" i="12" s="1"/>
  <c r="AZ76" i="12" s="1"/>
  <c r="AS37" i="12"/>
  <c r="AT37" i="12" s="1"/>
  <c r="AU37" i="12" s="1"/>
  <c r="AV37" i="12" s="1"/>
  <c r="AW37" i="12" s="1"/>
  <c r="AX37" i="12" s="1"/>
  <c r="AZ37" i="12" s="1"/>
  <c r="AD146" i="12"/>
  <c r="AE146" i="12" s="1"/>
  <c r="AF146" i="12" s="1"/>
  <c r="AG146" i="12" s="1"/>
  <c r="AH146" i="12" s="1"/>
  <c r="AI146" i="12" s="1"/>
  <c r="AK146" i="12" s="1" a="1"/>
  <c r="AK146" i="12" s="1"/>
  <c r="AS131" i="12"/>
  <c r="AT131" i="12" s="1"/>
  <c r="AU131" i="12" s="1"/>
  <c r="AV131" i="12" s="1"/>
  <c r="AW131" i="12" s="1"/>
  <c r="AX131" i="12" s="1"/>
  <c r="AZ131" i="12" s="1"/>
  <c r="AD322" i="12"/>
  <c r="AE322" i="12" s="1"/>
  <c r="AF322" i="12" s="1"/>
  <c r="AG322" i="12" s="1"/>
  <c r="AH322" i="12" s="1"/>
  <c r="AI322" i="12" s="1"/>
  <c r="AJ322" i="12" s="1" a="1"/>
  <c r="AJ322" i="12" s="1"/>
  <c r="P447" i="3" s="1"/>
  <c r="H272" i="3"/>
  <c r="T273" i="3"/>
  <c r="T272" i="3" s="1"/>
  <c r="AD141" i="12"/>
  <c r="AE141" i="12" s="1"/>
  <c r="AF141" i="12" s="1"/>
  <c r="AG141" i="12" s="1"/>
  <c r="AH141" i="12" s="1"/>
  <c r="AI141" i="12" s="1"/>
  <c r="AK141" i="12" s="1" a="1"/>
  <c r="AK141" i="12" s="1"/>
  <c r="AD371" i="12"/>
  <c r="AE371" i="12" s="1"/>
  <c r="AF371" i="12" s="1"/>
  <c r="AG371" i="12" s="1"/>
  <c r="AH371" i="12" s="1"/>
  <c r="AI371" i="12" s="1"/>
  <c r="AJ371" i="12" s="1" a="1"/>
  <c r="AJ371" i="12" s="1"/>
  <c r="P473" i="3" s="1"/>
  <c r="AS298" i="12"/>
  <c r="AT298" i="12" s="1"/>
  <c r="AU298" i="12" s="1"/>
  <c r="AV298" i="12" s="1"/>
  <c r="AW298" i="12" s="1"/>
  <c r="AX298" i="12" s="1"/>
  <c r="AZ298" i="12" s="1"/>
  <c r="AS344" i="12"/>
  <c r="AT344" i="12" s="1"/>
  <c r="AU344" i="12" s="1"/>
  <c r="AV344" i="12" s="1"/>
  <c r="AW344" i="12" s="1"/>
  <c r="AX344" i="12" s="1"/>
  <c r="AZ344" i="12" s="1"/>
  <c r="AS122" i="12"/>
  <c r="AT122" i="12" s="1"/>
  <c r="AU122" i="12" s="1"/>
  <c r="AV122" i="12" s="1"/>
  <c r="AW122" i="12" s="1"/>
  <c r="AX122" i="12" s="1"/>
  <c r="AZ122" i="12" s="1"/>
  <c r="AS40" i="12"/>
  <c r="AT40" i="12" s="1"/>
  <c r="AU40" i="12" s="1"/>
  <c r="AV40" i="12" s="1"/>
  <c r="AW40" i="12" s="1"/>
  <c r="AX40" i="12" s="1"/>
  <c r="AZ40" i="12" s="1"/>
  <c r="AS58" i="12"/>
  <c r="AT58" i="12" s="1"/>
  <c r="AU58" i="12" s="1"/>
  <c r="AV58" i="12" s="1"/>
  <c r="AW58" i="12" s="1"/>
  <c r="AX58" i="12" s="1"/>
  <c r="AZ58" i="12" s="1"/>
  <c r="AS289" i="12"/>
  <c r="AT289" i="12" s="1"/>
  <c r="AU289" i="12" s="1"/>
  <c r="AV289" i="12" s="1"/>
  <c r="AW289" i="12" s="1"/>
  <c r="AX289" i="12" s="1"/>
  <c r="AZ289" i="12" s="1"/>
  <c r="AS363" i="12"/>
  <c r="AT363" i="12" s="1"/>
  <c r="AU363" i="12" s="1"/>
  <c r="AV363" i="12" s="1"/>
  <c r="AW363" i="12" s="1"/>
  <c r="AX363" i="12" s="1"/>
  <c r="AZ363" i="12" s="1"/>
  <c r="AD74" i="12"/>
  <c r="AE74" i="12" s="1"/>
  <c r="AF74" i="12" s="1"/>
  <c r="AG74" i="12" s="1"/>
  <c r="AH74" i="12" s="1"/>
  <c r="AI74" i="12" s="1"/>
  <c r="AK74" i="12" s="1" a="1"/>
  <c r="AK74" i="12" s="1"/>
  <c r="AD185" i="12"/>
  <c r="AE185" i="12" s="1"/>
  <c r="AF185" i="12" s="1"/>
  <c r="AG185" i="12" s="1"/>
  <c r="AH185" i="12" s="1"/>
  <c r="AI185" i="12" s="1"/>
  <c r="AK185" i="12" s="1" a="1"/>
  <c r="AK185" i="12" s="1"/>
  <c r="AS160" i="12"/>
  <c r="AT160" i="12" s="1"/>
  <c r="AU160" i="12" s="1"/>
  <c r="AV160" i="12" s="1"/>
  <c r="AW160" i="12" s="1"/>
  <c r="AX160" i="12" s="1"/>
  <c r="AZ160" i="12" s="1"/>
  <c r="AS81" i="12"/>
  <c r="AT81" i="12" s="1"/>
  <c r="AU81" i="12" s="1"/>
  <c r="AV81" i="12" s="1"/>
  <c r="AW81" i="12" s="1"/>
  <c r="AX81" i="12" s="1"/>
  <c r="AZ81" i="12" s="1"/>
  <c r="AS132" i="12"/>
  <c r="AT132" i="12" s="1"/>
  <c r="AU132" i="12" s="1"/>
  <c r="AV132" i="12" s="1"/>
  <c r="AW132" i="12" s="1"/>
  <c r="AX132" i="12" s="1"/>
  <c r="AZ132" i="12" s="1"/>
  <c r="AY132" i="12" a="1"/>
  <c r="AY132" i="12" s="1"/>
  <c r="O348" i="3" s="1"/>
  <c r="AS275" i="12"/>
  <c r="AT275" i="12" s="1"/>
  <c r="AU275" i="12" s="1"/>
  <c r="AV275" i="12" s="1"/>
  <c r="AW275" i="12" s="1"/>
  <c r="AX275" i="12" s="1"/>
  <c r="AZ275" i="12" s="1"/>
  <c r="AS19" i="12"/>
  <c r="AT19" i="12" s="1"/>
  <c r="AU19" i="12" s="1"/>
  <c r="AV19" i="12" s="1"/>
  <c r="AW19" i="12" s="1"/>
  <c r="AX19" i="12" s="1"/>
  <c r="AZ19" i="12" s="1"/>
  <c r="AS133" i="12"/>
  <c r="AT133" i="12" s="1"/>
  <c r="AU133" i="12" s="1"/>
  <c r="AV133" i="12" s="1"/>
  <c r="AW133" i="12" s="1"/>
  <c r="AX133" i="12" s="1"/>
  <c r="AZ133" i="12" s="1"/>
  <c r="AS251" i="12"/>
  <c r="AT251" i="12" s="1"/>
  <c r="AU251" i="12" s="1"/>
  <c r="AV251" i="12" s="1"/>
  <c r="AW251" i="12" s="1"/>
  <c r="AX251" i="12" s="1"/>
  <c r="AZ251" i="12" s="1"/>
  <c r="AS104" i="12"/>
  <c r="AT104" i="12" s="1"/>
  <c r="AU104" i="12" s="1"/>
  <c r="AV104" i="12" s="1"/>
  <c r="AW104" i="12" s="1"/>
  <c r="AX104" i="12" s="1"/>
  <c r="AZ104" i="12" s="1"/>
  <c r="AS324" i="12"/>
  <c r="AT324" i="12" s="1"/>
  <c r="AU324" i="12" s="1"/>
  <c r="AV324" i="12" s="1"/>
  <c r="AW324" i="12" s="1"/>
  <c r="AX324" i="12" s="1"/>
  <c r="AZ324" i="12" s="1"/>
  <c r="AS165" i="12"/>
  <c r="AT165" i="12" s="1"/>
  <c r="AU165" i="12" s="1"/>
  <c r="AV165" i="12" s="1"/>
  <c r="AW165" i="12" s="1"/>
  <c r="AX165" i="12" s="1"/>
  <c r="AZ165" i="12" s="1"/>
  <c r="AY165" i="12" a="1"/>
  <c r="AY165" i="12" s="1"/>
  <c r="O255" i="3" s="1"/>
  <c r="AS338" i="12"/>
  <c r="AT338" i="12" s="1"/>
  <c r="AU338" i="12" s="1"/>
  <c r="AV338" i="12" s="1"/>
  <c r="AW338" i="12" s="1"/>
  <c r="AX338" i="12" s="1"/>
  <c r="AZ338" i="12" s="1"/>
  <c r="AS236" i="12"/>
  <c r="AT236" i="12" s="1"/>
  <c r="AU236" i="12" s="1"/>
  <c r="AV236" i="12" s="1"/>
  <c r="AW236" i="12" s="1"/>
  <c r="AX236" i="12" s="1"/>
  <c r="AZ236" i="12" s="1"/>
  <c r="AS52" i="12"/>
  <c r="AT52" i="12" s="1"/>
  <c r="AU52" i="12" s="1"/>
  <c r="AV52" i="12" s="1"/>
  <c r="AW52" i="12" s="1"/>
  <c r="AX52" i="12" s="1"/>
  <c r="AZ52" i="12" s="1"/>
  <c r="AS36" i="12"/>
  <c r="AT36" i="12" s="1"/>
  <c r="AU36" i="12" s="1"/>
  <c r="AV36" i="12" s="1"/>
  <c r="AW36" i="12" s="1"/>
  <c r="AX36" i="12" s="1"/>
  <c r="AZ36" i="12" s="1"/>
  <c r="AD17" i="12"/>
  <c r="AE17" i="12" s="1"/>
  <c r="AF17" i="12" s="1"/>
  <c r="AG17" i="12" s="1"/>
  <c r="AH17" i="12" s="1"/>
  <c r="AI17" i="12" s="1"/>
  <c r="AJ17" i="12" s="1" a="1"/>
  <c r="AJ17" i="12" s="1"/>
  <c r="P32" i="3" s="1"/>
  <c r="AD25" i="12"/>
  <c r="AE25" i="12" s="1"/>
  <c r="AF25" i="12" s="1"/>
  <c r="AG25" i="12" s="1"/>
  <c r="AH25" i="12" s="1"/>
  <c r="AI25" i="12" s="1"/>
  <c r="AK25" i="12" s="1" a="1"/>
  <c r="AK25" i="12" s="1"/>
  <c r="AD226" i="12"/>
  <c r="AE226" i="12" s="1"/>
  <c r="AF226" i="12" s="1"/>
  <c r="AG226" i="12" s="1"/>
  <c r="AH226" i="12" s="1"/>
  <c r="AI226" i="12" s="1"/>
  <c r="AK226" i="12" s="1" a="1"/>
  <c r="AK226" i="12" s="1"/>
  <c r="AD112" i="12"/>
  <c r="AE112" i="12" s="1"/>
  <c r="AF112" i="12" s="1"/>
  <c r="AG112" i="12" s="1"/>
  <c r="AH112" i="12" s="1"/>
  <c r="AI112" i="12" s="1"/>
  <c r="AK112" i="12" s="1" a="1"/>
  <c r="AK112" i="12" s="1"/>
  <c r="AD60" i="12"/>
  <c r="AE60" i="12" s="1"/>
  <c r="AF60" i="12" s="1"/>
  <c r="AG60" i="12" s="1"/>
  <c r="AH60" i="12" s="1"/>
  <c r="AI60" i="12" s="1"/>
  <c r="AJ60" i="12" s="1" a="1"/>
  <c r="AJ60" i="12" s="1"/>
  <c r="P68" i="3" s="1"/>
  <c r="AD55" i="12"/>
  <c r="AE55" i="12" s="1"/>
  <c r="AF55" i="12" s="1"/>
  <c r="AG55" i="12" s="1"/>
  <c r="AH55" i="12" s="1"/>
  <c r="AI55" i="12" s="1"/>
  <c r="AJ55" i="12" s="1" a="1"/>
  <c r="AJ55" i="12" s="1"/>
  <c r="P63" i="3" s="1"/>
  <c r="AD65" i="12"/>
  <c r="AE65" i="12" s="1"/>
  <c r="AF65" i="12" s="1"/>
  <c r="AG65" i="12" s="1"/>
  <c r="AH65" i="12" s="1"/>
  <c r="AI65" i="12" s="1"/>
  <c r="AJ65" i="12" s="1" a="1"/>
  <c r="AJ65" i="12" s="1"/>
  <c r="P101" i="3" s="1"/>
  <c r="AS119" i="12"/>
  <c r="AT119" i="12" s="1"/>
  <c r="AU119" i="12" s="1"/>
  <c r="AV119" i="12" s="1"/>
  <c r="AW119" i="12" s="1"/>
  <c r="AX119" i="12" s="1"/>
  <c r="AZ119" i="12" s="1"/>
  <c r="AS57" i="12"/>
  <c r="AT57" i="12" s="1"/>
  <c r="AU57" i="12" s="1"/>
  <c r="AV57" i="12" s="1"/>
  <c r="AW57" i="12" s="1"/>
  <c r="AX57" i="12" s="1"/>
  <c r="AZ57" i="12" s="1"/>
  <c r="AS180" i="12"/>
  <c r="AT180" i="12" s="1"/>
  <c r="AU180" i="12" s="1"/>
  <c r="AV180" i="12" s="1"/>
  <c r="AW180" i="12" s="1"/>
  <c r="AX180" i="12" s="1"/>
  <c r="AZ180" i="12" s="1"/>
  <c r="AS64" i="12"/>
  <c r="AT64" i="12" s="1"/>
  <c r="AU64" i="12" s="1"/>
  <c r="AV64" i="12" s="1"/>
  <c r="AW64" i="12" s="1"/>
  <c r="AX64" i="12" s="1"/>
  <c r="AZ64" i="12" s="1"/>
  <c r="AS383" i="12"/>
  <c r="AT383" i="12" s="1"/>
  <c r="AU383" i="12" s="1"/>
  <c r="AV383" i="12" s="1"/>
  <c r="AW383" i="12" s="1"/>
  <c r="AX383" i="12" s="1"/>
  <c r="AZ383" i="12" s="1"/>
  <c r="AY383" i="12" a="1"/>
  <c r="AY383" i="12" s="1"/>
  <c r="O311" i="3" s="1"/>
  <c r="AS303" i="12"/>
  <c r="AT303" i="12" s="1"/>
  <c r="AU303" i="12" s="1"/>
  <c r="AV303" i="12" s="1"/>
  <c r="AW303" i="12" s="1"/>
  <c r="AX303" i="12" s="1"/>
  <c r="AZ303" i="12" s="1"/>
  <c r="AS223" i="12"/>
  <c r="AT223" i="12" s="1"/>
  <c r="AU223" i="12" s="1"/>
  <c r="AV223" i="12" s="1"/>
  <c r="AW223" i="12" s="1"/>
  <c r="AX223" i="12" s="1"/>
  <c r="AZ223" i="12" s="1"/>
  <c r="AS194" i="12"/>
  <c r="AT194" i="12" s="1"/>
  <c r="AU194" i="12" s="1"/>
  <c r="AV194" i="12" s="1"/>
  <c r="AW194" i="12" s="1"/>
  <c r="AX194" i="12" s="1"/>
  <c r="AZ194" i="12" s="1"/>
  <c r="AS116" i="12"/>
  <c r="AT116" i="12" s="1"/>
  <c r="AU116" i="12" s="1"/>
  <c r="AV116" i="12" s="1"/>
  <c r="AW116" i="12" s="1"/>
  <c r="AX116" i="12" s="1"/>
  <c r="AZ116" i="12" s="1"/>
  <c r="AD54" i="12"/>
  <c r="AE54" i="12" s="1"/>
  <c r="AF54" i="12" s="1"/>
  <c r="AG54" i="12" s="1"/>
  <c r="AH54" i="12" s="1"/>
  <c r="AI54" i="12" s="1"/>
  <c r="AJ54" i="12" s="1" a="1"/>
  <c r="AJ54" i="12" s="1"/>
  <c r="P62" i="3" s="1"/>
  <c r="T115" i="3"/>
  <c r="T114" i="3" s="1"/>
  <c r="H114" i="3"/>
  <c r="AS320" i="12"/>
  <c r="AT320" i="12" s="1"/>
  <c r="AU320" i="12" s="1"/>
  <c r="AV320" i="12" s="1"/>
  <c r="AW320" i="12" s="1"/>
  <c r="AX320" i="12" s="1"/>
  <c r="AZ320" i="12" s="1"/>
  <c r="AS285" i="12"/>
  <c r="AT285" i="12" s="1"/>
  <c r="AU285" i="12" s="1"/>
  <c r="AV285" i="12" s="1"/>
  <c r="AW285" i="12" s="1"/>
  <c r="AX285" i="12" s="1"/>
  <c r="AZ285" i="12" s="1"/>
  <c r="AS61" i="12"/>
  <c r="AT61" i="12" s="1"/>
  <c r="AU61" i="12" s="1"/>
  <c r="AV61" i="12" s="1"/>
  <c r="AW61" i="12" s="1"/>
  <c r="AX61" i="12" s="1"/>
  <c r="AZ61" i="12" s="1"/>
  <c r="AD290" i="12"/>
  <c r="AE290" i="12" s="1"/>
  <c r="AF290" i="12" s="1"/>
  <c r="AG290" i="12" s="1"/>
  <c r="AH290" i="12" s="1"/>
  <c r="AI290" i="12" s="1"/>
  <c r="AK290" i="12" s="1" a="1"/>
  <c r="AK290" i="12" s="1"/>
  <c r="AD279" i="12"/>
  <c r="AE279" i="12" s="1"/>
  <c r="AF279" i="12" s="1"/>
  <c r="AG279" i="12" s="1"/>
  <c r="AH279" i="12" s="1"/>
  <c r="AI279" i="12" s="1"/>
  <c r="AK279" i="12" s="1" a="1"/>
  <c r="AK279" i="12" s="1"/>
  <c r="AJ279" i="12" a="1"/>
  <c r="AJ279" i="12" s="1"/>
  <c r="P398" i="3" s="1"/>
  <c r="AS193" i="12"/>
  <c r="AT193" i="12" s="1"/>
  <c r="AU193" i="12" s="1"/>
  <c r="AV193" i="12" s="1"/>
  <c r="AW193" i="12" s="1"/>
  <c r="AX193" i="12" s="1"/>
  <c r="AZ193" i="12" s="1"/>
  <c r="AS346" i="12"/>
  <c r="AT346" i="12" s="1"/>
  <c r="AU346" i="12" s="1"/>
  <c r="AV346" i="12" s="1"/>
  <c r="AW346" i="12" s="1"/>
  <c r="AX346" i="12" s="1"/>
  <c r="AZ346" i="12" s="1"/>
  <c r="AS108" i="12"/>
  <c r="AT108" i="12" s="1"/>
  <c r="AU108" i="12" s="1"/>
  <c r="AV108" i="12" s="1"/>
  <c r="AW108" i="12" s="1"/>
  <c r="AX108" i="12" s="1"/>
  <c r="AZ108" i="12" s="1"/>
  <c r="AS222" i="12"/>
  <c r="AT222" i="12" s="1"/>
  <c r="AU222" i="12" s="1"/>
  <c r="AV222" i="12" s="1"/>
  <c r="AW222" i="12" s="1"/>
  <c r="AX222" i="12" s="1"/>
  <c r="AZ222" i="12" s="1"/>
  <c r="AS21" i="12"/>
  <c r="AT21" i="12" s="1"/>
  <c r="AU21" i="12" s="1"/>
  <c r="AV21" i="12" s="1"/>
  <c r="AW21" i="12" s="1"/>
  <c r="AX21" i="12" s="1"/>
  <c r="AZ21" i="12" s="1"/>
  <c r="AS56" i="12"/>
  <c r="AT56" i="12" s="1"/>
  <c r="AU56" i="12" s="1"/>
  <c r="AV56" i="12" s="1"/>
  <c r="AW56" i="12" s="1"/>
  <c r="AX56" i="12" s="1"/>
  <c r="AZ56" i="12" s="1"/>
  <c r="AS211" i="12"/>
  <c r="AT211" i="12" s="1"/>
  <c r="AU211" i="12" s="1"/>
  <c r="AV211" i="12" s="1"/>
  <c r="AW211" i="12" s="1"/>
  <c r="AX211" i="12" s="1"/>
  <c r="AZ211" i="12" s="1"/>
  <c r="AY211" i="12" a="1"/>
  <c r="AY211" i="12" s="1"/>
  <c r="O181" i="3" s="1"/>
  <c r="AD286" i="12"/>
  <c r="AE286" i="12" s="1"/>
  <c r="AF286" i="12" s="1"/>
  <c r="AG286" i="12" s="1"/>
  <c r="AH286" i="12" s="1"/>
  <c r="AI286" i="12" s="1"/>
  <c r="AJ286" i="12" s="1" a="1"/>
  <c r="AJ286" i="12" s="1"/>
  <c r="P405" i="3" s="1"/>
  <c r="AK286" i="12" a="1"/>
  <c r="AK286" i="12" s="1"/>
  <c r="AD356" i="12"/>
  <c r="AE356" i="12" s="1"/>
  <c r="AF356" i="12" s="1"/>
  <c r="AG356" i="12" s="1"/>
  <c r="AH356" i="12" s="1"/>
  <c r="AI356" i="12" s="1"/>
  <c r="AK356" i="12" s="1" a="1"/>
  <c r="AK356" i="12" s="1"/>
  <c r="AD325" i="12"/>
  <c r="AE325" i="12" s="1"/>
  <c r="AF325" i="12" s="1"/>
  <c r="AG325" i="12" s="1"/>
  <c r="AH325" i="12" s="1"/>
  <c r="AI325" i="12" s="1"/>
  <c r="AJ325" i="12" s="1" a="1"/>
  <c r="AJ325" i="12" s="1"/>
  <c r="P480" i="3" s="1"/>
  <c r="AD181" i="12"/>
  <c r="AE181" i="12" s="1"/>
  <c r="AF181" i="12" s="1"/>
  <c r="AG181" i="12" s="1"/>
  <c r="AH181" i="12" s="1"/>
  <c r="AI181" i="12" s="1"/>
  <c r="AK181" i="12" s="1" a="1"/>
  <c r="AK181" i="12" s="1"/>
  <c r="AD8" i="12"/>
  <c r="AE8" i="12" s="1"/>
  <c r="AF8" i="12" s="1"/>
  <c r="AG8" i="12" s="1"/>
  <c r="AH8" i="12" s="1"/>
  <c r="AI8" i="12" s="1"/>
  <c r="AK8" i="12" s="1" a="1"/>
  <c r="AK8" i="12" s="1"/>
  <c r="AD341" i="12"/>
  <c r="AE341" i="12" s="1"/>
  <c r="AF341" i="12" s="1"/>
  <c r="AG341" i="12" s="1"/>
  <c r="AH341" i="12" s="1"/>
  <c r="AI341" i="12" s="1"/>
  <c r="AK341" i="12" s="1" a="1"/>
  <c r="AK341" i="12" s="1"/>
  <c r="AD245" i="12"/>
  <c r="AE245" i="12" s="1"/>
  <c r="AF245" i="12" s="1"/>
  <c r="AG245" i="12" s="1"/>
  <c r="AH245" i="12" s="1"/>
  <c r="AI245" i="12" s="1"/>
  <c r="AJ245" i="12" s="1" a="1"/>
  <c r="AJ245" i="12" s="1"/>
  <c r="P215" i="3" s="1"/>
  <c r="AD250" i="12"/>
  <c r="AE250" i="12" s="1"/>
  <c r="AF250" i="12" s="1"/>
  <c r="AG250" i="12" s="1"/>
  <c r="AH250" i="12" s="1"/>
  <c r="AI250" i="12" s="1"/>
  <c r="AK250" i="12" s="1" a="1"/>
  <c r="AK250" i="12" s="1"/>
  <c r="T120" i="3"/>
  <c r="T119" i="3" s="1"/>
  <c r="H119" i="3"/>
  <c r="AD62" i="12"/>
  <c r="AE62" i="12" s="1"/>
  <c r="AF62" i="12" s="1"/>
  <c r="AG62" i="12" s="1"/>
  <c r="AH62" i="12" s="1"/>
  <c r="AI62" i="12" s="1"/>
  <c r="AK62" i="12" s="1" a="1"/>
  <c r="AK62" i="12" s="1"/>
  <c r="AD313" i="12"/>
  <c r="AE313" i="12" s="1"/>
  <c r="AF313" i="12" s="1"/>
  <c r="AG313" i="12" s="1"/>
  <c r="AH313" i="12" s="1"/>
  <c r="AI313" i="12" s="1"/>
  <c r="AJ313" i="12" s="1" a="1"/>
  <c r="AJ313" i="12" s="1"/>
  <c r="P420" i="3" s="1"/>
  <c r="AD45" i="12"/>
  <c r="AE45" i="12" s="1"/>
  <c r="AF45" i="12" s="1"/>
  <c r="AG45" i="12" s="1"/>
  <c r="AH45" i="12" s="1"/>
  <c r="AI45" i="12" s="1"/>
  <c r="AK45" i="12" s="1" a="1"/>
  <c r="AK45" i="12" s="1"/>
  <c r="AD329" i="12"/>
  <c r="AE329" i="12" s="1"/>
  <c r="AF329" i="12" s="1"/>
  <c r="AG329" i="12" s="1"/>
  <c r="AH329" i="12" s="1"/>
  <c r="AI329" i="12" s="1"/>
  <c r="AJ329" i="12" s="1" a="1"/>
  <c r="AJ329" i="12" s="1"/>
  <c r="P449" i="3" s="1"/>
  <c r="AD269" i="12"/>
  <c r="AE269" i="12" s="1"/>
  <c r="AF269" i="12" s="1"/>
  <c r="AG269" i="12" s="1"/>
  <c r="AH269" i="12" s="1"/>
  <c r="AI269" i="12" s="1"/>
  <c r="AJ269" i="12" s="1" a="1"/>
  <c r="AJ269" i="12" s="1"/>
  <c r="P385" i="3" s="1"/>
  <c r="AD106" i="12"/>
  <c r="AE106" i="12" s="1"/>
  <c r="AF106" i="12" s="1"/>
  <c r="AG106" i="12" s="1"/>
  <c r="AH106" i="12" s="1"/>
  <c r="AI106" i="12" s="1"/>
  <c r="AK106" i="12" s="1" a="1"/>
  <c r="AK106" i="12" s="1"/>
  <c r="AD156" i="12"/>
  <c r="AE156" i="12" s="1"/>
  <c r="AF156" i="12" s="1"/>
  <c r="AG156" i="12" s="1"/>
  <c r="AH156" i="12" s="1"/>
  <c r="AI156" i="12" s="1"/>
  <c r="AJ156" i="12" s="1" a="1"/>
  <c r="AJ156" i="12" s="1"/>
  <c r="P246" i="3" s="1"/>
  <c r="AD351" i="12"/>
  <c r="AE351" i="12" s="1"/>
  <c r="AF351" i="12" s="1"/>
  <c r="AG351" i="12" s="1"/>
  <c r="AH351" i="12" s="1"/>
  <c r="AI351" i="12" s="1"/>
  <c r="AK351" i="12" s="1" a="1"/>
  <c r="AK351" i="12" s="1"/>
  <c r="AS390" i="12"/>
  <c r="AT390" i="12" s="1"/>
  <c r="AU390" i="12" s="1"/>
  <c r="AV390" i="12" s="1"/>
  <c r="AW390" i="12" s="1"/>
  <c r="AX390" i="12" s="1"/>
  <c r="AZ390" i="12" s="1"/>
  <c r="AS60" i="12"/>
  <c r="AT60" i="12" s="1"/>
  <c r="AU60" i="12" s="1"/>
  <c r="AV60" i="12" s="1"/>
  <c r="AW60" i="12" s="1"/>
  <c r="AX60" i="12" s="1"/>
  <c r="AZ60" i="12" s="1"/>
  <c r="AY60" i="12" a="1"/>
  <c r="AY60" i="12" s="1"/>
  <c r="O68" i="3" s="1"/>
  <c r="AS311" i="12"/>
  <c r="AT311" i="12" s="1"/>
  <c r="AU311" i="12" s="1"/>
  <c r="AV311" i="12" s="1"/>
  <c r="AW311" i="12" s="1"/>
  <c r="AX311" i="12" s="1"/>
  <c r="AZ311" i="12" s="1"/>
  <c r="AY311" i="12" a="1"/>
  <c r="AY311" i="12" s="1"/>
  <c r="O442" i="3" s="1"/>
  <c r="AS55" i="12"/>
  <c r="AT55" i="12" s="1"/>
  <c r="AU55" i="12" s="1"/>
  <c r="AV55" i="12" s="1"/>
  <c r="AW55" i="12" s="1"/>
  <c r="AX55" i="12" s="1"/>
  <c r="AZ55" i="12" s="1"/>
  <c r="AS184" i="12"/>
  <c r="AT184" i="12" s="1"/>
  <c r="AU184" i="12" s="1"/>
  <c r="AV184" i="12" s="1"/>
  <c r="AW184" i="12" s="1"/>
  <c r="AX184" i="12" s="1"/>
  <c r="AZ184" i="12" s="1"/>
  <c r="AS170" i="12"/>
  <c r="AT170" i="12" s="1"/>
  <c r="AU170" i="12" s="1"/>
  <c r="AV170" i="12" s="1"/>
  <c r="AW170" i="12" s="1"/>
  <c r="AX170" i="12" s="1"/>
  <c r="AZ170" i="12" s="1"/>
  <c r="AS360" i="12"/>
  <c r="AT360" i="12" s="1"/>
  <c r="AU360" i="12" s="1"/>
  <c r="AV360" i="12" s="1"/>
  <c r="AW360" i="12" s="1"/>
  <c r="AX360" i="12" s="1"/>
  <c r="AZ360" i="12" s="1"/>
  <c r="AS65" i="12"/>
  <c r="AT65" i="12" s="1"/>
  <c r="AU65" i="12" s="1"/>
  <c r="AV65" i="12" s="1"/>
  <c r="AW65" i="12" s="1"/>
  <c r="AX65" i="12" s="1"/>
  <c r="AZ65" i="12" s="1"/>
  <c r="AS339" i="12"/>
  <c r="AT339" i="12" s="1"/>
  <c r="AU339" i="12" s="1"/>
  <c r="AV339" i="12" s="1"/>
  <c r="AW339" i="12" s="1"/>
  <c r="AX339" i="12" s="1"/>
  <c r="AZ339" i="12" s="1"/>
  <c r="AS196" i="12"/>
  <c r="AT196" i="12" s="1"/>
  <c r="AU196" i="12" s="1"/>
  <c r="AV196" i="12" s="1"/>
  <c r="AW196" i="12" s="1"/>
  <c r="AX196" i="12" s="1"/>
  <c r="AZ196" i="12" s="1"/>
  <c r="AS263" i="12"/>
  <c r="AT263" i="12" s="1"/>
  <c r="AU263" i="12" s="1"/>
  <c r="AV263" i="12" s="1"/>
  <c r="AW263" i="12" s="1"/>
  <c r="AX263" i="12" s="1"/>
  <c r="AZ263" i="12" s="1"/>
  <c r="AY263" i="12" a="1"/>
  <c r="AY263" i="12" s="1"/>
  <c r="O396" i="3" s="1"/>
  <c r="AS273" i="12"/>
  <c r="AT273" i="12" s="1"/>
  <c r="AU273" i="12" s="1"/>
  <c r="AV273" i="12" s="1"/>
  <c r="AW273" i="12" s="1"/>
  <c r="AX273" i="12" s="1"/>
  <c r="AZ273" i="12" s="1"/>
  <c r="AS199" i="12"/>
  <c r="AT199" i="12" s="1"/>
  <c r="AU199" i="12" s="1"/>
  <c r="AV199" i="12" s="1"/>
  <c r="AW199" i="12" s="1"/>
  <c r="AX199" i="12" s="1"/>
  <c r="AZ199" i="12" s="1"/>
  <c r="AD79" i="12"/>
  <c r="AE79" i="12" s="1"/>
  <c r="AF79" i="12" s="1"/>
  <c r="AG79" i="12" s="1"/>
  <c r="AH79" i="12" s="1"/>
  <c r="AI79" i="12" s="1"/>
  <c r="AJ79" i="12" s="1" a="1"/>
  <c r="AJ79" i="12" s="1"/>
  <c r="P87" i="3" s="1"/>
  <c r="AD126" i="12"/>
  <c r="AE126" i="12" s="1"/>
  <c r="AF126" i="12" s="1"/>
  <c r="AG126" i="12" s="1"/>
  <c r="AH126" i="12" s="1"/>
  <c r="AI126" i="12" s="1"/>
  <c r="AK126" i="12" s="1" a="1"/>
  <c r="AK126" i="12" s="1"/>
  <c r="AD328" i="12"/>
  <c r="AE328" i="12" s="1"/>
  <c r="AF328" i="12" s="1"/>
  <c r="AG328" i="12" s="1"/>
  <c r="AH328" i="12" s="1"/>
  <c r="AI328" i="12" s="1"/>
  <c r="AJ328" i="12" s="1" a="1"/>
  <c r="AJ328" i="12" s="1"/>
  <c r="P483" i="3" s="1"/>
  <c r="AK328" i="12" a="1"/>
  <c r="AK328" i="12" s="1"/>
  <c r="AD389" i="12"/>
  <c r="AE389" i="12" s="1"/>
  <c r="AF389" i="12" s="1"/>
  <c r="AG389" i="12" s="1"/>
  <c r="AH389" i="12" s="1"/>
  <c r="AI389" i="12" s="1"/>
  <c r="AJ389" i="12" s="1" a="1"/>
  <c r="AJ389" i="12" s="1"/>
  <c r="P116" i="3" s="1"/>
  <c r="AK389" i="12" a="1"/>
  <c r="AK389" i="12" s="1"/>
  <c r="AD189" i="12"/>
  <c r="AE189" i="12" s="1"/>
  <c r="AF189" i="12" s="1"/>
  <c r="AG189" i="12" s="1"/>
  <c r="AH189" i="12" s="1"/>
  <c r="AI189" i="12" s="1"/>
  <c r="AK189" i="12" s="1" a="1"/>
  <c r="AK189" i="12" s="1"/>
  <c r="AJ189" i="12" a="1"/>
  <c r="AJ189" i="12" s="1"/>
  <c r="P164" i="3" s="1"/>
  <c r="AD209" i="12"/>
  <c r="AE209" i="12" s="1"/>
  <c r="AF209" i="12" s="1"/>
  <c r="AG209" i="12" s="1"/>
  <c r="AH209" i="12" s="1"/>
  <c r="AI209" i="12" s="1"/>
  <c r="AJ209" i="12" s="1" a="1"/>
  <c r="AJ209" i="12" s="1"/>
  <c r="P179" i="3" s="1"/>
  <c r="AK209" i="12" a="1"/>
  <c r="AK209" i="12" s="1"/>
  <c r="AD237" i="12"/>
  <c r="AE237" i="12" s="1"/>
  <c r="AF237" i="12" s="1"/>
  <c r="AG237" i="12" s="1"/>
  <c r="AH237" i="12" s="1"/>
  <c r="AI237" i="12" s="1"/>
  <c r="AK237" i="12" s="1" a="1"/>
  <c r="AK237" i="12" s="1"/>
  <c r="AD142" i="12"/>
  <c r="AE142" i="12" s="1"/>
  <c r="AF142" i="12" s="1"/>
  <c r="AG142" i="12" s="1"/>
  <c r="AH142" i="12" s="1"/>
  <c r="AI142" i="12" s="1"/>
  <c r="AJ142" i="12" s="1" a="1"/>
  <c r="AJ142" i="12" s="1"/>
  <c r="P301" i="3" s="1"/>
  <c r="AD388" i="12"/>
  <c r="AE388" i="12" s="1"/>
  <c r="AF388" i="12" s="1"/>
  <c r="AG388" i="12" s="1"/>
  <c r="AH388" i="12" s="1"/>
  <c r="AI388" i="12" s="1"/>
  <c r="AJ388" i="12" s="1" a="1"/>
  <c r="AJ388" i="12" s="1"/>
  <c r="P115" i="3" s="1"/>
  <c r="AS382" i="12"/>
  <c r="AT382" i="12" s="1"/>
  <c r="AU382" i="12" s="1"/>
  <c r="AV382" i="12" s="1"/>
  <c r="AW382" i="12" s="1"/>
  <c r="AX382" i="12" s="1"/>
  <c r="AZ382" i="12" s="1"/>
  <c r="U310" i="3" s="1"/>
  <c r="AD49" i="12"/>
  <c r="AE49" i="12" s="1"/>
  <c r="AF49" i="12" s="1"/>
  <c r="AG49" i="12" s="1"/>
  <c r="AH49" i="12" s="1"/>
  <c r="AI49" i="12" s="1"/>
  <c r="AJ49" i="12" s="1" a="1"/>
  <c r="AJ49" i="12" s="1"/>
  <c r="P59" i="3" s="1"/>
  <c r="AS290" i="12"/>
  <c r="AT290" i="12" s="1"/>
  <c r="AU290" i="12" s="1"/>
  <c r="AV290" i="12" s="1"/>
  <c r="AW290" i="12" s="1"/>
  <c r="AX290" i="12" s="1"/>
  <c r="AZ290" i="12" s="1"/>
  <c r="AY290" i="12" a="1"/>
  <c r="AY290" i="12" s="1"/>
  <c r="O409" i="3" s="1"/>
  <c r="AD152" i="12"/>
  <c r="AE152" i="12" s="1"/>
  <c r="AF152" i="12" s="1"/>
  <c r="AG152" i="12" s="1"/>
  <c r="AH152" i="12" s="1"/>
  <c r="AI152" i="12" s="1"/>
  <c r="AK152" i="12" s="1" a="1"/>
  <c r="AK152" i="12" s="1"/>
  <c r="AD365" i="12"/>
  <c r="AE365" i="12" s="1"/>
  <c r="AF365" i="12" s="1"/>
  <c r="AG365" i="12" s="1"/>
  <c r="AH365" i="12" s="1"/>
  <c r="AI365" i="12" s="1"/>
  <c r="AJ365" i="12" s="1" a="1"/>
  <c r="AJ365" i="12" s="1"/>
  <c r="P467" i="3" s="1"/>
  <c r="AS11" i="12"/>
  <c r="AT11" i="12" s="1"/>
  <c r="AU11" i="12" s="1"/>
  <c r="AV11" i="12" s="1"/>
  <c r="AW11" i="12" s="1"/>
  <c r="AX11" i="12" s="1"/>
  <c r="AZ11" i="12" s="1"/>
  <c r="AD277" i="12"/>
  <c r="AE277" i="12" s="1"/>
  <c r="AF277" i="12" s="1"/>
  <c r="AG277" i="12" s="1"/>
  <c r="AH277" i="12" s="1"/>
  <c r="AI277" i="12" s="1"/>
  <c r="AK277" i="12" s="1" a="1"/>
  <c r="AK277" i="12" s="1"/>
  <c r="AS310" i="12"/>
  <c r="AT310" i="12" s="1"/>
  <c r="AU310" i="12" s="1"/>
  <c r="AV310" i="12" s="1"/>
  <c r="AW310" i="12" s="1"/>
  <c r="AX310" i="12" s="1"/>
  <c r="AZ310" i="12" s="1"/>
  <c r="AY310" i="12" a="1"/>
  <c r="AY310" i="12" s="1"/>
  <c r="O441" i="3" s="1"/>
  <c r="AS228" i="12"/>
  <c r="AT228" i="12" s="1"/>
  <c r="AU228" i="12" s="1"/>
  <c r="AV228" i="12" s="1"/>
  <c r="AW228" i="12" s="1"/>
  <c r="AX228" i="12" s="1"/>
  <c r="AZ228" i="12" s="1"/>
  <c r="AS392" i="12"/>
  <c r="AT392" i="12" s="1"/>
  <c r="AU392" i="12" s="1"/>
  <c r="AV392" i="12" s="1"/>
  <c r="AW392" i="12" s="1"/>
  <c r="AX392" i="12" s="1"/>
  <c r="AZ392" i="12" s="1"/>
  <c r="AD227" i="12"/>
  <c r="AE227" i="12" s="1"/>
  <c r="AF227" i="12" s="1"/>
  <c r="AG227" i="12" s="1"/>
  <c r="AH227" i="12" s="1"/>
  <c r="AI227" i="12" s="1"/>
  <c r="AJ227" i="12" s="1" a="1"/>
  <c r="AJ227" i="12" s="1"/>
  <c r="P197" i="3" s="1"/>
  <c r="AD154" i="12"/>
  <c r="AE154" i="12" s="1"/>
  <c r="AF154" i="12" s="1"/>
  <c r="AG154" i="12" s="1"/>
  <c r="AH154" i="12" s="1"/>
  <c r="AI154" i="12" s="1"/>
  <c r="AJ154" i="12" s="1" a="1"/>
  <c r="AJ154" i="12" s="1"/>
  <c r="P244" i="3" s="1"/>
  <c r="T306" i="3"/>
  <c r="T305" i="3" s="1"/>
  <c r="H305" i="3"/>
  <c r="AD258" i="12"/>
  <c r="AE258" i="12" s="1"/>
  <c r="AF258" i="12" s="1"/>
  <c r="AG258" i="12" s="1"/>
  <c r="AH258" i="12" s="1"/>
  <c r="AI258" i="12" s="1"/>
  <c r="AK258" i="12" s="1" a="1"/>
  <c r="AK258" i="12" s="1"/>
  <c r="AD161" i="12"/>
  <c r="AE161" i="12" s="1"/>
  <c r="AF161" i="12" s="1"/>
  <c r="AG161" i="12" s="1"/>
  <c r="AH161" i="12" s="1"/>
  <c r="AI161" i="12" s="1"/>
  <c r="AK161" i="12" s="1" a="1"/>
  <c r="AK161" i="12" s="1"/>
  <c r="AD70" i="12"/>
  <c r="AE70" i="12" s="1"/>
  <c r="AF70" i="12" s="1"/>
  <c r="AG70" i="12" s="1"/>
  <c r="AH70" i="12" s="1"/>
  <c r="AI70" i="12" s="1"/>
  <c r="AJ70" i="12" s="1" a="1"/>
  <c r="AJ70" i="12" s="1"/>
  <c r="P78" i="3" s="1"/>
  <c r="H340" i="3"/>
  <c r="AS134" i="12"/>
  <c r="AT134" i="12" s="1"/>
  <c r="AU134" i="12" s="1"/>
  <c r="AV134" i="12" s="1"/>
  <c r="AW134" i="12" s="1"/>
  <c r="AX134" i="12" s="1"/>
  <c r="AZ134" i="12" s="1"/>
  <c r="AS24" i="12"/>
  <c r="AT24" i="12" s="1"/>
  <c r="AU24" i="12" s="1"/>
  <c r="AV24" i="12" s="1"/>
  <c r="AW24" i="12" s="1"/>
  <c r="AX24" i="12" s="1"/>
  <c r="AZ24" i="12" s="1"/>
  <c r="AS86" i="12"/>
  <c r="AT86" i="12" s="1"/>
  <c r="AU86" i="12" s="1"/>
  <c r="AV86" i="12" s="1"/>
  <c r="AW86" i="12" s="1"/>
  <c r="AX86" i="12" s="1"/>
  <c r="AZ86" i="12" s="1"/>
  <c r="AS385" i="12"/>
  <c r="AT385" i="12" s="1"/>
  <c r="AU385" i="12" s="1"/>
  <c r="AV385" i="12" s="1"/>
  <c r="AW385" i="12" s="1"/>
  <c r="AX385" i="12" s="1"/>
  <c r="AZ385" i="12" s="1"/>
  <c r="AD85" i="12"/>
  <c r="AE85" i="12" s="1"/>
  <c r="AF85" i="12" s="1"/>
  <c r="AG85" i="12" s="1"/>
  <c r="AH85" i="12" s="1"/>
  <c r="AI85" i="12" s="1"/>
  <c r="AJ85" i="12" s="1" a="1"/>
  <c r="AJ85" i="12" s="1"/>
  <c r="P358" i="3" s="1"/>
  <c r="AD48" i="12"/>
  <c r="AE48" i="12" s="1"/>
  <c r="AF48" i="12" s="1"/>
  <c r="AG48" i="12" s="1"/>
  <c r="AH48" i="12" s="1"/>
  <c r="AI48" i="12" s="1"/>
  <c r="AJ48" i="12" s="1" a="1"/>
  <c r="AJ48" i="12" s="1"/>
  <c r="P58" i="3" s="1"/>
  <c r="AS141" i="12"/>
  <c r="AT141" i="12" s="1"/>
  <c r="AU141" i="12" s="1"/>
  <c r="AV141" i="12" s="1"/>
  <c r="AW141" i="12" s="1"/>
  <c r="AX141" i="12" s="1"/>
  <c r="AZ141" i="12" s="1"/>
  <c r="AS371" i="12"/>
  <c r="AT371" i="12" s="1"/>
  <c r="AU371" i="12" s="1"/>
  <c r="AV371" i="12" s="1"/>
  <c r="AW371" i="12" s="1"/>
  <c r="AX371" i="12" s="1"/>
  <c r="AZ371" i="12" s="1"/>
  <c r="AD257" i="12"/>
  <c r="AE257" i="12" s="1"/>
  <c r="AF257" i="12" s="1"/>
  <c r="AG257" i="12" s="1"/>
  <c r="AH257" i="12" s="1"/>
  <c r="AI257" i="12" s="1"/>
  <c r="AJ257" i="12" s="1" a="1"/>
  <c r="AJ257" i="12" s="1"/>
  <c r="P227" i="3" s="1"/>
  <c r="AS185" i="12"/>
  <c r="AT185" i="12" s="1"/>
  <c r="AU185" i="12" s="1"/>
  <c r="AV185" i="12" s="1"/>
  <c r="AW185" i="12" s="1"/>
  <c r="AX185" i="12" s="1"/>
  <c r="AZ185" i="12" s="1"/>
  <c r="AS8" i="12"/>
  <c r="AT8" i="12" s="1"/>
  <c r="AU8" i="12" s="1"/>
  <c r="AV8" i="12" s="1"/>
  <c r="AW8" i="12" s="1"/>
  <c r="AX8" i="12" s="1"/>
  <c r="AZ8" i="12" s="1"/>
  <c r="AD240" i="12"/>
  <c r="AE240" i="12" s="1"/>
  <c r="AF240" i="12" s="1"/>
  <c r="AG240" i="12" s="1"/>
  <c r="AH240" i="12" s="1"/>
  <c r="AI240" i="12" s="1"/>
  <c r="AJ240" i="12" s="1" a="1"/>
  <c r="AJ240" i="12" s="1"/>
  <c r="P210" i="3" s="1"/>
  <c r="AD50" i="12"/>
  <c r="AE50" i="12" s="1"/>
  <c r="AF50" i="12" s="1"/>
  <c r="AG50" i="12" s="1"/>
  <c r="AH50" i="12" s="1"/>
  <c r="AI50" i="12" s="1"/>
  <c r="AK50" i="12" s="1" a="1"/>
  <c r="AK50" i="12" s="1"/>
  <c r="AD387" i="12"/>
  <c r="AE387" i="12" s="1"/>
  <c r="AF387" i="12" s="1"/>
  <c r="AG387" i="12" s="1"/>
  <c r="AH387" i="12" s="1"/>
  <c r="AI387" i="12" s="1"/>
  <c r="AK387" i="12" s="1" a="1"/>
  <c r="AK387" i="12" s="1"/>
  <c r="AD238" i="12"/>
  <c r="AE238" i="12" s="1"/>
  <c r="AF238" i="12" s="1"/>
  <c r="AG238" i="12" s="1"/>
  <c r="AH238" i="12" s="1"/>
  <c r="AI238" i="12" s="1"/>
  <c r="AJ238" i="12" s="1" a="1"/>
  <c r="AJ238" i="12" s="1"/>
  <c r="P208" i="3" s="1"/>
  <c r="AS62" i="12"/>
  <c r="AT62" i="12" s="1"/>
  <c r="AU62" i="12" s="1"/>
  <c r="AV62" i="12" s="1"/>
  <c r="AW62" i="12" s="1"/>
  <c r="AX62" i="12" s="1"/>
  <c r="AZ62" i="12" s="1"/>
  <c r="AD318" i="12"/>
  <c r="AE318" i="12" s="1"/>
  <c r="AF318" i="12" s="1"/>
  <c r="AG318" i="12" s="1"/>
  <c r="AH318" i="12" s="1"/>
  <c r="AI318" i="12" s="1"/>
  <c r="AK318" i="12" s="1" a="1"/>
  <c r="AK318" i="12" s="1"/>
  <c r="AD148" i="12"/>
  <c r="AE148" i="12" s="1"/>
  <c r="AF148" i="12" s="1"/>
  <c r="AG148" i="12" s="1"/>
  <c r="AH148" i="12" s="1"/>
  <c r="AI148" i="12" s="1"/>
  <c r="AJ148" i="12" s="1" a="1"/>
  <c r="AJ148" i="12" s="1"/>
  <c r="P139" i="3" s="1"/>
  <c r="AS17" i="12"/>
  <c r="AT17" i="12" s="1"/>
  <c r="AU17" i="12" s="1"/>
  <c r="AV17" i="12" s="1"/>
  <c r="AW17" i="12" s="1"/>
  <c r="AX17" i="12" s="1"/>
  <c r="AZ17" i="12" s="1"/>
  <c r="AS25" i="12"/>
  <c r="AT25" i="12" s="1"/>
  <c r="AU25" i="12" s="1"/>
  <c r="AV25" i="12" s="1"/>
  <c r="AW25" i="12" s="1"/>
  <c r="AX25" i="12" s="1"/>
  <c r="AZ25" i="12" s="1"/>
  <c r="AS226" i="12"/>
  <c r="AT226" i="12" s="1"/>
  <c r="AU226" i="12" s="1"/>
  <c r="AV226" i="12" s="1"/>
  <c r="AW226" i="12" s="1"/>
  <c r="AX226" i="12" s="1"/>
  <c r="AZ226" i="12" s="1"/>
  <c r="AS112" i="12"/>
  <c r="AT112" i="12" s="1"/>
  <c r="AU112" i="12" s="1"/>
  <c r="AV112" i="12" s="1"/>
  <c r="AW112" i="12" s="1"/>
  <c r="AX112" i="12" s="1"/>
  <c r="AZ112" i="12" s="1"/>
  <c r="AS156" i="12"/>
  <c r="AT156" i="12" s="1"/>
  <c r="AU156" i="12" s="1"/>
  <c r="AV156" i="12" s="1"/>
  <c r="AW156" i="12" s="1"/>
  <c r="AX156" i="12" s="1"/>
  <c r="AZ156" i="12" s="1"/>
  <c r="AY156" i="12" a="1"/>
  <c r="AY156" i="12" s="1"/>
  <c r="O246" i="3" s="1"/>
  <c r="AS351" i="12"/>
  <c r="AT351" i="12" s="1"/>
  <c r="AU351" i="12" s="1"/>
  <c r="AV351" i="12" s="1"/>
  <c r="AW351" i="12" s="1"/>
  <c r="AX351" i="12" s="1"/>
  <c r="AZ351" i="12" s="1"/>
  <c r="AD242" i="12"/>
  <c r="AE242" i="12" s="1"/>
  <c r="AF242" i="12" s="1"/>
  <c r="AG242" i="12" s="1"/>
  <c r="AH242" i="12" s="1"/>
  <c r="AI242" i="12" s="1"/>
  <c r="AK242" i="12" s="1" a="1"/>
  <c r="AK242" i="12" s="1"/>
  <c r="AJ242" i="12" a="1"/>
  <c r="AJ242" i="12" s="1"/>
  <c r="P212" i="3" s="1"/>
  <c r="AD34" i="12"/>
  <c r="AE34" i="12" s="1"/>
  <c r="AF34" i="12" s="1"/>
  <c r="AG34" i="12" s="1"/>
  <c r="AH34" i="12" s="1"/>
  <c r="AI34" i="12" s="1"/>
  <c r="AJ34" i="12" s="1" a="1"/>
  <c r="AJ34" i="12" s="1"/>
  <c r="P46" i="3" s="1"/>
  <c r="AD29" i="12"/>
  <c r="AE29" i="12" s="1"/>
  <c r="AF29" i="12" s="1"/>
  <c r="AG29" i="12" s="1"/>
  <c r="AH29" i="12" s="1"/>
  <c r="AI29" i="12" s="1"/>
  <c r="AK29" i="12" s="1" a="1"/>
  <c r="AK29" i="12" s="1"/>
  <c r="AD28" i="12"/>
  <c r="AE28" i="12" s="1"/>
  <c r="AF28" i="12" s="1"/>
  <c r="AG28" i="12" s="1"/>
  <c r="AH28" i="12" s="1"/>
  <c r="AI28" i="12" s="1"/>
  <c r="AJ28" i="12" s="1" a="1"/>
  <c r="AJ28" i="12" s="1"/>
  <c r="P42" i="3" s="1"/>
  <c r="AD326" i="12"/>
  <c r="AE326" i="12" s="1"/>
  <c r="AF326" i="12" s="1"/>
  <c r="AG326" i="12" s="1"/>
  <c r="AH326" i="12" s="1"/>
  <c r="AI326" i="12" s="1"/>
  <c r="AK326" i="12" s="1" a="1"/>
  <c r="AK326" i="12" s="1"/>
  <c r="AD215" i="12"/>
  <c r="AE215" i="12" s="1"/>
  <c r="AF215" i="12" s="1"/>
  <c r="AG215" i="12" s="1"/>
  <c r="AH215" i="12" s="1"/>
  <c r="AI215" i="12" s="1"/>
  <c r="AK215" i="12" s="1" a="1"/>
  <c r="AK215" i="12" s="1"/>
  <c r="AD139" i="12"/>
  <c r="AE139" i="12" s="1"/>
  <c r="AF139" i="12" s="1"/>
  <c r="AG139" i="12" s="1"/>
  <c r="AH139" i="12" s="1"/>
  <c r="AI139" i="12" s="1"/>
  <c r="AJ139" i="12" s="1" a="1"/>
  <c r="AJ139" i="12" s="1"/>
  <c r="P261" i="3" s="1"/>
  <c r="AD301" i="12"/>
  <c r="AE301" i="12" s="1"/>
  <c r="AF301" i="12" s="1"/>
  <c r="AG301" i="12" s="1"/>
  <c r="AH301" i="12" s="1"/>
  <c r="AI301" i="12" s="1"/>
  <c r="AK301" i="12" s="1" a="1"/>
  <c r="AK301" i="12" s="1"/>
  <c r="AD293" i="12"/>
  <c r="AE293" i="12" s="1"/>
  <c r="AF293" i="12" s="1"/>
  <c r="AG293" i="12" s="1"/>
  <c r="AH293" i="12" s="1"/>
  <c r="AI293" i="12" s="1"/>
  <c r="AJ293" i="12" s="1" a="1"/>
  <c r="AJ293" i="12" s="1"/>
  <c r="P412" i="3" s="1"/>
  <c r="AD288" i="12"/>
  <c r="AE288" i="12" s="1"/>
  <c r="AF288" i="12" s="1"/>
  <c r="AG288" i="12" s="1"/>
  <c r="AH288" i="12" s="1"/>
  <c r="AI288" i="12" s="1"/>
  <c r="AJ288" i="12" s="1" a="1"/>
  <c r="AJ288" i="12" s="1"/>
  <c r="P407" i="3" s="1"/>
  <c r="AS135" i="12"/>
  <c r="AT135" i="12" s="1"/>
  <c r="AU135" i="12" s="1"/>
  <c r="AV135" i="12" s="1"/>
  <c r="AW135" i="12" s="1"/>
  <c r="AX135" i="12" s="1"/>
  <c r="AZ135" i="12" s="1"/>
  <c r="AD255" i="12"/>
  <c r="AE255" i="12" s="1"/>
  <c r="AF255" i="12" s="1"/>
  <c r="AG255" i="12" s="1"/>
  <c r="AH255" i="12" s="1"/>
  <c r="AI255" i="12" s="1"/>
  <c r="AK255" i="12" s="1" a="1"/>
  <c r="AK255" i="12" s="1"/>
  <c r="AJ255" i="12" a="1"/>
  <c r="AJ255" i="12" s="1"/>
  <c r="P225" i="3" s="1"/>
  <c r="AD38" i="12"/>
  <c r="AE38" i="12" s="1"/>
  <c r="AF38" i="12" s="1"/>
  <c r="AG38" i="12" s="1"/>
  <c r="AH38" i="12" s="1"/>
  <c r="AI38" i="12" s="1"/>
  <c r="AK38" i="12" s="1" a="1"/>
  <c r="AK38" i="12" s="1"/>
  <c r="AS54" i="12"/>
  <c r="AT54" i="12" s="1"/>
  <c r="AU54" i="12" s="1"/>
  <c r="AV54" i="12" s="1"/>
  <c r="AW54" i="12" s="1"/>
  <c r="AX54" i="12" s="1"/>
  <c r="AZ54" i="12" s="1"/>
  <c r="AS237" i="12"/>
  <c r="AT237" i="12" s="1"/>
  <c r="AU237" i="12" s="1"/>
  <c r="AV237" i="12" s="1"/>
  <c r="AW237" i="12" s="1"/>
  <c r="AX237" i="12" s="1"/>
  <c r="AZ237" i="12" s="1"/>
  <c r="AS142" i="12"/>
  <c r="AT142" i="12" s="1"/>
  <c r="AU142" i="12" s="1"/>
  <c r="AV142" i="12" s="1"/>
  <c r="AW142" i="12" s="1"/>
  <c r="AX142" i="12" s="1"/>
  <c r="AZ142" i="12" s="1"/>
  <c r="AS388" i="12"/>
  <c r="AT388" i="12" s="1"/>
  <c r="AU388" i="12" s="1"/>
  <c r="AV388" i="12" s="1"/>
  <c r="AW388" i="12" s="1"/>
  <c r="AX388" i="12" s="1"/>
  <c r="AZ388" i="12" s="1"/>
  <c r="AD336" i="12"/>
  <c r="AE336" i="12" s="1"/>
  <c r="AF336" i="12" s="1"/>
  <c r="AG336" i="12" s="1"/>
  <c r="AH336" i="12" s="1"/>
  <c r="AI336" i="12" s="1"/>
  <c r="AK336" i="12" s="1" a="1"/>
  <c r="AK336" i="12" s="1"/>
  <c r="AS279" i="12"/>
  <c r="AT279" i="12" s="1"/>
  <c r="AU279" i="12" s="1"/>
  <c r="AV279" i="12" s="1"/>
  <c r="AW279" i="12" s="1"/>
  <c r="AX279" i="12" s="1"/>
  <c r="AZ279" i="12" s="1"/>
  <c r="AS152" i="12"/>
  <c r="AT152" i="12" s="1"/>
  <c r="AU152" i="12" s="1"/>
  <c r="AV152" i="12" s="1"/>
  <c r="AW152" i="12" s="1"/>
  <c r="AX152" i="12" s="1"/>
  <c r="AZ152" i="12" s="1"/>
  <c r="AS233" i="12"/>
  <c r="AT233" i="12" s="1"/>
  <c r="AU233" i="12" s="1"/>
  <c r="AV233" i="12" s="1"/>
  <c r="AW233" i="12" s="1"/>
  <c r="AX233" i="12" s="1"/>
  <c r="AZ233" i="12" s="1"/>
  <c r="AY233" i="12" a="1"/>
  <c r="AY233" i="12" s="1"/>
  <c r="O203" i="3" s="1"/>
  <c r="AS365" i="12"/>
  <c r="AT365" i="12" s="1"/>
  <c r="AU365" i="12" s="1"/>
  <c r="AV365" i="12" s="1"/>
  <c r="AW365" i="12" s="1"/>
  <c r="AX365" i="12" s="1"/>
  <c r="AZ365" i="12" s="1"/>
  <c r="AD11" i="12"/>
  <c r="AE11" i="12" s="1"/>
  <c r="AF11" i="12" s="1"/>
  <c r="AG11" i="12" s="1"/>
  <c r="AH11" i="12" s="1"/>
  <c r="AI11" i="12" s="1"/>
  <c r="AK11" i="12" s="1" a="1"/>
  <c r="AK11" i="12" s="1"/>
  <c r="AD90" i="12"/>
  <c r="AE90" i="12" s="1"/>
  <c r="AF90" i="12" s="1"/>
  <c r="AG90" i="12" s="1"/>
  <c r="AH90" i="12" s="1"/>
  <c r="AI90" i="12" s="1"/>
  <c r="AJ90" i="12" s="1" a="1"/>
  <c r="AJ90" i="12" s="1"/>
  <c r="P363" i="3" s="1"/>
  <c r="AD299" i="12"/>
  <c r="AE299" i="12" s="1"/>
  <c r="AF299" i="12" s="1"/>
  <c r="AG299" i="12" s="1"/>
  <c r="AH299" i="12" s="1"/>
  <c r="AI299" i="12" s="1"/>
  <c r="AK299" i="12" s="1" a="1"/>
  <c r="AK299" i="12" s="1"/>
  <c r="T260" i="3"/>
  <c r="T259" i="3" s="1"/>
  <c r="H259" i="3"/>
  <c r="H23" i="5" s="1"/>
  <c r="AD294" i="12"/>
  <c r="AE294" i="12" s="1"/>
  <c r="AF294" i="12" s="1"/>
  <c r="AG294" i="12" s="1"/>
  <c r="AH294" i="12" s="1"/>
  <c r="AI294" i="12" s="1"/>
  <c r="AJ294" i="12" s="1" a="1"/>
  <c r="AJ294" i="12" s="1"/>
  <c r="P413" i="3" s="1"/>
  <c r="AD93" i="12"/>
  <c r="AE93" i="12" s="1"/>
  <c r="AF93" i="12" s="1"/>
  <c r="AG93" i="12" s="1"/>
  <c r="AH93" i="12" s="1"/>
  <c r="AI93" i="12" s="1"/>
  <c r="AJ93" i="12" s="1" a="1"/>
  <c r="AJ93" i="12" s="1"/>
  <c r="P366" i="3" s="1"/>
  <c r="AD113" i="12"/>
  <c r="AE113" i="12" s="1"/>
  <c r="AF113" i="12" s="1"/>
  <c r="AG113" i="12" s="1"/>
  <c r="AH113" i="12" s="1"/>
  <c r="AI113" i="12" s="1"/>
  <c r="AJ113" i="12" s="1" a="1"/>
  <c r="AJ113" i="12" s="1"/>
  <c r="P306" i="3" s="1"/>
  <c r="AD207" i="12"/>
  <c r="AE207" i="12" s="1"/>
  <c r="AF207" i="12" s="1"/>
  <c r="AG207" i="12" s="1"/>
  <c r="AH207" i="12" s="1"/>
  <c r="AI207" i="12" s="1"/>
  <c r="AJ207" i="12" s="1" a="1"/>
  <c r="AJ207" i="12" s="1"/>
  <c r="P177" i="3" s="1"/>
  <c r="AD355" i="12"/>
  <c r="AE355" i="12" s="1"/>
  <c r="AF355" i="12" s="1"/>
  <c r="AG355" i="12" s="1"/>
  <c r="AH355" i="12" s="1"/>
  <c r="AI355" i="12" s="1"/>
  <c r="AJ355" i="12" s="1" a="1"/>
  <c r="AJ355" i="12" s="1"/>
  <c r="P457" i="3" s="1"/>
  <c r="AD287" i="12"/>
  <c r="AE287" i="12" s="1"/>
  <c r="AF287" i="12" s="1"/>
  <c r="AG287" i="12" s="1"/>
  <c r="AH287" i="12" s="1"/>
  <c r="AI287" i="12" s="1"/>
  <c r="AJ287" i="12" s="1" a="1"/>
  <c r="AJ287" i="12" s="1"/>
  <c r="P406" i="3" s="1"/>
  <c r="T480" i="3"/>
  <c r="T479" i="3" s="1"/>
  <c r="H479" i="3"/>
  <c r="AD173" i="12"/>
  <c r="AE173" i="12" s="1"/>
  <c r="AF173" i="12" s="1"/>
  <c r="AG173" i="12" s="1"/>
  <c r="AH173" i="12" s="1"/>
  <c r="AI173" i="12" s="1"/>
  <c r="AK173" i="12" s="1" a="1"/>
  <c r="AK173" i="12" s="1"/>
  <c r="T340" i="3"/>
  <c r="AD221" i="12"/>
  <c r="AE221" i="12" s="1"/>
  <c r="AF221" i="12" s="1"/>
  <c r="AG221" i="12" s="1"/>
  <c r="AH221" i="12" s="1"/>
  <c r="AI221" i="12" s="1"/>
  <c r="AJ221" i="12" s="1" a="1"/>
  <c r="AJ221" i="12" s="1"/>
  <c r="P191" i="3" s="1"/>
  <c r="AD117" i="12"/>
  <c r="AE117" i="12" s="1"/>
  <c r="AF117" i="12" s="1"/>
  <c r="AG117" i="12" s="1"/>
  <c r="AH117" i="12" s="1"/>
  <c r="AI117" i="12" s="1"/>
  <c r="AK117" i="12" s="1" a="1"/>
  <c r="AK117" i="12" s="1"/>
  <c r="H276" i="3"/>
  <c r="H41" i="5" s="1"/>
  <c r="H43" i="5" s="1"/>
  <c r="K15" i="34" s="1"/>
  <c r="T277" i="3"/>
  <c r="T276" i="3" s="1"/>
  <c r="AS258" i="12"/>
  <c r="AT258" i="12" s="1"/>
  <c r="AU258" i="12" s="1"/>
  <c r="AV258" i="12" s="1"/>
  <c r="AW258" i="12" s="1"/>
  <c r="AX258" i="12" s="1"/>
  <c r="AZ258" i="12" s="1"/>
  <c r="AS42" i="12"/>
  <c r="AT42" i="12" s="1"/>
  <c r="AU42" i="12" s="1"/>
  <c r="AV42" i="12" s="1"/>
  <c r="AW42" i="12" s="1"/>
  <c r="AX42" i="12" s="1"/>
  <c r="AZ42" i="12" s="1"/>
  <c r="AS286" i="12"/>
  <c r="AT286" i="12" s="1"/>
  <c r="AU286" i="12" s="1"/>
  <c r="AV286" i="12" s="1"/>
  <c r="AW286" i="12" s="1"/>
  <c r="AX286" i="12" s="1"/>
  <c r="AZ286" i="12" s="1"/>
  <c r="AS171" i="12"/>
  <c r="AT171" i="12" s="1"/>
  <c r="AU171" i="12" s="1"/>
  <c r="AV171" i="12" s="1"/>
  <c r="AW171" i="12" s="1"/>
  <c r="AX171" i="12" s="1"/>
  <c r="AZ171" i="12" s="1"/>
  <c r="AS163" i="12"/>
  <c r="AT163" i="12" s="1"/>
  <c r="AU163" i="12" s="1"/>
  <c r="AV163" i="12" s="1"/>
  <c r="AW163" i="12" s="1"/>
  <c r="AX163" i="12" s="1"/>
  <c r="AZ163" i="12" s="1"/>
  <c r="AD296" i="12"/>
  <c r="AE296" i="12" s="1"/>
  <c r="AF296" i="12" s="1"/>
  <c r="AG296" i="12" s="1"/>
  <c r="AH296" i="12" s="1"/>
  <c r="AI296" i="12" s="1"/>
  <c r="AK296" i="12" s="1" a="1"/>
  <c r="AK296" i="12" s="1"/>
  <c r="AD249" i="12"/>
  <c r="AE249" i="12" s="1"/>
  <c r="AF249" i="12" s="1"/>
  <c r="AG249" i="12" s="1"/>
  <c r="AH249" i="12" s="1"/>
  <c r="AI249" i="12" s="1"/>
  <c r="AJ249" i="12" s="1" a="1"/>
  <c r="AJ249" i="12" s="1"/>
  <c r="P219" i="3" s="1"/>
  <c r="AD295" i="12"/>
  <c r="AE295" i="12" s="1"/>
  <c r="AF295" i="12" s="1"/>
  <c r="AG295" i="12" s="1"/>
  <c r="AH295" i="12" s="1"/>
  <c r="AI295" i="12" s="1"/>
  <c r="AJ295" i="12" s="1" a="1"/>
  <c r="AJ295" i="12" s="1"/>
  <c r="P414" i="3" s="1"/>
  <c r="AK295" i="12" a="1"/>
  <c r="AK295" i="12" s="1"/>
  <c r="AD370" i="12"/>
  <c r="AE370" i="12" s="1"/>
  <c r="AF370" i="12" s="1"/>
  <c r="AG370" i="12" s="1"/>
  <c r="AH370" i="12" s="1"/>
  <c r="AI370" i="12" s="1"/>
  <c r="AK370" i="12" s="1" a="1"/>
  <c r="AK370" i="12" s="1"/>
  <c r="AD278" i="12"/>
  <c r="AE278" i="12" s="1"/>
  <c r="AF278" i="12" s="1"/>
  <c r="AG278" i="12" s="1"/>
  <c r="AH278" i="12" s="1"/>
  <c r="AI278" i="12" s="1"/>
  <c r="AK278" i="12" s="1" a="1"/>
  <c r="AK278" i="12" s="1"/>
  <c r="AS161" i="12"/>
  <c r="AT161" i="12" s="1"/>
  <c r="AU161" i="12" s="1"/>
  <c r="AV161" i="12" s="1"/>
  <c r="AW161" i="12" s="1"/>
  <c r="AX161" i="12" s="1"/>
  <c r="AZ161" i="12" s="1"/>
  <c r="AS356" i="12"/>
  <c r="AT356" i="12" s="1"/>
  <c r="AU356" i="12" s="1"/>
  <c r="AV356" i="12" s="1"/>
  <c r="AW356" i="12" s="1"/>
  <c r="AX356" i="12" s="1"/>
  <c r="AZ356" i="12" s="1"/>
  <c r="AY356" i="12" a="1"/>
  <c r="AY356" i="12" s="1"/>
  <c r="O458" i="3" s="1"/>
  <c r="AS287" i="12"/>
  <c r="AT287" i="12" s="1"/>
  <c r="AU287" i="12" s="1"/>
  <c r="AV287" i="12" s="1"/>
  <c r="AW287" i="12" s="1"/>
  <c r="AX287" i="12" s="1"/>
  <c r="AZ287" i="12" s="1"/>
  <c r="AS70" i="12"/>
  <c r="AT70" i="12" s="1"/>
  <c r="AU70" i="12" s="1"/>
  <c r="AV70" i="12" s="1"/>
  <c r="AW70" i="12" s="1"/>
  <c r="AX70" i="12" s="1"/>
  <c r="AZ70" i="12" s="1"/>
  <c r="AS325" i="12"/>
  <c r="AT325" i="12" s="1"/>
  <c r="AU325" i="12" s="1"/>
  <c r="AV325" i="12" s="1"/>
  <c r="AW325" i="12" s="1"/>
  <c r="AX325" i="12" s="1"/>
  <c r="AZ325" i="12" s="1"/>
  <c r="AY325" i="12" a="1"/>
  <c r="AY325" i="12" s="1"/>
  <c r="O480" i="3" s="1"/>
  <c r="AS181" i="12"/>
  <c r="AT181" i="12" s="1"/>
  <c r="AU181" i="12" s="1"/>
  <c r="AV181" i="12" s="1"/>
  <c r="AW181" i="12" s="1"/>
  <c r="AX181" i="12" s="1"/>
  <c r="AZ181" i="12" s="1"/>
  <c r="AD27" i="12"/>
  <c r="AE27" i="12" s="1"/>
  <c r="AF27" i="12" s="1"/>
  <c r="AG27" i="12" s="1"/>
  <c r="AH27" i="12" s="1"/>
  <c r="AI27" i="12" s="1"/>
  <c r="AJ27" i="12" s="1" a="1"/>
  <c r="AJ27" i="12" s="1"/>
  <c r="P41" i="3" s="1"/>
  <c r="AD297" i="12"/>
  <c r="AE297" i="12" s="1"/>
  <c r="AF297" i="12" s="1"/>
  <c r="AG297" i="12" s="1"/>
  <c r="AH297" i="12" s="1"/>
  <c r="AI297" i="12" s="1"/>
  <c r="AK297" i="12" s="1" a="1"/>
  <c r="AK297" i="12" s="1"/>
  <c r="AS341" i="12"/>
  <c r="AT341" i="12" s="1"/>
  <c r="AU341" i="12" s="1"/>
  <c r="AV341" i="12" s="1"/>
  <c r="AW341" i="12" s="1"/>
  <c r="AX341" i="12" s="1"/>
  <c r="AZ341" i="12" s="1"/>
  <c r="AS173" i="12"/>
  <c r="AT173" i="12" s="1"/>
  <c r="AU173" i="12" s="1"/>
  <c r="AV173" i="12" s="1"/>
  <c r="AW173" i="12" s="1"/>
  <c r="AX173" i="12" s="1"/>
  <c r="AZ173" i="12" s="1"/>
  <c r="AY173" i="12" a="1"/>
  <c r="AY173" i="12" s="1"/>
  <c r="O144" i="3" s="1"/>
  <c r="AS240" i="12"/>
  <c r="AT240" i="12" s="1"/>
  <c r="AU240" i="12" s="1"/>
  <c r="AV240" i="12" s="1"/>
  <c r="AW240" i="12" s="1"/>
  <c r="AX240" i="12" s="1"/>
  <c r="AZ240" i="12" s="1"/>
  <c r="AS50" i="12"/>
  <c r="AT50" i="12" s="1"/>
  <c r="AU50" i="12" s="1"/>
  <c r="AV50" i="12" s="1"/>
  <c r="AW50" i="12" s="1"/>
  <c r="AX50" i="12" s="1"/>
  <c r="AZ50" i="12" s="1"/>
  <c r="AS245" i="12"/>
  <c r="AT245" i="12" s="1"/>
  <c r="AU245" i="12" s="1"/>
  <c r="AV245" i="12" s="1"/>
  <c r="AW245" i="12" s="1"/>
  <c r="AX245" i="12" s="1"/>
  <c r="AZ245" i="12" s="1"/>
  <c r="AS250" i="12"/>
  <c r="AT250" i="12" s="1"/>
  <c r="AU250" i="12" s="1"/>
  <c r="AV250" i="12" s="1"/>
  <c r="AW250" i="12" s="1"/>
  <c r="AX250" i="12" s="1"/>
  <c r="AZ250" i="12" s="1"/>
  <c r="AS387" i="12"/>
  <c r="AT387" i="12" s="1"/>
  <c r="AU387" i="12" s="1"/>
  <c r="AV387" i="12" s="1"/>
  <c r="AW387" i="12" s="1"/>
  <c r="AX387" i="12" s="1"/>
  <c r="AZ387" i="12" s="1"/>
  <c r="AS238" i="12"/>
  <c r="AT238" i="12" s="1"/>
  <c r="AU238" i="12" s="1"/>
  <c r="AV238" i="12" s="1"/>
  <c r="AW238" i="12" s="1"/>
  <c r="AX238" i="12" s="1"/>
  <c r="AZ238" i="12" s="1"/>
  <c r="AS318" i="12"/>
  <c r="AT318" i="12" s="1"/>
  <c r="AU318" i="12" s="1"/>
  <c r="AV318" i="12" s="1"/>
  <c r="AW318" i="12" s="1"/>
  <c r="AX318" i="12" s="1"/>
  <c r="AZ318" i="12" s="1"/>
  <c r="AS313" i="12"/>
  <c r="AT313" i="12" s="1"/>
  <c r="AU313" i="12" s="1"/>
  <c r="AV313" i="12" s="1"/>
  <c r="AW313" i="12" s="1"/>
  <c r="AX313" i="12" s="1"/>
  <c r="AZ313" i="12" s="1"/>
  <c r="AS45" i="12"/>
  <c r="AT45" i="12" s="1"/>
  <c r="AU45" i="12" s="1"/>
  <c r="AV45" i="12" s="1"/>
  <c r="AW45" i="12" s="1"/>
  <c r="AX45" i="12" s="1"/>
  <c r="AZ45" i="12" s="1"/>
  <c r="AS148" i="12"/>
  <c r="AT148" i="12" s="1"/>
  <c r="AU148" i="12" s="1"/>
  <c r="AV148" i="12" s="1"/>
  <c r="AW148" i="12" s="1"/>
  <c r="AX148" i="12" s="1"/>
  <c r="AZ148" i="12" s="1"/>
  <c r="AS329" i="12"/>
  <c r="AT329" i="12" s="1"/>
  <c r="AU329" i="12" s="1"/>
  <c r="AV329" i="12" s="1"/>
  <c r="AW329" i="12" s="1"/>
  <c r="AX329" i="12" s="1"/>
  <c r="AZ329" i="12" s="1"/>
  <c r="AS269" i="12"/>
  <c r="AT269" i="12" s="1"/>
  <c r="AU269" i="12" s="1"/>
  <c r="AV269" i="12" s="1"/>
  <c r="AW269" i="12" s="1"/>
  <c r="AX269" i="12" s="1"/>
  <c r="AZ269" i="12" s="1"/>
  <c r="AS106" i="12"/>
  <c r="AT106" i="12" s="1"/>
  <c r="AU106" i="12" s="1"/>
  <c r="AV106" i="12" s="1"/>
  <c r="AW106" i="12" s="1"/>
  <c r="AX106" i="12" s="1"/>
  <c r="AZ106" i="12" s="1"/>
  <c r="H25" i="3"/>
  <c r="T26" i="3"/>
  <c r="T25" i="3" s="1"/>
  <c r="AD201" i="12"/>
  <c r="AE201" i="12" s="1"/>
  <c r="AF201" i="12" s="1"/>
  <c r="AG201" i="12" s="1"/>
  <c r="AH201" i="12" s="1"/>
  <c r="AI201" i="12" s="1"/>
  <c r="AJ201" i="12" s="1" a="1"/>
  <c r="AJ201" i="12" s="1"/>
  <c r="P129" i="3" s="1"/>
  <c r="AK201" i="12" a="1"/>
  <c r="AK201" i="12" s="1"/>
  <c r="AD157" i="12"/>
  <c r="AE157" i="12" s="1"/>
  <c r="AF157" i="12" s="1"/>
  <c r="AG157" i="12" s="1"/>
  <c r="AH157" i="12" s="1"/>
  <c r="AI157" i="12" s="1"/>
  <c r="AJ157" i="12" s="1" a="1"/>
  <c r="AJ157" i="12" s="1"/>
  <c r="P247" i="3" s="1"/>
  <c r="AD204" i="12"/>
  <c r="AE204" i="12" s="1"/>
  <c r="AF204" i="12" s="1"/>
  <c r="AG204" i="12" s="1"/>
  <c r="AH204" i="12" s="1"/>
  <c r="AI204" i="12" s="1"/>
  <c r="AJ204" i="12" s="1" a="1"/>
  <c r="AJ204" i="12" s="1"/>
  <c r="P174" i="3" s="1"/>
  <c r="AK204" i="12" a="1"/>
  <c r="AK204" i="12" s="1"/>
  <c r="AD107" i="12"/>
  <c r="AE107" i="12" s="1"/>
  <c r="AF107" i="12" s="1"/>
  <c r="AG107" i="12" s="1"/>
  <c r="AH107" i="12" s="1"/>
  <c r="AI107" i="12" s="1"/>
  <c r="AJ107" i="12" s="1" a="1"/>
  <c r="AJ107" i="12" s="1"/>
  <c r="P295" i="3" s="1"/>
  <c r="AD347" i="12"/>
  <c r="AE347" i="12" s="1"/>
  <c r="AF347" i="12" s="1"/>
  <c r="AG347" i="12" s="1"/>
  <c r="AH347" i="12" s="1"/>
  <c r="AI347" i="12" s="1"/>
  <c r="AJ347" i="12" s="1" a="1"/>
  <c r="AJ347" i="12" s="1"/>
  <c r="P336" i="3" s="1"/>
  <c r="AD241" i="12"/>
  <c r="AE241" i="12" s="1"/>
  <c r="AF241" i="12" s="1"/>
  <c r="AG241" i="12" s="1"/>
  <c r="AH241" i="12" s="1"/>
  <c r="AI241" i="12" s="1"/>
  <c r="AJ241" i="12" s="1" a="1"/>
  <c r="AJ241" i="12" s="1"/>
  <c r="P211" i="3" s="1"/>
  <c r="T369" i="3"/>
  <c r="H368" i="3"/>
  <c r="AD162" i="12"/>
  <c r="AE162" i="12" s="1"/>
  <c r="AF162" i="12" s="1"/>
  <c r="AG162" i="12" s="1"/>
  <c r="AH162" i="12" s="1"/>
  <c r="AI162" i="12" s="1"/>
  <c r="AK162" i="12" s="1" a="1"/>
  <c r="AK162" i="12" s="1"/>
  <c r="AS79" i="12"/>
  <c r="AT79" i="12" s="1"/>
  <c r="AU79" i="12" s="1"/>
  <c r="AV79" i="12" s="1"/>
  <c r="AW79" i="12" s="1"/>
  <c r="AX79" i="12" s="1"/>
  <c r="AZ79" i="12" s="1"/>
  <c r="AD135" i="12"/>
  <c r="AE135" i="12" s="1"/>
  <c r="AF135" i="12" s="1"/>
  <c r="AG135" i="12" s="1"/>
  <c r="AH135" i="12" s="1"/>
  <c r="AI135" i="12" s="1"/>
  <c r="AK135" i="12" s="1" a="1"/>
  <c r="AK135" i="12" s="1"/>
  <c r="AS126" i="12"/>
  <c r="AT126" i="12" s="1"/>
  <c r="AU126" i="12" s="1"/>
  <c r="AV126" i="12" s="1"/>
  <c r="AW126" i="12" s="1"/>
  <c r="AX126" i="12" s="1"/>
  <c r="AZ126" i="12" s="1"/>
  <c r="AS328" i="12"/>
  <c r="AT328" i="12" s="1"/>
  <c r="AU328" i="12" s="1"/>
  <c r="AV328" i="12" s="1"/>
  <c r="AW328" i="12" s="1"/>
  <c r="AX328" i="12" s="1"/>
  <c r="AZ328" i="12" s="1"/>
  <c r="AS389" i="12"/>
  <c r="AT389" i="12" s="1"/>
  <c r="AU389" i="12" s="1"/>
  <c r="AV389" i="12" s="1"/>
  <c r="AW389" i="12" s="1"/>
  <c r="AX389" i="12" s="1"/>
  <c r="AZ389" i="12" s="1"/>
  <c r="AY389" i="12" a="1"/>
  <c r="AY389" i="12" s="1"/>
  <c r="O116" i="3" s="1"/>
  <c r="AS255" i="12"/>
  <c r="AT255" i="12" s="1"/>
  <c r="AU255" i="12" s="1"/>
  <c r="AV255" i="12" s="1"/>
  <c r="AW255" i="12" s="1"/>
  <c r="AX255" i="12" s="1"/>
  <c r="AZ255" i="12" s="1"/>
  <c r="AS189" i="12"/>
  <c r="AT189" i="12" s="1"/>
  <c r="AU189" i="12" s="1"/>
  <c r="AV189" i="12" s="1"/>
  <c r="AW189" i="12" s="1"/>
  <c r="AX189" i="12" s="1"/>
  <c r="AZ189" i="12" s="1"/>
  <c r="AS209" i="12"/>
  <c r="AT209" i="12" s="1"/>
  <c r="AU209" i="12" s="1"/>
  <c r="AV209" i="12" s="1"/>
  <c r="AW209" i="12" s="1"/>
  <c r="AX209" i="12" s="1"/>
  <c r="AZ209" i="12" s="1"/>
  <c r="AS38" i="12"/>
  <c r="AT38" i="12" s="1"/>
  <c r="AU38" i="12" s="1"/>
  <c r="AV38" i="12" s="1"/>
  <c r="AW38" i="12" s="1"/>
  <c r="AX38" i="12" s="1"/>
  <c r="AZ38" i="12" s="1"/>
  <c r="AD6" i="12"/>
  <c r="AE6" i="12" s="1"/>
  <c r="AF6" i="12" s="1"/>
  <c r="AG6" i="12" s="1"/>
  <c r="AH6" i="12" s="1"/>
  <c r="AI6" i="12" s="1"/>
  <c r="AJ6" i="12" s="1" a="1"/>
  <c r="AJ6" i="12" s="1"/>
  <c r="P20" i="3" s="1"/>
  <c r="AD153" i="12"/>
  <c r="AE153" i="12" s="1"/>
  <c r="AF153" i="12" s="1"/>
  <c r="AG153" i="12" s="1"/>
  <c r="AH153" i="12" s="1"/>
  <c r="AI153" i="12" s="1"/>
  <c r="AK153" i="12" s="1" a="1"/>
  <c r="AK153" i="12" s="1"/>
  <c r="AD138" i="12"/>
  <c r="AE138" i="12" s="1"/>
  <c r="AF138" i="12" s="1"/>
  <c r="AG138" i="12" s="1"/>
  <c r="AH138" i="12" s="1"/>
  <c r="AI138" i="12" s="1"/>
  <c r="AK138" i="12" s="1" a="1"/>
  <c r="AK138" i="12" s="1"/>
  <c r="AJ138" i="12" a="1"/>
  <c r="AJ138" i="12" s="1"/>
  <c r="P266" i="3" s="1"/>
  <c r="AD51" i="12"/>
  <c r="AE51" i="12" s="1"/>
  <c r="AF51" i="12" s="1"/>
  <c r="AG51" i="12" s="1"/>
  <c r="AH51" i="12" s="1"/>
  <c r="AI51" i="12" s="1"/>
  <c r="AK51" i="12" s="1" a="1"/>
  <c r="AK51" i="12" s="1"/>
  <c r="AD382" i="12"/>
  <c r="AE382" i="12" s="1"/>
  <c r="AF382" i="12" s="1"/>
  <c r="AG382" i="12" s="1"/>
  <c r="AH382" i="12" s="1"/>
  <c r="AI382" i="12" s="1"/>
  <c r="AK382" i="12" s="1" a="1"/>
  <c r="AK382" i="12" s="1"/>
  <c r="AS49" i="12"/>
  <c r="AT49" i="12" s="1"/>
  <c r="AU49" i="12" s="1"/>
  <c r="AV49" i="12" s="1"/>
  <c r="AW49" i="12" s="1"/>
  <c r="AX49" i="12" s="1"/>
  <c r="AZ49" i="12" s="1"/>
  <c r="AS336" i="12"/>
  <c r="AT336" i="12" s="1"/>
  <c r="AU336" i="12" s="1"/>
  <c r="AV336" i="12" s="1"/>
  <c r="AW336" i="12" s="1"/>
  <c r="AX336" i="12" s="1"/>
  <c r="AZ336" i="12" s="1"/>
  <c r="T287" i="3"/>
  <c r="T286" i="3" s="1"/>
  <c r="H286" i="3"/>
  <c r="AD213" i="12"/>
  <c r="AE213" i="12" s="1"/>
  <c r="AF213" i="12" s="1"/>
  <c r="AG213" i="12" s="1"/>
  <c r="AH213" i="12" s="1"/>
  <c r="AI213" i="12" s="1"/>
  <c r="AJ213" i="12" s="1" a="1"/>
  <c r="AJ213" i="12" s="1"/>
  <c r="P183" i="3" s="1"/>
  <c r="AD253" i="12"/>
  <c r="AE253" i="12" s="1"/>
  <c r="AF253" i="12" s="1"/>
  <c r="AG253" i="12" s="1"/>
  <c r="AH253" i="12" s="1"/>
  <c r="AI253" i="12" s="1"/>
  <c r="AJ253" i="12" s="1" a="1"/>
  <c r="AJ253" i="12" s="1"/>
  <c r="P223" i="3" s="1"/>
  <c r="AD71" i="12"/>
  <c r="AE71" i="12" s="1"/>
  <c r="AF71" i="12" s="1"/>
  <c r="AG71" i="12" s="1"/>
  <c r="AH71" i="12" s="1"/>
  <c r="AI71" i="12" s="1"/>
  <c r="AK71" i="12" s="1" a="1"/>
  <c r="AK71" i="12" s="1"/>
  <c r="AD175" i="12"/>
  <c r="AE175" i="12" s="1"/>
  <c r="AF175" i="12" s="1"/>
  <c r="AG175" i="12" s="1"/>
  <c r="AH175" i="12" s="1"/>
  <c r="AI175" i="12" s="1"/>
  <c r="AK175" i="12" s="1" a="1"/>
  <c r="AK175" i="12" s="1"/>
  <c r="H10" i="3"/>
  <c r="T11" i="3"/>
  <c r="T10" i="3" s="1"/>
  <c r="AS277" i="12"/>
  <c r="AT277" i="12" s="1"/>
  <c r="AU277" i="12" s="1"/>
  <c r="AV277" i="12" s="1"/>
  <c r="AW277" i="12" s="1"/>
  <c r="AX277" i="12" s="1"/>
  <c r="AZ277" i="12" s="1"/>
  <c r="AD137" i="12"/>
  <c r="AE137" i="12" s="1"/>
  <c r="AF137" i="12" s="1"/>
  <c r="AG137" i="12" s="1"/>
  <c r="AH137" i="12" s="1"/>
  <c r="AI137" i="12" s="1"/>
  <c r="AK137" i="12" s="1" a="1"/>
  <c r="AK137" i="12" s="1"/>
  <c r="AS294" i="12"/>
  <c r="AT294" i="12" s="1"/>
  <c r="AU294" i="12" s="1"/>
  <c r="AV294" i="12" s="1"/>
  <c r="AW294" i="12" s="1"/>
  <c r="AX294" i="12" s="1"/>
  <c r="AZ294" i="12" s="1"/>
  <c r="AS227" i="12"/>
  <c r="AT227" i="12" s="1"/>
  <c r="AU227" i="12" s="1"/>
  <c r="AV227" i="12" s="1"/>
  <c r="AW227" i="12" s="1"/>
  <c r="AX227" i="12" s="1"/>
  <c r="AZ227" i="12" s="1"/>
  <c r="AS93" i="12"/>
  <c r="AT93" i="12" s="1"/>
  <c r="AU93" i="12" s="1"/>
  <c r="AV93" i="12" s="1"/>
  <c r="AW93" i="12" s="1"/>
  <c r="AX93" i="12" s="1"/>
  <c r="AZ93" i="12" s="1"/>
  <c r="AS154" i="12"/>
  <c r="AT154" i="12" s="1"/>
  <c r="AU154" i="12" s="1"/>
  <c r="AV154" i="12" s="1"/>
  <c r="AW154" i="12" s="1"/>
  <c r="AX154" i="12" s="1"/>
  <c r="AZ154" i="12" s="1"/>
  <c r="AD265" i="12"/>
  <c r="AE265" i="12" s="1"/>
  <c r="AF265" i="12" s="1"/>
  <c r="AG265" i="12" s="1"/>
  <c r="AH265" i="12" s="1"/>
  <c r="AI265" i="12" s="1"/>
  <c r="AJ265" i="12" s="1" a="1"/>
  <c r="AJ265" i="12" s="1"/>
  <c r="P381" i="3" s="1"/>
  <c r="AD234" i="12"/>
  <c r="AE234" i="12" s="1"/>
  <c r="AF234" i="12" s="1"/>
  <c r="AG234" i="12" s="1"/>
  <c r="AH234" i="12" s="1"/>
  <c r="AI234" i="12" s="1"/>
  <c r="AJ234" i="12" s="1" a="1"/>
  <c r="AJ234" i="12" s="1"/>
  <c r="P204" i="3" s="1"/>
  <c r="AD44" i="12"/>
  <c r="AE44" i="12" s="1"/>
  <c r="AF44" i="12" s="1"/>
  <c r="AG44" i="12" s="1"/>
  <c r="AH44" i="12" s="1"/>
  <c r="AI44" i="12" s="1"/>
  <c r="AK44" i="12" s="1" a="1"/>
  <c r="AK44" i="12" s="1"/>
  <c r="AD349" i="12"/>
  <c r="AE349" i="12" s="1"/>
  <c r="AF349" i="12" s="1"/>
  <c r="AG349" i="12" s="1"/>
  <c r="AH349" i="12" s="1"/>
  <c r="AI349" i="12" s="1"/>
  <c r="AK349" i="12" s="1" a="1"/>
  <c r="AK349" i="12" s="1"/>
  <c r="AD88" i="12"/>
  <c r="AE88" i="12" s="1"/>
  <c r="AF88" i="12" s="1"/>
  <c r="AG88" i="12" s="1"/>
  <c r="AH88" i="12" s="1"/>
  <c r="AI88" i="12" s="1"/>
  <c r="AJ88" i="12" s="1" a="1"/>
  <c r="AJ88" i="12" s="1"/>
  <c r="P361" i="3" s="1"/>
  <c r="AD340" i="12"/>
  <c r="AE340" i="12" s="1"/>
  <c r="AF340" i="12" s="1"/>
  <c r="AG340" i="12" s="1"/>
  <c r="AH340" i="12" s="1"/>
  <c r="AI340" i="12" s="1"/>
  <c r="AK340" i="12" s="1" a="1"/>
  <c r="AK340" i="12" s="1"/>
  <c r="AD292" i="12"/>
  <c r="AE292" i="12" s="1"/>
  <c r="AF292" i="12" s="1"/>
  <c r="AG292" i="12" s="1"/>
  <c r="AH292" i="12" s="1"/>
  <c r="AI292" i="12" s="1"/>
  <c r="AJ292" i="12" s="1" a="1"/>
  <c r="AJ292" i="12" s="1"/>
  <c r="P411" i="3" s="1"/>
  <c r="AD359" i="12"/>
  <c r="AE359" i="12" s="1"/>
  <c r="AF359" i="12" s="1"/>
  <c r="AG359" i="12" s="1"/>
  <c r="AH359" i="12" s="1"/>
  <c r="AI359" i="12" s="1"/>
  <c r="AJ359" i="12" s="1" a="1"/>
  <c r="AJ359" i="12" s="1"/>
  <c r="P461" i="3" s="1"/>
  <c r="AD10" i="12"/>
  <c r="AE10" i="12" s="1"/>
  <c r="AF10" i="12" s="1"/>
  <c r="AG10" i="12" s="1"/>
  <c r="AH10" i="12" s="1"/>
  <c r="AI10" i="12" s="1"/>
  <c r="AK10" i="12" s="1" a="1"/>
  <c r="AK10" i="12" s="1"/>
  <c r="AD333" i="12"/>
  <c r="AE333" i="12" s="1"/>
  <c r="AF333" i="12" s="1"/>
  <c r="AG333" i="12" s="1"/>
  <c r="AH333" i="12" s="1"/>
  <c r="AI333" i="12" s="1"/>
  <c r="AK333" i="12" s="1" a="1"/>
  <c r="AK333" i="12" s="1"/>
  <c r="AS242" i="12"/>
  <c r="AT242" i="12" s="1"/>
  <c r="AU242" i="12" s="1"/>
  <c r="AV242" i="12" s="1"/>
  <c r="AW242" i="12" s="1"/>
  <c r="AX242" i="12" s="1"/>
  <c r="AZ242" i="12" s="1"/>
  <c r="AS347" i="12"/>
  <c r="AT347" i="12" s="1"/>
  <c r="AU347" i="12" s="1"/>
  <c r="AV347" i="12" s="1"/>
  <c r="AW347" i="12" s="1"/>
  <c r="AX347" i="12" s="1"/>
  <c r="AZ347" i="12" s="1"/>
  <c r="AS241" i="12"/>
  <c r="AT241" i="12" s="1"/>
  <c r="AU241" i="12" s="1"/>
  <c r="AV241" i="12" s="1"/>
  <c r="AW241" i="12" s="1"/>
  <c r="AX241" i="12" s="1"/>
  <c r="AZ241" i="12" s="1"/>
  <c r="AS34" i="12"/>
  <c r="AT34" i="12" s="1"/>
  <c r="AU34" i="12" s="1"/>
  <c r="AV34" i="12" s="1"/>
  <c r="AW34" i="12" s="1"/>
  <c r="AX34" i="12" s="1"/>
  <c r="AZ34" i="12" s="1"/>
  <c r="AS29" i="12"/>
  <c r="AT29" i="12" s="1"/>
  <c r="AU29" i="12" s="1"/>
  <c r="AV29" i="12" s="1"/>
  <c r="AW29" i="12" s="1"/>
  <c r="AX29" i="12" s="1"/>
  <c r="AZ29" i="12" s="1"/>
  <c r="AY29" i="12" a="1"/>
  <c r="AY29" i="12" s="1"/>
  <c r="O43" i="3" s="1"/>
  <c r="AS28" i="12"/>
  <c r="AT28" i="12" s="1"/>
  <c r="AU28" i="12" s="1"/>
  <c r="AV28" i="12" s="1"/>
  <c r="AW28" i="12" s="1"/>
  <c r="AX28" i="12" s="1"/>
  <c r="AZ28" i="12" s="1"/>
  <c r="AS326" i="12"/>
  <c r="AT326" i="12" s="1"/>
  <c r="AU326" i="12" s="1"/>
  <c r="AV326" i="12" s="1"/>
  <c r="AW326" i="12" s="1"/>
  <c r="AX326" i="12" s="1"/>
  <c r="AZ326" i="12" s="1"/>
  <c r="AS215" i="12"/>
  <c r="AT215" i="12" s="1"/>
  <c r="AU215" i="12" s="1"/>
  <c r="AV215" i="12" s="1"/>
  <c r="AW215" i="12" s="1"/>
  <c r="AX215" i="12" s="1"/>
  <c r="AZ215" i="12" s="1"/>
  <c r="AS139" i="12"/>
  <c r="AT139" i="12" s="1"/>
  <c r="AU139" i="12" s="1"/>
  <c r="AV139" i="12" s="1"/>
  <c r="AW139" i="12" s="1"/>
  <c r="AX139" i="12" s="1"/>
  <c r="AZ139" i="12" s="1"/>
  <c r="AS301" i="12"/>
  <c r="AT301" i="12" s="1"/>
  <c r="AU301" i="12" s="1"/>
  <c r="AV301" i="12" s="1"/>
  <c r="AW301" i="12" s="1"/>
  <c r="AX301" i="12" s="1"/>
  <c r="AZ301" i="12" s="1"/>
  <c r="AS293" i="12"/>
  <c r="AT293" i="12" s="1"/>
  <c r="AU293" i="12" s="1"/>
  <c r="AV293" i="12" s="1"/>
  <c r="AW293" i="12" s="1"/>
  <c r="AX293" i="12" s="1"/>
  <c r="AZ293" i="12" s="1"/>
  <c r="AS162" i="12"/>
  <c r="AT162" i="12" s="1"/>
  <c r="AU162" i="12" s="1"/>
  <c r="AV162" i="12" s="1"/>
  <c r="AW162" i="12" s="1"/>
  <c r="AX162" i="12" s="1"/>
  <c r="AZ162" i="12" s="1"/>
  <c r="AS288" i="12"/>
  <c r="AT288" i="12" s="1"/>
  <c r="AU288" i="12" s="1"/>
  <c r="AV288" i="12" s="1"/>
  <c r="AW288" i="12" s="1"/>
  <c r="AX288" i="12" s="1"/>
  <c r="AZ288" i="12" s="1"/>
  <c r="AD343" i="12"/>
  <c r="AE343" i="12" s="1"/>
  <c r="AF343" i="12" s="1"/>
  <c r="AG343" i="12" s="1"/>
  <c r="AH343" i="12" s="1"/>
  <c r="AI343" i="12" s="1"/>
  <c r="AK343" i="12" s="1" a="1"/>
  <c r="AK343" i="12" s="1"/>
  <c r="AD256" i="12"/>
  <c r="AE256" i="12" s="1"/>
  <c r="AF256" i="12" s="1"/>
  <c r="AG256" i="12" s="1"/>
  <c r="AH256" i="12" s="1"/>
  <c r="AI256" i="12" s="1"/>
  <c r="AJ256" i="12" s="1" a="1"/>
  <c r="AJ256" i="12" s="1"/>
  <c r="P226" i="3" s="1"/>
  <c r="AD151" i="12"/>
  <c r="AE151" i="12" s="1"/>
  <c r="AF151" i="12" s="1"/>
  <c r="AG151" i="12" s="1"/>
  <c r="AH151" i="12" s="1"/>
  <c r="AI151" i="12" s="1"/>
  <c r="AK151" i="12" s="1" a="1"/>
  <c r="AK151" i="12" s="1"/>
  <c r="AD192" i="12"/>
  <c r="AE192" i="12" s="1"/>
  <c r="AF192" i="12" s="1"/>
  <c r="AG192" i="12" s="1"/>
  <c r="AH192" i="12" s="1"/>
  <c r="AI192" i="12" s="1"/>
  <c r="AJ192" i="12" s="1" a="1"/>
  <c r="AJ192" i="12" s="1"/>
  <c r="P167" i="3" s="1"/>
  <c r="AS6" i="12"/>
  <c r="AT6" i="12" s="1"/>
  <c r="AU6" i="12" s="1"/>
  <c r="AV6" i="12" s="1"/>
  <c r="AW6" i="12" s="1"/>
  <c r="AX6" i="12" s="1"/>
  <c r="AZ6" i="12" s="1"/>
  <c r="T266" i="3"/>
  <c r="T265" i="3" s="1"/>
  <c r="H265" i="3"/>
  <c r="AD130" i="12"/>
  <c r="AE130" i="12" s="1"/>
  <c r="AF130" i="12" s="1"/>
  <c r="AG130" i="12" s="1"/>
  <c r="AH130" i="12" s="1"/>
  <c r="AI130" i="12" s="1"/>
  <c r="AK130" i="12" s="1" a="1"/>
  <c r="AK130" i="12" s="1"/>
  <c r="AD33" i="12"/>
  <c r="AE33" i="12" s="1"/>
  <c r="AF33" i="12" s="1"/>
  <c r="AG33" i="12" s="1"/>
  <c r="AH33" i="12" s="1"/>
  <c r="AI33" i="12" s="1"/>
  <c r="AK33" i="12" s="1" a="1"/>
  <c r="AK33" i="12" s="1"/>
  <c r="AD239" i="12"/>
  <c r="AE239" i="12" s="1"/>
  <c r="AF239" i="12" s="1"/>
  <c r="AG239" i="12" s="1"/>
  <c r="AH239" i="12" s="1"/>
  <c r="AI239" i="12" s="1"/>
  <c r="AK239" i="12" s="1" a="1"/>
  <c r="AK239" i="12" s="1"/>
  <c r="AD103" i="12"/>
  <c r="AE103" i="12" s="1"/>
  <c r="AF103" i="12" s="1"/>
  <c r="AG103" i="12" s="1"/>
  <c r="AH103" i="12" s="1"/>
  <c r="AI103" i="12" s="1"/>
  <c r="AJ103" i="12" s="1" a="1"/>
  <c r="AJ103" i="12" s="1"/>
  <c r="AD167" i="12"/>
  <c r="AE167" i="12" s="1"/>
  <c r="AF167" i="12" s="1"/>
  <c r="AG167" i="12" s="1"/>
  <c r="AH167" i="12" s="1"/>
  <c r="AI167" i="12" s="1"/>
  <c r="AK167" i="12" s="1" a="1"/>
  <c r="AK167" i="12" s="1"/>
  <c r="AS90" i="12"/>
  <c r="AT90" i="12" s="1"/>
  <c r="AU90" i="12" s="1"/>
  <c r="AV90" i="12" s="1"/>
  <c r="AW90" i="12" s="1"/>
  <c r="AX90" i="12" s="1"/>
  <c r="AZ90" i="12" s="1"/>
  <c r="AS299" i="12"/>
  <c r="AT299" i="12" s="1"/>
  <c r="AU299" i="12" s="1"/>
  <c r="AV299" i="12" s="1"/>
  <c r="AW299" i="12" s="1"/>
  <c r="AX299" i="12" s="1"/>
  <c r="AZ299" i="12" s="1"/>
  <c r="AY299" i="12" a="1"/>
  <c r="AY299" i="12" s="1"/>
  <c r="O418" i="3" s="1"/>
  <c r="AS137" i="12"/>
  <c r="AT137" i="12" s="1"/>
  <c r="AU137" i="12" s="1"/>
  <c r="AV137" i="12" s="1"/>
  <c r="AW137" i="12" s="1"/>
  <c r="AX137" i="12" s="1"/>
  <c r="AZ137" i="12" s="1"/>
  <c r="AD13" i="12"/>
  <c r="AE13" i="12" s="1"/>
  <c r="AF13" i="12" s="1"/>
  <c r="AG13" i="12" s="1"/>
  <c r="AH13" i="12" s="1"/>
  <c r="AI13" i="12" s="1"/>
  <c r="AJ13" i="12" s="1" a="1"/>
  <c r="AJ13" i="12" s="1"/>
  <c r="P13" i="3" s="1"/>
  <c r="AD114" i="12"/>
  <c r="AE114" i="12" s="1"/>
  <c r="AF114" i="12" s="1"/>
  <c r="AG114" i="12" s="1"/>
  <c r="AH114" i="12" s="1"/>
  <c r="AI114" i="12" s="1"/>
  <c r="AJ114" i="12" s="1" a="1"/>
  <c r="AJ114" i="12" s="1"/>
  <c r="P307" i="3" s="1"/>
  <c r="AD95" i="12"/>
  <c r="AE95" i="12" s="1"/>
  <c r="AF95" i="12" s="1"/>
  <c r="AG95" i="12" s="1"/>
  <c r="AH95" i="12" s="1"/>
  <c r="AI95" i="12" s="1"/>
  <c r="AK95" i="12" s="1" a="1"/>
  <c r="AK95" i="12" s="1"/>
  <c r="AD391" i="12"/>
  <c r="AE391" i="12" s="1"/>
  <c r="AF391" i="12" s="1"/>
  <c r="AG391" i="12" s="1"/>
  <c r="AH391" i="12" s="1"/>
  <c r="AI391" i="12" s="1"/>
  <c r="AJ391" i="12" s="1" a="1"/>
  <c r="AJ391" i="12" s="1"/>
  <c r="P121" i="3" s="1"/>
  <c r="T320" i="3"/>
  <c r="T319" i="3" s="1"/>
  <c r="H319" i="3"/>
  <c r="AD140" i="12"/>
  <c r="AE140" i="12" s="1"/>
  <c r="AF140" i="12" s="1"/>
  <c r="AG140" i="12" s="1"/>
  <c r="AH140" i="12" s="1"/>
  <c r="AI140" i="12" s="1"/>
  <c r="AJ140" i="12" s="1" a="1"/>
  <c r="AJ140" i="12" s="1"/>
  <c r="P262" i="3" s="1"/>
  <c r="AD22" i="12"/>
  <c r="AE22" i="12" s="1"/>
  <c r="AF22" i="12" s="1"/>
  <c r="AG22" i="12" s="1"/>
  <c r="AH22" i="12" s="1"/>
  <c r="AI22" i="12" s="1"/>
  <c r="AK22" i="12" s="1" a="1"/>
  <c r="AK22" i="12" s="1"/>
  <c r="AS257" i="12"/>
  <c r="AT257" i="12" s="1"/>
  <c r="AU257" i="12" s="1"/>
  <c r="AV257" i="12" s="1"/>
  <c r="AW257" i="12" s="1"/>
  <c r="AX257" i="12" s="1"/>
  <c r="AZ257" i="12" s="1"/>
  <c r="AD252" i="12"/>
  <c r="AE252" i="12" s="1"/>
  <c r="AF252" i="12" s="1"/>
  <c r="AG252" i="12" s="1"/>
  <c r="AH252" i="12" s="1"/>
  <c r="AI252" i="12" s="1"/>
  <c r="AJ252" i="12" s="1" a="1"/>
  <c r="AJ252" i="12" s="1"/>
  <c r="P222" i="3" s="1"/>
  <c r="T31" i="3"/>
  <c r="T30" i="3" s="1"/>
  <c r="H30" i="3"/>
  <c r="AD177" i="12"/>
  <c r="AE177" i="12" s="1"/>
  <c r="AF177" i="12" s="1"/>
  <c r="AG177" i="12" s="1"/>
  <c r="AH177" i="12" s="1"/>
  <c r="AI177" i="12" s="1"/>
  <c r="AJ177" i="12" s="1" a="1"/>
  <c r="AJ177" i="12" s="1"/>
  <c r="P148" i="3" s="1"/>
  <c r="AS221" i="12"/>
  <c r="AT221" i="12" s="1"/>
  <c r="AU221" i="12" s="1"/>
  <c r="AV221" i="12" s="1"/>
  <c r="AW221" i="12" s="1"/>
  <c r="AX221" i="12" s="1"/>
  <c r="AZ221" i="12" s="1"/>
  <c r="AS391" i="12"/>
  <c r="AT391" i="12" s="1"/>
  <c r="AU391" i="12" s="1"/>
  <c r="AV391" i="12" s="1"/>
  <c r="AW391" i="12" s="1"/>
  <c r="AX391" i="12" s="1"/>
  <c r="AZ391" i="12" s="1"/>
  <c r="AS117" i="12"/>
  <c r="AT117" i="12" s="1"/>
  <c r="AU117" i="12" s="1"/>
  <c r="AV117" i="12" s="1"/>
  <c r="AW117" i="12" s="1"/>
  <c r="AX117" i="12" s="1"/>
  <c r="AZ117" i="12" s="1"/>
  <c r="AS96" i="12"/>
  <c r="AT96" i="12" s="1"/>
  <c r="AU96" i="12" s="1"/>
  <c r="AV96" i="12" s="1"/>
  <c r="AW96" i="12" s="1"/>
  <c r="AX96" i="12" s="1"/>
  <c r="AZ96" i="12" s="1"/>
  <c r="AD53" i="12"/>
  <c r="AE53" i="12" s="1"/>
  <c r="AF53" i="12" s="1"/>
  <c r="AG53" i="12" s="1"/>
  <c r="AH53" i="12" s="1"/>
  <c r="AI53" i="12" s="1"/>
  <c r="AJ53" i="12" s="1" a="1"/>
  <c r="AJ53" i="12" s="1"/>
  <c r="P61" i="3" s="1"/>
  <c r="AD331" i="12"/>
  <c r="AE331" i="12" s="1"/>
  <c r="AF331" i="12" s="1"/>
  <c r="AG331" i="12" s="1"/>
  <c r="AH331" i="12" s="1"/>
  <c r="AI331" i="12" s="1"/>
  <c r="AJ331" i="12" s="1" a="1"/>
  <c r="AJ331" i="12" s="1"/>
  <c r="P427" i="3" s="1"/>
  <c r="AD353" i="12"/>
  <c r="AE353" i="12" s="1"/>
  <c r="AF353" i="12" s="1"/>
  <c r="AG353" i="12" s="1"/>
  <c r="AH353" i="12" s="1"/>
  <c r="AI353" i="12" s="1"/>
  <c r="AJ353" i="12" s="1" a="1"/>
  <c r="AJ353" i="12" s="1"/>
  <c r="P455" i="3" s="1"/>
  <c r="AD97" i="12"/>
  <c r="AE97" i="12" s="1"/>
  <c r="AF97" i="12" s="1"/>
  <c r="AG97" i="12" s="1"/>
  <c r="AH97" i="12" s="1"/>
  <c r="AI97" i="12" s="1"/>
  <c r="AJ97" i="12" s="1" a="1"/>
  <c r="AJ97" i="12" s="1"/>
  <c r="P278" i="3" s="1"/>
  <c r="AD14" i="12"/>
  <c r="AE14" i="12" s="1"/>
  <c r="AF14" i="12" s="1"/>
  <c r="AG14" i="12" s="1"/>
  <c r="AH14" i="12" s="1"/>
  <c r="AI14" i="12" s="1"/>
  <c r="AK14" i="12" s="1" a="1"/>
  <c r="AK14" i="12" s="1"/>
  <c r="AS384" i="12"/>
  <c r="AT384" i="12" s="1"/>
  <c r="AU384" i="12" s="1"/>
  <c r="AV384" i="12" s="1"/>
  <c r="AW384" i="12" s="1"/>
  <c r="AX384" i="12" s="1"/>
  <c r="AZ384" i="12" s="1"/>
  <c r="AS140" i="12"/>
  <c r="AT140" i="12" s="1"/>
  <c r="AU140" i="12" s="1"/>
  <c r="AV140" i="12" s="1"/>
  <c r="AW140" i="12" s="1"/>
  <c r="AX140" i="12" s="1"/>
  <c r="AZ140" i="12" s="1"/>
  <c r="AY140" i="12" a="1"/>
  <c r="AY140" i="12" s="1"/>
  <c r="O262" i="3" s="1"/>
  <c r="AS278" i="12"/>
  <c r="AT278" i="12" s="1"/>
  <c r="AU278" i="12" s="1"/>
  <c r="AV278" i="12" s="1"/>
  <c r="AW278" i="12" s="1"/>
  <c r="AX278" i="12" s="1"/>
  <c r="AZ278" i="12" s="1"/>
  <c r="AD225" i="12"/>
  <c r="AE225" i="12" s="1"/>
  <c r="AF225" i="12" s="1"/>
  <c r="AG225" i="12" s="1"/>
  <c r="AH225" i="12" s="1"/>
  <c r="AI225" i="12" s="1"/>
  <c r="AJ225" i="12" s="1" a="1"/>
  <c r="AJ225" i="12" s="1"/>
  <c r="P195" i="3" s="1"/>
  <c r="AD111" i="12"/>
  <c r="AE111" i="12" s="1"/>
  <c r="AF111" i="12" s="1"/>
  <c r="AG111" i="12" s="1"/>
  <c r="AH111" i="12" s="1"/>
  <c r="AI111" i="12" s="1"/>
  <c r="AK111" i="12" s="1" a="1"/>
  <c r="AK111" i="12" s="1"/>
  <c r="AD129" i="12"/>
  <c r="AE129" i="12" s="1"/>
  <c r="AF129" i="12" s="1"/>
  <c r="AG129" i="12" s="1"/>
  <c r="AH129" i="12" s="1"/>
  <c r="AI129" i="12" s="1"/>
  <c r="AK129" i="12" s="1" a="1"/>
  <c r="AK129" i="12" s="1"/>
  <c r="AD247" i="12"/>
  <c r="AE247" i="12" s="1"/>
  <c r="AF247" i="12" s="1"/>
  <c r="AG247" i="12" s="1"/>
  <c r="AH247" i="12" s="1"/>
  <c r="AI247" i="12" s="1"/>
  <c r="AK247" i="12" s="1" a="1"/>
  <c r="AK247" i="12" s="1"/>
  <c r="T92" i="3"/>
  <c r="T91" i="3" s="1"/>
  <c r="H91" i="3"/>
  <c r="AD276" i="12"/>
  <c r="AE276" i="12" s="1"/>
  <c r="AF276" i="12" s="1"/>
  <c r="AG276" i="12" s="1"/>
  <c r="AH276" i="12" s="1"/>
  <c r="AI276" i="12" s="1"/>
  <c r="AK276" i="12" s="1" a="1"/>
  <c r="AK276" i="12" s="1"/>
  <c r="AJ276" i="12" a="1"/>
  <c r="AJ276" i="12" s="1"/>
  <c r="P392" i="3" s="1"/>
  <c r="AD109" i="12"/>
  <c r="AE109" i="12" s="1"/>
  <c r="AF109" i="12" s="1"/>
  <c r="AG109" i="12" s="1"/>
  <c r="AH109" i="12" s="1"/>
  <c r="AI109" i="12" s="1"/>
  <c r="AJ109" i="12" s="1" a="1"/>
  <c r="AJ109" i="12" s="1"/>
  <c r="P297" i="3" s="1"/>
  <c r="AS27" i="12"/>
  <c r="AT27" i="12" s="1"/>
  <c r="AU27" i="12" s="1"/>
  <c r="AV27" i="12" s="1"/>
  <c r="AW27" i="12" s="1"/>
  <c r="AX27" i="12" s="1"/>
  <c r="AZ27" i="12" s="1"/>
  <c r="AS297" i="12"/>
  <c r="AT297" i="12" s="1"/>
  <c r="AU297" i="12" s="1"/>
  <c r="AV297" i="12" s="1"/>
  <c r="AW297" i="12" s="1"/>
  <c r="AX297" i="12" s="1"/>
  <c r="AZ297" i="12" s="1"/>
  <c r="AD16" i="12"/>
  <c r="AE16" i="12" s="1"/>
  <c r="AF16" i="12" s="1"/>
  <c r="AG16" i="12" s="1"/>
  <c r="AH16" i="12" s="1"/>
  <c r="AI16" i="12" s="1"/>
  <c r="AJ16" i="12" s="1" a="1"/>
  <c r="AJ16" i="12" s="1"/>
  <c r="P31" i="3" s="1"/>
  <c r="AD230" i="12"/>
  <c r="AE230" i="12" s="1"/>
  <c r="AF230" i="12" s="1"/>
  <c r="AG230" i="12" s="1"/>
  <c r="AH230" i="12" s="1"/>
  <c r="AI230" i="12" s="1"/>
  <c r="AK230" i="12" s="1" a="1"/>
  <c r="AK230" i="12" s="1"/>
  <c r="AS44" i="12"/>
  <c r="AT44" i="12" s="1"/>
  <c r="AU44" i="12" s="1"/>
  <c r="AV44" i="12" s="1"/>
  <c r="AW44" i="12" s="1"/>
  <c r="AX44" i="12" s="1"/>
  <c r="AZ44" i="12" s="1"/>
  <c r="AD89" i="12"/>
  <c r="AE89" i="12" s="1"/>
  <c r="AF89" i="12" s="1"/>
  <c r="AG89" i="12" s="1"/>
  <c r="AH89" i="12" s="1"/>
  <c r="AI89" i="12" s="1"/>
  <c r="AJ89" i="12" s="1" a="1"/>
  <c r="AJ89" i="12" s="1"/>
  <c r="P362" i="3" s="1"/>
  <c r="AD20" i="12"/>
  <c r="AE20" i="12" s="1"/>
  <c r="AF20" i="12" s="1"/>
  <c r="AG20" i="12" s="1"/>
  <c r="AH20" i="12" s="1"/>
  <c r="AI20" i="12" s="1"/>
  <c r="AJ20" i="12" s="1" a="1"/>
  <c r="AJ20" i="12" s="1"/>
  <c r="P35" i="3" s="1"/>
  <c r="AS10" i="12"/>
  <c r="AT10" i="12" s="1"/>
  <c r="AU10" i="12" s="1"/>
  <c r="AV10" i="12" s="1"/>
  <c r="AW10" i="12" s="1"/>
  <c r="AX10" i="12" s="1"/>
  <c r="AZ10" i="12" s="1"/>
  <c r="AS201" i="12"/>
  <c r="AT201" i="12" s="1"/>
  <c r="AU201" i="12" s="1"/>
  <c r="AV201" i="12" s="1"/>
  <c r="AW201" i="12" s="1"/>
  <c r="AX201" i="12" s="1"/>
  <c r="AZ201" i="12" s="1"/>
  <c r="AS157" i="12"/>
  <c r="AT157" i="12" s="1"/>
  <c r="AU157" i="12" s="1"/>
  <c r="AV157" i="12" s="1"/>
  <c r="AW157" i="12" s="1"/>
  <c r="AX157" i="12" s="1"/>
  <c r="AZ157" i="12" s="1"/>
  <c r="AY157" i="12" a="1"/>
  <c r="AY157" i="12" s="1"/>
  <c r="O247" i="3" s="1"/>
  <c r="AS204" i="12"/>
  <c r="AT204" i="12" s="1"/>
  <c r="AU204" i="12" s="1"/>
  <c r="AV204" i="12" s="1"/>
  <c r="AW204" i="12" s="1"/>
  <c r="AX204" i="12" s="1"/>
  <c r="AZ204" i="12" s="1"/>
  <c r="AY204" i="12" a="1"/>
  <c r="AY204" i="12" s="1"/>
  <c r="O174" i="3" s="1"/>
  <c r="AS107" i="12"/>
  <c r="AT107" i="12" s="1"/>
  <c r="AU107" i="12" s="1"/>
  <c r="AV107" i="12" s="1"/>
  <c r="AW107" i="12" s="1"/>
  <c r="AX107" i="12" s="1"/>
  <c r="AZ107" i="12" s="1"/>
  <c r="AS333" i="12"/>
  <c r="AT333" i="12" s="1"/>
  <c r="AU333" i="12" s="1"/>
  <c r="AV333" i="12" s="1"/>
  <c r="AW333" i="12" s="1"/>
  <c r="AX333" i="12" s="1"/>
  <c r="AZ333" i="12" s="1"/>
  <c r="AD39" i="12"/>
  <c r="AE39" i="12" s="1"/>
  <c r="AF39" i="12" s="1"/>
  <c r="AG39" i="12" s="1"/>
  <c r="AH39" i="12" s="1"/>
  <c r="AI39" i="12" s="1"/>
  <c r="AK39" i="12" s="1" a="1"/>
  <c r="AK39" i="12" s="1"/>
  <c r="AJ39" i="12" a="1"/>
  <c r="AJ39" i="12" s="1"/>
  <c r="P51" i="3" s="1"/>
  <c r="AD368" i="12"/>
  <c r="AE368" i="12" s="1"/>
  <c r="AF368" i="12" s="1"/>
  <c r="AG368" i="12" s="1"/>
  <c r="AH368" i="12" s="1"/>
  <c r="AI368" i="12" s="1"/>
  <c r="AJ368" i="12" s="1" a="1"/>
  <c r="AJ368" i="12" s="1"/>
  <c r="P470" i="3" s="1"/>
  <c r="AD191" i="12"/>
  <c r="AE191" i="12" s="1"/>
  <c r="AF191" i="12" s="1"/>
  <c r="AG191" i="12" s="1"/>
  <c r="AH191" i="12" s="1"/>
  <c r="AI191" i="12" s="1"/>
  <c r="AK191" i="12" s="1" a="1"/>
  <c r="AK191" i="12" s="1"/>
  <c r="AD262" i="12"/>
  <c r="AE262" i="12" s="1"/>
  <c r="AF262" i="12" s="1"/>
  <c r="AG262" i="12" s="1"/>
  <c r="AH262" i="12" s="1"/>
  <c r="AI262" i="12" s="1"/>
  <c r="AJ262" i="12" s="1" a="1"/>
  <c r="AJ262" i="12" s="1"/>
  <c r="P232" i="3" s="1"/>
  <c r="AD377" i="12"/>
  <c r="AE377" i="12" s="1"/>
  <c r="AF377" i="12" s="1"/>
  <c r="AG377" i="12" s="1"/>
  <c r="AH377" i="12" s="1"/>
  <c r="AI377" i="12" s="1"/>
  <c r="AK377" i="12" s="1" a="1"/>
  <c r="AK377" i="12" s="1"/>
  <c r="AD190" i="12"/>
  <c r="AE190" i="12" s="1"/>
  <c r="AF190" i="12" s="1"/>
  <c r="AG190" i="12" s="1"/>
  <c r="AH190" i="12" s="1"/>
  <c r="AI190" i="12" s="1"/>
  <c r="AJ190" i="12" s="1" a="1"/>
  <c r="AJ190" i="12" s="1"/>
  <c r="P165" i="3" s="1"/>
  <c r="AD348" i="12"/>
  <c r="AE348" i="12" s="1"/>
  <c r="AF348" i="12" s="1"/>
  <c r="AG348" i="12" s="1"/>
  <c r="AH348" i="12" s="1"/>
  <c r="AI348" i="12" s="1"/>
  <c r="AJ348" i="12" s="1" a="1"/>
  <c r="AJ348" i="12" s="1"/>
  <c r="P337" i="3" s="1"/>
  <c r="AD31" i="12"/>
  <c r="AE31" i="12" s="1"/>
  <c r="AF31" i="12" s="1"/>
  <c r="AG31" i="12" s="1"/>
  <c r="AH31" i="12" s="1"/>
  <c r="AI31" i="12" s="1"/>
  <c r="AJ31" i="12" s="1" a="1"/>
  <c r="AJ31" i="12" s="1"/>
  <c r="P45" i="3" s="1"/>
  <c r="AD179" i="12"/>
  <c r="AE179" i="12" s="1"/>
  <c r="AF179" i="12" s="1"/>
  <c r="AG179" i="12" s="1"/>
  <c r="AH179" i="12" s="1"/>
  <c r="AI179" i="12" s="1"/>
  <c r="AJ179" i="12" s="1" a="1"/>
  <c r="AJ179" i="12" s="1"/>
  <c r="P150" i="3" s="1"/>
  <c r="AD9" i="12"/>
  <c r="AE9" i="12" s="1"/>
  <c r="AF9" i="12" s="1"/>
  <c r="AG9" i="12" s="1"/>
  <c r="AH9" i="12" s="1"/>
  <c r="AI9" i="12" s="1"/>
  <c r="AJ9" i="12" s="1" a="1"/>
  <c r="AJ9" i="12" s="1"/>
  <c r="P23" i="3" s="1"/>
  <c r="AK9" i="12" a="1"/>
  <c r="AK9" i="12" s="1"/>
  <c r="T18" i="3"/>
  <c r="T17" i="3" s="1"/>
  <c r="H17" i="3"/>
  <c r="AS153" i="12"/>
  <c r="AT153" i="12" s="1"/>
  <c r="AU153" i="12" s="1"/>
  <c r="AV153" i="12" s="1"/>
  <c r="AW153" i="12" s="1"/>
  <c r="AX153" i="12" s="1"/>
  <c r="AZ153" i="12" s="1"/>
  <c r="AS138" i="12"/>
  <c r="AT138" i="12" s="1"/>
  <c r="AU138" i="12" s="1"/>
  <c r="AV138" i="12" s="1"/>
  <c r="AW138" i="12" s="1"/>
  <c r="AX138" i="12" s="1"/>
  <c r="AZ138" i="12" s="1"/>
  <c r="AY138" i="12" a="1"/>
  <c r="AY138" i="12" s="1"/>
  <c r="O266" i="3" s="1"/>
  <c r="O265" i="3" s="1"/>
  <c r="AS130" i="12"/>
  <c r="AT130" i="12" s="1"/>
  <c r="AU130" i="12" s="1"/>
  <c r="AV130" i="12" s="1"/>
  <c r="AW130" i="12" s="1"/>
  <c r="AX130" i="12" s="1"/>
  <c r="AZ130" i="12" s="1"/>
  <c r="AS51" i="12"/>
  <c r="AT51" i="12" s="1"/>
  <c r="AU51" i="12" s="1"/>
  <c r="AV51" i="12" s="1"/>
  <c r="AW51" i="12" s="1"/>
  <c r="AX51" i="12" s="1"/>
  <c r="AZ51" i="12" s="1"/>
  <c r="AD120" i="12"/>
  <c r="AE120" i="12" s="1"/>
  <c r="AF120" i="12" s="1"/>
  <c r="AG120" i="12" s="1"/>
  <c r="AH120" i="12" s="1"/>
  <c r="AI120" i="12" s="1"/>
  <c r="AK120" i="12" s="1" a="1"/>
  <c r="AK120" i="12" s="1"/>
  <c r="AS103" i="12"/>
  <c r="AT103" i="12" s="1"/>
  <c r="AU103" i="12" s="1"/>
  <c r="AV103" i="12" s="1"/>
  <c r="AW103" i="12" s="1"/>
  <c r="AX103" i="12" s="1"/>
  <c r="AZ103" i="12" s="1"/>
  <c r="AY103" i="12" a="1"/>
  <c r="AY103" i="12" s="1"/>
  <c r="AS213" i="12"/>
  <c r="AT213" i="12" s="1"/>
  <c r="AU213" i="12" s="1"/>
  <c r="AV213" i="12" s="1"/>
  <c r="AW213" i="12" s="1"/>
  <c r="AX213" i="12" s="1"/>
  <c r="AZ213" i="12" s="1"/>
  <c r="AS253" i="12"/>
  <c r="AT253" i="12" s="1"/>
  <c r="AU253" i="12" s="1"/>
  <c r="AV253" i="12" s="1"/>
  <c r="AW253" i="12" s="1"/>
  <c r="AX253" i="12" s="1"/>
  <c r="AZ253" i="12" s="1"/>
  <c r="AS71" i="12"/>
  <c r="AT71" i="12" s="1"/>
  <c r="AU71" i="12" s="1"/>
  <c r="AV71" i="12" s="1"/>
  <c r="AW71" i="12" s="1"/>
  <c r="AX71" i="12" s="1"/>
  <c r="AZ71" i="12" s="1"/>
  <c r="AY71" i="12" a="1"/>
  <c r="AY71" i="12" s="1"/>
  <c r="O79" i="3" s="1"/>
  <c r="AS175" i="12"/>
  <c r="AT175" i="12" s="1"/>
  <c r="AU175" i="12" s="1"/>
  <c r="AV175" i="12" s="1"/>
  <c r="AW175" i="12" s="1"/>
  <c r="AX175" i="12" s="1"/>
  <c r="AZ175" i="12" s="1"/>
  <c r="N285" i="3"/>
  <c r="AD268" i="12"/>
  <c r="AE268" i="12" s="1"/>
  <c r="AF268" i="12" s="1"/>
  <c r="AG268" i="12" s="1"/>
  <c r="AH268" i="12" s="1"/>
  <c r="AI268" i="12" s="1"/>
  <c r="AK268" i="12" s="1" a="1"/>
  <c r="AK268" i="12" s="1"/>
  <c r="AD232" i="12"/>
  <c r="AE232" i="12" s="1"/>
  <c r="AF232" i="12" s="1"/>
  <c r="AG232" i="12" s="1"/>
  <c r="AH232" i="12" s="1"/>
  <c r="AI232" i="12" s="1"/>
  <c r="AK232" i="12" s="1" a="1"/>
  <c r="AK232" i="12" s="1"/>
  <c r="AS95" i="12"/>
  <c r="AT95" i="12" s="1"/>
  <c r="AU95" i="12" s="1"/>
  <c r="AV95" i="12" s="1"/>
  <c r="AW95" i="12" s="1"/>
  <c r="AX95" i="12" s="1"/>
  <c r="AZ95" i="12" s="1"/>
  <c r="AD24" i="12"/>
  <c r="AE24" i="12" s="1"/>
  <c r="AF24" i="12" s="1"/>
  <c r="AG24" i="12" s="1"/>
  <c r="AH24" i="12" s="1"/>
  <c r="AI24" i="12" s="1"/>
  <c r="AJ24" i="12" s="1" a="1"/>
  <c r="AJ24" i="12" s="1"/>
  <c r="P38" i="3" s="1"/>
  <c r="AD200" i="12"/>
  <c r="AE200" i="12" s="1"/>
  <c r="AF200" i="12" s="1"/>
  <c r="AG200" i="12" s="1"/>
  <c r="AH200" i="12" s="1"/>
  <c r="AI200" i="12" s="1"/>
  <c r="AK200" i="12" s="1" a="1"/>
  <c r="AK200" i="12" s="1"/>
  <c r="AS296" i="12"/>
  <c r="AT296" i="12" s="1"/>
  <c r="AU296" i="12" s="1"/>
  <c r="AV296" i="12" s="1"/>
  <c r="AW296" i="12" s="1"/>
  <c r="AX296" i="12" s="1"/>
  <c r="AZ296" i="12" s="1"/>
  <c r="AS249" i="12"/>
  <c r="AT249" i="12" s="1"/>
  <c r="AU249" i="12" s="1"/>
  <c r="AV249" i="12" s="1"/>
  <c r="AW249" i="12" s="1"/>
  <c r="AX249" i="12" s="1"/>
  <c r="AZ249" i="12" s="1"/>
  <c r="AY249" i="12" a="1"/>
  <c r="AY249" i="12" s="1"/>
  <c r="O219" i="3" s="1"/>
  <c r="AS85" i="12"/>
  <c r="AT85" i="12" s="1"/>
  <c r="AU85" i="12" s="1"/>
  <c r="AV85" i="12" s="1"/>
  <c r="AW85" i="12" s="1"/>
  <c r="AX85" i="12" s="1"/>
  <c r="AZ85" i="12" s="1"/>
  <c r="AS295" i="12"/>
  <c r="AT295" i="12" s="1"/>
  <c r="AU295" i="12" s="1"/>
  <c r="AV295" i="12" s="1"/>
  <c r="AW295" i="12" s="1"/>
  <c r="AX295" i="12" s="1"/>
  <c r="AZ295" i="12" s="1"/>
  <c r="AS355" i="12"/>
  <c r="AT355" i="12" s="1"/>
  <c r="AU355" i="12" s="1"/>
  <c r="AV355" i="12" s="1"/>
  <c r="AW355" i="12" s="1"/>
  <c r="AX355" i="12" s="1"/>
  <c r="AZ355" i="12" s="1"/>
  <c r="AY355" i="12" a="1"/>
  <c r="AY355" i="12" s="1"/>
  <c r="O457" i="3" s="1"/>
  <c r="AS48" i="12"/>
  <c r="AT48" i="12" s="1"/>
  <c r="AU48" i="12" s="1"/>
  <c r="AV48" i="12" s="1"/>
  <c r="AW48" i="12" s="1"/>
  <c r="AX48" i="12" s="1"/>
  <c r="AZ48" i="12" s="1"/>
  <c r="AS370" i="12"/>
  <c r="AT370" i="12" s="1"/>
  <c r="AU370" i="12" s="1"/>
  <c r="AV370" i="12" s="1"/>
  <c r="AW370" i="12" s="1"/>
  <c r="AX370" i="12" s="1"/>
  <c r="AZ370" i="12" s="1"/>
  <c r="AD32" i="12"/>
  <c r="AE32" i="12" s="1"/>
  <c r="AF32" i="12" s="1"/>
  <c r="AG32" i="12" s="1"/>
  <c r="AH32" i="12" s="1"/>
  <c r="AI32" i="12" s="1"/>
  <c r="AJ32" i="12" s="1" a="1"/>
  <c r="AJ32" i="12" s="1"/>
  <c r="P93" i="3" s="1"/>
  <c r="AD381" i="12"/>
  <c r="AE381" i="12" s="1"/>
  <c r="AF381" i="12" s="1"/>
  <c r="AG381" i="12" s="1"/>
  <c r="AH381" i="12" s="1"/>
  <c r="AI381" i="12" s="1"/>
  <c r="AJ381" i="12" s="1" a="1"/>
  <c r="AJ381" i="12" s="1"/>
  <c r="P477" i="3" s="1"/>
  <c r="AD178" i="12"/>
  <c r="AE178" i="12" s="1"/>
  <c r="AF178" i="12" s="1"/>
  <c r="AG178" i="12" s="1"/>
  <c r="AH178" i="12" s="1"/>
  <c r="AI178" i="12" s="1"/>
  <c r="AJ178" i="12" s="1" a="1"/>
  <c r="AJ178" i="12" s="1"/>
  <c r="P149" i="3" s="1"/>
  <c r="AD155" i="12"/>
  <c r="AE155" i="12" s="1"/>
  <c r="AF155" i="12" s="1"/>
  <c r="AG155" i="12" s="1"/>
  <c r="AH155" i="12" s="1"/>
  <c r="AI155" i="12" s="1"/>
  <c r="AK155" i="12" s="1" a="1"/>
  <c r="AK155" i="12" s="1"/>
  <c r="AD174" i="12"/>
  <c r="AE174" i="12" s="1"/>
  <c r="AF174" i="12" s="1"/>
  <c r="AG174" i="12" s="1"/>
  <c r="AH174" i="12" s="1"/>
  <c r="AI174" i="12" s="1"/>
  <c r="AK174" i="12" s="1" a="1"/>
  <c r="AK174" i="12" s="1"/>
  <c r="AD168" i="12"/>
  <c r="AE168" i="12" s="1"/>
  <c r="AF168" i="12" s="1"/>
  <c r="AG168" i="12" s="1"/>
  <c r="AH168" i="12" s="1"/>
  <c r="AI168" i="12" s="1"/>
  <c r="AJ168" i="12" s="1" a="1"/>
  <c r="AJ168" i="12" s="1"/>
  <c r="P163" i="3" s="1"/>
  <c r="AK168" i="12" a="1"/>
  <c r="AK168" i="12" s="1"/>
  <c r="AD342" i="12"/>
  <c r="AE342" i="12" s="1"/>
  <c r="AF342" i="12" s="1"/>
  <c r="AG342" i="12" s="1"/>
  <c r="AH342" i="12" s="1"/>
  <c r="AI342" i="12" s="1"/>
  <c r="AK342" i="12" s="1" a="1"/>
  <c r="AK342" i="12" s="1"/>
  <c r="AD235" i="12"/>
  <c r="AE235" i="12" s="1"/>
  <c r="AF235" i="12" s="1"/>
  <c r="AG235" i="12" s="1"/>
  <c r="AH235" i="12" s="1"/>
  <c r="AI235" i="12" s="1"/>
  <c r="AJ235" i="12" s="1" a="1"/>
  <c r="AJ235" i="12" s="1"/>
  <c r="P205" i="3" s="1"/>
  <c r="AD259" i="12"/>
  <c r="AE259" i="12" s="1"/>
  <c r="AF259" i="12" s="1"/>
  <c r="AG259" i="12" s="1"/>
  <c r="AH259" i="12" s="1"/>
  <c r="AI259" i="12" s="1"/>
  <c r="AJ259" i="12" s="1" a="1"/>
  <c r="AJ259" i="12" s="1"/>
  <c r="P229" i="3" s="1"/>
  <c r="AS155" i="12"/>
  <c r="AT155" i="12" s="1"/>
  <c r="AU155" i="12" s="1"/>
  <c r="AV155" i="12" s="1"/>
  <c r="AW155" i="12" s="1"/>
  <c r="AX155" i="12" s="1"/>
  <c r="AZ155" i="12" s="1"/>
  <c r="AY155" i="12" a="1"/>
  <c r="AY155" i="12" s="1"/>
  <c r="O245" i="3" s="1"/>
  <c r="AS53" i="12"/>
  <c r="AT53" i="12" s="1"/>
  <c r="AU53" i="12" s="1"/>
  <c r="AV53" i="12" s="1"/>
  <c r="AW53" i="12" s="1"/>
  <c r="AX53" i="12" s="1"/>
  <c r="AZ53" i="12" s="1"/>
  <c r="AS174" i="12"/>
  <c r="AT174" i="12" s="1"/>
  <c r="AU174" i="12" s="1"/>
  <c r="AV174" i="12" s="1"/>
  <c r="AW174" i="12" s="1"/>
  <c r="AX174" i="12" s="1"/>
  <c r="AZ174" i="12" s="1"/>
  <c r="AS327" i="12"/>
  <c r="AT327" i="12" s="1"/>
  <c r="AU327" i="12" s="1"/>
  <c r="AV327" i="12" s="1"/>
  <c r="AW327" i="12" s="1"/>
  <c r="AX327" i="12" s="1"/>
  <c r="AZ327" i="12" s="1"/>
  <c r="AY327" i="12" a="1"/>
  <c r="AY327" i="12" s="1"/>
  <c r="O482" i="3" s="1"/>
  <c r="AD164" i="12"/>
  <c r="AE164" i="12" s="1"/>
  <c r="AF164" i="12" s="1"/>
  <c r="AG164" i="12" s="1"/>
  <c r="AH164" i="12" s="1"/>
  <c r="AI164" i="12" s="1"/>
  <c r="AJ164" i="12" s="1" a="1"/>
  <c r="AJ164" i="12" s="1"/>
  <c r="P254" i="3" s="1"/>
  <c r="AS200" i="12"/>
  <c r="AT200" i="12" s="1"/>
  <c r="AU200" i="12" s="1"/>
  <c r="AV200" i="12" s="1"/>
  <c r="AW200" i="12" s="1"/>
  <c r="AX200" i="12" s="1"/>
  <c r="AZ200" i="12" s="1"/>
  <c r="AY200" i="12" a="1"/>
  <c r="AY200" i="12" s="1"/>
  <c r="O128" i="3" s="1"/>
  <c r="AD100" i="12"/>
  <c r="AE100" i="12" s="1"/>
  <c r="AF100" i="12" s="1"/>
  <c r="AG100" i="12" s="1"/>
  <c r="AH100" i="12" s="1"/>
  <c r="AI100" i="12" s="1"/>
  <c r="AK100" i="12" s="1" a="1"/>
  <c r="AK100" i="12" s="1"/>
  <c r="AD335" i="12"/>
  <c r="AE335" i="12" s="1"/>
  <c r="AF335" i="12" s="1"/>
  <c r="AG335" i="12" s="1"/>
  <c r="AH335" i="12" s="1"/>
  <c r="AI335" i="12" s="1"/>
  <c r="AK335" i="12" s="1" a="1"/>
  <c r="AK335" i="12" s="1"/>
  <c r="AD78" i="12"/>
  <c r="AE78" i="12" s="1"/>
  <c r="AF78" i="12" s="1"/>
  <c r="AG78" i="12" s="1"/>
  <c r="AH78" i="12" s="1"/>
  <c r="AI78" i="12" s="1"/>
  <c r="AJ78" i="12" s="1" a="1"/>
  <c r="AJ78" i="12" s="1"/>
  <c r="P86" i="3" s="1"/>
  <c r="AD280" i="12"/>
  <c r="AE280" i="12" s="1"/>
  <c r="AF280" i="12" s="1"/>
  <c r="AG280" i="12" s="1"/>
  <c r="AH280" i="12" s="1"/>
  <c r="AI280" i="12" s="1"/>
  <c r="AJ280" i="12" s="1" a="1"/>
  <c r="AJ280" i="12" s="1"/>
  <c r="P399" i="3" s="1"/>
  <c r="AS225" i="12"/>
  <c r="AT225" i="12" s="1"/>
  <c r="AU225" i="12" s="1"/>
  <c r="AV225" i="12" s="1"/>
  <c r="AW225" i="12" s="1"/>
  <c r="AX225" i="12" s="1"/>
  <c r="AZ225" i="12" s="1"/>
  <c r="AS111" i="12"/>
  <c r="AT111" i="12" s="1"/>
  <c r="AU111" i="12" s="1"/>
  <c r="AV111" i="12" s="1"/>
  <c r="AW111" i="12" s="1"/>
  <c r="AX111" i="12" s="1"/>
  <c r="AZ111" i="12" s="1"/>
  <c r="AS32" i="12"/>
  <c r="AT32" i="12" s="1"/>
  <c r="AU32" i="12" s="1"/>
  <c r="AV32" i="12" s="1"/>
  <c r="AW32" i="12" s="1"/>
  <c r="AX32" i="12" s="1"/>
  <c r="AZ32" i="12" s="1"/>
  <c r="AS129" i="12"/>
  <c r="AT129" i="12" s="1"/>
  <c r="AU129" i="12" s="1"/>
  <c r="AV129" i="12" s="1"/>
  <c r="AW129" i="12" s="1"/>
  <c r="AX129" i="12" s="1"/>
  <c r="AZ129" i="12" s="1"/>
  <c r="AS247" i="12"/>
  <c r="AT247" i="12" s="1"/>
  <c r="AU247" i="12" s="1"/>
  <c r="AV247" i="12" s="1"/>
  <c r="AW247" i="12" s="1"/>
  <c r="AX247" i="12" s="1"/>
  <c r="AZ247" i="12" s="1"/>
  <c r="AS22" i="12"/>
  <c r="AT22" i="12" s="1"/>
  <c r="AU22" i="12" s="1"/>
  <c r="AV22" i="12" s="1"/>
  <c r="AW22" i="12" s="1"/>
  <c r="AX22" i="12" s="1"/>
  <c r="AZ22" i="12" s="1"/>
  <c r="AY22" i="12" a="1"/>
  <c r="AY22" i="12" s="1"/>
  <c r="O92" i="3" s="1"/>
  <c r="AS276" i="12"/>
  <c r="AT276" i="12" s="1"/>
  <c r="AU276" i="12" s="1"/>
  <c r="AV276" i="12" s="1"/>
  <c r="AW276" i="12" s="1"/>
  <c r="AX276" i="12" s="1"/>
  <c r="AZ276" i="12" s="1"/>
  <c r="AS381" i="12"/>
  <c r="AT381" i="12" s="1"/>
  <c r="AU381" i="12" s="1"/>
  <c r="AV381" i="12" s="1"/>
  <c r="AW381" i="12" s="1"/>
  <c r="AX381" i="12" s="1"/>
  <c r="AZ381" i="12" s="1"/>
  <c r="AY381" i="12" a="1"/>
  <c r="AY381" i="12" s="1"/>
  <c r="O477" i="3" s="1"/>
  <c r="AS252" i="12"/>
  <c r="AT252" i="12" s="1"/>
  <c r="AU252" i="12" s="1"/>
  <c r="AV252" i="12" s="1"/>
  <c r="AW252" i="12" s="1"/>
  <c r="AX252" i="12" s="1"/>
  <c r="AZ252" i="12" s="1"/>
  <c r="AS16" i="12"/>
  <c r="AT16" i="12" s="1"/>
  <c r="AU16" i="12" s="1"/>
  <c r="AV16" i="12" s="1"/>
  <c r="AW16" i="12" s="1"/>
  <c r="AX16" i="12" s="1"/>
  <c r="AZ16" i="12" s="1"/>
  <c r="AS178" i="12"/>
  <c r="AT178" i="12" s="1"/>
  <c r="AU178" i="12" s="1"/>
  <c r="AV178" i="12" s="1"/>
  <c r="AW178" i="12" s="1"/>
  <c r="AX178" i="12" s="1"/>
  <c r="AZ178" i="12" s="1"/>
  <c r="AY178" i="12" a="1"/>
  <c r="AY178" i="12" s="1"/>
  <c r="O149" i="3" s="1"/>
  <c r="AS177" i="12"/>
  <c r="AT177" i="12" s="1"/>
  <c r="AU177" i="12" s="1"/>
  <c r="AV177" i="12" s="1"/>
  <c r="AW177" i="12" s="1"/>
  <c r="AX177" i="12" s="1"/>
  <c r="AZ177" i="12" s="1"/>
  <c r="AS230" i="12"/>
  <c r="AT230" i="12" s="1"/>
  <c r="AU230" i="12" s="1"/>
  <c r="AV230" i="12" s="1"/>
  <c r="AW230" i="12" s="1"/>
  <c r="AX230" i="12" s="1"/>
  <c r="AZ230" i="12" s="1"/>
  <c r="AS265" i="12"/>
  <c r="AT265" i="12" s="1"/>
  <c r="AU265" i="12" s="1"/>
  <c r="AV265" i="12" s="1"/>
  <c r="AW265" i="12" s="1"/>
  <c r="AX265" i="12" s="1"/>
  <c r="AZ265" i="12" s="1"/>
  <c r="AS234" i="12"/>
  <c r="AT234" i="12" s="1"/>
  <c r="AU234" i="12" s="1"/>
  <c r="AV234" i="12" s="1"/>
  <c r="AW234" i="12" s="1"/>
  <c r="AX234" i="12" s="1"/>
  <c r="AZ234" i="12" s="1"/>
  <c r="AS349" i="12"/>
  <c r="AT349" i="12" s="1"/>
  <c r="AU349" i="12" s="1"/>
  <c r="AV349" i="12" s="1"/>
  <c r="AW349" i="12" s="1"/>
  <c r="AX349" i="12" s="1"/>
  <c r="AZ349" i="12" s="1"/>
  <c r="AS89" i="12"/>
  <c r="AT89" i="12" s="1"/>
  <c r="AU89" i="12" s="1"/>
  <c r="AV89" i="12" s="1"/>
  <c r="AW89" i="12" s="1"/>
  <c r="AX89" i="12" s="1"/>
  <c r="AZ89" i="12" s="1"/>
  <c r="AS88" i="12"/>
  <c r="AT88" i="12" s="1"/>
  <c r="AU88" i="12" s="1"/>
  <c r="AV88" i="12" s="1"/>
  <c r="AW88" i="12" s="1"/>
  <c r="AX88" i="12" s="1"/>
  <c r="AZ88" i="12" s="1"/>
  <c r="AS340" i="12"/>
  <c r="AT340" i="12" s="1"/>
  <c r="AU340" i="12" s="1"/>
  <c r="AV340" i="12" s="1"/>
  <c r="AW340" i="12" s="1"/>
  <c r="AX340" i="12" s="1"/>
  <c r="AZ340" i="12" s="1"/>
  <c r="AS292" i="12"/>
  <c r="AT292" i="12" s="1"/>
  <c r="AU292" i="12" s="1"/>
  <c r="AV292" i="12" s="1"/>
  <c r="AW292" i="12" s="1"/>
  <c r="AX292" i="12" s="1"/>
  <c r="AZ292" i="12" s="1"/>
  <c r="AS20" i="12"/>
  <c r="AT20" i="12" s="1"/>
  <c r="AU20" i="12" s="1"/>
  <c r="AV20" i="12" s="1"/>
  <c r="AW20" i="12" s="1"/>
  <c r="AX20" i="12" s="1"/>
  <c r="AZ20" i="12" s="1"/>
  <c r="AS359" i="12"/>
  <c r="AT359" i="12" s="1"/>
  <c r="AU359" i="12" s="1"/>
  <c r="AV359" i="12" s="1"/>
  <c r="AW359" i="12" s="1"/>
  <c r="AX359" i="12" s="1"/>
  <c r="AZ359" i="12" s="1"/>
  <c r="AD84" i="12"/>
  <c r="AE84" i="12" s="1"/>
  <c r="AF84" i="12" s="1"/>
  <c r="AG84" i="12" s="1"/>
  <c r="AH84" i="12" s="1"/>
  <c r="AI84" i="12" s="1"/>
  <c r="AK84" i="12" s="1" a="1"/>
  <c r="AK84" i="12" s="1"/>
  <c r="AD315" i="12"/>
  <c r="AE315" i="12" s="1"/>
  <c r="AF315" i="12" s="1"/>
  <c r="AG315" i="12" s="1"/>
  <c r="AH315" i="12" s="1"/>
  <c r="AI315" i="12" s="1"/>
  <c r="AK315" i="12" s="1" a="1"/>
  <c r="AK315" i="12" s="1"/>
  <c r="AD75" i="12"/>
  <c r="AE75" i="12" s="1"/>
  <c r="AF75" i="12" s="1"/>
  <c r="AG75" i="12" s="1"/>
  <c r="AH75" i="12" s="1"/>
  <c r="AI75" i="12" s="1"/>
  <c r="AJ75" i="12" s="1" a="1"/>
  <c r="AJ75" i="12" s="1"/>
  <c r="P83" i="3" s="1"/>
  <c r="AK75" i="12" a="1"/>
  <c r="AK75" i="12" s="1"/>
  <c r="AD101" i="12"/>
  <c r="AE101" i="12" s="1"/>
  <c r="AF101" i="12" s="1"/>
  <c r="AG101" i="12" s="1"/>
  <c r="AH101" i="12" s="1"/>
  <c r="AI101" i="12" s="1"/>
  <c r="AJ101" i="12" s="1" a="1"/>
  <c r="AJ101" i="12" s="1"/>
  <c r="P282" i="3" s="1"/>
  <c r="AD314" i="12"/>
  <c r="AE314" i="12" s="1"/>
  <c r="AF314" i="12" s="1"/>
  <c r="AG314" i="12" s="1"/>
  <c r="AH314" i="12" s="1"/>
  <c r="AI314" i="12" s="1"/>
  <c r="AK314" i="12" s="1" a="1"/>
  <c r="AK314" i="12" s="1"/>
  <c r="AD128" i="12"/>
  <c r="AE128" i="12" s="1"/>
  <c r="AF128" i="12" s="1"/>
  <c r="AG128" i="12" s="1"/>
  <c r="AH128" i="12" s="1"/>
  <c r="AI128" i="12" s="1"/>
  <c r="AK128" i="12" s="1" a="1"/>
  <c r="AK128" i="12" s="1"/>
  <c r="AD195" i="12"/>
  <c r="AE195" i="12" s="1"/>
  <c r="AF195" i="12" s="1"/>
  <c r="AG195" i="12" s="1"/>
  <c r="AH195" i="12" s="1"/>
  <c r="AI195" i="12" s="1"/>
  <c r="AK195" i="12" s="1" a="1"/>
  <c r="AK195" i="12" s="1"/>
  <c r="AJ195" i="12" a="1"/>
  <c r="AJ195" i="12" s="1"/>
  <c r="P170" i="3" s="1"/>
  <c r="AD378" i="12"/>
  <c r="AE378" i="12" s="1"/>
  <c r="AF378" i="12" s="1"/>
  <c r="AG378" i="12" s="1"/>
  <c r="AH378" i="12" s="1"/>
  <c r="AI378" i="12" s="1"/>
  <c r="AJ378" i="12" s="1" a="1"/>
  <c r="AJ378" i="12" s="1"/>
  <c r="P486" i="3" s="1"/>
  <c r="AD82" i="12"/>
  <c r="AE82" i="12" s="1"/>
  <c r="AF82" i="12" s="1"/>
  <c r="AG82" i="12" s="1"/>
  <c r="AH82" i="12" s="1"/>
  <c r="AI82" i="12" s="1"/>
  <c r="AJ82" i="12" s="1" a="1"/>
  <c r="AJ82" i="12" s="1"/>
  <c r="P103" i="3" s="1"/>
  <c r="AD302" i="12"/>
  <c r="AE302" i="12" s="1"/>
  <c r="AF302" i="12" s="1"/>
  <c r="AG302" i="12" s="1"/>
  <c r="AH302" i="12" s="1"/>
  <c r="AI302" i="12" s="1"/>
  <c r="AJ302" i="12" s="1" a="1"/>
  <c r="AJ302" i="12" s="1"/>
  <c r="P370" i="3" s="1"/>
  <c r="AD80" i="12"/>
  <c r="AE80" i="12" s="1"/>
  <c r="AF80" i="12" s="1"/>
  <c r="AG80" i="12" s="1"/>
  <c r="AH80" i="12" s="1"/>
  <c r="AI80" i="12" s="1"/>
  <c r="AK80" i="12" s="1" a="1"/>
  <c r="AK80" i="12" s="1"/>
  <c r="AS190" i="12"/>
  <c r="AT190" i="12" s="1"/>
  <c r="AU190" i="12" s="1"/>
  <c r="AV190" i="12" s="1"/>
  <c r="AW190" i="12" s="1"/>
  <c r="AX190" i="12" s="1"/>
  <c r="AZ190" i="12" s="1"/>
  <c r="AS348" i="12"/>
  <c r="AT348" i="12" s="1"/>
  <c r="AU348" i="12" s="1"/>
  <c r="AV348" i="12" s="1"/>
  <c r="AW348" i="12" s="1"/>
  <c r="AX348" i="12" s="1"/>
  <c r="AZ348" i="12" s="1"/>
  <c r="AS343" i="12"/>
  <c r="AT343" i="12" s="1"/>
  <c r="AU343" i="12" s="1"/>
  <c r="AV343" i="12" s="1"/>
  <c r="AW343" i="12" s="1"/>
  <c r="AX343" i="12" s="1"/>
  <c r="AZ343" i="12" s="1"/>
  <c r="AS256" i="12"/>
  <c r="AT256" i="12" s="1"/>
  <c r="AU256" i="12" s="1"/>
  <c r="AV256" i="12" s="1"/>
  <c r="AW256" i="12" s="1"/>
  <c r="AX256" i="12" s="1"/>
  <c r="AZ256" i="12" s="1"/>
  <c r="AS151" i="12"/>
  <c r="AT151" i="12" s="1"/>
  <c r="AU151" i="12" s="1"/>
  <c r="AV151" i="12" s="1"/>
  <c r="AW151" i="12" s="1"/>
  <c r="AX151" i="12" s="1"/>
  <c r="AZ151" i="12" s="1"/>
  <c r="AS31" i="12"/>
  <c r="AT31" i="12" s="1"/>
  <c r="AU31" i="12" s="1"/>
  <c r="AV31" i="12" s="1"/>
  <c r="AW31" i="12" s="1"/>
  <c r="AX31" i="12" s="1"/>
  <c r="AZ31" i="12" s="1"/>
  <c r="AS179" i="12"/>
  <c r="AT179" i="12" s="1"/>
  <c r="AU179" i="12" s="1"/>
  <c r="AV179" i="12" s="1"/>
  <c r="AW179" i="12" s="1"/>
  <c r="AX179" i="12" s="1"/>
  <c r="AZ179" i="12" s="1"/>
  <c r="AS192" i="12"/>
  <c r="AT192" i="12" s="1"/>
  <c r="AU192" i="12" s="1"/>
  <c r="AV192" i="12" s="1"/>
  <c r="AW192" i="12" s="1"/>
  <c r="AX192" i="12" s="1"/>
  <c r="AZ192" i="12" s="1"/>
  <c r="AS9" i="12"/>
  <c r="AT9" i="12" s="1"/>
  <c r="AU9" i="12" s="1"/>
  <c r="AV9" i="12" s="1"/>
  <c r="AW9" i="12" s="1"/>
  <c r="AX9" i="12" s="1"/>
  <c r="AZ9" i="12" s="1"/>
  <c r="AD4" i="12"/>
  <c r="AE4" i="12" s="1"/>
  <c r="AF4" i="12" s="1"/>
  <c r="AG4" i="12" s="1"/>
  <c r="AH4" i="12" s="1"/>
  <c r="AI4" i="12" s="1"/>
  <c r="AJ4" i="12" s="1" a="1"/>
  <c r="AJ4" i="12" s="1"/>
  <c r="P18" i="3" s="1"/>
  <c r="N9" i="3"/>
  <c r="AS33" i="12"/>
  <c r="AT33" i="12" s="1"/>
  <c r="AU33" i="12" s="1"/>
  <c r="AV33" i="12" s="1"/>
  <c r="AW33" i="12" s="1"/>
  <c r="AX33" i="12" s="1"/>
  <c r="AZ33" i="12" s="1"/>
  <c r="AS239" i="12"/>
  <c r="AT239" i="12" s="1"/>
  <c r="AU239" i="12" s="1"/>
  <c r="AV239" i="12" s="1"/>
  <c r="AW239" i="12" s="1"/>
  <c r="AX239" i="12" s="1"/>
  <c r="AZ239" i="12" s="1"/>
  <c r="AD188" i="12"/>
  <c r="AE188" i="12" s="1"/>
  <c r="AF188" i="12" s="1"/>
  <c r="AG188" i="12" s="1"/>
  <c r="AH188" i="12" s="1"/>
  <c r="AI188" i="12" s="1"/>
  <c r="AK188" i="12" s="1" a="1"/>
  <c r="AK188" i="12" s="1"/>
  <c r="AJ188" i="12" a="1"/>
  <c r="AJ188" i="12" s="1"/>
  <c r="P159" i="3" s="1"/>
  <c r="AD91" i="12"/>
  <c r="AE91" i="12" s="1"/>
  <c r="AF91" i="12" s="1"/>
  <c r="AG91" i="12" s="1"/>
  <c r="AH91" i="12" s="1"/>
  <c r="AI91" i="12" s="1"/>
  <c r="AJ91" i="12" s="1" a="1"/>
  <c r="AJ91" i="12" s="1"/>
  <c r="P364" i="3" s="1"/>
  <c r="AK91" i="12" a="1"/>
  <c r="AK91" i="12" s="1"/>
  <c r="AD270" i="12"/>
  <c r="AE270" i="12" s="1"/>
  <c r="AF270" i="12" s="1"/>
  <c r="AG270" i="12" s="1"/>
  <c r="AH270" i="12" s="1"/>
  <c r="AI270" i="12" s="1"/>
  <c r="AK270" i="12" s="1" a="1"/>
  <c r="AK270" i="12" s="1"/>
  <c r="AS167" i="12"/>
  <c r="AT167" i="12" s="1"/>
  <c r="AU167" i="12" s="1"/>
  <c r="AV167" i="12" s="1"/>
  <c r="AW167" i="12" s="1"/>
  <c r="AX167" i="12" s="1"/>
  <c r="AZ167" i="12" s="1"/>
  <c r="AD143" i="12"/>
  <c r="AE143" i="12" s="1"/>
  <c r="AF143" i="12" s="1"/>
  <c r="AG143" i="12" s="1"/>
  <c r="AH143" i="12" s="1"/>
  <c r="AI143" i="12" s="1"/>
  <c r="AJ143" i="12" s="1" a="1"/>
  <c r="AJ143" i="12" s="1"/>
  <c r="P302" i="3" s="1"/>
  <c r="AD43" i="12"/>
  <c r="AE43" i="12" s="1"/>
  <c r="AF43" i="12" s="1"/>
  <c r="AG43" i="12" s="1"/>
  <c r="AH43" i="12" s="1"/>
  <c r="AI43" i="12" s="1"/>
  <c r="AJ43" i="12" s="1" a="1"/>
  <c r="AJ43" i="12" s="1"/>
  <c r="P53" i="3" s="1"/>
  <c r="AS268" i="12"/>
  <c r="AT268" i="12" s="1"/>
  <c r="AU268" i="12" s="1"/>
  <c r="AV268" i="12" s="1"/>
  <c r="AW268" i="12" s="1"/>
  <c r="AX268" i="12" s="1"/>
  <c r="AZ268" i="12" s="1"/>
  <c r="AS232" i="12"/>
  <c r="AT232" i="12" s="1"/>
  <c r="AU232" i="12" s="1"/>
  <c r="AV232" i="12" s="1"/>
  <c r="AW232" i="12" s="1"/>
  <c r="AX232" i="12" s="1"/>
  <c r="AZ232" i="12" s="1"/>
  <c r="AS13" i="12"/>
  <c r="AT13" i="12" s="1"/>
  <c r="AU13" i="12" s="1"/>
  <c r="AV13" i="12" s="1"/>
  <c r="AW13" i="12" s="1"/>
  <c r="AX13" i="12" s="1"/>
  <c r="AZ13" i="12" s="1"/>
  <c r="AS114" i="12"/>
  <c r="AT114" i="12" s="1"/>
  <c r="AU114" i="12" s="1"/>
  <c r="AV114" i="12" s="1"/>
  <c r="AW114" i="12" s="1"/>
  <c r="AX114" i="12" s="1"/>
  <c r="AZ114" i="12" s="1"/>
  <c r="AD63" i="12"/>
  <c r="AE63" i="12" s="1"/>
  <c r="AF63" i="12" s="1"/>
  <c r="AG63" i="12" s="1"/>
  <c r="AH63" i="12" s="1"/>
  <c r="AI63" i="12" s="1"/>
  <c r="AJ63" i="12" s="1" a="1"/>
  <c r="AJ63" i="12" s="1"/>
  <c r="P71" i="3" s="1"/>
  <c r="AD42" i="12"/>
  <c r="AE42" i="12" s="1"/>
  <c r="AF42" i="12" s="1"/>
  <c r="AG42" i="12" s="1"/>
  <c r="AH42" i="12" s="1"/>
  <c r="AI42" i="12" s="1"/>
  <c r="AJ42" i="12" s="1" a="1"/>
  <c r="AJ42" i="12" s="1"/>
  <c r="P52" i="3" s="1"/>
  <c r="AD202" i="12"/>
  <c r="AE202" i="12" s="1"/>
  <c r="AF202" i="12" s="1"/>
  <c r="AG202" i="12" s="1"/>
  <c r="AH202" i="12" s="1"/>
  <c r="AI202" i="12" s="1"/>
  <c r="AJ202" i="12" s="1" a="1"/>
  <c r="AJ202" i="12" s="1"/>
  <c r="P130" i="3" s="1"/>
  <c r="AD386" i="12"/>
  <c r="AE386" i="12" s="1"/>
  <c r="AF386" i="12" s="1"/>
  <c r="AG386" i="12" s="1"/>
  <c r="AH386" i="12" s="1"/>
  <c r="AI386" i="12" s="1"/>
  <c r="AJ386" i="12" s="1" a="1"/>
  <c r="AJ386" i="12" s="1"/>
  <c r="P112" i="3" s="1"/>
  <c r="AD217" i="12"/>
  <c r="AE217" i="12" s="1"/>
  <c r="AF217" i="12" s="1"/>
  <c r="AG217" i="12" s="1"/>
  <c r="AH217" i="12" s="1"/>
  <c r="AI217" i="12" s="1"/>
  <c r="AD358" i="12"/>
  <c r="AE358" i="12" s="1"/>
  <c r="AF358" i="12" s="1"/>
  <c r="AG358" i="12" s="1"/>
  <c r="AH358" i="12" s="1"/>
  <c r="AI358" i="12" s="1"/>
  <c r="AD99" i="12"/>
  <c r="AE99" i="12" s="1"/>
  <c r="AF99" i="12" s="1"/>
  <c r="AG99" i="12" s="1"/>
  <c r="AH99" i="12" s="1"/>
  <c r="AI99" i="12" s="1"/>
  <c r="AD267" i="12"/>
  <c r="AE267" i="12" s="1"/>
  <c r="AF267" i="12" s="1"/>
  <c r="AG267" i="12" s="1"/>
  <c r="AH267" i="12" s="1"/>
  <c r="AI267" i="12" s="1"/>
  <c r="AJ267" i="12" s="1" a="1"/>
  <c r="AJ267" i="12" s="1"/>
  <c r="P383" i="3" s="1"/>
  <c r="AD271" i="12"/>
  <c r="AE271" i="12" s="1"/>
  <c r="AF271" i="12" s="1"/>
  <c r="AG271" i="12" s="1"/>
  <c r="AH271" i="12" s="1"/>
  <c r="AI271" i="12" s="1"/>
  <c r="AD372" i="12"/>
  <c r="AE372" i="12" s="1"/>
  <c r="AF372" i="12" s="1"/>
  <c r="AG372" i="12" s="1"/>
  <c r="AH372" i="12" s="1"/>
  <c r="AI372" i="12" s="1"/>
  <c r="H289" i="3"/>
  <c r="T290" i="3"/>
  <c r="T289" i="3" s="1"/>
  <c r="AD219" i="12"/>
  <c r="AE219" i="12" s="1"/>
  <c r="AF219" i="12" s="1"/>
  <c r="AG219" i="12" s="1"/>
  <c r="AH219" i="12" s="1"/>
  <c r="AI219" i="12" s="1"/>
  <c r="AJ219" i="12" s="1" a="1"/>
  <c r="AJ219" i="12" s="1"/>
  <c r="P189" i="3" s="1"/>
  <c r="AD274" i="12"/>
  <c r="AE274" i="12" s="1"/>
  <c r="AF274" i="12" s="1"/>
  <c r="AG274" i="12" s="1"/>
  <c r="AH274" i="12" s="1"/>
  <c r="AI274" i="12" s="1"/>
  <c r="AK274" i="12" s="1" a="1"/>
  <c r="AK274" i="12" s="1"/>
  <c r="AD127" i="12"/>
  <c r="AE127" i="12" s="1"/>
  <c r="AF127" i="12" s="1"/>
  <c r="AG127" i="12" s="1"/>
  <c r="AH127" i="12" s="1"/>
  <c r="AI127" i="12" s="1"/>
  <c r="AJ127" i="12" s="1" a="1"/>
  <c r="AJ127" i="12" s="1"/>
  <c r="P493" i="3" s="1"/>
  <c r="AD308" i="12"/>
  <c r="AE308" i="12" s="1"/>
  <c r="AF308" i="12" s="1"/>
  <c r="AG308" i="12" s="1"/>
  <c r="AH308" i="12" s="1"/>
  <c r="AI308" i="12" s="1"/>
  <c r="AK308" i="12" s="1" a="1"/>
  <c r="AK308" i="12" s="1"/>
  <c r="AD309" i="12"/>
  <c r="AE309" i="12" s="1"/>
  <c r="AF309" i="12" s="1"/>
  <c r="AG309" i="12" s="1"/>
  <c r="AH309" i="12" s="1"/>
  <c r="AI309" i="12" s="1"/>
  <c r="AJ309" i="12" s="1" a="1"/>
  <c r="AJ309" i="12" s="1"/>
  <c r="P377" i="3" s="1"/>
  <c r="AD183" i="12"/>
  <c r="AE183" i="12" s="1"/>
  <c r="AF183" i="12" s="1"/>
  <c r="AG183" i="12" s="1"/>
  <c r="AH183" i="12" s="1"/>
  <c r="AI183" i="12" s="1"/>
  <c r="AK183" i="12" s="1" a="1"/>
  <c r="AK183" i="12" s="1"/>
  <c r="AD374" i="12"/>
  <c r="AE374" i="12" s="1"/>
  <c r="AF374" i="12" s="1"/>
  <c r="AG374" i="12" s="1"/>
  <c r="AH374" i="12" s="1"/>
  <c r="AI374" i="12" s="1"/>
  <c r="AJ374" i="12" s="1" a="1"/>
  <c r="AJ374" i="12" s="1"/>
  <c r="H356" i="3"/>
  <c r="T357" i="3"/>
  <c r="T356" i="3" s="1"/>
  <c r="T62" i="5" s="1"/>
  <c r="AD317" i="12"/>
  <c r="AE317" i="12" s="1"/>
  <c r="AF317" i="12" s="1"/>
  <c r="AG317" i="12" s="1"/>
  <c r="AH317" i="12" s="1"/>
  <c r="AI317" i="12" s="1"/>
  <c r="AD354" i="12"/>
  <c r="AE354" i="12" s="1"/>
  <c r="AF354" i="12" s="1"/>
  <c r="AG354" i="12" s="1"/>
  <c r="AH354" i="12" s="1"/>
  <c r="AI354" i="12" s="1"/>
  <c r="AK354" i="12" s="1" a="1"/>
  <c r="AK354" i="12" s="1"/>
  <c r="AS39" i="12"/>
  <c r="AT39" i="12" s="1"/>
  <c r="AU39" i="12" s="1"/>
  <c r="AV39" i="12" s="1"/>
  <c r="AW39" i="12" s="1"/>
  <c r="AX39" i="12" s="1"/>
  <c r="AZ39" i="12" s="1"/>
  <c r="AS314" i="12"/>
  <c r="AT314" i="12" s="1"/>
  <c r="AU314" i="12" s="1"/>
  <c r="AV314" i="12" s="1"/>
  <c r="AW314" i="12" s="1"/>
  <c r="AX314" i="12" s="1"/>
  <c r="AS368" i="12"/>
  <c r="AT368" i="12" s="1"/>
  <c r="AU368" i="12" s="1"/>
  <c r="AV368" i="12" s="1"/>
  <c r="AW368" i="12" s="1"/>
  <c r="AX368" i="12" s="1"/>
  <c r="AZ368" i="12" s="1"/>
  <c r="AS128" i="12"/>
  <c r="AT128" i="12" s="1"/>
  <c r="AU128" i="12" s="1"/>
  <c r="AV128" i="12" s="1"/>
  <c r="AW128" i="12" s="1"/>
  <c r="AX128" i="12" s="1"/>
  <c r="AS191" i="12"/>
  <c r="AT191" i="12" s="1"/>
  <c r="AU191" i="12" s="1"/>
  <c r="AV191" i="12" s="1"/>
  <c r="AW191" i="12" s="1"/>
  <c r="AX191" i="12" s="1"/>
  <c r="AZ191" i="12" s="1"/>
  <c r="AS195" i="12"/>
  <c r="AT195" i="12" s="1"/>
  <c r="AU195" i="12" s="1"/>
  <c r="AV195" i="12" s="1"/>
  <c r="AW195" i="12" s="1"/>
  <c r="AX195" i="12" s="1"/>
  <c r="AZ195" i="12" s="1"/>
  <c r="AS378" i="12"/>
  <c r="AT378" i="12" s="1"/>
  <c r="AU378" i="12" s="1"/>
  <c r="AV378" i="12" s="1"/>
  <c r="AW378" i="12" s="1"/>
  <c r="AX378" i="12" s="1"/>
  <c r="AZ378" i="12" s="1"/>
  <c r="AS262" i="12"/>
  <c r="AT262" i="12" s="1"/>
  <c r="AU262" i="12" s="1"/>
  <c r="AV262" i="12" s="1"/>
  <c r="AW262" i="12" s="1"/>
  <c r="AX262" i="12" s="1"/>
  <c r="AS377" i="12"/>
  <c r="AT377" i="12" s="1"/>
  <c r="AU377" i="12" s="1"/>
  <c r="AV377" i="12" s="1"/>
  <c r="AW377" i="12" s="1"/>
  <c r="AX377" i="12" s="1"/>
  <c r="AZ377" i="12" s="1"/>
  <c r="AY377" i="12" a="1"/>
  <c r="AY377" i="12" s="1"/>
  <c r="O475" i="3" s="1"/>
  <c r="AS82" i="12"/>
  <c r="AT82" i="12" s="1"/>
  <c r="AU82" i="12" s="1"/>
  <c r="AV82" i="12" s="1"/>
  <c r="AW82" i="12" s="1"/>
  <c r="AX82" i="12" s="1"/>
  <c r="AS302" i="12"/>
  <c r="AT302" i="12" s="1"/>
  <c r="AU302" i="12" s="1"/>
  <c r="AV302" i="12" s="1"/>
  <c r="AW302" i="12" s="1"/>
  <c r="AX302" i="12" s="1"/>
  <c r="AZ302" i="12" s="1"/>
  <c r="AS80" i="12"/>
  <c r="AT80" i="12" s="1"/>
  <c r="AU80" i="12" s="1"/>
  <c r="AV80" i="12" s="1"/>
  <c r="AW80" i="12" s="1"/>
  <c r="AX80" i="12" s="1"/>
  <c r="AZ80" i="12" s="1"/>
  <c r="AD214" i="12"/>
  <c r="AE214" i="12" s="1"/>
  <c r="AF214" i="12" s="1"/>
  <c r="AG214" i="12" s="1"/>
  <c r="AH214" i="12" s="1"/>
  <c r="AI214" i="12" s="1"/>
  <c r="AK214" i="12" s="1" a="1"/>
  <c r="AK214" i="12" s="1"/>
  <c r="AD92" i="12"/>
  <c r="AE92" i="12" s="1"/>
  <c r="AF92" i="12" s="1"/>
  <c r="AG92" i="12" s="1"/>
  <c r="AH92" i="12" s="1"/>
  <c r="AI92" i="12" s="1"/>
  <c r="AK92" i="12" s="1" a="1"/>
  <c r="AK92" i="12" s="1"/>
  <c r="AD244" i="12"/>
  <c r="AE244" i="12" s="1"/>
  <c r="AF244" i="12" s="1"/>
  <c r="AG244" i="12" s="1"/>
  <c r="AH244" i="12" s="1"/>
  <c r="AI244" i="12" s="1"/>
  <c r="AD12" i="12"/>
  <c r="AE12" i="12" s="1"/>
  <c r="AF12" i="12" s="1"/>
  <c r="AG12" i="12" s="1"/>
  <c r="AH12" i="12" s="1"/>
  <c r="AI12" i="12" s="1"/>
  <c r="AJ12" i="12" s="1" a="1"/>
  <c r="AJ12" i="12" s="1"/>
  <c r="P12" i="3" s="1"/>
  <c r="AD26" i="12"/>
  <c r="AE26" i="12" s="1"/>
  <c r="AF26" i="12" s="1"/>
  <c r="AG26" i="12" s="1"/>
  <c r="AH26" i="12" s="1"/>
  <c r="AI26" i="12" s="1"/>
  <c r="AK26" i="12" s="1" a="1"/>
  <c r="AK26" i="12" s="1"/>
  <c r="AS4" i="12"/>
  <c r="AT4" i="12" s="1"/>
  <c r="AU4" i="12" s="1"/>
  <c r="AV4" i="12" s="1"/>
  <c r="AW4" i="12" s="1"/>
  <c r="AX4" i="12" s="1"/>
  <c r="AZ4" i="12" s="1"/>
  <c r="AD47" i="12"/>
  <c r="AE47" i="12" s="1"/>
  <c r="AF47" i="12" s="1"/>
  <c r="AG47" i="12" s="1"/>
  <c r="AH47" i="12" s="1"/>
  <c r="AI47" i="12" s="1"/>
  <c r="AK47" i="12" s="1" a="1"/>
  <c r="AK47" i="12" s="1"/>
  <c r="AD5" i="12"/>
  <c r="AE5" i="12" s="1"/>
  <c r="AF5" i="12" s="1"/>
  <c r="AG5" i="12" s="1"/>
  <c r="AH5" i="12" s="1"/>
  <c r="AI5" i="12" s="1"/>
  <c r="AJ5" i="12" s="1" a="1"/>
  <c r="AJ5" i="12" s="1"/>
  <c r="P19" i="3" s="1"/>
  <c r="AK5" i="12" a="1"/>
  <c r="AK5" i="12" s="1"/>
  <c r="AD136" i="12"/>
  <c r="AE136" i="12" s="1"/>
  <c r="AF136" i="12" s="1"/>
  <c r="AG136" i="12" s="1"/>
  <c r="AH136" i="12" s="1"/>
  <c r="AI136" i="12" s="1"/>
  <c r="AK136" i="12" s="1" a="1"/>
  <c r="AK136" i="12" s="1"/>
  <c r="AD367" i="12"/>
  <c r="AE367" i="12" s="1"/>
  <c r="AF367" i="12" s="1"/>
  <c r="AG367" i="12" s="1"/>
  <c r="AH367" i="12" s="1"/>
  <c r="AI367" i="12" s="1"/>
  <c r="AS120" i="12"/>
  <c r="AT120" i="12" s="1"/>
  <c r="AU120" i="12" s="1"/>
  <c r="AV120" i="12" s="1"/>
  <c r="AW120" i="12" s="1"/>
  <c r="AX120" i="12" s="1"/>
  <c r="AZ120" i="12" s="1"/>
  <c r="AD243" i="12"/>
  <c r="AE243" i="12" s="1"/>
  <c r="AF243" i="12" s="1"/>
  <c r="AG243" i="12" s="1"/>
  <c r="AH243" i="12" s="1"/>
  <c r="AI243" i="12" s="1"/>
  <c r="AJ243" i="12" a="1"/>
  <c r="AJ243" i="12" s="1"/>
  <c r="P213" i="3" s="1"/>
  <c r="AK243" i="12" a="1"/>
  <c r="AK243" i="12" s="1"/>
  <c r="AD41" i="12"/>
  <c r="AE41" i="12" s="1"/>
  <c r="AF41" i="12" s="1"/>
  <c r="AG41" i="12" s="1"/>
  <c r="AH41" i="12" s="1"/>
  <c r="AI41" i="12" s="1"/>
  <c r="AK41" i="12" s="1" a="1"/>
  <c r="AK41" i="12" s="1"/>
  <c r="AJ41" i="12" a="1"/>
  <c r="AJ41" i="12" s="1"/>
  <c r="P96" i="3" s="1"/>
  <c r="AD150" i="12"/>
  <c r="AE150" i="12" s="1"/>
  <c r="AF150" i="12" s="1"/>
  <c r="AG150" i="12" s="1"/>
  <c r="AH150" i="12" s="1"/>
  <c r="AI150" i="12" s="1"/>
  <c r="AJ150" i="12" s="1" a="1"/>
  <c r="AJ150" i="12" s="1"/>
  <c r="P240" i="3" s="1"/>
  <c r="AK150" i="12" a="1"/>
  <c r="AK150" i="12" s="1"/>
  <c r="AS143" i="12"/>
  <c r="AT143" i="12" s="1"/>
  <c r="AU143" i="12" s="1"/>
  <c r="AV143" i="12" s="1"/>
  <c r="AW143" i="12" s="1"/>
  <c r="AX143" i="12" s="1"/>
  <c r="AZ143" i="12" s="1"/>
  <c r="AD125" i="12"/>
  <c r="AE125" i="12" s="1"/>
  <c r="AF125" i="12" s="1"/>
  <c r="AG125" i="12" s="1"/>
  <c r="AH125" i="12" s="1"/>
  <c r="AI125" i="12" s="1"/>
  <c r="AS43" i="12"/>
  <c r="AT43" i="12" s="1"/>
  <c r="AU43" i="12" s="1"/>
  <c r="AV43" i="12" s="1"/>
  <c r="AW43" i="12" s="1"/>
  <c r="AX43" i="12" s="1"/>
  <c r="AZ43" i="12" s="1"/>
  <c r="AD172" i="12"/>
  <c r="AE172" i="12" s="1"/>
  <c r="AF172" i="12" s="1"/>
  <c r="AG172" i="12" s="1"/>
  <c r="AH172" i="12" s="1"/>
  <c r="AI172" i="12" s="1"/>
  <c r="AK172" i="12" s="1" a="1"/>
  <c r="AK172" i="12" s="1"/>
  <c r="AD260" i="12"/>
  <c r="AE260" i="12" s="1"/>
  <c r="AF260" i="12" s="1"/>
  <c r="AG260" i="12" s="1"/>
  <c r="AH260" i="12" s="1"/>
  <c r="AI260" i="12" s="1"/>
  <c r="AD316" i="12"/>
  <c r="AE316" i="12" s="1"/>
  <c r="AF316" i="12" s="1"/>
  <c r="AG316" i="12" s="1"/>
  <c r="AH316" i="12" s="1"/>
  <c r="AI316" i="12" s="1"/>
  <c r="AJ316" i="12" s="1" a="1"/>
  <c r="AJ316" i="12" s="1"/>
  <c r="P423" i="3" s="1"/>
  <c r="AD171" i="12"/>
  <c r="AE171" i="12" s="1"/>
  <c r="AF171" i="12" s="1"/>
  <c r="AG171" i="12" s="1"/>
  <c r="AH171" i="12" s="1"/>
  <c r="AI171" i="12" s="1"/>
  <c r="AJ171" i="12" s="1" a="1"/>
  <c r="AJ171" i="12" s="1"/>
  <c r="P142" i="3" s="1"/>
  <c r="AS146" i="12"/>
  <c r="AT146" i="12" s="1"/>
  <c r="AU146" i="12" s="1"/>
  <c r="AV146" i="12" s="1"/>
  <c r="AW146" i="12" s="1"/>
  <c r="AX146" i="12" s="1"/>
  <c r="AZ146" i="12" s="1"/>
  <c r="AS379" i="12"/>
  <c r="AT379" i="12" s="1"/>
  <c r="AU379" i="12" s="1"/>
  <c r="AV379" i="12" s="1"/>
  <c r="AW379" i="12" s="1"/>
  <c r="AX379" i="12" s="1"/>
  <c r="AZ379" i="12" s="1"/>
  <c r="AY379" i="12" a="1"/>
  <c r="AY379" i="12" s="1"/>
  <c r="O438" i="3" s="1"/>
  <c r="AS322" i="12"/>
  <c r="AT322" i="12" s="1"/>
  <c r="AU322" i="12" s="1"/>
  <c r="AV322" i="12" s="1"/>
  <c r="AW322" i="12" s="1"/>
  <c r="AX322" i="12" s="1"/>
  <c r="AZ322" i="12" s="1"/>
  <c r="AS362" i="12"/>
  <c r="AT362" i="12" s="1"/>
  <c r="AU362" i="12" s="1"/>
  <c r="AV362" i="12" s="1"/>
  <c r="AW362" i="12" s="1"/>
  <c r="AX362" i="12" s="1"/>
  <c r="AZ362" i="12" s="1"/>
  <c r="AD182" i="12"/>
  <c r="AE182" i="12" s="1"/>
  <c r="AF182" i="12" s="1"/>
  <c r="AG182" i="12" s="1"/>
  <c r="AH182" i="12" s="1"/>
  <c r="AI182" i="12" s="1"/>
  <c r="AJ182" i="12" s="1" a="1"/>
  <c r="AJ182" i="12" s="1"/>
  <c r="P153" i="3" s="1"/>
  <c r="AD159" i="12"/>
  <c r="AE159" i="12" s="1"/>
  <c r="AF159" i="12" s="1"/>
  <c r="AG159" i="12" s="1"/>
  <c r="AH159" i="12" s="1"/>
  <c r="AI159" i="12" s="1"/>
  <c r="AJ159" i="12" s="1" a="1"/>
  <c r="AJ159" i="12" s="1"/>
  <c r="P249" i="3" s="1"/>
  <c r="AD23" i="12"/>
  <c r="AE23" i="12" s="1"/>
  <c r="AF23" i="12" s="1"/>
  <c r="AG23" i="12" s="1"/>
  <c r="AH23" i="12" s="1"/>
  <c r="AI23" i="12" s="1"/>
  <c r="AJ23" i="12" s="1" a="1"/>
  <c r="AJ23" i="12" s="1"/>
  <c r="P37" i="3" s="1"/>
  <c r="AK23" i="12" a="1"/>
  <c r="AK23" i="12" s="1"/>
  <c r="AD281" i="12"/>
  <c r="AE281" i="12" s="1"/>
  <c r="AF281" i="12" s="1"/>
  <c r="AG281" i="12" s="1"/>
  <c r="AH281" i="12" s="1"/>
  <c r="AI281" i="12" s="1"/>
  <c r="AJ281" i="12" a="1"/>
  <c r="AJ281" i="12" s="1"/>
  <c r="P400" i="3" s="1"/>
  <c r="AK281" i="12" a="1"/>
  <c r="AK281" i="12" s="1"/>
  <c r="AD284" i="12"/>
  <c r="AE284" i="12" s="1"/>
  <c r="AF284" i="12" s="1"/>
  <c r="AG284" i="12" s="1"/>
  <c r="AH284" i="12" s="1"/>
  <c r="AI284" i="12" s="1"/>
  <c r="AK284" i="12" s="1" a="1"/>
  <c r="AK284" i="12" s="1"/>
  <c r="AD77" i="12"/>
  <c r="AE77" i="12" s="1"/>
  <c r="AF77" i="12" s="1"/>
  <c r="AG77" i="12" s="1"/>
  <c r="AH77" i="12" s="1"/>
  <c r="AI77" i="12" s="1"/>
  <c r="AJ77" i="12" s="1" a="1"/>
  <c r="AJ77" i="12" s="1"/>
  <c r="P85" i="3" s="1"/>
  <c r="AD30" i="12"/>
  <c r="AE30" i="12" s="1"/>
  <c r="AF30" i="12" s="1"/>
  <c r="AG30" i="12" s="1"/>
  <c r="AH30" i="12" s="1"/>
  <c r="AI30" i="12" s="1"/>
  <c r="AK30" i="12" s="1" a="1"/>
  <c r="AK30" i="12" s="1"/>
  <c r="AD15" i="12"/>
  <c r="AE15" i="12" s="1"/>
  <c r="AF15" i="12" s="1"/>
  <c r="AG15" i="12" s="1"/>
  <c r="AH15" i="12" s="1"/>
  <c r="AI15" i="12" s="1"/>
  <c r="AK15" i="12" s="1" a="1"/>
  <c r="AK15" i="12" s="1"/>
  <c r="AD73" i="12"/>
  <c r="AE73" i="12" s="1"/>
  <c r="AF73" i="12" s="1"/>
  <c r="AG73" i="12" s="1"/>
  <c r="AH73" i="12" s="1"/>
  <c r="AI73" i="12" s="1"/>
  <c r="AJ73" i="12" s="1" a="1"/>
  <c r="AJ73" i="12" s="1"/>
  <c r="P81" i="3" s="1"/>
  <c r="AD352" i="12"/>
  <c r="AE352" i="12" s="1"/>
  <c r="AF352" i="12" s="1"/>
  <c r="AG352" i="12" s="1"/>
  <c r="AH352" i="12" s="1"/>
  <c r="AI352" i="12" s="1"/>
  <c r="AJ352" i="12" s="1" a="1"/>
  <c r="AJ352" i="12" s="1"/>
  <c r="P454" i="3" s="1"/>
  <c r="AD105" i="12"/>
  <c r="AE105" i="12" s="1"/>
  <c r="AF105" i="12" s="1"/>
  <c r="AG105" i="12" s="1"/>
  <c r="AH105" i="12" s="1"/>
  <c r="AI105" i="12" s="1"/>
  <c r="AK105" i="12" s="1" a="1"/>
  <c r="AK105" i="12" s="1"/>
  <c r="AS274" i="12"/>
  <c r="AT274" i="12" s="1"/>
  <c r="AU274" i="12" s="1"/>
  <c r="AV274" i="12" s="1"/>
  <c r="AW274" i="12" s="1"/>
  <c r="AX274" i="12" s="1"/>
  <c r="AZ274" i="12" s="1"/>
  <c r="AY274" i="12" a="1"/>
  <c r="AY274" i="12" s="1"/>
  <c r="O390" i="3" s="1"/>
  <c r="T493" i="3"/>
  <c r="T492" i="3" s="1"/>
  <c r="H492" i="3"/>
  <c r="AD261" i="12"/>
  <c r="AE261" i="12" s="1"/>
  <c r="AF261" i="12" s="1"/>
  <c r="AG261" i="12" s="1"/>
  <c r="AH261" i="12" s="1"/>
  <c r="AI261" i="12" s="1"/>
  <c r="AK261" i="12" s="1" a="1"/>
  <c r="AK261" i="12" s="1"/>
  <c r="AD312" i="12"/>
  <c r="AE312" i="12" s="1"/>
  <c r="AF312" i="12" s="1"/>
  <c r="AG312" i="12" s="1"/>
  <c r="AH312" i="12" s="1"/>
  <c r="AI312" i="12" s="1"/>
  <c r="AJ312" i="12" s="1" a="1"/>
  <c r="AJ312" i="12" s="1"/>
  <c r="P443" i="3" s="1"/>
  <c r="AS84" i="12"/>
  <c r="AT84" i="12" s="1"/>
  <c r="AU84" i="12" s="1"/>
  <c r="AV84" i="12" s="1"/>
  <c r="AW84" i="12" s="1"/>
  <c r="AX84" i="12" s="1"/>
  <c r="AS315" i="12"/>
  <c r="AT315" i="12" s="1"/>
  <c r="AU315" i="12" s="1"/>
  <c r="AV315" i="12" s="1"/>
  <c r="AW315" i="12" s="1"/>
  <c r="AX315" i="12" s="1"/>
  <c r="AZ315" i="12" s="1"/>
  <c r="AY315" i="12" a="1"/>
  <c r="AY315" i="12" s="1"/>
  <c r="O422" i="3" s="1"/>
  <c r="AS317" i="12"/>
  <c r="AT317" i="12" s="1"/>
  <c r="AU317" i="12" s="1"/>
  <c r="AV317" i="12" s="1"/>
  <c r="AW317" i="12" s="1"/>
  <c r="AX317" i="12" s="1"/>
  <c r="AS75" i="12"/>
  <c r="AT75" i="12" s="1"/>
  <c r="AU75" i="12" s="1"/>
  <c r="AV75" i="12" s="1"/>
  <c r="AW75" i="12" s="1"/>
  <c r="AX75" i="12" s="1"/>
  <c r="AZ75" i="12" s="1"/>
  <c r="AS101" i="12"/>
  <c r="AT101" i="12" s="1"/>
  <c r="AU101" i="12" s="1"/>
  <c r="AV101" i="12" s="1"/>
  <c r="AW101" i="12" s="1"/>
  <c r="AX101" i="12" s="1"/>
  <c r="AZ101" i="12" s="1"/>
  <c r="AS354" i="12"/>
  <c r="AT354" i="12" s="1"/>
  <c r="AU354" i="12" s="1"/>
  <c r="AV354" i="12" s="1"/>
  <c r="AW354" i="12" s="1"/>
  <c r="AX354" i="12" s="1"/>
  <c r="AD197" i="12"/>
  <c r="AE197" i="12" s="1"/>
  <c r="AF197" i="12" s="1"/>
  <c r="AG197" i="12" s="1"/>
  <c r="AH197" i="12" s="1"/>
  <c r="AI197" i="12" s="1"/>
  <c r="AD210" i="12"/>
  <c r="AE210" i="12" s="1"/>
  <c r="AF210" i="12" s="1"/>
  <c r="AG210" i="12" s="1"/>
  <c r="AH210" i="12" s="1"/>
  <c r="AI210" i="12" s="1"/>
  <c r="AJ210" i="12" s="1" a="1"/>
  <c r="AJ210" i="12" s="1"/>
  <c r="P180" i="3" s="1"/>
  <c r="AD254" i="12"/>
  <c r="AE254" i="12" s="1"/>
  <c r="AF254" i="12" s="1"/>
  <c r="AG254" i="12" s="1"/>
  <c r="AH254" i="12" s="1"/>
  <c r="AI254" i="12" s="1"/>
  <c r="AK254" i="12" s="1" a="1"/>
  <c r="AK254" i="12" s="1"/>
  <c r="AD246" i="12"/>
  <c r="AE246" i="12" s="1"/>
  <c r="AF246" i="12" s="1"/>
  <c r="AG246" i="12" s="1"/>
  <c r="AH246" i="12" s="1"/>
  <c r="AI246" i="12" s="1"/>
  <c r="AJ246" i="12" s="1" a="1"/>
  <c r="AJ246" i="12" s="1"/>
  <c r="P216" i="3" s="1"/>
  <c r="AD208" i="12"/>
  <c r="AE208" i="12" s="1"/>
  <c r="AF208" i="12" s="1"/>
  <c r="AG208" i="12" s="1"/>
  <c r="AH208" i="12" s="1"/>
  <c r="AI208" i="12" s="1"/>
  <c r="AD206" i="12"/>
  <c r="AE206" i="12" s="1"/>
  <c r="AF206" i="12" s="1"/>
  <c r="AG206" i="12" s="1"/>
  <c r="AH206" i="12" s="1"/>
  <c r="AI206" i="12" s="1"/>
  <c r="AJ206" i="12" s="1" a="1"/>
  <c r="AJ206" i="12" s="1"/>
  <c r="P176" i="3" s="1"/>
  <c r="AD83" i="12"/>
  <c r="AE83" i="12" s="1"/>
  <c r="AF83" i="12" s="1"/>
  <c r="AG83" i="12" s="1"/>
  <c r="AH83" i="12" s="1"/>
  <c r="AI83" i="12" s="1"/>
  <c r="AK83" i="12" s="1" a="1"/>
  <c r="AK83" i="12" s="1"/>
  <c r="AD187" i="12"/>
  <c r="AE187" i="12" s="1"/>
  <c r="AF187" i="12" s="1"/>
  <c r="AG187" i="12" s="1"/>
  <c r="AH187" i="12" s="1"/>
  <c r="AI187" i="12" s="1"/>
  <c r="AJ187" i="12" s="1" a="1"/>
  <c r="AJ187" i="12" s="1"/>
  <c r="P158" i="3" s="1"/>
  <c r="AD291" i="12"/>
  <c r="AE291" i="12" s="1"/>
  <c r="AF291" i="12" s="1"/>
  <c r="AG291" i="12" s="1"/>
  <c r="AH291" i="12" s="1"/>
  <c r="AI291" i="12" s="1"/>
  <c r="AD216" i="12"/>
  <c r="AE216" i="12" s="1"/>
  <c r="AF216" i="12" s="1"/>
  <c r="AG216" i="12" s="1"/>
  <c r="AH216" i="12" s="1"/>
  <c r="AI216" i="12" s="1"/>
  <c r="AK216" i="12" s="1" a="1"/>
  <c r="AK216" i="12" s="1"/>
  <c r="AD72" i="12"/>
  <c r="AE72" i="12" s="1"/>
  <c r="AF72" i="12" s="1"/>
  <c r="AG72" i="12" s="1"/>
  <c r="AH72" i="12" s="1"/>
  <c r="AI72" i="12" s="1"/>
  <c r="AJ72" i="12" s="1" a="1"/>
  <c r="AJ72" i="12" s="1"/>
  <c r="P80" i="3" s="1"/>
  <c r="AD393" i="12"/>
  <c r="AE393" i="12" s="1"/>
  <c r="AF393" i="12" s="1"/>
  <c r="AG393" i="12" s="1"/>
  <c r="AH393" i="12" s="1"/>
  <c r="AI393" i="12" s="1"/>
  <c r="AK393" i="12" s="1" a="1"/>
  <c r="AK393" i="12" s="1"/>
  <c r="AD300" i="12"/>
  <c r="AE300" i="12" s="1"/>
  <c r="AF300" i="12" s="1"/>
  <c r="AG300" i="12" s="1"/>
  <c r="AH300" i="12" s="1"/>
  <c r="AI300" i="12" s="1"/>
  <c r="AD376" i="12"/>
  <c r="AE376" i="12" s="1"/>
  <c r="AF376" i="12" s="1"/>
  <c r="AG376" i="12" s="1"/>
  <c r="AH376" i="12" s="1"/>
  <c r="AI376" i="12" s="1"/>
  <c r="AK376" i="12" s="1" a="1"/>
  <c r="AK376" i="12" s="1"/>
  <c r="AS47" i="12"/>
  <c r="AT47" i="12" s="1"/>
  <c r="AU47" i="12" s="1"/>
  <c r="AV47" i="12" s="1"/>
  <c r="AW47" i="12" s="1"/>
  <c r="AX47" i="12" s="1"/>
  <c r="AS5" i="12"/>
  <c r="AT5" i="12" s="1"/>
  <c r="AU5" i="12" s="1"/>
  <c r="AV5" i="12" s="1"/>
  <c r="AW5" i="12" s="1"/>
  <c r="AX5" i="12" s="1"/>
  <c r="AZ5" i="12" s="1"/>
  <c r="AS136" i="12"/>
  <c r="AT136" i="12" s="1"/>
  <c r="AU136" i="12" s="1"/>
  <c r="AV136" i="12" s="1"/>
  <c r="AW136" i="12" s="1"/>
  <c r="AX136" i="12" s="1"/>
  <c r="AS188" i="12"/>
  <c r="AT188" i="12" s="1"/>
  <c r="AU188" i="12" s="1"/>
  <c r="AV188" i="12" s="1"/>
  <c r="AW188" i="12" s="1"/>
  <c r="AX188" i="12" s="1"/>
  <c r="AS91" i="12"/>
  <c r="AT91" i="12" s="1"/>
  <c r="AU91" i="12" s="1"/>
  <c r="AV91" i="12" s="1"/>
  <c r="AW91" i="12" s="1"/>
  <c r="AX91" i="12" s="1"/>
  <c r="AZ91" i="12" s="1"/>
  <c r="AS270" i="12"/>
  <c r="AT270" i="12" s="1"/>
  <c r="AU270" i="12" s="1"/>
  <c r="AV270" i="12" s="1"/>
  <c r="AW270" i="12" s="1"/>
  <c r="AX270" i="12" s="1"/>
  <c r="AS150" i="12"/>
  <c r="AT150" i="12" s="1"/>
  <c r="AU150" i="12" s="1"/>
  <c r="AV150" i="12" s="1"/>
  <c r="AW150" i="12" s="1"/>
  <c r="AX150" i="12" s="1"/>
  <c r="AD282" i="12"/>
  <c r="AE282" i="12" s="1"/>
  <c r="AF282" i="12" s="1"/>
  <c r="AG282" i="12" s="1"/>
  <c r="AH282" i="12" s="1"/>
  <c r="AI282" i="12" s="1"/>
  <c r="AJ282" i="12" s="1" a="1"/>
  <c r="AJ282" i="12" s="1"/>
  <c r="P401" i="3" s="1"/>
  <c r="AD220" i="12"/>
  <c r="AE220" i="12" s="1"/>
  <c r="AF220" i="12" s="1"/>
  <c r="AG220" i="12" s="1"/>
  <c r="AH220" i="12" s="1"/>
  <c r="AI220" i="12" s="1"/>
  <c r="AK220" i="12" s="1" a="1"/>
  <c r="AK220" i="12" s="1"/>
  <c r="AD59" i="12"/>
  <c r="AE59" i="12" s="1"/>
  <c r="AF59" i="12" s="1"/>
  <c r="AG59" i="12" s="1"/>
  <c r="AH59" i="12" s="1"/>
  <c r="AI59" i="12" s="1"/>
  <c r="AJ59" i="12" s="1" a="1"/>
  <c r="AJ59" i="12" s="1"/>
  <c r="P67" i="3" s="1"/>
  <c r="AK59" i="12" a="1"/>
  <c r="AK59" i="12" s="1"/>
  <c r="AD205" i="12"/>
  <c r="AE205" i="12" s="1"/>
  <c r="AF205" i="12" s="1"/>
  <c r="AG205" i="12" s="1"/>
  <c r="AH205" i="12" s="1"/>
  <c r="AI205" i="12" s="1"/>
  <c r="AK205" i="12" s="1" a="1"/>
  <c r="AK205" i="12" s="1"/>
  <c r="AD149" i="12"/>
  <c r="AE149" i="12" s="1"/>
  <c r="AF149" i="12" s="1"/>
  <c r="AG149" i="12" s="1"/>
  <c r="AH149" i="12" s="1"/>
  <c r="AI149" i="12" s="1"/>
  <c r="AJ149" i="12" s="1" a="1"/>
  <c r="AJ149" i="12" s="1"/>
  <c r="P239" i="3" s="1"/>
  <c r="AS63" i="12"/>
  <c r="AT63" i="12" s="1"/>
  <c r="AU63" i="12" s="1"/>
  <c r="AV63" i="12" s="1"/>
  <c r="AW63" i="12" s="1"/>
  <c r="AX63" i="12" s="1"/>
  <c r="AZ63" i="12" s="1"/>
  <c r="AD96" i="12"/>
  <c r="AE96" i="12" s="1"/>
  <c r="AF96" i="12" s="1"/>
  <c r="AG96" i="12" s="1"/>
  <c r="AH96" i="12" s="1"/>
  <c r="AI96" i="12" s="1"/>
  <c r="AJ96" i="12" s="1" a="1"/>
  <c r="AJ96" i="12" s="1"/>
  <c r="P277" i="3" s="1"/>
  <c r="AD345" i="12"/>
  <c r="AE345" i="12" s="1"/>
  <c r="AF345" i="12" s="1"/>
  <c r="AG345" i="12" s="1"/>
  <c r="AH345" i="12" s="1"/>
  <c r="AI345" i="12" s="1"/>
  <c r="AJ345" i="12" s="1" a="1"/>
  <c r="AJ345" i="12" s="1"/>
  <c r="P334" i="3" s="1"/>
  <c r="AS164" i="12"/>
  <c r="AT164" i="12" s="1"/>
  <c r="AU164" i="12" s="1"/>
  <c r="AV164" i="12" s="1"/>
  <c r="AW164" i="12" s="1"/>
  <c r="AX164" i="12" s="1"/>
  <c r="AZ164" i="12" s="1"/>
  <c r="AS331" i="12"/>
  <c r="AT331" i="12" s="1"/>
  <c r="AU331" i="12" s="1"/>
  <c r="AV331" i="12" s="1"/>
  <c r="AW331" i="12" s="1"/>
  <c r="AX331" i="12" s="1"/>
  <c r="AZ331" i="12" s="1"/>
  <c r="AS168" i="12"/>
  <c r="AT168" i="12" s="1"/>
  <c r="AU168" i="12" s="1"/>
  <c r="AV168" i="12" s="1"/>
  <c r="AW168" i="12" s="1"/>
  <c r="AX168" i="12" s="1"/>
  <c r="AZ168" i="12" s="1"/>
  <c r="AS100" i="12"/>
  <c r="AT100" i="12" s="1"/>
  <c r="AU100" i="12" s="1"/>
  <c r="AV100" i="12" s="1"/>
  <c r="AW100" i="12" s="1"/>
  <c r="AX100" i="12" s="1"/>
  <c r="AZ100" i="12" s="1"/>
  <c r="AS353" i="12"/>
  <c r="AT353" i="12" s="1"/>
  <c r="AU353" i="12" s="1"/>
  <c r="AV353" i="12" s="1"/>
  <c r="AW353" i="12" s="1"/>
  <c r="AX353" i="12" s="1"/>
  <c r="AZ353" i="12" s="1"/>
  <c r="AS335" i="12"/>
  <c r="AT335" i="12" s="1"/>
  <c r="AU335" i="12" s="1"/>
  <c r="AV335" i="12" s="1"/>
  <c r="AW335" i="12" s="1"/>
  <c r="AX335" i="12" s="1"/>
  <c r="AZ335" i="12" s="1"/>
  <c r="AS97" i="12"/>
  <c r="AT97" i="12" s="1"/>
  <c r="AU97" i="12" s="1"/>
  <c r="AV97" i="12" s="1"/>
  <c r="AW97" i="12" s="1"/>
  <c r="AX97" i="12" s="1"/>
  <c r="AZ97" i="12" s="1"/>
  <c r="AS14" i="12"/>
  <c r="AT14" i="12" s="1"/>
  <c r="AU14" i="12" s="1"/>
  <c r="AV14" i="12" s="1"/>
  <c r="AW14" i="12" s="1"/>
  <c r="AX14" i="12" s="1"/>
  <c r="AZ14" i="12" s="1"/>
  <c r="AD229" i="12"/>
  <c r="AE229" i="12" s="1"/>
  <c r="AF229" i="12" s="1"/>
  <c r="AG229" i="12" s="1"/>
  <c r="AH229" i="12" s="1"/>
  <c r="AI229" i="12" s="1"/>
  <c r="AK229" i="12" s="1" a="1"/>
  <c r="AK229" i="12" s="1"/>
  <c r="N29" i="3"/>
  <c r="AS109" i="12"/>
  <c r="AT109" i="12" s="1"/>
  <c r="AU109" i="12" s="1"/>
  <c r="AV109" i="12" s="1"/>
  <c r="AW109" i="12" s="1"/>
  <c r="AX109" i="12" s="1"/>
  <c r="AZ109" i="12" s="1"/>
  <c r="AS342" i="12"/>
  <c r="AT342" i="12" s="1"/>
  <c r="AU342" i="12" s="1"/>
  <c r="AV342" i="12" s="1"/>
  <c r="AW342" i="12" s="1"/>
  <c r="AX342" i="12" s="1"/>
  <c r="AZ342" i="12" s="1"/>
  <c r="AS235" i="12"/>
  <c r="AT235" i="12" s="1"/>
  <c r="AU235" i="12" s="1"/>
  <c r="AV235" i="12" s="1"/>
  <c r="AW235" i="12" s="1"/>
  <c r="AX235" i="12" s="1"/>
  <c r="AZ235" i="12" s="1"/>
  <c r="AY235" i="12" a="1"/>
  <c r="AY235" i="12" s="1"/>
  <c r="O205" i="3" s="1"/>
  <c r="AS259" i="12"/>
  <c r="AT259" i="12" s="1"/>
  <c r="AU259" i="12" s="1"/>
  <c r="AV259" i="12" s="1"/>
  <c r="AW259" i="12" s="1"/>
  <c r="AX259" i="12" s="1"/>
  <c r="AZ259" i="12" s="1"/>
  <c r="AS202" i="12"/>
  <c r="AT202" i="12" s="1"/>
  <c r="AU202" i="12" s="1"/>
  <c r="AV202" i="12" s="1"/>
  <c r="AW202" i="12" s="1"/>
  <c r="AX202" i="12" s="1"/>
  <c r="AZ202" i="12" s="1"/>
  <c r="AD203" i="12"/>
  <c r="AE203" i="12" s="1"/>
  <c r="AF203" i="12" s="1"/>
  <c r="AG203" i="12" s="1"/>
  <c r="AH203" i="12" s="1"/>
  <c r="AI203" i="12" s="1"/>
  <c r="AK203" i="12" s="1" a="1"/>
  <c r="AK203" i="12" s="1"/>
  <c r="AD118" i="12"/>
  <c r="AE118" i="12" s="1"/>
  <c r="AF118" i="12" s="1"/>
  <c r="AG118" i="12" s="1"/>
  <c r="AH118" i="12" s="1"/>
  <c r="AI118" i="12" s="1"/>
  <c r="AJ118" i="12" s="1" a="1"/>
  <c r="AJ118" i="12" s="1"/>
  <c r="P321" i="3" s="1"/>
  <c r="AD334" i="12"/>
  <c r="AE334" i="12" s="1"/>
  <c r="AF334" i="12" s="1"/>
  <c r="AG334" i="12" s="1"/>
  <c r="AH334" i="12" s="1"/>
  <c r="AI334" i="12" s="1"/>
  <c r="AK334" i="12" s="1" a="1"/>
  <c r="AK334" i="12" s="1"/>
  <c r="AJ334" i="12" a="1"/>
  <c r="AJ334" i="12" s="1"/>
  <c r="P430" i="3" s="1"/>
  <c r="AD218" i="12"/>
  <c r="AE218" i="12" s="1"/>
  <c r="AF218" i="12" s="1"/>
  <c r="AG218" i="12" s="1"/>
  <c r="AH218" i="12" s="1"/>
  <c r="AI218" i="12" s="1"/>
  <c r="AJ218" i="12" s="1" a="1"/>
  <c r="AJ218" i="12" s="1"/>
  <c r="P188" i="3" s="1"/>
  <c r="AD224" i="12"/>
  <c r="AE224" i="12" s="1"/>
  <c r="AF224" i="12" s="1"/>
  <c r="AG224" i="12" s="1"/>
  <c r="AH224" i="12" s="1"/>
  <c r="AI224" i="12" s="1"/>
  <c r="AJ224" i="12" s="1" a="1"/>
  <c r="AJ224" i="12" s="1"/>
  <c r="P194" i="3" s="1"/>
  <c r="AS78" i="12"/>
  <c r="AT78" i="12" s="1"/>
  <c r="AU78" i="12" s="1"/>
  <c r="AV78" i="12" s="1"/>
  <c r="AW78" i="12" s="1"/>
  <c r="AX78" i="12" s="1"/>
  <c r="AS280" i="12"/>
  <c r="AT280" i="12" s="1"/>
  <c r="AU280" i="12" s="1"/>
  <c r="AV280" i="12" s="1"/>
  <c r="AW280" i="12" s="1"/>
  <c r="AX280" i="12" s="1"/>
  <c r="AD115" i="12"/>
  <c r="AE115" i="12" s="1"/>
  <c r="AF115" i="12" s="1"/>
  <c r="AG115" i="12" s="1"/>
  <c r="AH115" i="12" s="1"/>
  <c r="AI115" i="12" s="1"/>
  <c r="AJ115" i="12" s="1" a="1"/>
  <c r="AJ115" i="12" s="1"/>
  <c r="P308" i="3" s="1"/>
  <c r="T112" i="3"/>
  <c r="T111" i="3" s="1"/>
  <c r="H111" i="3"/>
  <c r="AD68" i="12"/>
  <c r="AE68" i="12" s="1"/>
  <c r="AF68" i="12" s="1"/>
  <c r="AG68" i="12" s="1"/>
  <c r="AH68" i="12" s="1"/>
  <c r="AI68" i="12" s="1"/>
  <c r="AJ68" i="12" s="1" a="1"/>
  <c r="AJ68" i="12" s="1"/>
  <c r="P76" i="3" s="1"/>
  <c r="AS217" i="12"/>
  <c r="AT217" i="12" s="1"/>
  <c r="AU217" i="12" s="1"/>
  <c r="AV217" i="12" s="1"/>
  <c r="AW217" i="12" s="1"/>
  <c r="AX217" i="12" s="1"/>
  <c r="AD283" i="12"/>
  <c r="AE283" i="12" s="1"/>
  <c r="AF283" i="12" s="1"/>
  <c r="AG283" i="12" s="1"/>
  <c r="AH283" i="12" s="1"/>
  <c r="AI283" i="12" s="1"/>
  <c r="AK283" i="12" s="1" a="1"/>
  <c r="AK283" i="12" s="1"/>
  <c r="AJ283" i="12" a="1"/>
  <c r="AJ283" i="12" s="1"/>
  <c r="P402" i="3" s="1"/>
  <c r="AD145" i="12"/>
  <c r="AE145" i="12" s="1"/>
  <c r="AF145" i="12" s="1"/>
  <c r="AG145" i="12" s="1"/>
  <c r="AH145" i="12" s="1"/>
  <c r="AI145" i="12" s="1"/>
  <c r="AK145" i="12" s="1" a="1"/>
  <c r="AK145" i="12" s="1"/>
  <c r="AD121" i="12"/>
  <c r="AE121" i="12" s="1"/>
  <c r="AF121" i="12" s="1"/>
  <c r="AG121" i="12" s="1"/>
  <c r="AH121" i="12" s="1"/>
  <c r="AI121" i="12" s="1"/>
  <c r="AJ121" i="12" s="1" a="1"/>
  <c r="AJ121" i="12" s="1"/>
  <c r="P324" i="3" s="1"/>
  <c r="AD98" i="12"/>
  <c r="AE98" i="12" s="1"/>
  <c r="AF98" i="12" s="1"/>
  <c r="AG98" i="12" s="1"/>
  <c r="AH98" i="12" s="1"/>
  <c r="AI98" i="12" s="1"/>
  <c r="AK98" i="12" s="1" a="1"/>
  <c r="AK98" i="12" s="1"/>
  <c r="AD330" i="12"/>
  <c r="AE330" i="12" s="1"/>
  <c r="AF330" i="12" s="1"/>
  <c r="AG330" i="12" s="1"/>
  <c r="AH330" i="12" s="1"/>
  <c r="AI330" i="12" s="1"/>
  <c r="AK330" i="12" s="1" a="1"/>
  <c r="AK330" i="12" s="1"/>
  <c r="AS23" i="12"/>
  <c r="AT23" i="12" s="1"/>
  <c r="AU23" i="12" s="1"/>
  <c r="AV23" i="12" s="1"/>
  <c r="AW23" i="12" s="1"/>
  <c r="AX23" i="12" s="1"/>
  <c r="AZ23" i="12" s="1"/>
  <c r="AY23" i="12" a="1"/>
  <c r="AY23" i="12" s="1"/>
  <c r="O37" i="3" s="1"/>
  <c r="AS203" i="12"/>
  <c r="AT203" i="12" s="1"/>
  <c r="AU203" i="12" s="1"/>
  <c r="AV203" i="12" s="1"/>
  <c r="AW203" i="12" s="1"/>
  <c r="AX203" i="12" s="1"/>
  <c r="AZ203" i="12" s="1"/>
  <c r="AS182" i="12"/>
  <c r="AT182" i="12" s="1"/>
  <c r="AU182" i="12" s="1"/>
  <c r="AV182" i="12" s="1"/>
  <c r="AW182" i="12" s="1"/>
  <c r="AX182" i="12" s="1"/>
  <c r="AZ182" i="12" s="1"/>
  <c r="AS281" i="12"/>
  <c r="AT281" i="12" s="1"/>
  <c r="AU281" i="12" s="1"/>
  <c r="AV281" i="12" s="1"/>
  <c r="AW281" i="12" s="1"/>
  <c r="AX281" i="12" s="1"/>
  <c r="AS345" i="12"/>
  <c r="AT345" i="12" s="1"/>
  <c r="AU345" i="12" s="1"/>
  <c r="AV345" i="12" s="1"/>
  <c r="AW345" i="12" s="1"/>
  <c r="AX345" i="12" s="1"/>
  <c r="AS118" i="12"/>
  <c r="AT118" i="12" s="1"/>
  <c r="AU118" i="12" s="1"/>
  <c r="AV118" i="12" s="1"/>
  <c r="AW118" i="12" s="1"/>
  <c r="AX118" i="12" s="1"/>
  <c r="AZ118" i="12" s="1"/>
  <c r="AD364" i="12"/>
  <c r="AE364" i="12" s="1"/>
  <c r="AF364" i="12" s="1"/>
  <c r="AG364" i="12" s="1"/>
  <c r="AH364" i="12" s="1"/>
  <c r="AI364" i="12" s="1"/>
  <c r="AJ364" i="12" s="1" a="1"/>
  <c r="AJ364" i="12" s="1"/>
  <c r="P466" i="3" s="1"/>
  <c r="AD307" i="12"/>
  <c r="AE307" i="12" s="1"/>
  <c r="AF307" i="12" s="1"/>
  <c r="AG307" i="12" s="1"/>
  <c r="AH307" i="12" s="1"/>
  <c r="AI307" i="12" s="1"/>
  <c r="AJ307" i="12" s="1" a="1"/>
  <c r="AJ307" i="12" s="1"/>
  <c r="P375" i="3" s="1"/>
  <c r="AD166" i="12"/>
  <c r="AE166" i="12" s="1"/>
  <c r="AF166" i="12" s="1"/>
  <c r="AG166" i="12" s="1"/>
  <c r="AH166" i="12" s="1"/>
  <c r="AI166" i="12" s="1"/>
  <c r="AJ166" i="12" s="1" a="1"/>
  <c r="AJ166" i="12" s="1"/>
  <c r="P256" i="3" s="1"/>
  <c r="AS15" i="12"/>
  <c r="AT15" i="12" s="1"/>
  <c r="AU15" i="12" s="1"/>
  <c r="AV15" i="12" s="1"/>
  <c r="AW15" i="12" s="1"/>
  <c r="AX15" i="12" s="1"/>
  <c r="AZ15" i="12" s="1"/>
  <c r="AY15" i="12" a="1"/>
  <c r="AY15" i="12" s="1"/>
  <c r="O15" i="3" s="1"/>
  <c r="AS115" i="12"/>
  <c r="AT115" i="12" s="1"/>
  <c r="AU115" i="12" s="1"/>
  <c r="AV115" i="12" s="1"/>
  <c r="AW115" i="12" s="1"/>
  <c r="AX115" i="12" s="1"/>
  <c r="AZ115" i="12" s="1"/>
  <c r="AS386" i="12"/>
  <c r="AT386" i="12" s="1"/>
  <c r="AU386" i="12" s="1"/>
  <c r="AV386" i="12" s="1"/>
  <c r="AW386" i="12" s="1"/>
  <c r="AX386" i="12" s="1"/>
  <c r="AZ386" i="12" s="1"/>
  <c r="AS73" i="12"/>
  <c r="AT73" i="12" s="1"/>
  <c r="AU73" i="12" s="1"/>
  <c r="AV73" i="12" s="1"/>
  <c r="AW73" i="12" s="1"/>
  <c r="AX73" i="12" s="1"/>
  <c r="AS159" i="12"/>
  <c r="AT159" i="12" s="1"/>
  <c r="AU159" i="12" s="1"/>
  <c r="AV159" i="12" s="1"/>
  <c r="AW159" i="12" s="1"/>
  <c r="AX159" i="12" s="1"/>
  <c r="AZ159" i="12" s="1"/>
  <c r="AS229" i="12"/>
  <c r="AT229" i="12" s="1"/>
  <c r="AU229" i="12" s="1"/>
  <c r="AV229" i="12" s="1"/>
  <c r="AW229" i="12" s="1"/>
  <c r="AX229" i="12" s="1"/>
  <c r="AZ229" i="12" s="1"/>
  <c r="T76" i="3"/>
  <c r="T74" i="3" s="1"/>
  <c r="H74" i="3"/>
  <c r="AD69" i="12"/>
  <c r="AE69" i="12" s="1"/>
  <c r="AF69" i="12" s="1"/>
  <c r="AG69" i="12" s="1"/>
  <c r="AH69" i="12" s="1"/>
  <c r="AI69" i="12" s="1"/>
  <c r="AK69" i="12" s="1" a="1"/>
  <c r="AK69" i="12" s="1"/>
  <c r="AS358" i="12"/>
  <c r="AT358" i="12" s="1"/>
  <c r="AU358" i="12" s="1"/>
  <c r="AV358" i="12" s="1"/>
  <c r="AW358" i="12" s="1"/>
  <c r="AX358" i="12" s="1"/>
  <c r="AZ358" i="12" s="1"/>
  <c r="AS352" i="12"/>
  <c r="AT352" i="12" s="1"/>
  <c r="AU352" i="12" s="1"/>
  <c r="AV352" i="12" s="1"/>
  <c r="AW352" i="12" s="1"/>
  <c r="AX352" i="12" s="1"/>
  <c r="AZ352" i="12" s="1"/>
  <c r="AS99" i="12"/>
  <c r="AT99" i="12" s="1"/>
  <c r="AU99" i="12" s="1"/>
  <c r="AV99" i="12" s="1"/>
  <c r="AW99" i="12" s="1"/>
  <c r="AX99" i="12" s="1"/>
  <c r="AS267" i="12"/>
  <c r="AT267" i="12" s="1"/>
  <c r="AU267" i="12" s="1"/>
  <c r="AV267" i="12" s="1"/>
  <c r="AW267" i="12" s="1"/>
  <c r="AX267" i="12" s="1"/>
  <c r="AS283" i="12"/>
  <c r="AT283" i="12" s="1"/>
  <c r="AU283" i="12" s="1"/>
  <c r="AV283" i="12" s="1"/>
  <c r="AW283" i="12" s="1"/>
  <c r="AX283" i="12" s="1"/>
  <c r="AZ283" i="12" s="1"/>
  <c r="AS271" i="12"/>
  <c r="AT271" i="12" s="1"/>
  <c r="AU271" i="12" s="1"/>
  <c r="AV271" i="12" s="1"/>
  <c r="AW271" i="12" s="1"/>
  <c r="AX271" i="12" s="1"/>
  <c r="AZ271" i="12" s="1"/>
  <c r="AS372" i="12"/>
  <c r="AT372" i="12" s="1"/>
  <c r="AU372" i="12" s="1"/>
  <c r="AV372" i="12" s="1"/>
  <c r="AW372" i="12" s="1"/>
  <c r="AX372" i="12" s="1"/>
  <c r="AZ372" i="12" s="1"/>
  <c r="AS105" i="12"/>
  <c r="AT105" i="12" s="1"/>
  <c r="AU105" i="12" s="1"/>
  <c r="AV105" i="12" s="1"/>
  <c r="AW105" i="12" s="1"/>
  <c r="AX105" i="12" s="1"/>
  <c r="AZ105" i="12" s="1"/>
  <c r="AS219" i="12"/>
  <c r="AT219" i="12" s="1"/>
  <c r="AU219" i="12" s="1"/>
  <c r="AV219" i="12" s="1"/>
  <c r="AW219" i="12" s="1"/>
  <c r="AX219" i="12" s="1"/>
  <c r="AS127" i="12"/>
  <c r="AT127" i="12" s="1"/>
  <c r="AU127" i="12" s="1"/>
  <c r="AV127" i="12" s="1"/>
  <c r="AW127" i="12" s="1"/>
  <c r="AX127" i="12" s="1"/>
  <c r="AS308" i="12"/>
  <c r="AT308" i="12" s="1"/>
  <c r="AU308" i="12" s="1"/>
  <c r="AV308" i="12" s="1"/>
  <c r="AW308" i="12" s="1"/>
  <c r="AX308" i="12" s="1"/>
  <c r="AZ308" i="12" s="1"/>
  <c r="AS261" i="12"/>
  <c r="AT261" i="12" s="1"/>
  <c r="AU261" i="12" s="1"/>
  <c r="AV261" i="12" s="1"/>
  <c r="AW261" i="12" s="1"/>
  <c r="AX261" i="12" s="1"/>
  <c r="AZ261" i="12" s="1"/>
  <c r="AS309" i="12"/>
  <c r="AT309" i="12" s="1"/>
  <c r="AU309" i="12" s="1"/>
  <c r="AV309" i="12" s="1"/>
  <c r="AW309" i="12" s="1"/>
  <c r="AX309" i="12" s="1"/>
  <c r="AZ309" i="12" s="1"/>
  <c r="AS312" i="12"/>
  <c r="AT312" i="12" s="1"/>
  <c r="AU312" i="12" s="1"/>
  <c r="AV312" i="12" s="1"/>
  <c r="AW312" i="12" s="1"/>
  <c r="AX312" i="12" s="1"/>
  <c r="AZ312" i="12" s="1"/>
  <c r="AY312" i="12" a="1"/>
  <c r="AY312" i="12" s="1"/>
  <c r="O443" i="3" s="1"/>
  <c r="AS183" i="12"/>
  <c r="AT183" i="12" s="1"/>
  <c r="AU183" i="12" s="1"/>
  <c r="AV183" i="12" s="1"/>
  <c r="AW183" i="12" s="1"/>
  <c r="AX183" i="12" s="1"/>
  <c r="AD110" i="12"/>
  <c r="AE110" i="12" s="1"/>
  <c r="AF110" i="12" s="1"/>
  <c r="AG110" i="12" s="1"/>
  <c r="AH110" i="12" s="1"/>
  <c r="AI110" i="12" s="1"/>
  <c r="AJ110" i="12" s="1" a="1"/>
  <c r="AJ110" i="12" s="1"/>
  <c r="P298" i="3" s="1"/>
  <c r="AD198" i="12"/>
  <c r="AE198" i="12" s="1"/>
  <c r="AF198" i="12" s="1"/>
  <c r="AG198" i="12" s="1"/>
  <c r="AH198" i="12" s="1"/>
  <c r="AI198" i="12" s="1"/>
  <c r="AJ198" i="12" s="1" a="1"/>
  <c r="AJ198" i="12" s="1"/>
  <c r="P126" i="3" s="1"/>
  <c r="AD304" i="12"/>
  <c r="AE304" i="12" s="1"/>
  <c r="AF304" i="12" s="1"/>
  <c r="AG304" i="12" s="1"/>
  <c r="AH304" i="12" s="1"/>
  <c r="AI304" i="12" s="1"/>
  <c r="AJ304" i="12" s="1" a="1"/>
  <c r="AJ304" i="12" s="1"/>
  <c r="P372" i="3" s="1"/>
  <c r="AD369" i="12"/>
  <c r="AE369" i="12" s="1"/>
  <c r="AF369" i="12" s="1"/>
  <c r="AG369" i="12" s="1"/>
  <c r="AH369" i="12" s="1"/>
  <c r="AI369" i="12" s="1"/>
  <c r="AJ369" i="12" s="1" a="1"/>
  <c r="AJ369" i="12" s="1"/>
  <c r="P471" i="3" s="1"/>
  <c r="AD266" i="12"/>
  <c r="AE266" i="12" s="1"/>
  <c r="AF266" i="12" s="1"/>
  <c r="AG266" i="12" s="1"/>
  <c r="AH266" i="12" s="1"/>
  <c r="AI266" i="12" s="1"/>
  <c r="AJ266" i="12" s="1" a="1"/>
  <c r="AJ266" i="12" s="1"/>
  <c r="P382" i="3" s="1"/>
  <c r="AD66" i="12"/>
  <c r="AE66" i="12" s="1"/>
  <c r="AF66" i="12" s="1"/>
  <c r="AG66" i="12" s="1"/>
  <c r="AH66" i="12" s="1"/>
  <c r="AI66" i="12" s="1"/>
  <c r="AJ66" i="12" s="1" a="1"/>
  <c r="AJ66" i="12" s="1"/>
  <c r="P102" i="3" s="1"/>
  <c r="AS214" i="12"/>
  <c r="AT214" i="12" s="1"/>
  <c r="AU214" i="12" s="1"/>
  <c r="AV214" i="12" s="1"/>
  <c r="AW214" i="12" s="1"/>
  <c r="AX214" i="12" s="1"/>
  <c r="AZ214" i="12" s="1"/>
  <c r="AS216" i="12"/>
  <c r="AT216" i="12" s="1"/>
  <c r="AU216" i="12" s="1"/>
  <c r="AV216" i="12" s="1"/>
  <c r="AW216" i="12" s="1"/>
  <c r="AX216" i="12" s="1"/>
  <c r="AZ216" i="12" s="1"/>
  <c r="AY216" i="12" a="1"/>
  <c r="AY216" i="12" s="1"/>
  <c r="O186" i="3" s="1"/>
  <c r="AS92" i="12"/>
  <c r="AT92" i="12" s="1"/>
  <c r="AU92" i="12" s="1"/>
  <c r="AV92" i="12" s="1"/>
  <c r="AW92" i="12" s="1"/>
  <c r="AX92" i="12" s="1"/>
  <c r="AS244" i="12"/>
  <c r="AT244" i="12" s="1"/>
  <c r="AU244" i="12" s="1"/>
  <c r="AV244" i="12" s="1"/>
  <c r="AW244" i="12" s="1"/>
  <c r="AX244" i="12" s="1"/>
  <c r="AS12" i="12"/>
  <c r="AT12" i="12" s="1"/>
  <c r="AU12" i="12" s="1"/>
  <c r="AV12" i="12" s="1"/>
  <c r="AW12" i="12" s="1"/>
  <c r="AX12" i="12" s="1"/>
  <c r="AZ12" i="12" s="1"/>
  <c r="AS72" i="12"/>
  <c r="AT72" i="12" s="1"/>
  <c r="AU72" i="12" s="1"/>
  <c r="AV72" i="12" s="1"/>
  <c r="AW72" i="12" s="1"/>
  <c r="AX72" i="12" s="1"/>
  <c r="AZ72" i="12" s="1"/>
  <c r="AS393" i="12"/>
  <c r="AT393" i="12" s="1"/>
  <c r="AU393" i="12" s="1"/>
  <c r="AV393" i="12" s="1"/>
  <c r="AW393" i="12" s="1"/>
  <c r="AX393" i="12" s="1"/>
  <c r="AZ393" i="12" s="1"/>
  <c r="AS26" i="12"/>
  <c r="AT26" i="12" s="1"/>
  <c r="AU26" i="12" s="1"/>
  <c r="AV26" i="12" s="1"/>
  <c r="AW26" i="12" s="1"/>
  <c r="AX26" i="12" s="1"/>
  <c r="AZ26" i="12" s="1"/>
  <c r="AY26" i="12" a="1"/>
  <c r="AY26" i="12" s="1"/>
  <c r="O40" i="3" s="1"/>
  <c r="AS300" i="12"/>
  <c r="AT300" i="12" s="1"/>
  <c r="AU300" i="12" s="1"/>
  <c r="AV300" i="12" s="1"/>
  <c r="AW300" i="12" s="1"/>
  <c r="AX300" i="12" s="1"/>
  <c r="AD231" i="12"/>
  <c r="AE231" i="12" s="1"/>
  <c r="AF231" i="12" s="1"/>
  <c r="AG231" i="12" s="1"/>
  <c r="AH231" i="12" s="1"/>
  <c r="AI231" i="12" s="1"/>
  <c r="AJ231" i="12" s="1" a="1"/>
  <c r="AJ231" i="12" s="1"/>
  <c r="P201" i="3" s="1"/>
  <c r="AD321" i="12"/>
  <c r="AE321" i="12" s="1"/>
  <c r="AF321" i="12" s="1"/>
  <c r="AG321" i="12" s="1"/>
  <c r="AH321" i="12" s="1"/>
  <c r="AI321" i="12" s="1"/>
  <c r="AJ321" i="12" s="1" a="1"/>
  <c r="AJ321" i="12" s="1"/>
  <c r="P446" i="3" s="1"/>
  <c r="AS367" i="12"/>
  <c r="AT367" i="12" s="1"/>
  <c r="AU367" i="12" s="1"/>
  <c r="AV367" i="12" s="1"/>
  <c r="AW367" i="12" s="1"/>
  <c r="AX367" i="12" s="1"/>
  <c r="AZ367" i="12" s="1"/>
  <c r="AS243" i="12"/>
  <c r="AT243" i="12" s="1"/>
  <c r="AU243" i="12" s="1"/>
  <c r="AV243" i="12" s="1"/>
  <c r="AW243" i="12" s="1"/>
  <c r="AX243" i="12" s="1"/>
  <c r="AZ243" i="12" s="1"/>
  <c r="AY243" i="12" a="1"/>
  <c r="AY243" i="12" s="1"/>
  <c r="O213" i="3" s="1"/>
  <c r="AS41" i="12"/>
  <c r="AT41" i="12" s="1"/>
  <c r="AU41" i="12" s="1"/>
  <c r="AV41" i="12" s="1"/>
  <c r="AW41" i="12" s="1"/>
  <c r="AX41" i="12" s="1"/>
  <c r="AD332" i="12"/>
  <c r="AE332" i="12" s="1"/>
  <c r="AF332" i="12" s="1"/>
  <c r="AG332" i="12" s="1"/>
  <c r="AH332" i="12" s="1"/>
  <c r="AI332" i="12" s="1"/>
  <c r="AK332" i="12" s="1" a="1"/>
  <c r="AK332" i="12" s="1"/>
  <c r="AD186" i="12"/>
  <c r="AE186" i="12" s="1"/>
  <c r="AF186" i="12" s="1"/>
  <c r="AG186" i="12" s="1"/>
  <c r="AH186" i="12" s="1"/>
  <c r="AI186" i="12" s="1"/>
  <c r="AK186" i="12" s="1" a="1"/>
  <c r="AK186" i="12" s="1"/>
  <c r="AD350" i="12"/>
  <c r="AE350" i="12" s="1"/>
  <c r="AF350" i="12" s="1"/>
  <c r="AG350" i="12" s="1"/>
  <c r="AH350" i="12" s="1"/>
  <c r="AI350" i="12" s="1"/>
  <c r="AJ350" i="12" s="1" a="1"/>
  <c r="AJ350" i="12" s="1"/>
  <c r="P452" i="3" s="1"/>
  <c r="AK350" i="12" a="1"/>
  <c r="AK350" i="12" s="1"/>
  <c r="AS282" i="12"/>
  <c r="AT282" i="12" s="1"/>
  <c r="AU282" i="12" s="1"/>
  <c r="AV282" i="12" s="1"/>
  <c r="AW282" i="12" s="1"/>
  <c r="AX282" i="12" s="1"/>
  <c r="AZ282" i="12" s="1"/>
  <c r="AS220" i="12"/>
  <c r="AT220" i="12" s="1"/>
  <c r="AU220" i="12" s="1"/>
  <c r="AV220" i="12" s="1"/>
  <c r="AW220" i="12" s="1"/>
  <c r="AX220" i="12" s="1"/>
  <c r="AZ220" i="12" s="1"/>
  <c r="T67" i="3"/>
  <c r="T66" i="3" s="1"/>
  <c r="H66" i="3"/>
  <c r="AD337" i="12"/>
  <c r="AE337" i="12" s="1"/>
  <c r="AF337" i="12" s="1"/>
  <c r="AG337" i="12" s="1"/>
  <c r="AH337" i="12" s="1"/>
  <c r="AI337" i="12" s="1"/>
  <c r="AK337" i="12" s="1" a="1"/>
  <c r="AK337" i="12" s="1"/>
  <c r="AJ337" i="12" a="1"/>
  <c r="AJ337" i="12" s="1"/>
  <c r="P451" i="3" s="1"/>
  <c r="AS172" i="12"/>
  <c r="AT172" i="12" s="1"/>
  <c r="AU172" i="12" s="1"/>
  <c r="AV172" i="12" s="1"/>
  <c r="AW172" i="12" s="1"/>
  <c r="AX172" i="12" s="1"/>
  <c r="AZ172" i="12" s="1"/>
  <c r="AS205" i="12"/>
  <c r="AT205" i="12" s="1"/>
  <c r="AU205" i="12" s="1"/>
  <c r="AV205" i="12" s="1"/>
  <c r="AW205" i="12" s="1"/>
  <c r="AX205" i="12" s="1"/>
  <c r="AZ205" i="12" s="1"/>
  <c r="AS260" i="12"/>
  <c r="AT260" i="12" s="1"/>
  <c r="AU260" i="12" s="1"/>
  <c r="AV260" i="12" s="1"/>
  <c r="AW260" i="12" s="1"/>
  <c r="AX260" i="12" s="1"/>
  <c r="AS316" i="12"/>
  <c r="AT316" i="12" s="1"/>
  <c r="AU316" i="12" s="1"/>
  <c r="AV316" i="12" s="1"/>
  <c r="AW316" i="12" s="1"/>
  <c r="AX316" i="12" s="1"/>
  <c r="AS149" i="12"/>
  <c r="AT149" i="12" s="1"/>
  <c r="AU149" i="12" s="1"/>
  <c r="AV149" i="12" s="1"/>
  <c r="AW149" i="12" s="1"/>
  <c r="AX149" i="12" s="1"/>
  <c r="AZ149" i="12" s="1"/>
  <c r="AD7" i="12"/>
  <c r="AE7" i="12" s="1"/>
  <c r="AF7" i="12" s="1"/>
  <c r="AG7" i="12" s="1"/>
  <c r="AH7" i="12" s="1"/>
  <c r="AI7" i="12" s="1"/>
  <c r="AJ7" i="12" s="1" a="1"/>
  <c r="AJ7" i="12" s="1"/>
  <c r="P21" i="3" s="1"/>
  <c r="AD385" i="12"/>
  <c r="AE385" i="12" s="1"/>
  <c r="AF385" i="12" s="1"/>
  <c r="AG385" i="12" s="1"/>
  <c r="AH385" i="12" s="1"/>
  <c r="AI385" i="12" s="1"/>
  <c r="AJ385" i="12" s="1" a="1"/>
  <c r="AJ385" i="12" s="1"/>
  <c r="P313" i="3" s="1"/>
  <c r="AD384" i="12"/>
  <c r="AE384" i="12" s="1"/>
  <c r="AF384" i="12" s="1"/>
  <c r="AG384" i="12" s="1"/>
  <c r="AH384" i="12" s="1"/>
  <c r="AI384" i="12" s="1"/>
  <c r="AK384" i="12" s="1" a="1"/>
  <c r="AK384" i="12" s="1"/>
  <c r="AD76" i="12"/>
  <c r="AE76" i="12" s="1"/>
  <c r="AF76" i="12" s="1"/>
  <c r="AG76" i="12" s="1"/>
  <c r="AH76" i="12" s="1"/>
  <c r="AI76" i="12" s="1"/>
  <c r="AJ76" i="12" s="1" a="1"/>
  <c r="AJ76" i="12" s="1"/>
  <c r="P84" i="3" s="1"/>
  <c r="AD298" i="12"/>
  <c r="AE298" i="12" s="1"/>
  <c r="AF298" i="12" s="1"/>
  <c r="AG298" i="12" s="1"/>
  <c r="AH298" i="12" s="1"/>
  <c r="AI298" i="12" s="1"/>
  <c r="AK298" i="12" s="1" a="1"/>
  <c r="AK298" i="12" s="1"/>
  <c r="AD58" i="12"/>
  <c r="AE58" i="12" s="1"/>
  <c r="AF58" i="12" s="1"/>
  <c r="AG58" i="12" s="1"/>
  <c r="AH58" i="12" s="1"/>
  <c r="AI58" i="12" s="1"/>
  <c r="AK58" i="12" s="1" a="1"/>
  <c r="AK58" i="12" s="1"/>
  <c r="AD176" i="12"/>
  <c r="AE176" i="12" s="1"/>
  <c r="AF176" i="12" s="1"/>
  <c r="AG176" i="12" s="1"/>
  <c r="AH176" i="12" s="1"/>
  <c r="AI176" i="12" s="1"/>
  <c r="AJ176" i="12" s="1" a="1"/>
  <c r="AJ176" i="12" s="1"/>
  <c r="P147" i="3" s="1"/>
  <c r="AD160" i="12"/>
  <c r="AE160" i="12" s="1"/>
  <c r="AF160" i="12" s="1"/>
  <c r="AG160" i="12" s="1"/>
  <c r="AH160" i="12" s="1"/>
  <c r="AI160" i="12" s="1"/>
  <c r="AK160" i="12" s="1" a="1"/>
  <c r="AK160" i="12" s="1"/>
  <c r="AD81" i="12"/>
  <c r="AE81" i="12" s="1"/>
  <c r="AF81" i="12" s="1"/>
  <c r="AG81" i="12" s="1"/>
  <c r="AH81" i="12" s="1"/>
  <c r="AI81" i="12" s="1"/>
  <c r="AJ81" i="12" s="1" a="1"/>
  <c r="AJ81" i="12" s="1"/>
  <c r="P89" i="3" s="1"/>
  <c r="AD132" i="12"/>
  <c r="AE132" i="12" s="1"/>
  <c r="AF132" i="12" s="1"/>
  <c r="AG132" i="12" s="1"/>
  <c r="AH132" i="12" s="1"/>
  <c r="AI132" i="12" s="1"/>
  <c r="AJ132" i="12" s="1" a="1"/>
  <c r="AJ132" i="12" s="1"/>
  <c r="P348" i="3" s="1"/>
  <c r="AD275" i="12"/>
  <c r="AE275" i="12" s="1"/>
  <c r="AF275" i="12" s="1"/>
  <c r="AG275" i="12" s="1"/>
  <c r="AH275" i="12" s="1"/>
  <c r="AI275" i="12" s="1"/>
  <c r="AK275" i="12" s="1" a="1"/>
  <c r="AK275" i="12" s="1"/>
  <c r="AD104" i="12"/>
  <c r="AE104" i="12" s="1"/>
  <c r="AF104" i="12" s="1"/>
  <c r="AG104" i="12" s="1"/>
  <c r="AH104" i="12" s="1"/>
  <c r="AI104" i="12" s="1"/>
  <c r="AK104" i="12" s="1" a="1"/>
  <c r="AK104" i="12" s="1"/>
  <c r="AJ104" i="12" a="1"/>
  <c r="AJ104" i="12" s="1"/>
  <c r="P293" i="3" s="1"/>
  <c r="AD319" i="12"/>
  <c r="AE319" i="12" s="1"/>
  <c r="AF319" i="12" s="1"/>
  <c r="AG319" i="12" s="1"/>
  <c r="AH319" i="12" s="1"/>
  <c r="AI319" i="12" s="1"/>
  <c r="AJ319" i="12" s="1" a="1"/>
  <c r="AJ319" i="12" s="1"/>
  <c r="P444" i="3" s="1"/>
  <c r="AD165" i="12"/>
  <c r="AE165" i="12" s="1"/>
  <c r="AF165" i="12" s="1"/>
  <c r="AG165" i="12" s="1"/>
  <c r="AH165" i="12" s="1"/>
  <c r="AI165" i="12" s="1"/>
  <c r="AJ165" i="12" s="1" a="1"/>
  <c r="AJ165" i="12" s="1"/>
  <c r="P255" i="3" s="1"/>
  <c r="AD338" i="12"/>
  <c r="AE338" i="12" s="1"/>
  <c r="AF338" i="12" s="1"/>
  <c r="AG338" i="12" s="1"/>
  <c r="AH338" i="12" s="1"/>
  <c r="AI338" i="12" s="1"/>
  <c r="AJ338" i="12" s="1" a="1"/>
  <c r="AJ338" i="12" s="1"/>
  <c r="P433" i="3" s="1"/>
  <c r="AD236" i="12"/>
  <c r="AE236" i="12" s="1"/>
  <c r="AF236" i="12" s="1"/>
  <c r="AG236" i="12" s="1"/>
  <c r="AH236" i="12" s="1"/>
  <c r="AI236" i="12" s="1"/>
  <c r="AJ236" i="12" s="1" a="1"/>
  <c r="AJ236" i="12" s="1"/>
  <c r="P206" i="3" s="1"/>
  <c r="AD36" i="12"/>
  <c r="AE36" i="12" s="1"/>
  <c r="AF36" i="12" s="1"/>
  <c r="AG36" i="12" s="1"/>
  <c r="AH36" i="12" s="1"/>
  <c r="AI36" i="12" s="1"/>
  <c r="AK36" i="12" s="1" a="1"/>
  <c r="AK36" i="12" s="1"/>
  <c r="AS374" i="12"/>
  <c r="AT374" i="12" s="1"/>
  <c r="AU374" i="12" s="1"/>
  <c r="AV374" i="12" s="1"/>
  <c r="AW374" i="12" s="1"/>
  <c r="AX374" i="12" s="1"/>
  <c r="T126" i="3"/>
  <c r="T125" i="3" s="1"/>
  <c r="T58" i="5" s="1"/>
  <c r="H125" i="3"/>
  <c r="H58" i="5" s="1"/>
  <c r="AD272" i="12"/>
  <c r="AE272" i="12" s="1"/>
  <c r="AF272" i="12" s="1"/>
  <c r="AG272" i="12" s="1"/>
  <c r="AH272" i="12" s="1"/>
  <c r="AI272" i="12" s="1"/>
  <c r="AJ272" i="12" s="1" a="1"/>
  <c r="AJ272" i="12" s="1"/>
  <c r="P388" i="3" s="1"/>
  <c r="N85" i="5"/>
  <c r="N18" i="5"/>
  <c r="N68" i="5"/>
  <c r="N75" i="5" s="1"/>
  <c r="AS197" i="12"/>
  <c r="AT197" i="12" s="1"/>
  <c r="AU197" i="12" s="1"/>
  <c r="AV197" i="12" s="1"/>
  <c r="AW197" i="12" s="1"/>
  <c r="AX197" i="12" s="1"/>
  <c r="AZ197" i="12" s="1"/>
  <c r="AS210" i="12"/>
  <c r="AT210" i="12" s="1"/>
  <c r="AU210" i="12" s="1"/>
  <c r="AV210" i="12" s="1"/>
  <c r="AW210" i="12" s="1"/>
  <c r="AX210" i="12" s="1"/>
  <c r="AS266" i="12"/>
  <c r="AT266" i="12" s="1"/>
  <c r="AU266" i="12" s="1"/>
  <c r="AV266" i="12" s="1"/>
  <c r="AW266" i="12" s="1"/>
  <c r="AX266" i="12" s="1"/>
  <c r="AZ266" i="12" s="1"/>
  <c r="AS254" i="12"/>
  <c r="AT254" i="12" s="1"/>
  <c r="AU254" i="12" s="1"/>
  <c r="AV254" i="12" s="1"/>
  <c r="AW254" i="12" s="1"/>
  <c r="AX254" i="12" s="1"/>
  <c r="AZ254" i="12" s="1"/>
  <c r="AS246" i="12"/>
  <c r="AT246" i="12" s="1"/>
  <c r="AU246" i="12" s="1"/>
  <c r="AV246" i="12" s="1"/>
  <c r="AW246" i="12" s="1"/>
  <c r="AX246" i="12" s="1"/>
  <c r="AZ246" i="12" s="1"/>
  <c r="AS208" i="12"/>
  <c r="AT208" i="12" s="1"/>
  <c r="AU208" i="12" s="1"/>
  <c r="AV208" i="12" s="1"/>
  <c r="AW208" i="12" s="1"/>
  <c r="AX208" i="12" s="1"/>
  <c r="AZ208" i="12" s="1"/>
  <c r="AS206" i="12"/>
  <c r="AT206" i="12" s="1"/>
  <c r="AU206" i="12" s="1"/>
  <c r="AV206" i="12" s="1"/>
  <c r="AW206" i="12" s="1"/>
  <c r="AX206" i="12" s="1"/>
  <c r="AZ206" i="12" s="1"/>
  <c r="AY206" i="12" a="1"/>
  <c r="AY206" i="12" s="1"/>
  <c r="O176" i="3" s="1"/>
  <c r="AS83" i="12"/>
  <c r="AT83" i="12" s="1"/>
  <c r="AU83" i="12" s="1"/>
  <c r="AV83" i="12" s="1"/>
  <c r="AW83" i="12" s="1"/>
  <c r="AX83" i="12" s="1"/>
  <c r="AS187" i="12"/>
  <c r="AT187" i="12" s="1"/>
  <c r="AU187" i="12" s="1"/>
  <c r="AV187" i="12" s="1"/>
  <c r="AW187" i="12" s="1"/>
  <c r="AX187" i="12" s="1"/>
  <c r="AZ187" i="12" s="1"/>
  <c r="AS291" i="12"/>
  <c r="AT291" i="12" s="1"/>
  <c r="AU291" i="12" s="1"/>
  <c r="AV291" i="12" s="1"/>
  <c r="AW291" i="12" s="1"/>
  <c r="AX291" i="12" s="1"/>
  <c r="AZ291" i="12" s="1"/>
  <c r="AS66" i="12"/>
  <c r="AT66" i="12" s="1"/>
  <c r="AU66" i="12" s="1"/>
  <c r="AV66" i="12" s="1"/>
  <c r="AW66" i="12" s="1"/>
  <c r="AX66" i="12" s="1"/>
  <c r="AZ66" i="12" s="1"/>
  <c r="AD119" i="12"/>
  <c r="AE119" i="12" s="1"/>
  <c r="AF119" i="12" s="1"/>
  <c r="AG119" i="12" s="1"/>
  <c r="AH119" i="12" s="1"/>
  <c r="AI119" i="12" s="1"/>
  <c r="AK119" i="12" s="1" a="1"/>
  <c r="AK119" i="12" s="1"/>
  <c r="AD57" i="12"/>
  <c r="AE57" i="12" s="1"/>
  <c r="AF57" i="12" s="1"/>
  <c r="AG57" i="12" s="1"/>
  <c r="AH57" i="12" s="1"/>
  <c r="AI57" i="12" s="1"/>
  <c r="AK57" i="12" s="1" a="1"/>
  <c r="AK57" i="12" s="1"/>
  <c r="AD64" i="12"/>
  <c r="AE64" i="12" s="1"/>
  <c r="AF64" i="12" s="1"/>
  <c r="AG64" i="12" s="1"/>
  <c r="AH64" i="12" s="1"/>
  <c r="AI64" i="12" s="1"/>
  <c r="AK64" i="12" s="1" a="1"/>
  <c r="AK64" i="12" s="1"/>
  <c r="AD383" i="12"/>
  <c r="AE383" i="12" s="1"/>
  <c r="AF383" i="12" s="1"/>
  <c r="AG383" i="12" s="1"/>
  <c r="AH383" i="12" s="1"/>
  <c r="AI383" i="12" s="1"/>
  <c r="AK383" i="12" s="1" a="1"/>
  <c r="AK383" i="12" s="1"/>
  <c r="AD303" i="12"/>
  <c r="AE303" i="12" s="1"/>
  <c r="AF303" i="12" s="1"/>
  <c r="AG303" i="12" s="1"/>
  <c r="AH303" i="12" s="1"/>
  <c r="AI303" i="12" s="1"/>
  <c r="AK303" i="12" s="1" a="1"/>
  <c r="AK303" i="12" s="1"/>
  <c r="AD223" i="12"/>
  <c r="AE223" i="12" s="1"/>
  <c r="AF223" i="12" s="1"/>
  <c r="AG223" i="12" s="1"/>
  <c r="AH223" i="12" s="1"/>
  <c r="AI223" i="12" s="1"/>
  <c r="AJ223" i="12" s="1" a="1"/>
  <c r="AJ223" i="12" s="1"/>
  <c r="P193" i="3" s="1"/>
  <c r="AD194" i="12"/>
  <c r="AE194" i="12" s="1"/>
  <c r="AF194" i="12" s="1"/>
  <c r="AG194" i="12" s="1"/>
  <c r="AH194" i="12" s="1"/>
  <c r="AI194" i="12" s="1"/>
  <c r="AK194" i="12" a="1"/>
  <c r="AK194" i="12" s="1"/>
  <c r="AJ194" i="12" a="1"/>
  <c r="AJ194" i="12" s="1"/>
  <c r="P169" i="3" s="1"/>
  <c r="AD116" i="12"/>
  <c r="AE116" i="12" s="1"/>
  <c r="AF116" i="12" s="1"/>
  <c r="AG116" i="12" s="1"/>
  <c r="AH116" i="12" s="1"/>
  <c r="AI116" i="12" s="1"/>
  <c r="AJ116" i="12" s="1" a="1"/>
  <c r="AJ116" i="12" s="1"/>
  <c r="P309" i="3" s="1"/>
  <c r="AD366" i="12"/>
  <c r="AE366" i="12" s="1"/>
  <c r="AF366" i="12" s="1"/>
  <c r="AG366" i="12" s="1"/>
  <c r="AH366" i="12" s="1"/>
  <c r="AI366" i="12" s="1"/>
  <c r="AK366" i="12" s="1" a="1"/>
  <c r="AK366" i="12" s="1"/>
  <c r="AD320" i="12"/>
  <c r="AE320" i="12" s="1"/>
  <c r="AF320" i="12" s="1"/>
  <c r="AG320" i="12" s="1"/>
  <c r="AH320" i="12" s="1"/>
  <c r="AI320" i="12" s="1"/>
  <c r="AK320" i="12" s="1" a="1"/>
  <c r="AK320" i="12" s="1"/>
  <c r="AD61" i="12"/>
  <c r="AE61" i="12" s="1"/>
  <c r="AF61" i="12" s="1"/>
  <c r="AG61" i="12" s="1"/>
  <c r="AH61" i="12" s="1"/>
  <c r="AI61" i="12" s="1"/>
  <c r="AK61" i="12" s="1" a="1"/>
  <c r="AK61" i="12" s="1"/>
  <c r="AD212" i="12"/>
  <c r="AE212" i="12" s="1"/>
  <c r="AF212" i="12" s="1"/>
  <c r="AG212" i="12" s="1"/>
  <c r="AH212" i="12" s="1"/>
  <c r="AI212" i="12" s="1"/>
  <c r="AK212" i="12" s="1" a="1"/>
  <c r="AK212" i="12" s="1"/>
  <c r="AD193" i="12"/>
  <c r="AE193" i="12" s="1"/>
  <c r="AF193" i="12" s="1"/>
  <c r="AG193" i="12" s="1"/>
  <c r="AH193" i="12" s="1"/>
  <c r="AI193" i="12" s="1"/>
  <c r="AK193" i="12" s="1" a="1"/>
  <c r="AK193" i="12" s="1"/>
  <c r="AD346" i="12"/>
  <c r="AE346" i="12" s="1"/>
  <c r="AF346" i="12" s="1"/>
  <c r="AG346" i="12" s="1"/>
  <c r="AH346" i="12" s="1"/>
  <c r="AI346" i="12" s="1"/>
  <c r="AJ346" i="12" s="1" a="1"/>
  <c r="AJ346" i="12" s="1"/>
  <c r="P335" i="3" s="1"/>
  <c r="AS59" i="12"/>
  <c r="AT59" i="12" s="1"/>
  <c r="AU59" i="12" s="1"/>
  <c r="AV59" i="12" s="1"/>
  <c r="AW59" i="12" s="1"/>
  <c r="AX59" i="12" s="1"/>
  <c r="AZ59" i="12" s="1"/>
  <c r="AS125" i="12"/>
  <c r="AT125" i="12" s="1"/>
  <c r="AU125" i="12" s="1"/>
  <c r="AV125" i="12" s="1"/>
  <c r="AW125" i="12" s="1"/>
  <c r="AX125" i="12" s="1"/>
  <c r="AZ125" i="12" s="1"/>
  <c r="AS337" i="12"/>
  <c r="AT337" i="12" s="1"/>
  <c r="AU337" i="12" s="1"/>
  <c r="AV337" i="12" s="1"/>
  <c r="AW337" i="12" s="1"/>
  <c r="AX337" i="12" s="1"/>
  <c r="AZ337" i="12" s="1"/>
  <c r="AD108" i="12"/>
  <c r="AE108" i="12" s="1"/>
  <c r="AF108" i="12" s="1"/>
  <c r="AG108" i="12" s="1"/>
  <c r="AH108" i="12" s="1"/>
  <c r="AI108" i="12" s="1"/>
  <c r="AK108" i="12" s="1" a="1"/>
  <c r="AK108" i="12" s="1"/>
  <c r="AD222" i="12"/>
  <c r="AE222" i="12" s="1"/>
  <c r="AF222" i="12" s="1"/>
  <c r="AG222" i="12" s="1"/>
  <c r="AH222" i="12" s="1"/>
  <c r="AI222" i="12" s="1"/>
  <c r="AK222" i="12" s="1" a="1"/>
  <c r="AK222" i="12" s="1"/>
  <c r="AD21" i="12"/>
  <c r="AE21" i="12" s="1"/>
  <c r="AF21" i="12" s="1"/>
  <c r="AG21" i="12" s="1"/>
  <c r="AH21" i="12" s="1"/>
  <c r="AI21" i="12" s="1"/>
  <c r="AJ21" i="12" s="1" a="1"/>
  <c r="AJ21" i="12" s="1"/>
  <c r="P36" i="3" s="1"/>
  <c r="AK21" i="12" a="1"/>
  <c r="AK21" i="12" s="1"/>
  <c r="AD163" i="12"/>
  <c r="AE163" i="12" s="1"/>
  <c r="AF163" i="12" s="1"/>
  <c r="AG163" i="12" s="1"/>
  <c r="AH163" i="12" s="1"/>
  <c r="AI163" i="12" s="1"/>
  <c r="AJ163" i="12" s="1" a="1"/>
  <c r="AJ163" i="12" s="1"/>
  <c r="P253" i="3" s="1"/>
  <c r="AS87" i="12"/>
  <c r="AT87" i="12" s="1"/>
  <c r="AU87" i="12" s="1"/>
  <c r="AV87" i="12" s="1"/>
  <c r="AW87" i="12" s="1"/>
  <c r="AX87" i="12" s="1"/>
  <c r="AZ87" i="12" s="1"/>
  <c r="AS94" i="12"/>
  <c r="AT94" i="12" s="1"/>
  <c r="AU94" i="12" s="1"/>
  <c r="AV94" i="12" s="1"/>
  <c r="AW94" i="12" s="1"/>
  <c r="AX94" i="12" s="1"/>
  <c r="AZ94" i="12" s="1"/>
  <c r="AS18" i="12"/>
  <c r="AT18" i="12" s="1"/>
  <c r="AU18" i="12" s="1"/>
  <c r="AV18" i="12" s="1"/>
  <c r="AW18" i="12" s="1"/>
  <c r="AX18" i="12" s="1"/>
  <c r="AS46" i="12"/>
  <c r="AT46" i="12" s="1"/>
  <c r="AU46" i="12" s="1"/>
  <c r="AV46" i="12" s="1"/>
  <c r="AW46" i="12" s="1"/>
  <c r="AX46" i="12" s="1"/>
  <c r="AZ46" i="12" s="1"/>
  <c r="AY46" i="12" a="1"/>
  <c r="AY46" i="12" s="1"/>
  <c r="O56" i="3" s="1"/>
  <c r="AS306" i="12"/>
  <c r="AT306" i="12" s="1"/>
  <c r="AU306" i="12" s="1"/>
  <c r="AV306" i="12" s="1"/>
  <c r="AW306" i="12" s="1"/>
  <c r="AX306" i="12" s="1"/>
  <c r="AZ306" i="12" s="1"/>
  <c r="AD35" i="12"/>
  <c r="AE35" i="12" s="1"/>
  <c r="AF35" i="12" s="1"/>
  <c r="AG35" i="12" s="1"/>
  <c r="AH35" i="12" s="1"/>
  <c r="AI35" i="12" s="1"/>
  <c r="AJ35" i="12" s="1" a="1"/>
  <c r="AJ35" i="12" s="1"/>
  <c r="P47" i="3" s="1"/>
  <c r="AD131" i="12"/>
  <c r="AE131" i="12" s="1"/>
  <c r="AF131" i="12" s="1"/>
  <c r="AG131" i="12" s="1"/>
  <c r="AH131" i="12" s="1"/>
  <c r="AI131" i="12" s="1"/>
  <c r="AK131" i="12" s="1" a="1"/>
  <c r="AK131" i="12" s="1"/>
  <c r="AS284" i="12"/>
  <c r="AT284" i="12" s="1"/>
  <c r="AU284" i="12" s="1"/>
  <c r="AV284" i="12" s="1"/>
  <c r="AW284" i="12" s="1"/>
  <c r="AX284" i="12" s="1"/>
  <c r="AS334" i="12"/>
  <c r="AT334" i="12" s="1"/>
  <c r="AU334" i="12" s="1"/>
  <c r="AV334" i="12" s="1"/>
  <c r="AW334" i="12" s="1"/>
  <c r="AX334" i="12" s="1"/>
  <c r="AZ334" i="12" s="1"/>
  <c r="AY334" i="12" a="1"/>
  <c r="AY334" i="12" s="1"/>
  <c r="O430" i="3" s="1"/>
  <c r="AS77" i="12"/>
  <c r="AT77" i="12" s="1"/>
  <c r="AU77" i="12" s="1"/>
  <c r="AV77" i="12" s="1"/>
  <c r="AW77" i="12" s="1"/>
  <c r="AX77" i="12" s="1"/>
  <c r="AZ77" i="12" s="1"/>
  <c r="AS218" i="12"/>
  <c r="AT218" i="12" s="1"/>
  <c r="AU218" i="12" s="1"/>
  <c r="AV218" i="12" s="1"/>
  <c r="AW218" i="12" s="1"/>
  <c r="AX218" i="12" s="1"/>
  <c r="AZ218" i="12" s="1"/>
  <c r="AS364" i="12"/>
  <c r="AT364" i="12" s="1"/>
  <c r="AU364" i="12" s="1"/>
  <c r="AV364" i="12" s="1"/>
  <c r="AW364" i="12" s="1"/>
  <c r="AX364" i="12" s="1"/>
  <c r="AZ364" i="12" s="1"/>
  <c r="AS30" i="12"/>
  <c r="AT30" i="12" s="1"/>
  <c r="AU30" i="12" s="1"/>
  <c r="AV30" i="12" s="1"/>
  <c r="AW30" i="12" s="1"/>
  <c r="AX30" i="12" s="1"/>
  <c r="AZ30" i="12" s="1"/>
  <c r="AS224" i="12"/>
  <c r="AT224" i="12" s="1"/>
  <c r="AU224" i="12" s="1"/>
  <c r="AV224" i="12" s="1"/>
  <c r="AW224" i="12" s="1"/>
  <c r="AX224" i="12" s="1"/>
  <c r="AD122" i="12"/>
  <c r="AE122" i="12" s="1"/>
  <c r="AF122" i="12" s="1"/>
  <c r="AG122" i="12" s="1"/>
  <c r="AH122" i="12" s="1"/>
  <c r="AI122" i="12" s="1"/>
  <c r="AK122" i="12" s="1" a="1"/>
  <c r="AK122" i="12" s="1"/>
  <c r="AJ122" i="12" a="1"/>
  <c r="AJ122" i="12" s="1"/>
  <c r="P327" i="3" s="1"/>
  <c r="AS145" i="12"/>
  <c r="AT145" i="12" s="1"/>
  <c r="AU145" i="12" s="1"/>
  <c r="AV145" i="12" s="1"/>
  <c r="AW145" i="12" s="1"/>
  <c r="AX145" i="12" s="1"/>
  <c r="AZ145" i="12" s="1"/>
  <c r="AS121" i="12"/>
  <c r="AT121" i="12" s="1"/>
  <c r="AU121" i="12" s="1"/>
  <c r="AV121" i="12" s="1"/>
  <c r="AW121" i="12" s="1"/>
  <c r="AX121" i="12" s="1"/>
  <c r="AZ121" i="12" s="1"/>
  <c r="AY121" i="12" a="1"/>
  <c r="AY121" i="12" s="1"/>
  <c r="O324" i="3" s="1"/>
  <c r="AS98" i="12"/>
  <c r="AT98" i="12" s="1"/>
  <c r="AU98" i="12" s="1"/>
  <c r="AV98" i="12" s="1"/>
  <c r="AW98" i="12" s="1"/>
  <c r="AX98" i="12" s="1"/>
  <c r="AZ98" i="12" s="1"/>
  <c r="AS330" i="12"/>
  <c r="AT330" i="12" s="1"/>
  <c r="AU330" i="12" s="1"/>
  <c r="AV330" i="12" s="1"/>
  <c r="AW330" i="12" s="1"/>
  <c r="AX330" i="12" s="1"/>
  <c r="AZ330" i="12" s="1"/>
  <c r="AD87" i="12"/>
  <c r="AE87" i="12" s="1"/>
  <c r="AF87" i="12" s="1"/>
  <c r="AG87" i="12" s="1"/>
  <c r="AH87" i="12" s="1"/>
  <c r="AI87" i="12" s="1"/>
  <c r="AJ87" i="12" a="1"/>
  <c r="AJ87" i="12" s="1"/>
  <c r="P360" i="3" s="1"/>
  <c r="AK87" i="12" a="1"/>
  <c r="AK87" i="12" s="1"/>
  <c r="AD18" i="12"/>
  <c r="AE18" i="12" s="1"/>
  <c r="AF18" i="12" s="1"/>
  <c r="AG18" i="12" s="1"/>
  <c r="AH18" i="12" s="1"/>
  <c r="AI18" i="12" s="1"/>
  <c r="AJ18" i="12" s="1" a="1"/>
  <c r="AJ18" i="12" s="1"/>
  <c r="P33" i="3" s="1"/>
  <c r="AD306" i="12"/>
  <c r="AE306" i="12" s="1"/>
  <c r="AF306" i="12" s="1"/>
  <c r="AG306" i="12" s="1"/>
  <c r="AH306" i="12" s="1"/>
  <c r="AI306" i="12" s="1"/>
  <c r="AJ306" i="12" s="1" a="1"/>
  <c r="AJ306" i="12" s="1"/>
  <c r="P374" i="3" s="1"/>
  <c r="AD40" i="12"/>
  <c r="AE40" i="12" s="1"/>
  <c r="AF40" i="12" s="1"/>
  <c r="AG40" i="12" s="1"/>
  <c r="AH40" i="12" s="1"/>
  <c r="AI40" i="12" s="1"/>
  <c r="AK40" i="12" s="1" a="1"/>
  <c r="AK40" i="12" s="1"/>
  <c r="AD19" i="12"/>
  <c r="AE19" i="12" s="1"/>
  <c r="AF19" i="12" s="1"/>
  <c r="AG19" i="12" s="1"/>
  <c r="AH19" i="12" s="1"/>
  <c r="AI19" i="12" s="1"/>
  <c r="AJ19" i="12" a="1"/>
  <c r="AJ19" i="12" s="1"/>
  <c r="P34" i="3" s="1"/>
  <c r="AK19" i="12" a="1"/>
  <c r="AK19" i="12" s="1"/>
  <c r="AD251" i="12"/>
  <c r="AE251" i="12" s="1"/>
  <c r="AF251" i="12" s="1"/>
  <c r="AG251" i="12" s="1"/>
  <c r="AH251" i="12" s="1"/>
  <c r="AI251" i="12" s="1"/>
  <c r="AK251" i="12" s="1" a="1"/>
  <c r="AK251" i="12" s="1"/>
  <c r="H292" i="3"/>
  <c r="T293" i="3"/>
  <c r="T292" i="3" s="1"/>
  <c r="AS319" i="12"/>
  <c r="AT319" i="12" s="1"/>
  <c r="AU319" i="12" s="1"/>
  <c r="AV319" i="12" s="1"/>
  <c r="AW319" i="12" s="1"/>
  <c r="AX319" i="12" s="1"/>
  <c r="AZ319" i="12" s="1"/>
  <c r="AY319" i="12" a="1"/>
  <c r="AY319" i="12" s="1"/>
  <c r="O444" i="3" s="1"/>
  <c r="AD324" i="12"/>
  <c r="AE324" i="12" s="1"/>
  <c r="AF324" i="12" s="1"/>
  <c r="AG324" i="12" s="1"/>
  <c r="AH324" i="12" s="1"/>
  <c r="AI324" i="12" s="1"/>
  <c r="AJ324" i="12" s="1" a="1"/>
  <c r="AJ324" i="12" s="1"/>
  <c r="P448" i="3" s="1"/>
  <c r="AD52" i="12"/>
  <c r="AE52" i="12" s="1"/>
  <c r="AF52" i="12" s="1"/>
  <c r="AG52" i="12" s="1"/>
  <c r="AH52" i="12" s="1"/>
  <c r="AI52" i="12" s="1"/>
  <c r="AJ52" i="12" s="1" a="1"/>
  <c r="AJ52" i="12" s="1"/>
  <c r="P60" i="3" s="1"/>
  <c r="AS110" i="12"/>
  <c r="AT110" i="12" s="1"/>
  <c r="AU110" i="12" s="1"/>
  <c r="AV110" i="12" s="1"/>
  <c r="AW110" i="12" s="1"/>
  <c r="AX110" i="12" s="1"/>
  <c r="AZ110" i="12" s="1"/>
  <c r="AS198" i="12"/>
  <c r="AT198" i="12" s="1"/>
  <c r="AU198" i="12" s="1"/>
  <c r="AV198" i="12" s="1"/>
  <c r="AW198" i="12" s="1"/>
  <c r="AX198" i="12" s="1"/>
  <c r="AZ198" i="12" s="1"/>
  <c r="AS304" i="12"/>
  <c r="AT304" i="12" s="1"/>
  <c r="AU304" i="12" s="1"/>
  <c r="AV304" i="12" s="1"/>
  <c r="AW304" i="12" s="1"/>
  <c r="AX304" i="12" s="1"/>
  <c r="AZ304" i="12" s="1"/>
  <c r="AS272" i="12"/>
  <c r="AT272" i="12" s="1"/>
  <c r="AU272" i="12" s="1"/>
  <c r="AV272" i="12" s="1"/>
  <c r="AW272" i="12" s="1"/>
  <c r="AX272" i="12" s="1"/>
  <c r="AZ272" i="12" s="1"/>
  <c r="AS369" i="12"/>
  <c r="AT369" i="12" s="1"/>
  <c r="AU369" i="12" s="1"/>
  <c r="AV369" i="12" s="1"/>
  <c r="AW369" i="12" s="1"/>
  <c r="AX369" i="12" s="1"/>
  <c r="AZ369" i="12" s="1"/>
  <c r="AD390" i="12"/>
  <c r="AE390" i="12" s="1"/>
  <c r="AF390" i="12" s="1"/>
  <c r="AG390" i="12" s="1"/>
  <c r="AH390" i="12" s="1"/>
  <c r="AI390" i="12" s="1"/>
  <c r="AK390" i="12" s="1" a="1"/>
  <c r="AK390" i="12" s="1"/>
  <c r="AD311" i="12"/>
  <c r="AE311" i="12" s="1"/>
  <c r="AF311" i="12" s="1"/>
  <c r="AG311" i="12" s="1"/>
  <c r="AH311" i="12" s="1"/>
  <c r="AI311" i="12" s="1"/>
  <c r="AK311" i="12" s="1" a="1"/>
  <c r="AK311" i="12" s="1"/>
  <c r="AD184" i="12"/>
  <c r="AE184" i="12" s="1"/>
  <c r="AF184" i="12" s="1"/>
  <c r="AG184" i="12" s="1"/>
  <c r="AH184" i="12" s="1"/>
  <c r="AI184" i="12" s="1"/>
  <c r="AK184" i="12" s="1" a="1"/>
  <c r="AK184" i="12" s="1"/>
  <c r="AD170" i="12"/>
  <c r="AE170" i="12" s="1"/>
  <c r="AF170" i="12" s="1"/>
  <c r="AG170" i="12" s="1"/>
  <c r="AH170" i="12" s="1"/>
  <c r="AI170" i="12" s="1"/>
  <c r="AJ170" i="12" s="1" a="1"/>
  <c r="AJ170" i="12" s="1"/>
  <c r="P141" i="3" s="1"/>
  <c r="AD360" i="12"/>
  <c r="AE360" i="12" s="1"/>
  <c r="AF360" i="12" s="1"/>
  <c r="AG360" i="12" s="1"/>
  <c r="AH360" i="12" s="1"/>
  <c r="AI360" i="12" s="1"/>
  <c r="AJ360" i="12" s="1" a="1"/>
  <c r="AJ360" i="12" s="1"/>
  <c r="P462" i="3" s="1"/>
  <c r="AD339" i="12"/>
  <c r="AE339" i="12" s="1"/>
  <c r="AF339" i="12" s="1"/>
  <c r="AG339" i="12" s="1"/>
  <c r="AH339" i="12" s="1"/>
  <c r="AI339" i="12" s="1"/>
  <c r="AK339" i="12" s="1" a="1"/>
  <c r="AK339" i="12" s="1"/>
  <c r="AD196" i="12"/>
  <c r="AE196" i="12" s="1"/>
  <c r="AF196" i="12" s="1"/>
  <c r="AG196" i="12" s="1"/>
  <c r="AH196" i="12" s="1"/>
  <c r="AI196" i="12" s="1"/>
  <c r="AK196" i="12" s="1" a="1"/>
  <c r="AK196" i="12" s="1"/>
  <c r="AJ196" i="12" a="1"/>
  <c r="AJ196" i="12" s="1"/>
  <c r="P171" i="3" s="1"/>
  <c r="AD263" i="12"/>
  <c r="AE263" i="12" s="1"/>
  <c r="AF263" i="12" s="1"/>
  <c r="AG263" i="12" s="1"/>
  <c r="AH263" i="12" s="1"/>
  <c r="AI263" i="12" s="1"/>
  <c r="AJ263" i="12" s="1" a="1"/>
  <c r="AJ263" i="12" s="1"/>
  <c r="P396" i="3" s="1"/>
  <c r="AD273" i="12"/>
  <c r="AE273" i="12" s="1"/>
  <c r="AF273" i="12" s="1"/>
  <c r="AG273" i="12" s="1"/>
  <c r="AH273" i="12" s="1"/>
  <c r="AI273" i="12" s="1"/>
  <c r="AJ273" i="12" s="1" a="1"/>
  <c r="AJ273" i="12" s="1"/>
  <c r="P389" i="3" s="1"/>
  <c r="AD199" i="12"/>
  <c r="AE199" i="12" s="1"/>
  <c r="AF199" i="12" s="1"/>
  <c r="AG199" i="12" s="1"/>
  <c r="AH199" i="12" s="1"/>
  <c r="AI199" i="12" s="1"/>
  <c r="AK199" i="12" s="1" a="1"/>
  <c r="AK199" i="12" s="1"/>
  <c r="AJ199" i="12" a="1"/>
  <c r="AJ199" i="12" s="1"/>
  <c r="P127" i="3" s="1"/>
  <c r="AD180" i="12"/>
  <c r="AE180" i="12" s="1"/>
  <c r="AF180" i="12" s="1"/>
  <c r="AG180" i="12" s="1"/>
  <c r="AH180" i="12" s="1"/>
  <c r="AI180" i="12" s="1"/>
  <c r="AJ180" i="12" s="1" a="1"/>
  <c r="AJ180" i="12" s="1"/>
  <c r="P151" i="3" s="1"/>
  <c r="AS376" i="12"/>
  <c r="AT376" i="12" s="1"/>
  <c r="AU376" i="12" s="1"/>
  <c r="AV376" i="12" s="1"/>
  <c r="AW376" i="12" s="1"/>
  <c r="AX376" i="12" s="1"/>
  <c r="AZ376" i="12" s="1"/>
  <c r="AS366" i="12"/>
  <c r="AT366" i="12" s="1"/>
  <c r="AU366" i="12" s="1"/>
  <c r="AV366" i="12" s="1"/>
  <c r="AW366" i="12" s="1"/>
  <c r="AX366" i="12" s="1"/>
  <c r="AZ366" i="12" s="1"/>
  <c r="AS231" i="12"/>
  <c r="AT231" i="12" s="1"/>
  <c r="AU231" i="12" s="1"/>
  <c r="AV231" i="12" s="1"/>
  <c r="AW231" i="12" s="1"/>
  <c r="AX231" i="12" s="1"/>
  <c r="AZ231" i="12" s="1"/>
  <c r="AS321" i="12"/>
  <c r="AT321" i="12" s="1"/>
  <c r="AU321" i="12" s="1"/>
  <c r="AV321" i="12" s="1"/>
  <c r="AW321" i="12" s="1"/>
  <c r="AX321" i="12" s="1"/>
  <c r="AZ321" i="12" s="1"/>
  <c r="AD285" i="12"/>
  <c r="AE285" i="12" s="1"/>
  <c r="AF285" i="12" s="1"/>
  <c r="AG285" i="12" s="1"/>
  <c r="AH285" i="12" s="1"/>
  <c r="AI285" i="12" s="1"/>
  <c r="AJ285" i="12" s="1" a="1"/>
  <c r="AJ285" i="12" s="1"/>
  <c r="P404" i="3" s="1"/>
  <c r="AS332" i="12"/>
  <c r="AT332" i="12" s="1"/>
  <c r="AU332" i="12" s="1"/>
  <c r="AV332" i="12" s="1"/>
  <c r="AW332" i="12" s="1"/>
  <c r="AX332" i="12" s="1"/>
  <c r="AZ332" i="12" s="1"/>
  <c r="AS212" i="12"/>
  <c r="AT212" i="12" s="1"/>
  <c r="AU212" i="12" s="1"/>
  <c r="AV212" i="12" s="1"/>
  <c r="AW212" i="12" s="1"/>
  <c r="AX212" i="12" s="1"/>
  <c r="AZ212" i="12" s="1"/>
  <c r="AS186" i="12"/>
  <c r="AT186" i="12" s="1"/>
  <c r="AU186" i="12" s="1"/>
  <c r="AV186" i="12" s="1"/>
  <c r="AW186" i="12" s="1"/>
  <c r="AX186" i="12" s="1"/>
  <c r="AZ186" i="12" s="1"/>
  <c r="AY186" i="12" a="1"/>
  <c r="AY186" i="12" s="1"/>
  <c r="O157" i="3" s="1"/>
  <c r="AS350" i="12"/>
  <c r="AT350" i="12" s="1"/>
  <c r="AU350" i="12" s="1"/>
  <c r="AV350" i="12" s="1"/>
  <c r="AW350" i="12" s="1"/>
  <c r="AX350" i="12" s="1"/>
  <c r="AZ350" i="12" s="1"/>
  <c r="AD310" i="12"/>
  <c r="AE310" i="12" s="1"/>
  <c r="AF310" i="12" s="1"/>
  <c r="AG310" i="12" s="1"/>
  <c r="AH310" i="12" s="1"/>
  <c r="AI310" i="12" s="1"/>
  <c r="AJ310" i="12" s="1" a="1"/>
  <c r="AJ310" i="12" s="1"/>
  <c r="P441" i="3" s="1"/>
  <c r="AD228" i="12"/>
  <c r="AE228" i="12" s="1"/>
  <c r="AF228" i="12" s="1"/>
  <c r="AG228" i="12" s="1"/>
  <c r="AH228" i="12" s="1"/>
  <c r="AI228" i="12" s="1"/>
  <c r="AK228" i="12" s="1" a="1"/>
  <c r="AK228" i="12" s="1"/>
  <c r="AD392" i="12"/>
  <c r="AE392" i="12" s="1"/>
  <c r="AF392" i="12" s="1"/>
  <c r="AG392" i="12" s="1"/>
  <c r="AH392" i="12" s="1"/>
  <c r="AI392" i="12" s="1"/>
  <c r="AK392" i="12" s="1" a="1"/>
  <c r="AK392" i="12" s="1"/>
  <c r="AD56" i="12"/>
  <c r="AE56" i="12" s="1"/>
  <c r="AF56" i="12" s="1"/>
  <c r="AG56" i="12" s="1"/>
  <c r="AH56" i="12" s="1"/>
  <c r="AI56" i="12" s="1"/>
  <c r="AJ56" i="12" s="1" a="1"/>
  <c r="AJ56" i="12" s="1"/>
  <c r="P64" i="3" s="1"/>
  <c r="AD211" i="12"/>
  <c r="AE211" i="12" s="1"/>
  <c r="AF211" i="12" s="1"/>
  <c r="AG211" i="12" s="1"/>
  <c r="AH211" i="12" s="1"/>
  <c r="AI211" i="12" s="1"/>
  <c r="AJ211" i="12" s="1" a="1"/>
  <c r="AJ211" i="12" s="1"/>
  <c r="P181" i="3" s="1"/>
  <c r="AS7" i="12"/>
  <c r="AT7" i="12" s="1"/>
  <c r="AU7" i="12" s="1"/>
  <c r="AV7" i="12" s="1"/>
  <c r="AW7" i="12" s="1"/>
  <c r="AX7" i="12" s="1"/>
  <c r="AZ7" i="12" s="1"/>
  <c r="D140" i="3"/>
  <c r="E169" i="12"/>
  <c r="O144" i="12"/>
  <c r="P144" i="12" s="1"/>
  <c r="Q144" i="12" s="1"/>
  <c r="R144" i="12" s="1"/>
  <c r="S144" i="12" s="1"/>
  <c r="T144" i="12" s="1"/>
  <c r="U144" i="12" s="1" a="1"/>
  <c r="U144" i="12" s="1"/>
  <c r="N490" i="3" s="1"/>
  <c r="N489" i="3" s="1"/>
  <c r="D138" i="3"/>
  <c r="E147" i="12"/>
  <c r="I75" i="3"/>
  <c r="Q341" i="3"/>
  <c r="R341" i="3"/>
  <c r="H57" i="5"/>
  <c r="H14" i="5"/>
  <c r="BP67" i="12"/>
  <c r="J75" i="3"/>
  <c r="BB124" i="12"/>
  <c r="BC124" i="12" s="1"/>
  <c r="BD124" i="12" s="1"/>
  <c r="BE124" i="12" s="1"/>
  <c r="BF124" i="12" s="1"/>
  <c r="BG124" i="12" s="1"/>
  <c r="BH124" i="12" s="1"/>
  <c r="BI124" i="12" s="1"/>
  <c r="BJ124" i="12" s="1"/>
  <c r="BK124" i="12" s="1"/>
  <c r="BL124" i="12" s="1"/>
  <c r="BM124" i="12" s="1"/>
  <c r="BN124" i="12" s="1"/>
  <c r="U341" i="3"/>
  <c r="D459" i="3"/>
  <c r="E357" i="12"/>
  <c r="N110" i="3" l="1"/>
  <c r="N39" i="8" s="1"/>
  <c r="AK306" i="12" a="1"/>
  <c r="AK306" i="12" s="1"/>
  <c r="AY197" i="12" a="1"/>
  <c r="AY197" i="12" s="1"/>
  <c r="O172" i="3" s="1"/>
  <c r="AY205" i="12" a="1"/>
  <c r="AY205" i="12" s="1"/>
  <c r="O175" i="3" s="1"/>
  <c r="AJ205" i="12" a="1"/>
  <c r="AJ205" i="12" s="1"/>
  <c r="P175" i="3" s="1"/>
  <c r="AJ274" i="12" a="1"/>
  <c r="AJ274" i="12" s="1"/>
  <c r="P390" i="3" s="1"/>
  <c r="AJ270" i="12" a="1"/>
  <c r="AJ270" i="12" s="1"/>
  <c r="P386" i="3" s="1"/>
  <c r="AK164" i="12" a="1"/>
  <c r="AK164" i="12" s="1"/>
  <c r="AK31" i="12" a="1"/>
  <c r="AK31" i="12" s="1"/>
  <c r="AK140" i="12" a="1"/>
  <c r="AK140" i="12" s="1"/>
  <c r="AJ343" i="12" a="1"/>
  <c r="AJ343" i="12" s="1"/>
  <c r="P332" i="3" s="1"/>
  <c r="R332" i="3" s="1"/>
  <c r="AY245" i="12" a="1"/>
  <c r="AY245" i="12" s="1"/>
  <c r="O215" i="3" s="1"/>
  <c r="Q215" i="3" s="1"/>
  <c r="AJ296" i="12" a="1"/>
  <c r="AJ296" i="12" s="1"/>
  <c r="P415" i="3" s="1"/>
  <c r="R415" i="3" s="1"/>
  <c r="AY112" i="12" a="1"/>
  <c r="AY112" i="12" s="1"/>
  <c r="O300" i="3" s="1"/>
  <c r="AJ277" i="12" a="1"/>
  <c r="AJ277" i="12" s="1"/>
  <c r="P393" i="3" s="1"/>
  <c r="AK325" i="12" a="1"/>
  <c r="AK325" i="12" s="1"/>
  <c r="AJ298" i="12" a="1"/>
  <c r="AJ298" i="12" s="1"/>
  <c r="P417" i="3" s="1"/>
  <c r="AY203" i="12" a="1"/>
  <c r="AY203" i="12" s="1"/>
  <c r="O173" i="3" s="1"/>
  <c r="AY335" i="12" a="1"/>
  <c r="AY335" i="12" s="1"/>
  <c r="O431" i="3" s="1"/>
  <c r="AJ284" i="12" a="1"/>
  <c r="AJ284" i="12" s="1"/>
  <c r="P403" i="3" s="1"/>
  <c r="AY179" i="12" a="1"/>
  <c r="AY179" i="12" s="1"/>
  <c r="O150" i="3" s="1"/>
  <c r="Q150" i="3" s="1"/>
  <c r="AJ342" i="12" a="1"/>
  <c r="AJ342" i="12" s="1"/>
  <c r="P485" i="3" s="1"/>
  <c r="R485" i="3" s="1"/>
  <c r="AY130" i="12" a="1"/>
  <c r="AY130" i="12" s="1"/>
  <c r="O346" i="3" s="1"/>
  <c r="AK6" i="12" a="1"/>
  <c r="AK6" i="12" s="1"/>
  <c r="AJ362" i="12" a="1"/>
  <c r="AJ362" i="12" s="1"/>
  <c r="P464" i="3" s="1"/>
  <c r="R464" i="3" s="1"/>
  <c r="V144" i="12" a="1"/>
  <c r="V144" i="12" s="1"/>
  <c r="AK273" i="12" a="1"/>
  <c r="AK273" i="12" s="1"/>
  <c r="AJ390" i="12" a="1"/>
  <c r="AJ390" i="12" s="1"/>
  <c r="P117" i="3" s="1"/>
  <c r="AY364" i="12" a="1"/>
  <c r="AY364" i="12" s="1"/>
  <c r="O466" i="3" s="1"/>
  <c r="AY208" i="12" a="1"/>
  <c r="AY208" i="12" s="1"/>
  <c r="O178" i="3" s="1"/>
  <c r="AK272" i="12" a="1"/>
  <c r="AK272" i="12" s="1"/>
  <c r="AK321" i="12" a="1"/>
  <c r="AK321" i="12" s="1"/>
  <c r="AY309" i="12" a="1"/>
  <c r="AY309" i="12" s="1"/>
  <c r="O377" i="3" s="1"/>
  <c r="Q377" i="3" s="1"/>
  <c r="AJ330" i="12" a="1"/>
  <c r="AJ330" i="12" s="1"/>
  <c r="P450" i="3" s="1"/>
  <c r="R450" i="3" s="1"/>
  <c r="AY342" i="12" a="1"/>
  <c r="AY342" i="12" s="1"/>
  <c r="O485" i="3" s="1"/>
  <c r="AK282" i="12" a="1"/>
  <c r="AK282" i="12" s="1"/>
  <c r="AY101" i="12" a="1"/>
  <c r="AY101" i="12" s="1"/>
  <c r="O282" i="3" s="1"/>
  <c r="Q282" i="3" s="1"/>
  <c r="AY232" i="12" a="1"/>
  <c r="AY232" i="12" s="1"/>
  <c r="O202" i="3" s="1"/>
  <c r="AY384" i="12" a="1"/>
  <c r="AY384" i="12" s="1"/>
  <c r="O312" i="3" s="1"/>
  <c r="AJ38" i="12" a="1"/>
  <c r="AJ38" i="12" s="1"/>
  <c r="P50" i="3" s="1"/>
  <c r="AK48" i="12" a="1"/>
  <c r="AK48" i="12" s="1"/>
  <c r="AY303" i="12" a="1"/>
  <c r="AY303" i="12" s="1"/>
  <c r="O371" i="3" s="1"/>
  <c r="AY58" i="12" a="1"/>
  <c r="AY58" i="12" s="1"/>
  <c r="O100" i="3" s="1"/>
  <c r="AY131" i="12" a="1"/>
  <c r="AY131" i="12" s="1"/>
  <c r="O347" i="3" s="1"/>
  <c r="AY212" i="12" a="1"/>
  <c r="AY212" i="12" s="1"/>
  <c r="O182" i="3" s="1"/>
  <c r="AJ251" i="12" a="1"/>
  <c r="AJ251" i="12" s="1"/>
  <c r="P221" i="3" s="1"/>
  <c r="R221" i="3" s="1"/>
  <c r="AK7" i="12" a="1"/>
  <c r="AK7" i="12" s="1"/>
  <c r="AY214" i="12" a="1"/>
  <c r="AY214" i="12" s="1"/>
  <c r="O184" i="3" s="1"/>
  <c r="AJ105" i="12" a="1"/>
  <c r="AJ105" i="12" s="1"/>
  <c r="P290" i="3" s="1"/>
  <c r="R290" i="3" s="1"/>
  <c r="AK101" i="12" a="1"/>
  <c r="AK101" i="12" s="1"/>
  <c r="AJ155" i="12" a="1"/>
  <c r="AJ155" i="12" s="1"/>
  <c r="P245" i="3" s="1"/>
  <c r="AJ137" i="12" a="1"/>
  <c r="AJ137" i="12" s="1"/>
  <c r="P260" i="3" s="1"/>
  <c r="AK355" i="12" a="1"/>
  <c r="AK355" i="12" s="1"/>
  <c r="AY339" i="12" a="1"/>
  <c r="AY339" i="12" s="1"/>
  <c r="O434" i="3" s="1"/>
  <c r="AJ290" i="12" a="1"/>
  <c r="AJ290" i="12" s="1"/>
  <c r="P409" i="3" s="1"/>
  <c r="AY98" i="12" a="1"/>
  <c r="AY98" i="12" s="1"/>
  <c r="O279" i="3" s="1"/>
  <c r="AY246" i="12" a="1"/>
  <c r="AY246" i="12" s="1"/>
  <c r="O216" i="3" s="1"/>
  <c r="Q216" i="3" s="1"/>
  <c r="AK316" i="12" a="1"/>
  <c r="AK316" i="12" s="1"/>
  <c r="AJ183" i="12" a="1"/>
  <c r="AJ183" i="12" s="1"/>
  <c r="P154" i="3" s="1"/>
  <c r="R154" i="3" s="1"/>
  <c r="AY348" i="12" a="1"/>
  <c r="AY348" i="12" s="1"/>
  <c r="O337" i="3" s="1"/>
  <c r="Q337" i="3" s="1"/>
  <c r="AK368" i="12" a="1"/>
  <c r="AK368" i="12" s="1"/>
  <c r="AK252" i="12" a="1"/>
  <c r="AK252" i="12" s="1"/>
  <c r="AY275" i="12" a="1"/>
  <c r="AY275" i="12" s="1"/>
  <c r="O391" i="3" s="1"/>
  <c r="AJ61" i="12" a="1"/>
  <c r="AJ61" i="12" s="1"/>
  <c r="P69" i="3" s="1"/>
  <c r="AJ57" i="12" a="1"/>
  <c r="AJ57" i="12" s="1"/>
  <c r="P99" i="3" s="1"/>
  <c r="AY149" i="12" a="1"/>
  <c r="AY149" i="12" s="1"/>
  <c r="O239" i="3" s="1"/>
  <c r="AK159" i="12" a="1"/>
  <c r="AK159" i="12" s="1"/>
  <c r="AK259" i="12" a="1"/>
  <c r="AK259" i="12" s="1"/>
  <c r="AY382" i="12" a="1"/>
  <c r="AY382" i="12" s="1"/>
  <c r="O310" i="3" s="1"/>
  <c r="AY21" i="12" a="1"/>
  <c r="AY21" i="12" s="1"/>
  <c r="O36" i="3" s="1"/>
  <c r="Q36" i="3" s="1"/>
  <c r="AY37" i="12" a="1"/>
  <c r="AY37" i="12" s="1"/>
  <c r="O49" i="3" s="1"/>
  <c r="AY152" i="12" a="1"/>
  <c r="AY152" i="12" s="1"/>
  <c r="O242" i="3" s="1"/>
  <c r="AJ36" i="12" a="1"/>
  <c r="AJ36" i="12" s="1"/>
  <c r="P48" i="3" s="1"/>
  <c r="AK176" i="12" a="1"/>
  <c r="AK176" i="12" s="1"/>
  <c r="AK182" i="12" a="1"/>
  <c r="AK182" i="12" s="1"/>
  <c r="AY368" i="12" a="1"/>
  <c r="AY368" i="12" s="1"/>
  <c r="O470" i="3" s="1"/>
  <c r="AY167" i="12" a="1"/>
  <c r="AY167" i="12" s="1"/>
  <c r="O162" i="3" s="1"/>
  <c r="AY265" i="12" a="1"/>
  <c r="AY265" i="12" s="1"/>
  <c r="O381" i="3" s="1"/>
  <c r="AK235" i="12" a="1"/>
  <c r="AK235" i="12" s="1"/>
  <c r="AJ120" i="12" a="1"/>
  <c r="AJ120" i="12" s="1"/>
  <c r="P323" i="3" s="1"/>
  <c r="AK179" i="12" a="1"/>
  <c r="AK179" i="12" s="1"/>
  <c r="AJ22" i="12" a="1"/>
  <c r="AJ22" i="12" s="1"/>
  <c r="P92" i="3" s="1"/>
  <c r="Q92" i="3" s="1"/>
  <c r="AK256" i="12" a="1"/>
  <c r="AK256" i="12" s="1"/>
  <c r="AK221" i="12" a="1"/>
  <c r="AK221" i="12" s="1"/>
  <c r="AY222" i="12" a="1"/>
  <c r="AY222" i="12" s="1"/>
  <c r="O192" i="3" s="1"/>
  <c r="AY298" i="12" a="1"/>
  <c r="AY298" i="12" s="1"/>
  <c r="O417" i="3" s="1"/>
  <c r="AY166" i="12" a="1"/>
  <c r="AY166" i="12" s="1"/>
  <c r="O256" i="3" s="1"/>
  <c r="AJ339" i="12" a="1"/>
  <c r="AJ339" i="12" s="1"/>
  <c r="P434" i="3" s="1"/>
  <c r="AY145" i="12" a="1"/>
  <c r="AY145" i="12" s="1"/>
  <c r="O136" i="3" s="1"/>
  <c r="AJ222" i="12" a="1"/>
  <c r="AJ222" i="12" s="1"/>
  <c r="P192" i="3" s="1"/>
  <c r="AY182" i="12" a="1"/>
  <c r="AY182" i="12" s="1"/>
  <c r="O153" i="3" s="1"/>
  <c r="AY97" i="12" a="1"/>
  <c r="AY97" i="12" s="1"/>
  <c r="O278" i="3" s="1"/>
  <c r="AY43" i="12" a="1"/>
  <c r="AY43" i="12" s="1"/>
  <c r="O53" i="3" s="1"/>
  <c r="Q53" i="3" s="1"/>
  <c r="AY80" i="12" a="1"/>
  <c r="AY80" i="12" s="1"/>
  <c r="O88" i="3" s="1"/>
  <c r="AY192" i="12" a="1"/>
  <c r="AY192" i="12" s="1"/>
  <c r="O167" i="3" s="1"/>
  <c r="Q167" i="3" s="1"/>
  <c r="AJ315" i="12" a="1"/>
  <c r="AJ315" i="12" s="1"/>
  <c r="P422" i="3" s="1"/>
  <c r="R422" i="3" s="1"/>
  <c r="AY247" i="12" a="1"/>
  <c r="AY247" i="12" s="1"/>
  <c r="O217" i="3" s="1"/>
  <c r="AY333" i="12" a="1"/>
  <c r="AY333" i="12" s="1"/>
  <c r="O429" i="3" s="1"/>
  <c r="AJ111" i="12" a="1"/>
  <c r="AJ111" i="12" s="1"/>
  <c r="P299" i="3" s="1"/>
  <c r="AJ175" i="12" a="1"/>
  <c r="AJ175" i="12" s="1"/>
  <c r="P146" i="3" s="1"/>
  <c r="AK294" i="12" a="1"/>
  <c r="AK294" i="12" s="1"/>
  <c r="AK142" i="12" a="1"/>
  <c r="AK142" i="12" s="1"/>
  <c r="AY184" i="12" a="1"/>
  <c r="AY184" i="12" s="1"/>
  <c r="O155" i="3" s="1"/>
  <c r="AK329" i="12" a="1"/>
  <c r="AK329" i="12" s="1"/>
  <c r="AK66" i="12" a="1"/>
  <c r="AK66" i="12" s="1"/>
  <c r="AJ354" i="12" a="1"/>
  <c r="AJ354" i="12" s="1"/>
  <c r="P456" i="3" s="1"/>
  <c r="R456" i="3" s="1"/>
  <c r="AK309" i="12" a="1"/>
  <c r="AK309" i="12" s="1"/>
  <c r="AK219" i="12" a="1"/>
  <c r="AK219" i="12" s="1"/>
  <c r="AY209" i="12" a="1"/>
  <c r="AY209" i="12" s="1"/>
  <c r="O179" i="3" s="1"/>
  <c r="Q179" i="3" s="1"/>
  <c r="AJ162" i="12" a="1"/>
  <c r="AJ162" i="12" s="1"/>
  <c r="P252" i="3" s="1"/>
  <c r="AY388" i="12" a="1"/>
  <c r="AY388" i="12" s="1"/>
  <c r="O115" i="3" s="1"/>
  <c r="AK288" i="12" a="1"/>
  <c r="AK288" i="12" s="1"/>
  <c r="AK34" i="12" a="1"/>
  <c r="AK34" i="12" s="1"/>
  <c r="AY17" i="12" a="1"/>
  <c r="AY17" i="12" s="1"/>
  <c r="O32" i="3" s="1"/>
  <c r="AY185" i="12" a="1"/>
  <c r="AY185" i="12" s="1"/>
  <c r="O156" i="3" s="1"/>
  <c r="AK154" i="12" a="1"/>
  <c r="AK154" i="12" s="1"/>
  <c r="AJ237" i="12" a="1"/>
  <c r="AJ237" i="12" s="1"/>
  <c r="P207" i="3" s="1"/>
  <c r="R207" i="3" s="1"/>
  <c r="AJ108" i="12" a="1"/>
  <c r="AJ108" i="12" s="1"/>
  <c r="P296" i="3" s="1"/>
  <c r="AY350" i="12" a="1"/>
  <c r="AY350" i="12" s="1"/>
  <c r="O452" i="3" s="1"/>
  <c r="Q452" i="3" s="1"/>
  <c r="AY376" i="12" a="1"/>
  <c r="AY376" i="12" s="1"/>
  <c r="AJ320" i="12" a="1"/>
  <c r="AJ320" i="12" s="1"/>
  <c r="P445" i="3" s="1"/>
  <c r="R445" i="3" s="1"/>
  <c r="AJ383" i="12" a="1"/>
  <c r="AJ383" i="12" s="1"/>
  <c r="P311" i="3" s="1"/>
  <c r="AK132" i="12" a="1"/>
  <c r="AK132" i="12" s="1"/>
  <c r="AY159" i="12" a="1"/>
  <c r="AY159" i="12" s="1"/>
  <c r="O249" i="3" s="1"/>
  <c r="AY259" i="12" a="1"/>
  <c r="AY259" i="12" s="1"/>
  <c r="O229" i="3" s="1"/>
  <c r="AJ220" i="12" a="1"/>
  <c r="AJ220" i="12" s="1"/>
  <c r="P190" i="3" s="1"/>
  <c r="AK73" i="12" a="1"/>
  <c r="AK73" i="12" s="1"/>
  <c r="AJ172" i="12" a="1"/>
  <c r="AJ172" i="12" s="1"/>
  <c r="P143" i="3" s="1"/>
  <c r="R143" i="3" s="1"/>
  <c r="AK12" i="12" a="1"/>
  <c r="AK12" i="12" s="1"/>
  <c r="AK202" i="12" a="1"/>
  <c r="AK202" i="12" s="1"/>
  <c r="AK143" i="12" a="1"/>
  <c r="AK143" i="12" s="1"/>
  <c r="AY151" i="12" a="1"/>
  <c r="AY151" i="12" s="1"/>
  <c r="O241" i="3" s="1"/>
  <c r="AK378" i="12" a="1"/>
  <c r="AK378" i="12" s="1"/>
  <c r="AK78" i="12" a="1"/>
  <c r="AK78" i="12" s="1"/>
  <c r="AY53" i="12" a="1"/>
  <c r="AY53" i="12" s="1"/>
  <c r="O61" i="3" s="1"/>
  <c r="AY95" i="12" a="1"/>
  <c r="AY95" i="12" s="1"/>
  <c r="O274" i="3" s="1"/>
  <c r="AY213" i="12" a="1"/>
  <c r="AY213" i="12" s="1"/>
  <c r="O183" i="3" s="1"/>
  <c r="AK190" i="12" a="1"/>
  <c r="AK190" i="12" s="1"/>
  <c r="AY10" i="12" a="1"/>
  <c r="AY10" i="12" s="1"/>
  <c r="O26" i="3" s="1"/>
  <c r="O25" i="3" s="1"/>
  <c r="AK16" i="12" a="1"/>
  <c r="AK16" i="12" s="1"/>
  <c r="AY257" i="12" a="1"/>
  <c r="AY257" i="12" s="1"/>
  <c r="O227" i="3" s="1"/>
  <c r="Q227" i="3" s="1"/>
  <c r="AY137" i="12" a="1"/>
  <c r="AY137" i="12" s="1"/>
  <c r="O260" i="3" s="1"/>
  <c r="AY6" i="12" a="1"/>
  <c r="AY6" i="12" s="1"/>
  <c r="O20" i="3" s="1"/>
  <c r="Q20" i="3" s="1"/>
  <c r="AY45" i="12" a="1"/>
  <c r="AY45" i="12" s="1"/>
  <c r="O55" i="3" s="1"/>
  <c r="AY240" i="12" a="1"/>
  <c r="AY240" i="12" s="1"/>
  <c r="O210" i="3" s="1"/>
  <c r="Q210" i="3" s="1"/>
  <c r="AJ299" i="12" a="1"/>
  <c r="AJ299" i="12" s="1"/>
  <c r="P418" i="3" s="1"/>
  <c r="AY134" i="12" a="1"/>
  <c r="AY134" i="12" s="1"/>
  <c r="O350" i="3" s="1"/>
  <c r="AJ126" i="12" a="1"/>
  <c r="AJ126" i="12" s="1"/>
  <c r="P344" i="3" s="1"/>
  <c r="AY65" i="12" a="1"/>
  <c r="AY65" i="12" s="1"/>
  <c r="O101" i="3" s="1"/>
  <c r="AJ250" i="12" a="1"/>
  <c r="AJ250" i="12" s="1"/>
  <c r="P220" i="3" s="1"/>
  <c r="AY320" i="12" a="1"/>
  <c r="AY320" i="12" s="1"/>
  <c r="O445" i="3" s="1"/>
  <c r="AY324" i="12" a="1"/>
  <c r="AY324" i="12" s="1"/>
  <c r="O448" i="3" s="1"/>
  <c r="Q448" i="3" s="1"/>
  <c r="AY81" i="12" a="1"/>
  <c r="AY81" i="12" s="1"/>
  <c r="O89" i="3" s="1"/>
  <c r="Q89" i="3" s="1"/>
  <c r="AK322" i="12" a="1"/>
  <c r="AK322" i="12" s="1"/>
  <c r="AY35" i="12" a="1"/>
  <c r="AY35" i="12" s="1"/>
  <c r="O47" i="3" s="1"/>
  <c r="Q47" i="3" s="1"/>
  <c r="AJ37" i="12" a="1"/>
  <c r="AJ37" i="12" s="1"/>
  <c r="P49" i="3" s="1"/>
  <c r="R49" i="3" s="1"/>
  <c r="AK236" i="12" a="1"/>
  <c r="AK236" i="12" s="1"/>
  <c r="AK76" i="12" a="1"/>
  <c r="AK76" i="12" s="1"/>
  <c r="AY352" i="12" a="1"/>
  <c r="AY352" i="12" s="1"/>
  <c r="O454" i="3" s="1"/>
  <c r="AJ145" i="12" a="1"/>
  <c r="AJ145" i="12" s="1"/>
  <c r="P136" i="3" s="1"/>
  <c r="AK224" i="12" a="1"/>
  <c r="AK224" i="12" s="1"/>
  <c r="AK96" i="12" a="1"/>
  <c r="AK96" i="12" s="1"/>
  <c r="AY362" i="12" a="1"/>
  <c r="AY362" i="12" s="1"/>
  <c r="O464" i="3" s="1"/>
  <c r="AY239" i="12" a="1"/>
  <c r="AY239" i="12" s="1"/>
  <c r="O209" i="3" s="1"/>
  <c r="AJ84" i="12" a="1"/>
  <c r="AJ84" i="12" s="1"/>
  <c r="P357" i="3" s="1"/>
  <c r="AJ174" i="12" a="1"/>
  <c r="AJ174" i="12" s="1"/>
  <c r="P145" i="3" s="1"/>
  <c r="R145" i="3" s="1"/>
  <c r="AJ247" i="12" a="1"/>
  <c r="AJ247" i="12" s="1"/>
  <c r="P217" i="3" s="1"/>
  <c r="R217" i="3" s="1"/>
  <c r="AJ14" i="12" a="1"/>
  <c r="AJ14" i="12" s="1"/>
  <c r="P14" i="3" s="1"/>
  <c r="R14" i="3" s="1"/>
  <c r="AY117" i="12" a="1"/>
  <c r="AY117" i="12" s="1"/>
  <c r="O320" i="3" s="1"/>
  <c r="AY293" i="12" a="1"/>
  <c r="AY293" i="12" s="1"/>
  <c r="O412" i="3" s="1"/>
  <c r="AY347" i="12" a="1"/>
  <c r="AY347" i="12" s="1"/>
  <c r="O336" i="3" s="1"/>
  <c r="AJ382" i="12" a="1"/>
  <c r="AJ382" i="12" s="1"/>
  <c r="P310" i="3" s="1"/>
  <c r="AY189" i="12" a="1"/>
  <c r="AY189" i="12" s="1"/>
  <c r="O164" i="3" s="1"/>
  <c r="AK148" i="12" a="1"/>
  <c r="AK148" i="12" s="1"/>
  <c r="AK257" i="12" a="1"/>
  <c r="AK257" i="12" s="1"/>
  <c r="AK227" i="12" a="1"/>
  <c r="AK227" i="12" s="1"/>
  <c r="AY193" i="12" a="1"/>
  <c r="AY193" i="12" s="1"/>
  <c r="O168" i="3" s="1"/>
  <c r="AY64" i="12" a="1"/>
  <c r="AY64" i="12" s="1"/>
  <c r="O72" i="3" s="1"/>
  <c r="AJ25" i="12" a="1"/>
  <c r="AJ25" i="12" s="1"/>
  <c r="P39" i="3" s="1"/>
  <c r="R39" i="3" s="1"/>
  <c r="AY160" i="12" a="1"/>
  <c r="AY160" i="12" s="1"/>
  <c r="O250" i="3" s="1"/>
  <c r="AJ15" i="12" a="1"/>
  <c r="AJ15" i="12" s="1"/>
  <c r="P15" i="3" s="1"/>
  <c r="AJ308" i="12" a="1"/>
  <c r="AJ308" i="12" s="1"/>
  <c r="P376" i="3" s="1"/>
  <c r="AJ232" i="12" a="1"/>
  <c r="AJ232" i="12" s="1"/>
  <c r="P202" i="3" s="1"/>
  <c r="AJ377" i="12" a="1"/>
  <c r="AJ377" i="12" s="1"/>
  <c r="P475" i="3" s="1"/>
  <c r="AK20" i="12" a="1"/>
  <c r="AK20" i="12" s="1"/>
  <c r="AK192" i="12" a="1"/>
  <c r="AK192" i="12" s="1"/>
  <c r="AK113" i="12" a="1"/>
  <c r="AK113" i="12" s="1"/>
  <c r="AK79" i="12" a="1"/>
  <c r="AK79" i="12" s="1"/>
  <c r="AK245" i="12" a="1"/>
  <c r="AK245" i="12" s="1"/>
  <c r="AJ366" i="12" a="1"/>
  <c r="AJ366" i="12" s="1"/>
  <c r="P468" i="3" s="1"/>
  <c r="AK81" i="12" a="1"/>
  <c r="AK81" i="12" s="1"/>
  <c r="AY7" i="12" a="1"/>
  <c r="AY7" i="12" s="1"/>
  <c r="O21" i="3" s="1"/>
  <c r="Q21" i="3" s="1"/>
  <c r="AY110" i="12" a="1"/>
  <c r="AY110" i="12" s="1"/>
  <c r="O298" i="3" s="1"/>
  <c r="Q298" i="3" s="1"/>
  <c r="AY218" i="12" a="1"/>
  <c r="AY218" i="12" s="1"/>
  <c r="O188" i="3" s="1"/>
  <c r="AY125" i="12" a="1"/>
  <c r="AY125" i="12" s="1"/>
  <c r="AK338" i="12" a="1"/>
  <c r="AK338" i="12" s="1"/>
  <c r="AJ384" i="12" a="1"/>
  <c r="AJ384" i="12" s="1"/>
  <c r="P312" i="3" s="1"/>
  <c r="AY12" i="12" a="1"/>
  <c r="AY12" i="12" s="1"/>
  <c r="O12" i="3" s="1"/>
  <c r="AY358" i="12" a="1"/>
  <c r="AY358" i="12" s="1"/>
  <c r="O460" i="3" s="1"/>
  <c r="AY386" i="12" a="1"/>
  <c r="AY386" i="12" s="1"/>
  <c r="O112" i="3" s="1"/>
  <c r="O111" i="3" s="1"/>
  <c r="AY353" i="12" a="1"/>
  <c r="AY353" i="12" s="1"/>
  <c r="O455" i="3" s="1"/>
  <c r="Q455" i="3" s="1"/>
  <c r="AY63" i="12" a="1"/>
  <c r="AY63" i="12" s="1"/>
  <c r="O71" i="3" s="1"/>
  <c r="Q71" i="3" s="1"/>
  <c r="AJ393" i="12" a="1"/>
  <c r="AJ393" i="12" s="1"/>
  <c r="P123" i="3" s="1"/>
  <c r="AK210" i="12" a="1"/>
  <c r="AK210" i="12" s="1"/>
  <c r="AJ261" i="12" a="1"/>
  <c r="AJ261" i="12" s="1"/>
  <c r="P231" i="3" s="1"/>
  <c r="R231" i="3" s="1"/>
  <c r="AJ92" i="12" a="1"/>
  <c r="AJ92" i="12" s="1"/>
  <c r="P365" i="3" s="1"/>
  <c r="AY195" i="12" a="1"/>
  <c r="AY195" i="12" s="1"/>
  <c r="O170" i="3" s="1"/>
  <c r="AY27" i="12" a="1"/>
  <c r="AY27" i="12" s="1"/>
  <c r="O41" i="3" s="1"/>
  <c r="AK97" i="12" a="1"/>
  <c r="AK97" i="12" s="1"/>
  <c r="AY391" i="12" a="1"/>
  <c r="AY391" i="12" s="1"/>
  <c r="O121" i="3" s="1"/>
  <c r="AY93" i="12" a="1"/>
  <c r="AY93" i="12" s="1"/>
  <c r="O366" i="3" s="1"/>
  <c r="AY318" i="12" a="1"/>
  <c r="AY318" i="12" s="1"/>
  <c r="O425" i="3" s="1"/>
  <c r="AY54" i="12" a="1"/>
  <c r="AY54" i="12" s="1"/>
  <c r="O62" i="3" s="1"/>
  <c r="Q62" i="3" s="1"/>
  <c r="AJ318" i="12" a="1"/>
  <c r="AJ318" i="12" s="1"/>
  <c r="P425" i="3" s="1"/>
  <c r="AK70" i="12" a="1"/>
  <c r="AK70" i="12" s="1"/>
  <c r="AK49" i="12" a="1"/>
  <c r="AK49" i="12" s="1"/>
  <c r="AK233" i="12" a="1"/>
  <c r="AK233" i="12" s="1"/>
  <c r="AK17" i="12" a="1"/>
  <c r="AK17" i="12" s="1"/>
  <c r="AY251" i="12" a="1"/>
  <c r="AY251" i="12" s="1"/>
  <c r="O221" i="3" s="1"/>
  <c r="AJ185" i="12" a="1"/>
  <c r="AJ185" i="12" s="1"/>
  <c r="P156" i="3" s="1"/>
  <c r="AY344" i="12" a="1"/>
  <c r="AY344" i="12" s="1"/>
  <c r="O333" i="3" s="1"/>
  <c r="AY57" i="12" a="1"/>
  <c r="AY57" i="12" s="1"/>
  <c r="O99" i="3" s="1"/>
  <c r="AJ146" i="12" a="1"/>
  <c r="AJ146" i="12" s="1"/>
  <c r="P137" i="3" s="1"/>
  <c r="AY77" i="12" a="1"/>
  <c r="AY77" i="12" s="1"/>
  <c r="O85" i="3" s="1"/>
  <c r="Q85" i="3" s="1"/>
  <c r="AK385" i="12" a="1"/>
  <c r="AK385" i="12" s="1"/>
  <c r="AK198" i="12" a="1"/>
  <c r="AK198" i="12" s="1"/>
  <c r="AY105" i="12" a="1"/>
  <c r="AY105" i="12" s="1"/>
  <c r="O290" i="3" s="1"/>
  <c r="O289" i="3" s="1"/>
  <c r="AJ69" i="12" a="1"/>
  <c r="AJ69" i="12" s="1"/>
  <c r="P77" i="3" s="1"/>
  <c r="AK149" i="12" a="1"/>
  <c r="AK149" i="12" s="1"/>
  <c r="AJ30" i="12" a="1"/>
  <c r="AJ30" i="12" s="1"/>
  <c r="P44" i="3" s="1"/>
  <c r="AY143" i="12" a="1"/>
  <c r="AY143" i="12" s="1"/>
  <c r="O302" i="3" s="1"/>
  <c r="AJ214" i="12" a="1"/>
  <c r="AJ214" i="12" s="1"/>
  <c r="P184" i="3" s="1"/>
  <c r="AK374" i="12" a="1"/>
  <c r="AK374" i="12" s="1"/>
  <c r="AK127" i="12" a="1"/>
  <c r="AK127" i="12" s="1"/>
  <c r="AY13" i="12" a="1"/>
  <c r="AY13" i="12" s="1"/>
  <c r="O13" i="3" s="1"/>
  <c r="AY292" i="12" a="1"/>
  <c r="AY292" i="12" s="1"/>
  <c r="O411" i="3" s="1"/>
  <c r="AY177" i="12" a="1"/>
  <c r="AY177" i="12" s="1"/>
  <c r="O148" i="3" s="1"/>
  <c r="Q148" i="3" s="1"/>
  <c r="AY85" i="12" a="1"/>
  <c r="AY85" i="12" s="1"/>
  <c r="O358" i="3" s="1"/>
  <c r="Q358" i="3" s="1"/>
  <c r="AJ268" i="12" a="1"/>
  <c r="AJ268" i="12" s="1"/>
  <c r="P384" i="3" s="1"/>
  <c r="R384" i="3" s="1"/>
  <c r="AK262" i="12" a="1"/>
  <c r="AK262" i="12" s="1"/>
  <c r="AK89" i="12" a="1"/>
  <c r="AK89" i="12" s="1"/>
  <c r="AK109" i="12" a="1"/>
  <c r="AK109" i="12" s="1"/>
  <c r="AK353" i="12" a="1"/>
  <c r="AK353" i="12" s="1"/>
  <c r="AJ151" i="12" a="1"/>
  <c r="AJ151" i="12" s="1"/>
  <c r="P241" i="3" s="1"/>
  <c r="AY215" i="12" a="1"/>
  <c r="AY215" i="12" s="1"/>
  <c r="O185" i="3" s="1"/>
  <c r="AK253" i="12" a="1"/>
  <c r="AK253" i="12" s="1"/>
  <c r="AK347" i="12" a="1"/>
  <c r="AK347" i="12" s="1"/>
  <c r="AY238" i="12" a="1"/>
  <c r="AY238" i="12" s="1"/>
  <c r="O208" i="3" s="1"/>
  <c r="Q208" i="3" s="1"/>
  <c r="AJ297" i="12" a="1"/>
  <c r="AJ297" i="12" s="1"/>
  <c r="P416" i="3" s="1"/>
  <c r="R416" i="3" s="1"/>
  <c r="AJ278" i="12" a="1"/>
  <c r="AJ278" i="12" s="1"/>
  <c r="P397" i="3" s="1"/>
  <c r="R397" i="3" s="1"/>
  <c r="AK93" i="12" a="1"/>
  <c r="AK93" i="12" s="1"/>
  <c r="AJ215" i="12" a="1"/>
  <c r="AJ215" i="12" s="1"/>
  <c r="P185" i="3" s="1"/>
  <c r="R185" i="3" s="1"/>
  <c r="AJ161" i="12" a="1"/>
  <c r="AJ161" i="12" s="1"/>
  <c r="P251" i="3" s="1"/>
  <c r="R251" i="3" s="1"/>
  <c r="AY168" i="12" a="1"/>
  <c r="AY168" i="12" s="1"/>
  <c r="O163" i="3" s="1"/>
  <c r="AY91" i="12" a="1"/>
  <c r="AY91" i="12" s="1"/>
  <c r="O364" i="3" s="1"/>
  <c r="AY146" i="12" a="1"/>
  <c r="AY146" i="12" s="1"/>
  <c r="O137" i="3" s="1"/>
  <c r="AY190" i="12" a="1"/>
  <c r="AY190" i="12" s="1"/>
  <c r="O165" i="3" s="1"/>
  <c r="AK178" i="12" a="1"/>
  <c r="AK178" i="12" s="1"/>
  <c r="AK225" i="12" a="1"/>
  <c r="AK225" i="12" s="1"/>
  <c r="AY328" i="12" a="1"/>
  <c r="AY328" i="12" s="1"/>
  <c r="O483" i="3" s="1"/>
  <c r="AY106" i="12" a="1"/>
  <c r="AY106" i="12" s="1"/>
  <c r="O294" i="3" s="1"/>
  <c r="AY286" i="12" a="1"/>
  <c r="AY286" i="12" s="1"/>
  <c r="O405" i="3" s="1"/>
  <c r="Q405" i="3" s="1"/>
  <c r="AJ8" i="12" a="1"/>
  <c r="AJ8" i="12" s="1"/>
  <c r="P22" i="3" s="1"/>
  <c r="P17" i="3" s="1"/>
  <c r="AY194" i="12" a="1"/>
  <c r="AY194" i="12" s="1"/>
  <c r="O169" i="3" s="1"/>
  <c r="Q169" i="3" s="1"/>
  <c r="AY52" i="12" a="1"/>
  <c r="AY52" i="12" s="1"/>
  <c r="O60" i="3" s="1"/>
  <c r="Q60" i="3" s="1"/>
  <c r="AJ74" i="12" a="1"/>
  <c r="AJ74" i="12" s="1"/>
  <c r="P82" i="3" s="1"/>
  <c r="AK77" i="12" a="1"/>
  <c r="AK77" i="12" s="1"/>
  <c r="AJ228" i="12" a="1"/>
  <c r="AJ228" i="12" s="1"/>
  <c r="P198" i="3" s="1"/>
  <c r="AY321" i="12" a="1"/>
  <c r="AY321" i="12" s="1"/>
  <c r="O446" i="3" s="1"/>
  <c r="AK18" i="12" a="1"/>
  <c r="AK18" i="12" s="1"/>
  <c r="AY66" i="12" a="1"/>
  <c r="AY66" i="12" s="1"/>
  <c r="O102" i="3" s="1"/>
  <c r="AJ58" i="12" a="1"/>
  <c r="AJ58" i="12" s="1"/>
  <c r="P100" i="3" s="1"/>
  <c r="R100" i="3" s="1"/>
  <c r="AY220" i="12" a="1"/>
  <c r="AY220" i="12" s="1"/>
  <c r="O190" i="3" s="1"/>
  <c r="Q190" i="3" s="1"/>
  <c r="AY271" i="12" a="1"/>
  <c r="AY271" i="12" s="1"/>
  <c r="O387" i="3" s="1"/>
  <c r="AJ203" i="12" a="1"/>
  <c r="AJ203" i="12" s="1"/>
  <c r="P173" i="3" s="1"/>
  <c r="Q173" i="3" s="1"/>
  <c r="AJ229" i="12" a="1"/>
  <c r="AJ229" i="12" s="1"/>
  <c r="P199" i="3" s="1"/>
  <c r="Q199" i="3" s="1"/>
  <c r="AY331" i="12" a="1"/>
  <c r="AY331" i="12" s="1"/>
  <c r="O427" i="3" s="1"/>
  <c r="Q427" i="3" s="1"/>
  <c r="AK187" i="12" a="1"/>
  <c r="AK187" i="12" s="1"/>
  <c r="AJ80" i="12" a="1"/>
  <c r="AJ80" i="12" s="1"/>
  <c r="P88" i="3" s="1"/>
  <c r="AY88" i="12" a="1"/>
  <c r="AY88" i="12" s="1"/>
  <c r="O361" i="3" s="1"/>
  <c r="AY111" i="12" a="1"/>
  <c r="AY111" i="12" s="1"/>
  <c r="O299" i="3" s="1"/>
  <c r="AK381" i="12" a="1"/>
  <c r="AK381" i="12" s="1"/>
  <c r="AJ191" i="12" a="1"/>
  <c r="AJ191" i="12" s="1"/>
  <c r="P166" i="3" s="1"/>
  <c r="AY44" i="12" a="1"/>
  <c r="AY44" i="12" s="1"/>
  <c r="O54" i="3" s="1"/>
  <c r="AK331" i="12" a="1"/>
  <c r="AK331" i="12" s="1"/>
  <c r="AY269" i="12" a="1"/>
  <c r="AY269" i="12" s="1"/>
  <c r="O385" i="3" s="1"/>
  <c r="Q385" i="3" s="1"/>
  <c r="AY181" i="12" a="1"/>
  <c r="AY181" i="12" s="1"/>
  <c r="O152" i="3" s="1"/>
  <c r="Q152" i="3" s="1"/>
  <c r="AK287" i="12" a="1"/>
  <c r="AK287" i="12" s="1"/>
  <c r="AY385" i="12" a="1"/>
  <c r="AY385" i="12" s="1"/>
  <c r="O313" i="3" s="1"/>
  <c r="Q313" i="3" s="1"/>
  <c r="AJ62" i="12" a="1"/>
  <c r="AJ62" i="12" s="1"/>
  <c r="P70" i="3" s="1"/>
  <c r="AJ181" i="12" a="1"/>
  <c r="AJ181" i="12" s="1"/>
  <c r="P152" i="3" s="1"/>
  <c r="AK55" i="12" a="1"/>
  <c r="AK55" i="12" s="1"/>
  <c r="AY363" i="12" a="1"/>
  <c r="AY363" i="12" s="1"/>
  <c r="O465" i="3" s="1"/>
  <c r="AJ141" i="12" a="1"/>
  <c r="AJ141" i="12" s="1"/>
  <c r="P263" i="3" s="1"/>
  <c r="AK363" i="12" a="1"/>
  <c r="AK363" i="12" s="1"/>
  <c r="AJ119" i="12" a="1"/>
  <c r="AJ119" i="12" s="1"/>
  <c r="P322" i="3" s="1"/>
  <c r="AK310" i="12" a="1"/>
  <c r="AK310" i="12" s="1"/>
  <c r="AY369" i="12" a="1"/>
  <c r="AY369" i="12" s="1"/>
  <c r="O471" i="3" s="1"/>
  <c r="Q471" i="3" s="1"/>
  <c r="AJ303" i="12" a="1"/>
  <c r="AJ303" i="12" s="1"/>
  <c r="P371" i="3" s="1"/>
  <c r="Q371" i="3" s="1"/>
  <c r="AY291" i="12" a="1"/>
  <c r="AY291" i="12" s="1"/>
  <c r="O410" i="3" s="1"/>
  <c r="AJ275" i="12" a="1"/>
  <c r="AJ275" i="12" s="1"/>
  <c r="P391" i="3" s="1"/>
  <c r="R391" i="3" s="1"/>
  <c r="AY229" i="12" a="1"/>
  <c r="AY229" i="12" s="1"/>
  <c r="O199" i="3" s="1"/>
  <c r="AY202" i="12" a="1"/>
  <c r="AY202" i="12" s="1"/>
  <c r="O130" i="3" s="1"/>
  <c r="AY164" i="12" a="1"/>
  <c r="AY164" i="12" s="1"/>
  <c r="O254" i="3" s="1"/>
  <c r="AY5" i="12" a="1"/>
  <c r="AY5" i="12" s="1"/>
  <c r="O19" i="3" s="1"/>
  <c r="AK386" i="12" a="1"/>
  <c r="AK386" i="12" s="1"/>
  <c r="AK43" i="12" a="1"/>
  <c r="AK43" i="12" s="1"/>
  <c r="AY89" i="12" a="1"/>
  <c r="AY89" i="12" s="1"/>
  <c r="O362" i="3" s="1"/>
  <c r="Q362" i="3" s="1"/>
  <c r="AK32" i="12" a="1"/>
  <c r="AK32" i="12" s="1"/>
  <c r="AK348" i="12" a="1"/>
  <c r="AK348" i="12" s="1"/>
  <c r="AJ230" i="12" a="1"/>
  <c r="AJ230" i="12" s="1"/>
  <c r="P200" i="3" s="1"/>
  <c r="AK53" i="12" a="1"/>
  <c r="AK53" i="12" s="1"/>
  <c r="AY277" i="12" a="1"/>
  <c r="AY277" i="12" s="1"/>
  <c r="O393" i="3" s="1"/>
  <c r="Q393" i="3" s="1"/>
  <c r="AY336" i="12" a="1"/>
  <c r="AY336" i="12" s="1"/>
  <c r="O432" i="3" s="1"/>
  <c r="AY272" i="12" a="1"/>
  <c r="AY272" i="12" s="1"/>
  <c r="O388" i="3" s="1"/>
  <c r="AJ40" i="12" a="1"/>
  <c r="AJ40" i="12" s="1"/>
  <c r="P95" i="3" s="1"/>
  <c r="AY337" i="12" a="1"/>
  <c r="AY337" i="12" s="1"/>
  <c r="O451" i="3" s="1"/>
  <c r="AJ212" i="12" a="1"/>
  <c r="AJ212" i="12" s="1"/>
  <c r="P182" i="3" s="1"/>
  <c r="AJ64" i="12" a="1"/>
  <c r="AJ64" i="12" s="1"/>
  <c r="P72" i="3" s="1"/>
  <c r="AY187" i="12" a="1"/>
  <c r="AY187" i="12" s="1"/>
  <c r="O158" i="3" s="1"/>
  <c r="AZ374" i="12"/>
  <c r="AY374" i="12" a="1"/>
  <c r="AY374" i="12" s="1"/>
  <c r="AK319" i="12" a="1"/>
  <c r="AK319" i="12" s="1"/>
  <c r="AJ160" i="12" a="1"/>
  <c r="AJ160" i="12" s="1"/>
  <c r="P250" i="3" s="1"/>
  <c r="R250" i="3" s="1"/>
  <c r="AK266" i="12" a="1"/>
  <c r="AK266" i="12" s="1"/>
  <c r="AY372" i="12" a="1"/>
  <c r="AY372" i="12" s="1"/>
  <c r="O474" i="3" s="1"/>
  <c r="AY115" i="12" a="1"/>
  <c r="AY115" i="12" s="1"/>
  <c r="O308" i="3" s="1"/>
  <c r="AJ98" i="12" a="1"/>
  <c r="AJ98" i="12" s="1"/>
  <c r="P279" i="3" s="1"/>
  <c r="AK345" i="12" a="1"/>
  <c r="AK345" i="12" s="1"/>
  <c r="AZ136" i="12"/>
  <c r="AY136" i="12" a="1"/>
  <c r="AY136" i="12" s="1"/>
  <c r="O352" i="3" s="1"/>
  <c r="AK312" i="12" a="1"/>
  <c r="AK312" i="12" s="1"/>
  <c r="AK260" i="12" a="1"/>
  <c r="AK260" i="12" s="1"/>
  <c r="AJ260" i="12" a="1"/>
  <c r="AJ260" i="12" s="1"/>
  <c r="P230" i="3" s="1"/>
  <c r="AJ47" i="12" a="1"/>
  <c r="AJ47" i="12" s="1"/>
  <c r="P57" i="3" s="1"/>
  <c r="AK99" i="12" a="1"/>
  <c r="AK99" i="12" s="1"/>
  <c r="AJ99" i="12" a="1"/>
  <c r="AJ99" i="12" s="1"/>
  <c r="P280" i="3" s="1"/>
  <c r="AJ184" i="12" a="1"/>
  <c r="AJ184" i="12" s="1"/>
  <c r="P155" i="3" s="1"/>
  <c r="AZ210" i="12"/>
  <c r="AY210" i="12" a="1"/>
  <c r="AY210" i="12" s="1"/>
  <c r="O180" i="3" s="1"/>
  <c r="AZ345" i="12"/>
  <c r="AY345" i="12" a="1"/>
  <c r="AY345" i="12" s="1"/>
  <c r="O334" i="3" s="1"/>
  <c r="AJ291" i="12" a="1"/>
  <c r="AJ291" i="12" s="1"/>
  <c r="P410" i="3" s="1"/>
  <c r="AK291" i="12" a="1"/>
  <c r="AK291" i="12" s="1"/>
  <c r="AJ358" i="12" a="1"/>
  <c r="AJ358" i="12" s="1"/>
  <c r="P460" i="3" s="1"/>
  <c r="R460" i="3" s="1"/>
  <c r="AK358" i="12" a="1"/>
  <c r="AK358" i="12" s="1"/>
  <c r="AK35" i="12" a="1"/>
  <c r="AK35" i="12" s="1"/>
  <c r="AK163" i="12" a="1"/>
  <c r="AK163" i="12" s="1"/>
  <c r="AY332" i="12" a="1"/>
  <c r="AY332" i="12" s="1"/>
  <c r="O428" i="3" s="1"/>
  <c r="AY304" i="12" a="1"/>
  <c r="AY304" i="12" s="1"/>
  <c r="O372" i="3" s="1"/>
  <c r="AZ83" i="12"/>
  <c r="AY83" i="12" a="1"/>
  <c r="AY83" i="12" s="1"/>
  <c r="O104" i="3" s="1"/>
  <c r="AY172" i="12" a="1"/>
  <c r="AY172" i="12" s="1"/>
  <c r="O143" i="3" s="1"/>
  <c r="AK369" i="12" a="1"/>
  <c r="AK369" i="12" s="1"/>
  <c r="AZ281" i="12"/>
  <c r="AY281" i="12" a="1"/>
  <c r="AY281" i="12" s="1"/>
  <c r="O400" i="3" s="1"/>
  <c r="Q400" i="3" s="1"/>
  <c r="AK121" i="12" a="1"/>
  <c r="AK121" i="12" s="1"/>
  <c r="AZ314" i="12"/>
  <c r="AY314" i="12" a="1"/>
  <c r="AY314" i="12" s="1"/>
  <c r="O421" i="3" s="1"/>
  <c r="AK217" i="12" a="1"/>
  <c r="AK217" i="12" s="1"/>
  <c r="AJ217" i="12" a="1"/>
  <c r="AJ217" i="12" s="1"/>
  <c r="P187" i="3" s="1"/>
  <c r="AJ186" i="12" a="1"/>
  <c r="AJ186" i="12" s="1"/>
  <c r="P157" i="3" s="1"/>
  <c r="AZ244" i="12"/>
  <c r="AY244" i="12" a="1"/>
  <c r="AY244" i="12" s="1"/>
  <c r="O214" i="3" s="1"/>
  <c r="AK115" i="12" a="1"/>
  <c r="AK115" i="12" s="1"/>
  <c r="AZ47" i="12"/>
  <c r="AY47" i="12" a="1"/>
  <c r="AY47" i="12" s="1"/>
  <c r="O57" i="3" s="1"/>
  <c r="AJ197" i="12" a="1"/>
  <c r="AJ197" i="12" s="1"/>
  <c r="P172" i="3" s="1"/>
  <c r="Q172" i="3" s="1"/>
  <c r="AK197" i="12" a="1"/>
  <c r="AK197" i="12" s="1"/>
  <c r="AJ26" i="12" a="1"/>
  <c r="AJ26" i="12" s="1"/>
  <c r="P40" i="3" s="1"/>
  <c r="R40" i="3" s="1"/>
  <c r="AZ82" i="12"/>
  <c r="BB82" i="12" s="1"/>
  <c r="BC82" i="12" s="1"/>
  <c r="BD82" i="12" s="1"/>
  <c r="BE82" i="12" s="1"/>
  <c r="BF82" i="12" s="1"/>
  <c r="BG82" i="12" s="1"/>
  <c r="BH82" i="12" s="1"/>
  <c r="BI82" i="12" s="1"/>
  <c r="BJ82" i="12" s="1"/>
  <c r="BK82" i="12" s="1"/>
  <c r="BL82" i="12" s="1"/>
  <c r="BM82" i="12" s="1"/>
  <c r="BN82" i="12" s="1"/>
  <c r="AY82" i="12" a="1"/>
  <c r="AY82" i="12" s="1"/>
  <c r="O103" i="3" s="1"/>
  <c r="Q103" i="3" s="1"/>
  <c r="AK285" i="12" a="1"/>
  <c r="AK285" i="12" s="1"/>
  <c r="AK180" i="12" a="1"/>
  <c r="AK180" i="12" s="1"/>
  <c r="AJ311" i="12" a="1"/>
  <c r="AJ311" i="12" s="1"/>
  <c r="P442" i="3" s="1"/>
  <c r="AY198" i="12" a="1"/>
  <c r="AY198" i="12" s="1"/>
  <c r="O126" i="3" s="1"/>
  <c r="AY306" i="12" a="1"/>
  <c r="AY306" i="12" s="1"/>
  <c r="O374" i="3" s="1"/>
  <c r="AY59" i="12" a="1"/>
  <c r="AY59" i="12" s="1"/>
  <c r="O67" i="3" s="1"/>
  <c r="AK223" i="12" a="1"/>
  <c r="AK223" i="12" s="1"/>
  <c r="AK231" i="12" a="1"/>
  <c r="AK231" i="12" s="1"/>
  <c r="AZ92" i="12"/>
  <c r="AY92" i="12" a="1"/>
  <c r="AY92" i="12" s="1"/>
  <c r="O365" i="3" s="1"/>
  <c r="Q365" i="3" s="1"/>
  <c r="AK304" i="12" a="1"/>
  <c r="AK304" i="12" s="1"/>
  <c r="AY261" i="12" a="1"/>
  <c r="AY261" i="12" s="1"/>
  <c r="O231" i="3" s="1"/>
  <c r="AY283" i="12" a="1"/>
  <c r="AY283" i="12" s="1"/>
  <c r="O402" i="3" s="1"/>
  <c r="Q402" i="3" s="1"/>
  <c r="AK166" i="12" a="1"/>
  <c r="AK166" i="12" s="1"/>
  <c r="AK118" i="12" a="1"/>
  <c r="AK118" i="12" s="1"/>
  <c r="AY109" i="12" a="1"/>
  <c r="AY109" i="12" s="1"/>
  <c r="O297" i="3" s="1"/>
  <c r="AJ376" i="12" a="1"/>
  <c r="AJ376" i="12" s="1"/>
  <c r="AJ83" i="12" a="1"/>
  <c r="AJ83" i="12" s="1"/>
  <c r="P104" i="3" s="1"/>
  <c r="AZ354" i="12"/>
  <c r="AY354" i="12" a="1"/>
  <c r="AY354" i="12" s="1"/>
  <c r="O456" i="3" s="1"/>
  <c r="AJ125" i="12" a="1"/>
  <c r="AJ125" i="12" s="1"/>
  <c r="AK125" i="12" a="1"/>
  <c r="AK125" i="12" s="1"/>
  <c r="AY120" i="12" a="1"/>
  <c r="AY120" i="12" s="1"/>
  <c r="O323" i="3" s="1"/>
  <c r="AK346" i="12" a="1"/>
  <c r="AK346" i="12" s="1"/>
  <c r="AJ332" i="12" a="1"/>
  <c r="AJ332" i="12" s="1"/>
  <c r="P428" i="3" s="1"/>
  <c r="Q428" i="3" s="1"/>
  <c r="AZ300" i="12"/>
  <c r="AY300" i="12" a="1"/>
  <c r="AY300" i="12" s="1"/>
  <c r="O419" i="3" s="1"/>
  <c r="AY308" i="12" a="1"/>
  <c r="AY308" i="12" s="1"/>
  <c r="O376" i="3" s="1"/>
  <c r="AZ267" i="12"/>
  <c r="AY267" i="12" a="1"/>
  <c r="AY267" i="12" s="1"/>
  <c r="O383" i="3" s="1"/>
  <c r="AK307" i="12" a="1"/>
  <c r="AK307" i="12" s="1"/>
  <c r="AZ280" i="12"/>
  <c r="BB280" i="12" s="1"/>
  <c r="BC280" i="12" s="1"/>
  <c r="BD280" i="12" s="1"/>
  <c r="BE280" i="12" s="1"/>
  <c r="BF280" i="12" s="1"/>
  <c r="BG280" i="12" s="1"/>
  <c r="BH280" i="12" s="1"/>
  <c r="BI280" i="12" s="1"/>
  <c r="BJ280" i="12" s="1"/>
  <c r="BK280" i="12" s="1"/>
  <c r="BL280" i="12" s="1"/>
  <c r="BM280" i="12" s="1"/>
  <c r="BN280" i="12" s="1"/>
  <c r="AY280" i="12" a="1"/>
  <c r="AY280" i="12" s="1"/>
  <c r="O399" i="3" s="1"/>
  <c r="Q399" i="3" s="1"/>
  <c r="AK300" i="12" a="1"/>
  <c r="AK300" i="12" s="1"/>
  <c r="AJ300" i="12" a="1"/>
  <c r="AJ300" i="12" s="1"/>
  <c r="P419" i="3" s="1"/>
  <c r="R419" i="3" s="1"/>
  <c r="AK206" i="12" a="1"/>
  <c r="AK206" i="12" s="1"/>
  <c r="AZ262" i="12"/>
  <c r="BB262" i="12" s="1"/>
  <c r="BC262" i="12" s="1"/>
  <c r="BD262" i="12" s="1"/>
  <c r="BE262" i="12" s="1"/>
  <c r="BF262" i="12" s="1"/>
  <c r="BG262" i="12" s="1"/>
  <c r="BH262" i="12" s="1"/>
  <c r="BI262" i="12" s="1"/>
  <c r="BJ262" i="12" s="1"/>
  <c r="BK262" i="12" s="1"/>
  <c r="BL262" i="12" s="1"/>
  <c r="BM262" i="12" s="1"/>
  <c r="BN262" i="12" s="1"/>
  <c r="AY262" i="12" a="1"/>
  <c r="AY262" i="12" s="1"/>
  <c r="O232" i="3" s="1"/>
  <c r="AK211" i="12" a="1"/>
  <c r="AK211" i="12" s="1"/>
  <c r="AZ99" i="12"/>
  <c r="AY99" i="12" a="1"/>
  <c r="AY99" i="12" s="1"/>
  <c r="O280" i="3" s="1"/>
  <c r="AZ78" i="12"/>
  <c r="AY78" i="12" a="1"/>
  <c r="AY78" i="12" s="1"/>
  <c r="O86" i="3" s="1"/>
  <c r="AZ150" i="12"/>
  <c r="U240" i="3" s="1"/>
  <c r="AY150" i="12" a="1"/>
  <c r="AY150" i="12" s="1"/>
  <c r="O240" i="3" s="1"/>
  <c r="Q240" i="3" s="1"/>
  <c r="AJ367" i="12" a="1"/>
  <c r="AJ367" i="12" s="1"/>
  <c r="P469" i="3" s="1"/>
  <c r="AK367" i="12" a="1"/>
  <c r="AK367" i="12" s="1"/>
  <c r="AJ244" i="12" a="1"/>
  <c r="AJ244" i="12" s="1"/>
  <c r="P214" i="3" s="1"/>
  <c r="R214" i="3" s="1"/>
  <c r="AK244" i="12" a="1"/>
  <c r="AK244" i="12" s="1"/>
  <c r="AK317" i="12" a="1"/>
  <c r="AK317" i="12" s="1"/>
  <c r="AJ317" i="12" a="1"/>
  <c r="AJ317" i="12" s="1"/>
  <c r="P424" i="3" s="1"/>
  <c r="AJ392" i="12" a="1"/>
  <c r="AJ392" i="12" s="1"/>
  <c r="P122" i="3" s="1"/>
  <c r="R122" i="3" s="1"/>
  <c r="AK263" i="12" a="1"/>
  <c r="AK263" i="12" s="1"/>
  <c r="AK360" i="12" a="1"/>
  <c r="AK360" i="12" s="1"/>
  <c r="AK52" i="12" a="1"/>
  <c r="AK52" i="12" s="1"/>
  <c r="AZ18" i="12"/>
  <c r="BB18" i="12" s="1"/>
  <c r="BC18" i="12" s="1"/>
  <c r="BD18" i="12" s="1"/>
  <c r="BE18" i="12" s="1"/>
  <c r="BF18" i="12" s="1"/>
  <c r="BG18" i="12" s="1"/>
  <c r="BH18" i="12" s="1"/>
  <c r="BI18" i="12" s="1"/>
  <c r="BJ18" i="12" s="1"/>
  <c r="BK18" i="12" s="1"/>
  <c r="BL18" i="12" s="1"/>
  <c r="BM18" i="12" s="1"/>
  <c r="BN18" i="12" s="1"/>
  <c r="AY18" i="12" a="1"/>
  <c r="AY18" i="12" s="1"/>
  <c r="O33" i="3" s="1"/>
  <c r="Q33" i="3" s="1"/>
  <c r="AZ41" i="12"/>
  <c r="AY41" i="12" a="1"/>
  <c r="AY41" i="12" s="1"/>
  <c r="O96" i="3" s="1"/>
  <c r="Q96" i="3" s="1"/>
  <c r="AZ127" i="12"/>
  <c r="AY127" i="12" a="1"/>
  <c r="AY127" i="12" s="1"/>
  <c r="O493" i="3" s="1"/>
  <c r="O492" i="3" s="1"/>
  <c r="AK364" i="12" a="1"/>
  <c r="AK364" i="12" s="1"/>
  <c r="AZ270" i="12"/>
  <c r="AY270" i="12" a="1"/>
  <c r="AY270" i="12" s="1"/>
  <c r="O386" i="3" s="1"/>
  <c r="AJ208" i="12" a="1"/>
  <c r="AJ208" i="12" s="1"/>
  <c r="P178" i="3" s="1"/>
  <c r="AK208" i="12" a="1"/>
  <c r="AK208" i="12" s="1"/>
  <c r="AZ317" i="12"/>
  <c r="AY317" i="12" a="1"/>
  <c r="AY317" i="12" s="1"/>
  <c r="O424" i="3" s="1"/>
  <c r="Q424" i="3" s="1"/>
  <c r="AJ136" i="12" a="1"/>
  <c r="AJ136" i="12" s="1"/>
  <c r="P352" i="3" s="1"/>
  <c r="R352" i="3" s="1"/>
  <c r="AK56" i="12" a="1"/>
  <c r="AK56" i="12" s="1"/>
  <c r="AJ193" i="12" a="1"/>
  <c r="AJ193" i="12" s="1"/>
  <c r="P168" i="3" s="1"/>
  <c r="AY231" i="12" a="1"/>
  <c r="AY231" i="12" s="1"/>
  <c r="O201" i="3" s="1"/>
  <c r="Q201" i="3" s="1"/>
  <c r="AZ284" i="12"/>
  <c r="U403" i="3" s="1"/>
  <c r="I403" i="3" s="1"/>
  <c r="V403" i="3" s="1"/>
  <c r="AY284" i="12" a="1"/>
  <c r="AY284" i="12" s="1"/>
  <c r="O403" i="3" s="1"/>
  <c r="AY94" i="12" a="1"/>
  <c r="AY94" i="12" s="1"/>
  <c r="O273" i="3" s="1"/>
  <c r="O272" i="3" s="1"/>
  <c r="AY254" i="12" a="1"/>
  <c r="AY254" i="12" s="1"/>
  <c r="O224" i="3" s="1"/>
  <c r="AK165" i="12" a="1"/>
  <c r="AK165" i="12" s="1"/>
  <c r="AY393" i="12" a="1"/>
  <c r="AY393" i="12" s="1"/>
  <c r="O123" i="3" s="1"/>
  <c r="AK110" i="12" a="1"/>
  <c r="AK110" i="12" s="1"/>
  <c r="AZ219" i="12"/>
  <c r="U189" i="3" s="1"/>
  <c r="AY219" i="12" a="1"/>
  <c r="AY219" i="12" s="1"/>
  <c r="O189" i="3" s="1"/>
  <c r="Q189" i="3" s="1"/>
  <c r="AZ73" i="12"/>
  <c r="AY73" i="12" a="1"/>
  <c r="AY73" i="12" s="1"/>
  <c r="O81" i="3" s="1"/>
  <c r="Q81" i="3" s="1"/>
  <c r="AY14" i="12" a="1"/>
  <c r="AY14" i="12" s="1"/>
  <c r="O14" i="3" s="1"/>
  <c r="AK72" i="12" a="1"/>
  <c r="AK72" i="12" s="1"/>
  <c r="AK246" i="12" a="1"/>
  <c r="AK246" i="12" s="1"/>
  <c r="AK372" i="12" a="1"/>
  <c r="AK372" i="12" s="1"/>
  <c r="AJ372" i="12" a="1"/>
  <c r="AJ372" i="12" s="1"/>
  <c r="P474" i="3" s="1"/>
  <c r="AK116" i="12" a="1"/>
  <c r="AK116" i="12" s="1"/>
  <c r="AZ217" i="12"/>
  <c r="AY217" i="12" a="1"/>
  <c r="AY217" i="12" s="1"/>
  <c r="O187" i="3" s="1"/>
  <c r="AK218" i="12" a="1"/>
  <c r="AK218" i="12" s="1"/>
  <c r="AK352" i="12" a="1"/>
  <c r="AK352" i="12" s="1"/>
  <c r="AJ271" i="12" a="1"/>
  <c r="AJ271" i="12" s="1"/>
  <c r="P387" i="3" s="1"/>
  <c r="Q387" i="3" s="1"/>
  <c r="AK271" i="12" a="1"/>
  <c r="AK271" i="12" s="1"/>
  <c r="AZ224" i="12"/>
  <c r="U194" i="3" s="1"/>
  <c r="AY224" i="12" a="1"/>
  <c r="AY224" i="12" s="1"/>
  <c r="O194" i="3" s="1"/>
  <c r="Q194" i="3" s="1"/>
  <c r="AJ131" i="12" a="1"/>
  <c r="AJ131" i="12" s="1"/>
  <c r="P347" i="3" s="1"/>
  <c r="AZ316" i="12"/>
  <c r="AY316" i="12" a="1"/>
  <c r="AY316" i="12" s="1"/>
  <c r="O423" i="3" s="1"/>
  <c r="AY366" i="12" a="1"/>
  <c r="AY366" i="12" s="1"/>
  <c r="O468" i="3" s="1"/>
  <c r="AK170" i="12" a="1"/>
  <c r="AK170" i="12" s="1"/>
  <c r="AK324" i="12" a="1"/>
  <c r="AK324" i="12" s="1"/>
  <c r="AY330" i="12" a="1"/>
  <c r="AY330" i="12" s="1"/>
  <c r="O450" i="3" s="1"/>
  <c r="AY30" i="12" a="1"/>
  <c r="AY30" i="12" s="1"/>
  <c r="O44" i="3" s="1"/>
  <c r="Q44" i="3" s="1"/>
  <c r="AY87" i="12" a="1"/>
  <c r="AY87" i="12" s="1"/>
  <c r="O360" i="3" s="1"/>
  <c r="Q360" i="3" s="1"/>
  <c r="AY266" i="12" a="1"/>
  <c r="AY266" i="12" s="1"/>
  <c r="O382" i="3" s="1"/>
  <c r="Q382" i="3" s="1"/>
  <c r="AZ260" i="12"/>
  <c r="AY260" i="12" a="1"/>
  <c r="AY260" i="12" s="1"/>
  <c r="O230" i="3" s="1"/>
  <c r="AY282" i="12" a="1"/>
  <c r="AY282" i="12" s="1"/>
  <c r="O401" i="3" s="1"/>
  <c r="AY367" i="12" a="1"/>
  <c r="AY367" i="12" s="1"/>
  <c r="O469" i="3" s="1"/>
  <c r="AY72" i="12" a="1"/>
  <c r="AY72" i="12" s="1"/>
  <c r="O80" i="3" s="1"/>
  <c r="AZ183" i="12"/>
  <c r="AY183" i="12" a="1"/>
  <c r="AY183" i="12" s="1"/>
  <c r="O154" i="3" s="1"/>
  <c r="AY118" i="12" a="1"/>
  <c r="AY118" i="12" s="1"/>
  <c r="O321" i="3" s="1"/>
  <c r="AK68" i="12" a="1"/>
  <c r="AK68" i="12" s="1"/>
  <c r="AZ188" i="12"/>
  <c r="AY188" i="12" a="1"/>
  <c r="AY188" i="12" s="1"/>
  <c r="O159" i="3" s="1"/>
  <c r="Q159" i="3" s="1"/>
  <c r="AJ216" i="12" a="1"/>
  <c r="AJ216" i="12" s="1"/>
  <c r="P186" i="3" s="1"/>
  <c r="Q186" i="3" s="1"/>
  <c r="AJ254" i="12" a="1"/>
  <c r="AJ254" i="12" s="1"/>
  <c r="P224" i="3" s="1"/>
  <c r="R224" i="3" s="1"/>
  <c r="AZ84" i="12"/>
  <c r="U357" i="3" s="1"/>
  <c r="AY84" i="12" a="1"/>
  <c r="AY84" i="12" s="1"/>
  <c r="O357" i="3" s="1"/>
  <c r="AZ128" i="12"/>
  <c r="U331" i="3" s="1"/>
  <c r="AY128" i="12" a="1"/>
  <c r="AY128" i="12" s="1"/>
  <c r="O331" i="3" s="1"/>
  <c r="AY33" i="12" a="1"/>
  <c r="AY33" i="12" s="1"/>
  <c r="O94" i="3" s="1"/>
  <c r="AY31" i="12" a="1"/>
  <c r="AY31" i="12" s="1"/>
  <c r="O45" i="3" s="1"/>
  <c r="AJ335" i="12" a="1"/>
  <c r="AJ335" i="12" s="1"/>
  <c r="P431" i="3" s="1"/>
  <c r="AY174" i="12" a="1"/>
  <c r="AY174" i="12" s="1"/>
  <c r="O145" i="3" s="1"/>
  <c r="AJ200" i="12" a="1"/>
  <c r="AJ200" i="12" s="1"/>
  <c r="P128" i="3" s="1"/>
  <c r="P125" i="3" s="1"/>
  <c r="AJ129" i="12" a="1"/>
  <c r="AJ129" i="12" s="1"/>
  <c r="P345" i="3" s="1"/>
  <c r="AY221" i="12" a="1"/>
  <c r="AY221" i="12" s="1"/>
  <c r="O191" i="3" s="1"/>
  <c r="Q191" i="3" s="1"/>
  <c r="AJ95" i="12" a="1"/>
  <c r="AJ95" i="12" s="1"/>
  <c r="P274" i="3" s="1"/>
  <c r="Q274" i="3" s="1"/>
  <c r="AY90" i="12" a="1"/>
  <c r="AY90" i="12" s="1"/>
  <c r="O363" i="3" s="1"/>
  <c r="Q363" i="3" s="1"/>
  <c r="AJ33" i="12" a="1"/>
  <c r="AJ33" i="12" s="1"/>
  <c r="P94" i="3" s="1"/>
  <c r="AJ333" i="12" a="1"/>
  <c r="AJ333" i="12" s="1"/>
  <c r="P429" i="3" s="1"/>
  <c r="AJ340" i="12" a="1"/>
  <c r="AJ340" i="12" s="1"/>
  <c r="P435" i="3" s="1"/>
  <c r="AK234" i="12" a="1"/>
  <c r="AK234" i="12" s="1"/>
  <c r="AJ71" i="12" a="1"/>
  <c r="AJ71" i="12" s="1"/>
  <c r="P79" i="3" s="1"/>
  <c r="AY49" i="12" a="1"/>
  <c r="AY49" i="12" s="1"/>
  <c r="O59" i="3" s="1"/>
  <c r="AJ153" i="12" a="1"/>
  <c r="AJ153" i="12" s="1"/>
  <c r="P243" i="3" s="1"/>
  <c r="AK107" i="12" a="1"/>
  <c r="AK107" i="12" s="1"/>
  <c r="AY258" i="12" a="1"/>
  <c r="AY258" i="12" s="1"/>
  <c r="O228" i="3" s="1"/>
  <c r="AJ173" i="12" a="1"/>
  <c r="AJ173" i="12" s="1"/>
  <c r="P144" i="3" s="1"/>
  <c r="R144" i="3" s="1"/>
  <c r="AY237" i="12" a="1"/>
  <c r="AY237" i="12" s="1"/>
  <c r="O207" i="3" s="1"/>
  <c r="AY226" i="12" a="1"/>
  <c r="AY226" i="12" s="1"/>
  <c r="O196" i="3" s="1"/>
  <c r="AY62" i="12" a="1"/>
  <c r="AY62" i="12" s="1"/>
  <c r="O70" i="3" s="1"/>
  <c r="AK240" i="12" a="1"/>
  <c r="AK240" i="12" s="1"/>
  <c r="AJ152" i="12" a="1"/>
  <c r="AJ152" i="12" s="1"/>
  <c r="P242" i="3" s="1"/>
  <c r="AY199" i="12" a="1"/>
  <c r="AY199" i="12" s="1"/>
  <c r="O127" i="3" s="1"/>
  <c r="AY360" i="12" a="1"/>
  <c r="AY360" i="12" s="1"/>
  <c r="O462" i="3" s="1"/>
  <c r="AY390" i="12" a="1"/>
  <c r="AY390" i="12" s="1"/>
  <c r="O117" i="3" s="1"/>
  <c r="AK269" i="12" a="1"/>
  <c r="AK269" i="12" s="1"/>
  <c r="AY108" i="12" a="1"/>
  <c r="AY108" i="12" s="1"/>
  <c r="O296" i="3" s="1"/>
  <c r="AK54" i="12" a="1"/>
  <c r="AK54" i="12" s="1"/>
  <c r="AJ100" i="12" a="1"/>
  <c r="AJ100" i="12" s="1"/>
  <c r="P281" i="3" s="1"/>
  <c r="R281" i="3" s="1"/>
  <c r="AK24" i="12" a="1"/>
  <c r="AK24" i="12" s="1"/>
  <c r="AY175" i="12" a="1"/>
  <c r="AY175" i="12" s="1"/>
  <c r="O146" i="3" s="1"/>
  <c r="Q146" i="3" s="1"/>
  <c r="AK177" i="12" a="1"/>
  <c r="AK177" i="12" s="1"/>
  <c r="AK114" i="12" a="1"/>
  <c r="AK114" i="12" s="1"/>
  <c r="AJ167" i="12" a="1"/>
  <c r="AJ167" i="12" s="1"/>
  <c r="P162" i="3" s="1"/>
  <c r="AJ130" i="12" a="1"/>
  <c r="AJ130" i="12" s="1"/>
  <c r="P346" i="3" s="1"/>
  <c r="AJ10" i="12" a="1"/>
  <c r="AJ10" i="12" s="1"/>
  <c r="P26" i="3" s="1"/>
  <c r="P25" i="3" s="1"/>
  <c r="AK88" i="12" a="1"/>
  <c r="AK88" i="12" s="1"/>
  <c r="AK265" i="12" a="1"/>
  <c r="AK265" i="12" s="1"/>
  <c r="AY25" i="12" a="1"/>
  <c r="AY25" i="12" s="1"/>
  <c r="O39" i="3" s="1"/>
  <c r="AK238" i="12" a="1"/>
  <c r="AK238" i="12" s="1"/>
  <c r="AY8" i="12" a="1"/>
  <c r="AY8" i="12" s="1"/>
  <c r="O22" i="3" s="1"/>
  <c r="Q22" i="3" s="1"/>
  <c r="AY273" i="12" a="1"/>
  <c r="AY273" i="12" s="1"/>
  <c r="O389" i="3" s="1"/>
  <c r="Q389" i="3" s="1"/>
  <c r="AY170" i="12" a="1"/>
  <c r="AY170" i="12" s="1"/>
  <c r="O141" i="3" s="1"/>
  <c r="Q141" i="3" s="1"/>
  <c r="AJ351" i="12" a="1"/>
  <c r="AJ351" i="12" s="1"/>
  <c r="P453" i="3" s="1"/>
  <c r="AY346" i="12" a="1"/>
  <c r="AY346" i="12" s="1"/>
  <c r="O335" i="3" s="1"/>
  <c r="AY116" i="12" a="1"/>
  <c r="AY116" i="12" s="1"/>
  <c r="O309" i="3" s="1"/>
  <c r="AY180" i="12" a="1"/>
  <c r="AY180" i="12" s="1"/>
  <c r="O151" i="3" s="1"/>
  <c r="AK60" i="12" a="1"/>
  <c r="AK60" i="12" s="1"/>
  <c r="AY176" i="12" a="1"/>
  <c r="AY176" i="12" s="1"/>
  <c r="O147" i="3" s="1"/>
  <c r="AJ305" i="12" a="1"/>
  <c r="AJ305" i="12" s="1"/>
  <c r="P373" i="3" s="1"/>
  <c r="R373" i="3" s="1"/>
  <c r="AY100" i="12" a="1"/>
  <c r="AY100" i="12" s="1"/>
  <c r="O281" i="3" s="1"/>
  <c r="AY322" i="12" a="1"/>
  <c r="AY322" i="12" s="1"/>
  <c r="O447" i="3" s="1"/>
  <c r="Q447" i="3" s="1"/>
  <c r="AY4" i="12" a="1"/>
  <c r="AY4" i="12" s="1"/>
  <c r="O18" i="3" s="1"/>
  <c r="Q18" i="3" s="1"/>
  <c r="AK42" i="12" a="1"/>
  <c r="AK42" i="12" s="1"/>
  <c r="AY268" i="12" a="1"/>
  <c r="AY268" i="12" s="1"/>
  <c r="O384" i="3" s="1"/>
  <c r="AK4" i="12" a="1"/>
  <c r="AK4" i="12" s="1"/>
  <c r="AK302" i="12" a="1"/>
  <c r="AK302" i="12" s="1"/>
  <c r="AJ128" i="12" a="1"/>
  <c r="AJ128" i="12" s="1"/>
  <c r="P331" i="3" s="1"/>
  <c r="Q331" i="3" s="1"/>
  <c r="AY340" i="12" a="1"/>
  <c r="AY340" i="12" s="1"/>
  <c r="O435" i="3" s="1"/>
  <c r="AY230" i="12" a="1"/>
  <c r="AY230" i="12" s="1"/>
  <c r="O200" i="3" s="1"/>
  <c r="AY276" i="12" a="1"/>
  <c r="AY276" i="12" s="1"/>
  <c r="O392" i="3" s="1"/>
  <c r="AY225" i="12" a="1"/>
  <c r="AY225" i="12" s="1"/>
  <c r="O195" i="3" s="1"/>
  <c r="Q195" i="3" s="1"/>
  <c r="AY295" i="12" a="1"/>
  <c r="AY295" i="12" s="1"/>
  <c r="O414" i="3" s="1"/>
  <c r="Q414" i="3" s="1"/>
  <c r="AY51" i="12" a="1"/>
  <c r="AY51" i="12" s="1"/>
  <c r="O98" i="3" s="1"/>
  <c r="AY201" i="12" a="1"/>
  <c r="AY201" i="12" s="1"/>
  <c r="O129" i="3" s="1"/>
  <c r="Q129" i="3" s="1"/>
  <c r="AY301" i="12" a="1"/>
  <c r="AY301" i="12" s="1"/>
  <c r="O369" i="3" s="1"/>
  <c r="AY34" i="12" a="1"/>
  <c r="AY34" i="12" s="1"/>
  <c r="O46" i="3" s="1"/>
  <c r="Q46" i="3" s="1"/>
  <c r="AK90" i="12" a="1"/>
  <c r="AK90" i="12" s="1"/>
  <c r="AY279" i="12" a="1"/>
  <c r="AY279" i="12" s="1"/>
  <c r="O398" i="3" s="1"/>
  <c r="AK293" i="12" a="1"/>
  <c r="AK293" i="12" s="1"/>
  <c r="AJ326" i="12" a="1"/>
  <c r="AJ326" i="12" s="1"/>
  <c r="P481" i="3" s="1"/>
  <c r="AY61" i="12" a="1"/>
  <c r="AY61" i="12" s="1"/>
  <c r="O69" i="3" s="1"/>
  <c r="AY68" i="12" a="1"/>
  <c r="AY68" i="12" s="1"/>
  <c r="O76" i="3" s="1"/>
  <c r="AY256" i="12" a="1"/>
  <c r="AY256" i="12" s="1"/>
  <c r="O226" i="3" s="1"/>
  <c r="Q226" i="3" s="1"/>
  <c r="AJ370" i="12" a="1"/>
  <c r="AJ370" i="12" s="1"/>
  <c r="P472" i="3" s="1"/>
  <c r="R472" i="3" s="1"/>
  <c r="AY163" i="12" a="1"/>
  <c r="AY163" i="12" s="1"/>
  <c r="O253" i="3" s="1"/>
  <c r="Q253" i="3" s="1"/>
  <c r="AJ117" i="12" a="1"/>
  <c r="AJ117" i="12" s="1"/>
  <c r="P320" i="3" s="1"/>
  <c r="AK85" i="12" a="1"/>
  <c r="AK85" i="12" s="1"/>
  <c r="AJ46" i="12" a="1"/>
  <c r="AJ46" i="12" s="1"/>
  <c r="P56" i="3" s="1"/>
  <c r="R56" i="3" s="1"/>
  <c r="AK280" i="12" a="1"/>
  <c r="AK280" i="12" s="1"/>
  <c r="AK13" i="12" a="1"/>
  <c r="AK13" i="12" s="1"/>
  <c r="AK103" i="12" a="1"/>
  <c r="AK103" i="12" s="1"/>
  <c r="AY139" i="12" a="1"/>
  <c r="AY139" i="12" s="1"/>
  <c r="O261" i="3" s="1"/>
  <c r="AY241" i="12" a="1"/>
  <c r="AY241" i="12" s="1"/>
  <c r="O211" i="3" s="1"/>
  <c r="AK359" i="12" a="1"/>
  <c r="AK359" i="12" s="1"/>
  <c r="AJ349" i="12" a="1"/>
  <c r="AJ349" i="12" s="1"/>
  <c r="P338" i="3" s="1"/>
  <c r="AY154" i="12" a="1"/>
  <c r="AY154" i="12" s="1"/>
  <c r="O244" i="3" s="1"/>
  <c r="Q244" i="3" s="1"/>
  <c r="AK213" i="12" a="1"/>
  <c r="AK213" i="12" s="1"/>
  <c r="AJ51" i="12" a="1"/>
  <c r="AJ51" i="12" s="1"/>
  <c r="P98" i="3" s="1"/>
  <c r="AY38" i="12" a="1"/>
  <c r="AY38" i="12" s="1"/>
  <c r="O50" i="3" s="1"/>
  <c r="Q50" i="3" s="1"/>
  <c r="AY126" i="12" a="1"/>
  <c r="AY126" i="12" s="1"/>
  <c r="O344" i="3" s="1"/>
  <c r="Q344" i="3" s="1"/>
  <c r="AK241" i="12" a="1"/>
  <c r="AK241" i="12" s="1"/>
  <c r="AK157" i="12" a="1"/>
  <c r="AK157" i="12" s="1"/>
  <c r="AY329" i="12" a="1"/>
  <c r="AY329" i="12" s="1"/>
  <c r="O449" i="3" s="1"/>
  <c r="Q449" i="3" s="1"/>
  <c r="AY387" i="12" a="1"/>
  <c r="AY387" i="12" s="1"/>
  <c r="O120" i="3" s="1"/>
  <c r="AY341" i="12" a="1"/>
  <c r="AY341" i="12" s="1"/>
  <c r="O484" i="3" s="1"/>
  <c r="AY70" i="12" a="1"/>
  <c r="AY70" i="12" s="1"/>
  <c r="O78" i="3" s="1"/>
  <c r="AJ336" i="12" a="1"/>
  <c r="AJ336" i="12" s="1"/>
  <c r="P432" i="3" s="1"/>
  <c r="R432" i="3" s="1"/>
  <c r="AJ387" i="12" a="1"/>
  <c r="AJ387" i="12" s="1"/>
  <c r="P120" i="3" s="1"/>
  <c r="R120" i="3" s="1"/>
  <c r="AK156" i="12" a="1"/>
  <c r="AK156" i="12" s="1"/>
  <c r="AJ45" i="12" a="1"/>
  <c r="AJ45" i="12" s="1"/>
  <c r="P55" i="3" s="1"/>
  <c r="AY285" i="12" a="1"/>
  <c r="AY285" i="12" s="1"/>
  <c r="O404" i="3" s="1"/>
  <c r="Q404" i="3" s="1"/>
  <c r="AJ112" i="12" a="1"/>
  <c r="AJ112" i="12" s="1"/>
  <c r="P300" i="3" s="1"/>
  <c r="Q300" i="3" s="1"/>
  <c r="AY36" i="12" a="1"/>
  <c r="AY36" i="12" s="1"/>
  <c r="O48" i="3" s="1"/>
  <c r="AY104" i="12" a="1"/>
  <c r="AY104" i="12" s="1"/>
  <c r="O293" i="3" s="1"/>
  <c r="AY289" i="12" a="1"/>
  <c r="AY289" i="12" s="1"/>
  <c r="O408" i="3" s="1"/>
  <c r="AK371" i="12" a="1"/>
  <c r="AK371" i="12" s="1"/>
  <c r="AJ86" i="12" a="1"/>
  <c r="AJ86" i="12" s="1"/>
  <c r="P359" i="3" s="1"/>
  <c r="AY74" i="12" a="1"/>
  <c r="AY74" i="12" s="1"/>
  <c r="O82" i="3" s="1"/>
  <c r="AK289" i="12" a="1"/>
  <c r="AK289" i="12" s="1"/>
  <c r="AY207" i="12" a="1"/>
  <c r="AY207" i="12" s="1"/>
  <c r="O177" i="3" s="1"/>
  <c r="Q177" i="3" s="1"/>
  <c r="AY378" i="12" a="1"/>
  <c r="AY378" i="12" s="1"/>
  <c r="O486" i="3" s="1"/>
  <c r="Q486" i="3" s="1"/>
  <c r="AY39" i="12" a="1"/>
  <c r="AY39" i="12" s="1"/>
  <c r="O51" i="3" s="1"/>
  <c r="Q51" i="3" s="1"/>
  <c r="AK63" i="12" a="1"/>
  <c r="AK63" i="12" s="1"/>
  <c r="AY9" i="12" a="1"/>
  <c r="AY9" i="12" s="1"/>
  <c r="O23" i="3" s="1"/>
  <c r="Q23" i="3" s="1"/>
  <c r="AY343" i="12" a="1"/>
  <c r="AY343" i="12" s="1"/>
  <c r="O332" i="3" s="1"/>
  <c r="AK82" i="12" a="1"/>
  <c r="AK82" i="12" s="1"/>
  <c r="AJ314" i="12" a="1"/>
  <c r="AJ314" i="12" s="1"/>
  <c r="P421" i="3" s="1"/>
  <c r="R421" i="3" s="1"/>
  <c r="AY253" i="12" a="1"/>
  <c r="AY253" i="12" s="1"/>
  <c r="O223" i="3" s="1"/>
  <c r="AY96" i="12" a="1"/>
  <c r="AY96" i="12" s="1"/>
  <c r="O277" i="3" s="1"/>
  <c r="AY171" i="12" a="1"/>
  <c r="AY171" i="12" s="1"/>
  <c r="O142" i="3" s="1"/>
  <c r="AJ11" i="12" a="1"/>
  <c r="AJ11" i="12" s="1"/>
  <c r="P11" i="3" s="1"/>
  <c r="R11" i="3" s="1"/>
  <c r="AJ301" i="12" a="1"/>
  <c r="AJ301" i="12" s="1"/>
  <c r="P369" i="3" s="1"/>
  <c r="R369" i="3" s="1"/>
  <c r="AK28" i="12" a="1"/>
  <c r="AK28" i="12" s="1"/>
  <c r="AY351" i="12" a="1"/>
  <c r="AY351" i="12" s="1"/>
  <c r="O453" i="3" s="1"/>
  <c r="Q453" i="3" s="1"/>
  <c r="AY11" i="12" a="1"/>
  <c r="AY11" i="12" s="1"/>
  <c r="O11" i="3" s="1"/>
  <c r="AY196" i="12" a="1"/>
  <c r="AY196" i="12" s="1"/>
  <c r="O171" i="3" s="1"/>
  <c r="Q171" i="3" s="1"/>
  <c r="AY55" i="12" a="1"/>
  <c r="AY55" i="12" s="1"/>
  <c r="O63" i="3" s="1"/>
  <c r="AY56" i="12" a="1"/>
  <c r="AY56" i="12" s="1"/>
  <c r="O64" i="3" s="1"/>
  <c r="AY223" i="12" a="1"/>
  <c r="AY223" i="12" s="1"/>
  <c r="O193" i="3" s="1"/>
  <c r="AY119" i="12" a="1"/>
  <c r="AY119" i="12" s="1"/>
  <c r="O322" i="3" s="1"/>
  <c r="AY148" i="12" a="1"/>
  <c r="AY148" i="12" s="1"/>
  <c r="O139" i="3" s="1"/>
  <c r="AY250" i="12" a="1"/>
  <c r="AY250" i="12" s="1"/>
  <c r="O220" i="3" s="1"/>
  <c r="AY287" i="12" a="1"/>
  <c r="AY287" i="12" s="1"/>
  <c r="O406" i="3" s="1"/>
  <c r="Q406" i="3" s="1"/>
  <c r="AK94" i="12" a="1"/>
  <c r="AK94" i="12" s="1"/>
  <c r="AJ327" i="12" a="1"/>
  <c r="AJ327" i="12" s="1"/>
  <c r="P482" i="3" s="1"/>
  <c r="Q482" i="3" s="1"/>
  <c r="AK391" i="12" a="1"/>
  <c r="AK391" i="12" s="1"/>
  <c r="AJ239" i="12" a="1"/>
  <c r="AJ239" i="12" s="1"/>
  <c r="P209" i="3" s="1"/>
  <c r="AK292" i="12" a="1"/>
  <c r="AK292" i="12" s="1"/>
  <c r="AJ44" i="12" a="1"/>
  <c r="AJ44" i="12" s="1"/>
  <c r="P54" i="3" s="1"/>
  <c r="AJ135" i="12" a="1"/>
  <c r="AJ135" i="12" s="1"/>
  <c r="P351" i="3" s="1"/>
  <c r="AJ50" i="12" a="1"/>
  <c r="AJ50" i="12" s="1"/>
  <c r="P97" i="3" s="1"/>
  <c r="AK365" i="12" a="1"/>
  <c r="AK365" i="12" s="1"/>
  <c r="AJ106" i="12" a="1"/>
  <c r="AJ106" i="12" s="1"/>
  <c r="P294" i="3" s="1"/>
  <c r="AK313" i="12" a="1"/>
  <c r="AK313" i="12" s="1"/>
  <c r="AK65" i="12" a="1"/>
  <c r="AK65" i="12" s="1"/>
  <c r="AJ226" i="12" a="1"/>
  <c r="AJ226" i="12" s="1"/>
  <c r="P196" i="3" s="1"/>
  <c r="R196" i="3" s="1"/>
  <c r="AK344" i="12" a="1"/>
  <c r="AK344" i="12" s="1"/>
  <c r="AK171" i="12" a="1"/>
  <c r="AK171" i="12" s="1"/>
  <c r="AK267" i="12" a="1"/>
  <c r="AK267" i="12" s="1"/>
  <c r="AY114" i="12" a="1"/>
  <c r="AY114" i="12" s="1"/>
  <c r="O307" i="3" s="1"/>
  <c r="Q307" i="3" s="1"/>
  <c r="AY359" i="12" a="1"/>
  <c r="AY359" i="12" s="1"/>
  <c r="O461" i="3" s="1"/>
  <c r="AY349" i="12" a="1"/>
  <c r="AY349" i="12" s="1"/>
  <c r="O338" i="3" s="1"/>
  <c r="AY16" i="12" a="1"/>
  <c r="AY16" i="12" s="1"/>
  <c r="O31" i="3" s="1"/>
  <c r="Q31" i="3" s="1"/>
  <c r="AY129" i="12" a="1"/>
  <c r="AY129" i="12" s="1"/>
  <c r="O345" i="3" s="1"/>
  <c r="AY370" i="12" a="1"/>
  <c r="AY370" i="12" s="1"/>
  <c r="O472" i="3" s="1"/>
  <c r="AY296" i="12" a="1"/>
  <c r="AY296" i="12" s="1"/>
  <c r="O415" i="3" s="1"/>
  <c r="AY153" i="12" a="1"/>
  <c r="AY153" i="12" s="1"/>
  <c r="O243" i="3" s="1"/>
  <c r="AY107" i="12" a="1"/>
  <c r="AY107" i="12" s="1"/>
  <c r="O295" i="3" s="1"/>
  <c r="Q295" i="3" s="1"/>
  <c r="AY297" i="12" a="1"/>
  <c r="AY297" i="12" s="1"/>
  <c r="O416" i="3" s="1"/>
  <c r="AY278" i="12" a="1"/>
  <c r="AY278" i="12" s="1"/>
  <c r="O397" i="3" s="1"/>
  <c r="AY288" i="12" a="1"/>
  <c r="AY288" i="12" s="1"/>
  <c r="O407" i="3" s="1"/>
  <c r="Q407" i="3" s="1"/>
  <c r="AY326" i="12" a="1"/>
  <c r="AY326" i="12" s="1"/>
  <c r="O481" i="3" s="1"/>
  <c r="Q481" i="3" s="1"/>
  <c r="AY242" i="12" a="1"/>
  <c r="AY242" i="12" s="1"/>
  <c r="O212" i="3" s="1"/>
  <c r="AY227" i="12" a="1"/>
  <c r="AY227" i="12" s="1"/>
  <c r="O197" i="3" s="1"/>
  <c r="AY365" i="12" a="1"/>
  <c r="AY365" i="12" s="1"/>
  <c r="O467" i="3" s="1"/>
  <c r="AK139" i="12" a="1"/>
  <c r="AK139" i="12" s="1"/>
  <c r="AJ29" i="12" a="1"/>
  <c r="AJ29" i="12" s="1"/>
  <c r="P43" i="3" s="1"/>
  <c r="AY371" i="12" a="1"/>
  <c r="AY371" i="12" s="1"/>
  <c r="O473" i="3" s="1"/>
  <c r="AY86" i="12" a="1"/>
  <c r="AY86" i="12" s="1"/>
  <c r="O359" i="3" s="1"/>
  <c r="AY392" i="12" a="1"/>
  <c r="AY392" i="12" s="1"/>
  <c r="O122" i="3" s="1"/>
  <c r="Q122" i="3" s="1"/>
  <c r="AK388" i="12" a="1"/>
  <c r="AK388" i="12" s="1"/>
  <c r="AY236" i="12" a="1"/>
  <c r="AY236" i="12" s="1"/>
  <c r="O206" i="3" s="1"/>
  <c r="Q206" i="3" s="1"/>
  <c r="AY133" i="12" a="1"/>
  <c r="AY133" i="12" s="1"/>
  <c r="O349" i="3" s="1"/>
  <c r="Q349" i="3" s="1"/>
  <c r="AY40" i="12" a="1"/>
  <c r="AY40" i="12" s="1"/>
  <c r="O95" i="3" s="1"/>
  <c r="Q95" i="3" s="1"/>
  <c r="AJ134" i="12" a="1"/>
  <c r="AJ134" i="12" s="1"/>
  <c r="P350" i="3" s="1"/>
  <c r="AY75" i="12" a="1"/>
  <c r="AY75" i="12" s="1"/>
  <c r="O83" i="3" s="1"/>
  <c r="AY302" i="12" a="1"/>
  <c r="AY302" i="12" s="1"/>
  <c r="O370" i="3" s="1"/>
  <c r="AY191" i="12" a="1"/>
  <c r="AY191" i="12" s="1"/>
  <c r="O166" i="3" s="1"/>
  <c r="AK27" i="12" a="1"/>
  <c r="AK27" i="12" s="1"/>
  <c r="AK249" i="12" a="1"/>
  <c r="AK249" i="12" s="1"/>
  <c r="AY42" i="12" a="1"/>
  <c r="AY42" i="12" s="1"/>
  <c r="O52" i="3" s="1"/>
  <c r="Q52" i="3" s="1"/>
  <c r="AK207" i="12" a="1"/>
  <c r="AK207" i="12" s="1"/>
  <c r="AY142" i="12" a="1"/>
  <c r="AY142" i="12" s="1"/>
  <c r="O301" i="3" s="1"/>
  <c r="Q301" i="3" s="1"/>
  <c r="AY135" i="12" a="1"/>
  <c r="AY135" i="12" s="1"/>
  <c r="O351" i="3" s="1"/>
  <c r="Q351" i="3" s="1"/>
  <c r="AJ258" i="12" a="1"/>
  <c r="AJ258" i="12" s="1"/>
  <c r="P228" i="3" s="1"/>
  <c r="AJ341" i="12" a="1"/>
  <c r="AJ341" i="12" s="1"/>
  <c r="P484" i="3" s="1"/>
  <c r="AJ356" i="12" a="1"/>
  <c r="AJ356" i="12" s="1"/>
  <c r="P458" i="3" s="1"/>
  <c r="AJ379" i="12" a="1"/>
  <c r="AJ379" i="12" s="1"/>
  <c r="P438" i="3" s="1"/>
  <c r="R438" i="3" s="1"/>
  <c r="AY20" i="12" a="1"/>
  <c r="AY20" i="12" s="1"/>
  <c r="O35" i="3" s="1"/>
  <c r="AY234" i="12" a="1"/>
  <c r="AY234" i="12" s="1"/>
  <c r="O204" i="3" s="1"/>
  <c r="AY252" i="12" a="1"/>
  <c r="AY252" i="12" s="1"/>
  <c r="O222" i="3" s="1"/>
  <c r="AY32" i="12" a="1"/>
  <c r="AY32" i="12" s="1"/>
  <c r="O93" i="3" s="1"/>
  <c r="AY48" i="12" a="1"/>
  <c r="AY48" i="12" s="1"/>
  <c r="O58" i="3" s="1"/>
  <c r="Q58" i="3" s="1"/>
  <c r="AY162" i="12" a="1"/>
  <c r="AY162" i="12" s="1"/>
  <c r="O252" i="3" s="1"/>
  <c r="Q252" i="3" s="1"/>
  <c r="AY28" i="12" a="1"/>
  <c r="AY28" i="12" s="1"/>
  <c r="O42" i="3" s="1"/>
  <c r="Q42" i="3" s="1"/>
  <c r="AY294" i="12" a="1"/>
  <c r="AY294" i="12" s="1"/>
  <c r="O413" i="3" s="1"/>
  <c r="Q413" i="3" s="1"/>
  <c r="AY255" i="12" a="1"/>
  <c r="AY255" i="12" s="1"/>
  <c r="O225" i="3" s="1"/>
  <c r="Q225" i="3" s="1"/>
  <c r="AY79" i="12" a="1"/>
  <c r="AY79" i="12" s="1"/>
  <c r="O87" i="3" s="1"/>
  <c r="Q87" i="3" s="1"/>
  <c r="AY313" i="12" a="1"/>
  <c r="AY313" i="12" s="1"/>
  <c r="O420" i="3" s="1"/>
  <c r="AY50" i="12" a="1"/>
  <c r="AY50" i="12" s="1"/>
  <c r="O97" i="3" s="1"/>
  <c r="AY161" i="12" a="1"/>
  <c r="AY161" i="12" s="1"/>
  <c r="O251" i="3" s="1"/>
  <c r="AY141" i="12" a="1"/>
  <c r="AY141" i="12" s="1"/>
  <c r="O263" i="3" s="1"/>
  <c r="AY24" i="12" a="1"/>
  <c r="AY24" i="12" s="1"/>
  <c r="O38" i="3" s="1"/>
  <c r="Q38" i="3" s="1"/>
  <c r="AY228" i="12" a="1"/>
  <c r="AY228" i="12" s="1"/>
  <c r="O198" i="3" s="1"/>
  <c r="AY338" i="12" a="1"/>
  <c r="AY338" i="12" s="1"/>
  <c r="O433" i="3" s="1"/>
  <c r="Q433" i="3" s="1"/>
  <c r="AY19" i="12" a="1"/>
  <c r="AY19" i="12" s="1"/>
  <c r="O34" i="3" s="1"/>
  <c r="Q34" i="3" s="1"/>
  <c r="AY122" i="12" a="1"/>
  <c r="AY122" i="12" s="1"/>
  <c r="O327" i="3" s="1"/>
  <c r="Q327" i="3" s="1"/>
  <c r="AY307" i="12" a="1"/>
  <c r="AY307" i="12" s="1"/>
  <c r="O375" i="3" s="1"/>
  <c r="Q375" i="3" s="1"/>
  <c r="T110" i="3"/>
  <c r="T39" i="8" s="1"/>
  <c r="T29" i="3"/>
  <c r="BB224" i="12"/>
  <c r="BC224" i="12" s="1"/>
  <c r="BD224" i="12" s="1"/>
  <c r="BE224" i="12" s="1"/>
  <c r="BF224" i="12" s="1"/>
  <c r="BG224" i="12" s="1"/>
  <c r="BH224" i="12" s="1"/>
  <c r="BI224" i="12" s="1"/>
  <c r="BJ224" i="12" s="1"/>
  <c r="BK224" i="12" s="1"/>
  <c r="BL224" i="12" s="1"/>
  <c r="BM224" i="12" s="1"/>
  <c r="BN224" i="12" s="1"/>
  <c r="R192" i="3"/>
  <c r="Q99" i="3"/>
  <c r="R99" i="3"/>
  <c r="BB374" i="12"/>
  <c r="BC374" i="12" s="1"/>
  <c r="BD374" i="12" s="1"/>
  <c r="BE374" i="12" s="1"/>
  <c r="BF374" i="12" s="1"/>
  <c r="BG374" i="12" s="1"/>
  <c r="BH374" i="12" s="1"/>
  <c r="BI374" i="12" s="1"/>
  <c r="BJ374" i="12" s="1"/>
  <c r="BK374" i="12" s="1"/>
  <c r="BL374" i="12" s="1"/>
  <c r="BM374" i="12" s="1"/>
  <c r="BN374" i="12" s="1"/>
  <c r="U436" i="3"/>
  <c r="U233" i="3"/>
  <c r="R127" i="3"/>
  <c r="Q127" i="3"/>
  <c r="BB198" i="12"/>
  <c r="BC198" i="12" s="1"/>
  <c r="BD198" i="12" s="1"/>
  <c r="BE198" i="12" s="1"/>
  <c r="BF198" i="12" s="1"/>
  <c r="BG198" i="12" s="1"/>
  <c r="BH198" i="12" s="1"/>
  <c r="BI198" i="12" s="1"/>
  <c r="BJ198" i="12" s="1"/>
  <c r="BK198" i="12" s="1"/>
  <c r="BL198" i="12" s="1"/>
  <c r="BM198" i="12" s="1"/>
  <c r="BN198" i="12" s="1"/>
  <c r="U126" i="3"/>
  <c r="U468" i="3"/>
  <c r="BB366" i="12"/>
  <c r="BC366" i="12" s="1"/>
  <c r="BD366" i="12" s="1"/>
  <c r="BE366" i="12" s="1"/>
  <c r="BF366" i="12" s="1"/>
  <c r="BG366" i="12" s="1"/>
  <c r="BH366" i="12" s="1"/>
  <c r="BI366" i="12" s="1"/>
  <c r="BJ366" i="12" s="1"/>
  <c r="BK366" i="12" s="1"/>
  <c r="BL366" i="12" s="1"/>
  <c r="BM366" i="12" s="1"/>
  <c r="BN366" i="12" s="1"/>
  <c r="R34" i="3"/>
  <c r="R360" i="3"/>
  <c r="R327" i="3"/>
  <c r="BB260" i="12"/>
  <c r="BC260" i="12" s="1"/>
  <c r="BD260" i="12" s="1"/>
  <c r="BE260" i="12" s="1"/>
  <c r="BF260" i="12" s="1"/>
  <c r="BG260" i="12" s="1"/>
  <c r="BH260" i="12" s="1"/>
  <c r="BI260" i="12" s="1"/>
  <c r="BJ260" i="12" s="1"/>
  <c r="BK260" i="12" s="1"/>
  <c r="BL260" i="12" s="1"/>
  <c r="BM260" i="12" s="1"/>
  <c r="BN260" i="12" s="1"/>
  <c r="U230" i="3"/>
  <c r="U96" i="3"/>
  <c r="BB41" i="12"/>
  <c r="BC41" i="12" s="1"/>
  <c r="BD41" i="12" s="1"/>
  <c r="BE41" i="12" s="1"/>
  <c r="BF41" i="12" s="1"/>
  <c r="BG41" i="12" s="1"/>
  <c r="BH41" i="12" s="1"/>
  <c r="BI41" i="12" s="1"/>
  <c r="BJ41" i="12" s="1"/>
  <c r="BK41" i="12" s="1"/>
  <c r="BL41" i="12" s="1"/>
  <c r="BM41" i="12" s="1"/>
  <c r="BN41" i="12" s="1"/>
  <c r="U419" i="3"/>
  <c r="BB300" i="12"/>
  <c r="BC300" i="12" s="1"/>
  <c r="BD300" i="12" s="1"/>
  <c r="BE300" i="12" s="1"/>
  <c r="BF300" i="12" s="1"/>
  <c r="BG300" i="12" s="1"/>
  <c r="BH300" i="12" s="1"/>
  <c r="BI300" i="12" s="1"/>
  <c r="BJ300" i="12" s="1"/>
  <c r="BK300" i="12" s="1"/>
  <c r="BL300" i="12" s="1"/>
  <c r="BM300" i="12" s="1"/>
  <c r="BN300" i="12" s="1"/>
  <c r="U365" i="3"/>
  <c r="BB92" i="12"/>
  <c r="BC92" i="12" s="1"/>
  <c r="BD92" i="12" s="1"/>
  <c r="BE92" i="12" s="1"/>
  <c r="BF92" i="12" s="1"/>
  <c r="BG92" i="12" s="1"/>
  <c r="BH92" i="12" s="1"/>
  <c r="BI92" i="12" s="1"/>
  <c r="BJ92" i="12" s="1"/>
  <c r="BK92" i="12" s="1"/>
  <c r="BL92" i="12" s="1"/>
  <c r="BM92" i="12" s="1"/>
  <c r="BN92" i="12" s="1"/>
  <c r="U154" i="3"/>
  <c r="BB183" i="12"/>
  <c r="BC183" i="12" s="1"/>
  <c r="BD183" i="12" s="1"/>
  <c r="BE183" i="12" s="1"/>
  <c r="BF183" i="12" s="1"/>
  <c r="BG183" i="12" s="1"/>
  <c r="BH183" i="12" s="1"/>
  <c r="BI183" i="12" s="1"/>
  <c r="BJ183" i="12" s="1"/>
  <c r="BK183" i="12" s="1"/>
  <c r="BL183" i="12" s="1"/>
  <c r="BM183" i="12" s="1"/>
  <c r="BN183" i="12" s="1"/>
  <c r="BB99" i="12"/>
  <c r="BC99" i="12" s="1"/>
  <c r="BD99" i="12" s="1"/>
  <c r="BE99" i="12" s="1"/>
  <c r="BF99" i="12" s="1"/>
  <c r="BG99" i="12" s="1"/>
  <c r="BH99" i="12" s="1"/>
  <c r="BI99" i="12" s="1"/>
  <c r="BJ99" i="12" s="1"/>
  <c r="BK99" i="12" s="1"/>
  <c r="BL99" i="12" s="1"/>
  <c r="BM99" i="12" s="1"/>
  <c r="BN99" i="12" s="1"/>
  <c r="U280" i="3"/>
  <c r="U400" i="3"/>
  <c r="BB281" i="12"/>
  <c r="BC281" i="12" s="1"/>
  <c r="BD281" i="12" s="1"/>
  <c r="BE281" i="12" s="1"/>
  <c r="BF281" i="12" s="1"/>
  <c r="BG281" i="12" s="1"/>
  <c r="BH281" i="12" s="1"/>
  <c r="BI281" i="12" s="1"/>
  <c r="BJ281" i="12" s="1"/>
  <c r="BK281" i="12" s="1"/>
  <c r="BL281" i="12" s="1"/>
  <c r="BM281" i="12" s="1"/>
  <c r="BN281" i="12" s="1"/>
  <c r="U187" i="3"/>
  <c r="BB217" i="12"/>
  <c r="BC217" i="12" s="1"/>
  <c r="BD217" i="12" s="1"/>
  <c r="BE217" i="12" s="1"/>
  <c r="BF217" i="12" s="1"/>
  <c r="BG217" i="12" s="1"/>
  <c r="BH217" i="12" s="1"/>
  <c r="BI217" i="12" s="1"/>
  <c r="BJ217" i="12" s="1"/>
  <c r="BK217" i="12" s="1"/>
  <c r="BL217" i="12" s="1"/>
  <c r="BM217" i="12" s="1"/>
  <c r="BN217" i="12" s="1"/>
  <c r="U86" i="3"/>
  <c r="I86" i="3" s="1"/>
  <c r="V86" i="3" s="1"/>
  <c r="BB78" i="12"/>
  <c r="BC78" i="12" s="1"/>
  <c r="BD78" i="12" s="1"/>
  <c r="BE78" i="12" s="1"/>
  <c r="BF78" i="12" s="1"/>
  <c r="BG78" i="12" s="1"/>
  <c r="BH78" i="12" s="1"/>
  <c r="BI78" i="12" s="1"/>
  <c r="BJ78" i="12" s="1"/>
  <c r="BK78" i="12" s="1"/>
  <c r="BL78" i="12" s="1"/>
  <c r="BM78" i="12" s="1"/>
  <c r="BN78" i="12" s="1"/>
  <c r="U386" i="3"/>
  <c r="I386" i="3" s="1"/>
  <c r="V386" i="3" s="1"/>
  <c r="BB270" i="12"/>
  <c r="BC270" i="12" s="1"/>
  <c r="BD270" i="12" s="1"/>
  <c r="BE270" i="12" s="1"/>
  <c r="BF270" i="12" s="1"/>
  <c r="BG270" i="12" s="1"/>
  <c r="BH270" i="12" s="1"/>
  <c r="BI270" i="12" s="1"/>
  <c r="BJ270" i="12" s="1"/>
  <c r="BK270" i="12" s="1"/>
  <c r="BL270" i="12" s="1"/>
  <c r="BM270" i="12" s="1"/>
  <c r="BN270" i="12" s="1"/>
  <c r="P437" i="3"/>
  <c r="P234" i="3"/>
  <c r="BB317" i="12"/>
  <c r="BC317" i="12" s="1"/>
  <c r="BD317" i="12" s="1"/>
  <c r="BE317" i="12" s="1"/>
  <c r="BF317" i="12" s="1"/>
  <c r="BG317" i="12" s="1"/>
  <c r="BH317" i="12" s="1"/>
  <c r="BI317" i="12" s="1"/>
  <c r="BJ317" i="12" s="1"/>
  <c r="BK317" i="12" s="1"/>
  <c r="BL317" i="12" s="1"/>
  <c r="BM317" i="12" s="1"/>
  <c r="BN317" i="12" s="1"/>
  <c r="U424" i="3"/>
  <c r="U103" i="3"/>
  <c r="Q376" i="3"/>
  <c r="R376" i="3"/>
  <c r="Q386" i="3"/>
  <c r="R386" i="3"/>
  <c r="U94" i="3"/>
  <c r="I94" i="3" s="1"/>
  <c r="V94" i="3" s="1"/>
  <c r="BB33" i="12"/>
  <c r="BC33" i="12" s="1"/>
  <c r="BD33" i="12" s="1"/>
  <c r="BE33" i="12" s="1"/>
  <c r="BF33" i="12" s="1"/>
  <c r="BG33" i="12" s="1"/>
  <c r="BH33" i="12" s="1"/>
  <c r="BI33" i="12" s="1"/>
  <c r="BJ33" i="12" s="1"/>
  <c r="BK33" i="12" s="1"/>
  <c r="BL33" i="12" s="1"/>
  <c r="BM33" i="12" s="1"/>
  <c r="BN33" i="12" s="1"/>
  <c r="BB31" i="12"/>
  <c r="BC31" i="12" s="1"/>
  <c r="BD31" i="12" s="1"/>
  <c r="BE31" i="12" s="1"/>
  <c r="BF31" i="12" s="1"/>
  <c r="BG31" i="12" s="1"/>
  <c r="BH31" i="12" s="1"/>
  <c r="BI31" i="12" s="1"/>
  <c r="BJ31" i="12" s="1"/>
  <c r="BK31" i="12" s="1"/>
  <c r="BL31" i="12" s="1"/>
  <c r="BM31" i="12" s="1"/>
  <c r="BN31" i="12" s="1"/>
  <c r="U45" i="3"/>
  <c r="R88" i="3"/>
  <c r="R170" i="3"/>
  <c r="Q170" i="3"/>
  <c r="U145" i="3"/>
  <c r="BB174" i="12"/>
  <c r="BC174" i="12" s="1"/>
  <c r="BD174" i="12" s="1"/>
  <c r="BE174" i="12" s="1"/>
  <c r="BF174" i="12" s="1"/>
  <c r="BG174" i="12" s="1"/>
  <c r="BH174" i="12" s="1"/>
  <c r="BI174" i="12" s="1"/>
  <c r="BJ174" i="12" s="1"/>
  <c r="BK174" i="12" s="1"/>
  <c r="BL174" i="12" s="1"/>
  <c r="BM174" i="12" s="1"/>
  <c r="BN174" i="12" s="1"/>
  <c r="R323" i="3"/>
  <c r="Q470" i="3"/>
  <c r="R470" i="3"/>
  <c r="U191" i="3"/>
  <c r="BB221" i="12"/>
  <c r="BC221" i="12" s="1"/>
  <c r="BD221" i="12" s="1"/>
  <c r="BE221" i="12" s="1"/>
  <c r="BF221" i="12" s="1"/>
  <c r="BG221" i="12" s="1"/>
  <c r="BH221" i="12" s="1"/>
  <c r="BI221" i="12" s="1"/>
  <c r="BJ221" i="12" s="1"/>
  <c r="BK221" i="12" s="1"/>
  <c r="BL221" i="12" s="1"/>
  <c r="BM221" i="12" s="1"/>
  <c r="BN221" i="12" s="1"/>
  <c r="U363" i="3"/>
  <c r="BB90" i="12"/>
  <c r="BC90" i="12" s="1"/>
  <c r="BD90" i="12" s="1"/>
  <c r="BE90" i="12" s="1"/>
  <c r="BF90" i="12" s="1"/>
  <c r="BG90" i="12" s="1"/>
  <c r="BH90" i="12" s="1"/>
  <c r="BI90" i="12" s="1"/>
  <c r="BJ90" i="12" s="1"/>
  <c r="BK90" i="12" s="1"/>
  <c r="BL90" i="12" s="1"/>
  <c r="BM90" i="12" s="1"/>
  <c r="BN90" i="12" s="1"/>
  <c r="R241" i="3"/>
  <c r="R260" i="3"/>
  <c r="P259" i="3"/>
  <c r="BB49" i="12"/>
  <c r="BC49" i="12" s="1"/>
  <c r="BD49" i="12" s="1"/>
  <c r="BE49" i="12" s="1"/>
  <c r="BF49" i="12" s="1"/>
  <c r="BG49" i="12" s="1"/>
  <c r="BH49" i="12" s="1"/>
  <c r="BI49" i="12" s="1"/>
  <c r="BJ49" i="12" s="1"/>
  <c r="BK49" i="12" s="1"/>
  <c r="BL49" i="12" s="1"/>
  <c r="BM49" i="12" s="1"/>
  <c r="BN49" i="12" s="1"/>
  <c r="U59" i="3"/>
  <c r="I59" i="3" s="1"/>
  <c r="V59" i="3" s="1"/>
  <c r="U228" i="3"/>
  <c r="BB258" i="12"/>
  <c r="BC258" i="12" s="1"/>
  <c r="BD258" i="12" s="1"/>
  <c r="BE258" i="12" s="1"/>
  <c r="BF258" i="12" s="1"/>
  <c r="BG258" i="12" s="1"/>
  <c r="BH258" i="12" s="1"/>
  <c r="BI258" i="12" s="1"/>
  <c r="BJ258" i="12" s="1"/>
  <c r="BK258" i="12" s="1"/>
  <c r="BL258" i="12" s="1"/>
  <c r="BM258" i="12" s="1"/>
  <c r="BN258" i="12" s="1"/>
  <c r="R418" i="3"/>
  <c r="Q418" i="3"/>
  <c r="U263" i="3"/>
  <c r="I263" i="3" s="1"/>
  <c r="V263" i="3" s="1"/>
  <c r="BB141" i="12"/>
  <c r="BC141" i="12" s="1"/>
  <c r="BD141" i="12" s="1"/>
  <c r="BE141" i="12" s="1"/>
  <c r="BF141" i="12" s="1"/>
  <c r="BG141" i="12" s="1"/>
  <c r="BH141" i="12" s="1"/>
  <c r="BI141" i="12" s="1"/>
  <c r="BJ141" i="12" s="1"/>
  <c r="BK141" i="12" s="1"/>
  <c r="BL141" i="12" s="1"/>
  <c r="BM141" i="12" s="1"/>
  <c r="BN141" i="12" s="1"/>
  <c r="BB24" i="12"/>
  <c r="BC24" i="12" s="1"/>
  <c r="BD24" i="12" s="1"/>
  <c r="BE24" i="12" s="1"/>
  <c r="BF24" i="12" s="1"/>
  <c r="BG24" i="12" s="1"/>
  <c r="BH24" i="12" s="1"/>
  <c r="BI24" i="12" s="1"/>
  <c r="BJ24" i="12" s="1"/>
  <c r="BK24" i="12" s="1"/>
  <c r="BL24" i="12" s="1"/>
  <c r="BM24" i="12" s="1"/>
  <c r="BN24" i="12" s="1"/>
  <c r="U38" i="3"/>
  <c r="BB228" i="12"/>
  <c r="BC228" i="12" s="1"/>
  <c r="BD228" i="12" s="1"/>
  <c r="BE228" i="12" s="1"/>
  <c r="BF228" i="12" s="1"/>
  <c r="BG228" i="12" s="1"/>
  <c r="BH228" i="12" s="1"/>
  <c r="BI228" i="12" s="1"/>
  <c r="BJ228" i="12" s="1"/>
  <c r="BK228" i="12" s="1"/>
  <c r="BL228" i="12" s="1"/>
  <c r="BM228" i="12" s="1"/>
  <c r="BN228" i="12" s="1"/>
  <c r="U198" i="3"/>
  <c r="R301" i="3"/>
  <c r="Q116" i="3"/>
  <c r="R116" i="3"/>
  <c r="O114" i="3"/>
  <c r="R385" i="3"/>
  <c r="U192" i="3"/>
  <c r="BB222" i="12"/>
  <c r="BC222" i="12" s="1"/>
  <c r="BD222" i="12" s="1"/>
  <c r="BE222" i="12" s="1"/>
  <c r="BF222" i="12" s="1"/>
  <c r="BG222" i="12" s="1"/>
  <c r="BH222" i="12" s="1"/>
  <c r="BI222" i="12" s="1"/>
  <c r="BJ222" i="12" s="1"/>
  <c r="BK222" i="12" s="1"/>
  <c r="BL222" i="12" s="1"/>
  <c r="BM222" i="12" s="1"/>
  <c r="BN222" i="12" s="1"/>
  <c r="R62" i="3"/>
  <c r="BB383" i="12"/>
  <c r="BC383" i="12" s="1"/>
  <c r="BD383" i="12" s="1"/>
  <c r="BE383" i="12" s="1"/>
  <c r="BF383" i="12" s="1"/>
  <c r="BG383" i="12" s="1"/>
  <c r="BH383" i="12" s="1"/>
  <c r="BI383" i="12" s="1"/>
  <c r="BJ383" i="12" s="1"/>
  <c r="BK383" i="12" s="1"/>
  <c r="BL383" i="12" s="1"/>
  <c r="BM383" i="12" s="1"/>
  <c r="BN383" i="12" s="1"/>
  <c r="U311" i="3"/>
  <c r="I311" i="3" s="1"/>
  <c r="V311" i="3" s="1"/>
  <c r="Q63" i="3"/>
  <c r="R63" i="3"/>
  <c r="BB40" i="12"/>
  <c r="BC40" i="12" s="1"/>
  <c r="BD40" i="12" s="1"/>
  <c r="BE40" i="12" s="1"/>
  <c r="BF40" i="12" s="1"/>
  <c r="BG40" i="12" s="1"/>
  <c r="BH40" i="12" s="1"/>
  <c r="BI40" i="12" s="1"/>
  <c r="BJ40" i="12" s="1"/>
  <c r="BK40" i="12" s="1"/>
  <c r="BL40" i="12" s="1"/>
  <c r="BM40" i="12" s="1"/>
  <c r="BN40" i="12" s="1"/>
  <c r="U95" i="3"/>
  <c r="BB37" i="12"/>
  <c r="BC37" i="12" s="1"/>
  <c r="BD37" i="12" s="1"/>
  <c r="BE37" i="12" s="1"/>
  <c r="BF37" i="12" s="1"/>
  <c r="BG37" i="12" s="1"/>
  <c r="BH37" i="12" s="1"/>
  <c r="BI37" i="12" s="1"/>
  <c r="BJ37" i="12" s="1"/>
  <c r="BK37" i="12" s="1"/>
  <c r="BL37" i="12" s="1"/>
  <c r="BM37" i="12" s="1"/>
  <c r="BN37" i="12" s="1"/>
  <c r="U49" i="3"/>
  <c r="U256" i="3"/>
  <c r="I256" i="3" s="1"/>
  <c r="V256" i="3" s="1"/>
  <c r="BB166" i="12"/>
  <c r="BC166" i="12" s="1"/>
  <c r="BD166" i="12" s="1"/>
  <c r="BE166" i="12" s="1"/>
  <c r="BF166" i="12" s="1"/>
  <c r="BG166" i="12" s="1"/>
  <c r="BH166" i="12" s="1"/>
  <c r="BI166" i="12" s="1"/>
  <c r="BJ166" i="12" s="1"/>
  <c r="BK166" i="12" s="1"/>
  <c r="BL166" i="12" s="1"/>
  <c r="BM166" i="12" s="1"/>
  <c r="BN166" i="12" s="1"/>
  <c r="Q198" i="3"/>
  <c r="R198" i="3"/>
  <c r="U428" i="3"/>
  <c r="BB332" i="12"/>
  <c r="BC332" i="12" s="1"/>
  <c r="BD332" i="12" s="1"/>
  <c r="BE332" i="12" s="1"/>
  <c r="BF332" i="12" s="1"/>
  <c r="BG332" i="12" s="1"/>
  <c r="BH332" i="12" s="1"/>
  <c r="BI332" i="12" s="1"/>
  <c r="BJ332" i="12" s="1"/>
  <c r="BK332" i="12" s="1"/>
  <c r="BL332" i="12" s="1"/>
  <c r="BM332" i="12" s="1"/>
  <c r="BN332" i="12" s="1"/>
  <c r="Q155" i="3"/>
  <c r="R155" i="3"/>
  <c r="U388" i="3"/>
  <c r="I388" i="3" s="1"/>
  <c r="V388" i="3" s="1"/>
  <c r="BB272" i="12"/>
  <c r="BC272" i="12" s="1"/>
  <c r="BD272" i="12" s="1"/>
  <c r="BE272" i="12" s="1"/>
  <c r="BF272" i="12" s="1"/>
  <c r="BG272" i="12" s="1"/>
  <c r="BH272" i="12" s="1"/>
  <c r="BI272" i="12" s="1"/>
  <c r="BJ272" i="12" s="1"/>
  <c r="BK272" i="12" s="1"/>
  <c r="BL272" i="12" s="1"/>
  <c r="BM272" i="12" s="1"/>
  <c r="BN272" i="12" s="1"/>
  <c r="R95" i="3"/>
  <c r="BB330" i="12"/>
  <c r="BC330" i="12" s="1"/>
  <c r="BD330" i="12" s="1"/>
  <c r="BE330" i="12" s="1"/>
  <c r="BF330" i="12" s="1"/>
  <c r="BG330" i="12" s="1"/>
  <c r="BH330" i="12" s="1"/>
  <c r="BI330" i="12" s="1"/>
  <c r="BJ330" i="12" s="1"/>
  <c r="BK330" i="12" s="1"/>
  <c r="BL330" i="12" s="1"/>
  <c r="BM330" i="12" s="1"/>
  <c r="BN330" i="12" s="1"/>
  <c r="U450" i="3"/>
  <c r="U33" i="3"/>
  <c r="U104" i="3"/>
  <c r="I104" i="3" s="1"/>
  <c r="V104" i="3" s="1"/>
  <c r="BB83" i="12"/>
  <c r="BC83" i="12" s="1"/>
  <c r="BD83" i="12" s="1"/>
  <c r="BE83" i="12" s="1"/>
  <c r="BF83" i="12" s="1"/>
  <c r="BG83" i="12" s="1"/>
  <c r="BH83" i="12" s="1"/>
  <c r="BI83" i="12" s="1"/>
  <c r="BJ83" i="12" s="1"/>
  <c r="BK83" i="12" s="1"/>
  <c r="BL83" i="12" s="1"/>
  <c r="BM83" i="12" s="1"/>
  <c r="BN83" i="12" s="1"/>
  <c r="U180" i="3"/>
  <c r="I180" i="3" s="1"/>
  <c r="V180" i="3" s="1"/>
  <c r="BB210" i="12"/>
  <c r="BC210" i="12" s="1"/>
  <c r="BD210" i="12" s="1"/>
  <c r="BE210" i="12" s="1"/>
  <c r="BF210" i="12" s="1"/>
  <c r="BG210" i="12" s="1"/>
  <c r="BH210" i="12" s="1"/>
  <c r="BI210" i="12" s="1"/>
  <c r="BJ210" i="12" s="1"/>
  <c r="BK210" i="12" s="1"/>
  <c r="BL210" i="12" s="1"/>
  <c r="BM210" i="12" s="1"/>
  <c r="BN210" i="12" s="1"/>
  <c r="U182" i="3"/>
  <c r="BB212" i="12"/>
  <c r="BC212" i="12" s="1"/>
  <c r="BD212" i="12" s="1"/>
  <c r="BE212" i="12" s="1"/>
  <c r="BF212" i="12" s="1"/>
  <c r="BG212" i="12" s="1"/>
  <c r="BH212" i="12" s="1"/>
  <c r="BI212" i="12" s="1"/>
  <c r="BJ212" i="12" s="1"/>
  <c r="BK212" i="12" s="1"/>
  <c r="BL212" i="12" s="1"/>
  <c r="BM212" i="12" s="1"/>
  <c r="BN212" i="12" s="1"/>
  <c r="O234" i="3"/>
  <c r="O437" i="3"/>
  <c r="Q396" i="3"/>
  <c r="R396" i="3"/>
  <c r="R141" i="3"/>
  <c r="BB369" i="12"/>
  <c r="BC369" i="12" s="1"/>
  <c r="BD369" i="12" s="1"/>
  <c r="BE369" i="12" s="1"/>
  <c r="BF369" i="12" s="1"/>
  <c r="BG369" i="12" s="1"/>
  <c r="BH369" i="12" s="1"/>
  <c r="BI369" i="12" s="1"/>
  <c r="BJ369" i="12" s="1"/>
  <c r="BK369" i="12" s="1"/>
  <c r="BL369" i="12" s="1"/>
  <c r="BM369" i="12" s="1"/>
  <c r="BN369" i="12" s="1"/>
  <c r="U471" i="3"/>
  <c r="R448" i="3"/>
  <c r="U67" i="3"/>
  <c r="BB59" i="12"/>
  <c r="BC59" i="12" s="1"/>
  <c r="BD59" i="12" s="1"/>
  <c r="BE59" i="12" s="1"/>
  <c r="BF59" i="12" s="1"/>
  <c r="BG59" i="12" s="1"/>
  <c r="BH59" i="12" s="1"/>
  <c r="BI59" i="12" s="1"/>
  <c r="BJ59" i="12" s="1"/>
  <c r="BK59" i="12" s="1"/>
  <c r="BL59" i="12" s="1"/>
  <c r="BM59" i="12" s="1"/>
  <c r="BN59" i="12" s="1"/>
  <c r="U158" i="3"/>
  <c r="BB187" i="12"/>
  <c r="BC187" i="12" s="1"/>
  <c r="BD187" i="12" s="1"/>
  <c r="BE187" i="12" s="1"/>
  <c r="BF187" i="12" s="1"/>
  <c r="BG187" i="12" s="1"/>
  <c r="BH187" i="12" s="1"/>
  <c r="BI187" i="12" s="1"/>
  <c r="BJ187" i="12" s="1"/>
  <c r="BK187" i="12" s="1"/>
  <c r="BL187" i="12" s="1"/>
  <c r="BM187" i="12" s="1"/>
  <c r="BN187" i="12" s="1"/>
  <c r="BB266" i="12"/>
  <c r="BC266" i="12" s="1"/>
  <c r="BD266" i="12" s="1"/>
  <c r="BE266" i="12" s="1"/>
  <c r="BF266" i="12" s="1"/>
  <c r="BG266" i="12" s="1"/>
  <c r="BH266" i="12" s="1"/>
  <c r="BI266" i="12" s="1"/>
  <c r="BJ266" i="12" s="1"/>
  <c r="BK266" i="12" s="1"/>
  <c r="BL266" i="12" s="1"/>
  <c r="BM266" i="12" s="1"/>
  <c r="BN266" i="12" s="1"/>
  <c r="U382" i="3"/>
  <c r="U401" i="3"/>
  <c r="I401" i="3" s="1"/>
  <c r="V401" i="3" s="1"/>
  <c r="BB282" i="12"/>
  <c r="BC282" i="12" s="1"/>
  <c r="BD282" i="12" s="1"/>
  <c r="BE282" i="12" s="1"/>
  <c r="BF282" i="12" s="1"/>
  <c r="BG282" i="12" s="1"/>
  <c r="BH282" i="12" s="1"/>
  <c r="BI282" i="12" s="1"/>
  <c r="BJ282" i="12" s="1"/>
  <c r="BK282" i="12" s="1"/>
  <c r="BL282" i="12" s="1"/>
  <c r="BM282" i="12" s="1"/>
  <c r="BN282" i="12" s="1"/>
  <c r="BB159" i="12"/>
  <c r="BC159" i="12" s="1"/>
  <c r="BD159" i="12" s="1"/>
  <c r="BE159" i="12" s="1"/>
  <c r="BF159" i="12" s="1"/>
  <c r="BG159" i="12" s="1"/>
  <c r="BH159" i="12" s="1"/>
  <c r="BI159" i="12" s="1"/>
  <c r="BJ159" i="12" s="1"/>
  <c r="BK159" i="12" s="1"/>
  <c r="BL159" i="12" s="1"/>
  <c r="BM159" i="12" s="1"/>
  <c r="BN159" i="12" s="1"/>
  <c r="U249" i="3"/>
  <c r="I249" i="3" s="1"/>
  <c r="V249" i="3" s="1"/>
  <c r="BB109" i="12"/>
  <c r="BC109" i="12" s="1"/>
  <c r="BD109" i="12" s="1"/>
  <c r="BE109" i="12" s="1"/>
  <c r="BF109" i="12" s="1"/>
  <c r="BG109" i="12" s="1"/>
  <c r="BH109" i="12" s="1"/>
  <c r="BI109" i="12" s="1"/>
  <c r="BJ109" i="12" s="1"/>
  <c r="BK109" i="12" s="1"/>
  <c r="BL109" i="12" s="1"/>
  <c r="BM109" i="12" s="1"/>
  <c r="BN109" i="12" s="1"/>
  <c r="U297" i="3"/>
  <c r="BB353" i="12"/>
  <c r="BC353" i="12" s="1"/>
  <c r="BD353" i="12" s="1"/>
  <c r="BE353" i="12" s="1"/>
  <c r="BF353" i="12" s="1"/>
  <c r="BG353" i="12" s="1"/>
  <c r="BH353" i="12" s="1"/>
  <c r="BI353" i="12" s="1"/>
  <c r="BJ353" i="12" s="1"/>
  <c r="BK353" i="12" s="1"/>
  <c r="BL353" i="12" s="1"/>
  <c r="BM353" i="12" s="1"/>
  <c r="BN353" i="12" s="1"/>
  <c r="U455" i="3"/>
  <c r="P66" i="3"/>
  <c r="Q67" i="3"/>
  <c r="R67" i="3"/>
  <c r="R400" i="3"/>
  <c r="U464" i="3"/>
  <c r="BB362" i="12"/>
  <c r="BC362" i="12" s="1"/>
  <c r="BD362" i="12" s="1"/>
  <c r="BE362" i="12" s="1"/>
  <c r="BF362" i="12" s="1"/>
  <c r="BG362" i="12" s="1"/>
  <c r="BH362" i="12" s="1"/>
  <c r="BI362" i="12" s="1"/>
  <c r="BJ362" i="12" s="1"/>
  <c r="BK362" i="12" s="1"/>
  <c r="BL362" i="12" s="1"/>
  <c r="BM362" i="12" s="1"/>
  <c r="BN362" i="12" s="1"/>
  <c r="BB120" i="12"/>
  <c r="BC120" i="12" s="1"/>
  <c r="BD120" i="12" s="1"/>
  <c r="BE120" i="12" s="1"/>
  <c r="BF120" i="12" s="1"/>
  <c r="BG120" i="12" s="1"/>
  <c r="BH120" i="12" s="1"/>
  <c r="BI120" i="12" s="1"/>
  <c r="BJ120" i="12" s="1"/>
  <c r="BK120" i="12" s="1"/>
  <c r="BL120" i="12" s="1"/>
  <c r="BM120" i="12" s="1"/>
  <c r="BN120" i="12" s="1"/>
  <c r="U323" i="3"/>
  <c r="R365" i="3"/>
  <c r="BB232" i="12"/>
  <c r="BC232" i="12" s="1"/>
  <c r="BD232" i="12" s="1"/>
  <c r="BE232" i="12" s="1"/>
  <c r="BF232" i="12" s="1"/>
  <c r="BG232" i="12" s="1"/>
  <c r="BH232" i="12" s="1"/>
  <c r="BI232" i="12" s="1"/>
  <c r="BJ232" i="12" s="1"/>
  <c r="BK232" i="12" s="1"/>
  <c r="BL232" i="12" s="1"/>
  <c r="BM232" i="12" s="1"/>
  <c r="BN232" i="12" s="1"/>
  <c r="U202" i="3"/>
  <c r="I202" i="3" s="1"/>
  <c r="V202" i="3" s="1"/>
  <c r="N7" i="3"/>
  <c r="O71" i="8" s="1"/>
  <c r="BB292" i="12"/>
  <c r="BC292" i="12" s="1"/>
  <c r="BD292" i="12" s="1"/>
  <c r="BE292" i="12" s="1"/>
  <c r="BF292" i="12" s="1"/>
  <c r="BG292" i="12" s="1"/>
  <c r="BH292" i="12" s="1"/>
  <c r="BI292" i="12" s="1"/>
  <c r="BJ292" i="12" s="1"/>
  <c r="BK292" i="12" s="1"/>
  <c r="BL292" i="12" s="1"/>
  <c r="BM292" i="12" s="1"/>
  <c r="BN292" i="12" s="1"/>
  <c r="U411" i="3"/>
  <c r="BB265" i="12"/>
  <c r="BC265" i="12" s="1"/>
  <c r="BD265" i="12" s="1"/>
  <c r="BE265" i="12" s="1"/>
  <c r="BF265" i="12" s="1"/>
  <c r="BG265" i="12" s="1"/>
  <c r="BH265" i="12" s="1"/>
  <c r="BI265" i="12" s="1"/>
  <c r="BJ265" i="12" s="1"/>
  <c r="BK265" i="12" s="1"/>
  <c r="BL265" i="12" s="1"/>
  <c r="BM265" i="12" s="1"/>
  <c r="BN265" i="12" s="1"/>
  <c r="U381" i="3"/>
  <c r="I381" i="3" s="1"/>
  <c r="V381" i="3" s="1"/>
  <c r="U477" i="3"/>
  <c r="I477" i="3" s="1"/>
  <c r="V477" i="3" s="1"/>
  <c r="BB381" i="12"/>
  <c r="BC381" i="12" s="1"/>
  <c r="BD381" i="12" s="1"/>
  <c r="BE381" i="12" s="1"/>
  <c r="BF381" i="12" s="1"/>
  <c r="BG381" i="12" s="1"/>
  <c r="BH381" i="12" s="1"/>
  <c r="BI381" i="12" s="1"/>
  <c r="BJ381" i="12" s="1"/>
  <c r="BK381" i="12" s="1"/>
  <c r="BL381" i="12" s="1"/>
  <c r="BM381" i="12" s="1"/>
  <c r="BN381" i="12" s="1"/>
  <c r="BB111" i="12"/>
  <c r="BC111" i="12" s="1"/>
  <c r="BD111" i="12" s="1"/>
  <c r="BE111" i="12" s="1"/>
  <c r="BF111" i="12" s="1"/>
  <c r="BG111" i="12" s="1"/>
  <c r="BH111" i="12" s="1"/>
  <c r="BI111" i="12" s="1"/>
  <c r="BJ111" i="12" s="1"/>
  <c r="BK111" i="12" s="1"/>
  <c r="BL111" i="12" s="1"/>
  <c r="BM111" i="12" s="1"/>
  <c r="BN111" i="12" s="1"/>
  <c r="U299" i="3"/>
  <c r="I299" i="3" s="1"/>
  <c r="V299" i="3" s="1"/>
  <c r="BB355" i="12"/>
  <c r="BC355" i="12" s="1"/>
  <c r="BD355" i="12" s="1"/>
  <c r="BE355" i="12" s="1"/>
  <c r="BF355" i="12" s="1"/>
  <c r="BG355" i="12" s="1"/>
  <c r="BH355" i="12" s="1"/>
  <c r="BI355" i="12" s="1"/>
  <c r="BJ355" i="12" s="1"/>
  <c r="BK355" i="12" s="1"/>
  <c r="BL355" i="12" s="1"/>
  <c r="BM355" i="12" s="1"/>
  <c r="BN355" i="12" s="1"/>
  <c r="U457" i="3"/>
  <c r="I457" i="3" s="1"/>
  <c r="V457" i="3" s="1"/>
  <c r="R23" i="3"/>
  <c r="R165" i="3"/>
  <c r="Q165" i="3"/>
  <c r="BB157" i="12"/>
  <c r="BC157" i="12" s="1"/>
  <c r="BD157" i="12" s="1"/>
  <c r="BE157" i="12" s="1"/>
  <c r="BF157" i="12" s="1"/>
  <c r="BG157" i="12" s="1"/>
  <c r="BH157" i="12" s="1"/>
  <c r="BI157" i="12" s="1"/>
  <c r="BJ157" i="12" s="1"/>
  <c r="BK157" i="12" s="1"/>
  <c r="BL157" i="12" s="1"/>
  <c r="BM157" i="12" s="1"/>
  <c r="BN157" i="12" s="1"/>
  <c r="U247" i="3"/>
  <c r="I247" i="3" s="1"/>
  <c r="V247" i="3" s="1"/>
  <c r="BB44" i="12"/>
  <c r="BC44" i="12" s="1"/>
  <c r="BD44" i="12" s="1"/>
  <c r="BE44" i="12" s="1"/>
  <c r="BF44" i="12" s="1"/>
  <c r="BG44" i="12" s="1"/>
  <c r="BH44" i="12" s="1"/>
  <c r="BI44" i="12" s="1"/>
  <c r="BJ44" i="12" s="1"/>
  <c r="BK44" i="12" s="1"/>
  <c r="BL44" i="12" s="1"/>
  <c r="BM44" i="12" s="1"/>
  <c r="BN44" i="12" s="1"/>
  <c r="U54" i="3"/>
  <c r="R297" i="3"/>
  <c r="Q297" i="3"/>
  <c r="U312" i="3"/>
  <c r="I312" i="3" s="1"/>
  <c r="V312" i="3" s="1"/>
  <c r="BB384" i="12"/>
  <c r="BC384" i="12" s="1"/>
  <c r="BD384" i="12" s="1"/>
  <c r="BE384" i="12" s="1"/>
  <c r="BF384" i="12" s="1"/>
  <c r="BG384" i="12" s="1"/>
  <c r="BH384" i="12" s="1"/>
  <c r="BI384" i="12" s="1"/>
  <c r="BJ384" i="12" s="1"/>
  <c r="BK384" i="12" s="1"/>
  <c r="BL384" i="12" s="1"/>
  <c r="BM384" i="12" s="1"/>
  <c r="BN384" i="12" s="1"/>
  <c r="R162" i="3"/>
  <c r="Q162" i="3"/>
  <c r="R346" i="3"/>
  <c r="U412" i="3"/>
  <c r="I412" i="3" s="1"/>
  <c r="V412" i="3" s="1"/>
  <c r="BB293" i="12"/>
  <c r="BC293" i="12" s="1"/>
  <c r="BD293" i="12" s="1"/>
  <c r="BE293" i="12" s="1"/>
  <c r="BF293" i="12" s="1"/>
  <c r="BG293" i="12" s="1"/>
  <c r="BH293" i="12" s="1"/>
  <c r="BI293" i="12" s="1"/>
  <c r="BJ293" i="12" s="1"/>
  <c r="BK293" i="12" s="1"/>
  <c r="BL293" i="12" s="1"/>
  <c r="BM293" i="12" s="1"/>
  <c r="BN293" i="12" s="1"/>
  <c r="BB29" i="12"/>
  <c r="BC29" i="12" s="1"/>
  <c r="BD29" i="12" s="1"/>
  <c r="BE29" i="12" s="1"/>
  <c r="BF29" i="12" s="1"/>
  <c r="BG29" i="12" s="1"/>
  <c r="BH29" i="12" s="1"/>
  <c r="BI29" i="12" s="1"/>
  <c r="BJ29" i="12" s="1"/>
  <c r="BK29" i="12" s="1"/>
  <c r="BL29" i="12" s="1"/>
  <c r="BM29" i="12" s="1"/>
  <c r="BN29" i="12" s="1"/>
  <c r="U43" i="3"/>
  <c r="Q26" i="3"/>
  <c r="R26" i="3"/>
  <c r="R310" i="3"/>
  <c r="BB389" i="12"/>
  <c r="BC389" i="12" s="1"/>
  <c r="BD389" i="12" s="1"/>
  <c r="BE389" i="12" s="1"/>
  <c r="BF389" i="12" s="1"/>
  <c r="BG389" i="12" s="1"/>
  <c r="BH389" i="12" s="1"/>
  <c r="BI389" i="12" s="1"/>
  <c r="BJ389" i="12" s="1"/>
  <c r="BK389" i="12" s="1"/>
  <c r="BL389" i="12" s="1"/>
  <c r="BM389" i="12" s="1"/>
  <c r="BN389" i="12" s="1"/>
  <c r="U116" i="3"/>
  <c r="I116" i="3" s="1"/>
  <c r="V116" i="3" s="1"/>
  <c r="U294" i="3"/>
  <c r="BB106" i="12"/>
  <c r="BC106" i="12" s="1"/>
  <c r="BD106" i="12" s="1"/>
  <c r="BE106" i="12" s="1"/>
  <c r="BF106" i="12" s="1"/>
  <c r="BG106" i="12" s="1"/>
  <c r="BH106" i="12" s="1"/>
  <c r="BI106" i="12" s="1"/>
  <c r="BJ106" i="12" s="1"/>
  <c r="BK106" i="12" s="1"/>
  <c r="BL106" i="12" s="1"/>
  <c r="BM106" i="12" s="1"/>
  <c r="BN106" i="12" s="1"/>
  <c r="BB318" i="12"/>
  <c r="BC318" i="12" s="1"/>
  <c r="BD318" i="12" s="1"/>
  <c r="BE318" i="12" s="1"/>
  <c r="BF318" i="12" s="1"/>
  <c r="BG318" i="12" s="1"/>
  <c r="BH318" i="12" s="1"/>
  <c r="BI318" i="12" s="1"/>
  <c r="BJ318" i="12" s="1"/>
  <c r="BK318" i="12" s="1"/>
  <c r="BL318" i="12" s="1"/>
  <c r="BM318" i="12" s="1"/>
  <c r="BN318" i="12" s="1"/>
  <c r="U425" i="3"/>
  <c r="U210" i="3"/>
  <c r="BB240" i="12"/>
  <c r="BC240" i="12" s="1"/>
  <c r="BD240" i="12" s="1"/>
  <c r="BE240" i="12" s="1"/>
  <c r="BF240" i="12" s="1"/>
  <c r="BG240" i="12" s="1"/>
  <c r="BH240" i="12" s="1"/>
  <c r="BI240" i="12" s="1"/>
  <c r="BJ240" i="12" s="1"/>
  <c r="BK240" i="12" s="1"/>
  <c r="BL240" i="12" s="1"/>
  <c r="BM240" i="12" s="1"/>
  <c r="BN240" i="12" s="1"/>
  <c r="BB181" i="12"/>
  <c r="BC181" i="12" s="1"/>
  <c r="BD181" i="12" s="1"/>
  <c r="BE181" i="12" s="1"/>
  <c r="BF181" i="12" s="1"/>
  <c r="BG181" i="12" s="1"/>
  <c r="BH181" i="12" s="1"/>
  <c r="BI181" i="12" s="1"/>
  <c r="BJ181" i="12" s="1"/>
  <c r="BK181" i="12" s="1"/>
  <c r="BL181" i="12" s="1"/>
  <c r="BM181" i="12" s="1"/>
  <c r="BN181" i="12" s="1"/>
  <c r="U152" i="3"/>
  <c r="R306" i="3"/>
  <c r="P305" i="3"/>
  <c r="R305" i="3" s="1"/>
  <c r="U242" i="3"/>
  <c r="BB152" i="12"/>
  <c r="BC152" i="12" s="1"/>
  <c r="BD152" i="12" s="1"/>
  <c r="BE152" i="12" s="1"/>
  <c r="BF152" i="12" s="1"/>
  <c r="BG152" i="12" s="1"/>
  <c r="BH152" i="12" s="1"/>
  <c r="BI152" i="12" s="1"/>
  <c r="BJ152" i="12" s="1"/>
  <c r="BK152" i="12" s="1"/>
  <c r="BL152" i="12" s="1"/>
  <c r="BM152" i="12" s="1"/>
  <c r="BN152" i="12" s="1"/>
  <c r="BB237" i="12"/>
  <c r="BC237" i="12" s="1"/>
  <c r="BD237" i="12" s="1"/>
  <c r="BE237" i="12" s="1"/>
  <c r="BF237" i="12" s="1"/>
  <c r="BG237" i="12" s="1"/>
  <c r="BH237" i="12" s="1"/>
  <c r="BI237" i="12" s="1"/>
  <c r="BJ237" i="12" s="1"/>
  <c r="BK237" i="12" s="1"/>
  <c r="BL237" i="12" s="1"/>
  <c r="BM237" i="12" s="1"/>
  <c r="BN237" i="12" s="1"/>
  <c r="U207" i="3"/>
  <c r="R407" i="3"/>
  <c r="R46" i="3"/>
  <c r="U196" i="3"/>
  <c r="BB226" i="12"/>
  <c r="BC226" i="12" s="1"/>
  <c r="BD226" i="12" s="1"/>
  <c r="BE226" i="12" s="1"/>
  <c r="BF226" i="12" s="1"/>
  <c r="BG226" i="12" s="1"/>
  <c r="BH226" i="12" s="1"/>
  <c r="BI226" i="12" s="1"/>
  <c r="BJ226" i="12" s="1"/>
  <c r="BK226" i="12" s="1"/>
  <c r="BL226" i="12" s="1"/>
  <c r="BM226" i="12" s="1"/>
  <c r="BN226" i="12" s="1"/>
  <c r="U70" i="3"/>
  <c r="I70" i="3" s="1"/>
  <c r="V70" i="3" s="1"/>
  <c r="BB62" i="12"/>
  <c r="BC62" i="12" s="1"/>
  <c r="BD62" i="12" s="1"/>
  <c r="BE62" i="12" s="1"/>
  <c r="BF62" i="12" s="1"/>
  <c r="BG62" i="12" s="1"/>
  <c r="BH62" i="12" s="1"/>
  <c r="BI62" i="12" s="1"/>
  <c r="BJ62" i="12" s="1"/>
  <c r="BK62" i="12" s="1"/>
  <c r="BL62" i="12" s="1"/>
  <c r="BM62" i="12" s="1"/>
  <c r="BN62" i="12" s="1"/>
  <c r="BB199" i="12"/>
  <c r="BC199" i="12" s="1"/>
  <c r="BD199" i="12" s="1"/>
  <c r="BE199" i="12" s="1"/>
  <c r="BF199" i="12" s="1"/>
  <c r="BG199" i="12" s="1"/>
  <c r="BH199" i="12" s="1"/>
  <c r="BI199" i="12" s="1"/>
  <c r="BJ199" i="12" s="1"/>
  <c r="BK199" i="12" s="1"/>
  <c r="BL199" i="12" s="1"/>
  <c r="BM199" i="12" s="1"/>
  <c r="BN199" i="12" s="1"/>
  <c r="U127" i="3"/>
  <c r="I127" i="3" s="1"/>
  <c r="V127" i="3" s="1"/>
  <c r="BB360" i="12"/>
  <c r="BC360" i="12" s="1"/>
  <c r="BD360" i="12" s="1"/>
  <c r="BE360" i="12" s="1"/>
  <c r="BF360" i="12" s="1"/>
  <c r="BG360" i="12" s="1"/>
  <c r="BH360" i="12" s="1"/>
  <c r="BI360" i="12" s="1"/>
  <c r="BJ360" i="12" s="1"/>
  <c r="BK360" i="12" s="1"/>
  <c r="BL360" i="12" s="1"/>
  <c r="BM360" i="12" s="1"/>
  <c r="BN360" i="12" s="1"/>
  <c r="U462" i="3"/>
  <c r="I462" i="3" s="1"/>
  <c r="V462" i="3" s="1"/>
  <c r="U117" i="3"/>
  <c r="I117" i="3" s="1"/>
  <c r="V117" i="3" s="1"/>
  <c r="BB390" i="12"/>
  <c r="BC390" i="12" s="1"/>
  <c r="BD390" i="12" s="1"/>
  <c r="BE390" i="12" s="1"/>
  <c r="BF390" i="12" s="1"/>
  <c r="BG390" i="12" s="1"/>
  <c r="BH390" i="12" s="1"/>
  <c r="BI390" i="12" s="1"/>
  <c r="BJ390" i="12" s="1"/>
  <c r="BK390" i="12" s="1"/>
  <c r="BL390" i="12" s="1"/>
  <c r="BM390" i="12" s="1"/>
  <c r="BN390" i="12" s="1"/>
  <c r="Q70" i="3"/>
  <c r="R70" i="3"/>
  <c r="Q409" i="3"/>
  <c r="R409" i="3"/>
  <c r="U433" i="3"/>
  <c r="BB338" i="12"/>
  <c r="BC338" i="12" s="1"/>
  <c r="BD338" i="12" s="1"/>
  <c r="BE338" i="12" s="1"/>
  <c r="BF338" i="12" s="1"/>
  <c r="BG338" i="12" s="1"/>
  <c r="BH338" i="12" s="1"/>
  <c r="BI338" i="12" s="1"/>
  <c r="BJ338" i="12" s="1"/>
  <c r="BK338" i="12" s="1"/>
  <c r="BL338" i="12" s="1"/>
  <c r="BM338" i="12" s="1"/>
  <c r="BN338" i="12" s="1"/>
  <c r="U34" i="3"/>
  <c r="BB19" i="12"/>
  <c r="BC19" i="12" s="1"/>
  <c r="BD19" i="12" s="1"/>
  <c r="BE19" i="12" s="1"/>
  <c r="BF19" i="12" s="1"/>
  <c r="BG19" i="12" s="1"/>
  <c r="BH19" i="12" s="1"/>
  <c r="BI19" i="12" s="1"/>
  <c r="BJ19" i="12" s="1"/>
  <c r="BK19" i="12" s="1"/>
  <c r="BL19" i="12" s="1"/>
  <c r="BM19" i="12" s="1"/>
  <c r="BN19" i="12" s="1"/>
  <c r="U84" i="3"/>
  <c r="I84" i="3" s="1"/>
  <c r="V84" i="3" s="1"/>
  <c r="BB76" i="12"/>
  <c r="BC76" i="12" s="1"/>
  <c r="BD76" i="12" s="1"/>
  <c r="BE76" i="12" s="1"/>
  <c r="BF76" i="12" s="1"/>
  <c r="BG76" i="12" s="1"/>
  <c r="BH76" i="12" s="1"/>
  <c r="BI76" i="12" s="1"/>
  <c r="BJ76" i="12" s="1"/>
  <c r="BK76" i="12" s="1"/>
  <c r="BL76" i="12" s="1"/>
  <c r="BM76" i="12" s="1"/>
  <c r="BN76" i="12" s="1"/>
  <c r="R349" i="3"/>
  <c r="BB334" i="12"/>
  <c r="BC334" i="12" s="1"/>
  <c r="BD334" i="12" s="1"/>
  <c r="BE334" i="12" s="1"/>
  <c r="BF334" i="12" s="1"/>
  <c r="BG334" i="12" s="1"/>
  <c r="BH334" i="12" s="1"/>
  <c r="BI334" i="12" s="1"/>
  <c r="BJ334" i="12" s="1"/>
  <c r="BK334" i="12" s="1"/>
  <c r="BL334" i="12" s="1"/>
  <c r="BM334" i="12" s="1"/>
  <c r="BN334" i="12" s="1"/>
  <c r="U430" i="3"/>
  <c r="I430" i="3" s="1"/>
  <c r="V430" i="3" s="1"/>
  <c r="BB46" i="12"/>
  <c r="BC46" i="12" s="1"/>
  <c r="BD46" i="12" s="1"/>
  <c r="BE46" i="12" s="1"/>
  <c r="BF46" i="12" s="1"/>
  <c r="BG46" i="12" s="1"/>
  <c r="BH46" i="12" s="1"/>
  <c r="BI46" i="12" s="1"/>
  <c r="BJ46" i="12" s="1"/>
  <c r="BK46" i="12" s="1"/>
  <c r="BL46" i="12" s="1"/>
  <c r="BM46" i="12" s="1"/>
  <c r="BN46" i="12" s="1"/>
  <c r="U56" i="3"/>
  <c r="BB376" i="12"/>
  <c r="BC376" i="12" s="1"/>
  <c r="BD376" i="12" s="1"/>
  <c r="BE376" i="12" s="1"/>
  <c r="BF376" i="12" s="1"/>
  <c r="BG376" i="12" s="1"/>
  <c r="BH376" i="12" s="1"/>
  <c r="BI376" i="12" s="1"/>
  <c r="BJ376" i="12" s="1"/>
  <c r="BK376" i="12" s="1"/>
  <c r="BL376" i="12" s="1"/>
  <c r="BM376" i="12" s="1"/>
  <c r="BN376" i="12" s="1"/>
  <c r="U234" i="3"/>
  <c r="U437" i="3"/>
  <c r="Q335" i="3"/>
  <c r="R335" i="3"/>
  <c r="Q193" i="3"/>
  <c r="R193" i="3"/>
  <c r="O233" i="3"/>
  <c r="O436" i="3"/>
  <c r="R255" i="3"/>
  <c r="Q255" i="3"/>
  <c r="R348" i="3"/>
  <c r="Q348" i="3"/>
  <c r="R313" i="3"/>
  <c r="BB205" i="12"/>
  <c r="BC205" i="12" s="1"/>
  <c r="BD205" i="12" s="1"/>
  <c r="BE205" i="12" s="1"/>
  <c r="BF205" i="12" s="1"/>
  <c r="BG205" i="12" s="1"/>
  <c r="BH205" i="12" s="1"/>
  <c r="BI205" i="12" s="1"/>
  <c r="BJ205" i="12" s="1"/>
  <c r="BK205" i="12" s="1"/>
  <c r="BL205" i="12" s="1"/>
  <c r="BM205" i="12" s="1"/>
  <c r="BN205" i="12" s="1"/>
  <c r="U175" i="3"/>
  <c r="I175" i="3" s="1"/>
  <c r="V175" i="3" s="1"/>
  <c r="R452" i="3"/>
  <c r="U213" i="3"/>
  <c r="I213" i="3" s="1"/>
  <c r="V213" i="3" s="1"/>
  <c r="BB243" i="12"/>
  <c r="BC243" i="12" s="1"/>
  <c r="BD243" i="12" s="1"/>
  <c r="BE243" i="12" s="1"/>
  <c r="BF243" i="12" s="1"/>
  <c r="BG243" i="12" s="1"/>
  <c r="BH243" i="12" s="1"/>
  <c r="BI243" i="12" s="1"/>
  <c r="BJ243" i="12" s="1"/>
  <c r="BK243" i="12" s="1"/>
  <c r="BL243" i="12" s="1"/>
  <c r="BM243" i="12" s="1"/>
  <c r="BN243" i="12" s="1"/>
  <c r="U40" i="3"/>
  <c r="BB26" i="12"/>
  <c r="BC26" i="12" s="1"/>
  <c r="BD26" i="12" s="1"/>
  <c r="BE26" i="12" s="1"/>
  <c r="BF26" i="12" s="1"/>
  <c r="BG26" i="12" s="1"/>
  <c r="BH26" i="12" s="1"/>
  <c r="BI26" i="12" s="1"/>
  <c r="BJ26" i="12" s="1"/>
  <c r="BK26" i="12" s="1"/>
  <c r="BL26" i="12" s="1"/>
  <c r="BM26" i="12" s="1"/>
  <c r="BN26" i="12" s="1"/>
  <c r="U186" i="3"/>
  <c r="BB216" i="12"/>
  <c r="BC216" i="12" s="1"/>
  <c r="BD216" i="12" s="1"/>
  <c r="BE216" i="12" s="1"/>
  <c r="BF216" i="12" s="1"/>
  <c r="BG216" i="12" s="1"/>
  <c r="BH216" i="12" s="1"/>
  <c r="BI216" i="12" s="1"/>
  <c r="BJ216" i="12" s="1"/>
  <c r="BK216" i="12" s="1"/>
  <c r="BL216" i="12" s="1"/>
  <c r="BM216" i="12" s="1"/>
  <c r="BN216" i="12" s="1"/>
  <c r="Q372" i="3"/>
  <c r="R372" i="3"/>
  <c r="U443" i="3"/>
  <c r="I443" i="3" s="1"/>
  <c r="V443" i="3" s="1"/>
  <c r="BB312" i="12"/>
  <c r="BC312" i="12" s="1"/>
  <c r="BD312" i="12" s="1"/>
  <c r="BE312" i="12" s="1"/>
  <c r="BF312" i="12" s="1"/>
  <c r="BG312" i="12" s="1"/>
  <c r="BH312" i="12" s="1"/>
  <c r="BI312" i="12" s="1"/>
  <c r="BJ312" i="12" s="1"/>
  <c r="BK312" i="12" s="1"/>
  <c r="BL312" i="12" s="1"/>
  <c r="BM312" i="12" s="1"/>
  <c r="BN312" i="12" s="1"/>
  <c r="U290" i="3"/>
  <c r="BB105" i="12"/>
  <c r="BC105" i="12" s="1"/>
  <c r="BD105" i="12" s="1"/>
  <c r="BE105" i="12" s="1"/>
  <c r="BF105" i="12" s="1"/>
  <c r="BG105" i="12" s="1"/>
  <c r="BH105" i="12" s="1"/>
  <c r="BI105" i="12" s="1"/>
  <c r="BJ105" i="12" s="1"/>
  <c r="BK105" i="12" s="1"/>
  <c r="BL105" i="12" s="1"/>
  <c r="BM105" i="12" s="1"/>
  <c r="BN105" i="12" s="1"/>
  <c r="BB352" i="12"/>
  <c r="BC352" i="12" s="1"/>
  <c r="BD352" i="12" s="1"/>
  <c r="BE352" i="12" s="1"/>
  <c r="BF352" i="12" s="1"/>
  <c r="BG352" i="12" s="1"/>
  <c r="BH352" i="12" s="1"/>
  <c r="BI352" i="12" s="1"/>
  <c r="BJ352" i="12" s="1"/>
  <c r="BK352" i="12" s="1"/>
  <c r="BL352" i="12" s="1"/>
  <c r="BM352" i="12" s="1"/>
  <c r="BN352" i="12" s="1"/>
  <c r="U454" i="3"/>
  <c r="I454" i="3" s="1"/>
  <c r="V454" i="3" s="1"/>
  <c r="R375" i="3"/>
  <c r="U153" i="3"/>
  <c r="I153" i="3" s="1"/>
  <c r="V153" i="3" s="1"/>
  <c r="BB182" i="12"/>
  <c r="BC182" i="12" s="1"/>
  <c r="BD182" i="12" s="1"/>
  <c r="BE182" i="12" s="1"/>
  <c r="BF182" i="12" s="1"/>
  <c r="BG182" i="12" s="1"/>
  <c r="BH182" i="12" s="1"/>
  <c r="BI182" i="12" s="1"/>
  <c r="BJ182" i="12" s="1"/>
  <c r="BK182" i="12" s="1"/>
  <c r="BL182" i="12" s="1"/>
  <c r="BM182" i="12" s="1"/>
  <c r="BN182" i="12" s="1"/>
  <c r="Q324" i="3"/>
  <c r="R324" i="3"/>
  <c r="Q76" i="3"/>
  <c r="R76" i="3"/>
  <c r="R194" i="3"/>
  <c r="Q277" i="3"/>
  <c r="R277" i="3"/>
  <c r="U364" i="3"/>
  <c r="I364" i="3" s="1"/>
  <c r="V364" i="3" s="1"/>
  <c r="BB91" i="12"/>
  <c r="BC91" i="12" s="1"/>
  <c r="BD91" i="12" s="1"/>
  <c r="BE91" i="12" s="1"/>
  <c r="BF91" i="12" s="1"/>
  <c r="BG91" i="12" s="1"/>
  <c r="BH91" i="12" s="1"/>
  <c r="BI91" i="12" s="1"/>
  <c r="BJ91" i="12" s="1"/>
  <c r="BK91" i="12" s="1"/>
  <c r="BL91" i="12" s="1"/>
  <c r="BM91" i="12" s="1"/>
  <c r="BN91" i="12" s="1"/>
  <c r="BB315" i="12"/>
  <c r="BC315" i="12" s="1"/>
  <c r="BD315" i="12" s="1"/>
  <c r="BE315" i="12" s="1"/>
  <c r="BF315" i="12" s="1"/>
  <c r="BG315" i="12" s="1"/>
  <c r="BH315" i="12" s="1"/>
  <c r="BI315" i="12" s="1"/>
  <c r="BJ315" i="12" s="1"/>
  <c r="BK315" i="12" s="1"/>
  <c r="BL315" i="12" s="1"/>
  <c r="BM315" i="12" s="1"/>
  <c r="BN315" i="12" s="1"/>
  <c r="U422" i="3"/>
  <c r="U390" i="3"/>
  <c r="I390" i="3" s="1"/>
  <c r="V390" i="3" s="1"/>
  <c r="BB274" i="12"/>
  <c r="BC274" i="12" s="1"/>
  <c r="BD274" i="12" s="1"/>
  <c r="BE274" i="12" s="1"/>
  <c r="BF274" i="12" s="1"/>
  <c r="BG274" i="12" s="1"/>
  <c r="BH274" i="12" s="1"/>
  <c r="BI274" i="12" s="1"/>
  <c r="BJ274" i="12" s="1"/>
  <c r="BK274" i="12" s="1"/>
  <c r="BL274" i="12" s="1"/>
  <c r="BM274" i="12" s="1"/>
  <c r="BN274" i="12" s="1"/>
  <c r="U302" i="3"/>
  <c r="I302" i="3" s="1"/>
  <c r="V302" i="3" s="1"/>
  <c r="BB143" i="12"/>
  <c r="BC143" i="12" s="1"/>
  <c r="BD143" i="12" s="1"/>
  <c r="BE143" i="12" s="1"/>
  <c r="BF143" i="12" s="1"/>
  <c r="BG143" i="12" s="1"/>
  <c r="BH143" i="12" s="1"/>
  <c r="BI143" i="12" s="1"/>
  <c r="BJ143" i="12" s="1"/>
  <c r="BK143" i="12" s="1"/>
  <c r="BL143" i="12" s="1"/>
  <c r="BM143" i="12" s="1"/>
  <c r="BN143" i="12" s="1"/>
  <c r="BB377" i="12"/>
  <c r="BC377" i="12" s="1"/>
  <c r="BD377" i="12" s="1"/>
  <c r="BE377" i="12" s="1"/>
  <c r="BF377" i="12" s="1"/>
  <c r="BG377" i="12" s="1"/>
  <c r="BH377" i="12" s="1"/>
  <c r="BI377" i="12" s="1"/>
  <c r="BJ377" i="12" s="1"/>
  <c r="BK377" i="12" s="1"/>
  <c r="BL377" i="12" s="1"/>
  <c r="BM377" i="12" s="1"/>
  <c r="BN377" i="12" s="1"/>
  <c r="U475" i="3"/>
  <c r="I475" i="3" s="1"/>
  <c r="V475" i="3" s="1"/>
  <c r="BB368" i="12"/>
  <c r="BC368" i="12" s="1"/>
  <c r="BD368" i="12" s="1"/>
  <c r="BE368" i="12" s="1"/>
  <c r="BF368" i="12" s="1"/>
  <c r="BG368" i="12" s="1"/>
  <c r="BH368" i="12" s="1"/>
  <c r="BI368" i="12" s="1"/>
  <c r="BJ368" i="12" s="1"/>
  <c r="BK368" i="12" s="1"/>
  <c r="BL368" i="12" s="1"/>
  <c r="BM368" i="12" s="1"/>
  <c r="BN368" i="12" s="1"/>
  <c r="U470" i="3"/>
  <c r="I470" i="3" s="1"/>
  <c r="V470" i="3" s="1"/>
  <c r="H72" i="5"/>
  <c r="H62" i="5"/>
  <c r="R474" i="3"/>
  <c r="Q474" i="3"/>
  <c r="BB151" i="12"/>
  <c r="BC151" i="12" s="1"/>
  <c r="BD151" i="12" s="1"/>
  <c r="BE151" i="12" s="1"/>
  <c r="BF151" i="12" s="1"/>
  <c r="BG151" i="12" s="1"/>
  <c r="BH151" i="12" s="1"/>
  <c r="BI151" i="12" s="1"/>
  <c r="BJ151" i="12" s="1"/>
  <c r="BK151" i="12" s="1"/>
  <c r="BL151" i="12" s="1"/>
  <c r="BM151" i="12" s="1"/>
  <c r="BN151" i="12" s="1"/>
  <c r="U241" i="3"/>
  <c r="U61" i="3"/>
  <c r="I61" i="3" s="1"/>
  <c r="V61" i="3" s="1"/>
  <c r="BB53" i="12"/>
  <c r="BC53" i="12" s="1"/>
  <c r="BD53" i="12" s="1"/>
  <c r="BE53" i="12" s="1"/>
  <c r="BF53" i="12" s="1"/>
  <c r="BG53" i="12" s="1"/>
  <c r="BH53" i="12" s="1"/>
  <c r="BI53" i="12" s="1"/>
  <c r="BJ53" i="12" s="1"/>
  <c r="BK53" i="12" s="1"/>
  <c r="BL53" i="12" s="1"/>
  <c r="BM53" i="12" s="1"/>
  <c r="BN53" i="12" s="1"/>
  <c r="R163" i="3"/>
  <c r="Q163" i="3"/>
  <c r="Q477" i="3"/>
  <c r="R477" i="3"/>
  <c r="R38" i="3"/>
  <c r="U146" i="3"/>
  <c r="BB175" i="12"/>
  <c r="BC175" i="12" s="1"/>
  <c r="BD175" i="12" s="1"/>
  <c r="BE175" i="12" s="1"/>
  <c r="BF175" i="12" s="1"/>
  <c r="BG175" i="12" s="1"/>
  <c r="BH175" i="12" s="1"/>
  <c r="BI175" i="12" s="1"/>
  <c r="BJ175" i="12" s="1"/>
  <c r="BK175" i="12" s="1"/>
  <c r="BL175" i="12" s="1"/>
  <c r="BM175" i="12" s="1"/>
  <c r="BN175" i="12" s="1"/>
  <c r="R61" i="3"/>
  <c r="Q61" i="3"/>
  <c r="R148" i="3"/>
  <c r="Q262" i="3"/>
  <c r="R262" i="3"/>
  <c r="R307" i="3"/>
  <c r="R226" i="3"/>
  <c r="Q361" i="3"/>
  <c r="R361" i="3"/>
  <c r="Q381" i="3"/>
  <c r="R381" i="3"/>
  <c r="Q223" i="3"/>
  <c r="R223" i="3"/>
  <c r="R20" i="3"/>
  <c r="H68" i="5"/>
  <c r="H85" i="5"/>
  <c r="H18" i="5"/>
  <c r="Q174" i="3"/>
  <c r="R174" i="3"/>
  <c r="H71" i="5"/>
  <c r="R58" i="3"/>
  <c r="BB134" i="12"/>
  <c r="BC134" i="12" s="1"/>
  <c r="BD134" i="12" s="1"/>
  <c r="BE134" i="12" s="1"/>
  <c r="BF134" i="12" s="1"/>
  <c r="BG134" i="12" s="1"/>
  <c r="BH134" i="12" s="1"/>
  <c r="BI134" i="12" s="1"/>
  <c r="BJ134" i="12" s="1"/>
  <c r="BK134" i="12" s="1"/>
  <c r="BL134" i="12" s="1"/>
  <c r="BM134" i="12" s="1"/>
  <c r="BN134" i="12" s="1"/>
  <c r="U350" i="3"/>
  <c r="I350" i="3" s="1"/>
  <c r="V350" i="3" s="1"/>
  <c r="BB310" i="12"/>
  <c r="BC310" i="12" s="1"/>
  <c r="BD310" i="12" s="1"/>
  <c r="BE310" i="12" s="1"/>
  <c r="BF310" i="12" s="1"/>
  <c r="BG310" i="12" s="1"/>
  <c r="BH310" i="12" s="1"/>
  <c r="BI310" i="12" s="1"/>
  <c r="BJ310" i="12" s="1"/>
  <c r="BK310" i="12" s="1"/>
  <c r="BL310" i="12" s="1"/>
  <c r="BM310" i="12" s="1"/>
  <c r="BN310" i="12" s="1"/>
  <c r="U441" i="3"/>
  <c r="I441" i="3" s="1"/>
  <c r="V441" i="3" s="1"/>
  <c r="R453" i="3"/>
  <c r="BB108" i="12"/>
  <c r="BC108" i="12" s="1"/>
  <c r="BD108" i="12" s="1"/>
  <c r="BE108" i="12" s="1"/>
  <c r="BF108" i="12" s="1"/>
  <c r="BG108" i="12" s="1"/>
  <c r="BH108" i="12" s="1"/>
  <c r="BI108" i="12" s="1"/>
  <c r="BJ108" i="12" s="1"/>
  <c r="BK108" i="12" s="1"/>
  <c r="BL108" i="12" s="1"/>
  <c r="BM108" i="12" s="1"/>
  <c r="BN108" i="12" s="1"/>
  <c r="U296" i="3"/>
  <c r="U72" i="3"/>
  <c r="BB64" i="12"/>
  <c r="BC64" i="12" s="1"/>
  <c r="BD64" i="12" s="1"/>
  <c r="BE64" i="12" s="1"/>
  <c r="BF64" i="12" s="1"/>
  <c r="BG64" i="12" s="1"/>
  <c r="BH64" i="12" s="1"/>
  <c r="BI64" i="12" s="1"/>
  <c r="BJ64" i="12" s="1"/>
  <c r="BK64" i="12" s="1"/>
  <c r="BL64" i="12" s="1"/>
  <c r="BM64" i="12" s="1"/>
  <c r="BN64" i="12" s="1"/>
  <c r="Q82" i="3"/>
  <c r="R82" i="3"/>
  <c r="U327" i="3"/>
  <c r="BB122" i="12"/>
  <c r="BC122" i="12" s="1"/>
  <c r="BD122" i="12" s="1"/>
  <c r="BE122" i="12" s="1"/>
  <c r="BF122" i="12" s="1"/>
  <c r="BG122" i="12" s="1"/>
  <c r="BH122" i="12" s="1"/>
  <c r="BI122" i="12" s="1"/>
  <c r="BJ122" i="12" s="1"/>
  <c r="BK122" i="12" s="1"/>
  <c r="BL122" i="12" s="1"/>
  <c r="BM122" i="12" s="1"/>
  <c r="BN122" i="12" s="1"/>
  <c r="BB307" i="12"/>
  <c r="BC307" i="12" s="1"/>
  <c r="BD307" i="12" s="1"/>
  <c r="BE307" i="12" s="1"/>
  <c r="BF307" i="12" s="1"/>
  <c r="BG307" i="12" s="1"/>
  <c r="BH307" i="12" s="1"/>
  <c r="BI307" i="12" s="1"/>
  <c r="BJ307" i="12" s="1"/>
  <c r="BK307" i="12" s="1"/>
  <c r="BL307" i="12" s="1"/>
  <c r="BM307" i="12" s="1"/>
  <c r="BN307" i="12" s="1"/>
  <c r="U375" i="3"/>
  <c r="U81" i="3"/>
  <c r="BB73" i="12"/>
  <c r="BC73" i="12" s="1"/>
  <c r="BD73" i="12" s="1"/>
  <c r="BE73" i="12" s="1"/>
  <c r="BF73" i="12" s="1"/>
  <c r="BG73" i="12" s="1"/>
  <c r="BH73" i="12" s="1"/>
  <c r="BI73" i="12" s="1"/>
  <c r="BJ73" i="12" s="1"/>
  <c r="BK73" i="12" s="1"/>
  <c r="BL73" i="12" s="1"/>
  <c r="BM73" i="12" s="1"/>
  <c r="BN73" i="12" s="1"/>
  <c r="BB100" i="12"/>
  <c r="BC100" i="12" s="1"/>
  <c r="BD100" i="12" s="1"/>
  <c r="BE100" i="12" s="1"/>
  <c r="BF100" i="12" s="1"/>
  <c r="BG100" i="12" s="1"/>
  <c r="BH100" i="12" s="1"/>
  <c r="BI100" i="12" s="1"/>
  <c r="BJ100" i="12" s="1"/>
  <c r="BK100" i="12" s="1"/>
  <c r="BL100" i="12" s="1"/>
  <c r="BM100" i="12" s="1"/>
  <c r="BN100" i="12" s="1"/>
  <c r="U281" i="3"/>
  <c r="R410" i="3"/>
  <c r="R178" i="3"/>
  <c r="Q178" i="3"/>
  <c r="BB322" i="12"/>
  <c r="BC322" i="12" s="1"/>
  <c r="BD322" i="12" s="1"/>
  <c r="BE322" i="12" s="1"/>
  <c r="BF322" i="12" s="1"/>
  <c r="BG322" i="12" s="1"/>
  <c r="BH322" i="12" s="1"/>
  <c r="BI322" i="12" s="1"/>
  <c r="BJ322" i="12" s="1"/>
  <c r="BK322" i="12" s="1"/>
  <c r="BL322" i="12" s="1"/>
  <c r="BM322" i="12" s="1"/>
  <c r="BN322" i="12" s="1"/>
  <c r="U447" i="3"/>
  <c r="BB4" i="12"/>
  <c r="BC4" i="12" s="1"/>
  <c r="BD4" i="12" s="1"/>
  <c r="BE4" i="12" s="1"/>
  <c r="BF4" i="12" s="1"/>
  <c r="BG4" i="12" s="1"/>
  <c r="BH4" i="12" s="1"/>
  <c r="BI4" i="12" s="1"/>
  <c r="BJ4" i="12" s="1"/>
  <c r="BK4" i="12" s="1"/>
  <c r="BL4" i="12" s="1"/>
  <c r="BM4" i="12" s="1"/>
  <c r="BN4" i="12" s="1"/>
  <c r="U18" i="3"/>
  <c r="R52" i="3"/>
  <c r="BB268" i="12"/>
  <c r="BC268" i="12" s="1"/>
  <c r="BD268" i="12" s="1"/>
  <c r="BE268" i="12" s="1"/>
  <c r="BF268" i="12" s="1"/>
  <c r="BG268" i="12" s="1"/>
  <c r="BH268" i="12" s="1"/>
  <c r="BI268" i="12" s="1"/>
  <c r="BJ268" i="12" s="1"/>
  <c r="BK268" i="12" s="1"/>
  <c r="BL268" i="12" s="1"/>
  <c r="BM268" i="12" s="1"/>
  <c r="BN268" i="12" s="1"/>
  <c r="U384" i="3"/>
  <c r="R18" i="3"/>
  <c r="R370" i="3"/>
  <c r="Q370" i="3"/>
  <c r="BB340" i="12"/>
  <c r="BC340" i="12" s="1"/>
  <c r="BD340" i="12" s="1"/>
  <c r="BE340" i="12" s="1"/>
  <c r="BF340" i="12" s="1"/>
  <c r="BG340" i="12" s="1"/>
  <c r="BH340" i="12" s="1"/>
  <c r="BI340" i="12" s="1"/>
  <c r="BJ340" i="12" s="1"/>
  <c r="BK340" i="12" s="1"/>
  <c r="BL340" i="12" s="1"/>
  <c r="BM340" i="12" s="1"/>
  <c r="BN340" i="12" s="1"/>
  <c r="U435" i="3"/>
  <c r="I435" i="3" s="1"/>
  <c r="V435" i="3" s="1"/>
  <c r="U200" i="3"/>
  <c r="BB230" i="12"/>
  <c r="BC230" i="12" s="1"/>
  <c r="BD230" i="12" s="1"/>
  <c r="BE230" i="12" s="1"/>
  <c r="BF230" i="12" s="1"/>
  <c r="BG230" i="12" s="1"/>
  <c r="BH230" i="12" s="1"/>
  <c r="BI230" i="12" s="1"/>
  <c r="BJ230" i="12" s="1"/>
  <c r="BK230" i="12" s="1"/>
  <c r="BL230" i="12" s="1"/>
  <c r="BM230" i="12" s="1"/>
  <c r="BN230" i="12" s="1"/>
  <c r="BB276" i="12"/>
  <c r="BC276" i="12" s="1"/>
  <c r="BD276" i="12" s="1"/>
  <c r="BE276" i="12" s="1"/>
  <c r="BF276" i="12" s="1"/>
  <c r="BG276" i="12" s="1"/>
  <c r="BH276" i="12" s="1"/>
  <c r="BI276" i="12" s="1"/>
  <c r="BJ276" i="12" s="1"/>
  <c r="BK276" i="12" s="1"/>
  <c r="BL276" i="12" s="1"/>
  <c r="BM276" i="12" s="1"/>
  <c r="BN276" i="12" s="1"/>
  <c r="U392" i="3"/>
  <c r="I392" i="3" s="1"/>
  <c r="V392" i="3" s="1"/>
  <c r="BB225" i="12"/>
  <c r="BC225" i="12" s="1"/>
  <c r="BD225" i="12" s="1"/>
  <c r="BE225" i="12" s="1"/>
  <c r="BF225" i="12" s="1"/>
  <c r="BG225" i="12" s="1"/>
  <c r="BH225" i="12" s="1"/>
  <c r="BI225" i="12" s="1"/>
  <c r="BJ225" i="12" s="1"/>
  <c r="BK225" i="12" s="1"/>
  <c r="BL225" i="12" s="1"/>
  <c r="BM225" i="12" s="1"/>
  <c r="BN225" i="12" s="1"/>
  <c r="U195" i="3"/>
  <c r="BB295" i="12"/>
  <c r="BC295" i="12" s="1"/>
  <c r="BD295" i="12" s="1"/>
  <c r="BE295" i="12" s="1"/>
  <c r="BF295" i="12" s="1"/>
  <c r="BG295" i="12" s="1"/>
  <c r="BH295" i="12" s="1"/>
  <c r="BI295" i="12" s="1"/>
  <c r="BJ295" i="12" s="1"/>
  <c r="BK295" i="12" s="1"/>
  <c r="BL295" i="12" s="1"/>
  <c r="BM295" i="12" s="1"/>
  <c r="BN295" i="12" s="1"/>
  <c r="U414" i="3"/>
  <c r="BB51" i="12"/>
  <c r="BC51" i="12" s="1"/>
  <c r="BD51" i="12" s="1"/>
  <c r="BE51" i="12" s="1"/>
  <c r="BF51" i="12" s="1"/>
  <c r="BG51" i="12" s="1"/>
  <c r="BH51" i="12" s="1"/>
  <c r="BI51" i="12" s="1"/>
  <c r="BJ51" i="12" s="1"/>
  <c r="BK51" i="12" s="1"/>
  <c r="BL51" i="12" s="1"/>
  <c r="BM51" i="12" s="1"/>
  <c r="BN51" i="12" s="1"/>
  <c r="U98" i="3"/>
  <c r="R475" i="3"/>
  <c r="Q475" i="3"/>
  <c r="U129" i="3"/>
  <c r="BB201" i="12"/>
  <c r="BC201" i="12" s="1"/>
  <c r="BD201" i="12" s="1"/>
  <c r="BE201" i="12" s="1"/>
  <c r="BF201" i="12" s="1"/>
  <c r="BG201" i="12" s="1"/>
  <c r="BH201" i="12" s="1"/>
  <c r="BI201" i="12" s="1"/>
  <c r="BJ201" i="12" s="1"/>
  <c r="BK201" i="12" s="1"/>
  <c r="BL201" i="12" s="1"/>
  <c r="BM201" i="12" s="1"/>
  <c r="BN201" i="12" s="1"/>
  <c r="R392" i="3"/>
  <c r="Q392" i="3"/>
  <c r="R299" i="3"/>
  <c r="Q299" i="3"/>
  <c r="BB301" i="12"/>
  <c r="BC301" i="12" s="1"/>
  <c r="BD301" i="12" s="1"/>
  <c r="BE301" i="12" s="1"/>
  <c r="BF301" i="12" s="1"/>
  <c r="BG301" i="12" s="1"/>
  <c r="BH301" i="12" s="1"/>
  <c r="BI301" i="12" s="1"/>
  <c r="BJ301" i="12" s="1"/>
  <c r="BK301" i="12" s="1"/>
  <c r="BL301" i="12" s="1"/>
  <c r="BM301" i="12" s="1"/>
  <c r="BN301" i="12" s="1"/>
  <c r="U369" i="3"/>
  <c r="U46" i="3"/>
  <c r="BB34" i="12"/>
  <c r="BC34" i="12" s="1"/>
  <c r="BD34" i="12" s="1"/>
  <c r="BE34" i="12" s="1"/>
  <c r="BF34" i="12" s="1"/>
  <c r="BG34" i="12" s="1"/>
  <c r="BH34" i="12" s="1"/>
  <c r="BI34" i="12" s="1"/>
  <c r="BJ34" i="12" s="1"/>
  <c r="BK34" i="12" s="1"/>
  <c r="BL34" i="12" s="1"/>
  <c r="BM34" i="12" s="1"/>
  <c r="BN34" i="12" s="1"/>
  <c r="BB328" i="12"/>
  <c r="BC328" i="12" s="1"/>
  <c r="BD328" i="12" s="1"/>
  <c r="BE328" i="12" s="1"/>
  <c r="BF328" i="12" s="1"/>
  <c r="BG328" i="12" s="1"/>
  <c r="BH328" i="12" s="1"/>
  <c r="BI328" i="12" s="1"/>
  <c r="BJ328" i="12" s="1"/>
  <c r="BK328" i="12" s="1"/>
  <c r="BL328" i="12" s="1"/>
  <c r="BM328" i="12" s="1"/>
  <c r="BN328" i="12" s="1"/>
  <c r="U483" i="3"/>
  <c r="T19" i="5"/>
  <c r="T368" i="3"/>
  <c r="U385" i="3"/>
  <c r="BB269" i="12"/>
  <c r="BC269" i="12" s="1"/>
  <c r="BD269" i="12" s="1"/>
  <c r="BE269" i="12" s="1"/>
  <c r="BF269" i="12" s="1"/>
  <c r="BG269" i="12" s="1"/>
  <c r="BH269" i="12" s="1"/>
  <c r="BI269" i="12" s="1"/>
  <c r="BJ269" i="12" s="1"/>
  <c r="BK269" i="12" s="1"/>
  <c r="BL269" i="12" s="1"/>
  <c r="BM269" i="12" s="1"/>
  <c r="BN269" i="12" s="1"/>
  <c r="U208" i="3"/>
  <c r="BB238" i="12"/>
  <c r="BC238" i="12" s="1"/>
  <c r="BD238" i="12" s="1"/>
  <c r="BE238" i="12" s="1"/>
  <c r="BF238" i="12" s="1"/>
  <c r="BG238" i="12" s="1"/>
  <c r="BH238" i="12" s="1"/>
  <c r="BI238" i="12" s="1"/>
  <c r="BJ238" i="12" s="1"/>
  <c r="BK238" i="12" s="1"/>
  <c r="BL238" i="12" s="1"/>
  <c r="BM238" i="12" s="1"/>
  <c r="BN238" i="12" s="1"/>
  <c r="U144" i="3"/>
  <c r="BB173" i="12"/>
  <c r="BC173" i="12" s="1"/>
  <c r="BD173" i="12" s="1"/>
  <c r="BE173" i="12" s="1"/>
  <c r="BF173" i="12" s="1"/>
  <c r="BG173" i="12" s="1"/>
  <c r="BH173" i="12" s="1"/>
  <c r="BI173" i="12" s="1"/>
  <c r="BJ173" i="12" s="1"/>
  <c r="BK173" i="12" s="1"/>
  <c r="BL173" i="12" s="1"/>
  <c r="BM173" i="12" s="1"/>
  <c r="BN173" i="12" s="1"/>
  <c r="U480" i="3"/>
  <c r="BB325" i="12"/>
  <c r="BC325" i="12" s="1"/>
  <c r="BD325" i="12" s="1"/>
  <c r="BE325" i="12" s="1"/>
  <c r="BF325" i="12" s="1"/>
  <c r="BG325" i="12" s="1"/>
  <c r="BH325" i="12" s="1"/>
  <c r="BI325" i="12" s="1"/>
  <c r="BJ325" i="12" s="1"/>
  <c r="BK325" i="12" s="1"/>
  <c r="BL325" i="12" s="1"/>
  <c r="BM325" i="12" s="1"/>
  <c r="BN325" i="12" s="1"/>
  <c r="R406" i="3"/>
  <c r="Q366" i="3"/>
  <c r="R366" i="3"/>
  <c r="R363" i="3"/>
  <c r="BB279" i="12"/>
  <c r="BC279" i="12" s="1"/>
  <c r="BD279" i="12" s="1"/>
  <c r="BE279" i="12" s="1"/>
  <c r="BF279" i="12" s="1"/>
  <c r="BG279" i="12" s="1"/>
  <c r="BH279" i="12" s="1"/>
  <c r="BI279" i="12" s="1"/>
  <c r="BJ279" i="12" s="1"/>
  <c r="BK279" i="12" s="1"/>
  <c r="BL279" i="12" s="1"/>
  <c r="BM279" i="12" s="1"/>
  <c r="BN279" i="12" s="1"/>
  <c r="U398" i="3"/>
  <c r="I398" i="3" s="1"/>
  <c r="V398" i="3" s="1"/>
  <c r="U62" i="3"/>
  <c r="BB54" i="12"/>
  <c r="BC54" i="12" s="1"/>
  <c r="BD54" i="12" s="1"/>
  <c r="BE54" i="12" s="1"/>
  <c r="BF54" i="12" s="1"/>
  <c r="BG54" i="12" s="1"/>
  <c r="BH54" i="12" s="1"/>
  <c r="BI54" i="12" s="1"/>
  <c r="BJ54" i="12" s="1"/>
  <c r="BK54" i="12" s="1"/>
  <c r="BL54" i="12" s="1"/>
  <c r="BM54" i="12" s="1"/>
  <c r="BN54" i="12" s="1"/>
  <c r="R481" i="3"/>
  <c r="U39" i="3"/>
  <c r="BB25" i="12"/>
  <c r="BC25" i="12" s="1"/>
  <c r="BD25" i="12" s="1"/>
  <c r="BE25" i="12" s="1"/>
  <c r="BF25" i="12" s="1"/>
  <c r="BG25" i="12" s="1"/>
  <c r="BH25" i="12" s="1"/>
  <c r="BI25" i="12" s="1"/>
  <c r="BJ25" i="12" s="1"/>
  <c r="BK25" i="12" s="1"/>
  <c r="BL25" i="12" s="1"/>
  <c r="BM25" i="12" s="1"/>
  <c r="BN25" i="12" s="1"/>
  <c r="R208" i="3"/>
  <c r="U22" i="3"/>
  <c r="BB8" i="12"/>
  <c r="BC8" i="12" s="1"/>
  <c r="BD8" i="12" s="1"/>
  <c r="BE8" i="12" s="1"/>
  <c r="BF8" i="12" s="1"/>
  <c r="BG8" i="12" s="1"/>
  <c r="BH8" i="12" s="1"/>
  <c r="BI8" i="12" s="1"/>
  <c r="BJ8" i="12" s="1"/>
  <c r="BK8" i="12" s="1"/>
  <c r="BL8" i="12" s="1"/>
  <c r="BM8" i="12" s="1"/>
  <c r="BN8" i="12" s="1"/>
  <c r="R244" i="3"/>
  <c r="R393" i="3"/>
  <c r="BB290" i="12"/>
  <c r="BC290" i="12" s="1"/>
  <c r="BD290" i="12" s="1"/>
  <c r="BE290" i="12" s="1"/>
  <c r="BF290" i="12" s="1"/>
  <c r="BG290" i="12" s="1"/>
  <c r="BH290" i="12" s="1"/>
  <c r="BI290" i="12" s="1"/>
  <c r="BJ290" i="12" s="1"/>
  <c r="BK290" i="12" s="1"/>
  <c r="BL290" i="12" s="1"/>
  <c r="BM290" i="12" s="1"/>
  <c r="BN290" i="12" s="1"/>
  <c r="U409" i="3"/>
  <c r="I409" i="3" s="1"/>
  <c r="V409" i="3" s="1"/>
  <c r="U389" i="3"/>
  <c r="BB273" i="12"/>
  <c r="BC273" i="12" s="1"/>
  <c r="BD273" i="12" s="1"/>
  <c r="BE273" i="12" s="1"/>
  <c r="BF273" i="12" s="1"/>
  <c r="BG273" i="12" s="1"/>
  <c r="BH273" i="12" s="1"/>
  <c r="BI273" i="12" s="1"/>
  <c r="BJ273" i="12" s="1"/>
  <c r="BK273" i="12" s="1"/>
  <c r="BL273" i="12" s="1"/>
  <c r="BM273" i="12" s="1"/>
  <c r="BN273" i="12" s="1"/>
  <c r="BB170" i="12"/>
  <c r="BC170" i="12" s="1"/>
  <c r="BD170" i="12" s="1"/>
  <c r="BE170" i="12" s="1"/>
  <c r="BF170" i="12" s="1"/>
  <c r="BG170" i="12" s="1"/>
  <c r="BH170" i="12" s="1"/>
  <c r="BI170" i="12" s="1"/>
  <c r="BJ170" i="12" s="1"/>
  <c r="BK170" i="12" s="1"/>
  <c r="BL170" i="12" s="1"/>
  <c r="BM170" i="12" s="1"/>
  <c r="BN170" i="12" s="1"/>
  <c r="U141" i="3"/>
  <c r="R449" i="3"/>
  <c r="R405" i="3"/>
  <c r="R32" i="3"/>
  <c r="Q32" i="3"/>
  <c r="U255" i="3"/>
  <c r="I255" i="3" s="1"/>
  <c r="V255" i="3" s="1"/>
  <c r="BB165" i="12"/>
  <c r="BC165" i="12" s="1"/>
  <c r="BD165" i="12" s="1"/>
  <c r="BE165" i="12" s="1"/>
  <c r="BF165" i="12" s="1"/>
  <c r="BG165" i="12" s="1"/>
  <c r="BH165" i="12" s="1"/>
  <c r="BI165" i="12" s="1"/>
  <c r="BJ165" i="12" s="1"/>
  <c r="BK165" i="12" s="1"/>
  <c r="BL165" i="12" s="1"/>
  <c r="BM165" i="12" s="1"/>
  <c r="BN165" i="12" s="1"/>
  <c r="U391" i="3"/>
  <c r="BB275" i="12"/>
  <c r="BC275" i="12" s="1"/>
  <c r="BD275" i="12" s="1"/>
  <c r="BE275" i="12" s="1"/>
  <c r="BF275" i="12" s="1"/>
  <c r="BG275" i="12" s="1"/>
  <c r="BH275" i="12" s="1"/>
  <c r="BI275" i="12" s="1"/>
  <c r="BJ275" i="12" s="1"/>
  <c r="BK275" i="12" s="1"/>
  <c r="BL275" i="12" s="1"/>
  <c r="BM275" i="12" s="1"/>
  <c r="BN275" i="12" s="1"/>
  <c r="Q444" i="3"/>
  <c r="R444" i="3"/>
  <c r="BB172" i="12"/>
  <c r="BC172" i="12" s="1"/>
  <c r="BD172" i="12" s="1"/>
  <c r="BE172" i="12" s="1"/>
  <c r="BF172" i="12" s="1"/>
  <c r="BG172" i="12" s="1"/>
  <c r="BH172" i="12" s="1"/>
  <c r="BI172" i="12" s="1"/>
  <c r="BJ172" i="12" s="1"/>
  <c r="BK172" i="12" s="1"/>
  <c r="BL172" i="12" s="1"/>
  <c r="BM172" i="12" s="1"/>
  <c r="BN172" i="12" s="1"/>
  <c r="U143" i="3"/>
  <c r="I143" i="3" s="1"/>
  <c r="V143" i="3" s="1"/>
  <c r="U469" i="3"/>
  <c r="BB367" i="12"/>
  <c r="BC367" i="12" s="1"/>
  <c r="BD367" i="12" s="1"/>
  <c r="BE367" i="12" s="1"/>
  <c r="BF367" i="12" s="1"/>
  <c r="BG367" i="12" s="1"/>
  <c r="BH367" i="12" s="1"/>
  <c r="BI367" i="12" s="1"/>
  <c r="BJ367" i="12" s="1"/>
  <c r="BK367" i="12" s="1"/>
  <c r="BL367" i="12" s="1"/>
  <c r="BM367" i="12" s="1"/>
  <c r="BN367" i="12" s="1"/>
  <c r="BB393" i="12"/>
  <c r="BC393" i="12" s="1"/>
  <c r="BD393" i="12" s="1"/>
  <c r="BE393" i="12" s="1"/>
  <c r="BF393" i="12" s="1"/>
  <c r="BG393" i="12" s="1"/>
  <c r="BH393" i="12" s="1"/>
  <c r="BI393" i="12" s="1"/>
  <c r="BJ393" i="12" s="1"/>
  <c r="BK393" i="12" s="1"/>
  <c r="BL393" i="12" s="1"/>
  <c r="BM393" i="12" s="1"/>
  <c r="BN393" i="12" s="1"/>
  <c r="U123" i="3"/>
  <c r="BB214" i="12"/>
  <c r="BC214" i="12" s="1"/>
  <c r="BD214" i="12" s="1"/>
  <c r="BE214" i="12" s="1"/>
  <c r="BF214" i="12" s="1"/>
  <c r="BG214" i="12" s="1"/>
  <c r="BH214" i="12" s="1"/>
  <c r="BI214" i="12" s="1"/>
  <c r="BJ214" i="12" s="1"/>
  <c r="BK214" i="12" s="1"/>
  <c r="BL214" i="12" s="1"/>
  <c r="BM214" i="12" s="1"/>
  <c r="BN214" i="12" s="1"/>
  <c r="U184" i="3"/>
  <c r="BB309" i="12"/>
  <c r="BC309" i="12" s="1"/>
  <c r="BD309" i="12" s="1"/>
  <c r="BE309" i="12" s="1"/>
  <c r="BF309" i="12" s="1"/>
  <c r="BG309" i="12" s="1"/>
  <c r="BH309" i="12" s="1"/>
  <c r="BI309" i="12" s="1"/>
  <c r="BJ309" i="12" s="1"/>
  <c r="BK309" i="12" s="1"/>
  <c r="BL309" i="12" s="1"/>
  <c r="BM309" i="12" s="1"/>
  <c r="BN309" i="12" s="1"/>
  <c r="U377" i="3"/>
  <c r="BB372" i="12"/>
  <c r="BC372" i="12" s="1"/>
  <c r="BD372" i="12" s="1"/>
  <c r="BE372" i="12" s="1"/>
  <c r="BF372" i="12" s="1"/>
  <c r="BG372" i="12" s="1"/>
  <c r="BH372" i="12" s="1"/>
  <c r="BI372" i="12" s="1"/>
  <c r="BJ372" i="12" s="1"/>
  <c r="BK372" i="12" s="1"/>
  <c r="BL372" i="12" s="1"/>
  <c r="BM372" i="12" s="1"/>
  <c r="BN372" i="12" s="1"/>
  <c r="U474" i="3"/>
  <c r="I474" i="3" s="1"/>
  <c r="V474" i="3" s="1"/>
  <c r="BB358" i="12"/>
  <c r="BC358" i="12" s="1"/>
  <c r="BD358" i="12" s="1"/>
  <c r="BE358" i="12" s="1"/>
  <c r="BF358" i="12" s="1"/>
  <c r="BG358" i="12" s="1"/>
  <c r="BH358" i="12" s="1"/>
  <c r="BI358" i="12" s="1"/>
  <c r="BJ358" i="12" s="1"/>
  <c r="BK358" i="12" s="1"/>
  <c r="BL358" i="12" s="1"/>
  <c r="BM358" i="12" s="1"/>
  <c r="BN358" i="12" s="1"/>
  <c r="U460" i="3"/>
  <c r="U173" i="3"/>
  <c r="BB203" i="12"/>
  <c r="BC203" i="12" s="1"/>
  <c r="BD203" i="12" s="1"/>
  <c r="BE203" i="12" s="1"/>
  <c r="BF203" i="12" s="1"/>
  <c r="BG203" i="12" s="1"/>
  <c r="BH203" i="12" s="1"/>
  <c r="BI203" i="12" s="1"/>
  <c r="BJ203" i="12" s="1"/>
  <c r="BK203" i="12" s="1"/>
  <c r="BL203" i="12" s="1"/>
  <c r="BM203" i="12" s="1"/>
  <c r="BN203" i="12" s="1"/>
  <c r="H110" i="3"/>
  <c r="R190" i="3"/>
  <c r="U159" i="3"/>
  <c r="BB188" i="12"/>
  <c r="BC188" i="12" s="1"/>
  <c r="BD188" i="12" s="1"/>
  <c r="BE188" i="12" s="1"/>
  <c r="BF188" i="12" s="1"/>
  <c r="BG188" i="12" s="1"/>
  <c r="BH188" i="12" s="1"/>
  <c r="BI188" i="12" s="1"/>
  <c r="BJ188" i="12" s="1"/>
  <c r="BK188" i="12" s="1"/>
  <c r="BL188" i="12" s="1"/>
  <c r="BM188" i="12" s="1"/>
  <c r="BN188" i="12" s="1"/>
  <c r="R44" i="3"/>
  <c r="R37" i="3"/>
  <c r="Q37" i="3"/>
  <c r="R240" i="3"/>
  <c r="R184" i="3"/>
  <c r="U232" i="3"/>
  <c r="I232" i="3" s="1"/>
  <c r="V232" i="3" s="1"/>
  <c r="BB314" i="12"/>
  <c r="BC314" i="12" s="1"/>
  <c r="BD314" i="12" s="1"/>
  <c r="BE314" i="12" s="1"/>
  <c r="BF314" i="12" s="1"/>
  <c r="BG314" i="12" s="1"/>
  <c r="BH314" i="12" s="1"/>
  <c r="BI314" i="12" s="1"/>
  <c r="BJ314" i="12" s="1"/>
  <c r="BK314" i="12" s="1"/>
  <c r="BL314" i="12" s="1"/>
  <c r="BM314" i="12" s="1"/>
  <c r="BN314" i="12" s="1"/>
  <c r="U421" i="3"/>
  <c r="P233" i="3"/>
  <c r="P436" i="3"/>
  <c r="R493" i="3"/>
  <c r="P492" i="3"/>
  <c r="Q364" i="3"/>
  <c r="R364" i="3"/>
  <c r="U226" i="3"/>
  <c r="I226" i="3" s="1"/>
  <c r="V226" i="3" s="1"/>
  <c r="BB256" i="12"/>
  <c r="BC256" i="12" s="1"/>
  <c r="BD256" i="12" s="1"/>
  <c r="BE256" i="12" s="1"/>
  <c r="BF256" i="12" s="1"/>
  <c r="BG256" i="12" s="1"/>
  <c r="BH256" i="12" s="1"/>
  <c r="BI256" i="12" s="1"/>
  <c r="BJ256" i="12" s="1"/>
  <c r="BK256" i="12" s="1"/>
  <c r="BL256" i="12" s="1"/>
  <c r="BM256" i="12" s="1"/>
  <c r="BN256" i="12" s="1"/>
  <c r="BB155" i="12"/>
  <c r="BC155" i="12" s="1"/>
  <c r="BD155" i="12" s="1"/>
  <c r="BE155" i="12" s="1"/>
  <c r="BF155" i="12" s="1"/>
  <c r="BG155" i="12" s="1"/>
  <c r="BH155" i="12" s="1"/>
  <c r="BI155" i="12" s="1"/>
  <c r="BJ155" i="12" s="1"/>
  <c r="BK155" i="12" s="1"/>
  <c r="BL155" i="12" s="1"/>
  <c r="BM155" i="12" s="1"/>
  <c r="BN155" i="12" s="1"/>
  <c r="U245" i="3"/>
  <c r="I245" i="3" s="1"/>
  <c r="V245" i="3" s="1"/>
  <c r="U79" i="3"/>
  <c r="I79" i="3" s="1"/>
  <c r="V79" i="3" s="1"/>
  <c r="BB71" i="12"/>
  <c r="BC71" i="12" s="1"/>
  <c r="BD71" i="12" s="1"/>
  <c r="BE71" i="12" s="1"/>
  <c r="BF71" i="12" s="1"/>
  <c r="BG71" i="12" s="1"/>
  <c r="BH71" i="12" s="1"/>
  <c r="BI71" i="12" s="1"/>
  <c r="BJ71" i="12" s="1"/>
  <c r="BK71" i="12" s="1"/>
  <c r="BL71" i="12" s="1"/>
  <c r="BM71" i="12" s="1"/>
  <c r="BN71" i="12" s="1"/>
  <c r="R150" i="3"/>
  <c r="R51" i="3"/>
  <c r="H29" i="3"/>
  <c r="BB277" i="12"/>
  <c r="BC277" i="12" s="1"/>
  <c r="BD277" i="12" s="1"/>
  <c r="BE277" i="12" s="1"/>
  <c r="BF277" i="12" s="1"/>
  <c r="BG277" i="12" s="1"/>
  <c r="BH277" i="12" s="1"/>
  <c r="BI277" i="12" s="1"/>
  <c r="BJ277" i="12" s="1"/>
  <c r="BK277" i="12" s="1"/>
  <c r="BL277" i="12" s="1"/>
  <c r="BM277" i="12" s="1"/>
  <c r="BN277" i="12" s="1"/>
  <c r="U393" i="3"/>
  <c r="U253" i="3"/>
  <c r="BB163" i="12"/>
  <c r="BC163" i="12" s="1"/>
  <c r="BD163" i="12" s="1"/>
  <c r="BE163" i="12" s="1"/>
  <c r="BF163" i="12" s="1"/>
  <c r="BG163" i="12" s="1"/>
  <c r="BH163" i="12" s="1"/>
  <c r="BI163" i="12" s="1"/>
  <c r="BJ163" i="12" s="1"/>
  <c r="BK163" i="12" s="1"/>
  <c r="BL163" i="12" s="1"/>
  <c r="BM163" i="12" s="1"/>
  <c r="BN163" i="12" s="1"/>
  <c r="R412" i="3"/>
  <c r="Q412" i="3"/>
  <c r="R212" i="3"/>
  <c r="Q212" i="3"/>
  <c r="R483" i="3"/>
  <c r="U335" i="3"/>
  <c r="I335" i="3" s="1"/>
  <c r="V335" i="3" s="1"/>
  <c r="BB346" i="12"/>
  <c r="BC346" i="12" s="1"/>
  <c r="BD346" i="12" s="1"/>
  <c r="BE346" i="12" s="1"/>
  <c r="BF346" i="12" s="1"/>
  <c r="BG346" i="12" s="1"/>
  <c r="BH346" i="12" s="1"/>
  <c r="BI346" i="12" s="1"/>
  <c r="BJ346" i="12" s="1"/>
  <c r="BK346" i="12" s="1"/>
  <c r="BL346" i="12" s="1"/>
  <c r="BM346" i="12" s="1"/>
  <c r="BN346" i="12" s="1"/>
  <c r="U309" i="3"/>
  <c r="I309" i="3" s="1"/>
  <c r="V309" i="3" s="1"/>
  <c r="BB116" i="12"/>
  <c r="BC116" i="12" s="1"/>
  <c r="BD116" i="12" s="1"/>
  <c r="BE116" i="12" s="1"/>
  <c r="BF116" i="12" s="1"/>
  <c r="BG116" i="12" s="1"/>
  <c r="BH116" i="12" s="1"/>
  <c r="BI116" i="12" s="1"/>
  <c r="BJ116" i="12" s="1"/>
  <c r="BK116" i="12" s="1"/>
  <c r="BL116" i="12" s="1"/>
  <c r="BM116" i="12" s="1"/>
  <c r="BN116" i="12" s="1"/>
  <c r="BB180" i="12"/>
  <c r="BC180" i="12" s="1"/>
  <c r="BD180" i="12" s="1"/>
  <c r="BE180" i="12" s="1"/>
  <c r="BF180" i="12" s="1"/>
  <c r="BG180" i="12" s="1"/>
  <c r="BH180" i="12" s="1"/>
  <c r="BI180" i="12" s="1"/>
  <c r="BJ180" i="12" s="1"/>
  <c r="BK180" i="12" s="1"/>
  <c r="BL180" i="12" s="1"/>
  <c r="BM180" i="12" s="1"/>
  <c r="BN180" i="12" s="1"/>
  <c r="U151" i="3"/>
  <c r="I151" i="3" s="1"/>
  <c r="V151" i="3" s="1"/>
  <c r="Q68" i="3"/>
  <c r="R68" i="3"/>
  <c r="BB344" i="12"/>
  <c r="BC344" i="12" s="1"/>
  <c r="BD344" i="12" s="1"/>
  <c r="BE344" i="12" s="1"/>
  <c r="BF344" i="12" s="1"/>
  <c r="BG344" i="12" s="1"/>
  <c r="BH344" i="12" s="1"/>
  <c r="BI344" i="12" s="1"/>
  <c r="BJ344" i="12" s="1"/>
  <c r="BK344" i="12" s="1"/>
  <c r="BL344" i="12" s="1"/>
  <c r="BM344" i="12" s="1"/>
  <c r="BN344" i="12" s="1"/>
  <c r="U333" i="3"/>
  <c r="I333" i="3" s="1"/>
  <c r="V333" i="3" s="1"/>
  <c r="R447" i="3"/>
  <c r="U373" i="3"/>
  <c r="BB305" i="12"/>
  <c r="BC305" i="12" s="1"/>
  <c r="BD305" i="12" s="1"/>
  <c r="BE305" i="12" s="1"/>
  <c r="BF305" i="12" s="1"/>
  <c r="BG305" i="12" s="1"/>
  <c r="BH305" i="12" s="1"/>
  <c r="BI305" i="12" s="1"/>
  <c r="BJ305" i="12" s="1"/>
  <c r="BK305" i="12" s="1"/>
  <c r="BL305" i="12" s="1"/>
  <c r="BM305" i="12" s="1"/>
  <c r="BN305" i="12" s="1"/>
  <c r="U77" i="3"/>
  <c r="BB69" i="12"/>
  <c r="BC69" i="12" s="1"/>
  <c r="BD69" i="12" s="1"/>
  <c r="BE69" i="12" s="1"/>
  <c r="BF69" i="12" s="1"/>
  <c r="BG69" i="12" s="1"/>
  <c r="BH69" i="12" s="1"/>
  <c r="BI69" i="12" s="1"/>
  <c r="BJ69" i="12" s="1"/>
  <c r="BK69" i="12" s="1"/>
  <c r="BL69" i="12" s="1"/>
  <c r="BM69" i="12" s="1"/>
  <c r="BN69" i="12" s="1"/>
  <c r="BB7" i="12"/>
  <c r="BC7" i="12" s="1"/>
  <c r="BD7" i="12" s="1"/>
  <c r="BE7" i="12" s="1"/>
  <c r="BF7" i="12" s="1"/>
  <c r="BG7" i="12" s="1"/>
  <c r="BH7" i="12" s="1"/>
  <c r="BI7" i="12" s="1"/>
  <c r="BJ7" i="12" s="1"/>
  <c r="BK7" i="12" s="1"/>
  <c r="BL7" i="12" s="1"/>
  <c r="BM7" i="12" s="1"/>
  <c r="BN7" i="12" s="1"/>
  <c r="U21" i="3"/>
  <c r="R171" i="3"/>
  <c r="BB319" i="12"/>
  <c r="BC319" i="12" s="1"/>
  <c r="BD319" i="12" s="1"/>
  <c r="BE319" i="12" s="1"/>
  <c r="BF319" i="12" s="1"/>
  <c r="BG319" i="12" s="1"/>
  <c r="BH319" i="12" s="1"/>
  <c r="BI319" i="12" s="1"/>
  <c r="BJ319" i="12" s="1"/>
  <c r="BK319" i="12" s="1"/>
  <c r="BL319" i="12" s="1"/>
  <c r="BM319" i="12" s="1"/>
  <c r="BN319" i="12" s="1"/>
  <c r="U444" i="3"/>
  <c r="I444" i="3" s="1"/>
  <c r="V444" i="3" s="1"/>
  <c r="Q374" i="3"/>
  <c r="R374" i="3"/>
  <c r="U44" i="3"/>
  <c r="BB30" i="12"/>
  <c r="BC30" i="12" s="1"/>
  <c r="BD30" i="12" s="1"/>
  <c r="BE30" i="12" s="1"/>
  <c r="BF30" i="12" s="1"/>
  <c r="BG30" i="12" s="1"/>
  <c r="BH30" i="12" s="1"/>
  <c r="BI30" i="12" s="1"/>
  <c r="BJ30" i="12" s="1"/>
  <c r="BK30" i="12" s="1"/>
  <c r="BL30" i="12" s="1"/>
  <c r="BM30" i="12" s="1"/>
  <c r="BN30" i="12" s="1"/>
  <c r="U273" i="3"/>
  <c r="I273" i="3" s="1"/>
  <c r="BB94" i="12"/>
  <c r="BC94" i="12" s="1"/>
  <c r="BD94" i="12" s="1"/>
  <c r="BE94" i="12" s="1"/>
  <c r="BF94" i="12" s="1"/>
  <c r="BG94" i="12" s="1"/>
  <c r="BH94" i="12" s="1"/>
  <c r="BI94" i="12" s="1"/>
  <c r="BJ94" i="12" s="1"/>
  <c r="BK94" i="12" s="1"/>
  <c r="BL94" i="12" s="1"/>
  <c r="BM94" i="12" s="1"/>
  <c r="BN94" i="12" s="1"/>
  <c r="R322" i="3"/>
  <c r="U176" i="3"/>
  <c r="I176" i="3" s="1"/>
  <c r="V176" i="3" s="1"/>
  <c r="BB206" i="12"/>
  <c r="BC206" i="12" s="1"/>
  <c r="BD206" i="12" s="1"/>
  <c r="BE206" i="12" s="1"/>
  <c r="BF206" i="12" s="1"/>
  <c r="BG206" i="12" s="1"/>
  <c r="BH206" i="12" s="1"/>
  <c r="BI206" i="12" s="1"/>
  <c r="BJ206" i="12" s="1"/>
  <c r="BK206" i="12" s="1"/>
  <c r="BL206" i="12" s="1"/>
  <c r="BM206" i="12" s="1"/>
  <c r="BN206" i="12" s="1"/>
  <c r="U172" i="3"/>
  <c r="BB197" i="12"/>
  <c r="BC197" i="12" s="1"/>
  <c r="BD197" i="12" s="1"/>
  <c r="BE197" i="12" s="1"/>
  <c r="BF197" i="12" s="1"/>
  <c r="BG197" i="12" s="1"/>
  <c r="BH197" i="12" s="1"/>
  <c r="BI197" i="12" s="1"/>
  <c r="BJ197" i="12" s="1"/>
  <c r="BK197" i="12" s="1"/>
  <c r="BL197" i="12" s="1"/>
  <c r="BM197" i="12" s="1"/>
  <c r="BN197" i="12" s="1"/>
  <c r="R89" i="3"/>
  <c r="R417" i="3"/>
  <c r="Q417" i="3"/>
  <c r="R21" i="3"/>
  <c r="R157" i="3"/>
  <c r="Q157" i="3"/>
  <c r="R126" i="3"/>
  <c r="Q126" i="3"/>
  <c r="U112" i="3"/>
  <c r="BB386" i="12"/>
  <c r="BC386" i="12" s="1"/>
  <c r="BD386" i="12" s="1"/>
  <c r="BE386" i="12" s="1"/>
  <c r="BF386" i="12" s="1"/>
  <c r="BG386" i="12" s="1"/>
  <c r="BH386" i="12" s="1"/>
  <c r="BI386" i="12" s="1"/>
  <c r="BJ386" i="12" s="1"/>
  <c r="BK386" i="12" s="1"/>
  <c r="BL386" i="12" s="1"/>
  <c r="BM386" i="12" s="1"/>
  <c r="BN386" i="12" s="1"/>
  <c r="R466" i="3"/>
  <c r="Q466" i="3"/>
  <c r="R136" i="3"/>
  <c r="Q136" i="3"/>
  <c r="R188" i="3"/>
  <c r="Q188" i="3"/>
  <c r="U130" i="3"/>
  <c r="I130" i="3" s="1"/>
  <c r="V130" i="3" s="1"/>
  <c r="BB202" i="12"/>
  <c r="BC202" i="12" s="1"/>
  <c r="BD202" i="12" s="1"/>
  <c r="BE202" i="12" s="1"/>
  <c r="BF202" i="12" s="1"/>
  <c r="BG202" i="12" s="1"/>
  <c r="BH202" i="12" s="1"/>
  <c r="BI202" i="12" s="1"/>
  <c r="BJ202" i="12" s="1"/>
  <c r="BK202" i="12" s="1"/>
  <c r="BL202" i="12" s="1"/>
  <c r="BM202" i="12" s="1"/>
  <c r="BN202" i="12" s="1"/>
  <c r="BB168" i="12"/>
  <c r="BC168" i="12" s="1"/>
  <c r="BD168" i="12" s="1"/>
  <c r="BE168" i="12" s="1"/>
  <c r="BF168" i="12" s="1"/>
  <c r="BG168" i="12" s="1"/>
  <c r="BH168" i="12" s="1"/>
  <c r="BI168" i="12" s="1"/>
  <c r="BJ168" i="12" s="1"/>
  <c r="BK168" i="12" s="1"/>
  <c r="BL168" i="12" s="1"/>
  <c r="BM168" i="12" s="1"/>
  <c r="BN168" i="12" s="1"/>
  <c r="U163" i="3"/>
  <c r="I163" i="3" s="1"/>
  <c r="V163" i="3" s="1"/>
  <c r="BB63" i="12"/>
  <c r="BC63" i="12" s="1"/>
  <c r="BD63" i="12" s="1"/>
  <c r="BE63" i="12" s="1"/>
  <c r="BF63" i="12" s="1"/>
  <c r="BG63" i="12" s="1"/>
  <c r="BH63" i="12" s="1"/>
  <c r="BI63" i="12" s="1"/>
  <c r="BJ63" i="12" s="1"/>
  <c r="BK63" i="12" s="1"/>
  <c r="BL63" i="12" s="1"/>
  <c r="BM63" i="12" s="1"/>
  <c r="BN63" i="12" s="1"/>
  <c r="U71" i="3"/>
  <c r="R158" i="3"/>
  <c r="Q158" i="3"/>
  <c r="R216" i="3"/>
  <c r="R443" i="3"/>
  <c r="Q443" i="3"/>
  <c r="BB379" i="12"/>
  <c r="BC379" i="12" s="1"/>
  <c r="BD379" i="12" s="1"/>
  <c r="BE379" i="12" s="1"/>
  <c r="BF379" i="12" s="1"/>
  <c r="BG379" i="12" s="1"/>
  <c r="BH379" i="12" s="1"/>
  <c r="BI379" i="12" s="1"/>
  <c r="BJ379" i="12" s="1"/>
  <c r="BK379" i="12" s="1"/>
  <c r="BL379" i="12" s="1"/>
  <c r="BM379" i="12" s="1"/>
  <c r="BN379" i="12" s="1"/>
  <c r="U438" i="3"/>
  <c r="I438" i="3" s="1"/>
  <c r="V438" i="3" s="1"/>
  <c r="R53" i="3"/>
  <c r="BB88" i="12"/>
  <c r="BC88" i="12" s="1"/>
  <c r="BD88" i="12" s="1"/>
  <c r="BE88" i="12" s="1"/>
  <c r="BF88" i="12" s="1"/>
  <c r="BG88" i="12" s="1"/>
  <c r="BH88" i="12" s="1"/>
  <c r="BI88" i="12" s="1"/>
  <c r="BJ88" i="12" s="1"/>
  <c r="BK88" i="12" s="1"/>
  <c r="BL88" i="12" s="1"/>
  <c r="BM88" i="12" s="1"/>
  <c r="BN88" i="12" s="1"/>
  <c r="U361" i="3"/>
  <c r="I361" i="3" s="1"/>
  <c r="V361" i="3" s="1"/>
  <c r="U148" i="3"/>
  <c r="BB177" i="12"/>
  <c r="BC177" i="12" s="1"/>
  <c r="BD177" i="12" s="1"/>
  <c r="BE177" i="12" s="1"/>
  <c r="BF177" i="12" s="1"/>
  <c r="BG177" i="12" s="1"/>
  <c r="BH177" i="12" s="1"/>
  <c r="BI177" i="12" s="1"/>
  <c r="BJ177" i="12" s="1"/>
  <c r="BK177" i="12" s="1"/>
  <c r="BL177" i="12" s="1"/>
  <c r="BM177" i="12" s="1"/>
  <c r="BN177" i="12" s="1"/>
  <c r="BB22" i="12"/>
  <c r="BC22" i="12" s="1"/>
  <c r="BD22" i="12" s="1"/>
  <c r="BE22" i="12" s="1"/>
  <c r="BF22" i="12" s="1"/>
  <c r="BG22" i="12" s="1"/>
  <c r="BH22" i="12" s="1"/>
  <c r="BI22" i="12" s="1"/>
  <c r="BJ22" i="12" s="1"/>
  <c r="BK22" i="12" s="1"/>
  <c r="BL22" i="12" s="1"/>
  <c r="BM22" i="12" s="1"/>
  <c r="BN22" i="12" s="1"/>
  <c r="U92" i="3"/>
  <c r="R399" i="3"/>
  <c r="BB200" i="12"/>
  <c r="BC200" i="12" s="1"/>
  <c r="BD200" i="12" s="1"/>
  <c r="BE200" i="12" s="1"/>
  <c r="BF200" i="12" s="1"/>
  <c r="BG200" i="12" s="1"/>
  <c r="BH200" i="12" s="1"/>
  <c r="BI200" i="12" s="1"/>
  <c r="BJ200" i="12" s="1"/>
  <c r="BK200" i="12" s="1"/>
  <c r="BL200" i="12" s="1"/>
  <c r="BM200" i="12" s="1"/>
  <c r="BN200" i="12" s="1"/>
  <c r="U128" i="3"/>
  <c r="Q229" i="3"/>
  <c r="R229" i="3"/>
  <c r="R93" i="3"/>
  <c r="Q93" i="3"/>
  <c r="BB85" i="12"/>
  <c r="BC85" i="12" s="1"/>
  <c r="BD85" i="12" s="1"/>
  <c r="BE85" i="12" s="1"/>
  <c r="BF85" i="12" s="1"/>
  <c r="BG85" i="12" s="1"/>
  <c r="BH85" i="12" s="1"/>
  <c r="BI85" i="12" s="1"/>
  <c r="BJ85" i="12" s="1"/>
  <c r="BK85" i="12" s="1"/>
  <c r="BL85" i="12" s="1"/>
  <c r="BM85" i="12" s="1"/>
  <c r="BN85" i="12" s="1"/>
  <c r="U358" i="3"/>
  <c r="BB95" i="12"/>
  <c r="BC95" i="12" s="1"/>
  <c r="BD95" i="12" s="1"/>
  <c r="BE95" i="12" s="1"/>
  <c r="BF95" i="12" s="1"/>
  <c r="BG95" i="12" s="1"/>
  <c r="BH95" i="12" s="1"/>
  <c r="BI95" i="12" s="1"/>
  <c r="BJ95" i="12" s="1"/>
  <c r="BK95" i="12" s="1"/>
  <c r="BL95" i="12" s="1"/>
  <c r="BM95" i="12" s="1"/>
  <c r="BN95" i="12" s="1"/>
  <c r="U274" i="3"/>
  <c r="U346" i="3"/>
  <c r="BB130" i="12"/>
  <c r="BC130" i="12" s="1"/>
  <c r="BD130" i="12" s="1"/>
  <c r="BE130" i="12" s="1"/>
  <c r="BF130" i="12" s="1"/>
  <c r="BG130" i="12" s="1"/>
  <c r="BH130" i="12" s="1"/>
  <c r="BI130" i="12" s="1"/>
  <c r="BJ130" i="12" s="1"/>
  <c r="BK130" i="12" s="1"/>
  <c r="BL130" i="12" s="1"/>
  <c r="BM130" i="12" s="1"/>
  <c r="BN130" i="12" s="1"/>
  <c r="BB10" i="12"/>
  <c r="BC10" i="12" s="1"/>
  <c r="BD10" i="12" s="1"/>
  <c r="BE10" i="12" s="1"/>
  <c r="BF10" i="12" s="1"/>
  <c r="BG10" i="12" s="1"/>
  <c r="BH10" i="12" s="1"/>
  <c r="BI10" i="12" s="1"/>
  <c r="BJ10" i="12" s="1"/>
  <c r="BK10" i="12" s="1"/>
  <c r="BL10" i="12" s="1"/>
  <c r="BM10" i="12" s="1"/>
  <c r="BN10" i="12" s="1"/>
  <c r="U26" i="3"/>
  <c r="R31" i="3"/>
  <c r="R195" i="3"/>
  <c r="Q278" i="3"/>
  <c r="R278" i="3"/>
  <c r="R13" i="3"/>
  <c r="Q13" i="3"/>
  <c r="P287" i="3"/>
  <c r="P283" i="3"/>
  <c r="BB139" i="12"/>
  <c r="BC139" i="12" s="1"/>
  <c r="BD139" i="12" s="1"/>
  <c r="BE139" i="12" s="1"/>
  <c r="BF139" i="12" s="1"/>
  <c r="BG139" i="12" s="1"/>
  <c r="BH139" i="12" s="1"/>
  <c r="BI139" i="12" s="1"/>
  <c r="BJ139" i="12" s="1"/>
  <c r="BK139" i="12" s="1"/>
  <c r="BL139" i="12" s="1"/>
  <c r="BM139" i="12" s="1"/>
  <c r="BN139" i="12" s="1"/>
  <c r="U261" i="3"/>
  <c r="BB241" i="12"/>
  <c r="BC241" i="12" s="1"/>
  <c r="BD241" i="12" s="1"/>
  <c r="BE241" i="12" s="1"/>
  <c r="BF241" i="12" s="1"/>
  <c r="BG241" i="12" s="1"/>
  <c r="BH241" i="12" s="1"/>
  <c r="BI241" i="12" s="1"/>
  <c r="BJ241" i="12" s="1"/>
  <c r="BK241" i="12" s="1"/>
  <c r="BL241" i="12" s="1"/>
  <c r="BM241" i="12" s="1"/>
  <c r="BN241" i="12" s="1"/>
  <c r="U211" i="3"/>
  <c r="I211" i="3" s="1"/>
  <c r="V211" i="3" s="1"/>
  <c r="Q461" i="3"/>
  <c r="R461" i="3"/>
  <c r="U244" i="3"/>
  <c r="BB154" i="12"/>
  <c r="BC154" i="12" s="1"/>
  <c r="BD154" i="12" s="1"/>
  <c r="BE154" i="12" s="1"/>
  <c r="BF154" i="12" s="1"/>
  <c r="BG154" i="12" s="1"/>
  <c r="BH154" i="12" s="1"/>
  <c r="BI154" i="12" s="1"/>
  <c r="BJ154" i="12" s="1"/>
  <c r="BK154" i="12" s="1"/>
  <c r="BL154" i="12" s="1"/>
  <c r="BM154" i="12" s="1"/>
  <c r="BN154" i="12" s="1"/>
  <c r="T9" i="3"/>
  <c r="R183" i="3"/>
  <c r="Q183" i="3"/>
  <c r="BB38" i="12"/>
  <c r="BC38" i="12" s="1"/>
  <c r="BD38" i="12" s="1"/>
  <c r="BE38" i="12" s="1"/>
  <c r="BF38" i="12" s="1"/>
  <c r="BG38" i="12" s="1"/>
  <c r="BH38" i="12" s="1"/>
  <c r="BI38" i="12" s="1"/>
  <c r="BJ38" i="12" s="1"/>
  <c r="BK38" i="12" s="1"/>
  <c r="BL38" i="12" s="1"/>
  <c r="BM38" i="12" s="1"/>
  <c r="BN38" i="12" s="1"/>
  <c r="U50" i="3"/>
  <c r="BB126" i="12"/>
  <c r="BC126" i="12" s="1"/>
  <c r="BD126" i="12" s="1"/>
  <c r="BE126" i="12" s="1"/>
  <c r="BF126" i="12" s="1"/>
  <c r="BG126" i="12" s="1"/>
  <c r="BH126" i="12" s="1"/>
  <c r="BI126" i="12" s="1"/>
  <c r="BJ126" i="12" s="1"/>
  <c r="BK126" i="12" s="1"/>
  <c r="BL126" i="12" s="1"/>
  <c r="BM126" i="12" s="1"/>
  <c r="BN126" i="12" s="1"/>
  <c r="U344" i="3"/>
  <c r="R211" i="3"/>
  <c r="Q211" i="3"/>
  <c r="Q247" i="3"/>
  <c r="R247" i="3"/>
  <c r="U449" i="3"/>
  <c r="I449" i="3" s="1"/>
  <c r="V449" i="3" s="1"/>
  <c r="BB329" i="12"/>
  <c r="BC329" i="12" s="1"/>
  <c r="BD329" i="12" s="1"/>
  <c r="BE329" i="12" s="1"/>
  <c r="BF329" i="12" s="1"/>
  <c r="BG329" i="12" s="1"/>
  <c r="BH329" i="12" s="1"/>
  <c r="BI329" i="12" s="1"/>
  <c r="BJ329" i="12" s="1"/>
  <c r="BK329" i="12" s="1"/>
  <c r="BL329" i="12" s="1"/>
  <c r="BM329" i="12" s="1"/>
  <c r="BN329" i="12" s="1"/>
  <c r="BB387" i="12"/>
  <c r="BC387" i="12" s="1"/>
  <c r="BD387" i="12" s="1"/>
  <c r="BE387" i="12" s="1"/>
  <c r="BF387" i="12" s="1"/>
  <c r="BG387" i="12" s="1"/>
  <c r="BH387" i="12" s="1"/>
  <c r="BI387" i="12" s="1"/>
  <c r="BJ387" i="12" s="1"/>
  <c r="BK387" i="12" s="1"/>
  <c r="BL387" i="12" s="1"/>
  <c r="BM387" i="12" s="1"/>
  <c r="BN387" i="12" s="1"/>
  <c r="U120" i="3"/>
  <c r="BB341" i="12"/>
  <c r="BC341" i="12" s="1"/>
  <c r="BD341" i="12" s="1"/>
  <c r="BE341" i="12" s="1"/>
  <c r="BF341" i="12" s="1"/>
  <c r="BG341" i="12" s="1"/>
  <c r="BH341" i="12" s="1"/>
  <c r="BI341" i="12" s="1"/>
  <c r="BJ341" i="12" s="1"/>
  <c r="BK341" i="12" s="1"/>
  <c r="BL341" i="12" s="1"/>
  <c r="BM341" i="12" s="1"/>
  <c r="BN341" i="12" s="1"/>
  <c r="U484" i="3"/>
  <c r="BB70" i="12"/>
  <c r="BC70" i="12" s="1"/>
  <c r="BD70" i="12" s="1"/>
  <c r="BE70" i="12" s="1"/>
  <c r="BF70" i="12" s="1"/>
  <c r="BG70" i="12" s="1"/>
  <c r="BH70" i="12" s="1"/>
  <c r="BI70" i="12" s="1"/>
  <c r="BJ70" i="12" s="1"/>
  <c r="BK70" i="12" s="1"/>
  <c r="BL70" i="12" s="1"/>
  <c r="BM70" i="12" s="1"/>
  <c r="BN70" i="12" s="1"/>
  <c r="U78" i="3"/>
  <c r="I78" i="3" s="1"/>
  <c r="V78" i="3" s="1"/>
  <c r="R50" i="3"/>
  <c r="U32" i="3"/>
  <c r="I32" i="3" s="1"/>
  <c r="V32" i="3" s="1"/>
  <c r="BB17" i="12"/>
  <c r="BC17" i="12" s="1"/>
  <c r="BD17" i="12" s="1"/>
  <c r="BE17" i="12" s="1"/>
  <c r="BF17" i="12" s="1"/>
  <c r="BG17" i="12" s="1"/>
  <c r="BH17" i="12" s="1"/>
  <c r="BI17" i="12" s="1"/>
  <c r="BJ17" i="12" s="1"/>
  <c r="BK17" i="12" s="1"/>
  <c r="BL17" i="12" s="1"/>
  <c r="BM17" i="12" s="1"/>
  <c r="BN17" i="12" s="1"/>
  <c r="U156" i="3"/>
  <c r="I156" i="3" s="1"/>
  <c r="V156" i="3" s="1"/>
  <c r="BB185" i="12"/>
  <c r="BC185" i="12" s="1"/>
  <c r="BD185" i="12" s="1"/>
  <c r="BE185" i="12" s="1"/>
  <c r="BF185" i="12" s="1"/>
  <c r="BG185" i="12" s="1"/>
  <c r="BH185" i="12" s="1"/>
  <c r="BI185" i="12" s="1"/>
  <c r="BJ185" i="12" s="1"/>
  <c r="BK185" i="12" s="1"/>
  <c r="BL185" i="12" s="1"/>
  <c r="BM185" i="12" s="1"/>
  <c r="BN185" i="12" s="1"/>
  <c r="R358" i="3"/>
  <c r="Q78" i="3"/>
  <c r="R78" i="3"/>
  <c r="R59" i="3"/>
  <c r="Q59" i="3"/>
  <c r="U396" i="3"/>
  <c r="I396" i="3" s="1"/>
  <c r="V396" i="3" s="1"/>
  <c r="BB263" i="12"/>
  <c r="BC263" i="12" s="1"/>
  <c r="BD263" i="12" s="1"/>
  <c r="BE263" i="12" s="1"/>
  <c r="BF263" i="12" s="1"/>
  <c r="BG263" i="12" s="1"/>
  <c r="BH263" i="12" s="1"/>
  <c r="BI263" i="12" s="1"/>
  <c r="BJ263" i="12" s="1"/>
  <c r="BK263" i="12" s="1"/>
  <c r="BL263" i="12" s="1"/>
  <c r="BM263" i="12" s="1"/>
  <c r="BN263" i="12" s="1"/>
  <c r="BB184" i="12"/>
  <c r="BC184" i="12" s="1"/>
  <c r="BD184" i="12" s="1"/>
  <c r="BE184" i="12" s="1"/>
  <c r="BF184" i="12" s="1"/>
  <c r="BG184" i="12" s="1"/>
  <c r="BH184" i="12" s="1"/>
  <c r="BI184" i="12" s="1"/>
  <c r="BJ184" i="12" s="1"/>
  <c r="BK184" i="12" s="1"/>
  <c r="BL184" i="12" s="1"/>
  <c r="BM184" i="12" s="1"/>
  <c r="BN184" i="12" s="1"/>
  <c r="U155" i="3"/>
  <c r="I155" i="3" s="1"/>
  <c r="V155" i="3" s="1"/>
  <c r="R220" i="3"/>
  <c r="Q220" i="3"/>
  <c r="R152" i="3"/>
  <c r="U69" i="3"/>
  <c r="I69" i="3" s="1"/>
  <c r="V69" i="3" s="1"/>
  <c r="BB61" i="12"/>
  <c r="BC61" i="12" s="1"/>
  <c r="BD61" i="12" s="1"/>
  <c r="BE61" i="12" s="1"/>
  <c r="BF61" i="12" s="1"/>
  <c r="BG61" i="12" s="1"/>
  <c r="BH61" i="12" s="1"/>
  <c r="BI61" i="12" s="1"/>
  <c r="BJ61" i="12" s="1"/>
  <c r="BK61" i="12" s="1"/>
  <c r="BL61" i="12" s="1"/>
  <c r="BM61" i="12" s="1"/>
  <c r="BN61" i="12" s="1"/>
  <c r="U448" i="3"/>
  <c r="BB324" i="12"/>
  <c r="BC324" i="12" s="1"/>
  <c r="BD324" i="12" s="1"/>
  <c r="BE324" i="12" s="1"/>
  <c r="BF324" i="12" s="1"/>
  <c r="BG324" i="12" s="1"/>
  <c r="BH324" i="12" s="1"/>
  <c r="BI324" i="12" s="1"/>
  <c r="BJ324" i="12" s="1"/>
  <c r="BK324" i="12" s="1"/>
  <c r="BL324" i="12" s="1"/>
  <c r="BM324" i="12" s="1"/>
  <c r="BN324" i="12" s="1"/>
  <c r="BB132" i="12"/>
  <c r="BC132" i="12" s="1"/>
  <c r="BD132" i="12" s="1"/>
  <c r="BE132" i="12" s="1"/>
  <c r="BF132" i="12" s="1"/>
  <c r="BG132" i="12" s="1"/>
  <c r="BH132" i="12" s="1"/>
  <c r="BI132" i="12" s="1"/>
  <c r="BJ132" i="12" s="1"/>
  <c r="BK132" i="12" s="1"/>
  <c r="BL132" i="12" s="1"/>
  <c r="BM132" i="12" s="1"/>
  <c r="BN132" i="12" s="1"/>
  <c r="U348" i="3"/>
  <c r="I348" i="3" s="1"/>
  <c r="V348" i="3" s="1"/>
  <c r="U147" i="3"/>
  <c r="I147" i="3" s="1"/>
  <c r="V147" i="3" s="1"/>
  <c r="BB176" i="12"/>
  <c r="BC176" i="12" s="1"/>
  <c r="BD176" i="12" s="1"/>
  <c r="BE176" i="12" s="1"/>
  <c r="BF176" i="12" s="1"/>
  <c r="BG176" i="12" s="1"/>
  <c r="BH176" i="12" s="1"/>
  <c r="BI176" i="12" s="1"/>
  <c r="BJ176" i="12" s="1"/>
  <c r="BK176" i="12" s="1"/>
  <c r="BL176" i="12" s="1"/>
  <c r="BM176" i="12" s="1"/>
  <c r="BN176" i="12" s="1"/>
  <c r="R347" i="3"/>
  <c r="Q347" i="3"/>
  <c r="BB304" i="12"/>
  <c r="BC304" i="12" s="1"/>
  <c r="BD304" i="12" s="1"/>
  <c r="BE304" i="12" s="1"/>
  <c r="BF304" i="12" s="1"/>
  <c r="BG304" i="12" s="1"/>
  <c r="BH304" i="12" s="1"/>
  <c r="BI304" i="12" s="1"/>
  <c r="BJ304" i="12" s="1"/>
  <c r="BK304" i="12" s="1"/>
  <c r="BL304" i="12" s="1"/>
  <c r="BM304" i="12" s="1"/>
  <c r="BN304" i="12" s="1"/>
  <c r="U372" i="3"/>
  <c r="I372" i="3" s="1"/>
  <c r="V372" i="3" s="1"/>
  <c r="U279" i="3"/>
  <c r="I279" i="3" s="1"/>
  <c r="V279" i="3" s="1"/>
  <c r="BB98" i="12"/>
  <c r="BC98" i="12" s="1"/>
  <c r="BD98" i="12" s="1"/>
  <c r="BE98" i="12" s="1"/>
  <c r="BF98" i="12" s="1"/>
  <c r="BG98" i="12" s="1"/>
  <c r="BH98" i="12" s="1"/>
  <c r="BI98" i="12" s="1"/>
  <c r="BJ98" i="12" s="1"/>
  <c r="BK98" i="12" s="1"/>
  <c r="BL98" i="12" s="1"/>
  <c r="BM98" i="12" s="1"/>
  <c r="BN98" i="12" s="1"/>
  <c r="R441" i="3"/>
  <c r="Q441" i="3"/>
  <c r="Q434" i="3"/>
  <c r="R434" i="3"/>
  <c r="R442" i="3"/>
  <c r="Q442" i="3"/>
  <c r="R451" i="3"/>
  <c r="Q451" i="3"/>
  <c r="Q446" i="3"/>
  <c r="R446" i="3"/>
  <c r="U80" i="3"/>
  <c r="I80" i="3" s="1"/>
  <c r="V80" i="3" s="1"/>
  <c r="BB72" i="12"/>
  <c r="BC72" i="12" s="1"/>
  <c r="BD72" i="12" s="1"/>
  <c r="BE72" i="12" s="1"/>
  <c r="BF72" i="12" s="1"/>
  <c r="BG72" i="12" s="1"/>
  <c r="BH72" i="12" s="1"/>
  <c r="BI72" i="12" s="1"/>
  <c r="BJ72" i="12" s="1"/>
  <c r="BK72" i="12" s="1"/>
  <c r="BL72" i="12" s="1"/>
  <c r="BM72" i="12" s="1"/>
  <c r="BN72" i="12" s="1"/>
  <c r="Q102" i="3"/>
  <c r="R102" i="3"/>
  <c r="U231" i="3"/>
  <c r="BB261" i="12"/>
  <c r="BC261" i="12" s="1"/>
  <c r="BD261" i="12" s="1"/>
  <c r="BE261" i="12" s="1"/>
  <c r="BF261" i="12" s="1"/>
  <c r="BG261" i="12" s="1"/>
  <c r="BH261" i="12" s="1"/>
  <c r="BI261" i="12" s="1"/>
  <c r="BJ261" i="12" s="1"/>
  <c r="BK261" i="12" s="1"/>
  <c r="BL261" i="12" s="1"/>
  <c r="BM261" i="12" s="1"/>
  <c r="BN261" i="12" s="1"/>
  <c r="BB271" i="12"/>
  <c r="BC271" i="12" s="1"/>
  <c r="BD271" i="12" s="1"/>
  <c r="BE271" i="12" s="1"/>
  <c r="BF271" i="12" s="1"/>
  <c r="BG271" i="12" s="1"/>
  <c r="BH271" i="12" s="1"/>
  <c r="BI271" i="12" s="1"/>
  <c r="BJ271" i="12" s="1"/>
  <c r="BK271" i="12" s="1"/>
  <c r="BL271" i="12" s="1"/>
  <c r="BM271" i="12" s="1"/>
  <c r="BN271" i="12" s="1"/>
  <c r="U387" i="3"/>
  <c r="U37" i="3"/>
  <c r="I37" i="3" s="1"/>
  <c r="V37" i="3" s="1"/>
  <c r="BB23" i="12"/>
  <c r="BC23" i="12" s="1"/>
  <c r="BD23" i="12" s="1"/>
  <c r="BE23" i="12" s="1"/>
  <c r="BF23" i="12" s="1"/>
  <c r="BG23" i="12" s="1"/>
  <c r="BH23" i="12" s="1"/>
  <c r="BI23" i="12" s="1"/>
  <c r="BJ23" i="12" s="1"/>
  <c r="BK23" i="12" s="1"/>
  <c r="BL23" i="12" s="1"/>
  <c r="BM23" i="12" s="1"/>
  <c r="BN23" i="12" s="1"/>
  <c r="Q239" i="3"/>
  <c r="R239" i="3"/>
  <c r="Q401" i="3"/>
  <c r="R401" i="3"/>
  <c r="BB136" i="12"/>
  <c r="BC136" i="12" s="1"/>
  <c r="BD136" i="12" s="1"/>
  <c r="BE136" i="12" s="1"/>
  <c r="BF136" i="12" s="1"/>
  <c r="BG136" i="12" s="1"/>
  <c r="BH136" i="12" s="1"/>
  <c r="BI136" i="12" s="1"/>
  <c r="BJ136" i="12" s="1"/>
  <c r="BK136" i="12" s="1"/>
  <c r="BL136" i="12" s="1"/>
  <c r="BM136" i="12" s="1"/>
  <c r="BN136" i="12" s="1"/>
  <c r="U352" i="3"/>
  <c r="U456" i="3"/>
  <c r="BB354" i="12"/>
  <c r="BC354" i="12" s="1"/>
  <c r="BD354" i="12" s="1"/>
  <c r="BE354" i="12" s="1"/>
  <c r="BF354" i="12" s="1"/>
  <c r="BG354" i="12" s="1"/>
  <c r="BH354" i="12" s="1"/>
  <c r="BI354" i="12" s="1"/>
  <c r="BJ354" i="12" s="1"/>
  <c r="BK354" i="12" s="1"/>
  <c r="BL354" i="12" s="1"/>
  <c r="BM354" i="12" s="1"/>
  <c r="BN354" i="12" s="1"/>
  <c r="U486" i="3"/>
  <c r="BB378" i="12"/>
  <c r="BC378" i="12" s="1"/>
  <c r="BD378" i="12" s="1"/>
  <c r="BE378" i="12" s="1"/>
  <c r="BF378" i="12" s="1"/>
  <c r="BG378" i="12" s="1"/>
  <c r="BH378" i="12" s="1"/>
  <c r="BI378" i="12" s="1"/>
  <c r="BJ378" i="12" s="1"/>
  <c r="BK378" i="12" s="1"/>
  <c r="BL378" i="12" s="1"/>
  <c r="BM378" i="12" s="1"/>
  <c r="BN378" i="12" s="1"/>
  <c r="BB39" i="12"/>
  <c r="BC39" i="12" s="1"/>
  <c r="BD39" i="12" s="1"/>
  <c r="BE39" i="12" s="1"/>
  <c r="BF39" i="12" s="1"/>
  <c r="BG39" i="12" s="1"/>
  <c r="BH39" i="12" s="1"/>
  <c r="BI39" i="12" s="1"/>
  <c r="BJ39" i="12" s="1"/>
  <c r="BK39" i="12" s="1"/>
  <c r="BL39" i="12" s="1"/>
  <c r="BM39" i="12" s="1"/>
  <c r="BN39" i="12" s="1"/>
  <c r="U51" i="3"/>
  <c r="R71" i="3"/>
  <c r="U23" i="3"/>
  <c r="BB9" i="12"/>
  <c r="BC9" i="12" s="1"/>
  <c r="BD9" i="12" s="1"/>
  <c r="BE9" i="12" s="1"/>
  <c r="BF9" i="12" s="1"/>
  <c r="BG9" i="12" s="1"/>
  <c r="BH9" i="12" s="1"/>
  <c r="BI9" i="12" s="1"/>
  <c r="BJ9" i="12" s="1"/>
  <c r="BK9" i="12" s="1"/>
  <c r="BL9" i="12" s="1"/>
  <c r="BM9" i="12" s="1"/>
  <c r="BN9" i="12" s="1"/>
  <c r="U332" i="3"/>
  <c r="BB343" i="12"/>
  <c r="BC343" i="12" s="1"/>
  <c r="BD343" i="12" s="1"/>
  <c r="BE343" i="12" s="1"/>
  <c r="BF343" i="12" s="1"/>
  <c r="BG343" i="12" s="1"/>
  <c r="BH343" i="12" s="1"/>
  <c r="BI343" i="12" s="1"/>
  <c r="BJ343" i="12" s="1"/>
  <c r="BK343" i="12" s="1"/>
  <c r="BL343" i="12" s="1"/>
  <c r="BM343" i="12" s="1"/>
  <c r="BN343" i="12" s="1"/>
  <c r="R103" i="3"/>
  <c r="R254" i="3"/>
  <c r="Q254" i="3"/>
  <c r="R202" i="3"/>
  <c r="Q202" i="3"/>
  <c r="U223" i="3"/>
  <c r="I223" i="3" s="1"/>
  <c r="V223" i="3" s="1"/>
  <c r="BB253" i="12"/>
  <c r="BC253" i="12" s="1"/>
  <c r="BD253" i="12" s="1"/>
  <c r="BE253" i="12" s="1"/>
  <c r="BF253" i="12" s="1"/>
  <c r="BG253" i="12" s="1"/>
  <c r="BH253" i="12" s="1"/>
  <c r="BI253" i="12" s="1"/>
  <c r="BJ253" i="12" s="1"/>
  <c r="BK253" i="12" s="1"/>
  <c r="BL253" i="12" s="1"/>
  <c r="BM253" i="12" s="1"/>
  <c r="BN253" i="12" s="1"/>
  <c r="BB96" i="12"/>
  <c r="BC96" i="12" s="1"/>
  <c r="BD96" i="12" s="1"/>
  <c r="BE96" i="12" s="1"/>
  <c r="BF96" i="12" s="1"/>
  <c r="BG96" i="12" s="1"/>
  <c r="BH96" i="12" s="1"/>
  <c r="BI96" i="12" s="1"/>
  <c r="BJ96" i="12" s="1"/>
  <c r="BK96" i="12" s="1"/>
  <c r="BL96" i="12" s="1"/>
  <c r="BM96" i="12" s="1"/>
  <c r="BN96" i="12" s="1"/>
  <c r="U277" i="3"/>
  <c r="H9" i="3"/>
  <c r="U142" i="3"/>
  <c r="I142" i="3" s="1"/>
  <c r="V142" i="3" s="1"/>
  <c r="BB171" i="12"/>
  <c r="BC171" i="12" s="1"/>
  <c r="BD171" i="12" s="1"/>
  <c r="BE171" i="12" s="1"/>
  <c r="BF171" i="12" s="1"/>
  <c r="BG171" i="12" s="1"/>
  <c r="BH171" i="12" s="1"/>
  <c r="BI171" i="12" s="1"/>
  <c r="BJ171" i="12" s="1"/>
  <c r="BK171" i="12" s="1"/>
  <c r="BL171" i="12" s="1"/>
  <c r="BM171" i="12" s="1"/>
  <c r="BN171" i="12" s="1"/>
  <c r="Q139" i="3"/>
  <c r="R139" i="3"/>
  <c r="R227" i="3"/>
  <c r="Q197" i="3"/>
  <c r="R197" i="3"/>
  <c r="R179" i="3"/>
  <c r="Q246" i="3"/>
  <c r="R246" i="3"/>
  <c r="BB211" i="12"/>
  <c r="BC211" i="12" s="1"/>
  <c r="BD211" i="12" s="1"/>
  <c r="BE211" i="12" s="1"/>
  <c r="BF211" i="12" s="1"/>
  <c r="BG211" i="12" s="1"/>
  <c r="BH211" i="12" s="1"/>
  <c r="BI211" i="12" s="1"/>
  <c r="BJ211" i="12" s="1"/>
  <c r="BK211" i="12" s="1"/>
  <c r="BL211" i="12" s="1"/>
  <c r="BM211" i="12" s="1"/>
  <c r="BN211" i="12" s="1"/>
  <c r="U181" i="3"/>
  <c r="I181" i="3" s="1"/>
  <c r="V181" i="3" s="1"/>
  <c r="BB193" i="12"/>
  <c r="BC193" i="12" s="1"/>
  <c r="BD193" i="12" s="1"/>
  <c r="BE193" i="12" s="1"/>
  <c r="BF193" i="12" s="1"/>
  <c r="BG193" i="12" s="1"/>
  <c r="BH193" i="12" s="1"/>
  <c r="BI193" i="12" s="1"/>
  <c r="BJ193" i="12" s="1"/>
  <c r="BK193" i="12" s="1"/>
  <c r="BL193" i="12" s="1"/>
  <c r="BM193" i="12" s="1"/>
  <c r="BN193" i="12" s="1"/>
  <c r="U168" i="3"/>
  <c r="U169" i="3"/>
  <c r="BB194" i="12"/>
  <c r="BC194" i="12" s="1"/>
  <c r="BD194" i="12" s="1"/>
  <c r="BE194" i="12" s="1"/>
  <c r="BF194" i="12" s="1"/>
  <c r="BG194" i="12" s="1"/>
  <c r="BH194" i="12" s="1"/>
  <c r="BI194" i="12" s="1"/>
  <c r="BJ194" i="12" s="1"/>
  <c r="BK194" i="12" s="1"/>
  <c r="BL194" i="12" s="1"/>
  <c r="BM194" i="12" s="1"/>
  <c r="BN194" i="12" s="1"/>
  <c r="U99" i="3"/>
  <c r="I99" i="3" s="1"/>
  <c r="V99" i="3" s="1"/>
  <c r="BB57" i="12"/>
  <c r="BC57" i="12" s="1"/>
  <c r="BD57" i="12" s="1"/>
  <c r="BE57" i="12" s="1"/>
  <c r="BF57" i="12" s="1"/>
  <c r="BG57" i="12" s="1"/>
  <c r="BH57" i="12" s="1"/>
  <c r="BI57" i="12" s="1"/>
  <c r="BJ57" i="12" s="1"/>
  <c r="BK57" i="12" s="1"/>
  <c r="BL57" i="12" s="1"/>
  <c r="BM57" i="12" s="1"/>
  <c r="BN57" i="12" s="1"/>
  <c r="BB81" i="12"/>
  <c r="BC81" i="12" s="1"/>
  <c r="BD81" i="12" s="1"/>
  <c r="BE81" i="12" s="1"/>
  <c r="BF81" i="12" s="1"/>
  <c r="BG81" i="12" s="1"/>
  <c r="BH81" i="12" s="1"/>
  <c r="BI81" i="12" s="1"/>
  <c r="BJ81" i="12" s="1"/>
  <c r="BK81" i="12" s="1"/>
  <c r="BL81" i="12" s="1"/>
  <c r="BM81" i="12" s="1"/>
  <c r="BN81" i="12" s="1"/>
  <c r="U89" i="3"/>
  <c r="U465" i="3"/>
  <c r="I465" i="3" s="1"/>
  <c r="V465" i="3" s="1"/>
  <c r="BB363" i="12"/>
  <c r="BC363" i="12" s="1"/>
  <c r="BD363" i="12" s="1"/>
  <c r="BE363" i="12" s="1"/>
  <c r="BF363" i="12" s="1"/>
  <c r="BG363" i="12" s="1"/>
  <c r="BH363" i="12" s="1"/>
  <c r="BI363" i="12" s="1"/>
  <c r="BJ363" i="12" s="1"/>
  <c r="BK363" i="12" s="1"/>
  <c r="BL363" i="12" s="1"/>
  <c r="BM363" i="12" s="1"/>
  <c r="BN363" i="12" s="1"/>
  <c r="BB298" i="12"/>
  <c r="BC298" i="12" s="1"/>
  <c r="BD298" i="12" s="1"/>
  <c r="BE298" i="12" s="1"/>
  <c r="BF298" i="12" s="1"/>
  <c r="BG298" i="12" s="1"/>
  <c r="BH298" i="12" s="1"/>
  <c r="BI298" i="12" s="1"/>
  <c r="BJ298" i="12" s="1"/>
  <c r="BK298" i="12" s="1"/>
  <c r="BL298" i="12" s="1"/>
  <c r="BM298" i="12" s="1"/>
  <c r="BN298" i="12" s="1"/>
  <c r="U417" i="3"/>
  <c r="I417" i="3" s="1"/>
  <c r="V417" i="3" s="1"/>
  <c r="U47" i="3"/>
  <c r="BB35" i="12"/>
  <c r="BC35" i="12" s="1"/>
  <c r="BD35" i="12" s="1"/>
  <c r="BE35" i="12" s="1"/>
  <c r="BF35" i="12" s="1"/>
  <c r="BG35" i="12" s="1"/>
  <c r="BH35" i="12" s="1"/>
  <c r="BI35" i="12" s="1"/>
  <c r="BJ35" i="12" s="1"/>
  <c r="BK35" i="12" s="1"/>
  <c r="BL35" i="12" s="1"/>
  <c r="BM35" i="12" s="1"/>
  <c r="BN35" i="12" s="1"/>
  <c r="BB74" i="12"/>
  <c r="BC74" i="12" s="1"/>
  <c r="BD74" i="12" s="1"/>
  <c r="BE74" i="12" s="1"/>
  <c r="BF74" i="12" s="1"/>
  <c r="BG74" i="12" s="1"/>
  <c r="BH74" i="12" s="1"/>
  <c r="BI74" i="12" s="1"/>
  <c r="BJ74" i="12" s="1"/>
  <c r="BK74" i="12" s="1"/>
  <c r="BL74" i="12" s="1"/>
  <c r="BM74" i="12" s="1"/>
  <c r="BN74" i="12" s="1"/>
  <c r="U82" i="3"/>
  <c r="I82" i="3" s="1"/>
  <c r="V82" i="3" s="1"/>
  <c r="U76" i="3"/>
  <c r="BB68" i="12"/>
  <c r="BC68" i="12" s="1"/>
  <c r="BD68" i="12" s="1"/>
  <c r="BE68" i="12" s="1"/>
  <c r="BF68" i="12" s="1"/>
  <c r="BG68" i="12" s="1"/>
  <c r="BH68" i="12" s="1"/>
  <c r="BI68" i="12" s="1"/>
  <c r="BJ68" i="12" s="1"/>
  <c r="BK68" i="12" s="1"/>
  <c r="BL68" i="12" s="1"/>
  <c r="BM68" i="12" s="1"/>
  <c r="BN68" i="12" s="1"/>
  <c r="BB121" i="12"/>
  <c r="BC121" i="12" s="1"/>
  <c r="BD121" i="12" s="1"/>
  <c r="BE121" i="12" s="1"/>
  <c r="BF121" i="12" s="1"/>
  <c r="BG121" i="12" s="1"/>
  <c r="BH121" i="12" s="1"/>
  <c r="BI121" i="12" s="1"/>
  <c r="BJ121" i="12" s="1"/>
  <c r="BK121" i="12" s="1"/>
  <c r="BL121" i="12" s="1"/>
  <c r="BM121" i="12" s="1"/>
  <c r="BN121" i="12" s="1"/>
  <c r="U324" i="3"/>
  <c r="I324" i="3" s="1"/>
  <c r="V324" i="3" s="1"/>
  <c r="BB364" i="12"/>
  <c r="BC364" i="12" s="1"/>
  <c r="BD364" i="12" s="1"/>
  <c r="BE364" i="12" s="1"/>
  <c r="BF364" i="12" s="1"/>
  <c r="BG364" i="12" s="1"/>
  <c r="BH364" i="12" s="1"/>
  <c r="BI364" i="12" s="1"/>
  <c r="BJ364" i="12" s="1"/>
  <c r="BK364" i="12" s="1"/>
  <c r="BL364" i="12" s="1"/>
  <c r="BM364" i="12" s="1"/>
  <c r="BN364" i="12" s="1"/>
  <c r="U466" i="3"/>
  <c r="I466" i="3" s="1"/>
  <c r="V466" i="3" s="1"/>
  <c r="BB87" i="12"/>
  <c r="BC87" i="12" s="1"/>
  <c r="BD87" i="12" s="1"/>
  <c r="BE87" i="12" s="1"/>
  <c r="BF87" i="12" s="1"/>
  <c r="BG87" i="12" s="1"/>
  <c r="BH87" i="12" s="1"/>
  <c r="BI87" i="12" s="1"/>
  <c r="BJ87" i="12" s="1"/>
  <c r="BK87" i="12" s="1"/>
  <c r="BL87" i="12" s="1"/>
  <c r="BM87" i="12" s="1"/>
  <c r="BN87" i="12" s="1"/>
  <c r="U360" i="3"/>
  <c r="U308" i="3"/>
  <c r="I308" i="3" s="1"/>
  <c r="V308" i="3" s="1"/>
  <c r="BB115" i="12"/>
  <c r="BC115" i="12" s="1"/>
  <c r="BD115" i="12" s="1"/>
  <c r="BE115" i="12" s="1"/>
  <c r="BF115" i="12" s="1"/>
  <c r="BG115" i="12" s="1"/>
  <c r="BH115" i="12" s="1"/>
  <c r="BI115" i="12" s="1"/>
  <c r="BJ115" i="12" s="1"/>
  <c r="BK115" i="12" s="1"/>
  <c r="BL115" i="12" s="1"/>
  <c r="BM115" i="12" s="1"/>
  <c r="BN115" i="12" s="1"/>
  <c r="R308" i="3"/>
  <c r="Q308" i="3"/>
  <c r="Q430" i="3"/>
  <c r="R430" i="3"/>
  <c r="U229" i="3"/>
  <c r="I229" i="3" s="1"/>
  <c r="V229" i="3" s="1"/>
  <c r="BB259" i="12"/>
  <c r="BC259" i="12" s="1"/>
  <c r="BD259" i="12" s="1"/>
  <c r="BE259" i="12" s="1"/>
  <c r="BF259" i="12" s="1"/>
  <c r="BG259" i="12" s="1"/>
  <c r="BH259" i="12" s="1"/>
  <c r="BI259" i="12" s="1"/>
  <c r="BJ259" i="12" s="1"/>
  <c r="BK259" i="12" s="1"/>
  <c r="BL259" i="12" s="1"/>
  <c r="BM259" i="12" s="1"/>
  <c r="BN259" i="12" s="1"/>
  <c r="U14" i="3"/>
  <c r="BB14" i="12"/>
  <c r="BC14" i="12" s="1"/>
  <c r="BD14" i="12" s="1"/>
  <c r="BE14" i="12" s="1"/>
  <c r="BF14" i="12" s="1"/>
  <c r="BG14" i="12" s="1"/>
  <c r="BH14" i="12" s="1"/>
  <c r="BI14" i="12" s="1"/>
  <c r="BJ14" i="12" s="1"/>
  <c r="BK14" i="12" s="1"/>
  <c r="BL14" i="12" s="1"/>
  <c r="BM14" i="12" s="1"/>
  <c r="BN14" i="12" s="1"/>
  <c r="U427" i="3"/>
  <c r="BB331" i="12"/>
  <c r="BC331" i="12" s="1"/>
  <c r="BD331" i="12" s="1"/>
  <c r="BE331" i="12" s="1"/>
  <c r="BF331" i="12" s="1"/>
  <c r="BG331" i="12" s="1"/>
  <c r="BH331" i="12" s="1"/>
  <c r="BI331" i="12" s="1"/>
  <c r="BJ331" i="12" s="1"/>
  <c r="BK331" i="12" s="1"/>
  <c r="BL331" i="12" s="1"/>
  <c r="BM331" i="12" s="1"/>
  <c r="BN331" i="12" s="1"/>
  <c r="R454" i="3"/>
  <c r="Q454" i="3"/>
  <c r="R85" i="3"/>
  <c r="R249" i="3"/>
  <c r="Q249" i="3"/>
  <c r="BB146" i="12"/>
  <c r="BC146" i="12" s="1"/>
  <c r="BD146" i="12" s="1"/>
  <c r="BE146" i="12" s="1"/>
  <c r="BF146" i="12" s="1"/>
  <c r="BG146" i="12" s="1"/>
  <c r="BH146" i="12" s="1"/>
  <c r="BI146" i="12" s="1"/>
  <c r="BJ146" i="12" s="1"/>
  <c r="BK146" i="12" s="1"/>
  <c r="BL146" i="12" s="1"/>
  <c r="BM146" i="12" s="1"/>
  <c r="BN146" i="12" s="1"/>
  <c r="U137" i="3"/>
  <c r="I137" i="3" s="1"/>
  <c r="V137" i="3" s="1"/>
  <c r="R96" i="3"/>
  <c r="Q390" i="3"/>
  <c r="R390" i="3"/>
  <c r="R159" i="3"/>
  <c r="U362" i="3"/>
  <c r="BB89" i="12"/>
  <c r="BC89" i="12" s="1"/>
  <c r="BD89" i="12" s="1"/>
  <c r="BE89" i="12" s="1"/>
  <c r="BF89" i="12" s="1"/>
  <c r="BG89" i="12" s="1"/>
  <c r="BH89" i="12" s="1"/>
  <c r="BI89" i="12" s="1"/>
  <c r="BJ89" i="12" s="1"/>
  <c r="BK89" i="12" s="1"/>
  <c r="BL89" i="12" s="1"/>
  <c r="BM89" i="12" s="1"/>
  <c r="BN89" i="12" s="1"/>
  <c r="U149" i="3"/>
  <c r="I149" i="3" s="1"/>
  <c r="V149" i="3" s="1"/>
  <c r="BB178" i="12"/>
  <c r="BC178" i="12" s="1"/>
  <c r="BD178" i="12" s="1"/>
  <c r="BE178" i="12" s="1"/>
  <c r="BF178" i="12" s="1"/>
  <c r="BG178" i="12" s="1"/>
  <c r="BH178" i="12" s="1"/>
  <c r="BI178" i="12" s="1"/>
  <c r="BJ178" i="12" s="1"/>
  <c r="BK178" i="12" s="1"/>
  <c r="BL178" i="12" s="1"/>
  <c r="BM178" i="12" s="1"/>
  <c r="BN178" i="12" s="1"/>
  <c r="BB247" i="12"/>
  <c r="BC247" i="12" s="1"/>
  <c r="BD247" i="12" s="1"/>
  <c r="BE247" i="12" s="1"/>
  <c r="BF247" i="12" s="1"/>
  <c r="BG247" i="12" s="1"/>
  <c r="BH247" i="12" s="1"/>
  <c r="BI247" i="12" s="1"/>
  <c r="BJ247" i="12" s="1"/>
  <c r="BK247" i="12" s="1"/>
  <c r="BL247" i="12" s="1"/>
  <c r="BM247" i="12" s="1"/>
  <c r="BN247" i="12" s="1"/>
  <c r="U217" i="3"/>
  <c r="U219" i="3"/>
  <c r="I219" i="3" s="1"/>
  <c r="V219" i="3" s="1"/>
  <c r="BB249" i="12"/>
  <c r="BC249" i="12" s="1"/>
  <c r="BD249" i="12" s="1"/>
  <c r="BE249" i="12" s="1"/>
  <c r="BF249" i="12" s="1"/>
  <c r="BG249" i="12" s="1"/>
  <c r="BH249" i="12" s="1"/>
  <c r="BI249" i="12" s="1"/>
  <c r="BJ249" i="12" s="1"/>
  <c r="BK249" i="12" s="1"/>
  <c r="BL249" i="12" s="1"/>
  <c r="BM249" i="12" s="1"/>
  <c r="BN249" i="12" s="1"/>
  <c r="U266" i="3"/>
  <c r="BB138" i="12"/>
  <c r="BC138" i="12" s="1"/>
  <c r="BD138" i="12" s="1"/>
  <c r="BE138" i="12" s="1"/>
  <c r="BF138" i="12" s="1"/>
  <c r="BG138" i="12" s="1"/>
  <c r="BH138" i="12" s="1"/>
  <c r="BI138" i="12" s="1"/>
  <c r="BJ138" i="12" s="1"/>
  <c r="BK138" i="12" s="1"/>
  <c r="BL138" i="12" s="1"/>
  <c r="BM138" i="12" s="1"/>
  <c r="BN138" i="12" s="1"/>
  <c r="R45" i="3"/>
  <c r="Q45" i="3"/>
  <c r="Q232" i="3"/>
  <c r="R232" i="3"/>
  <c r="BB333" i="12"/>
  <c r="BC333" i="12" s="1"/>
  <c r="BD333" i="12" s="1"/>
  <c r="BE333" i="12" s="1"/>
  <c r="BF333" i="12" s="1"/>
  <c r="BG333" i="12" s="1"/>
  <c r="BH333" i="12" s="1"/>
  <c r="BI333" i="12" s="1"/>
  <c r="BJ333" i="12" s="1"/>
  <c r="BK333" i="12" s="1"/>
  <c r="BL333" i="12" s="1"/>
  <c r="BM333" i="12" s="1"/>
  <c r="BN333" i="12" s="1"/>
  <c r="U429" i="3"/>
  <c r="I429" i="3" s="1"/>
  <c r="V429" i="3" s="1"/>
  <c r="R35" i="3"/>
  <c r="Q35" i="3"/>
  <c r="Q222" i="3"/>
  <c r="R222" i="3"/>
  <c r="U20" i="3"/>
  <c r="BB6" i="12"/>
  <c r="BC6" i="12" s="1"/>
  <c r="BD6" i="12" s="1"/>
  <c r="BE6" i="12" s="1"/>
  <c r="BF6" i="12" s="1"/>
  <c r="BG6" i="12" s="1"/>
  <c r="BH6" i="12" s="1"/>
  <c r="BI6" i="12" s="1"/>
  <c r="BJ6" i="12" s="1"/>
  <c r="BK6" i="12" s="1"/>
  <c r="BL6" i="12" s="1"/>
  <c r="BM6" i="12" s="1"/>
  <c r="BN6" i="12" s="1"/>
  <c r="BB215" i="12"/>
  <c r="BC215" i="12" s="1"/>
  <c r="BD215" i="12" s="1"/>
  <c r="BE215" i="12" s="1"/>
  <c r="BF215" i="12" s="1"/>
  <c r="BG215" i="12" s="1"/>
  <c r="BH215" i="12" s="1"/>
  <c r="BI215" i="12" s="1"/>
  <c r="BJ215" i="12" s="1"/>
  <c r="BK215" i="12" s="1"/>
  <c r="BL215" i="12" s="1"/>
  <c r="BM215" i="12" s="1"/>
  <c r="BN215" i="12" s="1"/>
  <c r="U185" i="3"/>
  <c r="U336" i="3"/>
  <c r="I336" i="3" s="1"/>
  <c r="V336" i="3" s="1"/>
  <c r="BB347" i="12"/>
  <c r="BC347" i="12" s="1"/>
  <c r="BD347" i="12" s="1"/>
  <c r="BE347" i="12" s="1"/>
  <c r="BF347" i="12" s="1"/>
  <c r="BG347" i="12" s="1"/>
  <c r="BH347" i="12" s="1"/>
  <c r="BI347" i="12" s="1"/>
  <c r="BJ347" i="12" s="1"/>
  <c r="BK347" i="12" s="1"/>
  <c r="BL347" i="12" s="1"/>
  <c r="BM347" i="12" s="1"/>
  <c r="BN347" i="12" s="1"/>
  <c r="R54" i="3"/>
  <c r="BB93" i="12"/>
  <c r="BC93" i="12" s="1"/>
  <c r="BD93" i="12" s="1"/>
  <c r="BE93" i="12" s="1"/>
  <c r="BF93" i="12" s="1"/>
  <c r="BG93" i="12" s="1"/>
  <c r="BH93" i="12" s="1"/>
  <c r="BI93" i="12" s="1"/>
  <c r="BJ93" i="12" s="1"/>
  <c r="BK93" i="12" s="1"/>
  <c r="BL93" i="12" s="1"/>
  <c r="BM93" i="12" s="1"/>
  <c r="BN93" i="12" s="1"/>
  <c r="U366" i="3"/>
  <c r="I366" i="3" s="1"/>
  <c r="V366" i="3" s="1"/>
  <c r="R146" i="3"/>
  <c r="H285" i="3"/>
  <c r="R266" i="3"/>
  <c r="Q266" i="3"/>
  <c r="P265" i="3"/>
  <c r="U179" i="3"/>
  <c r="BB209" i="12"/>
  <c r="BC209" i="12" s="1"/>
  <c r="BD209" i="12" s="1"/>
  <c r="BE209" i="12" s="1"/>
  <c r="BF209" i="12" s="1"/>
  <c r="BG209" i="12" s="1"/>
  <c r="BH209" i="12" s="1"/>
  <c r="BI209" i="12" s="1"/>
  <c r="BJ209" i="12" s="1"/>
  <c r="BK209" i="12" s="1"/>
  <c r="BL209" i="12" s="1"/>
  <c r="BM209" i="12" s="1"/>
  <c r="BN209" i="12" s="1"/>
  <c r="R351" i="3"/>
  <c r="R129" i="3"/>
  <c r="BB148" i="12"/>
  <c r="BC148" i="12" s="1"/>
  <c r="BD148" i="12" s="1"/>
  <c r="BE148" i="12" s="1"/>
  <c r="BF148" i="12" s="1"/>
  <c r="BG148" i="12" s="1"/>
  <c r="BH148" i="12" s="1"/>
  <c r="BI148" i="12" s="1"/>
  <c r="BJ148" i="12" s="1"/>
  <c r="BK148" i="12" s="1"/>
  <c r="BL148" i="12" s="1"/>
  <c r="BM148" i="12" s="1"/>
  <c r="BN148" i="12" s="1"/>
  <c r="U139" i="3"/>
  <c r="I139" i="3" s="1"/>
  <c r="V139" i="3" s="1"/>
  <c r="U220" i="3"/>
  <c r="I220" i="3" s="1"/>
  <c r="V220" i="3" s="1"/>
  <c r="BB250" i="12"/>
  <c r="BC250" i="12" s="1"/>
  <c r="BD250" i="12" s="1"/>
  <c r="BE250" i="12" s="1"/>
  <c r="BF250" i="12" s="1"/>
  <c r="BG250" i="12" s="1"/>
  <c r="BH250" i="12" s="1"/>
  <c r="BI250" i="12" s="1"/>
  <c r="BJ250" i="12" s="1"/>
  <c r="BK250" i="12" s="1"/>
  <c r="BL250" i="12" s="1"/>
  <c r="BM250" i="12" s="1"/>
  <c r="BN250" i="12" s="1"/>
  <c r="BB287" i="12"/>
  <c r="BC287" i="12" s="1"/>
  <c r="BD287" i="12" s="1"/>
  <c r="BE287" i="12" s="1"/>
  <c r="BF287" i="12" s="1"/>
  <c r="BG287" i="12" s="1"/>
  <c r="BH287" i="12" s="1"/>
  <c r="BI287" i="12" s="1"/>
  <c r="BJ287" i="12" s="1"/>
  <c r="BK287" i="12" s="1"/>
  <c r="BL287" i="12" s="1"/>
  <c r="BM287" i="12" s="1"/>
  <c r="BN287" i="12" s="1"/>
  <c r="U406" i="3"/>
  <c r="R414" i="3"/>
  <c r="R191" i="3"/>
  <c r="R457" i="3"/>
  <c r="Q457" i="3"/>
  <c r="R413" i="3"/>
  <c r="R225" i="3"/>
  <c r="R42" i="3"/>
  <c r="BB351" i="12"/>
  <c r="BC351" i="12" s="1"/>
  <c r="BD351" i="12" s="1"/>
  <c r="BE351" i="12" s="1"/>
  <c r="BF351" i="12" s="1"/>
  <c r="BG351" i="12" s="1"/>
  <c r="BH351" i="12" s="1"/>
  <c r="BI351" i="12" s="1"/>
  <c r="BJ351" i="12" s="1"/>
  <c r="BK351" i="12" s="1"/>
  <c r="BL351" i="12" s="1"/>
  <c r="BM351" i="12" s="1"/>
  <c r="BN351" i="12" s="1"/>
  <c r="U453" i="3"/>
  <c r="U11" i="3"/>
  <c r="BB11" i="12"/>
  <c r="BC11" i="12" s="1"/>
  <c r="BD11" i="12" s="1"/>
  <c r="BE11" i="12" s="1"/>
  <c r="BF11" i="12" s="1"/>
  <c r="BG11" i="12" s="1"/>
  <c r="BH11" i="12" s="1"/>
  <c r="BI11" i="12" s="1"/>
  <c r="BJ11" i="12" s="1"/>
  <c r="BK11" i="12" s="1"/>
  <c r="BL11" i="12" s="1"/>
  <c r="BM11" i="12" s="1"/>
  <c r="BN11" i="12" s="1"/>
  <c r="R344" i="3"/>
  <c r="U171" i="3"/>
  <c r="BB196" i="12"/>
  <c r="BC196" i="12" s="1"/>
  <c r="BD196" i="12" s="1"/>
  <c r="BE196" i="12" s="1"/>
  <c r="BF196" i="12" s="1"/>
  <c r="BG196" i="12" s="1"/>
  <c r="BH196" i="12" s="1"/>
  <c r="BI196" i="12" s="1"/>
  <c r="BJ196" i="12" s="1"/>
  <c r="BK196" i="12" s="1"/>
  <c r="BL196" i="12" s="1"/>
  <c r="BM196" i="12" s="1"/>
  <c r="BN196" i="12" s="1"/>
  <c r="U63" i="3"/>
  <c r="I63" i="3" s="1"/>
  <c r="V63" i="3" s="1"/>
  <c r="BB55" i="12"/>
  <c r="BC55" i="12" s="1"/>
  <c r="BD55" i="12" s="1"/>
  <c r="BE55" i="12" s="1"/>
  <c r="BF55" i="12" s="1"/>
  <c r="BG55" i="12" s="1"/>
  <c r="BH55" i="12" s="1"/>
  <c r="BI55" i="12" s="1"/>
  <c r="BJ55" i="12" s="1"/>
  <c r="BK55" i="12" s="1"/>
  <c r="BL55" i="12" s="1"/>
  <c r="BM55" i="12" s="1"/>
  <c r="BN55" i="12" s="1"/>
  <c r="R203" i="3"/>
  <c r="Q203" i="3"/>
  <c r="U404" i="3"/>
  <c r="BB285" i="12"/>
  <c r="BC285" i="12" s="1"/>
  <c r="BD285" i="12" s="1"/>
  <c r="BE285" i="12" s="1"/>
  <c r="BF285" i="12" s="1"/>
  <c r="BG285" i="12" s="1"/>
  <c r="BH285" i="12" s="1"/>
  <c r="BI285" i="12" s="1"/>
  <c r="BJ285" i="12" s="1"/>
  <c r="BK285" i="12" s="1"/>
  <c r="BL285" i="12" s="1"/>
  <c r="BM285" i="12" s="1"/>
  <c r="BN285" i="12" s="1"/>
  <c r="U48" i="3"/>
  <c r="BB36" i="12"/>
  <c r="BC36" i="12" s="1"/>
  <c r="BD36" i="12" s="1"/>
  <c r="BE36" i="12" s="1"/>
  <c r="BF36" i="12" s="1"/>
  <c r="BG36" i="12" s="1"/>
  <c r="BH36" i="12" s="1"/>
  <c r="BI36" i="12" s="1"/>
  <c r="BJ36" i="12" s="1"/>
  <c r="BK36" i="12" s="1"/>
  <c r="BL36" i="12" s="1"/>
  <c r="BM36" i="12" s="1"/>
  <c r="BN36" i="12" s="1"/>
  <c r="U293" i="3"/>
  <c r="BB104" i="12"/>
  <c r="BC104" i="12" s="1"/>
  <c r="BD104" i="12" s="1"/>
  <c r="BE104" i="12" s="1"/>
  <c r="BF104" i="12" s="1"/>
  <c r="BG104" i="12" s="1"/>
  <c r="BH104" i="12" s="1"/>
  <c r="BI104" i="12" s="1"/>
  <c r="BJ104" i="12" s="1"/>
  <c r="BK104" i="12" s="1"/>
  <c r="BL104" i="12" s="1"/>
  <c r="BM104" i="12" s="1"/>
  <c r="BN104" i="12" s="1"/>
  <c r="U347" i="3"/>
  <c r="I347" i="3" s="1"/>
  <c r="V347" i="3" s="1"/>
  <c r="BB131" i="12"/>
  <c r="BC131" i="12" s="1"/>
  <c r="BD131" i="12" s="1"/>
  <c r="BE131" i="12" s="1"/>
  <c r="BF131" i="12" s="1"/>
  <c r="BG131" i="12" s="1"/>
  <c r="BH131" i="12" s="1"/>
  <c r="BI131" i="12" s="1"/>
  <c r="BJ131" i="12" s="1"/>
  <c r="BK131" i="12" s="1"/>
  <c r="BL131" i="12" s="1"/>
  <c r="BM131" i="12" s="1"/>
  <c r="BN131" i="12" s="1"/>
  <c r="R359" i="3"/>
  <c r="U178" i="3"/>
  <c r="I178" i="3" s="1"/>
  <c r="V178" i="3" s="1"/>
  <c r="BB208" i="12"/>
  <c r="BC208" i="12" s="1"/>
  <c r="BD208" i="12" s="1"/>
  <c r="BE208" i="12" s="1"/>
  <c r="BF208" i="12" s="1"/>
  <c r="BG208" i="12" s="1"/>
  <c r="BH208" i="12" s="1"/>
  <c r="BI208" i="12" s="1"/>
  <c r="BJ208" i="12" s="1"/>
  <c r="BK208" i="12" s="1"/>
  <c r="BL208" i="12" s="1"/>
  <c r="BM208" i="12" s="1"/>
  <c r="BN208" i="12" s="1"/>
  <c r="R206" i="3"/>
  <c r="Q293" i="3"/>
  <c r="R293" i="3"/>
  <c r="R47" i="3"/>
  <c r="R311" i="3"/>
  <c r="Q311" i="3"/>
  <c r="R84" i="3"/>
  <c r="Q84" i="3"/>
  <c r="U239" i="3"/>
  <c r="I239" i="3" s="1"/>
  <c r="V239" i="3" s="1"/>
  <c r="BB149" i="12"/>
  <c r="BC149" i="12" s="1"/>
  <c r="BD149" i="12" s="1"/>
  <c r="BE149" i="12" s="1"/>
  <c r="BF149" i="12" s="1"/>
  <c r="BG149" i="12" s="1"/>
  <c r="BH149" i="12" s="1"/>
  <c r="BI149" i="12" s="1"/>
  <c r="BJ149" i="12" s="1"/>
  <c r="BK149" i="12" s="1"/>
  <c r="BL149" i="12" s="1"/>
  <c r="BM149" i="12" s="1"/>
  <c r="BN149" i="12" s="1"/>
  <c r="BB12" i="12"/>
  <c r="BC12" i="12" s="1"/>
  <c r="BD12" i="12" s="1"/>
  <c r="BE12" i="12" s="1"/>
  <c r="BF12" i="12" s="1"/>
  <c r="BG12" i="12" s="1"/>
  <c r="BH12" i="12" s="1"/>
  <c r="BI12" i="12" s="1"/>
  <c r="BJ12" i="12" s="1"/>
  <c r="BK12" i="12" s="1"/>
  <c r="BL12" i="12" s="1"/>
  <c r="BM12" i="12" s="1"/>
  <c r="BN12" i="12" s="1"/>
  <c r="U12" i="3"/>
  <c r="I12" i="3" s="1"/>
  <c r="V12" i="3" s="1"/>
  <c r="U376" i="3"/>
  <c r="I376" i="3" s="1"/>
  <c r="V376" i="3" s="1"/>
  <c r="BB308" i="12"/>
  <c r="BC308" i="12" s="1"/>
  <c r="BD308" i="12" s="1"/>
  <c r="BE308" i="12" s="1"/>
  <c r="BF308" i="12" s="1"/>
  <c r="BG308" i="12" s="1"/>
  <c r="BH308" i="12" s="1"/>
  <c r="BI308" i="12" s="1"/>
  <c r="BJ308" i="12" s="1"/>
  <c r="BK308" i="12" s="1"/>
  <c r="BL308" i="12" s="1"/>
  <c r="BM308" i="12" s="1"/>
  <c r="BN308" i="12" s="1"/>
  <c r="BB283" i="12"/>
  <c r="BC283" i="12" s="1"/>
  <c r="BD283" i="12" s="1"/>
  <c r="BE283" i="12" s="1"/>
  <c r="BF283" i="12" s="1"/>
  <c r="BG283" i="12" s="1"/>
  <c r="BH283" i="12" s="1"/>
  <c r="BI283" i="12" s="1"/>
  <c r="BJ283" i="12" s="1"/>
  <c r="BK283" i="12" s="1"/>
  <c r="BL283" i="12" s="1"/>
  <c r="BM283" i="12" s="1"/>
  <c r="BN283" i="12" s="1"/>
  <c r="U402" i="3"/>
  <c r="BB118" i="12"/>
  <c r="BC118" i="12" s="1"/>
  <c r="BD118" i="12" s="1"/>
  <c r="BE118" i="12" s="1"/>
  <c r="BF118" i="12" s="1"/>
  <c r="BG118" i="12" s="1"/>
  <c r="BH118" i="12" s="1"/>
  <c r="BI118" i="12" s="1"/>
  <c r="BJ118" i="12" s="1"/>
  <c r="BK118" i="12" s="1"/>
  <c r="BL118" i="12" s="1"/>
  <c r="BM118" i="12" s="1"/>
  <c r="BN118" i="12" s="1"/>
  <c r="U321" i="3"/>
  <c r="I321" i="3" s="1"/>
  <c r="V321" i="3" s="1"/>
  <c r="R402" i="3"/>
  <c r="Q19" i="3"/>
  <c r="R19" i="3"/>
  <c r="Q12" i="3"/>
  <c r="R12" i="3"/>
  <c r="U88" i="3"/>
  <c r="BB80" i="12"/>
  <c r="BC80" i="12" s="1"/>
  <c r="BD80" i="12" s="1"/>
  <c r="BE80" i="12" s="1"/>
  <c r="BF80" i="12" s="1"/>
  <c r="BG80" i="12" s="1"/>
  <c r="BH80" i="12" s="1"/>
  <c r="BI80" i="12" s="1"/>
  <c r="BJ80" i="12" s="1"/>
  <c r="BK80" i="12" s="1"/>
  <c r="BL80" i="12" s="1"/>
  <c r="BM80" i="12" s="1"/>
  <c r="BN80" i="12" s="1"/>
  <c r="BB195" i="12"/>
  <c r="BC195" i="12" s="1"/>
  <c r="BD195" i="12" s="1"/>
  <c r="BE195" i="12" s="1"/>
  <c r="BF195" i="12" s="1"/>
  <c r="BG195" i="12" s="1"/>
  <c r="BH195" i="12" s="1"/>
  <c r="BI195" i="12" s="1"/>
  <c r="BJ195" i="12" s="1"/>
  <c r="BK195" i="12" s="1"/>
  <c r="BL195" i="12" s="1"/>
  <c r="BM195" i="12" s="1"/>
  <c r="BN195" i="12" s="1"/>
  <c r="U170" i="3"/>
  <c r="I170" i="3" s="1"/>
  <c r="V170" i="3" s="1"/>
  <c r="Q112" i="3"/>
  <c r="R112" i="3"/>
  <c r="P111" i="3"/>
  <c r="Q302" i="3"/>
  <c r="R302" i="3"/>
  <c r="U167" i="3"/>
  <c r="BB192" i="12"/>
  <c r="BC192" i="12" s="1"/>
  <c r="BD192" i="12" s="1"/>
  <c r="BE192" i="12" s="1"/>
  <c r="BF192" i="12" s="1"/>
  <c r="BG192" i="12" s="1"/>
  <c r="BH192" i="12" s="1"/>
  <c r="BI192" i="12" s="1"/>
  <c r="BJ192" i="12" s="1"/>
  <c r="BK192" i="12" s="1"/>
  <c r="BL192" i="12" s="1"/>
  <c r="BM192" i="12" s="1"/>
  <c r="BN192" i="12" s="1"/>
  <c r="BB348" i="12"/>
  <c r="BC348" i="12" s="1"/>
  <c r="BD348" i="12" s="1"/>
  <c r="BE348" i="12" s="1"/>
  <c r="BF348" i="12" s="1"/>
  <c r="BG348" i="12" s="1"/>
  <c r="BH348" i="12" s="1"/>
  <c r="BI348" i="12" s="1"/>
  <c r="BJ348" i="12" s="1"/>
  <c r="BK348" i="12" s="1"/>
  <c r="BL348" i="12" s="1"/>
  <c r="BM348" i="12" s="1"/>
  <c r="BN348" i="12" s="1"/>
  <c r="U337" i="3"/>
  <c r="R486" i="3"/>
  <c r="R86" i="3"/>
  <c r="Q86" i="3"/>
  <c r="Q245" i="3"/>
  <c r="R245" i="3"/>
  <c r="U183" i="3"/>
  <c r="I183" i="3" s="1"/>
  <c r="V183" i="3" s="1"/>
  <c r="BB213" i="12"/>
  <c r="BC213" i="12" s="1"/>
  <c r="BD213" i="12" s="1"/>
  <c r="BE213" i="12" s="1"/>
  <c r="BF213" i="12" s="1"/>
  <c r="BG213" i="12" s="1"/>
  <c r="BH213" i="12" s="1"/>
  <c r="BI213" i="12" s="1"/>
  <c r="BJ213" i="12" s="1"/>
  <c r="BK213" i="12" s="1"/>
  <c r="BL213" i="12" s="1"/>
  <c r="BM213" i="12" s="1"/>
  <c r="BN213" i="12" s="1"/>
  <c r="U320" i="3"/>
  <c r="BB117" i="12"/>
  <c r="BC117" i="12" s="1"/>
  <c r="BD117" i="12" s="1"/>
  <c r="BE117" i="12" s="1"/>
  <c r="BF117" i="12" s="1"/>
  <c r="BG117" i="12" s="1"/>
  <c r="BH117" i="12" s="1"/>
  <c r="BI117" i="12" s="1"/>
  <c r="BJ117" i="12" s="1"/>
  <c r="BK117" i="12" s="1"/>
  <c r="BL117" i="12" s="1"/>
  <c r="BM117" i="12" s="1"/>
  <c r="BN117" i="12" s="1"/>
  <c r="R121" i="3"/>
  <c r="Q121" i="3"/>
  <c r="U260" i="3"/>
  <c r="BB137" i="12"/>
  <c r="BC137" i="12" s="1"/>
  <c r="BD137" i="12" s="1"/>
  <c r="BE137" i="12" s="1"/>
  <c r="BF137" i="12" s="1"/>
  <c r="BG137" i="12" s="1"/>
  <c r="BH137" i="12" s="1"/>
  <c r="BI137" i="12" s="1"/>
  <c r="BJ137" i="12" s="1"/>
  <c r="BK137" i="12" s="1"/>
  <c r="BL137" i="12" s="1"/>
  <c r="BM137" i="12" s="1"/>
  <c r="BN137" i="12" s="1"/>
  <c r="Q411" i="3"/>
  <c r="R411" i="3"/>
  <c r="T285" i="3"/>
  <c r="R336" i="3"/>
  <c r="Q336" i="3"/>
  <c r="BB286" i="12"/>
  <c r="BC286" i="12" s="1"/>
  <c r="BD286" i="12" s="1"/>
  <c r="BE286" i="12" s="1"/>
  <c r="BF286" i="12" s="1"/>
  <c r="BG286" i="12" s="1"/>
  <c r="BH286" i="12" s="1"/>
  <c r="BI286" i="12" s="1"/>
  <c r="BJ286" i="12" s="1"/>
  <c r="BK286" i="12" s="1"/>
  <c r="BL286" i="12" s="1"/>
  <c r="BM286" i="12" s="1"/>
  <c r="BN286" i="12" s="1"/>
  <c r="U405" i="3"/>
  <c r="R97" i="3"/>
  <c r="Q97" i="3"/>
  <c r="BB385" i="12"/>
  <c r="BC385" i="12" s="1"/>
  <c r="BD385" i="12" s="1"/>
  <c r="BE385" i="12" s="1"/>
  <c r="BF385" i="12" s="1"/>
  <c r="BG385" i="12" s="1"/>
  <c r="BH385" i="12" s="1"/>
  <c r="BI385" i="12" s="1"/>
  <c r="BJ385" i="12" s="1"/>
  <c r="BK385" i="12" s="1"/>
  <c r="BL385" i="12" s="1"/>
  <c r="BM385" i="12" s="1"/>
  <c r="BN385" i="12" s="1"/>
  <c r="U313" i="3"/>
  <c r="Q480" i="3"/>
  <c r="R480" i="3"/>
  <c r="U64" i="3"/>
  <c r="I64" i="3" s="1"/>
  <c r="V64" i="3" s="1"/>
  <c r="BB56" i="12"/>
  <c r="BC56" i="12" s="1"/>
  <c r="BD56" i="12" s="1"/>
  <c r="BE56" i="12" s="1"/>
  <c r="BF56" i="12" s="1"/>
  <c r="BG56" i="12" s="1"/>
  <c r="BH56" i="12" s="1"/>
  <c r="BI56" i="12" s="1"/>
  <c r="BJ56" i="12" s="1"/>
  <c r="BK56" i="12" s="1"/>
  <c r="BL56" i="12" s="1"/>
  <c r="BM56" i="12" s="1"/>
  <c r="BN56" i="12" s="1"/>
  <c r="U193" i="3"/>
  <c r="I193" i="3" s="1"/>
  <c r="V193" i="3" s="1"/>
  <c r="BB223" i="12"/>
  <c r="BC223" i="12" s="1"/>
  <c r="BD223" i="12" s="1"/>
  <c r="BE223" i="12" s="1"/>
  <c r="BF223" i="12" s="1"/>
  <c r="BG223" i="12" s="1"/>
  <c r="BH223" i="12" s="1"/>
  <c r="BI223" i="12" s="1"/>
  <c r="BJ223" i="12" s="1"/>
  <c r="BK223" i="12" s="1"/>
  <c r="BL223" i="12" s="1"/>
  <c r="BM223" i="12" s="1"/>
  <c r="BN223" i="12" s="1"/>
  <c r="BB119" i="12"/>
  <c r="BC119" i="12" s="1"/>
  <c r="BD119" i="12" s="1"/>
  <c r="BE119" i="12" s="1"/>
  <c r="BF119" i="12" s="1"/>
  <c r="BG119" i="12" s="1"/>
  <c r="BH119" i="12" s="1"/>
  <c r="BI119" i="12" s="1"/>
  <c r="BJ119" i="12" s="1"/>
  <c r="BK119" i="12" s="1"/>
  <c r="BL119" i="12" s="1"/>
  <c r="BM119" i="12" s="1"/>
  <c r="BN119" i="12" s="1"/>
  <c r="U322" i="3"/>
  <c r="BB289" i="12"/>
  <c r="BC289" i="12" s="1"/>
  <c r="BD289" i="12" s="1"/>
  <c r="BE289" i="12" s="1"/>
  <c r="BF289" i="12" s="1"/>
  <c r="BG289" i="12" s="1"/>
  <c r="BH289" i="12" s="1"/>
  <c r="BI289" i="12" s="1"/>
  <c r="BJ289" i="12" s="1"/>
  <c r="BK289" i="12" s="1"/>
  <c r="BL289" i="12" s="1"/>
  <c r="BM289" i="12" s="1"/>
  <c r="BN289" i="12" s="1"/>
  <c r="U408" i="3"/>
  <c r="I408" i="3" s="1"/>
  <c r="V408" i="3" s="1"/>
  <c r="Q473" i="3"/>
  <c r="R473" i="3"/>
  <c r="R408" i="3"/>
  <c r="Q408" i="3"/>
  <c r="BB207" i="12"/>
  <c r="BC207" i="12" s="1"/>
  <c r="BD207" i="12" s="1"/>
  <c r="BE207" i="12" s="1"/>
  <c r="BF207" i="12" s="1"/>
  <c r="BG207" i="12" s="1"/>
  <c r="BH207" i="12" s="1"/>
  <c r="BI207" i="12" s="1"/>
  <c r="BJ207" i="12" s="1"/>
  <c r="BK207" i="12" s="1"/>
  <c r="BL207" i="12" s="1"/>
  <c r="BM207" i="12" s="1"/>
  <c r="BN207" i="12" s="1"/>
  <c r="U177" i="3"/>
  <c r="R181" i="3"/>
  <c r="Q181" i="3"/>
  <c r="R404" i="3"/>
  <c r="U446" i="3"/>
  <c r="I446" i="3" s="1"/>
  <c r="V446" i="3" s="1"/>
  <c r="BB321" i="12"/>
  <c r="BC321" i="12" s="1"/>
  <c r="BD321" i="12" s="1"/>
  <c r="BE321" i="12" s="1"/>
  <c r="BF321" i="12" s="1"/>
  <c r="BG321" i="12" s="1"/>
  <c r="BH321" i="12" s="1"/>
  <c r="BI321" i="12" s="1"/>
  <c r="BJ321" i="12" s="1"/>
  <c r="BK321" i="12" s="1"/>
  <c r="BL321" i="12" s="1"/>
  <c r="BM321" i="12" s="1"/>
  <c r="BN321" i="12" s="1"/>
  <c r="BB5" i="12"/>
  <c r="BC5" i="12" s="1"/>
  <c r="BD5" i="12" s="1"/>
  <c r="BE5" i="12" s="1"/>
  <c r="BF5" i="12" s="1"/>
  <c r="BG5" i="12" s="1"/>
  <c r="BH5" i="12" s="1"/>
  <c r="BI5" i="12" s="1"/>
  <c r="BJ5" i="12" s="1"/>
  <c r="BK5" i="12" s="1"/>
  <c r="BL5" i="12" s="1"/>
  <c r="BM5" i="12" s="1"/>
  <c r="BN5" i="12" s="1"/>
  <c r="U19" i="3"/>
  <c r="I19" i="3" s="1"/>
  <c r="V19" i="3" s="1"/>
  <c r="Q104" i="3"/>
  <c r="R104" i="3"/>
  <c r="U282" i="3"/>
  <c r="BB101" i="12"/>
  <c r="BC101" i="12" s="1"/>
  <c r="BD101" i="12" s="1"/>
  <c r="BE101" i="12" s="1"/>
  <c r="BF101" i="12" s="1"/>
  <c r="BG101" i="12" s="1"/>
  <c r="BH101" i="12" s="1"/>
  <c r="BI101" i="12" s="1"/>
  <c r="BJ101" i="12" s="1"/>
  <c r="BK101" i="12" s="1"/>
  <c r="BL101" i="12" s="1"/>
  <c r="BM101" i="12" s="1"/>
  <c r="BN101" i="12" s="1"/>
  <c r="R64" i="3"/>
  <c r="Q64" i="3"/>
  <c r="BB350" i="12"/>
  <c r="BC350" i="12" s="1"/>
  <c r="BD350" i="12" s="1"/>
  <c r="BE350" i="12" s="1"/>
  <c r="BF350" i="12" s="1"/>
  <c r="BG350" i="12" s="1"/>
  <c r="BH350" i="12" s="1"/>
  <c r="BI350" i="12" s="1"/>
  <c r="BJ350" i="12" s="1"/>
  <c r="BK350" i="12" s="1"/>
  <c r="BL350" i="12" s="1"/>
  <c r="BM350" i="12" s="1"/>
  <c r="BN350" i="12" s="1"/>
  <c r="U452" i="3"/>
  <c r="Q117" i="3"/>
  <c r="R117" i="3"/>
  <c r="U298" i="3"/>
  <c r="BB110" i="12"/>
  <c r="BC110" i="12" s="1"/>
  <c r="BD110" i="12" s="1"/>
  <c r="BE110" i="12" s="1"/>
  <c r="BF110" i="12" s="1"/>
  <c r="BG110" i="12" s="1"/>
  <c r="BH110" i="12" s="1"/>
  <c r="BI110" i="12" s="1"/>
  <c r="BJ110" i="12" s="1"/>
  <c r="BK110" i="12" s="1"/>
  <c r="BL110" i="12" s="1"/>
  <c r="BM110" i="12" s="1"/>
  <c r="BN110" i="12" s="1"/>
  <c r="R33" i="3"/>
  <c r="U136" i="3"/>
  <c r="I136" i="3" s="1"/>
  <c r="V136" i="3" s="1"/>
  <c r="BB145" i="12"/>
  <c r="BC145" i="12" s="1"/>
  <c r="BD145" i="12" s="1"/>
  <c r="BE145" i="12" s="1"/>
  <c r="BF145" i="12" s="1"/>
  <c r="BG145" i="12" s="1"/>
  <c r="BH145" i="12" s="1"/>
  <c r="BI145" i="12" s="1"/>
  <c r="BJ145" i="12" s="1"/>
  <c r="BK145" i="12" s="1"/>
  <c r="BL145" i="12" s="1"/>
  <c r="BM145" i="12" s="1"/>
  <c r="BN145" i="12" s="1"/>
  <c r="U188" i="3"/>
  <c r="I188" i="3" s="1"/>
  <c r="V188" i="3" s="1"/>
  <c r="BB218" i="12"/>
  <c r="BC218" i="12" s="1"/>
  <c r="BD218" i="12" s="1"/>
  <c r="BE218" i="12" s="1"/>
  <c r="BF218" i="12" s="1"/>
  <c r="BG218" i="12" s="1"/>
  <c r="BH218" i="12" s="1"/>
  <c r="BI218" i="12" s="1"/>
  <c r="BJ218" i="12" s="1"/>
  <c r="BK218" i="12" s="1"/>
  <c r="BL218" i="12" s="1"/>
  <c r="BM218" i="12" s="1"/>
  <c r="BN218" i="12" s="1"/>
  <c r="R253" i="3"/>
  <c r="BB337" i="12"/>
  <c r="BC337" i="12" s="1"/>
  <c r="BD337" i="12" s="1"/>
  <c r="BE337" i="12" s="1"/>
  <c r="BF337" i="12" s="1"/>
  <c r="BG337" i="12" s="1"/>
  <c r="BH337" i="12" s="1"/>
  <c r="BI337" i="12" s="1"/>
  <c r="BJ337" i="12" s="1"/>
  <c r="BK337" i="12" s="1"/>
  <c r="BL337" i="12" s="1"/>
  <c r="BM337" i="12" s="1"/>
  <c r="BN337" i="12" s="1"/>
  <c r="U451" i="3"/>
  <c r="I451" i="3" s="1"/>
  <c r="V451" i="3" s="1"/>
  <c r="R182" i="3"/>
  <c r="Q309" i="3"/>
  <c r="R309" i="3"/>
  <c r="BB66" i="12"/>
  <c r="BC66" i="12" s="1"/>
  <c r="BD66" i="12" s="1"/>
  <c r="BE66" i="12" s="1"/>
  <c r="BF66" i="12" s="1"/>
  <c r="BG66" i="12" s="1"/>
  <c r="BH66" i="12" s="1"/>
  <c r="BI66" i="12" s="1"/>
  <c r="BJ66" i="12" s="1"/>
  <c r="BK66" i="12" s="1"/>
  <c r="BL66" i="12" s="1"/>
  <c r="BM66" i="12" s="1"/>
  <c r="BN66" i="12" s="1"/>
  <c r="U102" i="3"/>
  <c r="I102" i="3" s="1"/>
  <c r="V102" i="3" s="1"/>
  <c r="U216" i="3"/>
  <c r="BB246" i="12"/>
  <c r="BC246" i="12" s="1"/>
  <c r="BD246" i="12" s="1"/>
  <c r="BE246" i="12" s="1"/>
  <c r="BF246" i="12" s="1"/>
  <c r="BG246" i="12" s="1"/>
  <c r="BH246" i="12" s="1"/>
  <c r="BI246" i="12" s="1"/>
  <c r="BJ246" i="12" s="1"/>
  <c r="BK246" i="12" s="1"/>
  <c r="BL246" i="12" s="1"/>
  <c r="BM246" i="12" s="1"/>
  <c r="BN246" i="12" s="1"/>
  <c r="R201" i="3"/>
  <c r="R382" i="3"/>
  <c r="R298" i="3"/>
  <c r="BB15" i="12"/>
  <c r="BC15" i="12" s="1"/>
  <c r="BD15" i="12" s="1"/>
  <c r="BE15" i="12" s="1"/>
  <c r="BF15" i="12" s="1"/>
  <c r="BG15" i="12" s="1"/>
  <c r="BH15" i="12" s="1"/>
  <c r="BI15" i="12" s="1"/>
  <c r="BJ15" i="12" s="1"/>
  <c r="BK15" i="12" s="1"/>
  <c r="BL15" i="12" s="1"/>
  <c r="BM15" i="12" s="1"/>
  <c r="BN15" i="12" s="1"/>
  <c r="U15" i="3"/>
  <c r="U205" i="3"/>
  <c r="I205" i="3" s="1"/>
  <c r="V205" i="3" s="1"/>
  <c r="BB235" i="12"/>
  <c r="BC235" i="12" s="1"/>
  <c r="BD235" i="12" s="1"/>
  <c r="BE235" i="12" s="1"/>
  <c r="BF235" i="12" s="1"/>
  <c r="BG235" i="12" s="1"/>
  <c r="BH235" i="12" s="1"/>
  <c r="BI235" i="12" s="1"/>
  <c r="BJ235" i="12" s="1"/>
  <c r="BK235" i="12" s="1"/>
  <c r="BL235" i="12" s="1"/>
  <c r="BM235" i="12" s="1"/>
  <c r="BN235" i="12" s="1"/>
  <c r="U278" i="3"/>
  <c r="I278" i="3" s="1"/>
  <c r="V278" i="3" s="1"/>
  <c r="BB97" i="12"/>
  <c r="BC97" i="12" s="1"/>
  <c r="BD97" i="12" s="1"/>
  <c r="BE97" i="12" s="1"/>
  <c r="BF97" i="12" s="1"/>
  <c r="BG97" i="12" s="1"/>
  <c r="BH97" i="12" s="1"/>
  <c r="BI97" i="12" s="1"/>
  <c r="BJ97" i="12" s="1"/>
  <c r="BK97" i="12" s="1"/>
  <c r="BL97" i="12" s="1"/>
  <c r="BM97" i="12" s="1"/>
  <c r="BN97" i="12" s="1"/>
  <c r="U254" i="3"/>
  <c r="I254" i="3" s="1"/>
  <c r="V254" i="3" s="1"/>
  <c r="BB164" i="12"/>
  <c r="BC164" i="12" s="1"/>
  <c r="BD164" i="12" s="1"/>
  <c r="BE164" i="12" s="1"/>
  <c r="BF164" i="12" s="1"/>
  <c r="BG164" i="12" s="1"/>
  <c r="BH164" i="12" s="1"/>
  <c r="BI164" i="12" s="1"/>
  <c r="BJ164" i="12" s="1"/>
  <c r="BK164" i="12" s="1"/>
  <c r="BL164" i="12" s="1"/>
  <c r="BM164" i="12" s="1"/>
  <c r="BN164" i="12" s="1"/>
  <c r="Q80" i="3"/>
  <c r="R80" i="3"/>
  <c r="R81" i="3"/>
  <c r="R142" i="3"/>
  <c r="Q142" i="3"/>
  <c r="BB43" i="12"/>
  <c r="BC43" i="12" s="1"/>
  <c r="BD43" i="12" s="1"/>
  <c r="BE43" i="12" s="1"/>
  <c r="BF43" i="12" s="1"/>
  <c r="BG43" i="12" s="1"/>
  <c r="BH43" i="12" s="1"/>
  <c r="BI43" i="12" s="1"/>
  <c r="BJ43" i="12" s="1"/>
  <c r="BK43" i="12" s="1"/>
  <c r="BL43" i="12" s="1"/>
  <c r="BM43" i="12" s="1"/>
  <c r="BN43" i="12" s="1"/>
  <c r="U53" i="3"/>
  <c r="Q383" i="3"/>
  <c r="R383" i="3"/>
  <c r="BB114" i="12"/>
  <c r="BC114" i="12" s="1"/>
  <c r="BD114" i="12" s="1"/>
  <c r="BE114" i="12" s="1"/>
  <c r="BF114" i="12" s="1"/>
  <c r="BG114" i="12" s="1"/>
  <c r="BH114" i="12" s="1"/>
  <c r="BI114" i="12" s="1"/>
  <c r="BJ114" i="12" s="1"/>
  <c r="BK114" i="12" s="1"/>
  <c r="BL114" i="12" s="1"/>
  <c r="BM114" i="12" s="1"/>
  <c r="BN114" i="12" s="1"/>
  <c r="U307" i="3"/>
  <c r="R282" i="3"/>
  <c r="BB359" i="12"/>
  <c r="BC359" i="12" s="1"/>
  <c r="BD359" i="12" s="1"/>
  <c r="BE359" i="12" s="1"/>
  <c r="BF359" i="12" s="1"/>
  <c r="BG359" i="12" s="1"/>
  <c r="BH359" i="12" s="1"/>
  <c r="BI359" i="12" s="1"/>
  <c r="BJ359" i="12" s="1"/>
  <c r="BK359" i="12" s="1"/>
  <c r="BL359" i="12" s="1"/>
  <c r="BM359" i="12" s="1"/>
  <c r="BN359" i="12" s="1"/>
  <c r="U461" i="3"/>
  <c r="I461" i="3" s="1"/>
  <c r="V461" i="3" s="1"/>
  <c r="U338" i="3"/>
  <c r="BB349" i="12"/>
  <c r="BC349" i="12" s="1"/>
  <c r="BD349" i="12" s="1"/>
  <c r="BE349" i="12" s="1"/>
  <c r="BF349" i="12" s="1"/>
  <c r="BG349" i="12" s="1"/>
  <c r="BH349" i="12" s="1"/>
  <c r="BI349" i="12" s="1"/>
  <c r="BJ349" i="12" s="1"/>
  <c r="BK349" i="12" s="1"/>
  <c r="BL349" i="12" s="1"/>
  <c r="BM349" i="12" s="1"/>
  <c r="BN349" i="12" s="1"/>
  <c r="BB16" i="12"/>
  <c r="BC16" i="12" s="1"/>
  <c r="BD16" i="12" s="1"/>
  <c r="BE16" i="12" s="1"/>
  <c r="BF16" i="12" s="1"/>
  <c r="BG16" i="12" s="1"/>
  <c r="BH16" i="12" s="1"/>
  <c r="BI16" i="12" s="1"/>
  <c r="BJ16" i="12" s="1"/>
  <c r="BK16" i="12" s="1"/>
  <c r="BL16" i="12" s="1"/>
  <c r="BM16" i="12" s="1"/>
  <c r="BN16" i="12" s="1"/>
  <c r="U31" i="3"/>
  <c r="U345" i="3"/>
  <c r="BB129" i="12"/>
  <c r="BC129" i="12" s="1"/>
  <c r="BD129" i="12" s="1"/>
  <c r="BE129" i="12" s="1"/>
  <c r="BF129" i="12" s="1"/>
  <c r="BG129" i="12" s="1"/>
  <c r="BH129" i="12" s="1"/>
  <c r="BI129" i="12" s="1"/>
  <c r="BJ129" i="12" s="1"/>
  <c r="BK129" i="12" s="1"/>
  <c r="BL129" i="12" s="1"/>
  <c r="BM129" i="12" s="1"/>
  <c r="BN129" i="12" s="1"/>
  <c r="R205" i="3"/>
  <c r="Q205" i="3"/>
  <c r="U472" i="3"/>
  <c r="BB370" i="12"/>
  <c r="BC370" i="12" s="1"/>
  <c r="BD370" i="12" s="1"/>
  <c r="BE370" i="12" s="1"/>
  <c r="BF370" i="12" s="1"/>
  <c r="BG370" i="12" s="1"/>
  <c r="BH370" i="12" s="1"/>
  <c r="BI370" i="12" s="1"/>
  <c r="BJ370" i="12" s="1"/>
  <c r="BK370" i="12" s="1"/>
  <c r="BL370" i="12" s="1"/>
  <c r="BM370" i="12" s="1"/>
  <c r="BN370" i="12" s="1"/>
  <c r="U415" i="3"/>
  <c r="BB296" i="12"/>
  <c r="BC296" i="12" s="1"/>
  <c r="BD296" i="12" s="1"/>
  <c r="BE296" i="12" s="1"/>
  <c r="BF296" i="12" s="1"/>
  <c r="BG296" i="12" s="1"/>
  <c r="BH296" i="12" s="1"/>
  <c r="BI296" i="12" s="1"/>
  <c r="BJ296" i="12" s="1"/>
  <c r="BK296" i="12" s="1"/>
  <c r="BL296" i="12" s="1"/>
  <c r="BM296" i="12" s="1"/>
  <c r="BN296" i="12" s="1"/>
  <c r="O287" i="3"/>
  <c r="O286" i="3" s="1"/>
  <c r="O283" i="3"/>
  <c r="U243" i="3"/>
  <c r="BB153" i="12"/>
  <c r="BC153" i="12" s="1"/>
  <c r="BD153" i="12" s="1"/>
  <c r="BE153" i="12" s="1"/>
  <c r="BF153" i="12" s="1"/>
  <c r="BG153" i="12" s="1"/>
  <c r="BH153" i="12" s="1"/>
  <c r="BI153" i="12" s="1"/>
  <c r="BJ153" i="12" s="1"/>
  <c r="BK153" i="12" s="1"/>
  <c r="BL153" i="12" s="1"/>
  <c r="BM153" i="12" s="1"/>
  <c r="BN153" i="12" s="1"/>
  <c r="Q166" i="3"/>
  <c r="R166" i="3"/>
  <c r="BB107" i="12"/>
  <c r="BC107" i="12" s="1"/>
  <c r="BD107" i="12" s="1"/>
  <c r="BE107" i="12" s="1"/>
  <c r="BF107" i="12" s="1"/>
  <c r="BG107" i="12" s="1"/>
  <c r="BH107" i="12" s="1"/>
  <c r="BI107" i="12" s="1"/>
  <c r="BJ107" i="12" s="1"/>
  <c r="BK107" i="12" s="1"/>
  <c r="BL107" i="12" s="1"/>
  <c r="BM107" i="12" s="1"/>
  <c r="BN107" i="12" s="1"/>
  <c r="U295" i="3"/>
  <c r="BB297" i="12"/>
  <c r="BC297" i="12" s="1"/>
  <c r="BD297" i="12" s="1"/>
  <c r="BE297" i="12" s="1"/>
  <c r="BF297" i="12" s="1"/>
  <c r="BG297" i="12" s="1"/>
  <c r="BH297" i="12" s="1"/>
  <c r="BI297" i="12" s="1"/>
  <c r="BJ297" i="12" s="1"/>
  <c r="BK297" i="12" s="1"/>
  <c r="BL297" i="12" s="1"/>
  <c r="BM297" i="12" s="1"/>
  <c r="BN297" i="12" s="1"/>
  <c r="U416" i="3"/>
  <c r="BB278" i="12"/>
  <c r="BC278" i="12" s="1"/>
  <c r="BD278" i="12" s="1"/>
  <c r="BE278" i="12" s="1"/>
  <c r="BF278" i="12" s="1"/>
  <c r="BG278" i="12" s="1"/>
  <c r="BH278" i="12" s="1"/>
  <c r="BI278" i="12" s="1"/>
  <c r="BJ278" i="12" s="1"/>
  <c r="BK278" i="12" s="1"/>
  <c r="BL278" i="12" s="1"/>
  <c r="BM278" i="12" s="1"/>
  <c r="BN278" i="12" s="1"/>
  <c r="U397" i="3"/>
  <c r="R455" i="3"/>
  <c r="R167" i="3"/>
  <c r="BB288" i="12"/>
  <c r="BC288" i="12" s="1"/>
  <c r="BD288" i="12" s="1"/>
  <c r="BE288" i="12" s="1"/>
  <c r="BF288" i="12" s="1"/>
  <c r="BG288" i="12" s="1"/>
  <c r="BH288" i="12" s="1"/>
  <c r="BI288" i="12" s="1"/>
  <c r="BJ288" i="12" s="1"/>
  <c r="BK288" i="12" s="1"/>
  <c r="BL288" i="12" s="1"/>
  <c r="BM288" i="12" s="1"/>
  <c r="BN288" i="12" s="1"/>
  <c r="U407" i="3"/>
  <c r="U481" i="3"/>
  <c r="BB326" i="12"/>
  <c r="BC326" i="12" s="1"/>
  <c r="BD326" i="12" s="1"/>
  <c r="BE326" i="12" s="1"/>
  <c r="BF326" i="12" s="1"/>
  <c r="BG326" i="12" s="1"/>
  <c r="BH326" i="12" s="1"/>
  <c r="BI326" i="12" s="1"/>
  <c r="BJ326" i="12" s="1"/>
  <c r="BK326" i="12" s="1"/>
  <c r="BL326" i="12" s="1"/>
  <c r="BM326" i="12" s="1"/>
  <c r="BN326" i="12" s="1"/>
  <c r="U212" i="3"/>
  <c r="I212" i="3" s="1"/>
  <c r="V212" i="3" s="1"/>
  <c r="BB242" i="12"/>
  <c r="BC242" i="12" s="1"/>
  <c r="BD242" i="12" s="1"/>
  <c r="BE242" i="12" s="1"/>
  <c r="BF242" i="12" s="1"/>
  <c r="BG242" i="12" s="1"/>
  <c r="BH242" i="12" s="1"/>
  <c r="BI242" i="12" s="1"/>
  <c r="BJ242" i="12" s="1"/>
  <c r="BK242" i="12" s="1"/>
  <c r="BL242" i="12" s="1"/>
  <c r="BM242" i="12" s="1"/>
  <c r="BN242" i="12" s="1"/>
  <c r="U197" i="3"/>
  <c r="I197" i="3" s="1"/>
  <c r="V197" i="3" s="1"/>
  <c r="BB227" i="12"/>
  <c r="BC227" i="12" s="1"/>
  <c r="BD227" i="12" s="1"/>
  <c r="BE227" i="12" s="1"/>
  <c r="BF227" i="12" s="1"/>
  <c r="BG227" i="12" s="1"/>
  <c r="BH227" i="12" s="1"/>
  <c r="BI227" i="12" s="1"/>
  <c r="BJ227" i="12" s="1"/>
  <c r="BK227" i="12" s="1"/>
  <c r="BL227" i="12" s="1"/>
  <c r="BM227" i="12" s="1"/>
  <c r="BN227" i="12" s="1"/>
  <c r="U164" i="3"/>
  <c r="I164" i="3" s="1"/>
  <c r="V164" i="3" s="1"/>
  <c r="BB189" i="12"/>
  <c r="BC189" i="12" s="1"/>
  <c r="BD189" i="12" s="1"/>
  <c r="BE189" i="12" s="1"/>
  <c r="BF189" i="12" s="1"/>
  <c r="BG189" i="12" s="1"/>
  <c r="BH189" i="12" s="1"/>
  <c r="BI189" i="12" s="1"/>
  <c r="BJ189" i="12" s="1"/>
  <c r="BK189" i="12" s="1"/>
  <c r="BL189" i="12" s="1"/>
  <c r="BM189" i="12" s="1"/>
  <c r="BN189" i="12" s="1"/>
  <c r="BB79" i="12"/>
  <c r="BC79" i="12" s="1"/>
  <c r="BD79" i="12" s="1"/>
  <c r="BE79" i="12" s="1"/>
  <c r="BF79" i="12" s="1"/>
  <c r="BG79" i="12" s="1"/>
  <c r="BH79" i="12" s="1"/>
  <c r="BI79" i="12" s="1"/>
  <c r="BJ79" i="12" s="1"/>
  <c r="BK79" i="12" s="1"/>
  <c r="BL79" i="12" s="1"/>
  <c r="BM79" i="12" s="1"/>
  <c r="BN79" i="12" s="1"/>
  <c r="U87" i="3"/>
  <c r="U55" i="3"/>
  <c r="BB45" i="12"/>
  <c r="BC45" i="12" s="1"/>
  <c r="BD45" i="12" s="1"/>
  <c r="BE45" i="12" s="1"/>
  <c r="BF45" i="12" s="1"/>
  <c r="BG45" i="12" s="1"/>
  <c r="BH45" i="12" s="1"/>
  <c r="BI45" i="12" s="1"/>
  <c r="BJ45" i="12" s="1"/>
  <c r="BK45" i="12" s="1"/>
  <c r="BL45" i="12" s="1"/>
  <c r="BM45" i="12" s="1"/>
  <c r="BN45" i="12" s="1"/>
  <c r="BB245" i="12"/>
  <c r="BC245" i="12" s="1"/>
  <c r="BD245" i="12" s="1"/>
  <c r="BE245" i="12" s="1"/>
  <c r="BF245" i="12" s="1"/>
  <c r="BG245" i="12" s="1"/>
  <c r="BH245" i="12" s="1"/>
  <c r="BI245" i="12" s="1"/>
  <c r="BJ245" i="12" s="1"/>
  <c r="BK245" i="12" s="1"/>
  <c r="BL245" i="12" s="1"/>
  <c r="BM245" i="12" s="1"/>
  <c r="BN245" i="12" s="1"/>
  <c r="U215" i="3"/>
  <c r="U458" i="3"/>
  <c r="I458" i="3" s="1"/>
  <c r="V458" i="3" s="1"/>
  <c r="BB356" i="12"/>
  <c r="BC356" i="12" s="1"/>
  <c r="BD356" i="12" s="1"/>
  <c r="BE356" i="12" s="1"/>
  <c r="BF356" i="12" s="1"/>
  <c r="BG356" i="12" s="1"/>
  <c r="BH356" i="12" s="1"/>
  <c r="BI356" i="12" s="1"/>
  <c r="BJ356" i="12" s="1"/>
  <c r="BK356" i="12" s="1"/>
  <c r="BL356" i="12" s="1"/>
  <c r="BM356" i="12" s="1"/>
  <c r="BN356" i="12" s="1"/>
  <c r="BB365" i="12"/>
  <c r="BC365" i="12" s="1"/>
  <c r="BD365" i="12" s="1"/>
  <c r="BE365" i="12" s="1"/>
  <c r="BF365" i="12" s="1"/>
  <c r="BG365" i="12" s="1"/>
  <c r="BH365" i="12" s="1"/>
  <c r="BI365" i="12" s="1"/>
  <c r="BJ365" i="12" s="1"/>
  <c r="BK365" i="12" s="1"/>
  <c r="BL365" i="12" s="1"/>
  <c r="BM365" i="12" s="1"/>
  <c r="BN365" i="12" s="1"/>
  <c r="U467" i="3"/>
  <c r="I467" i="3" s="1"/>
  <c r="V467" i="3" s="1"/>
  <c r="BB388" i="12"/>
  <c r="BC388" i="12" s="1"/>
  <c r="BD388" i="12" s="1"/>
  <c r="BE388" i="12" s="1"/>
  <c r="BF388" i="12" s="1"/>
  <c r="BG388" i="12" s="1"/>
  <c r="BH388" i="12" s="1"/>
  <c r="BI388" i="12" s="1"/>
  <c r="BJ388" i="12" s="1"/>
  <c r="BK388" i="12" s="1"/>
  <c r="BL388" i="12" s="1"/>
  <c r="BM388" i="12" s="1"/>
  <c r="BN388" i="12" s="1"/>
  <c r="U115" i="3"/>
  <c r="R43" i="3"/>
  <c r="Q43" i="3"/>
  <c r="BB156" i="12"/>
  <c r="BC156" i="12" s="1"/>
  <c r="BD156" i="12" s="1"/>
  <c r="BE156" i="12" s="1"/>
  <c r="BF156" i="12" s="1"/>
  <c r="BG156" i="12" s="1"/>
  <c r="BH156" i="12" s="1"/>
  <c r="BI156" i="12" s="1"/>
  <c r="BJ156" i="12" s="1"/>
  <c r="BK156" i="12" s="1"/>
  <c r="BL156" i="12" s="1"/>
  <c r="BM156" i="12" s="1"/>
  <c r="BN156" i="12" s="1"/>
  <c r="U246" i="3"/>
  <c r="I246" i="3" s="1"/>
  <c r="V246" i="3" s="1"/>
  <c r="R467" i="3"/>
  <c r="Q467" i="3"/>
  <c r="BB339" i="12"/>
  <c r="BC339" i="12" s="1"/>
  <c r="BD339" i="12" s="1"/>
  <c r="BE339" i="12" s="1"/>
  <c r="BF339" i="12" s="1"/>
  <c r="BG339" i="12" s="1"/>
  <c r="BH339" i="12" s="1"/>
  <c r="BI339" i="12" s="1"/>
  <c r="BJ339" i="12" s="1"/>
  <c r="BK339" i="12" s="1"/>
  <c r="BL339" i="12" s="1"/>
  <c r="BM339" i="12" s="1"/>
  <c r="BN339" i="12" s="1"/>
  <c r="U434" i="3"/>
  <c r="I434" i="3" s="1"/>
  <c r="V434" i="3" s="1"/>
  <c r="BB311" i="12"/>
  <c r="BC311" i="12" s="1"/>
  <c r="BD311" i="12" s="1"/>
  <c r="BE311" i="12" s="1"/>
  <c r="BF311" i="12" s="1"/>
  <c r="BG311" i="12" s="1"/>
  <c r="BH311" i="12" s="1"/>
  <c r="BI311" i="12" s="1"/>
  <c r="BJ311" i="12" s="1"/>
  <c r="BK311" i="12" s="1"/>
  <c r="BL311" i="12" s="1"/>
  <c r="BM311" i="12" s="1"/>
  <c r="BN311" i="12" s="1"/>
  <c r="U442" i="3"/>
  <c r="I442" i="3" s="1"/>
  <c r="V442" i="3" s="1"/>
  <c r="R294" i="3"/>
  <c r="R215" i="3"/>
  <c r="BB320" i="12"/>
  <c r="BC320" i="12" s="1"/>
  <c r="BD320" i="12" s="1"/>
  <c r="BE320" i="12" s="1"/>
  <c r="BF320" i="12" s="1"/>
  <c r="BG320" i="12" s="1"/>
  <c r="BH320" i="12" s="1"/>
  <c r="BI320" i="12" s="1"/>
  <c r="BJ320" i="12" s="1"/>
  <c r="BK320" i="12" s="1"/>
  <c r="BL320" i="12" s="1"/>
  <c r="BM320" i="12" s="1"/>
  <c r="BN320" i="12" s="1"/>
  <c r="U445" i="3"/>
  <c r="BB52" i="12"/>
  <c r="BC52" i="12" s="1"/>
  <c r="BD52" i="12" s="1"/>
  <c r="BE52" i="12" s="1"/>
  <c r="BF52" i="12" s="1"/>
  <c r="BG52" i="12" s="1"/>
  <c r="BH52" i="12" s="1"/>
  <c r="BI52" i="12" s="1"/>
  <c r="BJ52" i="12" s="1"/>
  <c r="BK52" i="12" s="1"/>
  <c r="BL52" i="12" s="1"/>
  <c r="BM52" i="12" s="1"/>
  <c r="BN52" i="12" s="1"/>
  <c r="U60" i="3"/>
  <c r="BB251" i="12"/>
  <c r="BC251" i="12" s="1"/>
  <c r="BD251" i="12" s="1"/>
  <c r="BE251" i="12" s="1"/>
  <c r="BF251" i="12" s="1"/>
  <c r="BG251" i="12" s="1"/>
  <c r="BH251" i="12" s="1"/>
  <c r="BI251" i="12" s="1"/>
  <c r="BJ251" i="12" s="1"/>
  <c r="BK251" i="12" s="1"/>
  <c r="BL251" i="12" s="1"/>
  <c r="BM251" i="12" s="1"/>
  <c r="BN251" i="12" s="1"/>
  <c r="U221" i="3"/>
  <c r="BB160" i="12"/>
  <c r="BC160" i="12" s="1"/>
  <c r="BD160" i="12" s="1"/>
  <c r="BE160" i="12" s="1"/>
  <c r="BF160" i="12" s="1"/>
  <c r="BG160" i="12" s="1"/>
  <c r="BH160" i="12" s="1"/>
  <c r="BI160" i="12" s="1"/>
  <c r="BJ160" i="12" s="1"/>
  <c r="BK160" i="12" s="1"/>
  <c r="BL160" i="12" s="1"/>
  <c r="BM160" i="12" s="1"/>
  <c r="BN160" i="12" s="1"/>
  <c r="U250" i="3"/>
  <c r="Q137" i="3"/>
  <c r="R137" i="3"/>
  <c r="R465" i="3"/>
  <c r="Q465" i="3"/>
  <c r="R151" i="3"/>
  <c r="Q151" i="3"/>
  <c r="BB231" i="12"/>
  <c r="BC231" i="12" s="1"/>
  <c r="BD231" i="12" s="1"/>
  <c r="BE231" i="12" s="1"/>
  <c r="BF231" i="12" s="1"/>
  <c r="BG231" i="12" s="1"/>
  <c r="BH231" i="12" s="1"/>
  <c r="BI231" i="12" s="1"/>
  <c r="BJ231" i="12" s="1"/>
  <c r="BK231" i="12" s="1"/>
  <c r="BL231" i="12" s="1"/>
  <c r="BM231" i="12" s="1"/>
  <c r="BN231" i="12" s="1"/>
  <c r="U201" i="3"/>
  <c r="R389" i="3"/>
  <c r="Q462" i="3"/>
  <c r="R462" i="3"/>
  <c r="O330" i="3"/>
  <c r="O329" i="3"/>
  <c r="O343" i="3"/>
  <c r="O342" i="3"/>
  <c r="R388" i="3"/>
  <c r="Q388" i="3"/>
  <c r="Q312" i="3"/>
  <c r="R312" i="3"/>
  <c r="BB316" i="12"/>
  <c r="BC316" i="12" s="1"/>
  <c r="BD316" i="12" s="1"/>
  <c r="BE316" i="12" s="1"/>
  <c r="BF316" i="12" s="1"/>
  <c r="BG316" i="12" s="1"/>
  <c r="BH316" i="12" s="1"/>
  <c r="BI316" i="12" s="1"/>
  <c r="BJ316" i="12" s="1"/>
  <c r="BK316" i="12" s="1"/>
  <c r="BL316" i="12" s="1"/>
  <c r="BM316" i="12" s="1"/>
  <c r="BN316" i="12" s="1"/>
  <c r="U423" i="3"/>
  <c r="I423" i="3" s="1"/>
  <c r="V423" i="3" s="1"/>
  <c r="BB244" i="12"/>
  <c r="BC244" i="12" s="1"/>
  <c r="BD244" i="12" s="1"/>
  <c r="BE244" i="12" s="1"/>
  <c r="BF244" i="12" s="1"/>
  <c r="BG244" i="12" s="1"/>
  <c r="BH244" i="12" s="1"/>
  <c r="BI244" i="12" s="1"/>
  <c r="BJ244" i="12" s="1"/>
  <c r="BK244" i="12" s="1"/>
  <c r="BL244" i="12" s="1"/>
  <c r="BM244" i="12" s="1"/>
  <c r="BN244" i="12" s="1"/>
  <c r="U214" i="3"/>
  <c r="U493" i="3"/>
  <c r="BB127" i="12"/>
  <c r="BC127" i="12" s="1"/>
  <c r="BD127" i="12" s="1"/>
  <c r="BE127" i="12" s="1"/>
  <c r="BF127" i="12" s="1"/>
  <c r="BG127" i="12" s="1"/>
  <c r="BH127" i="12" s="1"/>
  <c r="BI127" i="12" s="1"/>
  <c r="BJ127" i="12" s="1"/>
  <c r="BK127" i="12" s="1"/>
  <c r="BL127" i="12" s="1"/>
  <c r="BM127" i="12" s="1"/>
  <c r="BN127" i="12" s="1"/>
  <c r="BB267" i="12"/>
  <c r="BC267" i="12" s="1"/>
  <c r="BD267" i="12" s="1"/>
  <c r="BE267" i="12" s="1"/>
  <c r="BF267" i="12" s="1"/>
  <c r="BG267" i="12" s="1"/>
  <c r="BH267" i="12" s="1"/>
  <c r="BI267" i="12" s="1"/>
  <c r="BJ267" i="12" s="1"/>
  <c r="BK267" i="12" s="1"/>
  <c r="BL267" i="12" s="1"/>
  <c r="BM267" i="12" s="1"/>
  <c r="BN267" i="12" s="1"/>
  <c r="U383" i="3"/>
  <c r="I383" i="3" s="1"/>
  <c r="V383" i="3" s="1"/>
  <c r="BB345" i="12"/>
  <c r="BC345" i="12" s="1"/>
  <c r="BD345" i="12" s="1"/>
  <c r="BE345" i="12" s="1"/>
  <c r="BF345" i="12" s="1"/>
  <c r="BG345" i="12" s="1"/>
  <c r="BH345" i="12" s="1"/>
  <c r="BI345" i="12" s="1"/>
  <c r="BJ345" i="12" s="1"/>
  <c r="BK345" i="12" s="1"/>
  <c r="BL345" i="12" s="1"/>
  <c r="BM345" i="12" s="1"/>
  <c r="BN345" i="12" s="1"/>
  <c r="U334" i="3"/>
  <c r="I334" i="3" s="1"/>
  <c r="V334" i="3" s="1"/>
  <c r="R279" i="3"/>
  <c r="Q279" i="3"/>
  <c r="U399" i="3"/>
  <c r="Q175" i="3"/>
  <c r="R175" i="3"/>
  <c r="U57" i="3"/>
  <c r="BB47" i="12"/>
  <c r="BC47" i="12" s="1"/>
  <c r="BD47" i="12" s="1"/>
  <c r="BE47" i="12" s="1"/>
  <c r="BF47" i="12" s="1"/>
  <c r="BG47" i="12" s="1"/>
  <c r="BH47" i="12" s="1"/>
  <c r="BI47" i="12" s="1"/>
  <c r="BJ47" i="12" s="1"/>
  <c r="BK47" i="12" s="1"/>
  <c r="BL47" i="12" s="1"/>
  <c r="BM47" i="12" s="1"/>
  <c r="BN47" i="12" s="1"/>
  <c r="BB75" i="12"/>
  <c r="BC75" i="12" s="1"/>
  <c r="BD75" i="12" s="1"/>
  <c r="BE75" i="12" s="1"/>
  <c r="BF75" i="12" s="1"/>
  <c r="BG75" i="12" s="1"/>
  <c r="BH75" i="12" s="1"/>
  <c r="BI75" i="12" s="1"/>
  <c r="BJ75" i="12" s="1"/>
  <c r="BK75" i="12" s="1"/>
  <c r="BL75" i="12" s="1"/>
  <c r="BM75" i="12" s="1"/>
  <c r="BN75" i="12" s="1"/>
  <c r="U83" i="3"/>
  <c r="I83" i="3" s="1"/>
  <c r="V83" i="3" s="1"/>
  <c r="Q403" i="3"/>
  <c r="R403" i="3"/>
  <c r="Q153" i="3"/>
  <c r="R153" i="3"/>
  <c r="P329" i="3"/>
  <c r="P343" i="3"/>
  <c r="P330" i="3"/>
  <c r="P342" i="3"/>
  <c r="R213" i="3"/>
  <c r="Q213" i="3"/>
  <c r="U370" i="3"/>
  <c r="I370" i="3" s="1"/>
  <c r="V370" i="3" s="1"/>
  <c r="BB302" i="12"/>
  <c r="BC302" i="12" s="1"/>
  <c r="BD302" i="12" s="1"/>
  <c r="BE302" i="12" s="1"/>
  <c r="BF302" i="12" s="1"/>
  <c r="BG302" i="12" s="1"/>
  <c r="BH302" i="12" s="1"/>
  <c r="BI302" i="12" s="1"/>
  <c r="BJ302" i="12" s="1"/>
  <c r="BK302" i="12" s="1"/>
  <c r="BL302" i="12" s="1"/>
  <c r="BM302" i="12" s="1"/>
  <c r="BN302" i="12" s="1"/>
  <c r="U166" i="3"/>
  <c r="I166" i="3" s="1"/>
  <c r="V166" i="3" s="1"/>
  <c r="BB191" i="12"/>
  <c r="BC191" i="12" s="1"/>
  <c r="BD191" i="12" s="1"/>
  <c r="BE191" i="12" s="1"/>
  <c r="BF191" i="12" s="1"/>
  <c r="BG191" i="12" s="1"/>
  <c r="BH191" i="12" s="1"/>
  <c r="BI191" i="12" s="1"/>
  <c r="BJ191" i="12" s="1"/>
  <c r="BK191" i="12" s="1"/>
  <c r="BL191" i="12" s="1"/>
  <c r="BM191" i="12" s="1"/>
  <c r="BN191" i="12" s="1"/>
  <c r="R377" i="3"/>
  <c r="R189" i="3"/>
  <c r="BB239" i="12"/>
  <c r="BC239" i="12" s="1"/>
  <c r="BD239" i="12" s="1"/>
  <c r="BE239" i="12" s="1"/>
  <c r="BF239" i="12" s="1"/>
  <c r="BG239" i="12" s="1"/>
  <c r="BH239" i="12" s="1"/>
  <c r="BI239" i="12" s="1"/>
  <c r="BJ239" i="12" s="1"/>
  <c r="BK239" i="12" s="1"/>
  <c r="BL239" i="12" s="1"/>
  <c r="BM239" i="12" s="1"/>
  <c r="BN239" i="12" s="1"/>
  <c r="U209" i="3"/>
  <c r="U150" i="3"/>
  <c r="BB179" i="12"/>
  <c r="BC179" i="12" s="1"/>
  <c r="BD179" i="12" s="1"/>
  <c r="BE179" i="12" s="1"/>
  <c r="BF179" i="12" s="1"/>
  <c r="BG179" i="12" s="1"/>
  <c r="BH179" i="12" s="1"/>
  <c r="BI179" i="12" s="1"/>
  <c r="BJ179" i="12" s="1"/>
  <c r="BK179" i="12" s="1"/>
  <c r="BL179" i="12" s="1"/>
  <c r="BM179" i="12" s="1"/>
  <c r="BN179" i="12" s="1"/>
  <c r="U165" i="3"/>
  <c r="I165" i="3" s="1"/>
  <c r="V165" i="3" s="1"/>
  <c r="BB190" i="12"/>
  <c r="BC190" i="12" s="1"/>
  <c r="BD190" i="12" s="1"/>
  <c r="BE190" i="12" s="1"/>
  <c r="BF190" i="12" s="1"/>
  <c r="BG190" i="12" s="1"/>
  <c r="BH190" i="12" s="1"/>
  <c r="BI190" i="12" s="1"/>
  <c r="BJ190" i="12" s="1"/>
  <c r="BK190" i="12" s="1"/>
  <c r="BL190" i="12" s="1"/>
  <c r="BM190" i="12" s="1"/>
  <c r="BN190" i="12" s="1"/>
  <c r="BB327" i="12"/>
  <c r="BC327" i="12" s="1"/>
  <c r="BD327" i="12" s="1"/>
  <c r="BE327" i="12" s="1"/>
  <c r="BF327" i="12" s="1"/>
  <c r="BG327" i="12" s="1"/>
  <c r="BH327" i="12" s="1"/>
  <c r="BI327" i="12" s="1"/>
  <c r="BJ327" i="12" s="1"/>
  <c r="BK327" i="12" s="1"/>
  <c r="BL327" i="12" s="1"/>
  <c r="BM327" i="12" s="1"/>
  <c r="BN327" i="12" s="1"/>
  <c r="U482" i="3"/>
  <c r="U287" i="3"/>
  <c r="BB103" i="12"/>
  <c r="BC103" i="12" s="1"/>
  <c r="BD103" i="12" s="1"/>
  <c r="BE103" i="12" s="1"/>
  <c r="BF103" i="12" s="1"/>
  <c r="BG103" i="12" s="1"/>
  <c r="BH103" i="12" s="1"/>
  <c r="BI103" i="12" s="1"/>
  <c r="BJ103" i="12" s="1"/>
  <c r="BK103" i="12" s="1"/>
  <c r="BL103" i="12" s="1"/>
  <c r="BM103" i="12" s="1"/>
  <c r="BN103" i="12" s="1"/>
  <c r="U283" i="3"/>
  <c r="R337" i="3"/>
  <c r="R362" i="3"/>
  <c r="BB391" i="12"/>
  <c r="BC391" i="12" s="1"/>
  <c r="BD391" i="12" s="1"/>
  <c r="BE391" i="12" s="1"/>
  <c r="BF391" i="12" s="1"/>
  <c r="BG391" i="12" s="1"/>
  <c r="BH391" i="12" s="1"/>
  <c r="BI391" i="12" s="1"/>
  <c r="BJ391" i="12" s="1"/>
  <c r="BK391" i="12" s="1"/>
  <c r="BL391" i="12" s="1"/>
  <c r="BM391" i="12" s="1"/>
  <c r="BN391" i="12" s="1"/>
  <c r="U121" i="3"/>
  <c r="I121" i="3" s="1"/>
  <c r="V121" i="3" s="1"/>
  <c r="BB257" i="12"/>
  <c r="BC257" i="12" s="1"/>
  <c r="BD257" i="12" s="1"/>
  <c r="BE257" i="12" s="1"/>
  <c r="BF257" i="12" s="1"/>
  <c r="BG257" i="12" s="1"/>
  <c r="BH257" i="12" s="1"/>
  <c r="BI257" i="12" s="1"/>
  <c r="BJ257" i="12" s="1"/>
  <c r="BK257" i="12" s="1"/>
  <c r="BL257" i="12" s="1"/>
  <c r="BM257" i="12" s="1"/>
  <c r="BN257" i="12" s="1"/>
  <c r="U227" i="3"/>
  <c r="BB299" i="12"/>
  <c r="BC299" i="12" s="1"/>
  <c r="BD299" i="12" s="1"/>
  <c r="BE299" i="12" s="1"/>
  <c r="BF299" i="12" s="1"/>
  <c r="BG299" i="12" s="1"/>
  <c r="BH299" i="12" s="1"/>
  <c r="BI299" i="12" s="1"/>
  <c r="BJ299" i="12" s="1"/>
  <c r="BK299" i="12" s="1"/>
  <c r="BL299" i="12" s="1"/>
  <c r="BM299" i="12" s="1"/>
  <c r="BN299" i="12" s="1"/>
  <c r="U418" i="3"/>
  <c r="I418" i="3" s="1"/>
  <c r="V418" i="3" s="1"/>
  <c r="R204" i="3"/>
  <c r="Q204" i="3"/>
  <c r="BB336" i="12"/>
  <c r="BC336" i="12" s="1"/>
  <c r="BD336" i="12" s="1"/>
  <c r="BE336" i="12" s="1"/>
  <c r="BF336" i="12" s="1"/>
  <c r="BG336" i="12" s="1"/>
  <c r="BH336" i="12" s="1"/>
  <c r="BI336" i="12" s="1"/>
  <c r="BJ336" i="12" s="1"/>
  <c r="BK336" i="12" s="1"/>
  <c r="BL336" i="12" s="1"/>
  <c r="BM336" i="12" s="1"/>
  <c r="BN336" i="12" s="1"/>
  <c r="U432" i="3"/>
  <c r="R295" i="3"/>
  <c r="Q41" i="3"/>
  <c r="R41" i="3"/>
  <c r="R219" i="3"/>
  <c r="Q219" i="3"/>
  <c r="U52" i="3"/>
  <c r="BB42" i="12"/>
  <c r="BC42" i="12" s="1"/>
  <c r="BD42" i="12" s="1"/>
  <c r="BE42" i="12" s="1"/>
  <c r="BF42" i="12" s="1"/>
  <c r="BG42" i="12" s="1"/>
  <c r="BH42" i="12" s="1"/>
  <c r="BI42" i="12" s="1"/>
  <c r="BJ42" i="12" s="1"/>
  <c r="BK42" i="12" s="1"/>
  <c r="BL42" i="12" s="1"/>
  <c r="BM42" i="12" s="1"/>
  <c r="BN42" i="12" s="1"/>
  <c r="R177" i="3"/>
  <c r="R261" i="3"/>
  <c r="Q261" i="3"/>
  <c r="BB371" i="12"/>
  <c r="BC371" i="12" s="1"/>
  <c r="BD371" i="12" s="1"/>
  <c r="BE371" i="12" s="1"/>
  <c r="BF371" i="12" s="1"/>
  <c r="BG371" i="12" s="1"/>
  <c r="BH371" i="12" s="1"/>
  <c r="BI371" i="12" s="1"/>
  <c r="BJ371" i="12" s="1"/>
  <c r="BK371" i="12" s="1"/>
  <c r="BL371" i="12" s="1"/>
  <c r="BM371" i="12" s="1"/>
  <c r="BN371" i="12" s="1"/>
  <c r="U473" i="3"/>
  <c r="I473" i="3" s="1"/>
  <c r="V473" i="3" s="1"/>
  <c r="U359" i="3"/>
  <c r="I359" i="3" s="1"/>
  <c r="V359" i="3" s="1"/>
  <c r="BB86" i="12"/>
  <c r="BC86" i="12" s="1"/>
  <c r="BD86" i="12" s="1"/>
  <c r="BE86" i="12" s="1"/>
  <c r="BF86" i="12" s="1"/>
  <c r="BG86" i="12" s="1"/>
  <c r="BH86" i="12" s="1"/>
  <c r="BI86" i="12" s="1"/>
  <c r="BJ86" i="12" s="1"/>
  <c r="BK86" i="12" s="1"/>
  <c r="BL86" i="12" s="1"/>
  <c r="BM86" i="12" s="1"/>
  <c r="BN86" i="12" s="1"/>
  <c r="BB392" i="12"/>
  <c r="BC392" i="12" s="1"/>
  <c r="BD392" i="12" s="1"/>
  <c r="BE392" i="12" s="1"/>
  <c r="BF392" i="12" s="1"/>
  <c r="BG392" i="12" s="1"/>
  <c r="BH392" i="12" s="1"/>
  <c r="BI392" i="12" s="1"/>
  <c r="BJ392" i="12" s="1"/>
  <c r="BK392" i="12" s="1"/>
  <c r="BL392" i="12" s="1"/>
  <c r="BM392" i="12" s="1"/>
  <c r="BN392" i="12" s="1"/>
  <c r="U122" i="3"/>
  <c r="P114" i="3"/>
  <c r="R115" i="3"/>
  <c r="Q115" i="3"/>
  <c r="R164" i="3"/>
  <c r="Q164" i="3"/>
  <c r="R87" i="3"/>
  <c r="R420" i="3"/>
  <c r="Q420" i="3"/>
  <c r="U36" i="3"/>
  <c r="BB21" i="12"/>
  <c r="BC21" i="12" s="1"/>
  <c r="BD21" i="12" s="1"/>
  <c r="BE21" i="12" s="1"/>
  <c r="BF21" i="12" s="1"/>
  <c r="BG21" i="12" s="1"/>
  <c r="BH21" i="12" s="1"/>
  <c r="BI21" i="12" s="1"/>
  <c r="BJ21" i="12" s="1"/>
  <c r="BK21" i="12" s="1"/>
  <c r="BL21" i="12" s="1"/>
  <c r="BM21" i="12" s="1"/>
  <c r="BN21" i="12" s="1"/>
  <c r="BB303" i="12"/>
  <c r="BC303" i="12" s="1"/>
  <c r="BD303" i="12" s="1"/>
  <c r="BE303" i="12" s="1"/>
  <c r="BF303" i="12" s="1"/>
  <c r="BG303" i="12" s="1"/>
  <c r="BH303" i="12" s="1"/>
  <c r="BI303" i="12" s="1"/>
  <c r="BJ303" i="12" s="1"/>
  <c r="BK303" i="12" s="1"/>
  <c r="BL303" i="12" s="1"/>
  <c r="BM303" i="12" s="1"/>
  <c r="BN303" i="12" s="1"/>
  <c r="U371" i="3"/>
  <c r="Q101" i="3"/>
  <c r="R101" i="3"/>
  <c r="BB58" i="12"/>
  <c r="BC58" i="12" s="1"/>
  <c r="BD58" i="12" s="1"/>
  <c r="BE58" i="12" s="1"/>
  <c r="BF58" i="12" s="1"/>
  <c r="BG58" i="12" s="1"/>
  <c r="BH58" i="12" s="1"/>
  <c r="BI58" i="12" s="1"/>
  <c r="BJ58" i="12" s="1"/>
  <c r="BK58" i="12" s="1"/>
  <c r="BL58" i="12" s="1"/>
  <c r="BM58" i="12" s="1"/>
  <c r="BN58" i="12" s="1"/>
  <c r="U100" i="3"/>
  <c r="I100" i="3" s="1"/>
  <c r="V100" i="3" s="1"/>
  <c r="R263" i="3"/>
  <c r="Q263" i="3"/>
  <c r="Q273" i="3"/>
  <c r="R273" i="3"/>
  <c r="U157" i="3"/>
  <c r="I157" i="3" s="1"/>
  <c r="V157" i="3" s="1"/>
  <c r="BB186" i="12"/>
  <c r="BC186" i="12" s="1"/>
  <c r="BD186" i="12" s="1"/>
  <c r="BE186" i="12" s="1"/>
  <c r="BF186" i="12" s="1"/>
  <c r="BG186" i="12" s="1"/>
  <c r="BH186" i="12" s="1"/>
  <c r="BI186" i="12" s="1"/>
  <c r="BJ186" i="12" s="1"/>
  <c r="BK186" i="12" s="1"/>
  <c r="BL186" i="12" s="1"/>
  <c r="BM186" i="12" s="1"/>
  <c r="BN186" i="12" s="1"/>
  <c r="R60" i="3"/>
  <c r="U85" i="3"/>
  <c r="I85" i="3" s="1"/>
  <c r="V85" i="3" s="1"/>
  <c r="BB77" i="12"/>
  <c r="BC77" i="12" s="1"/>
  <c r="BD77" i="12" s="1"/>
  <c r="BE77" i="12" s="1"/>
  <c r="BF77" i="12" s="1"/>
  <c r="BG77" i="12" s="1"/>
  <c r="BH77" i="12" s="1"/>
  <c r="BI77" i="12" s="1"/>
  <c r="BJ77" i="12" s="1"/>
  <c r="BK77" i="12" s="1"/>
  <c r="BL77" i="12" s="1"/>
  <c r="BM77" i="12" s="1"/>
  <c r="BN77" i="12" s="1"/>
  <c r="BB306" i="12"/>
  <c r="BC306" i="12" s="1"/>
  <c r="BD306" i="12" s="1"/>
  <c r="BE306" i="12" s="1"/>
  <c r="BF306" i="12" s="1"/>
  <c r="BG306" i="12" s="1"/>
  <c r="BH306" i="12" s="1"/>
  <c r="BI306" i="12" s="1"/>
  <c r="BJ306" i="12" s="1"/>
  <c r="BK306" i="12" s="1"/>
  <c r="BL306" i="12" s="1"/>
  <c r="BM306" i="12" s="1"/>
  <c r="BN306" i="12" s="1"/>
  <c r="U374" i="3"/>
  <c r="I374" i="3" s="1"/>
  <c r="V374" i="3" s="1"/>
  <c r="R36" i="3"/>
  <c r="U343" i="3"/>
  <c r="U342" i="3"/>
  <c r="U330" i="3"/>
  <c r="U329" i="3"/>
  <c r="BB125" i="12"/>
  <c r="BC125" i="12" s="1"/>
  <c r="BD125" i="12" s="1"/>
  <c r="BE125" i="12" s="1"/>
  <c r="BF125" i="12" s="1"/>
  <c r="BG125" i="12" s="1"/>
  <c r="BH125" i="12" s="1"/>
  <c r="BI125" i="12" s="1"/>
  <c r="BJ125" i="12" s="1"/>
  <c r="BK125" i="12" s="1"/>
  <c r="BL125" i="12" s="1"/>
  <c r="BM125" i="12" s="1"/>
  <c r="BN125" i="12" s="1"/>
  <c r="Q69" i="3"/>
  <c r="R69" i="3"/>
  <c r="R169" i="3"/>
  <c r="R72" i="3"/>
  <c r="U410" i="3"/>
  <c r="BB291" i="12"/>
  <c r="BC291" i="12" s="1"/>
  <c r="BD291" i="12" s="1"/>
  <c r="BE291" i="12" s="1"/>
  <c r="BF291" i="12" s="1"/>
  <c r="BG291" i="12" s="1"/>
  <c r="BH291" i="12" s="1"/>
  <c r="BI291" i="12" s="1"/>
  <c r="BJ291" i="12" s="1"/>
  <c r="BK291" i="12" s="1"/>
  <c r="BL291" i="12" s="1"/>
  <c r="BM291" i="12" s="1"/>
  <c r="BN291" i="12" s="1"/>
  <c r="U224" i="3"/>
  <c r="BB254" i="12"/>
  <c r="BC254" i="12" s="1"/>
  <c r="BD254" i="12" s="1"/>
  <c r="BE254" i="12" s="1"/>
  <c r="BF254" i="12" s="1"/>
  <c r="BG254" i="12" s="1"/>
  <c r="BH254" i="12" s="1"/>
  <c r="BI254" i="12" s="1"/>
  <c r="BJ254" i="12" s="1"/>
  <c r="BK254" i="12" s="1"/>
  <c r="BL254" i="12" s="1"/>
  <c r="BM254" i="12" s="1"/>
  <c r="BN254" i="12" s="1"/>
  <c r="R433" i="3"/>
  <c r="R147" i="3"/>
  <c r="Q147" i="3"/>
  <c r="BB220" i="12"/>
  <c r="BC220" i="12" s="1"/>
  <c r="BD220" i="12" s="1"/>
  <c r="BE220" i="12" s="1"/>
  <c r="BF220" i="12" s="1"/>
  <c r="BG220" i="12" s="1"/>
  <c r="BH220" i="12" s="1"/>
  <c r="BI220" i="12" s="1"/>
  <c r="BJ220" i="12" s="1"/>
  <c r="BK220" i="12" s="1"/>
  <c r="BL220" i="12" s="1"/>
  <c r="BM220" i="12" s="1"/>
  <c r="BN220" i="12" s="1"/>
  <c r="U190" i="3"/>
  <c r="R471" i="3"/>
  <c r="BB229" i="12"/>
  <c r="BC229" i="12" s="1"/>
  <c r="BD229" i="12" s="1"/>
  <c r="BE229" i="12" s="1"/>
  <c r="BF229" i="12" s="1"/>
  <c r="BG229" i="12" s="1"/>
  <c r="BH229" i="12" s="1"/>
  <c r="BI229" i="12" s="1"/>
  <c r="BJ229" i="12" s="1"/>
  <c r="BK229" i="12" s="1"/>
  <c r="BL229" i="12" s="1"/>
  <c r="BM229" i="12" s="1"/>
  <c r="BN229" i="12" s="1"/>
  <c r="U199" i="3"/>
  <c r="R256" i="3"/>
  <c r="Q256" i="3"/>
  <c r="Q321" i="3"/>
  <c r="R321" i="3"/>
  <c r="U485" i="3"/>
  <c r="BB342" i="12"/>
  <c r="BC342" i="12" s="1"/>
  <c r="BD342" i="12" s="1"/>
  <c r="BE342" i="12" s="1"/>
  <c r="BF342" i="12" s="1"/>
  <c r="BG342" i="12" s="1"/>
  <c r="BH342" i="12" s="1"/>
  <c r="BI342" i="12" s="1"/>
  <c r="BJ342" i="12" s="1"/>
  <c r="BK342" i="12" s="1"/>
  <c r="BL342" i="12" s="1"/>
  <c r="BM342" i="12" s="1"/>
  <c r="BN342" i="12" s="1"/>
  <c r="BB335" i="12"/>
  <c r="BC335" i="12" s="1"/>
  <c r="BD335" i="12" s="1"/>
  <c r="BE335" i="12" s="1"/>
  <c r="BF335" i="12" s="1"/>
  <c r="BG335" i="12" s="1"/>
  <c r="BH335" i="12" s="1"/>
  <c r="BI335" i="12" s="1"/>
  <c r="BJ335" i="12" s="1"/>
  <c r="BK335" i="12" s="1"/>
  <c r="BL335" i="12" s="1"/>
  <c r="BM335" i="12" s="1"/>
  <c r="BN335" i="12" s="1"/>
  <c r="U431" i="3"/>
  <c r="I431" i="3" s="1"/>
  <c r="V431" i="3" s="1"/>
  <c r="Q334" i="3"/>
  <c r="R334" i="3"/>
  <c r="Q176" i="3"/>
  <c r="R176" i="3"/>
  <c r="Q180" i="3"/>
  <c r="R180" i="3"/>
  <c r="R423" i="3"/>
  <c r="Q423" i="3"/>
  <c r="R424" i="3"/>
  <c r="Q130" i="3"/>
  <c r="R130" i="3"/>
  <c r="BB13" i="12"/>
  <c r="BC13" i="12" s="1"/>
  <c r="BD13" i="12" s="1"/>
  <c r="BE13" i="12" s="1"/>
  <c r="BF13" i="12" s="1"/>
  <c r="BG13" i="12" s="1"/>
  <c r="BH13" i="12" s="1"/>
  <c r="BI13" i="12" s="1"/>
  <c r="BJ13" i="12" s="1"/>
  <c r="BK13" i="12" s="1"/>
  <c r="BL13" i="12" s="1"/>
  <c r="BM13" i="12" s="1"/>
  <c r="BN13" i="12" s="1"/>
  <c r="U13" i="3"/>
  <c r="I13" i="3" s="1"/>
  <c r="V13" i="3" s="1"/>
  <c r="BB167" i="12"/>
  <c r="BC167" i="12" s="1"/>
  <c r="BD167" i="12" s="1"/>
  <c r="BE167" i="12" s="1"/>
  <c r="BF167" i="12" s="1"/>
  <c r="BG167" i="12" s="1"/>
  <c r="BH167" i="12" s="1"/>
  <c r="BI167" i="12" s="1"/>
  <c r="BJ167" i="12" s="1"/>
  <c r="BK167" i="12" s="1"/>
  <c r="BL167" i="12" s="1"/>
  <c r="BM167" i="12" s="1"/>
  <c r="BN167" i="12" s="1"/>
  <c r="U162" i="3"/>
  <c r="I162" i="3" s="1"/>
  <c r="V162" i="3" s="1"/>
  <c r="R83" i="3"/>
  <c r="Q83" i="3"/>
  <c r="U35" i="3"/>
  <c r="I35" i="3" s="1"/>
  <c r="V35" i="3" s="1"/>
  <c r="BB20" i="12"/>
  <c r="BC20" i="12" s="1"/>
  <c r="BD20" i="12" s="1"/>
  <c r="BE20" i="12" s="1"/>
  <c r="BF20" i="12" s="1"/>
  <c r="BG20" i="12" s="1"/>
  <c r="BH20" i="12" s="1"/>
  <c r="BI20" i="12" s="1"/>
  <c r="BJ20" i="12" s="1"/>
  <c r="BK20" i="12" s="1"/>
  <c r="BL20" i="12" s="1"/>
  <c r="BM20" i="12" s="1"/>
  <c r="BN20" i="12" s="1"/>
  <c r="BB234" i="12"/>
  <c r="BC234" i="12" s="1"/>
  <c r="BD234" i="12" s="1"/>
  <c r="BE234" i="12" s="1"/>
  <c r="BF234" i="12" s="1"/>
  <c r="BG234" i="12" s="1"/>
  <c r="BH234" i="12" s="1"/>
  <c r="BI234" i="12" s="1"/>
  <c r="BJ234" i="12" s="1"/>
  <c r="BK234" i="12" s="1"/>
  <c r="BL234" i="12" s="1"/>
  <c r="BM234" i="12" s="1"/>
  <c r="BN234" i="12" s="1"/>
  <c r="U204" i="3"/>
  <c r="I204" i="3" s="1"/>
  <c r="V204" i="3" s="1"/>
  <c r="U222" i="3"/>
  <c r="I222" i="3" s="1"/>
  <c r="V222" i="3" s="1"/>
  <c r="BB252" i="12"/>
  <c r="BC252" i="12" s="1"/>
  <c r="BD252" i="12" s="1"/>
  <c r="BE252" i="12" s="1"/>
  <c r="BF252" i="12" s="1"/>
  <c r="BG252" i="12" s="1"/>
  <c r="BH252" i="12" s="1"/>
  <c r="BI252" i="12" s="1"/>
  <c r="BJ252" i="12" s="1"/>
  <c r="BK252" i="12" s="1"/>
  <c r="BL252" i="12" s="1"/>
  <c r="BM252" i="12" s="1"/>
  <c r="BN252" i="12" s="1"/>
  <c r="U93" i="3"/>
  <c r="I93" i="3" s="1"/>
  <c r="V93" i="3" s="1"/>
  <c r="BB32" i="12"/>
  <c r="BC32" i="12" s="1"/>
  <c r="BD32" i="12" s="1"/>
  <c r="BE32" i="12" s="1"/>
  <c r="BF32" i="12" s="1"/>
  <c r="BG32" i="12" s="1"/>
  <c r="BH32" i="12" s="1"/>
  <c r="BI32" i="12" s="1"/>
  <c r="BJ32" i="12" s="1"/>
  <c r="BK32" i="12" s="1"/>
  <c r="BL32" i="12" s="1"/>
  <c r="BM32" i="12" s="1"/>
  <c r="BN32" i="12" s="1"/>
  <c r="R431" i="3"/>
  <c r="Q431" i="3"/>
  <c r="R149" i="3"/>
  <c r="Q149" i="3"/>
  <c r="BB48" i="12"/>
  <c r="BC48" i="12" s="1"/>
  <c r="BD48" i="12" s="1"/>
  <c r="BE48" i="12" s="1"/>
  <c r="BF48" i="12" s="1"/>
  <c r="BG48" i="12" s="1"/>
  <c r="BH48" i="12" s="1"/>
  <c r="BI48" i="12" s="1"/>
  <c r="BJ48" i="12" s="1"/>
  <c r="BK48" i="12" s="1"/>
  <c r="BL48" i="12" s="1"/>
  <c r="BM48" i="12" s="1"/>
  <c r="BN48" i="12" s="1"/>
  <c r="U58" i="3"/>
  <c r="U174" i="3"/>
  <c r="I174" i="3" s="1"/>
  <c r="V174" i="3" s="1"/>
  <c r="BB204" i="12"/>
  <c r="BC204" i="12" s="1"/>
  <c r="BD204" i="12" s="1"/>
  <c r="BE204" i="12" s="1"/>
  <c r="BF204" i="12" s="1"/>
  <c r="BG204" i="12" s="1"/>
  <c r="BH204" i="12" s="1"/>
  <c r="BI204" i="12" s="1"/>
  <c r="BJ204" i="12" s="1"/>
  <c r="BK204" i="12" s="1"/>
  <c r="BL204" i="12" s="1"/>
  <c r="BM204" i="12" s="1"/>
  <c r="BN204" i="12" s="1"/>
  <c r="U41" i="3"/>
  <c r="I41" i="3" s="1"/>
  <c r="V41" i="3" s="1"/>
  <c r="BB27" i="12"/>
  <c r="BC27" i="12" s="1"/>
  <c r="BD27" i="12" s="1"/>
  <c r="BE27" i="12" s="1"/>
  <c r="BF27" i="12" s="1"/>
  <c r="BG27" i="12" s="1"/>
  <c r="BH27" i="12" s="1"/>
  <c r="BI27" i="12" s="1"/>
  <c r="BJ27" i="12" s="1"/>
  <c r="BK27" i="12" s="1"/>
  <c r="BL27" i="12" s="1"/>
  <c r="BM27" i="12" s="1"/>
  <c r="BN27" i="12" s="1"/>
  <c r="U262" i="3"/>
  <c r="I262" i="3" s="1"/>
  <c r="V262" i="3" s="1"/>
  <c r="BB140" i="12"/>
  <c r="BC140" i="12" s="1"/>
  <c r="BD140" i="12" s="1"/>
  <c r="BE140" i="12" s="1"/>
  <c r="BF140" i="12" s="1"/>
  <c r="BG140" i="12" s="1"/>
  <c r="BH140" i="12" s="1"/>
  <c r="BI140" i="12" s="1"/>
  <c r="BJ140" i="12" s="1"/>
  <c r="BK140" i="12" s="1"/>
  <c r="BL140" i="12" s="1"/>
  <c r="BM140" i="12" s="1"/>
  <c r="BN140" i="12" s="1"/>
  <c r="R427" i="3"/>
  <c r="Q94" i="3"/>
  <c r="R94" i="3"/>
  <c r="BB162" i="12"/>
  <c r="BC162" i="12" s="1"/>
  <c r="BD162" i="12" s="1"/>
  <c r="BE162" i="12" s="1"/>
  <c r="BF162" i="12" s="1"/>
  <c r="BG162" i="12" s="1"/>
  <c r="BH162" i="12" s="1"/>
  <c r="BI162" i="12" s="1"/>
  <c r="BJ162" i="12" s="1"/>
  <c r="BK162" i="12" s="1"/>
  <c r="BL162" i="12" s="1"/>
  <c r="BM162" i="12" s="1"/>
  <c r="BN162" i="12" s="1"/>
  <c r="U252" i="3"/>
  <c r="U42" i="3"/>
  <c r="BB28" i="12"/>
  <c r="BC28" i="12" s="1"/>
  <c r="BD28" i="12" s="1"/>
  <c r="BE28" i="12" s="1"/>
  <c r="BF28" i="12" s="1"/>
  <c r="BG28" i="12" s="1"/>
  <c r="BH28" i="12" s="1"/>
  <c r="BI28" i="12" s="1"/>
  <c r="BJ28" i="12" s="1"/>
  <c r="BK28" i="12" s="1"/>
  <c r="BL28" i="12" s="1"/>
  <c r="BM28" i="12" s="1"/>
  <c r="BN28" i="12" s="1"/>
  <c r="R429" i="3"/>
  <c r="Q429" i="3"/>
  <c r="R435" i="3"/>
  <c r="Q435" i="3"/>
  <c r="BB294" i="12"/>
  <c r="BC294" i="12" s="1"/>
  <c r="BD294" i="12" s="1"/>
  <c r="BE294" i="12" s="1"/>
  <c r="BF294" i="12" s="1"/>
  <c r="BG294" i="12" s="1"/>
  <c r="BH294" i="12" s="1"/>
  <c r="BI294" i="12" s="1"/>
  <c r="BJ294" i="12" s="1"/>
  <c r="BK294" i="12" s="1"/>
  <c r="BL294" i="12" s="1"/>
  <c r="BM294" i="12" s="1"/>
  <c r="BN294" i="12" s="1"/>
  <c r="U413" i="3"/>
  <c r="R79" i="3"/>
  <c r="Q79" i="3"/>
  <c r="R243" i="3"/>
  <c r="U225" i="3"/>
  <c r="BB255" i="12"/>
  <c r="BC255" i="12" s="1"/>
  <c r="BD255" i="12" s="1"/>
  <c r="BE255" i="12" s="1"/>
  <c r="BF255" i="12" s="1"/>
  <c r="BG255" i="12" s="1"/>
  <c r="BH255" i="12" s="1"/>
  <c r="BI255" i="12" s="1"/>
  <c r="BJ255" i="12" s="1"/>
  <c r="BK255" i="12" s="1"/>
  <c r="BL255" i="12" s="1"/>
  <c r="BM255" i="12" s="1"/>
  <c r="BN255" i="12" s="1"/>
  <c r="R252" i="3"/>
  <c r="H19" i="5"/>
  <c r="BB313" i="12"/>
  <c r="BC313" i="12" s="1"/>
  <c r="BD313" i="12" s="1"/>
  <c r="BE313" i="12" s="1"/>
  <c r="BF313" i="12" s="1"/>
  <c r="BG313" i="12" s="1"/>
  <c r="BH313" i="12" s="1"/>
  <c r="BI313" i="12" s="1"/>
  <c r="BJ313" i="12" s="1"/>
  <c r="BK313" i="12" s="1"/>
  <c r="BL313" i="12" s="1"/>
  <c r="BM313" i="12" s="1"/>
  <c r="BN313" i="12" s="1"/>
  <c r="U420" i="3"/>
  <c r="I420" i="3" s="1"/>
  <c r="V420" i="3" s="1"/>
  <c r="U97" i="3"/>
  <c r="I97" i="3" s="1"/>
  <c r="V97" i="3" s="1"/>
  <c r="BB50" i="12"/>
  <c r="BC50" i="12" s="1"/>
  <c r="BD50" i="12" s="1"/>
  <c r="BE50" i="12" s="1"/>
  <c r="BF50" i="12" s="1"/>
  <c r="BG50" i="12" s="1"/>
  <c r="BH50" i="12" s="1"/>
  <c r="BI50" i="12" s="1"/>
  <c r="BJ50" i="12" s="1"/>
  <c r="BK50" i="12" s="1"/>
  <c r="BL50" i="12" s="1"/>
  <c r="BM50" i="12" s="1"/>
  <c r="BN50" i="12" s="1"/>
  <c r="U251" i="3"/>
  <c r="BB161" i="12"/>
  <c r="BC161" i="12" s="1"/>
  <c r="BD161" i="12" s="1"/>
  <c r="BE161" i="12" s="1"/>
  <c r="BF161" i="12" s="1"/>
  <c r="BG161" i="12" s="1"/>
  <c r="BH161" i="12" s="1"/>
  <c r="BI161" i="12" s="1"/>
  <c r="BJ161" i="12" s="1"/>
  <c r="BK161" i="12" s="1"/>
  <c r="BL161" i="12" s="1"/>
  <c r="BM161" i="12" s="1"/>
  <c r="BN161" i="12" s="1"/>
  <c r="BB233" i="12"/>
  <c r="BC233" i="12" s="1"/>
  <c r="BD233" i="12" s="1"/>
  <c r="BE233" i="12" s="1"/>
  <c r="BF233" i="12" s="1"/>
  <c r="BG233" i="12" s="1"/>
  <c r="BH233" i="12" s="1"/>
  <c r="BI233" i="12" s="1"/>
  <c r="BJ233" i="12" s="1"/>
  <c r="BK233" i="12" s="1"/>
  <c r="BL233" i="12" s="1"/>
  <c r="BM233" i="12" s="1"/>
  <c r="BN233" i="12" s="1"/>
  <c r="U203" i="3"/>
  <c r="I203" i="3" s="1"/>
  <c r="V203" i="3" s="1"/>
  <c r="U301" i="3"/>
  <c r="BB142" i="12"/>
  <c r="BC142" i="12" s="1"/>
  <c r="BD142" i="12" s="1"/>
  <c r="BE142" i="12" s="1"/>
  <c r="BF142" i="12" s="1"/>
  <c r="BG142" i="12" s="1"/>
  <c r="BH142" i="12" s="1"/>
  <c r="BI142" i="12" s="1"/>
  <c r="BJ142" i="12" s="1"/>
  <c r="BK142" i="12" s="1"/>
  <c r="BL142" i="12" s="1"/>
  <c r="BM142" i="12" s="1"/>
  <c r="BN142" i="12" s="1"/>
  <c r="BB135" i="12"/>
  <c r="BC135" i="12" s="1"/>
  <c r="BD135" i="12" s="1"/>
  <c r="BE135" i="12" s="1"/>
  <c r="BF135" i="12" s="1"/>
  <c r="BG135" i="12" s="1"/>
  <c r="BH135" i="12" s="1"/>
  <c r="BI135" i="12" s="1"/>
  <c r="BJ135" i="12" s="1"/>
  <c r="BK135" i="12" s="1"/>
  <c r="BL135" i="12" s="1"/>
  <c r="BM135" i="12" s="1"/>
  <c r="BN135" i="12" s="1"/>
  <c r="U351" i="3"/>
  <c r="BB112" i="12"/>
  <c r="BC112" i="12" s="1"/>
  <c r="BD112" i="12" s="1"/>
  <c r="BE112" i="12" s="1"/>
  <c r="BF112" i="12" s="1"/>
  <c r="BG112" i="12" s="1"/>
  <c r="BH112" i="12" s="1"/>
  <c r="BI112" i="12" s="1"/>
  <c r="BJ112" i="12" s="1"/>
  <c r="BK112" i="12" s="1"/>
  <c r="BL112" i="12" s="1"/>
  <c r="BM112" i="12" s="1"/>
  <c r="BN112" i="12" s="1"/>
  <c r="U300" i="3"/>
  <c r="R210" i="3"/>
  <c r="U101" i="3"/>
  <c r="I101" i="3" s="1"/>
  <c r="V101" i="3" s="1"/>
  <c r="BB65" i="12"/>
  <c r="BC65" i="12" s="1"/>
  <c r="BD65" i="12" s="1"/>
  <c r="BE65" i="12" s="1"/>
  <c r="BF65" i="12" s="1"/>
  <c r="BG65" i="12" s="1"/>
  <c r="BH65" i="12" s="1"/>
  <c r="BI65" i="12" s="1"/>
  <c r="BJ65" i="12" s="1"/>
  <c r="BK65" i="12" s="1"/>
  <c r="BL65" i="12" s="1"/>
  <c r="BM65" i="12" s="1"/>
  <c r="BN65" i="12" s="1"/>
  <c r="U68" i="3"/>
  <c r="I68" i="3" s="1"/>
  <c r="V68" i="3" s="1"/>
  <c r="BB60" i="12"/>
  <c r="BC60" i="12" s="1"/>
  <c r="BD60" i="12" s="1"/>
  <c r="BE60" i="12" s="1"/>
  <c r="BF60" i="12" s="1"/>
  <c r="BG60" i="12" s="1"/>
  <c r="BH60" i="12" s="1"/>
  <c r="BI60" i="12" s="1"/>
  <c r="BJ60" i="12" s="1"/>
  <c r="BK60" i="12" s="1"/>
  <c r="BL60" i="12" s="1"/>
  <c r="BM60" i="12" s="1"/>
  <c r="BN60" i="12" s="1"/>
  <c r="R458" i="3"/>
  <c r="Q458" i="3"/>
  <c r="Q398" i="3"/>
  <c r="R398" i="3"/>
  <c r="U206" i="3"/>
  <c r="BB236" i="12"/>
  <c r="BC236" i="12" s="1"/>
  <c r="BD236" i="12" s="1"/>
  <c r="BE236" i="12" s="1"/>
  <c r="BF236" i="12" s="1"/>
  <c r="BG236" i="12" s="1"/>
  <c r="BH236" i="12" s="1"/>
  <c r="BI236" i="12" s="1"/>
  <c r="BJ236" i="12" s="1"/>
  <c r="BK236" i="12" s="1"/>
  <c r="BL236" i="12" s="1"/>
  <c r="BM236" i="12" s="1"/>
  <c r="BN236" i="12" s="1"/>
  <c r="BB133" i="12"/>
  <c r="BC133" i="12" s="1"/>
  <c r="BD133" i="12" s="1"/>
  <c r="BE133" i="12" s="1"/>
  <c r="BF133" i="12" s="1"/>
  <c r="BG133" i="12" s="1"/>
  <c r="BH133" i="12" s="1"/>
  <c r="BI133" i="12" s="1"/>
  <c r="BJ133" i="12" s="1"/>
  <c r="BK133" i="12" s="1"/>
  <c r="BL133" i="12" s="1"/>
  <c r="BM133" i="12" s="1"/>
  <c r="BN133" i="12" s="1"/>
  <c r="U349" i="3"/>
  <c r="R156" i="3"/>
  <c r="Q156" i="3"/>
  <c r="R350" i="3"/>
  <c r="Q350" i="3"/>
  <c r="Q333" i="3"/>
  <c r="R333" i="3"/>
  <c r="D264" i="12"/>
  <c r="D380" i="3" s="1"/>
  <c r="D379" i="3" s="1"/>
  <c r="D37" i="8" s="1"/>
  <c r="E138" i="3"/>
  <c r="F147" i="12"/>
  <c r="D135" i="3"/>
  <c r="D35" i="8" s="1"/>
  <c r="E140" i="3"/>
  <c r="F169" i="12"/>
  <c r="E459" i="3"/>
  <c r="F357" i="12"/>
  <c r="I341" i="3"/>
  <c r="BP124" i="12"/>
  <c r="J341" i="3"/>
  <c r="V75" i="3"/>
  <c r="BR67" i="12"/>
  <c r="L75" i="3" s="1"/>
  <c r="K75" i="3"/>
  <c r="AM144" i="12"/>
  <c r="AN144" i="12" s="1"/>
  <c r="AO144" i="12" s="1"/>
  <c r="AP144" i="12" s="1"/>
  <c r="AQ144" i="12" s="1"/>
  <c r="AR144" i="12" s="1"/>
  <c r="X144" i="12"/>
  <c r="Y144" i="12" s="1"/>
  <c r="Z144" i="12" s="1"/>
  <c r="AA144" i="12" s="1"/>
  <c r="AB144" i="12" s="1"/>
  <c r="AC144" i="12" s="1"/>
  <c r="H490" i="3"/>
  <c r="Q14" i="3" l="1"/>
  <c r="I352" i="3"/>
  <c r="V352" i="3" s="1"/>
  <c r="I122" i="3"/>
  <c r="V122" i="3" s="1"/>
  <c r="I43" i="3"/>
  <c r="V43" i="3" s="1"/>
  <c r="I45" i="3"/>
  <c r="V45" i="3" s="1"/>
  <c r="I410" i="3"/>
  <c r="V410" i="3" s="1"/>
  <c r="I199" i="3"/>
  <c r="V199" i="3" s="1"/>
  <c r="R199" i="3"/>
  <c r="I241" i="3"/>
  <c r="V241" i="3" s="1"/>
  <c r="Q187" i="3"/>
  <c r="Q280" i="3"/>
  <c r="I295" i="3"/>
  <c r="V295" i="3" s="1"/>
  <c r="W295" i="3" s="1"/>
  <c r="Q200" i="3"/>
  <c r="Q338" i="3"/>
  <c r="I190" i="3"/>
  <c r="V190" i="3" s="1"/>
  <c r="I416" i="3"/>
  <c r="V416" i="3" s="1"/>
  <c r="I472" i="3"/>
  <c r="V472" i="3" s="1"/>
  <c r="W472" i="3" s="1"/>
  <c r="I44" i="3"/>
  <c r="V44" i="3" s="1"/>
  <c r="Q397" i="3"/>
  <c r="Q168" i="3"/>
  <c r="Q485" i="3"/>
  <c r="I360" i="3"/>
  <c r="V360" i="3" s="1"/>
  <c r="I405" i="3"/>
  <c r="V405" i="3" s="1"/>
  <c r="R482" i="3"/>
  <c r="I42" i="3"/>
  <c r="V42" i="3" s="1"/>
  <c r="W42" i="3" s="1"/>
  <c r="Q128" i="3"/>
  <c r="I482" i="3"/>
  <c r="V482" i="3" s="1"/>
  <c r="I244" i="3"/>
  <c r="V244" i="3" s="1"/>
  <c r="I301" i="3"/>
  <c r="V301" i="3" s="1"/>
  <c r="W301" i="3" s="1"/>
  <c r="I252" i="3"/>
  <c r="V252" i="3" s="1"/>
  <c r="Q192" i="3"/>
  <c r="Q410" i="3"/>
  <c r="Q241" i="3"/>
  <c r="Q438" i="3"/>
  <c r="Q196" i="3"/>
  <c r="Q184" i="3"/>
  <c r="P119" i="3"/>
  <c r="R119" i="3" s="1"/>
  <c r="Q346" i="3"/>
  <c r="P74" i="3"/>
  <c r="I422" i="3"/>
  <c r="V422" i="3" s="1"/>
  <c r="I415" i="3"/>
  <c r="V415" i="3" s="1"/>
  <c r="W415" i="3" s="1"/>
  <c r="Q345" i="3"/>
  <c r="Q469" i="3"/>
  <c r="Q425" i="3"/>
  <c r="O66" i="3"/>
  <c r="Q66" i="3" s="1"/>
  <c r="Q468" i="3"/>
  <c r="Q72" i="3"/>
  <c r="Q88" i="3"/>
  <c r="Q49" i="3"/>
  <c r="R300" i="3"/>
  <c r="R77" i="3"/>
  <c r="Q120" i="3"/>
  <c r="I282" i="3"/>
  <c r="V282" i="3" s="1"/>
  <c r="X282" i="3" s="1"/>
  <c r="Q56" i="3"/>
  <c r="Q77" i="3"/>
  <c r="I21" i="3"/>
  <c r="V21" i="3" s="1"/>
  <c r="Q422" i="3"/>
  <c r="I242" i="3"/>
  <c r="V242" i="3" s="1"/>
  <c r="I38" i="3"/>
  <c r="V38" i="3" s="1"/>
  <c r="I337" i="3"/>
  <c r="V337" i="3" s="1"/>
  <c r="X337" i="3" s="1"/>
  <c r="R280" i="3"/>
  <c r="I215" i="3"/>
  <c r="V215" i="3" s="1"/>
  <c r="I169" i="3"/>
  <c r="V169" i="3" s="1"/>
  <c r="W169" i="3" s="1"/>
  <c r="I481" i="3"/>
  <c r="V481" i="3" s="1"/>
  <c r="I77" i="3"/>
  <c r="V77" i="3" s="1"/>
  <c r="X77" i="3" s="1"/>
  <c r="Q242" i="3"/>
  <c r="I185" i="3"/>
  <c r="V185" i="3" s="1"/>
  <c r="Q185" i="3"/>
  <c r="I171" i="3"/>
  <c r="V171" i="3" s="1"/>
  <c r="W171" i="3" s="1"/>
  <c r="I184" i="3"/>
  <c r="V184" i="3" s="1"/>
  <c r="Q230" i="3"/>
  <c r="O259" i="3"/>
  <c r="O23" i="5" s="1"/>
  <c r="Q296" i="3"/>
  <c r="Q294" i="3"/>
  <c r="Q416" i="3"/>
  <c r="P356" i="3"/>
  <c r="Q310" i="3"/>
  <c r="Q182" i="3"/>
  <c r="I47" i="3"/>
  <c r="V47" i="3" s="1"/>
  <c r="R123" i="3"/>
  <c r="Q154" i="3"/>
  <c r="I88" i="3"/>
  <c r="V88" i="3" s="1"/>
  <c r="W88" i="3" s="1"/>
  <c r="Q221" i="3"/>
  <c r="I20" i="3"/>
  <c r="V20" i="3" s="1"/>
  <c r="X20" i="3" s="1"/>
  <c r="I387" i="3"/>
  <c r="V387" i="3" s="1"/>
  <c r="X387" i="3" s="1"/>
  <c r="R371" i="3"/>
  <c r="I148" i="3"/>
  <c r="V148" i="3" s="1"/>
  <c r="X148" i="3" s="1"/>
  <c r="R296" i="3"/>
  <c r="Q40" i="3"/>
  <c r="I62" i="3"/>
  <c r="V62" i="3" s="1"/>
  <c r="X62" i="3" s="1"/>
  <c r="R469" i="3"/>
  <c r="R230" i="3"/>
  <c r="Q39" i="3"/>
  <c r="I33" i="3"/>
  <c r="V33" i="3" s="1"/>
  <c r="W33" i="3" s="1"/>
  <c r="Q260" i="3"/>
  <c r="P479" i="3"/>
  <c r="R479" i="3" s="1"/>
  <c r="Q384" i="3"/>
  <c r="O292" i="3"/>
  <c r="P10" i="3"/>
  <c r="R10" i="3" s="1"/>
  <c r="Q217" i="3"/>
  <c r="Q48" i="3"/>
  <c r="Q290" i="3"/>
  <c r="Q464" i="3"/>
  <c r="Q415" i="3"/>
  <c r="I371" i="3"/>
  <c r="V371" i="3" s="1"/>
  <c r="W371" i="3" s="1"/>
  <c r="I71" i="3"/>
  <c r="V71" i="3" s="1"/>
  <c r="X71" i="3" s="1"/>
  <c r="I414" i="3"/>
  <c r="V414" i="3" s="1"/>
  <c r="I447" i="3"/>
  <c r="V447" i="3" s="1"/>
  <c r="W447" i="3" s="1"/>
  <c r="Q228" i="3"/>
  <c r="Q207" i="3"/>
  <c r="I167" i="3"/>
  <c r="V167" i="3" s="1"/>
  <c r="W167" i="3" s="1"/>
  <c r="I469" i="3"/>
  <c r="V469" i="3" s="1"/>
  <c r="I145" i="3"/>
  <c r="V145" i="3" s="1"/>
  <c r="W145" i="3" s="1"/>
  <c r="I485" i="3"/>
  <c r="V485" i="3" s="1"/>
  <c r="W485" i="3" s="1"/>
  <c r="I227" i="3"/>
  <c r="V227" i="3" s="1"/>
  <c r="X227" i="3" s="1"/>
  <c r="Q456" i="3"/>
  <c r="R387" i="3"/>
  <c r="I128" i="3"/>
  <c r="V128" i="3" s="1"/>
  <c r="W128" i="3" s="1"/>
  <c r="I460" i="3"/>
  <c r="V460" i="3" s="1"/>
  <c r="I40" i="3"/>
  <c r="V40" i="3" s="1"/>
  <c r="W40" i="3" s="1"/>
  <c r="Q145" i="3"/>
  <c r="Q450" i="3"/>
  <c r="I189" i="3"/>
  <c r="V189" i="3" s="1"/>
  <c r="X189" i="3" s="1"/>
  <c r="I240" i="3"/>
  <c r="V240" i="3" s="1"/>
  <c r="R128" i="3"/>
  <c r="I36" i="3"/>
  <c r="V36" i="3" s="1"/>
  <c r="W36" i="3" s="1"/>
  <c r="I216" i="3"/>
  <c r="V216" i="3" s="1"/>
  <c r="W216" i="3" s="1"/>
  <c r="I177" i="3"/>
  <c r="V177" i="3" s="1"/>
  <c r="W177" i="3" s="1"/>
  <c r="R357" i="3"/>
  <c r="R200" i="3"/>
  <c r="I173" i="3"/>
  <c r="V173" i="3" s="1"/>
  <c r="I327" i="3"/>
  <c r="V327" i="3" s="1"/>
  <c r="X327" i="3" s="1"/>
  <c r="I89" i="3"/>
  <c r="V89" i="3" s="1"/>
  <c r="X89" i="3" s="1"/>
  <c r="Q332" i="3"/>
  <c r="Q357" i="3"/>
  <c r="Q472" i="3"/>
  <c r="Q460" i="3"/>
  <c r="I294" i="3"/>
  <c r="V294" i="3" s="1"/>
  <c r="I182" i="3"/>
  <c r="V182" i="3" s="1"/>
  <c r="W182" i="3" s="1"/>
  <c r="R92" i="3"/>
  <c r="Q123" i="3"/>
  <c r="I217" i="3"/>
  <c r="V217" i="3" s="1"/>
  <c r="X217" i="3" s="1"/>
  <c r="I385" i="3"/>
  <c r="V385" i="3" s="1"/>
  <c r="I150" i="3"/>
  <c r="V150" i="3" s="1"/>
  <c r="X150" i="3" s="1"/>
  <c r="I345" i="3"/>
  <c r="V345" i="3" s="1"/>
  <c r="W345" i="3" s="1"/>
  <c r="I346" i="3"/>
  <c r="V346" i="3" s="1"/>
  <c r="I72" i="3"/>
  <c r="V72" i="3" s="1"/>
  <c r="X72" i="3" s="1"/>
  <c r="I455" i="3"/>
  <c r="V455" i="3" s="1"/>
  <c r="I452" i="3"/>
  <c r="V452" i="3" s="1"/>
  <c r="W452" i="3" s="1"/>
  <c r="R425" i="3"/>
  <c r="I53" i="3"/>
  <c r="V53" i="3" s="1"/>
  <c r="X53" i="3" s="1"/>
  <c r="I486" i="3"/>
  <c r="V486" i="3" s="1"/>
  <c r="W486" i="3" s="1"/>
  <c r="R468" i="3"/>
  <c r="I159" i="3"/>
  <c r="V159" i="3" s="1"/>
  <c r="W159" i="3" s="1"/>
  <c r="I377" i="3"/>
  <c r="V377" i="3" s="1"/>
  <c r="I39" i="3"/>
  <c r="V39" i="3" s="1"/>
  <c r="X39" i="3" s="1"/>
  <c r="I296" i="3"/>
  <c r="V296" i="3" s="1"/>
  <c r="W296" i="3" s="1"/>
  <c r="I34" i="3"/>
  <c r="V34" i="3" s="1"/>
  <c r="R345" i="3"/>
  <c r="O276" i="3"/>
  <c r="I310" i="3"/>
  <c r="V310" i="3" s="1"/>
  <c r="W310" i="3" s="1"/>
  <c r="Q352" i="3"/>
  <c r="I253" i="3"/>
  <c r="V253" i="3" s="1"/>
  <c r="X253" i="3" s="1"/>
  <c r="I399" i="3"/>
  <c r="V399" i="3" s="1"/>
  <c r="W399" i="3" s="1"/>
  <c r="I221" i="3"/>
  <c r="V221" i="3" s="1"/>
  <c r="X221" i="3" s="1"/>
  <c r="I260" i="3"/>
  <c r="V260" i="3" s="1"/>
  <c r="I332" i="3"/>
  <c r="V332" i="3" s="1"/>
  <c r="I358" i="3"/>
  <c r="V358" i="3" s="1"/>
  <c r="W358" i="3" s="1"/>
  <c r="O119" i="3"/>
  <c r="Q119" i="3" s="1"/>
  <c r="I471" i="3"/>
  <c r="V471" i="3" s="1"/>
  <c r="I468" i="3"/>
  <c r="V468" i="3" s="1"/>
  <c r="W468" i="3" s="1"/>
  <c r="I445" i="3"/>
  <c r="V445" i="3" s="1"/>
  <c r="I168" i="3"/>
  <c r="V168" i="3" s="1"/>
  <c r="W168" i="3" s="1"/>
  <c r="I23" i="3"/>
  <c r="V23" i="3" s="1"/>
  <c r="W23" i="3" s="1"/>
  <c r="Q493" i="3"/>
  <c r="I384" i="3"/>
  <c r="V384" i="3" s="1"/>
  <c r="X384" i="3" s="1"/>
  <c r="I464" i="3"/>
  <c r="V464" i="3" s="1"/>
  <c r="X464" i="3" s="1"/>
  <c r="Q445" i="3"/>
  <c r="I187" i="3"/>
  <c r="V187" i="3" s="1"/>
  <c r="O125" i="3"/>
  <c r="O58" i="5" s="1"/>
  <c r="I194" i="3"/>
  <c r="V194" i="3" s="1"/>
  <c r="X194" i="3" s="1"/>
  <c r="Q231" i="3"/>
  <c r="P30" i="3"/>
  <c r="R30" i="3" s="1"/>
  <c r="I87" i="3"/>
  <c r="V87" i="3" s="1"/>
  <c r="I307" i="3"/>
  <c r="V307" i="3" s="1"/>
  <c r="X307" i="3" s="1"/>
  <c r="I391" i="3"/>
  <c r="V391" i="3" s="1"/>
  <c r="W391" i="3" s="1"/>
  <c r="I146" i="3"/>
  <c r="V146" i="3" s="1"/>
  <c r="W146" i="3" s="1"/>
  <c r="I428" i="3"/>
  <c r="V428" i="3" s="1"/>
  <c r="W428" i="3" s="1"/>
  <c r="R15" i="3"/>
  <c r="Q15" i="3"/>
  <c r="I230" i="3"/>
  <c r="V230" i="3" s="1"/>
  <c r="R484" i="3"/>
  <c r="Q484" i="3"/>
  <c r="R428" i="3"/>
  <c r="I48" i="3"/>
  <c r="V48" i="3" s="1"/>
  <c r="W48" i="3" s="1"/>
  <c r="I123" i="3"/>
  <c r="V123" i="3" s="1"/>
  <c r="I200" i="3"/>
  <c r="V200" i="3" s="1"/>
  <c r="W200" i="3" s="1"/>
  <c r="BB284" i="12"/>
  <c r="BC284" i="12" s="1"/>
  <c r="BD284" i="12" s="1"/>
  <c r="BE284" i="12" s="1"/>
  <c r="BF284" i="12" s="1"/>
  <c r="BG284" i="12" s="1"/>
  <c r="BH284" i="12" s="1"/>
  <c r="BI284" i="12" s="1"/>
  <c r="BJ284" i="12" s="1"/>
  <c r="BK284" i="12" s="1"/>
  <c r="BL284" i="12" s="1"/>
  <c r="BM284" i="12" s="1"/>
  <c r="BN284" i="12" s="1"/>
  <c r="I280" i="3"/>
  <c r="V280" i="3" s="1"/>
  <c r="X280" i="3" s="1"/>
  <c r="Q251" i="3"/>
  <c r="I179" i="3"/>
  <c r="V179" i="3" s="1"/>
  <c r="W179" i="3" s="1"/>
  <c r="I46" i="3"/>
  <c r="V46" i="3" s="1"/>
  <c r="X46" i="3" s="1"/>
  <c r="O356" i="3"/>
  <c r="Q243" i="3"/>
  <c r="Q322" i="3"/>
  <c r="Q54" i="3"/>
  <c r="O479" i="3"/>
  <c r="P292" i="3"/>
  <c r="R168" i="3"/>
  <c r="P289" i="3"/>
  <c r="R289" i="3" s="1"/>
  <c r="Q419" i="3"/>
  <c r="I186" i="3"/>
  <c r="V186" i="3" s="1"/>
  <c r="W186" i="3" s="1"/>
  <c r="I56" i="3"/>
  <c r="V56" i="3" s="1"/>
  <c r="W56" i="3" s="1"/>
  <c r="I154" i="3"/>
  <c r="V154" i="3" s="1"/>
  <c r="X154" i="3" s="1"/>
  <c r="I251" i="3"/>
  <c r="V251" i="3" s="1"/>
  <c r="Q391" i="3"/>
  <c r="R187" i="3"/>
  <c r="R22" i="3"/>
  <c r="I196" i="3"/>
  <c r="V196" i="3" s="1"/>
  <c r="X196" i="3" s="1"/>
  <c r="I152" i="3"/>
  <c r="V152" i="3" s="1"/>
  <c r="I192" i="3"/>
  <c r="V192" i="3" s="1"/>
  <c r="W192" i="3" s="1"/>
  <c r="I60" i="3"/>
  <c r="V60" i="3" s="1"/>
  <c r="X60" i="3" s="1"/>
  <c r="I15" i="3"/>
  <c r="V15" i="3" s="1"/>
  <c r="X15" i="3" s="1"/>
  <c r="I344" i="3"/>
  <c r="V344" i="3" s="1"/>
  <c r="W344" i="3" s="1"/>
  <c r="R48" i="3"/>
  <c r="I393" i="3"/>
  <c r="V393" i="3" s="1"/>
  <c r="W393" i="3" s="1"/>
  <c r="BB84" i="12"/>
  <c r="BC84" i="12" s="1"/>
  <c r="BD84" i="12" s="1"/>
  <c r="BE84" i="12" s="1"/>
  <c r="BF84" i="12" s="1"/>
  <c r="BG84" i="12" s="1"/>
  <c r="BH84" i="12" s="1"/>
  <c r="BI84" i="12" s="1"/>
  <c r="BJ84" i="12" s="1"/>
  <c r="BK84" i="12" s="1"/>
  <c r="BL84" i="12" s="1"/>
  <c r="BM84" i="12" s="1"/>
  <c r="BN84" i="12" s="1"/>
  <c r="I49" i="3"/>
  <c r="V49" i="3" s="1"/>
  <c r="W49" i="3" s="1"/>
  <c r="I298" i="3"/>
  <c r="V298" i="3" s="1"/>
  <c r="X298" i="3" s="1"/>
  <c r="I402" i="3"/>
  <c r="V402" i="3" s="1"/>
  <c r="W402" i="3" s="1"/>
  <c r="R173" i="3"/>
  <c r="I331" i="3"/>
  <c r="V331" i="3" s="1"/>
  <c r="I300" i="3"/>
  <c r="V300" i="3" s="1"/>
  <c r="X300" i="3" s="1"/>
  <c r="I313" i="3"/>
  <c r="V313" i="3" s="1"/>
  <c r="W313" i="3" s="1"/>
  <c r="I427" i="3"/>
  <c r="V427" i="3" s="1"/>
  <c r="W427" i="3" s="1"/>
  <c r="I484" i="3"/>
  <c r="V484" i="3" s="1"/>
  <c r="X484" i="3" s="1"/>
  <c r="I141" i="3"/>
  <c r="V141" i="3" s="1"/>
  <c r="X141" i="3" s="1"/>
  <c r="I210" i="3"/>
  <c r="V210" i="3" s="1"/>
  <c r="W210" i="3" s="1"/>
  <c r="I95" i="3"/>
  <c r="V95" i="3" s="1"/>
  <c r="Q483" i="3"/>
  <c r="R338" i="3"/>
  <c r="I297" i="3"/>
  <c r="V297" i="3" s="1"/>
  <c r="I363" i="3"/>
  <c r="V363" i="3" s="1"/>
  <c r="X363" i="3" s="1"/>
  <c r="BB128" i="12"/>
  <c r="BC128" i="12" s="1"/>
  <c r="BD128" i="12" s="1"/>
  <c r="BE128" i="12" s="1"/>
  <c r="BF128" i="12" s="1"/>
  <c r="BG128" i="12" s="1"/>
  <c r="BH128" i="12" s="1"/>
  <c r="BI128" i="12" s="1"/>
  <c r="BJ128" i="12" s="1"/>
  <c r="BK128" i="12" s="1"/>
  <c r="BL128" i="12" s="1"/>
  <c r="BM128" i="12" s="1"/>
  <c r="BN128" i="12" s="1"/>
  <c r="BP128" i="12" s="1"/>
  <c r="I52" i="3"/>
  <c r="V52" i="3" s="1"/>
  <c r="X52" i="3" s="1"/>
  <c r="I243" i="3"/>
  <c r="V243" i="3" s="1"/>
  <c r="W243" i="3" s="1"/>
  <c r="Q143" i="3"/>
  <c r="R331" i="3"/>
  <c r="I158" i="3"/>
  <c r="V158" i="3" s="1"/>
  <c r="W158" i="3" s="1"/>
  <c r="R242" i="3"/>
  <c r="I365" i="3"/>
  <c r="V365" i="3" s="1"/>
  <c r="P368" i="3"/>
  <c r="P18" i="5" s="1"/>
  <c r="I54" i="3"/>
  <c r="V54" i="3" s="1"/>
  <c r="X54" i="3" s="1"/>
  <c r="I450" i="3"/>
  <c r="V450" i="3" s="1"/>
  <c r="I406" i="3"/>
  <c r="V406" i="3" s="1"/>
  <c r="X406" i="3" s="1"/>
  <c r="I362" i="3"/>
  <c r="V362" i="3" s="1"/>
  <c r="I208" i="3"/>
  <c r="V208" i="3" s="1"/>
  <c r="W208" i="3" s="1"/>
  <c r="I425" i="3"/>
  <c r="V425" i="3" s="1"/>
  <c r="X425" i="3" s="1"/>
  <c r="I456" i="3"/>
  <c r="V456" i="3" s="1"/>
  <c r="X456" i="3" s="1"/>
  <c r="I338" i="3"/>
  <c r="V338" i="3" s="1"/>
  <c r="X338" i="3" s="1"/>
  <c r="Q373" i="3"/>
  <c r="Q432" i="3"/>
  <c r="I195" i="3"/>
  <c r="V195" i="3" s="1"/>
  <c r="I400" i="3"/>
  <c r="V400" i="3" s="1"/>
  <c r="W400" i="3" s="1"/>
  <c r="I411" i="3"/>
  <c r="V411" i="3" s="1"/>
  <c r="X411" i="3" s="1"/>
  <c r="I424" i="3"/>
  <c r="V424" i="3" s="1"/>
  <c r="BB150" i="12"/>
  <c r="BC150" i="12" s="1"/>
  <c r="BD150" i="12" s="1"/>
  <c r="BE150" i="12" s="1"/>
  <c r="BF150" i="12" s="1"/>
  <c r="BG150" i="12" s="1"/>
  <c r="BH150" i="12" s="1"/>
  <c r="BI150" i="12" s="1"/>
  <c r="BJ150" i="12" s="1"/>
  <c r="BK150" i="12" s="1"/>
  <c r="BL150" i="12" s="1"/>
  <c r="BM150" i="12" s="1"/>
  <c r="BN150" i="12" s="1"/>
  <c r="J240" i="3" s="1"/>
  <c r="Q359" i="3"/>
  <c r="I172" i="3"/>
  <c r="V172" i="3" s="1"/>
  <c r="W172" i="3" s="1"/>
  <c r="I433" i="3"/>
  <c r="V433" i="3" s="1"/>
  <c r="W433" i="3" s="1"/>
  <c r="Q209" i="3"/>
  <c r="Q11" i="3"/>
  <c r="I322" i="3"/>
  <c r="V322" i="3" s="1"/>
  <c r="W322" i="3" s="1"/>
  <c r="I483" i="3"/>
  <c r="V483" i="3" s="1"/>
  <c r="X483" i="3" s="1"/>
  <c r="R172" i="3"/>
  <c r="Q100" i="3"/>
  <c r="BB219" i="12"/>
  <c r="BC219" i="12" s="1"/>
  <c r="BD219" i="12" s="1"/>
  <c r="BE219" i="12" s="1"/>
  <c r="BF219" i="12" s="1"/>
  <c r="BG219" i="12" s="1"/>
  <c r="BH219" i="12" s="1"/>
  <c r="BI219" i="12" s="1"/>
  <c r="BJ219" i="12" s="1"/>
  <c r="BK219" i="12" s="1"/>
  <c r="BL219" i="12" s="1"/>
  <c r="BM219" i="12" s="1"/>
  <c r="BN219" i="12" s="1"/>
  <c r="BP219" i="12" s="1"/>
  <c r="P319" i="3"/>
  <c r="I432" i="3"/>
  <c r="V432" i="3" s="1"/>
  <c r="W432" i="3" s="1"/>
  <c r="I58" i="3"/>
  <c r="V58" i="3" s="1"/>
  <c r="I448" i="3"/>
  <c r="V448" i="3" s="1"/>
  <c r="W448" i="3" s="1"/>
  <c r="I373" i="3"/>
  <c r="V373" i="3" s="1"/>
  <c r="X373" i="3" s="1"/>
  <c r="P91" i="3"/>
  <c r="P19" i="5" s="1"/>
  <c r="Q224" i="3"/>
  <c r="O91" i="3"/>
  <c r="Q320" i="3"/>
  <c r="I14" i="3"/>
  <c r="V14" i="3" s="1"/>
  <c r="X14" i="3" s="1"/>
  <c r="P276" i="3"/>
  <c r="Q276" i="3" s="1"/>
  <c r="O17" i="3"/>
  <c r="Q17" i="3" s="1"/>
  <c r="I51" i="3"/>
  <c r="V51" i="3" s="1"/>
  <c r="I103" i="3"/>
  <c r="V103" i="3" s="1"/>
  <c r="X103" i="3" s="1"/>
  <c r="Q250" i="3"/>
  <c r="I191" i="3"/>
  <c r="V191" i="3" s="1"/>
  <c r="X191" i="3" s="1"/>
  <c r="R320" i="3"/>
  <c r="O368" i="3"/>
  <c r="O18" i="5" s="1"/>
  <c r="O74" i="3"/>
  <c r="O319" i="3"/>
  <c r="Q421" i="3"/>
  <c r="Q57" i="3"/>
  <c r="I209" i="3"/>
  <c r="V209" i="3" s="1"/>
  <c r="X209" i="3" s="1"/>
  <c r="O10" i="3"/>
  <c r="Q10" i="3" s="1"/>
  <c r="Q98" i="3"/>
  <c r="I421" i="3"/>
  <c r="V421" i="3" s="1"/>
  <c r="W421" i="3" s="1"/>
  <c r="I228" i="3"/>
  <c r="V228" i="3" s="1"/>
  <c r="W228" i="3" s="1"/>
  <c r="I57" i="3"/>
  <c r="V57" i="3" s="1"/>
  <c r="X57" i="3" s="1"/>
  <c r="I231" i="3"/>
  <c r="V231" i="3" s="1"/>
  <c r="W231" i="3" s="1"/>
  <c r="I50" i="3"/>
  <c r="V50" i="3" s="1"/>
  <c r="X50" i="3" s="1"/>
  <c r="I281" i="3"/>
  <c r="V281" i="3" s="1"/>
  <c r="X281" i="3" s="1"/>
  <c r="I214" i="3"/>
  <c r="V214" i="3" s="1"/>
  <c r="W214" i="3" s="1"/>
  <c r="I407" i="3"/>
  <c r="V407" i="3" s="1"/>
  <c r="W407" i="3" s="1"/>
  <c r="I81" i="3"/>
  <c r="V81" i="3" s="1"/>
  <c r="O30" i="3"/>
  <c r="R57" i="3"/>
  <c r="I349" i="3"/>
  <c r="V349" i="3" s="1"/>
  <c r="Q144" i="3"/>
  <c r="I225" i="3"/>
  <c r="V225" i="3" s="1"/>
  <c r="W225" i="3" s="1"/>
  <c r="I224" i="3"/>
  <c r="V224" i="3" s="1"/>
  <c r="X224" i="3" s="1"/>
  <c r="R228" i="3"/>
  <c r="I55" i="3"/>
  <c r="V55" i="3" s="1"/>
  <c r="X55" i="3" s="1"/>
  <c r="R209" i="3"/>
  <c r="R55" i="3"/>
  <c r="Q323" i="3"/>
  <c r="P272" i="3"/>
  <c r="Q55" i="3"/>
  <c r="Q369" i="3"/>
  <c r="I375" i="3"/>
  <c r="V375" i="3" s="1"/>
  <c r="X375" i="3" s="1"/>
  <c r="I419" i="3"/>
  <c r="V419" i="3" s="1"/>
  <c r="X419" i="3" s="1"/>
  <c r="I206" i="3"/>
  <c r="V206" i="3" s="1"/>
  <c r="X206" i="3" s="1"/>
  <c r="I250" i="3"/>
  <c r="V250" i="3" s="1"/>
  <c r="X250" i="3" s="1"/>
  <c r="I404" i="3"/>
  <c r="V404" i="3" s="1"/>
  <c r="X404" i="3" s="1"/>
  <c r="I129" i="3"/>
  <c r="V129" i="3" s="1"/>
  <c r="X129" i="3" s="1"/>
  <c r="Q281" i="3"/>
  <c r="I382" i="3"/>
  <c r="V382" i="3" s="1"/>
  <c r="X382" i="3" s="1"/>
  <c r="I453" i="3"/>
  <c r="V453" i="3" s="1"/>
  <c r="W453" i="3" s="1"/>
  <c r="I22" i="3"/>
  <c r="V22" i="3" s="1"/>
  <c r="I96" i="3"/>
  <c r="V96" i="3" s="1"/>
  <c r="W96" i="3" s="1"/>
  <c r="I413" i="3"/>
  <c r="V413" i="3" s="1"/>
  <c r="W413" i="3" s="1"/>
  <c r="Q214" i="3"/>
  <c r="I201" i="3"/>
  <c r="V201" i="3" s="1"/>
  <c r="W201" i="3" s="1"/>
  <c r="I397" i="3"/>
  <c r="V397" i="3" s="1"/>
  <c r="X397" i="3" s="1"/>
  <c r="I144" i="3"/>
  <c r="V144" i="3" s="1"/>
  <c r="W144" i="3" s="1"/>
  <c r="R186" i="3"/>
  <c r="R274" i="3"/>
  <c r="I351" i="3"/>
  <c r="V351" i="3" s="1"/>
  <c r="W351" i="3" s="1"/>
  <c r="R98" i="3"/>
  <c r="I389" i="3"/>
  <c r="V389" i="3" s="1"/>
  <c r="W389" i="3" s="1"/>
  <c r="I98" i="3"/>
  <c r="V98" i="3" s="1"/>
  <c r="I207" i="3"/>
  <c r="V207" i="3" s="1"/>
  <c r="X207" i="3" s="1"/>
  <c r="I323" i="3"/>
  <c r="V323" i="3" s="1"/>
  <c r="W323" i="3" s="1"/>
  <c r="I198" i="3"/>
  <c r="V198" i="3" s="1"/>
  <c r="W198" i="3" s="1"/>
  <c r="T7" i="3"/>
  <c r="U71" i="8" s="1"/>
  <c r="O340" i="3"/>
  <c r="I329" i="3"/>
  <c r="V329" i="3" s="1"/>
  <c r="X329" i="3" s="1"/>
  <c r="I283" i="3"/>
  <c r="V283" i="3" s="1"/>
  <c r="W283" i="3" s="1"/>
  <c r="I437" i="3"/>
  <c r="V437" i="3" s="1"/>
  <c r="W437" i="3" s="1"/>
  <c r="I234" i="3"/>
  <c r="V234" i="3" s="1"/>
  <c r="W234" i="3" s="1"/>
  <c r="I343" i="3"/>
  <c r="V343" i="3" s="1"/>
  <c r="W343" i="3" s="1"/>
  <c r="I330" i="3"/>
  <c r="V330" i="3" s="1"/>
  <c r="X330" i="3" s="1"/>
  <c r="O71" i="5"/>
  <c r="O41" i="5"/>
  <c r="O43" i="5" s="1"/>
  <c r="BP204" i="12"/>
  <c r="J174" i="3"/>
  <c r="BP252" i="12"/>
  <c r="J222" i="3"/>
  <c r="W359" i="3"/>
  <c r="X359" i="3"/>
  <c r="BP257" i="12"/>
  <c r="J227" i="3"/>
  <c r="BP190" i="12"/>
  <c r="J165" i="3"/>
  <c r="BP302" i="12"/>
  <c r="J370" i="3"/>
  <c r="U114" i="3"/>
  <c r="I115" i="3"/>
  <c r="BP189" i="12"/>
  <c r="J164" i="3"/>
  <c r="BP153" i="12"/>
  <c r="J243" i="3"/>
  <c r="J345" i="3"/>
  <c r="BP129" i="12"/>
  <c r="BP97" i="12"/>
  <c r="J278" i="3"/>
  <c r="BP246" i="12"/>
  <c r="J216" i="3"/>
  <c r="BP218" i="12"/>
  <c r="J188" i="3"/>
  <c r="BP321" i="12"/>
  <c r="J446" i="3"/>
  <c r="X408" i="3"/>
  <c r="W408" i="3"/>
  <c r="BP80" i="12"/>
  <c r="J88" i="3"/>
  <c r="J366" i="3"/>
  <c r="BP93" i="12"/>
  <c r="U265" i="3"/>
  <c r="I266" i="3"/>
  <c r="BP9" i="12"/>
  <c r="J23" i="3"/>
  <c r="BP23" i="12"/>
  <c r="J37" i="3"/>
  <c r="W372" i="3"/>
  <c r="X372" i="3"/>
  <c r="W69" i="3"/>
  <c r="X69" i="3"/>
  <c r="BP177" i="12"/>
  <c r="J148" i="3"/>
  <c r="P58" i="5"/>
  <c r="R125" i="3"/>
  <c r="V273" i="3"/>
  <c r="J151" i="3"/>
  <c r="BP180" i="12"/>
  <c r="U356" i="3"/>
  <c r="I357" i="3"/>
  <c r="BP358" i="12"/>
  <c r="J460" i="3"/>
  <c r="BP172" i="12"/>
  <c r="J143" i="3"/>
  <c r="X392" i="3"/>
  <c r="W392" i="3"/>
  <c r="BP322" i="12"/>
  <c r="J447" i="3"/>
  <c r="W61" i="3"/>
  <c r="X61" i="3"/>
  <c r="J470" i="3"/>
  <c r="BP368" i="12"/>
  <c r="BP338" i="12"/>
  <c r="J433" i="3"/>
  <c r="X127" i="3"/>
  <c r="W127" i="3"/>
  <c r="BP152" i="12"/>
  <c r="J242" i="3"/>
  <c r="BP106" i="12"/>
  <c r="J294" i="3"/>
  <c r="X412" i="3"/>
  <c r="W412" i="3"/>
  <c r="BP157" i="12"/>
  <c r="J247" i="3"/>
  <c r="W477" i="3"/>
  <c r="X477" i="3"/>
  <c r="BP362" i="12"/>
  <c r="J464" i="3"/>
  <c r="U66" i="3"/>
  <c r="I67" i="3"/>
  <c r="BP330" i="12"/>
  <c r="J450" i="3"/>
  <c r="J331" i="3"/>
  <c r="R234" i="3"/>
  <c r="Q234" i="3"/>
  <c r="W251" i="3"/>
  <c r="X251" i="3"/>
  <c r="BP50" i="12"/>
  <c r="J97" i="3"/>
  <c r="X174" i="3"/>
  <c r="W174" i="3"/>
  <c r="W222" i="3"/>
  <c r="X222" i="3"/>
  <c r="W374" i="3"/>
  <c r="X374" i="3"/>
  <c r="W473" i="3"/>
  <c r="X473" i="3"/>
  <c r="X121" i="3"/>
  <c r="W121" i="3"/>
  <c r="W165" i="3"/>
  <c r="X165" i="3"/>
  <c r="X370" i="3"/>
  <c r="W370" i="3"/>
  <c r="BP160" i="12"/>
  <c r="J250" i="3"/>
  <c r="BP388" i="12"/>
  <c r="J115" i="3"/>
  <c r="X164" i="3"/>
  <c r="W164" i="3"/>
  <c r="X243" i="3"/>
  <c r="W278" i="3"/>
  <c r="X278" i="3"/>
  <c r="X188" i="3"/>
  <c r="W188" i="3"/>
  <c r="W446" i="3"/>
  <c r="X446" i="3"/>
  <c r="BP289" i="12"/>
  <c r="J408" i="3"/>
  <c r="BP385" i="12"/>
  <c r="J313" i="3"/>
  <c r="BP283" i="12"/>
  <c r="J402" i="3"/>
  <c r="BP208" i="12"/>
  <c r="J178" i="3"/>
  <c r="BP249" i="12"/>
  <c r="J219" i="3"/>
  <c r="J308" i="3"/>
  <c r="BP115" i="12"/>
  <c r="X82" i="3"/>
  <c r="W82" i="3"/>
  <c r="W37" i="3"/>
  <c r="X37" i="3"/>
  <c r="BP304" i="12"/>
  <c r="J372" i="3"/>
  <c r="BP85" i="12"/>
  <c r="J358" i="3"/>
  <c r="BP206" i="12"/>
  <c r="J176" i="3"/>
  <c r="BP30" i="12"/>
  <c r="J44" i="3"/>
  <c r="BP69" i="12"/>
  <c r="J77" i="3"/>
  <c r="BP116" i="12"/>
  <c r="J309" i="3"/>
  <c r="J253" i="3"/>
  <c r="BP163" i="12"/>
  <c r="R492" i="3"/>
  <c r="Q492" i="3"/>
  <c r="BP188" i="12"/>
  <c r="J159" i="3"/>
  <c r="W474" i="3"/>
  <c r="X474" i="3"/>
  <c r="X398" i="3"/>
  <c r="W398" i="3"/>
  <c r="BP328" i="12"/>
  <c r="J483" i="3"/>
  <c r="BP276" i="12"/>
  <c r="J392" i="3"/>
  <c r="O62" i="5"/>
  <c r="O72" i="5"/>
  <c r="X475" i="3"/>
  <c r="W475" i="3"/>
  <c r="BP91" i="12"/>
  <c r="J364" i="3"/>
  <c r="J153" i="3"/>
  <c r="BP182" i="12"/>
  <c r="BP216" i="12"/>
  <c r="J186" i="3"/>
  <c r="J234" i="3"/>
  <c r="J437" i="3"/>
  <c r="BP376" i="12"/>
  <c r="BP199" i="12"/>
  <c r="J127" i="3"/>
  <c r="W242" i="3"/>
  <c r="X242" i="3"/>
  <c r="X294" i="3"/>
  <c r="W294" i="3"/>
  <c r="W381" i="3"/>
  <c r="X381" i="3"/>
  <c r="X249" i="3"/>
  <c r="W249" i="3"/>
  <c r="BP210" i="12"/>
  <c r="J180" i="3"/>
  <c r="BP166" i="12"/>
  <c r="J256" i="3"/>
  <c r="BP222" i="12"/>
  <c r="J192" i="3"/>
  <c r="BP228" i="12"/>
  <c r="J198" i="3"/>
  <c r="W331" i="3"/>
  <c r="X331" i="3"/>
  <c r="R437" i="3"/>
  <c r="Q437" i="3"/>
  <c r="BP140" i="12"/>
  <c r="J262" i="3"/>
  <c r="W203" i="3"/>
  <c r="X203" i="3"/>
  <c r="W101" i="3"/>
  <c r="X101" i="3"/>
  <c r="BP32" i="12"/>
  <c r="J93" i="3"/>
  <c r="BP291" i="12"/>
  <c r="J410" i="3"/>
  <c r="U340" i="3"/>
  <c r="BP112" i="12"/>
  <c r="J300" i="3"/>
  <c r="W97" i="3"/>
  <c r="X97" i="3"/>
  <c r="X204" i="3"/>
  <c r="W204" i="3"/>
  <c r="X431" i="3"/>
  <c r="W431" i="3"/>
  <c r="W190" i="3"/>
  <c r="X190" i="3"/>
  <c r="BP306" i="12"/>
  <c r="J374" i="3"/>
  <c r="W100" i="3"/>
  <c r="X100" i="3"/>
  <c r="BP371" i="12"/>
  <c r="J473" i="3"/>
  <c r="J121" i="3"/>
  <c r="BP391" i="12"/>
  <c r="BP179" i="12"/>
  <c r="J150" i="3"/>
  <c r="X83" i="3"/>
  <c r="W83" i="3"/>
  <c r="W334" i="3"/>
  <c r="X334" i="3"/>
  <c r="X442" i="3"/>
  <c r="W442" i="3"/>
  <c r="W467" i="3"/>
  <c r="X467" i="3"/>
  <c r="BP227" i="12"/>
  <c r="J197" i="3"/>
  <c r="I31" i="3"/>
  <c r="U30" i="3"/>
  <c r="BP235" i="12"/>
  <c r="J205" i="3"/>
  <c r="X102" i="3"/>
  <c r="W102" i="3"/>
  <c r="BP145" i="12"/>
  <c r="J136" i="3"/>
  <c r="J337" i="3"/>
  <c r="BP348" i="12"/>
  <c r="BP308" i="12"/>
  <c r="J376" i="3"/>
  <c r="X178" i="3"/>
  <c r="W178" i="3"/>
  <c r="BP351" i="12"/>
  <c r="J453" i="3"/>
  <c r="W219" i="3"/>
  <c r="X219" i="3"/>
  <c r="X308" i="3"/>
  <c r="W308" i="3"/>
  <c r="BP74" i="12"/>
  <c r="J82" i="3"/>
  <c r="BP57" i="12"/>
  <c r="J99" i="3"/>
  <c r="BP171" i="12"/>
  <c r="J142" i="3"/>
  <c r="BP354" i="12"/>
  <c r="J456" i="3"/>
  <c r="W211" i="3"/>
  <c r="X211" i="3"/>
  <c r="W361" i="3"/>
  <c r="X361" i="3"/>
  <c r="W176" i="3"/>
  <c r="X176" i="3"/>
  <c r="W44" i="3"/>
  <c r="X44" i="3"/>
  <c r="W309" i="3"/>
  <c r="X309" i="3"/>
  <c r="BP372" i="12"/>
  <c r="J474" i="3"/>
  <c r="BP279" i="12"/>
  <c r="J398" i="3"/>
  <c r="BP325" i="12"/>
  <c r="J480" i="3"/>
  <c r="BP34" i="12"/>
  <c r="J46" i="3"/>
  <c r="J129" i="3"/>
  <c r="BP201" i="12"/>
  <c r="BP230" i="12"/>
  <c r="J200" i="3"/>
  <c r="BP268" i="12"/>
  <c r="J384" i="3"/>
  <c r="W375" i="3"/>
  <c r="BP377" i="12"/>
  <c r="J475" i="3"/>
  <c r="X364" i="3"/>
  <c r="W364" i="3"/>
  <c r="W153" i="3"/>
  <c r="X153" i="3"/>
  <c r="BP62" i="12"/>
  <c r="J70" i="3"/>
  <c r="W116" i="3"/>
  <c r="X116" i="3"/>
  <c r="BP265" i="12"/>
  <c r="J381" i="3"/>
  <c r="BP159" i="12"/>
  <c r="J249" i="3"/>
  <c r="W180" i="3"/>
  <c r="X180" i="3"/>
  <c r="X256" i="3"/>
  <c r="W256" i="3"/>
  <c r="W38" i="3"/>
  <c r="X38" i="3"/>
  <c r="X59" i="3"/>
  <c r="W59" i="3"/>
  <c r="J191" i="3"/>
  <c r="BP221" i="12"/>
  <c r="BP270" i="12"/>
  <c r="J386" i="3"/>
  <c r="BP183" i="12"/>
  <c r="J154" i="3"/>
  <c r="I233" i="3"/>
  <c r="V233" i="3" s="1"/>
  <c r="W420" i="3"/>
  <c r="X420" i="3"/>
  <c r="BP294" i="12"/>
  <c r="J413" i="3"/>
  <c r="J204" i="3"/>
  <c r="BP234" i="12"/>
  <c r="BP335" i="12"/>
  <c r="J431" i="3"/>
  <c r="BP220" i="12"/>
  <c r="J190" i="3"/>
  <c r="BP77" i="12"/>
  <c r="J85" i="3"/>
  <c r="BP58" i="12"/>
  <c r="J100" i="3"/>
  <c r="BP75" i="12"/>
  <c r="J83" i="3"/>
  <c r="BP345" i="12"/>
  <c r="J334" i="3"/>
  <c r="BP231" i="12"/>
  <c r="J201" i="3"/>
  <c r="BP251" i="12"/>
  <c r="J221" i="3"/>
  <c r="BP311" i="12"/>
  <c r="J442" i="3"/>
  <c r="BP365" i="12"/>
  <c r="J467" i="3"/>
  <c r="W197" i="3"/>
  <c r="X197" i="3"/>
  <c r="BP278" i="12"/>
  <c r="J397" i="3"/>
  <c r="BP16" i="12"/>
  <c r="J31" i="3"/>
  <c r="BP43" i="12"/>
  <c r="J53" i="3"/>
  <c r="X205" i="3"/>
  <c r="W205" i="3"/>
  <c r="J102" i="3"/>
  <c r="BP66" i="12"/>
  <c r="X136" i="3"/>
  <c r="W136" i="3"/>
  <c r="BP119" i="12"/>
  <c r="J322" i="3"/>
  <c r="BP117" i="12"/>
  <c r="J320" i="3"/>
  <c r="BP192" i="12"/>
  <c r="J167" i="3"/>
  <c r="W376" i="3"/>
  <c r="X376" i="3"/>
  <c r="BP55" i="12"/>
  <c r="J63" i="3"/>
  <c r="J179" i="3"/>
  <c r="BP209" i="12"/>
  <c r="J336" i="3"/>
  <c r="BP347" i="12"/>
  <c r="BP331" i="12"/>
  <c r="J427" i="3"/>
  <c r="W360" i="3"/>
  <c r="X360" i="3"/>
  <c r="BP35" i="12"/>
  <c r="J47" i="3"/>
  <c r="W99" i="3"/>
  <c r="X99" i="3"/>
  <c r="X142" i="3"/>
  <c r="W142" i="3"/>
  <c r="BP271" i="12"/>
  <c r="J387" i="3"/>
  <c r="BP185" i="12"/>
  <c r="J156" i="3"/>
  <c r="W78" i="3"/>
  <c r="X78" i="3"/>
  <c r="BP241" i="12"/>
  <c r="J211" i="3"/>
  <c r="BP88" i="12"/>
  <c r="J361" i="3"/>
  <c r="BP305" i="12"/>
  <c r="J373" i="3"/>
  <c r="J335" i="3"/>
  <c r="BP346" i="12"/>
  <c r="W377" i="3"/>
  <c r="X377" i="3"/>
  <c r="BP8" i="12"/>
  <c r="J22" i="3"/>
  <c r="U479" i="3"/>
  <c r="I480" i="3"/>
  <c r="BP307" i="12"/>
  <c r="J375" i="3"/>
  <c r="BP175" i="12"/>
  <c r="J146" i="3"/>
  <c r="X241" i="3"/>
  <c r="W241" i="3"/>
  <c r="BP143" i="12"/>
  <c r="J302" i="3"/>
  <c r="BP26" i="12"/>
  <c r="J40" i="3"/>
  <c r="BP46" i="12"/>
  <c r="J56" i="3"/>
  <c r="X70" i="3"/>
  <c r="W70" i="3"/>
  <c r="BP389" i="12"/>
  <c r="J116" i="3"/>
  <c r="BP282" i="12"/>
  <c r="J401" i="3"/>
  <c r="X471" i="3"/>
  <c r="W471" i="3"/>
  <c r="BP83" i="12"/>
  <c r="J104" i="3"/>
  <c r="BP272" i="12"/>
  <c r="J388" i="3"/>
  <c r="BP24" i="12"/>
  <c r="J38" i="3"/>
  <c r="BP49" i="12"/>
  <c r="J59" i="3"/>
  <c r="BP82" i="12"/>
  <c r="J103" i="3"/>
  <c r="W386" i="3"/>
  <c r="X386" i="3"/>
  <c r="I436" i="3"/>
  <c r="V436" i="3" s="1"/>
  <c r="BP135" i="12"/>
  <c r="J351" i="3"/>
  <c r="BP313" i="12"/>
  <c r="J420" i="3"/>
  <c r="W58" i="3"/>
  <c r="X58" i="3"/>
  <c r="BP20" i="12"/>
  <c r="J35" i="3"/>
  <c r="BP342" i="12"/>
  <c r="J485" i="3"/>
  <c r="W85" i="3"/>
  <c r="X85" i="3"/>
  <c r="BP47" i="12"/>
  <c r="J57" i="3"/>
  <c r="W383" i="3"/>
  <c r="X383" i="3"/>
  <c r="W434" i="3"/>
  <c r="X434" i="3"/>
  <c r="BP356" i="12"/>
  <c r="J458" i="3"/>
  <c r="BP242" i="12"/>
  <c r="J212" i="3"/>
  <c r="BP349" i="12"/>
  <c r="J338" i="3"/>
  <c r="J282" i="3"/>
  <c r="BP101" i="12"/>
  <c r="BP223" i="12"/>
  <c r="J193" i="3"/>
  <c r="W405" i="3"/>
  <c r="X405" i="3"/>
  <c r="U319" i="3"/>
  <c r="I320" i="3"/>
  <c r="X12" i="3"/>
  <c r="W12" i="3"/>
  <c r="W63" i="3"/>
  <c r="X63" i="3"/>
  <c r="BP287" i="12"/>
  <c r="J406" i="3"/>
  <c r="W336" i="3"/>
  <c r="X336" i="3"/>
  <c r="BP247" i="12"/>
  <c r="J217" i="3"/>
  <c r="J360" i="3"/>
  <c r="BP87" i="12"/>
  <c r="W47" i="3"/>
  <c r="X47" i="3"/>
  <c r="BP194" i="12"/>
  <c r="J169" i="3"/>
  <c r="H7" i="3"/>
  <c r="I71" i="8" s="1"/>
  <c r="J231" i="3"/>
  <c r="BP261" i="12"/>
  <c r="W156" i="3"/>
  <c r="X156" i="3"/>
  <c r="BP70" i="12"/>
  <c r="J78" i="3"/>
  <c r="BP126" i="12"/>
  <c r="J344" i="3"/>
  <c r="U259" i="3"/>
  <c r="U23" i="5" s="1"/>
  <c r="I261" i="3"/>
  <c r="V261" i="3" s="1"/>
  <c r="W335" i="3"/>
  <c r="X335" i="3"/>
  <c r="J79" i="3"/>
  <c r="BP71" i="12"/>
  <c r="R436" i="3"/>
  <c r="Q436" i="3"/>
  <c r="BP309" i="12"/>
  <c r="J377" i="3"/>
  <c r="BP170" i="12"/>
  <c r="J141" i="3"/>
  <c r="BP173" i="12"/>
  <c r="J144" i="3"/>
  <c r="U368" i="3"/>
  <c r="I369" i="3"/>
  <c r="W435" i="3"/>
  <c r="X435" i="3"/>
  <c r="BP122" i="12"/>
  <c r="J327" i="3"/>
  <c r="W441" i="3"/>
  <c r="X441" i="3"/>
  <c r="BP151" i="12"/>
  <c r="J241" i="3"/>
  <c r="W302" i="3"/>
  <c r="X302" i="3"/>
  <c r="X430" i="3"/>
  <c r="W430" i="3"/>
  <c r="BP226" i="12"/>
  <c r="J196" i="3"/>
  <c r="BP292" i="12"/>
  <c r="J411" i="3"/>
  <c r="X401" i="3"/>
  <c r="W401" i="3"/>
  <c r="BP369" i="12"/>
  <c r="J471" i="3"/>
  <c r="W104" i="3"/>
  <c r="X104" i="3"/>
  <c r="W388" i="3"/>
  <c r="X388" i="3"/>
  <c r="BP37" i="12"/>
  <c r="J49" i="3"/>
  <c r="J263" i="3"/>
  <c r="BP141" i="12"/>
  <c r="W45" i="3"/>
  <c r="X45" i="3"/>
  <c r="BP78" i="12"/>
  <c r="J86" i="3"/>
  <c r="BP92" i="12"/>
  <c r="J365" i="3"/>
  <c r="BP374" i="12"/>
  <c r="J233" i="3"/>
  <c r="J436" i="3"/>
  <c r="J301" i="3"/>
  <c r="BP142" i="12"/>
  <c r="BP48" i="12"/>
  <c r="J58" i="3"/>
  <c r="X35" i="3"/>
  <c r="W35" i="3"/>
  <c r="X485" i="3"/>
  <c r="BP239" i="12"/>
  <c r="J209" i="3"/>
  <c r="BP267" i="12"/>
  <c r="J383" i="3"/>
  <c r="BP52" i="12"/>
  <c r="J60" i="3"/>
  <c r="BP339" i="12"/>
  <c r="J434" i="3"/>
  <c r="W458" i="3"/>
  <c r="X458" i="3"/>
  <c r="X212" i="3"/>
  <c r="W212" i="3"/>
  <c r="BP15" i="12"/>
  <c r="J15" i="3"/>
  <c r="X193" i="3"/>
  <c r="W193" i="3"/>
  <c r="J405" i="3"/>
  <c r="BP286" i="12"/>
  <c r="BP213" i="12"/>
  <c r="J183" i="3"/>
  <c r="BP12" i="12"/>
  <c r="J12" i="3"/>
  <c r="BP131" i="12"/>
  <c r="J347" i="3"/>
  <c r="BP196" i="12"/>
  <c r="J171" i="3"/>
  <c r="R265" i="3"/>
  <c r="Q265" i="3"/>
  <c r="W185" i="3"/>
  <c r="X185" i="3"/>
  <c r="X429" i="3"/>
  <c r="W429" i="3"/>
  <c r="BP178" i="12"/>
  <c r="J149" i="3"/>
  <c r="BP14" i="12"/>
  <c r="J14" i="3"/>
  <c r="X466" i="3"/>
  <c r="W466" i="3"/>
  <c r="W417" i="3"/>
  <c r="X417" i="3"/>
  <c r="X231" i="3"/>
  <c r="BP176" i="12"/>
  <c r="J147" i="3"/>
  <c r="X155" i="3"/>
  <c r="W155" i="3"/>
  <c r="W484" i="3"/>
  <c r="BP139" i="12"/>
  <c r="J261" i="3"/>
  <c r="W444" i="3"/>
  <c r="X444" i="3"/>
  <c r="X79" i="3"/>
  <c r="W79" i="3"/>
  <c r="R233" i="3"/>
  <c r="Q233" i="3"/>
  <c r="X184" i="3"/>
  <c r="W184" i="3"/>
  <c r="BP275" i="12"/>
  <c r="J391" i="3"/>
  <c r="BP273" i="12"/>
  <c r="J389" i="3"/>
  <c r="J369" i="3"/>
  <c r="BP301" i="12"/>
  <c r="BP340" i="12"/>
  <c r="J435" i="3"/>
  <c r="J441" i="3"/>
  <c r="BP310" i="12"/>
  <c r="X454" i="3"/>
  <c r="W454" i="3"/>
  <c r="BP243" i="12"/>
  <c r="J213" i="3"/>
  <c r="BP334" i="12"/>
  <c r="J430" i="3"/>
  <c r="BP384" i="12"/>
  <c r="J312" i="3"/>
  <c r="W457" i="3"/>
  <c r="X457" i="3"/>
  <c r="W95" i="3"/>
  <c r="X95" i="3"/>
  <c r="X263" i="3"/>
  <c r="W263" i="3"/>
  <c r="R259" i="3"/>
  <c r="BP31" i="12"/>
  <c r="J45" i="3"/>
  <c r="W86" i="3"/>
  <c r="X86" i="3"/>
  <c r="W365" i="3"/>
  <c r="X365" i="3"/>
  <c r="BP125" i="12"/>
  <c r="J330" i="3"/>
  <c r="J343" i="3"/>
  <c r="J329" i="3"/>
  <c r="J342" i="3"/>
  <c r="Q114" i="3"/>
  <c r="R114" i="3"/>
  <c r="BP336" i="12"/>
  <c r="J432" i="3"/>
  <c r="Q342" i="3"/>
  <c r="R342" i="3"/>
  <c r="P340" i="3"/>
  <c r="BP127" i="12"/>
  <c r="J493" i="3"/>
  <c r="J492" i="3" s="1"/>
  <c r="W215" i="3"/>
  <c r="X215" i="3"/>
  <c r="BP326" i="12"/>
  <c r="J481" i="3"/>
  <c r="W416" i="3"/>
  <c r="X416" i="3"/>
  <c r="BP296" i="12"/>
  <c r="J415" i="3"/>
  <c r="X461" i="3"/>
  <c r="W461" i="3"/>
  <c r="BP110" i="12"/>
  <c r="J298" i="3"/>
  <c r="BP56" i="12"/>
  <c r="J64" i="3"/>
  <c r="X183" i="3"/>
  <c r="W183" i="3"/>
  <c r="X347" i="3"/>
  <c r="W347" i="3"/>
  <c r="J185" i="3"/>
  <c r="BP215" i="12"/>
  <c r="BP333" i="12"/>
  <c r="J429" i="3"/>
  <c r="W149" i="3"/>
  <c r="X149" i="3"/>
  <c r="BP364" i="12"/>
  <c r="J466" i="3"/>
  <c r="BP298" i="12"/>
  <c r="J417" i="3"/>
  <c r="X51" i="3"/>
  <c r="W51" i="3"/>
  <c r="X352" i="3"/>
  <c r="W352" i="3"/>
  <c r="X147" i="3"/>
  <c r="W147" i="3"/>
  <c r="J155" i="3"/>
  <c r="BP184" i="12"/>
  <c r="BP341" i="12"/>
  <c r="J484" i="3"/>
  <c r="BP38" i="12"/>
  <c r="J50" i="3"/>
  <c r="R283" i="3"/>
  <c r="Q283" i="3"/>
  <c r="U25" i="3"/>
  <c r="I26" i="3"/>
  <c r="J112" i="3"/>
  <c r="J111" i="3" s="1"/>
  <c r="BP386" i="12"/>
  <c r="BP319" i="12"/>
  <c r="J444" i="3"/>
  <c r="X245" i="3"/>
  <c r="W245" i="3"/>
  <c r="BP214" i="12"/>
  <c r="J184" i="3"/>
  <c r="BP238" i="12"/>
  <c r="J208" i="3"/>
  <c r="X98" i="3"/>
  <c r="W98" i="3"/>
  <c r="X350" i="3"/>
  <c r="W350" i="3"/>
  <c r="J454" i="3"/>
  <c r="BP352" i="12"/>
  <c r="X213" i="3"/>
  <c r="W213" i="3"/>
  <c r="W152" i="3"/>
  <c r="X152" i="3"/>
  <c r="X312" i="3"/>
  <c r="W312" i="3"/>
  <c r="BP355" i="12"/>
  <c r="J457" i="3"/>
  <c r="X202" i="3"/>
  <c r="W202" i="3"/>
  <c r="R66" i="3"/>
  <c r="BP40" i="12"/>
  <c r="J95" i="3"/>
  <c r="BP33" i="12"/>
  <c r="J94" i="3"/>
  <c r="BP217" i="12"/>
  <c r="J187" i="3"/>
  <c r="J419" i="3"/>
  <c r="BP300" i="12"/>
  <c r="BP366" i="12"/>
  <c r="J468" i="3"/>
  <c r="X262" i="3"/>
  <c r="W262" i="3"/>
  <c r="BP186" i="12"/>
  <c r="J157" i="3"/>
  <c r="BP303" i="12"/>
  <c r="J371" i="3"/>
  <c r="W122" i="3"/>
  <c r="X122" i="3"/>
  <c r="R330" i="3"/>
  <c r="Q330" i="3"/>
  <c r="W240" i="3"/>
  <c r="X240" i="3"/>
  <c r="U492" i="3"/>
  <c r="I493" i="3"/>
  <c r="BP245" i="12"/>
  <c r="J215" i="3"/>
  <c r="X481" i="3"/>
  <c r="W481" i="3"/>
  <c r="BP297" i="12"/>
  <c r="J416" i="3"/>
  <c r="BP359" i="12"/>
  <c r="J461" i="3"/>
  <c r="BP207" i="12"/>
  <c r="J177" i="3"/>
  <c r="X64" i="3"/>
  <c r="W64" i="3"/>
  <c r="R111" i="3"/>
  <c r="Q111" i="3"/>
  <c r="BP104" i="12"/>
  <c r="J293" i="3"/>
  <c r="BP250" i="12"/>
  <c r="J220" i="3"/>
  <c r="BP6" i="12"/>
  <c r="J20" i="3"/>
  <c r="BP89" i="12"/>
  <c r="J362" i="3"/>
  <c r="W137" i="3"/>
  <c r="X137" i="3"/>
  <c r="BP259" i="12"/>
  <c r="J229" i="3"/>
  <c r="W324" i="3"/>
  <c r="X324" i="3"/>
  <c r="BP363" i="12"/>
  <c r="J465" i="3"/>
  <c r="BP193" i="12"/>
  <c r="J168" i="3"/>
  <c r="U276" i="3"/>
  <c r="I277" i="3"/>
  <c r="R356" i="3"/>
  <c r="Q356" i="3"/>
  <c r="P62" i="5"/>
  <c r="P72" i="5"/>
  <c r="J51" i="3"/>
  <c r="BP39" i="12"/>
  <c r="J352" i="3"/>
  <c r="BP136" i="12"/>
  <c r="X348" i="3"/>
  <c r="W348" i="3"/>
  <c r="J396" i="3"/>
  <c r="BP263" i="12"/>
  <c r="U119" i="3"/>
  <c r="I120" i="3"/>
  <c r="P286" i="3"/>
  <c r="R287" i="3"/>
  <c r="Q287" i="3"/>
  <c r="BP10" i="12"/>
  <c r="J26" i="3"/>
  <c r="J25" i="3" s="1"/>
  <c r="BP200" i="12"/>
  <c r="J128" i="3"/>
  <c r="BP63" i="12"/>
  <c r="J71" i="3"/>
  <c r="U111" i="3"/>
  <c r="I112" i="3"/>
  <c r="X333" i="3"/>
  <c r="W333" i="3"/>
  <c r="BP277" i="12"/>
  <c r="J393" i="3"/>
  <c r="BP155" i="12"/>
  <c r="J245" i="3"/>
  <c r="BP314" i="12"/>
  <c r="J421" i="3"/>
  <c r="H39" i="8"/>
  <c r="H21" i="5"/>
  <c r="X123" i="3"/>
  <c r="W123" i="3"/>
  <c r="BP165" i="12"/>
  <c r="J255" i="3"/>
  <c r="BP25" i="12"/>
  <c r="J39" i="3"/>
  <c r="BP51" i="12"/>
  <c r="J98" i="3"/>
  <c r="I18" i="3"/>
  <c r="U17" i="3"/>
  <c r="J350" i="3"/>
  <c r="BP134" i="12"/>
  <c r="BP274" i="12"/>
  <c r="J390" i="3"/>
  <c r="BP105" i="12"/>
  <c r="J290" i="3"/>
  <c r="J289" i="3" s="1"/>
  <c r="J152" i="3"/>
  <c r="BP181" i="12"/>
  <c r="Q25" i="3"/>
  <c r="R25" i="3"/>
  <c r="BP232" i="12"/>
  <c r="J202" i="3"/>
  <c r="X455" i="3"/>
  <c r="W455" i="3"/>
  <c r="BP18" i="12"/>
  <c r="J33" i="3"/>
  <c r="BP332" i="12"/>
  <c r="J428" i="3"/>
  <c r="W94" i="3"/>
  <c r="X94" i="3"/>
  <c r="W187" i="3"/>
  <c r="X187" i="3"/>
  <c r="W68" i="3"/>
  <c r="X68" i="3"/>
  <c r="BP255" i="12"/>
  <c r="J225" i="3"/>
  <c r="BP254" i="12"/>
  <c r="J224" i="3"/>
  <c r="X157" i="3"/>
  <c r="W157" i="3"/>
  <c r="BP392" i="12"/>
  <c r="J122" i="3"/>
  <c r="Q343" i="3"/>
  <c r="R343" i="3"/>
  <c r="X246" i="3"/>
  <c r="W246" i="3"/>
  <c r="BP370" i="12"/>
  <c r="J472" i="3"/>
  <c r="W451" i="3"/>
  <c r="X451" i="3"/>
  <c r="BP149" i="12"/>
  <c r="J239" i="3"/>
  <c r="U292" i="3"/>
  <c r="I293" i="3"/>
  <c r="W220" i="3"/>
  <c r="X220" i="3"/>
  <c r="X362" i="3"/>
  <c r="W362" i="3"/>
  <c r="J137" i="3"/>
  <c r="BP146" i="12"/>
  <c r="X229" i="3"/>
  <c r="W229" i="3"/>
  <c r="BP121" i="12"/>
  <c r="J324" i="3"/>
  <c r="X465" i="3"/>
  <c r="W465" i="3"/>
  <c r="W181" i="3"/>
  <c r="X181" i="3"/>
  <c r="BP96" i="12"/>
  <c r="J277" i="3"/>
  <c r="BP378" i="12"/>
  <c r="J486" i="3"/>
  <c r="BP72" i="12"/>
  <c r="J80" i="3"/>
  <c r="BP132" i="12"/>
  <c r="J348" i="3"/>
  <c r="W396" i="3"/>
  <c r="X396" i="3"/>
  <c r="J32" i="3"/>
  <c r="BP17" i="12"/>
  <c r="BP387" i="12"/>
  <c r="J120" i="3"/>
  <c r="BP130" i="12"/>
  <c r="J346" i="3"/>
  <c r="W163" i="3"/>
  <c r="X163" i="3"/>
  <c r="BP344" i="12"/>
  <c r="J333" i="3"/>
  <c r="BP262" i="12"/>
  <c r="J232" i="3"/>
  <c r="BP203" i="12"/>
  <c r="J173" i="3"/>
  <c r="BP393" i="12"/>
  <c r="J123" i="3"/>
  <c r="X255" i="3"/>
  <c r="W255" i="3"/>
  <c r="BP269" i="12"/>
  <c r="J385" i="3"/>
  <c r="W414" i="3"/>
  <c r="X414" i="3"/>
  <c r="BP4" i="12"/>
  <c r="J18" i="3"/>
  <c r="W281" i="3"/>
  <c r="BP64" i="12"/>
  <c r="J72" i="3"/>
  <c r="W390" i="3"/>
  <c r="X390" i="3"/>
  <c r="R74" i="3"/>
  <c r="U289" i="3"/>
  <c r="I290" i="3"/>
  <c r="J84" i="3"/>
  <c r="BP76" i="12"/>
  <c r="BP390" i="12"/>
  <c r="J117" i="3"/>
  <c r="BP240" i="12"/>
  <c r="J210" i="3"/>
  <c r="BP353" i="12"/>
  <c r="J455" i="3"/>
  <c r="BP266" i="12"/>
  <c r="J382" i="3"/>
  <c r="W424" i="3"/>
  <c r="X424" i="3"/>
  <c r="BP281" i="12"/>
  <c r="J400" i="3"/>
  <c r="BP41" i="12"/>
  <c r="J96" i="3"/>
  <c r="BP233" i="12"/>
  <c r="J203" i="3"/>
  <c r="BP28" i="12"/>
  <c r="J42" i="3"/>
  <c r="W162" i="3"/>
  <c r="X162" i="3"/>
  <c r="J36" i="3"/>
  <c r="BP21" i="12"/>
  <c r="J283" i="3"/>
  <c r="BP103" i="12"/>
  <c r="J287" i="3"/>
  <c r="J286" i="3" s="1"/>
  <c r="W445" i="3"/>
  <c r="X445" i="3"/>
  <c r="BP45" i="12"/>
  <c r="J55" i="3"/>
  <c r="X295" i="3"/>
  <c r="X349" i="3"/>
  <c r="W349" i="3"/>
  <c r="BP65" i="12"/>
  <c r="J101" i="3"/>
  <c r="BP167" i="12"/>
  <c r="J162" i="3"/>
  <c r="I342" i="3"/>
  <c r="V342" i="3" s="1"/>
  <c r="J52" i="3"/>
  <c r="BP42" i="12"/>
  <c r="W418" i="3"/>
  <c r="X418" i="3"/>
  <c r="U286" i="3"/>
  <c r="I287" i="3"/>
  <c r="Q329" i="3"/>
  <c r="R329" i="3"/>
  <c r="BP244" i="12"/>
  <c r="J214" i="3"/>
  <c r="BP320" i="12"/>
  <c r="J445" i="3"/>
  <c r="BP156" i="12"/>
  <c r="J246" i="3"/>
  <c r="BP288" i="12"/>
  <c r="J407" i="3"/>
  <c r="BP107" i="12"/>
  <c r="J295" i="3"/>
  <c r="J451" i="3"/>
  <c r="BP337" i="12"/>
  <c r="W239" i="3"/>
  <c r="X239" i="3"/>
  <c r="BP36" i="12"/>
  <c r="J48" i="3"/>
  <c r="J11" i="3"/>
  <c r="BP11" i="12"/>
  <c r="X139" i="3"/>
  <c r="W139" i="3"/>
  <c r="BP68" i="12"/>
  <c r="J76" i="3"/>
  <c r="BP211" i="12"/>
  <c r="J181" i="3"/>
  <c r="BP253" i="12"/>
  <c r="J223" i="3"/>
  <c r="X486" i="3"/>
  <c r="W80" i="3"/>
  <c r="X80" i="3"/>
  <c r="BP324" i="12"/>
  <c r="J448" i="3"/>
  <c r="X32" i="3"/>
  <c r="W32" i="3"/>
  <c r="BP329" i="12"/>
  <c r="J449" i="3"/>
  <c r="X346" i="3"/>
  <c r="W346" i="3"/>
  <c r="BP168" i="12"/>
  <c r="J163" i="3"/>
  <c r="X21" i="3"/>
  <c r="W21" i="3"/>
  <c r="BP256" i="12"/>
  <c r="J226" i="3"/>
  <c r="X232" i="3"/>
  <c r="W232" i="3"/>
  <c r="X173" i="3"/>
  <c r="W173" i="3"/>
  <c r="BP367" i="12"/>
  <c r="J469" i="3"/>
  <c r="W409" i="3"/>
  <c r="X409" i="3"/>
  <c r="X385" i="3"/>
  <c r="W385" i="3"/>
  <c r="BP295" i="12"/>
  <c r="J414" i="3"/>
  <c r="BP100" i="12"/>
  <c r="J281" i="3"/>
  <c r="W72" i="3"/>
  <c r="W422" i="3"/>
  <c r="X422" i="3"/>
  <c r="BP312" i="12"/>
  <c r="J443" i="3"/>
  <c r="W175" i="3"/>
  <c r="X175" i="3"/>
  <c r="W84" i="3"/>
  <c r="X84" i="3"/>
  <c r="W117" i="3"/>
  <c r="X117" i="3"/>
  <c r="W43" i="3"/>
  <c r="X43" i="3"/>
  <c r="X299" i="3"/>
  <c r="W299" i="3"/>
  <c r="W297" i="3"/>
  <c r="X297" i="3"/>
  <c r="BP187" i="12"/>
  <c r="J158" i="3"/>
  <c r="BP284" i="12"/>
  <c r="J403" i="3"/>
  <c r="X311" i="3"/>
  <c r="W311" i="3"/>
  <c r="J363" i="3"/>
  <c r="BP90" i="12"/>
  <c r="BP317" i="12"/>
  <c r="J424" i="3"/>
  <c r="BP27" i="12"/>
  <c r="J41" i="3"/>
  <c r="X199" i="3"/>
  <c r="W199" i="3"/>
  <c r="X482" i="3"/>
  <c r="W482" i="3"/>
  <c r="X399" i="3"/>
  <c r="W423" i="3"/>
  <c r="X423" i="3"/>
  <c r="W87" i="3"/>
  <c r="X87" i="3"/>
  <c r="BP164" i="12"/>
  <c r="J254" i="3"/>
  <c r="W19" i="3"/>
  <c r="X19" i="3"/>
  <c r="X170" i="3"/>
  <c r="W170" i="3"/>
  <c r="X321" i="3"/>
  <c r="W321" i="3"/>
  <c r="Q292" i="3"/>
  <c r="R292" i="3"/>
  <c r="U10" i="3"/>
  <c r="I11" i="3"/>
  <c r="BP148" i="12"/>
  <c r="J139" i="3"/>
  <c r="I76" i="3"/>
  <c r="U74" i="3"/>
  <c r="BP81" i="12"/>
  <c r="J89" i="3"/>
  <c r="W223" i="3"/>
  <c r="X223" i="3"/>
  <c r="BP343" i="12"/>
  <c r="J332" i="3"/>
  <c r="BP98" i="12"/>
  <c r="J279" i="3"/>
  <c r="W449" i="3"/>
  <c r="X449" i="3"/>
  <c r="J244" i="3"/>
  <c r="BP154" i="12"/>
  <c r="U272" i="3"/>
  <c r="I274" i="3"/>
  <c r="V274" i="3" s="1"/>
  <c r="U91" i="3"/>
  <c r="I92" i="3"/>
  <c r="W438" i="3"/>
  <c r="X438" i="3"/>
  <c r="BP202" i="12"/>
  <c r="J130" i="3"/>
  <c r="BP7" i="12"/>
  <c r="J21" i="3"/>
  <c r="W226" i="3"/>
  <c r="X226" i="3"/>
  <c r="X469" i="3"/>
  <c r="W469" i="3"/>
  <c r="BP290" i="12"/>
  <c r="J409" i="3"/>
  <c r="T18" i="5"/>
  <c r="T68" i="5"/>
  <c r="T75" i="5" s="1"/>
  <c r="T85" i="5"/>
  <c r="W195" i="3"/>
  <c r="X195" i="3"/>
  <c r="R17" i="3"/>
  <c r="BP73" i="12"/>
  <c r="J81" i="3"/>
  <c r="BP315" i="12"/>
  <c r="J422" i="3"/>
  <c r="W443" i="3"/>
  <c r="X443" i="3"/>
  <c r="J175" i="3"/>
  <c r="BP205" i="12"/>
  <c r="BP19" i="12"/>
  <c r="J34" i="3"/>
  <c r="W462" i="3"/>
  <c r="X462" i="3"/>
  <c r="BP29" i="12"/>
  <c r="J43" i="3"/>
  <c r="BP44" i="12"/>
  <c r="J54" i="3"/>
  <c r="J299" i="3"/>
  <c r="BP111" i="12"/>
  <c r="BP109" i="12"/>
  <c r="J297" i="3"/>
  <c r="X403" i="3"/>
  <c r="W403" i="3"/>
  <c r="J311" i="3"/>
  <c r="BP383" i="12"/>
  <c r="BP258" i="12"/>
  <c r="J228" i="3"/>
  <c r="W363" i="3"/>
  <c r="BP174" i="12"/>
  <c r="J145" i="3"/>
  <c r="X230" i="3"/>
  <c r="W230" i="3"/>
  <c r="U125" i="3"/>
  <c r="U58" i="5" s="1"/>
  <c r="I126" i="3"/>
  <c r="BP224" i="12"/>
  <c r="J194" i="3"/>
  <c r="BP60" i="12"/>
  <c r="J68" i="3"/>
  <c r="BP133" i="12"/>
  <c r="J349" i="3"/>
  <c r="W252" i="3"/>
  <c r="X252" i="3"/>
  <c r="X13" i="3"/>
  <c r="W13" i="3"/>
  <c r="BP299" i="12"/>
  <c r="J418" i="3"/>
  <c r="BP191" i="12"/>
  <c r="J166" i="3"/>
  <c r="BP236" i="12"/>
  <c r="J206" i="3"/>
  <c r="BP161" i="12"/>
  <c r="J251" i="3"/>
  <c r="BP162" i="12"/>
  <c r="J252" i="3"/>
  <c r="W41" i="3"/>
  <c r="X41" i="3"/>
  <c r="W93" i="3"/>
  <c r="X93" i="3"/>
  <c r="BP13" i="12"/>
  <c r="J13" i="3"/>
  <c r="BP229" i="12"/>
  <c r="J199" i="3"/>
  <c r="X410" i="3"/>
  <c r="W410" i="3"/>
  <c r="R272" i="3"/>
  <c r="Q272" i="3"/>
  <c r="BP86" i="12"/>
  <c r="J359" i="3"/>
  <c r="BP327" i="12"/>
  <c r="J482" i="3"/>
  <c r="W166" i="3"/>
  <c r="X166" i="3"/>
  <c r="BP280" i="12"/>
  <c r="J399" i="3"/>
  <c r="BP316" i="12"/>
  <c r="J423" i="3"/>
  <c r="J87" i="3"/>
  <c r="BP79" i="12"/>
  <c r="BP114" i="12"/>
  <c r="J307" i="3"/>
  <c r="X254" i="3"/>
  <c r="W254" i="3"/>
  <c r="BP350" i="12"/>
  <c r="J452" i="3"/>
  <c r="BP5" i="12"/>
  <c r="J19" i="3"/>
  <c r="BP137" i="12"/>
  <c r="J260" i="3"/>
  <c r="BP195" i="12"/>
  <c r="J170" i="3"/>
  <c r="J321" i="3"/>
  <c r="BP118" i="12"/>
  <c r="BP285" i="12"/>
  <c r="J404" i="3"/>
  <c r="X366" i="3"/>
  <c r="W366" i="3"/>
  <c r="BP138" i="12"/>
  <c r="J266" i="3"/>
  <c r="J265" i="3" s="1"/>
  <c r="O285" i="3"/>
  <c r="X332" i="3"/>
  <c r="W332" i="3"/>
  <c r="W279" i="3"/>
  <c r="X279" i="3"/>
  <c r="BP61" i="12"/>
  <c r="J69" i="3"/>
  <c r="X244" i="3"/>
  <c r="W244" i="3"/>
  <c r="BP95" i="12"/>
  <c r="J274" i="3"/>
  <c r="BP22" i="12"/>
  <c r="J92" i="3"/>
  <c r="BP379" i="12"/>
  <c r="J438" i="3"/>
  <c r="X130" i="3"/>
  <c r="W130" i="3"/>
  <c r="BP197" i="12"/>
  <c r="J172" i="3"/>
  <c r="BP94" i="12"/>
  <c r="J273" i="3"/>
  <c r="W151" i="3"/>
  <c r="X151" i="3"/>
  <c r="J357" i="3"/>
  <c r="BP84" i="12"/>
  <c r="X460" i="3"/>
  <c r="W460" i="3"/>
  <c r="X143" i="3"/>
  <c r="W143" i="3"/>
  <c r="J62" i="3"/>
  <c r="BP54" i="12"/>
  <c r="R319" i="3"/>
  <c r="BP225" i="12"/>
  <c r="J195" i="3"/>
  <c r="X81" i="3"/>
  <c r="W81" i="3"/>
  <c r="BP108" i="12"/>
  <c r="J296" i="3"/>
  <c r="BP53" i="12"/>
  <c r="J61" i="3"/>
  <c r="X470" i="3"/>
  <c r="W470" i="3"/>
  <c r="W34" i="3"/>
  <c r="X34" i="3"/>
  <c r="BP360" i="12"/>
  <c r="J462" i="3"/>
  <c r="BP237" i="12"/>
  <c r="J207" i="3"/>
  <c r="BP318" i="12"/>
  <c r="J425" i="3"/>
  <c r="BP293" i="12"/>
  <c r="J412" i="3"/>
  <c r="W247" i="3"/>
  <c r="X247" i="3"/>
  <c r="BP381" i="12"/>
  <c r="J477" i="3"/>
  <c r="BP120" i="12"/>
  <c r="J323" i="3"/>
  <c r="BP59" i="12"/>
  <c r="J67" i="3"/>
  <c r="BP212" i="12"/>
  <c r="J182" i="3"/>
  <c r="W450" i="3"/>
  <c r="X450" i="3"/>
  <c r="BP99" i="12"/>
  <c r="J280" i="3"/>
  <c r="BP260" i="12"/>
  <c r="J230" i="3"/>
  <c r="BP198" i="12"/>
  <c r="J126" i="3"/>
  <c r="E264" i="12"/>
  <c r="E380" i="3" s="1"/>
  <c r="E379" i="3" s="1"/>
  <c r="E37" i="8" s="1"/>
  <c r="W22" i="3"/>
  <c r="X22" i="3"/>
  <c r="H489" i="3"/>
  <c r="H27" i="5" s="1"/>
  <c r="T490" i="3"/>
  <c r="T489" i="3" s="1"/>
  <c r="V341" i="3"/>
  <c r="F459" i="3"/>
  <c r="G357" i="12"/>
  <c r="AS144" i="12"/>
  <c r="AT144" i="12" s="1"/>
  <c r="AU144" i="12" s="1"/>
  <c r="AV144" i="12" s="1"/>
  <c r="AW144" i="12" s="1"/>
  <c r="AX144" i="12" s="1"/>
  <c r="AZ144" i="12" s="1"/>
  <c r="F140" i="3"/>
  <c r="G169" i="12"/>
  <c r="AD144" i="12"/>
  <c r="AE144" i="12" s="1"/>
  <c r="AF144" i="12" s="1"/>
  <c r="AG144" i="12" s="1"/>
  <c r="AH144" i="12" s="1"/>
  <c r="AI144" i="12" s="1"/>
  <c r="AK144" i="12" s="1" a="1"/>
  <c r="AK144" i="12" s="1"/>
  <c r="W75" i="3"/>
  <c r="X75" i="3"/>
  <c r="F138" i="3"/>
  <c r="G147" i="12"/>
  <c r="BR124" i="12"/>
  <c r="L341" i="3" s="1"/>
  <c r="K341" i="3"/>
  <c r="E135" i="3"/>
  <c r="E35" i="8" s="1"/>
  <c r="D84" i="5"/>
  <c r="D361" i="12"/>
  <c r="D380" i="12"/>
  <c r="Q319" i="3" l="1"/>
  <c r="W148" i="3"/>
  <c r="W189" i="3"/>
  <c r="X168" i="3"/>
  <c r="X472" i="3"/>
  <c r="X301" i="3"/>
  <c r="W483" i="3"/>
  <c r="W221" i="3"/>
  <c r="X171" i="3"/>
  <c r="X179" i="3"/>
  <c r="X56" i="3"/>
  <c r="W464" i="3"/>
  <c r="X158" i="3"/>
  <c r="W141" i="3"/>
  <c r="X371" i="3"/>
  <c r="X322" i="3"/>
  <c r="X402" i="3"/>
  <c r="W54" i="3"/>
  <c r="X42" i="3"/>
  <c r="P110" i="3"/>
  <c r="Q74" i="3"/>
  <c r="X323" i="3"/>
  <c r="X448" i="3"/>
  <c r="W282" i="3"/>
  <c r="W77" i="3"/>
  <c r="X144" i="3"/>
  <c r="W300" i="3"/>
  <c r="W224" i="3"/>
  <c r="R276" i="3"/>
  <c r="X415" i="3"/>
  <c r="O19" i="5"/>
  <c r="P41" i="5"/>
  <c r="P43" i="5" s="1"/>
  <c r="X40" i="3"/>
  <c r="Q479" i="3"/>
  <c r="Q259" i="3"/>
  <c r="X447" i="3"/>
  <c r="W89" i="3"/>
  <c r="W20" i="3"/>
  <c r="X49" i="3"/>
  <c r="X468" i="3"/>
  <c r="W327" i="3"/>
  <c r="W337" i="3"/>
  <c r="X345" i="3"/>
  <c r="X48" i="3"/>
  <c r="W194" i="3"/>
  <c r="W209" i="3"/>
  <c r="W150" i="3"/>
  <c r="X96" i="3"/>
  <c r="W298" i="3"/>
  <c r="W387" i="3"/>
  <c r="X358" i="3"/>
  <c r="R368" i="3"/>
  <c r="X296" i="3"/>
  <c r="X169" i="3"/>
  <c r="X167" i="3"/>
  <c r="P9" i="3"/>
  <c r="W39" i="3"/>
  <c r="W207" i="3"/>
  <c r="X400" i="3"/>
  <c r="P23" i="5"/>
  <c r="Q23" i="5" s="1"/>
  <c r="W384" i="3"/>
  <c r="X407" i="3"/>
  <c r="X389" i="3"/>
  <c r="W71" i="3"/>
  <c r="X344" i="3"/>
  <c r="X428" i="3"/>
  <c r="W338" i="3"/>
  <c r="X453" i="3"/>
  <c r="X128" i="3"/>
  <c r="X210" i="3"/>
  <c r="X33" i="3"/>
  <c r="X159" i="3"/>
  <c r="X177" i="3"/>
  <c r="X186" i="3"/>
  <c r="X393" i="3"/>
  <c r="W154" i="3"/>
  <c r="W46" i="3"/>
  <c r="W217" i="3"/>
  <c r="X88" i="3"/>
  <c r="X36" i="3"/>
  <c r="Q289" i="3"/>
  <c r="X427" i="3"/>
  <c r="X182" i="3"/>
  <c r="Q91" i="3"/>
  <c r="R91" i="3"/>
  <c r="W227" i="3"/>
  <c r="X452" i="3"/>
  <c r="W50" i="3"/>
  <c r="W373" i="3"/>
  <c r="X172" i="3"/>
  <c r="X391" i="3"/>
  <c r="X146" i="3"/>
  <c r="X200" i="3"/>
  <c r="W53" i="3"/>
  <c r="W62" i="3"/>
  <c r="W425" i="3"/>
  <c r="O85" i="5"/>
  <c r="X192" i="3"/>
  <c r="W52" i="3"/>
  <c r="X23" i="3"/>
  <c r="W55" i="3"/>
  <c r="W60" i="3"/>
  <c r="W129" i="3"/>
  <c r="X433" i="3"/>
  <c r="X310" i="3"/>
  <c r="W280" i="3"/>
  <c r="W307" i="3"/>
  <c r="X208" i="3"/>
  <c r="X216" i="3"/>
  <c r="O29" i="3"/>
  <c r="X145" i="3"/>
  <c r="W57" i="3"/>
  <c r="W15" i="3"/>
  <c r="W191" i="3"/>
  <c r="W253" i="3"/>
  <c r="X313" i="3"/>
  <c r="Q368" i="3"/>
  <c r="P85" i="5"/>
  <c r="R85" i="5" s="1"/>
  <c r="P71" i="5"/>
  <c r="W419" i="3"/>
  <c r="Q30" i="3"/>
  <c r="W196" i="3"/>
  <c r="BP150" i="12"/>
  <c r="W411" i="3"/>
  <c r="W456" i="3"/>
  <c r="P68" i="5"/>
  <c r="R68" i="5" s="1"/>
  <c r="AY144" i="12" a="1"/>
  <c r="AY144" i="12" s="1"/>
  <c r="O490" i="3" s="1"/>
  <c r="O489" i="3" s="1"/>
  <c r="O27" i="5" s="1"/>
  <c r="J189" i="3"/>
  <c r="W103" i="3"/>
  <c r="Q125" i="3"/>
  <c r="P29" i="3"/>
  <c r="P7" i="3" s="1"/>
  <c r="X432" i="3"/>
  <c r="W406" i="3"/>
  <c r="X421" i="3"/>
  <c r="O110" i="3"/>
  <c r="P21" i="5" s="1"/>
  <c r="R43" i="5"/>
  <c r="L15" i="34"/>
  <c r="Q43" i="5"/>
  <c r="O68" i="5"/>
  <c r="X413" i="3"/>
  <c r="W14" i="3"/>
  <c r="X198" i="3"/>
  <c r="W404" i="3"/>
  <c r="X201" i="3"/>
  <c r="W397" i="3"/>
  <c r="X228" i="3"/>
  <c r="X225" i="3"/>
  <c r="W250" i="3"/>
  <c r="O14" i="5"/>
  <c r="O9" i="3"/>
  <c r="W206" i="3"/>
  <c r="X351" i="3"/>
  <c r="W329" i="3"/>
  <c r="X214" i="3"/>
  <c r="W382" i="3"/>
  <c r="AJ144" i="12" a="1"/>
  <c r="AJ144" i="12" s="1"/>
  <c r="P490" i="3" s="1"/>
  <c r="R490" i="3" s="1"/>
  <c r="X283" i="3"/>
  <c r="W330" i="3"/>
  <c r="X437" i="3"/>
  <c r="X343" i="3"/>
  <c r="U57" i="5"/>
  <c r="U14" i="5"/>
  <c r="J259" i="3"/>
  <c r="I340" i="3"/>
  <c r="F264" i="12"/>
  <c r="F380" i="3" s="1"/>
  <c r="F379" i="3" s="1"/>
  <c r="F37" i="8" s="1"/>
  <c r="J91" i="3"/>
  <c r="O57" i="5"/>
  <c r="U9" i="3"/>
  <c r="X234" i="3"/>
  <c r="J272" i="3"/>
  <c r="J74" i="3"/>
  <c r="J119" i="3"/>
  <c r="U110" i="3"/>
  <c r="U39" i="8" s="1"/>
  <c r="F135" i="3"/>
  <c r="F35" i="8" s="1"/>
  <c r="J340" i="3"/>
  <c r="BR212" i="12"/>
  <c r="L182" i="3" s="1"/>
  <c r="K182" i="3"/>
  <c r="BR229" i="12"/>
  <c r="L199" i="3" s="1"/>
  <c r="K199" i="3"/>
  <c r="BR109" i="12"/>
  <c r="L297" i="3" s="1"/>
  <c r="K297" i="3"/>
  <c r="BR379" i="12"/>
  <c r="L438" i="3" s="1"/>
  <c r="K438" i="3"/>
  <c r="BR224" i="12"/>
  <c r="L194" i="3" s="1"/>
  <c r="K194" i="3"/>
  <c r="BR84" i="12"/>
  <c r="L357" i="3" s="1"/>
  <c r="K357" i="3"/>
  <c r="BR137" i="12"/>
  <c r="L260" i="3" s="1"/>
  <c r="K260" i="3"/>
  <c r="BR253" i="12"/>
  <c r="L223" i="3" s="1"/>
  <c r="K223" i="3"/>
  <c r="BR344" i="12"/>
  <c r="L333" i="3" s="1"/>
  <c r="K333" i="3"/>
  <c r="J30" i="3"/>
  <c r="BR138" i="12"/>
  <c r="L266" i="3" s="1"/>
  <c r="L265" i="3" s="1"/>
  <c r="K266" i="3"/>
  <c r="K265" i="3" s="1"/>
  <c r="K423" i="3"/>
  <c r="BR316" i="12"/>
  <c r="L423" i="3" s="1"/>
  <c r="BR7" i="12"/>
  <c r="L21" i="3" s="1"/>
  <c r="K21" i="3"/>
  <c r="V76" i="3"/>
  <c r="I74" i="3"/>
  <c r="K403" i="3"/>
  <c r="BR284" i="12"/>
  <c r="L403" i="3" s="1"/>
  <c r="BR329" i="12"/>
  <c r="L449" i="3" s="1"/>
  <c r="K449" i="3"/>
  <c r="BR211" i="12"/>
  <c r="L181" i="3" s="1"/>
  <c r="K181" i="3"/>
  <c r="BR156" i="12"/>
  <c r="L246" i="3" s="1"/>
  <c r="K246" i="3"/>
  <c r="BR41" i="12"/>
  <c r="L96" i="3" s="1"/>
  <c r="K96" i="3"/>
  <c r="BR353" i="12"/>
  <c r="L455" i="3" s="1"/>
  <c r="K455" i="3"/>
  <c r="BR72" i="12"/>
  <c r="L80" i="3" s="1"/>
  <c r="K80" i="3"/>
  <c r="BR149" i="12"/>
  <c r="L239" i="3" s="1"/>
  <c r="K239" i="3"/>
  <c r="Q286" i="3"/>
  <c r="P285" i="3"/>
  <c r="R286" i="3"/>
  <c r="BR363" i="12"/>
  <c r="L465" i="3" s="1"/>
  <c r="K465" i="3"/>
  <c r="BR250" i="12"/>
  <c r="L220" i="3" s="1"/>
  <c r="K220" i="3"/>
  <c r="BR386" i="12"/>
  <c r="L112" i="3" s="1"/>
  <c r="L111" i="3" s="1"/>
  <c r="K112" i="3"/>
  <c r="K111" i="3" s="1"/>
  <c r="BR150" i="12"/>
  <c r="L240" i="3" s="1"/>
  <c r="K240" i="3"/>
  <c r="BR340" i="12"/>
  <c r="L435" i="3" s="1"/>
  <c r="K435" i="3"/>
  <c r="BR14" i="12"/>
  <c r="L14" i="3" s="1"/>
  <c r="K14" i="3"/>
  <c r="BR131" i="12"/>
  <c r="L347" i="3" s="1"/>
  <c r="K347" i="3"/>
  <c r="BR15" i="12"/>
  <c r="L15" i="3" s="1"/>
  <c r="K15" i="3"/>
  <c r="K383" i="3"/>
  <c r="BR267" i="12"/>
  <c r="L383" i="3" s="1"/>
  <c r="K58" i="3"/>
  <c r="BR48" i="12"/>
  <c r="L58" i="3" s="1"/>
  <c r="K263" i="3"/>
  <c r="BR141" i="12"/>
  <c r="L263" i="3" s="1"/>
  <c r="U68" i="5"/>
  <c r="U85" i="5"/>
  <c r="U18" i="5"/>
  <c r="BR261" i="12"/>
  <c r="L231" i="3" s="1"/>
  <c r="K231" i="3"/>
  <c r="BR247" i="12"/>
  <c r="L217" i="3" s="1"/>
  <c r="K217" i="3"/>
  <c r="BR349" i="12"/>
  <c r="L338" i="3" s="1"/>
  <c r="K338" i="3"/>
  <c r="K57" i="3"/>
  <c r="BR47" i="12"/>
  <c r="L57" i="3" s="1"/>
  <c r="BR313" i="12"/>
  <c r="L420" i="3" s="1"/>
  <c r="K420" i="3"/>
  <c r="BR35" i="12"/>
  <c r="L47" i="3" s="1"/>
  <c r="K47" i="3"/>
  <c r="K83" i="3"/>
  <c r="BR75" i="12"/>
  <c r="L83" i="3" s="1"/>
  <c r="BR32" i="12"/>
  <c r="L93" i="3" s="1"/>
  <c r="K93" i="3"/>
  <c r="K234" i="3"/>
  <c r="BR376" i="12"/>
  <c r="K437" i="3"/>
  <c r="BR30" i="12"/>
  <c r="L44" i="3" s="1"/>
  <c r="K44" i="3"/>
  <c r="K402" i="3"/>
  <c r="BR283" i="12"/>
  <c r="L402" i="3" s="1"/>
  <c r="BR388" i="12"/>
  <c r="L115" i="3" s="1"/>
  <c r="K115" i="3"/>
  <c r="BR219" i="12"/>
  <c r="L189" i="3" s="1"/>
  <c r="K189" i="3"/>
  <c r="BR152" i="12"/>
  <c r="L242" i="3" s="1"/>
  <c r="K242" i="3"/>
  <c r="BR322" i="12"/>
  <c r="L447" i="3" s="1"/>
  <c r="K447" i="3"/>
  <c r="U72" i="5"/>
  <c r="U62" i="5"/>
  <c r="BR9" i="12"/>
  <c r="L23" i="3" s="1"/>
  <c r="K23" i="3"/>
  <c r="I114" i="3"/>
  <c r="V115" i="3"/>
  <c r="BR285" i="12"/>
  <c r="L404" i="3" s="1"/>
  <c r="K404" i="3"/>
  <c r="BR318" i="12"/>
  <c r="L425" i="3" s="1"/>
  <c r="K425" i="3"/>
  <c r="BR133" i="12"/>
  <c r="L349" i="3" s="1"/>
  <c r="K349" i="3"/>
  <c r="BR111" i="12"/>
  <c r="L299" i="3" s="1"/>
  <c r="K299" i="3"/>
  <c r="K323" i="3"/>
  <c r="BR120" i="12"/>
  <c r="L323" i="3" s="1"/>
  <c r="BR79" i="12"/>
  <c r="L87" i="3" s="1"/>
  <c r="K87" i="3"/>
  <c r="BR19" i="12"/>
  <c r="L34" i="3" s="1"/>
  <c r="K34" i="3"/>
  <c r="BR154" i="12"/>
  <c r="L244" i="3" s="1"/>
  <c r="K244" i="3"/>
  <c r="K89" i="3"/>
  <c r="BR81" i="12"/>
  <c r="L89" i="3" s="1"/>
  <c r="K48" i="3"/>
  <c r="BR36" i="12"/>
  <c r="L48" i="3" s="1"/>
  <c r="BR233" i="12"/>
  <c r="L203" i="3" s="1"/>
  <c r="K203" i="3"/>
  <c r="BR121" i="12"/>
  <c r="L324" i="3" s="1"/>
  <c r="K324" i="3"/>
  <c r="BR215" i="12"/>
  <c r="L185" i="3" s="1"/>
  <c r="K185" i="3"/>
  <c r="BR225" i="12"/>
  <c r="L195" i="3" s="1"/>
  <c r="K195" i="3"/>
  <c r="BR95" i="12"/>
  <c r="L274" i="3" s="1"/>
  <c r="K274" i="3"/>
  <c r="BR162" i="12"/>
  <c r="L252" i="3" s="1"/>
  <c r="K252" i="3"/>
  <c r="BR29" i="12"/>
  <c r="L43" i="3" s="1"/>
  <c r="K43" i="3"/>
  <c r="K451" i="3"/>
  <c r="BR337" i="12"/>
  <c r="L451" i="3" s="1"/>
  <c r="BR65" i="12"/>
  <c r="L101" i="3" s="1"/>
  <c r="K101" i="3"/>
  <c r="BR21" i="12"/>
  <c r="L36" i="3" s="1"/>
  <c r="K36" i="3"/>
  <c r="BR146" i="12"/>
  <c r="L137" i="3" s="1"/>
  <c r="K137" i="3"/>
  <c r="BR274" i="12"/>
  <c r="L390" i="3" s="1"/>
  <c r="K390" i="3"/>
  <c r="BR165" i="12"/>
  <c r="L255" i="3" s="1"/>
  <c r="K255" i="3"/>
  <c r="I119" i="3"/>
  <c r="V120" i="3"/>
  <c r="R36" i="5"/>
  <c r="Q36" i="5"/>
  <c r="J292" i="3"/>
  <c r="J285" i="3" s="1"/>
  <c r="BR359" i="12"/>
  <c r="L461" i="3" s="1"/>
  <c r="K461" i="3"/>
  <c r="K95" i="3"/>
  <c r="BR40" i="12"/>
  <c r="L95" i="3" s="1"/>
  <c r="BR341" i="12"/>
  <c r="L484" i="3" s="1"/>
  <c r="K484" i="3"/>
  <c r="BR298" i="12"/>
  <c r="L417" i="3" s="1"/>
  <c r="K417" i="3"/>
  <c r="BR301" i="12"/>
  <c r="L369" i="3" s="1"/>
  <c r="K369" i="3"/>
  <c r="BR142" i="12"/>
  <c r="L301" i="3" s="1"/>
  <c r="K301" i="3"/>
  <c r="BR292" i="12"/>
  <c r="L411" i="3" s="1"/>
  <c r="K411" i="3"/>
  <c r="V320" i="3"/>
  <c r="I319" i="3"/>
  <c r="I14" i="5" s="1"/>
  <c r="K59" i="3"/>
  <c r="BR49" i="12"/>
  <c r="L59" i="3" s="1"/>
  <c r="BR282" i="12"/>
  <c r="L401" i="3" s="1"/>
  <c r="K401" i="3"/>
  <c r="BR143" i="12"/>
  <c r="L302" i="3" s="1"/>
  <c r="K302" i="3"/>
  <c r="BR305" i="12"/>
  <c r="L373" i="3" s="1"/>
  <c r="K373" i="3"/>
  <c r="BR66" i="12"/>
  <c r="L102" i="3" s="1"/>
  <c r="K102" i="3"/>
  <c r="BR230" i="12"/>
  <c r="L200" i="3" s="1"/>
  <c r="K200" i="3"/>
  <c r="BR74" i="12"/>
  <c r="L82" i="3" s="1"/>
  <c r="K82" i="3"/>
  <c r="BR308" i="12"/>
  <c r="L376" i="3" s="1"/>
  <c r="K376" i="3"/>
  <c r="BR371" i="12"/>
  <c r="L473" i="3" s="1"/>
  <c r="K473" i="3"/>
  <c r="BR180" i="12"/>
  <c r="L151" i="3" s="1"/>
  <c r="K151" i="3"/>
  <c r="BR218" i="12"/>
  <c r="L188" i="3" s="1"/>
  <c r="K188" i="3"/>
  <c r="BR252" i="12"/>
  <c r="L222" i="3" s="1"/>
  <c r="K222" i="3"/>
  <c r="BR198" i="12"/>
  <c r="L126" i="3" s="1"/>
  <c r="K126" i="3"/>
  <c r="BR293" i="12"/>
  <c r="L412" i="3" s="1"/>
  <c r="K412" i="3"/>
  <c r="BR161" i="12"/>
  <c r="L251" i="3" s="1"/>
  <c r="K251" i="3"/>
  <c r="BR86" i="12"/>
  <c r="L359" i="3" s="1"/>
  <c r="K359" i="3"/>
  <c r="BR383" i="12"/>
  <c r="L311" i="3" s="1"/>
  <c r="K311" i="3"/>
  <c r="J125" i="3"/>
  <c r="J58" i="5" s="1"/>
  <c r="BR5" i="12"/>
  <c r="L19" i="3" s="1"/>
  <c r="K19" i="3"/>
  <c r="BR280" i="12"/>
  <c r="L399" i="3" s="1"/>
  <c r="K399" i="3"/>
  <c r="BR202" i="12"/>
  <c r="L130" i="3" s="1"/>
  <c r="K130" i="3"/>
  <c r="BR148" i="12"/>
  <c r="L139" i="3" s="1"/>
  <c r="K139" i="3"/>
  <c r="K158" i="3"/>
  <c r="BR187" i="12"/>
  <c r="L158" i="3" s="1"/>
  <c r="BR100" i="12"/>
  <c r="L281" i="3" s="1"/>
  <c r="K281" i="3"/>
  <c r="BR320" i="12"/>
  <c r="L445" i="3" s="1"/>
  <c r="K445" i="3"/>
  <c r="BR281" i="12"/>
  <c r="L400" i="3" s="1"/>
  <c r="K400" i="3"/>
  <c r="BR240" i="12"/>
  <c r="L210" i="3" s="1"/>
  <c r="K210" i="3"/>
  <c r="BR64" i="12"/>
  <c r="L72" i="3" s="1"/>
  <c r="K72" i="3"/>
  <c r="BR393" i="12"/>
  <c r="L123" i="3" s="1"/>
  <c r="K123" i="3"/>
  <c r="BR130" i="12"/>
  <c r="L346" i="3" s="1"/>
  <c r="K346" i="3"/>
  <c r="BR378" i="12"/>
  <c r="L486" i="3" s="1"/>
  <c r="K486" i="3"/>
  <c r="BR392" i="12"/>
  <c r="L122" i="3" s="1"/>
  <c r="K122" i="3"/>
  <c r="K350" i="3"/>
  <c r="BR134" i="12"/>
  <c r="L350" i="3" s="1"/>
  <c r="V112" i="3"/>
  <c r="I111" i="3"/>
  <c r="Q72" i="5"/>
  <c r="R72" i="5"/>
  <c r="BR104" i="12"/>
  <c r="L293" i="3" s="1"/>
  <c r="K293" i="3"/>
  <c r="K454" i="3"/>
  <c r="BR352" i="12"/>
  <c r="L454" i="3" s="1"/>
  <c r="BR184" i="12"/>
  <c r="L155" i="3" s="1"/>
  <c r="K155" i="3"/>
  <c r="P14" i="5"/>
  <c r="R340" i="3"/>
  <c r="Q340" i="3"/>
  <c r="P57" i="5"/>
  <c r="BR334" i="12"/>
  <c r="L430" i="3" s="1"/>
  <c r="K430" i="3"/>
  <c r="J368" i="3"/>
  <c r="BR176" i="12"/>
  <c r="L147" i="3" s="1"/>
  <c r="K147" i="3"/>
  <c r="BR178" i="12"/>
  <c r="L149" i="3" s="1"/>
  <c r="K149" i="3"/>
  <c r="BR12" i="12"/>
  <c r="L12" i="3" s="1"/>
  <c r="K12" i="3"/>
  <c r="BR173" i="12"/>
  <c r="L144" i="3" s="1"/>
  <c r="K144" i="3"/>
  <c r="BR242" i="12"/>
  <c r="L212" i="3" s="1"/>
  <c r="K212" i="3"/>
  <c r="K351" i="3"/>
  <c r="BR135" i="12"/>
  <c r="L351" i="3" s="1"/>
  <c r="I479" i="3"/>
  <c r="V480" i="3"/>
  <c r="BR185" i="12"/>
  <c r="L156" i="3" s="1"/>
  <c r="K156" i="3"/>
  <c r="BR55" i="12"/>
  <c r="L63" i="3" s="1"/>
  <c r="K63" i="3"/>
  <c r="BR365" i="12"/>
  <c r="L467" i="3" s="1"/>
  <c r="K467" i="3"/>
  <c r="K413" i="3"/>
  <c r="BR294" i="12"/>
  <c r="L413" i="3" s="1"/>
  <c r="K191" i="3"/>
  <c r="BR221" i="12"/>
  <c r="L191" i="3" s="1"/>
  <c r="BR201" i="12"/>
  <c r="L129" i="3" s="1"/>
  <c r="K129" i="3"/>
  <c r="BR348" i="12"/>
  <c r="L337" i="3" s="1"/>
  <c r="K337" i="3"/>
  <c r="U29" i="3"/>
  <c r="BR188" i="12"/>
  <c r="L159" i="3" s="1"/>
  <c r="K159" i="3"/>
  <c r="K176" i="3"/>
  <c r="BR206" i="12"/>
  <c r="L176" i="3" s="1"/>
  <c r="BR160" i="12"/>
  <c r="L250" i="3" s="1"/>
  <c r="K250" i="3"/>
  <c r="BR362" i="12"/>
  <c r="L464" i="3" s="1"/>
  <c r="K464" i="3"/>
  <c r="Q9" i="3"/>
  <c r="R9" i="3"/>
  <c r="R18" i="5"/>
  <c r="Q18" i="5"/>
  <c r="I10" i="3"/>
  <c r="V11" i="3"/>
  <c r="X342" i="3"/>
  <c r="W342" i="3"/>
  <c r="J276" i="3"/>
  <c r="Q62" i="5"/>
  <c r="R62" i="5"/>
  <c r="P39" i="8"/>
  <c r="R110" i="3"/>
  <c r="BR214" i="12"/>
  <c r="L184" i="3" s="1"/>
  <c r="K184" i="3"/>
  <c r="BR364" i="12"/>
  <c r="L466" i="3" s="1"/>
  <c r="K466" i="3"/>
  <c r="BR296" i="12"/>
  <c r="L415" i="3" s="1"/>
  <c r="K415" i="3"/>
  <c r="K330" i="3"/>
  <c r="K329" i="3"/>
  <c r="K343" i="3"/>
  <c r="BR125" i="12"/>
  <c r="K342" i="3"/>
  <c r="BR37" i="12"/>
  <c r="L49" i="3" s="1"/>
  <c r="K49" i="3"/>
  <c r="BR226" i="12"/>
  <c r="L196" i="3" s="1"/>
  <c r="K196" i="3"/>
  <c r="W261" i="3"/>
  <c r="X261" i="3"/>
  <c r="W436" i="3"/>
  <c r="X436" i="3"/>
  <c r="BR24" i="12"/>
  <c r="L38" i="3" s="1"/>
  <c r="K38" i="3"/>
  <c r="BR88" i="12"/>
  <c r="L361" i="3" s="1"/>
  <c r="K361" i="3"/>
  <c r="BR159" i="12"/>
  <c r="L249" i="3" s="1"/>
  <c r="K249" i="3"/>
  <c r="V31" i="3"/>
  <c r="I30" i="3"/>
  <c r="BR228" i="12"/>
  <c r="L198" i="3" s="1"/>
  <c r="K198" i="3"/>
  <c r="BR115" i="12"/>
  <c r="L308" i="3" s="1"/>
  <c r="K308" i="3"/>
  <c r="I272" i="3"/>
  <c r="BR80" i="12"/>
  <c r="L88" i="3" s="1"/>
  <c r="K88" i="3"/>
  <c r="BR246" i="12"/>
  <c r="L216" i="3" s="1"/>
  <c r="K216" i="3"/>
  <c r="BR204" i="12"/>
  <c r="L174" i="3" s="1"/>
  <c r="K174" i="3"/>
  <c r="BR290" i="12"/>
  <c r="L409" i="3" s="1"/>
  <c r="K409" i="3"/>
  <c r="BR98" i="12"/>
  <c r="L279" i="3" s="1"/>
  <c r="K279" i="3"/>
  <c r="BR295" i="12"/>
  <c r="L414" i="3" s="1"/>
  <c r="K414" i="3"/>
  <c r="BR256" i="12"/>
  <c r="L226" i="3" s="1"/>
  <c r="K226" i="3"/>
  <c r="BR324" i="12"/>
  <c r="L448" i="3" s="1"/>
  <c r="K448" i="3"/>
  <c r="BR68" i="12"/>
  <c r="L76" i="3" s="1"/>
  <c r="K76" i="3"/>
  <c r="BR244" i="12"/>
  <c r="L214" i="3" s="1"/>
  <c r="K214" i="3"/>
  <c r="BR390" i="12"/>
  <c r="L117" i="3" s="1"/>
  <c r="K117" i="3"/>
  <c r="BR203" i="12"/>
  <c r="L173" i="3" s="1"/>
  <c r="K173" i="3"/>
  <c r="BR387" i="12"/>
  <c r="L120" i="3" s="1"/>
  <c r="K120" i="3"/>
  <c r="BR96" i="12"/>
  <c r="L277" i="3" s="1"/>
  <c r="K277" i="3"/>
  <c r="BR370" i="12"/>
  <c r="L472" i="3" s="1"/>
  <c r="K472" i="3"/>
  <c r="BR232" i="12"/>
  <c r="L202" i="3" s="1"/>
  <c r="K202" i="3"/>
  <c r="BR259" i="12"/>
  <c r="L229" i="3" s="1"/>
  <c r="K229" i="3"/>
  <c r="BR243" i="12"/>
  <c r="L213" i="3" s="1"/>
  <c r="K213" i="3"/>
  <c r="BR213" i="12"/>
  <c r="L183" i="3" s="1"/>
  <c r="K183" i="3"/>
  <c r="BR239" i="12"/>
  <c r="L209" i="3" s="1"/>
  <c r="K209" i="3"/>
  <c r="BR170" i="12"/>
  <c r="L141" i="3" s="1"/>
  <c r="K141" i="3"/>
  <c r="BR194" i="12"/>
  <c r="L169" i="3" s="1"/>
  <c r="K169" i="3"/>
  <c r="K458" i="3"/>
  <c r="BR356" i="12"/>
  <c r="L458" i="3" s="1"/>
  <c r="J17" i="3"/>
  <c r="BR271" i="12"/>
  <c r="L387" i="3" s="1"/>
  <c r="K387" i="3"/>
  <c r="BR331" i="12"/>
  <c r="L427" i="3" s="1"/>
  <c r="K427" i="3"/>
  <c r="BR311" i="12"/>
  <c r="L442" i="3" s="1"/>
  <c r="K442" i="3"/>
  <c r="BR58" i="12"/>
  <c r="L100" i="3" s="1"/>
  <c r="K100" i="3"/>
  <c r="BR216" i="12"/>
  <c r="L186" i="3" s="1"/>
  <c r="K186" i="3"/>
  <c r="BR128" i="12"/>
  <c r="L331" i="3" s="1"/>
  <c r="K331" i="3"/>
  <c r="BR338" i="12"/>
  <c r="L433" i="3" s="1"/>
  <c r="K433" i="3"/>
  <c r="W273" i="3"/>
  <c r="X273" i="3"/>
  <c r="V272" i="3"/>
  <c r="V259" i="3"/>
  <c r="X260" i="3"/>
  <c r="W260" i="3"/>
  <c r="BR54" i="12"/>
  <c r="L62" i="3" s="1"/>
  <c r="K62" i="3"/>
  <c r="K452" i="3"/>
  <c r="BR350" i="12"/>
  <c r="L452" i="3" s="1"/>
  <c r="BR236" i="12"/>
  <c r="L206" i="3" s="1"/>
  <c r="K206" i="3"/>
  <c r="BR17" i="12"/>
  <c r="L32" i="3" s="1"/>
  <c r="K32" i="3"/>
  <c r="V18" i="3"/>
  <c r="I17" i="3"/>
  <c r="BR63" i="12"/>
  <c r="L71" i="3" s="1"/>
  <c r="K71" i="3"/>
  <c r="BR263" i="12"/>
  <c r="L396" i="3" s="1"/>
  <c r="K396" i="3"/>
  <c r="BR297" i="12"/>
  <c r="L416" i="3" s="1"/>
  <c r="K416" i="3"/>
  <c r="K468" i="3"/>
  <c r="BR366" i="12"/>
  <c r="L468" i="3" s="1"/>
  <c r="BR286" i="12"/>
  <c r="L405" i="3" s="1"/>
  <c r="K405" i="3"/>
  <c r="K233" i="3"/>
  <c r="K436" i="3"/>
  <c r="BR374" i="12"/>
  <c r="BR389" i="12"/>
  <c r="L116" i="3" s="1"/>
  <c r="K116" i="3"/>
  <c r="K146" i="3"/>
  <c r="BR175" i="12"/>
  <c r="L146" i="3" s="1"/>
  <c r="K22" i="3"/>
  <c r="BR8" i="12"/>
  <c r="L22" i="3" s="1"/>
  <c r="R29" i="3"/>
  <c r="BR265" i="12"/>
  <c r="L381" i="3" s="1"/>
  <c r="K381" i="3"/>
  <c r="BR34" i="12"/>
  <c r="L46" i="3" s="1"/>
  <c r="K46" i="3"/>
  <c r="BR306" i="12"/>
  <c r="L374" i="3" s="1"/>
  <c r="K374" i="3"/>
  <c r="BR112" i="12"/>
  <c r="L300" i="3" s="1"/>
  <c r="K300" i="3"/>
  <c r="BR222" i="12"/>
  <c r="L192" i="3" s="1"/>
  <c r="K192" i="3"/>
  <c r="BR182" i="12"/>
  <c r="L153" i="3" s="1"/>
  <c r="K153" i="3"/>
  <c r="BR163" i="12"/>
  <c r="L253" i="3" s="1"/>
  <c r="K253" i="3"/>
  <c r="I259" i="3"/>
  <c r="I23" i="5" s="1"/>
  <c r="BR97" i="12"/>
  <c r="L278" i="3" s="1"/>
  <c r="K278" i="3"/>
  <c r="BR302" i="12"/>
  <c r="L370" i="3" s="1"/>
  <c r="K370" i="3"/>
  <c r="BR343" i="12"/>
  <c r="L332" i="3" s="1"/>
  <c r="K332" i="3"/>
  <c r="BR107" i="12"/>
  <c r="L295" i="3" s="1"/>
  <c r="K295" i="3"/>
  <c r="BR4" i="12"/>
  <c r="L18" i="3" s="1"/>
  <c r="K18" i="3"/>
  <c r="BR254" i="12"/>
  <c r="L224" i="3" s="1"/>
  <c r="K224" i="3"/>
  <c r="K419" i="3"/>
  <c r="BR300" i="12"/>
  <c r="L419" i="3" s="1"/>
  <c r="I25" i="3"/>
  <c r="V26" i="3"/>
  <c r="BR336" i="12"/>
  <c r="L432" i="3" s="1"/>
  <c r="K432" i="3"/>
  <c r="BR273" i="12"/>
  <c r="L389" i="3" s="1"/>
  <c r="K389" i="3"/>
  <c r="BR139" i="12"/>
  <c r="L261" i="3" s="1"/>
  <c r="K261" i="3"/>
  <c r="BR309" i="12"/>
  <c r="L377" i="3" s="1"/>
  <c r="K377" i="3"/>
  <c r="BR126" i="12"/>
  <c r="L344" i="3" s="1"/>
  <c r="K344" i="3"/>
  <c r="BR287" i="12"/>
  <c r="L406" i="3" s="1"/>
  <c r="K406" i="3"/>
  <c r="BR223" i="12"/>
  <c r="L193" i="3" s="1"/>
  <c r="K193" i="3"/>
  <c r="BR342" i="12"/>
  <c r="L485" i="3" s="1"/>
  <c r="K485" i="3"/>
  <c r="BR192" i="12"/>
  <c r="L167" i="3" s="1"/>
  <c r="K167" i="3"/>
  <c r="BR43" i="12"/>
  <c r="L53" i="3" s="1"/>
  <c r="K53" i="3"/>
  <c r="BR251" i="12"/>
  <c r="L221" i="3" s="1"/>
  <c r="K221" i="3"/>
  <c r="BR77" i="12"/>
  <c r="L85" i="3" s="1"/>
  <c r="K85" i="3"/>
  <c r="J479" i="3"/>
  <c r="BR276" i="12"/>
  <c r="L392" i="3" s="1"/>
  <c r="K392" i="3"/>
  <c r="BR85" i="12"/>
  <c r="L358" i="3" s="1"/>
  <c r="K358" i="3"/>
  <c r="K219" i="3"/>
  <c r="BR249" i="12"/>
  <c r="L219" i="3" s="1"/>
  <c r="BR385" i="12"/>
  <c r="L313" i="3" s="1"/>
  <c r="K313" i="3"/>
  <c r="BR50" i="12"/>
  <c r="L97" i="3" s="1"/>
  <c r="K97" i="3"/>
  <c r="BR157" i="12"/>
  <c r="L247" i="3" s="1"/>
  <c r="K247" i="3"/>
  <c r="V266" i="3"/>
  <c r="I265" i="3"/>
  <c r="BR129" i="12"/>
  <c r="L345" i="3" s="1"/>
  <c r="K345" i="3"/>
  <c r="BR315" i="12"/>
  <c r="L422" i="3" s="1"/>
  <c r="K422" i="3"/>
  <c r="BR53" i="12"/>
  <c r="L61" i="3" s="1"/>
  <c r="K61" i="3"/>
  <c r="BR317" i="12"/>
  <c r="L424" i="3" s="1"/>
  <c r="K424" i="3"/>
  <c r="BR99" i="12"/>
  <c r="L280" i="3" s="1"/>
  <c r="K280" i="3"/>
  <c r="K67" i="3"/>
  <c r="BR59" i="12"/>
  <c r="L67" i="3" s="1"/>
  <c r="BR237" i="12"/>
  <c r="L207" i="3" s="1"/>
  <c r="K207" i="3"/>
  <c r="BR108" i="12"/>
  <c r="L296" i="3" s="1"/>
  <c r="K296" i="3"/>
  <c r="BR13" i="12"/>
  <c r="L13" i="3" s="1"/>
  <c r="K13" i="3"/>
  <c r="BR191" i="12"/>
  <c r="L166" i="3" s="1"/>
  <c r="K166" i="3"/>
  <c r="BR60" i="12"/>
  <c r="L68" i="3" s="1"/>
  <c r="K68" i="3"/>
  <c r="K81" i="3"/>
  <c r="BR73" i="12"/>
  <c r="L81" i="3" s="1"/>
  <c r="X274" i="3"/>
  <c r="W274" i="3"/>
  <c r="BR90" i="12"/>
  <c r="L363" i="3" s="1"/>
  <c r="K363" i="3"/>
  <c r="K11" i="3"/>
  <c r="BR11" i="12"/>
  <c r="L11" i="3" s="1"/>
  <c r="V287" i="3"/>
  <c r="I286" i="3"/>
  <c r="BR167" i="12"/>
  <c r="L162" i="3" s="1"/>
  <c r="K162" i="3"/>
  <c r="BR45" i="12"/>
  <c r="L55" i="3" s="1"/>
  <c r="K55" i="3"/>
  <c r="V290" i="3"/>
  <c r="I289" i="3"/>
  <c r="R19" i="5"/>
  <c r="Q19" i="5"/>
  <c r="BR51" i="12"/>
  <c r="L98" i="3" s="1"/>
  <c r="K98" i="3"/>
  <c r="BR314" i="12"/>
  <c r="L421" i="3" s="1"/>
  <c r="K421" i="3"/>
  <c r="BR200" i="12"/>
  <c r="L128" i="3" s="1"/>
  <c r="K128" i="3"/>
  <c r="V277" i="3"/>
  <c r="I276" i="3"/>
  <c r="I41" i="5" s="1"/>
  <c r="I43" i="5" s="1"/>
  <c r="K457" i="3"/>
  <c r="BR355" i="12"/>
  <c r="L457" i="3" s="1"/>
  <c r="U19" i="5"/>
  <c r="BR56" i="12"/>
  <c r="L64" i="3" s="1"/>
  <c r="K64" i="3"/>
  <c r="BR326" i="12"/>
  <c r="L481" i="3" s="1"/>
  <c r="K481" i="3"/>
  <c r="BR310" i="12"/>
  <c r="L441" i="3" s="1"/>
  <c r="K441" i="3"/>
  <c r="BR92" i="12"/>
  <c r="L365" i="3" s="1"/>
  <c r="K365" i="3"/>
  <c r="BR87" i="12"/>
  <c r="L360" i="3" s="1"/>
  <c r="K360" i="3"/>
  <c r="BR101" i="12"/>
  <c r="L282" i="3" s="1"/>
  <c r="K282" i="3"/>
  <c r="BR272" i="12"/>
  <c r="L388" i="3" s="1"/>
  <c r="K388" i="3"/>
  <c r="BR307" i="12"/>
  <c r="L375" i="3" s="1"/>
  <c r="K375" i="3"/>
  <c r="BR347" i="12"/>
  <c r="L336" i="3" s="1"/>
  <c r="K336" i="3"/>
  <c r="J319" i="3"/>
  <c r="X233" i="3"/>
  <c r="W233" i="3"/>
  <c r="BR377" i="12"/>
  <c r="L475" i="3" s="1"/>
  <c r="K475" i="3"/>
  <c r="BR325" i="12"/>
  <c r="L480" i="3" s="1"/>
  <c r="K480" i="3"/>
  <c r="BR354" i="12"/>
  <c r="L456" i="3" s="1"/>
  <c r="K456" i="3"/>
  <c r="BR145" i="12"/>
  <c r="L136" i="3" s="1"/>
  <c r="K136" i="3"/>
  <c r="K197" i="3"/>
  <c r="BR227" i="12"/>
  <c r="L197" i="3" s="1"/>
  <c r="BR140" i="12"/>
  <c r="L262" i="3" s="1"/>
  <c r="K262" i="3"/>
  <c r="BR166" i="12"/>
  <c r="L256" i="3" s="1"/>
  <c r="K256" i="3"/>
  <c r="BR368" i="12"/>
  <c r="L470" i="3" s="1"/>
  <c r="K470" i="3"/>
  <c r="BR190" i="12"/>
  <c r="L165" i="3" s="1"/>
  <c r="K165" i="3"/>
  <c r="K273" i="3"/>
  <c r="BR94" i="12"/>
  <c r="L273" i="3" s="1"/>
  <c r="BR61" i="12"/>
  <c r="L69" i="3" s="1"/>
  <c r="K69" i="3"/>
  <c r="V92" i="3"/>
  <c r="I91" i="3"/>
  <c r="K443" i="3"/>
  <c r="BR312" i="12"/>
  <c r="L443" i="3" s="1"/>
  <c r="BR168" i="12"/>
  <c r="L163" i="3" s="1"/>
  <c r="K163" i="3"/>
  <c r="J10" i="3"/>
  <c r="BR288" i="12"/>
  <c r="L407" i="3" s="1"/>
  <c r="K407" i="3"/>
  <c r="BR28" i="12"/>
  <c r="L42" i="3" s="1"/>
  <c r="K42" i="3"/>
  <c r="BR262" i="12"/>
  <c r="L232" i="3" s="1"/>
  <c r="K232" i="3"/>
  <c r="BR255" i="12"/>
  <c r="L225" i="3" s="1"/>
  <c r="K225" i="3"/>
  <c r="BR332" i="12"/>
  <c r="L428" i="3" s="1"/>
  <c r="K428" i="3"/>
  <c r="BR181" i="12"/>
  <c r="L152" i="3" s="1"/>
  <c r="K152" i="3"/>
  <c r="U71" i="5"/>
  <c r="U41" i="5"/>
  <c r="U43" i="5" s="1"/>
  <c r="BR89" i="12"/>
  <c r="L362" i="3" s="1"/>
  <c r="K362" i="3"/>
  <c r="BR275" i="12"/>
  <c r="L391" i="3" s="1"/>
  <c r="K391" i="3"/>
  <c r="BR339" i="12"/>
  <c r="L434" i="3" s="1"/>
  <c r="K434" i="3"/>
  <c r="BR122" i="12"/>
  <c r="L327" i="3" s="1"/>
  <c r="K327" i="3"/>
  <c r="BR70" i="12"/>
  <c r="L78" i="3" s="1"/>
  <c r="K78" i="3"/>
  <c r="BR20" i="12"/>
  <c r="L35" i="3" s="1"/>
  <c r="K35" i="3"/>
  <c r="BR241" i="12"/>
  <c r="L211" i="3" s="1"/>
  <c r="K211" i="3"/>
  <c r="BR117" i="12"/>
  <c r="L320" i="3" s="1"/>
  <c r="K320" i="3"/>
  <c r="BR16" i="12"/>
  <c r="L31" i="3" s="1"/>
  <c r="K31" i="3"/>
  <c r="K201" i="3"/>
  <c r="BR231" i="12"/>
  <c r="L201" i="3" s="1"/>
  <c r="BR220" i="12"/>
  <c r="L190" i="3" s="1"/>
  <c r="K190" i="3"/>
  <c r="BR91" i="12"/>
  <c r="L364" i="3" s="1"/>
  <c r="K364" i="3"/>
  <c r="BR328" i="12"/>
  <c r="L483" i="3" s="1"/>
  <c r="K483" i="3"/>
  <c r="BR116" i="12"/>
  <c r="L309" i="3" s="1"/>
  <c r="K309" i="3"/>
  <c r="K372" i="3"/>
  <c r="BR304" i="12"/>
  <c r="L372" i="3" s="1"/>
  <c r="BR289" i="12"/>
  <c r="L408" i="3" s="1"/>
  <c r="K408" i="3"/>
  <c r="BR330" i="12"/>
  <c r="L450" i="3" s="1"/>
  <c r="K450" i="3"/>
  <c r="K143" i="3"/>
  <c r="BR172" i="12"/>
  <c r="L143" i="3" s="1"/>
  <c r="BR93" i="12"/>
  <c r="L366" i="3" s="1"/>
  <c r="K366" i="3"/>
  <c r="BR197" i="12"/>
  <c r="L172" i="3" s="1"/>
  <c r="K172" i="3"/>
  <c r="J66" i="3"/>
  <c r="BR195" i="12"/>
  <c r="L170" i="3" s="1"/>
  <c r="K170" i="3"/>
  <c r="I292" i="3"/>
  <c r="V293" i="3"/>
  <c r="BR155" i="12"/>
  <c r="L245" i="3" s="1"/>
  <c r="K245" i="3"/>
  <c r="BR10" i="12"/>
  <c r="L26" i="3" s="1"/>
  <c r="L25" i="3" s="1"/>
  <c r="K26" i="3"/>
  <c r="K25" i="3" s="1"/>
  <c r="BR136" i="12"/>
  <c r="L352" i="3" s="1"/>
  <c r="K352" i="3"/>
  <c r="BR207" i="12"/>
  <c r="L177" i="3" s="1"/>
  <c r="K177" i="3"/>
  <c r="BR245" i="12"/>
  <c r="L215" i="3" s="1"/>
  <c r="K215" i="3"/>
  <c r="K371" i="3"/>
  <c r="BR303" i="12"/>
  <c r="L371" i="3" s="1"/>
  <c r="BR217" i="12"/>
  <c r="L187" i="3" s="1"/>
  <c r="K187" i="3"/>
  <c r="BR238" i="12"/>
  <c r="L208" i="3" s="1"/>
  <c r="K208" i="3"/>
  <c r="BR333" i="12"/>
  <c r="L429" i="3" s="1"/>
  <c r="K429" i="3"/>
  <c r="BR78" i="12"/>
  <c r="L86" i="3" s="1"/>
  <c r="K86" i="3"/>
  <c r="K471" i="3"/>
  <c r="BR369" i="12"/>
  <c r="L471" i="3" s="1"/>
  <c r="BR71" i="12"/>
  <c r="L79" i="3" s="1"/>
  <c r="K79" i="3"/>
  <c r="BR82" i="12"/>
  <c r="L103" i="3" s="1"/>
  <c r="K103" i="3"/>
  <c r="BR83" i="12"/>
  <c r="L104" i="3" s="1"/>
  <c r="K104" i="3"/>
  <c r="BR46" i="12"/>
  <c r="L56" i="3" s="1"/>
  <c r="K56" i="3"/>
  <c r="BR209" i="12"/>
  <c r="L179" i="3" s="1"/>
  <c r="K179" i="3"/>
  <c r="BR183" i="12"/>
  <c r="L154" i="3" s="1"/>
  <c r="K154" i="3"/>
  <c r="BR62" i="12"/>
  <c r="L70" i="3" s="1"/>
  <c r="K70" i="3"/>
  <c r="BR279" i="12"/>
  <c r="L398" i="3" s="1"/>
  <c r="K398" i="3"/>
  <c r="BR171" i="12"/>
  <c r="L142" i="3" s="1"/>
  <c r="K142" i="3"/>
  <c r="BR351" i="12"/>
  <c r="L453" i="3" s="1"/>
  <c r="K453" i="3"/>
  <c r="BR179" i="12"/>
  <c r="L150" i="3" s="1"/>
  <c r="K150" i="3"/>
  <c r="BR210" i="12"/>
  <c r="L180" i="3" s="1"/>
  <c r="K180" i="3"/>
  <c r="BR199" i="12"/>
  <c r="L127" i="3" s="1"/>
  <c r="K127" i="3"/>
  <c r="R58" i="5"/>
  <c r="Q58" i="5"/>
  <c r="BR153" i="12"/>
  <c r="L243" i="3" s="1"/>
  <c r="K243" i="3"/>
  <c r="BR257" i="12"/>
  <c r="L227" i="3" s="1"/>
  <c r="K227" i="3"/>
  <c r="BR260" i="12"/>
  <c r="L230" i="3" s="1"/>
  <c r="K230" i="3"/>
  <c r="BR327" i="12"/>
  <c r="L482" i="3" s="1"/>
  <c r="K482" i="3"/>
  <c r="BR132" i="12"/>
  <c r="L348" i="3" s="1"/>
  <c r="K348" i="3"/>
  <c r="BR193" i="12"/>
  <c r="L168" i="3" s="1"/>
  <c r="K168" i="3"/>
  <c r="BR6" i="12"/>
  <c r="L20" i="3" s="1"/>
  <c r="K20" i="3"/>
  <c r="I492" i="3"/>
  <c r="V493" i="3"/>
  <c r="BR384" i="12"/>
  <c r="L312" i="3" s="1"/>
  <c r="K312" i="3"/>
  <c r="BR196" i="12"/>
  <c r="L171" i="3" s="1"/>
  <c r="K171" i="3"/>
  <c r="BR52" i="12"/>
  <c r="L60" i="3" s="1"/>
  <c r="K60" i="3"/>
  <c r="K335" i="3"/>
  <c r="BR346" i="12"/>
  <c r="L335" i="3" s="1"/>
  <c r="BR119" i="12"/>
  <c r="L322" i="3" s="1"/>
  <c r="K322" i="3"/>
  <c r="BR278" i="12"/>
  <c r="L397" i="3" s="1"/>
  <c r="K397" i="3"/>
  <c r="BR345" i="12"/>
  <c r="L334" i="3" s="1"/>
  <c r="K334" i="3"/>
  <c r="BR335" i="12"/>
  <c r="L431" i="3" s="1"/>
  <c r="K431" i="3"/>
  <c r="BR391" i="12"/>
  <c r="L121" i="3" s="1"/>
  <c r="K121" i="3"/>
  <c r="BR291" i="12"/>
  <c r="L410" i="3" s="1"/>
  <c r="K410" i="3"/>
  <c r="BR69" i="12"/>
  <c r="L77" i="3" s="1"/>
  <c r="K77" i="3"/>
  <c r="BR208" i="12"/>
  <c r="L178" i="3" s="1"/>
  <c r="K178" i="3"/>
  <c r="BR106" i="12"/>
  <c r="L294" i="3" s="1"/>
  <c r="K294" i="3"/>
  <c r="BR358" i="12"/>
  <c r="L460" i="3" s="1"/>
  <c r="K460" i="3"/>
  <c r="BR23" i="12"/>
  <c r="L37" i="3" s="1"/>
  <c r="K37" i="3"/>
  <c r="R71" i="5"/>
  <c r="Q71" i="5"/>
  <c r="K321" i="3"/>
  <c r="BR118" i="12"/>
  <c r="L321" i="3" s="1"/>
  <c r="BR174" i="12"/>
  <c r="L145" i="3" s="1"/>
  <c r="K145" i="3"/>
  <c r="K84" i="3"/>
  <c r="BR76" i="12"/>
  <c r="L84" i="3" s="1"/>
  <c r="BR114" i="12"/>
  <c r="L307" i="3" s="1"/>
  <c r="K307" i="3"/>
  <c r="BR164" i="12"/>
  <c r="L254" i="3" s="1"/>
  <c r="K254" i="3"/>
  <c r="BR360" i="12"/>
  <c r="L462" i="3" s="1"/>
  <c r="K462" i="3"/>
  <c r="BR299" i="12"/>
  <c r="L418" i="3" s="1"/>
  <c r="K418" i="3"/>
  <c r="K228" i="3"/>
  <c r="BR258" i="12"/>
  <c r="L228" i="3" s="1"/>
  <c r="V126" i="3"/>
  <c r="I125" i="3"/>
  <c r="I58" i="5" s="1"/>
  <c r="BR205" i="12"/>
  <c r="L175" i="3" s="1"/>
  <c r="K175" i="3"/>
  <c r="BR27" i="12"/>
  <c r="L41" i="3" s="1"/>
  <c r="K41" i="3"/>
  <c r="BR367" i="12"/>
  <c r="L469" i="3" s="1"/>
  <c r="K469" i="3"/>
  <c r="BR266" i="12"/>
  <c r="L382" i="3" s="1"/>
  <c r="K382" i="3"/>
  <c r="BR269" i="12"/>
  <c r="L385" i="3" s="1"/>
  <c r="K385" i="3"/>
  <c r="U285" i="3"/>
  <c r="BR18" i="12"/>
  <c r="L33" i="3" s="1"/>
  <c r="K33" i="3"/>
  <c r="BR381" i="12"/>
  <c r="L477" i="3" s="1"/>
  <c r="K477" i="3"/>
  <c r="J356" i="3"/>
  <c r="BR22" i="12"/>
  <c r="L92" i="3" s="1"/>
  <c r="K92" i="3"/>
  <c r="BR44" i="12"/>
  <c r="L54" i="3" s="1"/>
  <c r="K54" i="3"/>
  <c r="BR42" i="12"/>
  <c r="L52" i="3" s="1"/>
  <c r="K52" i="3"/>
  <c r="BR103" i="12"/>
  <c r="K287" i="3"/>
  <c r="K286" i="3" s="1"/>
  <c r="K283" i="3"/>
  <c r="K290" i="3"/>
  <c r="K289" i="3" s="1"/>
  <c r="BR105" i="12"/>
  <c r="L290" i="3" s="1"/>
  <c r="L289" i="3" s="1"/>
  <c r="K39" i="3"/>
  <c r="BR25" i="12"/>
  <c r="L39" i="3" s="1"/>
  <c r="BR277" i="12"/>
  <c r="L393" i="3" s="1"/>
  <c r="K393" i="3"/>
  <c r="K51" i="3"/>
  <c r="BR39" i="12"/>
  <c r="L51" i="3" s="1"/>
  <c r="BR186" i="12"/>
  <c r="L157" i="3" s="1"/>
  <c r="K157" i="3"/>
  <c r="BR33" i="12"/>
  <c r="L94" i="3" s="1"/>
  <c r="K94" i="3"/>
  <c r="BR319" i="12"/>
  <c r="L444" i="3" s="1"/>
  <c r="K444" i="3"/>
  <c r="BR38" i="12"/>
  <c r="L50" i="3" s="1"/>
  <c r="K50" i="3"/>
  <c r="BR110" i="12"/>
  <c r="L298" i="3" s="1"/>
  <c r="K298" i="3"/>
  <c r="K493" i="3"/>
  <c r="K492" i="3" s="1"/>
  <c r="BR127" i="12"/>
  <c r="L493" i="3" s="1"/>
  <c r="L492" i="3" s="1"/>
  <c r="BR31" i="12"/>
  <c r="L45" i="3" s="1"/>
  <c r="K45" i="3"/>
  <c r="BR151" i="12"/>
  <c r="L241" i="3" s="1"/>
  <c r="K241" i="3"/>
  <c r="I368" i="3"/>
  <c r="V369" i="3"/>
  <c r="BR26" i="12"/>
  <c r="L40" i="3" s="1"/>
  <c r="K40" i="3"/>
  <c r="BR234" i="12"/>
  <c r="L204" i="3" s="1"/>
  <c r="K204" i="3"/>
  <c r="K386" i="3"/>
  <c r="BR270" i="12"/>
  <c r="L386" i="3" s="1"/>
  <c r="BR268" i="12"/>
  <c r="L384" i="3" s="1"/>
  <c r="K384" i="3"/>
  <c r="BR372" i="12"/>
  <c r="L474" i="3" s="1"/>
  <c r="K474" i="3"/>
  <c r="BR57" i="12"/>
  <c r="L99" i="3" s="1"/>
  <c r="K99" i="3"/>
  <c r="BR235" i="12"/>
  <c r="L205" i="3" s="1"/>
  <c r="K205" i="3"/>
  <c r="J114" i="3"/>
  <c r="V67" i="3"/>
  <c r="I66" i="3"/>
  <c r="V357" i="3"/>
  <c r="I356" i="3"/>
  <c r="BR177" i="12"/>
  <c r="L148" i="3" s="1"/>
  <c r="K148" i="3"/>
  <c r="BR321" i="12"/>
  <c r="L446" i="3" s="1"/>
  <c r="K446" i="3"/>
  <c r="BR189" i="12"/>
  <c r="L164" i="3" s="1"/>
  <c r="K164" i="3"/>
  <c r="R41" i="5"/>
  <c r="Q41" i="5"/>
  <c r="BB144" i="12"/>
  <c r="BC144" i="12" s="1"/>
  <c r="BD144" i="12" s="1"/>
  <c r="BE144" i="12" s="1"/>
  <c r="BF144" i="12" s="1"/>
  <c r="BG144" i="12" s="1"/>
  <c r="BH144" i="12" s="1"/>
  <c r="BI144" i="12" s="1"/>
  <c r="BJ144" i="12" s="1"/>
  <c r="BK144" i="12" s="1"/>
  <c r="BL144" i="12" s="1"/>
  <c r="BM144" i="12" s="1"/>
  <c r="BN144" i="12" s="1"/>
  <c r="U490" i="3"/>
  <c r="G459" i="3"/>
  <c r="I357" i="12"/>
  <c r="J357" i="12" s="1"/>
  <c r="K357" i="12" s="1"/>
  <c r="L357" i="12" s="1"/>
  <c r="M357" i="12" s="1"/>
  <c r="N357" i="12" s="1"/>
  <c r="G138" i="3"/>
  <c r="I147" i="12"/>
  <c r="J147" i="12" s="1"/>
  <c r="K147" i="12" s="1"/>
  <c r="L147" i="12" s="1"/>
  <c r="M147" i="12" s="1"/>
  <c r="N147" i="12" s="1"/>
  <c r="V340" i="3"/>
  <c r="X341" i="3"/>
  <c r="W341" i="3"/>
  <c r="G140" i="3"/>
  <c r="I169" i="12"/>
  <c r="J169" i="12" s="1"/>
  <c r="K169" i="12" s="1"/>
  <c r="L169" i="12" s="1"/>
  <c r="M169" i="12" s="1"/>
  <c r="N169" i="12" s="1"/>
  <c r="E361" i="12"/>
  <c r="D463" i="3"/>
  <c r="G264" i="12"/>
  <c r="D476" i="3"/>
  <c r="E380" i="12"/>
  <c r="E84" i="5"/>
  <c r="E25" i="5"/>
  <c r="D248" i="12"/>
  <c r="R23" i="5" l="1"/>
  <c r="Q29" i="3"/>
  <c r="Q85" i="5"/>
  <c r="Q68" i="5"/>
  <c r="O7" i="3"/>
  <c r="P71" i="8" s="1"/>
  <c r="Q71" i="8" s="1"/>
  <c r="Q110" i="3"/>
  <c r="P489" i="3"/>
  <c r="Q490" i="3"/>
  <c r="O39" i="8"/>
  <c r="Q39" i="8" s="1"/>
  <c r="O21" i="5"/>
  <c r="Q21" i="5" s="1"/>
  <c r="R71" i="8"/>
  <c r="J41" i="5"/>
  <c r="J43" i="5" s="1"/>
  <c r="M15" i="34" s="1"/>
  <c r="U21" i="5"/>
  <c r="I57" i="5"/>
  <c r="J9" i="3"/>
  <c r="U7" i="3"/>
  <c r="V71" i="8" s="1"/>
  <c r="W71" i="8" s="1"/>
  <c r="J110" i="3"/>
  <c r="J39" i="8" s="1"/>
  <c r="L272" i="3"/>
  <c r="J19" i="5"/>
  <c r="K272" i="3"/>
  <c r="J23" i="5"/>
  <c r="J29" i="3"/>
  <c r="K340" i="3"/>
  <c r="K91" i="3"/>
  <c r="I285" i="3"/>
  <c r="I19" i="5"/>
  <c r="L10" i="3"/>
  <c r="X293" i="3"/>
  <c r="V292" i="3"/>
  <c r="W293" i="3"/>
  <c r="W357" i="3"/>
  <c r="V356" i="3"/>
  <c r="X357" i="3"/>
  <c r="L283" i="3"/>
  <c r="L276" i="3" s="1"/>
  <c r="L287" i="3"/>
  <c r="L286" i="3" s="1"/>
  <c r="W126" i="3"/>
  <c r="X126" i="3"/>
  <c r="V125" i="3"/>
  <c r="X290" i="3"/>
  <c r="V289" i="3"/>
  <c r="W290" i="3"/>
  <c r="W259" i="3"/>
  <c r="X259" i="3"/>
  <c r="V23" i="5"/>
  <c r="L74" i="3"/>
  <c r="W31" i="3"/>
  <c r="X31" i="3"/>
  <c r="V30" i="3"/>
  <c r="K356" i="3"/>
  <c r="K30" i="3"/>
  <c r="I18" i="5"/>
  <c r="I68" i="5"/>
  <c r="I85" i="5"/>
  <c r="I72" i="5"/>
  <c r="I62" i="5"/>
  <c r="W493" i="3"/>
  <c r="X493" i="3"/>
  <c r="V492" i="3"/>
  <c r="K319" i="3"/>
  <c r="I71" i="5"/>
  <c r="L66" i="3"/>
  <c r="X18" i="3"/>
  <c r="W18" i="3"/>
  <c r="V17" i="3"/>
  <c r="X272" i="3"/>
  <c r="W272" i="3"/>
  <c r="K276" i="3"/>
  <c r="K41" i="5" s="1"/>
  <c r="K43" i="5" s="1"/>
  <c r="N15" i="34" s="1"/>
  <c r="Q57" i="5"/>
  <c r="R57" i="5"/>
  <c r="I110" i="3"/>
  <c r="X320" i="3"/>
  <c r="V319" i="3"/>
  <c r="V14" i="5" s="1"/>
  <c r="W320" i="3"/>
  <c r="L356" i="3"/>
  <c r="V66" i="3"/>
  <c r="X67" i="3"/>
  <c r="W67" i="3"/>
  <c r="L319" i="3"/>
  <c r="W92" i="3"/>
  <c r="V91" i="3"/>
  <c r="X92" i="3"/>
  <c r="X277" i="3"/>
  <c r="V276" i="3"/>
  <c r="W277" i="3"/>
  <c r="K66" i="3"/>
  <c r="W266" i="3"/>
  <c r="V265" i="3"/>
  <c r="X266" i="3"/>
  <c r="V10" i="3"/>
  <c r="W11" i="3"/>
  <c r="X11" i="3"/>
  <c r="V111" i="3"/>
  <c r="W112" i="3"/>
  <c r="X112" i="3"/>
  <c r="J57" i="5"/>
  <c r="J14" i="5"/>
  <c r="K119" i="3"/>
  <c r="R21" i="5"/>
  <c r="I9" i="3"/>
  <c r="Q285" i="3"/>
  <c r="R285" i="3"/>
  <c r="P270" i="3"/>
  <c r="P59" i="8" s="1"/>
  <c r="V25" i="3"/>
  <c r="X26" i="3"/>
  <c r="W26" i="3"/>
  <c r="L119" i="3"/>
  <c r="L343" i="3"/>
  <c r="L342" i="3"/>
  <c r="L330" i="3"/>
  <c r="L329" i="3"/>
  <c r="Q14" i="5"/>
  <c r="R14" i="5"/>
  <c r="L17" i="3"/>
  <c r="R39" i="8"/>
  <c r="L437" i="3"/>
  <c r="L234" i="3"/>
  <c r="W287" i="3"/>
  <c r="X287" i="3"/>
  <c r="V286" i="3"/>
  <c r="K17" i="3"/>
  <c r="R7" i="3"/>
  <c r="Q7" i="3"/>
  <c r="K368" i="3"/>
  <c r="L368" i="3"/>
  <c r="L30" i="3"/>
  <c r="V368" i="3"/>
  <c r="W369" i="3"/>
  <c r="X369" i="3"/>
  <c r="W480" i="3"/>
  <c r="X480" i="3"/>
  <c r="V479" i="3"/>
  <c r="K125" i="3"/>
  <c r="K58" i="5" s="1"/>
  <c r="X120" i="3"/>
  <c r="V119" i="3"/>
  <c r="W120" i="3"/>
  <c r="W115" i="3"/>
  <c r="V114" i="3"/>
  <c r="X115" i="3"/>
  <c r="K10" i="3"/>
  <c r="K479" i="3"/>
  <c r="K292" i="3"/>
  <c r="K285" i="3" s="1"/>
  <c r="L125" i="3"/>
  <c r="L58" i="5" s="1"/>
  <c r="J71" i="5"/>
  <c r="J18" i="5"/>
  <c r="J68" i="5"/>
  <c r="J85" i="5"/>
  <c r="L292" i="3"/>
  <c r="K114" i="3"/>
  <c r="X76" i="3"/>
  <c r="W76" i="3"/>
  <c r="V74" i="3"/>
  <c r="K259" i="3"/>
  <c r="K23" i="5" s="1"/>
  <c r="L91" i="3"/>
  <c r="J72" i="5"/>
  <c r="J62" i="5"/>
  <c r="L479" i="3"/>
  <c r="L436" i="3"/>
  <c r="L233" i="3"/>
  <c r="K74" i="3"/>
  <c r="I29" i="3"/>
  <c r="L114" i="3"/>
  <c r="L259" i="3"/>
  <c r="Q489" i="3"/>
  <c r="P27" i="5"/>
  <c r="R489" i="3"/>
  <c r="O357" i="12"/>
  <c r="P357" i="12" s="1"/>
  <c r="Q357" i="12" s="1"/>
  <c r="R357" i="12" s="1"/>
  <c r="S357" i="12" s="1"/>
  <c r="T357" i="12" s="1"/>
  <c r="U357" i="12" s="1" a="1"/>
  <c r="U357" i="12" s="1"/>
  <c r="N459" i="3" s="1"/>
  <c r="O147" i="12"/>
  <c r="P147" i="12" s="1"/>
  <c r="Q147" i="12" s="1"/>
  <c r="R147" i="12" s="1"/>
  <c r="S147" i="12" s="1"/>
  <c r="T147" i="12" s="1"/>
  <c r="V147" i="12" s="1" a="1"/>
  <c r="V147" i="12" s="1"/>
  <c r="G135" i="3"/>
  <c r="G35" i="8" s="1"/>
  <c r="O169" i="12"/>
  <c r="P169" i="12" s="1"/>
  <c r="Q169" i="12" s="1"/>
  <c r="R169" i="12" s="1"/>
  <c r="S169" i="12" s="1"/>
  <c r="T169" i="12" s="1"/>
  <c r="V169" i="12" s="1" a="1"/>
  <c r="V169" i="12" s="1"/>
  <c r="W340" i="3"/>
  <c r="X340" i="3"/>
  <c r="U489" i="3"/>
  <c r="U27" i="5" s="1"/>
  <c r="I490" i="3"/>
  <c r="BP144" i="12"/>
  <c r="J490" i="3"/>
  <c r="J489" i="3" s="1"/>
  <c r="G380" i="3"/>
  <c r="G379" i="3" s="1"/>
  <c r="G37" i="8" s="1"/>
  <c r="I264" i="12"/>
  <c r="J264" i="12" s="1"/>
  <c r="K264" i="12" s="1"/>
  <c r="L264" i="12" s="1"/>
  <c r="M264" i="12" s="1"/>
  <c r="N264" i="12" s="1"/>
  <c r="F84" i="5"/>
  <c r="F25" i="5"/>
  <c r="E476" i="3"/>
  <c r="F380" i="12"/>
  <c r="D440" i="3"/>
  <c r="E463" i="3"/>
  <c r="F361" i="12"/>
  <c r="D218" i="3"/>
  <c r="D161" i="3" s="1"/>
  <c r="D134" i="3" s="1"/>
  <c r="E248" i="12"/>
  <c r="V357" i="12" l="1" a="1"/>
  <c r="V357" i="12" s="1"/>
  <c r="X357" i="12" s="1"/>
  <c r="Y357" i="12" s="1"/>
  <c r="Z357" i="12" s="1"/>
  <c r="AA357" i="12" s="1"/>
  <c r="AB357" i="12" s="1"/>
  <c r="AC357" i="12" s="1"/>
  <c r="U169" i="12" a="1"/>
  <c r="U169" i="12" s="1"/>
  <c r="N140" i="3" s="1"/>
  <c r="U147" i="12" a="1"/>
  <c r="U147" i="12" s="1"/>
  <c r="N138" i="3" s="1"/>
  <c r="N135" i="3" s="1"/>
  <c r="N35" i="8" s="1"/>
  <c r="L41" i="5"/>
  <c r="L43" i="5" s="1"/>
  <c r="O15" i="34" s="1"/>
  <c r="L23" i="5"/>
  <c r="L19" i="5"/>
  <c r="X71" i="8"/>
  <c r="J7" i="3"/>
  <c r="K71" i="8" s="1"/>
  <c r="L9" i="3"/>
  <c r="J21" i="5"/>
  <c r="K19" i="5"/>
  <c r="L110" i="3"/>
  <c r="L39" i="8" s="1"/>
  <c r="K110" i="3"/>
  <c r="K21" i="5" s="1"/>
  <c r="K29" i="3"/>
  <c r="V57" i="5"/>
  <c r="W57" i="5" s="1"/>
  <c r="I7" i="3"/>
  <c r="J71" i="8" s="1"/>
  <c r="I39" i="8"/>
  <c r="I21" i="5"/>
  <c r="K14" i="5"/>
  <c r="K57" i="5"/>
  <c r="W119" i="3"/>
  <c r="X119" i="3"/>
  <c r="X492" i="3"/>
  <c r="W492" i="3"/>
  <c r="K72" i="5"/>
  <c r="K62" i="5"/>
  <c r="X25" i="3"/>
  <c r="W25" i="3"/>
  <c r="V19" i="5"/>
  <c r="V58" i="5"/>
  <c r="W125" i="3"/>
  <c r="X125" i="3"/>
  <c r="W111" i="3"/>
  <c r="X111" i="3"/>
  <c r="V110" i="3"/>
  <c r="X91" i="3"/>
  <c r="W91" i="3"/>
  <c r="X30" i="3"/>
  <c r="V29" i="3"/>
  <c r="W30" i="3"/>
  <c r="K18" i="5"/>
  <c r="K85" i="5"/>
  <c r="K68" i="5"/>
  <c r="K71" i="5"/>
  <c r="L285" i="3"/>
  <c r="W479" i="3"/>
  <c r="X479" i="3"/>
  <c r="L71" i="5"/>
  <c r="X74" i="3"/>
  <c r="W74" i="3"/>
  <c r="V9" i="3"/>
  <c r="X10" i="3"/>
  <c r="W10" i="3"/>
  <c r="L29" i="3"/>
  <c r="X17" i="3"/>
  <c r="W17" i="3"/>
  <c r="X23" i="5"/>
  <c r="W23" i="5"/>
  <c r="X356" i="3"/>
  <c r="V72" i="5"/>
  <c r="W356" i="3"/>
  <c r="V62" i="5"/>
  <c r="K9" i="3"/>
  <c r="W286" i="3"/>
  <c r="V285" i="3"/>
  <c r="X286" i="3"/>
  <c r="L340" i="3"/>
  <c r="L14" i="5" s="1"/>
  <c r="W265" i="3"/>
  <c r="X265" i="3"/>
  <c r="X66" i="3"/>
  <c r="W66" i="3"/>
  <c r="L72" i="5"/>
  <c r="L62" i="5"/>
  <c r="W368" i="3"/>
  <c r="X368" i="3"/>
  <c r="V18" i="5"/>
  <c r="V85" i="5"/>
  <c r="V68" i="5"/>
  <c r="X292" i="3"/>
  <c r="W292" i="3"/>
  <c r="W319" i="3"/>
  <c r="X319" i="3"/>
  <c r="X289" i="3"/>
  <c r="W289" i="3"/>
  <c r="V71" i="5"/>
  <c r="W276" i="3"/>
  <c r="V41" i="5"/>
  <c r="V43" i="5" s="1"/>
  <c r="X276" i="3"/>
  <c r="W114" i="3"/>
  <c r="X114" i="3"/>
  <c r="L85" i="5"/>
  <c r="L18" i="5"/>
  <c r="L68" i="5"/>
  <c r="AM169" i="12"/>
  <c r="AN169" i="12" s="1"/>
  <c r="AO169" i="12" s="1"/>
  <c r="AP169" i="12" s="1"/>
  <c r="AQ169" i="12" s="1"/>
  <c r="AR169" i="12" s="1"/>
  <c r="X169" i="12"/>
  <c r="Y169" i="12" s="1"/>
  <c r="Z169" i="12" s="1"/>
  <c r="AA169" i="12" s="1"/>
  <c r="AB169" i="12" s="1"/>
  <c r="AC169" i="12" s="1"/>
  <c r="H140" i="3"/>
  <c r="T140" i="3" s="1"/>
  <c r="I489" i="3"/>
  <c r="I27" i="5" s="1"/>
  <c r="V490" i="3"/>
  <c r="AM147" i="12"/>
  <c r="AN147" i="12" s="1"/>
  <c r="AO147" i="12" s="1"/>
  <c r="AP147" i="12" s="1"/>
  <c r="AQ147" i="12" s="1"/>
  <c r="AR147" i="12" s="1"/>
  <c r="H138" i="3"/>
  <c r="X147" i="12"/>
  <c r="Y147" i="12" s="1"/>
  <c r="Z147" i="12" s="1"/>
  <c r="AA147" i="12" s="1"/>
  <c r="AB147" i="12" s="1"/>
  <c r="AC147" i="12" s="1"/>
  <c r="X14" i="5"/>
  <c r="W14" i="5"/>
  <c r="R27" i="5"/>
  <c r="Q27" i="5"/>
  <c r="K490" i="3"/>
  <c r="K489" i="3" s="1"/>
  <c r="K27" i="5" s="1"/>
  <c r="BR144" i="12"/>
  <c r="L490" i="3" s="1"/>
  <c r="L489" i="3" s="1"/>
  <c r="G380" i="12"/>
  <c r="F476" i="3"/>
  <c r="E218" i="3"/>
  <c r="E161" i="3" s="1"/>
  <c r="E134" i="3" s="1"/>
  <c r="F248" i="12"/>
  <c r="F463" i="3"/>
  <c r="G361" i="12"/>
  <c r="O264" i="12"/>
  <c r="P264" i="12" s="1"/>
  <c r="Q264" i="12" s="1"/>
  <c r="R264" i="12" s="1"/>
  <c r="S264" i="12" s="1"/>
  <c r="T264" i="12" s="1"/>
  <c r="U264" i="12" s="1" a="1"/>
  <c r="U264" i="12" s="1"/>
  <c r="N380" i="3" s="1"/>
  <c r="N379" i="3" s="1"/>
  <c r="N37" i="8" s="1"/>
  <c r="E440" i="3"/>
  <c r="G84" i="5"/>
  <c r="G25" i="5"/>
  <c r="H459" i="3" l="1"/>
  <c r="T459" i="3" s="1"/>
  <c r="AM357" i="12"/>
  <c r="AN357" i="12" s="1"/>
  <c r="AO357" i="12" s="1"/>
  <c r="AP357" i="12" s="1"/>
  <c r="AQ357" i="12" s="1"/>
  <c r="AR357" i="12" s="1"/>
  <c r="W43" i="5"/>
  <c r="X43" i="5"/>
  <c r="V264" i="12" a="1"/>
  <c r="V264" i="12" s="1"/>
  <c r="X264" i="12" s="1"/>
  <c r="Y264" i="12" s="1"/>
  <c r="Z264" i="12" s="1"/>
  <c r="AA264" i="12" s="1"/>
  <c r="AB264" i="12" s="1"/>
  <c r="AC264" i="12" s="1"/>
  <c r="X57" i="5"/>
  <c r="L7" i="3"/>
  <c r="L21" i="5"/>
  <c r="J27" i="5"/>
  <c r="K7" i="3"/>
  <c r="L71" i="8" s="1"/>
  <c r="K39" i="8"/>
  <c r="X62" i="5"/>
  <c r="W62" i="5"/>
  <c r="W9" i="3"/>
  <c r="X9" i="3"/>
  <c r="V7" i="3"/>
  <c r="X72" i="5"/>
  <c r="W72" i="5"/>
  <c r="X58" i="5"/>
  <c r="W58" i="5"/>
  <c r="X36" i="5"/>
  <c r="W36" i="5"/>
  <c r="W29" i="3"/>
  <c r="X29" i="3"/>
  <c r="W19" i="5"/>
  <c r="X19" i="5"/>
  <c r="W68" i="5"/>
  <c r="X68" i="5"/>
  <c r="L57" i="5"/>
  <c r="X85" i="5"/>
  <c r="W85" i="5"/>
  <c r="W18" i="5"/>
  <c r="X18" i="5"/>
  <c r="W41" i="5"/>
  <c r="X41" i="5"/>
  <c r="X285" i="3"/>
  <c r="W285" i="3"/>
  <c r="V39" i="8"/>
  <c r="W39" i="8" s="1"/>
  <c r="X110" i="3"/>
  <c r="W110" i="3"/>
  <c r="V21" i="5"/>
  <c r="W71" i="5"/>
  <c r="X71" i="5"/>
  <c r="L27" i="5"/>
  <c r="F440" i="3"/>
  <c r="AD147" i="12"/>
  <c r="AE147" i="12" s="1"/>
  <c r="AF147" i="12" s="1"/>
  <c r="AG147" i="12" s="1"/>
  <c r="AH147" i="12" s="1"/>
  <c r="AI147" i="12" s="1"/>
  <c r="AK147" i="12" s="1" a="1"/>
  <c r="AK147" i="12" s="1"/>
  <c r="T138" i="3"/>
  <c r="T135" i="3" s="1"/>
  <c r="T35" i="8" s="1"/>
  <c r="H135" i="3"/>
  <c r="H35" i="8" s="1"/>
  <c r="AS147" i="12"/>
  <c r="AT147" i="12" s="1"/>
  <c r="AU147" i="12" s="1"/>
  <c r="AV147" i="12" s="1"/>
  <c r="AW147" i="12" s="1"/>
  <c r="AX147" i="12" s="1"/>
  <c r="AZ147" i="12" s="1"/>
  <c r="X490" i="3"/>
  <c r="W490" i="3"/>
  <c r="V489" i="3"/>
  <c r="AD169" i="12"/>
  <c r="AE169" i="12" s="1"/>
  <c r="AF169" i="12" s="1"/>
  <c r="AG169" i="12" s="1"/>
  <c r="AH169" i="12" s="1"/>
  <c r="AI169" i="12" s="1"/>
  <c r="AJ169" i="12" s="1" a="1"/>
  <c r="AJ169" i="12" s="1"/>
  <c r="P140" i="3" s="1"/>
  <c r="AD357" i="12"/>
  <c r="AE357" i="12" s="1"/>
  <c r="AF357" i="12" s="1"/>
  <c r="AG357" i="12" s="1"/>
  <c r="AH357" i="12" s="1"/>
  <c r="AI357" i="12" s="1"/>
  <c r="AK357" i="12" s="1" a="1"/>
  <c r="AK357" i="12" s="1"/>
  <c r="AS357" i="12"/>
  <c r="AT357" i="12" s="1"/>
  <c r="AU357" i="12" s="1"/>
  <c r="AV357" i="12" s="1"/>
  <c r="AW357" i="12" s="1"/>
  <c r="AX357" i="12" s="1"/>
  <c r="AZ357" i="12" s="1"/>
  <c r="AS169" i="12"/>
  <c r="AT169" i="12" s="1"/>
  <c r="AU169" i="12" s="1"/>
  <c r="AV169" i="12" s="1"/>
  <c r="AW169" i="12" s="1"/>
  <c r="AX169" i="12" s="1"/>
  <c r="AZ169" i="12" s="1"/>
  <c r="AY169" i="12" a="1"/>
  <c r="AY169" i="12" s="1"/>
  <c r="O140" i="3" s="1"/>
  <c r="F218" i="3"/>
  <c r="F161" i="3" s="1"/>
  <c r="F134" i="3" s="1"/>
  <c r="G248" i="12"/>
  <c r="E22" i="5"/>
  <c r="AM264" i="12"/>
  <c r="AN264" i="12" s="1"/>
  <c r="AO264" i="12" s="1"/>
  <c r="AP264" i="12" s="1"/>
  <c r="AQ264" i="12" s="1"/>
  <c r="AR264" i="12" s="1"/>
  <c r="N84" i="5"/>
  <c r="I361" i="12"/>
  <c r="J361" i="12" s="1"/>
  <c r="K361" i="12" s="1"/>
  <c r="L361" i="12" s="1"/>
  <c r="M361" i="12" s="1"/>
  <c r="N361" i="12" s="1"/>
  <c r="G463" i="3"/>
  <c r="I380" i="12"/>
  <c r="J380" i="12" s="1"/>
  <c r="K380" i="12" s="1"/>
  <c r="L380" i="12" s="1"/>
  <c r="M380" i="12" s="1"/>
  <c r="N380" i="12" s="1"/>
  <c r="G476" i="3"/>
  <c r="H380" i="3" l="1"/>
  <c r="AY357" i="12" a="1"/>
  <c r="AY357" i="12" s="1"/>
  <c r="O459" i="3" s="1"/>
  <c r="AK169" i="12" a="1"/>
  <c r="AK169" i="12" s="1"/>
  <c r="AJ357" i="12" a="1"/>
  <c r="AJ357" i="12" s="1"/>
  <c r="P459" i="3" s="1"/>
  <c r="AJ147" i="12" a="1"/>
  <c r="AJ147" i="12" s="1"/>
  <c r="P138" i="3" s="1"/>
  <c r="P135" i="3" s="1"/>
  <c r="AY147" i="12" a="1"/>
  <c r="AY147" i="12" s="1"/>
  <c r="O138" i="3" s="1"/>
  <c r="O135" i="3" s="1"/>
  <c r="O35" i="8" s="1"/>
  <c r="X21" i="5"/>
  <c r="W21" i="5"/>
  <c r="W7" i="3"/>
  <c r="X7" i="3"/>
  <c r="X39" i="8"/>
  <c r="X489" i="3"/>
  <c r="W489" i="3"/>
  <c r="V27" i="5"/>
  <c r="U140" i="3"/>
  <c r="I140" i="3" s="1"/>
  <c r="V140" i="3" s="1"/>
  <c r="BB169" i="12"/>
  <c r="BC169" i="12" s="1"/>
  <c r="BD169" i="12" s="1"/>
  <c r="BE169" i="12" s="1"/>
  <c r="BF169" i="12" s="1"/>
  <c r="BG169" i="12" s="1"/>
  <c r="BH169" i="12" s="1"/>
  <c r="BI169" i="12" s="1"/>
  <c r="BJ169" i="12" s="1"/>
  <c r="BK169" i="12" s="1"/>
  <c r="BL169" i="12" s="1"/>
  <c r="BM169" i="12" s="1"/>
  <c r="BN169" i="12" s="1"/>
  <c r="BB147" i="12"/>
  <c r="BC147" i="12" s="1"/>
  <c r="BD147" i="12" s="1"/>
  <c r="BE147" i="12" s="1"/>
  <c r="BF147" i="12" s="1"/>
  <c r="BG147" i="12" s="1"/>
  <c r="BH147" i="12" s="1"/>
  <c r="BI147" i="12" s="1"/>
  <c r="BJ147" i="12" s="1"/>
  <c r="BK147" i="12" s="1"/>
  <c r="BL147" i="12" s="1"/>
  <c r="BM147" i="12" s="1"/>
  <c r="BN147" i="12" s="1"/>
  <c r="U138" i="3"/>
  <c r="U459" i="3"/>
  <c r="I459" i="3" s="1"/>
  <c r="V459" i="3" s="1"/>
  <c r="BB357" i="12"/>
  <c r="BC357" i="12" s="1"/>
  <c r="BD357" i="12" s="1"/>
  <c r="BE357" i="12" s="1"/>
  <c r="BF357" i="12" s="1"/>
  <c r="BG357" i="12" s="1"/>
  <c r="BH357" i="12" s="1"/>
  <c r="BI357" i="12" s="1"/>
  <c r="BJ357" i="12" s="1"/>
  <c r="BK357" i="12" s="1"/>
  <c r="BL357" i="12" s="1"/>
  <c r="BM357" i="12" s="1"/>
  <c r="BN357" i="12" s="1"/>
  <c r="R138" i="3"/>
  <c r="Q140" i="3"/>
  <c r="R140" i="3"/>
  <c r="G440" i="3"/>
  <c r="O361" i="12"/>
  <c r="P361" i="12" s="1"/>
  <c r="Q361" i="12" s="1"/>
  <c r="R361" i="12" s="1"/>
  <c r="S361" i="12" s="1"/>
  <c r="T361" i="12" s="1"/>
  <c r="U361" i="12" s="1" a="1"/>
  <c r="U361" i="12" s="1"/>
  <c r="N463" i="3" s="1"/>
  <c r="H379" i="3"/>
  <c r="H37" i="8" s="1"/>
  <c r="T380" i="3"/>
  <c r="T379" i="3" s="1"/>
  <c r="T37" i="8" s="1"/>
  <c r="AD264" i="12"/>
  <c r="AE264" i="12" s="1"/>
  <c r="AF264" i="12" s="1"/>
  <c r="AG264" i="12" s="1"/>
  <c r="AH264" i="12" s="1"/>
  <c r="AI264" i="12" s="1"/>
  <c r="AJ264" i="12" s="1" a="1"/>
  <c r="AJ264" i="12" s="1"/>
  <c r="P380" i="3" s="1"/>
  <c r="I248" i="12"/>
  <c r="J248" i="12" s="1"/>
  <c r="K248" i="12" s="1"/>
  <c r="L248" i="12" s="1"/>
  <c r="M248" i="12" s="1"/>
  <c r="N248" i="12" s="1"/>
  <c r="G218" i="3"/>
  <c r="G161" i="3" s="1"/>
  <c r="G134" i="3" s="1"/>
  <c r="AS264" i="12"/>
  <c r="AT264" i="12" s="1"/>
  <c r="AU264" i="12" s="1"/>
  <c r="AV264" i="12" s="1"/>
  <c r="AW264" i="12" s="1"/>
  <c r="AX264" i="12" s="1"/>
  <c r="AZ264" i="12" s="1"/>
  <c r="AY264" i="12" a="1"/>
  <c r="AY264" i="12" s="1"/>
  <c r="O380" i="3" s="1"/>
  <c r="O379" i="3" s="1"/>
  <c r="O37" i="8" s="1"/>
  <c r="F22" i="5"/>
  <c r="O380" i="12"/>
  <c r="P380" i="12" s="1"/>
  <c r="Q380" i="12" s="1"/>
  <c r="R380" i="12" s="1"/>
  <c r="S380" i="12" s="1"/>
  <c r="T380" i="12" s="1"/>
  <c r="V380" i="12" s="1" a="1"/>
  <c r="V380" i="12" s="1"/>
  <c r="Q459" i="3" l="1"/>
  <c r="R459" i="3"/>
  <c r="U380" i="12" a="1"/>
  <c r="U380" i="12" s="1"/>
  <c r="N476" i="3" s="1"/>
  <c r="N440" i="3" s="1"/>
  <c r="V361" i="12" a="1"/>
  <c r="V361" i="12" s="1"/>
  <c r="AM361" i="12" s="1"/>
  <c r="AN361" i="12" s="1"/>
  <c r="AO361" i="12" s="1"/>
  <c r="AP361" i="12" s="1"/>
  <c r="AQ361" i="12" s="1"/>
  <c r="AR361" i="12" s="1"/>
  <c r="Q138" i="3"/>
  <c r="AK264" i="12" a="1"/>
  <c r="AK264" i="12" s="1"/>
  <c r="BP357" i="12"/>
  <c r="J459" i="3"/>
  <c r="W459" i="3"/>
  <c r="X459" i="3"/>
  <c r="U135" i="3"/>
  <c r="U35" i="8" s="1"/>
  <c r="I138" i="3"/>
  <c r="J138" i="3"/>
  <c r="BP147" i="12"/>
  <c r="BP169" i="12"/>
  <c r="J140" i="3"/>
  <c r="W140" i="3"/>
  <c r="X140" i="3"/>
  <c r="X27" i="5"/>
  <c r="W27" i="5"/>
  <c r="R135" i="3"/>
  <c r="Q135" i="3"/>
  <c r="P35" i="8"/>
  <c r="Q35" i="8" s="1"/>
  <c r="O248" i="12"/>
  <c r="P248" i="12" s="1"/>
  <c r="Q248" i="12" s="1"/>
  <c r="R248" i="12" s="1"/>
  <c r="S248" i="12" s="1"/>
  <c r="T248" i="12" s="1"/>
  <c r="U248" i="12" s="1" a="1"/>
  <c r="U248" i="12" s="1"/>
  <c r="N218" i="3" s="1"/>
  <c r="N161" i="3" s="1"/>
  <c r="N134" i="3" s="1"/>
  <c r="Q380" i="3"/>
  <c r="R380" i="3"/>
  <c r="P379" i="3"/>
  <c r="P37" i="8" s="1"/>
  <c r="Q37" i="8" s="1"/>
  <c r="T84" i="5"/>
  <c r="H25" i="5"/>
  <c r="H84" i="5"/>
  <c r="AM380" i="12"/>
  <c r="AN380" i="12" s="1"/>
  <c r="AO380" i="12" s="1"/>
  <c r="AP380" i="12" s="1"/>
  <c r="AQ380" i="12" s="1"/>
  <c r="AR380" i="12" s="1"/>
  <c r="X380" i="12"/>
  <c r="Y380" i="12" s="1"/>
  <c r="Z380" i="12" s="1"/>
  <c r="AA380" i="12" s="1"/>
  <c r="AB380" i="12" s="1"/>
  <c r="AC380" i="12" s="1"/>
  <c r="H476" i="3"/>
  <c r="T476" i="3" s="1"/>
  <c r="O84" i="5"/>
  <c r="O25" i="5"/>
  <c r="U380" i="3"/>
  <c r="BB264" i="12"/>
  <c r="BC264" i="12" s="1"/>
  <c r="BD264" i="12" s="1"/>
  <c r="BE264" i="12" s="1"/>
  <c r="BF264" i="12" s="1"/>
  <c r="BG264" i="12" s="1"/>
  <c r="BH264" i="12" s="1"/>
  <c r="BI264" i="12" s="1"/>
  <c r="BJ264" i="12" s="1"/>
  <c r="BK264" i="12" s="1"/>
  <c r="BL264" i="12" s="1"/>
  <c r="BM264" i="12" s="1"/>
  <c r="BN264" i="12" s="1"/>
  <c r="H463" i="3"/>
  <c r="G22" i="5"/>
  <c r="X361" i="12" l="1"/>
  <c r="Y361" i="12" s="1"/>
  <c r="Z361" i="12" s="1"/>
  <c r="AA361" i="12" s="1"/>
  <c r="AB361" i="12" s="1"/>
  <c r="AC361" i="12" s="1"/>
  <c r="AD361" i="12" s="1"/>
  <c r="AE361" i="12" s="1"/>
  <c r="AF361" i="12" s="1"/>
  <c r="AG361" i="12" s="1"/>
  <c r="AH361" i="12" s="1"/>
  <c r="AI361" i="12" s="1"/>
  <c r="AJ361" i="12" s="1" a="1"/>
  <c r="AJ361" i="12" s="1"/>
  <c r="P463" i="3" s="1"/>
  <c r="V248" i="12" a="1"/>
  <c r="V248" i="12" s="1"/>
  <c r="H218" i="3" s="1"/>
  <c r="BR169" i="12"/>
  <c r="L140" i="3" s="1"/>
  <c r="K140" i="3"/>
  <c r="K138" i="3"/>
  <c r="BR147" i="12"/>
  <c r="L138" i="3" s="1"/>
  <c r="J135" i="3"/>
  <c r="J35" i="8" s="1"/>
  <c r="V138" i="3"/>
  <c r="I135" i="3"/>
  <c r="I35" i="8" s="1"/>
  <c r="R35" i="8"/>
  <c r="BR357" i="12"/>
  <c r="L459" i="3" s="1"/>
  <c r="K459" i="3"/>
  <c r="AD380" i="12"/>
  <c r="AE380" i="12" s="1"/>
  <c r="AF380" i="12" s="1"/>
  <c r="AG380" i="12" s="1"/>
  <c r="AH380" i="12" s="1"/>
  <c r="AI380" i="12" s="1"/>
  <c r="AK380" i="12" s="1" a="1"/>
  <c r="AK380" i="12" s="1"/>
  <c r="Q379" i="3"/>
  <c r="R379" i="3"/>
  <c r="P84" i="5"/>
  <c r="P25" i="5"/>
  <c r="AS380" i="12"/>
  <c r="AT380" i="12" s="1"/>
  <c r="AU380" i="12" s="1"/>
  <c r="AV380" i="12" s="1"/>
  <c r="AW380" i="12" s="1"/>
  <c r="AX380" i="12" s="1"/>
  <c r="AZ380" i="12" s="1"/>
  <c r="T463" i="3"/>
  <c r="T440" i="3" s="1"/>
  <c r="H440" i="3"/>
  <c r="AS361" i="12"/>
  <c r="AT361" i="12" s="1"/>
  <c r="AU361" i="12" s="1"/>
  <c r="AV361" i="12" s="1"/>
  <c r="AW361" i="12" s="1"/>
  <c r="AX361" i="12" s="1"/>
  <c r="AZ361" i="12" s="1"/>
  <c r="J380" i="3"/>
  <c r="J379" i="3" s="1"/>
  <c r="J37" i="8" s="1"/>
  <c r="BP264" i="12"/>
  <c r="U379" i="3"/>
  <c r="U37" i="8" s="1"/>
  <c r="I380" i="3"/>
  <c r="AM248" i="12"/>
  <c r="AN248" i="12" s="1"/>
  <c r="AO248" i="12" s="1"/>
  <c r="AP248" i="12" s="1"/>
  <c r="AQ248" i="12" s="1"/>
  <c r="AR248" i="12" s="1"/>
  <c r="X248" i="12"/>
  <c r="Y248" i="12" s="1"/>
  <c r="Z248" i="12" s="1"/>
  <c r="AA248" i="12" s="1"/>
  <c r="AB248" i="12" s="1"/>
  <c r="AC248" i="12" s="1"/>
  <c r="AY361" i="12" l="1" a="1"/>
  <c r="AY361" i="12" s="1"/>
  <c r="O463" i="3" s="1"/>
  <c r="AJ380" i="12" a="1"/>
  <c r="AJ380" i="12" s="1"/>
  <c r="P476" i="3" s="1"/>
  <c r="P440" i="3" s="1"/>
  <c r="AY380" i="12" a="1"/>
  <c r="AY380" i="12" s="1"/>
  <c r="O476" i="3" s="1"/>
  <c r="AK361" i="12" a="1"/>
  <c r="AK361" i="12" s="1"/>
  <c r="L135" i="3"/>
  <c r="L35" i="8" s="1"/>
  <c r="K135" i="3"/>
  <c r="K35" i="8" s="1"/>
  <c r="W138" i="3"/>
  <c r="V135" i="3"/>
  <c r="X138" i="3"/>
  <c r="H161" i="3"/>
  <c r="H134" i="3" s="1"/>
  <c r="T218" i="3"/>
  <c r="T161" i="3" s="1"/>
  <c r="T134" i="3" s="1"/>
  <c r="R463" i="3"/>
  <c r="Q463" i="3"/>
  <c r="R37" i="8"/>
  <c r="V380" i="3"/>
  <c r="I379" i="3"/>
  <c r="I37" i="8" s="1"/>
  <c r="Q25" i="5"/>
  <c r="R25" i="5"/>
  <c r="U84" i="5"/>
  <c r="U25" i="5"/>
  <c r="BB361" i="12"/>
  <c r="BC361" i="12" s="1"/>
  <c r="BD361" i="12" s="1"/>
  <c r="BE361" i="12" s="1"/>
  <c r="BF361" i="12" s="1"/>
  <c r="BG361" i="12" s="1"/>
  <c r="BH361" i="12" s="1"/>
  <c r="BI361" i="12" s="1"/>
  <c r="BJ361" i="12" s="1"/>
  <c r="BK361" i="12" s="1"/>
  <c r="BL361" i="12" s="1"/>
  <c r="BM361" i="12" s="1"/>
  <c r="BN361" i="12" s="1"/>
  <c r="U463" i="3"/>
  <c r="R84" i="5"/>
  <c r="Q84" i="5"/>
  <c r="AD248" i="12"/>
  <c r="AE248" i="12" s="1"/>
  <c r="AF248" i="12" s="1"/>
  <c r="AG248" i="12" s="1"/>
  <c r="AH248" i="12" s="1"/>
  <c r="AI248" i="12" s="1"/>
  <c r="AK248" i="12" s="1" a="1"/>
  <c r="AK248" i="12" s="1"/>
  <c r="BB380" i="12"/>
  <c r="BC380" i="12" s="1"/>
  <c r="BD380" i="12" s="1"/>
  <c r="BE380" i="12" s="1"/>
  <c r="BF380" i="12" s="1"/>
  <c r="BG380" i="12" s="1"/>
  <c r="BH380" i="12" s="1"/>
  <c r="BI380" i="12" s="1"/>
  <c r="BJ380" i="12" s="1"/>
  <c r="BK380" i="12" s="1"/>
  <c r="BL380" i="12" s="1"/>
  <c r="BM380" i="12" s="1"/>
  <c r="BN380" i="12" s="1"/>
  <c r="U476" i="3"/>
  <c r="AS248" i="12"/>
  <c r="AT248" i="12" s="1"/>
  <c r="AU248" i="12" s="1"/>
  <c r="AV248" i="12" s="1"/>
  <c r="AW248" i="12" s="1"/>
  <c r="AX248" i="12" s="1"/>
  <c r="AZ248" i="12" s="1"/>
  <c r="BR264" i="12"/>
  <c r="L380" i="3" s="1"/>
  <c r="L379" i="3" s="1"/>
  <c r="L37" i="8" s="1"/>
  <c r="K380" i="3"/>
  <c r="K379" i="3" s="1"/>
  <c r="K37" i="8" s="1"/>
  <c r="J84" i="5"/>
  <c r="R476" i="3" l="1"/>
  <c r="Q476" i="3"/>
  <c r="I476" i="3"/>
  <c r="V476" i="3" s="1"/>
  <c r="X476" i="3" s="1"/>
  <c r="O440" i="3"/>
  <c r="AY248" i="12" a="1"/>
  <c r="AY248" i="12" s="1"/>
  <c r="O218" i="3" s="1"/>
  <c r="O161" i="3" s="1"/>
  <c r="O134" i="3" s="1"/>
  <c r="O22" i="5" s="1"/>
  <c r="AJ248" i="12" a="1"/>
  <c r="AJ248" i="12" s="1"/>
  <c r="P218" i="3" s="1"/>
  <c r="Q218" i="3" s="1"/>
  <c r="J25" i="5"/>
  <c r="W135" i="3"/>
  <c r="X135" i="3"/>
  <c r="V35" i="8"/>
  <c r="W35" i="8" s="1"/>
  <c r="W380" i="3"/>
  <c r="X380" i="3"/>
  <c r="V379" i="3"/>
  <c r="V37" i="8" s="1"/>
  <c r="W37" i="8" s="1"/>
  <c r="U440" i="3"/>
  <c r="I463" i="3"/>
  <c r="BP361" i="12"/>
  <c r="J463" i="3"/>
  <c r="K25" i="5"/>
  <c r="K84" i="5"/>
  <c r="R440" i="3"/>
  <c r="L84" i="5"/>
  <c r="L25" i="5"/>
  <c r="U218" i="3"/>
  <c r="BB248" i="12"/>
  <c r="BC248" i="12" s="1"/>
  <c r="BD248" i="12" s="1"/>
  <c r="BE248" i="12" s="1"/>
  <c r="BF248" i="12" s="1"/>
  <c r="BG248" i="12" s="1"/>
  <c r="BH248" i="12" s="1"/>
  <c r="BI248" i="12" s="1"/>
  <c r="BJ248" i="12" s="1"/>
  <c r="BK248" i="12" s="1"/>
  <c r="BL248" i="12" s="1"/>
  <c r="BM248" i="12" s="1"/>
  <c r="BN248" i="12" s="1"/>
  <c r="BP380" i="12"/>
  <c r="J476" i="3"/>
  <c r="I84" i="5"/>
  <c r="I25" i="5"/>
  <c r="H22" i="5"/>
  <c r="P161" i="3" l="1"/>
  <c r="W476" i="3"/>
  <c r="R218" i="3"/>
  <c r="Q440" i="3"/>
  <c r="X35" i="8"/>
  <c r="J440" i="3"/>
  <c r="BR361" i="12"/>
  <c r="L463" i="3" s="1"/>
  <c r="K463" i="3"/>
  <c r="BP248" i="12"/>
  <c r="J218" i="3"/>
  <c r="J161" i="3" s="1"/>
  <c r="J134" i="3" s="1"/>
  <c r="U161" i="3"/>
  <c r="U134" i="3" s="1"/>
  <c r="I218" i="3"/>
  <c r="I440" i="3"/>
  <c r="V463" i="3"/>
  <c r="BR380" i="12"/>
  <c r="L476" i="3" s="1"/>
  <c r="K476" i="3"/>
  <c r="V25" i="5"/>
  <c r="X379" i="3"/>
  <c r="W379" i="3"/>
  <c r="V84" i="5"/>
  <c r="R161" i="3"/>
  <c r="Q161" i="3"/>
  <c r="P134" i="3"/>
  <c r="X37" i="8" l="1"/>
  <c r="P22" i="5"/>
  <c r="R134" i="3"/>
  <c r="Q134" i="3"/>
  <c r="W25" i="5"/>
  <c r="X25" i="5"/>
  <c r="K218" i="3"/>
  <c r="K161" i="3" s="1"/>
  <c r="K134" i="3" s="1"/>
  <c r="BR248" i="12"/>
  <c r="L218" i="3" s="1"/>
  <c r="L161" i="3" s="1"/>
  <c r="L134" i="3" s="1"/>
  <c r="K440" i="3"/>
  <c r="L440" i="3"/>
  <c r="X463" i="3"/>
  <c r="W463" i="3"/>
  <c r="V440" i="3"/>
  <c r="I161" i="3"/>
  <c r="I134" i="3" s="1"/>
  <c r="V218" i="3"/>
  <c r="X84" i="5"/>
  <c r="W84" i="5"/>
  <c r="U22" i="5"/>
  <c r="K22" i="5" l="1"/>
  <c r="W440" i="3"/>
  <c r="X440" i="3"/>
  <c r="W218" i="3"/>
  <c r="X218" i="3"/>
  <c r="V161" i="3"/>
  <c r="I22" i="5"/>
  <c r="Q22" i="5"/>
  <c r="R22" i="5"/>
  <c r="J22" i="5"/>
  <c r="L22" i="5"/>
  <c r="V134" i="3" l="1"/>
  <c r="X161" i="3"/>
  <c r="W161" i="3"/>
  <c r="V22" i="5" l="1"/>
  <c r="X134" i="3"/>
  <c r="W134" i="3"/>
  <c r="X22" i="5" l="1"/>
  <c r="W22" i="5"/>
  <c r="Q34" i="5" l="1"/>
  <c r="R34" i="5"/>
  <c r="Q38" i="5" l="1"/>
  <c r="R38" i="5"/>
  <c r="X34" i="5" l="1"/>
  <c r="W34" i="5"/>
  <c r="W38" i="5" l="1"/>
  <c r="X38" i="5"/>
  <c r="D307" i="11" l="1"/>
  <c r="D368" i="1" s="1"/>
  <c r="D367" i="1" s="1"/>
  <c r="D316" i="11" l="1"/>
  <c r="D404" i="1" s="1"/>
  <c r="D403" i="1" s="1"/>
  <c r="D366" i="1" s="1"/>
  <c r="D55" i="15" l="1"/>
  <c r="D56" i="5"/>
  <c r="D11" i="8"/>
  <c r="D27" i="8" s="1"/>
  <c r="D418" i="1"/>
  <c r="E419" i="1" s="1"/>
  <c r="D631" i="1"/>
  <c r="D323" i="12"/>
  <c r="D426" i="3" l="1"/>
  <c r="D395" i="3" s="1"/>
  <c r="D354" i="3" s="1"/>
  <c r="E323" i="12"/>
  <c r="D47" i="8"/>
  <c r="D17" i="8"/>
  <c r="D669" i="1"/>
  <c r="D158" i="12"/>
  <c r="E671" i="1" l="1"/>
  <c r="D13" i="8"/>
  <c r="D15" i="8" s="1"/>
  <c r="D670" i="1"/>
  <c r="D736" i="1"/>
  <c r="E158" i="12"/>
  <c r="D248" i="3"/>
  <c r="D238" i="3" s="1"/>
  <c r="D31" i="8"/>
  <c r="D19" i="8"/>
  <c r="F323" i="12"/>
  <c r="E426" i="3"/>
  <c r="E395" i="3" s="1"/>
  <c r="E354" i="3" l="1"/>
  <c r="E26" i="5"/>
  <c r="G323" i="12"/>
  <c r="F426" i="3"/>
  <c r="F395" i="3" s="1"/>
  <c r="D108" i="3"/>
  <c r="E47" i="5"/>
  <c r="D90" i="5"/>
  <c r="F158" i="12"/>
  <c r="E248" i="3"/>
  <c r="E238" i="3" s="1"/>
  <c r="F248" i="3" l="1"/>
  <c r="F238" i="3" s="1"/>
  <c r="G158" i="12"/>
  <c r="F354" i="3"/>
  <c r="F26" i="5"/>
  <c r="G426" i="3"/>
  <c r="G395" i="3" s="1"/>
  <c r="I323" i="12"/>
  <c r="J323" i="12" s="1"/>
  <c r="K323" i="12" s="1"/>
  <c r="L323" i="12" s="1"/>
  <c r="M323" i="12" s="1"/>
  <c r="N323" i="12" s="1"/>
  <c r="O323" i="12" s="1"/>
  <c r="P323" i="12" s="1"/>
  <c r="Q323" i="12" s="1"/>
  <c r="R323" i="12" s="1"/>
  <c r="S323" i="12" s="1"/>
  <c r="T323" i="12" s="1"/>
  <c r="E90" i="5"/>
  <c r="E108" i="3"/>
  <c r="F47" i="5"/>
  <c r="D82" i="5"/>
  <c r="D5" i="3"/>
  <c r="D21" i="8" l="1"/>
  <c r="D69" i="8"/>
  <c r="E82" i="5"/>
  <c r="E5" i="3"/>
  <c r="U323" i="12" a="1"/>
  <c r="U323" i="12" s="1"/>
  <c r="N426" i="3" s="1"/>
  <c r="N395" i="3" s="1"/>
  <c r="N354" i="3" s="1"/>
  <c r="V323" i="12" a="1"/>
  <c r="V323" i="12" s="1"/>
  <c r="G354" i="3"/>
  <c r="G26" i="5"/>
  <c r="G248" i="3"/>
  <c r="G238" i="3" s="1"/>
  <c r="I158" i="12"/>
  <c r="J158" i="12" s="1"/>
  <c r="K158" i="12" s="1"/>
  <c r="L158" i="12" s="1"/>
  <c r="M158" i="12" s="1"/>
  <c r="N158" i="12" s="1"/>
  <c r="O158" i="12" s="1"/>
  <c r="P158" i="12" s="1"/>
  <c r="Q158" i="12" s="1"/>
  <c r="R158" i="12" s="1"/>
  <c r="S158" i="12" s="1"/>
  <c r="T158" i="12" s="1"/>
  <c r="F90" i="5"/>
  <c r="G47" i="5"/>
  <c r="F108" i="3"/>
  <c r="G90" i="5" l="1"/>
  <c r="H47" i="5"/>
  <c r="G108" i="3"/>
  <c r="AM323" i="12"/>
  <c r="AN323" i="12" s="1"/>
  <c r="AO323" i="12" s="1"/>
  <c r="AP323" i="12" s="1"/>
  <c r="AQ323" i="12" s="1"/>
  <c r="AR323" i="12" s="1"/>
  <c r="AS323" i="12" s="1"/>
  <c r="AT323" i="12" s="1"/>
  <c r="AU323" i="12" s="1"/>
  <c r="AV323" i="12" s="1"/>
  <c r="AW323" i="12" s="1"/>
  <c r="AX323" i="12" s="1"/>
  <c r="H426" i="3"/>
  <c r="X323" i="12"/>
  <c r="Y323" i="12" s="1"/>
  <c r="Z323" i="12" s="1"/>
  <c r="AA323" i="12" s="1"/>
  <c r="AB323" i="12" s="1"/>
  <c r="AC323" i="12" s="1"/>
  <c r="AD323" i="12" s="1"/>
  <c r="AE323" i="12" s="1"/>
  <c r="AF323" i="12" s="1"/>
  <c r="AG323" i="12" s="1"/>
  <c r="AH323" i="12" s="1"/>
  <c r="AI323" i="12" s="1"/>
  <c r="E21" i="8"/>
  <c r="E69" i="8"/>
  <c r="T47" i="5"/>
  <c r="N47" i="5"/>
  <c r="F82" i="5"/>
  <c r="F5" i="3"/>
  <c r="V158" i="12" a="1"/>
  <c r="V158" i="12" s="1"/>
  <c r="U158" i="12" a="1"/>
  <c r="U158" i="12" s="1"/>
  <c r="N248" i="3" s="1"/>
  <c r="N238" i="3" s="1"/>
  <c r="N90" i="5" l="1"/>
  <c r="N108" i="3"/>
  <c r="AK323" i="12" a="1"/>
  <c r="AK323" i="12" s="1"/>
  <c r="AJ323" i="12" a="1"/>
  <c r="AJ323" i="12" s="1"/>
  <c r="P426" i="3" s="1"/>
  <c r="F69" i="8"/>
  <c r="F21" i="8"/>
  <c r="H248" i="3"/>
  <c r="AM158" i="12"/>
  <c r="AN158" i="12" s="1"/>
  <c r="AO158" i="12" s="1"/>
  <c r="AP158" i="12" s="1"/>
  <c r="AQ158" i="12" s="1"/>
  <c r="AR158" i="12" s="1"/>
  <c r="AS158" i="12" s="1"/>
  <c r="AT158" i="12" s="1"/>
  <c r="AU158" i="12" s="1"/>
  <c r="AV158" i="12" s="1"/>
  <c r="AW158" i="12" s="1"/>
  <c r="AX158" i="12" s="1"/>
  <c r="X158" i="12"/>
  <c r="Y158" i="12" s="1"/>
  <c r="Z158" i="12" s="1"/>
  <c r="AA158" i="12" s="1"/>
  <c r="AB158" i="12" s="1"/>
  <c r="AC158" i="12" s="1"/>
  <c r="AD158" i="12" s="1"/>
  <c r="AE158" i="12" s="1"/>
  <c r="AF158" i="12" s="1"/>
  <c r="AG158" i="12" s="1"/>
  <c r="AH158" i="12" s="1"/>
  <c r="AI158" i="12" s="1"/>
  <c r="T426" i="3"/>
  <c r="T395" i="3" s="1"/>
  <c r="T354" i="3" s="1"/>
  <c r="H395" i="3"/>
  <c r="U47" i="5"/>
  <c r="V47" i="5"/>
  <c r="O47" i="5"/>
  <c r="P47" i="5"/>
  <c r="AZ323" i="12"/>
  <c r="AY323" i="12" a="1"/>
  <c r="AY323" i="12" s="1"/>
  <c r="O426" i="3" s="1"/>
  <c r="O395" i="3" s="1"/>
  <c r="G82" i="5"/>
  <c r="G5" i="3"/>
  <c r="AZ158" i="12" l="1"/>
  <c r="AY158" i="12" a="1"/>
  <c r="AY158" i="12" s="1"/>
  <c r="O248" i="3" s="1"/>
  <c r="O238" i="3" s="1"/>
  <c r="G69" i="8"/>
  <c r="G21" i="8"/>
  <c r="H354" i="3"/>
  <c r="H26" i="5"/>
  <c r="O26" i="5"/>
  <c r="O354" i="3"/>
  <c r="Q426" i="3"/>
  <c r="R426" i="3"/>
  <c r="P395" i="3"/>
  <c r="T248" i="3"/>
  <c r="T238" i="3" s="1"/>
  <c r="H238" i="3"/>
  <c r="N5" i="3"/>
  <c r="N82" i="5"/>
  <c r="AJ158" i="12" a="1"/>
  <c r="AJ158" i="12" s="1"/>
  <c r="P248" i="3" s="1"/>
  <c r="AK158" i="12" a="1"/>
  <c r="AK158" i="12" s="1"/>
  <c r="BB323" i="12"/>
  <c r="BC323" i="12" s="1"/>
  <c r="BD323" i="12" s="1"/>
  <c r="BE323" i="12" s="1"/>
  <c r="BF323" i="12" s="1"/>
  <c r="BG323" i="12" s="1"/>
  <c r="BH323" i="12" s="1"/>
  <c r="BI323" i="12" s="1"/>
  <c r="BJ323" i="12" s="1"/>
  <c r="BK323" i="12" s="1"/>
  <c r="BL323" i="12" s="1"/>
  <c r="BM323" i="12" s="1"/>
  <c r="BN323" i="12" s="1"/>
  <c r="U426" i="3"/>
  <c r="R47" i="5"/>
  <c r="Q47" i="5"/>
  <c r="X47" i="5"/>
  <c r="W47" i="5"/>
  <c r="P26" i="5" l="1"/>
  <c r="R395" i="3"/>
  <c r="Q395" i="3"/>
  <c r="P354" i="3"/>
  <c r="I426" i="3"/>
  <c r="U395" i="3"/>
  <c r="J426" i="3"/>
  <c r="J395" i="3" s="1"/>
  <c r="BP323" i="12"/>
  <c r="H108" i="3"/>
  <c r="H90" i="5"/>
  <c r="I47" i="5"/>
  <c r="O90" i="5"/>
  <c r="O108" i="3"/>
  <c r="R248" i="3"/>
  <c r="P238" i="3"/>
  <c r="Q248" i="3"/>
  <c r="N21" i="8"/>
  <c r="N69" i="8"/>
  <c r="T90" i="5"/>
  <c r="T108" i="3"/>
  <c r="BB158" i="12"/>
  <c r="BC158" i="12" s="1"/>
  <c r="BD158" i="12" s="1"/>
  <c r="BE158" i="12" s="1"/>
  <c r="BF158" i="12" s="1"/>
  <c r="BG158" i="12" s="1"/>
  <c r="BH158" i="12" s="1"/>
  <c r="BI158" i="12" s="1"/>
  <c r="BJ158" i="12" s="1"/>
  <c r="BK158" i="12" s="1"/>
  <c r="BL158" i="12" s="1"/>
  <c r="BM158" i="12" s="1"/>
  <c r="BN158" i="12" s="1"/>
  <c r="U248" i="3"/>
  <c r="G59" i="11"/>
  <c r="G742" i="1" s="1"/>
  <c r="G56" i="11"/>
  <c r="G739" i="1" s="1"/>
  <c r="G376" i="11"/>
  <c r="G755" i="1" s="1"/>
  <c r="F376" i="11"/>
  <c r="F755" i="1" s="1"/>
  <c r="F59" i="11"/>
  <c r="F742" i="1" s="1"/>
  <c r="F56" i="11"/>
  <c r="F739" i="1" s="1"/>
  <c r="F738" i="1" s="1"/>
  <c r="E59" i="11"/>
  <c r="E742" i="1" s="1"/>
  <c r="E56" i="11"/>
  <c r="E739" i="1" s="1"/>
  <c r="E376" i="11"/>
  <c r="E755" i="1" s="1"/>
  <c r="D376" i="11"/>
  <c r="D755" i="1" s="1"/>
  <c r="D59" i="11"/>
  <c r="D742" i="1" s="1"/>
  <c r="D56" i="11"/>
  <c r="D739" i="1" s="1"/>
  <c r="H82" i="5" l="1"/>
  <c r="H5" i="3"/>
  <c r="G738" i="1"/>
  <c r="D738" i="1"/>
  <c r="K376" i="11"/>
  <c r="Q376" i="11"/>
  <c r="O376" i="11"/>
  <c r="L376" i="11"/>
  <c r="N376" i="11"/>
  <c r="I376" i="11"/>
  <c r="T376" i="11"/>
  <c r="R376" i="11"/>
  <c r="P376" i="11"/>
  <c r="M376" i="11"/>
  <c r="S376" i="11"/>
  <c r="J376" i="11"/>
  <c r="P108" i="3"/>
  <c r="R238" i="3"/>
  <c r="P90" i="5"/>
  <c r="Q238" i="3"/>
  <c r="L56" i="11"/>
  <c r="S56" i="11"/>
  <c r="O56" i="11"/>
  <c r="Q56" i="11"/>
  <c r="T56" i="11"/>
  <c r="R56" i="11"/>
  <c r="P56" i="11"/>
  <c r="M56" i="11"/>
  <c r="K56" i="11"/>
  <c r="J56" i="11"/>
  <c r="I56" i="11"/>
  <c r="N56" i="11"/>
  <c r="K426" i="3"/>
  <c r="K395" i="3" s="1"/>
  <c r="BR323" i="12"/>
  <c r="L426" i="3" s="1"/>
  <c r="L395" i="3" s="1"/>
  <c r="K59" i="11"/>
  <c r="L59" i="11"/>
  <c r="S59" i="11"/>
  <c r="T59" i="11"/>
  <c r="O59" i="11"/>
  <c r="R59" i="11"/>
  <c r="J59" i="11"/>
  <c r="I59" i="11"/>
  <c r="M59" i="11"/>
  <c r="Q59" i="11"/>
  <c r="P59" i="11"/>
  <c r="N59" i="11"/>
  <c r="O82" i="5"/>
  <c r="O5" i="3"/>
  <c r="J354" i="3"/>
  <c r="U26" i="5"/>
  <c r="U354" i="3"/>
  <c r="V426" i="3"/>
  <c r="I395" i="3"/>
  <c r="F757" i="1"/>
  <c r="F769" i="1" s="1"/>
  <c r="F60" i="5"/>
  <c r="I248" i="3"/>
  <c r="U238" i="3"/>
  <c r="R354" i="3"/>
  <c r="Q354" i="3"/>
  <c r="P49" i="8"/>
  <c r="E738" i="1"/>
  <c r="BP158" i="12"/>
  <c r="J248" i="3"/>
  <c r="J238" i="3" s="1"/>
  <c r="T5" i="3"/>
  <c r="T82" i="5"/>
  <c r="Q26" i="5"/>
  <c r="R26" i="5"/>
  <c r="D123" i="12"/>
  <c r="O69" i="8" l="1"/>
  <c r="O21" i="8"/>
  <c r="AP59" i="11"/>
  <c r="V742" i="31"/>
  <c r="Z742" i="31" s="1"/>
  <c r="AU56" i="11"/>
  <c r="AZ739" i="31"/>
  <c r="BF755" i="31"/>
  <c r="BJ755" i="31" s="1"/>
  <c r="AV376" i="11"/>
  <c r="P742" i="31"/>
  <c r="T742" i="31" s="1"/>
  <c r="AO59" i="11"/>
  <c r="AS56" i="11"/>
  <c r="AN739" i="31"/>
  <c r="AX376" i="11"/>
  <c r="BR755" i="31"/>
  <c r="AR59" i="11"/>
  <c r="AH742" i="31"/>
  <c r="AL742" i="31" s="1"/>
  <c r="L26" i="5"/>
  <c r="L354" i="3"/>
  <c r="AW56" i="11"/>
  <c r="BL739" i="31"/>
  <c r="U376" i="11"/>
  <c r="N755" i="1" s="1"/>
  <c r="V376" i="11"/>
  <c r="H755" i="1" s="1"/>
  <c r="T755" i="1" s="1"/>
  <c r="D755" i="31"/>
  <c r="H755" i="31" s="1"/>
  <c r="AM376" i="11"/>
  <c r="AT742" i="31"/>
  <c r="AX742" i="31" s="1"/>
  <c r="AT59" i="11"/>
  <c r="K26" i="5"/>
  <c r="K354" i="3"/>
  <c r="AP56" i="11"/>
  <c r="V739" i="31"/>
  <c r="AR376" i="11"/>
  <c r="AH755" i="31"/>
  <c r="AL755" i="31" s="1"/>
  <c r="E123" i="12"/>
  <c r="D328" i="3"/>
  <c r="D326" i="3" s="1"/>
  <c r="D317" i="3" s="1"/>
  <c r="D86" i="5" s="1"/>
  <c r="D88" i="5" s="1"/>
  <c r="AU59" i="11"/>
  <c r="AZ742" i="31"/>
  <c r="BD742" i="31" s="1"/>
  <c r="AH739" i="31"/>
  <c r="AR56" i="11"/>
  <c r="V755" i="31"/>
  <c r="Z755" i="31" s="1"/>
  <c r="AP376" i="11"/>
  <c r="AQ59" i="11"/>
  <c r="AB742" i="31"/>
  <c r="AF742" i="31" s="1"/>
  <c r="V56" i="11"/>
  <c r="H739" i="1" s="1"/>
  <c r="AM56" i="11"/>
  <c r="U56" i="11"/>
  <c r="N739" i="1" s="1"/>
  <c r="D739" i="31"/>
  <c r="R90" i="5"/>
  <c r="Q90" i="5"/>
  <c r="AS376" i="11"/>
  <c r="AN755" i="31"/>
  <c r="AR755" i="31" s="1"/>
  <c r="U90" i="5"/>
  <c r="U108" i="3"/>
  <c r="V59" i="11"/>
  <c r="H742" i="1" s="1"/>
  <c r="T742" i="1" s="1"/>
  <c r="AM59" i="11"/>
  <c r="U59" i="11"/>
  <c r="N742" i="1" s="1"/>
  <c r="D742" i="31"/>
  <c r="H742" i="31" s="1"/>
  <c r="J739" i="31"/>
  <c r="AN56" i="11"/>
  <c r="AZ755" i="31"/>
  <c r="BD755" i="31" s="1"/>
  <c r="AU376" i="11"/>
  <c r="T21" i="8"/>
  <c r="T69" i="8"/>
  <c r="AN59" i="11"/>
  <c r="J742" i="31"/>
  <c r="N742" i="31" s="1"/>
  <c r="AO56" i="11"/>
  <c r="P739" i="31"/>
  <c r="R108" i="3"/>
  <c r="Q108" i="3"/>
  <c r="P82" i="5"/>
  <c r="P5" i="3"/>
  <c r="P755" i="31"/>
  <c r="T755" i="31" s="1"/>
  <c r="AO376" i="11"/>
  <c r="I238" i="3"/>
  <c r="V248" i="3"/>
  <c r="I26" i="5"/>
  <c r="I354" i="3"/>
  <c r="AV59" i="11"/>
  <c r="BF742" i="31"/>
  <c r="BJ742" i="31" s="1"/>
  <c r="AQ56" i="11"/>
  <c r="AB739" i="31"/>
  <c r="AN376" i="11"/>
  <c r="J755" i="31"/>
  <c r="N755" i="31" s="1"/>
  <c r="D60" i="5"/>
  <c r="D757" i="1"/>
  <c r="D769" i="1" s="1"/>
  <c r="K248" i="3"/>
  <c r="K238" i="3" s="1"/>
  <c r="BR158" i="12"/>
  <c r="L248" i="3" s="1"/>
  <c r="L238" i="3" s="1"/>
  <c r="AN742" i="31"/>
  <c r="AR742" i="31" s="1"/>
  <c r="AS59" i="11"/>
  <c r="AT739" i="31"/>
  <c r="AT56" i="11"/>
  <c r="BL755" i="31"/>
  <c r="BP755" i="31" s="1"/>
  <c r="AW376" i="11"/>
  <c r="G60" i="5"/>
  <c r="G757" i="1"/>
  <c r="G769" i="1" s="1"/>
  <c r="F5" i="5"/>
  <c r="F315" i="3"/>
  <c r="F270" i="3" s="1"/>
  <c r="F59" i="8" s="1"/>
  <c r="BR742" i="31"/>
  <c r="AX59" i="11"/>
  <c r="BF739" i="31"/>
  <c r="AV56" i="11"/>
  <c r="AB755" i="31"/>
  <c r="AF755" i="31" s="1"/>
  <c r="AQ376" i="11"/>
  <c r="H21" i="8"/>
  <c r="H69" i="8"/>
  <c r="K47" i="5"/>
  <c r="J90" i="5"/>
  <c r="J108" i="3"/>
  <c r="W426" i="3"/>
  <c r="X426" i="3"/>
  <c r="V395" i="3"/>
  <c r="E757" i="1"/>
  <c r="E769" i="1" s="1"/>
  <c r="E60" i="5"/>
  <c r="J26" i="5"/>
  <c r="BL742" i="31"/>
  <c r="BP742" i="31" s="1"/>
  <c r="AW59" i="11"/>
  <c r="BR739" i="31"/>
  <c r="AX56" i="11"/>
  <c r="AT376" i="11"/>
  <c r="AT755" i="31"/>
  <c r="AX755" i="31" s="1"/>
  <c r="Q755" i="31" l="1"/>
  <c r="S755" i="31" s="1"/>
  <c r="BD376" i="11"/>
  <c r="BA755" i="31"/>
  <c r="BC755" i="31" s="1"/>
  <c r="BJ376" i="11"/>
  <c r="BB376" i="11"/>
  <c r="AY376" i="11"/>
  <c r="O755" i="1" s="1"/>
  <c r="AZ376" i="11"/>
  <c r="U755" i="1" s="1"/>
  <c r="E755" i="31"/>
  <c r="G755" i="31" s="1"/>
  <c r="AR739" i="31"/>
  <c r="AN738" i="31"/>
  <c r="K755" i="31"/>
  <c r="M755" i="31" s="1"/>
  <c r="BC376" i="11"/>
  <c r="BL376" i="11"/>
  <c r="BM755" i="31"/>
  <c r="BO755" i="31" s="1"/>
  <c r="AF739" i="31"/>
  <c r="AB738" i="31"/>
  <c r="BJ59" i="11"/>
  <c r="BA742" i="31"/>
  <c r="BC742" i="31" s="1"/>
  <c r="AO739" i="31"/>
  <c r="BH56" i="11"/>
  <c r="BF376" i="11"/>
  <c r="AC755" i="31"/>
  <c r="AE755" i="31" s="1"/>
  <c r="AC739" i="31"/>
  <c r="BF56" i="11"/>
  <c r="P69" i="8"/>
  <c r="Q69" i="8" s="1"/>
  <c r="P21" i="8"/>
  <c r="Q21" i="8" s="1"/>
  <c r="R5" i="3"/>
  <c r="Q5" i="3"/>
  <c r="K739" i="31"/>
  <c r="BC56" i="11"/>
  <c r="H739" i="31"/>
  <c r="D738" i="31"/>
  <c r="D92" i="5"/>
  <c r="D65" i="8"/>
  <c r="Q742" i="31"/>
  <c r="S742" i="31" s="1"/>
  <c r="BD59" i="11"/>
  <c r="F123" i="12"/>
  <c r="E328" i="3"/>
  <c r="E326" i="3" s="1"/>
  <c r="P755" i="32"/>
  <c r="T755" i="32" s="1"/>
  <c r="J755" i="32"/>
  <c r="N755" i="32" s="1"/>
  <c r="V755" i="32"/>
  <c r="Z755" i="32" s="1"/>
  <c r="AB755" i="32"/>
  <c r="R755" i="1"/>
  <c r="D755" i="32"/>
  <c r="H755" i="32" s="1"/>
  <c r="AX739" i="31"/>
  <c r="AT738" i="31"/>
  <c r="AZ56" i="11"/>
  <c r="U739" i="1" s="1"/>
  <c r="E739" i="31"/>
  <c r="AY56" i="11"/>
  <c r="O739" i="1" s="1"/>
  <c r="BB56" i="11"/>
  <c r="BL738" i="31"/>
  <c r="BP739" i="31"/>
  <c r="BK376" i="11"/>
  <c r="BG755" i="31"/>
  <c r="BI755" i="31" s="1"/>
  <c r="D742" i="32"/>
  <c r="H742" i="32" s="1"/>
  <c r="J742" i="32"/>
  <c r="N742" i="32" s="1"/>
  <c r="R742" i="1"/>
  <c r="V742" i="32"/>
  <c r="Z742" i="32" s="1"/>
  <c r="AB742" i="32"/>
  <c r="P742" i="32"/>
  <c r="T742" i="32" s="1"/>
  <c r="H738" i="1"/>
  <c r="T739" i="1"/>
  <c r="T738" i="1" s="1"/>
  <c r="BG376" i="11"/>
  <c r="AI755" i="31"/>
  <c r="AK755" i="31" s="1"/>
  <c r="BM739" i="31"/>
  <c r="BL56" i="11"/>
  <c r="J738" i="31"/>
  <c r="N739" i="31"/>
  <c r="BF738" i="31"/>
  <c r="BJ739" i="31"/>
  <c r="BM59" i="11"/>
  <c r="BS742" i="31"/>
  <c r="T739" i="31"/>
  <c r="P738" i="31"/>
  <c r="E742" i="31"/>
  <c r="G742" i="31" s="1"/>
  <c r="BB59" i="11"/>
  <c r="AY59" i="11"/>
  <c r="O742" i="1" s="1"/>
  <c r="AZ59" i="11"/>
  <c r="U742" i="1" s="1"/>
  <c r="I742" i="1" s="1"/>
  <c r="V742" i="1" s="1"/>
  <c r="V738" i="31"/>
  <c r="Z739" i="31"/>
  <c r="BD739" i="31"/>
  <c r="AZ738" i="31"/>
  <c r="BG742" i="31"/>
  <c r="BI742" i="31" s="1"/>
  <c r="BK59" i="11"/>
  <c r="AU755" i="31"/>
  <c r="AW755" i="31" s="1"/>
  <c r="BI376" i="11"/>
  <c r="L90" i="5"/>
  <c r="L108" i="3"/>
  <c r="BD56" i="11"/>
  <c r="Q739" i="31"/>
  <c r="BF59" i="11"/>
  <c r="AC742" i="31"/>
  <c r="AE742" i="31" s="1"/>
  <c r="W739" i="31"/>
  <c r="BE56" i="11"/>
  <c r="BA739" i="31"/>
  <c r="BJ56" i="11"/>
  <c r="R82" i="5"/>
  <c r="Q82" i="5"/>
  <c r="BG739" i="31"/>
  <c r="BK56" i="11"/>
  <c r="AO742" i="31"/>
  <c r="AQ742" i="31" s="1"/>
  <c r="BH59" i="11"/>
  <c r="W755" i="31"/>
  <c r="Y755" i="31" s="1"/>
  <c r="BE376" i="11"/>
  <c r="AU739" i="31"/>
  <c r="BI56" i="11"/>
  <c r="K90" i="5"/>
  <c r="L47" i="5"/>
  <c r="K108" i="3"/>
  <c r="J82" i="5"/>
  <c r="J5" i="3"/>
  <c r="D5" i="5"/>
  <c r="D29" i="5" s="1"/>
  <c r="D315" i="3"/>
  <c r="D270" i="3" s="1"/>
  <c r="D59" i="8" s="1"/>
  <c r="BC59" i="11"/>
  <c r="K742" i="31"/>
  <c r="M742" i="31" s="1"/>
  <c r="BG59" i="11"/>
  <c r="AI742" i="31"/>
  <c r="AK742" i="31" s="1"/>
  <c r="W742" i="31"/>
  <c r="Y742" i="31" s="1"/>
  <c r="BE59" i="11"/>
  <c r="E315" i="3"/>
  <c r="E270" i="3" s="1"/>
  <c r="E59" i="8" s="1"/>
  <c r="E5" i="5"/>
  <c r="U82" i="5"/>
  <c r="U5" i="3"/>
  <c r="F49" i="8"/>
  <c r="BM742" i="31"/>
  <c r="BO742" i="31" s="1"/>
  <c r="BL59" i="11"/>
  <c r="V238" i="3"/>
  <c r="X248" i="3"/>
  <c r="W248" i="3"/>
  <c r="AI739" i="31"/>
  <c r="BG56" i="11"/>
  <c r="BI59" i="11"/>
  <c r="AU742" i="31"/>
  <c r="AW742" i="31" s="1"/>
  <c r="BX755" i="31"/>
  <c r="CB755" i="31" s="1"/>
  <c r="BV755" i="31"/>
  <c r="AB739" i="32"/>
  <c r="N738" i="1"/>
  <c r="D739" i="32"/>
  <c r="R739" i="1"/>
  <c r="J739" i="32"/>
  <c r="P739" i="32"/>
  <c r="V739" i="32"/>
  <c r="X395" i="3"/>
  <c r="V354" i="3"/>
  <c r="W395" i="3"/>
  <c r="V26" i="5"/>
  <c r="BX742" i="31"/>
  <c r="CB742" i="31" s="1"/>
  <c r="BV742" i="31"/>
  <c r="BM56" i="11"/>
  <c r="BS739" i="31"/>
  <c r="BR738" i="31"/>
  <c r="BV739" i="31"/>
  <c r="BX739" i="31"/>
  <c r="CB739" i="31" s="1"/>
  <c r="G5" i="5"/>
  <c r="G315" i="3"/>
  <c r="G270" i="3" s="1"/>
  <c r="J47" i="5"/>
  <c r="I90" i="5"/>
  <c r="I108" i="3"/>
  <c r="AO755" i="31"/>
  <c r="AQ755" i="31" s="1"/>
  <c r="BH376" i="11"/>
  <c r="AL739" i="31"/>
  <c r="AH738" i="31"/>
  <c r="BM376" i="11"/>
  <c r="BS755" i="31"/>
  <c r="I755" i="1" l="1"/>
  <c r="V755" i="1" s="1"/>
  <c r="G49" i="8"/>
  <c r="AZ757" i="31"/>
  <c r="BD738" i="31"/>
  <c r="H757" i="1"/>
  <c r="H769" i="1" s="1"/>
  <c r="H60" i="5"/>
  <c r="U69" i="8"/>
  <c r="U21" i="8"/>
  <c r="D268" i="3"/>
  <c r="D61" i="8"/>
  <c r="D49" i="8"/>
  <c r="W738" i="31"/>
  <c r="Y739" i="31"/>
  <c r="BY742" i="31"/>
  <c r="CA742" i="31" s="1"/>
  <c r="BU742" i="31"/>
  <c r="G739" i="31"/>
  <c r="E738" i="31"/>
  <c r="G12" i="34"/>
  <c r="D41" i="8"/>
  <c r="D45" i="5"/>
  <c r="D53" i="8"/>
  <c r="AH742" i="32"/>
  <c r="AL742" i="32" s="1"/>
  <c r="AF742" i="32"/>
  <c r="U738" i="1"/>
  <c r="I739" i="1"/>
  <c r="AE739" i="31"/>
  <c r="AC738" i="31"/>
  <c r="BU755" i="31"/>
  <c r="BY755" i="31"/>
  <c r="CA755" i="31" s="1"/>
  <c r="W354" i="3"/>
  <c r="X354" i="3"/>
  <c r="J69" i="8"/>
  <c r="J21" i="8"/>
  <c r="AT757" i="31"/>
  <c r="AX738" i="31"/>
  <c r="AN757" i="31"/>
  <c r="AR738" i="31"/>
  <c r="BR757" i="31"/>
  <c r="BX738" i="31"/>
  <c r="CB738" i="31" s="1"/>
  <c r="BV738" i="31"/>
  <c r="Z739" i="32"/>
  <c r="V738" i="32"/>
  <c r="AK739" i="31"/>
  <c r="AI738" i="31"/>
  <c r="S739" i="31"/>
  <c r="Q738" i="31"/>
  <c r="BF757" i="31"/>
  <c r="BJ738" i="31"/>
  <c r="AH757" i="31"/>
  <c r="AL738" i="31"/>
  <c r="P738" i="32"/>
  <c r="T739" i="32"/>
  <c r="E49" i="8"/>
  <c r="K5" i="3"/>
  <c r="K82" i="5"/>
  <c r="D757" i="31"/>
  <c r="H738" i="31"/>
  <c r="J738" i="32"/>
  <c r="N739" i="32"/>
  <c r="BG738" i="31"/>
  <c r="BI739" i="31"/>
  <c r="L82" i="5"/>
  <c r="L5" i="3"/>
  <c r="V757" i="31"/>
  <c r="Z738" i="31"/>
  <c r="J757" i="31"/>
  <c r="N738" i="31"/>
  <c r="AO738" i="31"/>
  <c r="AQ739" i="31"/>
  <c r="X755" i="1"/>
  <c r="W755" i="1"/>
  <c r="W742" i="1"/>
  <c r="X742" i="1"/>
  <c r="AF755" i="32"/>
  <c r="AH755" i="32"/>
  <c r="AL755" i="32" s="1"/>
  <c r="Q755" i="1"/>
  <c r="K755" i="32"/>
  <c r="M755" i="32" s="1"/>
  <c r="AC755" i="32"/>
  <c r="W755" i="32"/>
  <c r="Y755" i="32" s="1"/>
  <c r="E755" i="32"/>
  <c r="G755" i="32" s="1"/>
  <c r="Q755" i="32"/>
  <c r="S755" i="32" s="1"/>
  <c r="Q742" i="32"/>
  <c r="S742" i="32" s="1"/>
  <c r="E742" i="32"/>
  <c r="G742" i="32" s="1"/>
  <c r="Q742" i="1"/>
  <c r="W742" i="32"/>
  <c r="Y742" i="32" s="1"/>
  <c r="AC742" i="32"/>
  <c r="K742" i="32"/>
  <c r="M742" i="32" s="1"/>
  <c r="BO739" i="31"/>
  <c r="BM738" i="31"/>
  <c r="K738" i="31"/>
  <c r="M739" i="31"/>
  <c r="BN376" i="11"/>
  <c r="D738" i="32"/>
  <c r="H739" i="32"/>
  <c r="R738" i="1"/>
  <c r="N60" i="5"/>
  <c r="R60" i="5" s="1"/>
  <c r="C13" i="34"/>
  <c r="N757" i="1"/>
  <c r="AW739" i="31"/>
  <c r="AU738" i="31"/>
  <c r="BN59" i="11"/>
  <c r="AF738" i="31"/>
  <c r="AB757" i="31"/>
  <c r="BY739" i="31"/>
  <c r="CA739" i="31" s="1"/>
  <c r="BS738" i="31"/>
  <c r="BU739" i="31"/>
  <c r="AB738" i="32"/>
  <c r="AF739" i="32"/>
  <c r="AH739" i="32"/>
  <c r="AL739" i="32" s="1"/>
  <c r="BL757" i="31"/>
  <c r="BP738" i="31"/>
  <c r="V108" i="3"/>
  <c r="V90" i="5"/>
  <c r="W238" i="3"/>
  <c r="X238" i="3"/>
  <c r="I5" i="3"/>
  <c r="I82" i="5"/>
  <c r="G59" i="8"/>
  <c r="BA738" i="31"/>
  <c r="BC739" i="31"/>
  <c r="T738" i="31"/>
  <c r="P757" i="31"/>
  <c r="T60" i="5"/>
  <c r="T757" i="1"/>
  <c r="T769" i="1" s="1"/>
  <c r="BN56" i="11"/>
  <c r="E13" i="5"/>
  <c r="E29" i="5" s="1"/>
  <c r="E317" i="3"/>
  <c r="E86" i="5" s="1"/>
  <c r="E88" i="5" s="1"/>
  <c r="R21" i="8"/>
  <c r="X26" i="5"/>
  <c r="W26" i="5"/>
  <c r="O738" i="1"/>
  <c r="AC739" i="32"/>
  <c r="W739" i="32"/>
  <c r="Q739" i="32"/>
  <c r="K739" i="32"/>
  <c r="Q739" i="1"/>
  <c r="E739" i="32"/>
  <c r="F328" i="3"/>
  <c r="F326" i="3" s="1"/>
  <c r="G123" i="12"/>
  <c r="R69" i="8"/>
  <c r="E268" i="3" l="1"/>
  <c r="E61" i="8" s="1"/>
  <c r="BC738" i="31"/>
  <c r="BA757" i="31"/>
  <c r="E738" i="32"/>
  <c r="G739" i="32"/>
  <c r="H12" i="34"/>
  <c r="E45" i="5"/>
  <c r="E41" i="8"/>
  <c r="E53" i="8"/>
  <c r="K757" i="31"/>
  <c r="M738" i="31"/>
  <c r="AE755" i="32"/>
  <c r="AI755" i="32"/>
  <c r="AK755" i="32" s="1"/>
  <c r="J769" i="31"/>
  <c r="N769" i="31" s="1"/>
  <c r="N757" i="31"/>
  <c r="K69" i="8"/>
  <c r="K21" i="8"/>
  <c r="AI757" i="31"/>
  <c r="AK738" i="31"/>
  <c r="X90" i="5"/>
  <c r="W90" i="5"/>
  <c r="J742" i="1"/>
  <c r="BP59" i="11"/>
  <c r="BO738" i="31"/>
  <c r="BM757" i="31"/>
  <c r="AE739" i="32"/>
  <c r="AI739" i="32"/>
  <c r="AK739" i="32" s="1"/>
  <c r="AC738" i="32"/>
  <c r="D13" i="34"/>
  <c r="O60" i="5"/>
  <c r="Q60" i="5" s="1"/>
  <c r="O757" i="1"/>
  <c r="Q738" i="1"/>
  <c r="J739" i="1"/>
  <c r="BP56" i="11"/>
  <c r="M739" i="32"/>
  <c r="K738" i="32"/>
  <c r="T315" i="3"/>
  <c r="T270" i="3" s="1"/>
  <c r="T5" i="5"/>
  <c r="T29" i="5" s="1"/>
  <c r="X108" i="3"/>
  <c r="W108" i="3"/>
  <c r="V5" i="3"/>
  <c r="V82" i="5"/>
  <c r="AU757" i="31"/>
  <c r="AW738" i="31"/>
  <c r="Z757" i="31"/>
  <c r="V769" i="31"/>
  <c r="Z769" i="31" s="1"/>
  <c r="V757" i="32"/>
  <c r="Z738" i="32"/>
  <c r="D495" i="3"/>
  <c r="D63" i="8"/>
  <c r="L69" i="8"/>
  <c r="L21" i="8"/>
  <c r="E495" i="3"/>
  <c r="E63" i="8"/>
  <c r="D55" i="8"/>
  <c r="D43" i="8"/>
  <c r="D49" i="5"/>
  <c r="G16" i="34" s="1"/>
  <c r="D51" i="8"/>
  <c r="Y739" i="32"/>
  <c r="W738" i="32"/>
  <c r="P769" i="31"/>
  <c r="T769" i="31" s="1"/>
  <c r="T757" i="31"/>
  <c r="BL769" i="31"/>
  <c r="BP769" i="31" s="1"/>
  <c r="BP757" i="31"/>
  <c r="N769" i="1"/>
  <c r="R757" i="1"/>
  <c r="AI742" i="32"/>
  <c r="AK742" i="32" s="1"/>
  <c r="AE742" i="32"/>
  <c r="T738" i="32"/>
  <c r="P757" i="32"/>
  <c r="S739" i="32"/>
  <c r="Q738" i="32"/>
  <c r="BI738" i="31"/>
  <c r="BG757" i="31"/>
  <c r="BR769" i="31"/>
  <c r="BX757" i="31"/>
  <c r="BV757" i="31"/>
  <c r="G738" i="31"/>
  <c r="E757" i="31"/>
  <c r="AM113" i="12"/>
  <c r="AN113" i="12" s="1"/>
  <c r="AO113" i="12" s="1"/>
  <c r="AP113" i="12" s="1"/>
  <c r="AQ113" i="12" s="1"/>
  <c r="AR113" i="12" s="1"/>
  <c r="AS113" i="12" s="1"/>
  <c r="AT113" i="12" s="1"/>
  <c r="AU113" i="12" s="1"/>
  <c r="AV113" i="12" s="1"/>
  <c r="AW113" i="12" s="1"/>
  <c r="AX113" i="12" s="1"/>
  <c r="H315" i="3"/>
  <c r="H270" i="3" s="1"/>
  <c r="H59" i="8" s="1"/>
  <c r="H5" i="5"/>
  <c r="AB757" i="32"/>
  <c r="AF738" i="32"/>
  <c r="AH738" i="32"/>
  <c r="AL738" i="32" s="1"/>
  <c r="AH769" i="31"/>
  <c r="AL769" i="31" s="1"/>
  <c r="AL757" i="31"/>
  <c r="N738" i="32"/>
  <c r="J757" i="32"/>
  <c r="AR757" i="31"/>
  <c r="AN769" i="31"/>
  <c r="AR769" i="31" s="1"/>
  <c r="AC757" i="31"/>
  <c r="AE738" i="31"/>
  <c r="BD757" i="31"/>
  <c r="AZ769" i="31"/>
  <c r="BD769" i="31" s="1"/>
  <c r="BS757" i="31"/>
  <c r="BU738" i="31"/>
  <c r="BY738" i="31"/>
  <c r="CA738" i="31" s="1"/>
  <c r="D757" i="32"/>
  <c r="H738" i="32"/>
  <c r="BF769" i="31"/>
  <c r="BJ769" i="31" s="1"/>
  <c r="BJ757" i="31"/>
  <c r="AO757" i="31"/>
  <c r="AQ738" i="31"/>
  <c r="H757" i="31"/>
  <c r="D769" i="31"/>
  <c r="H769" i="31" s="1"/>
  <c r="S738" i="31"/>
  <c r="Q757" i="31"/>
  <c r="AX757" i="31"/>
  <c r="AT769" i="31"/>
  <c r="AX769" i="31" s="1"/>
  <c r="I738" i="1"/>
  <c r="V739" i="1"/>
  <c r="G328" i="3"/>
  <c r="G326" i="3" s="1"/>
  <c r="I123" i="12"/>
  <c r="J123" i="12" s="1"/>
  <c r="K123" i="12" s="1"/>
  <c r="L123" i="12" s="1"/>
  <c r="M123" i="12" s="1"/>
  <c r="N123" i="12" s="1"/>
  <c r="O123" i="12" s="1"/>
  <c r="P123" i="12" s="1"/>
  <c r="Q123" i="12" s="1"/>
  <c r="R123" i="12" s="1"/>
  <c r="S123" i="12" s="1"/>
  <c r="T123" i="12" s="1"/>
  <c r="I21" i="8"/>
  <c r="I69" i="8"/>
  <c r="BP376" i="11"/>
  <c r="J755" i="1"/>
  <c r="F317" i="3"/>
  <c r="F13" i="5"/>
  <c r="F29" i="5" s="1"/>
  <c r="E73" i="5"/>
  <c r="E75" i="5" s="1"/>
  <c r="E92" i="5"/>
  <c r="E63" i="5"/>
  <c r="E65" i="5" s="1"/>
  <c r="E65" i="8"/>
  <c r="AB769" i="31"/>
  <c r="AF769" i="31" s="1"/>
  <c r="AF757" i="31"/>
  <c r="U757" i="1"/>
  <c r="U769" i="1" s="1"/>
  <c r="U60" i="5"/>
  <c r="Y738" i="31"/>
  <c r="W757" i="31"/>
  <c r="F86" i="5" l="1"/>
  <c r="F88" i="5" s="1"/>
  <c r="F268" i="3"/>
  <c r="AH757" i="32"/>
  <c r="AF757" i="32"/>
  <c r="AB769" i="32"/>
  <c r="Q757" i="32"/>
  <c r="S738" i="32"/>
  <c r="W757" i="32"/>
  <c r="Y738" i="32"/>
  <c r="T49" i="8"/>
  <c r="BM769" i="31"/>
  <c r="BO769" i="31" s="1"/>
  <c r="BO757" i="31"/>
  <c r="Z757" i="32"/>
  <c r="V769" i="32"/>
  <c r="Z769" i="32" s="1"/>
  <c r="K757" i="32"/>
  <c r="M738" i="32"/>
  <c r="Y757" i="31"/>
  <c r="W769" i="31"/>
  <c r="Y769" i="31" s="1"/>
  <c r="K755" i="1"/>
  <c r="BR376" i="11"/>
  <c r="L755" i="1" s="1"/>
  <c r="P769" i="32"/>
  <c r="T769" i="32" s="1"/>
  <c r="T757" i="32"/>
  <c r="K742" i="1"/>
  <c r="BR59" i="11"/>
  <c r="L742" i="1" s="1"/>
  <c r="H49" i="8"/>
  <c r="K739" i="1"/>
  <c r="BR56" i="11"/>
  <c r="L739" i="1" s="1"/>
  <c r="M757" i="31"/>
  <c r="K769" i="31"/>
  <c r="M769" i="31" s="1"/>
  <c r="BB113" i="12"/>
  <c r="BC113" i="12" s="1"/>
  <c r="BD113" i="12" s="1"/>
  <c r="BE113" i="12" s="1"/>
  <c r="BF113" i="12" s="1"/>
  <c r="BG113" i="12" s="1"/>
  <c r="BH113" i="12" s="1"/>
  <c r="BI113" i="12" s="1"/>
  <c r="BJ113" i="12" s="1"/>
  <c r="BK113" i="12" s="1"/>
  <c r="BL113" i="12" s="1"/>
  <c r="BM113" i="12" s="1"/>
  <c r="BN113" i="12" s="1"/>
  <c r="J306" i="3" s="1"/>
  <c r="U315" i="3"/>
  <c r="U5" i="5"/>
  <c r="J738" i="1"/>
  <c r="AE757" i="31"/>
  <c r="AC769" i="31"/>
  <c r="AE769" i="31" s="1"/>
  <c r="G757" i="31"/>
  <c r="E769" i="31"/>
  <c r="G769" i="31" s="1"/>
  <c r="AU769" i="31"/>
  <c r="AW769" i="31" s="1"/>
  <c r="AW757" i="31"/>
  <c r="G13" i="5"/>
  <c r="G29" i="5" s="1"/>
  <c r="G317" i="3"/>
  <c r="N757" i="32"/>
  <c r="J769" i="32"/>
  <c r="N769" i="32" s="1"/>
  <c r="W82" i="5"/>
  <c r="X82" i="5"/>
  <c r="Q757" i="1"/>
  <c r="O769" i="1"/>
  <c r="E55" i="8"/>
  <c r="E43" i="8"/>
  <c r="E49" i="5"/>
  <c r="E51" i="8"/>
  <c r="AQ757" i="31"/>
  <c r="AO769" i="31"/>
  <c r="AQ769" i="31" s="1"/>
  <c r="N5" i="5"/>
  <c r="R769" i="1"/>
  <c r="C3" i="34"/>
  <c r="N315" i="3"/>
  <c r="V69" i="8"/>
  <c r="W69" i="8" s="1"/>
  <c r="W5" i="3"/>
  <c r="X5" i="3"/>
  <c r="V21" i="8"/>
  <c r="W21" i="8" s="1"/>
  <c r="AK757" i="31"/>
  <c r="AN754" i="32"/>
  <c r="AI769" i="31"/>
  <c r="X739" i="1"/>
  <c r="W739" i="1"/>
  <c r="V738" i="1"/>
  <c r="D769" i="32"/>
  <c r="H769" i="32" s="1"/>
  <c r="H757" i="32"/>
  <c r="CB757" i="31"/>
  <c r="AZ113" i="12"/>
  <c r="AY113" i="12" a="1"/>
  <c r="AY113" i="12" s="1"/>
  <c r="O306" i="3" s="1"/>
  <c r="BX769" i="31"/>
  <c r="BV769" i="31"/>
  <c r="AC757" i="32"/>
  <c r="AE738" i="32"/>
  <c r="AI738" i="32"/>
  <c r="AK738" i="32" s="1"/>
  <c r="G738" i="32"/>
  <c r="E757" i="32"/>
  <c r="U123" i="12" a="1"/>
  <c r="U123" i="12" s="1"/>
  <c r="N328" i="3" s="1"/>
  <c r="N326" i="3" s="1"/>
  <c r="N317" i="3" s="1"/>
  <c r="N86" i="5" s="1"/>
  <c r="N88" i="5" s="1"/>
  <c r="V123" i="12" a="1"/>
  <c r="V123" i="12" s="1"/>
  <c r="E77" i="5"/>
  <c r="BG769" i="31"/>
  <c r="BI769" i="31" s="1"/>
  <c r="BI757" i="31"/>
  <c r="T59" i="8"/>
  <c r="BA769" i="31"/>
  <c r="BC769" i="31" s="1"/>
  <c r="BC757" i="31"/>
  <c r="I60" i="5"/>
  <c r="I757" i="1"/>
  <c r="I769" i="1" s="1"/>
  <c r="I12" i="34"/>
  <c r="F45" i="5"/>
  <c r="F53" i="8"/>
  <c r="F41" i="8"/>
  <c r="S757" i="31"/>
  <c r="Q769" i="31"/>
  <c r="S769" i="31" s="1"/>
  <c r="BU757" i="31"/>
  <c r="BY757" i="31"/>
  <c r="CA757" i="31" s="1"/>
  <c r="BS769" i="31"/>
  <c r="T45" i="5"/>
  <c r="T53" i="8"/>
  <c r="T41" i="8"/>
  <c r="L738" i="1" l="1"/>
  <c r="K738" i="1"/>
  <c r="R5" i="5"/>
  <c r="N29" i="5"/>
  <c r="BB382" i="12"/>
  <c r="BC382" i="12" s="1"/>
  <c r="BD382" i="12" s="1"/>
  <c r="BE382" i="12" s="1"/>
  <c r="BF382" i="12" s="1"/>
  <c r="BG382" i="12" s="1"/>
  <c r="BH382" i="12" s="1"/>
  <c r="BI382" i="12" s="1"/>
  <c r="BJ382" i="12" s="1"/>
  <c r="BK382" i="12" s="1"/>
  <c r="BL382" i="12" s="1"/>
  <c r="BM382" i="12" s="1"/>
  <c r="BN382" i="12" s="1"/>
  <c r="U306" i="3"/>
  <c r="T49" i="5"/>
  <c r="T51" i="5" s="1"/>
  <c r="T55" i="8"/>
  <c r="T43" i="8"/>
  <c r="T51" i="8"/>
  <c r="AI757" i="32"/>
  <c r="AK757" i="32" s="1"/>
  <c r="AC769" i="32"/>
  <c r="AE757" i="32"/>
  <c r="AK769" i="31"/>
  <c r="AN766" i="32"/>
  <c r="G86" i="5"/>
  <c r="G88" i="5" s="1"/>
  <c r="G268" i="3"/>
  <c r="CB769" i="31"/>
  <c r="CD769" i="31"/>
  <c r="J12" i="34"/>
  <c r="G53" i="8"/>
  <c r="G45" i="5"/>
  <c r="G41" i="8"/>
  <c r="Q306" i="3"/>
  <c r="O305" i="3"/>
  <c r="X21" i="8"/>
  <c r="E51" i="5"/>
  <c r="H16" i="34"/>
  <c r="W769" i="32"/>
  <c r="Y769" i="32" s="1"/>
  <c r="Y757" i="32"/>
  <c r="L60" i="5"/>
  <c r="L757" i="1"/>
  <c r="L769" i="1" s="1"/>
  <c r="K60" i="5"/>
  <c r="K757" i="1"/>
  <c r="K769" i="1" s="1"/>
  <c r="Q769" i="32"/>
  <c r="S769" i="32" s="1"/>
  <c r="S757" i="32"/>
  <c r="BU769" i="31"/>
  <c r="BY769" i="31"/>
  <c r="CA769" i="31" s="1"/>
  <c r="X123" i="12"/>
  <c r="Y123" i="12" s="1"/>
  <c r="Z123" i="12" s="1"/>
  <c r="AA123" i="12" s="1"/>
  <c r="AB123" i="12" s="1"/>
  <c r="AC123" i="12" s="1"/>
  <c r="AD123" i="12" s="1"/>
  <c r="AE123" i="12" s="1"/>
  <c r="AF123" i="12" s="1"/>
  <c r="AG123" i="12" s="1"/>
  <c r="AH123" i="12" s="1"/>
  <c r="AI123" i="12" s="1"/>
  <c r="H328" i="3"/>
  <c r="AM123" i="12"/>
  <c r="AN123" i="12" s="1"/>
  <c r="AO123" i="12" s="1"/>
  <c r="AP123" i="12" s="1"/>
  <c r="AQ123" i="12" s="1"/>
  <c r="AR123" i="12" s="1"/>
  <c r="AS123" i="12" s="1"/>
  <c r="AT123" i="12" s="1"/>
  <c r="AU123" i="12" s="1"/>
  <c r="AV123" i="12" s="1"/>
  <c r="AW123" i="12" s="1"/>
  <c r="AX123" i="12" s="1"/>
  <c r="X69" i="8"/>
  <c r="O5" i="5"/>
  <c r="Q5" i="5" s="1"/>
  <c r="Q769" i="1"/>
  <c r="D3" i="34"/>
  <c r="O315" i="3"/>
  <c r="Q315" i="3" s="1"/>
  <c r="M757" i="32"/>
  <c r="K769" i="32"/>
  <c r="M769" i="32" s="1"/>
  <c r="AH769" i="32"/>
  <c r="AF769" i="32"/>
  <c r="N65" i="8"/>
  <c r="N63" i="5"/>
  <c r="N65" i="5" s="1"/>
  <c r="N77" i="5" s="1"/>
  <c r="N92" i="5"/>
  <c r="F55" i="8"/>
  <c r="F43" i="8"/>
  <c r="F49" i="5"/>
  <c r="F51" i="8"/>
  <c r="E769" i="32"/>
  <c r="G769" i="32" s="1"/>
  <c r="G757" i="32"/>
  <c r="R315" i="3"/>
  <c r="N270" i="3"/>
  <c r="AL757" i="32"/>
  <c r="CD757" i="31"/>
  <c r="J757" i="1"/>
  <c r="J769" i="1" s="1"/>
  <c r="J60" i="5"/>
  <c r="F495" i="3"/>
  <c r="F63" i="8"/>
  <c r="F61" i="8"/>
  <c r="V60" i="5"/>
  <c r="X738" i="1"/>
  <c r="W738" i="1"/>
  <c r="V757" i="1"/>
  <c r="I5" i="5"/>
  <c r="I315" i="3"/>
  <c r="F65" i="8"/>
  <c r="F73" i="5"/>
  <c r="F75" i="5" s="1"/>
  <c r="F92" i="5"/>
  <c r="F63" i="5"/>
  <c r="F65" i="5" s="1"/>
  <c r="AN757" i="32" l="1"/>
  <c r="W60" i="5"/>
  <c r="X60" i="5"/>
  <c r="Q305" i="3"/>
  <c r="O270" i="3"/>
  <c r="AI769" i="32"/>
  <c r="AK769" i="32" s="1"/>
  <c r="AE769" i="32"/>
  <c r="K5" i="5"/>
  <c r="BR113" i="12"/>
  <c r="L306" i="3" s="1"/>
  <c r="K315" i="3"/>
  <c r="G49" i="5"/>
  <c r="G55" i="8"/>
  <c r="G43" i="8"/>
  <c r="G51" i="8"/>
  <c r="F51" i="5"/>
  <c r="I16" i="34"/>
  <c r="L315" i="3"/>
  <c r="L5" i="5"/>
  <c r="J5" i="5"/>
  <c r="J315" i="3"/>
  <c r="BP113" i="12"/>
  <c r="K306" i="3" s="1"/>
  <c r="I306" i="3"/>
  <c r="U305" i="3"/>
  <c r="U270" i="3" s="1"/>
  <c r="H326" i="3"/>
  <c r="T328" i="3"/>
  <c r="T326" i="3" s="1"/>
  <c r="T317" i="3" s="1"/>
  <c r="J310" i="3"/>
  <c r="J305" i="3" s="1"/>
  <c r="BP382" i="12"/>
  <c r="AJ123" i="12" a="1"/>
  <c r="AJ123" i="12" s="1"/>
  <c r="P328" i="3" s="1"/>
  <c r="AK123" i="12" a="1"/>
  <c r="AK123" i="12" s="1"/>
  <c r="G63" i="5"/>
  <c r="G65" i="5" s="1"/>
  <c r="G92" i="5"/>
  <c r="G73" i="5"/>
  <c r="G75" i="5" s="1"/>
  <c r="G65" i="8"/>
  <c r="N45" i="5"/>
  <c r="N53" i="8"/>
  <c r="N41" i="8"/>
  <c r="F77" i="5"/>
  <c r="AY123" i="12" a="1"/>
  <c r="AY123" i="12" s="1"/>
  <c r="O328" i="3" s="1"/>
  <c r="O326" i="3" s="1"/>
  <c r="AZ123" i="12"/>
  <c r="G495" i="3"/>
  <c r="G63" i="8"/>
  <c r="G61" i="8"/>
  <c r="X757" i="1"/>
  <c r="V769" i="1"/>
  <c r="W757" i="1"/>
  <c r="N268" i="3"/>
  <c r="N61" i="8" s="1"/>
  <c r="R270" i="3"/>
  <c r="N49" i="8"/>
  <c r="R49" i="8" s="1"/>
  <c r="N59" i="8"/>
  <c r="R59" i="8" s="1"/>
  <c r="AL769" i="32"/>
  <c r="AN769" i="32" l="1"/>
  <c r="J270" i="3"/>
  <c r="J59" i="8" s="1"/>
  <c r="G51" i="5"/>
  <c r="J16" i="34"/>
  <c r="W769" i="1"/>
  <c r="V315" i="3"/>
  <c r="V5" i="5"/>
  <c r="X769" i="1"/>
  <c r="G77" i="5"/>
  <c r="P326" i="3"/>
  <c r="R328" i="3"/>
  <c r="Q328" i="3"/>
  <c r="Q270" i="3"/>
  <c r="O49" i="8"/>
  <c r="Q49" i="8" s="1"/>
  <c r="O59" i="8"/>
  <c r="Q59" i="8" s="1"/>
  <c r="U328" i="3"/>
  <c r="BB123" i="12"/>
  <c r="BC123" i="12" s="1"/>
  <c r="BD123" i="12" s="1"/>
  <c r="BE123" i="12" s="1"/>
  <c r="BF123" i="12" s="1"/>
  <c r="BG123" i="12" s="1"/>
  <c r="BH123" i="12" s="1"/>
  <c r="BI123" i="12" s="1"/>
  <c r="BJ123" i="12" s="1"/>
  <c r="BK123" i="12" s="1"/>
  <c r="BL123" i="12" s="1"/>
  <c r="BM123" i="12" s="1"/>
  <c r="BN123" i="12" s="1"/>
  <c r="K310" i="3"/>
  <c r="K305" i="3" s="1"/>
  <c r="K270" i="3" s="1"/>
  <c r="BR382" i="12"/>
  <c r="L310" i="3" s="1"/>
  <c r="L305" i="3" s="1"/>
  <c r="L270" i="3" s="1"/>
  <c r="O13" i="5"/>
  <c r="O29" i="5" s="1"/>
  <c r="O317" i="3"/>
  <c r="O86" i="5" s="1"/>
  <c r="O88" i="5" s="1"/>
  <c r="J49" i="8"/>
  <c r="T86" i="5"/>
  <c r="T88" i="5" s="1"/>
  <c r="T268" i="3"/>
  <c r="H13" i="5"/>
  <c r="H29" i="5" s="1"/>
  <c r="H317" i="3"/>
  <c r="U49" i="8"/>
  <c r="U59" i="8"/>
  <c r="N495" i="3"/>
  <c r="N63" i="8"/>
  <c r="N49" i="5"/>
  <c r="N51" i="5" s="1"/>
  <c r="N55" i="8"/>
  <c r="N43" i="8"/>
  <c r="N51" i="8"/>
  <c r="V306" i="3"/>
  <c r="I305" i="3"/>
  <c r="I270" i="3" s="1"/>
  <c r="L49" i="8" l="1"/>
  <c r="L59" i="8"/>
  <c r="O63" i="5"/>
  <c r="O65" i="5" s="1"/>
  <c r="O73" i="5"/>
  <c r="O75" i="5" s="1"/>
  <c r="O92" i="5"/>
  <c r="O65" i="8"/>
  <c r="O45" i="5"/>
  <c r="O41" i="8"/>
  <c r="O53" i="8"/>
  <c r="R326" i="3"/>
  <c r="P317" i="3"/>
  <c r="Q326" i="3"/>
  <c r="P13" i="5"/>
  <c r="K49" i="8"/>
  <c r="K59" i="8"/>
  <c r="J328" i="3"/>
  <c r="J326" i="3" s="1"/>
  <c r="BP123" i="12"/>
  <c r="I328" i="3"/>
  <c r="U326" i="3"/>
  <c r="X5" i="5"/>
  <c r="W5" i="5"/>
  <c r="T495" i="3"/>
  <c r="T63" i="8"/>
  <c r="T61" i="8"/>
  <c r="X315" i="3"/>
  <c r="W315" i="3"/>
  <c r="H86" i="5"/>
  <c r="H88" i="5" s="1"/>
  <c r="H268" i="3"/>
  <c r="T65" i="8"/>
  <c r="T63" i="5"/>
  <c r="T65" i="5" s="1"/>
  <c r="T77" i="5" s="1"/>
  <c r="T92" i="5"/>
  <c r="I49" i="8"/>
  <c r="I59" i="8"/>
  <c r="X306" i="3"/>
  <c r="W306" i="3"/>
  <c r="V305" i="3"/>
  <c r="O268" i="3"/>
  <c r="K12" i="34"/>
  <c r="H45" i="5"/>
  <c r="H53" i="8"/>
  <c r="H41" i="8"/>
  <c r="O77" i="5" l="1"/>
  <c r="U317" i="3"/>
  <c r="U13" i="5"/>
  <c r="U29" i="5" s="1"/>
  <c r="H43" i="8"/>
  <c r="H49" i="5"/>
  <c r="H55" i="8"/>
  <c r="H51" i="8"/>
  <c r="V328" i="3"/>
  <c r="I326" i="3"/>
  <c r="J13" i="5" s="1"/>
  <c r="J29" i="5" s="1"/>
  <c r="O49" i="5"/>
  <c r="O51" i="5" s="1"/>
  <c r="O43" i="8"/>
  <c r="O55" i="8"/>
  <c r="O51" i="8"/>
  <c r="H495" i="3"/>
  <c r="H63" i="8"/>
  <c r="H61" i="8"/>
  <c r="O495" i="3"/>
  <c r="O63" i="8"/>
  <c r="O61" i="8"/>
  <c r="J317" i="3"/>
  <c r="K328" i="3"/>
  <c r="K326" i="3" s="1"/>
  <c r="BR123" i="12"/>
  <c r="L328" i="3" s="1"/>
  <c r="L326" i="3" s="1"/>
  <c r="V270" i="3"/>
  <c r="X305" i="3"/>
  <c r="W305" i="3"/>
  <c r="H92" i="5"/>
  <c r="H65" i="8"/>
  <c r="H73" i="5"/>
  <c r="H75" i="5" s="1"/>
  <c r="H63" i="5"/>
  <c r="H65" i="5" s="1"/>
  <c r="R13" i="5"/>
  <c r="Q13" i="5"/>
  <c r="P29" i="5"/>
  <c r="P86" i="5"/>
  <c r="Q317" i="3"/>
  <c r="R317" i="3"/>
  <c r="P268" i="3"/>
  <c r="M12" i="34" l="1"/>
  <c r="J53" i="8"/>
  <c r="J45" i="5"/>
  <c r="J41" i="8"/>
  <c r="Q268" i="3"/>
  <c r="P495" i="3"/>
  <c r="P61" i="8"/>
  <c r="Q61" i="8" s="1"/>
  <c r="R268" i="3"/>
  <c r="P63" i="8"/>
  <c r="Q63" i="8" s="1"/>
  <c r="X270" i="3"/>
  <c r="W270" i="3"/>
  <c r="V49" i="8"/>
  <c r="W49" i="8" s="1"/>
  <c r="V59" i="8"/>
  <c r="W59" i="8" s="1"/>
  <c r="L317" i="3"/>
  <c r="L13" i="5"/>
  <c r="L29" i="5" s="1"/>
  <c r="P41" i="8"/>
  <c r="Q41" i="8" s="1"/>
  <c r="L12" i="34"/>
  <c r="P45" i="5"/>
  <c r="P53" i="8"/>
  <c r="Q53" i="8" s="1"/>
  <c r="R29" i="5"/>
  <c r="Q29" i="5"/>
  <c r="Q86" i="5"/>
  <c r="R86" i="5"/>
  <c r="P88" i="5"/>
  <c r="J86" i="5"/>
  <c r="J88" i="5" s="1"/>
  <c r="J268" i="3"/>
  <c r="W328" i="3"/>
  <c r="X328" i="3"/>
  <c r="V326" i="3"/>
  <c r="H77" i="5"/>
  <c r="H51" i="5"/>
  <c r="K16" i="34"/>
  <c r="K13" i="5"/>
  <c r="K29" i="5" s="1"/>
  <c r="K317" i="3"/>
  <c r="U45" i="5"/>
  <c r="U53" i="8"/>
  <c r="U41" i="8"/>
  <c r="I13" i="5"/>
  <c r="I29" i="5" s="1"/>
  <c r="I317" i="3"/>
  <c r="U86" i="5"/>
  <c r="U88" i="5" s="1"/>
  <c r="U268" i="3"/>
  <c r="K86" i="5" l="1"/>
  <c r="K88" i="5" s="1"/>
  <c r="K268" i="3"/>
  <c r="K41" i="8"/>
  <c r="K53" i="8"/>
  <c r="N12" i="34"/>
  <c r="K45" i="5"/>
  <c r="R63" i="8"/>
  <c r="X326" i="3"/>
  <c r="V13" i="5"/>
  <c r="W326" i="3"/>
  <c r="V317" i="3"/>
  <c r="R61" i="8"/>
  <c r="R41" i="8"/>
  <c r="L53" i="8"/>
  <c r="L41" i="8"/>
  <c r="O12" i="34"/>
  <c r="L45" i="5"/>
  <c r="U495" i="3"/>
  <c r="U63" i="8"/>
  <c r="U61" i="8"/>
  <c r="U92" i="5"/>
  <c r="U63" i="5"/>
  <c r="U65" i="5" s="1"/>
  <c r="U73" i="5"/>
  <c r="U75" i="5" s="1"/>
  <c r="U65" i="8"/>
  <c r="I86" i="5"/>
  <c r="I88" i="5" s="1"/>
  <c r="J73" i="5" s="1"/>
  <c r="J75" i="5" s="1"/>
  <c r="I268" i="3"/>
  <c r="I45" i="5"/>
  <c r="I53" i="8"/>
  <c r="I41" i="8"/>
  <c r="J495" i="3"/>
  <c r="J63" i="8"/>
  <c r="J61" i="8"/>
  <c r="L86" i="5"/>
  <c r="L88" i="5" s="1"/>
  <c r="L268" i="3"/>
  <c r="R53" i="8"/>
  <c r="J92" i="5"/>
  <c r="J65" i="8"/>
  <c r="X59" i="8"/>
  <c r="J55" i="8"/>
  <c r="J49" i="5"/>
  <c r="J43" i="8"/>
  <c r="J51" i="8"/>
  <c r="P55" i="8"/>
  <c r="Q55" i="8" s="1"/>
  <c r="P43" i="8"/>
  <c r="Q43" i="8" s="1"/>
  <c r="P49" i="5"/>
  <c r="R45" i="5"/>
  <c r="Q45" i="5"/>
  <c r="P51" i="8"/>
  <c r="Q51" i="8" s="1"/>
  <c r="Q88" i="5"/>
  <c r="P73" i="5"/>
  <c r="P92" i="5"/>
  <c r="R88" i="5"/>
  <c r="P65" i="8"/>
  <c r="Q65" i="8" s="1"/>
  <c r="P63" i="5"/>
  <c r="X49" i="8"/>
  <c r="U49" i="5"/>
  <c r="U51" i="5" s="1"/>
  <c r="U55" i="8"/>
  <c r="U43" i="8"/>
  <c r="U51" i="8"/>
  <c r="J63" i="5" l="1"/>
  <c r="J65" i="5" s="1"/>
  <c r="U77" i="5"/>
  <c r="R65" i="8"/>
  <c r="L65" i="8"/>
  <c r="L63" i="5"/>
  <c r="L65" i="5" s="1"/>
  <c r="L73" i="5"/>
  <c r="L75" i="5" s="1"/>
  <c r="L77" i="5" s="1"/>
  <c r="L92" i="5"/>
  <c r="W317" i="3"/>
  <c r="V86" i="5"/>
  <c r="X317" i="3"/>
  <c r="V268" i="3"/>
  <c r="M16" i="34"/>
  <c r="J51" i="5"/>
  <c r="Q92" i="5"/>
  <c r="R92" i="5"/>
  <c r="W13" i="5"/>
  <c r="X13" i="5"/>
  <c r="V29" i="5"/>
  <c r="L55" i="8"/>
  <c r="L43" i="8"/>
  <c r="L49" i="5"/>
  <c r="L51" i="8"/>
  <c r="P75" i="5"/>
  <c r="Q73" i="5"/>
  <c r="R73" i="5"/>
  <c r="J77" i="5"/>
  <c r="I43" i="8"/>
  <c r="I49" i="5"/>
  <c r="I51" i="5" s="1"/>
  <c r="I55" i="8"/>
  <c r="I51" i="8"/>
  <c r="K43" i="8"/>
  <c r="K55" i="8"/>
  <c r="K49" i="5"/>
  <c r="K51" i="8"/>
  <c r="I495" i="3"/>
  <c r="I63" i="8"/>
  <c r="I61" i="8"/>
  <c r="I92" i="5"/>
  <c r="I65" i="8"/>
  <c r="I73" i="5"/>
  <c r="I75" i="5" s="1"/>
  <c r="I63" i="5"/>
  <c r="I65" i="5" s="1"/>
  <c r="R43" i="8"/>
  <c r="K495" i="3"/>
  <c r="K63" i="8"/>
  <c r="K61" i="8"/>
  <c r="R51" i="8"/>
  <c r="L16" i="34"/>
  <c r="R49" i="5"/>
  <c r="P51" i="5"/>
  <c r="Q49" i="5"/>
  <c r="R55" i="8"/>
  <c r="R63" i="5"/>
  <c r="Q63" i="5"/>
  <c r="P65" i="5"/>
  <c r="L495" i="3"/>
  <c r="L63" i="8"/>
  <c r="L61" i="8"/>
  <c r="K65" i="8"/>
  <c r="K63" i="5"/>
  <c r="K65" i="5" s="1"/>
  <c r="K92" i="5"/>
  <c r="K73" i="5"/>
  <c r="K75" i="5" s="1"/>
  <c r="K77" i="5" l="1"/>
  <c r="R75" i="5"/>
  <c r="P77" i="5"/>
  <c r="Q75" i="5"/>
  <c r="W268" i="3"/>
  <c r="V495" i="3"/>
  <c r="X268" i="3"/>
  <c r="V63" i="8"/>
  <c r="W63" i="8" s="1"/>
  <c r="V61" i="8"/>
  <c r="W61" i="8" s="1"/>
  <c r="R65" i="5"/>
  <c r="Q65" i="5"/>
  <c r="N16" i="34"/>
  <c r="K51" i="5"/>
  <c r="L51" i="5"/>
  <c r="O16" i="34"/>
  <c r="X86" i="5"/>
  <c r="W86" i="5"/>
  <c r="V88" i="5"/>
  <c r="V45" i="5"/>
  <c r="X29" i="5"/>
  <c r="V41" i="8"/>
  <c r="W41" i="8" s="1"/>
  <c r="W29" i="5"/>
  <c r="V53" i="8"/>
  <c r="W53" i="8" s="1"/>
  <c r="I77" i="5"/>
  <c r="X53" i="8" l="1"/>
  <c r="X41" i="8"/>
  <c r="X61" i="8"/>
  <c r="X63" i="8"/>
  <c r="V65" i="8"/>
  <c r="W65" i="8" s="1"/>
  <c r="V92" i="5"/>
  <c r="V63" i="5"/>
  <c r="W88" i="5"/>
  <c r="X88" i="5"/>
  <c r="V73" i="5"/>
  <c r="V55" i="8"/>
  <c r="W55" i="8" s="1"/>
  <c r="V43" i="8"/>
  <c r="W43" i="8" s="1"/>
  <c r="X45" i="5"/>
  <c r="W45" i="5"/>
  <c r="V49" i="5"/>
  <c r="V51" i="8"/>
  <c r="W51" i="8" s="1"/>
  <c r="X51" i="8" l="1"/>
  <c r="X92" i="5"/>
  <c r="W92" i="5"/>
  <c r="X49" i="5"/>
  <c r="W49" i="5"/>
  <c r="V51" i="5"/>
  <c r="X55" i="8"/>
  <c r="W63" i="5"/>
  <c r="X63" i="5"/>
  <c r="V65" i="5"/>
  <c r="X65" i="8"/>
  <c r="X43" i="8"/>
  <c r="X73" i="5"/>
  <c r="V75" i="5"/>
  <c r="W73" i="5"/>
  <c r="W75" i="5" l="1"/>
  <c r="X75" i="5"/>
  <c r="V77" i="5"/>
  <c r="W65" i="5"/>
  <c r="X6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tc={18E6C6B2-BB6C-40FC-BD96-47586238031A}</author>
  </authors>
  <commentList>
    <comment ref="B363" authorId="0" shapeId="0" xr:uid="{18E6C6B2-BB6C-40FC-BD96-47586238031A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Careful, check formula and adjust accordingly. In this example we consider PARTS of the HR costs as COGS.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tc={C59936B7-21A0-48E1-9ACA-84DFC4AC5251}</author>
  </authors>
  <commentList>
    <comment ref="B363" authorId="0" shapeId="0" xr:uid="{C59936B7-21A0-48E1-9ACA-84DFC4AC5251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Careful, check formula and adjust accordingly. In this example we consider PARTS of the HR costs as COGS.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tc={92E16735-31FA-47DC-80BC-AF56B6B576E1}</author>
  </authors>
  <commentList>
    <comment ref="B363" authorId="0" shapeId="0" xr:uid="{92E16735-31FA-47DC-80BC-AF56B6B576E1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Careful, check formula and adjust accordingly. In this example we consider PARTS of the HR costs as COGS.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97ABEBD-B50B-4D35-8DD2-16ED2474F9B6}" keepAlive="1" name="Abfrage - konten" description="Verbindung mit der Abfrage 'konten' in der Arbeitsmappe." type="5" refreshedVersion="0" background="1">
    <dbPr connection="Provider=Microsoft.Mashup.OleDb.1;Data Source=$Workbook$;Location=konten;Extended Properties=&quot;&quot;" command="SELECT * FROM [konten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<sst xmlns="http://schemas.openxmlformats.org/spreadsheetml/2006/main" count="3125" uniqueCount="1960">
  <si>
    <t>B</t>
  </si>
  <si>
    <t>A YTD</t>
  </si>
  <si>
    <t>FC</t>
  </si>
  <si>
    <t>Andere aktivierte Eigenleistungen</t>
  </si>
  <si>
    <t>GuV</t>
  </si>
  <si>
    <t>in TEUR</t>
  </si>
  <si>
    <t>Segment 1</t>
  </si>
  <si>
    <t>Segment 2</t>
  </si>
  <si>
    <t>Segment 3</t>
  </si>
  <si>
    <t>Segment 4</t>
  </si>
  <si>
    <t>Segment 5</t>
  </si>
  <si>
    <t>Materialaufwand</t>
  </si>
  <si>
    <t>Bestandsveränderung</t>
  </si>
  <si>
    <t>Personalaufwand</t>
  </si>
  <si>
    <t>Sonstige betriebliche Aufwendungen</t>
  </si>
  <si>
    <t>Sonstige betriebliche Aufwendungen (SBA)</t>
  </si>
  <si>
    <t>Sonstige betriebliche Erträge (SBE)</t>
  </si>
  <si>
    <t>EBITDA</t>
  </si>
  <si>
    <t>Abschreibung</t>
  </si>
  <si>
    <t>Betriebsergebnis (EBIT)</t>
  </si>
  <si>
    <t>Finanzergebnis</t>
  </si>
  <si>
    <t>Zinsen und ähnliche Aufwendungen</t>
  </si>
  <si>
    <t>Löhne und Gehälter</t>
  </si>
  <si>
    <t>Fremdleistungen</t>
  </si>
  <si>
    <t>Versicherungen</t>
  </si>
  <si>
    <t>Beiträge, Abgaben, Gebühren</t>
  </si>
  <si>
    <t>Miete und Leasing</t>
  </si>
  <si>
    <t>KFZ Kosten</t>
  </si>
  <si>
    <t>Messe-, Werbung- und Reisekosten Aufwand</t>
  </si>
  <si>
    <t>übrige sonstige betriebliche Aufwendungen</t>
  </si>
  <si>
    <t>Porto</t>
  </si>
  <si>
    <t>Telefon</t>
  </si>
  <si>
    <t>Fortbildungskosten</t>
  </si>
  <si>
    <t>Rechts- und Beratungskosten</t>
  </si>
  <si>
    <t>Abschluss- und Prüfungskosten</t>
  </si>
  <si>
    <t>Sonstiger Betriebsbedarf</t>
  </si>
  <si>
    <t>Periodenfremde Aufwendungen</t>
  </si>
  <si>
    <t>Beiträge</t>
  </si>
  <si>
    <t>Raumkosten</t>
  </si>
  <si>
    <t>Raumkosten und Grundstücksaufwendungen</t>
  </si>
  <si>
    <t>Reinigung</t>
  </si>
  <si>
    <t>Werbekosten</t>
  </si>
  <si>
    <t>Repräsentationskosten</t>
  </si>
  <si>
    <t>Bewirtungskosten</t>
  </si>
  <si>
    <t>sonstige Personalkosten</t>
  </si>
  <si>
    <t>Kommunikation</t>
  </si>
  <si>
    <t>Sonstige Steuern</t>
  </si>
  <si>
    <t>Rohertrag</t>
  </si>
  <si>
    <t>Kosten pro MA</t>
  </si>
  <si>
    <t>Jahresüberschuss</t>
  </si>
  <si>
    <t>Entwicklung</t>
  </si>
  <si>
    <t>Mitarbeiter (FTE/MAK)</t>
  </si>
  <si>
    <t>Δ %</t>
  </si>
  <si>
    <t>YTD</t>
  </si>
  <si>
    <t>Budget</t>
  </si>
  <si>
    <t>VJ</t>
  </si>
  <si>
    <t>EBIT Marge</t>
  </si>
  <si>
    <t xml:space="preserve">Umsatzerlöse </t>
  </si>
  <si>
    <t>EN</t>
  </si>
  <si>
    <t>DE</t>
  </si>
  <si>
    <t>PY</t>
  </si>
  <si>
    <t>HR</t>
  </si>
  <si>
    <t>IT</t>
  </si>
  <si>
    <t>Normalisiertes Betriebsergebnis (EBIT)</t>
  </si>
  <si>
    <t>Normalisierung</t>
  </si>
  <si>
    <t>Rohertragsmarge</t>
  </si>
  <si>
    <t>B YTD</t>
  </si>
  <si>
    <t>PY YTD</t>
  </si>
  <si>
    <t xml:space="preserve">Operativer Cash-Flow </t>
  </si>
  <si>
    <t>Investitionen IVG &amp; SAV</t>
  </si>
  <si>
    <t>Tilgung Bestandsdarlehen</t>
  </si>
  <si>
    <t>Kapitalrücklage</t>
  </si>
  <si>
    <t>Mittelverwendung / Mittelherkunft</t>
  </si>
  <si>
    <t>Mittelverwendung</t>
  </si>
  <si>
    <t>Mittelherkunft</t>
  </si>
  <si>
    <t>Steuerrückstellungen</t>
  </si>
  <si>
    <t>Sonstige Rückstellungen</t>
  </si>
  <si>
    <t>Sonstige Vermögensgegenstände</t>
  </si>
  <si>
    <t>Management</t>
  </si>
  <si>
    <t>MAK</t>
  </si>
  <si>
    <t>Kosten pro MAK</t>
  </si>
  <si>
    <t>Vertrieb</t>
  </si>
  <si>
    <t>Marketing</t>
  </si>
  <si>
    <t>Einkauf</t>
  </si>
  <si>
    <t>Finanzen</t>
  </si>
  <si>
    <t>QM</t>
  </si>
  <si>
    <t>Sekretariat</t>
  </si>
  <si>
    <t>Gesamt</t>
  </si>
  <si>
    <t>Bilanz</t>
  </si>
  <si>
    <t>Konto</t>
  </si>
  <si>
    <t>Beleg Nr.</t>
  </si>
  <si>
    <t>Belegdatum</t>
  </si>
  <si>
    <t>Text</t>
  </si>
  <si>
    <t>Haben Kto</t>
  </si>
  <si>
    <t>Soll Kto</t>
  </si>
  <si>
    <t>ID</t>
  </si>
  <si>
    <t>Ausgleich</t>
  </si>
  <si>
    <t>Kostenstelle</t>
  </si>
  <si>
    <t>Soll Steuer</t>
  </si>
  <si>
    <t>Haben Steuer</t>
  </si>
  <si>
    <t>Soll Netto</t>
  </si>
  <si>
    <t>Soll MwSt</t>
  </si>
  <si>
    <t>Soll Steuer Kto</t>
  </si>
  <si>
    <t>Haben Netto</t>
  </si>
  <si>
    <t>Haben MwSt</t>
  </si>
  <si>
    <t>Haben Steuer Kto</t>
  </si>
  <si>
    <t>Soll Brutto</t>
  </si>
  <si>
    <t>Haben Brutto</t>
  </si>
  <si>
    <t>C</t>
  </si>
  <si>
    <t>Jahr</t>
  </si>
  <si>
    <t>Monat</t>
  </si>
  <si>
    <t>Kostenstellen</t>
  </si>
  <si>
    <t>Bezeichnung</t>
  </si>
  <si>
    <t>Basisjahr</t>
  </si>
  <si>
    <t>Aktuelles Jahr</t>
  </si>
  <si>
    <t>Aktueller Monat</t>
  </si>
  <si>
    <t>Aktiva</t>
  </si>
  <si>
    <t>Passiva</t>
  </si>
  <si>
    <t xml:space="preserve">1. Umsatzerlöse </t>
  </si>
  <si>
    <t>3. Andere aktivierte Eigenleistungen</t>
  </si>
  <si>
    <t>4. Sonstige betriebliche Erträge (SBE)</t>
  </si>
  <si>
    <t>5. Materialaufwand</t>
  </si>
  <si>
    <t>6. Personalaufwand</t>
  </si>
  <si>
    <t>a) Löhne und Gehälter</t>
  </si>
  <si>
    <t>b) Soziale Abgben und Aufwendungen für Altersversorgung und für Unterstützungen</t>
  </si>
  <si>
    <t>8. Sonstige betriebliche Aufwendungen (SBA)</t>
  </si>
  <si>
    <t>11. Zinsen und ähnliche Erträge</t>
  </si>
  <si>
    <t>13. Zinsen und ähnliche Aufwendungen</t>
  </si>
  <si>
    <t>16. Sonstige Steuern</t>
  </si>
  <si>
    <t>17. Jahresüberschuss/Jahresfehlbetrag</t>
  </si>
  <si>
    <t>a) Aufwand für Roh-, Hilfs- und Betriebsstoffe sowie für bezogene Waren</t>
  </si>
  <si>
    <t>b) Aufwand für bezogene Leistungen</t>
  </si>
  <si>
    <t>14. Steuern vom Einkommen und vom Ertrag</t>
  </si>
  <si>
    <t>15. Ergebnis nach Steuern</t>
  </si>
  <si>
    <t>2. Erhöhung oder Verminderung des Bestands an fertigen und unfertigen Erzeugnissen</t>
  </si>
  <si>
    <t>Ergebnis vor Steuern (EBT)</t>
  </si>
  <si>
    <t>2022-1</t>
  </si>
  <si>
    <t>2022-2</t>
  </si>
  <si>
    <t>01 Anteilige Miete 8qm/70qm</t>
  </si>
  <si>
    <t>02 Anteilige Miete 8qm/70qm</t>
  </si>
  <si>
    <t>03 Anteilige Miete 8qm/70qm</t>
  </si>
  <si>
    <t>04 Anteilige Miete 8qm/70qm</t>
  </si>
  <si>
    <t>05 Anteilige Miete 8qm/70qm</t>
  </si>
  <si>
    <t>06 Anteilige Miete 8qm/70qm</t>
  </si>
  <si>
    <t>07 Anteilige Miete 8qm/70qm</t>
  </si>
  <si>
    <t>08 Anteilige Miete 8qm/70qm</t>
  </si>
  <si>
    <t>09 Anteilige Miete 8qm/70qm</t>
  </si>
  <si>
    <t>10 Anteilige Miete 8qm/70qm</t>
  </si>
  <si>
    <t>11 Anteilige Miete 8qm/70qm</t>
  </si>
  <si>
    <t>12 Anteilige Miete 8qm/70qm</t>
  </si>
  <si>
    <t>01 Anteilige Nebenkosten 8qm/70qm</t>
  </si>
  <si>
    <t>02 Anteilige Nebenkosten 8qm/70qm</t>
  </si>
  <si>
    <t>03 Anteilige Nebenkosten 8qm/70qm</t>
  </si>
  <si>
    <t>04 Anteilige Nebenkosten 8qm/70qm</t>
  </si>
  <si>
    <t>05 Anteilige Nebenkosten 8qm/70qm</t>
  </si>
  <si>
    <t>06 Anteilige Nebenkosten 8qm/70qm</t>
  </si>
  <si>
    <t>07 Anteilige Nebenkosten 8qm/70qm</t>
  </si>
  <si>
    <t>08 Anteilige Nebenkosten 8qm/70qm</t>
  </si>
  <si>
    <t>09 Anteilige Nebenkosten 8qm/70qm</t>
  </si>
  <si>
    <t>10 Anteilige Nebenkosten 8qm/70qm</t>
  </si>
  <si>
    <t>11 Anteilige Nebenkosten 8qm/70qm</t>
  </si>
  <si>
    <t>12 Anteilige Nebenkosten 8qm/70qm</t>
  </si>
  <si>
    <t>Allgemein</t>
  </si>
  <si>
    <t>01 Anteilige Internetgebühr 20%</t>
  </si>
  <si>
    <t>02 Anteilige Internetgebühr 20%</t>
  </si>
  <si>
    <t>03 Anteilige Internetgebühr 20%</t>
  </si>
  <si>
    <t>04 Anteilige Internetgebühr 20%</t>
  </si>
  <si>
    <t>05 Anteilige Internetgebühr 20%</t>
  </si>
  <si>
    <t>06 Anteilige Internetgebühr 20%</t>
  </si>
  <si>
    <t>07 Anteilige Internetgebühr 20%</t>
  </si>
  <si>
    <t>08 Anteilige Internetgebühr 20%</t>
  </si>
  <si>
    <t>09 Anteilige Internetgebühr 20%</t>
  </si>
  <si>
    <t>10 Anteilige Internetgebühr 20%</t>
  </si>
  <si>
    <t>11 Anteilige Internetgebühr 20%</t>
  </si>
  <si>
    <t>12 Anteilige Internetgebühr 20%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</si>
  <si>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</si>
  <si>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</si>
  <si>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</si>
  <si>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</si>
  <si>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</si>
  <si>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</si>
  <si>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</si>
  <si>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</si>
  <si>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</si>
  <si>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</si>
  <si>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2022-13</t>
  </si>
  <si>
    <t>2022-14</t>
  </si>
  <si>
    <t>2022-15</t>
  </si>
  <si>
    <t>2022-16</t>
  </si>
  <si>
    <t>2022-17</t>
  </si>
  <si>
    <t>2022-18</t>
  </si>
  <si>
    <t>2022-19</t>
  </si>
  <si>
    <t>2022-20</t>
  </si>
  <si>
    <t>2022-21</t>
  </si>
  <si>
    <t>2022-22</t>
  </si>
  <si>
    <t>2022-23</t>
  </si>
  <si>
    <t>2022-24</t>
  </si>
  <si>
    <t>2022-25</t>
  </si>
  <si>
    <t>2022-26</t>
  </si>
  <si>
    <t>2022-27</t>
  </si>
  <si>
    <t>2022-28</t>
  </si>
  <si>
    <t>2022-29</t>
  </si>
  <si>
    <t>2022-30</t>
  </si>
  <si>
    <t>2022-31</t>
  </si>
  <si>
    <t>2022-32</t>
  </si>
  <si>
    <t>2022-33</t>
  </si>
  <si>
    <t>2022-34</t>
  </si>
  <si>
    <t>2022-35</t>
  </si>
  <si>
    <t>2022-36</t>
  </si>
  <si>
    <t>Sony Vegas Pro 80%</t>
  </si>
  <si>
    <t>Afa Sony Vegas Pro</t>
  </si>
  <si>
    <t>2023</t>
  </si>
  <si>
    <t>2023-36</t>
  </si>
  <si>
    <t>2024</t>
  </si>
  <si>
    <t>2025</t>
  </si>
  <si>
    <t>2026</t>
  </si>
  <si>
    <t>Ref</t>
  </si>
  <si>
    <t>AHK</t>
  </si>
  <si>
    <t>Zugänge</t>
  </si>
  <si>
    <t>Abgänge</t>
  </si>
  <si>
    <t>Umbuchungen</t>
  </si>
  <si>
    <t>EB</t>
  </si>
  <si>
    <t>SB</t>
  </si>
  <si>
    <t>Kumulierte Abschreibung</t>
  </si>
  <si>
    <t>Zuschreibung</t>
  </si>
  <si>
    <t>Buchwerte</t>
  </si>
  <si>
    <t>A</t>
  </si>
  <si>
    <t>A. Anlagevermögen</t>
  </si>
  <si>
    <t>I. Immaterielle Vermögensgegenstände</t>
  </si>
  <si>
    <t>1. Selbstgeschaffene gewerbliche Schutzrechte und ähnliche Rechte und Werte</t>
  </si>
  <si>
    <t>II. Sachanlagen</t>
  </si>
  <si>
    <t>2. entgeltlich erworbene Konzessionen, gewerbliche Schutzrechte und ähnliche Rechte und Werte sowie Lizenzen an solchen Rechten und Werten</t>
  </si>
  <si>
    <t>1. Grundstücke, grundstücksgleiche Rechte und Bauten einschließlich der Bauten auf fremden Grundstücken</t>
  </si>
  <si>
    <t>2. technische Anlagen und Maschinen</t>
  </si>
  <si>
    <t>3. andere Anlagen, Betriebs- und Geschäftsausstattung</t>
  </si>
  <si>
    <t>4. geleistete Anzahlungen und Anlagen im Bau</t>
  </si>
  <si>
    <t>B. Umlaufvermögen</t>
  </si>
  <si>
    <t>IV. Kassenbestand, Bundesbankguthaben, Guthaben bei Kreditinstituten und Schecks</t>
  </si>
  <si>
    <t>II. Forderungen und sonstige Vermögensgegenstände</t>
  </si>
  <si>
    <t>I. Vorräte</t>
  </si>
  <si>
    <t>1. Roh-, Hilfs- und Betriebsstoffe</t>
  </si>
  <si>
    <t>2. unfertige Erzeugnisse, unfertige Leistungen</t>
  </si>
  <si>
    <t>3. fertige Erzeugnisse und Waren</t>
  </si>
  <si>
    <t>4. geleistete Anzahlungen</t>
  </si>
  <si>
    <t>1. Forderungen aus Lieferungen und Leistungen</t>
  </si>
  <si>
    <t>4. sonstige Vermögensgegenstände</t>
  </si>
  <si>
    <t>C. Rechnungsabgrenzungsposten</t>
  </si>
  <si>
    <t>D. Aktive latente Steuern</t>
  </si>
  <si>
    <t>A. Eigenkapital</t>
  </si>
  <si>
    <t>I. Gezeichnetes Kapital</t>
  </si>
  <si>
    <t>III. Gewinnrücklagen</t>
  </si>
  <si>
    <t>II. Kapitalrücklage</t>
  </si>
  <si>
    <t>IV. Gewinnvortrag/Verlustvortrag</t>
  </si>
  <si>
    <t>V. Jahresüberschuss/Jahresfehlbetrag</t>
  </si>
  <si>
    <t>B. Rückstellungen</t>
  </si>
  <si>
    <t>1. Rückstellungen für Pensionen und ähnliche Verpflichtungen</t>
  </si>
  <si>
    <t>2. Steuerrückstellungen</t>
  </si>
  <si>
    <t>3. sonstige Rückstellungen</t>
  </si>
  <si>
    <t>C. Verbindlichkeiten</t>
  </si>
  <si>
    <t>2. Verbindlichkeiten gegenüber Kreditinstituten</t>
  </si>
  <si>
    <t>3. erhaltene Anzahlungen auf Bestellungen</t>
  </si>
  <si>
    <t>4. Verbindlichkeiten aus Lieferungen und Leistungen</t>
  </si>
  <si>
    <t>8. sonstige Verbindlichkeiten</t>
  </si>
  <si>
    <t>Verbindlichkeiten aus der sozialen Sicherheit</t>
  </si>
  <si>
    <t>Verbindlichkeiten aus Steuern</t>
  </si>
  <si>
    <t>D. Rechnungsabgrenzungsposten</t>
  </si>
  <si>
    <t>E. Passive latente Steuern</t>
  </si>
  <si>
    <t>1. gesetzliche Rücklage</t>
  </si>
  <si>
    <t>3. satzungsmäßige Rücklagen</t>
  </si>
  <si>
    <t>4. andere Gewinnrücklagen</t>
  </si>
  <si>
    <t>7. Abschreibungen</t>
  </si>
  <si>
    <t>a) auf immaterielle Vermögensgegenstände des Anlagevermögens und Sachanlagen</t>
  </si>
  <si>
    <t>b) auf Vermögensgegenstände des Umlaufvermögens, soweit diese die in der Kapitalgesellschaft üblichen Abschreibungen überschreiten</t>
  </si>
  <si>
    <t>Fällige Einzahlung auf Geschäftsanteile</t>
  </si>
  <si>
    <t>Konzessionen,Rechte, entgeltl. erworben</t>
  </si>
  <si>
    <t>Konzessionen, entgeltl. erworben</t>
  </si>
  <si>
    <t>Gew. Schutzrechte, entgeltl. erworben</t>
  </si>
  <si>
    <t>Ähnl. Rechte, Werte, entgeltl. erworben</t>
  </si>
  <si>
    <t>EDV-Software, entgeltl. erworben</t>
  </si>
  <si>
    <t>Lizenz gew. Schutzrechte,entg.erworben</t>
  </si>
  <si>
    <t>Geschäfts- oder Firmenwert</t>
  </si>
  <si>
    <t>Anzahlungen auf Geschäfts-, Firmenwert</t>
  </si>
  <si>
    <t>Anzahlungen immaterielle VermG</t>
  </si>
  <si>
    <t>Verschmelzungsmehrwert</t>
  </si>
  <si>
    <t>Selbst geschaffene immaterielle VermG.</t>
  </si>
  <si>
    <t>EDV-Software, selbst geschaffen</t>
  </si>
  <si>
    <t>Lizenzen, Franchise, selbst geschaffen</t>
  </si>
  <si>
    <t>Konzessionen, Schutzr.,selbst geschaffen</t>
  </si>
  <si>
    <t>Rezepte, Verfahren, selbst geschaffen</t>
  </si>
  <si>
    <t>Immat. Vermögensgegenst. in Entwicklung</t>
  </si>
  <si>
    <t>Grundstücke,grndst.Rechte und Bauten</t>
  </si>
  <si>
    <t>Grundstücksanteil häusl. Arbeitszimmer</t>
  </si>
  <si>
    <t>Grundstücksgleiche Rechte ohne Bauten</t>
  </si>
  <si>
    <t>Unbebaute Grundstücke</t>
  </si>
  <si>
    <t>Grundstücksgleiche Rechte</t>
  </si>
  <si>
    <t>Grundstücke mit Substanzverzehr</t>
  </si>
  <si>
    <t>Anzahlungen auf Grund und Boden</t>
  </si>
  <si>
    <t>Bauten auf eigenen Grundstücken</t>
  </si>
  <si>
    <t>Grundstückswert bebauter Grundstücke</t>
  </si>
  <si>
    <t>Geschäftsbauten (eigene Grundstücke)</t>
  </si>
  <si>
    <t>Fabrikbauten (eigene Grundstücke)</t>
  </si>
  <si>
    <t>Garagen (eigene Grst., Geschäftsbauten)</t>
  </si>
  <si>
    <t>Außenanlagen (eigene Grst., Geschäftsb.)</t>
  </si>
  <si>
    <t>Hof-, Wegebefestig (eig Grst,Geschäftsb)</t>
  </si>
  <si>
    <t>Einrichtungen (eigene Grst.,Geschäftsb.)</t>
  </si>
  <si>
    <t>Andere Bauten (eigene Grundstücke)</t>
  </si>
  <si>
    <t>Geschäfts-,Fabrik-u.and. Bauten im Bau</t>
  </si>
  <si>
    <t>Anzahlg.Bauten auf eigenen Grundstücken</t>
  </si>
  <si>
    <t>Wohnbauten (eigene Grundstücke)</t>
  </si>
  <si>
    <t>Garagen (eigene Grundst., Wohnbauten)</t>
  </si>
  <si>
    <t>Außenanlagen (eigene Grst., Wohnbauten)</t>
  </si>
  <si>
    <t>Hof-, Wegebefestig (eig Grst,Wohnbauten)</t>
  </si>
  <si>
    <t>Einrichtungen (eigene Grst., Wohnbauten)</t>
  </si>
  <si>
    <t>Gebäudeteil häusliches Arbeitszimmer</t>
  </si>
  <si>
    <t>Wohnbauten im Bau eigenen Grundstücken</t>
  </si>
  <si>
    <t>Anzahlg. Wohnbauten auf eig.Grundstücken</t>
  </si>
  <si>
    <t>Bauten auf fremden Grundstücken</t>
  </si>
  <si>
    <t>Geschäftsbauten (fremde Grundstücke)</t>
  </si>
  <si>
    <t>Fabrikbauten (fremde Grundstücke)</t>
  </si>
  <si>
    <t>Garagen (fremde Grst., Geschäftsbauten)</t>
  </si>
  <si>
    <t>Außenanlagen (fremde Grst.,Geschäftsb.)</t>
  </si>
  <si>
    <t>Hof-, Wegebefestig (frd Grst,Geschäftsb)</t>
  </si>
  <si>
    <t>Einrichtungen (fremde Grst.,Geschäftsb.)</t>
  </si>
  <si>
    <t>Andere Bauten (fremde Grundstücke)</t>
  </si>
  <si>
    <t>Anzahlg. auf Bauten fremd. Grundstücken</t>
  </si>
  <si>
    <t>Wohnbauten (fremde Grundstücke)</t>
  </si>
  <si>
    <t>Garagen (fremde Grundstücke, Wohnbauten)</t>
  </si>
  <si>
    <t>Außenanlagen (fremde Grundstücke,Wohnb.)</t>
  </si>
  <si>
    <t>Hof-, Wegebefestigung (frd Grst.,Wohnb.)</t>
  </si>
  <si>
    <t>Einrichtungen (fremde Grundst., Wohnb.)</t>
  </si>
  <si>
    <t>Wohnbauten im Bau fremden Grundstücken</t>
  </si>
  <si>
    <t>Anzahlungen a. Wohnbauten a. fremd. Gr.</t>
  </si>
  <si>
    <t>Technische Anlagen und Maschinen</t>
  </si>
  <si>
    <t>Maschinen</t>
  </si>
  <si>
    <t>Maschinengebundene Werkzeuge</t>
  </si>
  <si>
    <t>Technische Anlagen</t>
  </si>
  <si>
    <t>Transportanlagen und Ähnliches</t>
  </si>
  <si>
    <t>Betriebsvorrichtungen</t>
  </si>
  <si>
    <t>Technische Anlagen und Maschinen im Bau</t>
  </si>
  <si>
    <t>Anzahlungen auf technische Anlagen</t>
  </si>
  <si>
    <t>Betriebs- und Geschäftsausstattung</t>
  </si>
  <si>
    <t>Andere Anlagen</t>
  </si>
  <si>
    <t>Pkw</t>
  </si>
  <si>
    <t>Lkw</t>
  </si>
  <si>
    <t>Sonstige Transportmittel</t>
  </si>
  <si>
    <t>Betriebsausstattung</t>
  </si>
  <si>
    <t>Geschäftsausstattung</t>
  </si>
  <si>
    <t>Büroeinrichtung</t>
  </si>
  <si>
    <t>Ladeneinrichtung</t>
  </si>
  <si>
    <t>Werkzeuge</t>
  </si>
  <si>
    <t>Einbauten in fremde Grundstücke</t>
  </si>
  <si>
    <t>Gerüst- und Schalungsmaterial</t>
  </si>
  <si>
    <t>Geringwertige Wirtschaftsgüter</t>
  </si>
  <si>
    <t>Wirtschaftsgüter (Sammelposten)</t>
  </si>
  <si>
    <t>Sonstige Betriebs-u.Gesch.ausstattung</t>
  </si>
  <si>
    <t>Betriebs- u. Gesch.ausstattung im Bau</t>
  </si>
  <si>
    <t>Anzahlung Betriebs- u. Gesch.ausstattung</t>
  </si>
  <si>
    <t>Anteile an verbundenen Unternehmen (AV)</t>
  </si>
  <si>
    <t>Anteile an verbundenen UN, PersG (AV)</t>
  </si>
  <si>
    <t>Anteile an verbundenen UN, KapG (AV)</t>
  </si>
  <si>
    <t>Anteile an herrsch. Gesell., KapG (AV)</t>
  </si>
  <si>
    <t>Anteile a. herrschend. Gesellschaft (AV)</t>
  </si>
  <si>
    <t>Ausleihungen an verbundene Unternehmen</t>
  </si>
  <si>
    <t>Ausleihungen an verbundene UN, PersG</t>
  </si>
  <si>
    <t>Ausleihungen an verbundene UN, KapG</t>
  </si>
  <si>
    <t>Ausleihungen an verbundene UN, EinzelUN</t>
  </si>
  <si>
    <t>Anteile an herrsch. Gesell., PersG (AV)</t>
  </si>
  <si>
    <t>Beteiligungen</t>
  </si>
  <si>
    <t>Typisch stille Beteiligungen</t>
  </si>
  <si>
    <t>Atypische stille Beteiligungen</t>
  </si>
  <si>
    <t>Beteiligungen an Kapitalgesellschaft</t>
  </si>
  <si>
    <t>Beteiligungen an Personengesellschaft</t>
  </si>
  <si>
    <t>Beteiligung GmbH&amp;Co.an Komplementär-GmbH</t>
  </si>
  <si>
    <t>Ausleih. an UN mit Beteiligungsverh.</t>
  </si>
  <si>
    <t>Ausleihungen an UN mit Beteilig., PersG</t>
  </si>
  <si>
    <t>Ausleihungen an UN mit Beteilig., KapG</t>
  </si>
  <si>
    <t>Wertpapiere des Anlagevermögens</t>
  </si>
  <si>
    <t>Wertpapiere mit Gewinnbeteil.ansprüch.</t>
  </si>
  <si>
    <t>Festverzinsliche Wertpapiere</t>
  </si>
  <si>
    <t>Anteile GmbH &amp; Co. an Komplementär-GmbH</t>
  </si>
  <si>
    <t>Übrige sonstige Ausleihungen</t>
  </si>
  <si>
    <t>Darlehen (Finanzanlagen)</t>
  </si>
  <si>
    <t>Genossenschaftsanteile z.lfr.Verbleib</t>
  </si>
  <si>
    <t>Ausleihungen an Gesellschafter</t>
  </si>
  <si>
    <t>Ausleihungen an GmbH-Gesellschafter</t>
  </si>
  <si>
    <t>Ausleih. an stille Gesellschafter</t>
  </si>
  <si>
    <t>Ausleih. an persönlich haftende Ges.er</t>
  </si>
  <si>
    <t>Ausleihungen an Kommanditisten</t>
  </si>
  <si>
    <t>Ausleihungen an nahe stehende Personen</t>
  </si>
  <si>
    <t>LV-Rückdeckungsansprüche z.lfr.Verbl.</t>
  </si>
  <si>
    <t>Anleihen, nicht konvertibel</t>
  </si>
  <si>
    <t>Anleihen, nicht konvertibel (b. 1 Jahr)</t>
  </si>
  <si>
    <t>Anleihen, nicht konvertibel (1-5 Jahre)</t>
  </si>
  <si>
    <t>Anleihen, nicht konvertibel (g.5 Jahre)</t>
  </si>
  <si>
    <t>Anleihen konvertibel</t>
  </si>
  <si>
    <t>Anleihen konvertibel(bis 1 Jahr)</t>
  </si>
  <si>
    <t>Anleihen konvertibel(1-5 Jahre)</t>
  </si>
  <si>
    <t>Anleihen konvertibel(größer 5 Jahre)</t>
  </si>
  <si>
    <t>Verbindlichkeiten gg. Kreditinstituten</t>
  </si>
  <si>
    <t>Verbindlichkeiten Kreditinstitut(b.1J)</t>
  </si>
  <si>
    <t>Verbindlichkeiten Kreditinstitut(1-5J)</t>
  </si>
  <si>
    <t>Verbindlichkeiten Kreditinstitut(g.5J)</t>
  </si>
  <si>
    <t>TZ-Verbindlichkeit. gg. Kreditinstituten</t>
  </si>
  <si>
    <t>TZ-Verbindlichkeit. Kreditinstitut(b.1J)</t>
  </si>
  <si>
    <t>TZ-Verbindlichkeit. Kreditinstitut(1-5J)</t>
  </si>
  <si>
    <t>TZ-Verbindlichkeit. Kreditinstitut(g.5J)</t>
  </si>
  <si>
    <t>Verb.g.Kred.inst.,vor Rlz-Differenzierg</t>
  </si>
  <si>
    <t>Gegenkonto bei Aufteilung Kto 0690-98</t>
  </si>
  <si>
    <t>Verbindlichk.gegenüber verbundenen UN</t>
  </si>
  <si>
    <t>Verbindlichkeit. gg.verbundene UN(b.1 J)</t>
  </si>
  <si>
    <t>Verbindlichkeit. gg.verbundene UN(1-5 J)</t>
  </si>
  <si>
    <t>Verbindlichkeit. gg.verbundene UN(g.5 J)</t>
  </si>
  <si>
    <t>Verbindl. gg.UN mit Beteiligungsverh.</t>
  </si>
  <si>
    <t>Verbindl. gg.UN mit Beteiligg.verh. b.1J</t>
  </si>
  <si>
    <t>Verbindl. gg.UN mit Beteiligg.verh. 1-5J</t>
  </si>
  <si>
    <t>Verbindl. gg.UN mit Beteiligg.verh. g.5J</t>
  </si>
  <si>
    <t>Verbindlichkeit.gg. Gesellschaftern</t>
  </si>
  <si>
    <t>Verbindlichkeit.gg. Gesellschaftern b.1J</t>
  </si>
  <si>
    <t>Verbindlichkeit.gg. Gesellschaftern 1-5J</t>
  </si>
  <si>
    <t>Verbindlichkeit.gg. Gesellschaftern g.5J</t>
  </si>
  <si>
    <t>Verb.gg.Gesellschaftern off.Ausschüttg.</t>
  </si>
  <si>
    <t>Verb.ggü.typ.stillen Gesellschaftern</t>
  </si>
  <si>
    <t>Verb.ggü.typ.stillen Gesellsch.(b.1J)</t>
  </si>
  <si>
    <t>Verb.ggü.typ.stillen Gesellsch.(1-5J)</t>
  </si>
  <si>
    <t>Verb.ggü.typ.stillen Gesellsch.(g.5J)</t>
  </si>
  <si>
    <t>Verb.ggü.atyp.stillen Gesellschaftern</t>
  </si>
  <si>
    <t>Verb.ggü.atyp.stillen Gesellsch.(b.1J)</t>
  </si>
  <si>
    <t>Verb.ggü.atyp.stillen Gesellsch.(1-5J)</t>
  </si>
  <si>
    <t>Verb.ggü.atyp.stillen Gesellsch.(g.5J)</t>
  </si>
  <si>
    <t>Partiarische Darlehen</t>
  </si>
  <si>
    <t>Partiarische Darlehen(bis 1 Jahr)</t>
  </si>
  <si>
    <t>Partiarische Darlehen(1-5 Jahre)</t>
  </si>
  <si>
    <t>Partiarische Darlehen(g. 5 Jahre)</t>
  </si>
  <si>
    <t>So.Verb.vor Rlz-Differenz.(n.Bilanzier.)</t>
  </si>
  <si>
    <t>Gegenkonto Aufteilung so.Verbindlichk.</t>
  </si>
  <si>
    <t>Gezeichnetes Kapital</t>
  </si>
  <si>
    <t>Kapitalerhöhung aus Gesellschaftsmitteln</t>
  </si>
  <si>
    <t>Geschäftsguthaben verbleib. Mitglieder</t>
  </si>
  <si>
    <t>Geschäftsguthaben ausscheid.Mitglieder</t>
  </si>
  <si>
    <t>Geschäftsguthaben gekünd. Geschäftsant</t>
  </si>
  <si>
    <t>Fällige Einzahl. Geschäftsant. vermerkt</t>
  </si>
  <si>
    <t>Gkto.fällige Einzah.Geschäftsant. verm.</t>
  </si>
  <si>
    <t>Erworbene eigene Anteile</t>
  </si>
  <si>
    <t>Ausstehende Einlage nicht eingefordert</t>
  </si>
  <si>
    <t>Ausstehende Einlage eingefordert</t>
  </si>
  <si>
    <t>Nachschüsse</t>
  </si>
  <si>
    <t>Kapitalrücklage/Anteile ü. Nennbetrag</t>
  </si>
  <si>
    <t>Kapitalrückl./Ausgabe Schuldverschr.</t>
  </si>
  <si>
    <t>Kapitalrücklage gg.Vorzugsgewährung</t>
  </si>
  <si>
    <t>Kapitalrückl. durch Zuzahlungen in EK</t>
  </si>
  <si>
    <t>Nachschusskapital</t>
  </si>
  <si>
    <t>Gesetzliche Rücklage</t>
  </si>
  <si>
    <t>Gewinnrücklage Erwerb eigener Anteile</t>
  </si>
  <si>
    <t>Rücklage Anteile an herrsch. Unternehmen</t>
  </si>
  <si>
    <t>Satzungsmäßige Rücklagen</t>
  </si>
  <si>
    <t>Andere Ergebnisrücklagen</t>
  </si>
  <si>
    <t>Gewinnrücklage Übergangsvorschr. BilMoG</t>
  </si>
  <si>
    <t>Gewinnrücklage Zuschreibg. Sachanlage</t>
  </si>
  <si>
    <t>Andere Gewinnrücklagen</t>
  </si>
  <si>
    <t>Eigenkapitalanteil von Wertaufholungen</t>
  </si>
  <si>
    <t>Gewinnrücklage Zuschreibg. Finanzanl.</t>
  </si>
  <si>
    <t>Gewinnrücklage Auflösung SoPo</t>
  </si>
  <si>
    <t>Latente Steuern (H) neutrale Verrechnung</t>
  </si>
  <si>
    <t>Gewinnvortrag vor Verwendung</t>
  </si>
  <si>
    <t>Gewinnvortrag vor Verwendung (KKE)</t>
  </si>
  <si>
    <t>Verlustvortrag vor Verwendung (KKE)</t>
  </si>
  <si>
    <t>Verlustvortrag vor Verwendung</t>
  </si>
  <si>
    <t>Festkapital (VH), EK</t>
  </si>
  <si>
    <t>Kapital (fester Anteil, nur EU)</t>
  </si>
  <si>
    <t>Variables Kapital (VH), EK</t>
  </si>
  <si>
    <t>Kapital (variabler Anteil, nur EU)</t>
  </si>
  <si>
    <t>Gesellschafter-Darlehen (VH), FK</t>
  </si>
  <si>
    <t>Kommandit-Kapital (TH), EK</t>
  </si>
  <si>
    <t>Verlustausgleichskonto (TH), EK</t>
  </si>
  <si>
    <t>Gesellschafter-Darlehen (TH), FK</t>
  </si>
  <si>
    <t>Übrige andere Sonderposten</t>
  </si>
  <si>
    <t>Steuerfreie Rücklagen nach § 6b EStG</t>
  </si>
  <si>
    <t>Rücklage für Ersatzbeschaffung</t>
  </si>
  <si>
    <t>SoPo mit Rücklageanteil, Sonder-AfA</t>
  </si>
  <si>
    <t>Ausgleichsposten Entnahmen § 4g EStG</t>
  </si>
  <si>
    <t>Rücklage für Zuschüsse</t>
  </si>
  <si>
    <t>SoPo Rücklageanteil nach § 7g (5) EStG</t>
  </si>
  <si>
    <t>Sonderposten für Zuschüsse Dritter</t>
  </si>
  <si>
    <t>Sonderposten für Investitionszulagen</t>
  </si>
  <si>
    <t>Pensions-und ähnliche Rückstellungen</t>
  </si>
  <si>
    <t>Rückstellung Pensionen zur Saldierung</t>
  </si>
  <si>
    <t>Pensionsrückstellungen ggb. Ges.ern</t>
  </si>
  <si>
    <t>Rückstellungen für Direktzusagen</t>
  </si>
  <si>
    <t>Rückst. Zuschussverpfl. Pens.kasse, LV</t>
  </si>
  <si>
    <t>Gewerbesteuerrückstellung § 4 (5b) EStG</t>
  </si>
  <si>
    <t>Urlaubsrückstellungen</t>
  </si>
  <si>
    <t>Steuerrückstellung Steuerstundung BStBK</t>
  </si>
  <si>
    <t>Körperschaftsteuerrückstellung</t>
  </si>
  <si>
    <t>Rückstell. langfristige Verpflichtung</t>
  </si>
  <si>
    <t>Rückstellungen für Personalkosten</t>
  </si>
  <si>
    <t>Rückstellungen für Aufbewahrungspflicht</t>
  </si>
  <si>
    <t>Rückst. langfr. Verpflicht., Saldierung</t>
  </si>
  <si>
    <t>Passive latente Steuern</t>
  </si>
  <si>
    <t>Rückstellungen für latente Steuern</t>
  </si>
  <si>
    <t>Rückstellungen Instandhaltung bis 3 M</t>
  </si>
  <si>
    <t>Rückstellungen Abraum-/Abfallbeseit.</t>
  </si>
  <si>
    <t>Rückstellungen f. Gewährleistungen</t>
  </si>
  <si>
    <t>Rückstellungen f. drohende Verluste</t>
  </si>
  <si>
    <t>Rückstellungen für Abschluss u. Prüfung</t>
  </si>
  <si>
    <t>Aufwandsrückstellungen § 249 (2) HGB aF</t>
  </si>
  <si>
    <t>Rückstellungen für Umweltschutz</t>
  </si>
  <si>
    <t>Aktive Rechnungsabgrenzung</t>
  </si>
  <si>
    <t>Aktive latente Steuern</t>
  </si>
  <si>
    <t>Aufwand Zölle und Verbrauchsteuern</t>
  </si>
  <si>
    <t>Aufwand Umsatzsteuer auf Anzahlungen</t>
  </si>
  <si>
    <t>Damnum/Disagio</t>
  </si>
  <si>
    <t>Rechnungsabgrenzung neutrale Verrechnung</t>
  </si>
  <si>
    <t>Latente Steuern (S) neutrale Verrechnung</t>
  </si>
  <si>
    <t>Gesamthänderisch geb. Rücklagen (KKE)</t>
  </si>
  <si>
    <t>Passive Rechnungsabgrenzung</t>
  </si>
  <si>
    <t>Abgrenzung unterjährige AfA für BWA</t>
  </si>
  <si>
    <t>Pauschalwertberichtigung Forderg./b.1J</t>
  </si>
  <si>
    <t>Pauschalwertberichtigung Forderg./g.1J</t>
  </si>
  <si>
    <t>Einzelwertberichtigung Forderung(b.1J)</t>
  </si>
  <si>
    <t>Einzelwertberichtigung Forderung(g.1J)</t>
  </si>
  <si>
    <t>Kasse</t>
  </si>
  <si>
    <t>Nebenkasse 1</t>
  </si>
  <si>
    <t>Nebenkasse 2</t>
  </si>
  <si>
    <t>Bank (Postbank)</t>
  </si>
  <si>
    <t>Bank (Postbank 1)</t>
  </si>
  <si>
    <t>Bank (Postbank 2)</t>
  </si>
  <si>
    <t>Bank (Postbank 3)</t>
  </si>
  <si>
    <t>LZB-Guthaben</t>
  </si>
  <si>
    <t>Bundesbankguthaben</t>
  </si>
  <si>
    <t>Bank</t>
  </si>
  <si>
    <t>Bank 1</t>
  </si>
  <si>
    <t>Bank 2</t>
  </si>
  <si>
    <t>Bank 3</t>
  </si>
  <si>
    <t>Bank 4</t>
  </si>
  <si>
    <t>Bank 5</t>
  </si>
  <si>
    <t>Finanzmittelanlagen kurzfr. Disposition</t>
  </si>
  <si>
    <t>Verb. gg Kreditinst. (n. Finanzmittelf.)</t>
  </si>
  <si>
    <t>Wechsel aus Lieferung und Leistung</t>
  </si>
  <si>
    <t>Wechsel a. Lieferungen/Leistungen b.1 J</t>
  </si>
  <si>
    <t>Wechsel a. Lieferungen/Leistungen g.1 J</t>
  </si>
  <si>
    <t>Wechsel aus L+L bundesbankfähig</t>
  </si>
  <si>
    <t>Besitzwechsel gegen verbund. Unternehmen</t>
  </si>
  <si>
    <t>Besitzwechsel gegen verbundene UN (b.1J)</t>
  </si>
  <si>
    <t>Besitzwechsel gegen verbundene UN (g.1J)</t>
  </si>
  <si>
    <t>Besitzwechs.gg.verb.UN, bundesbankfähig</t>
  </si>
  <si>
    <t>Besitzwechsel gg.UN m. Beteiligungsverh.</t>
  </si>
  <si>
    <t>Besitzwechsel gg.UN m.Beteiligg.verh.b1J</t>
  </si>
  <si>
    <t>Besitzwechsel gg.UN m.Beteiligg.verh.g1J</t>
  </si>
  <si>
    <t>Besitzwechsel gg.UN m.Beteiligg.verh.bbf</t>
  </si>
  <si>
    <t>Finanzwechsel</t>
  </si>
  <si>
    <t>Wertpap. mit geringen Wertschwankungen</t>
  </si>
  <si>
    <t>Schecks</t>
  </si>
  <si>
    <t>Anteile an verbundenen Unternehmen (UV)</t>
  </si>
  <si>
    <t>Anteile a. herrschend. Gesellschaft (UV)</t>
  </si>
  <si>
    <t>Sonstige Wertpapiere</t>
  </si>
  <si>
    <t>Wertpapieranlagen kurzfr. Disposition</t>
  </si>
  <si>
    <t>GmbH-Anteile z.kurzfristigen Verbleib</t>
  </si>
  <si>
    <t>Genossenschaftsanteile z.kfr.Verbleib</t>
  </si>
  <si>
    <t>VermG z. Erfüllung langfr.Verpflichtung</t>
  </si>
  <si>
    <t>VermG z. Saldierung langfr.Verpflichtung</t>
  </si>
  <si>
    <t>Ansprüche a. Rückdeckungsversicherung</t>
  </si>
  <si>
    <t>VermG zur Erfüllung Pensionsrückstellung</t>
  </si>
  <si>
    <t>VermG Saldierung Pensionsrückstellung</t>
  </si>
  <si>
    <t>Geldtransit</t>
  </si>
  <si>
    <t>Verr.Kto § 4 (3) EStG nicht ergebnisw.</t>
  </si>
  <si>
    <t>Wirtschaftsgüter UV § 4 (3) EStG</t>
  </si>
  <si>
    <t>Forderung gg.Kommanditist, atyp.st.Ges.</t>
  </si>
  <si>
    <t>Forderung gg.Komm., atyp.st. Ges.er b1J</t>
  </si>
  <si>
    <t>Forderung gg.Komm., atyp.st. Ges.er g1J</t>
  </si>
  <si>
    <t>Forderungen gg. typisch stille Ges.er</t>
  </si>
  <si>
    <t>Forderungen gg. typ.stille Ges.er, b1J</t>
  </si>
  <si>
    <t>Forderungen gg. typ.stille Ges.er, g1J</t>
  </si>
  <si>
    <t>Überleitung Kostenstellen</t>
  </si>
  <si>
    <t>Forderungen gegen GmbH-Gesellschafter</t>
  </si>
  <si>
    <t>Forderungen gegen GmbH-Ges.er, b1J</t>
  </si>
  <si>
    <t>Forderungen gegen GmbH-Ges.er, g1J</t>
  </si>
  <si>
    <t>Forderungen gg. persönl.haftende Ges.er</t>
  </si>
  <si>
    <t>Forderungen gg. persönl.haft. Ges., b1J</t>
  </si>
  <si>
    <t>Forderungen gg. persönl.haft. Ges., g1J</t>
  </si>
  <si>
    <t>Anspruch Altersvers./Pension Mituntern.</t>
  </si>
  <si>
    <t>Verrechnung Ist-Versteuerung</t>
  </si>
  <si>
    <t>Neutralis.ertragsw. Sachv.§ 4 (3) EStG</t>
  </si>
  <si>
    <t>Forderungen gg. Gesellschaft/Gesamthand</t>
  </si>
  <si>
    <t>Forderungen aus L+L</t>
  </si>
  <si>
    <t>Forderungen aus L+L ohne Kontokorrent</t>
  </si>
  <si>
    <t>Forderungen L+L allg. Steuersatz (EÜR)</t>
  </si>
  <si>
    <t>Forderungen a. L+L erm.Steuersatz (EÜR)</t>
  </si>
  <si>
    <t>Forderung. aus stfr.,n.stbaren L+L (EÜR)</t>
  </si>
  <si>
    <t>Forderungen aus L+L nach § 24 UStG (EÜR)</t>
  </si>
  <si>
    <t>Gegenkto Aufteilung Forderungen L+L(EÜR)</t>
  </si>
  <si>
    <t>Forderungen n. § 11 Abs.1 S.2 EStG (EÜR)</t>
  </si>
  <si>
    <t>Forderg.a. Lieferungen/Leistungen b.1 J</t>
  </si>
  <si>
    <t>Forderg.a. Lieferungen/Leistungen g.1 J</t>
  </si>
  <si>
    <t>Zweifelhafte Forderungen</t>
  </si>
  <si>
    <t>Zweifelhafte Forderungen (bis 1 Jahr)</t>
  </si>
  <si>
    <t>Zweifelhafte Forderungen (g. 1 Jahr)</t>
  </si>
  <si>
    <t>Forderungen aus L+L gg. verbundene UN</t>
  </si>
  <si>
    <t>Forderungen aus L+L gg. verbund. UN b.1J</t>
  </si>
  <si>
    <t>Forderungen aus L+L gg. verbund. UN g.1J</t>
  </si>
  <si>
    <t>WB Forderungen gg. verbundene UN (b.1J)</t>
  </si>
  <si>
    <t>WB Forderungen gg. verbundene UN (g.1J)</t>
  </si>
  <si>
    <t>Forderg. L+L gg.UN m. Beteiligungsverh.</t>
  </si>
  <si>
    <t>Forderg. L+L gg.UN m.Beteiligg.verh.b1J</t>
  </si>
  <si>
    <t>Forderg. L+L gg.UN m.Beteiligg.verh.g1J</t>
  </si>
  <si>
    <t>WB Forderg.gg.UN m.Beteiligg.verh. b.1J</t>
  </si>
  <si>
    <t>WB Forderg.gg.UN m.Beteiligg.verh. g.1J</t>
  </si>
  <si>
    <t>Forderungen aus L+L gg. Gesellschafter</t>
  </si>
  <si>
    <t>Forderg. aus L+L gg.Gesellschafter b.1 J</t>
  </si>
  <si>
    <t>Forderg. aus L+L gg.Gesellschafter g.1 J</t>
  </si>
  <si>
    <t>Gegenkonto sonst.VG bei Buchung Debitor</t>
  </si>
  <si>
    <t>Gegenkonto bei Aufteilung Debitoren</t>
  </si>
  <si>
    <t>Sonstige Vermögensgegenstände (b.1 J)</t>
  </si>
  <si>
    <t>Sonstige Vermögensgegenstände (g.1 J)</t>
  </si>
  <si>
    <t>Forderungen gg. Geschäftsf.(b.1J)</t>
  </si>
  <si>
    <t>Forderungen gg. Geschäftsf.(g.1J)</t>
  </si>
  <si>
    <t>Forderungen gg. Aufsichtsratsm. (b.1 J)</t>
  </si>
  <si>
    <t>Forderungen gg. Aufsichtsratsm. (g.1 J)</t>
  </si>
  <si>
    <t>Forderungen gegen sonstige Ges.er, b1J</t>
  </si>
  <si>
    <t>Forderungen gegen sonstige Ges.er, g1J</t>
  </si>
  <si>
    <t>Geleistete Anzahlungen auf Vorräte</t>
  </si>
  <si>
    <t>Geleistete Anzahlungen 7% Vorsteuer</t>
  </si>
  <si>
    <t>Geleistete Anzahlungen 5% Vorsteuer</t>
  </si>
  <si>
    <t>Geleistete Anzahlungen 16% Vorsteuer</t>
  </si>
  <si>
    <t>Geleistete Anzahlungen 19% Vorsteuer</t>
  </si>
  <si>
    <t>Forderungen gg. Arbeitsgemeinschaften</t>
  </si>
  <si>
    <t>Forderungen ggb. Krankenkasse aus AAG</t>
  </si>
  <si>
    <t>Agenturwarenabrechnung (sonstige VermG)</t>
  </si>
  <si>
    <t>Genussrechte</t>
  </si>
  <si>
    <t>Einzahl.anspruch zu Nebenleist/Zuzahlung</t>
  </si>
  <si>
    <t>Kautionen</t>
  </si>
  <si>
    <t>Kautionen (bis 1 J)</t>
  </si>
  <si>
    <t>Kautionen (größer 1 J)</t>
  </si>
  <si>
    <t>Nachträgl. abz. Vorsteuer § 15a (2) UStG</t>
  </si>
  <si>
    <t>Zurückzuzahlende Vorsteuer §15a (2) UStG</t>
  </si>
  <si>
    <t>Forderg. gg. Personal Lohn- und Gehalt</t>
  </si>
  <si>
    <t>Forderungen gegen Personal (bis 1Jahr)</t>
  </si>
  <si>
    <t>Forderungen gegen Personal (g. 1Jahr)</t>
  </si>
  <si>
    <t>Forderung aus Gewerbesteuerüberzahlung</t>
  </si>
  <si>
    <t>Steuererst.anspruch gegen andere Länder</t>
  </si>
  <si>
    <t>Forderg. an FA aus abgeführtem Bauabzug</t>
  </si>
  <si>
    <t>Forderung gegenüber Bundesagentur</t>
  </si>
  <si>
    <t>Forderungen USt-Vorauszahlungen</t>
  </si>
  <si>
    <t>Umsatzsteuerforderungen Vorjahr</t>
  </si>
  <si>
    <t>Forderungen aus Verbrauchsteuern</t>
  </si>
  <si>
    <t>Vorst. in Folgeperiode /-jahr abziehbar</t>
  </si>
  <si>
    <t>Körperschaftsteuerrückforderung</t>
  </si>
  <si>
    <t>Darlehen (sonstige VermG)</t>
  </si>
  <si>
    <t>Darlehen Rlz bis 1 J. (sonstige VermG)</t>
  </si>
  <si>
    <t>Darlehen Rlz &gt; 1 J. (sonstige VermG)</t>
  </si>
  <si>
    <t>Nachträgl. abz. Vorsteuer, bewegl. WG</t>
  </si>
  <si>
    <t>Zurückzuzahlende Vorsteuer, bewegl.WG</t>
  </si>
  <si>
    <t>Nachträgl. abz. Vorsteuer, unbewegl. WG</t>
  </si>
  <si>
    <t>Zurückzuzahl. Vorsteuer, unbewegl. WG</t>
  </si>
  <si>
    <t>Aufzuteilende Vorsteuer</t>
  </si>
  <si>
    <t>Aufzuteilende Vorsteuer 7%</t>
  </si>
  <si>
    <t>Aufzuteilende Vorsteuer aus EU-Erwerb</t>
  </si>
  <si>
    <t>Aufzuteil. Vorsteuer aus EU-Erwerb 19%</t>
  </si>
  <si>
    <t>Aufzuteilende Vorsteuer 5%</t>
  </si>
  <si>
    <t>Aufzuteilende Vorsteuer 16%</t>
  </si>
  <si>
    <t>Aufzuteilende Vorsteuer 19%</t>
  </si>
  <si>
    <t>Aufzuteil. Vorsteuer §§ 13a/13b UStG</t>
  </si>
  <si>
    <t>Abziehbare Vorsteuer 5%</t>
  </si>
  <si>
    <t>Aufzuteil. Vorsteuer §§13a/13b UStG 19%</t>
  </si>
  <si>
    <t>Abziehbare Vorsteuer</t>
  </si>
  <si>
    <t>Abziehbare Vorsteuer 7%</t>
  </si>
  <si>
    <t>Abziehbare Vorsteuer aus EU-Erwerb</t>
  </si>
  <si>
    <t>Vorst.letzter Abnehmer Dreiecksgeschäft</t>
  </si>
  <si>
    <t>Abziehbare Vorsteuer aus EU-Erwerb 19%</t>
  </si>
  <si>
    <t>Abziehbare Vorsteuer 16%</t>
  </si>
  <si>
    <t>Abziehbare Vorsteuer 19%</t>
  </si>
  <si>
    <t>Abziehbare Vorsteuer § 13b UStG 19%</t>
  </si>
  <si>
    <t>Abziehbare Vorsteuer § 13b UStG</t>
  </si>
  <si>
    <t>Abziehbare Vorsteuer § 13b UStG 16%</t>
  </si>
  <si>
    <t>Gegenkonto Vorsteuer § 4 (3) EStG</t>
  </si>
  <si>
    <t>Auflösung Vorsteuer Vorjahr § 4 (3) EStG</t>
  </si>
  <si>
    <t>Vorsteuer aus Investitionen § 4 (3) EStG</t>
  </si>
  <si>
    <t>Gegenkto. Vorsteuer Durchschnittssätze</t>
  </si>
  <si>
    <t>Vorsteuer EU-Erwerb neue Kfz ohne UStID</t>
  </si>
  <si>
    <t>Abziehbare Vorsteuer § 13a UStG</t>
  </si>
  <si>
    <t>Vorsteuer allgem. Durchschnittssätze</t>
  </si>
  <si>
    <t>Einfuhrumsatzsteuer</t>
  </si>
  <si>
    <t>Abziehbare Vorsteuer aus EU-Erwerb 16%</t>
  </si>
  <si>
    <t>Durchlaufende Posten</t>
  </si>
  <si>
    <t>Fremdgeld</t>
  </si>
  <si>
    <t>Verrechnung erhaltene Anzahlungen</t>
  </si>
  <si>
    <t>Forderungen gegen verbund.Unternehmen</t>
  </si>
  <si>
    <t>Forderungen gg. verbundene UN(b. 1 J)</t>
  </si>
  <si>
    <t>Forderungen gg. verbundene UN(g. 1 J)</t>
  </si>
  <si>
    <t>Forderungen gg. UN m. Beteiligungsverh.</t>
  </si>
  <si>
    <t>Forderg. gg. UN mit Beteiligg.verh. b.1J</t>
  </si>
  <si>
    <t>Forderg. gg. UN mit Beteiligg.verh. g.1J</t>
  </si>
  <si>
    <t>Verbindlichkeiten aus Lieferungen+Leist.</t>
  </si>
  <si>
    <t>Verbindlichkeiten aus L+L</t>
  </si>
  <si>
    <t>Verbindl. aus L+L allg. Steuersatz (EÜR)</t>
  </si>
  <si>
    <t>Verbindl. aus L+L erm. Steuersatz (EÜR)</t>
  </si>
  <si>
    <t>Verbindl. aus L+L ohne Vorsteuerabzug</t>
  </si>
  <si>
    <t>Gegenkto Aufteilung Verbindl. L+L (EÜR)</t>
  </si>
  <si>
    <t>Verbindlichkeiten L+L ohne Kontokorrent</t>
  </si>
  <si>
    <t>Verbindl.L+L f.Invest. für § 4 (3) EStG</t>
  </si>
  <si>
    <t>Verbindl.a.Lieferungen/Leistungen b.1 J</t>
  </si>
  <si>
    <t>Verbindl.a.Lieferungen/Leistungen 1-5 J</t>
  </si>
  <si>
    <t>Verbindl.a.Lieferungen/Leistungen g.5 J</t>
  </si>
  <si>
    <t>Verbindl. aus L+L gg. verbundenen UN</t>
  </si>
  <si>
    <t>Verbindl.aus L+L gg.verbundenen UN b. 1J</t>
  </si>
  <si>
    <t>Verbindl.aus L+L gg.verbundenen UN 1-5 J</t>
  </si>
  <si>
    <t>Verbindl.aus L+L gg.verbundenen UN g.5 J</t>
  </si>
  <si>
    <t>Verbindl.aus L+L gg.UN m.Beteiligg.verh.</t>
  </si>
  <si>
    <t>Verbindl.aus L+L gg.UN m. Bet.verh. b.1J</t>
  </si>
  <si>
    <t>Verbindl.aus L+L gg.UN m. Bet.verh. 1-5J</t>
  </si>
  <si>
    <t>Verbindl.aus L+L gg.UN m. Bet.verh. g.5J</t>
  </si>
  <si>
    <t>Verbindl. aus L+L gg. Gesellschaftern</t>
  </si>
  <si>
    <t>Verbindl. aus L+L gg. Gesellsch. b. 1J</t>
  </si>
  <si>
    <t>Verbindl. aus L+L gg. Gesellsch. 1-5 J</t>
  </si>
  <si>
    <t>Verbindl. aus L+L gg. Gesellsch. g. 5J</t>
  </si>
  <si>
    <t>Gegenkonto bei Aufteilung Kreditoren</t>
  </si>
  <si>
    <t>Wechselverbindlichkeiten</t>
  </si>
  <si>
    <t>Wechselverbindlichkeiten (bis 1 Jahr)</t>
  </si>
  <si>
    <t>Wechselverbindlichkeiten (1-5 Jahre)</t>
  </si>
  <si>
    <t>Wechselverbindlichkeiten (g. 5 Jahre)</t>
  </si>
  <si>
    <t>Verbindlichk. ggb. GmbH-Gesellschaftern</t>
  </si>
  <si>
    <t>Verbindlichk. ggb. GmbH-Ges.ern, b1J</t>
  </si>
  <si>
    <t>Verbindlichk. ggb. GmbH-Ges.ern, 1-5J</t>
  </si>
  <si>
    <t>Verbindlichk. ggb. GmbH-Ges.ern, g5J</t>
  </si>
  <si>
    <t>Verbindl. ggb. pers.haftenden Ges.ern</t>
  </si>
  <si>
    <t>Verbindl. ggb. pers.haft. Ges.ern, b1J</t>
  </si>
  <si>
    <t>Verbindl. ggb. pers.haft. Ges.ern, 1-5J</t>
  </si>
  <si>
    <t>Verbindl. ggb. pers.haft. Ges.ern, g5J</t>
  </si>
  <si>
    <t>Verbindlichkeiten ggb. Kommanditisten</t>
  </si>
  <si>
    <t>Verbindlichk. ggb. Kommanditisten, b1J</t>
  </si>
  <si>
    <t>Verbindlichk. ggb. Kommanditisten, 1-5J</t>
  </si>
  <si>
    <t>Verbindlichk. ggb. Kommanditisten, g5J</t>
  </si>
  <si>
    <t>Verbindlichk. ggb. Arbeitsgemeinschaft</t>
  </si>
  <si>
    <t>Neutralis.aufwandsw.Sachv. § 4 (3) EStG</t>
  </si>
  <si>
    <t>Ergebnisneutrale Sachv. § 4 (3) EStG</t>
  </si>
  <si>
    <t>Verb.ggü.still.Gesellschaftern - so.Verb</t>
  </si>
  <si>
    <t>Verb.ggü.still.Gesellsch.(b.1J) so.Verb.</t>
  </si>
  <si>
    <t>Verb.ggü.still.Gesellsch.(1-5J) so.Verb.</t>
  </si>
  <si>
    <t>Verb.ggü.still.Gesellsch.(g.5J) so.Verb.</t>
  </si>
  <si>
    <t>Sonstige Verbindlichkeiten</t>
  </si>
  <si>
    <t>Sonstige Verbindlichkeiten (bis 1 J)</t>
  </si>
  <si>
    <t>Sonstige Verbindlichkeiten (1-5 J)</t>
  </si>
  <si>
    <t>Sonstige Verbindlichkeiten (g. 5 J)</t>
  </si>
  <si>
    <t>So. Verbindl. § 11 (2) für § 4 (3) EStG</t>
  </si>
  <si>
    <t>Darlehen (sonstige VB)</t>
  </si>
  <si>
    <t>Darlehen Rlz bis 1 J. (sonstige VB)</t>
  </si>
  <si>
    <t>Darlehen Rlz 1-5 J. (sonstige VB)</t>
  </si>
  <si>
    <t>Darlehen Rlz &gt; 5 J. (sonstige VB)</t>
  </si>
  <si>
    <t>Gewinnverfügung stille Gesellschaft.</t>
  </si>
  <si>
    <t>Erhalt. Anzahlungen auf Bestellungen</t>
  </si>
  <si>
    <t>Erhaltene Anzahlungen 7% USt</t>
  </si>
  <si>
    <t>Erhaltene Anzahlungen 5% USt</t>
  </si>
  <si>
    <t>Erhaltene Anzahlungen - Nachsteuer</t>
  </si>
  <si>
    <t>Erhaltene Anzahlungen 16% USt</t>
  </si>
  <si>
    <t>Erhaltene Anzahlungen 19% USt</t>
  </si>
  <si>
    <t>Erhaltene Anzahlungen (bis 1 Jahr)</t>
  </si>
  <si>
    <t>Erhaltene Anzahlungen (1-5 Jahre)</t>
  </si>
  <si>
    <t>Erhaltene Anzahlungen (g. 5 Jahre)</t>
  </si>
  <si>
    <t>Erhaltene Anzahlungen auf Bestellungen</t>
  </si>
  <si>
    <t>USt fällig Folg.per.§§13(1) u.13b(2)UStG</t>
  </si>
  <si>
    <t>USt im and. EU-Land stpfl.elektr. Leistg</t>
  </si>
  <si>
    <t>Steuerzahlg aus im and.EU-Land stpfl.DL</t>
  </si>
  <si>
    <t>Kreditkartenabrechnung</t>
  </si>
  <si>
    <t>Agenturwarenabrechnung (sonstige VB)</t>
  </si>
  <si>
    <t>Erhaltene Kautionen</t>
  </si>
  <si>
    <t>Erhaltene Kautionen (bis 1 Jahr)</t>
  </si>
  <si>
    <t>Erhaltene Kautionen (1-5 Jahre)</t>
  </si>
  <si>
    <t>Erhaltene Kautionen (größer 5 Jahre)</t>
  </si>
  <si>
    <t>Verbindl. Steuern und Abgaben</t>
  </si>
  <si>
    <t>Verbindl. Steuern und Abgaben (b. 1 J)</t>
  </si>
  <si>
    <t>Verbindl. Steuern und Abgaben (1-5 J)</t>
  </si>
  <si>
    <t>Verbindl. Steuern und Abgaben (g. 5 J)</t>
  </si>
  <si>
    <t>Verbindlichkeiten aus Lohn und Gehalt</t>
  </si>
  <si>
    <t>Verbindlichk. Lohn- und Kirchensteuer</t>
  </si>
  <si>
    <t>Verbindlichkeiten soziale Sicherheit</t>
  </si>
  <si>
    <t>Verbindlichk. soziale Sicherheit(b.1J)</t>
  </si>
  <si>
    <t>Verbindlichk. soziale Sicherheit(1-5J)</t>
  </si>
  <si>
    <t>Verbindlichk. soziale Sicherheit(g.5J)</t>
  </si>
  <si>
    <t>Verbindlichk. a.Einbehaltung (KapESt)</t>
  </si>
  <si>
    <t>Verbindlichkeiten für Verbrauchsteuern</t>
  </si>
  <si>
    <t>Verbindlichk. Einbehaltung Arbeitnehmer</t>
  </si>
  <si>
    <t>Verbindl. an FA abzuführender Bauabzug</t>
  </si>
  <si>
    <t>Verbindlichkeiten a. Vermögensbildung</t>
  </si>
  <si>
    <t>Verbindlichk. Vermögensbildung(b.1J)</t>
  </si>
  <si>
    <t>Verbindlichk. Vermögensbildung(1-5J)</t>
  </si>
  <si>
    <t>Verbindlichk. Vermögensbildung(g.5J)</t>
  </si>
  <si>
    <t>Steuerzahlungen an andere Länder</t>
  </si>
  <si>
    <t>Lohn- und Gehaltsverrechnungen</t>
  </si>
  <si>
    <t>Lohn/Gehaltsverrg § 11 (2) f.§ 4(3) EStG</t>
  </si>
  <si>
    <t>Verbindlichk. gg Gesellschaft/Gesamthand</t>
  </si>
  <si>
    <t>So. Verbindl. genossensch.Rückvergütung</t>
  </si>
  <si>
    <t>Voraus.Beitrag ggb. Sozialversich.träger</t>
  </si>
  <si>
    <t>Umsatzsteuer nicht fällig</t>
  </si>
  <si>
    <t>Umsatzsteuer nicht fällig 7%</t>
  </si>
  <si>
    <t>USt nicht fällig, EU-Lieferungen</t>
  </si>
  <si>
    <t>Umsatzsteuer nicht fällig 5%</t>
  </si>
  <si>
    <t>USt nicht fällig, EU-Lieferungen 19%</t>
  </si>
  <si>
    <t>Umsatzsteuer nicht fällig 16%</t>
  </si>
  <si>
    <t>Umsatzsteuer nicht fällig 19%</t>
  </si>
  <si>
    <t>USt im anderen EU-Land stpfl.Lieferung</t>
  </si>
  <si>
    <t>USt im anderen EU-Land s.Leist./Werkl.</t>
  </si>
  <si>
    <t>Umsatzsteuer nach § 13a UStG</t>
  </si>
  <si>
    <t>Umsatzsteuer</t>
  </si>
  <si>
    <t>Umsatzsteuer 7%</t>
  </si>
  <si>
    <t>Umsatzsteuer aus EU-Erwerb</t>
  </si>
  <si>
    <t>Umsatzsteuer 5%</t>
  </si>
  <si>
    <t>Umsatzsteuer aus EU-Erwerb 19%</t>
  </si>
  <si>
    <t>Umsatzsteuer 16%</t>
  </si>
  <si>
    <t>Umsatzsteuer 19%</t>
  </si>
  <si>
    <t>Umsatzsteuer EU-Lieferungen</t>
  </si>
  <si>
    <t>Umsatzsteuer EU-Lieferungen 19%</t>
  </si>
  <si>
    <t>USt aus EU-Erwerb ohne Vorsteuerabzug</t>
  </si>
  <si>
    <t>Umsatzsteuer-Vorauszahlungen</t>
  </si>
  <si>
    <t>Umsatzsteuer-Vorauszahlungen 1/11</t>
  </si>
  <si>
    <t>Nachsteuer</t>
  </si>
  <si>
    <t>Unrichtig oder unberechtigt ausgew. USt</t>
  </si>
  <si>
    <t>USt EU-Erwerb Neufahrzeuge ohne UStID</t>
  </si>
  <si>
    <t>Umsatzsteuer nach § 13b UStG</t>
  </si>
  <si>
    <t>Umsatzsteuer aus EU-Erwerb 16%</t>
  </si>
  <si>
    <t>Umsatzsteuer nach § 13b UStG 19%</t>
  </si>
  <si>
    <t>Aufgeschobene Einfuhr-Umsatzsteuer</t>
  </si>
  <si>
    <t>Umsatzsteuer laufendes Jahr</t>
  </si>
  <si>
    <t>Umsatzsteuer Vorjahr</t>
  </si>
  <si>
    <t>Umsatzsteuer frühere Jahre</t>
  </si>
  <si>
    <t>Sonstige Verrechnung</t>
  </si>
  <si>
    <t>Verrechnung geleistete Anzahlungen</t>
  </si>
  <si>
    <t>USt letzter Abnehmer Dreiecksgeschäft</t>
  </si>
  <si>
    <t>Verbindl soziale Sicherheit § 4 (3) EStG</t>
  </si>
  <si>
    <t>Ausgegebene Geschenkgutscheine</t>
  </si>
  <si>
    <t>Verbindlichkeiten aus Umsatzsteuer-VZ</t>
  </si>
  <si>
    <t>USt aus im Inland stpfl.EU-Lief.,nur OSS</t>
  </si>
  <si>
    <t>Privatentnahmen allgemein (VH), EK</t>
  </si>
  <si>
    <t>Privatentnahmen allgemein (nur EU)</t>
  </si>
  <si>
    <t>Privatentnahmen Arbeitszimmer</t>
  </si>
  <si>
    <t>Privatsteuern (VH), EK</t>
  </si>
  <si>
    <t>Privatsteuern ESt 2022</t>
  </si>
  <si>
    <t>Sonderausg. beschränkt abzugsf. (VH), EK</t>
  </si>
  <si>
    <t>Sonderausg. beschränkt abzugsf. (nur EU)</t>
  </si>
  <si>
    <t>Sonderausg. unbeschr. abzugsf. (VH), EK</t>
  </si>
  <si>
    <t>Sonderausg. unbeschr. abzugsf. (nur EU)</t>
  </si>
  <si>
    <t>Zuwendungen, Spenden (VH), EK</t>
  </si>
  <si>
    <t>Zuwendungen, Spenden (nur EU)</t>
  </si>
  <si>
    <t>Außergewöhnliche Belastungen (VH), EK</t>
  </si>
  <si>
    <t>Außergewöhnliche Belastungen (nur EU)</t>
  </si>
  <si>
    <t>Grundstücksaufwand (VH), EK</t>
  </si>
  <si>
    <t>Grundstücksaufwand (nur EU)</t>
  </si>
  <si>
    <t>Grundstücksaufw. USt-Schl. mgl. (nur EU)</t>
  </si>
  <si>
    <t>Grundstücksertrag (VH), EK</t>
  </si>
  <si>
    <t>Grundstücksertrag (nur EU)</t>
  </si>
  <si>
    <t>Grundstücksertr. USt-Schl. mgl. (nur EU)</t>
  </si>
  <si>
    <t>Unentgeltliche Wertabgaben (VH), EK</t>
  </si>
  <si>
    <t>Unentgeltliche Wertabgaben (nur EU)</t>
  </si>
  <si>
    <t>Privateinlagen (VH), EK</t>
  </si>
  <si>
    <t>Privateinlagen (nur EU)</t>
  </si>
  <si>
    <t>Privatentnahmen allgemein (TH), FK</t>
  </si>
  <si>
    <t>Privatsteuern (TH), FK</t>
  </si>
  <si>
    <t>Sonderausg. beschränkt abzugsf. (TH), FK</t>
  </si>
  <si>
    <t>Sonderausg. unbeschr. abzugsf. (TH), FK</t>
  </si>
  <si>
    <t>Zuwendungen, Spenden (TH), FK</t>
  </si>
  <si>
    <t>Außergewöhnliche Belastungen (TH), FK</t>
  </si>
  <si>
    <t>Grundstücksaufwand (TH), FK</t>
  </si>
  <si>
    <t>Grundstücksertrag (TH), FK</t>
  </si>
  <si>
    <t>Unentgeltliche Wertabgaben (TH), FK</t>
  </si>
  <si>
    <t>Privateinlagen (TH), FK</t>
  </si>
  <si>
    <t>Verluste durch Verschmelzg./Umwandlung</t>
  </si>
  <si>
    <t>Verl.d.außergew.Schad.fälle(Bilanzierer)</t>
  </si>
  <si>
    <t>Aufw. für Restrukturierung u. Sanierung</t>
  </si>
  <si>
    <t>Verlust Veräuß/Aufg.Geschäftsaktivität</t>
  </si>
  <si>
    <t>Betriebsfremde Aufwendungen</t>
  </si>
  <si>
    <t>Aufwendungen Übergangsvorschr. BilMoG</t>
  </si>
  <si>
    <t>Aufwendungen Pensionsrückstellungen</t>
  </si>
  <si>
    <t>Aufwendungen latente Steuern BilMoG</t>
  </si>
  <si>
    <t>N. abzugsf. and.Nebenleistg §4 (5b) EStG</t>
  </si>
  <si>
    <t>Abzugsfäh. and. Nebenleist. zu Steuern</t>
  </si>
  <si>
    <t>Nicht abzugsfäh.and.Nebenleist.z.Steuern</t>
  </si>
  <si>
    <t>Zinsaufw. § 233a AO nicht abzugsfähig</t>
  </si>
  <si>
    <t>Zinsaufw. § 233a AO abzugsfähig</t>
  </si>
  <si>
    <t>Zinsaufw. §§ 234 bis 237 AO n. abzugsf.</t>
  </si>
  <si>
    <t>Zinsaufwendungen an verbund. Unternehmen</t>
  </si>
  <si>
    <t>Zinsaufwendungen f.kfr.Verbindlichkeit.</t>
  </si>
  <si>
    <t>Zinsaufw. §§ 234 bis 237 AO abzugsfähig</t>
  </si>
  <si>
    <t>N. abzugsf. Schuldzinsen § 4 (4a) EStG</t>
  </si>
  <si>
    <t>Zinsen für Gesellschafterdarlehen (KapG)</t>
  </si>
  <si>
    <t>Zinsen und ähnliche Aufw.z.T. nicht abz.</t>
  </si>
  <si>
    <t>Zinsen, Aufwendg. verb. UN z.T. n.abz.</t>
  </si>
  <si>
    <t>Zinsen an Gesell., Beteilig. &gt;25% (KapG)</t>
  </si>
  <si>
    <t>Zinsen auf Kontokorrentkonten</t>
  </si>
  <si>
    <t>Zinsaufwend. f.kfr. Verb.an verbund. UN</t>
  </si>
  <si>
    <t>Zinsaufwendungen f.lfr.Verbindlichkeit.</t>
  </si>
  <si>
    <t>Abschr.Agio oder Disagio z. Finanzierung</t>
  </si>
  <si>
    <t>Abschr.Agio od.Disagio zur Finanzg d.AV</t>
  </si>
  <si>
    <t>Zinsen für Gebäude im Betriebsvermögen</t>
  </si>
  <si>
    <t>Zinsen zur Finanzierung Anlagevermögen</t>
  </si>
  <si>
    <t>Renten und dauernde Lasten</t>
  </si>
  <si>
    <t>Zinsen an Mituntern.§ 15 EStG (PersG)</t>
  </si>
  <si>
    <t>Zinsaufw. für lfr. Verbindlichk.verb.UN</t>
  </si>
  <si>
    <t>Diskontaufwendungen</t>
  </si>
  <si>
    <t>Diskontaufwendungen an verbundene UN</t>
  </si>
  <si>
    <t>Zinsähnliche Aufwendungen</t>
  </si>
  <si>
    <t>Kreditprovision,Verwaltungskostenbeitr.</t>
  </si>
  <si>
    <t>Zinsant. Zuführung Pensionsrückstellung</t>
  </si>
  <si>
    <t>Zinsaufwand Abzinsung Verbindlichkeit</t>
  </si>
  <si>
    <t>Zinsaufwand Abzinsung Rückstellungen</t>
  </si>
  <si>
    <t>Aufw. Abzinsung Pensions-/ähnl. Rückst.</t>
  </si>
  <si>
    <t>Aufw. Abzins. Pensions-/ähnl. RS,Verr</t>
  </si>
  <si>
    <t>Aufwendungen VG zur Verrg § 246 (2) HGB</t>
  </si>
  <si>
    <t>Aufw. Abzinsung Rückstellung n. abz.</t>
  </si>
  <si>
    <t>Zinsähnliche Aufwendungen an verb.UN</t>
  </si>
  <si>
    <t>Aufwendungen aus Währungsumrechnungen</t>
  </si>
  <si>
    <t>Aufw.Währungsumrechnung nicht §256a HGB</t>
  </si>
  <si>
    <t>Aufwendg. Bewertung Finanzmittelfonds</t>
  </si>
  <si>
    <t>Nicht abziehbare Vorsteuer</t>
  </si>
  <si>
    <t>Nicht abziehbare Vorsteuer 7%</t>
  </si>
  <si>
    <t>Nicht abziehbare Vorsteuer 19%</t>
  </si>
  <si>
    <t>Körperschaftsteuer</t>
  </si>
  <si>
    <t>Körperschaftsteuer für Vorjahre</t>
  </si>
  <si>
    <t>Körperschaftsteuererstattung Vorjahre</t>
  </si>
  <si>
    <t>Solidaritätszuschlag</t>
  </si>
  <si>
    <t>Solidaritätszuschlag für Vorjahre</t>
  </si>
  <si>
    <t>Solidaritätszuschl.-Erstattung Vorjahre</t>
  </si>
  <si>
    <t>Kapitalertragsteuer 25 % (KapG)</t>
  </si>
  <si>
    <t>SolZ auf Kapitalertragsteuer 25 % (KapG)</t>
  </si>
  <si>
    <t>Ausländ. Steuer auf stfr. DBA-Einkünfte</t>
  </si>
  <si>
    <t>Anrechn./Abzug ausländ. Quellensteuer</t>
  </si>
  <si>
    <t>Aufw. Zuführg/Auflösung latente Steuern</t>
  </si>
  <si>
    <t>Erträge Zuführg/Auflösg latente Steuern</t>
  </si>
  <si>
    <t>Aufw. Zuführung zu Steuerrückst. BStBK</t>
  </si>
  <si>
    <t>Erträge Auflösung Steuerrückst. BStBK</t>
  </si>
  <si>
    <t>GewSt-NZ/Erstattung VJ § 4 (5b) EStG</t>
  </si>
  <si>
    <t>Ertr. Auflösung GewSt-RSt § 4 (5b) EStG</t>
  </si>
  <si>
    <t>Steuernachzahlg. VJ sonstige Steuern</t>
  </si>
  <si>
    <t>Erstattung VJ für sonstige Steuern</t>
  </si>
  <si>
    <t>Auflösung Rückstellung s. Steuern</t>
  </si>
  <si>
    <t>Sonstige Aufwendungen</t>
  </si>
  <si>
    <t>Sonst.Aufwendungen, betriebsfr.u.regelm.</t>
  </si>
  <si>
    <t>Sonst. nicht abziehbare Aufwendungen</t>
  </si>
  <si>
    <t>Sonstige Aufwendungen unregelmäßig</t>
  </si>
  <si>
    <t>Abgänge Sachanlagen Restbuchwert bei BV</t>
  </si>
  <si>
    <t>Abgang immaterielle VermögensG, RBW, BV</t>
  </si>
  <si>
    <t>Abgänge Finanzanlagen Restbuchwert, BV</t>
  </si>
  <si>
    <t>Abgänge Finanzanlagen RBW z.T.stf., BV</t>
  </si>
  <si>
    <t>Abgänge Sachanlagen Restbuchwert bei BG</t>
  </si>
  <si>
    <t>Abgang immaterielle VermögensG, RBW, BG</t>
  </si>
  <si>
    <t>Abgänge Finanzanlagen Restbuchwert, BG</t>
  </si>
  <si>
    <t>Abgänge Finanzanlagen RBW z.T. stf.,BG</t>
  </si>
  <si>
    <t>Verluste aus Anlagenabgang</t>
  </si>
  <si>
    <t>Verlust Veräuß.Ant. KapGes z.T. n. abz.</t>
  </si>
  <si>
    <t>Verluste aus Abgang von Umlaufvermögen</t>
  </si>
  <si>
    <t>Verluste aus Abgang UV z.T. n. abziehbar</t>
  </si>
  <si>
    <t>Abgang WG UV § 4 (3) EStG</t>
  </si>
  <si>
    <t>Abgang WG UV § 4 (3) EStG z.T.nicht abz.</t>
  </si>
  <si>
    <t>Einstellungen stl. Rücklage § 4g EStG</t>
  </si>
  <si>
    <t>Einstellg stl. Rücklage § 6b (3) EStG</t>
  </si>
  <si>
    <t>Einstellg stl. Rücklage § 6b (10) EStG</t>
  </si>
  <si>
    <t>Einstellungen stl. Rücklage R 6.6 EStR</t>
  </si>
  <si>
    <t>Einstellungen in sonstige stl. Rücklagen</t>
  </si>
  <si>
    <t>Aufwendungen aus Erwerb eigener Anteile</t>
  </si>
  <si>
    <t>Sonst. Grundstücksaufwendungen neutral</t>
  </si>
  <si>
    <t>Grundsteuer</t>
  </si>
  <si>
    <t>Zuwendungen,Spenden steuerl. n. abziehb.</t>
  </si>
  <si>
    <t>Zuwendg.Spenden wissensch./kult. Zweck</t>
  </si>
  <si>
    <t>Zuwendungen,Spenden mildtätige Zwecke</t>
  </si>
  <si>
    <t>Zuwendungen,Spenden kirchl./rel./gemein.</t>
  </si>
  <si>
    <t>Zuwendungen,Spenden an politische Partei</t>
  </si>
  <si>
    <t>Nicht abziehbare AR-Vergütungen</t>
  </si>
  <si>
    <t>Abziehbare Aufsichtsratsvergütung</t>
  </si>
  <si>
    <t>Zuwendg. an Stiftg. gemeinnützige Zwecke</t>
  </si>
  <si>
    <t>Zuwendg. an Stiftg. kirchl./rel./gemein.</t>
  </si>
  <si>
    <t>Zuwendg. an Stiftg. wiss./mildt./kultur.</t>
  </si>
  <si>
    <t>Forderungsverluste (übliche Höhe)</t>
  </si>
  <si>
    <t>Forderungsverluste 7% USt</t>
  </si>
  <si>
    <t>Ford.verluste a.stfrei.EU-Lieferungen</t>
  </si>
  <si>
    <t>Forderungsverluste EU-Lieferungen 7%</t>
  </si>
  <si>
    <t>Forderungsverluste 19% USt</t>
  </si>
  <si>
    <t>Forderungsverluste EU-Lieferung 19% USt</t>
  </si>
  <si>
    <t>Forderungsverluste</t>
  </si>
  <si>
    <t>Forderungsverluste 7% USt (unübl. hoch)</t>
  </si>
  <si>
    <t>Forderungsverluste 19% USt (unübl.hoch)</t>
  </si>
  <si>
    <t>Abschr. Forderungen ggb.KapG, unübl.hoch</t>
  </si>
  <si>
    <t>Abschr. Ford. ggb. Ges.ern, unübl. hoch</t>
  </si>
  <si>
    <t>Einstellung in die PWB auf Forderungen</t>
  </si>
  <si>
    <t>Einstellung in die EWB auf Forderungen</t>
  </si>
  <si>
    <t>Einstellung Rücklage Anteil herrsch.UN</t>
  </si>
  <si>
    <t>Einstellung gesamth.geb. Rücklagen (KKE)</t>
  </si>
  <si>
    <t>Einstellung in andere Ergebnisrücklagen</t>
  </si>
  <si>
    <t>Änd.Ausgl.posten mit Erg.Körperschaften</t>
  </si>
  <si>
    <t>Änd.Ausgl.posten mit Erg.Pers.gesellsch.</t>
  </si>
  <si>
    <t>Aufwendungen aus Verlustübernahme</t>
  </si>
  <si>
    <t>Abgef.Gewinn-/Verlustant.atyp.still.Bet.</t>
  </si>
  <si>
    <t>Abgef. Gewinne / Gewinngemeinschaft</t>
  </si>
  <si>
    <t>Abgef.Gewinn-Verlustant.typ.stille Bet.</t>
  </si>
  <si>
    <t>Abgef. Gewinne / Gewinn-/Teilgewinnabf.</t>
  </si>
  <si>
    <t>Einstellungen Kapitalrücklage</t>
  </si>
  <si>
    <t>Einstellungen gesetzliche Rücklage</t>
  </si>
  <si>
    <t>Einstellungen i.satzungsmäß.Rücklagen</t>
  </si>
  <si>
    <t>Einst.Ausgleichsposten akt.eig. Anteile</t>
  </si>
  <si>
    <t>Einstellungen andere Gewinnrücklagen</t>
  </si>
  <si>
    <t>Erträge Verschmelzung und Umwandlung</t>
  </si>
  <si>
    <t>Gewinn Veräuß/Aufg. Geschäftsaktivität</t>
  </si>
  <si>
    <t>Betriebsfremde Erträge</t>
  </si>
  <si>
    <t>Periodenfremde Erträge</t>
  </si>
  <si>
    <t>Erträge Übergangsvorschrift BilMoG</t>
  </si>
  <si>
    <t>Erträge Übergangsvorschr. latente St.</t>
  </si>
  <si>
    <t>Erträge aus Beteiligungen</t>
  </si>
  <si>
    <t>Ertr. Beteiligungen an PersG, verb. UN</t>
  </si>
  <si>
    <t>Erträge a.typisch stillen Beteiligungen</t>
  </si>
  <si>
    <t>Erträge a.atypisch stillen Beteiligungen</t>
  </si>
  <si>
    <t>Erträge aus Beteiligungen z.T. stfrei</t>
  </si>
  <si>
    <t>Ertr Ant Kap verb UN z.T.stfr (Beteilig)</t>
  </si>
  <si>
    <t>Gewinnanteile Mitunternehmerschaften</t>
  </si>
  <si>
    <t>Erträge a.Beteilig. an verbundenen UN</t>
  </si>
  <si>
    <t>Erträge Wertpapiere/Ausleihungen FAV</t>
  </si>
  <si>
    <t>Ertr. Ausleihungen Finanzanlagevermögen</t>
  </si>
  <si>
    <t>Ertr. Ausleihungen FAV an verbund. UN</t>
  </si>
  <si>
    <t>Erträge Anteile an PersG, FAV</t>
  </si>
  <si>
    <t>Erträge a.Beteilig. FAV z.T. steuerfrei</t>
  </si>
  <si>
    <t>Ertr Ant KapG verb UN z.T.stfr (Wertpap)</t>
  </si>
  <si>
    <t>Zins- und Dividendenerträge</t>
  </si>
  <si>
    <t>Erhaltene Ausgleichszahlungen</t>
  </si>
  <si>
    <t>Erträge Anteile PersG, verbundene UN</t>
  </si>
  <si>
    <t>Erträge andere WP FAV an KapG, verb.UN</t>
  </si>
  <si>
    <t>Erträge andere WP FAV an PersG,verb.UN</t>
  </si>
  <si>
    <t>Erträge Wertpapiere/FAV-Ausl.verb.UN</t>
  </si>
  <si>
    <t>Sonstige Zinsen und ähnliche Erträge</t>
  </si>
  <si>
    <t>Zinsertr.§ 233a AO, §4 (5b) EStG, stfrei</t>
  </si>
  <si>
    <t>Erträge Wertpapiere/Ausleihungen UV</t>
  </si>
  <si>
    <t>Erträge aus Anteilen KapG UV z.T. stfr</t>
  </si>
  <si>
    <t>Ertr Ant KapG verb UN z.T.stfr (Zinsen)</t>
  </si>
  <si>
    <t>Zinserträge § 233a AO, steuerpflichtig</t>
  </si>
  <si>
    <t>Zinserträge § 233a AO,Anlage GK KSt,stf</t>
  </si>
  <si>
    <t>Sonst. Zinsen u.ä. Erträge aus verb.UN</t>
  </si>
  <si>
    <t>Erträge aus der Währungsumrechnung</t>
  </si>
  <si>
    <t>Ertr.Währungsumrechnung nicht § 256a HGB</t>
  </si>
  <si>
    <t>Erträge Bewertung Finanzmittelfonds</t>
  </si>
  <si>
    <t>Diskonterträge</t>
  </si>
  <si>
    <t>Diskonterträge verbundene Unternehmen</t>
  </si>
  <si>
    <t>Zinsähnliche Erträge</t>
  </si>
  <si>
    <t>Ertrag Abzinsung Rückstellung stfrei</t>
  </si>
  <si>
    <t>Zinsertrag Abzinsung Verbindlichkeit</t>
  </si>
  <si>
    <t>Zinsertrag Abzinsung Rückstellungen</t>
  </si>
  <si>
    <t>Ertr. Abzinsung Pensions-/ähnl. Rückst.</t>
  </si>
  <si>
    <t>Ertr. Abzins. Pensions-/ähnl. RS,Verr</t>
  </si>
  <si>
    <t>Erträge VG zur Verrechnung § 246 (2) HGB</t>
  </si>
  <si>
    <t>Zinsähnliche Erträge verbundene UN</t>
  </si>
  <si>
    <t>Sonstige Erträge betriebs/periodenfremd</t>
  </si>
  <si>
    <t>Sonstige betriebl. regelm. Erträge</t>
  </si>
  <si>
    <t>Sonstige betriebsfr.regelm. Erträge</t>
  </si>
  <si>
    <t>Sonstige Erträge unregelmäßig</t>
  </si>
  <si>
    <t>Erträge Zuschreibg. Sachanlagevermögen</t>
  </si>
  <si>
    <t>Erträge Zuschreibg. immat. Anlagevermög.</t>
  </si>
  <si>
    <t>Erträge Zuschreibg. Finanzanlagevermögen</t>
  </si>
  <si>
    <t>Erträge Zuschreibg. FAV z.T. steuerfrei</t>
  </si>
  <si>
    <t>Erträge Zuschreibg. z.T. steuerfrei</t>
  </si>
  <si>
    <t>Erträge a.Zuschreibung Umlaufvermögen</t>
  </si>
  <si>
    <t>Erträge Zuschreibg. UV z.T. steuerfrei</t>
  </si>
  <si>
    <t>Erträge aus Abgang von AV-Gegenständen</t>
  </si>
  <si>
    <t>Erträge Veräuß.Ant. KapGes z.T. stfrei</t>
  </si>
  <si>
    <t>Erträge aus Abgang von UV-Gegenständen</t>
  </si>
  <si>
    <t>Erträge aus Abgang UV z.T. steuerfrei</t>
  </si>
  <si>
    <t>Ertr.Auflösg stl. Rücklage § 6b (3) EStG</t>
  </si>
  <si>
    <t>Ertr.Auflösg stl.Rücklage § 6b(10) EStG</t>
  </si>
  <si>
    <t>Erträge Auflösung stl. Rücklage R 6.6</t>
  </si>
  <si>
    <t>Erträge aus Herabsetzung PWB auf Ford</t>
  </si>
  <si>
    <t>Erträge aus Herabsetzung EWB auf Ford</t>
  </si>
  <si>
    <t>Erträge aus abgeschriebenen Forderg.</t>
  </si>
  <si>
    <t>Erträge Auflösung von Rückstellungen</t>
  </si>
  <si>
    <t>Erträge Herabsetzung Verbindlichkeit</t>
  </si>
  <si>
    <t>Ertr. Auflösg stl. Rücklage § 4g EStG</t>
  </si>
  <si>
    <t>Erträge Auflösung sonst.stl.Rücklagen</t>
  </si>
  <si>
    <t>Erträge Auflösung stl. Sonderabschr.</t>
  </si>
  <si>
    <t>Versich.entschädigung, Schadenersatz</t>
  </si>
  <si>
    <t>Investitionszuschüsse</t>
  </si>
  <si>
    <t>Investitionszulage</t>
  </si>
  <si>
    <t>Erträge a. Kapitalherabsetzung</t>
  </si>
  <si>
    <t>Stfreie Erträge Auflösung stl. Rücklage</t>
  </si>
  <si>
    <t>Sonstige steuerfr. Betriebseinnahmen</t>
  </si>
  <si>
    <t>Erstattungen AufwendungsausgleichsG</t>
  </si>
  <si>
    <t>Grundstückserträge</t>
  </si>
  <si>
    <t>Erlöse Vermietung u.Verpachtung ustfrei</t>
  </si>
  <si>
    <t>Erlöse Vermietung u.Verpachtung 19% USt</t>
  </si>
  <si>
    <t>Erträge Aktivierung unentgeltl.erworb VG</t>
  </si>
  <si>
    <t>Kostenerstatt.,Rückvergütg. früh. Jahre</t>
  </si>
  <si>
    <t>Erträge aus Verwaltungskostenumlagen</t>
  </si>
  <si>
    <t>Erträge aus Verlustübernahme</t>
  </si>
  <si>
    <t>Gewinne auf Grund Gewinngemeinschaft</t>
  </si>
  <si>
    <t>Gewinne auf Grund Gewinn/Teilgewinnabf</t>
  </si>
  <si>
    <t>Entnahmen aus Kapitalrücklagen</t>
  </si>
  <si>
    <t>Entnahmen aus der gesetzlichen Rücklage</t>
  </si>
  <si>
    <t>Entnahmen aus satzungsm.Rücklagen</t>
  </si>
  <si>
    <t>Entn. Ausgleichsposten akt.eig. Anteile</t>
  </si>
  <si>
    <t>Entnahmen aus anderen Gewinnrücklagen</t>
  </si>
  <si>
    <t>Entnahme Rücklage Anteile herrsch. UN</t>
  </si>
  <si>
    <t>Entnahme gesamth.geb. Rücklagen (KKE)</t>
  </si>
  <si>
    <t>Entnahme a. anderen Ergebnisrücklagen</t>
  </si>
  <si>
    <t>Gewinnvortrag nach Verwendung</t>
  </si>
  <si>
    <t>Gewinnvortrag nach Verwendung (KKE)</t>
  </si>
  <si>
    <t>Verlustvortrag nach Verwendung (KKE)</t>
  </si>
  <si>
    <t>Verlustvortrag nach Verwendung</t>
  </si>
  <si>
    <t>Vorabausschüttung</t>
  </si>
  <si>
    <t>Verrechneter kalkul.Unternehmerlohn</t>
  </si>
  <si>
    <t>Verrechnete kalkul. Miete und Pacht</t>
  </si>
  <si>
    <t>Verrechnete kalkulatorische Zinsen</t>
  </si>
  <si>
    <t>Verrechnete kalkul. Abschreibungen</t>
  </si>
  <si>
    <t>Verrechnete kalkulatorische Wagnisse</t>
  </si>
  <si>
    <t>Verrechneter kalk. Lohn, unentgeltl. AN</t>
  </si>
  <si>
    <t>Einkauf Roh-,Hilfs- und Betriebsstoffe</t>
  </si>
  <si>
    <t>Einkauf RHB 7% Vorsteuer</t>
  </si>
  <si>
    <t>Einkauf RHB ohne Vorsteuerabzug</t>
  </si>
  <si>
    <t>Einkauf RHB 19 % Vorsteuer</t>
  </si>
  <si>
    <t>Einkauf RHB, EU-Erwerb 7% Vorst./USt</t>
  </si>
  <si>
    <t>Einkauf RHB,EU-Erwerb 19% Vorst./USt</t>
  </si>
  <si>
    <t>Eink.RHB,EU-Erwerb ohne Vorst., 7% USt</t>
  </si>
  <si>
    <t>Eink.RHB,EU-Erwerb ohne Vorst.,19% USt</t>
  </si>
  <si>
    <t>Einkauf RHB 5,5% Vorsteuer</t>
  </si>
  <si>
    <t>Einkauf RHB 10,7%/9,5% Vorsteuer</t>
  </si>
  <si>
    <t>Einkauf RHB aus USt-Lager 7% Vorst./USt</t>
  </si>
  <si>
    <t>Einkauf RHB aus USt-Lager 19% Vorst/USt</t>
  </si>
  <si>
    <t>Erwerb RHB letzter Abn.DG 19% Vorst./USt</t>
  </si>
  <si>
    <t>Energiestoffe</t>
  </si>
  <si>
    <t>Energiestoffe (Fertigung) 7% Vorsteuer</t>
  </si>
  <si>
    <t>Energiestoffe (Fertigung) 19% Vorsteuer</t>
  </si>
  <si>
    <t>Fremdleistungen 19% Vorsteuer</t>
  </si>
  <si>
    <t>Fremdleistungen 7% Vorsteuer</t>
  </si>
  <si>
    <t>Fremdleistungen ohne Vorsteuer</t>
  </si>
  <si>
    <t>Bauleistungen §13b UStG 7% Vorst./USt</t>
  </si>
  <si>
    <t>Sonstige Leistungen EU 7% Vorst./USt</t>
  </si>
  <si>
    <t>Leistungen ausländ.Untern.7% Vorst./USt</t>
  </si>
  <si>
    <t>Bauleistungen §13b UStG 19% Vorst./USt</t>
  </si>
  <si>
    <t>Sonstige Leistungen EU 19% Vorst./USt</t>
  </si>
  <si>
    <t>Leistungen ausländ.Untern.19% Vorst./USt</t>
  </si>
  <si>
    <t>Bauleistungen §13b UStG o.Vorst.,7% USt</t>
  </si>
  <si>
    <t>Sonstige Leistungen EU o.Vorst.,7% USt</t>
  </si>
  <si>
    <t>Leistungen ausl.Untern.o.Vorst.,7% USt</t>
  </si>
  <si>
    <t>Bauleistungen §13b UStG o.Vorst.,19% USt</t>
  </si>
  <si>
    <t>Sonstige Leistungen EU o.Vorst.,19% USt</t>
  </si>
  <si>
    <t>Leistungen ausl.Untern.o.Vorst.,19% USt</t>
  </si>
  <si>
    <t>Erhaltene Skonti Leistungen §13b UStG</t>
  </si>
  <si>
    <t>Erhalt. Skonti § 13b UStG 19% Vorst./USt</t>
  </si>
  <si>
    <t>Erhalt. Skonti § 13b UStG 16% Vorst./USt</t>
  </si>
  <si>
    <t>Erhaltene Skonti § 13b UStG o.VoSt/m.USt</t>
  </si>
  <si>
    <t>Erhalt. Skonti § 13b UStG o.VoSt/19% USt</t>
  </si>
  <si>
    <t>Erhalt. Skonti § 13b UStG o.VoSt/16% USt</t>
  </si>
  <si>
    <t>Leistungen § 13b UStG mit VoSt-Abzug</t>
  </si>
  <si>
    <t>Leistungen § 13b UStG ohne VoSt-Abzug</t>
  </si>
  <si>
    <t>Fremdleistung (Miet- u.Pachtz. bew. WG)</t>
  </si>
  <si>
    <t>Fremdleistung (Miet- u.Pachtz. unbew.WG)</t>
  </si>
  <si>
    <t>Fremdleistung (Entgelte Rechte u.Liz.)</t>
  </si>
  <si>
    <t>Fremdleistung (Vergütung Überlass. WG)</t>
  </si>
  <si>
    <t>Wareneingang</t>
  </si>
  <si>
    <t>Wareneingang 7% Vorsteuer</t>
  </si>
  <si>
    <t>Wareneingang ohne Vorsteuerabzug</t>
  </si>
  <si>
    <t>Wareneingang 19% Vorsteuer</t>
  </si>
  <si>
    <t>EU-Erwerb 7% Vorst./USt</t>
  </si>
  <si>
    <t>EU-Erwerb 19% Vorst./USt</t>
  </si>
  <si>
    <t>EU-Erwerb ohne Vorsteuer, 7% USt</t>
  </si>
  <si>
    <t>EU-Erwerb ohne Vorsteuer, 19% USt</t>
  </si>
  <si>
    <t>EU-Erwerb Nfz ohne UStID 19% Vorst./USt</t>
  </si>
  <si>
    <t>Wareneingang 5,5% Vorsteuer</t>
  </si>
  <si>
    <t>Wareneingang 10,7%/9,5% Vorsteuer</t>
  </si>
  <si>
    <t>Steuerfreier EU-Erwerb</t>
  </si>
  <si>
    <t>Wareneingang, im Drittland steuerbar</t>
  </si>
  <si>
    <t>Erwerb 1. Abnehmer im Dreiecksgeschäft</t>
  </si>
  <si>
    <t>Erwerb Waren letzt.Abn.DG 19% Vorst./USt</t>
  </si>
  <si>
    <t>Wareneingang, im anderen EU-Land stb.</t>
  </si>
  <si>
    <t>Steuerfreie Einfuhren</t>
  </si>
  <si>
    <t>Waren aus USt-Lager 7% Vorst./USt</t>
  </si>
  <si>
    <t>Waren aus USt-Lager 19% Vorst./USt</t>
  </si>
  <si>
    <t>Nicht abziehb. VoSt (Materialaufwand)</t>
  </si>
  <si>
    <t>Nicht abziehb. VoSt 7% (Materialaufwand)</t>
  </si>
  <si>
    <t>Nicht abziehb. VoSt 19% (Materialaufw.)</t>
  </si>
  <si>
    <t>Nachlässe</t>
  </si>
  <si>
    <t>Nachlässe aus Einkauf RHB</t>
  </si>
  <si>
    <t>Nachlässe 7% Vorsteuer</t>
  </si>
  <si>
    <t>Nachlässe aus Einkauf RHB 7% Vorst.</t>
  </si>
  <si>
    <t>Nachlässe aus Einkauf RHB 19% Vorst.</t>
  </si>
  <si>
    <t>Nachlässe RHB, EU-Erwerb 7% Vorst./USt</t>
  </si>
  <si>
    <t>Nachlässe RHB, EU-Erwerb 19% Vorst./USt</t>
  </si>
  <si>
    <t>Nachlässe 19% Vorsteuer</t>
  </si>
  <si>
    <t>Nachlässe aus EU-Erwerb 7% Vorst./USt</t>
  </si>
  <si>
    <t>Nachlässe aus EU-Erwerb 19% Vorst./USt</t>
  </si>
  <si>
    <t>Erhaltene Skonti</t>
  </si>
  <si>
    <t>Erhaltene Skonti 7% Vorsteuer</t>
  </si>
  <si>
    <t>Erhaltene Skonti 5% Vorsteuer</t>
  </si>
  <si>
    <t>Erhaltene Skonti Einkauf RHB</t>
  </si>
  <si>
    <t>Erhaltene Skonti Einkauf RHB 7% Vorst.</t>
  </si>
  <si>
    <t>Erhaltene Skonti Einkauf RHB 5% Vorst.</t>
  </si>
  <si>
    <t>Erhaltene Skonti 19% Vorsteuer</t>
  </si>
  <si>
    <t>Erhaltene Skonti 16% Vorsteuer</t>
  </si>
  <si>
    <t>Erhaltene Skonti Einkauf RHB 19% Vorst.</t>
  </si>
  <si>
    <t>Erhaltene Skonti Einkauf RHB 16% Vorst.</t>
  </si>
  <si>
    <t>Erhalt. Skonti RHB EU-Erw.16% Vorst./USt</t>
  </si>
  <si>
    <t>Erhalt. Skonti RHB EU-Erw.19% Vorst./USt</t>
  </si>
  <si>
    <t>Erhalt. Skonti RHB EU-Erw. 5% Vorst./USt</t>
  </si>
  <si>
    <t>Erhalt. Skonti RHB EU-Erw. 7% Vorst./USt</t>
  </si>
  <si>
    <t>Erhaltene Skonti RHB EU-Erwerb</t>
  </si>
  <si>
    <t>Erhaltene Skonti EU-Erwerb</t>
  </si>
  <si>
    <t>Erhalt. Skonti EU-Erwerb 7% Vorst./USt</t>
  </si>
  <si>
    <t>Erhalt. Skonti EU-Erwerb 5% Vorst./USt</t>
  </si>
  <si>
    <t>Erhalt. Skonti EU-Erwerb 19% Vorst./USt</t>
  </si>
  <si>
    <t>Erhalt. Skonti EU-Erwerb 16% Vorst./USt</t>
  </si>
  <si>
    <t>Erhaltene Boni 7% Vorsteuer</t>
  </si>
  <si>
    <t>Erhaltene Boni aus Einkauf RHB</t>
  </si>
  <si>
    <t>Erhaltene Boni Einkauf RHB 7% Vorst.</t>
  </si>
  <si>
    <t>Erhaltene Boni Einkauf RHB 19% Vorst.</t>
  </si>
  <si>
    <t>Erhaltene Boni 19% Vorsteuer</t>
  </si>
  <si>
    <t>Erhaltene Boni</t>
  </si>
  <si>
    <t>Erhaltene Rabatte</t>
  </si>
  <si>
    <t>Erhaltene Rabatte 7% Vorsteuer</t>
  </si>
  <si>
    <t>Erhaltene Rabatte aus Einkauf RHB</t>
  </si>
  <si>
    <t>Erhaltene Rabatte Einkauf RHB 7% Vorst</t>
  </si>
  <si>
    <t>Erhaltene Rabatte Einkauf RHB 19% Vorst</t>
  </si>
  <si>
    <t>Erhaltene Skonti RHB 10,7% Vorsteuer</t>
  </si>
  <si>
    <t>Erhaltene Skonti RHB 9,5% Vorsteuer</t>
  </si>
  <si>
    <t>Erhaltene Rabatte 19% Vorsteuer</t>
  </si>
  <si>
    <t>Erh.Skonti RHB letz.Abn.DG 19% Vorst/USt</t>
  </si>
  <si>
    <t>Erh.Skonti Waren DG letz.Abn.19%VoSt/USt</t>
  </si>
  <si>
    <t>Erhaltene Skonti 5,5% Vorsteuer</t>
  </si>
  <si>
    <t>Erhaltene Skonti 10,7% Vorsteuer</t>
  </si>
  <si>
    <t>Erhaltene Skonti 9,5% Vorsteuer</t>
  </si>
  <si>
    <t>Erhaltene Skonti RHB 5,5% Vorsteuer</t>
  </si>
  <si>
    <t>Bezugsnebenkosten</t>
  </si>
  <si>
    <t>Leergut</t>
  </si>
  <si>
    <t>Zölle und Einfuhrabgaben</t>
  </si>
  <si>
    <t>Bestandsveränderungen Waren</t>
  </si>
  <si>
    <t>Bestandsveränderungen RHB</t>
  </si>
  <si>
    <t>Bestandsveränderung RHB-Stoffe / Waren</t>
  </si>
  <si>
    <t>Bestand Roh-,Hilfs- und Betriebsstoffe</t>
  </si>
  <si>
    <t>Bestand Waren</t>
  </si>
  <si>
    <t>Verrechnete Stoffkosten</t>
  </si>
  <si>
    <t>Material- und Stoffverbrauch</t>
  </si>
  <si>
    <t>Löhne</t>
  </si>
  <si>
    <t>Gehälter</t>
  </si>
  <si>
    <t>Geschäftsführergehälter GmbH-Gesells.</t>
  </si>
  <si>
    <t>Ehegattengehalt</t>
  </si>
  <si>
    <t>Tantiemen Gesellschafter-Geschäftsf.</t>
  </si>
  <si>
    <t>Geschäftsführergehälter</t>
  </si>
  <si>
    <t>Vergütung angest. Mituntern. § 15 EStG</t>
  </si>
  <si>
    <t>Tantiemen Arbeitnehmer</t>
  </si>
  <si>
    <t>Gesetzliche Sozialaufwendungen</t>
  </si>
  <si>
    <t>Ges. soz. Aufwendg. Mituntern. §15 EStG</t>
  </si>
  <si>
    <t>Beiträge zur Berufsgenossenschaft</t>
  </si>
  <si>
    <t>Ausgleichsabgabe n.d.SchwerbehindertenG.</t>
  </si>
  <si>
    <t>Freiwillige soziale Aufwendung. LSt-frei</t>
  </si>
  <si>
    <t>Sonstige soziale Abgaben</t>
  </si>
  <si>
    <t>Soziale Abgaben für Minijobber</t>
  </si>
  <si>
    <t>Freiwillige soziale Aufwendung. LSt-pfl.</t>
  </si>
  <si>
    <t>Freiwillige Zuwendungen an Minijobber</t>
  </si>
  <si>
    <t>Freiwillige Zuwendungen an Ges.er-GF</t>
  </si>
  <si>
    <t>Freiwillige Zuwend. Mituntern. § 15 EStG</t>
  </si>
  <si>
    <t>Pauschale Steuer auf sonstige Bezüge</t>
  </si>
  <si>
    <t>Krankengeldzuschüsse</t>
  </si>
  <si>
    <t>Sachzuwend., Dienstleistungen Minijob</t>
  </si>
  <si>
    <t>Sachzuwendungen und Dienstleistg. an AN</t>
  </si>
  <si>
    <t>Sachzuwend., Dienstleistungen Ges.er-GF</t>
  </si>
  <si>
    <t>Sachzuwendg, Dienstleistg. MU §15 EStG</t>
  </si>
  <si>
    <t>Zuschüsse Agenturen für Arbeit</t>
  </si>
  <si>
    <t>Aufwendung Veränderung Urlaubsrückst.</t>
  </si>
  <si>
    <t>Aufwendung Urlaubsrückstellg Ges.er-GF</t>
  </si>
  <si>
    <t>Aufwendung Urlaubsrückst. MU § 15 EStG</t>
  </si>
  <si>
    <t>Aufwendung Urlaubsrückst. Minijobber</t>
  </si>
  <si>
    <t>Versorgungskassen</t>
  </si>
  <si>
    <t>Aufwendungen für Altersversorgung</t>
  </si>
  <si>
    <t>Aufwendungen Altersversorgung Ges.er-GF</t>
  </si>
  <si>
    <t>Pauschale Steuer für Versicherungen</t>
  </si>
  <si>
    <t>Aufwend. Altersvers. Mituntern. §15 EStG</t>
  </si>
  <si>
    <t>Aufwendungen für Unterstützung</t>
  </si>
  <si>
    <t>Vermögenswirksame Leistungen</t>
  </si>
  <si>
    <t>Fahrtkostenerstatt. Whg./Arbeitsstätte</t>
  </si>
  <si>
    <t>Bedienungsgelder</t>
  </si>
  <si>
    <t>Aushilfslöhne</t>
  </si>
  <si>
    <t>Pauschale Steuer für Minijobber</t>
  </si>
  <si>
    <t>Löhne für Minijobs</t>
  </si>
  <si>
    <t>Pauschale Steuer für Gesellschafter-GF</t>
  </si>
  <si>
    <t>Pauschale Steuer f. Mituntern. § 15 EStG</t>
  </si>
  <si>
    <t>Pauschale Steuer für Arbeitnehmer</t>
  </si>
  <si>
    <t>Pauschale Steuer für Aushilfen</t>
  </si>
  <si>
    <t>Miete, unbewegliche Wirtschaftsgüter</t>
  </si>
  <si>
    <t>Aufwendungen für unbewegliche WG, GewSt</t>
  </si>
  <si>
    <t>Miete/Aufw. doppelte Haushaltsführ. UN</t>
  </si>
  <si>
    <t>Leasing, unbewegliche Wirtschaftsgüter</t>
  </si>
  <si>
    <t>Vergütung Mitunter Miete unbew.WG(PersG)</t>
  </si>
  <si>
    <t>Pacht, unbewegliche Wirtschaftsgüter</t>
  </si>
  <si>
    <t>Vergütung Ges.er Miete,Pacht unbew.WG</t>
  </si>
  <si>
    <t>Miet- und Pachtnebenkosten</t>
  </si>
  <si>
    <t>Pacht unbewegl. WG MU § 15 EStG</t>
  </si>
  <si>
    <t>Heizung</t>
  </si>
  <si>
    <t>Gas, Strom, Wasser</t>
  </si>
  <si>
    <t>Instandhaltung betrieblicher Räume</t>
  </si>
  <si>
    <t>Abgaben betrieblich genutzt. Grundbesitz</t>
  </si>
  <si>
    <t>Sonstige Raumkosten</t>
  </si>
  <si>
    <t>Aufwendung. Arbeitszimmer, abz. Anteil</t>
  </si>
  <si>
    <t>Aufwendung. Arbeitszimmer n.abz. Anteil</t>
  </si>
  <si>
    <t>Grundstücksaufwendungen, betrieblich</t>
  </si>
  <si>
    <t>Nicht abziehb. VoSt (so betr Aufwand)</t>
  </si>
  <si>
    <t>Nicht abziehb. VoSt 7% (so betr Aufwand)</t>
  </si>
  <si>
    <t>Nicht abziehb. VoSt 19% (so betr Aufw)</t>
  </si>
  <si>
    <t>Gewerbesteuer</t>
  </si>
  <si>
    <t>Sonstige Betriebssteuern</t>
  </si>
  <si>
    <t>Verbrauchsteuer (sonstige Steuern)</t>
  </si>
  <si>
    <t>Ökosteuer</t>
  </si>
  <si>
    <t>Versicherung für Gebäude</t>
  </si>
  <si>
    <t>Prämie Rückdeckung f. Versorgungsleistg</t>
  </si>
  <si>
    <t>Sonstige Abgaben</t>
  </si>
  <si>
    <t>Abzugsf.Verspätungszuschlag/Zwangsgeld</t>
  </si>
  <si>
    <t>Nicht abzf.Verspät.zuschlag/Zwangsgeld</t>
  </si>
  <si>
    <t>Fahrzeugkosten</t>
  </si>
  <si>
    <t>Kfz-Steuern</t>
  </si>
  <si>
    <t>Kfz-Versicherungen</t>
  </si>
  <si>
    <t>Laufende Kfz-Betriebskosten</t>
  </si>
  <si>
    <t>Kfz-Reparaturen</t>
  </si>
  <si>
    <t>Garagenmieten</t>
  </si>
  <si>
    <t>Mautgebühren</t>
  </si>
  <si>
    <t>Mietleasing Kfz</t>
  </si>
  <si>
    <t>Mietleasing Elektrofahrzeuge</t>
  </si>
  <si>
    <t>Sonstige Kfz-Kosten</t>
  </si>
  <si>
    <t>Kfz-Kosten betriebl.Nutzung Kfz im PV</t>
  </si>
  <si>
    <t>Fremdfahrzeugkosten</t>
  </si>
  <si>
    <t>Streuartikel</t>
  </si>
  <si>
    <t>Geschenke abzugsfähig ohne § 37b EStG</t>
  </si>
  <si>
    <t>Geschenke abzugsfähig mit § 37b EStG</t>
  </si>
  <si>
    <t>Pausch. Steuer Geschenke/Zuwend. abz.</t>
  </si>
  <si>
    <t>Geschenke n. abzugsfähig ohne §37b EStG</t>
  </si>
  <si>
    <t>Geschenke n. abzugsfähig mit § 37b EStG</t>
  </si>
  <si>
    <t>Pausch. Steuer Geschenke/Zuwend. n.abz.</t>
  </si>
  <si>
    <t>Geschenke ausschl.betrieblich genutzt</t>
  </si>
  <si>
    <t>Zugaben mit § 37b EStG</t>
  </si>
  <si>
    <t>Eingeschr. abziehb.BA, abz. Anteil</t>
  </si>
  <si>
    <t>Eingeschr. abziehb.BA, n. abz. Anteil</t>
  </si>
  <si>
    <t>Aufmerksamkeiten</t>
  </si>
  <si>
    <t>Nicht abzugsfähige Bewirtungskosten</t>
  </si>
  <si>
    <t>Nicht abzugsfähige Betriebsausgaben</t>
  </si>
  <si>
    <t>Reisekosten Arbeitnehmer</t>
  </si>
  <si>
    <t>Reisekosten Arbeitnehmer, Fahrtkosten</t>
  </si>
  <si>
    <t>Reisekosten AN Verpfleg.mehraufwand</t>
  </si>
  <si>
    <t>Reisekosten AN Übernachtungsaufwand</t>
  </si>
  <si>
    <t>Kilometergelderstattung Arbeitnehmer</t>
  </si>
  <si>
    <t>Reisekosten Unternehmer</t>
  </si>
  <si>
    <t>Reisekosten Unternehmer, n.abz.Anteil</t>
  </si>
  <si>
    <t>Reisekosten Unternehmer, Fahrtkosten</t>
  </si>
  <si>
    <t>Reisekosten UN Verpfleg.mehraufwand</t>
  </si>
  <si>
    <t>Reisekosten UN Übernacht./Nebenkost</t>
  </si>
  <si>
    <t>Fahrten Wohng./Betrieb/Familie, abz.</t>
  </si>
  <si>
    <t>Fahrten Wohng./Betrieb/Familie, n.abz</t>
  </si>
  <si>
    <t>Fahrten Wohng./Betrieb/Familie, Haben</t>
  </si>
  <si>
    <t>Verpfl.Mehraufwend. dopp. Haushaltsf. UN</t>
  </si>
  <si>
    <t>Kosten Warenabgabe</t>
  </si>
  <si>
    <t>Verpackungsmaterial</t>
  </si>
  <si>
    <t>Ausgangsfrachten</t>
  </si>
  <si>
    <t>Transportversicherungen</t>
  </si>
  <si>
    <t>Verkaufsprovisionen</t>
  </si>
  <si>
    <t>Fremdarbeiten (Vertrieb)</t>
  </si>
  <si>
    <t>Aufwand für Gewährleistungen</t>
  </si>
  <si>
    <t>Reparatur/Instandh. Anlagen u. Maschinen</t>
  </si>
  <si>
    <t>Reparatur u.Instandhaltung von Bauten</t>
  </si>
  <si>
    <t>Reparatur/Instandh.v.and.Anlagen u. BGA</t>
  </si>
  <si>
    <t>Wartungskosten für Hard- und Software</t>
  </si>
  <si>
    <t>Zuführung zu Aufwandsrückstellungen</t>
  </si>
  <si>
    <t>Sonstige Reparaturen u.Instandhaltungen</t>
  </si>
  <si>
    <t>Mietleasing bewegl. WG techn. Anlagen</t>
  </si>
  <si>
    <t>Kaufleasing</t>
  </si>
  <si>
    <t>Abschreibung immaterielle VermG</t>
  </si>
  <si>
    <t>Abschreibung selbst geschaffene imm. VG</t>
  </si>
  <si>
    <t>Abschr. Geschäfts- oder Firmenwert</t>
  </si>
  <si>
    <t>Apl. Abschreib. Geschäfts-, Firmenwert</t>
  </si>
  <si>
    <t>Apl. Abschreibungen immaterielle VermG</t>
  </si>
  <si>
    <t>Apl. Abschreibung selbst gesch. imm.VG</t>
  </si>
  <si>
    <t>Abschreibungen auf Sachanlagen</t>
  </si>
  <si>
    <t>Abschreibungen auf Gebäude</t>
  </si>
  <si>
    <t>Abschreibungen auf Kfz</t>
  </si>
  <si>
    <t>Abschreibung Arbeitszimmer</t>
  </si>
  <si>
    <t>Apl. Abschreibungen auf Sachanlagen</t>
  </si>
  <si>
    <t>Außergewöhnliche Abschreibung Gebäude</t>
  </si>
  <si>
    <t>Außergewöhnliche Abschreibung auf Kfz</t>
  </si>
  <si>
    <t>Außergewöhnliche Abschreibung so. WG</t>
  </si>
  <si>
    <t>Abschreib.Sachanlagen/stl. So-Vorschr.</t>
  </si>
  <si>
    <t>Sonderabschr. § 7g (5) EStG ohne Kfz</t>
  </si>
  <si>
    <t>Sonderabschr. § 7g (5) EStG für Kfz</t>
  </si>
  <si>
    <t>Kürzung AHK § 7g (2) EStG ohne Kfz</t>
  </si>
  <si>
    <t>Kürzung AHK § 7g (2) EStG für Kfz</t>
  </si>
  <si>
    <t>Sofortabschreibung GWG</t>
  </si>
  <si>
    <t>Sonderabschreibungen nach § 7b EStG</t>
  </si>
  <si>
    <t>Abzugsbetrag nach § 6b EStG</t>
  </si>
  <si>
    <t>Abschreibungen auf aktivierte GWG</t>
  </si>
  <si>
    <t>Abschreibungen auf WG Sammelposten</t>
  </si>
  <si>
    <t>Apl. Abschreibungen auf aktivierte GWG</t>
  </si>
  <si>
    <t>Abschr. Finanzanlagen (n. dauerhaft)</t>
  </si>
  <si>
    <t>Abschreibung Finanzanlagen (dauerhaft)</t>
  </si>
  <si>
    <t>Abschr. Finanzanl., zT.n.abz.(dauerhaft)</t>
  </si>
  <si>
    <t>Verlustanteile Mitunternehmerschaften</t>
  </si>
  <si>
    <t>AfA Finanzanlagen § 6b EStG z.T. n.abz.</t>
  </si>
  <si>
    <t>Abschreibung Finanzanlagen § 6b EStG</t>
  </si>
  <si>
    <t>Abschreibungen Wertpapiere des UV</t>
  </si>
  <si>
    <t>Abschreibungen Wertpap. UV z.T. n.abz.</t>
  </si>
  <si>
    <t>Abschreibungen Finanzanlagen, verb.UN</t>
  </si>
  <si>
    <t>Abschreibungen auf WP des UV, verb. UN</t>
  </si>
  <si>
    <t>Abschr. sonst. VG des UV (unübl.Höhe)</t>
  </si>
  <si>
    <t>Steuerr. Abschr. auf UV (unübliche Höhe)</t>
  </si>
  <si>
    <t>AfA UV außer Vorr Wertp UV (übl. Höhe)</t>
  </si>
  <si>
    <t>Steuerr AfA UV auß Vorr Wertp (übl Höhe)</t>
  </si>
  <si>
    <t>Abschreibungen RHB/Waren, unüblich hoch</t>
  </si>
  <si>
    <t>Abschr. fertige, unfert. EZ, unübl.hoch</t>
  </si>
  <si>
    <t>Interimskonto Vorsteuervergütung</t>
  </si>
  <si>
    <t>Sonstige betriebl.u.regelm.Aufwendungen</t>
  </si>
  <si>
    <t>Fremdleistungen und Fremdarbeiten</t>
  </si>
  <si>
    <t>Handy</t>
  </si>
  <si>
    <t>Domainkosten</t>
  </si>
  <si>
    <t>Internetserver</t>
  </si>
  <si>
    <t>Telefax und Internetkosten</t>
  </si>
  <si>
    <t>Bürobedarf</t>
  </si>
  <si>
    <t>Zeitschriften, Bücher (Fachliteratur)</t>
  </si>
  <si>
    <t>Freiwillige Sozialleistungen</t>
  </si>
  <si>
    <t>Vergütungen an Mitunternehmer §15 EStG</t>
  </si>
  <si>
    <t>Haftungsvergütung MU § 15 EStG</t>
  </si>
  <si>
    <t>Buchführungskosten</t>
  </si>
  <si>
    <t>Vergütung Ges.er Miete, Pacht bew. WG</t>
  </si>
  <si>
    <t>Miete, Pacht bewegl.WG MU § 15 EStG</t>
  </si>
  <si>
    <t>Mieten für Einrichtungen bewegliche WG</t>
  </si>
  <si>
    <t>Pacht (bewegliche Wirtschaftsgüter)</t>
  </si>
  <si>
    <t>Aufwendungen für bewegliche WG, GewSt</t>
  </si>
  <si>
    <t>Aufwendungen für Lizenzen, Konzessionen</t>
  </si>
  <si>
    <t>Mietleasing bewegl. WG Betriebsausstatt.</t>
  </si>
  <si>
    <t>Aufwand Abraum-/Abfallbeseitigung</t>
  </si>
  <si>
    <t>Nebenkosten des Geldverkehrs</t>
  </si>
  <si>
    <t>Verwahrentgelt</t>
  </si>
  <si>
    <t>Aufwendg. Anteile KapGes z.T. n. abz.</t>
  </si>
  <si>
    <t>Veräußerungskosten (bei Veräuß.gewinn)</t>
  </si>
  <si>
    <t>Veräußerungskosten (bei Veräuß.verlust)</t>
  </si>
  <si>
    <t>Genossenschaftliche Rückvergütung Mitgl.</t>
  </si>
  <si>
    <t>Werkzeuge und Kleingeräte</t>
  </si>
  <si>
    <t>Kalkulatorischer Unternehmerlohn</t>
  </si>
  <si>
    <t>Kalkulatorische Miete und Pacht</t>
  </si>
  <si>
    <t>Kalkulatorische Zinsen</t>
  </si>
  <si>
    <t>Kalkulatorische Abschreibungen</t>
  </si>
  <si>
    <t>Kalkulatorische Wagnisse</t>
  </si>
  <si>
    <t>Kalkulatorischer Lohn, unentgeltl. AN</t>
  </si>
  <si>
    <t>Herstellungskosten</t>
  </si>
  <si>
    <t>Verwaltungskosten</t>
  </si>
  <si>
    <t>Vertriebskosten</t>
  </si>
  <si>
    <t>Gegenkonto zu 4996 bis 4998</t>
  </si>
  <si>
    <t>Unfertige Erzeugnisse und Leistungen</t>
  </si>
  <si>
    <t>Unfertige Erzeugnisse</t>
  </si>
  <si>
    <t>Unfertige Leistungen</t>
  </si>
  <si>
    <t>In Ausführung befindl. Bauaufträge</t>
  </si>
  <si>
    <t>In Arbeit befindliche Aufträge</t>
  </si>
  <si>
    <t>Fertige Erzeugnisse und Waren</t>
  </si>
  <si>
    <t>Fertige Erzeugnisse</t>
  </si>
  <si>
    <t>Waren</t>
  </si>
  <si>
    <t>Umsatzerlöse</t>
  </si>
  <si>
    <t>Steuerfreie Umsätze § 4 Nr. 8 ff. UStG</t>
  </si>
  <si>
    <t>Steuerfreie Umsätze V+V § 4 Nr. 12 UStG</t>
  </si>
  <si>
    <t>Sonstige steuerfr. Umsätze Inland</t>
  </si>
  <si>
    <t>Steuerfreie Umsätze § 4 Nr. 1a UStG</t>
  </si>
  <si>
    <t>Steuerfr. EU-Lieferungen § 4 Nr. 1b UStG</t>
  </si>
  <si>
    <t>Innergemeinschaftl. Dreiecksgeschäft</t>
  </si>
  <si>
    <t>Steuerfr. EU-Lief.v.Neufahrzg.ohne UStID</t>
  </si>
  <si>
    <t>Steuerfreie Umsätze Offshore usw.</t>
  </si>
  <si>
    <t>Steuerfreie Umsätze § 4 Nr. 2-7 UStG</t>
  </si>
  <si>
    <t>Stfreie Umsätze ohne VoSt-Abzug § 4 UStG</t>
  </si>
  <si>
    <t>Steuerfreie Umsätze ohne Vorsteuerabzug</t>
  </si>
  <si>
    <t>Erlöse nach § 24 UStG</t>
  </si>
  <si>
    <t>Umsatzerlöse §§ 25 und 25a UStG 19% USt</t>
  </si>
  <si>
    <t>Umsatzerlöse §§ 25 u. 25a UStG ohne USt</t>
  </si>
  <si>
    <t>Umsatzerl.Reiseleist § 25(2) UStG stfrei</t>
  </si>
  <si>
    <t>Erlöse Kleinunternehmer § 19 (1) UStG</t>
  </si>
  <si>
    <t>Erlöse Geldspielautomaten 19% USt</t>
  </si>
  <si>
    <t>Erlöse</t>
  </si>
  <si>
    <t>Erlöse 7% USt</t>
  </si>
  <si>
    <t>Erlöse EU-Lieferungen 7% USt</t>
  </si>
  <si>
    <t>Erlöse EU-Lieferungen 19% USt</t>
  </si>
  <si>
    <t>Erl.a.im and.EU-Land stpfl.Lieferungen</t>
  </si>
  <si>
    <t>Erlöse elektr.DL im anderen EU-Land stpf</t>
  </si>
  <si>
    <t>Erlöse 5% USt</t>
  </si>
  <si>
    <t>Erlöse a.Lieferungen §13b (2) Nr.10 UStG</t>
  </si>
  <si>
    <t>Nicht steuerbare s. Leistung § 18b UStG</t>
  </si>
  <si>
    <t>Erlöse aus Leistungen nach § 13b UStG</t>
  </si>
  <si>
    <t>Nicht steuerbare Umsätze Drittland</t>
  </si>
  <si>
    <t>Nicht steuerbare Umsätze EU-Land</t>
  </si>
  <si>
    <t>Erlöse 16% USt</t>
  </si>
  <si>
    <t>Erlöse 19% USt</t>
  </si>
  <si>
    <t>Erlöse elektr.DL Inland stpf 19% USt</t>
  </si>
  <si>
    <t>Nebenerlöse (Bezug zu Materialaufwand)</t>
  </si>
  <si>
    <t>Sonderbetriebsein., Tätigkeitsvergütung</t>
  </si>
  <si>
    <t>Sonderbetriebsein., Miet-/Pachteinnahmen</t>
  </si>
  <si>
    <t>Sonderbetriebsein., Zinseinnahmen</t>
  </si>
  <si>
    <t>Sonderbetriebsein., Haftungsvergütungen</t>
  </si>
  <si>
    <t>Sonderbetriebsein., Pensionszahlungen</t>
  </si>
  <si>
    <t>Sonstige Sonderbetriebseinnahmen</t>
  </si>
  <si>
    <t>Provisionsumsätze</t>
  </si>
  <si>
    <t>Provisionsumsätze, stfr.§4 Nr.8 ff.UStG</t>
  </si>
  <si>
    <t>Provisionsumsätze, stfrei §4 Nr. 5 UStG</t>
  </si>
  <si>
    <t>Provisionsumsätze 7% USt</t>
  </si>
  <si>
    <t>Provisionsumsätze 19% USt</t>
  </si>
  <si>
    <t>Erlöse Abfallverwertung</t>
  </si>
  <si>
    <t>Erlöse Leergut</t>
  </si>
  <si>
    <t>Provision, sonstige Erträge</t>
  </si>
  <si>
    <t>Provision so.Ertr.stfr. § 4 Nr.8 ff UStG</t>
  </si>
  <si>
    <t>Provision so.Ertr.stfr. § 4 Nr. 5 UStG</t>
  </si>
  <si>
    <t>Provision, sonstige Erträge 7% USt</t>
  </si>
  <si>
    <t>Provision, sonstige Erträge 19% USt</t>
  </si>
  <si>
    <t>Stat. Konto Erlöse allgemeiner USt-Satz</t>
  </si>
  <si>
    <t>Stat. Konto Erlöse ermäßigter USt-Satz</t>
  </si>
  <si>
    <t>Stat. Konto Erlöse steuerfr./n. stbar</t>
  </si>
  <si>
    <t>Gegenkto Aufteilung Erlöse Steuersatz</t>
  </si>
  <si>
    <t>Verr. sonstige Sachbezüge (keine Waren)</t>
  </si>
  <si>
    <t>Sachbezüge 7% USt (Waren)</t>
  </si>
  <si>
    <t>Sachbezüge 19% USt (Waren)</t>
  </si>
  <si>
    <t>Sonst. Erlöse betr. u. regelmäßig</t>
  </si>
  <si>
    <t>Sonstige betriebliche Erträge</t>
  </si>
  <si>
    <t>Erstattete Vorsteuer anderer Länder</t>
  </si>
  <si>
    <t>Sonst. Erträge betriebl. und regelmäßig</t>
  </si>
  <si>
    <t>Sonstige betriebliche Erträge verbUN</t>
  </si>
  <si>
    <t>Andere Nebenerlöse</t>
  </si>
  <si>
    <t>Sonstige Erträge stfrei §4 Nr.8 ff.UStG</t>
  </si>
  <si>
    <t>Verrechnete sonstige Sachbezüge</t>
  </si>
  <si>
    <t>Verrech. sonstige Sachbezüge Kfz 19% USt</t>
  </si>
  <si>
    <t>Verrechn. sonstige Sachbezüge 19% USt</t>
  </si>
  <si>
    <t>Verrechn. sonstige Sachbezüge ohne USt</t>
  </si>
  <si>
    <t>Sonst. Erträge betr.u. regelmäßig stfrei</t>
  </si>
  <si>
    <t>Sonst. Erträge betriebl., regelm.7% USt</t>
  </si>
  <si>
    <t>Sonst. Erträge betriebl,, regelm.19% USt</t>
  </si>
  <si>
    <t>Erlöse Zinsen und Diskontspesen</t>
  </si>
  <si>
    <t>Erl.Zinsen /Diskontspesen aus verb.UN</t>
  </si>
  <si>
    <t>Erlösschmälerungen</t>
  </si>
  <si>
    <t>Erlösschmälerungen stfr.§ 4 Nr.8 ff UStG</t>
  </si>
  <si>
    <t>Erlösschmälerungen stfr.§4 Nr. 2-7 UStG</t>
  </si>
  <si>
    <t>Erlösschmälerungen sonst.stfr. ohne VoSt</t>
  </si>
  <si>
    <t>Erlösschmälerungen sonst.stfr. mit VoSt</t>
  </si>
  <si>
    <t>Erlösschmälerungen stfrei §4 Nr.1a UStG</t>
  </si>
  <si>
    <t>Erlösschm.stfr.Dreiecksg.§ 25b(2,4) UStG</t>
  </si>
  <si>
    <t>Erlösschmälerungen 7% USt</t>
  </si>
  <si>
    <t>Erlösschmälerungen 19% USt</t>
  </si>
  <si>
    <t>Erlösschmälerung stfrei innerg.Lieferung</t>
  </si>
  <si>
    <t>Erlösschmälerung EU-Lieferung 7% USt</t>
  </si>
  <si>
    <t>Erlösschmälerung EU-Lieferung 19% USt</t>
  </si>
  <si>
    <t>Erlösschmälg a.i.and.EU-Land stpfl.Liefg</t>
  </si>
  <si>
    <t>Gewährte Skonti</t>
  </si>
  <si>
    <t>Gewährte Skonti 7 % USt</t>
  </si>
  <si>
    <t>Gewährte Skonti 5 % USt</t>
  </si>
  <si>
    <t>Gewährte Skonti 16 % USt</t>
  </si>
  <si>
    <t>Gewährte Skonti 19 % USt</t>
  </si>
  <si>
    <t>Gew.Skonti Leistg.§ 13b (2) Nr.10 UStG</t>
  </si>
  <si>
    <t>Gewährte Skonti Leistungen § 13b UStG</t>
  </si>
  <si>
    <t>Gewährte Skonti s. Leistung § 18b UStG</t>
  </si>
  <si>
    <t>Gewährte Skonti stfreie EU-Lieferung</t>
  </si>
  <si>
    <t>Gewährte Skonti stpfl. EU-Lieferung</t>
  </si>
  <si>
    <t>Gewährte Skonti EU-Lieferungen 7% USt</t>
  </si>
  <si>
    <t>Gewährte Skonti EU-Lieferungen 5% USt</t>
  </si>
  <si>
    <t>Gewährte Skonti EU-Lieferungen 19% USt</t>
  </si>
  <si>
    <t>Gewährte Skonti EU-Lieferungen 16% USt</t>
  </si>
  <si>
    <t>Gewährte Boni 7% USt</t>
  </si>
  <si>
    <t>Gewährte Boni 19% USt</t>
  </si>
  <si>
    <t>Gewährte Boni</t>
  </si>
  <si>
    <t>Gewährte Rabatte</t>
  </si>
  <si>
    <t>Gewährte Rabatte 7 % USt</t>
  </si>
  <si>
    <t>Gewährte Rabatte 19 % USt</t>
  </si>
  <si>
    <t>Erlöse Sachanlageverkäufe Buchverlust</t>
  </si>
  <si>
    <t>Erlöse Sachanlageverkäufe 19% USt, BV</t>
  </si>
  <si>
    <t>Erl. Sachanlageverk. § 4 Nr.1a UStG (BV)</t>
  </si>
  <si>
    <t>Erl. Sachanlageverk. § 4 Nr.1b UStG (BV)</t>
  </si>
  <si>
    <t>Erlöse Verkäufe immaterielle VermG, BV</t>
  </si>
  <si>
    <t>Erlöse Verkäufe Finanzanlagen, BV</t>
  </si>
  <si>
    <t>Erlöse Verkäufe Finanzanl. z.T.stfr,BV</t>
  </si>
  <si>
    <t>Erlöse Sachanlageverkäufe 19% USt, BG</t>
  </si>
  <si>
    <t>Erl. Sachanlageverk.§ 4 Nr.1a UStG,Buchg</t>
  </si>
  <si>
    <t>Erl. Sachanlageverk.§ 4 Nr.1b UStG,Buchg</t>
  </si>
  <si>
    <t>Erlöse Sachanlageverkäufe Buchgewinn</t>
  </si>
  <si>
    <t>Erlöse Verkäufe immaterielle VermG, BG</t>
  </si>
  <si>
    <t>Erlöse Verkäufe Finanzanlagen, BG</t>
  </si>
  <si>
    <t>Erlöse Verkäufe Finanzanl. z.T.stfr,BG</t>
  </si>
  <si>
    <t>Erl.Verk. WG UV § 4 (3) EStG,19% USt</t>
  </si>
  <si>
    <t>Erl. Verkauf WG UV § 4 (3) EStG stfrei</t>
  </si>
  <si>
    <t>Verkauf WG UV §4 Nr.8ff UStG,f.§4(3)EStG</t>
  </si>
  <si>
    <t>Erlöse Verkauf WG UV § 4 (3) EStG</t>
  </si>
  <si>
    <t>Unentgeltliche Wertabgaben</t>
  </si>
  <si>
    <t>Entnahme von Gegenständen ohne USt</t>
  </si>
  <si>
    <t>Verwendung von Gegenständen ohne USt</t>
  </si>
  <si>
    <t>Entnahme Unternehmer (Waren) 19% USt</t>
  </si>
  <si>
    <t>Entnahme Unternehmer (Waren) 7% USt</t>
  </si>
  <si>
    <t>Verwendung von Gegenst.(Tel) ohne USt</t>
  </si>
  <si>
    <t>Entnahme Unternehmer (Waren) ohne USt</t>
  </si>
  <si>
    <t>Verwendung von Gegenständen 19% USt</t>
  </si>
  <si>
    <t>Verwendung von Gegenst. (Kfz) 19% USt</t>
  </si>
  <si>
    <t>Verwendung von Gegenst. (Tel) 19% USt</t>
  </si>
  <si>
    <t>Verwendung von Gegenst.(Kfz) ohne USt</t>
  </si>
  <si>
    <t>Unentgeltl. Erbringung Leist.19% USt</t>
  </si>
  <si>
    <t>Unentgeltl. Erbringung Leist. ohne USt</t>
  </si>
  <si>
    <t>Verwendung von Gegenständen 7% USt</t>
  </si>
  <si>
    <t>Unentgeltl. Erbringung Leist. 7% USt</t>
  </si>
  <si>
    <t>Unentgeltl.Zuwendung Gegenstände 19% USt</t>
  </si>
  <si>
    <t>Unentgeltl. Zuwend. Gegenstände ohne USt</t>
  </si>
  <si>
    <t>Unentgeltl. Zuwendung von Waren 19% USt</t>
  </si>
  <si>
    <t>Unentgeltl. Zuwendung von Waren 7% USt</t>
  </si>
  <si>
    <t>Unentgeltl. Zuwendung von Waren ohne USt</t>
  </si>
  <si>
    <t>Nicht steuerb.Umsätze (Innenumsätze)</t>
  </si>
  <si>
    <t>USt-Vergütungen, z.B. nach § 24 UStG</t>
  </si>
  <si>
    <t>Direkt mit dem Umsatz verb. Steuern</t>
  </si>
  <si>
    <t>Bestandsveränd.unfertige Erzeugnisse</t>
  </si>
  <si>
    <t>Bestandsveränderung unfertige Leistung</t>
  </si>
  <si>
    <t>Bestandsveränderung Bauaufträge</t>
  </si>
  <si>
    <t>Bestandsveränderung Aufträge in Arbeit</t>
  </si>
  <si>
    <t>Bestandsveränderung fertige Erzeugnisse</t>
  </si>
  <si>
    <t>Akt.Eigenleistg. FK-Zins zu Herst.kosten</t>
  </si>
  <si>
    <t>Akt. Eigenleistung selbst gesch. imm.VG</t>
  </si>
  <si>
    <t>Saldenvorträge Sachkonten</t>
  </si>
  <si>
    <t>Saldenvorträge Debitoren</t>
  </si>
  <si>
    <t>Saldenvorträge Kreditoren</t>
  </si>
  <si>
    <t>Offene Posten 2022</t>
  </si>
  <si>
    <t>Summenvortrag</t>
  </si>
  <si>
    <t>Verkaufstage</t>
  </si>
  <si>
    <t>Anzahl der Barkunden</t>
  </si>
  <si>
    <t>Beschäftigte Personen (BWA)</t>
  </si>
  <si>
    <t>Unbezahlte Personen</t>
  </si>
  <si>
    <t>Verkaufskräfte</t>
  </si>
  <si>
    <t>Geschäftsraum qm</t>
  </si>
  <si>
    <t>Verkaufsraum qm</t>
  </si>
  <si>
    <t>Anzahl Rechnungen</t>
  </si>
  <si>
    <t>Anzahl Kreditkunden monatlich</t>
  </si>
  <si>
    <t>Anzahl Kreditkunden aufgelaufen</t>
  </si>
  <si>
    <t>Erweiterungsinvestitionen</t>
  </si>
  <si>
    <t>Auftragseingang im Geschäftsjahr</t>
  </si>
  <si>
    <t>Auftragsbestand</t>
  </si>
  <si>
    <t>Variables Kapital TH</t>
  </si>
  <si>
    <t>Variables Kapital - Anteil Teilhafter</t>
  </si>
  <si>
    <t>Privatsteuern Kap.ertr.st.(SamPosten)</t>
  </si>
  <si>
    <t>Privatst. Solidaritätszuschl.(SamPost)</t>
  </si>
  <si>
    <t>Privatst. Kirchensteuer (SamPosten)</t>
  </si>
  <si>
    <t>Variables Kapital - VH Übertrag §6b EStG</t>
  </si>
  <si>
    <t>Variables Kapital - TH Übertrag §6b EStG</t>
  </si>
  <si>
    <t>Festkapital -andere Kapitalanpassung VH</t>
  </si>
  <si>
    <t>Variables Kapital - Kapitalanpassung VH</t>
  </si>
  <si>
    <t>Verlust/Vortragskto-Kapitalanpassung VH</t>
  </si>
  <si>
    <t>Kapitalkto III-and. Kapitalanpassung VH</t>
  </si>
  <si>
    <t>Aust.Einlagen n. eingef.Kap.anpass.VH</t>
  </si>
  <si>
    <t>Verr.kto Einzahlverpfl.- Kap.anpass. VH</t>
  </si>
  <si>
    <t>Privatst.Kapitalertragsteuer (VH)</t>
  </si>
  <si>
    <t>Privatst.Solidaritätszuschlag (VH)</t>
  </si>
  <si>
    <t>Privatsteuern Kirchensteuer (VH)</t>
  </si>
  <si>
    <t>Kommandit-Kapital - Kapitalanpassung TH</t>
  </si>
  <si>
    <t>Variables Kapital - Kapitalanpassung TH</t>
  </si>
  <si>
    <t>Verlustausgleichkto-Kapitalanpassung TH</t>
  </si>
  <si>
    <t>Kapitalkto III-and. Kapitalanpassung TH</t>
  </si>
  <si>
    <t>Ausst. Einlagen n. eingef.Kap.anpass TH</t>
  </si>
  <si>
    <t>Verr.kto Einzahlverpfl.- Kap.anpass. TH</t>
  </si>
  <si>
    <t>Privatst.Kapitalertragsteuer (TH),EK</t>
  </si>
  <si>
    <t>Privatst. Solidaritätszuschlag (TH),EK</t>
  </si>
  <si>
    <t>Privatsteuern Kirchensteuer (TH),EK</t>
  </si>
  <si>
    <t>Festkapital - Umbuchungen VH</t>
  </si>
  <si>
    <t>Variables Kapital - Umbuchungen VH</t>
  </si>
  <si>
    <t>Verlust/Vortragskto-Umbuchungen VH</t>
  </si>
  <si>
    <t>Kapitalkonto III - Umbuchungen VH</t>
  </si>
  <si>
    <t>Ausst. Einlagen n. eingef.-Umbuchung VH</t>
  </si>
  <si>
    <t>Verr.kto Einzahlver-pfl.-Umbuchungen VH</t>
  </si>
  <si>
    <t>Kommandit-Kapital - Umbuchungen TH</t>
  </si>
  <si>
    <t>Variables Kapital - Umbuchungen TH</t>
  </si>
  <si>
    <t>Verlustausgleichskonto-Umbuchungen TH</t>
  </si>
  <si>
    <t>Kapitalkonto III - Umbuchungen TH</t>
  </si>
  <si>
    <t>Ausst. Einlagen n. eingef.-Umbuchung TH</t>
  </si>
  <si>
    <t>Verr.kto Einzahlverpfl.- Umbuchungen TH</t>
  </si>
  <si>
    <t>Privatst.Kapitalertragsteuer (TH),FK</t>
  </si>
  <si>
    <t>Privatst. Solidaritätszuschlag (TH),FK</t>
  </si>
  <si>
    <t>Privatsteuern Kirchensteuer (TH),FK</t>
  </si>
  <si>
    <t>Verr.Kto Umbuchung zwischen Ges.er EK</t>
  </si>
  <si>
    <t>Gegenkto. zu Konten 9101-9107, 9116-9118</t>
  </si>
  <si>
    <t>Gegenkonto zu Konten 9120, 9135-9140</t>
  </si>
  <si>
    <t>Beschäftigte Personen (Bilanz)</t>
  </si>
  <si>
    <t>Gegenkonto zu 9200</t>
  </si>
  <si>
    <t>Produktive Löhne</t>
  </si>
  <si>
    <t>Gegenkonto zu 9210</t>
  </si>
  <si>
    <t>Gez. Kapital in DM Art. 42 (3) S.1 EGHGB</t>
  </si>
  <si>
    <t>Gegenkonto zu Konto 9220</t>
  </si>
  <si>
    <t>Investitionsverbindlichk.b.Leistg.Verb.</t>
  </si>
  <si>
    <t>Investitionsverbindlichk. Sachanlagen</t>
  </si>
  <si>
    <t>Investitionsverbindlichk. immat. VG</t>
  </si>
  <si>
    <t>Investitionsverbindlichk. Finanzanlagen</t>
  </si>
  <si>
    <t>Gegenkonto zu Konten 9240 - 43</t>
  </si>
  <si>
    <t>Forderungen Sachanlagenverkäufe</t>
  </si>
  <si>
    <t>Forderungen Verkäufe immat.Vermögensg.</t>
  </si>
  <si>
    <t>Forderungen Verkäufe von Finanzanlagen</t>
  </si>
  <si>
    <t>Gegenkonto zu Konten 9245 - 47</t>
  </si>
  <si>
    <t>Änd.Ausgl.posten ohne Erg.Körperschaften</t>
  </si>
  <si>
    <t>Änd.Ausgl.posten ohne Erg.Pers.gesellsch</t>
  </si>
  <si>
    <t>Kurzfristige Rückstellungen</t>
  </si>
  <si>
    <t>Mittelfristige Rückstellungen</t>
  </si>
  <si>
    <t>Langfristige Rückstellung o.Pensionen</t>
  </si>
  <si>
    <t>Gegenkonto zu Konten 9260-9268</t>
  </si>
  <si>
    <t>Gegenkonto zu Konten 9271-9279</t>
  </si>
  <si>
    <t>Verbindl. Wechselbegebung/-übertragung</t>
  </si>
  <si>
    <t>Verbindl. Wechsel verb./assoziierte UN</t>
  </si>
  <si>
    <t>Verbindl. Bürgsch.,Wechsel-/Scheckbürg.</t>
  </si>
  <si>
    <t>Verbindl.Bürgschaft verb./assoziierte UN</t>
  </si>
  <si>
    <t>Verbindl.a. Gewährleistungsverträgen</t>
  </si>
  <si>
    <t>Verbindl. Gewährleistg. verb./assoz. UN</t>
  </si>
  <si>
    <t>Haftung fremde Verbindlichkeiten</t>
  </si>
  <si>
    <t>Haftung Verbindl. verb./assoziierte UN</t>
  </si>
  <si>
    <t>Verpflichtungen aus Treuhandvermögen</t>
  </si>
  <si>
    <t>Gegenkonto zu Konten 9281-9284</t>
  </si>
  <si>
    <t>Verpflichtungen Leasing u.Mietverträgen</t>
  </si>
  <si>
    <t>Verpflichtungen Leasing-/Mietvertr.v.UN</t>
  </si>
  <si>
    <t>Andere Verpflichtungen § 285 Nr. 3a HGB</t>
  </si>
  <si>
    <t>Andere Verpflichtg. §285 Nr. 3a HGB v.UN</t>
  </si>
  <si>
    <t>UB Abzinsg Altersversorg. § 253 (6) HGB</t>
  </si>
  <si>
    <t>Gegenkonto zu 9285</t>
  </si>
  <si>
    <t>Zinsen Debitoren Buchung § 4 (3) EStG</t>
  </si>
  <si>
    <t>Mahngeb. Debitoren Buchung § 4 (3) EStG</t>
  </si>
  <si>
    <t>Gegenkonto zu Konto 9287 und 9288</t>
  </si>
  <si>
    <t>Statistisches Konto steuerfreie Auslagen</t>
  </si>
  <si>
    <t>Gegenkonto zu 9290</t>
  </si>
  <si>
    <t>Statistisches Konto Fremdgeld</t>
  </si>
  <si>
    <t>Gegenkonto zu 9292</t>
  </si>
  <si>
    <t>Einlagen atypisch stiller Gesellschafter</t>
  </si>
  <si>
    <t>Steuerlicher Ausgl.posten Körperschaften</t>
  </si>
  <si>
    <t>Steuerlicher Ausgleichsposten Vollhafter</t>
  </si>
  <si>
    <t>Steuerlicher Ausgleichsposten Teilhafter</t>
  </si>
  <si>
    <t>Privatentnahmen allgemein (TH), EK</t>
  </si>
  <si>
    <t>Privatsteuern (TH), EK</t>
  </si>
  <si>
    <t>Sonderausg. beschränkt abzugsf. (TH), EK</t>
  </si>
  <si>
    <t>Sonderausg. unbeschr. abzugsf. (TH), EK</t>
  </si>
  <si>
    <t>Zuwendungen, Spenden (TH), EK</t>
  </si>
  <si>
    <t>Außergewöhnliche Belastungen (TH), EK</t>
  </si>
  <si>
    <t>Grundstücksaufwand (TH), EK</t>
  </si>
  <si>
    <t>Grundstücksertrag (TH), EK</t>
  </si>
  <si>
    <t>Unentgeltliche Wertabgaben (TH), EK</t>
  </si>
  <si>
    <t>Privateinlagen (TH), EK</t>
  </si>
  <si>
    <t>Anteil für Konto 0900 (TH) Kom.Kapital</t>
  </si>
  <si>
    <t>Anteil für Konto 0910 (TH) Verlustausgl.</t>
  </si>
  <si>
    <t>Anteil f.Konto 0920 (TH) Gesellsch.Darl.</t>
  </si>
  <si>
    <t>Ant.für Kto.9950 (TH) Ausst.Einl.Kap.</t>
  </si>
  <si>
    <t>Ant.für Kto.9930 (VH) Ausst.Einl.Kap.</t>
  </si>
  <si>
    <t>Anteil für Konto 9810 (VH) Kap.Konto III</t>
  </si>
  <si>
    <t>Anteil für Konto 9820 (VH) Verlustvortr.</t>
  </si>
  <si>
    <t>Anteil für Konto 0870 (VH) Festkapital</t>
  </si>
  <si>
    <t>Anteil für Konto 0880 (VH) Var.Kapital</t>
  </si>
  <si>
    <t>Anteil f.Konto 0890 (VH) Gesellsch.Darl.</t>
  </si>
  <si>
    <t>Tätigkeitsvergütung (VH)</t>
  </si>
  <si>
    <t>Tantieme (VH)</t>
  </si>
  <si>
    <t>Darlehensverzinsung (VH)</t>
  </si>
  <si>
    <t>Gebrauchsüberlassung (VH)</t>
  </si>
  <si>
    <t>Sonstige Vergütungen (VH)</t>
  </si>
  <si>
    <t>Restanteil (VH)</t>
  </si>
  <si>
    <t>Tätigkeitsvergütung (TH)</t>
  </si>
  <si>
    <t>Tantieme (TH)</t>
  </si>
  <si>
    <t>Darlehensverzinsung (TH)</t>
  </si>
  <si>
    <t>Gebrauchsüberlassung (TH)</t>
  </si>
  <si>
    <t>Sonstige Vergütungen (TH)</t>
  </si>
  <si>
    <t>Anteil für Konto 9840 (TH) Kap.Konto III</t>
  </si>
  <si>
    <t>Restanteil (TH)</t>
  </si>
  <si>
    <t>Rücklagen - andere Kapitalanpassung</t>
  </si>
  <si>
    <t>Gewinn-/Verlustvortrag -and.Kap.anpass</t>
  </si>
  <si>
    <t>Rücklagen - Umbuchungen</t>
  </si>
  <si>
    <t>Gewinn-/Verlustvortrag - Umbuchungen</t>
  </si>
  <si>
    <t>Anteil Jahresüberschuss/-fehlbetrag</t>
  </si>
  <si>
    <t>Anteil Bilanzgewinn/-verlust je Ges.er</t>
  </si>
  <si>
    <t>Gg.Kto Verteilung Jahresübersch/-fehlb</t>
  </si>
  <si>
    <t>Gg.Kto Verteilung Bilanzgew./-verlust</t>
  </si>
  <si>
    <t>Kapitalkonto III (VH), EK</t>
  </si>
  <si>
    <t>Verlust-/Vortragskonto (VH)</t>
  </si>
  <si>
    <t>Verrkto Einzahlungsverpflichtungen (VH)</t>
  </si>
  <si>
    <t>Kapitalkonto III (TH), EK</t>
  </si>
  <si>
    <t>Verrkto Einzahlungsverpflichtungen (TH)</t>
  </si>
  <si>
    <t>Einz.Verpfl.pers.haft.Gesellsch. (VH)</t>
  </si>
  <si>
    <t>Einz.Verpfl.Kommanditisten (TH)</t>
  </si>
  <si>
    <t>Ausgleichsposten f. aktiv. eig. Anteile</t>
  </si>
  <si>
    <t>Ungedeckte Entnahme p. haft. Gesellsch.</t>
  </si>
  <si>
    <t>Ungedeckte Entnahme Kommanditisten</t>
  </si>
  <si>
    <t>Verr.kto ungedeckte Entnahme p.haft.Ges.</t>
  </si>
  <si>
    <t>Verr.kto ungedeckte Entnahme Kommandit.</t>
  </si>
  <si>
    <t>Steueraufwand der Gesellschafter</t>
  </si>
  <si>
    <t>Gegenkonto zu 9887</t>
  </si>
  <si>
    <t>Gewinnzuschlag §§ 6b, 6c EStG (Haben)</t>
  </si>
  <si>
    <t>Gewinnzuschlag §§ 6b, 6c EStG (Soll)</t>
  </si>
  <si>
    <t>Veränderung gesamthänd. geb. Rücklagen</t>
  </si>
  <si>
    <t>Umsatzsteuer in Forderungen allg. Satz</t>
  </si>
  <si>
    <t>Umsatzsteuer in Forderungen ermäß. Satz</t>
  </si>
  <si>
    <t>Gegenkonto Aufteilung Umsatzsteuer</t>
  </si>
  <si>
    <t>Vorsteuer in Verbindl. allgem. Satz</t>
  </si>
  <si>
    <t>Vorsteuer in Verbindl. ermäßig. Satz</t>
  </si>
  <si>
    <t>Vorsteuer in Verbindl.aus versch.Kosten</t>
  </si>
  <si>
    <t>Gegenkonto Aufteilung Vorsteuer</t>
  </si>
  <si>
    <t>Umsatzsteuer nicht fällig - sonst.Erlöse</t>
  </si>
  <si>
    <t>Gegenkonto zu 9900</t>
  </si>
  <si>
    <t>Umsatzsteuer in Ford. aus sonst.Erlösen</t>
  </si>
  <si>
    <t>Gegenkto.Minderg Entnahmen § 4 (4a) EStG</t>
  </si>
  <si>
    <t>Minderung Entnahmen § 4 (4a) EStG, (H)</t>
  </si>
  <si>
    <t>Erhöhung Entnahmen § 4 (4a) EStG</t>
  </si>
  <si>
    <t>Gegenkto.Erhöhg Entnahmen §4 (4a) EStG,H</t>
  </si>
  <si>
    <t>Hinzurg IAB §7g (2) EStG aus 4. WJ, (H)</t>
  </si>
  <si>
    <t>Rückgängigm.IAB § 7g (3,4) EStG im 4.WJ.</t>
  </si>
  <si>
    <t>Hinzurg IAB §7g (2) EStG aus 2. WJ, (H)</t>
  </si>
  <si>
    <t>Hinzurg IAB §7g (2) EStG aus 3. WJ. (H)</t>
  </si>
  <si>
    <t>Rückgängigm.IAB § 7g (3,4) EStG im 2.WJ.</t>
  </si>
  <si>
    <t>Rückgängigm.IAB § 7g (3,4) EStG im 3.WJ.</t>
  </si>
  <si>
    <t>Ausst.Einl.Komplementär, n.eingef. (VH)</t>
  </si>
  <si>
    <t>Ausst.Einl.Komplementär, eingef. (VH)</t>
  </si>
  <si>
    <t>Ausst.Einl.Kommanditist, n.eingef. (TH)</t>
  </si>
  <si>
    <t>Ausst.Einl.Kommanditist, eingef. (TH)</t>
  </si>
  <si>
    <t>Bewertungskorrektur zu Forderungen L+L</t>
  </si>
  <si>
    <t>Bewertungskorrektur zu sonst. Verbindl.</t>
  </si>
  <si>
    <t>Bewertungskorrektur Guth. Kreditinstitut</t>
  </si>
  <si>
    <t>Bewertungskorr. Verbindl.Kreditinstitut</t>
  </si>
  <si>
    <t>Bewertungskorrektur zu Verbindlichk. L+L</t>
  </si>
  <si>
    <t>Bewertungskorrektur zu sonstigen VermG</t>
  </si>
  <si>
    <t>Hinzurg IAB §7g (2) EStG aus 5. WJ, (H)</t>
  </si>
  <si>
    <t>Rückgängigm.IAB § 7g (3,4) EStG im 5.WJ.</t>
  </si>
  <si>
    <t>IAB § 7g (1) EStG, (S)</t>
  </si>
  <si>
    <t>IAB § 7g (1) EStG, (H),Gegenkto zu 9970</t>
  </si>
  <si>
    <t>Hinzurg.IAB § 7g (2)EStG, vorang. WJ (H)</t>
  </si>
  <si>
    <t>Gkto. Hinzurg. IAB § 7g (2) EStG, (S)</t>
  </si>
  <si>
    <t>Rückgängigm.IAB §7g (3,4) EStG i.vor. WJ</t>
  </si>
  <si>
    <t>Gkto. Rückgängigm. IAB § 7g (3,4) EStG</t>
  </si>
  <si>
    <t>Nicht abzugsf. Zinsaufw. § 4h EStG, (H)</t>
  </si>
  <si>
    <t>Nicht abzugsf. Zinsaufw. § 4h EStG, (S)</t>
  </si>
  <si>
    <t>Abziehb. Zinsaufw. VJ § 4h EStG, (S)</t>
  </si>
  <si>
    <t>Abziehb. Zinsaufw. VJ § 4h EStG, (H)</t>
  </si>
  <si>
    <t>Anteil Belastung auf Verbindl.konten</t>
  </si>
  <si>
    <t>Verr.kto. Anteil Belastung Verb.konten</t>
  </si>
  <si>
    <t>Anteil Gutschrift auf Verbindl.konten</t>
  </si>
  <si>
    <t>Verr.kto Anteil Gutschrift Verb.konten</t>
  </si>
  <si>
    <t>Gewinnkorrektur § 60 (2) EStDV</t>
  </si>
  <si>
    <t>Gegenkonto zu 9984</t>
  </si>
  <si>
    <t>Ergebnisverteilung auf Fremdkapital</t>
  </si>
  <si>
    <t>Korrekturkto. für Überleitungsrechnung</t>
  </si>
  <si>
    <t>Gegenkonto zu 9986-9988</t>
  </si>
  <si>
    <t>Ertr. außergewöhnl. Größe oder Bedeutung</t>
  </si>
  <si>
    <t>Erträge aperiodisch</t>
  </si>
  <si>
    <t>Ertr. außerg. Größe / Bedeutung aperiod.</t>
  </si>
  <si>
    <t>Aufw. außergewöhnl. Größe oder Bedeutung</t>
  </si>
  <si>
    <t>Aufwendungen aperiodisch</t>
  </si>
  <si>
    <t>Aufw. außerg. Größe / Bedeutung aperiod.</t>
  </si>
  <si>
    <t>Summe</t>
  </si>
  <si>
    <t>IST</t>
  </si>
  <si>
    <t>Aktuell</t>
  </si>
  <si>
    <t>VJ YTD</t>
  </si>
  <si>
    <t>übrige sonstige Aufwendungen</t>
  </si>
  <si>
    <t>Erträge aus Forderungen</t>
  </si>
  <si>
    <t>Erträge aus Auflösungen</t>
  </si>
  <si>
    <t>Erträge aus Zuschreibungen</t>
  </si>
  <si>
    <t>Erträge aus Abgängen</t>
  </si>
  <si>
    <t>Nachlässe, Rabatte, Skonti</t>
  </si>
  <si>
    <t>Transportkosten</t>
  </si>
  <si>
    <t>sonstige Vertriebskosten</t>
  </si>
  <si>
    <t>Wartung, Reparaturen und Instandhaltungen</t>
  </si>
  <si>
    <t>Rechts-, Beratungs- und Lizenzkosten</t>
  </si>
  <si>
    <t>Betriebsbedarf</t>
  </si>
  <si>
    <t>Erlösschmälerungen, Skonti, Boni</t>
  </si>
  <si>
    <t>Aufwand aus Anlagenabgang</t>
  </si>
  <si>
    <t>Änderung</t>
  </si>
  <si>
    <t>Änderung Kosten pro MA</t>
  </si>
  <si>
    <t>Umsatz</t>
  </si>
  <si>
    <t>Personalkosten</t>
  </si>
  <si>
    <t>Mitarbeiter</t>
  </si>
  <si>
    <t>EBIT</t>
  </si>
  <si>
    <t>EBIT-Marge</t>
  </si>
  <si>
    <t>Operativer Cashflow</t>
  </si>
  <si>
    <t>Free Cashflow</t>
  </si>
  <si>
    <t>Dynamischer Verschuldungsgrad</t>
  </si>
  <si>
    <t>EBITDA-Marge</t>
  </si>
  <si>
    <t>EBITDA-Zinsdeckungsgrad</t>
  </si>
  <si>
    <t>Free Cashflow zur Verschuldung</t>
  </si>
  <si>
    <t>Eigenkapitalquote</t>
  </si>
  <si>
    <t>Verbindlichkeitenquote</t>
  </si>
  <si>
    <t>Kapitalstruktur</t>
  </si>
  <si>
    <t>Investitionsverhalten</t>
  </si>
  <si>
    <t>Schuldendeckungsfähigkeit</t>
  </si>
  <si>
    <t>Cashflow</t>
  </si>
  <si>
    <t>GuV Kennzahlen</t>
  </si>
  <si>
    <t>Mitarbeiter Daten</t>
  </si>
  <si>
    <t>+ Abschreibungen auf IVG &amp; SAV</t>
  </si>
  <si>
    <t>- Zuschreibungen auf IVG &amp; SAV</t>
  </si>
  <si>
    <t>+/- Änderung Steuerrückstellungen</t>
  </si>
  <si>
    <t>+/- Änderung sonstige Rückstellungen</t>
  </si>
  <si>
    <t>+ Kasse zu Beginn der Periode</t>
  </si>
  <si>
    <t>- Tilgung Bestandsdarlehen</t>
  </si>
  <si>
    <t>+ Kapitalrücklage</t>
  </si>
  <si>
    <t>-/+ Buchgewinn/-verlust aus Anlagenabgänge</t>
  </si>
  <si>
    <t>-/+ Aufbau/Abbau aktiver Rechnungsabgrenzungsposten</t>
  </si>
  <si>
    <t>-/+ Aufbau/Abbau Forderungen aus L.u.L.</t>
  </si>
  <si>
    <t>-/+ Aufbau/Abbau Vorräte</t>
  </si>
  <si>
    <t>+/- Aufbau/Abbau Verbindlichkeiten aus L.u.L.</t>
  </si>
  <si>
    <t>+/- Aufbau/Abbau passiver Rechnungsabgrenzungsposten</t>
  </si>
  <si>
    <t>- Aktivierte Eigenleistungen</t>
  </si>
  <si>
    <t>+/- Aufbau/Abbau sonstige Verbindlichkeiten</t>
  </si>
  <si>
    <t>+ Erhaltene Anzahlungen</t>
  </si>
  <si>
    <t>- Geleistete Anzahlungen</t>
  </si>
  <si>
    <t>Erhaltene Anzahlungen</t>
  </si>
  <si>
    <t>Zinseinnahmen</t>
  </si>
  <si>
    <t>Working Capital</t>
  </si>
  <si>
    <t>Reduktion Working Capital</t>
  </si>
  <si>
    <t>Operative Tätigkeiten</t>
  </si>
  <si>
    <t>Geleistete Anzahlungen</t>
  </si>
  <si>
    <t>Erhöhung Working Capital</t>
  </si>
  <si>
    <t>Zinsaufwendungen</t>
  </si>
  <si>
    <t>Inanspruchnahme Rückstellungen</t>
  </si>
  <si>
    <t>Steuerzahlungen</t>
  </si>
  <si>
    <t>Net Working Capital</t>
  </si>
  <si>
    <t>Aufnahme Neudarlehen</t>
  </si>
  <si>
    <t>Investitionen</t>
  </si>
  <si>
    <t>DSO</t>
  </si>
  <si>
    <t>DPO</t>
  </si>
  <si>
    <t>DIO</t>
  </si>
  <si>
    <t>Umlaufvermögen</t>
  </si>
  <si>
    <t>- erhaltene Anzahlungen</t>
  </si>
  <si>
    <t>- Rückstellungen</t>
  </si>
  <si>
    <t>- Kassenbestand</t>
  </si>
  <si>
    <t>Abteilung</t>
  </si>
  <si>
    <t>Veränderung</t>
  </si>
  <si>
    <t>Marketing &amp; Design</t>
  </si>
  <si>
    <t>Support</t>
  </si>
  <si>
    <t>IT &amp; DevOps</t>
  </si>
  <si>
    <t>Ist</t>
  </si>
  <si>
    <t>Free Cash-Flow</t>
  </si>
  <si>
    <t>Cash nach Kassenänderung</t>
  </si>
  <si>
    <t>Investitionsquote</t>
  </si>
  <si>
    <t>Umsatz Investitionsquote</t>
  </si>
  <si>
    <t>Verschuldungsgrad</t>
  </si>
  <si>
    <t>Anlagenintensität</t>
  </si>
  <si>
    <t>Kapitalumschlagshäufigkeit</t>
  </si>
  <si>
    <t>Eigenkapitalrentabilität</t>
  </si>
  <si>
    <t>Erhöhung oder Verminderung des Bestands an fertigen und unfertigen Erzeugnissen</t>
  </si>
  <si>
    <t>Umsatzerlöse Software</t>
  </si>
  <si>
    <t>Umsatzerlöse Customization</t>
  </si>
  <si>
    <t>Umsatzerlöse Sonstiges</t>
  </si>
  <si>
    <t>Umsatzerlöse Schulung, Wartung &amp; Support</t>
  </si>
  <si>
    <t>Umsatzerlöse Hardware</t>
  </si>
  <si>
    <t>Check</t>
  </si>
  <si>
    <t>Finanzkennzahlen</t>
  </si>
  <si>
    <t>Umsatz pro MAK</t>
  </si>
  <si>
    <t>EBITDA pro MAK</t>
  </si>
  <si>
    <t>Abschreibungen</t>
  </si>
  <si>
    <t>Steuern</t>
  </si>
  <si>
    <t>Waterfall P&amp;L</t>
  </si>
  <si>
    <t>Referenz Ergebnis</t>
  </si>
  <si>
    <t>Ergebnis</t>
  </si>
  <si>
    <t>+ Neudarlehen</t>
  </si>
  <si>
    <t>- kurzfrsitige Verbindlichkeiten aus L.u.L.</t>
  </si>
  <si>
    <t>Operativer Cashflow zur Verschuldung</t>
  </si>
  <si>
    <t>Loan</t>
  </si>
  <si>
    <t>Redemption</t>
  </si>
  <si>
    <t>Interest</t>
  </si>
  <si>
    <t>Loan 1</t>
  </si>
  <si>
    <t>New</t>
  </si>
  <si>
    <t>Loan 2</t>
  </si>
  <si>
    <t>Loan 3</t>
  </si>
  <si>
    <t>Loan 4</t>
  </si>
  <si>
    <t>Loan 5</t>
  </si>
  <si>
    <t>Loan 6</t>
  </si>
  <si>
    <t>Loan 7</t>
  </si>
  <si>
    <t>Δ fertigen und unfertigen Erzeugnisse</t>
  </si>
  <si>
    <t>Umsatzerlöse Allemein</t>
  </si>
  <si>
    <t>Umsatz Segmente</t>
  </si>
  <si>
    <t>Cash-Flow aus Investitionen und Zuschüssen</t>
  </si>
  <si>
    <t>Cash-Flow aus Tilgungen</t>
  </si>
  <si>
    <t>Cash-Flow aus Darlehen und Rücklagen</t>
  </si>
  <si>
    <t>Cash-Flow</t>
  </si>
  <si>
    <t>- Investitionen IVG &amp; SAV</t>
  </si>
  <si>
    <t>- Investitionszuschüsse</t>
  </si>
  <si>
    <t>+ Investitionszuschüsse</t>
  </si>
  <si>
    <t>Considered as COGS</t>
  </si>
  <si>
    <t>Kunden</t>
  </si>
  <si>
    <t>Neukunden</t>
  </si>
  <si>
    <t>Verlorene Kunden</t>
  </si>
  <si>
    <t>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</si>
</sst>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.0"/>
    <numFmt numFmtId="165" formatCode="#,##0.0000000000000"/>
    <numFmt numFmtId="166" formatCode="_-* #,##0_-;\-* #,##0_-;_-* &quot;-&quot;??_-;_-@_-"/>
    <numFmt numFmtId="167" formatCode="_-* #,##0.0_-;\-* #,##0.0_-;_-* &quot;-&quot;??_-;_-@_-"/>
    <numFmt numFmtId="168" formatCode="_-* #,##0.0000_-;\-* #,##0.00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rgb="FF58585A"/>
      <name val="Arial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  <font>
      <sz val="9"/>
      <color theme="0"/>
      <name val="Arial"/>
      <family val="2"/>
    </font>
    <font>
      <sz val="9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3" fontId="4" fillId="3" borderId="1" xfId="0" applyNumberFormat="1" applyFont="1" applyFill="1" applyBorder="1" applyAlignment="1">
      <alignment vertical="center"/>
    </xf>
    <xf numFmtId="3" fontId="4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horizontal="left" vertical="center" indent="2"/>
    </xf>
    <xf numFmtId="3" fontId="4" fillId="3" borderId="0" xfId="0" applyNumberFormat="1" applyFont="1" applyFill="1" applyAlignment="1">
      <alignment vertical="center"/>
    </xf>
    <xf numFmtId="9" fontId="3" fillId="0" borderId="0" xfId="1" applyFont="1" applyFill="1" applyBorder="1" applyAlignment="1">
      <alignment horizontal="right"/>
    </xf>
    <xf numFmtId="9" fontId="3" fillId="0" borderId="0" xfId="1" applyFont="1" applyAlignment="1">
      <alignment horizontal="right"/>
    </xf>
    <xf numFmtId="164" fontId="5" fillId="4" borderId="0" xfId="0" applyNumberFormat="1" applyFont="1" applyFill="1" applyAlignment="1">
      <alignment horizontal="left" vertical="center" wrapText="1" indent="2"/>
    </xf>
    <xf numFmtId="0" fontId="3" fillId="0" borderId="0" xfId="0" applyFont="1" applyAlignment="1">
      <alignment horizontal="right"/>
    </xf>
    <xf numFmtId="3" fontId="6" fillId="3" borderId="0" xfId="0" applyNumberFormat="1" applyFont="1" applyFill="1" applyAlignment="1">
      <alignment vertical="center"/>
    </xf>
    <xf numFmtId="166" fontId="0" fillId="0" borderId="0" xfId="2" applyNumberFormat="1" applyFont="1"/>
    <xf numFmtId="49" fontId="0" fillId="0" borderId="0" xfId="2" applyNumberFormat="1" applyFont="1"/>
    <xf numFmtId="164" fontId="5" fillId="4" borderId="0" xfId="0" applyNumberFormat="1" applyFont="1" applyFill="1" applyAlignment="1">
      <alignment horizontal="left" vertical="center" wrapText="1" indent="4"/>
    </xf>
    <xf numFmtId="49" fontId="0" fillId="6" borderId="0" xfId="2" applyNumberFormat="1" applyFont="1" applyFill="1"/>
    <xf numFmtId="166" fontId="0" fillId="6" borderId="0" xfId="2" applyNumberFormat="1" applyFont="1" applyFill="1"/>
    <xf numFmtId="14" fontId="0" fillId="6" borderId="0" xfId="0" applyNumberFormat="1" applyFill="1"/>
    <xf numFmtId="0" fontId="0" fillId="6" borderId="0" xfId="0" applyFill="1"/>
    <xf numFmtId="0" fontId="0" fillId="5" borderId="0" xfId="0" applyFill="1"/>
    <xf numFmtId="0" fontId="2" fillId="2" borderId="0" xfId="0" applyFont="1" applyFill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4" fillId="3" borderId="0" xfId="0" applyNumberFormat="1" applyFont="1" applyFill="1" applyAlignment="1">
      <alignment vertical="center" wrapText="1"/>
    </xf>
    <xf numFmtId="0" fontId="3" fillId="0" borderId="0" xfId="0" applyFont="1" applyAlignment="1">
      <alignment wrapText="1"/>
    </xf>
    <xf numFmtId="3" fontId="4" fillId="7" borderId="1" xfId="0" applyNumberFormat="1" applyFont="1" applyFill="1" applyBorder="1" applyAlignment="1">
      <alignment vertical="center" wrapText="1"/>
    </xf>
    <xf numFmtId="9" fontId="4" fillId="7" borderId="1" xfId="1" applyFont="1" applyFill="1" applyBorder="1" applyAlignment="1">
      <alignment horizontal="right" vertical="center"/>
    </xf>
    <xf numFmtId="9" fontId="4" fillId="3" borderId="1" xfId="1" applyFont="1" applyFill="1" applyBorder="1" applyAlignment="1">
      <alignment horizontal="right" vertical="center"/>
    </xf>
    <xf numFmtId="164" fontId="5" fillId="4" borderId="0" xfId="0" applyNumberFormat="1" applyFont="1" applyFill="1" applyAlignment="1">
      <alignment horizontal="left" vertical="center" wrapText="1"/>
    </xf>
    <xf numFmtId="3" fontId="5" fillId="4" borderId="0" xfId="0" applyNumberFormat="1" applyFont="1" applyFill="1" applyAlignment="1">
      <alignment horizontal="left" vertical="center" wrapText="1"/>
    </xf>
    <xf numFmtId="0" fontId="6" fillId="0" borderId="0" xfId="0" applyFont="1"/>
    <xf numFmtId="9" fontId="6" fillId="0" borderId="0" xfId="1" applyFont="1" applyAlignment="1">
      <alignment horizontal="right"/>
    </xf>
    <xf numFmtId="0" fontId="6" fillId="0" borderId="0" xfId="0" applyFont="1" applyAlignment="1">
      <alignment horizontal="right"/>
    </xf>
    <xf numFmtId="9" fontId="6" fillId="0" borderId="0" xfId="1" applyFont="1" applyFill="1" applyBorder="1" applyAlignment="1">
      <alignment horizontal="right"/>
    </xf>
    <xf numFmtId="0" fontId="8" fillId="0" borderId="0" xfId="0" applyFont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wrapText="1" indent="2"/>
    </xf>
    <xf numFmtId="0" fontId="8" fillId="0" borderId="0" xfId="0" applyFont="1" applyAlignment="1">
      <alignment horizontal="left" indent="6"/>
    </xf>
    <xf numFmtId="0" fontId="6" fillId="0" borderId="0" xfId="0" applyFont="1" applyAlignment="1">
      <alignment horizontal="left" wrapText="1" indent="4"/>
    </xf>
    <xf numFmtId="0" fontId="6" fillId="0" borderId="0" xfId="0" applyFont="1" applyAlignment="1">
      <alignment wrapText="1"/>
    </xf>
    <xf numFmtId="164" fontId="5" fillId="4" borderId="0" xfId="0" applyNumberFormat="1" applyFont="1" applyFill="1" applyAlignment="1">
      <alignment horizontal="left" vertical="center" wrapText="1" indent="6"/>
    </xf>
    <xf numFmtId="164" fontId="5" fillId="4" borderId="0" xfId="0" applyNumberFormat="1" applyFont="1" applyFill="1" applyAlignment="1">
      <alignment horizontal="left" vertical="center" wrapText="1" indent="3"/>
    </xf>
    <xf numFmtId="164" fontId="5" fillId="4" borderId="0" xfId="0" applyNumberFormat="1" applyFont="1" applyFill="1" applyAlignment="1">
      <alignment horizontal="left" vertical="center" wrapText="1" indent="1"/>
    </xf>
    <xf numFmtId="165" fontId="5" fillId="4" borderId="0" xfId="0" applyNumberFormat="1" applyFont="1" applyFill="1" applyAlignment="1">
      <alignment horizontal="left" vertical="center" wrapText="1" indent="2"/>
    </xf>
    <xf numFmtId="3" fontId="5" fillId="4" borderId="0" xfId="0" applyNumberFormat="1" applyFont="1" applyFill="1" applyAlignment="1">
      <alignment horizontal="left" vertical="center" wrapText="1" indent="4"/>
    </xf>
    <xf numFmtId="0" fontId="3" fillId="0" borderId="0" xfId="0" applyFont="1" applyAlignment="1">
      <alignment horizontal="left" wrapText="1" indent="2"/>
    </xf>
    <xf numFmtId="0" fontId="9" fillId="0" borderId="0" xfId="0" applyFont="1"/>
    <xf numFmtId="166" fontId="4" fillId="7" borderId="1" xfId="2" applyNumberFormat="1" applyFont="1" applyFill="1" applyBorder="1" applyAlignment="1">
      <alignment vertical="center"/>
    </xf>
    <xf numFmtId="166" fontId="6" fillId="0" borderId="0" xfId="2" applyNumberFormat="1" applyFont="1"/>
    <xf numFmtId="166" fontId="4" fillId="3" borderId="1" xfId="2" applyNumberFormat="1" applyFont="1" applyFill="1" applyBorder="1" applyAlignment="1">
      <alignment vertical="center"/>
    </xf>
    <xf numFmtId="166" fontId="3" fillId="0" borderId="0" xfId="2" applyNumberFormat="1" applyFont="1"/>
    <xf numFmtId="166" fontId="4" fillId="3" borderId="0" xfId="2" applyNumberFormat="1" applyFont="1" applyFill="1" applyAlignment="1">
      <alignment vertical="center"/>
    </xf>
    <xf numFmtId="166" fontId="3" fillId="0" borderId="0" xfId="2" applyNumberFormat="1" applyFont="1" applyAlignment="1">
      <alignment horizontal="right"/>
    </xf>
    <xf numFmtId="166" fontId="4" fillId="3" borderId="0" xfId="2" applyNumberFormat="1" applyFont="1" applyFill="1" applyBorder="1" applyAlignment="1">
      <alignment vertical="center"/>
    </xf>
    <xf numFmtId="9" fontId="6" fillId="0" borderId="0" xfId="0" applyNumberFormat="1" applyFont="1"/>
    <xf numFmtId="0" fontId="6" fillId="0" borderId="0" xfId="0" quotePrefix="1" applyFont="1"/>
    <xf numFmtId="43" fontId="4" fillId="3" borderId="1" xfId="2" applyFont="1" applyFill="1" applyBorder="1" applyAlignment="1">
      <alignment vertical="center"/>
    </xf>
    <xf numFmtId="43" fontId="4" fillId="0" borderId="0" xfId="2" applyFont="1" applyAlignment="1">
      <alignment vertical="center"/>
    </xf>
    <xf numFmtId="43" fontId="6" fillId="0" borderId="0" xfId="2" applyFont="1"/>
    <xf numFmtId="167" fontId="4" fillId="0" borderId="0" xfId="2" applyNumberFormat="1" applyFont="1" applyAlignment="1">
      <alignment vertical="center"/>
    </xf>
    <xf numFmtId="167" fontId="6" fillId="0" borderId="0" xfId="2" applyNumberFormat="1" applyFont="1"/>
    <xf numFmtId="166" fontId="4" fillId="0" borderId="0" xfId="2" applyNumberFormat="1" applyFont="1" applyAlignment="1">
      <alignment vertical="center"/>
    </xf>
    <xf numFmtId="166" fontId="2" fillId="2" borderId="0" xfId="2" applyNumberFormat="1" applyFont="1" applyFill="1" applyAlignment="1">
      <alignment horizontal="center" vertical="center"/>
    </xf>
    <xf numFmtId="166" fontId="2" fillId="0" borderId="0" xfId="2" applyNumberFormat="1" applyFont="1" applyAlignment="1">
      <alignment horizontal="center" vertical="center"/>
    </xf>
    <xf numFmtId="166" fontId="6" fillId="0" borderId="0" xfId="2" applyNumberFormat="1" applyFont="1" applyFill="1" applyBorder="1" applyAlignment="1">
      <alignment horizontal="right"/>
    </xf>
    <xf numFmtId="9" fontId="6" fillId="0" borderId="0" xfId="1" applyFont="1"/>
    <xf numFmtId="9" fontId="4" fillId="0" borderId="0" xfId="1" applyFont="1" applyAlignment="1">
      <alignment vertical="center"/>
    </xf>
    <xf numFmtId="9" fontId="6" fillId="5" borderId="0" xfId="1" applyFont="1" applyFill="1"/>
    <xf numFmtId="166" fontId="6" fillId="0" borderId="0" xfId="2" applyNumberFormat="1" applyFont="1" applyBorder="1"/>
    <xf numFmtId="0" fontId="2" fillId="2" borderId="2" xfId="0" applyFont="1" applyFill="1" applyBorder="1" applyAlignment="1">
      <alignment vertical="center" wrapText="1"/>
    </xf>
    <xf numFmtId="1" fontId="2" fillId="2" borderId="3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0" fontId="6" fillId="0" borderId="5" xfId="0" applyFont="1" applyBorder="1"/>
    <xf numFmtId="166" fontId="6" fillId="0" borderId="6" xfId="2" applyNumberFormat="1" applyFont="1" applyBorder="1"/>
    <xf numFmtId="3" fontId="6" fillId="3" borderId="5" xfId="0" applyNumberFormat="1" applyFont="1" applyFill="1" applyBorder="1" applyAlignment="1">
      <alignment vertical="center" wrapText="1"/>
    </xf>
    <xf numFmtId="3" fontId="6" fillId="3" borderId="7" xfId="0" applyNumberFormat="1" applyFont="1" applyFill="1" applyBorder="1" applyAlignment="1">
      <alignment vertical="center" wrapText="1"/>
    </xf>
    <xf numFmtId="166" fontId="6" fillId="0" borderId="8" xfId="2" applyNumberFormat="1" applyFont="1" applyBorder="1"/>
    <xf numFmtId="166" fontId="6" fillId="0" borderId="9" xfId="2" applyNumberFormat="1" applyFont="1" applyBorder="1"/>
    <xf numFmtId="166" fontId="6" fillId="0" borderId="0" xfId="0" applyNumberFormat="1" applyFont="1"/>
    <xf numFmtId="166" fontId="6" fillId="0" borderId="0" xfId="2" quotePrefix="1" applyNumberFormat="1" applyFont="1"/>
    <xf numFmtId="43" fontId="3" fillId="0" borderId="0" xfId="2" applyFont="1" applyAlignment="1">
      <alignment horizontal="right"/>
    </xf>
    <xf numFmtId="1" fontId="3" fillId="0" borderId="0" xfId="0" applyNumberFormat="1" applyFont="1" applyAlignment="1">
      <alignment horizontal="right"/>
    </xf>
    <xf numFmtId="167" fontId="4" fillId="0" borderId="0" xfId="0" applyNumberFormat="1" applyFont="1" applyAlignment="1">
      <alignment vertical="center"/>
    </xf>
    <xf numFmtId="166" fontId="4" fillId="0" borderId="0" xfId="0" applyNumberFormat="1" applyFont="1" applyAlignment="1">
      <alignment vertical="center"/>
    </xf>
    <xf numFmtId="168" fontId="6" fillId="0" borderId="0" xfId="0" applyNumberFormat="1" applyFont="1"/>
    <xf numFmtId="0" fontId="3" fillId="0" borderId="1" xfId="0" applyFont="1" applyBorder="1"/>
    <xf numFmtId="166" fontId="3" fillId="0" borderId="1" xfId="2" applyNumberFormat="1" applyFont="1" applyBorder="1"/>
    <xf numFmtId="166" fontId="3" fillId="0" borderId="0" xfId="0" applyNumberFormat="1" applyFont="1"/>
    <xf numFmtId="1" fontId="6" fillId="0" borderId="0" xfId="0" applyNumberFormat="1" applyFont="1"/>
    <xf numFmtId="0" fontId="6" fillId="0" borderId="7" xfId="0" applyFont="1" applyBorder="1"/>
    <xf numFmtId="0" fontId="2" fillId="2" borderId="5" xfId="0" applyFont="1" applyFill="1" applyBorder="1" applyAlignment="1">
      <alignment vertical="center" wrapText="1"/>
    </xf>
    <xf numFmtId="1" fontId="2" fillId="2" borderId="6" xfId="0" applyNumberFormat="1" applyFont="1" applyFill="1" applyBorder="1" applyAlignment="1">
      <alignment horizontal="center" vertical="center"/>
    </xf>
    <xf numFmtId="168" fontId="3" fillId="0" borderId="0" xfId="0" applyNumberFormat="1" applyFont="1"/>
    <xf numFmtId="0" fontId="0" fillId="8" borderId="0" xfId="0" applyFill="1"/>
    <xf numFmtId="0" fontId="0" fillId="6" borderId="10" xfId="0" applyFill="1" applyBorder="1"/>
    <xf numFmtId="166" fontId="3" fillId="0" borderId="0" xfId="2" applyNumberFormat="1" applyFont="1" applyBorder="1"/>
    <xf numFmtId="1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3">
    <cellStyle name="Komma" xfId="2" builtinId="3"/>
    <cellStyle name="Prozent" xfId="1" builtinId="5"/>
    <cellStyle name="Standard" xfId="0" builtinId="0"/>
  </cellStyles>
  <dxfs count="14"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A3E-4A78-9CE9-7B3B2326C9BB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3E-4A78-9CE9-7B3B2326C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BA3E-4A78-9CE9-7B3B2326C9BB}"/>
              </c:ext>
            </c:extLst>
          </c:dPt>
          <c:val>
            <c:numRef>
              <c:f>'PL-tc'!$D$670:$L$670</c:f>
              <c:numCache>
                <c:formatCode>0%</c:formatCode>
                <c:ptCount val="9"/>
                <c:pt idx="0">
                  <c:v>0.30393702156048014</c:v>
                </c:pt>
                <c:pt idx="1">
                  <c:v>0.31308206338066674</c:v>
                </c:pt>
                <c:pt idx="2">
                  <c:v>0.32843740629980389</c:v>
                </c:pt>
                <c:pt idx="3">
                  <c:v>0.34646228552236713</c:v>
                </c:pt>
                <c:pt idx="4">
                  <c:v>0.36286168750965098</c:v>
                </c:pt>
                <c:pt idx="5">
                  <c:v>0.38650949487039488</c:v>
                </c:pt>
                <c:pt idx="6">
                  <c:v>0.3583838595646463</c:v>
                </c:pt>
                <c:pt idx="7">
                  <c:v>0.36879319324410775</c:v>
                </c:pt>
                <c:pt idx="8">
                  <c:v>0.38248311587315414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A3E-4A78-9CE9-7B3B2326C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 w="9525">
              <a:solidFill>
                <a:schemeClr val="accent5">
                  <a:lumMod val="75000"/>
                </a:schemeClr>
              </a:solidFill>
              <a:prstDash val="solid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('PC-tc'!$F$5,'PC-tc'!$L$5,'PC-tc'!$R$5,'PC-tc'!$X$5,'PC-tc'!$AD$5)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3F-4AD6-8B20-6A5AC683FA6A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3F-4AD6-8B20-6A5AC683FA6A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('PC-tc'!$D$5,'PC-tc'!$J$5,'PC-tc'!$P$5,'PC-tc'!$V$5,'PC-tc'!$AB$5)</c:f>
              <c:numCache>
                <c:formatCode>_-* #,##0_-;\-* #,##0_-;_-* "-"??_-;_-@_-</c:formatCode>
                <c:ptCount val="5"/>
                <c:pt idx="0">
                  <c:v>4158.3320997239998</c:v>
                </c:pt>
                <c:pt idx="1">
                  <c:v>2598.9575623274995</c:v>
                </c:pt>
                <c:pt idx="2">
                  <c:v>2079.1660498619999</c:v>
                </c:pt>
                <c:pt idx="3">
                  <c:v>1039.583024931</c:v>
                </c:pt>
                <c:pt idx="4">
                  <c:v>519.79151246549998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3F-4AD6-8B20-6A5AC683FA6A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15875">
                <a:solidFill>
                  <a:schemeClr val="accent2">
                    <a:lumMod val="75000"/>
                  </a:schemeClr>
                </a:solidFill>
                <a:prstDash val="sysDash"/>
              </a:ln>
              <a:effectLst/>
            </c:spPr>
            <c:extLst>
              <c:ext xmlns:c16="http://schemas.microsoft.com/office/drawing/2014/chart" uri="{C3380CC4-5D6E-409C-BE32-E72D297353CC}">
                <c16:uniqueId val="{00000004-EB3F-4AD6-8B20-6A5AC683FA6A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('PC-tc'!$E$5,'PC-tc'!$K$5,'PC-tc'!$Q$5,'PC-tc'!$W$5,'PC-tc'!$AC$5)</c:f>
              <c:numCache>
                <c:formatCode>_-* #,##0_-;\-* #,##0_-;_-* "-"??_-;_-@_-</c:formatCode>
                <c:ptCount val="5"/>
                <c:pt idx="0">
                  <c:v>4283.0820627157218</c:v>
                </c:pt>
                <c:pt idx="1">
                  <c:v>2676.9262891973262</c:v>
                </c:pt>
                <c:pt idx="2">
                  <c:v>2141.5410313578609</c:v>
                </c:pt>
                <c:pt idx="3">
                  <c:v>1070.7705156789305</c:v>
                </c:pt>
                <c:pt idx="4">
                  <c:v>535.38525783946523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B3F-4AD6-8B20-6A5AC683F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('PC-tc'!$F$669,'PC-tc'!$L$669,'PC-tc'!$R$669,'PC-tc'!$X$669,'PC-tc'!$AD$669)</c:f>
              <c:numCache>
                <c:formatCode>_-* #,##0_-;\-* #,##0_-;_-* "-"??_-;_-@_-</c:formatCode>
                <c:ptCount val="5"/>
                <c:pt idx="0">
                  <c:v>1663.48805874554</c:v>
                </c:pt>
                <c:pt idx="1">
                  <c:v>1039.6800367159626</c:v>
                </c:pt>
                <c:pt idx="2">
                  <c:v>831.74402937277</c:v>
                </c:pt>
                <c:pt idx="3">
                  <c:v>415.872014686385</c:v>
                </c:pt>
                <c:pt idx="4">
                  <c:v>207.9360073431925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A-4AF7-A40D-E6D73F7F8056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('PC-tc'!$D$669,'PC-tc'!$J$669,'PC-tc'!$P$669,'PC-tc'!$V$669,'PC-tc'!$AB$669)</c:f>
              <c:numCache>
                <c:formatCode>_-* #,##0_-;\-* #,##0_-;_-* "-"??_-;_-@_-</c:formatCode>
                <c:ptCount val="5"/>
                <c:pt idx="0">
                  <c:v>1508.8994029314008</c:v>
                </c:pt>
                <c:pt idx="1">
                  <c:v>943.06212683212539</c:v>
                </c:pt>
                <c:pt idx="2">
                  <c:v>754.4497014657004</c:v>
                </c:pt>
                <c:pt idx="3">
                  <c:v>377.2248507328502</c:v>
                </c:pt>
                <c:pt idx="4">
                  <c:v>188.6124253664251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A-4AF7-A40D-E6D73F7F8056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('PC-tc'!$E$669,'PC-tc'!$K$669,'PC-tc'!$Q$669,'PC-tc'!$W$669,'PC-tc'!$AC$669)</c:f>
              <c:numCache>
                <c:formatCode>_-* #,##0_-;\-* #,##0_-;_-* "-"??_-;_-@_-</c:formatCode>
                <c:ptCount val="5"/>
                <c:pt idx="0">
                  <c:v>1552.4998093187453</c:v>
                </c:pt>
                <c:pt idx="1">
                  <c:v>970.31238082421589</c:v>
                </c:pt>
                <c:pt idx="2">
                  <c:v>776.24990465937265</c:v>
                </c:pt>
                <c:pt idx="3">
                  <c:v>388.12495232968632</c:v>
                </c:pt>
                <c:pt idx="4">
                  <c:v>194.06247616484316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8A-4AF7-A40D-E6D73F7F80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(HR!$Q$5,HR!$Q$9,HR!$Q$13,HR!$Q$17,HR!$Q$21,HR!$Q$25,HR!$Q$29,HR!$Q$33,HR!$Q$37,HR!$Q$41,HR!$Q$45)</c:f>
              <c:numCache>
                <c:formatCode>0%</c:formatCode>
                <c:ptCount val="11"/>
                <c:pt idx="0">
                  <c:v>0</c:v>
                </c:pt>
                <c:pt idx="1">
                  <c:v>-9.9009900990099098E-3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9.7087378640778876E-3</c:v>
                </c:pt>
                <c:pt idx="10">
                  <c:v>9.7087378640774435E-3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61-44FD-BCFF-24E569511C9D}"/>
            </c:ext>
          </c:extLst>
        </c:ser>
        <c:ser>
          <c:idx val="1"/>
          <c:order val="1"/>
          <c:tx>
            <c:strRef>
              <c:f>HR!$R$2:$R$3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(HR!$R$5,HR!$R$9,HR!$R$13,HR!$R$17,HR!$R$21,HR!$R$25,HR!$R$29,HR!$R$33,HR!$R$37,HR!$R$41,HR!$R$45)</c:f>
              <c:numCache>
                <c:formatCode>0%</c:formatCode>
                <c:ptCount val="11"/>
                <c:pt idx="0">
                  <c:v>4.1666666666666519E-2</c:v>
                </c:pt>
                <c:pt idx="1">
                  <c:v>2.9999999999999805E-2</c:v>
                </c:pt>
                <c:pt idx="2">
                  <c:v>3.0000000000000249E-2</c:v>
                </c:pt>
                <c:pt idx="3">
                  <c:v>2.9999999999999805E-2</c:v>
                </c:pt>
                <c:pt idx="4">
                  <c:v>3.0000000000000693E-2</c:v>
                </c:pt>
                <c:pt idx="5">
                  <c:v>3.0000000000000249E-2</c:v>
                </c:pt>
                <c:pt idx="6">
                  <c:v>3.0000000000000249E-2</c:v>
                </c:pt>
                <c:pt idx="7">
                  <c:v>3.0000000000000249E-2</c:v>
                </c:pt>
                <c:pt idx="8">
                  <c:v>2.9999999999999805E-2</c:v>
                </c:pt>
                <c:pt idx="9">
                  <c:v>4.000000000000048E-2</c:v>
                </c:pt>
                <c:pt idx="10">
                  <c:v>3.9999999999999591E-2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61-44FD-BCFF-24E569511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'PL-tc'!$P$3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D02-4286-95F7-D259D23977A5}"/>
              </c:ext>
            </c:extLst>
          </c:dPt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('PL-tc'!$P$5,'PL-tc'!$P$114,'PL-tc'!$P$121,'PL-tc'!$P$126,'PL-tc'!$P$218,'PL-tc'!$P$366,'PL-tc'!$P$421,'PL-tc'!$P$633,'PL-tc'!$P$673,'PL-tc'!$P$769)</c:f>
              <c:numCache>
                <c:formatCode>_-* #,##0_-;\-* #,##0_-;_-* "-"??_-;_-@_-</c:formatCode>
                <c:ptCount val="10"/>
                <c:pt idx="0">
                  <c:v>10759.68430803585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-5545.2041611719997</c:v>
                </c:pt>
                <c:pt idx="6">
                  <c:v>-1055.7599999999998</c:v>
                </c:pt>
                <c:pt idx="7">
                  <c:v>0</c:v>
                </c:pt>
                <c:pt idx="8">
                  <c:v>0</c:v>
                </c:pt>
                <c:pt idx="9">
                  <c:v>4158.7201468638505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02-4286-95F7-D259D23977A5}"/>
            </c:ext>
          </c:extLst>
        </c:ser>
        <c:ser>
          <c:idx val="0"/>
          <c:order val="1"/>
          <c:tx>
            <c:strRef>
              <c:f>'PL-tc'!$N$3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('PL-tc'!$N$5,'PL-tc'!$N$114,'PL-tc'!$N$121,'PL-tc'!$N$126,'PL-tc'!$N$218,'PL-tc'!$N$366,'PL-tc'!$N$421,'PL-tc'!$N$633,'PL-tc'!$N$673,'PL-tc'!$N$769)</c:f>
              <c:numCache>
                <c:formatCode>_-* #,##0_-;\-* #,##0_-;_-* "-"??_-;_-@_-</c:formatCode>
                <c:ptCount val="10"/>
                <c:pt idx="0">
                  <c:v>10395.830249309998</c:v>
                </c:pt>
                <c:pt idx="1">
                  <c:v>199.99999999999997</c:v>
                </c:pt>
                <c:pt idx="2">
                  <c:v>1050</c:v>
                </c:pt>
                <c:pt idx="3">
                  <c:v>5</c:v>
                </c:pt>
                <c:pt idx="4">
                  <c:v>-784.99999999999989</c:v>
                </c:pt>
                <c:pt idx="5">
                  <c:v>-5344.9109124000006</c:v>
                </c:pt>
                <c:pt idx="6">
                  <c:v>-1148.8374962481635</c:v>
                </c:pt>
                <c:pt idx="7">
                  <c:v>-599.83333333333326</c:v>
                </c:pt>
                <c:pt idx="8">
                  <c:v>-27.758553118529996</c:v>
                </c:pt>
                <c:pt idx="9">
                  <c:v>3727.8199542099715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2-4286-95F7-D259D23977A5}"/>
            </c:ext>
          </c:extLst>
        </c:ser>
        <c:ser>
          <c:idx val="1"/>
          <c:order val="2"/>
          <c:tx>
            <c:strRef>
              <c:f>'PL-tc'!$O$3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('PL-tc'!$O$5,'PL-tc'!$O$114,'PL-tc'!$O$121,'PL-tc'!$O$126,'PL-tc'!$O$218,'PL-tc'!$O$366,'PL-tc'!$O$421,'PL-tc'!$O$633,'PL-tc'!$O$673,'PL-tc'!$O$769)</c:f>
              <c:numCache>
                <c:formatCode>_-* #,##0_-;\-* #,##0_-;_-* "-"??_-;_-@_-</c:formatCode>
                <c:ptCount val="10"/>
                <c:pt idx="0">
                  <c:v>10707.705156789305</c:v>
                </c:pt>
                <c:pt idx="1">
                  <c:v>205.99999999999997</c:v>
                </c:pt>
                <c:pt idx="2">
                  <c:v>1081.5</c:v>
                </c:pt>
                <c:pt idx="3">
                  <c:v>5.15</c:v>
                </c:pt>
                <c:pt idx="4">
                  <c:v>-808.54999999999984</c:v>
                </c:pt>
                <c:pt idx="5">
                  <c:v>-5509.4246790235002</c:v>
                </c:pt>
                <c:pt idx="6">
                  <c:v>-1183.3026211356082</c:v>
                </c:pt>
                <c:pt idx="7">
                  <c:v>-617.82833333333338</c:v>
                </c:pt>
                <c:pt idx="8">
                  <c:v>-28.591309712085899</c:v>
                </c:pt>
                <c:pt idx="9">
                  <c:v>3835.4881135847777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D02-4286-95F7-D259D2397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CF!$B$2</c:f>
          <c:strCache>
            <c:ptCount val="1"/>
            <c:pt idx="0">
              <c:v>Cash-Flow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helper!$F$12</c:f>
              <c:strCache>
                <c:ptCount val="1"/>
                <c:pt idx="0">
                  <c:v>Operativer Cash-Flow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7BC-4C74-B676-C7D5D33BDDB8}"/>
              </c:ext>
            </c:extLst>
          </c:dPt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helper!$G$12:$O$12</c:f>
              <c:numCache>
                <c:formatCode>_-* #,##0_-;\-* #,##0_-;_-* "-"??_-;_-@_-</c:formatCode>
                <c:ptCount val="9"/>
                <c:pt idx="0">
                  <c:v>2236.2199529166669</c:v>
                </c:pt>
                <c:pt idx="1">
                  <c:v>663.06199569382238</c:v>
                </c:pt>
                <c:pt idx="2">
                  <c:v>866.61916344269071</c:v>
                </c:pt>
                <c:pt idx="3">
                  <c:v>1117.9246153590277</c:v>
                </c:pt>
                <c:pt idx="4">
                  <c:v>1386.4917533908122</c:v>
                </c:pt>
                <c:pt idx="5">
                  <c:v>4158.7201468638505</c:v>
                </c:pt>
                <c:pt idx="6">
                  <c:v>3427.8766935354133</c:v>
                </c:pt>
                <c:pt idx="7">
                  <c:v>3684.3877946005232</c:v>
                </c:pt>
                <c:pt idx="8">
                  <c:v>4033.4831153157907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BC-4C74-B676-C7D5D33BDDB8}"/>
            </c:ext>
          </c:extLst>
        </c:ser>
        <c:ser>
          <c:idx val="1"/>
          <c:order val="1"/>
          <c:tx>
            <c:strRef>
              <c:f>helper!$F$13</c:f>
              <c:strCache>
                <c:ptCount val="1"/>
                <c:pt idx="0">
                  <c:v>Cash-Flow aus Investitionen und Zuschüssen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helper!$G$13:$O$13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BC-4C74-B676-C7D5D33BDDB8}"/>
            </c:ext>
          </c:extLst>
        </c:ser>
        <c:ser>
          <c:idx val="2"/>
          <c:order val="2"/>
          <c:tx>
            <c:strRef>
              <c:f>helper!$F$14</c:f>
              <c:strCache>
                <c:ptCount val="1"/>
                <c:pt idx="0">
                  <c:v>Cash-Flow aus Tilgungen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helper!$G$14:$O$14</c:f>
              <c:numCache>
                <c:formatCode>_-* #,##0_-;\-* #,##0_-;_-* "-"??_-;_-@_-</c:formatCode>
                <c:ptCount val="9"/>
                <c:pt idx="0">
                  <c:v>-150</c:v>
                </c:pt>
                <c:pt idx="1">
                  <c:v>-150</c:v>
                </c:pt>
                <c:pt idx="2">
                  <c:v>-150</c:v>
                </c:pt>
                <c:pt idx="3">
                  <c:v>-150</c:v>
                </c:pt>
                <c:pt idx="4">
                  <c:v>-150</c:v>
                </c:pt>
                <c:pt idx="5">
                  <c:v>-150</c:v>
                </c:pt>
                <c:pt idx="6">
                  <c:v>-100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BC-4C74-B676-C7D5D33BDDB8}"/>
            </c:ext>
          </c:extLst>
        </c:ser>
        <c:ser>
          <c:idx val="3"/>
          <c:order val="3"/>
          <c:tx>
            <c:strRef>
              <c:f>helper!$F$15</c:f>
              <c:strCache>
                <c:ptCount val="1"/>
                <c:pt idx="0">
                  <c:v>Cash-Flow aus Darlehen und Rücklagen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helper!$G$15:$O$15</c:f>
              <c:numCache>
                <c:formatCode>_-* #,##0_-;\-* #,##0_-;_-* "-"??_-;_-@_-</c:formatCode>
                <c:ptCount val="9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7BC-4C74-B676-C7D5D33BD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779908560"/>
        <c:axId val="587504120"/>
      </c:barChart>
      <c:lineChart>
        <c:grouping val="standard"/>
        <c:varyColors val="0"/>
        <c:ser>
          <c:idx val="4"/>
          <c:order val="4"/>
          <c:tx>
            <c:strRef>
              <c:f>CF!$B$49</c:f>
              <c:strCache>
                <c:ptCount val="1"/>
                <c:pt idx="0">
                  <c:v>Cash nach Kassenänderung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A7BC-4C74-B676-C7D5D33BDD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helper!$G$16:$O$16</c:f>
              <c:numCache>
                <c:formatCode>_-* #,##0_-;\-* #,##0_-;_-* "-"??_-;_-@_-</c:formatCode>
                <c:ptCount val="9"/>
                <c:pt idx="0">
                  <c:v>4086.2199529166669</c:v>
                </c:pt>
                <c:pt idx="1">
                  <c:v>3844.4136621683001</c:v>
                </c:pt>
                <c:pt idx="2">
                  <c:v>6230.9555017150105</c:v>
                </c:pt>
                <c:pt idx="3">
                  <c:v>8950.5104630400565</c:v>
                </c:pt>
                <c:pt idx="4">
                  <c:v>12027.139627959708</c:v>
                </c:pt>
                <c:pt idx="5">
                  <c:v>14799.368021432747</c:v>
                </c:pt>
                <c:pt idx="6">
                  <c:v>16298.62000386151</c:v>
                </c:pt>
                <c:pt idx="7">
                  <c:v>17710.891104926617</c:v>
                </c:pt>
                <c:pt idx="8">
                  <c:v>18059.986425641884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7BC-4C74-B676-C7D5D33BD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9908560"/>
        <c:axId val="587504120"/>
      </c:lineChart>
      <c:catAx>
        <c:axId val="77990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87504120"/>
        <c:crosses val="autoZero"/>
        <c:auto val="1"/>
        <c:lblAlgn val="ctr"/>
        <c:lblOffset val="100"/>
        <c:noMultiLvlLbl val="0"/>
      </c:catAx>
      <c:valAx>
        <c:axId val="587504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CF!$B$3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7990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Sales!$Q$2:$Q$3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(Sales!$Q$5,Sales!$Q$10,Sales!$Q$15,Sales!$Q$20,Sales!$Q$25,Sales!$Q$30)</c:f>
              <c:numCache>
                <c:formatCode>0%</c:formatCode>
                <c:ptCount val="6"/>
                <c:pt idx="0">
                  <c:v>4.8543689320386108E-3</c:v>
                </c:pt>
                <c:pt idx="1">
                  <c:v>4.8543689320383887E-3</c:v>
                </c:pt>
                <c:pt idx="2">
                  <c:v>4.8543689320386108E-3</c:v>
                </c:pt>
                <c:pt idx="3">
                  <c:v>4.8543689320386108E-3</c:v>
                </c:pt>
                <c:pt idx="4">
                  <c:v>4.8543689320386108E-3</c:v>
                </c:pt>
                <c:pt idx="5">
                  <c:v>4.8543689320388328E-3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5D-41FD-ABFA-DE8EAF71827C}"/>
            </c:ext>
          </c:extLst>
        </c:ser>
        <c:ser>
          <c:idx val="1"/>
          <c:order val="1"/>
          <c:tx>
            <c:strRef>
              <c:f>Sales!$R$2:$R$3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(Sales!$R$5,Sales!$R$10,Sales!$R$15,Sales!$R$20,Sales!$R$25)</c:f>
              <c:numCache>
                <c:formatCode>0%</c:formatCode>
                <c:ptCount val="5"/>
                <c:pt idx="0">
                  <c:v>3.5000000000000142E-2</c:v>
                </c:pt>
                <c:pt idx="1">
                  <c:v>3.5000000000000142E-2</c:v>
                </c:pt>
                <c:pt idx="2">
                  <c:v>3.5000000000000142E-2</c:v>
                </c:pt>
                <c:pt idx="3">
                  <c:v>3.5000000000000142E-2</c:v>
                </c:pt>
                <c:pt idx="4">
                  <c:v>3.5000000000000142E-2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5D-41FD-ABFA-DE8EAF718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416-41D0-B8CC-F386FE9DAF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416-41D0-B8CC-F386FE9DAF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416-41D0-B8CC-F386FE9DAF7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416-41D0-B8CC-F386FE9DAF7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416-41D0-B8CC-F386FE9DAF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(Sales!$I$5,Sales!$I$10,Sales!$I$15,Sales!$I$20,Sales!$I$25)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416-41D0-B8CC-F386FE9DAF7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69B4-460B-873A-72A9865B7001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FF-468C-AC25-D10F8E081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69B4-460B-873A-72A9865B7001}"/>
              </c:ext>
            </c:extLst>
          </c:dPt>
          <c:val>
            <c:numRef>
              <c:f>'PL-tc'!$D$670:$L$670</c:f>
              <c:numCache>
                <c:formatCode>0%</c:formatCode>
                <c:ptCount val="9"/>
                <c:pt idx="0">
                  <c:v>0.30393702156048014</c:v>
                </c:pt>
                <c:pt idx="1">
                  <c:v>0.31308206338066674</c:v>
                </c:pt>
                <c:pt idx="2">
                  <c:v>0.32843740629980389</c:v>
                </c:pt>
                <c:pt idx="3">
                  <c:v>0.34646228552236713</c:v>
                </c:pt>
                <c:pt idx="4">
                  <c:v>0.36286168750965098</c:v>
                </c:pt>
                <c:pt idx="5">
                  <c:v>0.38650949487039488</c:v>
                </c:pt>
                <c:pt idx="6">
                  <c:v>0.3583838595646463</c:v>
                </c:pt>
                <c:pt idx="7">
                  <c:v>0.36879319324410775</c:v>
                </c:pt>
                <c:pt idx="8">
                  <c:v>0.38248311587315414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FF-468C-AC25-D10F8E081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B321-4095-975C-CB2723BC0C7E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2F-413D-8360-E23CC986F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'PL-tc'!$B$364</c:f>
              <c:strCache>
                <c:ptCount val="1"/>
                <c:pt idx="0">
                  <c:v>Rohertragsmarge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B321-4095-975C-CB2723BC0C7E}"/>
              </c:ext>
            </c:extLst>
          </c:dPt>
          <c:val>
            <c:numRef>
              <c:f>'PL-tc'!$D$364:$L$364</c:f>
              <c:numCache>
                <c:formatCode>0%</c:formatCode>
                <c:ptCount val="9"/>
                <c:pt idx="0">
                  <c:v>0.71911357340720217</c:v>
                </c:pt>
                <c:pt idx="1">
                  <c:v>0.72084016889438718</c:v>
                </c:pt>
                <c:pt idx="2">
                  <c:v>0.72630653293046521</c:v>
                </c:pt>
                <c:pt idx="3">
                  <c:v>0.73296516935871925</c:v>
                </c:pt>
                <c:pt idx="4">
                  <c:v>0.73845897299251662</c:v>
                </c:pt>
                <c:pt idx="5">
                  <c:v>0.69224993317629513</c:v>
                </c:pt>
                <c:pt idx="6">
                  <c:v>0.73548547300033451</c:v>
                </c:pt>
                <c:pt idx="7">
                  <c:v>0.74143247298469872</c:v>
                </c:pt>
                <c:pt idx="8">
                  <c:v>0.75009810153334311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2F-413D-8360-E23CC986F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'PL-tc'!$B$364</c:f>
              <c:strCache>
                <c:ptCount val="1"/>
                <c:pt idx="0">
                  <c:v>Rohertragsmarge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5">
                    <a:lumMod val="75000"/>
                  </a:schemeClr>
                </a:solidFill>
                <a:ln w="9525">
                  <a:solidFill>
                    <a:schemeClr val="accent5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1748-4BA7-B7DD-4FD5974ACBF9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'PL-tc'!$D$112:$L$112</c:f>
              <c:numCache>
                <c:formatCode>0%</c:formatCode>
                <c:ptCount val="9"/>
                <c:pt idx="1">
                  <c:v>3.0000000000000027E-2</c:v>
                </c:pt>
                <c:pt idx="2">
                  <c:v>3.2000000000000028E-2</c:v>
                </c:pt>
                <c:pt idx="3">
                  <c:v>3.6999999999999922E-2</c:v>
                </c:pt>
                <c:pt idx="4">
                  <c:v>4.4999999999999929E-2</c:v>
                </c:pt>
                <c:pt idx="5">
                  <c:v>3.5000000000000142E-2</c:v>
                </c:pt>
                <c:pt idx="6">
                  <c:v>2.5024154589372127E-2</c:v>
                </c:pt>
                <c:pt idx="7">
                  <c:v>4.0000000000000036E-2</c:v>
                </c:pt>
                <c:pt idx="8">
                  <c:v>5.0000000000000044E-2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1A-4250-AC64-80D15384A29E}"/>
            </c:ext>
          </c:extLst>
        </c:ser>
        <c:ser>
          <c:idx val="1"/>
          <c:order val="1"/>
          <c:tx>
            <c:strRef>
              <c:f>'PL-tc'!$B$669</c:f>
              <c:strCache>
                <c:ptCount val="1"/>
                <c:pt idx="0">
                  <c:v>Betriebsergebnis (EBIT)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1748-4BA7-B7DD-4FD5974ACBF9}"/>
              </c:ext>
            </c:extLst>
          </c:dPt>
          <c:val>
            <c:numRef>
              <c:f>'PL-tc'!$D$671:$L$671</c:f>
              <c:numCache>
                <c:formatCode>0%</c:formatCode>
                <c:ptCount val="9"/>
                <c:pt idx="1">
                  <c:v>6.0991265974875031E-2</c:v>
                </c:pt>
                <c:pt idx="2">
                  <c:v>8.261520842630321E-2</c:v>
                </c:pt>
                <c:pt idx="3">
                  <c:v>9.3911299977615492E-2</c:v>
                </c:pt>
                <c:pt idx="4">
                  <c:v>9.4463897782909534E-2</c:v>
                </c:pt>
                <c:pt idx="5">
                  <c:v>0.10245126713803043</c:v>
                </c:pt>
                <c:pt idx="6">
                  <c:v>-4.9565101131838762E-2</c:v>
                </c:pt>
                <c:pt idx="7">
                  <c:v>7.0207016130108713E-2</c:v>
                </c:pt>
                <c:pt idx="8">
                  <c:v>8.8976909074848898E-2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1A-4250-AC64-80D15384A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'PL-tc'!$P$3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2C-4B76-B11A-0B0F74E6A770}"/>
              </c:ext>
            </c:extLst>
          </c:dPt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('PL-tc'!$P$5,'PL-tc'!$P$114,'PL-tc'!$P$121,'PL-tc'!$P$126,'PL-tc'!$P$218,'PL-tc'!$P$366,'PL-tc'!$P$421,'PL-tc'!$P$633,'PL-tc'!$P$673,'PL-tc'!$P$769)</c:f>
              <c:numCache>
                <c:formatCode>_-* #,##0_-;\-* #,##0_-;_-* "-"??_-;_-@_-</c:formatCode>
                <c:ptCount val="10"/>
                <c:pt idx="0">
                  <c:v>10759.68430803585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-5545.2041611719997</c:v>
                </c:pt>
                <c:pt idx="6">
                  <c:v>-1055.7599999999998</c:v>
                </c:pt>
                <c:pt idx="7">
                  <c:v>0</c:v>
                </c:pt>
                <c:pt idx="8">
                  <c:v>0</c:v>
                </c:pt>
                <c:pt idx="9">
                  <c:v>4158.7201468638505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2C-4B76-B11A-0B0F74E6A770}"/>
            </c:ext>
          </c:extLst>
        </c:ser>
        <c:ser>
          <c:idx val="0"/>
          <c:order val="1"/>
          <c:tx>
            <c:strRef>
              <c:f>'PL-tc'!$N$3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('PL-tc'!$N$5,'PL-tc'!$N$114,'PL-tc'!$N$121,'PL-tc'!$N$126,'PL-tc'!$N$218,'PL-tc'!$N$366,'PL-tc'!$N$421,'PL-tc'!$N$633,'PL-tc'!$N$673,'PL-tc'!$N$769)</c:f>
              <c:numCache>
                <c:formatCode>_-* #,##0_-;\-* #,##0_-;_-* "-"??_-;_-@_-</c:formatCode>
                <c:ptCount val="10"/>
                <c:pt idx="0">
                  <c:v>10395.830249309998</c:v>
                </c:pt>
                <c:pt idx="1">
                  <c:v>199.99999999999997</c:v>
                </c:pt>
                <c:pt idx="2">
                  <c:v>1050</c:v>
                </c:pt>
                <c:pt idx="3">
                  <c:v>5</c:v>
                </c:pt>
                <c:pt idx="4">
                  <c:v>-784.99999999999989</c:v>
                </c:pt>
                <c:pt idx="5">
                  <c:v>-5344.9109124000006</c:v>
                </c:pt>
                <c:pt idx="6">
                  <c:v>-1148.8374962481635</c:v>
                </c:pt>
                <c:pt idx="7">
                  <c:v>-599.83333333333326</c:v>
                </c:pt>
                <c:pt idx="8">
                  <c:v>-27.758553118529996</c:v>
                </c:pt>
                <c:pt idx="9">
                  <c:v>3727.8199542099715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2C-4B76-B11A-0B0F74E6A770}"/>
            </c:ext>
          </c:extLst>
        </c:ser>
        <c:ser>
          <c:idx val="1"/>
          <c:order val="2"/>
          <c:tx>
            <c:strRef>
              <c:f>'PL-tc'!$O$3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('PL-tc'!$O$5,'PL-tc'!$O$114,'PL-tc'!$O$121,'PL-tc'!$O$126,'PL-tc'!$O$218,'PL-tc'!$O$366,'PL-tc'!$O$421,'PL-tc'!$O$633,'PL-tc'!$O$673,'PL-tc'!$O$769)</c:f>
              <c:numCache>
                <c:formatCode>_-* #,##0_-;\-* #,##0_-;_-* "-"??_-;_-@_-</c:formatCode>
                <c:ptCount val="10"/>
                <c:pt idx="0">
                  <c:v>10707.705156789305</c:v>
                </c:pt>
                <c:pt idx="1">
                  <c:v>205.99999999999997</c:v>
                </c:pt>
                <c:pt idx="2">
                  <c:v>1081.5</c:v>
                </c:pt>
                <c:pt idx="3">
                  <c:v>5.15</c:v>
                </c:pt>
                <c:pt idx="4">
                  <c:v>-808.54999999999984</c:v>
                </c:pt>
                <c:pt idx="5">
                  <c:v>-5509.4246790235002</c:v>
                </c:pt>
                <c:pt idx="6">
                  <c:v>-1183.3026211356082</c:v>
                </c:pt>
                <c:pt idx="7">
                  <c:v>-617.82833333333338</c:v>
                </c:pt>
                <c:pt idx="8">
                  <c:v>-28.591309712085899</c:v>
                </c:pt>
                <c:pt idx="9">
                  <c:v>3835.4881135847777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2C-4B76-B11A-0B0F74E6A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'PL-tc-m'!$B$363</c:f>
          <c:strCache>
            <c:ptCount val="1"/>
            <c:pt idx="0">
              <c:v>Rohertrag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('PL-tc-m'!$F$363,'PL-tc-m'!$L$363,'PL-tc-m'!$R$363,'PL-tc-m'!$X$363,'PL-tc-m'!$AD$363,'PL-tc-m'!$AJ$363,'PL-tc-m'!$AP$363,'PL-tc-m'!$AV$363,'PL-tc-m'!$BB$363,'PL-tc-m'!$BH$363,'PL-tc-m'!$BN$363,'PL-tc-m'!$BT$363)</c:f>
              <c:numCache>
                <c:formatCode>_-* #,##0_-;\-* #,##0_-;_-* "-"??_-;_-@_-</c:formatCode>
                <c:ptCount val="12"/>
                <c:pt idx="0">
                  <c:v>620.69922860298743</c:v>
                </c:pt>
                <c:pt idx="1">
                  <c:v>620.69922860298743</c:v>
                </c:pt>
                <c:pt idx="2">
                  <c:v>620.69922860298743</c:v>
                </c:pt>
                <c:pt idx="3">
                  <c:v>620.69922860298743</c:v>
                </c:pt>
                <c:pt idx="4">
                  <c:v>620.69922860298743</c:v>
                </c:pt>
                <c:pt idx="5">
                  <c:v>620.69922860298743</c:v>
                </c:pt>
                <c:pt idx="6">
                  <c:v>620.69922860298743</c:v>
                </c:pt>
                <c:pt idx="7">
                  <c:v>620.69922860298743</c:v>
                </c:pt>
                <c:pt idx="8">
                  <c:v>620.69922860298743</c:v>
                </c:pt>
                <c:pt idx="9">
                  <c:v>620.69922860298743</c:v>
                </c:pt>
                <c:pt idx="10">
                  <c:v>620.69922860298743</c:v>
                </c:pt>
                <c:pt idx="11">
                  <c:v>620.69922860298743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0B-4739-AE30-A7CB2688BED5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('PL-tc-m'!$D$363,'PL-tc-m'!$J$363,'PL-tc-m'!$P$363,'PL-tc-m'!$V$363,'PL-tc-m'!$AB$363,'PL-tc-m'!$AH$363,'PL-tc-m'!$AN$363,'PL-tc-m'!$AT$363,'PL-tc-m'!$AZ$363,'PL-tc-m'!$BF$363,'PL-tc-m'!$BL$363,'PL-tc-m'!$BR$363)</c:f>
              <c:numCache>
                <c:formatCode>_-* #,##0_-;\-* #,##0_-;_-* "-"??_-;_-@_-</c:formatCode>
                <c:ptCount val="12"/>
                <c:pt idx="0">
                  <c:v>639.74117744249997</c:v>
                </c:pt>
                <c:pt idx="1">
                  <c:v>639.74117744249997</c:v>
                </c:pt>
                <c:pt idx="2">
                  <c:v>639.74117744249997</c:v>
                </c:pt>
                <c:pt idx="3">
                  <c:v>639.74117744249997</c:v>
                </c:pt>
                <c:pt idx="4">
                  <c:v>639.74117744249997</c:v>
                </c:pt>
                <c:pt idx="5">
                  <c:v>639.74117744249997</c:v>
                </c:pt>
                <c:pt idx="6">
                  <c:v>639.74117744249997</c:v>
                </c:pt>
                <c:pt idx="7">
                  <c:v>639.74117744249997</c:v>
                </c:pt>
                <c:pt idx="8">
                  <c:v>639.74117744249997</c:v>
                </c:pt>
                <c:pt idx="9">
                  <c:v>639.74117744249997</c:v>
                </c:pt>
                <c:pt idx="10">
                  <c:v>639.74117744249997</c:v>
                </c:pt>
                <c:pt idx="11">
                  <c:v>639.74117744249997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0B-4739-AE30-A7CB2688BED5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('PL-tc-m'!$E$363,'PL-tc-m'!$K$363,'PL-tc-m'!$Q$363,'PL-tc-m'!$W$363,'PL-tc-m'!$AC$363,'PL-tc-m'!$AI$363,'PL-tc-m'!$AO$363,'PL-tc-m'!$AU$363,'PL-tc-m'!$BA$363,'PL-tc-m'!$BG$363,'PL-tc-m'!$BM$363,'PL-tc-m'!$BS$363)</c:f>
              <c:numCache>
                <c:formatCode>_-* #,##0_-;\-* #,##0_-;_-* "-"??_-;_-@_-</c:formatCode>
                <c:ptCount val="12"/>
                <c:pt idx="0">
                  <c:v>658.93341276577507</c:v>
                </c:pt>
                <c:pt idx="1">
                  <c:v>658.93341276577507</c:v>
                </c:pt>
                <c:pt idx="2">
                  <c:v>658.93341276577507</c:v>
                </c:pt>
                <c:pt idx="3">
                  <c:v>658.93341276577507</c:v>
                </c:pt>
                <c:pt idx="4">
                  <c:v>658.93341276577507</c:v>
                </c:pt>
                <c:pt idx="5">
                  <c:v>658.93341276577507</c:v>
                </c:pt>
                <c:pt idx="6">
                  <c:v>658.93341276577507</c:v>
                </c:pt>
                <c:pt idx="7">
                  <c:v>658.93341276577507</c:v>
                </c:pt>
                <c:pt idx="8">
                  <c:v>658.93341276577507</c:v>
                </c:pt>
                <c:pt idx="9">
                  <c:v>658.93341276577507</c:v>
                </c:pt>
                <c:pt idx="10">
                  <c:v>658.93341276577507</c:v>
                </c:pt>
                <c:pt idx="11">
                  <c:v>658.93341276577507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0B-4739-AE30-A7CB2688BE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/>
              </a:solidFill>
              <a:ln w="9525">
                <a:solidFill>
                  <a:schemeClr val="accent5">
                    <a:lumMod val="75000"/>
                  </a:schemeClr>
                </a:solidFill>
                <a:prstDash val="solid"/>
              </a:ln>
              <a:effectLst/>
            </c:spPr>
            <c:extLst>
              <c:ext xmlns:c16="http://schemas.microsoft.com/office/drawing/2014/chart" uri="{C3380CC4-5D6E-409C-BE32-E72D297353CC}">
                <c16:uniqueId val="{00000001-92EF-4FC5-B92C-090F66450597}"/>
              </c:ext>
            </c:extLst>
          </c:dPt>
          <c:val>
            <c:numRef>
              <c:f>('PL-tc-m'!$F$5,'PL-tc-m'!$L$5,'PL-tc-m'!$R$5,'PL-tc-m'!$X$5,'PL-tc-m'!$AD$5,'PL-tc-m'!$AJ$5,'PL-tc-m'!$AP$5,'PL-tc-m'!$AV$5,'PL-tc-m'!$BB$5,'PL-tc-m'!$BH$5,'PL-tc-m'!$BN$5,'PL-tc-m'!$BT$5)</c:f>
              <c:numCache>
                <c:formatCode>_-* #,##0_-;\-* #,##0_-;_-* "-"??_-;_-@_-</c:formatCode>
                <c:ptCount val="12"/>
                <c:pt idx="0">
                  <c:v>896.64035900298745</c:v>
                </c:pt>
                <c:pt idx="1">
                  <c:v>896.64035900298745</c:v>
                </c:pt>
                <c:pt idx="2">
                  <c:v>896.64035900298745</c:v>
                </c:pt>
                <c:pt idx="3">
                  <c:v>896.64035900298745</c:v>
                </c:pt>
                <c:pt idx="4">
                  <c:v>896.64035900298745</c:v>
                </c:pt>
                <c:pt idx="5">
                  <c:v>896.64035900298745</c:v>
                </c:pt>
                <c:pt idx="6">
                  <c:v>896.64035900298745</c:v>
                </c:pt>
                <c:pt idx="7">
                  <c:v>896.64035900298745</c:v>
                </c:pt>
                <c:pt idx="8">
                  <c:v>896.64035900298745</c:v>
                </c:pt>
                <c:pt idx="9">
                  <c:v>896.64035900298745</c:v>
                </c:pt>
                <c:pt idx="10">
                  <c:v>896.64035900298745</c:v>
                </c:pt>
                <c:pt idx="11">
                  <c:v>896.64035900298745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EF-4FC5-B92C-090F66450597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('PL-tc-m'!$D$5,'PL-tc-m'!$J$5,'PL-tc-m'!$P$5,'PL-tc-m'!$V$5,'PL-tc-m'!$AB$5,'PL-tc-m'!$AH$5,'PL-tc-m'!$AN$5,'PL-tc-m'!$AT$5,'PL-tc-m'!$AZ$5,'PL-tc-m'!$BF$5,'PL-tc-m'!$BL$5,'PL-tc-m'!$BR$5)</c:f>
              <c:numCache>
                <c:formatCode>_-* #,##0_-;\-* #,##0_-;_-* "-"??_-;_-@_-</c:formatCode>
                <c:ptCount val="12"/>
                <c:pt idx="0">
                  <c:v>866.31918744250004</c:v>
                </c:pt>
                <c:pt idx="1">
                  <c:v>866.31918744250004</c:v>
                </c:pt>
                <c:pt idx="2">
                  <c:v>866.31918744250004</c:v>
                </c:pt>
                <c:pt idx="3">
                  <c:v>866.31918744250004</c:v>
                </c:pt>
                <c:pt idx="4">
                  <c:v>866.31918744250004</c:v>
                </c:pt>
                <c:pt idx="5">
                  <c:v>866.31918744250004</c:v>
                </c:pt>
                <c:pt idx="6">
                  <c:v>866.31918744250004</c:v>
                </c:pt>
                <c:pt idx="7">
                  <c:v>866.31918744250004</c:v>
                </c:pt>
                <c:pt idx="8">
                  <c:v>866.31918744250004</c:v>
                </c:pt>
                <c:pt idx="9">
                  <c:v>866.31918744250004</c:v>
                </c:pt>
                <c:pt idx="10">
                  <c:v>866.31918744250004</c:v>
                </c:pt>
                <c:pt idx="11">
                  <c:v>866.31918744250004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EF-4FC5-B92C-090F66450597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('PL-tc-m'!$E$5,'PL-tc-m'!$K$5,'PL-tc-m'!$Q$5,'PL-tc-m'!$W$5,'PL-tc-m'!$AC$5,'PL-tc-m'!$AI$5,'PL-tc-m'!$AO$5,'PL-tc-m'!$AU$5,'PL-tc-m'!$BA$5,'PL-tc-m'!$BG$5,'PL-tc-m'!$BM$5,'PL-tc-m'!$BS$5)</c:f>
              <c:numCache>
                <c:formatCode>_-* #,##0_-;\-* #,##0_-;_-* "-"??_-;_-@_-</c:formatCode>
                <c:ptCount val="12"/>
                <c:pt idx="0">
                  <c:v>892.30876306577511</c:v>
                </c:pt>
                <c:pt idx="1">
                  <c:v>892.30876306577511</c:v>
                </c:pt>
                <c:pt idx="2">
                  <c:v>892.30876306577511</c:v>
                </c:pt>
                <c:pt idx="3">
                  <c:v>892.30876306577511</c:v>
                </c:pt>
                <c:pt idx="4">
                  <c:v>892.30876306577511</c:v>
                </c:pt>
                <c:pt idx="5">
                  <c:v>892.30876306577511</c:v>
                </c:pt>
                <c:pt idx="6">
                  <c:v>892.30876306577511</c:v>
                </c:pt>
                <c:pt idx="7">
                  <c:v>892.30876306577511</c:v>
                </c:pt>
                <c:pt idx="8">
                  <c:v>892.30876306577511</c:v>
                </c:pt>
                <c:pt idx="9">
                  <c:v>892.30876306577511</c:v>
                </c:pt>
                <c:pt idx="10">
                  <c:v>892.30876306577511</c:v>
                </c:pt>
                <c:pt idx="11">
                  <c:v>892.30876306577511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EF-4FC5-B92C-090F66450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lineChart>
        <c:grouping val="standard"/>
        <c:varyColors val="0"/>
        <c:ser>
          <c:idx val="3"/>
          <c:order val="3"/>
          <c:tx>
            <c:strRef>
              <c:f>'PL-tc-m'!$B$364</c:f>
              <c:strCache>
                <c:ptCount val="1"/>
                <c:pt idx="0">
                  <c:v>Rohertragsmarge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('PL-tc-m'!$F$364,'PL-tc-m'!$L$364,'PL-tc-m'!$R$364,'PL-tc-m'!$X$364,'PL-tc-m'!$AD$364,'PL-tc-m'!$AJ$364,'PL-tc-m'!$AP$364,'PL-tc-m'!$AV$364,'PL-tc-m'!$BB$364,'PL-tc-m'!$BH$364,'PL-tc-m'!$BN$364,'PL-tc-m'!$BT$364)</c:f>
              <c:numCache>
                <c:formatCode>0%</c:formatCode>
                <c:ptCount val="12"/>
                <c:pt idx="0">
                  <c:v>0.69224993317629524</c:v>
                </c:pt>
                <c:pt idx="1">
                  <c:v>0.69224993317629524</c:v>
                </c:pt>
                <c:pt idx="2">
                  <c:v>0.69224993317629524</c:v>
                </c:pt>
                <c:pt idx="3">
                  <c:v>0.69224993317629524</c:v>
                </c:pt>
                <c:pt idx="4">
                  <c:v>0.69224993317629524</c:v>
                </c:pt>
                <c:pt idx="5">
                  <c:v>0.69224993317629524</c:v>
                </c:pt>
                <c:pt idx="6">
                  <c:v>0.69224993317629524</c:v>
                </c:pt>
                <c:pt idx="7">
                  <c:v>0.69224993317629524</c:v>
                </c:pt>
                <c:pt idx="8">
                  <c:v>0.69224993317629524</c:v>
                </c:pt>
                <c:pt idx="9">
                  <c:v>0.69224993317629524</c:v>
                </c:pt>
                <c:pt idx="10">
                  <c:v>0.69224993317629524</c:v>
                </c:pt>
                <c:pt idx="11">
                  <c:v>0.69224993317629524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D44-48E3-BE8B-665EB98AED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5075360"/>
        <c:axId val="1425081592"/>
      </c:line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valAx>
        <c:axId val="1425081592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425075360"/>
        <c:crosses val="max"/>
        <c:crossBetween val="between"/>
      </c:valAx>
      <c:catAx>
        <c:axId val="1425075360"/>
        <c:scaling>
          <c:orientation val="minMax"/>
        </c:scaling>
        <c:delete val="1"/>
        <c:axPos val="b"/>
        <c:majorTickMark val="out"/>
        <c:minorTickMark val="none"/>
        <c:tickLblPos val="nextTo"/>
        <c:crossAx val="14250815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'PL-tc-m'!$B$366</c:f>
          <c:strCache>
            <c:ptCount val="1"/>
            <c:pt idx="0">
              <c:v>6. Personalaufwand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('PL-tc-m'!$F$366,'PL-tc-m'!$L$366,'PL-tc-m'!$R$366,'PL-tc-m'!$X$366,'PL-tc-m'!$AD$366,'PL-tc-m'!$AJ$366,'PL-tc-m'!$AP$366,'PL-tc-m'!$AV$366,'PL-tc-m'!$BB$366,'PL-tc-m'!$BH$366,'PL-tc-m'!$BN$366,'PL-tc-m'!$BT$366)</c:f>
              <c:numCache>
                <c:formatCode>_-* #,##0_-;\-* #,##0_-;_-* "-"??_-;_-@_-</c:formatCode>
                <c:ptCount val="12"/>
                <c:pt idx="0">
                  <c:v>-462.10034676433332</c:v>
                </c:pt>
                <c:pt idx="1">
                  <c:v>-462.10034676433332</c:v>
                </c:pt>
                <c:pt idx="2">
                  <c:v>-462.10034676433332</c:v>
                </c:pt>
                <c:pt idx="3">
                  <c:v>-462.10034676433332</c:v>
                </c:pt>
                <c:pt idx="4">
                  <c:v>-462.10034676433332</c:v>
                </c:pt>
                <c:pt idx="5">
                  <c:v>-462.10034676433332</c:v>
                </c:pt>
                <c:pt idx="6">
                  <c:v>-462.10034676433332</c:v>
                </c:pt>
                <c:pt idx="7">
                  <c:v>-462.10034676433332</c:v>
                </c:pt>
                <c:pt idx="8">
                  <c:v>-462.10034676433332</c:v>
                </c:pt>
                <c:pt idx="9">
                  <c:v>-462.10034676433332</c:v>
                </c:pt>
                <c:pt idx="10">
                  <c:v>-462.10034676433332</c:v>
                </c:pt>
                <c:pt idx="11">
                  <c:v>-462.10034676433332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9-454E-9B2C-654332D2ADB5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('PL-tc-m'!$D$366,'PL-tc-m'!$J$366,'PL-tc-m'!$P$366,'PL-tc-m'!$V$366,'PL-tc-m'!$AB$366,'PL-tc-m'!$AH$366,'PL-tc-m'!$AN$366,'PL-tc-m'!$AT$366,'PL-tc-m'!$AZ$366,'PL-tc-m'!$BF$366,'PL-tc-m'!$BL$366,'PL-tc-m'!$BR$366)</c:f>
              <c:numCache>
                <c:formatCode>_-* #,##0_-;\-* #,##0_-;_-* "-"??_-;_-@_-</c:formatCode>
                <c:ptCount val="12"/>
                <c:pt idx="0">
                  <c:v>-444.57590936666679</c:v>
                </c:pt>
                <c:pt idx="1">
                  <c:v>-444.57590936666679</c:v>
                </c:pt>
                <c:pt idx="2">
                  <c:v>-444.57590936666679</c:v>
                </c:pt>
                <c:pt idx="3">
                  <c:v>-444.57590936666679</c:v>
                </c:pt>
                <c:pt idx="4">
                  <c:v>-444.57590936666679</c:v>
                </c:pt>
                <c:pt idx="5">
                  <c:v>-444.57590936666679</c:v>
                </c:pt>
                <c:pt idx="6">
                  <c:v>-446.24257603333336</c:v>
                </c:pt>
                <c:pt idx="7">
                  <c:v>-446.24257603333336</c:v>
                </c:pt>
                <c:pt idx="8">
                  <c:v>-446.24257603333336</c:v>
                </c:pt>
                <c:pt idx="9">
                  <c:v>-446.24257603333336</c:v>
                </c:pt>
                <c:pt idx="10">
                  <c:v>-446.24257603333336</c:v>
                </c:pt>
                <c:pt idx="11">
                  <c:v>-446.24257603333336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59-454E-9B2C-654332D2ADB5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('PL-tc-m'!$E$366,'PL-tc-m'!$K$366,'PL-tc-m'!$Q$366,'PL-tc-m'!$W$366,'PL-tc-m'!$AC$366,'PL-tc-m'!$AI$366,'PL-tc-m'!$AO$366,'PL-tc-m'!$AU$366,'PL-tc-m'!$BA$366,'PL-tc-m'!$BG$366,'PL-tc-m'!$BM$366,'PL-tc-m'!$BS$366)</c:f>
              <c:numCache>
                <c:formatCode>_-* #,##0_-;\-* #,##0_-;_-* "-"??_-;_-@_-</c:formatCode>
                <c:ptCount val="12"/>
                <c:pt idx="0">
                  <c:v>-459.11872325195833</c:v>
                </c:pt>
                <c:pt idx="1">
                  <c:v>-459.11872325195833</c:v>
                </c:pt>
                <c:pt idx="2">
                  <c:v>-459.11872325195833</c:v>
                </c:pt>
                <c:pt idx="3">
                  <c:v>-459.11872325195833</c:v>
                </c:pt>
                <c:pt idx="4">
                  <c:v>-459.11872325195833</c:v>
                </c:pt>
                <c:pt idx="5">
                  <c:v>-459.11872325195833</c:v>
                </c:pt>
                <c:pt idx="6">
                  <c:v>-459.11872325195833</c:v>
                </c:pt>
                <c:pt idx="7">
                  <c:v>-459.11872325195833</c:v>
                </c:pt>
                <c:pt idx="8">
                  <c:v>-459.11872325195833</c:v>
                </c:pt>
                <c:pt idx="9">
                  <c:v>-459.11872325195833</c:v>
                </c:pt>
                <c:pt idx="10">
                  <c:v>-459.11872325195833</c:v>
                </c:pt>
                <c:pt idx="11">
                  <c:v>-459.11872325195833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59-454E-9B2C-654332D2A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t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('PL-tc-m'!$F$669,'PL-tc-m'!$L$669,'PL-tc-m'!$R$669,'PL-tc-m'!$X$669,'PL-tc-m'!$AD$669,'PL-tc-m'!$AJ$669,'PL-tc-m'!$AP$669,'PL-tc-m'!$AV$669,'PL-tc-m'!$BB$669,'PL-tc-m'!$BH$669,'PL-tc-m'!$BN$669,'PL-tc-m'!$BT$669)</c:f>
              <c:numCache>
                <c:formatCode>_-* #,##0_-;\-* #,##0_-;_-* "-"??_-;_-@_-</c:formatCode>
                <c:ptCount val="12"/>
                <c:pt idx="0">
                  <c:v>346.56001223865411</c:v>
                </c:pt>
                <c:pt idx="1">
                  <c:v>346.56001223865411</c:v>
                </c:pt>
                <c:pt idx="2">
                  <c:v>346.56001223865411</c:v>
                </c:pt>
                <c:pt idx="3">
                  <c:v>346.56001223865411</c:v>
                </c:pt>
                <c:pt idx="4">
                  <c:v>346.56001223865411</c:v>
                </c:pt>
                <c:pt idx="5">
                  <c:v>346.56001223865411</c:v>
                </c:pt>
                <c:pt idx="6">
                  <c:v>346.56001223865411</c:v>
                </c:pt>
                <c:pt idx="7">
                  <c:v>346.56001223865411</c:v>
                </c:pt>
                <c:pt idx="8">
                  <c:v>346.56001223865411</c:v>
                </c:pt>
                <c:pt idx="9">
                  <c:v>346.56001223865411</c:v>
                </c:pt>
                <c:pt idx="10">
                  <c:v>346.56001223865411</c:v>
                </c:pt>
                <c:pt idx="11">
                  <c:v>346.56001223865411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B7-4634-945D-BB86BC777843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('PL-tc-m'!$D$669,'PL-tc-m'!$J$669,'PL-tc-m'!$P$669,'PL-tc-m'!$V$669,'PL-tc-m'!$AB$669,'PL-tc-m'!$AH$669,'PL-tc-m'!$AN$669,'PL-tc-m'!$AT$669,'PL-tc-m'!$AZ$669,'PL-tc-m'!$BF$669,'PL-tc-m'!$BL$669,'PL-tc-m'!$BR$669)</c:f>
              <c:numCache>
                <c:formatCode>_-* #,##0_-;\-* #,##0_-;_-* "-"??_-;_-@_-</c:formatCode>
                <c:ptCount val="12"/>
                <c:pt idx="0">
                  <c:v>315.1873756107085</c:v>
                </c:pt>
                <c:pt idx="1">
                  <c:v>315.1873756107085</c:v>
                </c:pt>
                <c:pt idx="2">
                  <c:v>315.1873756107085</c:v>
                </c:pt>
                <c:pt idx="3">
                  <c:v>315.1873756107085</c:v>
                </c:pt>
                <c:pt idx="4">
                  <c:v>315.1873756107085</c:v>
                </c:pt>
                <c:pt idx="5">
                  <c:v>315.1873756107085</c:v>
                </c:pt>
                <c:pt idx="6">
                  <c:v>313.52070894404193</c:v>
                </c:pt>
                <c:pt idx="7">
                  <c:v>313.52070894404193</c:v>
                </c:pt>
                <c:pt idx="8">
                  <c:v>313.52070894404193</c:v>
                </c:pt>
                <c:pt idx="9">
                  <c:v>313.52070894404193</c:v>
                </c:pt>
                <c:pt idx="10">
                  <c:v>313.52070894404193</c:v>
                </c:pt>
                <c:pt idx="11">
                  <c:v>313.52070894404193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B7-4634-945D-BB86BC777843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('PL-tc-m'!$E$669,'PL-tc-m'!$K$669,'PL-tc-m'!$Q$669,'PL-tc-m'!$W$669,'PL-tc-m'!$AC$669,'PL-tc-m'!$AI$669,'PL-tc-m'!$AO$669,'PL-tc-m'!$AU$669,'PL-tc-m'!$BA$669,'PL-tc-m'!$BG$669,'PL-tc-m'!$BM$669,'PL-tc-m'!$BS$669)</c:f>
              <c:numCache>
                <c:formatCode>_-* #,##0_-;\-* #,##0_-;_-* "-"??_-;_-@_-</c:formatCode>
                <c:ptCount val="12"/>
                <c:pt idx="0">
                  <c:v>323.43746027473821</c:v>
                </c:pt>
                <c:pt idx="1">
                  <c:v>323.43746027473821</c:v>
                </c:pt>
                <c:pt idx="2">
                  <c:v>323.43746027473821</c:v>
                </c:pt>
                <c:pt idx="3">
                  <c:v>323.43746027473821</c:v>
                </c:pt>
                <c:pt idx="4">
                  <c:v>323.43746027473821</c:v>
                </c:pt>
                <c:pt idx="5">
                  <c:v>323.43746027473821</c:v>
                </c:pt>
                <c:pt idx="6">
                  <c:v>323.43746027473821</c:v>
                </c:pt>
                <c:pt idx="7">
                  <c:v>323.43746027473821</c:v>
                </c:pt>
                <c:pt idx="8">
                  <c:v>323.43746027473821</c:v>
                </c:pt>
                <c:pt idx="9">
                  <c:v>323.43746027473821</c:v>
                </c:pt>
                <c:pt idx="10">
                  <c:v>323.43746027473821</c:v>
                </c:pt>
                <c:pt idx="11">
                  <c:v>323.43746027473821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B7-4634-945D-BB86BC777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 w="9525">
              <a:solidFill>
                <a:schemeClr val="accent5">
                  <a:lumMod val="75000"/>
                </a:schemeClr>
              </a:solidFill>
              <a:prstDash val="solid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('PC-tc'!$F$5,'PC-tc'!$L$5,'PC-tc'!$R$5,'PC-tc'!$X$5,'PC-tc'!$AD$5)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73-464C-8A50-49168B488E10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F1-43BE-9A51-785A6B18F3A2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('PC-tc'!$D$5,'PC-tc'!$J$5,'PC-tc'!$P$5,'PC-tc'!$V$5,'PC-tc'!$AB$5)</c:f>
              <c:numCache>
                <c:formatCode>_-* #,##0_-;\-* #,##0_-;_-* "-"??_-;_-@_-</c:formatCode>
                <c:ptCount val="5"/>
                <c:pt idx="0">
                  <c:v>4158.3320997239998</c:v>
                </c:pt>
                <c:pt idx="1">
                  <c:v>2598.9575623274995</c:v>
                </c:pt>
                <c:pt idx="2">
                  <c:v>2079.1660498619999</c:v>
                </c:pt>
                <c:pt idx="3">
                  <c:v>1039.583024931</c:v>
                </c:pt>
                <c:pt idx="4">
                  <c:v>519.79151246549998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73-464C-8A50-49168B488E10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15875">
                <a:solidFill>
                  <a:schemeClr val="accent2">
                    <a:lumMod val="75000"/>
                  </a:schemeClr>
                </a:solidFill>
                <a:prstDash val="sysDash"/>
              </a:ln>
              <a:effectLst/>
            </c:spPr>
            <c:extLst>
              <c:ext xmlns:c16="http://schemas.microsoft.com/office/drawing/2014/chart" uri="{C3380CC4-5D6E-409C-BE32-E72D297353CC}">
                <c16:uniqueId val="{00000002-16F1-43BE-9A51-785A6B18F3A2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('PC-tc'!$E$5,'PC-tc'!$K$5,'PC-tc'!$Q$5,'PC-tc'!$W$5,'PC-tc'!$AC$5)</c:f>
              <c:numCache>
                <c:formatCode>_-* #,##0_-;\-* #,##0_-;_-* "-"??_-;_-@_-</c:formatCode>
                <c:ptCount val="5"/>
                <c:pt idx="0">
                  <c:v>4283.0820627157218</c:v>
                </c:pt>
                <c:pt idx="1">
                  <c:v>2676.9262891973262</c:v>
                </c:pt>
                <c:pt idx="2">
                  <c:v>2141.5410313578609</c:v>
                </c:pt>
                <c:pt idx="3">
                  <c:v>1070.7705156789305</c:v>
                </c:pt>
                <c:pt idx="4">
                  <c:v>535.38525783946523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73-464C-8A50-49168B488E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('PC-tc'!$F$669,'PC-tc'!$L$669,'PC-tc'!$R$669,'PC-tc'!$X$669,'PC-tc'!$AD$669)</c:f>
              <c:numCache>
                <c:formatCode>_-* #,##0_-;\-* #,##0_-;_-* "-"??_-;_-@_-</c:formatCode>
                <c:ptCount val="5"/>
                <c:pt idx="0">
                  <c:v>1663.48805874554</c:v>
                </c:pt>
                <c:pt idx="1">
                  <c:v>1039.6800367159626</c:v>
                </c:pt>
                <c:pt idx="2">
                  <c:v>831.74402937277</c:v>
                </c:pt>
                <c:pt idx="3">
                  <c:v>415.872014686385</c:v>
                </c:pt>
                <c:pt idx="4">
                  <c:v>207.9360073431925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8-4AA0-AA3F-5E41C5FE60D9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('PC-tc'!$D$669,'PC-tc'!$J$669,'PC-tc'!$P$669,'PC-tc'!$V$669,'PC-tc'!$AB$669)</c:f>
              <c:numCache>
                <c:formatCode>_-* #,##0_-;\-* #,##0_-;_-* "-"??_-;_-@_-</c:formatCode>
                <c:ptCount val="5"/>
                <c:pt idx="0">
                  <c:v>1508.8994029314008</c:v>
                </c:pt>
                <c:pt idx="1">
                  <c:v>943.06212683212539</c:v>
                </c:pt>
                <c:pt idx="2">
                  <c:v>754.4497014657004</c:v>
                </c:pt>
                <c:pt idx="3">
                  <c:v>377.2248507328502</c:v>
                </c:pt>
                <c:pt idx="4">
                  <c:v>188.6124253664251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F8-4AA0-AA3F-5E41C5FE60D9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('PC-tc'!$E$669,'PC-tc'!$K$669,'PC-tc'!$Q$669,'PC-tc'!$W$669,'PC-tc'!$AC$669)</c:f>
              <c:numCache>
                <c:formatCode>_-* #,##0_-;\-* #,##0_-;_-* "-"??_-;_-@_-</c:formatCode>
                <c:ptCount val="5"/>
                <c:pt idx="0">
                  <c:v>1552.4998093187453</c:v>
                </c:pt>
                <c:pt idx="1">
                  <c:v>970.31238082421589</c:v>
                </c:pt>
                <c:pt idx="2">
                  <c:v>776.24990465937265</c:v>
                </c:pt>
                <c:pt idx="3">
                  <c:v>388.12495232968632</c:v>
                </c:pt>
                <c:pt idx="4">
                  <c:v>194.06247616484316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9F8-4AA0-AA3F-5E41C5FE6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helper!$F$2</c:f>
              <c:strCache>
                <c:ptCount val="1"/>
                <c:pt idx="0">
                  <c:v>Umsatz Segmente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helper!$G$2:$L$2</c:f>
              <c:numCache>
                <c:formatCode>0</c:formatCode>
                <c:ptCount val="6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D3-4737-9BFA-D0724B7FF8E8}"/>
            </c:ext>
          </c:extLst>
        </c:ser>
        <c:ser>
          <c:idx val="1"/>
          <c:order val="1"/>
          <c:tx>
            <c:strRef>
              <c:f>helper!$F$4</c:f>
              <c:strCache>
                <c:ptCount val="1"/>
                <c:pt idx="0">
                  <c:v>Umsatzerlöse Software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helper!$G$4:$L$4</c:f>
              <c:numCache>
                <c:formatCode>_-* #,##0_-;\-* #,##0_-;_-* "-"??_-;_-@_-</c:formatCode>
                <c:ptCount val="6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4158.3320997239998</c:v>
                </c:pt>
                <c:pt idx="5">
                  <c:v>4303.8737232143403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D3-4737-9BFA-D0724B7FF8E8}"/>
            </c:ext>
          </c:extLst>
        </c:ser>
        <c:ser>
          <c:idx val="2"/>
          <c:order val="2"/>
          <c:tx>
            <c:strRef>
              <c:f>helper!$F$5</c:f>
              <c:strCache>
                <c:ptCount val="1"/>
                <c:pt idx="0">
                  <c:v>Umsatzerlöse Customization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helper!$G$5:$L$5</c:f>
              <c:numCache>
                <c:formatCode>_-* #,##0_-;\-* #,##0_-;_-* "-"??_-;_-@_-</c:formatCode>
                <c:ptCount val="6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CD3-4737-9BFA-D0724B7FF8E8}"/>
            </c:ext>
          </c:extLst>
        </c:ser>
        <c:ser>
          <c:idx val="3"/>
          <c:order val="3"/>
          <c:tx>
            <c:strRef>
              <c:f>helper!$F$6</c:f>
              <c:strCache>
                <c:ptCount val="1"/>
                <c:pt idx="0">
                  <c:v>Umsatzerlöse Schulung, Wartung &amp; Support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helper!$G$6:$L$6</c:f>
              <c:numCache>
                <c:formatCode>_-* #,##0_-;\-* #,##0_-;_-* "-"??_-;_-@_-</c:formatCode>
                <c:ptCount val="6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2079.1660498619999</c:v>
                </c:pt>
                <c:pt idx="5">
                  <c:v>2151.9368616071702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CD3-4737-9BFA-D0724B7FF8E8}"/>
            </c:ext>
          </c:extLst>
        </c:ser>
        <c:ser>
          <c:idx val="4"/>
          <c:order val="4"/>
          <c:tx>
            <c:strRef>
              <c:f>helper!$F$7</c:f>
              <c:strCache>
                <c:ptCount val="1"/>
                <c:pt idx="0">
                  <c:v>Umsatzerlöse Hardware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helper!$G$7:$L$7</c:f>
              <c:numCache>
                <c:formatCode>_-* #,##0_-;\-* #,##0_-;_-* "-"??_-;_-@_-</c:formatCode>
                <c:ptCount val="6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</c:v>
                </c:pt>
                <c:pt idx="5">
                  <c:v>1075.9684308035851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CD3-4737-9BFA-D0724B7FF8E8}"/>
            </c:ext>
          </c:extLst>
        </c:ser>
        <c:ser>
          <c:idx val="5"/>
          <c:order val="5"/>
          <c:tx>
            <c:strRef>
              <c:f>helper!$F$8</c:f>
              <c:strCache>
                <c:ptCount val="1"/>
                <c:pt idx="0">
                  <c:v>Umsatzerlöse Sonstiges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helper!$G$8:$L$8</c:f>
              <c:numCache>
                <c:formatCode>_-* #,##0_-;\-* #,##0_-;_-* "-"??_-;_-@_-</c:formatCode>
                <c:ptCount val="6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519.79151246549998</c:v>
                </c:pt>
                <c:pt idx="5">
                  <c:v>537.98421540179254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CD3-4737-9BFA-D0724B7FF8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7934952"/>
        <c:axId val="997935280"/>
      </c:lineChart>
      <c:catAx>
        <c:axId val="997934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7935280"/>
        <c:crosses val="autoZero"/>
        <c:auto val="1"/>
        <c:lblAlgn val="ctr"/>
        <c:lblOffset val="100"/>
        <c:noMultiLvlLbl val="0"/>
      </c:catAx>
      <c:valAx>
        <c:axId val="99793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7934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Sales!$B$5</c:f>
              <c:strCache>
                <c:ptCount val="1"/>
                <c:pt idx="0">
                  <c:v>Segment 1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Sales!$D$5:$L$5</c:f>
              <c:numCache>
                <c:formatCode>_-* #,##0_-;\-* #,##0_-;_-* "-"??_-;_-@_-</c:formatCode>
                <c:ptCount val="9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4158.3320997240007</c:v>
                </c:pt>
                <c:pt idx="5">
                  <c:v>4303.8737232143403</c:v>
                </c:pt>
                <c:pt idx="6">
                  <c:v>4411.5745245971939</c:v>
                </c:pt>
                <c:pt idx="7">
                  <c:v>4588.03750558108</c:v>
                </c:pt>
                <c:pt idx="8">
                  <c:v>4817.4393808601344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F6-47D2-BA6A-0507B48BA0E3}"/>
            </c:ext>
          </c:extLst>
        </c:ser>
        <c:ser>
          <c:idx val="2"/>
          <c:order val="1"/>
          <c:tx>
            <c:strRef>
              <c:f>Sales!$B$10</c:f>
              <c:strCache>
                <c:ptCount val="1"/>
                <c:pt idx="0">
                  <c:v>Segment 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Sales!$D$10:$L$10</c:f>
              <c:numCache>
                <c:formatCode>_-* #,##0_-;\-* #,##0_-;_-* "-"??_-;_-@_-</c:formatCode>
                <c:ptCount val="9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  <c:pt idx="6">
                  <c:v>2757.234077873245</c:v>
                </c:pt>
                <c:pt idx="7">
                  <c:v>2867.523440988175</c:v>
                </c:pt>
                <c:pt idx="8">
                  <c:v>3010.899613037584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F6-47D2-BA6A-0507B48BA0E3}"/>
            </c:ext>
          </c:extLst>
        </c:ser>
        <c:ser>
          <c:idx val="3"/>
          <c:order val="2"/>
          <c:tx>
            <c:strRef>
              <c:f>Sales!$B$15</c:f>
              <c:strCache>
                <c:ptCount val="1"/>
                <c:pt idx="0">
                  <c:v>Segment 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Sales!$D$15:$L$15</c:f>
              <c:numCache>
                <c:formatCode>_-* #,##0_-;\-* #,##0_-;_-* "-"??_-;_-@_-</c:formatCode>
                <c:ptCount val="9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2079.1660498620004</c:v>
                </c:pt>
                <c:pt idx="5">
                  <c:v>2151.9368616071702</c:v>
                </c:pt>
                <c:pt idx="6">
                  <c:v>2205.7872622985969</c:v>
                </c:pt>
                <c:pt idx="7">
                  <c:v>2294.01875279054</c:v>
                </c:pt>
                <c:pt idx="8">
                  <c:v>2408.7196904300672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0F6-47D2-BA6A-0507B48BA0E3}"/>
            </c:ext>
          </c:extLst>
        </c:ser>
        <c:ser>
          <c:idx val="4"/>
          <c:order val="3"/>
          <c:tx>
            <c:strRef>
              <c:f>Sales!$B$20</c:f>
              <c:strCache>
                <c:ptCount val="1"/>
                <c:pt idx="0">
                  <c:v>Segment 4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Sales!$D$20:$L$20</c:f>
              <c:numCache>
                <c:formatCode>_-* #,##0_-;\-* #,##0_-;_-* "-"??_-;_-@_-</c:formatCode>
                <c:ptCount val="9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1039.5830249310002</c:v>
                </c:pt>
                <c:pt idx="5">
                  <c:v>1075.9684308035851</c:v>
                </c:pt>
                <c:pt idx="6">
                  <c:v>1102.8936311492985</c:v>
                </c:pt>
                <c:pt idx="7">
                  <c:v>1147.00937639527</c:v>
                </c:pt>
                <c:pt idx="8">
                  <c:v>1204.3598452150336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F6-47D2-BA6A-0507B48BA0E3}"/>
            </c:ext>
          </c:extLst>
        </c:ser>
        <c:ser>
          <c:idx val="5"/>
          <c:order val="5"/>
          <c:tx>
            <c:strRef>
              <c:f>Sales!$B$25</c:f>
              <c:strCache>
                <c:ptCount val="1"/>
                <c:pt idx="0">
                  <c:v>Segment 5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Sales!$D$25:$L$25</c:f>
              <c:numCache>
                <c:formatCode>_-* #,##0_-;\-* #,##0_-;_-* "-"??_-;_-@_-</c:formatCode>
                <c:ptCount val="9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519.79151246550009</c:v>
                </c:pt>
                <c:pt idx="5">
                  <c:v>537.98421540179254</c:v>
                </c:pt>
                <c:pt idx="6">
                  <c:v>551.44681557464924</c:v>
                </c:pt>
                <c:pt idx="7">
                  <c:v>573.50468819763501</c:v>
                </c:pt>
                <c:pt idx="8">
                  <c:v>602.1799226075168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0F6-47D2-BA6A-0507B48BA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46288952"/>
        <c:axId val="950464008"/>
      </c:barChart>
      <c:lineChart>
        <c:grouping val="standard"/>
        <c:varyColors val="0"/>
        <c:ser>
          <c:idx val="1"/>
          <c:order val="4"/>
          <c:tx>
            <c:strRef>
              <c:f>Sales!$B$31</c:f>
              <c:strCache>
                <c:ptCount val="1"/>
                <c:pt idx="0">
                  <c:v>Kunden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>
                  <a:lumMod val="40000"/>
                  <a:lumOff val="60000"/>
                </a:schemeClr>
              </a:solidFill>
              <a:ln w="9525">
                <a:solidFill>
                  <a:srgbClr val="FFC000"/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4">
                    <a:lumMod val="40000"/>
                    <a:lumOff val="60000"/>
                  </a:schemeClr>
                </a:solidFill>
                <a:ln w="9525">
                  <a:solidFill>
                    <a:schemeClr val="accent4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20F6-47D2-BA6A-0507B48BA0E3}"/>
              </c:ext>
            </c:extLst>
          </c:dPt>
          <c:val>
            <c:numRef>
              <c:f>Sales!$D$31:$L$31</c:f>
              <c:numCache>
                <c:formatCode>_-* #,##0_-;\-* #,##0_-;_-* "-"??_-;_-@_-</c:formatCode>
                <c:ptCount val="9"/>
                <c:pt idx="0">
                  <c:v>4644</c:v>
                </c:pt>
                <c:pt idx="1">
                  <c:v>4342</c:v>
                </c:pt>
                <c:pt idx="2">
                  <c:v>4060</c:v>
                </c:pt>
                <c:pt idx="3">
                  <c:v>4705</c:v>
                </c:pt>
                <c:pt idx="4">
                  <c:v>4592.333333333333</c:v>
                </c:pt>
                <c:pt idx="5">
                  <c:v>4535.7499999999991</c:v>
                </c:pt>
                <c:pt idx="6">
                  <c:v>4492.166666666667</c:v>
                </c:pt>
                <c:pt idx="7">
                  <c:v>4985</c:v>
                </c:pt>
                <c:pt idx="8">
                  <c:v>4962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0F6-47D2-BA6A-0507B48BA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Sales!$B$31</c:f>
              <c:strCache>
                <c:ptCount val="1"/>
                <c:pt idx="0">
                  <c:v>Kunden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Sales!$Q$2:$Q$3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(Sales!$Q$5,Sales!$Q$10,Sales!$Q$15,Sales!$Q$20,Sales!$Q$25,Sales!$Q$30)</c:f>
              <c:numCache>
                <c:formatCode>0%</c:formatCode>
                <c:ptCount val="6"/>
                <c:pt idx="0">
                  <c:v>4.8543689320386108E-3</c:v>
                </c:pt>
                <c:pt idx="1">
                  <c:v>4.8543689320383887E-3</c:v>
                </c:pt>
                <c:pt idx="2">
                  <c:v>4.8543689320386108E-3</c:v>
                </c:pt>
                <c:pt idx="3">
                  <c:v>4.8543689320386108E-3</c:v>
                </c:pt>
                <c:pt idx="4">
                  <c:v>4.8543689320386108E-3</c:v>
                </c:pt>
                <c:pt idx="5">
                  <c:v>4.8543689320388328E-3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57-42B3-B492-AA646E1F3029}"/>
            </c:ext>
          </c:extLst>
        </c:ser>
        <c:ser>
          <c:idx val="1"/>
          <c:order val="1"/>
          <c:tx>
            <c:strRef>
              <c:f>Sales!$R$2:$R$3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(Sales!$R$5,Sales!$R$10,Sales!$R$15,Sales!$R$20,Sales!$R$25)</c:f>
              <c:numCache>
                <c:formatCode>0%</c:formatCode>
                <c:ptCount val="5"/>
                <c:pt idx="0">
                  <c:v>3.5000000000000142E-2</c:v>
                </c:pt>
                <c:pt idx="1">
                  <c:v>3.5000000000000142E-2</c:v>
                </c:pt>
                <c:pt idx="2">
                  <c:v>3.5000000000000142E-2</c:v>
                </c:pt>
                <c:pt idx="3">
                  <c:v>3.5000000000000142E-2</c:v>
                </c:pt>
                <c:pt idx="4">
                  <c:v>3.5000000000000142E-2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57-42B3-B492-AA646E1F3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Sales!$B$5</c:f>
              <c:strCache>
                <c:ptCount val="1"/>
                <c:pt idx="0">
                  <c:v>Segment 1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Sales!$D$5:$L$5</c:f>
              <c:numCache>
                <c:formatCode>_-* #,##0_-;\-* #,##0_-;_-* "-"??_-;_-@_-</c:formatCode>
                <c:ptCount val="9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4158.3320997240007</c:v>
                </c:pt>
                <c:pt idx="5">
                  <c:v>4303.8737232143403</c:v>
                </c:pt>
                <c:pt idx="6">
                  <c:v>4411.5745245971939</c:v>
                </c:pt>
                <c:pt idx="7">
                  <c:v>4588.03750558108</c:v>
                </c:pt>
                <c:pt idx="8">
                  <c:v>4817.4393808601344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1A2-497E-B37C-44C3E0586CE2}"/>
            </c:ext>
          </c:extLst>
        </c:ser>
        <c:ser>
          <c:idx val="0"/>
          <c:order val="1"/>
          <c:tx>
            <c:strRef>
              <c:f>Sales!$B$10</c:f>
              <c:strCache>
                <c:ptCount val="1"/>
                <c:pt idx="0">
                  <c:v>Segment 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Sales!$D$10:$L$10</c:f>
              <c:numCache>
                <c:formatCode>_-* #,##0_-;\-* #,##0_-;_-* "-"??_-;_-@_-</c:formatCode>
                <c:ptCount val="9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  <c:pt idx="6">
                  <c:v>2757.234077873245</c:v>
                </c:pt>
                <c:pt idx="7">
                  <c:v>2867.523440988175</c:v>
                </c:pt>
                <c:pt idx="8">
                  <c:v>3010.899613037584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1A2-497E-B37C-44C3E0586CE2}"/>
            </c:ext>
          </c:extLst>
        </c:ser>
        <c:ser>
          <c:idx val="1"/>
          <c:order val="2"/>
          <c:tx>
            <c:strRef>
              <c:f>Sales!$B$15</c:f>
              <c:strCache>
                <c:ptCount val="1"/>
                <c:pt idx="0">
                  <c:v>Segment 3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Sales!$D$15:$L$15</c:f>
              <c:numCache>
                <c:formatCode>_-* #,##0_-;\-* #,##0_-;_-* "-"??_-;_-@_-</c:formatCode>
                <c:ptCount val="9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2079.1660498620004</c:v>
                </c:pt>
                <c:pt idx="5">
                  <c:v>2151.9368616071702</c:v>
                </c:pt>
                <c:pt idx="6">
                  <c:v>2205.7872622985969</c:v>
                </c:pt>
                <c:pt idx="7">
                  <c:v>2294.01875279054</c:v>
                </c:pt>
                <c:pt idx="8">
                  <c:v>2408.7196904300672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1A2-497E-B37C-44C3E0586CE2}"/>
            </c:ext>
          </c:extLst>
        </c:ser>
        <c:ser>
          <c:idx val="2"/>
          <c:order val="3"/>
          <c:tx>
            <c:strRef>
              <c:f>Sales!$B$20</c:f>
              <c:strCache>
                <c:ptCount val="1"/>
                <c:pt idx="0">
                  <c:v>Segment 4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Sales!$D$20:$L$20</c:f>
              <c:numCache>
                <c:formatCode>_-* #,##0_-;\-* #,##0_-;_-* "-"??_-;_-@_-</c:formatCode>
                <c:ptCount val="9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1039.5830249310002</c:v>
                </c:pt>
                <c:pt idx="5">
                  <c:v>1075.9684308035851</c:v>
                </c:pt>
                <c:pt idx="6">
                  <c:v>1102.8936311492985</c:v>
                </c:pt>
                <c:pt idx="7">
                  <c:v>1147.00937639527</c:v>
                </c:pt>
                <c:pt idx="8">
                  <c:v>1204.3598452150336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1A2-497E-B37C-44C3E0586CE2}"/>
            </c:ext>
          </c:extLst>
        </c:ser>
        <c:ser>
          <c:idx val="3"/>
          <c:order val="4"/>
          <c:tx>
            <c:strRef>
              <c:f>Sales!$B$25</c:f>
              <c:strCache>
                <c:ptCount val="1"/>
                <c:pt idx="0">
                  <c:v>Segment 5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Sales!$D$25:$L$25</c:f>
              <c:numCache>
                <c:formatCode>_-* #,##0_-;\-* #,##0_-;_-* "-"??_-;_-@_-</c:formatCode>
                <c:ptCount val="9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519.79151246550009</c:v>
                </c:pt>
                <c:pt idx="5">
                  <c:v>537.98421540179254</c:v>
                </c:pt>
                <c:pt idx="6">
                  <c:v>551.44681557464924</c:v>
                </c:pt>
                <c:pt idx="7">
                  <c:v>573.50468819763501</c:v>
                </c:pt>
                <c:pt idx="8">
                  <c:v>602.1799226075168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C1A2-497E-B37C-44C3E0586C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E9C-4768-A9C9-BAF58189112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E9C-4768-A9C9-BAF58189112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E9C-4768-A9C9-BAF58189112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E9C-4768-A9C9-BAF58189112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E9C-4768-A9C9-BAF5818911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(Sales!$I$5,Sales!$I$10,Sales!$I$15,Sales!$I$20,Sales!$I$25)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15-4B47-9878-DA44C936CDB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CF!$B$2</c:f>
          <c:strCache>
            <c:ptCount val="1"/>
            <c:pt idx="0">
              <c:v>Cash-Flow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helper!$F$12</c:f>
              <c:strCache>
                <c:ptCount val="1"/>
                <c:pt idx="0">
                  <c:v>Operativer Cash-Flow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ACB9-496C-B8D8-281F3E698EA0}"/>
              </c:ext>
            </c:extLst>
          </c:dPt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helper!$G$12:$O$12</c:f>
              <c:numCache>
                <c:formatCode>_-* #,##0_-;\-* #,##0_-;_-* "-"??_-;_-@_-</c:formatCode>
                <c:ptCount val="9"/>
                <c:pt idx="0">
                  <c:v>2236.2199529166669</c:v>
                </c:pt>
                <c:pt idx="1">
                  <c:v>663.06199569382238</c:v>
                </c:pt>
                <c:pt idx="2">
                  <c:v>866.61916344269071</c:v>
                </c:pt>
                <c:pt idx="3">
                  <c:v>1117.9246153590277</c:v>
                </c:pt>
                <c:pt idx="4">
                  <c:v>1386.4917533908122</c:v>
                </c:pt>
                <c:pt idx="5">
                  <c:v>4158.7201468638505</c:v>
                </c:pt>
                <c:pt idx="6">
                  <c:v>3427.8766935354133</c:v>
                </c:pt>
                <c:pt idx="7">
                  <c:v>3684.3877946005232</c:v>
                </c:pt>
                <c:pt idx="8">
                  <c:v>4033.4831153157907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B9-496C-B8D8-281F3E698EA0}"/>
            </c:ext>
          </c:extLst>
        </c:ser>
        <c:ser>
          <c:idx val="1"/>
          <c:order val="1"/>
          <c:tx>
            <c:strRef>
              <c:f>helper!$F$13</c:f>
              <c:strCache>
                <c:ptCount val="1"/>
                <c:pt idx="0">
                  <c:v>Cash-Flow aus Investitionen und Zuschüssen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helper!$G$13:$O$13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B9-496C-B8D8-281F3E698EA0}"/>
            </c:ext>
          </c:extLst>
        </c:ser>
        <c:ser>
          <c:idx val="2"/>
          <c:order val="2"/>
          <c:tx>
            <c:strRef>
              <c:f>helper!$F$14</c:f>
              <c:strCache>
                <c:ptCount val="1"/>
                <c:pt idx="0">
                  <c:v>Cash-Flow aus Tilgungen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helper!$G$14:$O$14</c:f>
              <c:numCache>
                <c:formatCode>_-* #,##0_-;\-* #,##0_-;_-* "-"??_-;_-@_-</c:formatCode>
                <c:ptCount val="9"/>
                <c:pt idx="0">
                  <c:v>-150</c:v>
                </c:pt>
                <c:pt idx="1">
                  <c:v>-150</c:v>
                </c:pt>
                <c:pt idx="2">
                  <c:v>-150</c:v>
                </c:pt>
                <c:pt idx="3">
                  <c:v>-150</c:v>
                </c:pt>
                <c:pt idx="4">
                  <c:v>-150</c:v>
                </c:pt>
                <c:pt idx="5">
                  <c:v>-150</c:v>
                </c:pt>
                <c:pt idx="6">
                  <c:v>-100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CB9-496C-B8D8-281F3E698EA0}"/>
            </c:ext>
          </c:extLst>
        </c:ser>
        <c:ser>
          <c:idx val="3"/>
          <c:order val="3"/>
          <c:tx>
            <c:strRef>
              <c:f>helper!$F$15</c:f>
              <c:strCache>
                <c:ptCount val="1"/>
                <c:pt idx="0">
                  <c:v>Cash-Flow aus Darlehen und Rücklagen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helper!$G$15:$O$15</c:f>
              <c:numCache>
                <c:formatCode>_-* #,##0_-;\-* #,##0_-;_-* "-"??_-;_-@_-</c:formatCode>
                <c:ptCount val="9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CB9-496C-B8D8-281F3E698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779908560"/>
        <c:axId val="587504120"/>
      </c:barChart>
      <c:lineChart>
        <c:grouping val="standard"/>
        <c:varyColors val="0"/>
        <c:ser>
          <c:idx val="4"/>
          <c:order val="4"/>
          <c:tx>
            <c:strRef>
              <c:f>CF!$B$49</c:f>
              <c:strCache>
                <c:ptCount val="1"/>
                <c:pt idx="0">
                  <c:v>Cash nach Kassenänderung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ACB9-496C-B8D8-281F3E698EA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helper!$G$16:$O$16</c:f>
              <c:numCache>
                <c:formatCode>_-* #,##0_-;\-* #,##0_-;_-* "-"??_-;_-@_-</c:formatCode>
                <c:ptCount val="9"/>
                <c:pt idx="0">
                  <c:v>4086.2199529166669</c:v>
                </c:pt>
                <c:pt idx="1">
                  <c:v>3844.4136621683001</c:v>
                </c:pt>
                <c:pt idx="2">
                  <c:v>6230.9555017150105</c:v>
                </c:pt>
                <c:pt idx="3">
                  <c:v>8950.5104630400565</c:v>
                </c:pt>
                <c:pt idx="4">
                  <c:v>12027.139627959708</c:v>
                </c:pt>
                <c:pt idx="5">
                  <c:v>14799.368021432747</c:v>
                </c:pt>
                <c:pt idx="6">
                  <c:v>16298.62000386151</c:v>
                </c:pt>
                <c:pt idx="7">
                  <c:v>17710.891104926617</c:v>
                </c:pt>
                <c:pt idx="8">
                  <c:v>18059.986425641884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CB9-496C-B8D8-281F3E698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9908560"/>
        <c:axId val="587504120"/>
      </c:lineChart>
      <c:catAx>
        <c:axId val="77990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87504120"/>
        <c:crosses val="autoZero"/>
        <c:auto val="1"/>
        <c:lblAlgn val="ctr"/>
        <c:lblOffset val="100"/>
        <c:noMultiLvlLbl val="0"/>
      </c:catAx>
      <c:valAx>
        <c:axId val="587504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CF!$B$3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7990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HR!$B$2</c:f>
              <c:strCache>
                <c:ptCount val="1"/>
                <c:pt idx="0">
                  <c:v>Personalkosten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2FB9-4E05-8C5A-938803690217}"/>
              </c:ext>
            </c:extLst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HR!$D$49:$L$49</c:f>
              <c:numCache>
                <c:formatCode>_-* #,##0_-;\-* #,##0_-;_-* "-"??_-;_-@_-</c:formatCode>
                <c:ptCount val="9"/>
                <c:pt idx="0">
                  <c:v>5040</c:v>
                </c:pt>
                <c:pt idx="1">
                  <c:v>5136.2</c:v>
                </c:pt>
                <c:pt idx="2">
                  <c:v>5185.2619999999997</c:v>
                </c:pt>
                <c:pt idx="3">
                  <c:v>5234.8146200000001</c:v>
                </c:pt>
                <c:pt idx="4">
                  <c:v>5344.9109123999997</c:v>
                </c:pt>
                <c:pt idx="5">
                  <c:v>5545.2041611720015</c:v>
                </c:pt>
                <c:pt idx="6">
                  <c:v>5719.8016661844413</c:v>
                </c:pt>
                <c:pt idx="7">
                  <c:v>5829.1976995081286</c:v>
                </c:pt>
                <c:pt idx="8">
                  <c:v>5955.7816534982912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64-409E-BE3C-71ACD9CB5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HR!$B$50</c:f>
              <c:strCache>
                <c:ptCount val="1"/>
                <c:pt idx="0">
                  <c:v>MAK</c:v>
                </c:pt>
              </c:strCache>
            </c:strRef>
          </c:tx>
          <c:spPr>
            <a:ln w="28575" cap="rnd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FB9-4E05-8C5A-938803690217}"/>
              </c:ext>
            </c:extLst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HR!$D$50:$L$50</c:f>
              <c:numCache>
                <c:formatCode>_-* #,##0.0_-;\-* #,##0.0_-;_-* "-"??_-;_-@_-</c:formatCode>
                <c:ptCount val="9"/>
                <c:pt idx="0">
                  <c:v>84.5</c:v>
                </c:pt>
                <c:pt idx="1">
                  <c:v>84.5</c:v>
                </c:pt>
                <c:pt idx="2">
                  <c:v>84.5</c:v>
                </c:pt>
                <c:pt idx="3">
                  <c:v>84.5</c:v>
                </c:pt>
                <c:pt idx="4">
                  <c:v>84.5</c:v>
                </c:pt>
                <c:pt idx="5">
                  <c:v>84.5</c:v>
                </c:pt>
                <c:pt idx="6">
                  <c:v>84.5</c:v>
                </c:pt>
                <c:pt idx="7">
                  <c:v>84.5</c:v>
                </c:pt>
                <c:pt idx="8">
                  <c:v>84.5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C64-409E-BE3C-71ACD9CB5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HR!$B$50</c:f>
              <c:strCache>
                <c:ptCount val="1"/>
                <c:pt idx="0">
                  <c:v>MAK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.0_-;\-* #,##0.0_-;_-* &quot;-&quot;??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(HR!$Q$5,HR!$Q$9,HR!$Q$13,HR!$Q$17,HR!$Q$21,HR!$Q$25,HR!$Q$29,HR!$Q$33,HR!$Q$37,HR!$Q$41,HR!$Q$45)</c:f>
              <c:numCache>
                <c:formatCode>0%</c:formatCode>
                <c:ptCount val="11"/>
                <c:pt idx="0">
                  <c:v>0</c:v>
                </c:pt>
                <c:pt idx="1">
                  <c:v>-9.9009900990099098E-3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9.7087378640778876E-3</c:v>
                </c:pt>
                <c:pt idx="10">
                  <c:v>9.7087378640774435E-3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8FB-4681-9320-ABA28E53CC2B}"/>
            </c:ext>
          </c:extLst>
        </c:ser>
        <c:ser>
          <c:idx val="1"/>
          <c:order val="1"/>
          <c:tx>
            <c:strRef>
              <c:f>HR!$R$2:$R$3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(HR!$R$5,HR!$R$9,HR!$R$13,HR!$R$17,HR!$R$21,HR!$R$25,HR!$R$29,HR!$R$33,HR!$R$37,HR!$R$41,HR!$R$45)</c:f>
              <c:numCache>
                <c:formatCode>0%</c:formatCode>
                <c:ptCount val="11"/>
                <c:pt idx="0">
                  <c:v>4.1666666666666519E-2</c:v>
                </c:pt>
                <c:pt idx="1">
                  <c:v>2.9999999999999805E-2</c:v>
                </c:pt>
                <c:pt idx="2">
                  <c:v>3.0000000000000249E-2</c:v>
                </c:pt>
                <c:pt idx="3">
                  <c:v>2.9999999999999805E-2</c:v>
                </c:pt>
                <c:pt idx="4">
                  <c:v>3.0000000000000693E-2</c:v>
                </c:pt>
                <c:pt idx="5">
                  <c:v>3.0000000000000249E-2</c:v>
                </c:pt>
                <c:pt idx="6">
                  <c:v>3.0000000000000249E-2</c:v>
                </c:pt>
                <c:pt idx="7">
                  <c:v>3.0000000000000249E-2</c:v>
                </c:pt>
                <c:pt idx="8">
                  <c:v>2.9999999999999805E-2</c:v>
                </c:pt>
                <c:pt idx="9">
                  <c:v>4.000000000000048E-2</c:v>
                </c:pt>
                <c:pt idx="10">
                  <c:v>3.9999999999999591E-2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8FB-4681-9320-ABA28E53CC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HR!$B$51</c:f>
          <c:strCache>
            <c:ptCount val="1"/>
            <c:pt idx="0">
              <c:v>Kosten pro MAK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HR!$B$45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HR!$D$47:$L$47</c:f>
              <c:numCache>
                <c:formatCode>_-* #,##0_-;\-* #,##0_-;_-* "-"??_-;_-@_-</c:formatCode>
                <c:ptCount val="9"/>
                <c:pt idx="0">
                  <c:v>50</c:v>
                </c:pt>
                <c:pt idx="1">
                  <c:v>51</c:v>
                </c:pt>
                <c:pt idx="2">
                  <c:v>51.510000000000005</c:v>
                </c:pt>
                <c:pt idx="3">
                  <c:v>52.025099999999995</c:v>
                </c:pt>
                <c:pt idx="4">
                  <c:v>53.065602000000013</c:v>
                </c:pt>
                <c:pt idx="5">
                  <c:v>55.188226079999993</c:v>
                </c:pt>
                <c:pt idx="6">
                  <c:v>56.843872862400005</c:v>
                </c:pt>
                <c:pt idx="7">
                  <c:v>57.980750319647996</c:v>
                </c:pt>
                <c:pt idx="8">
                  <c:v>59.140365326040957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92-4EEE-8231-9E998264AAD3}"/>
            </c:ext>
          </c:extLst>
        </c:ser>
        <c:ser>
          <c:idx val="1"/>
          <c:order val="1"/>
          <c:tx>
            <c:strRef>
              <c:f>HR!$B$41</c:f>
              <c:strCache>
                <c:ptCount val="1"/>
                <c:pt idx="0">
                  <c:v>Entwicklung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HR!$D$43:$L$43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61.2</c:v>
                </c:pt>
                <c:pt idx="2">
                  <c:v>61.811999999999998</c:v>
                </c:pt>
                <c:pt idx="3">
                  <c:v>62.430119999999995</c:v>
                </c:pt>
                <c:pt idx="4">
                  <c:v>63.678722399999991</c:v>
                </c:pt>
                <c:pt idx="5">
                  <c:v>66.225871296000022</c:v>
                </c:pt>
                <c:pt idx="6">
                  <c:v>68.212647434880012</c:v>
                </c:pt>
                <c:pt idx="7">
                  <c:v>69.576900383577595</c:v>
                </c:pt>
                <c:pt idx="8">
                  <c:v>70.968438391249151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92-4EEE-8231-9E998264AAD3}"/>
            </c:ext>
          </c:extLst>
        </c:ser>
        <c:ser>
          <c:idx val="2"/>
          <c:order val="2"/>
          <c:tx>
            <c:strRef>
              <c:f>HR!$B$37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HR!$D$39:$L$39</c:f>
              <c:numCache>
                <c:formatCode>_-* #,##0_-;\-* #,##0_-;_-* "-"??_-;_-@_-</c:formatCode>
                <c:ptCount val="9"/>
                <c:pt idx="0">
                  <c:v>56.666666666666664</c:v>
                </c:pt>
                <c:pt idx="1">
                  <c:v>57.800000000000004</c:v>
                </c:pt>
                <c:pt idx="2">
                  <c:v>58.377999999999993</c:v>
                </c:pt>
                <c:pt idx="3">
                  <c:v>58.961779999999997</c:v>
                </c:pt>
                <c:pt idx="4">
                  <c:v>60.141015600000003</c:v>
                </c:pt>
                <c:pt idx="5">
                  <c:v>61.945246067999989</c:v>
                </c:pt>
                <c:pt idx="6">
                  <c:v>64.423055910720009</c:v>
                </c:pt>
                <c:pt idx="7">
                  <c:v>65.711517028934409</c:v>
                </c:pt>
                <c:pt idx="8">
                  <c:v>67.025747369513098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92-4EEE-8231-9E998264AAD3}"/>
            </c:ext>
          </c:extLst>
        </c:ser>
        <c:ser>
          <c:idx val="3"/>
          <c:order val="3"/>
          <c:tx>
            <c:strRef>
              <c:f>HR!$B$33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HR!$D$35:$L$35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92-4EEE-8231-9E998264AAD3}"/>
            </c:ext>
          </c:extLst>
        </c:ser>
        <c:ser>
          <c:idx val="4"/>
          <c:order val="4"/>
          <c:tx>
            <c:strRef>
              <c:f>HR!$B$29</c:f>
              <c:strCache>
                <c:ptCount val="1"/>
                <c:pt idx="0">
                  <c:v>Finanzen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HR!$D$31:$L$31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F92-4EEE-8231-9E998264AAD3}"/>
            </c:ext>
          </c:extLst>
        </c:ser>
        <c:ser>
          <c:idx val="5"/>
          <c:order val="5"/>
          <c:tx>
            <c:strRef>
              <c:f>HR!$B$25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HR!$D$27:$L$27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92-4EEE-8231-9E998264AAD3}"/>
            </c:ext>
          </c:extLst>
        </c:ser>
        <c:ser>
          <c:idx val="6"/>
          <c:order val="6"/>
          <c:tx>
            <c:strRef>
              <c:f>HR!$B$21</c:f>
              <c:strCache>
                <c:ptCount val="1"/>
                <c:pt idx="0">
                  <c:v>Einkauf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HR!$D$23:$L$23</c:f>
              <c:numCache>
                <c:formatCode>_-* #,##0_-;\-* #,##0_-;_-* "-"??_-;_-@_-</c:formatCode>
                <c:ptCount val="9"/>
                <c:pt idx="0">
                  <c:v>50</c:v>
                </c:pt>
                <c:pt idx="1">
                  <c:v>51</c:v>
                </c:pt>
                <c:pt idx="2">
                  <c:v>51.51</c:v>
                </c:pt>
                <c:pt idx="3">
                  <c:v>52.025100000000002</c:v>
                </c:pt>
                <c:pt idx="4">
                  <c:v>53.065601999999984</c:v>
                </c:pt>
                <c:pt idx="5">
                  <c:v>54.657570060000019</c:v>
                </c:pt>
                <c:pt idx="6">
                  <c:v>56.843872862400012</c:v>
                </c:pt>
                <c:pt idx="7">
                  <c:v>57.98075031964801</c:v>
                </c:pt>
                <c:pt idx="8">
                  <c:v>59.140365326040971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F92-4EEE-8231-9E998264AAD3}"/>
            </c:ext>
          </c:extLst>
        </c:ser>
        <c:ser>
          <c:idx val="7"/>
          <c:order val="7"/>
          <c:tx>
            <c:strRef>
              <c:f>HR!$B$17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HR!$D$19:$L$19</c:f>
              <c:numCache>
                <c:formatCode>_-* #,##0_-;\-* #,##0_-;_-* "-"??_-;_-@_-</c:formatCode>
                <c:ptCount val="9"/>
                <c:pt idx="0">
                  <c:v>52.5</c:v>
                </c:pt>
                <c:pt idx="1">
                  <c:v>53.55</c:v>
                </c:pt>
                <c:pt idx="2">
                  <c:v>54.085500000000003</c:v>
                </c:pt>
                <c:pt idx="3">
                  <c:v>54.626355000000004</c:v>
                </c:pt>
                <c:pt idx="4">
                  <c:v>55.718882099999995</c:v>
                </c:pt>
                <c:pt idx="5">
                  <c:v>57.390448562999985</c:v>
                </c:pt>
                <c:pt idx="6">
                  <c:v>59.686066505520017</c:v>
                </c:pt>
                <c:pt idx="7">
                  <c:v>60.87978783563041</c:v>
                </c:pt>
                <c:pt idx="8">
                  <c:v>62.097383592343014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F92-4EEE-8231-9E998264AAD3}"/>
            </c:ext>
          </c:extLst>
        </c:ser>
        <c:ser>
          <c:idx val="8"/>
          <c:order val="8"/>
          <c:tx>
            <c:strRef>
              <c:f>HR!$B$13</c:f>
              <c:strCache>
                <c:ptCount val="1"/>
                <c:pt idx="0">
                  <c:v>Vertrieb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HR!$D$15:$L$15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61.2</c:v>
                </c:pt>
                <c:pt idx="2">
                  <c:v>61.811999999999998</c:v>
                </c:pt>
                <c:pt idx="3">
                  <c:v>62.430120000000002</c:v>
                </c:pt>
                <c:pt idx="4">
                  <c:v>63.678722399999991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F92-4EEE-8231-9E998264AAD3}"/>
            </c:ext>
          </c:extLst>
        </c:ser>
        <c:ser>
          <c:idx val="9"/>
          <c:order val="9"/>
          <c:tx>
            <c:strRef>
              <c:f>HR!$B$9</c:f>
              <c:strCache>
                <c:ptCount val="1"/>
                <c:pt idx="0">
                  <c:v>Sekretariat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HR!$D$11:$L$11</c:f>
              <c:numCache>
                <c:formatCode>_-* #,##0_-;\-* #,##0_-;_-* "-"??_-;_-@_-</c:formatCode>
                <c:ptCount val="9"/>
                <c:pt idx="0">
                  <c:v>41.666666666666664</c:v>
                </c:pt>
                <c:pt idx="1">
                  <c:v>42.5</c:v>
                </c:pt>
                <c:pt idx="2">
                  <c:v>42.925000000000004</c:v>
                </c:pt>
                <c:pt idx="3">
                  <c:v>43.35425</c:v>
                </c:pt>
                <c:pt idx="4">
                  <c:v>44.22133500000001</c:v>
                </c:pt>
                <c:pt idx="5">
                  <c:v>45.547975050000012</c:v>
                </c:pt>
                <c:pt idx="6">
                  <c:v>47.843592992520009</c:v>
                </c:pt>
                <c:pt idx="7">
                  <c:v>48.800464852370396</c:v>
                </c:pt>
                <c:pt idx="8">
                  <c:v>49.776474149417815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F92-4EEE-8231-9E998264AA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FinanceKPI!$B$2</c:f>
          <c:strCache>
            <c:ptCount val="1"/>
            <c:pt idx="0">
              <c:v>Finanzkennzahlen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FinanceKPI!$B$29</c:f>
              <c:strCache>
                <c:ptCount val="1"/>
                <c:pt idx="0">
                  <c:v>Umsatz pro MAK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5">
                    <a:lumMod val="75000"/>
                  </a:schemeClr>
                </a:solidFill>
                <a:ln w="9525">
                  <a:solidFill>
                    <a:schemeClr val="accent5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C179-4EC9-BE63-C912A7F9474F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FinanceKPI!$D$29:$L$29</c:f>
              <c:numCache>
                <c:formatCode>_(* #,##0.00_);_(* \(#,##0.00\);_(* "-"??_);_(@_)</c:formatCode>
                <c:ptCount val="9"/>
                <c:pt idx="0">
                  <c:v>106.80473372781066</c:v>
                </c:pt>
                <c:pt idx="1">
                  <c:v>110.00887573964496</c:v>
                </c:pt>
                <c:pt idx="2">
                  <c:v>113.52915976331361</c:v>
                </c:pt>
                <c:pt idx="3">
                  <c:v>117.72973867455622</c:v>
                </c:pt>
                <c:pt idx="4">
                  <c:v>123.02757691491122</c:v>
                </c:pt>
                <c:pt idx="5">
                  <c:v>127.33354210693314</c:v>
                </c:pt>
                <c:pt idx="6">
                  <c:v>130.51995634902934</c:v>
                </c:pt>
                <c:pt idx="7">
                  <c:v>135.74075460299053</c:v>
                </c:pt>
                <c:pt idx="8">
                  <c:v>142.52779233314007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42-42FC-BF4D-EB9647BFEE71}"/>
            </c:ext>
          </c:extLst>
        </c:ser>
        <c:ser>
          <c:idx val="1"/>
          <c:order val="1"/>
          <c:tx>
            <c:strRef>
              <c:f>FinanceKPI!$B$31</c:f>
              <c:strCache>
                <c:ptCount val="1"/>
                <c:pt idx="0">
                  <c:v>EBITDA pro MAK</c:v>
                </c:pt>
              </c:strCache>
            </c:strRef>
          </c:tx>
          <c:spPr>
            <a:ln w="28575" cap="rnd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C179-4EC9-BE63-C912A7F9474F}"/>
              </c:ext>
            </c:extLst>
          </c:dPt>
          <c:val>
            <c:numRef>
              <c:f>FinanceKPI!$D$31:$L$31</c:f>
              <c:numCache>
                <c:formatCode>_(* #,##0.00_);_(* \(#,##0.00\);_(* "-"??_);_(@_)</c:formatCode>
                <c:ptCount val="9"/>
                <c:pt idx="0">
                  <c:v>39.560531987179488</c:v>
                </c:pt>
                <c:pt idx="1">
                  <c:v>41.54042513614398</c:v>
                </c:pt>
                <c:pt idx="2">
                  <c:v>44.385842101447338</c:v>
                </c:pt>
                <c:pt idx="3">
                  <c:v>47.887533664526323</c:v>
                </c:pt>
                <c:pt idx="4">
                  <c:v>51.74061349895662</c:v>
                </c:pt>
                <c:pt idx="5">
                  <c:v>49.215623039808882</c:v>
                </c:pt>
                <c:pt idx="6">
                  <c:v>54.307170953122622</c:v>
                </c:pt>
                <c:pt idx="7">
                  <c:v>57.892428599811943</c:v>
                </c:pt>
                <c:pt idx="8">
                  <c:v>62.738244479332032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2-42FC-BF4D-EB9647BFEE71}"/>
            </c:ext>
          </c:extLst>
        </c:ser>
        <c:ser>
          <c:idx val="2"/>
          <c:order val="2"/>
          <c:tx>
            <c:strRef>
              <c:f>HR!$B$51</c:f>
              <c:strCache>
                <c:ptCount val="1"/>
                <c:pt idx="0">
                  <c:v>Kosten pro MAK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diamond"/>
              <c:size val="5"/>
              <c:spPr>
                <a:solidFill>
                  <a:schemeClr val="accent2">
                    <a:lumMod val="75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C179-4EC9-BE63-C912A7F9474F}"/>
              </c:ext>
            </c:extLst>
          </c:dPt>
          <c:val>
            <c:numRef>
              <c:f>HR!$D$51:$L$51</c:f>
              <c:numCache>
                <c:formatCode>_-* #,##0_-;\-* #,##0_-;_-* "-"??_-;_-@_-</c:formatCode>
                <c:ptCount val="9"/>
                <c:pt idx="0">
                  <c:v>59.644970414201183</c:v>
                </c:pt>
                <c:pt idx="1">
                  <c:v>60.783431952662717</c:v>
                </c:pt>
                <c:pt idx="2">
                  <c:v>61.364047337278102</c:v>
                </c:pt>
                <c:pt idx="3">
                  <c:v>61.950468875739645</c:v>
                </c:pt>
                <c:pt idx="4">
                  <c:v>63.253383578698219</c:v>
                </c:pt>
                <c:pt idx="5">
                  <c:v>65.623717883692322</c:v>
                </c:pt>
                <c:pt idx="6">
                  <c:v>67.689960546561437</c:v>
                </c:pt>
                <c:pt idx="7">
                  <c:v>68.984588159859513</c:v>
                </c:pt>
                <c:pt idx="8">
                  <c:v>70.482623118322977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442-42FC-BF4D-EB9647BFE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HR!$B$2</c:f>
              <c:strCache>
                <c:ptCount val="1"/>
                <c:pt idx="0">
                  <c:v>Personalkosten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BB-4E3B-88C9-84630286033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BB-4E3B-88C9-84630286033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BB-4E3B-88C9-84630286033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BB-4E3B-88C9-84630286033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BB-4E3B-88C9-84630286033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83E-48F0-8547-A47317F68C8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83E-48F0-8547-A47317F68C8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83E-48F0-8547-A47317F68C8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83E-48F0-8547-A47317F68C8D}"/>
              </c:ext>
            </c:extLst>
          </c:dPt>
          <c:dPt>
            <c:idx val="9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BB-4E3B-88C9-84630286033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EBB-4E3B-88C9-84630286033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(HR!$I$5,HR!$I$9,HR!$I$13,HR!$I$17,HR!$I$21,HR!$I$25,HR!$I$29,HR!$I$33,HR!$I$37,HR!$I$41,HR!$I$45)</c:f>
              <c:numCache>
                <c:formatCode>_-* #,##0_-;\-* #,##0_-;_-* "-"??_-;_-@_-</c:formatCode>
                <c:ptCount val="11"/>
                <c:pt idx="0">
                  <c:v>250.00000000000003</c:v>
                </c:pt>
                <c:pt idx="1">
                  <c:v>136.64392515000003</c:v>
                </c:pt>
                <c:pt idx="2">
                  <c:v>327.94542036000001</c:v>
                </c:pt>
                <c:pt idx="3">
                  <c:v>229.56179425199994</c:v>
                </c:pt>
                <c:pt idx="4">
                  <c:v>54.657570060000019</c:v>
                </c:pt>
                <c:pt idx="5">
                  <c:v>196.76725221600003</c:v>
                </c:pt>
                <c:pt idx="6">
                  <c:v>196.76725221600003</c:v>
                </c:pt>
                <c:pt idx="7">
                  <c:v>196.76725221600003</c:v>
                </c:pt>
                <c:pt idx="8">
                  <c:v>92.917869101999983</c:v>
                </c:pt>
                <c:pt idx="9">
                  <c:v>3311.2935648000011</c:v>
                </c:pt>
                <c:pt idx="10">
                  <c:v>551.88226079999993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EBB-4E3B-88C9-84630286033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HR!$B$50</c:f>
          <c:strCache>
            <c:ptCount val="1"/>
            <c:pt idx="0">
              <c:v>MAK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HR!$B$45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HR!$D$46:$L$46</c:f>
              <c:numCache>
                <c:formatCode>_-* #,##0.0_-;\-* #,##0.0_-;_-* "-"??_-;_-@_-</c:formatCode>
                <c:ptCount val="9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FB-40E7-87D8-84F2F610C298}"/>
            </c:ext>
          </c:extLst>
        </c:ser>
        <c:ser>
          <c:idx val="1"/>
          <c:order val="1"/>
          <c:tx>
            <c:strRef>
              <c:f>HR!$B$41</c:f>
              <c:strCache>
                <c:ptCount val="1"/>
                <c:pt idx="0">
                  <c:v>Entwicklung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HR!$D$42:$L$42</c:f>
              <c:numCache>
                <c:formatCode>_-* #,##0.0_-;\-* #,##0.0_-;_-* "-"??_-;_-@_-</c:formatCode>
                <c:ptCount val="9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  <c:pt idx="5">
                  <c:v>50</c:v>
                </c:pt>
                <c:pt idx="6">
                  <c:v>50</c:v>
                </c:pt>
                <c:pt idx="7">
                  <c:v>50</c:v>
                </c:pt>
                <c:pt idx="8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FB-40E7-87D8-84F2F610C298}"/>
            </c:ext>
          </c:extLst>
        </c:ser>
        <c:ser>
          <c:idx val="2"/>
          <c:order val="2"/>
          <c:tx>
            <c:strRef>
              <c:f>HR!$B$37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HR!$D$38:$L$38</c:f>
              <c:numCache>
                <c:formatCode>_-* #,##0.0_-;\-* #,##0.0_-;_-* "-"??_-;_-@_-</c:formatCode>
                <c:ptCount val="9"/>
                <c:pt idx="0">
                  <c:v>1.5</c:v>
                </c:pt>
                <c:pt idx="1">
                  <c:v>1.5</c:v>
                </c:pt>
                <c:pt idx="2">
                  <c:v>1.5</c:v>
                </c:pt>
                <c:pt idx="3">
                  <c:v>1.5</c:v>
                </c:pt>
                <c:pt idx="4">
                  <c:v>1.5</c:v>
                </c:pt>
                <c:pt idx="5">
                  <c:v>1.5</c:v>
                </c:pt>
                <c:pt idx="6">
                  <c:v>1.5</c:v>
                </c:pt>
                <c:pt idx="7">
                  <c:v>1.5</c:v>
                </c:pt>
                <c:pt idx="8">
                  <c:v>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FB-40E7-87D8-84F2F610C298}"/>
            </c:ext>
          </c:extLst>
        </c:ser>
        <c:ser>
          <c:idx val="3"/>
          <c:order val="3"/>
          <c:tx>
            <c:strRef>
              <c:f>HR!$B$33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HR!$D$34:$L$34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1FB-40E7-87D8-84F2F610C298}"/>
            </c:ext>
          </c:extLst>
        </c:ser>
        <c:ser>
          <c:idx val="4"/>
          <c:order val="4"/>
          <c:tx>
            <c:strRef>
              <c:f>HR!$B$29</c:f>
              <c:strCache>
                <c:ptCount val="1"/>
                <c:pt idx="0">
                  <c:v>Finanzen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HR!$D$30:$L$30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1FB-40E7-87D8-84F2F610C298}"/>
            </c:ext>
          </c:extLst>
        </c:ser>
        <c:ser>
          <c:idx val="5"/>
          <c:order val="5"/>
          <c:tx>
            <c:strRef>
              <c:f>HR!$B$25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HR!$D$26:$L$26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1FB-40E7-87D8-84F2F610C298}"/>
            </c:ext>
          </c:extLst>
        </c:ser>
        <c:ser>
          <c:idx val="6"/>
          <c:order val="6"/>
          <c:tx>
            <c:strRef>
              <c:f>HR!$B$21</c:f>
              <c:strCache>
                <c:ptCount val="1"/>
                <c:pt idx="0">
                  <c:v>Einkauf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HR!$D$22:$L$22</c:f>
              <c:numCache>
                <c:formatCode>_-* #,##0.0_-;\-* #,##0.0_-;_-* "-"??_-;_-@_-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1FB-40E7-87D8-84F2F610C298}"/>
            </c:ext>
          </c:extLst>
        </c:ser>
        <c:ser>
          <c:idx val="7"/>
          <c:order val="7"/>
          <c:tx>
            <c:strRef>
              <c:f>HR!$B$17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HR!$D$18:$L$18</c:f>
              <c:numCache>
                <c:formatCode>_-* #,##0.0_-;\-* #,##0.0_-;_-* "-"??_-;_-@_-</c:formatCode>
                <c:ptCount val="9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1FB-40E7-87D8-84F2F610C298}"/>
            </c:ext>
          </c:extLst>
        </c:ser>
        <c:ser>
          <c:idx val="8"/>
          <c:order val="8"/>
          <c:tx>
            <c:strRef>
              <c:f>HR!$B$13</c:f>
              <c:strCache>
                <c:ptCount val="1"/>
                <c:pt idx="0">
                  <c:v>Vertrieb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HR!$D$14:$L$14</c:f>
              <c:numCache>
                <c:formatCode>_-* #,##0.0_-;\-* #,##0.0_-;_-* "-"??_-;_-@_-</c:formatCode>
                <c:ptCount val="9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1FB-40E7-87D8-84F2F610C298}"/>
            </c:ext>
          </c:extLst>
        </c:ser>
        <c:ser>
          <c:idx val="9"/>
          <c:order val="9"/>
          <c:tx>
            <c:strRef>
              <c:f>HR!$B$9</c:f>
              <c:strCache>
                <c:ptCount val="1"/>
                <c:pt idx="0">
                  <c:v>Sekretariat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HR!$D$10:$L$10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1FB-40E7-87D8-84F2F610C2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_-;\-* #,##0.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FinanceKPI!$B$45</c:f>
          <c:strCache>
            <c:ptCount val="1"/>
            <c:pt idx="0">
              <c:v>Schuldendeckungsfähigkeit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Balance!$B$270</c:f>
              <c:strCache>
                <c:ptCount val="1"/>
                <c:pt idx="0">
                  <c:v>A. Eigenkapital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C5A-4E72-9F60-277A8CF830A5}"/>
              </c:ext>
            </c:extLst>
          </c:dPt>
          <c:cat>
            <c:multiLvlStrRef>
              <c:f>Balance!$D$2:$L$3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VJ</c:v>
                  </c:pt>
                  <c:pt idx="3">
                    <c:v>VJ</c:v>
                  </c:pt>
                  <c:pt idx="4">
                    <c:v>VJ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Balance!$D$270:$L$270</c:f>
              <c:numCache>
                <c:formatCode>_-* #,##0_-;\-* #,##0_-;_-* "-"??_-;_-@_-</c:formatCode>
                <c:ptCount val="9"/>
                <c:pt idx="0">
                  <c:v>-14997.553875828642</c:v>
                </c:pt>
                <c:pt idx="1">
                  <c:v>-15167.897596916142</c:v>
                </c:pt>
                <c:pt idx="2">
                  <c:v>-15411.382298484275</c:v>
                </c:pt>
                <c:pt idx="3">
                  <c:v>-15710.331280130451</c:v>
                </c:pt>
                <c:pt idx="4">
                  <c:v>-16038.987210455271</c:v>
                </c:pt>
                <c:pt idx="5">
                  <c:v>-16469.887403109147</c:v>
                </c:pt>
                <c:pt idx="6">
                  <c:v>-23779.933834242129</c:v>
                </c:pt>
                <c:pt idx="7">
                  <c:v>-27961.006718175984</c:v>
                </c:pt>
                <c:pt idx="8">
                  <c:v>-32516.009177291773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13885144"/>
        <c:axId val="813885800"/>
      </c:barChart>
      <c:lineChart>
        <c:grouping val="standard"/>
        <c:varyColors val="0"/>
        <c:ser>
          <c:idx val="2"/>
          <c:order val="2"/>
          <c:tx>
            <c:strRef>
              <c:f>Balance!$B$354</c:f>
              <c:strCache>
                <c:ptCount val="1"/>
                <c:pt idx="0">
                  <c:v>C. Verbindlichkeiten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C5A-4E72-9F60-277A8CF830A5}"/>
              </c:ext>
            </c:extLst>
          </c:dPt>
          <c:val>
            <c:numRef>
              <c:f>Balance!$D$354:$L$354</c:f>
              <c:numCache>
                <c:formatCode>_-* #,##0_-;\-* #,##0_-;_-* "-"??_-;_-@_-</c:formatCode>
                <c:ptCount val="9"/>
                <c:pt idx="0">
                  <c:v>-1978.2171943911462</c:v>
                </c:pt>
                <c:pt idx="1">
                  <c:v>-2048.7585324431566</c:v>
                </c:pt>
                <c:pt idx="2">
                  <c:v>-2119.9667054261649</c:v>
                </c:pt>
                <c:pt idx="3">
                  <c:v>-2191.9705791905862</c:v>
                </c:pt>
                <c:pt idx="4">
                  <c:v>-2264.978003683781</c:v>
                </c:pt>
                <c:pt idx="5">
                  <c:v>-2264.978003683781</c:v>
                </c:pt>
                <c:pt idx="6">
                  <c:v>-2264.978003683781</c:v>
                </c:pt>
                <c:pt idx="7">
                  <c:v>-2264.978003683781</c:v>
                </c:pt>
                <c:pt idx="8">
                  <c:v>-2264.978003683781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885144"/>
        <c:axId val="813885800"/>
      </c:lineChart>
      <c:lineChart>
        <c:grouping val="standard"/>
        <c:varyColors val="0"/>
        <c:ser>
          <c:idx val="1"/>
          <c:order val="1"/>
          <c:tx>
            <c:strRef>
              <c:f>FinanceKPI!$B$49</c:f>
              <c:strCache>
                <c:ptCount val="1"/>
                <c:pt idx="0">
                  <c:v>Verschuldungsgrad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FC5A-4E72-9F60-277A8CF830A5}"/>
              </c:ext>
            </c:extLst>
          </c:dPt>
          <c:val>
            <c:numRef>
              <c:f>FinanceKPI!$D$49:$L$49</c:f>
              <c:numCache>
                <c:formatCode>0%</c:formatCode>
                <c:ptCount val="9"/>
                <c:pt idx="0">
                  <c:v>0.13190265631113435</c:v>
                </c:pt>
                <c:pt idx="1">
                  <c:v>0.13507201768422405</c:v>
                </c:pt>
                <c:pt idx="2">
                  <c:v>0.13755850477050754</c:v>
                </c:pt>
                <c:pt idx="3">
                  <c:v>0.13952414752468448</c:v>
                </c:pt>
                <c:pt idx="4">
                  <c:v>0.14121702162137262</c:v>
                </c:pt>
                <c:pt idx="5">
                  <c:v>0.13752237330148376</c:v>
                </c:pt>
                <c:pt idx="6">
                  <c:v>9.5247447678862146E-2</c:v>
                </c:pt>
                <c:pt idx="7">
                  <c:v>8.1004880350443093E-2</c:v>
                </c:pt>
                <c:pt idx="8">
                  <c:v>6.9657318379205496E-2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0004736"/>
        <c:axId val="700008344"/>
      </c:lineChart>
      <c:catAx>
        <c:axId val="81388514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13885800"/>
        <c:crosses val="autoZero"/>
        <c:auto val="1"/>
        <c:lblAlgn val="ctr"/>
        <c:lblOffset val="100"/>
        <c:noMultiLvlLbl val="0"/>
      </c:catAx>
      <c:valAx>
        <c:axId val="8138858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FinanceKPI!$B$3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13885144"/>
        <c:crosses val="autoZero"/>
        <c:crossBetween val="between"/>
      </c:valAx>
      <c:valAx>
        <c:axId val="700008344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0004736"/>
        <c:crosses val="max"/>
        <c:crossBetween val="between"/>
      </c:valAx>
      <c:catAx>
        <c:axId val="700004736"/>
        <c:scaling>
          <c:orientation val="minMax"/>
        </c:scaling>
        <c:delete val="1"/>
        <c:axPos val="b"/>
        <c:majorTickMark val="out"/>
        <c:minorTickMark val="none"/>
        <c:tickLblPos val="nextTo"/>
        <c:crossAx val="7000083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FinanceKPI!$B$45</c:f>
          <c:strCache>
            <c:ptCount val="1"/>
            <c:pt idx="0">
              <c:v>Schuldendeckungsfähigkeit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Balance!$B$238</c:f>
              <c:strCache>
                <c:ptCount val="1"/>
                <c:pt idx="0">
                  <c:v>IV. Kassenbestand, Bundesbankguthaben, Guthaben bei Kreditinstituten und Schecks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226-4440-9F7B-CAAC8D9DFA2C}"/>
              </c:ext>
            </c:extLst>
          </c:dPt>
          <c:cat>
            <c:multiLvlStrRef>
              <c:f>Balance!$D$2:$L$3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VJ</c:v>
                  </c:pt>
                  <c:pt idx="3">
                    <c:v>VJ</c:v>
                  </c:pt>
                  <c:pt idx="4">
                    <c:v>VJ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Balance!$D$238:$L$238</c:f>
              <c:numCache>
                <c:formatCode>_-* #,##0_-;\-* #,##0_-;_-* "-"??_-;_-@_-</c:formatCode>
                <c:ptCount val="9"/>
                <c:pt idx="0">
                  <c:v>3331.3516664744775</c:v>
                </c:pt>
                <c:pt idx="1">
                  <c:v>5514.3363382723201</c:v>
                </c:pt>
                <c:pt idx="2">
                  <c:v>7982.5858476810281</c:v>
                </c:pt>
                <c:pt idx="3">
                  <c:v>10790.647874568896</c:v>
                </c:pt>
                <c:pt idx="4">
                  <c:v>14026.503310326092</c:v>
                </c:pt>
                <c:pt idx="5">
                  <c:v>12970.743310326097</c:v>
                </c:pt>
                <c:pt idx="6">
                  <c:v>14026.503310326092</c:v>
                </c:pt>
                <c:pt idx="7">
                  <c:v>14026.503310326092</c:v>
                </c:pt>
                <c:pt idx="8">
                  <c:v>14026.503310326092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26-4440-9F7B-CAAC8D9DF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13885144"/>
        <c:axId val="813885800"/>
      </c:barChart>
      <c:lineChart>
        <c:grouping val="standard"/>
        <c:varyColors val="0"/>
        <c:ser>
          <c:idx val="1"/>
          <c:order val="1"/>
          <c:tx>
            <c:strRef>
              <c:f>Balance!$B$134</c:f>
              <c:strCache>
                <c:ptCount val="1"/>
                <c:pt idx="0">
                  <c:v>II. Forderungen und sonstige Vermögensgegenstände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val>
            <c:numRef>
              <c:f>Balance!$D$134:$L$134</c:f>
              <c:numCache>
                <c:formatCode>_-* #,##0_-;\-* #,##0_-;_-* "-"??_-;_-@_-</c:formatCode>
                <c:ptCount val="9"/>
                <c:pt idx="0">
                  <c:v>725.40548083333397</c:v>
                </c:pt>
                <c:pt idx="1">
                  <c:v>1472.2958210916672</c:v>
                </c:pt>
                <c:pt idx="2">
                  <c:v>2242.7908602382681</c:v>
                </c:pt>
                <c:pt idx="3">
                  <c:v>3041.4522063332934</c:v>
                </c:pt>
                <c:pt idx="4">
                  <c:v>3875.6373555025916</c:v>
                </c:pt>
                <c:pt idx="5">
                  <c:v>3875.6373555025916</c:v>
                </c:pt>
                <c:pt idx="6">
                  <c:v>3875.6373555025916</c:v>
                </c:pt>
                <c:pt idx="7">
                  <c:v>3875.6373555025916</c:v>
                </c:pt>
                <c:pt idx="8">
                  <c:v>3875.6373555025916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26-4440-9F7B-CAAC8D9DFA2C}"/>
            </c:ext>
          </c:extLst>
        </c:ser>
        <c:ser>
          <c:idx val="2"/>
          <c:order val="2"/>
          <c:tx>
            <c:strRef>
              <c:f>Balance!$B$354</c:f>
              <c:strCache>
                <c:ptCount val="1"/>
                <c:pt idx="0">
                  <c:v>C. Verbindlichkeiten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8226-4440-9F7B-CAAC8D9DFA2C}"/>
              </c:ext>
            </c:extLst>
          </c:dPt>
          <c:val>
            <c:numRef>
              <c:f>Balance!$D$354:$L$354</c:f>
              <c:numCache>
                <c:formatCode>_-* #,##0_-;\-* #,##0_-;_-* "-"??_-;_-@_-</c:formatCode>
                <c:ptCount val="9"/>
                <c:pt idx="0">
                  <c:v>-1978.2171943911462</c:v>
                </c:pt>
                <c:pt idx="1">
                  <c:v>-2048.7585324431566</c:v>
                </c:pt>
                <c:pt idx="2">
                  <c:v>-2119.9667054261649</c:v>
                </c:pt>
                <c:pt idx="3">
                  <c:v>-2191.9705791905862</c:v>
                </c:pt>
                <c:pt idx="4">
                  <c:v>-2264.978003683781</c:v>
                </c:pt>
                <c:pt idx="5">
                  <c:v>-2264.978003683781</c:v>
                </c:pt>
                <c:pt idx="6">
                  <c:v>-2264.978003683781</c:v>
                </c:pt>
                <c:pt idx="7">
                  <c:v>-2264.978003683781</c:v>
                </c:pt>
                <c:pt idx="8">
                  <c:v>-2264.978003683781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226-4440-9F7B-CAAC8D9DF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885144"/>
        <c:axId val="813885800"/>
      </c:lineChart>
      <c:catAx>
        <c:axId val="813885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13885800"/>
        <c:crosses val="autoZero"/>
        <c:auto val="1"/>
        <c:lblAlgn val="ctr"/>
        <c:lblOffset val="100"/>
        <c:noMultiLvlLbl val="0"/>
      </c:catAx>
      <c:valAx>
        <c:axId val="813885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FinanceKPI!$B$3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13885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title pos="t" align="ctr" overlay="0">
      <cx:tx>
        <cx:txData>
          <cx:v>Vs. Budget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Budget</a:t>
          </a:r>
        </a:p>
      </cx:txPr>
    </cx:title>
    <cx:plotArea>
      <cx:plotAreaRegion>
        <cx:series layoutId="waterfall" uniqueId="{1806205C-E927-4E12-9BAC-64584D749509}">
          <cx:dataId val="0"/>
          <cx:layoutPr>
            <cx:visibility connectorLines="1"/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_xlchart.v1.4</cx:f>
      </cx:strDim>
      <cx:numDim type="val">
        <cx:f>_xlchart.v1.5</cx:f>
      </cx:numDim>
    </cx:data>
  </cx:chartData>
  <cx:chart>
    <cx:title pos="t" align="ctr" overlay="0">
      <cx:tx>
        <cx:txData>
          <cx:v>Vs. PY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PY</a:t>
          </a:r>
        </a:p>
      </cx:txPr>
    </cx:title>
    <cx:plotArea>
      <cx:plotAreaRegion>
        <cx:series layoutId="waterfall" uniqueId="{1806205C-E927-4E12-9BAC-64584D749509}">
          <cx:dataId val="0"/>
          <cx:layoutPr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val">
        <cx:f>_xlchart.v1.3</cx:f>
      </cx:numDim>
    </cx:data>
  </cx:chartData>
  <cx:chart>
    <cx:title pos="t" align="ctr" overlay="0">
      <cx:tx>
        <cx:txData>
          <cx:v>Vs. Budget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Budget</a:t>
          </a:r>
        </a:p>
      </cx:txPr>
    </cx:title>
    <cx:plotArea>
      <cx:plotAreaRegion>
        <cx:series layoutId="waterfall" uniqueId="{1806205C-E927-4E12-9BAC-64584D749509}">
          <cx:dataId val="0"/>
          <cx:layoutPr>
            <cx:visibility connectorLines="1"/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microsoft.com/office/2014/relationships/chartEx" Target="../charts/chartEx1.xml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openxmlformats.org/officeDocument/2006/relationships/chart" Target="../charts/chart9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25</xdr:row>
      <xdr:rowOff>180975</xdr:rowOff>
    </xdr:from>
    <xdr:to>
      <xdr:col>8</xdr:col>
      <xdr:colOff>390525</xdr:colOff>
      <xdr:row>43</xdr:row>
      <xdr:rowOff>28575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8" name="Diagramm 7">
              <a:extLst>
                <a:ext uri="{FF2B5EF4-FFF2-40B4-BE49-F238E27FC236}">
                  <a16:creationId xmlns:a16="http://schemas.microsoft.com/office/drawing/2014/main" id="{44CF8C21-9346-46A5-87F9-275B901E7A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76225" y="4943475"/>
              <a:ext cx="6210300" cy="3276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  <xdr:twoCellAnchor>
    <xdr:from>
      <xdr:col>0</xdr:col>
      <xdr:colOff>285750</xdr:colOff>
      <xdr:row>43</xdr:row>
      <xdr:rowOff>133350</xdr:rowOff>
    </xdr:from>
    <xdr:to>
      <xdr:col>8</xdr:col>
      <xdr:colOff>400049</xdr:colOff>
      <xdr:row>60</xdr:row>
      <xdr:rowOff>95250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A592787F-C19D-4E73-A635-293F9E160F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504825</xdr:colOff>
      <xdr:row>61</xdr:row>
      <xdr:rowOff>38100</xdr:rowOff>
    </xdr:from>
    <xdr:to>
      <xdr:col>14</xdr:col>
      <xdr:colOff>571500</xdr:colOff>
      <xdr:row>78</xdr:row>
      <xdr:rowOff>95250</xdr:rowOff>
    </xdr:to>
    <xdr:graphicFrame macro="">
      <xdr:nvGraphicFramePr>
        <xdr:cNvPr id="10" name="Diagramm 9">
          <a:extLst>
            <a:ext uri="{FF2B5EF4-FFF2-40B4-BE49-F238E27FC236}">
              <a16:creationId xmlns:a16="http://schemas.microsoft.com/office/drawing/2014/main" id="{4C4F1399-A42C-4A92-9BBE-CADC132453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485775</xdr:colOff>
      <xdr:row>25</xdr:row>
      <xdr:rowOff>180974</xdr:rowOff>
    </xdr:from>
    <xdr:to>
      <xdr:col>14</xdr:col>
      <xdr:colOff>552450</xdr:colOff>
      <xdr:row>43</xdr:row>
      <xdr:rowOff>38099</xdr:rowOff>
    </xdr:to>
    <xdr:graphicFrame macro="">
      <xdr:nvGraphicFramePr>
        <xdr:cNvPr id="11" name="Diagramm 10">
          <a:extLst>
            <a:ext uri="{FF2B5EF4-FFF2-40B4-BE49-F238E27FC236}">
              <a16:creationId xmlns:a16="http://schemas.microsoft.com/office/drawing/2014/main" id="{DB047414-D61C-4C65-B119-3804C6430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304800</xdr:colOff>
      <xdr:row>79</xdr:row>
      <xdr:rowOff>0</xdr:rowOff>
    </xdr:from>
    <xdr:to>
      <xdr:col>14</xdr:col>
      <xdr:colOff>581025</xdr:colOff>
      <xdr:row>97</xdr:row>
      <xdr:rowOff>176213</xdr:rowOff>
    </xdr:to>
    <xdr:graphicFrame macro="">
      <xdr:nvGraphicFramePr>
        <xdr:cNvPr id="12" name="Diagramm 11">
          <a:extLst>
            <a:ext uri="{FF2B5EF4-FFF2-40B4-BE49-F238E27FC236}">
              <a16:creationId xmlns:a16="http://schemas.microsoft.com/office/drawing/2014/main" id="{E4291010-6F73-42EC-8574-188FB130E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276226</xdr:colOff>
      <xdr:row>2</xdr:row>
      <xdr:rowOff>161925</xdr:rowOff>
    </xdr:from>
    <xdr:to>
      <xdr:col>14</xdr:col>
      <xdr:colOff>523876</xdr:colOff>
      <xdr:row>25</xdr:row>
      <xdr:rowOff>66675</xdr:rowOff>
    </xdr:to>
    <xdr:graphicFrame macro="">
      <xdr:nvGraphicFramePr>
        <xdr:cNvPr id="13" name="Diagramm 12">
          <a:extLst>
            <a:ext uri="{FF2B5EF4-FFF2-40B4-BE49-F238E27FC236}">
              <a16:creationId xmlns:a16="http://schemas.microsoft.com/office/drawing/2014/main" id="{07509BBF-B758-4590-B574-C89143D7E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314324</xdr:colOff>
      <xdr:row>98</xdr:row>
      <xdr:rowOff>123825</xdr:rowOff>
    </xdr:from>
    <xdr:to>
      <xdr:col>14</xdr:col>
      <xdr:colOff>590549</xdr:colOff>
      <xdr:row>115</xdr:row>
      <xdr:rowOff>123825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35ECB2A-D828-4E8E-960A-C6943D8C97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295275</xdr:colOff>
      <xdr:row>61</xdr:row>
      <xdr:rowOff>38101</xdr:rowOff>
    </xdr:from>
    <xdr:to>
      <xdr:col>8</xdr:col>
      <xdr:colOff>409575</xdr:colOff>
      <xdr:row>78</xdr:row>
      <xdr:rowOff>95251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4BCDD89-508C-4ACC-8192-33954B0E05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476249</xdr:colOff>
      <xdr:row>43</xdr:row>
      <xdr:rowOff>133351</xdr:rowOff>
    </xdr:from>
    <xdr:to>
      <xdr:col>14</xdr:col>
      <xdr:colOff>571500</xdr:colOff>
      <xdr:row>60</xdr:row>
      <xdr:rowOff>85725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21333E74-6DD4-439F-AEC9-0DBF0521EC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801</xdr:row>
      <xdr:rowOff>66675</xdr:rowOff>
    </xdr:from>
    <xdr:to>
      <xdr:col>13</xdr:col>
      <xdr:colOff>76199</xdr:colOff>
      <xdr:row>818</xdr:row>
      <xdr:rowOff>76200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8BD4A737-117D-4B39-9487-72FFD9832C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180974</xdr:colOff>
      <xdr:row>823</xdr:row>
      <xdr:rowOff>95250</xdr:rowOff>
    </xdr:from>
    <xdr:to>
      <xdr:col>23</xdr:col>
      <xdr:colOff>619125</xdr:colOff>
      <xdr:row>845</xdr:row>
      <xdr:rowOff>9525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Diagramm 3">
              <a:extLst>
                <a:ext uri="{FF2B5EF4-FFF2-40B4-BE49-F238E27FC236}">
                  <a16:creationId xmlns:a16="http://schemas.microsoft.com/office/drawing/2014/main" id="{392E351E-FF39-414B-8CFE-B4E5FBB8934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53524" y="15335250"/>
              <a:ext cx="6200776" cy="32670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  <xdr:twoCellAnchor>
    <xdr:from>
      <xdr:col>13</xdr:col>
      <xdr:colOff>180975</xdr:colOff>
      <xdr:row>801</xdr:row>
      <xdr:rowOff>66676</xdr:rowOff>
    </xdr:from>
    <xdr:to>
      <xdr:col>24</xdr:col>
      <xdr:colOff>0</xdr:colOff>
      <xdr:row>822</xdr:row>
      <xdr:rowOff>142876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Diagramm 4">
              <a:extLst>
                <a:ext uri="{FF2B5EF4-FFF2-40B4-BE49-F238E27FC236}">
                  <a16:creationId xmlns:a16="http://schemas.microsoft.com/office/drawing/2014/main" id="{AC07CCDA-4F51-48A6-B5C6-D3FFF7F24CB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53525" y="11953876"/>
              <a:ext cx="6210300" cy="3276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  <xdr:twoCellAnchor>
    <xdr:from>
      <xdr:col>3</xdr:col>
      <xdr:colOff>0</xdr:colOff>
      <xdr:row>819</xdr:row>
      <xdr:rowOff>28575</xdr:rowOff>
    </xdr:from>
    <xdr:to>
      <xdr:col>13</xdr:col>
      <xdr:colOff>76199</xdr:colOff>
      <xdr:row>836</xdr:row>
      <xdr:rowOff>38100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50507705-A363-4CC0-81AE-E42FE951F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836</xdr:row>
      <xdr:rowOff>142875</xdr:rowOff>
    </xdr:from>
    <xdr:to>
      <xdr:col>13</xdr:col>
      <xdr:colOff>76199</xdr:colOff>
      <xdr:row>854</xdr:row>
      <xdr:rowOff>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6E9F11A6-A7E4-4517-A88B-82F8E066B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9526</xdr:colOff>
      <xdr:row>770</xdr:row>
      <xdr:rowOff>133349</xdr:rowOff>
    </xdr:from>
    <xdr:to>
      <xdr:col>24</xdr:col>
      <xdr:colOff>9525</xdr:colOff>
      <xdr:row>800</xdr:row>
      <xdr:rowOff>104774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CB408C81-2C5B-4702-9BA2-A66F2DEB3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788</xdr:row>
      <xdr:rowOff>142875</xdr:rowOff>
    </xdr:from>
    <xdr:to>
      <xdr:col>13</xdr:col>
      <xdr:colOff>623889</xdr:colOff>
      <xdr:row>806</xdr:row>
      <xdr:rowOff>142875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37C0F82-6A62-4E41-B4B0-9FA60F29F1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76200</xdr:colOff>
      <xdr:row>770</xdr:row>
      <xdr:rowOff>38100</xdr:rowOff>
    </xdr:from>
    <xdr:to>
      <xdr:col>13</xdr:col>
      <xdr:colOff>623889</xdr:colOff>
      <xdr:row>788</xdr:row>
      <xdr:rowOff>38100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49E4AC0-00C6-4B1F-A276-E870FF5390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19050</xdr:colOff>
      <xdr:row>770</xdr:row>
      <xdr:rowOff>47625</xdr:rowOff>
    </xdr:from>
    <xdr:to>
      <xdr:col>26</xdr:col>
      <xdr:colOff>42864</xdr:colOff>
      <xdr:row>788</xdr:row>
      <xdr:rowOff>47625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A177AA4-89FF-4806-AB64-7E1EF7DB0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9525</xdr:colOff>
      <xdr:row>789</xdr:row>
      <xdr:rowOff>0</xdr:rowOff>
    </xdr:from>
    <xdr:to>
      <xdr:col>26</xdr:col>
      <xdr:colOff>33339</xdr:colOff>
      <xdr:row>807</xdr:row>
      <xdr:rowOff>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955948AA-6E59-479D-9176-7239EDA25D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95251</xdr:colOff>
      <xdr:row>770</xdr:row>
      <xdr:rowOff>19051</xdr:rowOff>
    </xdr:from>
    <xdr:to>
      <xdr:col>11</xdr:col>
      <xdr:colOff>95250</xdr:colOff>
      <xdr:row>791</xdr:row>
      <xdr:rowOff>28575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218B68F-EF28-4C93-BD1F-7D92B1163C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200025</xdr:colOff>
      <xdr:row>770</xdr:row>
      <xdr:rowOff>19050</xdr:rowOff>
    </xdr:from>
    <xdr:to>
      <xdr:col>19</xdr:col>
      <xdr:colOff>304799</xdr:colOff>
      <xdr:row>791</xdr:row>
      <xdr:rowOff>28574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D651B56D-3586-49C1-AAC3-D28283AC50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4761</xdr:colOff>
      <xdr:row>791</xdr:row>
      <xdr:rowOff>147637</xdr:rowOff>
    </xdr:from>
    <xdr:to>
      <xdr:col>19</xdr:col>
      <xdr:colOff>323850</xdr:colOff>
      <xdr:row>809</xdr:row>
      <xdr:rowOff>147637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5ACA6A7D-D973-F323-98DA-D352F8F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37</xdr:row>
      <xdr:rowOff>0</xdr:rowOff>
    </xdr:from>
    <xdr:to>
      <xdr:col>10</xdr:col>
      <xdr:colOff>504825</xdr:colOff>
      <xdr:row>60</xdr:row>
      <xdr:rowOff>100013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9000D782-24DC-4C1C-B5AB-F41EC8B6B8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619125</xdr:colOff>
      <xdr:row>37</xdr:row>
      <xdr:rowOff>0</xdr:rowOff>
    </xdr:from>
    <xdr:to>
      <xdr:col>21</xdr:col>
      <xdr:colOff>85725</xdr:colOff>
      <xdr:row>60</xdr:row>
      <xdr:rowOff>100013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C52045E-B620-439A-B183-5A0BB8349F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19050</xdr:colOff>
      <xdr:row>61</xdr:row>
      <xdr:rowOff>76200</xdr:rowOff>
    </xdr:from>
    <xdr:to>
      <xdr:col>14</xdr:col>
      <xdr:colOff>28575</xdr:colOff>
      <xdr:row>85</xdr:row>
      <xdr:rowOff>23813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4112032-814A-4E3C-9CFB-07B5B311D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176212</xdr:colOff>
      <xdr:row>61</xdr:row>
      <xdr:rowOff>85724</xdr:rowOff>
    </xdr:from>
    <xdr:to>
      <xdr:col>21</xdr:col>
      <xdr:colOff>71437</xdr:colOff>
      <xdr:row>85</xdr:row>
      <xdr:rowOff>19049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79D3116-53F4-7434-0437-18BB9A380A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93</xdr:row>
      <xdr:rowOff>76200</xdr:rowOff>
    </xdr:from>
    <xdr:to>
      <xdr:col>18</xdr:col>
      <xdr:colOff>9525</xdr:colOff>
      <xdr:row>114</xdr:row>
      <xdr:rowOff>114300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1B552B5-4689-9C60-A7A6-1DF4AC3938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9526</xdr:colOff>
      <xdr:row>56</xdr:row>
      <xdr:rowOff>4761</xdr:rowOff>
    </xdr:from>
    <xdr:to>
      <xdr:col>12</xdr:col>
      <xdr:colOff>19050</xdr:colOff>
      <xdr:row>79</xdr:row>
      <xdr:rowOff>104774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BE69EFB-02DB-6F7C-F04C-A47B725F50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28575</xdr:colOff>
      <xdr:row>56</xdr:row>
      <xdr:rowOff>4761</xdr:rowOff>
    </xdr:from>
    <xdr:to>
      <xdr:col>23</xdr:col>
      <xdr:colOff>628650</xdr:colOff>
      <xdr:row>79</xdr:row>
      <xdr:rowOff>104774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D26DB3D-1A4D-BEE6-BB8E-D1FB06D9C6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80</xdr:row>
      <xdr:rowOff>142875</xdr:rowOff>
    </xdr:from>
    <xdr:to>
      <xdr:col>12</xdr:col>
      <xdr:colOff>19049</xdr:colOff>
      <xdr:row>104</xdr:row>
      <xdr:rowOff>90488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D94F419-A5E3-408D-95D2-054B0FF708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43898</xdr:colOff>
      <xdr:row>105</xdr:row>
      <xdr:rowOff>83654</xdr:rowOff>
    </xdr:from>
    <xdr:to>
      <xdr:col>24</xdr:col>
      <xdr:colOff>827</xdr:colOff>
      <xdr:row>129</xdr:row>
      <xdr:rowOff>34581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BC289367-92EF-4C70-9348-9585331920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9524</xdr:colOff>
      <xdr:row>105</xdr:row>
      <xdr:rowOff>66675</xdr:rowOff>
    </xdr:from>
    <xdr:to>
      <xdr:col>12</xdr:col>
      <xdr:colOff>38100</xdr:colOff>
      <xdr:row>129</xdr:row>
      <xdr:rowOff>38101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F25150A-A376-463A-856B-C71DA5F070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28575</xdr:colOff>
      <xdr:row>81</xdr:row>
      <xdr:rowOff>0</xdr:rowOff>
    </xdr:from>
    <xdr:to>
      <xdr:col>23</xdr:col>
      <xdr:colOff>628650</xdr:colOff>
      <xdr:row>104</xdr:row>
      <xdr:rowOff>100013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9E78CA30-20BB-4233-9DB3-128F2A73FB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74</xdr:row>
      <xdr:rowOff>147637</xdr:rowOff>
    </xdr:from>
    <xdr:to>
      <xdr:col>12</xdr:col>
      <xdr:colOff>19050</xdr:colOff>
      <xdr:row>92</xdr:row>
      <xdr:rowOff>147637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956E987-F469-664C-9233-1493A3F483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47625</xdr:colOff>
      <xdr:row>74</xdr:row>
      <xdr:rowOff>133349</xdr:rowOff>
    </xdr:from>
    <xdr:to>
      <xdr:col>22</xdr:col>
      <xdr:colOff>590550</xdr:colOff>
      <xdr:row>97</xdr:row>
      <xdr:rowOff>66674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0878A60-01E5-47FA-A27A-DC842C9E5B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ichhornd\Desktop\Buchung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"/>
      <sheetName val="2018"/>
      <sheetName val="2019"/>
      <sheetName val="2020"/>
      <sheetName val="2021"/>
      <sheetName val="2022"/>
      <sheetName val="AFA"/>
    </sheetNames>
    <sheetDataSet>
      <sheetData sheetId="0">
        <row r="2">
          <cell r="A2" t="str">
            <v>Erträge</v>
          </cell>
        </row>
        <row r="3">
          <cell r="A3">
            <v>1400</v>
          </cell>
          <cell r="C3">
            <v>9500</v>
          </cell>
          <cell r="E3">
            <v>8000</v>
          </cell>
          <cell r="G3">
            <v>9500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1.425</v>
          </cell>
          <cell r="E5">
            <v>2650</v>
          </cell>
          <cell r="G5">
            <v>1.425</v>
          </cell>
        </row>
        <row r="7">
          <cell r="A7">
            <v>1400</v>
          </cell>
          <cell r="C7">
            <v>1806.22075</v>
          </cell>
          <cell r="E7">
            <v>1776</v>
          </cell>
          <cell r="G7">
            <v>1806.22075</v>
          </cell>
        </row>
        <row r="8">
          <cell r="A8">
            <v>1780</v>
          </cell>
          <cell r="C8">
            <v>1806.22075</v>
          </cell>
          <cell r="E8">
            <v>1797</v>
          </cell>
          <cell r="G8">
            <v>1806.22075</v>
          </cell>
        </row>
        <row r="9">
          <cell r="A9">
            <v>1797</v>
          </cell>
          <cell r="C9">
            <v>1806.22075</v>
          </cell>
          <cell r="E9">
            <v>1200</v>
          </cell>
          <cell r="G9">
            <v>1806.22075</v>
          </cell>
        </row>
        <row r="10">
          <cell r="A10">
            <v>1776</v>
          </cell>
          <cell r="C10">
            <v>1806.22075</v>
          </cell>
          <cell r="E10">
            <v>1780</v>
          </cell>
          <cell r="G10">
            <v>1806.22075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10549.136033333332</v>
          </cell>
          <cell r="E13">
            <v>1400</v>
          </cell>
          <cell r="G13">
            <v>10549.136033333332</v>
          </cell>
        </row>
        <row r="16">
          <cell r="A16" t="str">
            <v>EWB</v>
          </cell>
        </row>
        <row r="17">
          <cell r="A17">
            <v>2451</v>
          </cell>
          <cell r="C17">
            <v>38.104235833333405</v>
          </cell>
          <cell r="E17">
            <v>998</v>
          </cell>
          <cell r="G17">
            <v>38.104235833333405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475</v>
          </cell>
          <cell r="E64">
            <v>990</v>
          </cell>
          <cell r="G64">
            <v>475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1843.93081125</v>
          </cell>
          <cell r="G75">
            <v>1843.93081125</v>
          </cell>
        </row>
        <row r="76">
          <cell r="A76">
            <v>4730</v>
          </cell>
          <cell r="C76">
            <v>4.75</v>
          </cell>
          <cell r="E76">
            <v>1600</v>
          </cell>
          <cell r="G76">
            <v>4.75</v>
          </cell>
        </row>
        <row r="77">
          <cell r="A77">
            <v>4710</v>
          </cell>
          <cell r="C77">
            <v>1.1875</v>
          </cell>
          <cell r="E77">
            <v>1600</v>
          </cell>
          <cell r="G77">
            <v>1.1875</v>
          </cell>
        </row>
        <row r="78">
          <cell r="A78">
            <v>4760</v>
          </cell>
          <cell r="C78">
            <v>28.5</v>
          </cell>
          <cell r="E78">
            <v>1600</v>
          </cell>
          <cell r="G78">
            <v>28.5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169.59331125</v>
          </cell>
          <cell r="E115">
            <v>1600</v>
          </cell>
          <cell r="G115">
            <v>169.59331125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357.28185413750003</v>
          </cell>
          <cell r="E125">
            <v>1600</v>
          </cell>
          <cell r="G125">
            <v>357.28185413750003</v>
          </cell>
        </row>
        <row r="126">
          <cell r="A126">
            <v>1797</v>
          </cell>
          <cell r="C126">
            <v>357.28185413750003</v>
          </cell>
          <cell r="E126">
            <v>1780</v>
          </cell>
          <cell r="G126">
            <v>357.28185413750003</v>
          </cell>
        </row>
        <row r="127">
          <cell r="A127">
            <v>1200</v>
          </cell>
          <cell r="C127">
            <v>357.28185413750003</v>
          </cell>
          <cell r="E127">
            <v>1797</v>
          </cell>
          <cell r="G127">
            <v>357.28185413750003</v>
          </cell>
        </row>
        <row r="128">
          <cell r="A128">
            <v>1780</v>
          </cell>
          <cell r="C128">
            <v>357.28185413750003</v>
          </cell>
          <cell r="E128">
            <v>1576</v>
          </cell>
          <cell r="G128">
            <v>357.28185413750003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2109.495470996354</v>
          </cell>
          <cell r="E132">
            <v>1200</v>
          </cell>
          <cell r="G132">
            <v>2109.495470996354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40</v>
          </cell>
          <cell r="E144">
            <v>1200</v>
          </cell>
          <cell r="G144">
            <v>40</v>
          </cell>
        </row>
        <row r="147">
          <cell r="A147" t="str">
            <v>Forcing (EB)</v>
          </cell>
        </row>
        <row r="148">
          <cell r="A148">
            <v>1200</v>
          </cell>
          <cell r="C148">
            <v>1500</v>
          </cell>
        </row>
        <row r="149">
          <cell r="E149">
            <v>630</v>
          </cell>
          <cell r="G149">
            <v>2000</v>
          </cell>
        </row>
        <row r="150">
          <cell r="A150">
            <v>44</v>
          </cell>
          <cell r="C150">
            <v>1300</v>
          </cell>
        </row>
        <row r="151">
          <cell r="A151">
            <v>27</v>
          </cell>
          <cell r="C151">
            <v>45</v>
          </cell>
        </row>
        <row r="152">
          <cell r="A152">
            <v>50</v>
          </cell>
          <cell r="C152">
            <v>1600</v>
          </cell>
        </row>
        <row r="153">
          <cell r="A153">
            <v>90</v>
          </cell>
          <cell r="C153">
            <v>4400</v>
          </cell>
        </row>
        <row r="154">
          <cell r="A154">
            <v>300</v>
          </cell>
          <cell r="C154">
            <v>0</v>
          </cell>
        </row>
        <row r="155">
          <cell r="A155">
            <v>420</v>
          </cell>
          <cell r="C155">
            <v>20</v>
          </cell>
        </row>
        <row r="156">
          <cell r="A156">
            <v>490</v>
          </cell>
          <cell r="C156">
            <v>30</v>
          </cell>
        </row>
        <row r="157">
          <cell r="A157">
            <v>440</v>
          </cell>
          <cell r="C157">
            <v>0</v>
          </cell>
        </row>
        <row r="158">
          <cell r="A158">
            <v>480</v>
          </cell>
          <cell r="C158">
            <v>0</v>
          </cell>
        </row>
        <row r="159">
          <cell r="E159">
            <v>800</v>
          </cell>
          <cell r="G159">
            <v>25</v>
          </cell>
        </row>
        <row r="160">
          <cell r="E160">
            <v>860</v>
          </cell>
          <cell r="G160">
            <v>4500</v>
          </cell>
        </row>
        <row r="161">
          <cell r="E161">
            <v>2860</v>
          </cell>
          <cell r="G161">
            <v>7786.1672562453095</v>
          </cell>
        </row>
        <row r="162">
          <cell r="A162">
            <v>3980</v>
          </cell>
          <cell r="C162">
            <v>125</v>
          </cell>
        </row>
      </sheetData>
      <sheetData sheetId="1">
        <row r="2">
          <cell r="A2" t="str">
            <v>Erträge</v>
          </cell>
        </row>
        <row r="3">
          <cell r="A3">
            <v>1400</v>
          </cell>
          <cell r="C3">
            <v>9785</v>
          </cell>
          <cell r="E3">
            <v>8000</v>
          </cell>
          <cell r="G3">
            <v>9785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1.4677500000000001</v>
          </cell>
          <cell r="E5">
            <v>2650</v>
          </cell>
          <cell r="G5">
            <v>1.4677500000000001</v>
          </cell>
        </row>
        <row r="7">
          <cell r="A7">
            <v>1400</v>
          </cell>
          <cell r="C7">
            <v>1860.3788724999999</v>
          </cell>
          <cell r="E7">
            <v>1776</v>
          </cell>
          <cell r="G7">
            <v>1860.3788724999999</v>
          </cell>
        </row>
        <row r="8">
          <cell r="A8">
            <v>1780</v>
          </cell>
          <cell r="C8">
            <v>1860.3788724999999</v>
          </cell>
          <cell r="E8">
            <v>1797</v>
          </cell>
          <cell r="G8">
            <v>1860.3788724999999</v>
          </cell>
        </row>
        <row r="9">
          <cell r="A9">
            <v>1797</v>
          </cell>
          <cell r="C9">
            <v>1860.3788724999999</v>
          </cell>
          <cell r="E9">
            <v>1200</v>
          </cell>
          <cell r="G9">
            <v>1860.3788724999999</v>
          </cell>
        </row>
        <row r="10">
          <cell r="A10">
            <v>1776</v>
          </cell>
          <cell r="C10">
            <v>1860.3788724999999</v>
          </cell>
          <cell r="E10">
            <v>1780</v>
          </cell>
          <cell r="G10">
            <v>1860.3788724999999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10865.723514333333</v>
          </cell>
          <cell r="E13">
            <v>1400</v>
          </cell>
          <cell r="G13">
            <v>10865.723514333333</v>
          </cell>
        </row>
        <row r="16">
          <cell r="A16" t="str">
            <v>EWB</v>
          </cell>
        </row>
        <row r="17">
          <cell r="A17">
            <v>2451</v>
          </cell>
          <cell r="C17">
            <v>39.232767908333336</v>
          </cell>
          <cell r="E17">
            <v>998</v>
          </cell>
          <cell r="G17">
            <v>39.232767908333336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489.25</v>
          </cell>
          <cell r="E64">
            <v>990</v>
          </cell>
          <cell r="G64">
            <v>489.25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1850.0513080875</v>
          </cell>
          <cell r="G75">
            <v>1850.0513080875</v>
          </cell>
        </row>
        <row r="76">
          <cell r="A76">
            <v>4730</v>
          </cell>
          <cell r="C76">
            <v>4.8925000000000001</v>
          </cell>
          <cell r="E76">
            <v>1600</v>
          </cell>
          <cell r="G76">
            <v>4.8925000000000001</v>
          </cell>
        </row>
        <row r="77">
          <cell r="A77">
            <v>4710</v>
          </cell>
          <cell r="C77">
            <v>1.223125</v>
          </cell>
          <cell r="E77">
            <v>1600</v>
          </cell>
          <cell r="G77">
            <v>1.223125</v>
          </cell>
        </row>
        <row r="78">
          <cell r="A78">
            <v>4760</v>
          </cell>
          <cell r="C78">
            <v>29.355</v>
          </cell>
          <cell r="E78">
            <v>1600</v>
          </cell>
          <cell r="G78">
            <v>29.355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174.68068308749997</v>
          </cell>
          <cell r="E115">
            <v>1600</v>
          </cell>
          <cell r="G115">
            <v>174.68068308749997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358.44474853662501</v>
          </cell>
          <cell r="E125">
            <v>1600</v>
          </cell>
          <cell r="G125">
            <v>358.44474853662501</v>
          </cell>
        </row>
        <row r="126">
          <cell r="A126">
            <v>1797</v>
          </cell>
          <cell r="C126">
            <v>358.44474853662501</v>
          </cell>
          <cell r="E126">
            <v>1780</v>
          </cell>
          <cell r="G126">
            <v>358.44474853662501</v>
          </cell>
        </row>
        <row r="127">
          <cell r="A127">
            <v>1200</v>
          </cell>
          <cell r="C127">
            <v>358.44474853662501</v>
          </cell>
          <cell r="E127">
            <v>1797</v>
          </cell>
          <cell r="G127">
            <v>358.44474853662501</v>
          </cell>
        </row>
        <row r="128">
          <cell r="A128">
            <v>1780</v>
          </cell>
          <cell r="C128">
            <v>358.44474853662501</v>
          </cell>
          <cell r="E128">
            <v>1576</v>
          </cell>
          <cell r="G128">
            <v>358.44474853662501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2024.4547185721146</v>
          </cell>
          <cell r="E132">
            <v>1200</v>
          </cell>
          <cell r="G132">
            <v>2024.4547185721146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37</v>
          </cell>
          <cell r="E144">
            <v>1200</v>
          </cell>
          <cell r="G144">
            <v>37</v>
          </cell>
        </row>
      </sheetData>
      <sheetData sheetId="2">
        <row r="2">
          <cell r="A2" t="str">
            <v>Erträge</v>
          </cell>
        </row>
        <row r="3">
          <cell r="A3">
            <v>1400</v>
          </cell>
          <cell r="C3">
            <v>10098.120000000001</v>
          </cell>
          <cell r="E3">
            <v>8000</v>
          </cell>
          <cell r="G3">
            <v>10098.120000000001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1.5147180000000002</v>
          </cell>
          <cell r="E5">
            <v>2650</v>
          </cell>
          <cell r="G5">
            <v>1.5147180000000002</v>
          </cell>
        </row>
        <row r="7">
          <cell r="A7">
            <v>1400</v>
          </cell>
          <cell r="C7">
            <v>1919.8805964200003</v>
          </cell>
          <cell r="E7">
            <v>1776</v>
          </cell>
          <cell r="G7">
            <v>1919.8805964200003</v>
          </cell>
        </row>
        <row r="8">
          <cell r="A8">
            <v>1780</v>
          </cell>
          <cell r="C8">
            <v>1919.8805964200003</v>
          </cell>
          <cell r="E8">
            <v>1797</v>
          </cell>
          <cell r="G8">
            <v>1919.8805964200003</v>
          </cell>
        </row>
        <row r="9">
          <cell r="A9">
            <v>1797</v>
          </cell>
          <cell r="C9">
            <v>1919.8805964200003</v>
          </cell>
          <cell r="E9">
            <v>1200</v>
          </cell>
          <cell r="G9">
            <v>1919.8805964200003</v>
          </cell>
        </row>
        <row r="10">
          <cell r="A10">
            <v>1776</v>
          </cell>
          <cell r="C10">
            <v>1919.8805964200003</v>
          </cell>
          <cell r="E10">
            <v>1780</v>
          </cell>
          <cell r="G10">
            <v>1919.8805964200003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11213.547626792</v>
          </cell>
          <cell r="E13">
            <v>1400</v>
          </cell>
          <cell r="G13">
            <v>11213.547626792</v>
          </cell>
        </row>
        <row r="16">
          <cell r="A16" t="str">
            <v>EWB</v>
          </cell>
        </row>
        <row r="17">
          <cell r="A17">
            <v>2451</v>
          </cell>
          <cell r="C17">
            <v>40.472648481400029</v>
          </cell>
          <cell r="E17">
            <v>998</v>
          </cell>
          <cell r="G17">
            <v>40.472648481400029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504.90600000000006</v>
          </cell>
          <cell r="E64">
            <v>990</v>
          </cell>
          <cell r="G64">
            <v>504.90600000000006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1856.7756939463002</v>
          </cell>
          <cell r="G75">
            <v>1856.7756939463002</v>
          </cell>
        </row>
        <row r="76">
          <cell r="A76">
            <v>4730</v>
          </cell>
          <cell r="C76">
            <v>5.0490600000000008</v>
          </cell>
          <cell r="E76">
            <v>1600</v>
          </cell>
          <cell r="G76">
            <v>5.0490600000000008</v>
          </cell>
        </row>
        <row r="77">
          <cell r="A77">
            <v>4710</v>
          </cell>
          <cell r="C77">
            <v>1.2622650000000002</v>
          </cell>
          <cell r="E77">
            <v>1600</v>
          </cell>
          <cell r="G77">
            <v>1.2622650000000002</v>
          </cell>
        </row>
        <row r="78">
          <cell r="A78">
            <v>4760</v>
          </cell>
          <cell r="C78">
            <v>30.294360000000001</v>
          </cell>
          <cell r="E78">
            <v>1600</v>
          </cell>
          <cell r="G78">
            <v>30.294360000000001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180.27000894630001</v>
          </cell>
          <cell r="E115">
            <v>1600</v>
          </cell>
          <cell r="G115">
            <v>180.27000894630001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359.72238184979705</v>
          </cell>
          <cell r="E125">
            <v>1600</v>
          </cell>
          <cell r="G125">
            <v>359.72238184979705</v>
          </cell>
        </row>
        <row r="126">
          <cell r="A126">
            <v>1797</v>
          </cell>
          <cell r="C126">
            <v>359.72238184979705</v>
          </cell>
          <cell r="E126">
            <v>1780</v>
          </cell>
          <cell r="G126">
            <v>359.72238184979705</v>
          </cell>
        </row>
        <row r="127">
          <cell r="A127">
            <v>1200</v>
          </cell>
          <cell r="C127">
            <v>359.72238184979705</v>
          </cell>
          <cell r="E127">
            <v>1797</v>
          </cell>
          <cell r="G127">
            <v>359.72238184979705</v>
          </cell>
        </row>
        <row r="128">
          <cell r="A128">
            <v>1780</v>
          </cell>
          <cell r="C128">
            <v>359.72238184979705</v>
          </cell>
          <cell r="E128">
            <v>1576</v>
          </cell>
          <cell r="G128">
            <v>359.72238184979705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2031.7899028130889</v>
          </cell>
          <cell r="E132">
            <v>1200</v>
          </cell>
          <cell r="G132">
            <v>2031.7899028130889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34</v>
          </cell>
          <cell r="E144">
            <v>1200</v>
          </cell>
          <cell r="G144">
            <v>34</v>
          </cell>
        </row>
      </sheetData>
      <sheetData sheetId="3">
        <row r="2">
          <cell r="A2" t="str">
            <v>Erträge</v>
          </cell>
        </row>
        <row r="3">
          <cell r="A3">
            <v>1400</v>
          </cell>
          <cell r="C3">
            <v>10471.75044</v>
          </cell>
          <cell r="E3">
            <v>8000</v>
          </cell>
          <cell r="G3">
            <v>10471.75044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1.570762566</v>
          </cell>
          <cell r="E5">
            <v>2650</v>
          </cell>
          <cell r="G5">
            <v>1.570762566</v>
          </cell>
        </row>
        <row r="7">
          <cell r="A7">
            <v>1400</v>
          </cell>
          <cell r="C7">
            <v>1990.8810284875399</v>
          </cell>
          <cell r="E7">
            <v>1776</v>
          </cell>
          <cell r="G7">
            <v>1990.8810284875399</v>
          </cell>
        </row>
        <row r="8">
          <cell r="A8">
            <v>1780</v>
          </cell>
          <cell r="C8">
            <v>1990.8810284875399</v>
          </cell>
          <cell r="E8">
            <v>1797</v>
          </cell>
          <cell r="G8">
            <v>1990.8810284875399</v>
          </cell>
        </row>
        <row r="9">
          <cell r="A9">
            <v>1797</v>
          </cell>
          <cell r="C9">
            <v>1990.8810284875399</v>
          </cell>
          <cell r="E9">
            <v>1200</v>
          </cell>
          <cell r="G9">
            <v>1990.8810284875399</v>
          </cell>
        </row>
        <row r="10">
          <cell r="A10">
            <v>1776</v>
          </cell>
          <cell r="C10">
            <v>1990.8810284875399</v>
          </cell>
          <cell r="E10">
            <v>1780</v>
          </cell>
          <cell r="G10">
            <v>1990.8810284875399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11628.588748983302</v>
          </cell>
          <cell r="E13">
            <v>1400</v>
          </cell>
          <cell r="G13">
            <v>11628.588748983302</v>
          </cell>
        </row>
        <row r="16">
          <cell r="A16" t="str">
            <v>EWB</v>
          </cell>
        </row>
        <row r="17">
          <cell r="A17">
            <v>2451</v>
          </cell>
          <cell r="C17">
            <v>41.952135975211881</v>
          </cell>
          <cell r="E17">
            <v>998</v>
          </cell>
          <cell r="G17">
            <v>41.952135975211881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523.58752200000004</v>
          </cell>
          <cell r="E64">
            <v>990</v>
          </cell>
          <cell r="G64">
            <v>523.58752200000004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1864.7995673723133</v>
          </cell>
          <cell r="G75">
            <v>1864.7995673723133</v>
          </cell>
        </row>
        <row r="76">
          <cell r="A76">
            <v>4730</v>
          </cell>
          <cell r="C76">
            <v>5.2358752199999996</v>
          </cell>
          <cell r="E76">
            <v>1600</v>
          </cell>
          <cell r="G76">
            <v>5.2358752199999996</v>
          </cell>
        </row>
        <row r="77">
          <cell r="A77">
            <v>4710</v>
          </cell>
          <cell r="C77">
            <v>1.3089688049999999</v>
          </cell>
          <cell r="E77">
            <v>1600</v>
          </cell>
          <cell r="G77">
            <v>1.3089688049999999</v>
          </cell>
        </row>
        <row r="78">
          <cell r="A78">
            <v>4760</v>
          </cell>
          <cell r="C78">
            <v>31.415251319999999</v>
          </cell>
          <cell r="E78">
            <v>1600</v>
          </cell>
          <cell r="G78">
            <v>31.415251319999999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186.93947202731309</v>
          </cell>
          <cell r="E115">
            <v>1600</v>
          </cell>
          <cell r="G115">
            <v>186.93947202731309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361.24691780073954</v>
          </cell>
          <cell r="E125">
            <v>1600</v>
          </cell>
          <cell r="G125">
            <v>361.24691780073954</v>
          </cell>
        </row>
        <row r="126">
          <cell r="A126">
            <v>1797</v>
          </cell>
          <cell r="C126">
            <v>361.24691780073954</v>
          </cell>
          <cell r="E126">
            <v>1780</v>
          </cell>
          <cell r="G126">
            <v>361.24691780073954</v>
          </cell>
        </row>
        <row r="127">
          <cell r="A127">
            <v>1200</v>
          </cell>
          <cell r="C127">
            <v>361.24691780073954</v>
          </cell>
          <cell r="E127">
            <v>1797</v>
          </cell>
          <cell r="G127">
            <v>361.24691780073954</v>
          </cell>
        </row>
        <row r="128">
          <cell r="A128">
            <v>1780</v>
          </cell>
          <cell r="C128">
            <v>361.24691780073954</v>
          </cell>
          <cell r="E128">
            <v>1576</v>
          </cell>
          <cell r="G128">
            <v>361.24691780073954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2040.5426114086317</v>
          </cell>
          <cell r="E132">
            <v>1200</v>
          </cell>
          <cell r="G132">
            <v>2040.5426114086317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31</v>
          </cell>
          <cell r="E144">
            <v>1200</v>
          </cell>
          <cell r="G144">
            <v>31</v>
          </cell>
        </row>
      </sheetData>
      <sheetData sheetId="4">
        <row r="2">
          <cell r="A2" t="str">
            <v>Erträge</v>
          </cell>
        </row>
        <row r="3">
          <cell r="A3">
            <v>1400</v>
          </cell>
          <cell r="C3">
            <v>10942.9792098</v>
          </cell>
          <cell r="E3">
            <v>8000</v>
          </cell>
          <cell r="G3">
            <v>10942.9792098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1.6414468814700003</v>
          </cell>
          <cell r="E5">
            <v>2650</v>
          </cell>
          <cell r="G5">
            <v>1.6414468814700003</v>
          </cell>
        </row>
        <row r="7">
          <cell r="A7">
            <v>1400</v>
          </cell>
          <cell r="C7">
            <v>2080.427924769479</v>
          </cell>
          <cell r="E7">
            <v>1776</v>
          </cell>
          <cell r="G7">
            <v>2080.427924769479</v>
          </cell>
        </row>
        <row r="8">
          <cell r="A8">
            <v>1780</v>
          </cell>
          <cell r="C8">
            <v>2080.427924769479</v>
          </cell>
          <cell r="E8">
            <v>1797</v>
          </cell>
          <cell r="G8">
            <v>2080.427924769479</v>
          </cell>
        </row>
        <row r="9">
          <cell r="A9">
            <v>1797</v>
          </cell>
          <cell r="C9">
            <v>2080.427924769479</v>
          </cell>
          <cell r="E9">
            <v>1200</v>
          </cell>
          <cell r="G9">
            <v>2080.427924769479</v>
          </cell>
        </row>
        <row r="10">
          <cell r="A10">
            <v>1776</v>
          </cell>
          <cell r="C10">
            <v>2080.427924769479</v>
          </cell>
          <cell r="E10">
            <v>1780</v>
          </cell>
          <cell r="G10">
            <v>2080.427924769479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12152.045342687552</v>
          </cell>
          <cell r="E13">
            <v>1400</v>
          </cell>
          <cell r="G13">
            <v>12152.045342687552</v>
          </cell>
        </row>
        <row r="16">
          <cell r="A16" t="str">
            <v>EWB</v>
          </cell>
        </row>
        <row r="17">
          <cell r="A17">
            <v>2451</v>
          </cell>
          <cell r="C17">
            <v>43.818089594096364</v>
          </cell>
          <cell r="E17">
            <v>998</v>
          </cell>
          <cell r="G17">
            <v>43.818089594096364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547.14896049000004</v>
          </cell>
          <cell r="E64">
            <v>990</v>
          </cell>
          <cell r="G64">
            <v>547.14896049000004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1874.9194066540674</v>
          </cell>
          <cell r="G75">
            <v>1874.9194066540674</v>
          </cell>
        </row>
        <row r="76">
          <cell r="A76">
            <v>4730</v>
          </cell>
          <cell r="C76">
            <v>5.4714896049000004</v>
          </cell>
          <cell r="E76">
            <v>1600</v>
          </cell>
          <cell r="G76">
            <v>5.4714896049000004</v>
          </cell>
        </row>
        <row r="77">
          <cell r="A77">
            <v>4710</v>
          </cell>
          <cell r="C77">
            <v>1.3678724012250001</v>
          </cell>
          <cell r="E77">
            <v>1600</v>
          </cell>
          <cell r="G77">
            <v>1.3678724012250001</v>
          </cell>
        </row>
        <row r="78">
          <cell r="A78">
            <v>4760</v>
          </cell>
          <cell r="C78">
            <v>32.828937629400002</v>
          </cell>
          <cell r="E78">
            <v>1600</v>
          </cell>
          <cell r="G78">
            <v>32.828937629400002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195.35110701854219</v>
          </cell>
          <cell r="E115">
            <v>1600</v>
          </cell>
          <cell r="G115">
            <v>195.35110701854219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363.1696872642728</v>
          </cell>
          <cell r="E125">
            <v>1600</v>
          </cell>
          <cell r="G125">
            <v>363.1696872642728</v>
          </cell>
        </row>
        <row r="126">
          <cell r="A126">
            <v>1797</v>
          </cell>
          <cell r="C126">
            <v>363.1696872642728</v>
          </cell>
          <cell r="E126">
            <v>1780</v>
          </cell>
          <cell r="G126">
            <v>363.1696872642728</v>
          </cell>
        </row>
        <row r="127">
          <cell r="A127">
            <v>1200</v>
          </cell>
          <cell r="C127">
            <v>363.1696872642728</v>
          </cell>
          <cell r="E127">
            <v>1797</v>
          </cell>
          <cell r="G127">
            <v>363.1696872642728</v>
          </cell>
        </row>
        <row r="128">
          <cell r="A128">
            <v>1780</v>
          </cell>
          <cell r="C128">
            <v>363.1696872642728</v>
          </cell>
          <cell r="E128">
            <v>1576</v>
          </cell>
          <cell r="G128">
            <v>363.1696872642728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2051.5816694251453</v>
          </cell>
          <cell r="E132">
            <v>1200</v>
          </cell>
          <cell r="G132">
            <v>2051.5816694251453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28</v>
          </cell>
          <cell r="E144">
            <v>1200</v>
          </cell>
          <cell r="G144">
            <v>28</v>
          </cell>
        </row>
      </sheetData>
      <sheetData sheetId="5">
        <row r="144">
          <cell r="C144">
            <v>25</v>
          </cell>
        </row>
      </sheetData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Eichhorn, Dennis" id="{EA956373-1F83-440A-81F0-31EBEE0E5C5E}" userId="S::EichhornD@hanau.de::296c0013-3920-4653-bfe9-941d2a46523d" providerId="AD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18E6C6B2-BB6C-40FC-BD96-47586238031A}">
    <text>Careful, check formula and adjust accordingly. In this example we consider PARTS of the HR costs as COGS.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C59936B7-21A0-48E1-9ACA-84DFC4AC5251}">
    <text>Careful, check formula and adjust accordingly. In this example we consider PARTS of the HR costs as COGS.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92E16735-31FA-47DC-80BC-AF56B6B576E1}">
    <text>Careful, check formula and adjust accordingly. In this example we consider PARTS of the HR costs as COGS.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ustomProperty" Target="../customProperty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microsoft.com/office/2017/10/relationships/threadedComment" Target="../threadedComments/threadedComment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043DF-F9DE-4547-AC16-3C6D0F6E103A}">
  <sheetPr>
    <tabColor theme="4" tint="0.39997558519241921"/>
  </sheetPr>
  <dimension ref="A1"/>
  <sheetViews>
    <sheetView showGridLines="0" zoomScaleNormal="100" workbookViewId="0">
      <selection activeCell="P56" sqref="P56"/>
    </sheetView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B526C-CF4C-49B0-B067-9EF45259B1C2}">
  <sheetPr>
    <tabColor theme="4" tint="0.39997558519241921"/>
  </sheetPr>
  <dimension ref="B2:C4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11.42578125" style="96"/>
    <col min="2" max="2" width="15.42578125" style="96" bestFit="1" customWidth="1"/>
    <col min="3" max="16384" width="11.42578125" style="96"/>
  </cols>
  <sheetData>
    <row r="2" spans="2:3" x14ac:dyDescent="0.25">
      <c r="B2" s="96" t="s">
        <v>113</v>
      </c>
      <c r="C2" s="97">
        <v>2017</v>
      </c>
    </row>
    <row r="3" spans="2:3" x14ac:dyDescent="0.25">
      <c r="B3" s="96" t="s">
        <v>114</v>
      </c>
      <c r="C3" s="97">
        <v>2022</v>
      </c>
    </row>
    <row r="4" spans="2:3" x14ac:dyDescent="0.25">
      <c r="B4" s="96" t="s">
        <v>115</v>
      </c>
      <c r="C4" s="97">
        <v>12</v>
      </c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5BD34-37AF-4ED4-BF50-B0F513BB1BD1}">
  <sheetPr>
    <tabColor theme="9" tint="0.39997558519241921"/>
  </sheetPr>
  <dimension ref="A2:Y769"/>
  <sheetViews>
    <sheetView showGridLines="0" tabSelected="1" zoomScaleNormal="100" workbookViewId="0">
      <pane xSplit="2" ySplit="3" topLeftCell="C4" activePane="bottomRight" state="frozen"/>
      <selection activeCell="N56" sqref="N56"/>
      <selection pane="topRight" activeCell="N56" sqref="N56"/>
      <selection pane="bottomLeft" activeCell="N56" sqref="N56"/>
      <selection pane="bottomRight" activeCell="B1" sqref="B1"/>
    </sheetView>
  </sheetViews>
  <sheetFormatPr baseColWidth="10"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12" width="9.42578125" style="6" customWidth="1"/>
    <col min="13" max="13" width="1.5703125" style="6" customWidth="1"/>
    <col min="14" max="18" width="9.42578125" style="6" customWidth="1"/>
    <col min="19" max="19" width="1.5703125" style="6" customWidth="1"/>
    <col min="20" max="24" width="9.42578125" style="6" customWidth="1"/>
    <col min="25" max="25" width="1.5703125" style="6" customWidth="1"/>
    <col min="26" max="16384" width="11.42578125" style="6"/>
  </cols>
  <sheetData>
    <row r="2" spans="1:25" x14ac:dyDescent="0.2">
      <c r="A2" s="49" t="s">
        <v>4</v>
      </c>
      <c r="B2" s="24" t="s">
        <v>4</v>
      </c>
      <c r="C2" s="4"/>
      <c r="D2" s="3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" si="2">F2+1</f>
        <v>2020</v>
      </c>
      <c r="H2" s="3">
        <f t="shared" ref="H2" si="3">G2+1</f>
        <v>2021</v>
      </c>
      <c r="I2" s="3">
        <f>H2+1</f>
        <v>2022</v>
      </c>
      <c r="J2" s="3">
        <f>I2+1</f>
        <v>2023</v>
      </c>
      <c r="K2" s="3">
        <f t="shared" ref="K2" si="4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  <c r="Y2" s="4"/>
    </row>
    <row r="3" spans="1:25" x14ac:dyDescent="0.2">
      <c r="A3" s="49" t="s">
        <v>5</v>
      </c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  <c r="Y3" s="5"/>
    </row>
    <row r="5" spans="1:25" x14ac:dyDescent="0.2">
      <c r="A5" s="49" t="s">
        <v>118</v>
      </c>
      <c r="B5" s="25" t="s">
        <v>118</v>
      </c>
      <c r="C5" s="8"/>
      <c r="D5" s="52">
        <f>+SUM(D6:D76)+D77</f>
        <v>9025</v>
      </c>
      <c r="E5" s="52">
        <f t="shared" ref="E5" si="5">+SUM(E6:E76)+E77</f>
        <v>9295.75</v>
      </c>
      <c r="F5" s="52">
        <f>+SUM(F6:F76)+F77</f>
        <v>9593.2139999999999</v>
      </c>
      <c r="G5" s="52">
        <f t="shared" ref="G5:L5" si="6">+SUM(G6:G76)+G77</f>
        <v>9948.162918</v>
      </c>
      <c r="H5" s="52">
        <f t="shared" si="6"/>
        <v>10395.830249309998</v>
      </c>
      <c r="I5" s="52">
        <f t="shared" si="6"/>
        <v>10759.68430803585</v>
      </c>
      <c r="J5" s="52">
        <f t="shared" si="6"/>
        <v>11028.93631149298</v>
      </c>
      <c r="K5" s="52">
        <f t="shared" si="6"/>
        <v>11470.0937639527</v>
      </c>
      <c r="L5" s="52">
        <f t="shared" si="6"/>
        <v>12043.598452150336</v>
      </c>
      <c r="M5" s="8"/>
      <c r="N5" s="52">
        <f t="shared" ref="N5:P5" si="7">+SUM(N6:N76)+N77</f>
        <v>10395.830249309998</v>
      </c>
      <c r="O5" s="52">
        <f t="shared" si="7"/>
        <v>10707.705156789305</v>
      </c>
      <c r="P5" s="52">
        <f t="shared" si="7"/>
        <v>10759.68430803585</v>
      </c>
      <c r="Q5" s="30">
        <f>IFERROR(P5/O5-1,"n/a")</f>
        <v>4.8543689320383887E-3</v>
      </c>
      <c r="R5" s="30">
        <f>IFERROR(P5/N5-1,"n/a")</f>
        <v>3.5000000000000142E-2</v>
      </c>
      <c r="S5" s="8"/>
      <c r="T5" s="52">
        <f t="shared" ref="T5:V5" si="8">+SUM(T6:T76)+T77</f>
        <v>10395.830249309998</v>
      </c>
      <c r="U5" s="52">
        <f t="shared" si="8"/>
        <v>10707.705156789305</v>
      </c>
      <c r="V5" s="52">
        <f t="shared" si="8"/>
        <v>10759.68430803585</v>
      </c>
      <c r="W5" s="30">
        <f>IFERROR(V5/U5-1,"n/a")</f>
        <v>4.8543689320383887E-3</v>
      </c>
      <c r="X5" s="30">
        <f>IFERROR(V5/T5-1,"n/a")</f>
        <v>3.5000000000000142E-2</v>
      </c>
      <c r="Y5" s="8"/>
    </row>
    <row r="6" spans="1:25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-VLOOKUP(A6,'pl-data'!A:F,4)</f>
        <v>9025</v>
      </c>
      <c r="E6" s="33">
        <f>-VLOOKUP(A6,'pl-data'!A:F,5)</f>
        <v>9295.75</v>
      </c>
      <c r="F6" s="33">
        <f>-VLOOKUP(A6,'pl-data'!A:F,6)</f>
        <v>9593.2139999999999</v>
      </c>
      <c r="G6" s="33">
        <f>-VLOOKUP(A6,'pl-data'!A:G,7)</f>
        <v>9948.162918</v>
      </c>
      <c r="H6" s="33">
        <f>-VLOOKUP(A6,'pl-data'!A:V,22)</f>
        <v>10395.830249309998</v>
      </c>
      <c r="I6" s="33">
        <f>+U6+P6-O6</f>
        <v>10759.68430803585</v>
      </c>
      <c r="J6" s="33">
        <f>-VLOOKUP(A6,'pl-data'!A:BR,66)</f>
        <v>11028.93631149298</v>
      </c>
      <c r="K6" s="33">
        <f>-VLOOKUP(A6,'pl-data'!A:BR,68)</f>
        <v>11470.0937639527</v>
      </c>
      <c r="L6" s="33">
        <f>-VLOOKUP(A6,'pl-data'!A:BR,70)</f>
        <v>12043.598452150336</v>
      </c>
      <c r="M6" s="8"/>
      <c r="N6" s="33">
        <f>-VLOOKUP(A6,'pl-data'!A:BR,21)</f>
        <v>10395.830249309998</v>
      </c>
      <c r="O6" s="33">
        <f>-VLOOKUP(A6,'pl-data'!A:BR,51)</f>
        <v>10707.705156789305</v>
      </c>
      <c r="P6" s="33">
        <f>-VLOOKUP(A6,'pl-data'!A:BR,36)</f>
        <v>10759.68430803585</v>
      </c>
      <c r="Q6" s="34">
        <f>IFERROR(P6/O6-1,"n/a")</f>
        <v>4.8543689320383887E-3</v>
      </c>
      <c r="R6" s="34">
        <f>IFERROR(P6/N6-1,"n/a")</f>
        <v>3.5000000000000142E-2</v>
      </c>
      <c r="S6" s="8"/>
      <c r="T6" s="33">
        <f>+H6</f>
        <v>10395.830249309998</v>
      </c>
      <c r="U6" s="33">
        <f>-VLOOKUP(A6,'pl-data'!A:BR,52)</f>
        <v>10707.705156789305</v>
      </c>
      <c r="V6" s="33">
        <f>+I6</f>
        <v>10759.68430803585</v>
      </c>
      <c r="W6" s="34">
        <f>IFERROR(V6/U6-1,"n/a")</f>
        <v>4.8543689320383887E-3</v>
      </c>
      <c r="X6" s="34">
        <f>IFERROR(V6/T6-1,"n/a")</f>
        <v>3.5000000000000142E-2</v>
      </c>
      <c r="Y6" s="8"/>
    </row>
    <row r="7" spans="1:25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-VLOOKUP(A7,'pl-data'!A:F,4)</f>
        <v>0</v>
      </c>
      <c r="E7" s="33">
        <f>-VLOOKUP(A7,'pl-data'!A:F,5)</f>
        <v>0</v>
      </c>
      <c r="F7" s="33">
        <f>-VLOOKUP(A7,'pl-data'!A:F,6)</f>
        <v>0</v>
      </c>
      <c r="G7" s="33">
        <f>-VLOOKUP(A7,'pl-data'!A:G,7)</f>
        <v>0</v>
      </c>
      <c r="H7" s="33">
        <f>-VLOOKUP(A7,'pl-data'!A:V,22)</f>
        <v>0</v>
      </c>
      <c r="I7" s="33">
        <f t="shared" ref="I7:I70" si="9">+U7+P7-O7</f>
        <v>0</v>
      </c>
      <c r="J7" s="33">
        <f>-VLOOKUP(A7,'pl-data'!A:BR,66)</f>
        <v>0</v>
      </c>
      <c r="K7" s="33">
        <f>-VLOOKUP(A7,'pl-data'!A:BR,68)</f>
        <v>0</v>
      </c>
      <c r="L7" s="33">
        <f>-VLOOKUP(A7,'pl-data'!A:BR,70)</f>
        <v>0</v>
      </c>
      <c r="M7" s="8"/>
      <c r="N7" s="33">
        <f>-VLOOKUP(A7,'pl-data'!A:BR,21)</f>
        <v>0</v>
      </c>
      <c r="O7" s="33">
        <f>-VLOOKUP(A7,'pl-data'!A:BR,51)</f>
        <v>0</v>
      </c>
      <c r="P7" s="33">
        <f>-VLOOKUP(A7,'pl-data'!A:BR,36)</f>
        <v>0</v>
      </c>
      <c r="Q7" s="34" t="str">
        <f t="shared" ref="Q7:Q70" si="10">IFERROR(P7/O7-1,"n/a")</f>
        <v>n/a</v>
      </c>
      <c r="R7" s="34" t="str">
        <f t="shared" ref="R7:R70" si="11">IFERROR(P7/N7-1,"n/a")</f>
        <v>n/a</v>
      </c>
      <c r="S7" s="8"/>
      <c r="T7" s="33">
        <f t="shared" ref="T7:T70" si="12">+H7</f>
        <v>0</v>
      </c>
      <c r="U7" s="33">
        <f>-VLOOKUP(A7,'pl-data'!A:BR,52)</f>
        <v>0</v>
      </c>
      <c r="V7" s="33">
        <f t="shared" ref="V7:V70" si="13">+I7</f>
        <v>0</v>
      </c>
      <c r="W7" s="34" t="str">
        <f t="shared" ref="W7:W70" si="14">IFERROR(V7/U7-1,"n/a")</f>
        <v>n/a</v>
      </c>
      <c r="X7" s="34" t="str">
        <f t="shared" ref="X7:X70" si="15">IFERROR(V7/T7-1,"n/a")</f>
        <v>n/a</v>
      </c>
      <c r="Y7" s="8"/>
    </row>
    <row r="8" spans="1:25" hidden="1" outlineLevel="1" x14ac:dyDescent="0.2">
      <c r="A8" s="49">
        <v>8002</v>
      </c>
      <c r="B8" s="13" t="str">
        <f>+masterfile!D1213</f>
        <v>8002 Umsatzerlöse Customization</v>
      </c>
      <c r="C8" s="8"/>
      <c r="D8" s="33">
        <f>-VLOOKUP(A8,'pl-data'!A:F,4)</f>
        <v>0</v>
      </c>
      <c r="E8" s="33">
        <f>-VLOOKUP(A8,'pl-data'!A:F,5)</f>
        <v>0</v>
      </c>
      <c r="F8" s="33">
        <f>-VLOOKUP(A8,'pl-data'!A:F,6)</f>
        <v>0</v>
      </c>
      <c r="G8" s="33">
        <f>-VLOOKUP(A8,'pl-data'!A:G,7)</f>
        <v>0</v>
      </c>
      <c r="H8" s="33">
        <f>-VLOOKUP(A8,'pl-data'!A:V,22)</f>
        <v>0</v>
      </c>
      <c r="I8" s="33">
        <f t="shared" si="9"/>
        <v>0</v>
      </c>
      <c r="J8" s="33">
        <f>-VLOOKUP(A8,'pl-data'!A:BR,66)</f>
        <v>0</v>
      </c>
      <c r="K8" s="33">
        <f>-VLOOKUP(A8,'pl-data'!A:BR,68)</f>
        <v>0</v>
      </c>
      <c r="L8" s="33">
        <f>-VLOOKUP(A8,'pl-data'!A:BR,70)</f>
        <v>0</v>
      </c>
      <c r="M8" s="8"/>
      <c r="N8" s="33">
        <f>-VLOOKUP(A8,'pl-data'!A:BR,21)</f>
        <v>0</v>
      </c>
      <c r="O8" s="33">
        <f>-VLOOKUP(A8,'pl-data'!A:BR,51)</f>
        <v>0</v>
      </c>
      <c r="P8" s="33">
        <f>-VLOOKUP(A8,'pl-data'!A:BR,36)</f>
        <v>0</v>
      </c>
      <c r="Q8" s="34" t="str">
        <f t="shared" si="10"/>
        <v>n/a</v>
      </c>
      <c r="R8" s="34" t="str">
        <f t="shared" si="11"/>
        <v>n/a</v>
      </c>
      <c r="S8" s="8"/>
      <c r="T8" s="33">
        <f t="shared" si="12"/>
        <v>0</v>
      </c>
      <c r="U8" s="33">
        <f>-VLOOKUP(A8,'pl-data'!A:BR,52)</f>
        <v>0</v>
      </c>
      <c r="V8" s="33">
        <f t="shared" si="13"/>
        <v>0</v>
      </c>
      <c r="W8" s="34" t="str">
        <f t="shared" si="14"/>
        <v>n/a</v>
      </c>
      <c r="X8" s="34" t="str">
        <f t="shared" si="15"/>
        <v>n/a</v>
      </c>
      <c r="Y8" s="8"/>
    </row>
    <row r="9" spans="1:25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>
        <f>-VLOOKUP(A9,'pl-data'!A:F,4)</f>
        <v>0</v>
      </c>
      <c r="E9" s="33">
        <f>-VLOOKUP(A9,'pl-data'!A:F,5)</f>
        <v>0</v>
      </c>
      <c r="F9" s="33">
        <f>-VLOOKUP(A9,'pl-data'!A:F,6)</f>
        <v>0</v>
      </c>
      <c r="G9" s="33">
        <f>-VLOOKUP(A9,'pl-data'!A:G,7)</f>
        <v>0</v>
      </c>
      <c r="H9" s="33">
        <f>-VLOOKUP(A9,'pl-data'!A:V,22)</f>
        <v>0</v>
      </c>
      <c r="I9" s="33">
        <f t="shared" si="9"/>
        <v>0</v>
      </c>
      <c r="J9" s="33">
        <f>-VLOOKUP(A9,'pl-data'!A:BR,66)</f>
        <v>0</v>
      </c>
      <c r="K9" s="33">
        <f>-VLOOKUP(A9,'pl-data'!A:BR,68)</f>
        <v>0</v>
      </c>
      <c r="L9" s="33">
        <f>-VLOOKUP(A9,'pl-data'!A:BR,70)</f>
        <v>0</v>
      </c>
      <c r="M9" s="8"/>
      <c r="N9" s="33">
        <f>-VLOOKUP(A9,'pl-data'!A:BR,21)</f>
        <v>0</v>
      </c>
      <c r="O9" s="33">
        <f>-VLOOKUP(A9,'pl-data'!A:BR,51)</f>
        <v>0</v>
      </c>
      <c r="P9" s="33">
        <f>-VLOOKUP(A9,'pl-data'!A:BR,36)</f>
        <v>0</v>
      </c>
      <c r="Q9" s="34" t="str">
        <f t="shared" si="10"/>
        <v>n/a</v>
      </c>
      <c r="R9" s="34" t="str">
        <f t="shared" si="11"/>
        <v>n/a</v>
      </c>
      <c r="S9" s="8"/>
      <c r="T9" s="33">
        <f t="shared" si="12"/>
        <v>0</v>
      </c>
      <c r="U9" s="33">
        <f>-VLOOKUP(A9,'pl-data'!A:BR,52)</f>
        <v>0</v>
      </c>
      <c r="V9" s="33">
        <f t="shared" si="13"/>
        <v>0</v>
      </c>
      <c r="W9" s="34" t="str">
        <f t="shared" si="14"/>
        <v>n/a</v>
      </c>
      <c r="X9" s="34" t="str">
        <f t="shared" si="15"/>
        <v>n/a</v>
      </c>
      <c r="Y9" s="8"/>
    </row>
    <row r="10" spans="1:25" hidden="1" outlineLevel="1" x14ac:dyDescent="0.2">
      <c r="A10" s="49">
        <v>8004</v>
      </c>
      <c r="B10" s="13" t="str">
        <f>+masterfile!D1215</f>
        <v>8004 Umsatzerlöse Hardware</v>
      </c>
      <c r="C10" s="8"/>
      <c r="D10" s="33">
        <f>-VLOOKUP(A10,'pl-data'!A:F,4)</f>
        <v>0</v>
      </c>
      <c r="E10" s="33">
        <f>-VLOOKUP(A10,'pl-data'!A:F,5)</f>
        <v>0</v>
      </c>
      <c r="F10" s="33">
        <f>-VLOOKUP(A10,'pl-data'!A:F,6)</f>
        <v>0</v>
      </c>
      <c r="G10" s="33">
        <f>-VLOOKUP(A10,'pl-data'!A:G,7)</f>
        <v>0</v>
      </c>
      <c r="H10" s="33">
        <f>-VLOOKUP(A10,'pl-data'!A:V,22)</f>
        <v>0</v>
      </c>
      <c r="I10" s="33">
        <f t="shared" si="9"/>
        <v>0</v>
      </c>
      <c r="J10" s="33">
        <f>-VLOOKUP(A10,'pl-data'!A:BR,66)</f>
        <v>0</v>
      </c>
      <c r="K10" s="33">
        <f>-VLOOKUP(A10,'pl-data'!A:BR,68)</f>
        <v>0</v>
      </c>
      <c r="L10" s="33">
        <f>-VLOOKUP(A10,'pl-data'!A:BR,70)</f>
        <v>0</v>
      </c>
      <c r="M10" s="8"/>
      <c r="N10" s="33">
        <f>-VLOOKUP(A10,'pl-data'!A:BR,21)</f>
        <v>0</v>
      </c>
      <c r="O10" s="33">
        <f>-VLOOKUP(A10,'pl-data'!A:BR,51)</f>
        <v>0</v>
      </c>
      <c r="P10" s="33">
        <f>-VLOOKUP(A10,'pl-data'!A:BR,36)</f>
        <v>0</v>
      </c>
      <c r="Q10" s="34" t="str">
        <f t="shared" si="10"/>
        <v>n/a</v>
      </c>
      <c r="R10" s="34" t="str">
        <f t="shared" si="11"/>
        <v>n/a</v>
      </c>
      <c r="S10" s="8"/>
      <c r="T10" s="33">
        <f t="shared" si="12"/>
        <v>0</v>
      </c>
      <c r="U10" s="33">
        <f>-VLOOKUP(A10,'pl-data'!A:BR,52)</f>
        <v>0</v>
      </c>
      <c r="V10" s="33">
        <f t="shared" si="13"/>
        <v>0</v>
      </c>
      <c r="W10" s="34" t="str">
        <f t="shared" si="14"/>
        <v>n/a</v>
      </c>
      <c r="X10" s="34" t="str">
        <f t="shared" si="15"/>
        <v>n/a</v>
      </c>
      <c r="Y10" s="8"/>
    </row>
    <row r="11" spans="1:25" hidden="1" outlineLevel="1" x14ac:dyDescent="0.2">
      <c r="A11" s="49">
        <v>8005</v>
      </c>
      <c r="B11" s="13" t="str">
        <f>+masterfile!D1216</f>
        <v>8005 Umsatzerlöse Sonstiges</v>
      </c>
      <c r="C11" s="8"/>
      <c r="D11" s="33">
        <f>-VLOOKUP(A11,'pl-data'!A:F,4)</f>
        <v>0</v>
      </c>
      <c r="E11" s="33">
        <f>-VLOOKUP(A11,'pl-data'!A:F,5)</f>
        <v>0</v>
      </c>
      <c r="F11" s="33">
        <f>-VLOOKUP(A11,'pl-data'!A:F,6)</f>
        <v>0</v>
      </c>
      <c r="G11" s="33">
        <f>-VLOOKUP(A11,'pl-data'!A:G,7)</f>
        <v>0</v>
      </c>
      <c r="H11" s="33">
        <f>-VLOOKUP(A11,'pl-data'!A:V,22)</f>
        <v>0</v>
      </c>
      <c r="I11" s="33">
        <f t="shared" si="9"/>
        <v>0</v>
      </c>
      <c r="J11" s="33">
        <f>-VLOOKUP(A11,'pl-data'!A:BR,66)</f>
        <v>0</v>
      </c>
      <c r="K11" s="33">
        <f>-VLOOKUP(A11,'pl-data'!A:BR,68)</f>
        <v>0</v>
      </c>
      <c r="L11" s="33">
        <f>-VLOOKUP(A11,'pl-data'!A:BR,70)</f>
        <v>0</v>
      </c>
      <c r="M11" s="8"/>
      <c r="N11" s="33">
        <f>-VLOOKUP(A11,'pl-data'!A:BR,21)</f>
        <v>0</v>
      </c>
      <c r="O11" s="33">
        <f>-VLOOKUP(A11,'pl-data'!A:BR,51)</f>
        <v>0</v>
      </c>
      <c r="P11" s="33">
        <f>-VLOOKUP(A11,'pl-data'!A:BR,36)</f>
        <v>0</v>
      </c>
      <c r="Q11" s="34" t="str">
        <f t="shared" si="10"/>
        <v>n/a</v>
      </c>
      <c r="R11" s="34" t="str">
        <f t="shared" si="11"/>
        <v>n/a</v>
      </c>
      <c r="S11" s="8"/>
      <c r="T11" s="33">
        <f t="shared" si="12"/>
        <v>0</v>
      </c>
      <c r="U11" s="33">
        <f>-VLOOKUP(A11,'pl-data'!A:BR,52)</f>
        <v>0</v>
      </c>
      <c r="V11" s="33">
        <f t="shared" si="13"/>
        <v>0</v>
      </c>
      <c r="W11" s="34" t="str">
        <f t="shared" si="14"/>
        <v>n/a</v>
      </c>
      <c r="X11" s="34" t="str">
        <f t="shared" si="15"/>
        <v>n/a</v>
      </c>
      <c r="Y11" s="8"/>
    </row>
    <row r="12" spans="1:25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-VLOOKUP(A12,'pl-data'!A:F,4)</f>
        <v>0</v>
      </c>
      <c r="E12" s="33">
        <f>-VLOOKUP(A12,'pl-data'!A:F,5)</f>
        <v>0</v>
      </c>
      <c r="F12" s="33">
        <f>-VLOOKUP(A12,'pl-data'!A:F,6)</f>
        <v>0</v>
      </c>
      <c r="G12" s="33">
        <f>-VLOOKUP(A12,'pl-data'!A:G,7)</f>
        <v>0</v>
      </c>
      <c r="H12" s="33">
        <f>-VLOOKUP(A12,'pl-data'!A:V,22)</f>
        <v>0</v>
      </c>
      <c r="I12" s="33">
        <f t="shared" si="9"/>
        <v>0</v>
      </c>
      <c r="J12" s="33">
        <f>-VLOOKUP(A12,'pl-data'!A:BR,66)</f>
        <v>0</v>
      </c>
      <c r="K12" s="33">
        <f>-VLOOKUP(A12,'pl-data'!A:BR,68)</f>
        <v>0</v>
      </c>
      <c r="L12" s="33">
        <f>-VLOOKUP(A12,'pl-data'!A:BR,70)</f>
        <v>0</v>
      </c>
      <c r="M12" s="8"/>
      <c r="N12" s="33">
        <f>-VLOOKUP(A12,'pl-data'!A:BR,21)</f>
        <v>0</v>
      </c>
      <c r="O12" s="33">
        <f>-VLOOKUP(A12,'pl-data'!A:BR,51)</f>
        <v>0</v>
      </c>
      <c r="P12" s="33">
        <f>-VLOOKUP(A12,'pl-data'!A:BR,36)</f>
        <v>0</v>
      </c>
      <c r="Q12" s="34" t="str">
        <f t="shared" si="10"/>
        <v>n/a</v>
      </c>
      <c r="R12" s="34" t="str">
        <f t="shared" si="11"/>
        <v>n/a</v>
      </c>
      <c r="S12" s="8"/>
      <c r="T12" s="33">
        <f t="shared" si="12"/>
        <v>0</v>
      </c>
      <c r="U12" s="33">
        <f>-VLOOKUP(A12,'pl-data'!A:BR,52)</f>
        <v>0</v>
      </c>
      <c r="V12" s="33">
        <f t="shared" si="13"/>
        <v>0</v>
      </c>
      <c r="W12" s="34" t="str">
        <f t="shared" si="14"/>
        <v>n/a</v>
      </c>
      <c r="X12" s="34" t="str">
        <f t="shared" si="15"/>
        <v>n/a</v>
      </c>
      <c r="Y12" s="8"/>
    </row>
    <row r="13" spans="1:25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-VLOOKUP(A13,'pl-data'!A:F,4)</f>
        <v>0</v>
      </c>
      <c r="E13" s="33">
        <f>-VLOOKUP(A13,'pl-data'!A:F,5)</f>
        <v>0</v>
      </c>
      <c r="F13" s="33">
        <f>-VLOOKUP(A13,'pl-data'!A:F,6)</f>
        <v>0</v>
      </c>
      <c r="G13" s="33">
        <f>-VLOOKUP(A13,'pl-data'!A:G,7)</f>
        <v>0</v>
      </c>
      <c r="H13" s="33">
        <f>-VLOOKUP(A13,'pl-data'!A:V,22)</f>
        <v>0</v>
      </c>
      <c r="I13" s="33">
        <f t="shared" si="9"/>
        <v>0</v>
      </c>
      <c r="J13" s="33">
        <f>-VLOOKUP(A13,'pl-data'!A:BR,66)</f>
        <v>0</v>
      </c>
      <c r="K13" s="33">
        <f>-VLOOKUP(A13,'pl-data'!A:BR,68)</f>
        <v>0</v>
      </c>
      <c r="L13" s="33">
        <f>-VLOOKUP(A13,'pl-data'!A:BR,70)</f>
        <v>0</v>
      </c>
      <c r="M13" s="8"/>
      <c r="N13" s="33">
        <f>-VLOOKUP(A13,'pl-data'!A:BR,21)</f>
        <v>0</v>
      </c>
      <c r="O13" s="33">
        <f>-VLOOKUP(A13,'pl-data'!A:BR,51)</f>
        <v>0</v>
      </c>
      <c r="P13" s="33">
        <f>-VLOOKUP(A13,'pl-data'!A:BR,36)</f>
        <v>0</v>
      </c>
      <c r="Q13" s="34" t="str">
        <f t="shared" si="10"/>
        <v>n/a</v>
      </c>
      <c r="R13" s="34" t="str">
        <f t="shared" si="11"/>
        <v>n/a</v>
      </c>
      <c r="S13" s="8"/>
      <c r="T13" s="33">
        <f t="shared" si="12"/>
        <v>0</v>
      </c>
      <c r="U13" s="33">
        <f>-VLOOKUP(A13,'pl-data'!A:BR,52)</f>
        <v>0</v>
      </c>
      <c r="V13" s="33">
        <f t="shared" si="13"/>
        <v>0</v>
      </c>
      <c r="W13" s="34" t="str">
        <f t="shared" si="14"/>
        <v>n/a</v>
      </c>
      <c r="X13" s="34" t="str">
        <f t="shared" si="15"/>
        <v>n/a</v>
      </c>
      <c r="Y13" s="8"/>
    </row>
    <row r="14" spans="1:25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-VLOOKUP(A14,'pl-data'!A:F,4)</f>
        <v>0</v>
      </c>
      <c r="E14" s="33">
        <f>-VLOOKUP(A14,'pl-data'!A:F,5)</f>
        <v>0</v>
      </c>
      <c r="F14" s="33">
        <f>-VLOOKUP(A14,'pl-data'!A:F,6)</f>
        <v>0</v>
      </c>
      <c r="G14" s="33">
        <f>-VLOOKUP(A14,'pl-data'!A:G,7)</f>
        <v>0</v>
      </c>
      <c r="H14" s="33">
        <f>-VLOOKUP(A14,'pl-data'!A:V,22)</f>
        <v>0</v>
      </c>
      <c r="I14" s="33">
        <f t="shared" si="9"/>
        <v>0</v>
      </c>
      <c r="J14" s="33">
        <f>-VLOOKUP(A14,'pl-data'!A:BR,66)</f>
        <v>0</v>
      </c>
      <c r="K14" s="33">
        <f>-VLOOKUP(A14,'pl-data'!A:BR,68)</f>
        <v>0</v>
      </c>
      <c r="L14" s="33">
        <f>-VLOOKUP(A14,'pl-data'!A:BR,70)</f>
        <v>0</v>
      </c>
      <c r="M14" s="8"/>
      <c r="N14" s="33">
        <f>-VLOOKUP(A14,'pl-data'!A:BR,21)</f>
        <v>0</v>
      </c>
      <c r="O14" s="33">
        <f>-VLOOKUP(A14,'pl-data'!A:BR,51)</f>
        <v>0</v>
      </c>
      <c r="P14" s="33">
        <f>-VLOOKUP(A14,'pl-data'!A:BR,36)</f>
        <v>0</v>
      </c>
      <c r="Q14" s="34" t="str">
        <f t="shared" si="10"/>
        <v>n/a</v>
      </c>
      <c r="R14" s="34" t="str">
        <f t="shared" si="11"/>
        <v>n/a</v>
      </c>
      <c r="S14" s="8"/>
      <c r="T14" s="33">
        <f t="shared" si="12"/>
        <v>0</v>
      </c>
      <c r="U14" s="33">
        <f>-VLOOKUP(A14,'pl-data'!A:BR,52)</f>
        <v>0</v>
      </c>
      <c r="V14" s="33">
        <f t="shared" si="13"/>
        <v>0</v>
      </c>
      <c r="W14" s="34" t="str">
        <f t="shared" si="14"/>
        <v>n/a</v>
      </c>
      <c r="X14" s="34" t="str">
        <f t="shared" si="15"/>
        <v>n/a</v>
      </c>
      <c r="Y14" s="8"/>
    </row>
    <row r="15" spans="1:25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-VLOOKUP(A15,'pl-data'!A:F,4)</f>
        <v>0</v>
      </c>
      <c r="E15" s="33">
        <f>-VLOOKUP(A15,'pl-data'!A:F,5)</f>
        <v>0</v>
      </c>
      <c r="F15" s="33">
        <f>-VLOOKUP(A15,'pl-data'!A:F,6)</f>
        <v>0</v>
      </c>
      <c r="G15" s="33">
        <f>-VLOOKUP(A15,'pl-data'!A:G,7)</f>
        <v>0</v>
      </c>
      <c r="H15" s="33">
        <f>-VLOOKUP(A15,'pl-data'!A:V,22)</f>
        <v>0</v>
      </c>
      <c r="I15" s="33">
        <f t="shared" si="9"/>
        <v>0</v>
      </c>
      <c r="J15" s="33">
        <f>-VLOOKUP(A15,'pl-data'!A:BR,66)</f>
        <v>0</v>
      </c>
      <c r="K15" s="33">
        <f>-VLOOKUP(A15,'pl-data'!A:BR,68)</f>
        <v>0</v>
      </c>
      <c r="L15" s="33">
        <f>-VLOOKUP(A15,'pl-data'!A:BR,70)</f>
        <v>0</v>
      </c>
      <c r="M15" s="8"/>
      <c r="N15" s="33">
        <f>-VLOOKUP(A15,'pl-data'!A:BR,21)</f>
        <v>0</v>
      </c>
      <c r="O15" s="33">
        <f>-VLOOKUP(A15,'pl-data'!A:BR,51)</f>
        <v>0</v>
      </c>
      <c r="P15" s="33">
        <f>-VLOOKUP(A15,'pl-data'!A:BR,36)</f>
        <v>0</v>
      </c>
      <c r="Q15" s="34" t="str">
        <f t="shared" si="10"/>
        <v>n/a</v>
      </c>
      <c r="R15" s="34" t="str">
        <f t="shared" si="11"/>
        <v>n/a</v>
      </c>
      <c r="S15" s="8"/>
      <c r="T15" s="33">
        <f t="shared" si="12"/>
        <v>0</v>
      </c>
      <c r="U15" s="33">
        <f>-VLOOKUP(A15,'pl-data'!A:BR,52)</f>
        <v>0</v>
      </c>
      <c r="V15" s="33">
        <f t="shared" si="13"/>
        <v>0</v>
      </c>
      <c r="W15" s="34" t="str">
        <f t="shared" si="14"/>
        <v>n/a</v>
      </c>
      <c r="X15" s="34" t="str">
        <f t="shared" si="15"/>
        <v>n/a</v>
      </c>
      <c r="Y15" s="8"/>
    </row>
    <row r="16" spans="1:25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-VLOOKUP(A16,'pl-data'!A:F,4)</f>
        <v>0</v>
      </c>
      <c r="E16" s="33">
        <f>-VLOOKUP(A16,'pl-data'!A:F,5)</f>
        <v>0</v>
      </c>
      <c r="F16" s="33">
        <f>-VLOOKUP(A16,'pl-data'!A:F,6)</f>
        <v>0</v>
      </c>
      <c r="G16" s="33">
        <f>-VLOOKUP(A16,'pl-data'!A:G,7)</f>
        <v>0</v>
      </c>
      <c r="H16" s="33">
        <f>-VLOOKUP(A16,'pl-data'!A:V,22)</f>
        <v>0</v>
      </c>
      <c r="I16" s="33">
        <f t="shared" si="9"/>
        <v>0</v>
      </c>
      <c r="J16" s="33">
        <f>-VLOOKUP(A16,'pl-data'!A:BR,66)</f>
        <v>0</v>
      </c>
      <c r="K16" s="33">
        <f>-VLOOKUP(A16,'pl-data'!A:BR,68)</f>
        <v>0</v>
      </c>
      <c r="L16" s="33">
        <f>-VLOOKUP(A16,'pl-data'!A:BR,70)</f>
        <v>0</v>
      </c>
      <c r="M16" s="8"/>
      <c r="N16" s="33">
        <f>-VLOOKUP(A16,'pl-data'!A:BR,21)</f>
        <v>0</v>
      </c>
      <c r="O16" s="33">
        <f>-VLOOKUP(A16,'pl-data'!A:BR,51)</f>
        <v>0</v>
      </c>
      <c r="P16" s="33">
        <f>-VLOOKUP(A16,'pl-data'!A:BR,36)</f>
        <v>0</v>
      </c>
      <c r="Q16" s="34" t="str">
        <f t="shared" si="10"/>
        <v>n/a</v>
      </c>
      <c r="R16" s="34" t="str">
        <f t="shared" si="11"/>
        <v>n/a</v>
      </c>
      <c r="S16" s="8"/>
      <c r="T16" s="33">
        <f t="shared" si="12"/>
        <v>0</v>
      </c>
      <c r="U16" s="33">
        <f>-VLOOKUP(A16,'pl-data'!A:BR,52)</f>
        <v>0</v>
      </c>
      <c r="V16" s="33">
        <f t="shared" si="13"/>
        <v>0</v>
      </c>
      <c r="W16" s="34" t="str">
        <f t="shared" si="14"/>
        <v>n/a</v>
      </c>
      <c r="X16" s="34" t="str">
        <f t="shared" si="15"/>
        <v>n/a</v>
      </c>
      <c r="Y16" s="8"/>
    </row>
    <row r="17" spans="1:25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-VLOOKUP(A17,'pl-data'!A:F,4)</f>
        <v>0</v>
      </c>
      <c r="E17" s="33">
        <f>-VLOOKUP(A17,'pl-data'!A:F,5)</f>
        <v>0</v>
      </c>
      <c r="F17" s="33">
        <f>-VLOOKUP(A17,'pl-data'!A:F,6)</f>
        <v>0</v>
      </c>
      <c r="G17" s="33">
        <f>-VLOOKUP(A17,'pl-data'!A:G,7)</f>
        <v>0</v>
      </c>
      <c r="H17" s="33">
        <f>-VLOOKUP(A17,'pl-data'!A:V,22)</f>
        <v>0</v>
      </c>
      <c r="I17" s="33">
        <f t="shared" si="9"/>
        <v>0</v>
      </c>
      <c r="J17" s="33">
        <f>-VLOOKUP(A17,'pl-data'!A:BR,66)</f>
        <v>0</v>
      </c>
      <c r="K17" s="33">
        <f>-VLOOKUP(A17,'pl-data'!A:BR,68)</f>
        <v>0</v>
      </c>
      <c r="L17" s="33">
        <f>-VLOOKUP(A17,'pl-data'!A:BR,70)</f>
        <v>0</v>
      </c>
      <c r="M17" s="8"/>
      <c r="N17" s="33">
        <f>-VLOOKUP(A17,'pl-data'!A:BR,21)</f>
        <v>0</v>
      </c>
      <c r="O17" s="33">
        <f>-VLOOKUP(A17,'pl-data'!A:BR,51)</f>
        <v>0</v>
      </c>
      <c r="P17" s="33">
        <f>-VLOOKUP(A17,'pl-data'!A:BR,36)</f>
        <v>0</v>
      </c>
      <c r="Q17" s="34" t="str">
        <f t="shared" si="10"/>
        <v>n/a</v>
      </c>
      <c r="R17" s="34" t="str">
        <f t="shared" si="11"/>
        <v>n/a</v>
      </c>
      <c r="S17" s="8"/>
      <c r="T17" s="33">
        <f t="shared" si="12"/>
        <v>0</v>
      </c>
      <c r="U17" s="33">
        <f>-VLOOKUP(A17,'pl-data'!A:BR,52)</f>
        <v>0</v>
      </c>
      <c r="V17" s="33">
        <f t="shared" si="13"/>
        <v>0</v>
      </c>
      <c r="W17" s="34" t="str">
        <f t="shared" si="14"/>
        <v>n/a</v>
      </c>
      <c r="X17" s="34" t="str">
        <f t="shared" si="15"/>
        <v>n/a</v>
      </c>
      <c r="Y17" s="8"/>
    </row>
    <row r="18" spans="1:25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-VLOOKUP(A18,'pl-data'!A:F,4)</f>
        <v>0</v>
      </c>
      <c r="E18" s="33">
        <f>-VLOOKUP(A18,'pl-data'!A:F,5)</f>
        <v>0</v>
      </c>
      <c r="F18" s="33">
        <f>-VLOOKUP(A18,'pl-data'!A:F,6)</f>
        <v>0</v>
      </c>
      <c r="G18" s="33">
        <f>-VLOOKUP(A18,'pl-data'!A:G,7)</f>
        <v>0</v>
      </c>
      <c r="H18" s="33">
        <f>-VLOOKUP(A18,'pl-data'!A:V,22)</f>
        <v>0</v>
      </c>
      <c r="I18" s="33">
        <f t="shared" si="9"/>
        <v>0</v>
      </c>
      <c r="J18" s="33">
        <f>-VLOOKUP(A18,'pl-data'!A:BR,66)</f>
        <v>0</v>
      </c>
      <c r="K18" s="33">
        <f>-VLOOKUP(A18,'pl-data'!A:BR,68)</f>
        <v>0</v>
      </c>
      <c r="L18" s="33">
        <f>-VLOOKUP(A18,'pl-data'!A:BR,70)</f>
        <v>0</v>
      </c>
      <c r="M18" s="8"/>
      <c r="N18" s="33">
        <f>-VLOOKUP(A18,'pl-data'!A:BR,21)</f>
        <v>0</v>
      </c>
      <c r="O18" s="33">
        <f>-VLOOKUP(A18,'pl-data'!A:BR,51)</f>
        <v>0</v>
      </c>
      <c r="P18" s="33">
        <f>-VLOOKUP(A18,'pl-data'!A:BR,36)</f>
        <v>0</v>
      </c>
      <c r="Q18" s="34" t="str">
        <f t="shared" si="10"/>
        <v>n/a</v>
      </c>
      <c r="R18" s="34" t="str">
        <f t="shared" si="11"/>
        <v>n/a</v>
      </c>
      <c r="S18" s="8"/>
      <c r="T18" s="33">
        <f t="shared" si="12"/>
        <v>0</v>
      </c>
      <c r="U18" s="33">
        <f>-VLOOKUP(A18,'pl-data'!A:BR,52)</f>
        <v>0</v>
      </c>
      <c r="V18" s="33">
        <f t="shared" si="13"/>
        <v>0</v>
      </c>
      <c r="W18" s="34" t="str">
        <f t="shared" si="14"/>
        <v>n/a</v>
      </c>
      <c r="X18" s="34" t="str">
        <f t="shared" si="15"/>
        <v>n/a</v>
      </c>
      <c r="Y18" s="8"/>
    </row>
    <row r="19" spans="1:25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-VLOOKUP(A19,'pl-data'!A:F,4)</f>
        <v>0</v>
      </c>
      <c r="E19" s="33">
        <f>-VLOOKUP(A19,'pl-data'!A:F,5)</f>
        <v>0</v>
      </c>
      <c r="F19" s="33">
        <f>-VLOOKUP(A19,'pl-data'!A:F,6)</f>
        <v>0</v>
      </c>
      <c r="G19" s="33">
        <f>-VLOOKUP(A19,'pl-data'!A:G,7)</f>
        <v>0</v>
      </c>
      <c r="H19" s="33">
        <f>-VLOOKUP(A19,'pl-data'!A:V,22)</f>
        <v>0</v>
      </c>
      <c r="I19" s="33">
        <f t="shared" si="9"/>
        <v>0</v>
      </c>
      <c r="J19" s="33">
        <f>-VLOOKUP(A19,'pl-data'!A:BR,66)</f>
        <v>0</v>
      </c>
      <c r="K19" s="33">
        <f>-VLOOKUP(A19,'pl-data'!A:BR,68)</f>
        <v>0</v>
      </c>
      <c r="L19" s="33">
        <f>-VLOOKUP(A19,'pl-data'!A:BR,70)</f>
        <v>0</v>
      </c>
      <c r="M19" s="8"/>
      <c r="N19" s="33">
        <f>-VLOOKUP(A19,'pl-data'!A:BR,21)</f>
        <v>0</v>
      </c>
      <c r="O19" s="33">
        <f>-VLOOKUP(A19,'pl-data'!A:BR,51)</f>
        <v>0</v>
      </c>
      <c r="P19" s="33">
        <f>-VLOOKUP(A19,'pl-data'!A:BR,36)</f>
        <v>0</v>
      </c>
      <c r="Q19" s="34" t="str">
        <f t="shared" si="10"/>
        <v>n/a</v>
      </c>
      <c r="R19" s="34" t="str">
        <f t="shared" si="11"/>
        <v>n/a</v>
      </c>
      <c r="S19" s="8"/>
      <c r="T19" s="33">
        <f t="shared" si="12"/>
        <v>0</v>
      </c>
      <c r="U19" s="33">
        <f>-VLOOKUP(A19,'pl-data'!A:BR,52)</f>
        <v>0</v>
      </c>
      <c r="V19" s="33">
        <f t="shared" si="13"/>
        <v>0</v>
      </c>
      <c r="W19" s="34" t="str">
        <f t="shared" si="14"/>
        <v>n/a</v>
      </c>
      <c r="X19" s="34" t="str">
        <f t="shared" si="15"/>
        <v>n/a</v>
      </c>
      <c r="Y19" s="8"/>
    </row>
    <row r="20" spans="1:25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-VLOOKUP(A20,'pl-data'!A:F,4)</f>
        <v>0</v>
      </c>
      <c r="E20" s="33">
        <f>-VLOOKUP(A20,'pl-data'!A:F,5)</f>
        <v>0</v>
      </c>
      <c r="F20" s="33">
        <f>-VLOOKUP(A20,'pl-data'!A:F,6)</f>
        <v>0</v>
      </c>
      <c r="G20" s="33">
        <f>-VLOOKUP(A20,'pl-data'!A:G,7)</f>
        <v>0</v>
      </c>
      <c r="H20" s="33">
        <f>-VLOOKUP(A20,'pl-data'!A:V,22)</f>
        <v>0</v>
      </c>
      <c r="I20" s="33">
        <f t="shared" si="9"/>
        <v>0</v>
      </c>
      <c r="J20" s="33">
        <f>-VLOOKUP(A20,'pl-data'!A:BR,66)</f>
        <v>0</v>
      </c>
      <c r="K20" s="33">
        <f>-VLOOKUP(A20,'pl-data'!A:BR,68)</f>
        <v>0</v>
      </c>
      <c r="L20" s="33">
        <f>-VLOOKUP(A20,'pl-data'!A:BR,70)</f>
        <v>0</v>
      </c>
      <c r="M20" s="8"/>
      <c r="N20" s="33">
        <f>-VLOOKUP(A20,'pl-data'!A:BR,21)</f>
        <v>0</v>
      </c>
      <c r="O20" s="33">
        <f>-VLOOKUP(A20,'pl-data'!A:BR,51)</f>
        <v>0</v>
      </c>
      <c r="P20" s="33">
        <f>-VLOOKUP(A20,'pl-data'!A:BR,36)</f>
        <v>0</v>
      </c>
      <c r="Q20" s="34" t="str">
        <f t="shared" si="10"/>
        <v>n/a</v>
      </c>
      <c r="R20" s="34" t="str">
        <f t="shared" si="11"/>
        <v>n/a</v>
      </c>
      <c r="S20" s="8"/>
      <c r="T20" s="33">
        <f t="shared" si="12"/>
        <v>0</v>
      </c>
      <c r="U20" s="33">
        <f>-VLOOKUP(A20,'pl-data'!A:BR,52)</f>
        <v>0</v>
      </c>
      <c r="V20" s="33">
        <f t="shared" si="13"/>
        <v>0</v>
      </c>
      <c r="W20" s="34" t="str">
        <f t="shared" si="14"/>
        <v>n/a</v>
      </c>
      <c r="X20" s="34" t="str">
        <f t="shared" si="15"/>
        <v>n/a</v>
      </c>
      <c r="Y20" s="8"/>
    </row>
    <row r="21" spans="1:25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-VLOOKUP(A21,'pl-data'!A:F,4)</f>
        <v>0</v>
      </c>
      <c r="E21" s="33">
        <f>-VLOOKUP(A21,'pl-data'!A:F,5)</f>
        <v>0</v>
      </c>
      <c r="F21" s="33">
        <f>-VLOOKUP(A21,'pl-data'!A:F,6)</f>
        <v>0</v>
      </c>
      <c r="G21" s="33">
        <f>-VLOOKUP(A21,'pl-data'!A:G,7)</f>
        <v>0</v>
      </c>
      <c r="H21" s="33">
        <f>-VLOOKUP(A21,'pl-data'!A:V,22)</f>
        <v>0</v>
      </c>
      <c r="I21" s="33">
        <f t="shared" si="9"/>
        <v>0</v>
      </c>
      <c r="J21" s="33">
        <f>-VLOOKUP(A21,'pl-data'!A:BR,66)</f>
        <v>0</v>
      </c>
      <c r="K21" s="33">
        <f>-VLOOKUP(A21,'pl-data'!A:BR,68)</f>
        <v>0</v>
      </c>
      <c r="L21" s="33">
        <f>-VLOOKUP(A21,'pl-data'!A:BR,70)</f>
        <v>0</v>
      </c>
      <c r="M21" s="8"/>
      <c r="N21" s="33">
        <f>-VLOOKUP(A21,'pl-data'!A:BR,21)</f>
        <v>0</v>
      </c>
      <c r="O21" s="33">
        <f>-VLOOKUP(A21,'pl-data'!A:BR,51)</f>
        <v>0</v>
      </c>
      <c r="P21" s="33">
        <f>-VLOOKUP(A21,'pl-data'!A:BR,36)</f>
        <v>0</v>
      </c>
      <c r="Q21" s="34" t="str">
        <f t="shared" si="10"/>
        <v>n/a</v>
      </c>
      <c r="R21" s="34" t="str">
        <f t="shared" si="11"/>
        <v>n/a</v>
      </c>
      <c r="S21" s="8"/>
      <c r="T21" s="33">
        <f t="shared" si="12"/>
        <v>0</v>
      </c>
      <c r="U21" s="33">
        <f>-VLOOKUP(A21,'pl-data'!A:BR,52)</f>
        <v>0</v>
      </c>
      <c r="V21" s="33">
        <f t="shared" si="13"/>
        <v>0</v>
      </c>
      <c r="W21" s="34" t="str">
        <f t="shared" si="14"/>
        <v>n/a</v>
      </c>
      <c r="X21" s="34" t="str">
        <f t="shared" si="15"/>
        <v>n/a</v>
      </c>
      <c r="Y21" s="8"/>
    </row>
    <row r="22" spans="1:25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-VLOOKUP(A22,'pl-data'!A:F,4)</f>
        <v>0</v>
      </c>
      <c r="E22" s="33">
        <f>-VLOOKUP(A22,'pl-data'!A:F,5)</f>
        <v>0</v>
      </c>
      <c r="F22" s="33">
        <f>-VLOOKUP(A22,'pl-data'!A:F,6)</f>
        <v>0</v>
      </c>
      <c r="G22" s="33">
        <f>-VLOOKUP(A22,'pl-data'!A:G,7)</f>
        <v>0</v>
      </c>
      <c r="H22" s="33">
        <f>-VLOOKUP(A22,'pl-data'!A:V,22)</f>
        <v>0</v>
      </c>
      <c r="I22" s="33">
        <f t="shared" si="9"/>
        <v>0</v>
      </c>
      <c r="J22" s="33">
        <f>-VLOOKUP(A22,'pl-data'!A:BR,66)</f>
        <v>0</v>
      </c>
      <c r="K22" s="33">
        <f>-VLOOKUP(A22,'pl-data'!A:BR,68)</f>
        <v>0</v>
      </c>
      <c r="L22" s="33">
        <f>-VLOOKUP(A22,'pl-data'!A:BR,70)</f>
        <v>0</v>
      </c>
      <c r="M22" s="8"/>
      <c r="N22" s="33">
        <f>-VLOOKUP(A22,'pl-data'!A:BR,21)</f>
        <v>0</v>
      </c>
      <c r="O22" s="33">
        <f>-VLOOKUP(A22,'pl-data'!A:BR,51)</f>
        <v>0</v>
      </c>
      <c r="P22" s="33">
        <f>-VLOOKUP(A22,'pl-data'!A:BR,36)</f>
        <v>0</v>
      </c>
      <c r="Q22" s="34" t="str">
        <f t="shared" si="10"/>
        <v>n/a</v>
      </c>
      <c r="R22" s="34" t="str">
        <f t="shared" si="11"/>
        <v>n/a</v>
      </c>
      <c r="S22" s="8"/>
      <c r="T22" s="33">
        <f t="shared" si="12"/>
        <v>0</v>
      </c>
      <c r="U22" s="33">
        <f>-VLOOKUP(A22,'pl-data'!A:BR,52)</f>
        <v>0</v>
      </c>
      <c r="V22" s="33">
        <f t="shared" si="13"/>
        <v>0</v>
      </c>
      <c r="W22" s="34" t="str">
        <f t="shared" si="14"/>
        <v>n/a</v>
      </c>
      <c r="X22" s="34" t="str">
        <f t="shared" si="15"/>
        <v>n/a</v>
      </c>
      <c r="Y22" s="8"/>
    </row>
    <row r="23" spans="1:25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-VLOOKUP(A23,'pl-data'!A:F,4)</f>
        <v>0</v>
      </c>
      <c r="E23" s="33">
        <f>-VLOOKUP(A23,'pl-data'!A:F,5)</f>
        <v>0</v>
      </c>
      <c r="F23" s="33">
        <f>-VLOOKUP(A23,'pl-data'!A:F,6)</f>
        <v>0</v>
      </c>
      <c r="G23" s="33">
        <f>-VLOOKUP(A23,'pl-data'!A:G,7)</f>
        <v>0</v>
      </c>
      <c r="H23" s="33">
        <f>-VLOOKUP(A23,'pl-data'!A:V,22)</f>
        <v>0</v>
      </c>
      <c r="I23" s="33">
        <f t="shared" si="9"/>
        <v>0</v>
      </c>
      <c r="J23" s="33">
        <f>-VLOOKUP(A23,'pl-data'!A:BR,66)</f>
        <v>0</v>
      </c>
      <c r="K23" s="33">
        <f>-VLOOKUP(A23,'pl-data'!A:BR,68)</f>
        <v>0</v>
      </c>
      <c r="L23" s="33">
        <f>-VLOOKUP(A23,'pl-data'!A:BR,70)</f>
        <v>0</v>
      </c>
      <c r="M23" s="8"/>
      <c r="N23" s="33">
        <f>-VLOOKUP(A23,'pl-data'!A:BR,21)</f>
        <v>0</v>
      </c>
      <c r="O23" s="33">
        <f>-VLOOKUP(A23,'pl-data'!A:BR,51)</f>
        <v>0</v>
      </c>
      <c r="P23" s="33">
        <f>-VLOOKUP(A23,'pl-data'!A:BR,36)</f>
        <v>0</v>
      </c>
      <c r="Q23" s="34" t="str">
        <f t="shared" si="10"/>
        <v>n/a</v>
      </c>
      <c r="R23" s="34" t="str">
        <f t="shared" si="11"/>
        <v>n/a</v>
      </c>
      <c r="S23" s="8"/>
      <c r="T23" s="33">
        <f t="shared" si="12"/>
        <v>0</v>
      </c>
      <c r="U23" s="33">
        <f>-VLOOKUP(A23,'pl-data'!A:BR,52)</f>
        <v>0</v>
      </c>
      <c r="V23" s="33">
        <f t="shared" si="13"/>
        <v>0</v>
      </c>
      <c r="W23" s="34" t="str">
        <f t="shared" si="14"/>
        <v>n/a</v>
      </c>
      <c r="X23" s="34" t="str">
        <f t="shared" si="15"/>
        <v>n/a</v>
      </c>
      <c r="Y23" s="8"/>
    </row>
    <row r="24" spans="1:25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-VLOOKUP(A24,'pl-data'!A:F,4)</f>
        <v>0</v>
      </c>
      <c r="E24" s="33">
        <f>-VLOOKUP(A24,'pl-data'!A:F,5)</f>
        <v>0</v>
      </c>
      <c r="F24" s="33">
        <f>-VLOOKUP(A24,'pl-data'!A:F,6)</f>
        <v>0</v>
      </c>
      <c r="G24" s="33">
        <f>-VLOOKUP(A24,'pl-data'!A:G,7)</f>
        <v>0</v>
      </c>
      <c r="H24" s="33">
        <f>-VLOOKUP(A24,'pl-data'!A:V,22)</f>
        <v>0</v>
      </c>
      <c r="I24" s="33">
        <f t="shared" si="9"/>
        <v>0</v>
      </c>
      <c r="J24" s="33">
        <f>-VLOOKUP(A24,'pl-data'!A:BR,66)</f>
        <v>0</v>
      </c>
      <c r="K24" s="33">
        <f>-VLOOKUP(A24,'pl-data'!A:BR,68)</f>
        <v>0</v>
      </c>
      <c r="L24" s="33">
        <f>-VLOOKUP(A24,'pl-data'!A:BR,70)</f>
        <v>0</v>
      </c>
      <c r="M24" s="8"/>
      <c r="N24" s="33">
        <f>-VLOOKUP(A24,'pl-data'!A:BR,21)</f>
        <v>0</v>
      </c>
      <c r="O24" s="33">
        <f>-VLOOKUP(A24,'pl-data'!A:BR,51)</f>
        <v>0</v>
      </c>
      <c r="P24" s="33">
        <f>-VLOOKUP(A24,'pl-data'!A:BR,36)</f>
        <v>0</v>
      </c>
      <c r="Q24" s="34" t="str">
        <f t="shared" si="10"/>
        <v>n/a</v>
      </c>
      <c r="R24" s="34" t="str">
        <f t="shared" si="11"/>
        <v>n/a</v>
      </c>
      <c r="S24" s="8"/>
      <c r="T24" s="33">
        <f t="shared" si="12"/>
        <v>0</v>
      </c>
      <c r="U24" s="33">
        <f>-VLOOKUP(A24,'pl-data'!A:BR,52)</f>
        <v>0</v>
      </c>
      <c r="V24" s="33">
        <f t="shared" si="13"/>
        <v>0</v>
      </c>
      <c r="W24" s="34" t="str">
        <f t="shared" si="14"/>
        <v>n/a</v>
      </c>
      <c r="X24" s="34" t="str">
        <f t="shared" si="15"/>
        <v>n/a</v>
      </c>
      <c r="Y24" s="8"/>
    </row>
    <row r="25" spans="1:25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-VLOOKUP(A25,'pl-data'!A:F,4)</f>
        <v>0</v>
      </c>
      <c r="E25" s="33">
        <f>-VLOOKUP(A25,'pl-data'!A:F,5)</f>
        <v>0</v>
      </c>
      <c r="F25" s="33">
        <f>-VLOOKUP(A25,'pl-data'!A:F,6)</f>
        <v>0</v>
      </c>
      <c r="G25" s="33">
        <f>-VLOOKUP(A25,'pl-data'!A:G,7)</f>
        <v>0</v>
      </c>
      <c r="H25" s="33">
        <f>-VLOOKUP(A25,'pl-data'!A:V,22)</f>
        <v>0</v>
      </c>
      <c r="I25" s="33">
        <f t="shared" si="9"/>
        <v>0</v>
      </c>
      <c r="J25" s="33">
        <f>-VLOOKUP(A25,'pl-data'!A:BR,66)</f>
        <v>0</v>
      </c>
      <c r="K25" s="33">
        <f>-VLOOKUP(A25,'pl-data'!A:BR,68)</f>
        <v>0</v>
      </c>
      <c r="L25" s="33">
        <f>-VLOOKUP(A25,'pl-data'!A:BR,70)</f>
        <v>0</v>
      </c>
      <c r="M25" s="8"/>
      <c r="N25" s="33">
        <f>-VLOOKUP(A25,'pl-data'!A:BR,21)</f>
        <v>0</v>
      </c>
      <c r="O25" s="33">
        <f>-VLOOKUP(A25,'pl-data'!A:BR,51)</f>
        <v>0</v>
      </c>
      <c r="P25" s="33">
        <f>-VLOOKUP(A25,'pl-data'!A:BR,36)</f>
        <v>0</v>
      </c>
      <c r="Q25" s="34" t="str">
        <f t="shared" si="10"/>
        <v>n/a</v>
      </c>
      <c r="R25" s="34" t="str">
        <f t="shared" si="11"/>
        <v>n/a</v>
      </c>
      <c r="S25" s="8"/>
      <c r="T25" s="33">
        <f t="shared" si="12"/>
        <v>0</v>
      </c>
      <c r="U25" s="33">
        <f>-VLOOKUP(A25,'pl-data'!A:BR,52)</f>
        <v>0</v>
      </c>
      <c r="V25" s="33">
        <f t="shared" si="13"/>
        <v>0</v>
      </c>
      <c r="W25" s="34" t="str">
        <f t="shared" si="14"/>
        <v>n/a</v>
      </c>
      <c r="X25" s="34" t="str">
        <f t="shared" si="15"/>
        <v>n/a</v>
      </c>
      <c r="Y25" s="8"/>
    </row>
    <row r="26" spans="1:25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-VLOOKUP(A26,'pl-data'!A:F,4)</f>
        <v>0</v>
      </c>
      <c r="E26" s="33">
        <f>-VLOOKUP(A26,'pl-data'!A:F,5)</f>
        <v>0</v>
      </c>
      <c r="F26" s="33">
        <f>-VLOOKUP(A26,'pl-data'!A:F,6)</f>
        <v>0</v>
      </c>
      <c r="G26" s="33">
        <f>-VLOOKUP(A26,'pl-data'!A:G,7)</f>
        <v>0</v>
      </c>
      <c r="H26" s="33">
        <f>-VLOOKUP(A26,'pl-data'!A:V,22)</f>
        <v>0</v>
      </c>
      <c r="I26" s="33">
        <f t="shared" si="9"/>
        <v>0</v>
      </c>
      <c r="J26" s="33">
        <f>-VLOOKUP(A26,'pl-data'!A:BR,66)</f>
        <v>0</v>
      </c>
      <c r="K26" s="33">
        <f>-VLOOKUP(A26,'pl-data'!A:BR,68)</f>
        <v>0</v>
      </c>
      <c r="L26" s="33">
        <f>-VLOOKUP(A26,'pl-data'!A:BR,70)</f>
        <v>0</v>
      </c>
      <c r="M26" s="8"/>
      <c r="N26" s="33">
        <f>-VLOOKUP(A26,'pl-data'!A:BR,21)</f>
        <v>0</v>
      </c>
      <c r="O26" s="33">
        <f>-VLOOKUP(A26,'pl-data'!A:BR,51)</f>
        <v>0</v>
      </c>
      <c r="P26" s="33">
        <f>-VLOOKUP(A26,'pl-data'!A:BR,36)</f>
        <v>0</v>
      </c>
      <c r="Q26" s="34" t="str">
        <f t="shared" si="10"/>
        <v>n/a</v>
      </c>
      <c r="R26" s="34" t="str">
        <f t="shared" si="11"/>
        <v>n/a</v>
      </c>
      <c r="S26" s="8"/>
      <c r="T26" s="33">
        <f t="shared" si="12"/>
        <v>0</v>
      </c>
      <c r="U26" s="33">
        <f>-VLOOKUP(A26,'pl-data'!A:BR,52)</f>
        <v>0</v>
      </c>
      <c r="V26" s="33">
        <f t="shared" si="13"/>
        <v>0</v>
      </c>
      <c r="W26" s="34" t="str">
        <f t="shared" si="14"/>
        <v>n/a</v>
      </c>
      <c r="X26" s="34" t="str">
        <f t="shared" si="15"/>
        <v>n/a</v>
      </c>
      <c r="Y26" s="8"/>
    </row>
    <row r="27" spans="1:25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-VLOOKUP(A27,'pl-data'!A:F,4)</f>
        <v>0</v>
      </c>
      <c r="E27" s="33">
        <f>-VLOOKUP(A27,'pl-data'!A:F,5)</f>
        <v>0</v>
      </c>
      <c r="F27" s="33">
        <f>-VLOOKUP(A27,'pl-data'!A:F,6)</f>
        <v>0</v>
      </c>
      <c r="G27" s="33">
        <f>-VLOOKUP(A27,'pl-data'!A:G,7)</f>
        <v>0</v>
      </c>
      <c r="H27" s="33">
        <f>-VLOOKUP(A27,'pl-data'!A:V,22)</f>
        <v>0</v>
      </c>
      <c r="I27" s="33">
        <f t="shared" si="9"/>
        <v>0</v>
      </c>
      <c r="J27" s="33">
        <f>-VLOOKUP(A27,'pl-data'!A:BR,66)</f>
        <v>0</v>
      </c>
      <c r="K27" s="33">
        <f>-VLOOKUP(A27,'pl-data'!A:BR,68)</f>
        <v>0</v>
      </c>
      <c r="L27" s="33">
        <f>-VLOOKUP(A27,'pl-data'!A:BR,70)</f>
        <v>0</v>
      </c>
      <c r="M27" s="8"/>
      <c r="N27" s="33">
        <f>-VLOOKUP(A27,'pl-data'!A:BR,21)</f>
        <v>0</v>
      </c>
      <c r="O27" s="33">
        <f>-VLOOKUP(A27,'pl-data'!A:BR,51)</f>
        <v>0</v>
      </c>
      <c r="P27" s="33">
        <f>-VLOOKUP(A27,'pl-data'!A:BR,36)</f>
        <v>0</v>
      </c>
      <c r="Q27" s="34" t="str">
        <f t="shared" si="10"/>
        <v>n/a</v>
      </c>
      <c r="R27" s="34" t="str">
        <f t="shared" si="11"/>
        <v>n/a</v>
      </c>
      <c r="S27" s="8"/>
      <c r="T27" s="33">
        <f t="shared" si="12"/>
        <v>0</v>
      </c>
      <c r="U27" s="33">
        <f>-VLOOKUP(A27,'pl-data'!A:BR,52)</f>
        <v>0</v>
      </c>
      <c r="V27" s="33">
        <f t="shared" si="13"/>
        <v>0</v>
      </c>
      <c r="W27" s="34" t="str">
        <f t="shared" si="14"/>
        <v>n/a</v>
      </c>
      <c r="X27" s="34" t="str">
        <f t="shared" si="15"/>
        <v>n/a</v>
      </c>
      <c r="Y27" s="8"/>
    </row>
    <row r="28" spans="1:25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-VLOOKUP(A28,'pl-data'!A:F,4)</f>
        <v>0</v>
      </c>
      <c r="E28" s="33">
        <f>-VLOOKUP(A28,'pl-data'!A:F,5)</f>
        <v>0</v>
      </c>
      <c r="F28" s="33">
        <f>-VLOOKUP(A28,'pl-data'!A:F,6)</f>
        <v>0</v>
      </c>
      <c r="G28" s="33">
        <f>-VLOOKUP(A28,'pl-data'!A:G,7)</f>
        <v>0</v>
      </c>
      <c r="H28" s="33">
        <f>-VLOOKUP(A28,'pl-data'!A:V,22)</f>
        <v>0</v>
      </c>
      <c r="I28" s="33">
        <f t="shared" si="9"/>
        <v>0</v>
      </c>
      <c r="J28" s="33">
        <f>-VLOOKUP(A28,'pl-data'!A:BR,66)</f>
        <v>0</v>
      </c>
      <c r="K28" s="33">
        <f>-VLOOKUP(A28,'pl-data'!A:BR,68)</f>
        <v>0</v>
      </c>
      <c r="L28" s="33">
        <f>-VLOOKUP(A28,'pl-data'!A:BR,70)</f>
        <v>0</v>
      </c>
      <c r="M28" s="8"/>
      <c r="N28" s="33">
        <f>-VLOOKUP(A28,'pl-data'!A:BR,21)</f>
        <v>0</v>
      </c>
      <c r="O28" s="33">
        <f>-VLOOKUP(A28,'pl-data'!A:BR,51)</f>
        <v>0</v>
      </c>
      <c r="P28" s="33">
        <f>-VLOOKUP(A28,'pl-data'!A:BR,36)</f>
        <v>0</v>
      </c>
      <c r="Q28" s="34" t="str">
        <f t="shared" si="10"/>
        <v>n/a</v>
      </c>
      <c r="R28" s="34" t="str">
        <f t="shared" si="11"/>
        <v>n/a</v>
      </c>
      <c r="S28" s="8"/>
      <c r="T28" s="33">
        <f t="shared" si="12"/>
        <v>0</v>
      </c>
      <c r="U28" s="33">
        <f>-VLOOKUP(A28,'pl-data'!A:BR,52)</f>
        <v>0</v>
      </c>
      <c r="V28" s="33">
        <f t="shared" si="13"/>
        <v>0</v>
      </c>
      <c r="W28" s="34" t="str">
        <f t="shared" si="14"/>
        <v>n/a</v>
      </c>
      <c r="X28" s="34" t="str">
        <f t="shared" si="15"/>
        <v>n/a</v>
      </c>
      <c r="Y28" s="8"/>
    </row>
    <row r="29" spans="1:25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-VLOOKUP(A29,'pl-data'!A:F,4)</f>
        <v>0</v>
      </c>
      <c r="E29" s="33">
        <f>-VLOOKUP(A29,'pl-data'!A:F,5)</f>
        <v>0</v>
      </c>
      <c r="F29" s="33">
        <f>-VLOOKUP(A29,'pl-data'!A:F,6)</f>
        <v>0</v>
      </c>
      <c r="G29" s="33">
        <f>-VLOOKUP(A29,'pl-data'!A:G,7)</f>
        <v>0</v>
      </c>
      <c r="H29" s="33">
        <f>-VLOOKUP(A29,'pl-data'!A:V,22)</f>
        <v>0</v>
      </c>
      <c r="I29" s="33">
        <f t="shared" si="9"/>
        <v>0</v>
      </c>
      <c r="J29" s="33">
        <f>-VLOOKUP(A29,'pl-data'!A:BR,66)</f>
        <v>0</v>
      </c>
      <c r="K29" s="33">
        <f>-VLOOKUP(A29,'pl-data'!A:BR,68)</f>
        <v>0</v>
      </c>
      <c r="L29" s="33">
        <f>-VLOOKUP(A29,'pl-data'!A:BR,70)</f>
        <v>0</v>
      </c>
      <c r="M29" s="8"/>
      <c r="N29" s="33">
        <f>-VLOOKUP(A29,'pl-data'!A:BR,21)</f>
        <v>0</v>
      </c>
      <c r="O29" s="33">
        <f>-VLOOKUP(A29,'pl-data'!A:BR,51)</f>
        <v>0</v>
      </c>
      <c r="P29" s="33">
        <f>-VLOOKUP(A29,'pl-data'!A:BR,36)</f>
        <v>0</v>
      </c>
      <c r="Q29" s="34" t="str">
        <f t="shared" si="10"/>
        <v>n/a</v>
      </c>
      <c r="R29" s="34" t="str">
        <f t="shared" si="11"/>
        <v>n/a</v>
      </c>
      <c r="S29" s="8"/>
      <c r="T29" s="33">
        <f t="shared" si="12"/>
        <v>0</v>
      </c>
      <c r="U29" s="33">
        <f>-VLOOKUP(A29,'pl-data'!A:BR,52)</f>
        <v>0</v>
      </c>
      <c r="V29" s="33">
        <f t="shared" si="13"/>
        <v>0</v>
      </c>
      <c r="W29" s="34" t="str">
        <f t="shared" si="14"/>
        <v>n/a</v>
      </c>
      <c r="X29" s="34" t="str">
        <f t="shared" si="15"/>
        <v>n/a</v>
      </c>
      <c r="Y29" s="8"/>
    </row>
    <row r="30" spans="1:25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-VLOOKUP(A30,'pl-data'!A:F,4)</f>
        <v>0</v>
      </c>
      <c r="E30" s="33">
        <f>-VLOOKUP(A30,'pl-data'!A:F,5)</f>
        <v>0</v>
      </c>
      <c r="F30" s="33">
        <f>-VLOOKUP(A30,'pl-data'!A:F,6)</f>
        <v>0</v>
      </c>
      <c r="G30" s="33">
        <f>-VLOOKUP(A30,'pl-data'!A:G,7)</f>
        <v>0</v>
      </c>
      <c r="H30" s="33">
        <f>-VLOOKUP(A30,'pl-data'!A:V,22)</f>
        <v>0</v>
      </c>
      <c r="I30" s="33">
        <f t="shared" si="9"/>
        <v>0</v>
      </c>
      <c r="J30" s="33">
        <f>-VLOOKUP(A30,'pl-data'!A:BR,66)</f>
        <v>0</v>
      </c>
      <c r="K30" s="33">
        <f>-VLOOKUP(A30,'pl-data'!A:BR,68)</f>
        <v>0</v>
      </c>
      <c r="L30" s="33">
        <f>-VLOOKUP(A30,'pl-data'!A:BR,70)</f>
        <v>0</v>
      </c>
      <c r="M30" s="8"/>
      <c r="N30" s="33">
        <f>-VLOOKUP(A30,'pl-data'!A:BR,21)</f>
        <v>0</v>
      </c>
      <c r="O30" s="33">
        <f>-VLOOKUP(A30,'pl-data'!A:BR,51)</f>
        <v>0</v>
      </c>
      <c r="P30" s="33">
        <f>-VLOOKUP(A30,'pl-data'!A:BR,36)</f>
        <v>0</v>
      </c>
      <c r="Q30" s="34" t="str">
        <f t="shared" si="10"/>
        <v>n/a</v>
      </c>
      <c r="R30" s="34" t="str">
        <f t="shared" si="11"/>
        <v>n/a</v>
      </c>
      <c r="S30" s="8"/>
      <c r="T30" s="33">
        <f t="shared" si="12"/>
        <v>0</v>
      </c>
      <c r="U30" s="33">
        <f>-VLOOKUP(A30,'pl-data'!A:BR,52)</f>
        <v>0</v>
      </c>
      <c r="V30" s="33">
        <f t="shared" si="13"/>
        <v>0</v>
      </c>
      <c r="W30" s="34" t="str">
        <f t="shared" si="14"/>
        <v>n/a</v>
      </c>
      <c r="X30" s="34" t="str">
        <f t="shared" si="15"/>
        <v>n/a</v>
      </c>
      <c r="Y30" s="8"/>
    </row>
    <row r="31" spans="1:25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-VLOOKUP(A31,'pl-data'!A:F,4)</f>
        <v>0</v>
      </c>
      <c r="E31" s="33">
        <f>-VLOOKUP(A31,'pl-data'!A:F,5)</f>
        <v>0</v>
      </c>
      <c r="F31" s="33">
        <f>-VLOOKUP(A31,'pl-data'!A:F,6)</f>
        <v>0</v>
      </c>
      <c r="G31" s="33">
        <f>-VLOOKUP(A31,'pl-data'!A:G,7)</f>
        <v>0</v>
      </c>
      <c r="H31" s="33">
        <f>-VLOOKUP(A31,'pl-data'!A:V,22)</f>
        <v>0</v>
      </c>
      <c r="I31" s="33">
        <f t="shared" si="9"/>
        <v>0</v>
      </c>
      <c r="J31" s="33">
        <f>-VLOOKUP(A31,'pl-data'!A:BR,66)</f>
        <v>0</v>
      </c>
      <c r="K31" s="33">
        <f>-VLOOKUP(A31,'pl-data'!A:BR,68)</f>
        <v>0</v>
      </c>
      <c r="L31" s="33">
        <f>-VLOOKUP(A31,'pl-data'!A:BR,70)</f>
        <v>0</v>
      </c>
      <c r="M31" s="8"/>
      <c r="N31" s="33">
        <f>-VLOOKUP(A31,'pl-data'!A:BR,21)</f>
        <v>0</v>
      </c>
      <c r="O31" s="33">
        <f>-VLOOKUP(A31,'pl-data'!A:BR,51)</f>
        <v>0</v>
      </c>
      <c r="P31" s="33">
        <f>-VLOOKUP(A31,'pl-data'!A:BR,36)</f>
        <v>0</v>
      </c>
      <c r="Q31" s="34" t="str">
        <f t="shared" si="10"/>
        <v>n/a</v>
      </c>
      <c r="R31" s="34" t="str">
        <f t="shared" si="11"/>
        <v>n/a</v>
      </c>
      <c r="S31" s="8"/>
      <c r="T31" s="33">
        <f t="shared" si="12"/>
        <v>0</v>
      </c>
      <c r="U31" s="33">
        <f>-VLOOKUP(A31,'pl-data'!A:BR,52)</f>
        <v>0</v>
      </c>
      <c r="V31" s="33">
        <f t="shared" si="13"/>
        <v>0</v>
      </c>
      <c r="W31" s="34" t="str">
        <f t="shared" si="14"/>
        <v>n/a</v>
      </c>
      <c r="X31" s="34" t="str">
        <f t="shared" si="15"/>
        <v>n/a</v>
      </c>
      <c r="Y31" s="8"/>
    </row>
    <row r="32" spans="1:25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-VLOOKUP(A32,'pl-data'!A:F,4)</f>
        <v>0</v>
      </c>
      <c r="E32" s="33">
        <f>-VLOOKUP(A32,'pl-data'!A:F,5)</f>
        <v>0</v>
      </c>
      <c r="F32" s="33">
        <f>-VLOOKUP(A32,'pl-data'!A:F,6)</f>
        <v>0</v>
      </c>
      <c r="G32" s="33">
        <f>-VLOOKUP(A32,'pl-data'!A:G,7)</f>
        <v>0</v>
      </c>
      <c r="H32" s="33">
        <f>-VLOOKUP(A32,'pl-data'!A:V,22)</f>
        <v>0</v>
      </c>
      <c r="I32" s="33">
        <f t="shared" si="9"/>
        <v>0</v>
      </c>
      <c r="J32" s="33">
        <f>-VLOOKUP(A32,'pl-data'!A:BR,66)</f>
        <v>0</v>
      </c>
      <c r="K32" s="33">
        <f>-VLOOKUP(A32,'pl-data'!A:BR,68)</f>
        <v>0</v>
      </c>
      <c r="L32" s="33">
        <f>-VLOOKUP(A32,'pl-data'!A:BR,70)</f>
        <v>0</v>
      </c>
      <c r="M32" s="8"/>
      <c r="N32" s="33">
        <f>-VLOOKUP(A32,'pl-data'!A:BR,21)</f>
        <v>0</v>
      </c>
      <c r="O32" s="33">
        <f>-VLOOKUP(A32,'pl-data'!A:BR,51)</f>
        <v>0</v>
      </c>
      <c r="P32" s="33">
        <f>-VLOOKUP(A32,'pl-data'!A:BR,36)</f>
        <v>0</v>
      </c>
      <c r="Q32" s="34" t="str">
        <f t="shared" si="10"/>
        <v>n/a</v>
      </c>
      <c r="R32" s="34" t="str">
        <f t="shared" si="11"/>
        <v>n/a</v>
      </c>
      <c r="S32" s="8"/>
      <c r="T32" s="33">
        <f t="shared" si="12"/>
        <v>0</v>
      </c>
      <c r="U32" s="33">
        <f>-VLOOKUP(A32,'pl-data'!A:BR,52)</f>
        <v>0</v>
      </c>
      <c r="V32" s="33">
        <f t="shared" si="13"/>
        <v>0</v>
      </c>
      <c r="W32" s="34" t="str">
        <f t="shared" si="14"/>
        <v>n/a</v>
      </c>
      <c r="X32" s="34" t="str">
        <f t="shared" si="15"/>
        <v>n/a</v>
      </c>
      <c r="Y32" s="8"/>
    </row>
    <row r="33" spans="1:25" hidden="1" outlineLevel="1" x14ac:dyDescent="0.2">
      <c r="A33" s="49">
        <v>8200</v>
      </c>
      <c r="B33" s="13" t="str">
        <f>+masterfile!D1238</f>
        <v>8200 Erlöse</v>
      </c>
      <c r="C33" s="8"/>
      <c r="D33" s="33">
        <f>-VLOOKUP(A33,'pl-data'!A:F,4)</f>
        <v>0</v>
      </c>
      <c r="E33" s="33">
        <f>-VLOOKUP(A33,'pl-data'!A:F,5)</f>
        <v>0</v>
      </c>
      <c r="F33" s="33">
        <f>-VLOOKUP(A33,'pl-data'!A:F,6)</f>
        <v>0</v>
      </c>
      <c r="G33" s="33">
        <f>-VLOOKUP(A33,'pl-data'!A:G,7)</f>
        <v>0</v>
      </c>
      <c r="H33" s="33">
        <f>-VLOOKUP(A33,'pl-data'!A:V,22)</f>
        <v>0</v>
      </c>
      <c r="I33" s="33">
        <f t="shared" si="9"/>
        <v>0</v>
      </c>
      <c r="J33" s="33">
        <f>-VLOOKUP(A33,'pl-data'!A:BR,66)</f>
        <v>0</v>
      </c>
      <c r="K33" s="33">
        <f>-VLOOKUP(A33,'pl-data'!A:BR,68)</f>
        <v>0</v>
      </c>
      <c r="L33" s="33">
        <f>-VLOOKUP(A33,'pl-data'!A:BR,70)</f>
        <v>0</v>
      </c>
      <c r="M33" s="8"/>
      <c r="N33" s="33">
        <f>-VLOOKUP(A33,'pl-data'!A:BR,21)</f>
        <v>0</v>
      </c>
      <c r="O33" s="33">
        <f>-VLOOKUP(A33,'pl-data'!A:BR,51)</f>
        <v>0</v>
      </c>
      <c r="P33" s="33">
        <f>-VLOOKUP(A33,'pl-data'!A:BR,36)</f>
        <v>0</v>
      </c>
      <c r="Q33" s="34" t="str">
        <f t="shared" si="10"/>
        <v>n/a</v>
      </c>
      <c r="R33" s="34" t="str">
        <f t="shared" si="11"/>
        <v>n/a</v>
      </c>
      <c r="S33" s="8"/>
      <c r="T33" s="33">
        <f t="shared" si="12"/>
        <v>0</v>
      </c>
      <c r="U33" s="33">
        <f>-VLOOKUP(A33,'pl-data'!A:BR,52)</f>
        <v>0</v>
      </c>
      <c r="V33" s="33">
        <f t="shared" si="13"/>
        <v>0</v>
      </c>
      <c r="W33" s="34" t="str">
        <f t="shared" si="14"/>
        <v>n/a</v>
      </c>
      <c r="X33" s="34" t="str">
        <f t="shared" si="15"/>
        <v>n/a</v>
      </c>
      <c r="Y33" s="8"/>
    </row>
    <row r="34" spans="1:25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-VLOOKUP(A34,'pl-data'!A:F,4)</f>
        <v>0</v>
      </c>
      <c r="E34" s="33">
        <f>-VLOOKUP(A34,'pl-data'!A:F,5)</f>
        <v>0</v>
      </c>
      <c r="F34" s="33">
        <f>-VLOOKUP(A34,'pl-data'!A:F,6)</f>
        <v>0</v>
      </c>
      <c r="G34" s="33">
        <f>-VLOOKUP(A34,'pl-data'!A:G,7)</f>
        <v>0</v>
      </c>
      <c r="H34" s="33">
        <f>-VLOOKUP(A34,'pl-data'!A:V,22)</f>
        <v>0</v>
      </c>
      <c r="I34" s="33">
        <f t="shared" si="9"/>
        <v>0</v>
      </c>
      <c r="J34" s="33">
        <f>-VLOOKUP(A34,'pl-data'!A:BR,66)</f>
        <v>0</v>
      </c>
      <c r="K34" s="33">
        <f>-VLOOKUP(A34,'pl-data'!A:BR,68)</f>
        <v>0</v>
      </c>
      <c r="L34" s="33">
        <f>-VLOOKUP(A34,'pl-data'!A:BR,70)</f>
        <v>0</v>
      </c>
      <c r="M34" s="8"/>
      <c r="N34" s="33">
        <f>-VLOOKUP(A34,'pl-data'!A:BR,21)</f>
        <v>0</v>
      </c>
      <c r="O34" s="33">
        <f>-VLOOKUP(A34,'pl-data'!A:BR,51)</f>
        <v>0</v>
      </c>
      <c r="P34" s="33">
        <f>-VLOOKUP(A34,'pl-data'!A:BR,36)</f>
        <v>0</v>
      </c>
      <c r="Q34" s="34" t="str">
        <f t="shared" si="10"/>
        <v>n/a</v>
      </c>
      <c r="R34" s="34" t="str">
        <f t="shared" si="11"/>
        <v>n/a</v>
      </c>
      <c r="S34" s="8"/>
      <c r="T34" s="33">
        <f t="shared" si="12"/>
        <v>0</v>
      </c>
      <c r="U34" s="33">
        <f>-VLOOKUP(A34,'pl-data'!A:BR,52)</f>
        <v>0</v>
      </c>
      <c r="V34" s="33">
        <f t="shared" si="13"/>
        <v>0</v>
      </c>
      <c r="W34" s="34" t="str">
        <f t="shared" si="14"/>
        <v>n/a</v>
      </c>
      <c r="X34" s="34" t="str">
        <f t="shared" si="15"/>
        <v>n/a</v>
      </c>
      <c r="Y34" s="8"/>
    </row>
    <row r="35" spans="1:25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-VLOOKUP(A35,'pl-data'!A:F,4)</f>
        <v>0</v>
      </c>
      <c r="E35" s="33">
        <f>-VLOOKUP(A35,'pl-data'!A:F,5)</f>
        <v>0</v>
      </c>
      <c r="F35" s="33">
        <f>-VLOOKUP(A35,'pl-data'!A:F,6)</f>
        <v>0</v>
      </c>
      <c r="G35" s="33">
        <f>-VLOOKUP(A35,'pl-data'!A:G,7)</f>
        <v>0</v>
      </c>
      <c r="H35" s="33">
        <f>-VLOOKUP(A35,'pl-data'!A:V,22)</f>
        <v>0</v>
      </c>
      <c r="I35" s="33">
        <f t="shared" si="9"/>
        <v>0</v>
      </c>
      <c r="J35" s="33">
        <f>-VLOOKUP(A35,'pl-data'!A:BR,66)</f>
        <v>0</v>
      </c>
      <c r="K35" s="33">
        <f>-VLOOKUP(A35,'pl-data'!A:BR,68)</f>
        <v>0</v>
      </c>
      <c r="L35" s="33">
        <f>-VLOOKUP(A35,'pl-data'!A:BR,70)</f>
        <v>0</v>
      </c>
      <c r="M35" s="8"/>
      <c r="N35" s="33">
        <f>-VLOOKUP(A35,'pl-data'!A:BR,21)</f>
        <v>0</v>
      </c>
      <c r="O35" s="33">
        <f>-VLOOKUP(A35,'pl-data'!A:BR,51)</f>
        <v>0</v>
      </c>
      <c r="P35" s="33">
        <f>-VLOOKUP(A35,'pl-data'!A:BR,36)</f>
        <v>0</v>
      </c>
      <c r="Q35" s="34" t="str">
        <f t="shared" si="10"/>
        <v>n/a</v>
      </c>
      <c r="R35" s="34" t="str">
        <f t="shared" si="11"/>
        <v>n/a</v>
      </c>
      <c r="S35" s="8"/>
      <c r="T35" s="33">
        <f t="shared" si="12"/>
        <v>0</v>
      </c>
      <c r="U35" s="33">
        <f>-VLOOKUP(A35,'pl-data'!A:BR,52)</f>
        <v>0</v>
      </c>
      <c r="V35" s="33">
        <f t="shared" si="13"/>
        <v>0</v>
      </c>
      <c r="W35" s="34" t="str">
        <f t="shared" si="14"/>
        <v>n/a</v>
      </c>
      <c r="X35" s="34" t="str">
        <f t="shared" si="15"/>
        <v>n/a</v>
      </c>
      <c r="Y35" s="8"/>
    </row>
    <row r="36" spans="1:25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-VLOOKUP(A36,'pl-data'!A:F,4)</f>
        <v>0</v>
      </c>
      <c r="E36" s="33">
        <f>-VLOOKUP(A36,'pl-data'!A:F,5)</f>
        <v>0</v>
      </c>
      <c r="F36" s="33">
        <f>-VLOOKUP(A36,'pl-data'!A:F,6)</f>
        <v>0</v>
      </c>
      <c r="G36" s="33">
        <f>-VLOOKUP(A36,'pl-data'!A:G,7)</f>
        <v>0</v>
      </c>
      <c r="H36" s="33">
        <f>-VLOOKUP(A36,'pl-data'!A:V,22)</f>
        <v>0</v>
      </c>
      <c r="I36" s="33">
        <f t="shared" si="9"/>
        <v>0</v>
      </c>
      <c r="J36" s="33">
        <f>-VLOOKUP(A36,'pl-data'!A:BR,66)</f>
        <v>0</v>
      </c>
      <c r="K36" s="33">
        <f>-VLOOKUP(A36,'pl-data'!A:BR,68)</f>
        <v>0</v>
      </c>
      <c r="L36" s="33">
        <f>-VLOOKUP(A36,'pl-data'!A:BR,70)</f>
        <v>0</v>
      </c>
      <c r="M36" s="8"/>
      <c r="N36" s="33">
        <f>-VLOOKUP(A36,'pl-data'!A:BR,21)</f>
        <v>0</v>
      </c>
      <c r="O36" s="33">
        <f>-VLOOKUP(A36,'pl-data'!A:BR,51)</f>
        <v>0</v>
      </c>
      <c r="P36" s="33">
        <f>-VLOOKUP(A36,'pl-data'!A:BR,36)</f>
        <v>0</v>
      </c>
      <c r="Q36" s="34" t="str">
        <f t="shared" si="10"/>
        <v>n/a</v>
      </c>
      <c r="R36" s="34" t="str">
        <f t="shared" si="11"/>
        <v>n/a</v>
      </c>
      <c r="S36" s="8"/>
      <c r="T36" s="33">
        <f t="shared" si="12"/>
        <v>0</v>
      </c>
      <c r="U36" s="33">
        <f>-VLOOKUP(A36,'pl-data'!A:BR,52)</f>
        <v>0</v>
      </c>
      <c r="V36" s="33">
        <f t="shared" si="13"/>
        <v>0</v>
      </c>
      <c r="W36" s="34" t="str">
        <f t="shared" si="14"/>
        <v>n/a</v>
      </c>
      <c r="X36" s="34" t="str">
        <f t="shared" si="15"/>
        <v>n/a</v>
      </c>
      <c r="Y36" s="8"/>
    </row>
    <row r="37" spans="1:25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-VLOOKUP(A37,'pl-data'!A:F,4)</f>
        <v>0</v>
      </c>
      <c r="E37" s="33">
        <f>-VLOOKUP(A37,'pl-data'!A:F,5)</f>
        <v>0</v>
      </c>
      <c r="F37" s="33">
        <f>-VLOOKUP(A37,'pl-data'!A:F,6)</f>
        <v>0</v>
      </c>
      <c r="G37" s="33">
        <f>-VLOOKUP(A37,'pl-data'!A:G,7)</f>
        <v>0</v>
      </c>
      <c r="H37" s="33">
        <f>-VLOOKUP(A37,'pl-data'!A:V,22)</f>
        <v>0</v>
      </c>
      <c r="I37" s="33">
        <f t="shared" si="9"/>
        <v>0</v>
      </c>
      <c r="J37" s="33">
        <f>-VLOOKUP(A37,'pl-data'!A:BR,66)</f>
        <v>0</v>
      </c>
      <c r="K37" s="33">
        <f>-VLOOKUP(A37,'pl-data'!A:BR,68)</f>
        <v>0</v>
      </c>
      <c r="L37" s="33">
        <f>-VLOOKUP(A37,'pl-data'!A:BR,70)</f>
        <v>0</v>
      </c>
      <c r="M37" s="8"/>
      <c r="N37" s="33">
        <f>-VLOOKUP(A37,'pl-data'!A:BR,21)</f>
        <v>0</v>
      </c>
      <c r="O37" s="33">
        <f>-VLOOKUP(A37,'pl-data'!A:BR,51)</f>
        <v>0</v>
      </c>
      <c r="P37" s="33">
        <f>-VLOOKUP(A37,'pl-data'!A:BR,36)</f>
        <v>0</v>
      </c>
      <c r="Q37" s="34" t="str">
        <f t="shared" si="10"/>
        <v>n/a</v>
      </c>
      <c r="R37" s="34" t="str">
        <f t="shared" si="11"/>
        <v>n/a</v>
      </c>
      <c r="S37" s="8"/>
      <c r="T37" s="33">
        <f t="shared" si="12"/>
        <v>0</v>
      </c>
      <c r="U37" s="33">
        <f>-VLOOKUP(A37,'pl-data'!A:BR,52)</f>
        <v>0</v>
      </c>
      <c r="V37" s="33">
        <f t="shared" si="13"/>
        <v>0</v>
      </c>
      <c r="W37" s="34" t="str">
        <f t="shared" si="14"/>
        <v>n/a</v>
      </c>
      <c r="X37" s="34" t="str">
        <f t="shared" si="15"/>
        <v>n/a</v>
      </c>
      <c r="Y37" s="8"/>
    </row>
    <row r="38" spans="1:25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-VLOOKUP(A38,'pl-data'!A:F,4)</f>
        <v>0</v>
      </c>
      <c r="E38" s="33">
        <f>-VLOOKUP(A38,'pl-data'!A:F,5)</f>
        <v>0</v>
      </c>
      <c r="F38" s="33">
        <f>-VLOOKUP(A38,'pl-data'!A:F,6)</f>
        <v>0</v>
      </c>
      <c r="G38" s="33">
        <f>-VLOOKUP(A38,'pl-data'!A:G,7)</f>
        <v>0</v>
      </c>
      <c r="H38" s="33">
        <f>-VLOOKUP(A38,'pl-data'!A:V,22)</f>
        <v>0</v>
      </c>
      <c r="I38" s="33">
        <f t="shared" si="9"/>
        <v>0</v>
      </c>
      <c r="J38" s="33">
        <f>-VLOOKUP(A38,'pl-data'!A:BR,66)</f>
        <v>0</v>
      </c>
      <c r="K38" s="33">
        <f>-VLOOKUP(A38,'pl-data'!A:BR,68)</f>
        <v>0</v>
      </c>
      <c r="L38" s="33">
        <f>-VLOOKUP(A38,'pl-data'!A:BR,70)</f>
        <v>0</v>
      </c>
      <c r="M38" s="8"/>
      <c r="N38" s="33">
        <f>-VLOOKUP(A38,'pl-data'!A:BR,21)</f>
        <v>0</v>
      </c>
      <c r="O38" s="33">
        <f>-VLOOKUP(A38,'pl-data'!A:BR,51)</f>
        <v>0</v>
      </c>
      <c r="P38" s="33">
        <f>-VLOOKUP(A38,'pl-data'!A:BR,36)</f>
        <v>0</v>
      </c>
      <c r="Q38" s="34" t="str">
        <f t="shared" si="10"/>
        <v>n/a</v>
      </c>
      <c r="R38" s="34" t="str">
        <f t="shared" si="11"/>
        <v>n/a</v>
      </c>
      <c r="S38" s="8"/>
      <c r="T38" s="33">
        <f t="shared" si="12"/>
        <v>0</v>
      </c>
      <c r="U38" s="33">
        <f>-VLOOKUP(A38,'pl-data'!A:BR,52)</f>
        <v>0</v>
      </c>
      <c r="V38" s="33">
        <f t="shared" si="13"/>
        <v>0</v>
      </c>
      <c r="W38" s="34" t="str">
        <f t="shared" si="14"/>
        <v>n/a</v>
      </c>
      <c r="X38" s="34" t="str">
        <f t="shared" si="15"/>
        <v>n/a</v>
      </c>
      <c r="Y38" s="8"/>
    </row>
    <row r="39" spans="1:25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-VLOOKUP(A39,'pl-data'!A:F,4)</f>
        <v>0</v>
      </c>
      <c r="E39" s="33">
        <f>-VLOOKUP(A39,'pl-data'!A:F,5)</f>
        <v>0</v>
      </c>
      <c r="F39" s="33">
        <f>-VLOOKUP(A39,'pl-data'!A:F,6)</f>
        <v>0</v>
      </c>
      <c r="G39" s="33">
        <f>-VLOOKUP(A39,'pl-data'!A:G,7)</f>
        <v>0</v>
      </c>
      <c r="H39" s="33">
        <f>-VLOOKUP(A39,'pl-data'!A:V,22)</f>
        <v>0</v>
      </c>
      <c r="I39" s="33">
        <f t="shared" si="9"/>
        <v>0</v>
      </c>
      <c r="J39" s="33">
        <f>-VLOOKUP(A39,'pl-data'!A:BR,66)</f>
        <v>0</v>
      </c>
      <c r="K39" s="33">
        <f>-VLOOKUP(A39,'pl-data'!A:BR,68)</f>
        <v>0</v>
      </c>
      <c r="L39" s="33">
        <f>-VLOOKUP(A39,'pl-data'!A:BR,70)</f>
        <v>0</v>
      </c>
      <c r="M39" s="8"/>
      <c r="N39" s="33">
        <f>-VLOOKUP(A39,'pl-data'!A:BR,21)</f>
        <v>0</v>
      </c>
      <c r="O39" s="33">
        <f>-VLOOKUP(A39,'pl-data'!A:BR,51)</f>
        <v>0</v>
      </c>
      <c r="P39" s="33">
        <f>-VLOOKUP(A39,'pl-data'!A:BR,36)</f>
        <v>0</v>
      </c>
      <c r="Q39" s="34" t="str">
        <f t="shared" si="10"/>
        <v>n/a</v>
      </c>
      <c r="R39" s="34" t="str">
        <f t="shared" si="11"/>
        <v>n/a</v>
      </c>
      <c r="S39" s="8"/>
      <c r="T39" s="33">
        <f t="shared" si="12"/>
        <v>0</v>
      </c>
      <c r="U39" s="33">
        <f>-VLOOKUP(A39,'pl-data'!A:BR,52)</f>
        <v>0</v>
      </c>
      <c r="V39" s="33">
        <f t="shared" si="13"/>
        <v>0</v>
      </c>
      <c r="W39" s="34" t="str">
        <f t="shared" si="14"/>
        <v>n/a</v>
      </c>
      <c r="X39" s="34" t="str">
        <f t="shared" si="15"/>
        <v>n/a</v>
      </c>
      <c r="Y39" s="8"/>
    </row>
    <row r="40" spans="1:25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-VLOOKUP(A40,'pl-data'!A:F,4)</f>
        <v>0</v>
      </c>
      <c r="E40" s="33">
        <f>-VLOOKUP(A40,'pl-data'!A:F,5)</f>
        <v>0</v>
      </c>
      <c r="F40" s="33">
        <f>-VLOOKUP(A40,'pl-data'!A:F,6)</f>
        <v>0</v>
      </c>
      <c r="G40" s="33">
        <f>-VLOOKUP(A40,'pl-data'!A:G,7)</f>
        <v>0</v>
      </c>
      <c r="H40" s="33">
        <f>-VLOOKUP(A40,'pl-data'!A:V,22)</f>
        <v>0</v>
      </c>
      <c r="I40" s="33">
        <f t="shared" si="9"/>
        <v>0</v>
      </c>
      <c r="J40" s="33">
        <f>-VLOOKUP(A40,'pl-data'!A:BR,66)</f>
        <v>0</v>
      </c>
      <c r="K40" s="33">
        <f>-VLOOKUP(A40,'pl-data'!A:BR,68)</f>
        <v>0</v>
      </c>
      <c r="L40" s="33">
        <f>-VLOOKUP(A40,'pl-data'!A:BR,70)</f>
        <v>0</v>
      </c>
      <c r="M40" s="8"/>
      <c r="N40" s="33">
        <f>-VLOOKUP(A40,'pl-data'!A:BR,21)</f>
        <v>0</v>
      </c>
      <c r="O40" s="33">
        <f>-VLOOKUP(A40,'pl-data'!A:BR,51)</f>
        <v>0</v>
      </c>
      <c r="P40" s="33">
        <f>-VLOOKUP(A40,'pl-data'!A:BR,36)</f>
        <v>0</v>
      </c>
      <c r="Q40" s="34" t="str">
        <f t="shared" si="10"/>
        <v>n/a</v>
      </c>
      <c r="R40" s="34" t="str">
        <f t="shared" si="11"/>
        <v>n/a</v>
      </c>
      <c r="S40" s="8"/>
      <c r="T40" s="33">
        <f t="shared" si="12"/>
        <v>0</v>
      </c>
      <c r="U40" s="33">
        <f>-VLOOKUP(A40,'pl-data'!A:BR,52)</f>
        <v>0</v>
      </c>
      <c r="V40" s="33">
        <f t="shared" si="13"/>
        <v>0</v>
      </c>
      <c r="W40" s="34" t="str">
        <f t="shared" si="14"/>
        <v>n/a</v>
      </c>
      <c r="X40" s="34" t="str">
        <f t="shared" si="15"/>
        <v>n/a</v>
      </c>
      <c r="Y40" s="8"/>
    </row>
    <row r="41" spans="1:25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-VLOOKUP(A41,'pl-data'!A:F,4)</f>
        <v>0</v>
      </c>
      <c r="E41" s="33">
        <f>-VLOOKUP(A41,'pl-data'!A:F,5)</f>
        <v>0</v>
      </c>
      <c r="F41" s="33">
        <f>-VLOOKUP(A41,'pl-data'!A:F,6)</f>
        <v>0</v>
      </c>
      <c r="G41" s="33">
        <f>-VLOOKUP(A41,'pl-data'!A:G,7)</f>
        <v>0</v>
      </c>
      <c r="H41" s="33">
        <f>-VLOOKUP(A41,'pl-data'!A:V,22)</f>
        <v>0</v>
      </c>
      <c r="I41" s="33">
        <f t="shared" si="9"/>
        <v>0</v>
      </c>
      <c r="J41" s="33">
        <f>-VLOOKUP(A41,'pl-data'!A:BR,66)</f>
        <v>0</v>
      </c>
      <c r="K41" s="33">
        <f>-VLOOKUP(A41,'pl-data'!A:BR,68)</f>
        <v>0</v>
      </c>
      <c r="L41" s="33">
        <f>-VLOOKUP(A41,'pl-data'!A:BR,70)</f>
        <v>0</v>
      </c>
      <c r="M41" s="8"/>
      <c r="N41" s="33">
        <f>-VLOOKUP(A41,'pl-data'!A:BR,21)</f>
        <v>0</v>
      </c>
      <c r="O41" s="33">
        <f>-VLOOKUP(A41,'pl-data'!A:BR,51)</f>
        <v>0</v>
      </c>
      <c r="P41" s="33">
        <f>-VLOOKUP(A41,'pl-data'!A:BR,36)</f>
        <v>0</v>
      </c>
      <c r="Q41" s="34" t="str">
        <f t="shared" si="10"/>
        <v>n/a</v>
      </c>
      <c r="R41" s="34" t="str">
        <f t="shared" si="11"/>
        <v>n/a</v>
      </c>
      <c r="S41" s="8"/>
      <c r="T41" s="33">
        <f t="shared" si="12"/>
        <v>0</v>
      </c>
      <c r="U41" s="33">
        <f>-VLOOKUP(A41,'pl-data'!A:BR,52)</f>
        <v>0</v>
      </c>
      <c r="V41" s="33">
        <f t="shared" si="13"/>
        <v>0</v>
      </c>
      <c r="W41" s="34" t="str">
        <f t="shared" si="14"/>
        <v>n/a</v>
      </c>
      <c r="X41" s="34" t="str">
        <f t="shared" si="15"/>
        <v>n/a</v>
      </c>
      <c r="Y41" s="8"/>
    </row>
    <row r="42" spans="1:25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-VLOOKUP(A42,'pl-data'!A:F,4)</f>
        <v>0</v>
      </c>
      <c r="E42" s="33">
        <f>-VLOOKUP(A42,'pl-data'!A:F,5)</f>
        <v>0</v>
      </c>
      <c r="F42" s="33">
        <f>-VLOOKUP(A42,'pl-data'!A:F,6)</f>
        <v>0</v>
      </c>
      <c r="G42" s="33">
        <f>-VLOOKUP(A42,'pl-data'!A:G,7)</f>
        <v>0</v>
      </c>
      <c r="H42" s="33">
        <f>-VLOOKUP(A42,'pl-data'!A:V,22)</f>
        <v>0</v>
      </c>
      <c r="I42" s="33">
        <f t="shared" si="9"/>
        <v>0</v>
      </c>
      <c r="J42" s="33">
        <f>-VLOOKUP(A42,'pl-data'!A:BR,66)</f>
        <v>0</v>
      </c>
      <c r="K42" s="33">
        <f>-VLOOKUP(A42,'pl-data'!A:BR,68)</f>
        <v>0</v>
      </c>
      <c r="L42" s="33">
        <f>-VLOOKUP(A42,'pl-data'!A:BR,70)</f>
        <v>0</v>
      </c>
      <c r="M42" s="8"/>
      <c r="N42" s="33">
        <f>-VLOOKUP(A42,'pl-data'!A:BR,21)</f>
        <v>0</v>
      </c>
      <c r="O42" s="33">
        <f>-VLOOKUP(A42,'pl-data'!A:BR,51)</f>
        <v>0</v>
      </c>
      <c r="P42" s="33">
        <f>-VLOOKUP(A42,'pl-data'!A:BR,36)</f>
        <v>0</v>
      </c>
      <c r="Q42" s="34" t="str">
        <f t="shared" si="10"/>
        <v>n/a</v>
      </c>
      <c r="R42" s="34" t="str">
        <f t="shared" si="11"/>
        <v>n/a</v>
      </c>
      <c r="S42" s="8"/>
      <c r="T42" s="33">
        <f t="shared" si="12"/>
        <v>0</v>
      </c>
      <c r="U42" s="33">
        <f>-VLOOKUP(A42,'pl-data'!A:BR,52)</f>
        <v>0</v>
      </c>
      <c r="V42" s="33">
        <f t="shared" si="13"/>
        <v>0</v>
      </c>
      <c r="W42" s="34" t="str">
        <f t="shared" si="14"/>
        <v>n/a</v>
      </c>
      <c r="X42" s="34" t="str">
        <f t="shared" si="15"/>
        <v>n/a</v>
      </c>
      <c r="Y42" s="8"/>
    </row>
    <row r="43" spans="1:25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-VLOOKUP(A43,'pl-data'!A:F,4)</f>
        <v>0</v>
      </c>
      <c r="E43" s="33">
        <f>-VLOOKUP(A43,'pl-data'!A:F,5)</f>
        <v>0</v>
      </c>
      <c r="F43" s="33">
        <f>-VLOOKUP(A43,'pl-data'!A:F,6)</f>
        <v>0</v>
      </c>
      <c r="G43" s="33">
        <f>-VLOOKUP(A43,'pl-data'!A:G,7)</f>
        <v>0</v>
      </c>
      <c r="H43" s="33">
        <f>-VLOOKUP(A43,'pl-data'!A:V,22)</f>
        <v>0</v>
      </c>
      <c r="I43" s="33">
        <f t="shared" si="9"/>
        <v>0</v>
      </c>
      <c r="J43" s="33">
        <f>-VLOOKUP(A43,'pl-data'!A:BR,66)</f>
        <v>0</v>
      </c>
      <c r="K43" s="33">
        <f>-VLOOKUP(A43,'pl-data'!A:BR,68)</f>
        <v>0</v>
      </c>
      <c r="L43" s="33">
        <f>-VLOOKUP(A43,'pl-data'!A:BR,70)</f>
        <v>0</v>
      </c>
      <c r="M43" s="8"/>
      <c r="N43" s="33">
        <f>-VLOOKUP(A43,'pl-data'!A:BR,21)</f>
        <v>0</v>
      </c>
      <c r="O43" s="33">
        <f>-VLOOKUP(A43,'pl-data'!A:BR,51)</f>
        <v>0</v>
      </c>
      <c r="P43" s="33">
        <f>-VLOOKUP(A43,'pl-data'!A:BR,36)</f>
        <v>0</v>
      </c>
      <c r="Q43" s="34" t="str">
        <f t="shared" si="10"/>
        <v>n/a</v>
      </c>
      <c r="R43" s="34" t="str">
        <f t="shared" si="11"/>
        <v>n/a</v>
      </c>
      <c r="S43" s="8"/>
      <c r="T43" s="33">
        <f t="shared" si="12"/>
        <v>0</v>
      </c>
      <c r="U43" s="33">
        <f>-VLOOKUP(A43,'pl-data'!A:BR,52)</f>
        <v>0</v>
      </c>
      <c r="V43" s="33">
        <f t="shared" si="13"/>
        <v>0</v>
      </c>
      <c r="W43" s="34" t="str">
        <f t="shared" si="14"/>
        <v>n/a</v>
      </c>
      <c r="X43" s="34" t="str">
        <f t="shared" si="15"/>
        <v>n/a</v>
      </c>
      <c r="Y43" s="8"/>
    </row>
    <row r="44" spans="1:25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-VLOOKUP(A44,'pl-data'!A:F,4)</f>
        <v>0</v>
      </c>
      <c r="E44" s="33">
        <f>-VLOOKUP(A44,'pl-data'!A:F,5)</f>
        <v>0</v>
      </c>
      <c r="F44" s="33">
        <f>-VLOOKUP(A44,'pl-data'!A:F,6)</f>
        <v>0</v>
      </c>
      <c r="G44" s="33">
        <f>-VLOOKUP(A44,'pl-data'!A:G,7)</f>
        <v>0</v>
      </c>
      <c r="H44" s="33">
        <f>-VLOOKUP(A44,'pl-data'!A:V,22)</f>
        <v>0</v>
      </c>
      <c r="I44" s="33">
        <f t="shared" si="9"/>
        <v>0</v>
      </c>
      <c r="J44" s="33">
        <f>-VLOOKUP(A44,'pl-data'!A:BR,66)</f>
        <v>0</v>
      </c>
      <c r="K44" s="33">
        <f>-VLOOKUP(A44,'pl-data'!A:BR,68)</f>
        <v>0</v>
      </c>
      <c r="L44" s="33">
        <f>-VLOOKUP(A44,'pl-data'!A:BR,70)</f>
        <v>0</v>
      </c>
      <c r="M44" s="8"/>
      <c r="N44" s="33">
        <f>-VLOOKUP(A44,'pl-data'!A:BR,21)</f>
        <v>0</v>
      </c>
      <c r="O44" s="33">
        <f>-VLOOKUP(A44,'pl-data'!A:BR,51)</f>
        <v>0</v>
      </c>
      <c r="P44" s="33">
        <f>-VLOOKUP(A44,'pl-data'!A:BR,36)</f>
        <v>0</v>
      </c>
      <c r="Q44" s="34" t="str">
        <f t="shared" si="10"/>
        <v>n/a</v>
      </c>
      <c r="R44" s="34" t="str">
        <f t="shared" si="11"/>
        <v>n/a</v>
      </c>
      <c r="S44" s="8"/>
      <c r="T44" s="33">
        <f t="shared" si="12"/>
        <v>0</v>
      </c>
      <c r="U44" s="33">
        <f>-VLOOKUP(A44,'pl-data'!A:BR,52)</f>
        <v>0</v>
      </c>
      <c r="V44" s="33">
        <f t="shared" si="13"/>
        <v>0</v>
      </c>
      <c r="W44" s="34" t="str">
        <f t="shared" si="14"/>
        <v>n/a</v>
      </c>
      <c r="X44" s="34" t="str">
        <f t="shared" si="15"/>
        <v>n/a</v>
      </c>
      <c r="Y44" s="8"/>
    </row>
    <row r="45" spans="1:25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-VLOOKUP(A45,'pl-data'!A:F,4)</f>
        <v>0</v>
      </c>
      <c r="E45" s="33">
        <f>-VLOOKUP(A45,'pl-data'!A:F,5)</f>
        <v>0</v>
      </c>
      <c r="F45" s="33">
        <f>-VLOOKUP(A45,'pl-data'!A:F,6)</f>
        <v>0</v>
      </c>
      <c r="G45" s="33">
        <f>-VLOOKUP(A45,'pl-data'!A:G,7)</f>
        <v>0</v>
      </c>
      <c r="H45" s="33">
        <f>-VLOOKUP(A45,'pl-data'!A:V,22)</f>
        <v>0</v>
      </c>
      <c r="I45" s="33">
        <f t="shared" si="9"/>
        <v>0</v>
      </c>
      <c r="J45" s="33">
        <f>-VLOOKUP(A45,'pl-data'!A:BR,66)</f>
        <v>0</v>
      </c>
      <c r="K45" s="33">
        <f>-VLOOKUP(A45,'pl-data'!A:BR,68)</f>
        <v>0</v>
      </c>
      <c r="L45" s="33">
        <f>-VLOOKUP(A45,'pl-data'!A:BR,70)</f>
        <v>0</v>
      </c>
      <c r="M45" s="8"/>
      <c r="N45" s="33">
        <f>-VLOOKUP(A45,'pl-data'!A:BR,21)</f>
        <v>0</v>
      </c>
      <c r="O45" s="33">
        <f>-VLOOKUP(A45,'pl-data'!A:BR,51)</f>
        <v>0</v>
      </c>
      <c r="P45" s="33">
        <f>-VLOOKUP(A45,'pl-data'!A:BR,36)</f>
        <v>0</v>
      </c>
      <c r="Q45" s="34" t="str">
        <f t="shared" si="10"/>
        <v>n/a</v>
      </c>
      <c r="R45" s="34" t="str">
        <f t="shared" si="11"/>
        <v>n/a</v>
      </c>
      <c r="S45" s="8"/>
      <c r="T45" s="33">
        <f t="shared" si="12"/>
        <v>0</v>
      </c>
      <c r="U45" s="33">
        <f>-VLOOKUP(A45,'pl-data'!A:BR,52)</f>
        <v>0</v>
      </c>
      <c r="V45" s="33">
        <f t="shared" si="13"/>
        <v>0</v>
      </c>
      <c r="W45" s="34" t="str">
        <f t="shared" si="14"/>
        <v>n/a</v>
      </c>
      <c r="X45" s="34" t="str">
        <f t="shared" si="15"/>
        <v>n/a</v>
      </c>
      <c r="Y45" s="8"/>
    </row>
    <row r="46" spans="1:25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-VLOOKUP(A46,'pl-data'!A:F,4)</f>
        <v>0</v>
      </c>
      <c r="E46" s="33">
        <f>-VLOOKUP(A46,'pl-data'!A:F,5)</f>
        <v>0</v>
      </c>
      <c r="F46" s="33">
        <f>-VLOOKUP(A46,'pl-data'!A:F,6)</f>
        <v>0</v>
      </c>
      <c r="G46" s="33">
        <f>-VLOOKUP(A46,'pl-data'!A:G,7)</f>
        <v>0</v>
      </c>
      <c r="H46" s="33">
        <f>-VLOOKUP(A46,'pl-data'!A:V,22)</f>
        <v>0</v>
      </c>
      <c r="I46" s="33">
        <f t="shared" si="9"/>
        <v>0</v>
      </c>
      <c r="J46" s="33">
        <f>-VLOOKUP(A46,'pl-data'!A:BR,66)</f>
        <v>0</v>
      </c>
      <c r="K46" s="33">
        <f>-VLOOKUP(A46,'pl-data'!A:BR,68)</f>
        <v>0</v>
      </c>
      <c r="L46" s="33">
        <f>-VLOOKUP(A46,'pl-data'!A:BR,70)</f>
        <v>0</v>
      </c>
      <c r="M46" s="8"/>
      <c r="N46" s="33">
        <f>-VLOOKUP(A46,'pl-data'!A:BR,21)</f>
        <v>0</v>
      </c>
      <c r="O46" s="33">
        <f>-VLOOKUP(A46,'pl-data'!A:BR,51)</f>
        <v>0</v>
      </c>
      <c r="P46" s="33">
        <f>-VLOOKUP(A46,'pl-data'!A:BR,36)</f>
        <v>0</v>
      </c>
      <c r="Q46" s="34" t="str">
        <f t="shared" si="10"/>
        <v>n/a</v>
      </c>
      <c r="R46" s="34" t="str">
        <f t="shared" si="11"/>
        <v>n/a</v>
      </c>
      <c r="S46" s="8"/>
      <c r="T46" s="33">
        <f t="shared" si="12"/>
        <v>0</v>
      </c>
      <c r="U46" s="33">
        <f>-VLOOKUP(A46,'pl-data'!A:BR,52)</f>
        <v>0</v>
      </c>
      <c r="V46" s="33">
        <f t="shared" si="13"/>
        <v>0</v>
      </c>
      <c r="W46" s="34" t="str">
        <f t="shared" si="14"/>
        <v>n/a</v>
      </c>
      <c r="X46" s="34" t="str">
        <f t="shared" si="15"/>
        <v>n/a</v>
      </c>
      <c r="Y46" s="8"/>
    </row>
    <row r="47" spans="1:25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-VLOOKUP(A47,'pl-data'!A:F,4)</f>
        <v>0</v>
      </c>
      <c r="E47" s="33">
        <f>-VLOOKUP(A47,'pl-data'!A:F,5)</f>
        <v>0</v>
      </c>
      <c r="F47" s="33">
        <f>-VLOOKUP(A47,'pl-data'!A:F,6)</f>
        <v>0</v>
      </c>
      <c r="G47" s="33">
        <f>-VLOOKUP(A47,'pl-data'!A:G,7)</f>
        <v>0</v>
      </c>
      <c r="H47" s="33">
        <f>-VLOOKUP(A47,'pl-data'!A:V,22)</f>
        <v>0</v>
      </c>
      <c r="I47" s="33">
        <f t="shared" si="9"/>
        <v>0</v>
      </c>
      <c r="J47" s="33">
        <f>-VLOOKUP(A47,'pl-data'!A:BR,66)</f>
        <v>0</v>
      </c>
      <c r="K47" s="33">
        <f>-VLOOKUP(A47,'pl-data'!A:BR,68)</f>
        <v>0</v>
      </c>
      <c r="L47" s="33">
        <f>-VLOOKUP(A47,'pl-data'!A:BR,70)</f>
        <v>0</v>
      </c>
      <c r="M47" s="8"/>
      <c r="N47" s="33">
        <f>-VLOOKUP(A47,'pl-data'!A:BR,21)</f>
        <v>0</v>
      </c>
      <c r="O47" s="33">
        <f>-VLOOKUP(A47,'pl-data'!A:BR,51)</f>
        <v>0</v>
      </c>
      <c r="P47" s="33">
        <f>-VLOOKUP(A47,'pl-data'!A:BR,36)</f>
        <v>0</v>
      </c>
      <c r="Q47" s="34" t="str">
        <f t="shared" si="10"/>
        <v>n/a</v>
      </c>
      <c r="R47" s="34" t="str">
        <f t="shared" si="11"/>
        <v>n/a</v>
      </c>
      <c r="S47" s="8"/>
      <c r="T47" s="33">
        <f t="shared" si="12"/>
        <v>0</v>
      </c>
      <c r="U47" s="33">
        <f>-VLOOKUP(A47,'pl-data'!A:BR,52)</f>
        <v>0</v>
      </c>
      <c r="V47" s="33">
        <f t="shared" si="13"/>
        <v>0</v>
      </c>
      <c r="W47" s="34" t="str">
        <f t="shared" si="14"/>
        <v>n/a</v>
      </c>
      <c r="X47" s="34" t="str">
        <f t="shared" si="15"/>
        <v>n/a</v>
      </c>
      <c r="Y47" s="8"/>
    </row>
    <row r="48" spans="1:25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-VLOOKUP(A48,'pl-data'!A:F,4)</f>
        <v>0</v>
      </c>
      <c r="E48" s="33">
        <f>-VLOOKUP(A48,'pl-data'!A:F,5)</f>
        <v>0</v>
      </c>
      <c r="F48" s="33">
        <f>-VLOOKUP(A48,'pl-data'!A:F,6)</f>
        <v>0</v>
      </c>
      <c r="G48" s="33">
        <f>-VLOOKUP(A48,'pl-data'!A:G,7)</f>
        <v>0</v>
      </c>
      <c r="H48" s="33">
        <f>-VLOOKUP(A48,'pl-data'!A:V,22)</f>
        <v>0</v>
      </c>
      <c r="I48" s="33">
        <f t="shared" si="9"/>
        <v>0</v>
      </c>
      <c r="J48" s="33">
        <f>-VLOOKUP(A48,'pl-data'!A:BR,66)</f>
        <v>0</v>
      </c>
      <c r="K48" s="33">
        <f>-VLOOKUP(A48,'pl-data'!A:BR,68)</f>
        <v>0</v>
      </c>
      <c r="L48" s="33">
        <f>-VLOOKUP(A48,'pl-data'!A:BR,70)</f>
        <v>0</v>
      </c>
      <c r="M48" s="8"/>
      <c r="N48" s="33">
        <f>-VLOOKUP(A48,'pl-data'!A:BR,21)</f>
        <v>0</v>
      </c>
      <c r="O48" s="33">
        <f>-VLOOKUP(A48,'pl-data'!A:BR,51)</f>
        <v>0</v>
      </c>
      <c r="P48" s="33">
        <f>-VLOOKUP(A48,'pl-data'!A:BR,36)</f>
        <v>0</v>
      </c>
      <c r="Q48" s="34" t="str">
        <f t="shared" si="10"/>
        <v>n/a</v>
      </c>
      <c r="R48" s="34" t="str">
        <f t="shared" si="11"/>
        <v>n/a</v>
      </c>
      <c r="S48" s="8"/>
      <c r="T48" s="33">
        <f t="shared" si="12"/>
        <v>0</v>
      </c>
      <c r="U48" s="33">
        <f>-VLOOKUP(A48,'pl-data'!A:BR,52)</f>
        <v>0</v>
      </c>
      <c r="V48" s="33">
        <f t="shared" si="13"/>
        <v>0</v>
      </c>
      <c r="W48" s="34" t="str">
        <f t="shared" si="14"/>
        <v>n/a</v>
      </c>
      <c r="X48" s="34" t="str">
        <f t="shared" si="15"/>
        <v>n/a</v>
      </c>
      <c r="Y48" s="8"/>
    </row>
    <row r="49" spans="1:25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-VLOOKUP(A49,'pl-data'!A:F,4)</f>
        <v>0</v>
      </c>
      <c r="E49" s="33">
        <f>-VLOOKUP(A49,'pl-data'!A:F,5)</f>
        <v>0</v>
      </c>
      <c r="F49" s="33">
        <f>-VLOOKUP(A49,'pl-data'!A:F,6)</f>
        <v>0</v>
      </c>
      <c r="G49" s="33">
        <f>-VLOOKUP(A49,'pl-data'!A:G,7)</f>
        <v>0</v>
      </c>
      <c r="H49" s="33">
        <f>-VLOOKUP(A49,'pl-data'!A:V,22)</f>
        <v>0</v>
      </c>
      <c r="I49" s="33">
        <f t="shared" si="9"/>
        <v>0</v>
      </c>
      <c r="J49" s="33">
        <f>-VLOOKUP(A49,'pl-data'!A:BR,66)</f>
        <v>0</v>
      </c>
      <c r="K49" s="33">
        <f>-VLOOKUP(A49,'pl-data'!A:BR,68)</f>
        <v>0</v>
      </c>
      <c r="L49" s="33">
        <f>-VLOOKUP(A49,'pl-data'!A:BR,70)</f>
        <v>0</v>
      </c>
      <c r="M49" s="8"/>
      <c r="N49" s="33">
        <f>-VLOOKUP(A49,'pl-data'!A:BR,21)</f>
        <v>0</v>
      </c>
      <c r="O49" s="33">
        <f>-VLOOKUP(A49,'pl-data'!A:BR,51)</f>
        <v>0</v>
      </c>
      <c r="P49" s="33">
        <f>-VLOOKUP(A49,'pl-data'!A:BR,36)</f>
        <v>0</v>
      </c>
      <c r="Q49" s="34" t="str">
        <f t="shared" si="10"/>
        <v>n/a</v>
      </c>
      <c r="R49" s="34" t="str">
        <f t="shared" si="11"/>
        <v>n/a</v>
      </c>
      <c r="S49" s="8"/>
      <c r="T49" s="33">
        <f t="shared" si="12"/>
        <v>0</v>
      </c>
      <c r="U49" s="33">
        <f>-VLOOKUP(A49,'pl-data'!A:BR,52)</f>
        <v>0</v>
      </c>
      <c r="V49" s="33">
        <f t="shared" si="13"/>
        <v>0</v>
      </c>
      <c r="W49" s="34" t="str">
        <f t="shared" si="14"/>
        <v>n/a</v>
      </c>
      <c r="X49" s="34" t="str">
        <f t="shared" si="15"/>
        <v>n/a</v>
      </c>
      <c r="Y49" s="8"/>
    </row>
    <row r="50" spans="1:25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-VLOOKUP(A50,'pl-data'!A:F,4)</f>
        <v>0</v>
      </c>
      <c r="E50" s="33">
        <f>-VLOOKUP(A50,'pl-data'!A:F,5)</f>
        <v>0</v>
      </c>
      <c r="F50" s="33">
        <f>-VLOOKUP(A50,'pl-data'!A:F,6)</f>
        <v>0</v>
      </c>
      <c r="G50" s="33">
        <f>-VLOOKUP(A50,'pl-data'!A:G,7)</f>
        <v>0</v>
      </c>
      <c r="H50" s="33">
        <f>-VLOOKUP(A50,'pl-data'!A:V,22)</f>
        <v>0</v>
      </c>
      <c r="I50" s="33">
        <f t="shared" si="9"/>
        <v>0</v>
      </c>
      <c r="J50" s="33">
        <f>-VLOOKUP(A50,'pl-data'!A:BR,66)</f>
        <v>0</v>
      </c>
      <c r="K50" s="33">
        <f>-VLOOKUP(A50,'pl-data'!A:BR,68)</f>
        <v>0</v>
      </c>
      <c r="L50" s="33">
        <f>-VLOOKUP(A50,'pl-data'!A:BR,70)</f>
        <v>0</v>
      </c>
      <c r="M50" s="8"/>
      <c r="N50" s="33">
        <f>-VLOOKUP(A50,'pl-data'!A:BR,21)</f>
        <v>0</v>
      </c>
      <c r="O50" s="33">
        <f>-VLOOKUP(A50,'pl-data'!A:BR,51)</f>
        <v>0</v>
      </c>
      <c r="P50" s="33">
        <f>-VLOOKUP(A50,'pl-data'!A:BR,36)</f>
        <v>0</v>
      </c>
      <c r="Q50" s="34" t="str">
        <f t="shared" si="10"/>
        <v>n/a</v>
      </c>
      <c r="R50" s="34" t="str">
        <f t="shared" si="11"/>
        <v>n/a</v>
      </c>
      <c r="S50" s="8"/>
      <c r="T50" s="33">
        <f t="shared" si="12"/>
        <v>0</v>
      </c>
      <c r="U50" s="33">
        <f>-VLOOKUP(A50,'pl-data'!A:BR,52)</f>
        <v>0</v>
      </c>
      <c r="V50" s="33">
        <f t="shared" si="13"/>
        <v>0</v>
      </c>
      <c r="W50" s="34" t="str">
        <f t="shared" si="14"/>
        <v>n/a</v>
      </c>
      <c r="X50" s="34" t="str">
        <f t="shared" si="15"/>
        <v>n/a</v>
      </c>
      <c r="Y50" s="8"/>
    </row>
    <row r="51" spans="1:25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-VLOOKUP(A51,'pl-data'!A:F,4)</f>
        <v>0</v>
      </c>
      <c r="E51" s="33">
        <f>-VLOOKUP(A51,'pl-data'!A:F,5)</f>
        <v>0</v>
      </c>
      <c r="F51" s="33">
        <f>-VLOOKUP(A51,'pl-data'!A:F,6)</f>
        <v>0</v>
      </c>
      <c r="G51" s="33">
        <f>-VLOOKUP(A51,'pl-data'!A:G,7)</f>
        <v>0</v>
      </c>
      <c r="H51" s="33">
        <f>-VLOOKUP(A51,'pl-data'!A:V,22)</f>
        <v>0</v>
      </c>
      <c r="I51" s="33">
        <f t="shared" si="9"/>
        <v>0</v>
      </c>
      <c r="J51" s="33">
        <f>-VLOOKUP(A51,'pl-data'!A:BR,66)</f>
        <v>0</v>
      </c>
      <c r="K51" s="33">
        <f>-VLOOKUP(A51,'pl-data'!A:BR,68)</f>
        <v>0</v>
      </c>
      <c r="L51" s="33">
        <f>-VLOOKUP(A51,'pl-data'!A:BR,70)</f>
        <v>0</v>
      </c>
      <c r="M51" s="8"/>
      <c r="N51" s="33">
        <f>-VLOOKUP(A51,'pl-data'!A:BR,21)</f>
        <v>0</v>
      </c>
      <c r="O51" s="33">
        <f>-VLOOKUP(A51,'pl-data'!A:BR,51)</f>
        <v>0</v>
      </c>
      <c r="P51" s="33">
        <f>-VLOOKUP(A51,'pl-data'!A:BR,36)</f>
        <v>0</v>
      </c>
      <c r="Q51" s="34" t="str">
        <f t="shared" si="10"/>
        <v>n/a</v>
      </c>
      <c r="R51" s="34" t="str">
        <f t="shared" si="11"/>
        <v>n/a</v>
      </c>
      <c r="S51" s="8"/>
      <c r="T51" s="33">
        <f t="shared" si="12"/>
        <v>0</v>
      </c>
      <c r="U51" s="33">
        <f>-VLOOKUP(A51,'pl-data'!A:BR,52)</f>
        <v>0</v>
      </c>
      <c r="V51" s="33">
        <f t="shared" si="13"/>
        <v>0</v>
      </c>
      <c r="W51" s="34" t="str">
        <f t="shared" si="14"/>
        <v>n/a</v>
      </c>
      <c r="X51" s="34" t="str">
        <f t="shared" si="15"/>
        <v>n/a</v>
      </c>
      <c r="Y51" s="8"/>
    </row>
    <row r="52" spans="1:25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-VLOOKUP(A52,'pl-data'!A:F,4)</f>
        <v>0</v>
      </c>
      <c r="E52" s="33">
        <f>-VLOOKUP(A52,'pl-data'!A:F,5)</f>
        <v>0</v>
      </c>
      <c r="F52" s="33">
        <f>-VLOOKUP(A52,'pl-data'!A:F,6)</f>
        <v>0</v>
      </c>
      <c r="G52" s="33">
        <f>-VLOOKUP(A52,'pl-data'!A:G,7)</f>
        <v>0</v>
      </c>
      <c r="H52" s="33">
        <f>-VLOOKUP(A52,'pl-data'!A:V,22)</f>
        <v>0</v>
      </c>
      <c r="I52" s="33">
        <f t="shared" si="9"/>
        <v>0</v>
      </c>
      <c r="J52" s="33">
        <f>-VLOOKUP(A52,'pl-data'!A:BR,66)</f>
        <v>0</v>
      </c>
      <c r="K52" s="33">
        <f>-VLOOKUP(A52,'pl-data'!A:BR,68)</f>
        <v>0</v>
      </c>
      <c r="L52" s="33">
        <f>-VLOOKUP(A52,'pl-data'!A:BR,70)</f>
        <v>0</v>
      </c>
      <c r="M52" s="8"/>
      <c r="N52" s="33">
        <f>-VLOOKUP(A52,'pl-data'!A:BR,21)</f>
        <v>0</v>
      </c>
      <c r="O52" s="33">
        <f>-VLOOKUP(A52,'pl-data'!A:BR,51)</f>
        <v>0</v>
      </c>
      <c r="P52" s="33">
        <f>-VLOOKUP(A52,'pl-data'!A:BR,36)</f>
        <v>0</v>
      </c>
      <c r="Q52" s="34" t="str">
        <f t="shared" si="10"/>
        <v>n/a</v>
      </c>
      <c r="R52" s="34" t="str">
        <f t="shared" si="11"/>
        <v>n/a</v>
      </c>
      <c r="S52" s="8"/>
      <c r="T52" s="33">
        <f t="shared" si="12"/>
        <v>0</v>
      </c>
      <c r="U52" s="33">
        <f>-VLOOKUP(A52,'pl-data'!A:BR,52)</f>
        <v>0</v>
      </c>
      <c r="V52" s="33">
        <f t="shared" si="13"/>
        <v>0</v>
      </c>
      <c r="W52" s="34" t="str">
        <f t="shared" si="14"/>
        <v>n/a</v>
      </c>
      <c r="X52" s="34" t="str">
        <f t="shared" si="15"/>
        <v>n/a</v>
      </c>
      <c r="Y52" s="8"/>
    </row>
    <row r="53" spans="1:25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-VLOOKUP(A53,'pl-data'!A:F,4)</f>
        <v>0</v>
      </c>
      <c r="E53" s="33">
        <f>-VLOOKUP(A53,'pl-data'!A:F,5)</f>
        <v>0</v>
      </c>
      <c r="F53" s="33">
        <f>-VLOOKUP(A53,'pl-data'!A:F,6)</f>
        <v>0</v>
      </c>
      <c r="G53" s="33">
        <f>-VLOOKUP(A53,'pl-data'!A:G,7)</f>
        <v>0</v>
      </c>
      <c r="H53" s="33">
        <f>-VLOOKUP(A53,'pl-data'!A:V,22)</f>
        <v>0</v>
      </c>
      <c r="I53" s="33">
        <f t="shared" si="9"/>
        <v>0</v>
      </c>
      <c r="J53" s="33">
        <f>-VLOOKUP(A53,'pl-data'!A:BR,66)</f>
        <v>0</v>
      </c>
      <c r="K53" s="33">
        <f>-VLOOKUP(A53,'pl-data'!A:BR,68)</f>
        <v>0</v>
      </c>
      <c r="L53" s="33">
        <f>-VLOOKUP(A53,'pl-data'!A:BR,70)</f>
        <v>0</v>
      </c>
      <c r="M53" s="8"/>
      <c r="N53" s="33">
        <f>-VLOOKUP(A53,'pl-data'!A:BR,21)</f>
        <v>0</v>
      </c>
      <c r="O53" s="33">
        <f>-VLOOKUP(A53,'pl-data'!A:BR,51)</f>
        <v>0</v>
      </c>
      <c r="P53" s="33">
        <f>-VLOOKUP(A53,'pl-data'!A:BR,36)</f>
        <v>0</v>
      </c>
      <c r="Q53" s="34" t="str">
        <f t="shared" si="10"/>
        <v>n/a</v>
      </c>
      <c r="R53" s="34" t="str">
        <f t="shared" si="11"/>
        <v>n/a</v>
      </c>
      <c r="S53" s="8"/>
      <c r="T53" s="33">
        <f t="shared" si="12"/>
        <v>0</v>
      </c>
      <c r="U53" s="33">
        <f>-VLOOKUP(A53,'pl-data'!A:BR,52)</f>
        <v>0</v>
      </c>
      <c r="V53" s="33">
        <f t="shared" si="13"/>
        <v>0</v>
      </c>
      <c r="W53" s="34" t="str">
        <f t="shared" si="14"/>
        <v>n/a</v>
      </c>
      <c r="X53" s="34" t="str">
        <f t="shared" si="15"/>
        <v>n/a</v>
      </c>
      <c r="Y53" s="8"/>
    </row>
    <row r="54" spans="1:25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-VLOOKUP(A54,'pl-data'!A:F,4)</f>
        <v>0</v>
      </c>
      <c r="E54" s="33">
        <f>-VLOOKUP(A54,'pl-data'!A:F,5)</f>
        <v>0</v>
      </c>
      <c r="F54" s="33">
        <f>-VLOOKUP(A54,'pl-data'!A:F,6)</f>
        <v>0</v>
      </c>
      <c r="G54" s="33">
        <f>-VLOOKUP(A54,'pl-data'!A:G,7)</f>
        <v>0</v>
      </c>
      <c r="H54" s="33">
        <f>-VLOOKUP(A54,'pl-data'!A:V,22)</f>
        <v>0</v>
      </c>
      <c r="I54" s="33">
        <f t="shared" si="9"/>
        <v>0</v>
      </c>
      <c r="J54" s="33">
        <f>-VLOOKUP(A54,'pl-data'!A:BR,66)</f>
        <v>0</v>
      </c>
      <c r="K54" s="33">
        <f>-VLOOKUP(A54,'pl-data'!A:BR,68)</f>
        <v>0</v>
      </c>
      <c r="L54" s="33">
        <f>-VLOOKUP(A54,'pl-data'!A:BR,70)</f>
        <v>0</v>
      </c>
      <c r="M54" s="8"/>
      <c r="N54" s="33">
        <f>-VLOOKUP(A54,'pl-data'!A:BR,21)</f>
        <v>0</v>
      </c>
      <c r="O54" s="33">
        <f>-VLOOKUP(A54,'pl-data'!A:BR,51)</f>
        <v>0</v>
      </c>
      <c r="P54" s="33">
        <f>-VLOOKUP(A54,'pl-data'!A:BR,36)</f>
        <v>0</v>
      </c>
      <c r="Q54" s="34" t="str">
        <f t="shared" si="10"/>
        <v>n/a</v>
      </c>
      <c r="R54" s="34" t="str">
        <f t="shared" si="11"/>
        <v>n/a</v>
      </c>
      <c r="S54" s="8"/>
      <c r="T54" s="33">
        <f t="shared" si="12"/>
        <v>0</v>
      </c>
      <c r="U54" s="33">
        <f>-VLOOKUP(A54,'pl-data'!A:BR,52)</f>
        <v>0</v>
      </c>
      <c r="V54" s="33">
        <f t="shared" si="13"/>
        <v>0</v>
      </c>
      <c r="W54" s="34" t="str">
        <f t="shared" si="14"/>
        <v>n/a</v>
      </c>
      <c r="X54" s="34" t="str">
        <f t="shared" si="15"/>
        <v>n/a</v>
      </c>
      <c r="Y54" s="8"/>
    </row>
    <row r="55" spans="1:25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-VLOOKUP(A55,'pl-data'!A:F,4)</f>
        <v>0</v>
      </c>
      <c r="E55" s="33">
        <f>-VLOOKUP(A55,'pl-data'!A:F,5)</f>
        <v>0</v>
      </c>
      <c r="F55" s="33">
        <f>-VLOOKUP(A55,'pl-data'!A:F,6)</f>
        <v>0</v>
      </c>
      <c r="G55" s="33">
        <f>-VLOOKUP(A55,'pl-data'!A:G,7)</f>
        <v>0</v>
      </c>
      <c r="H55" s="33">
        <f>-VLOOKUP(A55,'pl-data'!A:V,22)</f>
        <v>0</v>
      </c>
      <c r="I55" s="33">
        <f t="shared" si="9"/>
        <v>0</v>
      </c>
      <c r="J55" s="33">
        <f>-VLOOKUP(A55,'pl-data'!A:BR,66)</f>
        <v>0</v>
      </c>
      <c r="K55" s="33">
        <f>-VLOOKUP(A55,'pl-data'!A:BR,68)</f>
        <v>0</v>
      </c>
      <c r="L55" s="33">
        <f>-VLOOKUP(A55,'pl-data'!A:BR,70)</f>
        <v>0</v>
      </c>
      <c r="M55" s="8"/>
      <c r="N55" s="33">
        <f>-VLOOKUP(A55,'pl-data'!A:BR,21)</f>
        <v>0</v>
      </c>
      <c r="O55" s="33">
        <f>-VLOOKUP(A55,'pl-data'!A:BR,51)</f>
        <v>0</v>
      </c>
      <c r="P55" s="33">
        <f>-VLOOKUP(A55,'pl-data'!A:BR,36)</f>
        <v>0</v>
      </c>
      <c r="Q55" s="34" t="str">
        <f t="shared" si="10"/>
        <v>n/a</v>
      </c>
      <c r="R55" s="34" t="str">
        <f t="shared" si="11"/>
        <v>n/a</v>
      </c>
      <c r="S55" s="8"/>
      <c r="T55" s="33">
        <f t="shared" si="12"/>
        <v>0</v>
      </c>
      <c r="U55" s="33">
        <f>-VLOOKUP(A55,'pl-data'!A:BR,52)</f>
        <v>0</v>
      </c>
      <c r="V55" s="33">
        <f t="shared" si="13"/>
        <v>0</v>
      </c>
      <c r="W55" s="34" t="str">
        <f t="shared" si="14"/>
        <v>n/a</v>
      </c>
      <c r="X55" s="34" t="str">
        <f t="shared" si="15"/>
        <v>n/a</v>
      </c>
      <c r="Y55" s="8"/>
    </row>
    <row r="56" spans="1:25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-VLOOKUP(A56,'pl-data'!A:F,4)</f>
        <v>0</v>
      </c>
      <c r="E56" s="33">
        <f>-VLOOKUP(A56,'pl-data'!A:F,5)</f>
        <v>0</v>
      </c>
      <c r="F56" s="33">
        <f>-VLOOKUP(A56,'pl-data'!A:F,6)</f>
        <v>0</v>
      </c>
      <c r="G56" s="33">
        <f>-VLOOKUP(A56,'pl-data'!A:G,7)</f>
        <v>0</v>
      </c>
      <c r="H56" s="33">
        <f>-VLOOKUP(A56,'pl-data'!A:V,22)</f>
        <v>0</v>
      </c>
      <c r="I56" s="33">
        <f t="shared" si="9"/>
        <v>0</v>
      </c>
      <c r="J56" s="33">
        <f>-VLOOKUP(A56,'pl-data'!A:BR,66)</f>
        <v>0</v>
      </c>
      <c r="K56" s="33">
        <f>-VLOOKUP(A56,'pl-data'!A:BR,68)</f>
        <v>0</v>
      </c>
      <c r="L56" s="33">
        <f>-VLOOKUP(A56,'pl-data'!A:BR,70)</f>
        <v>0</v>
      </c>
      <c r="M56" s="8"/>
      <c r="N56" s="33">
        <f>-VLOOKUP(A56,'pl-data'!A:BR,21)</f>
        <v>0</v>
      </c>
      <c r="O56" s="33">
        <f>-VLOOKUP(A56,'pl-data'!A:BR,51)</f>
        <v>0</v>
      </c>
      <c r="P56" s="33">
        <f>-VLOOKUP(A56,'pl-data'!A:BR,36)</f>
        <v>0</v>
      </c>
      <c r="Q56" s="34" t="str">
        <f t="shared" si="10"/>
        <v>n/a</v>
      </c>
      <c r="R56" s="34" t="str">
        <f t="shared" si="11"/>
        <v>n/a</v>
      </c>
      <c r="S56" s="8"/>
      <c r="T56" s="33">
        <f t="shared" si="12"/>
        <v>0</v>
      </c>
      <c r="U56" s="33">
        <f>-VLOOKUP(A56,'pl-data'!A:BR,52)</f>
        <v>0</v>
      </c>
      <c r="V56" s="33">
        <f t="shared" si="13"/>
        <v>0</v>
      </c>
      <c r="W56" s="34" t="str">
        <f t="shared" si="14"/>
        <v>n/a</v>
      </c>
      <c r="X56" s="34" t="str">
        <f t="shared" si="15"/>
        <v>n/a</v>
      </c>
      <c r="Y56" s="8"/>
    </row>
    <row r="57" spans="1:25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-VLOOKUP(A57,'pl-data'!A:F,4)</f>
        <v>0</v>
      </c>
      <c r="E57" s="33">
        <f>-VLOOKUP(A57,'pl-data'!A:F,5)</f>
        <v>0</v>
      </c>
      <c r="F57" s="33">
        <f>-VLOOKUP(A57,'pl-data'!A:F,6)</f>
        <v>0</v>
      </c>
      <c r="G57" s="33">
        <f>-VLOOKUP(A57,'pl-data'!A:G,7)</f>
        <v>0</v>
      </c>
      <c r="H57" s="33">
        <f>-VLOOKUP(A57,'pl-data'!A:V,22)</f>
        <v>0</v>
      </c>
      <c r="I57" s="33">
        <f t="shared" si="9"/>
        <v>0</v>
      </c>
      <c r="J57" s="33">
        <f>-VLOOKUP(A57,'pl-data'!A:BR,66)</f>
        <v>0</v>
      </c>
      <c r="K57" s="33">
        <f>-VLOOKUP(A57,'pl-data'!A:BR,68)</f>
        <v>0</v>
      </c>
      <c r="L57" s="33">
        <f>-VLOOKUP(A57,'pl-data'!A:BR,70)</f>
        <v>0</v>
      </c>
      <c r="M57" s="8"/>
      <c r="N57" s="33">
        <f>-VLOOKUP(A57,'pl-data'!A:BR,21)</f>
        <v>0</v>
      </c>
      <c r="O57" s="33">
        <f>-VLOOKUP(A57,'pl-data'!A:BR,51)</f>
        <v>0</v>
      </c>
      <c r="P57" s="33">
        <f>-VLOOKUP(A57,'pl-data'!A:BR,36)</f>
        <v>0</v>
      </c>
      <c r="Q57" s="34" t="str">
        <f t="shared" si="10"/>
        <v>n/a</v>
      </c>
      <c r="R57" s="34" t="str">
        <f t="shared" si="11"/>
        <v>n/a</v>
      </c>
      <c r="S57" s="8"/>
      <c r="T57" s="33">
        <f t="shared" si="12"/>
        <v>0</v>
      </c>
      <c r="U57" s="33">
        <f>-VLOOKUP(A57,'pl-data'!A:BR,52)</f>
        <v>0</v>
      </c>
      <c r="V57" s="33">
        <f t="shared" si="13"/>
        <v>0</v>
      </c>
      <c r="W57" s="34" t="str">
        <f t="shared" si="14"/>
        <v>n/a</v>
      </c>
      <c r="X57" s="34" t="str">
        <f t="shared" si="15"/>
        <v>n/a</v>
      </c>
      <c r="Y57" s="8"/>
    </row>
    <row r="58" spans="1:25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-VLOOKUP(A58,'pl-data'!A:F,4)</f>
        <v>0</v>
      </c>
      <c r="E58" s="33">
        <f>-VLOOKUP(A58,'pl-data'!A:F,5)</f>
        <v>0</v>
      </c>
      <c r="F58" s="33">
        <f>-VLOOKUP(A58,'pl-data'!A:F,6)</f>
        <v>0</v>
      </c>
      <c r="G58" s="33">
        <f>-VLOOKUP(A58,'pl-data'!A:G,7)</f>
        <v>0</v>
      </c>
      <c r="H58" s="33">
        <f>-VLOOKUP(A58,'pl-data'!A:V,22)</f>
        <v>0</v>
      </c>
      <c r="I58" s="33">
        <f t="shared" si="9"/>
        <v>0</v>
      </c>
      <c r="J58" s="33">
        <f>-VLOOKUP(A58,'pl-data'!A:BR,66)</f>
        <v>0</v>
      </c>
      <c r="K58" s="33">
        <f>-VLOOKUP(A58,'pl-data'!A:BR,68)</f>
        <v>0</v>
      </c>
      <c r="L58" s="33">
        <f>-VLOOKUP(A58,'pl-data'!A:BR,70)</f>
        <v>0</v>
      </c>
      <c r="M58" s="8"/>
      <c r="N58" s="33">
        <f>-VLOOKUP(A58,'pl-data'!A:BR,21)</f>
        <v>0</v>
      </c>
      <c r="O58" s="33">
        <f>-VLOOKUP(A58,'pl-data'!A:BR,51)</f>
        <v>0</v>
      </c>
      <c r="P58" s="33">
        <f>-VLOOKUP(A58,'pl-data'!A:BR,36)</f>
        <v>0</v>
      </c>
      <c r="Q58" s="34" t="str">
        <f t="shared" si="10"/>
        <v>n/a</v>
      </c>
      <c r="R58" s="34" t="str">
        <f t="shared" si="11"/>
        <v>n/a</v>
      </c>
      <c r="S58" s="8"/>
      <c r="T58" s="33">
        <f t="shared" si="12"/>
        <v>0</v>
      </c>
      <c r="U58" s="33">
        <f>-VLOOKUP(A58,'pl-data'!A:BR,52)</f>
        <v>0</v>
      </c>
      <c r="V58" s="33">
        <f t="shared" si="13"/>
        <v>0</v>
      </c>
      <c r="W58" s="34" t="str">
        <f t="shared" si="14"/>
        <v>n/a</v>
      </c>
      <c r="X58" s="34" t="str">
        <f t="shared" si="15"/>
        <v>n/a</v>
      </c>
      <c r="Y58" s="8"/>
    </row>
    <row r="59" spans="1:25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-VLOOKUP(A59,'pl-data'!A:F,4)</f>
        <v>0</v>
      </c>
      <c r="E59" s="33">
        <f>-VLOOKUP(A59,'pl-data'!A:F,5)</f>
        <v>0</v>
      </c>
      <c r="F59" s="33">
        <f>-VLOOKUP(A59,'pl-data'!A:F,6)</f>
        <v>0</v>
      </c>
      <c r="G59" s="33">
        <f>-VLOOKUP(A59,'pl-data'!A:G,7)</f>
        <v>0</v>
      </c>
      <c r="H59" s="33">
        <f>-VLOOKUP(A59,'pl-data'!A:V,22)</f>
        <v>0</v>
      </c>
      <c r="I59" s="33">
        <f t="shared" si="9"/>
        <v>0</v>
      </c>
      <c r="J59" s="33">
        <f>-VLOOKUP(A59,'pl-data'!A:BR,66)</f>
        <v>0</v>
      </c>
      <c r="K59" s="33">
        <f>-VLOOKUP(A59,'pl-data'!A:BR,68)</f>
        <v>0</v>
      </c>
      <c r="L59" s="33">
        <f>-VLOOKUP(A59,'pl-data'!A:BR,70)</f>
        <v>0</v>
      </c>
      <c r="M59" s="8"/>
      <c r="N59" s="33">
        <f>-VLOOKUP(A59,'pl-data'!A:BR,21)</f>
        <v>0</v>
      </c>
      <c r="O59" s="33">
        <f>-VLOOKUP(A59,'pl-data'!A:BR,51)</f>
        <v>0</v>
      </c>
      <c r="P59" s="33">
        <f>-VLOOKUP(A59,'pl-data'!A:BR,36)</f>
        <v>0</v>
      </c>
      <c r="Q59" s="34" t="str">
        <f t="shared" si="10"/>
        <v>n/a</v>
      </c>
      <c r="R59" s="34" t="str">
        <f t="shared" si="11"/>
        <v>n/a</v>
      </c>
      <c r="S59" s="8"/>
      <c r="T59" s="33">
        <f t="shared" si="12"/>
        <v>0</v>
      </c>
      <c r="U59" s="33">
        <f>-VLOOKUP(A59,'pl-data'!A:BR,52)</f>
        <v>0</v>
      </c>
      <c r="V59" s="33">
        <f t="shared" si="13"/>
        <v>0</v>
      </c>
      <c r="W59" s="34" t="str">
        <f t="shared" si="14"/>
        <v>n/a</v>
      </c>
      <c r="X59" s="34" t="str">
        <f t="shared" si="15"/>
        <v>n/a</v>
      </c>
      <c r="Y59" s="8"/>
    </row>
    <row r="60" spans="1:25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-VLOOKUP(A60,'pl-data'!A:F,4)</f>
        <v>0</v>
      </c>
      <c r="E60" s="33">
        <f>-VLOOKUP(A60,'pl-data'!A:F,5)</f>
        <v>0</v>
      </c>
      <c r="F60" s="33">
        <f>-VLOOKUP(A60,'pl-data'!A:F,6)</f>
        <v>0</v>
      </c>
      <c r="G60" s="33">
        <f>-VLOOKUP(A60,'pl-data'!A:G,7)</f>
        <v>0</v>
      </c>
      <c r="H60" s="33">
        <f>-VLOOKUP(A60,'pl-data'!A:V,22)</f>
        <v>0</v>
      </c>
      <c r="I60" s="33">
        <f t="shared" si="9"/>
        <v>0</v>
      </c>
      <c r="J60" s="33">
        <f>-VLOOKUP(A60,'pl-data'!A:BR,66)</f>
        <v>0</v>
      </c>
      <c r="K60" s="33">
        <f>-VLOOKUP(A60,'pl-data'!A:BR,68)</f>
        <v>0</v>
      </c>
      <c r="L60" s="33">
        <f>-VLOOKUP(A60,'pl-data'!A:BR,70)</f>
        <v>0</v>
      </c>
      <c r="M60" s="8"/>
      <c r="N60" s="33">
        <f>-VLOOKUP(A60,'pl-data'!A:BR,21)</f>
        <v>0</v>
      </c>
      <c r="O60" s="33">
        <f>-VLOOKUP(A60,'pl-data'!A:BR,51)</f>
        <v>0</v>
      </c>
      <c r="P60" s="33">
        <f>-VLOOKUP(A60,'pl-data'!A:BR,36)</f>
        <v>0</v>
      </c>
      <c r="Q60" s="34" t="str">
        <f t="shared" si="10"/>
        <v>n/a</v>
      </c>
      <c r="R60" s="34" t="str">
        <f t="shared" si="11"/>
        <v>n/a</v>
      </c>
      <c r="S60" s="8"/>
      <c r="T60" s="33">
        <f t="shared" si="12"/>
        <v>0</v>
      </c>
      <c r="U60" s="33">
        <f>-VLOOKUP(A60,'pl-data'!A:BR,52)</f>
        <v>0</v>
      </c>
      <c r="V60" s="33">
        <f t="shared" si="13"/>
        <v>0</v>
      </c>
      <c r="W60" s="34" t="str">
        <f t="shared" si="14"/>
        <v>n/a</v>
      </c>
      <c r="X60" s="34" t="str">
        <f t="shared" si="15"/>
        <v>n/a</v>
      </c>
      <c r="Y60" s="8"/>
    </row>
    <row r="61" spans="1:25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-VLOOKUP(A61,'pl-data'!A:F,4)</f>
        <v>0</v>
      </c>
      <c r="E61" s="33">
        <f>-VLOOKUP(A61,'pl-data'!A:F,5)</f>
        <v>0</v>
      </c>
      <c r="F61" s="33">
        <f>-VLOOKUP(A61,'pl-data'!A:F,6)</f>
        <v>0</v>
      </c>
      <c r="G61" s="33">
        <f>-VLOOKUP(A61,'pl-data'!A:G,7)</f>
        <v>0</v>
      </c>
      <c r="H61" s="33">
        <f>-VLOOKUP(A61,'pl-data'!A:V,22)</f>
        <v>0</v>
      </c>
      <c r="I61" s="33">
        <f t="shared" si="9"/>
        <v>0</v>
      </c>
      <c r="J61" s="33">
        <f>-VLOOKUP(A61,'pl-data'!A:BR,66)</f>
        <v>0</v>
      </c>
      <c r="K61" s="33">
        <f>-VLOOKUP(A61,'pl-data'!A:BR,68)</f>
        <v>0</v>
      </c>
      <c r="L61" s="33">
        <f>-VLOOKUP(A61,'pl-data'!A:BR,70)</f>
        <v>0</v>
      </c>
      <c r="M61" s="8"/>
      <c r="N61" s="33">
        <f>-VLOOKUP(A61,'pl-data'!A:BR,21)</f>
        <v>0</v>
      </c>
      <c r="O61" s="33">
        <f>-VLOOKUP(A61,'pl-data'!A:BR,51)</f>
        <v>0</v>
      </c>
      <c r="P61" s="33">
        <f>-VLOOKUP(A61,'pl-data'!A:BR,36)</f>
        <v>0</v>
      </c>
      <c r="Q61" s="34" t="str">
        <f t="shared" si="10"/>
        <v>n/a</v>
      </c>
      <c r="R61" s="34" t="str">
        <f t="shared" si="11"/>
        <v>n/a</v>
      </c>
      <c r="S61" s="8"/>
      <c r="T61" s="33">
        <f t="shared" si="12"/>
        <v>0</v>
      </c>
      <c r="U61" s="33">
        <f>-VLOOKUP(A61,'pl-data'!A:BR,52)</f>
        <v>0</v>
      </c>
      <c r="V61" s="33">
        <f t="shared" si="13"/>
        <v>0</v>
      </c>
      <c r="W61" s="34" t="str">
        <f t="shared" si="14"/>
        <v>n/a</v>
      </c>
      <c r="X61" s="34" t="str">
        <f t="shared" si="15"/>
        <v>n/a</v>
      </c>
      <c r="Y61" s="8"/>
    </row>
    <row r="62" spans="1:25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-VLOOKUP(A62,'pl-data'!A:F,4)</f>
        <v>0</v>
      </c>
      <c r="E62" s="33">
        <f>-VLOOKUP(A62,'pl-data'!A:F,5)</f>
        <v>0</v>
      </c>
      <c r="F62" s="33">
        <f>-VLOOKUP(A62,'pl-data'!A:F,6)</f>
        <v>0</v>
      </c>
      <c r="G62" s="33">
        <f>-VLOOKUP(A62,'pl-data'!A:G,7)</f>
        <v>0</v>
      </c>
      <c r="H62" s="33">
        <f>-VLOOKUP(A62,'pl-data'!A:V,22)</f>
        <v>0</v>
      </c>
      <c r="I62" s="33">
        <f t="shared" si="9"/>
        <v>0</v>
      </c>
      <c r="J62" s="33">
        <f>-VLOOKUP(A62,'pl-data'!A:BR,66)</f>
        <v>0</v>
      </c>
      <c r="K62" s="33">
        <f>-VLOOKUP(A62,'pl-data'!A:BR,68)</f>
        <v>0</v>
      </c>
      <c r="L62" s="33">
        <f>-VLOOKUP(A62,'pl-data'!A:BR,70)</f>
        <v>0</v>
      </c>
      <c r="M62" s="8"/>
      <c r="N62" s="33">
        <f>-VLOOKUP(A62,'pl-data'!A:BR,21)</f>
        <v>0</v>
      </c>
      <c r="O62" s="33">
        <f>-VLOOKUP(A62,'pl-data'!A:BR,51)</f>
        <v>0</v>
      </c>
      <c r="P62" s="33">
        <f>-VLOOKUP(A62,'pl-data'!A:BR,36)</f>
        <v>0</v>
      </c>
      <c r="Q62" s="34" t="str">
        <f t="shared" si="10"/>
        <v>n/a</v>
      </c>
      <c r="R62" s="34" t="str">
        <f t="shared" si="11"/>
        <v>n/a</v>
      </c>
      <c r="S62" s="8"/>
      <c r="T62" s="33">
        <f t="shared" si="12"/>
        <v>0</v>
      </c>
      <c r="U62" s="33">
        <f>-VLOOKUP(A62,'pl-data'!A:BR,52)</f>
        <v>0</v>
      </c>
      <c r="V62" s="33">
        <f t="shared" si="13"/>
        <v>0</v>
      </c>
      <c r="W62" s="34" t="str">
        <f t="shared" si="14"/>
        <v>n/a</v>
      </c>
      <c r="X62" s="34" t="str">
        <f t="shared" si="15"/>
        <v>n/a</v>
      </c>
      <c r="Y62" s="8"/>
    </row>
    <row r="63" spans="1:25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-VLOOKUP(A63,'pl-data'!A:F,4)</f>
        <v>0</v>
      </c>
      <c r="E63" s="33">
        <f>-VLOOKUP(A63,'pl-data'!A:F,5)</f>
        <v>0</v>
      </c>
      <c r="F63" s="33">
        <f>-VLOOKUP(A63,'pl-data'!A:F,6)</f>
        <v>0</v>
      </c>
      <c r="G63" s="33">
        <f>-VLOOKUP(A63,'pl-data'!A:G,7)</f>
        <v>0</v>
      </c>
      <c r="H63" s="33">
        <f>-VLOOKUP(A63,'pl-data'!A:V,22)</f>
        <v>0</v>
      </c>
      <c r="I63" s="33">
        <f t="shared" si="9"/>
        <v>0</v>
      </c>
      <c r="J63" s="33">
        <f>-VLOOKUP(A63,'pl-data'!A:BR,66)</f>
        <v>0</v>
      </c>
      <c r="K63" s="33">
        <f>-VLOOKUP(A63,'pl-data'!A:BR,68)</f>
        <v>0</v>
      </c>
      <c r="L63" s="33">
        <f>-VLOOKUP(A63,'pl-data'!A:BR,70)</f>
        <v>0</v>
      </c>
      <c r="M63" s="8"/>
      <c r="N63" s="33">
        <f>-VLOOKUP(A63,'pl-data'!A:BR,21)</f>
        <v>0</v>
      </c>
      <c r="O63" s="33">
        <f>-VLOOKUP(A63,'pl-data'!A:BR,51)</f>
        <v>0</v>
      </c>
      <c r="P63" s="33">
        <f>-VLOOKUP(A63,'pl-data'!A:BR,36)</f>
        <v>0</v>
      </c>
      <c r="Q63" s="34" t="str">
        <f t="shared" si="10"/>
        <v>n/a</v>
      </c>
      <c r="R63" s="34" t="str">
        <f t="shared" si="11"/>
        <v>n/a</v>
      </c>
      <c r="S63" s="8"/>
      <c r="T63" s="33">
        <f t="shared" si="12"/>
        <v>0</v>
      </c>
      <c r="U63" s="33">
        <f>-VLOOKUP(A63,'pl-data'!A:BR,52)</f>
        <v>0</v>
      </c>
      <c r="V63" s="33">
        <f t="shared" si="13"/>
        <v>0</v>
      </c>
      <c r="W63" s="34" t="str">
        <f t="shared" si="14"/>
        <v>n/a</v>
      </c>
      <c r="X63" s="34" t="str">
        <f t="shared" si="15"/>
        <v>n/a</v>
      </c>
      <c r="Y63" s="8"/>
    </row>
    <row r="64" spans="1:25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-VLOOKUP(A64,'pl-data'!A:F,4)</f>
        <v>0</v>
      </c>
      <c r="E64" s="33">
        <f>-VLOOKUP(A64,'pl-data'!A:F,5)</f>
        <v>0</v>
      </c>
      <c r="F64" s="33">
        <f>-VLOOKUP(A64,'pl-data'!A:F,6)</f>
        <v>0</v>
      </c>
      <c r="G64" s="33">
        <f>-VLOOKUP(A64,'pl-data'!A:G,7)</f>
        <v>0</v>
      </c>
      <c r="H64" s="33">
        <f>-VLOOKUP(A64,'pl-data'!A:V,22)</f>
        <v>0</v>
      </c>
      <c r="I64" s="33">
        <f t="shared" si="9"/>
        <v>0</v>
      </c>
      <c r="J64" s="33">
        <f>-VLOOKUP(A64,'pl-data'!A:BR,66)</f>
        <v>0</v>
      </c>
      <c r="K64" s="33">
        <f>-VLOOKUP(A64,'pl-data'!A:BR,68)</f>
        <v>0</v>
      </c>
      <c r="L64" s="33">
        <f>-VLOOKUP(A64,'pl-data'!A:BR,70)</f>
        <v>0</v>
      </c>
      <c r="M64" s="8"/>
      <c r="N64" s="33">
        <f>-VLOOKUP(A64,'pl-data'!A:BR,21)</f>
        <v>0</v>
      </c>
      <c r="O64" s="33">
        <f>-VLOOKUP(A64,'pl-data'!A:BR,51)</f>
        <v>0</v>
      </c>
      <c r="P64" s="33">
        <f>-VLOOKUP(A64,'pl-data'!A:BR,36)</f>
        <v>0</v>
      </c>
      <c r="Q64" s="34" t="str">
        <f t="shared" si="10"/>
        <v>n/a</v>
      </c>
      <c r="R64" s="34" t="str">
        <f t="shared" si="11"/>
        <v>n/a</v>
      </c>
      <c r="S64" s="8"/>
      <c r="T64" s="33">
        <f t="shared" si="12"/>
        <v>0</v>
      </c>
      <c r="U64" s="33">
        <f>-VLOOKUP(A64,'pl-data'!A:BR,52)</f>
        <v>0</v>
      </c>
      <c r="V64" s="33">
        <f t="shared" si="13"/>
        <v>0</v>
      </c>
      <c r="W64" s="34" t="str">
        <f t="shared" si="14"/>
        <v>n/a</v>
      </c>
      <c r="X64" s="34" t="str">
        <f t="shared" si="15"/>
        <v>n/a</v>
      </c>
      <c r="Y64" s="8"/>
    </row>
    <row r="65" spans="1:25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-VLOOKUP(A65,'pl-data'!A:F,4)</f>
        <v>0</v>
      </c>
      <c r="E65" s="33">
        <f>-VLOOKUP(A65,'pl-data'!A:F,5)</f>
        <v>0</v>
      </c>
      <c r="F65" s="33">
        <f>-VLOOKUP(A65,'pl-data'!A:F,6)</f>
        <v>0</v>
      </c>
      <c r="G65" s="33">
        <f>-VLOOKUP(A65,'pl-data'!A:G,7)</f>
        <v>0</v>
      </c>
      <c r="H65" s="33">
        <f>-VLOOKUP(A65,'pl-data'!A:V,22)</f>
        <v>0</v>
      </c>
      <c r="I65" s="33">
        <f t="shared" si="9"/>
        <v>0</v>
      </c>
      <c r="J65" s="33">
        <f>-VLOOKUP(A65,'pl-data'!A:BR,66)</f>
        <v>0</v>
      </c>
      <c r="K65" s="33">
        <f>-VLOOKUP(A65,'pl-data'!A:BR,68)</f>
        <v>0</v>
      </c>
      <c r="L65" s="33">
        <f>-VLOOKUP(A65,'pl-data'!A:BR,70)</f>
        <v>0</v>
      </c>
      <c r="M65" s="8"/>
      <c r="N65" s="33">
        <f>-VLOOKUP(A65,'pl-data'!A:BR,21)</f>
        <v>0</v>
      </c>
      <c r="O65" s="33">
        <f>-VLOOKUP(A65,'pl-data'!A:BR,51)</f>
        <v>0</v>
      </c>
      <c r="P65" s="33">
        <f>-VLOOKUP(A65,'pl-data'!A:BR,36)</f>
        <v>0</v>
      </c>
      <c r="Q65" s="34" t="str">
        <f t="shared" si="10"/>
        <v>n/a</v>
      </c>
      <c r="R65" s="34" t="str">
        <f t="shared" si="11"/>
        <v>n/a</v>
      </c>
      <c r="S65" s="8"/>
      <c r="T65" s="33">
        <f t="shared" si="12"/>
        <v>0</v>
      </c>
      <c r="U65" s="33">
        <f>-VLOOKUP(A65,'pl-data'!A:BR,52)</f>
        <v>0</v>
      </c>
      <c r="V65" s="33">
        <f t="shared" si="13"/>
        <v>0</v>
      </c>
      <c r="W65" s="34" t="str">
        <f t="shared" si="14"/>
        <v>n/a</v>
      </c>
      <c r="X65" s="34" t="str">
        <f t="shared" si="15"/>
        <v>n/a</v>
      </c>
      <c r="Y65" s="8"/>
    </row>
    <row r="66" spans="1:25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-VLOOKUP(A66,'pl-data'!A:F,4)</f>
        <v>0</v>
      </c>
      <c r="E66" s="33">
        <f>-VLOOKUP(A66,'pl-data'!A:F,5)</f>
        <v>0</v>
      </c>
      <c r="F66" s="33">
        <f>-VLOOKUP(A66,'pl-data'!A:F,6)</f>
        <v>0</v>
      </c>
      <c r="G66" s="33">
        <f>-VLOOKUP(A66,'pl-data'!A:G,7)</f>
        <v>0</v>
      </c>
      <c r="H66" s="33">
        <f>-VLOOKUP(A66,'pl-data'!A:V,22)</f>
        <v>0</v>
      </c>
      <c r="I66" s="33">
        <f t="shared" si="9"/>
        <v>0</v>
      </c>
      <c r="J66" s="33">
        <f>-VLOOKUP(A66,'pl-data'!A:BR,66)</f>
        <v>0</v>
      </c>
      <c r="K66" s="33">
        <f>-VLOOKUP(A66,'pl-data'!A:BR,68)</f>
        <v>0</v>
      </c>
      <c r="L66" s="33">
        <f>-VLOOKUP(A66,'pl-data'!A:BR,70)</f>
        <v>0</v>
      </c>
      <c r="M66" s="8"/>
      <c r="N66" s="33">
        <f>-VLOOKUP(A66,'pl-data'!A:BR,21)</f>
        <v>0</v>
      </c>
      <c r="O66" s="33">
        <f>-VLOOKUP(A66,'pl-data'!A:BR,51)</f>
        <v>0</v>
      </c>
      <c r="P66" s="33">
        <f>-VLOOKUP(A66,'pl-data'!A:BR,36)</f>
        <v>0</v>
      </c>
      <c r="Q66" s="34" t="str">
        <f t="shared" si="10"/>
        <v>n/a</v>
      </c>
      <c r="R66" s="34" t="str">
        <f t="shared" si="11"/>
        <v>n/a</v>
      </c>
      <c r="S66" s="8"/>
      <c r="T66" s="33">
        <f t="shared" si="12"/>
        <v>0</v>
      </c>
      <c r="U66" s="33">
        <f>-VLOOKUP(A66,'pl-data'!A:BR,52)</f>
        <v>0</v>
      </c>
      <c r="V66" s="33">
        <f t="shared" si="13"/>
        <v>0</v>
      </c>
      <c r="W66" s="34" t="str">
        <f t="shared" si="14"/>
        <v>n/a</v>
      </c>
      <c r="X66" s="34" t="str">
        <f t="shared" si="15"/>
        <v>n/a</v>
      </c>
      <c r="Y66" s="8"/>
    </row>
    <row r="67" spans="1:25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-VLOOKUP(A67,'pl-data'!A:F,4)</f>
        <v>0</v>
      </c>
      <c r="E67" s="33">
        <f>-VLOOKUP(A67,'pl-data'!A:F,5)</f>
        <v>0</v>
      </c>
      <c r="F67" s="33">
        <f>-VLOOKUP(A67,'pl-data'!A:F,6)</f>
        <v>0</v>
      </c>
      <c r="G67" s="33">
        <f>-VLOOKUP(A67,'pl-data'!A:G,7)</f>
        <v>0</v>
      </c>
      <c r="H67" s="33">
        <f>-VLOOKUP(A67,'pl-data'!A:V,22)</f>
        <v>0</v>
      </c>
      <c r="I67" s="33">
        <f t="shared" si="9"/>
        <v>0</v>
      </c>
      <c r="J67" s="33">
        <f>-VLOOKUP(A67,'pl-data'!A:BR,66)</f>
        <v>0</v>
      </c>
      <c r="K67" s="33">
        <f>-VLOOKUP(A67,'pl-data'!A:BR,68)</f>
        <v>0</v>
      </c>
      <c r="L67" s="33">
        <f>-VLOOKUP(A67,'pl-data'!A:BR,70)</f>
        <v>0</v>
      </c>
      <c r="M67" s="8"/>
      <c r="N67" s="33">
        <f>-VLOOKUP(A67,'pl-data'!A:BR,21)</f>
        <v>0</v>
      </c>
      <c r="O67" s="33">
        <f>-VLOOKUP(A67,'pl-data'!A:BR,51)</f>
        <v>0</v>
      </c>
      <c r="P67" s="33">
        <f>-VLOOKUP(A67,'pl-data'!A:BR,36)</f>
        <v>0</v>
      </c>
      <c r="Q67" s="34" t="str">
        <f t="shared" si="10"/>
        <v>n/a</v>
      </c>
      <c r="R67" s="34" t="str">
        <f t="shared" si="11"/>
        <v>n/a</v>
      </c>
      <c r="S67" s="8"/>
      <c r="T67" s="33">
        <f t="shared" si="12"/>
        <v>0</v>
      </c>
      <c r="U67" s="33">
        <f>-VLOOKUP(A67,'pl-data'!A:BR,52)</f>
        <v>0</v>
      </c>
      <c r="V67" s="33">
        <f t="shared" si="13"/>
        <v>0</v>
      </c>
      <c r="W67" s="34" t="str">
        <f t="shared" si="14"/>
        <v>n/a</v>
      </c>
      <c r="X67" s="34" t="str">
        <f t="shared" si="15"/>
        <v>n/a</v>
      </c>
      <c r="Y67" s="8"/>
    </row>
    <row r="68" spans="1:25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-VLOOKUP(A68,'pl-data'!A:F,4)</f>
        <v>0</v>
      </c>
      <c r="E68" s="33">
        <f>-VLOOKUP(A68,'pl-data'!A:F,5)</f>
        <v>0</v>
      </c>
      <c r="F68" s="33">
        <f>-VLOOKUP(A68,'pl-data'!A:F,6)</f>
        <v>0</v>
      </c>
      <c r="G68" s="33">
        <f>-VLOOKUP(A68,'pl-data'!A:G,7)</f>
        <v>0</v>
      </c>
      <c r="H68" s="33">
        <f>-VLOOKUP(A68,'pl-data'!A:V,22)</f>
        <v>0</v>
      </c>
      <c r="I68" s="33">
        <f t="shared" si="9"/>
        <v>0</v>
      </c>
      <c r="J68" s="33">
        <f>-VLOOKUP(A68,'pl-data'!A:BR,66)</f>
        <v>0</v>
      </c>
      <c r="K68" s="33">
        <f>-VLOOKUP(A68,'pl-data'!A:BR,68)</f>
        <v>0</v>
      </c>
      <c r="L68" s="33">
        <f>-VLOOKUP(A68,'pl-data'!A:BR,70)</f>
        <v>0</v>
      </c>
      <c r="M68" s="8"/>
      <c r="N68" s="33">
        <f>-VLOOKUP(A68,'pl-data'!A:BR,21)</f>
        <v>0</v>
      </c>
      <c r="O68" s="33">
        <f>-VLOOKUP(A68,'pl-data'!A:BR,51)</f>
        <v>0</v>
      </c>
      <c r="P68" s="33">
        <f>-VLOOKUP(A68,'pl-data'!A:BR,36)</f>
        <v>0</v>
      </c>
      <c r="Q68" s="34" t="str">
        <f t="shared" si="10"/>
        <v>n/a</v>
      </c>
      <c r="R68" s="34" t="str">
        <f t="shared" si="11"/>
        <v>n/a</v>
      </c>
      <c r="S68" s="8"/>
      <c r="T68" s="33">
        <f t="shared" si="12"/>
        <v>0</v>
      </c>
      <c r="U68" s="33">
        <f>-VLOOKUP(A68,'pl-data'!A:BR,52)</f>
        <v>0</v>
      </c>
      <c r="V68" s="33">
        <f t="shared" si="13"/>
        <v>0</v>
      </c>
      <c r="W68" s="34" t="str">
        <f t="shared" si="14"/>
        <v>n/a</v>
      </c>
      <c r="X68" s="34" t="str">
        <f t="shared" si="15"/>
        <v>n/a</v>
      </c>
      <c r="Y68" s="8"/>
    </row>
    <row r="69" spans="1:25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-VLOOKUP(A69,'pl-data'!A:F,4)</f>
        <v>0</v>
      </c>
      <c r="E69" s="33">
        <f>-VLOOKUP(A69,'pl-data'!A:F,5)</f>
        <v>0</v>
      </c>
      <c r="F69" s="33">
        <f>-VLOOKUP(A69,'pl-data'!A:F,6)</f>
        <v>0</v>
      </c>
      <c r="G69" s="33">
        <f>-VLOOKUP(A69,'pl-data'!A:G,7)</f>
        <v>0</v>
      </c>
      <c r="H69" s="33">
        <f>-VLOOKUP(A69,'pl-data'!A:V,22)</f>
        <v>0</v>
      </c>
      <c r="I69" s="33">
        <f t="shared" si="9"/>
        <v>0</v>
      </c>
      <c r="J69" s="33">
        <f>-VLOOKUP(A69,'pl-data'!A:BR,66)</f>
        <v>0</v>
      </c>
      <c r="K69" s="33">
        <f>-VLOOKUP(A69,'pl-data'!A:BR,68)</f>
        <v>0</v>
      </c>
      <c r="L69" s="33">
        <f>-VLOOKUP(A69,'pl-data'!A:BR,70)</f>
        <v>0</v>
      </c>
      <c r="M69" s="8"/>
      <c r="N69" s="33">
        <f>-VLOOKUP(A69,'pl-data'!A:BR,21)</f>
        <v>0</v>
      </c>
      <c r="O69" s="33">
        <f>-VLOOKUP(A69,'pl-data'!A:BR,51)</f>
        <v>0</v>
      </c>
      <c r="P69" s="33">
        <f>-VLOOKUP(A69,'pl-data'!A:BR,36)</f>
        <v>0</v>
      </c>
      <c r="Q69" s="34" t="str">
        <f t="shared" si="10"/>
        <v>n/a</v>
      </c>
      <c r="R69" s="34" t="str">
        <f t="shared" si="11"/>
        <v>n/a</v>
      </c>
      <c r="S69" s="8"/>
      <c r="T69" s="33">
        <f t="shared" si="12"/>
        <v>0</v>
      </c>
      <c r="U69" s="33">
        <f>-VLOOKUP(A69,'pl-data'!A:BR,52)</f>
        <v>0</v>
      </c>
      <c r="V69" s="33">
        <f t="shared" si="13"/>
        <v>0</v>
      </c>
      <c r="W69" s="34" t="str">
        <f t="shared" si="14"/>
        <v>n/a</v>
      </c>
      <c r="X69" s="34" t="str">
        <f t="shared" si="15"/>
        <v>n/a</v>
      </c>
      <c r="Y69" s="8"/>
    </row>
    <row r="70" spans="1:25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-VLOOKUP(A70,'pl-data'!A:F,4)</f>
        <v>0</v>
      </c>
      <c r="E70" s="33">
        <f>-VLOOKUP(A70,'pl-data'!A:F,5)</f>
        <v>0</v>
      </c>
      <c r="F70" s="33">
        <f>-VLOOKUP(A70,'pl-data'!A:F,6)</f>
        <v>0</v>
      </c>
      <c r="G70" s="33">
        <f>-VLOOKUP(A70,'pl-data'!A:G,7)</f>
        <v>0</v>
      </c>
      <c r="H70" s="33">
        <f>-VLOOKUP(A70,'pl-data'!A:V,22)</f>
        <v>0</v>
      </c>
      <c r="I70" s="33">
        <f t="shared" si="9"/>
        <v>0</v>
      </c>
      <c r="J70" s="33">
        <f>-VLOOKUP(A70,'pl-data'!A:BR,66)</f>
        <v>0</v>
      </c>
      <c r="K70" s="33">
        <f>-VLOOKUP(A70,'pl-data'!A:BR,68)</f>
        <v>0</v>
      </c>
      <c r="L70" s="33">
        <f>-VLOOKUP(A70,'pl-data'!A:BR,70)</f>
        <v>0</v>
      </c>
      <c r="M70" s="8"/>
      <c r="N70" s="33">
        <f>-VLOOKUP(A70,'pl-data'!A:BR,21)</f>
        <v>0</v>
      </c>
      <c r="O70" s="33">
        <f>-VLOOKUP(A70,'pl-data'!A:BR,51)</f>
        <v>0</v>
      </c>
      <c r="P70" s="33">
        <f>-VLOOKUP(A70,'pl-data'!A:BR,36)</f>
        <v>0</v>
      </c>
      <c r="Q70" s="34" t="str">
        <f t="shared" si="10"/>
        <v>n/a</v>
      </c>
      <c r="R70" s="34" t="str">
        <f t="shared" si="11"/>
        <v>n/a</v>
      </c>
      <c r="S70" s="8"/>
      <c r="T70" s="33">
        <f t="shared" si="12"/>
        <v>0</v>
      </c>
      <c r="U70" s="33">
        <f>-VLOOKUP(A70,'pl-data'!A:BR,52)</f>
        <v>0</v>
      </c>
      <c r="V70" s="33">
        <f t="shared" si="13"/>
        <v>0</v>
      </c>
      <c r="W70" s="34" t="str">
        <f t="shared" si="14"/>
        <v>n/a</v>
      </c>
      <c r="X70" s="34" t="str">
        <f t="shared" si="15"/>
        <v>n/a</v>
      </c>
      <c r="Y70" s="8"/>
    </row>
    <row r="71" spans="1:25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-VLOOKUP(A71,'pl-data'!A:F,4)</f>
        <v>0</v>
      </c>
      <c r="E71" s="33">
        <f>-VLOOKUP(A71,'pl-data'!A:F,5)</f>
        <v>0</v>
      </c>
      <c r="F71" s="33">
        <f>-VLOOKUP(A71,'pl-data'!A:F,6)</f>
        <v>0</v>
      </c>
      <c r="G71" s="33">
        <f>-VLOOKUP(A71,'pl-data'!A:G,7)</f>
        <v>0</v>
      </c>
      <c r="H71" s="33">
        <f>-VLOOKUP(A71,'pl-data'!A:V,22)</f>
        <v>0</v>
      </c>
      <c r="I71" s="33">
        <f t="shared" ref="I71:I75" si="16">+U71+P71-O71</f>
        <v>0</v>
      </c>
      <c r="J71" s="33">
        <f>-VLOOKUP(A71,'pl-data'!A:BR,66)</f>
        <v>0</v>
      </c>
      <c r="K71" s="33">
        <f>-VLOOKUP(A71,'pl-data'!A:BR,68)</f>
        <v>0</v>
      </c>
      <c r="L71" s="33">
        <f>-VLOOKUP(A71,'pl-data'!A:BR,70)</f>
        <v>0</v>
      </c>
      <c r="M71" s="8"/>
      <c r="N71" s="33">
        <f>-VLOOKUP(A71,'pl-data'!A:BR,21)</f>
        <v>0</v>
      </c>
      <c r="O71" s="33">
        <f>-VLOOKUP(A71,'pl-data'!A:BR,51)</f>
        <v>0</v>
      </c>
      <c r="P71" s="33">
        <f>-VLOOKUP(A71,'pl-data'!A:BR,36)</f>
        <v>0</v>
      </c>
      <c r="Q71" s="34" t="str">
        <f t="shared" ref="Q71:Q75" si="17">IFERROR(P71/O71-1,"n/a")</f>
        <v>n/a</v>
      </c>
      <c r="R71" s="34" t="str">
        <f t="shared" ref="R71:R75" si="18">IFERROR(P71/N71-1,"n/a")</f>
        <v>n/a</v>
      </c>
      <c r="S71" s="8"/>
      <c r="T71" s="33">
        <f t="shared" ref="T71:T75" si="19">+H71</f>
        <v>0</v>
      </c>
      <c r="U71" s="33">
        <f>-VLOOKUP(A71,'pl-data'!A:BR,52)</f>
        <v>0</v>
      </c>
      <c r="V71" s="33">
        <f t="shared" ref="V71:V75" si="20">+I71</f>
        <v>0</v>
      </c>
      <c r="W71" s="34" t="str">
        <f t="shared" ref="W71:W75" si="21">IFERROR(V71/U71-1,"n/a")</f>
        <v>n/a</v>
      </c>
      <c r="X71" s="34" t="str">
        <f t="shared" ref="X71:X75" si="22">IFERROR(V71/T71-1,"n/a")</f>
        <v>n/a</v>
      </c>
      <c r="Y71" s="8"/>
    </row>
    <row r="72" spans="1:25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-VLOOKUP(A72,'pl-data'!A:F,4)</f>
        <v>0</v>
      </c>
      <c r="E72" s="33">
        <f>-VLOOKUP(A72,'pl-data'!A:F,5)</f>
        <v>0</v>
      </c>
      <c r="F72" s="33">
        <f>-VLOOKUP(A72,'pl-data'!A:F,6)</f>
        <v>0</v>
      </c>
      <c r="G72" s="33">
        <f>-VLOOKUP(A72,'pl-data'!A:G,7)</f>
        <v>0</v>
      </c>
      <c r="H72" s="33">
        <f>-VLOOKUP(A72,'pl-data'!A:V,22)</f>
        <v>0</v>
      </c>
      <c r="I72" s="33">
        <f t="shared" si="16"/>
        <v>0</v>
      </c>
      <c r="J72" s="33">
        <f>-VLOOKUP(A72,'pl-data'!A:BR,66)</f>
        <v>0</v>
      </c>
      <c r="K72" s="33">
        <f>-VLOOKUP(A72,'pl-data'!A:BR,68)</f>
        <v>0</v>
      </c>
      <c r="L72" s="33">
        <f>-VLOOKUP(A72,'pl-data'!A:BR,70)</f>
        <v>0</v>
      </c>
      <c r="M72" s="8"/>
      <c r="N72" s="33">
        <f>-VLOOKUP(A72,'pl-data'!A:BR,21)</f>
        <v>0</v>
      </c>
      <c r="O72" s="33">
        <f>-VLOOKUP(A72,'pl-data'!A:BR,51)</f>
        <v>0</v>
      </c>
      <c r="P72" s="33">
        <f>-VLOOKUP(A72,'pl-data'!A:BR,36)</f>
        <v>0</v>
      </c>
      <c r="Q72" s="34" t="str">
        <f t="shared" si="17"/>
        <v>n/a</v>
      </c>
      <c r="R72" s="34" t="str">
        <f t="shared" si="18"/>
        <v>n/a</v>
      </c>
      <c r="S72" s="8"/>
      <c r="T72" s="33">
        <f t="shared" si="19"/>
        <v>0</v>
      </c>
      <c r="U72" s="33">
        <f>-VLOOKUP(A72,'pl-data'!A:BR,52)</f>
        <v>0</v>
      </c>
      <c r="V72" s="33">
        <f t="shared" si="20"/>
        <v>0</v>
      </c>
      <c r="W72" s="34" t="str">
        <f t="shared" si="21"/>
        <v>n/a</v>
      </c>
      <c r="X72" s="34" t="str">
        <f t="shared" si="22"/>
        <v>n/a</v>
      </c>
      <c r="Y72" s="8"/>
    </row>
    <row r="73" spans="1:25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-VLOOKUP(A73,'pl-data'!A:F,4)</f>
        <v>0</v>
      </c>
      <c r="E73" s="33">
        <f>-VLOOKUP(A73,'pl-data'!A:F,5)</f>
        <v>0</v>
      </c>
      <c r="F73" s="33">
        <f>-VLOOKUP(A73,'pl-data'!A:F,6)</f>
        <v>0</v>
      </c>
      <c r="G73" s="33">
        <f>-VLOOKUP(A73,'pl-data'!A:G,7)</f>
        <v>0</v>
      </c>
      <c r="H73" s="33">
        <f>-VLOOKUP(A73,'pl-data'!A:V,22)</f>
        <v>0</v>
      </c>
      <c r="I73" s="33">
        <f t="shared" si="16"/>
        <v>0</v>
      </c>
      <c r="J73" s="33">
        <f>-VLOOKUP(A73,'pl-data'!A:BR,66)</f>
        <v>0</v>
      </c>
      <c r="K73" s="33">
        <f>-VLOOKUP(A73,'pl-data'!A:BR,68)</f>
        <v>0</v>
      </c>
      <c r="L73" s="33">
        <f>-VLOOKUP(A73,'pl-data'!A:BR,70)</f>
        <v>0</v>
      </c>
      <c r="M73" s="8"/>
      <c r="N73" s="33">
        <f>-VLOOKUP(A73,'pl-data'!A:BR,21)</f>
        <v>0</v>
      </c>
      <c r="O73" s="33">
        <f>-VLOOKUP(A73,'pl-data'!A:BR,51)</f>
        <v>0</v>
      </c>
      <c r="P73" s="33">
        <f>-VLOOKUP(A73,'pl-data'!A:BR,36)</f>
        <v>0</v>
      </c>
      <c r="Q73" s="34" t="str">
        <f t="shared" si="17"/>
        <v>n/a</v>
      </c>
      <c r="R73" s="34" t="str">
        <f t="shared" si="18"/>
        <v>n/a</v>
      </c>
      <c r="S73" s="8"/>
      <c r="T73" s="33">
        <f t="shared" si="19"/>
        <v>0</v>
      </c>
      <c r="U73" s="33">
        <f>-VLOOKUP(A73,'pl-data'!A:BR,52)</f>
        <v>0</v>
      </c>
      <c r="V73" s="33">
        <f t="shared" si="20"/>
        <v>0</v>
      </c>
      <c r="W73" s="34" t="str">
        <f t="shared" si="21"/>
        <v>n/a</v>
      </c>
      <c r="X73" s="34" t="str">
        <f t="shared" si="22"/>
        <v>n/a</v>
      </c>
      <c r="Y73" s="8"/>
    </row>
    <row r="74" spans="1:25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-VLOOKUP(A74,'pl-data'!A:F,4)</f>
        <v>0</v>
      </c>
      <c r="E74" s="33">
        <f>-VLOOKUP(A74,'pl-data'!A:F,5)</f>
        <v>0</v>
      </c>
      <c r="F74" s="33">
        <f>-VLOOKUP(A74,'pl-data'!A:F,6)</f>
        <v>0</v>
      </c>
      <c r="G74" s="33">
        <f>-VLOOKUP(A74,'pl-data'!A:G,7)</f>
        <v>0</v>
      </c>
      <c r="H74" s="33">
        <f>-VLOOKUP(A74,'pl-data'!A:V,22)</f>
        <v>0</v>
      </c>
      <c r="I74" s="33">
        <f t="shared" si="16"/>
        <v>0</v>
      </c>
      <c r="J74" s="33">
        <f>-VLOOKUP(A74,'pl-data'!A:BR,66)</f>
        <v>0</v>
      </c>
      <c r="K74" s="33">
        <f>-VLOOKUP(A74,'pl-data'!A:BR,68)</f>
        <v>0</v>
      </c>
      <c r="L74" s="33">
        <f>-VLOOKUP(A74,'pl-data'!A:BR,70)</f>
        <v>0</v>
      </c>
      <c r="M74" s="8"/>
      <c r="N74" s="33">
        <f>-VLOOKUP(A74,'pl-data'!A:BR,21)</f>
        <v>0</v>
      </c>
      <c r="O74" s="33">
        <f>-VLOOKUP(A74,'pl-data'!A:BR,51)</f>
        <v>0</v>
      </c>
      <c r="P74" s="33">
        <f>-VLOOKUP(A74,'pl-data'!A:BR,36)</f>
        <v>0</v>
      </c>
      <c r="Q74" s="34" t="str">
        <f t="shared" si="17"/>
        <v>n/a</v>
      </c>
      <c r="R74" s="34" t="str">
        <f t="shared" si="18"/>
        <v>n/a</v>
      </c>
      <c r="S74" s="8"/>
      <c r="T74" s="33">
        <f t="shared" si="19"/>
        <v>0</v>
      </c>
      <c r="U74" s="33">
        <f>-VLOOKUP(A74,'pl-data'!A:BR,52)</f>
        <v>0</v>
      </c>
      <c r="V74" s="33">
        <f t="shared" si="20"/>
        <v>0</v>
      </c>
      <c r="W74" s="34" t="str">
        <f t="shared" si="21"/>
        <v>n/a</v>
      </c>
      <c r="X74" s="34" t="str">
        <f t="shared" si="22"/>
        <v>n/a</v>
      </c>
      <c r="Y74" s="8"/>
    </row>
    <row r="75" spans="1:25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-VLOOKUP(A75,'pl-data'!A:F,4)</f>
        <v>0</v>
      </c>
      <c r="E75" s="33">
        <f>-VLOOKUP(A75,'pl-data'!A:F,5)</f>
        <v>0</v>
      </c>
      <c r="F75" s="33">
        <f>-VLOOKUP(A75,'pl-data'!A:F,6)</f>
        <v>0</v>
      </c>
      <c r="G75" s="33">
        <f>-VLOOKUP(A75,'pl-data'!A:G,7)</f>
        <v>0</v>
      </c>
      <c r="H75" s="33">
        <f>-VLOOKUP(A75,'pl-data'!A:V,22)</f>
        <v>0</v>
      </c>
      <c r="I75" s="33">
        <f t="shared" si="16"/>
        <v>0</v>
      </c>
      <c r="J75" s="33">
        <f>-VLOOKUP(A75,'pl-data'!A:BR,66)</f>
        <v>0</v>
      </c>
      <c r="K75" s="33">
        <f>-VLOOKUP(A75,'pl-data'!A:BR,68)</f>
        <v>0</v>
      </c>
      <c r="L75" s="33">
        <f>-VLOOKUP(A75,'pl-data'!A:BR,70)</f>
        <v>0</v>
      </c>
      <c r="M75" s="8"/>
      <c r="N75" s="33">
        <f>-VLOOKUP(A75,'pl-data'!A:BR,21)</f>
        <v>0</v>
      </c>
      <c r="O75" s="33">
        <f>-VLOOKUP(A75,'pl-data'!A:BR,51)</f>
        <v>0</v>
      </c>
      <c r="P75" s="33">
        <f>-VLOOKUP(A75,'pl-data'!A:BR,36)</f>
        <v>0</v>
      </c>
      <c r="Q75" s="34" t="str">
        <f t="shared" si="17"/>
        <v>n/a</v>
      </c>
      <c r="R75" s="34" t="str">
        <f t="shared" si="18"/>
        <v>n/a</v>
      </c>
      <c r="S75" s="8"/>
      <c r="T75" s="33">
        <f t="shared" si="19"/>
        <v>0</v>
      </c>
      <c r="U75" s="33">
        <f>-VLOOKUP(A75,'pl-data'!A:BR,52)</f>
        <v>0</v>
      </c>
      <c r="V75" s="33">
        <f t="shared" si="20"/>
        <v>0</v>
      </c>
      <c r="W75" s="34" t="str">
        <f t="shared" si="21"/>
        <v>n/a</v>
      </c>
      <c r="X75" s="34" t="str">
        <f t="shared" si="22"/>
        <v>n/a</v>
      </c>
      <c r="Y75" s="8"/>
    </row>
    <row r="76" spans="1:25" hidden="1" outlineLevel="1" x14ac:dyDescent="0.2">
      <c r="B76" s="13"/>
      <c r="C76" s="8"/>
      <c r="D76" s="10"/>
      <c r="E76" s="10"/>
      <c r="F76" s="10"/>
      <c r="G76" s="10"/>
      <c r="H76" s="10"/>
      <c r="I76" s="10"/>
      <c r="J76" s="10"/>
      <c r="K76" s="10"/>
      <c r="L76" s="10"/>
      <c r="M76" s="8"/>
      <c r="N76" s="10"/>
      <c r="O76" s="10"/>
      <c r="P76" s="10"/>
      <c r="Q76" s="10"/>
      <c r="R76" s="10"/>
      <c r="S76" s="8"/>
      <c r="T76" s="10"/>
      <c r="U76" s="10"/>
      <c r="V76" s="10"/>
      <c r="W76" s="10"/>
      <c r="X76" s="10"/>
      <c r="Y76" s="8"/>
    </row>
    <row r="77" spans="1:25" hidden="1" outlineLevel="1" x14ac:dyDescent="0.2">
      <c r="A77" s="49" t="s">
        <v>1842</v>
      </c>
      <c r="B77" s="13" t="s">
        <v>1842</v>
      </c>
      <c r="C77" s="8"/>
      <c r="D77" s="33">
        <f>+SUM(D78:D111)</f>
        <v>0</v>
      </c>
      <c r="E77" s="33">
        <f t="shared" ref="E77" si="23">+SUM(E78:E111)</f>
        <v>0</v>
      </c>
      <c r="F77" s="33">
        <f>+SUM(F78:F111)</f>
        <v>0</v>
      </c>
      <c r="G77" s="33">
        <f t="shared" ref="G77:L77" si="24">+SUM(G78:G111)</f>
        <v>0</v>
      </c>
      <c r="H77" s="33">
        <f t="shared" si="24"/>
        <v>0</v>
      </c>
      <c r="I77" s="33">
        <f t="shared" si="24"/>
        <v>0</v>
      </c>
      <c r="J77" s="33">
        <f t="shared" si="24"/>
        <v>0</v>
      </c>
      <c r="K77" s="33">
        <f t="shared" si="24"/>
        <v>0</v>
      </c>
      <c r="L77" s="33">
        <f t="shared" si="24"/>
        <v>0</v>
      </c>
      <c r="M77" s="8"/>
      <c r="N77" s="33">
        <f t="shared" ref="N77:P77" si="25">+SUM(N78:N111)</f>
        <v>0</v>
      </c>
      <c r="O77" s="33">
        <f t="shared" si="25"/>
        <v>0</v>
      </c>
      <c r="P77" s="33">
        <f t="shared" si="25"/>
        <v>0</v>
      </c>
      <c r="Q77" s="34" t="str">
        <f t="shared" ref="Q77" si="26">IFERROR(P77/O77-1,"n/a")</f>
        <v>n/a</v>
      </c>
      <c r="R77" s="34" t="str">
        <f t="shared" ref="R77" si="27">IFERROR(P77/N77-1,"n/a")</f>
        <v>n/a</v>
      </c>
      <c r="S77" s="8"/>
      <c r="T77" s="33">
        <f t="shared" ref="T77:V77" si="28">+SUM(T78:T111)</f>
        <v>0</v>
      </c>
      <c r="U77" s="33">
        <f t="shared" si="28"/>
        <v>0</v>
      </c>
      <c r="V77" s="33">
        <f t="shared" si="28"/>
        <v>0</v>
      </c>
      <c r="W77" s="34" t="str">
        <f t="shared" ref="W77" si="29">IFERROR(V77/U77-1,"n/a")</f>
        <v>n/a</v>
      </c>
      <c r="X77" s="34" t="str">
        <f t="shared" ref="X77" si="30">IFERROR(V77/T77-1,"n/a")</f>
        <v>n/a</v>
      </c>
      <c r="Y77" s="8"/>
    </row>
    <row r="78" spans="1:25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-VLOOKUP(A78,'pl-data'!A:F,4)</f>
        <v>0</v>
      </c>
      <c r="E78" s="33">
        <f>-VLOOKUP(A78,'pl-data'!A:F,5)</f>
        <v>0</v>
      </c>
      <c r="F78" s="33">
        <f>-VLOOKUP(A78,'pl-data'!A:F,6)</f>
        <v>0</v>
      </c>
      <c r="G78" s="33">
        <f>-VLOOKUP(A78,'pl-data'!A:G,7)</f>
        <v>0</v>
      </c>
      <c r="H78" s="33">
        <f>-VLOOKUP(A78,'pl-data'!A:V,22)</f>
        <v>0</v>
      </c>
      <c r="I78" s="33">
        <f t="shared" ref="I78:I110" si="31">+U78+P78-O78</f>
        <v>0</v>
      </c>
      <c r="J78" s="33">
        <f>-VLOOKUP(A78,'pl-data'!A:BR,66)</f>
        <v>0</v>
      </c>
      <c r="K78" s="33">
        <f>-VLOOKUP(A78,'pl-data'!A:BR,68)</f>
        <v>0</v>
      </c>
      <c r="L78" s="33">
        <f>-VLOOKUP(A78,'pl-data'!A:BR,70)</f>
        <v>0</v>
      </c>
      <c r="M78" s="8"/>
      <c r="N78" s="33">
        <f>-VLOOKUP(A78,'pl-data'!A:BR,21)</f>
        <v>0</v>
      </c>
      <c r="O78" s="33">
        <f>-VLOOKUP(A78,'pl-data'!A:BR,51)</f>
        <v>0</v>
      </c>
      <c r="P78" s="33">
        <f>-VLOOKUP(A78,'pl-data'!A:BR,36)</f>
        <v>0</v>
      </c>
      <c r="Q78" s="34" t="str">
        <f t="shared" ref="Q78:Q110" si="32">IFERROR(P78/O78-1,"n/a")</f>
        <v>n/a</v>
      </c>
      <c r="R78" s="34" t="str">
        <f t="shared" ref="R78:R110" si="33">IFERROR(P78/N78-1,"n/a")</f>
        <v>n/a</v>
      </c>
      <c r="S78" s="8"/>
      <c r="T78" s="33">
        <f t="shared" ref="T78:T110" si="34">+H78</f>
        <v>0</v>
      </c>
      <c r="U78" s="33">
        <f>-VLOOKUP(A78,'pl-data'!A:BR,52)</f>
        <v>0</v>
      </c>
      <c r="V78" s="33">
        <f t="shared" ref="V78:V110" si="35">+I78</f>
        <v>0</v>
      </c>
      <c r="W78" s="34" t="str">
        <f t="shared" ref="W78:W110" si="36">IFERROR(V78/U78-1,"n/a")</f>
        <v>n/a</v>
      </c>
      <c r="X78" s="34" t="str">
        <f t="shared" ref="X78:X110" si="37">IFERROR(V78/T78-1,"n/a")</f>
        <v>n/a</v>
      </c>
      <c r="Y78" s="8"/>
    </row>
    <row r="79" spans="1:25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-VLOOKUP(A79,'pl-data'!A:F,4)</f>
        <v>0</v>
      </c>
      <c r="E79" s="33">
        <f>-VLOOKUP(A79,'pl-data'!A:F,5)</f>
        <v>0</v>
      </c>
      <c r="F79" s="33">
        <f>-VLOOKUP(A79,'pl-data'!A:F,6)</f>
        <v>0</v>
      </c>
      <c r="G79" s="33">
        <f>-VLOOKUP(A79,'pl-data'!A:G,7)</f>
        <v>0</v>
      </c>
      <c r="H79" s="33">
        <f>-VLOOKUP(A79,'pl-data'!A:V,22)</f>
        <v>0</v>
      </c>
      <c r="I79" s="33">
        <f t="shared" si="31"/>
        <v>0</v>
      </c>
      <c r="J79" s="33">
        <f>-VLOOKUP(A79,'pl-data'!A:BR,66)</f>
        <v>0</v>
      </c>
      <c r="K79" s="33">
        <f>-VLOOKUP(A79,'pl-data'!A:BR,68)</f>
        <v>0</v>
      </c>
      <c r="L79" s="33">
        <f>-VLOOKUP(A79,'pl-data'!A:BR,70)</f>
        <v>0</v>
      </c>
      <c r="M79" s="8"/>
      <c r="N79" s="33">
        <f>-VLOOKUP(A79,'pl-data'!A:BR,21)</f>
        <v>0</v>
      </c>
      <c r="O79" s="33">
        <f>-VLOOKUP(A79,'pl-data'!A:BR,51)</f>
        <v>0</v>
      </c>
      <c r="P79" s="33">
        <f>-VLOOKUP(A79,'pl-data'!A:BR,36)</f>
        <v>0</v>
      </c>
      <c r="Q79" s="34" t="str">
        <f t="shared" si="32"/>
        <v>n/a</v>
      </c>
      <c r="R79" s="34" t="str">
        <f t="shared" si="33"/>
        <v>n/a</v>
      </c>
      <c r="S79" s="8"/>
      <c r="T79" s="33">
        <f t="shared" si="34"/>
        <v>0</v>
      </c>
      <c r="U79" s="33">
        <f>-VLOOKUP(A79,'pl-data'!A:BR,52)</f>
        <v>0</v>
      </c>
      <c r="V79" s="33">
        <f t="shared" si="35"/>
        <v>0</v>
      </c>
      <c r="W79" s="34" t="str">
        <f t="shared" si="36"/>
        <v>n/a</v>
      </c>
      <c r="X79" s="34" t="str">
        <f t="shared" si="37"/>
        <v>n/a</v>
      </c>
      <c r="Y79" s="8"/>
    </row>
    <row r="80" spans="1:25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-VLOOKUP(A80,'pl-data'!A:F,4)</f>
        <v>0</v>
      </c>
      <c r="E80" s="33">
        <f>-VLOOKUP(A80,'pl-data'!A:F,5)</f>
        <v>0</v>
      </c>
      <c r="F80" s="33">
        <f>-VLOOKUP(A80,'pl-data'!A:F,6)</f>
        <v>0</v>
      </c>
      <c r="G80" s="33">
        <f>-VLOOKUP(A80,'pl-data'!A:G,7)</f>
        <v>0</v>
      </c>
      <c r="H80" s="33">
        <f>-VLOOKUP(A80,'pl-data'!A:V,22)</f>
        <v>0</v>
      </c>
      <c r="I80" s="33">
        <f t="shared" si="31"/>
        <v>0</v>
      </c>
      <c r="J80" s="33">
        <f>-VLOOKUP(A80,'pl-data'!A:BR,66)</f>
        <v>0</v>
      </c>
      <c r="K80" s="33">
        <f>-VLOOKUP(A80,'pl-data'!A:BR,68)</f>
        <v>0</v>
      </c>
      <c r="L80" s="33">
        <f>-VLOOKUP(A80,'pl-data'!A:BR,70)</f>
        <v>0</v>
      </c>
      <c r="M80" s="8"/>
      <c r="N80" s="33">
        <f>-VLOOKUP(A80,'pl-data'!A:BR,21)</f>
        <v>0</v>
      </c>
      <c r="O80" s="33">
        <f>-VLOOKUP(A80,'pl-data'!A:BR,51)</f>
        <v>0</v>
      </c>
      <c r="P80" s="33">
        <f>-VLOOKUP(A80,'pl-data'!A:BR,36)</f>
        <v>0</v>
      </c>
      <c r="Q80" s="34" t="str">
        <f t="shared" si="32"/>
        <v>n/a</v>
      </c>
      <c r="R80" s="34" t="str">
        <f t="shared" si="33"/>
        <v>n/a</v>
      </c>
      <c r="S80" s="8"/>
      <c r="T80" s="33">
        <f t="shared" si="34"/>
        <v>0</v>
      </c>
      <c r="U80" s="33">
        <f>-VLOOKUP(A80,'pl-data'!A:BR,52)</f>
        <v>0</v>
      </c>
      <c r="V80" s="33">
        <f t="shared" si="35"/>
        <v>0</v>
      </c>
      <c r="W80" s="34" t="str">
        <f t="shared" si="36"/>
        <v>n/a</v>
      </c>
      <c r="X80" s="34" t="str">
        <f t="shared" si="37"/>
        <v>n/a</v>
      </c>
      <c r="Y80" s="8"/>
    </row>
    <row r="81" spans="1:25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-VLOOKUP(A81,'pl-data'!A:F,4)</f>
        <v>0</v>
      </c>
      <c r="E81" s="33">
        <f>-VLOOKUP(A81,'pl-data'!A:F,5)</f>
        <v>0</v>
      </c>
      <c r="F81" s="33">
        <f>-VLOOKUP(A81,'pl-data'!A:F,6)</f>
        <v>0</v>
      </c>
      <c r="G81" s="33">
        <f>-VLOOKUP(A81,'pl-data'!A:G,7)</f>
        <v>0</v>
      </c>
      <c r="H81" s="33">
        <f>-VLOOKUP(A81,'pl-data'!A:V,22)</f>
        <v>0</v>
      </c>
      <c r="I81" s="33">
        <f t="shared" si="31"/>
        <v>0</v>
      </c>
      <c r="J81" s="33">
        <f>-VLOOKUP(A81,'pl-data'!A:BR,66)</f>
        <v>0</v>
      </c>
      <c r="K81" s="33">
        <f>-VLOOKUP(A81,'pl-data'!A:BR,68)</f>
        <v>0</v>
      </c>
      <c r="L81" s="33">
        <f>-VLOOKUP(A81,'pl-data'!A:BR,70)</f>
        <v>0</v>
      </c>
      <c r="M81" s="8"/>
      <c r="N81" s="33">
        <f>-VLOOKUP(A81,'pl-data'!A:BR,21)</f>
        <v>0</v>
      </c>
      <c r="O81" s="33">
        <f>-VLOOKUP(A81,'pl-data'!A:BR,51)</f>
        <v>0</v>
      </c>
      <c r="P81" s="33">
        <f>-VLOOKUP(A81,'pl-data'!A:BR,36)</f>
        <v>0</v>
      </c>
      <c r="Q81" s="34" t="str">
        <f t="shared" si="32"/>
        <v>n/a</v>
      </c>
      <c r="R81" s="34" t="str">
        <f t="shared" si="33"/>
        <v>n/a</v>
      </c>
      <c r="S81" s="8"/>
      <c r="T81" s="33">
        <f t="shared" si="34"/>
        <v>0</v>
      </c>
      <c r="U81" s="33">
        <f>-VLOOKUP(A81,'pl-data'!A:BR,52)</f>
        <v>0</v>
      </c>
      <c r="V81" s="33">
        <f t="shared" si="35"/>
        <v>0</v>
      </c>
      <c r="W81" s="34" t="str">
        <f t="shared" si="36"/>
        <v>n/a</v>
      </c>
      <c r="X81" s="34" t="str">
        <f t="shared" si="37"/>
        <v>n/a</v>
      </c>
      <c r="Y81" s="8"/>
    </row>
    <row r="82" spans="1:25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-VLOOKUP(A82,'pl-data'!A:F,4)</f>
        <v>0</v>
      </c>
      <c r="E82" s="33">
        <f>-VLOOKUP(A82,'pl-data'!A:F,5)</f>
        <v>0</v>
      </c>
      <c r="F82" s="33">
        <f>-VLOOKUP(A82,'pl-data'!A:F,6)</f>
        <v>0</v>
      </c>
      <c r="G82" s="33">
        <f>-VLOOKUP(A82,'pl-data'!A:G,7)</f>
        <v>0</v>
      </c>
      <c r="H82" s="33">
        <f>-VLOOKUP(A82,'pl-data'!A:V,22)</f>
        <v>0</v>
      </c>
      <c r="I82" s="33">
        <f t="shared" si="31"/>
        <v>0</v>
      </c>
      <c r="J82" s="33">
        <f>-VLOOKUP(A82,'pl-data'!A:BR,66)</f>
        <v>0</v>
      </c>
      <c r="K82" s="33">
        <f>-VLOOKUP(A82,'pl-data'!A:BR,68)</f>
        <v>0</v>
      </c>
      <c r="L82" s="33">
        <f>-VLOOKUP(A82,'pl-data'!A:BR,70)</f>
        <v>0</v>
      </c>
      <c r="M82" s="8"/>
      <c r="N82" s="33">
        <f>-VLOOKUP(A82,'pl-data'!A:BR,21)</f>
        <v>0</v>
      </c>
      <c r="O82" s="33">
        <f>-VLOOKUP(A82,'pl-data'!A:BR,51)</f>
        <v>0</v>
      </c>
      <c r="P82" s="33">
        <f>-VLOOKUP(A82,'pl-data'!A:BR,36)</f>
        <v>0</v>
      </c>
      <c r="Q82" s="34" t="str">
        <f t="shared" si="32"/>
        <v>n/a</v>
      </c>
      <c r="R82" s="34" t="str">
        <f t="shared" si="33"/>
        <v>n/a</v>
      </c>
      <c r="S82" s="8"/>
      <c r="T82" s="33">
        <f t="shared" si="34"/>
        <v>0</v>
      </c>
      <c r="U82" s="33">
        <f>-VLOOKUP(A82,'pl-data'!A:BR,52)</f>
        <v>0</v>
      </c>
      <c r="V82" s="33">
        <f t="shared" si="35"/>
        <v>0</v>
      </c>
      <c r="W82" s="34" t="str">
        <f t="shared" si="36"/>
        <v>n/a</v>
      </c>
      <c r="X82" s="34" t="str">
        <f t="shared" si="37"/>
        <v>n/a</v>
      </c>
      <c r="Y82" s="8"/>
    </row>
    <row r="83" spans="1:25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-VLOOKUP(A83,'pl-data'!A:F,4)</f>
        <v>0</v>
      </c>
      <c r="E83" s="33">
        <f>-VLOOKUP(A83,'pl-data'!A:F,5)</f>
        <v>0</v>
      </c>
      <c r="F83" s="33">
        <f>-VLOOKUP(A83,'pl-data'!A:F,6)</f>
        <v>0</v>
      </c>
      <c r="G83" s="33">
        <f>-VLOOKUP(A83,'pl-data'!A:G,7)</f>
        <v>0</v>
      </c>
      <c r="H83" s="33">
        <f>-VLOOKUP(A83,'pl-data'!A:V,22)</f>
        <v>0</v>
      </c>
      <c r="I83" s="33">
        <f t="shared" si="31"/>
        <v>0</v>
      </c>
      <c r="J83" s="33">
        <f>-VLOOKUP(A83,'pl-data'!A:BR,66)</f>
        <v>0</v>
      </c>
      <c r="K83" s="33">
        <f>-VLOOKUP(A83,'pl-data'!A:BR,68)</f>
        <v>0</v>
      </c>
      <c r="L83" s="33">
        <f>-VLOOKUP(A83,'pl-data'!A:BR,70)</f>
        <v>0</v>
      </c>
      <c r="M83" s="8"/>
      <c r="N83" s="33">
        <f>-VLOOKUP(A83,'pl-data'!A:BR,21)</f>
        <v>0</v>
      </c>
      <c r="O83" s="33">
        <f>-VLOOKUP(A83,'pl-data'!A:BR,51)</f>
        <v>0</v>
      </c>
      <c r="P83" s="33">
        <f>-VLOOKUP(A83,'pl-data'!A:BR,36)</f>
        <v>0</v>
      </c>
      <c r="Q83" s="34" t="str">
        <f t="shared" si="32"/>
        <v>n/a</v>
      </c>
      <c r="R83" s="34" t="str">
        <f t="shared" si="33"/>
        <v>n/a</v>
      </c>
      <c r="S83" s="8"/>
      <c r="T83" s="33">
        <f t="shared" si="34"/>
        <v>0</v>
      </c>
      <c r="U83" s="33">
        <f>-VLOOKUP(A83,'pl-data'!A:BR,52)</f>
        <v>0</v>
      </c>
      <c r="V83" s="33">
        <f t="shared" si="35"/>
        <v>0</v>
      </c>
      <c r="W83" s="34" t="str">
        <f t="shared" si="36"/>
        <v>n/a</v>
      </c>
      <c r="X83" s="34" t="str">
        <f t="shared" si="37"/>
        <v>n/a</v>
      </c>
      <c r="Y83" s="8"/>
    </row>
    <row r="84" spans="1:25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-VLOOKUP(A84,'pl-data'!A:F,4)</f>
        <v>0</v>
      </c>
      <c r="E84" s="33">
        <f>-VLOOKUP(A84,'pl-data'!A:F,5)</f>
        <v>0</v>
      </c>
      <c r="F84" s="33">
        <f>-VLOOKUP(A84,'pl-data'!A:F,6)</f>
        <v>0</v>
      </c>
      <c r="G84" s="33">
        <f>-VLOOKUP(A84,'pl-data'!A:G,7)</f>
        <v>0</v>
      </c>
      <c r="H84" s="33">
        <f>-VLOOKUP(A84,'pl-data'!A:V,22)</f>
        <v>0</v>
      </c>
      <c r="I84" s="33">
        <f t="shared" si="31"/>
        <v>0</v>
      </c>
      <c r="J84" s="33">
        <f>-VLOOKUP(A84,'pl-data'!A:BR,66)</f>
        <v>0</v>
      </c>
      <c r="K84" s="33">
        <f>-VLOOKUP(A84,'pl-data'!A:BR,68)</f>
        <v>0</v>
      </c>
      <c r="L84" s="33">
        <f>-VLOOKUP(A84,'pl-data'!A:BR,70)</f>
        <v>0</v>
      </c>
      <c r="M84" s="8"/>
      <c r="N84" s="33">
        <f>-VLOOKUP(A84,'pl-data'!A:BR,21)</f>
        <v>0</v>
      </c>
      <c r="O84" s="33">
        <f>-VLOOKUP(A84,'pl-data'!A:BR,51)</f>
        <v>0</v>
      </c>
      <c r="P84" s="33">
        <f>-VLOOKUP(A84,'pl-data'!A:BR,36)</f>
        <v>0</v>
      </c>
      <c r="Q84" s="34" t="str">
        <f t="shared" si="32"/>
        <v>n/a</v>
      </c>
      <c r="R84" s="34" t="str">
        <f t="shared" si="33"/>
        <v>n/a</v>
      </c>
      <c r="S84" s="8"/>
      <c r="T84" s="33">
        <f t="shared" si="34"/>
        <v>0</v>
      </c>
      <c r="U84" s="33">
        <f>-VLOOKUP(A84,'pl-data'!A:BR,52)</f>
        <v>0</v>
      </c>
      <c r="V84" s="33">
        <f t="shared" si="35"/>
        <v>0</v>
      </c>
      <c r="W84" s="34" t="str">
        <f t="shared" si="36"/>
        <v>n/a</v>
      </c>
      <c r="X84" s="34" t="str">
        <f t="shared" si="37"/>
        <v>n/a</v>
      </c>
      <c r="Y84" s="8"/>
    </row>
    <row r="85" spans="1:25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-VLOOKUP(A85,'pl-data'!A:F,4)</f>
        <v>0</v>
      </c>
      <c r="E85" s="33">
        <f>-VLOOKUP(A85,'pl-data'!A:F,5)</f>
        <v>0</v>
      </c>
      <c r="F85" s="33">
        <f>-VLOOKUP(A85,'pl-data'!A:F,6)</f>
        <v>0</v>
      </c>
      <c r="G85" s="33">
        <f>-VLOOKUP(A85,'pl-data'!A:G,7)</f>
        <v>0</v>
      </c>
      <c r="H85" s="33">
        <f>-VLOOKUP(A85,'pl-data'!A:V,22)</f>
        <v>0</v>
      </c>
      <c r="I85" s="33">
        <f t="shared" si="31"/>
        <v>0</v>
      </c>
      <c r="J85" s="33">
        <f>-VLOOKUP(A85,'pl-data'!A:BR,66)</f>
        <v>0</v>
      </c>
      <c r="K85" s="33">
        <f>-VLOOKUP(A85,'pl-data'!A:BR,68)</f>
        <v>0</v>
      </c>
      <c r="L85" s="33">
        <f>-VLOOKUP(A85,'pl-data'!A:BR,70)</f>
        <v>0</v>
      </c>
      <c r="M85" s="8"/>
      <c r="N85" s="33">
        <f>-VLOOKUP(A85,'pl-data'!A:BR,21)</f>
        <v>0</v>
      </c>
      <c r="O85" s="33">
        <f>-VLOOKUP(A85,'pl-data'!A:BR,51)</f>
        <v>0</v>
      </c>
      <c r="P85" s="33">
        <f>-VLOOKUP(A85,'pl-data'!A:BR,36)</f>
        <v>0</v>
      </c>
      <c r="Q85" s="34" t="str">
        <f t="shared" si="32"/>
        <v>n/a</v>
      </c>
      <c r="R85" s="34" t="str">
        <f t="shared" si="33"/>
        <v>n/a</v>
      </c>
      <c r="S85" s="8"/>
      <c r="T85" s="33">
        <f t="shared" si="34"/>
        <v>0</v>
      </c>
      <c r="U85" s="33">
        <f>-VLOOKUP(A85,'pl-data'!A:BR,52)</f>
        <v>0</v>
      </c>
      <c r="V85" s="33">
        <f t="shared" si="35"/>
        <v>0</v>
      </c>
      <c r="W85" s="34" t="str">
        <f t="shared" si="36"/>
        <v>n/a</v>
      </c>
      <c r="X85" s="34" t="str">
        <f t="shared" si="37"/>
        <v>n/a</v>
      </c>
      <c r="Y85" s="8"/>
    </row>
    <row r="86" spans="1:25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-VLOOKUP(A86,'pl-data'!A:F,4)</f>
        <v>0</v>
      </c>
      <c r="E86" s="33">
        <f>-VLOOKUP(A86,'pl-data'!A:F,5)</f>
        <v>0</v>
      </c>
      <c r="F86" s="33">
        <f>-VLOOKUP(A86,'pl-data'!A:F,6)</f>
        <v>0</v>
      </c>
      <c r="G86" s="33">
        <f>-VLOOKUP(A86,'pl-data'!A:G,7)</f>
        <v>0</v>
      </c>
      <c r="H86" s="33">
        <f>-VLOOKUP(A86,'pl-data'!A:V,22)</f>
        <v>0</v>
      </c>
      <c r="I86" s="33">
        <f t="shared" si="31"/>
        <v>0</v>
      </c>
      <c r="J86" s="33">
        <f>-VLOOKUP(A86,'pl-data'!A:BR,66)</f>
        <v>0</v>
      </c>
      <c r="K86" s="33">
        <f>-VLOOKUP(A86,'pl-data'!A:BR,68)</f>
        <v>0</v>
      </c>
      <c r="L86" s="33">
        <f>-VLOOKUP(A86,'pl-data'!A:BR,70)</f>
        <v>0</v>
      </c>
      <c r="M86" s="8"/>
      <c r="N86" s="33">
        <f>-VLOOKUP(A86,'pl-data'!A:BR,21)</f>
        <v>0</v>
      </c>
      <c r="O86" s="33">
        <f>-VLOOKUP(A86,'pl-data'!A:BR,51)</f>
        <v>0</v>
      </c>
      <c r="P86" s="33">
        <f>-VLOOKUP(A86,'pl-data'!A:BR,36)</f>
        <v>0</v>
      </c>
      <c r="Q86" s="34" t="str">
        <f t="shared" si="32"/>
        <v>n/a</v>
      </c>
      <c r="R86" s="34" t="str">
        <f t="shared" si="33"/>
        <v>n/a</v>
      </c>
      <c r="S86" s="8"/>
      <c r="T86" s="33">
        <f t="shared" si="34"/>
        <v>0</v>
      </c>
      <c r="U86" s="33">
        <f>-VLOOKUP(A86,'pl-data'!A:BR,52)</f>
        <v>0</v>
      </c>
      <c r="V86" s="33">
        <f t="shared" si="35"/>
        <v>0</v>
      </c>
      <c r="W86" s="34" t="str">
        <f t="shared" si="36"/>
        <v>n/a</v>
      </c>
      <c r="X86" s="34" t="str">
        <f t="shared" si="37"/>
        <v>n/a</v>
      </c>
      <c r="Y86" s="8"/>
    </row>
    <row r="87" spans="1:25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-VLOOKUP(A87,'pl-data'!A:F,4)</f>
        <v>0</v>
      </c>
      <c r="E87" s="33">
        <f>-VLOOKUP(A87,'pl-data'!A:F,5)</f>
        <v>0</v>
      </c>
      <c r="F87" s="33">
        <f>-VLOOKUP(A87,'pl-data'!A:F,6)</f>
        <v>0</v>
      </c>
      <c r="G87" s="33">
        <f>-VLOOKUP(A87,'pl-data'!A:G,7)</f>
        <v>0</v>
      </c>
      <c r="H87" s="33">
        <f>-VLOOKUP(A87,'pl-data'!A:V,22)</f>
        <v>0</v>
      </c>
      <c r="I87" s="33">
        <f t="shared" si="31"/>
        <v>0</v>
      </c>
      <c r="J87" s="33">
        <f>-VLOOKUP(A87,'pl-data'!A:BR,66)</f>
        <v>0</v>
      </c>
      <c r="K87" s="33">
        <f>-VLOOKUP(A87,'pl-data'!A:BR,68)</f>
        <v>0</v>
      </c>
      <c r="L87" s="33">
        <f>-VLOOKUP(A87,'pl-data'!A:BR,70)</f>
        <v>0</v>
      </c>
      <c r="M87" s="8"/>
      <c r="N87" s="33">
        <f>-VLOOKUP(A87,'pl-data'!A:BR,21)</f>
        <v>0</v>
      </c>
      <c r="O87" s="33">
        <f>-VLOOKUP(A87,'pl-data'!A:BR,51)</f>
        <v>0</v>
      </c>
      <c r="P87" s="33">
        <f>-VLOOKUP(A87,'pl-data'!A:BR,36)</f>
        <v>0</v>
      </c>
      <c r="Q87" s="34" t="str">
        <f t="shared" si="32"/>
        <v>n/a</v>
      </c>
      <c r="R87" s="34" t="str">
        <f t="shared" si="33"/>
        <v>n/a</v>
      </c>
      <c r="S87" s="8"/>
      <c r="T87" s="33">
        <f t="shared" si="34"/>
        <v>0</v>
      </c>
      <c r="U87" s="33">
        <f>-VLOOKUP(A87,'pl-data'!A:BR,52)</f>
        <v>0</v>
      </c>
      <c r="V87" s="33">
        <f t="shared" si="35"/>
        <v>0</v>
      </c>
      <c r="W87" s="34" t="str">
        <f t="shared" si="36"/>
        <v>n/a</v>
      </c>
      <c r="X87" s="34" t="str">
        <f t="shared" si="37"/>
        <v>n/a</v>
      </c>
      <c r="Y87" s="8"/>
    </row>
    <row r="88" spans="1:25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-VLOOKUP(A88,'pl-data'!A:F,4)</f>
        <v>0</v>
      </c>
      <c r="E88" s="33">
        <f>-VLOOKUP(A88,'pl-data'!A:F,5)</f>
        <v>0</v>
      </c>
      <c r="F88" s="33">
        <f>-VLOOKUP(A88,'pl-data'!A:F,6)</f>
        <v>0</v>
      </c>
      <c r="G88" s="33">
        <f>-VLOOKUP(A88,'pl-data'!A:G,7)</f>
        <v>0</v>
      </c>
      <c r="H88" s="33">
        <f>-VLOOKUP(A88,'pl-data'!A:V,22)</f>
        <v>0</v>
      </c>
      <c r="I88" s="33">
        <f t="shared" si="31"/>
        <v>0</v>
      </c>
      <c r="J88" s="33">
        <f>-VLOOKUP(A88,'pl-data'!A:BR,66)</f>
        <v>0</v>
      </c>
      <c r="K88" s="33">
        <f>-VLOOKUP(A88,'pl-data'!A:BR,68)</f>
        <v>0</v>
      </c>
      <c r="L88" s="33">
        <f>-VLOOKUP(A88,'pl-data'!A:BR,70)</f>
        <v>0</v>
      </c>
      <c r="M88" s="8"/>
      <c r="N88" s="33">
        <f>-VLOOKUP(A88,'pl-data'!A:BR,21)</f>
        <v>0</v>
      </c>
      <c r="O88" s="33">
        <f>-VLOOKUP(A88,'pl-data'!A:BR,51)</f>
        <v>0</v>
      </c>
      <c r="P88" s="33">
        <f>-VLOOKUP(A88,'pl-data'!A:BR,36)</f>
        <v>0</v>
      </c>
      <c r="Q88" s="34" t="str">
        <f t="shared" si="32"/>
        <v>n/a</v>
      </c>
      <c r="R88" s="34" t="str">
        <f t="shared" si="33"/>
        <v>n/a</v>
      </c>
      <c r="S88" s="8"/>
      <c r="T88" s="33">
        <f t="shared" si="34"/>
        <v>0</v>
      </c>
      <c r="U88" s="33">
        <f>-VLOOKUP(A88,'pl-data'!A:BR,52)</f>
        <v>0</v>
      </c>
      <c r="V88" s="33">
        <f t="shared" si="35"/>
        <v>0</v>
      </c>
      <c r="W88" s="34" t="str">
        <f t="shared" si="36"/>
        <v>n/a</v>
      </c>
      <c r="X88" s="34" t="str">
        <f t="shared" si="37"/>
        <v>n/a</v>
      </c>
      <c r="Y88" s="8"/>
    </row>
    <row r="89" spans="1:25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-VLOOKUP(A89,'pl-data'!A:F,4)</f>
        <v>0</v>
      </c>
      <c r="E89" s="33">
        <f>-VLOOKUP(A89,'pl-data'!A:F,5)</f>
        <v>0</v>
      </c>
      <c r="F89" s="33">
        <f>-VLOOKUP(A89,'pl-data'!A:F,6)</f>
        <v>0</v>
      </c>
      <c r="G89" s="33">
        <f>-VLOOKUP(A89,'pl-data'!A:G,7)</f>
        <v>0</v>
      </c>
      <c r="H89" s="33">
        <f>-VLOOKUP(A89,'pl-data'!A:V,22)</f>
        <v>0</v>
      </c>
      <c r="I89" s="33">
        <f t="shared" si="31"/>
        <v>0</v>
      </c>
      <c r="J89" s="33">
        <f>-VLOOKUP(A89,'pl-data'!A:BR,66)</f>
        <v>0</v>
      </c>
      <c r="K89" s="33">
        <f>-VLOOKUP(A89,'pl-data'!A:BR,68)</f>
        <v>0</v>
      </c>
      <c r="L89" s="33">
        <f>-VLOOKUP(A89,'pl-data'!A:BR,70)</f>
        <v>0</v>
      </c>
      <c r="M89" s="8"/>
      <c r="N89" s="33">
        <f>-VLOOKUP(A89,'pl-data'!A:BR,21)</f>
        <v>0</v>
      </c>
      <c r="O89" s="33">
        <f>-VLOOKUP(A89,'pl-data'!A:BR,51)</f>
        <v>0</v>
      </c>
      <c r="P89" s="33">
        <f>-VLOOKUP(A89,'pl-data'!A:BR,36)</f>
        <v>0</v>
      </c>
      <c r="Q89" s="34" t="str">
        <f t="shared" si="32"/>
        <v>n/a</v>
      </c>
      <c r="R89" s="34" t="str">
        <f t="shared" si="33"/>
        <v>n/a</v>
      </c>
      <c r="S89" s="8"/>
      <c r="T89" s="33">
        <f t="shared" si="34"/>
        <v>0</v>
      </c>
      <c r="U89" s="33">
        <f>-VLOOKUP(A89,'pl-data'!A:BR,52)</f>
        <v>0</v>
      </c>
      <c r="V89" s="33">
        <f t="shared" si="35"/>
        <v>0</v>
      </c>
      <c r="W89" s="34" t="str">
        <f t="shared" si="36"/>
        <v>n/a</v>
      </c>
      <c r="X89" s="34" t="str">
        <f t="shared" si="37"/>
        <v>n/a</v>
      </c>
      <c r="Y89" s="8"/>
    </row>
    <row r="90" spans="1:25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-VLOOKUP(A90,'pl-data'!A:F,4)</f>
        <v>0</v>
      </c>
      <c r="E90" s="33">
        <f>-VLOOKUP(A90,'pl-data'!A:F,5)</f>
        <v>0</v>
      </c>
      <c r="F90" s="33">
        <f>-VLOOKUP(A90,'pl-data'!A:F,6)</f>
        <v>0</v>
      </c>
      <c r="G90" s="33">
        <f>-VLOOKUP(A90,'pl-data'!A:G,7)</f>
        <v>0</v>
      </c>
      <c r="H90" s="33">
        <f>-VLOOKUP(A90,'pl-data'!A:V,22)</f>
        <v>0</v>
      </c>
      <c r="I90" s="33">
        <f t="shared" si="31"/>
        <v>0</v>
      </c>
      <c r="J90" s="33">
        <f>-VLOOKUP(A90,'pl-data'!A:BR,66)</f>
        <v>0</v>
      </c>
      <c r="K90" s="33">
        <f>-VLOOKUP(A90,'pl-data'!A:BR,68)</f>
        <v>0</v>
      </c>
      <c r="L90" s="33">
        <f>-VLOOKUP(A90,'pl-data'!A:BR,70)</f>
        <v>0</v>
      </c>
      <c r="M90" s="8"/>
      <c r="N90" s="33">
        <f>-VLOOKUP(A90,'pl-data'!A:BR,21)</f>
        <v>0</v>
      </c>
      <c r="O90" s="33">
        <f>-VLOOKUP(A90,'pl-data'!A:BR,51)</f>
        <v>0</v>
      </c>
      <c r="P90" s="33">
        <f>-VLOOKUP(A90,'pl-data'!A:BR,36)</f>
        <v>0</v>
      </c>
      <c r="Q90" s="34" t="str">
        <f t="shared" si="32"/>
        <v>n/a</v>
      </c>
      <c r="R90" s="34" t="str">
        <f t="shared" si="33"/>
        <v>n/a</v>
      </c>
      <c r="S90" s="8"/>
      <c r="T90" s="33">
        <f t="shared" si="34"/>
        <v>0</v>
      </c>
      <c r="U90" s="33">
        <f>-VLOOKUP(A90,'pl-data'!A:BR,52)</f>
        <v>0</v>
      </c>
      <c r="V90" s="33">
        <f t="shared" si="35"/>
        <v>0</v>
      </c>
      <c r="W90" s="34" t="str">
        <f t="shared" si="36"/>
        <v>n/a</v>
      </c>
      <c r="X90" s="34" t="str">
        <f t="shared" si="37"/>
        <v>n/a</v>
      </c>
      <c r="Y90" s="8"/>
    </row>
    <row r="91" spans="1:25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-VLOOKUP(A91,'pl-data'!A:F,4)</f>
        <v>0</v>
      </c>
      <c r="E91" s="33">
        <f>-VLOOKUP(A91,'pl-data'!A:F,5)</f>
        <v>0</v>
      </c>
      <c r="F91" s="33">
        <f>-VLOOKUP(A91,'pl-data'!A:F,6)</f>
        <v>0</v>
      </c>
      <c r="G91" s="33">
        <f>-VLOOKUP(A91,'pl-data'!A:G,7)</f>
        <v>0</v>
      </c>
      <c r="H91" s="33">
        <f>-VLOOKUP(A91,'pl-data'!A:V,22)</f>
        <v>0</v>
      </c>
      <c r="I91" s="33">
        <f t="shared" si="31"/>
        <v>0</v>
      </c>
      <c r="J91" s="33">
        <f>-VLOOKUP(A91,'pl-data'!A:BR,66)</f>
        <v>0</v>
      </c>
      <c r="K91" s="33">
        <f>-VLOOKUP(A91,'pl-data'!A:BR,68)</f>
        <v>0</v>
      </c>
      <c r="L91" s="33">
        <f>-VLOOKUP(A91,'pl-data'!A:BR,70)</f>
        <v>0</v>
      </c>
      <c r="M91" s="8"/>
      <c r="N91" s="33">
        <f>-VLOOKUP(A91,'pl-data'!A:BR,21)</f>
        <v>0</v>
      </c>
      <c r="O91" s="33">
        <f>-VLOOKUP(A91,'pl-data'!A:BR,51)</f>
        <v>0</v>
      </c>
      <c r="P91" s="33">
        <f>-VLOOKUP(A91,'pl-data'!A:BR,36)</f>
        <v>0</v>
      </c>
      <c r="Q91" s="34" t="str">
        <f t="shared" si="32"/>
        <v>n/a</v>
      </c>
      <c r="R91" s="34" t="str">
        <f t="shared" si="33"/>
        <v>n/a</v>
      </c>
      <c r="S91" s="8"/>
      <c r="T91" s="33">
        <f t="shared" si="34"/>
        <v>0</v>
      </c>
      <c r="U91" s="33">
        <f>-VLOOKUP(A91,'pl-data'!A:BR,52)</f>
        <v>0</v>
      </c>
      <c r="V91" s="33">
        <f t="shared" si="35"/>
        <v>0</v>
      </c>
      <c r="W91" s="34" t="str">
        <f t="shared" si="36"/>
        <v>n/a</v>
      </c>
      <c r="X91" s="34" t="str">
        <f t="shared" si="37"/>
        <v>n/a</v>
      </c>
      <c r="Y91" s="8"/>
    </row>
    <row r="92" spans="1:25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-VLOOKUP(A92,'pl-data'!A:F,4)</f>
        <v>0</v>
      </c>
      <c r="E92" s="33">
        <f>-VLOOKUP(A92,'pl-data'!A:F,5)</f>
        <v>0</v>
      </c>
      <c r="F92" s="33">
        <f>-VLOOKUP(A92,'pl-data'!A:F,6)</f>
        <v>0</v>
      </c>
      <c r="G92" s="33">
        <f>-VLOOKUP(A92,'pl-data'!A:G,7)</f>
        <v>0</v>
      </c>
      <c r="H92" s="33">
        <f>-VLOOKUP(A92,'pl-data'!A:V,22)</f>
        <v>0</v>
      </c>
      <c r="I92" s="33">
        <f t="shared" si="31"/>
        <v>0</v>
      </c>
      <c r="J92" s="33">
        <f>-VLOOKUP(A92,'pl-data'!A:BR,66)</f>
        <v>0</v>
      </c>
      <c r="K92" s="33">
        <f>-VLOOKUP(A92,'pl-data'!A:BR,68)</f>
        <v>0</v>
      </c>
      <c r="L92" s="33">
        <f>-VLOOKUP(A92,'pl-data'!A:BR,70)</f>
        <v>0</v>
      </c>
      <c r="M92" s="8"/>
      <c r="N92" s="33">
        <f>-VLOOKUP(A92,'pl-data'!A:BR,21)</f>
        <v>0</v>
      </c>
      <c r="O92" s="33">
        <f>-VLOOKUP(A92,'pl-data'!A:BR,51)</f>
        <v>0</v>
      </c>
      <c r="P92" s="33">
        <f>-VLOOKUP(A92,'pl-data'!A:BR,36)</f>
        <v>0</v>
      </c>
      <c r="Q92" s="34" t="str">
        <f t="shared" si="32"/>
        <v>n/a</v>
      </c>
      <c r="R92" s="34" t="str">
        <f t="shared" si="33"/>
        <v>n/a</v>
      </c>
      <c r="S92" s="8"/>
      <c r="T92" s="33">
        <f t="shared" si="34"/>
        <v>0</v>
      </c>
      <c r="U92" s="33">
        <f>-VLOOKUP(A92,'pl-data'!A:BR,52)</f>
        <v>0</v>
      </c>
      <c r="V92" s="33">
        <f t="shared" si="35"/>
        <v>0</v>
      </c>
      <c r="W92" s="34" t="str">
        <f t="shared" si="36"/>
        <v>n/a</v>
      </c>
      <c r="X92" s="34" t="str">
        <f t="shared" si="37"/>
        <v>n/a</v>
      </c>
      <c r="Y92" s="8"/>
    </row>
    <row r="93" spans="1:25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-VLOOKUP(A93,'pl-data'!A:F,4)</f>
        <v>0</v>
      </c>
      <c r="E93" s="33">
        <f>-VLOOKUP(A93,'pl-data'!A:F,5)</f>
        <v>0</v>
      </c>
      <c r="F93" s="33">
        <f>-VLOOKUP(A93,'pl-data'!A:F,6)</f>
        <v>0</v>
      </c>
      <c r="G93" s="33">
        <f>-VLOOKUP(A93,'pl-data'!A:G,7)</f>
        <v>0</v>
      </c>
      <c r="H93" s="33">
        <f>-VLOOKUP(A93,'pl-data'!A:V,22)</f>
        <v>0</v>
      </c>
      <c r="I93" s="33">
        <f t="shared" si="31"/>
        <v>0</v>
      </c>
      <c r="J93" s="33">
        <f>-VLOOKUP(A93,'pl-data'!A:BR,66)</f>
        <v>0</v>
      </c>
      <c r="K93" s="33">
        <f>-VLOOKUP(A93,'pl-data'!A:BR,68)</f>
        <v>0</v>
      </c>
      <c r="L93" s="33">
        <f>-VLOOKUP(A93,'pl-data'!A:BR,70)</f>
        <v>0</v>
      </c>
      <c r="M93" s="8"/>
      <c r="N93" s="33">
        <f>-VLOOKUP(A93,'pl-data'!A:BR,21)</f>
        <v>0</v>
      </c>
      <c r="O93" s="33">
        <f>-VLOOKUP(A93,'pl-data'!A:BR,51)</f>
        <v>0</v>
      </c>
      <c r="P93" s="33">
        <f>-VLOOKUP(A93,'pl-data'!A:BR,36)</f>
        <v>0</v>
      </c>
      <c r="Q93" s="34" t="str">
        <f t="shared" si="32"/>
        <v>n/a</v>
      </c>
      <c r="R93" s="34" t="str">
        <f t="shared" si="33"/>
        <v>n/a</v>
      </c>
      <c r="S93" s="8"/>
      <c r="T93" s="33">
        <f t="shared" si="34"/>
        <v>0</v>
      </c>
      <c r="U93" s="33">
        <f>-VLOOKUP(A93,'pl-data'!A:BR,52)</f>
        <v>0</v>
      </c>
      <c r="V93" s="33">
        <f t="shared" si="35"/>
        <v>0</v>
      </c>
      <c r="W93" s="34" t="str">
        <f t="shared" si="36"/>
        <v>n/a</v>
      </c>
      <c r="X93" s="34" t="str">
        <f t="shared" si="37"/>
        <v>n/a</v>
      </c>
      <c r="Y93" s="8"/>
    </row>
    <row r="94" spans="1:25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-VLOOKUP(A94,'pl-data'!A:F,4)</f>
        <v>0</v>
      </c>
      <c r="E94" s="33">
        <f>-VLOOKUP(A94,'pl-data'!A:F,5)</f>
        <v>0</v>
      </c>
      <c r="F94" s="33">
        <f>-VLOOKUP(A94,'pl-data'!A:F,6)</f>
        <v>0</v>
      </c>
      <c r="G94" s="33">
        <f>-VLOOKUP(A94,'pl-data'!A:G,7)</f>
        <v>0</v>
      </c>
      <c r="H94" s="33">
        <f>-VLOOKUP(A94,'pl-data'!A:V,22)</f>
        <v>0</v>
      </c>
      <c r="I94" s="33">
        <f t="shared" si="31"/>
        <v>0</v>
      </c>
      <c r="J94" s="33">
        <f>-VLOOKUP(A94,'pl-data'!A:BR,66)</f>
        <v>0</v>
      </c>
      <c r="K94" s="33">
        <f>-VLOOKUP(A94,'pl-data'!A:BR,68)</f>
        <v>0</v>
      </c>
      <c r="L94" s="33">
        <f>-VLOOKUP(A94,'pl-data'!A:BR,70)</f>
        <v>0</v>
      </c>
      <c r="M94" s="8"/>
      <c r="N94" s="33">
        <f>-VLOOKUP(A94,'pl-data'!A:BR,21)</f>
        <v>0</v>
      </c>
      <c r="O94" s="33">
        <f>-VLOOKUP(A94,'pl-data'!A:BR,51)</f>
        <v>0</v>
      </c>
      <c r="P94" s="33">
        <f>-VLOOKUP(A94,'pl-data'!A:BR,36)</f>
        <v>0</v>
      </c>
      <c r="Q94" s="34" t="str">
        <f t="shared" si="32"/>
        <v>n/a</v>
      </c>
      <c r="R94" s="34" t="str">
        <f t="shared" si="33"/>
        <v>n/a</v>
      </c>
      <c r="S94" s="8"/>
      <c r="T94" s="33">
        <f t="shared" si="34"/>
        <v>0</v>
      </c>
      <c r="U94" s="33">
        <f>-VLOOKUP(A94,'pl-data'!A:BR,52)</f>
        <v>0</v>
      </c>
      <c r="V94" s="33">
        <f t="shared" si="35"/>
        <v>0</v>
      </c>
      <c r="W94" s="34" t="str">
        <f t="shared" si="36"/>
        <v>n/a</v>
      </c>
      <c r="X94" s="34" t="str">
        <f t="shared" si="37"/>
        <v>n/a</v>
      </c>
      <c r="Y94" s="8"/>
    </row>
    <row r="95" spans="1:25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-VLOOKUP(A95,'pl-data'!A:F,4)</f>
        <v>0</v>
      </c>
      <c r="E95" s="33">
        <f>-VLOOKUP(A95,'pl-data'!A:F,5)</f>
        <v>0</v>
      </c>
      <c r="F95" s="33">
        <f>-VLOOKUP(A95,'pl-data'!A:F,6)</f>
        <v>0</v>
      </c>
      <c r="G95" s="33">
        <f>-VLOOKUP(A95,'pl-data'!A:G,7)</f>
        <v>0</v>
      </c>
      <c r="H95" s="33">
        <f>-VLOOKUP(A95,'pl-data'!A:V,22)</f>
        <v>0</v>
      </c>
      <c r="I95" s="33">
        <f t="shared" si="31"/>
        <v>0</v>
      </c>
      <c r="J95" s="33">
        <f>-VLOOKUP(A95,'pl-data'!A:BR,66)</f>
        <v>0</v>
      </c>
      <c r="K95" s="33">
        <f>-VLOOKUP(A95,'pl-data'!A:BR,68)</f>
        <v>0</v>
      </c>
      <c r="L95" s="33">
        <f>-VLOOKUP(A95,'pl-data'!A:BR,70)</f>
        <v>0</v>
      </c>
      <c r="M95" s="8"/>
      <c r="N95" s="33">
        <f>-VLOOKUP(A95,'pl-data'!A:BR,21)</f>
        <v>0</v>
      </c>
      <c r="O95" s="33">
        <f>-VLOOKUP(A95,'pl-data'!A:BR,51)</f>
        <v>0</v>
      </c>
      <c r="P95" s="33">
        <f>-VLOOKUP(A95,'pl-data'!A:BR,36)</f>
        <v>0</v>
      </c>
      <c r="Q95" s="34" t="str">
        <f t="shared" si="32"/>
        <v>n/a</v>
      </c>
      <c r="R95" s="34" t="str">
        <f t="shared" si="33"/>
        <v>n/a</v>
      </c>
      <c r="S95" s="8"/>
      <c r="T95" s="33">
        <f t="shared" si="34"/>
        <v>0</v>
      </c>
      <c r="U95" s="33">
        <f>-VLOOKUP(A95,'pl-data'!A:BR,52)</f>
        <v>0</v>
      </c>
      <c r="V95" s="33">
        <f t="shared" si="35"/>
        <v>0</v>
      </c>
      <c r="W95" s="34" t="str">
        <f t="shared" si="36"/>
        <v>n/a</v>
      </c>
      <c r="X95" s="34" t="str">
        <f t="shared" si="37"/>
        <v>n/a</v>
      </c>
      <c r="Y95" s="8"/>
    </row>
    <row r="96" spans="1:25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-VLOOKUP(A96,'pl-data'!A:F,4)</f>
        <v>0</v>
      </c>
      <c r="E96" s="33">
        <f>-VLOOKUP(A96,'pl-data'!A:F,5)</f>
        <v>0</v>
      </c>
      <c r="F96" s="33">
        <f>-VLOOKUP(A96,'pl-data'!A:F,6)</f>
        <v>0</v>
      </c>
      <c r="G96" s="33">
        <f>-VLOOKUP(A96,'pl-data'!A:G,7)</f>
        <v>0</v>
      </c>
      <c r="H96" s="33">
        <f>-VLOOKUP(A96,'pl-data'!A:V,22)</f>
        <v>0</v>
      </c>
      <c r="I96" s="33">
        <f t="shared" si="31"/>
        <v>0</v>
      </c>
      <c r="J96" s="33">
        <f>-VLOOKUP(A96,'pl-data'!A:BR,66)</f>
        <v>0</v>
      </c>
      <c r="K96" s="33">
        <f>-VLOOKUP(A96,'pl-data'!A:BR,68)</f>
        <v>0</v>
      </c>
      <c r="L96" s="33">
        <f>-VLOOKUP(A96,'pl-data'!A:BR,70)</f>
        <v>0</v>
      </c>
      <c r="M96" s="8"/>
      <c r="N96" s="33">
        <f>-VLOOKUP(A96,'pl-data'!A:BR,21)</f>
        <v>0</v>
      </c>
      <c r="O96" s="33">
        <f>-VLOOKUP(A96,'pl-data'!A:BR,51)</f>
        <v>0</v>
      </c>
      <c r="P96" s="33">
        <f>-VLOOKUP(A96,'pl-data'!A:BR,36)</f>
        <v>0</v>
      </c>
      <c r="Q96" s="34" t="str">
        <f t="shared" si="32"/>
        <v>n/a</v>
      </c>
      <c r="R96" s="34" t="str">
        <f t="shared" si="33"/>
        <v>n/a</v>
      </c>
      <c r="S96" s="8"/>
      <c r="T96" s="33">
        <f t="shared" si="34"/>
        <v>0</v>
      </c>
      <c r="U96" s="33">
        <f>-VLOOKUP(A96,'pl-data'!A:BR,52)</f>
        <v>0</v>
      </c>
      <c r="V96" s="33">
        <f t="shared" si="35"/>
        <v>0</v>
      </c>
      <c r="W96" s="34" t="str">
        <f t="shared" si="36"/>
        <v>n/a</v>
      </c>
      <c r="X96" s="34" t="str">
        <f t="shared" si="37"/>
        <v>n/a</v>
      </c>
      <c r="Y96" s="8"/>
    </row>
    <row r="97" spans="1:25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-VLOOKUP(A97,'pl-data'!A:F,4)</f>
        <v>0</v>
      </c>
      <c r="E97" s="33">
        <f>-VLOOKUP(A97,'pl-data'!A:F,5)</f>
        <v>0</v>
      </c>
      <c r="F97" s="33">
        <f>-VLOOKUP(A97,'pl-data'!A:F,6)</f>
        <v>0</v>
      </c>
      <c r="G97" s="33">
        <f>-VLOOKUP(A97,'pl-data'!A:G,7)</f>
        <v>0</v>
      </c>
      <c r="H97" s="33">
        <f>-VLOOKUP(A97,'pl-data'!A:V,22)</f>
        <v>0</v>
      </c>
      <c r="I97" s="33">
        <f t="shared" si="31"/>
        <v>0</v>
      </c>
      <c r="J97" s="33">
        <f>-VLOOKUP(A97,'pl-data'!A:BR,66)</f>
        <v>0</v>
      </c>
      <c r="K97" s="33">
        <f>-VLOOKUP(A97,'pl-data'!A:BR,68)</f>
        <v>0</v>
      </c>
      <c r="L97" s="33">
        <f>-VLOOKUP(A97,'pl-data'!A:BR,70)</f>
        <v>0</v>
      </c>
      <c r="M97" s="8"/>
      <c r="N97" s="33">
        <f>-VLOOKUP(A97,'pl-data'!A:BR,21)</f>
        <v>0</v>
      </c>
      <c r="O97" s="33">
        <f>-VLOOKUP(A97,'pl-data'!A:BR,51)</f>
        <v>0</v>
      </c>
      <c r="P97" s="33">
        <f>-VLOOKUP(A97,'pl-data'!A:BR,36)</f>
        <v>0</v>
      </c>
      <c r="Q97" s="34" t="str">
        <f t="shared" si="32"/>
        <v>n/a</v>
      </c>
      <c r="R97" s="34" t="str">
        <f t="shared" si="33"/>
        <v>n/a</v>
      </c>
      <c r="S97" s="8"/>
      <c r="T97" s="33">
        <f t="shared" si="34"/>
        <v>0</v>
      </c>
      <c r="U97" s="33">
        <f>-VLOOKUP(A97,'pl-data'!A:BR,52)</f>
        <v>0</v>
      </c>
      <c r="V97" s="33">
        <f t="shared" si="35"/>
        <v>0</v>
      </c>
      <c r="W97" s="34" t="str">
        <f t="shared" si="36"/>
        <v>n/a</v>
      </c>
      <c r="X97" s="34" t="str">
        <f t="shared" si="37"/>
        <v>n/a</v>
      </c>
      <c r="Y97" s="8"/>
    </row>
    <row r="98" spans="1:25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-VLOOKUP(A98,'pl-data'!A:F,4)</f>
        <v>0</v>
      </c>
      <c r="E98" s="33">
        <f>-VLOOKUP(A98,'pl-data'!A:F,5)</f>
        <v>0</v>
      </c>
      <c r="F98" s="33">
        <f>-VLOOKUP(A98,'pl-data'!A:F,6)</f>
        <v>0</v>
      </c>
      <c r="G98" s="33">
        <f>-VLOOKUP(A98,'pl-data'!A:G,7)</f>
        <v>0</v>
      </c>
      <c r="H98" s="33">
        <f>-VLOOKUP(A98,'pl-data'!A:V,22)</f>
        <v>0</v>
      </c>
      <c r="I98" s="33">
        <f t="shared" si="31"/>
        <v>0</v>
      </c>
      <c r="J98" s="33">
        <f>-VLOOKUP(A98,'pl-data'!A:BR,66)</f>
        <v>0</v>
      </c>
      <c r="K98" s="33">
        <f>-VLOOKUP(A98,'pl-data'!A:BR,68)</f>
        <v>0</v>
      </c>
      <c r="L98" s="33">
        <f>-VLOOKUP(A98,'pl-data'!A:BR,70)</f>
        <v>0</v>
      </c>
      <c r="M98" s="8"/>
      <c r="N98" s="33">
        <f>-VLOOKUP(A98,'pl-data'!A:BR,21)</f>
        <v>0</v>
      </c>
      <c r="O98" s="33">
        <f>-VLOOKUP(A98,'pl-data'!A:BR,51)</f>
        <v>0</v>
      </c>
      <c r="P98" s="33">
        <f>-VLOOKUP(A98,'pl-data'!A:BR,36)</f>
        <v>0</v>
      </c>
      <c r="Q98" s="34" t="str">
        <f t="shared" si="32"/>
        <v>n/a</v>
      </c>
      <c r="R98" s="34" t="str">
        <f t="shared" si="33"/>
        <v>n/a</v>
      </c>
      <c r="S98" s="8"/>
      <c r="T98" s="33">
        <f t="shared" si="34"/>
        <v>0</v>
      </c>
      <c r="U98" s="33">
        <f>-VLOOKUP(A98,'pl-data'!A:BR,52)</f>
        <v>0</v>
      </c>
      <c r="V98" s="33">
        <f t="shared" si="35"/>
        <v>0</v>
      </c>
      <c r="W98" s="34" t="str">
        <f t="shared" si="36"/>
        <v>n/a</v>
      </c>
      <c r="X98" s="34" t="str">
        <f t="shared" si="37"/>
        <v>n/a</v>
      </c>
      <c r="Y98" s="8"/>
    </row>
    <row r="99" spans="1:25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-VLOOKUP(A99,'pl-data'!A:F,4)</f>
        <v>0</v>
      </c>
      <c r="E99" s="33">
        <f>-VLOOKUP(A99,'pl-data'!A:F,5)</f>
        <v>0</v>
      </c>
      <c r="F99" s="33">
        <f>-VLOOKUP(A99,'pl-data'!A:F,6)</f>
        <v>0</v>
      </c>
      <c r="G99" s="33">
        <f>-VLOOKUP(A99,'pl-data'!A:G,7)</f>
        <v>0</v>
      </c>
      <c r="H99" s="33">
        <f>-VLOOKUP(A99,'pl-data'!A:V,22)</f>
        <v>0</v>
      </c>
      <c r="I99" s="33">
        <f t="shared" si="31"/>
        <v>0</v>
      </c>
      <c r="J99" s="33">
        <f>-VLOOKUP(A99,'pl-data'!A:BR,66)</f>
        <v>0</v>
      </c>
      <c r="K99" s="33">
        <f>-VLOOKUP(A99,'pl-data'!A:BR,68)</f>
        <v>0</v>
      </c>
      <c r="L99" s="33">
        <f>-VLOOKUP(A99,'pl-data'!A:BR,70)</f>
        <v>0</v>
      </c>
      <c r="M99" s="8"/>
      <c r="N99" s="33">
        <f>-VLOOKUP(A99,'pl-data'!A:BR,21)</f>
        <v>0</v>
      </c>
      <c r="O99" s="33">
        <f>-VLOOKUP(A99,'pl-data'!A:BR,51)</f>
        <v>0</v>
      </c>
      <c r="P99" s="33">
        <f>-VLOOKUP(A99,'pl-data'!A:BR,36)</f>
        <v>0</v>
      </c>
      <c r="Q99" s="34" t="str">
        <f t="shared" si="32"/>
        <v>n/a</v>
      </c>
      <c r="R99" s="34" t="str">
        <f t="shared" si="33"/>
        <v>n/a</v>
      </c>
      <c r="S99" s="8"/>
      <c r="T99" s="33">
        <f t="shared" si="34"/>
        <v>0</v>
      </c>
      <c r="U99" s="33">
        <f>-VLOOKUP(A99,'pl-data'!A:BR,52)</f>
        <v>0</v>
      </c>
      <c r="V99" s="33">
        <f t="shared" si="35"/>
        <v>0</v>
      </c>
      <c r="W99" s="34" t="str">
        <f t="shared" si="36"/>
        <v>n/a</v>
      </c>
      <c r="X99" s="34" t="str">
        <f t="shared" si="37"/>
        <v>n/a</v>
      </c>
      <c r="Y99" s="8"/>
    </row>
    <row r="100" spans="1:25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-VLOOKUP(A100,'pl-data'!A:F,4)</f>
        <v>0</v>
      </c>
      <c r="E100" s="33">
        <f>-VLOOKUP(A100,'pl-data'!A:F,5)</f>
        <v>0</v>
      </c>
      <c r="F100" s="33">
        <f>-VLOOKUP(A100,'pl-data'!A:F,6)</f>
        <v>0</v>
      </c>
      <c r="G100" s="33">
        <f>-VLOOKUP(A100,'pl-data'!A:G,7)</f>
        <v>0</v>
      </c>
      <c r="H100" s="33">
        <f>-VLOOKUP(A100,'pl-data'!A:V,22)</f>
        <v>0</v>
      </c>
      <c r="I100" s="33">
        <f t="shared" si="31"/>
        <v>0</v>
      </c>
      <c r="J100" s="33">
        <f>-VLOOKUP(A100,'pl-data'!A:BR,66)</f>
        <v>0</v>
      </c>
      <c r="K100" s="33">
        <f>-VLOOKUP(A100,'pl-data'!A:BR,68)</f>
        <v>0</v>
      </c>
      <c r="L100" s="33">
        <f>-VLOOKUP(A100,'pl-data'!A:BR,70)</f>
        <v>0</v>
      </c>
      <c r="M100" s="8"/>
      <c r="N100" s="33">
        <f>-VLOOKUP(A100,'pl-data'!A:BR,21)</f>
        <v>0</v>
      </c>
      <c r="O100" s="33">
        <f>-VLOOKUP(A100,'pl-data'!A:BR,51)</f>
        <v>0</v>
      </c>
      <c r="P100" s="33">
        <f>-VLOOKUP(A100,'pl-data'!A:BR,36)</f>
        <v>0</v>
      </c>
      <c r="Q100" s="34" t="str">
        <f t="shared" si="32"/>
        <v>n/a</v>
      </c>
      <c r="R100" s="34" t="str">
        <f t="shared" si="33"/>
        <v>n/a</v>
      </c>
      <c r="S100" s="8"/>
      <c r="T100" s="33">
        <f t="shared" si="34"/>
        <v>0</v>
      </c>
      <c r="U100" s="33">
        <f>-VLOOKUP(A100,'pl-data'!A:BR,52)</f>
        <v>0</v>
      </c>
      <c r="V100" s="33">
        <f t="shared" si="35"/>
        <v>0</v>
      </c>
      <c r="W100" s="34" t="str">
        <f t="shared" si="36"/>
        <v>n/a</v>
      </c>
      <c r="X100" s="34" t="str">
        <f t="shared" si="37"/>
        <v>n/a</v>
      </c>
      <c r="Y100" s="8"/>
    </row>
    <row r="101" spans="1:25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-VLOOKUP(A101,'pl-data'!A:F,4)</f>
        <v>0</v>
      </c>
      <c r="E101" s="33">
        <f>-VLOOKUP(A101,'pl-data'!A:F,5)</f>
        <v>0</v>
      </c>
      <c r="F101" s="33">
        <f>-VLOOKUP(A101,'pl-data'!A:F,6)</f>
        <v>0</v>
      </c>
      <c r="G101" s="33">
        <f>-VLOOKUP(A101,'pl-data'!A:G,7)</f>
        <v>0</v>
      </c>
      <c r="H101" s="33">
        <f>-VLOOKUP(A101,'pl-data'!A:V,22)</f>
        <v>0</v>
      </c>
      <c r="I101" s="33">
        <f t="shared" si="31"/>
        <v>0</v>
      </c>
      <c r="J101" s="33">
        <f>-VLOOKUP(A101,'pl-data'!A:BR,66)</f>
        <v>0</v>
      </c>
      <c r="K101" s="33">
        <f>-VLOOKUP(A101,'pl-data'!A:BR,68)</f>
        <v>0</v>
      </c>
      <c r="L101" s="33">
        <f>-VLOOKUP(A101,'pl-data'!A:BR,70)</f>
        <v>0</v>
      </c>
      <c r="M101" s="8"/>
      <c r="N101" s="33">
        <f>-VLOOKUP(A101,'pl-data'!A:BR,21)</f>
        <v>0</v>
      </c>
      <c r="O101" s="33">
        <f>-VLOOKUP(A101,'pl-data'!A:BR,51)</f>
        <v>0</v>
      </c>
      <c r="P101" s="33">
        <f>-VLOOKUP(A101,'pl-data'!A:BR,36)</f>
        <v>0</v>
      </c>
      <c r="Q101" s="34" t="str">
        <f t="shared" si="32"/>
        <v>n/a</v>
      </c>
      <c r="R101" s="34" t="str">
        <f t="shared" si="33"/>
        <v>n/a</v>
      </c>
      <c r="S101" s="8"/>
      <c r="T101" s="33">
        <f t="shared" si="34"/>
        <v>0</v>
      </c>
      <c r="U101" s="33">
        <f>-VLOOKUP(A101,'pl-data'!A:BR,52)</f>
        <v>0</v>
      </c>
      <c r="V101" s="33">
        <f t="shared" si="35"/>
        <v>0</v>
      </c>
      <c r="W101" s="34" t="str">
        <f t="shared" si="36"/>
        <v>n/a</v>
      </c>
      <c r="X101" s="34" t="str">
        <f t="shared" si="37"/>
        <v>n/a</v>
      </c>
      <c r="Y101" s="8"/>
    </row>
    <row r="102" spans="1:25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-VLOOKUP(A102,'pl-data'!A:F,4)</f>
        <v>0</v>
      </c>
      <c r="E102" s="33">
        <f>-VLOOKUP(A102,'pl-data'!A:F,5)</f>
        <v>0</v>
      </c>
      <c r="F102" s="33">
        <f>-VLOOKUP(A102,'pl-data'!A:F,6)</f>
        <v>0</v>
      </c>
      <c r="G102" s="33">
        <f>-VLOOKUP(A102,'pl-data'!A:G,7)</f>
        <v>0</v>
      </c>
      <c r="H102" s="33">
        <f>-VLOOKUP(A102,'pl-data'!A:V,22)</f>
        <v>0</v>
      </c>
      <c r="I102" s="33">
        <f t="shared" si="31"/>
        <v>0</v>
      </c>
      <c r="J102" s="33">
        <f>-VLOOKUP(A102,'pl-data'!A:BR,66)</f>
        <v>0</v>
      </c>
      <c r="K102" s="33">
        <f>-VLOOKUP(A102,'pl-data'!A:BR,68)</f>
        <v>0</v>
      </c>
      <c r="L102" s="33">
        <f>-VLOOKUP(A102,'pl-data'!A:BR,70)</f>
        <v>0</v>
      </c>
      <c r="M102" s="8"/>
      <c r="N102" s="33">
        <f>-VLOOKUP(A102,'pl-data'!A:BR,21)</f>
        <v>0</v>
      </c>
      <c r="O102" s="33">
        <f>-VLOOKUP(A102,'pl-data'!A:BR,51)</f>
        <v>0</v>
      </c>
      <c r="P102" s="33">
        <f>-VLOOKUP(A102,'pl-data'!A:BR,36)</f>
        <v>0</v>
      </c>
      <c r="Q102" s="34" t="str">
        <f t="shared" si="32"/>
        <v>n/a</v>
      </c>
      <c r="R102" s="34" t="str">
        <f t="shared" si="33"/>
        <v>n/a</v>
      </c>
      <c r="S102" s="8"/>
      <c r="T102" s="33">
        <f t="shared" si="34"/>
        <v>0</v>
      </c>
      <c r="U102" s="33">
        <f>-VLOOKUP(A102,'pl-data'!A:BR,52)</f>
        <v>0</v>
      </c>
      <c r="V102" s="33">
        <f t="shared" si="35"/>
        <v>0</v>
      </c>
      <c r="W102" s="34" t="str">
        <f t="shared" si="36"/>
        <v>n/a</v>
      </c>
      <c r="X102" s="34" t="str">
        <f t="shared" si="37"/>
        <v>n/a</v>
      </c>
      <c r="Y102" s="8"/>
    </row>
    <row r="103" spans="1:25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-VLOOKUP(A103,'pl-data'!A:F,4)</f>
        <v>0</v>
      </c>
      <c r="E103" s="33">
        <f>-VLOOKUP(A103,'pl-data'!A:F,5)</f>
        <v>0</v>
      </c>
      <c r="F103" s="33">
        <f>-VLOOKUP(A103,'pl-data'!A:F,6)</f>
        <v>0</v>
      </c>
      <c r="G103" s="33">
        <f>-VLOOKUP(A103,'pl-data'!A:G,7)</f>
        <v>0</v>
      </c>
      <c r="H103" s="33">
        <f>-VLOOKUP(A103,'pl-data'!A:V,22)</f>
        <v>0</v>
      </c>
      <c r="I103" s="33">
        <f t="shared" si="31"/>
        <v>0</v>
      </c>
      <c r="J103" s="33">
        <f>-VLOOKUP(A103,'pl-data'!A:BR,66)</f>
        <v>0</v>
      </c>
      <c r="K103" s="33">
        <f>-VLOOKUP(A103,'pl-data'!A:BR,68)</f>
        <v>0</v>
      </c>
      <c r="L103" s="33">
        <f>-VLOOKUP(A103,'pl-data'!A:BR,70)</f>
        <v>0</v>
      </c>
      <c r="M103" s="8"/>
      <c r="N103" s="33">
        <f>-VLOOKUP(A103,'pl-data'!A:BR,21)</f>
        <v>0</v>
      </c>
      <c r="O103" s="33">
        <f>-VLOOKUP(A103,'pl-data'!A:BR,51)</f>
        <v>0</v>
      </c>
      <c r="P103" s="33">
        <f>-VLOOKUP(A103,'pl-data'!A:BR,36)</f>
        <v>0</v>
      </c>
      <c r="Q103" s="34" t="str">
        <f t="shared" si="32"/>
        <v>n/a</v>
      </c>
      <c r="R103" s="34" t="str">
        <f t="shared" si="33"/>
        <v>n/a</v>
      </c>
      <c r="S103" s="8"/>
      <c r="T103" s="33">
        <f t="shared" si="34"/>
        <v>0</v>
      </c>
      <c r="U103" s="33">
        <f>-VLOOKUP(A103,'pl-data'!A:BR,52)</f>
        <v>0</v>
      </c>
      <c r="V103" s="33">
        <f t="shared" si="35"/>
        <v>0</v>
      </c>
      <c r="W103" s="34" t="str">
        <f t="shared" si="36"/>
        <v>n/a</v>
      </c>
      <c r="X103" s="34" t="str">
        <f t="shared" si="37"/>
        <v>n/a</v>
      </c>
      <c r="Y103" s="8"/>
    </row>
    <row r="104" spans="1:25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-VLOOKUP(A104,'pl-data'!A:F,4)</f>
        <v>0</v>
      </c>
      <c r="E104" s="33">
        <f>-VLOOKUP(A104,'pl-data'!A:F,5)</f>
        <v>0</v>
      </c>
      <c r="F104" s="33">
        <f>-VLOOKUP(A104,'pl-data'!A:F,6)</f>
        <v>0</v>
      </c>
      <c r="G104" s="33">
        <f>-VLOOKUP(A104,'pl-data'!A:G,7)</f>
        <v>0</v>
      </c>
      <c r="H104" s="33">
        <f>-VLOOKUP(A104,'pl-data'!A:V,22)</f>
        <v>0</v>
      </c>
      <c r="I104" s="33">
        <f t="shared" si="31"/>
        <v>0</v>
      </c>
      <c r="J104" s="33">
        <f>-VLOOKUP(A104,'pl-data'!A:BR,66)</f>
        <v>0</v>
      </c>
      <c r="K104" s="33">
        <f>-VLOOKUP(A104,'pl-data'!A:BR,68)</f>
        <v>0</v>
      </c>
      <c r="L104" s="33">
        <f>-VLOOKUP(A104,'pl-data'!A:BR,70)</f>
        <v>0</v>
      </c>
      <c r="M104" s="8"/>
      <c r="N104" s="33">
        <f>-VLOOKUP(A104,'pl-data'!A:BR,21)</f>
        <v>0</v>
      </c>
      <c r="O104" s="33">
        <f>-VLOOKUP(A104,'pl-data'!A:BR,51)</f>
        <v>0</v>
      </c>
      <c r="P104" s="33">
        <f>-VLOOKUP(A104,'pl-data'!A:BR,36)</f>
        <v>0</v>
      </c>
      <c r="Q104" s="34" t="str">
        <f t="shared" si="32"/>
        <v>n/a</v>
      </c>
      <c r="R104" s="34" t="str">
        <f t="shared" si="33"/>
        <v>n/a</v>
      </c>
      <c r="S104" s="8"/>
      <c r="T104" s="33">
        <f t="shared" si="34"/>
        <v>0</v>
      </c>
      <c r="U104" s="33">
        <f>-VLOOKUP(A104,'pl-data'!A:BR,52)</f>
        <v>0</v>
      </c>
      <c r="V104" s="33">
        <f t="shared" si="35"/>
        <v>0</v>
      </c>
      <c r="W104" s="34" t="str">
        <f t="shared" si="36"/>
        <v>n/a</v>
      </c>
      <c r="X104" s="34" t="str">
        <f t="shared" si="37"/>
        <v>n/a</v>
      </c>
      <c r="Y104" s="8"/>
    </row>
    <row r="105" spans="1:25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-VLOOKUP(A105,'pl-data'!A:F,4)</f>
        <v>0</v>
      </c>
      <c r="E105" s="33">
        <f>-VLOOKUP(A105,'pl-data'!A:F,5)</f>
        <v>0</v>
      </c>
      <c r="F105" s="33">
        <f>-VLOOKUP(A105,'pl-data'!A:F,6)</f>
        <v>0</v>
      </c>
      <c r="G105" s="33">
        <f>-VLOOKUP(A105,'pl-data'!A:G,7)</f>
        <v>0</v>
      </c>
      <c r="H105" s="33">
        <f>-VLOOKUP(A105,'pl-data'!A:V,22)</f>
        <v>0</v>
      </c>
      <c r="I105" s="33">
        <f t="shared" si="31"/>
        <v>0</v>
      </c>
      <c r="J105" s="33">
        <f>-VLOOKUP(A105,'pl-data'!A:BR,66)</f>
        <v>0</v>
      </c>
      <c r="K105" s="33">
        <f>-VLOOKUP(A105,'pl-data'!A:BR,68)</f>
        <v>0</v>
      </c>
      <c r="L105" s="33">
        <f>-VLOOKUP(A105,'pl-data'!A:BR,70)</f>
        <v>0</v>
      </c>
      <c r="M105" s="8"/>
      <c r="N105" s="33">
        <f>-VLOOKUP(A105,'pl-data'!A:BR,21)</f>
        <v>0</v>
      </c>
      <c r="O105" s="33">
        <f>-VLOOKUP(A105,'pl-data'!A:BR,51)</f>
        <v>0</v>
      </c>
      <c r="P105" s="33">
        <f>-VLOOKUP(A105,'pl-data'!A:BR,36)</f>
        <v>0</v>
      </c>
      <c r="Q105" s="34" t="str">
        <f t="shared" si="32"/>
        <v>n/a</v>
      </c>
      <c r="R105" s="34" t="str">
        <f t="shared" si="33"/>
        <v>n/a</v>
      </c>
      <c r="S105" s="8"/>
      <c r="T105" s="33">
        <f t="shared" si="34"/>
        <v>0</v>
      </c>
      <c r="U105" s="33">
        <f>-VLOOKUP(A105,'pl-data'!A:BR,52)</f>
        <v>0</v>
      </c>
      <c r="V105" s="33">
        <f t="shared" si="35"/>
        <v>0</v>
      </c>
      <c r="W105" s="34" t="str">
        <f t="shared" si="36"/>
        <v>n/a</v>
      </c>
      <c r="X105" s="34" t="str">
        <f t="shared" si="37"/>
        <v>n/a</v>
      </c>
      <c r="Y105" s="8"/>
    </row>
    <row r="106" spans="1:25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-VLOOKUP(A106,'pl-data'!A:F,4)</f>
        <v>0</v>
      </c>
      <c r="E106" s="33">
        <f>-VLOOKUP(A106,'pl-data'!A:F,5)</f>
        <v>0</v>
      </c>
      <c r="F106" s="33">
        <f>-VLOOKUP(A106,'pl-data'!A:F,6)</f>
        <v>0</v>
      </c>
      <c r="G106" s="33">
        <f>-VLOOKUP(A106,'pl-data'!A:G,7)</f>
        <v>0</v>
      </c>
      <c r="H106" s="33">
        <f>-VLOOKUP(A106,'pl-data'!A:V,22)</f>
        <v>0</v>
      </c>
      <c r="I106" s="33">
        <f t="shared" si="31"/>
        <v>0</v>
      </c>
      <c r="J106" s="33">
        <f>-VLOOKUP(A106,'pl-data'!A:BR,66)</f>
        <v>0</v>
      </c>
      <c r="K106" s="33">
        <f>-VLOOKUP(A106,'pl-data'!A:BR,68)</f>
        <v>0</v>
      </c>
      <c r="L106" s="33">
        <f>-VLOOKUP(A106,'pl-data'!A:BR,70)</f>
        <v>0</v>
      </c>
      <c r="M106" s="8"/>
      <c r="N106" s="33">
        <f>-VLOOKUP(A106,'pl-data'!A:BR,21)</f>
        <v>0</v>
      </c>
      <c r="O106" s="33">
        <f>-VLOOKUP(A106,'pl-data'!A:BR,51)</f>
        <v>0</v>
      </c>
      <c r="P106" s="33">
        <f>-VLOOKUP(A106,'pl-data'!A:BR,36)</f>
        <v>0</v>
      </c>
      <c r="Q106" s="34" t="str">
        <f t="shared" si="32"/>
        <v>n/a</v>
      </c>
      <c r="R106" s="34" t="str">
        <f t="shared" si="33"/>
        <v>n/a</v>
      </c>
      <c r="S106" s="8"/>
      <c r="T106" s="33">
        <f t="shared" si="34"/>
        <v>0</v>
      </c>
      <c r="U106" s="33">
        <f>-VLOOKUP(A106,'pl-data'!A:BR,52)</f>
        <v>0</v>
      </c>
      <c r="V106" s="33">
        <f t="shared" si="35"/>
        <v>0</v>
      </c>
      <c r="W106" s="34" t="str">
        <f t="shared" si="36"/>
        <v>n/a</v>
      </c>
      <c r="X106" s="34" t="str">
        <f t="shared" si="37"/>
        <v>n/a</v>
      </c>
      <c r="Y106" s="8"/>
    </row>
    <row r="107" spans="1:25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-VLOOKUP(A107,'pl-data'!A:F,4)</f>
        <v>0</v>
      </c>
      <c r="E107" s="33">
        <f>-VLOOKUP(A107,'pl-data'!A:F,5)</f>
        <v>0</v>
      </c>
      <c r="F107" s="33">
        <f>-VLOOKUP(A107,'pl-data'!A:F,6)</f>
        <v>0</v>
      </c>
      <c r="G107" s="33">
        <f>-VLOOKUP(A107,'pl-data'!A:G,7)</f>
        <v>0</v>
      </c>
      <c r="H107" s="33">
        <f>-VLOOKUP(A107,'pl-data'!A:V,22)</f>
        <v>0</v>
      </c>
      <c r="I107" s="33">
        <f t="shared" si="31"/>
        <v>0</v>
      </c>
      <c r="J107" s="33">
        <f>-VLOOKUP(A107,'pl-data'!A:BR,66)</f>
        <v>0</v>
      </c>
      <c r="K107" s="33">
        <f>-VLOOKUP(A107,'pl-data'!A:BR,68)</f>
        <v>0</v>
      </c>
      <c r="L107" s="33">
        <f>-VLOOKUP(A107,'pl-data'!A:BR,70)</f>
        <v>0</v>
      </c>
      <c r="M107" s="8"/>
      <c r="N107" s="33">
        <f>-VLOOKUP(A107,'pl-data'!A:BR,21)</f>
        <v>0</v>
      </c>
      <c r="O107" s="33">
        <f>-VLOOKUP(A107,'pl-data'!A:BR,51)</f>
        <v>0</v>
      </c>
      <c r="P107" s="33">
        <f>-VLOOKUP(A107,'pl-data'!A:BR,36)</f>
        <v>0</v>
      </c>
      <c r="Q107" s="34" t="str">
        <f t="shared" si="32"/>
        <v>n/a</v>
      </c>
      <c r="R107" s="34" t="str">
        <f t="shared" si="33"/>
        <v>n/a</v>
      </c>
      <c r="S107" s="8"/>
      <c r="T107" s="33">
        <f t="shared" si="34"/>
        <v>0</v>
      </c>
      <c r="U107" s="33">
        <f>-VLOOKUP(A107,'pl-data'!A:BR,52)</f>
        <v>0</v>
      </c>
      <c r="V107" s="33">
        <f t="shared" si="35"/>
        <v>0</v>
      </c>
      <c r="W107" s="34" t="str">
        <f t="shared" si="36"/>
        <v>n/a</v>
      </c>
      <c r="X107" s="34" t="str">
        <f t="shared" si="37"/>
        <v>n/a</v>
      </c>
      <c r="Y107" s="8"/>
    </row>
    <row r="108" spans="1:25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-VLOOKUP(A108,'pl-data'!A:F,4)</f>
        <v>0</v>
      </c>
      <c r="E108" s="33">
        <f>-VLOOKUP(A108,'pl-data'!A:F,5)</f>
        <v>0</v>
      </c>
      <c r="F108" s="33">
        <f>-VLOOKUP(A108,'pl-data'!A:F,6)</f>
        <v>0</v>
      </c>
      <c r="G108" s="33">
        <f>-VLOOKUP(A108,'pl-data'!A:G,7)</f>
        <v>0</v>
      </c>
      <c r="H108" s="33">
        <f>-VLOOKUP(A108,'pl-data'!A:V,22)</f>
        <v>0</v>
      </c>
      <c r="I108" s="33">
        <f t="shared" si="31"/>
        <v>0</v>
      </c>
      <c r="J108" s="33">
        <f>-VLOOKUP(A108,'pl-data'!A:BR,66)</f>
        <v>0</v>
      </c>
      <c r="K108" s="33">
        <f>-VLOOKUP(A108,'pl-data'!A:BR,68)</f>
        <v>0</v>
      </c>
      <c r="L108" s="33">
        <f>-VLOOKUP(A108,'pl-data'!A:BR,70)</f>
        <v>0</v>
      </c>
      <c r="M108" s="8"/>
      <c r="N108" s="33">
        <f>-VLOOKUP(A108,'pl-data'!A:BR,21)</f>
        <v>0</v>
      </c>
      <c r="O108" s="33">
        <f>-VLOOKUP(A108,'pl-data'!A:BR,51)</f>
        <v>0</v>
      </c>
      <c r="P108" s="33">
        <f>-VLOOKUP(A108,'pl-data'!A:BR,36)</f>
        <v>0</v>
      </c>
      <c r="Q108" s="34" t="str">
        <f t="shared" si="32"/>
        <v>n/a</v>
      </c>
      <c r="R108" s="34" t="str">
        <f t="shared" si="33"/>
        <v>n/a</v>
      </c>
      <c r="S108" s="8"/>
      <c r="T108" s="33">
        <f t="shared" si="34"/>
        <v>0</v>
      </c>
      <c r="U108" s="33">
        <f>-VLOOKUP(A108,'pl-data'!A:BR,52)</f>
        <v>0</v>
      </c>
      <c r="V108" s="33">
        <f t="shared" si="35"/>
        <v>0</v>
      </c>
      <c r="W108" s="34" t="str">
        <f t="shared" si="36"/>
        <v>n/a</v>
      </c>
      <c r="X108" s="34" t="str">
        <f t="shared" si="37"/>
        <v>n/a</v>
      </c>
      <c r="Y108" s="8"/>
    </row>
    <row r="109" spans="1:25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-VLOOKUP(A109,'pl-data'!A:F,4)</f>
        <v>0</v>
      </c>
      <c r="E109" s="33">
        <f>-VLOOKUP(A109,'pl-data'!A:F,5)</f>
        <v>0</v>
      </c>
      <c r="F109" s="33">
        <f>-VLOOKUP(A109,'pl-data'!A:F,6)</f>
        <v>0</v>
      </c>
      <c r="G109" s="33">
        <f>-VLOOKUP(A109,'pl-data'!A:G,7)</f>
        <v>0</v>
      </c>
      <c r="H109" s="33">
        <f>-VLOOKUP(A109,'pl-data'!A:V,22)</f>
        <v>0</v>
      </c>
      <c r="I109" s="33">
        <f t="shared" si="31"/>
        <v>0</v>
      </c>
      <c r="J109" s="33">
        <f>-VLOOKUP(A109,'pl-data'!A:BR,66)</f>
        <v>0</v>
      </c>
      <c r="K109" s="33">
        <f>-VLOOKUP(A109,'pl-data'!A:BR,68)</f>
        <v>0</v>
      </c>
      <c r="L109" s="33">
        <f>-VLOOKUP(A109,'pl-data'!A:BR,70)</f>
        <v>0</v>
      </c>
      <c r="M109" s="8"/>
      <c r="N109" s="33">
        <f>-VLOOKUP(A109,'pl-data'!A:BR,21)</f>
        <v>0</v>
      </c>
      <c r="O109" s="33">
        <f>-VLOOKUP(A109,'pl-data'!A:BR,51)</f>
        <v>0</v>
      </c>
      <c r="P109" s="33">
        <f>-VLOOKUP(A109,'pl-data'!A:BR,36)</f>
        <v>0</v>
      </c>
      <c r="Q109" s="34" t="str">
        <f t="shared" si="32"/>
        <v>n/a</v>
      </c>
      <c r="R109" s="34" t="str">
        <f t="shared" si="33"/>
        <v>n/a</v>
      </c>
      <c r="S109" s="8"/>
      <c r="T109" s="33">
        <f t="shared" si="34"/>
        <v>0</v>
      </c>
      <c r="U109" s="33">
        <f>-VLOOKUP(A109,'pl-data'!A:BR,52)</f>
        <v>0</v>
      </c>
      <c r="V109" s="33">
        <f t="shared" si="35"/>
        <v>0</v>
      </c>
      <c r="W109" s="34" t="str">
        <f t="shared" si="36"/>
        <v>n/a</v>
      </c>
      <c r="X109" s="34" t="str">
        <f t="shared" si="37"/>
        <v>n/a</v>
      </c>
      <c r="Y109" s="8"/>
    </row>
    <row r="110" spans="1:25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-VLOOKUP(A110,'pl-data'!A:F,4)</f>
        <v>0</v>
      </c>
      <c r="E110" s="33">
        <f>-VLOOKUP(A110,'pl-data'!A:F,5)</f>
        <v>0</v>
      </c>
      <c r="F110" s="33">
        <f>-VLOOKUP(A110,'pl-data'!A:F,6)</f>
        <v>0</v>
      </c>
      <c r="G110" s="33">
        <f>-VLOOKUP(A110,'pl-data'!A:G,7)</f>
        <v>0</v>
      </c>
      <c r="H110" s="33">
        <f>-VLOOKUP(A110,'pl-data'!A:V,22)</f>
        <v>0</v>
      </c>
      <c r="I110" s="33">
        <f t="shared" si="31"/>
        <v>0</v>
      </c>
      <c r="J110" s="33">
        <f>-VLOOKUP(A110,'pl-data'!A:BR,66)</f>
        <v>0</v>
      </c>
      <c r="K110" s="33">
        <f>-VLOOKUP(A110,'pl-data'!A:BR,68)</f>
        <v>0</v>
      </c>
      <c r="L110" s="33">
        <f>-VLOOKUP(A110,'pl-data'!A:BR,70)</f>
        <v>0</v>
      </c>
      <c r="M110" s="8"/>
      <c r="N110" s="33">
        <f>-VLOOKUP(A110,'pl-data'!A:BR,21)</f>
        <v>0</v>
      </c>
      <c r="O110" s="33">
        <f>-VLOOKUP(A110,'pl-data'!A:BR,51)</f>
        <v>0</v>
      </c>
      <c r="P110" s="33">
        <f>-VLOOKUP(A110,'pl-data'!A:BR,36)</f>
        <v>0</v>
      </c>
      <c r="Q110" s="34" t="str">
        <f t="shared" si="32"/>
        <v>n/a</v>
      </c>
      <c r="R110" s="34" t="str">
        <f t="shared" si="33"/>
        <v>n/a</v>
      </c>
      <c r="S110" s="8"/>
      <c r="T110" s="33">
        <f t="shared" si="34"/>
        <v>0</v>
      </c>
      <c r="U110" s="33">
        <f>-VLOOKUP(A110,'pl-data'!A:BR,52)</f>
        <v>0</v>
      </c>
      <c r="V110" s="33">
        <f t="shared" si="35"/>
        <v>0</v>
      </c>
      <c r="W110" s="34" t="str">
        <f t="shared" si="36"/>
        <v>n/a</v>
      </c>
      <c r="X110" s="34" t="str">
        <f t="shared" si="37"/>
        <v>n/a</v>
      </c>
      <c r="Y110" s="8"/>
    </row>
    <row r="111" spans="1:25" hidden="1" outlineLevel="1" collapsed="1" x14ac:dyDescent="0.2">
      <c r="B111" s="18"/>
      <c r="C111" s="8"/>
      <c r="D111" s="10"/>
      <c r="E111" s="10"/>
      <c r="F111" s="10"/>
      <c r="G111" s="10"/>
      <c r="H111" s="10"/>
      <c r="I111" s="10"/>
      <c r="J111" s="10"/>
      <c r="K111" s="10"/>
      <c r="L111" s="10"/>
      <c r="M111" s="8"/>
      <c r="N111" s="10"/>
      <c r="O111" s="10"/>
      <c r="P111" s="10"/>
      <c r="Q111" s="10"/>
      <c r="R111" s="10"/>
      <c r="S111" s="8"/>
      <c r="T111" s="10"/>
      <c r="U111" s="10"/>
      <c r="V111" s="10"/>
      <c r="W111" s="10"/>
      <c r="X111" s="10"/>
      <c r="Y111" s="8"/>
    </row>
    <row r="112" spans="1:25" collapsed="1" x14ac:dyDescent="0.2">
      <c r="A112" s="49" t="s">
        <v>1844</v>
      </c>
      <c r="B112" s="13" t="s">
        <v>1844</v>
      </c>
      <c r="C112" s="11"/>
      <c r="D112" s="12"/>
      <c r="E112" s="12">
        <f>+IFERROR(E5/D5-1,"n/a")</f>
        <v>3.0000000000000027E-2</v>
      </c>
      <c r="F112" s="12">
        <f>+IFERROR(F5/E5-1,"n/a")</f>
        <v>3.2000000000000028E-2</v>
      </c>
      <c r="G112" s="12">
        <f>+IFERROR(G5/F5-1,"n/a")</f>
        <v>3.6999999999999922E-2</v>
      </c>
      <c r="H112" s="12">
        <f t="shared" ref="H112:L112" si="38">+IFERROR(H5/G5-1,"n/a")</f>
        <v>4.4999999999999929E-2</v>
      </c>
      <c r="I112" s="12">
        <f t="shared" si="38"/>
        <v>3.5000000000000142E-2</v>
      </c>
      <c r="J112" s="12">
        <f t="shared" si="38"/>
        <v>2.5024154589372127E-2</v>
      </c>
      <c r="K112" s="12">
        <f t="shared" si="38"/>
        <v>4.0000000000000036E-2</v>
      </c>
      <c r="L112" s="12">
        <f t="shared" si="38"/>
        <v>5.0000000000000044E-2</v>
      </c>
      <c r="M112" s="11"/>
      <c r="N112" s="12"/>
      <c r="O112" s="12">
        <f>+IFERROR(O5/N5-1,"n/a")</f>
        <v>3.0000000000000693E-2</v>
      </c>
      <c r="P112" s="12">
        <f>+IFERROR(P5/N5-1,"n/a")</f>
        <v>3.5000000000000142E-2</v>
      </c>
      <c r="Q112" s="12"/>
      <c r="R112" s="12"/>
      <c r="S112" s="11"/>
      <c r="T112" s="12"/>
      <c r="U112" s="12">
        <f>+IFERROR(U5/T5-1,"n/a")</f>
        <v>3.0000000000000693E-2</v>
      </c>
      <c r="V112" s="12">
        <f>+IFERROR(V5/T5-1,"n/a")</f>
        <v>3.5000000000000142E-2</v>
      </c>
      <c r="W112" s="12"/>
      <c r="X112" s="12"/>
      <c r="Y112" s="11"/>
    </row>
    <row r="113" spans="1:25" x14ac:dyDescent="0.2">
      <c r="B113" s="31"/>
      <c r="C113" s="11"/>
      <c r="D113" s="12"/>
      <c r="E113" s="12"/>
      <c r="F113" s="12"/>
      <c r="G113" s="12"/>
      <c r="H113" s="12"/>
      <c r="I113" s="12"/>
      <c r="J113" s="12"/>
      <c r="K113" s="12"/>
      <c r="L113" s="12"/>
      <c r="M113" s="11"/>
      <c r="N113" s="12"/>
      <c r="O113" s="12"/>
      <c r="P113" s="12"/>
      <c r="Q113" s="12"/>
      <c r="R113" s="12"/>
      <c r="S113" s="11"/>
      <c r="T113" s="12"/>
      <c r="U113" s="12"/>
      <c r="V113" s="12"/>
      <c r="W113" s="12"/>
      <c r="X113" s="12"/>
      <c r="Y113" s="11"/>
    </row>
    <row r="114" spans="1:25" ht="24" x14ac:dyDescent="0.2">
      <c r="A114" s="49" t="s">
        <v>134</v>
      </c>
      <c r="B114" s="25" t="s">
        <v>134</v>
      </c>
      <c r="C114" s="11"/>
      <c r="D114" s="52">
        <f>+SUM(D115:D120)</f>
        <v>200</v>
      </c>
      <c r="E114" s="52">
        <f t="shared" ref="E114" si="39">+SUM(E115:E120)</f>
        <v>200</v>
      </c>
      <c r="F114" s="52">
        <f>+SUM(F115:F120)</f>
        <v>200</v>
      </c>
      <c r="G114" s="52">
        <f t="shared" ref="G114:L114" si="40">+SUM(G115:G120)</f>
        <v>200</v>
      </c>
      <c r="H114" s="52">
        <f t="shared" si="40"/>
        <v>199.99999999999997</v>
      </c>
      <c r="I114" s="52">
        <f t="shared" si="40"/>
        <v>0</v>
      </c>
      <c r="J114" s="52">
        <f t="shared" si="40"/>
        <v>212.18000000000004</v>
      </c>
      <c r="K114" s="52">
        <f t="shared" si="40"/>
        <v>220.66720000000004</v>
      </c>
      <c r="L114" s="52">
        <f t="shared" si="40"/>
        <v>231.70056000000005</v>
      </c>
      <c r="M114" s="11"/>
      <c r="N114" s="52">
        <f t="shared" ref="N114:P114" si="41">+SUM(N115:N120)</f>
        <v>199.99999999999997</v>
      </c>
      <c r="O114" s="52">
        <f t="shared" si="41"/>
        <v>205.99999999999997</v>
      </c>
      <c r="P114" s="52">
        <f t="shared" si="41"/>
        <v>0</v>
      </c>
      <c r="Q114" s="30">
        <f>IFERROR(P114/O114-1,"n/a")</f>
        <v>-1</v>
      </c>
      <c r="R114" s="30">
        <f>IFERROR(P114/N114-1,"n/a")</f>
        <v>-1</v>
      </c>
      <c r="S114" s="11"/>
      <c r="T114" s="52">
        <f t="shared" ref="T114:V114" si="42">+SUM(T115:T120)</f>
        <v>199.99999999999997</v>
      </c>
      <c r="U114" s="52">
        <f t="shared" si="42"/>
        <v>205.99999999999997</v>
      </c>
      <c r="V114" s="52">
        <f t="shared" si="42"/>
        <v>0</v>
      </c>
      <c r="W114" s="30">
        <f>IFERROR(V114/U114-1,"n/a")</f>
        <v>-1</v>
      </c>
      <c r="X114" s="30">
        <f>IFERROR(V114/T114-1,"n/a")</f>
        <v>-1</v>
      </c>
      <c r="Y114" s="11"/>
    </row>
    <row r="115" spans="1:25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51">
        <f>-VLOOKUP(A115,'pl-data'!A:F,4)</f>
        <v>0</v>
      </c>
      <c r="E115" s="51">
        <f>-VLOOKUP(A115,'pl-data'!A:F,5)</f>
        <v>0</v>
      </c>
      <c r="F115" s="51">
        <f>-VLOOKUP(A115,'pl-data'!A:F,6)</f>
        <v>0</v>
      </c>
      <c r="G115" s="51">
        <f>-VLOOKUP(A115,'pl-data'!A:G,7)</f>
        <v>0</v>
      </c>
      <c r="H115" s="51">
        <f>-VLOOKUP(A115,'pl-data'!A:V,22)</f>
        <v>0</v>
      </c>
      <c r="I115" s="51">
        <f t="shared" ref="I115:I119" si="43">+U115+P115-O115</f>
        <v>0</v>
      </c>
      <c r="J115" s="51">
        <f>-VLOOKUP(A115,'pl-data'!A:BR,66)</f>
        <v>0</v>
      </c>
      <c r="K115" s="51">
        <f>-VLOOKUP(A115,'pl-data'!A:BR,68)</f>
        <v>0</v>
      </c>
      <c r="L115" s="51">
        <f>-VLOOKUP(A115,'pl-data'!A:BR,70)</f>
        <v>0</v>
      </c>
      <c r="M115" s="11"/>
      <c r="N115" s="51">
        <f>-VLOOKUP(A115,'pl-data'!A:BR,21)</f>
        <v>0</v>
      </c>
      <c r="O115" s="51">
        <f>-VLOOKUP(A115,'pl-data'!A:BR,51)</f>
        <v>0</v>
      </c>
      <c r="P115" s="51">
        <f>-VLOOKUP(A115,'pl-data'!A:BR,36)</f>
        <v>0</v>
      </c>
      <c r="Q115" s="34" t="str">
        <f t="shared" ref="Q115:Q119" si="44">IFERROR(P115/O115-1,"n/a")</f>
        <v>n/a</v>
      </c>
      <c r="R115" s="34" t="str">
        <f t="shared" ref="R115:R119" si="45">IFERROR(P115/N115-1,"n/a")</f>
        <v>n/a</v>
      </c>
      <c r="S115" s="11"/>
      <c r="T115" s="51">
        <f t="shared" ref="T115:T119" si="46">+H115</f>
        <v>0</v>
      </c>
      <c r="U115" s="51">
        <f>-VLOOKUP(A115,'pl-data'!A:BR,52)</f>
        <v>0</v>
      </c>
      <c r="V115" s="51">
        <f t="shared" ref="V115:V119" si="47">+I115</f>
        <v>0</v>
      </c>
      <c r="W115" s="34" t="str">
        <f t="shared" ref="W115:W119" si="48">IFERROR(V115/U115-1,"n/a")</f>
        <v>n/a</v>
      </c>
      <c r="X115" s="34" t="str">
        <f t="shared" ref="X115:X119" si="49">IFERROR(V115/T115-1,"n/a")</f>
        <v>n/a</v>
      </c>
      <c r="Y115" s="11"/>
    </row>
    <row r="116" spans="1:25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51">
        <f>-VLOOKUP(A116,'pl-data'!A:F,4)</f>
        <v>200</v>
      </c>
      <c r="E116" s="51">
        <f>-VLOOKUP(A116,'pl-data'!A:F,5)</f>
        <v>200</v>
      </c>
      <c r="F116" s="51">
        <f>-VLOOKUP(A116,'pl-data'!A:F,6)</f>
        <v>200</v>
      </c>
      <c r="G116" s="51">
        <f>-VLOOKUP(A116,'pl-data'!A:G,7)</f>
        <v>200</v>
      </c>
      <c r="H116" s="51">
        <f>-VLOOKUP(A116,'pl-data'!A:V,22)</f>
        <v>199.99999999999997</v>
      </c>
      <c r="I116" s="51">
        <f t="shared" si="43"/>
        <v>0</v>
      </c>
      <c r="J116" s="51">
        <f>-VLOOKUP(A116,'pl-data'!A:BR,66)</f>
        <v>212.18000000000004</v>
      </c>
      <c r="K116" s="51">
        <f>-VLOOKUP(A116,'pl-data'!A:BR,68)</f>
        <v>220.66720000000004</v>
      </c>
      <c r="L116" s="51">
        <f>-VLOOKUP(A116,'pl-data'!A:BR,70)</f>
        <v>231.70056000000005</v>
      </c>
      <c r="M116" s="11"/>
      <c r="N116" s="51">
        <f>-VLOOKUP(A116,'pl-data'!A:BR,21)</f>
        <v>199.99999999999997</v>
      </c>
      <c r="O116" s="51">
        <f>-VLOOKUP(A116,'pl-data'!A:BR,51)</f>
        <v>205.99999999999997</v>
      </c>
      <c r="P116" s="51">
        <f>-VLOOKUP(A116,'pl-data'!A:BR,36)</f>
        <v>0</v>
      </c>
      <c r="Q116" s="34">
        <f t="shared" si="44"/>
        <v>-1</v>
      </c>
      <c r="R116" s="34">
        <f t="shared" si="45"/>
        <v>-1</v>
      </c>
      <c r="S116" s="11"/>
      <c r="T116" s="51">
        <f t="shared" si="46"/>
        <v>199.99999999999997</v>
      </c>
      <c r="U116" s="51">
        <f>-VLOOKUP(A116,'pl-data'!A:BR,52)</f>
        <v>205.99999999999997</v>
      </c>
      <c r="V116" s="51">
        <f t="shared" si="47"/>
        <v>0</v>
      </c>
      <c r="W116" s="34">
        <f t="shared" si="48"/>
        <v>-1</v>
      </c>
      <c r="X116" s="34">
        <f t="shared" si="49"/>
        <v>-1</v>
      </c>
      <c r="Y116" s="11"/>
    </row>
    <row r="117" spans="1:25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51">
        <f>-VLOOKUP(A117,'pl-data'!A:F,4)</f>
        <v>0</v>
      </c>
      <c r="E117" s="51">
        <f>-VLOOKUP(A117,'pl-data'!A:F,5)</f>
        <v>0</v>
      </c>
      <c r="F117" s="51">
        <f>-VLOOKUP(A117,'pl-data'!A:F,6)</f>
        <v>0</v>
      </c>
      <c r="G117" s="51">
        <f>-VLOOKUP(A117,'pl-data'!A:G,7)</f>
        <v>0</v>
      </c>
      <c r="H117" s="51">
        <f>-VLOOKUP(A117,'pl-data'!A:V,22)</f>
        <v>0</v>
      </c>
      <c r="I117" s="51">
        <f t="shared" si="43"/>
        <v>0</v>
      </c>
      <c r="J117" s="51">
        <f>-VLOOKUP(A117,'pl-data'!A:BR,66)</f>
        <v>0</v>
      </c>
      <c r="K117" s="51">
        <f>-VLOOKUP(A117,'pl-data'!A:BR,68)</f>
        <v>0</v>
      </c>
      <c r="L117" s="51">
        <f>-VLOOKUP(A117,'pl-data'!A:BR,70)</f>
        <v>0</v>
      </c>
      <c r="M117" s="11"/>
      <c r="N117" s="51">
        <f>-VLOOKUP(A117,'pl-data'!A:BR,21)</f>
        <v>0</v>
      </c>
      <c r="O117" s="51">
        <f>-VLOOKUP(A117,'pl-data'!A:BR,51)</f>
        <v>0</v>
      </c>
      <c r="P117" s="51">
        <f>-VLOOKUP(A117,'pl-data'!A:BR,36)</f>
        <v>0</v>
      </c>
      <c r="Q117" s="34" t="str">
        <f t="shared" si="44"/>
        <v>n/a</v>
      </c>
      <c r="R117" s="34" t="str">
        <f t="shared" si="45"/>
        <v>n/a</v>
      </c>
      <c r="S117" s="11"/>
      <c r="T117" s="51">
        <f t="shared" si="46"/>
        <v>0</v>
      </c>
      <c r="U117" s="51">
        <f>-VLOOKUP(A117,'pl-data'!A:BR,52)</f>
        <v>0</v>
      </c>
      <c r="V117" s="51">
        <f t="shared" si="47"/>
        <v>0</v>
      </c>
      <c r="W117" s="34" t="str">
        <f t="shared" si="48"/>
        <v>n/a</v>
      </c>
      <c r="X117" s="34" t="str">
        <f t="shared" si="49"/>
        <v>n/a</v>
      </c>
      <c r="Y117" s="11"/>
    </row>
    <row r="118" spans="1:25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51">
        <f>-VLOOKUP(A118,'pl-data'!A:F,4)</f>
        <v>0</v>
      </c>
      <c r="E118" s="51">
        <f>-VLOOKUP(A118,'pl-data'!A:F,5)</f>
        <v>0</v>
      </c>
      <c r="F118" s="51">
        <f>-VLOOKUP(A118,'pl-data'!A:F,6)</f>
        <v>0</v>
      </c>
      <c r="G118" s="51">
        <f>-VLOOKUP(A118,'pl-data'!A:G,7)</f>
        <v>0</v>
      </c>
      <c r="H118" s="51">
        <f>-VLOOKUP(A118,'pl-data'!A:V,22)</f>
        <v>0</v>
      </c>
      <c r="I118" s="51">
        <f t="shared" si="43"/>
        <v>0</v>
      </c>
      <c r="J118" s="51">
        <f>-VLOOKUP(A118,'pl-data'!A:BR,66)</f>
        <v>0</v>
      </c>
      <c r="K118" s="51">
        <f>-VLOOKUP(A118,'pl-data'!A:BR,68)</f>
        <v>0</v>
      </c>
      <c r="L118" s="51">
        <f>-VLOOKUP(A118,'pl-data'!A:BR,70)</f>
        <v>0</v>
      </c>
      <c r="M118" s="11"/>
      <c r="N118" s="51">
        <f>-VLOOKUP(A118,'pl-data'!A:BR,21)</f>
        <v>0</v>
      </c>
      <c r="O118" s="51">
        <f>-VLOOKUP(A118,'pl-data'!A:BR,51)</f>
        <v>0</v>
      </c>
      <c r="P118" s="51">
        <f>-VLOOKUP(A118,'pl-data'!A:BR,36)</f>
        <v>0</v>
      </c>
      <c r="Q118" s="34" t="str">
        <f t="shared" si="44"/>
        <v>n/a</v>
      </c>
      <c r="R118" s="34" t="str">
        <f t="shared" si="45"/>
        <v>n/a</v>
      </c>
      <c r="S118" s="11"/>
      <c r="T118" s="51">
        <f t="shared" si="46"/>
        <v>0</v>
      </c>
      <c r="U118" s="51">
        <f>-VLOOKUP(A118,'pl-data'!A:BR,52)</f>
        <v>0</v>
      </c>
      <c r="V118" s="51">
        <f t="shared" si="47"/>
        <v>0</v>
      </c>
      <c r="W118" s="34" t="str">
        <f t="shared" si="48"/>
        <v>n/a</v>
      </c>
      <c r="X118" s="34" t="str">
        <f t="shared" si="49"/>
        <v>n/a</v>
      </c>
      <c r="Y118" s="11"/>
    </row>
    <row r="119" spans="1:25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51">
        <f>-VLOOKUP(A119,'pl-data'!A:F,4)</f>
        <v>0</v>
      </c>
      <c r="E119" s="51">
        <f>-VLOOKUP(A119,'pl-data'!A:F,5)</f>
        <v>0</v>
      </c>
      <c r="F119" s="51">
        <f>-VLOOKUP(A119,'pl-data'!A:F,6)</f>
        <v>0</v>
      </c>
      <c r="G119" s="51">
        <f>-VLOOKUP(A119,'pl-data'!A:G,7)</f>
        <v>0</v>
      </c>
      <c r="H119" s="51">
        <f>-VLOOKUP(A119,'pl-data'!A:V,22)</f>
        <v>0</v>
      </c>
      <c r="I119" s="51">
        <f t="shared" si="43"/>
        <v>0</v>
      </c>
      <c r="J119" s="51">
        <f>-VLOOKUP(A119,'pl-data'!A:BR,66)</f>
        <v>0</v>
      </c>
      <c r="K119" s="51">
        <f>-VLOOKUP(A119,'pl-data'!A:BR,68)</f>
        <v>0</v>
      </c>
      <c r="L119" s="51">
        <f>-VLOOKUP(A119,'pl-data'!A:BR,70)</f>
        <v>0</v>
      </c>
      <c r="M119" s="11"/>
      <c r="N119" s="51">
        <f>-VLOOKUP(A119,'pl-data'!A:BR,21)</f>
        <v>0</v>
      </c>
      <c r="O119" s="51">
        <f>-VLOOKUP(A119,'pl-data'!A:BR,51)</f>
        <v>0</v>
      </c>
      <c r="P119" s="51">
        <f>-VLOOKUP(A119,'pl-data'!A:BR,36)</f>
        <v>0</v>
      </c>
      <c r="Q119" s="34" t="str">
        <f t="shared" si="44"/>
        <v>n/a</v>
      </c>
      <c r="R119" s="34" t="str">
        <f t="shared" si="45"/>
        <v>n/a</v>
      </c>
      <c r="S119" s="11"/>
      <c r="T119" s="51">
        <f t="shared" si="46"/>
        <v>0</v>
      </c>
      <c r="U119" s="51">
        <f>-VLOOKUP(A119,'pl-data'!A:BR,52)</f>
        <v>0</v>
      </c>
      <c r="V119" s="51">
        <f t="shared" si="47"/>
        <v>0</v>
      </c>
      <c r="W119" s="34" t="str">
        <f t="shared" si="48"/>
        <v>n/a</v>
      </c>
      <c r="X119" s="34" t="str">
        <f t="shared" si="49"/>
        <v>n/a</v>
      </c>
      <c r="Y119" s="11"/>
    </row>
    <row r="120" spans="1:25" collapsed="1" x14ac:dyDescent="0.2">
      <c r="D120" s="53"/>
      <c r="E120" s="53"/>
      <c r="F120" s="53"/>
      <c r="G120" s="53"/>
      <c r="H120" s="53"/>
      <c r="I120" s="53"/>
      <c r="J120" s="53"/>
      <c r="K120" s="53"/>
      <c r="L120" s="53"/>
      <c r="N120" s="53"/>
      <c r="O120" s="53"/>
      <c r="P120" s="53"/>
      <c r="T120" s="53"/>
      <c r="U120" s="53"/>
      <c r="V120" s="53"/>
    </row>
    <row r="121" spans="1:25" x14ac:dyDescent="0.2">
      <c r="A121" s="49" t="s">
        <v>119</v>
      </c>
      <c r="B121" s="25" t="s">
        <v>119</v>
      </c>
      <c r="C121" s="8"/>
      <c r="D121" s="52">
        <f>+SUM(D122:D125)</f>
        <v>1050</v>
      </c>
      <c r="E121" s="52">
        <f t="shared" ref="E121" si="50">+SUM(E122:E125)</f>
        <v>1050</v>
      </c>
      <c r="F121" s="52">
        <f>+SUM(F122:F125)</f>
        <v>1050</v>
      </c>
      <c r="G121" s="52">
        <f t="shared" ref="G121:L121" si="51">+SUM(G122:G125)</f>
        <v>1050</v>
      </c>
      <c r="H121" s="52">
        <f t="shared" si="51"/>
        <v>1050</v>
      </c>
      <c r="I121" s="52">
        <f t="shared" si="51"/>
        <v>0</v>
      </c>
      <c r="J121" s="52">
        <f t="shared" si="51"/>
        <v>1113.9449999999999</v>
      </c>
      <c r="K121" s="52">
        <f t="shared" si="51"/>
        <v>1158.5028</v>
      </c>
      <c r="L121" s="52">
        <f t="shared" si="51"/>
        <v>1216.42794</v>
      </c>
      <c r="M121" s="8"/>
      <c r="N121" s="52">
        <f t="shared" ref="N121:P121" si="52">+SUM(N122:N125)</f>
        <v>1050</v>
      </c>
      <c r="O121" s="52">
        <f t="shared" si="52"/>
        <v>1081.5</v>
      </c>
      <c r="P121" s="52">
        <f t="shared" si="52"/>
        <v>0</v>
      </c>
      <c r="Q121" s="30">
        <f>IFERROR(P121/O121-1,"n/a")</f>
        <v>-1</v>
      </c>
      <c r="R121" s="30">
        <f>IFERROR(P121/N121-1,"n/a")</f>
        <v>-1</v>
      </c>
      <c r="S121" s="8"/>
      <c r="T121" s="52">
        <f t="shared" ref="T121:V121" si="53">+SUM(T122:T125)</f>
        <v>1050</v>
      </c>
      <c r="U121" s="52">
        <f t="shared" si="53"/>
        <v>1081.5</v>
      </c>
      <c r="V121" s="52">
        <f t="shared" si="53"/>
        <v>0</v>
      </c>
      <c r="W121" s="30">
        <f>IFERROR(V121/U121-1,"n/a")</f>
        <v>-1</v>
      </c>
      <c r="X121" s="30">
        <f>IFERROR(V121/T121-1,"n/a")</f>
        <v>-1</v>
      </c>
      <c r="Y121" s="8"/>
    </row>
    <row r="122" spans="1:25" hidden="1" outlineLevel="1" x14ac:dyDescent="0.2">
      <c r="A122" s="49">
        <v>8990</v>
      </c>
      <c r="B122" s="13" t="str">
        <f>+masterfile!D1385</f>
        <v>8990 Andere aktivierte Eigenleistungen</v>
      </c>
      <c r="D122" s="51">
        <f>-VLOOKUP(A122,'pl-data'!A:F,4)</f>
        <v>0</v>
      </c>
      <c r="E122" s="51">
        <f>-VLOOKUP(A122,'pl-data'!A:F,5)</f>
        <v>0</v>
      </c>
      <c r="F122" s="51">
        <f>-VLOOKUP(A122,'pl-data'!A:F,6)</f>
        <v>0</v>
      </c>
      <c r="G122" s="51">
        <f>-VLOOKUP(A122,'pl-data'!A:G,7)</f>
        <v>0</v>
      </c>
      <c r="H122" s="51">
        <f>-VLOOKUP(A122,'pl-data'!A:V,22)</f>
        <v>0</v>
      </c>
      <c r="I122" s="51">
        <f t="shared" ref="I122:I124" si="54">+U122+P122-O122</f>
        <v>0</v>
      </c>
      <c r="J122" s="51">
        <f>-VLOOKUP(A122,'pl-data'!A:BR,66)</f>
        <v>0</v>
      </c>
      <c r="K122" s="51">
        <f>-VLOOKUP(A122,'pl-data'!A:BR,68)</f>
        <v>0</v>
      </c>
      <c r="L122" s="51">
        <f>-VLOOKUP(A122,'pl-data'!A:BR,70)</f>
        <v>0</v>
      </c>
      <c r="N122" s="51">
        <f>-VLOOKUP(A122,'pl-data'!A:BR,21)</f>
        <v>0</v>
      </c>
      <c r="O122" s="51">
        <f>-VLOOKUP(A122,'pl-data'!A:BR,51)</f>
        <v>0</v>
      </c>
      <c r="P122" s="51">
        <f>-VLOOKUP(A122,'pl-data'!A:BR,36)</f>
        <v>0</v>
      </c>
      <c r="Q122" s="34" t="str">
        <f t="shared" ref="Q122:Q124" si="55">IFERROR(P122/O122-1,"n/a")</f>
        <v>n/a</v>
      </c>
      <c r="R122" s="34" t="str">
        <f t="shared" ref="R122:R124" si="56">IFERROR(P122/N122-1,"n/a")</f>
        <v>n/a</v>
      </c>
      <c r="T122" s="51">
        <f t="shared" ref="T122:T124" si="57">+H122</f>
        <v>0</v>
      </c>
      <c r="U122" s="51">
        <f>-VLOOKUP(A122,'pl-data'!A:BR,52)</f>
        <v>0</v>
      </c>
      <c r="V122" s="51">
        <f t="shared" ref="V122:V124" si="58">+I122</f>
        <v>0</v>
      </c>
      <c r="W122" s="34" t="str">
        <f t="shared" ref="W122:W124" si="59">IFERROR(V122/U122-1,"n/a")</f>
        <v>n/a</v>
      </c>
      <c r="X122" s="34" t="str">
        <f t="shared" ref="X122:X124" si="60">IFERROR(V122/T122-1,"n/a")</f>
        <v>n/a</v>
      </c>
    </row>
    <row r="123" spans="1:25" hidden="1" outlineLevel="1" x14ac:dyDescent="0.2">
      <c r="A123" s="49">
        <v>8994</v>
      </c>
      <c r="B123" s="13" t="str">
        <f>+masterfile!D1386</f>
        <v>8994 Akt.Eigenleistg. FK-Zins zu Herst.kosten</v>
      </c>
      <c r="D123" s="51">
        <f>-VLOOKUP(A123,'pl-data'!A:F,4)</f>
        <v>0</v>
      </c>
      <c r="E123" s="51">
        <f>-VLOOKUP(A123,'pl-data'!A:F,5)</f>
        <v>0</v>
      </c>
      <c r="F123" s="51">
        <f>-VLOOKUP(A123,'pl-data'!A:F,6)</f>
        <v>0</v>
      </c>
      <c r="G123" s="51">
        <f>-VLOOKUP(A123,'pl-data'!A:G,7)</f>
        <v>0</v>
      </c>
      <c r="H123" s="51">
        <f>-VLOOKUP(A123,'pl-data'!A:V,22)</f>
        <v>0</v>
      </c>
      <c r="I123" s="51">
        <f t="shared" si="54"/>
        <v>0</v>
      </c>
      <c r="J123" s="51">
        <f>-VLOOKUP(A123,'pl-data'!A:BR,66)</f>
        <v>0</v>
      </c>
      <c r="K123" s="51">
        <f>-VLOOKUP(A123,'pl-data'!A:BR,68)</f>
        <v>0</v>
      </c>
      <c r="L123" s="51">
        <f>-VLOOKUP(A123,'pl-data'!A:BR,70)</f>
        <v>0</v>
      </c>
      <c r="N123" s="51">
        <f>-VLOOKUP(A123,'pl-data'!A:BR,21)</f>
        <v>0</v>
      </c>
      <c r="O123" s="51">
        <f>-VLOOKUP(A123,'pl-data'!A:BR,51)</f>
        <v>0</v>
      </c>
      <c r="P123" s="51">
        <f>-VLOOKUP(A123,'pl-data'!A:BR,36)</f>
        <v>0</v>
      </c>
      <c r="Q123" s="34" t="str">
        <f t="shared" si="55"/>
        <v>n/a</v>
      </c>
      <c r="R123" s="34" t="str">
        <f t="shared" si="56"/>
        <v>n/a</v>
      </c>
      <c r="T123" s="51">
        <f t="shared" si="57"/>
        <v>0</v>
      </c>
      <c r="U123" s="51">
        <f>-VLOOKUP(A123,'pl-data'!A:BR,52)</f>
        <v>0</v>
      </c>
      <c r="V123" s="51">
        <f t="shared" si="58"/>
        <v>0</v>
      </c>
      <c r="W123" s="34" t="str">
        <f t="shared" si="59"/>
        <v>n/a</v>
      </c>
      <c r="X123" s="34" t="str">
        <f t="shared" si="60"/>
        <v>n/a</v>
      </c>
    </row>
    <row r="124" spans="1:25" hidden="1" outlineLevel="1" x14ac:dyDescent="0.2">
      <c r="A124" s="49">
        <v>8995</v>
      </c>
      <c r="B124" s="13" t="str">
        <f>+masterfile!D1387</f>
        <v>8995 Akt. Eigenleistung selbst gesch. imm.VG</v>
      </c>
      <c r="D124" s="51">
        <f>-VLOOKUP(A124,'pl-data'!A:F,4)</f>
        <v>1050</v>
      </c>
      <c r="E124" s="51">
        <f>-VLOOKUP(A124,'pl-data'!A:F,5)</f>
        <v>1050</v>
      </c>
      <c r="F124" s="51">
        <f>-VLOOKUP(A124,'pl-data'!A:F,6)</f>
        <v>1050</v>
      </c>
      <c r="G124" s="51">
        <f>-VLOOKUP(A124,'pl-data'!A:G,7)</f>
        <v>1050</v>
      </c>
      <c r="H124" s="51">
        <f>-VLOOKUP(A124,'pl-data'!A:V,22)</f>
        <v>1050</v>
      </c>
      <c r="I124" s="51">
        <f t="shared" si="54"/>
        <v>0</v>
      </c>
      <c r="J124" s="51">
        <f>-VLOOKUP(A124,'pl-data'!A:BR,66)</f>
        <v>1113.9449999999999</v>
      </c>
      <c r="K124" s="51">
        <f>-VLOOKUP(A124,'pl-data'!A:BR,68)</f>
        <v>1158.5028</v>
      </c>
      <c r="L124" s="51">
        <f>-VLOOKUP(A124,'pl-data'!A:BR,70)</f>
        <v>1216.42794</v>
      </c>
      <c r="N124" s="51">
        <f>-VLOOKUP(A124,'pl-data'!A:BR,21)</f>
        <v>1050</v>
      </c>
      <c r="O124" s="51">
        <f>-VLOOKUP(A124,'pl-data'!A:BR,51)</f>
        <v>1081.5</v>
      </c>
      <c r="P124" s="51">
        <f>-VLOOKUP(A124,'pl-data'!A:BR,36)</f>
        <v>0</v>
      </c>
      <c r="Q124" s="34">
        <f t="shared" si="55"/>
        <v>-1</v>
      </c>
      <c r="R124" s="34">
        <f t="shared" si="56"/>
        <v>-1</v>
      </c>
      <c r="T124" s="51">
        <f t="shared" si="57"/>
        <v>1050</v>
      </c>
      <c r="U124" s="51">
        <f>-VLOOKUP(A124,'pl-data'!A:BR,52)</f>
        <v>1081.5</v>
      </c>
      <c r="V124" s="51">
        <f t="shared" si="58"/>
        <v>0</v>
      </c>
      <c r="W124" s="34">
        <f t="shared" si="59"/>
        <v>-1</v>
      </c>
      <c r="X124" s="34">
        <f t="shared" si="60"/>
        <v>-1</v>
      </c>
    </row>
    <row r="125" spans="1:25" collapsed="1" x14ac:dyDescent="0.2">
      <c r="B125" s="32"/>
      <c r="D125" s="53"/>
      <c r="E125" s="53"/>
      <c r="F125" s="53"/>
      <c r="G125" s="53"/>
      <c r="H125" s="53"/>
      <c r="I125" s="53"/>
      <c r="J125" s="53"/>
      <c r="K125" s="53"/>
      <c r="L125" s="53"/>
      <c r="N125" s="53"/>
      <c r="O125" s="53"/>
      <c r="P125" s="53"/>
      <c r="T125" s="53"/>
      <c r="U125" s="53"/>
      <c r="V125" s="53"/>
    </row>
    <row r="126" spans="1:25" x14ac:dyDescent="0.2">
      <c r="A126" s="49" t="s">
        <v>120</v>
      </c>
      <c r="B126" s="25" t="s">
        <v>120</v>
      </c>
      <c r="C126" s="8"/>
      <c r="D126" s="52">
        <f>+SUM(D127:D158)+D159+D192+D202+D207</f>
        <v>5</v>
      </c>
      <c r="E126" s="52">
        <f t="shared" ref="E126" si="61">+SUM(E127:E158)+E159+E192+E202+E207</f>
        <v>5</v>
      </c>
      <c r="F126" s="52">
        <f>+SUM(F127:F158)+F159+F192+F202+F207</f>
        <v>5</v>
      </c>
      <c r="G126" s="52">
        <f t="shared" ref="G126:L126" si="62">+SUM(G127:G158)+G159+G192+G202+G207</f>
        <v>5</v>
      </c>
      <c r="H126" s="52">
        <f t="shared" si="62"/>
        <v>5</v>
      </c>
      <c r="I126" s="52">
        <f t="shared" si="62"/>
        <v>0</v>
      </c>
      <c r="J126" s="52">
        <f t="shared" si="62"/>
        <v>5.3045000000000009</v>
      </c>
      <c r="K126" s="52">
        <f t="shared" si="62"/>
        <v>5.5166800000000009</v>
      </c>
      <c r="L126" s="52">
        <f t="shared" si="62"/>
        <v>5.7925140000000015</v>
      </c>
      <c r="M126" s="8"/>
      <c r="N126" s="52">
        <f t="shared" ref="N126:P126" si="63">+SUM(N127:N158)+N159+N192+N202+N207</f>
        <v>5</v>
      </c>
      <c r="O126" s="52">
        <f t="shared" si="63"/>
        <v>5.15</v>
      </c>
      <c r="P126" s="52">
        <f t="shared" si="63"/>
        <v>0</v>
      </c>
      <c r="Q126" s="30">
        <f>IFERROR(P126/O126-1,"n/a")</f>
        <v>-1</v>
      </c>
      <c r="R126" s="30">
        <f>IFERROR(P126/N126-1,"n/a")</f>
        <v>-1</v>
      </c>
      <c r="S126" s="8"/>
      <c r="T126" s="52">
        <f t="shared" ref="T126:V126" si="64">+SUM(T127:T158)+T159+T192+T202+T207</f>
        <v>5</v>
      </c>
      <c r="U126" s="52">
        <f t="shared" si="64"/>
        <v>5.15</v>
      </c>
      <c r="V126" s="52">
        <f t="shared" si="64"/>
        <v>0</v>
      </c>
      <c r="W126" s="30">
        <f>IFERROR(V126/U126-1,"n/a")</f>
        <v>-1</v>
      </c>
      <c r="X126" s="30">
        <f>IFERROR(V126/T126-1,"n/a")</f>
        <v>-1</v>
      </c>
      <c r="Y126" s="8"/>
    </row>
    <row r="127" spans="1:25" hidden="1" outlineLevel="1" x14ac:dyDescent="0.2">
      <c r="A127" s="49">
        <v>2510</v>
      </c>
      <c r="B127" s="13" t="str">
        <f>+masterfile!D738</f>
        <v>2510 Betriebsfremde Erträge</v>
      </c>
      <c r="C127" s="8"/>
      <c r="D127" s="51">
        <f>-VLOOKUP(A127,'pl-data'!A:F,4)</f>
        <v>0</v>
      </c>
      <c r="E127" s="51">
        <f>-VLOOKUP(A127,'pl-data'!A:F,5)</f>
        <v>0</v>
      </c>
      <c r="F127" s="51">
        <f>-VLOOKUP(A127,'pl-data'!A:F,6)</f>
        <v>0</v>
      </c>
      <c r="G127" s="51">
        <f>-VLOOKUP(A127,'pl-data'!A:G,7)</f>
        <v>0</v>
      </c>
      <c r="H127" s="51">
        <f>-VLOOKUP(A127,'pl-data'!A:V,22)</f>
        <v>0</v>
      </c>
      <c r="I127" s="51">
        <f t="shared" ref="I127:I157" si="65">+U127+P127-O127</f>
        <v>0</v>
      </c>
      <c r="J127" s="51">
        <f>-VLOOKUP(A127,'pl-data'!A:BR,66)</f>
        <v>0</v>
      </c>
      <c r="K127" s="51">
        <f>-VLOOKUP(A127,'pl-data'!A:BR,68)</f>
        <v>0</v>
      </c>
      <c r="L127" s="51">
        <f>-VLOOKUP(A127,'pl-data'!A:BR,70)</f>
        <v>0</v>
      </c>
      <c r="M127" s="8"/>
      <c r="N127" s="51">
        <f>-VLOOKUP(A127,'pl-data'!A:BR,21)</f>
        <v>0</v>
      </c>
      <c r="O127" s="51">
        <f>-VLOOKUP(A127,'pl-data'!A:BR,51)</f>
        <v>0</v>
      </c>
      <c r="P127" s="51">
        <f>-VLOOKUP(A127,'pl-data'!A:BR,36)</f>
        <v>0</v>
      </c>
      <c r="Q127" s="34" t="str">
        <f t="shared" ref="Q127:Q157" si="66">IFERROR(P127/O127-1,"n/a")</f>
        <v>n/a</v>
      </c>
      <c r="R127" s="34" t="str">
        <f t="shared" ref="R127:R157" si="67">IFERROR(P127/N127-1,"n/a")</f>
        <v>n/a</v>
      </c>
      <c r="S127" s="8"/>
      <c r="T127" s="51">
        <f t="shared" ref="T127:T157" si="68">+H127</f>
        <v>0</v>
      </c>
      <c r="U127" s="51">
        <f>-VLOOKUP(A127,'pl-data'!A:BR,52)</f>
        <v>0</v>
      </c>
      <c r="V127" s="51">
        <f t="shared" ref="V127:V157" si="69">+I127</f>
        <v>0</v>
      </c>
      <c r="W127" s="34" t="str">
        <f t="shared" ref="W127:W157" si="70">IFERROR(V127/U127-1,"n/a")</f>
        <v>n/a</v>
      </c>
      <c r="X127" s="34" t="str">
        <f t="shared" ref="X127:X157" si="71">IFERROR(V127/T127-1,"n/a")</f>
        <v>n/a</v>
      </c>
      <c r="Y127" s="8"/>
    </row>
    <row r="128" spans="1:25" hidden="1" outlineLevel="1" x14ac:dyDescent="0.2">
      <c r="A128" s="49">
        <v>2520</v>
      </c>
      <c r="B128" s="13" t="str">
        <f>+masterfile!D739</f>
        <v>2520 Periodenfremde Erträge</v>
      </c>
      <c r="C128" s="8"/>
      <c r="D128" s="51">
        <f>-VLOOKUP(A128,'pl-data'!A:F,4)</f>
        <v>0</v>
      </c>
      <c r="E128" s="51">
        <f>-VLOOKUP(A128,'pl-data'!A:F,5)</f>
        <v>0</v>
      </c>
      <c r="F128" s="51">
        <f>-VLOOKUP(A128,'pl-data'!A:F,6)</f>
        <v>0</v>
      </c>
      <c r="G128" s="51">
        <f>-VLOOKUP(A128,'pl-data'!A:G,7)</f>
        <v>0</v>
      </c>
      <c r="H128" s="51">
        <f>-VLOOKUP(A128,'pl-data'!A:V,22)</f>
        <v>0</v>
      </c>
      <c r="I128" s="51">
        <f t="shared" si="65"/>
        <v>0</v>
      </c>
      <c r="J128" s="51">
        <f>-VLOOKUP(A128,'pl-data'!A:BR,66)</f>
        <v>0</v>
      </c>
      <c r="K128" s="51">
        <f>-VLOOKUP(A128,'pl-data'!A:BR,68)</f>
        <v>0</v>
      </c>
      <c r="L128" s="51">
        <f>-VLOOKUP(A128,'pl-data'!A:BR,70)</f>
        <v>0</v>
      </c>
      <c r="M128" s="8"/>
      <c r="N128" s="51">
        <f>-VLOOKUP(A128,'pl-data'!A:BR,21)</f>
        <v>0</v>
      </c>
      <c r="O128" s="51">
        <f>-VLOOKUP(A128,'pl-data'!A:BR,51)</f>
        <v>0</v>
      </c>
      <c r="P128" s="51">
        <f>-VLOOKUP(A128,'pl-data'!A:BR,36)</f>
        <v>0</v>
      </c>
      <c r="Q128" s="34" t="str">
        <f t="shared" si="66"/>
        <v>n/a</v>
      </c>
      <c r="R128" s="34" t="str">
        <f t="shared" si="67"/>
        <v>n/a</v>
      </c>
      <c r="S128" s="8"/>
      <c r="T128" s="51">
        <f t="shared" si="68"/>
        <v>0</v>
      </c>
      <c r="U128" s="51">
        <f>-VLOOKUP(A128,'pl-data'!A:BR,52)</f>
        <v>0</v>
      </c>
      <c r="V128" s="51">
        <f t="shared" si="69"/>
        <v>0</v>
      </c>
      <c r="W128" s="34" t="str">
        <f t="shared" si="70"/>
        <v>n/a</v>
      </c>
      <c r="X128" s="34" t="str">
        <f t="shared" si="71"/>
        <v>n/a</v>
      </c>
      <c r="Y128" s="8"/>
    </row>
    <row r="129" spans="1:25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51">
        <f>-VLOOKUP(A129,'pl-data'!A:F,4)</f>
        <v>0</v>
      </c>
      <c r="E129" s="51">
        <f>-VLOOKUP(A129,'pl-data'!A:F,5)</f>
        <v>0</v>
      </c>
      <c r="F129" s="51">
        <f>-VLOOKUP(A129,'pl-data'!A:F,6)</f>
        <v>0</v>
      </c>
      <c r="G129" s="51">
        <f>-VLOOKUP(A129,'pl-data'!A:G,7)</f>
        <v>0</v>
      </c>
      <c r="H129" s="51">
        <f>-VLOOKUP(A129,'pl-data'!A:V,22)</f>
        <v>0</v>
      </c>
      <c r="I129" s="51">
        <f t="shared" si="65"/>
        <v>0</v>
      </c>
      <c r="J129" s="51">
        <f>-VLOOKUP(A129,'pl-data'!A:BR,66)</f>
        <v>0</v>
      </c>
      <c r="K129" s="51">
        <f>-VLOOKUP(A129,'pl-data'!A:BR,68)</f>
        <v>0</v>
      </c>
      <c r="L129" s="51">
        <f>-VLOOKUP(A129,'pl-data'!A:BR,70)</f>
        <v>0</v>
      </c>
      <c r="M129" s="8"/>
      <c r="N129" s="51">
        <f>-VLOOKUP(A129,'pl-data'!A:BR,21)</f>
        <v>0</v>
      </c>
      <c r="O129" s="51">
        <f>-VLOOKUP(A129,'pl-data'!A:BR,51)</f>
        <v>0</v>
      </c>
      <c r="P129" s="51">
        <f>-VLOOKUP(A129,'pl-data'!A:BR,36)</f>
        <v>0</v>
      </c>
      <c r="Q129" s="34" t="str">
        <f t="shared" si="66"/>
        <v>n/a</v>
      </c>
      <c r="R129" s="34" t="str">
        <f t="shared" si="67"/>
        <v>n/a</v>
      </c>
      <c r="S129" s="8"/>
      <c r="T129" s="51">
        <f t="shared" si="68"/>
        <v>0</v>
      </c>
      <c r="U129" s="51">
        <f>-VLOOKUP(A129,'pl-data'!A:BR,52)</f>
        <v>0</v>
      </c>
      <c r="V129" s="51">
        <f t="shared" si="69"/>
        <v>0</v>
      </c>
      <c r="W129" s="34" t="str">
        <f t="shared" si="70"/>
        <v>n/a</v>
      </c>
      <c r="X129" s="34" t="str">
        <f t="shared" si="71"/>
        <v>n/a</v>
      </c>
      <c r="Y129" s="8"/>
    </row>
    <row r="130" spans="1:25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51">
        <f>-VLOOKUP(A130,'pl-data'!A:F,4)</f>
        <v>0</v>
      </c>
      <c r="E130" s="51">
        <f>-VLOOKUP(A130,'pl-data'!A:F,5)</f>
        <v>0</v>
      </c>
      <c r="F130" s="51">
        <f>-VLOOKUP(A130,'pl-data'!A:F,6)</f>
        <v>0</v>
      </c>
      <c r="G130" s="51">
        <f>-VLOOKUP(A130,'pl-data'!A:G,7)</f>
        <v>0</v>
      </c>
      <c r="H130" s="51">
        <f>-VLOOKUP(A130,'pl-data'!A:V,22)</f>
        <v>0</v>
      </c>
      <c r="I130" s="51">
        <f t="shared" si="65"/>
        <v>0</v>
      </c>
      <c r="J130" s="51">
        <f>-VLOOKUP(A130,'pl-data'!A:BR,66)</f>
        <v>0</v>
      </c>
      <c r="K130" s="51">
        <f>-VLOOKUP(A130,'pl-data'!A:BR,68)</f>
        <v>0</v>
      </c>
      <c r="L130" s="51">
        <f>-VLOOKUP(A130,'pl-data'!A:BR,70)</f>
        <v>0</v>
      </c>
      <c r="M130" s="8"/>
      <c r="N130" s="51">
        <f>-VLOOKUP(A130,'pl-data'!A:BR,21)</f>
        <v>0</v>
      </c>
      <c r="O130" s="51">
        <f>-VLOOKUP(A130,'pl-data'!A:BR,51)</f>
        <v>0</v>
      </c>
      <c r="P130" s="51">
        <f>-VLOOKUP(A130,'pl-data'!A:BR,36)</f>
        <v>0</v>
      </c>
      <c r="Q130" s="34" t="str">
        <f t="shared" si="66"/>
        <v>n/a</v>
      </c>
      <c r="R130" s="34" t="str">
        <f t="shared" si="67"/>
        <v>n/a</v>
      </c>
      <c r="S130" s="8"/>
      <c r="T130" s="51">
        <f t="shared" si="68"/>
        <v>0</v>
      </c>
      <c r="U130" s="51">
        <f>-VLOOKUP(A130,'pl-data'!A:BR,52)</f>
        <v>0</v>
      </c>
      <c r="V130" s="51">
        <f t="shared" si="69"/>
        <v>0</v>
      </c>
      <c r="W130" s="34" t="str">
        <f t="shared" si="70"/>
        <v>n/a</v>
      </c>
      <c r="X130" s="34" t="str">
        <f t="shared" si="71"/>
        <v>n/a</v>
      </c>
      <c r="Y130" s="8"/>
    </row>
    <row r="131" spans="1:25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51">
        <f>-VLOOKUP(A131,'pl-data'!A:F,4)</f>
        <v>0</v>
      </c>
      <c r="E131" s="51">
        <f>-VLOOKUP(A131,'pl-data'!A:F,5)</f>
        <v>0</v>
      </c>
      <c r="F131" s="51">
        <f>-VLOOKUP(A131,'pl-data'!A:F,6)</f>
        <v>0</v>
      </c>
      <c r="G131" s="51">
        <f>-VLOOKUP(A131,'pl-data'!A:G,7)</f>
        <v>0</v>
      </c>
      <c r="H131" s="51">
        <f>-VLOOKUP(A131,'pl-data'!A:V,22)</f>
        <v>0</v>
      </c>
      <c r="I131" s="51">
        <f t="shared" si="65"/>
        <v>0</v>
      </c>
      <c r="J131" s="51">
        <f>-VLOOKUP(A131,'pl-data'!A:BR,66)</f>
        <v>0</v>
      </c>
      <c r="K131" s="51">
        <f>-VLOOKUP(A131,'pl-data'!A:BR,68)</f>
        <v>0</v>
      </c>
      <c r="L131" s="51">
        <f>-VLOOKUP(A131,'pl-data'!A:BR,70)</f>
        <v>0</v>
      </c>
      <c r="M131" s="8"/>
      <c r="N131" s="51">
        <f>-VLOOKUP(A131,'pl-data'!A:BR,21)</f>
        <v>0</v>
      </c>
      <c r="O131" s="51">
        <f>-VLOOKUP(A131,'pl-data'!A:BR,51)</f>
        <v>0</v>
      </c>
      <c r="P131" s="51">
        <f>-VLOOKUP(A131,'pl-data'!A:BR,36)</f>
        <v>0</v>
      </c>
      <c r="Q131" s="34" t="str">
        <f t="shared" si="66"/>
        <v>n/a</v>
      </c>
      <c r="R131" s="34" t="str">
        <f t="shared" si="67"/>
        <v>n/a</v>
      </c>
      <c r="S131" s="8"/>
      <c r="T131" s="51">
        <f t="shared" si="68"/>
        <v>0</v>
      </c>
      <c r="U131" s="51">
        <f>-VLOOKUP(A131,'pl-data'!A:BR,52)</f>
        <v>0</v>
      </c>
      <c r="V131" s="51">
        <f t="shared" si="69"/>
        <v>0</v>
      </c>
      <c r="W131" s="34" t="str">
        <f t="shared" si="70"/>
        <v>n/a</v>
      </c>
      <c r="X131" s="34" t="str">
        <f t="shared" si="71"/>
        <v>n/a</v>
      </c>
      <c r="Y131" s="8"/>
    </row>
    <row r="132" spans="1:25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51">
        <f>-VLOOKUP(A132,'pl-data'!A:F,4)</f>
        <v>0</v>
      </c>
      <c r="E132" s="51">
        <f>-VLOOKUP(A132,'pl-data'!A:F,5)</f>
        <v>0</v>
      </c>
      <c r="F132" s="51">
        <f>-VLOOKUP(A132,'pl-data'!A:F,6)</f>
        <v>0</v>
      </c>
      <c r="G132" s="51">
        <f>-VLOOKUP(A132,'pl-data'!A:G,7)</f>
        <v>0</v>
      </c>
      <c r="H132" s="51">
        <f>-VLOOKUP(A132,'pl-data'!A:V,22)</f>
        <v>0</v>
      </c>
      <c r="I132" s="51">
        <f t="shared" si="65"/>
        <v>0</v>
      </c>
      <c r="J132" s="51">
        <f>-VLOOKUP(A132,'pl-data'!A:BR,66)</f>
        <v>0</v>
      </c>
      <c r="K132" s="51">
        <f>-VLOOKUP(A132,'pl-data'!A:BR,68)</f>
        <v>0</v>
      </c>
      <c r="L132" s="51">
        <f>-VLOOKUP(A132,'pl-data'!A:BR,70)</f>
        <v>0</v>
      </c>
      <c r="M132" s="8"/>
      <c r="N132" s="51">
        <f>-VLOOKUP(A132,'pl-data'!A:BR,21)</f>
        <v>0</v>
      </c>
      <c r="O132" s="51">
        <f>-VLOOKUP(A132,'pl-data'!A:BR,51)</f>
        <v>0</v>
      </c>
      <c r="P132" s="51">
        <f>-VLOOKUP(A132,'pl-data'!A:BR,36)</f>
        <v>0</v>
      </c>
      <c r="Q132" s="34" t="str">
        <f t="shared" si="66"/>
        <v>n/a</v>
      </c>
      <c r="R132" s="34" t="str">
        <f t="shared" si="67"/>
        <v>n/a</v>
      </c>
      <c r="S132" s="8"/>
      <c r="T132" s="51">
        <f t="shared" si="68"/>
        <v>0</v>
      </c>
      <c r="U132" s="51">
        <f>-VLOOKUP(A132,'pl-data'!A:BR,52)</f>
        <v>0</v>
      </c>
      <c r="V132" s="51">
        <f t="shared" si="69"/>
        <v>0</v>
      </c>
      <c r="W132" s="34" t="str">
        <f t="shared" si="70"/>
        <v>n/a</v>
      </c>
      <c r="X132" s="34" t="str">
        <f t="shared" si="71"/>
        <v>n/a</v>
      </c>
      <c r="Y132" s="8"/>
    </row>
    <row r="133" spans="1:25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51">
        <f>-VLOOKUP(A133,'pl-data'!A:F,4)</f>
        <v>0</v>
      </c>
      <c r="E133" s="51">
        <f>-VLOOKUP(A133,'pl-data'!A:F,5)</f>
        <v>0</v>
      </c>
      <c r="F133" s="51">
        <f>-VLOOKUP(A133,'pl-data'!A:F,6)</f>
        <v>0</v>
      </c>
      <c r="G133" s="51">
        <f>-VLOOKUP(A133,'pl-data'!A:G,7)</f>
        <v>0</v>
      </c>
      <c r="H133" s="51">
        <f>-VLOOKUP(A133,'pl-data'!A:V,22)</f>
        <v>0</v>
      </c>
      <c r="I133" s="51">
        <f t="shared" si="65"/>
        <v>0</v>
      </c>
      <c r="J133" s="51">
        <f>-VLOOKUP(A133,'pl-data'!A:BR,66)</f>
        <v>0</v>
      </c>
      <c r="K133" s="51">
        <f>-VLOOKUP(A133,'pl-data'!A:BR,68)</f>
        <v>0</v>
      </c>
      <c r="L133" s="51">
        <f>-VLOOKUP(A133,'pl-data'!A:BR,70)</f>
        <v>0</v>
      </c>
      <c r="M133" s="8"/>
      <c r="N133" s="51">
        <f>-VLOOKUP(A133,'pl-data'!A:BR,21)</f>
        <v>0</v>
      </c>
      <c r="O133" s="51">
        <f>-VLOOKUP(A133,'pl-data'!A:BR,51)</f>
        <v>0</v>
      </c>
      <c r="P133" s="51">
        <f>-VLOOKUP(A133,'pl-data'!A:BR,36)</f>
        <v>0</v>
      </c>
      <c r="Q133" s="34" t="str">
        <f t="shared" si="66"/>
        <v>n/a</v>
      </c>
      <c r="R133" s="34" t="str">
        <f t="shared" si="67"/>
        <v>n/a</v>
      </c>
      <c r="S133" s="8"/>
      <c r="T133" s="51">
        <f t="shared" si="68"/>
        <v>0</v>
      </c>
      <c r="U133" s="51">
        <f>-VLOOKUP(A133,'pl-data'!A:BR,52)</f>
        <v>0</v>
      </c>
      <c r="V133" s="51">
        <f t="shared" si="69"/>
        <v>0</v>
      </c>
      <c r="W133" s="34" t="str">
        <f t="shared" si="70"/>
        <v>n/a</v>
      </c>
      <c r="X133" s="34" t="str">
        <f t="shared" si="71"/>
        <v>n/a</v>
      </c>
      <c r="Y133" s="8"/>
    </row>
    <row r="134" spans="1:25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51">
        <f>-VLOOKUP(A134,'pl-data'!A:F,4)</f>
        <v>0</v>
      </c>
      <c r="E134" s="51">
        <f>-VLOOKUP(A134,'pl-data'!A:F,5)</f>
        <v>0</v>
      </c>
      <c r="F134" s="51">
        <f>-VLOOKUP(A134,'pl-data'!A:F,6)</f>
        <v>0</v>
      </c>
      <c r="G134" s="51">
        <f>-VLOOKUP(A134,'pl-data'!A:G,7)</f>
        <v>0</v>
      </c>
      <c r="H134" s="51">
        <f>-VLOOKUP(A134,'pl-data'!A:V,22)</f>
        <v>0</v>
      </c>
      <c r="I134" s="51">
        <f t="shared" si="65"/>
        <v>0</v>
      </c>
      <c r="J134" s="51">
        <f>-VLOOKUP(A134,'pl-data'!A:BR,66)</f>
        <v>0</v>
      </c>
      <c r="K134" s="51">
        <f>-VLOOKUP(A134,'pl-data'!A:BR,68)</f>
        <v>0</v>
      </c>
      <c r="L134" s="51">
        <f>-VLOOKUP(A134,'pl-data'!A:BR,70)</f>
        <v>0</v>
      </c>
      <c r="M134" s="8"/>
      <c r="N134" s="51">
        <f>-VLOOKUP(A134,'pl-data'!A:BR,21)</f>
        <v>0</v>
      </c>
      <c r="O134" s="51">
        <f>-VLOOKUP(A134,'pl-data'!A:BR,51)</f>
        <v>0</v>
      </c>
      <c r="P134" s="51">
        <f>-VLOOKUP(A134,'pl-data'!A:BR,36)</f>
        <v>0</v>
      </c>
      <c r="Q134" s="34" t="str">
        <f t="shared" si="66"/>
        <v>n/a</v>
      </c>
      <c r="R134" s="34" t="str">
        <f t="shared" si="67"/>
        <v>n/a</v>
      </c>
      <c r="S134" s="8"/>
      <c r="T134" s="51">
        <f t="shared" si="68"/>
        <v>0</v>
      </c>
      <c r="U134" s="51">
        <f>-VLOOKUP(A134,'pl-data'!A:BR,52)</f>
        <v>0</v>
      </c>
      <c r="V134" s="51">
        <f t="shared" si="69"/>
        <v>0</v>
      </c>
      <c r="W134" s="34" t="str">
        <f t="shared" si="70"/>
        <v>n/a</v>
      </c>
      <c r="X134" s="34" t="str">
        <f t="shared" si="71"/>
        <v>n/a</v>
      </c>
      <c r="Y134" s="8"/>
    </row>
    <row r="135" spans="1:25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51">
        <f>-VLOOKUP(A135,'pl-data'!A:F,4)</f>
        <v>5</v>
      </c>
      <c r="E135" s="51">
        <f>-VLOOKUP(A135,'pl-data'!A:F,5)</f>
        <v>5</v>
      </c>
      <c r="F135" s="51">
        <f>-VLOOKUP(A135,'pl-data'!A:F,6)</f>
        <v>5</v>
      </c>
      <c r="G135" s="51">
        <f>-VLOOKUP(A135,'pl-data'!A:G,7)</f>
        <v>5</v>
      </c>
      <c r="H135" s="51">
        <f>-VLOOKUP(A135,'pl-data'!A:V,22)</f>
        <v>5</v>
      </c>
      <c r="I135" s="51">
        <f t="shared" si="65"/>
        <v>0</v>
      </c>
      <c r="J135" s="51">
        <f>-VLOOKUP(A135,'pl-data'!A:BR,66)</f>
        <v>5.3045000000000009</v>
      </c>
      <c r="K135" s="51">
        <f>-VLOOKUP(A135,'pl-data'!A:BR,68)</f>
        <v>5.5166800000000009</v>
      </c>
      <c r="L135" s="51">
        <f>-VLOOKUP(A135,'pl-data'!A:BR,70)</f>
        <v>5.7925140000000015</v>
      </c>
      <c r="M135" s="8"/>
      <c r="N135" s="51">
        <f>-VLOOKUP(A135,'pl-data'!A:BR,21)</f>
        <v>5</v>
      </c>
      <c r="O135" s="51">
        <f>-VLOOKUP(A135,'pl-data'!A:BR,51)</f>
        <v>5.15</v>
      </c>
      <c r="P135" s="51">
        <f>-VLOOKUP(A135,'pl-data'!A:BR,36)</f>
        <v>0</v>
      </c>
      <c r="Q135" s="34">
        <f t="shared" si="66"/>
        <v>-1</v>
      </c>
      <c r="R135" s="34">
        <f t="shared" si="67"/>
        <v>-1</v>
      </c>
      <c r="S135" s="8"/>
      <c r="T135" s="51">
        <f t="shared" si="68"/>
        <v>5</v>
      </c>
      <c r="U135" s="51">
        <f>-VLOOKUP(A135,'pl-data'!A:BR,52)</f>
        <v>5.15</v>
      </c>
      <c r="V135" s="51">
        <f t="shared" si="69"/>
        <v>0</v>
      </c>
      <c r="W135" s="34">
        <f t="shared" si="70"/>
        <v>-1</v>
      </c>
      <c r="X135" s="34">
        <f t="shared" si="71"/>
        <v>-1</v>
      </c>
      <c r="Y135" s="8"/>
    </row>
    <row r="136" spans="1:25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51">
        <f>-VLOOKUP(A136,'pl-data'!A:F,4)</f>
        <v>0</v>
      </c>
      <c r="E136" s="51">
        <f>-VLOOKUP(A136,'pl-data'!A:F,5)</f>
        <v>0</v>
      </c>
      <c r="F136" s="51">
        <f>-VLOOKUP(A136,'pl-data'!A:F,6)</f>
        <v>0</v>
      </c>
      <c r="G136" s="51">
        <f>-VLOOKUP(A136,'pl-data'!A:G,7)</f>
        <v>0</v>
      </c>
      <c r="H136" s="51">
        <f>-VLOOKUP(A136,'pl-data'!A:V,22)</f>
        <v>0</v>
      </c>
      <c r="I136" s="51">
        <f t="shared" si="65"/>
        <v>0</v>
      </c>
      <c r="J136" s="51">
        <f>-VLOOKUP(A136,'pl-data'!A:BR,66)</f>
        <v>0</v>
      </c>
      <c r="K136" s="51">
        <f>-VLOOKUP(A136,'pl-data'!A:BR,68)</f>
        <v>0</v>
      </c>
      <c r="L136" s="51">
        <f>-VLOOKUP(A136,'pl-data'!A:BR,70)</f>
        <v>0</v>
      </c>
      <c r="M136" s="8"/>
      <c r="N136" s="51">
        <f>-VLOOKUP(A136,'pl-data'!A:BR,21)</f>
        <v>0</v>
      </c>
      <c r="O136" s="51">
        <f>-VLOOKUP(A136,'pl-data'!A:BR,51)</f>
        <v>0</v>
      </c>
      <c r="P136" s="51">
        <f>-VLOOKUP(A136,'pl-data'!A:BR,36)</f>
        <v>0</v>
      </c>
      <c r="Q136" s="34" t="str">
        <f t="shared" si="66"/>
        <v>n/a</v>
      </c>
      <c r="R136" s="34" t="str">
        <f t="shared" si="67"/>
        <v>n/a</v>
      </c>
      <c r="S136" s="8"/>
      <c r="T136" s="51">
        <f t="shared" si="68"/>
        <v>0</v>
      </c>
      <c r="U136" s="51">
        <f>-VLOOKUP(A136,'pl-data'!A:BR,52)</f>
        <v>0</v>
      </c>
      <c r="V136" s="51">
        <f t="shared" si="69"/>
        <v>0</v>
      </c>
      <c r="W136" s="34" t="str">
        <f t="shared" si="70"/>
        <v>n/a</v>
      </c>
      <c r="X136" s="34" t="str">
        <f t="shared" si="71"/>
        <v>n/a</v>
      </c>
      <c r="Y136" s="8"/>
    </row>
    <row r="137" spans="1:25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51">
        <f>-VLOOKUP(A137,'pl-data'!A:F,4)</f>
        <v>0</v>
      </c>
      <c r="E137" s="51">
        <f>-VLOOKUP(A137,'pl-data'!A:F,5)</f>
        <v>0</v>
      </c>
      <c r="F137" s="51">
        <f>-VLOOKUP(A137,'pl-data'!A:F,6)</f>
        <v>0</v>
      </c>
      <c r="G137" s="51">
        <f>-VLOOKUP(A137,'pl-data'!A:G,7)</f>
        <v>0</v>
      </c>
      <c r="H137" s="51">
        <f>-VLOOKUP(A137,'pl-data'!A:V,22)</f>
        <v>0</v>
      </c>
      <c r="I137" s="51">
        <f t="shared" si="65"/>
        <v>0</v>
      </c>
      <c r="J137" s="51">
        <f>-VLOOKUP(A137,'pl-data'!A:BR,66)</f>
        <v>0</v>
      </c>
      <c r="K137" s="51">
        <f>-VLOOKUP(A137,'pl-data'!A:BR,68)</f>
        <v>0</v>
      </c>
      <c r="L137" s="51">
        <f>-VLOOKUP(A137,'pl-data'!A:BR,70)</f>
        <v>0</v>
      </c>
      <c r="M137" s="8"/>
      <c r="N137" s="51">
        <f>-VLOOKUP(A137,'pl-data'!A:BR,21)</f>
        <v>0</v>
      </c>
      <c r="O137" s="51">
        <f>-VLOOKUP(A137,'pl-data'!A:BR,51)</f>
        <v>0</v>
      </c>
      <c r="P137" s="51">
        <f>-VLOOKUP(A137,'pl-data'!A:BR,36)</f>
        <v>0</v>
      </c>
      <c r="Q137" s="34" t="str">
        <f t="shared" si="66"/>
        <v>n/a</v>
      </c>
      <c r="R137" s="34" t="str">
        <f t="shared" si="67"/>
        <v>n/a</v>
      </c>
      <c r="S137" s="8"/>
      <c r="T137" s="51">
        <f t="shared" si="68"/>
        <v>0</v>
      </c>
      <c r="U137" s="51">
        <f>-VLOOKUP(A137,'pl-data'!A:BR,52)</f>
        <v>0</v>
      </c>
      <c r="V137" s="51">
        <f t="shared" si="69"/>
        <v>0</v>
      </c>
      <c r="W137" s="34" t="str">
        <f t="shared" si="70"/>
        <v>n/a</v>
      </c>
      <c r="X137" s="34" t="str">
        <f t="shared" si="71"/>
        <v>n/a</v>
      </c>
      <c r="Y137" s="8"/>
    </row>
    <row r="138" spans="1:25" hidden="1" outlineLevel="1" x14ac:dyDescent="0.2">
      <c r="A138" s="49">
        <v>2743</v>
      </c>
      <c r="B138" s="13" t="str">
        <f>+masterfile!D810</f>
        <v>2743 Investitionszuschüsse</v>
      </c>
      <c r="C138" s="8"/>
      <c r="D138" s="51">
        <f>-VLOOKUP(A138,'pl-data'!A:F,4)</f>
        <v>0</v>
      </c>
      <c r="E138" s="51">
        <f>-VLOOKUP(A138,'pl-data'!A:F,5)</f>
        <v>0</v>
      </c>
      <c r="F138" s="51">
        <f>-VLOOKUP(A138,'pl-data'!A:F,6)</f>
        <v>0</v>
      </c>
      <c r="G138" s="51">
        <f>-VLOOKUP(A138,'pl-data'!A:G,7)</f>
        <v>0</v>
      </c>
      <c r="H138" s="51">
        <f>-VLOOKUP(A138,'pl-data'!A:V,22)</f>
        <v>0</v>
      </c>
      <c r="I138" s="51">
        <f t="shared" si="65"/>
        <v>0</v>
      </c>
      <c r="J138" s="51">
        <f>-VLOOKUP(A138,'pl-data'!A:BR,66)</f>
        <v>0</v>
      </c>
      <c r="K138" s="51">
        <f>-VLOOKUP(A138,'pl-data'!A:BR,68)</f>
        <v>0</v>
      </c>
      <c r="L138" s="51">
        <f>-VLOOKUP(A138,'pl-data'!A:BR,70)</f>
        <v>0</v>
      </c>
      <c r="M138" s="8"/>
      <c r="N138" s="51">
        <f>-VLOOKUP(A138,'pl-data'!A:BR,21)</f>
        <v>0</v>
      </c>
      <c r="O138" s="51">
        <f>-VLOOKUP(A138,'pl-data'!A:BR,51)</f>
        <v>0</v>
      </c>
      <c r="P138" s="51">
        <f>-VLOOKUP(A138,'pl-data'!A:BR,36)</f>
        <v>0</v>
      </c>
      <c r="Q138" s="34" t="str">
        <f t="shared" si="66"/>
        <v>n/a</v>
      </c>
      <c r="R138" s="34" t="str">
        <f t="shared" si="67"/>
        <v>n/a</v>
      </c>
      <c r="S138" s="8"/>
      <c r="T138" s="51">
        <f t="shared" si="68"/>
        <v>0</v>
      </c>
      <c r="U138" s="51">
        <f>-VLOOKUP(A138,'pl-data'!A:BR,52)</f>
        <v>0</v>
      </c>
      <c r="V138" s="51">
        <f t="shared" si="69"/>
        <v>0</v>
      </c>
      <c r="W138" s="34" t="str">
        <f t="shared" si="70"/>
        <v>n/a</v>
      </c>
      <c r="X138" s="34" t="str">
        <f t="shared" si="71"/>
        <v>n/a</v>
      </c>
      <c r="Y138" s="8"/>
    </row>
    <row r="139" spans="1:25" hidden="1" outlineLevel="1" x14ac:dyDescent="0.2">
      <c r="A139" s="49">
        <v>2744</v>
      </c>
      <c r="B139" s="13" t="str">
        <f>+masterfile!D811</f>
        <v>2744 Investitionszulage</v>
      </c>
      <c r="C139" s="8"/>
      <c r="D139" s="51">
        <f>-VLOOKUP(A139,'pl-data'!A:F,4)</f>
        <v>0</v>
      </c>
      <c r="E139" s="51">
        <f>-VLOOKUP(A139,'pl-data'!A:F,5)</f>
        <v>0</v>
      </c>
      <c r="F139" s="51">
        <f>-VLOOKUP(A139,'pl-data'!A:F,6)</f>
        <v>0</v>
      </c>
      <c r="G139" s="51">
        <f>-VLOOKUP(A139,'pl-data'!A:G,7)</f>
        <v>0</v>
      </c>
      <c r="H139" s="51">
        <f>-VLOOKUP(A139,'pl-data'!A:V,22)</f>
        <v>0</v>
      </c>
      <c r="I139" s="51">
        <f t="shared" si="65"/>
        <v>0</v>
      </c>
      <c r="J139" s="51">
        <f>-VLOOKUP(A139,'pl-data'!A:BR,66)</f>
        <v>0</v>
      </c>
      <c r="K139" s="51">
        <f>-VLOOKUP(A139,'pl-data'!A:BR,68)</f>
        <v>0</v>
      </c>
      <c r="L139" s="51">
        <f>-VLOOKUP(A139,'pl-data'!A:BR,70)</f>
        <v>0</v>
      </c>
      <c r="M139" s="8"/>
      <c r="N139" s="51">
        <f>-VLOOKUP(A139,'pl-data'!A:BR,21)</f>
        <v>0</v>
      </c>
      <c r="O139" s="51">
        <f>-VLOOKUP(A139,'pl-data'!A:BR,51)</f>
        <v>0</v>
      </c>
      <c r="P139" s="51">
        <f>-VLOOKUP(A139,'pl-data'!A:BR,36)</f>
        <v>0</v>
      </c>
      <c r="Q139" s="34" t="str">
        <f t="shared" si="66"/>
        <v>n/a</v>
      </c>
      <c r="R139" s="34" t="str">
        <f t="shared" si="67"/>
        <v>n/a</v>
      </c>
      <c r="S139" s="8"/>
      <c r="T139" s="51">
        <f t="shared" si="68"/>
        <v>0</v>
      </c>
      <c r="U139" s="51">
        <f>-VLOOKUP(A139,'pl-data'!A:BR,52)</f>
        <v>0</v>
      </c>
      <c r="V139" s="51">
        <f t="shared" si="69"/>
        <v>0</v>
      </c>
      <c r="W139" s="34" t="str">
        <f t="shared" si="70"/>
        <v>n/a</v>
      </c>
      <c r="X139" s="34" t="str">
        <f t="shared" si="71"/>
        <v>n/a</v>
      </c>
      <c r="Y139" s="8"/>
    </row>
    <row r="140" spans="1:25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51">
        <f>-VLOOKUP(A140,'pl-data'!A:F,4)</f>
        <v>0</v>
      </c>
      <c r="E140" s="51">
        <f>-VLOOKUP(A140,'pl-data'!A:F,5)</f>
        <v>0</v>
      </c>
      <c r="F140" s="51">
        <f>-VLOOKUP(A140,'pl-data'!A:F,6)</f>
        <v>0</v>
      </c>
      <c r="G140" s="51">
        <f>-VLOOKUP(A140,'pl-data'!A:G,7)</f>
        <v>0</v>
      </c>
      <c r="H140" s="51">
        <f>-VLOOKUP(A140,'pl-data'!A:V,22)</f>
        <v>0</v>
      </c>
      <c r="I140" s="51">
        <f t="shared" si="65"/>
        <v>0</v>
      </c>
      <c r="J140" s="51">
        <f>-VLOOKUP(A140,'pl-data'!A:BR,66)</f>
        <v>0</v>
      </c>
      <c r="K140" s="51">
        <f>-VLOOKUP(A140,'pl-data'!A:BR,68)</f>
        <v>0</v>
      </c>
      <c r="L140" s="51">
        <f>-VLOOKUP(A140,'pl-data'!A:BR,70)</f>
        <v>0</v>
      </c>
      <c r="M140" s="8"/>
      <c r="N140" s="51">
        <f>-VLOOKUP(A140,'pl-data'!A:BR,21)</f>
        <v>0</v>
      </c>
      <c r="O140" s="51">
        <f>-VLOOKUP(A140,'pl-data'!A:BR,51)</f>
        <v>0</v>
      </c>
      <c r="P140" s="51">
        <f>-VLOOKUP(A140,'pl-data'!A:BR,36)</f>
        <v>0</v>
      </c>
      <c r="Q140" s="34" t="str">
        <f t="shared" si="66"/>
        <v>n/a</v>
      </c>
      <c r="R140" s="34" t="str">
        <f t="shared" si="67"/>
        <v>n/a</v>
      </c>
      <c r="S140" s="8"/>
      <c r="T140" s="51">
        <f t="shared" si="68"/>
        <v>0</v>
      </c>
      <c r="U140" s="51">
        <f>-VLOOKUP(A140,'pl-data'!A:BR,52)</f>
        <v>0</v>
      </c>
      <c r="V140" s="51">
        <f t="shared" si="69"/>
        <v>0</v>
      </c>
      <c r="W140" s="34" t="str">
        <f t="shared" si="70"/>
        <v>n/a</v>
      </c>
      <c r="X140" s="34" t="str">
        <f t="shared" si="71"/>
        <v>n/a</v>
      </c>
      <c r="Y140" s="8"/>
    </row>
    <row r="141" spans="1:25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51">
        <f>-VLOOKUP(A141,'pl-data'!A:F,4)</f>
        <v>0</v>
      </c>
      <c r="E141" s="51">
        <f>-VLOOKUP(A141,'pl-data'!A:F,5)</f>
        <v>0</v>
      </c>
      <c r="F141" s="51">
        <f>-VLOOKUP(A141,'pl-data'!A:F,6)</f>
        <v>0</v>
      </c>
      <c r="G141" s="51">
        <f>-VLOOKUP(A141,'pl-data'!A:G,7)</f>
        <v>0</v>
      </c>
      <c r="H141" s="51">
        <f>-VLOOKUP(A141,'pl-data'!A:V,22)</f>
        <v>0</v>
      </c>
      <c r="I141" s="51">
        <f t="shared" si="65"/>
        <v>0</v>
      </c>
      <c r="J141" s="51">
        <f>-VLOOKUP(A141,'pl-data'!A:BR,66)</f>
        <v>0</v>
      </c>
      <c r="K141" s="51">
        <f>-VLOOKUP(A141,'pl-data'!A:BR,68)</f>
        <v>0</v>
      </c>
      <c r="L141" s="51">
        <f>-VLOOKUP(A141,'pl-data'!A:BR,70)</f>
        <v>0</v>
      </c>
      <c r="M141" s="8"/>
      <c r="N141" s="51">
        <f>-VLOOKUP(A141,'pl-data'!A:BR,21)</f>
        <v>0</v>
      </c>
      <c r="O141" s="51">
        <f>-VLOOKUP(A141,'pl-data'!A:BR,51)</f>
        <v>0</v>
      </c>
      <c r="P141" s="51">
        <f>-VLOOKUP(A141,'pl-data'!A:BR,36)</f>
        <v>0</v>
      </c>
      <c r="Q141" s="34" t="str">
        <f t="shared" si="66"/>
        <v>n/a</v>
      </c>
      <c r="R141" s="34" t="str">
        <f t="shared" si="67"/>
        <v>n/a</v>
      </c>
      <c r="S141" s="8"/>
      <c r="T141" s="51">
        <f t="shared" si="68"/>
        <v>0</v>
      </c>
      <c r="U141" s="51">
        <f>-VLOOKUP(A141,'pl-data'!A:BR,52)</f>
        <v>0</v>
      </c>
      <c r="V141" s="51">
        <f t="shared" si="69"/>
        <v>0</v>
      </c>
      <c r="W141" s="34" t="str">
        <f t="shared" si="70"/>
        <v>n/a</v>
      </c>
      <c r="X141" s="34" t="str">
        <f t="shared" si="71"/>
        <v>n/a</v>
      </c>
      <c r="Y141" s="8"/>
    </row>
    <row r="142" spans="1:25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51">
        <f>-VLOOKUP(A142,'pl-data'!A:F,4)</f>
        <v>0</v>
      </c>
      <c r="E142" s="51">
        <f>-VLOOKUP(A142,'pl-data'!A:F,5)</f>
        <v>0</v>
      </c>
      <c r="F142" s="51">
        <f>-VLOOKUP(A142,'pl-data'!A:F,6)</f>
        <v>0</v>
      </c>
      <c r="G142" s="51">
        <f>-VLOOKUP(A142,'pl-data'!A:G,7)</f>
        <v>0</v>
      </c>
      <c r="H142" s="51">
        <f>-VLOOKUP(A142,'pl-data'!A:V,22)</f>
        <v>0</v>
      </c>
      <c r="I142" s="51">
        <f t="shared" si="65"/>
        <v>0</v>
      </c>
      <c r="J142" s="51">
        <f>-VLOOKUP(A142,'pl-data'!A:BR,66)</f>
        <v>0</v>
      </c>
      <c r="K142" s="51">
        <f>-VLOOKUP(A142,'pl-data'!A:BR,68)</f>
        <v>0</v>
      </c>
      <c r="L142" s="51">
        <f>-VLOOKUP(A142,'pl-data'!A:BR,70)</f>
        <v>0</v>
      </c>
      <c r="M142" s="8"/>
      <c r="N142" s="51">
        <f>-VLOOKUP(A142,'pl-data'!A:BR,21)</f>
        <v>0</v>
      </c>
      <c r="O142" s="51">
        <f>-VLOOKUP(A142,'pl-data'!A:BR,51)</f>
        <v>0</v>
      </c>
      <c r="P142" s="51">
        <f>-VLOOKUP(A142,'pl-data'!A:BR,36)</f>
        <v>0</v>
      </c>
      <c r="Q142" s="34" t="str">
        <f t="shared" si="66"/>
        <v>n/a</v>
      </c>
      <c r="R142" s="34" t="str">
        <f t="shared" si="67"/>
        <v>n/a</v>
      </c>
      <c r="S142" s="8"/>
      <c r="T142" s="51">
        <f t="shared" si="68"/>
        <v>0</v>
      </c>
      <c r="U142" s="51">
        <f>-VLOOKUP(A142,'pl-data'!A:BR,52)</f>
        <v>0</v>
      </c>
      <c r="V142" s="51">
        <f t="shared" si="69"/>
        <v>0</v>
      </c>
      <c r="W142" s="34" t="str">
        <f t="shared" si="70"/>
        <v>n/a</v>
      </c>
      <c r="X142" s="34" t="str">
        <f t="shared" si="71"/>
        <v>n/a</v>
      </c>
      <c r="Y142" s="8"/>
    </row>
    <row r="143" spans="1:25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51">
        <f>-VLOOKUP(A143,'pl-data'!A:F,4)</f>
        <v>0</v>
      </c>
      <c r="E143" s="51">
        <f>-VLOOKUP(A143,'pl-data'!A:F,5)</f>
        <v>0</v>
      </c>
      <c r="F143" s="51">
        <f>-VLOOKUP(A143,'pl-data'!A:F,6)</f>
        <v>0</v>
      </c>
      <c r="G143" s="51">
        <f>-VLOOKUP(A143,'pl-data'!A:G,7)</f>
        <v>0</v>
      </c>
      <c r="H143" s="51">
        <f>-VLOOKUP(A143,'pl-data'!A:V,22)</f>
        <v>0</v>
      </c>
      <c r="I143" s="51">
        <f t="shared" si="65"/>
        <v>0</v>
      </c>
      <c r="J143" s="51">
        <f>-VLOOKUP(A143,'pl-data'!A:BR,66)</f>
        <v>0</v>
      </c>
      <c r="K143" s="51">
        <f>-VLOOKUP(A143,'pl-data'!A:BR,68)</f>
        <v>0</v>
      </c>
      <c r="L143" s="51">
        <f>-VLOOKUP(A143,'pl-data'!A:BR,70)</f>
        <v>0</v>
      </c>
      <c r="M143" s="8"/>
      <c r="N143" s="51">
        <f>-VLOOKUP(A143,'pl-data'!A:BR,21)</f>
        <v>0</v>
      </c>
      <c r="O143" s="51">
        <f>-VLOOKUP(A143,'pl-data'!A:BR,51)</f>
        <v>0</v>
      </c>
      <c r="P143" s="51">
        <f>-VLOOKUP(A143,'pl-data'!A:BR,36)</f>
        <v>0</v>
      </c>
      <c r="Q143" s="34" t="str">
        <f t="shared" si="66"/>
        <v>n/a</v>
      </c>
      <c r="R143" s="34" t="str">
        <f t="shared" si="67"/>
        <v>n/a</v>
      </c>
      <c r="S143" s="8"/>
      <c r="T143" s="51">
        <f t="shared" si="68"/>
        <v>0</v>
      </c>
      <c r="U143" s="51">
        <f>-VLOOKUP(A143,'pl-data'!A:BR,52)</f>
        <v>0</v>
      </c>
      <c r="V143" s="51">
        <f t="shared" si="69"/>
        <v>0</v>
      </c>
      <c r="W143" s="34" t="str">
        <f t="shared" si="70"/>
        <v>n/a</v>
      </c>
      <c r="X143" s="34" t="str">
        <f t="shared" si="71"/>
        <v>n/a</v>
      </c>
      <c r="Y143" s="8"/>
    </row>
    <row r="144" spans="1:25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51">
        <f>-VLOOKUP(A144,'pl-data'!A:F,4)</f>
        <v>0</v>
      </c>
      <c r="E144" s="51">
        <f>-VLOOKUP(A144,'pl-data'!A:F,5)</f>
        <v>0</v>
      </c>
      <c r="F144" s="51">
        <f>-VLOOKUP(A144,'pl-data'!A:F,6)</f>
        <v>0</v>
      </c>
      <c r="G144" s="51">
        <f>-VLOOKUP(A144,'pl-data'!A:G,7)</f>
        <v>0</v>
      </c>
      <c r="H144" s="51">
        <f>-VLOOKUP(A144,'pl-data'!A:V,22)</f>
        <v>0</v>
      </c>
      <c r="I144" s="51">
        <f t="shared" si="65"/>
        <v>0</v>
      </c>
      <c r="J144" s="51">
        <f>-VLOOKUP(A144,'pl-data'!A:BR,66)</f>
        <v>0</v>
      </c>
      <c r="K144" s="51">
        <f>-VLOOKUP(A144,'pl-data'!A:BR,68)</f>
        <v>0</v>
      </c>
      <c r="L144" s="51">
        <f>-VLOOKUP(A144,'pl-data'!A:BR,70)</f>
        <v>0</v>
      </c>
      <c r="M144" s="8"/>
      <c r="N144" s="51">
        <f>-VLOOKUP(A144,'pl-data'!A:BR,21)</f>
        <v>0</v>
      </c>
      <c r="O144" s="51">
        <f>-VLOOKUP(A144,'pl-data'!A:BR,51)</f>
        <v>0</v>
      </c>
      <c r="P144" s="51">
        <f>-VLOOKUP(A144,'pl-data'!A:BR,36)</f>
        <v>0</v>
      </c>
      <c r="Q144" s="34" t="str">
        <f t="shared" si="66"/>
        <v>n/a</v>
      </c>
      <c r="R144" s="34" t="str">
        <f t="shared" si="67"/>
        <v>n/a</v>
      </c>
      <c r="S144" s="8"/>
      <c r="T144" s="51">
        <f t="shared" si="68"/>
        <v>0</v>
      </c>
      <c r="U144" s="51">
        <f>-VLOOKUP(A144,'pl-data'!A:BR,52)</f>
        <v>0</v>
      </c>
      <c r="V144" s="51">
        <f t="shared" si="69"/>
        <v>0</v>
      </c>
      <c r="W144" s="34" t="str">
        <f t="shared" si="70"/>
        <v>n/a</v>
      </c>
      <c r="X144" s="34" t="str">
        <f t="shared" si="71"/>
        <v>n/a</v>
      </c>
      <c r="Y144" s="8"/>
    </row>
    <row r="145" spans="1:25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51">
        <f>-VLOOKUP(A145,'pl-data'!A:F,4)</f>
        <v>0</v>
      </c>
      <c r="E145" s="51">
        <f>-VLOOKUP(A145,'pl-data'!A:F,5)</f>
        <v>0</v>
      </c>
      <c r="F145" s="51">
        <f>-VLOOKUP(A145,'pl-data'!A:F,6)</f>
        <v>0</v>
      </c>
      <c r="G145" s="51">
        <f>-VLOOKUP(A145,'pl-data'!A:G,7)</f>
        <v>0</v>
      </c>
      <c r="H145" s="51">
        <f>-VLOOKUP(A145,'pl-data'!A:V,22)</f>
        <v>0</v>
      </c>
      <c r="I145" s="51">
        <f t="shared" si="65"/>
        <v>0</v>
      </c>
      <c r="J145" s="51">
        <f>-VLOOKUP(A145,'pl-data'!A:BR,66)</f>
        <v>0</v>
      </c>
      <c r="K145" s="51">
        <f>-VLOOKUP(A145,'pl-data'!A:BR,68)</f>
        <v>0</v>
      </c>
      <c r="L145" s="51">
        <f>-VLOOKUP(A145,'pl-data'!A:BR,70)</f>
        <v>0</v>
      </c>
      <c r="M145" s="8"/>
      <c r="N145" s="51">
        <f>-VLOOKUP(A145,'pl-data'!A:BR,21)</f>
        <v>0</v>
      </c>
      <c r="O145" s="51">
        <f>-VLOOKUP(A145,'pl-data'!A:BR,51)</f>
        <v>0</v>
      </c>
      <c r="P145" s="51">
        <f>-VLOOKUP(A145,'pl-data'!A:BR,36)</f>
        <v>0</v>
      </c>
      <c r="Q145" s="34" t="str">
        <f t="shared" si="66"/>
        <v>n/a</v>
      </c>
      <c r="R145" s="34" t="str">
        <f t="shared" si="67"/>
        <v>n/a</v>
      </c>
      <c r="S145" s="8"/>
      <c r="T145" s="51">
        <f t="shared" si="68"/>
        <v>0</v>
      </c>
      <c r="U145" s="51">
        <f>-VLOOKUP(A145,'pl-data'!A:BR,52)</f>
        <v>0</v>
      </c>
      <c r="V145" s="51">
        <f t="shared" si="69"/>
        <v>0</v>
      </c>
      <c r="W145" s="34" t="str">
        <f t="shared" si="70"/>
        <v>n/a</v>
      </c>
      <c r="X145" s="34" t="str">
        <f t="shared" si="71"/>
        <v>n/a</v>
      </c>
      <c r="Y145" s="8"/>
    </row>
    <row r="146" spans="1:25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51">
        <f>-VLOOKUP(A146,'pl-data'!A:F,4)</f>
        <v>0</v>
      </c>
      <c r="E146" s="51">
        <f>-VLOOKUP(A146,'pl-data'!A:F,5)</f>
        <v>0</v>
      </c>
      <c r="F146" s="51">
        <f>-VLOOKUP(A146,'pl-data'!A:F,6)</f>
        <v>0</v>
      </c>
      <c r="G146" s="51">
        <f>-VLOOKUP(A146,'pl-data'!A:G,7)</f>
        <v>0</v>
      </c>
      <c r="H146" s="51">
        <f>-VLOOKUP(A146,'pl-data'!A:V,22)</f>
        <v>0</v>
      </c>
      <c r="I146" s="51">
        <f t="shared" si="65"/>
        <v>0</v>
      </c>
      <c r="J146" s="51">
        <f>-VLOOKUP(A146,'pl-data'!A:BR,66)</f>
        <v>0</v>
      </c>
      <c r="K146" s="51">
        <f>-VLOOKUP(A146,'pl-data'!A:BR,68)</f>
        <v>0</v>
      </c>
      <c r="L146" s="51">
        <f>-VLOOKUP(A146,'pl-data'!A:BR,70)</f>
        <v>0</v>
      </c>
      <c r="M146" s="8"/>
      <c r="N146" s="51">
        <f>-VLOOKUP(A146,'pl-data'!A:BR,21)</f>
        <v>0</v>
      </c>
      <c r="O146" s="51">
        <f>-VLOOKUP(A146,'pl-data'!A:BR,51)</f>
        <v>0</v>
      </c>
      <c r="P146" s="51">
        <f>-VLOOKUP(A146,'pl-data'!A:BR,36)</f>
        <v>0</v>
      </c>
      <c r="Q146" s="34" t="str">
        <f t="shared" si="66"/>
        <v>n/a</v>
      </c>
      <c r="R146" s="34" t="str">
        <f t="shared" si="67"/>
        <v>n/a</v>
      </c>
      <c r="S146" s="8"/>
      <c r="T146" s="51">
        <f t="shared" si="68"/>
        <v>0</v>
      </c>
      <c r="U146" s="51">
        <f>-VLOOKUP(A146,'pl-data'!A:BR,52)</f>
        <v>0</v>
      </c>
      <c r="V146" s="51">
        <f t="shared" si="69"/>
        <v>0</v>
      </c>
      <c r="W146" s="34" t="str">
        <f t="shared" si="70"/>
        <v>n/a</v>
      </c>
      <c r="X146" s="34" t="str">
        <f t="shared" si="71"/>
        <v>n/a</v>
      </c>
      <c r="Y146" s="8"/>
    </row>
    <row r="147" spans="1:25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51">
        <f>-VLOOKUP(A147,'pl-data'!A:F,4)</f>
        <v>0</v>
      </c>
      <c r="E147" s="51">
        <f>-VLOOKUP(A147,'pl-data'!A:F,5)</f>
        <v>0</v>
      </c>
      <c r="F147" s="51">
        <f>-VLOOKUP(A147,'pl-data'!A:F,6)</f>
        <v>0</v>
      </c>
      <c r="G147" s="51">
        <f>-VLOOKUP(A147,'pl-data'!A:G,7)</f>
        <v>0</v>
      </c>
      <c r="H147" s="51">
        <f>-VLOOKUP(A147,'pl-data'!A:V,22)</f>
        <v>0</v>
      </c>
      <c r="I147" s="51">
        <f t="shared" si="65"/>
        <v>0</v>
      </c>
      <c r="J147" s="51">
        <f>-VLOOKUP(A147,'pl-data'!A:BR,66)</f>
        <v>0</v>
      </c>
      <c r="K147" s="51">
        <f>-VLOOKUP(A147,'pl-data'!A:BR,68)</f>
        <v>0</v>
      </c>
      <c r="L147" s="51">
        <f>-VLOOKUP(A147,'pl-data'!A:BR,70)</f>
        <v>0</v>
      </c>
      <c r="M147" s="8"/>
      <c r="N147" s="51">
        <f>-VLOOKUP(A147,'pl-data'!A:BR,21)</f>
        <v>0</v>
      </c>
      <c r="O147" s="51">
        <f>-VLOOKUP(A147,'pl-data'!A:BR,51)</f>
        <v>0</v>
      </c>
      <c r="P147" s="51">
        <f>-VLOOKUP(A147,'pl-data'!A:BR,36)</f>
        <v>0</v>
      </c>
      <c r="Q147" s="34" t="str">
        <f t="shared" si="66"/>
        <v>n/a</v>
      </c>
      <c r="R147" s="34" t="str">
        <f t="shared" si="67"/>
        <v>n/a</v>
      </c>
      <c r="S147" s="8"/>
      <c r="T147" s="51">
        <f t="shared" si="68"/>
        <v>0</v>
      </c>
      <c r="U147" s="51">
        <f>-VLOOKUP(A147,'pl-data'!A:BR,52)</f>
        <v>0</v>
      </c>
      <c r="V147" s="51">
        <f t="shared" si="69"/>
        <v>0</v>
      </c>
      <c r="W147" s="34" t="str">
        <f t="shared" si="70"/>
        <v>n/a</v>
      </c>
      <c r="X147" s="34" t="str">
        <f t="shared" si="71"/>
        <v>n/a</v>
      </c>
      <c r="Y147" s="8"/>
    </row>
    <row r="148" spans="1:25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51">
        <f>-VLOOKUP(A148,'pl-data'!A:F,4)</f>
        <v>0</v>
      </c>
      <c r="E148" s="51">
        <f>-VLOOKUP(A148,'pl-data'!A:F,5)</f>
        <v>0</v>
      </c>
      <c r="F148" s="51">
        <f>-VLOOKUP(A148,'pl-data'!A:F,6)</f>
        <v>0</v>
      </c>
      <c r="G148" s="51">
        <f>-VLOOKUP(A148,'pl-data'!A:G,7)</f>
        <v>0</v>
      </c>
      <c r="H148" s="51">
        <f>-VLOOKUP(A148,'pl-data'!A:V,22)</f>
        <v>0</v>
      </c>
      <c r="I148" s="51">
        <f t="shared" si="65"/>
        <v>0</v>
      </c>
      <c r="J148" s="51">
        <f>-VLOOKUP(A148,'pl-data'!A:BR,66)</f>
        <v>0</v>
      </c>
      <c r="K148" s="51">
        <f>-VLOOKUP(A148,'pl-data'!A:BR,68)</f>
        <v>0</v>
      </c>
      <c r="L148" s="51">
        <f>-VLOOKUP(A148,'pl-data'!A:BR,70)</f>
        <v>0</v>
      </c>
      <c r="M148" s="8"/>
      <c r="N148" s="51">
        <f>-VLOOKUP(A148,'pl-data'!A:BR,21)</f>
        <v>0</v>
      </c>
      <c r="O148" s="51">
        <f>-VLOOKUP(A148,'pl-data'!A:BR,51)</f>
        <v>0</v>
      </c>
      <c r="P148" s="51">
        <f>-VLOOKUP(A148,'pl-data'!A:BR,36)</f>
        <v>0</v>
      </c>
      <c r="Q148" s="34" t="str">
        <f t="shared" si="66"/>
        <v>n/a</v>
      </c>
      <c r="R148" s="34" t="str">
        <f t="shared" si="67"/>
        <v>n/a</v>
      </c>
      <c r="S148" s="8"/>
      <c r="T148" s="51">
        <f t="shared" si="68"/>
        <v>0</v>
      </c>
      <c r="U148" s="51">
        <f>-VLOOKUP(A148,'pl-data'!A:BR,52)</f>
        <v>0</v>
      </c>
      <c r="V148" s="51">
        <f t="shared" si="69"/>
        <v>0</v>
      </c>
      <c r="W148" s="34" t="str">
        <f t="shared" si="70"/>
        <v>n/a</v>
      </c>
      <c r="X148" s="34" t="str">
        <f t="shared" si="71"/>
        <v>n/a</v>
      </c>
      <c r="Y148" s="8"/>
    </row>
    <row r="149" spans="1:25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51">
        <f>-VLOOKUP(A149,'pl-data'!A:F,4)</f>
        <v>0</v>
      </c>
      <c r="E149" s="51">
        <f>-VLOOKUP(A149,'pl-data'!A:F,5)</f>
        <v>0</v>
      </c>
      <c r="F149" s="51">
        <f>-VLOOKUP(A149,'pl-data'!A:F,6)</f>
        <v>0</v>
      </c>
      <c r="G149" s="51">
        <f>-VLOOKUP(A149,'pl-data'!A:G,7)</f>
        <v>0</v>
      </c>
      <c r="H149" s="51">
        <f>-VLOOKUP(A149,'pl-data'!A:V,22)</f>
        <v>0</v>
      </c>
      <c r="I149" s="51">
        <f t="shared" si="65"/>
        <v>0</v>
      </c>
      <c r="J149" s="51">
        <f>-VLOOKUP(A149,'pl-data'!A:BR,66)</f>
        <v>0</v>
      </c>
      <c r="K149" s="51">
        <f>-VLOOKUP(A149,'pl-data'!A:BR,68)</f>
        <v>0</v>
      </c>
      <c r="L149" s="51">
        <f>-VLOOKUP(A149,'pl-data'!A:BR,70)</f>
        <v>0</v>
      </c>
      <c r="M149" s="8"/>
      <c r="N149" s="51">
        <f>-VLOOKUP(A149,'pl-data'!A:BR,21)</f>
        <v>0</v>
      </c>
      <c r="O149" s="51">
        <f>-VLOOKUP(A149,'pl-data'!A:BR,51)</f>
        <v>0</v>
      </c>
      <c r="P149" s="51">
        <f>-VLOOKUP(A149,'pl-data'!A:BR,36)</f>
        <v>0</v>
      </c>
      <c r="Q149" s="34" t="str">
        <f t="shared" si="66"/>
        <v>n/a</v>
      </c>
      <c r="R149" s="34" t="str">
        <f t="shared" si="67"/>
        <v>n/a</v>
      </c>
      <c r="S149" s="8"/>
      <c r="T149" s="51">
        <f t="shared" si="68"/>
        <v>0</v>
      </c>
      <c r="U149" s="51">
        <f>-VLOOKUP(A149,'pl-data'!A:BR,52)</f>
        <v>0</v>
      </c>
      <c r="V149" s="51">
        <f t="shared" si="69"/>
        <v>0</v>
      </c>
      <c r="W149" s="34" t="str">
        <f t="shared" si="70"/>
        <v>n/a</v>
      </c>
      <c r="X149" s="34" t="str">
        <f t="shared" si="71"/>
        <v>n/a</v>
      </c>
      <c r="Y149" s="8"/>
    </row>
    <row r="150" spans="1:25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51">
        <f>-VLOOKUP(A150,'pl-data'!A:F,4)</f>
        <v>0</v>
      </c>
      <c r="E150" s="51">
        <f>-VLOOKUP(A150,'pl-data'!A:F,5)</f>
        <v>0</v>
      </c>
      <c r="F150" s="51">
        <f>-VLOOKUP(A150,'pl-data'!A:F,6)</f>
        <v>0</v>
      </c>
      <c r="G150" s="51">
        <f>-VLOOKUP(A150,'pl-data'!A:G,7)</f>
        <v>0</v>
      </c>
      <c r="H150" s="51">
        <f>-VLOOKUP(A150,'pl-data'!A:V,22)</f>
        <v>0</v>
      </c>
      <c r="I150" s="51">
        <f t="shared" si="65"/>
        <v>0</v>
      </c>
      <c r="J150" s="51">
        <f>-VLOOKUP(A150,'pl-data'!A:BR,66)</f>
        <v>0</v>
      </c>
      <c r="K150" s="51">
        <f>-VLOOKUP(A150,'pl-data'!A:BR,68)</f>
        <v>0</v>
      </c>
      <c r="L150" s="51">
        <f>-VLOOKUP(A150,'pl-data'!A:BR,70)</f>
        <v>0</v>
      </c>
      <c r="M150" s="8"/>
      <c r="N150" s="51">
        <f>-VLOOKUP(A150,'pl-data'!A:BR,21)</f>
        <v>0</v>
      </c>
      <c r="O150" s="51">
        <f>-VLOOKUP(A150,'pl-data'!A:BR,51)</f>
        <v>0</v>
      </c>
      <c r="P150" s="51">
        <f>-VLOOKUP(A150,'pl-data'!A:BR,36)</f>
        <v>0</v>
      </c>
      <c r="Q150" s="34" t="str">
        <f t="shared" si="66"/>
        <v>n/a</v>
      </c>
      <c r="R150" s="34" t="str">
        <f t="shared" si="67"/>
        <v>n/a</v>
      </c>
      <c r="S150" s="8"/>
      <c r="T150" s="51">
        <f t="shared" si="68"/>
        <v>0</v>
      </c>
      <c r="U150" s="51">
        <f>-VLOOKUP(A150,'pl-data'!A:BR,52)</f>
        <v>0</v>
      </c>
      <c r="V150" s="51">
        <f t="shared" si="69"/>
        <v>0</v>
      </c>
      <c r="W150" s="34" t="str">
        <f t="shared" si="70"/>
        <v>n/a</v>
      </c>
      <c r="X150" s="34" t="str">
        <f t="shared" si="71"/>
        <v>n/a</v>
      </c>
      <c r="Y150" s="8"/>
    </row>
    <row r="151" spans="1:25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51">
        <f>-VLOOKUP(A151,'pl-data'!A:F,4)</f>
        <v>0</v>
      </c>
      <c r="E151" s="51">
        <f>-VLOOKUP(A151,'pl-data'!A:F,5)</f>
        <v>0</v>
      </c>
      <c r="F151" s="51">
        <f>-VLOOKUP(A151,'pl-data'!A:F,6)</f>
        <v>0</v>
      </c>
      <c r="G151" s="51">
        <f>-VLOOKUP(A151,'pl-data'!A:G,7)</f>
        <v>0</v>
      </c>
      <c r="H151" s="51">
        <f>-VLOOKUP(A151,'pl-data'!A:V,22)</f>
        <v>0</v>
      </c>
      <c r="I151" s="51">
        <f t="shared" si="65"/>
        <v>0</v>
      </c>
      <c r="J151" s="51">
        <f>-VLOOKUP(A151,'pl-data'!A:BR,66)</f>
        <v>0</v>
      </c>
      <c r="K151" s="51">
        <f>-VLOOKUP(A151,'pl-data'!A:BR,68)</f>
        <v>0</v>
      </c>
      <c r="L151" s="51">
        <f>-VLOOKUP(A151,'pl-data'!A:BR,70)</f>
        <v>0</v>
      </c>
      <c r="M151" s="8"/>
      <c r="N151" s="51">
        <f>-VLOOKUP(A151,'pl-data'!A:BR,21)</f>
        <v>0</v>
      </c>
      <c r="O151" s="51">
        <f>-VLOOKUP(A151,'pl-data'!A:BR,51)</f>
        <v>0</v>
      </c>
      <c r="P151" s="51">
        <f>-VLOOKUP(A151,'pl-data'!A:BR,36)</f>
        <v>0</v>
      </c>
      <c r="Q151" s="34" t="str">
        <f t="shared" si="66"/>
        <v>n/a</v>
      </c>
      <c r="R151" s="34" t="str">
        <f t="shared" si="67"/>
        <v>n/a</v>
      </c>
      <c r="S151" s="8"/>
      <c r="T151" s="51">
        <f t="shared" si="68"/>
        <v>0</v>
      </c>
      <c r="U151" s="51">
        <f>-VLOOKUP(A151,'pl-data'!A:BR,52)</f>
        <v>0</v>
      </c>
      <c r="V151" s="51">
        <f t="shared" si="69"/>
        <v>0</v>
      </c>
      <c r="W151" s="34" t="str">
        <f t="shared" si="70"/>
        <v>n/a</v>
      </c>
      <c r="X151" s="34" t="str">
        <f t="shared" si="71"/>
        <v>n/a</v>
      </c>
      <c r="Y151" s="8"/>
    </row>
    <row r="152" spans="1:25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51">
        <f>-VLOOKUP(A152,'pl-data'!A:F,4)</f>
        <v>0</v>
      </c>
      <c r="E152" s="51">
        <f>-VLOOKUP(A152,'pl-data'!A:F,5)</f>
        <v>0</v>
      </c>
      <c r="F152" s="51">
        <f>-VLOOKUP(A152,'pl-data'!A:F,6)</f>
        <v>0</v>
      </c>
      <c r="G152" s="51">
        <f>-VLOOKUP(A152,'pl-data'!A:G,7)</f>
        <v>0</v>
      </c>
      <c r="H152" s="51">
        <f>-VLOOKUP(A152,'pl-data'!A:V,22)</f>
        <v>0</v>
      </c>
      <c r="I152" s="51">
        <f t="shared" si="65"/>
        <v>0</v>
      </c>
      <c r="J152" s="51">
        <f>-VLOOKUP(A152,'pl-data'!A:BR,66)</f>
        <v>0</v>
      </c>
      <c r="K152" s="51">
        <f>-VLOOKUP(A152,'pl-data'!A:BR,68)</f>
        <v>0</v>
      </c>
      <c r="L152" s="51">
        <f>-VLOOKUP(A152,'pl-data'!A:BR,70)</f>
        <v>0</v>
      </c>
      <c r="M152" s="8"/>
      <c r="N152" s="51">
        <f>-VLOOKUP(A152,'pl-data'!A:BR,21)</f>
        <v>0</v>
      </c>
      <c r="O152" s="51">
        <f>-VLOOKUP(A152,'pl-data'!A:BR,51)</f>
        <v>0</v>
      </c>
      <c r="P152" s="51">
        <f>-VLOOKUP(A152,'pl-data'!A:BR,36)</f>
        <v>0</v>
      </c>
      <c r="Q152" s="34" t="str">
        <f t="shared" si="66"/>
        <v>n/a</v>
      </c>
      <c r="R152" s="34" t="str">
        <f t="shared" si="67"/>
        <v>n/a</v>
      </c>
      <c r="S152" s="8"/>
      <c r="T152" s="51">
        <f t="shared" si="68"/>
        <v>0</v>
      </c>
      <c r="U152" s="51">
        <f>-VLOOKUP(A152,'pl-data'!A:BR,52)</f>
        <v>0</v>
      </c>
      <c r="V152" s="51">
        <f t="shared" si="69"/>
        <v>0</v>
      </c>
      <c r="W152" s="34" t="str">
        <f t="shared" si="70"/>
        <v>n/a</v>
      </c>
      <c r="X152" s="34" t="str">
        <f t="shared" si="71"/>
        <v>n/a</v>
      </c>
      <c r="Y152" s="8"/>
    </row>
    <row r="153" spans="1:25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51">
        <f>-VLOOKUP(A153,'pl-data'!A:F,4)</f>
        <v>0</v>
      </c>
      <c r="E153" s="51">
        <f>-VLOOKUP(A153,'pl-data'!A:F,5)</f>
        <v>0</v>
      </c>
      <c r="F153" s="51">
        <f>-VLOOKUP(A153,'pl-data'!A:F,6)</f>
        <v>0</v>
      </c>
      <c r="G153" s="51">
        <f>-VLOOKUP(A153,'pl-data'!A:G,7)</f>
        <v>0</v>
      </c>
      <c r="H153" s="51">
        <f>-VLOOKUP(A153,'pl-data'!A:V,22)</f>
        <v>0</v>
      </c>
      <c r="I153" s="51">
        <f t="shared" si="65"/>
        <v>0</v>
      </c>
      <c r="J153" s="51">
        <f>-VLOOKUP(A153,'pl-data'!A:BR,66)</f>
        <v>0</v>
      </c>
      <c r="K153" s="51">
        <f>-VLOOKUP(A153,'pl-data'!A:BR,68)</f>
        <v>0</v>
      </c>
      <c r="L153" s="51">
        <f>-VLOOKUP(A153,'pl-data'!A:BR,70)</f>
        <v>0</v>
      </c>
      <c r="M153" s="8"/>
      <c r="N153" s="51">
        <f>-VLOOKUP(A153,'pl-data'!A:BR,21)</f>
        <v>0</v>
      </c>
      <c r="O153" s="51">
        <f>-VLOOKUP(A153,'pl-data'!A:BR,51)</f>
        <v>0</v>
      </c>
      <c r="P153" s="51">
        <f>-VLOOKUP(A153,'pl-data'!A:BR,36)</f>
        <v>0</v>
      </c>
      <c r="Q153" s="34" t="str">
        <f t="shared" si="66"/>
        <v>n/a</v>
      </c>
      <c r="R153" s="34" t="str">
        <f t="shared" si="67"/>
        <v>n/a</v>
      </c>
      <c r="S153" s="8"/>
      <c r="T153" s="51">
        <f t="shared" si="68"/>
        <v>0</v>
      </c>
      <c r="U153" s="51">
        <f>-VLOOKUP(A153,'pl-data'!A:BR,52)</f>
        <v>0</v>
      </c>
      <c r="V153" s="51">
        <f t="shared" si="69"/>
        <v>0</v>
      </c>
      <c r="W153" s="34" t="str">
        <f t="shared" si="70"/>
        <v>n/a</v>
      </c>
      <c r="X153" s="34" t="str">
        <f t="shared" si="71"/>
        <v>n/a</v>
      </c>
      <c r="Y153" s="8"/>
    </row>
    <row r="154" spans="1:25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51">
        <f>-VLOOKUP(A154,'pl-data'!A:F,4)</f>
        <v>0</v>
      </c>
      <c r="E154" s="51">
        <f>-VLOOKUP(A154,'pl-data'!A:F,5)</f>
        <v>0</v>
      </c>
      <c r="F154" s="51">
        <f>-VLOOKUP(A154,'pl-data'!A:F,6)</f>
        <v>0</v>
      </c>
      <c r="G154" s="51">
        <f>-VLOOKUP(A154,'pl-data'!A:G,7)</f>
        <v>0</v>
      </c>
      <c r="H154" s="51">
        <f>-VLOOKUP(A154,'pl-data'!A:V,22)</f>
        <v>0</v>
      </c>
      <c r="I154" s="51">
        <f t="shared" si="65"/>
        <v>0</v>
      </c>
      <c r="J154" s="51">
        <f>-VLOOKUP(A154,'pl-data'!A:BR,66)</f>
        <v>0</v>
      </c>
      <c r="K154" s="51">
        <f>-VLOOKUP(A154,'pl-data'!A:BR,68)</f>
        <v>0</v>
      </c>
      <c r="L154" s="51">
        <f>-VLOOKUP(A154,'pl-data'!A:BR,70)</f>
        <v>0</v>
      </c>
      <c r="M154" s="8"/>
      <c r="N154" s="51">
        <f>-VLOOKUP(A154,'pl-data'!A:BR,21)</f>
        <v>0</v>
      </c>
      <c r="O154" s="51">
        <f>-VLOOKUP(A154,'pl-data'!A:BR,51)</f>
        <v>0</v>
      </c>
      <c r="P154" s="51">
        <f>-VLOOKUP(A154,'pl-data'!A:BR,36)</f>
        <v>0</v>
      </c>
      <c r="Q154" s="34" t="str">
        <f t="shared" si="66"/>
        <v>n/a</v>
      </c>
      <c r="R154" s="34" t="str">
        <f t="shared" si="67"/>
        <v>n/a</v>
      </c>
      <c r="S154" s="8"/>
      <c r="T154" s="51">
        <f t="shared" si="68"/>
        <v>0</v>
      </c>
      <c r="U154" s="51">
        <f>-VLOOKUP(A154,'pl-data'!A:BR,52)</f>
        <v>0</v>
      </c>
      <c r="V154" s="51">
        <f t="shared" si="69"/>
        <v>0</v>
      </c>
      <c r="W154" s="34" t="str">
        <f t="shared" si="70"/>
        <v>n/a</v>
      </c>
      <c r="X154" s="34" t="str">
        <f t="shared" si="71"/>
        <v>n/a</v>
      </c>
      <c r="Y154" s="8"/>
    </row>
    <row r="155" spans="1:25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51">
        <f>-VLOOKUP(A155,'pl-data'!A:F,4)</f>
        <v>0</v>
      </c>
      <c r="E155" s="51">
        <f>-VLOOKUP(A155,'pl-data'!A:F,5)</f>
        <v>0</v>
      </c>
      <c r="F155" s="51">
        <f>-VLOOKUP(A155,'pl-data'!A:F,6)</f>
        <v>0</v>
      </c>
      <c r="G155" s="51">
        <f>-VLOOKUP(A155,'pl-data'!A:G,7)</f>
        <v>0</v>
      </c>
      <c r="H155" s="51">
        <f>-VLOOKUP(A155,'pl-data'!A:V,22)</f>
        <v>0</v>
      </c>
      <c r="I155" s="51">
        <f t="shared" si="65"/>
        <v>0</v>
      </c>
      <c r="J155" s="51">
        <f>-VLOOKUP(A155,'pl-data'!A:BR,66)</f>
        <v>0</v>
      </c>
      <c r="K155" s="51">
        <f>-VLOOKUP(A155,'pl-data'!A:BR,68)</f>
        <v>0</v>
      </c>
      <c r="L155" s="51">
        <f>-VLOOKUP(A155,'pl-data'!A:BR,70)</f>
        <v>0</v>
      </c>
      <c r="M155" s="8"/>
      <c r="N155" s="51">
        <f>-VLOOKUP(A155,'pl-data'!A:BR,21)</f>
        <v>0</v>
      </c>
      <c r="O155" s="51">
        <f>-VLOOKUP(A155,'pl-data'!A:BR,51)</f>
        <v>0</v>
      </c>
      <c r="P155" s="51">
        <f>-VLOOKUP(A155,'pl-data'!A:BR,36)</f>
        <v>0</v>
      </c>
      <c r="Q155" s="34" t="str">
        <f t="shared" si="66"/>
        <v>n/a</v>
      </c>
      <c r="R155" s="34" t="str">
        <f t="shared" si="67"/>
        <v>n/a</v>
      </c>
      <c r="S155" s="8"/>
      <c r="T155" s="51">
        <f t="shared" si="68"/>
        <v>0</v>
      </c>
      <c r="U155" s="51">
        <f>-VLOOKUP(A155,'pl-data'!A:BR,52)</f>
        <v>0</v>
      </c>
      <c r="V155" s="51">
        <f t="shared" si="69"/>
        <v>0</v>
      </c>
      <c r="W155" s="34" t="str">
        <f t="shared" si="70"/>
        <v>n/a</v>
      </c>
      <c r="X155" s="34" t="str">
        <f t="shared" si="71"/>
        <v>n/a</v>
      </c>
      <c r="Y155" s="8"/>
    </row>
    <row r="156" spans="1:25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51">
        <f>-VLOOKUP(A156,'pl-data'!A:F,4)</f>
        <v>0</v>
      </c>
      <c r="E156" s="51">
        <f>-VLOOKUP(A156,'pl-data'!A:F,5)</f>
        <v>0</v>
      </c>
      <c r="F156" s="51">
        <f>-VLOOKUP(A156,'pl-data'!A:F,6)</f>
        <v>0</v>
      </c>
      <c r="G156" s="51">
        <f>-VLOOKUP(A156,'pl-data'!A:G,7)</f>
        <v>0</v>
      </c>
      <c r="H156" s="51">
        <f>-VLOOKUP(A156,'pl-data'!A:V,22)</f>
        <v>0</v>
      </c>
      <c r="I156" s="51">
        <f t="shared" si="65"/>
        <v>0</v>
      </c>
      <c r="J156" s="51">
        <f>-VLOOKUP(A156,'pl-data'!A:BR,66)</f>
        <v>0</v>
      </c>
      <c r="K156" s="51">
        <f>-VLOOKUP(A156,'pl-data'!A:BR,68)</f>
        <v>0</v>
      </c>
      <c r="L156" s="51">
        <f>-VLOOKUP(A156,'pl-data'!A:BR,70)</f>
        <v>0</v>
      </c>
      <c r="M156" s="8"/>
      <c r="N156" s="51">
        <f>-VLOOKUP(A156,'pl-data'!A:BR,21)</f>
        <v>0</v>
      </c>
      <c r="O156" s="51">
        <f>-VLOOKUP(A156,'pl-data'!A:BR,51)</f>
        <v>0</v>
      </c>
      <c r="P156" s="51">
        <f>-VLOOKUP(A156,'pl-data'!A:BR,36)</f>
        <v>0</v>
      </c>
      <c r="Q156" s="34" t="str">
        <f t="shared" si="66"/>
        <v>n/a</v>
      </c>
      <c r="R156" s="34" t="str">
        <f t="shared" si="67"/>
        <v>n/a</v>
      </c>
      <c r="S156" s="8"/>
      <c r="T156" s="51">
        <f t="shared" si="68"/>
        <v>0</v>
      </c>
      <c r="U156" s="51">
        <f>-VLOOKUP(A156,'pl-data'!A:BR,52)</f>
        <v>0</v>
      </c>
      <c r="V156" s="51">
        <f t="shared" si="69"/>
        <v>0</v>
      </c>
      <c r="W156" s="34" t="str">
        <f t="shared" si="70"/>
        <v>n/a</v>
      </c>
      <c r="X156" s="34" t="str">
        <f t="shared" si="71"/>
        <v>n/a</v>
      </c>
      <c r="Y156" s="8"/>
    </row>
    <row r="157" spans="1:25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51">
        <f>-VLOOKUP(A157,'pl-data'!A:F,4)</f>
        <v>0</v>
      </c>
      <c r="E157" s="51">
        <f>-VLOOKUP(A157,'pl-data'!A:F,5)</f>
        <v>0</v>
      </c>
      <c r="F157" s="51">
        <f>-VLOOKUP(A157,'pl-data'!A:F,6)</f>
        <v>0</v>
      </c>
      <c r="G157" s="51">
        <f>-VLOOKUP(A157,'pl-data'!A:G,7)</f>
        <v>0</v>
      </c>
      <c r="H157" s="51">
        <f>-VLOOKUP(A157,'pl-data'!A:V,22)</f>
        <v>0</v>
      </c>
      <c r="I157" s="51">
        <f t="shared" si="65"/>
        <v>0</v>
      </c>
      <c r="J157" s="51">
        <f>-VLOOKUP(A157,'pl-data'!A:BR,66)</f>
        <v>0</v>
      </c>
      <c r="K157" s="51">
        <f>-VLOOKUP(A157,'pl-data'!A:BR,68)</f>
        <v>0</v>
      </c>
      <c r="L157" s="51">
        <f>-VLOOKUP(A157,'pl-data'!A:BR,70)</f>
        <v>0</v>
      </c>
      <c r="M157" s="8"/>
      <c r="N157" s="51">
        <f>-VLOOKUP(A157,'pl-data'!A:BR,21)</f>
        <v>0</v>
      </c>
      <c r="O157" s="51">
        <f>-VLOOKUP(A157,'pl-data'!A:BR,51)</f>
        <v>0</v>
      </c>
      <c r="P157" s="51">
        <f>-VLOOKUP(A157,'pl-data'!A:BR,36)</f>
        <v>0</v>
      </c>
      <c r="Q157" s="34" t="str">
        <f t="shared" si="66"/>
        <v>n/a</v>
      </c>
      <c r="R157" s="34" t="str">
        <f t="shared" si="67"/>
        <v>n/a</v>
      </c>
      <c r="S157" s="8"/>
      <c r="T157" s="51">
        <f t="shared" si="68"/>
        <v>0</v>
      </c>
      <c r="U157" s="51">
        <f>-VLOOKUP(A157,'pl-data'!A:BR,52)</f>
        <v>0</v>
      </c>
      <c r="V157" s="51">
        <f t="shared" si="69"/>
        <v>0</v>
      </c>
      <c r="W157" s="34" t="str">
        <f t="shared" si="70"/>
        <v>n/a</v>
      </c>
      <c r="X157" s="34" t="str">
        <f t="shared" si="71"/>
        <v>n/a</v>
      </c>
      <c r="Y157" s="8"/>
    </row>
    <row r="158" spans="1:25" hidden="1" outlineLevel="1" x14ac:dyDescent="0.2">
      <c r="B158" s="13"/>
      <c r="C158" s="8"/>
      <c r="D158" s="54"/>
      <c r="E158" s="54"/>
      <c r="F158" s="54"/>
      <c r="G158" s="54"/>
      <c r="H158" s="54"/>
      <c r="I158" s="54"/>
      <c r="J158" s="54"/>
      <c r="K158" s="54"/>
      <c r="L158" s="54"/>
      <c r="M158" s="8"/>
      <c r="N158" s="54"/>
      <c r="O158" s="54"/>
      <c r="P158" s="54"/>
      <c r="Q158" s="10"/>
      <c r="R158" s="10"/>
      <c r="S158" s="8"/>
      <c r="T158" s="54"/>
      <c r="U158" s="54"/>
      <c r="V158" s="54"/>
      <c r="W158" s="10"/>
      <c r="X158" s="10"/>
      <c r="Y158" s="8"/>
    </row>
    <row r="159" spans="1:25" hidden="1" outlineLevel="1" x14ac:dyDescent="0.2">
      <c r="A159" s="49" t="s">
        <v>1835</v>
      </c>
      <c r="B159" s="13" t="s">
        <v>1835</v>
      </c>
      <c r="C159" s="8"/>
      <c r="D159" s="51">
        <f>+SUM(D160:D191)</f>
        <v>0</v>
      </c>
      <c r="E159" s="51">
        <f t="shared" ref="E159" si="72">+SUM(E160:E191)</f>
        <v>0</v>
      </c>
      <c r="F159" s="51">
        <f>+SUM(F160:F191)</f>
        <v>0</v>
      </c>
      <c r="G159" s="51">
        <f t="shared" ref="G159:L159" si="73">+SUM(G160:G191)</f>
        <v>0</v>
      </c>
      <c r="H159" s="51">
        <f t="shared" si="73"/>
        <v>0</v>
      </c>
      <c r="I159" s="51">
        <f t="shared" si="73"/>
        <v>0</v>
      </c>
      <c r="J159" s="51">
        <f t="shared" si="73"/>
        <v>0</v>
      </c>
      <c r="K159" s="51">
        <f t="shared" si="73"/>
        <v>0</v>
      </c>
      <c r="L159" s="51">
        <f t="shared" si="73"/>
        <v>0</v>
      </c>
      <c r="M159" s="8"/>
      <c r="N159" s="51">
        <f t="shared" ref="N159:P159" si="74">+SUM(N160:N191)</f>
        <v>0</v>
      </c>
      <c r="O159" s="51">
        <f t="shared" si="74"/>
        <v>0</v>
      </c>
      <c r="P159" s="51">
        <f t="shared" si="74"/>
        <v>0</v>
      </c>
      <c r="Q159" s="34" t="str">
        <f t="shared" ref="Q159:Q190" si="75">IFERROR(P159/O159-1,"n/a")</f>
        <v>n/a</v>
      </c>
      <c r="R159" s="34" t="str">
        <f t="shared" ref="R159:R190" si="76">IFERROR(P159/N159-1,"n/a")</f>
        <v>n/a</v>
      </c>
      <c r="S159" s="8"/>
      <c r="T159" s="51">
        <f t="shared" ref="T159:V159" si="77">+SUM(T160:T191)</f>
        <v>0</v>
      </c>
      <c r="U159" s="51">
        <f t="shared" si="77"/>
        <v>0</v>
      </c>
      <c r="V159" s="51">
        <f t="shared" si="77"/>
        <v>0</v>
      </c>
      <c r="W159" s="34" t="str">
        <f t="shared" ref="W159:W190" si="78">IFERROR(V159/U159-1,"n/a")</f>
        <v>n/a</v>
      </c>
      <c r="X159" s="34" t="str">
        <f t="shared" ref="X159:X190" si="79">IFERROR(V159/T159-1,"n/a")</f>
        <v>n/a</v>
      </c>
      <c r="Y159" s="8"/>
    </row>
    <row r="160" spans="1:25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51">
        <f>-VLOOKUP(A160,'pl-data'!A:F,4)</f>
        <v>0</v>
      </c>
      <c r="E160" s="51">
        <f>-VLOOKUP(A160,'pl-data'!A:F,5)</f>
        <v>0</v>
      </c>
      <c r="F160" s="51">
        <f>-VLOOKUP(A160,'pl-data'!A:F,6)</f>
        <v>0</v>
      </c>
      <c r="G160" s="51">
        <f>-VLOOKUP(A160,'pl-data'!A:G,7)</f>
        <v>0</v>
      </c>
      <c r="H160" s="51">
        <f>-VLOOKUP(A160,'pl-data'!A:V,22)</f>
        <v>0</v>
      </c>
      <c r="I160" s="51">
        <f t="shared" ref="I160:I190" si="80">+U160+P160-O160</f>
        <v>0</v>
      </c>
      <c r="J160" s="51">
        <f>-VLOOKUP(A160,'pl-data'!A:BR,66)</f>
        <v>0</v>
      </c>
      <c r="K160" s="51">
        <f>-VLOOKUP(A160,'pl-data'!A:BR,68)</f>
        <v>0</v>
      </c>
      <c r="L160" s="51">
        <f>-VLOOKUP(A160,'pl-data'!A:BR,70)</f>
        <v>0</v>
      </c>
      <c r="M160" s="8"/>
      <c r="N160" s="51">
        <f>-VLOOKUP(A160,'pl-data'!A:BR,21)</f>
        <v>0</v>
      </c>
      <c r="O160" s="51">
        <f>-VLOOKUP(A160,'pl-data'!A:BR,51)</f>
        <v>0</v>
      </c>
      <c r="P160" s="51">
        <f>-VLOOKUP(A160,'pl-data'!A:BR,36)</f>
        <v>0</v>
      </c>
      <c r="Q160" s="34" t="str">
        <f t="shared" si="75"/>
        <v>n/a</v>
      </c>
      <c r="R160" s="34" t="str">
        <f t="shared" si="76"/>
        <v>n/a</v>
      </c>
      <c r="S160" s="8"/>
      <c r="T160" s="51">
        <f t="shared" ref="T160:T190" si="81">+H160</f>
        <v>0</v>
      </c>
      <c r="U160" s="51">
        <f>-VLOOKUP(A160,'pl-data'!A:BR,52)</f>
        <v>0</v>
      </c>
      <c r="V160" s="51">
        <f t="shared" ref="V160:V190" si="82">+I160</f>
        <v>0</v>
      </c>
      <c r="W160" s="34" t="str">
        <f t="shared" si="78"/>
        <v>n/a</v>
      </c>
      <c r="X160" s="34" t="str">
        <f t="shared" si="79"/>
        <v>n/a</v>
      </c>
      <c r="Y160" s="8"/>
    </row>
    <row r="161" spans="1:25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51">
        <f>-VLOOKUP(A161,'pl-data'!A:F,4)</f>
        <v>0</v>
      </c>
      <c r="E161" s="51">
        <f>-VLOOKUP(A161,'pl-data'!A:F,5)</f>
        <v>0</v>
      </c>
      <c r="F161" s="51">
        <f>-VLOOKUP(A161,'pl-data'!A:F,6)</f>
        <v>0</v>
      </c>
      <c r="G161" s="51">
        <f>-VLOOKUP(A161,'pl-data'!A:G,7)</f>
        <v>0</v>
      </c>
      <c r="H161" s="51">
        <f>-VLOOKUP(A161,'pl-data'!A:V,22)</f>
        <v>0</v>
      </c>
      <c r="I161" s="51">
        <f t="shared" si="80"/>
        <v>0</v>
      </c>
      <c r="J161" s="51">
        <f>-VLOOKUP(A161,'pl-data'!A:BR,66)</f>
        <v>0</v>
      </c>
      <c r="K161" s="51">
        <f>-VLOOKUP(A161,'pl-data'!A:BR,68)</f>
        <v>0</v>
      </c>
      <c r="L161" s="51">
        <f>-VLOOKUP(A161,'pl-data'!A:BR,70)</f>
        <v>0</v>
      </c>
      <c r="M161" s="8"/>
      <c r="N161" s="51">
        <f>-VLOOKUP(A161,'pl-data'!A:BR,21)</f>
        <v>0</v>
      </c>
      <c r="O161" s="51">
        <f>-VLOOKUP(A161,'pl-data'!A:BR,51)</f>
        <v>0</v>
      </c>
      <c r="P161" s="51">
        <f>-VLOOKUP(A161,'pl-data'!A:BR,36)</f>
        <v>0</v>
      </c>
      <c r="Q161" s="34" t="str">
        <f t="shared" si="75"/>
        <v>n/a</v>
      </c>
      <c r="R161" s="34" t="str">
        <f t="shared" si="76"/>
        <v>n/a</v>
      </c>
      <c r="S161" s="8"/>
      <c r="T161" s="51">
        <f t="shared" si="81"/>
        <v>0</v>
      </c>
      <c r="U161" s="51">
        <f>-VLOOKUP(A161,'pl-data'!A:BR,52)</f>
        <v>0</v>
      </c>
      <c r="V161" s="51">
        <f t="shared" si="82"/>
        <v>0</v>
      </c>
      <c r="W161" s="34" t="str">
        <f t="shared" si="78"/>
        <v>n/a</v>
      </c>
      <c r="X161" s="34" t="str">
        <f t="shared" si="79"/>
        <v>n/a</v>
      </c>
      <c r="Y161" s="8"/>
    </row>
    <row r="162" spans="1:25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51">
        <f>-VLOOKUP(A162,'pl-data'!A:F,4)</f>
        <v>0</v>
      </c>
      <c r="E162" s="51">
        <f>-VLOOKUP(A162,'pl-data'!A:F,5)</f>
        <v>0</v>
      </c>
      <c r="F162" s="51">
        <f>-VLOOKUP(A162,'pl-data'!A:F,6)</f>
        <v>0</v>
      </c>
      <c r="G162" s="51">
        <f>-VLOOKUP(A162,'pl-data'!A:G,7)</f>
        <v>0</v>
      </c>
      <c r="H162" s="51">
        <f>-VLOOKUP(A162,'pl-data'!A:V,22)</f>
        <v>0</v>
      </c>
      <c r="I162" s="51">
        <f t="shared" si="80"/>
        <v>0</v>
      </c>
      <c r="J162" s="51">
        <f>-VLOOKUP(A162,'pl-data'!A:BR,66)</f>
        <v>0</v>
      </c>
      <c r="K162" s="51">
        <f>-VLOOKUP(A162,'pl-data'!A:BR,68)</f>
        <v>0</v>
      </c>
      <c r="L162" s="51">
        <f>-VLOOKUP(A162,'pl-data'!A:BR,70)</f>
        <v>0</v>
      </c>
      <c r="M162" s="8"/>
      <c r="N162" s="51">
        <f>-VLOOKUP(A162,'pl-data'!A:BR,21)</f>
        <v>0</v>
      </c>
      <c r="O162" s="51">
        <f>-VLOOKUP(A162,'pl-data'!A:BR,51)</f>
        <v>0</v>
      </c>
      <c r="P162" s="51">
        <f>-VLOOKUP(A162,'pl-data'!A:BR,36)</f>
        <v>0</v>
      </c>
      <c r="Q162" s="34" t="str">
        <f t="shared" si="75"/>
        <v>n/a</v>
      </c>
      <c r="R162" s="34" t="str">
        <f t="shared" si="76"/>
        <v>n/a</v>
      </c>
      <c r="S162" s="8"/>
      <c r="T162" s="51">
        <f t="shared" si="81"/>
        <v>0</v>
      </c>
      <c r="U162" s="51">
        <f>-VLOOKUP(A162,'pl-data'!A:BR,52)</f>
        <v>0</v>
      </c>
      <c r="V162" s="51">
        <f t="shared" si="82"/>
        <v>0</v>
      </c>
      <c r="W162" s="34" t="str">
        <f t="shared" si="78"/>
        <v>n/a</v>
      </c>
      <c r="X162" s="34" t="str">
        <f t="shared" si="79"/>
        <v>n/a</v>
      </c>
      <c r="Y162" s="8"/>
    </row>
    <row r="163" spans="1:25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51">
        <f>-VLOOKUP(A163,'pl-data'!A:F,4)</f>
        <v>0</v>
      </c>
      <c r="E163" s="51">
        <f>-VLOOKUP(A163,'pl-data'!A:F,5)</f>
        <v>0</v>
      </c>
      <c r="F163" s="51">
        <f>-VLOOKUP(A163,'pl-data'!A:F,6)</f>
        <v>0</v>
      </c>
      <c r="G163" s="51">
        <f>-VLOOKUP(A163,'pl-data'!A:G,7)</f>
        <v>0</v>
      </c>
      <c r="H163" s="51">
        <f>-VLOOKUP(A163,'pl-data'!A:V,22)</f>
        <v>0</v>
      </c>
      <c r="I163" s="51">
        <f t="shared" si="80"/>
        <v>0</v>
      </c>
      <c r="J163" s="51">
        <f>-VLOOKUP(A163,'pl-data'!A:BR,66)</f>
        <v>0</v>
      </c>
      <c r="K163" s="51">
        <f>-VLOOKUP(A163,'pl-data'!A:BR,68)</f>
        <v>0</v>
      </c>
      <c r="L163" s="51">
        <f>-VLOOKUP(A163,'pl-data'!A:BR,70)</f>
        <v>0</v>
      </c>
      <c r="M163" s="8"/>
      <c r="N163" s="51">
        <f>-VLOOKUP(A163,'pl-data'!A:BR,21)</f>
        <v>0</v>
      </c>
      <c r="O163" s="51">
        <f>-VLOOKUP(A163,'pl-data'!A:BR,51)</f>
        <v>0</v>
      </c>
      <c r="P163" s="51">
        <f>-VLOOKUP(A163,'pl-data'!A:BR,36)</f>
        <v>0</v>
      </c>
      <c r="Q163" s="34" t="str">
        <f t="shared" si="75"/>
        <v>n/a</v>
      </c>
      <c r="R163" s="34" t="str">
        <f t="shared" si="76"/>
        <v>n/a</v>
      </c>
      <c r="S163" s="8"/>
      <c r="T163" s="51">
        <f t="shared" si="81"/>
        <v>0</v>
      </c>
      <c r="U163" s="51">
        <f>-VLOOKUP(A163,'pl-data'!A:BR,52)</f>
        <v>0</v>
      </c>
      <c r="V163" s="51">
        <f t="shared" si="82"/>
        <v>0</v>
      </c>
      <c r="W163" s="34" t="str">
        <f t="shared" si="78"/>
        <v>n/a</v>
      </c>
      <c r="X163" s="34" t="str">
        <f t="shared" si="79"/>
        <v>n/a</v>
      </c>
      <c r="Y163" s="8"/>
    </row>
    <row r="164" spans="1:25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51">
        <f>-VLOOKUP(A164,'pl-data'!A:F,4)</f>
        <v>0</v>
      </c>
      <c r="E164" s="51">
        <f>-VLOOKUP(A164,'pl-data'!A:F,5)</f>
        <v>0</v>
      </c>
      <c r="F164" s="51">
        <f>-VLOOKUP(A164,'pl-data'!A:F,6)</f>
        <v>0</v>
      </c>
      <c r="G164" s="51">
        <f>-VLOOKUP(A164,'pl-data'!A:G,7)</f>
        <v>0</v>
      </c>
      <c r="H164" s="51">
        <f>-VLOOKUP(A164,'pl-data'!A:V,22)</f>
        <v>0</v>
      </c>
      <c r="I164" s="51">
        <f t="shared" si="80"/>
        <v>0</v>
      </c>
      <c r="J164" s="51">
        <f>-VLOOKUP(A164,'pl-data'!A:BR,66)</f>
        <v>0</v>
      </c>
      <c r="K164" s="51">
        <f>-VLOOKUP(A164,'pl-data'!A:BR,68)</f>
        <v>0</v>
      </c>
      <c r="L164" s="51">
        <f>-VLOOKUP(A164,'pl-data'!A:BR,70)</f>
        <v>0</v>
      </c>
      <c r="M164" s="8"/>
      <c r="N164" s="51">
        <f>-VLOOKUP(A164,'pl-data'!A:BR,21)</f>
        <v>0</v>
      </c>
      <c r="O164" s="51">
        <f>-VLOOKUP(A164,'pl-data'!A:BR,51)</f>
        <v>0</v>
      </c>
      <c r="P164" s="51">
        <f>-VLOOKUP(A164,'pl-data'!A:BR,36)</f>
        <v>0</v>
      </c>
      <c r="Q164" s="34" t="str">
        <f t="shared" si="75"/>
        <v>n/a</v>
      </c>
      <c r="R164" s="34" t="str">
        <f t="shared" si="76"/>
        <v>n/a</v>
      </c>
      <c r="S164" s="8"/>
      <c r="T164" s="51">
        <f t="shared" si="81"/>
        <v>0</v>
      </c>
      <c r="U164" s="51">
        <f>-VLOOKUP(A164,'pl-data'!A:BR,52)</f>
        <v>0</v>
      </c>
      <c r="V164" s="51">
        <f t="shared" si="82"/>
        <v>0</v>
      </c>
      <c r="W164" s="34" t="str">
        <f t="shared" si="78"/>
        <v>n/a</v>
      </c>
      <c r="X164" s="34" t="str">
        <f t="shared" si="79"/>
        <v>n/a</v>
      </c>
      <c r="Y164" s="8"/>
    </row>
    <row r="165" spans="1:25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51">
        <f>-VLOOKUP(A165,'pl-data'!A:F,4)</f>
        <v>0</v>
      </c>
      <c r="E165" s="51">
        <f>-VLOOKUP(A165,'pl-data'!A:F,5)</f>
        <v>0</v>
      </c>
      <c r="F165" s="51">
        <f>-VLOOKUP(A165,'pl-data'!A:F,6)</f>
        <v>0</v>
      </c>
      <c r="G165" s="51">
        <f>-VLOOKUP(A165,'pl-data'!A:G,7)</f>
        <v>0</v>
      </c>
      <c r="H165" s="51">
        <f>-VLOOKUP(A165,'pl-data'!A:V,22)</f>
        <v>0</v>
      </c>
      <c r="I165" s="51">
        <f t="shared" si="80"/>
        <v>0</v>
      </c>
      <c r="J165" s="51">
        <f>-VLOOKUP(A165,'pl-data'!A:BR,66)</f>
        <v>0</v>
      </c>
      <c r="K165" s="51">
        <f>-VLOOKUP(A165,'pl-data'!A:BR,68)</f>
        <v>0</v>
      </c>
      <c r="L165" s="51">
        <f>-VLOOKUP(A165,'pl-data'!A:BR,70)</f>
        <v>0</v>
      </c>
      <c r="M165" s="8"/>
      <c r="N165" s="51">
        <f>-VLOOKUP(A165,'pl-data'!A:BR,21)</f>
        <v>0</v>
      </c>
      <c r="O165" s="51">
        <f>-VLOOKUP(A165,'pl-data'!A:BR,51)</f>
        <v>0</v>
      </c>
      <c r="P165" s="51">
        <f>-VLOOKUP(A165,'pl-data'!A:BR,36)</f>
        <v>0</v>
      </c>
      <c r="Q165" s="34" t="str">
        <f t="shared" si="75"/>
        <v>n/a</v>
      </c>
      <c r="R165" s="34" t="str">
        <f t="shared" si="76"/>
        <v>n/a</v>
      </c>
      <c r="S165" s="8"/>
      <c r="T165" s="51">
        <f t="shared" si="81"/>
        <v>0</v>
      </c>
      <c r="U165" s="51">
        <f>-VLOOKUP(A165,'pl-data'!A:BR,52)</f>
        <v>0</v>
      </c>
      <c r="V165" s="51">
        <f t="shared" si="82"/>
        <v>0</v>
      </c>
      <c r="W165" s="34" t="str">
        <f t="shared" si="78"/>
        <v>n/a</v>
      </c>
      <c r="X165" s="34" t="str">
        <f t="shared" si="79"/>
        <v>n/a</v>
      </c>
      <c r="Y165" s="8"/>
    </row>
    <row r="166" spans="1:25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51">
        <f>-VLOOKUP(A166,'pl-data'!A:F,4)</f>
        <v>0</v>
      </c>
      <c r="E166" s="51">
        <f>-VLOOKUP(A166,'pl-data'!A:F,5)</f>
        <v>0</v>
      </c>
      <c r="F166" s="51">
        <f>-VLOOKUP(A166,'pl-data'!A:F,6)</f>
        <v>0</v>
      </c>
      <c r="G166" s="51">
        <f>-VLOOKUP(A166,'pl-data'!A:G,7)</f>
        <v>0</v>
      </c>
      <c r="H166" s="51">
        <f>-VLOOKUP(A166,'pl-data'!A:V,22)</f>
        <v>0</v>
      </c>
      <c r="I166" s="51">
        <f t="shared" si="80"/>
        <v>0</v>
      </c>
      <c r="J166" s="51">
        <f>-VLOOKUP(A166,'pl-data'!A:BR,66)</f>
        <v>0</v>
      </c>
      <c r="K166" s="51">
        <f>-VLOOKUP(A166,'pl-data'!A:BR,68)</f>
        <v>0</v>
      </c>
      <c r="L166" s="51">
        <f>-VLOOKUP(A166,'pl-data'!A:BR,70)</f>
        <v>0</v>
      </c>
      <c r="M166" s="8"/>
      <c r="N166" s="51">
        <f>-VLOOKUP(A166,'pl-data'!A:BR,21)</f>
        <v>0</v>
      </c>
      <c r="O166" s="51">
        <f>-VLOOKUP(A166,'pl-data'!A:BR,51)</f>
        <v>0</v>
      </c>
      <c r="P166" s="51">
        <f>-VLOOKUP(A166,'pl-data'!A:BR,36)</f>
        <v>0</v>
      </c>
      <c r="Q166" s="34" t="str">
        <f t="shared" si="75"/>
        <v>n/a</v>
      </c>
      <c r="R166" s="34" t="str">
        <f t="shared" si="76"/>
        <v>n/a</v>
      </c>
      <c r="S166" s="8"/>
      <c r="T166" s="51">
        <f t="shared" si="81"/>
        <v>0</v>
      </c>
      <c r="U166" s="51">
        <f>-VLOOKUP(A166,'pl-data'!A:BR,52)</f>
        <v>0</v>
      </c>
      <c r="V166" s="51">
        <f t="shared" si="82"/>
        <v>0</v>
      </c>
      <c r="W166" s="34" t="str">
        <f t="shared" si="78"/>
        <v>n/a</v>
      </c>
      <c r="X166" s="34" t="str">
        <f t="shared" si="79"/>
        <v>n/a</v>
      </c>
      <c r="Y166" s="8"/>
    </row>
    <row r="167" spans="1:25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51">
        <f>-VLOOKUP(A167,'pl-data'!A:F,4)</f>
        <v>0</v>
      </c>
      <c r="E167" s="51">
        <f>-VLOOKUP(A167,'pl-data'!A:F,5)</f>
        <v>0</v>
      </c>
      <c r="F167" s="51">
        <f>-VLOOKUP(A167,'pl-data'!A:F,6)</f>
        <v>0</v>
      </c>
      <c r="G167" s="51">
        <f>-VLOOKUP(A167,'pl-data'!A:G,7)</f>
        <v>0</v>
      </c>
      <c r="H167" s="51">
        <f>-VLOOKUP(A167,'pl-data'!A:V,22)</f>
        <v>0</v>
      </c>
      <c r="I167" s="51">
        <f t="shared" si="80"/>
        <v>0</v>
      </c>
      <c r="J167" s="51">
        <f>-VLOOKUP(A167,'pl-data'!A:BR,66)</f>
        <v>0</v>
      </c>
      <c r="K167" s="51">
        <f>-VLOOKUP(A167,'pl-data'!A:BR,68)</f>
        <v>0</v>
      </c>
      <c r="L167" s="51">
        <f>-VLOOKUP(A167,'pl-data'!A:BR,70)</f>
        <v>0</v>
      </c>
      <c r="M167" s="8"/>
      <c r="N167" s="51">
        <f>-VLOOKUP(A167,'pl-data'!A:BR,21)</f>
        <v>0</v>
      </c>
      <c r="O167" s="51">
        <f>-VLOOKUP(A167,'pl-data'!A:BR,51)</f>
        <v>0</v>
      </c>
      <c r="P167" s="51">
        <f>-VLOOKUP(A167,'pl-data'!A:BR,36)</f>
        <v>0</v>
      </c>
      <c r="Q167" s="34" t="str">
        <f t="shared" si="75"/>
        <v>n/a</v>
      </c>
      <c r="R167" s="34" t="str">
        <f t="shared" si="76"/>
        <v>n/a</v>
      </c>
      <c r="S167" s="8"/>
      <c r="T167" s="51">
        <f t="shared" si="81"/>
        <v>0</v>
      </c>
      <c r="U167" s="51">
        <f>-VLOOKUP(A167,'pl-data'!A:BR,52)</f>
        <v>0</v>
      </c>
      <c r="V167" s="51">
        <f t="shared" si="82"/>
        <v>0</v>
      </c>
      <c r="W167" s="34" t="str">
        <f t="shared" si="78"/>
        <v>n/a</v>
      </c>
      <c r="X167" s="34" t="str">
        <f t="shared" si="79"/>
        <v>n/a</v>
      </c>
      <c r="Y167" s="8"/>
    </row>
    <row r="168" spans="1:25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51">
        <f>-VLOOKUP(A168,'pl-data'!A:F,4)</f>
        <v>0</v>
      </c>
      <c r="E168" s="51">
        <f>-VLOOKUP(A168,'pl-data'!A:F,5)</f>
        <v>0</v>
      </c>
      <c r="F168" s="51">
        <f>-VLOOKUP(A168,'pl-data'!A:F,6)</f>
        <v>0</v>
      </c>
      <c r="G168" s="51">
        <f>-VLOOKUP(A168,'pl-data'!A:G,7)</f>
        <v>0</v>
      </c>
      <c r="H168" s="51">
        <f>-VLOOKUP(A168,'pl-data'!A:V,22)</f>
        <v>0</v>
      </c>
      <c r="I168" s="51">
        <f t="shared" si="80"/>
        <v>0</v>
      </c>
      <c r="J168" s="51">
        <f>-VLOOKUP(A168,'pl-data'!A:BR,66)</f>
        <v>0</v>
      </c>
      <c r="K168" s="51">
        <f>-VLOOKUP(A168,'pl-data'!A:BR,68)</f>
        <v>0</v>
      </c>
      <c r="L168" s="51">
        <f>-VLOOKUP(A168,'pl-data'!A:BR,70)</f>
        <v>0</v>
      </c>
      <c r="M168" s="8"/>
      <c r="N168" s="51">
        <f>-VLOOKUP(A168,'pl-data'!A:BR,21)</f>
        <v>0</v>
      </c>
      <c r="O168" s="51">
        <f>-VLOOKUP(A168,'pl-data'!A:BR,51)</f>
        <v>0</v>
      </c>
      <c r="P168" s="51">
        <f>-VLOOKUP(A168,'pl-data'!A:BR,36)</f>
        <v>0</v>
      </c>
      <c r="Q168" s="34" t="str">
        <f t="shared" si="75"/>
        <v>n/a</v>
      </c>
      <c r="R168" s="34" t="str">
        <f t="shared" si="76"/>
        <v>n/a</v>
      </c>
      <c r="S168" s="8"/>
      <c r="T168" s="51">
        <f t="shared" si="81"/>
        <v>0</v>
      </c>
      <c r="U168" s="51">
        <f>-VLOOKUP(A168,'pl-data'!A:BR,52)</f>
        <v>0</v>
      </c>
      <c r="V168" s="51">
        <f t="shared" si="82"/>
        <v>0</v>
      </c>
      <c r="W168" s="34" t="str">
        <f t="shared" si="78"/>
        <v>n/a</v>
      </c>
      <c r="X168" s="34" t="str">
        <f t="shared" si="79"/>
        <v>n/a</v>
      </c>
      <c r="Y168" s="8"/>
    </row>
    <row r="169" spans="1:25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51">
        <f>-VLOOKUP(A169,'pl-data'!A:F,4)</f>
        <v>0</v>
      </c>
      <c r="E169" s="51">
        <f>-VLOOKUP(A169,'pl-data'!A:F,5)</f>
        <v>0</v>
      </c>
      <c r="F169" s="51">
        <f>-VLOOKUP(A169,'pl-data'!A:F,6)</f>
        <v>0</v>
      </c>
      <c r="G169" s="51">
        <f>-VLOOKUP(A169,'pl-data'!A:G,7)</f>
        <v>0</v>
      </c>
      <c r="H169" s="51">
        <f>-VLOOKUP(A169,'pl-data'!A:V,22)</f>
        <v>0</v>
      </c>
      <c r="I169" s="51">
        <f t="shared" si="80"/>
        <v>0</v>
      </c>
      <c r="J169" s="51">
        <f>-VLOOKUP(A169,'pl-data'!A:BR,66)</f>
        <v>0</v>
      </c>
      <c r="K169" s="51">
        <f>-VLOOKUP(A169,'pl-data'!A:BR,68)</f>
        <v>0</v>
      </c>
      <c r="L169" s="51">
        <f>-VLOOKUP(A169,'pl-data'!A:BR,70)</f>
        <v>0</v>
      </c>
      <c r="M169" s="8"/>
      <c r="N169" s="51">
        <f>-VLOOKUP(A169,'pl-data'!A:BR,21)</f>
        <v>0</v>
      </c>
      <c r="O169" s="51">
        <f>-VLOOKUP(A169,'pl-data'!A:BR,51)</f>
        <v>0</v>
      </c>
      <c r="P169" s="51">
        <f>-VLOOKUP(A169,'pl-data'!A:BR,36)</f>
        <v>0</v>
      </c>
      <c r="Q169" s="34" t="str">
        <f t="shared" si="75"/>
        <v>n/a</v>
      </c>
      <c r="R169" s="34" t="str">
        <f t="shared" si="76"/>
        <v>n/a</v>
      </c>
      <c r="S169" s="8"/>
      <c r="T169" s="51">
        <f t="shared" si="81"/>
        <v>0</v>
      </c>
      <c r="U169" s="51">
        <f>-VLOOKUP(A169,'pl-data'!A:BR,52)</f>
        <v>0</v>
      </c>
      <c r="V169" s="51">
        <f t="shared" si="82"/>
        <v>0</v>
      </c>
      <c r="W169" s="34" t="str">
        <f t="shared" si="78"/>
        <v>n/a</v>
      </c>
      <c r="X169" s="34" t="str">
        <f t="shared" si="79"/>
        <v>n/a</v>
      </c>
      <c r="Y169" s="8"/>
    </row>
    <row r="170" spans="1:25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51">
        <f>-VLOOKUP(A170,'pl-data'!A:F,4)</f>
        <v>0</v>
      </c>
      <c r="E170" s="51">
        <f>-VLOOKUP(A170,'pl-data'!A:F,5)</f>
        <v>0</v>
      </c>
      <c r="F170" s="51">
        <f>-VLOOKUP(A170,'pl-data'!A:F,6)</f>
        <v>0</v>
      </c>
      <c r="G170" s="51">
        <f>-VLOOKUP(A170,'pl-data'!A:G,7)</f>
        <v>0</v>
      </c>
      <c r="H170" s="51">
        <f>-VLOOKUP(A170,'pl-data'!A:V,22)</f>
        <v>0</v>
      </c>
      <c r="I170" s="51">
        <f t="shared" si="80"/>
        <v>0</v>
      </c>
      <c r="J170" s="51">
        <f>-VLOOKUP(A170,'pl-data'!A:BR,66)</f>
        <v>0</v>
      </c>
      <c r="K170" s="51">
        <f>-VLOOKUP(A170,'pl-data'!A:BR,68)</f>
        <v>0</v>
      </c>
      <c r="L170" s="51">
        <f>-VLOOKUP(A170,'pl-data'!A:BR,70)</f>
        <v>0</v>
      </c>
      <c r="M170" s="8"/>
      <c r="N170" s="51">
        <f>-VLOOKUP(A170,'pl-data'!A:BR,21)</f>
        <v>0</v>
      </c>
      <c r="O170" s="51">
        <f>-VLOOKUP(A170,'pl-data'!A:BR,51)</f>
        <v>0</v>
      </c>
      <c r="P170" s="51">
        <f>-VLOOKUP(A170,'pl-data'!A:BR,36)</f>
        <v>0</v>
      </c>
      <c r="Q170" s="34" t="str">
        <f t="shared" si="75"/>
        <v>n/a</v>
      </c>
      <c r="R170" s="34" t="str">
        <f t="shared" si="76"/>
        <v>n/a</v>
      </c>
      <c r="S170" s="8"/>
      <c r="T170" s="51">
        <f t="shared" si="81"/>
        <v>0</v>
      </c>
      <c r="U170" s="51">
        <f>-VLOOKUP(A170,'pl-data'!A:BR,52)</f>
        <v>0</v>
      </c>
      <c r="V170" s="51">
        <f t="shared" si="82"/>
        <v>0</v>
      </c>
      <c r="W170" s="34" t="str">
        <f t="shared" si="78"/>
        <v>n/a</v>
      </c>
      <c r="X170" s="34" t="str">
        <f t="shared" si="79"/>
        <v>n/a</v>
      </c>
      <c r="Y170" s="8"/>
    </row>
    <row r="171" spans="1:25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51">
        <f>-VLOOKUP(A171,'pl-data'!A:F,4)</f>
        <v>0</v>
      </c>
      <c r="E171" s="51">
        <f>-VLOOKUP(A171,'pl-data'!A:F,5)</f>
        <v>0</v>
      </c>
      <c r="F171" s="51">
        <f>-VLOOKUP(A171,'pl-data'!A:F,6)</f>
        <v>0</v>
      </c>
      <c r="G171" s="51">
        <f>-VLOOKUP(A171,'pl-data'!A:G,7)</f>
        <v>0</v>
      </c>
      <c r="H171" s="51">
        <f>-VLOOKUP(A171,'pl-data'!A:V,22)</f>
        <v>0</v>
      </c>
      <c r="I171" s="51">
        <f t="shared" si="80"/>
        <v>0</v>
      </c>
      <c r="J171" s="51">
        <f>-VLOOKUP(A171,'pl-data'!A:BR,66)</f>
        <v>0</v>
      </c>
      <c r="K171" s="51">
        <f>-VLOOKUP(A171,'pl-data'!A:BR,68)</f>
        <v>0</v>
      </c>
      <c r="L171" s="51">
        <f>-VLOOKUP(A171,'pl-data'!A:BR,70)</f>
        <v>0</v>
      </c>
      <c r="M171" s="8"/>
      <c r="N171" s="51">
        <f>-VLOOKUP(A171,'pl-data'!A:BR,21)</f>
        <v>0</v>
      </c>
      <c r="O171" s="51">
        <f>-VLOOKUP(A171,'pl-data'!A:BR,51)</f>
        <v>0</v>
      </c>
      <c r="P171" s="51">
        <f>-VLOOKUP(A171,'pl-data'!A:BR,36)</f>
        <v>0</v>
      </c>
      <c r="Q171" s="34" t="str">
        <f t="shared" si="75"/>
        <v>n/a</v>
      </c>
      <c r="R171" s="34" t="str">
        <f t="shared" si="76"/>
        <v>n/a</v>
      </c>
      <c r="S171" s="8"/>
      <c r="T171" s="51">
        <f t="shared" si="81"/>
        <v>0</v>
      </c>
      <c r="U171" s="51">
        <f>-VLOOKUP(A171,'pl-data'!A:BR,52)</f>
        <v>0</v>
      </c>
      <c r="V171" s="51">
        <f t="shared" si="82"/>
        <v>0</v>
      </c>
      <c r="W171" s="34" t="str">
        <f t="shared" si="78"/>
        <v>n/a</v>
      </c>
      <c r="X171" s="34" t="str">
        <f t="shared" si="79"/>
        <v>n/a</v>
      </c>
      <c r="Y171" s="8"/>
    </row>
    <row r="172" spans="1:25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51">
        <f>-VLOOKUP(A172,'pl-data'!A:F,4)</f>
        <v>0</v>
      </c>
      <c r="E172" s="51">
        <f>-VLOOKUP(A172,'pl-data'!A:F,5)</f>
        <v>0</v>
      </c>
      <c r="F172" s="51">
        <f>-VLOOKUP(A172,'pl-data'!A:F,6)</f>
        <v>0</v>
      </c>
      <c r="G172" s="51">
        <f>-VLOOKUP(A172,'pl-data'!A:G,7)</f>
        <v>0</v>
      </c>
      <c r="H172" s="51">
        <f>-VLOOKUP(A172,'pl-data'!A:V,22)</f>
        <v>0</v>
      </c>
      <c r="I172" s="51">
        <f t="shared" si="80"/>
        <v>0</v>
      </c>
      <c r="J172" s="51">
        <f>-VLOOKUP(A172,'pl-data'!A:BR,66)</f>
        <v>0</v>
      </c>
      <c r="K172" s="51">
        <f>-VLOOKUP(A172,'pl-data'!A:BR,68)</f>
        <v>0</v>
      </c>
      <c r="L172" s="51">
        <f>-VLOOKUP(A172,'pl-data'!A:BR,70)</f>
        <v>0</v>
      </c>
      <c r="M172" s="8"/>
      <c r="N172" s="51">
        <f>-VLOOKUP(A172,'pl-data'!A:BR,21)</f>
        <v>0</v>
      </c>
      <c r="O172" s="51">
        <f>-VLOOKUP(A172,'pl-data'!A:BR,51)</f>
        <v>0</v>
      </c>
      <c r="P172" s="51">
        <f>-VLOOKUP(A172,'pl-data'!A:BR,36)</f>
        <v>0</v>
      </c>
      <c r="Q172" s="34" t="str">
        <f t="shared" si="75"/>
        <v>n/a</v>
      </c>
      <c r="R172" s="34" t="str">
        <f t="shared" si="76"/>
        <v>n/a</v>
      </c>
      <c r="S172" s="8"/>
      <c r="T172" s="51">
        <f t="shared" si="81"/>
        <v>0</v>
      </c>
      <c r="U172" s="51">
        <f>-VLOOKUP(A172,'pl-data'!A:BR,52)</f>
        <v>0</v>
      </c>
      <c r="V172" s="51">
        <f t="shared" si="82"/>
        <v>0</v>
      </c>
      <c r="W172" s="34" t="str">
        <f t="shared" si="78"/>
        <v>n/a</v>
      </c>
      <c r="X172" s="34" t="str">
        <f t="shared" si="79"/>
        <v>n/a</v>
      </c>
      <c r="Y172" s="8"/>
    </row>
    <row r="173" spans="1:25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51">
        <f>-VLOOKUP(A173,'pl-data'!A:F,4)</f>
        <v>0</v>
      </c>
      <c r="E173" s="51">
        <f>-VLOOKUP(A173,'pl-data'!A:F,5)</f>
        <v>0</v>
      </c>
      <c r="F173" s="51">
        <f>-VLOOKUP(A173,'pl-data'!A:F,6)</f>
        <v>0</v>
      </c>
      <c r="G173" s="51">
        <f>-VLOOKUP(A173,'pl-data'!A:G,7)</f>
        <v>0</v>
      </c>
      <c r="H173" s="51">
        <f>-VLOOKUP(A173,'pl-data'!A:V,22)</f>
        <v>0</v>
      </c>
      <c r="I173" s="51">
        <f t="shared" si="80"/>
        <v>0</v>
      </c>
      <c r="J173" s="51">
        <f>-VLOOKUP(A173,'pl-data'!A:BR,66)</f>
        <v>0</v>
      </c>
      <c r="K173" s="51">
        <f>-VLOOKUP(A173,'pl-data'!A:BR,68)</f>
        <v>0</v>
      </c>
      <c r="L173" s="51">
        <f>-VLOOKUP(A173,'pl-data'!A:BR,70)</f>
        <v>0</v>
      </c>
      <c r="M173" s="8"/>
      <c r="N173" s="51">
        <f>-VLOOKUP(A173,'pl-data'!A:BR,21)</f>
        <v>0</v>
      </c>
      <c r="O173" s="51">
        <f>-VLOOKUP(A173,'pl-data'!A:BR,51)</f>
        <v>0</v>
      </c>
      <c r="P173" s="51">
        <f>-VLOOKUP(A173,'pl-data'!A:BR,36)</f>
        <v>0</v>
      </c>
      <c r="Q173" s="34" t="str">
        <f t="shared" si="75"/>
        <v>n/a</v>
      </c>
      <c r="R173" s="34" t="str">
        <f t="shared" si="76"/>
        <v>n/a</v>
      </c>
      <c r="S173" s="8"/>
      <c r="T173" s="51">
        <f t="shared" si="81"/>
        <v>0</v>
      </c>
      <c r="U173" s="51">
        <f>-VLOOKUP(A173,'pl-data'!A:BR,52)</f>
        <v>0</v>
      </c>
      <c r="V173" s="51">
        <f t="shared" si="82"/>
        <v>0</v>
      </c>
      <c r="W173" s="34" t="str">
        <f t="shared" si="78"/>
        <v>n/a</v>
      </c>
      <c r="X173" s="34" t="str">
        <f t="shared" si="79"/>
        <v>n/a</v>
      </c>
      <c r="Y173" s="8"/>
    </row>
    <row r="174" spans="1:25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51">
        <f>-VLOOKUP(A174,'pl-data'!A:F,4)</f>
        <v>0</v>
      </c>
      <c r="E174" s="51">
        <f>-VLOOKUP(A174,'pl-data'!A:F,5)</f>
        <v>0</v>
      </c>
      <c r="F174" s="51">
        <f>-VLOOKUP(A174,'pl-data'!A:F,6)</f>
        <v>0</v>
      </c>
      <c r="G174" s="51">
        <f>-VLOOKUP(A174,'pl-data'!A:G,7)</f>
        <v>0</v>
      </c>
      <c r="H174" s="51">
        <f>-VLOOKUP(A174,'pl-data'!A:V,22)</f>
        <v>0</v>
      </c>
      <c r="I174" s="51">
        <f t="shared" si="80"/>
        <v>0</v>
      </c>
      <c r="J174" s="51">
        <f>-VLOOKUP(A174,'pl-data'!A:BR,66)</f>
        <v>0</v>
      </c>
      <c r="K174" s="51">
        <f>-VLOOKUP(A174,'pl-data'!A:BR,68)</f>
        <v>0</v>
      </c>
      <c r="L174" s="51">
        <f>-VLOOKUP(A174,'pl-data'!A:BR,70)</f>
        <v>0</v>
      </c>
      <c r="M174" s="8"/>
      <c r="N174" s="51">
        <f>-VLOOKUP(A174,'pl-data'!A:BR,21)</f>
        <v>0</v>
      </c>
      <c r="O174" s="51">
        <f>-VLOOKUP(A174,'pl-data'!A:BR,51)</f>
        <v>0</v>
      </c>
      <c r="P174" s="51">
        <f>-VLOOKUP(A174,'pl-data'!A:BR,36)</f>
        <v>0</v>
      </c>
      <c r="Q174" s="34" t="str">
        <f t="shared" si="75"/>
        <v>n/a</v>
      </c>
      <c r="R174" s="34" t="str">
        <f t="shared" si="76"/>
        <v>n/a</v>
      </c>
      <c r="S174" s="8"/>
      <c r="T174" s="51">
        <f t="shared" si="81"/>
        <v>0</v>
      </c>
      <c r="U174" s="51">
        <f>-VLOOKUP(A174,'pl-data'!A:BR,52)</f>
        <v>0</v>
      </c>
      <c r="V174" s="51">
        <f t="shared" si="82"/>
        <v>0</v>
      </c>
      <c r="W174" s="34" t="str">
        <f t="shared" si="78"/>
        <v>n/a</v>
      </c>
      <c r="X174" s="34" t="str">
        <f t="shared" si="79"/>
        <v>n/a</v>
      </c>
      <c r="Y174" s="8"/>
    </row>
    <row r="175" spans="1:25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51">
        <f>-VLOOKUP(A175,'pl-data'!A:F,4)</f>
        <v>0</v>
      </c>
      <c r="E175" s="51">
        <f>-VLOOKUP(A175,'pl-data'!A:F,5)</f>
        <v>0</v>
      </c>
      <c r="F175" s="51">
        <f>-VLOOKUP(A175,'pl-data'!A:F,6)</f>
        <v>0</v>
      </c>
      <c r="G175" s="51">
        <f>-VLOOKUP(A175,'pl-data'!A:G,7)</f>
        <v>0</v>
      </c>
      <c r="H175" s="51">
        <f>-VLOOKUP(A175,'pl-data'!A:V,22)</f>
        <v>0</v>
      </c>
      <c r="I175" s="51">
        <f t="shared" si="80"/>
        <v>0</v>
      </c>
      <c r="J175" s="51">
        <f>-VLOOKUP(A175,'pl-data'!A:BR,66)</f>
        <v>0</v>
      </c>
      <c r="K175" s="51">
        <f>-VLOOKUP(A175,'pl-data'!A:BR,68)</f>
        <v>0</v>
      </c>
      <c r="L175" s="51">
        <f>-VLOOKUP(A175,'pl-data'!A:BR,70)</f>
        <v>0</v>
      </c>
      <c r="M175" s="8"/>
      <c r="N175" s="51">
        <f>-VLOOKUP(A175,'pl-data'!A:BR,21)</f>
        <v>0</v>
      </c>
      <c r="O175" s="51">
        <f>-VLOOKUP(A175,'pl-data'!A:BR,51)</f>
        <v>0</v>
      </c>
      <c r="P175" s="51">
        <f>-VLOOKUP(A175,'pl-data'!A:BR,36)</f>
        <v>0</v>
      </c>
      <c r="Q175" s="34" t="str">
        <f t="shared" si="75"/>
        <v>n/a</v>
      </c>
      <c r="R175" s="34" t="str">
        <f t="shared" si="76"/>
        <v>n/a</v>
      </c>
      <c r="S175" s="8"/>
      <c r="T175" s="51">
        <f t="shared" si="81"/>
        <v>0</v>
      </c>
      <c r="U175" s="51">
        <f>-VLOOKUP(A175,'pl-data'!A:BR,52)</f>
        <v>0</v>
      </c>
      <c r="V175" s="51">
        <f t="shared" si="82"/>
        <v>0</v>
      </c>
      <c r="W175" s="34" t="str">
        <f t="shared" si="78"/>
        <v>n/a</v>
      </c>
      <c r="X175" s="34" t="str">
        <f t="shared" si="79"/>
        <v>n/a</v>
      </c>
      <c r="Y175" s="8"/>
    </row>
    <row r="176" spans="1:25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51">
        <f>-VLOOKUP(A176,'pl-data'!A:F,4)</f>
        <v>0</v>
      </c>
      <c r="E176" s="51">
        <f>-VLOOKUP(A176,'pl-data'!A:F,5)</f>
        <v>0</v>
      </c>
      <c r="F176" s="51">
        <f>-VLOOKUP(A176,'pl-data'!A:F,6)</f>
        <v>0</v>
      </c>
      <c r="G176" s="51">
        <f>-VLOOKUP(A176,'pl-data'!A:G,7)</f>
        <v>0</v>
      </c>
      <c r="H176" s="51">
        <f>-VLOOKUP(A176,'pl-data'!A:V,22)</f>
        <v>0</v>
      </c>
      <c r="I176" s="51">
        <f t="shared" si="80"/>
        <v>0</v>
      </c>
      <c r="J176" s="51">
        <f>-VLOOKUP(A176,'pl-data'!A:BR,66)</f>
        <v>0</v>
      </c>
      <c r="K176" s="51">
        <f>-VLOOKUP(A176,'pl-data'!A:BR,68)</f>
        <v>0</v>
      </c>
      <c r="L176" s="51">
        <f>-VLOOKUP(A176,'pl-data'!A:BR,70)</f>
        <v>0</v>
      </c>
      <c r="M176" s="8"/>
      <c r="N176" s="51">
        <f>-VLOOKUP(A176,'pl-data'!A:BR,21)</f>
        <v>0</v>
      </c>
      <c r="O176" s="51">
        <f>-VLOOKUP(A176,'pl-data'!A:BR,51)</f>
        <v>0</v>
      </c>
      <c r="P176" s="51">
        <f>-VLOOKUP(A176,'pl-data'!A:BR,36)</f>
        <v>0</v>
      </c>
      <c r="Q176" s="34" t="str">
        <f t="shared" si="75"/>
        <v>n/a</v>
      </c>
      <c r="R176" s="34" t="str">
        <f t="shared" si="76"/>
        <v>n/a</v>
      </c>
      <c r="S176" s="8"/>
      <c r="T176" s="51">
        <f t="shared" si="81"/>
        <v>0</v>
      </c>
      <c r="U176" s="51">
        <f>-VLOOKUP(A176,'pl-data'!A:BR,52)</f>
        <v>0</v>
      </c>
      <c r="V176" s="51">
        <f t="shared" si="82"/>
        <v>0</v>
      </c>
      <c r="W176" s="34" t="str">
        <f t="shared" si="78"/>
        <v>n/a</v>
      </c>
      <c r="X176" s="34" t="str">
        <f t="shared" si="79"/>
        <v>n/a</v>
      </c>
      <c r="Y176" s="8"/>
    </row>
    <row r="177" spans="1:25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51">
        <f>-VLOOKUP(A177,'pl-data'!A:F,4)</f>
        <v>0</v>
      </c>
      <c r="E177" s="51">
        <f>-VLOOKUP(A177,'pl-data'!A:F,5)</f>
        <v>0</v>
      </c>
      <c r="F177" s="51">
        <f>-VLOOKUP(A177,'pl-data'!A:F,6)</f>
        <v>0</v>
      </c>
      <c r="G177" s="51">
        <f>-VLOOKUP(A177,'pl-data'!A:G,7)</f>
        <v>0</v>
      </c>
      <c r="H177" s="51">
        <f>-VLOOKUP(A177,'pl-data'!A:V,22)</f>
        <v>0</v>
      </c>
      <c r="I177" s="51">
        <f t="shared" si="80"/>
        <v>0</v>
      </c>
      <c r="J177" s="51">
        <f>-VLOOKUP(A177,'pl-data'!A:BR,66)</f>
        <v>0</v>
      </c>
      <c r="K177" s="51">
        <f>-VLOOKUP(A177,'pl-data'!A:BR,68)</f>
        <v>0</v>
      </c>
      <c r="L177" s="51">
        <f>-VLOOKUP(A177,'pl-data'!A:BR,70)</f>
        <v>0</v>
      </c>
      <c r="M177" s="8"/>
      <c r="N177" s="51">
        <f>-VLOOKUP(A177,'pl-data'!A:BR,21)</f>
        <v>0</v>
      </c>
      <c r="O177" s="51">
        <f>-VLOOKUP(A177,'pl-data'!A:BR,51)</f>
        <v>0</v>
      </c>
      <c r="P177" s="51">
        <f>-VLOOKUP(A177,'pl-data'!A:BR,36)</f>
        <v>0</v>
      </c>
      <c r="Q177" s="34" t="str">
        <f t="shared" si="75"/>
        <v>n/a</v>
      </c>
      <c r="R177" s="34" t="str">
        <f t="shared" si="76"/>
        <v>n/a</v>
      </c>
      <c r="S177" s="8"/>
      <c r="T177" s="51">
        <f t="shared" si="81"/>
        <v>0</v>
      </c>
      <c r="U177" s="51">
        <f>-VLOOKUP(A177,'pl-data'!A:BR,52)</f>
        <v>0</v>
      </c>
      <c r="V177" s="51">
        <f t="shared" si="82"/>
        <v>0</v>
      </c>
      <c r="W177" s="34" t="str">
        <f t="shared" si="78"/>
        <v>n/a</v>
      </c>
      <c r="X177" s="34" t="str">
        <f t="shared" si="79"/>
        <v>n/a</v>
      </c>
      <c r="Y177" s="8"/>
    </row>
    <row r="178" spans="1:25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51">
        <f>-VLOOKUP(A178,'pl-data'!A:F,4)</f>
        <v>0</v>
      </c>
      <c r="E178" s="51">
        <f>-VLOOKUP(A178,'pl-data'!A:F,5)</f>
        <v>0</v>
      </c>
      <c r="F178" s="51">
        <f>-VLOOKUP(A178,'pl-data'!A:F,6)</f>
        <v>0</v>
      </c>
      <c r="G178" s="51">
        <f>-VLOOKUP(A178,'pl-data'!A:G,7)</f>
        <v>0</v>
      </c>
      <c r="H178" s="51">
        <f>-VLOOKUP(A178,'pl-data'!A:V,22)</f>
        <v>0</v>
      </c>
      <c r="I178" s="51">
        <f t="shared" si="80"/>
        <v>0</v>
      </c>
      <c r="J178" s="51">
        <f>-VLOOKUP(A178,'pl-data'!A:BR,66)</f>
        <v>0</v>
      </c>
      <c r="K178" s="51">
        <f>-VLOOKUP(A178,'pl-data'!A:BR,68)</f>
        <v>0</v>
      </c>
      <c r="L178" s="51">
        <f>-VLOOKUP(A178,'pl-data'!A:BR,70)</f>
        <v>0</v>
      </c>
      <c r="M178" s="8"/>
      <c r="N178" s="51">
        <f>-VLOOKUP(A178,'pl-data'!A:BR,21)</f>
        <v>0</v>
      </c>
      <c r="O178" s="51">
        <f>-VLOOKUP(A178,'pl-data'!A:BR,51)</f>
        <v>0</v>
      </c>
      <c r="P178" s="51">
        <f>-VLOOKUP(A178,'pl-data'!A:BR,36)</f>
        <v>0</v>
      </c>
      <c r="Q178" s="34" t="str">
        <f t="shared" si="75"/>
        <v>n/a</v>
      </c>
      <c r="R178" s="34" t="str">
        <f t="shared" si="76"/>
        <v>n/a</v>
      </c>
      <c r="S178" s="8"/>
      <c r="T178" s="51">
        <f t="shared" si="81"/>
        <v>0</v>
      </c>
      <c r="U178" s="51">
        <f>-VLOOKUP(A178,'pl-data'!A:BR,52)</f>
        <v>0</v>
      </c>
      <c r="V178" s="51">
        <f t="shared" si="82"/>
        <v>0</v>
      </c>
      <c r="W178" s="34" t="str">
        <f t="shared" si="78"/>
        <v>n/a</v>
      </c>
      <c r="X178" s="34" t="str">
        <f t="shared" si="79"/>
        <v>n/a</v>
      </c>
      <c r="Y178" s="8"/>
    </row>
    <row r="179" spans="1:25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51">
        <f>-VLOOKUP(A179,'pl-data'!A:F,4)</f>
        <v>0</v>
      </c>
      <c r="E179" s="51">
        <f>-VLOOKUP(A179,'pl-data'!A:F,5)</f>
        <v>0</v>
      </c>
      <c r="F179" s="51">
        <f>-VLOOKUP(A179,'pl-data'!A:F,6)</f>
        <v>0</v>
      </c>
      <c r="G179" s="51">
        <f>-VLOOKUP(A179,'pl-data'!A:G,7)</f>
        <v>0</v>
      </c>
      <c r="H179" s="51">
        <f>-VLOOKUP(A179,'pl-data'!A:V,22)</f>
        <v>0</v>
      </c>
      <c r="I179" s="51">
        <f t="shared" si="80"/>
        <v>0</v>
      </c>
      <c r="J179" s="51">
        <f>-VLOOKUP(A179,'pl-data'!A:BR,66)</f>
        <v>0</v>
      </c>
      <c r="K179" s="51">
        <f>-VLOOKUP(A179,'pl-data'!A:BR,68)</f>
        <v>0</v>
      </c>
      <c r="L179" s="51">
        <f>-VLOOKUP(A179,'pl-data'!A:BR,70)</f>
        <v>0</v>
      </c>
      <c r="M179" s="8"/>
      <c r="N179" s="51">
        <f>-VLOOKUP(A179,'pl-data'!A:BR,21)</f>
        <v>0</v>
      </c>
      <c r="O179" s="51">
        <f>-VLOOKUP(A179,'pl-data'!A:BR,51)</f>
        <v>0</v>
      </c>
      <c r="P179" s="51">
        <f>-VLOOKUP(A179,'pl-data'!A:BR,36)</f>
        <v>0</v>
      </c>
      <c r="Q179" s="34" t="str">
        <f t="shared" si="75"/>
        <v>n/a</v>
      </c>
      <c r="R179" s="34" t="str">
        <f t="shared" si="76"/>
        <v>n/a</v>
      </c>
      <c r="S179" s="8"/>
      <c r="T179" s="51">
        <f t="shared" si="81"/>
        <v>0</v>
      </c>
      <c r="U179" s="51">
        <f>-VLOOKUP(A179,'pl-data'!A:BR,52)</f>
        <v>0</v>
      </c>
      <c r="V179" s="51">
        <f t="shared" si="82"/>
        <v>0</v>
      </c>
      <c r="W179" s="34" t="str">
        <f t="shared" si="78"/>
        <v>n/a</v>
      </c>
      <c r="X179" s="34" t="str">
        <f t="shared" si="79"/>
        <v>n/a</v>
      </c>
      <c r="Y179" s="8"/>
    </row>
    <row r="180" spans="1:25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51">
        <f>-VLOOKUP(A180,'pl-data'!A:F,4)</f>
        <v>0</v>
      </c>
      <c r="E180" s="51">
        <f>-VLOOKUP(A180,'pl-data'!A:F,5)</f>
        <v>0</v>
      </c>
      <c r="F180" s="51">
        <f>-VLOOKUP(A180,'pl-data'!A:F,6)</f>
        <v>0</v>
      </c>
      <c r="G180" s="51">
        <f>-VLOOKUP(A180,'pl-data'!A:G,7)</f>
        <v>0</v>
      </c>
      <c r="H180" s="51">
        <f>-VLOOKUP(A180,'pl-data'!A:V,22)</f>
        <v>0</v>
      </c>
      <c r="I180" s="51">
        <f t="shared" si="80"/>
        <v>0</v>
      </c>
      <c r="J180" s="51">
        <f>-VLOOKUP(A180,'pl-data'!A:BR,66)</f>
        <v>0</v>
      </c>
      <c r="K180" s="51">
        <f>-VLOOKUP(A180,'pl-data'!A:BR,68)</f>
        <v>0</v>
      </c>
      <c r="L180" s="51">
        <f>-VLOOKUP(A180,'pl-data'!A:BR,70)</f>
        <v>0</v>
      </c>
      <c r="M180" s="8"/>
      <c r="N180" s="51">
        <f>-VLOOKUP(A180,'pl-data'!A:BR,21)</f>
        <v>0</v>
      </c>
      <c r="O180" s="51">
        <f>-VLOOKUP(A180,'pl-data'!A:BR,51)</f>
        <v>0</v>
      </c>
      <c r="P180" s="51">
        <f>-VLOOKUP(A180,'pl-data'!A:BR,36)</f>
        <v>0</v>
      </c>
      <c r="Q180" s="34" t="str">
        <f t="shared" si="75"/>
        <v>n/a</v>
      </c>
      <c r="R180" s="34" t="str">
        <f t="shared" si="76"/>
        <v>n/a</v>
      </c>
      <c r="S180" s="8"/>
      <c r="T180" s="51">
        <f t="shared" si="81"/>
        <v>0</v>
      </c>
      <c r="U180" s="51">
        <f>-VLOOKUP(A180,'pl-data'!A:BR,52)</f>
        <v>0</v>
      </c>
      <c r="V180" s="51">
        <f t="shared" si="82"/>
        <v>0</v>
      </c>
      <c r="W180" s="34" t="str">
        <f t="shared" si="78"/>
        <v>n/a</v>
      </c>
      <c r="X180" s="34" t="str">
        <f t="shared" si="79"/>
        <v>n/a</v>
      </c>
      <c r="Y180" s="8"/>
    </row>
    <row r="181" spans="1:25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51">
        <f>-VLOOKUP(A181,'pl-data'!A:F,4)</f>
        <v>0</v>
      </c>
      <c r="E181" s="51">
        <f>-VLOOKUP(A181,'pl-data'!A:F,5)</f>
        <v>0</v>
      </c>
      <c r="F181" s="51">
        <f>-VLOOKUP(A181,'pl-data'!A:F,6)</f>
        <v>0</v>
      </c>
      <c r="G181" s="51">
        <f>-VLOOKUP(A181,'pl-data'!A:G,7)</f>
        <v>0</v>
      </c>
      <c r="H181" s="51">
        <f>-VLOOKUP(A181,'pl-data'!A:V,22)</f>
        <v>0</v>
      </c>
      <c r="I181" s="51">
        <f t="shared" si="80"/>
        <v>0</v>
      </c>
      <c r="J181" s="51">
        <f>-VLOOKUP(A181,'pl-data'!A:BR,66)</f>
        <v>0</v>
      </c>
      <c r="K181" s="51">
        <f>-VLOOKUP(A181,'pl-data'!A:BR,68)</f>
        <v>0</v>
      </c>
      <c r="L181" s="51">
        <f>-VLOOKUP(A181,'pl-data'!A:BR,70)</f>
        <v>0</v>
      </c>
      <c r="M181" s="8"/>
      <c r="N181" s="51">
        <f>-VLOOKUP(A181,'pl-data'!A:BR,21)</f>
        <v>0</v>
      </c>
      <c r="O181" s="51">
        <f>-VLOOKUP(A181,'pl-data'!A:BR,51)</f>
        <v>0</v>
      </c>
      <c r="P181" s="51">
        <f>-VLOOKUP(A181,'pl-data'!A:BR,36)</f>
        <v>0</v>
      </c>
      <c r="Q181" s="34" t="str">
        <f t="shared" si="75"/>
        <v>n/a</v>
      </c>
      <c r="R181" s="34" t="str">
        <f t="shared" si="76"/>
        <v>n/a</v>
      </c>
      <c r="S181" s="8"/>
      <c r="T181" s="51">
        <f t="shared" si="81"/>
        <v>0</v>
      </c>
      <c r="U181" s="51">
        <f>-VLOOKUP(A181,'pl-data'!A:BR,52)</f>
        <v>0</v>
      </c>
      <c r="V181" s="51">
        <f t="shared" si="82"/>
        <v>0</v>
      </c>
      <c r="W181" s="34" t="str">
        <f t="shared" si="78"/>
        <v>n/a</v>
      </c>
      <c r="X181" s="34" t="str">
        <f t="shared" si="79"/>
        <v>n/a</v>
      </c>
      <c r="Y181" s="8"/>
    </row>
    <row r="182" spans="1:25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51">
        <f>-VLOOKUP(A182,'pl-data'!A:F,4)</f>
        <v>0</v>
      </c>
      <c r="E182" s="51">
        <f>-VLOOKUP(A182,'pl-data'!A:F,5)</f>
        <v>0</v>
      </c>
      <c r="F182" s="51">
        <f>-VLOOKUP(A182,'pl-data'!A:F,6)</f>
        <v>0</v>
      </c>
      <c r="G182" s="51">
        <f>-VLOOKUP(A182,'pl-data'!A:G,7)</f>
        <v>0</v>
      </c>
      <c r="H182" s="51">
        <f>-VLOOKUP(A182,'pl-data'!A:V,22)</f>
        <v>0</v>
      </c>
      <c r="I182" s="51">
        <f t="shared" si="80"/>
        <v>0</v>
      </c>
      <c r="J182" s="51">
        <f>-VLOOKUP(A182,'pl-data'!A:BR,66)</f>
        <v>0</v>
      </c>
      <c r="K182" s="51">
        <f>-VLOOKUP(A182,'pl-data'!A:BR,68)</f>
        <v>0</v>
      </c>
      <c r="L182" s="51">
        <f>-VLOOKUP(A182,'pl-data'!A:BR,70)</f>
        <v>0</v>
      </c>
      <c r="M182" s="8"/>
      <c r="N182" s="51">
        <f>-VLOOKUP(A182,'pl-data'!A:BR,21)</f>
        <v>0</v>
      </c>
      <c r="O182" s="51">
        <f>-VLOOKUP(A182,'pl-data'!A:BR,51)</f>
        <v>0</v>
      </c>
      <c r="P182" s="51">
        <f>-VLOOKUP(A182,'pl-data'!A:BR,36)</f>
        <v>0</v>
      </c>
      <c r="Q182" s="34" t="str">
        <f t="shared" si="75"/>
        <v>n/a</v>
      </c>
      <c r="R182" s="34" t="str">
        <f t="shared" si="76"/>
        <v>n/a</v>
      </c>
      <c r="S182" s="8"/>
      <c r="T182" s="51">
        <f t="shared" si="81"/>
        <v>0</v>
      </c>
      <c r="U182" s="51">
        <f>-VLOOKUP(A182,'pl-data'!A:BR,52)</f>
        <v>0</v>
      </c>
      <c r="V182" s="51">
        <f t="shared" si="82"/>
        <v>0</v>
      </c>
      <c r="W182" s="34" t="str">
        <f t="shared" si="78"/>
        <v>n/a</v>
      </c>
      <c r="X182" s="34" t="str">
        <f t="shared" si="79"/>
        <v>n/a</v>
      </c>
      <c r="Y182" s="8"/>
    </row>
    <row r="183" spans="1:25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51">
        <f>-VLOOKUP(A183,'pl-data'!A:F,4)</f>
        <v>0</v>
      </c>
      <c r="E183" s="51">
        <f>-VLOOKUP(A183,'pl-data'!A:F,5)</f>
        <v>0</v>
      </c>
      <c r="F183" s="51">
        <f>-VLOOKUP(A183,'pl-data'!A:F,6)</f>
        <v>0</v>
      </c>
      <c r="G183" s="51">
        <f>-VLOOKUP(A183,'pl-data'!A:G,7)</f>
        <v>0</v>
      </c>
      <c r="H183" s="51">
        <f>-VLOOKUP(A183,'pl-data'!A:V,22)</f>
        <v>0</v>
      </c>
      <c r="I183" s="51">
        <f t="shared" si="80"/>
        <v>0</v>
      </c>
      <c r="J183" s="51">
        <f>-VLOOKUP(A183,'pl-data'!A:BR,66)</f>
        <v>0</v>
      </c>
      <c r="K183" s="51">
        <f>-VLOOKUP(A183,'pl-data'!A:BR,68)</f>
        <v>0</v>
      </c>
      <c r="L183" s="51">
        <f>-VLOOKUP(A183,'pl-data'!A:BR,70)</f>
        <v>0</v>
      </c>
      <c r="M183" s="8"/>
      <c r="N183" s="51">
        <f>-VLOOKUP(A183,'pl-data'!A:BR,21)</f>
        <v>0</v>
      </c>
      <c r="O183" s="51">
        <f>-VLOOKUP(A183,'pl-data'!A:BR,51)</f>
        <v>0</v>
      </c>
      <c r="P183" s="51">
        <f>-VLOOKUP(A183,'pl-data'!A:BR,36)</f>
        <v>0</v>
      </c>
      <c r="Q183" s="34" t="str">
        <f t="shared" si="75"/>
        <v>n/a</v>
      </c>
      <c r="R183" s="34" t="str">
        <f t="shared" si="76"/>
        <v>n/a</v>
      </c>
      <c r="S183" s="8"/>
      <c r="T183" s="51">
        <f t="shared" si="81"/>
        <v>0</v>
      </c>
      <c r="U183" s="51">
        <f>-VLOOKUP(A183,'pl-data'!A:BR,52)</f>
        <v>0</v>
      </c>
      <c r="V183" s="51">
        <f t="shared" si="82"/>
        <v>0</v>
      </c>
      <c r="W183" s="34" t="str">
        <f t="shared" si="78"/>
        <v>n/a</v>
      </c>
      <c r="X183" s="34" t="str">
        <f t="shared" si="79"/>
        <v>n/a</v>
      </c>
      <c r="Y183" s="8"/>
    </row>
    <row r="184" spans="1:25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51">
        <f>-VLOOKUP(A184,'pl-data'!A:F,4)</f>
        <v>0</v>
      </c>
      <c r="E184" s="51">
        <f>-VLOOKUP(A184,'pl-data'!A:F,5)</f>
        <v>0</v>
      </c>
      <c r="F184" s="51">
        <f>-VLOOKUP(A184,'pl-data'!A:F,6)</f>
        <v>0</v>
      </c>
      <c r="G184" s="51">
        <f>-VLOOKUP(A184,'pl-data'!A:G,7)</f>
        <v>0</v>
      </c>
      <c r="H184" s="51">
        <f>-VLOOKUP(A184,'pl-data'!A:V,22)</f>
        <v>0</v>
      </c>
      <c r="I184" s="51">
        <f t="shared" si="80"/>
        <v>0</v>
      </c>
      <c r="J184" s="51">
        <f>-VLOOKUP(A184,'pl-data'!A:BR,66)</f>
        <v>0</v>
      </c>
      <c r="K184" s="51">
        <f>-VLOOKUP(A184,'pl-data'!A:BR,68)</f>
        <v>0</v>
      </c>
      <c r="L184" s="51">
        <f>-VLOOKUP(A184,'pl-data'!A:BR,70)</f>
        <v>0</v>
      </c>
      <c r="M184" s="8"/>
      <c r="N184" s="51">
        <f>-VLOOKUP(A184,'pl-data'!A:BR,21)</f>
        <v>0</v>
      </c>
      <c r="O184" s="51">
        <f>-VLOOKUP(A184,'pl-data'!A:BR,51)</f>
        <v>0</v>
      </c>
      <c r="P184" s="51">
        <f>-VLOOKUP(A184,'pl-data'!A:BR,36)</f>
        <v>0</v>
      </c>
      <c r="Q184" s="34" t="str">
        <f t="shared" si="75"/>
        <v>n/a</v>
      </c>
      <c r="R184" s="34" t="str">
        <f t="shared" si="76"/>
        <v>n/a</v>
      </c>
      <c r="S184" s="8"/>
      <c r="T184" s="51">
        <f t="shared" si="81"/>
        <v>0</v>
      </c>
      <c r="U184" s="51">
        <f>-VLOOKUP(A184,'pl-data'!A:BR,52)</f>
        <v>0</v>
      </c>
      <c r="V184" s="51">
        <f t="shared" si="82"/>
        <v>0</v>
      </c>
      <c r="W184" s="34" t="str">
        <f t="shared" si="78"/>
        <v>n/a</v>
      </c>
      <c r="X184" s="34" t="str">
        <f t="shared" si="79"/>
        <v>n/a</v>
      </c>
      <c r="Y184" s="8"/>
    </row>
    <row r="185" spans="1:25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51">
        <f>-VLOOKUP(A185,'pl-data'!A:F,4)</f>
        <v>0</v>
      </c>
      <c r="E185" s="51">
        <f>-VLOOKUP(A185,'pl-data'!A:F,5)</f>
        <v>0</v>
      </c>
      <c r="F185" s="51">
        <f>-VLOOKUP(A185,'pl-data'!A:F,6)</f>
        <v>0</v>
      </c>
      <c r="G185" s="51">
        <f>-VLOOKUP(A185,'pl-data'!A:G,7)</f>
        <v>0</v>
      </c>
      <c r="H185" s="51">
        <f>-VLOOKUP(A185,'pl-data'!A:V,22)</f>
        <v>0</v>
      </c>
      <c r="I185" s="51">
        <f t="shared" si="80"/>
        <v>0</v>
      </c>
      <c r="J185" s="51">
        <f>-VLOOKUP(A185,'pl-data'!A:BR,66)</f>
        <v>0</v>
      </c>
      <c r="K185" s="51">
        <f>-VLOOKUP(A185,'pl-data'!A:BR,68)</f>
        <v>0</v>
      </c>
      <c r="L185" s="51">
        <f>-VLOOKUP(A185,'pl-data'!A:BR,70)</f>
        <v>0</v>
      </c>
      <c r="M185" s="8"/>
      <c r="N185" s="51">
        <f>-VLOOKUP(A185,'pl-data'!A:BR,21)</f>
        <v>0</v>
      </c>
      <c r="O185" s="51">
        <f>-VLOOKUP(A185,'pl-data'!A:BR,51)</f>
        <v>0</v>
      </c>
      <c r="P185" s="51">
        <f>-VLOOKUP(A185,'pl-data'!A:BR,36)</f>
        <v>0</v>
      </c>
      <c r="Q185" s="34" t="str">
        <f t="shared" si="75"/>
        <v>n/a</v>
      </c>
      <c r="R185" s="34" t="str">
        <f t="shared" si="76"/>
        <v>n/a</v>
      </c>
      <c r="S185" s="8"/>
      <c r="T185" s="51">
        <f t="shared" si="81"/>
        <v>0</v>
      </c>
      <c r="U185" s="51">
        <f>-VLOOKUP(A185,'pl-data'!A:BR,52)</f>
        <v>0</v>
      </c>
      <c r="V185" s="51">
        <f t="shared" si="82"/>
        <v>0</v>
      </c>
      <c r="W185" s="34" t="str">
        <f t="shared" si="78"/>
        <v>n/a</v>
      </c>
      <c r="X185" s="34" t="str">
        <f t="shared" si="79"/>
        <v>n/a</v>
      </c>
      <c r="Y185" s="8"/>
    </row>
    <row r="186" spans="1:25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51">
        <f>-VLOOKUP(A186,'pl-data'!A:F,4)</f>
        <v>0</v>
      </c>
      <c r="E186" s="51">
        <f>-VLOOKUP(A186,'pl-data'!A:F,5)</f>
        <v>0</v>
      </c>
      <c r="F186" s="51">
        <f>-VLOOKUP(A186,'pl-data'!A:F,6)</f>
        <v>0</v>
      </c>
      <c r="G186" s="51">
        <f>-VLOOKUP(A186,'pl-data'!A:G,7)</f>
        <v>0</v>
      </c>
      <c r="H186" s="51">
        <f>-VLOOKUP(A186,'pl-data'!A:V,22)</f>
        <v>0</v>
      </c>
      <c r="I186" s="51">
        <f t="shared" si="80"/>
        <v>0</v>
      </c>
      <c r="J186" s="51">
        <f>-VLOOKUP(A186,'pl-data'!A:BR,66)</f>
        <v>0</v>
      </c>
      <c r="K186" s="51">
        <f>-VLOOKUP(A186,'pl-data'!A:BR,68)</f>
        <v>0</v>
      </c>
      <c r="L186" s="51">
        <f>-VLOOKUP(A186,'pl-data'!A:BR,70)</f>
        <v>0</v>
      </c>
      <c r="M186" s="8"/>
      <c r="N186" s="51">
        <f>-VLOOKUP(A186,'pl-data'!A:BR,21)</f>
        <v>0</v>
      </c>
      <c r="O186" s="51">
        <f>-VLOOKUP(A186,'pl-data'!A:BR,51)</f>
        <v>0</v>
      </c>
      <c r="P186" s="51">
        <f>-VLOOKUP(A186,'pl-data'!A:BR,36)</f>
        <v>0</v>
      </c>
      <c r="Q186" s="34" t="str">
        <f t="shared" si="75"/>
        <v>n/a</v>
      </c>
      <c r="R186" s="34" t="str">
        <f t="shared" si="76"/>
        <v>n/a</v>
      </c>
      <c r="S186" s="8"/>
      <c r="T186" s="51">
        <f t="shared" si="81"/>
        <v>0</v>
      </c>
      <c r="U186" s="51">
        <f>-VLOOKUP(A186,'pl-data'!A:BR,52)</f>
        <v>0</v>
      </c>
      <c r="V186" s="51">
        <f t="shared" si="82"/>
        <v>0</v>
      </c>
      <c r="W186" s="34" t="str">
        <f t="shared" si="78"/>
        <v>n/a</v>
      </c>
      <c r="X186" s="34" t="str">
        <f t="shared" si="79"/>
        <v>n/a</v>
      </c>
      <c r="Y186" s="8"/>
    </row>
    <row r="187" spans="1:25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51">
        <f>-VLOOKUP(A187,'pl-data'!A:F,4)</f>
        <v>0</v>
      </c>
      <c r="E187" s="51">
        <f>-VLOOKUP(A187,'pl-data'!A:F,5)</f>
        <v>0</v>
      </c>
      <c r="F187" s="51">
        <f>-VLOOKUP(A187,'pl-data'!A:F,6)</f>
        <v>0</v>
      </c>
      <c r="G187" s="51">
        <f>-VLOOKUP(A187,'pl-data'!A:G,7)</f>
        <v>0</v>
      </c>
      <c r="H187" s="51">
        <f>-VLOOKUP(A187,'pl-data'!A:V,22)</f>
        <v>0</v>
      </c>
      <c r="I187" s="51">
        <f t="shared" si="80"/>
        <v>0</v>
      </c>
      <c r="J187" s="51">
        <f>-VLOOKUP(A187,'pl-data'!A:BR,66)</f>
        <v>0</v>
      </c>
      <c r="K187" s="51">
        <f>-VLOOKUP(A187,'pl-data'!A:BR,68)</f>
        <v>0</v>
      </c>
      <c r="L187" s="51">
        <f>-VLOOKUP(A187,'pl-data'!A:BR,70)</f>
        <v>0</v>
      </c>
      <c r="M187" s="8"/>
      <c r="N187" s="51">
        <f>-VLOOKUP(A187,'pl-data'!A:BR,21)</f>
        <v>0</v>
      </c>
      <c r="O187" s="51">
        <f>-VLOOKUP(A187,'pl-data'!A:BR,51)</f>
        <v>0</v>
      </c>
      <c r="P187" s="51">
        <f>-VLOOKUP(A187,'pl-data'!A:BR,36)</f>
        <v>0</v>
      </c>
      <c r="Q187" s="34" t="str">
        <f t="shared" si="75"/>
        <v>n/a</v>
      </c>
      <c r="R187" s="34" t="str">
        <f t="shared" si="76"/>
        <v>n/a</v>
      </c>
      <c r="S187" s="8"/>
      <c r="T187" s="51">
        <f t="shared" si="81"/>
        <v>0</v>
      </c>
      <c r="U187" s="51">
        <f>-VLOOKUP(A187,'pl-data'!A:BR,52)</f>
        <v>0</v>
      </c>
      <c r="V187" s="51">
        <f t="shared" si="82"/>
        <v>0</v>
      </c>
      <c r="W187" s="34" t="str">
        <f t="shared" si="78"/>
        <v>n/a</v>
      </c>
      <c r="X187" s="34" t="str">
        <f t="shared" si="79"/>
        <v>n/a</v>
      </c>
      <c r="Y187" s="8"/>
    </row>
    <row r="188" spans="1:25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51">
        <f>-VLOOKUP(A188,'pl-data'!A:F,4)</f>
        <v>0</v>
      </c>
      <c r="E188" s="51">
        <f>-VLOOKUP(A188,'pl-data'!A:F,5)</f>
        <v>0</v>
      </c>
      <c r="F188" s="51">
        <f>-VLOOKUP(A188,'pl-data'!A:F,6)</f>
        <v>0</v>
      </c>
      <c r="G188" s="51">
        <f>-VLOOKUP(A188,'pl-data'!A:G,7)</f>
        <v>0</v>
      </c>
      <c r="H188" s="51">
        <f>-VLOOKUP(A188,'pl-data'!A:V,22)</f>
        <v>0</v>
      </c>
      <c r="I188" s="51">
        <f t="shared" si="80"/>
        <v>0</v>
      </c>
      <c r="J188" s="51">
        <f>-VLOOKUP(A188,'pl-data'!A:BR,66)</f>
        <v>0</v>
      </c>
      <c r="K188" s="51">
        <f>-VLOOKUP(A188,'pl-data'!A:BR,68)</f>
        <v>0</v>
      </c>
      <c r="L188" s="51">
        <f>-VLOOKUP(A188,'pl-data'!A:BR,70)</f>
        <v>0</v>
      </c>
      <c r="M188" s="8"/>
      <c r="N188" s="51">
        <f>-VLOOKUP(A188,'pl-data'!A:BR,21)</f>
        <v>0</v>
      </c>
      <c r="O188" s="51">
        <f>-VLOOKUP(A188,'pl-data'!A:BR,51)</f>
        <v>0</v>
      </c>
      <c r="P188" s="51">
        <f>-VLOOKUP(A188,'pl-data'!A:BR,36)</f>
        <v>0</v>
      </c>
      <c r="Q188" s="34" t="str">
        <f t="shared" si="75"/>
        <v>n/a</v>
      </c>
      <c r="R188" s="34" t="str">
        <f t="shared" si="76"/>
        <v>n/a</v>
      </c>
      <c r="S188" s="8"/>
      <c r="T188" s="51">
        <f t="shared" si="81"/>
        <v>0</v>
      </c>
      <c r="U188" s="51">
        <f>-VLOOKUP(A188,'pl-data'!A:BR,52)</f>
        <v>0</v>
      </c>
      <c r="V188" s="51">
        <f t="shared" si="82"/>
        <v>0</v>
      </c>
      <c r="W188" s="34" t="str">
        <f t="shared" si="78"/>
        <v>n/a</v>
      </c>
      <c r="X188" s="34" t="str">
        <f t="shared" si="79"/>
        <v>n/a</v>
      </c>
      <c r="Y188" s="8"/>
    </row>
    <row r="189" spans="1:25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51">
        <f>-VLOOKUP(A189,'pl-data'!A:F,4)</f>
        <v>0</v>
      </c>
      <c r="E189" s="51">
        <f>-VLOOKUP(A189,'pl-data'!A:F,5)</f>
        <v>0</v>
      </c>
      <c r="F189" s="51">
        <f>-VLOOKUP(A189,'pl-data'!A:F,6)</f>
        <v>0</v>
      </c>
      <c r="G189" s="51">
        <f>-VLOOKUP(A189,'pl-data'!A:G,7)</f>
        <v>0</v>
      </c>
      <c r="H189" s="51">
        <f>-VLOOKUP(A189,'pl-data'!A:V,22)</f>
        <v>0</v>
      </c>
      <c r="I189" s="51">
        <f t="shared" si="80"/>
        <v>0</v>
      </c>
      <c r="J189" s="51">
        <f>-VLOOKUP(A189,'pl-data'!A:BR,66)</f>
        <v>0</v>
      </c>
      <c r="K189" s="51">
        <f>-VLOOKUP(A189,'pl-data'!A:BR,68)</f>
        <v>0</v>
      </c>
      <c r="L189" s="51">
        <f>-VLOOKUP(A189,'pl-data'!A:BR,70)</f>
        <v>0</v>
      </c>
      <c r="M189" s="8"/>
      <c r="N189" s="51">
        <f>-VLOOKUP(A189,'pl-data'!A:BR,21)</f>
        <v>0</v>
      </c>
      <c r="O189" s="51">
        <f>-VLOOKUP(A189,'pl-data'!A:BR,51)</f>
        <v>0</v>
      </c>
      <c r="P189" s="51">
        <f>-VLOOKUP(A189,'pl-data'!A:BR,36)</f>
        <v>0</v>
      </c>
      <c r="Q189" s="34" t="str">
        <f t="shared" si="75"/>
        <v>n/a</v>
      </c>
      <c r="R189" s="34" t="str">
        <f t="shared" si="76"/>
        <v>n/a</v>
      </c>
      <c r="S189" s="8"/>
      <c r="T189" s="51">
        <f t="shared" si="81"/>
        <v>0</v>
      </c>
      <c r="U189" s="51">
        <f>-VLOOKUP(A189,'pl-data'!A:BR,52)</f>
        <v>0</v>
      </c>
      <c r="V189" s="51">
        <f t="shared" si="82"/>
        <v>0</v>
      </c>
      <c r="W189" s="34" t="str">
        <f t="shared" si="78"/>
        <v>n/a</v>
      </c>
      <c r="X189" s="34" t="str">
        <f t="shared" si="79"/>
        <v>n/a</v>
      </c>
      <c r="Y189" s="8"/>
    </row>
    <row r="190" spans="1:25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51">
        <f>-VLOOKUP(A190,'pl-data'!A:F,4)</f>
        <v>0</v>
      </c>
      <c r="E190" s="51">
        <f>-VLOOKUP(A190,'pl-data'!A:F,5)</f>
        <v>0</v>
      </c>
      <c r="F190" s="51">
        <f>-VLOOKUP(A190,'pl-data'!A:F,6)</f>
        <v>0</v>
      </c>
      <c r="G190" s="51">
        <f>-VLOOKUP(A190,'pl-data'!A:G,7)</f>
        <v>0</v>
      </c>
      <c r="H190" s="51">
        <f>-VLOOKUP(A190,'pl-data'!A:V,22)</f>
        <v>0</v>
      </c>
      <c r="I190" s="51">
        <f t="shared" si="80"/>
        <v>0</v>
      </c>
      <c r="J190" s="51">
        <f>-VLOOKUP(A190,'pl-data'!A:BR,66)</f>
        <v>0</v>
      </c>
      <c r="K190" s="51">
        <f>-VLOOKUP(A190,'pl-data'!A:BR,68)</f>
        <v>0</v>
      </c>
      <c r="L190" s="51">
        <f>-VLOOKUP(A190,'pl-data'!A:BR,70)</f>
        <v>0</v>
      </c>
      <c r="M190" s="8"/>
      <c r="N190" s="51">
        <f>-VLOOKUP(A190,'pl-data'!A:BR,21)</f>
        <v>0</v>
      </c>
      <c r="O190" s="51">
        <f>-VLOOKUP(A190,'pl-data'!A:BR,51)</f>
        <v>0</v>
      </c>
      <c r="P190" s="51">
        <f>-VLOOKUP(A190,'pl-data'!A:BR,36)</f>
        <v>0</v>
      </c>
      <c r="Q190" s="34" t="str">
        <f t="shared" si="75"/>
        <v>n/a</v>
      </c>
      <c r="R190" s="34" t="str">
        <f t="shared" si="76"/>
        <v>n/a</v>
      </c>
      <c r="S190" s="8"/>
      <c r="T190" s="51">
        <f t="shared" si="81"/>
        <v>0</v>
      </c>
      <c r="U190" s="51">
        <f>-VLOOKUP(A190,'pl-data'!A:BR,52)</f>
        <v>0</v>
      </c>
      <c r="V190" s="51">
        <f t="shared" si="82"/>
        <v>0</v>
      </c>
      <c r="W190" s="34" t="str">
        <f t="shared" si="78"/>
        <v>n/a</v>
      </c>
      <c r="X190" s="34" t="str">
        <f t="shared" si="79"/>
        <v>n/a</v>
      </c>
      <c r="Y190" s="8"/>
    </row>
    <row r="191" spans="1:25" hidden="1" outlineLevel="1" x14ac:dyDescent="0.2">
      <c r="B191" s="18"/>
      <c r="C191" s="8"/>
      <c r="D191" s="54"/>
      <c r="E191" s="54"/>
      <c r="F191" s="54"/>
      <c r="G191" s="54"/>
      <c r="H191" s="54"/>
      <c r="I191" s="54"/>
      <c r="J191" s="54"/>
      <c r="K191" s="54"/>
      <c r="L191" s="54"/>
      <c r="M191" s="8"/>
      <c r="N191" s="54"/>
      <c r="O191" s="54"/>
      <c r="P191" s="54"/>
      <c r="Q191" s="10"/>
      <c r="R191" s="10"/>
      <c r="S191" s="8"/>
      <c r="T191" s="54"/>
      <c r="U191" s="54"/>
      <c r="V191" s="54"/>
      <c r="W191" s="10"/>
      <c r="X191" s="10"/>
      <c r="Y191" s="8"/>
    </row>
    <row r="192" spans="1:25" hidden="1" outlineLevel="1" x14ac:dyDescent="0.2">
      <c r="A192" s="49" t="s">
        <v>1834</v>
      </c>
      <c r="B192" s="13" t="s">
        <v>1834</v>
      </c>
      <c r="C192" s="8"/>
      <c r="D192" s="51">
        <f>+SUM(D193:D201)</f>
        <v>0</v>
      </c>
      <c r="E192" s="51">
        <f t="shared" ref="E192" si="83">+SUM(E193:E201)</f>
        <v>0</v>
      </c>
      <c r="F192" s="51">
        <f>+SUM(F193:F201)</f>
        <v>0</v>
      </c>
      <c r="G192" s="51">
        <f t="shared" ref="G192:L192" si="84">+SUM(G193:G201)</f>
        <v>0</v>
      </c>
      <c r="H192" s="51">
        <f t="shared" si="84"/>
        <v>0</v>
      </c>
      <c r="I192" s="51">
        <f t="shared" si="84"/>
        <v>0</v>
      </c>
      <c r="J192" s="51">
        <f t="shared" si="84"/>
        <v>0</v>
      </c>
      <c r="K192" s="51">
        <f t="shared" si="84"/>
        <v>0</v>
      </c>
      <c r="L192" s="51">
        <f t="shared" si="84"/>
        <v>0</v>
      </c>
      <c r="M192" s="8"/>
      <c r="N192" s="51">
        <f t="shared" ref="N192:P192" si="85">+SUM(N193:N201)</f>
        <v>0</v>
      </c>
      <c r="O192" s="51">
        <f t="shared" si="85"/>
        <v>0</v>
      </c>
      <c r="P192" s="51">
        <f t="shared" si="85"/>
        <v>0</v>
      </c>
      <c r="Q192" s="34" t="str">
        <f t="shared" ref="Q192" si="86">IFERROR(P192/O192-1,"n/a")</f>
        <v>n/a</v>
      </c>
      <c r="R192" s="34" t="str">
        <f t="shared" ref="R192" si="87">IFERROR(P192/N192-1,"n/a")</f>
        <v>n/a</v>
      </c>
      <c r="S192" s="8"/>
      <c r="T192" s="51">
        <f t="shared" ref="T192:V192" si="88">+SUM(T193:T201)</f>
        <v>0</v>
      </c>
      <c r="U192" s="51">
        <f t="shared" si="88"/>
        <v>0</v>
      </c>
      <c r="V192" s="51">
        <f t="shared" si="88"/>
        <v>0</v>
      </c>
      <c r="W192" s="34" t="str">
        <f t="shared" ref="W192" si="89">IFERROR(V192/U192-1,"n/a")</f>
        <v>n/a</v>
      </c>
      <c r="X192" s="34" t="str">
        <f t="shared" ref="X192" si="90">IFERROR(V192/T192-1,"n/a")</f>
        <v>n/a</v>
      </c>
      <c r="Y192" s="8"/>
    </row>
    <row r="193" spans="1:25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51">
        <f>-VLOOKUP(A193,'pl-data'!A:F,4)</f>
        <v>0</v>
      </c>
      <c r="E193" s="51">
        <f>-VLOOKUP(A193,'pl-data'!A:F,5)</f>
        <v>0</v>
      </c>
      <c r="F193" s="51">
        <f>-VLOOKUP(A193,'pl-data'!A:F,6)</f>
        <v>0</v>
      </c>
      <c r="G193" s="51">
        <f>-VLOOKUP(A193,'pl-data'!A:G,7)</f>
        <v>0</v>
      </c>
      <c r="H193" s="51">
        <f>-VLOOKUP(A193,'pl-data'!A:V,22)</f>
        <v>0</v>
      </c>
      <c r="I193" s="51">
        <f t="shared" ref="I193:I200" si="91">+U193+P193-O193</f>
        <v>0</v>
      </c>
      <c r="J193" s="51">
        <f>-VLOOKUP(A193,'pl-data'!A:BR,66)</f>
        <v>0</v>
      </c>
      <c r="K193" s="51">
        <f>-VLOOKUP(A193,'pl-data'!A:BR,68)</f>
        <v>0</v>
      </c>
      <c r="L193" s="51">
        <f>-VLOOKUP(A193,'pl-data'!A:BR,70)</f>
        <v>0</v>
      </c>
      <c r="M193" s="8"/>
      <c r="N193" s="51">
        <f>-VLOOKUP(A193,'pl-data'!A:BR,21)</f>
        <v>0</v>
      </c>
      <c r="O193" s="51">
        <f>-VLOOKUP(A193,'pl-data'!A:BR,51)</f>
        <v>0</v>
      </c>
      <c r="P193" s="51">
        <f>-VLOOKUP(A193,'pl-data'!A:BR,36)</f>
        <v>0</v>
      </c>
      <c r="Q193" s="34" t="str">
        <f t="shared" ref="Q193:Q200" si="92">IFERROR(P193/O193-1,"n/a")</f>
        <v>n/a</v>
      </c>
      <c r="R193" s="34" t="str">
        <f t="shared" ref="R193:R200" si="93">IFERROR(P193/N193-1,"n/a")</f>
        <v>n/a</v>
      </c>
      <c r="S193" s="8"/>
      <c r="T193" s="51">
        <f t="shared" ref="T193:T200" si="94">+H193</f>
        <v>0</v>
      </c>
      <c r="U193" s="51">
        <f>-VLOOKUP(A193,'pl-data'!A:BR,52)</f>
        <v>0</v>
      </c>
      <c r="V193" s="51">
        <f t="shared" ref="V193:V200" si="95">+I193</f>
        <v>0</v>
      </c>
      <c r="W193" s="34" t="str">
        <f t="shared" ref="W193:W200" si="96">IFERROR(V193/U193-1,"n/a")</f>
        <v>n/a</v>
      </c>
      <c r="X193" s="34" t="str">
        <f t="shared" ref="X193:X200" si="97">IFERROR(V193/T193-1,"n/a")</f>
        <v>n/a</v>
      </c>
      <c r="Y193" s="8"/>
    </row>
    <row r="194" spans="1:25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51">
        <f>-VLOOKUP(A194,'pl-data'!A:F,4)</f>
        <v>0</v>
      </c>
      <c r="E194" s="51">
        <f>-VLOOKUP(A194,'pl-data'!A:F,5)</f>
        <v>0</v>
      </c>
      <c r="F194" s="51">
        <f>-VLOOKUP(A194,'pl-data'!A:F,6)</f>
        <v>0</v>
      </c>
      <c r="G194" s="51">
        <f>-VLOOKUP(A194,'pl-data'!A:G,7)</f>
        <v>0</v>
      </c>
      <c r="H194" s="51">
        <f>-VLOOKUP(A194,'pl-data'!A:V,22)</f>
        <v>0</v>
      </c>
      <c r="I194" s="51">
        <f t="shared" si="91"/>
        <v>0</v>
      </c>
      <c r="J194" s="51">
        <f>-VLOOKUP(A194,'pl-data'!A:BR,66)</f>
        <v>0</v>
      </c>
      <c r="K194" s="51">
        <f>-VLOOKUP(A194,'pl-data'!A:BR,68)</f>
        <v>0</v>
      </c>
      <c r="L194" s="51">
        <f>-VLOOKUP(A194,'pl-data'!A:BR,70)</f>
        <v>0</v>
      </c>
      <c r="M194" s="8"/>
      <c r="N194" s="51">
        <f>-VLOOKUP(A194,'pl-data'!A:BR,21)</f>
        <v>0</v>
      </c>
      <c r="O194" s="51">
        <f>-VLOOKUP(A194,'pl-data'!A:BR,51)</f>
        <v>0</v>
      </c>
      <c r="P194" s="51">
        <f>-VLOOKUP(A194,'pl-data'!A:BR,36)</f>
        <v>0</v>
      </c>
      <c r="Q194" s="34" t="str">
        <f t="shared" si="92"/>
        <v>n/a</v>
      </c>
      <c r="R194" s="34" t="str">
        <f t="shared" si="93"/>
        <v>n/a</v>
      </c>
      <c r="S194" s="8"/>
      <c r="T194" s="51">
        <f t="shared" si="94"/>
        <v>0</v>
      </c>
      <c r="U194" s="51">
        <f>-VLOOKUP(A194,'pl-data'!A:BR,52)</f>
        <v>0</v>
      </c>
      <c r="V194" s="51">
        <f t="shared" si="95"/>
        <v>0</v>
      </c>
      <c r="W194" s="34" t="str">
        <f t="shared" si="96"/>
        <v>n/a</v>
      </c>
      <c r="X194" s="34" t="str">
        <f t="shared" si="97"/>
        <v>n/a</v>
      </c>
      <c r="Y194" s="8"/>
    </row>
    <row r="195" spans="1:25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51">
        <f>-VLOOKUP(A195,'pl-data'!A:F,4)</f>
        <v>0</v>
      </c>
      <c r="E195" s="51">
        <f>-VLOOKUP(A195,'pl-data'!A:F,5)</f>
        <v>0</v>
      </c>
      <c r="F195" s="51">
        <f>-VLOOKUP(A195,'pl-data'!A:F,6)</f>
        <v>0</v>
      </c>
      <c r="G195" s="51">
        <f>-VLOOKUP(A195,'pl-data'!A:G,7)</f>
        <v>0</v>
      </c>
      <c r="H195" s="51">
        <f>-VLOOKUP(A195,'pl-data'!A:V,22)</f>
        <v>0</v>
      </c>
      <c r="I195" s="51">
        <f t="shared" si="91"/>
        <v>0</v>
      </c>
      <c r="J195" s="51">
        <f>-VLOOKUP(A195,'pl-data'!A:BR,66)</f>
        <v>0</v>
      </c>
      <c r="K195" s="51">
        <f>-VLOOKUP(A195,'pl-data'!A:BR,68)</f>
        <v>0</v>
      </c>
      <c r="L195" s="51">
        <f>-VLOOKUP(A195,'pl-data'!A:BR,70)</f>
        <v>0</v>
      </c>
      <c r="M195" s="8"/>
      <c r="N195" s="51">
        <f>-VLOOKUP(A195,'pl-data'!A:BR,21)</f>
        <v>0</v>
      </c>
      <c r="O195" s="51">
        <f>-VLOOKUP(A195,'pl-data'!A:BR,51)</f>
        <v>0</v>
      </c>
      <c r="P195" s="51">
        <f>-VLOOKUP(A195,'pl-data'!A:BR,36)</f>
        <v>0</v>
      </c>
      <c r="Q195" s="34" t="str">
        <f t="shared" si="92"/>
        <v>n/a</v>
      </c>
      <c r="R195" s="34" t="str">
        <f t="shared" si="93"/>
        <v>n/a</v>
      </c>
      <c r="S195" s="8"/>
      <c r="T195" s="51">
        <f t="shared" si="94"/>
        <v>0</v>
      </c>
      <c r="U195" s="51">
        <f>-VLOOKUP(A195,'pl-data'!A:BR,52)</f>
        <v>0</v>
      </c>
      <c r="V195" s="51">
        <f t="shared" si="95"/>
        <v>0</v>
      </c>
      <c r="W195" s="34" t="str">
        <f t="shared" si="96"/>
        <v>n/a</v>
      </c>
      <c r="X195" s="34" t="str">
        <f t="shared" si="97"/>
        <v>n/a</v>
      </c>
      <c r="Y195" s="8"/>
    </row>
    <row r="196" spans="1:25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51">
        <f>-VLOOKUP(A196,'pl-data'!A:F,4)</f>
        <v>0</v>
      </c>
      <c r="E196" s="51">
        <f>-VLOOKUP(A196,'pl-data'!A:F,5)</f>
        <v>0</v>
      </c>
      <c r="F196" s="51">
        <f>-VLOOKUP(A196,'pl-data'!A:F,6)</f>
        <v>0</v>
      </c>
      <c r="G196" s="51">
        <f>-VLOOKUP(A196,'pl-data'!A:G,7)</f>
        <v>0</v>
      </c>
      <c r="H196" s="51">
        <f>-VLOOKUP(A196,'pl-data'!A:V,22)</f>
        <v>0</v>
      </c>
      <c r="I196" s="51">
        <f t="shared" si="91"/>
        <v>0</v>
      </c>
      <c r="J196" s="51">
        <f>-VLOOKUP(A196,'pl-data'!A:BR,66)</f>
        <v>0</v>
      </c>
      <c r="K196" s="51">
        <f>-VLOOKUP(A196,'pl-data'!A:BR,68)</f>
        <v>0</v>
      </c>
      <c r="L196" s="51">
        <f>-VLOOKUP(A196,'pl-data'!A:BR,70)</f>
        <v>0</v>
      </c>
      <c r="M196" s="8"/>
      <c r="N196" s="51">
        <f>-VLOOKUP(A196,'pl-data'!A:BR,21)</f>
        <v>0</v>
      </c>
      <c r="O196" s="51">
        <f>-VLOOKUP(A196,'pl-data'!A:BR,51)</f>
        <v>0</v>
      </c>
      <c r="P196" s="51">
        <f>-VLOOKUP(A196,'pl-data'!A:BR,36)</f>
        <v>0</v>
      </c>
      <c r="Q196" s="34" t="str">
        <f t="shared" si="92"/>
        <v>n/a</v>
      </c>
      <c r="R196" s="34" t="str">
        <f t="shared" si="93"/>
        <v>n/a</v>
      </c>
      <c r="S196" s="8"/>
      <c r="T196" s="51">
        <f t="shared" si="94"/>
        <v>0</v>
      </c>
      <c r="U196" s="51">
        <f>-VLOOKUP(A196,'pl-data'!A:BR,52)</f>
        <v>0</v>
      </c>
      <c r="V196" s="51">
        <f t="shared" si="95"/>
        <v>0</v>
      </c>
      <c r="W196" s="34" t="str">
        <f t="shared" si="96"/>
        <v>n/a</v>
      </c>
      <c r="X196" s="34" t="str">
        <f t="shared" si="97"/>
        <v>n/a</v>
      </c>
      <c r="Y196" s="8"/>
    </row>
    <row r="197" spans="1:25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51">
        <f>-VLOOKUP(A197,'pl-data'!A:F,4)</f>
        <v>0</v>
      </c>
      <c r="E197" s="51">
        <f>-VLOOKUP(A197,'pl-data'!A:F,5)</f>
        <v>0</v>
      </c>
      <c r="F197" s="51">
        <f>-VLOOKUP(A197,'pl-data'!A:F,6)</f>
        <v>0</v>
      </c>
      <c r="G197" s="51">
        <f>-VLOOKUP(A197,'pl-data'!A:G,7)</f>
        <v>0</v>
      </c>
      <c r="H197" s="51">
        <f>-VLOOKUP(A197,'pl-data'!A:V,22)</f>
        <v>0</v>
      </c>
      <c r="I197" s="51">
        <f t="shared" si="91"/>
        <v>0</v>
      </c>
      <c r="J197" s="51">
        <f>-VLOOKUP(A197,'pl-data'!A:BR,66)</f>
        <v>0</v>
      </c>
      <c r="K197" s="51">
        <f>-VLOOKUP(A197,'pl-data'!A:BR,68)</f>
        <v>0</v>
      </c>
      <c r="L197" s="51">
        <f>-VLOOKUP(A197,'pl-data'!A:BR,70)</f>
        <v>0</v>
      </c>
      <c r="M197" s="8"/>
      <c r="N197" s="51">
        <f>-VLOOKUP(A197,'pl-data'!A:BR,21)</f>
        <v>0</v>
      </c>
      <c r="O197" s="51">
        <f>-VLOOKUP(A197,'pl-data'!A:BR,51)</f>
        <v>0</v>
      </c>
      <c r="P197" s="51">
        <f>-VLOOKUP(A197,'pl-data'!A:BR,36)</f>
        <v>0</v>
      </c>
      <c r="Q197" s="34" t="str">
        <f t="shared" si="92"/>
        <v>n/a</v>
      </c>
      <c r="R197" s="34" t="str">
        <f t="shared" si="93"/>
        <v>n/a</v>
      </c>
      <c r="S197" s="8"/>
      <c r="T197" s="51">
        <f t="shared" si="94"/>
        <v>0</v>
      </c>
      <c r="U197" s="51">
        <f>-VLOOKUP(A197,'pl-data'!A:BR,52)</f>
        <v>0</v>
      </c>
      <c r="V197" s="51">
        <f t="shared" si="95"/>
        <v>0</v>
      </c>
      <c r="W197" s="34" t="str">
        <f t="shared" si="96"/>
        <v>n/a</v>
      </c>
      <c r="X197" s="34" t="str">
        <f t="shared" si="97"/>
        <v>n/a</v>
      </c>
      <c r="Y197" s="8"/>
    </row>
    <row r="198" spans="1:25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51">
        <f>-VLOOKUP(A198,'pl-data'!A:F,4)</f>
        <v>0</v>
      </c>
      <c r="E198" s="51">
        <f>-VLOOKUP(A198,'pl-data'!A:F,5)</f>
        <v>0</v>
      </c>
      <c r="F198" s="51">
        <f>-VLOOKUP(A198,'pl-data'!A:F,6)</f>
        <v>0</v>
      </c>
      <c r="G198" s="51">
        <f>-VLOOKUP(A198,'pl-data'!A:G,7)</f>
        <v>0</v>
      </c>
      <c r="H198" s="51">
        <f>-VLOOKUP(A198,'pl-data'!A:V,22)</f>
        <v>0</v>
      </c>
      <c r="I198" s="51">
        <f t="shared" si="91"/>
        <v>0</v>
      </c>
      <c r="J198" s="51">
        <f>-VLOOKUP(A198,'pl-data'!A:BR,66)</f>
        <v>0</v>
      </c>
      <c r="K198" s="51">
        <f>-VLOOKUP(A198,'pl-data'!A:BR,68)</f>
        <v>0</v>
      </c>
      <c r="L198" s="51">
        <f>-VLOOKUP(A198,'pl-data'!A:BR,70)</f>
        <v>0</v>
      </c>
      <c r="M198" s="8"/>
      <c r="N198" s="51">
        <f>-VLOOKUP(A198,'pl-data'!A:BR,21)</f>
        <v>0</v>
      </c>
      <c r="O198" s="51">
        <f>-VLOOKUP(A198,'pl-data'!A:BR,51)</f>
        <v>0</v>
      </c>
      <c r="P198" s="51">
        <f>-VLOOKUP(A198,'pl-data'!A:BR,36)</f>
        <v>0</v>
      </c>
      <c r="Q198" s="34" t="str">
        <f t="shared" si="92"/>
        <v>n/a</v>
      </c>
      <c r="R198" s="34" t="str">
        <f t="shared" si="93"/>
        <v>n/a</v>
      </c>
      <c r="S198" s="8"/>
      <c r="T198" s="51">
        <f t="shared" si="94"/>
        <v>0</v>
      </c>
      <c r="U198" s="51">
        <f>-VLOOKUP(A198,'pl-data'!A:BR,52)</f>
        <v>0</v>
      </c>
      <c r="V198" s="51">
        <f t="shared" si="95"/>
        <v>0</v>
      </c>
      <c r="W198" s="34" t="str">
        <f t="shared" si="96"/>
        <v>n/a</v>
      </c>
      <c r="X198" s="34" t="str">
        <f t="shared" si="97"/>
        <v>n/a</v>
      </c>
      <c r="Y198" s="8"/>
    </row>
    <row r="199" spans="1:25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51">
        <f>-VLOOKUP(A199,'pl-data'!A:F,4)</f>
        <v>0</v>
      </c>
      <c r="E199" s="51">
        <f>-VLOOKUP(A199,'pl-data'!A:F,5)</f>
        <v>0</v>
      </c>
      <c r="F199" s="51">
        <f>-VLOOKUP(A199,'pl-data'!A:F,6)</f>
        <v>0</v>
      </c>
      <c r="G199" s="51">
        <f>-VLOOKUP(A199,'pl-data'!A:G,7)</f>
        <v>0</v>
      </c>
      <c r="H199" s="51">
        <f>-VLOOKUP(A199,'pl-data'!A:V,22)</f>
        <v>0</v>
      </c>
      <c r="I199" s="51">
        <f t="shared" si="91"/>
        <v>0</v>
      </c>
      <c r="J199" s="51">
        <f>-VLOOKUP(A199,'pl-data'!A:BR,66)</f>
        <v>0</v>
      </c>
      <c r="K199" s="51">
        <f>-VLOOKUP(A199,'pl-data'!A:BR,68)</f>
        <v>0</v>
      </c>
      <c r="L199" s="51">
        <f>-VLOOKUP(A199,'pl-data'!A:BR,70)</f>
        <v>0</v>
      </c>
      <c r="M199" s="8"/>
      <c r="N199" s="51">
        <f>-VLOOKUP(A199,'pl-data'!A:BR,21)</f>
        <v>0</v>
      </c>
      <c r="O199" s="51">
        <f>-VLOOKUP(A199,'pl-data'!A:BR,51)</f>
        <v>0</v>
      </c>
      <c r="P199" s="51">
        <f>-VLOOKUP(A199,'pl-data'!A:BR,36)</f>
        <v>0</v>
      </c>
      <c r="Q199" s="34" t="str">
        <f t="shared" si="92"/>
        <v>n/a</v>
      </c>
      <c r="R199" s="34" t="str">
        <f t="shared" si="93"/>
        <v>n/a</v>
      </c>
      <c r="S199" s="8"/>
      <c r="T199" s="51">
        <f t="shared" si="94"/>
        <v>0</v>
      </c>
      <c r="U199" s="51">
        <f>-VLOOKUP(A199,'pl-data'!A:BR,52)</f>
        <v>0</v>
      </c>
      <c r="V199" s="51">
        <f t="shared" si="95"/>
        <v>0</v>
      </c>
      <c r="W199" s="34" t="str">
        <f t="shared" si="96"/>
        <v>n/a</v>
      </c>
      <c r="X199" s="34" t="str">
        <f t="shared" si="97"/>
        <v>n/a</v>
      </c>
      <c r="Y199" s="8"/>
    </row>
    <row r="200" spans="1:25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51">
        <f>-VLOOKUP(A200,'pl-data'!A:F,4)</f>
        <v>0</v>
      </c>
      <c r="E200" s="51">
        <f>-VLOOKUP(A200,'pl-data'!A:F,5)</f>
        <v>0</v>
      </c>
      <c r="F200" s="51">
        <f>-VLOOKUP(A200,'pl-data'!A:F,6)</f>
        <v>0</v>
      </c>
      <c r="G200" s="51">
        <f>-VLOOKUP(A200,'pl-data'!A:G,7)</f>
        <v>0</v>
      </c>
      <c r="H200" s="51">
        <f>-VLOOKUP(A200,'pl-data'!A:V,22)</f>
        <v>0</v>
      </c>
      <c r="I200" s="51">
        <f t="shared" si="91"/>
        <v>0</v>
      </c>
      <c r="J200" s="51">
        <f>-VLOOKUP(A200,'pl-data'!A:BR,66)</f>
        <v>0</v>
      </c>
      <c r="K200" s="51">
        <f>-VLOOKUP(A200,'pl-data'!A:BR,68)</f>
        <v>0</v>
      </c>
      <c r="L200" s="51">
        <f>-VLOOKUP(A200,'pl-data'!A:BR,70)</f>
        <v>0</v>
      </c>
      <c r="M200" s="8"/>
      <c r="N200" s="51">
        <f>-VLOOKUP(A200,'pl-data'!A:BR,21)</f>
        <v>0</v>
      </c>
      <c r="O200" s="51">
        <f>-VLOOKUP(A200,'pl-data'!A:BR,51)</f>
        <v>0</v>
      </c>
      <c r="P200" s="51">
        <f>-VLOOKUP(A200,'pl-data'!A:BR,36)</f>
        <v>0</v>
      </c>
      <c r="Q200" s="34" t="str">
        <f t="shared" si="92"/>
        <v>n/a</v>
      </c>
      <c r="R200" s="34" t="str">
        <f t="shared" si="93"/>
        <v>n/a</v>
      </c>
      <c r="S200" s="8"/>
      <c r="T200" s="51">
        <f t="shared" si="94"/>
        <v>0</v>
      </c>
      <c r="U200" s="51">
        <f>-VLOOKUP(A200,'pl-data'!A:BR,52)</f>
        <v>0</v>
      </c>
      <c r="V200" s="51">
        <f t="shared" si="95"/>
        <v>0</v>
      </c>
      <c r="W200" s="34" t="str">
        <f t="shared" si="96"/>
        <v>n/a</v>
      </c>
      <c r="X200" s="34" t="str">
        <f t="shared" si="97"/>
        <v>n/a</v>
      </c>
      <c r="Y200" s="8"/>
    </row>
    <row r="201" spans="1:25" hidden="1" outlineLevel="1" x14ac:dyDescent="0.2">
      <c r="B201" s="13"/>
      <c r="C201" s="8"/>
      <c r="D201" s="54"/>
      <c r="E201" s="54"/>
      <c r="F201" s="54"/>
      <c r="G201" s="54"/>
      <c r="H201" s="54"/>
      <c r="I201" s="54"/>
      <c r="J201" s="54"/>
      <c r="K201" s="54"/>
      <c r="L201" s="54"/>
      <c r="M201" s="8"/>
      <c r="N201" s="54"/>
      <c r="O201" s="54"/>
      <c r="P201" s="54"/>
      <c r="Q201" s="10"/>
      <c r="R201" s="10"/>
      <c r="S201" s="8"/>
      <c r="T201" s="54"/>
      <c r="U201" s="54"/>
      <c r="V201" s="54"/>
      <c r="W201" s="10"/>
      <c r="X201" s="10"/>
      <c r="Y201" s="8"/>
    </row>
    <row r="202" spans="1:25" hidden="1" outlineLevel="1" x14ac:dyDescent="0.2">
      <c r="A202" s="49" t="s">
        <v>1832</v>
      </c>
      <c r="B202" s="13" t="s">
        <v>1832</v>
      </c>
      <c r="C202" s="8"/>
      <c r="D202" s="51">
        <f>+SUM(D203:D206)</f>
        <v>0</v>
      </c>
      <c r="E202" s="51">
        <f t="shared" ref="E202" si="98">+SUM(E203:E206)</f>
        <v>0</v>
      </c>
      <c r="F202" s="51">
        <f>+SUM(F203:F206)</f>
        <v>0</v>
      </c>
      <c r="G202" s="51">
        <f t="shared" ref="G202:P202" si="99">+SUM(G203:G206)</f>
        <v>0</v>
      </c>
      <c r="H202" s="51">
        <f t="shared" si="99"/>
        <v>0</v>
      </c>
      <c r="I202" s="51">
        <f t="shared" si="99"/>
        <v>0</v>
      </c>
      <c r="J202" s="51">
        <f t="shared" si="99"/>
        <v>0</v>
      </c>
      <c r="K202" s="51">
        <f t="shared" si="99"/>
        <v>0</v>
      </c>
      <c r="L202" s="51">
        <f t="shared" si="99"/>
        <v>0</v>
      </c>
      <c r="M202" s="8"/>
      <c r="N202" s="51">
        <f t="shared" si="99"/>
        <v>0</v>
      </c>
      <c r="O202" s="51">
        <f t="shared" si="99"/>
        <v>0</v>
      </c>
      <c r="P202" s="51">
        <f t="shared" si="99"/>
        <v>0</v>
      </c>
      <c r="Q202" s="34" t="str">
        <f t="shared" ref="Q202" si="100">IFERROR(P202/O202-1,"n/a")</f>
        <v>n/a</v>
      </c>
      <c r="R202" s="34" t="str">
        <f t="shared" ref="R202" si="101">IFERROR(P202/N202-1,"n/a")</f>
        <v>n/a</v>
      </c>
      <c r="S202" s="8"/>
      <c r="T202" s="51">
        <f t="shared" ref="T202:V202" si="102">+SUM(T203:T206)</f>
        <v>0</v>
      </c>
      <c r="U202" s="51">
        <f t="shared" si="102"/>
        <v>0</v>
      </c>
      <c r="V202" s="51">
        <f t="shared" si="102"/>
        <v>0</v>
      </c>
      <c r="W202" s="34" t="str">
        <f t="shared" ref="W202" si="103">IFERROR(V202/U202-1,"n/a")</f>
        <v>n/a</v>
      </c>
      <c r="X202" s="34" t="str">
        <f t="shared" ref="X202" si="104">IFERROR(V202/T202-1,"n/a")</f>
        <v>n/a</v>
      </c>
      <c r="Y202" s="8"/>
    </row>
    <row r="203" spans="1:25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51">
        <f>-VLOOKUP(A203,'pl-data'!A:F,4)</f>
        <v>0</v>
      </c>
      <c r="E203" s="51">
        <f>-VLOOKUP(A203,'pl-data'!A:F,5)</f>
        <v>0</v>
      </c>
      <c r="F203" s="51">
        <f>-VLOOKUP(A203,'pl-data'!A:F,6)</f>
        <v>0</v>
      </c>
      <c r="G203" s="51">
        <f>-VLOOKUP(A203,'pl-data'!A:G,7)</f>
        <v>0</v>
      </c>
      <c r="H203" s="51">
        <f>-VLOOKUP(A203,'pl-data'!A:V,22)</f>
        <v>0</v>
      </c>
      <c r="I203" s="51">
        <f t="shared" ref="I203:I205" si="105">+U203+P203-O203</f>
        <v>0</v>
      </c>
      <c r="J203" s="51">
        <f>-VLOOKUP(A203,'pl-data'!A:BR,66)</f>
        <v>0</v>
      </c>
      <c r="K203" s="51">
        <f>-VLOOKUP(A203,'pl-data'!A:BR,68)</f>
        <v>0</v>
      </c>
      <c r="L203" s="51">
        <f>-VLOOKUP(A203,'pl-data'!A:BR,70)</f>
        <v>0</v>
      </c>
      <c r="M203" s="8"/>
      <c r="N203" s="51">
        <f>-VLOOKUP(A203,'pl-data'!A:BR,21)</f>
        <v>0</v>
      </c>
      <c r="O203" s="51">
        <f>-VLOOKUP(A203,'pl-data'!A:BR,51)</f>
        <v>0</v>
      </c>
      <c r="P203" s="51">
        <f>-VLOOKUP(A203,'pl-data'!A:BR,36)</f>
        <v>0</v>
      </c>
      <c r="Q203" s="34" t="str">
        <f t="shared" ref="Q203:Q205" si="106">IFERROR(P203/O203-1,"n/a")</f>
        <v>n/a</v>
      </c>
      <c r="R203" s="34" t="str">
        <f t="shared" ref="R203:R205" si="107">IFERROR(P203/N203-1,"n/a")</f>
        <v>n/a</v>
      </c>
      <c r="S203" s="8"/>
      <c r="T203" s="51">
        <f t="shared" ref="T203:T205" si="108">+H203</f>
        <v>0</v>
      </c>
      <c r="U203" s="51">
        <f>-VLOOKUP(A203,'pl-data'!A:BR,52)</f>
        <v>0</v>
      </c>
      <c r="V203" s="51">
        <f t="shared" ref="V203:V205" si="109">+I203</f>
        <v>0</v>
      </c>
      <c r="W203" s="34" t="str">
        <f t="shared" ref="W203:W205" si="110">IFERROR(V203/U203-1,"n/a")</f>
        <v>n/a</v>
      </c>
      <c r="X203" s="34" t="str">
        <f t="shared" ref="X203:X205" si="111">IFERROR(V203/T203-1,"n/a")</f>
        <v>n/a</v>
      </c>
      <c r="Y203" s="8"/>
    </row>
    <row r="204" spans="1:25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51">
        <f>-VLOOKUP(A204,'pl-data'!A:F,4)</f>
        <v>0</v>
      </c>
      <c r="E204" s="51">
        <f>-VLOOKUP(A204,'pl-data'!A:F,5)</f>
        <v>0</v>
      </c>
      <c r="F204" s="51">
        <f>-VLOOKUP(A204,'pl-data'!A:F,6)</f>
        <v>0</v>
      </c>
      <c r="G204" s="51">
        <f>-VLOOKUP(A204,'pl-data'!A:G,7)</f>
        <v>0</v>
      </c>
      <c r="H204" s="51">
        <f>-VLOOKUP(A204,'pl-data'!A:V,22)</f>
        <v>0</v>
      </c>
      <c r="I204" s="51">
        <f t="shared" si="105"/>
        <v>0</v>
      </c>
      <c r="J204" s="51">
        <f>-VLOOKUP(A204,'pl-data'!A:BR,66)</f>
        <v>0</v>
      </c>
      <c r="K204" s="51">
        <f>-VLOOKUP(A204,'pl-data'!A:BR,68)</f>
        <v>0</v>
      </c>
      <c r="L204" s="51">
        <f>-VLOOKUP(A204,'pl-data'!A:BR,70)</f>
        <v>0</v>
      </c>
      <c r="M204" s="8"/>
      <c r="N204" s="51">
        <f>-VLOOKUP(A204,'pl-data'!A:BR,21)</f>
        <v>0</v>
      </c>
      <c r="O204" s="51">
        <f>-VLOOKUP(A204,'pl-data'!A:BR,51)</f>
        <v>0</v>
      </c>
      <c r="P204" s="51">
        <f>-VLOOKUP(A204,'pl-data'!A:BR,36)</f>
        <v>0</v>
      </c>
      <c r="Q204" s="34" t="str">
        <f t="shared" si="106"/>
        <v>n/a</v>
      </c>
      <c r="R204" s="34" t="str">
        <f t="shared" si="107"/>
        <v>n/a</v>
      </c>
      <c r="S204" s="8"/>
      <c r="T204" s="51">
        <f t="shared" si="108"/>
        <v>0</v>
      </c>
      <c r="U204" s="51">
        <f>-VLOOKUP(A204,'pl-data'!A:BR,52)</f>
        <v>0</v>
      </c>
      <c r="V204" s="51">
        <f t="shared" si="109"/>
        <v>0</v>
      </c>
      <c r="W204" s="34" t="str">
        <f t="shared" si="110"/>
        <v>n/a</v>
      </c>
      <c r="X204" s="34" t="str">
        <f t="shared" si="111"/>
        <v>n/a</v>
      </c>
      <c r="Y204" s="8"/>
    </row>
    <row r="205" spans="1:25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51">
        <f>-VLOOKUP(A205,'pl-data'!A:F,4)</f>
        <v>0</v>
      </c>
      <c r="E205" s="51">
        <f>-VLOOKUP(A205,'pl-data'!A:F,5)</f>
        <v>0</v>
      </c>
      <c r="F205" s="51">
        <f>-VLOOKUP(A205,'pl-data'!A:F,6)</f>
        <v>0</v>
      </c>
      <c r="G205" s="51">
        <f>-VLOOKUP(A205,'pl-data'!A:G,7)</f>
        <v>0</v>
      </c>
      <c r="H205" s="51">
        <f>-VLOOKUP(A205,'pl-data'!A:V,22)</f>
        <v>0</v>
      </c>
      <c r="I205" s="51">
        <f t="shared" si="105"/>
        <v>0</v>
      </c>
      <c r="J205" s="51">
        <f>-VLOOKUP(A205,'pl-data'!A:BR,66)</f>
        <v>0</v>
      </c>
      <c r="K205" s="51">
        <f>-VLOOKUP(A205,'pl-data'!A:BR,68)</f>
        <v>0</v>
      </c>
      <c r="L205" s="51">
        <f>-VLOOKUP(A205,'pl-data'!A:BR,70)</f>
        <v>0</v>
      </c>
      <c r="M205" s="8"/>
      <c r="N205" s="51">
        <f>-VLOOKUP(A205,'pl-data'!A:BR,21)</f>
        <v>0</v>
      </c>
      <c r="O205" s="51">
        <f>-VLOOKUP(A205,'pl-data'!A:BR,51)</f>
        <v>0</v>
      </c>
      <c r="P205" s="51">
        <f>-VLOOKUP(A205,'pl-data'!A:BR,36)</f>
        <v>0</v>
      </c>
      <c r="Q205" s="34" t="str">
        <f t="shared" si="106"/>
        <v>n/a</v>
      </c>
      <c r="R205" s="34" t="str">
        <f t="shared" si="107"/>
        <v>n/a</v>
      </c>
      <c r="S205" s="8"/>
      <c r="T205" s="51">
        <f t="shared" si="108"/>
        <v>0</v>
      </c>
      <c r="U205" s="51">
        <f>-VLOOKUP(A205,'pl-data'!A:BR,52)</f>
        <v>0</v>
      </c>
      <c r="V205" s="51">
        <f t="shared" si="109"/>
        <v>0</v>
      </c>
      <c r="W205" s="34" t="str">
        <f t="shared" si="110"/>
        <v>n/a</v>
      </c>
      <c r="X205" s="34" t="str">
        <f t="shared" si="111"/>
        <v>n/a</v>
      </c>
      <c r="Y205" s="8"/>
    </row>
    <row r="206" spans="1:25" hidden="1" outlineLevel="1" x14ac:dyDescent="0.2">
      <c r="B206" s="13"/>
      <c r="C206" s="8"/>
      <c r="D206" s="54"/>
      <c r="E206" s="54"/>
      <c r="F206" s="54"/>
      <c r="G206" s="54"/>
      <c r="H206" s="54"/>
      <c r="I206" s="54"/>
      <c r="J206" s="54"/>
      <c r="K206" s="54"/>
      <c r="L206" s="54"/>
      <c r="M206" s="8"/>
      <c r="N206" s="54"/>
      <c r="O206" s="54"/>
      <c r="P206" s="54"/>
      <c r="Q206" s="10"/>
      <c r="R206" s="10"/>
      <c r="S206" s="8"/>
      <c r="T206" s="54"/>
      <c r="U206" s="54"/>
      <c r="V206" s="54"/>
      <c r="W206" s="10"/>
      <c r="X206" s="10"/>
      <c r="Y206" s="8"/>
    </row>
    <row r="207" spans="1:25" hidden="1" outlineLevel="1" x14ac:dyDescent="0.2">
      <c r="A207" s="49" t="s">
        <v>1833</v>
      </c>
      <c r="B207" s="13" t="s">
        <v>1833</v>
      </c>
      <c r="C207" s="8"/>
      <c r="D207" s="51">
        <f>+SUM(D208:D216)</f>
        <v>0</v>
      </c>
      <c r="E207" s="51">
        <f t="shared" ref="E207" si="112">+SUM(E208:E216)</f>
        <v>0</v>
      </c>
      <c r="F207" s="51">
        <f>+SUM(F208:F216)</f>
        <v>0</v>
      </c>
      <c r="G207" s="51">
        <f t="shared" ref="G207:L207" si="113">+SUM(G208:G216)</f>
        <v>0</v>
      </c>
      <c r="H207" s="51">
        <f t="shared" si="113"/>
        <v>0</v>
      </c>
      <c r="I207" s="51">
        <f t="shared" si="113"/>
        <v>0</v>
      </c>
      <c r="J207" s="51">
        <f t="shared" si="113"/>
        <v>0</v>
      </c>
      <c r="K207" s="51">
        <f t="shared" si="113"/>
        <v>0</v>
      </c>
      <c r="L207" s="51">
        <f t="shared" si="113"/>
        <v>0</v>
      </c>
      <c r="M207" s="8"/>
      <c r="N207" s="51">
        <f t="shared" ref="N207:P207" si="114">+SUM(N208:N216)</f>
        <v>0</v>
      </c>
      <c r="O207" s="51">
        <f t="shared" si="114"/>
        <v>0</v>
      </c>
      <c r="P207" s="51">
        <f t="shared" si="114"/>
        <v>0</v>
      </c>
      <c r="Q207" s="34" t="str">
        <f t="shared" ref="Q207" si="115">IFERROR(P207/O207-1,"n/a")</f>
        <v>n/a</v>
      </c>
      <c r="R207" s="34" t="str">
        <f t="shared" ref="R207" si="116">IFERROR(P207/N207-1,"n/a")</f>
        <v>n/a</v>
      </c>
      <c r="S207" s="8"/>
      <c r="T207" s="51">
        <f t="shared" ref="T207:V207" si="117">+SUM(T208:T216)</f>
        <v>0</v>
      </c>
      <c r="U207" s="51">
        <f t="shared" si="117"/>
        <v>0</v>
      </c>
      <c r="V207" s="51">
        <f t="shared" si="117"/>
        <v>0</v>
      </c>
      <c r="W207" s="34" t="str">
        <f t="shared" ref="W207" si="118">IFERROR(V207/U207-1,"n/a")</f>
        <v>n/a</v>
      </c>
      <c r="X207" s="34" t="str">
        <f t="shared" ref="X207" si="119">IFERROR(V207/T207-1,"n/a")</f>
        <v>n/a</v>
      </c>
      <c r="Y207" s="8"/>
    </row>
    <row r="208" spans="1:25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51">
        <f>-VLOOKUP(A208,'pl-data'!A:F,4)</f>
        <v>0</v>
      </c>
      <c r="E208" s="51">
        <f>-VLOOKUP(A208,'pl-data'!A:F,5)</f>
        <v>0</v>
      </c>
      <c r="F208" s="51">
        <f>-VLOOKUP(A208,'pl-data'!A:F,6)</f>
        <v>0</v>
      </c>
      <c r="G208" s="51">
        <f>-VLOOKUP(A208,'pl-data'!A:G,7)</f>
        <v>0</v>
      </c>
      <c r="H208" s="51">
        <f>-VLOOKUP(A208,'pl-data'!A:V,22)</f>
        <v>0</v>
      </c>
      <c r="I208" s="51">
        <f t="shared" ref="I208:I215" si="120">+U208+P208-O208</f>
        <v>0</v>
      </c>
      <c r="J208" s="51">
        <f>-VLOOKUP(A208,'pl-data'!A:BR,66)</f>
        <v>0</v>
      </c>
      <c r="K208" s="51">
        <f>-VLOOKUP(A208,'pl-data'!A:BR,68)</f>
        <v>0</v>
      </c>
      <c r="L208" s="51">
        <f>-VLOOKUP(A208,'pl-data'!A:BR,70)</f>
        <v>0</v>
      </c>
      <c r="M208" s="8"/>
      <c r="N208" s="51">
        <f>-VLOOKUP(A208,'pl-data'!A:BR,21)</f>
        <v>0</v>
      </c>
      <c r="O208" s="51">
        <f>-VLOOKUP(A208,'pl-data'!A:BR,51)</f>
        <v>0</v>
      </c>
      <c r="P208" s="51">
        <f>-VLOOKUP(A208,'pl-data'!A:BR,36)</f>
        <v>0</v>
      </c>
      <c r="Q208" s="34" t="str">
        <f t="shared" ref="Q208:Q215" si="121">IFERROR(P208/O208-1,"n/a")</f>
        <v>n/a</v>
      </c>
      <c r="R208" s="34" t="str">
        <f t="shared" ref="R208:R215" si="122">IFERROR(P208/N208-1,"n/a")</f>
        <v>n/a</v>
      </c>
      <c r="S208" s="8"/>
      <c r="T208" s="51">
        <f t="shared" ref="T208:T215" si="123">+H208</f>
        <v>0</v>
      </c>
      <c r="U208" s="51">
        <f>-VLOOKUP(A208,'pl-data'!A:BR,52)</f>
        <v>0</v>
      </c>
      <c r="V208" s="51">
        <f t="shared" ref="V208:V215" si="124">+I208</f>
        <v>0</v>
      </c>
      <c r="W208" s="34" t="str">
        <f t="shared" ref="W208:W215" si="125">IFERROR(V208/U208-1,"n/a")</f>
        <v>n/a</v>
      </c>
      <c r="X208" s="34" t="str">
        <f t="shared" ref="X208:X215" si="126">IFERROR(V208/T208-1,"n/a")</f>
        <v>n/a</v>
      </c>
      <c r="Y208" s="8"/>
    </row>
    <row r="209" spans="1:25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51">
        <f>-VLOOKUP(A209,'pl-data'!A:F,4)</f>
        <v>0</v>
      </c>
      <c r="E209" s="51">
        <f>-VLOOKUP(A209,'pl-data'!A:F,5)</f>
        <v>0</v>
      </c>
      <c r="F209" s="51">
        <f>-VLOOKUP(A209,'pl-data'!A:F,6)</f>
        <v>0</v>
      </c>
      <c r="G209" s="51">
        <f>-VLOOKUP(A209,'pl-data'!A:G,7)</f>
        <v>0</v>
      </c>
      <c r="H209" s="51">
        <f>-VLOOKUP(A209,'pl-data'!A:V,22)</f>
        <v>0</v>
      </c>
      <c r="I209" s="51">
        <f t="shared" si="120"/>
        <v>0</v>
      </c>
      <c r="J209" s="51">
        <f>-VLOOKUP(A209,'pl-data'!A:BR,66)</f>
        <v>0</v>
      </c>
      <c r="K209" s="51">
        <f>-VLOOKUP(A209,'pl-data'!A:BR,68)</f>
        <v>0</v>
      </c>
      <c r="L209" s="51">
        <f>-VLOOKUP(A209,'pl-data'!A:BR,70)</f>
        <v>0</v>
      </c>
      <c r="M209" s="8"/>
      <c r="N209" s="51">
        <f>-VLOOKUP(A209,'pl-data'!A:BR,21)</f>
        <v>0</v>
      </c>
      <c r="O209" s="51">
        <f>-VLOOKUP(A209,'pl-data'!A:BR,51)</f>
        <v>0</v>
      </c>
      <c r="P209" s="51">
        <f>-VLOOKUP(A209,'pl-data'!A:BR,36)</f>
        <v>0</v>
      </c>
      <c r="Q209" s="34" t="str">
        <f t="shared" si="121"/>
        <v>n/a</v>
      </c>
      <c r="R209" s="34" t="str">
        <f t="shared" si="122"/>
        <v>n/a</v>
      </c>
      <c r="S209" s="8"/>
      <c r="T209" s="51">
        <f t="shared" si="123"/>
        <v>0</v>
      </c>
      <c r="U209" s="51">
        <f>-VLOOKUP(A209,'pl-data'!A:BR,52)</f>
        <v>0</v>
      </c>
      <c r="V209" s="51">
        <f t="shared" si="124"/>
        <v>0</v>
      </c>
      <c r="W209" s="34" t="str">
        <f t="shared" si="125"/>
        <v>n/a</v>
      </c>
      <c r="X209" s="34" t="str">
        <f t="shared" si="126"/>
        <v>n/a</v>
      </c>
      <c r="Y209" s="8"/>
    </row>
    <row r="210" spans="1:25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51">
        <f>-VLOOKUP(A210,'pl-data'!A:F,4)</f>
        <v>0</v>
      </c>
      <c r="E210" s="51">
        <f>-VLOOKUP(A210,'pl-data'!A:F,5)</f>
        <v>0</v>
      </c>
      <c r="F210" s="51">
        <f>-VLOOKUP(A210,'pl-data'!A:F,6)</f>
        <v>0</v>
      </c>
      <c r="G210" s="51">
        <f>-VLOOKUP(A210,'pl-data'!A:G,7)</f>
        <v>0</v>
      </c>
      <c r="H210" s="51">
        <f>-VLOOKUP(A210,'pl-data'!A:V,22)</f>
        <v>0</v>
      </c>
      <c r="I210" s="51">
        <f t="shared" si="120"/>
        <v>0</v>
      </c>
      <c r="J210" s="51">
        <f>-VLOOKUP(A210,'pl-data'!A:BR,66)</f>
        <v>0</v>
      </c>
      <c r="K210" s="51">
        <f>-VLOOKUP(A210,'pl-data'!A:BR,68)</f>
        <v>0</v>
      </c>
      <c r="L210" s="51">
        <f>-VLOOKUP(A210,'pl-data'!A:BR,70)</f>
        <v>0</v>
      </c>
      <c r="M210" s="8"/>
      <c r="N210" s="51">
        <f>-VLOOKUP(A210,'pl-data'!A:BR,21)</f>
        <v>0</v>
      </c>
      <c r="O210" s="51">
        <f>-VLOOKUP(A210,'pl-data'!A:BR,51)</f>
        <v>0</v>
      </c>
      <c r="P210" s="51">
        <f>-VLOOKUP(A210,'pl-data'!A:BR,36)</f>
        <v>0</v>
      </c>
      <c r="Q210" s="34" t="str">
        <f t="shared" si="121"/>
        <v>n/a</v>
      </c>
      <c r="R210" s="34" t="str">
        <f t="shared" si="122"/>
        <v>n/a</v>
      </c>
      <c r="S210" s="8"/>
      <c r="T210" s="51">
        <f t="shared" si="123"/>
        <v>0</v>
      </c>
      <c r="U210" s="51">
        <f>-VLOOKUP(A210,'pl-data'!A:BR,52)</f>
        <v>0</v>
      </c>
      <c r="V210" s="51">
        <f t="shared" si="124"/>
        <v>0</v>
      </c>
      <c r="W210" s="34" t="str">
        <f t="shared" si="125"/>
        <v>n/a</v>
      </c>
      <c r="X210" s="34" t="str">
        <f t="shared" si="126"/>
        <v>n/a</v>
      </c>
      <c r="Y210" s="8"/>
    </row>
    <row r="211" spans="1:25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51">
        <f>-VLOOKUP(A211,'pl-data'!A:F,4)</f>
        <v>0</v>
      </c>
      <c r="E211" s="51">
        <f>-VLOOKUP(A211,'pl-data'!A:F,5)</f>
        <v>0</v>
      </c>
      <c r="F211" s="51">
        <f>-VLOOKUP(A211,'pl-data'!A:F,6)</f>
        <v>0</v>
      </c>
      <c r="G211" s="51">
        <f>-VLOOKUP(A211,'pl-data'!A:G,7)</f>
        <v>0</v>
      </c>
      <c r="H211" s="51">
        <f>-VLOOKUP(A211,'pl-data'!A:V,22)</f>
        <v>0</v>
      </c>
      <c r="I211" s="51">
        <f t="shared" si="120"/>
        <v>0</v>
      </c>
      <c r="J211" s="51">
        <f>-VLOOKUP(A211,'pl-data'!A:BR,66)</f>
        <v>0</v>
      </c>
      <c r="K211" s="51">
        <f>-VLOOKUP(A211,'pl-data'!A:BR,68)</f>
        <v>0</v>
      </c>
      <c r="L211" s="51">
        <f>-VLOOKUP(A211,'pl-data'!A:BR,70)</f>
        <v>0</v>
      </c>
      <c r="M211" s="8"/>
      <c r="N211" s="51">
        <f>-VLOOKUP(A211,'pl-data'!A:BR,21)</f>
        <v>0</v>
      </c>
      <c r="O211" s="51">
        <f>-VLOOKUP(A211,'pl-data'!A:BR,51)</f>
        <v>0</v>
      </c>
      <c r="P211" s="51">
        <f>-VLOOKUP(A211,'pl-data'!A:BR,36)</f>
        <v>0</v>
      </c>
      <c r="Q211" s="34" t="str">
        <f t="shared" si="121"/>
        <v>n/a</v>
      </c>
      <c r="R211" s="34" t="str">
        <f t="shared" si="122"/>
        <v>n/a</v>
      </c>
      <c r="S211" s="8"/>
      <c r="T211" s="51">
        <f t="shared" si="123"/>
        <v>0</v>
      </c>
      <c r="U211" s="51">
        <f>-VLOOKUP(A211,'pl-data'!A:BR,52)</f>
        <v>0</v>
      </c>
      <c r="V211" s="51">
        <f t="shared" si="124"/>
        <v>0</v>
      </c>
      <c r="W211" s="34" t="str">
        <f t="shared" si="125"/>
        <v>n/a</v>
      </c>
      <c r="X211" s="34" t="str">
        <f t="shared" si="126"/>
        <v>n/a</v>
      </c>
      <c r="Y211" s="8"/>
    </row>
    <row r="212" spans="1:25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51">
        <f>-VLOOKUP(A212,'pl-data'!A:F,4)</f>
        <v>0</v>
      </c>
      <c r="E212" s="51">
        <f>-VLOOKUP(A212,'pl-data'!A:F,5)</f>
        <v>0</v>
      </c>
      <c r="F212" s="51">
        <f>-VLOOKUP(A212,'pl-data'!A:F,6)</f>
        <v>0</v>
      </c>
      <c r="G212" s="51">
        <f>-VLOOKUP(A212,'pl-data'!A:G,7)</f>
        <v>0</v>
      </c>
      <c r="H212" s="51">
        <f>-VLOOKUP(A212,'pl-data'!A:V,22)</f>
        <v>0</v>
      </c>
      <c r="I212" s="51">
        <f t="shared" si="120"/>
        <v>0</v>
      </c>
      <c r="J212" s="51">
        <f>-VLOOKUP(A212,'pl-data'!A:BR,66)</f>
        <v>0</v>
      </c>
      <c r="K212" s="51">
        <f>-VLOOKUP(A212,'pl-data'!A:BR,68)</f>
        <v>0</v>
      </c>
      <c r="L212" s="51">
        <f>-VLOOKUP(A212,'pl-data'!A:BR,70)</f>
        <v>0</v>
      </c>
      <c r="M212" s="8"/>
      <c r="N212" s="51">
        <f>-VLOOKUP(A212,'pl-data'!A:BR,21)</f>
        <v>0</v>
      </c>
      <c r="O212" s="51">
        <f>-VLOOKUP(A212,'pl-data'!A:BR,51)</f>
        <v>0</v>
      </c>
      <c r="P212" s="51">
        <f>-VLOOKUP(A212,'pl-data'!A:BR,36)</f>
        <v>0</v>
      </c>
      <c r="Q212" s="34" t="str">
        <f t="shared" si="121"/>
        <v>n/a</v>
      </c>
      <c r="R212" s="34" t="str">
        <f t="shared" si="122"/>
        <v>n/a</v>
      </c>
      <c r="S212" s="8"/>
      <c r="T212" s="51">
        <f t="shared" si="123"/>
        <v>0</v>
      </c>
      <c r="U212" s="51">
        <f>-VLOOKUP(A212,'pl-data'!A:BR,52)</f>
        <v>0</v>
      </c>
      <c r="V212" s="51">
        <f t="shared" si="124"/>
        <v>0</v>
      </c>
      <c r="W212" s="34" t="str">
        <f t="shared" si="125"/>
        <v>n/a</v>
      </c>
      <c r="X212" s="34" t="str">
        <f t="shared" si="126"/>
        <v>n/a</v>
      </c>
      <c r="Y212" s="8"/>
    </row>
    <row r="213" spans="1:25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51">
        <f>-VLOOKUP(A213,'pl-data'!A:F,4)</f>
        <v>0</v>
      </c>
      <c r="E213" s="51">
        <f>-VLOOKUP(A213,'pl-data'!A:F,5)</f>
        <v>0</v>
      </c>
      <c r="F213" s="51">
        <f>-VLOOKUP(A213,'pl-data'!A:F,6)</f>
        <v>0</v>
      </c>
      <c r="G213" s="51">
        <f>-VLOOKUP(A213,'pl-data'!A:G,7)</f>
        <v>0</v>
      </c>
      <c r="H213" s="51">
        <f>-VLOOKUP(A213,'pl-data'!A:V,22)</f>
        <v>0</v>
      </c>
      <c r="I213" s="51">
        <f t="shared" si="120"/>
        <v>0</v>
      </c>
      <c r="J213" s="51">
        <f>-VLOOKUP(A213,'pl-data'!A:BR,66)</f>
        <v>0</v>
      </c>
      <c r="K213" s="51">
        <f>-VLOOKUP(A213,'pl-data'!A:BR,68)</f>
        <v>0</v>
      </c>
      <c r="L213" s="51">
        <f>-VLOOKUP(A213,'pl-data'!A:BR,70)</f>
        <v>0</v>
      </c>
      <c r="M213" s="8"/>
      <c r="N213" s="51">
        <f>-VLOOKUP(A213,'pl-data'!A:BR,21)</f>
        <v>0</v>
      </c>
      <c r="O213" s="51">
        <f>-VLOOKUP(A213,'pl-data'!A:BR,51)</f>
        <v>0</v>
      </c>
      <c r="P213" s="51">
        <f>-VLOOKUP(A213,'pl-data'!A:BR,36)</f>
        <v>0</v>
      </c>
      <c r="Q213" s="34" t="str">
        <f t="shared" si="121"/>
        <v>n/a</v>
      </c>
      <c r="R213" s="34" t="str">
        <f t="shared" si="122"/>
        <v>n/a</v>
      </c>
      <c r="S213" s="8"/>
      <c r="T213" s="51">
        <f t="shared" si="123"/>
        <v>0</v>
      </c>
      <c r="U213" s="51">
        <f>-VLOOKUP(A213,'pl-data'!A:BR,52)</f>
        <v>0</v>
      </c>
      <c r="V213" s="51">
        <f t="shared" si="124"/>
        <v>0</v>
      </c>
      <c r="W213" s="34" t="str">
        <f t="shared" si="125"/>
        <v>n/a</v>
      </c>
      <c r="X213" s="34" t="str">
        <f t="shared" si="126"/>
        <v>n/a</v>
      </c>
      <c r="Y213" s="8"/>
    </row>
    <row r="214" spans="1:25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51">
        <f>-VLOOKUP(A214,'pl-data'!A:F,4)</f>
        <v>0</v>
      </c>
      <c r="E214" s="51">
        <f>-VLOOKUP(A214,'pl-data'!A:F,5)</f>
        <v>0</v>
      </c>
      <c r="F214" s="51">
        <f>-VLOOKUP(A214,'pl-data'!A:F,6)</f>
        <v>0</v>
      </c>
      <c r="G214" s="51">
        <f>-VLOOKUP(A214,'pl-data'!A:G,7)</f>
        <v>0</v>
      </c>
      <c r="H214" s="51">
        <f>-VLOOKUP(A214,'pl-data'!A:V,22)</f>
        <v>0</v>
      </c>
      <c r="I214" s="51">
        <f t="shared" si="120"/>
        <v>0</v>
      </c>
      <c r="J214" s="51">
        <f>-VLOOKUP(A214,'pl-data'!A:BR,66)</f>
        <v>0</v>
      </c>
      <c r="K214" s="51">
        <f>-VLOOKUP(A214,'pl-data'!A:BR,68)</f>
        <v>0</v>
      </c>
      <c r="L214" s="51">
        <f>-VLOOKUP(A214,'pl-data'!A:BR,70)</f>
        <v>0</v>
      </c>
      <c r="M214" s="8"/>
      <c r="N214" s="51">
        <f>-VLOOKUP(A214,'pl-data'!A:BR,21)</f>
        <v>0</v>
      </c>
      <c r="O214" s="51">
        <f>-VLOOKUP(A214,'pl-data'!A:BR,51)</f>
        <v>0</v>
      </c>
      <c r="P214" s="51">
        <f>-VLOOKUP(A214,'pl-data'!A:BR,36)</f>
        <v>0</v>
      </c>
      <c r="Q214" s="34" t="str">
        <f t="shared" si="121"/>
        <v>n/a</v>
      </c>
      <c r="R214" s="34" t="str">
        <f t="shared" si="122"/>
        <v>n/a</v>
      </c>
      <c r="S214" s="8"/>
      <c r="T214" s="51">
        <f t="shared" si="123"/>
        <v>0</v>
      </c>
      <c r="U214" s="51">
        <f>-VLOOKUP(A214,'pl-data'!A:BR,52)</f>
        <v>0</v>
      </c>
      <c r="V214" s="51">
        <f t="shared" si="124"/>
        <v>0</v>
      </c>
      <c r="W214" s="34" t="str">
        <f t="shared" si="125"/>
        <v>n/a</v>
      </c>
      <c r="X214" s="34" t="str">
        <f t="shared" si="126"/>
        <v>n/a</v>
      </c>
      <c r="Y214" s="8"/>
    </row>
    <row r="215" spans="1:25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51">
        <f>-VLOOKUP(A215,'pl-data'!A:F,4)</f>
        <v>0</v>
      </c>
      <c r="E215" s="51">
        <f>-VLOOKUP(A215,'pl-data'!A:F,5)</f>
        <v>0</v>
      </c>
      <c r="F215" s="51">
        <f>-VLOOKUP(A215,'pl-data'!A:F,6)</f>
        <v>0</v>
      </c>
      <c r="G215" s="51">
        <f>-VLOOKUP(A215,'pl-data'!A:G,7)</f>
        <v>0</v>
      </c>
      <c r="H215" s="51">
        <f>-VLOOKUP(A215,'pl-data'!A:V,22)</f>
        <v>0</v>
      </c>
      <c r="I215" s="51">
        <f t="shared" si="120"/>
        <v>0</v>
      </c>
      <c r="J215" s="51">
        <f>-VLOOKUP(A215,'pl-data'!A:BR,66)</f>
        <v>0</v>
      </c>
      <c r="K215" s="51">
        <f>-VLOOKUP(A215,'pl-data'!A:BR,68)</f>
        <v>0</v>
      </c>
      <c r="L215" s="51">
        <f>-VLOOKUP(A215,'pl-data'!A:BR,70)</f>
        <v>0</v>
      </c>
      <c r="M215" s="8"/>
      <c r="N215" s="51">
        <f>-VLOOKUP(A215,'pl-data'!A:BR,21)</f>
        <v>0</v>
      </c>
      <c r="O215" s="51">
        <f>-VLOOKUP(A215,'pl-data'!A:BR,51)</f>
        <v>0</v>
      </c>
      <c r="P215" s="51">
        <f>-VLOOKUP(A215,'pl-data'!A:BR,36)</f>
        <v>0</v>
      </c>
      <c r="Q215" s="34" t="str">
        <f t="shared" si="121"/>
        <v>n/a</v>
      </c>
      <c r="R215" s="34" t="str">
        <f t="shared" si="122"/>
        <v>n/a</v>
      </c>
      <c r="S215" s="8"/>
      <c r="T215" s="51">
        <f t="shared" si="123"/>
        <v>0</v>
      </c>
      <c r="U215" s="51">
        <f>-VLOOKUP(A215,'pl-data'!A:BR,52)</f>
        <v>0</v>
      </c>
      <c r="V215" s="51">
        <f t="shared" si="124"/>
        <v>0</v>
      </c>
      <c r="W215" s="34" t="str">
        <f t="shared" si="125"/>
        <v>n/a</v>
      </c>
      <c r="X215" s="34" t="str">
        <f t="shared" si="126"/>
        <v>n/a</v>
      </c>
      <c r="Y215" s="8"/>
    </row>
    <row r="216" spans="1:25" hidden="1" outlineLevel="1" x14ac:dyDescent="0.2">
      <c r="B216" s="18"/>
      <c r="C216" s="8"/>
      <c r="D216" s="54"/>
      <c r="E216" s="54"/>
      <c r="F216" s="54"/>
      <c r="G216" s="54"/>
      <c r="H216" s="54"/>
      <c r="I216" s="54"/>
      <c r="J216" s="54"/>
      <c r="K216" s="54"/>
      <c r="L216" s="54"/>
      <c r="M216" s="8"/>
      <c r="N216" s="54"/>
      <c r="O216" s="54"/>
      <c r="P216" s="54"/>
      <c r="Q216" s="10"/>
      <c r="R216" s="10"/>
      <c r="S216" s="8"/>
      <c r="T216" s="54"/>
      <c r="U216" s="54"/>
      <c r="V216" s="54"/>
      <c r="W216" s="10"/>
      <c r="X216" s="10"/>
      <c r="Y216" s="8"/>
    </row>
    <row r="217" spans="1:25" collapsed="1" x14ac:dyDescent="0.2">
      <c r="D217" s="53"/>
      <c r="E217" s="53"/>
      <c r="F217" s="53"/>
      <c r="G217" s="53"/>
      <c r="H217" s="53"/>
      <c r="I217" s="53"/>
      <c r="J217" s="53"/>
      <c r="K217" s="53"/>
      <c r="L217" s="53"/>
      <c r="N217" s="53"/>
      <c r="O217" s="53"/>
      <c r="P217" s="53"/>
      <c r="T217" s="53"/>
      <c r="U217" s="53"/>
      <c r="V217" s="53"/>
    </row>
    <row r="218" spans="1:25" x14ac:dyDescent="0.2">
      <c r="A218" s="49" t="s">
        <v>121</v>
      </c>
      <c r="B218" s="25" t="s">
        <v>121</v>
      </c>
      <c r="C218" s="8"/>
      <c r="D218" s="52">
        <f>+D219+D329</f>
        <v>-785</v>
      </c>
      <c r="E218" s="52">
        <f t="shared" ref="E218" si="127">+E219+E329</f>
        <v>-785</v>
      </c>
      <c r="F218" s="52">
        <f>+F219+F329</f>
        <v>-785</v>
      </c>
      <c r="G218" s="52">
        <f t="shared" ref="G218:L218" si="128">+G219+G329</f>
        <v>-785</v>
      </c>
      <c r="H218" s="52">
        <f t="shared" si="128"/>
        <v>-784.99999999999989</v>
      </c>
      <c r="I218" s="52">
        <f t="shared" si="128"/>
        <v>0</v>
      </c>
      <c r="J218" s="52">
        <f t="shared" si="128"/>
        <v>-832.80650000000014</v>
      </c>
      <c r="K218" s="52">
        <f t="shared" si="128"/>
        <v>-866.11876000000018</v>
      </c>
      <c r="L218" s="52">
        <f t="shared" si="128"/>
        <v>-909.42469800000015</v>
      </c>
      <c r="M218" s="8"/>
      <c r="N218" s="52">
        <f t="shared" ref="N218:P218" si="129">+N219+N329</f>
        <v>-784.99999999999989</v>
      </c>
      <c r="O218" s="52">
        <f t="shared" si="129"/>
        <v>-808.54999999999984</v>
      </c>
      <c r="P218" s="52">
        <f t="shared" si="129"/>
        <v>0</v>
      </c>
      <c r="Q218" s="30">
        <f>IFERROR(P218/O218-1,"n/a")</f>
        <v>-1</v>
      </c>
      <c r="R218" s="30">
        <f>IFERROR(P218/N218-1,"n/a")</f>
        <v>-1</v>
      </c>
      <c r="S218" s="8"/>
      <c r="T218" s="52">
        <f t="shared" ref="T218:V218" si="130">+T219+T329</f>
        <v>-784.99999999999989</v>
      </c>
      <c r="U218" s="52">
        <f t="shared" si="130"/>
        <v>-808.54999999999984</v>
      </c>
      <c r="V218" s="52">
        <f t="shared" si="130"/>
        <v>0</v>
      </c>
      <c r="W218" s="30">
        <f>IFERROR(V218/U218-1,"n/a")</f>
        <v>-1</v>
      </c>
      <c r="X218" s="30">
        <f>IFERROR(V218/T218-1,"n/a")</f>
        <v>-1</v>
      </c>
      <c r="Y218" s="8"/>
    </row>
    <row r="219" spans="1:25" ht="24" hidden="1" outlineLevel="1" x14ac:dyDescent="0.2">
      <c r="A219" s="49" t="s">
        <v>130</v>
      </c>
      <c r="B219" s="13" t="s">
        <v>130</v>
      </c>
      <c r="C219" s="8"/>
      <c r="D219" s="51">
        <f>+SUM(D220:D270)+D271+D323</f>
        <v>-785</v>
      </c>
      <c r="E219" s="51">
        <f t="shared" ref="E219" si="131">+SUM(E220:E270)+E271+E323</f>
        <v>-785</v>
      </c>
      <c r="F219" s="51">
        <f>+SUM(F220:F270)+F271+F323</f>
        <v>-785</v>
      </c>
      <c r="G219" s="51">
        <f t="shared" ref="G219:L219" si="132">+SUM(G220:G270)+G271+G323</f>
        <v>-785</v>
      </c>
      <c r="H219" s="51">
        <f t="shared" si="132"/>
        <v>-784.99999999999989</v>
      </c>
      <c r="I219" s="51">
        <f t="shared" si="132"/>
        <v>0</v>
      </c>
      <c r="J219" s="51">
        <f t="shared" si="132"/>
        <v>-832.80650000000014</v>
      </c>
      <c r="K219" s="51">
        <f t="shared" si="132"/>
        <v>-866.11876000000018</v>
      </c>
      <c r="L219" s="51">
        <f t="shared" si="132"/>
        <v>-909.42469800000015</v>
      </c>
      <c r="M219" s="8"/>
      <c r="N219" s="51">
        <f t="shared" ref="N219:P219" si="133">+SUM(N220:N270)+N271+N323</f>
        <v>-784.99999999999989</v>
      </c>
      <c r="O219" s="51">
        <f t="shared" si="133"/>
        <v>-808.54999999999984</v>
      </c>
      <c r="P219" s="51">
        <f t="shared" si="133"/>
        <v>0</v>
      </c>
      <c r="Q219" s="34">
        <f t="shared" ref="Q219" si="134">IFERROR(P219/O219-1,"n/a")</f>
        <v>-1</v>
      </c>
      <c r="R219" s="34">
        <f t="shared" ref="R219" si="135">IFERROR(P219/N219-1,"n/a")</f>
        <v>-1</v>
      </c>
      <c r="S219" s="8"/>
      <c r="T219" s="51">
        <f t="shared" ref="T219:V219" si="136">+SUM(T220:T270)+T271+T323</f>
        <v>-784.99999999999989</v>
      </c>
      <c r="U219" s="51">
        <f t="shared" si="136"/>
        <v>-808.54999999999984</v>
      </c>
      <c r="V219" s="51">
        <f t="shared" si="136"/>
        <v>0</v>
      </c>
      <c r="W219" s="34">
        <f t="shared" ref="W219" si="137">IFERROR(V219/U219-1,"n/a")</f>
        <v>-1</v>
      </c>
      <c r="X219" s="34">
        <f t="shared" ref="X219" si="138">IFERROR(V219/T219-1,"n/a")</f>
        <v>-1</v>
      </c>
      <c r="Y219" s="8"/>
    </row>
    <row r="220" spans="1:25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51">
        <f>-VLOOKUP(A220,'pl-data'!A:F,4)</f>
        <v>0</v>
      </c>
      <c r="E220" s="51">
        <f>-VLOOKUP(A220,'pl-data'!A:F,5)</f>
        <v>0</v>
      </c>
      <c r="F220" s="51">
        <f>-VLOOKUP(A220,'pl-data'!A:F,6)</f>
        <v>0</v>
      </c>
      <c r="G220" s="51">
        <f>-VLOOKUP(A220,'pl-data'!A:G,7)</f>
        <v>0</v>
      </c>
      <c r="H220" s="51">
        <f>-VLOOKUP(A220,'pl-data'!A:V,22)</f>
        <v>0</v>
      </c>
      <c r="I220" s="51">
        <f t="shared" ref="I220:I269" si="139">+U220+P220-O220</f>
        <v>0</v>
      </c>
      <c r="J220" s="51">
        <f>-VLOOKUP(A220,'pl-data'!A:BR,66)</f>
        <v>0</v>
      </c>
      <c r="K220" s="51">
        <f>-VLOOKUP(A220,'pl-data'!A:BR,68)</f>
        <v>0</v>
      </c>
      <c r="L220" s="51">
        <f>-VLOOKUP(A220,'pl-data'!A:BR,70)</f>
        <v>0</v>
      </c>
      <c r="M220" s="8"/>
      <c r="N220" s="51">
        <f>-VLOOKUP(A220,'pl-data'!A:BR,21)</f>
        <v>0</v>
      </c>
      <c r="O220" s="51">
        <f>-VLOOKUP(A220,'pl-data'!A:BR,51)</f>
        <v>0</v>
      </c>
      <c r="P220" s="51">
        <f>-VLOOKUP(A220,'pl-data'!A:BR,36)</f>
        <v>0</v>
      </c>
      <c r="Q220" s="34" t="str">
        <f t="shared" ref="Q220:Q269" si="140">IFERROR(P220/O220-1,"n/a")</f>
        <v>n/a</v>
      </c>
      <c r="R220" s="34" t="str">
        <f t="shared" ref="R220:R269" si="141">IFERROR(P220/N220-1,"n/a")</f>
        <v>n/a</v>
      </c>
      <c r="S220" s="8"/>
      <c r="T220" s="51">
        <f t="shared" ref="T220:T269" si="142">+H220</f>
        <v>0</v>
      </c>
      <c r="U220" s="51">
        <f>-VLOOKUP(A220,'pl-data'!A:BR,52)</f>
        <v>0</v>
      </c>
      <c r="V220" s="51">
        <f t="shared" ref="V220:V269" si="143">+I220</f>
        <v>0</v>
      </c>
      <c r="W220" s="34" t="str">
        <f t="shared" ref="W220:W269" si="144">IFERROR(V220/U220-1,"n/a")</f>
        <v>n/a</v>
      </c>
      <c r="X220" s="34" t="str">
        <f t="shared" ref="X220:X269" si="145">IFERROR(V220/T220-1,"n/a")</f>
        <v>n/a</v>
      </c>
      <c r="Y220" s="8"/>
    </row>
    <row r="221" spans="1:25" hidden="1" outlineLevel="2" x14ac:dyDescent="0.2">
      <c r="A221" s="49">
        <v>3010</v>
      </c>
      <c r="B221" s="18" t="str">
        <f>+masterfile!D845</f>
        <v>3010 Einkauf RHB 7% Vorsteuer</v>
      </c>
      <c r="C221" s="8"/>
      <c r="D221" s="51">
        <f>-VLOOKUP(A221,'pl-data'!A:F,4)</f>
        <v>0</v>
      </c>
      <c r="E221" s="51">
        <f>-VLOOKUP(A221,'pl-data'!A:F,5)</f>
        <v>0</v>
      </c>
      <c r="F221" s="51">
        <f>-VLOOKUP(A221,'pl-data'!A:F,6)</f>
        <v>0</v>
      </c>
      <c r="G221" s="51">
        <f>-VLOOKUP(A221,'pl-data'!A:G,7)</f>
        <v>0</v>
      </c>
      <c r="H221" s="51">
        <f>-VLOOKUP(A221,'pl-data'!A:V,22)</f>
        <v>0</v>
      </c>
      <c r="I221" s="51">
        <f t="shared" si="139"/>
        <v>0</v>
      </c>
      <c r="J221" s="51">
        <f>-VLOOKUP(A221,'pl-data'!A:BR,66)</f>
        <v>0</v>
      </c>
      <c r="K221" s="51">
        <f>-VLOOKUP(A221,'pl-data'!A:BR,68)</f>
        <v>0</v>
      </c>
      <c r="L221" s="51">
        <f>-VLOOKUP(A221,'pl-data'!A:BR,70)</f>
        <v>0</v>
      </c>
      <c r="M221" s="8"/>
      <c r="N221" s="51">
        <f>-VLOOKUP(A221,'pl-data'!A:BR,21)</f>
        <v>0</v>
      </c>
      <c r="O221" s="51">
        <f>-VLOOKUP(A221,'pl-data'!A:BR,51)</f>
        <v>0</v>
      </c>
      <c r="P221" s="51">
        <f>-VLOOKUP(A221,'pl-data'!A:BR,36)</f>
        <v>0</v>
      </c>
      <c r="Q221" s="34" t="str">
        <f t="shared" si="140"/>
        <v>n/a</v>
      </c>
      <c r="R221" s="34" t="str">
        <f t="shared" si="141"/>
        <v>n/a</v>
      </c>
      <c r="S221" s="8"/>
      <c r="T221" s="51">
        <f t="shared" si="142"/>
        <v>0</v>
      </c>
      <c r="U221" s="51">
        <f>-VLOOKUP(A221,'pl-data'!A:BR,52)</f>
        <v>0</v>
      </c>
      <c r="V221" s="51">
        <f t="shared" si="143"/>
        <v>0</v>
      </c>
      <c r="W221" s="34" t="str">
        <f t="shared" si="144"/>
        <v>n/a</v>
      </c>
      <c r="X221" s="34" t="str">
        <f t="shared" si="145"/>
        <v>n/a</v>
      </c>
      <c r="Y221" s="8"/>
    </row>
    <row r="222" spans="1:25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51">
        <f>-VLOOKUP(A222,'pl-data'!A:F,4)</f>
        <v>0</v>
      </c>
      <c r="E222" s="51">
        <f>-VLOOKUP(A222,'pl-data'!A:F,5)</f>
        <v>0</v>
      </c>
      <c r="F222" s="51">
        <f>-VLOOKUP(A222,'pl-data'!A:F,6)</f>
        <v>0</v>
      </c>
      <c r="G222" s="51">
        <f>-VLOOKUP(A222,'pl-data'!A:G,7)</f>
        <v>0</v>
      </c>
      <c r="H222" s="51">
        <f>-VLOOKUP(A222,'pl-data'!A:V,22)</f>
        <v>0</v>
      </c>
      <c r="I222" s="51">
        <f t="shared" si="139"/>
        <v>0</v>
      </c>
      <c r="J222" s="51">
        <f>-VLOOKUP(A222,'pl-data'!A:BR,66)</f>
        <v>0</v>
      </c>
      <c r="K222" s="51">
        <f>-VLOOKUP(A222,'pl-data'!A:BR,68)</f>
        <v>0</v>
      </c>
      <c r="L222" s="51">
        <f>-VLOOKUP(A222,'pl-data'!A:BR,70)</f>
        <v>0</v>
      </c>
      <c r="M222" s="8"/>
      <c r="N222" s="51">
        <f>-VLOOKUP(A222,'pl-data'!A:BR,21)</f>
        <v>0</v>
      </c>
      <c r="O222" s="51">
        <f>-VLOOKUP(A222,'pl-data'!A:BR,51)</f>
        <v>0</v>
      </c>
      <c r="P222" s="51">
        <f>-VLOOKUP(A222,'pl-data'!A:BR,36)</f>
        <v>0</v>
      </c>
      <c r="Q222" s="34" t="str">
        <f t="shared" si="140"/>
        <v>n/a</v>
      </c>
      <c r="R222" s="34" t="str">
        <f t="shared" si="141"/>
        <v>n/a</v>
      </c>
      <c r="S222" s="8"/>
      <c r="T222" s="51">
        <f t="shared" si="142"/>
        <v>0</v>
      </c>
      <c r="U222" s="51">
        <f>-VLOOKUP(A222,'pl-data'!A:BR,52)</f>
        <v>0</v>
      </c>
      <c r="V222" s="51">
        <f t="shared" si="143"/>
        <v>0</v>
      </c>
      <c r="W222" s="34" t="str">
        <f t="shared" si="144"/>
        <v>n/a</v>
      </c>
      <c r="X222" s="34" t="str">
        <f t="shared" si="145"/>
        <v>n/a</v>
      </c>
      <c r="Y222" s="8"/>
    </row>
    <row r="223" spans="1:25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51">
        <f>-VLOOKUP(A223,'pl-data'!A:F,4)</f>
        <v>0</v>
      </c>
      <c r="E223" s="51">
        <f>-VLOOKUP(A223,'pl-data'!A:F,5)</f>
        <v>0</v>
      </c>
      <c r="F223" s="51">
        <f>-VLOOKUP(A223,'pl-data'!A:F,6)</f>
        <v>0</v>
      </c>
      <c r="G223" s="51">
        <f>-VLOOKUP(A223,'pl-data'!A:G,7)</f>
        <v>0</v>
      </c>
      <c r="H223" s="51">
        <f>-VLOOKUP(A223,'pl-data'!A:V,22)</f>
        <v>0</v>
      </c>
      <c r="I223" s="51">
        <f t="shared" si="139"/>
        <v>0</v>
      </c>
      <c r="J223" s="51">
        <f>-VLOOKUP(A223,'pl-data'!A:BR,66)</f>
        <v>0</v>
      </c>
      <c r="K223" s="51">
        <f>-VLOOKUP(A223,'pl-data'!A:BR,68)</f>
        <v>0</v>
      </c>
      <c r="L223" s="51">
        <f>-VLOOKUP(A223,'pl-data'!A:BR,70)</f>
        <v>0</v>
      </c>
      <c r="M223" s="8"/>
      <c r="N223" s="51">
        <f>-VLOOKUP(A223,'pl-data'!A:BR,21)</f>
        <v>0</v>
      </c>
      <c r="O223" s="51">
        <f>-VLOOKUP(A223,'pl-data'!A:BR,51)</f>
        <v>0</v>
      </c>
      <c r="P223" s="51">
        <f>-VLOOKUP(A223,'pl-data'!A:BR,36)</f>
        <v>0</v>
      </c>
      <c r="Q223" s="34" t="str">
        <f t="shared" si="140"/>
        <v>n/a</v>
      </c>
      <c r="R223" s="34" t="str">
        <f t="shared" si="141"/>
        <v>n/a</v>
      </c>
      <c r="S223" s="8"/>
      <c r="T223" s="51">
        <f t="shared" si="142"/>
        <v>0</v>
      </c>
      <c r="U223" s="51">
        <f>-VLOOKUP(A223,'pl-data'!A:BR,52)</f>
        <v>0</v>
      </c>
      <c r="V223" s="51">
        <f t="shared" si="143"/>
        <v>0</v>
      </c>
      <c r="W223" s="34" t="str">
        <f t="shared" si="144"/>
        <v>n/a</v>
      </c>
      <c r="X223" s="34" t="str">
        <f t="shared" si="145"/>
        <v>n/a</v>
      </c>
      <c r="Y223" s="8"/>
    </row>
    <row r="224" spans="1:25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51">
        <f>-VLOOKUP(A224,'pl-data'!A:F,4)</f>
        <v>0</v>
      </c>
      <c r="E224" s="51">
        <f>-VLOOKUP(A224,'pl-data'!A:F,5)</f>
        <v>0</v>
      </c>
      <c r="F224" s="51">
        <f>-VLOOKUP(A224,'pl-data'!A:F,6)</f>
        <v>0</v>
      </c>
      <c r="G224" s="51">
        <f>-VLOOKUP(A224,'pl-data'!A:G,7)</f>
        <v>0</v>
      </c>
      <c r="H224" s="51">
        <f>-VLOOKUP(A224,'pl-data'!A:V,22)</f>
        <v>0</v>
      </c>
      <c r="I224" s="51">
        <f t="shared" si="139"/>
        <v>0</v>
      </c>
      <c r="J224" s="51">
        <f>-VLOOKUP(A224,'pl-data'!A:BR,66)</f>
        <v>0</v>
      </c>
      <c r="K224" s="51">
        <f>-VLOOKUP(A224,'pl-data'!A:BR,68)</f>
        <v>0</v>
      </c>
      <c r="L224" s="51">
        <f>-VLOOKUP(A224,'pl-data'!A:BR,70)</f>
        <v>0</v>
      </c>
      <c r="M224" s="8"/>
      <c r="N224" s="51">
        <f>-VLOOKUP(A224,'pl-data'!A:BR,21)</f>
        <v>0</v>
      </c>
      <c r="O224" s="51">
        <f>-VLOOKUP(A224,'pl-data'!A:BR,51)</f>
        <v>0</v>
      </c>
      <c r="P224" s="51">
        <f>-VLOOKUP(A224,'pl-data'!A:BR,36)</f>
        <v>0</v>
      </c>
      <c r="Q224" s="34" t="str">
        <f t="shared" si="140"/>
        <v>n/a</v>
      </c>
      <c r="R224" s="34" t="str">
        <f t="shared" si="141"/>
        <v>n/a</v>
      </c>
      <c r="S224" s="8"/>
      <c r="T224" s="51">
        <f t="shared" si="142"/>
        <v>0</v>
      </c>
      <c r="U224" s="51">
        <f>-VLOOKUP(A224,'pl-data'!A:BR,52)</f>
        <v>0</v>
      </c>
      <c r="V224" s="51">
        <f t="shared" si="143"/>
        <v>0</v>
      </c>
      <c r="W224" s="34" t="str">
        <f t="shared" si="144"/>
        <v>n/a</v>
      </c>
      <c r="X224" s="34" t="str">
        <f t="shared" si="145"/>
        <v>n/a</v>
      </c>
      <c r="Y224" s="8"/>
    </row>
    <row r="225" spans="1:25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51">
        <f>-VLOOKUP(A225,'pl-data'!A:F,4)</f>
        <v>0</v>
      </c>
      <c r="E225" s="51">
        <f>-VLOOKUP(A225,'pl-data'!A:F,5)</f>
        <v>0</v>
      </c>
      <c r="F225" s="51">
        <f>-VLOOKUP(A225,'pl-data'!A:F,6)</f>
        <v>0</v>
      </c>
      <c r="G225" s="51">
        <f>-VLOOKUP(A225,'pl-data'!A:G,7)</f>
        <v>0</v>
      </c>
      <c r="H225" s="51">
        <f>-VLOOKUP(A225,'pl-data'!A:V,22)</f>
        <v>0</v>
      </c>
      <c r="I225" s="51">
        <f t="shared" si="139"/>
        <v>0</v>
      </c>
      <c r="J225" s="51">
        <f>-VLOOKUP(A225,'pl-data'!A:BR,66)</f>
        <v>0</v>
      </c>
      <c r="K225" s="51">
        <f>-VLOOKUP(A225,'pl-data'!A:BR,68)</f>
        <v>0</v>
      </c>
      <c r="L225" s="51">
        <f>-VLOOKUP(A225,'pl-data'!A:BR,70)</f>
        <v>0</v>
      </c>
      <c r="M225" s="8"/>
      <c r="N225" s="51">
        <f>-VLOOKUP(A225,'pl-data'!A:BR,21)</f>
        <v>0</v>
      </c>
      <c r="O225" s="51">
        <f>-VLOOKUP(A225,'pl-data'!A:BR,51)</f>
        <v>0</v>
      </c>
      <c r="P225" s="51">
        <f>-VLOOKUP(A225,'pl-data'!A:BR,36)</f>
        <v>0</v>
      </c>
      <c r="Q225" s="34" t="str">
        <f t="shared" si="140"/>
        <v>n/a</v>
      </c>
      <c r="R225" s="34" t="str">
        <f t="shared" si="141"/>
        <v>n/a</v>
      </c>
      <c r="S225" s="8"/>
      <c r="T225" s="51">
        <f t="shared" si="142"/>
        <v>0</v>
      </c>
      <c r="U225" s="51">
        <f>-VLOOKUP(A225,'pl-data'!A:BR,52)</f>
        <v>0</v>
      </c>
      <c r="V225" s="51">
        <f t="shared" si="143"/>
        <v>0</v>
      </c>
      <c r="W225" s="34" t="str">
        <f t="shared" si="144"/>
        <v>n/a</v>
      </c>
      <c r="X225" s="34" t="str">
        <f t="shared" si="145"/>
        <v>n/a</v>
      </c>
      <c r="Y225" s="8"/>
    </row>
    <row r="226" spans="1:25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51">
        <f>-VLOOKUP(A226,'pl-data'!A:F,4)</f>
        <v>0</v>
      </c>
      <c r="E226" s="51">
        <f>-VLOOKUP(A226,'pl-data'!A:F,5)</f>
        <v>0</v>
      </c>
      <c r="F226" s="51">
        <f>-VLOOKUP(A226,'pl-data'!A:F,6)</f>
        <v>0</v>
      </c>
      <c r="G226" s="51">
        <f>-VLOOKUP(A226,'pl-data'!A:G,7)</f>
        <v>0</v>
      </c>
      <c r="H226" s="51">
        <f>-VLOOKUP(A226,'pl-data'!A:V,22)</f>
        <v>0</v>
      </c>
      <c r="I226" s="51">
        <f t="shared" si="139"/>
        <v>0</v>
      </c>
      <c r="J226" s="51">
        <f>-VLOOKUP(A226,'pl-data'!A:BR,66)</f>
        <v>0</v>
      </c>
      <c r="K226" s="51">
        <f>-VLOOKUP(A226,'pl-data'!A:BR,68)</f>
        <v>0</v>
      </c>
      <c r="L226" s="51">
        <f>-VLOOKUP(A226,'pl-data'!A:BR,70)</f>
        <v>0</v>
      </c>
      <c r="M226" s="8"/>
      <c r="N226" s="51">
        <f>-VLOOKUP(A226,'pl-data'!A:BR,21)</f>
        <v>0</v>
      </c>
      <c r="O226" s="51">
        <f>-VLOOKUP(A226,'pl-data'!A:BR,51)</f>
        <v>0</v>
      </c>
      <c r="P226" s="51">
        <f>-VLOOKUP(A226,'pl-data'!A:BR,36)</f>
        <v>0</v>
      </c>
      <c r="Q226" s="34" t="str">
        <f t="shared" si="140"/>
        <v>n/a</v>
      </c>
      <c r="R226" s="34" t="str">
        <f t="shared" si="141"/>
        <v>n/a</v>
      </c>
      <c r="S226" s="8"/>
      <c r="T226" s="51">
        <f t="shared" si="142"/>
        <v>0</v>
      </c>
      <c r="U226" s="51">
        <f>-VLOOKUP(A226,'pl-data'!A:BR,52)</f>
        <v>0</v>
      </c>
      <c r="V226" s="51">
        <f t="shared" si="143"/>
        <v>0</v>
      </c>
      <c r="W226" s="34" t="str">
        <f t="shared" si="144"/>
        <v>n/a</v>
      </c>
      <c r="X226" s="34" t="str">
        <f t="shared" si="145"/>
        <v>n/a</v>
      </c>
      <c r="Y226" s="8"/>
    </row>
    <row r="227" spans="1:25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51">
        <f>-VLOOKUP(A227,'pl-data'!A:F,4)</f>
        <v>0</v>
      </c>
      <c r="E227" s="51">
        <f>-VLOOKUP(A227,'pl-data'!A:F,5)</f>
        <v>0</v>
      </c>
      <c r="F227" s="51">
        <f>-VLOOKUP(A227,'pl-data'!A:F,6)</f>
        <v>0</v>
      </c>
      <c r="G227" s="51">
        <f>-VLOOKUP(A227,'pl-data'!A:G,7)</f>
        <v>0</v>
      </c>
      <c r="H227" s="51">
        <f>-VLOOKUP(A227,'pl-data'!A:V,22)</f>
        <v>0</v>
      </c>
      <c r="I227" s="51">
        <f t="shared" si="139"/>
        <v>0</v>
      </c>
      <c r="J227" s="51">
        <f>-VLOOKUP(A227,'pl-data'!A:BR,66)</f>
        <v>0</v>
      </c>
      <c r="K227" s="51">
        <f>-VLOOKUP(A227,'pl-data'!A:BR,68)</f>
        <v>0</v>
      </c>
      <c r="L227" s="51">
        <f>-VLOOKUP(A227,'pl-data'!A:BR,70)</f>
        <v>0</v>
      </c>
      <c r="M227" s="8"/>
      <c r="N227" s="51">
        <f>-VLOOKUP(A227,'pl-data'!A:BR,21)</f>
        <v>0</v>
      </c>
      <c r="O227" s="51">
        <f>-VLOOKUP(A227,'pl-data'!A:BR,51)</f>
        <v>0</v>
      </c>
      <c r="P227" s="51">
        <f>-VLOOKUP(A227,'pl-data'!A:BR,36)</f>
        <v>0</v>
      </c>
      <c r="Q227" s="34" t="str">
        <f t="shared" si="140"/>
        <v>n/a</v>
      </c>
      <c r="R227" s="34" t="str">
        <f t="shared" si="141"/>
        <v>n/a</v>
      </c>
      <c r="S227" s="8"/>
      <c r="T227" s="51">
        <f t="shared" si="142"/>
        <v>0</v>
      </c>
      <c r="U227" s="51">
        <f>-VLOOKUP(A227,'pl-data'!A:BR,52)</f>
        <v>0</v>
      </c>
      <c r="V227" s="51">
        <f t="shared" si="143"/>
        <v>0</v>
      </c>
      <c r="W227" s="34" t="str">
        <f t="shared" si="144"/>
        <v>n/a</v>
      </c>
      <c r="X227" s="34" t="str">
        <f t="shared" si="145"/>
        <v>n/a</v>
      </c>
      <c r="Y227" s="8"/>
    </row>
    <row r="228" spans="1:25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51">
        <f>-VLOOKUP(A228,'pl-data'!A:F,4)</f>
        <v>0</v>
      </c>
      <c r="E228" s="51">
        <f>-VLOOKUP(A228,'pl-data'!A:F,5)</f>
        <v>0</v>
      </c>
      <c r="F228" s="51">
        <f>-VLOOKUP(A228,'pl-data'!A:F,6)</f>
        <v>0</v>
      </c>
      <c r="G228" s="51">
        <f>-VLOOKUP(A228,'pl-data'!A:G,7)</f>
        <v>0</v>
      </c>
      <c r="H228" s="51">
        <f>-VLOOKUP(A228,'pl-data'!A:V,22)</f>
        <v>0</v>
      </c>
      <c r="I228" s="51">
        <f t="shared" si="139"/>
        <v>0</v>
      </c>
      <c r="J228" s="51">
        <f>-VLOOKUP(A228,'pl-data'!A:BR,66)</f>
        <v>0</v>
      </c>
      <c r="K228" s="51">
        <f>-VLOOKUP(A228,'pl-data'!A:BR,68)</f>
        <v>0</v>
      </c>
      <c r="L228" s="51">
        <f>-VLOOKUP(A228,'pl-data'!A:BR,70)</f>
        <v>0</v>
      </c>
      <c r="M228" s="8"/>
      <c r="N228" s="51">
        <f>-VLOOKUP(A228,'pl-data'!A:BR,21)</f>
        <v>0</v>
      </c>
      <c r="O228" s="51">
        <f>-VLOOKUP(A228,'pl-data'!A:BR,51)</f>
        <v>0</v>
      </c>
      <c r="P228" s="51">
        <f>-VLOOKUP(A228,'pl-data'!A:BR,36)</f>
        <v>0</v>
      </c>
      <c r="Q228" s="34" t="str">
        <f t="shared" si="140"/>
        <v>n/a</v>
      </c>
      <c r="R228" s="34" t="str">
        <f t="shared" si="141"/>
        <v>n/a</v>
      </c>
      <c r="S228" s="8"/>
      <c r="T228" s="51">
        <f t="shared" si="142"/>
        <v>0</v>
      </c>
      <c r="U228" s="51">
        <f>-VLOOKUP(A228,'pl-data'!A:BR,52)</f>
        <v>0</v>
      </c>
      <c r="V228" s="51">
        <f t="shared" si="143"/>
        <v>0</v>
      </c>
      <c r="W228" s="34" t="str">
        <f t="shared" si="144"/>
        <v>n/a</v>
      </c>
      <c r="X228" s="34" t="str">
        <f t="shared" si="145"/>
        <v>n/a</v>
      </c>
      <c r="Y228" s="8"/>
    </row>
    <row r="229" spans="1:25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51">
        <f>-VLOOKUP(A229,'pl-data'!A:F,4)</f>
        <v>0</v>
      </c>
      <c r="E229" s="51">
        <f>-VLOOKUP(A229,'pl-data'!A:F,5)</f>
        <v>0</v>
      </c>
      <c r="F229" s="51">
        <f>-VLOOKUP(A229,'pl-data'!A:F,6)</f>
        <v>0</v>
      </c>
      <c r="G229" s="51">
        <f>-VLOOKUP(A229,'pl-data'!A:G,7)</f>
        <v>0</v>
      </c>
      <c r="H229" s="51">
        <f>-VLOOKUP(A229,'pl-data'!A:V,22)</f>
        <v>0</v>
      </c>
      <c r="I229" s="51">
        <f t="shared" si="139"/>
        <v>0</v>
      </c>
      <c r="J229" s="51">
        <f>-VLOOKUP(A229,'pl-data'!A:BR,66)</f>
        <v>0</v>
      </c>
      <c r="K229" s="51">
        <f>-VLOOKUP(A229,'pl-data'!A:BR,68)</f>
        <v>0</v>
      </c>
      <c r="L229" s="51">
        <f>-VLOOKUP(A229,'pl-data'!A:BR,70)</f>
        <v>0</v>
      </c>
      <c r="M229" s="8"/>
      <c r="N229" s="51">
        <f>-VLOOKUP(A229,'pl-data'!A:BR,21)</f>
        <v>0</v>
      </c>
      <c r="O229" s="51">
        <f>-VLOOKUP(A229,'pl-data'!A:BR,51)</f>
        <v>0</v>
      </c>
      <c r="P229" s="51">
        <f>-VLOOKUP(A229,'pl-data'!A:BR,36)</f>
        <v>0</v>
      </c>
      <c r="Q229" s="34" t="str">
        <f t="shared" si="140"/>
        <v>n/a</v>
      </c>
      <c r="R229" s="34" t="str">
        <f t="shared" si="141"/>
        <v>n/a</v>
      </c>
      <c r="S229" s="8"/>
      <c r="T229" s="51">
        <f t="shared" si="142"/>
        <v>0</v>
      </c>
      <c r="U229" s="51">
        <f>-VLOOKUP(A229,'pl-data'!A:BR,52)</f>
        <v>0</v>
      </c>
      <c r="V229" s="51">
        <f t="shared" si="143"/>
        <v>0</v>
      </c>
      <c r="W229" s="34" t="str">
        <f t="shared" si="144"/>
        <v>n/a</v>
      </c>
      <c r="X229" s="34" t="str">
        <f t="shared" si="145"/>
        <v>n/a</v>
      </c>
      <c r="Y229" s="8"/>
    </row>
    <row r="230" spans="1:25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51">
        <f>-VLOOKUP(A230,'pl-data'!A:F,4)</f>
        <v>0</v>
      </c>
      <c r="E230" s="51">
        <f>-VLOOKUP(A230,'pl-data'!A:F,5)</f>
        <v>0</v>
      </c>
      <c r="F230" s="51">
        <f>-VLOOKUP(A230,'pl-data'!A:F,6)</f>
        <v>0</v>
      </c>
      <c r="G230" s="51">
        <f>-VLOOKUP(A230,'pl-data'!A:G,7)</f>
        <v>0</v>
      </c>
      <c r="H230" s="51">
        <f>-VLOOKUP(A230,'pl-data'!A:V,22)</f>
        <v>0</v>
      </c>
      <c r="I230" s="51">
        <f t="shared" si="139"/>
        <v>0</v>
      </c>
      <c r="J230" s="51">
        <f>-VLOOKUP(A230,'pl-data'!A:BR,66)</f>
        <v>0</v>
      </c>
      <c r="K230" s="51">
        <f>-VLOOKUP(A230,'pl-data'!A:BR,68)</f>
        <v>0</v>
      </c>
      <c r="L230" s="51">
        <f>-VLOOKUP(A230,'pl-data'!A:BR,70)</f>
        <v>0</v>
      </c>
      <c r="M230" s="8"/>
      <c r="N230" s="51">
        <f>-VLOOKUP(A230,'pl-data'!A:BR,21)</f>
        <v>0</v>
      </c>
      <c r="O230" s="51">
        <f>-VLOOKUP(A230,'pl-data'!A:BR,51)</f>
        <v>0</v>
      </c>
      <c r="P230" s="51">
        <f>-VLOOKUP(A230,'pl-data'!A:BR,36)</f>
        <v>0</v>
      </c>
      <c r="Q230" s="34" t="str">
        <f t="shared" si="140"/>
        <v>n/a</v>
      </c>
      <c r="R230" s="34" t="str">
        <f t="shared" si="141"/>
        <v>n/a</v>
      </c>
      <c r="S230" s="8"/>
      <c r="T230" s="51">
        <f t="shared" si="142"/>
        <v>0</v>
      </c>
      <c r="U230" s="51">
        <f>-VLOOKUP(A230,'pl-data'!A:BR,52)</f>
        <v>0</v>
      </c>
      <c r="V230" s="51">
        <f t="shared" si="143"/>
        <v>0</v>
      </c>
      <c r="W230" s="34" t="str">
        <f t="shared" si="144"/>
        <v>n/a</v>
      </c>
      <c r="X230" s="34" t="str">
        <f t="shared" si="145"/>
        <v>n/a</v>
      </c>
      <c r="Y230" s="8"/>
    </row>
    <row r="231" spans="1:25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51">
        <f>-VLOOKUP(A231,'pl-data'!A:F,4)</f>
        <v>0</v>
      </c>
      <c r="E231" s="51">
        <f>-VLOOKUP(A231,'pl-data'!A:F,5)</f>
        <v>0</v>
      </c>
      <c r="F231" s="51">
        <f>-VLOOKUP(A231,'pl-data'!A:F,6)</f>
        <v>0</v>
      </c>
      <c r="G231" s="51">
        <f>-VLOOKUP(A231,'pl-data'!A:G,7)</f>
        <v>0</v>
      </c>
      <c r="H231" s="51">
        <f>-VLOOKUP(A231,'pl-data'!A:V,22)</f>
        <v>0</v>
      </c>
      <c r="I231" s="51">
        <f t="shared" si="139"/>
        <v>0</v>
      </c>
      <c r="J231" s="51">
        <f>-VLOOKUP(A231,'pl-data'!A:BR,66)</f>
        <v>0</v>
      </c>
      <c r="K231" s="51">
        <f>-VLOOKUP(A231,'pl-data'!A:BR,68)</f>
        <v>0</v>
      </c>
      <c r="L231" s="51">
        <f>-VLOOKUP(A231,'pl-data'!A:BR,70)</f>
        <v>0</v>
      </c>
      <c r="M231" s="8"/>
      <c r="N231" s="51">
        <f>-VLOOKUP(A231,'pl-data'!A:BR,21)</f>
        <v>0</v>
      </c>
      <c r="O231" s="51">
        <f>-VLOOKUP(A231,'pl-data'!A:BR,51)</f>
        <v>0</v>
      </c>
      <c r="P231" s="51">
        <f>-VLOOKUP(A231,'pl-data'!A:BR,36)</f>
        <v>0</v>
      </c>
      <c r="Q231" s="34" t="str">
        <f t="shared" si="140"/>
        <v>n/a</v>
      </c>
      <c r="R231" s="34" t="str">
        <f t="shared" si="141"/>
        <v>n/a</v>
      </c>
      <c r="S231" s="8"/>
      <c r="T231" s="51">
        <f t="shared" si="142"/>
        <v>0</v>
      </c>
      <c r="U231" s="51">
        <f>-VLOOKUP(A231,'pl-data'!A:BR,52)</f>
        <v>0</v>
      </c>
      <c r="V231" s="51">
        <f t="shared" si="143"/>
        <v>0</v>
      </c>
      <c r="W231" s="34" t="str">
        <f t="shared" si="144"/>
        <v>n/a</v>
      </c>
      <c r="X231" s="34" t="str">
        <f t="shared" si="145"/>
        <v>n/a</v>
      </c>
      <c r="Y231" s="8"/>
    </row>
    <row r="232" spans="1:25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51">
        <f>-VLOOKUP(A232,'pl-data'!A:F,4)</f>
        <v>0</v>
      </c>
      <c r="E232" s="51">
        <f>-VLOOKUP(A232,'pl-data'!A:F,5)</f>
        <v>0</v>
      </c>
      <c r="F232" s="51">
        <f>-VLOOKUP(A232,'pl-data'!A:F,6)</f>
        <v>0</v>
      </c>
      <c r="G232" s="51">
        <f>-VLOOKUP(A232,'pl-data'!A:G,7)</f>
        <v>0</v>
      </c>
      <c r="H232" s="51">
        <f>-VLOOKUP(A232,'pl-data'!A:V,22)</f>
        <v>0</v>
      </c>
      <c r="I232" s="51">
        <f t="shared" si="139"/>
        <v>0</v>
      </c>
      <c r="J232" s="51">
        <f>-VLOOKUP(A232,'pl-data'!A:BR,66)</f>
        <v>0</v>
      </c>
      <c r="K232" s="51">
        <f>-VLOOKUP(A232,'pl-data'!A:BR,68)</f>
        <v>0</v>
      </c>
      <c r="L232" s="51">
        <f>-VLOOKUP(A232,'pl-data'!A:BR,70)</f>
        <v>0</v>
      </c>
      <c r="M232" s="8"/>
      <c r="N232" s="51">
        <f>-VLOOKUP(A232,'pl-data'!A:BR,21)</f>
        <v>0</v>
      </c>
      <c r="O232" s="51">
        <f>-VLOOKUP(A232,'pl-data'!A:BR,51)</f>
        <v>0</v>
      </c>
      <c r="P232" s="51">
        <f>-VLOOKUP(A232,'pl-data'!A:BR,36)</f>
        <v>0</v>
      </c>
      <c r="Q232" s="34" t="str">
        <f t="shared" si="140"/>
        <v>n/a</v>
      </c>
      <c r="R232" s="34" t="str">
        <f t="shared" si="141"/>
        <v>n/a</v>
      </c>
      <c r="S232" s="8"/>
      <c r="T232" s="51">
        <f t="shared" si="142"/>
        <v>0</v>
      </c>
      <c r="U232" s="51">
        <f>-VLOOKUP(A232,'pl-data'!A:BR,52)</f>
        <v>0</v>
      </c>
      <c r="V232" s="51">
        <f t="shared" si="143"/>
        <v>0</v>
      </c>
      <c r="W232" s="34" t="str">
        <f t="shared" si="144"/>
        <v>n/a</v>
      </c>
      <c r="X232" s="34" t="str">
        <f t="shared" si="145"/>
        <v>n/a</v>
      </c>
      <c r="Y232" s="8"/>
    </row>
    <row r="233" spans="1:25" hidden="1" outlineLevel="2" x14ac:dyDescent="0.2">
      <c r="A233" s="49">
        <v>3090</v>
      </c>
      <c r="B233" s="18" t="str">
        <f>+masterfile!D857</f>
        <v>3090 Energiestoffe</v>
      </c>
      <c r="C233" s="8"/>
      <c r="D233" s="51">
        <f>-VLOOKUP(A233,'pl-data'!A:F,4)</f>
        <v>0</v>
      </c>
      <c r="E233" s="51">
        <f>-VLOOKUP(A233,'pl-data'!A:F,5)</f>
        <v>0</v>
      </c>
      <c r="F233" s="51">
        <f>-VLOOKUP(A233,'pl-data'!A:F,6)</f>
        <v>0</v>
      </c>
      <c r="G233" s="51">
        <f>-VLOOKUP(A233,'pl-data'!A:G,7)</f>
        <v>0</v>
      </c>
      <c r="H233" s="51">
        <f>-VLOOKUP(A233,'pl-data'!A:V,22)</f>
        <v>0</v>
      </c>
      <c r="I233" s="51">
        <f t="shared" si="139"/>
        <v>0</v>
      </c>
      <c r="J233" s="51">
        <f>-VLOOKUP(A233,'pl-data'!A:BR,66)</f>
        <v>0</v>
      </c>
      <c r="K233" s="51">
        <f>-VLOOKUP(A233,'pl-data'!A:BR,68)</f>
        <v>0</v>
      </c>
      <c r="L233" s="51">
        <f>-VLOOKUP(A233,'pl-data'!A:BR,70)</f>
        <v>0</v>
      </c>
      <c r="M233" s="8"/>
      <c r="N233" s="51">
        <f>-VLOOKUP(A233,'pl-data'!A:BR,21)</f>
        <v>0</v>
      </c>
      <c r="O233" s="51">
        <f>-VLOOKUP(A233,'pl-data'!A:BR,51)</f>
        <v>0</v>
      </c>
      <c r="P233" s="51">
        <f>-VLOOKUP(A233,'pl-data'!A:BR,36)</f>
        <v>0</v>
      </c>
      <c r="Q233" s="34" t="str">
        <f t="shared" si="140"/>
        <v>n/a</v>
      </c>
      <c r="R233" s="34" t="str">
        <f t="shared" si="141"/>
        <v>n/a</v>
      </c>
      <c r="S233" s="8"/>
      <c r="T233" s="51">
        <f t="shared" si="142"/>
        <v>0</v>
      </c>
      <c r="U233" s="51">
        <f>-VLOOKUP(A233,'pl-data'!A:BR,52)</f>
        <v>0</v>
      </c>
      <c r="V233" s="51">
        <f t="shared" si="143"/>
        <v>0</v>
      </c>
      <c r="W233" s="34" t="str">
        <f t="shared" si="144"/>
        <v>n/a</v>
      </c>
      <c r="X233" s="34" t="str">
        <f t="shared" si="145"/>
        <v>n/a</v>
      </c>
      <c r="Y233" s="8"/>
    </row>
    <row r="234" spans="1:25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51">
        <f>-VLOOKUP(A234,'pl-data'!A:F,4)</f>
        <v>0</v>
      </c>
      <c r="E234" s="51">
        <f>-VLOOKUP(A234,'pl-data'!A:F,5)</f>
        <v>0</v>
      </c>
      <c r="F234" s="51">
        <f>-VLOOKUP(A234,'pl-data'!A:F,6)</f>
        <v>0</v>
      </c>
      <c r="G234" s="51">
        <f>-VLOOKUP(A234,'pl-data'!A:G,7)</f>
        <v>0</v>
      </c>
      <c r="H234" s="51">
        <f>-VLOOKUP(A234,'pl-data'!A:V,22)</f>
        <v>0</v>
      </c>
      <c r="I234" s="51">
        <f t="shared" si="139"/>
        <v>0</v>
      </c>
      <c r="J234" s="51">
        <f>-VLOOKUP(A234,'pl-data'!A:BR,66)</f>
        <v>0</v>
      </c>
      <c r="K234" s="51">
        <f>-VLOOKUP(A234,'pl-data'!A:BR,68)</f>
        <v>0</v>
      </c>
      <c r="L234" s="51">
        <f>-VLOOKUP(A234,'pl-data'!A:BR,70)</f>
        <v>0</v>
      </c>
      <c r="M234" s="8"/>
      <c r="N234" s="51">
        <f>-VLOOKUP(A234,'pl-data'!A:BR,21)</f>
        <v>0</v>
      </c>
      <c r="O234" s="51">
        <f>-VLOOKUP(A234,'pl-data'!A:BR,51)</f>
        <v>0</v>
      </c>
      <c r="P234" s="51">
        <f>-VLOOKUP(A234,'pl-data'!A:BR,36)</f>
        <v>0</v>
      </c>
      <c r="Q234" s="34" t="str">
        <f t="shared" si="140"/>
        <v>n/a</v>
      </c>
      <c r="R234" s="34" t="str">
        <f t="shared" si="141"/>
        <v>n/a</v>
      </c>
      <c r="S234" s="8"/>
      <c r="T234" s="51">
        <f t="shared" si="142"/>
        <v>0</v>
      </c>
      <c r="U234" s="51">
        <f>-VLOOKUP(A234,'pl-data'!A:BR,52)</f>
        <v>0</v>
      </c>
      <c r="V234" s="51">
        <f t="shared" si="143"/>
        <v>0</v>
      </c>
      <c r="W234" s="34" t="str">
        <f t="shared" si="144"/>
        <v>n/a</v>
      </c>
      <c r="X234" s="34" t="str">
        <f t="shared" si="145"/>
        <v>n/a</v>
      </c>
      <c r="Y234" s="8"/>
    </row>
    <row r="235" spans="1:25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51">
        <f>-VLOOKUP(A235,'pl-data'!A:F,4)</f>
        <v>0</v>
      </c>
      <c r="E235" s="51">
        <f>-VLOOKUP(A235,'pl-data'!A:F,5)</f>
        <v>0</v>
      </c>
      <c r="F235" s="51">
        <f>-VLOOKUP(A235,'pl-data'!A:F,6)</f>
        <v>0</v>
      </c>
      <c r="G235" s="51">
        <f>-VLOOKUP(A235,'pl-data'!A:G,7)</f>
        <v>0</v>
      </c>
      <c r="H235" s="51">
        <f>-VLOOKUP(A235,'pl-data'!A:V,22)</f>
        <v>0</v>
      </c>
      <c r="I235" s="51">
        <f t="shared" si="139"/>
        <v>0</v>
      </c>
      <c r="J235" s="51">
        <f>-VLOOKUP(A235,'pl-data'!A:BR,66)</f>
        <v>0</v>
      </c>
      <c r="K235" s="51">
        <f>-VLOOKUP(A235,'pl-data'!A:BR,68)</f>
        <v>0</v>
      </c>
      <c r="L235" s="51">
        <f>-VLOOKUP(A235,'pl-data'!A:BR,70)</f>
        <v>0</v>
      </c>
      <c r="M235" s="8"/>
      <c r="N235" s="51">
        <f>-VLOOKUP(A235,'pl-data'!A:BR,21)</f>
        <v>0</v>
      </c>
      <c r="O235" s="51">
        <f>-VLOOKUP(A235,'pl-data'!A:BR,51)</f>
        <v>0</v>
      </c>
      <c r="P235" s="51">
        <f>-VLOOKUP(A235,'pl-data'!A:BR,36)</f>
        <v>0</v>
      </c>
      <c r="Q235" s="34" t="str">
        <f t="shared" si="140"/>
        <v>n/a</v>
      </c>
      <c r="R235" s="34" t="str">
        <f t="shared" si="141"/>
        <v>n/a</v>
      </c>
      <c r="S235" s="8"/>
      <c r="T235" s="51">
        <f t="shared" si="142"/>
        <v>0</v>
      </c>
      <c r="U235" s="51">
        <f>-VLOOKUP(A235,'pl-data'!A:BR,52)</f>
        <v>0</v>
      </c>
      <c r="V235" s="51">
        <f t="shared" si="143"/>
        <v>0</v>
      </c>
      <c r="W235" s="34" t="str">
        <f t="shared" si="144"/>
        <v>n/a</v>
      </c>
      <c r="X235" s="34" t="str">
        <f t="shared" si="145"/>
        <v>n/a</v>
      </c>
      <c r="Y235" s="8"/>
    </row>
    <row r="236" spans="1:25" hidden="1" outlineLevel="2" x14ac:dyDescent="0.2">
      <c r="A236" s="49">
        <v>3200</v>
      </c>
      <c r="B236" s="18" t="str">
        <f>+masterfile!D888</f>
        <v>3200 Wareneingang</v>
      </c>
      <c r="C236" s="8"/>
      <c r="D236" s="51">
        <f>-VLOOKUP(A236,'pl-data'!A:F,4)</f>
        <v>0</v>
      </c>
      <c r="E236" s="51">
        <f>-VLOOKUP(A236,'pl-data'!A:F,5)</f>
        <v>0</v>
      </c>
      <c r="F236" s="51">
        <f>-VLOOKUP(A236,'pl-data'!A:F,6)</f>
        <v>0</v>
      </c>
      <c r="G236" s="51">
        <f>-VLOOKUP(A236,'pl-data'!A:G,7)</f>
        <v>0</v>
      </c>
      <c r="H236" s="51">
        <f>-VLOOKUP(A236,'pl-data'!A:V,22)</f>
        <v>0</v>
      </c>
      <c r="I236" s="51">
        <f t="shared" si="139"/>
        <v>0</v>
      </c>
      <c r="J236" s="51">
        <f>-VLOOKUP(A236,'pl-data'!A:BR,66)</f>
        <v>0</v>
      </c>
      <c r="K236" s="51">
        <f>-VLOOKUP(A236,'pl-data'!A:BR,68)</f>
        <v>0</v>
      </c>
      <c r="L236" s="51">
        <f>-VLOOKUP(A236,'pl-data'!A:BR,70)</f>
        <v>0</v>
      </c>
      <c r="M236" s="8"/>
      <c r="N236" s="51">
        <f>-VLOOKUP(A236,'pl-data'!A:BR,21)</f>
        <v>0</v>
      </c>
      <c r="O236" s="51">
        <f>-VLOOKUP(A236,'pl-data'!A:BR,51)</f>
        <v>0</v>
      </c>
      <c r="P236" s="51">
        <f>-VLOOKUP(A236,'pl-data'!A:BR,36)</f>
        <v>0</v>
      </c>
      <c r="Q236" s="34" t="str">
        <f t="shared" si="140"/>
        <v>n/a</v>
      </c>
      <c r="R236" s="34" t="str">
        <f t="shared" si="141"/>
        <v>n/a</v>
      </c>
      <c r="S236" s="8"/>
      <c r="T236" s="51">
        <f t="shared" si="142"/>
        <v>0</v>
      </c>
      <c r="U236" s="51">
        <f>-VLOOKUP(A236,'pl-data'!A:BR,52)</f>
        <v>0</v>
      </c>
      <c r="V236" s="51">
        <f t="shared" si="143"/>
        <v>0</v>
      </c>
      <c r="W236" s="34" t="str">
        <f t="shared" si="144"/>
        <v>n/a</v>
      </c>
      <c r="X236" s="34" t="str">
        <f t="shared" si="145"/>
        <v>n/a</v>
      </c>
      <c r="Y236" s="8"/>
    </row>
    <row r="237" spans="1:25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51">
        <f>-VLOOKUP(A237,'pl-data'!A:F,4)</f>
        <v>0</v>
      </c>
      <c r="E237" s="51">
        <f>-VLOOKUP(A237,'pl-data'!A:F,5)</f>
        <v>0</v>
      </c>
      <c r="F237" s="51">
        <f>-VLOOKUP(A237,'pl-data'!A:F,6)</f>
        <v>0</v>
      </c>
      <c r="G237" s="51">
        <f>-VLOOKUP(A237,'pl-data'!A:G,7)</f>
        <v>0</v>
      </c>
      <c r="H237" s="51">
        <f>-VLOOKUP(A237,'pl-data'!A:V,22)</f>
        <v>0</v>
      </c>
      <c r="I237" s="51">
        <f t="shared" si="139"/>
        <v>0</v>
      </c>
      <c r="J237" s="51">
        <f>-VLOOKUP(A237,'pl-data'!A:BR,66)</f>
        <v>0</v>
      </c>
      <c r="K237" s="51">
        <f>-VLOOKUP(A237,'pl-data'!A:BR,68)</f>
        <v>0</v>
      </c>
      <c r="L237" s="51">
        <f>-VLOOKUP(A237,'pl-data'!A:BR,70)</f>
        <v>0</v>
      </c>
      <c r="M237" s="8"/>
      <c r="N237" s="51">
        <f>-VLOOKUP(A237,'pl-data'!A:BR,21)</f>
        <v>0</v>
      </c>
      <c r="O237" s="51">
        <f>-VLOOKUP(A237,'pl-data'!A:BR,51)</f>
        <v>0</v>
      </c>
      <c r="P237" s="51">
        <f>-VLOOKUP(A237,'pl-data'!A:BR,36)</f>
        <v>0</v>
      </c>
      <c r="Q237" s="34" t="str">
        <f t="shared" si="140"/>
        <v>n/a</v>
      </c>
      <c r="R237" s="34" t="str">
        <f t="shared" si="141"/>
        <v>n/a</v>
      </c>
      <c r="S237" s="8"/>
      <c r="T237" s="51">
        <f t="shared" si="142"/>
        <v>0</v>
      </c>
      <c r="U237" s="51">
        <f>-VLOOKUP(A237,'pl-data'!A:BR,52)</f>
        <v>0</v>
      </c>
      <c r="V237" s="51">
        <f t="shared" si="143"/>
        <v>0</v>
      </c>
      <c r="W237" s="34" t="str">
        <f t="shared" si="144"/>
        <v>n/a</v>
      </c>
      <c r="X237" s="34" t="str">
        <f t="shared" si="145"/>
        <v>n/a</v>
      </c>
      <c r="Y237" s="8"/>
    </row>
    <row r="238" spans="1:25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51">
        <f>-VLOOKUP(A238,'pl-data'!A:F,4)</f>
        <v>0</v>
      </c>
      <c r="E238" s="51">
        <f>-VLOOKUP(A238,'pl-data'!A:F,5)</f>
        <v>0</v>
      </c>
      <c r="F238" s="51">
        <f>-VLOOKUP(A238,'pl-data'!A:F,6)</f>
        <v>0</v>
      </c>
      <c r="G238" s="51">
        <f>-VLOOKUP(A238,'pl-data'!A:G,7)</f>
        <v>0</v>
      </c>
      <c r="H238" s="51">
        <f>-VLOOKUP(A238,'pl-data'!A:V,22)</f>
        <v>0</v>
      </c>
      <c r="I238" s="51">
        <f t="shared" si="139"/>
        <v>0</v>
      </c>
      <c r="J238" s="51">
        <f>-VLOOKUP(A238,'pl-data'!A:BR,66)</f>
        <v>0</v>
      </c>
      <c r="K238" s="51">
        <f>-VLOOKUP(A238,'pl-data'!A:BR,68)</f>
        <v>0</v>
      </c>
      <c r="L238" s="51">
        <f>-VLOOKUP(A238,'pl-data'!A:BR,70)</f>
        <v>0</v>
      </c>
      <c r="M238" s="8"/>
      <c r="N238" s="51">
        <f>-VLOOKUP(A238,'pl-data'!A:BR,21)</f>
        <v>0</v>
      </c>
      <c r="O238" s="51">
        <f>-VLOOKUP(A238,'pl-data'!A:BR,51)</f>
        <v>0</v>
      </c>
      <c r="P238" s="51">
        <f>-VLOOKUP(A238,'pl-data'!A:BR,36)</f>
        <v>0</v>
      </c>
      <c r="Q238" s="34" t="str">
        <f t="shared" si="140"/>
        <v>n/a</v>
      </c>
      <c r="R238" s="34" t="str">
        <f t="shared" si="141"/>
        <v>n/a</v>
      </c>
      <c r="S238" s="8"/>
      <c r="T238" s="51">
        <f t="shared" si="142"/>
        <v>0</v>
      </c>
      <c r="U238" s="51">
        <f>-VLOOKUP(A238,'pl-data'!A:BR,52)</f>
        <v>0</v>
      </c>
      <c r="V238" s="51">
        <f t="shared" si="143"/>
        <v>0</v>
      </c>
      <c r="W238" s="34" t="str">
        <f t="shared" si="144"/>
        <v>n/a</v>
      </c>
      <c r="X238" s="34" t="str">
        <f t="shared" si="145"/>
        <v>n/a</v>
      </c>
      <c r="Y238" s="8"/>
    </row>
    <row r="239" spans="1:25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51">
        <f>-VLOOKUP(A239,'pl-data'!A:F,4)</f>
        <v>-800</v>
      </c>
      <c r="E239" s="51">
        <f>-VLOOKUP(A239,'pl-data'!A:F,5)</f>
        <v>-800</v>
      </c>
      <c r="F239" s="51">
        <f>-VLOOKUP(A239,'pl-data'!A:F,6)</f>
        <v>-800</v>
      </c>
      <c r="G239" s="51">
        <f>-VLOOKUP(A239,'pl-data'!A:G,7)</f>
        <v>-800</v>
      </c>
      <c r="H239" s="51">
        <f>-VLOOKUP(A239,'pl-data'!A:V,22)</f>
        <v>-799.99999999999989</v>
      </c>
      <c r="I239" s="51">
        <f t="shared" si="139"/>
        <v>0</v>
      </c>
      <c r="J239" s="51">
        <f>-VLOOKUP(A239,'pl-data'!A:BR,66)</f>
        <v>-848.72000000000014</v>
      </c>
      <c r="K239" s="51">
        <f>-VLOOKUP(A239,'pl-data'!A:BR,68)</f>
        <v>-882.66880000000015</v>
      </c>
      <c r="L239" s="51">
        <f>-VLOOKUP(A239,'pl-data'!A:BR,70)</f>
        <v>-926.80224000000021</v>
      </c>
      <c r="M239" s="8"/>
      <c r="N239" s="51">
        <f>-VLOOKUP(A239,'pl-data'!A:BR,21)</f>
        <v>-799.99999999999989</v>
      </c>
      <c r="O239" s="51">
        <f>-VLOOKUP(A239,'pl-data'!A:BR,51)</f>
        <v>-823.99999999999989</v>
      </c>
      <c r="P239" s="51">
        <f>-VLOOKUP(A239,'pl-data'!A:BR,36)</f>
        <v>0</v>
      </c>
      <c r="Q239" s="34">
        <f t="shared" si="140"/>
        <v>-1</v>
      </c>
      <c r="R239" s="34">
        <f t="shared" si="141"/>
        <v>-1</v>
      </c>
      <c r="S239" s="8"/>
      <c r="T239" s="51">
        <f t="shared" si="142"/>
        <v>-799.99999999999989</v>
      </c>
      <c r="U239" s="51">
        <f>-VLOOKUP(A239,'pl-data'!A:BR,52)</f>
        <v>-823.99999999999989</v>
      </c>
      <c r="V239" s="51">
        <f t="shared" si="143"/>
        <v>0</v>
      </c>
      <c r="W239" s="34">
        <f t="shared" si="144"/>
        <v>-1</v>
      </c>
      <c r="X239" s="34">
        <f t="shared" si="145"/>
        <v>-1</v>
      </c>
      <c r="Y239" s="8"/>
    </row>
    <row r="240" spans="1:25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51">
        <f>-VLOOKUP(A240,'pl-data'!A:F,4)</f>
        <v>0</v>
      </c>
      <c r="E240" s="51">
        <f>-VLOOKUP(A240,'pl-data'!A:F,5)</f>
        <v>0</v>
      </c>
      <c r="F240" s="51">
        <f>-VLOOKUP(A240,'pl-data'!A:F,6)</f>
        <v>0</v>
      </c>
      <c r="G240" s="51">
        <f>-VLOOKUP(A240,'pl-data'!A:G,7)</f>
        <v>0</v>
      </c>
      <c r="H240" s="51">
        <f>-VLOOKUP(A240,'pl-data'!A:V,22)</f>
        <v>0</v>
      </c>
      <c r="I240" s="51">
        <f t="shared" si="139"/>
        <v>0</v>
      </c>
      <c r="J240" s="51">
        <f>-VLOOKUP(A240,'pl-data'!A:BR,66)</f>
        <v>0</v>
      </c>
      <c r="K240" s="51">
        <f>-VLOOKUP(A240,'pl-data'!A:BR,68)</f>
        <v>0</v>
      </c>
      <c r="L240" s="51">
        <f>-VLOOKUP(A240,'pl-data'!A:BR,70)</f>
        <v>0</v>
      </c>
      <c r="M240" s="8"/>
      <c r="N240" s="51">
        <f>-VLOOKUP(A240,'pl-data'!A:BR,21)</f>
        <v>0</v>
      </c>
      <c r="O240" s="51">
        <f>-VLOOKUP(A240,'pl-data'!A:BR,51)</f>
        <v>0</v>
      </c>
      <c r="P240" s="51">
        <f>-VLOOKUP(A240,'pl-data'!A:BR,36)</f>
        <v>0</v>
      </c>
      <c r="Q240" s="34" t="str">
        <f t="shared" si="140"/>
        <v>n/a</v>
      </c>
      <c r="R240" s="34" t="str">
        <f t="shared" si="141"/>
        <v>n/a</v>
      </c>
      <c r="S240" s="8"/>
      <c r="T240" s="51">
        <f t="shared" si="142"/>
        <v>0</v>
      </c>
      <c r="U240" s="51">
        <f>-VLOOKUP(A240,'pl-data'!A:BR,52)</f>
        <v>0</v>
      </c>
      <c r="V240" s="51">
        <f t="shared" si="143"/>
        <v>0</v>
      </c>
      <c r="W240" s="34" t="str">
        <f t="shared" si="144"/>
        <v>n/a</v>
      </c>
      <c r="X240" s="34" t="str">
        <f t="shared" si="145"/>
        <v>n/a</v>
      </c>
      <c r="Y240" s="8"/>
    </row>
    <row r="241" spans="1:25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51">
        <f>-VLOOKUP(A241,'pl-data'!A:F,4)</f>
        <v>0</v>
      </c>
      <c r="E241" s="51">
        <f>-VLOOKUP(A241,'pl-data'!A:F,5)</f>
        <v>0</v>
      </c>
      <c r="F241" s="51">
        <f>-VLOOKUP(A241,'pl-data'!A:F,6)</f>
        <v>0</v>
      </c>
      <c r="G241" s="51">
        <f>-VLOOKUP(A241,'pl-data'!A:G,7)</f>
        <v>0</v>
      </c>
      <c r="H241" s="51">
        <f>-VLOOKUP(A241,'pl-data'!A:V,22)</f>
        <v>0</v>
      </c>
      <c r="I241" s="51">
        <f t="shared" si="139"/>
        <v>0</v>
      </c>
      <c r="J241" s="51">
        <f>-VLOOKUP(A241,'pl-data'!A:BR,66)</f>
        <v>0</v>
      </c>
      <c r="K241" s="51">
        <f>-VLOOKUP(A241,'pl-data'!A:BR,68)</f>
        <v>0</v>
      </c>
      <c r="L241" s="51">
        <f>-VLOOKUP(A241,'pl-data'!A:BR,70)</f>
        <v>0</v>
      </c>
      <c r="M241" s="8"/>
      <c r="N241" s="51">
        <f>-VLOOKUP(A241,'pl-data'!A:BR,21)</f>
        <v>0</v>
      </c>
      <c r="O241" s="51">
        <f>-VLOOKUP(A241,'pl-data'!A:BR,51)</f>
        <v>0</v>
      </c>
      <c r="P241" s="51">
        <f>-VLOOKUP(A241,'pl-data'!A:BR,36)</f>
        <v>0</v>
      </c>
      <c r="Q241" s="34" t="str">
        <f t="shared" si="140"/>
        <v>n/a</v>
      </c>
      <c r="R241" s="34" t="str">
        <f t="shared" si="141"/>
        <v>n/a</v>
      </c>
      <c r="S241" s="8"/>
      <c r="T241" s="51">
        <f t="shared" si="142"/>
        <v>0</v>
      </c>
      <c r="U241" s="51">
        <f>-VLOOKUP(A241,'pl-data'!A:BR,52)</f>
        <v>0</v>
      </c>
      <c r="V241" s="51">
        <f t="shared" si="143"/>
        <v>0</v>
      </c>
      <c r="W241" s="34" t="str">
        <f t="shared" si="144"/>
        <v>n/a</v>
      </c>
      <c r="X241" s="34" t="str">
        <f t="shared" si="145"/>
        <v>n/a</v>
      </c>
      <c r="Y241" s="8"/>
    </row>
    <row r="242" spans="1:25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51">
        <f>-VLOOKUP(A242,'pl-data'!A:F,4)</f>
        <v>0</v>
      </c>
      <c r="E242" s="51">
        <f>-VLOOKUP(A242,'pl-data'!A:F,5)</f>
        <v>0</v>
      </c>
      <c r="F242" s="51">
        <f>-VLOOKUP(A242,'pl-data'!A:F,6)</f>
        <v>0</v>
      </c>
      <c r="G242" s="51">
        <f>-VLOOKUP(A242,'pl-data'!A:G,7)</f>
        <v>0</v>
      </c>
      <c r="H242" s="51">
        <f>-VLOOKUP(A242,'pl-data'!A:V,22)</f>
        <v>0</v>
      </c>
      <c r="I242" s="51">
        <f t="shared" si="139"/>
        <v>0</v>
      </c>
      <c r="J242" s="51">
        <f>-VLOOKUP(A242,'pl-data'!A:BR,66)</f>
        <v>0</v>
      </c>
      <c r="K242" s="51">
        <f>-VLOOKUP(A242,'pl-data'!A:BR,68)</f>
        <v>0</v>
      </c>
      <c r="L242" s="51">
        <f>-VLOOKUP(A242,'pl-data'!A:BR,70)</f>
        <v>0</v>
      </c>
      <c r="M242" s="8"/>
      <c r="N242" s="51">
        <f>-VLOOKUP(A242,'pl-data'!A:BR,21)</f>
        <v>0</v>
      </c>
      <c r="O242" s="51">
        <f>-VLOOKUP(A242,'pl-data'!A:BR,51)</f>
        <v>0</v>
      </c>
      <c r="P242" s="51">
        <f>-VLOOKUP(A242,'pl-data'!A:BR,36)</f>
        <v>0</v>
      </c>
      <c r="Q242" s="34" t="str">
        <f t="shared" si="140"/>
        <v>n/a</v>
      </c>
      <c r="R242" s="34" t="str">
        <f t="shared" si="141"/>
        <v>n/a</v>
      </c>
      <c r="S242" s="8"/>
      <c r="T242" s="51">
        <f t="shared" si="142"/>
        <v>0</v>
      </c>
      <c r="U242" s="51">
        <f>-VLOOKUP(A242,'pl-data'!A:BR,52)</f>
        <v>0</v>
      </c>
      <c r="V242" s="51">
        <f t="shared" si="143"/>
        <v>0</v>
      </c>
      <c r="W242" s="34" t="str">
        <f t="shared" si="144"/>
        <v>n/a</v>
      </c>
      <c r="X242" s="34" t="str">
        <f t="shared" si="145"/>
        <v>n/a</v>
      </c>
      <c r="Y242" s="8"/>
    </row>
    <row r="243" spans="1:25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51">
        <f>-VLOOKUP(A243,'pl-data'!A:F,4)</f>
        <v>0</v>
      </c>
      <c r="E243" s="51">
        <f>-VLOOKUP(A243,'pl-data'!A:F,5)</f>
        <v>0</v>
      </c>
      <c r="F243" s="51">
        <f>-VLOOKUP(A243,'pl-data'!A:F,6)</f>
        <v>0</v>
      </c>
      <c r="G243" s="51">
        <f>-VLOOKUP(A243,'pl-data'!A:G,7)</f>
        <v>0</v>
      </c>
      <c r="H243" s="51">
        <f>-VLOOKUP(A243,'pl-data'!A:V,22)</f>
        <v>0</v>
      </c>
      <c r="I243" s="51">
        <f t="shared" si="139"/>
        <v>0</v>
      </c>
      <c r="J243" s="51">
        <f>-VLOOKUP(A243,'pl-data'!A:BR,66)</f>
        <v>0</v>
      </c>
      <c r="K243" s="51">
        <f>-VLOOKUP(A243,'pl-data'!A:BR,68)</f>
        <v>0</v>
      </c>
      <c r="L243" s="51">
        <f>-VLOOKUP(A243,'pl-data'!A:BR,70)</f>
        <v>0</v>
      </c>
      <c r="M243" s="8"/>
      <c r="N243" s="51">
        <f>-VLOOKUP(A243,'pl-data'!A:BR,21)</f>
        <v>0</v>
      </c>
      <c r="O243" s="51">
        <f>-VLOOKUP(A243,'pl-data'!A:BR,51)</f>
        <v>0</v>
      </c>
      <c r="P243" s="51">
        <f>-VLOOKUP(A243,'pl-data'!A:BR,36)</f>
        <v>0</v>
      </c>
      <c r="Q243" s="34" t="str">
        <f t="shared" si="140"/>
        <v>n/a</v>
      </c>
      <c r="R243" s="34" t="str">
        <f t="shared" si="141"/>
        <v>n/a</v>
      </c>
      <c r="S243" s="8"/>
      <c r="T243" s="51">
        <f t="shared" si="142"/>
        <v>0</v>
      </c>
      <c r="U243" s="51">
        <f>-VLOOKUP(A243,'pl-data'!A:BR,52)</f>
        <v>0</v>
      </c>
      <c r="V243" s="51">
        <f t="shared" si="143"/>
        <v>0</v>
      </c>
      <c r="W243" s="34" t="str">
        <f t="shared" si="144"/>
        <v>n/a</v>
      </c>
      <c r="X243" s="34" t="str">
        <f t="shared" si="145"/>
        <v>n/a</v>
      </c>
      <c r="Y243" s="8"/>
    </row>
    <row r="244" spans="1:25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51">
        <f>-VLOOKUP(A244,'pl-data'!A:F,4)</f>
        <v>0</v>
      </c>
      <c r="E244" s="51">
        <f>-VLOOKUP(A244,'pl-data'!A:F,5)</f>
        <v>0</v>
      </c>
      <c r="F244" s="51">
        <f>-VLOOKUP(A244,'pl-data'!A:F,6)</f>
        <v>0</v>
      </c>
      <c r="G244" s="51">
        <f>-VLOOKUP(A244,'pl-data'!A:G,7)</f>
        <v>0</v>
      </c>
      <c r="H244" s="51">
        <f>-VLOOKUP(A244,'pl-data'!A:V,22)</f>
        <v>0</v>
      </c>
      <c r="I244" s="51">
        <f t="shared" si="139"/>
        <v>0</v>
      </c>
      <c r="J244" s="51">
        <f>-VLOOKUP(A244,'pl-data'!A:BR,66)</f>
        <v>0</v>
      </c>
      <c r="K244" s="51">
        <f>-VLOOKUP(A244,'pl-data'!A:BR,68)</f>
        <v>0</v>
      </c>
      <c r="L244" s="51">
        <f>-VLOOKUP(A244,'pl-data'!A:BR,70)</f>
        <v>0</v>
      </c>
      <c r="M244" s="8"/>
      <c r="N244" s="51">
        <f>-VLOOKUP(A244,'pl-data'!A:BR,21)</f>
        <v>0</v>
      </c>
      <c r="O244" s="51">
        <f>-VLOOKUP(A244,'pl-data'!A:BR,51)</f>
        <v>0</v>
      </c>
      <c r="P244" s="51">
        <f>-VLOOKUP(A244,'pl-data'!A:BR,36)</f>
        <v>0</v>
      </c>
      <c r="Q244" s="34" t="str">
        <f t="shared" si="140"/>
        <v>n/a</v>
      </c>
      <c r="R244" s="34" t="str">
        <f t="shared" si="141"/>
        <v>n/a</v>
      </c>
      <c r="S244" s="8"/>
      <c r="T244" s="51">
        <f t="shared" si="142"/>
        <v>0</v>
      </c>
      <c r="U244" s="51">
        <f>-VLOOKUP(A244,'pl-data'!A:BR,52)</f>
        <v>0</v>
      </c>
      <c r="V244" s="51">
        <f t="shared" si="143"/>
        <v>0</v>
      </c>
      <c r="W244" s="34" t="str">
        <f t="shared" si="144"/>
        <v>n/a</v>
      </c>
      <c r="X244" s="34" t="str">
        <f t="shared" si="145"/>
        <v>n/a</v>
      </c>
      <c r="Y244" s="8"/>
    </row>
    <row r="245" spans="1:25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51">
        <f>-VLOOKUP(A245,'pl-data'!A:F,4)</f>
        <v>0</v>
      </c>
      <c r="E245" s="51">
        <f>-VLOOKUP(A245,'pl-data'!A:F,5)</f>
        <v>0</v>
      </c>
      <c r="F245" s="51">
        <f>-VLOOKUP(A245,'pl-data'!A:F,6)</f>
        <v>0</v>
      </c>
      <c r="G245" s="51">
        <f>-VLOOKUP(A245,'pl-data'!A:G,7)</f>
        <v>0</v>
      </c>
      <c r="H245" s="51">
        <f>-VLOOKUP(A245,'pl-data'!A:V,22)</f>
        <v>0</v>
      </c>
      <c r="I245" s="51">
        <f t="shared" si="139"/>
        <v>0</v>
      </c>
      <c r="J245" s="51">
        <f>-VLOOKUP(A245,'pl-data'!A:BR,66)</f>
        <v>0</v>
      </c>
      <c r="K245" s="51">
        <f>-VLOOKUP(A245,'pl-data'!A:BR,68)</f>
        <v>0</v>
      </c>
      <c r="L245" s="51">
        <f>-VLOOKUP(A245,'pl-data'!A:BR,70)</f>
        <v>0</v>
      </c>
      <c r="M245" s="8"/>
      <c r="N245" s="51">
        <f>-VLOOKUP(A245,'pl-data'!A:BR,21)</f>
        <v>0</v>
      </c>
      <c r="O245" s="51">
        <f>-VLOOKUP(A245,'pl-data'!A:BR,51)</f>
        <v>0</v>
      </c>
      <c r="P245" s="51">
        <f>-VLOOKUP(A245,'pl-data'!A:BR,36)</f>
        <v>0</v>
      </c>
      <c r="Q245" s="34" t="str">
        <f t="shared" si="140"/>
        <v>n/a</v>
      </c>
      <c r="R245" s="34" t="str">
        <f t="shared" si="141"/>
        <v>n/a</v>
      </c>
      <c r="S245" s="8"/>
      <c r="T245" s="51">
        <f t="shared" si="142"/>
        <v>0</v>
      </c>
      <c r="U245" s="51">
        <f>-VLOOKUP(A245,'pl-data'!A:BR,52)</f>
        <v>0</v>
      </c>
      <c r="V245" s="51">
        <f t="shared" si="143"/>
        <v>0</v>
      </c>
      <c r="W245" s="34" t="str">
        <f t="shared" si="144"/>
        <v>n/a</v>
      </c>
      <c r="X245" s="34" t="str">
        <f t="shared" si="145"/>
        <v>n/a</v>
      </c>
      <c r="Y245" s="8"/>
    </row>
    <row r="246" spans="1:25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51">
        <f>-VLOOKUP(A246,'pl-data'!A:F,4)</f>
        <v>0</v>
      </c>
      <c r="E246" s="51">
        <f>-VLOOKUP(A246,'pl-data'!A:F,5)</f>
        <v>0</v>
      </c>
      <c r="F246" s="51">
        <f>-VLOOKUP(A246,'pl-data'!A:F,6)</f>
        <v>0</v>
      </c>
      <c r="G246" s="51">
        <f>-VLOOKUP(A246,'pl-data'!A:G,7)</f>
        <v>0</v>
      </c>
      <c r="H246" s="51">
        <f>-VLOOKUP(A246,'pl-data'!A:V,22)</f>
        <v>0</v>
      </c>
      <c r="I246" s="51">
        <f t="shared" si="139"/>
        <v>0</v>
      </c>
      <c r="J246" s="51">
        <f>-VLOOKUP(A246,'pl-data'!A:BR,66)</f>
        <v>0</v>
      </c>
      <c r="K246" s="51">
        <f>-VLOOKUP(A246,'pl-data'!A:BR,68)</f>
        <v>0</v>
      </c>
      <c r="L246" s="51">
        <f>-VLOOKUP(A246,'pl-data'!A:BR,70)</f>
        <v>0</v>
      </c>
      <c r="M246" s="8"/>
      <c r="N246" s="51">
        <f>-VLOOKUP(A246,'pl-data'!A:BR,21)</f>
        <v>0</v>
      </c>
      <c r="O246" s="51">
        <f>-VLOOKUP(A246,'pl-data'!A:BR,51)</f>
        <v>0</v>
      </c>
      <c r="P246" s="51">
        <f>-VLOOKUP(A246,'pl-data'!A:BR,36)</f>
        <v>0</v>
      </c>
      <c r="Q246" s="34" t="str">
        <f t="shared" si="140"/>
        <v>n/a</v>
      </c>
      <c r="R246" s="34" t="str">
        <f t="shared" si="141"/>
        <v>n/a</v>
      </c>
      <c r="S246" s="8"/>
      <c r="T246" s="51">
        <f t="shared" si="142"/>
        <v>0</v>
      </c>
      <c r="U246" s="51">
        <f>-VLOOKUP(A246,'pl-data'!A:BR,52)</f>
        <v>0</v>
      </c>
      <c r="V246" s="51">
        <f t="shared" si="143"/>
        <v>0</v>
      </c>
      <c r="W246" s="34" t="str">
        <f t="shared" si="144"/>
        <v>n/a</v>
      </c>
      <c r="X246" s="34" t="str">
        <f t="shared" si="145"/>
        <v>n/a</v>
      </c>
      <c r="Y246" s="8"/>
    </row>
    <row r="247" spans="1:25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51">
        <f>-VLOOKUP(A247,'pl-data'!A:F,4)</f>
        <v>0</v>
      </c>
      <c r="E247" s="51">
        <f>-VLOOKUP(A247,'pl-data'!A:F,5)</f>
        <v>0</v>
      </c>
      <c r="F247" s="51">
        <f>-VLOOKUP(A247,'pl-data'!A:F,6)</f>
        <v>0</v>
      </c>
      <c r="G247" s="51">
        <f>-VLOOKUP(A247,'pl-data'!A:G,7)</f>
        <v>0</v>
      </c>
      <c r="H247" s="51">
        <f>-VLOOKUP(A247,'pl-data'!A:V,22)</f>
        <v>0</v>
      </c>
      <c r="I247" s="51">
        <f t="shared" si="139"/>
        <v>0</v>
      </c>
      <c r="J247" s="51">
        <f>-VLOOKUP(A247,'pl-data'!A:BR,66)</f>
        <v>0</v>
      </c>
      <c r="K247" s="51">
        <f>-VLOOKUP(A247,'pl-data'!A:BR,68)</f>
        <v>0</v>
      </c>
      <c r="L247" s="51">
        <f>-VLOOKUP(A247,'pl-data'!A:BR,70)</f>
        <v>0</v>
      </c>
      <c r="M247" s="8"/>
      <c r="N247" s="51">
        <f>-VLOOKUP(A247,'pl-data'!A:BR,21)</f>
        <v>0</v>
      </c>
      <c r="O247" s="51">
        <f>-VLOOKUP(A247,'pl-data'!A:BR,51)</f>
        <v>0</v>
      </c>
      <c r="P247" s="51">
        <f>-VLOOKUP(A247,'pl-data'!A:BR,36)</f>
        <v>0</v>
      </c>
      <c r="Q247" s="34" t="str">
        <f t="shared" si="140"/>
        <v>n/a</v>
      </c>
      <c r="R247" s="34" t="str">
        <f t="shared" si="141"/>
        <v>n/a</v>
      </c>
      <c r="S247" s="8"/>
      <c r="T247" s="51">
        <f t="shared" si="142"/>
        <v>0</v>
      </c>
      <c r="U247" s="51">
        <f>-VLOOKUP(A247,'pl-data'!A:BR,52)</f>
        <v>0</v>
      </c>
      <c r="V247" s="51">
        <f t="shared" si="143"/>
        <v>0</v>
      </c>
      <c r="W247" s="34" t="str">
        <f t="shared" si="144"/>
        <v>n/a</v>
      </c>
      <c r="X247" s="34" t="str">
        <f t="shared" si="145"/>
        <v>n/a</v>
      </c>
      <c r="Y247" s="8"/>
    </row>
    <row r="248" spans="1:25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51">
        <f>-VLOOKUP(A248,'pl-data'!A:F,4)</f>
        <v>0</v>
      </c>
      <c r="E248" s="51">
        <f>-VLOOKUP(A248,'pl-data'!A:F,5)</f>
        <v>0</v>
      </c>
      <c r="F248" s="51">
        <f>-VLOOKUP(A248,'pl-data'!A:F,6)</f>
        <v>0</v>
      </c>
      <c r="G248" s="51">
        <f>-VLOOKUP(A248,'pl-data'!A:G,7)</f>
        <v>0</v>
      </c>
      <c r="H248" s="51">
        <f>-VLOOKUP(A248,'pl-data'!A:V,22)</f>
        <v>0</v>
      </c>
      <c r="I248" s="51">
        <f t="shared" si="139"/>
        <v>0</v>
      </c>
      <c r="J248" s="51">
        <f>-VLOOKUP(A248,'pl-data'!A:BR,66)</f>
        <v>0</v>
      </c>
      <c r="K248" s="51">
        <f>-VLOOKUP(A248,'pl-data'!A:BR,68)</f>
        <v>0</v>
      </c>
      <c r="L248" s="51">
        <f>-VLOOKUP(A248,'pl-data'!A:BR,70)</f>
        <v>0</v>
      </c>
      <c r="M248" s="8"/>
      <c r="N248" s="51">
        <f>-VLOOKUP(A248,'pl-data'!A:BR,21)</f>
        <v>0</v>
      </c>
      <c r="O248" s="51">
        <f>-VLOOKUP(A248,'pl-data'!A:BR,51)</f>
        <v>0</v>
      </c>
      <c r="P248" s="51">
        <f>-VLOOKUP(A248,'pl-data'!A:BR,36)</f>
        <v>0</v>
      </c>
      <c r="Q248" s="34" t="str">
        <f t="shared" si="140"/>
        <v>n/a</v>
      </c>
      <c r="R248" s="34" t="str">
        <f t="shared" si="141"/>
        <v>n/a</v>
      </c>
      <c r="S248" s="8"/>
      <c r="T248" s="51">
        <f t="shared" si="142"/>
        <v>0</v>
      </c>
      <c r="U248" s="51">
        <f>-VLOOKUP(A248,'pl-data'!A:BR,52)</f>
        <v>0</v>
      </c>
      <c r="V248" s="51">
        <f t="shared" si="143"/>
        <v>0</v>
      </c>
      <c r="W248" s="34" t="str">
        <f t="shared" si="144"/>
        <v>n/a</v>
      </c>
      <c r="X248" s="34" t="str">
        <f t="shared" si="145"/>
        <v>n/a</v>
      </c>
      <c r="Y248" s="8"/>
    </row>
    <row r="249" spans="1:25" hidden="1" outlineLevel="2" x14ac:dyDescent="0.2">
      <c r="A249" s="49">
        <v>3420</v>
      </c>
      <c r="B249" s="18" t="str">
        <f>+masterfile!D901</f>
        <v>3420 EU-Erwerb 7% Vorst./USt</v>
      </c>
      <c r="C249" s="8"/>
      <c r="D249" s="51">
        <f>-VLOOKUP(A249,'pl-data'!A:F,4)</f>
        <v>0</v>
      </c>
      <c r="E249" s="51">
        <f>-VLOOKUP(A249,'pl-data'!A:F,5)</f>
        <v>0</v>
      </c>
      <c r="F249" s="51">
        <f>-VLOOKUP(A249,'pl-data'!A:F,6)</f>
        <v>0</v>
      </c>
      <c r="G249" s="51">
        <f>-VLOOKUP(A249,'pl-data'!A:G,7)</f>
        <v>0</v>
      </c>
      <c r="H249" s="51">
        <f>-VLOOKUP(A249,'pl-data'!A:V,22)</f>
        <v>0</v>
      </c>
      <c r="I249" s="51">
        <f t="shared" si="139"/>
        <v>0</v>
      </c>
      <c r="J249" s="51">
        <f>-VLOOKUP(A249,'pl-data'!A:BR,66)</f>
        <v>0</v>
      </c>
      <c r="K249" s="51">
        <f>-VLOOKUP(A249,'pl-data'!A:BR,68)</f>
        <v>0</v>
      </c>
      <c r="L249" s="51">
        <f>-VLOOKUP(A249,'pl-data'!A:BR,70)</f>
        <v>0</v>
      </c>
      <c r="M249" s="8"/>
      <c r="N249" s="51">
        <f>-VLOOKUP(A249,'pl-data'!A:BR,21)</f>
        <v>0</v>
      </c>
      <c r="O249" s="51">
        <f>-VLOOKUP(A249,'pl-data'!A:BR,51)</f>
        <v>0</v>
      </c>
      <c r="P249" s="51">
        <f>-VLOOKUP(A249,'pl-data'!A:BR,36)</f>
        <v>0</v>
      </c>
      <c r="Q249" s="34" t="str">
        <f t="shared" si="140"/>
        <v>n/a</v>
      </c>
      <c r="R249" s="34" t="str">
        <f t="shared" si="141"/>
        <v>n/a</v>
      </c>
      <c r="S249" s="8"/>
      <c r="T249" s="51">
        <f t="shared" si="142"/>
        <v>0</v>
      </c>
      <c r="U249" s="51">
        <f>-VLOOKUP(A249,'pl-data'!A:BR,52)</f>
        <v>0</v>
      </c>
      <c r="V249" s="51">
        <f t="shared" si="143"/>
        <v>0</v>
      </c>
      <c r="W249" s="34" t="str">
        <f t="shared" si="144"/>
        <v>n/a</v>
      </c>
      <c r="X249" s="34" t="str">
        <f t="shared" si="145"/>
        <v>n/a</v>
      </c>
      <c r="Y249" s="8"/>
    </row>
    <row r="250" spans="1:25" hidden="1" outlineLevel="2" x14ac:dyDescent="0.2">
      <c r="A250" s="49">
        <v>3425</v>
      </c>
      <c r="B250" s="18" t="str">
        <f>+masterfile!D902</f>
        <v>3425 EU-Erwerb 19% Vorst./USt</v>
      </c>
      <c r="C250" s="8"/>
      <c r="D250" s="51">
        <f>-VLOOKUP(A250,'pl-data'!A:F,4)</f>
        <v>0</v>
      </c>
      <c r="E250" s="51">
        <f>-VLOOKUP(A250,'pl-data'!A:F,5)</f>
        <v>0</v>
      </c>
      <c r="F250" s="51">
        <f>-VLOOKUP(A250,'pl-data'!A:F,6)</f>
        <v>0</v>
      </c>
      <c r="G250" s="51">
        <f>-VLOOKUP(A250,'pl-data'!A:G,7)</f>
        <v>0</v>
      </c>
      <c r="H250" s="51">
        <f>-VLOOKUP(A250,'pl-data'!A:V,22)</f>
        <v>0</v>
      </c>
      <c r="I250" s="51">
        <f t="shared" si="139"/>
        <v>0</v>
      </c>
      <c r="J250" s="51">
        <f>-VLOOKUP(A250,'pl-data'!A:BR,66)</f>
        <v>0</v>
      </c>
      <c r="K250" s="51">
        <f>-VLOOKUP(A250,'pl-data'!A:BR,68)</f>
        <v>0</v>
      </c>
      <c r="L250" s="51">
        <f>-VLOOKUP(A250,'pl-data'!A:BR,70)</f>
        <v>0</v>
      </c>
      <c r="M250" s="8"/>
      <c r="N250" s="51">
        <f>-VLOOKUP(A250,'pl-data'!A:BR,21)</f>
        <v>0</v>
      </c>
      <c r="O250" s="51">
        <f>-VLOOKUP(A250,'pl-data'!A:BR,51)</f>
        <v>0</v>
      </c>
      <c r="P250" s="51">
        <f>-VLOOKUP(A250,'pl-data'!A:BR,36)</f>
        <v>0</v>
      </c>
      <c r="Q250" s="34" t="str">
        <f t="shared" si="140"/>
        <v>n/a</v>
      </c>
      <c r="R250" s="34" t="str">
        <f t="shared" si="141"/>
        <v>n/a</v>
      </c>
      <c r="S250" s="8"/>
      <c r="T250" s="51">
        <f t="shared" si="142"/>
        <v>0</v>
      </c>
      <c r="U250" s="51">
        <f>-VLOOKUP(A250,'pl-data'!A:BR,52)</f>
        <v>0</v>
      </c>
      <c r="V250" s="51">
        <f t="shared" si="143"/>
        <v>0</v>
      </c>
      <c r="W250" s="34" t="str">
        <f t="shared" si="144"/>
        <v>n/a</v>
      </c>
      <c r="X250" s="34" t="str">
        <f t="shared" si="145"/>
        <v>n/a</v>
      </c>
      <c r="Y250" s="8"/>
    </row>
    <row r="251" spans="1:25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51">
        <f>-VLOOKUP(A251,'pl-data'!A:F,4)</f>
        <v>0</v>
      </c>
      <c r="E251" s="51">
        <f>-VLOOKUP(A251,'pl-data'!A:F,5)</f>
        <v>0</v>
      </c>
      <c r="F251" s="51">
        <f>-VLOOKUP(A251,'pl-data'!A:F,6)</f>
        <v>0</v>
      </c>
      <c r="G251" s="51">
        <f>-VLOOKUP(A251,'pl-data'!A:G,7)</f>
        <v>0</v>
      </c>
      <c r="H251" s="51">
        <f>-VLOOKUP(A251,'pl-data'!A:V,22)</f>
        <v>0</v>
      </c>
      <c r="I251" s="51">
        <f t="shared" si="139"/>
        <v>0</v>
      </c>
      <c r="J251" s="51">
        <f>-VLOOKUP(A251,'pl-data'!A:BR,66)</f>
        <v>0</v>
      </c>
      <c r="K251" s="51">
        <f>-VLOOKUP(A251,'pl-data'!A:BR,68)</f>
        <v>0</v>
      </c>
      <c r="L251" s="51">
        <f>-VLOOKUP(A251,'pl-data'!A:BR,70)</f>
        <v>0</v>
      </c>
      <c r="M251" s="8"/>
      <c r="N251" s="51">
        <f>-VLOOKUP(A251,'pl-data'!A:BR,21)</f>
        <v>0</v>
      </c>
      <c r="O251" s="51">
        <f>-VLOOKUP(A251,'pl-data'!A:BR,51)</f>
        <v>0</v>
      </c>
      <c r="P251" s="51">
        <f>-VLOOKUP(A251,'pl-data'!A:BR,36)</f>
        <v>0</v>
      </c>
      <c r="Q251" s="34" t="str">
        <f t="shared" si="140"/>
        <v>n/a</v>
      </c>
      <c r="R251" s="34" t="str">
        <f t="shared" si="141"/>
        <v>n/a</v>
      </c>
      <c r="S251" s="8"/>
      <c r="T251" s="51">
        <f t="shared" si="142"/>
        <v>0</v>
      </c>
      <c r="U251" s="51">
        <f>-VLOOKUP(A251,'pl-data'!A:BR,52)</f>
        <v>0</v>
      </c>
      <c r="V251" s="51">
        <f t="shared" si="143"/>
        <v>0</v>
      </c>
      <c r="W251" s="34" t="str">
        <f t="shared" si="144"/>
        <v>n/a</v>
      </c>
      <c r="X251" s="34" t="str">
        <f t="shared" si="145"/>
        <v>n/a</v>
      </c>
      <c r="Y251" s="8"/>
    </row>
    <row r="252" spans="1:25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51">
        <f>-VLOOKUP(A252,'pl-data'!A:F,4)</f>
        <v>0</v>
      </c>
      <c r="E252" s="51">
        <f>-VLOOKUP(A252,'pl-data'!A:F,5)</f>
        <v>0</v>
      </c>
      <c r="F252" s="51">
        <f>-VLOOKUP(A252,'pl-data'!A:F,6)</f>
        <v>0</v>
      </c>
      <c r="G252" s="51">
        <f>-VLOOKUP(A252,'pl-data'!A:G,7)</f>
        <v>0</v>
      </c>
      <c r="H252" s="51">
        <f>-VLOOKUP(A252,'pl-data'!A:V,22)</f>
        <v>0</v>
      </c>
      <c r="I252" s="51">
        <f t="shared" si="139"/>
        <v>0</v>
      </c>
      <c r="J252" s="51">
        <f>-VLOOKUP(A252,'pl-data'!A:BR,66)</f>
        <v>0</v>
      </c>
      <c r="K252" s="51">
        <f>-VLOOKUP(A252,'pl-data'!A:BR,68)</f>
        <v>0</v>
      </c>
      <c r="L252" s="51">
        <f>-VLOOKUP(A252,'pl-data'!A:BR,70)</f>
        <v>0</v>
      </c>
      <c r="M252" s="8"/>
      <c r="N252" s="51">
        <f>-VLOOKUP(A252,'pl-data'!A:BR,21)</f>
        <v>0</v>
      </c>
      <c r="O252" s="51">
        <f>-VLOOKUP(A252,'pl-data'!A:BR,51)</f>
        <v>0</v>
      </c>
      <c r="P252" s="51">
        <f>-VLOOKUP(A252,'pl-data'!A:BR,36)</f>
        <v>0</v>
      </c>
      <c r="Q252" s="34" t="str">
        <f t="shared" si="140"/>
        <v>n/a</v>
      </c>
      <c r="R252" s="34" t="str">
        <f t="shared" si="141"/>
        <v>n/a</v>
      </c>
      <c r="S252" s="8"/>
      <c r="T252" s="51">
        <f t="shared" si="142"/>
        <v>0</v>
      </c>
      <c r="U252" s="51">
        <f>-VLOOKUP(A252,'pl-data'!A:BR,52)</f>
        <v>0</v>
      </c>
      <c r="V252" s="51">
        <f t="shared" si="143"/>
        <v>0</v>
      </c>
      <c r="W252" s="34" t="str">
        <f t="shared" si="144"/>
        <v>n/a</v>
      </c>
      <c r="X252" s="34" t="str">
        <f t="shared" si="145"/>
        <v>n/a</v>
      </c>
      <c r="Y252" s="8"/>
    </row>
    <row r="253" spans="1:25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51">
        <f>-VLOOKUP(A253,'pl-data'!A:F,4)</f>
        <v>0</v>
      </c>
      <c r="E253" s="51">
        <f>-VLOOKUP(A253,'pl-data'!A:F,5)</f>
        <v>0</v>
      </c>
      <c r="F253" s="51">
        <f>-VLOOKUP(A253,'pl-data'!A:F,6)</f>
        <v>0</v>
      </c>
      <c r="G253" s="51">
        <f>-VLOOKUP(A253,'pl-data'!A:G,7)</f>
        <v>0</v>
      </c>
      <c r="H253" s="51">
        <f>-VLOOKUP(A253,'pl-data'!A:V,22)</f>
        <v>0</v>
      </c>
      <c r="I253" s="51">
        <f t="shared" si="139"/>
        <v>0</v>
      </c>
      <c r="J253" s="51">
        <f>-VLOOKUP(A253,'pl-data'!A:BR,66)</f>
        <v>0</v>
      </c>
      <c r="K253" s="51">
        <f>-VLOOKUP(A253,'pl-data'!A:BR,68)</f>
        <v>0</v>
      </c>
      <c r="L253" s="51">
        <f>-VLOOKUP(A253,'pl-data'!A:BR,70)</f>
        <v>0</v>
      </c>
      <c r="M253" s="8"/>
      <c r="N253" s="51">
        <f>-VLOOKUP(A253,'pl-data'!A:BR,21)</f>
        <v>0</v>
      </c>
      <c r="O253" s="51">
        <f>-VLOOKUP(A253,'pl-data'!A:BR,51)</f>
        <v>0</v>
      </c>
      <c r="P253" s="51">
        <f>-VLOOKUP(A253,'pl-data'!A:BR,36)</f>
        <v>0</v>
      </c>
      <c r="Q253" s="34" t="str">
        <f t="shared" si="140"/>
        <v>n/a</v>
      </c>
      <c r="R253" s="34" t="str">
        <f t="shared" si="141"/>
        <v>n/a</v>
      </c>
      <c r="S253" s="8"/>
      <c r="T253" s="51">
        <f t="shared" si="142"/>
        <v>0</v>
      </c>
      <c r="U253" s="51">
        <f>-VLOOKUP(A253,'pl-data'!A:BR,52)</f>
        <v>0</v>
      </c>
      <c r="V253" s="51">
        <f t="shared" si="143"/>
        <v>0</v>
      </c>
      <c r="W253" s="34" t="str">
        <f t="shared" si="144"/>
        <v>n/a</v>
      </c>
      <c r="X253" s="34" t="str">
        <f t="shared" si="145"/>
        <v>n/a</v>
      </c>
      <c r="Y253" s="8"/>
    </row>
    <row r="254" spans="1:25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51">
        <f>-VLOOKUP(A254,'pl-data'!A:F,4)</f>
        <v>0</v>
      </c>
      <c r="E254" s="51">
        <f>-VLOOKUP(A254,'pl-data'!A:F,5)</f>
        <v>0</v>
      </c>
      <c r="F254" s="51">
        <f>-VLOOKUP(A254,'pl-data'!A:F,6)</f>
        <v>0</v>
      </c>
      <c r="G254" s="51">
        <f>-VLOOKUP(A254,'pl-data'!A:G,7)</f>
        <v>0</v>
      </c>
      <c r="H254" s="51">
        <f>-VLOOKUP(A254,'pl-data'!A:V,22)</f>
        <v>0</v>
      </c>
      <c r="I254" s="51">
        <f t="shared" si="139"/>
        <v>0</v>
      </c>
      <c r="J254" s="51">
        <f>-VLOOKUP(A254,'pl-data'!A:BR,66)</f>
        <v>0</v>
      </c>
      <c r="K254" s="51">
        <f>-VLOOKUP(A254,'pl-data'!A:BR,68)</f>
        <v>0</v>
      </c>
      <c r="L254" s="51">
        <f>-VLOOKUP(A254,'pl-data'!A:BR,70)</f>
        <v>0</v>
      </c>
      <c r="M254" s="8"/>
      <c r="N254" s="51">
        <f>-VLOOKUP(A254,'pl-data'!A:BR,21)</f>
        <v>0</v>
      </c>
      <c r="O254" s="51">
        <f>-VLOOKUP(A254,'pl-data'!A:BR,51)</f>
        <v>0</v>
      </c>
      <c r="P254" s="51">
        <f>-VLOOKUP(A254,'pl-data'!A:BR,36)</f>
        <v>0</v>
      </c>
      <c r="Q254" s="34" t="str">
        <f t="shared" si="140"/>
        <v>n/a</v>
      </c>
      <c r="R254" s="34" t="str">
        <f t="shared" si="141"/>
        <v>n/a</v>
      </c>
      <c r="S254" s="8"/>
      <c r="T254" s="51">
        <f t="shared" si="142"/>
        <v>0</v>
      </c>
      <c r="U254" s="51">
        <f>-VLOOKUP(A254,'pl-data'!A:BR,52)</f>
        <v>0</v>
      </c>
      <c r="V254" s="51">
        <f t="shared" si="143"/>
        <v>0</v>
      </c>
      <c r="W254" s="34" t="str">
        <f t="shared" si="144"/>
        <v>n/a</v>
      </c>
      <c r="X254" s="34" t="str">
        <f t="shared" si="145"/>
        <v>n/a</v>
      </c>
      <c r="Y254" s="8"/>
    </row>
    <row r="255" spans="1:25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51">
        <f>-VLOOKUP(A255,'pl-data'!A:F,4)</f>
        <v>0</v>
      </c>
      <c r="E255" s="51">
        <f>-VLOOKUP(A255,'pl-data'!A:F,5)</f>
        <v>0</v>
      </c>
      <c r="F255" s="51">
        <f>-VLOOKUP(A255,'pl-data'!A:F,6)</f>
        <v>0</v>
      </c>
      <c r="G255" s="51">
        <f>-VLOOKUP(A255,'pl-data'!A:G,7)</f>
        <v>0</v>
      </c>
      <c r="H255" s="51">
        <f>-VLOOKUP(A255,'pl-data'!A:V,22)</f>
        <v>0</v>
      </c>
      <c r="I255" s="51">
        <f t="shared" si="139"/>
        <v>0</v>
      </c>
      <c r="J255" s="51">
        <f>-VLOOKUP(A255,'pl-data'!A:BR,66)</f>
        <v>0</v>
      </c>
      <c r="K255" s="51">
        <f>-VLOOKUP(A255,'pl-data'!A:BR,68)</f>
        <v>0</v>
      </c>
      <c r="L255" s="51">
        <f>-VLOOKUP(A255,'pl-data'!A:BR,70)</f>
        <v>0</v>
      </c>
      <c r="M255" s="8"/>
      <c r="N255" s="51">
        <f>-VLOOKUP(A255,'pl-data'!A:BR,21)</f>
        <v>0</v>
      </c>
      <c r="O255" s="51">
        <f>-VLOOKUP(A255,'pl-data'!A:BR,51)</f>
        <v>0</v>
      </c>
      <c r="P255" s="51">
        <f>-VLOOKUP(A255,'pl-data'!A:BR,36)</f>
        <v>0</v>
      </c>
      <c r="Q255" s="34" t="str">
        <f t="shared" si="140"/>
        <v>n/a</v>
      </c>
      <c r="R255" s="34" t="str">
        <f t="shared" si="141"/>
        <v>n/a</v>
      </c>
      <c r="S255" s="8"/>
      <c r="T255" s="51">
        <f t="shared" si="142"/>
        <v>0</v>
      </c>
      <c r="U255" s="51">
        <f>-VLOOKUP(A255,'pl-data'!A:BR,52)</f>
        <v>0</v>
      </c>
      <c r="V255" s="51">
        <f t="shared" si="143"/>
        <v>0</v>
      </c>
      <c r="W255" s="34" t="str">
        <f t="shared" si="144"/>
        <v>n/a</v>
      </c>
      <c r="X255" s="34" t="str">
        <f t="shared" si="145"/>
        <v>n/a</v>
      </c>
      <c r="Y255" s="8"/>
    </row>
    <row r="256" spans="1:25" hidden="1" outlineLevel="2" x14ac:dyDescent="0.2">
      <c r="A256" s="49">
        <v>3550</v>
      </c>
      <c r="B256" s="18" t="str">
        <f>+masterfile!D908</f>
        <v>3550 Steuerfreier EU-Erwerb</v>
      </c>
      <c r="C256" s="8"/>
      <c r="D256" s="51">
        <f>-VLOOKUP(A256,'pl-data'!A:F,4)</f>
        <v>0</v>
      </c>
      <c r="E256" s="51">
        <f>-VLOOKUP(A256,'pl-data'!A:F,5)</f>
        <v>0</v>
      </c>
      <c r="F256" s="51">
        <f>-VLOOKUP(A256,'pl-data'!A:F,6)</f>
        <v>0</v>
      </c>
      <c r="G256" s="51">
        <f>-VLOOKUP(A256,'pl-data'!A:G,7)</f>
        <v>0</v>
      </c>
      <c r="H256" s="51">
        <f>-VLOOKUP(A256,'pl-data'!A:V,22)</f>
        <v>0</v>
      </c>
      <c r="I256" s="51">
        <f t="shared" si="139"/>
        <v>0</v>
      </c>
      <c r="J256" s="51">
        <f>-VLOOKUP(A256,'pl-data'!A:BR,66)</f>
        <v>0</v>
      </c>
      <c r="K256" s="51">
        <f>-VLOOKUP(A256,'pl-data'!A:BR,68)</f>
        <v>0</v>
      </c>
      <c r="L256" s="51">
        <f>-VLOOKUP(A256,'pl-data'!A:BR,70)</f>
        <v>0</v>
      </c>
      <c r="M256" s="8"/>
      <c r="N256" s="51">
        <f>-VLOOKUP(A256,'pl-data'!A:BR,21)</f>
        <v>0</v>
      </c>
      <c r="O256" s="51">
        <f>-VLOOKUP(A256,'pl-data'!A:BR,51)</f>
        <v>0</v>
      </c>
      <c r="P256" s="51">
        <f>-VLOOKUP(A256,'pl-data'!A:BR,36)</f>
        <v>0</v>
      </c>
      <c r="Q256" s="34" t="str">
        <f t="shared" si="140"/>
        <v>n/a</v>
      </c>
      <c r="R256" s="34" t="str">
        <f t="shared" si="141"/>
        <v>n/a</v>
      </c>
      <c r="S256" s="8"/>
      <c r="T256" s="51">
        <f t="shared" si="142"/>
        <v>0</v>
      </c>
      <c r="U256" s="51">
        <f>-VLOOKUP(A256,'pl-data'!A:BR,52)</f>
        <v>0</v>
      </c>
      <c r="V256" s="51">
        <f t="shared" si="143"/>
        <v>0</v>
      </c>
      <c r="W256" s="34" t="str">
        <f t="shared" si="144"/>
        <v>n/a</v>
      </c>
      <c r="X256" s="34" t="str">
        <f t="shared" si="145"/>
        <v>n/a</v>
      </c>
      <c r="Y256" s="8"/>
    </row>
    <row r="257" spans="1:25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51">
        <f>-VLOOKUP(A257,'pl-data'!A:F,4)</f>
        <v>0</v>
      </c>
      <c r="E257" s="51">
        <f>-VLOOKUP(A257,'pl-data'!A:F,5)</f>
        <v>0</v>
      </c>
      <c r="F257" s="51">
        <f>-VLOOKUP(A257,'pl-data'!A:F,6)</f>
        <v>0</v>
      </c>
      <c r="G257" s="51">
        <f>-VLOOKUP(A257,'pl-data'!A:G,7)</f>
        <v>0</v>
      </c>
      <c r="H257" s="51">
        <f>-VLOOKUP(A257,'pl-data'!A:V,22)</f>
        <v>0</v>
      </c>
      <c r="I257" s="51">
        <f t="shared" si="139"/>
        <v>0</v>
      </c>
      <c r="J257" s="51">
        <f>-VLOOKUP(A257,'pl-data'!A:BR,66)</f>
        <v>0</v>
      </c>
      <c r="K257" s="51">
        <f>-VLOOKUP(A257,'pl-data'!A:BR,68)</f>
        <v>0</v>
      </c>
      <c r="L257" s="51">
        <f>-VLOOKUP(A257,'pl-data'!A:BR,70)</f>
        <v>0</v>
      </c>
      <c r="M257" s="8"/>
      <c r="N257" s="51">
        <f>-VLOOKUP(A257,'pl-data'!A:BR,21)</f>
        <v>0</v>
      </c>
      <c r="O257" s="51">
        <f>-VLOOKUP(A257,'pl-data'!A:BR,51)</f>
        <v>0</v>
      </c>
      <c r="P257" s="51">
        <f>-VLOOKUP(A257,'pl-data'!A:BR,36)</f>
        <v>0</v>
      </c>
      <c r="Q257" s="34" t="str">
        <f t="shared" si="140"/>
        <v>n/a</v>
      </c>
      <c r="R257" s="34" t="str">
        <f t="shared" si="141"/>
        <v>n/a</v>
      </c>
      <c r="S257" s="8"/>
      <c r="T257" s="51">
        <f t="shared" si="142"/>
        <v>0</v>
      </c>
      <c r="U257" s="51">
        <f>-VLOOKUP(A257,'pl-data'!A:BR,52)</f>
        <v>0</v>
      </c>
      <c r="V257" s="51">
        <f t="shared" si="143"/>
        <v>0</v>
      </c>
      <c r="W257" s="34" t="str">
        <f t="shared" si="144"/>
        <v>n/a</v>
      </c>
      <c r="X257" s="34" t="str">
        <f t="shared" si="145"/>
        <v>n/a</v>
      </c>
      <c r="Y257" s="8"/>
    </row>
    <row r="258" spans="1:25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51">
        <f>-VLOOKUP(A258,'pl-data'!A:F,4)</f>
        <v>0</v>
      </c>
      <c r="E258" s="51">
        <f>-VLOOKUP(A258,'pl-data'!A:F,5)</f>
        <v>0</v>
      </c>
      <c r="F258" s="51">
        <f>-VLOOKUP(A258,'pl-data'!A:F,6)</f>
        <v>0</v>
      </c>
      <c r="G258" s="51">
        <f>-VLOOKUP(A258,'pl-data'!A:G,7)</f>
        <v>0</v>
      </c>
      <c r="H258" s="51">
        <f>-VLOOKUP(A258,'pl-data'!A:V,22)</f>
        <v>0</v>
      </c>
      <c r="I258" s="51">
        <f t="shared" si="139"/>
        <v>0</v>
      </c>
      <c r="J258" s="51">
        <f>-VLOOKUP(A258,'pl-data'!A:BR,66)</f>
        <v>0</v>
      </c>
      <c r="K258" s="51">
        <f>-VLOOKUP(A258,'pl-data'!A:BR,68)</f>
        <v>0</v>
      </c>
      <c r="L258" s="51">
        <f>-VLOOKUP(A258,'pl-data'!A:BR,70)</f>
        <v>0</v>
      </c>
      <c r="M258" s="8"/>
      <c r="N258" s="51">
        <f>-VLOOKUP(A258,'pl-data'!A:BR,21)</f>
        <v>0</v>
      </c>
      <c r="O258" s="51">
        <f>-VLOOKUP(A258,'pl-data'!A:BR,51)</f>
        <v>0</v>
      </c>
      <c r="P258" s="51">
        <f>-VLOOKUP(A258,'pl-data'!A:BR,36)</f>
        <v>0</v>
      </c>
      <c r="Q258" s="34" t="str">
        <f t="shared" si="140"/>
        <v>n/a</v>
      </c>
      <c r="R258" s="34" t="str">
        <f t="shared" si="141"/>
        <v>n/a</v>
      </c>
      <c r="S258" s="8"/>
      <c r="T258" s="51">
        <f t="shared" si="142"/>
        <v>0</v>
      </c>
      <c r="U258" s="51">
        <f>-VLOOKUP(A258,'pl-data'!A:BR,52)</f>
        <v>0</v>
      </c>
      <c r="V258" s="51">
        <f t="shared" si="143"/>
        <v>0</v>
      </c>
      <c r="W258" s="34" t="str">
        <f t="shared" si="144"/>
        <v>n/a</v>
      </c>
      <c r="X258" s="34" t="str">
        <f t="shared" si="145"/>
        <v>n/a</v>
      </c>
      <c r="Y258" s="8"/>
    </row>
    <row r="259" spans="1:25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51">
        <f>-VLOOKUP(A259,'pl-data'!A:F,4)</f>
        <v>0</v>
      </c>
      <c r="E259" s="51">
        <f>-VLOOKUP(A259,'pl-data'!A:F,5)</f>
        <v>0</v>
      </c>
      <c r="F259" s="51">
        <f>-VLOOKUP(A259,'pl-data'!A:F,6)</f>
        <v>0</v>
      </c>
      <c r="G259" s="51">
        <f>-VLOOKUP(A259,'pl-data'!A:G,7)</f>
        <v>0</v>
      </c>
      <c r="H259" s="51">
        <f>-VLOOKUP(A259,'pl-data'!A:V,22)</f>
        <v>0</v>
      </c>
      <c r="I259" s="51">
        <f t="shared" si="139"/>
        <v>0</v>
      </c>
      <c r="J259" s="51">
        <f>-VLOOKUP(A259,'pl-data'!A:BR,66)</f>
        <v>0</v>
      </c>
      <c r="K259" s="51">
        <f>-VLOOKUP(A259,'pl-data'!A:BR,68)</f>
        <v>0</v>
      </c>
      <c r="L259" s="51">
        <f>-VLOOKUP(A259,'pl-data'!A:BR,70)</f>
        <v>0</v>
      </c>
      <c r="M259" s="8"/>
      <c r="N259" s="51">
        <f>-VLOOKUP(A259,'pl-data'!A:BR,21)</f>
        <v>0</v>
      </c>
      <c r="O259" s="51">
        <f>-VLOOKUP(A259,'pl-data'!A:BR,51)</f>
        <v>0</v>
      </c>
      <c r="P259" s="51">
        <f>-VLOOKUP(A259,'pl-data'!A:BR,36)</f>
        <v>0</v>
      </c>
      <c r="Q259" s="34" t="str">
        <f t="shared" si="140"/>
        <v>n/a</v>
      </c>
      <c r="R259" s="34" t="str">
        <f t="shared" si="141"/>
        <v>n/a</v>
      </c>
      <c r="S259" s="8"/>
      <c r="T259" s="51">
        <f t="shared" si="142"/>
        <v>0</v>
      </c>
      <c r="U259" s="51">
        <f>-VLOOKUP(A259,'pl-data'!A:BR,52)</f>
        <v>0</v>
      </c>
      <c r="V259" s="51">
        <f t="shared" si="143"/>
        <v>0</v>
      </c>
      <c r="W259" s="34" t="str">
        <f t="shared" si="144"/>
        <v>n/a</v>
      </c>
      <c r="X259" s="34" t="str">
        <f t="shared" si="145"/>
        <v>n/a</v>
      </c>
      <c r="Y259" s="8"/>
    </row>
    <row r="260" spans="1:25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51">
        <f>-VLOOKUP(A260,'pl-data'!A:F,4)</f>
        <v>0</v>
      </c>
      <c r="E260" s="51">
        <f>-VLOOKUP(A260,'pl-data'!A:F,5)</f>
        <v>0</v>
      </c>
      <c r="F260" s="51">
        <f>-VLOOKUP(A260,'pl-data'!A:F,6)</f>
        <v>0</v>
      </c>
      <c r="G260" s="51">
        <f>-VLOOKUP(A260,'pl-data'!A:G,7)</f>
        <v>0</v>
      </c>
      <c r="H260" s="51">
        <f>-VLOOKUP(A260,'pl-data'!A:V,22)</f>
        <v>0</v>
      </c>
      <c r="I260" s="51">
        <f t="shared" si="139"/>
        <v>0</v>
      </c>
      <c r="J260" s="51">
        <f>-VLOOKUP(A260,'pl-data'!A:BR,66)</f>
        <v>0</v>
      </c>
      <c r="K260" s="51">
        <f>-VLOOKUP(A260,'pl-data'!A:BR,68)</f>
        <v>0</v>
      </c>
      <c r="L260" s="51">
        <f>-VLOOKUP(A260,'pl-data'!A:BR,70)</f>
        <v>0</v>
      </c>
      <c r="M260" s="8"/>
      <c r="N260" s="51">
        <f>-VLOOKUP(A260,'pl-data'!A:BR,21)</f>
        <v>0</v>
      </c>
      <c r="O260" s="51">
        <f>-VLOOKUP(A260,'pl-data'!A:BR,51)</f>
        <v>0</v>
      </c>
      <c r="P260" s="51">
        <f>-VLOOKUP(A260,'pl-data'!A:BR,36)</f>
        <v>0</v>
      </c>
      <c r="Q260" s="34" t="str">
        <f t="shared" si="140"/>
        <v>n/a</v>
      </c>
      <c r="R260" s="34" t="str">
        <f t="shared" si="141"/>
        <v>n/a</v>
      </c>
      <c r="S260" s="8"/>
      <c r="T260" s="51">
        <f t="shared" si="142"/>
        <v>0</v>
      </c>
      <c r="U260" s="51">
        <f>-VLOOKUP(A260,'pl-data'!A:BR,52)</f>
        <v>0</v>
      </c>
      <c r="V260" s="51">
        <f t="shared" si="143"/>
        <v>0</v>
      </c>
      <c r="W260" s="34" t="str">
        <f t="shared" si="144"/>
        <v>n/a</v>
      </c>
      <c r="X260" s="34" t="str">
        <f t="shared" si="145"/>
        <v>n/a</v>
      </c>
      <c r="Y260" s="8"/>
    </row>
    <row r="261" spans="1:25" hidden="1" outlineLevel="2" x14ac:dyDescent="0.2">
      <c r="A261" s="49">
        <v>3559</v>
      </c>
      <c r="B261" s="18" t="str">
        <f>+masterfile!D913</f>
        <v>3559 Steuerfreie Einfuhren</v>
      </c>
      <c r="C261" s="8"/>
      <c r="D261" s="51">
        <f>-VLOOKUP(A261,'pl-data'!A:F,4)</f>
        <v>0</v>
      </c>
      <c r="E261" s="51">
        <f>-VLOOKUP(A261,'pl-data'!A:F,5)</f>
        <v>0</v>
      </c>
      <c r="F261" s="51">
        <f>-VLOOKUP(A261,'pl-data'!A:F,6)</f>
        <v>0</v>
      </c>
      <c r="G261" s="51">
        <f>-VLOOKUP(A261,'pl-data'!A:G,7)</f>
        <v>0</v>
      </c>
      <c r="H261" s="51">
        <f>-VLOOKUP(A261,'pl-data'!A:V,22)</f>
        <v>0</v>
      </c>
      <c r="I261" s="51">
        <f t="shared" si="139"/>
        <v>0</v>
      </c>
      <c r="J261" s="51">
        <f>-VLOOKUP(A261,'pl-data'!A:BR,66)</f>
        <v>0</v>
      </c>
      <c r="K261" s="51">
        <f>-VLOOKUP(A261,'pl-data'!A:BR,68)</f>
        <v>0</v>
      </c>
      <c r="L261" s="51">
        <f>-VLOOKUP(A261,'pl-data'!A:BR,70)</f>
        <v>0</v>
      </c>
      <c r="M261" s="8"/>
      <c r="N261" s="51">
        <f>-VLOOKUP(A261,'pl-data'!A:BR,21)</f>
        <v>0</v>
      </c>
      <c r="O261" s="51">
        <f>-VLOOKUP(A261,'pl-data'!A:BR,51)</f>
        <v>0</v>
      </c>
      <c r="P261" s="51">
        <f>-VLOOKUP(A261,'pl-data'!A:BR,36)</f>
        <v>0</v>
      </c>
      <c r="Q261" s="34" t="str">
        <f t="shared" si="140"/>
        <v>n/a</v>
      </c>
      <c r="R261" s="34" t="str">
        <f t="shared" si="141"/>
        <v>n/a</v>
      </c>
      <c r="S261" s="8"/>
      <c r="T261" s="51">
        <f t="shared" si="142"/>
        <v>0</v>
      </c>
      <c r="U261" s="51">
        <f>-VLOOKUP(A261,'pl-data'!A:BR,52)</f>
        <v>0</v>
      </c>
      <c r="V261" s="51">
        <f t="shared" si="143"/>
        <v>0</v>
      </c>
      <c r="W261" s="34" t="str">
        <f t="shared" si="144"/>
        <v>n/a</v>
      </c>
      <c r="X261" s="34" t="str">
        <f t="shared" si="145"/>
        <v>n/a</v>
      </c>
      <c r="Y261" s="8"/>
    </row>
    <row r="262" spans="1:25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51">
        <f>-VLOOKUP(A262,'pl-data'!A:F,4)</f>
        <v>0</v>
      </c>
      <c r="E262" s="51">
        <f>-VLOOKUP(A262,'pl-data'!A:F,5)</f>
        <v>0</v>
      </c>
      <c r="F262" s="51">
        <f>-VLOOKUP(A262,'pl-data'!A:F,6)</f>
        <v>0</v>
      </c>
      <c r="G262" s="51">
        <f>-VLOOKUP(A262,'pl-data'!A:G,7)</f>
        <v>0</v>
      </c>
      <c r="H262" s="51">
        <f>-VLOOKUP(A262,'pl-data'!A:V,22)</f>
        <v>0</v>
      </c>
      <c r="I262" s="51">
        <f t="shared" si="139"/>
        <v>0</v>
      </c>
      <c r="J262" s="51">
        <f>-VLOOKUP(A262,'pl-data'!A:BR,66)</f>
        <v>0</v>
      </c>
      <c r="K262" s="51">
        <f>-VLOOKUP(A262,'pl-data'!A:BR,68)</f>
        <v>0</v>
      </c>
      <c r="L262" s="51">
        <f>-VLOOKUP(A262,'pl-data'!A:BR,70)</f>
        <v>0</v>
      </c>
      <c r="M262" s="8"/>
      <c r="N262" s="51">
        <f>-VLOOKUP(A262,'pl-data'!A:BR,21)</f>
        <v>0</v>
      </c>
      <c r="O262" s="51">
        <f>-VLOOKUP(A262,'pl-data'!A:BR,51)</f>
        <v>0</v>
      </c>
      <c r="P262" s="51">
        <f>-VLOOKUP(A262,'pl-data'!A:BR,36)</f>
        <v>0</v>
      </c>
      <c r="Q262" s="34" t="str">
        <f t="shared" si="140"/>
        <v>n/a</v>
      </c>
      <c r="R262" s="34" t="str">
        <f t="shared" si="141"/>
        <v>n/a</v>
      </c>
      <c r="S262" s="8"/>
      <c r="T262" s="51">
        <f t="shared" si="142"/>
        <v>0</v>
      </c>
      <c r="U262" s="51">
        <f>-VLOOKUP(A262,'pl-data'!A:BR,52)</f>
        <v>0</v>
      </c>
      <c r="V262" s="51">
        <f t="shared" si="143"/>
        <v>0</v>
      </c>
      <c r="W262" s="34" t="str">
        <f t="shared" si="144"/>
        <v>n/a</v>
      </c>
      <c r="X262" s="34" t="str">
        <f t="shared" si="145"/>
        <v>n/a</v>
      </c>
      <c r="Y262" s="8"/>
    </row>
    <row r="263" spans="1:25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51">
        <f>-VLOOKUP(A263,'pl-data'!A:F,4)</f>
        <v>0</v>
      </c>
      <c r="E263" s="51">
        <f>-VLOOKUP(A263,'pl-data'!A:F,5)</f>
        <v>0</v>
      </c>
      <c r="F263" s="51">
        <f>-VLOOKUP(A263,'pl-data'!A:F,6)</f>
        <v>0</v>
      </c>
      <c r="G263" s="51">
        <f>-VLOOKUP(A263,'pl-data'!A:G,7)</f>
        <v>0</v>
      </c>
      <c r="H263" s="51">
        <f>-VLOOKUP(A263,'pl-data'!A:V,22)</f>
        <v>0</v>
      </c>
      <c r="I263" s="51">
        <f t="shared" si="139"/>
        <v>0</v>
      </c>
      <c r="J263" s="51">
        <f>-VLOOKUP(A263,'pl-data'!A:BR,66)</f>
        <v>0</v>
      </c>
      <c r="K263" s="51">
        <f>-VLOOKUP(A263,'pl-data'!A:BR,68)</f>
        <v>0</v>
      </c>
      <c r="L263" s="51">
        <f>-VLOOKUP(A263,'pl-data'!A:BR,70)</f>
        <v>0</v>
      </c>
      <c r="M263" s="8"/>
      <c r="N263" s="51">
        <f>-VLOOKUP(A263,'pl-data'!A:BR,21)</f>
        <v>0</v>
      </c>
      <c r="O263" s="51">
        <f>-VLOOKUP(A263,'pl-data'!A:BR,51)</f>
        <v>0</v>
      </c>
      <c r="P263" s="51">
        <f>-VLOOKUP(A263,'pl-data'!A:BR,36)</f>
        <v>0</v>
      </c>
      <c r="Q263" s="34" t="str">
        <f t="shared" si="140"/>
        <v>n/a</v>
      </c>
      <c r="R263" s="34" t="str">
        <f t="shared" si="141"/>
        <v>n/a</v>
      </c>
      <c r="S263" s="8"/>
      <c r="T263" s="51">
        <f t="shared" si="142"/>
        <v>0</v>
      </c>
      <c r="U263" s="51">
        <f>-VLOOKUP(A263,'pl-data'!A:BR,52)</f>
        <v>0</v>
      </c>
      <c r="V263" s="51">
        <f t="shared" si="143"/>
        <v>0</v>
      </c>
      <c r="W263" s="34" t="str">
        <f t="shared" si="144"/>
        <v>n/a</v>
      </c>
      <c r="X263" s="34" t="str">
        <f t="shared" si="145"/>
        <v>n/a</v>
      </c>
      <c r="Y263" s="8"/>
    </row>
    <row r="264" spans="1:25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51">
        <f>-VLOOKUP(A264,'pl-data'!A:F,4)</f>
        <v>0</v>
      </c>
      <c r="E264" s="51">
        <f>-VLOOKUP(A264,'pl-data'!A:F,5)</f>
        <v>0</v>
      </c>
      <c r="F264" s="51">
        <f>-VLOOKUP(A264,'pl-data'!A:F,6)</f>
        <v>0</v>
      </c>
      <c r="G264" s="51">
        <f>-VLOOKUP(A264,'pl-data'!A:G,7)</f>
        <v>0</v>
      </c>
      <c r="H264" s="51">
        <f>-VLOOKUP(A264,'pl-data'!A:V,22)</f>
        <v>0</v>
      </c>
      <c r="I264" s="51">
        <f t="shared" si="139"/>
        <v>0</v>
      </c>
      <c r="J264" s="51">
        <f>-VLOOKUP(A264,'pl-data'!A:BR,66)</f>
        <v>0</v>
      </c>
      <c r="K264" s="51">
        <f>-VLOOKUP(A264,'pl-data'!A:BR,68)</f>
        <v>0</v>
      </c>
      <c r="L264" s="51">
        <f>-VLOOKUP(A264,'pl-data'!A:BR,70)</f>
        <v>0</v>
      </c>
      <c r="M264" s="8"/>
      <c r="N264" s="51">
        <f>-VLOOKUP(A264,'pl-data'!A:BR,21)</f>
        <v>0</v>
      </c>
      <c r="O264" s="51">
        <f>-VLOOKUP(A264,'pl-data'!A:BR,51)</f>
        <v>0</v>
      </c>
      <c r="P264" s="51">
        <f>-VLOOKUP(A264,'pl-data'!A:BR,36)</f>
        <v>0</v>
      </c>
      <c r="Q264" s="34" t="str">
        <f t="shared" si="140"/>
        <v>n/a</v>
      </c>
      <c r="R264" s="34" t="str">
        <f t="shared" si="141"/>
        <v>n/a</v>
      </c>
      <c r="S264" s="8"/>
      <c r="T264" s="51">
        <f t="shared" si="142"/>
        <v>0</v>
      </c>
      <c r="U264" s="51">
        <f>-VLOOKUP(A264,'pl-data'!A:BR,52)</f>
        <v>0</v>
      </c>
      <c r="V264" s="51">
        <f t="shared" si="143"/>
        <v>0</v>
      </c>
      <c r="W264" s="34" t="str">
        <f t="shared" si="144"/>
        <v>n/a</v>
      </c>
      <c r="X264" s="34" t="str">
        <f t="shared" si="145"/>
        <v>n/a</v>
      </c>
      <c r="Y264" s="8"/>
    </row>
    <row r="265" spans="1:25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51">
        <f>-VLOOKUP(A265,'pl-data'!A:F,4)</f>
        <v>0</v>
      </c>
      <c r="E265" s="51">
        <f>-VLOOKUP(A265,'pl-data'!A:F,5)</f>
        <v>0</v>
      </c>
      <c r="F265" s="51">
        <f>-VLOOKUP(A265,'pl-data'!A:F,6)</f>
        <v>0</v>
      </c>
      <c r="G265" s="51">
        <f>-VLOOKUP(A265,'pl-data'!A:G,7)</f>
        <v>0</v>
      </c>
      <c r="H265" s="51">
        <f>-VLOOKUP(A265,'pl-data'!A:V,22)</f>
        <v>0</v>
      </c>
      <c r="I265" s="51">
        <f t="shared" si="139"/>
        <v>0</v>
      </c>
      <c r="J265" s="51">
        <f>-VLOOKUP(A265,'pl-data'!A:BR,66)</f>
        <v>0</v>
      </c>
      <c r="K265" s="51">
        <f>-VLOOKUP(A265,'pl-data'!A:BR,68)</f>
        <v>0</v>
      </c>
      <c r="L265" s="51">
        <f>-VLOOKUP(A265,'pl-data'!A:BR,70)</f>
        <v>0</v>
      </c>
      <c r="M265" s="8"/>
      <c r="N265" s="51">
        <f>-VLOOKUP(A265,'pl-data'!A:BR,21)</f>
        <v>0</v>
      </c>
      <c r="O265" s="51">
        <f>-VLOOKUP(A265,'pl-data'!A:BR,51)</f>
        <v>0</v>
      </c>
      <c r="P265" s="51">
        <f>-VLOOKUP(A265,'pl-data'!A:BR,36)</f>
        <v>0</v>
      </c>
      <c r="Q265" s="34" t="str">
        <f t="shared" si="140"/>
        <v>n/a</v>
      </c>
      <c r="R265" s="34" t="str">
        <f t="shared" si="141"/>
        <v>n/a</v>
      </c>
      <c r="S265" s="8"/>
      <c r="T265" s="51">
        <f t="shared" si="142"/>
        <v>0</v>
      </c>
      <c r="U265" s="51">
        <f>-VLOOKUP(A265,'pl-data'!A:BR,52)</f>
        <v>0</v>
      </c>
      <c r="V265" s="51">
        <f t="shared" si="143"/>
        <v>0</v>
      </c>
      <c r="W265" s="34" t="str">
        <f t="shared" si="144"/>
        <v>n/a</v>
      </c>
      <c r="X265" s="34" t="str">
        <f t="shared" si="145"/>
        <v>n/a</v>
      </c>
      <c r="Y265" s="8"/>
    </row>
    <row r="266" spans="1:25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51">
        <f>-VLOOKUP(A266,'pl-data'!A:F,4)</f>
        <v>0</v>
      </c>
      <c r="E266" s="51">
        <f>-VLOOKUP(A266,'pl-data'!A:F,5)</f>
        <v>0</v>
      </c>
      <c r="F266" s="51">
        <f>-VLOOKUP(A266,'pl-data'!A:F,6)</f>
        <v>0</v>
      </c>
      <c r="G266" s="51">
        <f>-VLOOKUP(A266,'pl-data'!A:G,7)</f>
        <v>0</v>
      </c>
      <c r="H266" s="51">
        <f>-VLOOKUP(A266,'pl-data'!A:V,22)</f>
        <v>0</v>
      </c>
      <c r="I266" s="51">
        <f t="shared" si="139"/>
        <v>0</v>
      </c>
      <c r="J266" s="51">
        <f>-VLOOKUP(A266,'pl-data'!A:BR,66)</f>
        <v>0</v>
      </c>
      <c r="K266" s="51">
        <f>-VLOOKUP(A266,'pl-data'!A:BR,68)</f>
        <v>0</v>
      </c>
      <c r="L266" s="51">
        <f>-VLOOKUP(A266,'pl-data'!A:BR,70)</f>
        <v>0</v>
      </c>
      <c r="M266" s="8"/>
      <c r="N266" s="51">
        <f>-VLOOKUP(A266,'pl-data'!A:BR,21)</f>
        <v>0</v>
      </c>
      <c r="O266" s="51">
        <f>-VLOOKUP(A266,'pl-data'!A:BR,51)</f>
        <v>0</v>
      </c>
      <c r="P266" s="51">
        <f>-VLOOKUP(A266,'pl-data'!A:BR,36)</f>
        <v>0</v>
      </c>
      <c r="Q266" s="34" t="str">
        <f t="shared" si="140"/>
        <v>n/a</v>
      </c>
      <c r="R266" s="34" t="str">
        <f t="shared" si="141"/>
        <v>n/a</v>
      </c>
      <c r="S266" s="8"/>
      <c r="T266" s="51">
        <f t="shared" si="142"/>
        <v>0</v>
      </c>
      <c r="U266" s="51">
        <f>-VLOOKUP(A266,'pl-data'!A:BR,52)</f>
        <v>0</v>
      </c>
      <c r="V266" s="51">
        <f t="shared" si="143"/>
        <v>0</v>
      </c>
      <c r="W266" s="34" t="str">
        <f t="shared" si="144"/>
        <v>n/a</v>
      </c>
      <c r="X266" s="34" t="str">
        <f t="shared" si="145"/>
        <v>n/a</v>
      </c>
      <c r="Y266" s="8"/>
    </row>
    <row r="267" spans="1:25" hidden="1" outlineLevel="2" x14ac:dyDescent="0.2">
      <c r="A267" s="49">
        <v>3800</v>
      </c>
      <c r="B267" s="18" t="str">
        <f>+masterfile!D969</f>
        <v>3800 Bezugsnebenkosten</v>
      </c>
      <c r="C267" s="8"/>
      <c r="D267" s="51">
        <f>-VLOOKUP(A267,'pl-data'!A:F,4)</f>
        <v>0</v>
      </c>
      <c r="E267" s="51">
        <f>-VLOOKUP(A267,'pl-data'!A:F,5)</f>
        <v>0</v>
      </c>
      <c r="F267" s="51">
        <f>-VLOOKUP(A267,'pl-data'!A:F,6)</f>
        <v>0</v>
      </c>
      <c r="G267" s="51">
        <f>-VLOOKUP(A267,'pl-data'!A:G,7)</f>
        <v>0</v>
      </c>
      <c r="H267" s="51">
        <f>-VLOOKUP(A267,'pl-data'!A:V,22)</f>
        <v>0</v>
      </c>
      <c r="I267" s="51">
        <f t="shared" si="139"/>
        <v>0</v>
      </c>
      <c r="J267" s="51">
        <f>-VLOOKUP(A267,'pl-data'!A:BR,66)</f>
        <v>0</v>
      </c>
      <c r="K267" s="51">
        <f>-VLOOKUP(A267,'pl-data'!A:BR,68)</f>
        <v>0</v>
      </c>
      <c r="L267" s="51">
        <f>-VLOOKUP(A267,'pl-data'!A:BR,70)</f>
        <v>0</v>
      </c>
      <c r="M267" s="8"/>
      <c r="N267" s="51">
        <f>-VLOOKUP(A267,'pl-data'!A:BR,21)</f>
        <v>0</v>
      </c>
      <c r="O267" s="51">
        <f>-VLOOKUP(A267,'pl-data'!A:BR,51)</f>
        <v>0</v>
      </c>
      <c r="P267" s="51">
        <f>-VLOOKUP(A267,'pl-data'!A:BR,36)</f>
        <v>0</v>
      </c>
      <c r="Q267" s="34" t="str">
        <f t="shared" si="140"/>
        <v>n/a</v>
      </c>
      <c r="R267" s="34" t="str">
        <f t="shared" si="141"/>
        <v>n/a</v>
      </c>
      <c r="S267" s="8"/>
      <c r="T267" s="51">
        <f t="shared" si="142"/>
        <v>0</v>
      </c>
      <c r="U267" s="51">
        <f>-VLOOKUP(A267,'pl-data'!A:BR,52)</f>
        <v>0</v>
      </c>
      <c r="V267" s="51">
        <f t="shared" si="143"/>
        <v>0</v>
      </c>
      <c r="W267" s="34" t="str">
        <f t="shared" si="144"/>
        <v>n/a</v>
      </c>
      <c r="X267" s="34" t="str">
        <f t="shared" si="145"/>
        <v>n/a</v>
      </c>
      <c r="Y267" s="8"/>
    </row>
    <row r="268" spans="1:25" hidden="1" outlineLevel="2" x14ac:dyDescent="0.2">
      <c r="A268" s="49">
        <v>3830</v>
      </c>
      <c r="B268" s="18" t="str">
        <f>+masterfile!D970</f>
        <v>3830 Leergut</v>
      </c>
      <c r="C268" s="8"/>
      <c r="D268" s="51">
        <f>-VLOOKUP(A268,'pl-data'!A:F,4)</f>
        <v>0</v>
      </c>
      <c r="E268" s="51">
        <f>-VLOOKUP(A268,'pl-data'!A:F,5)</f>
        <v>0</v>
      </c>
      <c r="F268" s="51">
        <f>-VLOOKUP(A268,'pl-data'!A:F,6)</f>
        <v>0</v>
      </c>
      <c r="G268" s="51">
        <f>-VLOOKUP(A268,'pl-data'!A:G,7)</f>
        <v>0</v>
      </c>
      <c r="H268" s="51">
        <f>-VLOOKUP(A268,'pl-data'!A:V,22)</f>
        <v>0</v>
      </c>
      <c r="I268" s="51">
        <f t="shared" si="139"/>
        <v>0</v>
      </c>
      <c r="J268" s="51">
        <f>-VLOOKUP(A268,'pl-data'!A:BR,66)</f>
        <v>0</v>
      </c>
      <c r="K268" s="51">
        <f>-VLOOKUP(A268,'pl-data'!A:BR,68)</f>
        <v>0</v>
      </c>
      <c r="L268" s="51">
        <f>-VLOOKUP(A268,'pl-data'!A:BR,70)</f>
        <v>0</v>
      </c>
      <c r="M268" s="8"/>
      <c r="N268" s="51">
        <f>-VLOOKUP(A268,'pl-data'!A:BR,21)</f>
        <v>0</v>
      </c>
      <c r="O268" s="51">
        <f>-VLOOKUP(A268,'pl-data'!A:BR,51)</f>
        <v>0</v>
      </c>
      <c r="P268" s="51">
        <f>-VLOOKUP(A268,'pl-data'!A:BR,36)</f>
        <v>0</v>
      </c>
      <c r="Q268" s="34" t="str">
        <f t="shared" si="140"/>
        <v>n/a</v>
      </c>
      <c r="R268" s="34" t="str">
        <f t="shared" si="141"/>
        <v>n/a</v>
      </c>
      <c r="S268" s="8"/>
      <c r="T268" s="51">
        <f t="shared" si="142"/>
        <v>0</v>
      </c>
      <c r="U268" s="51">
        <f>-VLOOKUP(A268,'pl-data'!A:BR,52)</f>
        <v>0</v>
      </c>
      <c r="V268" s="51">
        <f t="shared" si="143"/>
        <v>0</v>
      </c>
      <c r="W268" s="34" t="str">
        <f t="shared" si="144"/>
        <v>n/a</v>
      </c>
      <c r="X268" s="34" t="str">
        <f t="shared" si="145"/>
        <v>n/a</v>
      </c>
      <c r="Y268" s="8"/>
    </row>
    <row r="269" spans="1:25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51">
        <f>-VLOOKUP(A269,'pl-data'!A:F,4)</f>
        <v>0</v>
      </c>
      <c r="E269" s="51">
        <f>-VLOOKUP(A269,'pl-data'!A:F,5)</f>
        <v>0</v>
      </c>
      <c r="F269" s="51">
        <f>-VLOOKUP(A269,'pl-data'!A:F,6)</f>
        <v>0</v>
      </c>
      <c r="G269" s="51">
        <f>-VLOOKUP(A269,'pl-data'!A:G,7)</f>
        <v>0</v>
      </c>
      <c r="H269" s="51">
        <f>-VLOOKUP(A269,'pl-data'!A:V,22)</f>
        <v>0</v>
      </c>
      <c r="I269" s="51">
        <f t="shared" si="139"/>
        <v>0</v>
      </c>
      <c r="J269" s="51">
        <f>-VLOOKUP(A269,'pl-data'!A:BR,66)</f>
        <v>0</v>
      </c>
      <c r="K269" s="51">
        <f>-VLOOKUP(A269,'pl-data'!A:BR,68)</f>
        <v>0</v>
      </c>
      <c r="L269" s="51">
        <f>-VLOOKUP(A269,'pl-data'!A:BR,70)</f>
        <v>0</v>
      </c>
      <c r="M269" s="8"/>
      <c r="N269" s="51">
        <f>-VLOOKUP(A269,'pl-data'!A:BR,21)</f>
        <v>0</v>
      </c>
      <c r="O269" s="51">
        <f>-VLOOKUP(A269,'pl-data'!A:BR,51)</f>
        <v>0</v>
      </c>
      <c r="P269" s="51">
        <f>-VLOOKUP(A269,'pl-data'!A:BR,36)</f>
        <v>0</v>
      </c>
      <c r="Q269" s="34" t="str">
        <f t="shared" si="140"/>
        <v>n/a</v>
      </c>
      <c r="R269" s="34" t="str">
        <f t="shared" si="141"/>
        <v>n/a</v>
      </c>
      <c r="S269" s="8"/>
      <c r="T269" s="51">
        <f t="shared" si="142"/>
        <v>0</v>
      </c>
      <c r="U269" s="51">
        <f>-VLOOKUP(A269,'pl-data'!A:BR,52)</f>
        <v>0</v>
      </c>
      <c r="V269" s="51">
        <f t="shared" si="143"/>
        <v>0</v>
      </c>
      <c r="W269" s="34" t="str">
        <f t="shared" si="144"/>
        <v>n/a</v>
      </c>
      <c r="X269" s="34" t="str">
        <f t="shared" si="145"/>
        <v>n/a</v>
      </c>
      <c r="Y269" s="8"/>
    </row>
    <row r="270" spans="1:25" hidden="1" outlineLevel="2" x14ac:dyDescent="0.2">
      <c r="B270" s="18"/>
      <c r="C270" s="8"/>
      <c r="D270" s="54"/>
      <c r="E270" s="54"/>
      <c r="F270" s="54"/>
      <c r="G270" s="54"/>
      <c r="H270" s="54"/>
      <c r="I270" s="54"/>
      <c r="J270" s="54"/>
      <c r="K270" s="54"/>
      <c r="L270" s="54"/>
      <c r="M270" s="8"/>
      <c r="N270" s="54"/>
      <c r="O270" s="54"/>
      <c r="P270" s="54"/>
      <c r="Q270" s="10"/>
      <c r="R270" s="10"/>
      <c r="S270" s="8"/>
      <c r="T270" s="54"/>
      <c r="U270" s="54"/>
      <c r="V270" s="54"/>
      <c r="W270" s="10"/>
      <c r="X270" s="10"/>
      <c r="Y270" s="8"/>
    </row>
    <row r="271" spans="1:25" hidden="1" outlineLevel="2" x14ac:dyDescent="0.2">
      <c r="A271" s="49" t="s">
        <v>1836</v>
      </c>
      <c r="B271" s="18" t="s">
        <v>1836</v>
      </c>
      <c r="C271" s="8"/>
      <c r="D271" s="51">
        <f>+SUM(D272:D322)</f>
        <v>0</v>
      </c>
      <c r="E271" s="51">
        <f t="shared" ref="E271" si="146">+SUM(E272:E322)</f>
        <v>0</v>
      </c>
      <c r="F271" s="51">
        <f>+SUM(F272:F322)</f>
        <v>0</v>
      </c>
      <c r="G271" s="51">
        <f t="shared" ref="G271:L271" si="147">+SUM(G272:G322)</f>
        <v>0</v>
      </c>
      <c r="H271" s="51">
        <f t="shared" si="147"/>
        <v>0</v>
      </c>
      <c r="I271" s="51">
        <f t="shared" si="147"/>
        <v>0</v>
      </c>
      <c r="J271" s="51">
        <f t="shared" si="147"/>
        <v>0</v>
      </c>
      <c r="K271" s="51">
        <f t="shared" si="147"/>
        <v>0</v>
      </c>
      <c r="L271" s="51">
        <f t="shared" si="147"/>
        <v>0</v>
      </c>
      <c r="M271" s="8"/>
      <c r="N271" s="51">
        <f t="shared" ref="N271:P271" si="148">+SUM(N272:N322)</f>
        <v>0</v>
      </c>
      <c r="O271" s="51">
        <f t="shared" si="148"/>
        <v>0</v>
      </c>
      <c r="P271" s="51">
        <f t="shared" si="148"/>
        <v>0</v>
      </c>
      <c r="Q271" s="34" t="str">
        <f t="shared" ref="Q271" si="149">IFERROR(P271/O271-1,"n/a")</f>
        <v>n/a</v>
      </c>
      <c r="R271" s="34" t="str">
        <f t="shared" ref="R271" si="150">IFERROR(P271/N271-1,"n/a")</f>
        <v>n/a</v>
      </c>
      <c r="S271" s="8"/>
      <c r="T271" s="51">
        <f t="shared" ref="T271:V271" si="151">+SUM(T272:T322)</f>
        <v>0</v>
      </c>
      <c r="U271" s="51">
        <f t="shared" si="151"/>
        <v>0</v>
      </c>
      <c r="V271" s="51">
        <f t="shared" si="151"/>
        <v>0</v>
      </c>
      <c r="W271" s="34" t="str">
        <f t="shared" ref="W271" si="152">IFERROR(V271/U271-1,"n/a")</f>
        <v>n/a</v>
      </c>
      <c r="X271" s="34" t="str">
        <f t="shared" ref="X271" si="153">IFERROR(V271/T271-1,"n/a")</f>
        <v>n/a</v>
      </c>
      <c r="Y271" s="8"/>
    </row>
    <row r="272" spans="1:25" hidden="1" outlineLevel="3" x14ac:dyDescent="0.2">
      <c r="A272" s="49">
        <v>3700</v>
      </c>
      <c r="B272" s="43" t="str">
        <f>+masterfile!D919</f>
        <v>3700 Nachlässe</v>
      </c>
      <c r="C272" s="8"/>
      <c r="D272" s="51">
        <f>-VLOOKUP(A272,'pl-data'!A:F,4)</f>
        <v>0</v>
      </c>
      <c r="E272" s="51">
        <f>-VLOOKUP(A272,'pl-data'!A:F,5)</f>
        <v>0</v>
      </c>
      <c r="F272" s="51">
        <f>-VLOOKUP(A272,'pl-data'!A:F,6)</f>
        <v>0</v>
      </c>
      <c r="G272" s="51">
        <f>-VLOOKUP(A272,'pl-data'!A:G,7)</f>
        <v>0</v>
      </c>
      <c r="H272" s="51">
        <f>-VLOOKUP(A272,'pl-data'!A:V,22)</f>
        <v>0</v>
      </c>
      <c r="I272" s="51">
        <f t="shared" ref="I272:I321" si="154">+U272+P272-O272</f>
        <v>0</v>
      </c>
      <c r="J272" s="51">
        <f>-VLOOKUP(A272,'pl-data'!A:BR,66)</f>
        <v>0</v>
      </c>
      <c r="K272" s="51">
        <f>-VLOOKUP(A272,'pl-data'!A:BR,68)</f>
        <v>0</v>
      </c>
      <c r="L272" s="51">
        <f>-VLOOKUP(A272,'pl-data'!A:BR,70)</f>
        <v>0</v>
      </c>
      <c r="M272" s="8"/>
      <c r="N272" s="51">
        <f>-VLOOKUP(A272,'pl-data'!A:BR,21)</f>
        <v>0</v>
      </c>
      <c r="O272" s="51">
        <f>-VLOOKUP(A272,'pl-data'!A:BR,51)</f>
        <v>0</v>
      </c>
      <c r="P272" s="51">
        <f>-VLOOKUP(A272,'pl-data'!A:BR,36)</f>
        <v>0</v>
      </c>
      <c r="Q272" s="34" t="str">
        <f t="shared" ref="Q272:Q321" si="155">IFERROR(P272/O272-1,"n/a")</f>
        <v>n/a</v>
      </c>
      <c r="R272" s="34" t="str">
        <f t="shared" ref="R272:R321" si="156">IFERROR(P272/N272-1,"n/a")</f>
        <v>n/a</v>
      </c>
      <c r="S272" s="8"/>
      <c r="T272" s="51">
        <f t="shared" ref="T272:T321" si="157">+H272</f>
        <v>0</v>
      </c>
      <c r="U272" s="51">
        <f>-VLOOKUP(A272,'pl-data'!A:BR,52)</f>
        <v>0</v>
      </c>
      <c r="V272" s="51">
        <f t="shared" ref="V272:V321" si="158">+I272</f>
        <v>0</v>
      </c>
      <c r="W272" s="34" t="str">
        <f t="shared" ref="W272:W321" si="159">IFERROR(V272/U272-1,"n/a")</f>
        <v>n/a</v>
      </c>
      <c r="X272" s="34" t="str">
        <f t="shared" ref="X272:X321" si="160">IFERROR(V272/T272-1,"n/a")</f>
        <v>n/a</v>
      </c>
      <c r="Y272" s="8"/>
    </row>
    <row r="273" spans="1:25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51">
        <f>-VLOOKUP(A273,'pl-data'!A:F,4)</f>
        <v>0</v>
      </c>
      <c r="E273" s="51">
        <f>-VLOOKUP(A273,'pl-data'!A:F,5)</f>
        <v>0</v>
      </c>
      <c r="F273" s="51">
        <f>-VLOOKUP(A273,'pl-data'!A:F,6)</f>
        <v>0</v>
      </c>
      <c r="G273" s="51">
        <f>-VLOOKUP(A273,'pl-data'!A:G,7)</f>
        <v>0</v>
      </c>
      <c r="H273" s="51">
        <f>-VLOOKUP(A273,'pl-data'!A:V,22)</f>
        <v>0</v>
      </c>
      <c r="I273" s="51">
        <f t="shared" si="154"/>
        <v>0</v>
      </c>
      <c r="J273" s="51">
        <f>-VLOOKUP(A273,'pl-data'!A:BR,66)</f>
        <v>0</v>
      </c>
      <c r="K273" s="51">
        <f>-VLOOKUP(A273,'pl-data'!A:BR,68)</f>
        <v>0</v>
      </c>
      <c r="L273" s="51">
        <f>-VLOOKUP(A273,'pl-data'!A:BR,70)</f>
        <v>0</v>
      </c>
      <c r="M273" s="8"/>
      <c r="N273" s="51">
        <f>-VLOOKUP(A273,'pl-data'!A:BR,21)</f>
        <v>0</v>
      </c>
      <c r="O273" s="51">
        <f>-VLOOKUP(A273,'pl-data'!A:BR,51)</f>
        <v>0</v>
      </c>
      <c r="P273" s="51">
        <f>-VLOOKUP(A273,'pl-data'!A:BR,36)</f>
        <v>0</v>
      </c>
      <c r="Q273" s="34" t="str">
        <f t="shared" si="155"/>
        <v>n/a</v>
      </c>
      <c r="R273" s="34" t="str">
        <f t="shared" si="156"/>
        <v>n/a</v>
      </c>
      <c r="S273" s="8"/>
      <c r="T273" s="51">
        <f t="shared" si="157"/>
        <v>0</v>
      </c>
      <c r="U273" s="51">
        <f>-VLOOKUP(A273,'pl-data'!A:BR,52)</f>
        <v>0</v>
      </c>
      <c r="V273" s="51">
        <f t="shared" si="158"/>
        <v>0</v>
      </c>
      <c r="W273" s="34" t="str">
        <f t="shared" si="159"/>
        <v>n/a</v>
      </c>
      <c r="X273" s="34" t="str">
        <f t="shared" si="160"/>
        <v>n/a</v>
      </c>
      <c r="Y273" s="8"/>
    </row>
    <row r="274" spans="1:25" hidden="1" outlineLevel="3" x14ac:dyDescent="0.2">
      <c r="A274" s="49">
        <v>3710</v>
      </c>
      <c r="B274" s="43" t="str">
        <f>+masterfile!D921</f>
        <v>3710 Nachlässe 7% Vorsteuer</v>
      </c>
      <c r="C274" s="8"/>
      <c r="D274" s="51">
        <f>-VLOOKUP(A274,'pl-data'!A:F,4)</f>
        <v>0</v>
      </c>
      <c r="E274" s="51">
        <f>-VLOOKUP(A274,'pl-data'!A:F,5)</f>
        <v>0</v>
      </c>
      <c r="F274" s="51">
        <f>-VLOOKUP(A274,'pl-data'!A:F,6)</f>
        <v>0</v>
      </c>
      <c r="G274" s="51">
        <f>-VLOOKUP(A274,'pl-data'!A:G,7)</f>
        <v>0</v>
      </c>
      <c r="H274" s="51">
        <f>-VLOOKUP(A274,'pl-data'!A:V,22)</f>
        <v>0</v>
      </c>
      <c r="I274" s="51">
        <f t="shared" si="154"/>
        <v>0</v>
      </c>
      <c r="J274" s="51">
        <f>-VLOOKUP(A274,'pl-data'!A:BR,66)</f>
        <v>0</v>
      </c>
      <c r="K274" s="51">
        <f>-VLOOKUP(A274,'pl-data'!A:BR,68)</f>
        <v>0</v>
      </c>
      <c r="L274" s="51">
        <f>-VLOOKUP(A274,'pl-data'!A:BR,70)</f>
        <v>0</v>
      </c>
      <c r="M274" s="8"/>
      <c r="N274" s="51">
        <f>-VLOOKUP(A274,'pl-data'!A:BR,21)</f>
        <v>0</v>
      </c>
      <c r="O274" s="51">
        <f>-VLOOKUP(A274,'pl-data'!A:BR,51)</f>
        <v>0</v>
      </c>
      <c r="P274" s="51">
        <f>-VLOOKUP(A274,'pl-data'!A:BR,36)</f>
        <v>0</v>
      </c>
      <c r="Q274" s="34" t="str">
        <f t="shared" si="155"/>
        <v>n/a</v>
      </c>
      <c r="R274" s="34" t="str">
        <f t="shared" si="156"/>
        <v>n/a</v>
      </c>
      <c r="S274" s="8"/>
      <c r="T274" s="51">
        <f t="shared" si="157"/>
        <v>0</v>
      </c>
      <c r="U274" s="51">
        <f>-VLOOKUP(A274,'pl-data'!A:BR,52)</f>
        <v>0</v>
      </c>
      <c r="V274" s="51">
        <f t="shared" si="158"/>
        <v>0</v>
      </c>
      <c r="W274" s="34" t="str">
        <f t="shared" si="159"/>
        <v>n/a</v>
      </c>
      <c r="X274" s="34" t="str">
        <f t="shared" si="160"/>
        <v>n/a</v>
      </c>
      <c r="Y274" s="8"/>
    </row>
    <row r="275" spans="1:25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51">
        <f>-VLOOKUP(A275,'pl-data'!A:F,4)</f>
        <v>0</v>
      </c>
      <c r="E275" s="51">
        <f>-VLOOKUP(A275,'pl-data'!A:F,5)</f>
        <v>0</v>
      </c>
      <c r="F275" s="51">
        <f>-VLOOKUP(A275,'pl-data'!A:F,6)</f>
        <v>0</v>
      </c>
      <c r="G275" s="51">
        <f>-VLOOKUP(A275,'pl-data'!A:G,7)</f>
        <v>0</v>
      </c>
      <c r="H275" s="51">
        <f>-VLOOKUP(A275,'pl-data'!A:V,22)</f>
        <v>0</v>
      </c>
      <c r="I275" s="51">
        <f t="shared" si="154"/>
        <v>0</v>
      </c>
      <c r="J275" s="51">
        <f>-VLOOKUP(A275,'pl-data'!A:BR,66)</f>
        <v>0</v>
      </c>
      <c r="K275" s="51">
        <f>-VLOOKUP(A275,'pl-data'!A:BR,68)</f>
        <v>0</v>
      </c>
      <c r="L275" s="51">
        <f>-VLOOKUP(A275,'pl-data'!A:BR,70)</f>
        <v>0</v>
      </c>
      <c r="M275" s="8"/>
      <c r="N275" s="51">
        <f>-VLOOKUP(A275,'pl-data'!A:BR,21)</f>
        <v>0</v>
      </c>
      <c r="O275" s="51">
        <f>-VLOOKUP(A275,'pl-data'!A:BR,51)</f>
        <v>0</v>
      </c>
      <c r="P275" s="51">
        <f>-VLOOKUP(A275,'pl-data'!A:BR,36)</f>
        <v>0</v>
      </c>
      <c r="Q275" s="34" t="str">
        <f t="shared" si="155"/>
        <v>n/a</v>
      </c>
      <c r="R275" s="34" t="str">
        <f t="shared" si="156"/>
        <v>n/a</v>
      </c>
      <c r="S275" s="8"/>
      <c r="T275" s="51">
        <f t="shared" si="157"/>
        <v>0</v>
      </c>
      <c r="U275" s="51">
        <f>-VLOOKUP(A275,'pl-data'!A:BR,52)</f>
        <v>0</v>
      </c>
      <c r="V275" s="51">
        <f t="shared" si="158"/>
        <v>0</v>
      </c>
      <c r="W275" s="34" t="str">
        <f t="shared" si="159"/>
        <v>n/a</v>
      </c>
      <c r="X275" s="34" t="str">
        <f t="shared" si="160"/>
        <v>n/a</v>
      </c>
      <c r="Y275" s="8"/>
    </row>
    <row r="276" spans="1:25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51">
        <f>-VLOOKUP(A276,'pl-data'!A:F,4)</f>
        <v>0</v>
      </c>
      <c r="E276" s="51">
        <f>-VLOOKUP(A276,'pl-data'!A:F,5)</f>
        <v>0</v>
      </c>
      <c r="F276" s="51">
        <f>-VLOOKUP(A276,'pl-data'!A:F,6)</f>
        <v>0</v>
      </c>
      <c r="G276" s="51">
        <f>-VLOOKUP(A276,'pl-data'!A:G,7)</f>
        <v>0</v>
      </c>
      <c r="H276" s="51">
        <f>-VLOOKUP(A276,'pl-data'!A:V,22)</f>
        <v>0</v>
      </c>
      <c r="I276" s="51">
        <f t="shared" si="154"/>
        <v>0</v>
      </c>
      <c r="J276" s="51">
        <f>-VLOOKUP(A276,'pl-data'!A:BR,66)</f>
        <v>0</v>
      </c>
      <c r="K276" s="51">
        <f>-VLOOKUP(A276,'pl-data'!A:BR,68)</f>
        <v>0</v>
      </c>
      <c r="L276" s="51">
        <f>-VLOOKUP(A276,'pl-data'!A:BR,70)</f>
        <v>0</v>
      </c>
      <c r="M276" s="8"/>
      <c r="N276" s="51">
        <f>-VLOOKUP(A276,'pl-data'!A:BR,21)</f>
        <v>0</v>
      </c>
      <c r="O276" s="51">
        <f>-VLOOKUP(A276,'pl-data'!A:BR,51)</f>
        <v>0</v>
      </c>
      <c r="P276" s="51">
        <f>-VLOOKUP(A276,'pl-data'!A:BR,36)</f>
        <v>0</v>
      </c>
      <c r="Q276" s="34" t="str">
        <f t="shared" si="155"/>
        <v>n/a</v>
      </c>
      <c r="R276" s="34" t="str">
        <f t="shared" si="156"/>
        <v>n/a</v>
      </c>
      <c r="S276" s="8"/>
      <c r="T276" s="51">
        <f t="shared" si="157"/>
        <v>0</v>
      </c>
      <c r="U276" s="51">
        <f>-VLOOKUP(A276,'pl-data'!A:BR,52)</f>
        <v>0</v>
      </c>
      <c r="V276" s="51">
        <f t="shared" si="158"/>
        <v>0</v>
      </c>
      <c r="W276" s="34" t="str">
        <f t="shared" si="159"/>
        <v>n/a</v>
      </c>
      <c r="X276" s="34" t="str">
        <f t="shared" si="160"/>
        <v>n/a</v>
      </c>
      <c r="Y276" s="8"/>
    </row>
    <row r="277" spans="1:25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51">
        <f>-VLOOKUP(A277,'pl-data'!A:F,4)</f>
        <v>0</v>
      </c>
      <c r="E277" s="51">
        <f>-VLOOKUP(A277,'pl-data'!A:F,5)</f>
        <v>0</v>
      </c>
      <c r="F277" s="51">
        <f>-VLOOKUP(A277,'pl-data'!A:F,6)</f>
        <v>0</v>
      </c>
      <c r="G277" s="51">
        <f>-VLOOKUP(A277,'pl-data'!A:G,7)</f>
        <v>0</v>
      </c>
      <c r="H277" s="51">
        <f>-VLOOKUP(A277,'pl-data'!A:V,22)</f>
        <v>0</v>
      </c>
      <c r="I277" s="51">
        <f t="shared" si="154"/>
        <v>0</v>
      </c>
      <c r="J277" s="51">
        <f>-VLOOKUP(A277,'pl-data'!A:BR,66)</f>
        <v>0</v>
      </c>
      <c r="K277" s="51">
        <f>-VLOOKUP(A277,'pl-data'!A:BR,68)</f>
        <v>0</v>
      </c>
      <c r="L277" s="51">
        <f>-VLOOKUP(A277,'pl-data'!A:BR,70)</f>
        <v>0</v>
      </c>
      <c r="M277" s="8"/>
      <c r="N277" s="51">
        <f>-VLOOKUP(A277,'pl-data'!A:BR,21)</f>
        <v>0</v>
      </c>
      <c r="O277" s="51">
        <f>-VLOOKUP(A277,'pl-data'!A:BR,51)</f>
        <v>0</v>
      </c>
      <c r="P277" s="51">
        <f>-VLOOKUP(A277,'pl-data'!A:BR,36)</f>
        <v>0</v>
      </c>
      <c r="Q277" s="34" t="str">
        <f t="shared" si="155"/>
        <v>n/a</v>
      </c>
      <c r="R277" s="34" t="str">
        <f t="shared" si="156"/>
        <v>n/a</v>
      </c>
      <c r="S277" s="8"/>
      <c r="T277" s="51">
        <f t="shared" si="157"/>
        <v>0</v>
      </c>
      <c r="U277" s="51">
        <f>-VLOOKUP(A277,'pl-data'!A:BR,52)</f>
        <v>0</v>
      </c>
      <c r="V277" s="51">
        <f t="shared" si="158"/>
        <v>0</v>
      </c>
      <c r="W277" s="34" t="str">
        <f t="shared" si="159"/>
        <v>n/a</v>
      </c>
      <c r="X277" s="34" t="str">
        <f t="shared" si="160"/>
        <v>n/a</v>
      </c>
      <c r="Y277" s="8"/>
    </row>
    <row r="278" spans="1:25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51">
        <f>-VLOOKUP(A278,'pl-data'!A:F,4)</f>
        <v>0</v>
      </c>
      <c r="E278" s="51">
        <f>-VLOOKUP(A278,'pl-data'!A:F,5)</f>
        <v>0</v>
      </c>
      <c r="F278" s="51">
        <f>-VLOOKUP(A278,'pl-data'!A:F,6)</f>
        <v>0</v>
      </c>
      <c r="G278" s="51">
        <f>-VLOOKUP(A278,'pl-data'!A:G,7)</f>
        <v>0</v>
      </c>
      <c r="H278" s="51">
        <f>-VLOOKUP(A278,'pl-data'!A:V,22)</f>
        <v>0</v>
      </c>
      <c r="I278" s="51">
        <f t="shared" si="154"/>
        <v>0</v>
      </c>
      <c r="J278" s="51">
        <f>-VLOOKUP(A278,'pl-data'!A:BR,66)</f>
        <v>0</v>
      </c>
      <c r="K278" s="51">
        <f>-VLOOKUP(A278,'pl-data'!A:BR,68)</f>
        <v>0</v>
      </c>
      <c r="L278" s="51">
        <f>-VLOOKUP(A278,'pl-data'!A:BR,70)</f>
        <v>0</v>
      </c>
      <c r="M278" s="8"/>
      <c r="N278" s="51">
        <f>-VLOOKUP(A278,'pl-data'!A:BR,21)</f>
        <v>0</v>
      </c>
      <c r="O278" s="51">
        <f>-VLOOKUP(A278,'pl-data'!A:BR,51)</f>
        <v>0</v>
      </c>
      <c r="P278" s="51">
        <f>-VLOOKUP(A278,'pl-data'!A:BR,36)</f>
        <v>0</v>
      </c>
      <c r="Q278" s="34" t="str">
        <f t="shared" si="155"/>
        <v>n/a</v>
      </c>
      <c r="R278" s="34" t="str">
        <f t="shared" si="156"/>
        <v>n/a</v>
      </c>
      <c r="S278" s="8"/>
      <c r="T278" s="51">
        <f t="shared" si="157"/>
        <v>0</v>
      </c>
      <c r="U278" s="51">
        <f>-VLOOKUP(A278,'pl-data'!A:BR,52)</f>
        <v>0</v>
      </c>
      <c r="V278" s="51">
        <f t="shared" si="158"/>
        <v>0</v>
      </c>
      <c r="W278" s="34" t="str">
        <f t="shared" si="159"/>
        <v>n/a</v>
      </c>
      <c r="X278" s="34" t="str">
        <f t="shared" si="160"/>
        <v>n/a</v>
      </c>
      <c r="Y278" s="8"/>
    </row>
    <row r="279" spans="1:25" hidden="1" outlineLevel="3" x14ac:dyDescent="0.2">
      <c r="A279" s="49">
        <v>3720</v>
      </c>
      <c r="B279" s="43" t="str">
        <f>+masterfile!D926</f>
        <v>3720 Nachlässe 19% Vorsteuer</v>
      </c>
      <c r="C279" s="8"/>
      <c r="D279" s="51">
        <f>-VLOOKUP(A279,'pl-data'!A:F,4)</f>
        <v>0</v>
      </c>
      <c r="E279" s="51">
        <f>-VLOOKUP(A279,'pl-data'!A:F,5)</f>
        <v>0</v>
      </c>
      <c r="F279" s="51">
        <f>-VLOOKUP(A279,'pl-data'!A:F,6)</f>
        <v>0</v>
      </c>
      <c r="G279" s="51">
        <f>-VLOOKUP(A279,'pl-data'!A:G,7)</f>
        <v>0</v>
      </c>
      <c r="H279" s="51">
        <f>-VLOOKUP(A279,'pl-data'!A:V,22)</f>
        <v>0</v>
      </c>
      <c r="I279" s="51">
        <f t="shared" si="154"/>
        <v>0</v>
      </c>
      <c r="J279" s="51">
        <f>-VLOOKUP(A279,'pl-data'!A:BR,66)</f>
        <v>0</v>
      </c>
      <c r="K279" s="51">
        <f>-VLOOKUP(A279,'pl-data'!A:BR,68)</f>
        <v>0</v>
      </c>
      <c r="L279" s="51">
        <f>-VLOOKUP(A279,'pl-data'!A:BR,70)</f>
        <v>0</v>
      </c>
      <c r="M279" s="8"/>
      <c r="N279" s="51">
        <f>-VLOOKUP(A279,'pl-data'!A:BR,21)</f>
        <v>0</v>
      </c>
      <c r="O279" s="51">
        <f>-VLOOKUP(A279,'pl-data'!A:BR,51)</f>
        <v>0</v>
      </c>
      <c r="P279" s="51">
        <f>-VLOOKUP(A279,'pl-data'!A:BR,36)</f>
        <v>0</v>
      </c>
      <c r="Q279" s="34" t="str">
        <f t="shared" si="155"/>
        <v>n/a</v>
      </c>
      <c r="R279" s="34" t="str">
        <f t="shared" si="156"/>
        <v>n/a</v>
      </c>
      <c r="S279" s="8"/>
      <c r="T279" s="51">
        <f t="shared" si="157"/>
        <v>0</v>
      </c>
      <c r="U279" s="51">
        <f>-VLOOKUP(A279,'pl-data'!A:BR,52)</f>
        <v>0</v>
      </c>
      <c r="V279" s="51">
        <f t="shared" si="158"/>
        <v>0</v>
      </c>
      <c r="W279" s="34" t="str">
        <f t="shared" si="159"/>
        <v>n/a</v>
      </c>
      <c r="X279" s="34" t="str">
        <f t="shared" si="160"/>
        <v>n/a</v>
      </c>
      <c r="Y279" s="8"/>
    </row>
    <row r="280" spans="1:25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51">
        <f>-VLOOKUP(A280,'pl-data'!A:F,4)</f>
        <v>0</v>
      </c>
      <c r="E280" s="51">
        <f>-VLOOKUP(A280,'pl-data'!A:F,5)</f>
        <v>0</v>
      </c>
      <c r="F280" s="51">
        <f>-VLOOKUP(A280,'pl-data'!A:F,6)</f>
        <v>0</v>
      </c>
      <c r="G280" s="51">
        <f>-VLOOKUP(A280,'pl-data'!A:G,7)</f>
        <v>0</v>
      </c>
      <c r="H280" s="51">
        <f>-VLOOKUP(A280,'pl-data'!A:V,22)</f>
        <v>0</v>
      </c>
      <c r="I280" s="51">
        <f t="shared" si="154"/>
        <v>0</v>
      </c>
      <c r="J280" s="51">
        <f>-VLOOKUP(A280,'pl-data'!A:BR,66)</f>
        <v>0</v>
      </c>
      <c r="K280" s="51">
        <f>-VLOOKUP(A280,'pl-data'!A:BR,68)</f>
        <v>0</v>
      </c>
      <c r="L280" s="51">
        <f>-VLOOKUP(A280,'pl-data'!A:BR,70)</f>
        <v>0</v>
      </c>
      <c r="M280" s="8"/>
      <c r="N280" s="51">
        <f>-VLOOKUP(A280,'pl-data'!A:BR,21)</f>
        <v>0</v>
      </c>
      <c r="O280" s="51">
        <f>-VLOOKUP(A280,'pl-data'!A:BR,51)</f>
        <v>0</v>
      </c>
      <c r="P280" s="51">
        <f>-VLOOKUP(A280,'pl-data'!A:BR,36)</f>
        <v>0</v>
      </c>
      <c r="Q280" s="34" t="str">
        <f t="shared" si="155"/>
        <v>n/a</v>
      </c>
      <c r="R280" s="34" t="str">
        <f t="shared" si="156"/>
        <v>n/a</v>
      </c>
      <c r="S280" s="8"/>
      <c r="T280" s="51">
        <f t="shared" si="157"/>
        <v>0</v>
      </c>
      <c r="U280" s="51">
        <f>-VLOOKUP(A280,'pl-data'!A:BR,52)</f>
        <v>0</v>
      </c>
      <c r="V280" s="51">
        <f t="shared" si="158"/>
        <v>0</v>
      </c>
      <c r="W280" s="34" t="str">
        <f t="shared" si="159"/>
        <v>n/a</v>
      </c>
      <c r="X280" s="34" t="str">
        <f t="shared" si="160"/>
        <v>n/a</v>
      </c>
      <c r="Y280" s="8"/>
    </row>
    <row r="281" spans="1:25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51">
        <f>-VLOOKUP(A281,'pl-data'!A:F,4)</f>
        <v>0</v>
      </c>
      <c r="E281" s="51">
        <f>-VLOOKUP(A281,'pl-data'!A:F,5)</f>
        <v>0</v>
      </c>
      <c r="F281" s="51">
        <f>-VLOOKUP(A281,'pl-data'!A:F,6)</f>
        <v>0</v>
      </c>
      <c r="G281" s="51">
        <f>-VLOOKUP(A281,'pl-data'!A:G,7)</f>
        <v>0</v>
      </c>
      <c r="H281" s="51">
        <f>-VLOOKUP(A281,'pl-data'!A:V,22)</f>
        <v>0</v>
      </c>
      <c r="I281" s="51">
        <f t="shared" si="154"/>
        <v>0</v>
      </c>
      <c r="J281" s="51">
        <f>-VLOOKUP(A281,'pl-data'!A:BR,66)</f>
        <v>0</v>
      </c>
      <c r="K281" s="51">
        <f>-VLOOKUP(A281,'pl-data'!A:BR,68)</f>
        <v>0</v>
      </c>
      <c r="L281" s="51">
        <f>-VLOOKUP(A281,'pl-data'!A:BR,70)</f>
        <v>0</v>
      </c>
      <c r="M281" s="8"/>
      <c r="N281" s="51">
        <f>-VLOOKUP(A281,'pl-data'!A:BR,21)</f>
        <v>0</v>
      </c>
      <c r="O281" s="51">
        <f>-VLOOKUP(A281,'pl-data'!A:BR,51)</f>
        <v>0</v>
      </c>
      <c r="P281" s="51">
        <f>-VLOOKUP(A281,'pl-data'!A:BR,36)</f>
        <v>0</v>
      </c>
      <c r="Q281" s="34" t="str">
        <f t="shared" si="155"/>
        <v>n/a</v>
      </c>
      <c r="R281" s="34" t="str">
        <f t="shared" si="156"/>
        <v>n/a</v>
      </c>
      <c r="S281" s="8"/>
      <c r="T281" s="51">
        <f t="shared" si="157"/>
        <v>0</v>
      </c>
      <c r="U281" s="51">
        <f>-VLOOKUP(A281,'pl-data'!A:BR,52)</f>
        <v>0</v>
      </c>
      <c r="V281" s="51">
        <f t="shared" si="158"/>
        <v>0</v>
      </c>
      <c r="W281" s="34" t="str">
        <f t="shared" si="159"/>
        <v>n/a</v>
      </c>
      <c r="X281" s="34" t="str">
        <f t="shared" si="160"/>
        <v>n/a</v>
      </c>
      <c r="Y281" s="8"/>
    </row>
    <row r="282" spans="1:25" hidden="1" outlineLevel="3" x14ac:dyDescent="0.2">
      <c r="A282" s="49">
        <v>3730</v>
      </c>
      <c r="B282" s="43" t="str">
        <f>+masterfile!D929</f>
        <v>3730 Erhaltene Skonti</v>
      </c>
      <c r="C282" s="8"/>
      <c r="D282" s="51">
        <f>-VLOOKUP(A282,'pl-data'!A:F,4)</f>
        <v>0</v>
      </c>
      <c r="E282" s="51">
        <f>-VLOOKUP(A282,'pl-data'!A:F,5)</f>
        <v>0</v>
      </c>
      <c r="F282" s="51">
        <f>-VLOOKUP(A282,'pl-data'!A:F,6)</f>
        <v>0</v>
      </c>
      <c r="G282" s="51">
        <f>-VLOOKUP(A282,'pl-data'!A:G,7)</f>
        <v>0</v>
      </c>
      <c r="H282" s="51">
        <f>-VLOOKUP(A282,'pl-data'!A:V,22)</f>
        <v>0</v>
      </c>
      <c r="I282" s="51">
        <f t="shared" si="154"/>
        <v>0</v>
      </c>
      <c r="J282" s="51">
        <f>-VLOOKUP(A282,'pl-data'!A:BR,66)</f>
        <v>0</v>
      </c>
      <c r="K282" s="51">
        <f>-VLOOKUP(A282,'pl-data'!A:BR,68)</f>
        <v>0</v>
      </c>
      <c r="L282" s="51">
        <f>-VLOOKUP(A282,'pl-data'!A:BR,70)</f>
        <v>0</v>
      </c>
      <c r="M282" s="8"/>
      <c r="N282" s="51">
        <f>-VLOOKUP(A282,'pl-data'!A:BR,21)</f>
        <v>0</v>
      </c>
      <c r="O282" s="51">
        <f>-VLOOKUP(A282,'pl-data'!A:BR,51)</f>
        <v>0</v>
      </c>
      <c r="P282" s="51">
        <f>-VLOOKUP(A282,'pl-data'!A:BR,36)</f>
        <v>0</v>
      </c>
      <c r="Q282" s="34" t="str">
        <f t="shared" si="155"/>
        <v>n/a</v>
      </c>
      <c r="R282" s="34" t="str">
        <f t="shared" si="156"/>
        <v>n/a</v>
      </c>
      <c r="S282" s="8"/>
      <c r="T282" s="51">
        <f t="shared" si="157"/>
        <v>0</v>
      </c>
      <c r="U282" s="51">
        <f>-VLOOKUP(A282,'pl-data'!A:BR,52)</f>
        <v>0</v>
      </c>
      <c r="V282" s="51">
        <f t="shared" si="158"/>
        <v>0</v>
      </c>
      <c r="W282" s="34" t="str">
        <f t="shared" si="159"/>
        <v>n/a</v>
      </c>
      <c r="X282" s="34" t="str">
        <f t="shared" si="160"/>
        <v>n/a</v>
      </c>
      <c r="Y282" s="8"/>
    </row>
    <row r="283" spans="1:25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51">
        <f>-VLOOKUP(A283,'pl-data'!A:F,4)</f>
        <v>0</v>
      </c>
      <c r="E283" s="51">
        <f>-VLOOKUP(A283,'pl-data'!A:F,5)</f>
        <v>0</v>
      </c>
      <c r="F283" s="51">
        <f>-VLOOKUP(A283,'pl-data'!A:F,6)</f>
        <v>0</v>
      </c>
      <c r="G283" s="51">
        <f>-VLOOKUP(A283,'pl-data'!A:G,7)</f>
        <v>0</v>
      </c>
      <c r="H283" s="51">
        <f>-VLOOKUP(A283,'pl-data'!A:V,22)</f>
        <v>0</v>
      </c>
      <c r="I283" s="51">
        <f t="shared" si="154"/>
        <v>0</v>
      </c>
      <c r="J283" s="51">
        <f>-VLOOKUP(A283,'pl-data'!A:BR,66)</f>
        <v>0</v>
      </c>
      <c r="K283" s="51">
        <f>-VLOOKUP(A283,'pl-data'!A:BR,68)</f>
        <v>0</v>
      </c>
      <c r="L283" s="51">
        <f>-VLOOKUP(A283,'pl-data'!A:BR,70)</f>
        <v>0</v>
      </c>
      <c r="M283" s="8"/>
      <c r="N283" s="51">
        <f>-VLOOKUP(A283,'pl-data'!A:BR,21)</f>
        <v>0</v>
      </c>
      <c r="O283" s="51">
        <f>-VLOOKUP(A283,'pl-data'!A:BR,51)</f>
        <v>0</v>
      </c>
      <c r="P283" s="51">
        <f>-VLOOKUP(A283,'pl-data'!A:BR,36)</f>
        <v>0</v>
      </c>
      <c r="Q283" s="34" t="str">
        <f t="shared" si="155"/>
        <v>n/a</v>
      </c>
      <c r="R283" s="34" t="str">
        <f t="shared" si="156"/>
        <v>n/a</v>
      </c>
      <c r="S283" s="8"/>
      <c r="T283" s="51">
        <f t="shared" si="157"/>
        <v>0</v>
      </c>
      <c r="U283" s="51">
        <f>-VLOOKUP(A283,'pl-data'!A:BR,52)</f>
        <v>0</v>
      </c>
      <c r="V283" s="51">
        <f t="shared" si="158"/>
        <v>0</v>
      </c>
      <c r="W283" s="34" t="str">
        <f t="shared" si="159"/>
        <v>n/a</v>
      </c>
      <c r="X283" s="34" t="str">
        <f t="shared" si="160"/>
        <v>n/a</v>
      </c>
      <c r="Y283" s="8"/>
    </row>
    <row r="284" spans="1:25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51">
        <f>-VLOOKUP(A284,'pl-data'!A:F,4)</f>
        <v>0</v>
      </c>
      <c r="E284" s="51">
        <f>-VLOOKUP(A284,'pl-data'!A:F,5)</f>
        <v>0</v>
      </c>
      <c r="F284" s="51">
        <f>-VLOOKUP(A284,'pl-data'!A:F,6)</f>
        <v>0</v>
      </c>
      <c r="G284" s="51">
        <f>-VLOOKUP(A284,'pl-data'!A:G,7)</f>
        <v>0</v>
      </c>
      <c r="H284" s="51">
        <f>-VLOOKUP(A284,'pl-data'!A:V,22)</f>
        <v>0</v>
      </c>
      <c r="I284" s="51">
        <f t="shared" si="154"/>
        <v>0</v>
      </c>
      <c r="J284" s="51">
        <f>-VLOOKUP(A284,'pl-data'!A:BR,66)</f>
        <v>0</v>
      </c>
      <c r="K284" s="51">
        <f>-VLOOKUP(A284,'pl-data'!A:BR,68)</f>
        <v>0</v>
      </c>
      <c r="L284" s="51">
        <f>-VLOOKUP(A284,'pl-data'!A:BR,70)</f>
        <v>0</v>
      </c>
      <c r="M284" s="8"/>
      <c r="N284" s="51">
        <f>-VLOOKUP(A284,'pl-data'!A:BR,21)</f>
        <v>0</v>
      </c>
      <c r="O284" s="51">
        <f>-VLOOKUP(A284,'pl-data'!A:BR,51)</f>
        <v>0</v>
      </c>
      <c r="P284" s="51">
        <f>-VLOOKUP(A284,'pl-data'!A:BR,36)</f>
        <v>0</v>
      </c>
      <c r="Q284" s="34" t="str">
        <f t="shared" si="155"/>
        <v>n/a</v>
      </c>
      <c r="R284" s="34" t="str">
        <f t="shared" si="156"/>
        <v>n/a</v>
      </c>
      <c r="S284" s="8"/>
      <c r="T284" s="51">
        <f t="shared" si="157"/>
        <v>0</v>
      </c>
      <c r="U284" s="51">
        <f>-VLOOKUP(A284,'pl-data'!A:BR,52)</f>
        <v>0</v>
      </c>
      <c r="V284" s="51">
        <f t="shared" si="158"/>
        <v>0</v>
      </c>
      <c r="W284" s="34" t="str">
        <f t="shared" si="159"/>
        <v>n/a</v>
      </c>
      <c r="X284" s="34" t="str">
        <f t="shared" si="160"/>
        <v>n/a</v>
      </c>
      <c r="Y284" s="8"/>
    </row>
    <row r="285" spans="1:25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51">
        <f>-VLOOKUP(A285,'pl-data'!A:F,4)</f>
        <v>0</v>
      </c>
      <c r="E285" s="51">
        <f>-VLOOKUP(A285,'pl-data'!A:F,5)</f>
        <v>0</v>
      </c>
      <c r="F285" s="51">
        <f>-VLOOKUP(A285,'pl-data'!A:F,6)</f>
        <v>0</v>
      </c>
      <c r="G285" s="51">
        <f>-VLOOKUP(A285,'pl-data'!A:G,7)</f>
        <v>0</v>
      </c>
      <c r="H285" s="51">
        <f>-VLOOKUP(A285,'pl-data'!A:V,22)</f>
        <v>0</v>
      </c>
      <c r="I285" s="51">
        <f t="shared" si="154"/>
        <v>0</v>
      </c>
      <c r="J285" s="51">
        <f>-VLOOKUP(A285,'pl-data'!A:BR,66)</f>
        <v>0</v>
      </c>
      <c r="K285" s="51">
        <f>-VLOOKUP(A285,'pl-data'!A:BR,68)</f>
        <v>0</v>
      </c>
      <c r="L285" s="51">
        <f>-VLOOKUP(A285,'pl-data'!A:BR,70)</f>
        <v>0</v>
      </c>
      <c r="M285" s="8"/>
      <c r="N285" s="51">
        <f>-VLOOKUP(A285,'pl-data'!A:BR,21)</f>
        <v>0</v>
      </c>
      <c r="O285" s="51">
        <f>-VLOOKUP(A285,'pl-data'!A:BR,51)</f>
        <v>0</v>
      </c>
      <c r="P285" s="51">
        <f>-VLOOKUP(A285,'pl-data'!A:BR,36)</f>
        <v>0</v>
      </c>
      <c r="Q285" s="34" t="str">
        <f t="shared" si="155"/>
        <v>n/a</v>
      </c>
      <c r="R285" s="34" t="str">
        <f t="shared" si="156"/>
        <v>n/a</v>
      </c>
      <c r="S285" s="8"/>
      <c r="T285" s="51">
        <f t="shared" si="157"/>
        <v>0</v>
      </c>
      <c r="U285" s="51">
        <f>-VLOOKUP(A285,'pl-data'!A:BR,52)</f>
        <v>0</v>
      </c>
      <c r="V285" s="51">
        <f t="shared" si="158"/>
        <v>0</v>
      </c>
      <c r="W285" s="34" t="str">
        <f t="shared" si="159"/>
        <v>n/a</v>
      </c>
      <c r="X285" s="34" t="str">
        <f t="shared" si="160"/>
        <v>n/a</v>
      </c>
      <c r="Y285" s="8"/>
    </row>
    <row r="286" spans="1:25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51">
        <f>-VLOOKUP(A286,'pl-data'!A:F,4)</f>
        <v>0</v>
      </c>
      <c r="E286" s="51">
        <f>-VLOOKUP(A286,'pl-data'!A:F,5)</f>
        <v>0</v>
      </c>
      <c r="F286" s="51">
        <f>-VLOOKUP(A286,'pl-data'!A:F,6)</f>
        <v>0</v>
      </c>
      <c r="G286" s="51">
        <f>-VLOOKUP(A286,'pl-data'!A:G,7)</f>
        <v>0</v>
      </c>
      <c r="H286" s="51">
        <f>-VLOOKUP(A286,'pl-data'!A:V,22)</f>
        <v>0</v>
      </c>
      <c r="I286" s="51">
        <f t="shared" si="154"/>
        <v>0</v>
      </c>
      <c r="J286" s="51">
        <f>-VLOOKUP(A286,'pl-data'!A:BR,66)</f>
        <v>0</v>
      </c>
      <c r="K286" s="51">
        <f>-VLOOKUP(A286,'pl-data'!A:BR,68)</f>
        <v>0</v>
      </c>
      <c r="L286" s="51">
        <f>-VLOOKUP(A286,'pl-data'!A:BR,70)</f>
        <v>0</v>
      </c>
      <c r="M286" s="8"/>
      <c r="N286" s="51">
        <f>-VLOOKUP(A286,'pl-data'!A:BR,21)</f>
        <v>0</v>
      </c>
      <c r="O286" s="51">
        <f>-VLOOKUP(A286,'pl-data'!A:BR,51)</f>
        <v>0</v>
      </c>
      <c r="P286" s="51">
        <f>-VLOOKUP(A286,'pl-data'!A:BR,36)</f>
        <v>0</v>
      </c>
      <c r="Q286" s="34" t="str">
        <f t="shared" si="155"/>
        <v>n/a</v>
      </c>
      <c r="R286" s="34" t="str">
        <f t="shared" si="156"/>
        <v>n/a</v>
      </c>
      <c r="S286" s="8"/>
      <c r="T286" s="51">
        <f t="shared" si="157"/>
        <v>0</v>
      </c>
      <c r="U286" s="51">
        <f>-VLOOKUP(A286,'pl-data'!A:BR,52)</f>
        <v>0</v>
      </c>
      <c r="V286" s="51">
        <f t="shared" si="158"/>
        <v>0</v>
      </c>
      <c r="W286" s="34" t="str">
        <f t="shared" si="159"/>
        <v>n/a</v>
      </c>
      <c r="X286" s="34" t="str">
        <f t="shared" si="160"/>
        <v>n/a</v>
      </c>
      <c r="Y286" s="8"/>
    </row>
    <row r="287" spans="1:25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51">
        <f>-VLOOKUP(A287,'pl-data'!A:F,4)</f>
        <v>0</v>
      </c>
      <c r="E287" s="51">
        <f>-VLOOKUP(A287,'pl-data'!A:F,5)</f>
        <v>0</v>
      </c>
      <c r="F287" s="51">
        <f>-VLOOKUP(A287,'pl-data'!A:F,6)</f>
        <v>0</v>
      </c>
      <c r="G287" s="51">
        <f>-VLOOKUP(A287,'pl-data'!A:G,7)</f>
        <v>0</v>
      </c>
      <c r="H287" s="51">
        <f>-VLOOKUP(A287,'pl-data'!A:V,22)</f>
        <v>0</v>
      </c>
      <c r="I287" s="51">
        <f t="shared" si="154"/>
        <v>0</v>
      </c>
      <c r="J287" s="51">
        <f>-VLOOKUP(A287,'pl-data'!A:BR,66)</f>
        <v>0</v>
      </c>
      <c r="K287" s="51">
        <f>-VLOOKUP(A287,'pl-data'!A:BR,68)</f>
        <v>0</v>
      </c>
      <c r="L287" s="51">
        <f>-VLOOKUP(A287,'pl-data'!A:BR,70)</f>
        <v>0</v>
      </c>
      <c r="M287" s="8"/>
      <c r="N287" s="51">
        <f>-VLOOKUP(A287,'pl-data'!A:BR,21)</f>
        <v>0</v>
      </c>
      <c r="O287" s="51">
        <f>-VLOOKUP(A287,'pl-data'!A:BR,51)</f>
        <v>0</v>
      </c>
      <c r="P287" s="51">
        <f>-VLOOKUP(A287,'pl-data'!A:BR,36)</f>
        <v>0</v>
      </c>
      <c r="Q287" s="34" t="str">
        <f t="shared" si="155"/>
        <v>n/a</v>
      </c>
      <c r="R287" s="34" t="str">
        <f t="shared" si="156"/>
        <v>n/a</v>
      </c>
      <c r="S287" s="8"/>
      <c r="T287" s="51">
        <f t="shared" si="157"/>
        <v>0</v>
      </c>
      <c r="U287" s="51">
        <f>-VLOOKUP(A287,'pl-data'!A:BR,52)</f>
        <v>0</v>
      </c>
      <c r="V287" s="51">
        <f t="shared" si="158"/>
        <v>0</v>
      </c>
      <c r="W287" s="34" t="str">
        <f t="shared" si="159"/>
        <v>n/a</v>
      </c>
      <c r="X287" s="34" t="str">
        <f t="shared" si="160"/>
        <v>n/a</v>
      </c>
      <c r="Y287" s="8"/>
    </row>
    <row r="288" spans="1:25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51">
        <f>-VLOOKUP(A288,'pl-data'!A:F,4)</f>
        <v>0</v>
      </c>
      <c r="E288" s="51">
        <f>-VLOOKUP(A288,'pl-data'!A:F,5)</f>
        <v>0</v>
      </c>
      <c r="F288" s="51">
        <f>-VLOOKUP(A288,'pl-data'!A:F,6)</f>
        <v>0</v>
      </c>
      <c r="G288" s="51">
        <f>-VLOOKUP(A288,'pl-data'!A:G,7)</f>
        <v>0</v>
      </c>
      <c r="H288" s="51">
        <f>-VLOOKUP(A288,'pl-data'!A:V,22)</f>
        <v>0</v>
      </c>
      <c r="I288" s="51">
        <f t="shared" si="154"/>
        <v>0</v>
      </c>
      <c r="J288" s="51">
        <f>-VLOOKUP(A288,'pl-data'!A:BR,66)</f>
        <v>0</v>
      </c>
      <c r="K288" s="51">
        <f>-VLOOKUP(A288,'pl-data'!A:BR,68)</f>
        <v>0</v>
      </c>
      <c r="L288" s="51">
        <f>-VLOOKUP(A288,'pl-data'!A:BR,70)</f>
        <v>0</v>
      </c>
      <c r="M288" s="8"/>
      <c r="N288" s="51">
        <f>-VLOOKUP(A288,'pl-data'!A:BR,21)</f>
        <v>0</v>
      </c>
      <c r="O288" s="51">
        <f>-VLOOKUP(A288,'pl-data'!A:BR,51)</f>
        <v>0</v>
      </c>
      <c r="P288" s="51">
        <f>-VLOOKUP(A288,'pl-data'!A:BR,36)</f>
        <v>0</v>
      </c>
      <c r="Q288" s="34" t="str">
        <f t="shared" si="155"/>
        <v>n/a</v>
      </c>
      <c r="R288" s="34" t="str">
        <f t="shared" si="156"/>
        <v>n/a</v>
      </c>
      <c r="S288" s="8"/>
      <c r="T288" s="51">
        <f t="shared" si="157"/>
        <v>0</v>
      </c>
      <c r="U288" s="51">
        <f>-VLOOKUP(A288,'pl-data'!A:BR,52)</f>
        <v>0</v>
      </c>
      <c r="V288" s="51">
        <f t="shared" si="158"/>
        <v>0</v>
      </c>
      <c r="W288" s="34" t="str">
        <f t="shared" si="159"/>
        <v>n/a</v>
      </c>
      <c r="X288" s="34" t="str">
        <f t="shared" si="160"/>
        <v>n/a</v>
      </c>
      <c r="Y288" s="8"/>
    </row>
    <row r="289" spans="1:25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51">
        <f>-VLOOKUP(A289,'pl-data'!A:F,4)</f>
        <v>0</v>
      </c>
      <c r="E289" s="51">
        <f>-VLOOKUP(A289,'pl-data'!A:F,5)</f>
        <v>0</v>
      </c>
      <c r="F289" s="51">
        <f>-VLOOKUP(A289,'pl-data'!A:F,6)</f>
        <v>0</v>
      </c>
      <c r="G289" s="51">
        <f>-VLOOKUP(A289,'pl-data'!A:G,7)</f>
        <v>0</v>
      </c>
      <c r="H289" s="51">
        <f>-VLOOKUP(A289,'pl-data'!A:V,22)</f>
        <v>0</v>
      </c>
      <c r="I289" s="51">
        <f t="shared" si="154"/>
        <v>0</v>
      </c>
      <c r="J289" s="51">
        <f>-VLOOKUP(A289,'pl-data'!A:BR,66)</f>
        <v>0</v>
      </c>
      <c r="K289" s="51">
        <f>-VLOOKUP(A289,'pl-data'!A:BR,68)</f>
        <v>0</v>
      </c>
      <c r="L289" s="51">
        <f>-VLOOKUP(A289,'pl-data'!A:BR,70)</f>
        <v>0</v>
      </c>
      <c r="M289" s="8"/>
      <c r="N289" s="51">
        <f>-VLOOKUP(A289,'pl-data'!A:BR,21)</f>
        <v>0</v>
      </c>
      <c r="O289" s="51">
        <f>-VLOOKUP(A289,'pl-data'!A:BR,51)</f>
        <v>0</v>
      </c>
      <c r="P289" s="51">
        <f>-VLOOKUP(A289,'pl-data'!A:BR,36)</f>
        <v>0</v>
      </c>
      <c r="Q289" s="34" t="str">
        <f t="shared" si="155"/>
        <v>n/a</v>
      </c>
      <c r="R289" s="34" t="str">
        <f t="shared" si="156"/>
        <v>n/a</v>
      </c>
      <c r="S289" s="8"/>
      <c r="T289" s="51">
        <f t="shared" si="157"/>
        <v>0</v>
      </c>
      <c r="U289" s="51">
        <f>-VLOOKUP(A289,'pl-data'!A:BR,52)</f>
        <v>0</v>
      </c>
      <c r="V289" s="51">
        <f t="shared" si="158"/>
        <v>0</v>
      </c>
      <c r="W289" s="34" t="str">
        <f t="shared" si="159"/>
        <v>n/a</v>
      </c>
      <c r="X289" s="34" t="str">
        <f t="shared" si="160"/>
        <v>n/a</v>
      </c>
      <c r="Y289" s="8"/>
    </row>
    <row r="290" spans="1:25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51">
        <f>-VLOOKUP(A290,'pl-data'!A:F,4)</f>
        <v>0</v>
      </c>
      <c r="E290" s="51">
        <f>-VLOOKUP(A290,'pl-data'!A:F,5)</f>
        <v>0</v>
      </c>
      <c r="F290" s="51">
        <f>-VLOOKUP(A290,'pl-data'!A:F,6)</f>
        <v>0</v>
      </c>
      <c r="G290" s="51">
        <f>-VLOOKUP(A290,'pl-data'!A:G,7)</f>
        <v>0</v>
      </c>
      <c r="H290" s="51">
        <f>-VLOOKUP(A290,'pl-data'!A:V,22)</f>
        <v>0</v>
      </c>
      <c r="I290" s="51">
        <f t="shared" si="154"/>
        <v>0</v>
      </c>
      <c r="J290" s="51">
        <f>-VLOOKUP(A290,'pl-data'!A:BR,66)</f>
        <v>0</v>
      </c>
      <c r="K290" s="51">
        <f>-VLOOKUP(A290,'pl-data'!A:BR,68)</f>
        <v>0</v>
      </c>
      <c r="L290" s="51">
        <f>-VLOOKUP(A290,'pl-data'!A:BR,70)</f>
        <v>0</v>
      </c>
      <c r="M290" s="8"/>
      <c r="N290" s="51">
        <f>-VLOOKUP(A290,'pl-data'!A:BR,21)</f>
        <v>0</v>
      </c>
      <c r="O290" s="51">
        <f>-VLOOKUP(A290,'pl-data'!A:BR,51)</f>
        <v>0</v>
      </c>
      <c r="P290" s="51">
        <f>-VLOOKUP(A290,'pl-data'!A:BR,36)</f>
        <v>0</v>
      </c>
      <c r="Q290" s="34" t="str">
        <f t="shared" si="155"/>
        <v>n/a</v>
      </c>
      <c r="R290" s="34" t="str">
        <f t="shared" si="156"/>
        <v>n/a</v>
      </c>
      <c r="S290" s="8"/>
      <c r="T290" s="51">
        <f t="shared" si="157"/>
        <v>0</v>
      </c>
      <c r="U290" s="51">
        <f>-VLOOKUP(A290,'pl-data'!A:BR,52)</f>
        <v>0</v>
      </c>
      <c r="V290" s="51">
        <f t="shared" si="158"/>
        <v>0</v>
      </c>
      <c r="W290" s="34" t="str">
        <f t="shared" si="159"/>
        <v>n/a</v>
      </c>
      <c r="X290" s="34" t="str">
        <f t="shared" si="160"/>
        <v>n/a</v>
      </c>
      <c r="Y290" s="8"/>
    </row>
    <row r="291" spans="1:25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51">
        <f>-VLOOKUP(A291,'pl-data'!A:F,4)</f>
        <v>0</v>
      </c>
      <c r="E291" s="51">
        <f>-VLOOKUP(A291,'pl-data'!A:F,5)</f>
        <v>0</v>
      </c>
      <c r="F291" s="51">
        <f>-VLOOKUP(A291,'pl-data'!A:F,6)</f>
        <v>0</v>
      </c>
      <c r="G291" s="51">
        <f>-VLOOKUP(A291,'pl-data'!A:G,7)</f>
        <v>0</v>
      </c>
      <c r="H291" s="51">
        <f>-VLOOKUP(A291,'pl-data'!A:V,22)</f>
        <v>0</v>
      </c>
      <c r="I291" s="51">
        <f t="shared" si="154"/>
        <v>0</v>
      </c>
      <c r="J291" s="51">
        <f>-VLOOKUP(A291,'pl-data'!A:BR,66)</f>
        <v>0</v>
      </c>
      <c r="K291" s="51">
        <f>-VLOOKUP(A291,'pl-data'!A:BR,68)</f>
        <v>0</v>
      </c>
      <c r="L291" s="51">
        <f>-VLOOKUP(A291,'pl-data'!A:BR,70)</f>
        <v>0</v>
      </c>
      <c r="M291" s="8"/>
      <c r="N291" s="51">
        <f>-VLOOKUP(A291,'pl-data'!A:BR,21)</f>
        <v>0</v>
      </c>
      <c r="O291" s="51">
        <f>-VLOOKUP(A291,'pl-data'!A:BR,51)</f>
        <v>0</v>
      </c>
      <c r="P291" s="51">
        <f>-VLOOKUP(A291,'pl-data'!A:BR,36)</f>
        <v>0</v>
      </c>
      <c r="Q291" s="34" t="str">
        <f t="shared" si="155"/>
        <v>n/a</v>
      </c>
      <c r="R291" s="34" t="str">
        <f t="shared" si="156"/>
        <v>n/a</v>
      </c>
      <c r="S291" s="8"/>
      <c r="T291" s="51">
        <f t="shared" si="157"/>
        <v>0</v>
      </c>
      <c r="U291" s="51">
        <f>-VLOOKUP(A291,'pl-data'!A:BR,52)</f>
        <v>0</v>
      </c>
      <c r="V291" s="51">
        <f t="shared" si="158"/>
        <v>0</v>
      </c>
      <c r="W291" s="34" t="str">
        <f t="shared" si="159"/>
        <v>n/a</v>
      </c>
      <c r="X291" s="34" t="str">
        <f t="shared" si="160"/>
        <v>n/a</v>
      </c>
      <c r="Y291" s="8"/>
    </row>
    <row r="292" spans="1:25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51">
        <f>-VLOOKUP(A292,'pl-data'!A:F,4)</f>
        <v>0</v>
      </c>
      <c r="E292" s="51">
        <f>-VLOOKUP(A292,'pl-data'!A:F,5)</f>
        <v>0</v>
      </c>
      <c r="F292" s="51">
        <f>-VLOOKUP(A292,'pl-data'!A:F,6)</f>
        <v>0</v>
      </c>
      <c r="G292" s="51">
        <f>-VLOOKUP(A292,'pl-data'!A:G,7)</f>
        <v>0</v>
      </c>
      <c r="H292" s="51">
        <f>-VLOOKUP(A292,'pl-data'!A:V,22)</f>
        <v>0</v>
      </c>
      <c r="I292" s="51">
        <f t="shared" si="154"/>
        <v>0</v>
      </c>
      <c r="J292" s="51">
        <f>-VLOOKUP(A292,'pl-data'!A:BR,66)</f>
        <v>0</v>
      </c>
      <c r="K292" s="51">
        <f>-VLOOKUP(A292,'pl-data'!A:BR,68)</f>
        <v>0</v>
      </c>
      <c r="L292" s="51">
        <f>-VLOOKUP(A292,'pl-data'!A:BR,70)</f>
        <v>0</v>
      </c>
      <c r="M292" s="8"/>
      <c r="N292" s="51">
        <f>-VLOOKUP(A292,'pl-data'!A:BR,21)</f>
        <v>0</v>
      </c>
      <c r="O292" s="51">
        <f>-VLOOKUP(A292,'pl-data'!A:BR,51)</f>
        <v>0</v>
      </c>
      <c r="P292" s="51">
        <f>-VLOOKUP(A292,'pl-data'!A:BR,36)</f>
        <v>0</v>
      </c>
      <c r="Q292" s="34" t="str">
        <f t="shared" si="155"/>
        <v>n/a</v>
      </c>
      <c r="R292" s="34" t="str">
        <f t="shared" si="156"/>
        <v>n/a</v>
      </c>
      <c r="S292" s="8"/>
      <c r="T292" s="51">
        <f t="shared" si="157"/>
        <v>0</v>
      </c>
      <c r="U292" s="51">
        <f>-VLOOKUP(A292,'pl-data'!A:BR,52)</f>
        <v>0</v>
      </c>
      <c r="V292" s="51">
        <f t="shared" si="158"/>
        <v>0</v>
      </c>
      <c r="W292" s="34" t="str">
        <f t="shared" si="159"/>
        <v>n/a</v>
      </c>
      <c r="X292" s="34" t="str">
        <f t="shared" si="160"/>
        <v>n/a</v>
      </c>
      <c r="Y292" s="8"/>
    </row>
    <row r="293" spans="1:25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51">
        <f>-VLOOKUP(A293,'pl-data'!A:F,4)</f>
        <v>0</v>
      </c>
      <c r="E293" s="51">
        <f>-VLOOKUP(A293,'pl-data'!A:F,5)</f>
        <v>0</v>
      </c>
      <c r="F293" s="51">
        <f>-VLOOKUP(A293,'pl-data'!A:F,6)</f>
        <v>0</v>
      </c>
      <c r="G293" s="51">
        <f>-VLOOKUP(A293,'pl-data'!A:G,7)</f>
        <v>0</v>
      </c>
      <c r="H293" s="51">
        <f>-VLOOKUP(A293,'pl-data'!A:V,22)</f>
        <v>0</v>
      </c>
      <c r="I293" s="51">
        <f t="shared" si="154"/>
        <v>0</v>
      </c>
      <c r="J293" s="51">
        <f>-VLOOKUP(A293,'pl-data'!A:BR,66)</f>
        <v>0</v>
      </c>
      <c r="K293" s="51">
        <f>-VLOOKUP(A293,'pl-data'!A:BR,68)</f>
        <v>0</v>
      </c>
      <c r="L293" s="51">
        <f>-VLOOKUP(A293,'pl-data'!A:BR,70)</f>
        <v>0</v>
      </c>
      <c r="M293" s="8"/>
      <c r="N293" s="51">
        <f>-VLOOKUP(A293,'pl-data'!A:BR,21)</f>
        <v>0</v>
      </c>
      <c r="O293" s="51">
        <f>-VLOOKUP(A293,'pl-data'!A:BR,51)</f>
        <v>0</v>
      </c>
      <c r="P293" s="51">
        <f>-VLOOKUP(A293,'pl-data'!A:BR,36)</f>
        <v>0</v>
      </c>
      <c r="Q293" s="34" t="str">
        <f t="shared" si="155"/>
        <v>n/a</v>
      </c>
      <c r="R293" s="34" t="str">
        <f t="shared" si="156"/>
        <v>n/a</v>
      </c>
      <c r="S293" s="8"/>
      <c r="T293" s="51">
        <f t="shared" si="157"/>
        <v>0</v>
      </c>
      <c r="U293" s="51">
        <f>-VLOOKUP(A293,'pl-data'!A:BR,52)</f>
        <v>0</v>
      </c>
      <c r="V293" s="51">
        <f t="shared" si="158"/>
        <v>0</v>
      </c>
      <c r="W293" s="34" t="str">
        <f t="shared" si="159"/>
        <v>n/a</v>
      </c>
      <c r="X293" s="34" t="str">
        <f t="shared" si="160"/>
        <v>n/a</v>
      </c>
      <c r="Y293" s="8"/>
    </row>
    <row r="294" spans="1:25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51">
        <f>-VLOOKUP(A294,'pl-data'!A:F,4)</f>
        <v>0</v>
      </c>
      <c r="E294" s="51">
        <f>-VLOOKUP(A294,'pl-data'!A:F,5)</f>
        <v>0</v>
      </c>
      <c r="F294" s="51">
        <f>-VLOOKUP(A294,'pl-data'!A:F,6)</f>
        <v>0</v>
      </c>
      <c r="G294" s="51">
        <f>-VLOOKUP(A294,'pl-data'!A:G,7)</f>
        <v>0</v>
      </c>
      <c r="H294" s="51">
        <f>-VLOOKUP(A294,'pl-data'!A:V,22)</f>
        <v>0</v>
      </c>
      <c r="I294" s="51">
        <f t="shared" si="154"/>
        <v>0</v>
      </c>
      <c r="J294" s="51">
        <f>-VLOOKUP(A294,'pl-data'!A:BR,66)</f>
        <v>0</v>
      </c>
      <c r="K294" s="51">
        <f>-VLOOKUP(A294,'pl-data'!A:BR,68)</f>
        <v>0</v>
      </c>
      <c r="L294" s="51">
        <f>-VLOOKUP(A294,'pl-data'!A:BR,70)</f>
        <v>0</v>
      </c>
      <c r="M294" s="8"/>
      <c r="N294" s="51">
        <f>-VLOOKUP(A294,'pl-data'!A:BR,21)</f>
        <v>0</v>
      </c>
      <c r="O294" s="51">
        <f>-VLOOKUP(A294,'pl-data'!A:BR,51)</f>
        <v>0</v>
      </c>
      <c r="P294" s="51">
        <f>-VLOOKUP(A294,'pl-data'!A:BR,36)</f>
        <v>0</v>
      </c>
      <c r="Q294" s="34" t="str">
        <f t="shared" si="155"/>
        <v>n/a</v>
      </c>
      <c r="R294" s="34" t="str">
        <f t="shared" si="156"/>
        <v>n/a</v>
      </c>
      <c r="S294" s="8"/>
      <c r="T294" s="51">
        <f t="shared" si="157"/>
        <v>0</v>
      </c>
      <c r="U294" s="51">
        <f>-VLOOKUP(A294,'pl-data'!A:BR,52)</f>
        <v>0</v>
      </c>
      <c r="V294" s="51">
        <f t="shared" si="158"/>
        <v>0</v>
      </c>
      <c r="W294" s="34" t="str">
        <f t="shared" si="159"/>
        <v>n/a</v>
      </c>
      <c r="X294" s="34" t="str">
        <f t="shared" si="160"/>
        <v>n/a</v>
      </c>
      <c r="Y294" s="8"/>
    </row>
    <row r="295" spans="1:25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51">
        <f>-VLOOKUP(A295,'pl-data'!A:F,4)</f>
        <v>0</v>
      </c>
      <c r="E295" s="51">
        <f>-VLOOKUP(A295,'pl-data'!A:F,5)</f>
        <v>0</v>
      </c>
      <c r="F295" s="51">
        <f>-VLOOKUP(A295,'pl-data'!A:F,6)</f>
        <v>0</v>
      </c>
      <c r="G295" s="51">
        <f>-VLOOKUP(A295,'pl-data'!A:G,7)</f>
        <v>0</v>
      </c>
      <c r="H295" s="51">
        <f>-VLOOKUP(A295,'pl-data'!A:V,22)</f>
        <v>0</v>
      </c>
      <c r="I295" s="51">
        <f t="shared" si="154"/>
        <v>0</v>
      </c>
      <c r="J295" s="51">
        <f>-VLOOKUP(A295,'pl-data'!A:BR,66)</f>
        <v>0</v>
      </c>
      <c r="K295" s="51">
        <f>-VLOOKUP(A295,'pl-data'!A:BR,68)</f>
        <v>0</v>
      </c>
      <c r="L295" s="51">
        <f>-VLOOKUP(A295,'pl-data'!A:BR,70)</f>
        <v>0</v>
      </c>
      <c r="M295" s="8"/>
      <c r="N295" s="51">
        <f>-VLOOKUP(A295,'pl-data'!A:BR,21)</f>
        <v>0</v>
      </c>
      <c r="O295" s="51">
        <f>-VLOOKUP(A295,'pl-data'!A:BR,51)</f>
        <v>0</v>
      </c>
      <c r="P295" s="51">
        <f>-VLOOKUP(A295,'pl-data'!A:BR,36)</f>
        <v>0</v>
      </c>
      <c r="Q295" s="34" t="str">
        <f t="shared" si="155"/>
        <v>n/a</v>
      </c>
      <c r="R295" s="34" t="str">
        <f t="shared" si="156"/>
        <v>n/a</v>
      </c>
      <c r="S295" s="8"/>
      <c r="T295" s="51">
        <f t="shared" si="157"/>
        <v>0</v>
      </c>
      <c r="U295" s="51">
        <f>-VLOOKUP(A295,'pl-data'!A:BR,52)</f>
        <v>0</v>
      </c>
      <c r="V295" s="51">
        <f t="shared" si="158"/>
        <v>0</v>
      </c>
      <c r="W295" s="34" t="str">
        <f t="shared" si="159"/>
        <v>n/a</v>
      </c>
      <c r="X295" s="34" t="str">
        <f t="shared" si="160"/>
        <v>n/a</v>
      </c>
      <c r="Y295" s="8"/>
    </row>
    <row r="296" spans="1:25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51">
        <f>-VLOOKUP(A296,'pl-data'!A:F,4)</f>
        <v>0</v>
      </c>
      <c r="E296" s="51">
        <f>-VLOOKUP(A296,'pl-data'!A:F,5)</f>
        <v>0</v>
      </c>
      <c r="F296" s="51">
        <f>-VLOOKUP(A296,'pl-data'!A:F,6)</f>
        <v>0</v>
      </c>
      <c r="G296" s="51">
        <f>-VLOOKUP(A296,'pl-data'!A:G,7)</f>
        <v>0</v>
      </c>
      <c r="H296" s="51">
        <f>-VLOOKUP(A296,'pl-data'!A:V,22)</f>
        <v>0</v>
      </c>
      <c r="I296" s="51">
        <f t="shared" si="154"/>
        <v>0</v>
      </c>
      <c r="J296" s="51">
        <f>-VLOOKUP(A296,'pl-data'!A:BR,66)</f>
        <v>0</v>
      </c>
      <c r="K296" s="51">
        <f>-VLOOKUP(A296,'pl-data'!A:BR,68)</f>
        <v>0</v>
      </c>
      <c r="L296" s="51">
        <f>-VLOOKUP(A296,'pl-data'!A:BR,70)</f>
        <v>0</v>
      </c>
      <c r="M296" s="8"/>
      <c r="N296" s="51">
        <f>-VLOOKUP(A296,'pl-data'!A:BR,21)</f>
        <v>0</v>
      </c>
      <c r="O296" s="51">
        <f>-VLOOKUP(A296,'pl-data'!A:BR,51)</f>
        <v>0</v>
      </c>
      <c r="P296" s="51">
        <f>-VLOOKUP(A296,'pl-data'!A:BR,36)</f>
        <v>0</v>
      </c>
      <c r="Q296" s="34" t="str">
        <f t="shared" si="155"/>
        <v>n/a</v>
      </c>
      <c r="R296" s="34" t="str">
        <f t="shared" si="156"/>
        <v>n/a</v>
      </c>
      <c r="S296" s="8"/>
      <c r="T296" s="51">
        <f t="shared" si="157"/>
        <v>0</v>
      </c>
      <c r="U296" s="51">
        <f>-VLOOKUP(A296,'pl-data'!A:BR,52)</f>
        <v>0</v>
      </c>
      <c r="V296" s="51">
        <f t="shared" si="158"/>
        <v>0</v>
      </c>
      <c r="W296" s="34" t="str">
        <f t="shared" si="159"/>
        <v>n/a</v>
      </c>
      <c r="X296" s="34" t="str">
        <f t="shared" si="160"/>
        <v>n/a</v>
      </c>
      <c r="Y296" s="8"/>
    </row>
    <row r="297" spans="1:25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51">
        <f>-VLOOKUP(A297,'pl-data'!A:F,4)</f>
        <v>0</v>
      </c>
      <c r="E297" s="51">
        <f>-VLOOKUP(A297,'pl-data'!A:F,5)</f>
        <v>0</v>
      </c>
      <c r="F297" s="51">
        <f>-VLOOKUP(A297,'pl-data'!A:F,6)</f>
        <v>0</v>
      </c>
      <c r="G297" s="51">
        <f>-VLOOKUP(A297,'pl-data'!A:G,7)</f>
        <v>0</v>
      </c>
      <c r="H297" s="51">
        <f>-VLOOKUP(A297,'pl-data'!A:V,22)</f>
        <v>0</v>
      </c>
      <c r="I297" s="51">
        <f t="shared" si="154"/>
        <v>0</v>
      </c>
      <c r="J297" s="51">
        <f>-VLOOKUP(A297,'pl-data'!A:BR,66)</f>
        <v>0</v>
      </c>
      <c r="K297" s="51">
        <f>-VLOOKUP(A297,'pl-data'!A:BR,68)</f>
        <v>0</v>
      </c>
      <c r="L297" s="51">
        <f>-VLOOKUP(A297,'pl-data'!A:BR,70)</f>
        <v>0</v>
      </c>
      <c r="M297" s="8"/>
      <c r="N297" s="51">
        <f>-VLOOKUP(A297,'pl-data'!A:BR,21)</f>
        <v>0</v>
      </c>
      <c r="O297" s="51">
        <f>-VLOOKUP(A297,'pl-data'!A:BR,51)</f>
        <v>0</v>
      </c>
      <c r="P297" s="51">
        <f>-VLOOKUP(A297,'pl-data'!A:BR,36)</f>
        <v>0</v>
      </c>
      <c r="Q297" s="34" t="str">
        <f t="shared" si="155"/>
        <v>n/a</v>
      </c>
      <c r="R297" s="34" t="str">
        <f t="shared" si="156"/>
        <v>n/a</v>
      </c>
      <c r="S297" s="8"/>
      <c r="T297" s="51">
        <f t="shared" si="157"/>
        <v>0</v>
      </c>
      <c r="U297" s="51">
        <f>-VLOOKUP(A297,'pl-data'!A:BR,52)</f>
        <v>0</v>
      </c>
      <c r="V297" s="51">
        <f t="shared" si="158"/>
        <v>0</v>
      </c>
      <c r="W297" s="34" t="str">
        <f t="shared" si="159"/>
        <v>n/a</v>
      </c>
      <c r="X297" s="34" t="str">
        <f t="shared" si="160"/>
        <v>n/a</v>
      </c>
      <c r="Y297" s="8"/>
    </row>
    <row r="298" spans="1:25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51">
        <f>-VLOOKUP(A298,'pl-data'!A:F,4)</f>
        <v>0</v>
      </c>
      <c r="E298" s="51">
        <f>-VLOOKUP(A298,'pl-data'!A:F,5)</f>
        <v>0</v>
      </c>
      <c r="F298" s="51">
        <f>-VLOOKUP(A298,'pl-data'!A:F,6)</f>
        <v>0</v>
      </c>
      <c r="G298" s="51">
        <f>-VLOOKUP(A298,'pl-data'!A:G,7)</f>
        <v>0</v>
      </c>
      <c r="H298" s="51">
        <f>-VLOOKUP(A298,'pl-data'!A:V,22)</f>
        <v>0</v>
      </c>
      <c r="I298" s="51">
        <f t="shared" si="154"/>
        <v>0</v>
      </c>
      <c r="J298" s="51">
        <f>-VLOOKUP(A298,'pl-data'!A:BR,66)</f>
        <v>0</v>
      </c>
      <c r="K298" s="51">
        <f>-VLOOKUP(A298,'pl-data'!A:BR,68)</f>
        <v>0</v>
      </c>
      <c r="L298" s="51">
        <f>-VLOOKUP(A298,'pl-data'!A:BR,70)</f>
        <v>0</v>
      </c>
      <c r="M298" s="8"/>
      <c r="N298" s="51">
        <f>-VLOOKUP(A298,'pl-data'!A:BR,21)</f>
        <v>0</v>
      </c>
      <c r="O298" s="51">
        <f>-VLOOKUP(A298,'pl-data'!A:BR,51)</f>
        <v>0</v>
      </c>
      <c r="P298" s="51">
        <f>-VLOOKUP(A298,'pl-data'!A:BR,36)</f>
        <v>0</v>
      </c>
      <c r="Q298" s="34" t="str">
        <f t="shared" si="155"/>
        <v>n/a</v>
      </c>
      <c r="R298" s="34" t="str">
        <f t="shared" si="156"/>
        <v>n/a</v>
      </c>
      <c r="S298" s="8"/>
      <c r="T298" s="51">
        <f t="shared" si="157"/>
        <v>0</v>
      </c>
      <c r="U298" s="51">
        <f>-VLOOKUP(A298,'pl-data'!A:BR,52)</f>
        <v>0</v>
      </c>
      <c r="V298" s="51">
        <f t="shared" si="158"/>
        <v>0</v>
      </c>
      <c r="W298" s="34" t="str">
        <f t="shared" si="159"/>
        <v>n/a</v>
      </c>
      <c r="X298" s="34" t="str">
        <f t="shared" si="160"/>
        <v>n/a</v>
      </c>
      <c r="Y298" s="8"/>
    </row>
    <row r="299" spans="1:25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51">
        <f>-VLOOKUP(A299,'pl-data'!A:F,4)</f>
        <v>0</v>
      </c>
      <c r="E299" s="51">
        <f>-VLOOKUP(A299,'pl-data'!A:F,5)</f>
        <v>0</v>
      </c>
      <c r="F299" s="51">
        <f>-VLOOKUP(A299,'pl-data'!A:F,6)</f>
        <v>0</v>
      </c>
      <c r="G299" s="51">
        <f>-VLOOKUP(A299,'pl-data'!A:G,7)</f>
        <v>0</v>
      </c>
      <c r="H299" s="51">
        <f>-VLOOKUP(A299,'pl-data'!A:V,22)</f>
        <v>0</v>
      </c>
      <c r="I299" s="51">
        <f t="shared" si="154"/>
        <v>0</v>
      </c>
      <c r="J299" s="51">
        <f>-VLOOKUP(A299,'pl-data'!A:BR,66)</f>
        <v>0</v>
      </c>
      <c r="K299" s="51">
        <f>-VLOOKUP(A299,'pl-data'!A:BR,68)</f>
        <v>0</v>
      </c>
      <c r="L299" s="51">
        <f>-VLOOKUP(A299,'pl-data'!A:BR,70)</f>
        <v>0</v>
      </c>
      <c r="M299" s="8"/>
      <c r="N299" s="51">
        <f>-VLOOKUP(A299,'pl-data'!A:BR,21)</f>
        <v>0</v>
      </c>
      <c r="O299" s="51">
        <f>-VLOOKUP(A299,'pl-data'!A:BR,51)</f>
        <v>0</v>
      </c>
      <c r="P299" s="51">
        <f>-VLOOKUP(A299,'pl-data'!A:BR,36)</f>
        <v>0</v>
      </c>
      <c r="Q299" s="34" t="str">
        <f t="shared" si="155"/>
        <v>n/a</v>
      </c>
      <c r="R299" s="34" t="str">
        <f t="shared" si="156"/>
        <v>n/a</v>
      </c>
      <c r="S299" s="8"/>
      <c r="T299" s="51">
        <f t="shared" si="157"/>
        <v>0</v>
      </c>
      <c r="U299" s="51">
        <f>-VLOOKUP(A299,'pl-data'!A:BR,52)</f>
        <v>0</v>
      </c>
      <c r="V299" s="51">
        <f t="shared" si="158"/>
        <v>0</v>
      </c>
      <c r="W299" s="34" t="str">
        <f t="shared" si="159"/>
        <v>n/a</v>
      </c>
      <c r="X299" s="34" t="str">
        <f t="shared" si="160"/>
        <v>n/a</v>
      </c>
      <c r="Y299" s="8"/>
    </row>
    <row r="300" spans="1:25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51">
        <f>-VLOOKUP(A300,'pl-data'!A:F,4)</f>
        <v>0</v>
      </c>
      <c r="E300" s="51">
        <f>-VLOOKUP(A300,'pl-data'!A:F,5)</f>
        <v>0</v>
      </c>
      <c r="F300" s="51">
        <f>-VLOOKUP(A300,'pl-data'!A:F,6)</f>
        <v>0</v>
      </c>
      <c r="G300" s="51">
        <f>-VLOOKUP(A300,'pl-data'!A:G,7)</f>
        <v>0</v>
      </c>
      <c r="H300" s="51">
        <f>-VLOOKUP(A300,'pl-data'!A:V,22)</f>
        <v>0</v>
      </c>
      <c r="I300" s="51">
        <f t="shared" si="154"/>
        <v>0</v>
      </c>
      <c r="J300" s="51">
        <f>-VLOOKUP(A300,'pl-data'!A:BR,66)</f>
        <v>0</v>
      </c>
      <c r="K300" s="51">
        <f>-VLOOKUP(A300,'pl-data'!A:BR,68)</f>
        <v>0</v>
      </c>
      <c r="L300" s="51">
        <f>-VLOOKUP(A300,'pl-data'!A:BR,70)</f>
        <v>0</v>
      </c>
      <c r="M300" s="8"/>
      <c r="N300" s="51">
        <f>-VLOOKUP(A300,'pl-data'!A:BR,21)</f>
        <v>0</v>
      </c>
      <c r="O300" s="51">
        <f>-VLOOKUP(A300,'pl-data'!A:BR,51)</f>
        <v>0</v>
      </c>
      <c r="P300" s="51">
        <f>-VLOOKUP(A300,'pl-data'!A:BR,36)</f>
        <v>0</v>
      </c>
      <c r="Q300" s="34" t="str">
        <f t="shared" si="155"/>
        <v>n/a</v>
      </c>
      <c r="R300" s="34" t="str">
        <f t="shared" si="156"/>
        <v>n/a</v>
      </c>
      <c r="S300" s="8"/>
      <c r="T300" s="51">
        <f t="shared" si="157"/>
        <v>0</v>
      </c>
      <c r="U300" s="51">
        <f>-VLOOKUP(A300,'pl-data'!A:BR,52)</f>
        <v>0</v>
      </c>
      <c r="V300" s="51">
        <f t="shared" si="158"/>
        <v>0</v>
      </c>
      <c r="W300" s="34" t="str">
        <f t="shared" si="159"/>
        <v>n/a</v>
      </c>
      <c r="X300" s="34" t="str">
        <f t="shared" si="160"/>
        <v>n/a</v>
      </c>
      <c r="Y300" s="8"/>
    </row>
    <row r="301" spans="1:25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51">
        <f>-VLOOKUP(A301,'pl-data'!A:F,4)</f>
        <v>0</v>
      </c>
      <c r="E301" s="51">
        <f>-VLOOKUP(A301,'pl-data'!A:F,5)</f>
        <v>0</v>
      </c>
      <c r="F301" s="51">
        <f>-VLOOKUP(A301,'pl-data'!A:F,6)</f>
        <v>0</v>
      </c>
      <c r="G301" s="51">
        <f>-VLOOKUP(A301,'pl-data'!A:G,7)</f>
        <v>0</v>
      </c>
      <c r="H301" s="51">
        <f>-VLOOKUP(A301,'pl-data'!A:V,22)</f>
        <v>0</v>
      </c>
      <c r="I301" s="51">
        <f t="shared" si="154"/>
        <v>0</v>
      </c>
      <c r="J301" s="51">
        <f>-VLOOKUP(A301,'pl-data'!A:BR,66)</f>
        <v>0</v>
      </c>
      <c r="K301" s="51">
        <f>-VLOOKUP(A301,'pl-data'!A:BR,68)</f>
        <v>0</v>
      </c>
      <c r="L301" s="51">
        <f>-VLOOKUP(A301,'pl-data'!A:BR,70)</f>
        <v>0</v>
      </c>
      <c r="M301" s="8"/>
      <c r="N301" s="51">
        <f>-VLOOKUP(A301,'pl-data'!A:BR,21)</f>
        <v>0</v>
      </c>
      <c r="O301" s="51">
        <f>-VLOOKUP(A301,'pl-data'!A:BR,51)</f>
        <v>0</v>
      </c>
      <c r="P301" s="51">
        <f>-VLOOKUP(A301,'pl-data'!A:BR,36)</f>
        <v>0</v>
      </c>
      <c r="Q301" s="34" t="str">
        <f t="shared" si="155"/>
        <v>n/a</v>
      </c>
      <c r="R301" s="34" t="str">
        <f t="shared" si="156"/>
        <v>n/a</v>
      </c>
      <c r="S301" s="8"/>
      <c r="T301" s="51">
        <f t="shared" si="157"/>
        <v>0</v>
      </c>
      <c r="U301" s="51">
        <f>-VLOOKUP(A301,'pl-data'!A:BR,52)</f>
        <v>0</v>
      </c>
      <c r="V301" s="51">
        <f t="shared" si="158"/>
        <v>0</v>
      </c>
      <c r="W301" s="34" t="str">
        <f t="shared" si="159"/>
        <v>n/a</v>
      </c>
      <c r="X301" s="34" t="str">
        <f t="shared" si="160"/>
        <v>n/a</v>
      </c>
      <c r="Y301" s="8"/>
    </row>
    <row r="302" spans="1:25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51">
        <f>-VLOOKUP(A302,'pl-data'!A:F,4)</f>
        <v>0</v>
      </c>
      <c r="E302" s="51">
        <f>-VLOOKUP(A302,'pl-data'!A:F,5)</f>
        <v>0</v>
      </c>
      <c r="F302" s="51">
        <f>-VLOOKUP(A302,'pl-data'!A:F,6)</f>
        <v>0</v>
      </c>
      <c r="G302" s="51">
        <f>-VLOOKUP(A302,'pl-data'!A:G,7)</f>
        <v>0</v>
      </c>
      <c r="H302" s="51">
        <f>-VLOOKUP(A302,'pl-data'!A:V,22)</f>
        <v>0</v>
      </c>
      <c r="I302" s="51">
        <f t="shared" si="154"/>
        <v>0</v>
      </c>
      <c r="J302" s="51">
        <f>-VLOOKUP(A302,'pl-data'!A:BR,66)</f>
        <v>0</v>
      </c>
      <c r="K302" s="51">
        <f>-VLOOKUP(A302,'pl-data'!A:BR,68)</f>
        <v>0</v>
      </c>
      <c r="L302" s="51">
        <f>-VLOOKUP(A302,'pl-data'!A:BR,70)</f>
        <v>0</v>
      </c>
      <c r="M302" s="8"/>
      <c r="N302" s="51">
        <f>-VLOOKUP(A302,'pl-data'!A:BR,21)</f>
        <v>0</v>
      </c>
      <c r="O302" s="51">
        <f>-VLOOKUP(A302,'pl-data'!A:BR,51)</f>
        <v>0</v>
      </c>
      <c r="P302" s="51">
        <f>-VLOOKUP(A302,'pl-data'!A:BR,36)</f>
        <v>0</v>
      </c>
      <c r="Q302" s="34" t="str">
        <f t="shared" si="155"/>
        <v>n/a</v>
      </c>
      <c r="R302" s="34" t="str">
        <f t="shared" si="156"/>
        <v>n/a</v>
      </c>
      <c r="S302" s="8"/>
      <c r="T302" s="51">
        <f t="shared" si="157"/>
        <v>0</v>
      </c>
      <c r="U302" s="51">
        <f>-VLOOKUP(A302,'pl-data'!A:BR,52)</f>
        <v>0</v>
      </c>
      <c r="V302" s="51">
        <f t="shared" si="158"/>
        <v>0</v>
      </c>
      <c r="W302" s="34" t="str">
        <f t="shared" si="159"/>
        <v>n/a</v>
      </c>
      <c r="X302" s="34" t="str">
        <f t="shared" si="160"/>
        <v>n/a</v>
      </c>
      <c r="Y302" s="8"/>
    </row>
    <row r="303" spans="1:25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51">
        <f>-VLOOKUP(A303,'pl-data'!A:F,4)</f>
        <v>0</v>
      </c>
      <c r="E303" s="51">
        <f>-VLOOKUP(A303,'pl-data'!A:F,5)</f>
        <v>0</v>
      </c>
      <c r="F303" s="51">
        <f>-VLOOKUP(A303,'pl-data'!A:F,6)</f>
        <v>0</v>
      </c>
      <c r="G303" s="51">
        <f>-VLOOKUP(A303,'pl-data'!A:G,7)</f>
        <v>0</v>
      </c>
      <c r="H303" s="51">
        <f>-VLOOKUP(A303,'pl-data'!A:V,22)</f>
        <v>0</v>
      </c>
      <c r="I303" s="51">
        <f t="shared" si="154"/>
        <v>0</v>
      </c>
      <c r="J303" s="51">
        <f>-VLOOKUP(A303,'pl-data'!A:BR,66)</f>
        <v>0</v>
      </c>
      <c r="K303" s="51">
        <f>-VLOOKUP(A303,'pl-data'!A:BR,68)</f>
        <v>0</v>
      </c>
      <c r="L303" s="51">
        <f>-VLOOKUP(A303,'pl-data'!A:BR,70)</f>
        <v>0</v>
      </c>
      <c r="M303" s="8"/>
      <c r="N303" s="51">
        <f>-VLOOKUP(A303,'pl-data'!A:BR,21)</f>
        <v>0</v>
      </c>
      <c r="O303" s="51">
        <f>-VLOOKUP(A303,'pl-data'!A:BR,51)</f>
        <v>0</v>
      </c>
      <c r="P303" s="51">
        <f>-VLOOKUP(A303,'pl-data'!A:BR,36)</f>
        <v>0</v>
      </c>
      <c r="Q303" s="34" t="str">
        <f t="shared" si="155"/>
        <v>n/a</v>
      </c>
      <c r="R303" s="34" t="str">
        <f t="shared" si="156"/>
        <v>n/a</v>
      </c>
      <c r="S303" s="8"/>
      <c r="T303" s="51">
        <f t="shared" si="157"/>
        <v>0</v>
      </c>
      <c r="U303" s="51">
        <f>-VLOOKUP(A303,'pl-data'!A:BR,52)</f>
        <v>0</v>
      </c>
      <c r="V303" s="51">
        <f t="shared" si="158"/>
        <v>0</v>
      </c>
      <c r="W303" s="34" t="str">
        <f t="shared" si="159"/>
        <v>n/a</v>
      </c>
      <c r="X303" s="34" t="str">
        <f t="shared" si="160"/>
        <v>n/a</v>
      </c>
      <c r="Y303" s="8"/>
    </row>
    <row r="304" spans="1:25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51">
        <f>-VLOOKUP(A304,'pl-data'!A:F,4)</f>
        <v>0</v>
      </c>
      <c r="E304" s="51">
        <f>-VLOOKUP(A304,'pl-data'!A:F,5)</f>
        <v>0</v>
      </c>
      <c r="F304" s="51">
        <f>-VLOOKUP(A304,'pl-data'!A:F,6)</f>
        <v>0</v>
      </c>
      <c r="G304" s="51">
        <f>-VLOOKUP(A304,'pl-data'!A:G,7)</f>
        <v>0</v>
      </c>
      <c r="H304" s="51">
        <f>-VLOOKUP(A304,'pl-data'!A:V,22)</f>
        <v>0</v>
      </c>
      <c r="I304" s="51">
        <f t="shared" si="154"/>
        <v>0</v>
      </c>
      <c r="J304" s="51">
        <f>-VLOOKUP(A304,'pl-data'!A:BR,66)</f>
        <v>0</v>
      </c>
      <c r="K304" s="51">
        <f>-VLOOKUP(A304,'pl-data'!A:BR,68)</f>
        <v>0</v>
      </c>
      <c r="L304" s="51">
        <f>-VLOOKUP(A304,'pl-data'!A:BR,70)</f>
        <v>0</v>
      </c>
      <c r="M304" s="8"/>
      <c r="N304" s="51">
        <f>-VLOOKUP(A304,'pl-data'!A:BR,21)</f>
        <v>0</v>
      </c>
      <c r="O304" s="51">
        <f>-VLOOKUP(A304,'pl-data'!A:BR,51)</f>
        <v>0</v>
      </c>
      <c r="P304" s="51">
        <f>-VLOOKUP(A304,'pl-data'!A:BR,36)</f>
        <v>0</v>
      </c>
      <c r="Q304" s="34" t="str">
        <f t="shared" si="155"/>
        <v>n/a</v>
      </c>
      <c r="R304" s="34" t="str">
        <f t="shared" si="156"/>
        <v>n/a</v>
      </c>
      <c r="S304" s="8"/>
      <c r="T304" s="51">
        <f t="shared" si="157"/>
        <v>0</v>
      </c>
      <c r="U304" s="51">
        <f>-VLOOKUP(A304,'pl-data'!A:BR,52)</f>
        <v>0</v>
      </c>
      <c r="V304" s="51">
        <f t="shared" si="158"/>
        <v>0</v>
      </c>
      <c r="W304" s="34" t="str">
        <f t="shared" si="159"/>
        <v>n/a</v>
      </c>
      <c r="X304" s="34" t="str">
        <f t="shared" si="160"/>
        <v>n/a</v>
      </c>
      <c r="Y304" s="8"/>
    </row>
    <row r="305" spans="1:25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51">
        <f>-VLOOKUP(A305,'pl-data'!A:F,4)</f>
        <v>0</v>
      </c>
      <c r="E305" s="51">
        <f>-VLOOKUP(A305,'pl-data'!A:F,5)</f>
        <v>0</v>
      </c>
      <c r="F305" s="51">
        <f>-VLOOKUP(A305,'pl-data'!A:F,6)</f>
        <v>0</v>
      </c>
      <c r="G305" s="51">
        <f>-VLOOKUP(A305,'pl-data'!A:G,7)</f>
        <v>0</v>
      </c>
      <c r="H305" s="51">
        <f>-VLOOKUP(A305,'pl-data'!A:V,22)</f>
        <v>0</v>
      </c>
      <c r="I305" s="51">
        <f t="shared" si="154"/>
        <v>0</v>
      </c>
      <c r="J305" s="51">
        <f>-VLOOKUP(A305,'pl-data'!A:BR,66)</f>
        <v>0</v>
      </c>
      <c r="K305" s="51">
        <f>-VLOOKUP(A305,'pl-data'!A:BR,68)</f>
        <v>0</v>
      </c>
      <c r="L305" s="51">
        <f>-VLOOKUP(A305,'pl-data'!A:BR,70)</f>
        <v>0</v>
      </c>
      <c r="M305" s="8"/>
      <c r="N305" s="51">
        <f>-VLOOKUP(A305,'pl-data'!A:BR,21)</f>
        <v>0</v>
      </c>
      <c r="O305" s="51">
        <f>-VLOOKUP(A305,'pl-data'!A:BR,51)</f>
        <v>0</v>
      </c>
      <c r="P305" s="51">
        <f>-VLOOKUP(A305,'pl-data'!A:BR,36)</f>
        <v>0</v>
      </c>
      <c r="Q305" s="34" t="str">
        <f t="shared" si="155"/>
        <v>n/a</v>
      </c>
      <c r="R305" s="34" t="str">
        <f t="shared" si="156"/>
        <v>n/a</v>
      </c>
      <c r="S305" s="8"/>
      <c r="T305" s="51">
        <f t="shared" si="157"/>
        <v>0</v>
      </c>
      <c r="U305" s="51">
        <f>-VLOOKUP(A305,'pl-data'!A:BR,52)</f>
        <v>0</v>
      </c>
      <c r="V305" s="51">
        <f t="shared" si="158"/>
        <v>0</v>
      </c>
      <c r="W305" s="34" t="str">
        <f t="shared" si="159"/>
        <v>n/a</v>
      </c>
      <c r="X305" s="34" t="str">
        <f t="shared" si="160"/>
        <v>n/a</v>
      </c>
      <c r="Y305" s="8"/>
    </row>
    <row r="306" spans="1:25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51">
        <f>-VLOOKUP(A306,'pl-data'!A:F,4)</f>
        <v>0</v>
      </c>
      <c r="E306" s="51">
        <f>-VLOOKUP(A306,'pl-data'!A:F,5)</f>
        <v>0</v>
      </c>
      <c r="F306" s="51">
        <f>-VLOOKUP(A306,'pl-data'!A:F,6)</f>
        <v>0</v>
      </c>
      <c r="G306" s="51">
        <f>-VLOOKUP(A306,'pl-data'!A:G,7)</f>
        <v>0</v>
      </c>
      <c r="H306" s="51">
        <f>-VLOOKUP(A306,'pl-data'!A:V,22)</f>
        <v>0</v>
      </c>
      <c r="I306" s="51">
        <f t="shared" si="154"/>
        <v>0</v>
      </c>
      <c r="J306" s="51">
        <f>-VLOOKUP(A306,'pl-data'!A:BR,66)</f>
        <v>0</v>
      </c>
      <c r="K306" s="51">
        <f>-VLOOKUP(A306,'pl-data'!A:BR,68)</f>
        <v>0</v>
      </c>
      <c r="L306" s="51">
        <f>-VLOOKUP(A306,'pl-data'!A:BR,70)</f>
        <v>0</v>
      </c>
      <c r="M306" s="8"/>
      <c r="N306" s="51">
        <f>-VLOOKUP(A306,'pl-data'!A:BR,21)</f>
        <v>0</v>
      </c>
      <c r="O306" s="51">
        <f>-VLOOKUP(A306,'pl-data'!A:BR,51)</f>
        <v>0</v>
      </c>
      <c r="P306" s="51">
        <f>-VLOOKUP(A306,'pl-data'!A:BR,36)</f>
        <v>0</v>
      </c>
      <c r="Q306" s="34" t="str">
        <f t="shared" si="155"/>
        <v>n/a</v>
      </c>
      <c r="R306" s="34" t="str">
        <f t="shared" si="156"/>
        <v>n/a</v>
      </c>
      <c r="S306" s="8"/>
      <c r="T306" s="51">
        <f t="shared" si="157"/>
        <v>0</v>
      </c>
      <c r="U306" s="51">
        <f>-VLOOKUP(A306,'pl-data'!A:BR,52)</f>
        <v>0</v>
      </c>
      <c r="V306" s="51">
        <f t="shared" si="158"/>
        <v>0</v>
      </c>
      <c r="W306" s="34" t="str">
        <f t="shared" si="159"/>
        <v>n/a</v>
      </c>
      <c r="X306" s="34" t="str">
        <f t="shared" si="160"/>
        <v>n/a</v>
      </c>
      <c r="Y306" s="8"/>
    </row>
    <row r="307" spans="1:25" hidden="1" outlineLevel="3" x14ac:dyDescent="0.2">
      <c r="A307" s="49">
        <v>3769</v>
      </c>
      <c r="B307" s="43" t="str">
        <f>+masterfile!D954</f>
        <v>3769 Erhaltene Boni</v>
      </c>
      <c r="C307" s="8"/>
      <c r="D307" s="51">
        <f>-VLOOKUP(A307,'pl-data'!A:F,4)</f>
        <v>0</v>
      </c>
      <c r="E307" s="51">
        <f>-VLOOKUP(A307,'pl-data'!A:F,5)</f>
        <v>0</v>
      </c>
      <c r="F307" s="51">
        <f>-VLOOKUP(A307,'pl-data'!A:F,6)</f>
        <v>0</v>
      </c>
      <c r="G307" s="51">
        <f>-VLOOKUP(A307,'pl-data'!A:G,7)</f>
        <v>0</v>
      </c>
      <c r="H307" s="51">
        <f>-VLOOKUP(A307,'pl-data'!A:V,22)</f>
        <v>0</v>
      </c>
      <c r="I307" s="51">
        <f t="shared" si="154"/>
        <v>0</v>
      </c>
      <c r="J307" s="51">
        <f>-VLOOKUP(A307,'pl-data'!A:BR,66)</f>
        <v>0</v>
      </c>
      <c r="K307" s="51">
        <f>-VLOOKUP(A307,'pl-data'!A:BR,68)</f>
        <v>0</v>
      </c>
      <c r="L307" s="51">
        <f>-VLOOKUP(A307,'pl-data'!A:BR,70)</f>
        <v>0</v>
      </c>
      <c r="M307" s="8"/>
      <c r="N307" s="51">
        <f>-VLOOKUP(A307,'pl-data'!A:BR,21)</f>
        <v>0</v>
      </c>
      <c r="O307" s="51">
        <f>-VLOOKUP(A307,'pl-data'!A:BR,51)</f>
        <v>0</v>
      </c>
      <c r="P307" s="51">
        <f>-VLOOKUP(A307,'pl-data'!A:BR,36)</f>
        <v>0</v>
      </c>
      <c r="Q307" s="34" t="str">
        <f t="shared" si="155"/>
        <v>n/a</v>
      </c>
      <c r="R307" s="34" t="str">
        <f t="shared" si="156"/>
        <v>n/a</v>
      </c>
      <c r="S307" s="8"/>
      <c r="T307" s="51">
        <f t="shared" si="157"/>
        <v>0</v>
      </c>
      <c r="U307" s="51">
        <f>-VLOOKUP(A307,'pl-data'!A:BR,52)</f>
        <v>0</v>
      </c>
      <c r="V307" s="51">
        <f t="shared" si="158"/>
        <v>0</v>
      </c>
      <c r="W307" s="34" t="str">
        <f t="shared" si="159"/>
        <v>n/a</v>
      </c>
      <c r="X307" s="34" t="str">
        <f t="shared" si="160"/>
        <v>n/a</v>
      </c>
      <c r="Y307" s="8"/>
    </row>
    <row r="308" spans="1:25" hidden="1" outlineLevel="3" x14ac:dyDescent="0.2">
      <c r="A308" s="49">
        <v>3770</v>
      </c>
      <c r="B308" s="43" t="str">
        <f>+masterfile!D955</f>
        <v>3770 Erhaltene Rabatte</v>
      </c>
      <c r="C308" s="8"/>
      <c r="D308" s="51">
        <f>-VLOOKUP(A308,'pl-data'!A:F,4)</f>
        <v>0</v>
      </c>
      <c r="E308" s="51">
        <f>-VLOOKUP(A308,'pl-data'!A:F,5)</f>
        <v>0</v>
      </c>
      <c r="F308" s="51">
        <f>-VLOOKUP(A308,'pl-data'!A:F,6)</f>
        <v>0</v>
      </c>
      <c r="G308" s="51">
        <f>-VLOOKUP(A308,'pl-data'!A:G,7)</f>
        <v>0</v>
      </c>
      <c r="H308" s="51">
        <f>-VLOOKUP(A308,'pl-data'!A:V,22)</f>
        <v>0</v>
      </c>
      <c r="I308" s="51">
        <f t="shared" si="154"/>
        <v>0</v>
      </c>
      <c r="J308" s="51">
        <f>-VLOOKUP(A308,'pl-data'!A:BR,66)</f>
        <v>0</v>
      </c>
      <c r="K308" s="51">
        <f>-VLOOKUP(A308,'pl-data'!A:BR,68)</f>
        <v>0</v>
      </c>
      <c r="L308" s="51">
        <f>-VLOOKUP(A308,'pl-data'!A:BR,70)</f>
        <v>0</v>
      </c>
      <c r="M308" s="8"/>
      <c r="N308" s="51">
        <f>-VLOOKUP(A308,'pl-data'!A:BR,21)</f>
        <v>0</v>
      </c>
      <c r="O308" s="51">
        <f>-VLOOKUP(A308,'pl-data'!A:BR,51)</f>
        <v>0</v>
      </c>
      <c r="P308" s="51">
        <f>-VLOOKUP(A308,'pl-data'!A:BR,36)</f>
        <v>0</v>
      </c>
      <c r="Q308" s="34" t="str">
        <f t="shared" si="155"/>
        <v>n/a</v>
      </c>
      <c r="R308" s="34" t="str">
        <f t="shared" si="156"/>
        <v>n/a</v>
      </c>
      <c r="S308" s="8"/>
      <c r="T308" s="51">
        <f t="shared" si="157"/>
        <v>0</v>
      </c>
      <c r="U308" s="51">
        <f>-VLOOKUP(A308,'pl-data'!A:BR,52)</f>
        <v>0</v>
      </c>
      <c r="V308" s="51">
        <f t="shared" si="158"/>
        <v>0</v>
      </c>
      <c r="W308" s="34" t="str">
        <f t="shared" si="159"/>
        <v>n/a</v>
      </c>
      <c r="X308" s="34" t="str">
        <f t="shared" si="160"/>
        <v>n/a</v>
      </c>
      <c r="Y308" s="8"/>
    </row>
    <row r="309" spans="1:25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51">
        <f>-VLOOKUP(A309,'pl-data'!A:F,4)</f>
        <v>0</v>
      </c>
      <c r="E309" s="51">
        <f>-VLOOKUP(A309,'pl-data'!A:F,5)</f>
        <v>0</v>
      </c>
      <c r="F309" s="51">
        <f>-VLOOKUP(A309,'pl-data'!A:F,6)</f>
        <v>0</v>
      </c>
      <c r="G309" s="51">
        <f>-VLOOKUP(A309,'pl-data'!A:G,7)</f>
        <v>0</v>
      </c>
      <c r="H309" s="51">
        <f>-VLOOKUP(A309,'pl-data'!A:V,22)</f>
        <v>0</v>
      </c>
      <c r="I309" s="51">
        <f t="shared" si="154"/>
        <v>0</v>
      </c>
      <c r="J309" s="51">
        <f>-VLOOKUP(A309,'pl-data'!A:BR,66)</f>
        <v>0</v>
      </c>
      <c r="K309" s="51">
        <f>-VLOOKUP(A309,'pl-data'!A:BR,68)</f>
        <v>0</v>
      </c>
      <c r="L309" s="51">
        <f>-VLOOKUP(A309,'pl-data'!A:BR,70)</f>
        <v>0</v>
      </c>
      <c r="M309" s="8"/>
      <c r="N309" s="51">
        <f>-VLOOKUP(A309,'pl-data'!A:BR,21)</f>
        <v>0</v>
      </c>
      <c r="O309" s="51">
        <f>-VLOOKUP(A309,'pl-data'!A:BR,51)</f>
        <v>0</v>
      </c>
      <c r="P309" s="51">
        <f>-VLOOKUP(A309,'pl-data'!A:BR,36)</f>
        <v>0</v>
      </c>
      <c r="Q309" s="34" t="str">
        <f t="shared" si="155"/>
        <v>n/a</v>
      </c>
      <c r="R309" s="34" t="str">
        <f t="shared" si="156"/>
        <v>n/a</v>
      </c>
      <c r="S309" s="8"/>
      <c r="T309" s="51">
        <f t="shared" si="157"/>
        <v>0</v>
      </c>
      <c r="U309" s="51">
        <f>-VLOOKUP(A309,'pl-data'!A:BR,52)</f>
        <v>0</v>
      </c>
      <c r="V309" s="51">
        <f t="shared" si="158"/>
        <v>0</v>
      </c>
      <c r="W309" s="34" t="str">
        <f t="shared" si="159"/>
        <v>n/a</v>
      </c>
      <c r="X309" s="34" t="str">
        <f t="shared" si="160"/>
        <v>n/a</v>
      </c>
      <c r="Y309" s="8"/>
    </row>
    <row r="310" spans="1:25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51">
        <f>-VLOOKUP(A310,'pl-data'!A:F,4)</f>
        <v>0</v>
      </c>
      <c r="E310" s="51">
        <f>-VLOOKUP(A310,'pl-data'!A:F,5)</f>
        <v>0</v>
      </c>
      <c r="F310" s="51">
        <f>-VLOOKUP(A310,'pl-data'!A:F,6)</f>
        <v>0</v>
      </c>
      <c r="G310" s="51">
        <f>-VLOOKUP(A310,'pl-data'!A:G,7)</f>
        <v>0</v>
      </c>
      <c r="H310" s="51">
        <f>-VLOOKUP(A310,'pl-data'!A:V,22)</f>
        <v>0</v>
      </c>
      <c r="I310" s="51">
        <f t="shared" si="154"/>
        <v>0</v>
      </c>
      <c r="J310" s="51">
        <f>-VLOOKUP(A310,'pl-data'!A:BR,66)</f>
        <v>0</v>
      </c>
      <c r="K310" s="51">
        <f>-VLOOKUP(A310,'pl-data'!A:BR,68)</f>
        <v>0</v>
      </c>
      <c r="L310" s="51">
        <f>-VLOOKUP(A310,'pl-data'!A:BR,70)</f>
        <v>0</v>
      </c>
      <c r="M310" s="8"/>
      <c r="N310" s="51">
        <f>-VLOOKUP(A310,'pl-data'!A:BR,21)</f>
        <v>0</v>
      </c>
      <c r="O310" s="51">
        <f>-VLOOKUP(A310,'pl-data'!A:BR,51)</f>
        <v>0</v>
      </c>
      <c r="P310" s="51">
        <f>-VLOOKUP(A310,'pl-data'!A:BR,36)</f>
        <v>0</v>
      </c>
      <c r="Q310" s="34" t="str">
        <f t="shared" si="155"/>
        <v>n/a</v>
      </c>
      <c r="R310" s="34" t="str">
        <f t="shared" si="156"/>
        <v>n/a</v>
      </c>
      <c r="S310" s="8"/>
      <c r="T310" s="51">
        <f t="shared" si="157"/>
        <v>0</v>
      </c>
      <c r="U310" s="51">
        <f>-VLOOKUP(A310,'pl-data'!A:BR,52)</f>
        <v>0</v>
      </c>
      <c r="V310" s="51">
        <f t="shared" si="158"/>
        <v>0</v>
      </c>
      <c r="W310" s="34" t="str">
        <f t="shared" si="159"/>
        <v>n/a</v>
      </c>
      <c r="X310" s="34" t="str">
        <f t="shared" si="160"/>
        <v>n/a</v>
      </c>
      <c r="Y310" s="8"/>
    </row>
    <row r="311" spans="1:25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51">
        <f>-VLOOKUP(A311,'pl-data'!A:F,4)</f>
        <v>0</v>
      </c>
      <c r="E311" s="51">
        <f>-VLOOKUP(A311,'pl-data'!A:F,5)</f>
        <v>0</v>
      </c>
      <c r="F311" s="51">
        <f>-VLOOKUP(A311,'pl-data'!A:F,6)</f>
        <v>0</v>
      </c>
      <c r="G311" s="51">
        <f>-VLOOKUP(A311,'pl-data'!A:G,7)</f>
        <v>0</v>
      </c>
      <c r="H311" s="51">
        <f>-VLOOKUP(A311,'pl-data'!A:V,22)</f>
        <v>0</v>
      </c>
      <c r="I311" s="51">
        <f t="shared" si="154"/>
        <v>0</v>
      </c>
      <c r="J311" s="51">
        <f>-VLOOKUP(A311,'pl-data'!A:BR,66)</f>
        <v>0</v>
      </c>
      <c r="K311" s="51">
        <f>-VLOOKUP(A311,'pl-data'!A:BR,68)</f>
        <v>0</v>
      </c>
      <c r="L311" s="51">
        <f>-VLOOKUP(A311,'pl-data'!A:BR,70)</f>
        <v>0</v>
      </c>
      <c r="M311" s="8"/>
      <c r="N311" s="51">
        <f>-VLOOKUP(A311,'pl-data'!A:BR,21)</f>
        <v>0</v>
      </c>
      <c r="O311" s="51">
        <f>-VLOOKUP(A311,'pl-data'!A:BR,51)</f>
        <v>0</v>
      </c>
      <c r="P311" s="51">
        <f>-VLOOKUP(A311,'pl-data'!A:BR,36)</f>
        <v>0</v>
      </c>
      <c r="Q311" s="34" t="str">
        <f t="shared" si="155"/>
        <v>n/a</v>
      </c>
      <c r="R311" s="34" t="str">
        <f t="shared" si="156"/>
        <v>n/a</v>
      </c>
      <c r="S311" s="8"/>
      <c r="T311" s="51">
        <f t="shared" si="157"/>
        <v>0</v>
      </c>
      <c r="U311" s="51">
        <f>-VLOOKUP(A311,'pl-data'!A:BR,52)</f>
        <v>0</v>
      </c>
      <c r="V311" s="51">
        <f t="shared" si="158"/>
        <v>0</v>
      </c>
      <c r="W311" s="34" t="str">
        <f t="shared" si="159"/>
        <v>n/a</v>
      </c>
      <c r="X311" s="34" t="str">
        <f t="shared" si="160"/>
        <v>n/a</v>
      </c>
      <c r="Y311" s="8"/>
    </row>
    <row r="312" spans="1:25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51">
        <f>-VLOOKUP(A312,'pl-data'!A:F,4)</f>
        <v>0</v>
      </c>
      <c r="E312" s="51">
        <f>-VLOOKUP(A312,'pl-data'!A:F,5)</f>
        <v>0</v>
      </c>
      <c r="F312" s="51">
        <f>-VLOOKUP(A312,'pl-data'!A:F,6)</f>
        <v>0</v>
      </c>
      <c r="G312" s="51">
        <f>-VLOOKUP(A312,'pl-data'!A:G,7)</f>
        <v>0</v>
      </c>
      <c r="H312" s="51">
        <f>-VLOOKUP(A312,'pl-data'!A:V,22)</f>
        <v>0</v>
      </c>
      <c r="I312" s="51">
        <f t="shared" si="154"/>
        <v>0</v>
      </c>
      <c r="J312" s="51">
        <f>-VLOOKUP(A312,'pl-data'!A:BR,66)</f>
        <v>0</v>
      </c>
      <c r="K312" s="51">
        <f>-VLOOKUP(A312,'pl-data'!A:BR,68)</f>
        <v>0</v>
      </c>
      <c r="L312" s="51">
        <f>-VLOOKUP(A312,'pl-data'!A:BR,70)</f>
        <v>0</v>
      </c>
      <c r="M312" s="8"/>
      <c r="N312" s="51">
        <f>-VLOOKUP(A312,'pl-data'!A:BR,21)</f>
        <v>0</v>
      </c>
      <c r="O312" s="51">
        <f>-VLOOKUP(A312,'pl-data'!A:BR,51)</f>
        <v>0</v>
      </c>
      <c r="P312" s="51">
        <f>-VLOOKUP(A312,'pl-data'!A:BR,36)</f>
        <v>0</v>
      </c>
      <c r="Q312" s="34" t="str">
        <f t="shared" si="155"/>
        <v>n/a</v>
      </c>
      <c r="R312" s="34" t="str">
        <f t="shared" si="156"/>
        <v>n/a</v>
      </c>
      <c r="S312" s="8"/>
      <c r="T312" s="51">
        <f t="shared" si="157"/>
        <v>0</v>
      </c>
      <c r="U312" s="51">
        <f>-VLOOKUP(A312,'pl-data'!A:BR,52)</f>
        <v>0</v>
      </c>
      <c r="V312" s="51">
        <f t="shared" si="158"/>
        <v>0</v>
      </c>
      <c r="W312" s="34" t="str">
        <f t="shared" si="159"/>
        <v>n/a</v>
      </c>
      <c r="X312" s="34" t="str">
        <f t="shared" si="160"/>
        <v>n/a</v>
      </c>
      <c r="Y312" s="8"/>
    </row>
    <row r="313" spans="1:25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51">
        <f>-VLOOKUP(A313,'pl-data'!A:F,4)</f>
        <v>0</v>
      </c>
      <c r="E313" s="51">
        <f>-VLOOKUP(A313,'pl-data'!A:F,5)</f>
        <v>0</v>
      </c>
      <c r="F313" s="51">
        <f>-VLOOKUP(A313,'pl-data'!A:F,6)</f>
        <v>0</v>
      </c>
      <c r="G313" s="51">
        <f>-VLOOKUP(A313,'pl-data'!A:G,7)</f>
        <v>0</v>
      </c>
      <c r="H313" s="51">
        <f>-VLOOKUP(A313,'pl-data'!A:V,22)</f>
        <v>0</v>
      </c>
      <c r="I313" s="51">
        <f t="shared" si="154"/>
        <v>0</v>
      </c>
      <c r="J313" s="51">
        <f>-VLOOKUP(A313,'pl-data'!A:BR,66)</f>
        <v>0</v>
      </c>
      <c r="K313" s="51">
        <f>-VLOOKUP(A313,'pl-data'!A:BR,68)</f>
        <v>0</v>
      </c>
      <c r="L313" s="51">
        <f>-VLOOKUP(A313,'pl-data'!A:BR,70)</f>
        <v>0</v>
      </c>
      <c r="M313" s="8"/>
      <c r="N313" s="51">
        <f>-VLOOKUP(A313,'pl-data'!A:BR,21)</f>
        <v>0</v>
      </c>
      <c r="O313" s="51">
        <f>-VLOOKUP(A313,'pl-data'!A:BR,51)</f>
        <v>0</v>
      </c>
      <c r="P313" s="51">
        <f>-VLOOKUP(A313,'pl-data'!A:BR,36)</f>
        <v>0</v>
      </c>
      <c r="Q313" s="34" t="str">
        <f t="shared" si="155"/>
        <v>n/a</v>
      </c>
      <c r="R313" s="34" t="str">
        <f t="shared" si="156"/>
        <v>n/a</v>
      </c>
      <c r="S313" s="8"/>
      <c r="T313" s="51">
        <f t="shared" si="157"/>
        <v>0</v>
      </c>
      <c r="U313" s="51">
        <f>-VLOOKUP(A313,'pl-data'!A:BR,52)</f>
        <v>0</v>
      </c>
      <c r="V313" s="51">
        <f t="shared" si="158"/>
        <v>0</v>
      </c>
      <c r="W313" s="34" t="str">
        <f t="shared" si="159"/>
        <v>n/a</v>
      </c>
      <c r="X313" s="34" t="str">
        <f t="shared" si="160"/>
        <v>n/a</v>
      </c>
      <c r="Y313" s="8"/>
    </row>
    <row r="314" spans="1:25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51">
        <f>-VLOOKUP(A314,'pl-data'!A:F,4)</f>
        <v>0</v>
      </c>
      <c r="E314" s="51">
        <f>-VLOOKUP(A314,'pl-data'!A:F,5)</f>
        <v>0</v>
      </c>
      <c r="F314" s="51">
        <f>-VLOOKUP(A314,'pl-data'!A:F,6)</f>
        <v>0</v>
      </c>
      <c r="G314" s="51">
        <f>-VLOOKUP(A314,'pl-data'!A:G,7)</f>
        <v>0</v>
      </c>
      <c r="H314" s="51">
        <f>-VLOOKUP(A314,'pl-data'!A:V,22)</f>
        <v>0</v>
      </c>
      <c r="I314" s="51">
        <f t="shared" si="154"/>
        <v>0</v>
      </c>
      <c r="J314" s="51">
        <f>-VLOOKUP(A314,'pl-data'!A:BR,66)</f>
        <v>0</v>
      </c>
      <c r="K314" s="51">
        <f>-VLOOKUP(A314,'pl-data'!A:BR,68)</f>
        <v>0</v>
      </c>
      <c r="L314" s="51">
        <f>-VLOOKUP(A314,'pl-data'!A:BR,70)</f>
        <v>0</v>
      </c>
      <c r="M314" s="8"/>
      <c r="N314" s="51">
        <f>-VLOOKUP(A314,'pl-data'!A:BR,21)</f>
        <v>0</v>
      </c>
      <c r="O314" s="51">
        <f>-VLOOKUP(A314,'pl-data'!A:BR,51)</f>
        <v>0</v>
      </c>
      <c r="P314" s="51">
        <f>-VLOOKUP(A314,'pl-data'!A:BR,36)</f>
        <v>0</v>
      </c>
      <c r="Q314" s="34" t="str">
        <f t="shared" si="155"/>
        <v>n/a</v>
      </c>
      <c r="R314" s="34" t="str">
        <f t="shared" si="156"/>
        <v>n/a</v>
      </c>
      <c r="S314" s="8"/>
      <c r="T314" s="51">
        <f t="shared" si="157"/>
        <v>0</v>
      </c>
      <c r="U314" s="51">
        <f>-VLOOKUP(A314,'pl-data'!A:BR,52)</f>
        <v>0</v>
      </c>
      <c r="V314" s="51">
        <f t="shared" si="158"/>
        <v>0</v>
      </c>
      <c r="W314" s="34" t="str">
        <f t="shared" si="159"/>
        <v>n/a</v>
      </c>
      <c r="X314" s="34" t="str">
        <f t="shared" si="160"/>
        <v>n/a</v>
      </c>
      <c r="Y314" s="8"/>
    </row>
    <row r="315" spans="1:25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51">
        <f>-VLOOKUP(A315,'pl-data'!A:F,4)</f>
        <v>0</v>
      </c>
      <c r="E315" s="51">
        <f>-VLOOKUP(A315,'pl-data'!A:F,5)</f>
        <v>0</v>
      </c>
      <c r="F315" s="51">
        <f>-VLOOKUP(A315,'pl-data'!A:F,6)</f>
        <v>0</v>
      </c>
      <c r="G315" s="51">
        <f>-VLOOKUP(A315,'pl-data'!A:G,7)</f>
        <v>0</v>
      </c>
      <c r="H315" s="51">
        <f>-VLOOKUP(A315,'pl-data'!A:V,22)</f>
        <v>0</v>
      </c>
      <c r="I315" s="51">
        <f t="shared" si="154"/>
        <v>0</v>
      </c>
      <c r="J315" s="51">
        <f>-VLOOKUP(A315,'pl-data'!A:BR,66)</f>
        <v>0</v>
      </c>
      <c r="K315" s="51">
        <f>-VLOOKUP(A315,'pl-data'!A:BR,68)</f>
        <v>0</v>
      </c>
      <c r="L315" s="51">
        <f>-VLOOKUP(A315,'pl-data'!A:BR,70)</f>
        <v>0</v>
      </c>
      <c r="M315" s="8"/>
      <c r="N315" s="51">
        <f>-VLOOKUP(A315,'pl-data'!A:BR,21)</f>
        <v>0</v>
      </c>
      <c r="O315" s="51">
        <f>-VLOOKUP(A315,'pl-data'!A:BR,51)</f>
        <v>0</v>
      </c>
      <c r="P315" s="51">
        <f>-VLOOKUP(A315,'pl-data'!A:BR,36)</f>
        <v>0</v>
      </c>
      <c r="Q315" s="34" t="str">
        <f t="shared" si="155"/>
        <v>n/a</v>
      </c>
      <c r="R315" s="34" t="str">
        <f t="shared" si="156"/>
        <v>n/a</v>
      </c>
      <c r="S315" s="8"/>
      <c r="T315" s="51">
        <f t="shared" si="157"/>
        <v>0</v>
      </c>
      <c r="U315" s="51">
        <f>-VLOOKUP(A315,'pl-data'!A:BR,52)</f>
        <v>0</v>
      </c>
      <c r="V315" s="51">
        <f t="shared" si="158"/>
        <v>0</v>
      </c>
      <c r="W315" s="34" t="str">
        <f t="shared" si="159"/>
        <v>n/a</v>
      </c>
      <c r="X315" s="34" t="str">
        <f t="shared" si="160"/>
        <v>n/a</v>
      </c>
      <c r="Y315" s="8"/>
    </row>
    <row r="316" spans="1:25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51">
        <f>-VLOOKUP(A316,'pl-data'!A:F,4)</f>
        <v>0</v>
      </c>
      <c r="E316" s="51">
        <f>-VLOOKUP(A316,'pl-data'!A:F,5)</f>
        <v>0</v>
      </c>
      <c r="F316" s="51">
        <f>-VLOOKUP(A316,'pl-data'!A:F,6)</f>
        <v>0</v>
      </c>
      <c r="G316" s="51">
        <f>-VLOOKUP(A316,'pl-data'!A:G,7)</f>
        <v>0</v>
      </c>
      <c r="H316" s="51">
        <f>-VLOOKUP(A316,'pl-data'!A:V,22)</f>
        <v>0</v>
      </c>
      <c r="I316" s="51">
        <f t="shared" si="154"/>
        <v>0</v>
      </c>
      <c r="J316" s="51">
        <f>-VLOOKUP(A316,'pl-data'!A:BR,66)</f>
        <v>0</v>
      </c>
      <c r="K316" s="51">
        <f>-VLOOKUP(A316,'pl-data'!A:BR,68)</f>
        <v>0</v>
      </c>
      <c r="L316" s="51">
        <f>-VLOOKUP(A316,'pl-data'!A:BR,70)</f>
        <v>0</v>
      </c>
      <c r="M316" s="8"/>
      <c r="N316" s="51">
        <f>-VLOOKUP(A316,'pl-data'!A:BR,21)</f>
        <v>0</v>
      </c>
      <c r="O316" s="51">
        <f>-VLOOKUP(A316,'pl-data'!A:BR,51)</f>
        <v>0</v>
      </c>
      <c r="P316" s="51">
        <f>-VLOOKUP(A316,'pl-data'!A:BR,36)</f>
        <v>0</v>
      </c>
      <c r="Q316" s="34" t="str">
        <f t="shared" si="155"/>
        <v>n/a</v>
      </c>
      <c r="R316" s="34" t="str">
        <f t="shared" si="156"/>
        <v>n/a</v>
      </c>
      <c r="S316" s="8"/>
      <c r="T316" s="51">
        <f t="shared" si="157"/>
        <v>0</v>
      </c>
      <c r="U316" s="51">
        <f>-VLOOKUP(A316,'pl-data'!A:BR,52)</f>
        <v>0</v>
      </c>
      <c r="V316" s="51">
        <f t="shared" si="158"/>
        <v>0</v>
      </c>
      <c r="W316" s="34" t="str">
        <f t="shared" si="159"/>
        <v>n/a</v>
      </c>
      <c r="X316" s="34" t="str">
        <f t="shared" si="160"/>
        <v>n/a</v>
      </c>
      <c r="Y316" s="8"/>
    </row>
    <row r="317" spans="1:25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51">
        <f>-VLOOKUP(A317,'pl-data'!A:F,4)</f>
        <v>0</v>
      </c>
      <c r="E317" s="51">
        <f>-VLOOKUP(A317,'pl-data'!A:F,5)</f>
        <v>0</v>
      </c>
      <c r="F317" s="51">
        <f>-VLOOKUP(A317,'pl-data'!A:F,6)</f>
        <v>0</v>
      </c>
      <c r="G317" s="51">
        <f>-VLOOKUP(A317,'pl-data'!A:G,7)</f>
        <v>0</v>
      </c>
      <c r="H317" s="51">
        <f>-VLOOKUP(A317,'pl-data'!A:V,22)</f>
        <v>0</v>
      </c>
      <c r="I317" s="51">
        <f t="shared" si="154"/>
        <v>0</v>
      </c>
      <c r="J317" s="51">
        <f>-VLOOKUP(A317,'pl-data'!A:BR,66)</f>
        <v>0</v>
      </c>
      <c r="K317" s="51">
        <f>-VLOOKUP(A317,'pl-data'!A:BR,68)</f>
        <v>0</v>
      </c>
      <c r="L317" s="51">
        <f>-VLOOKUP(A317,'pl-data'!A:BR,70)</f>
        <v>0</v>
      </c>
      <c r="M317" s="8"/>
      <c r="N317" s="51">
        <f>-VLOOKUP(A317,'pl-data'!A:BR,21)</f>
        <v>0</v>
      </c>
      <c r="O317" s="51">
        <f>-VLOOKUP(A317,'pl-data'!A:BR,51)</f>
        <v>0</v>
      </c>
      <c r="P317" s="51">
        <f>-VLOOKUP(A317,'pl-data'!A:BR,36)</f>
        <v>0</v>
      </c>
      <c r="Q317" s="34" t="str">
        <f t="shared" si="155"/>
        <v>n/a</v>
      </c>
      <c r="R317" s="34" t="str">
        <f t="shared" si="156"/>
        <v>n/a</v>
      </c>
      <c r="S317" s="8"/>
      <c r="T317" s="51">
        <f t="shared" si="157"/>
        <v>0</v>
      </c>
      <c r="U317" s="51">
        <f>-VLOOKUP(A317,'pl-data'!A:BR,52)</f>
        <v>0</v>
      </c>
      <c r="V317" s="51">
        <f t="shared" si="158"/>
        <v>0</v>
      </c>
      <c r="W317" s="34" t="str">
        <f t="shared" si="159"/>
        <v>n/a</v>
      </c>
      <c r="X317" s="34" t="str">
        <f t="shared" si="160"/>
        <v>n/a</v>
      </c>
      <c r="Y317" s="8"/>
    </row>
    <row r="318" spans="1:25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51">
        <f>-VLOOKUP(A318,'pl-data'!A:F,4)</f>
        <v>0</v>
      </c>
      <c r="E318" s="51">
        <f>-VLOOKUP(A318,'pl-data'!A:F,5)</f>
        <v>0</v>
      </c>
      <c r="F318" s="51">
        <f>-VLOOKUP(A318,'pl-data'!A:F,6)</f>
        <v>0</v>
      </c>
      <c r="G318" s="51">
        <f>-VLOOKUP(A318,'pl-data'!A:G,7)</f>
        <v>0</v>
      </c>
      <c r="H318" s="51">
        <f>-VLOOKUP(A318,'pl-data'!A:V,22)</f>
        <v>0</v>
      </c>
      <c r="I318" s="51">
        <f t="shared" si="154"/>
        <v>0</v>
      </c>
      <c r="J318" s="51">
        <f>-VLOOKUP(A318,'pl-data'!A:BR,66)</f>
        <v>0</v>
      </c>
      <c r="K318" s="51">
        <f>-VLOOKUP(A318,'pl-data'!A:BR,68)</f>
        <v>0</v>
      </c>
      <c r="L318" s="51">
        <f>-VLOOKUP(A318,'pl-data'!A:BR,70)</f>
        <v>0</v>
      </c>
      <c r="M318" s="8"/>
      <c r="N318" s="51">
        <f>-VLOOKUP(A318,'pl-data'!A:BR,21)</f>
        <v>0</v>
      </c>
      <c r="O318" s="51">
        <f>-VLOOKUP(A318,'pl-data'!A:BR,51)</f>
        <v>0</v>
      </c>
      <c r="P318" s="51">
        <f>-VLOOKUP(A318,'pl-data'!A:BR,36)</f>
        <v>0</v>
      </c>
      <c r="Q318" s="34" t="str">
        <f t="shared" si="155"/>
        <v>n/a</v>
      </c>
      <c r="R318" s="34" t="str">
        <f t="shared" si="156"/>
        <v>n/a</v>
      </c>
      <c r="S318" s="8"/>
      <c r="T318" s="51">
        <f t="shared" si="157"/>
        <v>0</v>
      </c>
      <c r="U318" s="51">
        <f>-VLOOKUP(A318,'pl-data'!A:BR,52)</f>
        <v>0</v>
      </c>
      <c r="V318" s="51">
        <f t="shared" si="158"/>
        <v>0</v>
      </c>
      <c r="W318" s="34" t="str">
        <f t="shared" si="159"/>
        <v>n/a</v>
      </c>
      <c r="X318" s="34" t="str">
        <f t="shared" si="160"/>
        <v>n/a</v>
      </c>
      <c r="Y318" s="8"/>
    </row>
    <row r="319" spans="1:25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51">
        <f>-VLOOKUP(A319,'pl-data'!A:F,4)</f>
        <v>0</v>
      </c>
      <c r="E319" s="51">
        <f>-VLOOKUP(A319,'pl-data'!A:F,5)</f>
        <v>0</v>
      </c>
      <c r="F319" s="51">
        <f>-VLOOKUP(A319,'pl-data'!A:F,6)</f>
        <v>0</v>
      </c>
      <c r="G319" s="51">
        <f>-VLOOKUP(A319,'pl-data'!A:G,7)</f>
        <v>0</v>
      </c>
      <c r="H319" s="51">
        <f>-VLOOKUP(A319,'pl-data'!A:V,22)</f>
        <v>0</v>
      </c>
      <c r="I319" s="51">
        <f t="shared" si="154"/>
        <v>0</v>
      </c>
      <c r="J319" s="51">
        <f>-VLOOKUP(A319,'pl-data'!A:BR,66)</f>
        <v>0</v>
      </c>
      <c r="K319" s="51">
        <f>-VLOOKUP(A319,'pl-data'!A:BR,68)</f>
        <v>0</v>
      </c>
      <c r="L319" s="51">
        <f>-VLOOKUP(A319,'pl-data'!A:BR,70)</f>
        <v>0</v>
      </c>
      <c r="M319" s="8"/>
      <c r="N319" s="51">
        <f>-VLOOKUP(A319,'pl-data'!A:BR,21)</f>
        <v>0</v>
      </c>
      <c r="O319" s="51">
        <f>-VLOOKUP(A319,'pl-data'!A:BR,51)</f>
        <v>0</v>
      </c>
      <c r="P319" s="51">
        <f>-VLOOKUP(A319,'pl-data'!A:BR,36)</f>
        <v>0</v>
      </c>
      <c r="Q319" s="34" t="str">
        <f t="shared" si="155"/>
        <v>n/a</v>
      </c>
      <c r="R319" s="34" t="str">
        <f t="shared" si="156"/>
        <v>n/a</v>
      </c>
      <c r="S319" s="8"/>
      <c r="T319" s="51">
        <f t="shared" si="157"/>
        <v>0</v>
      </c>
      <c r="U319" s="51">
        <f>-VLOOKUP(A319,'pl-data'!A:BR,52)</f>
        <v>0</v>
      </c>
      <c r="V319" s="51">
        <f t="shared" si="158"/>
        <v>0</v>
      </c>
      <c r="W319" s="34" t="str">
        <f t="shared" si="159"/>
        <v>n/a</v>
      </c>
      <c r="X319" s="34" t="str">
        <f t="shared" si="160"/>
        <v>n/a</v>
      </c>
      <c r="Y319" s="8"/>
    </row>
    <row r="320" spans="1:25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51">
        <f>-VLOOKUP(A320,'pl-data'!A:F,4)</f>
        <v>0</v>
      </c>
      <c r="E320" s="51">
        <f>-VLOOKUP(A320,'pl-data'!A:F,5)</f>
        <v>0</v>
      </c>
      <c r="F320" s="51">
        <f>-VLOOKUP(A320,'pl-data'!A:F,6)</f>
        <v>0</v>
      </c>
      <c r="G320" s="51">
        <f>-VLOOKUP(A320,'pl-data'!A:G,7)</f>
        <v>0</v>
      </c>
      <c r="H320" s="51">
        <f>-VLOOKUP(A320,'pl-data'!A:V,22)</f>
        <v>0</v>
      </c>
      <c r="I320" s="51">
        <f t="shared" si="154"/>
        <v>0</v>
      </c>
      <c r="J320" s="51">
        <f>-VLOOKUP(A320,'pl-data'!A:BR,66)</f>
        <v>0</v>
      </c>
      <c r="K320" s="51">
        <f>-VLOOKUP(A320,'pl-data'!A:BR,68)</f>
        <v>0</v>
      </c>
      <c r="L320" s="51">
        <f>-VLOOKUP(A320,'pl-data'!A:BR,70)</f>
        <v>0</v>
      </c>
      <c r="M320" s="8"/>
      <c r="N320" s="51">
        <f>-VLOOKUP(A320,'pl-data'!A:BR,21)</f>
        <v>0</v>
      </c>
      <c r="O320" s="51">
        <f>-VLOOKUP(A320,'pl-data'!A:BR,51)</f>
        <v>0</v>
      </c>
      <c r="P320" s="51">
        <f>-VLOOKUP(A320,'pl-data'!A:BR,36)</f>
        <v>0</v>
      </c>
      <c r="Q320" s="34" t="str">
        <f t="shared" si="155"/>
        <v>n/a</v>
      </c>
      <c r="R320" s="34" t="str">
        <f t="shared" si="156"/>
        <v>n/a</v>
      </c>
      <c r="S320" s="8"/>
      <c r="T320" s="51">
        <f t="shared" si="157"/>
        <v>0</v>
      </c>
      <c r="U320" s="51">
        <f>-VLOOKUP(A320,'pl-data'!A:BR,52)</f>
        <v>0</v>
      </c>
      <c r="V320" s="51">
        <f t="shared" si="158"/>
        <v>0</v>
      </c>
      <c r="W320" s="34" t="str">
        <f t="shared" si="159"/>
        <v>n/a</v>
      </c>
      <c r="X320" s="34" t="str">
        <f t="shared" si="160"/>
        <v>n/a</v>
      </c>
      <c r="Y320" s="8"/>
    </row>
    <row r="321" spans="1:25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51">
        <f>-VLOOKUP(A321,'pl-data'!A:F,4)</f>
        <v>0</v>
      </c>
      <c r="E321" s="51">
        <f>-VLOOKUP(A321,'pl-data'!A:F,5)</f>
        <v>0</v>
      </c>
      <c r="F321" s="51">
        <f>-VLOOKUP(A321,'pl-data'!A:F,6)</f>
        <v>0</v>
      </c>
      <c r="G321" s="51">
        <f>-VLOOKUP(A321,'pl-data'!A:G,7)</f>
        <v>0</v>
      </c>
      <c r="H321" s="51">
        <f>-VLOOKUP(A321,'pl-data'!A:V,22)</f>
        <v>0</v>
      </c>
      <c r="I321" s="51">
        <f t="shared" si="154"/>
        <v>0</v>
      </c>
      <c r="J321" s="51">
        <f>-VLOOKUP(A321,'pl-data'!A:BR,66)</f>
        <v>0</v>
      </c>
      <c r="K321" s="51">
        <f>-VLOOKUP(A321,'pl-data'!A:BR,68)</f>
        <v>0</v>
      </c>
      <c r="L321" s="51">
        <f>-VLOOKUP(A321,'pl-data'!A:BR,70)</f>
        <v>0</v>
      </c>
      <c r="M321" s="8"/>
      <c r="N321" s="51">
        <f>-VLOOKUP(A321,'pl-data'!A:BR,21)</f>
        <v>0</v>
      </c>
      <c r="O321" s="51">
        <f>-VLOOKUP(A321,'pl-data'!A:BR,51)</f>
        <v>0</v>
      </c>
      <c r="P321" s="51">
        <f>-VLOOKUP(A321,'pl-data'!A:BR,36)</f>
        <v>0</v>
      </c>
      <c r="Q321" s="34" t="str">
        <f t="shared" si="155"/>
        <v>n/a</v>
      </c>
      <c r="R321" s="34" t="str">
        <f t="shared" si="156"/>
        <v>n/a</v>
      </c>
      <c r="S321" s="8"/>
      <c r="T321" s="51">
        <f t="shared" si="157"/>
        <v>0</v>
      </c>
      <c r="U321" s="51">
        <f>-VLOOKUP(A321,'pl-data'!A:BR,52)</f>
        <v>0</v>
      </c>
      <c r="V321" s="51">
        <f t="shared" si="158"/>
        <v>0</v>
      </c>
      <c r="W321" s="34" t="str">
        <f t="shared" si="159"/>
        <v>n/a</v>
      </c>
      <c r="X321" s="34" t="str">
        <f t="shared" si="160"/>
        <v>n/a</v>
      </c>
      <c r="Y321" s="8"/>
    </row>
    <row r="322" spans="1:25" hidden="1" outlineLevel="2" x14ac:dyDescent="0.2">
      <c r="B322" s="18"/>
      <c r="C322" s="8"/>
      <c r="D322" s="54"/>
      <c r="E322" s="54"/>
      <c r="F322" s="54"/>
      <c r="G322" s="54"/>
      <c r="H322" s="54"/>
      <c r="I322" s="54"/>
      <c r="J322" s="54"/>
      <c r="K322" s="54"/>
      <c r="L322" s="54"/>
      <c r="M322" s="8"/>
      <c r="N322" s="54"/>
      <c r="O322" s="54"/>
      <c r="P322" s="54"/>
      <c r="Q322" s="10"/>
      <c r="R322" s="10"/>
      <c r="S322" s="8"/>
      <c r="T322" s="54"/>
      <c r="U322" s="54"/>
      <c r="V322" s="54"/>
      <c r="W322" s="10"/>
      <c r="X322" s="10"/>
      <c r="Y322" s="8"/>
    </row>
    <row r="323" spans="1:25" hidden="1" outlineLevel="2" x14ac:dyDescent="0.2">
      <c r="A323" s="49" t="s">
        <v>12</v>
      </c>
      <c r="B323" s="18" t="s">
        <v>12</v>
      </c>
      <c r="C323" s="8"/>
      <c r="D323" s="51">
        <f>+SUM(D324:D327)</f>
        <v>15</v>
      </c>
      <c r="E323" s="51">
        <f t="shared" ref="E323" si="161">+SUM(E324:E327)</f>
        <v>15</v>
      </c>
      <c r="F323" s="51">
        <f>+SUM(F324:F327)</f>
        <v>15</v>
      </c>
      <c r="G323" s="51">
        <f t="shared" ref="G323:L323" si="162">+SUM(G324:G327)</f>
        <v>15</v>
      </c>
      <c r="H323" s="51">
        <f t="shared" si="162"/>
        <v>15</v>
      </c>
      <c r="I323" s="51">
        <f t="shared" si="162"/>
        <v>0</v>
      </c>
      <c r="J323" s="51">
        <f t="shared" si="162"/>
        <v>15.913500000000006</v>
      </c>
      <c r="K323" s="51">
        <f t="shared" si="162"/>
        <v>16.550040000000006</v>
      </c>
      <c r="L323" s="51">
        <f t="shared" si="162"/>
        <v>17.377542000000009</v>
      </c>
      <c r="M323" s="8"/>
      <c r="N323" s="51">
        <f t="shared" ref="N323:P323" si="163">+SUM(N324:N327)</f>
        <v>15</v>
      </c>
      <c r="O323" s="51">
        <f t="shared" si="163"/>
        <v>15.449999999999998</v>
      </c>
      <c r="P323" s="51">
        <f t="shared" si="163"/>
        <v>0</v>
      </c>
      <c r="Q323" s="34">
        <f t="shared" ref="Q323" si="164">IFERROR(P323/O323-1,"n/a")</f>
        <v>-1</v>
      </c>
      <c r="R323" s="34">
        <f t="shared" ref="R323" si="165">IFERROR(P323/N323-1,"n/a")</f>
        <v>-1</v>
      </c>
      <c r="S323" s="8"/>
      <c r="T323" s="51">
        <f t="shared" ref="T323:V323" si="166">+SUM(T324:T327)</f>
        <v>15</v>
      </c>
      <c r="U323" s="51">
        <f t="shared" si="166"/>
        <v>15.449999999999998</v>
      </c>
      <c r="V323" s="51">
        <f t="shared" si="166"/>
        <v>0</v>
      </c>
      <c r="W323" s="34">
        <f t="shared" ref="W323" si="167">IFERROR(V323/U323-1,"n/a")</f>
        <v>-1</v>
      </c>
      <c r="X323" s="34">
        <f t="shared" ref="X323" si="168">IFERROR(V323/T323-1,"n/a")</f>
        <v>-1</v>
      </c>
      <c r="Y323" s="8"/>
    </row>
    <row r="324" spans="1:25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51">
        <f>-VLOOKUP(A324,'pl-data'!A:F,4)</f>
        <v>15</v>
      </c>
      <c r="E324" s="51">
        <f>-VLOOKUP(A324,'pl-data'!A:F,5)</f>
        <v>15</v>
      </c>
      <c r="F324" s="51">
        <f>-VLOOKUP(A324,'pl-data'!A:F,6)</f>
        <v>15</v>
      </c>
      <c r="G324" s="51">
        <f>-VLOOKUP(A324,'pl-data'!A:G,7)</f>
        <v>15</v>
      </c>
      <c r="H324" s="51">
        <f>-VLOOKUP(A324,'pl-data'!A:V,22)</f>
        <v>15</v>
      </c>
      <c r="I324" s="51">
        <f t="shared" ref="I324:I326" si="169">+U324+P324-O324</f>
        <v>0</v>
      </c>
      <c r="J324" s="51">
        <f>-VLOOKUP(A324,'pl-data'!A:BR,66)</f>
        <v>15.913500000000006</v>
      </c>
      <c r="K324" s="51">
        <f>-VLOOKUP(A324,'pl-data'!A:BR,68)</f>
        <v>16.550040000000006</v>
      </c>
      <c r="L324" s="51">
        <f>-VLOOKUP(A324,'pl-data'!A:BR,70)</f>
        <v>17.377542000000009</v>
      </c>
      <c r="M324" s="8"/>
      <c r="N324" s="51">
        <f>-VLOOKUP(A324,'pl-data'!A:BR,21)</f>
        <v>15</v>
      </c>
      <c r="O324" s="51">
        <f>-VLOOKUP(A324,'pl-data'!A:BR,51)</f>
        <v>15.449999999999998</v>
      </c>
      <c r="P324" s="51">
        <f>-VLOOKUP(A324,'pl-data'!A:BR,36)</f>
        <v>0</v>
      </c>
      <c r="Q324" s="34">
        <f t="shared" ref="Q324:Q326" si="170">IFERROR(P324/O324-1,"n/a")</f>
        <v>-1</v>
      </c>
      <c r="R324" s="34">
        <f t="shared" ref="R324:R326" si="171">IFERROR(P324/N324-1,"n/a")</f>
        <v>-1</v>
      </c>
      <c r="S324" s="8"/>
      <c r="T324" s="51">
        <f t="shared" ref="T324:T326" si="172">+H324</f>
        <v>15</v>
      </c>
      <c r="U324" s="51">
        <f>-VLOOKUP(A324,'pl-data'!A:BR,52)</f>
        <v>15.449999999999998</v>
      </c>
      <c r="V324" s="51">
        <f t="shared" ref="V324:V326" si="173">+I324</f>
        <v>0</v>
      </c>
      <c r="W324" s="34">
        <f t="shared" ref="W324:W326" si="174">IFERROR(V324/U324-1,"n/a")</f>
        <v>-1</v>
      </c>
      <c r="X324" s="34">
        <f t="shared" ref="X324:X326" si="175">IFERROR(V324/T324-1,"n/a")</f>
        <v>-1</v>
      </c>
      <c r="Y324" s="8"/>
    </row>
    <row r="325" spans="1:25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51">
        <f>-VLOOKUP(A325,'pl-data'!A:F,4)</f>
        <v>0</v>
      </c>
      <c r="E325" s="51">
        <f>-VLOOKUP(A325,'pl-data'!A:F,5)</f>
        <v>0</v>
      </c>
      <c r="F325" s="51">
        <f>-VLOOKUP(A325,'pl-data'!A:F,6)</f>
        <v>0</v>
      </c>
      <c r="G325" s="51">
        <f>-VLOOKUP(A325,'pl-data'!A:G,7)</f>
        <v>0</v>
      </c>
      <c r="H325" s="51">
        <f>-VLOOKUP(A325,'pl-data'!A:V,22)</f>
        <v>0</v>
      </c>
      <c r="I325" s="51">
        <f t="shared" si="169"/>
        <v>0</v>
      </c>
      <c r="J325" s="51">
        <f>-VLOOKUP(A325,'pl-data'!A:BR,66)</f>
        <v>0</v>
      </c>
      <c r="K325" s="51">
        <f>-VLOOKUP(A325,'pl-data'!A:BR,68)</f>
        <v>0</v>
      </c>
      <c r="L325" s="51">
        <f>-VLOOKUP(A325,'pl-data'!A:BR,70)</f>
        <v>0</v>
      </c>
      <c r="M325" s="8"/>
      <c r="N325" s="51">
        <f>-VLOOKUP(A325,'pl-data'!A:BR,21)</f>
        <v>0</v>
      </c>
      <c r="O325" s="51">
        <f>-VLOOKUP(A325,'pl-data'!A:BR,51)</f>
        <v>0</v>
      </c>
      <c r="P325" s="51">
        <f>-VLOOKUP(A325,'pl-data'!A:BR,36)</f>
        <v>0</v>
      </c>
      <c r="Q325" s="34" t="str">
        <f t="shared" si="170"/>
        <v>n/a</v>
      </c>
      <c r="R325" s="34" t="str">
        <f t="shared" si="171"/>
        <v>n/a</v>
      </c>
      <c r="S325" s="8"/>
      <c r="T325" s="51">
        <f t="shared" si="172"/>
        <v>0</v>
      </c>
      <c r="U325" s="51">
        <f>-VLOOKUP(A325,'pl-data'!A:BR,52)</f>
        <v>0</v>
      </c>
      <c r="V325" s="51">
        <f t="shared" si="173"/>
        <v>0</v>
      </c>
      <c r="W325" s="34" t="str">
        <f t="shared" si="174"/>
        <v>n/a</v>
      </c>
      <c r="X325" s="34" t="str">
        <f t="shared" si="175"/>
        <v>n/a</v>
      </c>
      <c r="Y325" s="8"/>
    </row>
    <row r="326" spans="1:25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51">
        <f>-VLOOKUP(A326,'pl-data'!A:F,4)</f>
        <v>0</v>
      </c>
      <c r="E326" s="51">
        <f>-VLOOKUP(A326,'pl-data'!A:F,5)</f>
        <v>0</v>
      </c>
      <c r="F326" s="51">
        <f>-VLOOKUP(A326,'pl-data'!A:F,6)</f>
        <v>0</v>
      </c>
      <c r="G326" s="51">
        <f>-VLOOKUP(A326,'pl-data'!A:G,7)</f>
        <v>0</v>
      </c>
      <c r="H326" s="51">
        <f>-VLOOKUP(A326,'pl-data'!A:V,22)</f>
        <v>0</v>
      </c>
      <c r="I326" s="51">
        <f t="shared" si="169"/>
        <v>0</v>
      </c>
      <c r="J326" s="51">
        <f>-VLOOKUP(A326,'pl-data'!A:BR,66)</f>
        <v>0</v>
      </c>
      <c r="K326" s="51">
        <f>-VLOOKUP(A326,'pl-data'!A:BR,68)</f>
        <v>0</v>
      </c>
      <c r="L326" s="51">
        <f>-VLOOKUP(A326,'pl-data'!A:BR,70)</f>
        <v>0</v>
      </c>
      <c r="M326" s="8"/>
      <c r="N326" s="51">
        <f>-VLOOKUP(A326,'pl-data'!A:BR,21)</f>
        <v>0</v>
      </c>
      <c r="O326" s="51">
        <f>-VLOOKUP(A326,'pl-data'!A:BR,51)</f>
        <v>0</v>
      </c>
      <c r="P326" s="51">
        <f>-VLOOKUP(A326,'pl-data'!A:BR,36)</f>
        <v>0</v>
      </c>
      <c r="Q326" s="34" t="str">
        <f t="shared" si="170"/>
        <v>n/a</v>
      </c>
      <c r="R326" s="34" t="str">
        <f t="shared" si="171"/>
        <v>n/a</v>
      </c>
      <c r="S326" s="8"/>
      <c r="T326" s="51">
        <f t="shared" si="172"/>
        <v>0</v>
      </c>
      <c r="U326" s="51">
        <f>-VLOOKUP(A326,'pl-data'!A:BR,52)</f>
        <v>0</v>
      </c>
      <c r="V326" s="51">
        <f t="shared" si="173"/>
        <v>0</v>
      </c>
      <c r="W326" s="34" t="str">
        <f t="shared" si="174"/>
        <v>n/a</v>
      </c>
      <c r="X326" s="34" t="str">
        <f t="shared" si="175"/>
        <v>n/a</v>
      </c>
      <c r="Y326" s="8"/>
    </row>
    <row r="327" spans="1:25" hidden="1" outlineLevel="2" x14ac:dyDescent="0.2">
      <c r="B327" s="43"/>
      <c r="C327" s="8"/>
      <c r="D327" s="54"/>
      <c r="E327" s="54"/>
      <c r="F327" s="54"/>
      <c r="G327" s="54"/>
      <c r="H327" s="54"/>
      <c r="I327" s="54"/>
      <c r="J327" s="54"/>
      <c r="K327" s="54"/>
      <c r="L327" s="54"/>
      <c r="M327" s="8"/>
      <c r="N327" s="54"/>
      <c r="O327" s="54"/>
      <c r="P327" s="54"/>
      <c r="Q327" s="10"/>
      <c r="R327" s="10"/>
      <c r="S327" s="8"/>
      <c r="T327" s="54"/>
      <c r="U327" s="54"/>
      <c r="V327" s="54"/>
      <c r="W327" s="10"/>
      <c r="X327" s="10"/>
      <c r="Y327" s="8"/>
    </row>
    <row r="328" spans="1:25" hidden="1" outlineLevel="1" x14ac:dyDescent="0.2">
      <c r="B328" s="31"/>
      <c r="D328" s="53"/>
      <c r="E328" s="53"/>
      <c r="F328" s="53"/>
      <c r="G328" s="53"/>
      <c r="H328" s="53"/>
      <c r="I328" s="53"/>
      <c r="J328" s="53"/>
      <c r="K328" s="53"/>
      <c r="L328" s="53"/>
      <c r="N328" s="53"/>
      <c r="O328" s="53"/>
      <c r="P328" s="53"/>
      <c r="T328" s="53"/>
      <c r="U328" s="53"/>
      <c r="V328" s="53"/>
    </row>
    <row r="329" spans="1:25" hidden="1" outlineLevel="1" x14ac:dyDescent="0.2">
      <c r="A329" s="49" t="s">
        <v>131</v>
      </c>
      <c r="B329" s="13" t="s">
        <v>131</v>
      </c>
      <c r="D329" s="51">
        <f>+SUM(D330:D352)+D353</f>
        <v>0</v>
      </c>
      <c r="E329" s="51">
        <f t="shared" ref="E329" si="176">+SUM(E330:E352)+E353</f>
        <v>0</v>
      </c>
      <c r="F329" s="51">
        <f>+SUM(F330:F352)+F353</f>
        <v>0</v>
      </c>
      <c r="G329" s="51">
        <f t="shared" ref="G329:L329" si="177">+SUM(G330:G352)+G353</f>
        <v>0</v>
      </c>
      <c r="H329" s="51">
        <f t="shared" si="177"/>
        <v>0</v>
      </c>
      <c r="I329" s="51">
        <f t="shared" si="177"/>
        <v>0</v>
      </c>
      <c r="J329" s="51">
        <f t="shared" si="177"/>
        <v>0</v>
      </c>
      <c r="K329" s="51">
        <f t="shared" si="177"/>
        <v>0</v>
      </c>
      <c r="L329" s="51">
        <f t="shared" si="177"/>
        <v>0</v>
      </c>
      <c r="N329" s="51">
        <f t="shared" ref="N329:P329" si="178">+SUM(N330:N352)+N353</f>
        <v>0</v>
      </c>
      <c r="O329" s="51">
        <f t="shared" si="178"/>
        <v>0</v>
      </c>
      <c r="P329" s="51">
        <f t="shared" si="178"/>
        <v>0</v>
      </c>
      <c r="Q329" s="34" t="str">
        <f t="shared" ref="Q329" si="179">IFERROR(P329/O329-1,"n/a")</f>
        <v>n/a</v>
      </c>
      <c r="R329" s="34" t="str">
        <f t="shared" ref="R329" si="180">IFERROR(P329/N329-1,"n/a")</f>
        <v>n/a</v>
      </c>
      <c r="T329" s="51">
        <f t="shared" ref="T329:V329" si="181">+SUM(T330:T352)+T353</f>
        <v>0</v>
      </c>
      <c r="U329" s="51">
        <f t="shared" si="181"/>
        <v>0</v>
      </c>
      <c r="V329" s="51">
        <f t="shared" si="181"/>
        <v>0</v>
      </c>
      <c r="W329" s="34" t="str">
        <f t="shared" ref="W329" si="182">IFERROR(V329/U329-1,"n/a")</f>
        <v>n/a</v>
      </c>
      <c r="X329" s="34" t="str">
        <f t="shared" ref="X329" si="183">IFERROR(V329/T329-1,"n/a")</f>
        <v>n/a</v>
      </c>
    </row>
    <row r="330" spans="1:25" hidden="1" outlineLevel="2" x14ac:dyDescent="0.2">
      <c r="A330" s="49">
        <v>3100</v>
      </c>
      <c r="B330" s="18" t="str">
        <f>+masterfile!D860</f>
        <v>3100 Fremdleistungen</v>
      </c>
      <c r="D330" s="51">
        <f>-VLOOKUP(A330,'pl-data'!A:F,4)</f>
        <v>0</v>
      </c>
      <c r="E330" s="51">
        <f>-VLOOKUP(A330,'pl-data'!A:F,5)</f>
        <v>0</v>
      </c>
      <c r="F330" s="51">
        <f>-VLOOKUP(A330,'pl-data'!A:F,6)</f>
        <v>0</v>
      </c>
      <c r="G330" s="51">
        <f>-VLOOKUP(A330,'pl-data'!A:G,7)</f>
        <v>0</v>
      </c>
      <c r="H330" s="51">
        <f>-VLOOKUP(A330,'pl-data'!A:V,22)</f>
        <v>0</v>
      </c>
      <c r="I330" s="51">
        <f t="shared" ref="I330:I351" si="184">+U330+P330-O330</f>
        <v>0</v>
      </c>
      <c r="J330" s="51">
        <f>-VLOOKUP(A330,'pl-data'!A:BR,66)</f>
        <v>0</v>
      </c>
      <c r="K330" s="51">
        <f>-VLOOKUP(A330,'pl-data'!A:BR,68)</f>
        <v>0</v>
      </c>
      <c r="L330" s="51">
        <f>-VLOOKUP(A330,'pl-data'!A:BR,70)</f>
        <v>0</v>
      </c>
      <c r="N330" s="51">
        <f>-VLOOKUP(A330,'pl-data'!A:BR,21)</f>
        <v>0</v>
      </c>
      <c r="O330" s="51">
        <f>-VLOOKUP(A330,'pl-data'!A:BR,51)</f>
        <v>0</v>
      </c>
      <c r="P330" s="51">
        <f>-VLOOKUP(A330,'pl-data'!A:BR,36)</f>
        <v>0</v>
      </c>
      <c r="Q330" s="34" t="str">
        <f t="shared" ref="Q330:Q351" si="185">IFERROR(P330/O330-1,"n/a")</f>
        <v>n/a</v>
      </c>
      <c r="R330" s="34" t="str">
        <f t="shared" ref="R330:R351" si="186">IFERROR(P330/N330-1,"n/a")</f>
        <v>n/a</v>
      </c>
      <c r="T330" s="51">
        <f t="shared" ref="T330:T351" si="187">+H330</f>
        <v>0</v>
      </c>
      <c r="U330" s="51">
        <f>-VLOOKUP(A330,'pl-data'!A:BR,52)</f>
        <v>0</v>
      </c>
      <c r="V330" s="51">
        <f t="shared" ref="V330:V351" si="188">+I330</f>
        <v>0</v>
      </c>
      <c r="W330" s="34" t="str">
        <f t="shared" ref="W330:W351" si="189">IFERROR(V330/U330-1,"n/a")</f>
        <v>n/a</v>
      </c>
      <c r="X330" s="34" t="str">
        <f t="shared" ref="X330:X351" si="190">IFERROR(V330/T330-1,"n/a")</f>
        <v>n/a</v>
      </c>
    </row>
    <row r="331" spans="1:25" hidden="1" outlineLevel="2" x14ac:dyDescent="0.2">
      <c r="A331" s="49">
        <v>3106</v>
      </c>
      <c r="B331" s="18" t="str">
        <f>+masterfile!D861</f>
        <v>3106 Fremdleistungen 19% Vorsteuer</v>
      </c>
      <c r="D331" s="51">
        <f>-VLOOKUP(A331,'pl-data'!A:F,4)</f>
        <v>0</v>
      </c>
      <c r="E331" s="51">
        <f>-VLOOKUP(A331,'pl-data'!A:F,5)</f>
        <v>0</v>
      </c>
      <c r="F331" s="51">
        <f>-VLOOKUP(A331,'pl-data'!A:F,6)</f>
        <v>0</v>
      </c>
      <c r="G331" s="51">
        <f>-VLOOKUP(A331,'pl-data'!A:G,7)</f>
        <v>0</v>
      </c>
      <c r="H331" s="51">
        <f>-VLOOKUP(A331,'pl-data'!A:V,22)</f>
        <v>0</v>
      </c>
      <c r="I331" s="51">
        <f t="shared" si="184"/>
        <v>0</v>
      </c>
      <c r="J331" s="51">
        <f>-VLOOKUP(A331,'pl-data'!A:BR,66)</f>
        <v>0</v>
      </c>
      <c r="K331" s="51">
        <f>-VLOOKUP(A331,'pl-data'!A:BR,68)</f>
        <v>0</v>
      </c>
      <c r="L331" s="51">
        <f>-VLOOKUP(A331,'pl-data'!A:BR,70)</f>
        <v>0</v>
      </c>
      <c r="N331" s="51">
        <f>-VLOOKUP(A331,'pl-data'!A:BR,21)</f>
        <v>0</v>
      </c>
      <c r="O331" s="51">
        <f>-VLOOKUP(A331,'pl-data'!A:BR,51)</f>
        <v>0</v>
      </c>
      <c r="P331" s="51">
        <f>-VLOOKUP(A331,'pl-data'!A:BR,36)</f>
        <v>0</v>
      </c>
      <c r="Q331" s="34" t="str">
        <f t="shared" si="185"/>
        <v>n/a</v>
      </c>
      <c r="R331" s="34" t="str">
        <f t="shared" si="186"/>
        <v>n/a</v>
      </c>
      <c r="T331" s="51">
        <f t="shared" si="187"/>
        <v>0</v>
      </c>
      <c r="U331" s="51">
        <f>-VLOOKUP(A331,'pl-data'!A:BR,52)</f>
        <v>0</v>
      </c>
      <c r="V331" s="51">
        <f t="shared" si="188"/>
        <v>0</v>
      </c>
      <c r="W331" s="34" t="str">
        <f t="shared" si="189"/>
        <v>n/a</v>
      </c>
      <c r="X331" s="34" t="str">
        <f t="shared" si="190"/>
        <v>n/a</v>
      </c>
    </row>
    <row r="332" spans="1:25" hidden="1" outlineLevel="2" x14ac:dyDescent="0.2">
      <c r="A332" s="49">
        <v>3108</v>
      </c>
      <c r="B332" s="18" t="str">
        <f>+masterfile!D862</f>
        <v>3108 Fremdleistungen 7% Vorsteuer</v>
      </c>
      <c r="D332" s="51">
        <f>-VLOOKUP(A332,'pl-data'!A:F,4)</f>
        <v>0</v>
      </c>
      <c r="E332" s="51">
        <f>-VLOOKUP(A332,'pl-data'!A:F,5)</f>
        <v>0</v>
      </c>
      <c r="F332" s="51">
        <f>-VLOOKUP(A332,'pl-data'!A:F,6)</f>
        <v>0</v>
      </c>
      <c r="G332" s="51">
        <f>-VLOOKUP(A332,'pl-data'!A:G,7)</f>
        <v>0</v>
      </c>
      <c r="H332" s="51">
        <f>-VLOOKUP(A332,'pl-data'!A:V,22)</f>
        <v>0</v>
      </c>
      <c r="I332" s="51">
        <f t="shared" si="184"/>
        <v>0</v>
      </c>
      <c r="J332" s="51">
        <f>-VLOOKUP(A332,'pl-data'!A:BR,66)</f>
        <v>0</v>
      </c>
      <c r="K332" s="51">
        <f>-VLOOKUP(A332,'pl-data'!A:BR,68)</f>
        <v>0</v>
      </c>
      <c r="L332" s="51">
        <f>-VLOOKUP(A332,'pl-data'!A:BR,70)</f>
        <v>0</v>
      </c>
      <c r="N332" s="51">
        <f>-VLOOKUP(A332,'pl-data'!A:BR,21)</f>
        <v>0</v>
      </c>
      <c r="O332" s="51">
        <f>-VLOOKUP(A332,'pl-data'!A:BR,51)</f>
        <v>0</v>
      </c>
      <c r="P332" s="51">
        <f>-VLOOKUP(A332,'pl-data'!A:BR,36)</f>
        <v>0</v>
      </c>
      <c r="Q332" s="34" t="str">
        <f t="shared" si="185"/>
        <v>n/a</v>
      </c>
      <c r="R332" s="34" t="str">
        <f t="shared" si="186"/>
        <v>n/a</v>
      </c>
      <c r="T332" s="51">
        <f t="shared" si="187"/>
        <v>0</v>
      </c>
      <c r="U332" s="51">
        <f>-VLOOKUP(A332,'pl-data'!A:BR,52)</f>
        <v>0</v>
      </c>
      <c r="V332" s="51">
        <f t="shared" si="188"/>
        <v>0</v>
      </c>
      <c r="W332" s="34" t="str">
        <f t="shared" si="189"/>
        <v>n/a</v>
      </c>
      <c r="X332" s="34" t="str">
        <f t="shared" si="190"/>
        <v>n/a</v>
      </c>
    </row>
    <row r="333" spans="1:25" hidden="1" outlineLevel="2" x14ac:dyDescent="0.2">
      <c r="A333" s="49">
        <v>3109</v>
      </c>
      <c r="B333" s="18" t="str">
        <f>+masterfile!D863</f>
        <v>3109 Fremdleistungen ohne Vorsteuer</v>
      </c>
      <c r="D333" s="51">
        <f>-VLOOKUP(A333,'pl-data'!A:F,4)</f>
        <v>0</v>
      </c>
      <c r="E333" s="51">
        <f>-VLOOKUP(A333,'pl-data'!A:F,5)</f>
        <v>0</v>
      </c>
      <c r="F333" s="51">
        <f>-VLOOKUP(A333,'pl-data'!A:F,6)</f>
        <v>0</v>
      </c>
      <c r="G333" s="51">
        <f>-VLOOKUP(A333,'pl-data'!A:G,7)</f>
        <v>0</v>
      </c>
      <c r="H333" s="51">
        <f>-VLOOKUP(A333,'pl-data'!A:V,22)</f>
        <v>0</v>
      </c>
      <c r="I333" s="51">
        <f t="shared" si="184"/>
        <v>0</v>
      </c>
      <c r="J333" s="51">
        <f>-VLOOKUP(A333,'pl-data'!A:BR,66)</f>
        <v>0</v>
      </c>
      <c r="K333" s="51">
        <f>-VLOOKUP(A333,'pl-data'!A:BR,68)</f>
        <v>0</v>
      </c>
      <c r="L333" s="51">
        <f>-VLOOKUP(A333,'pl-data'!A:BR,70)</f>
        <v>0</v>
      </c>
      <c r="N333" s="51">
        <f>-VLOOKUP(A333,'pl-data'!A:BR,21)</f>
        <v>0</v>
      </c>
      <c r="O333" s="51">
        <f>-VLOOKUP(A333,'pl-data'!A:BR,51)</f>
        <v>0</v>
      </c>
      <c r="P333" s="51">
        <f>-VLOOKUP(A333,'pl-data'!A:BR,36)</f>
        <v>0</v>
      </c>
      <c r="Q333" s="34" t="str">
        <f t="shared" si="185"/>
        <v>n/a</v>
      </c>
      <c r="R333" s="34" t="str">
        <f t="shared" si="186"/>
        <v>n/a</v>
      </c>
      <c r="T333" s="51">
        <f t="shared" si="187"/>
        <v>0</v>
      </c>
      <c r="U333" s="51">
        <f>-VLOOKUP(A333,'pl-data'!A:BR,52)</f>
        <v>0</v>
      </c>
      <c r="V333" s="51">
        <f t="shared" si="188"/>
        <v>0</v>
      </c>
      <c r="W333" s="34" t="str">
        <f t="shared" si="189"/>
        <v>n/a</v>
      </c>
      <c r="X333" s="34" t="str">
        <f t="shared" si="190"/>
        <v>n/a</v>
      </c>
    </row>
    <row r="334" spans="1:25" hidden="1" outlineLevel="2" x14ac:dyDescent="0.2">
      <c r="A334" s="49">
        <v>3110</v>
      </c>
      <c r="B334" s="18" t="str">
        <f>+masterfile!D864</f>
        <v>3110 Bauleistungen §13b UStG 7% Vorst./USt</v>
      </c>
      <c r="D334" s="51">
        <f>-VLOOKUP(A334,'pl-data'!A:F,4)</f>
        <v>0</v>
      </c>
      <c r="E334" s="51">
        <f>-VLOOKUP(A334,'pl-data'!A:F,5)</f>
        <v>0</v>
      </c>
      <c r="F334" s="51">
        <f>-VLOOKUP(A334,'pl-data'!A:F,6)</f>
        <v>0</v>
      </c>
      <c r="G334" s="51">
        <f>-VLOOKUP(A334,'pl-data'!A:G,7)</f>
        <v>0</v>
      </c>
      <c r="H334" s="51">
        <f>-VLOOKUP(A334,'pl-data'!A:V,22)</f>
        <v>0</v>
      </c>
      <c r="I334" s="51">
        <f t="shared" si="184"/>
        <v>0</v>
      </c>
      <c r="J334" s="51">
        <f>-VLOOKUP(A334,'pl-data'!A:BR,66)</f>
        <v>0</v>
      </c>
      <c r="K334" s="51">
        <f>-VLOOKUP(A334,'pl-data'!A:BR,68)</f>
        <v>0</v>
      </c>
      <c r="L334" s="51">
        <f>-VLOOKUP(A334,'pl-data'!A:BR,70)</f>
        <v>0</v>
      </c>
      <c r="N334" s="51">
        <f>-VLOOKUP(A334,'pl-data'!A:BR,21)</f>
        <v>0</v>
      </c>
      <c r="O334" s="51">
        <f>-VLOOKUP(A334,'pl-data'!A:BR,51)</f>
        <v>0</v>
      </c>
      <c r="P334" s="51">
        <f>-VLOOKUP(A334,'pl-data'!A:BR,36)</f>
        <v>0</v>
      </c>
      <c r="Q334" s="34" t="str">
        <f t="shared" si="185"/>
        <v>n/a</v>
      </c>
      <c r="R334" s="34" t="str">
        <f t="shared" si="186"/>
        <v>n/a</v>
      </c>
      <c r="T334" s="51">
        <f t="shared" si="187"/>
        <v>0</v>
      </c>
      <c r="U334" s="51">
        <f>-VLOOKUP(A334,'pl-data'!A:BR,52)</f>
        <v>0</v>
      </c>
      <c r="V334" s="51">
        <f t="shared" si="188"/>
        <v>0</v>
      </c>
      <c r="W334" s="34" t="str">
        <f t="shared" si="189"/>
        <v>n/a</v>
      </c>
      <c r="X334" s="34" t="str">
        <f t="shared" si="190"/>
        <v>n/a</v>
      </c>
    </row>
    <row r="335" spans="1:25" hidden="1" outlineLevel="2" x14ac:dyDescent="0.2">
      <c r="A335" s="49">
        <v>3113</v>
      </c>
      <c r="B335" s="18" t="str">
        <f>+masterfile!D865</f>
        <v>3113 Sonstige Leistungen EU 7% Vorst./USt</v>
      </c>
      <c r="D335" s="51">
        <f>-VLOOKUP(A335,'pl-data'!A:F,4)</f>
        <v>0</v>
      </c>
      <c r="E335" s="51">
        <f>-VLOOKUP(A335,'pl-data'!A:F,5)</f>
        <v>0</v>
      </c>
      <c r="F335" s="51">
        <f>-VLOOKUP(A335,'pl-data'!A:F,6)</f>
        <v>0</v>
      </c>
      <c r="G335" s="51">
        <f>-VLOOKUP(A335,'pl-data'!A:G,7)</f>
        <v>0</v>
      </c>
      <c r="H335" s="51">
        <f>-VLOOKUP(A335,'pl-data'!A:V,22)</f>
        <v>0</v>
      </c>
      <c r="I335" s="51">
        <f t="shared" si="184"/>
        <v>0</v>
      </c>
      <c r="J335" s="51">
        <f>-VLOOKUP(A335,'pl-data'!A:BR,66)</f>
        <v>0</v>
      </c>
      <c r="K335" s="51">
        <f>-VLOOKUP(A335,'pl-data'!A:BR,68)</f>
        <v>0</v>
      </c>
      <c r="L335" s="51">
        <f>-VLOOKUP(A335,'pl-data'!A:BR,70)</f>
        <v>0</v>
      </c>
      <c r="N335" s="51">
        <f>-VLOOKUP(A335,'pl-data'!A:BR,21)</f>
        <v>0</v>
      </c>
      <c r="O335" s="51">
        <f>-VLOOKUP(A335,'pl-data'!A:BR,51)</f>
        <v>0</v>
      </c>
      <c r="P335" s="51">
        <f>-VLOOKUP(A335,'pl-data'!A:BR,36)</f>
        <v>0</v>
      </c>
      <c r="Q335" s="34" t="str">
        <f t="shared" si="185"/>
        <v>n/a</v>
      </c>
      <c r="R335" s="34" t="str">
        <f t="shared" si="186"/>
        <v>n/a</v>
      </c>
      <c r="T335" s="51">
        <f t="shared" si="187"/>
        <v>0</v>
      </c>
      <c r="U335" s="51">
        <f>-VLOOKUP(A335,'pl-data'!A:BR,52)</f>
        <v>0</v>
      </c>
      <c r="V335" s="51">
        <f t="shared" si="188"/>
        <v>0</v>
      </c>
      <c r="W335" s="34" t="str">
        <f t="shared" si="189"/>
        <v>n/a</v>
      </c>
      <c r="X335" s="34" t="str">
        <f t="shared" si="190"/>
        <v>n/a</v>
      </c>
    </row>
    <row r="336" spans="1:25" hidden="1" outlineLevel="2" x14ac:dyDescent="0.2">
      <c r="A336" s="49">
        <v>3115</v>
      </c>
      <c r="B336" s="18" t="str">
        <f>+masterfile!D866</f>
        <v>3115 Leistungen ausländ.Untern.7% Vorst./USt</v>
      </c>
      <c r="D336" s="51">
        <f>-VLOOKUP(A336,'pl-data'!A:F,4)</f>
        <v>0</v>
      </c>
      <c r="E336" s="51">
        <f>-VLOOKUP(A336,'pl-data'!A:F,5)</f>
        <v>0</v>
      </c>
      <c r="F336" s="51">
        <f>-VLOOKUP(A336,'pl-data'!A:F,6)</f>
        <v>0</v>
      </c>
      <c r="G336" s="51">
        <f>-VLOOKUP(A336,'pl-data'!A:G,7)</f>
        <v>0</v>
      </c>
      <c r="H336" s="51">
        <f>-VLOOKUP(A336,'pl-data'!A:V,22)</f>
        <v>0</v>
      </c>
      <c r="I336" s="51">
        <f t="shared" si="184"/>
        <v>0</v>
      </c>
      <c r="J336" s="51">
        <f>-VLOOKUP(A336,'pl-data'!A:BR,66)</f>
        <v>0</v>
      </c>
      <c r="K336" s="51">
        <f>-VLOOKUP(A336,'pl-data'!A:BR,68)</f>
        <v>0</v>
      </c>
      <c r="L336" s="51">
        <f>-VLOOKUP(A336,'pl-data'!A:BR,70)</f>
        <v>0</v>
      </c>
      <c r="N336" s="51">
        <f>-VLOOKUP(A336,'pl-data'!A:BR,21)</f>
        <v>0</v>
      </c>
      <c r="O336" s="51">
        <f>-VLOOKUP(A336,'pl-data'!A:BR,51)</f>
        <v>0</v>
      </c>
      <c r="P336" s="51">
        <f>-VLOOKUP(A336,'pl-data'!A:BR,36)</f>
        <v>0</v>
      </c>
      <c r="Q336" s="34" t="str">
        <f t="shared" si="185"/>
        <v>n/a</v>
      </c>
      <c r="R336" s="34" t="str">
        <f t="shared" si="186"/>
        <v>n/a</v>
      </c>
      <c r="T336" s="51">
        <f t="shared" si="187"/>
        <v>0</v>
      </c>
      <c r="U336" s="51">
        <f>-VLOOKUP(A336,'pl-data'!A:BR,52)</f>
        <v>0</v>
      </c>
      <c r="V336" s="51">
        <f t="shared" si="188"/>
        <v>0</v>
      </c>
      <c r="W336" s="34" t="str">
        <f t="shared" si="189"/>
        <v>n/a</v>
      </c>
      <c r="X336" s="34" t="str">
        <f t="shared" si="190"/>
        <v>n/a</v>
      </c>
    </row>
    <row r="337" spans="1:24" hidden="1" outlineLevel="2" x14ac:dyDescent="0.2">
      <c r="A337" s="49">
        <v>3120</v>
      </c>
      <c r="B337" s="18" t="str">
        <f>+masterfile!D867</f>
        <v>3120 Bauleistungen §13b UStG 19% Vorst./USt</v>
      </c>
      <c r="D337" s="51">
        <f>-VLOOKUP(A337,'pl-data'!A:F,4)</f>
        <v>0</v>
      </c>
      <c r="E337" s="51">
        <f>-VLOOKUP(A337,'pl-data'!A:F,5)</f>
        <v>0</v>
      </c>
      <c r="F337" s="51">
        <f>-VLOOKUP(A337,'pl-data'!A:F,6)</f>
        <v>0</v>
      </c>
      <c r="G337" s="51">
        <f>-VLOOKUP(A337,'pl-data'!A:G,7)</f>
        <v>0</v>
      </c>
      <c r="H337" s="51">
        <f>-VLOOKUP(A337,'pl-data'!A:V,22)</f>
        <v>0</v>
      </c>
      <c r="I337" s="51">
        <f t="shared" si="184"/>
        <v>0</v>
      </c>
      <c r="J337" s="51">
        <f>-VLOOKUP(A337,'pl-data'!A:BR,66)</f>
        <v>0</v>
      </c>
      <c r="K337" s="51">
        <f>-VLOOKUP(A337,'pl-data'!A:BR,68)</f>
        <v>0</v>
      </c>
      <c r="L337" s="51">
        <f>-VLOOKUP(A337,'pl-data'!A:BR,70)</f>
        <v>0</v>
      </c>
      <c r="N337" s="51">
        <f>-VLOOKUP(A337,'pl-data'!A:BR,21)</f>
        <v>0</v>
      </c>
      <c r="O337" s="51">
        <f>-VLOOKUP(A337,'pl-data'!A:BR,51)</f>
        <v>0</v>
      </c>
      <c r="P337" s="51">
        <f>-VLOOKUP(A337,'pl-data'!A:BR,36)</f>
        <v>0</v>
      </c>
      <c r="Q337" s="34" t="str">
        <f t="shared" si="185"/>
        <v>n/a</v>
      </c>
      <c r="R337" s="34" t="str">
        <f t="shared" si="186"/>
        <v>n/a</v>
      </c>
      <c r="T337" s="51">
        <f t="shared" si="187"/>
        <v>0</v>
      </c>
      <c r="U337" s="51">
        <f>-VLOOKUP(A337,'pl-data'!A:BR,52)</f>
        <v>0</v>
      </c>
      <c r="V337" s="51">
        <f t="shared" si="188"/>
        <v>0</v>
      </c>
      <c r="W337" s="34" t="str">
        <f t="shared" si="189"/>
        <v>n/a</v>
      </c>
      <c r="X337" s="34" t="str">
        <f t="shared" si="190"/>
        <v>n/a</v>
      </c>
    </row>
    <row r="338" spans="1:24" hidden="1" outlineLevel="2" x14ac:dyDescent="0.2">
      <c r="A338" s="49">
        <v>3123</v>
      </c>
      <c r="B338" s="18" t="str">
        <f>+masterfile!D868</f>
        <v>3123 Sonstige Leistungen EU 19% Vorst./USt</v>
      </c>
      <c r="D338" s="51">
        <f>-VLOOKUP(A338,'pl-data'!A:F,4)</f>
        <v>0</v>
      </c>
      <c r="E338" s="51">
        <f>-VLOOKUP(A338,'pl-data'!A:F,5)</f>
        <v>0</v>
      </c>
      <c r="F338" s="51">
        <f>-VLOOKUP(A338,'pl-data'!A:F,6)</f>
        <v>0</v>
      </c>
      <c r="G338" s="51">
        <f>-VLOOKUP(A338,'pl-data'!A:G,7)</f>
        <v>0</v>
      </c>
      <c r="H338" s="51">
        <f>-VLOOKUP(A338,'pl-data'!A:V,22)</f>
        <v>0</v>
      </c>
      <c r="I338" s="51">
        <f t="shared" si="184"/>
        <v>0</v>
      </c>
      <c r="J338" s="51">
        <f>-VLOOKUP(A338,'pl-data'!A:BR,66)</f>
        <v>0</v>
      </c>
      <c r="K338" s="51">
        <f>-VLOOKUP(A338,'pl-data'!A:BR,68)</f>
        <v>0</v>
      </c>
      <c r="L338" s="51">
        <f>-VLOOKUP(A338,'pl-data'!A:BR,70)</f>
        <v>0</v>
      </c>
      <c r="N338" s="51">
        <f>-VLOOKUP(A338,'pl-data'!A:BR,21)</f>
        <v>0</v>
      </c>
      <c r="O338" s="51">
        <f>-VLOOKUP(A338,'pl-data'!A:BR,51)</f>
        <v>0</v>
      </c>
      <c r="P338" s="51">
        <f>-VLOOKUP(A338,'pl-data'!A:BR,36)</f>
        <v>0</v>
      </c>
      <c r="Q338" s="34" t="str">
        <f t="shared" si="185"/>
        <v>n/a</v>
      </c>
      <c r="R338" s="34" t="str">
        <f t="shared" si="186"/>
        <v>n/a</v>
      </c>
      <c r="T338" s="51">
        <f t="shared" si="187"/>
        <v>0</v>
      </c>
      <c r="U338" s="51">
        <f>-VLOOKUP(A338,'pl-data'!A:BR,52)</f>
        <v>0</v>
      </c>
      <c r="V338" s="51">
        <f t="shared" si="188"/>
        <v>0</v>
      </c>
      <c r="W338" s="34" t="str">
        <f t="shared" si="189"/>
        <v>n/a</v>
      </c>
      <c r="X338" s="34" t="str">
        <f t="shared" si="190"/>
        <v>n/a</v>
      </c>
    </row>
    <row r="339" spans="1:24" ht="24" hidden="1" outlineLevel="2" x14ac:dyDescent="0.2">
      <c r="A339" s="49">
        <v>3125</v>
      </c>
      <c r="B339" s="18" t="str">
        <f>+masterfile!D869</f>
        <v>3125 Leistungen ausländ.Untern.19% Vorst./USt</v>
      </c>
      <c r="D339" s="51">
        <f>-VLOOKUP(A339,'pl-data'!A:F,4)</f>
        <v>0</v>
      </c>
      <c r="E339" s="51">
        <f>-VLOOKUP(A339,'pl-data'!A:F,5)</f>
        <v>0</v>
      </c>
      <c r="F339" s="51">
        <f>-VLOOKUP(A339,'pl-data'!A:F,6)</f>
        <v>0</v>
      </c>
      <c r="G339" s="51">
        <f>-VLOOKUP(A339,'pl-data'!A:G,7)</f>
        <v>0</v>
      </c>
      <c r="H339" s="51">
        <f>-VLOOKUP(A339,'pl-data'!A:V,22)</f>
        <v>0</v>
      </c>
      <c r="I339" s="51">
        <f t="shared" si="184"/>
        <v>0</v>
      </c>
      <c r="J339" s="51">
        <f>-VLOOKUP(A339,'pl-data'!A:BR,66)</f>
        <v>0</v>
      </c>
      <c r="K339" s="51">
        <f>-VLOOKUP(A339,'pl-data'!A:BR,68)</f>
        <v>0</v>
      </c>
      <c r="L339" s="51">
        <f>-VLOOKUP(A339,'pl-data'!A:BR,70)</f>
        <v>0</v>
      </c>
      <c r="N339" s="51">
        <f>-VLOOKUP(A339,'pl-data'!A:BR,21)</f>
        <v>0</v>
      </c>
      <c r="O339" s="51">
        <f>-VLOOKUP(A339,'pl-data'!A:BR,51)</f>
        <v>0</v>
      </c>
      <c r="P339" s="51">
        <f>-VLOOKUP(A339,'pl-data'!A:BR,36)</f>
        <v>0</v>
      </c>
      <c r="Q339" s="34" t="str">
        <f t="shared" si="185"/>
        <v>n/a</v>
      </c>
      <c r="R339" s="34" t="str">
        <f t="shared" si="186"/>
        <v>n/a</v>
      </c>
      <c r="T339" s="51">
        <f t="shared" si="187"/>
        <v>0</v>
      </c>
      <c r="U339" s="51">
        <f>-VLOOKUP(A339,'pl-data'!A:BR,52)</f>
        <v>0</v>
      </c>
      <c r="V339" s="51">
        <f t="shared" si="188"/>
        <v>0</v>
      </c>
      <c r="W339" s="34" t="str">
        <f t="shared" si="189"/>
        <v>n/a</v>
      </c>
      <c r="X339" s="34" t="str">
        <f t="shared" si="190"/>
        <v>n/a</v>
      </c>
    </row>
    <row r="340" spans="1:24" ht="24" hidden="1" outlineLevel="2" x14ac:dyDescent="0.2">
      <c r="A340" s="49">
        <v>3130</v>
      </c>
      <c r="B340" s="18" t="str">
        <f>+masterfile!D870</f>
        <v>3130 Bauleistungen §13b UStG o.Vorst.,7% USt</v>
      </c>
      <c r="D340" s="51">
        <f>-VLOOKUP(A340,'pl-data'!A:F,4)</f>
        <v>0</v>
      </c>
      <c r="E340" s="51">
        <f>-VLOOKUP(A340,'pl-data'!A:F,5)</f>
        <v>0</v>
      </c>
      <c r="F340" s="51">
        <f>-VLOOKUP(A340,'pl-data'!A:F,6)</f>
        <v>0</v>
      </c>
      <c r="G340" s="51">
        <f>-VLOOKUP(A340,'pl-data'!A:G,7)</f>
        <v>0</v>
      </c>
      <c r="H340" s="51">
        <f>-VLOOKUP(A340,'pl-data'!A:V,22)</f>
        <v>0</v>
      </c>
      <c r="I340" s="51">
        <f t="shared" si="184"/>
        <v>0</v>
      </c>
      <c r="J340" s="51">
        <f>-VLOOKUP(A340,'pl-data'!A:BR,66)</f>
        <v>0</v>
      </c>
      <c r="K340" s="51">
        <f>-VLOOKUP(A340,'pl-data'!A:BR,68)</f>
        <v>0</v>
      </c>
      <c r="L340" s="51">
        <f>-VLOOKUP(A340,'pl-data'!A:BR,70)</f>
        <v>0</v>
      </c>
      <c r="N340" s="51">
        <f>-VLOOKUP(A340,'pl-data'!A:BR,21)</f>
        <v>0</v>
      </c>
      <c r="O340" s="51">
        <f>-VLOOKUP(A340,'pl-data'!A:BR,51)</f>
        <v>0</v>
      </c>
      <c r="P340" s="51">
        <f>-VLOOKUP(A340,'pl-data'!A:BR,36)</f>
        <v>0</v>
      </c>
      <c r="Q340" s="34" t="str">
        <f t="shared" si="185"/>
        <v>n/a</v>
      </c>
      <c r="R340" s="34" t="str">
        <f t="shared" si="186"/>
        <v>n/a</v>
      </c>
      <c r="T340" s="51">
        <f t="shared" si="187"/>
        <v>0</v>
      </c>
      <c r="U340" s="51">
        <f>-VLOOKUP(A340,'pl-data'!A:BR,52)</f>
        <v>0</v>
      </c>
      <c r="V340" s="51">
        <f t="shared" si="188"/>
        <v>0</v>
      </c>
      <c r="W340" s="34" t="str">
        <f t="shared" si="189"/>
        <v>n/a</v>
      </c>
      <c r="X340" s="34" t="str">
        <f t="shared" si="190"/>
        <v>n/a</v>
      </c>
    </row>
    <row r="341" spans="1:24" hidden="1" outlineLevel="2" x14ac:dyDescent="0.2">
      <c r="A341" s="49">
        <v>3133</v>
      </c>
      <c r="B341" s="18" t="str">
        <f>+masterfile!D871</f>
        <v>3133 Sonstige Leistungen EU o.Vorst.,7% USt</v>
      </c>
      <c r="D341" s="51">
        <f>-VLOOKUP(A341,'pl-data'!A:F,4)</f>
        <v>0</v>
      </c>
      <c r="E341" s="51">
        <f>-VLOOKUP(A341,'pl-data'!A:F,5)</f>
        <v>0</v>
      </c>
      <c r="F341" s="51">
        <f>-VLOOKUP(A341,'pl-data'!A:F,6)</f>
        <v>0</v>
      </c>
      <c r="G341" s="51">
        <f>-VLOOKUP(A341,'pl-data'!A:G,7)</f>
        <v>0</v>
      </c>
      <c r="H341" s="51">
        <f>-VLOOKUP(A341,'pl-data'!A:V,22)</f>
        <v>0</v>
      </c>
      <c r="I341" s="51">
        <f t="shared" si="184"/>
        <v>0</v>
      </c>
      <c r="J341" s="51">
        <f>-VLOOKUP(A341,'pl-data'!A:BR,66)</f>
        <v>0</v>
      </c>
      <c r="K341" s="51">
        <f>-VLOOKUP(A341,'pl-data'!A:BR,68)</f>
        <v>0</v>
      </c>
      <c r="L341" s="51">
        <f>-VLOOKUP(A341,'pl-data'!A:BR,70)</f>
        <v>0</v>
      </c>
      <c r="N341" s="51">
        <f>-VLOOKUP(A341,'pl-data'!A:BR,21)</f>
        <v>0</v>
      </c>
      <c r="O341" s="51">
        <f>-VLOOKUP(A341,'pl-data'!A:BR,51)</f>
        <v>0</v>
      </c>
      <c r="P341" s="51">
        <f>-VLOOKUP(A341,'pl-data'!A:BR,36)</f>
        <v>0</v>
      </c>
      <c r="Q341" s="34" t="str">
        <f t="shared" si="185"/>
        <v>n/a</v>
      </c>
      <c r="R341" s="34" t="str">
        <f t="shared" si="186"/>
        <v>n/a</v>
      </c>
      <c r="T341" s="51">
        <f t="shared" si="187"/>
        <v>0</v>
      </c>
      <c r="U341" s="51">
        <f>-VLOOKUP(A341,'pl-data'!A:BR,52)</f>
        <v>0</v>
      </c>
      <c r="V341" s="51">
        <f t="shared" si="188"/>
        <v>0</v>
      </c>
      <c r="W341" s="34" t="str">
        <f t="shared" si="189"/>
        <v>n/a</v>
      </c>
      <c r="X341" s="34" t="str">
        <f t="shared" si="190"/>
        <v>n/a</v>
      </c>
    </row>
    <row r="342" spans="1:24" hidden="1" outlineLevel="2" x14ac:dyDescent="0.2">
      <c r="A342" s="49">
        <v>3135</v>
      </c>
      <c r="B342" s="18" t="str">
        <f>+masterfile!D872</f>
        <v>3135 Leistungen ausl.Untern.o.Vorst.,7% USt</v>
      </c>
      <c r="D342" s="51">
        <f>-VLOOKUP(A342,'pl-data'!A:F,4)</f>
        <v>0</v>
      </c>
      <c r="E342" s="51">
        <f>-VLOOKUP(A342,'pl-data'!A:F,5)</f>
        <v>0</v>
      </c>
      <c r="F342" s="51">
        <f>-VLOOKUP(A342,'pl-data'!A:F,6)</f>
        <v>0</v>
      </c>
      <c r="G342" s="51">
        <f>-VLOOKUP(A342,'pl-data'!A:G,7)</f>
        <v>0</v>
      </c>
      <c r="H342" s="51">
        <f>-VLOOKUP(A342,'pl-data'!A:V,22)</f>
        <v>0</v>
      </c>
      <c r="I342" s="51">
        <f t="shared" si="184"/>
        <v>0</v>
      </c>
      <c r="J342" s="51">
        <f>-VLOOKUP(A342,'pl-data'!A:BR,66)</f>
        <v>0</v>
      </c>
      <c r="K342" s="51">
        <f>-VLOOKUP(A342,'pl-data'!A:BR,68)</f>
        <v>0</v>
      </c>
      <c r="L342" s="51">
        <f>-VLOOKUP(A342,'pl-data'!A:BR,70)</f>
        <v>0</v>
      </c>
      <c r="N342" s="51">
        <f>-VLOOKUP(A342,'pl-data'!A:BR,21)</f>
        <v>0</v>
      </c>
      <c r="O342" s="51">
        <f>-VLOOKUP(A342,'pl-data'!A:BR,51)</f>
        <v>0</v>
      </c>
      <c r="P342" s="51">
        <f>-VLOOKUP(A342,'pl-data'!A:BR,36)</f>
        <v>0</v>
      </c>
      <c r="Q342" s="34" t="str">
        <f t="shared" si="185"/>
        <v>n/a</v>
      </c>
      <c r="R342" s="34" t="str">
        <f t="shared" si="186"/>
        <v>n/a</v>
      </c>
      <c r="T342" s="51">
        <f t="shared" si="187"/>
        <v>0</v>
      </c>
      <c r="U342" s="51">
        <f>-VLOOKUP(A342,'pl-data'!A:BR,52)</f>
        <v>0</v>
      </c>
      <c r="V342" s="51">
        <f t="shared" si="188"/>
        <v>0</v>
      </c>
      <c r="W342" s="34" t="str">
        <f t="shared" si="189"/>
        <v>n/a</v>
      </c>
      <c r="X342" s="34" t="str">
        <f t="shared" si="190"/>
        <v>n/a</v>
      </c>
    </row>
    <row r="343" spans="1:24" ht="24" hidden="1" outlineLevel="2" x14ac:dyDescent="0.2">
      <c r="A343" s="49">
        <v>3140</v>
      </c>
      <c r="B343" s="18" t="str">
        <f>+masterfile!D873</f>
        <v>3140 Bauleistungen §13b UStG o.Vorst.,19% USt</v>
      </c>
      <c r="D343" s="51">
        <f>-VLOOKUP(A343,'pl-data'!A:F,4)</f>
        <v>0</v>
      </c>
      <c r="E343" s="51">
        <f>-VLOOKUP(A343,'pl-data'!A:F,5)</f>
        <v>0</v>
      </c>
      <c r="F343" s="51">
        <f>-VLOOKUP(A343,'pl-data'!A:F,6)</f>
        <v>0</v>
      </c>
      <c r="G343" s="51">
        <f>-VLOOKUP(A343,'pl-data'!A:G,7)</f>
        <v>0</v>
      </c>
      <c r="H343" s="51">
        <f>-VLOOKUP(A343,'pl-data'!A:V,22)</f>
        <v>0</v>
      </c>
      <c r="I343" s="51">
        <f t="shared" si="184"/>
        <v>0</v>
      </c>
      <c r="J343" s="51">
        <f>-VLOOKUP(A343,'pl-data'!A:BR,66)</f>
        <v>0</v>
      </c>
      <c r="K343" s="51">
        <f>-VLOOKUP(A343,'pl-data'!A:BR,68)</f>
        <v>0</v>
      </c>
      <c r="L343" s="51">
        <f>-VLOOKUP(A343,'pl-data'!A:BR,70)</f>
        <v>0</v>
      </c>
      <c r="N343" s="51">
        <f>-VLOOKUP(A343,'pl-data'!A:BR,21)</f>
        <v>0</v>
      </c>
      <c r="O343" s="51">
        <f>-VLOOKUP(A343,'pl-data'!A:BR,51)</f>
        <v>0</v>
      </c>
      <c r="P343" s="51">
        <f>-VLOOKUP(A343,'pl-data'!A:BR,36)</f>
        <v>0</v>
      </c>
      <c r="Q343" s="34" t="str">
        <f t="shared" si="185"/>
        <v>n/a</v>
      </c>
      <c r="R343" s="34" t="str">
        <f t="shared" si="186"/>
        <v>n/a</v>
      </c>
      <c r="T343" s="51">
        <f t="shared" si="187"/>
        <v>0</v>
      </c>
      <c r="U343" s="51">
        <f>-VLOOKUP(A343,'pl-data'!A:BR,52)</f>
        <v>0</v>
      </c>
      <c r="V343" s="51">
        <f t="shared" si="188"/>
        <v>0</v>
      </c>
      <c r="W343" s="34" t="str">
        <f t="shared" si="189"/>
        <v>n/a</v>
      </c>
      <c r="X343" s="34" t="str">
        <f t="shared" si="190"/>
        <v>n/a</v>
      </c>
    </row>
    <row r="344" spans="1:24" hidden="1" outlineLevel="2" x14ac:dyDescent="0.2">
      <c r="A344" s="49">
        <v>3143</v>
      </c>
      <c r="B344" s="18" t="str">
        <f>+masterfile!D874</f>
        <v>3143 Sonstige Leistungen EU o.Vorst.,19% USt</v>
      </c>
      <c r="D344" s="51">
        <f>-VLOOKUP(A344,'pl-data'!A:F,4)</f>
        <v>0</v>
      </c>
      <c r="E344" s="51">
        <f>-VLOOKUP(A344,'pl-data'!A:F,5)</f>
        <v>0</v>
      </c>
      <c r="F344" s="51">
        <f>-VLOOKUP(A344,'pl-data'!A:F,6)</f>
        <v>0</v>
      </c>
      <c r="G344" s="51">
        <f>-VLOOKUP(A344,'pl-data'!A:G,7)</f>
        <v>0</v>
      </c>
      <c r="H344" s="51">
        <f>-VLOOKUP(A344,'pl-data'!A:V,22)</f>
        <v>0</v>
      </c>
      <c r="I344" s="51">
        <f t="shared" si="184"/>
        <v>0</v>
      </c>
      <c r="J344" s="51">
        <f>-VLOOKUP(A344,'pl-data'!A:BR,66)</f>
        <v>0</v>
      </c>
      <c r="K344" s="51">
        <f>-VLOOKUP(A344,'pl-data'!A:BR,68)</f>
        <v>0</v>
      </c>
      <c r="L344" s="51">
        <f>-VLOOKUP(A344,'pl-data'!A:BR,70)</f>
        <v>0</v>
      </c>
      <c r="N344" s="51">
        <f>-VLOOKUP(A344,'pl-data'!A:BR,21)</f>
        <v>0</v>
      </c>
      <c r="O344" s="51">
        <f>-VLOOKUP(A344,'pl-data'!A:BR,51)</f>
        <v>0</v>
      </c>
      <c r="P344" s="51">
        <f>-VLOOKUP(A344,'pl-data'!A:BR,36)</f>
        <v>0</v>
      </c>
      <c r="Q344" s="34" t="str">
        <f t="shared" si="185"/>
        <v>n/a</v>
      </c>
      <c r="R344" s="34" t="str">
        <f t="shared" si="186"/>
        <v>n/a</v>
      </c>
      <c r="T344" s="51">
        <f t="shared" si="187"/>
        <v>0</v>
      </c>
      <c r="U344" s="51">
        <f>-VLOOKUP(A344,'pl-data'!A:BR,52)</f>
        <v>0</v>
      </c>
      <c r="V344" s="51">
        <f t="shared" si="188"/>
        <v>0</v>
      </c>
      <c r="W344" s="34" t="str">
        <f t="shared" si="189"/>
        <v>n/a</v>
      </c>
      <c r="X344" s="34" t="str">
        <f t="shared" si="190"/>
        <v>n/a</v>
      </c>
    </row>
    <row r="345" spans="1:24" hidden="1" outlineLevel="2" x14ac:dyDescent="0.2">
      <c r="A345" s="49">
        <v>3145</v>
      </c>
      <c r="B345" s="18" t="str">
        <f>+masterfile!D875</f>
        <v>3145 Leistungen ausl.Untern.o.Vorst.,19% USt</v>
      </c>
      <c r="D345" s="51">
        <f>-VLOOKUP(A345,'pl-data'!A:F,4)</f>
        <v>0</v>
      </c>
      <c r="E345" s="51">
        <f>-VLOOKUP(A345,'pl-data'!A:F,5)</f>
        <v>0</v>
      </c>
      <c r="F345" s="51">
        <f>-VLOOKUP(A345,'pl-data'!A:F,6)</f>
        <v>0</v>
      </c>
      <c r="G345" s="51">
        <f>-VLOOKUP(A345,'pl-data'!A:G,7)</f>
        <v>0</v>
      </c>
      <c r="H345" s="51">
        <f>-VLOOKUP(A345,'pl-data'!A:V,22)</f>
        <v>0</v>
      </c>
      <c r="I345" s="51">
        <f t="shared" si="184"/>
        <v>0</v>
      </c>
      <c r="J345" s="51">
        <f>-VLOOKUP(A345,'pl-data'!A:BR,66)</f>
        <v>0</v>
      </c>
      <c r="K345" s="51">
        <f>-VLOOKUP(A345,'pl-data'!A:BR,68)</f>
        <v>0</v>
      </c>
      <c r="L345" s="51">
        <f>-VLOOKUP(A345,'pl-data'!A:BR,70)</f>
        <v>0</v>
      </c>
      <c r="N345" s="51">
        <f>-VLOOKUP(A345,'pl-data'!A:BR,21)</f>
        <v>0</v>
      </c>
      <c r="O345" s="51">
        <f>-VLOOKUP(A345,'pl-data'!A:BR,51)</f>
        <v>0</v>
      </c>
      <c r="P345" s="51">
        <f>-VLOOKUP(A345,'pl-data'!A:BR,36)</f>
        <v>0</v>
      </c>
      <c r="Q345" s="34" t="str">
        <f t="shared" si="185"/>
        <v>n/a</v>
      </c>
      <c r="R345" s="34" t="str">
        <f t="shared" si="186"/>
        <v>n/a</v>
      </c>
      <c r="T345" s="51">
        <f t="shared" si="187"/>
        <v>0</v>
      </c>
      <c r="U345" s="51">
        <f>-VLOOKUP(A345,'pl-data'!A:BR,52)</f>
        <v>0</v>
      </c>
      <c r="V345" s="51">
        <f t="shared" si="188"/>
        <v>0</v>
      </c>
      <c r="W345" s="34" t="str">
        <f t="shared" si="189"/>
        <v>n/a</v>
      </c>
      <c r="X345" s="34" t="str">
        <f t="shared" si="190"/>
        <v>n/a</v>
      </c>
    </row>
    <row r="346" spans="1:24" hidden="1" outlineLevel="2" x14ac:dyDescent="0.2">
      <c r="A346" s="49">
        <v>3160</v>
      </c>
      <c r="B346" s="18" t="str">
        <f>+masterfile!D882</f>
        <v>3160 Leistungen § 13b UStG mit VoSt-Abzug</v>
      </c>
      <c r="D346" s="51">
        <f>-VLOOKUP(A346,'pl-data'!A:F,4)</f>
        <v>0</v>
      </c>
      <c r="E346" s="51">
        <f>-VLOOKUP(A346,'pl-data'!A:F,5)</f>
        <v>0</v>
      </c>
      <c r="F346" s="51">
        <f>-VLOOKUP(A346,'pl-data'!A:F,6)</f>
        <v>0</v>
      </c>
      <c r="G346" s="51">
        <f>-VLOOKUP(A346,'pl-data'!A:G,7)</f>
        <v>0</v>
      </c>
      <c r="H346" s="51">
        <f>-VLOOKUP(A346,'pl-data'!A:V,22)</f>
        <v>0</v>
      </c>
      <c r="I346" s="51">
        <f t="shared" si="184"/>
        <v>0</v>
      </c>
      <c r="J346" s="51">
        <f>-VLOOKUP(A346,'pl-data'!A:BR,66)</f>
        <v>0</v>
      </c>
      <c r="K346" s="51">
        <f>-VLOOKUP(A346,'pl-data'!A:BR,68)</f>
        <v>0</v>
      </c>
      <c r="L346" s="51">
        <f>-VLOOKUP(A346,'pl-data'!A:BR,70)</f>
        <v>0</v>
      </c>
      <c r="N346" s="51">
        <f>-VLOOKUP(A346,'pl-data'!A:BR,21)</f>
        <v>0</v>
      </c>
      <c r="O346" s="51">
        <f>-VLOOKUP(A346,'pl-data'!A:BR,51)</f>
        <v>0</v>
      </c>
      <c r="P346" s="51">
        <f>-VLOOKUP(A346,'pl-data'!A:BR,36)</f>
        <v>0</v>
      </c>
      <c r="Q346" s="34" t="str">
        <f t="shared" si="185"/>
        <v>n/a</v>
      </c>
      <c r="R346" s="34" t="str">
        <f t="shared" si="186"/>
        <v>n/a</v>
      </c>
      <c r="T346" s="51">
        <f t="shared" si="187"/>
        <v>0</v>
      </c>
      <c r="U346" s="51">
        <f>-VLOOKUP(A346,'pl-data'!A:BR,52)</f>
        <v>0</v>
      </c>
      <c r="V346" s="51">
        <f t="shared" si="188"/>
        <v>0</v>
      </c>
      <c r="W346" s="34" t="str">
        <f t="shared" si="189"/>
        <v>n/a</v>
      </c>
      <c r="X346" s="34" t="str">
        <f t="shared" si="190"/>
        <v>n/a</v>
      </c>
    </row>
    <row r="347" spans="1:24" hidden="1" outlineLevel="2" x14ac:dyDescent="0.2">
      <c r="A347" s="49">
        <v>3165</v>
      </c>
      <c r="B347" s="18" t="str">
        <f>+masterfile!D883</f>
        <v>3165 Leistungen § 13b UStG ohne VoSt-Abzug</v>
      </c>
      <c r="D347" s="51">
        <f>-VLOOKUP(A347,'pl-data'!A:F,4)</f>
        <v>0</v>
      </c>
      <c r="E347" s="51">
        <f>-VLOOKUP(A347,'pl-data'!A:F,5)</f>
        <v>0</v>
      </c>
      <c r="F347" s="51">
        <f>-VLOOKUP(A347,'pl-data'!A:F,6)</f>
        <v>0</v>
      </c>
      <c r="G347" s="51">
        <f>-VLOOKUP(A347,'pl-data'!A:G,7)</f>
        <v>0</v>
      </c>
      <c r="H347" s="51">
        <f>-VLOOKUP(A347,'pl-data'!A:V,22)</f>
        <v>0</v>
      </c>
      <c r="I347" s="51">
        <f t="shared" si="184"/>
        <v>0</v>
      </c>
      <c r="J347" s="51">
        <f>-VLOOKUP(A347,'pl-data'!A:BR,66)</f>
        <v>0</v>
      </c>
      <c r="K347" s="51">
        <f>-VLOOKUP(A347,'pl-data'!A:BR,68)</f>
        <v>0</v>
      </c>
      <c r="L347" s="51">
        <f>-VLOOKUP(A347,'pl-data'!A:BR,70)</f>
        <v>0</v>
      </c>
      <c r="N347" s="51">
        <f>-VLOOKUP(A347,'pl-data'!A:BR,21)</f>
        <v>0</v>
      </c>
      <c r="O347" s="51">
        <f>-VLOOKUP(A347,'pl-data'!A:BR,51)</f>
        <v>0</v>
      </c>
      <c r="P347" s="51">
        <f>-VLOOKUP(A347,'pl-data'!A:BR,36)</f>
        <v>0</v>
      </c>
      <c r="Q347" s="34" t="str">
        <f t="shared" si="185"/>
        <v>n/a</v>
      </c>
      <c r="R347" s="34" t="str">
        <f t="shared" si="186"/>
        <v>n/a</v>
      </c>
      <c r="T347" s="51">
        <f t="shared" si="187"/>
        <v>0</v>
      </c>
      <c r="U347" s="51">
        <f>-VLOOKUP(A347,'pl-data'!A:BR,52)</f>
        <v>0</v>
      </c>
      <c r="V347" s="51">
        <f t="shared" si="188"/>
        <v>0</v>
      </c>
      <c r="W347" s="34" t="str">
        <f t="shared" si="189"/>
        <v>n/a</v>
      </c>
      <c r="X347" s="34" t="str">
        <f t="shared" si="190"/>
        <v>n/a</v>
      </c>
    </row>
    <row r="348" spans="1:24" hidden="1" outlineLevel="2" x14ac:dyDescent="0.2">
      <c r="A348" s="49">
        <v>3170</v>
      </c>
      <c r="B348" s="18" t="str">
        <f>+masterfile!D884</f>
        <v>3170 Fremdleistung (Miet- u.Pachtz. bew. WG)</v>
      </c>
      <c r="D348" s="51">
        <f>-VLOOKUP(A348,'pl-data'!A:F,4)</f>
        <v>0</v>
      </c>
      <c r="E348" s="51">
        <f>-VLOOKUP(A348,'pl-data'!A:F,5)</f>
        <v>0</v>
      </c>
      <c r="F348" s="51">
        <f>-VLOOKUP(A348,'pl-data'!A:F,6)</f>
        <v>0</v>
      </c>
      <c r="G348" s="51">
        <f>-VLOOKUP(A348,'pl-data'!A:G,7)</f>
        <v>0</v>
      </c>
      <c r="H348" s="51">
        <f>-VLOOKUP(A348,'pl-data'!A:V,22)</f>
        <v>0</v>
      </c>
      <c r="I348" s="51">
        <f t="shared" si="184"/>
        <v>0</v>
      </c>
      <c r="J348" s="51">
        <f>-VLOOKUP(A348,'pl-data'!A:BR,66)</f>
        <v>0</v>
      </c>
      <c r="K348" s="51">
        <f>-VLOOKUP(A348,'pl-data'!A:BR,68)</f>
        <v>0</v>
      </c>
      <c r="L348" s="51">
        <f>-VLOOKUP(A348,'pl-data'!A:BR,70)</f>
        <v>0</v>
      </c>
      <c r="N348" s="51">
        <f>-VLOOKUP(A348,'pl-data'!A:BR,21)</f>
        <v>0</v>
      </c>
      <c r="O348" s="51">
        <f>-VLOOKUP(A348,'pl-data'!A:BR,51)</f>
        <v>0</v>
      </c>
      <c r="P348" s="51">
        <f>-VLOOKUP(A348,'pl-data'!A:BR,36)</f>
        <v>0</v>
      </c>
      <c r="Q348" s="34" t="str">
        <f t="shared" si="185"/>
        <v>n/a</v>
      </c>
      <c r="R348" s="34" t="str">
        <f t="shared" si="186"/>
        <v>n/a</v>
      </c>
      <c r="T348" s="51">
        <f t="shared" si="187"/>
        <v>0</v>
      </c>
      <c r="U348" s="51">
        <f>-VLOOKUP(A348,'pl-data'!A:BR,52)</f>
        <v>0</v>
      </c>
      <c r="V348" s="51">
        <f t="shared" si="188"/>
        <v>0</v>
      </c>
      <c r="W348" s="34" t="str">
        <f t="shared" si="189"/>
        <v>n/a</v>
      </c>
      <c r="X348" s="34" t="str">
        <f t="shared" si="190"/>
        <v>n/a</v>
      </c>
    </row>
    <row r="349" spans="1:24" ht="24" hidden="1" outlineLevel="2" x14ac:dyDescent="0.2">
      <c r="A349" s="49">
        <v>3175</v>
      </c>
      <c r="B349" s="18" t="str">
        <f>+masterfile!D885</f>
        <v>3175 Fremdleistung (Miet- u.Pachtz. unbew.WG)</v>
      </c>
      <c r="D349" s="51">
        <f>-VLOOKUP(A349,'pl-data'!A:F,4)</f>
        <v>0</v>
      </c>
      <c r="E349" s="51">
        <f>-VLOOKUP(A349,'pl-data'!A:F,5)</f>
        <v>0</v>
      </c>
      <c r="F349" s="51">
        <f>-VLOOKUP(A349,'pl-data'!A:F,6)</f>
        <v>0</v>
      </c>
      <c r="G349" s="51">
        <f>-VLOOKUP(A349,'pl-data'!A:G,7)</f>
        <v>0</v>
      </c>
      <c r="H349" s="51">
        <f>-VLOOKUP(A349,'pl-data'!A:V,22)</f>
        <v>0</v>
      </c>
      <c r="I349" s="51">
        <f t="shared" si="184"/>
        <v>0</v>
      </c>
      <c r="J349" s="51">
        <f>-VLOOKUP(A349,'pl-data'!A:BR,66)</f>
        <v>0</v>
      </c>
      <c r="K349" s="51">
        <f>-VLOOKUP(A349,'pl-data'!A:BR,68)</f>
        <v>0</v>
      </c>
      <c r="L349" s="51">
        <f>-VLOOKUP(A349,'pl-data'!A:BR,70)</f>
        <v>0</v>
      </c>
      <c r="N349" s="51">
        <f>-VLOOKUP(A349,'pl-data'!A:BR,21)</f>
        <v>0</v>
      </c>
      <c r="O349" s="51">
        <f>-VLOOKUP(A349,'pl-data'!A:BR,51)</f>
        <v>0</v>
      </c>
      <c r="P349" s="51">
        <f>-VLOOKUP(A349,'pl-data'!A:BR,36)</f>
        <v>0</v>
      </c>
      <c r="Q349" s="34" t="str">
        <f t="shared" si="185"/>
        <v>n/a</v>
      </c>
      <c r="R349" s="34" t="str">
        <f t="shared" si="186"/>
        <v>n/a</v>
      </c>
      <c r="T349" s="51">
        <f t="shared" si="187"/>
        <v>0</v>
      </c>
      <c r="U349" s="51">
        <f>-VLOOKUP(A349,'pl-data'!A:BR,52)</f>
        <v>0</v>
      </c>
      <c r="V349" s="51">
        <f t="shared" si="188"/>
        <v>0</v>
      </c>
      <c r="W349" s="34" t="str">
        <f t="shared" si="189"/>
        <v>n/a</v>
      </c>
      <c r="X349" s="34" t="str">
        <f t="shared" si="190"/>
        <v>n/a</v>
      </c>
    </row>
    <row r="350" spans="1:24" hidden="1" outlineLevel="2" x14ac:dyDescent="0.2">
      <c r="A350" s="49">
        <v>3180</v>
      </c>
      <c r="B350" s="18" t="str">
        <f>+masterfile!D886</f>
        <v>3180 Fremdleistung (Entgelte Rechte u.Liz.)</v>
      </c>
      <c r="D350" s="51">
        <f>-VLOOKUP(A350,'pl-data'!A:F,4)</f>
        <v>0</v>
      </c>
      <c r="E350" s="51">
        <f>-VLOOKUP(A350,'pl-data'!A:F,5)</f>
        <v>0</v>
      </c>
      <c r="F350" s="51">
        <f>-VLOOKUP(A350,'pl-data'!A:F,6)</f>
        <v>0</v>
      </c>
      <c r="G350" s="51">
        <f>-VLOOKUP(A350,'pl-data'!A:G,7)</f>
        <v>0</v>
      </c>
      <c r="H350" s="51">
        <f>-VLOOKUP(A350,'pl-data'!A:V,22)</f>
        <v>0</v>
      </c>
      <c r="I350" s="51">
        <f t="shared" si="184"/>
        <v>0</v>
      </c>
      <c r="J350" s="51">
        <f>-VLOOKUP(A350,'pl-data'!A:BR,66)</f>
        <v>0</v>
      </c>
      <c r="K350" s="51">
        <f>-VLOOKUP(A350,'pl-data'!A:BR,68)</f>
        <v>0</v>
      </c>
      <c r="L350" s="51">
        <f>-VLOOKUP(A350,'pl-data'!A:BR,70)</f>
        <v>0</v>
      </c>
      <c r="N350" s="51">
        <f>-VLOOKUP(A350,'pl-data'!A:BR,21)</f>
        <v>0</v>
      </c>
      <c r="O350" s="51">
        <f>-VLOOKUP(A350,'pl-data'!A:BR,51)</f>
        <v>0</v>
      </c>
      <c r="P350" s="51">
        <f>-VLOOKUP(A350,'pl-data'!A:BR,36)</f>
        <v>0</v>
      </c>
      <c r="Q350" s="34" t="str">
        <f t="shared" si="185"/>
        <v>n/a</v>
      </c>
      <c r="R350" s="34" t="str">
        <f t="shared" si="186"/>
        <v>n/a</v>
      </c>
      <c r="T350" s="51">
        <f t="shared" si="187"/>
        <v>0</v>
      </c>
      <c r="U350" s="51">
        <f>-VLOOKUP(A350,'pl-data'!A:BR,52)</f>
        <v>0</v>
      </c>
      <c r="V350" s="51">
        <f t="shared" si="188"/>
        <v>0</v>
      </c>
      <c r="W350" s="34" t="str">
        <f t="shared" si="189"/>
        <v>n/a</v>
      </c>
      <c r="X350" s="34" t="str">
        <f t="shared" si="190"/>
        <v>n/a</v>
      </c>
    </row>
    <row r="351" spans="1:24" hidden="1" outlineLevel="2" x14ac:dyDescent="0.2">
      <c r="A351" s="49">
        <v>3185</v>
      </c>
      <c r="B351" s="18" t="str">
        <f>+masterfile!D887</f>
        <v>3185 Fremdleistung (Vergütung Überlass. WG)</v>
      </c>
      <c r="D351" s="51">
        <f>-VLOOKUP(A351,'pl-data'!A:F,4)</f>
        <v>0</v>
      </c>
      <c r="E351" s="51">
        <f>-VLOOKUP(A351,'pl-data'!A:F,5)</f>
        <v>0</v>
      </c>
      <c r="F351" s="51">
        <f>-VLOOKUP(A351,'pl-data'!A:F,6)</f>
        <v>0</v>
      </c>
      <c r="G351" s="51">
        <f>-VLOOKUP(A351,'pl-data'!A:G,7)</f>
        <v>0</v>
      </c>
      <c r="H351" s="51">
        <f>-VLOOKUP(A351,'pl-data'!A:V,22)</f>
        <v>0</v>
      </c>
      <c r="I351" s="51">
        <f t="shared" si="184"/>
        <v>0</v>
      </c>
      <c r="J351" s="51">
        <f>-VLOOKUP(A351,'pl-data'!A:BR,66)</f>
        <v>0</v>
      </c>
      <c r="K351" s="51">
        <f>-VLOOKUP(A351,'pl-data'!A:BR,68)</f>
        <v>0</v>
      </c>
      <c r="L351" s="51">
        <f>-VLOOKUP(A351,'pl-data'!A:BR,70)</f>
        <v>0</v>
      </c>
      <c r="N351" s="51">
        <f>-VLOOKUP(A351,'pl-data'!A:BR,21)</f>
        <v>0</v>
      </c>
      <c r="O351" s="51">
        <f>-VLOOKUP(A351,'pl-data'!A:BR,51)</f>
        <v>0</v>
      </c>
      <c r="P351" s="51">
        <f>-VLOOKUP(A351,'pl-data'!A:BR,36)</f>
        <v>0</v>
      </c>
      <c r="Q351" s="34" t="str">
        <f t="shared" si="185"/>
        <v>n/a</v>
      </c>
      <c r="R351" s="34" t="str">
        <f t="shared" si="186"/>
        <v>n/a</v>
      </c>
      <c r="T351" s="51">
        <f t="shared" si="187"/>
        <v>0</v>
      </c>
      <c r="U351" s="51">
        <f>-VLOOKUP(A351,'pl-data'!A:BR,52)</f>
        <v>0</v>
      </c>
      <c r="V351" s="51">
        <f t="shared" si="188"/>
        <v>0</v>
      </c>
      <c r="W351" s="34" t="str">
        <f t="shared" si="189"/>
        <v>n/a</v>
      </c>
      <c r="X351" s="34" t="str">
        <f t="shared" si="190"/>
        <v>n/a</v>
      </c>
    </row>
    <row r="352" spans="1:24" hidden="1" outlineLevel="2" x14ac:dyDescent="0.2">
      <c r="B352" s="18"/>
      <c r="D352" s="53"/>
      <c r="E352" s="53"/>
      <c r="F352" s="53"/>
      <c r="G352" s="53"/>
      <c r="H352" s="53"/>
      <c r="I352" s="53"/>
      <c r="J352" s="53"/>
      <c r="K352" s="53"/>
      <c r="L352" s="53"/>
      <c r="N352" s="53"/>
      <c r="O352" s="53"/>
      <c r="P352" s="53"/>
      <c r="T352" s="53"/>
      <c r="U352" s="53"/>
      <c r="V352" s="53"/>
    </row>
    <row r="353" spans="1:25" hidden="1" outlineLevel="2" x14ac:dyDescent="0.2">
      <c r="A353" s="49" t="s">
        <v>1836</v>
      </c>
      <c r="B353" s="18" t="s">
        <v>1836</v>
      </c>
      <c r="D353" s="51">
        <f>+SUM(D354:D360)</f>
        <v>0</v>
      </c>
      <c r="E353" s="51">
        <f t="shared" ref="E353" si="191">+SUM(E354:E360)</f>
        <v>0</v>
      </c>
      <c r="F353" s="51">
        <f>+SUM(F354:F360)</f>
        <v>0</v>
      </c>
      <c r="G353" s="51">
        <f t="shared" ref="G353:L353" si="192">+SUM(G354:G360)</f>
        <v>0</v>
      </c>
      <c r="H353" s="51">
        <f t="shared" si="192"/>
        <v>0</v>
      </c>
      <c r="I353" s="51">
        <f t="shared" si="192"/>
        <v>0</v>
      </c>
      <c r="J353" s="51">
        <f t="shared" si="192"/>
        <v>0</v>
      </c>
      <c r="K353" s="51">
        <f t="shared" si="192"/>
        <v>0</v>
      </c>
      <c r="L353" s="51">
        <f t="shared" si="192"/>
        <v>0</v>
      </c>
      <c r="N353" s="51">
        <f t="shared" ref="N353:P353" si="193">+SUM(N354:N360)</f>
        <v>0</v>
      </c>
      <c r="O353" s="51">
        <f t="shared" si="193"/>
        <v>0</v>
      </c>
      <c r="P353" s="51">
        <f t="shared" si="193"/>
        <v>0</v>
      </c>
      <c r="Q353" s="34" t="str">
        <f t="shared" ref="Q353" si="194">IFERROR(P353/O353-1,"n/a")</f>
        <v>n/a</v>
      </c>
      <c r="R353" s="34" t="str">
        <f t="shared" ref="R353" si="195">IFERROR(P353/N353-1,"n/a")</f>
        <v>n/a</v>
      </c>
      <c r="T353" s="51">
        <f t="shared" ref="T353:V353" si="196">+SUM(T354:T360)</f>
        <v>0</v>
      </c>
      <c r="U353" s="51">
        <f t="shared" si="196"/>
        <v>0</v>
      </c>
      <c r="V353" s="51">
        <f t="shared" si="196"/>
        <v>0</v>
      </c>
      <c r="W353" s="34" t="str">
        <f t="shared" ref="W353" si="197">IFERROR(V353/U353-1,"n/a")</f>
        <v>n/a</v>
      </c>
      <c r="X353" s="34" t="str">
        <f t="shared" ref="X353" si="198">IFERROR(V353/T353-1,"n/a")</f>
        <v>n/a</v>
      </c>
    </row>
    <row r="354" spans="1:25" ht="24" hidden="1" outlineLevel="3" x14ac:dyDescent="0.2">
      <c r="A354" s="49">
        <v>3150</v>
      </c>
      <c r="B354" s="43" t="str">
        <f>+masterfile!D876</f>
        <v>3150 Erhaltene Skonti Leistungen §13b UStG</v>
      </c>
      <c r="D354" s="51">
        <f>-VLOOKUP(A354,'pl-data'!A:F,4)</f>
        <v>0</v>
      </c>
      <c r="E354" s="51">
        <f>-VLOOKUP(A354,'pl-data'!A:F,5)</f>
        <v>0</v>
      </c>
      <c r="F354" s="51">
        <f>-VLOOKUP(A354,'pl-data'!A:F,6)</f>
        <v>0</v>
      </c>
      <c r="G354" s="51">
        <f>-VLOOKUP(A354,'pl-data'!A:G,7)</f>
        <v>0</v>
      </c>
      <c r="H354" s="51">
        <f>-VLOOKUP(A354,'pl-data'!A:V,22)</f>
        <v>0</v>
      </c>
      <c r="I354" s="51">
        <f t="shared" ref="I354:I359" si="199">+U354+P354-O354</f>
        <v>0</v>
      </c>
      <c r="J354" s="51">
        <f>-VLOOKUP(A354,'pl-data'!A:BR,66)</f>
        <v>0</v>
      </c>
      <c r="K354" s="51">
        <f>-VLOOKUP(A354,'pl-data'!A:BR,68)</f>
        <v>0</v>
      </c>
      <c r="L354" s="51">
        <f>-VLOOKUP(A354,'pl-data'!A:BR,70)</f>
        <v>0</v>
      </c>
      <c r="N354" s="51">
        <f>-VLOOKUP(A354,'pl-data'!A:BR,21)</f>
        <v>0</v>
      </c>
      <c r="O354" s="51">
        <f>-VLOOKUP(A354,'pl-data'!A:BR,51)</f>
        <v>0</v>
      </c>
      <c r="P354" s="51">
        <f>-VLOOKUP(A354,'pl-data'!A:BR,36)</f>
        <v>0</v>
      </c>
      <c r="Q354" s="34" t="str">
        <f t="shared" ref="Q354:Q359" si="200">IFERROR(P354/O354-1,"n/a")</f>
        <v>n/a</v>
      </c>
      <c r="R354" s="34" t="str">
        <f t="shared" ref="R354:R359" si="201">IFERROR(P354/N354-1,"n/a")</f>
        <v>n/a</v>
      </c>
      <c r="T354" s="51">
        <f t="shared" ref="T354:T359" si="202">+H354</f>
        <v>0</v>
      </c>
      <c r="U354" s="51">
        <f>-VLOOKUP(A354,'pl-data'!A:BR,52)</f>
        <v>0</v>
      </c>
      <c r="V354" s="51">
        <f t="shared" ref="V354:V359" si="203">+I354</f>
        <v>0</v>
      </c>
      <c r="W354" s="34" t="str">
        <f t="shared" ref="W354:W359" si="204">IFERROR(V354/U354-1,"n/a")</f>
        <v>n/a</v>
      </c>
      <c r="X354" s="34" t="str">
        <f t="shared" ref="X354:X359" si="205">IFERROR(V354/T354-1,"n/a")</f>
        <v>n/a</v>
      </c>
    </row>
    <row r="355" spans="1:25" ht="24" hidden="1" outlineLevel="3" x14ac:dyDescent="0.2">
      <c r="A355" s="49">
        <v>3151</v>
      </c>
      <c r="B355" s="43" t="str">
        <f>+masterfile!D877</f>
        <v>3151 Erhalt. Skonti § 13b UStG 19% Vorst./USt</v>
      </c>
      <c r="D355" s="51">
        <f>-VLOOKUP(A355,'pl-data'!A:F,4)</f>
        <v>0</v>
      </c>
      <c r="E355" s="51">
        <f>-VLOOKUP(A355,'pl-data'!A:F,5)</f>
        <v>0</v>
      </c>
      <c r="F355" s="51">
        <f>-VLOOKUP(A355,'pl-data'!A:F,6)</f>
        <v>0</v>
      </c>
      <c r="G355" s="51">
        <f>-VLOOKUP(A355,'pl-data'!A:G,7)</f>
        <v>0</v>
      </c>
      <c r="H355" s="51">
        <f>-VLOOKUP(A355,'pl-data'!A:V,22)</f>
        <v>0</v>
      </c>
      <c r="I355" s="51">
        <f t="shared" si="199"/>
        <v>0</v>
      </c>
      <c r="J355" s="51">
        <f>-VLOOKUP(A355,'pl-data'!A:BR,66)</f>
        <v>0</v>
      </c>
      <c r="K355" s="51">
        <f>-VLOOKUP(A355,'pl-data'!A:BR,68)</f>
        <v>0</v>
      </c>
      <c r="L355" s="51">
        <f>-VLOOKUP(A355,'pl-data'!A:BR,70)</f>
        <v>0</v>
      </c>
      <c r="N355" s="51">
        <f>-VLOOKUP(A355,'pl-data'!A:BR,21)</f>
        <v>0</v>
      </c>
      <c r="O355" s="51">
        <f>-VLOOKUP(A355,'pl-data'!A:BR,51)</f>
        <v>0</v>
      </c>
      <c r="P355" s="51">
        <f>-VLOOKUP(A355,'pl-data'!A:BR,36)</f>
        <v>0</v>
      </c>
      <c r="Q355" s="34" t="str">
        <f t="shared" si="200"/>
        <v>n/a</v>
      </c>
      <c r="R355" s="34" t="str">
        <f t="shared" si="201"/>
        <v>n/a</v>
      </c>
      <c r="T355" s="51">
        <f t="shared" si="202"/>
        <v>0</v>
      </c>
      <c r="U355" s="51">
        <f>-VLOOKUP(A355,'pl-data'!A:BR,52)</f>
        <v>0</v>
      </c>
      <c r="V355" s="51">
        <f t="shared" si="203"/>
        <v>0</v>
      </c>
      <c r="W355" s="34" t="str">
        <f t="shared" si="204"/>
        <v>n/a</v>
      </c>
      <c r="X355" s="34" t="str">
        <f t="shared" si="205"/>
        <v>n/a</v>
      </c>
    </row>
    <row r="356" spans="1:25" ht="24" hidden="1" outlineLevel="3" x14ac:dyDescent="0.2">
      <c r="A356" s="49">
        <v>3152</v>
      </c>
      <c r="B356" s="43" t="str">
        <f>+masterfile!D878</f>
        <v>3152 Erhalt. Skonti § 13b UStG 16% Vorst./USt</v>
      </c>
      <c r="D356" s="51">
        <f>-VLOOKUP(A356,'pl-data'!A:F,4)</f>
        <v>0</v>
      </c>
      <c r="E356" s="51">
        <f>-VLOOKUP(A356,'pl-data'!A:F,5)</f>
        <v>0</v>
      </c>
      <c r="F356" s="51">
        <f>-VLOOKUP(A356,'pl-data'!A:F,6)</f>
        <v>0</v>
      </c>
      <c r="G356" s="51">
        <f>-VLOOKUP(A356,'pl-data'!A:G,7)</f>
        <v>0</v>
      </c>
      <c r="H356" s="51">
        <f>-VLOOKUP(A356,'pl-data'!A:V,22)</f>
        <v>0</v>
      </c>
      <c r="I356" s="51">
        <f t="shared" si="199"/>
        <v>0</v>
      </c>
      <c r="J356" s="51">
        <f>-VLOOKUP(A356,'pl-data'!A:BR,66)</f>
        <v>0</v>
      </c>
      <c r="K356" s="51">
        <f>-VLOOKUP(A356,'pl-data'!A:BR,68)</f>
        <v>0</v>
      </c>
      <c r="L356" s="51">
        <f>-VLOOKUP(A356,'pl-data'!A:BR,70)</f>
        <v>0</v>
      </c>
      <c r="N356" s="51">
        <f>-VLOOKUP(A356,'pl-data'!A:BR,21)</f>
        <v>0</v>
      </c>
      <c r="O356" s="51">
        <f>-VLOOKUP(A356,'pl-data'!A:BR,51)</f>
        <v>0</v>
      </c>
      <c r="P356" s="51">
        <f>-VLOOKUP(A356,'pl-data'!A:BR,36)</f>
        <v>0</v>
      </c>
      <c r="Q356" s="34" t="str">
        <f t="shared" si="200"/>
        <v>n/a</v>
      </c>
      <c r="R356" s="34" t="str">
        <f t="shared" si="201"/>
        <v>n/a</v>
      </c>
      <c r="T356" s="51">
        <f t="shared" si="202"/>
        <v>0</v>
      </c>
      <c r="U356" s="51">
        <f>-VLOOKUP(A356,'pl-data'!A:BR,52)</f>
        <v>0</v>
      </c>
      <c r="V356" s="51">
        <f t="shared" si="203"/>
        <v>0</v>
      </c>
      <c r="W356" s="34" t="str">
        <f t="shared" si="204"/>
        <v>n/a</v>
      </c>
      <c r="X356" s="34" t="str">
        <f t="shared" si="205"/>
        <v>n/a</v>
      </c>
    </row>
    <row r="357" spans="1:25" ht="24" hidden="1" outlineLevel="3" x14ac:dyDescent="0.2">
      <c r="A357" s="49">
        <v>3153</v>
      </c>
      <c r="B357" s="43" t="str">
        <f>+masterfile!D879</f>
        <v>3153 Erhaltene Skonti § 13b UStG o.VoSt/m.USt</v>
      </c>
      <c r="D357" s="51">
        <f>-VLOOKUP(A357,'pl-data'!A:F,4)</f>
        <v>0</v>
      </c>
      <c r="E357" s="51">
        <f>-VLOOKUP(A357,'pl-data'!A:F,5)</f>
        <v>0</v>
      </c>
      <c r="F357" s="51">
        <f>-VLOOKUP(A357,'pl-data'!A:F,6)</f>
        <v>0</v>
      </c>
      <c r="G357" s="51">
        <f>-VLOOKUP(A357,'pl-data'!A:G,7)</f>
        <v>0</v>
      </c>
      <c r="H357" s="51">
        <f>-VLOOKUP(A357,'pl-data'!A:V,22)</f>
        <v>0</v>
      </c>
      <c r="I357" s="51">
        <f t="shared" si="199"/>
        <v>0</v>
      </c>
      <c r="J357" s="51">
        <f>-VLOOKUP(A357,'pl-data'!A:BR,66)</f>
        <v>0</v>
      </c>
      <c r="K357" s="51">
        <f>-VLOOKUP(A357,'pl-data'!A:BR,68)</f>
        <v>0</v>
      </c>
      <c r="L357" s="51">
        <f>-VLOOKUP(A357,'pl-data'!A:BR,70)</f>
        <v>0</v>
      </c>
      <c r="N357" s="51">
        <f>-VLOOKUP(A357,'pl-data'!A:BR,21)</f>
        <v>0</v>
      </c>
      <c r="O357" s="51">
        <f>-VLOOKUP(A357,'pl-data'!A:BR,51)</f>
        <v>0</v>
      </c>
      <c r="P357" s="51">
        <f>-VLOOKUP(A357,'pl-data'!A:BR,36)</f>
        <v>0</v>
      </c>
      <c r="Q357" s="34" t="str">
        <f t="shared" si="200"/>
        <v>n/a</v>
      </c>
      <c r="R357" s="34" t="str">
        <f t="shared" si="201"/>
        <v>n/a</v>
      </c>
      <c r="T357" s="51">
        <f t="shared" si="202"/>
        <v>0</v>
      </c>
      <c r="U357" s="51">
        <f>-VLOOKUP(A357,'pl-data'!A:BR,52)</f>
        <v>0</v>
      </c>
      <c r="V357" s="51">
        <f t="shared" si="203"/>
        <v>0</v>
      </c>
      <c r="W357" s="34" t="str">
        <f t="shared" si="204"/>
        <v>n/a</v>
      </c>
      <c r="X357" s="34" t="str">
        <f t="shared" si="205"/>
        <v>n/a</v>
      </c>
    </row>
    <row r="358" spans="1:25" ht="24" hidden="1" outlineLevel="3" x14ac:dyDescent="0.2">
      <c r="A358" s="49">
        <v>3154</v>
      </c>
      <c r="B358" s="43" t="str">
        <f>+masterfile!D880</f>
        <v>3154 Erhalt. Skonti § 13b UStG o.VoSt/19% USt</v>
      </c>
      <c r="D358" s="51">
        <f>-VLOOKUP(A358,'pl-data'!A:F,4)</f>
        <v>0</v>
      </c>
      <c r="E358" s="51">
        <f>-VLOOKUP(A358,'pl-data'!A:F,5)</f>
        <v>0</v>
      </c>
      <c r="F358" s="51">
        <f>-VLOOKUP(A358,'pl-data'!A:F,6)</f>
        <v>0</v>
      </c>
      <c r="G358" s="51">
        <f>-VLOOKUP(A358,'pl-data'!A:G,7)</f>
        <v>0</v>
      </c>
      <c r="H358" s="51">
        <f>-VLOOKUP(A358,'pl-data'!A:V,22)</f>
        <v>0</v>
      </c>
      <c r="I358" s="51">
        <f t="shared" si="199"/>
        <v>0</v>
      </c>
      <c r="J358" s="51">
        <f>-VLOOKUP(A358,'pl-data'!A:BR,66)</f>
        <v>0</v>
      </c>
      <c r="K358" s="51">
        <f>-VLOOKUP(A358,'pl-data'!A:BR,68)</f>
        <v>0</v>
      </c>
      <c r="L358" s="51">
        <f>-VLOOKUP(A358,'pl-data'!A:BR,70)</f>
        <v>0</v>
      </c>
      <c r="N358" s="51">
        <f>-VLOOKUP(A358,'pl-data'!A:BR,21)</f>
        <v>0</v>
      </c>
      <c r="O358" s="51">
        <f>-VLOOKUP(A358,'pl-data'!A:BR,51)</f>
        <v>0</v>
      </c>
      <c r="P358" s="51">
        <f>-VLOOKUP(A358,'pl-data'!A:BR,36)</f>
        <v>0</v>
      </c>
      <c r="Q358" s="34" t="str">
        <f t="shared" si="200"/>
        <v>n/a</v>
      </c>
      <c r="R358" s="34" t="str">
        <f t="shared" si="201"/>
        <v>n/a</v>
      </c>
      <c r="T358" s="51">
        <f t="shared" si="202"/>
        <v>0</v>
      </c>
      <c r="U358" s="51">
        <f>-VLOOKUP(A358,'pl-data'!A:BR,52)</f>
        <v>0</v>
      </c>
      <c r="V358" s="51">
        <f t="shared" si="203"/>
        <v>0</v>
      </c>
      <c r="W358" s="34" t="str">
        <f t="shared" si="204"/>
        <v>n/a</v>
      </c>
      <c r="X358" s="34" t="str">
        <f t="shared" si="205"/>
        <v>n/a</v>
      </c>
    </row>
    <row r="359" spans="1:25" ht="24" hidden="1" outlineLevel="3" x14ac:dyDescent="0.2">
      <c r="A359" s="49">
        <v>3155</v>
      </c>
      <c r="B359" s="43" t="str">
        <f>+masterfile!D881</f>
        <v>3155 Erhalt. Skonti § 13b UStG o.VoSt/16% USt</v>
      </c>
      <c r="D359" s="51">
        <f>-VLOOKUP(A359,'pl-data'!A:F,4)</f>
        <v>0</v>
      </c>
      <c r="E359" s="51">
        <f>-VLOOKUP(A359,'pl-data'!A:F,5)</f>
        <v>0</v>
      </c>
      <c r="F359" s="51">
        <f>-VLOOKUP(A359,'pl-data'!A:F,6)</f>
        <v>0</v>
      </c>
      <c r="G359" s="51">
        <f>-VLOOKUP(A359,'pl-data'!A:G,7)</f>
        <v>0</v>
      </c>
      <c r="H359" s="51">
        <f>-VLOOKUP(A359,'pl-data'!A:V,22)</f>
        <v>0</v>
      </c>
      <c r="I359" s="51">
        <f t="shared" si="199"/>
        <v>0</v>
      </c>
      <c r="J359" s="51">
        <f>-VLOOKUP(A359,'pl-data'!A:BR,66)</f>
        <v>0</v>
      </c>
      <c r="K359" s="51">
        <f>-VLOOKUP(A359,'pl-data'!A:BR,68)</f>
        <v>0</v>
      </c>
      <c r="L359" s="51">
        <f>-VLOOKUP(A359,'pl-data'!A:BR,70)</f>
        <v>0</v>
      </c>
      <c r="N359" s="51">
        <f>-VLOOKUP(A359,'pl-data'!A:BR,21)</f>
        <v>0</v>
      </c>
      <c r="O359" s="51">
        <f>-VLOOKUP(A359,'pl-data'!A:BR,51)</f>
        <v>0</v>
      </c>
      <c r="P359" s="51">
        <f>-VLOOKUP(A359,'pl-data'!A:BR,36)</f>
        <v>0</v>
      </c>
      <c r="Q359" s="34" t="str">
        <f t="shared" si="200"/>
        <v>n/a</v>
      </c>
      <c r="R359" s="34" t="str">
        <f t="shared" si="201"/>
        <v>n/a</v>
      </c>
      <c r="T359" s="51">
        <f t="shared" si="202"/>
        <v>0</v>
      </c>
      <c r="U359" s="51">
        <f>-VLOOKUP(A359,'pl-data'!A:BR,52)</f>
        <v>0</v>
      </c>
      <c r="V359" s="51">
        <f t="shared" si="203"/>
        <v>0</v>
      </c>
      <c r="W359" s="34" t="str">
        <f t="shared" si="204"/>
        <v>n/a</v>
      </c>
      <c r="X359" s="34" t="str">
        <f t="shared" si="205"/>
        <v>n/a</v>
      </c>
    </row>
    <row r="360" spans="1:25" hidden="1" outlineLevel="2" x14ac:dyDescent="0.2">
      <c r="B360" s="18"/>
      <c r="D360" s="53"/>
      <c r="E360" s="53"/>
      <c r="F360" s="53"/>
      <c r="G360" s="53"/>
      <c r="H360" s="53"/>
      <c r="I360" s="53"/>
      <c r="J360" s="53"/>
      <c r="K360" s="53"/>
      <c r="L360" s="53"/>
      <c r="N360" s="53"/>
      <c r="O360" s="53"/>
      <c r="P360" s="53"/>
      <c r="T360" s="53"/>
      <c r="U360" s="53"/>
      <c r="V360" s="53"/>
    </row>
    <row r="361" spans="1:25" hidden="1" outlineLevel="1" x14ac:dyDescent="0.2">
      <c r="D361" s="53"/>
      <c r="E361" s="53"/>
      <c r="F361" s="53"/>
      <c r="G361" s="53"/>
      <c r="H361" s="53"/>
      <c r="I361" s="53"/>
      <c r="J361" s="53"/>
      <c r="K361" s="53"/>
      <c r="L361" s="53"/>
      <c r="N361" s="53"/>
      <c r="O361" s="53"/>
      <c r="P361" s="53"/>
      <c r="T361" s="53"/>
      <c r="U361" s="53"/>
      <c r="V361" s="53"/>
    </row>
    <row r="362" spans="1:25" collapsed="1" x14ac:dyDescent="0.2">
      <c r="D362" s="53"/>
      <c r="E362" s="53"/>
      <c r="F362" s="53"/>
      <c r="G362" s="53"/>
      <c r="H362" s="53"/>
      <c r="I362" s="53"/>
      <c r="J362" s="53"/>
      <c r="K362" s="53"/>
      <c r="L362" s="53"/>
      <c r="N362" s="53"/>
      <c r="O362" s="53"/>
      <c r="P362" s="53"/>
      <c r="T362" s="53"/>
      <c r="U362" s="53"/>
      <c r="V362" s="53"/>
    </row>
    <row r="363" spans="1:25" x14ac:dyDescent="0.2">
      <c r="A363" s="49" t="s">
        <v>47</v>
      </c>
      <c r="B363" s="25" t="s">
        <v>47</v>
      </c>
      <c r="C363" s="8"/>
      <c r="D363" s="52">
        <f>+D5+D114+D121+D218-HR!D41</f>
        <v>6490</v>
      </c>
      <c r="E363" s="52">
        <f>+E5+E114+E121+E218-HR!E41</f>
        <v>6700.75</v>
      </c>
      <c r="F363" s="52">
        <f>+F5+F114+F121+F218-HR!F41</f>
        <v>6967.6139999999996</v>
      </c>
      <c r="G363" s="52">
        <f>+G5+G114+G121+G218-HR!G41</f>
        <v>7291.6569180000006</v>
      </c>
      <c r="H363" s="52">
        <f>+H5+H114+H121+H218-HR!H41</f>
        <v>7676.8941293099988</v>
      </c>
      <c r="I363" s="52">
        <f>+I5+I114+I121+I218-HR!I41</f>
        <v>7448.3907432358492</v>
      </c>
      <c r="J363" s="52">
        <f>+J5+J114+J121+J218-HR!J41</f>
        <v>8111.6224397489786</v>
      </c>
      <c r="K363" s="52">
        <f>+K5+K114+K121+K218-HR!K41</f>
        <v>8504.2999847738211</v>
      </c>
      <c r="L363" s="52">
        <f>+L5+L114+L121+L218-HR!L41</f>
        <v>9033.8803345878769</v>
      </c>
      <c r="M363" s="8"/>
      <c r="N363" s="52">
        <f>+N5+N114+N121+N218-HR!N41</f>
        <v>7676.8941293099988</v>
      </c>
      <c r="O363" s="52">
        <f>+O5+O114+O121+O218-HR!O41</f>
        <v>7907.2009531893054</v>
      </c>
      <c r="P363" s="52">
        <f>+P5+P114+P121+P218-HR!P41</f>
        <v>7448.3907432358492</v>
      </c>
      <c r="Q363" s="30">
        <f>IFERROR(P363/O363-1,"n/a")</f>
        <v>-5.8024351811673536E-2</v>
      </c>
      <c r="R363" s="30">
        <f>IFERROR(P363/N363-1,"n/a")</f>
        <v>-2.9765082366022932E-2</v>
      </c>
      <c r="S363" s="8"/>
      <c r="T363" s="52">
        <f>+T5+T114+T121+T218-HR!T41</f>
        <v>7676.8941293099988</v>
      </c>
      <c r="U363" s="52">
        <f>+U5+U114+U121+U218-HR!U41</f>
        <v>7907.2009531893054</v>
      </c>
      <c r="V363" s="52">
        <f>+V5+V114+V121+V218-HR!V41</f>
        <v>7448.3907432358492</v>
      </c>
      <c r="W363" s="30">
        <f>IFERROR(V363/U363-1,"n/a")</f>
        <v>-5.8024351811673536E-2</v>
      </c>
      <c r="X363" s="30">
        <f>IFERROR(V363/T363-1,"n/a")</f>
        <v>-2.9765082366022932E-2</v>
      </c>
      <c r="Y363" s="8"/>
    </row>
    <row r="364" spans="1:25" x14ac:dyDescent="0.2">
      <c r="A364" s="49" t="s">
        <v>65</v>
      </c>
      <c r="B364" s="46" t="s">
        <v>65</v>
      </c>
      <c r="C364" s="11"/>
      <c r="D364" s="12">
        <f>IFERROR(D363/D5,"n/a")</f>
        <v>0.71911357340720217</v>
      </c>
      <c r="E364" s="12">
        <f t="shared" ref="E364" si="206">IFERROR(E363/E5,"n/a")</f>
        <v>0.72084016889438718</v>
      </c>
      <c r="F364" s="12">
        <f>IFERROR(F363/F5,"n/a")</f>
        <v>0.72630653293046521</v>
      </c>
      <c r="G364" s="12">
        <f t="shared" ref="G364:L364" si="207">IFERROR(G363/G5,"n/a")</f>
        <v>0.73296516935871925</v>
      </c>
      <c r="H364" s="12">
        <f t="shared" si="207"/>
        <v>0.73845897299251662</v>
      </c>
      <c r="I364" s="12">
        <f t="shared" si="207"/>
        <v>0.69224993317629513</v>
      </c>
      <c r="J364" s="12">
        <f t="shared" si="207"/>
        <v>0.73548547300033451</v>
      </c>
      <c r="K364" s="12">
        <f t="shared" si="207"/>
        <v>0.74143247298469872</v>
      </c>
      <c r="L364" s="12">
        <f t="shared" si="207"/>
        <v>0.75009810153334311</v>
      </c>
      <c r="M364" s="11"/>
      <c r="N364" s="12">
        <f t="shared" ref="N364:P364" si="208">IFERROR(N363/N5,"n/a")</f>
        <v>0.73845897299251662</v>
      </c>
      <c r="O364" s="12">
        <f t="shared" si="208"/>
        <v>0.73845897299251673</v>
      </c>
      <c r="P364" s="12">
        <f t="shared" si="208"/>
        <v>0.69224993317629513</v>
      </c>
      <c r="Q364" s="12"/>
      <c r="R364" s="12"/>
      <c r="S364" s="11"/>
      <c r="T364" s="12">
        <f t="shared" ref="T364:V364" si="209">IFERROR(T363/T5,"n/a")</f>
        <v>0.73845897299251662</v>
      </c>
      <c r="U364" s="12">
        <f t="shared" si="209"/>
        <v>0.73845897299251673</v>
      </c>
      <c r="V364" s="12">
        <f t="shared" si="209"/>
        <v>0.69224993317629513</v>
      </c>
      <c r="W364" s="12"/>
      <c r="X364" s="12"/>
      <c r="Y364" s="11"/>
    </row>
    <row r="366" spans="1:25" x14ac:dyDescent="0.2">
      <c r="A366" s="49" t="s">
        <v>122</v>
      </c>
      <c r="B366" s="25" t="s">
        <v>122</v>
      </c>
      <c r="C366" s="8"/>
      <c r="D366" s="52">
        <f>+D367+D403</f>
        <v>-5040</v>
      </c>
      <c r="E366" s="52">
        <f t="shared" ref="E366" si="210">+E367+E403</f>
        <v>-5136.2000000000007</v>
      </c>
      <c r="F366" s="52">
        <f>+F367+F403</f>
        <v>-5185.2619999999997</v>
      </c>
      <c r="G366" s="52">
        <f t="shared" ref="G366:L366" si="211">+G367+G403</f>
        <v>-5234.814620000001</v>
      </c>
      <c r="H366" s="52">
        <f t="shared" si="211"/>
        <v>-5344.9109124000006</v>
      </c>
      <c r="I366" s="52">
        <f t="shared" si="211"/>
        <v>-5545.2041611719997</v>
      </c>
      <c r="J366" s="52">
        <f t="shared" si="211"/>
        <v>-5719.8016661844413</v>
      </c>
      <c r="K366" s="52">
        <f t="shared" si="211"/>
        <v>-5829.1976995081286</v>
      </c>
      <c r="L366" s="52">
        <f t="shared" si="211"/>
        <v>-5955.7816534982912</v>
      </c>
      <c r="M366" s="8"/>
      <c r="N366" s="52">
        <f t="shared" ref="N366:P366" si="212">+N367+N403</f>
        <v>-5344.9109124000006</v>
      </c>
      <c r="O366" s="52">
        <f t="shared" si="212"/>
        <v>-5509.4246790235002</v>
      </c>
      <c r="P366" s="52">
        <f t="shared" si="212"/>
        <v>-5545.2041611719997</v>
      </c>
      <c r="Q366" s="30">
        <f>IFERROR(P366/O366-1,"n/a")</f>
        <v>6.4942320174965484E-3</v>
      </c>
      <c r="R366" s="30">
        <f>IFERROR(P366/N366-1,"n/a")</f>
        <v>3.7473636521672571E-2</v>
      </c>
      <c r="S366" s="8"/>
      <c r="T366" s="52">
        <f t="shared" ref="T366:V366" si="213">+T367+T403</f>
        <v>-5344.9109124000006</v>
      </c>
      <c r="U366" s="52">
        <f t="shared" si="213"/>
        <v>-5509.4246790235002</v>
      </c>
      <c r="V366" s="52">
        <f t="shared" si="213"/>
        <v>-5545.2041611719997</v>
      </c>
      <c r="W366" s="30">
        <f>IFERROR(V366/U366-1,"n/a")</f>
        <v>6.4942320174965484E-3</v>
      </c>
      <c r="X366" s="30">
        <f>IFERROR(V366/T366-1,"n/a")</f>
        <v>3.7473636521672571E-2</v>
      </c>
      <c r="Y366" s="8"/>
    </row>
    <row r="367" spans="1:25" hidden="1" outlineLevel="1" x14ac:dyDescent="0.2">
      <c r="A367" s="49" t="s">
        <v>123</v>
      </c>
      <c r="B367" s="13" t="s">
        <v>123</v>
      </c>
      <c r="D367" s="53">
        <f>+SUM(D368:D402)</f>
        <v>-4165.2892561983472</v>
      </c>
      <c r="E367" s="53">
        <f t="shared" ref="E367" si="214">+SUM(E368:E402)</f>
        <v>-4244.7933884297527</v>
      </c>
      <c r="F367" s="53">
        <f>+SUM(F368:F402)</f>
        <v>-4285.3404958677684</v>
      </c>
      <c r="G367" s="53">
        <f t="shared" ref="G367:L367" si="215">+SUM(G368:G402)</f>
        <v>-4326.2930743801662</v>
      </c>
      <c r="H367" s="53">
        <f t="shared" si="215"/>
        <v>-4417.2817457851243</v>
      </c>
      <c r="I367" s="53">
        <f t="shared" si="215"/>
        <v>-4582.8133563404963</v>
      </c>
      <c r="J367" s="53">
        <f t="shared" si="215"/>
        <v>-4727.1088150284641</v>
      </c>
      <c r="K367" s="53">
        <f t="shared" si="215"/>
        <v>-4817.5187599240735</v>
      </c>
      <c r="L367" s="53">
        <f t="shared" si="215"/>
        <v>-4922.1335979324722</v>
      </c>
      <c r="N367" s="53">
        <f t="shared" ref="N367:P367" si="216">+SUM(N368:N402)</f>
        <v>-4417.2817457851243</v>
      </c>
      <c r="O367" s="53">
        <f t="shared" si="216"/>
        <v>-4553.2435363830582</v>
      </c>
      <c r="P367" s="53">
        <f t="shared" si="216"/>
        <v>-4582.8133563404963</v>
      </c>
      <c r="Q367" s="34">
        <f t="shared" ref="Q367" si="217">IFERROR(P367/O367-1,"n/a")</f>
        <v>6.4942320174965484E-3</v>
      </c>
      <c r="R367" s="34">
        <f t="shared" ref="R367" si="218">IFERROR(P367/N367-1,"n/a")</f>
        <v>3.7473636521672793E-2</v>
      </c>
      <c r="T367" s="53">
        <f t="shared" ref="T367:V367" si="219">+SUM(T368:T402)</f>
        <v>-4417.2817457851243</v>
      </c>
      <c r="U367" s="53">
        <f t="shared" si="219"/>
        <v>-4553.2435363830582</v>
      </c>
      <c r="V367" s="53">
        <f t="shared" si="219"/>
        <v>-4582.8133563404963</v>
      </c>
      <c r="W367" s="34">
        <f t="shared" ref="W367" si="220">IFERROR(V367/U367-1,"n/a")</f>
        <v>6.4942320174965484E-3</v>
      </c>
      <c r="X367" s="34">
        <f t="shared" ref="X367" si="221">IFERROR(V367/T367-1,"n/a")</f>
        <v>3.7473636521672793E-2</v>
      </c>
    </row>
    <row r="368" spans="1:25" hidden="1" outlineLevel="2" x14ac:dyDescent="0.2">
      <c r="A368" s="49">
        <v>4100</v>
      </c>
      <c r="B368" s="18" t="str">
        <f>+masterfile!D979</f>
        <v>4100 Löhne und Gehälter</v>
      </c>
      <c r="D368" s="51">
        <f>-VLOOKUP(A368,'pl-data'!A:F,4)</f>
        <v>-4165.2892561983472</v>
      </c>
      <c r="E368" s="51">
        <f>-VLOOKUP(A368,'pl-data'!A:F,5)</f>
        <v>-4244.7933884297527</v>
      </c>
      <c r="F368" s="51">
        <f>-VLOOKUP(A368,'pl-data'!A:F,6)</f>
        <v>-4285.3404958677684</v>
      </c>
      <c r="G368" s="51">
        <f>-VLOOKUP(A368,'pl-data'!A:G,7)</f>
        <v>-4326.2930743801662</v>
      </c>
      <c r="H368" s="51">
        <f>-VLOOKUP(A368,'pl-data'!A:V,22)</f>
        <v>-4417.2817457851243</v>
      </c>
      <c r="I368" s="51">
        <f t="shared" ref="I368:I401" si="222">+U368+P368-O368</f>
        <v>-4582.8133563404963</v>
      </c>
      <c r="J368" s="51">
        <f>-VLOOKUP(A368,'pl-data'!A:BR,66)</f>
        <v>-4727.1088150284641</v>
      </c>
      <c r="K368" s="51">
        <f>-VLOOKUP(A368,'pl-data'!A:BR,68)</f>
        <v>-4817.5187599240735</v>
      </c>
      <c r="L368" s="51">
        <f>-VLOOKUP(A368,'pl-data'!A:BR,70)</f>
        <v>-4922.1335979324722</v>
      </c>
      <c r="N368" s="51">
        <f>-VLOOKUP(A368,'pl-data'!A:BR,21)</f>
        <v>-4417.2817457851243</v>
      </c>
      <c r="O368" s="51">
        <f>-VLOOKUP(A368,'pl-data'!A:BR,51)</f>
        <v>-4553.2435363830582</v>
      </c>
      <c r="P368" s="51">
        <f>-VLOOKUP(A368,'pl-data'!A:BR,36)</f>
        <v>-4582.8133563404963</v>
      </c>
      <c r="Q368" s="34">
        <f t="shared" ref="Q368:Q401" si="223">IFERROR(P368/O368-1,"n/a")</f>
        <v>6.4942320174965484E-3</v>
      </c>
      <c r="R368" s="34">
        <f t="shared" ref="R368:R401" si="224">IFERROR(P368/N368-1,"n/a")</f>
        <v>3.7473636521672793E-2</v>
      </c>
      <c r="T368" s="51">
        <f t="shared" ref="T368:T401" si="225">+H368</f>
        <v>-4417.2817457851243</v>
      </c>
      <c r="U368" s="51">
        <f>-VLOOKUP(A368,'pl-data'!A:BR,52)</f>
        <v>-4553.2435363830582</v>
      </c>
      <c r="V368" s="51">
        <f t="shared" ref="V368:V401" si="226">+I368</f>
        <v>-4582.8133563404963</v>
      </c>
      <c r="W368" s="34">
        <f t="shared" ref="W368:W401" si="227">IFERROR(V368/U368-1,"n/a")</f>
        <v>6.4942320174965484E-3</v>
      </c>
      <c r="X368" s="34">
        <f t="shared" ref="X368:X401" si="228">IFERROR(V368/T368-1,"n/a")</f>
        <v>3.7473636521672793E-2</v>
      </c>
    </row>
    <row r="369" spans="1:24" hidden="1" outlineLevel="2" x14ac:dyDescent="0.2">
      <c r="A369" s="49">
        <v>4110</v>
      </c>
      <c r="B369" s="18" t="str">
        <f>+masterfile!D980</f>
        <v>4110 Löhne</v>
      </c>
      <c r="D369" s="51">
        <f>-VLOOKUP(A369,'pl-data'!A:F,4)</f>
        <v>0</v>
      </c>
      <c r="E369" s="51">
        <f>-VLOOKUP(A369,'pl-data'!A:F,5)</f>
        <v>0</v>
      </c>
      <c r="F369" s="51">
        <f>-VLOOKUP(A369,'pl-data'!A:F,6)</f>
        <v>0</v>
      </c>
      <c r="G369" s="51">
        <f>-VLOOKUP(A369,'pl-data'!A:G,7)</f>
        <v>0</v>
      </c>
      <c r="H369" s="51">
        <f>-VLOOKUP(A369,'pl-data'!A:V,22)</f>
        <v>0</v>
      </c>
      <c r="I369" s="51">
        <f t="shared" si="222"/>
        <v>0</v>
      </c>
      <c r="J369" s="51">
        <f>-VLOOKUP(A369,'pl-data'!A:BR,66)</f>
        <v>0</v>
      </c>
      <c r="K369" s="51">
        <f>-VLOOKUP(A369,'pl-data'!A:BR,68)</f>
        <v>0</v>
      </c>
      <c r="L369" s="51">
        <f>-VLOOKUP(A369,'pl-data'!A:BR,70)</f>
        <v>0</v>
      </c>
      <c r="N369" s="51">
        <f>-VLOOKUP(A369,'pl-data'!A:BR,21)</f>
        <v>0</v>
      </c>
      <c r="O369" s="51">
        <f>-VLOOKUP(A369,'pl-data'!A:BR,51)</f>
        <v>0</v>
      </c>
      <c r="P369" s="51">
        <f>-VLOOKUP(A369,'pl-data'!A:BR,36)</f>
        <v>0</v>
      </c>
      <c r="Q369" s="34" t="str">
        <f t="shared" si="223"/>
        <v>n/a</v>
      </c>
      <c r="R369" s="34" t="str">
        <f t="shared" si="224"/>
        <v>n/a</v>
      </c>
      <c r="T369" s="51">
        <f t="shared" si="225"/>
        <v>0</v>
      </c>
      <c r="U369" s="51">
        <f>-VLOOKUP(A369,'pl-data'!A:BR,52)</f>
        <v>0</v>
      </c>
      <c r="V369" s="51">
        <f t="shared" si="226"/>
        <v>0</v>
      </c>
      <c r="W369" s="34" t="str">
        <f t="shared" si="227"/>
        <v>n/a</v>
      </c>
      <c r="X369" s="34" t="str">
        <f t="shared" si="228"/>
        <v>n/a</v>
      </c>
    </row>
    <row r="370" spans="1:24" hidden="1" outlineLevel="2" x14ac:dyDescent="0.2">
      <c r="A370" s="49">
        <v>4120</v>
      </c>
      <c r="B370" s="18" t="str">
        <f>+masterfile!D981</f>
        <v>4120 Gehälter</v>
      </c>
      <c r="D370" s="51">
        <f>-VLOOKUP(A370,'pl-data'!A:F,4)</f>
        <v>0</v>
      </c>
      <c r="E370" s="51">
        <f>-VLOOKUP(A370,'pl-data'!A:F,5)</f>
        <v>0</v>
      </c>
      <c r="F370" s="51">
        <f>-VLOOKUP(A370,'pl-data'!A:F,6)</f>
        <v>0</v>
      </c>
      <c r="G370" s="51">
        <f>-VLOOKUP(A370,'pl-data'!A:G,7)</f>
        <v>0</v>
      </c>
      <c r="H370" s="51">
        <f>-VLOOKUP(A370,'pl-data'!A:V,22)</f>
        <v>0</v>
      </c>
      <c r="I370" s="51">
        <f t="shared" si="222"/>
        <v>0</v>
      </c>
      <c r="J370" s="51">
        <f>-VLOOKUP(A370,'pl-data'!A:BR,66)</f>
        <v>0</v>
      </c>
      <c r="K370" s="51">
        <f>-VLOOKUP(A370,'pl-data'!A:BR,68)</f>
        <v>0</v>
      </c>
      <c r="L370" s="51">
        <f>-VLOOKUP(A370,'pl-data'!A:BR,70)</f>
        <v>0</v>
      </c>
      <c r="N370" s="51">
        <f>-VLOOKUP(A370,'pl-data'!A:BR,21)</f>
        <v>0</v>
      </c>
      <c r="O370" s="51">
        <f>-VLOOKUP(A370,'pl-data'!A:BR,51)</f>
        <v>0</v>
      </c>
      <c r="P370" s="51">
        <f>-VLOOKUP(A370,'pl-data'!A:BR,36)</f>
        <v>0</v>
      </c>
      <c r="Q370" s="34" t="str">
        <f t="shared" si="223"/>
        <v>n/a</v>
      </c>
      <c r="R370" s="34" t="str">
        <f t="shared" si="224"/>
        <v>n/a</v>
      </c>
      <c r="T370" s="51">
        <f t="shared" si="225"/>
        <v>0</v>
      </c>
      <c r="U370" s="51">
        <f>-VLOOKUP(A370,'pl-data'!A:BR,52)</f>
        <v>0</v>
      </c>
      <c r="V370" s="51">
        <f t="shared" si="226"/>
        <v>0</v>
      </c>
      <c r="W370" s="34" t="str">
        <f t="shared" si="227"/>
        <v>n/a</v>
      </c>
      <c r="X370" s="34" t="str">
        <f t="shared" si="228"/>
        <v>n/a</v>
      </c>
    </row>
    <row r="371" spans="1:24" hidden="1" outlineLevel="2" x14ac:dyDescent="0.2">
      <c r="A371" s="49">
        <v>4124</v>
      </c>
      <c r="B371" s="18" t="str">
        <f>+masterfile!D982</f>
        <v>4124 Geschäftsführergehälter GmbH-Gesells.</v>
      </c>
      <c r="D371" s="51">
        <f>-VLOOKUP(A371,'pl-data'!A:F,4)</f>
        <v>0</v>
      </c>
      <c r="E371" s="51">
        <f>-VLOOKUP(A371,'pl-data'!A:F,5)</f>
        <v>0</v>
      </c>
      <c r="F371" s="51">
        <f>-VLOOKUP(A371,'pl-data'!A:F,6)</f>
        <v>0</v>
      </c>
      <c r="G371" s="51">
        <f>-VLOOKUP(A371,'pl-data'!A:G,7)</f>
        <v>0</v>
      </c>
      <c r="H371" s="51">
        <f>-VLOOKUP(A371,'pl-data'!A:V,22)</f>
        <v>0</v>
      </c>
      <c r="I371" s="51">
        <f t="shared" si="222"/>
        <v>0</v>
      </c>
      <c r="J371" s="51">
        <f>-VLOOKUP(A371,'pl-data'!A:BR,66)</f>
        <v>0</v>
      </c>
      <c r="K371" s="51">
        <f>-VLOOKUP(A371,'pl-data'!A:BR,68)</f>
        <v>0</v>
      </c>
      <c r="L371" s="51">
        <f>-VLOOKUP(A371,'pl-data'!A:BR,70)</f>
        <v>0</v>
      </c>
      <c r="N371" s="51">
        <f>-VLOOKUP(A371,'pl-data'!A:BR,21)</f>
        <v>0</v>
      </c>
      <c r="O371" s="51">
        <f>-VLOOKUP(A371,'pl-data'!A:BR,51)</f>
        <v>0</v>
      </c>
      <c r="P371" s="51">
        <f>-VLOOKUP(A371,'pl-data'!A:BR,36)</f>
        <v>0</v>
      </c>
      <c r="Q371" s="34" t="str">
        <f t="shared" si="223"/>
        <v>n/a</v>
      </c>
      <c r="R371" s="34" t="str">
        <f t="shared" si="224"/>
        <v>n/a</v>
      </c>
      <c r="T371" s="51">
        <f t="shared" si="225"/>
        <v>0</v>
      </c>
      <c r="U371" s="51">
        <f>-VLOOKUP(A371,'pl-data'!A:BR,52)</f>
        <v>0</v>
      </c>
      <c r="V371" s="51">
        <f t="shared" si="226"/>
        <v>0</v>
      </c>
      <c r="W371" s="34" t="str">
        <f t="shared" si="227"/>
        <v>n/a</v>
      </c>
      <c r="X371" s="34" t="str">
        <f t="shared" si="228"/>
        <v>n/a</v>
      </c>
    </row>
    <row r="372" spans="1:24" hidden="1" outlineLevel="2" x14ac:dyDescent="0.2">
      <c r="A372" s="49">
        <v>4125</v>
      </c>
      <c r="B372" s="18" t="str">
        <f>+masterfile!D983</f>
        <v>4125 Ehegattengehalt</v>
      </c>
      <c r="D372" s="51">
        <f>-VLOOKUP(A372,'pl-data'!A:F,4)</f>
        <v>0</v>
      </c>
      <c r="E372" s="51">
        <f>-VLOOKUP(A372,'pl-data'!A:F,5)</f>
        <v>0</v>
      </c>
      <c r="F372" s="51">
        <f>-VLOOKUP(A372,'pl-data'!A:F,6)</f>
        <v>0</v>
      </c>
      <c r="G372" s="51">
        <f>-VLOOKUP(A372,'pl-data'!A:G,7)</f>
        <v>0</v>
      </c>
      <c r="H372" s="51">
        <f>-VLOOKUP(A372,'pl-data'!A:V,22)</f>
        <v>0</v>
      </c>
      <c r="I372" s="51">
        <f t="shared" si="222"/>
        <v>0</v>
      </c>
      <c r="J372" s="51">
        <f>-VLOOKUP(A372,'pl-data'!A:BR,66)</f>
        <v>0</v>
      </c>
      <c r="K372" s="51">
        <f>-VLOOKUP(A372,'pl-data'!A:BR,68)</f>
        <v>0</v>
      </c>
      <c r="L372" s="51">
        <f>-VLOOKUP(A372,'pl-data'!A:BR,70)</f>
        <v>0</v>
      </c>
      <c r="N372" s="51">
        <f>-VLOOKUP(A372,'pl-data'!A:BR,21)</f>
        <v>0</v>
      </c>
      <c r="O372" s="51">
        <f>-VLOOKUP(A372,'pl-data'!A:BR,51)</f>
        <v>0</v>
      </c>
      <c r="P372" s="51">
        <f>-VLOOKUP(A372,'pl-data'!A:BR,36)</f>
        <v>0</v>
      </c>
      <c r="Q372" s="34" t="str">
        <f t="shared" si="223"/>
        <v>n/a</v>
      </c>
      <c r="R372" s="34" t="str">
        <f t="shared" si="224"/>
        <v>n/a</v>
      </c>
      <c r="T372" s="51">
        <f t="shared" si="225"/>
        <v>0</v>
      </c>
      <c r="U372" s="51">
        <f>-VLOOKUP(A372,'pl-data'!A:BR,52)</f>
        <v>0</v>
      </c>
      <c r="V372" s="51">
        <f t="shared" si="226"/>
        <v>0</v>
      </c>
      <c r="W372" s="34" t="str">
        <f t="shared" si="227"/>
        <v>n/a</v>
      </c>
      <c r="X372" s="34" t="str">
        <f t="shared" si="228"/>
        <v>n/a</v>
      </c>
    </row>
    <row r="373" spans="1:24" hidden="1" outlineLevel="2" x14ac:dyDescent="0.2">
      <c r="A373" s="49">
        <v>4126</v>
      </c>
      <c r="B373" s="18" t="str">
        <f>+masterfile!D984</f>
        <v>4126 Tantiemen Gesellschafter-Geschäftsf.</v>
      </c>
      <c r="D373" s="51">
        <f>-VLOOKUP(A373,'pl-data'!A:F,4)</f>
        <v>0</v>
      </c>
      <c r="E373" s="51">
        <f>-VLOOKUP(A373,'pl-data'!A:F,5)</f>
        <v>0</v>
      </c>
      <c r="F373" s="51">
        <f>-VLOOKUP(A373,'pl-data'!A:F,6)</f>
        <v>0</v>
      </c>
      <c r="G373" s="51">
        <f>-VLOOKUP(A373,'pl-data'!A:G,7)</f>
        <v>0</v>
      </c>
      <c r="H373" s="51">
        <f>-VLOOKUP(A373,'pl-data'!A:V,22)</f>
        <v>0</v>
      </c>
      <c r="I373" s="51">
        <f t="shared" si="222"/>
        <v>0</v>
      </c>
      <c r="J373" s="51">
        <f>-VLOOKUP(A373,'pl-data'!A:BR,66)</f>
        <v>0</v>
      </c>
      <c r="K373" s="51">
        <f>-VLOOKUP(A373,'pl-data'!A:BR,68)</f>
        <v>0</v>
      </c>
      <c r="L373" s="51">
        <f>-VLOOKUP(A373,'pl-data'!A:BR,70)</f>
        <v>0</v>
      </c>
      <c r="N373" s="51">
        <f>-VLOOKUP(A373,'pl-data'!A:BR,21)</f>
        <v>0</v>
      </c>
      <c r="O373" s="51">
        <f>-VLOOKUP(A373,'pl-data'!A:BR,51)</f>
        <v>0</v>
      </c>
      <c r="P373" s="51">
        <f>-VLOOKUP(A373,'pl-data'!A:BR,36)</f>
        <v>0</v>
      </c>
      <c r="Q373" s="34" t="str">
        <f t="shared" si="223"/>
        <v>n/a</v>
      </c>
      <c r="R373" s="34" t="str">
        <f t="shared" si="224"/>
        <v>n/a</v>
      </c>
      <c r="T373" s="51">
        <f t="shared" si="225"/>
        <v>0</v>
      </c>
      <c r="U373" s="51">
        <f>-VLOOKUP(A373,'pl-data'!A:BR,52)</f>
        <v>0</v>
      </c>
      <c r="V373" s="51">
        <f t="shared" si="226"/>
        <v>0</v>
      </c>
      <c r="W373" s="34" t="str">
        <f t="shared" si="227"/>
        <v>n/a</v>
      </c>
      <c r="X373" s="34" t="str">
        <f t="shared" si="228"/>
        <v>n/a</v>
      </c>
    </row>
    <row r="374" spans="1:24" hidden="1" outlineLevel="2" x14ac:dyDescent="0.2">
      <c r="A374" s="49">
        <v>4127</v>
      </c>
      <c r="B374" s="18" t="str">
        <f>+masterfile!D985</f>
        <v>4127 Geschäftsführergehälter</v>
      </c>
      <c r="D374" s="51">
        <f>-VLOOKUP(A374,'pl-data'!A:F,4)</f>
        <v>0</v>
      </c>
      <c r="E374" s="51">
        <f>-VLOOKUP(A374,'pl-data'!A:F,5)</f>
        <v>0</v>
      </c>
      <c r="F374" s="51">
        <f>-VLOOKUP(A374,'pl-data'!A:F,6)</f>
        <v>0</v>
      </c>
      <c r="G374" s="51">
        <f>-VLOOKUP(A374,'pl-data'!A:G,7)</f>
        <v>0</v>
      </c>
      <c r="H374" s="51">
        <f>-VLOOKUP(A374,'pl-data'!A:V,22)</f>
        <v>0</v>
      </c>
      <c r="I374" s="51">
        <f t="shared" si="222"/>
        <v>0</v>
      </c>
      <c r="J374" s="51">
        <f>-VLOOKUP(A374,'pl-data'!A:BR,66)</f>
        <v>0</v>
      </c>
      <c r="K374" s="51">
        <f>-VLOOKUP(A374,'pl-data'!A:BR,68)</f>
        <v>0</v>
      </c>
      <c r="L374" s="51">
        <f>-VLOOKUP(A374,'pl-data'!A:BR,70)</f>
        <v>0</v>
      </c>
      <c r="N374" s="51">
        <f>-VLOOKUP(A374,'pl-data'!A:BR,21)</f>
        <v>0</v>
      </c>
      <c r="O374" s="51">
        <f>-VLOOKUP(A374,'pl-data'!A:BR,51)</f>
        <v>0</v>
      </c>
      <c r="P374" s="51">
        <f>-VLOOKUP(A374,'pl-data'!A:BR,36)</f>
        <v>0</v>
      </c>
      <c r="Q374" s="34" t="str">
        <f t="shared" si="223"/>
        <v>n/a</v>
      </c>
      <c r="R374" s="34" t="str">
        <f t="shared" si="224"/>
        <v>n/a</v>
      </c>
      <c r="T374" s="51">
        <f t="shared" si="225"/>
        <v>0</v>
      </c>
      <c r="U374" s="51">
        <f>-VLOOKUP(A374,'pl-data'!A:BR,52)</f>
        <v>0</v>
      </c>
      <c r="V374" s="51">
        <f t="shared" si="226"/>
        <v>0</v>
      </c>
      <c r="W374" s="34" t="str">
        <f t="shared" si="227"/>
        <v>n/a</v>
      </c>
      <c r="X374" s="34" t="str">
        <f t="shared" si="228"/>
        <v>n/a</v>
      </c>
    </row>
    <row r="375" spans="1:24" hidden="1" outlineLevel="2" x14ac:dyDescent="0.2">
      <c r="A375" s="49">
        <v>4128</v>
      </c>
      <c r="B375" s="18" t="str">
        <f>+masterfile!D986</f>
        <v>4128 Vergütung angest. Mituntern. § 15 EStG</v>
      </c>
      <c r="D375" s="51">
        <f>-VLOOKUP(A375,'pl-data'!A:F,4)</f>
        <v>0</v>
      </c>
      <c r="E375" s="51">
        <f>-VLOOKUP(A375,'pl-data'!A:F,5)</f>
        <v>0</v>
      </c>
      <c r="F375" s="51">
        <f>-VLOOKUP(A375,'pl-data'!A:F,6)</f>
        <v>0</v>
      </c>
      <c r="G375" s="51">
        <f>-VLOOKUP(A375,'pl-data'!A:G,7)</f>
        <v>0</v>
      </c>
      <c r="H375" s="51">
        <f>-VLOOKUP(A375,'pl-data'!A:V,22)</f>
        <v>0</v>
      </c>
      <c r="I375" s="51">
        <f t="shared" si="222"/>
        <v>0</v>
      </c>
      <c r="J375" s="51">
        <f>-VLOOKUP(A375,'pl-data'!A:BR,66)</f>
        <v>0</v>
      </c>
      <c r="K375" s="51">
        <f>-VLOOKUP(A375,'pl-data'!A:BR,68)</f>
        <v>0</v>
      </c>
      <c r="L375" s="51">
        <f>-VLOOKUP(A375,'pl-data'!A:BR,70)</f>
        <v>0</v>
      </c>
      <c r="N375" s="51">
        <f>-VLOOKUP(A375,'pl-data'!A:BR,21)</f>
        <v>0</v>
      </c>
      <c r="O375" s="51">
        <f>-VLOOKUP(A375,'pl-data'!A:BR,51)</f>
        <v>0</v>
      </c>
      <c r="P375" s="51">
        <f>-VLOOKUP(A375,'pl-data'!A:BR,36)</f>
        <v>0</v>
      </c>
      <c r="Q375" s="34" t="str">
        <f t="shared" si="223"/>
        <v>n/a</v>
      </c>
      <c r="R375" s="34" t="str">
        <f t="shared" si="224"/>
        <v>n/a</v>
      </c>
      <c r="T375" s="51">
        <f t="shared" si="225"/>
        <v>0</v>
      </c>
      <c r="U375" s="51">
        <f>-VLOOKUP(A375,'pl-data'!A:BR,52)</f>
        <v>0</v>
      </c>
      <c r="V375" s="51">
        <f t="shared" si="226"/>
        <v>0</v>
      </c>
      <c r="W375" s="34" t="str">
        <f t="shared" si="227"/>
        <v>n/a</v>
      </c>
      <c r="X375" s="34" t="str">
        <f t="shared" si="228"/>
        <v>n/a</v>
      </c>
    </row>
    <row r="376" spans="1:24" hidden="1" outlineLevel="2" x14ac:dyDescent="0.2">
      <c r="A376" s="49">
        <v>4129</v>
      </c>
      <c r="B376" s="18" t="str">
        <f>+masterfile!D987</f>
        <v>4129 Tantiemen Arbeitnehmer</v>
      </c>
      <c r="D376" s="51">
        <f>-VLOOKUP(A376,'pl-data'!A:F,4)</f>
        <v>0</v>
      </c>
      <c r="E376" s="51">
        <f>-VLOOKUP(A376,'pl-data'!A:F,5)</f>
        <v>0</v>
      </c>
      <c r="F376" s="51">
        <f>-VLOOKUP(A376,'pl-data'!A:F,6)</f>
        <v>0</v>
      </c>
      <c r="G376" s="51">
        <f>-VLOOKUP(A376,'pl-data'!A:G,7)</f>
        <v>0</v>
      </c>
      <c r="H376" s="51">
        <f>-VLOOKUP(A376,'pl-data'!A:V,22)</f>
        <v>0</v>
      </c>
      <c r="I376" s="51">
        <f t="shared" si="222"/>
        <v>0</v>
      </c>
      <c r="J376" s="51">
        <f>-VLOOKUP(A376,'pl-data'!A:BR,66)</f>
        <v>0</v>
      </c>
      <c r="K376" s="51">
        <f>-VLOOKUP(A376,'pl-data'!A:BR,68)</f>
        <v>0</v>
      </c>
      <c r="L376" s="51">
        <f>-VLOOKUP(A376,'pl-data'!A:BR,70)</f>
        <v>0</v>
      </c>
      <c r="N376" s="51">
        <f>-VLOOKUP(A376,'pl-data'!A:BR,21)</f>
        <v>0</v>
      </c>
      <c r="O376" s="51">
        <f>-VLOOKUP(A376,'pl-data'!A:BR,51)</f>
        <v>0</v>
      </c>
      <c r="P376" s="51">
        <f>-VLOOKUP(A376,'pl-data'!A:BR,36)</f>
        <v>0</v>
      </c>
      <c r="Q376" s="34" t="str">
        <f t="shared" si="223"/>
        <v>n/a</v>
      </c>
      <c r="R376" s="34" t="str">
        <f t="shared" si="224"/>
        <v>n/a</v>
      </c>
      <c r="T376" s="51">
        <f t="shared" si="225"/>
        <v>0</v>
      </c>
      <c r="U376" s="51">
        <f>-VLOOKUP(A376,'pl-data'!A:BR,52)</f>
        <v>0</v>
      </c>
      <c r="V376" s="51">
        <f t="shared" si="226"/>
        <v>0</v>
      </c>
      <c r="W376" s="34" t="str">
        <f t="shared" si="227"/>
        <v>n/a</v>
      </c>
      <c r="X376" s="34" t="str">
        <f t="shared" si="228"/>
        <v>n/a</v>
      </c>
    </row>
    <row r="377" spans="1:24" hidden="1" outlineLevel="2" x14ac:dyDescent="0.2">
      <c r="A377" s="49">
        <v>4145</v>
      </c>
      <c r="B377" s="18" t="str">
        <f>+masterfile!D995</f>
        <v>4145 Freiwillige soziale Aufwendung. LSt-pfl.</v>
      </c>
      <c r="D377" s="51">
        <f>-VLOOKUP(A377,'pl-data'!A:F,4)</f>
        <v>0</v>
      </c>
      <c r="E377" s="51">
        <f>-VLOOKUP(A377,'pl-data'!A:F,5)</f>
        <v>0</v>
      </c>
      <c r="F377" s="51">
        <f>-VLOOKUP(A377,'pl-data'!A:F,6)</f>
        <v>0</v>
      </c>
      <c r="G377" s="51">
        <f>-VLOOKUP(A377,'pl-data'!A:G,7)</f>
        <v>0</v>
      </c>
      <c r="H377" s="51">
        <f>-VLOOKUP(A377,'pl-data'!A:V,22)</f>
        <v>0</v>
      </c>
      <c r="I377" s="51">
        <f t="shared" si="222"/>
        <v>0</v>
      </c>
      <c r="J377" s="51">
        <f>-VLOOKUP(A377,'pl-data'!A:BR,66)</f>
        <v>0</v>
      </c>
      <c r="K377" s="51">
        <f>-VLOOKUP(A377,'pl-data'!A:BR,68)</f>
        <v>0</v>
      </c>
      <c r="L377" s="51">
        <f>-VLOOKUP(A377,'pl-data'!A:BR,70)</f>
        <v>0</v>
      </c>
      <c r="N377" s="51">
        <f>-VLOOKUP(A377,'pl-data'!A:BR,21)</f>
        <v>0</v>
      </c>
      <c r="O377" s="51">
        <f>-VLOOKUP(A377,'pl-data'!A:BR,51)</f>
        <v>0</v>
      </c>
      <c r="P377" s="51">
        <f>-VLOOKUP(A377,'pl-data'!A:BR,36)</f>
        <v>0</v>
      </c>
      <c r="Q377" s="34" t="str">
        <f t="shared" si="223"/>
        <v>n/a</v>
      </c>
      <c r="R377" s="34" t="str">
        <f t="shared" si="224"/>
        <v>n/a</v>
      </c>
      <c r="T377" s="51">
        <f t="shared" si="225"/>
        <v>0</v>
      </c>
      <c r="U377" s="51">
        <f>-VLOOKUP(A377,'pl-data'!A:BR,52)</f>
        <v>0</v>
      </c>
      <c r="V377" s="51">
        <f t="shared" si="226"/>
        <v>0</v>
      </c>
      <c r="W377" s="34" t="str">
        <f t="shared" si="227"/>
        <v>n/a</v>
      </c>
      <c r="X377" s="34" t="str">
        <f t="shared" si="228"/>
        <v>n/a</v>
      </c>
    </row>
    <row r="378" spans="1:24" hidden="1" outlineLevel="2" x14ac:dyDescent="0.2">
      <c r="A378" s="49">
        <v>4146</v>
      </c>
      <c r="B378" s="18" t="str">
        <f>+masterfile!D996</f>
        <v>4146 Freiwillige Zuwendungen an Minijobber</v>
      </c>
      <c r="D378" s="51">
        <f>-VLOOKUP(A378,'pl-data'!A:F,4)</f>
        <v>0</v>
      </c>
      <c r="E378" s="51">
        <f>-VLOOKUP(A378,'pl-data'!A:F,5)</f>
        <v>0</v>
      </c>
      <c r="F378" s="51">
        <f>-VLOOKUP(A378,'pl-data'!A:F,6)</f>
        <v>0</v>
      </c>
      <c r="G378" s="51">
        <f>-VLOOKUP(A378,'pl-data'!A:G,7)</f>
        <v>0</v>
      </c>
      <c r="H378" s="51">
        <f>-VLOOKUP(A378,'pl-data'!A:V,22)</f>
        <v>0</v>
      </c>
      <c r="I378" s="51">
        <f t="shared" si="222"/>
        <v>0</v>
      </c>
      <c r="J378" s="51">
        <f>-VLOOKUP(A378,'pl-data'!A:BR,66)</f>
        <v>0</v>
      </c>
      <c r="K378" s="51">
        <f>-VLOOKUP(A378,'pl-data'!A:BR,68)</f>
        <v>0</v>
      </c>
      <c r="L378" s="51">
        <f>-VLOOKUP(A378,'pl-data'!A:BR,70)</f>
        <v>0</v>
      </c>
      <c r="N378" s="51">
        <f>-VLOOKUP(A378,'pl-data'!A:BR,21)</f>
        <v>0</v>
      </c>
      <c r="O378" s="51">
        <f>-VLOOKUP(A378,'pl-data'!A:BR,51)</f>
        <v>0</v>
      </c>
      <c r="P378" s="51">
        <f>-VLOOKUP(A378,'pl-data'!A:BR,36)</f>
        <v>0</v>
      </c>
      <c r="Q378" s="34" t="str">
        <f t="shared" si="223"/>
        <v>n/a</v>
      </c>
      <c r="R378" s="34" t="str">
        <f t="shared" si="224"/>
        <v>n/a</v>
      </c>
      <c r="T378" s="51">
        <f t="shared" si="225"/>
        <v>0</v>
      </c>
      <c r="U378" s="51">
        <f>-VLOOKUP(A378,'pl-data'!A:BR,52)</f>
        <v>0</v>
      </c>
      <c r="V378" s="51">
        <f t="shared" si="226"/>
        <v>0</v>
      </c>
      <c r="W378" s="34" t="str">
        <f t="shared" si="227"/>
        <v>n/a</v>
      </c>
      <c r="X378" s="34" t="str">
        <f t="shared" si="228"/>
        <v>n/a</v>
      </c>
    </row>
    <row r="379" spans="1:24" hidden="1" outlineLevel="2" x14ac:dyDescent="0.2">
      <c r="A379" s="49">
        <v>4147</v>
      </c>
      <c r="B379" s="18" t="str">
        <f>+masterfile!D997</f>
        <v>4147 Freiwillige Zuwendungen an Ges.er-GF</v>
      </c>
      <c r="D379" s="51">
        <f>-VLOOKUP(A379,'pl-data'!A:F,4)</f>
        <v>0</v>
      </c>
      <c r="E379" s="51">
        <f>-VLOOKUP(A379,'pl-data'!A:F,5)</f>
        <v>0</v>
      </c>
      <c r="F379" s="51">
        <f>-VLOOKUP(A379,'pl-data'!A:F,6)</f>
        <v>0</v>
      </c>
      <c r="G379" s="51">
        <f>-VLOOKUP(A379,'pl-data'!A:G,7)</f>
        <v>0</v>
      </c>
      <c r="H379" s="51">
        <f>-VLOOKUP(A379,'pl-data'!A:V,22)</f>
        <v>0</v>
      </c>
      <c r="I379" s="51">
        <f t="shared" si="222"/>
        <v>0</v>
      </c>
      <c r="J379" s="51">
        <f>-VLOOKUP(A379,'pl-data'!A:BR,66)</f>
        <v>0</v>
      </c>
      <c r="K379" s="51">
        <f>-VLOOKUP(A379,'pl-data'!A:BR,68)</f>
        <v>0</v>
      </c>
      <c r="L379" s="51">
        <f>-VLOOKUP(A379,'pl-data'!A:BR,70)</f>
        <v>0</v>
      </c>
      <c r="N379" s="51">
        <f>-VLOOKUP(A379,'pl-data'!A:BR,21)</f>
        <v>0</v>
      </c>
      <c r="O379" s="51">
        <f>-VLOOKUP(A379,'pl-data'!A:BR,51)</f>
        <v>0</v>
      </c>
      <c r="P379" s="51">
        <f>-VLOOKUP(A379,'pl-data'!A:BR,36)</f>
        <v>0</v>
      </c>
      <c r="Q379" s="34" t="str">
        <f t="shared" si="223"/>
        <v>n/a</v>
      </c>
      <c r="R379" s="34" t="str">
        <f t="shared" si="224"/>
        <v>n/a</v>
      </c>
      <c r="T379" s="51">
        <f t="shared" si="225"/>
        <v>0</v>
      </c>
      <c r="U379" s="51">
        <f>-VLOOKUP(A379,'pl-data'!A:BR,52)</f>
        <v>0</v>
      </c>
      <c r="V379" s="51">
        <f t="shared" si="226"/>
        <v>0</v>
      </c>
      <c r="W379" s="34" t="str">
        <f t="shared" si="227"/>
        <v>n/a</v>
      </c>
      <c r="X379" s="34" t="str">
        <f t="shared" si="228"/>
        <v>n/a</v>
      </c>
    </row>
    <row r="380" spans="1:24" hidden="1" outlineLevel="2" x14ac:dyDescent="0.2">
      <c r="A380" s="49">
        <v>4148</v>
      </c>
      <c r="B380" s="18" t="str">
        <f>+masterfile!D998</f>
        <v>4148 Freiwillige Zuwend. Mituntern. § 15 EStG</v>
      </c>
      <c r="D380" s="51">
        <f>-VLOOKUP(A380,'pl-data'!A:F,4)</f>
        <v>0</v>
      </c>
      <c r="E380" s="51">
        <f>-VLOOKUP(A380,'pl-data'!A:F,5)</f>
        <v>0</v>
      </c>
      <c r="F380" s="51">
        <f>-VLOOKUP(A380,'pl-data'!A:F,6)</f>
        <v>0</v>
      </c>
      <c r="G380" s="51">
        <f>-VLOOKUP(A380,'pl-data'!A:G,7)</f>
        <v>0</v>
      </c>
      <c r="H380" s="51">
        <f>-VLOOKUP(A380,'pl-data'!A:V,22)</f>
        <v>0</v>
      </c>
      <c r="I380" s="51">
        <f t="shared" si="222"/>
        <v>0</v>
      </c>
      <c r="J380" s="51">
        <f>-VLOOKUP(A380,'pl-data'!A:BR,66)</f>
        <v>0</v>
      </c>
      <c r="K380" s="51">
        <f>-VLOOKUP(A380,'pl-data'!A:BR,68)</f>
        <v>0</v>
      </c>
      <c r="L380" s="51">
        <f>-VLOOKUP(A380,'pl-data'!A:BR,70)</f>
        <v>0</v>
      </c>
      <c r="N380" s="51">
        <f>-VLOOKUP(A380,'pl-data'!A:BR,21)</f>
        <v>0</v>
      </c>
      <c r="O380" s="51">
        <f>-VLOOKUP(A380,'pl-data'!A:BR,51)</f>
        <v>0</v>
      </c>
      <c r="P380" s="51">
        <f>-VLOOKUP(A380,'pl-data'!A:BR,36)</f>
        <v>0</v>
      </c>
      <c r="Q380" s="34" t="str">
        <f t="shared" si="223"/>
        <v>n/a</v>
      </c>
      <c r="R380" s="34" t="str">
        <f t="shared" si="224"/>
        <v>n/a</v>
      </c>
      <c r="T380" s="51">
        <f t="shared" si="225"/>
        <v>0</v>
      </c>
      <c r="U380" s="51">
        <f>-VLOOKUP(A380,'pl-data'!A:BR,52)</f>
        <v>0</v>
      </c>
      <c r="V380" s="51">
        <f t="shared" si="226"/>
        <v>0</v>
      </c>
      <c r="W380" s="34" t="str">
        <f t="shared" si="227"/>
        <v>n/a</v>
      </c>
      <c r="X380" s="34" t="str">
        <f t="shared" si="228"/>
        <v>n/a</v>
      </c>
    </row>
    <row r="381" spans="1:24" hidden="1" outlineLevel="2" x14ac:dyDescent="0.2">
      <c r="A381" s="49">
        <v>4149</v>
      </c>
      <c r="B381" s="18" t="str">
        <f>+masterfile!D999</f>
        <v>4149 Pauschale Steuer auf sonstige Bezüge</v>
      </c>
      <c r="D381" s="51">
        <f>-VLOOKUP(A381,'pl-data'!A:F,4)</f>
        <v>0</v>
      </c>
      <c r="E381" s="51">
        <f>-VLOOKUP(A381,'pl-data'!A:F,5)</f>
        <v>0</v>
      </c>
      <c r="F381" s="51">
        <f>-VLOOKUP(A381,'pl-data'!A:F,6)</f>
        <v>0</v>
      </c>
      <c r="G381" s="51">
        <f>-VLOOKUP(A381,'pl-data'!A:G,7)</f>
        <v>0</v>
      </c>
      <c r="H381" s="51">
        <f>-VLOOKUP(A381,'pl-data'!A:V,22)</f>
        <v>0</v>
      </c>
      <c r="I381" s="51">
        <f t="shared" si="222"/>
        <v>0</v>
      </c>
      <c r="J381" s="51">
        <f>-VLOOKUP(A381,'pl-data'!A:BR,66)</f>
        <v>0</v>
      </c>
      <c r="K381" s="51">
        <f>-VLOOKUP(A381,'pl-data'!A:BR,68)</f>
        <v>0</v>
      </c>
      <c r="L381" s="51">
        <f>-VLOOKUP(A381,'pl-data'!A:BR,70)</f>
        <v>0</v>
      </c>
      <c r="N381" s="51">
        <f>-VLOOKUP(A381,'pl-data'!A:BR,21)</f>
        <v>0</v>
      </c>
      <c r="O381" s="51">
        <f>-VLOOKUP(A381,'pl-data'!A:BR,51)</f>
        <v>0</v>
      </c>
      <c r="P381" s="51">
        <f>-VLOOKUP(A381,'pl-data'!A:BR,36)</f>
        <v>0</v>
      </c>
      <c r="Q381" s="34" t="str">
        <f t="shared" si="223"/>
        <v>n/a</v>
      </c>
      <c r="R381" s="34" t="str">
        <f t="shared" si="224"/>
        <v>n/a</v>
      </c>
      <c r="T381" s="51">
        <f t="shared" si="225"/>
        <v>0</v>
      </c>
      <c r="U381" s="51">
        <f>-VLOOKUP(A381,'pl-data'!A:BR,52)</f>
        <v>0</v>
      </c>
      <c r="V381" s="51">
        <f t="shared" si="226"/>
        <v>0</v>
      </c>
      <c r="W381" s="34" t="str">
        <f t="shared" si="227"/>
        <v>n/a</v>
      </c>
      <c r="X381" s="34" t="str">
        <f t="shared" si="228"/>
        <v>n/a</v>
      </c>
    </row>
    <row r="382" spans="1:24" hidden="1" outlineLevel="2" x14ac:dyDescent="0.2">
      <c r="A382" s="49">
        <v>4150</v>
      </c>
      <c r="B382" s="18" t="str">
        <f>+masterfile!D1000</f>
        <v>4150 Krankengeldzuschüsse</v>
      </c>
      <c r="D382" s="51">
        <f>-VLOOKUP(A382,'pl-data'!A:F,4)</f>
        <v>0</v>
      </c>
      <c r="E382" s="51">
        <f>-VLOOKUP(A382,'pl-data'!A:F,5)</f>
        <v>0</v>
      </c>
      <c r="F382" s="51">
        <f>-VLOOKUP(A382,'pl-data'!A:F,6)</f>
        <v>0</v>
      </c>
      <c r="G382" s="51">
        <f>-VLOOKUP(A382,'pl-data'!A:G,7)</f>
        <v>0</v>
      </c>
      <c r="H382" s="51">
        <f>-VLOOKUP(A382,'pl-data'!A:V,22)</f>
        <v>0</v>
      </c>
      <c r="I382" s="51">
        <f t="shared" si="222"/>
        <v>0</v>
      </c>
      <c r="J382" s="51">
        <f>-VLOOKUP(A382,'pl-data'!A:BR,66)</f>
        <v>0</v>
      </c>
      <c r="K382" s="51">
        <f>-VLOOKUP(A382,'pl-data'!A:BR,68)</f>
        <v>0</v>
      </c>
      <c r="L382" s="51">
        <f>-VLOOKUP(A382,'pl-data'!A:BR,70)</f>
        <v>0</v>
      </c>
      <c r="N382" s="51">
        <f>-VLOOKUP(A382,'pl-data'!A:BR,21)</f>
        <v>0</v>
      </c>
      <c r="O382" s="51">
        <f>-VLOOKUP(A382,'pl-data'!A:BR,51)</f>
        <v>0</v>
      </c>
      <c r="P382" s="51">
        <f>-VLOOKUP(A382,'pl-data'!A:BR,36)</f>
        <v>0</v>
      </c>
      <c r="Q382" s="34" t="str">
        <f t="shared" si="223"/>
        <v>n/a</v>
      </c>
      <c r="R382" s="34" t="str">
        <f t="shared" si="224"/>
        <v>n/a</v>
      </c>
      <c r="T382" s="51">
        <f t="shared" si="225"/>
        <v>0</v>
      </c>
      <c r="U382" s="51">
        <f>-VLOOKUP(A382,'pl-data'!A:BR,52)</f>
        <v>0</v>
      </c>
      <c r="V382" s="51">
        <f t="shared" si="226"/>
        <v>0</v>
      </c>
      <c r="W382" s="34" t="str">
        <f t="shared" si="227"/>
        <v>n/a</v>
      </c>
      <c r="X382" s="34" t="str">
        <f t="shared" si="228"/>
        <v>n/a</v>
      </c>
    </row>
    <row r="383" spans="1:24" hidden="1" outlineLevel="2" x14ac:dyDescent="0.2">
      <c r="A383" s="49">
        <v>4151</v>
      </c>
      <c r="B383" s="18" t="str">
        <f>+masterfile!D1001</f>
        <v>4151 Sachzuwend., Dienstleistungen Minijob</v>
      </c>
      <c r="D383" s="51">
        <f>-VLOOKUP(A383,'pl-data'!A:F,4)</f>
        <v>0</v>
      </c>
      <c r="E383" s="51">
        <f>-VLOOKUP(A383,'pl-data'!A:F,5)</f>
        <v>0</v>
      </c>
      <c r="F383" s="51">
        <f>-VLOOKUP(A383,'pl-data'!A:F,6)</f>
        <v>0</v>
      </c>
      <c r="G383" s="51">
        <f>-VLOOKUP(A383,'pl-data'!A:G,7)</f>
        <v>0</v>
      </c>
      <c r="H383" s="51">
        <f>-VLOOKUP(A383,'pl-data'!A:V,22)</f>
        <v>0</v>
      </c>
      <c r="I383" s="51">
        <f t="shared" si="222"/>
        <v>0</v>
      </c>
      <c r="J383" s="51">
        <f>-VLOOKUP(A383,'pl-data'!A:BR,66)</f>
        <v>0</v>
      </c>
      <c r="K383" s="51">
        <f>-VLOOKUP(A383,'pl-data'!A:BR,68)</f>
        <v>0</v>
      </c>
      <c r="L383" s="51">
        <f>-VLOOKUP(A383,'pl-data'!A:BR,70)</f>
        <v>0</v>
      </c>
      <c r="N383" s="51">
        <f>-VLOOKUP(A383,'pl-data'!A:BR,21)</f>
        <v>0</v>
      </c>
      <c r="O383" s="51">
        <f>-VLOOKUP(A383,'pl-data'!A:BR,51)</f>
        <v>0</v>
      </c>
      <c r="P383" s="51">
        <f>-VLOOKUP(A383,'pl-data'!A:BR,36)</f>
        <v>0</v>
      </c>
      <c r="Q383" s="34" t="str">
        <f t="shared" si="223"/>
        <v>n/a</v>
      </c>
      <c r="R383" s="34" t="str">
        <f t="shared" si="224"/>
        <v>n/a</v>
      </c>
      <c r="T383" s="51">
        <f t="shared" si="225"/>
        <v>0</v>
      </c>
      <c r="U383" s="51">
        <f>-VLOOKUP(A383,'pl-data'!A:BR,52)</f>
        <v>0</v>
      </c>
      <c r="V383" s="51">
        <f t="shared" si="226"/>
        <v>0</v>
      </c>
      <c r="W383" s="34" t="str">
        <f t="shared" si="227"/>
        <v>n/a</v>
      </c>
      <c r="X383" s="34" t="str">
        <f t="shared" si="228"/>
        <v>n/a</v>
      </c>
    </row>
    <row r="384" spans="1:24" ht="24" hidden="1" outlineLevel="2" x14ac:dyDescent="0.2">
      <c r="A384" s="49">
        <v>4152</v>
      </c>
      <c r="B384" s="18" t="str">
        <f>+masterfile!D1002</f>
        <v>4152 Sachzuwendungen und Dienstleistg. an AN</v>
      </c>
      <c r="D384" s="51">
        <f>-VLOOKUP(A384,'pl-data'!A:F,4)</f>
        <v>0</v>
      </c>
      <c r="E384" s="51">
        <f>-VLOOKUP(A384,'pl-data'!A:F,5)</f>
        <v>0</v>
      </c>
      <c r="F384" s="51">
        <f>-VLOOKUP(A384,'pl-data'!A:F,6)</f>
        <v>0</v>
      </c>
      <c r="G384" s="51">
        <f>-VLOOKUP(A384,'pl-data'!A:G,7)</f>
        <v>0</v>
      </c>
      <c r="H384" s="51">
        <f>-VLOOKUP(A384,'pl-data'!A:V,22)</f>
        <v>0</v>
      </c>
      <c r="I384" s="51">
        <f t="shared" si="222"/>
        <v>0</v>
      </c>
      <c r="J384" s="51">
        <f>-VLOOKUP(A384,'pl-data'!A:BR,66)</f>
        <v>0</v>
      </c>
      <c r="K384" s="51">
        <f>-VLOOKUP(A384,'pl-data'!A:BR,68)</f>
        <v>0</v>
      </c>
      <c r="L384" s="51">
        <f>-VLOOKUP(A384,'pl-data'!A:BR,70)</f>
        <v>0</v>
      </c>
      <c r="N384" s="51">
        <f>-VLOOKUP(A384,'pl-data'!A:BR,21)</f>
        <v>0</v>
      </c>
      <c r="O384" s="51">
        <f>-VLOOKUP(A384,'pl-data'!A:BR,51)</f>
        <v>0</v>
      </c>
      <c r="P384" s="51">
        <f>-VLOOKUP(A384,'pl-data'!A:BR,36)</f>
        <v>0</v>
      </c>
      <c r="Q384" s="34" t="str">
        <f t="shared" si="223"/>
        <v>n/a</v>
      </c>
      <c r="R384" s="34" t="str">
        <f t="shared" si="224"/>
        <v>n/a</v>
      </c>
      <c r="T384" s="51">
        <f t="shared" si="225"/>
        <v>0</v>
      </c>
      <c r="U384" s="51">
        <f>-VLOOKUP(A384,'pl-data'!A:BR,52)</f>
        <v>0</v>
      </c>
      <c r="V384" s="51">
        <f t="shared" si="226"/>
        <v>0</v>
      </c>
      <c r="W384" s="34" t="str">
        <f t="shared" si="227"/>
        <v>n/a</v>
      </c>
      <c r="X384" s="34" t="str">
        <f t="shared" si="228"/>
        <v>n/a</v>
      </c>
    </row>
    <row r="385" spans="1:24" ht="24" hidden="1" outlineLevel="2" x14ac:dyDescent="0.2">
      <c r="A385" s="49">
        <v>4153</v>
      </c>
      <c r="B385" s="18" t="str">
        <f>+masterfile!D1003</f>
        <v>4153 Sachzuwend., Dienstleistungen Ges.er-GF</v>
      </c>
      <c r="D385" s="51">
        <f>-VLOOKUP(A385,'pl-data'!A:F,4)</f>
        <v>0</v>
      </c>
      <c r="E385" s="51">
        <f>-VLOOKUP(A385,'pl-data'!A:F,5)</f>
        <v>0</v>
      </c>
      <c r="F385" s="51">
        <f>-VLOOKUP(A385,'pl-data'!A:F,6)</f>
        <v>0</v>
      </c>
      <c r="G385" s="51">
        <f>-VLOOKUP(A385,'pl-data'!A:G,7)</f>
        <v>0</v>
      </c>
      <c r="H385" s="51">
        <f>-VLOOKUP(A385,'pl-data'!A:V,22)</f>
        <v>0</v>
      </c>
      <c r="I385" s="51">
        <f t="shared" si="222"/>
        <v>0</v>
      </c>
      <c r="J385" s="51">
        <f>-VLOOKUP(A385,'pl-data'!A:BR,66)</f>
        <v>0</v>
      </c>
      <c r="K385" s="51">
        <f>-VLOOKUP(A385,'pl-data'!A:BR,68)</f>
        <v>0</v>
      </c>
      <c r="L385" s="51">
        <f>-VLOOKUP(A385,'pl-data'!A:BR,70)</f>
        <v>0</v>
      </c>
      <c r="N385" s="51">
        <f>-VLOOKUP(A385,'pl-data'!A:BR,21)</f>
        <v>0</v>
      </c>
      <c r="O385" s="51">
        <f>-VLOOKUP(A385,'pl-data'!A:BR,51)</f>
        <v>0</v>
      </c>
      <c r="P385" s="51">
        <f>-VLOOKUP(A385,'pl-data'!A:BR,36)</f>
        <v>0</v>
      </c>
      <c r="Q385" s="34" t="str">
        <f t="shared" si="223"/>
        <v>n/a</v>
      </c>
      <c r="R385" s="34" t="str">
        <f t="shared" si="224"/>
        <v>n/a</v>
      </c>
      <c r="T385" s="51">
        <f t="shared" si="225"/>
        <v>0</v>
      </c>
      <c r="U385" s="51">
        <f>-VLOOKUP(A385,'pl-data'!A:BR,52)</f>
        <v>0</v>
      </c>
      <c r="V385" s="51">
        <f t="shared" si="226"/>
        <v>0</v>
      </c>
      <c r="W385" s="34" t="str">
        <f t="shared" si="227"/>
        <v>n/a</v>
      </c>
      <c r="X385" s="34" t="str">
        <f t="shared" si="228"/>
        <v>n/a</v>
      </c>
    </row>
    <row r="386" spans="1:24" hidden="1" outlineLevel="2" x14ac:dyDescent="0.2">
      <c r="A386" s="49">
        <v>4154</v>
      </c>
      <c r="B386" s="18" t="str">
        <f>+masterfile!D1004</f>
        <v>4154 Sachzuwendg, Dienstleistg. MU §15 EStG</v>
      </c>
      <c r="D386" s="51">
        <f>-VLOOKUP(A386,'pl-data'!A:F,4)</f>
        <v>0</v>
      </c>
      <c r="E386" s="51">
        <f>-VLOOKUP(A386,'pl-data'!A:F,5)</f>
        <v>0</v>
      </c>
      <c r="F386" s="51">
        <f>-VLOOKUP(A386,'pl-data'!A:F,6)</f>
        <v>0</v>
      </c>
      <c r="G386" s="51">
        <f>-VLOOKUP(A386,'pl-data'!A:G,7)</f>
        <v>0</v>
      </c>
      <c r="H386" s="51">
        <f>-VLOOKUP(A386,'pl-data'!A:V,22)</f>
        <v>0</v>
      </c>
      <c r="I386" s="51">
        <f t="shared" si="222"/>
        <v>0</v>
      </c>
      <c r="J386" s="51">
        <f>-VLOOKUP(A386,'pl-data'!A:BR,66)</f>
        <v>0</v>
      </c>
      <c r="K386" s="51">
        <f>-VLOOKUP(A386,'pl-data'!A:BR,68)</f>
        <v>0</v>
      </c>
      <c r="L386" s="51">
        <f>-VLOOKUP(A386,'pl-data'!A:BR,70)</f>
        <v>0</v>
      </c>
      <c r="N386" s="51">
        <f>-VLOOKUP(A386,'pl-data'!A:BR,21)</f>
        <v>0</v>
      </c>
      <c r="O386" s="51">
        <f>-VLOOKUP(A386,'pl-data'!A:BR,51)</f>
        <v>0</v>
      </c>
      <c r="P386" s="51">
        <f>-VLOOKUP(A386,'pl-data'!A:BR,36)</f>
        <v>0</v>
      </c>
      <c r="Q386" s="34" t="str">
        <f t="shared" si="223"/>
        <v>n/a</v>
      </c>
      <c r="R386" s="34" t="str">
        <f t="shared" si="224"/>
        <v>n/a</v>
      </c>
      <c r="T386" s="51">
        <f t="shared" si="225"/>
        <v>0</v>
      </c>
      <c r="U386" s="51">
        <f>-VLOOKUP(A386,'pl-data'!A:BR,52)</f>
        <v>0</v>
      </c>
      <c r="V386" s="51">
        <f t="shared" si="226"/>
        <v>0</v>
      </c>
      <c r="W386" s="34" t="str">
        <f t="shared" si="227"/>
        <v>n/a</v>
      </c>
      <c r="X386" s="34" t="str">
        <f t="shared" si="228"/>
        <v>n/a</v>
      </c>
    </row>
    <row r="387" spans="1:24" hidden="1" outlineLevel="2" x14ac:dyDescent="0.2">
      <c r="A387" s="49">
        <v>4155</v>
      </c>
      <c r="B387" s="18" t="str">
        <f>+masterfile!D1005</f>
        <v>4155 Zuschüsse Agenturen für Arbeit</v>
      </c>
      <c r="D387" s="51">
        <f>-VLOOKUP(A387,'pl-data'!A:F,4)</f>
        <v>0</v>
      </c>
      <c r="E387" s="51">
        <f>-VLOOKUP(A387,'pl-data'!A:F,5)</f>
        <v>0</v>
      </c>
      <c r="F387" s="51">
        <f>-VLOOKUP(A387,'pl-data'!A:F,6)</f>
        <v>0</v>
      </c>
      <c r="G387" s="51">
        <f>-VLOOKUP(A387,'pl-data'!A:G,7)</f>
        <v>0</v>
      </c>
      <c r="H387" s="51">
        <f>-VLOOKUP(A387,'pl-data'!A:V,22)</f>
        <v>0</v>
      </c>
      <c r="I387" s="51">
        <f t="shared" si="222"/>
        <v>0</v>
      </c>
      <c r="J387" s="51">
        <f>-VLOOKUP(A387,'pl-data'!A:BR,66)</f>
        <v>0</v>
      </c>
      <c r="K387" s="51">
        <f>-VLOOKUP(A387,'pl-data'!A:BR,68)</f>
        <v>0</v>
      </c>
      <c r="L387" s="51">
        <f>-VLOOKUP(A387,'pl-data'!A:BR,70)</f>
        <v>0</v>
      </c>
      <c r="N387" s="51">
        <f>-VLOOKUP(A387,'pl-data'!A:BR,21)</f>
        <v>0</v>
      </c>
      <c r="O387" s="51">
        <f>-VLOOKUP(A387,'pl-data'!A:BR,51)</f>
        <v>0</v>
      </c>
      <c r="P387" s="51">
        <f>-VLOOKUP(A387,'pl-data'!A:BR,36)</f>
        <v>0</v>
      </c>
      <c r="Q387" s="34" t="str">
        <f t="shared" si="223"/>
        <v>n/a</v>
      </c>
      <c r="R387" s="34" t="str">
        <f t="shared" si="224"/>
        <v>n/a</v>
      </c>
      <c r="T387" s="51">
        <f t="shared" si="225"/>
        <v>0</v>
      </c>
      <c r="U387" s="51">
        <f>-VLOOKUP(A387,'pl-data'!A:BR,52)</f>
        <v>0</v>
      </c>
      <c r="V387" s="51">
        <f t="shared" si="226"/>
        <v>0</v>
      </c>
      <c r="W387" s="34" t="str">
        <f t="shared" si="227"/>
        <v>n/a</v>
      </c>
      <c r="X387" s="34" t="str">
        <f t="shared" si="228"/>
        <v>n/a</v>
      </c>
    </row>
    <row r="388" spans="1:24" hidden="1" outlineLevel="2" x14ac:dyDescent="0.2">
      <c r="A388" s="49">
        <v>4156</v>
      </c>
      <c r="B388" s="18" t="str">
        <f>+masterfile!D1006</f>
        <v>4156 Aufwendung Veränderung Urlaubsrückst.</v>
      </c>
      <c r="D388" s="51">
        <f>-VLOOKUP(A388,'pl-data'!A:F,4)</f>
        <v>0</v>
      </c>
      <c r="E388" s="51">
        <f>-VLOOKUP(A388,'pl-data'!A:F,5)</f>
        <v>0</v>
      </c>
      <c r="F388" s="51">
        <f>-VLOOKUP(A388,'pl-data'!A:F,6)</f>
        <v>0</v>
      </c>
      <c r="G388" s="51">
        <f>-VLOOKUP(A388,'pl-data'!A:G,7)</f>
        <v>0</v>
      </c>
      <c r="H388" s="51">
        <f>-VLOOKUP(A388,'pl-data'!A:V,22)</f>
        <v>0</v>
      </c>
      <c r="I388" s="51">
        <f t="shared" si="222"/>
        <v>0</v>
      </c>
      <c r="J388" s="51">
        <f>-VLOOKUP(A388,'pl-data'!A:BR,66)</f>
        <v>0</v>
      </c>
      <c r="K388" s="51">
        <f>-VLOOKUP(A388,'pl-data'!A:BR,68)</f>
        <v>0</v>
      </c>
      <c r="L388" s="51">
        <f>-VLOOKUP(A388,'pl-data'!A:BR,70)</f>
        <v>0</v>
      </c>
      <c r="N388" s="51">
        <f>-VLOOKUP(A388,'pl-data'!A:BR,21)</f>
        <v>0</v>
      </c>
      <c r="O388" s="51">
        <f>-VLOOKUP(A388,'pl-data'!A:BR,51)</f>
        <v>0</v>
      </c>
      <c r="P388" s="51">
        <f>-VLOOKUP(A388,'pl-data'!A:BR,36)</f>
        <v>0</v>
      </c>
      <c r="Q388" s="34" t="str">
        <f t="shared" si="223"/>
        <v>n/a</v>
      </c>
      <c r="R388" s="34" t="str">
        <f t="shared" si="224"/>
        <v>n/a</v>
      </c>
      <c r="T388" s="51">
        <f t="shared" si="225"/>
        <v>0</v>
      </c>
      <c r="U388" s="51">
        <f>-VLOOKUP(A388,'pl-data'!A:BR,52)</f>
        <v>0</v>
      </c>
      <c r="V388" s="51">
        <f t="shared" si="226"/>
        <v>0</v>
      </c>
      <c r="W388" s="34" t="str">
        <f t="shared" si="227"/>
        <v>n/a</v>
      </c>
      <c r="X388" s="34" t="str">
        <f t="shared" si="228"/>
        <v>n/a</v>
      </c>
    </row>
    <row r="389" spans="1:24" hidden="1" outlineLevel="2" x14ac:dyDescent="0.2">
      <c r="A389" s="49">
        <v>4157</v>
      </c>
      <c r="B389" s="18" t="str">
        <f>+masterfile!D1007</f>
        <v>4157 Aufwendung Urlaubsrückstellg Ges.er-GF</v>
      </c>
      <c r="D389" s="51">
        <f>-VLOOKUP(A389,'pl-data'!A:F,4)</f>
        <v>0</v>
      </c>
      <c r="E389" s="51">
        <f>-VLOOKUP(A389,'pl-data'!A:F,5)</f>
        <v>0</v>
      </c>
      <c r="F389" s="51">
        <f>-VLOOKUP(A389,'pl-data'!A:F,6)</f>
        <v>0</v>
      </c>
      <c r="G389" s="51">
        <f>-VLOOKUP(A389,'pl-data'!A:G,7)</f>
        <v>0</v>
      </c>
      <c r="H389" s="51">
        <f>-VLOOKUP(A389,'pl-data'!A:V,22)</f>
        <v>0</v>
      </c>
      <c r="I389" s="51">
        <f t="shared" si="222"/>
        <v>0</v>
      </c>
      <c r="J389" s="51">
        <f>-VLOOKUP(A389,'pl-data'!A:BR,66)</f>
        <v>0</v>
      </c>
      <c r="K389" s="51">
        <f>-VLOOKUP(A389,'pl-data'!A:BR,68)</f>
        <v>0</v>
      </c>
      <c r="L389" s="51">
        <f>-VLOOKUP(A389,'pl-data'!A:BR,70)</f>
        <v>0</v>
      </c>
      <c r="N389" s="51">
        <f>-VLOOKUP(A389,'pl-data'!A:BR,21)</f>
        <v>0</v>
      </c>
      <c r="O389" s="51">
        <f>-VLOOKUP(A389,'pl-data'!A:BR,51)</f>
        <v>0</v>
      </c>
      <c r="P389" s="51">
        <f>-VLOOKUP(A389,'pl-data'!A:BR,36)</f>
        <v>0</v>
      </c>
      <c r="Q389" s="34" t="str">
        <f t="shared" si="223"/>
        <v>n/a</v>
      </c>
      <c r="R389" s="34" t="str">
        <f t="shared" si="224"/>
        <v>n/a</v>
      </c>
      <c r="T389" s="51">
        <f t="shared" si="225"/>
        <v>0</v>
      </c>
      <c r="U389" s="51">
        <f>-VLOOKUP(A389,'pl-data'!A:BR,52)</f>
        <v>0</v>
      </c>
      <c r="V389" s="51">
        <f t="shared" si="226"/>
        <v>0</v>
      </c>
      <c r="W389" s="34" t="str">
        <f t="shared" si="227"/>
        <v>n/a</v>
      </c>
      <c r="X389" s="34" t="str">
        <f t="shared" si="228"/>
        <v>n/a</v>
      </c>
    </row>
    <row r="390" spans="1:24" ht="24" hidden="1" outlineLevel="2" x14ac:dyDescent="0.2">
      <c r="A390" s="49">
        <v>4158</v>
      </c>
      <c r="B390" s="18" t="str">
        <f>+masterfile!D1008</f>
        <v>4158 Aufwendung Urlaubsrückst. MU § 15 EStG</v>
      </c>
      <c r="D390" s="51">
        <f>-VLOOKUP(A390,'pl-data'!A:F,4)</f>
        <v>0</v>
      </c>
      <c r="E390" s="51">
        <f>-VLOOKUP(A390,'pl-data'!A:F,5)</f>
        <v>0</v>
      </c>
      <c r="F390" s="51">
        <f>-VLOOKUP(A390,'pl-data'!A:F,6)</f>
        <v>0</v>
      </c>
      <c r="G390" s="51">
        <f>-VLOOKUP(A390,'pl-data'!A:G,7)</f>
        <v>0</v>
      </c>
      <c r="H390" s="51">
        <f>-VLOOKUP(A390,'pl-data'!A:V,22)</f>
        <v>0</v>
      </c>
      <c r="I390" s="51">
        <f t="shared" si="222"/>
        <v>0</v>
      </c>
      <c r="J390" s="51">
        <f>-VLOOKUP(A390,'pl-data'!A:BR,66)</f>
        <v>0</v>
      </c>
      <c r="K390" s="51">
        <f>-VLOOKUP(A390,'pl-data'!A:BR,68)</f>
        <v>0</v>
      </c>
      <c r="L390" s="51">
        <f>-VLOOKUP(A390,'pl-data'!A:BR,70)</f>
        <v>0</v>
      </c>
      <c r="N390" s="51">
        <f>-VLOOKUP(A390,'pl-data'!A:BR,21)</f>
        <v>0</v>
      </c>
      <c r="O390" s="51">
        <f>-VLOOKUP(A390,'pl-data'!A:BR,51)</f>
        <v>0</v>
      </c>
      <c r="P390" s="51">
        <f>-VLOOKUP(A390,'pl-data'!A:BR,36)</f>
        <v>0</v>
      </c>
      <c r="Q390" s="34" t="str">
        <f t="shared" si="223"/>
        <v>n/a</v>
      </c>
      <c r="R390" s="34" t="str">
        <f t="shared" si="224"/>
        <v>n/a</v>
      </c>
      <c r="T390" s="51">
        <f t="shared" si="225"/>
        <v>0</v>
      </c>
      <c r="U390" s="51">
        <f>-VLOOKUP(A390,'pl-data'!A:BR,52)</f>
        <v>0</v>
      </c>
      <c r="V390" s="51">
        <f t="shared" si="226"/>
        <v>0</v>
      </c>
      <c r="W390" s="34" t="str">
        <f t="shared" si="227"/>
        <v>n/a</v>
      </c>
      <c r="X390" s="34" t="str">
        <f t="shared" si="228"/>
        <v>n/a</v>
      </c>
    </row>
    <row r="391" spans="1:24" hidden="1" outlineLevel="2" x14ac:dyDescent="0.2">
      <c r="A391" s="49">
        <v>4159</v>
      </c>
      <c r="B391" s="18" t="str">
        <f>+masterfile!D1009</f>
        <v>4159 Aufwendung Urlaubsrückst. Minijobber</v>
      </c>
      <c r="D391" s="51">
        <f>-VLOOKUP(A391,'pl-data'!A:F,4)</f>
        <v>0</v>
      </c>
      <c r="E391" s="51">
        <f>-VLOOKUP(A391,'pl-data'!A:F,5)</f>
        <v>0</v>
      </c>
      <c r="F391" s="51">
        <f>-VLOOKUP(A391,'pl-data'!A:F,6)</f>
        <v>0</v>
      </c>
      <c r="G391" s="51">
        <f>-VLOOKUP(A391,'pl-data'!A:G,7)</f>
        <v>0</v>
      </c>
      <c r="H391" s="51">
        <f>-VLOOKUP(A391,'pl-data'!A:V,22)</f>
        <v>0</v>
      </c>
      <c r="I391" s="51">
        <f t="shared" si="222"/>
        <v>0</v>
      </c>
      <c r="J391" s="51">
        <f>-VLOOKUP(A391,'pl-data'!A:BR,66)</f>
        <v>0</v>
      </c>
      <c r="K391" s="51">
        <f>-VLOOKUP(A391,'pl-data'!A:BR,68)</f>
        <v>0</v>
      </c>
      <c r="L391" s="51">
        <f>-VLOOKUP(A391,'pl-data'!A:BR,70)</f>
        <v>0</v>
      </c>
      <c r="N391" s="51">
        <f>-VLOOKUP(A391,'pl-data'!A:BR,21)</f>
        <v>0</v>
      </c>
      <c r="O391" s="51">
        <f>-VLOOKUP(A391,'pl-data'!A:BR,51)</f>
        <v>0</v>
      </c>
      <c r="P391" s="51">
        <f>-VLOOKUP(A391,'pl-data'!A:BR,36)</f>
        <v>0</v>
      </c>
      <c r="Q391" s="34" t="str">
        <f t="shared" si="223"/>
        <v>n/a</v>
      </c>
      <c r="R391" s="34" t="str">
        <f t="shared" si="224"/>
        <v>n/a</v>
      </c>
      <c r="T391" s="51">
        <f t="shared" si="225"/>
        <v>0</v>
      </c>
      <c r="U391" s="51">
        <f>-VLOOKUP(A391,'pl-data'!A:BR,52)</f>
        <v>0</v>
      </c>
      <c r="V391" s="51">
        <f t="shared" si="226"/>
        <v>0</v>
      </c>
      <c r="W391" s="34" t="str">
        <f t="shared" si="227"/>
        <v>n/a</v>
      </c>
      <c r="X391" s="34" t="str">
        <f t="shared" si="228"/>
        <v>n/a</v>
      </c>
    </row>
    <row r="392" spans="1:24" hidden="1" outlineLevel="2" x14ac:dyDescent="0.2">
      <c r="A392" s="49">
        <v>4170</v>
      </c>
      <c r="B392" s="18" t="str">
        <f>+masterfile!D1016</f>
        <v>4170 Vermögenswirksame Leistungen</v>
      </c>
      <c r="D392" s="51">
        <f>-VLOOKUP(A392,'pl-data'!A:F,4)</f>
        <v>0</v>
      </c>
      <c r="E392" s="51">
        <f>-VLOOKUP(A392,'pl-data'!A:F,5)</f>
        <v>0</v>
      </c>
      <c r="F392" s="51">
        <f>-VLOOKUP(A392,'pl-data'!A:F,6)</f>
        <v>0</v>
      </c>
      <c r="G392" s="51">
        <f>-VLOOKUP(A392,'pl-data'!A:G,7)</f>
        <v>0</v>
      </c>
      <c r="H392" s="51">
        <f>-VLOOKUP(A392,'pl-data'!A:V,22)</f>
        <v>0</v>
      </c>
      <c r="I392" s="51">
        <f t="shared" si="222"/>
        <v>0</v>
      </c>
      <c r="J392" s="51">
        <f>-VLOOKUP(A392,'pl-data'!A:BR,66)</f>
        <v>0</v>
      </c>
      <c r="K392" s="51">
        <f>-VLOOKUP(A392,'pl-data'!A:BR,68)</f>
        <v>0</v>
      </c>
      <c r="L392" s="51">
        <f>-VLOOKUP(A392,'pl-data'!A:BR,70)</f>
        <v>0</v>
      </c>
      <c r="N392" s="51">
        <f>-VLOOKUP(A392,'pl-data'!A:BR,21)</f>
        <v>0</v>
      </c>
      <c r="O392" s="51">
        <f>-VLOOKUP(A392,'pl-data'!A:BR,51)</f>
        <v>0</v>
      </c>
      <c r="P392" s="51">
        <f>-VLOOKUP(A392,'pl-data'!A:BR,36)</f>
        <v>0</v>
      </c>
      <c r="Q392" s="34" t="str">
        <f t="shared" si="223"/>
        <v>n/a</v>
      </c>
      <c r="R392" s="34" t="str">
        <f t="shared" si="224"/>
        <v>n/a</v>
      </c>
      <c r="T392" s="51">
        <f t="shared" si="225"/>
        <v>0</v>
      </c>
      <c r="U392" s="51">
        <f>-VLOOKUP(A392,'pl-data'!A:BR,52)</f>
        <v>0</v>
      </c>
      <c r="V392" s="51">
        <f t="shared" si="226"/>
        <v>0</v>
      </c>
      <c r="W392" s="34" t="str">
        <f t="shared" si="227"/>
        <v>n/a</v>
      </c>
      <c r="X392" s="34" t="str">
        <f t="shared" si="228"/>
        <v>n/a</v>
      </c>
    </row>
    <row r="393" spans="1:24" hidden="1" outlineLevel="2" x14ac:dyDescent="0.2">
      <c r="A393" s="49">
        <v>4175</v>
      </c>
      <c r="B393" s="18" t="str">
        <f>+masterfile!D1017</f>
        <v>4175 Fahrtkostenerstatt. Whg./Arbeitsstätte</v>
      </c>
      <c r="D393" s="51">
        <f>-VLOOKUP(A393,'pl-data'!A:F,4)</f>
        <v>0</v>
      </c>
      <c r="E393" s="51">
        <f>-VLOOKUP(A393,'pl-data'!A:F,5)</f>
        <v>0</v>
      </c>
      <c r="F393" s="51">
        <f>-VLOOKUP(A393,'pl-data'!A:F,6)</f>
        <v>0</v>
      </c>
      <c r="G393" s="51">
        <f>-VLOOKUP(A393,'pl-data'!A:G,7)</f>
        <v>0</v>
      </c>
      <c r="H393" s="51">
        <f>-VLOOKUP(A393,'pl-data'!A:V,22)</f>
        <v>0</v>
      </c>
      <c r="I393" s="51">
        <f t="shared" si="222"/>
        <v>0</v>
      </c>
      <c r="J393" s="51">
        <f>-VLOOKUP(A393,'pl-data'!A:BR,66)</f>
        <v>0</v>
      </c>
      <c r="K393" s="51">
        <f>-VLOOKUP(A393,'pl-data'!A:BR,68)</f>
        <v>0</v>
      </c>
      <c r="L393" s="51">
        <f>-VLOOKUP(A393,'pl-data'!A:BR,70)</f>
        <v>0</v>
      </c>
      <c r="N393" s="51">
        <f>-VLOOKUP(A393,'pl-data'!A:BR,21)</f>
        <v>0</v>
      </c>
      <c r="O393" s="51">
        <f>-VLOOKUP(A393,'pl-data'!A:BR,51)</f>
        <v>0</v>
      </c>
      <c r="P393" s="51">
        <f>-VLOOKUP(A393,'pl-data'!A:BR,36)</f>
        <v>0</v>
      </c>
      <c r="Q393" s="34" t="str">
        <f t="shared" si="223"/>
        <v>n/a</v>
      </c>
      <c r="R393" s="34" t="str">
        <f t="shared" si="224"/>
        <v>n/a</v>
      </c>
      <c r="T393" s="51">
        <f t="shared" si="225"/>
        <v>0</v>
      </c>
      <c r="U393" s="51">
        <f>-VLOOKUP(A393,'pl-data'!A:BR,52)</f>
        <v>0</v>
      </c>
      <c r="V393" s="51">
        <f t="shared" si="226"/>
        <v>0</v>
      </c>
      <c r="W393" s="34" t="str">
        <f t="shared" si="227"/>
        <v>n/a</v>
      </c>
      <c r="X393" s="34" t="str">
        <f t="shared" si="228"/>
        <v>n/a</v>
      </c>
    </row>
    <row r="394" spans="1:24" hidden="1" outlineLevel="2" x14ac:dyDescent="0.2">
      <c r="A394" s="49">
        <v>4180</v>
      </c>
      <c r="B394" s="18" t="str">
        <f>+masterfile!D1018</f>
        <v>4180 Bedienungsgelder</v>
      </c>
      <c r="D394" s="51">
        <f>-VLOOKUP(A394,'pl-data'!A:F,4)</f>
        <v>0</v>
      </c>
      <c r="E394" s="51">
        <f>-VLOOKUP(A394,'pl-data'!A:F,5)</f>
        <v>0</v>
      </c>
      <c r="F394" s="51">
        <f>-VLOOKUP(A394,'pl-data'!A:F,6)</f>
        <v>0</v>
      </c>
      <c r="G394" s="51">
        <f>-VLOOKUP(A394,'pl-data'!A:G,7)</f>
        <v>0</v>
      </c>
      <c r="H394" s="51">
        <f>-VLOOKUP(A394,'pl-data'!A:V,22)</f>
        <v>0</v>
      </c>
      <c r="I394" s="51">
        <f t="shared" si="222"/>
        <v>0</v>
      </c>
      <c r="J394" s="51">
        <f>-VLOOKUP(A394,'pl-data'!A:BR,66)</f>
        <v>0</v>
      </c>
      <c r="K394" s="51">
        <f>-VLOOKUP(A394,'pl-data'!A:BR,68)</f>
        <v>0</v>
      </c>
      <c r="L394" s="51">
        <f>-VLOOKUP(A394,'pl-data'!A:BR,70)</f>
        <v>0</v>
      </c>
      <c r="N394" s="51">
        <f>-VLOOKUP(A394,'pl-data'!A:BR,21)</f>
        <v>0</v>
      </c>
      <c r="O394" s="51">
        <f>-VLOOKUP(A394,'pl-data'!A:BR,51)</f>
        <v>0</v>
      </c>
      <c r="P394" s="51">
        <f>-VLOOKUP(A394,'pl-data'!A:BR,36)</f>
        <v>0</v>
      </c>
      <c r="Q394" s="34" t="str">
        <f t="shared" si="223"/>
        <v>n/a</v>
      </c>
      <c r="R394" s="34" t="str">
        <f t="shared" si="224"/>
        <v>n/a</v>
      </c>
      <c r="T394" s="51">
        <f t="shared" si="225"/>
        <v>0</v>
      </c>
      <c r="U394" s="51">
        <f>-VLOOKUP(A394,'pl-data'!A:BR,52)</f>
        <v>0</v>
      </c>
      <c r="V394" s="51">
        <f t="shared" si="226"/>
        <v>0</v>
      </c>
      <c r="W394" s="34" t="str">
        <f t="shared" si="227"/>
        <v>n/a</v>
      </c>
      <c r="X394" s="34" t="str">
        <f t="shared" si="228"/>
        <v>n/a</v>
      </c>
    </row>
    <row r="395" spans="1:24" hidden="1" outlineLevel="2" x14ac:dyDescent="0.2">
      <c r="A395" s="49">
        <v>4190</v>
      </c>
      <c r="B395" s="18" t="str">
        <f>+masterfile!D1019</f>
        <v>4190 Aushilfslöhne</v>
      </c>
      <c r="D395" s="51">
        <f>-VLOOKUP(A395,'pl-data'!A:F,4)</f>
        <v>0</v>
      </c>
      <c r="E395" s="51">
        <f>-VLOOKUP(A395,'pl-data'!A:F,5)</f>
        <v>0</v>
      </c>
      <c r="F395" s="51">
        <f>-VLOOKUP(A395,'pl-data'!A:F,6)</f>
        <v>0</v>
      </c>
      <c r="G395" s="51">
        <f>-VLOOKUP(A395,'pl-data'!A:G,7)</f>
        <v>0</v>
      </c>
      <c r="H395" s="51">
        <f>-VLOOKUP(A395,'pl-data'!A:V,22)</f>
        <v>0</v>
      </c>
      <c r="I395" s="51">
        <f t="shared" si="222"/>
        <v>0</v>
      </c>
      <c r="J395" s="51">
        <f>-VLOOKUP(A395,'pl-data'!A:BR,66)</f>
        <v>0</v>
      </c>
      <c r="K395" s="51">
        <f>-VLOOKUP(A395,'pl-data'!A:BR,68)</f>
        <v>0</v>
      </c>
      <c r="L395" s="51">
        <f>-VLOOKUP(A395,'pl-data'!A:BR,70)</f>
        <v>0</v>
      </c>
      <c r="N395" s="51">
        <f>-VLOOKUP(A395,'pl-data'!A:BR,21)</f>
        <v>0</v>
      </c>
      <c r="O395" s="51">
        <f>-VLOOKUP(A395,'pl-data'!A:BR,51)</f>
        <v>0</v>
      </c>
      <c r="P395" s="51">
        <f>-VLOOKUP(A395,'pl-data'!A:BR,36)</f>
        <v>0</v>
      </c>
      <c r="Q395" s="34" t="str">
        <f t="shared" si="223"/>
        <v>n/a</v>
      </c>
      <c r="R395" s="34" t="str">
        <f t="shared" si="224"/>
        <v>n/a</v>
      </c>
      <c r="T395" s="51">
        <f t="shared" si="225"/>
        <v>0</v>
      </c>
      <c r="U395" s="51">
        <f>-VLOOKUP(A395,'pl-data'!A:BR,52)</f>
        <v>0</v>
      </c>
      <c r="V395" s="51">
        <f t="shared" si="226"/>
        <v>0</v>
      </c>
      <c r="W395" s="34" t="str">
        <f t="shared" si="227"/>
        <v>n/a</v>
      </c>
      <c r="X395" s="34" t="str">
        <f t="shared" si="228"/>
        <v>n/a</v>
      </c>
    </row>
    <row r="396" spans="1:24" hidden="1" outlineLevel="2" x14ac:dyDescent="0.2">
      <c r="A396" s="49">
        <v>4194</v>
      </c>
      <c r="B396" s="18" t="str">
        <f>+masterfile!D1020</f>
        <v>4194 Pauschale Steuer für Minijobber</v>
      </c>
      <c r="D396" s="51">
        <f>-VLOOKUP(A396,'pl-data'!A:F,4)</f>
        <v>0</v>
      </c>
      <c r="E396" s="51">
        <f>-VLOOKUP(A396,'pl-data'!A:F,5)</f>
        <v>0</v>
      </c>
      <c r="F396" s="51">
        <f>-VLOOKUP(A396,'pl-data'!A:F,6)</f>
        <v>0</v>
      </c>
      <c r="G396" s="51">
        <f>-VLOOKUP(A396,'pl-data'!A:G,7)</f>
        <v>0</v>
      </c>
      <c r="H396" s="51">
        <f>-VLOOKUP(A396,'pl-data'!A:V,22)</f>
        <v>0</v>
      </c>
      <c r="I396" s="51">
        <f t="shared" si="222"/>
        <v>0</v>
      </c>
      <c r="J396" s="51">
        <f>-VLOOKUP(A396,'pl-data'!A:BR,66)</f>
        <v>0</v>
      </c>
      <c r="K396" s="51">
        <f>-VLOOKUP(A396,'pl-data'!A:BR,68)</f>
        <v>0</v>
      </c>
      <c r="L396" s="51">
        <f>-VLOOKUP(A396,'pl-data'!A:BR,70)</f>
        <v>0</v>
      </c>
      <c r="N396" s="51">
        <f>-VLOOKUP(A396,'pl-data'!A:BR,21)</f>
        <v>0</v>
      </c>
      <c r="O396" s="51">
        <f>-VLOOKUP(A396,'pl-data'!A:BR,51)</f>
        <v>0</v>
      </c>
      <c r="P396" s="51">
        <f>-VLOOKUP(A396,'pl-data'!A:BR,36)</f>
        <v>0</v>
      </c>
      <c r="Q396" s="34" t="str">
        <f t="shared" si="223"/>
        <v>n/a</v>
      </c>
      <c r="R396" s="34" t="str">
        <f t="shared" si="224"/>
        <v>n/a</v>
      </c>
      <c r="T396" s="51">
        <f t="shared" si="225"/>
        <v>0</v>
      </c>
      <c r="U396" s="51">
        <f>-VLOOKUP(A396,'pl-data'!A:BR,52)</f>
        <v>0</v>
      </c>
      <c r="V396" s="51">
        <f t="shared" si="226"/>
        <v>0</v>
      </c>
      <c r="W396" s="34" t="str">
        <f t="shared" si="227"/>
        <v>n/a</v>
      </c>
      <c r="X396" s="34" t="str">
        <f t="shared" si="228"/>
        <v>n/a</v>
      </c>
    </row>
    <row r="397" spans="1:24" hidden="1" outlineLevel="2" x14ac:dyDescent="0.2">
      <c r="A397" s="49">
        <v>4195</v>
      </c>
      <c r="B397" s="18" t="str">
        <f>+masterfile!D1021</f>
        <v>4195 Löhne für Minijobs</v>
      </c>
      <c r="D397" s="51">
        <f>-VLOOKUP(A397,'pl-data'!A:F,4)</f>
        <v>0</v>
      </c>
      <c r="E397" s="51">
        <f>-VLOOKUP(A397,'pl-data'!A:F,5)</f>
        <v>0</v>
      </c>
      <c r="F397" s="51">
        <f>-VLOOKUP(A397,'pl-data'!A:F,6)</f>
        <v>0</v>
      </c>
      <c r="G397" s="51">
        <f>-VLOOKUP(A397,'pl-data'!A:G,7)</f>
        <v>0</v>
      </c>
      <c r="H397" s="51">
        <f>-VLOOKUP(A397,'pl-data'!A:V,22)</f>
        <v>0</v>
      </c>
      <c r="I397" s="51">
        <f t="shared" si="222"/>
        <v>0</v>
      </c>
      <c r="J397" s="51">
        <f>-VLOOKUP(A397,'pl-data'!A:BR,66)</f>
        <v>0</v>
      </c>
      <c r="K397" s="51">
        <f>-VLOOKUP(A397,'pl-data'!A:BR,68)</f>
        <v>0</v>
      </c>
      <c r="L397" s="51">
        <f>-VLOOKUP(A397,'pl-data'!A:BR,70)</f>
        <v>0</v>
      </c>
      <c r="N397" s="51">
        <f>-VLOOKUP(A397,'pl-data'!A:BR,21)</f>
        <v>0</v>
      </c>
      <c r="O397" s="51">
        <f>-VLOOKUP(A397,'pl-data'!A:BR,51)</f>
        <v>0</v>
      </c>
      <c r="P397" s="51">
        <f>-VLOOKUP(A397,'pl-data'!A:BR,36)</f>
        <v>0</v>
      </c>
      <c r="Q397" s="34" t="str">
        <f t="shared" si="223"/>
        <v>n/a</v>
      </c>
      <c r="R397" s="34" t="str">
        <f t="shared" si="224"/>
        <v>n/a</v>
      </c>
      <c r="T397" s="51">
        <f t="shared" si="225"/>
        <v>0</v>
      </c>
      <c r="U397" s="51">
        <f>-VLOOKUP(A397,'pl-data'!A:BR,52)</f>
        <v>0</v>
      </c>
      <c r="V397" s="51">
        <f t="shared" si="226"/>
        <v>0</v>
      </c>
      <c r="W397" s="34" t="str">
        <f t="shared" si="227"/>
        <v>n/a</v>
      </c>
      <c r="X397" s="34" t="str">
        <f t="shared" si="228"/>
        <v>n/a</v>
      </c>
    </row>
    <row r="398" spans="1:24" hidden="1" outlineLevel="2" x14ac:dyDescent="0.2">
      <c r="A398" s="49">
        <v>4196</v>
      </c>
      <c r="B398" s="18" t="str">
        <f>+masterfile!D1022</f>
        <v>4196 Pauschale Steuer für Gesellschafter-GF</v>
      </c>
      <c r="D398" s="51">
        <f>-VLOOKUP(A398,'pl-data'!A:F,4)</f>
        <v>0</v>
      </c>
      <c r="E398" s="51">
        <f>-VLOOKUP(A398,'pl-data'!A:F,5)</f>
        <v>0</v>
      </c>
      <c r="F398" s="51">
        <f>-VLOOKUP(A398,'pl-data'!A:F,6)</f>
        <v>0</v>
      </c>
      <c r="G398" s="51">
        <f>-VLOOKUP(A398,'pl-data'!A:G,7)</f>
        <v>0</v>
      </c>
      <c r="H398" s="51">
        <f>-VLOOKUP(A398,'pl-data'!A:V,22)</f>
        <v>0</v>
      </c>
      <c r="I398" s="51">
        <f t="shared" si="222"/>
        <v>0</v>
      </c>
      <c r="J398" s="51">
        <f>-VLOOKUP(A398,'pl-data'!A:BR,66)</f>
        <v>0</v>
      </c>
      <c r="K398" s="51">
        <f>-VLOOKUP(A398,'pl-data'!A:BR,68)</f>
        <v>0</v>
      </c>
      <c r="L398" s="51">
        <f>-VLOOKUP(A398,'pl-data'!A:BR,70)</f>
        <v>0</v>
      </c>
      <c r="N398" s="51">
        <f>-VLOOKUP(A398,'pl-data'!A:BR,21)</f>
        <v>0</v>
      </c>
      <c r="O398" s="51">
        <f>-VLOOKUP(A398,'pl-data'!A:BR,51)</f>
        <v>0</v>
      </c>
      <c r="P398" s="51">
        <f>-VLOOKUP(A398,'pl-data'!A:BR,36)</f>
        <v>0</v>
      </c>
      <c r="Q398" s="34" t="str">
        <f t="shared" si="223"/>
        <v>n/a</v>
      </c>
      <c r="R398" s="34" t="str">
        <f t="shared" si="224"/>
        <v>n/a</v>
      </c>
      <c r="T398" s="51">
        <f t="shared" si="225"/>
        <v>0</v>
      </c>
      <c r="U398" s="51">
        <f>-VLOOKUP(A398,'pl-data'!A:BR,52)</f>
        <v>0</v>
      </c>
      <c r="V398" s="51">
        <f t="shared" si="226"/>
        <v>0</v>
      </c>
      <c r="W398" s="34" t="str">
        <f t="shared" si="227"/>
        <v>n/a</v>
      </c>
      <c r="X398" s="34" t="str">
        <f t="shared" si="228"/>
        <v>n/a</v>
      </c>
    </row>
    <row r="399" spans="1:24" hidden="1" outlineLevel="2" x14ac:dyDescent="0.2">
      <c r="A399" s="49">
        <v>4197</v>
      </c>
      <c r="B399" s="18" t="str">
        <f>+masterfile!D1023</f>
        <v>4197 Pauschale Steuer f. Mituntern. § 15 EStG</v>
      </c>
      <c r="D399" s="51">
        <f>-VLOOKUP(A399,'pl-data'!A:F,4)</f>
        <v>0</v>
      </c>
      <c r="E399" s="51">
        <f>-VLOOKUP(A399,'pl-data'!A:F,5)</f>
        <v>0</v>
      </c>
      <c r="F399" s="51">
        <f>-VLOOKUP(A399,'pl-data'!A:F,6)</f>
        <v>0</v>
      </c>
      <c r="G399" s="51">
        <f>-VLOOKUP(A399,'pl-data'!A:G,7)</f>
        <v>0</v>
      </c>
      <c r="H399" s="51">
        <f>-VLOOKUP(A399,'pl-data'!A:V,22)</f>
        <v>0</v>
      </c>
      <c r="I399" s="51">
        <f t="shared" si="222"/>
        <v>0</v>
      </c>
      <c r="J399" s="51">
        <f>-VLOOKUP(A399,'pl-data'!A:BR,66)</f>
        <v>0</v>
      </c>
      <c r="K399" s="51">
        <f>-VLOOKUP(A399,'pl-data'!A:BR,68)</f>
        <v>0</v>
      </c>
      <c r="L399" s="51">
        <f>-VLOOKUP(A399,'pl-data'!A:BR,70)</f>
        <v>0</v>
      </c>
      <c r="N399" s="51">
        <f>-VLOOKUP(A399,'pl-data'!A:BR,21)</f>
        <v>0</v>
      </c>
      <c r="O399" s="51">
        <f>-VLOOKUP(A399,'pl-data'!A:BR,51)</f>
        <v>0</v>
      </c>
      <c r="P399" s="51">
        <f>-VLOOKUP(A399,'pl-data'!A:BR,36)</f>
        <v>0</v>
      </c>
      <c r="Q399" s="34" t="str">
        <f t="shared" si="223"/>
        <v>n/a</v>
      </c>
      <c r="R399" s="34" t="str">
        <f t="shared" si="224"/>
        <v>n/a</v>
      </c>
      <c r="T399" s="51">
        <f t="shared" si="225"/>
        <v>0</v>
      </c>
      <c r="U399" s="51">
        <f>-VLOOKUP(A399,'pl-data'!A:BR,52)</f>
        <v>0</v>
      </c>
      <c r="V399" s="51">
        <f t="shared" si="226"/>
        <v>0</v>
      </c>
      <c r="W399" s="34" t="str">
        <f t="shared" si="227"/>
        <v>n/a</v>
      </c>
      <c r="X399" s="34" t="str">
        <f t="shared" si="228"/>
        <v>n/a</v>
      </c>
    </row>
    <row r="400" spans="1:24" hidden="1" outlineLevel="2" x14ac:dyDescent="0.2">
      <c r="A400" s="49">
        <v>4198</v>
      </c>
      <c r="B400" s="18" t="str">
        <f>+masterfile!D1024</f>
        <v>4198 Pauschale Steuer für Arbeitnehmer</v>
      </c>
      <c r="D400" s="51">
        <f>-VLOOKUP(A400,'pl-data'!A:F,4)</f>
        <v>0</v>
      </c>
      <c r="E400" s="51">
        <f>-VLOOKUP(A400,'pl-data'!A:F,5)</f>
        <v>0</v>
      </c>
      <c r="F400" s="51">
        <f>-VLOOKUP(A400,'pl-data'!A:F,6)</f>
        <v>0</v>
      </c>
      <c r="G400" s="51">
        <f>-VLOOKUP(A400,'pl-data'!A:G,7)</f>
        <v>0</v>
      </c>
      <c r="H400" s="51">
        <f>-VLOOKUP(A400,'pl-data'!A:V,22)</f>
        <v>0</v>
      </c>
      <c r="I400" s="51">
        <f t="shared" si="222"/>
        <v>0</v>
      </c>
      <c r="J400" s="51">
        <f>-VLOOKUP(A400,'pl-data'!A:BR,66)</f>
        <v>0</v>
      </c>
      <c r="K400" s="51">
        <f>-VLOOKUP(A400,'pl-data'!A:BR,68)</f>
        <v>0</v>
      </c>
      <c r="L400" s="51">
        <f>-VLOOKUP(A400,'pl-data'!A:BR,70)</f>
        <v>0</v>
      </c>
      <c r="N400" s="51">
        <f>-VLOOKUP(A400,'pl-data'!A:BR,21)</f>
        <v>0</v>
      </c>
      <c r="O400" s="51">
        <f>-VLOOKUP(A400,'pl-data'!A:BR,51)</f>
        <v>0</v>
      </c>
      <c r="P400" s="51">
        <f>-VLOOKUP(A400,'pl-data'!A:BR,36)</f>
        <v>0</v>
      </c>
      <c r="Q400" s="34" t="str">
        <f t="shared" si="223"/>
        <v>n/a</v>
      </c>
      <c r="R400" s="34" t="str">
        <f t="shared" si="224"/>
        <v>n/a</v>
      </c>
      <c r="T400" s="51">
        <f t="shared" si="225"/>
        <v>0</v>
      </c>
      <c r="U400" s="51">
        <f>-VLOOKUP(A400,'pl-data'!A:BR,52)</f>
        <v>0</v>
      </c>
      <c r="V400" s="51">
        <f t="shared" si="226"/>
        <v>0</v>
      </c>
      <c r="W400" s="34" t="str">
        <f t="shared" si="227"/>
        <v>n/a</v>
      </c>
      <c r="X400" s="34" t="str">
        <f t="shared" si="228"/>
        <v>n/a</v>
      </c>
    </row>
    <row r="401" spans="1:24" hidden="1" outlineLevel="2" x14ac:dyDescent="0.2">
      <c r="A401" s="49">
        <v>4199</v>
      </c>
      <c r="B401" s="18" t="str">
        <f>+masterfile!D1025</f>
        <v>4199 Pauschale Steuer für Aushilfen</v>
      </c>
      <c r="D401" s="51">
        <f>-VLOOKUP(A401,'pl-data'!A:F,4)</f>
        <v>0</v>
      </c>
      <c r="E401" s="51">
        <f>-VLOOKUP(A401,'pl-data'!A:F,5)</f>
        <v>0</v>
      </c>
      <c r="F401" s="51">
        <f>-VLOOKUP(A401,'pl-data'!A:F,6)</f>
        <v>0</v>
      </c>
      <c r="G401" s="51">
        <f>-VLOOKUP(A401,'pl-data'!A:G,7)</f>
        <v>0</v>
      </c>
      <c r="H401" s="51">
        <f>-VLOOKUP(A401,'pl-data'!A:V,22)</f>
        <v>0</v>
      </c>
      <c r="I401" s="51">
        <f t="shared" si="222"/>
        <v>0</v>
      </c>
      <c r="J401" s="51">
        <f>-VLOOKUP(A401,'pl-data'!A:BR,66)</f>
        <v>0</v>
      </c>
      <c r="K401" s="51">
        <f>-VLOOKUP(A401,'pl-data'!A:BR,68)</f>
        <v>0</v>
      </c>
      <c r="L401" s="51">
        <f>-VLOOKUP(A401,'pl-data'!A:BR,70)</f>
        <v>0</v>
      </c>
      <c r="N401" s="51">
        <f>-VLOOKUP(A401,'pl-data'!A:BR,21)</f>
        <v>0</v>
      </c>
      <c r="O401" s="51">
        <f>-VLOOKUP(A401,'pl-data'!A:BR,51)</f>
        <v>0</v>
      </c>
      <c r="P401" s="51">
        <f>-VLOOKUP(A401,'pl-data'!A:BR,36)</f>
        <v>0</v>
      </c>
      <c r="Q401" s="34" t="str">
        <f t="shared" si="223"/>
        <v>n/a</v>
      </c>
      <c r="R401" s="34" t="str">
        <f t="shared" si="224"/>
        <v>n/a</v>
      </c>
      <c r="T401" s="51">
        <f t="shared" si="225"/>
        <v>0</v>
      </c>
      <c r="U401" s="51">
        <f>-VLOOKUP(A401,'pl-data'!A:BR,52)</f>
        <v>0</v>
      </c>
      <c r="V401" s="51">
        <f t="shared" si="226"/>
        <v>0</v>
      </c>
      <c r="W401" s="34" t="str">
        <f t="shared" si="227"/>
        <v>n/a</v>
      </c>
      <c r="X401" s="34" t="str">
        <f t="shared" si="228"/>
        <v>n/a</v>
      </c>
    </row>
    <row r="402" spans="1:24" hidden="1" outlineLevel="1" x14ac:dyDescent="0.2">
      <c r="B402" s="13"/>
      <c r="D402" s="53"/>
      <c r="E402" s="53"/>
      <c r="F402" s="53"/>
      <c r="G402" s="53"/>
      <c r="H402" s="53"/>
      <c r="I402" s="53"/>
      <c r="J402" s="53"/>
      <c r="K402" s="53"/>
      <c r="L402" s="53"/>
      <c r="N402" s="53"/>
      <c r="O402" s="53"/>
      <c r="P402" s="53"/>
      <c r="T402" s="53"/>
      <c r="U402" s="53"/>
      <c r="V402" s="53"/>
    </row>
    <row r="403" spans="1:24" ht="24" hidden="1" outlineLevel="1" x14ac:dyDescent="0.2">
      <c r="A403" s="49" t="s">
        <v>124</v>
      </c>
      <c r="B403" s="13" t="s">
        <v>124</v>
      </c>
      <c r="D403" s="53">
        <f>+SUM(D404:D416)</f>
        <v>-874.71074380165282</v>
      </c>
      <c r="E403" s="53">
        <f t="shared" ref="E403" si="229">+SUM(E404:E416)</f>
        <v>-891.40661157024806</v>
      </c>
      <c r="F403" s="53">
        <f>+SUM(F404:F416)</f>
        <v>-899.92150413223135</v>
      </c>
      <c r="G403" s="53">
        <f t="shared" ref="G403:L403" si="230">+SUM(G404:G416)</f>
        <v>-908.52154561983491</v>
      </c>
      <c r="H403" s="53">
        <f t="shared" si="230"/>
        <v>-927.62916661487634</v>
      </c>
      <c r="I403" s="53">
        <f t="shared" si="230"/>
        <v>-962.39080483150371</v>
      </c>
      <c r="J403" s="53">
        <f t="shared" si="230"/>
        <v>-992.69285115597768</v>
      </c>
      <c r="K403" s="53">
        <f t="shared" si="230"/>
        <v>-1011.6789395840553</v>
      </c>
      <c r="L403" s="53">
        <f t="shared" si="230"/>
        <v>-1033.648055565819</v>
      </c>
      <c r="N403" s="53">
        <f t="shared" ref="N403:P403" si="231">+SUM(N404:N416)</f>
        <v>-927.62916661487634</v>
      </c>
      <c r="O403" s="53">
        <f t="shared" si="231"/>
        <v>-956.18114264044209</v>
      </c>
      <c r="P403" s="53">
        <f t="shared" si="231"/>
        <v>-962.39080483150383</v>
      </c>
      <c r="Q403" s="34">
        <f t="shared" ref="Q403" si="232">IFERROR(P403/O403-1,"n/a")</f>
        <v>6.4942320174963264E-3</v>
      </c>
      <c r="R403" s="34">
        <f t="shared" ref="R403" si="233">IFERROR(P403/N403-1,"n/a")</f>
        <v>3.7473636521672127E-2</v>
      </c>
      <c r="T403" s="53">
        <f t="shared" ref="T403:V403" si="234">+SUM(T404:T416)</f>
        <v>-927.62916661487634</v>
      </c>
      <c r="U403" s="53">
        <f t="shared" si="234"/>
        <v>-956.18114264044209</v>
      </c>
      <c r="V403" s="53">
        <f t="shared" si="234"/>
        <v>-962.39080483150371</v>
      </c>
      <c r="W403" s="34">
        <f t="shared" ref="W403" si="235">IFERROR(V403/U403-1,"n/a")</f>
        <v>6.4942320174961043E-3</v>
      </c>
      <c r="X403" s="34">
        <f t="shared" ref="X403" si="236">IFERROR(V403/T403-1,"n/a")</f>
        <v>3.7473636521671905E-2</v>
      </c>
    </row>
    <row r="404" spans="1:24" hidden="1" outlineLevel="2" x14ac:dyDescent="0.2">
      <c r="A404" s="49">
        <v>4130</v>
      </c>
      <c r="B404" s="18" t="str">
        <f>+masterfile!D988</f>
        <v>4130 Gesetzliche Sozialaufwendungen</v>
      </c>
      <c r="D404" s="33">
        <f>-VLOOKUP(A404,'pl-data'!A:F,4)</f>
        <v>-874.71074380165282</v>
      </c>
      <c r="E404" s="33">
        <f>-VLOOKUP(A404,'pl-data'!A:F,5)</f>
        <v>-891.40661157024806</v>
      </c>
      <c r="F404" s="33">
        <f>-VLOOKUP(A404,'pl-data'!A:F,6)</f>
        <v>-899.92150413223135</v>
      </c>
      <c r="G404" s="33">
        <f>-VLOOKUP(A404,'pl-data'!A:G,7)</f>
        <v>-908.52154561983491</v>
      </c>
      <c r="H404" s="33">
        <f>-VLOOKUP(A404,'pl-data'!A:V,22)</f>
        <v>-927.62916661487634</v>
      </c>
      <c r="I404" s="33">
        <f t="shared" ref="I404:I415" si="237">+U404+P404-O404</f>
        <v>-962.39080483150371</v>
      </c>
      <c r="J404" s="33">
        <f>-VLOOKUP(A404,'pl-data'!A:BR,66)</f>
        <v>-992.69285115597768</v>
      </c>
      <c r="K404" s="33">
        <f>-VLOOKUP(A404,'pl-data'!A:BR,68)</f>
        <v>-1011.6789395840553</v>
      </c>
      <c r="L404" s="33">
        <f>-VLOOKUP(A404,'pl-data'!A:BR,70)</f>
        <v>-1033.648055565819</v>
      </c>
      <c r="N404" s="33">
        <f>-VLOOKUP(A404,'pl-data'!A:BR,21)</f>
        <v>-927.62916661487634</v>
      </c>
      <c r="O404" s="33">
        <f>-VLOOKUP(A404,'pl-data'!A:BR,51)</f>
        <v>-956.18114264044209</v>
      </c>
      <c r="P404" s="33">
        <f>-VLOOKUP(A404,'pl-data'!A:BR,36)</f>
        <v>-962.39080483150383</v>
      </c>
      <c r="Q404" s="34">
        <f t="shared" ref="Q404:Q415" si="238">IFERROR(P404/O404-1,"n/a")</f>
        <v>6.4942320174963264E-3</v>
      </c>
      <c r="R404" s="34">
        <f t="shared" ref="R404:R415" si="239">IFERROR(P404/N404-1,"n/a")</f>
        <v>3.7473636521672127E-2</v>
      </c>
      <c r="T404" s="33">
        <f t="shared" ref="T404:T415" si="240">+H404</f>
        <v>-927.62916661487634</v>
      </c>
      <c r="U404" s="33">
        <f>-VLOOKUP(A404,'pl-data'!A:BR,52)</f>
        <v>-956.18114264044209</v>
      </c>
      <c r="V404" s="33">
        <f t="shared" ref="V404:V415" si="241">+I404</f>
        <v>-962.39080483150371</v>
      </c>
      <c r="W404" s="34">
        <f t="shared" ref="W404:W415" si="242">IFERROR(V404/U404-1,"n/a")</f>
        <v>6.4942320174961043E-3</v>
      </c>
      <c r="X404" s="34">
        <f t="shared" ref="X404:X415" si="243">IFERROR(V404/T404-1,"n/a")</f>
        <v>3.7473636521671905E-2</v>
      </c>
    </row>
    <row r="405" spans="1:24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-VLOOKUP(A405,'pl-data'!A:F,4)</f>
        <v>0</v>
      </c>
      <c r="E405" s="33">
        <f>-VLOOKUP(A405,'pl-data'!A:F,5)</f>
        <v>0</v>
      </c>
      <c r="F405" s="33">
        <f>-VLOOKUP(A405,'pl-data'!A:F,6)</f>
        <v>0</v>
      </c>
      <c r="G405" s="33">
        <f>-VLOOKUP(A405,'pl-data'!A:G,7)</f>
        <v>0</v>
      </c>
      <c r="H405" s="33">
        <f>-VLOOKUP(A405,'pl-data'!A:V,22)</f>
        <v>0</v>
      </c>
      <c r="I405" s="33">
        <f t="shared" si="237"/>
        <v>0</v>
      </c>
      <c r="J405" s="33">
        <f>-VLOOKUP(A405,'pl-data'!A:BR,66)</f>
        <v>0</v>
      </c>
      <c r="K405" s="33">
        <f>-VLOOKUP(A405,'pl-data'!A:BR,68)</f>
        <v>0</v>
      </c>
      <c r="L405" s="33">
        <f>-VLOOKUP(A405,'pl-data'!A:BR,70)</f>
        <v>0</v>
      </c>
      <c r="N405" s="33">
        <f>-VLOOKUP(A405,'pl-data'!A:BR,21)</f>
        <v>0</v>
      </c>
      <c r="O405" s="33">
        <f>-VLOOKUP(A405,'pl-data'!A:BR,51)</f>
        <v>0</v>
      </c>
      <c r="P405" s="33">
        <f>-VLOOKUP(A405,'pl-data'!A:BR,36)</f>
        <v>0</v>
      </c>
      <c r="Q405" s="34" t="str">
        <f t="shared" si="238"/>
        <v>n/a</v>
      </c>
      <c r="R405" s="34" t="str">
        <f t="shared" si="239"/>
        <v>n/a</v>
      </c>
      <c r="T405" s="33">
        <f t="shared" si="240"/>
        <v>0</v>
      </c>
      <c r="U405" s="33">
        <f>-VLOOKUP(A405,'pl-data'!A:BR,52)</f>
        <v>0</v>
      </c>
      <c r="V405" s="33">
        <f t="shared" si="241"/>
        <v>0</v>
      </c>
      <c r="W405" s="34" t="str">
        <f t="shared" si="242"/>
        <v>n/a</v>
      </c>
      <c r="X405" s="34" t="str">
        <f t="shared" si="243"/>
        <v>n/a</v>
      </c>
    </row>
    <row r="406" spans="1:24" hidden="1" outlineLevel="2" x14ac:dyDescent="0.2">
      <c r="A406" s="49">
        <v>4138</v>
      </c>
      <c r="B406" s="18" t="str">
        <f>+masterfile!D990</f>
        <v>4138 Beiträge zur Berufsgenossenschaft</v>
      </c>
      <c r="D406" s="33">
        <f>-VLOOKUP(A406,'pl-data'!A:F,4)</f>
        <v>0</v>
      </c>
      <c r="E406" s="33">
        <f>-VLOOKUP(A406,'pl-data'!A:F,5)</f>
        <v>0</v>
      </c>
      <c r="F406" s="33">
        <f>-VLOOKUP(A406,'pl-data'!A:F,6)</f>
        <v>0</v>
      </c>
      <c r="G406" s="33">
        <f>-VLOOKUP(A406,'pl-data'!A:G,7)</f>
        <v>0</v>
      </c>
      <c r="H406" s="33">
        <f>-VLOOKUP(A406,'pl-data'!A:V,22)</f>
        <v>0</v>
      </c>
      <c r="I406" s="33">
        <f t="shared" si="237"/>
        <v>0</v>
      </c>
      <c r="J406" s="33">
        <f>-VLOOKUP(A406,'pl-data'!A:BR,66)</f>
        <v>0</v>
      </c>
      <c r="K406" s="33">
        <f>-VLOOKUP(A406,'pl-data'!A:BR,68)</f>
        <v>0</v>
      </c>
      <c r="L406" s="33">
        <f>-VLOOKUP(A406,'pl-data'!A:BR,70)</f>
        <v>0</v>
      </c>
      <c r="N406" s="33">
        <f>-VLOOKUP(A406,'pl-data'!A:BR,21)</f>
        <v>0</v>
      </c>
      <c r="O406" s="33">
        <f>-VLOOKUP(A406,'pl-data'!A:BR,51)</f>
        <v>0</v>
      </c>
      <c r="P406" s="33">
        <f>-VLOOKUP(A406,'pl-data'!A:BR,36)</f>
        <v>0</v>
      </c>
      <c r="Q406" s="34" t="str">
        <f t="shared" si="238"/>
        <v>n/a</v>
      </c>
      <c r="R406" s="34" t="str">
        <f t="shared" si="239"/>
        <v>n/a</v>
      </c>
      <c r="T406" s="33">
        <f t="shared" si="240"/>
        <v>0</v>
      </c>
      <c r="U406" s="33">
        <f>-VLOOKUP(A406,'pl-data'!A:BR,52)</f>
        <v>0</v>
      </c>
      <c r="V406" s="33">
        <f t="shared" si="241"/>
        <v>0</v>
      </c>
      <c r="W406" s="34" t="str">
        <f t="shared" si="242"/>
        <v>n/a</v>
      </c>
      <c r="X406" s="34" t="str">
        <f t="shared" si="243"/>
        <v>n/a</v>
      </c>
    </row>
    <row r="407" spans="1:24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-VLOOKUP(A407,'pl-data'!A:F,4)</f>
        <v>0</v>
      </c>
      <c r="E407" s="33">
        <f>-VLOOKUP(A407,'pl-data'!A:F,5)</f>
        <v>0</v>
      </c>
      <c r="F407" s="33">
        <f>-VLOOKUP(A407,'pl-data'!A:F,6)</f>
        <v>0</v>
      </c>
      <c r="G407" s="33">
        <f>-VLOOKUP(A407,'pl-data'!A:G,7)</f>
        <v>0</v>
      </c>
      <c r="H407" s="33">
        <f>-VLOOKUP(A407,'pl-data'!A:V,22)</f>
        <v>0</v>
      </c>
      <c r="I407" s="33">
        <f t="shared" si="237"/>
        <v>0</v>
      </c>
      <c r="J407" s="33">
        <f>-VLOOKUP(A407,'pl-data'!A:BR,66)</f>
        <v>0</v>
      </c>
      <c r="K407" s="33">
        <f>-VLOOKUP(A407,'pl-data'!A:BR,68)</f>
        <v>0</v>
      </c>
      <c r="L407" s="33">
        <f>-VLOOKUP(A407,'pl-data'!A:BR,70)</f>
        <v>0</v>
      </c>
      <c r="N407" s="33">
        <f>-VLOOKUP(A407,'pl-data'!A:BR,21)</f>
        <v>0</v>
      </c>
      <c r="O407" s="33">
        <f>-VLOOKUP(A407,'pl-data'!A:BR,51)</f>
        <v>0</v>
      </c>
      <c r="P407" s="33">
        <f>-VLOOKUP(A407,'pl-data'!A:BR,36)</f>
        <v>0</v>
      </c>
      <c r="Q407" s="34" t="str">
        <f t="shared" si="238"/>
        <v>n/a</v>
      </c>
      <c r="R407" s="34" t="str">
        <f t="shared" si="239"/>
        <v>n/a</v>
      </c>
      <c r="T407" s="33">
        <f t="shared" si="240"/>
        <v>0</v>
      </c>
      <c r="U407" s="33">
        <f>-VLOOKUP(A407,'pl-data'!A:BR,52)</f>
        <v>0</v>
      </c>
      <c r="V407" s="33">
        <f t="shared" si="241"/>
        <v>0</v>
      </c>
      <c r="W407" s="34" t="str">
        <f t="shared" si="242"/>
        <v>n/a</v>
      </c>
      <c r="X407" s="34" t="str">
        <f t="shared" si="243"/>
        <v>n/a</v>
      </c>
    </row>
    <row r="408" spans="1:24" hidden="1" outlineLevel="2" x14ac:dyDescent="0.2">
      <c r="A408" s="49">
        <v>4141</v>
      </c>
      <c r="B408" s="18" t="str">
        <f>+masterfile!D993</f>
        <v>4141 Sonstige soziale Abgaben</v>
      </c>
      <c r="D408" s="33">
        <f>-VLOOKUP(A408,'pl-data'!A:F,4)</f>
        <v>0</v>
      </c>
      <c r="E408" s="33">
        <f>-VLOOKUP(A408,'pl-data'!A:F,5)</f>
        <v>0</v>
      </c>
      <c r="F408" s="33">
        <f>-VLOOKUP(A408,'pl-data'!A:F,6)</f>
        <v>0</v>
      </c>
      <c r="G408" s="33">
        <f>-VLOOKUP(A408,'pl-data'!A:G,7)</f>
        <v>0</v>
      </c>
      <c r="H408" s="33">
        <f>-VLOOKUP(A408,'pl-data'!A:V,22)</f>
        <v>0</v>
      </c>
      <c r="I408" s="33">
        <f t="shared" si="237"/>
        <v>0</v>
      </c>
      <c r="J408" s="33">
        <f>-VLOOKUP(A408,'pl-data'!A:BR,66)</f>
        <v>0</v>
      </c>
      <c r="K408" s="33">
        <f>-VLOOKUP(A408,'pl-data'!A:BR,68)</f>
        <v>0</v>
      </c>
      <c r="L408" s="33">
        <f>-VLOOKUP(A408,'pl-data'!A:BR,70)</f>
        <v>0</v>
      </c>
      <c r="N408" s="33">
        <f>-VLOOKUP(A408,'pl-data'!A:BR,21)</f>
        <v>0</v>
      </c>
      <c r="O408" s="33">
        <f>-VLOOKUP(A408,'pl-data'!A:BR,51)</f>
        <v>0</v>
      </c>
      <c r="P408" s="33">
        <f>-VLOOKUP(A408,'pl-data'!A:BR,36)</f>
        <v>0</v>
      </c>
      <c r="Q408" s="34" t="str">
        <f t="shared" si="238"/>
        <v>n/a</v>
      </c>
      <c r="R408" s="34" t="str">
        <f t="shared" si="239"/>
        <v>n/a</v>
      </c>
      <c r="T408" s="33">
        <f t="shared" si="240"/>
        <v>0</v>
      </c>
      <c r="U408" s="33">
        <f>-VLOOKUP(A408,'pl-data'!A:BR,52)</f>
        <v>0</v>
      </c>
      <c r="V408" s="33">
        <f t="shared" si="241"/>
        <v>0</v>
      </c>
      <c r="W408" s="34" t="str">
        <f t="shared" si="242"/>
        <v>n/a</v>
      </c>
      <c r="X408" s="34" t="str">
        <f t="shared" si="243"/>
        <v>n/a</v>
      </c>
    </row>
    <row r="409" spans="1:24" hidden="1" outlineLevel="2" x14ac:dyDescent="0.2">
      <c r="A409" s="49">
        <v>4144</v>
      </c>
      <c r="B409" s="18" t="str">
        <f>+masterfile!D994</f>
        <v>4144 Soziale Abgaben für Minijobber</v>
      </c>
      <c r="D409" s="33">
        <f>-VLOOKUP(A409,'pl-data'!A:F,4)</f>
        <v>0</v>
      </c>
      <c r="E409" s="33">
        <f>-VLOOKUP(A409,'pl-data'!A:F,5)</f>
        <v>0</v>
      </c>
      <c r="F409" s="33">
        <f>-VLOOKUP(A409,'pl-data'!A:F,6)</f>
        <v>0</v>
      </c>
      <c r="G409" s="33">
        <f>-VLOOKUP(A409,'pl-data'!A:G,7)</f>
        <v>0</v>
      </c>
      <c r="H409" s="33">
        <f>-VLOOKUP(A409,'pl-data'!A:V,22)</f>
        <v>0</v>
      </c>
      <c r="I409" s="33">
        <f t="shared" si="237"/>
        <v>0</v>
      </c>
      <c r="J409" s="33">
        <f>-VLOOKUP(A409,'pl-data'!A:BR,66)</f>
        <v>0</v>
      </c>
      <c r="K409" s="33">
        <f>-VLOOKUP(A409,'pl-data'!A:BR,68)</f>
        <v>0</v>
      </c>
      <c r="L409" s="33">
        <f>-VLOOKUP(A409,'pl-data'!A:BR,70)</f>
        <v>0</v>
      </c>
      <c r="N409" s="33">
        <f>-VLOOKUP(A409,'pl-data'!A:BR,21)</f>
        <v>0</v>
      </c>
      <c r="O409" s="33">
        <f>-VLOOKUP(A409,'pl-data'!A:BR,51)</f>
        <v>0</v>
      </c>
      <c r="P409" s="33">
        <f>-VLOOKUP(A409,'pl-data'!A:BR,36)</f>
        <v>0</v>
      </c>
      <c r="Q409" s="34" t="str">
        <f t="shared" si="238"/>
        <v>n/a</v>
      </c>
      <c r="R409" s="34" t="str">
        <f t="shared" si="239"/>
        <v>n/a</v>
      </c>
      <c r="T409" s="33">
        <f t="shared" si="240"/>
        <v>0</v>
      </c>
      <c r="U409" s="33">
        <f>-VLOOKUP(A409,'pl-data'!A:BR,52)</f>
        <v>0</v>
      </c>
      <c r="V409" s="33">
        <f t="shared" si="241"/>
        <v>0</v>
      </c>
      <c r="W409" s="34" t="str">
        <f t="shared" si="242"/>
        <v>n/a</v>
      </c>
      <c r="X409" s="34" t="str">
        <f t="shared" si="243"/>
        <v>n/a</v>
      </c>
    </row>
    <row r="410" spans="1:24" hidden="1" outlineLevel="2" x14ac:dyDescent="0.2">
      <c r="A410" s="49">
        <v>4160</v>
      </c>
      <c r="B410" s="18" t="str">
        <f>+masterfile!D1010</f>
        <v>4160 Versorgungskassen</v>
      </c>
      <c r="D410" s="33">
        <f>-VLOOKUP(A410,'pl-data'!A:F,4)</f>
        <v>0</v>
      </c>
      <c r="E410" s="33">
        <f>-VLOOKUP(A410,'pl-data'!A:F,5)</f>
        <v>0</v>
      </c>
      <c r="F410" s="33">
        <f>-VLOOKUP(A410,'pl-data'!A:F,6)</f>
        <v>0</v>
      </c>
      <c r="G410" s="33">
        <f>-VLOOKUP(A410,'pl-data'!A:G,7)</f>
        <v>0</v>
      </c>
      <c r="H410" s="33">
        <f>-VLOOKUP(A410,'pl-data'!A:V,22)</f>
        <v>0</v>
      </c>
      <c r="I410" s="33">
        <f t="shared" si="237"/>
        <v>0</v>
      </c>
      <c r="J410" s="33">
        <f>-VLOOKUP(A410,'pl-data'!A:BR,66)</f>
        <v>0</v>
      </c>
      <c r="K410" s="33">
        <f>-VLOOKUP(A410,'pl-data'!A:BR,68)</f>
        <v>0</v>
      </c>
      <c r="L410" s="33">
        <f>-VLOOKUP(A410,'pl-data'!A:BR,70)</f>
        <v>0</v>
      </c>
      <c r="N410" s="33">
        <f>-VLOOKUP(A410,'pl-data'!A:BR,21)</f>
        <v>0</v>
      </c>
      <c r="O410" s="33">
        <f>-VLOOKUP(A410,'pl-data'!A:BR,51)</f>
        <v>0</v>
      </c>
      <c r="P410" s="33">
        <f>-VLOOKUP(A410,'pl-data'!A:BR,36)</f>
        <v>0</v>
      </c>
      <c r="Q410" s="34" t="str">
        <f t="shared" si="238"/>
        <v>n/a</v>
      </c>
      <c r="R410" s="34" t="str">
        <f t="shared" si="239"/>
        <v>n/a</v>
      </c>
      <c r="T410" s="33">
        <f t="shared" si="240"/>
        <v>0</v>
      </c>
      <c r="U410" s="33">
        <f>-VLOOKUP(A410,'pl-data'!A:BR,52)</f>
        <v>0</v>
      </c>
      <c r="V410" s="33">
        <f t="shared" si="241"/>
        <v>0</v>
      </c>
      <c r="W410" s="34" t="str">
        <f t="shared" si="242"/>
        <v>n/a</v>
      </c>
      <c r="X410" s="34" t="str">
        <f t="shared" si="243"/>
        <v>n/a</v>
      </c>
    </row>
    <row r="411" spans="1:24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-VLOOKUP(A411,'pl-data'!A:F,4)</f>
        <v>0</v>
      </c>
      <c r="E411" s="33">
        <f>-VLOOKUP(A411,'pl-data'!A:F,5)</f>
        <v>0</v>
      </c>
      <c r="F411" s="33">
        <f>-VLOOKUP(A411,'pl-data'!A:F,6)</f>
        <v>0</v>
      </c>
      <c r="G411" s="33">
        <f>-VLOOKUP(A411,'pl-data'!A:G,7)</f>
        <v>0</v>
      </c>
      <c r="H411" s="33">
        <f>-VLOOKUP(A411,'pl-data'!A:V,22)</f>
        <v>0</v>
      </c>
      <c r="I411" s="33">
        <f t="shared" si="237"/>
        <v>0</v>
      </c>
      <c r="J411" s="33">
        <f>-VLOOKUP(A411,'pl-data'!A:BR,66)</f>
        <v>0</v>
      </c>
      <c r="K411" s="33">
        <f>-VLOOKUP(A411,'pl-data'!A:BR,68)</f>
        <v>0</v>
      </c>
      <c r="L411" s="33">
        <f>-VLOOKUP(A411,'pl-data'!A:BR,70)</f>
        <v>0</v>
      </c>
      <c r="N411" s="33">
        <f>-VLOOKUP(A411,'pl-data'!A:BR,21)</f>
        <v>0</v>
      </c>
      <c r="O411" s="33">
        <f>-VLOOKUP(A411,'pl-data'!A:BR,51)</f>
        <v>0</v>
      </c>
      <c r="P411" s="33">
        <f>-VLOOKUP(A411,'pl-data'!A:BR,36)</f>
        <v>0</v>
      </c>
      <c r="Q411" s="34" t="str">
        <f t="shared" si="238"/>
        <v>n/a</v>
      </c>
      <c r="R411" s="34" t="str">
        <f t="shared" si="239"/>
        <v>n/a</v>
      </c>
      <c r="T411" s="33">
        <f t="shared" si="240"/>
        <v>0</v>
      </c>
      <c r="U411" s="33">
        <f>-VLOOKUP(A411,'pl-data'!A:BR,52)</f>
        <v>0</v>
      </c>
      <c r="V411" s="33">
        <f t="shared" si="241"/>
        <v>0</v>
      </c>
      <c r="W411" s="34" t="str">
        <f t="shared" si="242"/>
        <v>n/a</v>
      </c>
      <c r="X411" s="34" t="str">
        <f t="shared" si="243"/>
        <v>n/a</v>
      </c>
    </row>
    <row r="412" spans="1:24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-VLOOKUP(A412,'pl-data'!A:F,4)</f>
        <v>0</v>
      </c>
      <c r="E412" s="33">
        <f>-VLOOKUP(A412,'pl-data'!A:F,5)</f>
        <v>0</v>
      </c>
      <c r="F412" s="33">
        <f>-VLOOKUP(A412,'pl-data'!A:F,6)</f>
        <v>0</v>
      </c>
      <c r="G412" s="33">
        <f>-VLOOKUP(A412,'pl-data'!A:G,7)</f>
        <v>0</v>
      </c>
      <c r="H412" s="33">
        <f>-VLOOKUP(A412,'pl-data'!A:V,22)</f>
        <v>0</v>
      </c>
      <c r="I412" s="33">
        <f t="shared" si="237"/>
        <v>0</v>
      </c>
      <c r="J412" s="33">
        <f>-VLOOKUP(A412,'pl-data'!A:BR,66)</f>
        <v>0</v>
      </c>
      <c r="K412" s="33">
        <f>-VLOOKUP(A412,'pl-data'!A:BR,68)</f>
        <v>0</v>
      </c>
      <c r="L412" s="33">
        <f>-VLOOKUP(A412,'pl-data'!A:BR,70)</f>
        <v>0</v>
      </c>
      <c r="N412" s="33">
        <f>-VLOOKUP(A412,'pl-data'!A:BR,21)</f>
        <v>0</v>
      </c>
      <c r="O412" s="33">
        <f>-VLOOKUP(A412,'pl-data'!A:BR,51)</f>
        <v>0</v>
      </c>
      <c r="P412" s="33">
        <f>-VLOOKUP(A412,'pl-data'!A:BR,36)</f>
        <v>0</v>
      </c>
      <c r="Q412" s="34" t="str">
        <f t="shared" si="238"/>
        <v>n/a</v>
      </c>
      <c r="R412" s="34" t="str">
        <f t="shared" si="239"/>
        <v>n/a</v>
      </c>
      <c r="T412" s="33">
        <f t="shared" si="240"/>
        <v>0</v>
      </c>
      <c r="U412" s="33">
        <f>-VLOOKUP(A412,'pl-data'!A:BR,52)</f>
        <v>0</v>
      </c>
      <c r="V412" s="33">
        <f t="shared" si="241"/>
        <v>0</v>
      </c>
      <c r="W412" s="34" t="str">
        <f t="shared" si="242"/>
        <v>n/a</v>
      </c>
      <c r="X412" s="34" t="str">
        <f t="shared" si="243"/>
        <v>n/a</v>
      </c>
    </row>
    <row r="413" spans="1:24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-VLOOKUP(A413,'pl-data'!A:F,4)</f>
        <v>0</v>
      </c>
      <c r="E413" s="33">
        <f>-VLOOKUP(A413,'pl-data'!A:F,5)</f>
        <v>0</v>
      </c>
      <c r="F413" s="33">
        <f>-VLOOKUP(A413,'pl-data'!A:F,6)</f>
        <v>0</v>
      </c>
      <c r="G413" s="33">
        <f>-VLOOKUP(A413,'pl-data'!A:G,7)</f>
        <v>0</v>
      </c>
      <c r="H413" s="33">
        <f>-VLOOKUP(A413,'pl-data'!A:V,22)</f>
        <v>0</v>
      </c>
      <c r="I413" s="33">
        <f t="shared" si="237"/>
        <v>0</v>
      </c>
      <c r="J413" s="33">
        <f>-VLOOKUP(A413,'pl-data'!A:BR,66)</f>
        <v>0</v>
      </c>
      <c r="K413" s="33">
        <f>-VLOOKUP(A413,'pl-data'!A:BR,68)</f>
        <v>0</v>
      </c>
      <c r="L413" s="33">
        <f>-VLOOKUP(A413,'pl-data'!A:BR,70)</f>
        <v>0</v>
      </c>
      <c r="N413" s="33">
        <f>-VLOOKUP(A413,'pl-data'!A:BR,21)</f>
        <v>0</v>
      </c>
      <c r="O413" s="33">
        <f>-VLOOKUP(A413,'pl-data'!A:BR,51)</f>
        <v>0</v>
      </c>
      <c r="P413" s="33">
        <f>-VLOOKUP(A413,'pl-data'!A:BR,36)</f>
        <v>0</v>
      </c>
      <c r="Q413" s="34" t="str">
        <f t="shared" si="238"/>
        <v>n/a</v>
      </c>
      <c r="R413" s="34" t="str">
        <f t="shared" si="239"/>
        <v>n/a</v>
      </c>
      <c r="T413" s="33">
        <f t="shared" si="240"/>
        <v>0</v>
      </c>
      <c r="U413" s="33">
        <f>-VLOOKUP(A413,'pl-data'!A:BR,52)</f>
        <v>0</v>
      </c>
      <c r="V413" s="33">
        <f t="shared" si="241"/>
        <v>0</v>
      </c>
      <c r="W413" s="34" t="str">
        <f t="shared" si="242"/>
        <v>n/a</v>
      </c>
      <c r="X413" s="34" t="str">
        <f t="shared" si="243"/>
        <v>n/a</v>
      </c>
    </row>
    <row r="414" spans="1:24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-VLOOKUP(A414,'pl-data'!A:F,4)</f>
        <v>0</v>
      </c>
      <c r="E414" s="33">
        <f>-VLOOKUP(A414,'pl-data'!A:F,5)</f>
        <v>0</v>
      </c>
      <c r="F414" s="33">
        <f>-VLOOKUP(A414,'pl-data'!A:F,6)</f>
        <v>0</v>
      </c>
      <c r="G414" s="33">
        <f>-VLOOKUP(A414,'pl-data'!A:G,7)</f>
        <v>0</v>
      </c>
      <c r="H414" s="33">
        <f>-VLOOKUP(A414,'pl-data'!A:V,22)</f>
        <v>0</v>
      </c>
      <c r="I414" s="33">
        <f t="shared" si="237"/>
        <v>0</v>
      </c>
      <c r="J414" s="33">
        <f>-VLOOKUP(A414,'pl-data'!A:BR,66)</f>
        <v>0</v>
      </c>
      <c r="K414" s="33">
        <f>-VLOOKUP(A414,'pl-data'!A:BR,68)</f>
        <v>0</v>
      </c>
      <c r="L414" s="33">
        <f>-VLOOKUP(A414,'pl-data'!A:BR,70)</f>
        <v>0</v>
      </c>
      <c r="N414" s="33">
        <f>-VLOOKUP(A414,'pl-data'!A:BR,21)</f>
        <v>0</v>
      </c>
      <c r="O414" s="33">
        <f>-VLOOKUP(A414,'pl-data'!A:BR,51)</f>
        <v>0</v>
      </c>
      <c r="P414" s="33">
        <f>-VLOOKUP(A414,'pl-data'!A:BR,36)</f>
        <v>0</v>
      </c>
      <c r="Q414" s="34" t="str">
        <f t="shared" si="238"/>
        <v>n/a</v>
      </c>
      <c r="R414" s="34" t="str">
        <f t="shared" si="239"/>
        <v>n/a</v>
      </c>
      <c r="T414" s="33">
        <f t="shared" si="240"/>
        <v>0</v>
      </c>
      <c r="U414" s="33">
        <f>-VLOOKUP(A414,'pl-data'!A:BR,52)</f>
        <v>0</v>
      </c>
      <c r="V414" s="33">
        <f t="shared" si="241"/>
        <v>0</v>
      </c>
      <c r="W414" s="34" t="str">
        <f t="shared" si="242"/>
        <v>n/a</v>
      </c>
      <c r="X414" s="34" t="str">
        <f t="shared" si="243"/>
        <v>n/a</v>
      </c>
    </row>
    <row r="415" spans="1:24" hidden="1" outlineLevel="2" x14ac:dyDescent="0.2">
      <c r="A415" s="49">
        <v>4169</v>
      </c>
      <c r="B415" s="18" t="str">
        <f>+masterfile!D1015</f>
        <v>4169 Aufwendungen für Unterstützung</v>
      </c>
      <c r="D415" s="33">
        <f>-VLOOKUP(A415,'pl-data'!A:F,4)</f>
        <v>0</v>
      </c>
      <c r="E415" s="33">
        <f>-VLOOKUP(A415,'pl-data'!A:F,5)</f>
        <v>0</v>
      </c>
      <c r="F415" s="33">
        <f>-VLOOKUP(A415,'pl-data'!A:F,6)</f>
        <v>0</v>
      </c>
      <c r="G415" s="33">
        <f>-VLOOKUP(A415,'pl-data'!A:G,7)</f>
        <v>0</v>
      </c>
      <c r="H415" s="33">
        <f>-VLOOKUP(A415,'pl-data'!A:V,22)</f>
        <v>0</v>
      </c>
      <c r="I415" s="33">
        <f t="shared" si="237"/>
        <v>0</v>
      </c>
      <c r="J415" s="33">
        <f>-VLOOKUP(A415,'pl-data'!A:BR,66)</f>
        <v>0</v>
      </c>
      <c r="K415" s="33">
        <f>-VLOOKUP(A415,'pl-data'!A:BR,68)</f>
        <v>0</v>
      </c>
      <c r="L415" s="33">
        <f>-VLOOKUP(A415,'pl-data'!A:BR,70)</f>
        <v>0</v>
      </c>
      <c r="N415" s="33">
        <f>-VLOOKUP(A415,'pl-data'!A:BR,21)</f>
        <v>0</v>
      </c>
      <c r="O415" s="33">
        <f>-VLOOKUP(A415,'pl-data'!A:BR,51)</f>
        <v>0</v>
      </c>
      <c r="P415" s="33">
        <f>-VLOOKUP(A415,'pl-data'!A:BR,36)</f>
        <v>0</v>
      </c>
      <c r="Q415" s="34" t="str">
        <f t="shared" si="238"/>
        <v>n/a</v>
      </c>
      <c r="R415" s="34" t="str">
        <f t="shared" si="239"/>
        <v>n/a</v>
      </c>
      <c r="T415" s="33">
        <f t="shared" si="240"/>
        <v>0</v>
      </c>
      <c r="U415" s="33">
        <f>-VLOOKUP(A415,'pl-data'!A:BR,52)</f>
        <v>0</v>
      </c>
      <c r="V415" s="33">
        <f t="shared" si="241"/>
        <v>0</v>
      </c>
      <c r="W415" s="34" t="str">
        <f t="shared" si="242"/>
        <v>n/a</v>
      </c>
      <c r="X415" s="34" t="str">
        <f t="shared" si="243"/>
        <v>n/a</v>
      </c>
    </row>
    <row r="416" spans="1:24" hidden="1" outlineLevel="1" x14ac:dyDescent="0.2">
      <c r="B416" s="31"/>
    </row>
    <row r="417" spans="1:25" hidden="1" outlineLevel="1" x14ac:dyDescent="0.2">
      <c r="A417" s="49" t="s">
        <v>51</v>
      </c>
      <c r="B417" s="13" t="s">
        <v>51</v>
      </c>
      <c r="D417" s="6">
        <f>+HR!D50</f>
        <v>84.5</v>
      </c>
      <c r="E417" s="6">
        <f>+HR!E50</f>
        <v>84.5</v>
      </c>
      <c r="F417" s="6">
        <f>+HR!F50</f>
        <v>84.5</v>
      </c>
      <c r="G417" s="6">
        <f>+HR!G50</f>
        <v>84.5</v>
      </c>
      <c r="H417" s="6">
        <f>+HR!H50</f>
        <v>84.5</v>
      </c>
      <c r="I417" s="6">
        <f>+HR!I50</f>
        <v>84.5</v>
      </c>
      <c r="J417" s="6">
        <f>+HR!J50</f>
        <v>84.5</v>
      </c>
      <c r="K417" s="6">
        <f>+HR!K50</f>
        <v>84.5</v>
      </c>
      <c r="L417" s="6">
        <f>+HR!L50</f>
        <v>84.5</v>
      </c>
      <c r="N417" s="6">
        <f>+HR!N50</f>
        <v>84.5</v>
      </c>
      <c r="O417" s="6">
        <f>+HR!O50</f>
        <v>84.5</v>
      </c>
      <c r="P417" s="6">
        <f>+HR!P50</f>
        <v>84.5</v>
      </c>
      <c r="Q417" s="34">
        <f t="shared" ref="Q417:Q418" si="244">IFERROR(P417/O417-1,"n/a")</f>
        <v>0</v>
      </c>
      <c r="R417" s="34">
        <f t="shared" ref="R417:R418" si="245">IFERROR(P417/N417-1,"n/a")</f>
        <v>0</v>
      </c>
      <c r="T417" s="6">
        <f>+HR!T50</f>
        <v>84.5</v>
      </c>
      <c r="U417" s="6">
        <f>+HR!U50</f>
        <v>84.5</v>
      </c>
      <c r="V417" s="6">
        <f>+HR!V50</f>
        <v>84.5</v>
      </c>
      <c r="W417" s="34">
        <f t="shared" ref="W417:W418" si="246">IFERROR(V417/U417-1,"n/a")</f>
        <v>0</v>
      </c>
      <c r="X417" s="34">
        <f t="shared" ref="X417:X418" si="247">IFERROR(V417/T417-1,"n/a")</f>
        <v>0</v>
      </c>
    </row>
    <row r="418" spans="1:25" hidden="1" outlineLevel="1" x14ac:dyDescent="0.2">
      <c r="A418" s="49" t="s">
        <v>48</v>
      </c>
      <c r="B418" s="13" t="s">
        <v>48</v>
      </c>
      <c r="C418" s="14"/>
      <c r="D418" s="14">
        <f>+IFERROR(D366/D417,"n/a")</f>
        <v>-59.644970414201183</v>
      </c>
      <c r="E418" s="14">
        <f t="shared" ref="E418:L418" si="248">+IFERROR(E366/E417,"n/a")</f>
        <v>-60.783431952662731</v>
      </c>
      <c r="F418" s="14">
        <f t="shared" si="248"/>
        <v>-61.364047337278102</v>
      </c>
      <c r="G418" s="14">
        <f t="shared" si="248"/>
        <v>-61.950468875739659</v>
      </c>
      <c r="H418" s="14">
        <f t="shared" si="248"/>
        <v>-63.253383578698234</v>
      </c>
      <c r="I418" s="14">
        <f t="shared" si="248"/>
        <v>-65.623717883692308</v>
      </c>
      <c r="J418" s="14">
        <f t="shared" si="248"/>
        <v>-67.689960546561437</v>
      </c>
      <c r="K418" s="14">
        <f t="shared" si="248"/>
        <v>-68.984588159859513</v>
      </c>
      <c r="L418" s="14">
        <f t="shared" si="248"/>
        <v>-70.482623118322977</v>
      </c>
      <c r="M418" s="14"/>
      <c r="N418" s="14">
        <f t="shared" ref="N418:O418" si="249">+IFERROR(N366/N417,"n/a")</f>
        <v>-63.253383578698234</v>
      </c>
      <c r="O418" s="14">
        <f t="shared" si="249"/>
        <v>-65.200292059449708</v>
      </c>
      <c r="P418" s="14">
        <f>+IFERROR(P366/P417,"n/a")</f>
        <v>-65.623717883692308</v>
      </c>
      <c r="Q418" s="34">
        <f t="shared" si="244"/>
        <v>6.4942320174965484E-3</v>
      </c>
      <c r="R418" s="34">
        <f t="shared" si="245"/>
        <v>3.7473636521672571E-2</v>
      </c>
      <c r="S418" s="14"/>
      <c r="T418" s="14">
        <f t="shared" ref="T418:V418" si="250">+IFERROR(T366/T417,"n/a")</f>
        <v>-63.253383578698234</v>
      </c>
      <c r="U418" s="14">
        <f t="shared" si="250"/>
        <v>-65.200292059449708</v>
      </c>
      <c r="V418" s="14">
        <f t="shared" si="250"/>
        <v>-65.623717883692308</v>
      </c>
      <c r="W418" s="34">
        <f t="shared" si="246"/>
        <v>6.4942320174965484E-3</v>
      </c>
      <c r="X418" s="34">
        <f t="shared" si="247"/>
        <v>3.7473636521672571E-2</v>
      </c>
      <c r="Y418" s="14"/>
    </row>
    <row r="419" spans="1:25" hidden="1" outlineLevel="1" x14ac:dyDescent="0.2">
      <c r="A419" s="49" t="s">
        <v>1845</v>
      </c>
      <c r="B419" s="13" t="s">
        <v>1845</v>
      </c>
      <c r="C419" s="11"/>
      <c r="D419" s="12"/>
      <c r="E419" s="12">
        <f>+IFERROR(E418/D418-1,"n/a")</f>
        <v>1.9087301587301653E-2</v>
      </c>
      <c r="F419" s="12">
        <f>+IFERROR(F418/E418-1,"n/a")</f>
        <v>9.5521981231259101E-3</v>
      </c>
      <c r="G419" s="12">
        <f>+IFERROR(G418/F418-1,"n/a")</f>
        <v>9.5564351425254657E-3</v>
      </c>
      <c r="H419" s="12">
        <f t="shared" ref="H419:L419" si="251">+IFERROR(H418/G418-1,"n/a")</f>
        <v>2.1031555153714132E-2</v>
      </c>
      <c r="I419" s="12">
        <f t="shared" si="251"/>
        <v>3.7473636521672571E-2</v>
      </c>
      <c r="J419" s="12">
        <f t="shared" si="251"/>
        <v>3.1486217628376556E-2</v>
      </c>
      <c r="K419" s="12">
        <f t="shared" si="251"/>
        <v>1.9125843815606114E-2</v>
      </c>
      <c r="L419" s="12">
        <f t="shared" si="251"/>
        <v>2.1715501946493188E-2</v>
      </c>
      <c r="M419" s="11"/>
      <c r="N419" s="12"/>
      <c r="O419" s="12" t="str">
        <f>+IFERROR(O312/N312-1,"n/a")</f>
        <v>n/a</v>
      </c>
      <c r="P419" s="12" t="str">
        <f>+IFERROR(P312/N312-1,"n/a")</f>
        <v>n/a</v>
      </c>
      <c r="Q419" s="12"/>
      <c r="R419" s="12"/>
      <c r="S419" s="11"/>
      <c r="T419" s="12"/>
      <c r="U419" s="12" t="str">
        <f>+IFERROR(U312/T312-1,"n/a")</f>
        <v>n/a</v>
      </c>
      <c r="V419" s="12" t="str">
        <f>+IFERROR(V312/T312-1,"n/a")</f>
        <v>n/a</v>
      </c>
      <c r="W419" s="12"/>
      <c r="X419" s="12"/>
      <c r="Y419" s="11"/>
    </row>
    <row r="420" spans="1:25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x14ac:dyDescent="0.2">
      <c r="A421" s="49" t="s">
        <v>125</v>
      </c>
      <c r="B421" s="25" t="s">
        <v>125</v>
      </c>
      <c r="C421" s="8"/>
      <c r="D421" s="52">
        <f>+D423+D429+D434+D452+D461+D465+D472+D483+D494+D522+D527+D536+D544+D550+D560+D611+D620</f>
        <v>-1112.1350470833333</v>
      </c>
      <c r="E421" s="52">
        <f t="shared" ref="E421" si="252">+E423+E429+E434+E452+E461+E465+E472+E483+E494+E522+E527+E536+E544+E550+E560+E611+E620</f>
        <v>-1119.3840759958332</v>
      </c>
      <c r="F421" s="52">
        <f>+F423+F429+F434+F452+F461+F465+F472+F483+F494+F522+F527+F536+F544+F550+F560+F611+F620</f>
        <v>-1127.3483424276999</v>
      </c>
      <c r="G421" s="52">
        <f t="shared" ref="G421:L421" si="253">+G423+G429+G434+G452+G461+G465+G472+G483+G494+G522+G527+G536+G544+G550+G560+G611+G620</f>
        <v>-1136.8517033475248</v>
      </c>
      <c r="H421" s="52">
        <f t="shared" si="253"/>
        <v>-1148.8374962481635</v>
      </c>
      <c r="I421" s="52">
        <f t="shared" si="253"/>
        <v>-1055.7599999999998</v>
      </c>
      <c r="J421" s="52">
        <f t="shared" si="253"/>
        <v>-1218.8016997696766</v>
      </c>
      <c r="K421" s="52">
        <f t="shared" si="253"/>
        <v>-1267.5537677604639</v>
      </c>
      <c r="L421" s="52">
        <f t="shared" si="253"/>
        <v>-1330.9314561484869</v>
      </c>
      <c r="M421" s="8"/>
      <c r="N421" s="52">
        <f t="shared" ref="N421:P421" si="254">+N423+N429+N434+N452+N461+N465+N472+N483+N494+N522+N527+N536+N544+N550+N560+N611+N620</f>
        <v>-1148.8374962481635</v>
      </c>
      <c r="O421" s="52">
        <f t="shared" si="254"/>
        <v>-1183.3026211356082</v>
      </c>
      <c r="P421" s="52">
        <f t="shared" si="254"/>
        <v>-1055.7599999999998</v>
      </c>
      <c r="Q421" s="30">
        <f>IFERROR(P421/O421-1,"n/a")</f>
        <v>-0.10778529419059901</v>
      </c>
      <c r="R421" s="30">
        <f>IFERROR(P421/N421-1,"n/a")</f>
        <v>-8.1018853016317061E-2</v>
      </c>
      <c r="S421" s="8"/>
      <c r="T421" s="52">
        <f t="shared" ref="T421:V421" si="255">+T423+T429+T434+T452+T461+T465+T472+T483+T494+T522+T527+T536+T544+T550+T560+T611+T620</f>
        <v>-1148.8374962481635</v>
      </c>
      <c r="U421" s="52">
        <f t="shared" si="255"/>
        <v>-1183.3026211356082</v>
      </c>
      <c r="V421" s="52">
        <f t="shared" si="255"/>
        <v>-1055.7599999999998</v>
      </c>
      <c r="W421" s="30">
        <f>IFERROR(V421/U421-1,"n/a")</f>
        <v>-0.10778529419059901</v>
      </c>
      <c r="X421" s="30">
        <f>IFERROR(V421/T421-1,"n/a")</f>
        <v>-8.1018853016317061E-2</v>
      </c>
      <c r="Y421" s="8"/>
    </row>
    <row r="422" spans="1:25" hidden="1" outlineLevel="1" x14ac:dyDescent="0.2">
      <c r="B422" s="13"/>
      <c r="D422" s="53"/>
      <c r="E422" s="53"/>
      <c r="F422" s="53"/>
      <c r="G422" s="53"/>
      <c r="H422" s="53"/>
      <c r="I422" s="53"/>
      <c r="J422" s="53"/>
      <c r="K422" s="53"/>
      <c r="L422" s="53"/>
      <c r="N422" s="53"/>
      <c r="O422" s="53"/>
      <c r="P422" s="53"/>
      <c r="T422" s="53"/>
      <c r="U422" s="53"/>
      <c r="V422" s="53"/>
    </row>
    <row r="423" spans="1:25" hidden="1" outlineLevel="1" x14ac:dyDescent="0.2">
      <c r="A423" s="49" t="s">
        <v>1837</v>
      </c>
      <c r="B423" s="13" t="s">
        <v>1837</v>
      </c>
      <c r="D423" s="53">
        <f>+SUM(D424:D428)</f>
        <v>-5.9375</v>
      </c>
      <c r="E423" s="53">
        <f t="shared" ref="E423" si="256">+SUM(E424:E428)</f>
        <v>-6.1156249999999996</v>
      </c>
      <c r="F423" s="53">
        <f>+SUM(F424:F428)</f>
        <v>-6.311325000000001</v>
      </c>
      <c r="G423" s="53">
        <f t="shared" ref="G423:L423" si="257">+SUM(G424:G428)</f>
        <v>-6.5448440249999997</v>
      </c>
      <c r="H423" s="53">
        <f t="shared" si="257"/>
        <v>-6.8393620061249996</v>
      </c>
      <c r="I423" s="53">
        <f t="shared" si="257"/>
        <v>0</v>
      </c>
      <c r="J423" s="53">
        <f t="shared" si="257"/>
        <v>-7.2558791522980126</v>
      </c>
      <c r="K423" s="53">
        <f t="shared" si="257"/>
        <v>-7.5461143183899342</v>
      </c>
      <c r="L423" s="53">
        <f t="shared" si="257"/>
        <v>-7.923420034309431</v>
      </c>
      <c r="N423" s="53">
        <f t="shared" ref="N423:P423" si="258">+SUM(N424:N428)</f>
        <v>-6.8393620061249996</v>
      </c>
      <c r="O423" s="53">
        <f t="shared" si="258"/>
        <v>-7.0445428663087517</v>
      </c>
      <c r="P423" s="53">
        <f t="shared" si="258"/>
        <v>0</v>
      </c>
      <c r="Q423" s="34">
        <f t="shared" ref="Q423" si="259">IFERROR(P423/O423-1,"n/a")</f>
        <v>-1</v>
      </c>
      <c r="R423" s="34">
        <f t="shared" ref="R423" si="260">IFERROR(P423/N423-1,"n/a")</f>
        <v>-1</v>
      </c>
      <c r="T423" s="53">
        <f t="shared" ref="T423:V423" si="261">+SUM(T424:T428)</f>
        <v>-6.8393620061249996</v>
      </c>
      <c r="U423" s="53">
        <f t="shared" si="261"/>
        <v>-7.0445428663087517</v>
      </c>
      <c r="V423" s="53">
        <f t="shared" si="261"/>
        <v>0</v>
      </c>
      <c r="W423" s="34">
        <f t="shared" ref="W423" si="262">IFERROR(V423/U423-1,"n/a")</f>
        <v>-1</v>
      </c>
      <c r="X423" s="34">
        <f t="shared" ref="X423" si="263">IFERROR(V423/T423-1,"n/a")</f>
        <v>-1</v>
      </c>
    </row>
    <row r="424" spans="1:25" hidden="1" outlineLevel="2" x14ac:dyDescent="0.2">
      <c r="A424" s="49">
        <v>4700</v>
      </c>
      <c r="B424" s="18" t="str">
        <f>+masterfile!D1102</f>
        <v>4700 Kosten Warenabgabe</v>
      </c>
      <c r="D424" s="51">
        <f>-VLOOKUP(A424,'pl-data'!A:F,4)</f>
        <v>0</v>
      </c>
      <c r="E424" s="51">
        <f>-VLOOKUP(A424,'pl-data'!A:F,5)</f>
        <v>0</v>
      </c>
      <c r="F424" s="51">
        <f>-VLOOKUP(A424,'pl-data'!A:F,6)</f>
        <v>0</v>
      </c>
      <c r="G424" s="51">
        <f>-VLOOKUP(A424,'pl-data'!A:G,7)</f>
        <v>0</v>
      </c>
      <c r="H424" s="51">
        <f>-VLOOKUP(A424,'pl-data'!A:V,22)</f>
        <v>0</v>
      </c>
      <c r="I424" s="51">
        <f t="shared" ref="I424:I427" si="264">+U424+P424-O424</f>
        <v>0</v>
      </c>
      <c r="J424" s="51">
        <f>-VLOOKUP(A424,'pl-data'!A:BR,66)</f>
        <v>0</v>
      </c>
      <c r="K424" s="51">
        <f>-VLOOKUP(A424,'pl-data'!A:BR,68)</f>
        <v>0</v>
      </c>
      <c r="L424" s="51">
        <f>-VLOOKUP(A424,'pl-data'!A:BR,70)</f>
        <v>0</v>
      </c>
      <c r="N424" s="51">
        <f>-VLOOKUP(A424,'pl-data'!A:BR,21)</f>
        <v>0</v>
      </c>
      <c r="O424" s="51">
        <f>-VLOOKUP(A424,'pl-data'!A:BR,51)</f>
        <v>0</v>
      </c>
      <c r="P424" s="51">
        <f>-VLOOKUP(A424,'pl-data'!A:BR,36)</f>
        <v>0</v>
      </c>
      <c r="Q424" s="34" t="str">
        <f t="shared" ref="Q424:Q427" si="265">IFERROR(P424/O424-1,"n/a")</f>
        <v>n/a</v>
      </c>
      <c r="R424" s="34" t="str">
        <f t="shared" ref="R424:R427" si="266">IFERROR(P424/N424-1,"n/a")</f>
        <v>n/a</v>
      </c>
      <c r="T424" s="51">
        <f t="shared" ref="T424:T427" si="267">+H424</f>
        <v>0</v>
      </c>
      <c r="U424" s="51">
        <f>-VLOOKUP(A424,'pl-data'!A:BR,52)</f>
        <v>0</v>
      </c>
      <c r="V424" s="51">
        <f t="shared" ref="V424:V427" si="268">+I424</f>
        <v>0</v>
      </c>
      <c r="W424" s="34" t="str">
        <f t="shared" ref="W424:W427" si="269">IFERROR(V424/U424-1,"n/a")</f>
        <v>n/a</v>
      </c>
      <c r="X424" s="34" t="str">
        <f t="shared" ref="X424:X427" si="270">IFERROR(V424/T424-1,"n/a")</f>
        <v>n/a</v>
      </c>
    </row>
    <row r="425" spans="1:25" hidden="1" outlineLevel="2" x14ac:dyDescent="0.2">
      <c r="A425" s="49">
        <v>4710</v>
      </c>
      <c r="B425" s="18" t="str">
        <f>+masterfile!D1103</f>
        <v>4710 Verpackungsmaterial</v>
      </c>
      <c r="D425" s="51">
        <f>-VLOOKUP(A425,'pl-data'!A:F,4)</f>
        <v>-1.1875</v>
      </c>
      <c r="E425" s="51">
        <f>-VLOOKUP(A425,'pl-data'!A:F,5)</f>
        <v>-1.223125</v>
      </c>
      <c r="F425" s="51">
        <f>-VLOOKUP(A425,'pl-data'!A:F,6)</f>
        <v>-1.2622650000000002</v>
      </c>
      <c r="G425" s="51">
        <f>-VLOOKUP(A425,'pl-data'!A:G,7)</f>
        <v>-1.3089688049999999</v>
      </c>
      <c r="H425" s="51">
        <f>-VLOOKUP(A425,'pl-data'!A:V,22)</f>
        <v>-1.3678724012249999</v>
      </c>
      <c r="I425" s="51">
        <f t="shared" si="264"/>
        <v>0</v>
      </c>
      <c r="J425" s="51">
        <f>-VLOOKUP(A425,'pl-data'!A:BR,66)</f>
        <v>-1.4511758304596025</v>
      </c>
      <c r="K425" s="51">
        <f>-VLOOKUP(A425,'pl-data'!A:BR,68)</f>
        <v>-1.5092228636779867</v>
      </c>
      <c r="L425" s="51">
        <f>-VLOOKUP(A425,'pl-data'!A:BR,70)</f>
        <v>-1.5846840068618862</v>
      </c>
      <c r="N425" s="51">
        <f>-VLOOKUP(A425,'pl-data'!A:BR,21)</f>
        <v>-1.3678724012249999</v>
      </c>
      <c r="O425" s="51">
        <f>-VLOOKUP(A425,'pl-data'!A:BR,51)</f>
        <v>-1.4089085732617503</v>
      </c>
      <c r="P425" s="51">
        <f>-VLOOKUP(A425,'pl-data'!A:BR,36)</f>
        <v>0</v>
      </c>
      <c r="Q425" s="34">
        <f t="shared" si="265"/>
        <v>-1</v>
      </c>
      <c r="R425" s="34">
        <f t="shared" si="266"/>
        <v>-1</v>
      </c>
      <c r="T425" s="51">
        <f t="shared" si="267"/>
        <v>-1.3678724012249999</v>
      </c>
      <c r="U425" s="51">
        <f>-VLOOKUP(A425,'pl-data'!A:BR,52)</f>
        <v>-1.4089085732617503</v>
      </c>
      <c r="V425" s="51">
        <f t="shared" si="268"/>
        <v>0</v>
      </c>
      <c r="W425" s="34">
        <f t="shared" si="269"/>
        <v>-1</v>
      </c>
      <c r="X425" s="34">
        <f t="shared" si="270"/>
        <v>-1</v>
      </c>
    </row>
    <row r="426" spans="1:25" hidden="1" outlineLevel="2" x14ac:dyDescent="0.2">
      <c r="A426" s="49">
        <v>4730</v>
      </c>
      <c r="B426" s="18" t="str">
        <f>+masterfile!D1104</f>
        <v>4730 Ausgangsfrachten</v>
      </c>
      <c r="D426" s="51">
        <f>-VLOOKUP(A426,'pl-data'!A:F,4)</f>
        <v>-4.75</v>
      </c>
      <c r="E426" s="51">
        <f>-VLOOKUP(A426,'pl-data'!A:F,5)</f>
        <v>-4.8925000000000001</v>
      </c>
      <c r="F426" s="51">
        <f>-VLOOKUP(A426,'pl-data'!A:F,6)</f>
        <v>-5.0490600000000008</v>
      </c>
      <c r="G426" s="51">
        <f>-VLOOKUP(A426,'pl-data'!A:G,7)</f>
        <v>-5.2358752199999996</v>
      </c>
      <c r="H426" s="51">
        <f>-VLOOKUP(A426,'pl-data'!A:V,22)</f>
        <v>-5.4714896048999995</v>
      </c>
      <c r="I426" s="51">
        <f t="shared" si="264"/>
        <v>0</v>
      </c>
      <c r="J426" s="51">
        <f>-VLOOKUP(A426,'pl-data'!A:BR,66)</f>
        <v>-5.8047033218384101</v>
      </c>
      <c r="K426" s="51">
        <f>-VLOOKUP(A426,'pl-data'!A:BR,68)</f>
        <v>-6.036891454711947</v>
      </c>
      <c r="L426" s="51">
        <f>-VLOOKUP(A426,'pl-data'!A:BR,70)</f>
        <v>-6.3387360274475446</v>
      </c>
      <c r="N426" s="51">
        <f>-VLOOKUP(A426,'pl-data'!A:BR,21)</f>
        <v>-5.4714896048999995</v>
      </c>
      <c r="O426" s="51">
        <f>-VLOOKUP(A426,'pl-data'!A:BR,51)</f>
        <v>-5.6356342930470014</v>
      </c>
      <c r="P426" s="51">
        <f>-VLOOKUP(A426,'pl-data'!A:BR,36)</f>
        <v>0</v>
      </c>
      <c r="Q426" s="34">
        <f t="shared" si="265"/>
        <v>-1</v>
      </c>
      <c r="R426" s="34">
        <f t="shared" si="266"/>
        <v>-1</v>
      </c>
      <c r="T426" s="51">
        <f t="shared" si="267"/>
        <v>-5.4714896048999995</v>
      </c>
      <c r="U426" s="51">
        <f>-VLOOKUP(A426,'pl-data'!A:BR,52)</f>
        <v>-5.6356342930470014</v>
      </c>
      <c r="V426" s="51">
        <f t="shared" si="268"/>
        <v>0</v>
      </c>
      <c r="W426" s="34">
        <f t="shared" si="269"/>
        <v>-1</v>
      </c>
      <c r="X426" s="34">
        <f t="shared" si="270"/>
        <v>-1</v>
      </c>
    </row>
    <row r="427" spans="1:25" hidden="1" outlineLevel="2" x14ac:dyDescent="0.2">
      <c r="A427" s="49">
        <v>4750</v>
      </c>
      <c r="B427" s="18" t="str">
        <f>+masterfile!D1105</f>
        <v>4750 Transportversicherungen</v>
      </c>
      <c r="D427" s="51">
        <f>-VLOOKUP(A427,'pl-data'!A:F,4)</f>
        <v>0</v>
      </c>
      <c r="E427" s="51">
        <f>-VLOOKUP(A427,'pl-data'!A:F,5)</f>
        <v>0</v>
      </c>
      <c r="F427" s="51">
        <f>-VLOOKUP(A427,'pl-data'!A:F,6)</f>
        <v>0</v>
      </c>
      <c r="G427" s="51">
        <f>-VLOOKUP(A427,'pl-data'!A:G,7)</f>
        <v>0</v>
      </c>
      <c r="H427" s="51">
        <f>-VLOOKUP(A427,'pl-data'!A:V,22)</f>
        <v>0</v>
      </c>
      <c r="I427" s="51">
        <f t="shared" si="264"/>
        <v>0</v>
      </c>
      <c r="J427" s="51">
        <f>-VLOOKUP(A427,'pl-data'!A:BR,66)</f>
        <v>0</v>
      </c>
      <c r="K427" s="51">
        <f>-VLOOKUP(A427,'pl-data'!A:BR,68)</f>
        <v>0</v>
      </c>
      <c r="L427" s="51">
        <f>-VLOOKUP(A427,'pl-data'!A:BR,70)</f>
        <v>0</v>
      </c>
      <c r="N427" s="51">
        <f>-VLOOKUP(A427,'pl-data'!A:BR,21)</f>
        <v>0</v>
      </c>
      <c r="O427" s="51">
        <f>-VLOOKUP(A427,'pl-data'!A:BR,51)</f>
        <v>0</v>
      </c>
      <c r="P427" s="51">
        <f>-VLOOKUP(A427,'pl-data'!A:BR,36)</f>
        <v>0</v>
      </c>
      <c r="Q427" s="34" t="str">
        <f t="shared" si="265"/>
        <v>n/a</v>
      </c>
      <c r="R427" s="34" t="str">
        <f t="shared" si="266"/>
        <v>n/a</v>
      </c>
      <c r="T427" s="51">
        <f t="shared" si="267"/>
        <v>0</v>
      </c>
      <c r="U427" s="51">
        <f>-VLOOKUP(A427,'pl-data'!A:BR,52)</f>
        <v>0</v>
      </c>
      <c r="V427" s="51">
        <f t="shared" si="268"/>
        <v>0</v>
      </c>
      <c r="W427" s="34" t="str">
        <f t="shared" si="269"/>
        <v>n/a</v>
      </c>
      <c r="X427" s="34" t="str">
        <f t="shared" si="270"/>
        <v>n/a</v>
      </c>
    </row>
    <row r="428" spans="1:25" hidden="1" outlineLevel="1" collapsed="1" x14ac:dyDescent="0.2">
      <c r="B428" s="18"/>
      <c r="D428" s="53"/>
      <c r="E428" s="53"/>
      <c r="F428" s="53"/>
      <c r="G428" s="53"/>
      <c r="H428" s="53"/>
      <c r="I428" s="53"/>
      <c r="J428" s="53"/>
      <c r="K428" s="53"/>
      <c r="L428" s="53"/>
      <c r="N428" s="53"/>
      <c r="O428" s="53"/>
      <c r="P428" s="53"/>
      <c r="T428" s="53"/>
      <c r="U428" s="53"/>
      <c r="V428" s="53"/>
    </row>
    <row r="429" spans="1:25" hidden="1" outlineLevel="1" x14ac:dyDescent="0.2">
      <c r="A429" s="49" t="s">
        <v>1838</v>
      </c>
      <c r="B429" s="13" t="s">
        <v>1838</v>
      </c>
      <c r="D429" s="53">
        <f>+SUM(D430:D433)</f>
        <v>-28.5</v>
      </c>
      <c r="E429" s="53">
        <f t="shared" ref="E429" si="271">+SUM(E430:E433)</f>
        <v>-29.355</v>
      </c>
      <c r="F429" s="53">
        <f>+SUM(F430:F433)</f>
        <v>-30.294360000000001</v>
      </c>
      <c r="G429" s="53">
        <f t="shared" ref="G429:L429" si="272">+SUM(G430:G433)</f>
        <v>-31.415251319999999</v>
      </c>
      <c r="H429" s="53">
        <f t="shared" si="272"/>
        <v>-32.828937629400002</v>
      </c>
      <c r="I429" s="53">
        <f t="shared" si="272"/>
        <v>0</v>
      </c>
      <c r="J429" s="53">
        <f t="shared" si="272"/>
        <v>-34.828219931030468</v>
      </c>
      <c r="K429" s="53">
        <f t="shared" si="272"/>
        <v>-36.221348728271686</v>
      </c>
      <c r="L429" s="53">
        <f t="shared" si="272"/>
        <v>-38.032416164685273</v>
      </c>
      <c r="N429" s="53">
        <f t="shared" ref="N429:P429" si="273">+SUM(N430:N433)</f>
        <v>-32.828937629400002</v>
      </c>
      <c r="O429" s="53">
        <f t="shared" si="273"/>
        <v>-33.813805758281994</v>
      </c>
      <c r="P429" s="53">
        <f t="shared" si="273"/>
        <v>0</v>
      </c>
      <c r="Q429" s="34">
        <f t="shared" ref="Q429" si="274">IFERROR(P429/O429-1,"n/a")</f>
        <v>-1</v>
      </c>
      <c r="R429" s="34">
        <f t="shared" ref="R429" si="275">IFERROR(P429/N429-1,"n/a")</f>
        <v>-1</v>
      </c>
      <c r="T429" s="53">
        <f t="shared" ref="T429:V429" si="276">+SUM(T430:T433)</f>
        <v>-32.828937629400002</v>
      </c>
      <c r="U429" s="53">
        <f t="shared" si="276"/>
        <v>-33.813805758281994</v>
      </c>
      <c r="V429" s="53">
        <f t="shared" si="276"/>
        <v>0</v>
      </c>
      <c r="W429" s="34">
        <f t="shared" ref="W429" si="277">IFERROR(V429/U429-1,"n/a")</f>
        <v>-1</v>
      </c>
      <c r="X429" s="34">
        <f t="shared" ref="X429" si="278">IFERROR(V429/T429-1,"n/a")</f>
        <v>-1</v>
      </c>
    </row>
    <row r="430" spans="1:25" hidden="1" outlineLevel="2" x14ac:dyDescent="0.2">
      <c r="A430" s="49">
        <v>4760</v>
      </c>
      <c r="B430" s="18" t="str">
        <f>+masterfile!D1106</f>
        <v>4760 Verkaufsprovisionen</v>
      </c>
      <c r="D430" s="51">
        <f>-VLOOKUP(A430,'pl-data'!A:F,4)</f>
        <v>-28.5</v>
      </c>
      <c r="E430" s="51">
        <f>-VLOOKUP(A430,'pl-data'!A:F,5)</f>
        <v>-29.355</v>
      </c>
      <c r="F430" s="51">
        <f>-VLOOKUP(A430,'pl-data'!A:F,6)</f>
        <v>-30.294360000000001</v>
      </c>
      <c r="G430" s="51">
        <f>-VLOOKUP(A430,'pl-data'!A:G,7)</f>
        <v>-31.415251319999999</v>
      </c>
      <c r="H430" s="51">
        <f>-VLOOKUP(A430,'pl-data'!A:V,22)</f>
        <v>-32.828937629400002</v>
      </c>
      <c r="I430" s="51">
        <f t="shared" ref="I430:I432" si="279">+U430+P430-O430</f>
        <v>0</v>
      </c>
      <c r="J430" s="51">
        <f>-VLOOKUP(A430,'pl-data'!A:BR,66)</f>
        <v>-34.828219931030468</v>
      </c>
      <c r="K430" s="51">
        <f>-VLOOKUP(A430,'pl-data'!A:BR,68)</f>
        <v>-36.221348728271686</v>
      </c>
      <c r="L430" s="51">
        <f>-VLOOKUP(A430,'pl-data'!A:BR,70)</f>
        <v>-38.032416164685273</v>
      </c>
      <c r="N430" s="51">
        <f>-VLOOKUP(A430,'pl-data'!A:BR,21)</f>
        <v>-32.828937629400002</v>
      </c>
      <c r="O430" s="51">
        <f>-VLOOKUP(A430,'pl-data'!A:BR,51)</f>
        <v>-33.813805758281994</v>
      </c>
      <c r="P430" s="51">
        <f>-VLOOKUP(A430,'pl-data'!A:BR,36)</f>
        <v>0</v>
      </c>
      <c r="Q430" s="34">
        <f t="shared" ref="Q430:Q432" si="280">IFERROR(P430/O430-1,"n/a")</f>
        <v>-1</v>
      </c>
      <c r="R430" s="34">
        <f t="shared" ref="R430:R432" si="281">IFERROR(P430/N430-1,"n/a")</f>
        <v>-1</v>
      </c>
      <c r="T430" s="51">
        <f t="shared" ref="T430:T432" si="282">+H430</f>
        <v>-32.828937629400002</v>
      </c>
      <c r="U430" s="51">
        <f>-VLOOKUP(A430,'pl-data'!A:BR,52)</f>
        <v>-33.813805758281994</v>
      </c>
      <c r="V430" s="51">
        <f t="shared" ref="V430:V432" si="283">+I430</f>
        <v>0</v>
      </c>
      <c r="W430" s="34">
        <f t="shared" ref="W430:W432" si="284">IFERROR(V430/U430-1,"n/a")</f>
        <v>-1</v>
      </c>
      <c r="X430" s="34">
        <f t="shared" ref="X430:X432" si="285">IFERROR(V430/T430-1,"n/a")</f>
        <v>-1</v>
      </c>
    </row>
    <row r="431" spans="1:25" hidden="1" outlineLevel="2" x14ac:dyDescent="0.2">
      <c r="A431" s="49">
        <v>4780</v>
      </c>
      <c r="B431" s="18" t="str">
        <f>+masterfile!D1107</f>
        <v>4780 Fremdarbeiten (Vertrieb)</v>
      </c>
      <c r="D431" s="51">
        <f>-VLOOKUP(A431,'pl-data'!A:F,4)</f>
        <v>0</v>
      </c>
      <c r="E431" s="51">
        <f>-VLOOKUP(A431,'pl-data'!A:F,5)</f>
        <v>0</v>
      </c>
      <c r="F431" s="51">
        <f>-VLOOKUP(A431,'pl-data'!A:F,6)</f>
        <v>0</v>
      </c>
      <c r="G431" s="51">
        <f>-VLOOKUP(A431,'pl-data'!A:G,7)</f>
        <v>0</v>
      </c>
      <c r="H431" s="51">
        <f>-VLOOKUP(A431,'pl-data'!A:V,22)</f>
        <v>0</v>
      </c>
      <c r="I431" s="51">
        <f t="shared" si="279"/>
        <v>0</v>
      </c>
      <c r="J431" s="51">
        <f>-VLOOKUP(A431,'pl-data'!A:BR,66)</f>
        <v>0</v>
      </c>
      <c r="K431" s="51">
        <f>-VLOOKUP(A431,'pl-data'!A:BR,68)</f>
        <v>0</v>
      </c>
      <c r="L431" s="51">
        <f>-VLOOKUP(A431,'pl-data'!A:BR,70)</f>
        <v>0</v>
      </c>
      <c r="N431" s="51">
        <f>-VLOOKUP(A431,'pl-data'!A:BR,21)</f>
        <v>0</v>
      </c>
      <c r="O431" s="51">
        <f>-VLOOKUP(A431,'pl-data'!A:BR,51)</f>
        <v>0</v>
      </c>
      <c r="P431" s="51">
        <f>-VLOOKUP(A431,'pl-data'!A:BR,36)</f>
        <v>0</v>
      </c>
      <c r="Q431" s="34" t="str">
        <f t="shared" si="280"/>
        <v>n/a</v>
      </c>
      <c r="R431" s="34" t="str">
        <f t="shared" si="281"/>
        <v>n/a</v>
      </c>
      <c r="T431" s="51">
        <f t="shared" si="282"/>
        <v>0</v>
      </c>
      <c r="U431" s="51">
        <f>-VLOOKUP(A431,'pl-data'!A:BR,52)</f>
        <v>0</v>
      </c>
      <c r="V431" s="51">
        <f t="shared" si="283"/>
        <v>0</v>
      </c>
      <c r="W431" s="34" t="str">
        <f t="shared" si="284"/>
        <v>n/a</v>
      </c>
      <c r="X431" s="34" t="str">
        <f t="shared" si="285"/>
        <v>n/a</v>
      </c>
    </row>
    <row r="432" spans="1:25" hidden="1" outlineLevel="2" x14ac:dyDescent="0.2">
      <c r="A432" s="49">
        <v>4790</v>
      </c>
      <c r="B432" s="18" t="str">
        <f>+masterfile!D1108</f>
        <v>4790 Aufwand für Gewährleistungen</v>
      </c>
      <c r="D432" s="51">
        <f>-VLOOKUP(A432,'pl-data'!A:F,4)</f>
        <v>0</v>
      </c>
      <c r="E432" s="51">
        <f>-VLOOKUP(A432,'pl-data'!A:F,5)</f>
        <v>0</v>
      </c>
      <c r="F432" s="51">
        <f>-VLOOKUP(A432,'pl-data'!A:F,6)</f>
        <v>0</v>
      </c>
      <c r="G432" s="51">
        <f>-VLOOKUP(A432,'pl-data'!A:G,7)</f>
        <v>0</v>
      </c>
      <c r="H432" s="51">
        <f>-VLOOKUP(A432,'pl-data'!A:V,22)</f>
        <v>0</v>
      </c>
      <c r="I432" s="51">
        <f t="shared" si="279"/>
        <v>0</v>
      </c>
      <c r="J432" s="51">
        <f>-VLOOKUP(A432,'pl-data'!A:BR,66)</f>
        <v>0</v>
      </c>
      <c r="K432" s="51">
        <f>-VLOOKUP(A432,'pl-data'!A:BR,68)</f>
        <v>0</v>
      </c>
      <c r="L432" s="51">
        <f>-VLOOKUP(A432,'pl-data'!A:BR,70)</f>
        <v>0</v>
      </c>
      <c r="N432" s="51">
        <f>-VLOOKUP(A432,'pl-data'!A:BR,21)</f>
        <v>0</v>
      </c>
      <c r="O432" s="51">
        <f>-VLOOKUP(A432,'pl-data'!A:BR,51)</f>
        <v>0</v>
      </c>
      <c r="P432" s="51">
        <f>-VLOOKUP(A432,'pl-data'!A:BR,36)</f>
        <v>0</v>
      </c>
      <c r="Q432" s="34" t="str">
        <f t="shared" si="280"/>
        <v>n/a</v>
      </c>
      <c r="R432" s="34" t="str">
        <f t="shared" si="281"/>
        <v>n/a</v>
      </c>
      <c r="T432" s="51">
        <f t="shared" si="282"/>
        <v>0</v>
      </c>
      <c r="U432" s="51">
        <f>-VLOOKUP(A432,'pl-data'!A:BR,52)</f>
        <v>0</v>
      </c>
      <c r="V432" s="51">
        <f t="shared" si="283"/>
        <v>0</v>
      </c>
      <c r="W432" s="34" t="str">
        <f t="shared" si="284"/>
        <v>n/a</v>
      </c>
      <c r="X432" s="34" t="str">
        <f t="shared" si="285"/>
        <v>n/a</v>
      </c>
    </row>
    <row r="433" spans="1:24" hidden="1" outlineLevel="1" collapsed="1" x14ac:dyDescent="0.2">
      <c r="B433" s="13"/>
      <c r="D433" s="53"/>
      <c r="E433" s="53"/>
      <c r="F433" s="53"/>
      <c r="G433" s="53"/>
      <c r="H433" s="53"/>
      <c r="I433" s="53"/>
      <c r="J433" s="53"/>
      <c r="K433" s="53"/>
      <c r="L433" s="53"/>
      <c r="N433" s="53"/>
      <c r="O433" s="53"/>
      <c r="P433" s="53"/>
      <c r="T433" s="53"/>
      <c r="U433" s="53"/>
      <c r="V433" s="53"/>
    </row>
    <row r="434" spans="1:24" hidden="1" outlineLevel="1" x14ac:dyDescent="0.2">
      <c r="A434" s="49" t="s">
        <v>39</v>
      </c>
      <c r="B434" s="13" t="s">
        <v>39</v>
      </c>
      <c r="D434" s="53">
        <f>+SUM(D435:D451)</f>
        <v>-32</v>
      </c>
      <c r="E434" s="53">
        <f t="shared" ref="E434" si="286">+SUM(E435:E451)</f>
        <v>-32</v>
      </c>
      <c r="F434" s="53">
        <f>+SUM(F435:F451)</f>
        <v>-32</v>
      </c>
      <c r="G434" s="53">
        <f t="shared" ref="G434:L434" si="287">+SUM(G435:G451)</f>
        <v>-32</v>
      </c>
      <c r="H434" s="53">
        <f t="shared" si="287"/>
        <v>-32</v>
      </c>
      <c r="I434" s="53">
        <f t="shared" si="287"/>
        <v>0</v>
      </c>
      <c r="J434" s="53">
        <f t="shared" si="287"/>
        <v>-33.948800000000006</v>
      </c>
      <c r="K434" s="53">
        <f t="shared" si="287"/>
        <v>-35.306752000000003</v>
      </c>
      <c r="L434" s="53">
        <f t="shared" si="287"/>
        <v>-37.072089600000005</v>
      </c>
      <c r="N434" s="53">
        <f t="shared" ref="N434:P434" si="288">+SUM(N435:N451)</f>
        <v>-32</v>
      </c>
      <c r="O434" s="53">
        <f t="shared" si="288"/>
        <v>-32.96</v>
      </c>
      <c r="P434" s="53">
        <f t="shared" si="288"/>
        <v>0</v>
      </c>
      <c r="Q434" s="34">
        <f t="shared" ref="Q434" si="289">IFERROR(P434/O434-1,"n/a")</f>
        <v>-1</v>
      </c>
      <c r="R434" s="34">
        <f t="shared" ref="R434" si="290">IFERROR(P434/N434-1,"n/a")</f>
        <v>-1</v>
      </c>
      <c r="T434" s="53">
        <f t="shared" ref="T434:V434" si="291">+SUM(T435:T451)</f>
        <v>-32</v>
      </c>
      <c r="U434" s="53">
        <f t="shared" si="291"/>
        <v>-32.96</v>
      </c>
      <c r="V434" s="53">
        <f t="shared" si="291"/>
        <v>0</v>
      </c>
      <c r="W434" s="34">
        <f t="shared" ref="W434" si="292">IFERROR(V434/U434-1,"n/a")</f>
        <v>-1</v>
      </c>
      <c r="X434" s="34">
        <f t="shared" ref="X434" si="293">IFERROR(V434/T434-1,"n/a")</f>
        <v>-1</v>
      </c>
    </row>
    <row r="435" spans="1:24" hidden="1" outlineLevel="2" x14ac:dyDescent="0.2">
      <c r="A435" s="49">
        <v>4200</v>
      </c>
      <c r="B435" s="18" t="str">
        <f>+masterfile!D1026</f>
        <v>4200 Raumkosten</v>
      </c>
      <c r="D435" s="51">
        <f>-VLOOKUP(A435,'pl-data'!A:F,4)</f>
        <v>0</v>
      </c>
      <c r="E435" s="51">
        <f>-VLOOKUP(A435,'pl-data'!A:F,5)</f>
        <v>0</v>
      </c>
      <c r="F435" s="51">
        <f>-VLOOKUP(A435,'pl-data'!A:F,6)</f>
        <v>0</v>
      </c>
      <c r="G435" s="51">
        <f>-VLOOKUP(A435,'pl-data'!A:G,7)</f>
        <v>0</v>
      </c>
      <c r="H435" s="51">
        <f>-VLOOKUP(A435,'pl-data'!A:V,22)</f>
        <v>0</v>
      </c>
      <c r="I435" s="51">
        <f t="shared" ref="I435:I450" si="294">+U435+P435-O435</f>
        <v>0</v>
      </c>
      <c r="J435" s="51">
        <f>-VLOOKUP(A435,'pl-data'!A:BR,66)</f>
        <v>0</v>
      </c>
      <c r="K435" s="51">
        <f>-VLOOKUP(A435,'pl-data'!A:BR,68)</f>
        <v>0</v>
      </c>
      <c r="L435" s="51">
        <f>-VLOOKUP(A435,'pl-data'!A:BR,70)</f>
        <v>0</v>
      </c>
      <c r="N435" s="51">
        <f>-VLOOKUP(A435,'pl-data'!A:BR,21)</f>
        <v>0</v>
      </c>
      <c r="O435" s="51">
        <f>-VLOOKUP(A435,'pl-data'!A:BR,51)</f>
        <v>0</v>
      </c>
      <c r="P435" s="51">
        <f>-VLOOKUP(A435,'pl-data'!A:BR,36)</f>
        <v>0</v>
      </c>
      <c r="Q435" s="34" t="str">
        <f t="shared" ref="Q435:Q450" si="295">IFERROR(P435/O435-1,"n/a")</f>
        <v>n/a</v>
      </c>
      <c r="R435" s="34" t="str">
        <f t="shared" ref="R435:R450" si="296">IFERROR(P435/N435-1,"n/a")</f>
        <v>n/a</v>
      </c>
      <c r="T435" s="51">
        <f t="shared" ref="T435:T450" si="297">+H435</f>
        <v>0</v>
      </c>
      <c r="U435" s="51">
        <f>-VLOOKUP(A435,'pl-data'!A:BR,52)</f>
        <v>0</v>
      </c>
      <c r="V435" s="51">
        <f t="shared" ref="V435:V450" si="298">+I435</f>
        <v>0</v>
      </c>
      <c r="W435" s="34" t="str">
        <f t="shared" ref="W435:W450" si="299">IFERROR(V435/U435-1,"n/a")</f>
        <v>n/a</v>
      </c>
      <c r="X435" s="34" t="str">
        <f t="shared" ref="X435:X450" si="300">IFERROR(V435/T435-1,"n/a")</f>
        <v>n/a</v>
      </c>
    </row>
    <row r="436" spans="1:24" ht="24" hidden="1" outlineLevel="2" x14ac:dyDescent="0.2">
      <c r="A436" s="49">
        <v>4211</v>
      </c>
      <c r="B436" s="18" t="str">
        <f>+masterfile!D1028</f>
        <v>4211 Aufwendungen für unbewegliche WG, GewSt</v>
      </c>
      <c r="D436" s="51">
        <f>-VLOOKUP(A436,'pl-data'!A:F,4)</f>
        <v>0</v>
      </c>
      <c r="E436" s="51">
        <f>-VLOOKUP(A436,'pl-data'!A:F,5)</f>
        <v>0</v>
      </c>
      <c r="F436" s="51">
        <f>-VLOOKUP(A436,'pl-data'!A:F,6)</f>
        <v>0</v>
      </c>
      <c r="G436" s="51">
        <f>-VLOOKUP(A436,'pl-data'!A:G,7)</f>
        <v>0</v>
      </c>
      <c r="H436" s="51">
        <f>-VLOOKUP(A436,'pl-data'!A:V,22)</f>
        <v>0</v>
      </c>
      <c r="I436" s="51">
        <f t="shared" si="294"/>
        <v>0</v>
      </c>
      <c r="J436" s="51">
        <f>-VLOOKUP(A436,'pl-data'!A:BR,66)</f>
        <v>0</v>
      </c>
      <c r="K436" s="51">
        <f>-VLOOKUP(A436,'pl-data'!A:BR,68)</f>
        <v>0</v>
      </c>
      <c r="L436" s="51">
        <f>-VLOOKUP(A436,'pl-data'!A:BR,70)</f>
        <v>0</v>
      </c>
      <c r="N436" s="51">
        <f>-VLOOKUP(A436,'pl-data'!A:BR,21)</f>
        <v>0</v>
      </c>
      <c r="O436" s="51">
        <f>-VLOOKUP(A436,'pl-data'!A:BR,51)</f>
        <v>0</v>
      </c>
      <c r="P436" s="51">
        <f>-VLOOKUP(A436,'pl-data'!A:BR,36)</f>
        <v>0</v>
      </c>
      <c r="Q436" s="34" t="str">
        <f t="shared" si="295"/>
        <v>n/a</v>
      </c>
      <c r="R436" s="34" t="str">
        <f t="shared" si="296"/>
        <v>n/a</v>
      </c>
      <c r="T436" s="51">
        <f t="shared" si="297"/>
        <v>0</v>
      </c>
      <c r="U436" s="51">
        <f>-VLOOKUP(A436,'pl-data'!A:BR,52)</f>
        <v>0</v>
      </c>
      <c r="V436" s="51">
        <f t="shared" si="298"/>
        <v>0</v>
      </c>
      <c r="W436" s="34" t="str">
        <f t="shared" si="299"/>
        <v>n/a</v>
      </c>
      <c r="X436" s="34" t="str">
        <f t="shared" si="300"/>
        <v>n/a</v>
      </c>
    </row>
    <row r="437" spans="1:24" hidden="1" outlineLevel="2" x14ac:dyDescent="0.2">
      <c r="A437" s="49">
        <v>4212</v>
      </c>
      <c r="B437" s="18" t="str">
        <f>+masterfile!D1029</f>
        <v>4212 Miete/Aufw. doppelte Haushaltsführ. UN</v>
      </c>
      <c r="D437" s="51">
        <f>-VLOOKUP(A437,'pl-data'!A:F,4)</f>
        <v>0</v>
      </c>
      <c r="E437" s="51">
        <f>-VLOOKUP(A437,'pl-data'!A:F,5)</f>
        <v>0</v>
      </c>
      <c r="F437" s="51">
        <f>-VLOOKUP(A437,'pl-data'!A:F,6)</f>
        <v>0</v>
      </c>
      <c r="G437" s="51">
        <f>-VLOOKUP(A437,'pl-data'!A:G,7)</f>
        <v>0</v>
      </c>
      <c r="H437" s="51">
        <f>-VLOOKUP(A437,'pl-data'!A:V,22)</f>
        <v>0</v>
      </c>
      <c r="I437" s="51">
        <f t="shared" si="294"/>
        <v>0</v>
      </c>
      <c r="J437" s="51">
        <f>-VLOOKUP(A437,'pl-data'!A:BR,66)</f>
        <v>0</v>
      </c>
      <c r="K437" s="51">
        <f>-VLOOKUP(A437,'pl-data'!A:BR,68)</f>
        <v>0</v>
      </c>
      <c r="L437" s="51">
        <f>-VLOOKUP(A437,'pl-data'!A:BR,70)</f>
        <v>0</v>
      </c>
      <c r="N437" s="51">
        <f>-VLOOKUP(A437,'pl-data'!A:BR,21)</f>
        <v>0</v>
      </c>
      <c r="O437" s="51">
        <f>-VLOOKUP(A437,'pl-data'!A:BR,51)</f>
        <v>0</v>
      </c>
      <c r="P437" s="51">
        <f>-VLOOKUP(A437,'pl-data'!A:BR,36)</f>
        <v>0</v>
      </c>
      <c r="Q437" s="34" t="str">
        <f t="shared" si="295"/>
        <v>n/a</v>
      </c>
      <c r="R437" s="34" t="str">
        <f t="shared" si="296"/>
        <v>n/a</v>
      </c>
      <c r="T437" s="51">
        <f t="shared" si="297"/>
        <v>0</v>
      </c>
      <c r="U437" s="51">
        <f>-VLOOKUP(A437,'pl-data'!A:BR,52)</f>
        <v>0</v>
      </c>
      <c r="V437" s="51">
        <f t="shared" si="298"/>
        <v>0</v>
      </c>
      <c r="W437" s="34" t="str">
        <f t="shared" si="299"/>
        <v>n/a</v>
      </c>
      <c r="X437" s="34" t="str">
        <f t="shared" si="300"/>
        <v>n/a</v>
      </c>
    </row>
    <row r="438" spans="1:24" ht="24" hidden="1" outlineLevel="2" x14ac:dyDescent="0.2">
      <c r="A438" s="49">
        <v>4219</v>
      </c>
      <c r="B438" s="18" t="str">
        <f>+masterfile!D1031</f>
        <v>4219 Vergütung Mitunter Miete unbew.WG(PersG)</v>
      </c>
      <c r="D438" s="51">
        <f>-VLOOKUP(A438,'pl-data'!A:F,4)</f>
        <v>0</v>
      </c>
      <c r="E438" s="51">
        <f>-VLOOKUP(A438,'pl-data'!A:F,5)</f>
        <v>0</v>
      </c>
      <c r="F438" s="51">
        <f>-VLOOKUP(A438,'pl-data'!A:F,6)</f>
        <v>0</v>
      </c>
      <c r="G438" s="51">
        <f>-VLOOKUP(A438,'pl-data'!A:G,7)</f>
        <v>0</v>
      </c>
      <c r="H438" s="51">
        <f>-VLOOKUP(A438,'pl-data'!A:V,22)</f>
        <v>0</v>
      </c>
      <c r="I438" s="51">
        <f t="shared" si="294"/>
        <v>0</v>
      </c>
      <c r="J438" s="51">
        <f>-VLOOKUP(A438,'pl-data'!A:BR,66)</f>
        <v>0</v>
      </c>
      <c r="K438" s="51">
        <f>-VLOOKUP(A438,'pl-data'!A:BR,68)</f>
        <v>0</v>
      </c>
      <c r="L438" s="51">
        <f>-VLOOKUP(A438,'pl-data'!A:BR,70)</f>
        <v>0</v>
      </c>
      <c r="N438" s="51">
        <f>-VLOOKUP(A438,'pl-data'!A:BR,21)</f>
        <v>0</v>
      </c>
      <c r="O438" s="51">
        <f>-VLOOKUP(A438,'pl-data'!A:BR,51)</f>
        <v>0</v>
      </c>
      <c r="P438" s="51">
        <f>-VLOOKUP(A438,'pl-data'!A:BR,36)</f>
        <v>0</v>
      </c>
      <c r="Q438" s="34" t="str">
        <f t="shared" si="295"/>
        <v>n/a</v>
      </c>
      <c r="R438" s="34" t="str">
        <f t="shared" si="296"/>
        <v>n/a</v>
      </c>
      <c r="T438" s="51">
        <f t="shared" si="297"/>
        <v>0</v>
      </c>
      <c r="U438" s="51">
        <f>-VLOOKUP(A438,'pl-data'!A:BR,52)</f>
        <v>0</v>
      </c>
      <c r="V438" s="51">
        <f t="shared" si="298"/>
        <v>0</v>
      </c>
      <c r="W438" s="34" t="str">
        <f t="shared" si="299"/>
        <v>n/a</v>
      </c>
      <c r="X438" s="34" t="str">
        <f t="shared" si="300"/>
        <v>n/a</v>
      </c>
    </row>
    <row r="439" spans="1:24" hidden="1" outlineLevel="2" x14ac:dyDescent="0.2">
      <c r="A439" s="49">
        <v>4220</v>
      </c>
      <c r="B439" s="18" t="str">
        <f>+masterfile!D1032</f>
        <v>4220 Pacht, unbewegliche Wirtschaftsgüter</v>
      </c>
      <c r="D439" s="51">
        <f>-VLOOKUP(A439,'pl-data'!A:F,4)</f>
        <v>0</v>
      </c>
      <c r="E439" s="51">
        <f>-VLOOKUP(A439,'pl-data'!A:F,5)</f>
        <v>0</v>
      </c>
      <c r="F439" s="51">
        <f>-VLOOKUP(A439,'pl-data'!A:F,6)</f>
        <v>0</v>
      </c>
      <c r="G439" s="51">
        <f>-VLOOKUP(A439,'pl-data'!A:G,7)</f>
        <v>0</v>
      </c>
      <c r="H439" s="51">
        <f>-VLOOKUP(A439,'pl-data'!A:V,22)</f>
        <v>0</v>
      </c>
      <c r="I439" s="51">
        <f t="shared" si="294"/>
        <v>0</v>
      </c>
      <c r="J439" s="51">
        <f>-VLOOKUP(A439,'pl-data'!A:BR,66)</f>
        <v>0</v>
      </c>
      <c r="K439" s="51">
        <f>-VLOOKUP(A439,'pl-data'!A:BR,68)</f>
        <v>0</v>
      </c>
      <c r="L439" s="51">
        <f>-VLOOKUP(A439,'pl-data'!A:BR,70)</f>
        <v>0</v>
      </c>
      <c r="N439" s="51">
        <f>-VLOOKUP(A439,'pl-data'!A:BR,21)</f>
        <v>0</v>
      </c>
      <c r="O439" s="51">
        <f>-VLOOKUP(A439,'pl-data'!A:BR,51)</f>
        <v>0</v>
      </c>
      <c r="P439" s="51">
        <f>-VLOOKUP(A439,'pl-data'!A:BR,36)</f>
        <v>0</v>
      </c>
      <c r="Q439" s="34" t="str">
        <f t="shared" si="295"/>
        <v>n/a</v>
      </c>
      <c r="R439" s="34" t="str">
        <f t="shared" si="296"/>
        <v>n/a</v>
      </c>
      <c r="T439" s="51">
        <f t="shared" si="297"/>
        <v>0</v>
      </c>
      <c r="U439" s="51">
        <f>-VLOOKUP(A439,'pl-data'!A:BR,52)</f>
        <v>0</v>
      </c>
      <c r="V439" s="51">
        <f t="shared" si="298"/>
        <v>0</v>
      </c>
      <c r="W439" s="34" t="str">
        <f t="shared" si="299"/>
        <v>n/a</v>
      </c>
      <c r="X439" s="34" t="str">
        <f t="shared" si="300"/>
        <v>n/a</v>
      </c>
    </row>
    <row r="440" spans="1:24" hidden="1" outlineLevel="2" x14ac:dyDescent="0.2">
      <c r="A440" s="49">
        <v>4222</v>
      </c>
      <c r="B440" s="18" t="str">
        <f>+masterfile!D1033</f>
        <v>4222 Vergütung Ges.er Miete,Pacht unbew.WG</v>
      </c>
      <c r="D440" s="51">
        <f>-VLOOKUP(A440,'pl-data'!A:F,4)</f>
        <v>0</v>
      </c>
      <c r="E440" s="51">
        <f>-VLOOKUP(A440,'pl-data'!A:F,5)</f>
        <v>0</v>
      </c>
      <c r="F440" s="51">
        <f>-VLOOKUP(A440,'pl-data'!A:F,6)</f>
        <v>0</v>
      </c>
      <c r="G440" s="51">
        <f>-VLOOKUP(A440,'pl-data'!A:G,7)</f>
        <v>0</v>
      </c>
      <c r="H440" s="51">
        <f>-VLOOKUP(A440,'pl-data'!A:V,22)</f>
        <v>0</v>
      </c>
      <c r="I440" s="51">
        <f t="shared" si="294"/>
        <v>0</v>
      </c>
      <c r="J440" s="51">
        <f>-VLOOKUP(A440,'pl-data'!A:BR,66)</f>
        <v>0</v>
      </c>
      <c r="K440" s="51">
        <f>-VLOOKUP(A440,'pl-data'!A:BR,68)</f>
        <v>0</v>
      </c>
      <c r="L440" s="51">
        <f>-VLOOKUP(A440,'pl-data'!A:BR,70)</f>
        <v>0</v>
      </c>
      <c r="N440" s="51">
        <f>-VLOOKUP(A440,'pl-data'!A:BR,21)</f>
        <v>0</v>
      </c>
      <c r="O440" s="51">
        <f>-VLOOKUP(A440,'pl-data'!A:BR,51)</f>
        <v>0</v>
      </c>
      <c r="P440" s="51">
        <f>-VLOOKUP(A440,'pl-data'!A:BR,36)</f>
        <v>0</v>
      </c>
      <c r="Q440" s="34" t="str">
        <f t="shared" si="295"/>
        <v>n/a</v>
      </c>
      <c r="R440" s="34" t="str">
        <f t="shared" si="296"/>
        <v>n/a</v>
      </c>
      <c r="T440" s="51">
        <f t="shared" si="297"/>
        <v>0</v>
      </c>
      <c r="U440" s="51">
        <f>-VLOOKUP(A440,'pl-data'!A:BR,52)</f>
        <v>0</v>
      </c>
      <c r="V440" s="51">
        <f t="shared" si="298"/>
        <v>0</v>
      </c>
      <c r="W440" s="34" t="str">
        <f t="shared" si="299"/>
        <v>n/a</v>
      </c>
      <c r="X440" s="34" t="str">
        <f t="shared" si="300"/>
        <v>n/a</v>
      </c>
    </row>
    <row r="441" spans="1:24" hidden="1" outlineLevel="2" x14ac:dyDescent="0.2">
      <c r="A441" s="49">
        <v>4229</v>
      </c>
      <c r="B441" s="18" t="str">
        <f>+masterfile!D1035</f>
        <v>4229 Pacht unbewegl. WG MU § 15 EStG</v>
      </c>
      <c r="D441" s="51">
        <f>-VLOOKUP(A441,'pl-data'!A:F,4)</f>
        <v>0</v>
      </c>
      <c r="E441" s="51">
        <f>-VLOOKUP(A441,'pl-data'!A:F,5)</f>
        <v>0</v>
      </c>
      <c r="F441" s="51">
        <f>-VLOOKUP(A441,'pl-data'!A:F,6)</f>
        <v>0</v>
      </c>
      <c r="G441" s="51">
        <f>-VLOOKUP(A441,'pl-data'!A:G,7)</f>
        <v>0</v>
      </c>
      <c r="H441" s="51">
        <f>-VLOOKUP(A441,'pl-data'!A:V,22)</f>
        <v>0</v>
      </c>
      <c r="I441" s="51">
        <f t="shared" si="294"/>
        <v>0</v>
      </c>
      <c r="J441" s="51">
        <f>-VLOOKUP(A441,'pl-data'!A:BR,66)</f>
        <v>0</v>
      </c>
      <c r="K441" s="51">
        <f>-VLOOKUP(A441,'pl-data'!A:BR,68)</f>
        <v>0</v>
      </c>
      <c r="L441" s="51">
        <f>-VLOOKUP(A441,'pl-data'!A:BR,70)</f>
        <v>0</v>
      </c>
      <c r="N441" s="51">
        <f>-VLOOKUP(A441,'pl-data'!A:BR,21)</f>
        <v>0</v>
      </c>
      <c r="O441" s="51">
        <f>-VLOOKUP(A441,'pl-data'!A:BR,51)</f>
        <v>0</v>
      </c>
      <c r="P441" s="51">
        <f>-VLOOKUP(A441,'pl-data'!A:BR,36)</f>
        <v>0</v>
      </c>
      <c r="Q441" s="34" t="str">
        <f t="shared" si="295"/>
        <v>n/a</v>
      </c>
      <c r="R441" s="34" t="str">
        <f t="shared" si="296"/>
        <v>n/a</v>
      </c>
      <c r="T441" s="51">
        <f t="shared" si="297"/>
        <v>0</v>
      </c>
      <c r="U441" s="51">
        <f>-VLOOKUP(A441,'pl-data'!A:BR,52)</f>
        <v>0</v>
      </c>
      <c r="V441" s="51">
        <f t="shared" si="298"/>
        <v>0</v>
      </c>
      <c r="W441" s="34" t="str">
        <f t="shared" si="299"/>
        <v>n/a</v>
      </c>
      <c r="X441" s="34" t="str">
        <f t="shared" si="300"/>
        <v>n/a</v>
      </c>
    </row>
    <row r="442" spans="1:24" hidden="1" outlineLevel="2" x14ac:dyDescent="0.2">
      <c r="A442" s="49">
        <v>4230</v>
      </c>
      <c r="B442" s="18" t="str">
        <f>+masterfile!D1036</f>
        <v>4230 Heizung</v>
      </c>
      <c r="D442" s="51">
        <f>-VLOOKUP(A442,'pl-data'!A:F,4)</f>
        <v>-10</v>
      </c>
      <c r="E442" s="51">
        <f>-VLOOKUP(A442,'pl-data'!A:F,5)</f>
        <v>-10</v>
      </c>
      <c r="F442" s="51">
        <f>-VLOOKUP(A442,'pl-data'!A:F,6)</f>
        <v>-10</v>
      </c>
      <c r="G442" s="51">
        <f>-VLOOKUP(A442,'pl-data'!A:G,7)</f>
        <v>-10</v>
      </c>
      <c r="H442" s="51">
        <f>-VLOOKUP(A442,'pl-data'!A:V,22)</f>
        <v>-10</v>
      </c>
      <c r="I442" s="51">
        <f t="shared" si="294"/>
        <v>0</v>
      </c>
      <c r="J442" s="51">
        <f>-VLOOKUP(A442,'pl-data'!A:BR,66)</f>
        <v>-10.609000000000002</v>
      </c>
      <c r="K442" s="51">
        <f>-VLOOKUP(A442,'pl-data'!A:BR,68)</f>
        <v>-11.033360000000002</v>
      </c>
      <c r="L442" s="51">
        <f>-VLOOKUP(A442,'pl-data'!A:BR,70)</f>
        <v>-11.585028000000003</v>
      </c>
      <c r="N442" s="51">
        <f>-VLOOKUP(A442,'pl-data'!A:BR,21)</f>
        <v>-10</v>
      </c>
      <c r="O442" s="51">
        <f>-VLOOKUP(A442,'pl-data'!A:BR,51)</f>
        <v>-10.3</v>
      </c>
      <c r="P442" s="51">
        <f>-VLOOKUP(A442,'pl-data'!A:BR,36)</f>
        <v>0</v>
      </c>
      <c r="Q442" s="34">
        <f t="shared" si="295"/>
        <v>-1</v>
      </c>
      <c r="R442" s="34">
        <f t="shared" si="296"/>
        <v>-1</v>
      </c>
      <c r="T442" s="51">
        <f t="shared" si="297"/>
        <v>-10</v>
      </c>
      <c r="U442" s="51">
        <f>-VLOOKUP(A442,'pl-data'!A:BR,52)</f>
        <v>-10.3</v>
      </c>
      <c r="V442" s="51">
        <f t="shared" si="298"/>
        <v>0</v>
      </c>
      <c r="W442" s="34">
        <f t="shared" si="299"/>
        <v>-1</v>
      </c>
      <c r="X442" s="34">
        <f t="shared" si="300"/>
        <v>-1</v>
      </c>
    </row>
    <row r="443" spans="1:24" hidden="1" outlineLevel="2" x14ac:dyDescent="0.2">
      <c r="A443" s="49">
        <v>4240</v>
      </c>
      <c r="B443" s="18" t="str">
        <f>+masterfile!D1037</f>
        <v>4240 Gas, Strom, Wasser</v>
      </c>
      <c r="D443" s="51">
        <f>-VLOOKUP(A443,'pl-data'!A:F,4)</f>
        <v>-10</v>
      </c>
      <c r="E443" s="51">
        <f>-VLOOKUP(A443,'pl-data'!A:F,5)</f>
        <v>-10</v>
      </c>
      <c r="F443" s="51">
        <f>-VLOOKUP(A443,'pl-data'!A:F,6)</f>
        <v>-10</v>
      </c>
      <c r="G443" s="51">
        <f>-VLOOKUP(A443,'pl-data'!A:G,7)</f>
        <v>-10</v>
      </c>
      <c r="H443" s="51">
        <f>-VLOOKUP(A443,'pl-data'!A:V,22)</f>
        <v>-10</v>
      </c>
      <c r="I443" s="51">
        <f t="shared" si="294"/>
        <v>0</v>
      </c>
      <c r="J443" s="51">
        <f>-VLOOKUP(A443,'pl-data'!A:BR,66)</f>
        <v>-10.609000000000002</v>
      </c>
      <c r="K443" s="51">
        <f>-VLOOKUP(A443,'pl-data'!A:BR,68)</f>
        <v>-11.033360000000002</v>
      </c>
      <c r="L443" s="51">
        <f>-VLOOKUP(A443,'pl-data'!A:BR,70)</f>
        <v>-11.585028000000003</v>
      </c>
      <c r="N443" s="51">
        <f>-VLOOKUP(A443,'pl-data'!A:BR,21)</f>
        <v>-10</v>
      </c>
      <c r="O443" s="51">
        <f>-VLOOKUP(A443,'pl-data'!A:BR,51)</f>
        <v>-10.3</v>
      </c>
      <c r="P443" s="51">
        <f>-VLOOKUP(A443,'pl-data'!A:BR,36)</f>
        <v>0</v>
      </c>
      <c r="Q443" s="34">
        <f t="shared" si="295"/>
        <v>-1</v>
      </c>
      <c r="R443" s="34">
        <f t="shared" si="296"/>
        <v>-1</v>
      </c>
      <c r="T443" s="51">
        <f t="shared" si="297"/>
        <v>-10</v>
      </c>
      <c r="U443" s="51">
        <f>-VLOOKUP(A443,'pl-data'!A:BR,52)</f>
        <v>-10.3</v>
      </c>
      <c r="V443" s="51">
        <f t="shared" si="298"/>
        <v>0</v>
      </c>
      <c r="W443" s="34">
        <f t="shared" si="299"/>
        <v>-1</v>
      </c>
      <c r="X443" s="34">
        <f t="shared" si="300"/>
        <v>-1</v>
      </c>
    </row>
    <row r="444" spans="1:24" hidden="1" outlineLevel="2" x14ac:dyDescent="0.2">
      <c r="A444" s="49">
        <v>4250</v>
      </c>
      <c r="B444" s="18" t="str">
        <f>+masterfile!D1038</f>
        <v>4250 Reinigung</v>
      </c>
      <c r="D444" s="51">
        <f>-VLOOKUP(A444,'pl-data'!A:F,4)</f>
        <v>-12</v>
      </c>
      <c r="E444" s="51">
        <f>-VLOOKUP(A444,'pl-data'!A:F,5)</f>
        <v>-12</v>
      </c>
      <c r="F444" s="51">
        <f>-VLOOKUP(A444,'pl-data'!A:F,6)</f>
        <v>-12</v>
      </c>
      <c r="G444" s="51">
        <f>-VLOOKUP(A444,'pl-data'!A:G,7)</f>
        <v>-12</v>
      </c>
      <c r="H444" s="51">
        <f>-VLOOKUP(A444,'pl-data'!A:V,22)</f>
        <v>-12</v>
      </c>
      <c r="I444" s="51">
        <f t="shared" si="294"/>
        <v>0</v>
      </c>
      <c r="J444" s="51">
        <f>-VLOOKUP(A444,'pl-data'!A:BR,66)</f>
        <v>-12.7308</v>
      </c>
      <c r="K444" s="51">
        <f>-VLOOKUP(A444,'pl-data'!A:BR,68)</f>
        <v>-13.240032000000001</v>
      </c>
      <c r="L444" s="51">
        <f>-VLOOKUP(A444,'pl-data'!A:BR,70)</f>
        <v>-13.902033600000001</v>
      </c>
      <c r="N444" s="51">
        <f>-VLOOKUP(A444,'pl-data'!A:BR,21)</f>
        <v>-12</v>
      </c>
      <c r="O444" s="51">
        <f>-VLOOKUP(A444,'pl-data'!A:BR,51)</f>
        <v>-12.359999999999998</v>
      </c>
      <c r="P444" s="51">
        <f>-VLOOKUP(A444,'pl-data'!A:BR,36)</f>
        <v>0</v>
      </c>
      <c r="Q444" s="34">
        <f t="shared" si="295"/>
        <v>-1</v>
      </c>
      <c r="R444" s="34">
        <f t="shared" si="296"/>
        <v>-1</v>
      </c>
      <c r="T444" s="51">
        <f t="shared" si="297"/>
        <v>-12</v>
      </c>
      <c r="U444" s="51">
        <f>-VLOOKUP(A444,'pl-data'!A:BR,52)</f>
        <v>-12.359999999999998</v>
      </c>
      <c r="V444" s="51">
        <f t="shared" si="298"/>
        <v>0</v>
      </c>
      <c r="W444" s="34">
        <f t="shared" si="299"/>
        <v>-1</v>
      </c>
      <c r="X444" s="34">
        <f t="shared" si="300"/>
        <v>-1</v>
      </c>
    </row>
    <row r="445" spans="1:24" hidden="1" outlineLevel="2" x14ac:dyDescent="0.2">
      <c r="A445" s="49">
        <v>4270</v>
      </c>
      <c r="B445" s="18" t="str">
        <f>+masterfile!D1040</f>
        <v>4270 Abgaben betrieblich genutzt. Grundbesitz</v>
      </c>
      <c r="D445" s="51">
        <f>-VLOOKUP(A445,'pl-data'!A:F,4)</f>
        <v>0</v>
      </c>
      <c r="E445" s="51">
        <f>-VLOOKUP(A445,'pl-data'!A:F,5)</f>
        <v>0</v>
      </c>
      <c r="F445" s="51">
        <f>-VLOOKUP(A445,'pl-data'!A:F,6)</f>
        <v>0</v>
      </c>
      <c r="G445" s="51">
        <f>-VLOOKUP(A445,'pl-data'!A:G,7)</f>
        <v>0</v>
      </c>
      <c r="H445" s="51">
        <f>-VLOOKUP(A445,'pl-data'!A:V,22)</f>
        <v>0</v>
      </c>
      <c r="I445" s="51">
        <f t="shared" si="294"/>
        <v>0</v>
      </c>
      <c r="J445" s="51">
        <f>-VLOOKUP(A445,'pl-data'!A:BR,66)</f>
        <v>0</v>
      </c>
      <c r="K445" s="51">
        <f>-VLOOKUP(A445,'pl-data'!A:BR,68)</f>
        <v>0</v>
      </c>
      <c r="L445" s="51">
        <f>-VLOOKUP(A445,'pl-data'!A:BR,70)</f>
        <v>0</v>
      </c>
      <c r="N445" s="51">
        <f>-VLOOKUP(A445,'pl-data'!A:BR,21)</f>
        <v>0</v>
      </c>
      <c r="O445" s="51">
        <f>-VLOOKUP(A445,'pl-data'!A:BR,51)</f>
        <v>0</v>
      </c>
      <c r="P445" s="51">
        <f>-VLOOKUP(A445,'pl-data'!A:BR,36)</f>
        <v>0</v>
      </c>
      <c r="Q445" s="34" t="str">
        <f t="shared" si="295"/>
        <v>n/a</v>
      </c>
      <c r="R445" s="34" t="str">
        <f t="shared" si="296"/>
        <v>n/a</v>
      </c>
      <c r="T445" s="51">
        <f t="shared" si="297"/>
        <v>0</v>
      </c>
      <c r="U445" s="51">
        <f>-VLOOKUP(A445,'pl-data'!A:BR,52)</f>
        <v>0</v>
      </c>
      <c r="V445" s="51">
        <f t="shared" si="298"/>
        <v>0</v>
      </c>
      <c r="W445" s="34" t="str">
        <f t="shared" si="299"/>
        <v>n/a</v>
      </c>
      <c r="X445" s="34" t="str">
        <f t="shared" si="300"/>
        <v>n/a</v>
      </c>
    </row>
    <row r="446" spans="1:24" hidden="1" outlineLevel="2" x14ac:dyDescent="0.2">
      <c r="A446" s="49">
        <v>4280</v>
      </c>
      <c r="B446" s="18" t="str">
        <f>+masterfile!D1041</f>
        <v>4280 Sonstige Raumkosten</v>
      </c>
      <c r="D446" s="51">
        <f>-VLOOKUP(A446,'pl-data'!A:F,4)</f>
        <v>0</v>
      </c>
      <c r="E446" s="51">
        <f>-VLOOKUP(A446,'pl-data'!A:F,5)</f>
        <v>0</v>
      </c>
      <c r="F446" s="51">
        <f>-VLOOKUP(A446,'pl-data'!A:F,6)</f>
        <v>0</v>
      </c>
      <c r="G446" s="51">
        <f>-VLOOKUP(A446,'pl-data'!A:G,7)</f>
        <v>0</v>
      </c>
      <c r="H446" s="51">
        <f>-VLOOKUP(A446,'pl-data'!A:V,22)</f>
        <v>0</v>
      </c>
      <c r="I446" s="51">
        <f t="shared" si="294"/>
        <v>0</v>
      </c>
      <c r="J446" s="51">
        <f>-VLOOKUP(A446,'pl-data'!A:BR,66)</f>
        <v>0</v>
      </c>
      <c r="K446" s="51">
        <f>-VLOOKUP(A446,'pl-data'!A:BR,68)</f>
        <v>0</v>
      </c>
      <c r="L446" s="51">
        <f>-VLOOKUP(A446,'pl-data'!A:BR,70)</f>
        <v>0</v>
      </c>
      <c r="N446" s="51">
        <f>-VLOOKUP(A446,'pl-data'!A:BR,21)</f>
        <v>0</v>
      </c>
      <c r="O446" s="51">
        <f>-VLOOKUP(A446,'pl-data'!A:BR,51)</f>
        <v>0</v>
      </c>
      <c r="P446" s="51">
        <f>-VLOOKUP(A446,'pl-data'!A:BR,36)</f>
        <v>0</v>
      </c>
      <c r="Q446" s="34" t="str">
        <f t="shared" si="295"/>
        <v>n/a</v>
      </c>
      <c r="R446" s="34" t="str">
        <f t="shared" si="296"/>
        <v>n/a</v>
      </c>
      <c r="T446" s="51">
        <f t="shared" si="297"/>
        <v>0</v>
      </c>
      <c r="U446" s="51">
        <f>-VLOOKUP(A446,'pl-data'!A:BR,52)</f>
        <v>0</v>
      </c>
      <c r="V446" s="51">
        <f t="shared" si="298"/>
        <v>0</v>
      </c>
      <c r="W446" s="34" t="str">
        <f t="shared" si="299"/>
        <v>n/a</v>
      </c>
      <c r="X446" s="34" t="str">
        <f t="shared" si="300"/>
        <v>n/a</v>
      </c>
    </row>
    <row r="447" spans="1:24" hidden="1" outlineLevel="2" x14ac:dyDescent="0.2">
      <c r="A447" s="49">
        <v>4288</v>
      </c>
      <c r="B447" s="18" t="str">
        <f>+masterfile!D1042</f>
        <v>4288 Aufwendung. Arbeitszimmer, abz. Anteil</v>
      </c>
      <c r="D447" s="51">
        <f>-VLOOKUP(A447,'pl-data'!A:F,4)</f>
        <v>0</v>
      </c>
      <c r="E447" s="51">
        <f>-VLOOKUP(A447,'pl-data'!A:F,5)</f>
        <v>0</v>
      </c>
      <c r="F447" s="51">
        <f>-VLOOKUP(A447,'pl-data'!A:F,6)</f>
        <v>0</v>
      </c>
      <c r="G447" s="51">
        <f>-VLOOKUP(A447,'pl-data'!A:G,7)</f>
        <v>0</v>
      </c>
      <c r="H447" s="51">
        <f>-VLOOKUP(A447,'pl-data'!A:V,22)</f>
        <v>0</v>
      </c>
      <c r="I447" s="51">
        <f t="shared" si="294"/>
        <v>0</v>
      </c>
      <c r="J447" s="51">
        <f>-VLOOKUP(A447,'pl-data'!A:BR,66)</f>
        <v>0</v>
      </c>
      <c r="K447" s="51">
        <f>-VLOOKUP(A447,'pl-data'!A:BR,68)</f>
        <v>0</v>
      </c>
      <c r="L447" s="51">
        <f>-VLOOKUP(A447,'pl-data'!A:BR,70)</f>
        <v>0</v>
      </c>
      <c r="N447" s="51">
        <f>-VLOOKUP(A447,'pl-data'!A:BR,21)</f>
        <v>0</v>
      </c>
      <c r="O447" s="51">
        <f>-VLOOKUP(A447,'pl-data'!A:BR,51)</f>
        <v>0</v>
      </c>
      <c r="P447" s="51">
        <f>-VLOOKUP(A447,'pl-data'!A:BR,36)</f>
        <v>0</v>
      </c>
      <c r="Q447" s="34" t="str">
        <f t="shared" si="295"/>
        <v>n/a</v>
      </c>
      <c r="R447" s="34" t="str">
        <f t="shared" si="296"/>
        <v>n/a</v>
      </c>
      <c r="T447" s="51">
        <f t="shared" si="297"/>
        <v>0</v>
      </c>
      <c r="U447" s="51">
        <f>-VLOOKUP(A447,'pl-data'!A:BR,52)</f>
        <v>0</v>
      </c>
      <c r="V447" s="51">
        <f t="shared" si="298"/>
        <v>0</v>
      </c>
      <c r="W447" s="34" t="str">
        <f t="shared" si="299"/>
        <v>n/a</v>
      </c>
      <c r="X447" s="34" t="str">
        <f t="shared" si="300"/>
        <v>n/a</v>
      </c>
    </row>
    <row r="448" spans="1:24" hidden="1" outlineLevel="2" x14ac:dyDescent="0.2">
      <c r="A448" s="49">
        <v>4289</v>
      </c>
      <c r="B448" s="18" t="str">
        <f>+masterfile!D1043</f>
        <v>4289 Aufwendung. Arbeitszimmer n.abz. Anteil</v>
      </c>
      <c r="D448" s="51">
        <f>-VLOOKUP(A448,'pl-data'!A:F,4)</f>
        <v>0</v>
      </c>
      <c r="E448" s="51">
        <f>-VLOOKUP(A448,'pl-data'!A:F,5)</f>
        <v>0</v>
      </c>
      <c r="F448" s="51">
        <f>-VLOOKUP(A448,'pl-data'!A:F,6)</f>
        <v>0</v>
      </c>
      <c r="G448" s="51">
        <f>-VLOOKUP(A448,'pl-data'!A:G,7)</f>
        <v>0</v>
      </c>
      <c r="H448" s="51">
        <f>-VLOOKUP(A448,'pl-data'!A:V,22)</f>
        <v>0</v>
      </c>
      <c r="I448" s="51">
        <f t="shared" si="294"/>
        <v>0</v>
      </c>
      <c r="J448" s="51">
        <f>-VLOOKUP(A448,'pl-data'!A:BR,66)</f>
        <v>0</v>
      </c>
      <c r="K448" s="51">
        <f>-VLOOKUP(A448,'pl-data'!A:BR,68)</f>
        <v>0</v>
      </c>
      <c r="L448" s="51">
        <f>-VLOOKUP(A448,'pl-data'!A:BR,70)</f>
        <v>0</v>
      </c>
      <c r="N448" s="51">
        <f>-VLOOKUP(A448,'pl-data'!A:BR,21)</f>
        <v>0</v>
      </c>
      <c r="O448" s="51">
        <f>-VLOOKUP(A448,'pl-data'!A:BR,51)</f>
        <v>0</v>
      </c>
      <c r="P448" s="51">
        <f>-VLOOKUP(A448,'pl-data'!A:BR,36)</f>
        <v>0</v>
      </c>
      <c r="Q448" s="34" t="str">
        <f t="shared" si="295"/>
        <v>n/a</v>
      </c>
      <c r="R448" s="34" t="str">
        <f t="shared" si="296"/>
        <v>n/a</v>
      </c>
      <c r="T448" s="51">
        <f t="shared" si="297"/>
        <v>0</v>
      </c>
      <c r="U448" s="51">
        <f>-VLOOKUP(A448,'pl-data'!A:BR,52)</f>
        <v>0</v>
      </c>
      <c r="V448" s="51">
        <f t="shared" si="298"/>
        <v>0</v>
      </c>
      <c r="W448" s="34" t="str">
        <f t="shared" si="299"/>
        <v>n/a</v>
      </c>
      <c r="X448" s="34" t="str">
        <f t="shared" si="300"/>
        <v>n/a</v>
      </c>
    </row>
    <row r="449" spans="1:24" hidden="1" outlineLevel="2" x14ac:dyDescent="0.2">
      <c r="A449" s="49">
        <v>4290</v>
      </c>
      <c r="B449" s="18" t="str">
        <f>+masterfile!D1044</f>
        <v>4290 Grundstücksaufwendungen, betrieblich</v>
      </c>
      <c r="D449" s="51">
        <f>-VLOOKUP(A449,'pl-data'!A:F,4)</f>
        <v>0</v>
      </c>
      <c r="E449" s="51">
        <f>-VLOOKUP(A449,'pl-data'!A:F,5)</f>
        <v>0</v>
      </c>
      <c r="F449" s="51">
        <f>-VLOOKUP(A449,'pl-data'!A:F,6)</f>
        <v>0</v>
      </c>
      <c r="G449" s="51">
        <f>-VLOOKUP(A449,'pl-data'!A:G,7)</f>
        <v>0</v>
      </c>
      <c r="H449" s="51">
        <f>-VLOOKUP(A449,'pl-data'!A:V,22)</f>
        <v>0</v>
      </c>
      <c r="I449" s="51">
        <f t="shared" si="294"/>
        <v>0</v>
      </c>
      <c r="J449" s="51">
        <f>-VLOOKUP(A449,'pl-data'!A:BR,66)</f>
        <v>0</v>
      </c>
      <c r="K449" s="51">
        <f>-VLOOKUP(A449,'pl-data'!A:BR,68)</f>
        <v>0</v>
      </c>
      <c r="L449" s="51">
        <f>-VLOOKUP(A449,'pl-data'!A:BR,70)</f>
        <v>0</v>
      </c>
      <c r="N449" s="51">
        <f>-VLOOKUP(A449,'pl-data'!A:BR,21)</f>
        <v>0</v>
      </c>
      <c r="O449" s="51">
        <f>-VLOOKUP(A449,'pl-data'!A:BR,51)</f>
        <v>0</v>
      </c>
      <c r="P449" s="51">
        <f>-VLOOKUP(A449,'pl-data'!A:BR,36)</f>
        <v>0</v>
      </c>
      <c r="Q449" s="34" t="str">
        <f t="shared" si="295"/>
        <v>n/a</v>
      </c>
      <c r="R449" s="34" t="str">
        <f t="shared" si="296"/>
        <v>n/a</v>
      </c>
      <c r="T449" s="51">
        <f t="shared" si="297"/>
        <v>0</v>
      </c>
      <c r="U449" s="51">
        <f>-VLOOKUP(A449,'pl-data'!A:BR,52)</f>
        <v>0</v>
      </c>
      <c r="V449" s="51">
        <f t="shared" si="298"/>
        <v>0</v>
      </c>
      <c r="W449" s="34" t="str">
        <f t="shared" si="299"/>
        <v>n/a</v>
      </c>
      <c r="X449" s="34" t="str">
        <f t="shared" si="300"/>
        <v>n/a</v>
      </c>
    </row>
    <row r="450" spans="1:24" hidden="1" outlineLevel="2" x14ac:dyDescent="0.2">
      <c r="A450" s="49">
        <v>4969</v>
      </c>
      <c r="B450" s="18" t="str">
        <f>+masterfile!D1184</f>
        <v>4969 Aufwand Abraum-/Abfallbeseitigung</v>
      </c>
      <c r="D450" s="51">
        <f>-VLOOKUP(A450,'pl-data'!A:F,4)</f>
        <v>0</v>
      </c>
      <c r="E450" s="51">
        <f>-VLOOKUP(A450,'pl-data'!A:F,5)</f>
        <v>0</v>
      </c>
      <c r="F450" s="51">
        <f>-VLOOKUP(A450,'pl-data'!A:F,6)</f>
        <v>0</v>
      </c>
      <c r="G450" s="51">
        <f>-VLOOKUP(A450,'pl-data'!A:G,7)</f>
        <v>0</v>
      </c>
      <c r="H450" s="51">
        <f>-VLOOKUP(A450,'pl-data'!A:V,22)</f>
        <v>0</v>
      </c>
      <c r="I450" s="51">
        <f t="shared" si="294"/>
        <v>0</v>
      </c>
      <c r="J450" s="51">
        <f>-VLOOKUP(A450,'pl-data'!A:BR,66)</f>
        <v>0</v>
      </c>
      <c r="K450" s="51">
        <f>-VLOOKUP(A450,'pl-data'!A:BR,68)</f>
        <v>0</v>
      </c>
      <c r="L450" s="51">
        <f>-VLOOKUP(A450,'pl-data'!A:BR,70)</f>
        <v>0</v>
      </c>
      <c r="N450" s="51">
        <f>-VLOOKUP(A450,'pl-data'!A:BR,21)</f>
        <v>0</v>
      </c>
      <c r="O450" s="51">
        <f>-VLOOKUP(A450,'pl-data'!A:BR,51)</f>
        <v>0</v>
      </c>
      <c r="P450" s="51">
        <f>-VLOOKUP(A450,'pl-data'!A:BR,36)</f>
        <v>0</v>
      </c>
      <c r="Q450" s="34" t="str">
        <f t="shared" si="295"/>
        <v>n/a</v>
      </c>
      <c r="R450" s="34" t="str">
        <f t="shared" si="296"/>
        <v>n/a</v>
      </c>
      <c r="T450" s="51">
        <f t="shared" si="297"/>
        <v>0</v>
      </c>
      <c r="U450" s="51">
        <f>-VLOOKUP(A450,'pl-data'!A:BR,52)</f>
        <v>0</v>
      </c>
      <c r="V450" s="51">
        <f t="shared" si="298"/>
        <v>0</v>
      </c>
      <c r="W450" s="34" t="str">
        <f t="shared" si="299"/>
        <v>n/a</v>
      </c>
      <c r="X450" s="34" t="str">
        <f t="shared" si="300"/>
        <v>n/a</v>
      </c>
    </row>
    <row r="451" spans="1:24" hidden="1" outlineLevel="1" collapsed="1" x14ac:dyDescent="0.2">
      <c r="B451" s="18"/>
      <c r="D451" s="53"/>
      <c r="E451" s="53"/>
      <c r="F451" s="53"/>
      <c r="G451" s="53"/>
      <c r="H451" s="53"/>
      <c r="I451" s="53"/>
      <c r="J451" s="53"/>
      <c r="K451" s="53"/>
      <c r="L451" s="53"/>
      <c r="N451" s="53"/>
      <c r="O451" s="53"/>
      <c r="P451" s="53"/>
      <c r="T451" s="53"/>
      <c r="U451" s="53"/>
      <c r="V451" s="53"/>
    </row>
    <row r="452" spans="1:24" hidden="1" outlineLevel="1" x14ac:dyDescent="0.2">
      <c r="A452" s="49" t="s">
        <v>1839</v>
      </c>
      <c r="B452" s="13" t="s">
        <v>1839</v>
      </c>
      <c r="D452" s="53">
        <f>+SUM(D453:D460)</f>
        <v>-18</v>
      </c>
      <c r="E452" s="53">
        <f t="shared" ref="E452" si="301">+SUM(E453:E460)</f>
        <v>-18</v>
      </c>
      <c r="F452" s="53">
        <f>+SUM(F453:F460)</f>
        <v>-18</v>
      </c>
      <c r="G452" s="53">
        <f t="shared" ref="G452:L452" si="302">+SUM(G453:G460)</f>
        <v>-18</v>
      </c>
      <c r="H452" s="53">
        <f t="shared" si="302"/>
        <v>-18</v>
      </c>
      <c r="I452" s="53">
        <f t="shared" si="302"/>
        <v>0</v>
      </c>
      <c r="J452" s="53">
        <f t="shared" si="302"/>
        <v>-19.096200000000003</v>
      </c>
      <c r="K452" s="53">
        <f t="shared" si="302"/>
        <v>-19.860048000000003</v>
      </c>
      <c r="L452" s="53">
        <f t="shared" si="302"/>
        <v>-20.853050400000004</v>
      </c>
      <c r="N452" s="53">
        <f t="shared" ref="N452:P452" si="303">+SUM(N453:N460)</f>
        <v>-18</v>
      </c>
      <c r="O452" s="53">
        <f t="shared" si="303"/>
        <v>-18.54</v>
      </c>
      <c r="P452" s="53">
        <f t="shared" si="303"/>
        <v>0</v>
      </c>
      <c r="Q452" s="34">
        <f t="shared" ref="Q452" si="304">IFERROR(P452/O452-1,"n/a")</f>
        <v>-1</v>
      </c>
      <c r="R452" s="34">
        <f t="shared" ref="R452" si="305">IFERROR(P452/N452-1,"n/a")</f>
        <v>-1</v>
      </c>
      <c r="T452" s="53">
        <f t="shared" ref="T452:V452" si="306">+SUM(T453:T460)</f>
        <v>-18</v>
      </c>
      <c r="U452" s="53">
        <f t="shared" si="306"/>
        <v>-18.54</v>
      </c>
      <c r="V452" s="53">
        <f t="shared" si="306"/>
        <v>0</v>
      </c>
      <c r="W452" s="34">
        <f t="shared" ref="W452" si="307">IFERROR(V452/U452-1,"n/a")</f>
        <v>-1</v>
      </c>
      <c r="X452" s="34">
        <f t="shared" ref="X452" si="308">IFERROR(V452/T452-1,"n/a")</f>
        <v>-1</v>
      </c>
    </row>
    <row r="453" spans="1:24" hidden="1" outlineLevel="2" x14ac:dyDescent="0.2">
      <c r="A453" s="49">
        <v>4260</v>
      </c>
      <c r="B453" s="18" t="str">
        <f>+masterfile!D1039</f>
        <v>4260 Instandhaltung betrieblicher Räume</v>
      </c>
      <c r="D453" s="51">
        <f>-VLOOKUP(A453,'pl-data'!A:F,4)</f>
        <v>-5</v>
      </c>
      <c r="E453" s="51">
        <f>-VLOOKUP(A453,'pl-data'!A:F,5)</f>
        <v>-5</v>
      </c>
      <c r="F453" s="51">
        <f>-VLOOKUP(A453,'pl-data'!A:F,6)</f>
        <v>-5</v>
      </c>
      <c r="G453" s="51">
        <f>-VLOOKUP(A453,'pl-data'!A:G,7)</f>
        <v>-5</v>
      </c>
      <c r="H453" s="51">
        <f>-VLOOKUP(A453,'pl-data'!A:V,22)</f>
        <v>-5</v>
      </c>
      <c r="I453" s="51">
        <f t="shared" ref="I453:I459" si="309">+U453+P453-O453</f>
        <v>0</v>
      </c>
      <c r="J453" s="51">
        <f>-VLOOKUP(A453,'pl-data'!A:BR,66)</f>
        <v>-5.3045000000000009</v>
      </c>
      <c r="K453" s="51">
        <f>-VLOOKUP(A453,'pl-data'!A:BR,68)</f>
        <v>-5.5166800000000009</v>
      </c>
      <c r="L453" s="51">
        <f>-VLOOKUP(A453,'pl-data'!A:BR,70)</f>
        <v>-5.7925140000000015</v>
      </c>
      <c r="N453" s="51">
        <f>-VLOOKUP(A453,'pl-data'!A:BR,21)</f>
        <v>-5</v>
      </c>
      <c r="O453" s="51">
        <f>-VLOOKUP(A453,'pl-data'!A:BR,51)</f>
        <v>-5.15</v>
      </c>
      <c r="P453" s="51">
        <f>-VLOOKUP(A453,'pl-data'!A:BR,36)</f>
        <v>0</v>
      </c>
      <c r="Q453" s="34">
        <f t="shared" ref="Q453:Q459" si="310">IFERROR(P453/O453-1,"n/a")</f>
        <v>-1</v>
      </c>
      <c r="R453" s="34">
        <f t="shared" ref="R453:R459" si="311">IFERROR(P453/N453-1,"n/a")</f>
        <v>-1</v>
      </c>
      <c r="T453" s="51">
        <f t="shared" ref="T453:T459" si="312">+H453</f>
        <v>-5</v>
      </c>
      <c r="U453" s="51">
        <f>-VLOOKUP(A453,'pl-data'!A:BR,52)</f>
        <v>-5.15</v>
      </c>
      <c r="V453" s="51">
        <f t="shared" ref="V453:V459" si="313">+I453</f>
        <v>0</v>
      </c>
      <c r="W453" s="34">
        <f t="shared" ref="W453:W459" si="314">IFERROR(V453/U453-1,"n/a")</f>
        <v>-1</v>
      </c>
      <c r="X453" s="34">
        <f t="shared" ref="X453:X459" si="315">IFERROR(V453/T453-1,"n/a")</f>
        <v>-1</v>
      </c>
    </row>
    <row r="454" spans="1:24" ht="24" hidden="1" outlineLevel="2" x14ac:dyDescent="0.2">
      <c r="A454" s="49">
        <v>4800</v>
      </c>
      <c r="B454" s="18" t="str">
        <f>+masterfile!D1109</f>
        <v>4800 Reparatur/Instandh. Anlagen u. Maschinen</v>
      </c>
      <c r="D454" s="51">
        <f>-VLOOKUP(A454,'pl-data'!A:F,4)</f>
        <v>0</v>
      </c>
      <c r="E454" s="51">
        <f>-VLOOKUP(A454,'pl-data'!A:F,5)</f>
        <v>0</v>
      </c>
      <c r="F454" s="51">
        <f>-VLOOKUP(A454,'pl-data'!A:F,6)</f>
        <v>0</v>
      </c>
      <c r="G454" s="51">
        <f>-VLOOKUP(A454,'pl-data'!A:G,7)</f>
        <v>0</v>
      </c>
      <c r="H454" s="51">
        <f>-VLOOKUP(A454,'pl-data'!A:V,22)</f>
        <v>0</v>
      </c>
      <c r="I454" s="51">
        <f t="shared" si="309"/>
        <v>0</v>
      </c>
      <c r="J454" s="51">
        <f>-VLOOKUP(A454,'pl-data'!A:BR,66)</f>
        <v>0</v>
      </c>
      <c r="K454" s="51">
        <f>-VLOOKUP(A454,'pl-data'!A:BR,68)</f>
        <v>0</v>
      </c>
      <c r="L454" s="51">
        <f>-VLOOKUP(A454,'pl-data'!A:BR,70)</f>
        <v>0</v>
      </c>
      <c r="N454" s="51">
        <f>-VLOOKUP(A454,'pl-data'!A:BR,21)</f>
        <v>0</v>
      </c>
      <c r="O454" s="51">
        <f>-VLOOKUP(A454,'pl-data'!A:BR,51)</f>
        <v>0</v>
      </c>
      <c r="P454" s="51">
        <f>-VLOOKUP(A454,'pl-data'!A:BR,36)</f>
        <v>0</v>
      </c>
      <c r="Q454" s="34" t="str">
        <f t="shared" si="310"/>
        <v>n/a</v>
      </c>
      <c r="R454" s="34" t="str">
        <f t="shared" si="311"/>
        <v>n/a</v>
      </c>
      <c r="T454" s="51">
        <f t="shared" si="312"/>
        <v>0</v>
      </c>
      <c r="U454" s="51">
        <f>-VLOOKUP(A454,'pl-data'!A:BR,52)</f>
        <v>0</v>
      </c>
      <c r="V454" s="51">
        <f t="shared" si="313"/>
        <v>0</v>
      </c>
      <c r="W454" s="34" t="str">
        <f t="shared" si="314"/>
        <v>n/a</v>
      </c>
      <c r="X454" s="34" t="str">
        <f t="shared" si="315"/>
        <v>n/a</v>
      </c>
    </row>
    <row r="455" spans="1:24" hidden="1" outlineLevel="2" x14ac:dyDescent="0.2">
      <c r="A455" s="49">
        <v>4801</v>
      </c>
      <c r="B455" s="18" t="str">
        <f>+masterfile!D1110</f>
        <v>4801 Reparatur u.Instandhaltung von Bauten</v>
      </c>
      <c r="D455" s="51">
        <f>-VLOOKUP(A455,'pl-data'!A:F,4)</f>
        <v>-5</v>
      </c>
      <c r="E455" s="51">
        <f>-VLOOKUP(A455,'pl-data'!A:F,5)</f>
        <v>-5</v>
      </c>
      <c r="F455" s="51">
        <f>-VLOOKUP(A455,'pl-data'!A:F,6)</f>
        <v>-5</v>
      </c>
      <c r="G455" s="51">
        <f>-VLOOKUP(A455,'pl-data'!A:G,7)</f>
        <v>-5</v>
      </c>
      <c r="H455" s="51">
        <f>-VLOOKUP(A455,'pl-data'!A:V,22)</f>
        <v>-5</v>
      </c>
      <c r="I455" s="51">
        <f t="shared" si="309"/>
        <v>0</v>
      </c>
      <c r="J455" s="51">
        <f>-VLOOKUP(A455,'pl-data'!A:BR,66)</f>
        <v>-5.3045000000000009</v>
      </c>
      <c r="K455" s="51">
        <f>-VLOOKUP(A455,'pl-data'!A:BR,68)</f>
        <v>-5.5166800000000009</v>
      </c>
      <c r="L455" s="51">
        <f>-VLOOKUP(A455,'pl-data'!A:BR,70)</f>
        <v>-5.7925140000000015</v>
      </c>
      <c r="N455" s="51">
        <f>-VLOOKUP(A455,'pl-data'!A:BR,21)</f>
        <v>-5</v>
      </c>
      <c r="O455" s="51">
        <f>-VLOOKUP(A455,'pl-data'!A:BR,51)</f>
        <v>-5.15</v>
      </c>
      <c r="P455" s="51">
        <f>-VLOOKUP(A455,'pl-data'!A:BR,36)</f>
        <v>0</v>
      </c>
      <c r="Q455" s="34">
        <f t="shared" si="310"/>
        <v>-1</v>
      </c>
      <c r="R455" s="34">
        <f t="shared" si="311"/>
        <v>-1</v>
      </c>
      <c r="T455" s="51">
        <f t="shared" si="312"/>
        <v>-5</v>
      </c>
      <c r="U455" s="51">
        <f>-VLOOKUP(A455,'pl-data'!A:BR,52)</f>
        <v>-5.15</v>
      </c>
      <c r="V455" s="51">
        <f t="shared" si="313"/>
        <v>0</v>
      </c>
      <c r="W455" s="34">
        <f t="shared" si="314"/>
        <v>-1</v>
      </c>
      <c r="X455" s="34">
        <f t="shared" si="315"/>
        <v>-1</v>
      </c>
    </row>
    <row r="456" spans="1:24" hidden="1" outlineLevel="2" x14ac:dyDescent="0.2">
      <c r="A456" s="49">
        <v>4805</v>
      </c>
      <c r="B456" s="18" t="str">
        <f>+masterfile!D1111</f>
        <v>4805 Reparatur/Instandh.v.and.Anlagen u. BGA</v>
      </c>
      <c r="D456" s="51">
        <f>-VLOOKUP(A456,'pl-data'!A:F,4)</f>
        <v>-5</v>
      </c>
      <c r="E456" s="51">
        <f>-VLOOKUP(A456,'pl-data'!A:F,5)</f>
        <v>-5</v>
      </c>
      <c r="F456" s="51">
        <f>-VLOOKUP(A456,'pl-data'!A:F,6)</f>
        <v>-5</v>
      </c>
      <c r="G456" s="51">
        <f>-VLOOKUP(A456,'pl-data'!A:G,7)</f>
        <v>-5</v>
      </c>
      <c r="H456" s="51">
        <f>-VLOOKUP(A456,'pl-data'!A:V,22)</f>
        <v>-5</v>
      </c>
      <c r="I456" s="51">
        <f t="shared" si="309"/>
        <v>0</v>
      </c>
      <c r="J456" s="51">
        <f>-VLOOKUP(A456,'pl-data'!A:BR,66)</f>
        <v>-5.3045000000000009</v>
      </c>
      <c r="K456" s="51">
        <f>-VLOOKUP(A456,'pl-data'!A:BR,68)</f>
        <v>-5.5166800000000009</v>
      </c>
      <c r="L456" s="51">
        <f>-VLOOKUP(A456,'pl-data'!A:BR,70)</f>
        <v>-5.7925140000000015</v>
      </c>
      <c r="N456" s="51">
        <f>-VLOOKUP(A456,'pl-data'!A:BR,21)</f>
        <v>-5</v>
      </c>
      <c r="O456" s="51">
        <f>-VLOOKUP(A456,'pl-data'!A:BR,51)</f>
        <v>-5.15</v>
      </c>
      <c r="P456" s="51">
        <f>-VLOOKUP(A456,'pl-data'!A:BR,36)</f>
        <v>0</v>
      </c>
      <c r="Q456" s="34">
        <f t="shared" si="310"/>
        <v>-1</v>
      </c>
      <c r="R456" s="34">
        <f t="shared" si="311"/>
        <v>-1</v>
      </c>
      <c r="T456" s="51">
        <f t="shared" si="312"/>
        <v>-5</v>
      </c>
      <c r="U456" s="51">
        <f>-VLOOKUP(A456,'pl-data'!A:BR,52)</f>
        <v>-5.15</v>
      </c>
      <c r="V456" s="51">
        <f t="shared" si="313"/>
        <v>0</v>
      </c>
      <c r="W456" s="34">
        <f t="shared" si="314"/>
        <v>-1</v>
      </c>
      <c r="X456" s="34">
        <f t="shared" si="315"/>
        <v>-1</v>
      </c>
    </row>
    <row r="457" spans="1:24" hidden="1" outlineLevel="2" x14ac:dyDescent="0.2">
      <c r="A457" s="49">
        <v>4806</v>
      </c>
      <c r="B457" s="18" t="str">
        <f>+masterfile!D1112</f>
        <v>4806 Wartungskosten für Hard- und Software</v>
      </c>
      <c r="D457" s="51">
        <f>-VLOOKUP(A457,'pl-data'!A:F,4)</f>
        <v>-3</v>
      </c>
      <c r="E457" s="51">
        <f>-VLOOKUP(A457,'pl-data'!A:F,5)</f>
        <v>-3</v>
      </c>
      <c r="F457" s="51">
        <f>-VLOOKUP(A457,'pl-data'!A:F,6)</f>
        <v>-3</v>
      </c>
      <c r="G457" s="51">
        <f>-VLOOKUP(A457,'pl-data'!A:G,7)</f>
        <v>-3</v>
      </c>
      <c r="H457" s="51">
        <f>-VLOOKUP(A457,'pl-data'!A:V,22)</f>
        <v>-3</v>
      </c>
      <c r="I457" s="51">
        <f t="shared" si="309"/>
        <v>0</v>
      </c>
      <c r="J457" s="51">
        <f>-VLOOKUP(A457,'pl-data'!A:BR,66)</f>
        <v>-3.1827000000000001</v>
      </c>
      <c r="K457" s="51">
        <f>-VLOOKUP(A457,'pl-data'!A:BR,68)</f>
        <v>-3.3100080000000003</v>
      </c>
      <c r="L457" s="51">
        <f>-VLOOKUP(A457,'pl-data'!A:BR,70)</f>
        <v>-3.4755084000000003</v>
      </c>
      <c r="N457" s="51">
        <f>-VLOOKUP(A457,'pl-data'!A:BR,21)</f>
        <v>-3</v>
      </c>
      <c r="O457" s="51">
        <f>-VLOOKUP(A457,'pl-data'!A:BR,51)</f>
        <v>-3.0899999999999994</v>
      </c>
      <c r="P457" s="51">
        <f>-VLOOKUP(A457,'pl-data'!A:BR,36)</f>
        <v>0</v>
      </c>
      <c r="Q457" s="34">
        <f t="shared" si="310"/>
        <v>-1</v>
      </c>
      <c r="R457" s="34">
        <f t="shared" si="311"/>
        <v>-1</v>
      </c>
      <c r="T457" s="51">
        <f t="shared" si="312"/>
        <v>-3</v>
      </c>
      <c r="U457" s="51">
        <f>-VLOOKUP(A457,'pl-data'!A:BR,52)</f>
        <v>-3.0899999999999994</v>
      </c>
      <c r="V457" s="51">
        <f t="shared" si="313"/>
        <v>0</v>
      </c>
      <c r="W457" s="34">
        <f t="shared" si="314"/>
        <v>-1</v>
      </c>
      <c r="X457" s="34">
        <f t="shared" si="315"/>
        <v>-1</v>
      </c>
    </row>
    <row r="458" spans="1:24" hidden="1" outlineLevel="2" x14ac:dyDescent="0.2">
      <c r="A458" s="49">
        <v>4808</v>
      </c>
      <c r="B458" s="18" t="str">
        <f>+masterfile!D1113</f>
        <v>4808 Zuführung zu Aufwandsrückstellungen</v>
      </c>
      <c r="D458" s="51">
        <f>-VLOOKUP(A458,'pl-data'!A:F,4)</f>
        <v>0</v>
      </c>
      <c r="E458" s="51">
        <f>-VLOOKUP(A458,'pl-data'!A:F,5)</f>
        <v>0</v>
      </c>
      <c r="F458" s="51">
        <f>-VLOOKUP(A458,'pl-data'!A:F,6)</f>
        <v>0</v>
      </c>
      <c r="G458" s="51">
        <f>-VLOOKUP(A458,'pl-data'!A:G,7)</f>
        <v>0</v>
      </c>
      <c r="H458" s="51">
        <f>-VLOOKUP(A458,'pl-data'!A:V,22)</f>
        <v>0</v>
      </c>
      <c r="I458" s="51">
        <f t="shared" si="309"/>
        <v>0</v>
      </c>
      <c r="J458" s="51">
        <f>-VLOOKUP(A458,'pl-data'!A:BR,66)</f>
        <v>0</v>
      </c>
      <c r="K458" s="51">
        <f>-VLOOKUP(A458,'pl-data'!A:BR,68)</f>
        <v>0</v>
      </c>
      <c r="L458" s="51">
        <f>-VLOOKUP(A458,'pl-data'!A:BR,70)</f>
        <v>0</v>
      </c>
      <c r="N458" s="51">
        <f>-VLOOKUP(A458,'pl-data'!A:BR,21)</f>
        <v>0</v>
      </c>
      <c r="O458" s="51">
        <f>-VLOOKUP(A458,'pl-data'!A:BR,51)</f>
        <v>0</v>
      </c>
      <c r="P458" s="51">
        <f>-VLOOKUP(A458,'pl-data'!A:BR,36)</f>
        <v>0</v>
      </c>
      <c r="Q458" s="34" t="str">
        <f t="shared" si="310"/>
        <v>n/a</v>
      </c>
      <c r="R458" s="34" t="str">
        <f t="shared" si="311"/>
        <v>n/a</v>
      </c>
      <c r="T458" s="51">
        <f t="shared" si="312"/>
        <v>0</v>
      </c>
      <c r="U458" s="51">
        <f>-VLOOKUP(A458,'pl-data'!A:BR,52)</f>
        <v>0</v>
      </c>
      <c r="V458" s="51">
        <f t="shared" si="313"/>
        <v>0</v>
      </c>
      <c r="W458" s="34" t="str">
        <f t="shared" si="314"/>
        <v>n/a</v>
      </c>
      <c r="X458" s="34" t="str">
        <f t="shared" si="315"/>
        <v>n/a</v>
      </c>
    </row>
    <row r="459" spans="1:24" ht="24" hidden="1" outlineLevel="2" x14ac:dyDescent="0.2">
      <c r="A459" s="49">
        <v>4809</v>
      </c>
      <c r="B459" s="18" t="str">
        <f>+masterfile!D1114</f>
        <v>4809 Sonstige Reparaturen u.Instandhaltungen</v>
      </c>
      <c r="D459" s="51">
        <f>-VLOOKUP(A459,'pl-data'!A:F,4)</f>
        <v>0</v>
      </c>
      <c r="E459" s="51">
        <f>-VLOOKUP(A459,'pl-data'!A:F,5)</f>
        <v>0</v>
      </c>
      <c r="F459" s="51">
        <f>-VLOOKUP(A459,'pl-data'!A:F,6)</f>
        <v>0</v>
      </c>
      <c r="G459" s="51">
        <f>-VLOOKUP(A459,'pl-data'!A:G,7)</f>
        <v>0</v>
      </c>
      <c r="H459" s="51">
        <f>-VLOOKUP(A459,'pl-data'!A:V,22)</f>
        <v>0</v>
      </c>
      <c r="I459" s="51">
        <f t="shared" si="309"/>
        <v>0</v>
      </c>
      <c r="J459" s="51">
        <f>-VLOOKUP(A459,'pl-data'!A:BR,66)</f>
        <v>0</v>
      </c>
      <c r="K459" s="51">
        <f>-VLOOKUP(A459,'pl-data'!A:BR,68)</f>
        <v>0</v>
      </c>
      <c r="L459" s="51">
        <f>-VLOOKUP(A459,'pl-data'!A:BR,70)</f>
        <v>0</v>
      </c>
      <c r="N459" s="51">
        <f>-VLOOKUP(A459,'pl-data'!A:BR,21)</f>
        <v>0</v>
      </c>
      <c r="O459" s="51">
        <f>-VLOOKUP(A459,'pl-data'!A:BR,51)</f>
        <v>0</v>
      </c>
      <c r="P459" s="51">
        <f>-VLOOKUP(A459,'pl-data'!A:BR,36)</f>
        <v>0</v>
      </c>
      <c r="Q459" s="34" t="str">
        <f t="shared" si="310"/>
        <v>n/a</v>
      </c>
      <c r="R459" s="34" t="str">
        <f t="shared" si="311"/>
        <v>n/a</v>
      </c>
      <c r="T459" s="51">
        <f t="shared" si="312"/>
        <v>0</v>
      </c>
      <c r="U459" s="51">
        <f>-VLOOKUP(A459,'pl-data'!A:BR,52)</f>
        <v>0</v>
      </c>
      <c r="V459" s="51">
        <f t="shared" si="313"/>
        <v>0</v>
      </c>
      <c r="W459" s="34" t="str">
        <f t="shared" si="314"/>
        <v>n/a</v>
      </c>
      <c r="X459" s="34" t="str">
        <f t="shared" si="315"/>
        <v>n/a</v>
      </c>
    </row>
    <row r="460" spans="1:24" hidden="1" outlineLevel="1" collapsed="1" x14ac:dyDescent="0.2">
      <c r="B460" s="18"/>
      <c r="D460" s="53"/>
      <c r="E460" s="53"/>
      <c r="F460" s="53"/>
      <c r="G460" s="53"/>
      <c r="H460" s="53"/>
      <c r="I460" s="53"/>
      <c r="J460" s="53"/>
      <c r="K460" s="53"/>
      <c r="L460" s="53"/>
      <c r="N460" s="53"/>
      <c r="O460" s="53"/>
      <c r="P460" s="53"/>
      <c r="T460" s="53"/>
      <c r="U460" s="53"/>
      <c r="V460" s="53"/>
    </row>
    <row r="461" spans="1:24" hidden="1" outlineLevel="1" x14ac:dyDescent="0.2">
      <c r="A461" s="49" t="s">
        <v>24</v>
      </c>
      <c r="B461" s="13" t="s">
        <v>24</v>
      </c>
      <c r="D461" s="53">
        <f>+SUM(D462:D464)</f>
        <v>-15</v>
      </c>
      <c r="E461" s="53">
        <f t="shared" ref="E461" si="316">+SUM(E462:E464)</f>
        <v>-15</v>
      </c>
      <c r="F461" s="53">
        <f>+SUM(F462:F464)</f>
        <v>-15</v>
      </c>
      <c r="G461" s="53">
        <f t="shared" ref="G461:L461" si="317">+SUM(G462:G464)</f>
        <v>-15</v>
      </c>
      <c r="H461" s="53">
        <f t="shared" si="317"/>
        <v>-15</v>
      </c>
      <c r="I461" s="53">
        <f t="shared" si="317"/>
        <v>0</v>
      </c>
      <c r="J461" s="53">
        <f t="shared" si="317"/>
        <v>-15.913500000000006</v>
      </c>
      <c r="K461" s="53">
        <f t="shared" si="317"/>
        <v>-16.550040000000006</v>
      </c>
      <c r="L461" s="53">
        <f t="shared" si="317"/>
        <v>-17.377542000000009</v>
      </c>
      <c r="N461" s="53">
        <f t="shared" ref="N461:P461" si="318">+SUM(N462:N464)</f>
        <v>-15</v>
      </c>
      <c r="O461" s="53">
        <f t="shared" si="318"/>
        <v>-15.449999999999998</v>
      </c>
      <c r="P461" s="53">
        <f t="shared" si="318"/>
        <v>0</v>
      </c>
      <c r="Q461" s="34">
        <f t="shared" ref="Q461" si="319">IFERROR(P461/O461-1,"n/a")</f>
        <v>-1</v>
      </c>
      <c r="R461" s="34">
        <f t="shared" ref="R461" si="320">IFERROR(P461/N461-1,"n/a")</f>
        <v>-1</v>
      </c>
      <c r="T461" s="53">
        <f t="shared" ref="T461:V461" si="321">+SUM(T462:T464)</f>
        <v>-15</v>
      </c>
      <c r="U461" s="53">
        <f t="shared" si="321"/>
        <v>-15.449999999999998</v>
      </c>
      <c r="V461" s="53">
        <f t="shared" si="321"/>
        <v>0</v>
      </c>
      <c r="W461" s="34">
        <f t="shared" ref="W461" si="322">IFERROR(V461/U461-1,"n/a")</f>
        <v>-1</v>
      </c>
      <c r="X461" s="34">
        <f t="shared" ref="X461" si="323">IFERROR(V461/T461-1,"n/a")</f>
        <v>-1</v>
      </c>
    </row>
    <row r="462" spans="1:24" hidden="1" outlineLevel="2" x14ac:dyDescent="0.2">
      <c r="A462" s="49">
        <v>4360</v>
      </c>
      <c r="B462" s="18" t="str">
        <f>+masterfile!D1052</f>
        <v>4360 Versicherungen</v>
      </c>
      <c r="D462" s="51">
        <f>-VLOOKUP(A462,'pl-data'!A:F,4)</f>
        <v>-15</v>
      </c>
      <c r="E462" s="51">
        <f>-VLOOKUP(A462,'pl-data'!A:F,5)</f>
        <v>-15</v>
      </c>
      <c r="F462" s="51">
        <f>-VLOOKUP(A462,'pl-data'!A:F,6)</f>
        <v>-15</v>
      </c>
      <c r="G462" s="51">
        <f>-VLOOKUP(A462,'pl-data'!A:G,7)</f>
        <v>-15</v>
      </c>
      <c r="H462" s="51">
        <f>-VLOOKUP(A462,'pl-data'!A:V,22)</f>
        <v>-15</v>
      </c>
      <c r="I462" s="51">
        <f t="shared" ref="I462:I463" si="324">+U462+P462-O462</f>
        <v>0</v>
      </c>
      <c r="J462" s="51">
        <f>-VLOOKUP(A462,'pl-data'!A:BR,66)</f>
        <v>-15.913500000000006</v>
      </c>
      <c r="K462" s="51">
        <f>-VLOOKUP(A462,'pl-data'!A:BR,68)</f>
        <v>-16.550040000000006</v>
      </c>
      <c r="L462" s="51">
        <f>-VLOOKUP(A462,'pl-data'!A:BR,70)</f>
        <v>-17.377542000000009</v>
      </c>
      <c r="N462" s="51">
        <f>-VLOOKUP(A462,'pl-data'!A:BR,21)</f>
        <v>-15</v>
      </c>
      <c r="O462" s="51">
        <f>-VLOOKUP(A462,'pl-data'!A:BR,51)</f>
        <v>-15.449999999999998</v>
      </c>
      <c r="P462" s="51">
        <f>-VLOOKUP(A462,'pl-data'!A:BR,36)</f>
        <v>0</v>
      </c>
      <c r="Q462" s="34">
        <f t="shared" ref="Q462:Q463" si="325">IFERROR(P462/O462-1,"n/a")</f>
        <v>-1</v>
      </c>
      <c r="R462" s="34">
        <f t="shared" ref="R462:R463" si="326">IFERROR(P462/N462-1,"n/a")</f>
        <v>-1</v>
      </c>
      <c r="T462" s="51">
        <f t="shared" ref="T462:T463" si="327">+H462</f>
        <v>-15</v>
      </c>
      <c r="U462" s="51">
        <f>-VLOOKUP(A462,'pl-data'!A:BR,52)</f>
        <v>-15.449999999999998</v>
      </c>
      <c r="V462" s="51">
        <f t="shared" ref="V462:V463" si="328">+I462</f>
        <v>0</v>
      </c>
      <c r="W462" s="34">
        <f t="shared" ref="W462:W463" si="329">IFERROR(V462/U462-1,"n/a")</f>
        <v>-1</v>
      </c>
      <c r="X462" s="34">
        <f t="shared" ref="X462:X463" si="330">IFERROR(V462/T462-1,"n/a")</f>
        <v>-1</v>
      </c>
    </row>
    <row r="463" spans="1:24" hidden="1" outlineLevel="2" x14ac:dyDescent="0.2">
      <c r="A463" s="49">
        <v>4366</v>
      </c>
      <c r="B463" s="18" t="str">
        <f>+masterfile!D1053</f>
        <v>4366 Versicherung für Gebäude</v>
      </c>
      <c r="D463" s="51">
        <f>-VLOOKUP(A463,'pl-data'!A:F,4)</f>
        <v>0</v>
      </c>
      <c r="E463" s="51">
        <f>-VLOOKUP(A463,'pl-data'!A:F,5)</f>
        <v>0</v>
      </c>
      <c r="F463" s="51">
        <f>-VLOOKUP(A463,'pl-data'!A:F,6)</f>
        <v>0</v>
      </c>
      <c r="G463" s="51">
        <f>-VLOOKUP(A463,'pl-data'!A:G,7)</f>
        <v>0</v>
      </c>
      <c r="H463" s="51">
        <f>-VLOOKUP(A463,'pl-data'!A:V,22)</f>
        <v>0</v>
      </c>
      <c r="I463" s="51">
        <f t="shared" si="324"/>
        <v>0</v>
      </c>
      <c r="J463" s="51">
        <f>-VLOOKUP(A463,'pl-data'!A:BR,66)</f>
        <v>0</v>
      </c>
      <c r="K463" s="51">
        <f>-VLOOKUP(A463,'pl-data'!A:BR,68)</f>
        <v>0</v>
      </c>
      <c r="L463" s="51">
        <f>-VLOOKUP(A463,'pl-data'!A:BR,70)</f>
        <v>0</v>
      </c>
      <c r="N463" s="51">
        <f>-VLOOKUP(A463,'pl-data'!A:BR,21)</f>
        <v>0</v>
      </c>
      <c r="O463" s="51">
        <f>-VLOOKUP(A463,'pl-data'!A:BR,51)</f>
        <v>0</v>
      </c>
      <c r="P463" s="51">
        <f>-VLOOKUP(A463,'pl-data'!A:BR,36)</f>
        <v>0</v>
      </c>
      <c r="Q463" s="34" t="str">
        <f t="shared" si="325"/>
        <v>n/a</v>
      </c>
      <c r="R463" s="34" t="str">
        <f t="shared" si="326"/>
        <v>n/a</v>
      </c>
      <c r="T463" s="51">
        <f t="shared" si="327"/>
        <v>0</v>
      </c>
      <c r="U463" s="51">
        <f>-VLOOKUP(A463,'pl-data'!A:BR,52)</f>
        <v>0</v>
      </c>
      <c r="V463" s="51">
        <f t="shared" si="328"/>
        <v>0</v>
      </c>
      <c r="W463" s="34" t="str">
        <f t="shared" si="329"/>
        <v>n/a</v>
      </c>
      <c r="X463" s="34" t="str">
        <f t="shared" si="330"/>
        <v>n/a</v>
      </c>
    </row>
    <row r="464" spans="1:24" hidden="1" outlineLevel="1" collapsed="1" x14ac:dyDescent="0.2">
      <c r="B464" s="13"/>
      <c r="D464" s="53"/>
      <c r="E464" s="53"/>
      <c r="F464" s="53"/>
      <c r="G464" s="53"/>
      <c r="H464" s="53"/>
      <c r="I464" s="53"/>
      <c r="J464" s="53"/>
      <c r="K464" s="53"/>
      <c r="L464" s="53"/>
      <c r="N464" s="53"/>
      <c r="O464" s="53"/>
      <c r="P464" s="53"/>
      <c r="T464" s="53"/>
      <c r="U464" s="53"/>
      <c r="V464" s="53"/>
    </row>
    <row r="465" spans="1:24" hidden="1" outlineLevel="1" x14ac:dyDescent="0.2">
      <c r="A465" s="49" t="s">
        <v>25</v>
      </c>
      <c r="B465" s="13" t="s">
        <v>25</v>
      </c>
      <c r="D465" s="53">
        <f>+SUM(D466:D471)</f>
        <v>-3.2</v>
      </c>
      <c r="E465" s="53">
        <f t="shared" ref="E465" si="331">+SUM(E466:E471)</f>
        <v>-3.2</v>
      </c>
      <c r="F465" s="53">
        <f>+SUM(F466:F471)</f>
        <v>-3.2</v>
      </c>
      <c r="G465" s="53">
        <f t="shared" ref="G465:L465" si="332">+SUM(G466:G471)</f>
        <v>-3.2</v>
      </c>
      <c r="H465" s="53">
        <f t="shared" si="332"/>
        <v>-3.1999999999999997</v>
      </c>
      <c r="I465" s="53">
        <f t="shared" si="332"/>
        <v>0</v>
      </c>
      <c r="J465" s="53">
        <f t="shared" si="332"/>
        <v>-3.3948799999999997</v>
      </c>
      <c r="K465" s="53">
        <f t="shared" si="332"/>
        <v>-3.5306751999999997</v>
      </c>
      <c r="L465" s="53">
        <f t="shared" si="332"/>
        <v>-3.70720896</v>
      </c>
      <c r="N465" s="53">
        <f t="shared" ref="N465:P465" si="333">+SUM(N466:N471)</f>
        <v>-3.1999999999999997</v>
      </c>
      <c r="O465" s="53">
        <f t="shared" si="333"/>
        <v>-3.2960000000000003</v>
      </c>
      <c r="P465" s="53">
        <f t="shared" si="333"/>
        <v>0</v>
      </c>
      <c r="Q465" s="34">
        <f t="shared" ref="Q465" si="334">IFERROR(P465/O465-1,"n/a")</f>
        <v>-1</v>
      </c>
      <c r="R465" s="34">
        <f t="shared" ref="R465" si="335">IFERROR(P465/N465-1,"n/a")</f>
        <v>-1</v>
      </c>
      <c r="T465" s="53">
        <f t="shared" ref="T465:V465" si="336">+SUM(T466:T471)</f>
        <v>-3.1999999999999997</v>
      </c>
      <c r="U465" s="53">
        <f t="shared" si="336"/>
        <v>-3.2960000000000003</v>
      </c>
      <c r="V465" s="53">
        <f t="shared" si="336"/>
        <v>0</v>
      </c>
      <c r="W465" s="34">
        <f t="shared" ref="W465" si="337">IFERROR(V465/U465-1,"n/a")</f>
        <v>-1</v>
      </c>
      <c r="X465" s="34">
        <f t="shared" ref="X465" si="338">IFERROR(V465/T465-1,"n/a")</f>
        <v>-1</v>
      </c>
    </row>
    <row r="466" spans="1:24" hidden="1" outlineLevel="2" x14ac:dyDescent="0.2">
      <c r="A466" s="49">
        <v>4380</v>
      </c>
      <c r="B466" s="18" t="str">
        <f>+masterfile!D1055</f>
        <v>4380 Beiträge</v>
      </c>
      <c r="D466" s="51">
        <f>-VLOOKUP(A466,'pl-data'!A:F,4)</f>
        <v>-1.4</v>
      </c>
      <c r="E466" s="51">
        <f>-VLOOKUP(A466,'pl-data'!A:F,5)</f>
        <v>-1.4</v>
      </c>
      <c r="F466" s="51">
        <f>-VLOOKUP(A466,'pl-data'!A:F,6)</f>
        <v>-1.4</v>
      </c>
      <c r="G466" s="51">
        <f>-VLOOKUP(A466,'pl-data'!A:G,7)</f>
        <v>-1.4</v>
      </c>
      <c r="H466" s="51">
        <f>-VLOOKUP(A466,'pl-data'!A:V,22)</f>
        <v>-1.4000000000000001</v>
      </c>
      <c r="I466" s="51">
        <f t="shared" ref="I466:I470" si="339">+U466+P466-O466</f>
        <v>0</v>
      </c>
      <c r="J466" s="51">
        <f>-VLOOKUP(A466,'pl-data'!A:BR,66)</f>
        <v>-1.4852599999999996</v>
      </c>
      <c r="K466" s="51">
        <f>-VLOOKUP(A466,'pl-data'!A:BR,68)</f>
        <v>-1.5446703999999996</v>
      </c>
      <c r="L466" s="51">
        <f>-VLOOKUP(A466,'pl-data'!A:BR,70)</f>
        <v>-1.6219039199999996</v>
      </c>
      <c r="N466" s="51">
        <f>-VLOOKUP(A466,'pl-data'!A:BR,21)</f>
        <v>-1.4000000000000001</v>
      </c>
      <c r="O466" s="51">
        <f>-VLOOKUP(A466,'pl-data'!A:BR,51)</f>
        <v>-1.4420000000000002</v>
      </c>
      <c r="P466" s="51">
        <f>-VLOOKUP(A466,'pl-data'!A:BR,36)</f>
        <v>0</v>
      </c>
      <c r="Q466" s="34">
        <f t="shared" ref="Q466:Q470" si="340">IFERROR(P466/O466-1,"n/a")</f>
        <v>-1</v>
      </c>
      <c r="R466" s="34">
        <f t="shared" ref="R466:R470" si="341">IFERROR(P466/N466-1,"n/a")</f>
        <v>-1</v>
      </c>
      <c r="T466" s="51">
        <f t="shared" ref="T466:T470" si="342">+H466</f>
        <v>-1.4000000000000001</v>
      </c>
      <c r="U466" s="51">
        <f>-VLOOKUP(A466,'pl-data'!A:BR,52)</f>
        <v>-1.4420000000000002</v>
      </c>
      <c r="V466" s="51">
        <f t="shared" ref="V466:V470" si="343">+I466</f>
        <v>0</v>
      </c>
      <c r="W466" s="34">
        <f t="shared" ref="W466:W470" si="344">IFERROR(V466/U466-1,"n/a")</f>
        <v>-1</v>
      </c>
      <c r="X466" s="34">
        <f t="shared" ref="X466:X470" si="345">IFERROR(V466/T466-1,"n/a")</f>
        <v>-1</v>
      </c>
    </row>
    <row r="467" spans="1:24" hidden="1" outlineLevel="2" x14ac:dyDescent="0.2">
      <c r="A467" s="49">
        <v>4390</v>
      </c>
      <c r="B467" s="18" t="str">
        <f>+masterfile!D1056</f>
        <v>4390 Sonstige Abgaben</v>
      </c>
      <c r="D467" s="51">
        <f>-VLOOKUP(A467,'pl-data'!A:F,4)</f>
        <v>-1.8</v>
      </c>
      <c r="E467" s="51">
        <f>-VLOOKUP(A467,'pl-data'!A:F,5)</f>
        <v>-1.8</v>
      </c>
      <c r="F467" s="51">
        <f>-VLOOKUP(A467,'pl-data'!A:F,6)</f>
        <v>-1.8</v>
      </c>
      <c r="G467" s="51">
        <f>-VLOOKUP(A467,'pl-data'!A:G,7)</f>
        <v>-1.8</v>
      </c>
      <c r="H467" s="51">
        <f>-VLOOKUP(A467,'pl-data'!A:V,22)</f>
        <v>-1.7999999999999996</v>
      </c>
      <c r="I467" s="51">
        <f t="shared" si="339"/>
        <v>0</v>
      </c>
      <c r="J467" s="51">
        <f>-VLOOKUP(A467,'pl-data'!A:BR,66)</f>
        <v>-1.9096200000000001</v>
      </c>
      <c r="K467" s="51">
        <f>-VLOOKUP(A467,'pl-data'!A:BR,68)</f>
        <v>-1.9860048000000001</v>
      </c>
      <c r="L467" s="51">
        <f>-VLOOKUP(A467,'pl-data'!A:BR,70)</f>
        <v>-2.0853050400000002</v>
      </c>
      <c r="N467" s="51">
        <f>-VLOOKUP(A467,'pl-data'!A:BR,21)</f>
        <v>-1.7999999999999996</v>
      </c>
      <c r="O467" s="51">
        <f>-VLOOKUP(A467,'pl-data'!A:BR,51)</f>
        <v>-1.8540000000000003</v>
      </c>
      <c r="P467" s="51">
        <f>-VLOOKUP(A467,'pl-data'!A:BR,36)</f>
        <v>0</v>
      </c>
      <c r="Q467" s="34">
        <f t="shared" si="340"/>
        <v>-1</v>
      </c>
      <c r="R467" s="34">
        <f t="shared" si="341"/>
        <v>-1</v>
      </c>
      <c r="T467" s="51">
        <f t="shared" si="342"/>
        <v>-1.7999999999999996</v>
      </c>
      <c r="U467" s="51">
        <f>-VLOOKUP(A467,'pl-data'!A:BR,52)</f>
        <v>-1.8540000000000003</v>
      </c>
      <c r="V467" s="51">
        <f t="shared" si="343"/>
        <v>0</v>
      </c>
      <c r="W467" s="34">
        <f t="shared" si="344"/>
        <v>-1</v>
      </c>
      <c r="X467" s="34">
        <f t="shared" si="345"/>
        <v>-1</v>
      </c>
    </row>
    <row r="468" spans="1:24" ht="24" hidden="1" outlineLevel="2" x14ac:dyDescent="0.2">
      <c r="A468" s="49">
        <v>4396</v>
      </c>
      <c r="B468" s="18" t="str">
        <f>+masterfile!D1057</f>
        <v>4396 Abzugsf.Verspätungszuschlag/Zwangsgeld</v>
      </c>
      <c r="D468" s="51">
        <f>-VLOOKUP(A468,'pl-data'!A:F,4)</f>
        <v>0</v>
      </c>
      <c r="E468" s="51">
        <f>-VLOOKUP(A468,'pl-data'!A:F,5)</f>
        <v>0</v>
      </c>
      <c r="F468" s="51">
        <f>-VLOOKUP(A468,'pl-data'!A:F,6)</f>
        <v>0</v>
      </c>
      <c r="G468" s="51">
        <f>-VLOOKUP(A468,'pl-data'!A:G,7)</f>
        <v>0</v>
      </c>
      <c r="H468" s="51">
        <f>-VLOOKUP(A468,'pl-data'!A:V,22)</f>
        <v>0</v>
      </c>
      <c r="I468" s="51">
        <f t="shared" si="339"/>
        <v>0</v>
      </c>
      <c r="J468" s="51">
        <f>-VLOOKUP(A468,'pl-data'!A:BR,66)</f>
        <v>0</v>
      </c>
      <c r="K468" s="51">
        <f>-VLOOKUP(A468,'pl-data'!A:BR,68)</f>
        <v>0</v>
      </c>
      <c r="L468" s="51">
        <f>-VLOOKUP(A468,'pl-data'!A:BR,70)</f>
        <v>0</v>
      </c>
      <c r="N468" s="51">
        <f>-VLOOKUP(A468,'pl-data'!A:BR,21)</f>
        <v>0</v>
      </c>
      <c r="O468" s="51">
        <f>-VLOOKUP(A468,'pl-data'!A:BR,51)</f>
        <v>0</v>
      </c>
      <c r="P468" s="51">
        <f>-VLOOKUP(A468,'pl-data'!A:BR,36)</f>
        <v>0</v>
      </c>
      <c r="Q468" s="34" t="str">
        <f t="shared" si="340"/>
        <v>n/a</v>
      </c>
      <c r="R468" s="34" t="str">
        <f t="shared" si="341"/>
        <v>n/a</v>
      </c>
      <c r="T468" s="51">
        <f t="shared" si="342"/>
        <v>0</v>
      </c>
      <c r="U468" s="51">
        <f>-VLOOKUP(A468,'pl-data'!A:BR,52)</f>
        <v>0</v>
      </c>
      <c r="V468" s="51">
        <f t="shared" si="343"/>
        <v>0</v>
      </c>
      <c r="W468" s="34" t="str">
        <f t="shared" si="344"/>
        <v>n/a</v>
      </c>
      <c r="X468" s="34" t="str">
        <f t="shared" si="345"/>
        <v>n/a</v>
      </c>
    </row>
    <row r="469" spans="1:24" hidden="1" outlineLevel="2" x14ac:dyDescent="0.2">
      <c r="A469" s="49">
        <v>4397</v>
      </c>
      <c r="B469" s="18" t="str">
        <f>+masterfile!D1058</f>
        <v>4397 Nicht abzf.Verspät.zuschlag/Zwangsgeld</v>
      </c>
      <c r="D469" s="51">
        <f>-VLOOKUP(A469,'pl-data'!A:F,4)</f>
        <v>0</v>
      </c>
      <c r="E469" s="51">
        <f>-VLOOKUP(A469,'pl-data'!A:F,5)</f>
        <v>0</v>
      </c>
      <c r="F469" s="51">
        <f>-VLOOKUP(A469,'pl-data'!A:F,6)</f>
        <v>0</v>
      </c>
      <c r="G469" s="51">
        <f>-VLOOKUP(A469,'pl-data'!A:G,7)</f>
        <v>0</v>
      </c>
      <c r="H469" s="51">
        <f>-VLOOKUP(A469,'pl-data'!A:V,22)</f>
        <v>0</v>
      </c>
      <c r="I469" s="51">
        <f t="shared" si="339"/>
        <v>0</v>
      </c>
      <c r="J469" s="51">
        <f>-VLOOKUP(A469,'pl-data'!A:BR,66)</f>
        <v>0</v>
      </c>
      <c r="K469" s="51">
        <f>-VLOOKUP(A469,'pl-data'!A:BR,68)</f>
        <v>0</v>
      </c>
      <c r="L469" s="51">
        <f>-VLOOKUP(A469,'pl-data'!A:BR,70)</f>
        <v>0</v>
      </c>
      <c r="N469" s="51">
        <f>-VLOOKUP(A469,'pl-data'!A:BR,21)</f>
        <v>0</v>
      </c>
      <c r="O469" s="51">
        <f>-VLOOKUP(A469,'pl-data'!A:BR,51)</f>
        <v>0</v>
      </c>
      <c r="P469" s="51">
        <f>-VLOOKUP(A469,'pl-data'!A:BR,36)</f>
        <v>0</v>
      </c>
      <c r="Q469" s="34" t="str">
        <f t="shared" si="340"/>
        <v>n/a</v>
      </c>
      <c r="R469" s="34" t="str">
        <f t="shared" si="341"/>
        <v>n/a</v>
      </c>
      <c r="T469" s="51">
        <f t="shared" si="342"/>
        <v>0</v>
      </c>
      <c r="U469" s="51">
        <f>-VLOOKUP(A469,'pl-data'!A:BR,52)</f>
        <v>0</v>
      </c>
      <c r="V469" s="51">
        <f t="shared" si="343"/>
        <v>0</v>
      </c>
      <c r="W469" s="34" t="str">
        <f t="shared" si="344"/>
        <v>n/a</v>
      </c>
      <c r="X469" s="34" t="str">
        <f t="shared" si="345"/>
        <v>n/a</v>
      </c>
    </row>
    <row r="470" spans="1:24" hidden="1" outlineLevel="2" x14ac:dyDescent="0.2">
      <c r="A470" s="49">
        <v>4560</v>
      </c>
      <c r="B470" s="18" t="str">
        <f>+masterfile!D1065</f>
        <v>4560 Mautgebühren</v>
      </c>
      <c r="D470" s="51">
        <f>-VLOOKUP(A470,'pl-data'!A:F,4)</f>
        <v>0</v>
      </c>
      <c r="E470" s="51">
        <f>-VLOOKUP(A470,'pl-data'!A:F,5)</f>
        <v>0</v>
      </c>
      <c r="F470" s="51">
        <f>-VLOOKUP(A470,'pl-data'!A:F,6)</f>
        <v>0</v>
      </c>
      <c r="G470" s="51">
        <f>-VLOOKUP(A470,'pl-data'!A:G,7)</f>
        <v>0</v>
      </c>
      <c r="H470" s="51">
        <f>-VLOOKUP(A470,'pl-data'!A:V,22)</f>
        <v>0</v>
      </c>
      <c r="I470" s="51">
        <f t="shared" si="339"/>
        <v>0</v>
      </c>
      <c r="J470" s="51">
        <f>-VLOOKUP(A470,'pl-data'!A:BR,66)</f>
        <v>0</v>
      </c>
      <c r="K470" s="51">
        <f>-VLOOKUP(A470,'pl-data'!A:BR,68)</f>
        <v>0</v>
      </c>
      <c r="L470" s="51">
        <f>-VLOOKUP(A470,'pl-data'!A:BR,70)</f>
        <v>0</v>
      </c>
      <c r="N470" s="51">
        <f>-VLOOKUP(A470,'pl-data'!A:BR,21)</f>
        <v>0</v>
      </c>
      <c r="O470" s="51">
        <f>-VLOOKUP(A470,'pl-data'!A:BR,51)</f>
        <v>0</v>
      </c>
      <c r="P470" s="51">
        <f>-VLOOKUP(A470,'pl-data'!A:BR,36)</f>
        <v>0</v>
      </c>
      <c r="Q470" s="34" t="str">
        <f t="shared" si="340"/>
        <v>n/a</v>
      </c>
      <c r="R470" s="34" t="str">
        <f t="shared" si="341"/>
        <v>n/a</v>
      </c>
      <c r="T470" s="51">
        <f t="shared" si="342"/>
        <v>0</v>
      </c>
      <c r="U470" s="51">
        <f>-VLOOKUP(A470,'pl-data'!A:BR,52)</f>
        <v>0</v>
      </c>
      <c r="V470" s="51">
        <f t="shared" si="343"/>
        <v>0</v>
      </c>
      <c r="W470" s="34" t="str">
        <f t="shared" si="344"/>
        <v>n/a</v>
      </c>
      <c r="X470" s="34" t="str">
        <f t="shared" si="345"/>
        <v>n/a</v>
      </c>
    </row>
    <row r="471" spans="1:24" hidden="1" outlineLevel="1" collapsed="1" x14ac:dyDescent="0.2">
      <c r="B471" s="13"/>
      <c r="D471" s="53"/>
      <c r="E471" s="53"/>
      <c r="F471" s="53"/>
      <c r="G471" s="53"/>
      <c r="H471" s="53"/>
      <c r="I471" s="53"/>
      <c r="J471" s="53"/>
      <c r="K471" s="53"/>
      <c r="L471" s="53"/>
      <c r="N471" s="53"/>
      <c r="O471" s="53"/>
      <c r="P471" s="53"/>
      <c r="T471" s="53"/>
      <c r="U471" s="53"/>
      <c r="V471" s="53"/>
    </row>
    <row r="472" spans="1:24" hidden="1" outlineLevel="1" x14ac:dyDescent="0.2">
      <c r="A472" s="49" t="s">
        <v>26</v>
      </c>
      <c r="B472" s="13" t="s">
        <v>26</v>
      </c>
      <c r="D472" s="53">
        <f>+SUM(D473:D482)</f>
        <v>-6</v>
      </c>
      <c r="E472" s="53">
        <f t="shared" ref="E472" si="346">+SUM(E473:E482)</f>
        <v>-6</v>
      </c>
      <c r="F472" s="53">
        <f>+SUM(F473:F482)</f>
        <v>-6</v>
      </c>
      <c r="G472" s="53">
        <f t="shared" ref="G472:L472" si="347">+SUM(G473:G482)</f>
        <v>-6</v>
      </c>
      <c r="H472" s="53">
        <f t="shared" si="347"/>
        <v>-6</v>
      </c>
      <c r="I472" s="53">
        <f t="shared" si="347"/>
        <v>-959.99999999999977</v>
      </c>
      <c r="J472" s="53">
        <f t="shared" si="347"/>
        <v>-6.3654000000000011</v>
      </c>
      <c r="K472" s="53">
        <f t="shared" si="347"/>
        <v>-6.6200160000000015</v>
      </c>
      <c r="L472" s="53">
        <f t="shared" si="347"/>
        <v>-6.9510168000000014</v>
      </c>
      <c r="N472" s="53">
        <f t="shared" ref="N472:P472" si="348">+SUM(N473:N482)</f>
        <v>-6</v>
      </c>
      <c r="O472" s="53">
        <f t="shared" si="348"/>
        <v>-6.1800000000000006</v>
      </c>
      <c r="P472" s="53">
        <f t="shared" si="348"/>
        <v>-959.99999999999977</v>
      </c>
      <c r="Q472" s="34">
        <f t="shared" ref="Q472" si="349">IFERROR(P472/O472-1,"n/a")</f>
        <v>154.33980582524268</v>
      </c>
      <c r="R472" s="34">
        <f t="shared" ref="R472" si="350">IFERROR(P472/N472-1,"n/a")</f>
        <v>158.99999999999997</v>
      </c>
      <c r="T472" s="53">
        <f t="shared" ref="T472:V472" si="351">+SUM(T473:T482)</f>
        <v>-6</v>
      </c>
      <c r="U472" s="53">
        <f t="shared" si="351"/>
        <v>-6.1800000000000006</v>
      </c>
      <c r="V472" s="53">
        <f t="shared" si="351"/>
        <v>-959.99999999999977</v>
      </c>
      <c r="W472" s="34">
        <f t="shared" ref="W472" si="352">IFERROR(V472/U472-1,"n/a")</f>
        <v>154.33980582524268</v>
      </c>
      <c r="X472" s="34">
        <f t="shared" ref="X472" si="353">IFERROR(V472/T472-1,"n/a")</f>
        <v>158.99999999999997</v>
      </c>
    </row>
    <row r="473" spans="1:24" hidden="1" outlineLevel="2" x14ac:dyDescent="0.2">
      <c r="A473" s="49">
        <v>4210</v>
      </c>
      <c r="B473" s="18" t="str">
        <f>+masterfile!D1027</f>
        <v>4210 Miete, unbewegliche Wirtschaftsgüter</v>
      </c>
      <c r="D473" s="51">
        <f>-VLOOKUP(A473,'pl-data'!A:F,4)</f>
        <v>-5</v>
      </c>
      <c r="E473" s="51">
        <f>-VLOOKUP(A473,'pl-data'!A:F,5)</f>
        <v>-5</v>
      </c>
      <c r="F473" s="51">
        <f>-VLOOKUP(A473,'pl-data'!A:F,6)</f>
        <v>-5</v>
      </c>
      <c r="G473" s="51">
        <f>-VLOOKUP(A473,'pl-data'!A:G,7)</f>
        <v>-5</v>
      </c>
      <c r="H473" s="51">
        <f>-VLOOKUP(A473,'pl-data'!A:V,22)</f>
        <v>-5</v>
      </c>
      <c r="I473" s="51">
        <f t="shared" ref="I473:I480" si="354">+U473+P473-O473</f>
        <v>-822.83999999999969</v>
      </c>
      <c r="J473" s="51">
        <f>-VLOOKUP(A473,'pl-data'!A:BR,66)</f>
        <v>-5.3045000000000009</v>
      </c>
      <c r="K473" s="51">
        <f>-VLOOKUP(A473,'pl-data'!A:BR,68)</f>
        <v>-5.5166800000000009</v>
      </c>
      <c r="L473" s="51">
        <f>-VLOOKUP(A473,'pl-data'!A:BR,70)</f>
        <v>-5.7925140000000015</v>
      </c>
      <c r="N473" s="51">
        <f>-VLOOKUP(A473,'pl-data'!A:BR,21)</f>
        <v>-5</v>
      </c>
      <c r="O473" s="51">
        <f>-VLOOKUP(A473,'pl-data'!A:BR,51)</f>
        <v>-5.15</v>
      </c>
      <c r="P473" s="51">
        <f>-VLOOKUP(A473,'pl-data'!A:BR,36)</f>
        <v>-822.83999999999969</v>
      </c>
      <c r="Q473" s="34">
        <f t="shared" ref="Q473:Q480" si="355">IFERROR(P473/O473-1,"n/a")</f>
        <v>158.77475728155332</v>
      </c>
      <c r="R473" s="34">
        <f t="shared" ref="R473:R480" si="356">IFERROR(P473/N473-1,"n/a")</f>
        <v>163.56799999999993</v>
      </c>
      <c r="T473" s="51">
        <f t="shared" ref="T473:T480" si="357">+H473</f>
        <v>-5</v>
      </c>
      <c r="U473" s="51">
        <f>-VLOOKUP(A473,'pl-data'!A:BR,52)</f>
        <v>-5.15</v>
      </c>
      <c r="V473" s="51">
        <f t="shared" ref="V473:V480" si="358">+I473</f>
        <v>-822.83999999999969</v>
      </c>
      <c r="W473" s="34">
        <f t="shared" ref="W473:W480" si="359">IFERROR(V473/U473-1,"n/a")</f>
        <v>158.77475728155332</v>
      </c>
      <c r="X473" s="34">
        <f t="shared" ref="X473:X480" si="360">IFERROR(V473/T473-1,"n/a")</f>
        <v>163.56799999999993</v>
      </c>
    </row>
    <row r="474" spans="1:24" hidden="1" outlineLevel="2" x14ac:dyDescent="0.2">
      <c r="A474" s="49">
        <v>4215</v>
      </c>
      <c r="B474" s="18" t="str">
        <f>+masterfile!D1030</f>
        <v>4215 Leasing, unbewegliche Wirtschaftsgüter</v>
      </c>
      <c r="D474" s="51">
        <f>-VLOOKUP(A474,'pl-data'!A:F,4)</f>
        <v>0</v>
      </c>
      <c r="E474" s="51">
        <f>-VLOOKUP(A474,'pl-data'!A:F,5)</f>
        <v>0</v>
      </c>
      <c r="F474" s="51">
        <f>-VLOOKUP(A474,'pl-data'!A:F,6)</f>
        <v>0</v>
      </c>
      <c r="G474" s="51">
        <f>-VLOOKUP(A474,'pl-data'!A:G,7)</f>
        <v>0</v>
      </c>
      <c r="H474" s="51">
        <f>-VLOOKUP(A474,'pl-data'!A:V,22)</f>
        <v>0</v>
      </c>
      <c r="I474" s="51">
        <f t="shared" si="354"/>
        <v>0</v>
      </c>
      <c r="J474" s="51">
        <f>-VLOOKUP(A474,'pl-data'!A:BR,66)</f>
        <v>0</v>
      </c>
      <c r="K474" s="51">
        <f>-VLOOKUP(A474,'pl-data'!A:BR,68)</f>
        <v>0</v>
      </c>
      <c r="L474" s="51">
        <f>-VLOOKUP(A474,'pl-data'!A:BR,70)</f>
        <v>0</v>
      </c>
      <c r="N474" s="51">
        <f>-VLOOKUP(A474,'pl-data'!A:BR,21)</f>
        <v>0</v>
      </c>
      <c r="O474" s="51">
        <f>-VLOOKUP(A474,'pl-data'!A:BR,51)</f>
        <v>0</v>
      </c>
      <c r="P474" s="51">
        <f>-VLOOKUP(A474,'pl-data'!A:BR,36)</f>
        <v>0</v>
      </c>
      <c r="Q474" s="34" t="str">
        <f t="shared" si="355"/>
        <v>n/a</v>
      </c>
      <c r="R474" s="34" t="str">
        <f t="shared" si="356"/>
        <v>n/a</v>
      </c>
      <c r="T474" s="51">
        <f t="shared" si="357"/>
        <v>0</v>
      </c>
      <c r="U474" s="51">
        <f>-VLOOKUP(A474,'pl-data'!A:BR,52)</f>
        <v>0</v>
      </c>
      <c r="V474" s="51">
        <f t="shared" si="358"/>
        <v>0</v>
      </c>
      <c r="W474" s="34" t="str">
        <f t="shared" si="359"/>
        <v>n/a</v>
      </c>
      <c r="X474" s="34" t="str">
        <f t="shared" si="360"/>
        <v>n/a</v>
      </c>
    </row>
    <row r="475" spans="1:24" hidden="1" outlineLevel="2" x14ac:dyDescent="0.2">
      <c r="A475" s="49">
        <v>4228</v>
      </c>
      <c r="B475" s="18" t="str">
        <f>+masterfile!D1034</f>
        <v>4228 Miet- und Pachtnebenkosten</v>
      </c>
      <c r="D475" s="51">
        <f>-VLOOKUP(A475,'pl-data'!A:F,4)</f>
        <v>0</v>
      </c>
      <c r="E475" s="51">
        <f>-VLOOKUP(A475,'pl-data'!A:F,5)</f>
        <v>0</v>
      </c>
      <c r="F475" s="51">
        <f>-VLOOKUP(A475,'pl-data'!A:F,6)</f>
        <v>0</v>
      </c>
      <c r="G475" s="51">
        <f>-VLOOKUP(A475,'pl-data'!A:G,7)</f>
        <v>0</v>
      </c>
      <c r="H475" s="51">
        <f>-VLOOKUP(A475,'pl-data'!A:V,22)</f>
        <v>0</v>
      </c>
      <c r="I475" s="51">
        <f t="shared" si="354"/>
        <v>-137.16000000000003</v>
      </c>
      <c r="J475" s="51">
        <f>-VLOOKUP(A475,'pl-data'!A:BR,66)</f>
        <v>0</v>
      </c>
      <c r="K475" s="51">
        <f>-VLOOKUP(A475,'pl-data'!A:BR,68)</f>
        <v>0</v>
      </c>
      <c r="L475" s="51">
        <f>-VLOOKUP(A475,'pl-data'!A:BR,70)</f>
        <v>0</v>
      </c>
      <c r="N475" s="51">
        <f>-VLOOKUP(A475,'pl-data'!A:BR,21)</f>
        <v>0</v>
      </c>
      <c r="O475" s="51">
        <f>-VLOOKUP(A475,'pl-data'!A:BR,51)</f>
        <v>0</v>
      </c>
      <c r="P475" s="51">
        <f>-VLOOKUP(A475,'pl-data'!A:BR,36)</f>
        <v>-137.16000000000003</v>
      </c>
      <c r="Q475" s="34" t="str">
        <f t="shared" si="355"/>
        <v>n/a</v>
      </c>
      <c r="R475" s="34" t="str">
        <f t="shared" si="356"/>
        <v>n/a</v>
      </c>
      <c r="T475" s="51">
        <f t="shared" si="357"/>
        <v>0</v>
      </c>
      <c r="U475" s="51">
        <f>-VLOOKUP(A475,'pl-data'!A:BR,52)</f>
        <v>0</v>
      </c>
      <c r="V475" s="51">
        <f t="shared" si="358"/>
        <v>-137.16000000000003</v>
      </c>
      <c r="W475" s="34" t="str">
        <f t="shared" si="359"/>
        <v>n/a</v>
      </c>
      <c r="X475" s="34" t="str">
        <f t="shared" si="360"/>
        <v>n/a</v>
      </c>
    </row>
    <row r="476" spans="1:24" hidden="1" outlineLevel="2" x14ac:dyDescent="0.2">
      <c r="A476" s="49">
        <v>4550</v>
      </c>
      <c r="B476" s="18" t="str">
        <f>+masterfile!D1064</f>
        <v>4550 Garagenmieten</v>
      </c>
      <c r="D476" s="51">
        <f>-VLOOKUP(A476,'pl-data'!A:F,4)</f>
        <v>0</v>
      </c>
      <c r="E476" s="51">
        <f>-VLOOKUP(A476,'pl-data'!A:F,5)</f>
        <v>0</v>
      </c>
      <c r="F476" s="51">
        <f>-VLOOKUP(A476,'pl-data'!A:F,6)</f>
        <v>0</v>
      </c>
      <c r="G476" s="51">
        <f>-VLOOKUP(A476,'pl-data'!A:G,7)</f>
        <v>0</v>
      </c>
      <c r="H476" s="51">
        <f>-VLOOKUP(A476,'pl-data'!A:V,22)</f>
        <v>0</v>
      </c>
      <c r="I476" s="51">
        <f t="shared" si="354"/>
        <v>0</v>
      </c>
      <c r="J476" s="51">
        <f>-VLOOKUP(A476,'pl-data'!A:BR,66)</f>
        <v>0</v>
      </c>
      <c r="K476" s="51">
        <f>-VLOOKUP(A476,'pl-data'!A:BR,68)</f>
        <v>0</v>
      </c>
      <c r="L476" s="51">
        <f>-VLOOKUP(A476,'pl-data'!A:BR,70)</f>
        <v>0</v>
      </c>
      <c r="N476" s="51">
        <f>-VLOOKUP(A476,'pl-data'!A:BR,21)</f>
        <v>0</v>
      </c>
      <c r="O476" s="51">
        <f>-VLOOKUP(A476,'pl-data'!A:BR,51)</f>
        <v>0</v>
      </c>
      <c r="P476" s="51">
        <f>-VLOOKUP(A476,'pl-data'!A:BR,36)</f>
        <v>0</v>
      </c>
      <c r="Q476" s="34" t="str">
        <f t="shared" si="355"/>
        <v>n/a</v>
      </c>
      <c r="R476" s="34" t="str">
        <f t="shared" si="356"/>
        <v>n/a</v>
      </c>
      <c r="T476" s="51">
        <f t="shared" si="357"/>
        <v>0</v>
      </c>
      <c r="U476" s="51">
        <f>-VLOOKUP(A476,'pl-data'!A:BR,52)</f>
        <v>0</v>
      </c>
      <c r="V476" s="51">
        <f t="shared" si="358"/>
        <v>0</v>
      </c>
      <c r="W476" s="34" t="str">
        <f t="shared" si="359"/>
        <v>n/a</v>
      </c>
      <c r="X476" s="34" t="str">
        <f t="shared" si="360"/>
        <v>n/a</v>
      </c>
    </row>
    <row r="477" spans="1:24" hidden="1" outlineLevel="2" x14ac:dyDescent="0.2">
      <c r="A477" s="49">
        <v>4810</v>
      </c>
      <c r="B477" s="18" t="str">
        <f>+masterfile!D1115</f>
        <v>4810 Mietleasing bewegl. WG techn. Anlagen</v>
      </c>
      <c r="D477" s="51">
        <f>-VLOOKUP(A477,'pl-data'!A:F,4)</f>
        <v>0</v>
      </c>
      <c r="E477" s="51">
        <f>-VLOOKUP(A477,'pl-data'!A:F,5)</f>
        <v>0</v>
      </c>
      <c r="F477" s="51">
        <f>-VLOOKUP(A477,'pl-data'!A:F,6)</f>
        <v>0</v>
      </c>
      <c r="G477" s="51">
        <f>-VLOOKUP(A477,'pl-data'!A:G,7)</f>
        <v>0</v>
      </c>
      <c r="H477" s="51">
        <f>-VLOOKUP(A477,'pl-data'!A:V,22)</f>
        <v>0</v>
      </c>
      <c r="I477" s="51">
        <f t="shared" si="354"/>
        <v>0</v>
      </c>
      <c r="J477" s="51">
        <f>-VLOOKUP(A477,'pl-data'!A:BR,66)</f>
        <v>0</v>
      </c>
      <c r="K477" s="51">
        <f>-VLOOKUP(A477,'pl-data'!A:BR,68)</f>
        <v>0</v>
      </c>
      <c r="L477" s="51">
        <f>-VLOOKUP(A477,'pl-data'!A:BR,70)</f>
        <v>0</v>
      </c>
      <c r="N477" s="51">
        <f>-VLOOKUP(A477,'pl-data'!A:BR,21)</f>
        <v>0</v>
      </c>
      <c r="O477" s="51">
        <f>-VLOOKUP(A477,'pl-data'!A:BR,51)</f>
        <v>0</v>
      </c>
      <c r="P477" s="51">
        <f>-VLOOKUP(A477,'pl-data'!A:BR,36)</f>
        <v>0</v>
      </c>
      <c r="Q477" s="34" t="str">
        <f t="shared" si="355"/>
        <v>n/a</v>
      </c>
      <c r="R477" s="34" t="str">
        <f t="shared" si="356"/>
        <v>n/a</v>
      </c>
      <c r="T477" s="51">
        <f t="shared" si="357"/>
        <v>0</v>
      </c>
      <c r="U477" s="51">
        <f>-VLOOKUP(A477,'pl-data'!A:BR,52)</f>
        <v>0</v>
      </c>
      <c r="V477" s="51">
        <f t="shared" si="358"/>
        <v>0</v>
      </c>
      <c r="W477" s="34" t="str">
        <f t="shared" si="359"/>
        <v>n/a</v>
      </c>
      <c r="X477" s="34" t="str">
        <f t="shared" si="360"/>
        <v>n/a</v>
      </c>
    </row>
    <row r="478" spans="1:24" hidden="1" outlineLevel="2" x14ac:dyDescent="0.2">
      <c r="A478" s="49">
        <v>4960</v>
      </c>
      <c r="B478" s="18" t="str">
        <f>+masterfile!D1179</f>
        <v>4960 Mieten für Einrichtungen bewegliche WG</v>
      </c>
      <c r="D478" s="51">
        <f>-VLOOKUP(A478,'pl-data'!A:F,4)</f>
        <v>0</v>
      </c>
      <c r="E478" s="51">
        <f>-VLOOKUP(A478,'pl-data'!A:F,5)</f>
        <v>0</v>
      </c>
      <c r="F478" s="51">
        <f>-VLOOKUP(A478,'pl-data'!A:F,6)</f>
        <v>0</v>
      </c>
      <c r="G478" s="51">
        <f>-VLOOKUP(A478,'pl-data'!A:G,7)</f>
        <v>0</v>
      </c>
      <c r="H478" s="51">
        <f>-VLOOKUP(A478,'pl-data'!A:V,22)</f>
        <v>0</v>
      </c>
      <c r="I478" s="51">
        <f t="shared" si="354"/>
        <v>0</v>
      </c>
      <c r="J478" s="51">
        <f>-VLOOKUP(A478,'pl-data'!A:BR,66)</f>
        <v>0</v>
      </c>
      <c r="K478" s="51">
        <f>-VLOOKUP(A478,'pl-data'!A:BR,68)</f>
        <v>0</v>
      </c>
      <c r="L478" s="51">
        <f>-VLOOKUP(A478,'pl-data'!A:BR,70)</f>
        <v>0</v>
      </c>
      <c r="N478" s="51">
        <f>-VLOOKUP(A478,'pl-data'!A:BR,21)</f>
        <v>0</v>
      </c>
      <c r="O478" s="51">
        <f>-VLOOKUP(A478,'pl-data'!A:BR,51)</f>
        <v>0</v>
      </c>
      <c r="P478" s="51">
        <f>-VLOOKUP(A478,'pl-data'!A:BR,36)</f>
        <v>0</v>
      </c>
      <c r="Q478" s="34" t="str">
        <f t="shared" si="355"/>
        <v>n/a</v>
      </c>
      <c r="R478" s="34" t="str">
        <f t="shared" si="356"/>
        <v>n/a</v>
      </c>
      <c r="T478" s="51">
        <f t="shared" si="357"/>
        <v>0</v>
      </c>
      <c r="U478" s="51">
        <f>-VLOOKUP(A478,'pl-data'!A:BR,52)</f>
        <v>0</v>
      </c>
      <c r="V478" s="51">
        <f t="shared" si="358"/>
        <v>0</v>
      </c>
      <c r="W478" s="34" t="str">
        <f t="shared" si="359"/>
        <v>n/a</v>
      </c>
      <c r="X478" s="34" t="str">
        <f t="shared" si="360"/>
        <v>n/a</v>
      </c>
    </row>
    <row r="479" spans="1:24" hidden="1" outlineLevel="2" x14ac:dyDescent="0.2">
      <c r="A479" s="49">
        <v>4961</v>
      </c>
      <c r="B479" s="18" t="str">
        <f>+masterfile!D1180</f>
        <v>4961 Pacht (bewegliche Wirtschaftsgüter)</v>
      </c>
      <c r="D479" s="51">
        <f>-VLOOKUP(A479,'pl-data'!A:F,4)</f>
        <v>0</v>
      </c>
      <c r="E479" s="51">
        <f>-VLOOKUP(A479,'pl-data'!A:F,5)</f>
        <v>0</v>
      </c>
      <c r="F479" s="51">
        <f>-VLOOKUP(A479,'pl-data'!A:F,6)</f>
        <v>0</v>
      </c>
      <c r="G479" s="51">
        <f>-VLOOKUP(A479,'pl-data'!A:G,7)</f>
        <v>0</v>
      </c>
      <c r="H479" s="51">
        <f>-VLOOKUP(A479,'pl-data'!A:V,22)</f>
        <v>0</v>
      </c>
      <c r="I479" s="51">
        <f t="shared" si="354"/>
        <v>0</v>
      </c>
      <c r="J479" s="51">
        <f>-VLOOKUP(A479,'pl-data'!A:BR,66)</f>
        <v>0</v>
      </c>
      <c r="K479" s="51">
        <f>-VLOOKUP(A479,'pl-data'!A:BR,68)</f>
        <v>0</v>
      </c>
      <c r="L479" s="51">
        <f>-VLOOKUP(A479,'pl-data'!A:BR,70)</f>
        <v>0</v>
      </c>
      <c r="N479" s="51">
        <f>-VLOOKUP(A479,'pl-data'!A:BR,21)</f>
        <v>0</v>
      </c>
      <c r="O479" s="51">
        <f>-VLOOKUP(A479,'pl-data'!A:BR,51)</f>
        <v>0</v>
      </c>
      <c r="P479" s="51">
        <f>-VLOOKUP(A479,'pl-data'!A:BR,36)</f>
        <v>0</v>
      </c>
      <c r="Q479" s="34" t="str">
        <f t="shared" si="355"/>
        <v>n/a</v>
      </c>
      <c r="R479" s="34" t="str">
        <f t="shared" si="356"/>
        <v>n/a</v>
      </c>
      <c r="T479" s="51">
        <f t="shared" si="357"/>
        <v>0</v>
      </c>
      <c r="U479" s="51">
        <f>-VLOOKUP(A479,'pl-data'!A:BR,52)</f>
        <v>0</v>
      </c>
      <c r="V479" s="51">
        <f t="shared" si="358"/>
        <v>0</v>
      </c>
      <c r="W479" s="34" t="str">
        <f t="shared" si="359"/>
        <v>n/a</v>
      </c>
      <c r="X479" s="34" t="str">
        <f t="shared" si="360"/>
        <v>n/a</v>
      </c>
    </row>
    <row r="480" spans="1:24" ht="24" hidden="1" outlineLevel="2" x14ac:dyDescent="0.2">
      <c r="A480" s="49">
        <v>4963</v>
      </c>
      <c r="B480" s="18" t="str">
        <f>+masterfile!D1181</f>
        <v>4963 Aufwendungen für bewegliche WG, GewSt</v>
      </c>
      <c r="D480" s="51">
        <f>-VLOOKUP(A480,'pl-data'!A:F,4)</f>
        <v>0</v>
      </c>
      <c r="E480" s="51">
        <f>-VLOOKUP(A480,'pl-data'!A:F,5)</f>
        <v>0</v>
      </c>
      <c r="F480" s="51">
        <f>-VLOOKUP(A480,'pl-data'!A:F,6)</f>
        <v>0</v>
      </c>
      <c r="G480" s="51">
        <f>-VLOOKUP(A480,'pl-data'!A:G,7)</f>
        <v>0</v>
      </c>
      <c r="H480" s="51">
        <f>-VLOOKUP(A480,'pl-data'!A:V,22)</f>
        <v>0</v>
      </c>
      <c r="I480" s="51">
        <f t="shared" si="354"/>
        <v>0</v>
      </c>
      <c r="J480" s="51">
        <f>-VLOOKUP(A480,'pl-data'!A:BR,66)</f>
        <v>0</v>
      </c>
      <c r="K480" s="51">
        <f>-VLOOKUP(A480,'pl-data'!A:BR,68)</f>
        <v>0</v>
      </c>
      <c r="L480" s="51">
        <f>-VLOOKUP(A480,'pl-data'!A:BR,70)</f>
        <v>0</v>
      </c>
      <c r="N480" s="51">
        <f>-VLOOKUP(A480,'pl-data'!A:BR,21)</f>
        <v>0</v>
      </c>
      <c r="O480" s="51">
        <f>-VLOOKUP(A480,'pl-data'!A:BR,51)</f>
        <v>0</v>
      </c>
      <c r="P480" s="51">
        <f>-VLOOKUP(A480,'pl-data'!A:BR,36)</f>
        <v>0</v>
      </c>
      <c r="Q480" s="34" t="str">
        <f t="shared" si="355"/>
        <v>n/a</v>
      </c>
      <c r="R480" s="34" t="str">
        <f t="shared" si="356"/>
        <v>n/a</v>
      </c>
      <c r="T480" s="51">
        <f t="shared" si="357"/>
        <v>0</v>
      </c>
      <c r="U480" s="51">
        <f>-VLOOKUP(A480,'pl-data'!A:BR,52)</f>
        <v>0</v>
      </c>
      <c r="V480" s="51">
        <f t="shared" si="358"/>
        <v>0</v>
      </c>
      <c r="W480" s="34" t="str">
        <f t="shared" si="359"/>
        <v>n/a</v>
      </c>
      <c r="X480" s="34" t="str">
        <f t="shared" si="360"/>
        <v>n/a</v>
      </c>
    </row>
    <row r="481" spans="1:24" hidden="1" outlineLevel="2" x14ac:dyDescent="0.2">
      <c r="A481" s="49">
        <v>4965</v>
      </c>
      <c r="B481" s="18" t="str">
        <f>+masterfile!D1183</f>
        <v>4965 Mietleasing bewegl. WG Betriebsausstatt.</v>
      </c>
      <c r="D481" s="51">
        <f>-VLOOKUP(A481,'pl-data'!A:F,4)</f>
        <v>-1</v>
      </c>
      <c r="E481" s="51">
        <f>-VLOOKUP(A481,'pl-data'!A:F,5)</f>
        <v>-1</v>
      </c>
      <c r="F481" s="51">
        <f>-VLOOKUP(A481,'pl-data'!A:F,6)</f>
        <v>-1</v>
      </c>
      <c r="G481" s="51">
        <f>-VLOOKUP(A481,'pl-data'!A:G,7)</f>
        <v>-1</v>
      </c>
      <c r="H481" s="51">
        <f>-VLOOKUP(A481,'pl-data'!A:V,22)</f>
        <v>-1</v>
      </c>
      <c r="I481" s="51">
        <f t="shared" ref="I481" si="361">+U481+P481-O481</f>
        <v>0</v>
      </c>
      <c r="J481" s="51">
        <f>-VLOOKUP(A481,'pl-data'!A:BR,66)</f>
        <v>-1.0609</v>
      </c>
      <c r="K481" s="51">
        <f>-VLOOKUP(A481,'pl-data'!A:BR,68)</f>
        <v>-1.1033360000000001</v>
      </c>
      <c r="L481" s="51">
        <f>-VLOOKUP(A481,'pl-data'!A:BR,70)</f>
        <v>-1.1585028000000002</v>
      </c>
      <c r="N481" s="51">
        <f>-VLOOKUP(A481,'pl-data'!A:BR,21)</f>
        <v>-1</v>
      </c>
      <c r="O481" s="51">
        <f>-VLOOKUP(A481,'pl-data'!A:BR,51)</f>
        <v>-1.03</v>
      </c>
      <c r="P481" s="51">
        <f>-VLOOKUP(A481,'pl-data'!A:BR,36)</f>
        <v>0</v>
      </c>
      <c r="Q481" s="34">
        <f t="shared" ref="Q481" si="362">IFERROR(P481/O481-1,"n/a")</f>
        <v>-1</v>
      </c>
      <c r="R481" s="34">
        <f t="shared" ref="R481" si="363">IFERROR(P481/N481-1,"n/a")</f>
        <v>-1</v>
      </c>
      <c r="T481" s="51">
        <f t="shared" ref="T481" si="364">+H481</f>
        <v>-1</v>
      </c>
      <c r="U481" s="51">
        <f>-VLOOKUP(A481,'pl-data'!A:BR,52)</f>
        <v>-1.03</v>
      </c>
      <c r="V481" s="51">
        <f t="shared" ref="V481" si="365">+I481</f>
        <v>0</v>
      </c>
      <c r="W481" s="34">
        <f t="shared" ref="W481" si="366">IFERROR(V481/U481-1,"n/a")</f>
        <v>-1</v>
      </c>
      <c r="X481" s="34">
        <f t="shared" ref="X481" si="367">IFERROR(V481/T481-1,"n/a")</f>
        <v>-1</v>
      </c>
    </row>
    <row r="482" spans="1:24" hidden="1" outlineLevel="1" collapsed="1" x14ac:dyDescent="0.2">
      <c r="B482" s="13"/>
      <c r="D482" s="53"/>
      <c r="E482" s="53"/>
      <c r="F482" s="53"/>
      <c r="G482" s="53"/>
      <c r="H482" s="53"/>
      <c r="I482" s="53"/>
      <c r="J482" s="53"/>
      <c r="K482" s="53"/>
      <c r="L482" s="53"/>
      <c r="N482" s="53"/>
      <c r="O482" s="53"/>
      <c r="P482" s="53"/>
      <c r="T482" s="53"/>
      <c r="U482" s="53"/>
      <c r="V482" s="53"/>
    </row>
    <row r="483" spans="1:24" hidden="1" outlineLevel="1" x14ac:dyDescent="0.2">
      <c r="A483" s="49" t="s">
        <v>27</v>
      </c>
      <c r="B483" s="13" t="s">
        <v>27</v>
      </c>
      <c r="D483" s="53">
        <f>+SUM(D484:D493)</f>
        <v>-50.7</v>
      </c>
      <c r="E483" s="53">
        <f t="shared" ref="E483" si="368">+SUM(E484:E493)</f>
        <v>-50.7</v>
      </c>
      <c r="F483" s="53">
        <f>+SUM(F484:F493)</f>
        <v>-50.7</v>
      </c>
      <c r="G483" s="53">
        <f t="shared" ref="G483:L483" si="369">+SUM(G484:G493)</f>
        <v>-50.7</v>
      </c>
      <c r="H483" s="53">
        <f t="shared" si="369"/>
        <v>-50.7</v>
      </c>
      <c r="I483" s="53">
        <f t="shared" si="369"/>
        <v>0</v>
      </c>
      <c r="J483" s="53">
        <f t="shared" si="369"/>
        <v>-53.787629999999993</v>
      </c>
      <c r="K483" s="53">
        <f t="shared" si="369"/>
        <v>-55.939135199999996</v>
      </c>
      <c r="L483" s="53">
        <f t="shared" si="369"/>
        <v>-58.736091959999996</v>
      </c>
      <c r="N483" s="53">
        <f t="shared" ref="N483:P483" si="370">+SUM(N484:N493)</f>
        <v>-50.7</v>
      </c>
      <c r="O483" s="53">
        <f t="shared" si="370"/>
        <v>-52.220999999999989</v>
      </c>
      <c r="P483" s="53">
        <f t="shared" si="370"/>
        <v>0</v>
      </c>
      <c r="Q483" s="34">
        <f t="shared" ref="Q483" si="371">IFERROR(P483/O483-1,"n/a")</f>
        <v>-1</v>
      </c>
      <c r="R483" s="34">
        <f t="shared" ref="R483" si="372">IFERROR(P483/N483-1,"n/a")</f>
        <v>-1</v>
      </c>
      <c r="T483" s="53">
        <f t="shared" ref="T483:V483" si="373">+SUM(T484:T493)</f>
        <v>-50.7</v>
      </c>
      <c r="U483" s="53">
        <f t="shared" si="373"/>
        <v>-52.220999999999989</v>
      </c>
      <c r="V483" s="53">
        <f t="shared" si="373"/>
        <v>0</v>
      </c>
      <c r="W483" s="34">
        <f t="shared" ref="W483" si="374">IFERROR(V483/U483-1,"n/a")</f>
        <v>-1</v>
      </c>
      <c r="X483" s="34">
        <f t="shared" ref="X483" si="375">IFERROR(V483/T483-1,"n/a")</f>
        <v>-1</v>
      </c>
    </row>
    <row r="484" spans="1:24" hidden="1" outlineLevel="2" x14ac:dyDescent="0.2">
      <c r="A484" s="49">
        <v>4500</v>
      </c>
      <c r="B484" s="47" t="str">
        <f>+masterfile!D1059</f>
        <v>4500 Fahrzeugkosten</v>
      </c>
      <c r="D484" s="51">
        <f>-VLOOKUP(A484,'pl-data'!A:F,4)</f>
        <v>0</v>
      </c>
      <c r="E484" s="51">
        <f>-VLOOKUP(A484,'pl-data'!A:F,5)</f>
        <v>0</v>
      </c>
      <c r="F484" s="51">
        <f>-VLOOKUP(A484,'pl-data'!A:F,6)</f>
        <v>0</v>
      </c>
      <c r="G484" s="51">
        <f>-VLOOKUP(A484,'pl-data'!A:G,7)</f>
        <v>0</v>
      </c>
      <c r="H484" s="51">
        <f>-VLOOKUP(A484,'pl-data'!A:V,22)</f>
        <v>0</v>
      </c>
      <c r="I484" s="51">
        <f t="shared" ref="I484:I492" si="376">+U484+P484-O484</f>
        <v>0</v>
      </c>
      <c r="J484" s="51">
        <f>-VLOOKUP(A484,'pl-data'!A:BR,66)</f>
        <v>0</v>
      </c>
      <c r="K484" s="51">
        <f>-VLOOKUP(A484,'pl-data'!A:BR,68)</f>
        <v>0</v>
      </c>
      <c r="L484" s="51">
        <f>-VLOOKUP(A484,'pl-data'!A:BR,70)</f>
        <v>0</v>
      </c>
      <c r="N484" s="51">
        <f>-VLOOKUP(A484,'pl-data'!A:BR,21)</f>
        <v>0</v>
      </c>
      <c r="O484" s="51">
        <f>-VLOOKUP(A484,'pl-data'!A:BR,51)</f>
        <v>0</v>
      </c>
      <c r="P484" s="51">
        <f>-VLOOKUP(A484,'pl-data'!A:BR,36)</f>
        <v>0</v>
      </c>
      <c r="Q484" s="34" t="str">
        <f t="shared" ref="Q484:Q492" si="377">IFERROR(P484/O484-1,"n/a")</f>
        <v>n/a</v>
      </c>
      <c r="R484" s="34" t="str">
        <f t="shared" ref="R484:R492" si="378">IFERROR(P484/N484-1,"n/a")</f>
        <v>n/a</v>
      </c>
      <c r="T484" s="51">
        <f t="shared" ref="T484:T492" si="379">+H484</f>
        <v>0</v>
      </c>
      <c r="U484" s="51">
        <f>-VLOOKUP(A484,'pl-data'!A:BR,52)</f>
        <v>0</v>
      </c>
      <c r="V484" s="51">
        <f t="shared" ref="V484:V492" si="380">+I484</f>
        <v>0</v>
      </c>
      <c r="W484" s="34" t="str">
        <f t="shared" ref="W484:W492" si="381">IFERROR(V484/U484-1,"n/a")</f>
        <v>n/a</v>
      </c>
      <c r="X484" s="34" t="str">
        <f t="shared" ref="X484:X492" si="382">IFERROR(V484/T484-1,"n/a")</f>
        <v>n/a</v>
      </c>
    </row>
    <row r="485" spans="1:24" hidden="1" outlineLevel="2" x14ac:dyDescent="0.2">
      <c r="A485" s="49">
        <v>4520</v>
      </c>
      <c r="B485" s="18" t="str">
        <f>+masterfile!D1061</f>
        <v>4520 Kfz-Versicherungen</v>
      </c>
      <c r="D485" s="51">
        <f>-VLOOKUP(A485,'pl-data'!A:F,4)</f>
        <v>-1.2</v>
      </c>
      <c r="E485" s="51">
        <f>-VLOOKUP(A485,'pl-data'!A:F,5)</f>
        <v>-1.2</v>
      </c>
      <c r="F485" s="51">
        <f>-VLOOKUP(A485,'pl-data'!A:F,6)</f>
        <v>-1.2</v>
      </c>
      <c r="G485" s="51">
        <f>-VLOOKUP(A485,'pl-data'!A:G,7)</f>
        <v>-1.2</v>
      </c>
      <c r="H485" s="51">
        <f>-VLOOKUP(A485,'pl-data'!A:V,22)</f>
        <v>-1.2</v>
      </c>
      <c r="I485" s="51">
        <f t="shared" si="376"/>
        <v>0</v>
      </c>
      <c r="J485" s="51">
        <f>-VLOOKUP(A485,'pl-data'!A:BR,66)</f>
        <v>-1.27308</v>
      </c>
      <c r="K485" s="51">
        <f>-VLOOKUP(A485,'pl-data'!A:BR,68)</f>
        <v>-1.3240031999999999</v>
      </c>
      <c r="L485" s="51">
        <f>-VLOOKUP(A485,'pl-data'!A:BR,70)</f>
        <v>-1.3902033599999999</v>
      </c>
      <c r="N485" s="51">
        <f>-VLOOKUP(A485,'pl-data'!A:BR,21)</f>
        <v>-1.2</v>
      </c>
      <c r="O485" s="51">
        <f>-VLOOKUP(A485,'pl-data'!A:BR,51)</f>
        <v>-1.236</v>
      </c>
      <c r="P485" s="51">
        <f>-VLOOKUP(A485,'pl-data'!A:BR,36)</f>
        <v>0</v>
      </c>
      <c r="Q485" s="34">
        <f t="shared" si="377"/>
        <v>-1</v>
      </c>
      <c r="R485" s="34">
        <f t="shared" si="378"/>
        <v>-1</v>
      </c>
      <c r="T485" s="51">
        <f t="shared" si="379"/>
        <v>-1.2</v>
      </c>
      <c r="U485" s="51">
        <f>-VLOOKUP(A485,'pl-data'!A:BR,52)</f>
        <v>-1.236</v>
      </c>
      <c r="V485" s="51">
        <f t="shared" si="380"/>
        <v>0</v>
      </c>
      <c r="W485" s="34">
        <f t="shared" si="381"/>
        <v>-1</v>
      </c>
      <c r="X485" s="34">
        <f t="shared" si="382"/>
        <v>-1</v>
      </c>
    </row>
    <row r="486" spans="1:24" hidden="1" outlineLevel="2" x14ac:dyDescent="0.2">
      <c r="A486" s="49">
        <v>4530</v>
      </c>
      <c r="B486" s="47" t="str">
        <f>+masterfile!D1062</f>
        <v>4530 Laufende Kfz-Betriebskosten</v>
      </c>
      <c r="D486" s="51">
        <f>-VLOOKUP(A486,'pl-data'!A:F,4)</f>
        <v>-6</v>
      </c>
      <c r="E486" s="51">
        <f>-VLOOKUP(A486,'pl-data'!A:F,5)</f>
        <v>-6</v>
      </c>
      <c r="F486" s="51">
        <f>-VLOOKUP(A486,'pl-data'!A:F,6)</f>
        <v>-6</v>
      </c>
      <c r="G486" s="51">
        <f>-VLOOKUP(A486,'pl-data'!A:G,7)</f>
        <v>-6</v>
      </c>
      <c r="H486" s="51">
        <f>-VLOOKUP(A486,'pl-data'!A:V,22)</f>
        <v>-6</v>
      </c>
      <c r="I486" s="51">
        <f t="shared" si="376"/>
        <v>0</v>
      </c>
      <c r="J486" s="51">
        <f>-VLOOKUP(A486,'pl-data'!A:BR,66)</f>
        <v>-6.3654000000000002</v>
      </c>
      <c r="K486" s="51">
        <f>-VLOOKUP(A486,'pl-data'!A:BR,68)</f>
        <v>-6.6200160000000006</v>
      </c>
      <c r="L486" s="51">
        <f>-VLOOKUP(A486,'pl-data'!A:BR,70)</f>
        <v>-6.9510168000000006</v>
      </c>
      <c r="N486" s="51">
        <f>-VLOOKUP(A486,'pl-data'!A:BR,21)</f>
        <v>-6</v>
      </c>
      <c r="O486" s="51">
        <f>-VLOOKUP(A486,'pl-data'!A:BR,51)</f>
        <v>-6.1799999999999988</v>
      </c>
      <c r="P486" s="51">
        <f>-VLOOKUP(A486,'pl-data'!A:BR,36)</f>
        <v>0</v>
      </c>
      <c r="Q486" s="34">
        <f t="shared" si="377"/>
        <v>-1</v>
      </c>
      <c r="R486" s="34">
        <f t="shared" si="378"/>
        <v>-1</v>
      </c>
      <c r="T486" s="51">
        <f t="shared" si="379"/>
        <v>-6</v>
      </c>
      <c r="U486" s="51">
        <f>-VLOOKUP(A486,'pl-data'!A:BR,52)</f>
        <v>-6.1799999999999988</v>
      </c>
      <c r="V486" s="51">
        <f t="shared" si="380"/>
        <v>0</v>
      </c>
      <c r="W486" s="34">
        <f t="shared" si="381"/>
        <v>-1</v>
      </c>
      <c r="X486" s="34">
        <f t="shared" si="382"/>
        <v>-1</v>
      </c>
    </row>
    <row r="487" spans="1:24" hidden="1" outlineLevel="2" x14ac:dyDescent="0.2">
      <c r="A487" s="49">
        <v>4540</v>
      </c>
      <c r="B487" s="47" t="str">
        <f>+masterfile!D1063</f>
        <v>4540 Kfz-Reparaturen</v>
      </c>
      <c r="D487" s="51">
        <f>-VLOOKUP(A487,'pl-data'!A:F,4)</f>
        <v>0</v>
      </c>
      <c r="E487" s="51">
        <f>-VLOOKUP(A487,'pl-data'!A:F,5)</f>
        <v>0</v>
      </c>
      <c r="F487" s="51">
        <f>-VLOOKUP(A487,'pl-data'!A:F,6)</f>
        <v>0</v>
      </c>
      <c r="G487" s="51">
        <f>-VLOOKUP(A487,'pl-data'!A:G,7)</f>
        <v>0</v>
      </c>
      <c r="H487" s="51">
        <f>-VLOOKUP(A487,'pl-data'!A:V,22)</f>
        <v>0</v>
      </c>
      <c r="I487" s="51">
        <f t="shared" si="376"/>
        <v>0</v>
      </c>
      <c r="J487" s="51">
        <f>-VLOOKUP(A487,'pl-data'!A:BR,66)</f>
        <v>0</v>
      </c>
      <c r="K487" s="51">
        <f>-VLOOKUP(A487,'pl-data'!A:BR,68)</f>
        <v>0</v>
      </c>
      <c r="L487" s="51">
        <f>-VLOOKUP(A487,'pl-data'!A:BR,70)</f>
        <v>0</v>
      </c>
      <c r="N487" s="51">
        <f>-VLOOKUP(A487,'pl-data'!A:BR,21)</f>
        <v>0</v>
      </c>
      <c r="O487" s="51">
        <f>-VLOOKUP(A487,'pl-data'!A:BR,51)</f>
        <v>0</v>
      </c>
      <c r="P487" s="51">
        <f>-VLOOKUP(A487,'pl-data'!A:BR,36)</f>
        <v>0</v>
      </c>
      <c r="Q487" s="34" t="str">
        <f t="shared" si="377"/>
        <v>n/a</v>
      </c>
      <c r="R487" s="34" t="str">
        <f t="shared" si="378"/>
        <v>n/a</v>
      </c>
      <c r="T487" s="51">
        <f t="shared" si="379"/>
        <v>0</v>
      </c>
      <c r="U487" s="51">
        <f>-VLOOKUP(A487,'pl-data'!A:BR,52)</f>
        <v>0</v>
      </c>
      <c r="V487" s="51">
        <f t="shared" si="380"/>
        <v>0</v>
      </c>
      <c r="W487" s="34" t="str">
        <f t="shared" si="381"/>
        <v>n/a</v>
      </c>
      <c r="X487" s="34" t="str">
        <f t="shared" si="382"/>
        <v>n/a</v>
      </c>
    </row>
    <row r="488" spans="1:24" hidden="1" outlineLevel="2" x14ac:dyDescent="0.2">
      <c r="A488" s="49">
        <v>4570</v>
      </c>
      <c r="B488" s="47" t="str">
        <f>+masterfile!D1066</f>
        <v>4570 Mietleasing Kfz</v>
      </c>
      <c r="D488" s="51">
        <f>-VLOOKUP(A488,'pl-data'!A:F,4)</f>
        <v>-42</v>
      </c>
      <c r="E488" s="51">
        <f>-VLOOKUP(A488,'pl-data'!A:F,5)</f>
        <v>-42</v>
      </c>
      <c r="F488" s="51">
        <f>-VLOOKUP(A488,'pl-data'!A:F,6)</f>
        <v>-42</v>
      </c>
      <c r="G488" s="51">
        <f>-VLOOKUP(A488,'pl-data'!A:G,7)</f>
        <v>-42</v>
      </c>
      <c r="H488" s="51">
        <f>-VLOOKUP(A488,'pl-data'!A:V,22)</f>
        <v>-42</v>
      </c>
      <c r="I488" s="51">
        <f t="shared" si="376"/>
        <v>0</v>
      </c>
      <c r="J488" s="51">
        <f>-VLOOKUP(A488,'pl-data'!A:BR,66)</f>
        <v>-44.557799999999993</v>
      </c>
      <c r="K488" s="51">
        <f>-VLOOKUP(A488,'pl-data'!A:BR,68)</f>
        <v>-46.340111999999998</v>
      </c>
      <c r="L488" s="51">
        <f>-VLOOKUP(A488,'pl-data'!A:BR,70)</f>
        <v>-48.657117599999999</v>
      </c>
      <c r="N488" s="51">
        <f>-VLOOKUP(A488,'pl-data'!A:BR,21)</f>
        <v>-42</v>
      </c>
      <c r="O488" s="51">
        <f>-VLOOKUP(A488,'pl-data'!A:BR,51)</f>
        <v>-43.259999999999991</v>
      </c>
      <c r="P488" s="51">
        <f>-VLOOKUP(A488,'pl-data'!A:BR,36)</f>
        <v>0</v>
      </c>
      <c r="Q488" s="34">
        <f t="shared" si="377"/>
        <v>-1</v>
      </c>
      <c r="R488" s="34">
        <f t="shared" si="378"/>
        <v>-1</v>
      </c>
      <c r="T488" s="51">
        <f t="shared" si="379"/>
        <v>-42</v>
      </c>
      <c r="U488" s="51">
        <f>-VLOOKUP(A488,'pl-data'!A:BR,52)</f>
        <v>-43.259999999999991</v>
      </c>
      <c r="V488" s="51">
        <f t="shared" si="380"/>
        <v>0</v>
      </c>
      <c r="W488" s="34">
        <f t="shared" si="381"/>
        <v>-1</v>
      </c>
      <c r="X488" s="34">
        <f t="shared" si="382"/>
        <v>-1</v>
      </c>
    </row>
    <row r="489" spans="1:24" hidden="1" outlineLevel="2" x14ac:dyDescent="0.2">
      <c r="A489" s="49">
        <v>4575</v>
      </c>
      <c r="B489" s="47" t="str">
        <f>+masterfile!D1067</f>
        <v>4575 Mietleasing Elektrofahrzeuge</v>
      </c>
      <c r="D489" s="51">
        <f>-VLOOKUP(A489,'pl-data'!A:F,4)</f>
        <v>0</v>
      </c>
      <c r="E489" s="51">
        <f>-VLOOKUP(A489,'pl-data'!A:F,5)</f>
        <v>0</v>
      </c>
      <c r="F489" s="51">
        <f>-VLOOKUP(A489,'pl-data'!A:F,6)</f>
        <v>0</v>
      </c>
      <c r="G489" s="51">
        <f>-VLOOKUP(A489,'pl-data'!A:G,7)</f>
        <v>0</v>
      </c>
      <c r="H489" s="51">
        <f>-VLOOKUP(A489,'pl-data'!A:V,22)</f>
        <v>0</v>
      </c>
      <c r="I489" s="51">
        <f t="shared" si="376"/>
        <v>0</v>
      </c>
      <c r="J489" s="51">
        <f>-VLOOKUP(A489,'pl-data'!A:BR,66)</f>
        <v>0</v>
      </c>
      <c r="K489" s="51">
        <f>-VLOOKUP(A489,'pl-data'!A:BR,68)</f>
        <v>0</v>
      </c>
      <c r="L489" s="51">
        <f>-VLOOKUP(A489,'pl-data'!A:BR,70)</f>
        <v>0</v>
      </c>
      <c r="N489" s="51">
        <f>-VLOOKUP(A489,'pl-data'!A:BR,21)</f>
        <v>0</v>
      </c>
      <c r="O489" s="51">
        <f>-VLOOKUP(A489,'pl-data'!A:BR,51)</f>
        <v>0</v>
      </c>
      <c r="P489" s="51">
        <f>-VLOOKUP(A489,'pl-data'!A:BR,36)</f>
        <v>0</v>
      </c>
      <c r="Q489" s="34" t="str">
        <f t="shared" si="377"/>
        <v>n/a</v>
      </c>
      <c r="R489" s="34" t="str">
        <f t="shared" si="378"/>
        <v>n/a</v>
      </c>
      <c r="T489" s="51">
        <f t="shared" si="379"/>
        <v>0</v>
      </c>
      <c r="U489" s="51">
        <f>-VLOOKUP(A489,'pl-data'!A:BR,52)</f>
        <v>0</v>
      </c>
      <c r="V489" s="51">
        <f t="shared" si="380"/>
        <v>0</v>
      </c>
      <c r="W489" s="34" t="str">
        <f t="shared" si="381"/>
        <v>n/a</v>
      </c>
      <c r="X489" s="34" t="str">
        <f t="shared" si="382"/>
        <v>n/a</v>
      </c>
    </row>
    <row r="490" spans="1:24" hidden="1" outlineLevel="2" x14ac:dyDescent="0.2">
      <c r="A490" s="49">
        <v>4580</v>
      </c>
      <c r="B490" s="47" t="str">
        <f>+masterfile!D1068</f>
        <v>4580 Sonstige Kfz-Kosten</v>
      </c>
      <c r="D490" s="51">
        <f>-VLOOKUP(A490,'pl-data'!A:F,4)</f>
        <v>-1.5</v>
      </c>
      <c r="E490" s="51">
        <f>-VLOOKUP(A490,'pl-data'!A:F,5)</f>
        <v>-1.5</v>
      </c>
      <c r="F490" s="51">
        <f>-VLOOKUP(A490,'pl-data'!A:F,6)</f>
        <v>-1.5</v>
      </c>
      <c r="G490" s="51">
        <f>-VLOOKUP(A490,'pl-data'!A:G,7)</f>
        <v>-1.5</v>
      </c>
      <c r="H490" s="51">
        <f>-VLOOKUP(A490,'pl-data'!A:V,22)</f>
        <v>-1.5</v>
      </c>
      <c r="I490" s="51">
        <f t="shared" si="376"/>
        <v>0</v>
      </c>
      <c r="J490" s="51">
        <f>-VLOOKUP(A490,'pl-data'!A:BR,66)</f>
        <v>-1.59135</v>
      </c>
      <c r="K490" s="51">
        <f>-VLOOKUP(A490,'pl-data'!A:BR,68)</f>
        <v>-1.6550040000000001</v>
      </c>
      <c r="L490" s="51">
        <f>-VLOOKUP(A490,'pl-data'!A:BR,70)</f>
        <v>-1.7377542000000001</v>
      </c>
      <c r="N490" s="51">
        <f>-VLOOKUP(A490,'pl-data'!A:BR,21)</f>
        <v>-1.5</v>
      </c>
      <c r="O490" s="51">
        <f>-VLOOKUP(A490,'pl-data'!A:BR,51)</f>
        <v>-1.5449999999999997</v>
      </c>
      <c r="P490" s="51">
        <f>-VLOOKUP(A490,'pl-data'!A:BR,36)</f>
        <v>0</v>
      </c>
      <c r="Q490" s="34">
        <f t="shared" si="377"/>
        <v>-1</v>
      </c>
      <c r="R490" s="34">
        <f t="shared" si="378"/>
        <v>-1</v>
      </c>
      <c r="T490" s="51">
        <f t="shared" si="379"/>
        <v>-1.5</v>
      </c>
      <c r="U490" s="51">
        <f>-VLOOKUP(A490,'pl-data'!A:BR,52)</f>
        <v>-1.5449999999999997</v>
      </c>
      <c r="V490" s="51">
        <f t="shared" si="380"/>
        <v>0</v>
      </c>
      <c r="W490" s="34">
        <f t="shared" si="381"/>
        <v>-1</v>
      </c>
      <c r="X490" s="34">
        <f t="shared" si="382"/>
        <v>-1</v>
      </c>
    </row>
    <row r="491" spans="1:24" hidden="1" outlineLevel="2" x14ac:dyDescent="0.2">
      <c r="A491" s="49">
        <v>4590</v>
      </c>
      <c r="B491" s="47" t="str">
        <f>+masterfile!D1069</f>
        <v>4590 Kfz-Kosten betriebl.Nutzung Kfz im PV</v>
      </c>
      <c r="D491" s="51">
        <f>-VLOOKUP(A491,'pl-data'!A:F,4)</f>
        <v>0</v>
      </c>
      <c r="E491" s="51">
        <f>-VLOOKUP(A491,'pl-data'!A:F,5)</f>
        <v>0</v>
      </c>
      <c r="F491" s="51">
        <f>-VLOOKUP(A491,'pl-data'!A:F,6)</f>
        <v>0</v>
      </c>
      <c r="G491" s="51">
        <f>-VLOOKUP(A491,'pl-data'!A:G,7)</f>
        <v>0</v>
      </c>
      <c r="H491" s="51">
        <f>-VLOOKUP(A491,'pl-data'!A:V,22)</f>
        <v>0</v>
      </c>
      <c r="I491" s="51">
        <f t="shared" si="376"/>
        <v>0</v>
      </c>
      <c r="J491" s="51">
        <f>-VLOOKUP(A491,'pl-data'!A:BR,66)</f>
        <v>0</v>
      </c>
      <c r="K491" s="51">
        <f>-VLOOKUP(A491,'pl-data'!A:BR,68)</f>
        <v>0</v>
      </c>
      <c r="L491" s="51">
        <f>-VLOOKUP(A491,'pl-data'!A:BR,70)</f>
        <v>0</v>
      </c>
      <c r="N491" s="51">
        <f>-VLOOKUP(A491,'pl-data'!A:BR,21)</f>
        <v>0</v>
      </c>
      <c r="O491" s="51">
        <f>-VLOOKUP(A491,'pl-data'!A:BR,51)</f>
        <v>0</v>
      </c>
      <c r="P491" s="51">
        <f>-VLOOKUP(A491,'pl-data'!A:BR,36)</f>
        <v>0</v>
      </c>
      <c r="Q491" s="34" t="str">
        <f t="shared" si="377"/>
        <v>n/a</v>
      </c>
      <c r="R491" s="34" t="str">
        <f t="shared" si="378"/>
        <v>n/a</v>
      </c>
      <c r="T491" s="51">
        <f t="shared" si="379"/>
        <v>0</v>
      </c>
      <c r="U491" s="51">
        <f>-VLOOKUP(A491,'pl-data'!A:BR,52)</f>
        <v>0</v>
      </c>
      <c r="V491" s="51">
        <f t="shared" si="380"/>
        <v>0</v>
      </c>
      <c r="W491" s="34" t="str">
        <f t="shared" si="381"/>
        <v>n/a</v>
      </c>
      <c r="X491" s="34" t="str">
        <f t="shared" si="382"/>
        <v>n/a</v>
      </c>
    </row>
    <row r="492" spans="1:24" hidden="1" outlineLevel="2" x14ac:dyDescent="0.2">
      <c r="A492" s="49">
        <v>4595</v>
      </c>
      <c r="B492" s="47" t="str">
        <f>+masterfile!D1070</f>
        <v>4595 Fremdfahrzeugkosten</v>
      </c>
      <c r="D492" s="51">
        <f>-VLOOKUP(A492,'pl-data'!A:F,4)</f>
        <v>0</v>
      </c>
      <c r="E492" s="51">
        <f>-VLOOKUP(A492,'pl-data'!A:F,5)</f>
        <v>0</v>
      </c>
      <c r="F492" s="51">
        <f>-VLOOKUP(A492,'pl-data'!A:F,6)</f>
        <v>0</v>
      </c>
      <c r="G492" s="51">
        <f>-VLOOKUP(A492,'pl-data'!A:G,7)</f>
        <v>0</v>
      </c>
      <c r="H492" s="51">
        <f>-VLOOKUP(A492,'pl-data'!A:V,22)</f>
        <v>0</v>
      </c>
      <c r="I492" s="51">
        <f t="shared" si="376"/>
        <v>0</v>
      </c>
      <c r="J492" s="51">
        <f>-VLOOKUP(A492,'pl-data'!A:BR,66)</f>
        <v>0</v>
      </c>
      <c r="K492" s="51">
        <f>-VLOOKUP(A492,'pl-data'!A:BR,68)</f>
        <v>0</v>
      </c>
      <c r="L492" s="51">
        <f>-VLOOKUP(A492,'pl-data'!A:BR,70)</f>
        <v>0</v>
      </c>
      <c r="N492" s="51">
        <f>-VLOOKUP(A492,'pl-data'!A:BR,21)</f>
        <v>0</v>
      </c>
      <c r="O492" s="51">
        <f>-VLOOKUP(A492,'pl-data'!A:BR,51)</f>
        <v>0</v>
      </c>
      <c r="P492" s="51">
        <f>-VLOOKUP(A492,'pl-data'!A:BR,36)</f>
        <v>0</v>
      </c>
      <c r="Q492" s="34" t="str">
        <f t="shared" si="377"/>
        <v>n/a</v>
      </c>
      <c r="R492" s="34" t="str">
        <f t="shared" si="378"/>
        <v>n/a</v>
      </c>
      <c r="T492" s="51">
        <f t="shared" si="379"/>
        <v>0</v>
      </c>
      <c r="U492" s="51">
        <f>-VLOOKUP(A492,'pl-data'!A:BR,52)</f>
        <v>0</v>
      </c>
      <c r="V492" s="51">
        <f t="shared" si="380"/>
        <v>0</v>
      </c>
      <c r="W492" s="34" t="str">
        <f t="shared" si="381"/>
        <v>n/a</v>
      </c>
      <c r="X492" s="34" t="str">
        <f t="shared" si="382"/>
        <v>n/a</v>
      </c>
    </row>
    <row r="493" spans="1:24" hidden="1" outlineLevel="1" collapsed="1" x14ac:dyDescent="0.2">
      <c r="B493" s="13"/>
      <c r="D493" s="53"/>
      <c r="E493" s="53"/>
      <c r="F493" s="53"/>
      <c r="G493" s="53"/>
      <c r="H493" s="53"/>
      <c r="I493" s="53"/>
      <c r="J493" s="53"/>
      <c r="K493" s="53"/>
      <c r="L493" s="53"/>
      <c r="N493" s="53"/>
      <c r="O493" s="53"/>
      <c r="P493" s="53"/>
      <c r="T493" s="53"/>
      <c r="U493" s="53"/>
      <c r="V493" s="53"/>
    </row>
    <row r="494" spans="1:24" hidden="1" outlineLevel="1" x14ac:dyDescent="0.2">
      <c r="A494" s="49" t="s">
        <v>28</v>
      </c>
      <c r="B494" s="13" t="s">
        <v>28</v>
      </c>
      <c r="D494" s="53">
        <f>+SUM(D495:D521)</f>
        <v>-598.75</v>
      </c>
      <c r="E494" s="53">
        <f t="shared" ref="E494" si="383">+SUM(E495:E521)</f>
        <v>-598.75</v>
      </c>
      <c r="F494" s="53">
        <f>+SUM(F495:F521)</f>
        <v>-598.75</v>
      </c>
      <c r="G494" s="53">
        <f t="shared" ref="G494:L494" si="384">+SUM(G495:G521)</f>
        <v>-598.75</v>
      </c>
      <c r="H494" s="53">
        <f t="shared" si="384"/>
        <v>-598.75</v>
      </c>
      <c r="I494" s="53">
        <f t="shared" si="384"/>
        <v>0</v>
      </c>
      <c r="J494" s="53">
        <f t="shared" si="384"/>
        <v>-635.21387499999992</v>
      </c>
      <c r="K494" s="53">
        <f t="shared" si="384"/>
        <v>-660.62243000000001</v>
      </c>
      <c r="L494" s="53">
        <f t="shared" si="384"/>
        <v>-693.65355150000005</v>
      </c>
      <c r="N494" s="53">
        <f t="shared" ref="N494:P494" si="385">+SUM(N495:N521)</f>
        <v>-598.75</v>
      </c>
      <c r="O494" s="53">
        <f t="shared" si="385"/>
        <v>-616.71249999999998</v>
      </c>
      <c r="P494" s="53">
        <f t="shared" si="385"/>
        <v>0</v>
      </c>
      <c r="Q494" s="34">
        <f t="shared" ref="Q494" si="386">IFERROR(P494/O494-1,"n/a")</f>
        <v>-1</v>
      </c>
      <c r="R494" s="34">
        <f t="shared" ref="R494" si="387">IFERROR(P494/N494-1,"n/a")</f>
        <v>-1</v>
      </c>
      <c r="T494" s="53">
        <f t="shared" ref="T494:V494" si="388">+SUM(T495:T521)</f>
        <v>-598.75</v>
      </c>
      <c r="U494" s="53">
        <f t="shared" si="388"/>
        <v>-616.71249999999998</v>
      </c>
      <c r="V494" s="53">
        <f t="shared" si="388"/>
        <v>0</v>
      </c>
      <c r="W494" s="34">
        <f t="shared" ref="W494" si="389">IFERROR(V494/U494-1,"n/a")</f>
        <v>-1</v>
      </c>
      <c r="X494" s="34">
        <f t="shared" ref="X494" si="390">IFERROR(V494/T494-1,"n/a")</f>
        <v>-1</v>
      </c>
    </row>
    <row r="495" spans="1:24" hidden="1" outlineLevel="2" x14ac:dyDescent="0.2">
      <c r="A495" s="49">
        <v>4600</v>
      </c>
      <c r="B495" s="47" t="str">
        <f>+masterfile!D1071</f>
        <v>4600 Werbekosten</v>
      </c>
      <c r="D495" s="51">
        <f>-VLOOKUP(A495,'pl-data'!A:F,4)</f>
        <v>-525</v>
      </c>
      <c r="E495" s="51">
        <f>-VLOOKUP(A495,'pl-data'!A:F,5)</f>
        <v>-525</v>
      </c>
      <c r="F495" s="51">
        <f>-VLOOKUP(A495,'pl-data'!A:F,6)</f>
        <v>-525</v>
      </c>
      <c r="G495" s="51">
        <f>-VLOOKUP(A495,'pl-data'!A:G,7)</f>
        <v>-525</v>
      </c>
      <c r="H495" s="51">
        <f>-VLOOKUP(A495,'pl-data'!A:V,22)</f>
        <v>-525</v>
      </c>
      <c r="I495" s="51">
        <f t="shared" ref="I495:I520" si="391">+U495+P495-O495</f>
        <v>0</v>
      </c>
      <c r="J495" s="51">
        <f>-VLOOKUP(A495,'pl-data'!A:BR,66)</f>
        <v>-556.97249999999997</v>
      </c>
      <c r="K495" s="51">
        <f>-VLOOKUP(A495,'pl-data'!A:BR,68)</f>
        <v>-579.25139999999999</v>
      </c>
      <c r="L495" s="51">
        <f>-VLOOKUP(A495,'pl-data'!A:BR,70)</f>
        <v>-608.21397000000002</v>
      </c>
      <c r="N495" s="51">
        <f>-VLOOKUP(A495,'pl-data'!A:BR,21)</f>
        <v>-525</v>
      </c>
      <c r="O495" s="51">
        <f>-VLOOKUP(A495,'pl-data'!A:BR,51)</f>
        <v>-540.75</v>
      </c>
      <c r="P495" s="51">
        <f>-VLOOKUP(A495,'pl-data'!A:BR,36)</f>
        <v>0</v>
      </c>
      <c r="Q495" s="34">
        <f t="shared" ref="Q495:Q520" si="392">IFERROR(P495/O495-1,"n/a")</f>
        <v>-1</v>
      </c>
      <c r="R495" s="34">
        <f t="shared" ref="R495:R520" si="393">IFERROR(P495/N495-1,"n/a")</f>
        <v>-1</v>
      </c>
      <c r="T495" s="51">
        <f t="shared" ref="T495:T520" si="394">+H495</f>
        <v>-525</v>
      </c>
      <c r="U495" s="51">
        <f>-VLOOKUP(A495,'pl-data'!A:BR,52)</f>
        <v>-540.75</v>
      </c>
      <c r="V495" s="51">
        <f t="shared" ref="V495:V520" si="395">+I495</f>
        <v>0</v>
      </c>
      <c r="W495" s="34">
        <f t="shared" ref="W495:W520" si="396">IFERROR(V495/U495-1,"n/a")</f>
        <v>-1</v>
      </c>
      <c r="X495" s="34">
        <f t="shared" ref="X495:X520" si="397">IFERROR(V495/T495-1,"n/a")</f>
        <v>-1</v>
      </c>
    </row>
    <row r="496" spans="1:24" hidden="1" outlineLevel="2" x14ac:dyDescent="0.2">
      <c r="A496" s="49">
        <v>4605</v>
      </c>
      <c r="B496" s="47" t="str">
        <f>+masterfile!D1072</f>
        <v>4605 Streuartikel</v>
      </c>
      <c r="D496" s="51">
        <f>-VLOOKUP(A496,'pl-data'!A:F,4)</f>
        <v>-50</v>
      </c>
      <c r="E496" s="51">
        <f>-VLOOKUP(A496,'pl-data'!A:F,5)</f>
        <v>-50</v>
      </c>
      <c r="F496" s="51">
        <f>-VLOOKUP(A496,'pl-data'!A:F,6)</f>
        <v>-50</v>
      </c>
      <c r="G496" s="51">
        <f>-VLOOKUP(A496,'pl-data'!A:G,7)</f>
        <v>-50</v>
      </c>
      <c r="H496" s="51">
        <f>-VLOOKUP(A496,'pl-data'!A:V,22)</f>
        <v>-49.999999999999993</v>
      </c>
      <c r="I496" s="51">
        <f t="shared" si="391"/>
        <v>0</v>
      </c>
      <c r="J496" s="51">
        <f>-VLOOKUP(A496,'pl-data'!A:BR,66)</f>
        <v>-53.045000000000009</v>
      </c>
      <c r="K496" s="51">
        <f>-VLOOKUP(A496,'pl-data'!A:BR,68)</f>
        <v>-55.166800000000009</v>
      </c>
      <c r="L496" s="51">
        <f>-VLOOKUP(A496,'pl-data'!A:BR,70)</f>
        <v>-57.925140000000013</v>
      </c>
      <c r="N496" s="51">
        <f>-VLOOKUP(A496,'pl-data'!A:BR,21)</f>
        <v>-49.999999999999993</v>
      </c>
      <c r="O496" s="51">
        <f>-VLOOKUP(A496,'pl-data'!A:BR,51)</f>
        <v>-51.499999999999993</v>
      </c>
      <c r="P496" s="51">
        <f>-VLOOKUP(A496,'pl-data'!A:BR,36)</f>
        <v>0</v>
      </c>
      <c r="Q496" s="34">
        <f t="shared" si="392"/>
        <v>-1</v>
      </c>
      <c r="R496" s="34">
        <f t="shared" si="393"/>
        <v>-1</v>
      </c>
      <c r="T496" s="51">
        <f t="shared" si="394"/>
        <v>-49.999999999999993</v>
      </c>
      <c r="U496" s="51">
        <f>-VLOOKUP(A496,'pl-data'!A:BR,52)</f>
        <v>-51.499999999999993</v>
      </c>
      <c r="V496" s="51">
        <f t="shared" si="395"/>
        <v>0</v>
      </c>
      <c r="W496" s="34">
        <f t="shared" si="396"/>
        <v>-1</v>
      </c>
      <c r="X496" s="34">
        <f t="shared" si="397"/>
        <v>-1</v>
      </c>
    </row>
    <row r="497" spans="1:24" hidden="1" outlineLevel="2" x14ac:dyDescent="0.2">
      <c r="A497" s="49">
        <v>4630</v>
      </c>
      <c r="B497" s="47" t="str">
        <f>+masterfile!D1073</f>
        <v>4630 Geschenke abzugsfähig ohne § 37b EStG</v>
      </c>
      <c r="D497" s="51">
        <f>-VLOOKUP(A497,'pl-data'!A:F,4)</f>
        <v>0</v>
      </c>
      <c r="E497" s="51">
        <f>-VLOOKUP(A497,'pl-data'!A:F,5)</f>
        <v>0</v>
      </c>
      <c r="F497" s="51">
        <f>-VLOOKUP(A497,'pl-data'!A:F,6)</f>
        <v>0</v>
      </c>
      <c r="G497" s="51">
        <f>-VLOOKUP(A497,'pl-data'!A:G,7)</f>
        <v>0</v>
      </c>
      <c r="H497" s="51">
        <f>-VLOOKUP(A497,'pl-data'!A:V,22)</f>
        <v>0</v>
      </c>
      <c r="I497" s="51">
        <f t="shared" si="391"/>
        <v>0</v>
      </c>
      <c r="J497" s="51">
        <f>-VLOOKUP(A497,'pl-data'!A:BR,66)</f>
        <v>0</v>
      </c>
      <c r="K497" s="51">
        <f>-VLOOKUP(A497,'pl-data'!A:BR,68)</f>
        <v>0</v>
      </c>
      <c r="L497" s="51">
        <f>-VLOOKUP(A497,'pl-data'!A:BR,70)</f>
        <v>0</v>
      </c>
      <c r="N497" s="51">
        <f>-VLOOKUP(A497,'pl-data'!A:BR,21)</f>
        <v>0</v>
      </c>
      <c r="O497" s="51">
        <f>-VLOOKUP(A497,'pl-data'!A:BR,51)</f>
        <v>0</v>
      </c>
      <c r="P497" s="51">
        <f>-VLOOKUP(A497,'pl-data'!A:BR,36)</f>
        <v>0</v>
      </c>
      <c r="Q497" s="34" t="str">
        <f t="shared" si="392"/>
        <v>n/a</v>
      </c>
      <c r="R497" s="34" t="str">
        <f t="shared" si="393"/>
        <v>n/a</v>
      </c>
      <c r="T497" s="51">
        <f t="shared" si="394"/>
        <v>0</v>
      </c>
      <c r="U497" s="51">
        <f>-VLOOKUP(A497,'pl-data'!A:BR,52)</f>
        <v>0</v>
      </c>
      <c r="V497" s="51">
        <f t="shared" si="395"/>
        <v>0</v>
      </c>
      <c r="W497" s="34" t="str">
        <f t="shared" si="396"/>
        <v>n/a</v>
      </c>
      <c r="X497" s="34" t="str">
        <f t="shared" si="397"/>
        <v>n/a</v>
      </c>
    </row>
    <row r="498" spans="1:24" hidden="1" outlineLevel="2" x14ac:dyDescent="0.2">
      <c r="A498" s="49">
        <v>4631</v>
      </c>
      <c r="B498" s="47" t="str">
        <f>+masterfile!D1074</f>
        <v>4631 Geschenke abzugsfähig mit § 37b EStG</v>
      </c>
      <c r="D498" s="51">
        <f>-VLOOKUP(A498,'pl-data'!A:F,4)</f>
        <v>0</v>
      </c>
      <c r="E498" s="51">
        <f>-VLOOKUP(A498,'pl-data'!A:F,5)</f>
        <v>0</v>
      </c>
      <c r="F498" s="51">
        <f>-VLOOKUP(A498,'pl-data'!A:F,6)</f>
        <v>0</v>
      </c>
      <c r="G498" s="51">
        <f>-VLOOKUP(A498,'pl-data'!A:G,7)</f>
        <v>0</v>
      </c>
      <c r="H498" s="51">
        <f>-VLOOKUP(A498,'pl-data'!A:V,22)</f>
        <v>0</v>
      </c>
      <c r="I498" s="51">
        <f t="shared" si="391"/>
        <v>0</v>
      </c>
      <c r="J498" s="51">
        <f>-VLOOKUP(A498,'pl-data'!A:BR,66)</f>
        <v>0</v>
      </c>
      <c r="K498" s="51">
        <f>-VLOOKUP(A498,'pl-data'!A:BR,68)</f>
        <v>0</v>
      </c>
      <c r="L498" s="51">
        <f>-VLOOKUP(A498,'pl-data'!A:BR,70)</f>
        <v>0</v>
      </c>
      <c r="N498" s="51">
        <f>-VLOOKUP(A498,'pl-data'!A:BR,21)</f>
        <v>0</v>
      </c>
      <c r="O498" s="51">
        <f>-VLOOKUP(A498,'pl-data'!A:BR,51)</f>
        <v>0</v>
      </c>
      <c r="P498" s="51">
        <f>-VLOOKUP(A498,'pl-data'!A:BR,36)</f>
        <v>0</v>
      </c>
      <c r="Q498" s="34" t="str">
        <f t="shared" si="392"/>
        <v>n/a</v>
      </c>
      <c r="R498" s="34" t="str">
        <f t="shared" si="393"/>
        <v>n/a</v>
      </c>
      <c r="T498" s="51">
        <f t="shared" si="394"/>
        <v>0</v>
      </c>
      <c r="U498" s="51">
        <f>-VLOOKUP(A498,'pl-data'!A:BR,52)</f>
        <v>0</v>
      </c>
      <c r="V498" s="51">
        <f t="shared" si="395"/>
        <v>0</v>
      </c>
      <c r="W498" s="34" t="str">
        <f t="shared" si="396"/>
        <v>n/a</v>
      </c>
      <c r="X498" s="34" t="str">
        <f t="shared" si="397"/>
        <v>n/a</v>
      </c>
    </row>
    <row r="499" spans="1:24" hidden="1" outlineLevel="2" x14ac:dyDescent="0.2">
      <c r="A499" s="49">
        <v>4632</v>
      </c>
      <c r="B499" s="47" t="str">
        <f>+masterfile!D1075</f>
        <v>4632 Pausch. Steuer Geschenke/Zuwend. abz.</v>
      </c>
      <c r="D499" s="51">
        <f>-VLOOKUP(A499,'pl-data'!A:F,4)</f>
        <v>0</v>
      </c>
      <c r="E499" s="51">
        <f>-VLOOKUP(A499,'pl-data'!A:F,5)</f>
        <v>0</v>
      </c>
      <c r="F499" s="51">
        <f>-VLOOKUP(A499,'pl-data'!A:F,6)</f>
        <v>0</v>
      </c>
      <c r="G499" s="51">
        <f>-VLOOKUP(A499,'pl-data'!A:G,7)</f>
        <v>0</v>
      </c>
      <c r="H499" s="51">
        <f>-VLOOKUP(A499,'pl-data'!A:V,22)</f>
        <v>0</v>
      </c>
      <c r="I499" s="51">
        <f t="shared" si="391"/>
        <v>0</v>
      </c>
      <c r="J499" s="51">
        <f>-VLOOKUP(A499,'pl-data'!A:BR,66)</f>
        <v>0</v>
      </c>
      <c r="K499" s="51">
        <f>-VLOOKUP(A499,'pl-data'!A:BR,68)</f>
        <v>0</v>
      </c>
      <c r="L499" s="51">
        <f>-VLOOKUP(A499,'pl-data'!A:BR,70)</f>
        <v>0</v>
      </c>
      <c r="N499" s="51">
        <f>-VLOOKUP(A499,'pl-data'!A:BR,21)</f>
        <v>0</v>
      </c>
      <c r="O499" s="51">
        <f>-VLOOKUP(A499,'pl-data'!A:BR,51)</f>
        <v>0</v>
      </c>
      <c r="P499" s="51">
        <f>-VLOOKUP(A499,'pl-data'!A:BR,36)</f>
        <v>0</v>
      </c>
      <c r="Q499" s="34" t="str">
        <f t="shared" si="392"/>
        <v>n/a</v>
      </c>
      <c r="R499" s="34" t="str">
        <f t="shared" si="393"/>
        <v>n/a</v>
      </c>
      <c r="T499" s="51">
        <f t="shared" si="394"/>
        <v>0</v>
      </c>
      <c r="U499" s="51">
        <f>-VLOOKUP(A499,'pl-data'!A:BR,52)</f>
        <v>0</v>
      </c>
      <c r="V499" s="51">
        <f t="shared" si="395"/>
        <v>0</v>
      </c>
      <c r="W499" s="34" t="str">
        <f t="shared" si="396"/>
        <v>n/a</v>
      </c>
      <c r="X499" s="34" t="str">
        <f t="shared" si="397"/>
        <v>n/a</v>
      </c>
    </row>
    <row r="500" spans="1:24" ht="24" hidden="1" outlineLevel="2" x14ac:dyDescent="0.2">
      <c r="A500" s="49">
        <v>4635</v>
      </c>
      <c r="B500" s="47" t="str">
        <f>+masterfile!D1076</f>
        <v>4635 Geschenke n. abzugsfähig ohne §37b EStG</v>
      </c>
      <c r="D500" s="51">
        <f>-VLOOKUP(A500,'pl-data'!A:F,4)</f>
        <v>0</v>
      </c>
      <c r="E500" s="51">
        <f>-VLOOKUP(A500,'pl-data'!A:F,5)</f>
        <v>0</v>
      </c>
      <c r="F500" s="51">
        <f>-VLOOKUP(A500,'pl-data'!A:F,6)</f>
        <v>0</v>
      </c>
      <c r="G500" s="51">
        <f>-VLOOKUP(A500,'pl-data'!A:G,7)</f>
        <v>0</v>
      </c>
      <c r="H500" s="51">
        <f>-VLOOKUP(A500,'pl-data'!A:V,22)</f>
        <v>0</v>
      </c>
      <c r="I500" s="51">
        <f t="shared" si="391"/>
        <v>0</v>
      </c>
      <c r="J500" s="51">
        <f>-VLOOKUP(A500,'pl-data'!A:BR,66)</f>
        <v>0</v>
      </c>
      <c r="K500" s="51">
        <f>-VLOOKUP(A500,'pl-data'!A:BR,68)</f>
        <v>0</v>
      </c>
      <c r="L500" s="51">
        <f>-VLOOKUP(A500,'pl-data'!A:BR,70)</f>
        <v>0</v>
      </c>
      <c r="N500" s="51">
        <f>-VLOOKUP(A500,'pl-data'!A:BR,21)</f>
        <v>0</v>
      </c>
      <c r="O500" s="51">
        <f>-VLOOKUP(A500,'pl-data'!A:BR,51)</f>
        <v>0</v>
      </c>
      <c r="P500" s="51">
        <f>-VLOOKUP(A500,'pl-data'!A:BR,36)</f>
        <v>0</v>
      </c>
      <c r="Q500" s="34" t="str">
        <f t="shared" si="392"/>
        <v>n/a</v>
      </c>
      <c r="R500" s="34" t="str">
        <f t="shared" si="393"/>
        <v>n/a</v>
      </c>
      <c r="T500" s="51">
        <f t="shared" si="394"/>
        <v>0</v>
      </c>
      <c r="U500" s="51">
        <f>-VLOOKUP(A500,'pl-data'!A:BR,52)</f>
        <v>0</v>
      </c>
      <c r="V500" s="51">
        <f t="shared" si="395"/>
        <v>0</v>
      </c>
      <c r="W500" s="34" t="str">
        <f t="shared" si="396"/>
        <v>n/a</v>
      </c>
      <c r="X500" s="34" t="str">
        <f t="shared" si="397"/>
        <v>n/a</v>
      </c>
    </row>
    <row r="501" spans="1:24" ht="24" hidden="1" outlineLevel="2" x14ac:dyDescent="0.2">
      <c r="A501" s="49">
        <v>4636</v>
      </c>
      <c r="B501" s="47" t="str">
        <f>+masterfile!D1077</f>
        <v>4636 Geschenke n. abzugsfähig mit § 37b EStG</v>
      </c>
      <c r="D501" s="51">
        <f>-VLOOKUP(A501,'pl-data'!A:F,4)</f>
        <v>0</v>
      </c>
      <c r="E501" s="51">
        <f>-VLOOKUP(A501,'pl-data'!A:F,5)</f>
        <v>0</v>
      </c>
      <c r="F501" s="51">
        <f>-VLOOKUP(A501,'pl-data'!A:F,6)</f>
        <v>0</v>
      </c>
      <c r="G501" s="51">
        <f>-VLOOKUP(A501,'pl-data'!A:G,7)</f>
        <v>0</v>
      </c>
      <c r="H501" s="51">
        <f>-VLOOKUP(A501,'pl-data'!A:V,22)</f>
        <v>0</v>
      </c>
      <c r="I501" s="51">
        <f t="shared" si="391"/>
        <v>0</v>
      </c>
      <c r="J501" s="51">
        <f>-VLOOKUP(A501,'pl-data'!A:BR,66)</f>
        <v>0</v>
      </c>
      <c r="K501" s="51">
        <f>-VLOOKUP(A501,'pl-data'!A:BR,68)</f>
        <v>0</v>
      </c>
      <c r="L501" s="51">
        <f>-VLOOKUP(A501,'pl-data'!A:BR,70)</f>
        <v>0</v>
      </c>
      <c r="N501" s="51">
        <f>-VLOOKUP(A501,'pl-data'!A:BR,21)</f>
        <v>0</v>
      </c>
      <c r="O501" s="51">
        <f>-VLOOKUP(A501,'pl-data'!A:BR,51)</f>
        <v>0</v>
      </c>
      <c r="P501" s="51">
        <f>-VLOOKUP(A501,'pl-data'!A:BR,36)</f>
        <v>0</v>
      </c>
      <c r="Q501" s="34" t="str">
        <f t="shared" si="392"/>
        <v>n/a</v>
      </c>
      <c r="R501" s="34" t="str">
        <f t="shared" si="393"/>
        <v>n/a</v>
      </c>
      <c r="T501" s="51">
        <f t="shared" si="394"/>
        <v>0</v>
      </c>
      <c r="U501" s="51">
        <f>-VLOOKUP(A501,'pl-data'!A:BR,52)</f>
        <v>0</v>
      </c>
      <c r="V501" s="51">
        <f t="shared" si="395"/>
        <v>0</v>
      </c>
      <c r="W501" s="34" t="str">
        <f t="shared" si="396"/>
        <v>n/a</v>
      </c>
      <c r="X501" s="34" t="str">
        <f t="shared" si="397"/>
        <v>n/a</v>
      </c>
    </row>
    <row r="502" spans="1:24" ht="24" hidden="1" outlineLevel="2" x14ac:dyDescent="0.2">
      <c r="A502" s="49">
        <v>4637</v>
      </c>
      <c r="B502" s="47" t="str">
        <f>+masterfile!D1078</f>
        <v>4637 Pausch. Steuer Geschenke/Zuwend. n.abz.</v>
      </c>
      <c r="D502" s="51">
        <f>-VLOOKUP(A502,'pl-data'!A:F,4)</f>
        <v>0</v>
      </c>
      <c r="E502" s="51">
        <f>-VLOOKUP(A502,'pl-data'!A:F,5)</f>
        <v>0</v>
      </c>
      <c r="F502" s="51">
        <f>-VLOOKUP(A502,'pl-data'!A:F,6)</f>
        <v>0</v>
      </c>
      <c r="G502" s="51">
        <f>-VLOOKUP(A502,'pl-data'!A:G,7)</f>
        <v>0</v>
      </c>
      <c r="H502" s="51">
        <f>-VLOOKUP(A502,'pl-data'!A:V,22)</f>
        <v>0</v>
      </c>
      <c r="I502" s="51">
        <f t="shared" si="391"/>
        <v>0</v>
      </c>
      <c r="J502" s="51">
        <f>-VLOOKUP(A502,'pl-data'!A:BR,66)</f>
        <v>0</v>
      </c>
      <c r="K502" s="51">
        <f>-VLOOKUP(A502,'pl-data'!A:BR,68)</f>
        <v>0</v>
      </c>
      <c r="L502" s="51">
        <f>-VLOOKUP(A502,'pl-data'!A:BR,70)</f>
        <v>0</v>
      </c>
      <c r="N502" s="51">
        <f>-VLOOKUP(A502,'pl-data'!A:BR,21)</f>
        <v>0</v>
      </c>
      <c r="O502" s="51">
        <f>-VLOOKUP(A502,'pl-data'!A:BR,51)</f>
        <v>0</v>
      </c>
      <c r="P502" s="51">
        <f>-VLOOKUP(A502,'pl-data'!A:BR,36)</f>
        <v>0</v>
      </c>
      <c r="Q502" s="34" t="str">
        <f t="shared" si="392"/>
        <v>n/a</v>
      </c>
      <c r="R502" s="34" t="str">
        <f t="shared" si="393"/>
        <v>n/a</v>
      </c>
      <c r="T502" s="51">
        <f t="shared" si="394"/>
        <v>0</v>
      </c>
      <c r="U502" s="51">
        <f>-VLOOKUP(A502,'pl-data'!A:BR,52)</f>
        <v>0</v>
      </c>
      <c r="V502" s="51">
        <f t="shared" si="395"/>
        <v>0</v>
      </c>
      <c r="W502" s="34" t="str">
        <f t="shared" si="396"/>
        <v>n/a</v>
      </c>
      <c r="X502" s="34" t="str">
        <f t="shared" si="397"/>
        <v>n/a</v>
      </c>
    </row>
    <row r="503" spans="1:24" hidden="1" outlineLevel="2" x14ac:dyDescent="0.2">
      <c r="A503" s="49">
        <v>4638</v>
      </c>
      <c r="B503" s="47" t="str">
        <f>+masterfile!D1079</f>
        <v>4638 Geschenke ausschl.betrieblich genutzt</v>
      </c>
      <c r="D503" s="51">
        <f>-VLOOKUP(A503,'pl-data'!A:F,4)</f>
        <v>0</v>
      </c>
      <c r="E503" s="51">
        <f>-VLOOKUP(A503,'pl-data'!A:F,5)</f>
        <v>0</v>
      </c>
      <c r="F503" s="51">
        <f>-VLOOKUP(A503,'pl-data'!A:F,6)</f>
        <v>0</v>
      </c>
      <c r="G503" s="51">
        <f>-VLOOKUP(A503,'pl-data'!A:G,7)</f>
        <v>0</v>
      </c>
      <c r="H503" s="51">
        <f>-VLOOKUP(A503,'pl-data'!A:V,22)</f>
        <v>0</v>
      </c>
      <c r="I503" s="51">
        <f t="shared" si="391"/>
        <v>0</v>
      </c>
      <c r="J503" s="51">
        <f>-VLOOKUP(A503,'pl-data'!A:BR,66)</f>
        <v>0</v>
      </c>
      <c r="K503" s="51">
        <f>-VLOOKUP(A503,'pl-data'!A:BR,68)</f>
        <v>0</v>
      </c>
      <c r="L503" s="51">
        <f>-VLOOKUP(A503,'pl-data'!A:BR,70)</f>
        <v>0</v>
      </c>
      <c r="N503" s="51">
        <f>-VLOOKUP(A503,'pl-data'!A:BR,21)</f>
        <v>0</v>
      </c>
      <c r="O503" s="51">
        <f>-VLOOKUP(A503,'pl-data'!A:BR,51)</f>
        <v>0</v>
      </c>
      <c r="P503" s="51">
        <f>-VLOOKUP(A503,'pl-data'!A:BR,36)</f>
        <v>0</v>
      </c>
      <c r="Q503" s="34" t="str">
        <f t="shared" si="392"/>
        <v>n/a</v>
      </c>
      <c r="R503" s="34" t="str">
        <f t="shared" si="393"/>
        <v>n/a</v>
      </c>
      <c r="T503" s="51">
        <f t="shared" si="394"/>
        <v>0</v>
      </c>
      <c r="U503" s="51">
        <f>-VLOOKUP(A503,'pl-data'!A:BR,52)</f>
        <v>0</v>
      </c>
      <c r="V503" s="51">
        <f t="shared" si="395"/>
        <v>0</v>
      </c>
      <c r="W503" s="34" t="str">
        <f t="shared" si="396"/>
        <v>n/a</v>
      </c>
      <c r="X503" s="34" t="str">
        <f t="shared" si="397"/>
        <v>n/a</v>
      </c>
    </row>
    <row r="504" spans="1:24" hidden="1" outlineLevel="2" x14ac:dyDescent="0.2">
      <c r="A504" s="49">
        <v>4639</v>
      </c>
      <c r="B504" s="47" t="str">
        <f>+masterfile!D1080</f>
        <v>4639 Zugaben mit § 37b EStG</v>
      </c>
      <c r="D504" s="51">
        <f>-VLOOKUP(A504,'pl-data'!A:F,4)</f>
        <v>0</v>
      </c>
      <c r="E504" s="51">
        <f>-VLOOKUP(A504,'pl-data'!A:F,5)</f>
        <v>0</v>
      </c>
      <c r="F504" s="51">
        <f>-VLOOKUP(A504,'pl-data'!A:F,6)</f>
        <v>0</v>
      </c>
      <c r="G504" s="51">
        <f>-VLOOKUP(A504,'pl-data'!A:G,7)</f>
        <v>0</v>
      </c>
      <c r="H504" s="51">
        <f>-VLOOKUP(A504,'pl-data'!A:V,22)</f>
        <v>0</v>
      </c>
      <c r="I504" s="51">
        <f t="shared" si="391"/>
        <v>0</v>
      </c>
      <c r="J504" s="51">
        <f>-VLOOKUP(A504,'pl-data'!A:BR,66)</f>
        <v>0</v>
      </c>
      <c r="K504" s="51">
        <f>-VLOOKUP(A504,'pl-data'!A:BR,68)</f>
        <v>0</v>
      </c>
      <c r="L504" s="51">
        <f>-VLOOKUP(A504,'pl-data'!A:BR,70)</f>
        <v>0</v>
      </c>
      <c r="N504" s="51">
        <f>-VLOOKUP(A504,'pl-data'!A:BR,21)</f>
        <v>0</v>
      </c>
      <c r="O504" s="51">
        <f>-VLOOKUP(A504,'pl-data'!A:BR,51)</f>
        <v>0</v>
      </c>
      <c r="P504" s="51">
        <f>-VLOOKUP(A504,'pl-data'!A:BR,36)</f>
        <v>0</v>
      </c>
      <c r="Q504" s="34" t="str">
        <f t="shared" si="392"/>
        <v>n/a</v>
      </c>
      <c r="R504" s="34" t="str">
        <f t="shared" si="393"/>
        <v>n/a</v>
      </c>
      <c r="T504" s="51">
        <f t="shared" si="394"/>
        <v>0</v>
      </c>
      <c r="U504" s="51">
        <f>-VLOOKUP(A504,'pl-data'!A:BR,52)</f>
        <v>0</v>
      </c>
      <c r="V504" s="51">
        <f t="shared" si="395"/>
        <v>0</v>
      </c>
      <c r="W504" s="34" t="str">
        <f t="shared" si="396"/>
        <v>n/a</v>
      </c>
      <c r="X504" s="34" t="str">
        <f t="shared" si="397"/>
        <v>n/a</v>
      </c>
    </row>
    <row r="505" spans="1:24" hidden="1" outlineLevel="2" x14ac:dyDescent="0.2">
      <c r="A505" s="49">
        <v>4640</v>
      </c>
      <c r="B505" s="47" t="str">
        <f>+masterfile!D1081</f>
        <v>4640 Repräsentationskosten</v>
      </c>
      <c r="D505" s="51">
        <f>-VLOOKUP(A505,'pl-data'!A:F,4)</f>
        <v>-10.25</v>
      </c>
      <c r="E505" s="51">
        <f>-VLOOKUP(A505,'pl-data'!A:F,5)</f>
        <v>-10.25</v>
      </c>
      <c r="F505" s="51">
        <f>-VLOOKUP(A505,'pl-data'!A:F,6)</f>
        <v>-10.25</v>
      </c>
      <c r="G505" s="51">
        <f>-VLOOKUP(A505,'pl-data'!A:G,7)</f>
        <v>-10.25</v>
      </c>
      <c r="H505" s="51">
        <f>-VLOOKUP(A505,'pl-data'!A:V,22)</f>
        <v>-10.25</v>
      </c>
      <c r="I505" s="51">
        <f t="shared" si="391"/>
        <v>0</v>
      </c>
      <c r="J505" s="51">
        <f>-VLOOKUP(A505,'pl-data'!A:BR,66)</f>
        <v>-10.874224999999997</v>
      </c>
      <c r="K505" s="51">
        <f>-VLOOKUP(A505,'pl-data'!A:BR,68)</f>
        <v>-11.309193999999998</v>
      </c>
      <c r="L505" s="51">
        <f>-VLOOKUP(A505,'pl-data'!A:BR,70)</f>
        <v>-11.874653699999998</v>
      </c>
      <c r="N505" s="51">
        <f>-VLOOKUP(A505,'pl-data'!A:BR,21)</f>
        <v>-10.25</v>
      </c>
      <c r="O505" s="51">
        <f>-VLOOKUP(A505,'pl-data'!A:BR,51)</f>
        <v>-10.557499999999997</v>
      </c>
      <c r="P505" s="51">
        <f>-VLOOKUP(A505,'pl-data'!A:BR,36)</f>
        <v>0</v>
      </c>
      <c r="Q505" s="34">
        <f t="shared" si="392"/>
        <v>-1</v>
      </c>
      <c r="R505" s="34">
        <f t="shared" si="393"/>
        <v>-1</v>
      </c>
      <c r="T505" s="51">
        <f t="shared" si="394"/>
        <v>-10.25</v>
      </c>
      <c r="U505" s="51">
        <f>-VLOOKUP(A505,'pl-data'!A:BR,52)</f>
        <v>-10.557499999999997</v>
      </c>
      <c r="V505" s="51">
        <f t="shared" si="395"/>
        <v>0</v>
      </c>
      <c r="W505" s="34">
        <f t="shared" si="396"/>
        <v>-1</v>
      </c>
      <c r="X505" s="34">
        <f t="shared" si="397"/>
        <v>-1</v>
      </c>
    </row>
    <row r="506" spans="1:24" hidden="1" outlineLevel="2" x14ac:dyDescent="0.2">
      <c r="A506" s="49">
        <v>4650</v>
      </c>
      <c r="B506" s="47" t="str">
        <f>+masterfile!D1082</f>
        <v>4650 Bewirtungskosten</v>
      </c>
      <c r="D506" s="51">
        <f>-VLOOKUP(A506,'pl-data'!A:F,4)</f>
        <v>0</v>
      </c>
      <c r="E506" s="51">
        <f>-VLOOKUP(A506,'pl-data'!A:F,5)</f>
        <v>0</v>
      </c>
      <c r="F506" s="51">
        <f>-VLOOKUP(A506,'pl-data'!A:F,6)</f>
        <v>0</v>
      </c>
      <c r="G506" s="51">
        <f>-VLOOKUP(A506,'pl-data'!A:G,7)</f>
        <v>0</v>
      </c>
      <c r="H506" s="51">
        <f>-VLOOKUP(A506,'pl-data'!A:V,22)</f>
        <v>0</v>
      </c>
      <c r="I506" s="51">
        <f t="shared" si="391"/>
        <v>0</v>
      </c>
      <c r="J506" s="51">
        <f>-VLOOKUP(A506,'pl-data'!A:BR,66)</f>
        <v>0</v>
      </c>
      <c r="K506" s="51">
        <f>-VLOOKUP(A506,'pl-data'!A:BR,68)</f>
        <v>0</v>
      </c>
      <c r="L506" s="51">
        <f>-VLOOKUP(A506,'pl-data'!A:BR,70)</f>
        <v>0</v>
      </c>
      <c r="N506" s="51">
        <f>-VLOOKUP(A506,'pl-data'!A:BR,21)</f>
        <v>0</v>
      </c>
      <c r="O506" s="51">
        <f>-VLOOKUP(A506,'pl-data'!A:BR,51)</f>
        <v>0</v>
      </c>
      <c r="P506" s="51">
        <f>-VLOOKUP(A506,'pl-data'!A:BR,36)</f>
        <v>0</v>
      </c>
      <c r="Q506" s="34" t="str">
        <f t="shared" si="392"/>
        <v>n/a</v>
      </c>
      <c r="R506" s="34" t="str">
        <f t="shared" si="393"/>
        <v>n/a</v>
      </c>
      <c r="T506" s="51">
        <f t="shared" si="394"/>
        <v>0</v>
      </c>
      <c r="U506" s="51">
        <f>-VLOOKUP(A506,'pl-data'!A:BR,52)</f>
        <v>0</v>
      </c>
      <c r="V506" s="51">
        <f t="shared" si="395"/>
        <v>0</v>
      </c>
      <c r="W506" s="34" t="str">
        <f t="shared" si="396"/>
        <v>n/a</v>
      </c>
      <c r="X506" s="34" t="str">
        <f t="shared" si="397"/>
        <v>n/a</v>
      </c>
    </row>
    <row r="507" spans="1:24" hidden="1" outlineLevel="2" x14ac:dyDescent="0.2">
      <c r="A507" s="49">
        <v>4651</v>
      </c>
      <c r="B507" s="47" t="str">
        <f>+masterfile!D1083</f>
        <v>4651 Eingeschr. abziehb.BA, abz. Anteil</v>
      </c>
      <c r="D507" s="51">
        <f>-VLOOKUP(A507,'pl-data'!A:F,4)</f>
        <v>0</v>
      </c>
      <c r="E507" s="51">
        <f>-VLOOKUP(A507,'pl-data'!A:F,5)</f>
        <v>0</v>
      </c>
      <c r="F507" s="51">
        <f>-VLOOKUP(A507,'pl-data'!A:F,6)</f>
        <v>0</v>
      </c>
      <c r="G507" s="51">
        <f>-VLOOKUP(A507,'pl-data'!A:G,7)</f>
        <v>0</v>
      </c>
      <c r="H507" s="51">
        <f>-VLOOKUP(A507,'pl-data'!A:V,22)</f>
        <v>0</v>
      </c>
      <c r="I507" s="51">
        <f t="shared" si="391"/>
        <v>0</v>
      </c>
      <c r="J507" s="51">
        <f>-VLOOKUP(A507,'pl-data'!A:BR,66)</f>
        <v>0</v>
      </c>
      <c r="K507" s="51">
        <f>-VLOOKUP(A507,'pl-data'!A:BR,68)</f>
        <v>0</v>
      </c>
      <c r="L507" s="51">
        <f>-VLOOKUP(A507,'pl-data'!A:BR,70)</f>
        <v>0</v>
      </c>
      <c r="N507" s="51">
        <f>-VLOOKUP(A507,'pl-data'!A:BR,21)</f>
        <v>0</v>
      </c>
      <c r="O507" s="51">
        <f>-VLOOKUP(A507,'pl-data'!A:BR,51)</f>
        <v>0</v>
      </c>
      <c r="P507" s="51">
        <f>-VLOOKUP(A507,'pl-data'!A:BR,36)</f>
        <v>0</v>
      </c>
      <c r="Q507" s="34" t="str">
        <f t="shared" si="392"/>
        <v>n/a</v>
      </c>
      <c r="R507" s="34" t="str">
        <f t="shared" si="393"/>
        <v>n/a</v>
      </c>
      <c r="T507" s="51">
        <f t="shared" si="394"/>
        <v>0</v>
      </c>
      <c r="U507" s="51">
        <f>-VLOOKUP(A507,'pl-data'!A:BR,52)</f>
        <v>0</v>
      </c>
      <c r="V507" s="51">
        <f t="shared" si="395"/>
        <v>0</v>
      </c>
      <c r="W507" s="34" t="str">
        <f t="shared" si="396"/>
        <v>n/a</v>
      </c>
      <c r="X507" s="34" t="str">
        <f t="shared" si="397"/>
        <v>n/a</v>
      </c>
    </row>
    <row r="508" spans="1:24" hidden="1" outlineLevel="2" x14ac:dyDescent="0.2">
      <c r="A508" s="49">
        <v>4652</v>
      </c>
      <c r="B508" s="47" t="str">
        <f>+masterfile!D1084</f>
        <v>4652 Eingeschr. abziehb.BA, n. abz. Anteil</v>
      </c>
      <c r="D508" s="51">
        <f>-VLOOKUP(A508,'pl-data'!A:F,4)</f>
        <v>0</v>
      </c>
      <c r="E508" s="51">
        <f>-VLOOKUP(A508,'pl-data'!A:F,5)</f>
        <v>0</v>
      </c>
      <c r="F508" s="51">
        <f>-VLOOKUP(A508,'pl-data'!A:F,6)</f>
        <v>0</v>
      </c>
      <c r="G508" s="51">
        <f>-VLOOKUP(A508,'pl-data'!A:G,7)</f>
        <v>0</v>
      </c>
      <c r="H508" s="51">
        <f>-VLOOKUP(A508,'pl-data'!A:V,22)</f>
        <v>0</v>
      </c>
      <c r="I508" s="51">
        <f t="shared" si="391"/>
        <v>0</v>
      </c>
      <c r="J508" s="51">
        <f>-VLOOKUP(A508,'pl-data'!A:BR,66)</f>
        <v>0</v>
      </c>
      <c r="K508" s="51">
        <f>-VLOOKUP(A508,'pl-data'!A:BR,68)</f>
        <v>0</v>
      </c>
      <c r="L508" s="51">
        <f>-VLOOKUP(A508,'pl-data'!A:BR,70)</f>
        <v>0</v>
      </c>
      <c r="N508" s="51">
        <f>-VLOOKUP(A508,'pl-data'!A:BR,21)</f>
        <v>0</v>
      </c>
      <c r="O508" s="51">
        <f>-VLOOKUP(A508,'pl-data'!A:BR,51)</f>
        <v>0</v>
      </c>
      <c r="P508" s="51">
        <f>-VLOOKUP(A508,'pl-data'!A:BR,36)</f>
        <v>0</v>
      </c>
      <c r="Q508" s="34" t="str">
        <f t="shared" si="392"/>
        <v>n/a</v>
      </c>
      <c r="R508" s="34" t="str">
        <f t="shared" si="393"/>
        <v>n/a</v>
      </c>
      <c r="T508" s="51">
        <f t="shared" si="394"/>
        <v>0</v>
      </c>
      <c r="U508" s="51">
        <f>-VLOOKUP(A508,'pl-data'!A:BR,52)</f>
        <v>0</v>
      </c>
      <c r="V508" s="51">
        <f t="shared" si="395"/>
        <v>0</v>
      </c>
      <c r="W508" s="34" t="str">
        <f t="shared" si="396"/>
        <v>n/a</v>
      </c>
      <c r="X508" s="34" t="str">
        <f t="shared" si="397"/>
        <v>n/a</v>
      </c>
    </row>
    <row r="509" spans="1:24" hidden="1" outlineLevel="2" x14ac:dyDescent="0.2">
      <c r="A509" s="49">
        <v>4653</v>
      </c>
      <c r="B509" s="47" t="str">
        <f>+masterfile!D1085</f>
        <v>4653 Aufmerksamkeiten</v>
      </c>
      <c r="D509" s="51">
        <f>-VLOOKUP(A509,'pl-data'!A:F,4)</f>
        <v>0</v>
      </c>
      <c r="E509" s="51">
        <f>-VLOOKUP(A509,'pl-data'!A:F,5)</f>
        <v>0</v>
      </c>
      <c r="F509" s="51">
        <f>-VLOOKUP(A509,'pl-data'!A:F,6)</f>
        <v>0</v>
      </c>
      <c r="G509" s="51">
        <f>-VLOOKUP(A509,'pl-data'!A:G,7)</f>
        <v>0</v>
      </c>
      <c r="H509" s="51">
        <f>-VLOOKUP(A509,'pl-data'!A:V,22)</f>
        <v>0</v>
      </c>
      <c r="I509" s="51">
        <f t="shared" si="391"/>
        <v>0</v>
      </c>
      <c r="J509" s="51">
        <f>-VLOOKUP(A509,'pl-data'!A:BR,66)</f>
        <v>0</v>
      </c>
      <c r="K509" s="51">
        <f>-VLOOKUP(A509,'pl-data'!A:BR,68)</f>
        <v>0</v>
      </c>
      <c r="L509" s="51">
        <f>-VLOOKUP(A509,'pl-data'!A:BR,70)</f>
        <v>0</v>
      </c>
      <c r="N509" s="51">
        <f>-VLOOKUP(A509,'pl-data'!A:BR,21)</f>
        <v>0</v>
      </c>
      <c r="O509" s="51">
        <f>-VLOOKUP(A509,'pl-data'!A:BR,51)</f>
        <v>0</v>
      </c>
      <c r="P509" s="51">
        <f>-VLOOKUP(A509,'pl-data'!A:BR,36)</f>
        <v>0</v>
      </c>
      <c r="Q509" s="34" t="str">
        <f t="shared" si="392"/>
        <v>n/a</v>
      </c>
      <c r="R509" s="34" t="str">
        <f t="shared" si="393"/>
        <v>n/a</v>
      </c>
      <c r="T509" s="51">
        <f t="shared" si="394"/>
        <v>0</v>
      </c>
      <c r="U509" s="51">
        <f>-VLOOKUP(A509,'pl-data'!A:BR,52)</f>
        <v>0</v>
      </c>
      <c r="V509" s="51">
        <f t="shared" si="395"/>
        <v>0</v>
      </c>
      <c r="W509" s="34" t="str">
        <f t="shared" si="396"/>
        <v>n/a</v>
      </c>
      <c r="X509" s="34" t="str">
        <f t="shared" si="397"/>
        <v>n/a</v>
      </c>
    </row>
    <row r="510" spans="1:24" hidden="1" outlineLevel="2" x14ac:dyDescent="0.2">
      <c r="A510" s="49">
        <v>4654</v>
      </c>
      <c r="B510" s="47" t="str">
        <f>+masterfile!D1086</f>
        <v>4654 Nicht abzugsfähige Bewirtungskosten</v>
      </c>
      <c r="D510" s="51">
        <f>-VLOOKUP(A510,'pl-data'!A:F,4)</f>
        <v>0</v>
      </c>
      <c r="E510" s="51">
        <f>-VLOOKUP(A510,'pl-data'!A:F,5)</f>
        <v>0</v>
      </c>
      <c r="F510" s="51">
        <f>-VLOOKUP(A510,'pl-data'!A:F,6)</f>
        <v>0</v>
      </c>
      <c r="G510" s="51">
        <f>-VLOOKUP(A510,'pl-data'!A:G,7)</f>
        <v>0</v>
      </c>
      <c r="H510" s="51">
        <f>-VLOOKUP(A510,'pl-data'!A:V,22)</f>
        <v>0</v>
      </c>
      <c r="I510" s="51">
        <f t="shared" si="391"/>
        <v>0</v>
      </c>
      <c r="J510" s="51">
        <f>-VLOOKUP(A510,'pl-data'!A:BR,66)</f>
        <v>0</v>
      </c>
      <c r="K510" s="51">
        <f>-VLOOKUP(A510,'pl-data'!A:BR,68)</f>
        <v>0</v>
      </c>
      <c r="L510" s="51">
        <f>-VLOOKUP(A510,'pl-data'!A:BR,70)</f>
        <v>0</v>
      </c>
      <c r="N510" s="51">
        <f>-VLOOKUP(A510,'pl-data'!A:BR,21)</f>
        <v>0</v>
      </c>
      <c r="O510" s="51">
        <f>-VLOOKUP(A510,'pl-data'!A:BR,51)</f>
        <v>0</v>
      </c>
      <c r="P510" s="51">
        <f>-VLOOKUP(A510,'pl-data'!A:BR,36)</f>
        <v>0</v>
      </c>
      <c r="Q510" s="34" t="str">
        <f t="shared" si="392"/>
        <v>n/a</v>
      </c>
      <c r="R510" s="34" t="str">
        <f t="shared" si="393"/>
        <v>n/a</v>
      </c>
      <c r="T510" s="51">
        <f t="shared" si="394"/>
        <v>0</v>
      </c>
      <c r="U510" s="51">
        <f>-VLOOKUP(A510,'pl-data'!A:BR,52)</f>
        <v>0</v>
      </c>
      <c r="V510" s="51">
        <f t="shared" si="395"/>
        <v>0</v>
      </c>
      <c r="W510" s="34" t="str">
        <f t="shared" si="396"/>
        <v>n/a</v>
      </c>
      <c r="X510" s="34" t="str">
        <f t="shared" si="397"/>
        <v>n/a</v>
      </c>
    </row>
    <row r="511" spans="1:24" hidden="1" outlineLevel="2" x14ac:dyDescent="0.2">
      <c r="A511" s="49">
        <v>4655</v>
      </c>
      <c r="B511" s="47" t="str">
        <f>+masterfile!D1087</f>
        <v>4655 Nicht abzugsfähige Betriebsausgaben</v>
      </c>
      <c r="D511" s="51">
        <f>-VLOOKUP(A511,'pl-data'!A:F,4)</f>
        <v>0</v>
      </c>
      <c r="E511" s="51">
        <f>-VLOOKUP(A511,'pl-data'!A:F,5)</f>
        <v>0</v>
      </c>
      <c r="F511" s="51">
        <f>-VLOOKUP(A511,'pl-data'!A:F,6)</f>
        <v>0</v>
      </c>
      <c r="G511" s="51">
        <f>-VLOOKUP(A511,'pl-data'!A:G,7)</f>
        <v>0</v>
      </c>
      <c r="H511" s="51">
        <f>-VLOOKUP(A511,'pl-data'!A:V,22)</f>
        <v>0</v>
      </c>
      <c r="I511" s="51">
        <f t="shared" si="391"/>
        <v>0</v>
      </c>
      <c r="J511" s="51">
        <f>-VLOOKUP(A511,'pl-data'!A:BR,66)</f>
        <v>0</v>
      </c>
      <c r="K511" s="51">
        <f>-VLOOKUP(A511,'pl-data'!A:BR,68)</f>
        <v>0</v>
      </c>
      <c r="L511" s="51">
        <f>-VLOOKUP(A511,'pl-data'!A:BR,70)</f>
        <v>0</v>
      </c>
      <c r="N511" s="51">
        <f>-VLOOKUP(A511,'pl-data'!A:BR,21)</f>
        <v>0</v>
      </c>
      <c r="O511" s="51">
        <f>-VLOOKUP(A511,'pl-data'!A:BR,51)</f>
        <v>0</v>
      </c>
      <c r="P511" s="51">
        <f>-VLOOKUP(A511,'pl-data'!A:BR,36)</f>
        <v>0</v>
      </c>
      <c r="Q511" s="34" t="str">
        <f t="shared" si="392"/>
        <v>n/a</v>
      </c>
      <c r="R511" s="34" t="str">
        <f t="shared" si="393"/>
        <v>n/a</v>
      </c>
      <c r="T511" s="51">
        <f t="shared" si="394"/>
        <v>0</v>
      </c>
      <c r="U511" s="51">
        <f>-VLOOKUP(A511,'pl-data'!A:BR,52)</f>
        <v>0</v>
      </c>
      <c r="V511" s="51">
        <f t="shared" si="395"/>
        <v>0</v>
      </c>
      <c r="W511" s="34" t="str">
        <f t="shared" si="396"/>
        <v>n/a</v>
      </c>
      <c r="X511" s="34" t="str">
        <f t="shared" si="397"/>
        <v>n/a</v>
      </c>
    </row>
    <row r="512" spans="1:24" hidden="1" outlineLevel="2" x14ac:dyDescent="0.2">
      <c r="A512" s="49">
        <v>4660</v>
      </c>
      <c r="B512" s="47" t="str">
        <f>+masterfile!D1088</f>
        <v>4660 Reisekosten Arbeitnehmer</v>
      </c>
      <c r="D512" s="51">
        <f>-VLOOKUP(A512,'pl-data'!A:F,4)</f>
        <v>0</v>
      </c>
      <c r="E512" s="51">
        <f>-VLOOKUP(A512,'pl-data'!A:F,5)</f>
        <v>0</v>
      </c>
      <c r="F512" s="51">
        <f>-VLOOKUP(A512,'pl-data'!A:F,6)</f>
        <v>0</v>
      </c>
      <c r="G512" s="51">
        <f>-VLOOKUP(A512,'pl-data'!A:G,7)</f>
        <v>0</v>
      </c>
      <c r="H512" s="51">
        <f>-VLOOKUP(A512,'pl-data'!A:V,22)</f>
        <v>0</v>
      </c>
      <c r="I512" s="51">
        <f t="shared" si="391"/>
        <v>0</v>
      </c>
      <c r="J512" s="51">
        <f>-VLOOKUP(A512,'pl-data'!A:BR,66)</f>
        <v>0</v>
      </c>
      <c r="K512" s="51">
        <f>-VLOOKUP(A512,'pl-data'!A:BR,68)</f>
        <v>0</v>
      </c>
      <c r="L512" s="51">
        <f>-VLOOKUP(A512,'pl-data'!A:BR,70)</f>
        <v>0</v>
      </c>
      <c r="N512" s="51">
        <f>-VLOOKUP(A512,'pl-data'!A:BR,21)</f>
        <v>0</v>
      </c>
      <c r="O512" s="51">
        <f>-VLOOKUP(A512,'pl-data'!A:BR,51)</f>
        <v>0</v>
      </c>
      <c r="P512" s="51">
        <f>-VLOOKUP(A512,'pl-data'!A:BR,36)</f>
        <v>0</v>
      </c>
      <c r="Q512" s="34" t="str">
        <f t="shared" si="392"/>
        <v>n/a</v>
      </c>
      <c r="R512" s="34" t="str">
        <f t="shared" si="393"/>
        <v>n/a</v>
      </c>
      <c r="T512" s="51">
        <f t="shared" si="394"/>
        <v>0</v>
      </c>
      <c r="U512" s="51">
        <f>-VLOOKUP(A512,'pl-data'!A:BR,52)</f>
        <v>0</v>
      </c>
      <c r="V512" s="51">
        <f t="shared" si="395"/>
        <v>0</v>
      </c>
      <c r="W512" s="34" t="str">
        <f t="shared" si="396"/>
        <v>n/a</v>
      </c>
      <c r="X512" s="34" t="str">
        <f t="shared" si="397"/>
        <v>n/a</v>
      </c>
    </row>
    <row r="513" spans="1:24" hidden="1" outlineLevel="2" x14ac:dyDescent="0.2">
      <c r="A513" s="49">
        <v>4663</v>
      </c>
      <c r="B513" s="47" t="str">
        <f>+masterfile!D1089</f>
        <v>4663 Reisekosten Arbeitnehmer, Fahrtkosten</v>
      </c>
      <c r="D513" s="51">
        <f>-VLOOKUP(A513,'pl-data'!A:F,4)</f>
        <v>0</v>
      </c>
      <c r="E513" s="51">
        <f>-VLOOKUP(A513,'pl-data'!A:F,5)</f>
        <v>0</v>
      </c>
      <c r="F513" s="51">
        <f>-VLOOKUP(A513,'pl-data'!A:F,6)</f>
        <v>0</v>
      </c>
      <c r="G513" s="51">
        <f>-VLOOKUP(A513,'pl-data'!A:G,7)</f>
        <v>0</v>
      </c>
      <c r="H513" s="51">
        <f>-VLOOKUP(A513,'pl-data'!A:V,22)</f>
        <v>0</v>
      </c>
      <c r="I513" s="51">
        <f t="shared" si="391"/>
        <v>0</v>
      </c>
      <c r="J513" s="51">
        <f>-VLOOKUP(A513,'pl-data'!A:BR,66)</f>
        <v>0</v>
      </c>
      <c r="K513" s="51">
        <f>-VLOOKUP(A513,'pl-data'!A:BR,68)</f>
        <v>0</v>
      </c>
      <c r="L513" s="51">
        <f>-VLOOKUP(A513,'pl-data'!A:BR,70)</f>
        <v>0</v>
      </c>
      <c r="N513" s="51">
        <f>-VLOOKUP(A513,'pl-data'!A:BR,21)</f>
        <v>0</v>
      </c>
      <c r="O513" s="51">
        <f>-VLOOKUP(A513,'pl-data'!A:BR,51)</f>
        <v>0</v>
      </c>
      <c r="P513" s="51">
        <f>-VLOOKUP(A513,'pl-data'!A:BR,36)</f>
        <v>0</v>
      </c>
      <c r="Q513" s="34" t="str">
        <f t="shared" si="392"/>
        <v>n/a</v>
      </c>
      <c r="R513" s="34" t="str">
        <f t="shared" si="393"/>
        <v>n/a</v>
      </c>
      <c r="T513" s="51">
        <f t="shared" si="394"/>
        <v>0</v>
      </c>
      <c r="U513" s="51">
        <f>-VLOOKUP(A513,'pl-data'!A:BR,52)</f>
        <v>0</v>
      </c>
      <c r="V513" s="51">
        <f t="shared" si="395"/>
        <v>0</v>
      </c>
      <c r="W513" s="34" t="str">
        <f t="shared" si="396"/>
        <v>n/a</v>
      </c>
      <c r="X513" s="34" t="str">
        <f t="shared" si="397"/>
        <v>n/a</v>
      </c>
    </row>
    <row r="514" spans="1:24" hidden="1" outlineLevel="2" x14ac:dyDescent="0.2">
      <c r="A514" s="49">
        <v>4664</v>
      </c>
      <c r="B514" s="47" t="str">
        <f>+masterfile!D1090</f>
        <v>4664 Reisekosten AN Verpfleg.mehraufwand</v>
      </c>
      <c r="D514" s="51">
        <f>-VLOOKUP(A514,'pl-data'!A:F,4)</f>
        <v>0</v>
      </c>
      <c r="E514" s="51">
        <f>-VLOOKUP(A514,'pl-data'!A:F,5)</f>
        <v>0</v>
      </c>
      <c r="F514" s="51">
        <f>-VLOOKUP(A514,'pl-data'!A:F,6)</f>
        <v>0</v>
      </c>
      <c r="G514" s="51">
        <f>-VLOOKUP(A514,'pl-data'!A:G,7)</f>
        <v>0</v>
      </c>
      <c r="H514" s="51">
        <f>-VLOOKUP(A514,'pl-data'!A:V,22)</f>
        <v>0</v>
      </c>
      <c r="I514" s="51">
        <f t="shared" si="391"/>
        <v>0</v>
      </c>
      <c r="J514" s="51">
        <f>-VLOOKUP(A514,'pl-data'!A:BR,66)</f>
        <v>0</v>
      </c>
      <c r="K514" s="51">
        <f>-VLOOKUP(A514,'pl-data'!A:BR,68)</f>
        <v>0</v>
      </c>
      <c r="L514" s="51">
        <f>-VLOOKUP(A514,'pl-data'!A:BR,70)</f>
        <v>0</v>
      </c>
      <c r="N514" s="51">
        <f>-VLOOKUP(A514,'pl-data'!A:BR,21)</f>
        <v>0</v>
      </c>
      <c r="O514" s="51">
        <f>-VLOOKUP(A514,'pl-data'!A:BR,51)</f>
        <v>0</v>
      </c>
      <c r="P514" s="51">
        <f>-VLOOKUP(A514,'pl-data'!A:BR,36)</f>
        <v>0</v>
      </c>
      <c r="Q514" s="34" t="str">
        <f t="shared" si="392"/>
        <v>n/a</v>
      </c>
      <c r="R514" s="34" t="str">
        <f t="shared" si="393"/>
        <v>n/a</v>
      </c>
      <c r="T514" s="51">
        <f t="shared" si="394"/>
        <v>0</v>
      </c>
      <c r="U514" s="51">
        <f>-VLOOKUP(A514,'pl-data'!A:BR,52)</f>
        <v>0</v>
      </c>
      <c r="V514" s="51">
        <f t="shared" si="395"/>
        <v>0</v>
      </c>
      <c r="W514" s="34" t="str">
        <f t="shared" si="396"/>
        <v>n/a</v>
      </c>
      <c r="X514" s="34" t="str">
        <f t="shared" si="397"/>
        <v>n/a</v>
      </c>
    </row>
    <row r="515" spans="1:24" hidden="1" outlineLevel="2" x14ac:dyDescent="0.2">
      <c r="A515" s="49">
        <v>4666</v>
      </c>
      <c r="B515" s="47" t="str">
        <f>+masterfile!D1091</f>
        <v>4666 Reisekosten AN Übernachtungsaufwand</v>
      </c>
      <c r="D515" s="51">
        <f>-VLOOKUP(A515,'pl-data'!A:F,4)</f>
        <v>0</v>
      </c>
      <c r="E515" s="51">
        <f>-VLOOKUP(A515,'pl-data'!A:F,5)</f>
        <v>0</v>
      </c>
      <c r="F515" s="51">
        <f>-VLOOKUP(A515,'pl-data'!A:F,6)</f>
        <v>0</v>
      </c>
      <c r="G515" s="51">
        <f>-VLOOKUP(A515,'pl-data'!A:G,7)</f>
        <v>0</v>
      </c>
      <c r="H515" s="51">
        <f>-VLOOKUP(A515,'pl-data'!A:V,22)</f>
        <v>0</v>
      </c>
      <c r="I515" s="51">
        <f t="shared" si="391"/>
        <v>0</v>
      </c>
      <c r="J515" s="51">
        <f>-VLOOKUP(A515,'pl-data'!A:BR,66)</f>
        <v>0</v>
      </c>
      <c r="K515" s="51">
        <f>-VLOOKUP(A515,'pl-data'!A:BR,68)</f>
        <v>0</v>
      </c>
      <c r="L515" s="51">
        <f>-VLOOKUP(A515,'pl-data'!A:BR,70)</f>
        <v>0</v>
      </c>
      <c r="N515" s="51">
        <f>-VLOOKUP(A515,'pl-data'!A:BR,21)</f>
        <v>0</v>
      </c>
      <c r="O515" s="51">
        <f>-VLOOKUP(A515,'pl-data'!A:BR,51)</f>
        <v>0</v>
      </c>
      <c r="P515" s="51">
        <f>-VLOOKUP(A515,'pl-data'!A:BR,36)</f>
        <v>0</v>
      </c>
      <c r="Q515" s="34" t="str">
        <f t="shared" si="392"/>
        <v>n/a</v>
      </c>
      <c r="R515" s="34" t="str">
        <f t="shared" si="393"/>
        <v>n/a</v>
      </c>
      <c r="T515" s="51">
        <f t="shared" si="394"/>
        <v>0</v>
      </c>
      <c r="U515" s="51">
        <f>-VLOOKUP(A515,'pl-data'!A:BR,52)</f>
        <v>0</v>
      </c>
      <c r="V515" s="51">
        <f t="shared" si="395"/>
        <v>0</v>
      </c>
      <c r="W515" s="34" t="str">
        <f t="shared" si="396"/>
        <v>n/a</v>
      </c>
      <c r="X515" s="34" t="str">
        <f t="shared" si="397"/>
        <v>n/a</v>
      </c>
    </row>
    <row r="516" spans="1:24" hidden="1" outlineLevel="2" x14ac:dyDescent="0.2">
      <c r="A516" s="49">
        <v>4670</v>
      </c>
      <c r="B516" s="47" t="str">
        <f>+masterfile!D1093</f>
        <v>4670 Reisekosten Unternehmer</v>
      </c>
      <c r="D516" s="51">
        <f>-VLOOKUP(A516,'pl-data'!A:F,4)</f>
        <v>-2.7</v>
      </c>
      <c r="E516" s="51">
        <f>-VLOOKUP(A516,'pl-data'!A:F,5)</f>
        <v>-2.7</v>
      </c>
      <c r="F516" s="51">
        <f>-VLOOKUP(A516,'pl-data'!A:F,6)</f>
        <v>-2.7</v>
      </c>
      <c r="G516" s="51">
        <f>-VLOOKUP(A516,'pl-data'!A:G,7)</f>
        <v>-2.7</v>
      </c>
      <c r="H516" s="51">
        <f>-VLOOKUP(A516,'pl-data'!A:V,22)</f>
        <v>-2.7000000000000006</v>
      </c>
      <c r="I516" s="51">
        <f t="shared" si="391"/>
        <v>0</v>
      </c>
      <c r="J516" s="51">
        <f>-VLOOKUP(A516,'pl-data'!A:BR,66)</f>
        <v>-2.86443</v>
      </c>
      <c r="K516" s="51">
        <f>-VLOOKUP(A516,'pl-data'!A:BR,68)</f>
        <v>-2.9790072000000003</v>
      </c>
      <c r="L516" s="51">
        <f>-VLOOKUP(A516,'pl-data'!A:BR,70)</f>
        <v>-3.1279575600000005</v>
      </c>
      <c r="N516" s="51">
        <f>-VLOOKUP(A516,'pl-data'!A:BR,21)</f>
        <v>-2.7000000000000006</v>
      </c>
      <c r="O516" s="51">
        <f>-VLOOKUP(A516,'pl-data'!A:BR,51)</f>
        <v>-2.7809999999999993</v>
      </c>
      <c r="P516" s="51">
        <f>-VLOOKUP(A516,'pl-data'!A:BR,36)</f>
        <v>0</v>
      </c>
      <c r="Q516" s="34">
        <f t="shared" si="392"/>
        <v>-1</v>
      </c>
      <c r="R516" s="34">
        <f t="shared" si="393"/>
        <v>-1</v>
      </c>
      <c r="T516" s="51">
        <f t="shared" si="394"/>
        <v>-2.7000000000000006</v>
      </c>
      <c r="U516" s="51">
        <f>-VLOOKUP(A516,'pl-data'!A:BR,52)</f>
        <v>-2.7809999999999993</v>
      </c>
      <c r="V516" s="51">
        <f t="shared" si="395"/>
        <v>0</v>
      </c>
      <c r="W516" s="34">
        <f t="shared" si="396"/>
        <v>-1</v>
      </c>
      <c r="X516" s="34">
        <f t="shared" si="397"/>
        <v>-1</v>
      </c>
    </row>
    <row r="517" spans="1:24" hidden="1" outlineLevel="2" x14ac:dyDescent="0.2">
      <c r="A517" s="49">
        <v>4672</v>
      </c>
      <c r="B517" s="47" t="str">
        <f>+masterfile!D1094</f>
        <v>4672 Reisekosten Unternehmer, n.abz.Anteil</v>
      </c>
      <c r="D517" s="51">
        <f>-VLOOKUP(A517,'pl-data'!A:F,4)</f>
        <v>0</v>
      </c>
      <c r="E517" s="51">
        <f>-VLOOKUP(A517,'pl-data'!A:F,5)</f>
        <v>0</v>
      </c>
      <c r="F517" s="51">
        <f>-VLOOKUP(A517,'pl-data'!A:F,6)</f>
        <v>0</v>
      </c>
      <c r="G517" s="51">
        <f>-VLOOKUP(A517,'pl-data'!A:G,7)</f>
        <v>0</v>
      </c>
      <c r="H517" s="51">
        <f>-VLOOKUP(A517,'pl-data'!A:V,22)</f>
        <v>0</v>
      </c>
      <c r="I517" s="51">
        <f t="shared" si="391"/>
        <v>0</v>
      </c>
      <c r="J517" s="51">
        <f>-VLOOKUP(A517,'pl-data'!A:BR,66)</f>
        <v>0</v>
      </c>
      <c r="K517" s="51">
        <f>-VLOOKUP(A517,'pl-data'!A:BR,68)</f>
        <v>0</v>
      </c>
      <c r="L517" s="51">
        <f>-VLOOKUP(A517,'pl-data'!A:BR,70)</f>
        <v>0</v>
      </c>
      <c r="N517" s="51">
        <f>-VLOOKUP(A517,'pl-data'!A:BR,21)</f>
        <v>0</v>
      </c>
      <c r="O517" s="51">
        <f>-VLOOKUP(A517,'pl-data'!A:BR,51)</f>
        <v>0</v>
      </c>
      <c r="P517" s="51">
        <f>-VLOOKUP(A517,'pl-data'!A:BR,36)</f>
        <v>0</v>
      </c>
      <c r="Q517" s="34" t="str">
        <f t="shared" si="392"/>
        <v>n/a</v>
      </c>
      <c r="R517" s="34" t="str">
        <f t="shared" si="393"/>
        <v>n/a</v>
      </c>
      <c r="T517" s="51">
        <f t="shared" si="394"/>
        <v>0</v>
      </c>
      <c r="U517" s="51">
        <f>-VLOOKUP(A517,'pl-data'!A:BR,52)</f>
        <v>0</v>
      </c>
      <c r="V517" s="51">
        <f t="shared" si="395"/>
        <v>0</v>
      </c>
      <c r="W517" s="34" t="str">
        <f t="shared" si="396"/>
        <v>n/a</v>
      </c>
      <c r="X517" s="34" t="str">
        <f t="shared" si="397"/>
        <v>n/a</v>
      </c>
    </row>
    <row r="518" spans="1:24" hidden="1" outlineLevel="2" x14ac:dyDescent="0.2">
      <c r="A518" s="49">
        <v>4673</v>
      </c>
      <c r="B518" s="47" t="str">
        <f>+masterfile!D1095</f>
        <v>4673 Reisekosten Unternehmer, Fahrtkosten</v>
      </c>
      <c r="D518" s="51">
        <f>-VLOOKUP(A518,'pl-data'!A:F,4)</f>
        <v>0</v>
      </c>
      <c r="E518" s="51">
        <f>-VLOOKUP(A518,'pl-data'!A:F,5)</f>
        <v>0</v>
      </c>
      <c r="F518" s="51">
        <f>-VLOOKUP(A518,'pl-data'!A:F,6)</f>
        <v>0</v>
      </c>
      <c r="G518" s="51">
        <f>-VLOOKUP(A518,'pl-data'!A:G,7)</f>
        <v>0</v>
      </c>
      <c r="H518" s="51">
        <f>-VLOOKUP(A518,'pl-data'!A:V,22)</f>
        <v>0</v>
      </c>
      <c r="I518" s="51">
        <f t="shared" si="391"/>
        <v>0</v>
      </c>
      <c r="J518" s="51">
        <f>-VLOOKUP(A518,'pl-data'!A:BR,66)</f>
        <v>0</v>
      </c>
      <c r="K518" s="51">
        <f>-VLOOKUP(A518,'pl-data'!A:BR,68)</f>
        <v>0</v>
      </c>
      <c r="L518" s="51">
        <f>-VLOOKUP(A518,'pl-data'!A:BR,70)</f>
        <v>0</v>
      </c>
      <c r="N518" s="51">
        <f>-VLOOKUP(A518,'pl-data'!A:BR,21)</f>
        <v>0</v>
      </c>
      <c r="O518" s="51">
        <f>-VLOOKUP(A518,'pl-data'!A:BR,51)</f>
        <v>0</v>
      </c>
      <c r="P518" s="51">
        <f>-VLOOKUP(A518,'pl-data'!A:BR,36)</f>
        <v>0</v>
      </c>
      <c r="Q518" s="34" t="str">
        <f t="shared" si="392"/>
        <v>n/a</v>
      </c>
      <c r="R518" s="34" t="str">
        <f t="shared" si="393"/>
        <v>n/a</v>
      </c>
      <c r="T518" s="51">
        <f t="shared" si="394"/>
        <v>0</v>
      </c>
      <c r="U518" s="51">
        <f>-VLOOKUP(A518,'pl-data'!A:BR,52)</f>
        <v>0</v>
      </c>
      <c r="V518" s="51">
        <f t="shared" si="395"/>
        <v>0</v>
      </c>
      <c r="W518" s="34" t="str">
        <f t="shared" si="396"/>
        <v>n/a</v>
      </c>
      <c r="X518" s="34" t="str">
        <f t="shared" si="397"/>
        <v>n/a</v>
      </c>
    </row>
    <row r="519" spans="1:24" hidden="1" outlineLevel="2" x14ac:dyDescent="0.2">
      <c r="A519" s="49">
        <v>4674</v>
      </c>
      <c r="B519" s="47" t="str">
        <f>+masterfile!D1096</f>
        <v>4674 Reisekosten UN Verpfleg.mehraufwand</v>
      </c>
      <c r="D519" s="51">
        <f>-VLOOKUP(A519,'pl-data'!A:F,4)</f>
        <v>0</v>
      </c>
      <c r="E519" s="51">
        <f>-VLOOKUP(A519,'pl-data'!A:F,5)</f>
        <v>0</v>
      </c>
      <c r="F519" s="51">
        <f>-VLOOKUP(A519,'pl-data'!A:F,6)</f>
        <v>0</v>
      </c>
      <c r="G519" s="51">
        <f>-VLOOKUP(A519,'pl-data'!A:G,7)</f>
        <v>0</v>
      </c>
      <c r="H519" s="51">
        <f>-VLOOKUP(A519,'pl-data'!A:V,22)</f>
        <v>0</v>
      </c>
      <c r="I519" s="51">
        <f t="shared" si="391"/>
        <v>0</v>
      </c>
      <c r="J519" s="51">
        <f>-VLOOKUP(A519,'pl-data'!A:BR,66)</f>
        <v>0</v>
      </c>
      <c r="K519" s="51">
        <f>-VLOOKUP(A519,'pl-data'!A:BR,68)</f>
        <v>0</v>
      </c>
      <c r="L519" s="51">
        <f>-VLOOKUP(A519,'pl-data'!A:BR,70)</f>
        <v>0</v>
      </c>
      <c r="N519" s="51">
        <f>-VLOOKUP(A519,'pl-data'!A:BR,21)</f>
        <v>0</v>
      </c>
      <c r="O519" s="51">
        <f>-VLOOKUP(A519,'pl-data'!A:BR,51)</f>
        <v>0</v>
      </c>
      <c r="P519" s="51">
        <f>-VLOOKUP(A519,'pl-data'!A:BR,36)</f>
        <v>0</v>
      </c>
      <c r="Q519" s="34" t="str">
        <f t="shared" si="392"/>
        <v>n/a</v>
      </c>
      <c r="R519" s="34" t="str">
        <f t="shared" si="393"/>
        <v>n/a</v>
      </c>
      <c r="T519" s="51">
        <f t="shared" si="394"/>
        <v>0</v>
      </c>
      <c r="U519" s="51">
        <f>-VLOOKUP(A519,'pl-data'!A:BR,52)</f>
        <v>0</v>
      </c>
      <c r="V519" s="51">
        <f t="shared" si="395"/>
        <v>0</v>
      </c>
      <c r="W519" s="34" t="str">
        <f t="shared" si="396"/>
        <v>n/a</v>
      </c>
      <c r="X519" s="34" t="str">
        <f t="shared" si="397"/>
        <v>n/a</v>
      </c>
    </row>
    <row r="520" spans="1:24" hidden="1" outlineLevel="2" x14ac:dyDescent="0.2">
      <c r="A520" s="49">
        <v>4676</v>
      </c>
      <c r="B520" s="47" t="str">
        <f>+masterfile!D1097</f>
        <v>4676 Reisekosten UN Übernacht./Nebenkost</v>
      </c>
      <c r="D520" s="51">
        <f>-VLOOKUP(A520,'pl-data'!A:F,4)</f>
        <v>-10.8</v>
      </c>
      <c r="E520" s="51">
        <f>-VLOOKUP(A520,'pl-data'!A:F,5)</f>
        <v>-10.8</v>
      </c>
      <c r="F520" s="51">
        <f>-VLOOKUP(A520,'pl-data'!A:F,6)</f>
        <v>-10.8</v>
      </c>
      <c r="G520" s="51">
        <f>-VLOOKUP(A520,'pl-data'!A:G,7)</f>
        <v>-10.8</v>
      </c>
      <c r="H520" s="51">
        <f>-VLOOKUP(A520,'pl-data'!A:V,22)</f>
        <v>-10.800000000000002</v>
      </c>
      <c r="I520" s="51">
        <f t="shared" si="391"/>
        <v>0</v>
      </c>
      <c r="J520" s="51">
        <f>-VLOOKUP(A520,'pl-data'!A:BR,66)</f>
        <v>-11.45772</v>
      </c>
      <c r="K520" s="51">
        <f>-VLOOKUP(A520,'pl-data'!A:BR,68)</f>
        <v>-11.916028800000001</v>
      </c>
      <c r="L520" s="51">
        <f>-VLOOKUP(A520,'pl-data'!A:BR,70)</f>
        <v>-12.511830240000002</v>
      </c>
      <c r="N520" s="51">
        <f>-VLOOKUP(A520,'pl-data'!A:BR,21)</f>
        <v>-10.800000000000002</v>
      </c>
      <c r="O520" s="51">
        <f>-VLOOKUP(A520,'pl-data'!A:BR,51)</f>
        <v>-11.123999999999997</v>
      </c>
      <c r="P520" s="51">
        <f>-VLOOKUP(A520,'pl-data'!A:BR,36)</f>
        <v>0</v>
      </c>
      <c r="Q520" s="34">
        <f t="shared" si="392"/>
        <v>-1</v>
      </c>
      <c r="R520" s="34">
        <f t="shared" si="393"/>
        <v>-1</v>
      </c>
      <c r="T520" s="51">
        <f t="shared" si="394"/>
        <v>-10.800000000000002</v>
      </c>
      <c r="U520" s="51">
        <f>-VLOOKUP(A520,'pl-data'!A:BR,52)</f>
        <v>-11.123999999999997</v>
      </c>
      <c r="V520" s="51">
        <f t="shared" si="395"/>
        <v>0</v>
      </c>
      <c r="W520" s="34">
        <f t="shared" si="396"/>
        <v>-1</v>
      </c>
      <c r="X520" s="34">
        <f t="shared" si="397"/>
        <v>-1</v>
      </c>
    </row>
    <row r="521" spans="1:24" hidden="1" outlineLevel="1" collapsed="1" x14ac:dyDescent="0.2">
      <c r="B521" s="47"/>
      <c r="D521" s="53"/>
      <c r="E521" s="53"/>
      <c r="F521" s="53"/>
      <c r="G521" s="53"/>
      <c r="H521" s="53"/>
      <c r="I521" s="53"/>
      <c r="J521" s="53"/>
      <c r="K521" s="53"/>
      <c r="L521" s="53"/>
      <c r="N521" s="53"/>
      <c r="O521" s="53"/>
      <c r="P521" s="53"/>
      <c r="T521" s="53"/>
      <c r="U521" s="53"/>
      <c r="V521" s="53"/>
    </row>
    <row r="522" spans="1:24" hidden="1" outlineLevel="1" x14ac:dyDescent="0.2">
      <c r="A522" s="49" t="s">
        <v>1841</v>
      </c>
      <c r="B522" s="13" t="s">
        <v>1841</v>
      </c>
      <c r="D522" s="53">
        <f>+SUM(D523:D526)</f>
        <v>-10</v>
      </c>
      <c r="E522" s="53">
        <f t="shared" ref="E522" si="398">+SUM(E523:E526)</f>
        <v>-10</v>
      </c>
      <c r="F522" s="53">
        <f>+SUM(F523:F526)</f>
        <v>-10</v>
      </c>
      <c r="G522" s="53">
        <f t="shared" ref="G522:L522" si="399">+SUM(G523:G526)</f>
        <v>-10</v>
      </c>
      <c r="H522" s="53">
        <f t="shared" si="399"/>
        <v>-10</v>
      </c>
      <c r="I522" s="53">
        <f t="shared" si="399"/>
        <v>0</v>
      </c>
      <c r="J522" s="53">
        <f t="shared" si="399"/>
        <v>-10.609000000000002</v>
      </c>
      <c r="K522" s="53">
        <f t="shared" si="399"/>
        <v>-11.033360000000002</v>
      </c>
      <c r="L522" s="53">
        <f t="shared" si="399"/>
        <v>-11.585028000000003</v>
      </c>
      <c r="N522" s="53">
        <f t="shared" ref="N522:P522" si="400">+SUM(N523:N526)</f>
        <v>-10</v>
      </c>
      <c r="O522" s="53">
        <f t="shared" si="400"/>
        <v>-10.3</v>
      </c>
      <c r="P522" s="53">
        <f t="shared" si="400"/>
        <v>0</v>
      </c>
      <c r="Q522" s="34">
        <f t="shared" ref="Q522" si="401">IFERROR(P522/O522-1,"n/a")</f>
        <v>-1</v>
      </c>
      <c r="R522" s="34">
        <f t="shared" ref="R522" si="402">IFERROR(P522/N522-1,"n/a")</f>
        <v>-1</v>
      </c>
      <c r="T522" s="53">
        <f t="shared" ref="T522:V522" si="403">+SUM(T523:T526)</f>
        <v>-10</v>
      </c>
      <c r="U522" s="53">
        <f t="shared" si="403"/>
        <v>-10.3</v>
      </c>
      <c r="V522" s="53">
        <f t="shared" si="403"/>
        <v>0</v>
      </c>
      <c r="W522" s="34">
        <f t="shared" ref="W522" si="404">IFERROR(V522/U522-1,"n/a")</f>
        <v>-1</v>
      </c>
      <c r="X522" s="34">
        <f t="shared" ref="X522" si="405">IFERROR(V522/T522-1,"n/a")</f>
        <v>-1</v>
      </c>
    </row>
    <row r="523" spans="1:24" hidden="1" outlineLevel="2" x14ac:dyDescent="0.2">
      <c r="A523" s="49">
        <v>4940</v>
      </c>
      <c r="B523" s="47" t="str">
        <f>+masterfile!D1169</f>
        <v>4940 Zeitschriften, Bücher (Fachliteratur)</v>
      </c>
      <c r="D523" s="51">
        <f>-VLOOKUP(A523,'pl-data'!A:F,4)</f>
        <v>0</v>
      </c>
      <c r="E523" s="51">
        <f>-VLOOKUP(A523,'pl-data'!A:F,5)</f>
        <v>0</v>
      </c>
      <c r="F523" s="51">
        <f>-VLOOKUP(A523,'pl-data'!A:F,6)</f>
        <v>0</v>
      </c>
      <c r="G523" s="51">
        <f>-VLOOKUP(A523,'pl-data'!A:G,7)</f>
        <v>0</v>
      </c>
      <c r="H523" s="51">
        <f>-VLOOKUP(A523,'pl-data'!A:V,22)</f>
        <v>0</v>
      </c>
      <c r="I523" s="51">
        <f t="shared" ref="I523:I525" si="406">+U523+P523-O523</f>
        <v>0</v>
      </c>
      <c r="J523" s="51">
        <f>-VLOOKUP(A523,'pl-data'!A:BR,66)</f>
        <v>0</v>
      </c>
      <c r="K523" s="51">
        <f>-VLOOKUP(A523,'pl-data'!A:BR,68)</f>
        <v>0</v>
      </c>
      <c r="L523" s="51">
        <f>-VLOOKUP(A523,'pl-data'!A:BR,70)</f>
        <v>0</v>
      </c>
      <c r="N523" s="51">
        <f>-VLOOKUP(A523,'pl-data'!A:BR,21)</f>
        <v>0</v>
      </c>
      <c r="O523" s="51">
        <f>-VLOOKUP(A523,'pl-data'!A:BR,51)</f>
        <v>0</v>
      </c>
      <c r="P523" s="51">
        <f>-VLOOKUP(A523,'pl-data'!A:BR,36)</f>
        <v>0</v>
      </c>
      <c r="Q523" s="34" t="str">
        <f t="shared" ref="Q523:Q525" si="407">IFERROR(P523/O523-1,"n/a")</f>
        <v>n/a</v>
      </c>
      <c r="R523" s="34" t="str">
        <f t="shared" ref="R523:R525" si="408">IFERROR(P523/N523-1,"n/a")</f>
        <v>n/a</v>
      </c>
      <c r="T523" s="51">
        <f t="shared" ref="T523:T525" si="409">+H523</f>
        <v>0</v>
      </c>
      <c r="U523" s="51">
        <f>-VLOOKUP(A523,'pl-data'!A:BR,52)</f>
        <v>0</v>
      </c>
      <c r="V523" s="51">
        <f t="shared" ref="V523:V525" si="410">+I523</f>
        <v>0</v>
      </c>
      <c r="W523" s="34" t="str">
        <f t="shared" ref="W523:W525" si="411">IFERROR(V523/U523-1,"n/a")</f>
        <v>n/a</v>
      </c>
      <c r="X523" s="34" t="str">
        <f t="shared" ref="X523:X525" si="412">IFERROR(V523/T523-1,"n/a")</f>
        <v>n/a</v>
      </c>
    </row>
    <row r="524" spans="1:24" hidden="1" outlineLevel="2" x14ac:dyDescent="0.2">
      <c r="A524" s="49">
        <v>4980</v>
      </c>
      <c r="B524" s="47" t="str">
        <f>+masterfile!D1190</f>
        <v>4980 Sonstiger Betriebsbedarf</v>
      </c>
      <c r="D524" s="51">
        <f>-VLOOKUP(A524,'pl-data'!A:F,4)</f>
        <v>-10</v>
      </c>
      <c r="E524" s="51">
        <f>-VLOOKUP(A524,'pl-data'!A:F,5)</f>
        <v>-10</v>
      </c>
      <c r="F524" s="51">
        <f>-VLOOKUP(A524,'pl-data'!A:F,6)</f>
        <v>-10</v>
      </c>
      <c r="G524" s="51">
        <f>-VLOOKUP(A524,'pl-data'!A:G,7)</f>
        <v>-10</v>
      </c>
      <c r="H524" s="51">
        <f>-VLOOKUP(A524,'pl-data'!A:V,22)</f>
        <v>-10</v>
      </c>
      <c r="I524" s="51">
        <f t="shared" si="406"/>
        <v>0</v>
      </c>
      <c r="J524" s="51">
        <f>-VLOOKUP(A524,'pl-data'!A:BR,66)</f>
        <v>-10.609000000000002</v>
      </c>
      <c r="K524" s="51">
        <f>-VLOOKUP(A524,'pl-data'!A:BR,68)</f>
        <v>-11.033360000000002</v>
      </c>
      <c r="L524" s="51">
        <f>-VLOOKUP(A524,'pl-data'!A:BR,70)</f>
        <v>-11.585028000000003</v>
      </c>
      <c r="N524" s="51">
        <f>-VLOOKUP(A524,'pl-data'!A:BR,21)</f>
        <v>-10</v>
      </c>
      <c r="O524" s="51">
        <f>-VLOOKUP(A524,'pl-data'!A:BR,51)</f>
        <v>-10.3</v>
      </c>
      <c r="P524" s="51">
        <f>-VLOOKUP(A524,'pl-data'!A:BR,36)</f>
        <v>0</v>
      </c>
      <c r="Q524" s="34">
        <f t="shared" si="407"/>
        <v>-1</v>
      </c>
      <c r="R524" s="34">
        <f t="shared" si="408"/>
        <v>-1</v>
      </c>
      <c r="T524" s="51">
        <f t="shared" si="409"/>
        <v>-10</v>
      </c>
      <c r="U524" s="51">
        <f>-VLOOKUP(A524,'pl-data'!A:BR,52)</f>
        <v>-10.3</v>
      </c>
      <c r="V524" s="51">
        <f t="shared" si="410"/>
        <v>0</v>
      </c>
      <c r="W524" s="34">
        <f t="shared" si="411"/>
        <v>-1</v>
      </c>
      <c r="X524" s="34">
        <f t="shared" si="412"/>
        <v>-1</v>
      </c>
    </row>
    <row r="525" spans="1:24" hidden="1" outlineLevel="2" x14ac:dyDescent="0.2">
      <c r="A525" s="49">
        <v>4985</v>
      </c>
      <c r="B525" s="47" t="str">
        <f>+masterfile!D1192</f>
        <v>4985 Werkzeuge und Kleingeräte</v>
      </c>
      <c r="D525" s="51">
        <f>-VLOOKUP(A525,'pl-data'!A:F,4)</f>
        <v>0</v>
      </c>
      <c r="E525" s="51">
        <f>-VLOOKUP(A525,'pl-data'!A:F,5)</f>
        <v>0</v>
      </c>
      <c r="F525" s="51">
        <f>-VLOOKUP(A525,'pl-data'!A:F,6)</f>
        <v>0</v>
      </c>
      <c r="G525" s="51">
        <f>-VLOOKUP(A525,'pl-data'!A:G,7)</f>
        <v>0</v>
      </c>
      <c r="H525" s="51">
        <f>-VLOOKUP(A525,'pl-data'!A:V,22)</f>
        <v>0</v>
      </c>
      <c r="I525" s="51">
        <f t="shared" si="406"/>
        <v>0</v>
      </c>
      <c r="J525" s="51">
        <f>-VLOOKUP(A525,'pl-data'!A:BR,66)</f>
        <v>0</v>
      </c>
      <c r="K525" s="51">
        <f>-VLOOKUP(A525,'pl-data'!A:BR,68)</f>
        <v>0</v>
      </c>
      <c r="L525" s="51">
        <f>-VLOOKUP(A525,'pl-data'!A:BR,70)</f>
        <v>0</v>
      </c>
      <c r="N525" s="51">
        <f>-VLOOKUP(A525,'pl-data'!A:BR,21)</f>
        <v>0</v>
      </c>
      <c r="O525" s="51">
        <f>-VLOOKUP(A525,'pl-data'!A:BR,51)</f>
        <v>0</v>
      </c>
      <c r="P525" s="51">
        <f>-VLOOKUP(A525,'pl-data'!A:BR,36)</f>
        <v>0</v>
      </c>
      <c r="Q525" s="34" t="str">
        <f t="shared" si="407"/>
        <v>n/a</v>
      </c>
      <c r="R525" s="34" t="str">
        <f t="shared" si="408"/>
        <v>n/a</v>
      </c>
      <c r="T525" s="51">
        <f t="shared" si="409"/>
        <v>0</v>
      </c>
      <c r="U525" s="51">
        <f>-VLOOKUP(A525,'pl-data'!A:BR,52)</f>
        <v>0</v>
      </c>
      <c r="V525" s="51">
        <f t="shared" si="410"/>
        <v>0</v>
      </c>
      <c r="W525" s="34" t="str">
        <f t="shared" si="411"/>
        <v>n/a</v>
      </c>
      <c r="X525" s="34" t="str">
        <f t="shared" si="412"/>
        <v>n/a</v>
      </c>
    </row>
    <row r="526" spans="1:24" hidden="1" outlineLevel="1" collapsed="1" x14ac:dyDescent="0.2">
      <c r="B526" s="47"/>
      <c r="D526" s="53"/>
      <c r="E526" s="53"/>
      <c r="F526" s="53"/>
      <c r="G526" s="53"/>
      <c r="H526" s="53"/>
      <c r="I526" s="53"/>
      <c r="J526" s="53"/>
      <c r="K526" s="53"/>
      <c r="L526" s="53"/>
      <c r="N526" s="53"/>
      <c r="O526" s="53"/>
      <c r="P526" s="53"/>
      <c r="T526" s="53"/>
      <c r="U526" s="53"/>
      <c r="V526" s="53"/>
    </row>
    <row r="527" spans="1:24" hidden="1" outlineLevel="1" x14ac:dyDescent="0.2">
      <c r="A527" s="49" t="s">
        <v>44</v>
      </c>
      <c r="B527" s="13" t="s">
        <v>44</v>
      </c>
      <c r="D527" s="53">
        <f>+SUM(D528:D535)</f>
        <v>-12.5</v>
      </c>
      <c r="E527" s="53">
        <f t="shared" ref="E527" si="413">+SUM(E528:E535)</f>
        <v>-12.5</v>
      </c>
      <c r="F527" s="53">
        <f>+SUM(F528:F535)</f>
        <v>-12.5</v>
      </c>
      <c r="G527" s="53">
        <f t="shared" ref="G527:L527" si="414">+SUM(G528:G535)</f>
        <v>-12.5</v>
      </c>
      <c r="H527" s="53">
        <f t="shared" si="414"/>
        <v>-12.499999999999998</v>
      </c>
      <c r="I527" s="53">
        <f t="shared" si="414"/>
        <v>0</v>
      </c>
      <c r="J527" s="53">
        <f t="shared" si="414"/>
        <v>-13.261250000000002</v>
      </c>
      <c r="K527" s="53">
        <f t="shared" si="414"/>
        <v>-13.791700000000002</v>
      </c>
      <c r="L527" s="53">
        <f t="shared" si="414"/>
        <v>-14.481285000000003</v>
      </c>
      <c r="N527" s="53">
        <f t="shared" ref="N527:P527" si="415">+SUM(N528:N535)</f>
        <v>-12.499999999999998</v>
      </c>
      <c r="O527" s="53">
        <f t="shared" si="415"/>
        <v>-12.874999999999998</v>
      </c>
      <c r="P527" s="53">
        <f t="shared" si="415"/>
        <v>0</v>
      </c>
      <c r="Q527" s="34">
        <f t="shared" ref="Q527" si="416">IFERROR(P527/O527-1,"n/a")</f>
        <v>-1</v>
      </c>
      <c r="R527" s="34">
        <f t="shared" ref="R527" si="417">IFERROR(P527/N527-1,"n/a")</f>
        <v>-1</v>
      </c>
      <c r="T527" s="53">
        <f t="shared" ref="T527:V527" si="418">+SUM(T528:T535)</f>
        <v>-12.499999999999998</v>
      </c>
      <c r="U527" s="53">
        <f t="shared" si="418"/>
        <v>-12.874999999999998</v>
      </c>
      <c r="V527" s="53">
        <f t="shared" si="418"/>
        <v>0</v>
      </c>
      <c r="W527" s="34">
        <f t="shared" ref="W527" si="419">IFERROR(V527/U527-1,"n/a")</f>
        <v>-1</v>
      </c>
      <c r="X527" s="34">
        <f t="shared" ref="X527" si="420">IFERROR(V527/T527-1,"n/a")</f>
        <v>-1</v>
      </c>
    </row>
    <row r="528" spans="1:24" hidden="1" outlineLevel="2" x14ac:dyDescent="0.2">
      <c r="A528" s="49">
        <v>4668</v>
      </c>
      <c r="B528" s="47" t="str">
        <f>+masterfile!D1092</f>
        <v>4668 Kilometergelderstattung Arbeitnehmer</v>
      </c>
      <c r="D528" s="51">
        <f>-VLOOKUP(A528,'pl-data'!A:F,4)</f>
        <v>0</v>
      </c>
      <c r="E528" s="51">
        <f>-VLOOKUP(A528,'pl-data'!A:F,5)</f>
        <v>0</v>
      </c>
      <c r="F528" s="51">
        <f>-VLOOKUP(A528,'pl-data'!A:F,6)</f>
        <v>0</v>
      </c>
      <c r="G528" s="51">
        <f>-VLOOKUP(A528,'pl-data'!A:G,7)</f>
        <v>0</v>
      </c>
      <c r="H528" s="51">
        <f>-VLOOKUP(A528,'pl-data'!A:V,22)</f>
        <v>0</v>
      </c>
      <c r="I528" s="51">
        <f t="shared" ref="I528:I534" si="421">+U528+P528-O528</f>
        <v>0</v>
      </c>
      <c r="J528" s="51">
        <f>-VLOOKUP(A528,'pl-data'!A:BR,66)</f>
        <v>0</v>
      </c>
      <c r="K528" s="51">
        <f>-VLOOKUP(A528,'pl-data'!A:BR,68)</f>
        <v>0</v>
      </c>
      <c r="L528" s="51">
        <f>-VLOOKUP(A528,'pl-data'!A:BR,70)</f>
        <v>0</v>
      </c>
      <c r="N528" s="51">
        <f>-VLOOKUP(A528,'pl-data'!A:BR,21)</f>
        <v>0</v>
      </c>
      <c r="O528" s="51">
        <f>-VLOOKUP(A528,'pl-data'!A:BR,51)</f>
        <v>0</v>
      </c>
      <c r="P528" s="51">
        <f>-VLOOKUP(A528,'pl-data'!A:BR,36)</f>
        <v>0</v>
      </c>
      <c r="Q528" s="34" t="str">
        <f t="shared" ref="Q528:Q534" si="422">IFERROR(P528/O528-1,"n/a")</f>
        <v>n/a</v>
      </c>
      <c r="R528" s="34" t="str">
        <f t="shared" ref="R528:R534" si="423">IFERROR(P528/N528-1,"n/a")</f>
        <v>n/a</v>
      </c>
      <c r="T528" s="51">
        <f t="shared" ref="T528:T534" si="424">+H528</f>
        <v>0</v>
      </c>
      <c r="U528" s="51">
        <f>-VLOOKUP(A528,'pl-data'!A:BR,52)</f>
        <v>0</v>
      </c>
      <c r="V528" s="51">
        <f t="shared" ref="V528:V534" si="425">+I528</f>
        <v>0</v>
      </c>
      <c r="W528" s="34" t="str">
        <f t="shared" ref="W528:W534" si="426">IFERROR(V528/U528-1,"n/a")</f>
        <v>n/a</v>
      </c>
      <c r="X528" s="34" t="str">
        <f t="shared" ref="X528:X534" si="427">IFERROR(V528/T528-1,"n/a")</f>
        <v>n/a</v>
      </c>
    </row>
    <row r="529" spans="1:24" hidden="1" outlineLevel="2" x14ac:dyDescent="0.2">
      <c r="A529" s="49">
        <v>4678</v>
      </c>
      <c r="B529" s="47" t="str">
        <f>+masterfile!D1098</f>
        <v>4678 Fahrten Wohng./Betrieb/Familie, abz.</v>
      </c>
      <c r="D529" s="51">
        <f>-VLOOKUP(A529,'pl-data'!A:F,4)</f>
        <v>0</v>
      </c>
      <c r="E529" s="51">
        <f>-VLOOKUP(A529,'pl-data'!A:F,5)</f>
        <v>0</v>
      </c>
      <c r="F529" s="51">
        <f>-VLOOKUP(A529,'pl-data'!A:F,6)</f>
        <v>0</v>
      </c>
      <c r="G529" s="51">
        <f>-VLOOKUP(A529,'pl-data'!A:G,7)</f>
        <v>0</v>
      </c>
      <c r="H529" s="51">
        <f>-VLOOKUP(A529,'pl-data'!A:V,22)</f>
        <v>0</v>
      </c>
      <c r="I529" s="51">
        <f t="shared" si="421"/>
        <v>0</v>
      </c>
      <c r="J529" s="51">
        <f>-VLOOKUP(A529,'pl-data'!A:BR,66)</f>
        <v>0</v>
      </c>
      <c r="K529" s="51">
        <f>-VLOOKUP(A529,'pl-data'!A:BR,68)</f>
        <v>0</v>
      </c>
      <c r="L529" s="51">
        <f>-VLOOKUP(A529,'pl-data'!A:BR,70)</f>
        <v>0</v>
      </c>
      <c r="N529" s="51">
        <f>-VLOOKUP(A529,'pl-data'!A:BR,21)</f>
        <v>0</v>
      </c>
      <c r="O529" s="51">
        <f>-VLOOKUP(A529,'pl-data'!A:BR,51)</f>
        <v>0</v>
      </c>
      <c r="P529" s="51">
        <f>-VLOOKUP(A529,'pl-data'!A:BR,36)</f>
        <v>0</v>
      </c>
      <c r="Q529" s="34" t="str">
        <f t="shared" si="422"/>
        <v>n/a</v>
      </c>
      <c r="R529" s="34" t="str">
        <f t="shared" si="423"/>
        <v>n/a</v>
      </c>
      <c r="T529" s="51">
        <f t="shared" si="424"/>
        <v>0</v>
      </c>
      <c r="U529" s="51">
        <f>-VLOOKUP(A529,'pl-data'!A:BR,52)</f>
        <v>0</v>
      </c>
      <c r="V529" s="51">
        <f t="shared" si="425"/>
        <v>0</v>
      </c>
      <c r="W529" s="34" t="str">
        <f t="shared" si="426"/>
        <v>n/a</v>
      </c>
      <c r="X529" s="34" t="str">
        <f t="shared" si="427"/>
        <v>n/a</v>
      </c>
    </row>
    <row r="530" spans="1:24" hidden="1" outlineLevel="2" x14ac:dyDescent="0.2">
      <c r="A530" s="49">
        <v>4679</v>
      </c>
      <c r="B530" s="47" t="str">
        <f>+masterfile!D1099</f>
        <v>4679 Fahrten Wohng./Betrieb/Familie, n.abz</v>
      </c>
      <c r="D530" s="51">
        <f>-VLOOKUP(A530,'pl-data'!A:F,4)</f>
        <v>0</v>
      </c>
      <c r="E530" s="51">
        <f>-VLOOKUP(A530,'pl-data'!A:F,5)</f>
        <v>0</v>
      </c>
      <c r="F530" s="51">
        <f>-VLOOKUP(A530,'pl-data'!A:F,6)</f>
        <v>0</v>
      </c>
      <c r="G530" s="51">
        <f>-VLOOKUP(A530,'pl-data'!A:G,7)</f>
        <v>0</v>
      </c>
      <c r="H530" s="51">
        <f>-VLOOKUP(A530,'pl-data'!A:V,22)</f>
        <v>0</v>
      </c>
      <c r="I530" s="51">
        <f t="shared" si="421"/>
        <v>0</v>
      </c>
      <c r="J530" s="51">
        <f>-VLOOKUP(A530,'pl-data'!A:BR,66)</f>
        <v>0</v>
      </c>
      <c r="K530" s="51">
        <f>-VLOOKUP(A530,'pl-data'!A:BR,68)</f>
        <v>0</v>
      </c>
      <c r="L530" s="51">
        <f>-VLOOKUP(A530,'pl-data'!A:BR,70)</f>
        <v>0</v>
      </c>
      <c r="N530" s="51">
        <f>-VLOOKUP(A530,'pl-data'!A:BR,21)</f>
        <v>0</v>
      </c>
      <c r="O530" s="51">
        <f>-VLOOKUP(A530,'pl-data'!A:BR,51)</f>
        <v>0</v>
      </c>
      <c r="P530" s="51">
        <f>-VLOOKUP(A530,'pl-data'!A:BR,36)</f>
        <v>0</v>
      </c>
      <c r="Q530" s="34" t="str">
        <f t="shared" si="422"/>
        <v>n/a</v>
      </c>
      <c r="R530" s="34" t="str">
        <f t="shared" si="423"/>
        <v>n/a</v>
      </c>
      <c r="T530" s="51">
        <f t="shared" si="424"/>
        <v>0</v>
      </c>
      <c r="U530" s="51">
        <f>-VLOOKUP(A530,'pl-data'!A:BR,52)</f>
        <v>0</v>
      </c>
      <c r="V530" s="51">
        <f t="shared" si="425"/>
        <v>0</v>
      </c>
      <c r="W530" s="34" t="str">
        <f t="shared" si="426"/>
        <v>n/a</v>
      </c>
      <c r="X530" s="34" t="str">
        <f t="shared" si="427"/>
        <v>n/a</v>
      </c>
    </row>
    <row r="531" spans="1:24" hidden="1" outlineLevel="2" x14ac:dyDescent="0.2">
      <c r="A531" s="49">
        <v>4680</v>
      </c>
      <c r="B531" s="47" t="str">
        <f>+masterfile!D1100</f>
        <v>4680 Fahrten Wohng./Betrieb/Familie, Haben</v>
      </c>
      <c r="D531" s="51">
        <f>-VLOOKUP(A531,'pl-data'!A:F,4)</f>
        <v>0</v>
      </c>
      <c r="E531" s="51">
        <f>-VLOOKUP(A531,'pl-data'!A:F,5)</f>
        <v>0</v>
      </c>
      <c r="F531" s="51">
        <f>-VLOOKUP(A531,'pl-data'!A:F,6)</f>
        <v>0</v>
      </c>
      <c r="G531" s="51">
        <f>-VLOOKUP(A531,'pl-data'!A:G,7)</f>
        <v>0</v>
      </c>
      <c r="H531" s="51">
        <f>-VLOOKUP(A531,'pl-data'!A:V,22)</f>
        <v>0</v>
      </c>
      <c r="I531" s="51">
        <f t="shared" si="421"/>
        <v>0</v>
      </c>
      <c r="J531" s="51">
        <f>-VLOOKUP(A531,'pl-data'!A:BR,66)</f>
        <v>0</v>
      </c>
      <c r="K531" s="51">
        <f>-VLOOKUP(A531,'pl-data'!A:BR,68)</f>
        <v>0</v>
      </c>
      <c r="L531" s="51">
        <f>-VLOOKUP(A531,'pl-data'!A:BR,70)</f>
        <v>0</v>
      </c>
      <c r="N531" s="51">
        <f>-VLOOKUP(A531,'pl-data'!A:BR,21)</f>
        <v>0</v>
      </c>
      <c r="O531" s="51">
        <f>-VLOOKUP(A531,'pl-data'!A:BR,51)</f>
        <v>0</v>
      </c>
      <c r="P531" s="51">
        <f>-VLOOKUP(A531,'pl-data'!A:BR,36)</f>
        <v>0</v>
      </c>
      <c r="Q531" s="34" t="str">
        <f t="shared" si="422"/>
        <v>n/a</v>
      </c>
      <c r="R531" s="34" t="str">
        <f t="shared" si="423"/>
        <v>n/a</v>
      </c>
      <c r="T531" s="51">
        <f t="shared" si="424"/>
        <v>0</v>
      </c>
      <c r="U531" s="51">
        <f>-VLOOKUP(A531,'pl-data'!A:BR,52)</f>
        <v>0</v>
      </c>
      <c r="V531" s="51">
        <f t="shared" si="425"/>
        <v>0</v>
      </c>
      <c r="W531" s="34" t="str">
        <f t="shared" si="426"/>
        <v>n/a</v>
      </c>
      <c r="X531" s="34" t="str">
        <f t="shared" si="427"/>
        <v>n/a</v>
      </c>
    </row>
    <row r="532" spans="1:24" ht="24" hidden="1" outlineLevel="2" x14ac:dyDescent="0.2">
      <c r="A532" s="49">
        <v>4681</v>
      </c>
      <c r="B532" s="47" t="str">
        <f>+masterfile!D1101</f>
        <v>4681 Verpfl.Mehraufwend. dopp. Haushaltsf. UN</v>
      </c>
      <c r="D532" s="51">
        <f>-VLOOKUP(A532,'pl-data'!A:F,4)</f>
        <v>0</v>
      </c>
      <c r="E532" s="51">
        <f>-VLOOKUP(A532,'pl-data'!A:F,5)</f>
        <v>0</v>
      </c>
      <c r="F532" s="51">
        <f>-VLOOKUP(A532,'pl-data'!A:F,6)</f>
        <v>0</v>
      </c>
      <c r="G532" s="51">
        <f>-VLOOKUP(A532,'pl-data'!A:G,7)</f>
        <v>0</v>
      </c>
      <c r="H532" s="51">
        <f>-VLOOKUP(A532,'pl-data'!A:V,22)</f>
        <v>0</v>
      </c>
      <c r="I532" s="51">
        <f t="shared" si="421"/>
        <v>0</v>
      </c>
      <c r="J532" s="51">
        <f>-VLOOKUP(A532,'pl-data'!A:BR,66)</f>
        <v>0</v>
      </c>
      <c r="K532" s="51">
        <f>-VLOOKUP(A532,'pl-data'!A:BR,68)</f>
        <v>0</v>
      </c>
      <c r="L532" s="51">
        <f>-VLOOKUP(A532,'pl-data'!A:BR,70)</f>
        <v>0</v>
      </c>
      <c r="N532" s="51">
        <f>-VLOOKUP(A532,'pl-data'!A:BR,21)</f>
        <v>0</v>
      </c>
      <c r="O532" s="51">
        <f>-VLOOKUP(A532,'pl-data'!A:BR,51)</f>
        <v>0</v>
      </c>
      <c r="P532" s="51">
        <f>-VLOOKUP(A532,'pl-data'!A:BR,36)</f>
        <v>0</v>
      </c>
      <c r="Q532" s="34" t="str">
        <f t="shared" si="422"/>
        <v>n/a</v>
      </c>
      <c r="R532" s="34" t="str">
        <f t="shared" si="423"/>
        <v>n/a</v>
      </c>
      <c r="T532" s="51">
        <f t="shared" si="424"/>
        <v>0</v>
      </c>
      <c r="U532" s="51">
        <f>-VLOOKUP(A532,'pl-data'!A:BR,52)</f>
        <v>0</v>
      </c>
      <c r="V532" s="51">
        <f t="shared" si="425"/>
        <v>0</v>
      </c>
      <c r="W532" s="34" t="str">
        <f t="shared" si="426"/>
        <v>n/a</v>
      </c>
      <c r="X532" s="34" t="str">
        <f t="shared" si="427"/>
        <v>n/a</v>
      </c>
    </row>
    <row r="533" spans="1:24" hidden="1" outlineLevel="2" x14ac:dyDescent="0.2">
      <c r="A533" s="49">
        <v>4945</v>
      </c>
      <c r="B533" s="47" t="str">
        <f>+masterfile!D1170</f>
        <v>4945 Fortbildungskosten</v>
      </c>
      <c r="D533" s="51">
        <f>-VLOOKUP(A533,'pl-data'!A:F,4)</f>
        <v>-12.5</v>
      </c>
      <c r="E533" s="51">
        <f>-VLOOKUP(A533,'pl-data'!A:F,5)</f>
        <v>-12.5</v>
      </c>
      <c r="F533" s="51">
        <f>-VLOOKUP(A533,'pl-data'!A:F,6)</f>
        <v>-12.5</v>
      </c>
      <c r="G533" s="51">
        <f>-VLOOKUP(A533,'pl-data'!A:G,7)</f>
        <v>-12.5</v>
      </c>
      <c r="H533" s="51">
        <f>-VLOOKUP(A533,'pl-data'!A:V,22)</f>
        <v>-12.499999999999998</v>
      </c>
      <c r="I533" s="51">
        <f t="shared" si="421"/>
        <v>0</v>
      </c>
      <c r="J533" s="51">
        <f>-VLOOKUP(A533,'pl-data'!A:BR,66)</f>
        <v>-13.261250000000002</v>
      </c>
      <c r="K533" s="51">
        <f>-VLOOKUP(A533,'pl-data'!A:BR,68)</f>
        <v>-13.791700000000002</v>
      </c>
      <c r="L533" s="51">
        <f>-VLOOKUP(A533,'pl-data'!A:BR,70)</f>
        <v>-14.481285000000003</v>
      </c>
      <c r="N533" s="51">
        <f>-VLOOKUP(A533,'pl-data'!A:BR,21)</f>
        <v>-12.499999999999998</v>
      </c>
      <c r="O533" s="51">
        <f>-VLOOKUP(A533,'pl-data'!A:BR,51)</f>
        <v>-12.874999999999998</v>
      </c>
      <c r="P533" s="51">
        <f>-VLOOKUP(A533,'pl-data'!A:BR,36)</f>
        <v>0</v>
      </c>
      <c r="Q533" s="34">
        <f t="shared" si="422"/>
        <v>-1</v>
      </c>
      <c r="R533" s="34">
        <f t="shared" si="423"/>
        <v>-1</v>
      </c>
      <c r="T533" s="51">
        <f t="shared" si="424"/>
        <v>-12.499999999999998</v>
      </c>
      <c r="U533" s="51">
        <f>-VLOOKUP(A533,'pl-data'!A:BR,52)</f>
        <v>-12.874999999999998</v>
      </c>
      <c r="V533" s="51">
        <f t="shared" si="425"/>
        <v>0</v>
      </c>
      <c r="W533" s="34">
        <f t="shared" si="426"/>
        <v>-1</v>
      </c>
      <c r="X533" s="34">
        <f t="shared" si="427"/>
        <v>-1</v>
      </c>
    </row>
    <row r="534" spans="1:24" hidden="1" outlineLevel="2" x14ac:dyDescent="0.2">
      <c r="A534" s="49">
        <v>4946</v>
      </c>
      <c r="B534" s="47" t="str">
        <f>+masterfile!D1171</f>
        <v>4946 Freiwillige Sozialleistungen</v>
      </c>
      <c r="D534" s="51">
        <f>-VLOOKUP(A534,'pl-data'!A:F,4)</f>
        <v>0</v>
      </c>
      <c r="E534" s="51">
        <f>-VLOOKUP(A534,'pl-data'!A:F,5)</f>
        <v>0</v>
      </c>
      <c r="F534" s="51">
        <f>-VLOOKUP(A534,'pl-data'!A:F,6)</f>
        <v>0</v>
      </c>
      <c r="G534" s="51">
        <f>-VLOOKUP(A534,'pl-data'!A:G,7)</f>
        <v>0</v>
      </c>
      <c r="H534" s="51">
        <f>-VLOOKUP(A534,'pl-data'!A:V,22)</f>
        <v>0</v>
      </c>
      <c r="I534" s="51">
        <f t="shared" si="421"/>
        <v>0</v>
      </c>
      <c r="J534" s="51">
        <f>-VLOOKUP(A534,'pl-data'!A:BR,66)</f>
        <v>0</v>
      </c>
      <c r="K534" s="51">
        <f>-VLOOKUP(A534,'pl-data'!A:BR,68)</f>
        <v>0</v>
      </c>
      <c r="L534" s="51">
        <f>-VLOOKUP(A534,'pl-data'!A:BR,70)</f>
        <v>0</v>
      </c>
      <c r="N534" s="51">
        <f>-VLOOKUP(A534,'pl-data'!A:BR,21)</f>
        <v>0</v>
      </c>
      <c r="O534" s="51">
        <f>-VLOOKUP(A534,'pl-data'!A:BR,51)</f>
        <v>0</v>
      </c>
      <c r="P534" s="51">
        <f>-VLOOKUP(A534,'pl-data'!A:BR,36)</f>
        <v>0</v>
      </c>
      <c r="Q534" s="34" t="str">
        <f t="shared" si="422"/>
        <v>n/a</v>
      </c>
      <c r="R534" s="34" t="str">
        <f t="shared" si="423"/>
        <v>n/a</v>
      </c>
      <c r="T534" s="51">
        <f t="shared" si="424"/>
        <v>0</v>
      </c>
      <c r="U534" s="51">
        <f>-VLOOKUP(A534,'pl-data'!A:BR,52)</f>
        <v>0</v>
      </c>
      <c r="V534" s="51">
        <f t="shared" si="425"/>
        <v>0</v>
      </c>
      <c r="W534" s="34" t="str">
        <f t="shared" si="426"/>
        <v>n/a</v>
      </c>
      <c r="X534" s="34" t="str">
        <f t="shared" si="427"/>
        <v>n/a</v>
      </c>
    </row>
    <row r="535" spans="1:24" hidden="1" outlineLevel="1" collapsed="1" x14ac:dyDescent="0.2">
      <c r="B535" s="13"/>
      <c r="D535" s="53"/>
      <c r="E535" s="53"/>
      <c r="F535" s="53"/>
      <c r="G535" s="53"/>
      <c r="H535" s="53"/>
      <c r="I535" s="53"/>
      <c r="J535" s="53"/>
      <c r="K535" s="53"/>
      <c r="L535" s="53"/>
      <c r="N535" s="53"/>
      <c r="O535" s="53"/>
      <c r="P535" s="53"/>
      <c r="T535" s="53"/>
      <c r="U535" s="53"/>
      <c r="V535" s="53"/>
    </row>
    <row r="536" spans="1:24" hidden="1" outlineLevel="1" x14ac:dyDescent="0.2">
      <c r="A536" s="49" t="s">
        <v>45</v>
      </c>
      <c r="B536" s="13" t="s">
        <v>45</v>
      </c>
      <c r="D536" s="53">
        <f>+SUM(D537:D543)</f>
        <v>-32.799999999999997</v>
      </c>
      <c r="E536" s="53">
        <f t="shared" ref="E536" si="428">+SUM(E537:E543)</f>
        <v>-32.799999999999997</v>
      </c>
      <c r="F536" s="53">
        <f>+SUM(F537:F543)</f>
        <v>-32.799999999999997</v>
      </c>
      <c r="G536" s="53">
        <f t="shared" ref="G536:L536" si="429">+SUM(G537:G543)</f>
        <v>-32.799999999999997</v>
      </c>
      <c r="H536" s="53">
        <f t="shared" si="429"/>
        <v>-32.799999999999997</v>
      </c>
      <c r="I536" s="53">
        <f t="shared" si="429"/>
        <v>-95.760000000000034</v>
      </c>
      <c r="J536" s="53">
        <f t="shared" si="429"/>
        <v>-34.797520000000006</v>
      </c>
      <c r="K536" s="53">
        <f t="shared" si="429"/>
        <v>-36.189420800000008</v>
      </c>
      <c r="L536" s="53">
        <f t="shared" si="429"/>
        <v>-37.998891840000006</v>
      </c>
      <c r="N536" s="53">
        <f t="shared" ref="N536:P536" si="430">+SUM(N537:N543)</f>
        <v>-32.799999999999997</v>
      </c>
      <c r="O536" s="53">
        <f t="shared" si="430"/>
        <v>-33.783999999999992</v>
      </c>
      <c r="P536" s="53">
        <f t="shared" si="430"/>
        <v>-95.760000000000034</v>
      </c>
      <c r="Q536" s="34">
        <f t="shared" ref="Q536" si="431">IFERROR(P536/O536-1,"n/a")</f>
        <v>1.8344778593417019</v>
      </c>
      <c r="R536" s="34">
        <f t="shared" ref="R536" si="432">IFERROR(P536/N536-1,"n/a")</f>
        <v>1.9195121951219525</v>
      </c>
      <c r="T536" s="53">
        <f t="shared" ref="T536:V536" si="433">+SUM(T537:T543)</f>
        <v>-32.799999999999997</v>
      </c>
      <c r="U536" s="53">
        <f t="shared" si="433"/>
        <v>-33.783999999999992</v>
      </c>
      <c r="V536" s="53">
        <f t="shared" si="433"/>
        <v>-95.760000000000034</v>
      </c>
      <c r="W536" s="34">
        <f t="shared" ref="W536" si="434">IFERROR(V536/U536-1,"n/a")</f>
        <v>1.8344778593417019</v>
      </c>
      <c r="X536" s="34">
        <f t="shared" ref="X536" si="435">IFERROR(V536/T536-1,"n/a")</f>
        <v>1.9195121951219525</v>
      </c>
    </row>
    <row r="537" spans="1:24" hidden="1" outlineLevel="2" x14ac:dyDescent="0.2">
      <c r="A537" s="49">
        <v>4910</v>
      </c>
      <c r="B537" s="47" t="str">
        <f>+masterfile!D1162</f>
        <v>4910 Porto</v>
      </c>
      <c r="D537" s="51">
        <f>-VLOOKUP(A537,'pl-data'!A:F,4)</f>
        <v>-1.2</v>
      </c>
      <c r="E537" s="51">
        <f>-VLOOKUP(A537,'pl-data'!A:F,5)</f>
        <v>-1.2</v>
      </c>
      <c r="F537" s="51">
        <f>-VLOOKUP(A537,'pl-data'!A:F,6)</f>
        <v>-1.2</v>
      </c>
      <c r="G537" s="51">
        <f>-VLOOKUP(A537,'pl-data'!A:G,7)</f>
        <v>-1.2</v>
      </c>
      <c r="H537" s="51">
        <f>-VLOOKUP(A537,'pl-data'!A:V,22)</f>
        <v>-1.2</v>
      </c>
      <c r="I537" s="51">
        <f t="shared" ref="I537:I542" si="436">+U537+P537-O537</f>
        <v>0</v>
      </c>
      <c r="J537" s="51">
        <f>-VLOOKUP(A537,'pl-data'!A:BR,66)</f>
        <v>-1.27308</v>
      </c>
      <c r="K537" s="51">
        <f>-VLOOKUP(A537,'pl-data'!A:BR,68)</f>
        <v>-1.3240031999999999</v>
      </c>
      <c r="L537" s="51">
        <f>-VLOOKUP(A537,'pl-data'!A:BR,70)</f>
        <v>-1.3902033599999999</v>
      </c>
      <c r="N537" s="51">
        <f>-VLOOKUP(A537,'pl-data'!A:BR,21)</f>
        <v>-1.2</v>
      </c>
      <c r="O537" s="51">
        <f>-VLOOKUP(A537,'pl-data'!A:BR,51)</f>
        <v>-1.236</v>
      </c>
      <c r="P537" s="51">
        <f>-VLOOKUP(A537,'pl-data'!A:BR,36)</f>
        <v>0</v>
      </c>
      <c r="Q537" s="34">
        <f t="shared" ref="Q537:Q542" si="437">IFERROR(P537/O537-1,"n/a")</f>
        <v>-1</v>
      </c>
      <c r="R537" s="34">
        <f t="shared" ref="R537:R542" si="438">IFERROR(P537/N537-1,"n/a")</f>
        <v>-1</v>
      </c>
      <c r="T537" s="51">
        <f t="shared" ref="T537:T542" si="439">+H537</f>
        <v>-1.2</v>
      </c>
      <c r="U537" s="51">
        <f>-VLOOKUP(A537,'pl-data'!A:BR,52)</f>
        <v>-1.236</v>
      </c>
      <c r="V537" s="51">
        <f t="shared" ref="V537:V542" si="440">+I537</f>
        <v>0</v>
      </c>
      <c r="W537" s="34">
        <f t="shared" ref="W537:W542" si="441">IFERROR(V537/U537-1,"n/a")</f>
        <v>-1</v>
      </c>
      <c r="X537" s="34">
        <f t="shared" ref="X537:X542" si="442">IFERROR(V537/T537-1,"n/a")</f>
        <v>-1</v>
      </c>
    </row>
    <row r="538" spans="1:24" hidden="1" outlineLevel="2" x14ac:dyDescent="0.2">
      <c r="A538" s="49">
        <v>4920</v>
      </c>
      <c r="B538" s="47" t="str">
        <f>+masterfile!D1163</f>
        <v>4920 Telefon</v>
      </c>
      <c r="D538" s="51">
        <f>-VLOOKUP(A538,'pl-data'!A:F,4)</f>
        <v>-6</v>
      </c>
      <c r="E538" s="51">
        <f>-VLOOKUP(A538,'pl-data'!A:F,5)</f>
        <v>-6</v>
      </c>
      <c r="F538" s="51">
        <f>-VLOOKUP(A538,'pl-data'!A:F,6)</f>
        <v>-6</v>
      </c>
      <c r="G538" s="51">
        <f>-VLOOKUP(A538,'pl-data'!A:G,7)</f>
        <v>-6</v>
      </c>
      <c r="H538" s="51">
        <f>-VLOOKUP(A538,'pl-data'!A:V,22)</f>
        <v>-6</v>
      </c>
      <c r="I538" s="51">
        <f t="shared" si="436"/>
        <v>0</v>
      </c>
      <c r="J538" s="51">
        <f>-VLOOKUP(A538,'pl-data'!A:BR,66)</f>
        <v>-6.3654000000000002</v>
      </c>
      <c r="K538" s="51">
        <f>-VLOOKUP(A538,'pl-data'!A:BR,68)</f>
        <v>-6.6200160000000006</v>
      </c>
      <c r="L538" s="51">
        <f>-VLOOKUP(A538,'pl-data'!A:BR,70)</f>
        <v>-6.9510168000000006</v>
      </c>
      <c r="N538" s="51">
        <f>-VLOOKUP(A538,'pl-data'!A:BR,21)</f>
        <v>-6</v>
      </c>
      <c r="O538" s="51">
        <f>-VLOOKUP(A538,'pl-data'!A:BR,51)</f>
        <v>-6.1799999999999988</v>
      </c>
      <c r="P538" s="51">
        <f>-VLOOKUP(A538,'pl-data'!A:BR,36)</f>
        <v>0</v>
      </c>
      <c r="Q538" s="34">
        <f t="shared" si="437"/>
        <v>-1</v>
      </c>
      <c r="R538" s="34">
        <f t="shared" si="438"/>
        <v>-1</v>
      </c>
      <c r="T538" s="51">
        <f t="shared" si="439"/>
        <v>-6</v>
      </c>
      <c r="U538" s="51">
        <f>-VLOOKUP(A538,'pl-data'!A:BR,52)</f>
        <v>-6.1799999999999988</v>
      </c>
      <c r="V538" s="51">
        <f t="shared" si="440"/>
        <v>0</v>
      </c>
      <c r="W538" s="34">
        <f t="shared" si="441"/>
        <v>-1</v>
      </c>
      <c r="X538" s="34">
        <f t="shared" si="442"/>
        <v>-1</v>
      </c>
    </row>
    <row r="539" spans="1:24" hidden="1" outlineLevel="2" x14ac:dyDescent="0.2">
      <c r="A539" s="49">
        <v>4921</v>
      </c>
      <c r="B539" s="47" t="str">
        <f>+masterfile!D1164</f>
        <v>4921 Handy</v>
      </c>
      <c r="D539" s="51">
        <f>-VLOOKUP(A539,'pl-data'!A:F,4)</f>
        <v>-6</v>
      </c>
      <c r="E539" s="51">
        <f>-VLOOKUP(A539,'pl-data'!A:F,5)</f>
        <v>-6</v>
      </c>
      <c r="F539" s="51">
        <f>-VLOOKUP(A539,'pl-data'!A:F,6)</f>
        <v>-6</v>
      </c>
      <c r="G539" s="51">
        <f>-VLOOKUP(A539,'pl-data'!A:G,7)</f>
        <v>-6</v>
      </c>
      <c r="H539" s="51">
        <f>-VLOOKUP(A539,'pl-data'!A:V,22)</f>
        <v>-6</v>
      </c>
      <c r="I539" s="51">
        <f t="shared" si="436"/>
        <v>0</v>
      </c>
      <c r="J539" s="51">
        <f>-VLOOKUP(A539,'pl-data'!A:BR,66)</f>
        <v>-6.3654000000000002</v>
      </c>
      <c r="K539" s="51">
        <f>-VLOOKUP(A539,'pl-data'!A:BR,68)</f>
        <v>-6.6200160000000006</v>
      </c>
      <c r="L539" s="51">
        <f>-VLOOKUP(A539,'pl-data'!A:BR,70)</f>
        <v>-6.9510168000000006</v>
      </c>
      <c r="N539" s="51">
        <f>-VLOOKUP(A539,'pl-data'!A:BR,21)</f>
        <v>-6</v>
      </c>
      <c r="O539" s="51">
        <f>-VLOOKUP(A539,'pl-data'!A:BR,51)</f>
        <v>-6.1799999999999988</v>
      </c>
      <c r="P539" s="51">
        <f>-VLOOKUP(A539,'pl-data'!A:BR,36)</f>
        <v>0</v>
      </c>
      <c r="Q539" s="34">
        <f t="shared" si="437"/>
        <v>-1</v>
      </c>
      <c r="R539" s="34">
        <f t="shared" si="438"/>
        <v>-1</v>
      </c>
      <c r="T539" s="51">
        <f t="shared" si="439"/>
        <v>-6</v>
      </c>
      <c r="U539" s="51">
        <f>-VLOOKUP(A539,'pl-data'!A:BR,52)</f>
        <v>-6.1799999999999988</v>
      </c>
      <c r="V539" s="51">
        <f t="shared" si="440"/>
        <v>0</v>
      </c>
      <c r="W539" s="34">
        <f t="shared" si="441"/>
        <v>-1</v>
      </c>
      <c r="X539" s="34">
        <f t="shared" si="442"/>
        <v>-1</v>
      </c>
    </row>
    <row r="540" spans="1:24" hidden="1" outlineLevel="2" x14ac:dyDescent="0.2">
      <c r="A540" s="49">
        <v>4923</v>
      </c>
      <c r="B540" s="47" t="str">
        <f>+masterfile!D1165</f>
        <v>4923 Domainkosten</v>
      </c>
      <c r="D540" s="51">
        <f>-VLOOKUP(A540,'pl-data'!A:F,4)</f>
        <v>-1</v>
      </c>
      <c r="E540" s="51">
        <f>-VLOOKUP(A540,'pl-data'!A:F,5)</f>
        <v>-1</v>
      </c>
      <c r="F540" s="51">
        <f>-VLOOKUP(A540,'pl-data'!A:F,6)</f>
        <v>-1</v>
      </c>
      <c r="G540" s="51">
        <f>-VLOOKUP(A540,'pl-data'!A:G,7)</f>
        <v>-1</v>
      </c>
      <c r="H540" s="51">
        <f>-VLOOKUP(A540,'pl-data'!A:V,22)</f>
        <v>-1</v>
      </c>
      <c r="I540" s="51">
        <f t="shared" si="436"/>
        <v>0</v>
      </c>
      <c r="J540" s="51">
        <f>-VLOOKUP(A540,'pl-data'!A:BR,66)</f>
        <v>-1.0609</v>
      </c>
      <c r="K540" s="51">
        <f>-VLOOKUP(A540,'pl-data'!A:BR,68)</f>
        <v>-1.1033360000000001</v>
      </c>
      <c r="L540" s="51">
        <f>-VLOOKUP(A540,'pl-data'!A:BR,70)</f>
        <v>-1.1585028000000002</v>
      </c>
      <c r="N540" s="51">
        <f>-VLOOKUP(A540,'pl-data'!A:BR,21)</f>
        <v>-1</v>
      </c>
      <c r="O540" s="51">
        <f>-VLOOKUP(A540,'pl-data'!A:BR,51)</f>
        <v>-1.03</v>
      </c>
      <c r="P540" s="51">
        <f>-VLOOKUP(A540,'pl-data'!A:BR,36)</f>
        <v>0</v>
      </c>
      <c r="Q540" s="34">
        <f t="shared" si="437"/>
        <v>-1</v>
      </c>
      <c r="R540" s="34">
        <f t="shared" si="438"/>
        <v>-1</v>
      </c>
      <c r="T540" s="51">
        <f t="shared" si="439"/>
        <v>-1</v>
      </c>
      <c r="U540" s="51">
        <f>-VLOOKUP(A540,'pl-data'!A:BR,52)</f>
        <v>-1.03</v>
      </c>
      <c r="V540" s="51">
        <f t="shared" si="440"/>
        <v>0</v>
      </c>
      <c r="W540" s="34">
        <f t="shared" si="441"/>
        <v>-1</v>
      </c>
      <c r="X540" s="34">
        <f t="shared" si="442"/>
        <v>-1</v>
      </c>
    </row>
    <row r="541" spans="1:24" hidden="1" outlineLevel="2" x14ac:dyDescent="0.2">
      <c r="A541" s="49">
        <v>4924</v>
      </c>
      <c r="B541" s="47" t="str">
        <f>+masterfile!D1166</f>
        <v>4924 Internetserver</v>
      </c>
      <c r="D541" s="51">
        <f>-VLOOKUP(A541,'pl-data'!A:F,4)</f>
        <v>-9</v>
      </c>
      <c r="E541" s="51">
        <f>-VLOOKUP(A541,'pl-data'!A:F,5)</f>
        <v>-9</v>
      </c>
      <c r="F541" s="51">
        <f>-VLOOKUP(A541,'pl-data'!A:F,6)</f>
        <v>-9</v>
      </c>
      <c r="G541" s="51">
        <f>-VLOOKUP(A541,'pl-data'!A:G,7)</f>
        <v>-9</v>
      </c>
      <c r="H541" s="51">
        <f>-VLOOKUP(A541,'pl-data'!A:V,22)</f>
        <v>-9</v>
      </c>
      <c r="I541" s="51">
        <f t="shared" si="436"/>
        <v>0</v>
      </c>
      <c r="J541" s="51">
        <f>-VLOOKUP(A541,'pl-data'!A:BR,66)</f>
        <v>-9.5480999999999998</v>
      </c>
      <c r="K541" s="51">
        <f>-VLOOKUP(A541,'pl-data'!A:BR,68)</f>
        <v>-9.9300239999999995</v>
      </c>
      <c r="L541" s="51">
        <f>-VLOOKUP(A541,'pl-data'!A:BR,70)</f>
        <v>-10.4265252</v>
      </c>
      <c r="N541" s="51">
        <f>-VLOOKUP(A541,'pl-data'!A:BR,21)</f>
        <v>-9</v>
      </c>
      <c r="O541" s="51">
        <f>-VLOOKUP(A541,'pl-data'!A:BR,51)</f>
        <v>-9.27</v>
      </c>
      <c r="P541" s="51">
        <f>-VLOOKUP(A541,'pl-data'!A:BR,36)</f>
        <v>0</v>
      </c>
      <c r="Q541" s="34">
        <f t="shared" si="437"/>
        <v>-1</v>
      </c>
      <c r="R541" s="34">
        <f t="shared" si="438"/>
        <v>-1</v>
      </c>
      <c r="T541" s="51">
        <f t="shared" si="439"/>
        <v>-9</v>
      </c>
      <c r="U541" s="51">
        <f>-VLOOKUP(A541,'pl-data'!A:BR,52)</f>
        <v>-9.27</v>
      </c>
      <c r="V541" s="51">
        <f t="shared" si="440"/>
        <v>0</v>
      </c>
      <c r="W541" s="34">
        <f t="shared" si="441"/>
        <v>-1</v>
      </c>
      <c r="X541" s="34">
        <f t="shared" si="442"/>
        <v>-1</v>
      </c>
    </row>
    <row r="542" spans="1:24" hidden="1" outlineLevel="2" x14ac:dyDescent="0.2">
      <c r="A542" s="49">
        <v>4925</v>
      </c>
      <c r="B542" s="47" t="str">
        <f>+masterfile!D1167</f>
        <v>4925 Telefax und Internetkosten</v>
      </c>
      <c r="D542" s="51">
        <f>-VLOOKUP(A542,'pl-data'!A:F,4)</f>
        <v>-9.6000000000000014</v>
      </c>
      <c r="E542" s="51">
        <f>-VLOOKUP(A542,'pl-data'!A:F,5)</f>
        <v>-9.6000000000000014</v>
      </c>
      <c r="F542" s="51">
        <f>-VLOOKUP(A542,'pl-data'!A:F,6)</f>
        <v>-9.6000000000000014</v>
      </c>
      <c r="G542" s="51">
        <f>-VLOOKUP(A542,'pl-data'!A:G,7)</f>
        <v>-9.6000000000000014</v>
      </c>
      <c r="H542" s="51">
        <f>-VLOOKUP(A542,'pl-data'!A:V,22)</f>
        <v>-9.6000000000000014</v>
      </c>
      <c r="I542" s="51">
        <f t="shared" si="436"/>
        <v>-95.760000000000034</v>
      </c>
      <c r="J542" s="51">
        <f>-VLOOKUP(A542,'pl-data'!A:BR,66)</f>
        <v>-10.184640000000003</v>
      </c>
      <c r="K542" s="51">
        <f>-VLOOKUP(A542,'pl-data'!A:BR,68)</f>
        <v>-10.592025600000005</v>
      </c>
      <c r="L542" s="51">
        <f>-VLOOKUP(A542,'pl-data'!A:BR,70)</f>
        <v>-11.121626880000006</v>
      </c>
      <c r="N542" s="51">
        <f>-VLOOKUP(A542,'pl-data'!A:BR,21)</f>
        <v>-9.6000000000000014</v>
      </c>
      <c r="O542" s="51">
        <f>-VLOOKUP(A542,'pl-data'!A:BR,51)</f>
        <v>-9.8879999999999999</v>
      </c>
      <c r="P542" s="51">
        <f>-VLOOKUP(A542,'pl-data'!A:BR,36)</f>
        <v>-95.760000000000034</v>
      </c>
      <c r="Q542" s="34">
        <f t="shared" si="437"/>
        <v>8.6844660194174796</v>
      </c>
      <c r="R542" s="34">
        <f t="shared" si="438"/>
        <v>8.9750000000000014</v>
      </c>
      <c r="T542" s="51">
        <f t="shared" si="439"/>
        <v>-9.6000000000000014</v>
      </c>
      <c r="U542" s="51">
        <f>-VLOOKUP(A542,'pl-data'!A:BR,52)</f>
        <v>-9.8879999999999999</v>
      </c>
      <c r="V542" s="51">
        <f t="shared" si="440"/>
        <v>-95.760000000000034</v>
      </c>
      <c r="W542" s="34">
        <f t="shared" si="441"/>
        <v>8.6844660194174796</v>
      </c>
      <c r="X542" s="34">
        <f t="shared" si="442"/>
        <v>8.9750000000000014</v>
      </c>
    </row>
    <row r="543" spans="1:24" hidden="1" outlineLevel="1" collapsed="1" x14ac:dyDescent="0.2">
      <c r="B543" s="13"/>
      <c r="D543" s="53"/>
      <c r="E543" s="53"/>
      <c r="F543" s="53"/>
      <c r="G543" s="53"/>
      <c r="H543" s="53"/>
      <c r="I543" s="53"/>
      <c r="J543" s="53"/>
      <c r="K543" s="53"/>
      <c r="L543" s="53"/>
      <c r="N543" s="53"/>
      <c r="O543" s="53"/>
      <c r="P543" s="53"/>
      <c r="T543" s="53"/>
      <c r="U543" s="53"/>
      <c r="V543" s="53"/>
    </row>
    <row r="544" spans="1:24" hidden="1" outlineLevel="1" x14ac:dyDescent="0.2">
      <c r="A544" s="49" t="s">
        <v>1840</v>
      </c>
      <c r="B544" s="13" t="s">
        <v>1840</v>
      </c>
      <c r="D544" s="53">
        <f>+SUM(D545:D549)</f>
        <v>-81.5</v>
      </c>
      <c r="E544" s="53">
        <f t="shared" ref="E544" si="443">+SUM(E545:E549)</f>
        <v>-81.5</v>
      </c>
      <c r="F544" s="53">
        <f>+SUM(F545:F549)</f>
        <v>-81.5</v>
      </c>
      <c r="G544" s="53">
        <f t="shared" ref="G544:L544" si="444">+SUM(G545:G549)</f>
        <v>-81.5</v>
      </c>
      <c r="H544" s="53">
        <f t="shared" si="444"/>
        <v>-81.5</v>
      </c>
      <c r="I544" s="53">
        <f t="shared" si="444"/>
        <v>0</v>
      </c>
      <c r="J544" s="53">
        <f t="shared" si="444"/>
        <v>-86.46335000000002</v>
      </c>
      <c r="K544" s="53">
        <f t="shared" si="444"/>
        <v>-89.921884000000034</v>
      </c>
      <c r="L544" s="53">
        <f t="shared" si="444"/>
        <v>-94.417978200000022</v>
      </c>
      <c r="N544" s="53">
        <f t="shared" ref="N544:P544" si="445">+SUM(N545:N549)</f>
        <v>-81.5</v>
      </c>
      <c r="O544" s="53">
        <f t="shared" si="445"/>
        <v>-83.944999999999979</v>
      </c>
      <c r="P544" s="53">
        <f t="shared" si="445"/>
        <v>0</v>
      </c>
      <c r="Q544" s="34">
        <f t="shared" ref="Q544" si="446">IFERROR(P544/O544-1,"n/a")</f>
        <v>-1</v>
      </c>
      <c r="R544" s="34">
        <f t="shared" ref="R544" si="447">IFERROR(P544/N544-1,"n/a")</f>
        <v>-1</v>
      </c>
      <c r="T544" s="53">
        <f t="shared" ref="T544:V544" si="448">+SUM(T545:T549)</f>
        <v>-81.5</v>
      </c>
      <c r="U544" s="53">
        <f t="shared" si="448"/>
        <v>-83.944999999999979</v>
      </c>
      <c r="V544" s="53">
        <f t="shared" si="448"/>
        <v>0</v>
      </c>
      <c r="W544" s="34">
        <f t="shared" ref="W544" si="449">IFERROR(V544/U544-1,"n/a")</f>
        <v>-1</v>
      </c>
      <c r="X544" s="34">
        <f t="shared" ref="X544" si="450">IFERROR(V544/T544-1,"n/a")</f>
        <v>-1</v>
      </c>
    </row>
    <row r="545" spans="1:24" hidden="1" outlineLevel="2" x14ac:dyDescent="0.2">
      <c r="A545" s="49">
        <v>4950</v>
      </c>
      <c r="B545" s="47" t="str">
        <f>+masterfile!D1174</f>
        <v>4950 Rechts- und Beratungskosten</v>
      </c>
      <c r="D545" s="51">
        <f>-VLOOKUP(A545,'pl-data'!A:F,4)</f>
        <v>-15</v>
      </c>
      <c r="E545" s="51">
        <f>-VLOOKUP(A545,'pl-data'!A:F,5)</f>
        <v>-15</v>
      </c>
      <c r="F545" s="51">
        <f>-VLOOKUP(A545,'pl-data'!A:F,6)</f>
        <v>-15</v>
      </c>
      <c r="G545" s="51">
        <f>-VLOOKUP(A545,'pl-data'!A:G,7)</f>
        <v>-15</v>
      </c>
      <c r="H545" s="51">
        <f>-VLOOKUP(A545,'pl-data'!A:V,22)</f>
        <v>-15</v>
      </c>
      <c r="I545" s="51">
        <f t="shared" ref="I545:I548" si="451">+U545+P545-O545</f>
        <v>0</v>
      </c>
      <c r="J545" s="51">
        <f>-VLOOKUP(A545,'pl-data'!A:BR,66)</f>
        <v>-15.913500000000006</v>
      </c>
      <c r="K545" s="51">
        <f>-VLOOKUP(A545,'pl-data'!A:BR,68)</f>
        <v>-16.550040000000006</v>
      </c>
      <c r="L545" s="51">
        <f>-VLOOKUP(A545,'pl-data'!A:BR,70)</f>
        <v>-17.377542000000009</v>
      </c>
      <c r="N545" s="51">
        <f>-VLOOKUP(A545,'pl-data'!A:BR,21)</f>
        <v>-15</v>
      </c>
      <c r="O545" s="51">
        <f>-VLOOKUP(A545,'pl-data'!A:BR,51)</f>
        <v>-15.449999999999998</v>
      </c>
      <c r="P545" s="51">
        <f>-VLOOKUP(A545,'pl-data'!A:BR,36)</f>
        <v>0</v>
      </c>
      <c r="Q545" s="34">
        <f t="shared" ref="Q545:Q548" si="452">IFERROR(P545/O545-1,"n/a")</f>
        <v>-1</v>
      </c>
      <c r="R545" s="34">
        <f t="shared" ref="R545:R548" si="453">IFERROR(P545/N545-1,"n/a")</f>
        <v>-1</v>
      </c>
      <c r="T545" s="51">
        <f t="shared" ref="T545:T548" si="454">+H545</f>
        <v>-15</v>
      </c>
      <c r="U545" s="51">
        <f>-VLOOKUP(A545,'pl-data'!A:BR,52)</f>
        <v>-15.449999999999998</v>
      </c>
      <c r="V545" s="51">
        <f t="shared" ref="V545:V548" si="455">+I545</f>
        <v>0</v>
      </c>
      <c r="W545" s="34">
        <f t="shared" ref="W545:W548" si="456">IFERROR(V545/U545-1,"n/a")</f>
        <v>-1</v>
      </c>
      <c r="X545" s="34">
        <f t="shared" ref="X545:X548" si="457">IFERROR(V545/T545-1,"n/a")</f>
        <v>-1</v>
      </c>
    </row>
    <row r="546" spans="1:24" hidden="1" outlineLevel="2" x14ac:dyDescent="0.2">
      <c r="A546" s="49">
        <v>4955</v>
      </c>
      <c r="B546" s="47" t="str">
        <f>+masterfile!D1175</f>
        <v>4955 Buchführungskosten</v>
      </c>
      <c r="D546" s="51">
        <f>-VLOOKUP(A546,'pl-data'!A:F,4)</f>
        <v>-12</v>
      </c>
      <c r="E546" s="51">
        <f>-VLOOKUP(A546,'pl-data'!A:F,5)</f>
        <v>-12</v>
      </c>
      <c r="F546" s="51">
        <f>-VLOOKUP(A546,'pl-data'!A:F,6)</f>
        <v>-12</v>
      </c>
      <c r="G546" s="51">
        <f>-VLOOKUP(A546,'pl-data'!A:G,7)</f>
        <v>-12</v>
      </c>
      <c r="H546" s="51">
        <f>-VLOOKUP(A546,'pl-data'!A:V,22)</f>
        <v>-12</v>
      </c>
      <c r="I546" s="51">
        <f t="shared" si="451"/>
        <v>0</v>
      </c>
      <c r="J546" s="51">
        <f>-VLOOKUP(A546,'pl-data'!A:BR,66)</f>
        <v>-12.7308</v>
      </c>
      <c r="K546" s="51">
        <f>-VLOOKUP(A546,'pl-data'!A:BR,68)</f>
        <v>-13.240032000000001</v>
      </c>
      <c r="L546" s="51">
        <f>-VLOOKUP(A546,'pl-data'!A:BR,70)</f>
        <v>-13.902033600000001</v>
      </c>
      <c r="N546" s="51">
        <f>-VLOOKUP(A546,'pl-data'!A:BR,21)</f>
        <v>-12</v>
      </c>
      <c r="O546" s="51">
        <f>-VLOOKUP(A546,'pl-data'!A:BR,51)</f>
        <v>-12.359999999999998</v>
      </c>
      <c r="P546" s="51">
        <f>-VLOOKUP(A546,'pl-data'!A:BR,36)</f>
        <v>0</v>
      </c>
      <c r="Q546" s="34">
        <f t="shared" si="452"/>
        <v>-1</v>
      </c>
      <c r="R546" s="34">
        <f t="shared" si="453"/>
        <v>-1</v>
      </c>
      <c r="T546" s="51">
        <f t="shared" si="454"/>
        <v>-12</v>
      </c>
      <c r="U546" s="51">
        <f>-VLOOKUP(A546,'pl-data'!A:BR,52)</f>
        <v>-12.359999999999998</v>
      </c>
      <c r="V546" s="51">
        <f t="shared" si="455"/>
        <v>0</v>
      </c>
      <c r="W546" s="34">
        <f t="shared" si="456"/>
        <v>-1</v>
      </c>
      <c r="X546" s="34">
        <f t="shared" si="457"/>
        <v>-1</v>
      </c>
    </row>
    <row r="547" spans="1:24" hidden="1" outlineLevel="2" x14ac:dyDescent="0.2">
      <c r="A547" s="49">
        <v>4957</v>
      </c>
      <c r="B547" s="47" t="str">
        <f>+masterfile!D1176</f>
        <v>4957 Abschluss- und Prüfungskosten</v>
      </c>
      <c r="D547" s="51">
        <f>-VLOOKUP(A547,'pl-data'!A:F,4)</f>
        <v>-24.5</v>
      </c>
      <c r="E547" s="51">
        <f>-VLOOKUP(A547,'pl-data'!A:F,5)</f>
        <v>-24.5</v>
      </c>
      <c r="F547" s="51">
        <f>-VLOOKUP(A547,'pl-data'!A:F,6)</f>
        <v>-24.5</v>
      </c>
      <c r="G547" s="51">
        <f>-VLOOKUP(A547,'pl-data'!A:G,7)</f>
        <v>-24.5</v>
      </c>
      <c r="H547" s="51">
        <f>-VLOOKUP(A547,'pl-data'!A:V,22)</f>
        <v>-24.500000000000004</v>
      </c>
      <c r="I547" s="51">
        <f t="shared" si="451"/>
        <v>0</v>
      </c>
      <c r="J547" s="51">
        <f>-VLOOKUP(A547,'pl-data'!A:BR,66)</f>
        <v>-25.992050000000003</v>
      </c>
      <c r="K547" s="51">
        <f>-VLOOKUP(A547,'pl-data'!A:BR,68)</f>
        <v>-27.031732000000005</v>
      </c>
      <c r="L547" s="51">
        <f>-VLOOKUP(A547,'pl-data'!A:BR,70)</f>
        <v>-28.383318600000006</v>
      </c>
      <c r="N547" s="51">
        <f>-VLOOKUP(A547,'pl-data'!A:BR,21)</f>
        <v>-24.500000000000004</v>
      </c>
      <c r="O547" s="51">
        <f>-VLOOKUP(A547,'pl-data'!A:BR,51)</f>
        <v>-25.234999999999996</v>
      </c>
      <c r="P547" s="51">
        <f>-VLOOKUP(A547,'pl-data'!A:BR,36)</f>
        <v>0</v>
      </c>
      <c r="Q547" s="34">
        <f t="shared" si="452"/>
        <v>-1</v>
      </c>
      <c r="R547" s="34">
        <f t="shared" si="453"/>
        <v>-1</v>
      </c>
      <c r="T547" s="51">
        <f t="shared" si="454"/>
        <v>-24.500000000000004</v>
      </c>
      <c r="U547" s="51">
        <f>-VLOOKUP(A547,'pl-data'!A:BR,52)</f>
        <v>-25.234999999999996</v>
      </c>
      <c r="V547" s="51">
        <f t="shared" si="455"/>
        <v>0</v>
      </c>
      <c r="W547" s="34">
        <f t="shared" si="456"/>
        <v>-1</v>
      </c>
      <c r="X547" s="34">
        <f t="shared" si="457"/>
        <v>-1</v>
      </c>
    </row>
    <row r="548" spans="1:24" ht="24" hidden="1" outlineLevel="2" x14ac:dyDescent="0.2">
      <c r="A548" s="49">
        <v>4964</v>
      </c>
      <c r="B548" s="47" t="str">
        <f>+masterfile!D1182</f>
        <v>4964 Aufwendungen für Lizenzen, Konzessionen</v>
      </c>
      <c r="D548" s="51">
        <f>-VLOOKUP(A548,'pl-data'!A:F,4)</f>
        <v>-30</v>
      </c>
      <c r="E548" s="51">
        <f>-VLOOKUP(A548,'pl-data'!A:F,5)</f>
        <v>-30</v>
      </c>
      <c r="F548" s="51">
        <f>-VLOOKUP(A548,'pl-data'!A:F,6)</f>
        <v>-30</v>
      </c>
      <c r="G548" s="51">
        <f>-VLOOKUP(A548,'pl-data'!A:G,7)</f>
        <v>-30</v>
      </c>
      <c r="H548" s="51">
        <f>-VLOOKUP(A548,'pl-data'!A:V,22)</f>
        <v>-30</v>
      </c>
      <c r="I548" s="51">
        <f t="shared" si="451"/>
        <v>0</v>
      </c>
      <c r="J548" s="51">
        <f>-VLOOKUP(A548,'pl-data'!A:BR,66)</f>
        <v>-31.827000000000012</v>
      </c>
      <c r="K548" s="51">
        <f>-VLOOKUP(A548,'pl-data'!A:BR,68)</f>
        <v>-33.100080000000013</v>
      </c>
      <c r="L548" s="51">
        <f>-VLOOKUP(A548,'pl-data'!A:BR,70)</f>
        <v>-34.755084000000018</v>
      </c>
      <c r="N548" s="51">
        <f>-VLOOKUP(A548,'pl-data'!A:BR,21)</f>
        <v>-30</v>
      </c>
      <c r="O548" s="51">
        <f>-VLOOKUP(A548,'pl-data'!A:BR,51)</f>
        <v>-30.899999999999995</v>
      </c>
      <c r="P548" s="51">
        <f>-VLOOKUP(A548,'pl-data'!A:BR,36)</f>
        <v>0</v>
      </c>
      <c r="Q548" s="34">
        <f t="shared" si="452"/>
        <v>-1</v>
      </c>
      <c r="R548" s="34">
        <f t="shared" si="453"/>
        <v>-1</v>
      </c>
      <c r="T548" s="51">
        <f t="shared" si="454"/>
        <v>-30</v>
      </c>
      <c r="U548" s="51">
        <f>-VLOOKUP(A548,'pl-data'!A:BR,52)</f>
        <v>-30.899999999999995</v>
      </c>
      <c r="V548" s="51">
        <f t="shared" si="455"/>
        <v>0</v>
      </c>
      <c r="W548" s="34">
        <f t="shared" si="456"/>
        <v>-1</v>
      </c>
      <c r="X548" s="34">
        <f t="shared" si="457"/>
        <v>-1</v>
      </c>
    </row>
    <row r="549" spans="1:24" hidden="1" outlineLevel="1" collapsed="1" x14ac:dyDescent="0.2">
      <c r="B549" s="13"/>
      <c r="D549" s="53"/>
      <c r="E549" s="53"/>
      <c r="F549" s="53"/>
      <c r="G549" s="53"/>
      <c r="H549" s="53"/>
      <c r="I549" s="53"/>
      <c r="J549" s="53"/>
      <c r="K549" s="53"/>
      <c r="L549" s="53"/>
      <c r="N549" s="53"/>
      <c r="O549" s="53"/>
      <c r="P549" s="53"/>
      <c r="T549" s="53"/>
      <c r="U549" s="53"/>
      <c r="V549" s="53"/>
    </row>
    <row r="550" spans="1:24" hidden="1" outlineLevel="1" x14ac:dyDescent="0.2">
      <c r="A550" s="49" t="s">
        <v>974</v>
      </c>
      <c r="B550" s="13" t="s">
        <v>974</v>
      </c>
      <c r="D550" s="53">
        <f>+SUM(D551:D559)</f>
        <v>-38.104235833333405</v>
      </c>
      <c r="E550" s="53">
        <f t="shared" ref="E550" si="458">+SUM(E551:E559)</f>
        <v>-39.232767908333336</v>
      </c>
      <c r="F550" s="53">
        <f>+SUM(F551:F559)</f>
        <v>-40.472648481400029</v>
      </c>
      <c r="G550" s="53">
        <f t="shared" ref="G550:L550" si="459">+SUM(G551:G559)</f>
        <v>-41.952135975211881</v>
      </c>
      <c r="H550" s="53">
        <f t="shared" si="459"/>
        <v>-43.818089594096371</v>
      </c>
      <c r="I550" s="53">
        <f t="shared" si="459"/>
        <v>0</v>
      </c>
      <c r="J550" s="53">
        <f t="shared" si="459"/>
        <v>-46.486611250376832</v>
      </c>
      <c r="K550" s="53">
        <f t="shared" si="459"/>
        <v>-48.346075700391907</v>
      </c>
      <c r="L550" s="53">
        <f t="shared" si="459"/>
        <v>-50.763379485411505</v>
      </c>
      <c r="N550" s="53">
        <f t="shared" ref="N550:P550" si="460">+SUM(N551:N559)</f>
        <v>-43.818089594096371</v>
      </c>
      <c r="O550" s="53">
        <f t="shared" si="460"/>
        <v>-45.13263228191925</v>
      </c>
      <c r="P550" s="53">
        <f t="shared" si="460"/>
        <v>0</v>
      </c>
      <c r="Q550" s="34">
        <f t="shared" ref="Q550" si="461">IFERROR(P550/O550-1,"n/a")</f>
        <v>-1</v>
      </c>
      <c r="R550" s="34">
        <f t="shared" ref="R550" si="462">IFERROR(P550/N550-1,"n/a")</f>
        <v>-1</v>
      </c>
      <c r="T550" s="53">
        <f t="shared" ref="T550:V550" si="463">+SUM(T551:T559)</f>
        <v>-43.818089594096371</v>
      </c>
      <c r="U550" s="53">
        <f t="shared" si="463"/>
        <v>-45.13263228191925</v>
      </c>
      <c r="V550" s="53">
        <f t="shared" si="463"/>
        <v>0</v>
      </c>
      <c r="W550" s="34">
        <f t="shared" ref="W550" si="464">IFERROR(V550/U550-1,"n/a")</f>
        <v>-1</v>
      </c>
      <c r="X550" s="34">
        <f t="shared" ref="X550" si="465">IFERROR(V550/T550-1,"n/a")</f>
        <v>-1</v>
      </c>
    </row>
    <row r="551" spans="1:24" hidden="1" outlineLevel="2" x14ac:dyDescent="0.2">
      <c r="A551" s="49">
        <v>2400</v>
      </c>
      <c r="B551" s="18" t="str">
        <f>+masterfile!D708</f>
        <v>2400 Forderungsverluste (übliche Höhe)</v>
      </c>
      <c r="D551" s="51">
        <f>-VLOOKUP(A551,'pl-data'!A:F,4)</f>
        <v>0</v>
      </c>
      <c r="E551" s="51">
        <f>-VLOOKUP(A551,'pl-data'!A:F,5)</f>
        <v>0</v>
      </c>
      <c r="F551" s="51">
        <f>-VLOOKUP(A551,'pl-data'!A:F,6)</f>
        <v>0</v>
      </c>
      <c r="G551" s="51">
        <f>-VLOOKUP(A551,'pl-data'!A:G,7)</f>
        <v>0</v>
      </c>
      <c r="H551" s="51">
        <f>-VLOOKUP(A551,'pl-data'!A:V,22)</f>
        <v>0</v>
      </c>
      <c r="I551" s="51">
        <f t="shared" ref="I551:I558" si="466">+U551+P551-O551</f>
        <v>0</v>
      </c>
      <c r="J551" s="51">
        <f>-VLOOKUP(A551,'pl-data'!A:BR,66)</f>
        <v>0</v>
      </c>
      <c r="K551" s="51">
        <f>-VLOOKUP(A551,'pl-data'!A:BR,68)</f>
        <v>0</v>
      </c>
      <c r="L551" s="51">
        <f>-VLOOKUP(A551,'pl-data'!A:BR,70)</f>
        <v>0</v>
      </c>
      <c r="N551" s="51">
        <f>-VLOOKUP(A551,'pl-data'!A:BR,21)</f>
        <v>0</v>
      </c>
      <c r="O551" s="51">
        <f>-VLOOKUP(A551,'pl-data'!A:BR,51)</f>
        <v>0</v>
      </c>
      <c r="P551" s="51">
        <f>-VLOOKUP(A551,'pl-data'!A:BR,36)</f>
        <v>0</v>
      </c>
      <c r="Q551" s="34" t="str">
        <f t="shared" ref="Q551:Q558" si="467">IFERROR(P551/O551-1,"n/a")</f>
        <v>n/a</v>
      </c>
      <c r="R551" s="34" t="str">
        <f t="shared" ref="R551:R558" si="468">IFERROR(P551/N551-1,"n/a")</f>
        <v>n/a</v>
      </c>
      <c r="T551" s="51">
        <f t="shared" ref="T551:T558" si="469">+H551</f>
        <v>0</v>
      </c>
      <c r="U551" s="51">
        <f>-VLOOKUP(A551,'pl-data'!A:BR,52)</f>
        <v>0</v>
      </c>
      <c r="V551" s="51">
        <f t="shared" ref="V551:V558" si="470">+I551</f>
        <v>0</v>
      </c>
      <c r="W551" s="34" t="str">
        <f t="shared" ref="W551:W558" si="471">IFERROR(V551/U551-1,"n/a")</f>
        <v>n/a</v>
      </c>
      <c r="X551" s="34" t="str">
        <f t="shared" ref="X551:X558" si="472">IFERROR(V551/T551-1,"n/a")</f>
        <v>n/a</v>
      </c>
    </row>
    <row r="552" spans="1:24" hidden="1" outlineLevel="2" x14ac:dyDescent="0.2">
      <c r="A552" s="49">
        <v>2401</v>
      </c>
      <c r="B552" s="18" t="str">
        <f>+masterfile!D709</f>
        <v>2401 Forderungsverluste 7% USt</v>
      </c>
      <c r="D552" s="51">
        <f>-VLOOKUP(A552,'pl-data'!A:F,4)</f>
        <v>0</v>
      </c>
      <c r="E552" s="51">
        <f>-VLOOKUP(A552,'pl-data'!A:F,5)</f>
        <v>0</v>
      </c>
      <c r="F552" s="51">
        <f>-VLOOKUP(A552,'pl-data'!A:F,6)</f>
        <v>0</v>
      </c>
      <c r="G552" s="51">
        <f>-VLOOKUP(A552,'pl-data'!A:G,7)</f>
        <v>0</v>
      </c>
      <c r="H552" s="51">
        <f>-VLOOKUP(A552,'pl-data'!A:V,22)</f>
        <v>0</v>
      </c>
      <c r="I552" s="51">
        <f t="shared" si="466"/>
        <v>0</v>
      </c>
      <c r="J552" s="51">
        <f>-VLOOKUP(A552,'pl-data'!A:BR,66)</f>
        <v>0</v>
      </c>
      <c r="K552" s="51">
        <f>-VLOOKUP(A552,'pl-data'!A:BR,68)</f>
        <v>0</v>
      </c>
      <c r="L552" s="51">
        <f>-VLOOKUP(A552,'pl-data'!A:BR,70)</f>
        <v>0</v>
      </c>
      <c r="N552" s="51">
        <f>-VLOOKUP(A552,'pl-data'!A:BR,21)</f>
        <v>0</v>
      </c>
      <c r="O552" s="51">
        <f>-VLOOKUP(A552,'pl-data'!A:BR,51)</f>
        <v>0</v>
      </c>
      <c r="P552" s="51">
        <f>-VLOOKUP(A552,'pl-data'!A:BR,36)</f>
        <v>0</v>
      </c>
      <c r="Q552" s="34" t="str">
        <f t="shared" si="467"/>
        <v>n/a</v>
      </c>
      <c r="R552" s="34" t="str">
        <f t="shared" si="468"/>
        <v>n/a</v>
      </c>
      <c r="T552" s="51">
        <f t="shared" si="469"/>
        <v>0</v>
      </c>
      <c r="U552" s="51">
        <f>-VLOOKUP(A552,'pl-data'!A:BR,52)</f>
        <v>0</v>
      </c>
      <c r="V552" s="51">
        <f t="shared" si="470"/>
        <v>0</v>
      </c>
      <c r="W552" s="34" t="str">
        <f t="shared" si="471"/>
        <v>n/a</v>
      </c>
      <c r="X552" s="34" t="str">
        <f t="shared" si="472"/>
        <v>n/a</v>
      </c>
    </row>
    <row r="553" spans="1:24" hidden="1" outlineLevel="2" x14ac:dyDescent="0.2">
      <c r="A553" s="49">
        <v>2402</v>
      </c>
      <c r="B553" s="18" t="str">
        <f>+masterfile!D710</f>
        <v>2402 Ford.verluste a.stfrei.EU-Lieferungen</v>
      </c>
      <c r="D553" s="51">
        <f>-VLOOKUP(A553,'pl-data'!A:F,4)</f>
        <v>0</v>
      </c>
      <c r="E553" s="51">
        <f>-VLOOKUP(A553,'pl-data'!A:F,5)</f>
        <v>0</v>
      </c>
      <c r="F553" s="51">
        <f>-VLOOKUP(A553,'pl-data'!A:F,6)</f>
        <v>0</v>
      </c>
      <c r="G553" s="51">
        <f>-VLOOKUP(A553,'pl-data'!A:G,7)</f>
        <v>0</v>
      </c>
      <c r="H553" s="51">
        <f>-VLOOKUP(A553,'pl-data'!A:V,22)</f>
        <v>0</v>
      </c>
      <c r="I553" s="51">
        <f t="shared" si="466"/>
        <v>0</v>
      </c>
      <c r="J553" s="51">
        <f>-VLOOKUP(A553,'pl-data'!A:BR,66)</f>
        <v>0</v>
      </c>
      <c r="K553" s="51">
        <f>-VLOOKUP(A553,'pl-data'!A:BR,68)</f>
        <v>0</v>
      </c>
      <c r="L553" s="51">
        <f>-VLOOKUP(A553,'pl-data'!A:BR,70)</f>
        <v>0</v>
      </c>
      <c r="N553" s="51">
        <f>-VLOOKUP(A553,'pl-data'!A:BR,21)</f>
        <v>0</v>
      </c>
      <c r="O553" s="51">
        <f>-VLOOKUP(A553,'pl-data'!A:BR,51)</f>
        <v>0</v>
      </c>
      <c r="P553" s="51">
        <f>-VLOOKUP(A553,'pl-data'!A:BR,36)</f>
        <v>0</v>
      </c>
      <c r="Q553" s="34" t="str">
        <f t="shared" si="467"/>
        <v>n/a</v>
      </c>
      <c r="R553" s="34" t="str">
        <f t="shared" si="468"/>
        <v>n/a</v>
      </c>
      <c r="T553" s="51">
        <f t="shared" si="469"/>
        <v>0</v>
      </c>
      <c r="U553" s="51">
        <f>-VLOOKUP(A553,'pl-data'!A:BR,52)</f>
        <v>0</v>
      </c>
      <c r="V553" s="51">
        <f t="shared" si="470"/>
        <v>0</v>
      </c>
      <c r="W553" s="34" t="str">
        <f t="shared" si="471"/>
        <v>n/a</v>
      </c>
      <c r="X553" s="34" t="str">
        <f t="shared" si="472"/>
        <v>n/a</v>
      </c>
    </row>
    <row r="554" spans="1:24" hidden="1" outlineLevel="2" x14ac:dyDescent="0.2">
      <c r="A554" s="49">
        <v>2403</v>
      </c>
      <c r="B554" s="18" t="str">
        <f>+masterfile!D711</f>
        <v>2403 Forderungsverluste EU-Lieferungen 7%</v>
      </c>
      <c r="D554" s="51">
        <f>-VLOOKUP(A554,'pl-data'!A:F,4)</f>
        <v>0</v>
      </c>
      <c r="E554" s="51">
        <f>-VLOOKUP(A554,'pl-data'!A:F,5)</f>
        <v>0</v>
      </c>
      <c r="F554" s="51">
        <f>-VLOOKUP(A554,'pl-data'!A:F,6)</f>
        <v>0</v>
      </c>
      <c r="G554" s="51">
        <f>-VLOOKUP(A554,'pl-data'!A:G,7)</f>
        <v>0</v>
      </c>
      <c r="H554" s="51">
        <f>-VLOOKUP(A554,'pl-data'!A:V,22)</f>
        <v>0</v>
      </c>
      <c r="I554" s="51">
        <f t="shared" si="466"/>
        <v>0</v>
      </c>
      <c r="J554" s="51">
        <f>-VLOOKUP(A554,'pl-data'!A:BR,66)</f>
        <v>0</v>
      </c>
      <c r="K554" s="51">
        <f>-VLOOKUP(A554,'pl-data'!A:BR,68)</f>
        <v>0</v>
      </c>
      <c r="L554" s="51">
        <f>-VLOOKUP(A554,'pl-data'!A:BR,70)</f>
        <v>0</v>
      </c>
      <c r="N554" s="51">
        <f>-VLOOKUP(A554,'pl-data'!A:BR,21)</f>
        <v>0</v>
      </c>
      <c r="O554" s="51">
        <f>-VLOOKUP(A554,'pl-data'!A:BR,51)</f>
        <v>0</v>
      </c>
      <c r="P554" s="51">
        <f>-VLOOKUP(A554,'pl-data'!A:BR,36)</f>
        <v>0</v>
      </c>
      <c r="Q554" s="34" t="str">
        <f t="shared" si="467"/>
        <v>n/a</v>
      </c>
      <c r="R554" s="34" t="str">
        <f t="shared" si="468"/>
        <v>n/a</v>
      </c>
      <c r="T554" s="51">
        <f t="shared" si="469"/>
        <v>0</v>
      </c>
      <c r="U554" s="51">
        <f>-VLOOKUP(A554,'pl-data'!A:BR,52)</f>
        <v>0</v>
      </c>
      <c r="V554" s="51">
        <f t="shared" si="470"/>
        <v>0</v>
      </c>
      <c r="W554" s="34" t="str">
        <f t="shared" si="471"/>
        <v>n/a</v>
      </c>
      <c r="X554" s="34" t="str">
        <f t="shared" si="472"/>
        <v>n/a</v>
      </c>
    </row>
    <row r="555" spans="1:24" hidden="1" outlineLevel="2" x14ac:dyDescent="0.2">
      <c r="A555" s="49">
        <v>2406</v>
      </c>
      <c r="B555" s="18" t="str">
        <f>+masterfile!D712</f>
        <v>2406 Forderungsverluste 19% USt</v>
      </c>
      <c r="D555" s="51">
        <f>-VLOOKUP(A555,'pl-data'!A:F,4)</f>
        <v>0</v>
      </c>
      <c r="E555" s="51">
        <f>-VLOOKUP(A555,'pl-data'!A:F,5)</f>
        <v>0</v>
      </c>
      <c r="F555" s="51">
        <f>-VLOOKUP(A555,'pl-data'!A:F,6)</f>
        <v>0</v>
      </c>
      <c r="G555" s="51">
        <f>-VLOOKUP(A555,'pl-data'!A:G,7)</f>
        <v>0</v>
      </c>
      <c r="H555" s="51">
        <f>-VLOOKUP(A555,'pl-data'!A:V,22)</f>
        <v>0</v>
      </c>
      <c r="I555" s="51">
        <f t="shared" si="466"/>
        <v>0</v>
      </c>
      <c r="J555" s="51">
        <f>-VLOOKUP(A555,'pl-data'!A:BR,66)</f>
        <v>0</v>
      </c>
      <c r="K555" s="51">
        <f>-VLOOKUP(A555,'pl-data'!A:BR,68)</f>
        <v>0</v>
      </c>
      <c r="L555" s="51">
        <f>-VLOOKUP(A555,'pl-data'!A:BR,70)</f>
        <v>0</v>
      </c>
      <c r="N555" s="51">
        <f>-VLOOKUP(A555,'pl-data'!A:BR,21)</f>
        <v>0</v>
      </c>
      <c r="O555" s="51">
        <f>-VLOOKUP(A555,'pl-data'!A:BR,51)</f>
        <v>0</v>
      </c>
      <c r="P555" s="51">
        <f>-VLOOKUP(A555,'pl-data'!A:BR,36)</f>
        <v>0</v>
      </c>
      <c r="Q555" s="34" t="str">
        <f t="shared" si="467"/>
        <v>n/a</v>
      </c>
      <c r="R555" s="34" t="str">
        <f t="shared" si="468"/>
        <v>n/a</v>
      </c>
      <c r="T555" s="51">
        <f t="shared" si="469"/>
        <v>0</v>
      </c>
      <c r="U555" s="51">
        <f>-VLOOKUP(A555,'pl-data'!A:BR,52)</f>
        <v>0</v>
      </c>
      <c r="V555" s="51">
        <f t="shared" si="470"/>
        <v>0</v>
      </c>
      <c r="W555" s="34" t="str">
        <f t="shared" si="471"/>
        <v>n/a</v>
      </c>
      <c r="X555" s="34" t="str">
        <f t="shared" si="472"/>
        <v>n/a</v>
      </c>
    </row>
    <row r="556" spans="1:24" ht="24" hidden="1" outlineLevel="2" x14ac:dyDescent="0.2">
      <c r="A556" s="49">
        <v>2408</v>
      </c>
      <c r="B556" s="18" t="str">
        <f>+masterfile!D713</f>
        <v>2408 Forderungsverluste EU-Lieferung 19% USt</v>
      </c>
      <c r="D556" s="51">
        <f>-VLOOKUP(A556,'pl-data'!A:F,4)</f>
        <v>0</v>
      </c>
      <c r="E556" s="51">
        <f>-VLOOKUP(A556,'pl-data'!A:F,5)</f>
        <v>0</v>
      </c>
      <c r="F556" s="51">
        <f>-VLOOKUP(A556,'pl-data'!A:F,6)</f>
        <v>0</v>
      </c>
      <c r="G556" s="51">
        <f>-VLOOKUP(A556,'pl-data'!A:G,7)</f>
        <v>0</v>
      </c>
      <c r="H556" s="51">
        <f>-VLOOKUP(A556,'pl-data'!A:V,22)</f>
        <v>0</v>
      </c>
      <c r="I556" s="51">
        <f t="shared" si="466"/>
        <v>0</v>
      </c>
      <c r="J556" s="51">
        <f>-VLOOKUP(A556,'pl-data'!A:BR,66)</f>
        <v>0</v>
      </c>
      <c r="K556" s="51">
        <f>-VLOOKUP(A556,'pl-data'!A:BR,68)</f>
        <v>0</v>
      </c>
      <c r="L556" s="51">
        <f>-VLOOKUP(A556,'pl-data'!A:BR,70)</f>
        <v>0</v>
      </c>
      <c r="N556" s="51">
        <f>-VLOOKUP(A556,'pl-data'!A:BR,21)</f>
        <v>0</v>
      </c>
      <c r="O556" s="51">
        <f>-VLOOKUP(A556,'pl-data'!A:BR,51)</f>
        <v>0</v>
      </c>
      <c r="P556" s="51">
        <f>-VLOOKUP(A556,'pl-data'!A:BR,36)</f>
        <v>0</v>
      </c>
      <c r="Q556" s="34" t="str">
        <f t="shared" si="467"/>
        <v>n/a</v>
      </c>
      <c r="R556" s="34" t="str">
        <f t="shared" si="468"/>
        <v>n/a</v>
      </c>
      <c r="T556" s="51">
        <f t="shared" si="469"/>
        <v>0</v>
      </c>
      <c r="U556" s="51">
        <f>-VLOOKUP(A556,'pl-data'!A:BR,52)</f>
        <v>0</v>
      </c>
      <c r="V556" s="51">
        <f t="shared" si="470"/>
        <v>0</v>
      </c>
      <c r="W556" s="34" t="str">
        <f t="shared" si="471"/>
        <v>n/a</v>
      </c>
      <c r="X556" s="34" t="str">
        <f t="shared" si="472"/>
        <v>n/a</v>
      </c>
    </row>
    <row r="557" spans="1:24" hidden="1" outlineLevel="2" x14ac:dyDescent="0.2">
      <c r="A557" s="49">
        <v>2450</v>
      </c>
      <c r="B557" s="18" t="str">
        <f>+masterfile!D719</f>
        <v>2450 Einstellung in die PWB auf Forderungen</v>
      </c>
      <c r="D557" s="51">
        <f>-VLOOKUP(A557,'pl-data'!A:F,4)</f>
        <v>0</v>
      </c>
      <c r="E557" s="51">
        <f>-VLOOKUP(A557,'pl-data'!A:F,5)</f>
        <v>0</v>
      </c>
      <c r="F557" s="51">
        <f>-VLOOKUP(A557,'pl-data'!A:F,6)</f>
        <v>0</v>
      </c>
      <c r="G557" s="51">
        <f>-VLOOKUP(A557,'pl-data'!A:G,7)</f>
        <v>0</v>
      </c>
      <c r="H557" s="51">
        <f>-VLOOKUP(A557,'pl-data'!A:V,22)</f>
        <v>0</v>
      </c>
      <c r="I557" s="51">
        <f t="shared" si="466"/>
        <v>0</v>
      </c>
      <c r="J557" s="51">
        <f>-VLOOKUP(A557,'pl-data'!A:BR,66)</f>
        <v>0</v>
      </c>
      <c r="K557" s="51">
        <f>-VLOOKUP(A557,'pl-data'!A:BR,68)</f>
        <v>0</v>
      </c>
      <c r="L557" s="51">
        <f>-VLOOKUP(A557,'pl-data'!A:BR,70)</f>
        <v>0</v>
      </c>
      <c r="N557" s="51">
        <f>-VLOOKUP(A557,'pl-data'!A:BR,21)</f>
        <v>0</v>
      </c>
      <c r="O557" s="51">
        <f>-VLOOKUP(A557,'pl-data'!A:BR,51)</f>
        <v>0</v>
      </c>
      <c r="P557" s="51">
        <f>-VLOOKUP(A557,'pl-data'!A:BR,36)</f>
        <v>0</v>
      </c>
      <c r="Q557" s="34" t="str">
        <f t="shared" si="467"/>
        <v>n/a</v>
      </c>
      <c r="R557" s="34" t="str">
        <f t="shared" si="468"/>
        <v>n/a</v>
      </c>
      <c r="T557" s="51">
        <f t="shared" si="469"/>
        <v>0</v>
      </c>
      <c r="U557" s="51">
        <f>-VLOOKUP(A557,'pl-data'!A:BR,52)</f>
        <v>0</v>
      </c>
      <c r="V557" s="51">
        <f t="shared" si="470"/>
        <v>0</v>
      </c>
      <c r="W557" s="34" t="str">
        <f t="shared" si="471"/>
        <v>n/a</v>
      </c>
      <c r="X557" s="34" t="str">
        <f t="shared" si="472"/>
        <v>n/a</v>
      </c>
    </row>
    <row r="558" spans="1:24" hidden="1" outlineLevel="2" x14ac:dyDescent="0.2">
      <c r="A558" s="49">
        <v>2451</v>
      </c>
      <c r="B558" s="18" t="str">
        <f>+masterfile!D720</f>
        <v>2451 Einstellung in die EWB auf Forderungen</v>
      </c>
      <c r="D558" s="51">
        <f>-VLOOKUP(A558,'pl-data'!A:F,4)</f>
        <v>-38.104235833333405</v>
      </c>
      <c r="E558" s="51">
        <f>-VLOOKUP(A558,'pl-data'!A:F,5)</f>
        <v>-39.232767908333336</v>
      </c>
      <c r="F558" s="51">
        <f>-VLOOKUP(A558,'pl-data'!A:F,6)</f>
        <v>-40.472648481400029</v>
      </c>
      <c r="G558" s="51">
        <f>-VLOOKUP(A558,'pl-data'!A:G,7)</f>
        <v>-41.952135975211881</v>
      </c>
      <c r="H558" s="51">
        <f>-VLOOKUP(A558,'pl-data'!A:V,22)</f>
        <v>-43.818089594096371</v>
      </c>
      <c r="I558" s="51">
        <f t="shared" si="466"/>
        <v>0</v>
      </c>
      <c r="J558" s="51">
        <f>-VLOOKUP(A558,'pl-data'!A:BR,66)</f>
        <v>-46.486611250376832</v>
      </c>
      <c r="K558" s="51">
        <f>-VLOOKUP(A558,'pl-data'!A:BR,68)</f>
        <v>-48.346075700391907</v>
      </c>
      <c r="L558" s="51">
        <f>-VLOOKUP(A558,'pl-data'!A:BR,70)</f>
        <v>-50.763379485411505</v>
      </c>
      <c r="N558" s="51">
        <f>-VLOOKUP(A558,'pl-data'!A:BR,21)</f>
        <v>-43.818089594096371</v>
      </c>
      <c r="O558" s="51">
        <f>-VLOOKUP(A558,'pl-data'!A:BR,51)</f>
        <v>-45.13263228191925</v>
      </c>
      <c r="P558" s="51">
        <f>-VLOOKUP(A558,'pl-data'!A:BR,36)</f>
        <v>0</v>
      </c>
      <c r="Q558" s="34">
        <f t="shared" si="467"/>
        <v>-1</v>
      </c>
      <c r="R558" s="34">
        <f t="shared" si="468"/>
        <v>-1</v>
      </c>
      <c r="T558" s="51">
        <f t="shared" si="469"/>
        <v>-43.818089594096371</v>
      </c>
      <c r="U558" s="51">
        <f>-VLOOKUP(A558,'pl-data'!A:BR,52)</f>
        <v>-45.13263228191925</v>
      </c>
      <c r="V558" s="51">
        <f t="shared" si="470"/>
        <v>0</v>
      </c>
      <c r="W558" s="34">
        <f t="shared" si="471"/>
        <v>-1</v>
      </c>
      <c r="X558" s="34">
        <f t="shared" si="472"/>
        <v>-1</v>
      </c>
    </row>
    <row r="559" spans="1:24" hidden="1" outlineLevel="1" collapsed="1" x14ac:dyDescent="0.2">
      <c r="B559" s="13"/>
      <c r="D559" s="53"/>
      <c r="E559" s="53"/>
      <c r="F559" s="53"/>
      <c r="G559" s="53"/>
      <c r="H559" s="53"/>
      <c r="I559" s="53"/>
      <c r="J559" s="53"/>
      <c r="K559" s="53"/>
      <c r="L559" s="53"/>
      <c r="N559" s="53"/>
      <c r="O559" s="53"/>
      <c r="P559" s="53"/>
      <c r="T559" s="53"/>
      <c r="U559" s="53"/>
      <c r="V559" s="53"/>
    </row>
    <row r="560" spans="1:24" hidden="1" outlineLevel="1" x14ac:dyDescent="0.2">
      <c r="A560" s="49" t="s">
        <v>29</v>
      </c>
      <c r="B560" s="13" t="s">
        <v>29</v>
      </c>
      <c r="D560" s="53">
        <f>+SUM(D561:D610)</f>
        <v>-170.84331125</v>
      </c>
      <c r="E560" s="53">
        <f t="shared" ref="E560" si="473">+SUM(E561:E610)</f>
        <v>-175.93068308749997</v>
      </c>
      <c r="F560" s="53">
        <f>+SUM(F561:F610)</f>
        <v>-181.52000894630001</v>
      </c>
      <c r="G560" s="53">
        <f t="shared" ref="G560:L560" si="474">+SUM(G561:G610)</f>
        <v>-188.18947202731309</v>
      </c>
      <c r="H560" s="53">
        <f t="shared" si="474"/>
        <v>-196.60110701854214</v>
      </c>
      <c r="I560" s="53">
        <f t="shared" si="474"/>
        <v>0</v>
      </c>
      <c r="J560" s="53">
        <f t="shared" si="474"/>
        <v>-208.57411443597135</v>
      </c>
      <c r="K560" s="53">
        <f t="shared" si="474"/>
        <v>-216.91707901341022</v>
      </c>
      <c r="L560" s="53">
        <f t="shared" si="474"/>
        <v>-227.76293296408073</v>
      </c>
      <c r="N560" s="53">
        <f t="shared" ref="N560:P560" si="475">+SUM(N561:N610)</f>
        <v>-196.60110701854214</v>
      </c>
      <c r="O560" s="53">
        <f t="shared" si="475"/>
        <v>-202.4991402290984</v>
      </c>
      <c r="P560" s="53">
        <f t="shared" si="475"/>
        <v>0</v>
      </c>
      <c r="Q560" s="34">
        <f t="shared" ref="Q560" si="476">IFERROR(P560/O560-1,"n/a")</f>
        <v>-1</v>
      </c>
      <c r="R560" s="34">
        <f t="shared" ref="R560" si="477">IFERROR(P560/N560-1,"n/a")</f>
        <v>-1</v>
      </c>
      <c r="T560" s="53">
        <f t="shared" ref="T560:V560" si="478">+SUM(T561:T610)</f>
        <v>-196.60110701854214</v>
      </c>
      <c r="U560" s="53">
        <f t="shared" si="478"/>
        <v>-202.4991402290984</v>
      </c>
      <c r="V560" s="53">
        <f t="shared" si="478"/>
        <v>0</v>
      </c>
      <c r="W560" s="34">
        <f t="shared" ref="W560" si="479">IFERROR(V560/U560-1,"n/a")</f>
        <v>-1</v>
      </c>
      <c r="X560" s="34">
        <f t="shared" ref="X560" si="480">IFERROR(V560/T560-1,"n/a")</f>
        <v>-1</v>
      </c>
    </row>
    <row r="561" spans="1:24" ht="24" hidden="1" outlineLevel="2" x14ac:dyDescent="0.2">
      <c r="A561" s="49">
        <v>2004</v>
      </c>
      <c r="B561" s="18" t="str">
        <f>+masterfile!D601</f>
        <v>2004 Verluste durch Verschmelzg./Umwandlung</v>
      </c>
      <c r="D561" s="51">
        <f>-VLOOKUP(A561,'pl-data'!A:F,4)</f>
        <v>0</v>
      </c>
      <c r="E561" s="51">
        <f>-VLOOKUP(A561,'pl-data'!A:F,5)</f>
        <v>0</v>
      </c>
      <c r="F561" s="51">
        <f>-VLOOKUP(A561,'pl-data'!A:F,6)</f>
        <v>0</v>
      </c>
      <c r="G561" s="51">
        <f>-VLOOKUP(A561,'pl-data'!A:G,7)</f>
        <v>0</v>
      </c>
      <c r="H561" s="51">
        <f>-VLOOKUP(A561,'pl-data'!A:V,22)</f>
        <v>0</v>
      </c>
      <c r="I561" s="51">
        <f t="shared" ref="I561:I609" si="481">+U561+P561-O561</f>
        <v>0</v>
      </c>
      <c r="J561" s="51">
        <f>-VLOOKUP(A561,'pl-data'!A:BR,66)</f>
        <v>0</v>
      </c>
      <c r="K561" s="51">
        <f>-VLOOKUP(A561,'pl-data'!A:BR,68)</f>
        <v>0</v>
      </c>
      <c r="L561" s="51">
        <f>-VLOOKUP(A561,'pl-data'!A:BR,70)</f>
        <v>0</v>
      </c>
      <c r="N561" s="51">
        <f>-VLOOKUP(A561,'pl-data'!A:BR,21)</f>
        <v>0</v>
      </c>
      <c r="O561" s="51">
        <f>-VLOOKUP(A561,'pl-data'!A:BR,51)</f>
        <v>0</v>
      </c>
      <c r="P561" s="51">
        <f>-VLOOKUP(A561,'pl-data'!A:BR,36)</f>
        <v>0</v>
      </c>
      <c r="Q561" s="34" t="str">
        <f t="shared" ref="Q561:Q609" si="482">IFERROR(P561/O561-1,"n/a")</f>
        <v>n/a</v>
      </c>
      <c r="R561" s="34" t="str">
        <f t="shared" ref="R561:R609" si="483">IFERROR(P561/N561-1,"n/a")</f>
        <v>n/a</v>
      </c>
      <c r="T561" s="51">
        <f t="shared" ref="T561:T609" si="484">+H561</f>
        <v>0</v>
      </c>
      <c r="U561" s="51">
        <f>-VLOOKUP(A561,'pl-data'!A:BR,52)</f>
        <v>0</v>
      </c>
      <c r="V561" s="51">
        <f t="shared" ref="V561:V609" si="485">+I561</f>
        <v>0</v>
      </c>
      <c r="W561" s="34" t="str">
        <f t="shared" ref="W561:W609" si="486">IFERROR(V561/U561-1,"n/a")</f>
        <v>n/a</v>
      </c>
      <c r="X561" s="34" t="str">
        <f t="shared" ref="X561:X609" si="487">IFERROR(V561/T561-1,"n/a")</f>
        <v>n/a</v>
      </c>
    </row>
    <row r="562" spans="1:24" hidden="1" outlineLevel="2" x14ac:dyDescent="0.2">
      <c r="A562" s="49">
        <v>2006</v>
      </c>
      <c r="B562" s="18" t="str">
        <f>+masterfile!D602</f>
        <v>2006 Verl.d.außergew.Schad.fälle(Bilanzierer)</v>
      </c>
      <c r="D562" s="51">
        <f>-VLOOKUP(A562,'pl-data'!A:F,4)</f>
        <v>0</v>
      </c>
      <c r="E562" s="51">
        <f>-VLOOKUP(A562,'pl-data'!A:F,5)</f>
        <v>0</v>
      </c>
      <c r="F562" s="51">
        <f>-VLOOKUP(A562,'pl-data'!A:F,6)</f>
        <v>0</v>
      </c>
      <c r="G562" s="51">
        <f>-VLOOKUP(A562,'pl-data'!A:G,7)</f>
        <v>0</v>
      </c>
      <c r="H562" s="51">
        <f>-VLOOKUP(A562,'pl-data'!A:V,22)</f>
        <v>0</v>
      </c>
      <c r="I562" s="51">
        <f t="shared" si="481"/>
        <v>0</v>
      </c>
      <c r="J562" s="51">
        <f>-VLOOKUP(A562,'pl-data'!A:BR,66)</f>
        <v>0</v>
      </c>
      <c r="K562" s="51">
        <f>-VLOOKUP(A562,'pl-data'!A:BR,68)</f>
        <v>0</v>
      </c>
      <c r="L562" s="51">
        <f>-VLOOKUP(A562,'pl-data'!A:BR,70)</f>
        <v>0</v>
      </c>
      <c r="N562" s="51">
        <f>-VLOOKUP(A562,'pl-data'!A:BR,21)</f>
        <v>0</v>
      </c>
      <c r="O562" s="51">
        <f>-VLOOKUP(A562,'pl-data'!A:BR,51)</f>
        <v>0</v>
      </c>
      <c r="P562" s="51">
        <f>-VLOOKUP(A562,'pl-data'!A:BR,36)</f>
        <v>0</v>
      </c>
      <c r="Q562" s="34" t="str">
        <f t="shared" si="482"/>
        <v>n/a</v>
      </c>
      <c r="R562" s="34" t="str">
        <f t="shared" si="483"/>
        <v>n/a</v>
      </c>
      <c r="T562" s="51">
        <f t="shared" si="484"/>
        <v>0</v>
      </c>
      <c r="U562" s="51">
        <f>-VLOOKUP(A562,'pl-data'!A:BR,52)</f>
        <v>0</v>
      </c>
      <c r="V562" s="51">
        <f t="shared" si="485"/>
        <v>0</v>
      </c>
      <c r="W562" s="34" t="str">
        <f t="shared" si="486"/>
        <v>n/a</v>
      </c>
      <c r="X562" s="34" t="str">
        <f t="shared" si="487"/>
        <v>n/a</v>
      </c>
    </row>
    <row r="563" spans="1:24" hidden="1" outlineLevel="2" x14ac:dyDescent="0.2">
      <c r="A563" s="49">
        <v>2007</v>
      </c>
      <c r="B563" s="18" t="str">
        <f>+masterfile!D603</f>
        <v>2007 Aufw. für Restrukturierung u. Sanierung</v>
      </c>
      <c r="D563" s="51">
        <f>-VLOOKUP(A563,'pl-data'!A:F,4)</f>
        <v>0</v>
      </c>
      <c r="E563" s="51">
        <f>-VLOOKUP(A563,'pl-data'!A:F,5)</f>
        <v>0</v>
      </c>
      <c r="F563" s="51">
        <f>-VLOOKUP(A563,'pl-data'!A:F,6)</f>
        <v>0</v>
      </c>
      <c r="G563" s="51">
        <f>-VLOOKUP(A563,'pl-data'!A:G,7)</f>
        <v>0</v>
      </c>
      <c r="H563" s="51">
        <f>-VLOOKUP(A563,'pl-data'!A:V,22)</f>
        <v>0</v>
      </c>
      <c r="I563" s="51">
        <f t="shared" si="481"/>
        <v>0</v>
      </c>
      <c r="J563" s="51">
        <f>-VLOOKUP(A563,'pl-data'!A:BR,66)</f>
        <v>0</v>
      </c>
      <c r="K563" s="51">
        <f>-VLOOKUP(A563,'pl-data'!A:BR,68)</f>
        <v>0</v>
      </c>
      <c r="L563" s="51">
        <f>-VLOOKUP(A563,'pl-data'!A:BR,70)</f>
        <v>0</v>
      </c>
      <c r="N563" s="51">
        <f>-VLOOKUP(A563,'pl-data'!A:BR,21)</f>
        <v>0</v>
      </c>
      <c r="O563" s="51">
        <f>-VLOOKUP(A563,'pl-data'!A:BR,51)</f>
        <v>0</v>
      </c>
      <c r="P563" s="51">
        <f>-VLOOKUP(A563,'pl-data'!A:BR,36)</f>
        <v>0</v>
      </c>
      <c r="Q563" s="34" t="str">
        <f t="shared" si="482"/>
        <v>n/a</v>
      </c>
      <c r="R563" s="34" t="str">
        <f t="shared" si="483"/>
        <v>n/a</v>
      </c>
      <c r="T563" s="51">
        <f t="shared" si="484"/>
        <v>0</v>
      </c>
      <c r="U563" s="51">
        <f>-VLOOKUP(A563,'pl-data'!A:BR,52)</f>
        <v>0</v>
      </c>
      <c r="V563" s="51">
        <f t="shared" si="485"/>
        <v>0</v>
      </c>
      <c r="W563" s="34" t="str">
        <f t="shared" si="486"/>
        <v>n/a</v>
      </c>
      <c r="X563" s="34" t="str">
        <f t="shared" si="487"/>
        <v>n/a</v>
      </c>
    </row>
    <row r="564" spans="1:24" hidden="1" outlineLevel="2" x14ac:dyDescent="0.2">
      <c r="A564" s="49">
        <v>2008</v>
      </c>
      <c r="B564" s="18" t="str">
        <f>+masterfile!D604</f>
        <v>2008 Verlust Veräuß/Aufg.Geschäftsaktivität</v>
      </c>
      <c r="D564" s="51">
        <f>-VLOOKUP(A564,'pl-data'!A:F,4)</f>
        <v>0</v>
      </c>
      <c r="E564" s="51">
        <f>-VLOOKUP(A564,'pl-data'!A:F,5)</f>
        <v>0</v>
      </c>
      <c r="F564" s="51">
        <f>-VLOOKUP(A564,'pl-data'!A:F,6)</f>
        <v>0</v>
      </c>
      <c r="G564" s="51">
        <f>-VLOOKUP(A564,'pl-data'!A:G,7)</f>
        <v>0</v>
      </c>
      <c r="H564" s="51">
        <f>-VLOOKUP(A564,'pl-data'!A:V,22)</f>
        <v>0</v>
      </c>
      <c r="I564" s="51">
        <f t="shared" si="481"/>
        <v>0</v>
      </c>
      <c r="J564" s="51">
        <f>-VLOOKUP(A564,'pl-data'!A:BR,66)</f>
        <v>0</v>
      </c>
      <c r="K564" s="51">
        <f>-VLOOKUP(A564,'pl-data'!A:BR,68)</f>
        <v>0</v>
      </c>
      <c r="L564" s="51">
        <f>-VLOOKUP(A564,'pl-data'!A:BR,70)</f>
        <v>0</v>
      </c>
      <c r="N564" s="51">
        <f>-VLOOKUP(A564,'pl-data'!A:BR,21)</f>
        <v>0</v>
      </c>
      <c r="O564" s="51">
        <f>-VLOOKUP(A564,'pl-data'!A:BR,51)</f>
        <v>0</v>
      </c>
      <c r="P564" s="51">
        <f>-VLOOKUP(A564,'pl-data'!A:BR,36)</f>
        <v>0</v>
      </c>
      <c r="Q564" s="34" t="str">
        <f t="shared" si="482"/>
        <v>n/a</v>
      </c>
      <c r="R564" s="34" t="str">
        <f t="shared" si="483"/>
        <v>n/a</v>
      </c>
      <c r="T564" s="51">
        <f t="shared" si="484"/>
        <v>0</v>
      </c>
      <c r="U564" s="51">
        <f>-VLOOKUP(A564,'pl-data'!A:BR,52)</f>
        <v>0</v>
      </c>
      <c r="V564" s="51">
        <f t="shared" si="485"/>
        <v>0</v>
      </c>
      <c r="W564" s="34" t="str">
        <f t="shared" si="486"/>
        <v>n/a</v>
      </c>
      <c r="X564" s="34" t="str">
        <f t="shared" si="487"/>
        <v>n/a</v>
      </c>
    </row>
    <row r="565" spans="1:24" hidden="1" outlineLevel="2" x14ac:dyDescent="0.2">
      <c r="A565" s="49">
        <v>2010</v>
      </c>
      <c r="B565" s="18" t="str">
        <f>+masterfile!D605</f>
        <v>2010 Betriebsfremde Aufwendungen</v>
      </c>
      <c r="D565" s="51">
        <f>-VLOOKUP(A565,'pl-data'!A:F,4)</f>
        <v>0</v>
      </c>
      <c r="E565" s="51">
        <f>-VLOOKUP(A565,'pl-data'!A:F,5)</f>
        <v>0</v>
      </c>
      <c r="F565" s="51">
        <f>-VLOOKUP(A565,'pl-data'!A:F,6)</f>
        <v>0</v>
      </c>
      <c r="G565" s="51">
        <f>-VLOOKUP(A565,'pl-data'!A:G,7)</f>
        <v>0</v>
      </c>
      <c r="H565" s="51">
        <f>-VLOOKUP(A565,'pl-data'!A:V,22)</f>
        <v>0</v>
      </c>
      <c r="I565" s="51">
        <f t="shared" si="481"/>
        <v>0</v>
      </c>
      <c r="J565" s="51">
        <f>-VLOOKUP(A565,'pl-data'!A:BR,66)</f>
        <v>0</v>
      </c>
      <c r="K565" s="51">
        <f>-VLOOKUP(A565,'pl-data'!A:BR,68)</f>
        <v>0</v>
      </c>
      <c r="L565" s="51">
        <f>-VLOOKUP(A565,'pl-data'!A:BR,70)</f>
        <v>0</v>
      </c>
      <c r="N565" s="51">
        <f>-VLOOKUP(A565,'pl-data'!A:BR,21)</f>
        <v>0</v>
      </c>
      <c r="O565" s="51">
        <f>-VLOOKUP(A565,'pl-data'!A:BR,51)</f>
        <v>0</v>
      </c>
      <c r="P565" s="51">
        <f>-VLOOKUP(A565,'pl-data'!A:BR,36)</f>
        <v>0</v>
      </c>
      <c r="Q565" s="34" t="str">
        <f t="shared" si="482"/>
        <v>n/a</v>
      </c>
      <c r="R565" s="34" t="str">
        <f t="shared" si="483"/>
        <v>n/a</v>
      </c>
      <c r="T565" s="51">
        <f t="shared" si="484"/>
        <v>0</v>
      </c>
      <c r="U565" s="51">
        <f>-VLOOKUP(A565,'pl-data'!A:BR,52)</f>
        <v>0</v>
      </c>
      <c r="V565" s="51">
        <f t="shared" si="485"/>
        <v>0</v>
      </c>
      <c r="W565" s="34" t="str">
        <f t="shared" si="486"/>
        <v>n/a</v>
      </c>
      <c r="X565" s="34" t="str">
        <f t="shared" si="487"/>
        <v>n/a</v>
      </c>
    </row>
    <row r="566" spans="1:24" hidden="1" outlineLevel="2" x14ac:dyDescent="0.2">
      <c r="A566" s="49">
        <v>2020</v>
      </c>
      <c r="B566" s="18" t="str">
        <f>+masterfile!D606</f>
        <v>2020 Periodenfremde Aufwendungen</v>
      </c>
      <c r="D566" s="51">
        <f>-VLOOKUP(A566,'pl-data'!A:F,4)</f>
        <v>-1.25</v>
      </c>
      <c r="E566" s="51">
        <f>-VLOOKUP(A566,'pl-data'!A:F,5)</f>
        <v>-1.25</v>
      </c>
      <c r="F566" s="51">
        <f>-VLOOKUP(A566,'pl-data'!A:F,6)</f>
        <v>-1.25</v>
      </c>
      <c r="G566" s="51">
        <f>-VLOOKUP(A566,'pl-data'!A:G,7)</f>
        <v>-1.25</v>
      </c>
      <c r="H566" s="51">
        <f>-VLOOKUP(A566,'pl-data'!A:V,22)</f>
        <v>-1.25</v>
      </c>
      <c r="I566" s="51">
        <f t="shared" si="481"/>
        <v>0</v>
      </c>
      <c r="J566" s="51">
        <f>-VLOOKUP(A566,'pl-data'!A:BR,66)</f>
        <v>-1.3261250000000002</v>
      </c>
      <c r="K566" s="51">
        <f>-VLOOKUP(A566,'pl-data'!A:BR,68)</f>
        <v>-1.3791700000000002</v>
      </c>
      <c r="L566" s="51">
        <f>-VLOOKUP(A566,'pl-data'!A:BR,70)</f>
        <v>-1.4481285000000004</v>
      </c>
      <c r="N566" s="51">
        <f>-VLOOKUP(A566,'pl-data'!A:BR,21)</f>
        <v>-1.25</v>
      </c>
      <c r="O566" s="51">
        <f>-VLOOKUP(A566,'pl-data'!A:BR,51)</f>
        <v>-1.2875000000000001</v>
      </c>
      <c r="P566" s="51">
        <f>-VLOOKUP(A566,'pl-data'!A:BR,36)</f>
        <v>0</v>
      </c>
      <c r="Q566" s="34">
        <f t="shared" si="482"/>
        <v>-1</v>
      </c>
      <c r="R566" s="34">
        <f t="shared" si="483"/>
        <v>-1</v>
      </c>
      <c r="T566" s="51">
        <f t="shared" si="484"/>
        <v>-1.25</v>
      </c>
      <c r="U566" s="51">
        <f>-VLOOKUP(A566,'pl-data'!A:BR,52)</f>
        <v>-1.2875000000000001</v>
      </c>
      <c r="V566" s="51">
        <f t="shared" si="485"/>
        <v>0</v>
      </c>
      <c r="W566" s="34">
        <f t="shared" si="486"/>
        <v>-1</v>
      </c>
      <c r="X566" s="34">
        <f t="shared" si="487"/>
        <v>-1</v>
      </c>
    </row>
    <row r="567" spans="1:24" ht="24" hidden="1" outlineLevel="2" x14ac:dyDescent="0.2">
      <c r="A567" s="49">
        <v>2090</v>
      </c>
      <c r="B567" s="18" t="str">
        <f>+masterfile!D607</f>
        <v>2090 Aufwendungen Übergangsvorschr. BilMoG</v>
      </c>
      <c r="D567" s="51">
        <f>-VLOOKUP(A567,'pl-data'!A:F,4)</f>
        <v>0</v>
      </c>
      <c r="E567" s="51">
        <f>-VLOOKUP(A567,'pl-data'!A:F,5)</f>
        <v>0</v>
      </c>
      <c r="F567" s="51">
        <f>-VLOOKUP(A567,'pl-data'!A:F,6)</f>
        <v>0</v>
      </c>
      <c r="G567" s="51">
        <f>-VLOOKUP(A567,'pl-data'!A:G,7)</f>
        <v>0</v>
      </c>
      <c r="H567" s="51">
        <f>-VLOOKUP(A567,'pl-data'!A:V,22)</f>
        <v>0</v>
      </c>
      <c r="I567" s="51">
        <f t="shared" si="481"/>
        <v>0</v>
      </c>
      <c r="J567" s="51">
        <f>-VLOOKUP(A567,'pl-data'!A:BR,66)</f>
        <v>0</v>
      </c>
      <c r="K567" s="51">
        <f>-VLOOKUP(A567,'pl-data'!A:BR,68)</f>
        <v>0</v>
      </c>
      <c r="L567" s="51">
        <f>-VLOOKUP(A567,'pl-data'!A:BR,70)</f>
        <v>0</v>
      </c>
      <c r="N567" s="51">
        <f>-VLOOKUP(A567,'pl-data'!A:BR,21)</f>
        <v>0</v>
      </c>
      <c r="O567" s="51">
        <f>-VLOOKUP(A567,'pl-data'!A:BR,51)</f>
        <v>0</v>
      </c>
      <c r="P567" s="51">
        <f>-VLOOKUP(A567,'pl-data'!A:BR,36)</f>
        <v>0</v>
      </c>
      <c r="Q567" s="34" t="str">
        <f t="shared" si="482"/>
        <v>n/a</v>
      </c>
      <c r="R567" s="34" t="str">
        <f t="shared" si="483"/>
        <v>n/a</v>
      </c>
      <c r="T567" s="51">
        <f t="shared" si="484"/>
        <v>0</v>
      </c>
      <c r="U567" s="51">
        <f>-VLOOKUP(A567,'pl-data'!A:BR,52)</f>
        <v>0</v>
      </c>
      <c r="V567" s="51">
        <f t="shared" si="485"/>
        <v>0</v>
      </c>
      <c r="W567" s="34" t="str">
        <f t="shared" si="486"/>
        <v>n/a</v>
      </c>
      <c r="X567" s="34" t="str">
        <f t="shared" si="487"/>
        <v>n/a</v>
      </c>
    </row>
    <row r="568" spans="1:24" hidden="1" outlineLevel="2" x14ac:dyDescent="0.2">
      <c r="A568" s="49">
        <v>2091</v>
      </c>
      <c r="B568" s="18" t="str">
        <f>+masterfile!D608</f>
        <v>2091 Aufwendungen Pensionsrückstellungen</v>
      </c>
      <c r="D568" s="51">
        <f>-VLOOKUP(A568,'pl-data'!A:F,4)</f>
        <v>0</v>
      </c>
      <c r="E568" s="51">
        <f>-VLOOKUP(A568,'pl-data'!A:F,5)</f>
        <v>0</v>
      </c>
      <c r="F568" s="51">
        <f>-VLOOKUP(A568,'pl-data'!A:F,6)</f>
        <v>0</v>
      </c>
      <c r="G568" s="51">
        <f>-VLOOKUP(A568,'pl-data'!A:G,7)</f>
        <v>0</v>
      </c>
      <c r="H568" s="51">
        <f>-VLOOKUP(A568,'pl-data'!A:V,22)</f>
        <v>0</v>
      </c>
      <c r="I568" s="51">
        <f t="shared" si="481"/>
        <v>0</v>
      </c>
      <c r="J568" s="51">
        <f>-VLOOKUP(A568,'pl-data'!A:BR,66)</f>
        <v>0</v>
      </c>
      <c r="K568" s="51">
        <f>-VLOOKUP(A568,'pl-data'!A:BR,68)</f>
        <v>0</v>
      </c>
      <c r="L568" s="51">
        <f>-VLOOKUP(A568,'pl-data'!A:BR,70)</f>
        <v>0</v>
      </c>
      <c r="N568" s="51">
        <f>-VLOOKUP(A568,'pl-data'!A:BR,21)</f>
        <v>0</v>
      </c>
      <c r="O568" s="51">
        <f>-VLOOKUP(A568,'pl-data'!A:BR,51)</f>
        <v>0</v>
      </c>
      <c r="P568" s="51">
        <f>-VLOOKUP(A568,'pl-data'!A:BR,36)</f>
        <v>0</v>
      </c>
      <c r="Q568" s="34" t="str">
        <f t="shared" si="482"/>
        <v>n/a</v>
      </c>
      <c r="R568" s="34" t="str">
        <f t="shared" si="483"/>
        <v>n/a</v>
      </c>
      <c r="T568" s="51">
        <f t="shared" si="484"/>
        <v>0</v>
      </c>
      <c r="U568" s="51">
        <f>-VLOOKUP(A568,'pl-data'!A:BR,52)</f>
        <v>0</v>
      </c>
      <c r="V568" s="51">
        <f t="shared" si="485"/>
        <v>0</v>
      </c>
      <c r="W568" s="34" t="str">
        <f t="shared" si="486"/>
        <v>n/a</v>
      </c>
      <c r="X568" s="34" t="str">
        <f t="shared" si="487"/>
        <v>n/a</v>
      </c>
    </row>
    <row r="569" spans="1:24" hidden="1" outlineLevel="2" x14ac:dyDescent="0.2">
      <c r="A569" s="49">
        <v>2094</v>
      </c>
      <c r="B569" s="18" t="str">
        <f>+masterfile!D609</f>
        <v>2094 Aufwendungen latente Steuern BilMoG</v>
      </c>
      <c r="D569" s="51">
        <f>-VLOOKUP(A569,'pl-data'!A:F,4)</f>
        <v>0</v>
      </c>
      <c r="E569" s="51">
        <f>-VLOOKUP(A569,'pl-data'!A:F,5)</f>
        <v>0</v>
      </c>
      <c r="F569" s="51">
        <f>-VLOOKUP(A569,'pl-data'!A:F,6)</f>
        <v>0</v>
      </c>
      <c r="G569" s="51">
        <f>-VLOOKUP(A569,'pl-data'!A:G,7)</f>
        <v>0</v>
      </c>
      <c r="H569" s="51">
        <f>-VLOOKUP(A569,'pl-data'!A:V,22)</f>
        <v>0</v>
      </c>
      <c r="I569" s="51">
        <f t="shared" si="481"/>
        <v>0</v>
      </c>
      <c r="J569" s="51">
        <f>-VLOOKUP(A569,'pl-data'!A:BR,66)</f>
        <v>0</v>
      </c>
      <c r="K569" s="51">
        <f>-VLOOKUP(A569,'pl-data'!A:BR,68)</f>
        <v>0</v>
      </c>
      <c r="L569" s="51">
        <f>-VLOOKUP(A569,'pl-data'!A:BR,70)</f>
        <v>0</v>
      </c>
      <c r="N569" s="51">
        <f>-VLOOKUP(A569,'pl-data'!A:BR,21)</f>
        <v>0</v>
      </c>
      <c r="O569" s="51">
        <f>-VLOOKUP(A569,'pl-data'!A:BR,51)</f>
        <v>0</v>
      </c>
      <c r="P569" s="51">
        <f>-VLOOKUP(A569,'pl-data'!A:BR,36)</f>
        <v>0</v>
      </c>
      <c r="Q569" s="34" t="str">
        <f t="shared" si="482"/>
        <v>n/a</v>
      </c>
      <c r="R569" s="34" t="str">
        <f t="shared" si="483"/>
        <v>n/a</v>
      </c>
      <c r="T569" s="51">
        <f t="shared" si="484"/>
        <v>0</v>
      </c>
      <c r="U569" s="51">
        <f>-VLOOKUP(A569,'pl-data'!A:BR,52)</f>
        <v>0</v>
      </c>
      <c r="V569" s="51">
        <f t="shared" si="485"/>
        <v>0</v>
      </c>
      <c r="W569" s="34" t="str">
        <f t="shared" si="486"/>
        <v>n/a</v>
      </c>
      <c r="X569" s="34" t="str">
        <f t="shared" si="487"/>
        <v>n/a</v>
      </c>
    </row>
    <row r="570" spans="1:24" ht="24" hidden="1" outlineLevel="2" x14ac:dyDescent="0.2">
      <c r="A570" s="49">
        <v>2150</v>
      </c>
      <c r="B570" s="18" t="str">
        <f>+masterfile!D647</f>
        <v>2150 Aufwendungen aus Währungsumrechnungen</v>
      </c>
      <c r="D570" s="51">
        <f>-VLOOKUP(A570,'pl-data'!A:F,4)</f>
        <v>0</v>
      </c>
      <c r="E570" s="51">
        <f>-VLOOKUP(A570,'pl-data'!A:F,5)</f>
        <v>0</v>
      </c>
      <c r="F570" s="51">
        <f>-VLOOKUP(A570,'pl-data'!A:F,6)</f>
        <v>0</v>
      </c>
      <c r="G570" s="51">
        <f>-VLOOKUP(A570,'pl-data'!A:G,7)</f>
        <v>0</v>
      </c>
      <c r="H570" s="51">
        <f>-VLOOKUP(A570,'pl-data'!A:V,22)</f>
        <v>0</v>
      </c>
      <c r="I570" s="51">
        <f t="shared" si="481"/>
        <v>0</v>
      </c>
      <c r="J570" s="51">
        <f>-VLOOKUP(A570,'pl-data'!A:BR,66)</f>
        <v>0</v>
      </c>
      <c r="K570" s="51">
        <f>-VLOOKUP(A570,'pl-data'!A:BR,68)</f>
        <v>0</v>
      </c>
      <c r="L570" s="51">
        <f>-VLOOKUP(A570,'pl-data'!A:BR,70)</f>
        <v>0</v>
      </c>
      <c r="N570" s="51">
        <f>-VLOOKUP(A570,'pl-data'!A:BR,21)</f>
        <v>0</v>
      </c>
      <c r="O570" s="51">
        <f>-VLOOKUP(A570,'pl-data'!A:BR,51)</f>
        <v>0</v>
      </c>
      <c r="P570" s="51">
        <f>-VLOOKUP(A570,'pl-data'!A:BR,36)</f>
        <v>0</v>
      </c>
      <c r="Q570" s="34" t="str">
        <f t="shared" si="482"/>
        <v>n/a</v>
      </c>
      <c r="R570" s="34" t="str">
        <f t="shared" si="483"/>
        <v>n/a</v>
      </c>
      <c r="T570" s="51">
        <f t="shared" si="484"/>
        <v>0</v>
      </c>
      <c r="U570" s="51">
        <f>-VLOOKUP(A570,'pl-data'!A:BR,52)</f>
        <v>0</v>
      </c>
      <c r="V570" s="51">
        <f t="shared" si="485"/>
        <v>0</v>
      </c>
      <c r="W570" s="34" t="str">
        <f t="shared" si="486"/>
        <v>n/a</v>
      </c>
      <c r="X570" s="34" t="str">
        <f t="shared" si="487"/>
        <v>n/a</v>
      </c>
    </row>
    <row r="571" spans="1:24" ht="24" hidden="1" outlineLevel="2" x14ac:dyDescent="0.2">
      <c r="A571" s="49">
        <v>2151</v>
      </c>
      <c r="B571" s="18" t="str">
        <f>+masterfile!D648</f>
        <v>2151 Aufw.Währungsumrechnung nicht §256a HGB</v>
      </c>
      <c r="D571" s="51">
        <f>-VLOOKUP(A571,'pl-data'!A:F,4)</f>
        <v>0</v>
      </c>
      <c r="E571" s="51">
        <f>-VLOOKUP(A571,'pl-data'!A:F,5)</f>
        <v>0</v>
      </c>
      <c r="F571" s="51">
        <f>-VLOOKUP(A571,'pl-data'!A:F,6)</f>
        <v>0</v>
      </c>
      <c r="G571" s="51">
        <f>-VLOOKUP(A571,'pl-data'!A:G,7)</f>
        <v>0</v>
      </c>
      <c r="H571" s="51">
        <f>-VLOOKUP(A571,'pl-data'!A:V,22)</f>
        <v>0</v>
      </c>
      <c r="I571" s="51">
        <f t="shared" si="481"/>
        <v>0</v>
      </c>
      <c r="J571" s="51">
        <f>-VLOOKUP(A571,'pl-data'!A:BR,66)</f>
        <v>0</v>
      </c>
      <c r="K571" s="51">
        <f>-VLOOKUP(A571,'pl-data'!A:BR,68)</f>
        <v>0</v>
      </c>
      <c r="L571" s="51">
        <f>-VLOOKUP(A571,'pl-data'!A:BR,70)</f>
        <v>0</v>
      </c>
      <c r="N571" s="51">
        <f>-VLOOKUP(A571,'pl-data'!A:BR,21)</f>
        <v>0</v>
      </c>
      <c r="O571" s="51">
        <f>-VLOOKUP(A571,'pl-data'!A:BR,51)</f>
        <v>0</v>
      </c>
      <c r="P571" s="51">
        <f>-VLOOKUP(A571,'pl-data'!A:BR,36)</f>
        <v>0</v>
      </c>
      <c r="Q571" s="34" t="str">
        <f t="shared" si="482"/>
        <v>n/a</v>
      </c>
      <c r="R571" s="34" t="str">
        <f t="shared" si="483"/>
        <v>n/a</v>
      </c>
      <c r="T571" s="51">
        <f t="shared" si="484"/>
        <v>0</v>
      </c>
      <c r="U571" s="51">
        <f>-VLOOKUP(A571,'pl-data'!A:BR,52)</f>
        <v>0</v>
      </c>
      <c r="V571" s="51">
        <f t="shared" si="485"/>
        <v>0</v>
      </c>
      <c r="W571" s="34" t="str">
        <f t="shared" si="486"/>
        <v>n/a</v>
      </c>
      <c r="X571" s="34" t="str">
        <f t="shared" si="487"/>
        <v>n/a</v>
      </c>
    </row>
    <row r="572" spans="1:24" hidden="1" outlineLevel="2" x14ac:dyDescent="0.2">
      <c r="A572" s="49">
        <v>2166</v>
      </c>
      <c r="B572" s="18" t="str">
        <f>+masterfile!D649</f>
        <v>2166 Aufwendg. Bewertung Finanzmittelfonds</v>
      </c>
      <c r="D572" s="51">
        <f>-VLOOKUP(A572,'pl-data'!A:F,4)</f>
        <v>0</v>
      </c>
      <c r="E572" s="51">
        <f>-VLOOKUP(A572,'pl-data'!A:F,5)</f>
        <v>0</v>
      </c>
      <c r="F572" s="51">
        <f>-VLOOKUP(A572,'pl-data'!A:F,6)</f>
        <v>0</v>
      </c>
      <c r="G572" s="51">
        <f>-VLOOKUP(A572,'pl-data'!A:G,7)</f>
        <v>0</v>
      </c>
      <c r="H572" s="51">
        <f>-VLOOKUP(A572,'pl-data'!A:V,22)</f>
        <v>0</v>
      </c>
      <c r="I572" s="51">
        <f t="shared" si="481"/>
        <v>0</v>
      </c>
      <c r="J572" s="51">
        <f>-VLOOKUP(A572,'pl-data'!A:BR,66)</f>
        <v>0</v>
      </c>
      <c r="K572" s="51">
        <f>-VLOOKUP(A572,'pl-data'!A:BR,68)</f>
        <v>0</v>
      </c>
      <c r="L572" s="51">
        <f>-VLOOKUP(A572,'pl-data'!A:BR,70)</f>
        <v>0</v>
      </c>
      <c r="N572" s="51">
        <f>-VLOOKUP(A572,'pl-data'!A:BR,21)</f>
        <v>0</v>
      </c>
      <c r="O572" s="51">
        <f>-VLOOKUP(A572,'pl-data'!A:BR,51)</f>
        <v>0</v>
      </c>
      <c r="P572" s="51">
        <f>-VLOOKUP(A572,'pl-data'!A:BR,36)</f>
        <v>0</v>
      </c>
      <c r="Q572" s="34" t="str">
        <f t="shared" si="482"/>
        <v>n/a</v>
      </c>
      <c r="R572" s="34" t="str">
        <f t="shared" si="483"/>
        <v>n/a</v>
      </c>
      <c r="T572" s="51">
        <f t="shared" si="484"/>
        <v>0</v>
      </c>
      <c r="U572" s="51">
        <f>-VLOOKUP(A572,'pl-data'!A:BR,52)</f>
        <v>0</v>
      </c>
      <c r="V572" s="51">
        <f t="shared" si="485"/>
        <v>0</v>
      </c>
      <c r="W572" s="34" t="str">
        <f t="shared" si="486"/>
        <v>n/a</v>
      </c>
      <c r="X572" s="34" t="str">
        <f t="shared" si="487"/>
        <v>n/a</v>
      </c>
    </row>
    <row r="573" spans="1:24" hidden="1" outlineLevel="2" x14ac:dyDescent="0.2">
      <c r="A573" s="49">
        <v>2170</v>
      </c>
      <c r="B573" s="18" t="str">
        <f>+masterfile!D650</f>
        <v>2170 Nicht abziehbare Vorsteuer</v>
      </c>
      <c r="D573" s="51">
        <f>-VLOOKUP(A573,'pl-data'!A:F,4)</f>
        <v>0</v>
      </c>
      <c r="E573" s="51">
        <f>-VLOOKUP(A573,'pl-data'!A:F,5)</f>
        <v>0</v>
      </c>
      <c r="F573" s="51">
        <f>-VLOOKUP(A573,'pl-data'!A:F,6)</f>
        <v>0</v>
      </c>
      <c r="G573" s="51">
        <f>-VLOOKUP(A573,'pl-data'!A:G,7)</f>
        <v>0</v>
      </c>
      <c r="H573" s="51">
        <f>-VLOOKUP(A573,'pl-data'!A:V,22)</f>
        <v>0</v>
      </c>
      <c r="I573" s="51">
        <f t="shared" si="481"/>
        <v>0</v>
      </c>
      <c r="J573" s="51">
        <f>-VLOOKUP(A573,'pl-data'!A:BR,66)</f>
        <v>0</v>
      </c>
      <c r="K573" s="51">
        <f>-VLOOKUP(A573,'pl-data'!A:BR,68)</f>
        <v>0</v>
      </c>
      <c r="L573" s="51">
        <f>-VLOOKUP(A573,'pl-data'!A:BR,70)</f>
        <v>0</v>
      </c>
      <c r="N573" s="51">
        <f>-VLOOKUP(A573,'pl-data'!A:BR,21)</f>
        <v>0</v>
      </c>
      <c r="O573" s="51">
        <f>-VLOOKUP(A573,'pl-data'!A:BR,51)</f>
        <v>0</v>
      </c>
      <c r="P573" s="51">
        <f>-VLOOKUP(A573,'pl-data'!A:BR,36)</f>
        <v>0</v>
      </c>
      <c r="Q573" s="34" t="str">
        <f t="shared" si="482"/>
        <v>n/a</v>
      </c>
      <c r="R573" s="34" t="str">
        <f t="shared" si="483"/>
        <v>n/a</v>
      </c>
      <c r="T573" s="51">
        <f t="shared" si="484"/>
        <v>0</v>
      </c>
      <c r="U573" s="51">
        <f>-VLOOKUP(A573,'pl-data'!A:BR,52)</f>
        <v>0</v>
      </c>
      <c r="V573" s="51">
        <f t="shared" si="485"/>
        <v>0</v>
      </c>
      <c r="W573" s="34" t="str">
        <f t="shared" si="486"/>
        <v>n/a</v>
      </c>
      <c r="X573" s="34" t="str">
        <f t="shared" si="487"/>
        <v>n/a</v>
      </c>
    </row>
    <row r="574" spans="1:24" hidden="1" outlineLevel="2" x14ac:dyDescent="0.2">
      <c r="A574" s="49">
        <v>2171</v>
      </c>
      <c r="B574" s="18" t="str">
        <f>+masterfile!D651</f>
        <v>2171 Nicht abziehbare Vorsteuer 7%</v>
      </c>
      <c r="D574" s="51">
        <f>-VLOOKUP(A574,'pl-data'!A:F,4)</f>
        <v>0</v>
      </c>
      <c r="E574" s="51">
        <f>-VLOOKUP(A574,'pl-data'!A:F,5)</f>
        <v>0</v>
      </c>
      <c r="F574" s="51">
        <f>-VLOOKUP(A574,'pl-data'!A:F,6)</f>
        <v>0</v>
      </c>
      <c r="G574" s="51">
        <f>-VLOOKUP(A574,'pl-data'!A:G,7)</f>
        <v>0</v>
      </c>
      <c r="H574" s="51">
        <f>-VLOOKUP(A574,'pl-data'!A:V,22)</f>
        <v>0</v>
      </c>
      <c r="I574" s="51">
        <f t="shared" si="481"/>
        <v>0</v>
      </c>
      <c r="J574" s="51">
        <f>-VLOOKUP(A574,'pl-data'!A:BR,66)</f>
        <v>0</v>
      </c>
      <c r="K574" s="51">
        <f>-VLOOKUP(A574,'pl-data'!A:BR,68)</f>
        <v>0</v>
      </c>
      <c r="L574" s="51">
        <f>-VLOOKUP(A574,'pl-data'!A:BR,70)</f>
        <v>0</v>
      </c>
      <c r="N574" s="51">
        <f>-VLOOKUP(A574,'pl-data'!A:BR,21)</f>
        <v>0</v>
      </c>
      <c r="O574" s="51">
        <f>-VLOOKUP(A574,'pl-data'!A:BR,51)</f>
        <v>0</v>
      </c>
      <c r="P574" s="51">
        <f>-VLOOKUP(A574,'pl-data'!A:BR,36)</f>
        <v>0</v>
      </c>
      <c r="Q574" s="34" t="str">
        <f t="shared" si="482"/>
        <v>n/a</v>
      </c>
      <c r="R574" s="34" t="str">
        <f t="shared" si="483"/>
        <v>n/a</v>
      </c>
      <c r="T574" s="51">
        <f t="shared" si="484"/>
        <v>0</v>
      </c>
      <c r="U574" s="51">
        <f>-VLOOKUP(A574,'pl-data'!A:BR,52)</f>
        <v>0</v>
      </c>
      <c r="V574" s="51">
        <f t="shared" si="485"/>
        <v>0</v>
      </c>
      <c r="W574" s="34" t="str">
        <f t="shared" si="486"/>
        <v>n/a</v>
      </c>
      <c r="X574" s="34" t="str">
        <f t="shared" si="487"/>
        <v>n/a</v>
      </c>
    </row>
    <row r="575" spans="1:24" hidden="1" outlineLevel="2" x14ac:dyDescent="0.2">
      <c r="A575" s="49">
        <v>2176</v>
      </c>
      <c r="B575" s="18" t="str">
        <f>+masterfile!D652</f>
        <v>2176 Nicht abziehbare Vorsteuer 19%</v>
      </c>
      <c r="D575" s="51">
        <f>-VLOOKUP(A575,'pl-data'!A:F,4)</f>
        <v>0</v>
      </c>
      <c r="E575" s="51">
        <f>-VLOOKUP(A575,'pl-data'!A:F,5)</f>
        <v>0</v>
      </c>
      <c r="F575" s="51">
        <f>-VLOOKUP(A575,'pl-data'!A:F,6)</f>
        <v>0</v>
      </c>
      <c r="G575" s="51">
        <f>-VLOOKUP(A575,'pl-data'!A:G,7)</f>
        <v>0</v>
      </c>
      <c r="H575" s="51">
        <f>-VLOOKUP(A575,'pl-data'!A:V,22)</f>
        <v>0</v>
      </c>
      <c r="I575" s="51">
        <f t="shared" si="481"/>
        <v>0</v>
      </c>
      <c r="J575" s="51">
        <f>-VLOOKUP(A575,'pl-data'!A:BR,66)</f>
        <v>0</v>
      </c>
      <c r="K575" s="51">
        <f>-VLOOKUP(A575,'pl-data'!A:BR,68)</f>
        <v>0</v>
      </c>
      <c r="L575" s="51">
        <f>-VLOOKUP(A575,'pl-data'!A:BR,70)</f>
        <v>0</v>
      </c>
      <c r="N575" s="51">
        <f>-VLOOKUP(A575,'pl-data'!A:BR,21)</f>
        <v>0</v>
      </c>
      <c r="O575" s="51">
        <f>-VLOOKUP(A575,'pl-data'!A:BR,51)</f>
        <v>0</v>
      </c>
      <c r="P575" s="51">
        <f>-VLOOKUP(A575,'pl-data'!A:BR,36)</f>
        <v>0</v>
      </c>
      <c r="Q575" s="34" t="str">
        <f t="shared" si="482"/>
        <v>n/a</v>
      </c>
      <c r="R575" s="34" t="str">
        <f t="shared" si="483"/>
        <v>n/a</v>
      </c>
      <c r="T575" s="51">
        <f t="shared" si="484"/>
        <v>0</v>
      </c>
      <c r="U575" s="51">
        <f>-VLOOKUP(A575,'pl-data'!A:BR,52)</f>
        <v>0</v>
      </c>
      <c r="V575" s="51">
        <f t="shared" si="485"/>
        <v>0</v>
      </c>
      <c r="W575" s="34" t="str">
        <f t="shared" si="486"/>
        <v>n/a</v>
      </c>
      <c r="X575" s="34" t="str">
        <f t="shared" si="487"/>
        <v>n/a</v>
      </c>
    </row>
    <row r="576" spans="1:24" hidden="1" outlineLevel="2" x14ac:dyDescent="0.2">
      <c r="A576" s="49">
        <v>2320</v>
      </c>
      <c r="B576" s="18" t="str">
        <f>+masterfile!D684</f>
        <v>2320 Verluste aus Anlagenabgang</v>
      </c>
      <c r="D576" s="51">
        <f>-VLOOKUP(A576,'pl-data'!A:F,4)</f>
        <v>0</v>
      </c>
      <c r="E576" s="51">
        <f>-VLOOKUP(A576,'pl-data'!A:F,5)</f>
        <v>0</v>
      </c>
      <c r="F576" s="51">
        <f>-VLOOKUP(A576,'pl-data'!A:F,6)</f>
        <v>0</v>
      </c>
      <c r="G576" s="51">
        <f>-VLOOKUP(A576,'pl-data'!A:G,7)</f>
        <v>0</v>
      </c>
      <c r="H576" s="51">
        <f>-VLOOKUP(A576,'pl-data'!A:V,22)</f>
        <v>0</v>
      </c>
      <c r="I576" s="51">
        <f t="shared" si="481"/>
        <v>0</v>
      </c>
      <c r="J576" s="51">
        <f>-VLOOKUP(A576,'pl-data'!A:BR,66)</f>
        <v>0</v>
      </c>
      <c r="K576" s="51">
        <f>-VLOOKUP(A576,'pl-data'!A:BR,68)</f>
        <v>0</v>
      </c>
      <c r="L576" s="51">
        <f>-VLOOKUP(A576,'pl-data'!A:BR,70)</f>
        <v>0</v>
      </c>
      <c r="N576" s="51">
        <f>-VLOOKUP(A576,'pl-data'!A:BR,21)</f>
        <v>0</v>
      </c>
      <c r="O576" s="51">
        <f>-VLOOKUP(A576,'pl-data'!A:BR,51)</f>
        <v>0</v>
      </c>
      <c r="P576" s="51">
        <f>-VLOOKUP(A576,'pl-data'!A:BR,36)</f>
        <v>0</v>
      </c>
      <c r="Q576" s="34" t="str">
        <f t="shared" si="482"/>
        <v>n/a</v>
      </c>
      <c r="R576" s="34" t="str">
        <f t="shared" si="483"/>
        <v>n/a</v>
      </c>
      <c r="T576" s="51">
        <f t="shared" si="484"/>
        <v>0</v>
      </c>
      <c r="U576" s="51">
        <f>-VLOOKUP(A576,'pl-data'!A:BR,52)</f>
        <v>0</v>
      </c>
      <c r="V576" s="51">
        <f t="shared" si="485"/>
        <v>0</v>
      </c>
      <c r="W576" s="34" t="str">
        <f t="shared" si="486"/>
        <v>n/a</v>
      </c>
      <c r="X576" s="34" t="str">
        <f t="shared" si="487"/>
        <v>n/a</v>
      </c>
    </row>
    <row r="577" spans="1:24" hidden="1" outlineLevel="2" x14ac:dyDescent="0.2">
      <c r="A577" s="49">
        <v>2323</v>
      </c>
      <c r="B577" s="18" t="str">
        <f>+masterfile!D685</f>
        <v>2323 Verlust Veräuß.Ant. KapGes z.T. n. abz.</v>
      </c>
      <c r="D577" s="51">
        <f>-VLOOKUP(A577,'pl-data'!A:F,4)</f>
        <v>0</v>
      </c>
      <c r="E577" s="51">
        <f>-VLOOKUP(A577,'pl-data'!A:F,5)</f>
        <v>0</v>
      </c>
      <c r="F577" s="51">
        <f>-VLOOKUP(A577,'pl-data'!A:F,6)</f>
        <v>0</v>
      </c>
      <c r="G577" s="51">
        <f>-VLOOKUP(A577,'pl-data'!A:G,7)</f>
        <v>0</v>
      </c>
      <c r="H577" s="51">
        <f>-VLOOKUP(A577,'pl-data'!A:V,22)</f>
        <v>0</v>
      </c>
      <c r="I577" s="51">
        <f t="shared" si="481"/>
        <v>0</v>
      </c>
      <c r="J577" s="51">
        <f>-VLOOKUP(A577,'pl-data'!A:BR,66)</f>
        <v>0</v>
      </c>
      <c r="K577" s="51">
        <f>-VLOOKUP(A577,'pl-data'!A:BR,68)</f>
        <v>0</v>
      </c>
      <c r="L577" s="51">
        <f>-VLOOKUP(A577,'pl-data'!A:BR,70)</f>
        <v>0</v>
      </c>
      <c r="N577" s="51">
        <f>-VLOOKUP(A577,'pl-data'!A:BR,21)</f>
        <v>0</v>
      </c>
      <c r="O577" s="51">
        <f>-VLOOKUP(A577,'pl-data'!A:BR,51)</f>
        <v>0</v>
      </c>
      <c r="P577" s="51">
        <f>-VLOOKUP(A577,'pl-data'!A:BR,36)</f>
        <v>0</v>
      </c>
      <c r="Q577" s="34" t="str">
        <f t="shared" si="482"/>
        <v>n/a</v>
      </c>
      <c r="R577" s="34" t="str">
        <f t="shared" si="483"/>
        <v>n/a</v>
      </c>
      <c r="T577" s="51">
        <f t="shared" si="484"/>
        <v>0</v>
      </c>
      <c r="U577" s="51">
        <f>-VLOOKUP(A577,'pl-data'!A:BR,52)</f>
        <v>0</v>
      </c>
      <c r="V577" s="51">
        <f t="shared" si="485"/>
        <v>0</v>
      </c>
      <c r="W577" s="34" t="str">
        <f t="shared" si="486"/>
        <v>n/a</v>
      </c>
      <c r="X577" s="34" t="str">
        <f t="shared" si="487"/>
        <v>n/a</v>
      </c>
    </row>
    <row r="578" spans="1:24" ht="24" hidden="1" outlineLevel="2" x14ac:dyDescent="0.2">
      <c r="A578" s="49">
        <v>2325</v>
      </c>
      <c r="B578" s="18" t="str">
        <f>+masterfile!D686</f>
        <v>2325 Verluste aus Abgang von Umlaufvermögen</v>
      </c>
      <c r="D578" s="51">
        <f>-VLOOKUP(A578,'pl-data'!A:F,4)</f>
        <v>0</v>
      </c>
      <c r="E578" s="51">
        <f>-VLOOKUP(A578,'pl-data'!A:F,5)</f>
        <v>0</v>
      </c>
      <c r="F578" s="51">
        <f>-VLOOKUP(A578,'pl-data'!A:F,6)</f>
        <v>0</v>
      </c>
      <c r="G578" s="51">
        <f>-VLOOKUP(A578,'pl-data'!A:G,7)</f>
        <v>0</v>
      </c>
      <c r="H578" s="51">
        <f>-VLOOKUP(A578,'pl-data'!A:V,22)</f>
        <v>0</v>
      </c>
      <c r="I578" s="51">
        <f t="shared" si="481"/>
        <v>0</v>
      </c>
      <c r="J578" s="51">
        <f>-VLOOKUP(A578,'pl-data'!A:BR,66)</f>
        <v>0</v>
      </c>
      <c r="K578" s="51">
        <f>-VLOOKUP(A578,'pl-data'!A:BR,68)</f>
        <v>0</v>
      </c>
      <c r="L578" s="51">
        <f>-VLOOKUP(A578,'pl-data'!A:BR,70)</f>
        <v>0</v>
      </c>
      <c r="N578" s="51">
        <f>-VLOOKUP(A578,'pl-data'!A:BR,21)</f>
        <v>0</v>
      </c>
      <c r="O578" s="51">
        <f>-VLOOKUP(A578,'pl-data'!A:BR,51)</f>
        <v>0</v>
      </c>
      <c r="P578" s="51">
        <f>-VLOOKUP(A578,'pl-data'!A:BR,36)</f>
        <v>0</v>
      </c>
      <c r="Q578" s="34" t="str">
        <f t="shared" si="482"/>
        <v>n/a</v>
      </c>
      <c r="R578" s="34" t="str">
        <f t="shared" si="483"/>
        <v>n/a</v>
      </c>
      <c r="T578" s="51">
        <f t="shared" si="484"/>
        <v>0</v>
      </c>
      <c r="U578" s="51">
        <f>-VLOOKUP(A578,'pl-data'!A:BR,52)</f>
        <v>0</v>
      </c>
      <c r="V578" s="51">
        <f t="shared" si="485"/>
        <v>0</v>
      </c>
      <c r="W578" s="34" t="str">
        <f t="shared" si="486"/>
        <v>n/a</v>
      </c>
      <c r="X578" s="34" t="str">
        <f t="shared" si="487"/>
        <v>n/a</v>
      </c>
    </row>
    <row r="579" spans="1:24" hidden="1" outlineLevel="2" x14ac:dyDescent="0.2">
      <c r="A579" s="49">
        <v>2326</v>
      </c>
      <c r="B579" s="18" t="str">
        <f>+masterfile!D687</f>
        <v>2326 Verluste aus Abgang UV z.T. n. abziehbar</v>
      </c>
      <c r="D579" s="51">
        <f>-VLOOKUP(A579,'pl-data'!A:F,4)</f>
        <v>0</v>
      </c>
      <c r="E579" s="51">
        <f>-VLOOKUP(A579,'pl-data'!A:F,5)</f>
        <v>0</v>
      </c>
      <c r="F579" s="51">
        <f>-VLOOKUP(A579,'pl-data'!A:F,6)</f>
        <v>0</v>
      </c>
      <c r="G579" s="51">
        <f>-VLOOKUP(A579,'pl-data'!A:G,7)</f>
        <v>0</v>
      </c>
      <c r="H579" s="51">
        <f>-VLOOKUP(A579,'pl-data'!A:V,22)</f>
        <v>0</v>
      </c>
      <c r="I579" s="51">
        <f t="shared" si="481"/>
        <v>0</v>
      </c>
      <c r="J579" s="51">
        <f>-VLOOKUP(A579,'pl-data'!A:BR,66)</f>
        <v>0</v>
      </c>
      <c r="K579" s="51">
        <f>-VLOOKUP(A579,'pl-data'!A:BR,68)</f>
        <v>0</v>
      </c>
      <c r="L579" s="51">
        <f>-VLOOKUP(A579,'pl-data'!A:BR,70)</f>
        <v>0</v>
      </c>
      <c r="N579" s="51">
        <f>-VLOOKUP(A579,'pl-data'!A:BR,21)</f>
        <v>0</v>
      </c>
      <c r="O579" s="51">
        <f>-VLOOKUP(A579,'pl-data'!A:BR,51)</f>
        <v>0</v>
      </c>
      <c r="P579" s="51">
        <f>-VLOOKUP(A579,'pl-data'!A:BR,36)</f>
        <v>0</v>
      </c>
      <c r="Q579" s="34" t="str">
        <f t="shared" si="482"/>
        <v>n/a</v>
      </c>
      <c r="R579" s="34" t="str">
        <f t="shared" si="483"/>
        <v>n/a</v>
      </c>
      <c r="T579" s="51">
        <f t="shared" si="484"/>
        <v>0</v>
      </c>
      <c r="U579" s="51">
        <f>-VLOOKUP(A579,'pl-data'!A:BR,52)</f>
        <v>0</v>
      </c>
      <c r="V579" s="51">
        <f t="shared" si="485"/>
        <v>0</v>
      </c>
      <c r="W579" s="34" t="str">
        <f t="shared" si="486"/>
        <v>n/a</v>
      </c>
      <c r="X579" s="34" t="str">
        <f t="shared" si="487"/>
        <v>n/a</v>
      </c>
    </row>
    <row r="580" spans="1:24" hidden="1" outlineLevel="2" x14ac:dyDescent="0.2">
      <c r="A580" s="49">
        <v>2327</v>
      </c>
      <c r="B580" s="18" t="str">
        <f>+masterfile!D688</f>
        <v>2327 Abgang WG UV § 4 (3) EStG</v>
      </c>
      <c r="D580" s="51">
        <f>-VLOOKUP(A580,'pl-data'!A:F,4)</f>
        <v>0</v>
      </c>
      <c r="E580" s="51">
        <f>-VLOOKUP(A580,'pl-data'!A:F,5)</f>
        <v>0</v>
      </c>
      <c r="F580" s="51">
        <f>-VLOOKUP(A580,'pl-data'!A:F,6)</f>
        <v>0</v>
      </c>
      <c r="G580" s="51">
        <f>-VLOOKUP(A580,'pl-data'!A:G,7)</f>
        <v>0</v>
      </c>
      <c r="H580" s="51">
        <f>-VLOOKUP(A580,'pl-data'!A:V,22)</f>
        <v>0</v>
      </c>
      <c r="I580" s="51">
        <f t="shared" si="481"/>
        <v>0</v>
      </c>
      <c r="J580" s="51">
        <f>-VLOOKUP(A580,'pl-data'!A:BR,66)</f>
        <v>0</v>
      </c>
      <c r="K580" s="51">
        <f>-VLOOKUP(A580,'pl-data'!A:BR,68)</f>
        <v>0</v>
      </c>
      <c r="L580" s="51">
        <f>-VLOOKUP(A580,'pl-data'!A:BR,70)</f>
        <v>0</v>
      </c>
      <c r="N580" s="51">
        <f>-VLOOKUP(A580,'pl-data'!A:BR,21)</f>
        <v>0</v>
      </c>
      <c r="O580" s="51">
        <f>-VLOOKUP(A580,'pl-data'!A:BR,51)</f>
        <v>0</v>
      </c>
      <c r="P580" s="51">
        <f>-VLOOKUP(A580,'pl-data'!A:BR,36)</f>
        <v>0</v>
      </c>
      <c r="Q580" s="34" t="str">
        <f t="shared" si="482"/>
        <v>n/a</v>
      </c>
      <c r="R580" s="34" t="str">
        <f t="shared" si="483"/>
        <v>n/a</v>
      </c>
      <c r="T580" s="51">
        <f t="shared" si="484"/>
        <v>0</v>
      </c>
      <c r="U580" s="51">
        <f>-VLOOKUP(A580,'pl-data'!A:BR,52)</f>
        <v>0</v>
      </c>
      <c r="V580" s="51">
        <f t="shared" si="485"/>
        <v>0</v>
      </c>
      <c r="W580" s="34" t="str">
        <f t="shared" si="486"/>
        <v>n/a</v>
      </c>
      <c r="X580" s="34" t="str">
        <f t="shared" si="487"/>
        <v>n/a</v>
      </c>
    </row>
    <row r="581" spans="1:24" hidden="1" outlineLevel="2" x14ac:dyDescent="0.2">
      <c r="A581" s="49">
        <v>2328</v>
      </c>
      <c r="B581" s="18" t="str">
        <f>+masterfile!D689</f>
        <v>2328 Abgang WG UV § 4 (3) EStG z.T.nicht abz.</v>
      </c>
      <c r="D581" s="51">
        <f>-VLOOKUP(A581,'pl-data'!A:F,4)</f>
        <v>0</v>
      </c>
      <c r="E581" s="51">
        <f>-VLOOKUP(A581,'pl-data'!A:F,5)</f>
        <v>0</v>
      </c>
      <c r="F581" s="51">
        <f>-VLOOKUP(A581,'pl-data'!A:F,6)</f>
        <v>0</v>
      </c>
      <c r="G581" s="51">
        <f>-VLOOKUP(A581,'pl-data'!A:G,7)</f>
        <v>0</v>
      </c>
      <c r="H581" s="51">
        <f>-VLOOKUP(A581,'pl-data'!A:V,22)</f>
        <v>0</v>
      </c>
      <c r="I581" s="51">
        <f t="shared" si="481"/>
        <v>0</v>
      </c>
      <c r="J581" s="51">
        <f>-VLOOKUP(A581,'pl-data'!A:BR,66)</f>
        <v>0</v>
      </c>
      <c r="K581" s="51">
        <f>-VLOOKUP(A581,'pl-data'!A:BR,68)</f>
        <v>0</v>
      </c>
      <c r="L581" s="51">
        <f>-VLOOKUP(A581,'pl-data'!A:BR,70)</f>
        <v>0</v>
      </c>
      <c r="N581" s="51">
        <f>-VLOOKUP(A581,'pl-data'!A:BR,21)</f>
        <v>0</v>
      </c>
      <c r="O581" s="51">
        <f>-VLOOKUP(A581,'pl-data'!A:BR,51)</f>
        <v>0</v>
      </c>
      <c r="P581" s="51">
        <f>-VLOOKUP(A581,'pl-data'!A:BR,36)</f>
        <v>0</v>
      </c>
      <c r="Q581" s="34" t="str">
        <f t="shared" si="482"/>
        <v>n/a</v>
      </c>
      <c r="R581" s="34" t="str">
        <f t="shared" si="483"/>
        <v>n/a</v>
      </c>
      <c r="T581" s="51">
        <f t="shared" si="484"/>
        <v>0</v>
      </c>
      <c r="U581" s="51">
        <f>-VLOOKUP(A581,'pl-data'!A:BR,52)</f>
        <v>0</v>
      </c>
      <c r="V581" s="51">
        <f t="shared" si="485"/>
        <v>0</v>
      </c>
      <c r="W581" s="34" t="str">
        <f t="shared" si="486"/>
        <v>n/a</v>
      </c>
      <c r="X581" s="34" t="str">
        <f t="shared" si="487"/>
        <v>n/a</v>
      </c>
    </row>
    <row r="582" spans="1:24" hidden="1" outlineLevel="2" x14ac:dyDescent="0.2">
      <c r="A582" s="49">
        <v>2339</v>
      </c>
      <c r="B582" s="18" t="str">
        <f>+masterfile!D690</f>
        <v>2339 Einstellungen stl. Rücklage § 4g EStG</v>
      </c>
      <c r="D582" s="51">
        <f>-VLOOKUP(A582,'pl-data'!A:F,4)</f>
        <v>0</v>
      </c>
      <c r="E582" s="51">
        <f>-VLOOKUP(A582,'pl-data'!A:F,5)</f>
        <v>0</v>
      </c>
      <c r="F582" s="51">
        <f>-VLOOKUP(A582,'pl-data'!A:F,6)</f>
        <v>0</v>
      </c>
      <c r="G582" s="51">
        <f>-VLOOKUP(A582,'pl-data'!A:G,7)</f>
        <v>0</v>
      </c>
      <c r="H582" s="51">
        <f>-VLOOKUP(A582,'pl-data'!A:V,22)</f>
        <v>0</v>
      </c>
      <c r="I582" s="51">
        <f t="shared" si="481"/>
        <v>0</v>
      </c>
      <c r="J582" s="51">
        <f>-VLOOKUP(A582,'pl-data'!A:BR,66)</f>
        <v>0</v>
      </c>
      <c r="K582" s="51">
        <f>-VLOOKUP(A582,'pl-data'!A:BR,68)</f>
        <v>0</v>
      </c>
      <c r="L582" s="51">
        <f>-VLOOKUP(A582,'pl-data'!A:BR,70)</f>
        <v>0</v>
      </c>
      <c r="N582" s="51">
        <f>-VLOOKUP(A582,'pl-data'!A:BR,21)</f>
        <v>0</v>
      </c>
      <c r="O582" s="51">
        <f>-VLOOKUP(A582,'pl-data'!A:BR,51)</f>
        <v>0</v>
      </c>
      <c r="P582" s="51">
        <f>-VLOOKUP(A582,'pl-data'!A:BR,36)</f>
        <v>0</v>
      </c>
      <c r="Q582" s="34" t="str">
        <f t="shared" si="482"/>
        <v>n/a</v>
      </c>
      <c r="R582" s="34" t="str">
        <f t="shared" si="483"/>
        <v>n/a</v>
      </c>
      <c r="T582" s="51">
        <f t="shared" si="484"/>
        <v>0</v>
      </c>
      <c r="U582" s="51">
        <f>-VLOOKUP(A582,'pl-data'!A:BR,52)</f>
        <v>0</v>
      </c>
      <c r="V582" s="51">
        <f t="shared" si="485"/>
        <v>0</v>
      </c>
      <c r="W582" s="34" t="str">
        <f t="shared" si="486"/>
        <v>n/a</v>
      </c>
      <c r="X582" s="34" t="str">
        <f t="shared" si="487"/>
        <v>n/a</v>
      </c>
    </row>
    <row r="583" spans="1:24" hidden="1" outlineLevel="2" x14ac:dyDescent="0.2">
      <c r="A583" s="49">
        <v>2342</v>
      </c>
      <c r="B583" s="18" t="str">
        <f>+masterfile!D691</f>
        <v>2342 Einstellg stl. Rücklage § 6b (3) EStG</v>
      </c>
      <c r="D583" s="51">
        <f>-VLOOKUP(A583,'pl-data'!A:F,4)</f>
        <v>0</v>
      </c>
      <c r="E583" s="51">
        <f>-VLOOKUP(A583,'pl-data'!A:F,5)</f>
        <v>0</v>
      </c>
      <c r="F583" s="51">
        <f>-VLOOKUP(A583,'pl-data'!A:F,6)</f>
        <v>0</v>
      </c>
      <c r="G583" s="51">
        <f>-VLOOKUP(A583,'pl-data'!A:G,7)</f>
        <v>0</v>
      </c>
      <c r="H583" s="51">
        <f>-VLOOKUP(A583,'pl-data'!A:V,22)</f>
        <v>0</v>
      </c>
      <c r="I583" s="51">
        <f t="shared" si="481"/>
        <v>0</v>
      </c>
      <c r="J583" s="51">
        <f>-VLOOKUP(A583,'pl-data'!A:BR,66)</f>
        <v>0</v>
      </c>
      <c r="K583" s="51">
        <f>-VLOOKUP(A583,'pl-data'!A:BR,68)</f>
        <v>0</v>
      </c>
      <c r="L583" s="51">
        <f>-VLOOKUP(A583,'pl-data'!A:BR,70)</f>
        <v>0</v>
      </c>
      <c r="N583" s="51">
        <f>-VLOOKUP(A583,'pl-data'!A:BR,21)</f>
        <v>0</v>
      </c>
      <c r="O583" s="51">
        <f>-VLOOKUP(A583,'pl-data'!A:BR,51)</f>
        <v>0</v>
      </c>
      <c r="P583" s="51">
        <f>-VLOOKUP(A583,'pl-data'!A:BR,36)</f>
        <v>0</v>
      </c>
      <c r="Q583" s="34" t="str">
        <f t="shared" si="482"/>
        <v>n/a</v>
      </c>
      <c r="R583" s="34" t="str">
        <f t="shared" si="483"/>
        <v>n/a</v>
      </c>
      <c r="T583" s="51">
        <f t="shared" si="484"/>
        <v>0</v>
      </c>
      <c r="U583" s="51">
        <f>-VLOOKUP(A583,'pl-data'!A:BR,52)</f>
        <v>0</v>
      </c>
      <c r="V583" s="51">
        <f t="shared" si="485"/>
        <v>0</v>
      </c>
      <c r="W583" s="34" t="str">
        <f t="shared" si="486"/>
        <v>n/a</v>
      </c>
      <c r="X583" s="34" t="str">
        <f t="shared" si="487"/>
        <v>n/a</v>
      </c>
    </row>
    <row r="584" spans="1:24" hidden="1" outlineLevel="2" x14ac:dyDescent="0.2">
      <c r="A584" s="49">
        <v>2343</v>
      </c>
      <c r="B584" s="18" t="str">
        <f>+masterfile!D692</f>
        <v>2343 Einstellg stl. Rücklage § 6b (10) EStG</v>
      </c>
      <c r="D584" s="51">
        <f>-VLOOKUP(A584,'pl-data'!A:F,4)</f>
        <v>0</v>
      </c>
      <c r="E584" s="51">
        <f>-VLOOKUP(A584,'pl-data'!A:F,5)</f>
        <v>0</v>
      </c>
      <c r="F584" s="51">
        <f>-VLOOKUP(A584,'pl-data'!A:F,6)</f>
        <v>0</v>
      </c>
      <c r="G584" s="51">
        <f>-VLOOKUP(A584,'pl-data'!A:G,7)</f>
        <v>0</v>
      </c>
      <c r="H584" s="51">
        <f>-VLOOKUP(A584,'pl-data'!A:V,22)</f>
        <v>0</v>
      </c>
      <c r="I584" s="51">
        <f t="shared" si="481"/>
        <v>0</v>
      </c>
      <c r="J584" s="51">
        <f>-VLOOKUP(A584,'pl-data'!A:BR,66)</f>
        <v>0</v>
      </c>
      <c r="K584" s="51">
        <f>-VLOOKUP(A584,'pl-data'!A:BR,68)</f>
        <v>0</v>
      </c>
      <c r="L584" s="51">
        <f>-VLOOKUP(A584,'pl-data'!A:BR,70)</f>
        <v>0</v>
      </c>
      <c r="N584" s="51">
        <f>-VLOOKUP(A584,'pl-data'!A:BR,21)</f>
        <v>0</v>
      </c>
      <c r="O584" s="51">
        <f>-VLOOKUP(A584,'pl-data'!A:BR,51)</f>
        <v>0</v>
      </c>
      <c r="P584" s="51">
        <f>-VLOOKUP(A584,'pl-data'!A:BR,36)</f>
        <v>0</v>
      </c>
      <c r="Q584" s="34" t="str">
        <f t="shared" si="482"/>
        <v>n/a</v>
      </c>
      <c r="R584" s="34" t="str">
        <f t="shared" si="483"/>
        <v>n/a</v>
      </c>
      <c r="T584" s="51">
        <f t="shared" si="484"/>
        <v>0</v>
      </c>
      <c r="U584" s="51">
        <f>-VLOOKUP(A584,'pl-data'!A:BR,52)</f>
        <v>0</v>
      </c>
      <c r="V584" s="51">
        <f t="shared" si="485"/>
        <v>0</v>
      </c>
      <c r="W584" s="34" t="str">
        <f t="shared" si="486"/>
        <v>n/a</v>
      </c>
      <c r="X584" s="34" t="str">
        <f t="shared" si="487"/>
        <v>n/a</v>
      </c>
    </row>
    <row r="585" spans="1:24" hidden="1" outlineLevel="2" x14ac:dyDescent="0.2">
      <c r="A585" s="49">
        <v>2344</v>
      </c>
      <c r="B585" s="18" t="str">
        <f>+masterfile!D693</f>
        <v>2344 Einstellungen stl. Rücklage R 6.6 EStR</v>
      </c>
      <c r="D585" s="51">
        <f>-VLOOKUP(A585,'pl-data'!A:F,4)</f>
        <v>0</v>
      </c>
      <c r="E585" s="51">
        <f>-VLOOKUP(A585,'pl-data'!A:F,5)</f>
        <v>0</v>
      </c>
      <c r="F585" s="51">
        <f>-VLOOKUP(A585,'pl-data'!A:F,6)</f>
        <v>0</v>
      </c>
      <c r="G585" s="51">
        <f>-VLOOKUP(A585,'pl-data'!A:G,7)</f>
        <v>0</v>
      </c>
      <c r="H585" s="51">
        <f>-VLOOKUP(A585,'pl-data'!A:V,22)</f>
        <v>0</v>
      </c>
      <c r="I585" s="51">
        <f t="shared" si="481"/>
        <v>0</v>
      </c>
      <c r="J585" s="51">
        <f>-VLOOKUP(A585,'pl-data'!A:BR,66)</f>
        <v>0</v>
      </c>
      <c r="K585" s="51">
        <f>-VLOOKUP(A585,'pl-data'!A:BR,68)</f>
        <v>0</v>
      </c>
      <c r="L585" s="51">
        <f>-VLOOKUP(A585,'pl-data'!A:BR,70)</f>
        <v>0</v>
      </c>
      <c r="N585" s="51">
        <f>-VLOOKUP(A585,'pl-data'!A:BR,21)</f>
        <v>0</v>
      </c>
      <c r="O585" s="51">
        <f>-VLOOKUP(A585,'pl-data'!A:BR,51)</f>
        <v>0</v>
      </c>
      <c r="P585" s="51">
        <f>-VLOOKUP(A585,'pl-data'!A:BR,36)</f>
        <v>0</v>
      </c>
      <c r="Q585" s="34" t="str">
        <f t="shared" si="482"/>
        <v>n/a</v>
      </c>
      <c r="R585" s="34" t="str">
        <f t="shared" si="483"/>
        <v>n/a</v>
      </c>
      <c r="T585" s="51">
        <f t="shared" si="484"/>
        <v>0</v>
      </c>
      <c r="U585" s="51">
        <f>-VLOOKUP(A585,'pl-data'!A:BR,52)</f>
        <v>0</v>
      </c>
      <c r="V585" s="51">
        <f t="shared" si="485"/>
        <v>0</v>
      </c>
      <c r="W585" s="34" t="str">
        <f t="shared" si="486"/>
        <v>n/a</v>
      </c>
      <c r="X585" s="34" t="str">
        <f t="shared" si="487"/>
        <v>n/a</v>
      </c>
    </row>
    <row r="586" spans="1:24" hidden="1" outlineLevel="2" x14ac:dyDescent="0.2">
      <c r="A586" s="49">
        <v>2345</v>
      </c>
      <c r="B586" s="18" t="str">
        <f>+masterfile!D694</f>
        <v>2345 Einstellungen in sonstige stl. Rücklagen</v>
      </c>
      <c r="D586" s="51">
        <f>-VLOOKUP(A586,'pl-data'!A:F,4)</f>
        <v>0</v>
      </c>
      <c r="E586" s="51">
        <f>-VLOOKUP(A586,'pl-data'!A:F,5)</f>
        <v>0</v>
      </c>
      <c r="F586" s="51">
        <f>-VLOOKUP(A586,'pl-data'!A:F,6)</f>
        <v>0</v>
      </c>
      <c r="G586" s="51">
        <f>-VLOOKUP(A586,'pl-data'!A:G,7)</f>
        <v>0</v>
      </c>
      <c r="H586" s="51">
        <f>-VLOOKUP(A586,'pl-data'!A:V,22)</f>
        <v>0</v>
      </c>
      <c r="I586" s="51">
        <f t="shared" si="481"/>
        <v>0</v>
      </c>
      <c r="J586" s="51">
        <f>-VLOOKUP(A586,'pl-data'!A:BR,66)</f>
        <v>0</v>
      </c>
      <c r="K586" s="51">
        <f>-VLOOKUP(A586,'pl-data'!A:BR,68)</f>
        <v>0</v>
      </c>
      <c r="L586" s="51">
        <f>-VLOOKUP(A586,'pl-data'!A:BR,70)</f>
        <v>0</v>
      </c>
      <c r="N586" s="51">
        <f>-VLOOKUP(A586,'pl-data'!A:BR,21)</f>
        <v>0</v>
      </c>
      <c r="O586" s="51">
        <f>-VLOOKUP(A586,'pl-data'!A:BR,51)</f>
        <v>0</v>
      </c>
      <c r="P586" s="51">
        <f>-VLOOKUP(A586,'pl-data'!A:BR,36)</f>
        <v>0</v>
      </c>
      <c r="Q586" s="34" t="str">
        <f t="shared" si="482"/>
        <v>n/a</v>
      </c>
      <c r="R586" s="34" t="str">
        <f t="shared" si="483"/>
        <v>n/a</v>
      </c>
      <c r="T586" s="51">
        <f t="shared" si="484"/>
        <v>0</v>
      </c>
      <c r="U586" s="51">
        <f>-VLOOKUP(A586,'pl-data'!A:BR,52)</f>
        <v>0</v>
      </c>
      <c r="V586" s="51">
        <f t="shared" si="485"/>
        <v>0</v>
      </c>
      <c r="W586" s="34" t="str">
        <f t="shared" si="486"/>
        <v>n/a</v>
      </c>
      <c r="X586" s="34" t="str">
        <f t="shared" si="487"/>
        <v>n/a</v>
      </c>
    </row>
    <row r="587" spans="1:24" ht="24" hidden="1" outlineLevel="2" x14ac:dyDescent="0.2">
      <c r="A587" s="49">
        <v>2347</v>
      </c>
      <c r="B587" s="18" t="str">
        <f>+masterfile!D695</f>
        <v>2347 Aufwendungen aus Erwerb eigener Anteile</v>
      </c>
      <c r="D587" s="51">
        <f>-VLOOKUP(A587,'pl-data'!A:F,4)</f>
        <v>0</v>
      </c>
      <c r="E587" s="51">
        <f>-VLOOKUP(A587,'pl-data'!A:F,5)</f>
        <v>0</v>
      </c>
      <c r="F587" s="51">
        <f>-VLOOKUP(A587,'pl-data'!A:F,6)</f>
        <v>0</v>
      </c>
      <c r="G587" s="51">
        <f>-VLOOKUP(A587,'pl-data'!A:G,7)</f>
        <v>0</v>
      </c>
      <c r="H587" s="51">
        <f>-VLOOKUP(A587,'pl-data'!A:V,22)</f>
        <v>0</v>
      </c>
      <c r="I587" s="51">
        <f t="shared" si="481"/>
        <v>0</v>
      </c>
      <c r="J587" s="51">
        <f>-VLOOKUP(A587,'pl-data'!A:BR,66)</f>
        <v>0</v>
      </c>
      <c r="K587" s="51">
        <f>-VLOOKUP(A587,'pl-data'!A:BR,68)</f>
        <v>0</v>
      </c>
      <c r="L587" s="51">
        <f>-VLOOKUP(A587,'pl-data'!A:BR,70)</f>
        <v>0</v>
      </c>
      <c r="N587" s="51">
        <f>-VLOOKUP(A587,'pl-data'!A:BR,21)</f>
        <v>0</v>
      </c>
      <c r="O587" s="51">
        <f>-VLOOKUP(A587,'pl-data'!A:BR,51)</f>
        <v>0</v>
      </c>
      <c r="P587" s="51">
        <f>-VLOOKUP(A587,'pl-data'!A:BR,36)</f>
        <v>0</v>
      </c>
      <c r="Q587" s="34" t="str">
        <f t="shared" si="482"/>
        <v>n/a</v>
      </c>
      <c r="R587" s="34" t="str">
        <f t="shared" si="483"/>
        <v>n/a</v>
      </c>
      <c r="T587" s="51">
        <f t="shared" si="484"/>
        <v>0</v>
      </c>
      <c r="U587" s="51">
        <f>-VLOOKUP(A587,'pl-data'!A:BR,52)</f>
        <v>0</v>
      </c>
      <c r="V587" s="51">
        <f t="shared" si="485"/>
        <v>0</v>
      </c>
      <c r="W587" s="34" t="str">
        <f t="shared" si="486"/>
        <v>n/a</v>
      </c>
      <c r="X587" s="34" t="str">
        <f t="shared" si="487"/>
        <v>n/a</v>
      </c>
    </row>
    <row r="588" spans="1:24" ht="24" hidden="1" outlineLevel="2" x14ac:dyDescent="0.2">
      <c r="A588" s="49">
        <v>2350</v>
      </c>
      <c r="B588" s="18" t="str">
        <f>+masterfile!D696</f>
        <v>2350 Sonst. Grundstücksaufwendungen neutral</v>
      </c>
      <c r="D588" s="51">
        <f>-VLOOKUP(A588,'pl-data'!A:F,4)</f>
        <v>0</v>
      </c>
      <c r="E588" s="51">
        <f>-VLOOKUP(A588,'pl-data'!A:F,5)</f>
        <v>0</v>
      </c>
      <c r="F588" s="51">
        <f>-VLOOKUP(A588,'pl-data'!A:F,6)</f>
        <v>0</v>
      </c>
      <c r="G588" s="51">
        <f>-VLOOKUP(A588,'pl-data'!A:G,7)</f>
        <v>0</v>
      </c>
      <c r="H588" s="51">
        <f>-VLOOKUP(A588,'pl-data'!A:V,22)</f>
        <v>0</v>
      </c>
      <c r="I588" s="51">
        <f t="shared" si="481"/>
        <v>0</v>
      </c>
      <c r="J588" s="51">
        <f>-VLOOKUP(A588,'pl-data'!A:BR,66)</f>
        <v>0</v>
      </c>
      <c r="K588" s="51">
        <f>-VLOOKUP(A588,'pl-data'!A:BR,68)</f>
        <v>0</v>
      </c>
      <c r="L588" s="51">
        <f>-VLOOKUP(A588,'pl-data'!A:BR,70)</f>
        <v>0</v>
      </c>
      <c r="N588" s="51">
        <f>-VLOOKUP(A588,'pl-data'!A:BR,21)</f>
        <v>0</v>
      </c>
      <c r="O588" s="51">
        <f>-VLOOKUP(A588,'pl-data'!A:BR,51)</f>
        <v>0</v>
      </c>
      <c r="P588" s="51">
        <f>-VLOOKUP(A588,'pl-data'!A:BR,36)</f>
        <v>0</v>
      </c>
      <c r="Q588" s="34" t="str">
        <f t="shared" si="482"/>
        <v>n/a</v>
      </c>
      <c r="R588" s="34" t="str">
        <f t="shared" si="483"/>
        <v>n/a</v>
      </c>
      <c r="T588" s="51">
        <f t="shared" si="484"/>
        <v>0</v>
      </c>
      <c r="U588" s="51">
        <f>-VLOOKUP(A588,'pl-data'!A:BR,52)</f>
        <v>0</v>
      </c>
      <c r="V588" s="51">
        <f t="shared" si="485"/>
        <v>0</v>
      </c>
      <c r="W588" s="34" t="str">
        <f t="shared" si="486"/>
        <v>n/a</v>
      </c>
      <c r="X588" s="34" t="str">
        <f t="shared" si="487"/>
        <v>n/a</v>
      </c>
    </row>
    <row r="589" spans="1:24" ht="24" hidden="1" outlineLevel="2" x14ac:dyDescent="0.2">
      <c r="A589" s="49">
        <v>2380</v>
      </c>
      <c r="B589" s="18" t="str">
        <f>+masterfile!D698</f>
        <v>2380 Zuwendungen,Spenden steuerl. n. abziehb.</v>
      </c>
      <c r="D589" s="51">
        <f>-VLOOKUP(A589,'pl-data'!A:F,4)</f>
        <v>0</v>
      </c>
      <c r="E589" s="51">
        <f>-VLOOKUP(A589,'pl-data'!A:F,5)</f>
        <v>0</v>
      </c>
      <c r="F589" s="51">
        <f>-VLOOKUP(A589,'pl-data'!A:F,6)</f>
        <v>0</v>
      </c>
      <c r="G589" s="51">
        <f>-VLOOKUP(A589,'pl-data'!A:G,7)</f>
        <v>0</v>
      </c>
      <c r="H589" s="51">
        <f>-VLOOKUP(A589,'pl-data'!A:V,22)</f>
        <v>0</v>
      </c>
      <c r="I589" s="51">
        <f t="shared" si="481"/>
        <v>0</v>
      </c>
      <c r="J589" s="51">
        <f>-VLOOKUP(A589,'pl-data'!A:BR,66)</f>
        <v>0</v>
      </c>
      <c r="K589" s="51">
        <f>-VLOOKUP(A589,'pl-data'!A:BR,68)</f>
        <v>0</v>
      </c>
      <c r="L589" s="51">
        <f>-VLOOKUP(A589,'pl-data'!A:BR,70)</f>
        <v>0</v>
      </c>
      <c r="N589" s="51">
        <f>-VLOOKUP(A589,'pl-data'!A:BR,21)</f>
        <v>0</v>
      </c>
      <c r="O589" s="51">
        <f>-VLOOKUP(A589,'pl-data'!A:BR,51)</f>
        <v>0</v>
      </c>
      <c r="P589" s="51">
        <f>-VLOOKUP(A589,'pl-data'!A:BR,36)</f>
        <v>0</v>
      </c>
      <c r="Q589" s="34" t="str">
        <f t="shared" si="482"/>
        <v>n/a</v>
      </c>
      <c r="R589" s="34" t="str">
        <f t="shared" si="483"/>
        <v>n/a</v>
      </c>
      <c r="T589" s="51">
        <f t="shared" si="484"/>
        <v>0</v>
      </c>
      <c r="U589" s="51">
        <f>-VLOOKUP(A589,'pl-data'!A:BR,52)</f>
        <v>0</v>
      </c>
      <c r="V589" s="51">
        <f t="shared" si="485"/>
        <v>0</v>
      </c>
      <c r="W589" s="34" t="str">
        <f t="shared" si="486"/>
        <v>n/a</v>
      </c>
      <c r="X589" s="34" t="str">
        <f t="shared" si="487"/>
        <v>n/a</v>
      </c>
    </row>
    <row r="590" spans="1:24" ht="24" hidden="1" outlineLevel="2" x14ac:dyDescent="0.2">
      <c r="A590" s="49">
        <v>2381</v>
      </c>
      <c r="B590" s="18" t="str">
        <f>+masterfile!D699</f>
        <v>2381 Zuwendg.Spenden wissensch./kult. Zweck</v>
      </c>
      <c r="D590" s="51">
        <f>-VLOOKUP(A590,'pl-data'!A:F,4)</f>
        <v>0</v>
      </c>
      <c r="E590" s="51">
        <f>-VLOOKUP(A590,'pl-data'!A:F,5)</f>
        <v>0</v>
      </c>
      <c r="F590" s="51">
        <f>-VLOOKUP(A590,'pl-data'!A:F,6)</f>
        <v>0</v>
      </c>
      <c r="G590" s="51">
        <f>-VLOOKUP(A590,'pl-data'!A:G,7)</f>
        <v>0</v>
      </c>
      <c r="H590" s="51">
        <f>-VLOOKUP(A590,'pl-data'!A:V,22)</f>
        <v>0</v>
      </c>
      <c r="I590" s="51">
        <f t="shared" si="481"/>
        <v>0</v>
      </c>
      <c r="J590" s="51">
        <f>-VLOOKUP(A590,'pl-data'!A:BR,66)</f>
        <v>0</v>
      </c>
      <c r="K590" s="51">
        <f>-VLOOKUP(A590,'pl-data'!A:BR,68)</f>
        <v>0</v>
      </c>
      <c r="L590" s="51">
        <f>-VLOOKUP(A590,'pl-data'!A:BR,70)</f>
        <v>0</v>
      </c>
      <c r="N590" s="51">
        <f>-VLOOKUP(A590,'pl-data'!A:BR,21)</f>
        <v>0</v>
      </c>
      <c r="O590" s="51">
        <f>-VLOOKUP(A590,'pl-data'!A:BR,51)</f>
        <v>0</v>
      </c>
      <c r="P590" s="51">
        <f>-VLOOKUP(A590,'pl-data'!A:BR,36)</f>
        <v>0</v>
      </c>
      <c r="Q590" s="34" t="str">
        <f t="shared" si="482"/>
        <v>n/a</v>
      </c>
      <c r="R590" s="34" t="str">
        <f t="shared" si="483"/>
        <v>n/a</v>
      </c>
      <c r="T590" s="51">
        <f t="shared" si="484"/>
        <v>0</v>
      </c>
      <c r="U590" s="51">
        <f>-VLOOKUP(A590,'pl-data'!A:BR,52)</f>
        <v>0</v>
      </c>
      <c r="V590" s="51">
        <f t="shared" si="485"/>
        <v>0</v>
      </c>
      <c r="W590" s="34" t="str">
        <f t="shared" si="486"/>
        <v>n/a</v>
      </c>
      <c r="X590" s="34" t="str">
        <f t="shared" si="487"/>
        <v>n/a</v>
      </c>
    </row>
    <row r="591" spans="1:24" ht="24" hidden="1" outlineLevel="2" x14ac:dyDescent="0.2">
      <c r="A591" s="49">
        <v>2382</v>
      </c>
      <c r="B591" s="18" t="str">
        <f>+masterfile!D700</f>
        <v>2382 Zuwendungen,Spenden mildtätige Zwecke</v>
      </c>
      <c r="D591" s="51">
        <f>-VLOOKUP(A591,'pl-data'!A:F,4)</f>
        <v>0</v>
      </c>
      <c r="E591" s="51">
        <f>-VLOOKUP(A591,'pl-data'!A:F,5)</f>
        <v>0</v>
      </c>
      <c r="F591" s="51">
        <f>-VLOOKUP(A591,'pl-data'!A:F,6)</f>
        <v>0</v>
      </c>
      <c r="G591" s="51">
        <f>-VLOOKUP(A591,'pl-data'!A:G,7)</f>
        <v>0</v>
      </c>
      <c r="H591" s="51">
        <f>-VLOOKUP(A591,'pl-data'!A:V,22)</f>
        <v>0</v>
      </c>
      <c r="I591" s="51">
        <f t="shared" si="481"/>
        <v>0</v>
      </c>
      <c r="J591" s="51">
        <f>-VLOOKUP(A591,'pl-data'!A:BR,66)</f>
        <v>0</v>
      </c>
      <c r="K591" s="51">
        <f>-VLOOKUP(A591,'pl-data'!A:BR,68)</f>
        <v>0</v>
      </c>
      <c r="L591" s="51">
        <f>-VLOOKUP(A591,'pl-data'!A:BR,70)</f>
        <v>0</v>
      </c>
      <c r="N591" s="51">
        <f>-VLOOKUP(A591,'pl-data'!A:BR,21)</f>
        <v>0</v>
      </c>
      <c r="O591" s="51">
        <f>-VLOOKUP(A591,'pl-data'!A:BR,51)</f>
        <v>0</v>
      </c>
      <c r="P591" s="51">
        <f>-VLOOKUP(A591,'pl-data'!A:BR,36)</f>
        <v>0</v>
      </c>
      <c r="Q591" s="34" t="str">
        <f t="shared" si="482"/>
        <v>n/a</v>
      </c>
      <c r="R591" s="34" t="str">
        <f t="shared" si="483"/>
        <v>n/a</v>
      </c>
      <c r="T591" s="51">
        <f t="shared" si="484"/>
        <v>0</v>
      </c>
      <c r="U591" s="51">
        <f>-VLOOKUP(A591,'pl-data'!A:BR,52)</f>
        <v>0</v>
      </c>
      <c r="V591" s="51">
        <f t="shared" si="485"/>
        <v>0</v>
      </c>
      <c r="W591" s="34" t="str">
        <f t="shared" si="486"/>
        <v>n/a</v>
      </c>
      <c r="X591" s="34" t="str">
        <f t="shared" si="487"/>
        <v>n/a</v>
      </c>
    </row>
    <row r="592" spans="1:24" ht="24" hidden="1" outlineLevel="2" x14ac:dyDescent="0.2">
      <c r="A592" s="49">
        <v>2383</v>
      </c>
      <c r="B592" s="18" t="str">
        <f>+masterfile!D701</f>
        <v>2383 Zuwendungen,Spenden kirchl./rel./gemein.</v>
      </c>
      <c r="D592" s="51">
        <f>-VLOOKUP(A592,'pl-data'!A:F,4)</f>
        <v>0</v>
      </c>
      <c r="E592" s="51">
        <f>-VLOOKUP(A592,'pl-data'!A:F,5)</f>
        <v>0</v>
      </c>
      <c r="F592" s="51">
        <f>-VLOOKUP(A592,'pl-data'!A:F,6)</f>
        <v>0</v>
      </c>
      <c r="G592" s="51">
        <f>-VLOOKUP(A592,'pl-data'!A:G,7)</f>
        <v>0</v>
      </c>
      <c r="H592" s="51">
        <f>-VLOOKUP(A592,'pl-data'!A:V,22)</f>
        <v>0</v>
      </c>
      <c r="I592" s="51">
        <f t="shared" si="481"/>
        <v>0</v>
      </c>
      <c r="J592" s="51">
        <f>-VLOOKUP(A592,'pl-data'!A:BR,66)</f>
        <v>0</v>
      </c>
      <c r="K592" s="51">
        <f>-VLOOKUP(A592,'pl-data'!A:BR,68)</f>
        <v>0</v>
      </c>
      <c r="L592" s="51">
        <f>-VLOOKUP(A592,'pl-data'!A:BR,70)</f>
        <v>0</v>
      </c>
      <c r="N592" s="51">
        <f>-VLOOKUP(A592,'pl-data'!A:BR,21)</f>
        <v>0</v>
      </c>
      <c r="O592" s="51">
        <f>-VLOOKUP(A592,'pl-data'!A:BR,51)</f>
        <v>0</v>
      </c>
      <c r="P592" s="51">
        <f>-VLOOKUP(A592,'pl-data'!A:BR,36)</f>
        <v>0</v>
      </c>
      <c r="Q592" s="34" t="str">
        <f t="shared" si="482"/>
        <v>n/a</v>
      </c>
      <c r="R592" s="34" t="str">
        <f t="shared" si="483"/>
        <v>n/a</v>
      </c>
      <c r="T592" s="51">
        <f t="shared" si="484"/>
        <v>0</v>
      </c>
      <c r="U592" s="51">
        <f>-VLOOKUP(A592,'pl-data'!A:BR,52)</f>
        <v>0</v>
      </c>
      <c r="V592" s="51">
        <f t="shared" si="485"/>
        <v>0</v>
      </c>
      <c r="W592" s="34" t="str">
        <f t="shared" si="486"/>
        <v>n/a</v>
      </c>
      <c r="X592" s="34" t="str">
        <f t="shared" si="487"/>
        <v>n/a</v>
      </c>
    </row>
    <row r="593" spans="1:24" ht="24" hidden="1" outlineLevel="2" x14ac:dyDescent="0.2">
      <c r="A593" s="49">
        <v>2384</v>
      </c>
      <c r="B593" s="18" t="str">
        <f>+masterfile!D702</f>
        <v>2384 Zuwendungen,Spenden an politische Partei</v>
      </c>
      <c r="D593" s="51">
        <f>-VLOOKUP(A593,'pl-data'!A:F,4)</f>
        <v>0</v>
      </c>
      <c r="E593" s="51">
        <f>-VLOOKUP(A593,'pl-data'!A:F,5)</f>
        <v>0</v>
      </c>
      <c r="F593" s="51">
        <f>-VLOOKUP(A593,'pl-data'!A:F,6)</f>
        <v>0</v>
      </c>
      <c r="G593" s="51">
        <f>-VLOOKUP(A593,'pl-data'!A:G,7)</f>
        <v>0</v>
      </c>
      <c r="H593" s="51">
        <f>-VLOOKUP(A593,'pl-data'!A:V,22)</f>
        <v>0</v>
      </c>
      <c r="I593" s="51">
        <f t="shared" si="481"/>
        <v>0</v>
      </c>
      <c r="J593" s="51">
        <f>-VLOOKUP(A593,'pl-data'!A:BR,66)</f>
        <v>0</v>
      </c>
      <c r="K593" s="51">
        <f>-VLOOKUP(A593,'pl-data'!A:BR,68)</f>
        <v>0</v>
      </c>
      <c r="L593" s="51">
        <f>-VLOOKUP(A593,'pl-data'!A:BR,70)</f>
        <v>0</v>
      </c>
      <c r="N593" s="51">
        <f>-VLOOKUP(A593,'pl-data'!A:BR,21)</f>
        <v>0</v>
      </c>
      <c r="O593" s="51">
        <f>-VLOOKUP(A593,'pl-data'!A:BR,51)</f>
        <v>0</v>
      </c>
      <c r="P593" s="51">
        <f>-VLOOKUP(A593,'pl-data'!A:BR,36)</f>
        <v>0</v>
      </c>
      <c r="Q593" s="34" t="str">
        <f t="shared" si="482"/>
        <v>n/a</v>
      </c>
      <c r="R593" s="34" t="str">
        <f t="shared" si="483"/>
        <v>n/a</v>
      </c>
      <c r="T593" s="51">
        <f t="shared" si="484"/>
        <v>0</v>
      </c>
      <c r="U593" s="51">
        <f>-VLOOKUP(A593,'pl-data'!A:BR,52)</f>
        <v>0</v>
      </c>
      <c r="V593" s="51">
        <f t="shared" si="485"/>
        <v>0</v>
      </c>
      <c r="W593" s="34" t="str">
        <f t="shared" si="486"/>
        <v>n/a</v>
      </c>
      <c r="X593" s="34" t="str">
        <f t="shared" si="487"/>
        <v>n/a</v>
      </c>
    </row>
    <row r="594" spans="1:24" hidden="1" outlineLevel="2" x14ac:dyDescent="0.2">
      <c r="A594" s="49">
        <v>2385</v>
      </c>
      <c r="B594" s="18" t="str">
        <f>+masterfile!D703</f>
        <v>2385 Nicht abziehbare AR-Vergütungen</v>
      </c>
      <c r="D594" s="51">
        <f>-VLOOKUP(A594,'pl-data'!A:F,4)</f>
        <v>0</v>
      </c>
      <c r="E594" s="51">
        <f>-VLOOKUP(A594,'pl-data'!A:F,5)</f>
        <v>0</v>
      </c>
      <c r="F594" s="51">
        <f>-VLOOKUP(A594,'pl-data'!A:F,6)</f>
        <v>0</v>
      </c>
      <c r="G594" s="51">
        <f>-VLOOKUP(A594,'pl-data'!A:G,7)</f>
        <v>0</v>
      </c>
      <c r="H594" s="51">
        <f>-VLOOKUP(A594,'pl-data'!A:V,22)</f>
        <v>0</v>
      </c>
      <c r="I594" s="51">
        <f t="shared" si="481"/>
        <v>0</v>
      </c>
      <c r="J594" s="51">
        <f>-VLOOKUP(A594,'pl-data'!A:BR,66)</f>
        <v>0</v>
      </c>
      <c r="K594" s="51">
        <f>-VLOOKUP(A594,'pl-data'!A:BR,68)</f>
        <v>0</v>
      </c>
      <c r="L594" s="51">
        <f>-VLOOKUP(A594,'pl-data'!A:BR,70)</f>
        <v>0</v>
      </c>
      <c r="N594" s="51">
        <f>-VLOOKUP(A594,'pl-data'!A:BR,21)</f>
        <v>0</v>
      </c>
      <c r="O594" s="51">
        <f>-VLOOKUP(A594,'pl-data'!A:BR,51)</f>
        <v>0</v>
      </c>
      <c r="P594" s="51">
        <f>-VLOOKUP(A594,'pl-data'!A:BR,36)</f>
        <v>0</v>
      </c>
      <c r="Q594" s="34" t="str">
        <f t="shared" si="482"/>
        <v>n/a</v>
      </c>
      <c r="R594" s="34" t="str">
        <f t="shared" si="483"/>
        <v>n/a</v>
      </c>
      <c r="T594" s="51">
        <f t="shared" si="484"/>
        <v>0</v>
      </c>
      <c r="U594" s="51">
        <f>-VLOOKUP(A594,'pl-data'!A:BR,52)</f>
        <v>0</v>
      </c>
      <c r="V594" s="51">
        <f t="shared" si="485"/>
        <v>0</v>
      </c>
      <c r="W594" s="34" t="str">
        <f t="shared" si="486"/>
        <v>n/a</v>
      </c>
      <c r="X594" s="34" t="str">
        <f t="shared" si="487"/>
        <v>n/a</v>
      </c>
    </row>
    <row r="595" spans="1:24" hidden="1" outlineLevel="2" x14ac:dyDescent="0.2">
      <c r="A595" s="49">
        <v>2386</v>
      </c>
      <c r="B595" s="18" t="str">
        <f>+masterfile!D704</f>
        <v>2386 Abziehbare Aufsichtsratsvergütung</v>
      </c>
      <c r="D595" s="51">
        <f>-VLOOKUP(A595,'pl-data'!A:F,4)</f>
        <v>0</v>
      </c>
      <c r="E595" s="51">
        <f>-VLOOKUP(A595,'pl-data'!A:F,5)</f>
        <v>0</v>
      </c>
      <c r="F595" s="51">
        <f>-VLOOKUP(A595,'pl-data'!A:F,6)</f>
        <v>0</v>
      </c>
      <c r="G595" s="51">
        <f>-VLOOKUP(A595,'pl-data'!A:G,7)</f>
        <v>0</v>
      </c>
      <c r="H595" s="51">
        <f>-VLOOKUP(A595,'pl-data'!A:V,22)</f>
        <v>0</v>
      </c>
      <c r="I595" s="51">
        <f t="shared" si="481"/>
        <v>0</v>
      </c>
      <c r="J595" s="51">
        <f>-VLOOKUP(A595,'pl-data'!A:BR,66)</f>
        <v>0</v>
      </c>
      <c r="K595" s="51">
        <f>-VLOOKUP(A595,'pl-data'!A:BR,68)</f>
        <v>0</v>
      </c>
      <c r="L595" s="51">
        <f>-VLOOKUP(A595,'pl-data'!A:BR,70)</f>
        <v>0</v>
      </c>
      <c r="N595" s="51">
        <f>-VLOOKUP(A595,'pl-data'!A:BR,21)</f>
        <v>0</v>
      </c>
      <c r="O595" s="51">
        <f>-VLOOKUP(A595,'pl-data'!A:BR,51)</f>
        <v>0</v>
      </c>
      <c r="P595" s="51">
        <f>-VLOOKUP(A595,'pl-data'!A:BR,36)</f>
        <v>0</v>
      </c>
      <c r="Q595" s="34" t="str">
        <f t="shared" si="482"/>
        <v>n/a</v>
      </c>
      <c r="R595" s="34" t="str">
        <f t="shared" si="483"/>
        <v>n/a</v>
      </c>
      <c r="T595" s="51">
        <f t="shared" si="484"/>
        <v>0</v>
      </c>
      <c r="U595" s="51">
        <f>-VLOOKUP(A595,'pl-data'!A:BR,52)</f>
        <v>0</v>
      </c>
      <c r="V595" s="51">
        <f t="shared" si="485"/>
        <v>0</v>
      </c>
      <c r="W595" s="34" t="str">
        <f t="shared" si="486"/>
        <v>n/a</v>
      </c>
      <c r="X595" s="34" t="str">
        <f t="shared" si="487"/>
        <v>n/a</v>
      </c>
    </row>
    <row r="596" spans="1:24" ht="24" hidden="1" outlineLevel="2" x14ac:dyDescent="0.2">
      <c r="A596" s="49">
        <v>2387</v>
      </c>
      <c r="B596" s="18" t="str">
        <f>+masterfile!D705</f>
        <v>2387 Zuwendg. an Stiftg. gemeinnützige Zwecke</v>
      </c>
      <c r="D596" s="51">
        <f>-VLOOKUP(A596,'pl-data'!A:F,4)</f>
        <v>0</v>
      </c>
      <c r="E596" s="51">
        <f>-VLOOKUP(A596,'pl-data'!A:F,5)</f>
        <v>0</v>
      </c>
      <c r="F596" s="51">
        <f>-VLOOKUP(A596,'pl-data'!A:F,6)</f>
        <v>0</v>
      </c>
      <c r="G596" s="51">
        <f>-VLOOKUP(A596,'pl-data'!A:G,7)</f>
        <v>0</v>
      </c>
      <c r="H596" s="51">
        <f>-VLOOKUP(A596,'pl-data'!A:V,22)</f>
        <v>0</v>
      </c>
      <c r="I596" s="51">
        <f t="shared" si="481"/>
        <v>0</v>
      </c>
      <c r="J596" s="51">
        <f>-VLOOKUP(A596,'pl-data'!A:BR,66)</f>
        <v>0</v>
      </c>
      <c r="K596" s="51">
        <f>-VLOOKUP(A596,'pl-data'!A:BR,68)</f>
        <v>0</v>
      </c>
      <c r="L596" s="51">
        <f>-VLOOKUP(A596,'pl-data'!A:BR,70)</f>
        <v>0</v>
      </c>
      <c r="N596" s="51">
        <f>-VLOOKUP(A596,'pl-data'!A:BR,21)</f>
        <v>0</v>
      </c>
      <c r="O596" s="51">
        <f>-VLOOKUP(A596,'pl-data'!A:BR,51)</f>
        <v>0</v>
      </c>
      <c r="P596" s="51">
        <f>-VLOOKUP(A596,'pl-data'!A:BR,36)</f>
        <v>0</v>
      </c>
      <c r="Q596" s="34" t="str">
        <f t="shared" si="482"/>
        <v>n/a</v>
      </c>
      <c r="R596" s="34" t="str">
        <f t="shared" si="483"/>
        <v>n/a</v>
      </c>
      <c r="T596" s="51">
        <f t="shared" si="484"/>
        <v>0</v>
      </c>
      <c r="U596" s="51">
        <f>-VLOOKUP(A596,'pl-data'!A:BR,52)</f>
        <v>0</v>
      </c>
      <c r="V596" s="51">
        <f t="shared" si="485"/>
        <v>0</v>
      </c>
      <c r="W596" s="34" t="str">
        <f t="shared" si="486"/>
        <v>n/a</v>
      </c>
      <c r="X596" s="34" t="str">
        <f t="shared" si="487"/>
        <v>n/a</v>
      </c>
    </row>
    <row r="597" spans="1:24" hidden="1" outlineLevel="2" x14ac:dyDescent="0.2">
      <c r="A597" s="49">
        <v>2389</v>
      </c>
      <c r="B597" s="18" t="str">
        <f>+masterfile!D706</f>
        <v>2389 Zuwendg. an Stiftg. kirchl./rel./gemein.</v>
      </c>
      <c r="D597" s="51">
        <f>-VLOOKUP(A597,'pl-data'!A:F,4)</f>
        <v>0</v>
      </c>
      <c r="E597" s="51">
        <f>-VLOOKUP(A597,'pl-data'!A:F,5)</f>
        <v>0</v>
      </c>
      <c r="F597" s="51">
        <f>-VLOOKUP(A597,'pl-data'!A:F,6)</f>
        <v>0</v>
      </c>
      <c r="G597" s="51">
        <f>-VLOOKUP(A597,'pl-data'!A:G,7)</f>
        <v>0</v>
      </c>
      <c r="H597" s="51">
        <f>-VLOOKUP(A597,'pl-data'!A:V,22)</f>
        <v>0</v>
      </c>
      <c r="I597" s="51">
        <f t="shared" si="481"/>
        <v>0</v>
      </c>
      <c r="J597" s="51">
        <f>-VLOOKUP(A597,'pl-data'!A:BR,66)</f>
        <v>0</v>
      </c>
      <c r="K597" s="51">
        <f>-VLOOKUP(A597,'pl-data'!A:BR,68)</f>
        <v>0</v>
      </c>
      <c r="L597" s="51">
        <f>-VLOOKUP(A597,'pl-data'!A:BR,70)</f>
        <v>0</v>
      </c>
      <c r="N597" s="51">
        <f>-VLOOKUP(A597,'pl-data'!A:BR,21)</f>
        <v>0</v>
      </c>
      <c r="O597" s="51">
        <f>-VLOOKUP(A597,'pl-data'!A:BR,51)</f>
        <v>0</v>
      </c>
      <c r="P597" s="51">
        <f>-VLOOKUP(A597,'pl-data'!A:BR,36)</f>
        <v>0</v>
      </c>
      <c r="Q597" s="34" t="str">
        <f t="shared" si="482"/>
        <v>n/a</v>
      </c>
      <c r="R597" s="34" t="str">
        <f t="shared" si="483"/>
        <v>n/a</v>
      </c>
      <c r="T597" s="51">
        <f t="shared" si="484"/>
        <v>0</v>
      </c>
      <c r="U597" s="51">
        <f>-VLOOKUP(A597,'pl-data'!A:BR,52)</f>
        <v>0</v>
      </c>
      <c r="V597" s="51">
        <f t="shared" si="485"/>
        <v>0</v>
      </c>
      <c r="W597" s="34" t="str">
        <f t="shared" si="486"/>
        <v>n/a</v>
      </c>
      <c r="X597" s="34" t="str">
        <f t="shared" si="487"/>
        <v>n/a</v>
      </c>
    </row>
    <row r="598" spans="1:24" hidden="1" outlineLevel="2" x14ac:dyDescent="0.2">
      <c r="A598" s="49">
        <v>2390</v>
      </c>
      <c r="B598" s="18" t="str">
        <f>+masterfile!D707</f>
        <v>2390 Zuwendg. an Stiftg. wiss./mildt./kultur.</v>
      </c>
      <c r="D598" s="51">
        <f>-VLOOKUP(A598,'pl-data'!A:F,4)</f>
        <v>0</v>
      </c>
      <c r="E598" s="51">
        <f>-VLOOKUP(A598,'pl-data'!A:F,5)</f>
        <v>0</v>
      </c>
      <c r="F598" s="51">
        <f>-VLOOKUP(A598,'pl-data'!A:F,6)</f>
        <v>0</v>
      </c>
      <c r="G598" s="51">
        <f>-VLOOKUP(A598,'pl-data'!A:G,7)</f>
        <v>0</v>
      </c>
      <c r="H598" s="51">
        <f>-VLOOKUP(A598,'pl-data'!A:V,22)</f>
        <v>0</v>
      </c>
      <c r="I598" s="51">
        <f t="shared" si="481"/>
        <v>0</v>
      </c>
      <c r="J598" s="51">
        <f>-VLOOKUP(A598,'pl-data'!A:BR,66)</f>
        <v>0</v>
      </c>
      <c r="K598" s="51">
        <f>-VLOOKUP(A598,'pl-data'!A:BR,68)</f>
        <v>0</v>
      </c>
      <c r="L598" s="51">
        <f>-VLOOKUP(A598,'pl-data'!A:BR,70)</f>
        <v>0</v>
      </c>
      <c r="N598" s="51">
        <f>-VLOOKUP(A598,'pl-data'!A:BR,21)</f>
        <v>0</v>
      </c>
      <c r="O598" s="51">
        <f>-VLOOKUP(A598,'pl-data'!A:BR,51)</f>
        <v>0</v>
      </c>
      <c r="P598" s="51">
        <f>-VLOOKUP(A598,'pl-data'!A:BR,36)</f>
        <v>0</v>
      </c>
      <c r="Q598" s="34" t="str">
        <f t="shared" si="482"/>
        <v>n/a</v>
      </c>
      <c r="R598" s="34" t="str">
        <f t="shared" si="483"/>
        <v>n/a</v>
      </c>
      <c r="T598" s="51">
        <f t="shared" si="484"/>
        <v>0</v>
      </c>
      <c r="U598" s="51">
        <f>-VLOOKUP(A598,'pl-data'!A:BR,52)</f>
        <v>0</v>
      </c>
      <c r="V598" s="51">
        <f t="shared" si="485"/>
        <v>0</v>
      </c>
      <c r="W598" s="34" t="str">
        <f t="shared" si="486"/>
        <v>n/a</v>
      </c>
      <c r="X598" s="34" t="str">
        <f t="shared" si="487"/>
        <v>n/a</v>
      </c>
    </row>
    <row r="599" spans="1:24" ht="24" hidden="1" outlineLevel="2" x14ac:dyDescent="0.2">
      <c r="A599" s="49">
        <v>4139</v>
      </c>
      <c r="B599" s="18" t="str">
        <f>+masterfile!D991</f>
        <v>4139 Ausgleichsabgabe n.d.SchwerbehindertenG.</v>
      </c>
      <c r="D599" s="51">
        <f>-VLOOKUP(A599,'pl-data'!A:F,4)</f>
        <v>0</v>
      </c>
      <c r="E599" s="51">
        <f>-VLOOKUP(A599,'pl-data'!A:F,5)</f>
        <v>0</v>
      </c>
      <c r="F599" s="51">
        <f>-VLOOKUP(A599,'pl-data'!A:F,6)</f>
        <v>0</v>
      </c>
      <c r="G599" s="51">
        <f>-VLOOKUP(A599,'pl-data'!A:G,7)</f>
        <v>0</v>
      </c>
      <c r="H599" s="51">
        <f>-VLOOKUP(A599,'pl-data'!A:V,22)</f>
        <v>0</v>
      </c>
      <c r="I599" s="51">
        <f t="shared" si="481"/>
        <v>0</v>
      </c>
      <c r="J599" s="51">
        <f>-VLOOKUP(A599,'pl-data'!A:BR,66)</f>
        <v>0</v>
      </c>
      <c r="K599" s="51">
        <f>-VLOOKUP(A599,'pl-data'!A:BR,68)</f>
        <v>0</v>
      </c>
      <c r="L599" s="51">
        <f>-VLOOKUP(A599,'pl-data'!A:BR,70)</f>
        <v>0</v>
      </c>
      <c r="N599" s="51">
        <f>-VLOOKUP(A599,'pl-data'!A:BR,21)</f>
        <v>0</v>
      </c>
      <c r="O599" s="51">
        <f>-VLOOKUP(A599,'pl-data'!A:BR,51)</f>
        <v>0</v>
      </c>
      <c r="P599" s="51">
        <f>-VLOOKUP(A599,'pl-data'!A:BR,36)</f>
        <v>0</v>
      </c>
      <c r="Q599" s="34" t="str">
        <f t="shared" si="482"/>
        <v>n/a</v>
      </c>
      <c r="R599" s="34" t="str">
        <f t="shared" si="483"/>
        <v>n/a</v>
      </c>
      <c r="T599" s="51">
        <f t="shared" si="484"/>
        <v>0</v>
      </c>
      <c r="U599" s="51">
        <f>-VLOOKUP(A599,'pl-data'!A:BR,52)</f>
        <v>0</v>
      </c>
      <c r="V599" s="51">
        <f t="shared" si="485"/>
        <v>0</v>
      </c>
      <c r="W599" s="34" t="str">
        <f t="shared" si="486"/>
        <v>n/a</v>
      </c>
      <c r="X599" s="34" t="str">
        <f t="shared" si="487"/>
        <v>n/a</v>
      </c>
    </row>
    <row r="600" spans="1:24" hidden="1" outlineLevel="2" x14ac:dyDescent="0.2">
      <c r="A600" s="49">
        <v>4300</v>
      </c>
      <c r="B600" s="18" t="str">
        <f>+masterfile!D1045</f>
        <v>4300 Nicht abziehb. VoSt (so betr Aufwand)</v>
      </c>
      <c r="D600" s="51">
        <f>-VLOOKUP(A600,'pl-data'!A:F,4)</f>
        <v>0</v>
      </c>
      <c r="E600" s="51">
        <f>-VLOOKUP(A600,'pl-data'!A:F,5)</f>
        <v>0</v>
      </c>
      <c r="F600" s="51">
        <f>-VLOOKUP(A600,'pl-data'!A:F,6)</f>
        <v>0</v>
      </c>
      <c r="G600" s="51">
        <f>-VLOOKUP(A600,'pl-data'!A:G,7)</f>
        <v>0</v>
      </c>
      <c r="H600" s="51">
        <f>-VLOOKUP(A600,'pl-data'!A:V,22)</f>
        <v>0</v>
      </c>
      <c r="I600" s="51">
        <f t="shared" si="481"/>
        <v>0</v>
      </c>
      <c r="J600" s="51">
        <f>-VLOOKUP(A600,'pl-data'!A:BR,66)</f>
        <v>0</v>
      </c>
      <c r="K600" s="51">
        <f>-VLOOKUP(A600,'pl-data'!A:BR,68)</f>
        <v>0</v>
      </c>
      <c r="L600" s="51">
        <f>-VLOOKUP(A600,'pl-data'!A:BR,70)</f>
        <v>0</v>
      </c>
      <c r="N600" s="51">
        <f>-VLOOKUP(A600,'pl-data'!A:BR,21)</f>
        <v>0</v>
      </c>
      <c r="O600" s="51">
        <f>-VLOOKUP(A600,'pl-data'!A:BR,51)</f>
        <v>0</v>
      </c>
      <c r="P600" s="51">
        <f>-VLOOKUP(A600,'pl-data'!A:BR,36)</f>
        <v>0</v>
      </c>
      <c r="Q600" s="34" t="str">
        <f t="shared" si="482"/>
        <v>n/a</v>
      </c>
      <c r="R600" s="34" t="str">
        <f t="shared" si="483"/>
        <v>n/a</v>
      </c>
      <c r="T600" s="51">
        <f t="shared" si="484"/>
        <v>0</v>
      </c>
      <c r="U600" s="51">
        <f>-VLOOKUP(A600,'pl-data'!A:BR,52)</f>
        <v>0</v>
      </c>
      <c r="V600" s="51">
        <f t="shared" si="485"/>
        <v>0</v>
      </c>
      <c r="W600" s="34" t="str">
        <f t="shared" si="486"/>
        <v>n/a</v>
      </c>
      <c r="X600" s="34" t="str">
        <f t="shared" si="487"/>
        <v>n/a</v>
      </c>
    </row>
    <row r="601" spans="1:24" hidden="1" outlineLevel="2" x14ac:dyDescent="0.2">
      <c r="A601" s="49">
        <v>4301</v>
      </c>
      <c r="B601" s="18" t="str">
        <f>+masterfile!D1046</f>
        <v>4301 Nicht abziehb. VoSt 7% (so betr Aufwand)</v>
      </c>
      <c r="D601" s="51">
        <f>-VLOOKUP(A601,'pl-data'!A:F,4)</f>
        <v>0</v>
      </c>
      <c r="E601" s="51">
        <f>-VLOOKUP(A601,'pl-data'!A:F,5)</f>
        <v>0</v>
      </c>
      <c r="F601" s="51">
        <f>-VLOOKUP(A601,'pl-data'!A:F,6)</f>
        <v>0</v>
      </c>
      <c r="G601" s="51">
        <f>-VLOOKUP(A601,'pl-data'!A:G,7)</f>
        <v>0</v>
      </c>
      <c r="H601" s="51">
        <f>-VLOOKUP(A601,'pl-data'!A:V,22)</f>
        <v>0</v>
      </c>
      <c r="I601" s="51">
        <f t="shared" si="481"/>
        <v>0</v>
      </c>
      <c r="J601" s="51">
        <f>-VLOOKUP(A601,'pl-data'!A:BR,66)</f>
        <v>0</v>
      </c>
      <c r="K601" s="51">
        <f>-VLOOKUP(A601,'pl-data'!A:BR,68)</f>
        <v>0</v>
      </c>
      <c r="L601" s="51">
        <f>-VLOOKUP(A601,'pl-data'!A:BR,70)</f>
        <v>0</v>
      </c>
      <c r="N601" s="51">
        <f>-VLOOKUP(A601,'pl-data'!A:BR,21)</f>
        <v>0</v>
      </c>
      <c r="O601" s="51">
        <f>-VLOOKUP(A601,'pl-data'!A:BR,51)</f>
        <v>0</v>
      </c>
      <c r="P601" s="51">
        <f>-VLOOKUP(A601,'pl-data'!A:BR,36)</f>
        <v>0</v>
      </c>
      <c r="Q601" s="34" t="str">
        <f t="shared" si="482"/>
        <v>n/a</v>
      </c>
      <c r="R601" s="34" t="str">
        <f t="shared" si="483"/>
        <v>n/a</v>
      </c>
      <c r="T601" s="51">
        <f t="shared" si="484"/>
        <v>0</v>
      </c>
      <c r="U601" s="51">
        <f>-VLOOKUP(A601,'pl-data'!A:BR,52)</f>
        <v>0</v>
      </c>
      <c r="V601" s="51">
        <f t="shared" si="485"/>
        <v>0</v>
      </c>
      <c r="W601" s="34" t="str">
        <f t="shared" si="486"/>
        <v>n/a</v>
      </c>
      <c r="X601" s="34" t="str">
        <f t="shared" si="487"/>
        <v>n/a</v>
      </c>
    </row>
    <row r="602" spans="1:24" hidden="1" outlineLevel="2" x14ac:dyDescent="0.2">
      <c r="A602" s="49">
        <v>4306</v>
      </c>
      <c r="B602" s="18" t="str">
        <f>+masterfile!D1047</f>
        <v>4306 Nicht abziehb. VoSt 19% (so betr Aufw)</v>
      </c>
      <c r="D602" s="51">
        <f>-VLOOKUP(A602,'pl-data'!A:F,4)</f>
        <v>0</v>
      </c>
      <c r="E602" s="51">
        <f>-VLOOKUP(A602,'pl-data'!A:F,5)</f>
        <v>0</v>
      </c>
      <c r="F602" s="51">
        <f>-VLOOKUP(A602,'pl-data'!A:F,6)</f>
        <v>0</v>
      </c>
      <c r="G602" s="51">
        <f>-VLOOKUP(A602,'pl-data'!A:G,7)</f>
        <v>0</v>
      </c>
      <c r="H602" s="51">
        <f>-VLOOKUP(A602,'pl-data'!A:V,22)</f>
        <v>0</v>
      </c>
      <c r="I602" s="51">
        <f t="shared" si="481"/>
        <v>0</v>
      </c>
      <c r="J602" s="51">
        <f>-VLOOKUP(A602,'pl-data'!A:BR,66)</f>
        <v>0</v>
      </c>
      <c r="K602" s="51">
        <f>-VLOOKUP(A602,'pl-data'!A:BR,68)</f>
        <v>0</v>
      </c>
      <c r="L602" s="51">
        <f>-VLOOKUP(A602,'pl-data'!A:BR,70)</f>
        <v>0</v>
      </c>
      <c r="N602" s="51">
        <f>-VLOOKUP(A602,'pl-data'!A:BR,21)</f>
        <v>0</v>
      </c>
      <c r="O602" s="51">
        <f>-VLOOKUP(A602,'pl-data'!A:BR,51)</f>
        <v>0</v>
      </c>
      <c r="P602" s="51">
        <f>-VLOOKUP(A602,'pl-data'!A:BR,36)</f>
        <v>0</v>
      </c>
      <c r="Q602" s="34" t="str">
        <f t="shared" si="482"/>
        <v>n/a</v>
      </c>
      <c r="R602" s="34" t="str">
        <f t="shared" si="483"/>
        <v>n/a</v>
      </c>
      <c r="T602" s="51">
        <f t="shared" si="484"/>
        <v>0</v>
      </c>
      <c r="U602" s="51">
        <f>-VLOOKUP(A602,'pl-data'!A:BR,52)</f>
        <v>0</v>
      </c>
      <c r="V602" s="51">
        <f t="shared" si="485"/>
        <v>0</v>
      </c>
      <c r="W602" s="34" t="str">
        <f t="shared" si="486"/>
        <v>n/a</v>
      </c>
      <c r="X602" s="34" t="str">
        <f t="shared" si="487"/>
        <v>n/a</v>
      </c>
    </row>
    <row r="603" spans="1:24" ht="24" hidden="1" outlineLevel="2" x14ac:dyDescent="0.2">
      <c r="A603" s="49">
        <v>4370</v>
      </c>
      <c r="B603" s="18" t="str">
        <f>+masterfile!D1054</f>
        <v>4370 Prämie Rückdeckung f. Versorgungsleistg</v>
      </c>
      <c r="D603" s="51">
        <f>-VLOOKUP(A603,'pl-data'!A:F,4)</f>
        <v>0</v>
      </c>
      <c r="E603" s="51">
        <f>-VLOOKUP(A603,'pl-data'!A:F,5)</f>
        <v>0</v>
      </c>
      <c r="F603" s="51">
        <f>-VLOOKUP(A603,'pl-data'!A:F,6)</f>
        <v>0</v>
      </c>
      <c r="G603" s="51">
        <f>-VLOOKUP(A603,'pl-data'!A:G,7)</f>
        <v>0</v>
      </c>
      <c r="H603" s="51">
        <f>-VLOOKUP(A603,'pl-data'!A:V,22)</f>
        <v>0</v>
      </c>
      <c r="I603" s="51">
        <f t="shared" si="481"/>
        <v>0</v>
      </c>
      <c r="J603" s="51">
        <f>-VLOOKUP(A603,'pl-data'!A:BR,66)</f>
        <v>0</v>
      </c>
      <c r="K603" s="51">
        <f>-VLOOKUP(A603,'pl-data'!A:BR,68)</f>
        <v>0</v>
      </c>
      <c r="L603" s="51">
        <f>-VLOOKUP(A603,'pl-data'!A:BR,70)</f>
        <v>0</v>
      </c>
      <c r="N603" s="51">
        <f>-VLOOKUP(A603,'pl-data'!A:BR,21)</f>
        <v>0</v>
      </c>
      <c r="O603" s="51">
        <f>-VLOOKUP(A603,'pl-data'!A:BR,51)</f>
        <v>0</v>
      </c>
      <c r="P603" s="51">
        <f>-VLOOKUP(A603,'pl-data'!A:BR,36)</f>
        <v>0</v>
      </c>
      <c r="Q603" s="34" t="str">
        <f t="shared" si="482"/>
        <v>n/a</v>
      </c>
      <c r="R603" s="34" t="str">
        <f t="shared" si="483"/>
        <v>n/a</v>
      </c>
      <c r="T603" s="51">
        <f t="shared" si="484"/>
        <v>0</v>
      </c>
      <c r="U603" s="51">
        <f>-VLOOKUP(A603,'pl-data'!A:BR,52)</f>
        <v>0</v>
      </c>
      <c r="V603" s="51">
        <f t="shared" si="485"/>
        <v>0</v>
      </c>
      <c r="W603" s="34" t="str">
        <f t="shared" si="486"/>
        <v>n/a</v>
      </c>
      <c r="X603" s="34" t="str">
        <f t="shared" si="487"/>
        <v>n/a</v>
      </c>
    </row>
    <row r="604" spans="1:24" hidden="1" outlineLevel="2" x14ac:dyDescent="0.2">
      <c r="A604" s="49">
        <v>4900</v>
      </c>
      <c r="B604" s="18" t="str">
        <f>+masterfile!D1158</f>
        <v>4900 Sonstige betriebliche Aufwendungen</v>
      </c>
      <c r="D604" s="51">
        <f>-VLOOKUP(A604,'pl-data'!A:F,4)</f>
        <v>0</v>
      </c>
      <c r="E604" s="51">
        <f>-VLOOKUP(A604,'pl-data'!A:F,5)</f>
        <v>0</v>
      </c>
      <c r="F604" s="51">
        <f>-VLOOKUP(A604,'pl-data'!A:F,6)</f>
        <v>0</v>
      </c>
      <c r="G604" s="51">
        <f>-VLOOKUP(A604,'pl-data'!A:G,7)</f>
        <v>0</v>
      </c>
      <c r="H604" s="51">
        <f>-VLOOKUP(A604,'pl-data'!A:V,22)</f>
        <v>0</v>
      </c>
      <c r="I604" s="51">
        <f t="shared" si="481"/>
        <v>0</v>
      </c>
      <c r="J604" s="51">
        <f>-VLOOKUP(A604,'pl-data'!A:BR,66)</f>
        <v>0</v>
      </c>
      <c r="K604" s="51">
        <f>-VLOOKUP(A604,'pl-data'!A:BR,68)</f>
        <v>0</v>
      </c>
      <c r="L604" s="51">
        <f>-VLOOKUP(A604,'pl-data'!A:BR,70)</f>
        <v>0</v>
      </c>
      <c r="N604" s="51">
        <f>-VLOOKUP(A604,'pl-data'!A:BR,21)</f>
        <v>0</v>
      </c>
      <c r="O604" s="51">
        <f>-VLOOKUP(A604,'pl-data'!A:BR,51)</f>
        <v>0</v>
      </c>
      <c r="P604" s="51">
        <f>-VLOOKUP(A604,'pl-data'!A:BR,36)</f>
        <v>0</v>
      </c>
      <c r="Q604" s="34" t="str">
        <f t="shared" si="482"/>
        <v>n/a</v>
      </c>
      <c r="R604" s="34" t="str">
        <f t="shared" si="483"/>
        <v>n/a</v>
      </c>
      <c r="T604" s="51">
        <f t="shared" si="484"/>
        <v>0</v>
      </c>
      <c r="U604" s="51">
        <f>-VLOOKUP(A604,'pl-data'!A:BR,52)</f>
        <v>0</v>
      </c>
      <c r="V604" s="51">
        <f t="shared" si="485"/>
        <v>0</v>
      </c>
      <c r="W604" s="34" t="str">
        <f t="shared" si="486"/>
        <v>n/a</v>
      </c>
      <c r="X604" s="34" t="str">
        <f t="shared" si="487"/>
        <v>n/a</v>
      </c>
    </row>
    <row r="605" spans="1:24" hidden="1" outlineLevel="2" x14ac:dyDescent="0.2">
      <c r="A605" s="49">
        <v>4902</v>
      </c>
      <c r="B605" s="18" t="str">
        <f>+masterfile!D1159</f>
        <v>4902 Interimskonto Vorsteuervergütung</v>
      </c>
      <c r="D605" s="51">
        <f>-VLOOKUP(A605,'pl-data'!A:F,4)</f>
        <v>0</v>
      </c>
      <c r="E605" s="51">
        <f>-VLOOKUP(A605,'pl-data'!A:F,5)</f>
        <v>0</v>
      </c>
      <c r="F605" s="51">
        <f>-VLOOKUP(A605,'pl-data'!A:F,6)</f>
        <v>0</v>
      </c>
      <c r="G605" s="51">
        <f>-VLOOKUP(A605,'pl-data'!A:G,7)</f>
        <v>0</v>
      </c>
      <c r="H605" s="51">
        <f>-VLOOKUP(A605,'pl-data'!A:V,22)</f>
        <v>0</v>
      </c>
      <c r="I605" s="51">
        <f t="shared" si="481"/>
        <v>0</v>
      </c>
      <c r="J605" s="51">
        <f>-VLOOKUP(A605,'pl-data'!A:BR,66)</f>
        <v>0</v>
      </c>
      <c r="K605" s="51">
        <f>-VLOOKUP(A605,'pl-data'!A:BR,68)</f>
        <v>0</v>
      </c>
      <c r="L605" s="51">
        <f>-VLOOKUP(A605,'pl-data'!A:BR,70)</f>
        <v>0</v>
      </c>
      <c r="N605" s="51">
        <f>-VLOOKUP(A605,'pl-data'!A:BR,21)</f>
        <v>0</v>
      </c>
      <c r="O605" s="51">
        <f>-VLOOKUP(A605,'pl-data'!A:BR,51)</f>
        <v>0</v>
      </c>
      <c r="P605" s="51">
        <f>-VLOOKUP(A605,'pl-data'!A:BR,36)</f>
        <v>0</v>
      </c>
      <c r="Q605" s="34" t="str">
        <f t="shared" si="482"/>
        <v>n/a</v>
      </c>
      <c r="R605" s="34" t="str">
        <f t="shared" si="483"/>
        <v>n/a</v>
      </c>
      <c r="T605" s="51">
        <f t="shared" si="484"/>
        <v>0</v>
      </c>
      <c r="U605" s="51">
        <f>-VLOOKUP(A605,'pl-data'!A:BR,52)</f>
        <v>0</v>
      </c>
      <c r="V605" s="51">
        <f t="shared" si="485"/>
        <v>0</v>
      </c>
      <c r="W605" s="34" t="str">
        <f t="shared" si="486"/>
        <v>n/a</v>
      </c>
      <c r="X605" s="34" t="str">
        <f t="shared" si="487"/>
        <v>n/a</v>
      </c>
    </row>
    <row r="606" spans="1:24" ht="24" hidden="1" outlineLevel="2" x14ac:dyDescent="0.2">
      <c r="A606" s="49">
        <v>4905</v>
      </c>
      <c r="B606" s="18" t="str">
        <f>+masterfile!D1160</f>
        <v>4905 Sonstige betriebl.u.regelm.Aufwendungen</v>
      </c>
      <c r="D606" s="51">
        <f>-VLOOKUP(A606,'pl-data'!A:F,4)</f>
        <v>0</v>
      </c>
      <c r="E606" s="51">
        <f>-VLOOKUP(A606,'pl-data'!A:F,5)</f>
        <v>0</v>
      </c>
      <c r="F606" s="51">
        <f>-VLOOKUP(A606,'pl-data'!A:F,6)</f>
        <v>0</v>
      </c>
      <c r="G606" s="51">
        <f>-VLOOKUP(A606,'pl-data'!A:G,7)</f>
        <v>0</v>
      </c>
      <c r="H606" s="51">
        <f>-VLOOKUP(A606,'pl-data'!A:V,22)</f>
        <v>0</v>
      </c>
      <c r="I606" s="51">
        <f t="shared" si="481"/>
        <v>0</v>
      </c>
      <c r="J606" s="51">
        <f>-VLOOKUP(A606,'pl-data'!A:BR,66)</f>
        <v>0</v>
      </c>
      <c r="K606" s="51">
        <f>-VLOOKUP(A606,'pl-data'!A:BR,68)</f>
        <v>0</v>
      </c>
      <c r="L606" s="51">
        <f>-VLOOKUP(A606,'pl-data'!A:BR,70)</f>
        <v>0</v>
      </c>
      <c r="N606" s="51">
        <f>-VLOOKUP(A606,'pl-data'!A:BR,21)</f>
        <v>0</v>
      </c>
      <c r="O606" s="51">
        <f>-VLOOKUP(A606,'pl-data'!A:BR,51)</f>
        <v>0</v>
      </c>
      <c r="P606" s="51">
        <f>-VLOOKUP(A606,'pl-data'!A:BR,36)</f>
        <v>0</v>
      </c>
      <c r="Q606" s="34" t="str">
        <f t="shared" si="482"/>
        <v>n/a</v>
      </c>
      <c r="R606" s="34" t="str">
        <f t="shared" si="483"/>
        <v>n/a</v>
      </c>
      <c r="T606" s="51">
        <f t="shared" si="484"/>
        <v>0</v>
      </c>
      <c r="U606" s="51">
        <f>-VLOOKUP(A606,'pl-data'!A:BR,52)</f>
        <v>0</v>
      </c>
      <c r="V606" s="51">
        <f t="shared" si="485"/>
        <v>0</v>
      </c>
      <c r="W606" s="34" t="str">
        <f t="shared" si="486"/>
        <v>n/a</v>
      </c>
      <c r="X606" s="34" t="str">
        <f t="shared" si="487"/>
        <v>n/a</v>
      </c>
    </row>
    <row r="607" spans="1:24" hidden="1" outlineLevel="2" x14ac:dyDescent="0.2">
      <c r="A607" s="49">
        <v>4909</v>
      </c>
      <c r="B607" s="18" t="str">
        <f>+masterfile!D1161</f>
        <v>4909 Fremdleistungen und Fremdarbeiten</v>
      </c>
      <c r="D607" s="51">
        <f>-VLOOKUP(A607,'pl-data'!A:F,4)</f>
        <v>0</v>
      </c>
      <c r="E607" s="51">
        <f>-VLOOKUP(A607,'pl-data'!A:F,5)</f>
        <v>0</v>
      </c>
      <c r="F607" s="51">
        <f>-VLOOKUP(A607,'pl-data'!A:F,6)</f>
        <v>0</v>
      </c>
      <c r="G607" s="51">
        <f>-VLOOKUP(A607,'pl-data'!A:G,7)</f>
        <v>0</v>
      </c>
      <c r="H607" s="51">
        <f>-VLOOKUP(A607,'pl-data'!A:V,22)</f>
        <v>0</v>
      </c>
      <c r="I607" s="51">
        <f t="shared" si="481"/>
        <v>0</v>
      </c>
      <c r="J607" s="51">
        <f>-VLOOKUP(A607,'pl-data'!A:BR,66)</f>
        <v>0</v>
      </c>
      <c r="K607" s="51">
        <f>-VLOOKUP(A607,'pl-data'!A:BR,68)</f>
        <v>0</v>
      </c>
      <c r="L607" s="51">
        <f>-VLOOKUP(A607,'pl-data'!A:BR,70)</f>
        <v>0</v>
      </c>
      <c r="N607" s="51">
        <f>-VLOOKUP(A607,'pl-data'!A:BR,21)</f>
        <v>0</v>
      </c>
      <c r="O607" s="51">
        <f>-VLOOKUP(A607,'pl-data'!A:BR,51)</f>
        <v>0</v>
      </c>
      <c r="P607" s="51">
        <f>-VLOOKUP(A607,'pl-data'!A:BR,36)</f>
        <v>0</v>
      </c>
      <c r="Q607" s="34" t="str">
        <f t="shared" si="482"/>
        <v>n/a</v>
      </c>
      <c r="R607" s="34" t="str">
        <f t="shared" si="483"/>
        <v>n/a</v>
      </c>
      <c r="T607" s="51">
        <f t="shared" si="484"/>
        <v>0</v>
      </c>
      <c r="U607" s="51">
        <f>-VLOOKUP(A607,'pl-data'!A:BR,52)</f>
        <v>0</v>
      </c>
      <c r="V607" s="51">
        <f t="shared" si="485"/>
        <v>0</v>
      </c>
      <c r="W607" s="34" t="str">
        <f t="shared" si="486"/>
        <v>n/a</v>
      </c>
      <c r="X607" s="34" t="str">
        <f t="shared" si="487"/>
        <v>n/a</v>
      </c>
    </row>
    <row r="608" spans="1:24" hidden="1" outlineLevel="2" x14ac:dyDescent="0.2">
      <c r="A608" s="49">
        <v>4970</v>
      </c>
      <c r="B608" s="18" t="str">
        <f>+masterfile!D1185</f>
        <v>4970 Nebenkosten des Geldverkehrs</v>
      </c>
      <c r="D608" s="51">
        <f>-VLOOKUP(A608,'pl-data'!A:F,4)</f>
        <v>-169.59331125</v>
      </c>
      <c r="E608" s="51">
        <f>-VLOOKUP(A608,'pl-data'!A:F,5)</f>
        <v>-174.68068308749997</v>
      </c>
      <c r="F608" s="51">
        <f>-VLOOKUP(A608,'pl-data'!A:F,6)</f>
        <v>-180.27000894630001</v>
      </c>
      <c r="G608" s="51">
        <f>-VLOOKUP(A608,'pl-data'!A:G,7)</f>
        <v>-186.93947202731309</v>
      </c>
      <c r="H608" s="51">
        <f>-VLOOKUP(A608,'pl-data'!A:V,22)</f>
        <v>-195.35110701854214</v>
      </c>
      <c r="I608" s="51">
        <f t="shared" si="481"/>
        <v>0</v>
      </c>
      <c r="J608" s="51">
        <f>-VLOOKUP(A608,'pl-data'!A:BR,66)</f>
        <v>-207.24798943597136</v>
      </c>
      <c r="K608" s="51">
        <f>-VLOOKUP(A608,'pl-data'!A:BR,68)</f>
        <v>-215.53790901341023</v>
      </c>
      <c r="L608" s="51">
        <f>-VLOOKUP(A608,'pl-data'!A:BR,70)</f>
        <v>-226.31480446408074</v>
      </c>
      <c r="N608" s="51">
        <f>-VLOOKUP(A608,'pl-data'!A:BR,21)</f>
        <v>-195.35110701854214</v>
      </c>
      <c r="O608" s="51">
        <f>-VLOOKUP(A608,'pl-data'!A:BR,51)</f>
        <v>-201.21164022909841</v>
      </c>
      <c r="P608" s="51">
        <f>-VLOOKUP(A608,'pl-data'!A:BR,36)</f>
        <v>0</v>
      </c>
      <c r="Q608" s="34">
        <f t="shared" si="482"/>
        <v>-1</v>
      </c>
      <c r="R608" s="34">
        <f t="shared" si="483"/>
        <v>-1</v>
      </c>
      <c r="T608" s="51">
        <f t="shared" si="484"/>
        <v>-195.35110701854214</v>
      </c>
      <c r="U608" s="51">
        <f>-VLOOKUP(A608,'pl-data'!A:BR,52)</f>
        <v>-201.21164022909841</v>
      </c>
      <c r="V608" s="51">
        <f t="shared" si="485"/>
        <v>0</v>
      </c>
      <c r="W608" s="34">
        <f t="shared" si="486"/>
        <v>-1</v>
      </c>
      <c r="X608" s="34">
        <f t="shared" si="487"/>
        <v>-1</v>
      </c>
    </row>
    <row r="609" spans="1:24" hidden="1" outlineLevel="2" x14ac:dyDescent="0.2">
      <c r="A609" s="49">
        <v>4971</v>
      </c>
      <c r="B609" s="18" t="str">
        <f>+masterfile!D1186</f>
        <v>4971 Verwahrentgelt</v>
      </c>
      <c r="D609" s="51">
        <f>-VLOOKUP(A609,'pl-data'!A:F,4)</f>
        <v>0</v>
      </c>
      <c r="E609" s="51">
        <f>-VLOOKUP(A609,'pl-data'!A:F,5)</f>
        <v>0</v>
      </c>
      <c r="F609" s="51">
        <f>-VLOOKUP(A609,'pl-data'!A:F,6)</f>
        <v>0</v>
      </c>
      <c r="G609" s="51">
        <f>-VLOOKUP(A609,'pl-data'!A:G,7)</f>
        <v>0</v>
      </c>
      <c r="H609" s="51">
        <f>-VLOOKUP(A609,'pl-data'!A:V,22)</f>
        <v>0</v>
      </c>
      <c r="I609" s="51">
        <f t="shared" si="481"/>
        <v>0</v>
      </c>
      <c r="J609" s="51">
        <f>-VLOOKUP(A609,'pl-data'!A:BR,66)</f>
        <v>0</v>
      </c>
      <c r="K609" s="51">
        <f>-VLOOKUP(A609,'pl-data'!A:BR,68)</f>
        <v>0</v>
      </c>
      <c r="L609" s="51">
        <f>-VLOOKUP(A609,'pl-data'!A:BR,70)</f>
        <v>0</v>
      </c>
      <c r="N609" s="51">
        <f>-VLOOKUP(A609,'pl-data'!A:BR,21)</f>
        <v>0</v>
      </c>
      <c r="O609" s="51">
        <f>-VLOOKUP(A609,'pl-data'!A:BR,51)</f>
        <v>0</v>
      </c>
      <c r="P609" s="51">
        <f>-VLOOKUP(A609,'pl-data'!A:BR,36)</f>
        <v>0</v>
      </c>
      <c r="Q609" s="34" t="str">
        <f t="shared" si="482"/>
        <v>n/a</v>
      </c>
      <c r="R609" s="34" t="str">
        <f t="shared" si="483"/>
        <v>n/a</v>
      </c>
      <c r="T609" s="51">
        <f t="shared" si="484"/>
        <v>0</v>
      </c>
      <c r="U609" s="51">
        <f>-VLOOKUP(A609,'pl-data'!A:BR,52)</f>
        <v>0</v>
      </c>
      <c r="V609" s="51">
        <f t="shared" si="485"/>
        <v>0</v>
      </c>
      <c r="W609" s="34" t="str">
        <f t="shared" si="486"/>
        <v>n/a</v>
      </c>
      <c r="X609" s="34" t="str">
        <f t="shared" si="487"/>
        <v>n/a</v>
      </c>
    </row>
    <row r="610" spans="1:24" hidden="1" outlineLevel="1" collapsed="1" x14ac:dyDescent="0.2">
      <c r="B610" s="18"/>
      <c r="D610" s="53"/>
      <c r="E610" s="53"/>
      <c r="F610" s="53"/>
      <c r="G610" s="53"/>
      <c r="H610" s="53"/>
      <c r="I610" s="53"/>
      <c r="J610" s="53"/>
      <c r="K610" s="53"/>
      <c r="L610" s="53"/>
      <c r="N610" s="53"/>
      <c r="O610" s="53"/>
      <c r="P610" s="53"/>
      <c r="T610" s="53"/>
      <c r="U610" s="53"/>
      <c r="V610" s="53"/>
    </row>
    <row r="611" spans="1:24" hidden="1" outlineLevel="1" x14ac:dyDescent="0.2">
      <c r="A611" s="49" t="s">
        <v>1843</v>
      </c>
      <c r="B611" s="13" t="s">
        <v>1843</v>
      </c>
      <c r="D611" s="53">
        <f>+SUM(D612:D619)</f>
        <v>0</v>
      </c>
      <c r="E611" s="53">
        <f t="shared" ref="E611" si="488">+SUM(E612:E619)</f>
        <v>0</v>
      </c>
      <c r="F611" s="53">
        <f>+SUM(F612:F619)</f>
        <v>0</v>
      </c>
      <c r="G611" s="53">
        <f t="shared" ref="G611:L611" si="489">+SUM(G612:G619)</f>
        <v>0</v>
      </c>
      <c r="H611" s="53">
        <f t="shared" si="489"/>
        <v>0</v>
      </c>
      <c r="I611" s="53">
        <f t="shared" si="489"/>
        <v>0</v>
      </c>
      <c r="J611" s="53">
        <f t="shared" si="489"/>
        <v>0</v>
      </c>
      <c r="K611" s="53">
        <f t="shared" si="489"/>
        <v>0</v>
      </c>
      <c r="L611" s="53">
        <f t="shared" si="489"/>
        <v>0</v>
      </c>
      <c r="N611" s="53">
        <f t="shared" ref="N611:P611" si="490">+SUM(N612:N619)</f>
        <v>0</v>
      </c>
      <c r="O611" s="53">
        <f t="shared" si="490"/>
        <v>0</v>
      </c>
      <c r="P611" s="53">
        <f t="shared" si="490"/>
        <v>0</v>
      </c>
      <c r="Q611" s="34" t="str">
        <f t="shared" ref="Q611" si="491">IFERROR(P611/O611-1,"n/a")</f>
        <v>n/a</v>
      </c>
      <c r="R611" s="34" t="str">
        <f t="shared" ref="R611" si="492">IFERROR(P611/N611-1,"n/a")</f>
        <v>n/a</v>
      </c>
      <c r="T611" s="53">
        <f t="shared" ref="T611:V611" si="493">+SUM(T612:T619)</f>
        <v>0</v>
      </c>
      <c r="U611" s="53">
        <f t="shared" si="493"/>
        <v>0</v>
      </c>
      <c r="V611" s="53">
        <f t="shared" si="493"/>
        <v>0</v>
      </c>
      <c r="W611" s="34" t="str">
        <f t="shared" ref="W611" si="494">IFERROR(V611/U611-1,"n/a")</f>
        <v>n/a</v>
      </c>
      <c r="X611" s="34" t="str">
        <f t="shared" ref="X611" si="495">IFERROR(V611/T611-1,"n/a")</f>
        <v>n/a</v>
      </c>
    </row>
    <row r="612" spans="1:24" hidden="1" outlineLevel="2" x14ac:dyDescent="0.2">
      <c r="A612" s="49">
        <v>8800</v>
      </c>
      <c r="B612" s="18" t="str">
        <f>+masterfile!D1339</f>
        <v>8800 Erlöse Sachanlageverkäufe Buchverlust</v>
      </c>
      <c r="D612" s="51">
        <f>-VLOOKUP(A612,'pl-data'!A:F,4)</f>
        <v>0</v>
      </c>
      <c r="E612" s="51">
        <f>-VLOOKUP(A612,'pl-data'!A:F,5)</f>
        <v>0</v>
      </c>
      <c r="F612" s="51">
        <f>-VLOOKUP(A612,'pl-data'!A:F,6)</f>
        <v>0</v>
      </c>
      <c r="G612" s="51">
        <f>-VLOOKUP(A612,'pl-data'!A:G,7)</f>
        <v>0</v>
      </c>
      <c r="H612" s="51">
        <f>-VLOOKUP(A612,'pl-data'!A:V,22)</f>
        <v>0</v>
      </c>
      <c r="I612" s="51">
        <f t="shared" ref="I612:I618" si="496">+U612+P612-O612</f>
        <v>0</v>
      </c>
      <c r="J612" s="51">
        <f>-VLOOKUP(A612,'pl-data'!A:BR,66)</f>
        <v>0</v>
      </c>
      <c r="K612" s="51">
        <f>-VLOOKUP(A612,'pl-data'!A:BR,68)</f>
        <v>0</v>
      </c>
      <c r="L612" s="51">
        <f>-VLOOKUP(A612,'pl-data'!A:BR,70)</f>
        <v>0</v>
      </c>
      <c r="N612" s="51">
        <f>-VLOOKUP(A612,'pl-data'!A:BR,21)</f>
        <v>0</v>
      </c>
      <c r="O612" s="51">
        <f>-VLOOKUP(A612,'pl-data'!A:BR,51)</f>
        <v>0</v>
      </c>
      <c r="P612" s="51">
        <f>-VLOOKUP(A612,'pl-data'!A:BR,36)</f>
        <v>0</v>
      </c>
      <c r="Q612" s="34" t="str">
        <f t="shared" ref="Q612:Q618" si="497">IFERROR(P612/O612-1,"n/a")</f>
        <v>n/a</v>
      </c>
      <c r="R612" s="34" t="str">
        <f t="shared" ref="R612:R618" si="498">IFERROR(P612/N612-1,"n/a")</f>
        <v>n/a</v>
      </c>
      <c r="T612" s="51">
        <f t="shared" ref="T612:T618" si="499">+H612</f>
        <v>0</v>
      </c>
      <c r="U612" s="51">
        <f>-VLOOKUP(A612,'pl-data'!A:BR,52)</f>
        <v>0</v>
      </c>
      <c r="V612" s="51">
        <f t="shared" ref="V612:V618" si="500">+I612</f>
        <v>0</v>
      </c>
      <c r="W612" s="34" t="str">
        <f t="shared" ref="W612:W618" si="501">IFERROR(V612/U612-1,"n/a")</f>
        <v>n/a</v>
      </c>
      <c r="X612" s="34" t="str">
        <f t="shared" ref="X612:X618" si="502">IFERROR(V612/T612-1,"n/a")</f>
        <v>n/a</v>
      </c>
    </row>
    <row r="613" spans="1:24" hidden="1" outlineLevel="2" x14ac:dyDescent="0.2">
      <c r="A613" s="49">
        <v>8801</v>
      </c>
      <c r="B613" s="18" t="str">
        <f>+masterfile!D1340</f>
        <v>8801 Erlöse Sachanlageverkäufe 19% USt, BV</v>
      </c>
      <c r="D613" s="51">
        <f>-VLOOKUP(A613,'pl-data'!A:F,4)</f>
        <v>0</v>
      </c>
      <c r="E613" s="51">
        <f>-VLOOKUP(A613,'pl-data'!A:F,5)</f>
        <v>0</v>
      </c>
      <c r="F613" s="51">
        <f>-VLOOKUP(A613,'pl-data'!A:F,6)</f>
        <v>0</v>
      </c>
      <c r="G613" s="51">
        <f>-VLOOKUP(A613,'pl-data'!A:G,7)</f>
        <v>0</v>
      </c>
      <c r="H613" s="51">
        <f>-VLOOKUP(A613,'pl-data'!A:V,22)</f>
        <v>0</v>
      </c>
      <c r="I613" s="51">
        <f t="shared" si="496"/>
        <v>0</v>
      </c>
      <c r="J613" s="51">
        <f>-VLOOKUP(A613,'pl-data'!A:BR,66)</f>
        <v>0</v>
      </c>
      <c r="K613" s="51">
        <f>-VLOOKUP(A613,'pl-data'!A:BR,68)</f>
        <v>0</v>
      </c>
      <c r="L613" s="51">
        <f>-VLOOKUP(A613,'pl-data'!A:BR,70)</f>
        <v>0</v>
      </c>
      <c r="N613" s="51">
        <f>-VLOOKUP(A613,'pl-data'!A:BR,21)</f>
        <v>0</v>
      </c>
      <c r="O613" s="51">
        <f>-VLOOKUP(A613,'pl-data'!A:BR,51)</f>
        <v>0</v>
      </c>
      <c r="P613" s="51">
        <f>-VLOOKUP(A613,'pl-data'!A:BR,36)</f>
        <v>0</v>
      </c>
      <c r="Q613" s="34" t="str">
        <f t="shared" si="497"/>
        <v>n/a</v>
      </c>
      <c r="R613" s="34" t="str">
        <f t="shared" si="498"/>
        <v>n/a</v>
      </c>
      <c r="T613" s="51">
        <f t="shared" si="499"/>
        <v>0</v>
      </c>
      <c r="U613" s="51">
        <f>-VLOOKUP(A613,'pl-data'!A:BR,52)</f>
        <v>0</v>
      </c>
      <c r="V613" s="51">
        <f t="shared" si="500"/>
        <v>0</v>
      </c>
      <c r="W613" s="34" t="str">
        <f t="shared" si="501"/>
        <v>n/a</v>
      </c>
      <c r="X613" s="34" t="str">
        <f t="shared" si="502"/>
        <v>n/a</v>
      </c>
    </row>
    <row r="614" spans="1:24" hidden="1" outlineLevel="2" x14ac:dyDescent="0.2">
      <c r="A614" s="49">
        <v>8807</v>
      </c>
      <c r="B614" s="18" t="str">
        <f>+masterfile!D1341</f>
        <v>8807 Erl. Sachanlageverk. § 4 Nr.1a UStG (BV)</v>
      </c>
      <c r="D614" s="51">
        <f>-VLOOKUP(A614,'pl-data'!A:F,4)</f>
        <v>0</v>
      </c>
      <c r="E614" s="51">
        <f>-VLOOKUP(A614,'pl-data'!A:F,5)</f>
        <v>0</v>
      </c>
      <c r="F614" s="51">
        <f>-VLOOKUP(A614,'pl-data'!A:F,6)</f>
        <v>0</v>
      </c>
      <c r="G614" s="51">
        <f>-VLOOKUP(A614,'pl-data'!A:G,7)</f>
        <v>0</v>
      </c>
      <c r="H614" s="51">
        <f>-VLOOKUP(A614,'pl-data'!A:V,22)</f>
        <v>0</v>
      </c>
      <c r="I614" s="51">
        <f t="shared" si="496"/>
        <v>0</v>
      </c>
      <c r="J614" s="51">
        <f>-VLOOKUP(A614,'pl-data'!A:BR,66)</f>
        <v>0</v>
      </c>
      <c r="K614" s="51">
        <f>-VLOOKUP(A614,'pl-data'!A:BR,68)</f>
        <v>0</v>
      </c>
      <c r="L614" s="51">
        <f>-VLOOKUP(A614,'pl-data'!A:BR,70)</f>
        <v>0</v>
      </c>
      <c r="N614" s="51">
        <f>-VLOOKUP(A614,'pl-data'!A:BR,21)</f>
        <v>0</v>
      </c>
      <c r="O614" s="51">
        <f>-VLOOKUP(A614,'pl-data'!A:BR,51)</f>
        <v>0</v>
      </c>
      <c r="P614" s="51">
        <f>-VLOOKUP(A614,'pl-data'!A:BR,36)</f>
        <v>0</v>
      </c>
      <c r="Q614" s="34" t="str">
        <f t="shared" si="497"/>
        <v>n/a</v>
      </c>
      <c r="R614" s="34" t="str">
        <f t="shared" si="498"/>
        <v>n/a</v>
      </c>
      <c r="T614" s="51">
        <f t="shared" si="499"/>
        <v>0</v>
      </c>
      <c r="U614" s="51">
        <f>-VLOOKUP(A614,'pl-data'!A:BR,52)</f>
        <v>0</v>
      </c>
      <c r="V614" s="51">
        <f t="shared" si="500"/>
        <v>0</v>
      </c>
      <c r="W614" s="34" t="str">
        <f t="shared" si="501"/>
        <v>n/a</v>
      </c>
      <c r="X614" s="34" t="str">
        <f t="shared" si="502"/>
        <v>n/a</v>
      </c>
    </row>
    <row r="615" spans="1:24" hidden="1" outlineLevel="2" x14ac:dyDescent="0.2">
      <c r="A615" s="49">
        <v>8808</v>
      </c>
      <c r="B615" s="18" t="str">
        <f>+masterfile!D1342</f>
        <v>8808 Erl. Sachanlageverk. § 4 Nr.1b UStG (BV)</v>
      </c>
      <c r="D615" s="51">
        <f>-VLOOKUP(A615,'pl-data'!A:F,4)</f>
        <v>0</v>
      </c>
      <c r="E615" s="51">
        <f>-VLOOKUP(A615,'pl-data'!A:F,5)</f>
        <v>0</v>
      </c>
      <c r="F615" s="51">
        <f>-VLOOKUP(A615,'pl-data'!A:F,6)</f>
        <v>0</v>
      </c>
      <c r="G615" s="51">
        <f>-VLOOKUP(A615,'pl-data'!A:G,7)</f>
        <v>0</v>
      </c>
      <c r="H615" s="51">
        <f>-VLOOKUP(A615,'pl-data'!A:V,22)</f>
        <v>0</v>
      </c>
      <c r="I615" s="51">
        <f t="shared" si="496"/>
        <v>0</v>
      </c>
      <c r="J615" s="51">
        <f>-VLOOKUP(A615,'pl-data'!A:BR,66)</f>
        <v>0</v>
      </c>
      <c r="K615" s="51">
        <f>-VLOOKUP(A615,'pl-data'!A:BR,68)</f>
        <v>0</v>
      </c>
      <c r="L615" s="51">
        <f>-VLOOKUP(A615,'pl-data'!A:BR,70)</f>
        <v>0</v>
      </c>
      <c r="N615" s="51">
        <f>-VLOOKUP(A615,'pl-data'!A:BR,21)</f>
        <v>0</v>
      </c>
      <c r="O615" s="51">
        <f>-VLOOKUP(A615,'pl-data'!A:BR,51)</f>
        <v>0</v>
      </c>
      <c r="P615" s="51">
        <f>-VLOOKUP(A615,'pl-data'!A:BR,36)</f>
        <v>0</v>
      </c>
      <c r="Q615" s="34" t="str">
        <f t="shared" si="497"/>
        <v>n/a</v>
      </c>
      <c r="R615" s="34" t="str">
        <f t="shared" si="498"/>
        <v>n/a</v>
      </c>
      <c r="T615" s="51">
        <f t="shared" si="499"/>
        <v>0</v>
      </c>
      <c r="U615" s="51">
        <f>-VLOOKUP(A615,'pl-data'!A:BR,52)</f>
        <v>0</v>
      </c>
      <c r="V615" s="51">
        <f t="shared" si="500"/>
        <v>0</v>
      </c>
      <c r="W615" s="34" t="str">
        <f t="shared" si="501"/>
        <v>n/a</v>
      </c>
      <c r="X615" s="34" t="str">
        <f t="shared" si="502"/>
        <v>n/a</v>
      </c>
    </row>
    <row r="616" spans="1:24" hidden="1" outlineLevel="2" x14ac:dyDescent="0.2">
      <c r="A616" s="49">
        <v>8817</v>
      </c>
      <c r="B616" s="18" t="str">
        <f>+masterfile!D1343</f>
        <v>8817 Erlöse Verkäufe immaterielle VermG, BV</v>
      </c>
      <c r="D616" s="51">
        <f>-VLOOKUP(A616,'pl-data'!A:F,4)</f>
        <v>0</v>
      </c>
      <c r="E616" s="51">
        <f>-VLOOKUP(A616,'pl-data'!A:F,5)</f>
        <v>0</v>
      </c>
      <c r="F616" s="51">
        <f>-VLOOKUP(A616,'pl-data'!A:F,6)</f>
        <v>0</v>
      </c>
      <c r="G616" s="51">
        <f>-VLOOKUP(A616,'pl-data'!A:G,7)</f>
        <v>0</v>
      </c>
      <c r="H616" s="51">
        <f>-VLOOKUP(A616,'pl-data'!A:V,22)</f>
        <v>0</v>
      </c>
      <c r="I616" s="51">
        <f t="shared" si="496"/>
        <v>0</v>
      </c>
      <c r="J616" s="51">
        <f>-VLOOKUP(A616,'pl-data'!A:BR,66)</f>
        <v>0</v>
      </c>
      <c r="K616" s="51">
        <f>-VLOOKUP(A616,'pl-data'!A:BR,68)</f>
        <v>0</v>
      </c>
      <c r="L616" s="51">
        <f>-VLOOKUP(A616,'pl-data'!A:BR,70)</f>
        <v>0</v>
      </c>
      <c r="N616" s="51">
        <f>-VLOOKUP(A616,'pl-data'!A:BR,21)</f>
        <v>0</v>
      </c>
      <c r="O616" s="51">
        <f>-VLOOKUP(A616,'pl-data'!A:BR,51)</f>
        <v>0</v>
      </c>
      <c r="P616" s="51">
        <f>-VLOOKUP(A616,'pl-data'!A:BR,36)</f>
        <v>0</v>
      </c>
      <c r="Q616" s="34" t="str">
        <f t="shared" si="497"/>
        <v>n/a</v>
      </c>
      <c r="R616" s="34" t="str">
        <f t="shared" si="498"/>
        <v>n/a</v>
      </c>
      <c r="T616" s="51">
        <f t="shared" si="499"/>
        <v>0</v>
      </c>
      <c r="U616" s="51">
        <f>-VLOOKUP(A616,'pl-data'!A:BR,52)</f>
        <v>0</v>
      </c>
      <c r="V616" s="51">
        <f t="shared" si="500"/>
        <v>0</v>
      </c>
      <c r="W616" s="34" t="str">
        <f t="shared" si="501"/>
        <v>n/a</v>
      </c>
      <c r="X616" s="34" t="str">
        <f t="shared" si="502"/>
        <v>n/a</v>
      </c>
    </row>
    <row r="617" spans="1:24" hidden="1" outlineLevel="2" x14ac:dyDescent="0.2">
      <c r="A617" s="49">
        <v>8818</v>
      </c>
      <c r="B617" s="18" t="str">
        <f>+masterfile!D1344</f>
        <v>8818 Erlöse Verkäufe Finanzanlagen, BV</v>
      </c>
      <c r="D617" s="51">
        <f>-VLOOKUP(A617,'pl-data'!A:F,4)</f>
        <v>0</v>
      </c>
      <c r="E617" s="51">
        <f>-VLOOKUP(A617,'pl-data'!A:F,5)</f>
        <v>0</v>
      </c>
      <c r="F617" s="51">
        <f>-VLOOKUP(A617,'pl-data'!A:F,6)</f>
        <v>0</v>
      </c>
      <c r="G617" s="51">
        <f>-VLOOKUP(A617,'pl-data'!A:G,7)</f>
        <v>0</v>
      </c>
      <c r="H617" s="51">
        <f>-VLOOKUP(A617,'pl-data'!A:V,22)</f>
        <v>0</v>
      </c>
      <c r="I617" s="51">
        <f t="shared" si="496"/>
        <v>0</v>
      </c>
      <c r="J617" s="51">
        <f>-VLOOKUP(A617,'pl-data'!A:BR,66)</f>
        <v>0</v>
      </c>
      <c r="K617" s="51">
        <f>-VLOOKUP(A617,'pl-data'!A:BR,68)</f>
        <v>0</v>
      </c>
      <c r="L617" s="51">
        <f>-VLOOKUP(A617,'pl-data'!A:BR,70)</f>
        <v>0</v>
      </c>
      <c r="N617" s="51">
        <f>-VLOOKUP(A617,'pl-data'!A:BR,21)</f>
        <v>0</v>
      </c>
      <c r="O617" s="51">
        <f>-VLOOKUP(A617,'pl-data'!A:BR,51)</f>
        <v>0</v>
      </c>
      <c r="P617" s="51">
        <f>-VLOOKUP(A617,'pl-data'!A:BR,36)</f>
        <v>0</v>
      </c>
      <c r="Q617" s="34" t="str">
        <f t="shared" si="497"/>
        <v>n/a</v>
      </c>
      <c r="R617" s="34" t="str">
        <f t="shared" si="498"/>
        <v>n/a</v>
      </c>
      <c r="T617" s="51">
        <f t="shared" si="499"/>
        <v>0</v>
      </c>
      <c r="U617" s="51">
        <f>-VLOOKUP(A617,'pl-data'!A:BR,52)</f>
        <v>0</v>
      </c>
      <c r="V617" s="51">
        <f t="shared" si="500"/>
        <v>0</v>
      </c>
      <c r="W617" s="34" t="str">
        <f t="shared" si="501"/>
        <v>n/a</v>
      </c>
      <c r="X617" s="34" t="str">
        <f t="shared" si="502"/>
        <v>n/a</v>
      </c>
    </row>
    <row r="618" spans="1:24" hidden="1" outlineLevel="2" x14ac:dyDescent="0.2">
      <c r="A618" s="49">
        <v>8819</v>
      </c>
      <c r="B618" s="18" t="str">
        <f>+masterfile!D1345</f>
        <v>8819 Erlöse Verkäufe Finanzanl. z.T.stfr,BV</v>
      </c>
      <c r="D618" s="51">
        <f>-VLOOKUP(A618,'pl-data'!A:F,4)</f>
        <v>0</v>
      </c>
      <c r="E618" s="51">
        <f>-VLOOKUP(A618,'pl-data'!A:F,5)</f>
        <v>0</v>
      </c>
      <c r="F618" s="51">
        <f>-VLOOKUP(A618,'pl-data'!A:F,6)</f>
        <v>0</v>
      </c>
      <c r="G618" s="51">
        <f>-VLOOKUP(A618,'pl-data'!A:G,7)</f>
        <v>0</v>
      </c>
      <c r="H618" s="51">
        <f>-VLOOKUP(A618,'pl-data'!A:V,22)</f>
        <v>0</v>
      </c>
      <c r="I618" s="51">
        <f t="shared" si="496"/>
        <v>0</v>
      </c>
      <c r="J618" s="51">
        <f>-VLOOKUP(A618,'pl-data'!A:BR,66)</f>
        <v>0</v>
      </c>
      <c r="K618" s="51">
        <f>-VLOOKUP(A618,'pl-data'!A:BR,68)</f>
        <v>0</v>
      </c>
      <c r="L618" s="51">
        <f>-VLOOKUP(A618,'pl-data'!A:BR,70)</f>
        <v>0</v>
      </c>
      <c r="N618" s="51">
        <f>-VLOOKUP(A618,'pl-data'!A:BR,21)</f>
        <v>0</v>
      </c>
      <c r="O618" s="51">
        <f>-VLOOKUP(A618,'pl-data'!A:BR,51)</f>
        <v>0</v>
      </c>
      <c r="P618" s="51">
        <f>-VLOOKUP(A618,'pl-data'!A:BR,36)</f>
        <v>0</v>
      </c>
      <c r="Q618" s="34" t="str">
        <f t="shared" si="497"/>
        <v>n/a</v>
      </c>
      <c r="R618" s="34" t="str">
        <f t="shared" si="498"/>
        <v>n/a</v>
      </c>
      <c r="T618" s="51">
        <f t="shared" si="499"/>
        <v>0</v>
      </c>
      <c r="U618" s="51">
        <f>-VLOOKUP(A618,'pl-data'!A:BR,52)</f>
        <v>0</v>
      </c>
      <c r="V618" s="51">
        <f t="shared" si="500"/>
        <v>0</v>
      </c>
      <c r="W618" s="34" t="str">
        <f t="shared" si="501"/>
        <v>n/a</v>
      </c>
      <c r="X618" s="34" t="str">
        <f t="shared" si="502"/>
        <v>n/a</v>
      </c>
    </row>
    <row r="619" spans="1:24" hidden="1" outlineLevel="1" collapsed="1" x14ac:dyDescent="0.2">
      <c r="B619" s="18"/>
      <c r="D619" s="53"/>
      <c r="E619" s="53"/>
      <c r="F619" s="53"/>
      <c r="G619" s="53"/>
      <c r="H619" s="53"/>
      <c r="I619" s="53"/>
      <c r="J619" s="53"/>
      <c r="K619" s="53"/>
      <c r="L619" s="53"/>
      <c r="N619" s="53"/>
      <c r="O619" s="53"/>
      <c r="P619" s="53"/>
      <c r="T619" s="53"/>
      <c r="U619" s="53"/>
      <c r="V619" s="53"/>
    </row>
    <row r="620" spans="1:24" hidden="1" outlineLevel="1" x14ac:dyDescent="0.2">
      <c r="A620" s="49" t="s">
        <v>1831</v>
      </c>
      <c r="B620" s="13" t="s">
        <v>1831</v>
      </c>
      <c r="D620" s="53">
        <f>+SUM(D621:D629)</f>
        <v>-8.3000000000000007</v>
      </c>
      <c r="E620" s="53">
        <f t="shared" ref="E620" si="503">+SUM(E621:E629)</f>
        <v>-8.3000000000000007</v>
      </c>
      <c r="F620" s="53">
        <f>+SUM(F621:F629)</f>
        <v>-8.3000000000000007</v>
      </c>
      <c r="G620" s="53">
        <f t="shared" ref="G620:L620" si="504">+SUM(G621:G629)</f>
        <v>-8.3000000000000007</v>
      </c>
      <c r="H620" s="53">
        <f t="shared" si="504"/>
        <v>-8.2999999999999989</v>
      </c>
      <c r="I620" s="53">
        <f t="shared" si="504"/>
        <v>0</v>
      </c>
      <c r="J620" s="53">
        <f t="shared" si="504"/>
        <v>-8.8054700000000015</v>
      </c>
      <c r="K620" s="53">
        <f t="shared" si="504"/>
        <v>-9.1576888000000025</v>
      </c>
      <c r="L620" s="53">
        <f t="shared" si="504"/>
        <v>-9.6155732400000034</v>
      </c>
      <c r="N620" s="53">
        <f t="shared" ref="N620:P620" si="505">+SUM(N621:N629)</f>
        <v>-8.2999999999999989</v>
      </c>
      <c r="O620" s="53">
        <f t="shared" si="505"/>
        <v>-8.5490000000000013</v>
      </c>
      <c r="P620" s="53">
        <f t="shared" si="505"/>
        <v>0</v>
      </c>
      <c r="Q620" s="34">
        <f t="shared" ref="Q620" si="506">IFERROR(P620/O620-1,"n/a")</f>
        <v>-1</v>
      </c>
      <c r="R620" s="34">
        <f t="shared" ref="R620" si="507">IFERROR(P620/N620-1,"n/a")</f>
        <v>-1</v>
      </c>
      <c r="T620" s="53">
        <f t="shared" ref="T620:V620" si="508">+SUM(T621:T629)</f>
        <v>-8.2999999999999989</v>
      </c>
      <c r="U620" s="53">
        <f t="shared" si="508"/>
        <v>-8.5490000000000013</v>
      </c>
      <c r="V620" s="53">
        <f t="shared" si="508"/>
        <v>0</v>
      </c>
      <c r="W620" s="34">
        <f t="shared" ref="W620" si="509">IFERROR(V620/U620-1,"n/a")</f>
        <v>-1</v>
      </c>
      <c r="X620" s="34">
        <f t="shared" ref="X620" si="510">IFERROR(V620/T620-1,"n/a")</f>
        <v>-1</v>
      </c>
    </row>
    <row r="621" spans="1:24" hidden="1" outlineLevel="2" x14ac:dyDescent="0.2">
      <c r="A621" s="49">
        <v>2300</v>
      </c>
      <c r="B621" s="18" t="str">
        <f>+masterfile!D672</f>
        <v>2300 Sonstige Aufwendungen</v>
      </c>
      <c r="D621" s="51">
        <f>-VLOOKUP(A621,'pl-data'!A:F,4)</f>
        <v>-8.3000000000000007</v>
      </c>
      <c r="E621" s="51">
        <f>-VLOOKUP(A621,'pl-data'!A:F,5)</f>
        <v>-8.3000000000000007</v>
      </c>
      <c r="F621" s="51">
        <f>-VLOOKUP(A621,'pl-data'!A:F,6)</f>
        <v>-8.3000000000000007</v>
      </c>
      <c r="G621" s="51">
        <f>-VLOOKUP(A621,'pl-data'!A:G,7)</f>
        <v>-8.3000000000000007</v>
      </c>
      <c r="H621" s="51">
        <f>-VLOOKUP(A621,'pl-data'!A:V,22)</f>
        <v>-8.2999999999999989</v>
      </c>
      <c r="I621" s="51">
        <f t="shared" ref="I621:I628" si="511">+U621+P621-O621</f>
        <v>0</v>
      </c>
      <c r="J621" s="51">
        <f>-VLOOKUP(A621,'pl-data'!A:BR,66)</f>
        <v>-8.8054700000000015</v>
      </c>
      <c r="K621" s="51">
        <f>-VLOOKUP(A621,'pl-data'!A:BR,68)</f>
        <v>-9.1576888000000025</v>
      </c>
      <c r="L621" s="51">
        <f>-VLOOKUP(A621,'pl-data'!A:BR,70)</f>
        <v>-9.6155732400000034</v>
      </c>
      <c r="N621" s="51">
        <f>-VLOOKUP(A621,'pl-data'!A:BR,21)</f>
        <v>-8.2999999999999989</v>
      </c>
      <c r="O621" s="51">
        <f>-VLOOKUP(A621,'pl-data'!A:BR,51)</f>
        <v>-8.5490000000000013</v>
      </c>
      <c r="P621" s="51">
        <f>-VLOOKUP(A621,'pl-data'!A:BR,36)</f>
        <v>0</v>
      </c>
      <c r="Q621" s="34">
        <f t="shared" ref="Q621:Q628" si="512">IFERROR(P621/O621-1,"n/a")</f>
        <v>-1</v>
      </c>
      <c r="R621" s="34">
        <f t="shared" ref="R621:R628" si="513">IFERROR(P621/N621-1,"n/a")</f>
        <v>-1</v>
      </c>
      <c r="T621" s="51">
        <f t="shared" ref="T621:T628" si="514">+H621</f>
        <v>-8.2999999999999989</v>
      </c>
      <c r="U621" s="51">
        <f>-VLOOKUP(A621,'pl-data'!A:BR,52)</f>
        <v>-8.5490000000000013</v>
      </c>
      <c r="V621" s="51">
        <f t="shared" ref="V621:V628" si="515">+I621</f>
        <v>0</v>
      </c>
      <c r="W621" s="34">
        <f t="shared" ref="W621:W628" si="516">IFERROR(V621/U621-1,"n/a")</f>
        <v>-1</v>
      </c>
      <c r="X621" s="34">
        <f t="shared" ref="X621:X628" si="517">IFERROR(V621/T621-1,"n/a")</f>
        <v>-1</v>
      </c>
    </row>
    <row r="622" spans="1:24" ht="24" hidden="1" outlineLevel="2" x14ac:dyDescent="0.2">
      <c r="A622" s="49">
        <v>2307</v>
      </c>
      <c r="B622" s="18" t="str">
        <f>+masterfile!D673</f>
        <v>2307 Sonst.Aufwendungen, betriebsfr.u.regelm.</v>
      </c>
      <c r="D622" s="51">
        <f>-VLOOKUP(A622,'pl-data'!A:F,4)</f>
        <v>0</v>
      </c>
      <c r="E622" s="51">
        <f>-VLOOKUP(A622,'pl-data'!A:F,5)</f>
        <v>0</v>
      </c>
      <c r="F622" s="51">
        <f>-VLOOKUP(A622,'pl-data'!A:F,6)</f>
        <v>0</v>
      </c>
      <c r="G622" s="51">
        <f>-VLOOKUP(A622,'pl-data'!A:G,7)</f>
        <v>0</v>
      </c>
      <c r="H622" s="51">
        <f>-VLOOKUP(A622,'pl-data'!A:V,22)</f>
        <v>0</v>
      </c>
      <c r="I622" s="51">
        <f t="shared" si="511"/>
        <v>0</v>
      </c>
      <c r="J622" s="51">
        <f>-VLOOKUP(A622,'pl-data'!A:BR,66)</f>
        <v>0</v>
      </c>
      <c r="K622" s="51">
        <f>-VLOOKUP(A622,'pl-data'!A:BR,68)</f>
        <v>0</v>
      </c>
      <c r="L622" s="51">
        <f>-VLOOKUP(A622,'pl-data'!A:BR,70)</f>
        <v>0</v>
      </c>
      <c r="N622" s="51">
        <f>-VLOOKUP(A622,'pl-data'!A:BR,21)</f>
        <v>0</v>
      </c>
      <c r="O622" s="51">
        <f>-VLOOKUP(A622,'pl-data'!A:BR,51)</f>
        <v>0</v>
      </c>
      <c r="P622" s="51">
        <f>-VLOOKUP(A622,'pl-data'!A:BR,36)</f>
        <v>0</v>
      </c>
      <c r="Q622" s="34" t="str">
        <f t="shared" si="512"/>
        <v>n/a</v>
      </c>
      <c r="R622" s="34" t="str">
        <f t="shared" si="513"/>
        <v>n/a</v>
      </c>
      <c r="T622" s="51">
        <f t="shared" si="514"/>
        <v>0</v>
      </c>
      <c r="U622" s="51">
        <f>-VLOOKUP(A622,'pl-data'!A:BR,52)</f>
        <v>0</v>
      </c>
      <c r="V622" s="51">
        <f t="shared" si="515"/>
        <v>0</v>
      </c>
      <c r="W622" s="34" t="str">
        <f t="shared" si="516"/>
        <v>n/a</v>
      </c>
      <c r="X622" s="34" t="str">
        <f t="shared" si="517"/>
        <v>n/a</v>
      </c>
    </row>
    <row r="623" spans="1:24" hidden="1" outlineLevel="2" x14ac:dyDescent="0.2">
      <c r="A623" s="49">
        <v>2308</v>
      </c>
      <c r="B623" s="18" t="str">
        <f>+masterfile!D674</f>
        <v>2308 Sonst. nicht abziehbare Aufwendungen</v>
      </c>
      <c r="D623" s="51">
        <f>-VLOOKUP(A623,'pl-data'!A:F,4)</f>
        <v>0</v>
      </c>
      <c r="E623" s="51">
        <f>-VLOOKUP(A623,'pl-data'!A:F,5)</f>
        <v>0</v>
      </c>
      <c r="F623" s="51">
        <f>-VLOOKUP(A623,'pl-data'!A:F,6)</f>
        <v>0</v>
      </c>
      <c r="G623" s="51">
        <f>-VLOOKUP(A623,'pl-data'!A:G,7)</f>
        <v>0</v>
      </c>
      <c r="H623" s="51">
        <f>-VLOOKUP(A623,'pl-data'!A:V,22)</f>
        <v>0</v>
      </c>
      <c r="I623" s="51">
        <f t="shared" si="511"/>
        <v>0</v>
      </c>
      <c r="J623" s="51">
        <f>-VLOOKUP(A623,'pl-data'!A:BR,66)</f>
        <v>0</v>
      </c>
      <c r="K623" s="51">
        <f>-VLOOKUP(A623,'pl-data'!A:BR,68)</f>
        <v>0</v>
      </c>
      <c r="L623" s="51">
        <f>-VLOOKUP(A623,'pl-data'!A:BR,70)</f>
        <v>0</v>
      </c>
      <c r="N623" s="51">
        <f>-VLOOKUP(A623,'pl-data'!A:BR,21)</f>
        <v>0</v>
      </c>
      <c r="O623" s="51">
        <f>-VLOOKUP(A623,'pl-data'!A:BR,51)</f>
        <v>0</v>
      </c>
      <c r="P623" s="51">
        <f>-VLOOKUP(A623,'pl-data'!A:BR,36)</f>
        <v>0</v>
      </c>
      <c r="Q623" s="34" t="str">
        <f t="shared" si="512"/>
        <v>n/a</v>
      </c>
      <c r="R623" s="34" t="str">
        <f t="shared" si="513"/>
        <v>n/a</v>
      </c>
      <c r="T623" s="51">
        <f t="shared" si="514"/>
        <v>0</v>
      </c>
      <c r="U623" s="51">
        <f>-VLOOKUP(A623,'pl-data'!A:BR,52)</f>
        <v>0</v>
      </c>
      <c r="V623" s="51">
        <f t="shared" si="515"/>
        <v>0</v>
      </c>
      <c r="W623" s="34" t="str">
        <f t="shared" si="516"/>
        <v>n/a</v>
      </c>
      <c r="X623" s="34" t="str">
        <f t="shared" si="517"/>
        <v>n/a</v>
      </c>
    </row>
    <row r="624" spans="1:24" hidden="1" outlineLevel="2" x14ac:dyDescent="0.2">
      <c r="A624" s="49">
        <v>2309</v>
      </c>
      <c r="B624" s="18" t="str">
        <f>+masterfile!D675</f>
        <v>2309 Sonstige Aufwendungen unregelmäßig</v>
      </c>
      <c r="D624" s="51">
        <f>-VLOOKUP(A624,'pl-data'!A:F,4)</f>
        <v>0</v>
      </c>
      <c r="E624" s="51">
        <f>-VLOOKUP(A624,'pl-data'!A:F,5)</f>
        <v>0</v>
      </c>
      <c r="F624" s="51">
        <f>-VLOOKUP(A624,'pl-data'!A:F,6)</f>
        <v>0</v>
      </c>
      <c r="G624" s="51">
        <f>-VLOOKUP(A624,'pl-data'!A:G,7)</f>
        <v>0</v>
      </c>
      <c r="H624" s="51">
        <f>-VLOOKUP(A624,'pl-data'!A:V,22)</f>
        <v>0</v>
      </c>
      <c r="I624" s="51">
        <f t="shared" si="511"/>
        <v>0</v>
      </c>
      <c r="J624" s="51">
        <f>-VLOOKUP(A624,'pl-data'!A:BR,66)</f>
        <v>0</v>
      </c>
      <c r="K624" s="51">
        <f>-VLOOKUP(A624,'pl-data'!A:BR,68)</f>
        <v>0</v>
      </c>
      <c r="L624" s="51">
        <f>-VLOOKUP(A624,'pl-data'!A:BR,70)</f>
        <v>0</v>
      </c>
      <c r="N624" s="51">
        <f>-VLOOKUP(A624,'pl-data'!A:BR,21)</f>
        <v>0</v>
      </c>
      <c r="O624" s="51">
        <f>-VLOOKUP(A624,'pl-data'!A:BR,51)</f>
        <v>0</v>
      </c>
      <c r="P624" s="51">
        <f>-VLOOKUP(A624,'pl-data'!A:BR,36)</f>
        <v>0</v>
      </c>
      <c r="Q624" s="34" t="str">
        <f t="shared" si="512"/>
        <v>n/a</v>
      </c>
      <c r="R624" s="34" t="str">
        <f t="shared" si="513"/>
        <v>n/a</v>
      </c>
      <c r="T624" s="51">
        <f t="shared" si="514"/>
        <v>0</v>
      </c>
      <c r="U624" s="51">
        <f>-VLOOKUP(A624,'pl-data'!A:BR,52)</f>
        <v>0</v>
      </c>
      <c r="V624" s="51">
        <f t="shared" si="515"/>
        <v>0</v>
      </c>
      <c r="W624" s="34" t="str">
        <f t="shared" si="516"/>
        <v>n/a</v>
      </c>
      <c r="X624" s="34" t="str">
        <f t="shared" si="517"/>
        <v>n/a</v>
      </c>
    </row>
    <row r="625" spans="1:25" ht="24" hidden="1" outlineLevel="2" x14ac:dyDescent="0.2">
      <c r="A625" s="49">
        <v>2310</v>
      </c>
      <c r="B625" s="18" t="str">
        <f>+masterfile!D676</f>
        <v>2310 Abgänge Sachanlagen Restbuchwert bei BV</v>
      </c>
      <c r="D625" s="51">
        <f>-VLOOKUP(A625,'pl-data'!A:F,4)</f>
        <v>0</v>
      </c>
      <c r="E625" s="51">
        <f>-VLOOKUP(A625,'pl-data'!A:F,5)</f>
        <v>0</v>
      </c>
      <c r="F625" s="51">
        <f>-VLOOKUP(A625,'pl-data'!A:F,6)</f>
        <v>0</v>
      </c>
      <c r="G625" s="51">
        <f>-VLOOKUP(A625,'pl-data'!A:G,7)</f>
        <v>0</v>
      </c>
      <c r="H625" s="51">
        <f>-VLOOKUP(A625,'pl-data'!A:V,22)</f>
        <v>0</v>
      </c>
      <c r="I625" s="51">
        <f t="shared" si="511"/>
        <v>0</v>
      </c>
      <c r="J625" s="51">
        <f>-VLOOKUP(A625,'pl-data'!A:BR,66)</f>
        <v>0</v>
      </c>
      <c r="K625" s="51">
        <f>-VLOOKUP(A625,'pl-data'!A:BR,68)</f>
        <v>0</v>
      </c>
      <c r="L625" s="51">
        <f>-VLOOKUP(A625,'pl-data'!A:BR,70)</f>
        <v>0</v>
      </c>
      <c r="N625" s="51">
        <f>-VLOOKUP(A625,'pl-data'!A:BR,21)</f>
        <v>0</v>
      </c>
      <c r="O625" s="51">
        <f>-VLOOKUP(A625,'pl-data'!A:BR,51)</f>
        <v>0</v>
      </c>
      <c r="P625" s="51">
        <f>-VLOOKUP(A625,'pl-data'!A:BR,36)</f>
        <v>0</v>
      </c>
      <c r="Q625" s="34" t="str">
        <f t="shared" si="512"/>
        <v>n/a</v>
      </c>
      <c r="R625" s="34" t="str">
        <f t="shared" si="513"/>
        <v>n/a</v>
      </c>
      <c r="T625" s="51">
        <f t="shared" si="514"/>
        <v>0</v>
      </c>
      <c r="U625" s="51">
        <f>-VLOOKUP(A625,'pl-data'!A:BR,52)</f>
        <v>0</v>
      </c>
      <c r="V625" s="51">
        <f t="shared" si="515"/>
        <v>0</v>
      </c>
      <c r="W625" s="34" t="str">
        <f t="shared" si="516"/>
        <v>n/a</v>
      </c>
      <c r="X625" s="34" t="str">
        <f t="shared" si="517"/>
        <v>n/a</v>
      </c>
    </row>
    <row r="626" spans="1:25" ht="24" hidden="1" outlineLevel="2" x14ac:dyDescent="0.2">
      <c r="A626" s="49">
        <v>2311</v>
      </c>
      <c r="B626" s="18" t="str">
        <f>+masterfile!D677</f>
        <v>2311 Abgang immaterielle VermögensG, RBW, BV</v>
      </c>
      <c r="D626" s="51">
        <f>-VLOOKUP(A626,'pl-data'!A:F,4)</f>
        <v>0</v>
      </c>
      <c r="E626" s="51">
        <f>-VLOOKUP(A626,'pl-data'!A:F,5)</f>
        <v>0</v>
      </c>
      <c r="F626" s="51">
        <f>-VLOOKUP(A626,'pl-data'!A:F,6)</f>
        <v>0</v>
      </c>
      <c r="G626" s="51">
        <f>-VLOOKUP(A626,'pl-data'!A:G,7)</f>
        <v>0</v>
      </c>
      <c r="H626" s="51">
        <f>-VLOOKUP(A626,'pl-data'!A:V,22)</f>
        <v>0</v>
      </c>
      <c r="I626" s="51">
        <f t="shared" si="511"/>
        <v>0</v>
      </c>
      <c r="J626" s="51">
        <f>-VLOOKUP(A626,'pl-data'!A:BR,66)</f>
        <v>0</v>
      </c>
      <c r="K626" s="51">
        <f>-VLOOKUP(A626,'pl-data'!A:BR,68)</f>
        <v>0</v>
      </c>
      <c r="L626" s="51">
        <f>-VLOOKUP(A626,'pl-data'!A:BR,70)</f>
        <v>0</v>
      </c>
      <c r="N626" s="51">
        <f>-VLOOKUP(A626,'pl-data'!A:BR,21)</f>
        <v>0</v>
      </c>
      <c r="O626" s="51">
        <f>-VLOOKUP(A626,'pl-data'!A:BR,51)</f>
        <v>0</v>
      </c>
      <c r="P626" s="51">
        <f>-VLOOKUP(A626,'pl-data'!A:BR,36)</f>
        <v>0</v>
      </c>
      <c r="Q626" s="34" t="str">
        <f t="shared" si="512"/>
        <v>n/a</v>
      </c>
      <c r="R626" s="34" t="str">
        <f t="shared" si="513"/>
        <v>n/a</v>
      </c>
      <c r="T626" s="51">
        <f t="shared" si="514"/>
        <v>0</v>
      </c>
      <c r="U626" s="51">
        <f>-VLOOKUP(A626,'pl-data'!A:BR,52)</f>
        <v>0</v>
      </c>
      <c r="V626" s="51">
        <f t="shared" si="515"/>
        <v>0</v>
      </c>
      <c r="W626" s="34" t="str">
        <f t="shared" si="516"/>
        <v>n/a</v>
      </c>
      <c r="X626" s="34" t="str">
        <f t="shared" si="517"/>
        <v>n/a</v>
      </c>
    </row>
    <row r="627" spans="1:25" ht="24" hidden="1" outlineLevel="2" x14ac:dyDescent="0.2">
      <c r="A627" s="49">
        <v>2312</v>
      </c>
      <c r="B627" s="18" t="str">
        <f>+masterfile!D678</f>
        <v>2312 Abgänge Finanzanlagen Restbuchwert, BV</v>
      </c>
      <c r="D627" s="51">
        <f>-VLOOKUP(A627,'pl-data'!A:F,4)</f>
        <v>0</v>
      </c>
      <c r="E627" s="51">
        <f>-VLOOKUP(A627,'pl-data'!A:F,5)</f>
        <v>0</v>
      </c>
      <c r="F627" s="51">
        <f>-VLOOKUP(A627,'pl-data'!A:F,6)</f>
        <v>0</v>
      </c>
      <c r="G627" s="51">
        <f>-VLOOKUP(A627,'pl-data'!A:G,7)</f>
        <v>0</v>
      </c>
      <c r="H627" s="51">
        <f>-VLOOKUP(A627,'pl-data'!A:V,22)</f>
        <v>0</v>
      </c>
      <c r="I627" s="51">
        <f t="shared" si="511"/>
        <v>0</v>
      </c>
      <c r="J627" s="51">
        <f>-VLOOKUP(A627,'pl-data'!A:BR,66)</f>
        <v>0</v>
      </c>
      <c r="K627" s="51">
        <f>-VLOOKUP(A627,'pl-data'!A:BR,68)</f>
        <v>0</v>
      </c>
      <c r="L627" s="51">
        <f>-VLOOKUP(A627,'pl-data'!A:BR,70)</f>
        <v>0</v>
      </c>
      <c r="N627" s="51">
        <f>-VLOOKUP(A627,'pl-data'!A:BR,21)</f>
        <v>0</v>
      </c>
      <c r="O627" s="51">
        <f>-VLOOKUP(A627,'pl-data'!A:BR,51)</f>
        <v>0</v>
      </c>
      <c r="P627" s="51">
        <f>-VLOOKUP(A627,'pl-data'!A:BR,36)</f>
        <v>0</v>
      </c>
      <c r="Q627" s="34" t="str">
        <f t="shared" si="512"/>
        <v>n/a</v>
      </c>
      <c r="R627" s="34" t="str">
        <f t="shared" si="513"/>
        <v>n/a</v>
      </c>
      <c r="T627" s="51">
        <f t="shared" si="514"/>
        <v>0</v>
      </c>
      <c r="U627" s="51">
        <f>-VLOOKUP(A627,'pl-data'!A:BR,52)</f>
        <v>0</v>
      </c>
      <c r="V627" s="51">
        <f t="shared" si="515"/>
        <v>0</v>
      </c>
      <c r="W627" s="34" t="str">
        <f t="shared" si="516"/>
        <v>n/a</v>
      </c>
      <c r="X627" s="34" t="str">
        <f t="shared" si="517"/>
        <v>n/a</v>
      </c>
    </row>
    <row r="628" spans="1:25" hidden="1" outlineLevel="2" x14ac:dyDescent="0.2">
      <c r="A628" s="49">
        <v>2313</v>
      </c>
      <c r="B628" s="18" t="str">
        <f>+masterfile!D679</f>
        <v>2313 Abgänge Finanzanlagen RBW z.T.stf., BV</v>
      </c>
      <c r="D628" s="51">
        <f>-VLOOKUP(A628,'pl-data'!A:F,4)</f>
        <v>0</v>
      </c>
      <c r="E628" s="51">
        <f>-VLOOKUP(A628,'pl-data'!A:F,5)</f>
        <v>0</v>
      </c>
      <c r="F628" s="51">
        <f>-VLOOKUP(A628,'pl-data'!A:F,6)</f>
        <v>0</v>
      </c>
      <c r="G628" s="51">
        <f>-VLOOKUP(A628,'pl-data'!A:G,7)</f>
        <v>0</v>
      </c>
      <c r="H628" s="51">
        <f>-VLOOKUP(A628,'pl-data'!A:V,22)</f>
        <v>0</v>
      </c>
      <c r="I628" s="51">
        <f t="shared" si="511"/>
        <v>0</v>
      </c>
      <c r="J628" s="51">
        <f>-VLOOKUP(A628,'pl-data'!A:BR,66)</f>
        <v>0</v>
      </c>
      <c r="K628" s="51">
        <f>-VLOOKUP(A628,'pl-data'!A:BR,68)</f>
        <v>0</v>
      </c>
      <c r="L628" s="51">
        <f>-VLOOKUP(A628,'pl-data'!A:BR,70)</f>
        <v>0</v>
      </c>
      <c r="N628" s="51">
        <f>-VLOOKUP(A628,'pl-data'!A:BR,21)</f>
        <v>0</v>
      </c>
      <c r="O628" s="51">
        <f>-VLOOKUP(A628,'pl-data'!A:BR,51)</f>
        <v>0</v>
      </c>
      <c r="P628" s="51">
        <f>-VLOOKUP(A628,'pl-data'!A:BR,36)</f>
        <v>0</v>
      </c>
      <c r="Q628" s="34" t="str">
        <f t="shared" si="512"/>
        <v>n/a</v>
      </c>
      <c r="R628" s="34" t="str">
        <f t="shared" si="513"/>
        <v>n/a</v>
      </c>
      <c r="T628" s="51">
        <f t="shared" si="514"/>
        <v>0</v>
      </c>
      <c r="U628" s="51">
        <f>-VLOOKUP(A628,'pl-data'!A:BR,52)</f>
        <v>0</v>
      </c>
      <c r="V628" s="51">
        <f t="shared" si="515"/>
        <v>0</v>
      </c>
      <c r="W628" s="34" t="str">
        <f t="shared" si="516"/>
        <v>n/a</v>
      </c>
      <c r="X628" s="34" t="str">
        <f t="shared" si="517"/>
        <v>n/a</v>
      </c>
    </row>
    <row r="629" spans="1:25" hidden="1" outlineLevel="1" collapsed="1" x14ac:dyDescent="0.2">
      <c r="B629" s="48"/>
      <c r="D629" s="53"/>
      <c r="E629" s="53"/>
      <c r="F629" s="53"/>
      <c r="G629" s="53"/>
      <c r="H629" s="53"/>
      <c r="I629" s="53"/>
      <c r="J629" s="53"/>
      <c r="K629" s="53"/>
      <c r="L629" s="53"/>
      <c r="N629" s="53"/>
      <c r="O629" s="53"/>
      <c r="P629" s="53"/>
      <c r="T629" s="53"/>
      <c r="U629" s="53"/>
      <c r="V629" s="53"/>
    </row>
    <row r="630" spans="1:25" collapsed="1" x14ac:dyDescent="0.2">
      <c r="B630" s="48"/>
      <c r="D630" s="53"/>
      <c r="E630" s="53"/>
      <c r="F630" s="53"/>
      <c r="G630" s="53"/>
      <c r="H630" s="53"/>
      <c r="I630" s="53"/>
      <c r="J630" s="53"/>
      <c r="K630" s="53"/>
      <c r="L630" s="53"/>
      <c r="N630" s="53"/>
      <c r="O630" s="53"/>
      <c r="P630" s="53"/>
      <c r="T630" s="53"/>
      <c r="U630" s="53"/>
      <c r="V630" s="53"/>
    </row>
    <row r="631" spans="1:25" x14ac:dyDescent="0.2">
      <c r="A631" s="49" t="s">
        <v>17</v>
      </c>
      <c r="B631" s="25" t="s">
        <v>17</v>
      </c>
      <c r="C631" s="8"/>
      <c r="D631" s="52">
        <f>+D5+D114+D121+D126+D218+D366+D421</f>
        <v>3342.8649529166669</v>
      </c>
      <c r="E631" s="52">
        <f t="shared" ref="E631" si="518">+E5+E114+E121+E126+E218+E366+E421</f>
        <v>3510.1659240041663</v>
      </c>
      <c r="F631" s="52">
        <f>+F5+F114+F121+F126+F218+F366+F421</f>
        <v>3750.6036575723001</v>
      </c>
      <c r="G631" s="52">
        <f t="shared" ref="G631:L631" si="519">+G5+G114+G121+G126+G218+G366+G421</f>
        <v>4046.4965946524744</v>
      </c>
      <c r="H631" s="52">
        <f t="shared" si="519"/>
        <v>4372.0818406618346</v>
      </c>
      <c r="I631" s="52">
        <f t="shared" si="519"/>
        <v>4158.7201468638505</v>
      </c>
      <c r="J631" s="52">
        <f t="shared" si="519"/>
        <v>4588.9559455388617</v>
      </c>
      <c r="K631" s="52">
        <f t="shared" si="519"/>
        <v>4891.9102166841094</v>
      </c>
      <c r="L631" s="52">
        <f t="shared" si="519"/>
        <v>5301.3816585035565</v>
      </c>
      <c r="M631" s="8"/>
      <c r="N631" s="52">
        <f t="shared" ref="N631:P631" si="520">+N5+N114+N121+N126+N218+N366+N421</f>
        <v>4372.0818406618346</v>
      </c>
      <c r="O631" s="52">
        <f t="shared" si="520"/>
        <v>4499.0778566301969</v>
      </c>
      <c r="P631" s="52">
        <f t="shared" si="520"/>
        <v>4158.7201468638505</v>
      </c>
      <c r="Q631" s="30">
        <f>IFERROR(P631/O631-1,"n/a")</f>
        <v>-7.5650548981891608E-2</v>
      </c>
      <c r="R631" s="30">
        <f>IFERROR(P631/N631-1,"n/a")</f>
        <v>-4.8800937762337515E-2</v>
      </c>
      <c r="S631" s="8"/>
      <c r="T631" s="52">
        <f t="shared" ref="T631:V631" si="521">+T5+T114+T121+T126+T218+T366+T421</f>
        <v>4372.0818406618346</v>
      </c>
      <c r="U631" s="52">
        <f t="shared" si="521"/>
        <v>4499.0778566301969</v>
      </c>
      <c r="V631" s="52">
        <f t="shared" si="521"/>
        <v>4158.7201468638505</v>
      </c>
      <c r="W631" s="30">
        <f>IFERROR(V631/U631-1,"n/a")</f>
        <v>-7.5650548981891608E-2</v>
      </c>
      <c r="X631" s="30">
        <f>IFERROR(V631/T631-1,"n/a")</f>
        <v>-4.8800937762337515E-2</v>
      </c>
      <c r="Y631" s="8"/>
    </row>
    <row r="632" spans="1:25" x14ac:dyDescent="0.2">
      <c r="D632" s="53"/>
      <c r="E632" s="53"/>
      <c r="F632" s="53"/>
      <c r="G632" s="53"/>
      <c r="H632" s="53"/>
      <c r="I632" s="53"/>
      <c r="J632" s="53"/>
      <c r="K632" s="53"/>
      <c r="L632" s="53"/>
      <c r="T632" s="53"/>
      <c r="U632" s="53"/>
      <c r="V632" s="53"/>
    </row>
    <row r="633" spans="1:25" x14ac:dyDescent="0.2">
      <c r="A633" s="49" t="s">
        <v>270</v>
      </c>
      <c r="B633" s="13" t="s">
        <v>270</v>
      </c>
      <c r="D633" s="53">
        <f>+D634+D662</f>
        <v>-599.83333333333337</v>
      </c>
      <c r="E633" s="53">
        <f t="shared" ref="E633" si="522">+E634+E662</f>
        <v>-599.83333333333337</v>
      </c>
      <c r="F633" s="53">
        <f>+F634+F662</f>
        <v>-599.83333333333337</v>
      </c>
      <c r="G633" s="53">
        <f t="shared" ref="G633:L633" si="523">+G634+G662</f>
        <v>-599.83333333333337</v>
      </c>
      <c r="H633" s="53">
        <f t="shared" si="523"/>
        <v>-599.83333333333326</v>
      </c>
      <c r="I633" s="53">
        <f t="shared" si="523"/>
        <v>0</v>
      </c>
      <c r="J633" s="53">
        <f t="shared" si="523"/>
        <v>-636.3631833333335</v>
      </c>
      <c r="K633" s="53">
        <f t="shared" si="523"/>
        <v>-661.8177106666667</v>
      </c>
      <c r="L633" s="53">
        <f t="shared" si="523"/>
        <v>-694.90859620000026</v>
      </c>
      <c r="N633" s="53">
        <f t="shared" ref="N633:P633" si="524">+N634+N662</f>
        <v>-599.83333333333326</v>
      </c>
      <c r="O633" s="53">
        <f t="shared" si="524"/>
        <v>-617.82833333333338</v>
      </c>
      <c r="P633" s="53">
        <f t="shared" si="524"/>
        <v>0</v>
      </c>
      <c r="Q633" s="34">
        <f t="shared" ref="Q633" si="525">IFERROR(P633/O633-1,"n/a")</f>
        <v>-1</v>
      </c>
      <c r="R633" s="34">
        <f t="shared" ref="R633" si="526">IFERROR(P633/N633-1,"n/a")</f>
        <v>-1</v>
      </c>
      <c r="T633" s="53">
        <f t="shared" ref="T633:V633" si="527">+T634+T662</f>
        <v>-599.83333333333326</v>
      </c>
      <c r="U633" s="53">
        <f t="shared" si="527"/>
        <v>-617.82833333333338</v>
      </c>
      <c r="V633" s="53">
        <f t="shared" si="527"/>
        <v>0</v>
      </c>
      <c r="W633" s="34">
        <f t="shared" ref="W633" si="528">IFERROR(V633/U633-1,"n/a")</f>
        <v>-1</v>
      </c>
      <c r="X633" s="34">
        <f t="shared" ref="X633" si="529">IFERROR(V633/T633-1,"n/a")</f>
        <v>-1</v>
      </c>
    </row>
    <row r="634" spans="1:25" ht="24" hidden="1" outlineLevel="1" x14ac:dyDescent="0.2">
      <c r="A634" s="49" t="s">
        <v>271</v>
      </c>
      <c r="B634" s="18" t="s">
        <v>271</v>
      </c>
      <c r="D634" s="53">
        <f>+SUM(D635:D661)</f>
        <v>-599.83333333333337</v>
      </c>
      <c r="E634" s="53">
        <f t="shared" ref="E634" si="530">+SUM(E635:E661)</f>
        <v>-599.83333333333337</v>
      </c>
      <c r="F634" s="53">
        <f>+SUM(F635:F661)</f>
        <v>-599.83333333333337</v>
      </c>
      <c r="G634" s="53">
        <f t="shared" ref="G634:L634" si="531">+SUM(G635:G661)</f>
        <v>-599.83333333333337</v>
      </c>
      <c r="H634" s="53">
        <f t="shared" si="531"/>
        <v>-599.83333333333326</v>
      </c>
      <c r="I634" s="53">
        <f t="shared" si="531"/>
        <v>0</v>
      </c>
      <c r="J634" s="53">
        <f t="shared" si="531"/>
        <v>-636.3631833333335</v>
      </c>
      <c r="K634" s="53">
        <f t="shared" si="531"/>
        <v>-661.8177106666667</v>
      </c>
      <c r="L634" s="53">
        <f t="shared" si="531"/>
        <v>-694.90859620000026</v>
      </c>
      <c r="N634" s="53">
        <f t="shared" ref="N634:P634" si="532">+SUM(N635:N661)</f>
        <v>-599.83333333333326</v>
      </c>
      <c r="O634" s="53">
        <f t="shared" si="532"/>
        <v>-617.82833333333338</v>
      </c>
      <c r="P634" s="53">
        <f t="shared" si="532"/>
        <v>0</v>
      </c>
      <c r="Q634" s="34">
        <f t="shared" ref="Q634" si="533">IFERROR(P634/O634-1,"n/a")</f>
        <v>-1</v>
      </c>
      <c r="R634" s="34">
        <f t="shared" ref="R634" si="534">IFERROR(P634/N634-1,"n/a")</f>
        <v>-1</v>
      </c>
      <c r="T634" s="6">
        <f t="shared" ref="T634:V634" si="535">+SUM(T635:T661)</f>
        <v>-599.83333333333326</v>
      </c>
      <c r="U634" s="6">
        <f t="shared" si="535"/>
        <v>-617.82833333333338</v>
      </c>
      <c r="V634" s="6">
        <f t="shared" si="535"/>
        <v>0</v>
      </c>
      <c r="W634" s="34">
        <f t="shared" ref="W634" si="536">IFERROR(V634/U634-1,"n/a")</f>
        <v>-1</v>
      </c>
      <c r="X634" s="34">
        <f t="shared" ref="X634" si="537">IFERROR(V634/T634-1,"n/a")</f>
        <v>-1</v>
      </c>
    </row>
    <row r="635" spans="1:25" hidden="1" outlineLevel="2" x14ac:dyDescent="0.2">
      <c r="A635" s="49">
        <v>4815</v>
      </c>
      <c r="B635" s="43" t="str">
        <f>+masterfile!D1116</f>
        <v>4815 Kaufleasing</v>
      </c>
      <c r="D635" s="51">
        <f>-VLOOKUP(A635,'pl-data'!A:F,4)</f>
        <v>0</v>
      </c>
      <c r="E635" s="51">
        <f>-VLOOKUP(A635,'pl-data'!A:F,5)</f>
        <v>0</v>
      </c>
      <c r="F635" s="51">
        <f>-VLOOKUP(A635,'pl-data'!A:F,6)</f>
        <v>0</v>
      </c>
      <c r="G635" s="51">
        <f>-VLOOKUP(A635,'pl-data'!A:G,7)</f>
        <v>0</v>
      </c>
      <c r="H635" s="51">
        <f>-VLOOKUP(A635,'pl-data'!A:V,22)</f>
        <v>0</v>
      </c>
      <c r="I635" s="51">
        <f t="shared" ref="I635:I660" si="538">+U635+P635-O635</f>
        <v>0</v>
      </c>
      <c r="J635" s="51">
        <f>-VLOOKUP(A635,'pl-data'!A:BR,66)</f>
        <v>0</v>
      </c>
      <c r="K635" s="51">
        <f>-VLOOKUP(A635,'pl-data'!A:BR,68)</f>
        <v>0</v>
      </c>
      <c r="L635" s="51">
        <f>-VLOOKUP(A635,'pl-data'!A:BR,70)</f>
        <v>0</v>
      </c>
      <c r="N635" s="51">
        <f>-VLOOKUP(A635,'pl-data'!A:BR,21)</f>
        <v>0</v>
      </c>
      <c r="O635" s="51">
        <f>-VLOOKUP(A635,'pl-data'!A:BR,51)</f>
        <v>0</v>
      </c>
      <c r="P635" s="51">
        <f>-VLOOKUP(A635,'pl-data'!A:BR,36)</f>
        <v>0</v>
      </c>
      <c r="Q635" s="34" t="str">
        <f t="shared" ref="Q635:Q660" si="539">IFERROR(P635/O635-1,"n/a")</f>
        <v>n/a</v>
      </c>
      <c r="R635" s="34" t="str">
        <f t="shared" ref="R635:R660" si="540">IFERROR(P635/N635-1,"n/a")</f>
        <v>n/a</v>
      </c>
      <c r="T635" s="33">
        <f t="shared" ref="T635:T660" si="541">+H635</f>
        <v>0</v>
      </c>
      <c r="U635" s="33">
        <f>-VLOOKUP(A635,'pl-data'!A:BR,52)</f>
        <v>0</v>
      </c>
      <c r="V635" s="33">
        <f t="shared" ref="V635:V660" si="542">+I635</f>
        <v>0</v>
      </c>
      <c r="W635" s="34" t="str">
        <f t="shared" ref="W635:W660" si="543">IFERROR(V635/U635-1,"n/a")</f>
        <v>n/a</v>
      </c>
      <c r="X635" s="34" t="str">
        <f t="shared" ref="X635:X660" si="544">IFERROR(V635/T635-1,"n/a")</f>
        <v>n/a</v>
      </c>
    </row>
    <row r="636" spans="1:25" hidden="1" outlineLevel="2" x14ac:dyDescent="0.2">
      <c r="A636" s="49">
        <v>4822</v>
      </c>
      <c r="B636" s="43" t="str">
        <f>+masterfile!D1117</f>
        <v>4822 Abschreibung immaterielle VermG</v>
      </c>
      <c r="D636" s="51">
        <f>-VLOOKUP(A636,'pl-data'!A:F,4)</f>
        <v>-15</v>
      </c>
      <c r="E636" s="51">
        <f>-VLOOKUP(A636,'pl-data'!A:F,5)</f>
        <v>-15</v>
      </c>
      <c r="F636" s="51">
        <f>-VLOOKUP(A636,'pl-data'!A:F,6)</f>
        <v>-15</v>
      </c>
      <c r="G636" s="51">
        <f>-VLOOKUP(A636,'pl-data'!A:G,7)</f>
        <v>-15</v>
      </c>
      <c r="H636" s="51">
        <f>-VLOOKUP(A636,'pl-data'!A:V,22)</f>
        <v>-15</v>
      </c>
      <c r="I636" s="51">
        <f t="shared" si="538"/>
        <v>0</v>
      </c>
      <c r="J636" s="51">
        <f>-VLOOKUP(A636,'pl-data'!A:BR,66)</f>
        <v>-15.913500000000006</v>
      </c>
      <c r="K636" s="51">
        <f>-VLOOKUP(A636,'pl-data'!A:BR,68)</f>
        <v>-16.550040000000006</v>
      </c>
      <c r="L636" s="51">
        <f>-VLOOKUP(A636,'pl-data'!A:BR,70)</f>
        <v>-17.377542000000009</v>
      </c>
      <c r="N636" s="51">
        <f>-VLOOKUP(A636,'pl-data'!A:BR,21)</f>
        <v>-15</v>
      </c>
      <c r="O636" s="51">
        <f>-VLOOKUP(A636,'pl-data'!A:BR,51)</f>
        <v>-15.449999999999998</v>
      </c>
      <c r="P636" s="51">
        <f>-VLOOKUP(A636,'pl-data'!A:BR,36)</f>
        <v>0</v>
      </c>
      <c r="Q636" s="34">
        <f t="shared" si="539"/>
        <v>-1</v>
      </c>
      <c r="R636" s="34">
        <f t="shared" si="540"/>
        <v>-1</v>
      </c>
      <c r="T636" s="33">
        <f t="shared" si="541"/>
        <v>-15</v>
      </c>
      <c r="U636" s="33">
        <f>-VLOOKUP(A636,'pl-data'!A:BR,52)</f>
        <v>-15.449999999999998</v>
      </c>
      <c r="V636" s="33">
        <f t="shared" si="542"/>
        <v>0</v>
      </c>
      <c r="W636" s="34">
        <f t="shared" si="543"/>
        <v>-1</v>
      </c>
      <c r="X636" s="34">
        <f t="shared" si="544"/>
        <v>-1</v>
      </c>
    </row>
    <row r="637" spans="1:25" ht="24" hidden="1" outlineLevel="2" x14ac:dyDescent="0.2">
      <c r="A637" s="49">
        <v>4823</v>
      </c>
      <c r="B637" s="43" t="str">
        <f>+masterfile!D1118</f>
        <v>4823 Abschreibung selbst geschaffene imm. VG</v>
      </c>
      <c r="D637" s="51">
        <f>-VLOOKUP(A637,'pl-data'!A:F,4)</f>
        <v>-433.33333333333331</v>
      </c>
      <c r="E637" s="51">
        <f>-VLOOKUP(A637,'pl-data'!A:F,5)</f>
        <v>-433.33333333333331</v>
      </c>
      <c r="F637" s="51">
        <f>-VLOOKUP(A637,'pl-data'!A:F,6)</f>
        <v>-433.33333333333331</v>
      </c>
      <c r="G637" s="51">
        <f>-VLOOKUP(A637,'pl-data'!A:G,7)</f>
        <v>-433.33333333333331</v>
      </c>
      <c r="H637" s="51">
        <f>-VLOOKUP(A637,'pl-data'!A:V,22)</f>
        <v>-433.3333333333332</v>
      </c>
      <c r="I637" s="51">
        <f t="shared" si="538"/>
        <v>0</v>
      </c>
      <c r="J637" s="51">
        <f>-VLOOKUP(A637,'pl-data'!A:BR,66)</f>
        <v>-459.72333333333341</v>
      </c>
      <c r="K637" s="51">
        <f>-VLOOKUP(A637,'pl-data'!A:BR,68)</f>
        <v>-478.11226666666676</v>
      </c>
      <c r="L637" s="51">
        <f>-VLOOKUP(A637,'pl-data'!A:BR,70)</f>
        <v>-502.0178800000001</v>
      </c>
      <c r="N637" s="51">
        <f>-VLOOKUP(A637,'pl-data'!A:BR,21)</f>
        <v>-433.3333333333332</v>
      </c>
      <c r="O637" s="51">
        <f>-VLOOKUP(A637,'pl-data'!A:BR,51)</f>
        <v>-446.33333333333343</v>
      </c>
      <c r="P637" s="51">
        <f>-VLOOKUP(A637,'pl-data'!A:BR,36)</f>
        <v>0</v>
      </c>
      <c r="Q637" s="34">
        <f t="shared" si="539"/>
        <v>-1</v>
      </c>
      <c r="R637" s="34">
        <f t="shared" si="540"/>
        <v>-1</v>
      </c>
      <c r="T637" s="33">
        <f t="shared" si="541"/>
        <v>-433.3333333333332</v>
      </c>
      <c r="U637" s="33">
        <f>-VLOOKUP(A637,'pl-data'!A:BR,52)</f>
        <v>-446.33333333333343</v>
      </c>
      <c r="V637" s="33">
        <f t="shared" si="542"/>
        <v>0</v>
      </c>
      <c r="W637" s="34">
        <f t="shared" si="543"/>
        <v>-1</v>
      </c>
      <c r="X637" s="34">
        <f t="shared" si="544"/>
        <v>-1</v>
      </c>
    </row>
    <row r="638" spans="1:25" hidden="1" outlineLevel="2" x14ac:dyDescent="0.2">
      <c r="A638" s="49">
        <v>4824</v>
      </c>
      <c r="B638" s="43" t="str">
        <f>+masterfile!D1119</f>
        <v>4824 Abschr. Geschäfts- oder Firmenwert</v>
      </c>
      <c r="D638" s="51">
        <f>-VLOOKUP(A638,'pl-data'!A:F,4)</f>
        <v>0</v>
      </c>
      <c r="E638" s="51">
        <f>-VLOOKUP(A638,'pl-data'!A:F,5)</f>
        <v>0</v>
      </c>
      <c r="F638" s="51">
        <f>-VLOOKUP(A638,'pl-data'!A:F,6)</f>
        <v>0</v>
      </c>
      <c r="G638" s="51">
        <f>-VLOOKUP(A638,'pl-data'!A:G,7)</f>
        <v>0</v>
      </c>
      <c r="H638" s="51">
        <f>-VLOOKUP(A638,'pl-data'!A:V,22)</f>
        <v>0</v>
      </c>
      <c r="I638" s="51">
        <f t="shared" si="538"/>
        <v>0</v>
      </c>
      <c r="J638" s="51">
        <f>-VLOOKUP(A638,'pl-data'!A:BR,66)</f>
        <v>0</v>
      </c>
      <c r="K638" s="51">
        <f>-VLOOKUP(A638,'pl-data'!A:BR,68)</f>
        <v>0</v>
      </c>
      <c r="L638" s="51">
        <f>-VLOOKUP(A638,'pl-data'!A:BR,70)</f>
        <v>0</v>
      </c>
      <c r="N638" s="51">
        <f>-VLOOKUP(A638,'pl-data'!A:BR,21)</f>
        <v>0</v>
      </c>
      <c r="O638" s="51">
        <f>-VLOOKUP(A638,'pl-data'!A:BR,51)</f>
        <v>0</v>
      </c>
      <c r="P638" s="51">
        <f>-VLOOKUP(A638,'pl-data'!A:BR,36)</f>
        <v>0</v>
      </c>
      <c r="Q638" s="34" t="str">
        <f t="shared" si="539"/>
        <v>n/a</v>
      </c>
      <c r="R638" s="34" t="str">
        <f t="shared" si="540"/>
        <v>n/a</v>
      </c>
      <c r="T638" s="33">
        <f t="shared" si="541"/>
        <v>0</v>
      </c>
      <c r="U638" s="33">
        <f>-VLOOKUP(A638,'pl-data'!A:BR,52)</f>
        <v>0</v>
      </c>
      <c r="V638" s="33">
        <f t="shared" si="542"/>
        <v>0</v>
      </c>
      <c r="W638" s="34" t="str">
        <f t="shared" si="543"/>
        <v>n/a</v>
      </c>
      <c r="X638" s="34" t="str">
        <f t="shared" si="544"/>
        <v>n/a</v>
      </c>
    </row>
    <row r="639" spans="1:25" hidden="1" outlineLevel="2" x14ac:dyDescent="0.2">
      <c r="A639" s="49">
        <v>4825</v>
      </c>
      <c r="B639" s="43" t="str">
        <f>+masterfile!D1120</f>
        <v>4825 Apl. Abschreib. Geschäfts-, Firmenwert</v>
      </c>
      <c r="D639" s="51">
        <f>-VLOOKUP(A639,'pl-data'!A:F,4)</f>
        <v>0</v>
      </c>
      <c r="E639" s="51">
        <f>-VLOOKUP(A639,'pl-data'!A:F,5)</f>
        <v>0</v>
      </c>
      <c r="F639" s="51">
        <f>-VLOOKUP(A639,'pl-data'!A:F,6)</f>
        <v>0</v>
      </c>
      <c r="G639" s="51">
        <f>-VLOOKUP(A639,'pl-data'!A:G,7)</f>
        <v>0</v>
      </c>
      <c r="H639" s="51">
        <f>-VLOOKUP(A639,'pl-data'!A:V,22)</f>
        <v>0</v>
      </c>
      <c r="I639" s="51">
        <f t="shared" si="538"/>
        <v>0</v>
      </c>
      <c r="J639" s="51">
        <f>-VLOOKUP(A639,'pl-data'!A:BR,66)</f>
        <v>0</v>
      </c>
      <c r="K639" s="51">
        <f>-VLOOKUP(A639,'pl-data'!A:BR,68)</f>
        <v>0</v>
      </c>
      <c r="L639" s="51">
        <f>-VLOOKUP(A639,'pl-data'!A:BR,70)</f>
        <v>0</v>
      </c>
      <c r="N639" s="51">
        <f>-VLOOKUP(A639,'pl-data'!A:BR,21)</f>
        <v>0</v>
      </c>
      <c r="O639" s="51">
        <f>-VLOOKUP(A639,'pl-data'!A:BR,51)</f>
        <v>0</v>
      </c>
      <c r="P639" s="51">
        <f>-VLOOKUP(A639,'pl-data'!A:BR,36)</f>
        <v>0</v>
      </c>
      <c r="Q639" s="34" t="str">
        <f t="shared" si="539"/>
        <v>n/a</v>
      </c>
      <c r="R639" s="34" t="str">
        <f t="shared" si="540"/>
        <v>n/a</v>
      </c>
      <c r="T639" s="33">
        <f t="shared" si="541"/>
        <v>0</v>
      </c>
      <c r="U639" s="33">
        <f>-VLOOKUP(A639,'pl-data'!A:BR,52)</f>
        <v>0</v>
      </c>
      <c r="V639" s="33">
        <f t="shared" si="542"/>
        <v>0</v>
      </c>
      <c r="W639" s="34" t="str">
        <f t="shared" si="543"/>
        <v>n/a</v>
      </c>
      <c r="X639" s="34" t="str">
        <f t="shared" si="544"/>
        <v>n/a</v>
      </c>
    </row>
    <row r="640" spans="1:25" ht="24" hidden="1" outlineLevel="2" x14ac:dyDescent="0.2">
      <c r="A640" s="49">
        <v>4826</v>
      </c>
      <c r="B640" s="43" t="str">
        <f>+masterfile!D1121</f>
        <v>4826 Apl. Abschreibungen immaterielle VermG</v>
      </c>
      <c r="D640" s="51">
        <f>-VLOOKUP(A640,'pl-data'!A:F,4)</f>
        <v>0</v>
      </c>
      <c r="E640" s="51">
        <f>-VLOOKUP(A640,'pl-data'!A:F,5)</f>
        <v>0</v>
      </c>
      <c r="F640" s="51">
        <f>-VLOOKUP(A640,'pl-data'!A:F,6)</f>
        <v>0</v>
      </c>
      <c r="G640" s="51">
        <f>-VLOOKUP(A640,'pl-data'!A:G,7)</f>
        <v>0</v>
      </c>
      <c r="H640" s="51">
        <f>-VLOOKUP(A640,'pl-data'!A:V,22)</f>
        <v>0</v>
      </c>
      <c r="I640" s="51">
        <f t="shared" si="538"/>
        <v>0</v>
      </c>
      <c r="J640" s="51">
        <f>-VLOOKUP(A640,'pl-data'!A:BR,66)</f>
        <v>0</v>
      </c>
      <c r="K640" s="51">
        <f>-VLOOKUP(A640,'pl-data'!A:BR,68)</f>
        <v>0</v>
      </c>
      <c r="L640" s="51">
        <f>-VLOOKUP(A640,'pl-data'!A:BR,70)</f>
        <v>0</v>
      </c>
      <c r="N640" s="51">
        <f>-VLOOKUP(A640,'pl-data'!A:BR,21)</f>
        <v>0</v>
      </c>
      <c r="O640" s="51">
        <f>-VLOOKUP(A640,'pl-data'!A:BR,51)</f>
        <v>0</v>
      </c>
      <c r="P640" s="51">
        <f>-VLOOKUP(A640,'pl-data'!A:BR,36)</f>
        <v>0</v>
      </c>
      <c r="Q640" s="34" t="str">
        <f t="shared" si="539"/>
        <v>n/a</v>
      </c>
      <c r="R640" s="34" t="str">
        <f t="shared" si="540"/>
        <v>n/a</v>
      </c>
      <c r="T640" s="33">
        <f t="shared" si="541"/>
        <v>0</v>
      </c>
      <c r="U640" s="33">
        <f>-VLOOKUP(A640,'pl-data'!A:BR,52)</f>
        <v>0</v>
      </c>
      <c r="V640" s="33">
        <f t="shared" si="542"/>
        <v>0</v>
      </c>
      <c r="W640" s="34" t="str">
        <f t="shared" si="543"/>
        <v>n/a</v>
      </c>
      <c r="X640" s="34" t="str">
        <f t="shared" si="544"/>
        <v>n/a</v>
      </c>
    </row>
    <row r="641" spans="1:24" ht="24" hidden="1" outlineLevel="2" x14ac:dyDescent="0.2">
      <c r="A641" s="49">
        <v>4827</v>
      </c>
      <c r="B641" s="43" t="str">
        <f>+masterfile!D1122</f>
        <v>4827 Apl. Abschreibung selbst gesch. imm.VG</v>
      </c>
      <c r="D641" s="51">
        <f>-VLOOKUP(A641,'pl-data'!A:F,4)</f>
        <v>0</v>
      </c>
      <c r="E641" s="51">
        <f>-VLOOKUP(A641,'pl-data'!A:F,5)</f>
        <v>0</v>
      </c>
      <c r="F641" s="51">
        <f>-VLOOKUP(A641,'pl-data'!A:F,6)</f>
        <v>0</v>
      </c>
      <c r="G641" s="51">
        <f>-VLOOKUP(A641,'pl-data'!A:G,7)</f>
        <v>0</v>
      </c>
      <c r="H641" s="51">
        <f>-VLOOKUP(A641,'pl-data'!A:V,22)</f>
        <v>0</v>
      </c>
      <c r="I641" s="51">
        <f t="shared" si="538"/>
        <v>0</v>
      </c>
      <c r="J641" s="51">
        <f>-VLOOKUP(A641,'pl-data'!A:BR,66)</f>
        <v>0</v>
      </c>
      <c r="K641" s="51">
        <f>-VLOOKUP(A641,'pl-data'!A:BR,68)</f>
        <v>0</v>
      </c>
      <c r="L641" s="51">
        <f>-VLOOKUP(A641,'pl-data'!A:BR,70)</f>
        <v>0</v>
      </c>
      <c r="N641" s="51">
        <f>-VLOOKUP(A641,'pl-data'!A:BR,21)</f>
        <v>0</v>
      </c>
      <c r="O641" s="51">
        <f>-VLOOKUP(A641,'pl-data'!A:BR,51)</f>
        <v>0</v>
      </c>
      <c r="P641" s="51">
        <f>-VLOOKUP(A641,'pl-data'!A:BR,36)</f>
        <v>0</v>
      </c>
      <c r="Q641" s="34" t="str">
        <f t="shared" si="539"/>
        <v>n/a</v>
      </c>
      <c r="R641" s="34" t="str">
        <f t="shared" si="540"/>
        <v>n/a</v>
      </c>
      <c r="T641" s="33">
        <f t="shared" si="541"/>
        <v>0</v>
      </c>
      <c r="U641" s="33">
        <f>-VLOOKUP(A641,'pl-data'!A:BR,52)</f>
        <v>0</v>
      </c>
      <c r="V641" s="33">
        <f t="shared" si="542"/>
        <v>0</v>
      </c>
      <c r="W641" s="34" t="str">
        <f t="shared" si="543"/>
        <v>n/a</v>
      </c>
      <c r="X641" s="34" t="str">
        <f t="shared" si="544"/>
        <v>n/a</v>
      </c>
    </row>
    <row r="642" spans="1:24" hidden="1" outlineLevel="2" x14ac:dyDescent="0.2">
      <c r="A642" s="49">
        <v>4830</v>
      </c>
      <c r="B642" s="43" t="str">
        <f>+masterfile!D1123</f>
        <v>4830 Abschreibungen auf Sachanlagen</v>
      </c>
      <c r="D642" s="51">
        <f>-VLOOKUP(A642,'pl-data'!A:F,4)</f>
        <v>-16.666666666666668</v>
      </c>
      <c r="E642" s="51">
        <f>-VLOOKUP(A642,'pl-data'!A:F,5)</f>
        <v>-16.666666666666668</v>
      </c>
      <c r="F642" s="51">
        <f>-VLOOKUP(A642,'pl-data'!A:F,6)</f>
        <v>-16.666666666666668</v>
      </c>
      <c r="G642" s="51">
        <f>-VLOOKUP(A642,'pl-data'!A:G,7)</f>
        <v>-16.666666666666668</v>
      </c>
      <c r="H642" s="51">
        <f>-VLOOKUP(A642,'pl-data'!A:V,22)</f>
        <v>-16.666666666666668</v>
      </c>
      <c r="I642" s="51">
        <f t="shared" si="538"/>
        <v>0</v>
      </c>
      <c r="J642" s="51">
        <f>-VLOOKUP(A642,'pl-data'!A:BR,66)</f>
        <v>-17.681666666666668</v>
      </c>
      <c r="K642" s="51">
        <f>-VLOOKUP(A642,'pl-data'!A:BR,68)</f>
        <v>-18.388933333333334</v>
      </c>
      <c r="L642" s="51">
        <f>-VLOOKUP(A642,'pl-data'!A:BR,70)</f>
        <v>-19.308380000000003</v>
      </c>
      <c r="N642" s="51">
        <f>-VLOOKUP(A642,'pl-data'!A:BR,21)</f>
        <v>-16.666666666666668</v>
      </c>
      <c r="O642" s="51">
        <f>-VLOOKUP(A642,'pl-data'!A:BR,51)</f>
        <v>-17.166666666666668</v>
      </c>
      <c r="P642" s="51">
        <f>-VLOOKUP(A642,'pl-data'!A:BR,36)</f>
        <v>0</v>
      </c>
      <c r="Q642" s="34">
        <f t="shared" si="539"/>
        <v>-1</v>
      </c>
      <c r="R642" s="34">
        <f t="shared" si="540"/>
        <v>-1</v>
      </c>
      <c r="T642" s="33">
        <f t="shared" si="541"/>
        <v>-16.666666666666668</v>
      </c>
      <c r="U642" s="33">
        <f>-VLOOKUP(A642,'pl-data'!A:BR,52)</f>
        <v>-17.166666666666668</v>
      </c>
      <c r="V642" s="33">
        <f t="shared" si="542"/>
        <v>0</v>
      </c>
      <c r="W642" s="34">
        <f t="shared" si="543"/>
        <v>-1</v>
      </c>
      <c r="X642" s="34">
        <f t="shared" si="544"/>
        <v>-1</v>
      </c>
    </row>
    <row r="643" spans="1:24" hidden="1" outlineLevel="2" x14ac:dyDescent="0.2">
      <c r="A643" s="49">
        <v>4831</v>
      </c>
      <c r="B643" s="43" t="str">
        <f>+masterfile!D1124</f>
        <v>4831 Abschreibungen auf Gebäude</v>
      </c>
      <c r="D643" s="51">
        <f>-VLOOKUP(A643,'pl-data'!A:F,4)</f>
        <v>-133.33333333333334</v>
      </c>
      <c r="E643" s="51">
        <f>-VLOOKUP(A643,'pl-data'!A:F,5)</f>
        <v>-133.33333333333334</v>
      </c>
      <c r="F643" s="51">
        <f>-VLOOKUP(A643,'pl-data'!A:F,6)</f>
        <v>-133.33333333333334</v>
      </c>
      <c r="G643" s="51">
        <f>-VLOOKUP(A643,'pl-data'!A:G,7)</f>
        <v>-133.33333333333334</v>
      </c>
      <c r="H643" s="51">
        <f>-VLOOKUP(A643,'pl-data'!A:V,22)</f>
        <v>-133.33333333333334</v>
      </c>
      <c r="I643" s="51">
        <f t="shared" si="538"/>
        <v>0</v>
      </c>
      <c r="J643" s="51">
        <f>-VLOOKUP(A643,'pl-data'!A:BR,66)</f>
        <v>-141.45333333333335</v>
      </c>
      <c r="K643" s="51">
        <f>-VLOOKUP(A643,'pl-data'!A:BR,68)</f>
        <v>-147.11146666666667</v>
      </c>
      <c r="L643" s="51">
        <f>-VLOOKUP(A643,'pl-data'!A:BR,70)</f>
        <v>-154.46704000000003</v>
      </c>
      <c r="N643" s="51">
        <f>-VLOOKUP(A643,'pl-data'!A:BR,21)</f>
        <v>-133.33333333333334</v>
      </c>
      <c r="O643" s="51">
        <f>-VLOOKUP(A643,'pl-data'!A:BR,51)</f>
        <v>-137.33333333333334</v>
      </c>
      <c r="P643" s="51">
        <f>-VLOOKUP(A643,'pl-data'!A:BR,36)</f>
        <v>0</v>
      </c>
      <c r="Q643" s="34">
        <f t="shared" si="539"/>
        <v>-1</v>
      </c>
      <c r="R643" s="34">
        <f t="shared" si="540"/>
        <v>-1</v>
      </c>
      <c r="T643" s="33">
        <f t="shared" si="541"/>
        <v>-133.33333333333334</v>
      </c>
      <c r="U643" s="33">
        <f>-VLOOKUP(A643,'pl-data'!A:BR,52)</f>
        <v>-137.33333333333334</v>
      </c>
      <c r="V643" s="33">
        <f t="shared" si="542"/>
        <v>0</v>
      </c>
      <c r="W643" s="34">
        <f t="shared" si="543"/>
        <v>-1</v>
      </c>
      <c r="X643" s="34">
        <f t="shared" si="544"/>
        <v>-1</v>
      </c>
    </row>
    <row r="644" spans="1:24" hidden="1" outlineLevel="2" x14ac:dyDescent="0.2">
      <c r="A644" s="49">
        <v>4832</v>
      </c>
      <c r="B644" s="43" t="str">
        <f>+masterfile!D1125</f>
        <v>4832 Abschreibungen auf Kfz</v>
      </c>
      <c r="D644" s="51">
        <f>-VLOOKUP(A644,'pl-data'!A:F,4)</f>
        <v>0</v>
      </c>
      <c r="E644" s="51">
        <f>-VLOOKUP(A644,'pl-data'!A:F,5)</f>
        <v>0</v>
      </c>
      <c r="F644" s="51">
        <f>-VLOOKUP(A644,'pl-data'!A:F,6)</f>
        <v>0</v>
      </c>
      <c r="G644" s="51">
        <f>-VLOOKUP(A644,'pl-data'!A:G,7)</f>
        <v>0</v>
      </c>
      <c r="H644" s="51">
        <f>-VLOOKUP(A644,'pl-data'!A:V,22)</f>
        <v>0</v>
      </c>
      <c r="I644" s="51">
        <f t="shared" si="538"/>
        <v>0</v>
      </c>
      <c r="J644" s="51">
        <f>-VLOOKUP(A644,'pl-data'!A:BR,66)</f>
        <v>0</v>
      </c>
      <c r="K644" s="51">
        <f>-VLOOKUP(A644,'pl-data'!A:BR,68)</f>
        <v>0</v>
      </c>
      <c r="L644" s="51">
        <f>-VLOOKUP(A644,'pl-data'!A:BR,70)</f>
        <v>0</v>
      </c>
      <c r="N644" s="51">
        <f>-VLOOKUP(A644,'pl-data'!A:BR,21)</f>
        <v>0</v>
      </c>
      <c r="O644" s="51">
        <f>-VLOOKUP(A644,'pl-data'!A:BR,51)</f>
        <v>0</v>
      </c>
      <c r="P644" s="51">
        <f>-VLOOKUP(A644,'pl-data'!A:BR,36)</f>
        <v>0</v>
      </c>
      <c r="Q644" s="34" t="str">
        <f t="shared" si="539"/>
        <v>n/a</v>
      </c>
      <c r="R644" s="34" t="str">
        <f t="shared" si="540"/>
        <v>n/a</v>
      </c>
      <c r="T644" s="33">
        <f t="shared" si="541"/>
        <v>0</v>
      </c>
      <c r="U644" s="33">
        <f>-VLOOKUP(A644,'pl-data'!A:BR,52)</f>
        <v>0</v>
      </c>
      <c r="V644" s="33">
        <f t="shared" si="542"/>
        <v>0</v>
      </c>
      <c r="W644" s="34" t="str">
        <f t="shared" si="543"/>
        <v>n/a</v>
      </c>
      <c r="X644" s="34" t="str">
        <f t="shared" si="544"/>
        <v>n/a</v>
      </c>
    </row>
    <row r="645" spans="1:24" hidden="1" outlineLevel="2" x14ac:dyDescent="0.2">
      <c r="A645" s="49">
        <v>4833</v>
      </c>
      <c r="B645" s="43" t="str">
        <f>+masterfile!D1126</f>
        <v>4833 Abschreibung Arbeitszimmer</v>
      </c>
      <c r="D645" s="51">
        <f>-VLOOKUP(A645,'pl-data'!A:F,4)</f>
        <v>0</v>
      </c>
      <c r="E645" s="51">
        <f>-VLOOKUP(A645,'pl-data'!A:F,5)</f>
        <v>0</v>
      </c>
      <c r="F645" s="51">
        <f>-VLOOKUP(A645,'pl-data'!A:F,6)</f>
        <v>0</v>
      </c>
      <c r="G645" s="51">
        <f>-VLOOKUP(A645,'pl-data'!A:G,7)</f>
        <v>0</v>
      </c>
      <c r="H645" s="51">
        <f>-VLOOKUP(A645,'pl-data'!A:V,22)</f>
        <v>0</v>
      </c>
      <c r="I645" s="51">
        <f t="shared" si="538"/>
        <v>0</v>
      </c>
      <c r="J645" s="51">
        <f>-VLOOKUP(A645,'pl-data'!A:BR,66)</f>
        <v>0</v>
      </c>
      <c r="K645" s="51">
        <f>-VLOOKUP(A645,'pl-data'!A:BR,68)</f>
        <v>0</v>
      </c>
      <c r="L645" s="51">
        <f>-VLOOKUP(A645,'pl-data'!A:BR,70)</f>
        <v>0</v>
      </c>
      <c r="N645" s="51">
        <f>-VLOOKUP(A645,'pl-data'!A:BR,21)</f>
        <v>0</v>
      </c>
      <c r="O645" s="51">
        <f>-VLOOKUP(A645,'pl-data'!A:BR,51)</f>
        <v>0</v>
      </c>
      <c r="P645" s="51">
        <f>-VLOOKUP(A645,'pl-data'!A:BR,36)</f>
        <v>0</v>
      </c>
      <c r="Q645" s="34" t="str">
        <f t="shared" si="539"/>
        <v>n/a</v>
      </c>
      <c r="R645" s="34" t="str">
        <f t="shared" si="540"/>
        <v>n/a</v>
      </c>
      <c r="T645" s="33">
        <f t="shared" si="541"/>
        <v>0</v>
      </c>
      <c r="U645" s="33">
        <f>-VLOOKUP(A645,'pl-data'!A:BR,52)</f>
        <v>0</v>
      </c>
      <c r="V645" s="33">
        <f t="shared" si="542"/>
        <v>0</v>
      </c>
      <c r="W645" s="34" t="str">
        <f t="shared" si="543"/>
        <v>n/a</v>
      </c>
      <c r="X645" s="34" t="str">
        <f t="shared" si="544"/>
        <v>n/a</v>
      </c>
    </row>
    <row r="646" spans="1:24" hidden="1" outlineLevel="2" x14ac:dyDescent="0.2">
      <c r="A646" s="49">
        <v>4840</v>
      </c>
      <c r="B646" s="43" t="str">
        <f>+masterfile!D1127</f>
        <v>4840 Apl. Abschreibungen auf Sachanlagen</v>
      </c>
      <c r="D646" s="51">
        <f>-VLOOKUP(A646,'pl-data'!A:F,4)</f>
        <v>0</v>
      </c>
      <c r="E646" s="51">
        <f>-VLOOKUP(A646,'pl-data'!A:F,5)</f>
        <v>0</v>
      </c>
      <c r="F646" s="51">
        <f>-VLOOKUP(A646,'pl-data'!A:F,6)</f>
        <v>0</v>
      </c>
      <c r="G646" s="51">
        <f>-VLOOKUP(A646,'pl-data'!A:G,7)</f>
        <v>0</v>
      </c>
      <c r="H646" s="51">
        <f>-VLOOKUP(A646,'pl-data'!A:V,22)</f>
        <v>0</v>
      </c>
      <c r="I646" s="51">
        <f t="shared" si="538"/>
        <v>0</v>
      </c>
      <c r="J646" s="51">
        <f>-VLOOKUP(A646,'pl-data'!A:BR,66)</f>
        <v>0</v>
      </c>
      <c r="K646" s="51">
        <f>-VLOOKUP(A646,'pl-data'!A:BR,68)</f>
        <v>0</v>
      </c>
      <c r="L646" s="51">
        <f>-VLOOKUP(A646,'pl-data'!A:BR,70)</f>
        <v>0</v>
      </c>
      <c r="N646" s="51">
        <f>-VLOOKUP(A646,'pl-data'!A:BR,21)</f>
        <v>0</v>
      </c>
      <c r="O646" s="51">
        <f>-VLOOKUP(A646,'pl-data'!A:BR,51)</f>
        <v>0</v>
      </c>
      <c r="P646" s="51">
        <f>-VLOOKUP(A646,'pl-data'!A:BR,36)</f>
        <v>0</v>
      </c>
      <c r="Q646" s="34" t="str">
        <f t="shared" si="539"/>
        <v>n/a</v>
      </c>
      <c r="R646" s="34" t="str">
        <f t="shared" si="540"/>
        <v>n/a</v>
      </c>
      <c r="T646" s="33">
        <f t="shared" si="541"/>
        <v>0</v>
      </c>
      <c r="U646" s="33">
        <f>-VLOOKUP(A646,'pl-data'!A:BR,52)</f>
        <v>0</v>
      </c>
      <c r="V646" s="33">
        <f t="shared" si="542"/>
        <v>0</v>
      </c>
      <c r="W646" s="34" t="str">
        <f t="shared" si="543"/>
        <v>n/a</v>
      </c>
      <c r="X646" s="34" t="str">
        <f t="shared" si="544"/>
        <v>n/a</v>
      </c>
    </row>
    <row r="647" spans="1:24" ht="24" hidden="1" outlineLevel="2" x14ac:dyDescent="0.2">
      <c r="A647" s="49">
        <v>4841</v>
      </c>
      <c r="B647" s="43" t="str">
        <f>+masterfile!D1128</f>
        <v>4841 Außergewöhnliche Abschreibung Gebäude</v>
      </c>
      <c r="D647" s="51">
        <f>-VLOOKUP(A647,'pl-data'!A:F,4)</f>
        <v>0</v>
      </c>
      <c r="E647" s="51">
        <f>-VLOOKUP(A647,'pl-data'!A:F,5)</f>
        <v>0</v>
      </c>
      <c r="F647" s="51">
        <f>-VLOOKUP(A647,'pl-data'!A:F,6)</f>
        <v>0</v>
      </c>
      <c r="G647" s="51">
        <f>-VLOOKUP(A647,'pl-data'!A:G,7)</f>
        <v>0</v>
      </c>
      <c r="H647" s="51">
        <f>-VLOOKUP(A647,'pl-data'!A:V,22)</f>
        <v>0</v>
      </c>
      <c r="I647" s="51">
        <f t="shared" si="538"/>
        <v>0</v>
      </c>
      <c r="J647" s="51">
        <f>-VLOOKUP(A647,'pl-data'!A:BR,66)</f>
        <v>0</v>
      </c>
      <c r="K647" s="51">
        <f>-VLOOKUP(A647,'pl-data'!A:BR,68)</f>
        <v>0</v>
      </c>
      <c r="L647" s="51">
        <f>-VLOOKUP(A647,'pl-data'!A:BR,70)</f>
        <v>0</v>
      </c>
      <c r="N647" s="51">
        <f>-VLOOKUP(A647,'pl-data'!A:BR,21)</f>
        <v>0</v>
      </c>
      <c r="O647" s="51">
        <f>-VLOOKUP(A647,'pl-data'!A:BR,51)</f>
        <v>0</v>
      </c>
      <c r="P647" s="51">
        <f>-VLOOKUP(A647,'pl-data'!A:BR,36)</f>
        <v>0</v>
      </c>
      <c r="Q647" s="34" t="str">
        <f t="shared" si="539"/>
        <v>n/a</v>
      </c>
      <c r="R647" s="34" t="str">
        <f t="shared" si="540"/>
        <v>n/a</v>
      </c>
      <c r="T647" s="33">
        <f t="shared" si="541"/>
        <v>0</v>
      </c>
      <c r="U647" s="33">
        <f>-VLOOKUP(A647,'pl-data'!A:BR,52)</f>
        <v>0</v>
      </c>
      <c r="V647" s="33">
        <f t="shared" si="542"/>
        <v>0</v>
      </c>
      <c r="W647" s="34" t="str">
        <f t="shared" si="543"/>
        <v>n/a</v>
      </c>
      <c r="X647" s="34" t="str">
        <f t="shared" si="544"/>
        <v>n/a</v>
      </c>
    </row>
    <row r="648" spans="1:24" ht="24" hidden="1" outlineLevel="2" x14ac:dyDescent="0.2">
      <c r="A648" s="49">
        <v>4842</v>
      </c>
      <c r="B648" s="43" t="str">
        <f>+masterfile!D1129</f>
        <v>4842 Außergewöhnliche Abschreibung auf Kfz</v>
      </c>
      <c r="D648" s="51">
        <f>-VLOOKUP(A648,'pl-data'!A:F,4)</f>
        <v>0</v>
      </c>
      <c r="E648" s="51">
        <f>-VLOOKUP(A648,'pl-data'!A:F,5)</f>
        <v>0</v>
      </c>
      <c r="F648" s="51">
        <f>-VLOOKUP(A648,'pl-data'!A:F,6)</f>
        <v>0</v>
      </c>
      <c r="G648" s="51">
        <f>-VLOOKUP(A648,'pl-data'!A:G,7)</f>
        <v>0</v>
      </c>
      <c r="H648" s="51">
        <f>-VLOOKUP(A648,'pl-data'!A:V,22)</f>
        <v>0</v>
      </c>
      <c r="I648" s="51">
        <f t="shared" si="538"/>
        <v>0</v>
      </c>
      <c r="J648" s="51">
        <f>-VLOOKUP(A648,'pl-data'!A:BR,66)</f>
        <v>0</v>
      </c>
      <c r="K648" s="51">
        <f>-VLOOKUP(A648,'pl-data'!A:BR,68)</f>
        <v>0</v>
      </c>
      <c r="L648" s="51">
        <f>-VLOOKUP(A648,'pl-data'!A:BR,70)</f>
        <v>0</v>
      </c>
      <c r="N648" s="51">
        <f>-VLOOKUP(A648,'pl-data'!A:BR,21)</f>
        <v>0</v>
      </c>
      <c r="O648" s="51">
        <f>-VLOOKUP(A648,'pl-data'!A:BR,51)</f>
        <v>0</v>
      </c>
      <c r="P648" s="51">
        <f>-VLOOKUP(A648,'pl-data'!A:BR,36)</f>
        <v>0</v>
      </c>
      <c r="Q648" s="34" t="str">
        <f t="shared" si="539"/>
        <v>n/a</v>
      </c>
      <c r="R648" s="34" t="str">
        <f t="shared" si="540"/>
        <v>n/a</v>
      </c>
      <c r="T648" s="33">
        <f t="shared" si="541"/>
        <v>0</v>
      </c>
      <c r="U648" s="33">
        <f>-VLOOKUP(A648,'pl-data'!A:BR,52)</f>
        <v>0</v>
      </c>
      <c r="V648" s="33">
        <f t="shared" si="542"/>
        <v>0</v>
      </c>
      <c r="W648" s="34" t="str">
        <f t="shared" si="543"/>
        <v>n/a</v>
      </c>
      <c r="X648" s="34" t="str">
        <f t="shared" si="544"/>
        <v>n/a</v>
      </c>
    </row>
    <row r="649" spans="1:24" ht="24" hidden="1" outlineLevel="2" x14ac:dyDescent="0.2">
      <c r="A649" s="49">
        <v>4843</v>
      </c>
      <c r="B649" s="43" t="str">
        <f>+masterfile!D1130</f>
        <v>4843 Außergewöhnliche Abschreibung so. WG</v>
      </c>
      <c r="D649" s="51">
        <f>-VLOOKUP(A649,'pl-data'!A:F,4)</f>
        <v>0</v>
      </c>
      <c r="E649" s="51">
        <f>-VLOOKUP(A649,'pl-data'!A:F,5)</f>
        <v>0</v>
      </c>
      <c r="F649" s="51">
        <f>-VLOOKUP(A649,'pl-data'!A:F,6)</f>
        <v>0</v>
      </c>
      <c r="G649" s="51">
        <f>-VLOOKUP(A649,'pl-data'!A:G,7)</f>
        <v>0</v>
      </c>
      <c r="H649" s="51">
        <f>-VLOOKUP(A649,'pl-data'!A:V,22)</f>
        <v>0</v>
      </c>
      <c r="I649" s="51">
        <f t="shared" si="538"/>
        <v>0</v>
      </c>
      <c r="J649" s="51">
        <f>-VLOOKUP(A649,'pl-data'!A:BR,66)</f>
        <v>0</v>
      </c>
      <c r="K649" s="51">
        <f>-VLOOKUP(A649,'pl-data'!A:BR,68)</f>
        <v>0</v>
      </c>
      <c r="L649" s="51">
        <f>-VLOOKUP(A649,'pl-data'!A:BR,70)</f>
        <v>0</v>
      </c>
      <c r="N649" s="51">
        <f>-VLOOKUP(A649,'pl-data'!A:BR,21)</f>
        <v>0</v>
      </c>
      <c r="O649" s="51">
        <f>-VLOOKUP(A649,'pl-data'!A:BR,51)</f>
        <v>0</v>
      </c>
      <c r="P649" s="51">
        <f>-VLOOKUP(A649,'pl-data'!A:BR,36)</f>
        <v>0</v>
      </c>
      <c r="Q649" s="34" t="str">
        <f t="shared" si="539"/>
        <v>n/a</v>
      </c>
      <c r="R649" s="34" t="str">
        <f t="shared" si="540"/>
        <v>n/a</v>
      </c>
      <c r="T649" s="33">
        <f t="shared" si="541"/>
        <v>0</v>
      </c>
      <c r="U649" s="33">
        <f>-VLOOKUP(A649,'pl-data'!A:BR,52)</f>
        <v>0</v>
      </c>
      <c r="V649" s="33">
        <f t="shared" si="542"/>
        <v>0</v>
      </c>
      <c r="W649" s="34" t="str">
        <f t="shared" si="543"/>
        <v>n/a</v>
      </c>
      <c r="X649" s="34" t="str">
        <f t="shared" si="544"/>
        <v>n/a</v>
      </c>
    </row>
    <row r="650" spans="1:24" ht="24" hidden="1" outlineLevel="2" x14ac:dyDescent="0.2">
      <c r="A650" s="49">
        <v>4850</v>
      </c>
      <c r="B650" s="43" t="str">
        <f>+masterfile!D1131</f>
        <v>4850 Abschreib.Sachanlagen/stl. So-Vorschr.</v>
      </c>
      <c r="D650" s="51">
        <f>-VLOOKUP(A650,'pl-data'!A:F,4)</f>
        <v>0</v>
      </c>
      <c r="E650" s="51">
        <f>-VLOOKUP(A650,'pl-data'!A:F,5)</f>
        <v>0</v>
      </c>
      <c r="F650" s="51">
        <f>-VLOOKUP(A650,'pl-data'!A:F,6)</f>
        <v>0</v>
      </c>
      <c r="G650" s="51">
        <f>-VLOOKUP(A650,'pl-data'!A:G,7)</f>
        <v>0</v>
      </c>
      <c r="H650" s="51">
        <f>-VLOOKUP(A650,'pl-data'!A:V,22)</f>
        <v>0</v>
      </c>
      <c r="I650" s="51">
        <f t="shared" si="538"/>
        <v>0</v>
      </c>
      <c r="J650" s="51">
        <f>-VLOOKUP(A650,'pl-data'!A:BR,66)</f>
        <v>0</v>
      </c>
      <c r="K650" s="51">
        <f>-VLOOKUP(A650,'pl-data'!A:BR,68)</f>
        <v>0</v>
      </c>
      <c r="L650" s="51">
        <f>-VLOOKUP(A650,'pl-data'!A:BR,70)</f>
        <v>0</v>
      </c>
      <c r="N650" s="51">
        <f>-VLOOKUP(A650,'pl-data'!A:BR,21)</f>
        <v>0</v>
      </c>
      <c r="O650" s="51">
        <f>-VLOOKUP(A650,'pl-data'!A:BR,51)</f>
        <v>0</v>
      </c>
      <c r="P650" s="51">
        <f>-VLOOKUP(A650,'pl-data'!A:BR,36)</f>
        <v>0</v>
      </c>
      <c r="Q650" s="34" t="str">
        <f t="shared" si="539"/>
        <v>n/a</v>
      </c>
      <c r="R650" s="34" t="str">
        <f t="shared" si="540"/>
        <v>n/a</v>
      </c>
      <c r="T650" s="33">
        <f t="shared" si="541"/>
        <v>0</v>
      </c>
      <c r="U650" s="33">
        <f>-VLOOKUP(A650,'pl-data'!A:BR,52)</f>
        <v>0</v>
      </c>
      <c r="V650" s="33">
        <f t="shared" si="542"/>
        <v>0</v>
      </c>
      <c r="W650" s="34" t="str">
        <f t="shared" si="543"/>
        <v>n/a</v>
      </c>
      <c r="X650" s="34" t="str">
        <f t="shared" si="544"/>
        <v>n/a</v>
      </c>
    </row>
    <row r="651" spans="1:24" hidden="1" outlineLevel="2" x14ac:dyDescent="0.2">
      <c r="A651" s="49">
        <v>4851</v>
      </c>
      <c r="B651" s="43" t="str">
        <f>+masterfile!D1132</f>
        <v>4851 Sonderabschr. § 7g (5) EStG ohne Kfz</v>
      </c>
      <c r="D651" s="51">
        <f>-VLOOKUP(A651,'pl-data'!A:F,4)</f>
        <v>0</v>
      </c>
      <c r="E651" s="51">
        <f>-VLOOKUP(A651,'pl-data'!A:F,5)</f>
        <v>0</v>
      </c>
      <c r="F651" s="51">
        <f>-VLOOKUP(A651,'pl-data'!A:F,6)</f>
        <v>0</v>
      </c>
      <c r="G651" s="51">
        <f>-VLOOKUP(A651,'pl-data'!A:G,7)</f>
        <v>0</v>
      </c>
      <c r="H651" s="51">
        <f>-VLOOKUP(A651,'pl-data'!A:V,22)</f>
        <v>0</v>
      </c>
      <c r="I651" s="51">
        <f t="shared" si="538"/>
        <v>0</v>
      </c>
      <c r="J651" s="51">
        <f>-VLOOKUP(A651,'pl-data'!A:BR,66)</f>
        <v>0</v>
      </c>
      <c r="K651" s="51">
        <f>-VLOOKUP(A651,'pl-data'!A:BR,68)</f>
        <v>0</v>
      </c>
      <c r="L651" s="51">
        <f>-VLOOKUP(A651,'pl-data'!A:BR,70)</f>
        <v>0</v>
      </c>
      <c r="N651" s="51">
        <f>-VLOOKUP(A651,'pl-data'!A:BR,21)</f>
        <v>0</v>
      </c>
      <c r="O651" s="51">
        <f>-VLOOKUP(A651,'pl-data'!A:BR,51)</f>
        <v>0</v>
      </c>
      <c r="P651" s="51">
        <f>-VLOOKUP(A651,'pl-data'!A:BR,36)</f>
        <v>0</v>
      </c>
      <c r="Q651" s="34" t="str">
        <f t="shared" si="539"/>
        <v>n/a</v>
      </c>
      <c r="R651" s="34" t="str">
        <f t="shared" si="540"/>
        <v>n/a</v>
      </c>
      <c r="T651" s="33">
        <f t="shared" si="541"/>
        <v>0</v>
      </c>
      <c r="U651" s="33">
        <f>-VLOOKUP(A651,'pl-data'!A:BR,52)</f>
        <v>0</v>
      </c>
      <c r="V651" s="33">
        <f t="shared" si="542"/>
        <v>0</v>
      </c>
      <c r="W651" s="34" t="str">
        <f t="shared" si="543"/>
        <v>n/a</v>
      </c>
      <c r="X651" s="34" t="str">
        <f t="shared" si="544"/>
        <v>n/a</v>
      </c>
    </row>
    <row r="652" spans="1:24" hidden="1" outlineLevel="2" x14ac:dyDescent="0.2">
      <c r="A652" s="49">
        <v>4852</v>
      </c>
      <c r="B652" s="43" t="str">
        <f>+masterfile!D1133</f>
        <v>4852 Sonderabschr. § 7g (5) EStG für Kfz</v>
      </c>
      <c r="D652" s="51">
        <f>-VLOOKUP(A652,'pl-data'!A:F,4)</f>
        <v>0</v>
      </c>
      <c r="E652" s="51">
        <f>-VLOOKUP(A652,'pl-data'!A:F,5)</f>
        <v>0</v>
      </c>
      <c r="F652" s="51">
        <f>-VLOOKUP(A652,'pl-data'!A:F,6)</f>
        <v>0</v>
      </c>
      <c r="G652" s="51">
        <f>-VLOOKUP(A652,'pl-data'!A:G,7)</f>
        <v>0</v>
      </c>
      <c r="H652" s="51">
        <f>-VLOOKUP(A652,'pl-data'!A:V,22)</f>
        <v>0</v>
      </c>
      <c r="I652" s="51">
        <f t="shared" si="538"/>
        <v>0</v>
      </c>
      <c r="J652" s="51">
        <f>-VLOOKUP(A652,'pl-data'!A:BR,66)</f>
        <v>0</v>
      </c>
      <c r="K652" s="51">
        <f>-VLOOKUP(A652,'pl-data'!A:BR,68)</f>
        <v>0</v>
      </c>
      <c r="L652" s="51">
        <f>-VLOOKUP(A652,'pl-data'!A:BR,70)</f>
        <v>0</v>
      </c>
      <c r="N652" s="51">
        <f>-VLOOKUP(A652,'pl-data'!A:BR,21)</f>
        <v>0</v>
      </c>
      <c r="O652" s="51">
        <f>-VLOOKUP(A652,'pl-data'!A:BR,51)</f>
        <v>0</v>
      </c>
      <c r="P652" s="51">
        <f>-VLOOKUP(A652,'pl-data'!A:BR,36)</f>
        <v>0</v>
      </c>
      <c r="Q652" s="34" t="str">
        <f t="shared" si="539"/>
        <v>n/a</v>
      </c>
      <c r="R652" s="34" t="str">
        <f t="shared" si="540"/>
        <v>n/a</v>
      </c>
      <c r="T652" s="33">
        <f t="shared" si="541"/>
        <v>0</v>
      </c>
      <c r="U652" s="33">
        <f>-VLOOKUP(A652,'pl-data'!A:BR,52)</f>
        <v>0</v>
      </c>
      <c r="V652" s="33">
        <f t="shared" si="542"/>
        <v>0</v>
      </c>
      <c r="W652" s="34" t="str">
        <f t="shared" si="543"/>
        <v>n/a</v>
      </c>
      <c r="X652" s="34" t="str">
        <f t="shared" si="544"/>
        <v>n/a</v>
      </c>
    </row>
    <row r="653" spans="1:24" hidden="1" outlineLevel="2" x14ac:dyDescent="0.2">
      <c r="A653" s="49">
        <v>4853</v>
      </c>
      <c r="B653" s="43" t="str">
        <f>+masterfile!D1134</f>
        <v>4853 Kürzung AHK § 7g (2) EStG ohne Kfz</v>
      </c>
      <c r="D653" s="51">
        <f>-VLOOKUP(A653,'pl-data'!A:F,4)</f>
        <v>0</v>
      </c>
      <c r="E653" s="51">
        <f>-VLOOKUP(A653,'pl-data'!A:F,5)</f>
        <v>0</v>
      </c>
      <c r="F653" s="51">
        <f>-VLOOKUP(A653,'pl-data'!A:F,6)</f>
        <v>0</v>
      </c>
      <c r="G653" s="51">
        <f>-VLOOKUP(A653,'pl-data'!A:G,7)</f>
        <v>0</v>
      </c>
      <c r="H653" s="51">
        <f>-VLOOKUP(A653,'pl-data'!A:V,22)</f>
        <v>0</v>
      </c>
      <c r="I653" s="51">
        <f t="shared" si="538"/>
        <v>0</v>
      </c>
      <c r="J653" s="51">
        <f>-VLOOKUP(A653,'pl-data'!A:BR,66)</f>
        <v>0</v>
      </c>
      <c r="K653" s="51">
        <f>-VLOOKUP(A653,'pl-data'!A:BR,68)</f>
        <v>0</v>
      </c>
      <c r="L653" s="51">
        <f>-VLOOKUP(A653,'pl-data'!A:BR,70)</f>
        <v>0</v>
      </c>
      <c r="N653" s="51">
        <f>-VLOOKUP(A653,'pl-data'!A:BR,21)</f>
        <v>0</v>
      </c>
      <c r="O653" s="51">
        <f>-VLOOKUP(A653,'pl-data'!A:BR,51)</f>
        <v>0</v>
      </c>
      <c r="P653" s="51">
        <f>-VLOOKUP(A653,'pl-data'!A:BR,36)</f>
        <v>0</v>
      </c>
      <c r="Q653" s="34" t="str">
        <f t="shared" si="539"/>
        <v>n/a</v>
      </c>
      <c r="R653" s="34" t="str">
        <f t="shared" si="540"/>
        <v>n/a</v>
      </c>
      <c r="T653" s="33">
        <f t="shared" si="541"/>
        <v>0</v>
      </c>
      <c r="U653" s="33">
        <f>-VLOOKUP(A653,'pl-data'!A:BR,52)</f>
        <v>0</v>
      </c>
      <c r="V653" s="33">
        <f t="shared" si="542"/>
        <v>0</v>
      </c>
      <c r="W653" s="34" t="str">
        <f t="shared" si="543"/>
        <v>n/a</v>
      </c>
      <c r="X653" s="34" t="str">
        <f t="shared" si="544"/>
        <v>n/a</v>
      </c>
    </row>
    <row r="654" spans="1:24" hidden="1" outlineLevel="2" x14ac:dyDescent="0.2">
      <c r="A654" s="49">
        <v>4854</v>
      </c>
      <c r="B654" s="43" t="str">
        <f>+masterfile!D1135</f>
        <v>4854 Kürzung AHK § 7g (2) EStG für Kfz</v>
      </c>
      <c r="D654" s="51">
        <f>-VLOOKUP(A654,'pl-data'!A:F,4)</f>
        <v>0</v>
      </c>
      <c r="E654" s="51">
        <f>-VLOOKUP(A654,'pl-data'!A:F,5)</f>
        <v>0</v>
      </c>
      <c r="F654" s="51">
        <f>-VLOOKUP(A654,'pl-data'!A:F,6)</f>
        <v>0</v>
      </c>
      <c r="G654" s="51">
        <f>-VLOOKUP(A654,'pl-data'!A:G,7)</f>
        <v>0</v>
      </c>
      <c r="H654" s="51">
        <f>-VLOOKUP(A654,'pl-data'!A:V,22)</f>
        <v>0</v>
      </c>
      <c r="I654" s="51">
        <f t="shared" si="538"/>
        <v>0</v>
      </c>
      <c r="J654" s="51">
        <f>-VLOOKUP(A654,'pl-data'!A:BR,66)</f>
        <v>0</v>
      </c>
      <c r="K654" s="51">
        <f>-VLOOKUP(A654,'pl-data'!A:BR,68)</f>
        <v>0</v>
      </c>
      <c r="L654" s="51">
        <f>-VLOOKUP(A654,'pl-data'!A:BR,70)</f>
        <v>0</v>
      </c>
      <c r="N654" s="51">
        <f>-VLOOKUP(A654,'pl-data'!A:BR,21)</f>
        <v>0</v>
      </c>
      <c r="O654" s="51">
        <f>-VLOOKUP(A654,'pl-data'!A:BR,51)</f>
        <v>0</v>
      </c>
      <c r="P654" s="51">
        <f>-VLOOKUP(A654,'pl-data'!A:BR,36)</f>
        <v>0</v>
      </c>
      <c r="Q654" s="34" t="str">
        <f t="shared" si="539"/>
        <v>n/a</v>
      </c>
      <c r="R654" s="34" t="str">
        <f t="shared" si="540"/>
        <v>n/a</v>
      </c>
      <c r="T654" s="33">
        <f t="shared" si="541"/>
        <v>0</v>
      </c>
      <c r="U654" s="33">
        <f>-VLOOKUP(A654,'pl-data'!A:BR,52)</f>
        <v>0</v>
      </c>
      <c r="V654" s="33">
        <f t="shared" si="542"/>
        <v>0</v>
      </c>
      <c r="W654" s="34" t="str">
        <f t="shared" si="543"/>
        <v>n/a</v>
      </c>
      <c r="X654" s="34" t="str">
        <f t="shared" si="544"/>
        <v>n/a</v>
      </c>
    </row>
    <row r="655" spans="1:24" hidden="1" outlineLevel="2" x14ac:dyDescent="0.2">
      <c r="A655" s="49">
        <v>4855</v>
      </c>
      <c r="B655" s="43" t="str">
        <f>+masterfile!D1136</f>
        <v>4855 Sofortabschreibung GWG</v>
      </c>
      <c r="D655" s="51">
        <f>-VLOOKUP(A655,'pl-data'!A:F,4)</f>
        <v>0</v>
      </c>
      <c r="E655" s="51">
        <f>-VLOOKUP(A655,'pl-data'!A:F,5)</f>
        <v>0</v>
      </c>
      <c r="F655" s="51">
        <f>-VLOOKUP(A655,'pl-data'!A:F,6)</f>
        <v>0</v>
      </c>
      <c r="G655" s="51">
        <f>-VLOOKUP(A655,'pl-data'!A:G,7)</f>
        <v>0</v>
      </c>
      <c r="H655" s="51">
        <f>-VLOOKUP(A655,'pl-data'!A:V,22)</f>
        <v>0</v>
      </c>
      <c r="I655" s="51">
        <f t="shared" si="538"/>
        <v>0</v>
      </c>
      <c r="J655" s="51">
        <f>-VLOOKUP(A655,'pl-data'!A:BR,66)</f>
        <v>0</v>
      </c>
      <c r="K655" s="51">
        <f>-VLOOKUP(A655,'pl-data'!A:BR,68)</f>
        <v>0</v>
      </c>
      <c r="L655" s="51">
        <f>-VLOOKUP(A655,'pl-data'!A:BR,70)</f>
        <v>0</v>
      </c>
      <c r="N655" s="51">
        <f>-VLOOKUP(A655,'pl-data'!A:BR,21)</f>
        <v>0</v>
      </c>
      <c r="O655" s="51">
        <f>-VLOOKUP(A655,'pl-data'!A:BR,51)</f>
        <v>0</v>
      </c>
      <c r="P655" s="51">
        <f>-VLOOKUP(A655,'pl-data'!A:BR,36)</f>
        <v>0</v>
      </c>
      <c r="Q655" s="34" t="str">
        <f t="shared" si="539"/>
        <v>n/a</v>
      </c>
      <c r="R655" s="34" t="str">
        <f t="shared" si="540"/>
        <v>n/a</v>
      </c>
      <c r="T655" s="33">
        <f t="shared" si="541"/>
        <v>0</v>
      </c>
      <c r="U655" s="33">
        <f>-VLOOKUP(A655,'pl-data'!A:BR,52)</f>
        <v>0</v>
      </c>
      <c r="V655" s="33">
        <f t="shared" si="542"/>
        <v>0</v>
      </c>
      <c r="W655" s="34" t="str">
        <f t="shared" si="543"/>
        <v>n/a</v>
      </c>
      <c r="X655" s="34" t="str">
        <f t="shared" si="544"/>
        <v>n/a</v>
      </c>
    </row>
    <row r="656" spans="1:24" ht="24" hidden="1" outlineLevel="2" x14ac:dyDescent="0.2">
      <c r="A656" s="49">
        <v>4856</v>
      </c>
      <c r="B656" s="43" t="str">
        <f>+masterfile!D1137</f>
        <v>4856 Sonderabschreibungen nach § 7b EStG</v>
      </c>
      <c r="D656" s="51">
        <f>-VLOOKUP(A656,'pl-data'!A:F,4)</f>
        <v>0</v>
      </c>
      <c r="E656" s="51">
        <f>-VLOOKUP(A656,'pl-data'!A:F,5)</f>
        <v>0</v>
      </c>
      <c r="F656" s="51">
        <f>-VLOOKUP(A656,'pl-data'!A:F,6)</f>
        <v>0</v>
      </c>
      <c r="G656" s="51">
        <f>-VLOOKUP(A656,'pl-data'!A:G,7)</f>
        <v>0</v>
      </c>
      <c r="H656" s="51">
        <f>-VLOOKUP(A656,'pl-data'!A:V,22)</f>
        <v>0</v>
      </c>
      <c r="I656" s="51">
        <f t="shared" si="538"/>
        <v>0</v>
      </c>
      <c r="J656" s="51">
        <f>-VLOOKUP(A656,'pl-data'!A:BR,66)</f>
        <v>0</v>
      </c>
      <c r="K656" s="51">
        <f>-VLOOKUP(A656,'pl-data'!A:BR,68)</f>
        <v>0</v>
      </c>
      <c r="L656" s="51">
        <f>-VLOOKUP(A656,'pl-data'!A:BR,70)</f>
        <v>0</v>
      </c>
      <c r="N656" s="51">
        <f>-VLOOKUP(A656,'pl-data'!A:BR,21)</f>
        <v>0</v>
      </c>
      <c r="O656" s="51">
        <f>-VLOOKUP(A656,'pl-data'!A:BR,51)</f>
        <v>0</v>
      </c>
      <c r="P656" s="51">
        <f>-VLOOKUP(A656,'pl-data'!A:BR,36)</f>
        <v>0</v>
      </c>
      <c r="Q656" s="34" t="str">
        <f t="shared" si="539"/>
        <v>n/a</v>
      </c>
      <c r="R656" s="34" t="str">
        <f t="shared" si="540"/>
        <v>n/a</v>
      </c>
      <c r="T656" s="33">
        <f t="shared" si="541"/>
        <v>0</v>
      </c>
      <c r="U656" s="33">
        <f>-VLOOKUP(A656,'pl-data'!A:BR,52)</f>
        <v>0</v>
      </c>
      <c r="V656" s="33">
        <f t="shared" si="542"/>
        <v>0</v>
      </c>
      <c r="W656" s="34" t="str">
        <f t="shared" si="543"/>
        <v>n/a</v>
      </c>
      <c r="X656" s="34" t="str">
        <f t="shared" si="544"/>
        <v>n/a</v>
      </c>
    </row>
    <row r="657" spans="1:25" hidden="1" outlineLevel="2" x14ac:dyDescent="0.2">
      <c r="A657" s="49">
        <v>4859</v>
      </c>
      <c r="B657" s="43" t="str">
        <f>+masterfile!D1138</f>
        <v>4859 Abzugsbetrag nach § 6b EStG</v>
      </c>
      <c r="D657" s="51">
        <f>-VLOOKUP(A657,'pl-data'!A:F,4)</f>
        <v>0</v>
      </c>
      <c r="E657" s="51">
        <f>-VLOOKUP(A657,'pl-data'!A:F,5)</f>
        <v>0</v>
      </c>
      <c r="F657" s="51">
        <f>-VLOOKUP(A657,'pl-data'!A:F,6)</f>
        <v>0</v>
      </c>
      <c r="G657" s="51">
        <f>-VLOOKUP(A657,'pl-data'!A:G,7)</f>
        <v>0</v>
      </c>
      <c r="H657" s="51">
        <f>-VLOOKUP(A657,'pl-data'!A:V,22)</f>
        <v>0</v>
      </c>
      <c r="I657" s="51">
        <f t="shared" si="538"/>
        <v>0</v>
      </c>
      <c r="J657" s="51">
        <f>-VLOOKUP(A657,'pl-data'!A:BR,66)</f>
        <v>0</v>
      </c>
      <c r="K657" s="51">
        <f>-VLOOKUP(A657,'pl-data'!A:BR,68)</f>
        <v>0</v>
      </c>
      <c r="L657" s="51">
        <f>-VLOOKUP(A657,'pl-data'!A:BR,70)</f>
        <v>0</v>
      </c>
      <c r="N657" s="51">
        <f>-VLOOKUP(A657,'pl-data'!A:BR,21)</f>
        <v>0</v>
      </c>
      <c r="O657" s="51">
        <f>-VLOOKUP(A657,'pl-data'!A:BR,51)</f>
        <v>0</v>
      </c>
      <c r="P657" s="51">
        <f>-VLOOKUP(A657,'pl-data'!A:BR,36)</f>
        <v>0</v>
      </c>
      <c r="Q657" s="34" t="str">
        <f t="shared" si="539"/>
        <v>n/a</v>
      </c>
      <c r="R657" s="34" t="str">
        <f t="shared" si="540"/>
        <v>n/a</v>
      </c>
      <c r="T657" s="33">
        <f t="shared" si="541"/>
        <v>0</v>
      </c>
      <c r="U657" s="33">
        <f>-VLOOKUP(A657,'pl-data'!A:BR,52)</f>
        <v>0</v>
      </c>
      <c r="V657" s="33">
        <f t="shared" si="542"/>
        <v>0</v>
      </c>
      <c r="W657" s="34" t="str">
        <f t="shared" si="543"/>
        <v>n/a</v>
      </c>
      <c r="X657" s="34" t="str">
        <f t="shared" si="544"/>
        <v>n/a</v>
      </c>
    </row>
    <row r="658" spans="1:25" hidden="1" outlineLevel="2" x14ac:dyDescent="0.2">
      <c r="A658" s="49">
        <v>4860</v>
      </c>
      <c r="B658" s="43" t="str">
        <f>+masterfile!D1139</f>
        <v>4860 Abschreibungen auf aktivierte GWG</v>
      </c>
      <c r="D658" s="51">
        <f>-VLOOKUP(A658,'pl-data'!A:F,4)</f>
        <v>-1.5</v>
      </c>
      <c r="E658" s="51">
        <f>-VLOOKUP(A658,'pl-data'!A:F,5)</f>
        <v>-1.5</v>
      </c>
      <c r="F658" s="51">
        <f>-VLOOKUP(A658,'pl-data'!A:F,6)</f>
        <v>-1.5</v>
      </c>
      <c r="G658" s="51">
        <f>-VLOOKUP(A658,'pl-data'!A:G,7)</f>
        <v>-1.5</v>
      </c>
      <c r="H658" s="51">
        <f>-VLOOKUP(A658,'pl-data'!A:V,22)</f>
        <v>-1.5</v>
      </c>
      <c r="I658" s="51">
        <f t="shared" si="538"/>
        <v>0</v>
      </c>
      <c r="J658" s="51">
        <f>-VLOOKUP(A658,'pl-data'!A:BR,66)</f>
        <v>-1.59135</v>
      </c>
      <c r="K658" s="51">
        <f>-VLOOKUP(A658,'pl-data'!A:BR,68)</f>
        <v>-1.6550040000000001</v>
      </c>
      <c r="L658" s="51">
        <f>-VLOOKUP(A658,'pl-data'!A:BR,70)</f>
        <v>-1.7377542000000001</v>
      </c>
      <c r="N658" s="51">
        <f>-VLOOKUP(A658,'pl-data'!A:BR,21)</f>
        <v>-1.5</v>
      </c>
      <c r="O658" s="51">
        <f>-VLOOKUP(A658,'pl-data'!A:BR,51)</f>
        <v>-1.5449999999999997</v>
      </c>
      <c r="P658" s="51">
        <f>-VLOOKUP(A658,'pl-data'!A:BR,36)</f>
        <v>0</v>
      </c>
      <c r="Q658" s="34">
        <f t="shared" si="539"/>
        <v>-1</v>
      </c>
      <c r="R658" s="34">
        <f t="shared" si="540"/>
        <v>-1</v>
      </c>
      <c r="T658" s="33">
        <f t="shared" si="541"/>
        <v>-1.5</v>
      </c>
      <c r="U658" s="33">
        <f>-VLOOKUP(A658,'pl-data'!A:BR,52)</f>
        <v>-1.5449999999999997</v>
      </c>
      <c r="V658" s="33">
        <f t="shared" si="542"/>
        <v>0</v>
      </c>
      <c r="W658" s="34">
        <f t="shared" si="543"/>
        <v>-1</v>
      </c>
      <c r="X658" s="34">
        <f t="shared" si="544"/>
        <v>-1</v>
      </c>
    </row>
    <row r="659" spans="1:25" ht="24" hidden="1" outlineLevel="2" x14ac:dyDescent="0.2">
      <c r="A659" s="49">
        <v>4862</v>
      </c>
      <c r="B659" s="43" t="str">
        <f>+masterfile!D1140</f>
        <v>4862 Abschreibungen auf WG Sammelposten</v>
      </c>
      <c r="D659" s="51">
        <f>-VLOOKUP(A659,'pl-data'!A:F,4)</f>
        <v>0</v>
      </c>
      <c r="E659" s="51">
        <f>-VLOOKUP(A659,'pl-data'!A:F,5)</f>
        <v>0</v>
      </c>
      <c r="F659" s="51">
        <f>-VLOOKUP(A659,'pl-data'!A:F,6)</f>
        <v>0</v>
      </c>
      <c r="G659" s="51">
        <f>-VLOOKUP(A659,'pl-data'!A:G,7)</f>
        <v>0</v>
      </c>
      <c r="H659" s="51">
        <f>-VLOOKUP(A659,'pl-data'!A:V,22)</f>
        <v>0</v>
      </c>
      <c r="I659" s="51">
        <f t="shared" si="538"/>
        <v>0</v>
      </c>
      <c r="J659" s="51">
        <f>-VLOOKUP(A659,'pl-data'!A:BR,66)</f>
        <v>0</v>
      </c>
      <c r="K659" s="51">
        <f>-VLOOKUP(A659,'pl-data'!A:BR,68)</f>
        <v>0</v>
      </c>
      <c r="L659" s="51">
        <f>-VLOOKUP(A659,'pl-data'!A:BR,70)</f>
        <v>0</v>
      </c>
      <c r="N659" s="51">
        <f>-VLOOKUP(A659,'pl-data'!A:BR,21)</f>
        <v>0</v>
      </c>
      <c r="O659" s="51">
        <f>-VLOOKUP(A659,'pl-data'!A:BR,51)</f>
        <v>0</v>
      </c>
      <c r="P659" s="51">
        <f>-VLOOKUP(A659,'pl-data'!A:BR,36)</f>
        <v>0</v>
      </c>
      <c r="Q659" s="34" t="str">
        <f t="shared" si="539"/>
        <v>n/a</v>
      </c>
      <c r="R659" s="34" t="str">
        <f t="shared" si="540"/>
        <v>n/a</v>
      </c>
      <c r="T659" s="33">
        <f t="shared" si="541"/>
        <v>0</v>
      </c>
      <c r="U659" s="33">
        <f>-VLOOKUP(A659,'pl-data'!A:BR,52)</f>
        <v>0</v>
      </c>
      <c r="V659" s="33">
        <f t="shared" si="542"/>
        <v>0</v>
      </c>
      <c r="W659" s="34" t="str">
        <f t="shared" si="543"/>
        <v>n/a</v>
      </c>
      <c r="X659" s="34" t="str">
        <f t="shared" si="544"/>
        <v>n/a</v>
      </c>
    </row>
    <row r="660" spans="1:25" ht="24" hidden="1" outlineLevel="2" x14ac:dyDescent="0.2">
      <c r="A660" s="49">
        <v>4865</v>
      </c>
      <c r="B660" s="43" t="str">
        <f>+masterfile!D1141</f>
        <v>4865 Apl. Abschreibungen auf aktivierte GWG</v>
      </c>
      <c r="D660" s="51">
        <f>-VLOOKUP(A660,'pl-data'!A:F,4)</f>
        <v>0</v>
      </c>
      <c r="E660" s="51">
        <f>-VLOOKUP(A660,'pl-data'!A:F,5)</f>
        <v>0</v>
      </c>
      <c r="F660" s="51">
        <f>-VLOOKUP(A660,'pl-data'!A:F,6)</f>
        <v>0</v>
      </c>
      <c r="G660" s="51">
        <f>-VLOOKUP(A660,'pl-data'!A:G,7)</f>
        <v>0</v>
      </c>
      <c r="H660" s="51">
        <f>-VLOOKUP(A660,'pl-data'!A:V,22)</f>
        <v>0</v>
      </c>
      <c r="I660" s="51">
        <f t="shared" si="538"/>
        <v>0</v>
      </c>
      <c r="J660" s="51">
        <f>-VLOOKUP(A660,'pl-data'!A:BR,66)</f>
        <v>0</v>
      </c>
      <c r="K660" s="51">
        <f>-VLOOKUP(A660,'pl-data'!A:BR,68)</f>
        <v>0</v>
      </c>
      <c r="L660" s="51">
        <f>-VLOOKUP(A660,'pl-data'!A:BR,70)</f>
        <v>0</v>
      </c>
      <c r="N660" s="51">
        <f>-VLOOKUP(A660,'pl-data'!A:BR,21)</f>
        <v>0</v>
      </c>
      <c r="O660" s="51">
        <f>-VLOOKUP(A660,'pl-data'!A:BR,51)</f>
        <v>0</v>
      </c>
      <c r="P660" s="51">
        <f>-VLOOKUP(A660,'pl-data'!A:BR,36)</f>
        <v>0</v>
      </c>
      <c r="Q660" s="34" t="str">
        <f t="shared" si="539"/>
        <v>n/a</v>
      </c>
      <c r="R660" s="34" t="str">
        <f t="shared" si="540"/>
        <v>n/a</v>
      </c>
      <c r="T660" s="33">
        <f t="shared" si="541"/>
        <v>0</v>
      </c>
      <c r="U660" s="33">
        <f>-VLOOKUP(A660,'pl-data'!A:BR,52)</f>
        <v>0</v>
      </c>
      <c r="V660" s="33">
        <f t="shared" si="542"/>
        <v>0</v>
      </c>
      <c r="W660" s="34" t="str">
        <f t="shared" si="543"/>
        <v>n/a</v>
      </c>
      <c r="X660" s="34" t="str">
        <f t="shared" si="544"/>
        <v>n/a</v>
      </c>
    </row>
    <row r="661" spans="1:25" hidden="1" outlineLevel="1" x14ac:dyDescent="0.2">
      <c r="B661" s="18"/>
      <c r="D661" s="53"/>
      <c r="E661" s="53"/>
      <c r="F661" s="53"/>
      <c r="G661" s="53"/>
      <c r="H661" s="53"/>
      <c r="I661" s="53"/>
      <c r="J661" s="53"/>
      <c r="K661" s="53"/>
      <c r="L661" s="53"/>
      <c r="N661" s="53"/>
      <c r="O661" s="53"/>
      <c r="P661" s="53"/>
    </row>
    <row r="662" spans="1:25" ht="48" hidden="1" outlineLevel="1" x14ac:dyDescent="0.2">
      <c r="A662" s="49" t="s">
        <v>272</v>
      </c>
      <c r="B662" s="18" t="s">
        <v>272</v>
      </c>
      <c r="D662" s="53">
        <f>+SUM(D663:D667)</f>
        <v>0</v>
      </c>
      <c r="E662" s="53">
        <f t="shared" ref="E662" si="545">+SUM(E663:E667)</f>
        <v>0</v>
      </c>
      <c r="F662" s="53">
        <f>+SUM(F663:F667)</f>
        <v>0</v>
      </c>
      <c r="G662" s="53">
        <f t="shared" ref="G662:L662" si="546">+SUM(G663:G667)</f>
        <v>0</v>
      </c>
      <c r="H662" s="53">
        <f t="shared" si="546"/>
        <v>0</v>
      </c>
      <c r="I662" s="53">
        <f t="shared" si="546"/>
        <v>0</v>
      </c>
      <c r="J662" s="53">
        <f t="shared" si="546"/>
        <v>0</v>
      </c>
      <c r="K662" s="53">
        <f t="shared" si="546"/>
        <v>0</v>
      </c>
      <c r="L662" s="53">
        <f t="shared" si="546"/>
        <v>0</v>
      </c>
      <c r="N662" s="53">
        <f t="shared" ref="N662:P662" si="547">+SUM(N663:N667)</f>
        <v>0</v>
      </c>
      <c r="O662" s="53">
        <f t="shared" si="547"/>
        <v>0</v>
      </c>
      <c r="P662" s="53">
        <f t="shared" si="547"/>
        <v>0</v>
      </c>
      <c r="Q662" s="34" t="str">
        <f t="shared" ref="Q662" si="548">IFERROR(P662/O662-1,"n/a")</f>
        <v>n/a</v>
      </c>
      <c r="R662" s="34" t="str">
        <f t="shared" ref="R662" si="549">IFERROR(P662/N662-1,"n/a")</f>
        <v>n/a</v>
      </c>
      <c r="T662" s="6">
        <f t="shared" ref="T662:V662" si="550">+SUM(T663:T667)</f>
        <v>0</v>
      </c>
      <c r="U662" s="6">
        <f t="shared" si="550"/>
        <v>0</v>
      </c>
      <c r="V662" s="6">
        <f t="shared" si="550"/>
        <v>0</v>
      </c>
      <c r="W662" s="34" t="str">
        <f t="shared" ref="W662" si="551">IFERROR(V662/U662-1,"n/a")</f>
        <v>n/a</v>
      </c>
      <c r="X662" s="34" t="str">
        <f t="shared" ref="X662" si="552">IFERROR(V662/T662-1,"n/a")</f>
        <v>n/a</v>
      </c>
    </row>
    <row r="663" spans="1:25" ht="24" hidden="1" outlineLevel="2" x14ac:dyDescent="0.2">
      <c r="A663" s="49">
        <v>4880</v>
      </c>
      <c r="B663" s="43" t="str">
        <f>+masterfile!D1152</f>
        <v>4880 Abschr. sonst. VG des UV (unübl.Höhe)</v>
      </c>
      <c r="D663" s="51">
        <f>-VLOOKUP(A663,'pl-data'!A:F,4)</f>
        <v>0</v>
      </c>
      <c r="E663" s="51">
        <f>-VLOOKUP(A663,'pl-data'!A:F,5)</f>
        <v>0</v>
      </c>
      <c r="F663" s="51">
        <f>-VLOOKUP(A663,'pl-data'!A:F,6)</f>
        <v>0</v>
      </c>
      <c r="G663" s="51">
        <f>-VLOOKUP(A663,'pl-data'!A:G,7)</f>
        <v>0</v>
      </c>
      <c r="H663" s="51">
        <f>-VLOOKUP(A663,'pl-data'!A:V,22)</f>
        <v>0</v>
      </c>
      <c r="I663" s="51">
        <f t="shared" ref="I663:I666" si="553">+U663+P663-O663</f>
        <v>0</v>
      </c>
      <c r="J663" s="51">
        <f>-VLOOKUP(A663,'pl-data'!A:BR,66)</f>
        <v>0</v>
      </c>
      <c r="K663" s="51">
        <f>-VLOOKUP(A663,'pl-data'!A:BR,68)</f>
        <v>0</v>
      </c>
      <c r="L663" s="51">
        <f>-VLOOKUP(A663,'pl-data'!A:BR,70)</f>
        <v>0</v>
      </c>
      <c r="N663" s="51">
        <f>-VLOOKUP(A663,'pl-data'!A:BR,21)</f>
        <v>0</v>
      </c>
      <c r="O663" s="51">
        <f>-VLOOKUP(A663,'pl-data'!A:BR,51)</f>
        <v>0</v>
      </c>
      <c r="P663" s="51">
        <f>-VLOOKUP(A663,'pl-data'!A:BR,36)</f>
        <v>0</v>
      </c>
      <c r="Q663" s="34" t="str">
        <f t="shared" ref="Q663:Q666" si="554">IFERROR(P663/O663-1,"n/a")</f>
        <v>n/a</v>
      </c>
      <c r="R663" s="34" t="str">
        <f t="shared" ref="R663:R666" si="555">IFERROR(P663/N663-1,"n/a")</f>
        <v>n/a</v>
      </c>
      <c r="T663" s="33">
        <f t="shared" ref="T663:T666" si="556">+H663</f>
        <v>0</v>
      </c>
      <c r="U663" s="33">
        <f>-VLOOKUP(A663,'pl-data'!A:BR,52)</f>
        <v>0</v>
      </c>
      <c r="V663" s="33">
        <f t="shared" ref="V663:V666" si="557">+I663</f>
        <v>0</v>
      </c>
      <c r="W663" s="34" t="str">
        <f t="shared" ref="W663:W666" si="558">IFERROR(V663/U663-1,"n/a")</f>
        <v>n/a</v>
      </c>
      <c r="X663" s="34" t="str">
        <f t="shared" ref="X663:X666" si="559">IFERROR(V663/T663-1,"n/a")</f>
        <v>n/a</v>
      </c>
    </row>
    <row r="664" spans="1:25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51">
        <f>-VLOOKUP(A664,'pl-data'!A:F,4)</f>
        <v>0</v>
      </c>
      <c r="E664" s="51">
        <f>-VLOOKUP(A664,'pl-data'!A:F,5)</f>
        <v>0</v>
      </c>
      <c r="F664" s="51">
        <f>-VLOOKUP(A664,'pl-data'!A:F,6)</f>
        <v>0</v>
      </c>
      <c r="G664" s="51">
        <f>-VLOOKUP(A664,'pl-data'!A:G,7)</f>
        <v>0</v>
      </c>
      <c r="H664" s="51">
        <f>-VLOOKUP(A664,'pl-data'!A:V,22)</f>
        <v>0</v>
      </c>
      <c r="I664" s="51">
        <f t="shared" si="553"/>
        <v>0</v>
      </c>
      <c r="J664" s="51">
        <f>-VLOOKUP(A664,'pl-data'!A:BR,66)</f>
        <v>0</v>
      </c>
      <c r="K664" s="51">
        <f>-VLOOKUP(A664,'pl-data'!A:BR,68)</f>
        <v>0</v>
      </c>
      <c r="L664" s="51">
        <f>-VLOOKUP(A664,'pl-data'!A:BR,70)</f>
        <v>0</v>
      </c>
      <c r="N664" s="51">
        <f>-VLOOKUP(A664,'pl-data'!A:BR,21)</f>
        <v>0</v>
      </c>
      <c r="O664" s="51">
        <f>-VLOOKUP(A664,'pl-data'!A:BR,51)</f>
        <v>0</v>
      </c>
      <c r="P664" s="51">
        <f>-VLOOKUP(A664,'pl-data'!A:BR,36)</f>
        <v>0</v>
      </c>
      <c r="Q664" s="34" t="str">
        <f t="shared" si="554"/>
        <v>n/a</v>
      </c>
      <c r="R664" s="34" t="str">
        <f t="shared" si="555"/>
        <v>n/a</v>
      </c>
      <c r="T664" s="33">
        <f t="shared" si="556"/>
        <v>0</v>
      </c>
      <c r="U664" s="33">
        <f>-VLOOKUP(A664,'pl-data'!A:BR,52)</f>
        <v>0</v>
      </c>
      <c r="V664" s="33">
        <f t="shared" si="557"/>
        <v>0</v>
      </c>
      <c r="W664" s="34" t="str">
        <f t="shared" si="558"/>
        <v>n/a</v>
      </c>
      <c r="X664" s="34" t="str">
        <f t="shared" si="559"/>
        <v>n/a</v>
      </c>
    </row>
    <row r="665" spans="1:25" ht="24" hidden="1" outlineLevel="2" x14ac:dyDescent="0.2">
      <c r="A665" s="49">
        <v>4892</v>
      </c>
      <c r="B665" s="43" t="str">
        <f>+masterfile!D1156</f>
        <v>4892 Abschreibungen RHB/Waren, unüblich hoch</v>
      </c>
      <c r="D665" s="51">
        <f>-VLOOKUP(A665,'pl-data'!A:F,4)</f>
        <v>0</v>
      </c>
      <c r="E665" s="51">
        <f>-VLOOKUP(A665,'pl-data'!A:F,5)</f>
        <v>0</v>
      </c>
      <c r="F665" s="51">
        <f>-VLOOKUP(A665,'pl-data'!A:F,6)</f>
        <v>0</v>
      </c>
      <c r="G665" s="51">
        <f>-VLOOKUP(A665,'pl-data'!A:G,7)</f>
        <v>0</v>
      </c>
      <c r="H665" s="51">
        <f>-VLOOKUP(A665,'pl-data'!A:V,22)</f>
        <v>0</v>
      </c>
      <c r="I665" s="51">
        <f t="shared" si="553"/>
        <v>0</v>
      </c>
      <c r="J665" s="51">
        <f>-VLOOKUP(A665,'pl-data'!A:BR,66)</f>
        <v>0</v>
      </c>
      <c r="K665" s="51">
        <f>-VLOOKUP(A665,'pl-data'!A:BR,68)</f>
        <v>0</v>
      </c>
      <c r="L665" s="51">
        <f>-VLOOKUP(A665,'pl-data'!A:BR,70)</f>
        <v>0</v>
      </c>
      <c r="N665" s="51">
        <f>-VLOOKUP(A665,'pl-data'!A:BR,21)</f>
        <v>0</v>
      </c>
      <c r="O665" s="51">
        <f>-VLOOKUP(A665,'pl-data'!A:BR,51)</f>
        <v>0</v>
      </c>
      <c r="P665" s="51">
        <f>-VLOOKUP(A665,'pl-data'!A:BR,36)</f>
        <v>0</v>
      </c>
      <c r="Q665" s="34" t="str">
        <f t="shared" si="554"/>
        <v>n/a</v>
      </c>
      <c r="R665" s="34" t="str">
        <f t="shared" si="555"/>
        <v>n/a</v>
      </c>
      <c r="T665" s="33">
        <f t="shared" si="556"/>
        <v>0</v>
      </c>
      <c r="U665" s="33">
        <f>-VLOOKUP(A665,'pl-data'!A:BR,52)</f>
        <v>0</v>
      </c>
      <c r="V665" s="33">
        <f t="shared" si="557"/>
        <v>0</v>
      </c>
      <c r="W665" s="34" t="str">
        <f t="shared" si="558"/>
        <v>n/a</v>
      </c>
      <c r="X665" s="34" t="str">
        <f t="shared" si="559"/>
        <v>n/a</v>
      </c>
    </row>
    <row r="666" spans="1:25" hidden="1" outlineLevel="2" x14ac:dyDescent="0.2">
      <c r="A666" s="49">
        <v>4893</v>
      </c>
      <c r="B666" s="43" t="str">
        <f>+masterfile!D1157</f>
        <v>4893 Abschr. fertige, unfert. EZ, unübl.hoch</v>
      </c>
      <c r="D666" s="51">
        <f>-VLOOKUP(A666,'pl-data'!A:F,4)</f>
        <v>0</v>
      </c>
      <c r="E666" s="51">
        <f>-VLOOKUP(A666,'pl-data'!A:F,5)</f>
        <v>0</v>
      </c>
      <c r="F666" s="51">
        <f>-VLOOKUP(A666,'pl-data'!A:F,6)</f>
        <v>0</v>
      </c>
      <c r="G666" s="51">
        <f>-VLOOKUP(A666,'pl-data'!A:G,7)</f>
        <v>0</v>
      </c>
      <c r="H666" s="51">
        <f>-VLOOKUP(A666,'pl-data'!A:V,22)</f>
        <v>0</v>
      </c>
      <c r="I666" s="51">
        <f t="shared" si="553"/>
        <v>0</v>
      </c>
      <c r="J666" s="51">
        <f>-VLOOKUP(A666,'pl-data'!A:BR,66)</f>
        <v>0</v>
      </c>
      <c r="K666" s="51">
        <f>-VLOOKUP(A666,'pl-data'!A:BR,68)</f>
        <v>0</v>
      </c>
      <c r="L666" s="51">
        <f>-VLOOKUP(A666,'pl-data'!A:BR,70)</f>
        <v>0</v>
      </c>
      <c r="N666" s="51">
        <f>-VLOOKUP(A666,'pl-data'!A:BR,21)</f>
        <v>0</v>
      </c>
      <c r="O666" s="51">
        <f>-VLOOKUP(A666,'pl-data'!A:BR,51)</f>
        <v>0</v>
      </c>
      <c r="P666" s="51">
        <f>-VLOOKUP(A666,'pl-data'!A:BR,36)</f>
        <v>0</v>
      </c>
      <c r="Q666" s="34" t="str">
        <f t="shared" si="554"/>
        <v>n/a</v>
      </c>
      <c r="R666" s="34" t="str">
        <f t="shared" si="555"/>
        <v>n/a</v>
      </c>
      <c r="T666" s="33">
        <f t="shared" si="556"/>
        <v>0</v>
      </c>
      <c r="U666" s="33">
        <f>-VLOOKUP(A666,'pl-data'!A:BR,52)</f>
        <v>0</v>
      </c>
      <c r="V666" s="33">
        <f t="shared" si="557"/>
        <v>0</v>
      </c>
      <c r="W666" s="34" t="str">
        <f t="shared" si="558"/>
        <v>n/a</v>
      </c>
      <c r="X666" s="34" t="str">
        <f t="shared" si="559"/>
        <v>n/a</v>
      </c>
    </row>
    <row r="667" spans="1:25" hidden="1" outlineLevel="1" x14ac:dyDescent="0.2">
      <c r="B667" s="18"/>
      <c r="D667" s="53"/>
      <c r="E667" s="53"/>
      <c r="F667" s="53"/>
      <c r="G667" s="53"/>
      <c r="H667" s="53"/>
      <c r="I667" s="53"/>
      <c r="J667" s="53"/>
      <c r="K667" s="53"/>
      <c r="L667" s="53"/>
      <c r="N667" s="53"/>
      <c r="O667" s="53"/>
      <c r="P667" s="53"/>
    </row>
    <row r="668" spans="1:25" collapsed="1" x14ac:dyDescent="0.2">
      <c r="D668" s="53"/>
      <c r="E668" s="53"/>
      <c r="F668" s="53"/>
      <c r="G668" s="53"/>
      <c r="H668" s="53"/>
      <c r="I668" s="53"/>
      <c r="J668" s="53"/>
      <c r="K668" s="53"/>
      <c r="L668" s="53"/>
      <c r="N668" s="53"/>
      <c r="O668" s="53"/>
      <c r="P668" s="53"/>
    </row>
    <row r="669" spans="1:25" x14ac:dyDescent="0.2">
      <c r="A669" s="49" t="s">
        <v>19</v>
      </c>
      <c r="B669" s="25" t="s">
        <v>19</v>
      </c>
      <c r="C669" s="8"/>
      <c r="D669" s="52">
        <f t="shared" ref="D669:L669" si="560">+D631+D633</f>
        <v>2743.0316195833334</v>
      </c>
      <c r="E669" s="52">
        <f t="shared" si="560"/>
        <v>2910.3325906708328</v>
      </c>
      <c r="F669" s="52">
        <f t="shared" si="560"/>
        <v>3150.7703242389666</v>
      </c>
      <c r="G669" s="52">
        <f t="shared" si="560"/>
        <v>3446.6632613191409</v>
      </c>
      <c r="H669" s="52">
        <f t="shared" si="560"/>
        <v>3772.2485073285015</v>
      </c>
      <c r="I669" s="52">
        <f t="shared" si="560"/>
        <v>4158.7201468638505</v>
      </c>
      <c r="J669" s="52">
        <f t="shared" si="560"/>
        <v>3952.5927622055283</v>
      </c>
      <c r="K669" s="52">
        <f t="shared" si="560"/>
        <v>4230.0925060174432</v>
      </c>
      <c r="L669" s="52">
        <f t="shared" si="560"/>
        <v>4606.4730623035566</v>
      </c>
      <c r="M669" s="8"/>
      <c r="N669" s="52">
        <f t="shared" ref="N669:P669" si="561">+N631+N633</f>
        <v>3772.2485073285015</v>
      </c>
      <c r="O669" s="52">
        <f t="shared" si="561"/>
        <v>3881.2495232968636</v>
      </c>
      <c r="P669" s="52">
        <f t="shared" si="561"/>
        <v>4158.7201468638505</v>
      </c>
      <c r="Q669" s="30">
        <f>IFERROR(P669/O669-1,"n/a")</f>
        <v>7.1490024514397676E-2</v>
      </c>
      <c r="R669" s="30">
        <f>IFERROR(P669/N669-1,"n/a")</f>
        <v>0.10245126713803043</v>
      </c>
      <c r="S669" s="8"/>
      <c r="T669" s="52">
        <f t="shared" ref="T669:V669" si="562">+T631+T633</f>
        <v>3772.2485073285015</v>
      </c>
      <c r="U669" s="52">
        <f t="shared" si="562"/>
        <v>3881.2495232968636</v>
      </c>
      <c r="V669" s="52">
        <f t="shared" si="562"/>
        <v>4158.7201468638505</v>
      </c>
      <c r="W669" s="30">
        <f>IFERROR(V669/U669-1,"n/a")</f>
        <v>7.1490024514397676E-2</v>
      </c>
      <c r="X669" s="30">
        <f>IFERROR(V669/T669-1,"n/a")</f>
        <v>0.10245126713803043</v>
      </c>
      <c r="Y669" s="8"/>
    </row>
    <row r="670" spans="1:25" x14ac:dyDescent="0.2">
      <c r="A670" s="49" t="s">
        <v>56</v>
      </c>
      <c r="B670" s="13" t="s">
        <v>56</v>
      </c>
      <c r="C670" s="11"/>
      <c r="D670" s="12">
        <f t="shared" ref="D670:L670" si="563">IFERROR(D669/D5,"n/a")</f>
        <v>0.30393702156048014</v>
      </c>
      <c r="E670" s="12">
        <f t="shared" si="563"/>
        <v>0.31308206338066674</v>
      </c>
      <c r="F670" s="12">
        <f t="shared" si="563"/>
        <v>0.32843740629980389</v>
      </c>
      <c r="G670" s="12">
        <f t="shared" si="563"/>
        <v>0.34646228552236713</v>
      </c>
      <c r="H670" s="12">
        <f t="shared" si="563"/>
        <v>0.36286168750965098</v>
      </c>
      <c r="I670" s="12">
        <f t="shared" si="563"/>
        <v>0.38650949487039488</v>
      </c>
      <c r="J670" s="12">
        <f t="shared" si="563"/>
        <v>0.3583838595646463</v>
      </c>
      <c r="K670" s="12">
        <f t="shared" si="563"/>
        <v>0.36879319324410775</v>
      </c>
      <c r="L670" s="12">
        <f t="shared" si="563"/>
        <v>0.38248311587315414</v>
      </c>
      <c r="M670" s="11"/>
      <c r="N670" s="12">
        <f t="shared" ref="N670:P670" si="564">IFERROR(N669/N5,"n/a")</f>
        <v>0.36286168750965098</v>
      </c>
      <c r="O670" s="12">
        <f t="shared" si="564"/>
        <v>0.3624725808625695</v>
      </c>
      <c r="P670" s="12">
        <f t="shared" si="564"/>
        <v>0.38650949487039488</v>
      </c>
      <c r="Q670" s="12"/>
      <c r="R670" s="12"/>
      <c r="S670" s="11"/>
      <c r="T670" s="12">
        <f t="shared" ref="T670:V670" si="565">IFERROR(T669/T5,"n/a")</f>
        <v>0.36286168750965098</v>
      </c>
      <c r="U670" s="12">
        <f t="shared" si="565"/>
        <v>0.3624725808625695</v>
      </c>
      <c r="V670" s="12">
        <f t="shared" si="565"/>
        <v>0.38650949487039488</v>
      </c>
      <c r="W670" s="12"/>
      <c r="X670" s="12"/>
      <c r="Y670" s="11"/>
    </row>
    <row r="671" spans="1:25" x14ac:dyDescent="0.2">
      <c r="A671" s="49" t="s">
        <v>50</v>
      </c>
      <c r="B671" s="13" t="s">
        <v>1844</v>
      </c>
      <c r="C671" s="11"/>
      <c r="D671" s="12"/>
      <c r="E671" s="12">
        <f>+IFERROR(E669/D669-1,"n/a")</f>
        <v>6.0991265974875031E-2</v>
      </c>
      <c r="F671" s="12">
        <f>+IFERROR(F669/E669-1,"n/a")</f>
        <v>8.261520842630321E-2</v>
      </c>
      <c r="G671" s="12">
        <f>+IFERROR(G669/F669-1,"n/a")</f>
        <v>9.3911299977615492E-2</v>
      </c>
      <c r="H671" s="12">
        <f t="shared" ref="H671:L671" si="566">+IFERROR(H669/G669-1,"n/a")</f>
        <v>9.4463897782909534E-2</v>
      </c>
      <c r="I671" s="12">
        <f t="shared" si="566"/>
        <v>0.10245126713803043</v>
      </c>
      <c r="J671" s="12">
        <f t="shared" si="566"/>
        <v>-4.9565101131838762E-2</v>
      </c>
      <c r="K671" s="12">
        <f t="shared" si="566"/>
        <v>7.0207016130108713E-2</v>
      </c>
      <c r="L671" s="12">
        <f t="shared" si="566"/>
        <v>8.8976909074848898E-2</v>
      </c>
      <c r="M671" s="11"/>
      <c r="N671" s="12"/>
      <c r="O671" s="12" t="str">
        <f>+IFERROR(O564/N564-1,"n/a")</f>
        <v>n/a</v>
      </c>
      <c r="P671" s="12" t="str">
        <f>+IFERROR(P564/N564-1,"n/a")</f>
        <v>n/a</v>
      </c>
      <c r="Q671" s="12"/>
      <c r="R671" s="12"/>
      <c r="S671" s="11"/>
      <c r="T671" s="12"/>
      <c r="U671" s="12" t="str">
        <f>+IFERROR(U564/T564-1,"n/a")</f>
        <v>n/a</v>
      </c>
      <c r="V671" s="12" t="str">
        <f>+IFERROR(V564/T564-1,"n/a")</f>
        <v>n/a</v>
      </c>
      <c r="W671" s="12"/>
      <c r="X671" s="12"/>
      <c r="Y671" s="11"/>
    </row>
    <row r="672" spans="1:25" x14ac:dyDescent="0.2">
      <c r="D672" s="53"/>
      <c r="E672" s="53"/>
      <c r="F672" s="53"/>
      <c r="G672" s="53"/>
      <c r="H672" s="53"/>
      <c r="I672" s="53"/>
      <c r="J672" s="53"/>
      <c r="K672" s="53"/>
      <c r="L672" s="53"/>
      <c r="N672" s="53"/>
      <c r="O672" s="53"/>
      <c r="P672" s="53"/>
      <c r="T672" s="53"/>
      <c r="U672" s="53"/>
      <c r="V672" s="53"/>
    </row>
    <row r="673" spans="1:25" x14ac:dyDescent="0.2">
      <c r="A673" s="49" t="s">
        <v>20</v>
      </c>
      <c r="B673" s="25" t="s">
        <v>20</v>
      </c>
      <c r="C673" s="8"/>
      <c r="D673" s="52">
        <f>+D675+D697</f>
        <v>-39.975000000000001</v>
      </c>
      <c r="E673" s="52">
        <f t="shared" ref="E673" si="567">+E675+E697</f>
        <v>-36.932249999999996</v>
      </c>
      <c r="F673" s="52">
        <f>+F675+F697</f>
        <v>-33.885281999999997</v>
      </c>
      <c r="G673" s="52">
        <f t="shared" ref="G673:L673" si="568">+G675+G697</f>
        <v>-30.829237433999999</v>
      </c>
      <c r="H673" s="52">
        <f t="shared" si="568"/>
        <v>-27.758553118529996</v>
      </c>
      <c r="I673" s="52">
        <f t="shared" si="568"/>
        <v>0</v>
      </c>
      <c r="J673" s="52">
        <f t="shared" si="568"/>
        <v>-29.449049003448494</v>
      </c>
      <c r="K673" s="52">
        <f t="shared" si="568"/>
        <v>-30.627010963586432</v>
      </c>
      <c r="L673" s="52">
        <f t="shared" si="568"/>
        <v>-32.158361511765762</v>
      </c>
      <c r="M673" s="8"/>
      <c r="N673" s="52">
        <f t="shared" ref="N673:P673" si="569">+N675+N697</f>
        <v>-27.758553118529996</v>
      </c>
      <c r="O673" s="52">
        <f t="shared" si="569"/>
        <v>-28.591309712085899</v>
      </c>
      <c r="P673" s="52">
        <f t="shared" si="569"/>
        <v>0</v>
      </c>
      <c r="Q673" s="30">
        <f>IFERROR(P673/O673-1,"n/a")</f>
        <v>-1</v>
      </c>
      <c r="R673" s="30">
        <f>IFERROR(P673/N673-1,"n/a")</f>
        <v>-1</v>
      </c>
      <c r="S673" s="8"/>
      <c r="T673" s="52">
        <f t="shared" ref="T673:V673" si="570">+T675+T697</f>
        <v>-27.758553118529996</v>
      </c>
      <c r="U673" s="52">
        <f t="shared" si="570"/>
        <v>-28.591309712085899</v>
      </c>
      <c r="V673" s="52">
        <f t="shared" si="570"/>
        <v>0</v>
      </c>
      <c r="W673" s="30">
        <f>IFERROR(V673/U673-1,"n/a")</f>
        <v>-1</v>
      </c>
      <c r="X673" s="30">
        <f>IFERROR(V673/T673-1,"n/a")</f>
        <v>-1</v>
      </c>
      <c r="Y673" s="8"/>
    </row>
    <row r="674" spans="1:25" x14ac:dyDescent="0.2">
      <c r="B674" s="26"/>
      <c r="C674" s="8"/>
      <c r="D674" s="56"/>
      <c r="E674" s="56"/>
      <c r="F674" s="56"/>
      <c r="G674" s="56"/>
      <c r="H674" s="56"/>
      <c r="I674" s="56"/>
      <c r="J674" s="56"/>
      <c r="K674" s="56"/>
      <c r="L674" s="56"/>
      <c r="M674" s="8"/>
      <c r="N674" s="56"/>
      <c r="O674" s="56"/>
      <c r="P674" s="56"/>
      <c r="Q674" s="10"/>
      <c r="R674" s="10"/>
      <c r="S674" s="8"/>
      <c r="T674" s="56"/>
      <c r="U674" s="56"/>
      <c r="V674" s="56"/>
      <c r="W674" s="10"/>
      <c r="X674" s="10"/>
      <c r="Y674" s="8"/>
    </row>
    <row r="675" spans="1:25" x14ac:dyDescent="0.2">
      <c r="A675" s="49" t="s">
        <v>126</v>
      </c>
      <c r="B675" s="13" t="s">
        <v>126</v>
      </c>
      <c r="D675" s="53">
        <f>+SUM(D676:D696)</f>
        <v>1.425</v>
      </c>
      <c r="E675" s="53">
        <f t="shared" ref="E675" si="571">+SUM(E676:E696)</f>
        <v>1.4677500000000001</v>
      </c>
      <c r="F675" s="53">
        <f>+SUM(F676:F696)</f>
        <v>1.5147180000000002</v>
      </c>
      <c r="G675" s="53">
        <f t="shared" ref="G675:L675" si="572">+SUM(G676:G696)</f>
        <v>1.570762566</v>
      </c>
      <c r="H675" s="53">
        <f t="shared" si="572"/>
        <v>1.6414468814700005</v>
      </c>
      <c r="I675" s="53">
        <f t="shared" si="572"/>
        <v>0</v>
      </c>
      <c r="J675" s="53">
        <f t="shared" si="572"/>
        <v>1.7414109965515234</v>
      </c>
      <c r="K675" s="53">
        <f t="shared" si="572"/>
        <v>1.8110674364135844</v>
      </c>
      <c r="L675" s="53">
        <f t="shared" si="572"/>
        <v>1.9016208082342636</v>
      </c>
      <c r="N675" s="53">
        <f t="shared" ref="N675:P675" si="573">+SUM(N676:N696)</f>
        <v>1.6414468814700005</v>
      </c>
      <c r="O675" s="53">
        <f t="shared" si="573"/>
        <v>1.6906902879141006</v>
      </c>
      <c r="P675" s="53">
        <f t="shared" si="573"/>
        <v>0</v>
      </c>
      <c r="Q675" s="34">
        <f t="shared" ref="Q675" si="574">IFERROR(P675/O675-1,"n/a")</f>
        <v>-1</v>
      </c>
      <c r="R675" s="34">
        <f t="shared" ref="R675" si="575">IFERROR(P675/N675-1,"n/a")</f>
        <v>-1</v>
      </c>
      <c r="T675" s="53">
        <f t="shared" ref="T675:V675" si="576">+SUM(T676:T696)</f>
        <v>1.6414468814700005</v>
      </c>
      <c r="U675" s="53">
        <f t="shared" si="576"/>
        <v>1.6906902879141006</v>
      </c>
      <c r="V675" s="53">
        <f t="shared" si="576"/>
        <v>0</v>
      </c>
      <c r="W675" s="34">
        <f t="shared" ref="W675" si="577">IFERROR(V675/U675-1,"n/a")</f>
        <v>-1</v>
      </c>
      <c r="X675" s="34">
        <f t="shared" ref="X675" si="578">IFERROR(V675/T675-1,"n/a")</f>
        <v>-1</v>
      </c>
    </row>
    <row r="676" spans="1:25" hidden="1" outlineLevel="1" x14ac:dyDescent="0.2">
      <c r="A676" s="49">
        <v>2650</v>
      </c>
      <c r="B676" s="18" t="str">
        <f>+masterfile!D762</f>
        <v>2650 Sonstige Zinsen und ähnliche Erträge</v>
      </c>
      <c r="D676" s="51">
        <f>-VLOOKUP(A676,'pl-data'!A:F,4)</f>
        <v>1.425</v>
      </c>
      <c r="E676" s="51">
        <f>-VLOOKUP(A676,'pl-data'!A:F,5)</f>
        <v>1.4677500000000001</v>
      </c>
      <c r="F676" s="51">
        <f>-VLOOKUP(A676,'pl-data'!A:F,6)</f>
        <v>1.5147180000000002</v>
      </c>
      <c r="G676" s="51">
        <f>-VLOOKUP(A676,'pl-data'!A:G,7)</f>
        <v>1.570762566</v>
      </c>
      <c r="H676" s="51">
        <f>-VLOOKUP(A676,'pl-data'!A:V,22)</f>
        <v>1.6414468814700005</v>
      </c>
      <c r="I676" s="51">
        <f t="shared" ref="I676:I695" si="579">+U676+P676-O676</f>
        <v>0</v>
      </c>
      <c r="J676" s="51">
        <f>-VLOOKUP(A676,'pl-data'!A:BR,66)</f>
        <v>1.7414109965515234</v>
      </c>
      <c r="K676" s="51">
        <f>-VLOOKUP(A676,'pl-data'!A:BR,68)</f>
        <v>1.8110674364135844</v>
      </c>
      <c r="L676" s="51">
        <f>-VLOOKUP(A676,'pl-data'!A:BR,70)</f>
        <v>1.9016208082342636</v>
      </c>
      <c r="N676" s="51">
        <f>-VLOOKUP(A676,'pl-data'!A:BR,21)</f>
        <v>1.6414468814700005</v>
      </c>
      <c r="O676" s="51">
        <f>-VLOOKUP(A676,'pl-data'!A:BR,51)</f>
        <v>1.6906902879141006</v>
      </c>
      <c r="P676" s="51">
        <f>-VLOOKUP(A676,'pl-data'!A:BR,36)</f>
        <v>0</v>
      </c>
      <c r="Q676" s="34">
        <f t="shared" ref="Q676:Q695" si="580">IFERROR(P676/O676-1,"n/a")</f>
        <v>-1</v>
      </c>
      <c r="R676" s="34">
        <f t="shared" ref="R676:R695" si="581">IFERROR(P676/N676-1,"n/a")</f>
        <v>-1</v>
      </c>
      <c r="T676" s="51">
        <f t="shared" ref="T676:T695" si="582">+H676</f>
        <v>1.6414468814700005</v>
      </c>
      <c r="U676" s="51">
        <f>-VLOOKUP(A676,'pl-data'!A:BR,52)</f>
        <v>1.6906902879141006</v>
      </c>
      <c r="V676" s="51">
        <f t="shared" ref="V676:V695" si="583">+I676</f>
        <v>0</v>
      </c>
      <c r="W676" s="34">
        <f t="shared" ref="W676:W695" si="584">IFERROR(V676/U676-1,"n/a")</f>
        <v>-1</v>
      </c>
      <c r="X676" s="34">
        <f t="shared" ref="X676:X695" si="585">IFERROR(V676/T676-1,"n/a")</f>
        <v>-1</v>
      </c>
    </row>
    <row r="677" spans="1:25" hidden="1" outlineLevel="1" x14ac:dyDescent="0.2">
      <c r="A677" s="49">
        <v>2653</v>
      </c>
      <c r="B677" s="18" t="str">
        <f>+masterfile!D763</f>
        <v>2653 Zinsertr.§ 233a AO, §4 (5b) EStG, stfrei</v>
      </c>
      <c r="D677" s="51">
        <f>-VLOOKUP(A677,'pl-data'!A:F,4)</f>
        <v>0</v>
      </c>
      <c r="E677" s="51">
        <f>-VLOOKUP(A677,'pl-data'!A:F,5)</f>
        <v>0</v>
      </c>
      <c r="F677" s="51">
        <f>-VLOOKUP(A677,'pl-data'!A:F,6)</f>
        <v>0</v>
      </c>
      <c r="G677" s="51">
        <f>-VLOOKUP(A677,'pl-data'!A:G,7)</f>
        <v>0</v>
      </c>
      <c r="H677" s="51">
        <f>-VLOOKUP(A677,'pl-data'!A:V,22)</f>
        <v>0</v>
      </c>
      <c r="I677" s="51">
        <f t="shared" si="579"/>
        <v>0</v>
      </c>
      <c r="J677" s="51">
        <f>-VLOOKUP(A677,'pl-data'!A:BR,66)</f>
        <v>0</v>
      </c>
      <c r="K677" s="51">
        <f>-VLOOKUP(A677,'pl-data'!A:BR,68)</f>
        <v>0</v>
      </c>
      <c r="L677" s="51">
        <f>-VLOOKUP(A677,'pl-data'!A:BR,70)</f>
        <v>0</v>
      </c>
      <c r="N677" s="51">
        <f>-VLOOKUP(A677,'pl-data'!A:BR,21)</f>
        <v>0</v>
      </c>
      <c r="O677" s="51">
        <f>-VLOOKUP(A677,'pl-data'!A:BR,51)</f>
        <v>0</v>
      </c>
      <c r="P677" s="51">
        <f>-VLOOKUP(A677,'pl-data'!A:BR,36)</f>
        <v>0</v>
      </c>
      <c r="Q677" s="34" t="str">
        <f t="shared" si="580"/>
        <v>n/a</v>
      </c>
      <c r="R677" s="34" t="str">
        <f t="shared" si="581"/>
        <v>n/a</v>
      </c>
      <c r="T677" s="51">
        <f t="shared" si="582"/>
        <v>0</v>
      </c>
      <c r="U677" s="51">
        <f>-VLOOKUP(A677,'pl-data'!A:BR,52)</f>
        <v>0</v>
      </c>
      <c r="V677" s="51">
        <f t="shared" si="583"/>
        <v>0</v>
      </c>
      <c r="W677" s="34" t="str">
        <f t="shared" si="584"/>
        <v>n/a</v>
      </c>
      <c r="X677" s="34" t="str">
        <f t="shared" si="585"/>
        <v>n/a</v>
      </c>
    </row>
    <row r="678" spans="1:25" hidden="1" outlineLevel="1" x14ac:dyDescent="0.2">
      <c r="A678" s="49">
        <v>2654</v>
      </c>
      <c r="B678" s="18" t="str">
        <f>+masterfile!D764</f>
        <v>2654 Erträge Wertpapiere/Ausleihungen UV</v>
      </c>
      <c r="D678" s="51">
        <f>-VLOOKUP(A678,'pl-data'!A:F,4)</f>
        <v>0</v>
      </c>
      <c r="E678" s="51">
        <f>-VLOOKUP(A678,'pl-data'!A:F,5)</f>
        <v>0</v>
      </c>
      <c r="F678" s="51">
        <f>-VLOOKUP(A678,'pl-data'!A:F,6)</f>
        <v>0</v>
      </c>
      <c r="G678" s="51">
        <f>-VLOOKUP(A678,'pl-data'!A:G,7)</f>
        <v>0</v>
      </c>
      <c r="H678" s="51">
        <f>-VLOOKUP(A678,'pl-data'!A:V,22)</f>
        <v>0</v>
      </c>
      <c r="I678" s="51">
        <f t="shared" si="579"/>
        <v>0</v>
      </c>
      <c r="J678" s="51">
        <f>-VLOOKUP(A678,'pl-data'!A:BR,66)</f>
        <v>0</v>
      </c>
      <c r="K678" s="51">
        <f>-VLOOKUP(A678,'pl-data'!A:BR,68)</f>
        <v>0</v>
      </c>
      <c r="L678" s="51">
        <f>-VLOOKUP(A678,'pl-data'!A:BR,70)</f>
        <v>0</v>
      </c>
      <c r="N678" s="51">
        <f>-VLOOKUP(A678,'pl-data'!A:BR,21)</f>
        <v>0</v>
      </c>
      <c r="O678" s="51">
        <f>-VLOOKUP(A678,'pl-data'!A:BR,51)</f>
        <v>0</v>
      </c>
      <c r="P678" s="51">
        <f>-VLOOKUP(A678,'pl-data'!A:BR,36)</f>
        <v>0</v>
      </c>
      <c r="Q678" s="34" t="str">
        <f t="shared" si="580"/>
        <v>n/a</v>
      </c>
      <c r="R678" s="34" t="str">
        <f t="shared" si="581"/>
        <v>n/a</v>
      </c>
      <c r="T678" s="51">
        <f t="shared" si="582"/>
        <v>0</v>
      </c>
      <c r="U678" s="51">
        <f>-VLOOKUP(A678,'pl-data'!A:BR,52)</f>
        <v>0</v>
      </c>
      <c r="V678" s="51">
        <f t="shared" si="583"/>
        <v>0</v>
      </c>
      <c r="W678" s="34" t="str">
        <f t="shared" si="584"/>
        <v>n/a</v>
      </c>
      <c r="X678" s="34" t="str">
        <f t="shared" si="585"/>
        <v>n/a</v>
      </c>
    </row>
    <row r="679" spans="1:25" hidden="1" outlineLevel="1" x14ac:dyDescent="0.2">
      <c r="A679" s="49">
        <v>2655</v>
      </c>
      <c r="B679" s="18" t="str">
        <f>+masterfile!D765</f>
        <v>2655 Erträge aus Anteilen KapG UV z.T. stfr</v>
      </c>
      <c r="D679" s="51">
        <f>-VLOOKUP(A679,'pl-data'!A:F,4)</f>
        <v>0</v>
      </c>
      <c r="E679" s="51">
        <f>-VLOOKUP(A679,'pl-data'!A:F,5)</f>
        <v>0</v>
      </c>
      <c r="F679" s="51">
        <f>-VLOOKUP(A679,'pl-data'!A:F,6)</f>
        <v>0</v>
      </c>
      <c r="G679" s="51">
        <f>-VLOOKUP(A679,'pl-data'!A:G,7)</f>
        <v>0</v>
      </c>
      <c r="H679" s="51">
        <f>-VLOOKUP(A679,'pl-data'!A:V,22)</f>
        <v>0</v>
      </c>
      <c r="I679" s="51">
        <f t="shared" si="579"/>
        <v>0</v>
      </c>
      <c r="J679" s="51">
        <f>-VLOOKUP(A679,'pl-data'!A:BR,66)</f>
        <v>0</v>
      </c>
      <c r="K679" s="51">
        <f>-VLOOKUP(A679,'pl-data'!A:BR,68)</f>
        <v>0</v>
      </c>
      <c r="L679" s="51">
        <f>-VLOOKUP(A679,'pl-data'!A:BR,70)</f>
        <v>0</v>
      </c>
      <c r="N679" s="51">
        <f>-VLOOKUP(A679,'pl-data'!A:BR,21)</f>
        <v>0</v>
      </c>
      <c r="O679" s="51">
        <f>-VLOOKUP(A679,'pl-data'!A:BR,51)</f>
        <v>0</v>
      </c>
      <c r="P679" s="51">
        <f>-VLOOKUP(A679,'pl-data'!A:BR,36)</f>
        <v>0</v>
      </c>
      <c r="Q679" s="34" t="str">
        <f t="shared" si="580"/>
        <v>n/a</v>
      </c>
      <c r="R679" s="34" t="str">
        <f t="shared" si="581"/>
        <v>n/a</v>
      </c>
      <c r="T679" s="51">
        <f t="shared" si="582"/>
        <v>0</v>
      </c>
      <c r="U679" s="51">
        <f>-VLOOKUP(A679,'pl-data'!A:BR,52)</f>
        <v>0</v>
      </c>
      <c r="V679" s="51">
        <f t="shared" si="583"/>
        <v>0</v>
      </c>
      <c r="W679" s="34" t="str">
        <f t="shared" si="584"/>
        <v>n/a</v>
      </c>
      <c r="X679" s="34" t="str">
        <f t="shared" si="585"/>
        <v>n/a</v>
      </c>
    </row>
    <row r="680" spans="1:25" hidden="1" outlineLevel="1" x14ac:dyDescent="0.2">
      <c r="A680" s="49">
        <v>2656</v>
      </c>
      <c r="B680" s="18" t="str">
        <f>+masterfile!D766</f>
        <v>2656 Ertr Ant KapG verb UN z.T.stfr (Zinsen)</v>
      </c>
      <c r="D680" s="51">
        <f>-VLOOKUP(A680,'pl-data'!A:F,4)</f>
        <v>0</v>
      </c>
      <c r="E680" s="51">
        <f>-VLOOKUP(A680,'pl-data'!A:F,5)</f>
        <v>0</v>
      </c>
      <c r="F680" s="51">
        <f>-VLOOKUP(A680,'pl-data'!A:F,6)</f>
        <v>0</v>
      </c>
      <c r="G680" s="51">
        <f>-VLOOKUP(A680,'pl-data'!A:G,7)</f>
        <v>0</v>
      </c>
      <c r="H680" s="51">
        <f>-VLOOKUP(A680,'pl-data'!A:V,22)</f>
        <v>0</v>
      </c>
      <c r="I680" s="51">
        <f t="shared" si="579"/>
        <v>0</v>
      </c>
      <c r="J680" s="51">
        <f>-VLOOKUP(A680,'pl-data'!A:BR,66)</f>
        <v>0</v>
      </c>
      <c r="K680" s="51">
        <f>-VLOOKUP(A680,'pl-data'!A:BR,68)</f>
        <v>0</v>
      </c>
      <c r="L680" s="51">
        <f>-VLOOKUP(A680,'pl-data'!A:BR,70)</f>
        <v>0</v>
      </c>
      <c r="N680" s="51">
        <f>-VLOOKUP(A680,'pl-data'!A:BR,21)</f>
        <v>0</v>
      </c>
      <c r="O680" s="51">
        <f>-VLOOKUP(A680,'pl-data'!A:BR,51)</f>
        <v>0</v>
      </c>
      <c r="P680" s="51">
        <f>-VLOOKUP(A680,'pl-data'!A:BR,36)</f>
        <v>0</v>
      </c>
      <c r="Q680" s="34" t="str">
        <f t="shared" si="580"/>
        <v>n/a</v>
      </c>
      <c r="R680" s="34" t="str">
        <f t="shared" si="581"/>
        <v>n/a</v>
      </c>
      <c r="T680" s="51">
        <f t="shared" si="582"/>
        <v>0</v>
      </c>
      <c r="U680" s="51">
        <f>-VLOOKUP(A680,'pl-data'!A:BR,52)</f>
        <v>0</v>
      </c>
      <c r="V680" s="51">
        <f t="shared" si="583"/>
        <v>0</v>
      </c>
      <c r="W680" s="34" t="str">
        <f t="shared" si="584"/>
        <v>n/a</v>
      </c>
      <c r="X680" s="34" t="str">
        <f t="shared" si="585"/>
        <v>n/a</v>
      </c>
    </row>
    <row r="681" spans="1:25" hidden="1" outlineLevel="1" x14ac:dyDescent="0.2">
      <c r="A681" s="49">
        <v>2657</v>
      </c>
      <c r="B681" s="18" t="str">
        <f>+masterfile!D767</f>
        <v>2657 Zinserträge § 233a AO, steuerpflichtig</v>
      </c>
      <c r="D681" s="51">
        <f>-VLOOKUP(A681,'pl-data'!A:F,4)</f>
        <v>0</v>
      </c>
      <c r="E681" s="51">
        <f>-VLOOKUP(A681,'pl-data'!A:F,5)</f>
        <v>0</v>
      </c>
      <c r="F681" s="51">
        <f>-VLOOKUP(A681,'pl-data'!A:F,6)</f>
        <v>0</v>
      </c>
      <c r="G681" s="51">
        <f>-VLOOKUP(A681,'pl-data'!A:G,7)</f>
        <v>0</v>
      </c>
      <c r="H681" s="51">
        <f>-VLOOKUP(A681,'pl-data'!A:V,22)</f>
        <v>0</v>
      </c>
      <c r="I681" s="51">
        <f t="shared" si="579"/>
        <v>0</v>
      </c>
      <c r="J681" s="51">
        <f>-VLOOKUP(A681,'pl-data'!A:BR,66)</f>
        <v>0</v>
      </c>
      <c r="K681" s="51">
        <f>-VLOOKUP(A681,'pl-data'!A:BR,68)</f>
        <v>0</v>
      </c>
      <c r="L681" s="51">
        <f>-VLOOKUP(A681,'pl-data'!A:BR,70)</f>
        <v>0</v>
      </c>
      <c r="N681" s="51">
        <f>-VLOOKUP(A681,'pl-data'!A:BR,21)</f>
        <v>0</v>
      </c>
      <c r="O681" s="51">
        <f>-VLOOKUP(A681,'pl-data'!A:BR,51)</f>
        <v>0</v>
      </c>
      <c r="P681" s="51">
        <f>-VLOOKUP(A681,'pl-data'!A:BR,36)</f>
        <v>0</v>
      </c>
      <c r="Q681" s="34" t="str">
        <f t="shared" si="580"/>
        <v>n/a</v>
      </c>
      <c r="R681" s="34" t="str">
        <f t="shared" si="581"/>
        <v>n/a</v>
      </c>
      <c r="T681" s="51">
        <f t="shared" si="582"/>
        <v>0</v>
      </c>
      <c r="U681" s="51">
        <f>-VLOOKUP(A681,'pl-data'!A:BR,52)</f>
        <v>0</v>
      </c>
      <c r="V681" s="51">
        <f t="shared" si="583"/>
        <v>0</v>
      </c>
      <c r="W681" s="34" t="str">
        <f t="shared" si="584"/>
        <v>n/a</v>
      </c>
      <c r="X681" s="34" t="str">
        <f t="shared" si="585"/>
        <v>n/a</v>
      </c>
    </row>
    <row r="682" spans="1:25" hidden="1" outlineLevel="1" x14ac:dyDescent="0.2">
      <c r="A682" s="49">
        <v>2658</v>
      </c>
      <c r="B682" s="18" t="str">
        <f>+masterfile!D768</f>
        <v>2658 Zinserträge § 233a AO,Anlage GK KSt,stf</v>
      </c>
      <c r="D682" s="51">
        <f>-VLOOKUP(A682,'pl-data'!A:F,4)</f>
        <v>0</v>
      </c>
      <c r="E682" s="51">
        <f>-VLOOKUP(A682,'pl-data'!A:F,5)</f>
        <v>0</v>
      </c>
      <c r="F682" s="51">
        <f>-VLOOKUP(A682,'pl-data'!A:F,6)</f>
        <v>0</v>
      </c>
      <c r="G682" s="51">
        <f>-VLOOKUP(A682,'pl-data'!A:G,7)</f>
        <v>0</v>
      </c>
      <c r="H682" s="51">
        <f>-VLOOKUP(A682,'pl-data'!A:V,22)</f>
        <v>0</v>
      </c>
      <c r="I682" s="51">
        <f t="shared" si="579"/>
        <v>0</v>
      </c>
      <c r="J682" s="51">
        <f>-VLOOKUP(A682,'pl-data'!A:BR,66)</f>
        <v>0</v>
      </c>
      <c r="K682" s="51">
        <f>-VLOOKUP(A682,'pl-data'!A:BR,68)</f>
        <v>0</v>
      </c>
      <c r="L682" s="51">
        <f>-VLOOKUP(A682,'pl-data'!A:BR,70)</f>
        <v>0</v>
      </c>
      <c r="N682" s="51">
        <f>-VLOOKUP(A682,'pl-data'!A:BR,21)</f>
        <v>0</v>
      </c>
      <c r="O682" s="51">
        <f>-VLOOKUP(A682,'pl-data'!A:BR,51)</f>
        <v>0</v>
      </c>
      <c r="P682" s="51">
        <f>-VLOOKUP(A682,'pl-data'!A:BR,36)</f>
        <v>0</v>
      </c>
      <c r="Q682" s="34" t="str">
        <f t="shared" si="580"/>
        <v>n/a</v>
      </c>
      <c r="R682" s="34" t="str">
        <f t="shared" si="581"/>
        <v>n/a</v>
      </c>
      <c r="T682" s="51">
        <f t="shared" si="582"/>
        <v>0</v>
      </c>
      <c r="U682" s="51">
        <f>-VLOOKUP(A682,'pl-data'!A:BR,52)</f>
        <v>0</v>
      </c>
      <c r="V682" s="51">
        <f t="shared" si="583"/>
        <v>0</v>
      </c>
      <c r="W682" s="34" t="str">
        <f t="shared" si="584"/>
        <v>n/a</v>
      </c>
      <c r="X682" s="34" t="str">
        <f t="shared" si="585"/>
        <v>n/a</v>
      </c>
    </row>
    <row r="683" spans="1:25" hidden="1" outlineLevel="1" x14ac:dyDescent="0.2">
      <c r="A683" s="49">
        <v>2659</v>
      </c>
      <c r="B683" s="18" t="str">
        <f>+masterfile!D769</f>
        <v>2659 Sonst. Zinsen u.ä. Erträge aus verb.UN</v>
      </c>
      <c r="D683" s="51">
        <f>-VLOOKUP(A683,'pl-data'!A:F,4)</f>
        <v>0</v>
      </c>
      <c r="E683" s="51">
        <f>-VLOOKUP(A683,'pl-data'!A:F,5)</f>
        <v>0</v>
      </c>
      <c r="F683" s="51">
        <f>-VLOOKUP(A683,'pl-data'!A:F,6)</f>
        <v>0</v>
      </c>
      <c r="G683" s="51">
        <f>-VLOOKUP(A683,'pl-data'!A:G,7)</f>
        <v>0</v>
      </c>
      <c r="H683" s="51">
        <f>-VLOOKUP(A683,'pl-data'!A:V,22)</f>
        <v>0</v>
      </c>
      <c r="I683" s="51">
        <f t="shared" si="579"/>
        <v>0</v>
      </c>
      <c r="J683" s="51">
        <f>-VLOOKUP(A683,'pl-data'!A:BR,66)</f>
        <v>0</v>
      </c>
      <c r="K683" s="51">
        <f>-VLOOKUP(A683,'pl-data'!A:BR,68)</f>
        <v>0</v>
      </c>
      <c r="L683" s="51">
        <f>-VLOOKUP(A683,'pl-data'!A:BR,70)</f>
        <v>0</v>
      </c>
      <c r="N683" s="51">
        <f>-VLOOKUP(A683,'pl-data'!A:BR,21)</f>
        <v>0</v>
      </c>
      <c r="O683" s="51">
        <f>-VLOOKUP(A683,'pl-data'!A:BR,51)</f>
        <v>0</v>
      </c>
      <c r="P683" s="51">
        <f>-VLOOKUP(A683,'pl-data'!A:BR,36)</f>
        <v>0</v>
      </c>
      <c r="Q683" s="34" t="str">
        <f t="shared" si="580"/>
        <v>n/a</v>
      </c>
      <c r="R683" s="34" t="str">
        <f t="shared" si="581"/>
        <v>n/a</v>
      </c>
      <c r="T683" s="51">
        <f t="shared" si="582"/>
        <v>0</v>
      </c>
      <c r="U683" s="51">
        <f>-VLOOKUP(A683,'pl-data'!A:BR,52)</f>
        <v>0</v>
      </c>
      <c r="V683" s="51">
        <f t="shared" si="583"/>
        <v>0</v>
      </c>
      <c r="W683" s="34" t="str">
        <f t="shared" si="584"/>
        <v>n/a</v>
      </c>
      <c r="X683" s="34" t="str">
        <f t="shared" si="585"/>
        <v>n/a</v>
      </c>
    </row>
    <row r="684" spans="1:25" hidden="1" outlineLevel="1" x14ac:dyDescent="0.2">
      <c r="A684" s="49">
        <v>2670</v>
      </c>
      <c r="B684" s="18" t="str">
        <f>+masterfile!D773</f>
        <v>2670 Diskonterträge</v>
      </c>
      <c r="D684" s="51">
        <f>-VLOOKUP(A684,'pl-data'!A:F,4)</f>
        <v>0</v>
      </c>
      <c r="E684" s="51">
        <f>-VLOOKUP(A684,'pl-data'!A:F,5)</f>
        <v>0</v>
      </c>
      <c r="F684" s="51">
        <f>-VLOOKUP(A684,'pl-data'!A:F,6)</f>
        <v>0</v>
      </c>
      <c r="G684" s="51">
        <f>-VLOOKUP(A684,'pl-data'!A:G,7)</f>
        <v>0</v>
      </c>
      <c r="H684" s="51">
        <f>-VLOOKUP(A684,'pl-data'!A:V,22)</f>
        <v>0</v>
      </c>
      <c r="I684" s="51">
        <f t="shared" si="579"/>
        <v>0</v>
      </c>
      <c r="J684" s="51">
        <f>-VLOOKUP(A684,'pl-data'!A:BR,66)</f>
        <v>0</v>
      </c>
      <c r="K684" s="51">
        <f>-VLOOKUP(A684,'pl-data'!A:BR,68)</f>
        <v>0</v>
      </c>
      <c r="L684" s="51">
        <f>-VLOOKUP(A684,'pl-data'!A:BR,70)</f>
        <v>0</v>
      </c>
      <c r="N684" s="51">
        <f>-VLOOKUP(A684,'pl-data'!A:BR,21)</f>
        <v>0</v>
      </c>
      <c r="O684" s="51">
        <f>-VLOOKUP(A684,'pl-data'!A:BR,51)</f>
        <v>0</v>
      </c>
      <c r="P684" s="51">
        <f>-VLOOKUP(A684,'pl-data'!A:BR,36)</f>
        <v>0</v>
      </c>
      <c r="Q684" s="34" t="str">
        <f t="shared" si="580"/>
        <v>n/a</v>
      </c>
      <c r="R684" s="34" t="str">
        <f t="shared" si="581"/>
        <v>n/a</v>
      </c>
      <c r="T684" s="51">
        <f t="shared" si="582"/>
        <v>0</v>
      </c>
      <c r="U684" s="51">
        <f>-VLOOKUP(A684,'pl-data'!A:BR,52)</f>
        <v>0</v>
      </c>
      <c r="V684" s="51">
        <f t="shared" si="583"/>
        <v>0</v>
      </c>
      <c r="W684" s="34" t="str">
        <f t="shared" si="584"/>
        <v>n/a</v>
      </c>
      <c r="X684" s="34" t="str">
        <f t="shared" si="585"/>
        <v>n/a</v>
      </c>
    </row>
    <row r="685" spans="1:25" hidden="1" outlineLevel="1" x14ac:dyDescent="0.2">
      <c r="A685" s="49">
        <v>2679</v>
      </c>
      <c r="B685" s="18" t="str">
        <f>+masterfile!D774</f>
        <v>2679 Diskonterträge verbundene Unternehmen</v>
      </c>
      <c r="D685" s="51">
        <f>-VLOOKUP(A685,'pl-data'!A:F,4)</f>
        <v>0</v>
      </c>
      <c r="E685" s="51">
        <f>-VLOOKUP(A685,'pl-data'!A:F,5)</f>
        <v>0</v>
      </c>
      <c r="F685" s="51">
        <f>-VLOOKUP(A685,'pl-data'!A:F,6)</f>
        <v>0</v>
      </c>
      <c r="G685" s="51">
        <f>-VLOOKUP(A685,'pl-data'!A:G,7)</f>
        <v>0</v>
      </c>
      <c r="H685" s="51">
        <f>-VLOOKUP(A685,'pl-data'!A:V,22)</f>
        <v>0</v>
      </c>
      <c r="I685" s="51">
        <f t="shared" si="579"/>
        <v>0</v>
      </c>
      <c r="J685" s="51">
        <f>-VLOOKUP(A685,'pl-data'!A:BR,66)</f>
        <v>0</v>
      </c>
      <c r="K685" s="51">
        <f>-VLOOKUP(A685,'pl-data'!A:BR,68)</f>
        <v>0</v>
      </c>
      <c r="L685" s="51">
        <f>-VLOOKUP(A685,'pl-data'!A:BR,70)</f>
        <v>0</v>
      </c>
      <c r="N685" s="51">
        <f>-VLOOKUP(A685,'pl-data'!A:BR,21)</f>
        <v>0</v>
      </c>
      <c r="O685" s="51">
        <f>-VLOOKUP(A685,'pl-data'!A:BR,51)</f>
        <v>0</v>
      </c>
      <c r="P685" s="51">
        <f>-VLOOKUP(A685,'pl-data'!A:BR,36)</f>
        <v>0</v>
      </c>
      <c r="Q685" s="34" t="str">
        <f t="shared" si="580"/>
        <v>n/a</v>
      </c>
      <c r="R685" s="34" t="str">
        <f t="shared" si="581"/>
        <v>n/a</v>
      </c>
      <c r="T685" s="51">
        <f t="shared" si="582"/>
        <v>0</v>
      </c>
      <c r="U685" s="51">
        <f>-VLOOKUP(A685,'pl-data'!A:BR,52)</f>
        <v>0</v>
      </c>
      <c r="V685" s="51">
        <f t="shared" si="583"/>
        <v>0</v>
      </c>
      <c r="W685" s="34" t="str">
        <f t="shared" si="584"/>
        <v>n/a</v>
      </c>
      <c r="X685" s="34" t="str">
        <f t="shared" si="585"/>
        <v>n/a</v>
      </c>
    </row>
    <row r="686" spans="1:25" hidden="1" outlineLevel="1" x14ac:dyDescent="0.2">
      <c r="A686" s="49">
        <v>2680</v>
      </c>
      <c r="B686" s="18" t="str">
        <f>+masterfile!D775</f>
        <v>2680 Zinsähnliche Erträge</v>
      </c>
      <c r="D686" s="51">
        <f>-VLOOKUP(A686,'pl-data'!A:F,4)</f>
        <v>0</v>
      </c>
      <c r="E686" s="51">
        <f>-VLOOKUP(A686,'pl-data'!A:F,5)</f>
        <v>0</v>
      </c>
      <c r="F686" s="51">
        <f>-VLOOKUP(A686,'pl-data'!A:F,6)</f>
        <v>0</v>
      </c>
      <c r="G686" s="51">
        <f>-VLOOKUP(A686,'pl-data'!A:G,7)</f>
        <v>0</v>
      </c>
      <c r="H686" s="51">
        <f>-VLOOKUP(A686,'pl-data'!A:V,22)</f>
        <v>0</v>
      </c>
      <c r="I686" s="51">
        <f t="shared" si="579"/>
        <v>0</v>
      </c>
      <c r="J686" s="51">
        <f>-VLOOKUP(A686,'pl-data'!A:BR,66)</f>
        <v>0</v>
      </c>
      <c r="K686" s="51">
        <f>-VLOOKUP(A686,'pl-data'!A:BR,68)</f>
        <v>0</v>
      </c>
      <c r="L686" s="51">
        <f>-VLOOKUP(A686,'pl-data'!A:BR,70)</f>
        <v>0</v>
      </c>
      <c r="N686" s="51">
        <f>-VLOOKUP(A686,'pl-data'!A:BR,21)</f>
        <v>0</v>
      </c>
      <c r="O686" s="51">
        <f>-VLOOKUP(A686,'pl-data'!A:BR,51)</f>
        <v>0</v>
      </c>
      <c r="P686" s="51">
        <f>-VLOOKUP(A686,'pl-data'!A:BR,36)</f>
        <v>0</v>
      </c>
      <c r="Q686" s="34" t="str">
        <f t="shared" si="580"/>
        <v>n/a</v>
      </c>
      <c r="R686" s="34" t="str">
        <f t="shared" si="581"/>
        <v>n/a</v>
      </c>
      <c r="T686" s="51">
        <f t="shared" si="582"/>
        <v>0</v>
      </c>
      <c r="U686" s="51">
        <f>-VLOOKUP(A686,'pl-data'!A:BR,52)</f>
        <v>0</v>
      </c>
      <c r="V686" s="51">
        <f t="shared" si="583"/>
        <v>0</v>
      </c>
      <c r="W686" s="34" t="str">
        <f t="shared" si="584"/>
        <v>n/a</v>
      </c>
      <c r="X686" s="34" t="str">
        <f t="shared" si="585"/>
        <v>n/a</v>
      </c>
    </row>
    <row r="687" spans="1:25" hidden="1" outlineLevel="1" x14ac:dyDescent="0.2">
      <c r="A687" s="49">
        <v>2682</v>
      </c>
      <c r="B687" s="18" t="str">
        <f>+masterfile!D776</f>
        <v>2682 Ertrag Abzinsung Rückstellung stfrei</v>
      </c>
      <c r="D687" s="51">
        <f>-VLOOKUP(A687,'pl-data'!A:F,4)</f>
        <v>0</v>
      </c>
      <c r="E687" s="51">
        <f>-VLOOKUP(A687,'pl-data'!A:F,5)</f>
        <v>0</v>
      </c>
      <c r="F687" s="51">
        <f>-VLOOKUP(A687,'pl-data'!A:F,6)</f>
        <v>0</v>
      </c>
      <c r="G687" s="51">
        <f>-VLOOKUP(A687,'pl-data'!A:G,7)</f>
        <v>0</v>
      </c>
      <c r="H687" s="51">
        <f>-VLOOKUP(A687,'pl-data'!A:V,22)</f>
        <v>0</v>
      </c>
      <c r="I687" s="51">
        <f t="shared" si="579"/>
        <v>0</v>
      </c>
      <c r="J687" s="51">
        <f>-VLOOKUP(A687,'pl-data'!A:BR,66)</f>
        <v>0</v>
      </c>
      <c r="K687" s="51">
        <f>-VLOOKUP(A687,'pl-data'!A:BR,68)</f>
        <v>0</v>
      </c>
      <c r="L687" s="51">
        <f>-VLOOKUP(A687,'pl-data'!A:BR,70)</f>
        <v>0</v>
      </c>
      <c r="N687" s="51">
        <f>-VLOOKUP(A687,'pl-data'!A:BR,21)</f>
        <v>0</v>
      </c>
      <c r="O687" s="51">
        <f>-VLOOKUP(A687,'pl-data'!A:BR,51)</f>
        <v>0</v>
      </c>
      <c r="P687" s="51">
        <f>-VLOOKUP(A687,'pl-data'!A:BR,36)</f>
        <v>0</v>
      </c>
      <c r="Q687" s="34" t="str">
        <f t="shared" si="580"/>
        <v>n/a</v>
      </c>
      <c r="R687" s="34" t="str">
        <f t="shared" si="581"/>
        <v>n/a</v>
      </c>
      <c r="T687" s="51">
        <f t="shared" si="582"/>
        <v>0</v>
      </c>
      <c r="U687" s="51">
        <f>-VLOOKUP(A687,'pl-data'!A:BR,52)</f>
        <v>0</v>
      </c>
      <c r="V687" s="51">
        <f t="shared" si="583"/>
        <v>0</v>
      </c>
      <c r="W687" s="34" t="str">
        <f t="shared" si="584"/>
        <v>n/a</v>
      </c>
      <c r="X687" s="34" t="str">
        <f t="shared" si="585"/>
        <v>n/a</v>
      </c>
    </row>
    <row r="688" spans="1:25" hidden="1" outlineLevel="1" x14ac:dyDescent="0.2">
      <c r="A688" s="49">
        <v>2683</v>
      </c>
      <c r="B688" s="18" t="str">
        <f>+masterfile!D777</f>
        <v>2683 Zinsertrag Abzinsung Verbindlichkeit</v>
      </c>
      <c r="D688" s="51">
        <f>-VLOOKUP(A688,'pl-data'!A:F,4)</f>
        <v>0</v>
      </c>
      <c r="E688" s="51">
        <f>-VLOOKUP(A688,'pl-data'!A:F,5)</f>
        <v>0</v>
      </c>
      <c r="F688" s="51">
        <f>-VLOOKUP(A688,'pl-data'!A:F,6)</f>
        <v>0</v>
      </c>
      <c r="G688" s="51">
        <f>-VLOOKUP(A688,'pl-data'!A:G,7)</f>
        <v>0</v>
      </c>
      <c r="H688" s="51">
        <f>-VLOOKUP(A688,'pl-data'!A:V,22)</f>
        <v>0</v>
      </c>
      <c r="I688" s="51">
        <f t="shared" si="579"/>
        <v>0</v>
      </c>
      <c r="J688" s="51">
        <f>-VLOOKUP(A688,'pl-data'!A:BR,66)</f>
        <v>0</v>
      </c>
      <c r="K688" s="51">
        <f>-VLOOKUP(A688,'pl-data'!A:BR,68)</f>
        <v>0</v>
      </c>
      <c r="L688" s="51">
        <f>-VLOOKUP(A688,'pl-data'!A:BR,70)</f>
        <v>0</v>
      </c>
      <c r="N688" s="51">
        <f>-VLOOKUP(A688,'pl-data'!A:BR,21)</f>
        <v>0</v>
      </c>
      <c r="O688" s="51">
        <f>-VLOOKUP(A688,'pl-data'!A:BR,51)</f>
        <v>0</v>
      </c>
      <c r="P688" s="51">
        <f>-VLOOKUP(A688,'pl-data'!A:BR,36)</f>
        <v>0</v>
      </c>
      <c r="Q688" s="34" t="str">
        <f t="shared" si="580"/>
        <v>n/a</v>
      </c>
      <c r="R688" s="34" t="str">
        <f t="shared" si="581"/>
        <v>n/a</v>
      </c>
      <c r="T688" s="51">
        <f t="shared" si="582"/>
        <v>0</v>
      </c>
      <c r="U688" s="51">
        <f>-VLOOKUP(A688,'pl-data'!A:BR,52)</f>
        <v>0</v>
      </c>
      <c r="V688" s="51">
        <f t="shared" si="583"/>
        <v>0</v>
      </c>
      <c r="W688" s="34" t="str">
        <f t="shared" si="584"/>
        <v>n/a</v>
      </c>
      <c r="X688" s="34" t="str">
        <f t="shared" si="585"/>
        <v>n/a</v>
      </c>
    </row>
    <row r="689" spans="1:24" hidden="1" outlineLevel="1" x14ac:dyDescent="0.2">
      <c r="A689" s="49">
        <v>2684</v>
      </c>
      <c r="B689" s="18" t="str">
        <f>+masterfile!D778</f>
        <v>2684 Zinsertrag Abzinsung Rückstellungen</v>
      </c>
      <c r="D689" s="51">
        <f>-VLOOKUP(A689,'pl-data'!A:F,4)</f>
        <v>0</v>
      </c>
      <c r="E689" s="51">
        <f>-VLOOKUP(A689,'pl-data'!A:F,5)</f>
        <v>0</v>
      </c>
      <c r="F689" s="51">
        <f>-VLOOKUP(A689,'pl-data'!A:F,6)</f>
        <v>0</v>
      </c>
      <c r="G689" s="51">
        <f>-VLOOKUP(A689,'pl-data'!A:G,7)</f>
        <v>0</v>
      </c>
      <c r="H689" s="51">
        <f>-VLOOKUP(A689,'pl-data'!A:V,22)</f>
        <v>0</v>
      </c>
      <c r="I689" s="51">
        <f t="shared" si="579"/>
        <v>0</v>
      </c>
      <c r="J689" s="51">
        <f>-VLOOKUP(A689,'pl-data'!A:BR,66)</f>
        <v>0</v>
      </c>
      <c r="K689" s="51">
        <f>-VLOOKUP(A689,'pl-data'!A:BR,68)</f>
        <v>0</v>
      </c>
      <c r="L689" s="51">
        <f>-VLOOKUP(A689,'pl-data'!A:BR,70)</f>
        <v>0</v>
      </c>
      <c r="N689" s="51">
        <f>-VLOOKUP(A689,'pl-data'!A:BR,21)</f>
        <v>0</v>
      </c>
      <c r="O689" s="51">
        <f>-VLOOKUP(A689,'pl-data'!A:BR,51)</f>
        <v>0</v>
      </c>
      <c r="P689" s="51">
        <f>-VLOOKUP(A689,'pl-data'!A:BR,36)</f>
        <v>0</v>
      </c>
      <c r="Q689" s="34" t="str">
        <f t="shared" si="580"/>
        <v>n/a</v>
      </c>
      <c r="R689" s="34" t="str">
        <f t="shared" si="581"/>
        <v>n/a</v>
      </c>
      <c r="T689" s="51">
        <f t="shared" si="582"/>
        <v>0</v>
      </c>
      <c r="U689" s="51">
        <f>-VLOOKUP(A689,'pl-data'!A:BR,52)</f>
        <v>0</v>
      </c>
      <c r="V689" s="51">
        <f t="shared" si="583"/>
        <v>0</v>
      </c>
      <c r="W689" s="34" t="str">
        <f t="shared" si="584"/>
        <v>n/a</v>
      </c>
      <c r="X689" s="34" t="str">
        <f t="shared" si="585"/>
        <v>n/a</v>
      </c>
    </row>
    <row r="690" spans="1:24" hidden="1" outlineLevel="1" x14ac:dyDescent="0.2">
      <c r="A690" s="49">
        <v>2685</v>
      </c>
      <c r="B690" s="18" t="str">
        <f>+masterfile!D779</f>
        <v>2685 Ertr. Abzinsung Pensions-/ähnl. Rückst.</v>
      </c>
      <c r="D690" s="51">
        <f>-VLOOKUP(A690,'pl-data'!A:F,4)</f>
        <v>0</v>
      </c>
      <c r="E690" s="51">
        <f>-VLOOKUP(A690,'pl-data'!A:F,5)</f>
        <v>0</v>
      </c>
      <c r="F690" s="51">
        <f>-VLOOKUP(A690,'pl-data'!A:F,6)</f>
        <v>0</v>
      </c>
      <c r="G690" s="51">
        <f>-VLOOKUP(A690,'pl-data'!A:G,7)</f>
        <v>0</v>
      </c>
      <c r="H690" s="51">
        <f>-VLOOKUP(A690,'pl-data'!A:V,22)</f>
        <v>0</v>
      </c>
      <c r="I690" s="51">
        <f t="shared" si="579"/>
        <v>0</v>
      </c>
      <c r="J690" s="51">
        <f>-VLOOKUP(A690,'pl-data'!A:BR,66)</f>
        <v>0</v>
      </c>
      <c r="K690" s="51">
        <f>-VLOOKUP(A690,'pl-data'!A:BR,68)</f>
        <v>0</v>
      </c>
      <c r="L690" s="51">
        <f>-VLOOKUP(A690,'pl-data'!A:BR,70)</f>
        <v>0</v>
      </c>
      <c r="N690" s="51">
        <f>-VLOOKUP(A690,'pl-data'!A:BR,21)</f>
        <v>0</v>
      </c>
      <c r="O690" s="51">
        <f>-VLOOKUP(A690,'pl-data'!A:BR,51)</f>
        <v>0</v>
      </c>
      <c r="P690" s="51">
        <f>-VLOOKUP(A690,'pl-data'!A:BR,36)</f>
        <v>0</v>
      </c>
      <c r="Q690" s="34" t="str">
        <f t="shared" si="580"/>
        <v>n/a</v>
      </c>
      <c r="R690" s="34" t="str">
        <f t="shared" si="581"/>
        <v>n/a</v>
      </c>
      <c r="T690" s="51">
        <f t="shared" si="582"/>
        <v>0</v>
      </c>
      <c r="U690" s="51">
        <f>-VLOOKUP(A690,'pl-data'!A:BR,52)</f>
        <v>0</v>
      </c>
      <c r="V690" s="51">
        <f t="shared" si="583"/>
        <v>0</v>
      </c>
      <c r="W690" s="34" t="str">
        <f t="shared" si="584"/>
        <v>n/a</v>
      </c>
      <c r="X690" s="34" t="str">
        <f t="shared" si="585"/>
        <v>n/a</v>
      </c>
    </row>
    <row r="691" spans="1:24" hidden="1" outlineLevel="1" x14ac:dyDescent="0.2">
      <c r="A691" s="49">
        <v>2686</v>
      </c>
      <c r="B691" s="18" t="str">
        <f>+masterfile!D780</f>
        <v>2686 Ertr. Abzins. Pensions-/ähnl. RS,Verr</v>
      </c>
      <c r="D691" s="51">
        <f>-VLOOKUP(A691,'pl-data'!A:F,4)</f>
        <v>0</v>
      </c>
      <c r="E691" s="51">
        <f>-VLOOKUP(A691,'pl-data'!A:F,5)</f>
        <v>0</v>
      </c>
      <c r="F691" s="51">
        <f>-VLOOKUP(A691,'pl-data'!A:F,6)</f>
        <v>0</v>
      </c>
      <c r="G691" s="51">
        <f>-VLOOKUP(A691,'pl-data'!A:G,7)</f>
        <v>0</v>
      </c>
      <c r="H691" s="51">
        <f>-VLOOKUP(A691,'pl-data'!A:V,22)</f>
        <v>0</v>
      </c>
      <c r="I691" s="51">
        <f t="shared" si="579"/>
        <v>0</v>
      </c>
      <c r="J691" s="51">
        <f>-VLOOKUP(A691,'pl-data'!A:BR,66)</f>
        <v>0</v>
      </c>
      <c r="K691" s="51">
        <f>-VLOOKUP(A691,'pl-data'!A:BR,68)</f>
        <v>0</v>
      </c>
      <c r="L691" s="51">
        <f>-VLOOKUP(A691,'pl-data'!A:BR,70)</f>
        <v>0</v>
      </c>
      <c r="N691" s="51">
        <f>-VLOOKUP(A691,'pl-data'!A:BR,21)</f>
        <v>0</v>
      </c>
      <c r="O691" s="51">
        <f>-VLOOKUP(A691,'pl-data'!A:BR,51)</f>
        <v>0</v>
      </c>
      <c r="P691" s="51">
        <f>-VLOOKUP(A691,'pl-data'!A:BR,36)</f>
        <v>0</v>
      </c>
      <c r="Q691" s="34" t="str">
        <f t="shared" si="580"/>
        <v>n/a</v>
      </c>
      <c r="R691" s="34" t="str">
        <f t="shared" si="581"/>
        <v>n/a</v>
      </c>
      <c r="T691" s="51">
        <f t="shared" si="582"/>
        <v>0</v>
      </c>
      <c r="U691" s="51">
        <f>-VLOOKUP(A691,'pl-data'!A:BR,52)</f>
        <v>0</v>
      </c>
      <c r="V691" s="51">
        <f t="shared" si="583"/>
        <v>0</v>
      </c>
      <c r="W691" s="34" t="str">
        <f t="shared" si="584"/>
        <v>n/a</v>
      </c>
      <c r="X691" s="34" t="str">
        <f t="shared" si="585"/>
        <v>n/a</v>
      </c>
    </row>
    <row r="692" spans="1:24" ht="24" hidden="1" outlineLevel="1" x14ac:dyDescent="0.2">
      <c r="A692" s="49">
        <v>2687</v>
      </c>
      <c r="B692" s="18" t="str">
        <f>+masterfile!D781</f>
        <v>2687 Erträge VG zur Verrechnung § 246 (2) HGB</v>
      </c>
      <c r="D692" s="51">
        <f>-VLOOKUP(A692,'pl-data'!A:F,4)</f>
        <v>0</v>
      </c>
      <c r="E692" s="51">
        <f>-VLOOKUP(A692,'pl-data'!A:F,5)</f>
        <v>0</v>
      </c>
      <c r="F692" s="51">
        <f>-VLOOKUP(A692,'pl-data'!A:F,6)</f>
        <v>0</v>
      </c>
      <c r="G692" s="51">
        <f>-VLOOKUP(A692,'pl-data'!A:G,7)</f>
        <v>0</v>
      </c>
      <c r="H692" s="51">
        <f>-VLOOKUP(A692,'pl-data'!A:V,22)</f>
        <v>0</v>
      </c>
      <c r="I692" s="51">
        <f t="shared" si="579"/>
        <v>0</v>
      </c>
      <c r="J692" s="51">
        <f>-VLOOKUP(A692,'pl-data'!A:BR,66)</f>
        <v>0</v>
      </c>
      <c r="K692" s="51">
        <f>-VLOOKUP(A692,'pl-data'!A:BR,68)</f>
        <v>0</v>
      </c>
      <c r="L692" s="51">
        <f>-VLOOKUP(A692,'pl-data'!A:BR,70)</f>
        <v>0</v>
      </c>
      <c r="N692" s="51">
        <f>-VLOOKUP(A692,'pl-data'!A:BR,21)</f>
        <v>0</v>
      </c>
      <c r="O692" s="51">
        <f>-VLOOKUP(A692,'pl-data'!A:BR,51)</f>
        <v>0</v>
      </c>
      <c r="P692" s="51">
        <f>-VLOOKUP(A692,'pl-data'!A:BR,36)</f>
        <v>0</v>
      </c>
      <c r="Q692" s="34" t="str">
        <f t="shared" si="580"/>
        <v>n/a</v>
      </c>
      <c r="R692" s="34" t="str">
        <f t="shared" si="581"/>
        <v>n/a</v>
      </c>
      <c r="T692" s="51">
        <f t="shared" si="582"/>
        <v>0</v>
      </c>
      <c r="U692" s="51">
        <f>-VLOOKUP(A692,'pl-data'!A:BR,52)</f>
        <v>0</v>
      </c>
      <c r="V692" s="51">
        <f t="shared" si="583"/>
        <v>0</v>
      </c>
      <c r="W692" s="34" t="str">
        <f t="shared" si="584"/>
        <v>n/a</v>
      </c>
      <c r="X692" s="34" t="str">
        <f t="shared" si="585"/>
        <v>n/a</v>
      </c>
    </row>
    <row r="693" spans="1:24" hidden="1" outlineLevel="1" x14ac:dyDescent="0.2">
      <c r="A693" s="49">
        <v>2689</v>
      </c>
      <c r="B693" s="18" t="str">
        <f>+masterfile!D782</f>
        <v>2689 Zinsähnliche Erträge verbundene UN</v>
      </c>
      <c r="D693" s="51">
        <f>-VLOOKUP(A693,'pl-data'!A:F,4)</f>
        <v>0</v>
      </c>
      <c r="E693" s="51">
        <f>-VLOOKUP(A693,'pl-data'!A:F,5)</f>
        <v>0</v>
      </c>
      <c r="F693" s="51">
        <f>-VLOOKUP(A693,'pl-data'!A:F,6)</f>
        <v>0</v>
      </c>
      <c r="G693" s="51">
        <f>-VLOOKUP(A693,'pl-data'!A:G,7)</f>
        <v>0</v>
      </c>
      <c r="H693" s="51">
        <f>-VLOOKUP(A693,'pl-data'!A:V,22)</f>
        <v>0</v>
      </c>
      <c r="I693" s="51">
        <f t="shared" si="579"/>
        <v>0</v>
      </c>
      <c r="J693" s="51">
        <f>-VLOOKUP(A693,'pl-data'!A:BR,66)</f>
        <v>0</v>
      </c>
      <c r="K693" s="51">
        <f>-VLOOKUP(A693,'pl-data'!A:BR,68)</f>
        <v>0</v>
      </c>
      <c r="L693" s="51">
        <f>-VLOOKUP(A693,'pl-data'!A:BR,70)</f>
        <v>0</v>
      </c>
      <c r="N693" s="51">
        <f>-VLOOKUP(A693,'pl-data'!A:BR,21)</f>
        <v>0</v>
      </c>
      <c r="O693" s="51">
        <f>-VLOOKUP(A693,'pl-data'!A:BR,51)</f>
        <v>0</v>
      </c>
      <c r="P693" s="51">
        <f>-VLOOKUP(A693,'pl-data'!A:BR,36)</f>
        <v>0</v>
      </c>
      <c r="Q693" s="34" t="str">
        <f t="shared" si="580"/>
        <v>n/a</v>
      </c>
      <c r="R693" s="34" t="str">
        <f t="shared" si="581"/>
        <v>n/a</v>
      </c>
      <c r="T693" s="51">
        <f t="shared" si="582"/>
        <v>0</v>
      </c>
      <c r="U693" s="51">
        <f>-VLOOKUP(A693,'pl-data'!A:BR,52)</f>
        <v>0</v>
      </c>
      <c r="V693" s="51">
        <f t="shared" si="583"/>
        <v>0</v>
      </c>
      <c r="W693" s="34" t="str">
        <f t="shared" si="584"/>
        <v>n/a</v>
      </c>
      <c r="X693" s="34" t="str">
        <f t="shared" si="585"/>
        <v>n/a</v>
      </c>
    </row>
    <row r="694" spans="1:24" hidden="1" outlineLevel="1" x14ac:dyDescent="0.2">
      <c r="A694" s="49">
        <v>8650</v>
      </c>
      <c r="B694" s="18" t="str">
        <f>+masterfile!D1304</f>
        <v>8650 Erlöse Zinsen und Diskontspesen</v>
      </c>
      <c r="D694" s="51">
        <f>-VLOOKUP(A694,'pl-data'!A:F,4)</f>
        <v>0</v>
      </c>
      <c r="E694" s="51">
        <f>-VLOOKUP(A694,'pl-data'!A:F,5)</f>
        <v>0</v>
      </c>
      <c r="F694" s="51">
        <f>-VLOOKUP(A694,'pl-data'!A:F,6)</f>
        <v>0</v>
      </c>
      <c r="G694" s="51">
        <f>-VLOOKUP(A694,'pl-data'!A:G,7)</f>
        <v>0</v>
      </c>
      <c r="H694" s="51">
        <f>-VLOOKUP(A694,'pl-data'!A:V,22)</f>
        <v>0</v>
      </c>
      <c r="I694" s="51">
        <f t="shared" si="579"/>
        <v>0</v>
      </c>
      <c r="J694" s="51">
        <f>-VLOOKUP(A694,'pl-data'!A:BR,66)</f>
        <v>0</v>
      </c>
      <c r="K694" s="51">
        <f>-VLOOKUP(A694,'pl-data'!A:BR,68)</f>
        <v>0</v>
      </c>
      <c r="L694" s="51">
        <f>-VLOOKUP(A694,'pl-data'!A:BR,70)</f>
        <v>0</v>
      </c>
      <c r="N694" s="51">
        <f>-VLOOKUP(A694,'pl-data'!A:BR,21)</f>
        <v>0</v>
      </c>
      <c r="O694" s="51">
        <f>-VLOOKUP(A694,'pl-data'!A:BR,51)</f>
        <v>0</v>
      </c>
      <c r="P694" s="51">
        <f>-VLOOKUP(A694,'pl-data'!A:BR,36)</f>
        <v>0</v>
      </c>
      <c r="Q694" s="34" t="str">
        <f t="shared" si="580"/>
        <v>n/a</v>
      </c>
      <c r="R694" s="34" t="str">
        <f t="shared" si="581"/>
        <v>n/a</v>
      </c>
      <c r="T694" s="51">
        <f t="shared" si="582"/>
        <v>0</v>
      </c>
      <c r="U694" s="51">
        <f>-VLOOKUP(A694,'pl-data'!A:BR,52)</f>
        <v>0</v>
      </c>
      <c r="V694" s="51">
        <f t="shared" si="583"/>
        <v>0</v>
      </c>
      <c r="W694" s="34" t="str">
        <f t="shared" si="584"/>
        <v>n/a</v>
      </c>
      <c r="X694" s="34" t="str">
        <f t="shared" si="585"/>
        <v>n/a</v>
      </c>
    </row>
    <row r="695" spans="1:24" hidden="1" outlineLevel="1" x14ac:dyDescent="0.2">
      <c r="A695" s="49">
        <v>8660</v>
      </c>
      <c r="B695" s="18" t="str">
        <f>+masterfile!D1305</f>
        <v>8660 Erl.Zinsen /Diskontspesen aus verb.UN</v>
      </c>
      <c r="D695" s="51">
        <f>-VLOOKUP(A695,'pl-data'!A:F,4)</f>
        <v>0</v>
      </c>
      <c r="E695" s="51">
        <f>-VLOOKUP(A695,'pl-data'!A:F,5)</f>
        <v>0</v>
      </c>
      <c r="F695" s="51">
        <f>-VLOOKUP(A695,'pl-data'!A:F,6)</f>
        <v>0</v>
      </c>
      <c r="G695" s="51">
        <f>-VLOOKUP(A695,'pl-data'!A:G,7)</f>
        <v>0</v>
      </c>
      <c r="H695" s="51">
        <f>-VLOOKUP(A695,'pl-data'!A:V,22)</f>
        <v>0</v>
      </c>
      <c r="I695" s="51">
        <f t="shared" si="579"/>
        <v>0</v>
      </c>
      <c r="J695" s="51">
        <f>-VLOOKUP(A695,'pl-data'!A:BR,66)</f>
        <v>0</v>
      </c>
      <c r="K695" s="51">
        <f>-VLOOKUP(A695,'pl-data'!A:BR,68)</f>
        <v>0</v>
      </c>
      <c r="L695" s="51">
        <f>-VLOOKUP(A695,'pl-data'!A:BR,70)</f>
        <v>0</v>
      </c>
      <c r="N695" s="51">
        <f>-VLOOKUP(A695,'pl-data'!A:BR,21)</f>
        <v>0</v>
      </c>
      <c r="O695" s="51">
        <f>-VLOOKUP(A695,'pl-data'!A:BR,51)</f>
        <v>0</v>
      </c>
      <c r="P695" s="51">
        <f>-VLOOKUP(A695,'pl-data'!A:BR,36)</f>
        <v>0</v>
      </c>
      <c r="Q695" s="34" t="str">
        <f t="shared" si="580"/>
        <v>n/a</v>
      </c>
      <c r="R695" s="34" t="str">
        <f t="shared" si="581"/>
        <v>n/a</v>
      </c>
      <c r="T695" s="51">
        <f t="shared" si="582"/>
        <v>0</v>
      </c>
      <c r="U695" s="51">
        <f>-VLOOKUP(A695,'pl-data'!A:BR,52)</f>
        <v>0</v>
      </c>
      <c r="V695" s="51">
        <f t="shared" si="583"/>
        <v>0</v>
      </c>
      <c r="W695" s="34" t="str">
        <f t="shared" si="584"/>
        <v>n/a</v>
      </c>
      <c r="X695" s="34" t="str">
        <f t="shared" si="585"/>
        <v>n/a</v>
      </c>
    </row>
    <row r="696" spans="1:24" collapsed="1" x14ac:dyDescent="0.2">
      <c r="B696" s="13"/>
      <c r="D696" s="53"/>
      <c r="E696" s="53"/>
      <c r="F696" s="53"/>
      <c r="G696" s="53"/>
      <c r="H696" s="53"/>
      <c r="I696" s="53"/>
      <c r="J696" s="53"/>
      <c r="K696" s="53"/>
      <c r="L696" s="53"/>
      <c r="N696" s="53"/>
      <c r="O696" s="53"/>
      <c r="P696" s="53"/>
      <c r="T696" s="53"/>
      <c r="U696" s="53"/>
      <c r="V696" s="53"/>
    </row>
    <row r="697" spans="1:24" x14ac:dyDescent="0.2">
      <c r="A697" s="49" t="s">
        <v>127</v>
      </c>
      <c r="B697" s="13" t="s">
        <v>127</v>
      </c>
      <c r="D697" s="53">
        <f>+SUM(D698:D735)</f>
        <v>-41.4</v>
      </c>
      <c r="E697" s="53">
        <f t="shared" ref="E697" si="586">+SUM(E698:E735)</f>
        <v>-38.4</v>
      </c>
      <c r="F697" s="53">
        <f>+SUM(F698:F735)</f>
        <v>-35.4</v>
      </c>
      <c r="G697" s="53">
        <f t="shared" ref="G697:L697" si="587">+SUM(G698:G735)</f>
        <v>-32.4</v>
      </c>
      <c r="H697" s="53">
        <f t="shared" si="587"/>
        <v>-29.399999999999995</v>
      </c>
      <c r="I697" s="53">
        <f t="shared" si="587"/>
        <v>0</v>
      </c>
      <c r="J697" s="53">
        <f t="shared" si="587"/>
        <v>-31.190460000000016</v>
      </c>
      <c r="K697" s="53">
        <f t="shared" si="587"/>
        <v>-32.438078400000016</v>
      </c>
      <c r="L697" s="53">
        <f t="shared" si="587"/>
        <v>-34.059982320000024</v>
      </c>
      <c r="N697" s="53">
        <f t="shared" ref="N697:P697" si="588">+SUM(N698:N735)</f>
        <v>-29.399999999999995</v>
      </c>
      <c r="O697" s="53">
        <f t="shared" si="588"/>
        <v>-30.282</v>
      </c>
      <c r="P697" s="53">
        <f t="shared" si="588"/>
        <v>0</v>
      </c>
      <c r="Q697" s="34">
        <f t="shared" ref="Q697" si="589">IFERROR(P697/O697-1,"n/a")</f>
        <v>-1</v>
      </c>
      <c r="R697" s="34">
        <f t="shared" ref="R697" si="590">IFERROR(P697/N697-1,"n/a")</f>
        <v>-1</v>
      </c>
      <c r="T697" s="53">
        <f t="shared" ref="T697:V697" si="591">+SUM(T698:T735)</f>
        <v>-29.399999999999995</v>
      </c>
      <c r="U697" s="53">
        <f t="shared" si="591"/>
        <v>-30.282</v>
      </c>
      <c r="V697" s="53">
        <f t="shared" si="591"/>
        <v>0</v>
      </c>
      <c r="W697" s="34">
        <f t="shared" ref="W697" si="592">IFERROR(V697/U697-1,"n/a")</f>
        <v>-1</v>
      </c>
      <c r="X697" s="34">
        <f t="shared" ref="X697" si="593">IFERROR(V697/T697-1,"n/a")</f>
        <v>-1</v>
      </c>
    </row>
    <row r="698" spans="1:24" hidden="1" outlineLevel="1" x14ac:dyDescent="0.2">
      <c r="A698" s="49">
        <v>2100</v>
      </c>
      <c r="B698" s="18" t="str">
        <f>+masterfile!D610</f>
        <v>2100 Zinsen und ähnliche Aufwendungen</v>
      </c>
      <c r="D698" s="51">
        <f>-VLOOKUP(A698,'pl-data'!A:F,4)</f>
        <v>-1.4</v>
      </c>
      <c r="E698" s="51">
        <f>-VLOOKUP(A698,'pl-data'!A:F,5)</f>
        <v>-1.4</v>
      </c>
      <c r="F698" s="51">
        <f>-VLOOKUP(A698,'pl-data'!A:F,6)</f>
        <v>-1.4</v>
      </c>
      <c r="G698" s="51">
        <f>-VLOOKUP(A698,'pl-data'!A:G,7)</f>
        <v>-1.4</v>
      </c>
      <c r="H698" s="51">
        <f>-VLOOKUP(A698,'pl-data'!A:V,22)</f>
        <v>-1.4000000000000001</v>
      </c>
      <c r="I698" s="51">
        <f t="shared" ref="I698:I734" si="594">+U698+P698-O698</f>
        <v>0</v>
      </c>
      <c r="J698" s="51">
        <f>-VLOOKUP(A698,'pl-data'!A:BR,66)</f>
        <v>-1.4852599999999996</v>
      </c>
      <c r="K698" s="51">
        <f>-VLOOKUP(A698,'pl-data'!A:BR,68)</f>
        <v>-1.5446703999999996</v>
      </c>
      <c r="L698" s="51">
        <f>-VLOOKUP(A698,'pl-data'!A:BR,70)</f>
        <v>-1.6219039199999996</v>
      </c>
      <c r="N698" s="51">
        <f>-VLOOKUP(A698,'pl-data'!A:BR,21)</f>
        <v>-1.4000000000000001</v>
      </c>
      <c r="O698" s="51">
        <f>-VLOOKUP(A698,'pl-data'!A:BR,51)</f>
        <v>-1.4420000000000002</v>
      </c>
      <c r="P698" s="51">
        <f>-VLOOKUP(A698,'pl-data'!A:BR,36)</f>
        <v>0</v>
      </c>
      <c r="Q698" s="34">
        <f t="shared" ref="Q698:Q734" si="595">IFERROR(P698/O698-1,"n/a")</f>
        <v>-1</v>
      </c>
      <c r="R698" s="34">
        <f t="shared" ref="R698:R734" si="596">IFERROR(P698/N698-1,"n/a")</f>
        <v>-1</v>
      </c>
      <c r="T698" s="51">
        <f t="shared" ref="T698:T734" si="597">+H698</f>
        <v>-1.4000000000000001</v>
      </c>
      <c r="U698" s="51">
        <f>-VLOOKUP(A698,'pl-data'!A:BR,52)</f>
        <v>-1.4420000000000002</v>
      </c>
      <c r="V698" s="51">
        <f t="shared" ref="V698:V734" si="598">+I698</f>
        <v>0</v>
      </c>
      <c r="W698" s="34">
        <f t="shared" ref="W698:W734" si="599">IFERROR(V698/U698-1,"n/a")</f>
        <v>-1</v>
      </c>
      <c r="X698" s="34">
        <f t="shared" ref="X698:X734" si="600">IFERROR(V698/T698-1,"n/a")</f>
        <v>-1</v>
      </c>
    </row>
    <row r="699" spans="1:24" hidden="1" outlineLevel="1" x14ac:dyDescent="0.2">
      <c r="A699" s="49">
        <v>2102</v>
      </c>
      <c r="B699" s="18" t="str">
        <f>+masterfile!D611</f>
        <v>2102 N. abzugsf. and.Nebenleistg §4 (5b) EStG</v>
      </c>
      <c r="D699" s="51">
        <f>-VLOOKUP(A699,'pl-data'!A:F,4)</f>
        <v>0</v>
      </c>
      <c r="E699" s="51">
        <f>-VLOOKUP(A699,'pl-data'!A:F,5)</f>
        <v>0</v>
      </c>
      <c r="F699" s="51">
        <f>-VLOOKUP(A699,'pl-data'!A:F,6)</f>
        <v>0</v>
      </c>
      <c r="G699" s="51">
        <f>-VLOOKUP(A699,'pl-data'!A:G,7)</f>
        <v>0</v>
      </c>
      <c r="H699" s="51">
        <f>-VLOOKUP(A699,'pl-data'!A:V,22)</f>
        <v>0</v>
      </c>
      <c r="I699" s="51">
        <f t="shared" si="594"/>
        <v>0</v>
      </c>
      <c r="J699" s="51">
        <f>-VLOOKUP(A699,'pl-data'!A:BR,66)</f>
        <v>0</v>
      </c>
      <c r="K699" s="51">
        <f>-VLOOKUP(A699,'pl-data'!A:BR,68)</f>
        <v>0</v>
      </c>
      <c r="L699" s="51">
        <f>-VLOOKUP(A699,'pl-data'!A:BR,70)</f>
        <v>0</v>
      </c>
      <c r="N699" s="51">
        <f>-VLOOKUP(A699,'pl-data'!A:BR,21)</f>
        <v>0</v>
      </c>
      <c r="O699" s="51">
        <f>-VLOOKUP(A699,'pl-data'!A:BR,51)</f>
        <v>0</v>
      </c>
      <c r="P699" s="51">
        <f>-VLOOKUP(A699,'pl-data'!A:BR,36)</f>
        <v>0</v>
      </c>
      <c r="Q699" s="34" t="str">
        <f t="shared" si="595"/>
        <v>n/a</v>
      </c>
      <c r="R699" s="34" t="str">
        <f t="shared" si="596"/>
        <v>n/a</v>
      </c>
      <c r="T699" s="51">
        <f t="shared" si="597"/>
        <v>0</v>
      </c>
      <c r="U699" s="51">
        <f>-VLOOKUP(A699,'pl-data'!A:BR,52)</f>
        <v>0</v>
      </c>
      <c r="V699" s="51">
        <f t="shared" si="598"/>
        <v>0</v>
      </c>
      <c r="W699" s="34" t="str">
        <f t="shared" si="599"/>
        <v>n/a</v>
      </c>
      <c r="X699" s="34" t="str">
        <f t="shared" si="600"/>
        <v>n/a</v>
      </c>
    </row>
    <row r="700" spans="1:24" hidden="1" outlineLevel="1" x14ac:dyDescent="0.2">
      <c r="A700" s="49">
        <v>2103</v>
      </c>
      <c r="B700" s="18" t="str">
        <f>+masterfile!D612</f>
        <v>2103 Abzugsfäh. and. Nebenleist. zu Steuern</v>
      </c>
      <c r="D700" s="51">
        <f>-VLOOKUP(A700,'pl-data'!A:F,4)</f>
        <v>0</v>
      </c>
      <c r="E700" s="51">
        <f>-VLOOKUP(A700,'pl-data'!A:F,5)</f>
        <v>0</v>
      </c>
      <c r="F700" s="51">
        <f>-VLOOKUP(A700,'pl-data'!A:F,6)</f>
        <v>0</v>
      </c>
      <c r="G700" s="51">
        <f>-VLOOKUP(A700,'pl-data'!A:G,7)</f>
        <v>0</v>
      </c>
      <c r="H700" s="51">
        <f>-VLOOKUP(A700,'pl-data'!A:V,22)</f>
        <v>0</v>
      </c>
      <c r="I700" s="51">
        <f t="shared" si="594"/>
        <v>0</v>
      </c>
      <c r="J700" s="51">
        <f>-VLOOKUP(A700,'pl-data'!A:BR,66)</f>
        <v>0</v>
      </c>
      <c r="K700" s="51">
        <f>-VLOOKUP(A700,'pl-data'!A:BR,68)</f>
        <v>0</v>
      </c>
      <c r="L700" s="51">
        <f>-VLOOKUP(A700,'pl-data'!A:BR,70)</f>
        <v>0</v>
      </c>
      <c r="N700" s="51">
        <f>-VLOOKUP(A700,'pl-data'!A:BR,21)</f>
        <v>0</v>
      </c>
      <c r="O700" s="51">
        <f>-VLOOKUP(A700,'pl-data'!A:BR,51)</f>
        <v>0</v>
      </c>
      <c r="P700" s="51">
        <f>-VLOOKUP(A700,'pl-data'!A:BR,36)</f>
        <v>0</v>
      </c>
      <c r="Q700" s="34" t="str">
        <f t="shared" si="595"/>
        <v>n/a</v>
      </c>
      <c r="R700" s="34" t="str">
        <f t="shared" si="596"/>
        <v>n/a</v>
      </c>
      <c r="T700" s="51">
        <f t="shared" si="597"/>
        <v>0</v>
      </c>
      <c r="U700" s="51">
        <f>-VLOOKUP(A700,'pl-data'!A:BR,52)</f>
        <v>0</v>
      </c>
      <c r="V700" s="51">
        <f t="shared" si="598"/>
        <v>0</v>
      </c>
      <c r="W700" s="34" t="str">
        <f t="shared" si="599"/>
        <v>n/a</v>
      </c>
      <c r="X700" s="34" t="str">
        <f t="shared" si="600"/>
        <v>n/a</v>
      </c>
    </row>
    <row r="701" spans="1:24" hidden="1" outlineLevel="1" x14ac:dyDescent="0.2">
      <c r="A701" s="49">
        <v>2104</v>
      </c>
      <c r="B701" s="18" t="str">
        <f>+masterfile!D613</f>
        <v>2104 Nicht abzugsfäh.and.Nebenleist.z.Steuern</v>
      </c>
      <c r="D701" s="51">
        <f>-VLOOKUP(A701,'pl-data'!A:F,4)</f>
        <v>0</v>
      </c>
      <c r="E701" s="51">
        <f>-VLOOKUP(A701,'pl-data'!A:F,5)</f>
        <v>0</v>
      </c>
      <c r="F701" s="51">
        <f>-VLOOKUP(A701,'pl-data'!A:F,6)</f>
        <v>0</v>
      </c>
      <c r="G701" s="51">
        <f>-VLOOKUP(A701,'pl-data'!A:G,7)</f>
        <v>0</v>
      </c>
      <c r="H701" s="51">
        <f>-VLOOKUP(A701,'pl-data'!A:V,22)</f>
        <v>0</v>
      </c>
      <c r="I701" s="51">
        <f t="shared" si="594"/>
        <v>0</v>
      </c>
      <c r="J701" s="51">
        <f>-VLOOKUP(A701,'pl-data'!A:BR,66)</f>
        <v>0</v>
      </c>
      <c r="K701" s="51">
        <f>-VLOOKUP(A701,'pl-data'!A:BR,68)</f>
        <v>0</v>
      </c>
      <c r="L701" s="51">
        <f>-VLOOKUP(A701,'pl-data'!A:BR,70)</f>
        <v>0</v>
      </c>
      <c r="N701" s="51">
        <f>-VLOOKUP(A701,'pl-data'!A:BR,21)</f>
        <v>0</v>
      </c>
      <c r="O701" s="51">
        <f>-VLOOKUP(A701,'pl-data'!A:BR,51)</f>
        <v>0</v>
      </c>
      <c r="P701" s="51">
        <f>-VLOOKUP(A701,'pl-data'!A:BR,36)</f>
        <v>0</v>
      </c>
      <c r="Q701" s="34" t="str">
        <f t="shared" si="595"/>
        <v>n/a</v>
      </c>
      <c r="R701" s="34" t="str">
        <f t="shared" si="596"/>
        <v>n/a</v>
      </c>
      <c r="T701" s="51">
        <f t="shared" si="597"/>
        <v>0</v>
      </c>
      <c r="U701" s="51">
        <f>-VLOOKUP(A701,'pl-data'!A:BR,52)</f>
        <v>0</v>
      </c>
      <c r="V701" s="51">
        <f t="shared" si="598"/>
        <v>0</v>
      </c>
      <c r="W701" s="34" t="str">
        <f t="shared" si="599"/>
        <v>n/a</v>
      </c>
      <c r="X701" s="34" t="str">
        <f t="shared" si="600"/>
        <v>n/a</v>
      </c>
    </row>
    <row r="702" spans="1:24" hidden="1" outlineLevel="1" x14ac:dyDescent="0.2">
      <c r="A702" s="49">
        <v>2105</v>
      </c>
      <c r="B702" s="18" t="str">
        <f>+masterfile!D614</f>
        <v>2105 Zinsaufw. § 233a AO nicht abzugsfähig</v>
      </c>
      <c r="D702" s="51">
        <f>-VLOOKUP(A702,'pl-data'!A:F,4)</f>
        <v>0</v>
      </c>
      <c r="E702" s="51">
        <f>-VLOOKUP(A702,'pl-data'!A:F,5)</f>
        <v>0</v>
      </c>
      <c r="F702" s="51">
        <f>-VLOOKUP(A702,'pl-data'!A:F,6)</f>
        <v>0</v>
      </c>
      <c r="G702" s="51">
        <f>-VLOOKUP(A702,'pl-data'!A:G,7)</f>
        <v>0</v>
      </c>
      <c r="H702" s="51">
        <f>-VLOOKUP(A702,'pl-data'!A:V,22)</f>
        <v>0</v>
      </c>
      <c r="I702" s="51">
        <f t="shared" si="594"/>
        <v>0</v>
      </c>
      <c r="J702" s="51">
        <f>-VLOOKUP(A702,'pl-data'!A:BR,66)</f>
        <v>0</v>
      </c>
      <c r="K702" s="51">
        <f>-VLOOKUP(A702,'pl-data'!A:BR,68)</f>
        <v>0</v>
      </c>
      <c r="L702" s="51">
        <f>-VLOOKUP(A702,'pl-data'!A:BR,70)</f>
        <v>0</v>
      </c>
      <c r="N702" s="51">
        <f>-VLOOKUP(A702,'pl-data'!A:BR,21)</f>
        <v>0</v>
      </c>
      <c r="O702" s="51">
        <f>-VLOOKUP(A702,'pl-data'!A:BR,51)</f>
        <v>0</v>
      </c>
      <c r="P702" s="51">
        <f>-VLOOKUP(A702,'pl-data'!A:BR,36)</f>
        <v>0</v>
      </c>
      <c r="Q702" s="34" t="str">
        <f t="shared" si="595"/>
        <v>n/a</v>
      </c>
      <c r="R702" s="34" t="str">
        <f t="shared" si="596"/>
        <v>n/a</v>
      </c>
      <c r="T702" s="51">
        <f t="shared" si="597"/>
        <v>0</v>
      </c>
      <c r="U702" s="51">
        <f>-VLOOKUP(A702,'pl-data'!A:BR,52)</f>
        <v>0</v>
      </c>
      <c r="V702" s="51">
        <f t="shared" si="598"/>
        <v>0</v>
      </c>
      <c r="W702" s="34" t="str">
        <f t="shared" si="599"/>
        <v>n/a</v>
      </c>
      <c r="X702" s="34" t="str">
        <f t="shared" si="600"/>
        <v>n/a</v>
      </c>
    </row>
    <row r="703" spans="1:24" hidden="1" outlineLevel="1" x14ac:dyDescent="0.2">
      <c r="A703" s="49">
        <v>2107</v>
      </c>
      <c r="B703" s="18" t="str">
        <f>+masterfile!D615</f>
        <v>2107 Zinsaufw. § 233a AO abzugsfähig</v>
      </c>
      <c r="D703" s="51">
        <f>-VLOOKUP(A703,'pl-data'!A:F,4)</f>
        <v>0</v>
      </c>
      <c r="E703" s="51">
        <f>-VLOOKUP(A703,'pl-data'!A:F,5)</f>
        <v>0</v>
      </c>
      <c r="F703" s="51">
        <f>-VLOOKUP(A703,'pl-data'!A:F,6)</f>
        <v>0</v>
      </c>
      <c r="G703" s="51">
        <f>-VLOOKUP(A703,'pl-data'!A:G,7)</f>
        <v>0</v>
      </c>
      <c r="H703" s="51">
        <f>-VLOOKUP(A703,'pl-data'!A:V,22)</f>
        <v>0</v>
      </c>
      <c r="I703" s="51">
        <f t="shared" si="594"/>
        <v>0</v>
      </c>
      <c r="J703" s="51">
        <f>-VLOOKUP(A703,'pl-data'!A:BR,66)</f>
        <v>0</v>
      </c>
      <c r="K703" s="51">
        <f>-VLOOKUP(A703,'pl-data'!A:BR,68)</f>
        <v>0</v>
      </c>
      <c r="L703" s="51">
        <f>-VLOOKUP(A703,'pl-data'!A:BR,70)</f>
        <v>0</v>
      </c>
      <c r="N703" s="51">
        <f>-VLOOKUP(A703,'pl-data'!A:BR,21)</f>
        <v>0</v>
      </c>
      <c r="O703" s="51">
        <f>-VLOOKUP(A703,'pl-data'!A:BR,51)</f>
        <v>0</v>
      </c>
      <c r="P703" s="51">
        <f>-VLOOKUP(A703,'pl-data'!A:BR,36)</f>
        <v>0</v>
      </c>
      <c r="Q703" s="34" t="str">
        <f t="shared" si="595"/>
        <v>n/a</v>
      </c>
      <c r="R703" s="34" t="str">
        <f t="shared" si="596"/>
        <v>n/a</v>
      </c>
      <c r="T703" s="51">
        <f t="shared" si="597"/>
        <v>0</v>
      </c>
      <c r="U703" s="51">
        <f>-VLOOKUP(A703,'pl-data'!A:BR,52)</f>
        <v>0</v>
      </c>
      <c r="V703" s="51">
        <f t="shared" si="598"/>
        <v>0</v>
      </c>
      <c r="W703" s="34" t="str">
        <f t="shared" si="599"/>
        <v>n/a</v>
      </c>
      <c r="X703" s="34" t="str">
        <f t="shared" si="600"/>
        <v>n/a</v>
      </c>
    </row>
    <row r="704" spans="1:24" hidden="1" outlineLevel="1" x14ac:dyDescent="0.2">
      <c r="A704" s="49">
        <v>2108</v>
      </c>
      <c r="B704" s="18" t="str">
        <f>+masterfile!D616</f>
        <v>2108 Zinsaufw. §§ 234 bis 237 AO n. abzugsf.</v>
      </c>
      <c r="D704" s="51">
        <f>-VLOOKUP(A704,'pl-data'!A:F,4)</f>
        <v>0</v>
      </c>
      <c r="E704" s="51">
        <f>-VLOOKUP(A704,'pl-data'!A:F,5)</f>
        <v>0</v>
      </c>
      <c r="F704" s="51">
        <f>-VLOOKUP(A704,'pl-data'!A:F,6)</f>
        <v>0</v>
      </c>
      <c r="G704" s="51">
        <f>-VLOOKUP(A704,'pl-data'!A:G,7)</f>
        <v>0</v>
      </c>
      <c r="H704" s="51">
        <f>-VLOOKUP(A704,'pl-data'!A:V,22)</f>
        <v>0</v>
      </c>
      <c r="I704" s="51">
        <f t="shared" si="594"/>
        <v>0</v>
      </c>
      <c r="J704" s="51">
        <f>-VLOOKUP(A704,'pl-data'!A:BR,66)</f>
        <v>0</v>
      </c>
      <c r="K704" s="51">
        <f>-VLOOKUP(A704,'pl-data'!A:BR,68)</f>
        <v>0</v>
      </c>
      <c r="L704" s="51">
        <f>-VLOOKUP(A704,'pl-data'!A:BR,70)</f>
        <v>0</v>
      </c>
      <c r="N704" s="51">
        <f>-VLOOKUP(A704,'pl-data'!A:BR,21)</f>
        <v>0</v>
      </c>
      <c r="O704" s="51">
        <f>-VLOOKUP(A704,'pl-data'!A:BR,51)</f>
        <v>0</v>
      </c>
      <c r="P704" s="51">
        <f>-VLOOKUP(A704,'pl-data'!A:BR,36)</f>
        <v>0</v>
      </c>
      <c r="Q704" s="34" t="str">
        <f t="shared" si="595"/>
        <v>n/a</v>
      </c>
      <c r="R704" s="34" t="str">
        <f t="shared" si="596"/>
        <v>n/a</v>
      </c>
      <c r="T704" s="51">
        <f t="shared" si="597"/>
        <v>0</v>
      </c>
      <c r="U704" s="51">
        <f>-VLOOKUP(A704,'pl-data'!A:BR,52)</f>
        <v>0</v>
      </c>
      <c r="V704" s="51">
        <f t="shared" si="598"/>
        <v>0</v>
      </c>
      <c r="W704" s="34" t="str">
        <f t="shared" si="599"/>
        <v>n/a</v>
      </c>
      <c r="X704" s="34" t="str">
        <f t="shared" si="600"/>
        <v>n/a</v>
      </c>
    </row>
    <row r="705" spans="1:24" ht="24" hidden="1" outlineLevel="1" x14ac:dyDescent="0.2">
      <c r="A705" s="49">
        <v>2109</v>
      </c>
      <c r="B705" s="18" t="str">
        <f>+masterfile!D617</f>
        <v>2109 Zinsaufwendungen an verbund. Unternehmen</v>
      </c>
      <c r="D705" s="51">
        <f>-VLOOKUP(A705,'pl-data'!A:F,4)</f>
        <v>0</v>
      </c>
      <c r="E705" s="51">
        <f>-VLOOKUP(A705,'pl-data'!A:F,5)</f>
        <v>0</v>
      </c>
      <c r="F705" s="51">
        <f>-VLOOKUP(A705,'pl-data'!A:F,6)</f>
        <v>0</v>
      </c>
      <c r="G705" s="51">
        <f>-VLOOKUP(A705,'pl-data'!A:G,7)</f>
        <v>0</v>
      </c>
      <c r="H705" s="51">
        <f>-VLOOKUP(A705,'pl-data'!A:V,22)</f>
        <v>0</v>
      </c>
      <c r="I705" s="51">
        <f t="shared" si="594"/>
        <v>0</v>
      </c>
      <c r="J705" s="51">
        <f>-VLOOKUP(A705,'pl-data'!A:BR,66)</f>
        <v>0</v>
      </c>
      <c r="K705" s="51">
        <f>-VLOOKUP(A705,'pl-data'!A:BR,68)</f>
        <v>0</v>
      </c>
      <c r="L705" s="51">
        <f>-VLOOKUP(A705,'pl-data'!A:BR,70)</f>
        <v>0</v>
      </c>
      <c r="N705" s="51">
        <f>-VLOOKUP(A705,'pl-data'!A:BR,21)</f>
        <v>0</v>
      </c>
      <c r="O705" s="51">
        <f>-VLOOKUP(A705,'pl-data'!A:BR,51)</f>
        <v>0</v>
      </c>
      <c r="P705" s="51">
        <f>-VLOOKUP(A705,'pl-data'!A:BR,36)</f>
        <v>0</v>
      </c>
      <c r="Q705" s="34" t="str">
        <f t="shared" si="595"/>
        <v>n/a</v>
      </c>
      <c r="R705" s="34" t="str">
        <f t="shared" si="596"/>
        <v>n/a</v>
      </c>
      <c r="T705" s="51">
        <f t="shared" si="597"/>
        <v>0</v>
      </c>
      <c r="U705" s="51">
        <f>-VLOOKUP(A705,'pl-data'!A:BR,52)</f>
        <v>0</v>
      </c>
      <c r="V705" s="51">
        <f t="shared" si="598"/>
        <v>0</v>
      </c>
      <c r="W705" s="34" t="str">
        <f t="shared" si="599"/>
        <v>n/a</v>
      </c>
      <c r="X705" s="34" t="str">
        <f t="shared" si="600"/>
        <v>n/a</v>
      </c>
    </row>
    <row r="706" spans="1:24" hidden="1" outlineLevel="1" x14ac:dyDescent="0.2">
      <c r="A706" s="49">
        <v>2110</v>
      </c>
      <c r="B706" s="18" t="str">
        <f>+masterfile!D618</f>
        <v>2110 Zinsaufwendungen f.kfr.Verbindlichkeit.</v>
      </c>
      <c r="D706" s="51">
        <f>-VLOOKUP(A706,'pl-data'!A:F,4)</f>
        <v>0</v>
      </c>
      <c r="E706" s="51">
        <f>-VLOOKUP(A706,'pl-data'!A:F,5)</f>
        <v>0</v>
      </c>
      <c r="F706" s="51">
        <f>-VLOOKUP(A706,'pl-data'!A:F,6)</f>
        <v>0</v>
      </c>
      <c r="G706" s="51">
        <f>-VLOOKUP(A706,'pl-data'!A:G,7)</f>
        <v>0</v>
      </c>
      <c r="H706" s="51">
        <f>-VLOOKUP(A706,'pl-data'!A:V,22)</f>
        <v>0</v>
      </c>
      <c r="I706" s="51">
        <f t="shared" si="594"/>
        <v>0</v>
      </c>
      <c r="J706" s="51">
        <f>-VLOOKUP(A706,'pl-data'!A:BR,66)</f>
        <v>0</v>
      </c>
      <c r="K706" s="51">
        <f>-VLOOKUP(A706,'pl-data'!A:BR,68)</f>
        <v>0</v>
      </c>
      <c r="L706" s="51">
        <f>-VLOOKUP(A706,'pl-data'!A:BR,70)</f>
        <v>0</v>
      </c>
      <c r="N706" s="51">
        <f>-VLOOKUP(A706,'pl-data'!A:BR,21)</f>
        <v>0</v>
      </c>
      <c r="O706" s="51">
        <f>-VLOOKUP(A706,'pl-data'!A:BR,51)</f>
        <v>0</v>
      </c>
      <c r="P706" s="51">
        <f>-VLOOKUP(A706,'pl-data'!A:BR,36)</f>
        <v>0</v>
      </c>
      <c r="Q706" s="34" t="str">
        <f t="shared" si="595"/>
        <v>n/a</v>
      </c>
      <c r="R706" s="34" t="str">
        <f t="shared" si="596"/>
        <v>n/a</v>
      </c>
      <c r="T706" s="51">
        <f t="shared" si="597"/>
        <v>0</v>
      </c>
      <c r="U706" s="51">
        <f>-VLOOKUP(A706,'pl-data'!A:BR,52)</f>
        <v>0</v>
      </c>
      <c r="V706" s="51">
        <f t="shared" si="598"/>
        <v>0</v>
      </c>
      <c r="W706" s="34" t="str">
        <f t="shared" si="599"/>
        <v>n/a</v>
      </c>
      <c r="X706" s="34" t="str">
        <f t="shared" si="600"/>
        <v>n/a</v>
      </c>
    </row>
    <row r="707" spans="1:24" hidden="1" outlineLevel="1" x14ac:dyDescent="0.2">
      <c r="A707" s="49">
        <v>2111</v>
      </c>
      <c r="B707" s="18" t="str">
        <f>+masterfile!D619</f>
        <v>2111 Zinsaufw. §§ 234 bis 237 AO abzugsfähig</v>
      </c>
      <c r="D707" s="51">
        <f>-VLOOKUP(A707,'pl-data'!A:F,4)</f>
        <v>0</v>
      </c>
      <c r="E707" s="51">
        <f>-VLOOKUP(A707,'pl-data'!A:F,5)</f>
        <v>0</v>
      </c>
      <c r="F707" s="51">
        <f>-VLOOKUP(A707,'pl-data'!A:F,6)</f>
        <v>0</v>
      </c>
      <c r="G707" s="51">
        <f>-VLOOKUP(A707,'pl-data'!A:G,7)</f>
        <v>0</v>
      </c>
      <c r="H707" s="51">
        <f>-VLOOKUP(A707,'pl-data'!A:V,22)</f>
        <v>0</v>
      </c>
      <c r="I707" s="51">
        <f t="shared" si="594"/>
        <v>0</v>
      </c>
      <c r="J707" s="51">
        <f>-VLOOKUP(A707,'pl-data'!A:BR,66)</f>
        <v>0</v>
      </c>
      <c r="K707" s="51">
        <f>-VLOOKUP(A707,'pl-data'!A:BR,68)</f>
        <v>0</v>
      </c>
      <c r="L707" s="51">
        <f>-VLOOKUP(A707,'pl-data'!A:BR,70)</f>
        <v>0</v>
      </c>
      <c r="N707" s="51">
        <f>-VLOOKUP(A707,'pl-data'!A:BR,21)</f>
        <v>0</v>
      </c>
      <c r="O707" s="51">
        <f>-VLOOKUP(A707,'pl-data'!A:BR,51)</f>
        <v>0</v>
      </c>
      <c r="P707" s="51">
        <f>-VLOOKUP(A707,'pl-data'!A:BR,36)</f>
        <v>0</v>
      </c>
      <c r="Q707" s="34" t="str">
        <f t="shared" si="595"/>
        <v>n/a</v>
      </c>
      <c r="R707" s="34" t="str">
        <f t="shared" si="596"/>
        <v>n/a</v>
      </c>
      <c r="T707" s="51">
        <f t="shared" si="597"/>
        <v>0</v>
      </c>
      <c r="U707" s="51">
        <f>-VLOOKUP(A707,'pl-data'!A:BR,52)</f>
        <v>0</v>
      </c>
      <c r="V707" s="51">
        <f t="shared" si="598"/>
        <v>0</v>
      </c>
      <c r="W707" s="34" t="str">
        <f t="shared" si="599"/>
        <v>n/a</v>
      </c>
      <c r="X707" s="34" t="str">
        <f t="shared" si="600"/>
        <v>n/a</v>
      </c>
    </row>
    <row r="708" spans="1:24" hidden="1" outlineLevel="1" x14ac:dyDescent="0.2">
      <c r="A708" s="49">
        <v>2113</v>
      </c>
      <c r="B708" s="18" t="str">
        <f>+masterfile!D620</f>
        <v>2113 N. abzugsf. Schuldzinsen § 4 (4a) EStG</v>
      </c>
      <c r="D708" s="51">
        <f>-VLOOKUP(A708,'pl-data'!A:F,4)</f>
        <v>0</v>
      </c>
      <c r="E708" s="51">
        <f>-VLOOKUP(A708,'pl-data'!A:F,5)</f>
        <v>0</v>
      </c>
      <c r="F708" s="51">
        <f>-VLOOKUP(A708,'pl-data'!A:F,6)</f>
        <v>0</v>
      </c>
      <c r="G708" s="51">
        <f>-VLOOKUP(A708,'pl-data'!A:G,7)</f>
        <v>0</v>
      </c>
      <c r="H708" s="51">
        <f>-VLOOKUP(A708,'pl-data'!A:V,22)</f>
        <v>0</v>
      </c>
      <c r="I708" s="51">
        <f t="shared" si="594"/>
        <v>0</v>
      </c>
      <c r="J708" s="51">
        <f>-VLOOKUP(A708,'pl-data'!A:BR,66)</f>
        <v>0</v>
      </c>
      <c r="K708" s="51">
        <f>-VLOOKUP(A708,'pl-data'!A:BR,68)</f>
        <v>0</v>
      </c>
      <c r="L708" s="51">
        <f>-VLOOKUP(A708,'pl-data'!A:BR,70)</f>
        <v>0</v>
      </c>
      <c r="N708" s="51">
        <f>-VLOOKUP(A708,'pl-data'!A:BR,21)</f>
        <v>0</v>
      </c>
      <c r="O708" s="51">
        <f>-VLOOKUP(A708,'pl-data'!A:BR,51)</f>
        <v>0</v>
      </c>
      <c r="P708" s="51">
        <f>-VLOOKUP(A708,'pl-data'!A:BR,36)</f>
        <v>0</v>
      </c>
      <c r="Q708" s="34" t="str">
        <f t="shared" si="595"/>
        <v>n/a</v>
      </c>
      <c r="R708" s="34" t="str">
        <f t="shared" si="596"/>
        <v>n/a</v>
      </c>
      <c r="T708" s="51">
        <f t="shared" si="597"/>
        <v>0</v>
      </c>
      <c r="U708" s="51">
        <f>-VLOOKUP(A708,'pl-data'!A:BR,52)</f>
        <v>0</v>
      </c>
      <c r="V708" s="51">
        <f t="shared" si="598"/>
        <v>0</v>
      </c>
      <c r="W708" s="34" t="str">
        <f t="shared" si="599"/>
        <v>n/a</v>
      </c>
      <c r="X708" s="34" t="str">
        <f t="shared" si="600"/>
        <v>n/a</v>
      </c>
    </row>
    <row r="709" spans="1:24" hidden="1" outlineLevel="1" x14ac:dyDescent="0.2">
      <c r="A709" s="49">
        <v>2114</v>
      </c>
      <c r="B709" s="18" t="str">
        <f>+masterfile!D621</f>
        <v>2114 Zinsen für Gesellschafterdarlehen (KapG)</v>
      </c>
      <c r="D709" s="51">
        <f>-VLOOKUP(A709,'pl-data'!A:F,4)</f>
        <v>0</v>
      </c>
      <c r="E709" s="51">
        <f>-VLOOKUP(A709,'pl-data'!A:F,5)</f>
        <v>0</v>
      </c>
      <c r="F709" s="51">
        <f>-VLOOKUP(A709,'pl-data'!A:F,6)</f>
        <v>0</v>
      </c>
      <c r="G709" s="51">
        <f>-VLOOKUP(A709,'pl-data'!A:G,7)</f>
        <v>0</v>
      </c>
      <c r="H709" s="51">
        <f>-VLOOKUP(A709,'pl-data'!A:V,22)</f>
        <v>0</v>
      </c>
      <c r="I709" s="51">
        <f t="shared" si="594"/>
        <v>0</v>
      </c>
      <c r="J709" s="51">
        <f>-VLOOKUP(A709,'pl-data'!A:BR,66)</f>
        <v>0</v>
      </c>
      <c r="K709" s="51">
        <f>-VLOOKUP(A709,'pl-data'!A:BR,68)</f>
        <v>0</v>
      </c>
      <c r="L709" s="51">
        <f>-VLOOKUP(A709,'pl-data'!A:BR,70)</f>
        <v>0</v>
      </c>
      <c r="N709" s="51">
        <f>-VLOOKUP(A709,'pl-data'!A:BR,21)</f>
        <v>0</v>
      </c>
      <c r="O709" s="51">
        <f>-VLOOKUP(A709,'pl-data'!A:BR,51)</f>
        <v>0</v>
      </c>
      <c r="P709" s="51">
        <f>-VLOOKUP(A709,'pl-data'!A:BR,36)</f>
        <v>0</v>
      </c>
      <c r="Q709" s="34" t="str">
        <f t="shared" si="595"/>
        <v>n/a</v>
      </c>
      <c r="R709" s="34" t="str">
        <f t="shared" si="596"/>
        <v>n/a</v>
      </c>
      <c r="T709" s="51">
        <f t="shared" si="597"/>
        <v>0</v>
      </c>
      <c r="U709" s="51">
        <f>-VLOOKUP(A709,'pl-data'!A:BR,52)</f>
        <v>0</v>
      </c>
      <c r="V709" s="51">
        <f t="shared" si="598"/>
        <v>0</v>
      </c>
      <c r="W709" s="34" t="str">
        <f t="shared" si="599"/>
        <v>n/a</v>
      </c>
      <c r="X709" s="34" t="str">
        <f t="shared" si="600"/>
        <v>n/a</v>
      </c>
    </row>
    <row r="710" spans="1:24" hidden="1" outlineLevel="1" x14ac:dyDescent="0.2">
      <c r="A710" s="49">
        <v>2115</v>
      </c>
      <c r="B710" s="18" t="str">
        <f>+masterfile!D622</f>
        <v>2115 Zinsen und ähnliche Aufw.z.T. nicht abz.</v>
      </c>
      <c r="D710" s="51">
        <f>-VLOOKUP(A710,'pl-data'!A:F,4)</f>
        <v>0</v>
      </c>
      <c r="E710" s="51">
        <f>-VLOOKUP(A710,'pl-data'!A:F,5)</f>
        <v>0</v>
      </c>
      <c r="F710" s="51">
        <f>-VLOOKUP(A710,'pl-data'!A:F,6)</f>
        <v>0</v>
      </c>
      <c r="G710" s="51">
        <f>-VLOOKUP(A710,'pl-data'!A:G,7)</f>
        <v>0</v>
      </c>
      <c r="H710" s="51">
        <f>-VLOOKUP(A710,'pl-data'!A:V,22)</f>
        <v>0</v>
      </c>
      <c r="I710" s="51">
        <f t="shared" si="594"/>
        <v>0</v>
      </c>
      <c r="J710" s="51">
        <f>-VLOOKUP(A710,'pl-data'!A:BR,66)</f>
        <v>0</v>
      </c>
      <c r="K710" s="51">
        <f>-VLOOKUP(A710,'pl-data'!A:BR,68)</f>
        <v>0</v>
      </c>
      <c r="L710" s="51">
        <f>-VLOOKUP(A710,'pl-data'!A:BR,70)</f>
        <v>0</v>
      </c>
      <c r="N710" s="51">
        <f>-VLOOKUP(A710,'pl-data'!A:BR,21)</f>
        <v>0</v>
      </c>
      <c r="O710" s="51">
        <f>-VLOOKUP(A710,'pl-data'!A:BR,51)</f>
        <v>0</v>
      </c>
      <c r="P710" s="51">
        <f>-VLOOKUP(A710,'pl-data'!A:BR,36)</f>
        <v>0</v>
      </c>
      <c r="Q710" s="34" t="str">
        <f t="shared" si="595"/>
        <v>n/a</v>
      </c>
      <c r="R710" s="34" t="str">
        <f t="shared" si="596"/>
        <v>n/a</v>
      </c>
      <c r="T710" s="51">
        <f t="shared" si="597"/>
        <v>0</v>
      </c>
      <c r="U710" s="51">
        <f>-VLOOKUP(A710,'pl-data'!A:BR,52)</f>
        <v>0</v>
      </c>
      <c r="V710" s="51">
        <f t="shared" si="598"/>
        <v>0</v>
      </c>
      <c r="W710" s="34" t="str">
        <f t="shared" si="599"/>
        <v>n/a</v>
      </c>
      <c r="X710" s="34" t="str">
        <f t="shared" si="600"/>
        <v>n/a</v>
      </c>
    </row>
    <row r="711" spans="1:24" hidden="1" outlineLevel="1" x14ac:dyDescent="0.2">
      <c r="A711" s="49">
        <v>2116</v>
      </c>
      <c r="B711" s="18" t="str">
        <f>+masterfile!D623</f>
        <v>2116 Zinsen, Aufwendg. verb. UN z.T. n.abz.</v>
      </c>
      <c r="D711" s="51">
        <f>-VLOOKUP(A711,'pl-data'!A:F,4)</f>
        <v>0</v>
      </c>
      <c r="E711" s="51">
        <f>-VLOOKUP(A711,'pl-data'!A:F,5)</f>
        <v>0</v>
      </c>
      <c r="F711" s="51">
        <f>-VLOOKUP(A711,'pl-data'!A:F,6)</f>
        <v>0</v>
      </c>
      <c r="G711" s="51">
        <f>-VLOOKUP(A711,'pl-data'!A:G,7)</f>
        <v>0</v>
      </c>
      <c r="H711" s="51">
        <f>-VLOOKUP(A711,'pl-data'!A:V,22)</f>
        <v>0</v>
      </c>
      <c r="I711" s="51">
        <f t="shared" si="594"/>
        <v>0</v>
      </c>
      <c r="J711" s="51">
        <f>-VLOOKUP(A711,'pl-data'!A:BR,66)</f>
        <v>0</v>
      </c>
      <c r="K711" s="51">
        <f>-VLOOKUP(A711,'pl-data'!A:BR,68)</f>
        <v>0</v>
      </c>
      <c r="L711" s="51">
        <f>-VLOOKUP(A711,'pl-data'!A:BR,70)</f>
        <v>0</v>
      </c>
      <c r="N711" s="51">
        <f>-VLOOKUP(A711,'pl-data'!A:BR,21)</f>
        <v>0</v>
      </c>
      <c r="O711" s="51">
        <f>-VLOOKUP(A711,'pl-data'!A:BR,51)</f>
        <v>0</v>
      </c>
      <c r="P711" s="51">
        <f>-VLOOKUP(A711,'pl-data'!A:BR,36)</f>
        <v>0</v>
      </c>
      <c r="Q711" s="34" t="str">
        <f t="shared" si="595"/>
        <v>n/a</v>
      </c>
      <c r="R711" s="34" t="str">
        <f t="shared" si="596"/>
        <v>n/a</v>
      </c>
      <c r="T711" s="51">
        <f t="shared" si="597"/>
        <v>0</v>
      </c>
      <c r="U711" s="51">
        <f>-VLOOKUP(A711,'pl-data'!A:BR,52)</f>
        <v>0</v>
      </c>
      <c r="V711" s="51">
        <f t="shared" si="598"/>
        <v>0</v>
      </c>
      <c r="W711" s="34" t="str">
        <f t="shared" si="599"/>
        <v>n/a</v>
      </c>
      <c r="X711" s="34" t="str">
        <f t="shared" si="600"/>
        <v>n/a</v>
      </c>
    </row>
    <row r="712" spans="1:24" hidden="1" outlineLevel="1" x14ac:dyDescent="0.2">
      <c r="A712" s="49">
        <v>2117</v>
      </c>
      <c r="B712" s="18" t="str">
        <f>+masterfile!D624</f>
        <v>2117 Zinsen an Gesell., Beteilig. &gt;25% (KapG)</v>
      </c>
      <c r="D712" s="51">
        <f>-VLOOKUP(A712,'pl-data'!A:F,4)</f>
        <v>0</v>
      </c>
      <c r="E712" s="51">
        <f>-VLOOKUP(A712,'pl-data'!A:F,5)</f>
        <v>0</v>
      </c>
      <c r="F712" s="51">
        <f>-VLOOKUP(A712,'pl-data'!A:F,6)</f>
        <v>0</v>
      </c>
      <c r="G712" s="51">
        <f>-VLOOKUP(A712,'pl-data'!A:G,7)</f>
        <v>0</v>
      </c>
      <c r="H712" s="51">
        <f>-VLOOKUP(A712,'pl-data'!A:V,22)</f>
        <v>0</v>
      </c>
      <c r="I712" s="51">
        <f t="shared" si="594"/>
        <v>0</v>
      </c>
      <c r="J712" s="51">
        <f>-VLOOKUP(A712,'pl-data'!A:BR,66)</f>
        <v>0</v>
      </c>
      <c r="K712" s="51">
        <f>-VLOOKUP(A712,'pl-data'!A:BR,68)</f>
        <v>0</v>
      </c>
      <c r="L712" s="51">
        <f>-VLOOKUP(A712,'pl-data'!A:BR,70)</f>
        <v>0</v>
      </c>
      <c r="N712" s="51">
        <f>-VLOOKUP(A712,'pl-data'!A:BR,21)</f>
        <v>0</v>
      </c>
      <c r="O712" s="51">
        <f>-VLOOKUP(A712,'pl-data'!A:BR,51)</f>
        <v>0</v>
      </c>
      <c r="P712" s="51">
        <f>-VLOOKUP(A712,'pl-data'!A:BR,36)</f>
        <v>0</v>
      </c>
      <c r="Q712" s="34" t="str">
        <f t="shared" si="595"/>
        <v>n/a</v>
      </c>
      <c r="R712" s="34" t="str">
        <f t="shared" si="596"/>
        <v>n/a</v>
      </c>
      <c r="T712" s="51">
        <f t="shared" si="597"/>
        <v>0</v>
      </c>
      <c r="U712" s="51">
        <f>-VLOOKUP(A712,'pl-data'!A:BR,52)</f>
        <v>0</v>
      </c>
      <c r="V712" s="51">
        <f t="shared" si="598"/>
        <v>0</v>
      </c>
      <c r="W712" s="34" t="str">
        <f t="shared" si="599"/>
        <v>n/a</v>
      </c>
      <c r="X712" s="34" t="str">
        <f t="shared" si="600"/>
        <v>n/a</v>
      </c>
    </row>
    <row r="713" spans="1:24" hidden="1" outlineLevel="1" x14ac:dyDescent="0.2">
      <c r="A713" s="49">
        <v>2118</v>
      </c>
      <c r="B713" s="18" t="str">
        <f>+masterfile!D625</f>
        <v>2118 Zinsen auf Kontokorrentkonten</v>
      </c>
      <c r="D713" s="51">
        <f>-VLOOKUP(A713,'pl-data'!A:F,4)</f>
        <v>0</v>
      </c>
      <c r="E713" s="51">
        <f>-VLOOKUP(A713,'pl-data'!A:F,5)</f>
        <v>0</v>
      </c>
      <c r="F713" s="51">
        <f>-VLOOKUP(A713,'pl-data'!A:F,6)</f>
        <v>0</v>
      </c>
      <c r="G713" s="51">
        <f>-VLOOKUP(A713,'pl-data'!A:G,7)</f>
        <v>0</v>
      </c>
      <c r="H713" s="51">
        <f>-VLOOKUP(A713,'pl-data'!A:V,22)</f>
        <v>0</v>
      </c>
      <c r="I713" s="51">
        <f t="shared" si="594"/>
        <v>0</v>
      </c>
      <c r="J713" s="51">
        <f>-VLOOKUP(A713,'pl-data'!A:BR,66)</f>
        <v>0</v>
      </c>
      <c r="K713" s="51">
        <f>-VLOOKUP(A713,'pl-data'!A:BR,68)</f>
        <v>0</v>
      </c>
      <c r="L713" s="51">
        <f>-VLOOKUP(A713,'pl-data'!A:BR,70)</f>
        <v>0</v>
      </c>
      <c r="N713" s="51">
        <f>-VLOOKUP(A713,'pl-data'!A:BR,21)</f>
        <v>0</v>
      </c>
      <c r="O713" s="51">
        <f>-VLOOKUP(A713,'pl-data'!A:BR,51)</f>
        <v>0</v>
      </c>
      <c r="P713" s="51">
        <f>-VLOOKUP(A713,'pl-data'!A:BR,36)</f>
        <v>0</v>
      </c>
      <c r="Q713" s="34" t="str">
        <f t="shared" si="595"/>
        <v>n/a</v>
      </c>
      <c r="R713" s="34" t="str">
        <f t="shared" si="596"/>
        <v>n/a</v>
      </c>
      <c r="T713" s="51">
        <f t="shared" si="597"/>
        <v>0</v>
      </c>
      <c r="U713" s="51">
        <f>-VLOOKUP(A713,'pl-data'!A:BR,52)</f>
        <v>0</v>
      </c>
      <c r="V713" s="51">
        <f t="shared" si="598"/>
        <v>0</v>
      </c>
      <c r="W713" s="34" t="str">
        <f t="shared" si="599"/>
        <v>n/a</v>
      </c>
      <c r="X713" s="34" t="str">
        <f t="shared" si="600"/>
        <v>n/a</v>
      </c>
    </row>
    <row r="714" spans="1:24" hidden="1" outlineLevel="1" x14ac:dyDescent="0.2">
      <c r="A714" s="49">
        <v>2119</v>
      </c>
      <c r="B714" s="18" t="str">
        <f>+masterfile!D626</f>
        <v>2119 Zinsaufwend. f.kfr. Verb.an verbund. UN</v>
      </c>
      <c r="D714" s="51">
        <f>-VLOOKUP(A714,'pl-data'!A:F,4)</f>
        <v>0</v>
      </c>
      <c r="E714" s="51">
        <f>-VLOOKUP(A714,'pl-data'!A:F,5)</f>
        <v>0</v>
      </c>
      <c r="F714" s="51">
        <f>-VLOOKUP(A714,'pl-data'!A:F,6)</f>
        <v>0</v>
      </c>
      <c r="G714" s="51">
        <f>-VLOOKUP(A714,'pl-data'!A:G,7)</f>
        <v>0</v>
      </c>
      <c r="H714" s="51">
        <f>-VLOOKUP(A714,'pl-data'!A:V,22)</f>
        <v>0</v>
      </c>
      <c r="I714" s="51">
        <f t="shared" si="594"/>
        <v>0</v>
      </c>
      <c r="J714" s="51">
        <f>-VLOOKUP(A714,'pl-data'!A:BR,66)</f>
        <v>0</v>
      </c>
      <c r="K714" s="51">
        <f>-VLOOKUP(A714,'pl-data'!A:BR,68)</f>
        <v>0</v>
      </c>
      <c r="L714" s="51">
        <f>-VLOOKUP(A714,'pl-data'!A:BR,70)</f>
        <v>0</v>
      </c>
      <c r="N714" s="51">
        <f>-VLOOKUP(A714,'pl-data'!A:BR,21)</f>
        <v>0</v>
      </c>
      <c r="O714" s="51">
        <f>-VLOOKUP(A714,'pl-data'!A:BR,51)</f>
        <v>0</v>
      </c>
      <c r="P714" s="51">
        <f>-VLOOKUP(A714,'pl-data'!A:BR,36)</f>
        <v>0</v>
      </c>
      <c r="Q714" s="34" t="str">
        <f t="shared" si="595"/>
        <v>n/a</v>
      </c>
      <c r="R714" s="34" t="str">
        <f t="shared" si="596"/>
        <v>n/a</v>
      </c>
      <c r="T714" s="51">
        <f t="shared" si="597"/>
        <v>0</v>
      </c>
      <c r="U714" s="51">
        <f>-VLOOKUP(A714,'pl-data'!A:BR,52)</f>
        <v>0</v>
      </c>
      <c r="V714" s="51">
        <f t="shared" si="598"/>
        <v>0</v>
      </c>
      <c r="W714" s="34" t="str">
        <f t="shared" si="599"/>
        <v>n/a</v>
      </c>
      <c r="X714" s="34" t="str">
        <f t="shared" si="600"/>
        <v>n/a</v>
      </c>
    </row>
    <row r="715" spans="1:24" hidden="1" outlineLevel="1" x14ac:dyDescent="0.2">
      <c r="A715" s="49">
        <v>2120</v>
      </c>
      <c r="B715" s="18" t="str">
        <f>+masterfile!D627</f>
        <v>2120 Zinsaufwendungen f.lfr.Verbindlichkeit.</v>
      </c>
      <c r="D715" s="51">
        <f>-VLOOKUP(A715,'pl-data'!A:F,4)</f>
        <v>-40</v>
      </c>
      <c r="E715" s="51">
        <f>-VLOOKUP(A715,'pl-data'!A:F,5)</f>
        <v>-37</v>
      </c>
      <c r="F715" s="51">
        <f>-VLOOKUP(A715,'pl-data'!A:F,6)</f>
        <v>-34</v>
      </c>
      <c r="G715" s="51">
        <f>-VLOOKUP(A715,'pl-data'!A:G,7)</f>
        <v>-31</v>
      </c>
      <c r="H715" s="51">
        <f>-VLOOKUP(A715,'pl-data'!A:V,22)</f>
        <v>-27.999999999999996</v>
      </c>
      <c r="I715" s="51">
        <f t="shared" si="594"/>
        <v>0</v>
      </c>
      <c r="J715" s="51">
        <f>-VLOOKUP(A715,'pl-data'!A:BR,66)</f>
        <v>-29.705200000000016</v>
      </c>
      <c r="K715" s="51">
        <f>-VLOOKUP(A715,'pl-data'!A:BR,68)</f>
        <v>-30.893408000000019</v>
      </c>
      <c r="L715" s="51">
        <f>-VLOOKUP(A715,'pl-data'!A:BR,70)</f>
        <v>-32.438078400000023</v>
      </c>
      <c r="N715" s="51">
        <f>-VLOOKUP(A715,'pl-data'!A:BR,21)</f>
        <v>-27.999999999999996</v>
      </c>
      <c r="O715" s="51">
        <f>-VLOOKUP(A715,'pl-data'!A:BR,51)</f>
        <v>-28.84</v>
      </c>
      <c r="P715" s="51">
        <f>-VLOOKUP(A715,'pl-data'!A:BR,36)</f>
        <v>0</v>
      </c>
      <c r="Q715" s="34">
        <f t="shared" si="595"/>
        <v>-1</v>
      </c>
      <c r="R715" s="34">
        <f t="shared" si="596"/>
        <v>-1</v>
      </c>
      <c r="T715" s="51">
        <f t="shared" si="597"/>
        <v>-27.999999999999996</v>
      </c>
      <c r="U715" s="51">
        <f>-VLOOKUP(A715,'pl-data'!A:BR,52)</f>
        <v>-28.84</v>
      </c>
      <c r="V715" s="51">
        <f t="shared" si="598"/>
        <v>0</v>
      </c>
      <c r="W715" s="34">
        <f t="shared" si="599"/>
        <v>-1</v>
      </c>
      <c r="X715" s="34">
        <f t="shared" si="600"/>
        <v>-1</v>
      </c>
    </row>
    <row r="716" spans="1:24" hidden="1" outlineLevel="1" x14ac:dyDescent="0.2">
      <c r="A716" s="49">
        <v>2123</v>
      </c>
      <c r="B716" s="18" t="str">
        <f>+masterfile!D628</f>
        <v>2123 Abschr.Agio oder Disagio z. Finanzierung</v>
      </c>
      <c r="D716" s="51">
        <f>-VLOOKUP(A716,'pl-data'!A:F,4)</f>
        <v>0</v>
      </c>
      <c r="E716" s="51">
        <f>-VLOOKUP(A716,'pl-data'!A:F,5)</f>
        <v>0</v>
      </c>
      <c r="F716" s="51">
        <f>-VLOOKUP(A716,'pl-data'!A:F,6)</f>
        <v>0</v>
      </c>
      <c r="G716" s="51">
        <f>-VLOOKUP(A716,'pl-data'!A:G,7)</f>
        <v>0</v>
      </c>
      <c r="H716" s="51">
        <f>-VLOOKUP(A716,'pl-data'!A:V,22)</f>
        <v>0</v>
      </c>
      <c r="I716" s="51">
        <f t="shared" si="594"/>
        <v>0</v>
      </c>
      <c r="J716" s="51">
        <f>-VLOOKUP(A716,'pl-data'!A:BR,66)</f>
        <v>0</v>
      </c>
      <c r="K716" s="51">
        <f>-VLOOKUP(A716,'pl-data'!A:BR,68)</f>
        <v>0</v>
      </c>
      <c r="L716" s="51">
        <f>-VLOOKUP(A716,'pl-data'!A:BR,70)</f>
        <v>0</v>
      </c>
      <c r="N716" s="51">
        <f>-VLOOKUP(A716,'pl-data'!A:BR,21)</f>
        <v>0</v>
      </c>
      <c r="O716" s="51">
        <f>-VLOOKUP(A716,'pl-data'!A:BR,51)</f>
        <v>0</v>
      </c>
      <c r="P716" s="51">
        <f>-VLOOKUP(A716,'pl-data'!A:BR,36)</f>
        <v>0</v>
      </c>
      <c r="Q716" s="34" t="str">
        <f t="shared" si="595"/>
        <v>n/a</v>
      </c>
      <c r="R716" s="34" t="str">
        <f t="shared" si="596"/>
        <v>n/a</v>
      </c>
      <c r="T716" s="51">
        <f t="shared" si="597"/>
        <v>0</v>
      </c>
      <c r="U716" s="51">
        <f>-VLOOKUP(A716,'pl-data'!A:BR,52)</f>
        <v>0</v>
      </c>
      <c r="V716" s="51">
        <f t="shared" si="598"/>
        <v>0</v>
      </c>
      <c r="W716" s="34" t="str">
        <f t="shared" si="599"/>
        <v>n/a</v>
      </c>
      <c r="X716" s="34" t="str">
        <f t="shared" si="600"/>
        <v>n/a</v>
      </c>
    </row>
    <row r="717" spans="1:24" hidden="1" outlineLevel="1" x14ac:dyDescent="0.2">
      <c r="A717" s="49">
        <v>2124</v>
      </c>
      <c r="B717" s="18" t="str">
        <f>+masterfile!D629</f>
        <v>2124 Abschr.Agio od.Disagio zur Finanzg d.AV</v>
      </c>
      <c r="D717" s="51">
        <f>-VLOOKUP(A717,'pl-data'!A:F,4)</f>
        <v>0</v>
      </c>
      <c r="E717" s="51">
        <f>-VLOOKUP(A717,'pl-data'!A:F,5)</f>
        <v>0</v>
      </c>
      <c r="F717" s="51">
        <f>-VLOOKUP(A717,'pl-data'!A:F,6)</f>
        <v>0</v>
      </c>
      <c r="G717" s="51">
        <f>-VLOOKUP(A717,'pl-data'!A:G,7)</f>
        <v>0</v>
      </c>
      <c r="H717" s="51">
        <f>-VLOOKUP(A717,'pl-data'!A:V,22)</f>
        <v>0</v>
      </c>
      <c r="I717" s="51">
        <f t="shared" si="594"/>
        <v>0</v>
      </c>
      <c r="J717" s="51">
        <f>-VLOOKUP(A717,'pl-data'!A:BR,66)</f>
        <v>0</v>
      </c>
      <c r="K717" s="51">
        <f>-VLOOKUP(A717,'pl-data'!A:BR,68)</f>
        <v>0</v>
      </c>
      <c r="L717" s="51">
        <f>-VLOOKUP(A717,'pl-data'!A:BR,70)</f>
        <v>0</v>
      </c>
      <c r="N717" s="51">
        <f>-VLOOKUP(A717,'pl-data'!A:BR,21)</f>
        <v>0</v>
      </c>
      <c r="O717" s="51">
        <f>-VLOOKUP(A717,'pl-data'!A:BR,51)</f>
        <v>0</v>
      </c>
      <c r="P717" s="51">
        <f>-VLOOKUP(A717,'pl-data'!A:BR,36)</f>
        <v>0</v>
      </c>
      <c r="Q717" s="34" t="str">
        <f t="shared" si="595"/>
        <v>n/a</v>
      </c>
      <c r="R717" s="34" t="str">
        <f t="shared" si="596"/>
        <v>n/a</v>
      </c>
      <c r="T717" s="51">
        <f t="shared" si="597"/>
        <v>0</v>
      </c>
      <c r="U717" s="51">
        <f>-VLOOKUP(A717,'pl-data'!A:BR,52)</f>
        <v>0</v>
      </c>
      <c r="V717" s="51">
        <f t="shared" si="598"/>
        <v>0</v>
      </c>
      <c r="W717" s="34" t="str">
        <f t="shared" si="599"/>
        <v>n/a</v>
      </c>
      <c r="X717" s="34" t="str">
        <f t="shared" si="600"/>
        <v>n/a</v>
      </c>
    </row>
    <row r="718" spans="1:24" ht="24" hidden="1" outlineLevel="1" x14ac:dyDescent="0.2">
      <c r="A718" s="49">
        <v>2125</v>
      </c>
      <c r="B718" s="18" t="str">
        <f>+masterfile!D630</f>
        <v>2125 Zinsen für Gebäude im Betriebsvermögen</v>
      </c>
      <c r="D718" s="51">
        <f>-VLOOKUP(A718,'pl-data'!A:F,4)</f>
        <v>0</v>
      </c>
      <c r="E718" s="51">
        <f>-VLOOKUP(A718,'pl-data'!A:F,5)</f>
        <v>0</v>
      </c>
      <c r="F718" s="51">
        <f>-VLOOKUP(A718,'pl-data'!A:F,6)</f>
        <v>0</v>
      </c>
      <c r="G718" s="51">
        <f>-VLOOKUP(A718,'pl-data'!A:G,7)</f>
        <v>0</v>
      </c>
      <c r="H718" s="51">
        <f>-VLOOKUP(A718,'pl-data'!A:V,22)</f>
        <v>0</v>
      </c>
      <c r="I718" s="51">
        <f t="shared" si="594"/>
        <v>0</v>
      </c>
      <c r="J718" s="51">
        <f>-VLOOKUP(A718,'pl-data'!A:BR,66)</f>
        <v>0</v>
      </c>
      <c r="K718" s="51">
        <f>-VLOOKUP(A718,'pl-data'!A:BR,68)</f>
        <v>0</v>
      </c>
      <c r="L718" s="51">
        <f>-VLOOKUP(A718,'pl-data'!A:BR,70)</f>
        <v>0</v>
      </c>
      <c r="N718" s="51">
        <f>-VLOOKUP(A718,'pl-data'!A:BR,21)</f>
        <v>0</v>
      </c>
      <c r="O718" s="51">
        <f>-VLOOKUP(A718,'pl-data'!A:BR,51)</f>
        <v>0</v>
      </c>
      <c r="P718" s="51">
        <f>-VLOOKUP(A718,'pl-data'!A:BR,36)</f>
        <v>0</v>
      </c>
      <c r="Q718" s="34" t="str">
        <f t="shared" si="595"/>
        <v>n/a</v>
      </c>
      <c r="R718" s="34" t="str">
        <f t="shared" si="596"/>
        <v>n/a</v>
      </c>
      <c r="T718" s="51">
        <f t="shared" si="597"/>
        <v>0</v>
      </c>
      <c r="U718" s="51">
        <f>-VLOOKUP(A718,'pl-data'!A:BR,52)</f>
        <v>0</v>
      </c>
      <c r="V718" s="51">
        <f t="shared" si="598"/>
        <v>0</v>
      </c>
      <c r="W718" s="34" t="str">
        <f t="shared" si="599"/>
        <v>n/a</v>
      </c>
      <c r="X718" s="34" t="str">
        <f t="shared" si="600"/>
        <v>n/a</v>
      </c>
    </row>
    <row r="719" spans="1:24" hidden="1" outlineLevel="1" x14ac:dyDescent="0.2">
      <c r="A719" s="49">
        <v>2126</v>
      </c>
      <c r="B719" s="18" t="str">
        <f>+masterfile!D631</f>
        <v>2126 Zinsen zur Finanzierung Anlagevermögen</v>
      </c>
      <c r="D719" s="51">
        <f>-VLOOKUP(A719,'pl-data'!A:F,4)</f>
        <v>0</v>
      </c>
      <c r="E719" s="51">
        <f>-VLOOKUP(A719,'pl-data'!A:F,5)</f>
        <v>0</v>
      </c>
      <c r="F719" s="51">
        <f>-VLOOKUP(A719,'pl-data'!A:F,6)</f>
        <v>0</v>
      </c>
      <c r="G719" s="51">
        <f>-VLOOKUP(A719,'pl-data'!A:G,7)</f>
        <v>0</v>
      </c>
      <c r="H719" s="51">
        <f>-VLOOKUP(A719,'pl-data'!A:V,22)</f>
        <v>0</v>
      </c>
      <c r="I719" s="51">
        <f t="shared" si="594"/>
        <v>0</v>
      </c>
      <c r="J719" s="51">
        <f>-VLOOKUP(A719,'pl-data'!A:BR,66)</f>
        <v>0</v>
      </c>
      <c r="K719" s="51">
        <f>-VLOOKUP(A719,'pl-data'!A:BR,68)</f>
        <v>0</v>
      </c>
      <c r="L719" s="51">
        <f>-VLOOKUP(A719,'pl-data'!A:BR,70)</f>
        <v>0</v>
      </c>
      <c r="N719" s="51">
        <f>-VLOOKUP(A719,'pl-data'!A:BR,21)</f>
        <v>0</v>
      </c>
      <c r="O719" s="51">
        <f>-VLOOKUP(A719,'pl-data'!A:BR,51)</f>
        <v>0</v>
      </c>
      <c r="P719" s="51">
        <f>-VLOOKUP(A719,'pl-data'!A:BR,36)</f>
        <v>0</v>
      </c>
      <c r="Q719" s="34" t="str">
        <f t="shared" si="595"/>
        <v>n/a</v>
      </c>
      <c r="R719" s="34" t="str">
        <f t="shared" si="596"/>
        <v>n/a</v>
      </c>
      <c r="T719" s="51">
        <f t="shared" si="597"/>
        <v>0</v>
      </c>
      <c r="U719" s="51">
        <f>-VLOOKUP(A719,'pl-data'!A:BR,52)</f>
        <v>0</v>
      </c>
      <c r="V719" s="51">
        <f t="shared" si="598"/>
        <v>0</v>
      </c>
      <c r="W719" s="34" t="str">
        <f t="shared" si="599"/>
        <v>n/a</v>
      </c>
      <c r="X719" s="34" t="str">
        <f t="shared" si="600"/>
        <v>n/a</v>
      </c>
    </row>
    <row r="720" spans="1:24" hidden="1" outlineLevel="1" x14ac:dyDescent="0.2">
      <c r="A720" s="49">
        <v>2127</v>
      </c>
      <c r="B720" s="18" t="str">
        <f>+masterfile!D632</f>
        <v>2127 Renten und dauernde Lasten</v>
      </c>
      <c r="D720" s="51">
        <f>-VLOOKUP(A720,'pl-data'!A:F,4)</f>
        <v>0</v>
      </c>
      <c r="E720" s="51">
        <f>-VLOOKUP(A720,'pl-data'!A:F,5)</f>
        <v>0</v>
      </c>
      <c r="F720" s="51">
        <f>-VLOOKUP(A720,'pl-data'!A:F,6)</f>
        <v>0</v>
      </c>
      <c r="G720" s="51">
        <f>-VLOOKUP(A720,'pl-data'!A:G,7)</f>
        <v>0</v>
      </c>
      <c r="H720" s="51">
        <f>-VLOOKUP(A720,'pl-data'!A:V,22)</f>
        <v>0</v>
      </c>
      <c r="I720" s="51">
        <f t="shared" si="594"/>
        <v>0</v>
      </c>
      <c r="J720" s="51">
        <f>-VLOOKUP(A720,'pl-data'!A:BR,66)</f>
        <v>0</v>
      </c>
      <c r="K720" s="51">
        <f>-VLOOKUP(A720,'pl-data'!A:BR,68)</f>
        <v>0</v>
      </c>
      <c r="L720" s="51">
        <f>-VLOOKUP(A720,'pl-data'!A:BR,70)</f>
        <v>0</v>
      </c>
      <c r="N720" s="51">
        <f>-VLOOKUP(A720,'pl-data'!A:BR,21)</f>
        <v>0</v>
      </c>
      <c r="O720" s="51">
        <f>-VLOOKUP(A720,'pl-data'!A:BR,51)</f>
        <v>0</v>
      </c>
      <c r="P720" s="51">
        <f>-VLOOKUP(A720,'pl-data'!A:BR,36)</f>
        <v>0</v>
      </c>
      <c r="Q720" s="34" t="str">
        <f t="shared" si="595"/>
        <v>n/a</v>
      </c>
      <c r="R720" s="34" t="str">
        <f t="shared" si="596"/>
        <v>n/a</v>
      </c>
      <c r="T720" s="51">
        <f t="shared" si="597"/>
        <v>0</v>
      </c>
      <c r="U720" s="51">
        <f>-VLOOKUP(A720,'pl-data'!A:BR,52)</f>
        <v>0</v>
      </c>
      <c r="V720" s="51">
        <f t="shared" si="598"/>
        <v>0</v>
      </c>
      <c r="W720" s="34" t="str">
        <f t="shared" si="599"/>
        <v>n/a</v>
      </c>
      <c r="X720" s="34" t="str">
        <f t="shared" si="600"/>
        <v>n/a</v>
      </c>
    </row>
    <row r="721" spans="1:25" hidden="1" outlineLevel="1" x14ac:dyDescent="0.2">
      <c r="A721" s="49">
        <v>2128</v>
      </c>
      <c r="B721" s="18" t="str">
        <f>+masterfile!D633</f>
        <v>2128 Zinsen an Mituntern.§ 15 EStG (PersG)</v>
      </c>
      <c r="D721" s="51">
        <f>-VLOOKUP(A721,'pl-data'!A:F,4)</f>
        <v>0</v>
      </c>
      <c r="E721" s="51">
        <f>-VLOOKUP(A721,'pl-data'!A:F,5)</f>
        <v>0</v>
      </c>
      <c r="F721" s="51">
        <f>-VLOOKUP(A721,'pl-data'!A:F,6)</f>
        <v>0</v>
      </c>
      <c r="G721" s="51">
        <f>-VLOOKUP(A721,'pl-data'!A:G,7)</f>
        <v>0</v>
      </c>
      <c r="H721" s="51">
        <f>-VLOOKUP(A721,'pl-data'!A:V,22)</f>
        <v>0</v>
      </c>
      <c r="I721" s="51">
        <f t="shared" si="594"/>
        <v>0</v>
      </c>
      <c r="J721" s="51">
        <f>-VLOOKUP(A721,'pl-data'!A:BR,66)</f>
        <v>0</v>
      </c>
      <c r="K721" s="51">
        <f>-VLOOKUP(A721,'pl-data'!A:BR,68)</f>
        <v>0</v>
      </c>
      <c r="L721" s="51">
        <f>-VLOOKUP(A721,'pl-data'!A:BR,70)</f>
        <v>0</v>
      </c>
      <c r="N721" s="51">
        <f>-VLOOKUP(A721,'pl-data'!A:BR,21)</f>
        <v>0</v>
      </c>
      <c r="O721" s="51">
        <f>-VLOOKUP(A721,'pl-data'!A:BR,51)</f>
        <v>0</v>
      </c>
      <c r="P721" s="51">
        <f>-VLOOKUP(A721,'pl-data'!A:BR,36)</f>
        <v>0</v>
      </c>
      <c r="Q721" s="34" t="str">
        <f t="shared" si="595"/>
        <v>n/a</v>
      </c>
      <c r="R721" s="34" t="str">
        <f t="shared" si="596"/>
        <v>n/a</v>
      </c>
      <c r="T721" s="51">
        <f t="shared" si="597"/>
        <v>0</v>
      </c>
      <c r="U721" s="51">
        <f>-VLOOKUP(A721,'pl-data'!A:BR,52)</f>
        <v>0</v>
      </c>
      <c r="V721" s="51">
        <f t="shared" si="598"/>
        <v>0</v>
      </c>
      <c r="W721" s="34" t="str">
        <f t="shared" si="599"/>
        <v>n/a</v>
      </c>
      <c r="X721" s="34" t="str">
        <f t="shared" si="600"/>
        <v>n/a</v>
      </c>
    </row>
    <row r="722" spans="1:25" hidden="1" outlineLevel="1" x14ac:dyDescent="0.2">
      <c r="A722" s="49">
        <v>2129</v>
      </c>
      <c r="B722" s="18" t="str">
        <f>+masterfile!D634</f>
        <v>2129 Zinsaufw. für lfr. Verbindlichk.verb.UN</v>
      </c>
      <c r="D722" s="51">
        <f>-VLOOKUP(A722,'pl-data'!A:F,4)</f>
        <v>0</v>
      </c>
      <c r="E722" s="51">
        <f>-VLOOKUP(A722,'pl-data'!A:F,5)</f>
        <v>0</v>
      </c>
      <c r="F722" s="51">
        <f>-VLOOKUP(A722,'pl-data'!A:F,6)</f>
        <v>0</v>
      </c>
      <c r="G722" s="51">
        <f>-VLOOKUP(A722,'pl-data'!A:G,7)</f>
        <v>0</v>
      </c>
      <c r="H722" s="51">
        <f>-VLOOKUP(A722,'pl-data'!A:V,22)</f>
        <v>0</v>
      </c>
      <c r="I722" s="51">
        <f t="shared" si="594"/>
        <v>0</v>
      </c>
      <c r="J722" s="51">
        <f>-VLOOKUP(A722,'pl-data'!A:BR,66)</f>
        <v>0</v>
      </c>
      <c r="K722" s="51">
        <f>-VLOOKUP(A722,'pl-data'!A:BR,68)</f>
        <v>0</v>
      </c>
      <c r="L722" s="51">
        <f>-VLOOKUP(A722,'pl-data'!A:BR,70)</f>
        <v>0</v>
      </c>
      <c r="N722" s="51">
        <f>-VLOOKUP(A722,'pl-data'!A:BR,21)</f>
        <v>0</v>
      </c>
      <c r="O722" s="51">
        <f>-VLOOKUP(A722,'pl-data'!A:BR,51)</f>
        <v>0</v>
      </c>
      <c r="P722" s="51">
        <f>-VLOOKUP(A722,'pl-data'!A:BR,36)</f>
        <v>0</v>
      </c>
      <c r="Q722" s="34" t="str">
        <f t="shared" si="595"/>
        <v>n/a</v>
      </c>
      <c r="R722" s="34" t="str">
        <f t="shared" si="596"/>
        <v>n/a</v>
      </c>
      <c r="T722" s="51">
        <f t="shared" si="597"/>
        <v>0</v>
      </c>
      <c r="U722" s="51">
        <f>-VLOOKUP(A722,'pl-data'!A:BR,52)</f>
        <v>0</v>
      </c>
      <c r="V722" s="51">
        <f t="shared" si="598"/>
        <v>0</v>
      </c>
      <c r="W722" s="34" t="str">
        <f t="shared" si="599"/>
        <v>n/a</v>
      </c>
      <c r="X722" s="34" t="str">
        <f t="shared" si="600"/>
        <v>n/a</v>
      </c>
    </row>
    <row r="723" spans="1:25" hidden="1" outlineLevel="1" x14ac:dyDescent="0.2">
      <c r="A723" s="49">
        <v>2130</v>
      </c>
      <c r="B723" s="18" t="str">
        <f>+masterfile!D635</f>
        <v>2130 Diskontaufwendungen</v>
      </c>
      <c r="D723" s="51">
        <f>-VLOOKUP(A723,'pl-data'!A:F,4)</f>
        <v>0</v>
      </c>
      <c r="E723" s="51">
        <f>-VLOOKUP(A723,'pl-data'!A:F,5)</f>
        <v>0</v>
      </c>
      <c r="F723" s="51">
        <f>-VLOOKUP(A723,'pl-data'!A:F,6)</f>
        <v>0</v>
      </c>
      <c r="G723" s="51">
        <f>-VLOOKUP(A723,'pl-data'!A:G,7)</f>
        <v>0</v>
      </c>
      <c r="H723" s="51">
        <f>-VLOOKUP(A723,'pl-data'!A:V,22)</f>
        <v>0</v>
      </c>
      <c r="I723" s="51">
        <f t="shared" si="594"/>
        <v>0</v>
      </c>
      <c r="J723" s="51">
        <f>-VLOOKUP(A723,'pl-data'!A:BR,66)</f>
        <v>0</v>
      </c>
      <c r="K723" s="51">
        <f>-VLOOKUP(A723,'pl-data'!A:BR,68)</f>
        <v>0</v>
      </c>
      <c r="L723" s="51">
        <f>-VLOOKUP(A723,'pl-data'!A:BR,70)</f>
        <v>0</v>
      </c>
      <c r="N723" s="51">
        <f>-VLOOKUP(A723,'pl-data'!A:BR,21)</f>
        <v>0</v>
      </c>
      <c r="O723" s="51">
        <f>-VLOOKUP(A723,'pl-data'!A:BR,51)</f>
        <v>0</v>
      </c>
      <c r="P723" s="51">
        <f>-VLOOKUP(A723,'pl-data'!A:BR,36)</f>
        <v>0</v>
      </c>
      <c r="Q723" s="34" t="str">
        <f t="shared" si="595"/>
        <v>n/a</v>
      </c>
      <c r="R723" s="34" t="str">
        <f t="shared" si="596"/>
        <v>n/a</v>
      </c>
      <c r="T723" s="51">
        <f t="shared" si="597"/>
        <v>0</v>
      </c>
      <c r="U723" s="51">
        <f>-VLOOKUP(A723,'pl-data'!A:BR,52)</f>
        <v>0</v>
      </c>
      <c r="V723" s="51">
        <f t="shared" si="598"/>
        <v>0</v>
      </c>
      <c r="W723" s="34" t="str">
        <f t="shared" si="599"/>
        <v>n/a</v>
      </c>
      <c r="X723" s="34" t="str">
        <f t="shared" si="600"/>
        <v>n/a</v>
      </c>
    </row>
    <row r="724" spans="1:25" ht="24" hidden="1" outlineLevel="1" x14ac:dyDescent="0.2">
      <c r="A724" s="49">
        <v>2139</v>
      </c>
      <c r="B724" s="18" t="str">
        <f>+masterfile!D636</f>
        <v>2139 Diskontaufwendungen an verbundene UN</v>
      </c>
      <c r="D724" s="51">
        <f>-VLOOKUP(A724,'pl-data'!A:F,4)</f>
        <v>0</v>
      </c>
      <c r="E724" s="51">
        <f>-VLOOKUP(A724,'pl-data'!A:F,5)</f>
        <v>0</v>
      </c>
      <c r="F724" s="51">
        <f>-VLOOKUP(A724,'pl-data'!A:F,6)</f>
        <v>0</v>
      </c>
      <c r="G724" s="51">
        <f>-VLOOKUP(A724,'pl-data'!A:G,7)</f>
        <v>0</v>
      </c>
      <c r="H724" s="51">
        <f>-VLOOKUP(A724,'pl-data'!A:V,22)</f>
        <v>0</v>
      </c>
      <c r="I724" s="51">
        <f t="shared" si="594"/>
        <v>0</v>
      </c>
      <c r="J724" s="51">
        <f>-VLOOKUP(A724,'pl-data'!A:BR,66)</f>
        <v>0</v>
      </c>
      <c r="K724" s="51">
        <f>-VLOOKUP(A724,'pl-data'!A:BR,68)</f>
        <v>0</v>
      </c>
      <c r="L724" s="51">
        <f>-VLOOKUP(A724,'pl-data'!A:BR,70)</f>
        <v>0</v>
      </c>
      <c r="N724" s="51">
        <f>-VLOOKUP(A724,'pl-data'!A:BR,21)</f>
        <v>0</v>
      </c>
      <c r="O724" s="51">
        <f>-VLOOKUP(A724,'pl-data'!A:BR,51)</f>
        <v>0</v>
      </c>
      <c r="P724" s="51">
        <f>-VLOOKUP(A724,'pl-data'!A:BR,36)</f>
        <v>0</v>
      </c>
      <c r="Q724" s="34" t="str">
        <f t="shared" si="595"/>
        <v>n/a</v>
      </c>
      <c r="R724" s="34" t="str">
        <f t="shared" si="596"/>
        <v>n/a</v>
      </c>
      <c r="T724" s="51">
        <f t="shared" si="597"/>
        <v>0</v>
      </c>
      <c r="U724" s="51">
        <f>-VLOOKUP(A724,'pl-data'!A:BR,52)</f>
        <v>0</v>
      </c>
      <c r="V724" s="51">
        <f t="shared" si="598"/>
        <v>0</v>
      </c>
      <c r="W724" s="34" t="str">
        <f t="shared" si="599"/>
        <v>n/a</v>
      </c>
      <c r="X724" s="34" t="str">
        <f t="shared" si="600"/>
        <v>n/a</v>
      </c>
    </row>
    <row r="725" spans="1:25" hidden="1" outlineLevel="1" x14ac:dyDescent="0.2">
      <c r="A725" s="49">
        <v>2140</v>
      </c>
      <c r="B725" s="18" t="str">
        <f>+masterfile!D637</f>
        <v>2140 Zinsähnliche Aufwendungen</v>
      </c>
      <c r="D725" s="51">
        <f>-VLOOKUP(A725,'pl-data'!A:F,4)</f>
        <v>0</v>
      </c>
      <c r="E725" s="51">
        <f>-VLOOKUP(A725,'pl-data'!A:F,5)</f>
        <v>0</v>
      </c>
      <c r="F725" s="51">
        <f>-VLOOKUP(A725,'pl-data'!A:F,6)</f>
        <v>0</v>
      </c>
      <c r="G725" s="51">
        <f>-VLOOKUP(A725,'pl-data'!A:G,7)</f>
        <v>0</v>
      </c>
      <c r="H725" s="51">
        <f>-VLOOKUP(A725,'pl-data'!A:V,22)</f>
        <v>0</v>
      </c>
      <c r="I725" s="51">
        <f t="shared" si="594"/>
        <v>0</v>
      </c>
      <c r="J725" s="51">
        <f>-VLOOKUP(A725,'pl-data'!A:BR,66)</f>
        <v>0</v>
      </c>
      <c r="K725" s="51">
        <f>-VLOOKUP(A725,'pl-data'!A:BR,68)</f>
        <v>0</v>
      </c>
      <c r="L725" s="51">
        <f>-VLOOKUP(A725,'pl-data'!A:BR,70)</f>
        <v>0</v>
      </c>
      <c r="N725" s="51">
        <f>-VLOOKUP(A725,'pl-data'!A:BR,21)</f>
        <v>0</v>
      </c>
      <c r="O725" s="51">
        <f>-VLOOKUP(A725,'pl-data'!A:BR,51)</f>
        <v>0</v>
      </c>
      <c r="P725" s="51">
        <f>-VLOOKUP(A725,'pl-data'!A:BR,36)</f>
        <v>0</v>
      </c>
      <c r="Q725" s="34" t="str">
        <f t="shared" si="595"/>
        <v>n/a</v>
      </c>
      <c r="R725" s="34" t="str">
        <f t="shared" si="596"/>
        <v>n/a</v>
      </c>
      <c r="T725" s="51">
        <f t="shared" si="597"/>
        <v>0</v>
      </c>
      <c r="U725" s="51">
        <f>-VLOOKUP(A725,'pl-data'!A:BR,52)</f>
        <v>0</v>
      </c>
      <c r="V725" s="51">
        <f t="shared" si="598"/>
        <v>0</v>
      </c>
      <c r="W725" s="34" t="str">
        <f t="shared" si="599"/>
        <v>n/a</v>
      </c>
      <c r="X725" s="34" t="str">
        <f t="shared" si="600"/>
        <v>n/a</v>
      </c>
    </row>
    <row r="726" spans="1:25" hidden="1" outlineLevel="1" x14ac:dyDescent="0.2">
      <c r="A726" s="49">
        <v>2141</v>
      </c>
      <c r="B726" s="18" t="str">
        <f>+masterfile!D638</f>
        <v>2141 Kreditprovision,Verwaltungskostenbeitr.</v>
      </c>
      <c r="D726" s="51">
        <f>-VLOOKUP(A726,'pl-data'!A:F,4)</f>
        <v>0</v>
      </c>
      <c r="E726" s="51">
        <f>-VLOOKUP(A726,'pl-data'!A:F,5)</f>
        <v>0</v>
      </c>
      <c r="F726" s="51">
        <f>-VLOOKUP(A726,'pl-data'!A:F,6)</f>
        <v>0</v>
      </c>
      <c r="G726" s="51">
        <f>-VLOOKUP(A726,'pl-data'!A:G,7)</f>
        <v>0</v>
      </c>
      <c r="H726" s="51">
        <f>-VLOOKUP(A726,'pl-data'!A:V,22)</f>
        <v>0</v>
      </c>
      <c r="I726" s="51">
        <f t="shared" si="594"/>
        <v>0</v>
      </c>
      <c r="J726" s="51">
        <f>-VLOOKUP(A726,'pl-data'!A:BR,66)</f>
        <v>0</v>
      </c>
      <c r="K726" s="51">
        <f>-VLOOKUP(A726,'pl-data'!A:BR,68)</f>
        <v>0</v>
      </c>
      <c r="L726" s="51">
        <f>-VLOOKUP(A726,'pl-data'!A:BR,70)</f>
        <v>0</v>
      </c>
      <c r="N726" s="51">
        <f>-VLOOKUP(A726,'pl-data'!A:BR,21)</f>
        <v>0</v>
      </c>
      <c r="O726" s="51">
        <f>-VLOOKUP(A726,'pl-data'!A:BR,51)</f>
        <v>0</v>
      </c>
      <c r="P726" s="51">
        <f>-VLOOKUP(A726,'pl-data'!A:BR,36)</f>
        <v>0</v>
      </c>
      <c r="Q726" s="34" t="str">
        <f t="shared" si="595"/>
        <v>n/a</v>
      </c>
      <c r="R726" s="34" t="str">
        <f t="shared" si="596"/>
        <v>n/a</v>
      </c>
      <c r="T726" s="51">
        <f t="shared" si="597"/>
        <v>0</v>
      </c>
      <c r="U726" s="51">
        <f>-VLOOKUP(A726,'pl-data'!A:BR,52)</f>
        <v>0</v>
      </c>
      <c r="V726" s="51">
        <f t="shared" si="598"/>
        <v>0</v>
      </c>
      <c r="W726" s="34" t="str">
        <f t="shared" si="599"/>
        <v>n/a</v>
      </c>
      <c r="X726" s="34" t="str">
        <f t="shared" si="600"/>
        <v>n/a</v>
      </c>
    </row>
    <row r="727" spans="1:25" hidden="1" outlineLevel="1" x14ac:dyDescent="0.2">
      <c r="A727" s="49">
        <v>2142</v>
      </c>
      <c r="B727" s="18" t="str">
        <f>+masterfile!D639</f>
        <v>2142 Zinsant. Zuführung Pensionsrückstellung</v>
      </c>
      <c r="D727" s="51">
        <f>-VLOOKUP(A727,'pl-data'!A:F,4)</f>
        <v>0</v>
      </c>
      <c r="E727" s="51">
        <f>-VLOOKUP(A727,'pl-data'!A:F,5)</f>
        <v>0</v>
      </c>
      <c r="F727" s="51">
        <f>-VLOOKUP(A727,'pl-data'!A:F,6)</f>
        <v>0</v>
      </c>
      <c r="G727" s="51">
        <f>-VLOOKUP(A727,'pl-data'!A:G,7)</f>
        <v>0</v>
      </c>
      <c r="H727" s="51">
        <f>-VLOOKUP(A727,'pl-data'!A:V,22)</f>
        <v>0</v>
      </c>
      <c r="I727" s="51">
        <f t="shared" si="594"/>
        <v>0</v>
      </c>
      <c r="J727" s="51">
        <f>-VLOOKUP(A727,'pl-data'!A:BR,66)</f>
        <v>0</v>
      </c>
      <c r="K727" s="51">
        <f>-VLOOKUP(A727,'pl-data'!A:BR,68)</f>
        <v>0</v>
      </c>
      <c r="L727" s="51">
        <f>-VLOOKUP(A727,'pl-data'!A:BR,70)</f>
        <v>0</v>
      </c>
      <c r="N727" s="51">
        <f>-VLOOKUP(A727,'pl-data'!A:BR,21)</f>
        <v>0</v>
      </c>
      <c r="O727" s="51">
        <f>-VLOOKUP(A727,'pl-data'!A:BR,51)</f>
        <v>0</v>
      </c>
      <c r="P727" s="51">
        <f>-VLOOKUP(A727,'pl-data'!A:BR,36)</f>
        <v>0</v>
      </c>
      <c r="Q727" s="34" t="str">
        <f t="shared" si="595"/>
        <v>n/a</v>
      </c>
      <c r="R727" s="34" t="str">
        <f t="shared" si="596"/>
        <v>n/a</v>
      </c>
      <c r="T727" s="51">
        <f t="shared" si="597"/>
        <v>0</v>
      </c>
      <c r="U727" s="51">
        <f>-VLOOKUP(A727,'pl-data'!A:BR,52)</f>
        <v>0</v>
      </c>
      <c r="V727" s="51">
        <f t="shared" si="598"/>
        <v>0</v>
      </c>
      <c r="W727" s="34" t="str">
        <f t="shared" si="599"/>
        <v>n/a</v>
      </c>
      <c r="X727" s="34" t="str">
        <f t="shared" si="600"/>
        <v>n/a</v>
      </c>
    </row>
    <row r="728" spans="1:25" hidden="1" outlineLevel="1" x14ac:dyDescent="0.2">
      <c r="A728" s="49">
        <v>2143</v>
      </c>
      <c r="B728" s="18" t="str">
        <f>+masterfile!D640</f>
        <v>2143 Zinsaufwand Abzinsung Verbindlichkeit</v>
      </c>
      <c r="D728" s="51">
        <f>-VLOOKUP(A728,'pl-data'!A:F,4)</f>
        <v>0</v>
      </c>
      <c r="E728" s="51">
        <f>-VLOOKUP(A728,'pl-data'!A:F,5)</f>
        <v>0</v>
      </c>
      <c r="F728" s="51">
        <f>-VLOOKUP(A728,'pl-data'!A:F,6)</f>
        <v>0</v>
      </c>
      <c r="G728" s="51">
        <f>-VLOOKUP(A728,'pl-data'!A:G,7)</f>
        <v>0</v>
      </c>
      <c r="H728" s="51">
        <f>-VLOOKUP(A728,'pl-data'!A:V,22)</f>
        <v>0</v>
      </c>
      <c r="I728" s="51">
        <f t="shared" si="594"/>
        <v>0</v>
      </c>
      <c r="J728" s="51">
        <f>-VLOOKUP(A728,'pl-data'!A:BR,66)</f>
        <v>0</v>
      </c>
      <c r="K728" s="51">
        <f>-VLOOKUP(A728,'pl-data'!A:BR,68)</f>
        <v>0</v>
      </c>
      <c r="L728" s="51">
        <f>-VLOOKUP(A728,'pl-data'!A:BR,70)</f>
        <v>0</v>
      </c>
      <c r="N728" s="51">
        <f>-VLOOKUP(A728,'pl-data'!A:BR,21)</f>
        <v>0</v>
      </c>
      <c r="O728" s="51">
        <f>-VLOOKUP(A728,'pl-data'!A:BR,51)</f>
        <v>0</v>
      </c>
      <c r="P728" s="51">
        <f>-VLOOKUP(A728,'pl-data'!A:BR,36)</f>
        <v>0</v>
      </c>
      <c r="Q728" s="34" t="str">
        <f t="shared" si="595"/>
        <v>n/a</v>
      </c>
      <c r="R728" s="34" t="str">
        <f t="shared" si="596"/>
        <v>n/a</v>
      </c>
      <c r="T728" s="51">
        <f t="shared" si="597"/>
        <v>0</v>
      </c>
      <c r="U728" s="51">
        <f>-VLOOKUP(A728,'pl-data'!A:BR,52)</f>
        <v>0</v>
      </c>
      <c r="V728" s="51">
        <f t="shared" si="598"/>
        <v>0</v>
      </c>
      <c r="W728" s="34" t="str">
        <f t="shared" si="599"/>
        <v>n/a</v>
      </c>
      <c r="X728" s="34" t="str">
        <f t="shared" si="600"/>
        <v>n/a</v>
      </c>
    </row>
    <row r="729" spans="1:25" hidden="1" outlineLevel="1" x14ac:dyDescent="0.2">
      <c r="A729" s="49">
        <v>2144</v>
      </c>
      <c r="B729" s="18" t="str">
        <f>+masterfile!D641</f>
        <v>2144 Zinsaufwand Abzinsung Rückstellungen</v>
      </c>
      <c r="D729" s="51">
        <f>-VLOOKUP(A729,'pl-data'!A:F,4)</f>
        <v>0</v>
      </c>
      <c r="E729" s="51">
        <f>-VLOOKUP(A729,'pl-data'!A:F,5)</f>
        <v>0</v>
      </c>
      <c r="F729" s="51">
        <f>-VLOOKUP(A729,'pl-data'!A:F,6)</f>
        <v>0</v>
      </c>
      <c r="G729" s="51">
        <f>-VLOOKUP(A729,'pl-data'!A:G,7)</f>
        <v>0</v>
      </c>
      <c r="H729" s="51">
        <f>-VLOOKUP(A729,'pl-data'!A:V,22)</f>
        <v>0</v>
      </c>
      <c r="I729" s="51">
        <f t="shared" si="594"/>
        <v>0</v>
      </c>
      <c r="J729" s="51">
        <f>-VLOOKUP(A729,'pl-data'!A:BR,66)</f>
        <v>0</v>
      </c>
      <c r="K729" s="51">
        <f>-VLOOKUP(A729,'pl-data'!A:BR,68)</f>
        <v>0</v>
      </c>
      <c r="L729" s="51">
        <f>-VLOOKUP(A729,'pl-data'!A:BR,70)</f>
        <v>0</v>
      </c>
      <c r="N729" s="51">
        <f>-VLOOKUP(A729,'pl-data'!A:BR,21)</f>
        <v>0</v>
      </c>
      <c r="O729" s="51">
        <f>-VLOOKUP(A729,'pl-data'!A:BR,51)</f>
        <v>0</v>
      </c>
      <c r="P729" s="51">
        <f>-VLOOKUP(A729,'pl-data'!A:BR,36)</f>
        <v>0</v>
      </c>
      <c r="Q729" s="34" t="str">
        <f t="shared" si="595"/>
        <v>n/a</v>
      </c>
      <c r="R729" s="34" t="str">
        <f t="shared" si="596"/>
        <v>n/a</v>
      </c>
      <c r="T729" s="51">
        <f t="shared" si="597"/>
        <v>0</v>
      </c>
      <c r="U729" s="51">
        <f>-VLOOKUP(A729,'pl-data'!A:BR,52)</f>
        <v>0</v>
      </c>
      <c r="V729" s="51">
        <f t="shared" si="598"/>
        <v>0</v>
      </c>
      <c r="W729" s="34" t="str">
        <f t="shared" si="599"/>
        <v>n/a</v>
      </c>
      <c r="X729" s="34" t="str">
        <f t="shared" si="600"/>
        <v>n/a</v>
      </c>
    </row>
    <row r="730" spans="1:25" hidden="1" outlineLevel="1" x14ac:dyDescent="0.2">
      <c r="A730" s="49">
        <v>2145</v>
      </c>
      <c r="B730" s="18" t="str">
        <f>+masterfile!D642</f>
        <v>2145 Aufw. Abzinsung Pensions-/ähnl. Rückst.</v>
      </c>
      <c r="D730" s="51">
        <f>-VLOOKUP(A730,'pl-data'!A:F,4)</f>
        <v>0</v>
      </c>
      <c r="E730" s="51">
        <f>-VLOOKUP(A730,'pl-data'!A:F,5)</f>
        <v>0</v>
      </c>
      <c r="F730" s="51">
        <f>-VLOOKUP(A730,'pl-data'!A:F,6)</f>
        <v>0</v>
      </c>
      <c r="G730" s="51">
        <f>-VLOOKUP(A730,'pl-data'!A:G,7)</f>
        <v>0</v>
      </c>
      <c r="H730" s="51">
        <f>-VLOOKUP(A730,'pl-data'!A:V,22)</f>
        <v>0</v>
      </c>
      <c r="I730" s="51">
        <f t="shared" si="594"/>
        <v>0</v>
      </c>
      <c r="J730" s="51">
        <f>-VLOOKUP(A730,'pl-data'!A:BR,66)</f>
        <v>0</v>
      </c>
      <c r="K730" s="51">
        <f>-VLOOKUP(A730,'pl-data'!A:BR,68)</f>
        <v>0</v>
      </c>
      <c r="L730" s="51">
        <f>-VLOOKUP(A730,'pl-data'!A:BR,70)</f>
        <v>0</v>
      </c>
      <c r="N730" s="51">
        <f>-VLOOKUP(A730,'pl-data'!A:BR,21)</f>
        <v>0</v>
      </c>
      <c r="O730" s="51">
        <f>-VLOOKUP(A730,'pl-data'!A:BR,51)</f>
        <v>0</v>
      </c>
      <c r="P730" s="51">
        <f>-VLOOKUP(A730,'pl-data'!A:BR,36)</f>
        <v>0</v>
      </c>
      <c r="Q730" s="34" t="str">
        <f t="shared" si="595"/>
        <v>n/a</v>
      </c>
      <c r="R730" s="34" t="str">
        <f t="shared" si="596"/>
        <v>n/a</v>
      </c>
      <c r="T730" s="51">
        <f t="shared" si="597"/>
        <v>0</v>
      </c>
      <c r="U730" s="51">
        <f>-VLOOKUP(A730,'pl-data'!A:BR,52)</f>
        <v>0</v>
      </c>
      <c r="V730" s="51">
        <f t="shared" si="598"/>
        <v>0</v>
      </c>
      <c r="W730" s="34" t="str">
        <f t="shared" si="599"/>
        <v>n/a</v>
      </c>
      <c r="X730" s="34" t="str">
        <f t="shared" si="600"/>
        <v>n/a</v>
      </c>
    </row>
    <row r="731" spans="1:25" hidden="1" outlineLevel="1" x14ac:dyDescent="0.2">
      <c r="A731" s="49">
        <v>2146</v>
      </c>
      <c r="B731" s="18" t="str">
        <f>+masterfile!D643</f>
        <v>2146 Aufw. Abzins. Pensions-/ähnl. RS,Verr</v>
      </c>
      <c r="D731" s="51">
        <f>-VLOOKUP(A731,'pl-data'!A:F,4)</f>
        <v>0</v>
      </c>
      <c r="E731" s="51">
        <f>-VLOOKUP(A731,'pl-data'!A:F,5)</f>
        <v>0</v>
      </c>
      <c r="F731" s="51">
        <f>-VLOOKUP(A731,'pl-data'!A:F,6)</f>
        <v>0</v>
      </c>
      <c r="G731" s="51">
        <f>-VLOOKUP(A731,'pl-data'!A:G,7)</f>
        <v>0</v>
      </c>
      <c r="H731" s="51">
        <f>-VLOOKUP(A731,'pl-data'!A:V,22)</f>
        <v>0</v>
      </c>
      <c r="I731" s="51">
        <f t="shared" si="594"/>
        <v>0</v>
      </c>
      <c r="J731" s="51">
        <f>-VLOOKUP(A731,'pl-data'!A:BR,66)</f>
        <v>0</v>
      </c>
      <c r="K731" s="51">
        <f>-VLOOKUP(A731,'pl-data'!A:BR,68)</f>
        <v>0</v>
      </c>
      <c r="L731" s="51">
        <f>-VLOOKUP(A731,'pl-data'!A:BR,70)</f>
        <v>0</v>
      </c>
      <c r="N731" s="51">
        <f>-VLOOKUP(A731,'pl-data'!A:BR,21)</f>
        <v>0</v>
      </c>
      <c r="O731" s="51">
        <f>-VLOOKUP(A731,'pl-data'!A:BR,51)</f>
        <v>0</v>
      </c>
      <c r="P731" s="51">
        <f>-VLOOKUP(A731,'pl-data'!A:BR,36)</f>
        <v>0</v>
      </c>
      <c r="Q731" s="34" t="str">
        <f t="shared" si="595"/>
        <v>n/a</v>
      </c>
      <c r="R731" s="34" t="str">
        <f t="shared" si="596"/>
        <v>n/a</v>
      </c>
      <c r="T731" s="51">
        <f t="shared" si="597"/>
        <v>0</v>
      </c>
      <c r="U731" s="51">
        <f>-VLOOKUP(A731,'pl-data'!A:BR,52)</f>
        <v>0</v>
      </c>
      <c r="V731" s="51">
        <f t="shared" si="598"/>
        <v>0</v>
      </c>
      <c r="W731" s="34" t="str">
        <f t="shared" si="599"/>
        <v>n/a</v>
      </c>
      <c r="X731" s="34" t="str">
        <f t="shared" si="600"/>
        <v>n/a</v>
      </c>
    </row>
    <row r="732" spans="1:25" ht="24" hidden="1" outlineLevel="1" x14ac:dyDescent="0.2">
      <c r="A732" s="49">
        <v>2147</v>
      </c>
      <c r="B732" s="18" t="str">
        <f>+masterfile!D644</f>
        <v>2147 Aufwendungen VG zur Verrg § 246 (2) HGB</v>
      </c>
      <c r="D732" s="51">
        <f>-VLOOKUP(A732,'pl-data'!A:F,4)</f>
        <v>0</v>
      </c>
      <c r="E732" s="51">
        <f>-VLOOKUP(A732,'pl-data'!A:F,5)</f>
        <v>0</v>
      </c>
      <c r="F732" s="51">
        <f>-VLOOKUP(A732,'pl-data'!A:F,6)</f>
        <v>0</v>
      </c>
      <c r="G732" s="51">
        <f>-VLOOKUP(A732,'pl-data'!A:G,7)</f>
        <v>0</v>
      </c>
      <c r="H732" s="51">
        <f>-VLOOKUP(A732,'pl-data'!A:V,22)</f>
        <v>0</v>
      </c>
      <c r="I732" s="51">
        <f t="shared" si="594"/>
        <v>0</v>
      </c>
      <c r="J732" s="51">
        <f>-VLOOKUP(A732,'pl-data'!A:BR,66)</f>
        <v>0</v>
      </c>
      <c r="K732" s="51">
        <f>-VLOOKUP(A732,'pl-data'!A:BR,68)</f>
        <v>0</v>
      </c>
      <c r="L732" s="51">
        <f>-VLOOKUP(A732,'pl-data'!A:BR,70)</f>
        <v>0</v>
      </c>
      <c r="N732" s="51">
        <f>-VLOOKUP(A732,'pl-data'!A:BR,21)</f>
        <v>0</v>
      </c>
      <c r="O732" s="51">
        <f>-VLOOKUP(A732,'pl-data'!A:BR,51)</f>
        <v>0</v>
      </c>
      <c r="P732" s="51">
        <f>-VLOOKUP(A732,'pl-data'!A:BR,36)</f>
        <v>0</v>
      </c>
      <c r="Q732" s="34" t="str">
        <f t="shared" si="595"/>
        <v>n/a</v>
      </c>
      <c r="R732" s="34" t="str">
        <f t="shared" si="596"/>
        <v>n/a</v>
      </c>
      <c r="T732" s="51">
        <f t="shared" si="597"/>
        <v>0</v>
      </c>
      <c r="U732" s="51">
        <f>-VLOOKUP(A732,'pl-data'!A:BR,52)</f>
        <v>0</v>
      </c>
      <c r="V732" s="51">
        <f t="shared" si="598"/>
        <v>0</v>
      </c>
      <c r="W732" s="34" t="str">
        <f t="shared" si="599"/>
        <v>n/a</v>
      </c>
      <c r="X732" s="34" t="str">
        <f t="shared" si="600"/>
        <v>n/a</v>
      </c>
    </row>
    <row r="733" spans="1:25" hidden="1" outlineLevel="1" x14ac:dyDescent="0.2">
      <c r="A733" s="49">
        <v>2148</v>
      </c>
      <c r="B733" s="18" t="str">
        <f>+masterfile!D645</f>
        <v>2148 Aufw. Abzinsung Rückstellung n. abz.</v>
      </c>
      <c r="D733" s="51">
        <f>-VLOOKUP(A733,'pl-data'!A:F,4)</f>
        <v>0</v>
      </c>
      <c r="E733" s="51">
        <f>-VLOOKUP(A733,'pl-data'!A:F,5)</f>
        <v>0</v>
      </c>
      <c r="F733" s="51">
        <f>-VLOOKUP(A733,'pl-data'!A:F,6)</f>
        <v>0</v>
      </c>
      <c r="G733" s="51">
        <f>-VLOOKUP(A733,'pl-data'!A:G,7)</f>
        <v>0</v>
      </c>
      <c r="H733" s="51">
        <f>-VLOOKUP(A733,'pl-data'!A:V,22)</f>
        <v>0</v>
      </c>
      <c r="I733" s="51">
        <f t="shared" si="594"/>
        <v>0</v>
      </c>
      <c r="J733" s="51">
        <f>-VLOOKUP(A733,'pl-data'!A:BR,66)</f>
        <v>0</v>
      </c>
      <c r="K733" s="51">
        <f>-VLOOKUP(A733,'pl-data'!A:BR,68)</f>
        <v>0</v>
      </c>
      <c r="L733" s="51">
        <f>-VLOOKUP(A733,'pl-data'!A:BR,70)</f>
        <v>0</v>
      </c>
      <c r="N733" s="51">
        <f>-VLOOKUP(A733,'pl-data'!A:BR,21)</f>
        <v>0</v>
      </c>
      <c r="O733" s="51">
        <f>-VLOOKUP(A733,'pl-data'!A:BR,51)</f>
        <v>0</v>
      </c>
      <c r="P733" s="51">
        <f>-VLOOKUP(A733,'pl-data'!A:BR,36)</f>
        <v>0</v>
      </c>
      <c r="Q733" s="34" t="str">
        <f t="shared" si="595"/>
        <v>n/a</v>
      </c>
      <c r="R733" s="34" t="str">
        <f t="shared" si="596"/>
        <v>n/a</v>
      </c>
      <c r="T733" s="51">
        <f t="shared" si="597"/>
        <v>0</v>
      </c>
      <c r="U733" s="51">
        <f>-VLOOKUP(A733,'pl-data'!A:BR,52)</f>
        <v>0</v>
      </c>
      <c r="V733" s="51">
        <f t="shared" si="598"/>
        <v>0</v>
      </c>
      <c r="W733" s="34" t="str">
        <f t="shared" si="599"/>
        <v>n/a</v>
      </c>
      <c r="X733" s="34" t="str">
        <f t="shared" si="600"/>
        <v>n/a</v>
      </c>
    </row>
    <row r="734" spans="1:25" hidden="1" outlineLevel="1" x14ac:dyDescent="0.2">
      <c r="A734" s="49">
        <v>2149</v>
      </c>
      <c r="B734" s="18" t="str">
        <f>+masterfile!D646</f>
        <v>2149 Zinsähnliche Aufwendungen an verb.UN</v>
      </c>
      <c r="D734" s="51">
        <f>-VLOOKUP(A734,'pl-data'!A:F,4)</f>
        <v>0</v>
      </c>
      <c r="E734" s="51">
        <f>-VLOOKUP(A734,'pl-data'!A:F,5)</f>
        <v>0</v>
      </c>
      <c r="F734" s="51">
        <f>-VLOOKUP(A734,'pl-data'!A:F,6)</f>
        <v>0</v>
      </c>
      <c r="G734" s="51">
        <f>-VLOOKUP(A734,'pl-data'!A:G,7)</f>
        <v>0</v>
      </c>
      <c r="H734" s="51">
        <f>-VLOOKUP(A734,'pl-data'!A:V,22)</f>
        <v>0</v>
      </c>
      <c r="I734" s="51">
        <f t="shared" si="594"/>
        <v>0</v>
      </c>
      <c r="J734" s="51">
        <f>-VLOOKUP(A734,'pl-data'!A:BR,66)</f>
        <v>0</v>
      </c>
      <c r="K734" s="51">
        <f>-VLOOKUP(A734,'pl-data'!A:BR,68)</f>
        <v>0</v>
      </c>
      <c r="L734" s="51">
        <f>-VLOOKUP(A734,'pl-data'!A:BR,70)</f>
        <v>0</v>
      </c>
      <c r="N734" s="51">
        <f>-VLOOKUP(A734,'pl-data'!A:BR,21)</f>
        <v>0</v>
      </c>
      <c r="O734" s="51">
        <f>-VLOOKUP(A734,'pl-data'!A:BR,51)</f>
        <v>0</v>
      </c>
      <c r="P734" s="51">
        <f>-VLOOKUP(A734,'pl-data'!A:BR,36)</f>
        <v>0</v>
      </c>
      <c r="Q734" s="34" t="str">
        <f t="shared" si="595"/>
        <v>n/a</v>
      </c>
      <c r="R734" s="34" t="str">
        <f t="shared" si="596"/>
        <v>n/a</v>
      </c>
      <c r="T734" s="51">
        <f t="shared" si="597"/>
        <v>0</v>
      </c>
      <c r="U734" s="51">
        <f>-VLOOKUP(A734,'pl-data'!A:BR,52)</f>
        <v>0</v>
      </c>
      <c r="V734" s="51">
        <f t="shared" si="598"/>
        <v>0</v>
      </c>
      <c r="W734" s="34" t="str">
        <f t="shared" si="599"/>
        <v>n/a</v>
      </c>
      <c r="X734" s="34" t="str">
        <f t="shared" si="600"/>
        <v>n/a</v>
      </c>
    </row>
    <row r="735" spans="1:25" collapsed="1" x14ac:dyDescent="0.2">
      <c r="B735" s="13"/>
      <c r="D735" s="53"/>
      <c r="E735" s="53"/>
      <c r="F735" s="53"/>
      <c r="G735" s="53"/>
      <c r="H735" s="53"/>
      <c r="I735" s="53"/>
      <c r="J735" s="53"/>
      <c r="K735" s="53"/>
      <c r="L735" s="53"/>
      <c r="N735" s="53"/>
      <c r="O735" s="53"/>
      <c r="P735" s="53"/>
      <c r="T735" s="53"/>
      <c r="U735" s="53"/>
      <c r="V735" s="53"/>
    </row>
    <row r="736" spans="1:25" x14ac:dyDescent="0.2">
      <c r="A736" s="49" t="s">
        <v>135</v>
      </c>
      <c r="B736" s="25" t="s">
        <v>135</v>
      </c>
      <c r="C736" s="8"/>
      <c r="D736" s="52">
        <f t="shared" ref="D736:L736" si="601">+D669+D673</f>
        <v>2703.0566195833335</v>
      </c>
      <c r="E736" s="52">
        <f t="shared" si="601"/>
        <v>2873.400340670833</v>
      </c>
      <c r="F736" s="52">
        <f t="shared" si="601"/>
        <v>3116.8850422389664</v>
      </c>
      <c r="G736" s="52">
        <f t="shared" si="601"/>
        <v>3415.8340238851411</v>
      </c>
      <c r="H736" s="52">
        <f t="shared" si="601"/>
        <v>3744.4899542099715</v>
      </c>
      <c r="I736" s="52">
        <f t="shared" si="601"/>
        <v>4158.7201468638505</v>
      </c>
      <c r="J736" s="52">
        <f t="shared" si="601"/>
        <v>3923.1437132020797</v>
      </c>
      <c r="K736" s="52">
        <f t="shared" si="601"/>
        <v>4199.465495053857</v>
      </c>
      <c r="L736" s="52">
        <f t="shared" si="601"/>
        <v>4574.3147007917905</v>
      </c>
      <c r="M736" s="8"/>
      <c r="N736" s="52">
        <f>+N669+N673</f>
        <v>3744.4899542099715</v>
      </c>
      <c r="O736" s="52">
        <f>+O669+O673</f>
        <v>3852.6582135847775</v>
      </c>
      <c r="P736" s="52">
        <f>+P669+P673</f>
        <v>4158.7201468638505</v>
      </c>
      <c r="Q736" s="30">
        <f>IFERROR(P736/O736-1,"n/a")</f>
        <v>7.9441755876468401E-2</v>
      </c>
      <c r="R736" s="30">
        <f>IFERROR(P736/N736-1,"n/a")</f>
        <v>0.11062392948555133</v>
      </c>
      <c r="S736" s="8"/>
      <c r="T736" s="52">
        <f>+T669+T673</f>
        <v>3744.4899542099715</v>
      </c>
      <c r="U736" s="52">
        <f>+U669+U673</f>
        <v>3852.6582135847775</v>
      </c>
      <c r="V736" s="52">
        <f>+V669+V673</f>
        <v>4158.7201468638505</v>
      </c>
      <c r="W736" s="30">
        <f>IFERROR(V736/U736-1,"n/a")</f>
        <v>7.9441755876468401E-2</v>
      </c>
      <c r="X736" s="30">
        <f>IFERROR(V736/T736-1,"n/a")</f>
        <v>0.11062392948555133</v>
      </c>
      <c r="Y736" s="8"/>
    </row>
    <row r="737" spans="1:24" x14ac:dyDescent="0.2">
      <c r="D737" s="53"/>
      <c r="E737" s="53"/>
      <c r="F737" s="53"/>
      <c r="G737" s="53"/>
      <c r="H737" s="53"/>
      <c r="I737" s="53"/>
      <c r="J737" s="53"/>
      <c r="K737" s="53"/>
      <c r="L737" s="53"/>
      <c r="N737" s="53"/>
      <c r="O737" s="53"/>
      <c r="P737" s="53"/>
      <c r="T737" s="53"/>
      <c r="U737" s="53"/>
      <c r="V737" s="53"/>
    </row>
    <row r="738" spans="1:24" x14ac:dyDescent="0.2">
      <c r="A738" s="49" t="s">
        <v>132</v>
      </c>
      <c r="B738" s="45" t="s">
        <v>132</v>
      </c>
      <c r="D738" s="53">
        <f>+SUM(D739:D756)</f>
        <v>3.43</v>
      </c>
      <c r="E738" s="53">
        <f t="shared" ref="E738" si="602">+SUM(E739:E756)</f>
        <v>3.43</v>
      </c>
      <c r="F738" s="53">
        <f>+SUM(F739:F756)</f>
        <v>3.43</v>
      </c>
      <c r="G738" s="53">
        <f t="shared" ref="G738:L738" si="603">+SUM(G739:G756)</f>
        <v>3.43</v>
      </c>
      <c r="H738" s="53">
        <f t="shared" si="603"/>
        <v>3.4299999999999993</v>
      </c>
      <c r="I738" s="53">
        <f t="shared" si="603"/>
        <v>0</v>
      </c>
      <c r="J738" s="53">
        <f t="shared" si="603"/>
        <v>3.638887</v>
      </c>
      <c r="K738" s="53">
        <f t="shared" si="603"/>
        <v>3.7844424800000001</v>
      </c>
      <c r="L738" s="53">
        <f t="shared" si="603"/>
        <v>3.9736646040000001</v>
      </c>
      <c r="N738" s="53">
        <f t="shared" ref="N738:P738" si="604">+SUM(N739:N756)</f>
        <v>3.4299999999999993</v>
      </c>
      <c r="O738" s="53">
        <f t="shared" si="604"/>
        <v>3.5328999999999993</v>
      </c>
      <c r="P738" s="53">
        <f t="shared" si="604"/>
        <v>0</v>
      </c>
      <c r="Q738" s="34">
        <f t="shared" ref="Q738" si="605">IFERROR(P738/O738-1,"n/a")</f>
        <v>-1</v>
      </c>
      <c r="R738" s="34">
        <f t="shared" ref="R738" si="606">IFERROR(P738/N738-1,"n/a")</f>
        <v>-1</v>
      </c>
      <c r="T738" s="53">
        <f t="shared" ref="T738:V738" si="607">+SUM(T739:T756)</f>
        <v>3.4299999999999993</v>
      </c>
      <c r="U738" s="53">
        <f t="shared" si="607"/>
        <v>3.5328999999999993</v>
      </c>
      <c r="V738" s="53">
        <f t="shared" si="607"/>
        <v>0</v>
      </c>
      <c r="W738" s="34">
        <f t="shared" ref="W738" si="608">IFERROR(V738/U738-1,"n/a")</f>
        <v>-1</v>
      </c>
      <c r="X738" s="34">
        <f t="shared" ref="X738" si="609">IFERROR(V738/T738-1,"n/a")</f>
        <v>-1</v>
      </c>
    </row>
    <row r="739" spans="1:24" hidden="1" outlineLevel="1" x14ac:dyDescent="0.2">
      <c r="A739" s="49">
        <v>2200</v>
      </c>
      <c r="B739" s="44" t="str">
        <f>+masterfile!D653</f>
        <v>2200 Körperschaftsteuer</v>
      </c>
      <c r="D739" s="51">
        <f>-VLOOKUP(A739,'pl-data'!A:F,4)</f>
        <v>0</v>
      </c>
      <c r="E739" s="51">
        <f>-VLOOKUP(A739,'pl-data'!A:F,5)</f>
        <v>0</v>
      </c>
      <c r="F739" s="51">
        <f>-VLOOKUP(A739,'pl-data'!A:F,6)</f>
        <v>0</v>
      </c>
      <c r="G739" s="51">
        <f>-VLOOKUP(A739,'pl-data'!A:G,7)</f>
        <v>0</v>
      </c>
      <c r="H739" s="51">
        <f>-VLOOKUP(A739,'pl-data'!A:V,22)</f>
        <v>0</v>
      </c>
      <c r="I739" s="51">
        <f t="shared" ref="I739:I755" si="610">+U739+P739-O739</f>
        <v>0</v>
      </c>
      <c r="J739" s="51">
        <f>-VLOOKUP(A739,'pl-data'!A:BR,66)</f>
        <v>0</v>
      </c>
      <c r="K739" s="51">
        <f>-VLOOKUP(A739,'pl-data'!A:BR,68)</f>
        <v>0</v>
      </c>
      <c r="L739" s="51">
        <f>-VLOOKUP(A739,'pl-data'!A:BR,70)</f>
        <v>0</v>
      </c>
      <c r="N739" s="51">
        <f>-VLOOKUP(A739,'pl-data'!A:BR,21)</f>
        <v>0</v>
      </c>
      <c r="O739" s="51">
        <f>-VLOOKUP(A739,'pl-data'!A:BR,51)</f>
        <v>0</v>
      </c>
      <c r="P739" s="51">
        <f>-VLOOKUP(A739,'pl-data'!A:BR,36)</f>
        <v>0</v>
      </c>
      <c r="Q739" s="34" t="str">
        <f t="shared" ref="Q739:Q755" si="611">IFERROR(P739/O739-1,"n/a")</f>
        <v>n/a</v>
      </c>
      <c r="R739" s="34" t="str">
        <f t="shared" ref="R739:R755" si="612">IFERROR(P739/N739-1,"n/a")</f>
        <v>n/a</v>
      </c>
      <c r="T739" s="51">
        <f t="shared" ref="T739:T755" si="613">+H739</f>
        <v>0</v>
      </c>
      <c r="U739" s="51">
        <f>-VLOOKUP(A739,'pl-data'!A:BR,52)</f>
        <v>0</v>
      </c>
      <c r="V739" s="51">
        <f t="shared" ref="V739:V755" si="614">+I739</f>
        <v>0</v>
      </c>
      <c r="W739" s="34" t="str">
        <f t="shared" ref="W739:W755" si="615">IFERROR(V739/U739-1,"n/a")</f>
        <v>n/a</v>
      </c>
      <c r="X739" s="34" t="str">
        <f t="shared" ref="X739:X755" si="616">IFERROR(V739/T739-1,"n/a")</f>
        <v>n/a</v>
      </c>
    </row>
    <row r="740" spans="1:24" hidden="1" outlineLevel="1" x14ac:dyDescent="0.2">
      <c r="A740" s="49">
        <v>2203</v>
      </c>
      <c r="B740" s="44" t="str">
        <f>+masterfile!D654</f>
        <v>2203 Körperschaftsteuer für Vorjahre</v>
      </c>
      <c r="D740" s="51">
        <f>-VLOOKUP(A740,'pl-data'!A:F,4)</f>
        <v>0</v>
      </c>
      <c r="E740" s="51">
        <f>-VLOOKUP(A740,'pl-data'!A:F,5)</f>
        <v>0</v>
      </c>
      <c r="F740" s="51">
        <f>-VLOOKUP(A740,'pl-data'!A:F,6)</f>
        <v>0</v>
      </c>
      <c r="G740" s="51">
        <f>-VLOOKUP(A740,'pl-data'!A:G,7)</f>
        <v>0</v>
      </c>
      <c r="H740" s="51">
        <f>-VLOOKUP(A740,'pl-data'!A:V,22)</f>
        <v>0</v>
      </c>
      <c r="I740" s="51">
        <f t="shared" si="610"/>
        <v>0</v>
      </c>
      <c r="J740" s="51">
        <f>-VLOOKUP(A740,'pl-data'!A:BR,66)</f>
        <v>0</v>
      </c>
      <c r="K740" s="51">
        <f>-VLOOKUP(A740,'pl-data'!A:BR,68)</f>
        <v>0</v>
      </c>
      <c r="L740" s="51">
        <f>-VLOOKUP(A740,'pl-data'!A:BR,70)</f>
        <v>0</v>
      </c>
      <c r="N740" s="51">
        <f>-VLOOKUP(A740,'pl-data'!A:BR,21)</f>
        <v>0</v>
      </c>
      <c r="O740" s="51">
        <f>-VLOOKUP(A740,'pl-data'!A:BR,51)</f>
        <v>0</v>
      </c>
      <c r="P740" s="51">
        <f>-VLOOKUP(A740,'pl-data'!A:BR,36)</f>
        <v>0</v>
      </c>
      <c r="Q740" s="34" t="str">
        <f t="shared" si="611"/>
        <v>n/a</v>
      </c>
      <c r="R740" s="34" t="str">
        <f t="shared" si="612"/>
        <v>n/a</v>
      </c>
      <c r="T740" s="51">
        <f t="shared" si="613"/>
        <v>0</v>
      </c>
      <c r="U740" s="51">
        <f>-VLOOKUP(A740,'pl-data'!A:BR,52)</f>
        <v>0</v>
      </c>
      <c r="V740" s="51">
        <f t="shared" si="614"/>
        <v>0</v>
      </c>
      <c r="W740" s="34" t="str">
        <f t="shared" si="615"/>
        <v>n/a</v>
      </c>
      <c r="X740" s="34" t="str">
        <f t="shared" si="616"/>
        <v>n/a</v>
      </c>
    </row>
    <row r="741" spans="1:24" hidden="1" outlineLevel="1" x14ac:dyDescent="0.2">
      <c r="A741" s="49">
        <v>2204</v>
      </c>
      <c r="B741" s="44" t="str">
        <f>+masterfile!D655</f>
        <v>2204 Körperschaftsteuererstattung Vorjahre</v>
      </c>
      <c r="D741" s="51">
        <f>-VLOOKUP(A741,'pl-data'!A:F,4)</f>
        <v>0</v>
      </c>
      <c r="E741" s="51">
        <f>-VLOOKUP(A741,'pl-data'!A:F,5)</f>
        <v>0</v>
      </c>
      <c r="F741" s="51">
        <f>-VLOOKUP(A741,'pl-data'!A:F,6)</f>
        <v>0</v>
      </c>
      <c r="G741" s="51">
        <f>-VLOOKUP(A741,'pl-data'!A:G,7)</f>
        <v>0</v>
      </c>
      <c r="H741" s="51">
        <f>-VLOOKUP(A741,'pl-data'!A:V,22)</f>
        <v>0</v>
      </c>
      <c r="I741" s="51">
        <f t="shared" si="610"/>
        <v>0</v>
      </c>
      <c r="J741" s="51">
        <f>-VLOOKUP(A741,'pl-data'!A:BR,66)</f>
        <v>0</v>
      </c>
      <c r="K741" s="51">
        <f>-VLOOKUP(A741,'pl-data'!A:BR,68)</f>
        <v>0</v>
      </c>
      <c r="L741" s="51">
        <f>-VLOOKUP(A741,'pl-data'!A:BR,70)</f>
        <v>0</v>
      </c>
      <c r="N741" s="51">
        <f>-VLOOKUP(A741,'pl-data'!A:BR,21)</f>
        <v>0</v>
      </c>
      <c r="O741" s="51">
        <f>-VLOOKUP(A741,'pl-data'!A:BR,51)</f>
        <v>0</v>
      </c>
      <c r="P741" s="51">
        <f>-VLOOKUP(A741,'pl-data'!A:BR,36)</f>
        <v>0</v>
      </c>
      <c r="Q741" s="34" t="str">
        <f t="shared" si="611"/>
        <v>n/a</v>
      </c>
      <c r="R741" s="34" t="str">
        <f t="shared" si="612"/>
        <v>n/a</v>
      </c>
      <c r="T741" s="51">
        <f t="shared" si="613"/>
        <v>0</v>
      </c>
      <c r="U741" s="51">
        <f>-VLOOKUP(A741,'pl-data'!A:BR,52)</f>
        <v>0</v>
      </c>
      <c r="V741" s="51">
        <f t="shared" si="614"/>
        <v>0</v>
      </c>
      <c r="W741" s="34" t="str">
        <f t="shared" si="615"/>
        <v>n/a</v>
      </c>
      <c r="X741" s="34" t="str">
        <f t="shared" si="616"/>
        <v>n/a</v>
      </c>
    </row>
    <row r="742" spans="1:24" hidden="1" outlineLevel="1" x14ac:dyDescent="0.2">
      <c r="A742" s="49">
        <v>2208</v>
      </c>
      <c r="B742" s="44" t="str">
        <f>+masterfile!D656</f>
        <v>2208 Solidaritätszuschlag</v>
      </c>
      <c r="D742" s="51">
        <f>-VLOOKUP(A742,'pl-data'!A:F,4)</f>
        <v>0</v>
      </c>
      <c r="E742" s="51">
        <f>-VLOOKUP(A742,'pl-data'!A:F,5)</f>
        <v>0</v>
      </c>
      <c r="F742" s="51">
        <f>-VLOOKUP(A742,'pl-data'!A:F,6)</f>
        <v>0</v>
      </c>
      <c r="G742" s="51">
        <f>-VLOOKUP(A742,'pl-data'!A:G,7)</f>
        <v>0</v>
      </c>
      <c r="H742" s="51">
        <f>-VLOOKUP(A742,'pl-data'!A:V,22)</f>
        <v>0</v>
      </c>
      <c r="I742" s="51">
        <f t="shared" si="610"/>
        <v>0</v>
      </c>
      <c r="J742" s="51">
        <f>-VLOOKUP(A742,'pl-data'!A:BR,66)</f>
        <v>0</v>
      </c>
      <c r="K742" s="51">
        <f>-VLOOKUP(A742,'pl-data'!A:BR,68)</f>
        <v>0</v>
      </c>
      <c r="L742" s="51">
        <f>-VLOOKUP(A742,'pl-data'!A:BR,70)</f>
        <v>0</v>
      </c>
      <c r="N742" s="51">
        <f>-VLOOKUP(A742,'pl-data'!A:BR,21)</f>
        <v>0</v>
      </c>
      <c r="O742" s="51">
        <f>-VLOOKUP(A742,'pl-data'!A:BR,51)</f>
        <v>0</v>
      </c>
      <c r="P742" s="51">
        <f>-VLOOKUP(A742,'pl-data'!A:BR,36)</f>
        <v>0</v>
      </c>
      <c r="Q742" s="34" t="str">
        <f t="shared" si="611"/>
        <v>n/a</v>
      </c>
      <c r="R742" s="34" t="str">
        <f t="shared" si="612"/>
        <v>n/a</v>
      </c>
      <c r="T742" s="51">
        <f t="shared" si="613"/>
        <v>0</v>
      </c>
      <c r="U742" s="51">
        <f>-VLOOKUP(A742,'pl-data'!A:BR,52)</f>
        <v>0</v>
      </c>
      <c r="V742" s="51">
        <f t="shared" si="614"/>
        <v>0</v>
      </c>
      <c r="W742" s="34" t="str">
        <f t="shared" si="615"/>
        <v>n/a</v>
      </c>
      <c r="X742" s="34" t="str">
        <f t="shared" si="616"/>
        <v>n/a</v>
      </c>
    </row>
    <row r="743" spans="1:24" hidden="1" outlineLevel="1" x14ac:dyDescent="0.2">
      <c r="A743" s="49">
        <v>2209</v>
      </c>
      <c r="B743" s="44" t="str">
        <f>+masterfile!D657</f>
        <v>2209 Solidaritätszuschlag für Vorjahre</v>
      </c>
      <c r="D743" s="51">
        <f>-VLOOKUP(A743,'pl-data'!A:F,4)</f>
        <v>0</v>
      </c>
      <c r="E743" s="51">
        <f>-VLOOKUP(A743,'pl-data'!A:F,5)</f>
        <v>0</v>
      </c>
      <c r="F743" s="51">
        <f>-VLOOKUP(A743,'pl-data'!A:F,6)</f>
        <v>0</v>
      </c>
      <c r="G743" s="51">
        <f>-VLOOKUP(A743,'pl-data'!A:G,7)</f>
        <v>0</v>
      </c>
      <c r="H743" s="51">
        <f>-VLOOKUP(A743,'pl-data'!A:V,22)</f>
        <v>0</v>
      </c>
      <c r="I743" s="51">
        <f t="shared" si="610"/>
        <v>0</v>
      </c>
      <c r="J743" s="51">
        <f>-VLOOKUP(A743,'pl-data'!A:BR,66)</f>
        <v>0</v>
      </c>
      <c r="K743" s="51">
        <f>-VLOOKUP(A743,'pl-data'!A:BR,68)</f>
        <v>0</v>
      </c>
      <c r="L743" s="51">
        <f>-VLOOKUP(A743,'pl-data'!A:BR,70)</f>
        <v>0</v>
      </c>
      <c r="N743" s="51">
        <f>-VLOOKUP(A743,'pl-data'!A:BR,21)</f>
        <v>0</v>
      </c>
      <c r="O743" s="51">
        <f>-VLOOKUP(A743,'pl-data'!A:BR,51)</f>
        <v>0</v>
      </c>
      <c r="P743" s="51">
        <f>-VLOOKUP(A743,'pl-data'!A:BR,36)</f>
        <v>0</v>
      </c>
      <c r="Q743" s="34" t="str">
        <f t="shared" si="611"/>
        <v>n/a</v>
      </c>
      <c r="R743" s="34" t="str">
        <f t="shared" si="612"/>
        <v>n/a</v>
      </c>
      <c r="T743" s="51">
        <f t="shared" si="613"/>
        <v>0</v>
      </c>
      <c r="U743" s="51">
        <f>-VLOOKUP(A743,'pl-data'!A:BR,52)</f>
        <v>0</v>
      </c>
      <c r="V743" s="51">
        <f t="shared" si="614"/>
        <v>0</v>
      </c>
      <c r="W743" s="34" t="str">
        <f t="shared" si="615"/>
        <v>n/a</v>
      </c>
      <c r="X743" s="34" t="str">
        <f t="shared" si="616"/>
        <v>n/a</v>
      </c>
    </row>
    <row r="744" spans="1:24" hidden="1" outlineLevel="1" x14ac:dyDescent="0.2">
      <c r="A744" s="49">
        <v>2210</v>
      </c>
      <c r="B744" s="44" t="str">
        <f>+masterfile!D658</f>
        <v>2210 Solidaritätszuschl.-Erstattung Vorjahre</v>
      </c>
      <c r="D744" s="51">
        <f>-VLOOKUP(A744,'pl-data'!A:F,4)</f>
        <v>0</v>
      </c>
      <c r="E744" s="51">
        <f>-VLOOKUP(A744,'pl-data'!A:F,5)</f>
        <v>0</v>
      </c>
      <c r="F744" s="51">
        <f>-VLOOKUP(A744,'pl-data'!A:F,6)</f>
        <v>0</v>
      </c>
      <c r="G744" s="51">
        <f>-VLOOKUP(A744,'pl-data'!A:G,7)</f>
        <v>0</v>
      </c>
      <c r="H744" s="51">
        <f>-VLOOKUP(A744,'pl-data'!A:V,22)</f>
        <v>0</v>
      </c>
      <c r="I744" s="51">
        <f t="shared" si="610"/>
        <v>0</v>
      </c>
      <c r="J744" s="51">
        <f>-VLOOKUP(A744,'pl-data'!A:BR,66)</f>
        <v>0</v>
      </c>
      <c r="K744" s="51">
        <f>-VLOOKUP(A744,'pl-data'!A:BR,68)</f>
        <v>0</v>
      </c>
      <c r="L744" s="51">
        <f>-VLOOKUP(A744,'pl-data'!A:BR,70)</f>
        <v>0</v>
      </c>
      <c r="N744" s="51">
        <f>-VLOOKUP(A744,'pl-data'!A:BR,21)</f>
        <v>0</v>
      </c>
      <c r="O744" s="51">
        <f>-VLOOKUP(A744,'pl-data'!A:BR,51)</f>
        <v>0</v>
      </c>
      <c r="P744" s="51">
        <f>-VLOOKUP(A744,'pl-data'!A:BR,36)</f>
        <v>0</v>
      </c>
      <c r="Q744" s="34" t="str">
        <f t="shared" si="611"/>
        <v>n/a</v>
      </c>
      <c r="R744" s="34" t="str">
        <f t="shared" si="612"/>
        <v>n/a</v>
      </c>
      <c r="T744" s="51">
        <f t="shared" si="613"/>
        <v>0</v>
      </c>
      <c r="U744" s="51">
        <f>-VLOOKUP(A744,'pl-data'!A:BR,52)</f>
        <v>0</v>
      </c>
      <c r="V744" s="51">
        <f t="shared" si="614"/>
        <v>0</v>
      </c>
      <c r="W744" s="34" t="str">
        <f t="shared" si="615"/>
        <v>n/a</v>
      </c>
      <c r="X744" s="34" t="str">
        <f t="shared" si="616"/>
        <v>n/a</v>
      </c>
    </row>
    <row r="745" spans="1:24" hidden="1" outlineLevel="1" x14ac:dyDescent="0.2">
      <c r="A745" s="49">
        <v>2213</v>
      </c>
      <c r="B745" s="44" t="str">
        <f>+masterfile!D659</f>
        <v>2213 Kapitalertragsteuer 25 % (KapG)</v>
      </c>
      <c r="D745" s="51">
        <f>-VLOOKUP(A745,'pl-data'!A:F,4)</f>
        <v>0</v>
      </c>
      <c r="E745" s="51">
        <f>-VLOOKUP(A745,'pl-data'!A:F,5)</f>
        <v>0</v>
      </c>
      <c r="F745" s="51">
        <f>-VLOOKUP(A745,'pl-data'!A:F,6)</f>
        <v>0</v>
      </c>
      <c r="G745" s="51">
        <f>-VLOOKUP(A745,'pl-data'!A:G,7)</f>
        <v>0</v>
      </c>
      <c r="H745" s="51">
        <f>-VLOOKUP(A745,'pl-data'!A:V,22)</f>
        <v>0</v>
      </c>
      <c r="I745" s="51">
        <f t="shared" si="610"/>
        <v>0</v>
      </c>
      <c r="J745" s="51">
        <f>-VLOOKUP(A745,'pl-data'!A:BR,66)</f>
        <v>0</v>
      </c>
      <c r="K745" s="51">
        <f>-VLOOKUP(A745,'pl-data'!A:BR,68)</f>
        <v>0</v>
      </c>
      <c r="L745" s="51">
        <f>-VLOOKUP(A745,'pl-data'!A:BR,70)</f>
        <v>0</v>
      </c>
      <c r="N745" s="51">
        <f>-VLOOKUP(A745,'pl-data'!A:BR,21)</f>
        <v>0</v>
      </c>
      <c r="O745" s="51">
        <f>-VLOOKUP(A745,'pl-data'!A:BR,51)</f>
        <v>0</v>
      </c>
      <c r="P745" s="51">
        <f>-VLOOKUP(A745,'pl-data'!A:BR,36)</f>
        <v>0</v>
      </c>
      <c r="Q745" s="34" t="str">
        <f t="shared" si="611"/>
        <v>n/a</v>
      </c>
      <c r="R745" s="34" t="str">
        <f t="shared" si="612"/>
        <v>n/a</v>
      </c>
      <c r="T745" s="51">
        <f t="shared" si="613"/>
        <v>0</v>
      </c>
      <c r="U745" s="51">
        <f>-VLOOKUP(A745,'pl-data'!A:BR,52)</f>
        <v>0</v>
      </c>
      <c r="V745" s="51">
        <f t="shared" si="614"/>
        <v>0</v>
      </c>
      <c r="W745" s="34" t="str">
        <f t="shared" si="615"/>
        <v>n/a</v>
      </c>
      <c r="X745" s="34" t="str">
        <f t="shared" si="616"/>
        <v>n/a</v>
      </c>
    </row>
    <row r="746" spans="1:24" hidden="1" outlineLevel="1" x14ac:dyDescent="0.2">
      <c r="A746" s="49">
        <v>2216</v>
      </c>
      <c r="B746" s="44" t="str">
        <f>+masterfile!D660</f>
        <v>2216 SolZ auf Kapitalertragsteuer 25 % (KapG)</v>
      </c>
      <c r="D746" s="51">
        <f>-VLOOKUP(A746,'pl-data'!A:F,4)</f>
        <v>0</v>
      </c>
      <c r="E746" s="51">
        <f>-VLOOKUP(A746,'pl-data'!A:F,5)</f>
        <v>0</v>
      </c>
      <c r="F746" s="51">
        <f>-VLOOKUP(A746,'pl-data'!A:F,6)</f>
        <v>0</v>
      </c>
      <c r="G746" s="51">
        <f>-VLOOKUP(A746,'pl-data'!A:G,7)</f>
        <v>0</v>
      </c>
      <c r="H746" s="51">
        <f>-VLOOKUP(A746,'pl-data'!A:V,22)</f>
        <v>0</v>
      </c>
      <c r="I746" s="51">
        <f t="shared" si="610"/>
        <v>0</v>
      </c>
      <c r="J746" s="51">
        <f>-VLOOKUP(A746,'pl-data'!A:BR,66)</f>
        <v>0</v>
      </c>
      <c r="K746" s="51">
        <f>-VLOOKUP(A746,'pl-data'!A:BR,68)</f>
        <v>0</v>
      </c>
      <c r="L746" s="51">
        <f>-VLOOKUP(A746,'pl-data'!A:BR,70)</f>
        <v>0</v>
      </c>
      <c r="N746" s="51">
        <f>-VLOOKUP(A746,'pl-data'!A:BR,21)</f>
        <v>0</v>
      </c>
      <c r="O746" s="51">
        <f>-VLOOKUP(A746,'pl-data'!A:BR,51)</f>
        <v>0</v>
      </c>
      <c r="P746" s="51">
        <f>-VLOOKUP(A746,'pl-data'!A:BR,36)</f>
        <v>0</v>
      </c>
      <c r="Q746" s="34" t="str">
        <f t="shared" si="611"/>
        <v>n/a</v>
      </c>
      <c r="R746" s="34" t="str">
        <f t="shared" si="612"/>
        <v>n/a</v>
      </c>
      <c r="T746" s="51">
        <f t="shared" si="613"/>
        <v>0</v>
      </c>
      <c r="U746" s="51">
        <f>-VLOOKUP(A746,'pl-data'!A:BR,52)</f>
        <v>0</v>
      </c>
      <c r="V746" s="51">
        <f t="shared" si="614"/>
        <v>0</v>
      </c>
      <c r="W746" s="34" t="str">
        <f t="shared" si="615"/>
        <v>n/a</v>
      </c>
      <c r="X746" s="34" t="str">
        <f t="shared" si="616"/>
        <v>n/a</v>
      </c>
    </row>
    <row r="747" spans="1:24" hidden="1" outlineLevel="1" x14ac:dyDescent="0.2">
      <c r="A747" s="49">
        <v>2218</v>
      </c>
      <c r="B747" s="44" t="str">
        <f>+masterfile!D661</f>
        <v>2218 Ausländ. Steuer auf stfr. DBA-Einkünfte</v>
      </c>
      <c r="D747" s="51">
        <f>-VLOOKUP(A747,'pl-data'!A:F,4)</f>
        <v>0</v>
      </c>
      <c r="E747" s="51">
        <f>-VLOOKUP(A747,'pl-data'!A:F,5)</f>
        <v>0</v>
      </c>
      <c r="F747" s="51">
        <f>-VLOOKUP(A747,'pl-data'!A:F,6)</f>
        <v>0</v>
      </c>
      <c r="G747" s="51">
        <f>-VLOOKUP(A747,'pl-data'!A:G,7)</f>
        <v>0</v>
      </c>
      <c r="H747" s="51">
        <f>-VLOOKUP(A747,'pl-data'!A:V,22)</f>
        <v>0</v>
      </c>
      <c r="I747" s="51">
        <f t="shared" si="610"/>
        <v>0</v>
      </c>
      <c r="J747" s="51">
        <f>-VLOOKUP(A747,'pl-data'!A:BR,66)</f>
        <v>0</v>
      </c>
      <c r="K747" s="51">
        <f>-VLOOKUP(A747,'pl-data'!A:BR,68)</f>
        <v>0</v>
      </c>
      <c r="L747" s="51">
        <f>-VLOOKUP(A747,'pl-data'!A:BR,70)</f>
        <v>0</v>
      </c>
      <c r="N747" s="51">
        <f>-VLOOKUP(A747,'pl-data'!A:BR,21)</f>
        <v>0</v>
      </c>
      <c r="O747" s="51">
        <f>-VLOOKUP(A747,'pl-data'!A:BR,51)</f>
        <v>0</v>
      </c>
      <c r="P747" s="51">
        <f>-VLOOKUP(A747,'pl-data'!A:BR,36)</f>
        <v>0</v>
      </c>
      <c r="Q747" s="34" t="str">
        <f t="shared" si="611"/>
        <v>n/a</v>
      </c>
      <c r="R747" s="34" t="str">
        <f t="shared" si="612"/>
        <v>n/a</v>
      </c>
      <c r="T747" s="51">
        <f t="shared" si="613"/>
        <v>0</v>
      </c>
      <c r="U747" s="51">
        <f>-VLOOKUP(A747,'pl-data'!A:BR,52)</f>
        <v>0</v>
      </c>
      <c r="V747" s="51">
        <f t="shared" si="614"/>
        <v>0</v>
      </c>
      <c r="W747" s="34" t="str">
        <f t="shared" si="615"/>
        <v>n/a</v>
      </c>
      <c r="X747" s="34" t="str">
        <f t="shared" si="616"/>
        <v>n/a</v>
      </c>
    </row>
    <row r="748" spans="1:24" hidden="1" outlineLevel="1" x14ac:dyDescent="0.2">
      <c r="A748" s="49">
        <v>2219</v>
      </c>
      <c r="B748" s="44" t="str">
        <f>+masterfile!D662</f>
        <v>2219 Anrechn./Abzug ausländ. Quellensteuer</v>
      </c>
      <c r="D748" s="51">
        <f>-VLOOKUP(A748,'pl-data'!A:F,4)</f>
        <v>0</v>
      </c>
      <c r="E748" s="51">
        <f>-VLOOKUP(A748,'pl-data'!A:F,5)</f>
        <v>0</v>
      </c>
      <c r="F748" s="51">
        <f>-VLOOKUP(A748,'pl-data'!A:F,6)</f>
        <v>0</v>
      </c>
      <c r="G748" s="51">
        <f>-VLOOKUP(A748,'pl-data'!A:G,7)</f>
        <v>0</v>
      </c>
      <c r="H748" s="51">
        <f>-VLOOKUP(A748,'pl-data'!A:V,22)</f>
        <v>0</v>
      </c>
      <c r="I748" s="51">
        <f t="shared" si="610"/>
        <v>0</v>
      </c>
      <c r="J748" s="51">
        <f>-VLOOKUP(A748,'pl-data'!A:BR,66)</f>
        <v>0</v>
      </c>
      <c r="K748" s="51">
        <f>-VLOOKUP(A748,'pl-data'!A:BR,68)</f>
        <v>0</v>
      </c>
      <c r="L748" s="51">
        <f>-VLOOKUP(A748,'pl-data'!A:BR,70)</f>
        <v>0</v>
      </c>
      <c r="N748" s="51">
        <f>-VLOOKUP(A748,'pl-data'!A:BR,21)</f>
        <v>0</v>
      </c>
      <c r="O748" s="51">
        <f>-VLOOKUP(A748,'pl-data'!A:BR,51)</f>
        <v>0</v>
      </c>
      <c r="P748" s="51">
        <f>-VLOOKUP(A748,'pl-data'!A:BR,36)</f>
        <v>0</v>
      </c>
      <c r="Q748" s="34" t="str">
        <f t="shared" si="611"/>
        <v>n/a</v>
      </c>
      <c r="R748" s="34" t="str">
        <f t="shared" si="612"/>
        <v>n/a</v>
      </c>
      <c r="T748" s="51">
        <f t="shared" si="613"/>
        <v>0</v>
      </c>
      <c r="U748" s="51">
        <f>-VLOOKUP(A748,'pl-data'!A:BR,52)</f>
        <v>0</v>
      </c>
      <c r="V748" s="51">
        <f t="shared" si="614"/>
        <v>0</v>
      </c>
      <c r="W748" s="34" t="str">
        <f t="shared" si="615"/>
        <v>n/a</v>
      </c>
      <c r="X748" s="34" t="str">
        <f t="shared" si="616"/>
        <v>n/a</v>
      </c>
    </row>
    <row r="749" spans="1:24" hidden="1" outlineLevel="1" x14ac:dyDescent="0.2">
      <c r="A749" s="49">
        <v>2250</v>
      </c>
      <c r="B749" s="44" t="str">
        <f>+masterfile!D663</f>
        <v>2250 Aufw. Zuführg/Auflösung latente Steuern</v>
      </c>
      <c r="D749" s="51">
        <f>-VLOOKUP(A749,'pl-data'!A:F,4)</f>
        <v>0</v>
      </c>
      <c r="E749" s="51">
        <f>-VLOOKUP(A749,'pl-data'!A:F,5)</f>
        <v>0</v>
      </c>
      <c r="F749" s="51">
        <f>-VLOOKUP(A749,'pl-data'!A:F,6)</f>
        <v>0</v>
      </c>
      <c r="G749" s="51">
        <f>-VLOOKUP(A749,'pl-data'!A:G,7)</f>
        <v>0</v>
      </c>
      <c r="H749" s="51">
        <f>-VLOOKUP(A749,'pl-data'!A:V,22)</f>
        <v>0</v>
      </c>
      <c r="I749" s="51">
        <f t="shared" si="610"/>
        <v>0</v>
      </c>
      <c r="J749" s="51">
        <f>-VLOOKUP(A749,'pl-data'!A:BR,66)</f>
        <v>0</v>
      </c>
      <c r="K749" s="51">
        <f>-VLOOKUP(A749,'pl-data'!A:BR,68)</f>
        <v>0</v>
      </c>
      <c r="L749" s="51">
        <f>-VLOOKUP(A749,'pl-data'!A:BR,70)</f>
        <v>0</v>
      </c>
      <c r="N749" s="51">
        <f>-VLOOKUP(A749,'pl-data'!A:BR,21)</f>
        <v>0</v>
      </c>
      <c r="O749" s="51">
        <f>-VLOOKUP(A749,'pl-data'!A:BR,51)</f>
        <v>0</v>
      </c>
      <c r="P749" s="51">
        <f>-VLOOKUP(A749,'pl-data'!A:BR,36)</f>
        <v>0</v>
      </c>
      <c r="Q749" s="34" t="str">
        <f t="shared" si="611"/>
        <v>n/a</v>
      </c>
      <c r="R749" s="34" t="str">
        <f t="shared" si="612"/>
        <v>n/a</v>
      </c>
      <c r="T749" s="51">
        <f t="shared" si="613"/>
        <v>0</v>
      </c>
      <c r="U749" s="51">
        <f>-VLOOKUP(A749,'pl-data'!A:BR,52)</f>
        <v>0</v>
      </c>
      <c r="V749" s="51">
        <f t="shared" si="614"/>
        <v>0</v>
      </c>
      <c r="W749" s="34" t="str">
        <f t="shared" si="615"/>
        <v>n/a</v>
      </c>
      <c r="X749" s="34" t="str">
        <f t="shared" si="616"/>
        <v>n/a</v>
      </c>
    </row>
    <row r="750" spans="1:24" hidden="1" outlineLevel="1" x14ac:dyDescent="0.2">
      <c r="A750" s="49">
        <v>2255</v>
      </c>
      <c r="B750" s="44" t="str">
        <f>+masterfile!D664</f>
        <v>2255 Erträge Zuführg/Auflösg latente Steuern</v>
      </c>
      <c r="D750" s="51">
        <f>-VLOOKUP(A750,'pl-data'!A:F,4)</f>
        <v>0</v>
      </c>
      <c r="E750" s="51">
        <f>-VLOOKUP(A750,'pl-data'!A:F,5)</f>
        <v>0</v>
      </c>
      <c r="F750" s="51">
        <f>-VLOOKUP(A750,'pl-data'!A:F,6)</f>
        <v>0</v>
      </c>
      <c r="G750" s="51">
        <f>-VLOOKUP(A750,'pl-data'!A:G,7)</f>
        <v>0</v>
      </c>
      <c r="H750" s="51">
        <f>-VLOOKUP(A750,'pl-data'!A:V,22)</f>
        <v>0</v>
      </c>
      <c r="I750" s="51">
        <f t="shared" si="610"/>
        <v>0</v>
      </c>
      <c r="J750" s="51">
        <f>-VLOOKUP(A750,'pl-data'!A:BR,66)</f>
        <v>0</v>
      </c>
      <c r="K750" s="51">
        <f>-VLOOKUP(A750,'pl-data'!A:BR,68)</f>
        <v>0</v>
      </c>
      <c r="L750" s="51">
        <f>-VLOOKUP(A750,'pl-data'!A:BR,70)</f>
        <v>0</v>
      </c>
      <c r="N750" s="51">
        <f>-VLOOKUP(A750,'pl-data'!A:BR,21)</f>
        <v>0</v>
      </c>
      <c r="O750" s="51">
        <f>-VLOOKUP(A750,'pl-data'!A:BR,51)</f>
        <v>0</v>
      </c>
      <c r="P750" s="51">
        <f>-VLOOKUP(A750,'pl-data'!A:BR,36)</f>
        <v>0</v>
      </c>
      <c r="Q750" s="34" t="str">
        <f t="shared" si="611"/>
        <v>n/a</v>
      </c>
      <c r="R750" s="34" t="str">
        <f t="shared" si="612"/>
        <v>n/a</v>
      </c>
      <c r="T750" s="51">
        <f t="shared" si="613"/>
        <v>0</v>
      </c>
      <c r="U750" s="51">
        <f>-VLOOKUP(A750,'pl-data'!A:BR,52)</f>
        <v>0</v>
      </c>
      <c r="V750" s="51">
        <f t="shared" si="614"/>
        <v>0</v>
      </c>
      <c r="W750" s="34" t="str">
        <f t="shared" si="615"/>
        <v>n/a</v>
      </c>
      <c r="X750" s="34" t="str">
        <f t="shared" si="616"/>
        <v>n/a</v>
      </c>
    </row>
    <row r="751" spans="1:24" hidden="1" outlineLevel="1" x14ac:dyDescent="0.2">
      <c r="A751" s="49">
        <v>2260</v>
      </c>
      <c r="B751" s="44" t="str">
        <f>+masterfile!D665</f>
        <v>2260 Aufw. Zuführung zu Steuerrückst. BStBK</v>
      </c>
      <c r="D751" s="51">
        <f>-VLOOKUP(A751,'pl-data'!A:F,4)</f>
        <v>0</v>
      </c>
      <c r="E751" s="51">
        <f>-VLOOKUP(A751,'pl-data'!A:F,5)</f>
        <v>0</v>
      </c>
      <c r="F751" s="51">
        <f>-VLOOKUP(A751,'pl-data'!A:F,6)</f>
        <v>0</v>
      </c>
      <c r="G751" s="51">
        <f>-VLOOKUP(A751,'pl-data'!A:G,7)</f>
        <v>0</v>
      </c>
      <c r="H751" s="51">
        <f>-VLOOKUP(A751,'pl-data'!A:V,22)</f>
        <v>0</v>
      </c>
      <c r="I751" s="51">
        <f t="shared" si="610"/>
        <v>0</v>
      </c>
      <c r="J751" s="51">
        <f>-VLOOKUP(A751,'pl-data'!A:BR,66)</f>
        <v>0</v>
      </c>
      <c r="K751" s="51">
        <f>-VLOOKUP(A751,'pl-data'!A:BR,68)</f>
        <v>0</v>
      </c>
      <c r="L751" s="51">
        <f>-VLOOKUP(A751,'pl-data'!A:BR,70)</f>
        <v>0</v>
      </c>
      <c r="N751" s="51">
        <f>-VLOOKUP(A751,'pl-data'!A:BR,21)</f>
        <v>0</v>
      </c>
      <c r="O751" s="51">
        <f>-VLOOKUP(A751,'pl-data'!A:BR,51)</f>
        <v>0</v>
      </c>
      <c r="P751" s="51">
        <f>-VLOOKUP(A751,'pl-data'!A:BR,36)</f>
        <v>0</v>
      </c>
      <c r="Q751" s="34" t="str">
        <f t="shared" si="611"/>
        <v>n/a</v>
      </c>
      <c r="R751" s="34" t="str">
        <f t="shared" si="612"/>
        <v>n/a</v>
      </c>
      <c r="T751" s="51">
        <f t="shared" si="613"/>
        <v>0</v>
      </c>
      <c r="U751" s="51">
        <f>-VLOOKUP(A751,'pl-data'!A:BR,52)</f>
        <v>0</v>
      </c>
      <c r="V751" s="51">
        <f t="shared" si="614"/>
        <v>0</v>
      </c>
      <c r="W751" s="34" t="str">
        <f t="shared" si="615"/>
        <v>n/a</v>
      </c>
      <c r="X751" s="34" t="str">
        <f t="shared" si="616"/>
        <v>n/a</v>
      </c>
    </row>
    <row r="752" spans="1:24" hidden="1" outlineLevel="1" x14ac:dyDescent="0.2">
      <c r="A752" s="49">
        <v>2265</v>
      </c>
      <c r="B752" s="44" t="str">
        <f>+masterfile!D666</f>
        <v>2265 Erträge Auflösung Steuerrückst. BStBK</v>
      </c>
      <c r="D752" s="51">
        <f>-VLOOKUP(A752,'pl-data'!A:F,4)</f>
        <v>0</v>
      </c>
      <c r="E752" s="51">
        <f>-VLOOKUP(A752,'pl-data'!A:F,5)</f>
        <v>0</v>
      </c>
      <c r="F752" s="51">
        <f>-VLOOKUP(A752,'pl-data'!A:F,6)</f>
        <v>0</v>
      </c>
      <c r="G752" s="51">
        <f>-VLOOKUP(A752,'pl-data'!A:G,7)</f>
        <v>0</v>
      </c>
      <c r="H752" s="51">
        <f>-VLOOKUP(A752,'pl-data'!A:V,22)</f>
        <v>0</v>
      </c>
      <c r="I752" s="51">
        <f t="shared" si="610"/>
        <v>0</v>
      </c>
      <c r="J752" s="51">
        <f>-VLOOKUP(A752,'pl-data'!A:BR,66)</f>
        <v>0</v>
      </c>
      <c r="K752" s="51">
        <f>-VLOOKUP(A752,'pl-data'!A:BR,68)</f>
        <v>0</v>
      </c>
      <c r="L752" s="51">
        <f>-VLOOKUP(A752,'pl-data'!A:BR,70)</f>
        <v>0</v>
      </c>
      <c r="N752" s="51">
        <f>-VLOOKUP(A752,'pl-data'!A:BR,21)</f>
        <v>0</v>
      </c>
      <c r="O752" s="51">
        <f>-VLOOKUP(A752,'pl-data'!A:BR,51)</f>
        <v>0</v>
      </c>
      <c r="P752" s="51">
        <f>-VLOOKUP(A752,'pl-data'!A:BR,36)</f>
        <v>0</v>
      </c>
      <c r="Q752" s="34" t="str">
        <f t="shared" si="611"/>
        <v>n/a</v>
      </c>
      <c r="R752" s="34" t="str">
        <f t="shared" si="612"/>
        <v>n/a</v>
      </c>
      <c r="T752" s="51">
        <f t="shared" si="613"/>
        <v>0</v>
      </c>
      <c r="U752" s="51">
        <f>-VLOOKUP(A752,'pl-data'!A:BR,52)</f>
        <v>0</v>
      </c>
      <c r="V752" s="51">
        <f t="shared" si="614"/>
        <v>0</v>
      </c>
      <c r="W752" s="34" t="str">
        <f t="shared" si="615"/>
        <v>n/a</v>
      </c>
      <c r="X752" s="34" t="str">
        <f t="shared" si="616"/>
        <v>n/a</v>
      </c>
    </row>
    <row r="753" spans="1:24" hidden="1" outlineLevel="1" x14ac:dyDescent="0.2">
      <c r="A753" s="49">
        <v>2281</v>
      </c>
      <c r="B753" s="44" t="str">
        <f>+masterfile!D667</f>
        <v>2281 GewSt-NZ/Erstattung VJ § 4 (5b) EStG</v>
      </c>
      <c r="D753" s="51">
        <f>-VLOOKUP(A753,'pl-data'!A:F,4)</f>
        <v>0</v>
      </c>
      <c r="E753" s="51">
        <f>-VLOOKUP(A753,'pl-data'!A:F,5)</f>
        <v>0</v>
      </c>
      <c r="F753" s="51">
        <f>-VLOOKUP(A753,'pl-data'!A:F,6)</f>
        <v>0</v>
      </c>
      <c r="G753" s="51">
        <f>-VLOOKUP(A753,'pl-data'!A:G,7)</f>
        <v>0</v>
      </c>
      <c r="H753" s="51">
        <f>-VLOOKUP(A753,'pl-data'!A:V,22)</f>
        <v>0</v>
      </c>
      <c r="I753" s="51">
        <f t="shared" si="610"/>
        <v>0</v>
      </c>
      <c r="J753" s="51">
        <f>-VLOOKUP(A753,'pl-data'!A:BR,66)</f>
        <v>0</v>
      </c>
      <c r="K753" s="51">
        <f>-VLOOKUP(A753,'pl-data'!A:BR,68)</f>
        <v>0</v>
      </c>
      <c r="L753" s="51">
        <f>-VLOOKUP(A753,'pl-data'!A:BR,70)</f>
        <v>0</v>
      </c>
      <c r="N753" s="51">
        <f>-VLOOKUP(A753,'pl-data'!A:BR,21)</f>
        <v>0</v>
      </c>
      <c r="O753" s="51">
        <f>-VLOOKUP(A753,'pl-data'!A:BR,51)</f>
        <v>0</v>
      </c>
      <c r="P753" s="51">
        <f>-VLOOKUP(A753,'pl-data'!A:BR,36)</f>
        <v>0</v>
      </c>
      <c r="Q753" s="34" t="str">
        <f t="shared" si="611"/>
        <v>n/a</v>
      </c>
      <c r="R753" s="34" t="str">
        <f t="shared" si="612"/>
        <v>n/a</v>
      </c>
      <c r="T753" s="51">
        <f t="shared" si="613"/>
        <v>0</v>
      </c>
      <c r="U753" s="51">
        <f>-VLOOKUP(A753,'pl-data'!A:BR,52)</f>
        <v>0</v>
      </c>
      <c r="V753" s="51">
        <f t="shared" si="614"/>
        <v>0</v>
      </c>
      <c r="W753" s="34" t="str">
        <f t="shared" si="615"/>
        <v>n/a</v>
      </c>
      <c r="X753" s="34" t="str">
        <f t="shared" si="616"/>
        <v>n/a</v>
      </c>
    </row>
    <row r="754" spans="1:24" hidden="1" outlineLevel="1" x14ac:dyDescent="0.2">
      <c r="A754" s="49">
        <v>2283</v>
      </c>
      <c r="B754" s="44" t="str">
        <f>+masterfile!D668</f>
        <v>2283 Ertr. Auflösung GewSt-RSt § 4 (5b) EStG</v>
      </c>
      <c r="D754" s="51">
        <f>-VLOOKUP(A754,'pl-data'!A:F,4)</f>
        <v>0</v>
      </c>
      <c r="E754" s="51">
        <f>-VLOOKUP(A754,'pl-data'!A:F,5)</f>
        <v>0</v>
      </c>
      <c r="F754" s="51">
        <f>-VLOOKUP(A754,'pl-data'!A:F,6)</f>
        <v>0</v>
      </c>
      <c r="G754" s="51">
        <f>-VLOOKUP(A754,'pl-data'!A:G,7)</f>
        <v>0</v>
      </c>
      <c r="H754" s="51">
        <f>-VLOOKUP(A754,'pl-data'!A:V,22)</f>
        <v>0</v>
      </c>
      <c r="I754" s="51">
        <f t="shared" si="610"/>
        <v>0</v>
      </c>
      <c r="J754" s="51">
        <f>-VLOOKUP(A754,'pl-data'!A:BR,66)</f>
        <v>0</v>
      </c>
      <c r="K754" s="51">
        <f>-VLOOKUP(A754,'pl-data'!A:BR,68)</f>
        <v>0</v>
      </c>
      <c r="L754" s="51">
        <f>-VLOOKUP(A754,'pl-data'!A:BR,70)</f>
        <v>0</v>
      </c>
      <c r="N754" s="51">
        <f>-VLOOKUP(A754,'pl-data'!A:BR,21)</f>
        <v>0</v>
      </c>
      <c r="O754" s="51">
        <f>-VLOOKUP(A754,'pl-data'!A:BR,51)</f>
        <v>0</v>
      </c>
      <c r="P754" s="51">
        <f>-VLOOKUP(A754,'pl-data'!A:BR,36)</f>
        <v>0</v>
      </c>
      <c r="Q754" s="34" t="str">
        <f t="shared" si="611"/>
        <v>n/a</v>
      </c>
      <c r="R754" s="34" t="str">
        <f t="shared" si="612"/>
        <v>n/a</v>
      </c>
      <c r="T754" s="51">
        <f t="shared" si="613"/>
        <v>0</v>
      </c>
      <c r="U754" s="51">
        <f>-VLOOKUP(A754,'pl-data'!A:BR,52)</f>
        <v>0</v>
      </c>
      <c r="V754" s="51">
        <f t="shared" si="614"/>
        <v>0</v>
      </c>
      <c r="W754" s="34" t="str">
        <f t="shared" si="615"/>
        <v>n/a</v>
      </c>
      <c r="X754" s="34" t="str">
        <f t="shared" si="616"/>
        <v>n/a</v>
      </c>
    </row>
    <row r="755" spans="1:24" hidden="1" outlineLevel="1" x14ac:dyDescent="0.2">
      <c r="A755" s="49">
        <v>4320</v>
      </c>
      <c r="B755" s="44" t="str">
        <f>+masterfile!D1048</f>
        <v>4320 Gewerbesteuer</v>
      </c>
      <c r="D755" s="51">
        <f>-VLOOKUP(A755,'pl-data'!A:F,4)</f>
        <v>3.43</v>
      </c>
      <c r="E755" s="51">
        <f>-VLOOKUP(A755,'pl-data'!A:F,5)</f>
        <v>3.43</v>
      </c>
      <c r="F755" s="51">
        <f>-VLOOKUP(A755,'pl-data'!A:F,6)</f>
        <v>3.43</v>
      </c>
      <c r="G755" s="51">
        <f>-VLOOKUP(A755,'pl-data'!A:G,7)</f>
        <v>3.43</v>
      </c>
      <c r="H755" s="51">
        <f>-VLOOKUP(A755,'pl-data'!A:V,22)</f>
        <v>3.4299999999999993</v>
      </c>
      <c r="I755" s="51">
        <f t="shared" si="610"/>
        <v>0</v>
      </c>
      <c r="J755" s="51">
        <f>-VLOOKUP(A755,'pl-data'!A:BR,66)</f>
        <v>3.638887</v>
      </c>
      <c r="K755" s="51">
        <f>-VLOOKUP(A755,'pl-data'!A:BR,68)</f>
        <v>3.7844424800000001</v>
      </c>
      <c r="L755" s="51">
        <f>-VLOOKUP(A755,'pl-data'!A:BR,70)</f>
        <v>3.9736646040000001</v>
      </c>
      <c r="N755" s="51">
        <f>-VLOOKUP(A755,'pl-data'!A:BR,21)</f>
        <v>3.4299999999999993</v>
      </c>
      <c r="O755" s="51">
        <f>-VLOOKUP(A755,'pl-data'!A:BR,51)</f>
        <v>3.5328999999999993</v>
      </c>
      <c r="P755" s="51">
        <f>-VLOOKUP(A755,'pl-data'!A:BR,36)</f>
        <v>0</v>
      </c>
      <c r="Q755" s="34">
        <f t="shared" si="611"/>
        <v>-1</v>
      </c>
      <c r="R755" s="34">
        <f t="shared" si="612"/>
        <v>-1</v>
      </c>
      <c r="T755" s="51">
        <f t="shared" si="613"/>
        <v>3.4299999999999993</v>
      </c>
      <c r="U755" s="51">
        <f>-VLOOKUP(A755,'pl-data'!A:BR,52)</f>
        <v>3.5328999999999993</v>
      </c>
      <c r="V755" s="51">
        <f t="shared" si="614"/>
        <v>0</v>
      </c>
      <c r="W755" s="34">
        <f t="shared" si="615"/>
        <v>-1</v>
      </c>
      <c r="X755" s="34">
        <f t="shared" si="616"/>
        <v>-1</v>
      </c>
    </row>
    <row r="756" spans="1:24" collapsed="1" x14ac:dyDescent="0.2">
      <c r="B756" s="31"/>
      <c r="D756" s="53"/>
      <c r="E756" s="53"/>
      <c r="F756" s="53"/>
      <c r="G756" s="53"/>
      <c r="H756" s="53"/>
      <c r="I756" s="53"/>
      <c r="J756" s="53"/>
      <c r="K756" s="53"/>
      <c r="L756" s="53"/>
      <c r="N756" s="53"/>
      <c r="O756" s="53"/>
      <c r="P756" s="53"/>
      <c r="T756" s="53"/>
      <c r="U756" s="53"/>
      <c r="V756" s="53"/>
    </row>
    <row r="757" spans="1:24" x14ac:dyDescent="0.2">
      <c r="A757" s="49" t="s">
        <v>133</v>
      </c>
      <c r="B757" s="25" t="s">
        <v>133</v>
      </c>
      <c r="D757" s="52">
        <f>+D736+D738</f>
        <v>2706.4866195833333</v>
      </c>
      <c r="E757" s="52">
        <f t="shared" ref="E757" si="617">+E736+E738</f>
        <v>2876.8303406708328</v>
      </c>
      <c r="F757" s="52">
        <f>+F736+F738</f>
        <v>3120.3150422389663</v>
      </c>
      <c r="G757" s="52">
        <f t="shared" ref="G757:L757" si="618">+G736+G738</f>
        <v>3419.2640238851409</v>
      </c>
      <c r="H757" s="52">
        <f t="shared" si="618"/>
        <v>3747.9199542099714</v>
      </c>
      <c r="I757" s="52">
        <f t="shared" si="618"/>
        <v>4158.7201468638505</v>
      </c>
      <c r="J757" s="52">
        <f t="shared" si="618"/>
        <v>3926.7826002020797</v>
      </c>
      <c r="K757" s="52">
        <f t="shared" si="618"/>
        <v>4203.2499375338566</v>
      </c>
      <c r="L757" s="52">
        <f t="shared" si="618"/>
        <v>4578.2883653957906</v>
      </c>
      <c r="N757" s="52">
        <f t="shared" ref="N757:P757" si="619">+N736+N738</f>
        <v>3747.9199542099714</v>
      </c>
      <c r="O757" s="52">
        <f t="shared" si="619"/>
        <v>3856.1911135847777</v>
      </c>
      <c r="P757" s="52">
        <f t="shared" si="619"/>
        <v>4158.7201468638505</v>
      </c>
      <c r="Q757" s="30">
        <f>IFERROR(P757/O757-1,"n/a")</f>
        <v>7.8452811172482706E-2</v>
      </c>
      <c r="R757" s="30">
        <f>IFERROR(P757/N757-1,"n/a")</f>
        <v>0.10960751501441068</v>
      </c>
      <c r="T757" s="52">
        <f t="shared" ref="T757:V757" si="620">+T736+T738</f>
        <v>3747.9199542099714</v>
      </c>
      <c r="U757" s="52">
        <f t="shared" si="620"/>
        <v>3856.1911135847777</v>
      </c>
      <c r="V757" s="52">
        <f t="shared" si="620"/>
        <v>4158.7201468638505</v>
      </c>
      <c r="W757" s="30">
        <f>IFERROR(V757/U757-1,"n/a")</f>
        <v>7.8452811172482706E-2</v>
      </c>
      <c r="X757" s="30">
        <f>IFERROR(V757/T757-1,"n/a")</f>
        <v>0.10960751501441068</v>
      </c>
    </row>
    <row r="758" spans="1:24" x14ac:dyDescent="0.2">
      <c r="D758" s="53"/>
      <c r="E758" s="53"/>
      <c r="F758" s="53"/>
      <c r="G758" s="53"/>
      <c r="H758" s="53"/>
      <c r="I758" s="53"/>
      <c r="J758" s="53"/>
      <c r="K758" s="53"/>
      <c r="L758" s="53"/>
      <c r="N758" s="53"/>
      <c r="O758" s="53"/>
      <c r="P758" s="53"/>
      <c r="T758" s="53"/>
      <c r="U758" s="53"/>
      <c r="V758" s="53"/>
    </row>
    <row r="759" spans="1:24" x14ac:dyDescent="0.2">
      <c r="A759" s="49" t="s">
        <v>128</v>
      </c>
      <c r="B759" s="13" t="s">
        <v>128</v>
      </c>
      <c r="D759" s="53">
        <f>+SUM(D760:D768)</f>
        <v>-20.099999999999998</v>
      </c>
      <c r="E759" s="53">
        <f t="shared" ref="E759" si="621">+SUM(E760:E768)</f>
        <v>-20.099999999999998</v>
      </c>
      <c r="F759" s="53">
        <f>+SUM(F760:F768)</f>
        <v>-20.099999999999998</v>
      </c>
      <c r="G759" s="53">
        <f t="shared" ref="G759:L759" si="622">+SUM(G760:G768)</f>
        <v>-20.099999999999998</v>
      </c>
      <c r="H759" s="53">
        <f t="shared" si="622"/>
        <v>-20.100000000000001</v>
      </c>
      <c r="I759" s="53">
        <f t="shared" si="622"/>
        <v>0</v>
      </c>
      <c r="J759" s="53">
        <f t="shared" si="622"/>
        <v>-21.324089999999995</v>
      </c>
      <c r="K759" s="53">
        <f t="shared" si="622"/>
        <v>-22.177053599999997</v>
      </c>
      <c r="L759" s="53">
        <f t="shared" si="622"/>
        <v>-23.285906279999999</v>
      </c>
      <c r="N759" s="53">
        <f t="shared" ref="N759:P759" si="623">+SUM(N760:N768)</f>
        <v>-20.100000000000001</v>
      </c>
      <c r="O759" s="53">
        <f t="shared" si="623"/>
        <v>-20.702999999999992</v>
      </c>
      <c r="P759" s="53">
        <f t="shared" si="623"/>
        <v>0</v>
      </c>
      <c r="Q759" s="34">
        <f t="shared" ref="Q759" si="624">IFERROR(P759/O759-1,"n/a")</f>
        <v>-1</v>
      </c>
      <c r="R759" s="34">
        <f t="shared" ref="R759" si="625">IFERROR(P759/N759-1,"n/a")</f>
        <v>-1</v>
      </c>
      <c r="T759" s="53">
        <f t="shared" ref="T759:V759" si="626">+SUM(T760:T768)</f>
        <v>-20.100000000000001</v>
      </c>
      <c r="U759" s="53">
        <f t="shared" si="626"/>
        <v>-20.702999999999992</v>
      </c>
      <c r="V759" s="53">
        <f t="shared" si="626"/>
        <v>0</v>
      </c>
      <c r="W759" s="34">
        <f t="shared" ref="W759" si="627">IFERROR(V759/U759-1,"n/a")</f>
        <v>-1</v>
      </c>
      <c r="X759" s="34">
        <f t="shared" ref="X759" si="628">IFERROR(V759/T759-1,"n/a")</f>
        <v>-1</v>
      </c>
    </row>
    <row r="760" spans="1:24" hidden="1" outlineLevel="1" x14ac:dyDescent="0.2">
      <c r="A760" s="49">
        <v>2285</v>
      </c>
      <c r="B760" s="18" t="str">
        <f>+masterfile!D669</f>
        <v>2285 Steuernachzahlg. VJ sonstige Steuern</v>
      </c>
      <c r="D760" s="51">
        <f>-VLOOKUP(A760,'pl-data'!A:F,4)</f>
        <v>0</v>
      </c>
      <c r="E760" s="51">
        <f>-VLOOKUP(A760,'pl-data'!A:F,5)</f>
        <v>0</v>
      </c>
      <c r="F760" s="51">
        <f>-VLOOKUP(A760,'pl-data'!A:F,6)</f>
        <v>0</v>
      </c>
      <c r="G760" s="51">
        <f>-VLOOKUP(A760,'pl-data'!A:G,7)</f>
        <v>0</v>
      </c>
      <c r="H760" s="51">
        <f>-VLOOKUP(A760,'pl-data'!A:V,22)</f>
        <v>0</v>
      </c>
      <c r="I760" s="51">
        <f t="shared" ref="I760:I767" si="629">+U760+P760-O760</f>
        <v>0</v>
      </c>
      <c r="J760" s="51">
        <f>-VLOOKUP(A760,'pl-data'!A:BR,66)</f>
        <v>0</v>
      </c>
      <c r="K760" s="51">
        <f>-VLOOKUP(A760,'pl-data'!A:BR,68)</f>
        <v>0</v>
      </c>
      <c r="L760" s="51">
        <f>-VLOOKUP(A760,'pl-data'!A:BR,70)</f>
        <v>0</v>
      </c>
      <c r="N760" s="51">
        <f>-VLOOKUP(A760,'pl-data'!A:BR,21)</f>
        <v>0</v>
      </c>
      <c r="O760" s="51">
        <f>-VLOOKUP(A760,'pl-data'!A:BR,51)</f>
        <v>0</v>
      </c>
      <c r="P760" s="51">
        <f>-VLOOKUP(A760,'pl-data'!A:BR,36)</f>
        <v>0</v>
      </c>
      <c r="Q760" s="34" t="str">
        <f t="shared" ref="Q760:Q767" si="630">IFERROR(P760/O760-1,"n/a")</f>
        <v>n/a</v>
      </c>
      <c r="R760" s="34" t="str">
        <f t="shared" ref="R760:R767" si="631">IFERROR(P760/N760-1,"n/a")</f>
        <v>n/a</v>
      </c>
      <c r="T760" s="51">
        <f t="shared" ref="T760:T767" si="632">+H760</f>
        <v>0</v>
      </c>
      <c r="U760" s="51">
        <f>-VLOOKUP(A760,'pl-data'!A:BR,52)</f>
        <v>0</v>
      </c>
      <c r="V760" s="51">
        <f t="shared" ref="V760:V767" si="633">+I760</f>
        <v>0</v>
      </c>
      <c r="W760" s="34" t="str">
        <f t="shared" ref="W760:W767" si="634">IFERROR(V760/U760-1,"n/a")</f>
        <v>n/a</v>
      </c>
      <c r="X760" s="34" t="str">
        <f t="shared" ref="X760:X767" si="635">IFERROR(V760/T760-1,"n/a")</f>
        <v>n/a</v>
      </c>
    </row>
    <row r="761" spans="1:24" hidden="1" outlineLevel="1" x14ac:dyDescent="0.2">
      <c r="A761" s="49">
        <v>2287</v>
      </c>
      <c r="B761" s="18" t="str">
        <f>+masterfile!D670</f>
        <v>2287 Erstattung VJ für sonstige Steuern</v>
      </c>
      <c r="D761" s="51">
        <f>-VLOOKUP(A761,'pl-data'!A:F,4)</f>
        <v>0</v>
      </c>
      <c r="E761" s="51">
        <f>-VLOOKUP(A761,'pl-data'!A:F,5)</f>
        <v>0</v>
      </c>
      <c r="F761" s="51">
        <f>-VLOOKUP(A761,'pl-data'!A:F,6)</f>
        <v>0</v>
      </c>
      <c r="G761" s="51">
        <f>-VLOOKUP(A761,'pl-data'!A:G,7)</f>
        <v>0</v>
      </c>
      <c r="H761" s="51">
        <f>-VLOOKUP(A761,'pl-data'!A:V,22)</f>
        <v>0</v>
      </c>
      <c r="I761" s="51">
        <f t="shared" si="629"/>
        <v>0</v>
      </c>
      <c r="J761" s="51">
        <f>-VLOOKUP(A761,'pl-data'!A:BR,66)</f>
        <v>0</v>
      </c>
      <c r="K761" s="51">
        <f>-VLOOKUP(A761,'pl-data'!A:BR,68)</f>
        <v>0</v>
      </c>
      <c r="L761" s="51">
        <f>-VLOOKUP(A761,'pl-data'!A:BR,70)</f>
        <v>0</v>
      </c>
      <c r="N761" s="51">
        <f>-VLOOKUP(A761,'pl-data'!A:BR,21)</f>
        <v>0</v>
      </c>
      <c r="O761" s="51">
        <f>-VLOOKUP(A761,'pl-data'!A:BR,51)</f>
        <v>0</v>
      </c>
      <c r="P761" s="51">
        <f>-VLOOKUP(A761,'pl-data'!A:BR,36)</f>
        <v>0</v>
      </c>
      <c r="Q761" s="34" t="str">
        <f t="shared" si="630"/>
        <v>n/a</v>
      </c>
      <c r="R761" s="34" t="str">
        <f t="shared" si="631"/>
        <v>n/a</v>
      </c>
      <c r="T761" s="51">
        <f t="shared" si="632"/>
        <v>0</v>
      </c>
      <c r="U761" s="51">
        <f>-VLOOKUP(A761,'pl-data'!A:BR,52)</f>
        <v>0</v>
      </c>
      <c r="V761" s="51">
        <f t="shared" si="633"/>
        <v>0</v>
      </c>
      <c r="W761" s="34" t="str">
        <f t="shared" si="634"/>
        <v>n/a</v>
      </c>
      <c r="X761" s="34" t="str">
        <f t="shared" si="635"/>
        <v>n/a</v>
      </c>
    </row>
    <row r="762" spans="1:24" hidden="1" outlineLevel="1" x14ac:dyDescent="0.2">
      <c r="A762" s="49">
        <v>2289</v>
      </c>
      <c r="B762" s="18" t="str">
        <f>+masterfile!D671</f>
        <v>2289 Auflösung Rückstellung s. Steuern</v>
      </c>
      <c r="D762" s="51">
        <f>-VLOOKUP(A762,'pl-data'!A:F,4)</f>
        <v>0</v>
      </c>
      <c r="E762" s="51">
        <f>-VLOOKUP(A762,'pl-data'!A:F,5)</f>
        <v>0</v>
      </c>
      <c r="F762" s="51">
        <f>-VLOOKUP(A762,'pl-data'!A:F,6)</f>
        <v>0</v>
      </c>
      <c r="G762" s="51">
        <f>-VLOOKUP(A762,'pl-data'!A:G,7)</f>
        <v>0</v>
      </c>
      <c r="H762" s="51">
        <f>-VLOOKUP(A762,'pl-data'!A:V,22)</f>
        <v>0</v>
      </c>
      <c r="I762" s="51">
        <f t="shared" si="629"/>
        <v>0</v>
      </c>
      <c r="J762" s="51">
        <f>-VLOOKUP(A762,'pl-data'!A:BR,66)</f>
        <v>0</v>
      </c>
      <c r="K762" s="51">
        <f>-VLOOKUP(A762,'pl-data'!A:BR,68)</f>
        <v>0</v>
      </c>
      <c r="L762" s="51">
        <f>-VLOOKUP(A762,'pl-data'!A:BR,70)</f>
        <v>0</v>
      </c>
      <c r="N762" s="51">
        <f>-VLOOKUP(A762,'pl-data'!A:BR,21)</f>
        <v>0</v>
      </c>
      <c r="O762" s="51">
        <f>-VLOOKUP(A762,'pl-data'!A:BR,51)</f>
        <v>0</v>
      </c>
      <c r="P762" s="51">
        <f>-VLOOKUP(A762,'pl-data'!A:BR,36)</f>
        <v>0</v>
      </c>
      <c r="Q762" s="34" t="str">
        <f t="shared" si="630"/>
        <v>n/a</v>
      </c>
      <c r="R762" s="34" t="str">
        <f t="shared" si="631"/>
        <v>n/a</v>
      </c>
      <c r="T762" s="51">
        <f t="shared" si="632"/>
        <v>0</v>
      </c>
      <c r="U762" s="51">
        <f>-VLOOKUP(A762,'pl-data'!A:BR,52)</f>
        <v>0</v>
      </c>
      <c r="V762" s="51">
        <f t="shared" si="633"/>
        <v>0</v>
      </c>
      <c r="W762" s="34" t="str">
        <f t="shared" si="634"/>
        <v>n/a</v>
      </c>
      <c r="X762" s="34" t="str">
        <f t="shared" si="635"/>
        <v>n/a</v>
      </c>
    </row>
    <row r="763" spans="1:24" hidden="1" outlineLevel="1" x14ac:dyDescent="0.2">
      <c r="A763" s="49">
        <v>2375</v>
      </c>
      <c r="B763" s="18" t="str">
        <f>+masterfile!D697</f>
        <v>2375 Grundsteuer</v>
      </c>
      <c r="D763" s="51">
        <f>-VLOOKUP(A763,'pl-data'!A:F,4)</f>
        <v>-18.599999999999998</v>
      </c>
      <c r="E763" s="51">
        <f>-VLOOKUP(A763,'pl-data'!A:F,5)</f>
        <v>-18.599999999999998</v>
      </c>
      <c r="F763" s="51">
        <f>-VLOOKUP(A763,'pl-data'!A:F,6)</f>
        <v>-18.599999999999998</v>
      </c>
      <c r="G763" s="51">
        <f>-VLOOKUP(A763,'pl-data'!A:G,7)</f>
        <v>-18.599999999999998</v>
      </c>
      <c r="H763" s="51">
        <f>-VLOOKUP(A763,'pl-data'!A:V,22)</f>
        <v>-18.600000000000001</v>
      </c>
      <c r="I763" s="51">
        <f t="shared" si="629"/>
        <v>0</v>
      </c>
      <c r="J763" s="51">
        <f>-VLOOKUP(A763,'pl-data'!A:BR,66)</f>
        <v>-19.732739999999996</v>
      </c>
      <c r="K763" s="51">
        <f>-VLOOKUP(A763,'pl-data'!A:BR,68)</f>
        <v>-20.522049599999995</v>
      </c>
      <c r="L763" s="51">
        <f>-VLOOKUP(A763,'pl-data'!A:BR,70)</f>
        <v>-21.548152079999998</v>
      </c>
      <c r="N763" s="51">
        <f>-VLOOKUP(A763,'pl-data'!A:BR,21)</f>
        <v>-18.600000000000001</v>
      </c>
      <c r="O763" s="51">
        <f>-VLOOKUP(A763,'pl-data'!A:BR,51)</f>
        <v>-19.157999999999994</v>
      </c>
      <c r="P763" s="51">
        <f>-VLOOKUP(A763,'pl-data'!A:BR,36)</f>
        <v>0</v>
      </c>
      <c r="Q763" s="34">
        <f t="shared" si="630"/>
        <v>-1</v>
      </c>
      <c r="R763" s="34">
        <f t="shared" si="631"/>
        <v>-1</v>
      </c>
      <c r="T763" s="51">
        <f t="shared" si="632"/>
        <v>-18.600000000000001</v>
      </c>
      <c r="U763" s="51">
        <f>-VLOOKUP(A763,'pl-data'!A:BR,52)</f>
        <v>-19.157999999999994</v>
      </c>
      <c r="V763" s="51">
        <f t="shared" si="633"/>
        <v>0</v>
      </c>
      <c r="W763" s="34">
        <f t="shared" si="634"/>
        <v>-1</v>
      </c>
      <c r="X763" s="34">
        <f t="shared" si="635"/>
        <v>-1</v>
      </c>
    </row>
    <row r="764" spans="1:24" hidden="1" outlineLevel="1" x14ac:dyDescent="0.2">
      <c r="A764" s="49">
        <v>4340</v>
      </c>
      <c r="B764" s="18" t="str">
        <f>+masterfile!D1049</f>
        <v>4340 Sonstige Betriebssteuern</v>
      </c>
      <c r="D764" s="51">
        <f>-VLOOKUP(A764,'pl-data'!A:F,4)</f>
        <v>0</v>
      </c>
      <c r="E764" s="51">
        <f>-VLOOKUP(A764,'pl-data'!A:F,5)</f>
        <v>0</v>
      </c>
      <c r="F764" s="51">
        <f>-VLOOKUP(A764,'pl-data'!A:F,6)</f>
        <v>0</v>
      </c>
      <c r="G764" s="51">
        <f>-VLOOKUP(A764,'pl-data'!A:G,7)</f>
        <v>0</v>
      </c>
      <c r="H764" s="51">
        <f>-VLOOKUP(A764,'pl-data'!A:V,22)</f>
        <v>0</v>
      </c>
      <c r="I764" s="51">
        <f t="shared" si="629"/>
        <v>0</v>
      </c>
      <c r="J764" s="51">
        <f>-VLOOKUP(A764,'pl-data'!A:BR,66)</f>
        <v>0</v>
      </c>
      <c r="K764" s="51">
        <f>-VLOOKUP(A764,'pl-data'!A:BR,68)</f>
        <v>0</v>
      </c>
      <c r="L764" s="51">
        <f>-VLOOKUP(A764,'pl-data'!A:BR,70)</f>
        <v>0</v>
      </c>
      <c r="N764" s="51">
        <f>-VLOOKUP(A764,'pl-data'!A:BR,21)</f>
        <v>0</v>
      </c>
      <c r="O764" s="51">
        <f>-VLOOKUP(A764,'pl-data'!A:BR,51)</f>
        <v>0</v>
      </c>
      <c r="P764" s="51">
        <f>-VLOOKUP(A764,'pl-data'!A:BR,36)</f>
        <v>0</v>
      </c>
      <c r="Q764" s="34" t="str">
        <f t="shared" si="630"/>
        <v>n/a</v>
      </c>
      <c r="R764" s="34" t="str">
        <f t="shared" si="631"/>
        <v>n/a</v>
      </c>
      <c r="T764" s="51">
        <f t="shared" si="632"/>
        <v>0</v>
      </c>
      <c r="U764" s="51">
        <f>-VLOOKUP(A764,'pl-data'!A:BR,52)</f>
        <v>0</v>
      </c>
      <c r="V764" s="51">
        <f t="shared" si="633"/>
        <v>0</v>
      </c>
      <c r="W764" s="34" t="str">
        <f t="shared" si="634"/>
        <v>n/a</v>
      </c>
      <c r="X764" s="34" t="str">
        <f t="shared" si="635"/>
        <v>n/a</v>
      </c>
    </row>
    <row r="765" spans="1:24" hidden="1" outlineLevel="1" x14ac:dyDescent="0.2">
      <c r="A765" s="49">
        <v>4350</v>
      </c>
      <c r="B765" s="18" t="str">
        <f>+masterfile!D1050</f>
        <v>4350 Verbrauchsteuer (sonstige Steuern)</v>
      </c>
      <c r="D765" s="51">
        <f>-VLOOKUP(A765,'pl-data'!A:F,4)</f>
        <v>0</v>
      </c>
      <c r="E765" s="51">
        <f>-VLOOKUP(A765,'pl-data'!A:F,5)</f>
        <v>0</v>
      </c>
      <c r="F765" s="51">
        <f>-VLOOKUP(A765,'pl-data'!A:F,6)</f>
        <v>0</v>
      </c>
      <c r="G765" s="51">
        <f>-VLOOKUP(A765,'pl-data'!A:G,7)</f>
        <v>0</v>
      </c>
      <c r="H765" s="51">
        <f>-VLOOKUP(A765,'pl-data'!A:V,22)</f>
        <v>0</v>
      </c>
      <c r="I765" s="51">
        <f t="shared" si="629"/>
        <v>0</v>
      </c>
      <c r="J765" s="51">
        <f>-VLOOKUP(A765,'pl-data'!A:BR,66)</f>
        <v>0</v>
      </c>
      <c r="K765" s="51">
        <f>-VLOOKUP(A765,'pl-data'!A:BR,68)</f>
        <v>0</v>
      </c>
      <c r="L765" s="51">
        <f>-VLOOKUP(A765,'pl-data'!A:BR,70)</f>
        <v>0</v>
      </c>
      <c r="N765" s="51">
        <f>-VLOOKUP(A765,'pl-data'!A:BR,21)</f>
        <v>0</v>
      </c>
      <c r="O765" s="51">
        <f>-VLOOKUP(A765,'pl-data'!A:BR,51)</f>
        <v>0</v>
      </c>
      <c r="P765" s="51">
        <f>-VLOOKUP(A765,'pl-data'!A:BR,36)</f>
        <v>0</v>
      </c>
      <c r="Q765" s="34" t="str">
        <f t="shared" si="630"/>
        <v>n/a</v>
      </c>
      <c r="R765" s="34" t="str">
        <f t="shared" si="631"/>
        <v>n/a</v>
      </c>
      <c r="T765" s="51">
        <f t="shared" si="632"/>
        <v>0</v>
      </c>
      <c r="U765" s="51">
        <f>-VLOOKUP(A765,'pl-data'!A:BR,52)</f>
        <v>0</v>
      </c>
      <c r="V765" s="51">
        <f t="shared" si="633"/>
        <v>0</v>
      </c>
      <c r="W765" s="34" t="str">
        <f t="shared" si="634"/>
        <v>n/a</v>
      </c>
      <c r="X765" s="34" t="str">
        <f t="shared" si="635"/>
        <v>n/a</v>
      </c>
    </row>
    <row r="766" spans="1:24" hidden="1" outlineLevel="1" x14ac:dyDescent="0.2">
      <c r="A766" s="49">
        <v>4355</v>
      </c>
      <c r="B766" s="18" t="str">
        <f>+masterfile!D1051</f>
        <v>4355 Ökosteuer</v>
      </c>
      <c r="D766" s="51">
        <f>-VLOOKUP(A766,'pl-data'!A:F,4)</f>
        <v>0</v>
      </c>
      <c r="E766" s="51">
        <f>-VLOOKUP(A766,'pl-data'!A:F,5)</f>
        <v>0</v>
      </c>
      <c r="F766" s="51">
        <f>-VLOOKUP(A766,'pl-data'!A:F,6)</f>
        <v>0</v>
      </c>
      <c r="G766" s="51">
        <f>-VLOOKUP(A766,'pl-data'!A:G,7)</f>
        <v>0</v>
      </c>
      <c r="H766" s="51">
        <f>-VLOOKUP(A766,'pl-data'!A:V,22)</f>
        <v>0</v>
      </c>
      <c r="I766" s="51">
        <f t="shared" si="629"/>
        <v>0</v>
      </c>
      <c r="J766" s="51">
        <f>-VLOOKUP(A766,'pl-data'!A:BR,66)</f>
        <v>0</v>
      </c>
      <c r="K766" s="51">
        <f>-VLOOKUP(A766,'pl-data'!A:BR,68)</f>
        <v>0</v>
      </c>
      <c r="L766" s="51">
        <f>-VLOOKUP(A766,'pl-data'!A:BR,70)</f>
        <v>0</v>
      </c>
      <c r="N766" s="51">
        <f>-VLOOKUP(A766,'pl-data'!A:BR,21)</f>
        <v>0</v>
      </c>
      <c r="O766" s="51">
        <f>-VLOOKUP(A766,'pl-data'!A:BR,51)</f>
        <v>0</v>
      </c>
      <c r="P766" s="51">
        <f>-VLOOKUP(A766,'pl-data'!A:BR,36)</f>
        <v>0</v>
      </c>
      <c r="Q766" s="34" t="str">
        <f t="shared" si="630"/>
        <v>n/a</v>
      </c>
      <c r="R766" s="34" t="str">
        <f t="shared" si="631"/>
        <v>n/a</v>
      </c>
      <c r="T766" s="51">
        <f t="shared" si="632"/>
        <v>0</v>
      </c>
      <c r="U766" s="51">
        <f>-VLOOKUP(A766,'pl-data'!A:BR,52)</f>
        <v>0</v>
      </c>
      <c r="V766" s="51">
        <f t="shared" si="633"/>
        <v>0</v>
      </c>
      <c r="W766" s="34" t="str">
        <f t="shared" si="634"/>
        <v>n/a</v>
      </c>
      <c r="X766" s="34" t="str">
        <f t="shared" si="635"/>
        <v>n/a</v>
      </c>
    </row>
    <row r="767" spans="1:24" hidden="1" outlineLevel="1" x14ac:dyDescent="0.2">
      <c r="A767" s="49">
        <v>4510</v>
      </c>
      <c r="B767" s="18" t="str">
        <f>+masterfile!D1060</f>
        <v>4510 Kfz-Steuern</v>
      </c>
      <c r="D767" s="51">
        <f>-VLOOKUP(A767,'pl-data'!A:F,4)</f>
        <v>-1.5</v>
      </c>
      <c r="E767" s="51">
        <f>-VLOOKUP(A767,'pl-data'!A:F,5)</f>
        <v>-1.5</v>
      </c>
      <c r="F767" s="51">
        <f>-VLOOKUP(A767,'pl-data'!A:F,6)</f>
        <v>-1.5</v>
      </c>
      <c r="G767" s="51">
        <f>-VLOOKUP(A767,'pl-data'!A:G,7)</f>
        <v>-1.5</v>
      </c>
      <c r="H767" s="51">
        <f>-VLOOKUP(A767,'pl-data'!A:V,22)</f>
        <v>-1.5</v>
      </c>
      <c r="I767" s="51">
        <f t="shared" si="629"/>
        <v>0</v>
      </c>
      <c r="J767" s="51">
        <f>-VLOOKUP(A767,'pl-data'!A:BR,66)</f>
        <v>-1.59135</v>
      </c>
      <c r="K767" s="51">
        <f>-VLOOKUP(A767,'pl-data'!A:BR,68)</f>
        <v>-1.6550040000000001</v>
      </c>
      <c r="L767" s="51">
        <f>-VLOOKUP(A767,'pl-data'!A:BR,70)</f>
        <v>-1.7377542000000001</v>
      </c>
      <c r="N767" s="51">
        <f>-VLOOKUP(A767,'pl-data'!A:BR,21)</f>
        <v>-1.5</v>
      </c>
      <c r="O767" s="51">
        <f>-VLOOKUP(A767,'pl-data'!A:BR,51)</f>
        <v>-1.5449999999999997</v>
      </c>
      <c r="P767" s="51">
        <f>-VLOOKUP(A767,'pl-data'!A:BR,36)</f>
        <v>0</v>
      </c>
      <c r="Q767" s="34">
        <f t="shared" si="630"/>
        <v>-1</v>
      </c>
      <c r="R767" s="34">
        <f t="shared" si="631"/>
        <v>-1</v>
      </c>
      <c r="T767" s="51">
        <f t="shared" si="632"/>
        <v>-1.5</v>
      </c>
      <c r="U767" s="51">
        <f>-VLOOKUP(A767,'pl-data'!A:BR,52)</f>
        <v>-1.5449999999999997</v>
      </c>
      <c r="V767" s="51">
        <f t="shared" si="633"/>
        <v>0</v>
      </c>
      <c r="W767" s="34">
        <f t="shared" si="634"/>
        <v>-1</v>
      </c>
      <c r="X767" s="34">
        <f t="shared" si="635"/>
        <v>-1</v>
      </c>
    </row>
    <row r="768" spans="1:24" collapsed="1" x14ac:dyDescent="0.2">
      <c r="D768" s="53"/>
      <c r="E768" s="53"/>
      <c r="F768" s="53"/>
      <c r="G768" s="53"/>
      <c r="H768" s="53"/>
      <c r="I768" s="53"/>
      <c r="J768" s="53"/>
      <c r="K768" s="53"/>
      <c r="L768" s="53"/>
      <c r="N768" s="53"/>
      <c r="O768" s="53"/>
      <c r="P768" s="53"/>
      <c r="T768" s="53"/>
      <c r="U768" s="53"/>
      <c r="V768" s="53"/>
    </row>
    <row r="769" spans="1:25" x14ac:dyDescent="0.2">
      <c r="A769" s="49" t="s">
        <v>129</v>
      </c>
      <c r="B769" s="25" t="s">
        <v>129</v>
      </c>
      <c r="C769" s="8"/>
      <c r="D769" s="52">
        <f>+D757+D759</f>
        <v>2686.3866195833334</v>
      </c>
      <c r="E769" s="52">
        <f t="shared" ref="E769" si="636">+E757+E759</f>
        <v>2856.7303406708329</v>
      </c>
      <c r="F769" s="52">
        <f>+F757+F759</f>
        <v>3100.2150422389664</v>
      </c>
      <c r="G769" s="52">
        <f t="shared" ref="G769:L769" si="637">+G757+G759</f>
        <v>3399.164023885141</v>
      </c>
      <c r="H769" s="52">
        <f t="shared" si="637"/>
        <v>3727.8199542099715</v>
      </c>
      <c r="I769" s="52">
        <f t="shared" si="637"/>
        <v>4158.7201468638505</v>
      </c>
      <c r="J769" s="52">
        <f t="shared" si="637"/>
        <v>3905.4585102020797</v>
      </c>
      <c r="K769" s="52">
        <f t="shared" si="637"/>
        <v>4181.0728839338562</v>
      </c>
      <c r="L769" s="52">
        <f t="shared" si="637"/>
        <v>4555.0024591157908</v>
      </c>
      <c r="M769" s="8"/>
      <c r="N769" s="52">
        <f t="shared" ref="N769:P769" si="638">+N757+N759</f>
        <v>3727.8199542099715</v>
      </c>
      <c r="O769" s="52">
        <f t="shared" si="638"/>
        <v>3835.4881135847777</v>
      </c>
      <c r="P769" s="52">
        <f t="shared" si="638"/>
        <v>4158.7201468638505</v>
      </c>
      <c r="Q769" s="30">
        <f>IFERROR(P769/O769-1,"n/a")</f>
        <v>8.427402815673668E-2</v>
      </c>
      <c r="R769" s="30">
        <f>IFERROR(P769/N769-1,"n/a")</f>
        <v>0.11559039812726124</v>
      </c>
      <c r="S769" s="8"/>
      <c r="T769" s="52">
        <f t="shared" ref="T769:V769" si="639">+T757+T759</f>
        <v>3727.8199542099715</v>
      </c>
      <c r="U769" s="52">
        <f t="shared" si="639"/>
        <v>3835.4881135847777</v>
      </c>
      <c r="V769" s="52">
        <f t="shared" si="639"/>
        <v>4158.7201468638505</v>
      </c>
      <c r="W769" s="30">
        <f>IFERROR(V769/U769-1,"n/a")</f>
        <v>8.427402815673668E-2</v>
      </c>
      <c r="X769" s="30">
        <f>IFERROR(V769/T769-1,"n/a")</f>
        <v>0.11559039812726124</v>
      </c>
      <c r="Y769" s="8"/>
    </row>
  </sheetData>
  <conditionalFormatting sqref="Q218 Q366 Q421 Q673">
    <cfRule type="iconSet" priority="9">
      <iconSet reverse="1">
        <cfvo type="percent" val="0"/>
        <cfvo type="num" val="-5.0000000000000001E-3"/>
        <cfvo type="num" val="0.01"/>
      </iconSet>
    </cfRule>
  </conditionalFormatting>
  <conditionalFormatting sqref="Q5 Q114 Q121 Q126 Q363 Q631 Q669 Q736 Q757 Q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W218 W366 W421 W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W5 W114 W121 W126 W363 W631 W669 W736 W757 W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90E6A-A722-49A2-8A45-5B82FE3F4542}">
  <sheetPr>
    <tabColor theme="9" tint="0.39997558519241921"/>
  </sheetPr>
  <dimension ref="A2:CF769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Q815" sqref="Q815"/>
    </sheetView>
  </sheetViews>
  <sheetFormatPr baseColWidth="10"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8" width="9.42578125" style="6" customWidth="1"/>
    <col min="9" max="9" width="1.5703125" style="6" customWidth="1"/>
    <col min="10" max="14" width="9.42578125" style="6" customWidth="1"/>
    <col min="15" max="15" width="1.5703125" style="6" customWidth="1"/>
    <col min="16" max="20" width="9.42578125" style="6" customWidth="1"/>
    <col min="21" max="21" width="1.5703125" style="6" customWidth="1"/>
    <col min="22" max="26" width="9.42578125" style="6" customWidth="1"/>
    <col min="27" max="27" width="1.5703125" style="6" customWidth="1"/>
    <col min="28" max="32" width="9.42578125" style="6" customWidth="1"/>
    <col min="33" max="33" width="1.5703125" style="6" customWidth="1"/>
    <col min="34" max="38" width="9.42578125" style="6" customWidth="1"/>
    <col min="39" max="39" width="1.5703125" style="6" customWidth="1"/>
    <col min="40" max="44" width="9.42578125" style="6" customWidth="1"/>
    <col min="45" max="45" width="1.5703125" style="6" customWidth="1"/>
    <col min="46" max="50" width="9.42578125" style="6" customWidth="1"/>
    <col min="51" max="51" width="1.5703125" style="6" customWidth="1"/>
    <col min="52" max="56" width="9.42578125" style="6" customWidth="1"/>
    <col min="57" max="57" width="1.5703125" style="6" customWidth="1"/>
    <col min="58" max="62" width="9.42578125" style="6" customWidth="1"/>
    <col min="63" max="63" width="1.5703125" style="6" customWidth="1"/>
    <col min="64" max="68" width="9.42578125" style="6" customWidth="1"/>
    <col min="69" max="69" width="1.5703125" style="6" customWidth="1"/>
    <col min="70" max="74" width="9.42578125" style="6" customWidth="1"/>
    <col min="75" max="75" width="1.5703125" style="6" customWidth="1"/>
    <col min="76" max="80" width="9.42578125" style="6" customWidth="1"/>
    <col min="81" max="81" width="1.5703125" style="6" customWidth="1"/>
    <col min="82" max="16384" width="11.42578125" style="6"/>
  </cols>
  <sheetData>
    <row r="2" spans="1:82" x14ac:dyDescent="0.2">
      <c r="A2" s="49" t="s">
        <v>4</v>
      </c>
      <c r="B2" s="24" t="s">
        <v>4</v>
      </c>
      <c r="C2" s="4"/>
      <c r="D2" s="3" t="s">
        <v>60</v>
      </c>
      <c r="E2" s="3" t="s">
        <v>0</v>
      </c>
      <c r="F2" s="3" t="s">
        <v>226</v>
      </c>
      <c r="G2" s="3" t="s">
        <v>54</v>
      </c>
      <c r="H2" s="3" t="s">
        <v>55</v>
      </c>
      <c r="I2" s="4"/>
      <c r="J2" s="3" t="s">
        <v>60</v>
      </c>
      <c r="K2" s="3" t="s">
        <v>0</v>
      </c>
      <c r="L2" s="3" t="s">
        <v>226</v>
      </c>
      <c r="M2" s="3" t="s">
        <v>54</v>
      </c>
      <c r="N2" s="3" t="s">
        <v>55</v>
      </c>
      <c r="O2" s="4"/>
      <c r="P2" s="3" t="s">
        <v>60</v>
      </c>
      <c r="Q2" s="3" t="s">
        <v>0</v>
      </c>
      <c r="R2" s="3" t="s">
        <v>226</v>
      </c>
      <c r="S2" s="3" t="s">
        <v>54</v>
      </c>
      <c r="T2" s="3" t="s">
        <v>55</v>
      </c>
      <c r="U2" s="4"/>
      <c r="V2" s="3" t="s">
        <v>60</v>
      </c>
      <c r="W2" s="3" t="s">
        <v>0</v>
      </c>
      <c r="X2" s="3" t="s">
        <v>226</v>
      </c>
      <c r="Y2" s="3" t="s">
        <v>54</v>
      </c>
      <c r="Z2" s="3" t="s">
        <v>55</v>
      </c>
      <c r="AA2" s="4"/>
      <c r="AB2" s="3" t="s">
        <v>60</v>
      </c>
      <c r="AC2" s="3" t="s">
        <v>0</v>
      </c>
      <c r="AD2" s="3" t="s">
        <v>226</v>
      </c>
      <c r="AE2" s="3" t="s">
        <v>54</v>
      </c>
      <c r="AF2" s="3" t="s">
        <v>55</v>
      </c>
      <c r="AG2" s="4"/>
      <c r="AH2" s="3" t="s">
        <v>60</v>
      </c>
      <c r="AI2" s="3" t="s">
        <v>0</v>
      </c>
      <c r="AJ2" s="3" t="s">
        <v>226</v>
      </c>
      <c r="AK2" s="3" t="s">
        <v>54</v>
      </c>
      <c r="AL2" s="3" t="s">
        <v>55</v>
      </c>
      <c r="AM2" s="4"/>
      <c r="AN2" s="3" t="s">
        <v>60</v>
      </c>
      <c r="AO2" s="3" t="s">
        <v>0</v>
      </c>
      <c r="AP2" s="3" t="s">
        <v>226</v>
      </c>
      <c r="AQ2" s="3" t="s">
        <v>54</v>
      </c>
      <c r="AR2" s="3" t="s">
        <v>55</v>
      </c>
      <c r="AS2" s="4"/>
      <c r="AT2" s="3" t="s">
        <v>60</v>
      </c>
      <c r="AU2" s="3" t="s">
        <v>0</v>
      </c>
      <c r="AV2" s="3" t="s">
        <v>226</v>
      </c>
      <c r="AW2" s="3" t="s">
        <v>54</v>
      </c>
      <c r="AX2" s="3" t="s">
        <v>55</v>
      </c>
      <c r="AY2" s="4"/>
      <c r="AZ2" s="3" t="s">
        <v>60</v>
      </c>
      <c r="BA2" s="3" t="s">
        <v>0</v>
      </c>
      <c r="BB2" s="3" t="s">
        <v>226</v>
      </c>
      <c r="BC2" s="3" t="s">
        <v>54</v>
      </c>
      <c r="BD2" s="3" t="s">
        <v>55</v>
      </c>
      <c r="BE2" s="4"/>
      <c r="BF2" s="3" t="s">
        <v>60</v>
      </c>
      <c r="BG2" s="3" t="s">
        <v>0</v>
      </c>
      <c r="BH2" s="3" t="s">
        <v>226</v>
      </c>
      <c r="BI2" s="3" t="s">
        <v>54</v>
      </c>
      <c r="BJ2" s="3" t="s">
        <v>55</v>
      </c>
      <c r="BK2" s="4"/>
      <c r="BL2" s="3" t="s">
        <v>60</v>
      </c>
      <c r="BM2" s="3" t="s">
        <v>0</v>
      </c>
      <c r="BN2" s="3" t="s">
        <v>226</v>
      </c>
      <c r="BO2" s="3" t="s">
        <v>54</v>
      </c>
      <c r="BP2" s="3" t="s">
        <v>55</v>
      </c>
      <c r="BQ2" s="4"/>
      <c r="BR2" s="3" t="s">
        <v>60</v>
      </c>
      <c r="BS2" s="3" t="s">
        <v>0</v>
      </c>
      <c r="BT2" s="3" t="s">
        <v>226</v>
      </c>
      <c r="BU2" s="3" t="s">
        <v>54</v>
      </c>
      <c r="BV2" s="3" t="s">
        <v>55</v>
      </c>
      <c r="BW2" s="4"/>
      <c r="BX2" s="3" t="s">
        <v>60</v>
      </c>
      <c r="BY2" s="3" t="s">
        <v>0</v>
      </c>
      <c r="BZ2" s="3" t="s">
        <v>226</v>
      </c>
      <c r="CA2" s="3" t="s">
        <v>54</v>
      </c>
      <c r="CB2" s="3" t="s">
        <v>55</v>
      </c>
      <c r="CC2" s="4"/>
      <c r="CD2" s="3" t="s">
        <v>1922</v>
      </c>
    </row>
    <row r="3" spans="1:82" x14ac:dyDescent="0.2">
      <c r="A3" s="49" t="s">
        <v>5</v>
      </c>
      <c r="B3" s="24" t="s">
        <v>5</v>
      </c>
      <c r="C3" s="5"/>
      <c r="D3" s="2">
        <v>1</v>
      </c>
      <c r="E3" s="2">
        <v>1</v>
      </c>
      <c r="F3" s="2">
        <v>1</v>
      </c>
      <c r="G3" s="2" t="s">
        <v>52</v>
      </c>
      <c r="H3" s="2" t="s">
        <v>52</v>
      </c>
      <c r="I3" s="5"/>
      <c r="J3" s="2">
        <v>2</v>
      </c>
      <c r="K3" s="2">
        <v>2</v>
      </c>
      <c r="L3" s="2">
        <v>2</v>
      </c>
      <c r="M3" s="2" t="s">
        <v>52</v>
      </c>
      <c r="N3" s="2" t="s">
        <v>52</v>
      </c>
      <c r="O3" s="5"/>
      <c r="P3" s="2">
        <v>3</v>
      </c>
      <c r="Q3" s="2">
        <v>3</v>
      </c>
      <c r="R3" s="2">
        <v>3</v>
      </c>
      <c r="S3" s="2" t="s">
        <v>52</v>
      </c>
      <c r="T3" s="2" t="s">
        <v>52</v>
      </c>
      <c r="U3" s="5"/>
      <c r="V3" s="2">
        <v>4</v>
      </c>
      <c r="W3" s="2">
        <v>4</v>
      </c>
      <c r="X3" s="2">
        <v>4</v>
      </c>
      <c r="Y3" s="2" t="s">
        <v>52</v>
      </c>
      <c r="Z3" s="2" t="s">
        <v>52</v>
      </c>
      <c r="AA3" s="5"/>
      <c r="AB3" s="2">
        <v>5</v>
      </c>
      <c r="AC3" s="2">
        <v>5</v>
      </c>
      <c r="AD3" s="2">
        <v>5</v>
      </c>
      <c r="AE3" s="2" t="s">
        <v>52</v>
      </c>
      <c r="AF3" s="2" t="s">
        <v>52</v>
      </c>
      <c r="AG3" s="5"/>
      <c r="AH3" s="2">
        <v>6</v>
      </c>
      <c r="AI3" s="2">
        <v>6</v>
      </c>
      <c r="AJ3" s="2">
        <v>6</v>
      </c>
      <c r="AK3" s="2" t="s">
        <v>52</v>
      </c>
      <c r="AL3" s="2" t="s">
        <v>52</v>
      </c>
      <c r="AM3" s="5"/>
      <c r="AN3" s="2">
        <v>7</v>
      </c>
      <c r="AO3" s="2">
        <v>7</v>
      </c>
      <c r="AP3" s="2">
        <v>7</v>
      </c>
      <c r="AQ3" s="2" t="s">
        <v>52</v>
      </c>
      <c r="AR3" s="2" t="s">
        <v>52</v>
      </c>
      <c r="AS3" s="5"/>
      <c r="AT3" s="2">
        <v>8</v>
      </c>
      <c r="AU3" s="2">
        <v>8</v>
      </c>
      <c r="AV3" s="2">
        <v>8</v>
      </c>
      <c r="AW3" s="2" t="s">
        <v>52</v>
      </c>
      <c r="AX3" s="2" t="s">
        <v>52</v>
      </c>
      <c r="AY3" s="5"/>
      <c r="AZ3" s="2">
        <v>9</v>
      </c>
      <c r="BA3" s="2">
        <v>9</v>
      </c>
      <c r="BB3" s="2">
        <v>9</v>
      </c>
      <c r="BC3" s="2" t="s">
        <v>52</v>
      </c>
      <c r="BD3" s="2" t="s">
        <v>52</v>
      </c>
      <c r="BE3" s="5"/>
      <c r="BF3" s="2">
        <v>10</v>
      </c>
      <c r="BG3" s="2">
        <v>10</v>
      </c>
      <c r="BH3" s="2">
        <v>10</v>
      </c>
      <c r="BI3" s="2" t="s">
        <v>52</v>
      </c>
      <c r="BJ3" s="2" t="s">
        <v>52</v>
      </c>
      <c r="BK3" s="5"/>
      <c r="BL3" s="2">
        <v>11</v>
      </c>
      <c r="BM3" s="2">
        <v>11</v>
      </c>
      <c r="BN3" s="2">
        <v>11</v>
      </c>
      <c r="BO3" s="2" t="s">
        <v>52</v>
      </c>
      <c r="BP3" s="2" t="s">
        <v>52</v>
      </c>
      <c r="BQ3" s="5"/>
      <c r="BR3" s="2">
        <v>12</v>
      </c>
      <c r="BS3" s="2">
        <v>12</v>
      </c>
      <c r="BT3" s="2">
        <v>12</v>
      </c>
      <c r="BU3" s="2" t="s">
        <v>52</v>
      </c>
      <c r="BV3" s="2" t="s">
        <v>52</v>
      </c>
      <c r="BW3" s="5"/>
      <c r="BX3" s="2"/>
      <c r="BY3" s="2"/>
      <c r="BZ3" s="2"/>
      <c r="CA3" s="2" t="s">
        <v>52</v>
      </c>
      <c r="CB3" s="2" t="s">
        <v>52</v>
      </c>
      <c r="CC3" s="5"/>
      <c r="CD3" s="2"/>
    </row>
    <row r="5" spans="1:82" x14ac:dyDescent="0.2">
      <c r="A5" s="49" t="s">
        <v>118</v>
      </c>
      <c r="B5" s="25" t="s">
        <v>118</v>
      </c>
      <c r="C5" s="8"/>
      <c r="D5" s="52">
        <f t="shared" ref="D5:F5" si="0">+SUM(D6:D76)+D77</f>
        <v>866.31918744250004</v>
      </c>
      <c r="E5" s="52">
        <f t="shared" si="0"/>
        <v>892.30876306577511</v>
      </c>
      <c r="F5" s="52">
        <f t="shared" si="0"/>
        <v>896.64035900298745</v>
      </c>
      <c r="G5" s="30">
        <f>IFERROR(F5/E5-1,"n/a")</f>
        <v>4.8543689320386108E-3</v>
      </c>
      <c r="H5" s="30">
        <f>IFERROR(F5/D5-1,"n/a")</f>
        <v>3.499999999999992E-2</v>
      </c>
      <c r="I5" s="8"/>
      <c r="J5" s="52">
        <f t="shared" ref="J5:L5" si="1">+SUM(J6:J76)+J77</f>
        <v>866.31918744250004</v>
      </c>
      <c r="K5" s="52">
        <f t="shared" si="1"/>
        <v>892.30876306577511</v>
      </c>
      <c r="L5" s="52">
        <f t="shared" si="1"/>
        <v>896.64035900298745</v>
      </c>
      <c r="M5" s="30">
        <f>IFERROR(L5/K5-1,"n/a")</f>
        <v>4.8543689320386108E-3</v>
      </c>
      <c r="N5" s="30">
        <f>IFERROR(L5/J5-1,"n/a")</f>
        <v>3.499999999999992E-2</v>
      </c>
      <c r="O5" s="8"/>
      <c r="P5" s="52">
        <f t="shared" ref="P5:R5" si="2">+SUM(P6:P76)+P77</f>
        <v>866.31918744250004</v>
      </c>
      <c r="Q5" s="52">
        <f t="shared" si="2"/>
        <v>892.30876306577511</v>
      </c>
      <c r="R5" s="52">
        <f t="shared" si="2"/>
        <v>896.64035900298745</v>
      </c>
      <c r="S5" s="30">
        <f>IFERROR(R5/Q5-1,"n/a")</f>
        <v>4.8543689320386108E-3</v>
      </c>
      <c r="T5" s="30">
        <f>IFERROR(R5/P5-1,"n/a")</f>
        <v>3.499999999999992E-2</v>
      </c>
      <c r="U5" s="8"/>
      <c r="V5" s="52">
        <f t="shared" ref="V5:X5" si="3">+SUM(V6:V76)+V77</f>
        <v>866.31918744250004</v>
      </c>
      <c r="W5" s="52">
        <f t="shared" si="3"/>
        <v>892.30876306577511</v>
      </c>
      <c r="X5" s="52">
        <f t="shared" si="3"/>
        <v>896.64035900298745</v>
      </c>
      <c r="Y5" s="30">
        <f>IFERROR(X5/W5-1,"n/a")</f>
        <v>4.8543689320386108E-3</v>
      </c>
      <c r="Z5" s="30">
        <f>IFERROR(X5/V5-1,"n/a")</f>
        <v>3.499999999999992E-2</v>
      </c>
      <c r="AA5" s="8"/>
      <c r="AB5" s="52">
        <f t="shared" ref="AB5:AD5" si="4">+SUM(AB6:AB76)+AB77</f>
        <v>866.31918744250004</v>
      </c>
      <c r="AC5" s="52">
        <f t="shared" si="4"/>
        <v>892.30876306577511</v>
      </c>
      <c r="AD5" s="52">
        <f t="shared" si="4"/>
        <v>896.64035900298745</v>
      </c>
      <c r="AE5" s="30">
        <f>IFERROR(AD5/AC5-1,"n/a")</f>
        <v>4.8543689320386108E-3</v>
      </c>
      <c r="AF5" s="30">
        <f>IFERROR(AD5/AB5-1,"n/a")</f>
        <v>3.499999999999992E-2</v>
      </c>
      <c r="AG5" s="8"/>
      <c r="AH5" s="52">
        <f t="shared" ref="AH5:AJ5" si="5">+SUM(AH6:AH76)+AH77</f>
        <v>866.31918744250004</v>
      </c>
      <c r="AI5" s="52">
        <f t="shared" si="5"/>
        <v>892.30876306577511</v>
      </c>
      <c r="AJ5" s="52">
        <f t="shared" si="5"/>
        <v>896.64035900298745</v>
      </c>
      <c r="AK5" s="30">
        <f>IFERROR(AJ5/AI5-1,"n/a")</f>
        <v>4.8543689320386108E-3</v>
      </c>
      <c r="AL5" s="30">
        <f>IFERROR(AJ5/AH5-1,"n/a")</f>
        <v>3.499999999999992E-2</v>
      </c>
      <c r="AM5" s="8"/>
      <c r="AN5" s="52">
        <f t="shared" ref="AN5:AP5" si="6">+SUM(AN6:AN76)+AN77</f>
        <v>866.31918744250004</v>
      </c>
      <c r="AO5" s="52">
        <f t="shared" si="6"/>
        <v>892.30876306577511</v>
      </c>
      <c r="AP5" s="52">
        <f t="shared" si="6"/>
        <v>896.64035900298745</v>
      </c>
      <c r="AQ5" s="30">
        <f>IFERROR(AP5/AO5-1,"n/a")</f>
        <v>4.8543689320386108E-3</v>
      </c>
      <c r="AR5" s="30">
        <f>IFERROR(AP5/AN5-1,"n/a")</f>
        <v>3.499999999999992E-2</v>
      </c>
      <c r="AS5" s="8"/>
      <c r="AT5" s="52">
        <f t="shared" ref="AT5:AV5" si="7">+SUM(AT6:AT76)+AT77</f>
        <v>866.31918744250004</v>
      </c>
      <c r="AU5" s="52">
        <f t="shared" si="7"/>
        <v>892.30876306577511</v>
      </c>
      <c r="AV5" s="52">
        <f t="shared" si="7"/>
        <v>896.64035900298745</v>
      </c>
      <c r="AW5" s="30">
        <f>IFERROR(AV5/AU5-1,"n/a")</f>
        <v>4.8543689320386108E-3</v>
      </c>
      <c r="AX5" s="30">
        <f>IFERROR(AV5/AT5-1,"n/a")</f>
        <v>3.499999999999992E-2</v>
      </c>
      <c r="AY5" s="8"/>
      <c r="AZ5" s="52">
        <f t="shared" ref="AZ5:BB5" si="8">+SUM(AZ6:AZ76)+AZ77</f>
        <v>866.31918744250004</v>
      </c>
      <c r="BA5" s="52">
        <f t="shared" si="8"/>
        <v>892.30876306577511</v>
      </c>
      <c r="BB5" s="52">
        <f t="shared" si="8"/>
        <v>896.64035900298745</v>
      </c>
      <c r="BC5" s="30">
        <f>IFERROR(BB5/BA5-1,"n/a")</f>
        <v>4.8543689320386108E-3</v>
      </c>
      <c r="BD5" s="30">
        <f>IFERROR(BB5/AZ5-1,"n/a")</f>
        <v>3.499999999999992E-2</v>
      </c>
      <c r="BE5" s="8"/>
      <c r="BF5" s="52">
        <f t="shared" ref="BF5:BH5" si="9">+SUM(BF6:BF76)+BF77</f>
        <v>866.31918744250004</v>
      </c>
      <c r="BG5" s="52">
        <f t="shared" si="9"/>
        <v>892.30876306577511</v>
      </c>
      <c r="BH5" s="52">
        <f t="shared" si="9"/>
        <v>896.64035900298745</v>
      </c>
      <c r="BI5" s="30">
        <f>IFERROR(BH5/BG5-1,"n/a")</f>
        <v>4.8543689320386108E-3</v>
      </c>
      <c r="BJ5" s="30">
        <f>IFERROR(BH5/BF5-1,"n/a")</f>
        <v>3.499999999999992E-2</v>
      </c>
      <c r="BK5" s="8"/>
      <c r="BL5" s="52">
        <f t="shared" ref="BL5:BN5" si="10">+SUM(BL6:BL76)+BL77</f>
        <v>866.31918744250004</v>
      </c>
      <c r="BM5" s="52">
        <f t="shared" si="10"/>
        <v>892.30876306577511</v>
      </c>
      <c r="BN5" s="52">
        <f t="shared" si="10"/>
        <v>896.64035900298745</v>
      </c>
      <c r="BO5" s="30">
        <f>IFERROR(BN5/BM5-1,"n/a")</f>
        <v>4.8543689320386108E-3</v>
      </c>
      <c r="BP5" s="30">
        <f>IFERROR(BN5/BL5-1,"n/a")</f>
        <v>3.499999999999992E-2</v>
      </c>
      <c r="BQ5" s="8"/>
      <c r="BR5" s="52">
        <f t="shared" ref="BR5:BT5" si="11">+SUM(BR6:BR76)+BR77</f>
        <v>866.31918744250004</v>
      </c>
      <c r="BS5" s="52">
        <f t="shared" si="11"/>
        <v>892.30876306577511</v>
      </c>
      <c r="BT5" s="52">
        <f t="shared" si="11"/>
        <v>896.64035900298745</v>
      </c>
      <c r="BU5" s="30">
        <f>IFERROR(BT5/BS5-1,"n/a")</f>
        <v>4.8543689320386108E-3</v>
      </c>
      <c r="BV5" s="30">
        <f>IFERROR(BT5/BR5-1,"n/a")</f>
        <v>3.499999999999992E-2</v>
      </c>
      <c r="BW5" s="8"/>
      <c r="BX5" s="52">
        <f>+BR5+BL5+BF5+AZ5+AT5+AN5+AH5+AB5+V5+P5+J5+D5</f>
        <v>10395.830249309998</v>
      </c>
      <c r="BY5" s="52">
        <f>+BS5+BM5+BG5+BA5+AU5+AO5+AI5+AC5+W5+Q5+K5+E5</f>
        <v>10707.705156789305</v>
      </c>
      <c r="BZ5" s="52">
        <f>+BT5+BN5+BH5+BB5+AV5+AP5+AJ5+AD5+X5+R5+L5+F5</f>
        <v>10759.68430803585</v>
      </c>
      <c r="CA5" s="30">
        <f>IFERROR(BZ5/BY5-1,"n/a")</f>
        <v>4.8543689320383887E-3</v>
      </c>
      <c r="CB5" s="30">
        <f>IFERROR(BZ5/BX5-1,"n/a")</f>
        <v>3.5000000000000142E-2</v>
      </c>
      <c r="CC5" s="8"/>
      <c r="CD5" s="6" t="b">
        <f>+ABS(BX5-'PL-tc'!N5+'PL-tc-m'!BY5-'PL-tc'!O5+'PL-tc-m'!BZ5-'PL-tc'!P5)&lt;0.001</f>
        <v>1</v>
      </c>
    </row>
    <row r="6" spans="1:82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-VLOOKUP($A6,'pl-data'!$A:$BR,8+D$3)</f>
        <v>866.31918744250004</v>
      </c>
      <c r="E6" s="33">
        <f>-VLOOKUP($A6,'pl-data'!$A:$BR,38+E$3)</f>
        <v>892.30876306577511</v>
      </c>
      <c r="F6" s="33">
        <f>-VLOOKUP($A6,'pl-data'!$A:$BR,23+F$3)</f>
        <v>896.64035900298745</v>
      </c>
      <c r="G6" s="34">
        <f>IFERROR(F6/E6-1,"n/a")</f>
        <v>4.8543689320386108E-3</v>
      </c>
      <c r="H6" s="34">
        <f>IFERROR(F6/D6-1,"n/a")</f>
        <v>3.499999999999992E-2</v>
      </c>
      <c r="I6" s="8"/>
      <c r="J6" s="33">
        <f>-VLOOKUP($A6,'pl-data'!$A:$BR,8+J$3)</f>
        <v>866.31918744250004</v>
      </c>
      <c r="K6" s="33">
        <f>-VLOOKUP($A6,'pl-data'!$A:$BR,38+K$3)</f>
        <v>892.30876306577511</v>
      </c>
      <c r="L6" s="33">
        <f>-VLOOKUP($A6,'pl-data'!$A:$BR,23+L$3)</f>
        <v>896.64035900298745</v>
      </c>
      <c r="M6" s="34">
        <f>IFERROR(L6/K6-1,"n/a")</f>
        <v>4.8543689320386108E-3</v>
      </c>
      <c r="N6" s="34">
        <f>IFERROR(L6/J6-1,"n/a")</f>
        <v>3.499999999999992E-2</v>
      </c>
      <c r="O6" s="8"/>
      <c r="P6" s="33">
        <f>-VLOOKUP($A6,'pl-data'!$A:$BR,8+P$3)</f>
        <v>866.31918744250004</v>
      </c>
      <c r="Q6" s="33">
        <f>-VLOOKUP($A6,'pl-data'!$A:$BR,38+Q$3)</f>
        <v>892.30876306577511</v>
      </c>
      <c r="R6" s="33">
        <f>-VLOOKUP($A6,'pl-data'!$A:$BR,23+R$3)</f>
        <v>896.64035900298745</v>
      </c>
      <c r="S6" s="34">
        <f>IFERROR(R6/Q6-1,"n/a")</f>
        <v>4.8543689320386108E-3</v>
      </c>
      <c r="T6" s="34">
        <f>IFERROR(R6/P6-1,"n/a")</f>
        <v>3.499999999999992E-2</v>
      </c>
      <c r="U6" s="8"/>
      <c r="V6" s="33">
        <f>-VLOOKUP($A6,'pl-data'!$A:$BR,8+V$3)</f>
        <v>866.31918744250004</v>
      </c>
      <c r="W6" s="33">
        <f>-VLOOKUP($A6,'pl-data'!$A:$BR,38+W$3)</f>
        <v>892.30876306577511</v>
      </c>
      <c r="X6" s="33">
        <f>-VLOOKUP($A6,'pl-data'!$A:$BR,23+X$3)</f>
        <v>896.64035900298745</v>
      </c>
      <c r="Y6" s="34">
        <f>IFERROR(X6/W6-1,"n/a")</f>
        <v>4.8543689320386108E-3</v>
      </c>
      <c r="Z6" s="34">
        <f>IFERROR(X6/V6-1,"n/a")</f>
        <v>3.499999999999992E-2</v>
      </c>
      <c r="AA6" s="8"/>
      <c r="AB6" s="33">
        <f>-VLOOKUP($A6,'pl-data'!$A:$BR,8+AB$3)</f>
        <v>866.31918744250004</v>
      </c>
      <c r="AC6" s="33">
        <f>-VLOOKUP($A6,'pl-data'!$A:$BR,38+AC$3)</f>
        <v>892.30876306577511</v>
      </c>
      <c r="AD6" s="33">
        <f>-VLOOKUP($A6,'pl-data'!$A:$BR,23+AD$3)</f>
        <v>896.64035900298745</v>
      </c>
      <c r="AE6" s="34">
        <f>IFERROR(AD6/AC6-1,"n/a")</f>
        <v>4.8543689320386108E-3</v>
      </c>
      <c r="AF6" s="34">
        <f>IFERROR(AD6/AB6-1,"n/a")</f>
        <v>3.499999999999992E-2</v>
      </c>
      <c r="AG6" s="8"/>
      <c r="AH6" s="33">
        <f>-VLOOKUP($A6,'pl-data'!$A:$BR,8+AH$3)</f>
        <v>866.31918744250004</v>
      </c>
      <c r="AI6" s="33">
        <f>-VLOOKUP($A6,'pl-data'!$A:$BR,38+AI$3)</f>
        <v>892.30876306577511</v>
      </c>
      <c r="AJ6" s="33">
        <f>-VLOOKUP($A6,'pl-data'!$A:$BR,23+AJ$3)</f>
        <v>896.64035900298745</v>
      </c>
      <c r="AK6" s="34">
        <f>IFERROR(AJ6/AI6-1,"n/a")</f>
        <v>4.8543689320386108E-3</v>
      </c>
      <c r="AL6" s="34">
        <f>IFERROR(AJ6/AH6-1,"n/a")</f>
        <v>3.499999999999992E-2</v>
      </c>
      <c r="AM6" s="8"/>
      <c r="AN6" s="33">
        <f>-VLOOKUP($A6,'pl-data'!$A:$BR,8+AN$3)</f>
        <v>866.31918744250004</v>
      </c>
      <c r="AO6" s="33">
        <f>-VLOOKUP($A6,'pl-data'!$A:$BR,38+AO$3)</f>
        <v>892.30876306577511</v>
      </c>
      <c r="AP6" s="33">
        <f>-VLOOKUP($A6,'pl-data'!$A:$BR,23+AP$3)</f>
        <v>896.64035900298745</v>
      </c>
      <c r="AQ6" s="34">
        <f>IFERROR(AP6/AO6-1,"n/a")</f>
        <v>4.8543689320386108E-3</v>
      </c>
      <c r="AR6" s="34">
        <f>IFERROR(AP6/AN6-1,"n/a")</f>
        <v>3.499999999999992E-2</v>
      </c>
      <c r="AS6" s="8"/>
      <c r="AT6" s="33">
        <f>-VLOOKUP($A6,'pl-data'!$A:$BR,8+AT$3)</f>
        <v>866.31918744250004</v>
      </c>
      <c r="AU6" s="33">
        <f>-VLOOKUP($A6,'pl-data'!$A:$BR,38+AU$3)</f>
        <v>892.30876306577511</v>
      </c>
      <c r="AV6" s="33">
        <f>-VLOOKUP($A6,'pl-data'!$A:$BR,23+AV$3)</f>
        <v>896.64035900298745</v>
      </c>
      <c r="AW6" s="34">
        <f>IFERROR(AV6/AU6-1,"n/a")</f>
        <v>4.8543689320386108E-3</v>
      </c>
      <c r="AX6" s="34">
        <f>IFERROR(AV6/AT6-1,"n/a")</f>
        <v>3.499999999999992E-2</v>
      </c>
      <c r="AY6" s="8"/>
      <c r="AZ6" s="33">
        <f>-VLOOKUP($A6,'pl-data'!$A:$BR,8+AZ$3)</f>
        <v>866.31918744250004</v>
      </c>
      <c r="BA6" s="33">
        <f>-VLOOKUP($A6,'pl-data'!$A:$BR,38+BA$3)</f>
        <v>892.30876306577511</v>
      </c>
      <c r="BB6" s="33">
        <f>-VLOOKUP($A6,'pl-data'!$A:$BR,23+BB$3)</f>
        <v>896.64035900298745</v>
      </c>
      <c r="BC6" s="34">
        <f>IFERROR(BB6/BA6-1,"n/a")</f>
        <v>4.8543689320386108E-3</v>
      </c>
      <c r="BD6" s="34">
        <f>IFERROR(BB6/AZ6-1,"n/a")</f>
        <v>3.499999999999992E-2</v>
      </c>
      <c r="BE6" s="8"/>
      <c r="BF6" s="33">
        <f>-VLOOKUP($A6,'pl-data'!$A:$BR,8+BF$3)</f>
        <v>866.31918744250004</v>
      </c>
      <c r="BG6" s="33">
        <f>-VLOOKUP($A6,'pl-data'!$A:$BR,38+BG$3)</f>
        <v>892.30876306577511</v>
      </c>
      <c r="BH6" s="33">
        <f>-VLOOKUP($A6,'pl-data'!$A:$BR,23+BH$3)</f>
        <v>896.64035900298745</v>
      </c>
      <c r="BI6" s="34">
        <f>IFERROR(BH6/BG6-1,"n/a")</f>
        <v>4.8543689320386108E-3</v>
      </c>
      <c r="BJ6" s="34">
        <f>IFERROR(BH6/BF6-1,"n/a")</f>
        <v>3.499999999999992E-2</v>
      </c>
      <c r="BK6" s="8"/>
      <c r="BL6" s="33">
        <f>-VLOOKUP($A6,'pl-data'!$A:$BR,8+BL$3)</f>
        <v>866.31918744250004</v>
      </c>
      <c r="BM6" s="33">
        <f>-VLOOKUP($A6,'pl-data'!$A:$BR,38+BM$3)</f>
        <v>892.30876306577511</v>
      </c>
      <c r="BN6" s="33">
        <f>-VLOOKUP($A6,'pl-data'!$A:$BR,23+BN$3)</f>
        <v>896.64035900298745</v>
      </c>
      <c r="BO6" s="34">
        <f>IFERROR(BN6/BM6-1,"n/a")</f>
        <v>4.8543689320386108E-3</v>
      </c>
      <c r="BP6" s="34">
        <f>IFERROR(BN6/BL6-1,"n/a")</f>
        <v>3.499999999999992E-2</v>
      </c>
      <c r="BQ6" s="8"/>
      <c r="BR6" s="33">
        <f>-VLOOKUP($A6,'pl-data'!$A:$BR,8+BR$3)</f>
        <v>866.31918744250004</v>
      </c>
      <c r="BS6" s="33">
        <f>-VLOOKUP($A6,'pl-data'!$A:$BR,38+BS$3)</f>
        <v>892.30876306577511</v>
      </c>
      <c r="BT6" s="33">
        <f>-VLOOKUP($A6,'pl-data'!$A:$BR,23+BT$3)</f>
        <v>896.64035900298745</v>
      </c>
      <c r="BU6" s="34">
        <f>IFERROR(BT6/BS6-1,"n/a")</f>
        <v>4.8543689320386108E-3</v>
      </c>
      <c r="BV6" s="34">
        <f>IFERROR(BT6/BR6-1,"n/a")</f>
        <v>3.499999999999992E-2</v>
      </c>
      <c r="BW6" s="8"/>
      <c r="BX6" s="33">
        <f t="shared" ref="BX6:BX69" si="12">+BR6+BL6+BF6+AZ6+AT6+AN6+AH6+AB6+V6+P6+J6+D6</f>
        <v>10395.830249309998</v>
      </c>
      <c r="BY6" s="33">
        <f t="shared" ref="BY6:BY69" si="13">+BS6+BM6+BG6+BA6+AU6+AO6+AI6+AC6+W6+Q6+K6+E6</f>
        <v>10707.705156789305</v>
      </c>
      <c r="BZ6" s="33">
        <f t="shared" ref="BZ6:BZ69" si="14">+BT6+BN6+BH6+BB6+AV6+AP6+AJ6+AD6+X6+R6+L6+F6</f>
        <v>10759.68430803585</v>
      </c>
      <c r="CA6" s="34">
        <f t="shared" ref="CA6:CA69" si="15">IFERROR(BZ6/BY6-1,"n/a")</f>
        <v>4.8543689320383887E-3</v>
      </c>
      <c r="CB6" s="34">
        <f t="shared" ref="CB6:CB69" si="16">IFERROR(BZ6/BX6-1,"n/a")</f>
        <v>3.5000000000000142E-2</v>
      </c>
      <c r="CC6" s="8"/>
    </row>
    <row r="7" spans="1:82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-VLOOKUP($A7,'pl-data'!$A:$BR,8+D$3)</f>
        <v>0</v>
      </c>
      <c r="E7" s="33">
        <f>-VLOOKUP($A7,'pl-data'!$A:$BR,38+E$3)</f>
        <v>0</v>
      </c>
      <c r="F7" s="33">
        <f>-VLOOKUP($A7,'pl-data'!$A:$BR,23+F$3)</f>
        <v>0</v>
      </c>
      <c r="G7" s="34" t="str">
        <f t="shared" ref="G7:G70" si="17">IFERROR(F7/E7-1,"n/a")</f>
        <v>n/a</v>
      </c>
      <c r="H7" s="34" t="str">
        <f t="shared" ref="H7:H70" si="18">IFERROR(F7/D7-1,"n/a")</f>
        <v>n/a</v>
      </c>
      <c r="I7" s="8"/>
      <c r="J7" s="33">
        <f>-VLOOKUP($A7,'pl-data'!$A:$BR,8+J$3)</f>
        <v>0</v>
      </c>
      <c r="K7" s="33">
        <f>-VLOOKUP($A7,'pl-data'!$A:$BR,38+K$3)</f>
        <v>0</v>
      </c>
      <c r="L7" s="33">
        <f>-VLOOKUP($A7,'pl-data'!$A:$BR,23+L$3)</f>
        <v>0</v>
      </c>
      <c r="M7" s="34" t="str">
        <f t="shared" ref="M7:M70" si="19">IFERROR(L7/K7-1,"n/a")</f>
        <v>n/a</v>
      </c>
      <c r="N7" s="34" t="str">
        <f t="shared" ref="N7:N70" si="20">IFERROR(L7/J7-1,"n/a")</f>
        <v>n/a</v>
      </c>
      <c r="O7" s="8"/>
      <c r="P7" s="33">
        <f>-VLOOKUP($A7,'pl-data'!$A:$BR,8+P$3)</f>
        <v>0</v>
      </c>
      <c r="Q7" s="33">
        <f>-VLOOKUP($A7,'pl-data'!$A:$BR,38+Q$3)</f>
        <v>0</v>
      </c>
      <c r="R7" s="33">
        <f>-VLOOKUP($A7,'pl-data'!$A:$BR,23+R$3)</f>
        <v>0</v>
      </c>
      <c r="S7" s="34" t="str">
        <f t="shared" ref="S7:S70" si="21">IFERROR(R7/Q7-1,"n/a")</f>
        <v>n/a</v>
      </c>
      <c r="T7" s="34" t="str">
        <f t="shared" ref="T7:T70" si="22">IFERROR(R7/P7-1,"n/a")</f>
        <v>n/a</v>
      </c>
      <c r="U7" s="8"/>
      <c r="V7" s="33">
        <f>-VLOOKUP($A7,'pl-data'!$A:$BR,8+V$3)</f>
        <v>0</v>
      </c>
      <c r="W7" s="33">
        <f>-VLOOKUP($A7,'pl-data'!$A:$BR,38+W$3)</f>
        <v>0</v>
      </c>
      <c r="X7" s="33">
        <f>-VLOOKUP($A7,'pl-data'!$A:$BR,23+X$3)</f>
        <v>0</v>
      </c>
      <c r="Y7" s="34" t="str">
        <f t="shared" ref="Y7:Y70" si="23">IFERROR(X7/W7-1,"n/a")</f>
        <v>n/a</v>
      </c>
      <c r="Z7" s="34" t="str">
        <f t="shared" ref="Z7:Z70" si="24">IFERROR(X7/V7-1,"n/a")</f>
        <v>n/a</v>
      </c>
      <c r="AA7" s="8"/>
      <c r="AB7" s="33">
        <f>-VLOOKUP($A7,'pl-data'!$A:$BR,8+AB$3)</f>
        <v>0</v>
      </c>
      <c r="AC7" s="33">
        <f>-VLOOKUP($A7,'pl-data'!$A:$BR,38+AC$3)</f>
        <v>0</v>
      </c>
      <c r="AD7" s="33">
        <f>-VLOOKUP($A7,'pl-data'!$A:$BR,23+AD$3)</f>
        <v>0</v>
      </c>
      <c r="AE7" s="34" t="str">
        <f t="shared" ref="AE7:AE70" si="25">IFERROR(AD7/AC7-1,"n/a")</f>
        <v>n/a</v>
      </c>
      <c r="AF7" s="34" t="str">
        <f t="shared" ref="AF7:AF70" si="26">IFERROR(AD7/AB7-1,"n/a")</f>
        <v>n/a</v>
      </c>
      <c r="AG7" s="8"/>
      <c r="AH7" s="33">
        <f>-VLOOKUP($A7,'pl-data'!$A:$BR,8+AH$3)</f>
        <v>0</v>
      </c>
      <c r="AI7" s="33">
        <f>-VLOOKUP($A7,'pl-data'!$A:$BR,38+AI$3)</f>
        <v>0</v>
      </c>
      <c r="AJ7" s="33">
        <f>-VLOOKUP($A7,'pl-data'!$A:$BR,23+AJ$3)</f>
        <v>0</v>
      </c>
      <c r="AK7" s="34" t="str">
        <f t="shared" ref="AK7:AK70" si="27">IFERROR(AJ7/AI7-1,"n/a")</f>
        <v>n/a</v>
      </c>
      <c r="AL7" s="34" t="str">
        <f t="shared" ref="AL7:AL70" si="28">IFERROR(AJ7/AH7-1,"n/a")</f>
        <v>n/a</v>
      </c>
      <c r="AM7" s="8"/>
      <c r="AN7" s="33">
        <f>-VLOOKUP($A7,'pl-data'!$A:$BR,8+AN$3)</f>
        <v>0</v>
      </c>
      <c r="AO7" s="33">
        <f>-VLOOKUP($A7,'pl-data'!$A:$BR,38+AO$3)</f>
        <v>0</v>
      </c>
      <c r="AP7" s="33">
        <f>-VLOOKUP($A7,'pl-data'!$A:$BR,23+AP$3)</f>
        <v>0</v>
      </c>
      <c r="AQ7" s="34" t="str">
        <f t="shared" ref="AQ7:AQ70" si="29">IFERROR(AP7/AO7-1,"n/a")</f>
        <v>n/a</v>
      </c>
      <c r="AR7" s="34" t="str">
        <f t="shared" ref="AR7:AR70" si="30">IFERROR(AP7/AN7-1,"n/a")</f>
        <v>n/a</v>
      </c>
      <c r="AS7" s="8"/>
      <c r="AT7" s="33">
        <f>-VLOOKUP($A7,'pl-data'!$A:$BR,8+AT$3)</f>
        <v>0</v>
      </c>
      <c r="AU7" s="33">
        <f>-VLOOKUP($A7,'pl-data'!$A:$BR,38+AU$3)</f>
        <v>0</v>
      </c>
      <c r="AV7" s="33">
        <f>-VLOOKUP($A7,'pl-data'!$A:$BR,23+AV$3)</f>
        <v>0</v>
      </c>
      <c r="AW7" s="34" t="str">
        <f t="shared" ref="AW7:AW70" si="31">IFERROR(AV7/AU7-1,"n/a")</f>
        <v>n/a</v>
      </c>
      <c r="AX7" s="34" t="str">
        <f t="shared" ref="AX7:AX70" si="32">IFERROR(AV7/AT7-1,"n/a")</f>
        <v>n/a</v>
      </c>
      <c r="AY7" s="8"/>
      <c r="AZ7" s="33">
        <f>-VLOOKUP($A7,'pl-data'!$A:$BR,8+AZ$3)</f>
        <v>0</v>
      </c>
      <c r="BA7" s="33">
        <f>-VLOOKUP($A7,'pl-data'!$A:$BR,38+BA$3)</f>
        <v>0</v>
      </c>
      <c r="BB7" s="33">
        <f>-VLOOKUP($A7,'pl-data'!$A:$BR,23+BB$3)</f>
        <v>0</v>
      </c>
      <c r="BC7" s="34" t="str">
        <f t="shared" ref="BC7:BC70" si="33">IFERROR(BB7/BA7-1,"n/a")</f>
        <v>n/a</v>
      </c>
      <c r="BD7" s="34" t="str">
        <f t="shared" ref="BD7:BD70" si="34">IFERROR(BB7/AZ7-1,"n/a")</f>
        <v>n/a</v>
      </c>
      <c r="BE7" s="8"/>
      <c r="BF7" s="33">
        <f>-VLOOKUP($A7,'pl-data'!$A:$BR,8+BF$3)</f>
        <v>0</v>
      </c>
      <c r="BG7" s="33">
        <f>-VLOOKUP($A7,'pl-data'!$A:$BR,38+BG$3)</f>
        <v>0</v>
      </c>
      <c r="BH7" s="33">
        <f>-VLOOKUP($A7,'pl-data'!$A:$BR,23+BH$3)</f>
        <v>0</v>
      </c>
      <c r="BI7" s="34" t="str">
        <f t="shared" ref="BI7:BI70" si="35">IFERROR(BH7/BG7-1,"n/a")</f>
        <v>n/a</v>
      </c>
      <c r="BJ7" s="34" t="str">
        <f t="shared" ref="BJ7:BJ70" si="36">IFERROR(BH7/BF7-1,"n/a")</f>
        <v>n/a</v>
      </c>
      <c r="BK7" s="8"/>
      <c r="BL7" s="33">
        <f>-VLOOKUP($A7,'pl-data'!$A:$BR,8+BL$3)</f>
        <v>0</v>
      </c>
      <c r="BM7" s="33">
        <f>-VLOOKUP($A7,'pl-data'!$A:$BR,38+BM$3)</f>
        <v>0</v>
      </c>
      <c r="BN7" s="33">
        <f>-VLOOKUP($A7,'pl-data'!$A:$BR,23+BN$3)</f>
        <v>0</v>
      </c>
      <c r="BO7" s="34" t="str">
        <f t="shared" ref="BO7:BO70" si="37">IFERROR(BN7/BM7-1,"n/a")</f>
        <v>n/a</v>
      </c>
      <c r="BP7" s="34" t="str">
        <f t="shared" ref="BP7:BP70" si="38">IFERROR(BN7/BL7-1,"n/a")</f>
        <v>n/a</v>
      </c>
      <c r="BQ7" s="8"/>
      <c r="BR7" s="33">
        <f>-VLOOKUP($A7,'pl-data'!$A:$BR,8+BR$3)</f>
        <v>0</v>
      </c>
      <c r="BS7" s="33">
        <f>-VLOOKUP($A7,'pl-data'!$A:$BR,38+BS$3)</f>
        <v>0</v>
      </c>
      <c r="BT7" s="33">
        <f>-VLOOKUP($A7,'pl-data'!$A:$BR,23+BT$3)</f>
        <v>0</v>
      </c>
      <c r="BU7" s="34" t="str">
        <f t="shared" ref="BU7:BU70" si="39">IFERROR(BT7/BS7-1,"n/a")</f>
        <v>n/a</v>
      </c>
      <c r="BV7" s="34" t="str">
        <f t="shared" ref="BV7:BV70" si="40">IFERROR(BT7/BR7-1,"n/a")</f>
        <v>n/a</v>
      </c>
      <c r="BW7" s="8"/>
      <c r="BX7" s="33">
        <f t="shared" si="12"/>
        <v>0</v>
      </c>
      <c r="BY7" s="33">
        <f t="shared" si="13"/>
        <v>0</v>
      </c>
      <c r="BZ7" s="33">
        <f t="shared" si="14"/>
        <v>0</v>
      </c>
      <c r="CA7" s="34" t="str">
        <f t="shared" si="15"/>
        <v>n/a</v>
      </c>
      <c r="CB7" s="34" t="str">
        <f t="shared" si="16"/>
        <v>n/a</v>
      </c>
      <c r="CC7" s="8"/>
    </row>
    <row r="8" spans="1:82" hidden="1" outlineLevel="1" x14ac:dyDescent="0.2">
      <c r="A8" s="49">
        <v>8002</v>
      </c>
      <c r="B8" s="13" t="str">
        <f>+masterfile!D1213</f>
        <v>8002 Umsatzerlöse Customization</v>
      </c>
      <c r="C8" s="8"/>
      <c r="D8" s="33">
        <f>-VLOOKUP($A8,'pl-data'!$A:$BR,8+D$3)</f>
        <v>0</v>
      </c>
      <c r="E8" s="33">
        <f>-VLOOKUP($A8,'pl-data'!$A:$BR,38+E$3)</f>
        <v>0</v>
      </c>
      <c r="F8" s="33">
        <f>-VLOOKUP($A8,'pl-data'!$A:$BR,23+F$3)</f>
        <v>0</v>
      </c>
      <c r="G8" s="34" t="str">
        <f t="shared" si="17"/>
        <v>n/a</v>
      </c>
      <c r="H8" s="34" t="str">
        <f t="shared" si="18"/>
        <v>n/a</v>
      </c>
      <c r="I8" s="8"/>
      <c r="J8" s="33">
        <f>-VLOOKUP($A8,'pl-data'!$A:$BR,8+J$3)</f>
        <v>0</v>
      </c>
      <c r="K8" s="33">
        <f>-VLOOKUP($A8,'pl-data'!$A:$BR,38+K$3)</f>
        <v>0</v>
      </c>
      <c r="L8" s="33">
        <f>-VLOOKUP($A8,'pl-data'!$A:$BR,23+L$3)</f>
        <v>0</v>
      </c>
      <c r="M8" s="34" t="str">
        <f t="shared" si="19"/>
        <v>n/a</v>
      </c>
      <c r="N8" s="34" t="str">
        <f t="shared" si="20"/>
        <v>n/a</v>
      </c>
      <c r="O8" s="8"/>
      <c r="P8" s="33">
        <f>-VLOOKUP($A8,'pl-data'!$A:$BR,8+P$3)</f>
        <v>0</v>
      </c>
      <c r="Q8" s="33">
        <f>-VLOOKUP($A8,'pl-data'!$A:$BR,38+Q$3)</f>
        <v>0</v>
      </c>
      <c r="R8" s="33">
        <f>-VLOOKUP($A8,'pl-data'!$A:$BR,23+R$3)</f>
        <v>0</v>
      </c>
      <c r="S8" s="34" t="str">
        <f t="shared" si="21"/>
        <v>n/a</v>
      </c>
      <c r="T8" s="34" t="str">
        <f t="shared" si="22"/>
        <v>n/a</v>
      </c>
      <c r="U8" s="8"/>
      <c r="V8" s="33">
        <f>-VLOOKUP($A8,'pl-data'!$A:$BR,8+V$3)</f>
        <v>0</v>
      </c>
      <c r="W8" s="33">
        <f>-VLOOKUP($A8,'pl-data'!$A:$BR,38+W$3)</f>
        <v>0</v>
      </c>
      <c r="X8" s="33">
        <f>-VLOOKUP($A8,'pl-data'!$A:$BR,23+X$3)</f>
        <v>0</v>
      </c>
      <c r="Y8" s="34" t="str">
        <f t="shared" si="23"/>
        <v>n/a</v>
      </c>
      <c r="Z8" s="34" t="str">
        <f t="shared" si="24"/>
        <v>n/a</v>
      </c>
      <c r="AA8" s="8"/>
      <c r="AB8" s="33">
        <f>-VLOOKUP($A8,'pl-data'!$A:$BR,8+AB$3)</f>
        <v>0</v>
      </c>
      <c r="AC8" s="33">
        <f>-VLOOKUP($A8,'pl-data'!$A:$BR,38+AC$3)</f>
        <v>0</v>
      </c>
      <c r="AD8" s="33">
        <f>-VLOOKUP($A8,'pl-data'!$A:$BR,23+AD$3)</f>
        <v>0</v>
      </c>
      <c r="AE8" s="34" t="str">
        <f t="shared" si="25"/>
        <v>n/a</v>
      </c>
      <c r="AF8" s="34" t="str">
        <f t="shared" si="26"/>
        <v>n/a</v>
      </c>
      <c r="AG8" s="8"/>
      <c r="AH8" s="33">
        <f>-VLOOKUP($A8,'pl-data'!$A:$BR,8+AH$3)</f>
        <v>0</v>
      </c>
      <c r="AI8" s="33">
        <f>-VLOOKUP($A8,'pl-data'!$A:$BR,38+AI$3)</f>
        <v>0</v>
      </c>
      <c r="AJ8" s="33">
        <f>-VLOOKUP($A8,'pl-data'!$A:$BR,23+AJ$3)</f>
        <v>0</v>
      </c>
      <c r="AK8" s="34" t="str">
        <f t="shared" si="27"/>
        <v>n/a</v>
      </c>
      <c r="AL8" s="34" t="str">
        <f t="shared" si="28"/>
        <v>n/a</v>
      </c>
      <c r="AM8" s="8"/>
      <c r="AN8" s="33">
        <f>-VLOOKUP($A8,'pl-data'!$A:$BR,8+AN$3)</f>
        <v>0</v>
      </c>
      <c r="AO8" s="33">
        <f>-VLOOKUP($A8,'pl-data'!$A:$BR,38+AO$3)</f>
        <v>0</v>
      </c>
      <c r="AP8" s="33">
        <f>-VLOOKUP($A8,'pl-data'!$A:$BR,23+AP$3)</f>
        <v>0</v>
      </c>
      <c r="AQ8" s="34" t="str">
        <f t="shared" si="29"/>
        <v>n/a</v>
      </c>
      <c r="AR8" s="34" t="str">
        <f t="shared" si="30"/>
        <v>n/a</v>
      </c>
      <c r="AS8" s="8"/>
      <c r="AT8" s="33">
        <f>-VLOOKUP($A8,'pl-data'!$A:$BR,8+AT$3)</f>
        <v>0</v>
      </c>
      <c r="AU8" s="33">
        <f>-VLOOKUP($A8,'pl-data'!$A:$BR,38+AU$3)</f>
        <v>0</v>
      </c>
      <c r="AV8" s="33">
        <f>-VLOOKUP($A8,'pl-data'!$A:$BR,23+AV$3)</f>
        <v>0</v>
      </c>
      <c r="AW8" s="34" t="str">
        <f t="shared" si="31"/>
        <v>n/a</v>
      </c>
      <c r="AX8" s="34" t="str">
        <f t="shared" si="32"/>
        <v>n/a</v>
      </c>
      <c r="AY8" s="8"/>
      <c r="AZ8" s="33">
        <f>-VLOOKUP($A8,'pl-data'!$A:$BR,8+AZ$3)</f>
        <v>0</v>
      </c>
      <c r="BA8" s="33">
        <f>-VLOOKUP($A8,'pl-data'!$A:$BR,38+BA$3)</f>
        <v>0</v>
      </c>
      <c r="BB8" s="33">
        <f>-VLOOKUP($A8,'pl-data'!$A:$BR,23+BB$3)</f>
        <v>0</v>
      </c>
      <c r="BC8" s="34" t="str">
        <f t="shared" si="33"/>
        <v>n/a</v>
      </c>
      <c r="BD8" s="34" t="str">
        <f t="shared" si="34"/>
        <v>n/a</v>
      </c>
      <c r="BE8" s="8"/>
      <c r="BF8" s="33">
        <f>-VLOOKUP($A8,'pl-data'!$A:$BR,8+BF$3)</f>
        <v>0</v>
      </c>
      <c r="BG8" s="33">
        <f>-VLOOKUP($A8,'pl-data'!$A:$BR,38+BG$3)</f>
        <v>0</v>
      </c>
      <c r="BH8" s="33">
        <f>-VLOOKUP($A8,'pl-data'!$A:$BR,23+BH$3)</f>
        <v>0</v>
      </c>
      <c r="BI8" s="34" t="str">
        <f t="shared" si="35"/>
        <v>n/a</v>
      </c>
      <c r="BJ8" s="34" t="str">
        <f t="shared" si="36"/>
        <v>n/a</v>
      </c>
      <c r="BK8" s="8"/>
      <c r="BL8" s="33">
        <f>-VLOOKUP($A8,'pl-data'!$A:$BR,8+BL$3)</f>
        <v>0</v>
      </c>
      <c r="BM8" s="33">
        <f>-VLOOKUP($A8,'pl-data'!$A:$BR,38+BM$3)</f>
        <v>0</v>
      </c>
      <c r="BN8" s="33">
        <f>-VLOOKUP($A8,'pl-data'!$A:$BR,23+BN$3)</f>
        <v>0</v>
      </c>
      <c r="BO8" s="34" t="str">
        <f t="shared" si="37"/>
        <v>n/a</v>
      </c>
      <c r="BP8" s="34" t="str">
        <f t="shared" si="38"/>
        <v>n/a</v>
      </c>
      <c r="BQ8" s="8"/>
      <c r="BR8" s="33">
        <f>-VLOOKUP($A8,'pl-data'!$A:$BR,8+BR$3)</f>
        <v>0</v>
      </c>
      <c r="BS8" s="33">
        <f>-VLOOKUP($A8,'pl-data'!$A:$BR,38+BS$3)</f>
        <v>0</v>
      </c>
      <c r="BT8" s="33">
        <f>-VLOOKUP($A8,'pl-data'!$A:$BR,23+BT$3)</f>
        <v>0</v>
      </c>
      <c r="BU8" s="34" t="str">
        <f t="shared" si="39"/>
        <v>n/a</v>
      </c>
      <c r="BV8" s="34" t="str">
        <f t="shared" si="40"/>
        <v>n/a</v>
      </c>
      <c r="BW8" s="8"/>
      <c r="BX8" s="33">
        <f t="shared" si="12"/>
        <v>0</v>
      </c>
      <c r="BY8" s="33">
        <f t="shared" si="13"/>
        <v>0</v>
      </c>
      <c r="BZ8" s="33">
        <f t="shared" si="14"/>
        <v>0</v>
      </c>
      <c r="CA8" s="34" t="str">
        <f t="shared" si="15"/>
        <v>n/a</v>
      </c>
      <c r="CB8" s="34" t="str">
        <f t="shared" si="16"/>
        <v>n/a</v>
      </c>
      <c r="CC8" s="8"/>
    </row>
    <row r="9" spans="1:82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>
        <f>-VLOOKUP($A9,'pl-data'!$A:$BR,8+D$3)</f>
        <v>0</v>
      </c>
      <c r="E9" s="33">
        <f>-VLOOKUP($A9,'pl-data'!$A:$BR,38+E$3)</f>
        <v>0</v>
      </c>
      <c r="F9" s="33">
        <f>-VLOOKUP($A9,'pl-data'!$A:$BR,23+F$3)</f>
        <v>0</v>
      </c>
      <c r="G9" s="34" t="str">
        <f t="shared" si="17"/>
        <v>n/a</v>
      </c>
      <c r="H9" s="34" t="str">
        <f t="shared" si="18"/>
        <v>n/a</v>
      </c>
      <c r="I9" s="8"/>
      <c r="J9" s="33">
        <f>-VLOOKUP($A9,'pl-data'!$A:$BR,8+J$3)</f>
        <v>0</v>
      </c>
      <c r="K9" s="33">
        <f>-VLOOKUP($A9,'pl-data'!$A:$BR,38+K$3)</f>
        <v>0</v>
      </c>
      <c r="L9" s="33">
        <f>-VLOOKUP($A9,'pl-data'!$A:$BR,23+L$3)</f>
        <v>0</v>
      </c>
      <c r="M9" s="34" t="str">
        <f t="shared" si="19"/>
        <v>n/a</v>
      </c>
      <c r="N9" s="34" t="str">
        <f t="shared" si="20"/>
        <v>n/a</v>
      </c>
      <c r="O9" s="8"/>
      <c r="P9" s="33">
        <f>-VLOOKUP($A9,'pl-data'!$A:$BR,8+P$3)</f>
        <v>0</v>
      </c>
      <c r="Q9" s="33">
        <f>-VLOOKUP($A9,'pl-data'!$A:$BR,38+Q$3)</f>
        <v>0</v>
      </c>
      <c r="R9" s="33">
        <f>-VLOOKUP($A9,'pl-data'!$A:$BR,23+R$3)</f>
        <v>0</v>
      </c>
      <c r="S9" s="34" t="str">
        <f t="shared" si="21"/>
        <v>n/a</v>
      </c>
      <c r="T9" s="34" t="str">
        <f t="shared" si="22"/>
        <v>n/a</v>
      </c>
      <c r="U9" s="8"/>
      <c r="V9" s="33">
        <f>-VLOOKUP($A9,'pl-data'!$A:$BR,8+V$3)</f>
        <v>0</v>
      </c>
      <c r="W9" s="33">
        <f>-VLOOKUP($A9,'pl-data'!$A:$BR,38+W$3)</f>
        <v>0</v>
      </c>
      <c r="X9" s="33">
        <f>-VLOOKUP($A9,'pl-data'!$A:$BR,23+X$3)</f>
        <v>0</v>
      </c>
      <c r="Y9" s="34" t="str">
        <f t="shared" si="23"/>
        <v>n/a</v>
      </c>
      <c r="Z9" s="34" t="str">
        <f t="shared" si="24"/>
        <v>n/a</v>
      </c>
      <c r="AA9" s="8"/>
      <c r="AB9" s="33">
        <f>-VLOOKUP($A9,'pl-data'!$A:$BR,8+AB$3)</f>
        <v>0</v>
      </c>
      <c r="AC9" s="33">
        <f>-VLOOKUP($A9,'pl-data'!$A:$BR,38+AC$3)</f>
        <v>0</v>
      </c>
      <c r="AD9" s="33">
        <f>-VLOOKUP($A9,'pl-data'!$A:$BR,23+AD$3)</f>
        <v>0</v>
      </c>
      <c r="AE9" s="34" t="str">
        <f t="shared" si="25"/>
        <v>n/a</v>
      </c>
      <c r="AF9" s="34" t="str">
        <f t="shared" si="26"/>
        <v>n/a</v>
      </c>
      <c r="AG9" s="8"/>
      <c r="AH9" s="33">
        <f>-VLOOKUP($A9,'pl-data'!$A:$BR,8+AH$3)</f>
        <v>0</v>
      </c>
      <c r="AI9" s="33">
        <f>-VLOOKUP($A9,'pl-data'!$A:$BR,38+AI$3)</f>
        <v>0</v>
      </c>
      <c r="AJ9" s="33">
        <f>-VLOOKUP($A9,'pl-data'!$A:$BR,23+AJ$3)</f>
        <v>0</v>
      </c>
      <c r="AK9" s="34" t="str">
        <f t="shared" si="27"/>
        <v>n/a</v>
      </c>
      <c r="AL9" s="34" t="str">
        <f t="shared" si="28"/>
        <v>n/a</v>
      </c>
      <c r="AM9" s="8"/>
      <c r="AN9" s="33">
        <f>-VLOOKUP($A9,'pl-data'!$A:$BR,8+AN$3)</f>
        <v>0</v>
      </c>
      <c r="AO9" s="33">
        <f>-VLOOKUP($A9,'pl-data'!$A:$BR,38+AO$3)</f>
        <v>0</v>
      </c>
      <c r="AP9" s="33">
        <f>-VLOOKUP($A9,'pl-data'!$A:$BR,23+AP$3)</f>
        <v>0</v>
      </c>
      <c r="AQ9" s="34" t="str">
        <f t="shared" si="29"/>
        <v>n/a</v>
      </c>
      <c r="AR9" s="34" t="str">
        <f t="shared" si="30"/>
        <v>n/a</v>
      </c>
      <c r="AS9" s="8"/>
      <c r="AT9" s="33">
        <f>-VLOOKUP($A9,'pl-data'!$A:$BR,8+AT$3)</f>
        <v>0</v>
      </c>
      <c r="AU9" s="33">
        <f>-VLOOKUP($A9,'pl-data'!$A:$BR,38+AU$3)</f>
        <v>0</v>
      </c>
      <c r="AV9" s="33">
        <f>-VLOOKUP($A9,'pl-data'!$A:$BR,23+AV$3)</f>
        <v>0</v>
      </c>
      <c r="AW9" s="34" t="str">
        <f t="shared" si="31"/>
        <v>n/a</v>
      </c>
      <c r="AX9" s="34" t="str">
        <f t="shared" si="32"/>
        <v>n/a</v>
      </c>
      <c r="AY9" s="8"/>
      <c r="AZ9" s="33">
        <f>-VLOOKUP($A9,'pl-data'!$A:$BR,8+AZ$3)</f>
        <v>0</v>
      </c>
      <c r="BA9" s="33">
        <f>-VLOOKUP($A9,'pl-data'!$A:$BR,38+BA$3)</f>
        <v>0</v>
      </c>
      <c r="BB9" s="33">
        <f>-VLOOKUP($A9,'pl-data'!$A:$BR,23+BB$3)</f>
        <v>0</v>
      </c>
      <c r="BC9" s="34" t="str">
        <f t="shared" si="33"/>
        <v>n/a</v>
      </c>
      <c r="BD9" s="34" t="str">
        <f t="shared" si="34"/>
        <v>n/a</v>
      </c>
      <c r="BE9" s="8"/>
      <c r="BF9" s="33">
        <f>-VLOOKUP($A9,'pl-data'!$A:$BR,8+BF$3)</f>
        <v>0</v>
      </c>
      <c r="BG9" s="33">
        <f>-VLOOKUP($A9,'pl-data'!$A:$BR,38+BG$3)</f>
        <v>0</v>
      </c>
      <c r="BH9" s="33">
        <f>-VLOOKUP($A9,'pl-data'!$A:$BR,23+BH$3)</f>
        <v>0</v>
      </c>
      <c r="BI9" s="34" t="str">
        <f t="shared" si="35"/>
        <v>n/a</v>
      </c>
      <c r="BJ9" s="34" t="str">
        <f t="shared" si="36"/>
        <v>n/a</v>
      </c>
      <c r="BK9" s="8"/>
      <c r="BL9" s="33">
        <f>-VLOOKUP($A9,'pl-data'!$A:$BR,8+BL$3)</f>
        <v>0</v>
      </c>
      <c r="BM9" s="33">
        <f>-VLOOKUP($A9,'pl-data'!$A:$BR,38+BM$3)</f>
        <v>0</v>
      </c>
      <c r="BN9" s="33">
        <f>-VLOOKUP($A9,'pl-data'!$A:$BR,23+BN$3)</f>
        <v>0</v>
      </c>
      <c r="BO9" s="34" t="str">
        <f t="shared" si="37"/>
        <v>n/a</v>
      </c>
      <c r="BP9" s="34" t="str">
        <f t="shared" si="38"/>
        <v>n/a</v>
      </c>
      <c r="BQ9" s="8"/>
      <c r="BR9" s="33">
        <f>-VLOOKUP($A9,'pl-data'!$A:$BR,8+BR$3)</f>
        <v>0</v>
      </c>
      <c r="BS9" s="33">
        <f>-VLOOKUP($A9,'pl-data'!$A:$BR,38+BS$3)</f>
        <v>0</v>
      </c>
      <c r="BT9" s="33">
        <f>-VLOOKUP($A9,'pl-data'!$A:$BR,23+BT$3)</f>
        <v>0</v>
      </c>
      <c r="BU9" s="34" t="str">
        <f t="shared" si="39"/>
        <v>n/a</v>
      </c>
      <c r="BV9" s="34" t="str">
        <f t="shared" si="40"/>
        <v>n/a</v>
      </c>
      <c r="BW9" s="8"/>
      <c r="BX9" s="33">
        <f t="shared" si="12"/>
        <v>0</v>
      </c>
      <c r="BY9" s="33">
        <f t="shared" si="13"/>
        <v>0</v>
      </c>
      <c r="BZ9" s="33">
        <f t="shared" si="14"/>
        <v>0</v>
      </c>
      <c r="CA9" s="34" t="str">
        <f t="shared" si="15"/>
        <v>n/a</v>
      </c>
      <c r="CB9" s="34" t="str">
        <f t="shared" si="16"/>
        <v>n/a</v>
      </c>
      <c r="CC9" s="8"/>
    </row>
    <row r="10" spans="1:82" hidden="1" outlineLevel="1" x14ac:dyDescent="0.2">
      <c r="A10" s="49">
        <v>8004</v>
      </c>
      <c r="B10" s="13" t="str">
        <f>+masterfile!D1215</f>
        <v>8004 Umsatzerlöse Hardware</v>
      </c>
      <c r="C10" s="8"/>
      <c r="D10" s="33">
        <f>-VLOOKUP($A10,'pl-data'!$A:$BR,8+D$3)</f>
        <v>0</v>
      </c>
      <c r="E10" s="33">
        <f>-VLOOKUP($A10,'pl-data'!$A:$BR,38+E$3)</f>
        <v>0</v>
      </c>
      <c r="F10" s="33">
        <f>-VLOOKUP($A10,'pl-data'!$A:$BR,23+F$3)</f>
        <v>0</v>
      </c>
      <c r="G10" s="34" t="str">
        <f t="shared" si="17"/>
        <v>n/a</v>
      </c>
      <c r="H10" s="34" t="str">
        <f t="shared" si="18"/>
        <v>n/a</v>
      </c>
      <c r="I10" s="8"/>
      <c r="J10" s="33">
        <f>-VLOOKUP($A10,'pl-data'!$A:$BR,8+J$3)</f>
        <v>0</v>
      </c>
      <c r="K10" s="33">
        <f>-VLOOKUP($A10,'pl-data'!$A:$BR,38+K$3)</f>
        <v>0</v>
      </c>
      <c r="L10" s="33">
        <f>-VLOOKUP($A10,'pl-data'!$A:$BR,23+L$3)</f>
        <v>0</v>
      </c>
      <c r="M10" s="34" t="str">
        <f t="shared" si="19"/>
        <v>n/a</v>
      </c>
      <c r="N10" s="34" t="str">
        <f t="shared" si="20"/>
        <v>n/a</v>
      </c>
      <c r="O10" s="8"/>
      <c r="P10" s="33">
        <f>-VLOOKUP($A10,'pl-data'!$A:$BR,8+P$3)</f>
        <v>0</v>
      </c>
      <c r="Q10" s="33">
        <f>-VLOOKUP($A10,'pl-data'!$A:$BR,38+Q$3)</f>
        <v>0</v>
      </c>
      <c r="R10" s="33">
        <f>-VLOOKUP($A10,'pl-data'!$A:$BR,23+R$3)</f>
        <v>0</v>
      </c>
      <c r="S10" s="34" t="str">
        <f t="shared" si="21"/>
        <v>n/a</v>
      </c>
      <c r="T10" s="34" t="str">
        <f t="shared" si="22"/>
        <v>n/a</v>
      </c>
      <c r="U10" s="8"/>
      <c r="V10" s="33">
        <f>-VLOOKUP($A10,'pl-data'!$A:$BR,8+V$3)</f>
        <v>0</v>
      </c>
      <c r="W10" s="33">
        <f>-VLOOKUP($A10,'pl-data'!$A:$BR,38+W$3)</f>
        <v>0</v>
      </c>
      <c r="X10" s="33">
        <f>-VLOOKUP($A10,'pl-data'!$A:$BR,23+X$3)</f>
        <v>0</v>
      </c>
      <c r="Y10" s="34" t="str">
        <f t="shared" si="23"/>
        <v>n/a</v>
      </c>
      <c r="Z10" s="34" t="str">
        <f t="shared" si="24"/>
        <v>n/a</v>
      </c>
      <c r="AA10" s="8"/>
      <c r="AB10" s="33">
        <f>-VLOOKUP($A10,'pl-data'!$A:$BR,8+AB$3)</f>
        <v>0</v>
      </c>
      <c r="AC10" s="33">
        <f>-VLOOKUP($A10,'pl-data'!$A:$BR,38+AC$3)</f>
        <v>0</v>
      </c>
      <c r="AD10" s="33">
        <f>-VLOOKUP($A10,'pl-data'!$A:$BR,23+AD$3)</f>
        <v>0</v>
      </c>
      <c r="AE10" s="34" t="str">
        <f t="shared" si="25"/>
        <v>n/a</v>
      </c>
      <c r="AF10" s="34" t="str">
        <f t="shared" si="26"/>
        <v>n/a</v>
      </c>
      <c r="AG10" s="8"/>
      <c r="AH10" s="33">
        <f>-VLOOKUP($A10,'pl-data'!$A:$BR,8+AH$3)</f>
        <v>0</v>
      </c>
      <c r="AI10" s="33">
        <f>-VLOOKUP($A10,'pl-data'!$A:$BR,38+AI$3)</f>
        <v>0</v>
      </c>
      <c r="AJ10" s="33">
        <f>-VLOOKUP($A10,'pl-data'!$A:$BR,23+AJ$3)</f>
        <v>0</v>
      </c>
      <c r="AK10" s="34" t="str">
        <f t="shared" si="27"/>
        <v>n/a</v>
      </c>
      <c r="AL10" s="34" t="str">
        <f t="shared" si="28"/>
        <v>n/a</v>
      </c>
      <c r="AM10" s="8"/>
      <c r="AN10" s="33">
        <f>-VLOOKUP($A10,'pl-data'!$A:$BR,8+AN$3)</f>
        <v>0</v>
      </c>
      <c r="AO10" s="33">
        <f>-VLOOKUP($A10,'pl-data'!$A:$BR,38+AO$3)</f>
        <v>0</v>
      </c>
      <c r="AP10" s="33">
        <f>-VLOOKUP($A10,'pl-data'!$A:$BR,23+AP$3)</f>
        <v>0</v>
      </c>
      <c r="AQ10" s="34" t="str">
        <f t="shared" si="29"/>
        <v>n/a</v>
      </c>
      <c r="AR10" s="34" t="str">
        <f t="shared" si="30"/>
        <v>n/a</v>
      </c>
      <c r="AS10" s="8"/>
      <c r="AT10" s="33">
        <f>-VLOOKUP($A10,'pl-data'!$A:$BR,8+AT$3)</f>
        <v>0</v>
      </c>
      <c r="AU10" s="33">
        <f>-VLOOKUP($A10,'pl-data'!$A:$BR,38+AU$3)</f>
        <v>0</v>
      </c>
      <c r="AV10" s="33">
        <f>-VLOOKUP($A10,'pl-data'!$A:$BR,23+AV$3)</f>
        <v>0</v>
      </c>
      <c r="AW10" s="34" t="str">
        <f t="shared" si="31"/>
        <v>n/a</v>
      </c>
      <c r="AX10" s="34" t="str">
        <f t="shared" si="32"/>
        <v>n/a</v>
      </c>
      <c r="AY10" s="8"/>
      <c r="AZ10" s="33">
        <f>-VLOOKUP($A10,'pl-data'!$A:$BR,8+AZ$3)</f>
        <v>0</v>
      </c>
      <c r="BA10" s="33">
        <f>-VLOOKUP($A10,'pl-data'!$A:$BR,38+BA$3)</f>
        <v>0</v>
      </c>
      <c r="BB10" s="33">
        <f>-VLOOKUP($A10,'pl-data'!$A:$BR,23+BB$3)</f>
        <v>0</v>
      </c>
      <c r="BC10" s="34" t="str">
        <f t="shared" si="33"/>
        <v>n/a</v>
      </c>
      <c r="BD10" s="34" t="str">
        <f t="shared" si="34"/>
        <v>n/a</v>
      </c>
      <c r="BE10" s="8"/>
      <c r="BF10" s="33">
        <f>-VLOOKUP($A10,'pl-data'!$A:$BR,8+BF$3)</f>
        <v>0</v>
      </c>
      <c r="BG10" s="33">
        <f>-VLOOKUP($A10,'pl-data'!$A:$BR,38+BG$3)</f>
        <v>0</v>
      </c>
      <c r="BH10" s="33">
        <f>-VLOOKUP($A10,'pl-data'!$A:$BR,23+BH$3)</f>
        <v>0</v>
      </c>
      <c r="BI10" s="34" t="str">
        <f t="shared" si="35"/>
        <v>n/a</v>
      </c>
      <c r="BJ10" s="34" t="str">
        <f t="shared" si="36"/>
        <v>n/a</v>
      </c>
      <c r="BK10" s="8"/>
      <c r="BL10" s="33">
        <f>-VLOOKUP($A10,'pl-data'!$A:$BR,8+BL$3)</f>
        <v>0</v>
      </c>
      <c r="BM10" s="33">
        <f>-VLOOKUP($A10,'pl-data'!$A:$BR,38+BM$3)</f>
        <v>0</v>
      </c>
      <c r="BN10" s="33">
        <f>-VLOOKUP($A10,'pl-data'!$A:$BR,23+BN$3)</f>
        <v>0</v>
      </c>
      <c r="BO10" s="34" t="str">
        <f t="shared" si="37"/>
        <v>n/a</v>
      </c>
      <c r="BP10" s="34" t="str">
        <f t="shared" si="38"/>
        <v>n/a</v>
      </c>
      <c r="BQ10" s="8"/>
      <c r="BR10" s="33">
        <f>-VLOOKUP($A10,'pl-data'!$A:$BR,8+BR$3)</f>
        <v>0</v>
      </c>
      <c r="BS10" s="33">
        <f>-VLOOKUP($A10,'pl-data'!$A:$BR,38+BS$3)</f>
        <v>0</v>
      </c>
      <c r="BT10" s="33">
        <f>-VLOOKUP($A10,'pl-data'!$A:$BR,23+BT$3)</f>
        <v>0</v>
      </c>
      <c r="BU10" s="34" t="str">
        <f t="shared" si="39"/>
        <v>n/a</v>
      </c>
      <c r="BV10" s="34" t="str">
        <f t="shared" si="40"/>
        <v>n/a</v>
      </c>
      <c r="BW10" s="8"/>
      <c r="BX10" s="33">
        <f t="shared" si="12"/>
        <v>0</v>
      </c>
      <c r="BY10" s="33">
        <f t="shared" si="13"/>
        <v>0</v>
      </c>
      <c r="BZ10" s="33">
        <f t="shared" si="14"/>
        <v>0</v>
      </c>
      <c r="CA10" s="34" t="str">
        <f t="shared" si="15"/>
        <v>n/a</v>
      </c>
      <c r="CB10" s="34" t="str">
        <f t="shared" si="16"/>
        <v>n/a</v>
      </c>
      <c r="CC10" s="8"/>
    </row>
    <row r="11" spans="1:82" hidden="1" outlineLevel="1" x14ac:dyDescent="0.2">
      <c r="A11" s="49">
        <v>8005</v>
      </c>
      <c r="B11" s="13" t="str">
        <f>+masterfile!D1216</f>
        <v>8005 Umsatzerlöse Sonstiges</v>
      </c>
      <c r="C11" s="8"/>
      <c r="D11" s="33">
        <f>-VLOOKUP($A11,'pl-data'!$A:$BR,8+D$3)</f>
        <v>0</v>
      </c>
      <c r="E11" s="33">
        <f>-VLOOKUP($A11,'pl-data'!$A:$BR,38+E$3)</f>
        <v>0</v>
      </c>
      <c r="F11" s="33">
        <f>-VLOOKUP($A11,'pl-data'!$A:$BR,23+F$3)</f>
        <v>0</v>
      </c>
      <c r="G11" s="34" t="str">
        <f t="shared" si="17"/>
        <v>n/a</v>
      </c>
      <c r="H11" s="34" t="str">
        <f t="shared" si="18"/>
        <v>n/a</v>
      </c>
      <c r="I11" s="8"/>
      <c r="J11" s="33">
        <f>-VLOOKUP($A11,'pl-data'!$A:$BR,8+J$3)</f>
        <v>0</v>
      </c>
      <c r="K11" s="33">
        <f>-VLOOKUP($A11,'pl-data'!$A:$BR,38+K$3)</f>
        <v>0</v>
      </c>
      <c r="L11" s="33">
        <f>-VLOOKUP($A11,'pl-data'!$A:$BR,23+L$3)</f>
        <v>0</v>
      </c>
      <c r="M11" s="34" t="str">
        <f t="shared" si="19"/>
        <v>n/a</v>
      </c>
      <c r="N11" s="34" t="str">
        <f t="shared" si="20"/>
        <v>n/a</v>
      </c>
      <c r="O11" s="8"/>
      <c r="P11" s="33">
        <f>-VLOOKUP($A11,'pl-data'!$A:$BR,8+P$3)</f>
        <v>0</v>
      </c>
      <c r="Q11" s="33">
        <f>-VLOOKUP($A11,'pl-data'!$A:$BR,38+Q$3)</f>
        <v>0</v>
      </c>
      <c r="R11" s="33">
        <f>-VLOOKUP($A11,'pl-data'!$A:$BR,23+R$3)</f>
        <v>0</v>
      </c>
      <c r="S11" s="34" t="str">
        <f t="shared" si="21"/>
        <v>n/a</v>
      </c>
      <c r="T11" s="34" t="str">
        <f t="shared" si="22"/>
        <v>n/a</v>
      </c>
      <c r="U11" s="8"/>
      <c r="V11" s="33">
        <f>-VLOOKUP($A11,'pl-data'!$A:$BR,8+V$3)</f>
        <v>0</v>
      </c>
      <c r="W11" s="33">
        <f>-VLOOKUP($A11,'pl-data'!$A:$BR,38+W$3)</f>
        <v>0</v>
      </c>
      <c r="X11" s="33">
        <f>-VLOOKUP($A11,'pl-data'!$A:$BR,23+X$3)</f>
        <v>0</v>
      </c>
      <c r="Y11" s="34" t="str">
        <f t="shared" si="23"/>
        <v>n/a</v>
      </c>
      <c r="Z11" s="34" t="str">
        <f t="shared" si="24"/>
        <v>n/a</v>
      </c>
      <c r="AA11" s="8"/>
      <c r="AB11" s="33">
        <f>-VLOOKUP($A11,'pl-data'!$A:$BR,8+AB$3)</f>
        <v>0</v>
      </c>
      <c r="AC11" s="33">
        <f>-VLOOKUP($A11,'pl-data'!$A:$BR,38+AC$3)</f>
        <v>0</v>
      </c>
      <c r="AD11" s="33">
        <f>-VLOOKUP($A11,'pl-data'!$A:$BR,23+AD$3)</f>
        <v>0</v>
      </c>
      <c r="AE11" s="34" t="str">
        <f t="shared" si="25"/>
        <v>n/a</v>
      </c>
      <c r="AF11" s="34" t="str">
        <f t="shared" si="26"/>
        <v>n/a</v>
      </c>
      <c r="AG11" s="8"/>
      <c r="AH11" s="33">
        <f>-VLOOKUP($A11,'pl-data'!$A:$BR,8+AH$3)</f>
        <v>0</v>
      </c>
      <c r="AI11" s="33">
        <f>-VLOOKUP($A11,'pl-data'!$A:$BR,38+AI$3)</f>
        <v>0</v>
      </c>
      <c r="AJ11" s="33">
        <f>-VLOOKUP($A11,'pl-data'!$A:$BR,23+AJ$3)</f>
        <v>0</v>
      </c>
      <c r="AK11" s="34" t="str">
        <f t="shared" si="27"/>
        <v>n/a</v>
      </c>
      <c r="AL11" s="34" t="str">
        <f t="shared" si="28"/>
        <v>n/a</v>
      </c>
      <c r="AM11" s="8"/>
      <c r="AN11" s="33">
        <f>-VLOOKUP($A11,'pl-data'!$A:$BR,8+AN$3)</f>
        <v>0</v>
      </c>
      <c r="AO11" s="33">
        <f>-VLOOKUP($A11,'pl-data'!$A:$BR,38+AO$3)</f>
        <v>0</v>
      </c>
      <c r="AP11" s="33">
        <f>-VLOOKUP($A11,'pl-data'!$A:$BR,23+AP$3)</f>
        <v>0</v>
      </c>
      <c r="AQ11" s="34" t="str">
        <f t="shared" si="29"/>
        <v>n/a</v>
      </c>
      <c r="AR11" s="34" t="str">
        <f t="shared" si="30"/>
        <v>n/a</v>
      </c>
      <c r="AS11" s="8"/>
      <c r="AT11" s="33">
        <f>-VLOOKUP($A11,'pl-data'!$A:$BR,8+AT$3)</f>
        <v>0</v>
      </c>
      <c r="AU11" s="33">
        <f>-VLOOKUP($A11,'pl-data'!$A:$BR,38+AU$3)</f>
        <v>0</v>
      </c>
      <c r="AV11" s="33">
        <f>-VLOOKUP($A11,'pl-data'!$A:$BR,23+AV$3)</f>
        <v>0</v>
      </c>
      <c r="AW11" s="34" t="str">
        <f t="shared" si="31"/>
        <v>n/a</v>
      </c>
      <c r="AX11" s="34" t="str">
        <f t="shared" si="32"/>
        <v>n/a</v>
      </c>
      <c r="AY11" s="8"/>
      <c r="AZ11" s="33">
        <f>-VLOOKUP($A11,'pl-data'!$A:$BR,8+AZ$3)</f>
        <v>0</v>
      </c>
      <c r="BA11" s="33">
        <f>-VLOOKUP($A11,'pl-data'!$A:$BR,38+BA$3)</f>
        <v>0</v>
      </c>
      <c r="BB11" s="33">
        <f>-VLOOKUP($A11,'pl-data'!$A:$BR,23+BB$3)</f>
        <v>0</v>
      </c>
      <c r="BC11" s="34" t="str">
        <f t="shared" si="33"/>
        <v>n/a</v>
      </c>
      <c r="BD11" s="34" t="str">
        <f t="shared" si="34"/>
        <v>n/a</v>
      </c>
      <c r="BE11" s="8"/>
      <c r="BF11" s="33">
        <f>-VLOOKUP($A11,'pl-data'!$A:$BR,8+BF$3)</f>
        <v>0</v>
      </c>
      <c r="BG11" s="33">
        <f>-VLOOKUP($A11,'pl-data'!$A:$BR,38+BG$3)</f>
        <v>0</v>
      </c>
      <c r="BH11" s="33">
        <f>-VLOOKUP($A11,'pl-data'!$A:$BR,23+BH$3)</f>
        <v>0</v>
      </c>
      <c r="BI11" s="34" t="str">
        <f t="shared" si="35"/>
        <v>n/a</v>
      </c>
      <c r="BJ11" s="34" t="str">
        <f t="shared" si="36"/>
        <v>n/a</v>
      </c>
      <c r="BK11" s="8"/>
      <c r="BL11" s="33">
        <f>-VLOOKUP($A11,'pl-data'!$A:$BR,8+BL$3)</f>
        <v>0</v>
      </c>
      <c r="BM11" s="33">
        <f>-VLOOKUP($A11,'pl-data'!$A:$BR,38+BM$3)</f>
        <v>0</v>
      </c>
      <c r="BN11" s="33">
        <f>-VLOOKUP($A11,'pl-data'!$A:$BR,23+BN$3)</f>
        <v>0</v>
      </c>
      <c r="BO11" s="34" t="str">
        <f t="shared" si="37"/>
        <v>n/a</v>
      </c>
      <c r="BP11" s="34" t="str">
        <f t="shared" si="38"/>
        <v>n/a</v>
      </c>
      <c r="BQ11" s="8"/>
      <c r="BR11" s="33">
        <f>-VLOOKUP($A11,'pl-data'!$A:$BR,8+BR$3)</f>
        <v>0</v>
      </c>
      <c r="BS11" s="33">
        <f>-VLOOKUP($A11,'pl-data'!$A:$BR,38+BS$3)</f>
        <v>0</v>
      </c>
      <c r="BT11" s="33">
        <f>-VLOOKUP($A11,'pl-data'!$A:$BR,23+BT$3)</f>
        <v>0</v>
      </c>
      <c r="BU11" s="34" t="str">
        <f t="shared" si="39"/>
        <v>n/a</v>
      </c>
      <c r="BV11" s="34" t="str">
        <f t="shared" si="40"/>
        <v>n/a</v>
      </c>
      <c r="BW11" s="8"/>
      <c r="BX11" s="33">
        <f t="shared" si="12"/>
        <v>0</v>
      </c>
      <c r="BY11" s="33">
        <f t="shared" si="13"/>
        <v>0</v>
      </c>
      <c r="BZ11" s="33">
        <f t="shared" si="14"/>
        <v>0</v>
      </c>
      <c r="CA11" s="34" t="str">
        <f t="shared" si="15"/>
        <v>n/a</v>
      </c>
      <c r="CB11" s="34" t="str">
        <f t="shared" si="16"/>
        <v>n/a</v>
      </c>
      <c r="CC11" s="8"/>
    </row>
    <row r="12" spans="1:82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-VLOOKUP($A12,'pl-data'!$A:$BR,8+D$3)</f>
        <v>0</v>
      </c>
      <c r="E12" s="33">
        <f>-VLOOKUP($A12,'pl-data'!$A:$BR,38+E$3)</f>
        <v>0</v>
      </c>
      <c r="F12" s="33">
        <f>-VLOOKUP($A12,'pl-data'!$A:$BR,23+F$3)</f>
        <v>0</v>
      </c>
      <c r="G12" s="34" t="str">
        <f t="shared" si="17"/>
        <v>n/a</v>
      </c>
      <c r="H12" s="34" t="str">
        <f t="shared" si="18"/>
        <v>n/a</v>
      </c>
      <c r="I12" s="8"/>
      <c r="J12" s="33">
        <f>-VLOOKUP($A12,'pl-data'!$A:$BR,8+J$3)</f>
        <v>0</v>
      </c>
      <c r="K12" s="33">
        <f>-VLOOKUP($A12,'pl-data'!$A:$BR,38+K$3)</f>
        <v>0</v>
      </c>
      <c r="L12" s="33">
        <f>-VLOOKUP($A12,'pl-data'!$A:$BR,23+L$3)</f>
        <v>0</v>
      </c>
      <c r="M12" s="34" t="str">
        <f t="shared" si="19"/>
        <v>n/a</v>
      </c>
      <c r="N12" s="34" t="str">
        <f t="shared" si="20"/>
        <v>n/a</v>
      </c>
      <c r="O12" s="8"/>
      <c r="P12" s="33">
        <f>-VLOOKUP($A12,'pl-data'!$A:$BR,8+P$3)</f>
        <v>0</v>
      </c>
      <c r="Q12" s="33">
        <f>-VLOOKUP($A12,'pl-data'!$A:$BR,38+Q$3)</f>
        <v>0</v>
      </c>
      <c r="R12" s="33">
        <f>-VLOOKUP($A12,'pl-data'!$A:$BR,23+R$3)</f>
        <v>0</v>
      </c>
      <c r="S12" s="34" t="str">
        <f t="shared" si="21"/>
        <v>n/a</v>
      </c>
      <c r="T12" s="34" t="str">
        <f t="shared" si="22"/>
        <v>n/a</v>
      </c>
      <c r="U12" s="8"/>
      <c r="V12" s="33">
        <f>-VLOOKUP($A12,'pl-data'!$A:$BR,8+V$3)</f>
        <v>0</v>
      </c>
      <c r="W12" s="33">
        <f>-VLOOKUP($A12,'pl-data'!$A:$BR,38+W$3)</f>
        <v>0</v>
      </c>
      <c r="X12" s="33">
        <f>-VLOOKUP($A12,'pl-data'!$A:$BR,23+X$3)</f>
        <v>0</v>
      </c>
      <c r="Y12" s="34" t="str">
        <f t="shared" si="23"/>
        <v>n/a</v>
      </c>
      <c r="Z12" s="34" t="str">
        <f t="shared" si="24"/>
        <v>n/a</v>
      </c>
      <c r="AA12" s="8"/>
      <c r="AB12" s="33">
        <f>-VLOOKUP($A12,'pl-data'!$A:$BR,8+AB$3)</f>
        <v>0</v>
      </c>
      <c r="AC12" s="33">
        <f>-VLOOKUP($A12,'pl-data'!$A:$BR,38+AC$3)</f>
        <v>0</v>
      </c>
      <c r="AD12" s="33">
        <f>-VLOOKUP($A12,'pl-data'!$A:$BR,23+AD$3)</f>
        <v>0</v>
      </c>
      <c r="AE12" s="34" t="str">
        <f t="shared" si="25"/>
        <v>n/a</v>
      </c>
      <c r="AF12" s="34" t="str">
        <f t="shared" si="26"/>
        <v>n/a</v>
      </c>
      <c r="AG12" s="8"/>
      <c r="AH12" s="33">
        <f>-VLOOKUP($A12,'pl-data'!$A:$BR,8+AH$3)</f>
        <v>0</v>
      </c>
      <c r="AI12" s="33">
        <f>-VLOOKUP($A12,'pl-data'!$A:$BR,38+AI$3)</f>
        <v>0</v>
      </c>
      <c r="AJ12" s="33">
        <f>-VLOOKUP($A12,'pl-data'!$A:$BR,23+AJ$3)</f>
        <v>0</v>
      </c>
      <c r="AK12" s="34" t="str">
        <f t="shared" si="27"/>
        <v>n/a</v>
      </c>
      <c r="AL12" s="34" t="str">
        <f t="shared" si="28"/>
        <v>n/a</v>
      </c>
      <c r="AM12" s="8"/>
      <c r="AN12" s="33">
        <f>-VLOOKUP($A12,'pl-data'!$A:$BR,8+AN$3)</f>
        <v>0</v>
      </c>
      <c r="AO12" s="33">
        <f>-VLOOKUP($A12,'pl-data'!$A:$BR,38+AO$3)</f>
        <v>0</v>
      </c>
      <c r="AP12" s="33">
        <f>-VLOOKUP($A12,'pl-data'!$A:$BR,23+AP$3)</f>
        <v>0</v>
      </c>
      <c r="AQ12" s="34" t="str">
        <f t="shared" si="29"/>
        <v>n/a</v>
      </c>
      <c r="AR12" s="34" t="str">
        <f t="shared" si="30"/>
        <v>n/a</v>
      </c>
      <c r="AS12" s="8"/>
      <c r="AT12" s="33">
        <f>-VLOOKUP($A12,'pl-data'!$A:$BR,8+AT$3)</f>
        <v>0</v>
      </c>
      <c r="AU12" s="33">
        <f>-VLOOKUP($A12,'pl-data'!$A:$BR,38+AU$3)</f>
        <v>0</v>
      </c>
      <c r="AV12" s="33">
        <f>-VLOOKUP($A12,'pl-data'!$A:$BR,23+AV$3)</f>
        <v>0</v>
      </c>
      <c r="AW12" s="34" t="str">
        <f t="shared" si="31"/>
        <v>n/a</v>
      </c>
      <c r="AX12" s="34" t="str">
        <f t="shared" si="32"/>
        <v>n/a</v>
      </c>
      <c r="AY12" s="8"/>
      <c r="AZ12" s="33">
        <f>-VLOOKUP($A12,'pl-data'!$A:$BR,8+AZ$3)</f>
        <v>0</v>
      </c>
      <c r="BA12" s="33">
        <f>-VLOOKUP($A12,'pl-data'!$A:$BR,38+BA$3)</f>
        <v>0</v>
      </c>
      <c r="BB12" s="33">
        <f>-VLOOKUP($A12,'pl-data'!$A:$BR,23+BB$3)</f>
        <v>0</v>
      </c>
      <c r="BC12" s="34" t="str">
        <f t="shared" si="33"/>
        <v>n/a</v>
      </c>
      <c r="BD12" s="34" t="str">
        <f t="shared" si="34"/>
        <v>n/a</v>
      </c>
      <c r="BE12" s="8"/>
      <c r="BF12" s="33">
        <f>-VLOOKUP($A12,'pl-data'!$A:$BR,8+BF$3)</f>
        <v>0</v>
      </c>
      <c r="BG12" s="33">
        <f>-VLOOKUP($A12,'pl-data'!$A:$BR,38+BG$3)</f>
        <v>0</v>
      </c>
      <c r="BH12" s="33">
        <f>-VLOOKUP($A12,'pl-data'!$A:$BR,23+BH$3)</f>
        <v>0</v>
      </c>
      <c r="BI12" s="34" t="str">
        <f t="shared" si="35"/>
        <v>n/a</v>
      </c>
      <c r="BJ12" s="34" t="str">
        <f t="shared" si="36"/>
        <v>n/a</v>
      </c>
      <c r="BK12" s="8"/>
      <c r="BL12" s="33">
        <f>-VLOOKUP($A12,'pl-data'!$A:$BR,8+BL$3)</f>
        <v>0</v>
      </c>
      <c r="BM12" s="33">
        <f>-VLOOKUP($A12,'pl-data'!$A:$BR,38+BM$3)</f>
        <v>0</v>
      </c>
      <c r="BN12" s="33">
        <f>-VLOOKUP($A12,'pl-data'!$A:$BR,23+BN$3)</f>
        <v>0</v>
      </c>
      <c r="BO12" s="34" t="str">
        <f t="shared" si="37"/>
        <v>n/a</v>
      </c>
      <c r="BP12" s="34" t="str">
        <f t="shared" si="38"/>
        <v>n/a</v>
      </c>
      <c r="BQ12" s="8"/>
      <c r="BR12" s="33">
        <f>-VLOOKUP($A12,'pl-data'!$A:$BR,8+BR$3)</f>
        <v>0</v>
      </c>
      <c r="BS12" s="33">
        <f>-VLOOKUP($A12,'pl-data'!$A:$BR,38+BS$3)</f>
        <v>0</v>
      </c>
      <c r="BT12" s="33">
        <f>-VLOOKUP($A12,'pl-data'!$A:$BR,23+BT$3)</f>
        <v>0</v>
      </c>
      <c r="BU12" s="34" t="str">
        <f t="shared" si="39"/>
        <v>n/a</v>
      </c>
      <c r="BV12" s="34" t="str">
        <f t="shared" si="40"/>
        <v>n/a</v>
      </c>
      <c r="BW12" s="8"/>
      <c r="BX12" s="33">
        <f t="shared" si="12"/>
        <v>0</v>
      </c>
      <c r="BY12" s="33">
        <f t="shared" si="13"/>
        <v>0</v>
      </c>
      <c r="BZ12" s="33">
        <f t="shared" si="14"/>
        <v>0</v>
      </c>
      <c r="CA12" s="34" t="str">
        <f t="shared" si="15"/>
        <v>n/a</v>
      </c>
      <c r="CB12" s="34" t="str">
        <f t="shared" si="16"/>
        <v>n/a</v>
      </c>
      <c r="CC12" s="8"/>
    </row>
    <row r="13" spans="1:82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-VLOOKUP($A13,'pl-data'!$A:$BR,8+D$3)</f>
        <v>0</v>
      </c>
      <c r="E13" s="33">
        <f>-VLOOKUP($A13,'pl-data'!$A:$BR,38+E$3)</f>
        <v>0</v>
      </c>
      <c r="F13" s="33">
        <f>-VLOOKUP($A13,'pl-data'!$A:$BR,23+F$3)</f>
        <v>0</v>
      </c>
      <c r="G13" s="34" t="str">
        <f t="shared" si="17"/>
        <v>n/a</v>
      </c>
      <c r="H13" s="34" t="str">
        <f t="shared" si="18"/>
        <v>n/a</v>
      </c>
      <c r="I13" s="8"/>
      <c r="J13" s="33">
        <f>-VLOOKUP($A13,'pl-data'!$A:$BR,8+J$3)</f>
        <v>0</v>
      </c>
      <c r="K13" s="33">
        <f>-VLOOKUP($A13,'pl-data'!$A:$BR,38+K$3)</f>
        <v>0</v>
      </c>
      <c r="L13" s="33">
        <f>-VLOOKUP($A13,'pl-data'!$A:$BR,23+L$3)</f>
        <v>0</v>
      </c>
      <c r="M13" s="34" t="str">
        <f t="shared" si="19"/>
        <v>n/a</v>
      </c>
      <c r="N13" s="34" t="str">
        <f t="shared" si="20"/>
        <v>n/a</v>
      </c>
      <c r="O13" s="8"/>
      <c r="P13" s="33">
        <f>-VLOOKUP($A13,'pl-data'!$A:$BR,8+P$3)</f>
        <v>0</v>
      </c>
      <c r="Q13" s="33">
        <f>-VLOOKUP($A13,'pl-data'!$A:$BR,38+Q$3)</f>
        <v>0</v>
      </c>
      <c r="R13" s="33">
        <f>-VLOOKUP($A13,'pl-data'!$A:$BR,23+R$3)</f>
        <v>0</v>
      </c>
      <c r="S13" s="34" t="str">
        <f t="shared" si="21"/>
        <v>n/a</v>
      </c>
      <c r="T13" s="34" t="str">
        <f t="shared" si="22"/>
        <v>n/a</v>
      </c>
      <c r="U13" s="8"/>
      <c r="V13" s="33">
        <f>-VLOOKUP($A13,'pl-data'!$A:$BR,8+V$3)</f>
        <v>0</v>
      </c>
      <c r="W13" s="33">
        <f>-VLOOKUP($A13,'pl-data'!$A:$BR,38+W$3)</f>
        <v>0</v>
      </c>
      <c r="X13" s="33">
        <f>-VLOOKUP($A13,'pl-data'!$A:$BR,23+X$3)</f>
        <v>0</v>
      </c>
      <c r="Y13" s="34" t="str">
        <f t="shared" si="23"/>
        <v>n/a</v>
      </c>
      <c r="Z13" s="34" t="str">
        <f t="shared" si="24"/>
        <v>n/a</v>
      </c>
      <c r="AA13" s="8"/>
      <c r="AB13" s="33">
        <f>-VLOOKUP($A13,'pl-data'!$A:$BR,8+AB$3)</f>
        <v>0</v>
      </c>
      <c r="AC13" s="33">
        <f>-VLOOKUP($A13,'pl-data'!$A:$BR,38+AC$3)</f>
        <v>0</v>
      </c>
      <c r="AD13" s="33">
        <f>-VLOOKUP($A13,'pl-data'!$A:$BR,23+AD$3)</f>
        <v>0</v>
      </c>
      <c r="AE13" s="34" t="str">
        <f t="shared" si="25"/>
        <v>n/a</v>
      </c>
      <c r="AF13" s="34" t="str">
        <f t="shared" si="26"/>
        <v>n/a</v>
      </c>
      <c r="AG13" s="8"/>
      <c r="AH13" s="33">
        <f>-VLOOKUP($A13,'pl-data'!$A:$BR,8+AH$3)</f>
        <v>0</v>
      </c>
      <c r="AI13" s="33">
        <f>-VLOOKUP($A13,'pl-data'!$A:$BR,38+AI$3)</f>
        <v>0</v>
      </c>
      <c r="AJ13" s="33">
        <f>-VLOOKUP($A13,'pl-data'!$A:$BR,23+AJ$3)</f>
        <v>0</v>
      </c>
      <c r="AK13" s="34" t="str">
        <f t="shared" si="27"/>
        <v>n/a</v>
      </c>
      <c r="AL13" s="34" t="str">
        <f t="shared" si="28"/>
        <v>n/a</v>
      </c>
      <c r="AM13" s="8"/>
      <c r="AN13" s="33">
        <f>-VLOOKUP($A13,'pl-data'!$A:$BR,8+AN$3)</f>
        <v>0</v>
      </c>
      <c r="AO13" s="33">
        <f>-VLOOKUP($A13,'pl-data'!$A:$BR,38+AO$3)</f>
        <v>0</v>
      </c>
      <c r="AP13" s="33">
        <f>-VLOOKUP($A13,'pl-data'!$A:$BR,23+AP$3)</f>
        <v>0</v>
      </c>
      <c r="AQ13" s="34" t="str">
        <f t="shared" si="29"/>
        <v>n/a</v>
      </c>
      <c r="AR13" s="34" t="str">
        <f t="shared" si="30"/>
        <v>n/a</v>
      </c>
      <c r="AS13" s="8"/>
      <c r="AT13" s="33">
        <f>-VLOOKUP($A13,'pl-data'!$A:$BR,8+AT$3)</f>
        <v>0</v>
      </c>
      <c r="AU13" s="33">
        <f>-VLOOKUP($A13,'pl-data'!$A:$BR,38+AU$3)</f>
        <v>0</v>
      </c>
      <c r="AV13" s="33">
        <f>-VLOOKUP($A13,'pl-data'!$A:$BR,23+AV$3)</f>
        <v>0</v>
      </c>
      <c r="AW13" s="34" t="str">
        <f t="shared" si="31"/>
        <v>n/a</v>
      </c>
      <c r="AX13" s="34" t="str">
        <f t="shared" si="32"/>
        <v>n/a</v>
      </c>
      <c r="AY13" s="8"/>
      <c r="AZ13" s="33">
        <f>-VLOOKUP($A13,'pl-data'!$A:$BR,8+AZ$3)</f>
        <v>0</v>
      </c>
      <c r="BA13" s="33">
        <f>-VLOOKUP($A13,'pl-data'!$A:$BR,38+BA$3)</f>
        <v>0</v>
      </c>
      <c r="BB13" s="33">
        <f>-VLOOKUP($A13,'pl-data'!$A:$BR,23+BB$3)</f>
        <v>0</v>
      </c>
      <c r="BC13" s="34" t="str">
        <f t="shared" si="33"/>
        <v>n/a</v>
      </c>
      <c r="BD13" s="34" t="str">
        <f t="shared" si="34"/>
        <v>n/a</v>
      </c>
      <c r="BE13" s="8"/>
      <c r="BF13" s="33">
        <f>-VLOOKUP($A13,'pl-data'!$A:$BR,8+BF$3)</f>
        <v>0</v>
      </c>
      <c r="BG13" s="33">
        <f>-VLOOKUP($A13,'pl-data'!$A:$BR,38+BG$3)</f>
        <v>0</v>
      </c>
      <c r="BH13" s="33">
        <f>-VLOOKUP($A13,'pl-data'!$A:$BR,23+BH$3)</f>
        <v>0</v>
      </c>
      <c r="BI13" s="34" t="str">
        <f t="shared" si="35"/>
        <v>n/a</v>
      </c>
      <c r="BJ13" s="34" t="str">
        <f t="shared" si="36"/>
        <v>n/a</v>
      </c>
      <c r="BK13" s="8"/>
      <c r="BL13" s="33">
        <f>-VLOOKUP($A13,'pl-data'!$A:$BR,8+BL$3)</f>
        <v>0</v>
      </c>
      <c r="BM13" s="33">
        <f>-VLOOKUP($A13,'pl-data'!$A:$BR,38+BM$3)</f>
        <v>0</v>
      </c>
      <c r="BN13" s="33">
        <f>-VLOOKUP($A13,'pl-data'!$A:$BR,23+BN$3)</f>
        <v>0</v>
      </c>
      <c r="BO13" s="34" t="str">
        <f t="shared" si="37"/>
        <v>n/a</v>
      </c>
      <c r="BP13" s="34" t="str">
        <f t="shared" si="38"/>
        <v>n/a</v>
      </c>
      <c r="BQ13" s="8"/>
      <c r="BR13" s="33">
        <f>-VLOOKUP($A13,'pl-data'!$A:$BR,8+BR$3)</f>
        <v>0</v>
      </c>
      <c r="BS13" s="33">
        <f>-VLOOKUP($A13,'pl-data'!$A:$BR,38+BS$3)</f>
        <v>0</v>
      </c>
      <c r="BT13" s="33">
        <f>-VLOOKUP($A13,'pl-data'!$A:$BR,23+BT$3)</f>
        <v>0</v>
      </c>
      <c r="BU13" s="34" t="str">
        <f t="shared" si="39"/>
        <v>n/a</v>
      </c>
      <c r="BV13" s="34" t="str">
        <f t="shared" si="40"/>
        <v>n/a</v>
      </c>
      <c r="BW13" s="8"/>
      <c r="BX13" s="33">
        <f t="shared" si="12"/>
        <v>0</v>
      </c>
      <c r="BY13" s="33">
        <f t="shared" si="13"/>
        <v>0</v>
      </c>
      <c r="BZ13" s="33">
        <f t="shared" si="14"/>
        <v>0</v>
      </c>
      <c r="CA13" s="34" t="str">
        <f t="shared" si="15"/>
        <v>n/a</v>
      </c>
      <c r="CB13" s="34" t="str">
        <f t="shared" si="16"/>
        <v>n/a</v>
      </c>
      <c r="CC13" s="8"/>
    </row>
    <row r="14" spans="1:82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-VLOOKUP($A14,'pl-data'!$A:$BR,8+D$3)</f>
        <v>0</v>
      </c>
      <c r="E14" s="33">
        <f>-VLOOKUP($A14,'pl-data'!$A:$BR,38+E$3)</f>
        <v>0</v>
      </c>
      <c r="F14" s="33">
        <f>-VLOOKUP($A14,'pl-data'!$A:$BR,23+F$3)</f>
        <v>0</v>
      </c>
      <c r="G14" s="34" t="str">
        <f t="shared" si="17"/>
        <v>n/a</v>
      </c>
      <c r="H14" s="34" t="str">
        <f t="shared" si="18"/>
        <v>n/a</v>
      </c>
      <c r="I14" s="8"/>
      <c r="J14" s="33">
        <f>-VLOOKUP($A14,'pl-data'!$A:$BR,8+J$3)</f>
        <v>0</v>
      </c>
      <c r="K14" s="33">
        <f>-VLOOKUP($A14,'pl-data'!$A:$BR,38+K$3)</f>
        <v>0</v>
      </c>
      <c r="L14" s="33">
        <f>-VLOOKUP($A14,'pl-data'!$A:$BR,23+L$3)</f>
        <v>0</v>
      </c>
      <c r="M14" s="34" t="str">
        <f t="shared" si="19"/>
        <v>n/a</v>
      </c>
      <c r="N14" s="34" t="str">
        <f t="shared" si="20"/>
        <v>n/a</v>
      </c>
      <c r="O14" s="8"/>
      <c r="P14" s="33">
        <f>-VLOOKUP($A14,'pl-data'!$A:$BR,8+P$3)</f>
        <v>0</v>
      </c>
      <c r="Q14" s="33">
        <f>-VLOOKUP($A14,'pl-data'!$A:$BR,38+Q$3)</f>
        <v>0</v>
      </c>
      <c r="R14" s="33">
        <f>-VLOOKUP($A14,'pl-data'!$A:$BR,23+R$3)</f>
        <v>0</v>
      </c>
      <c r="S14" s="34" t="str">
        <f t="shared" si="21"/>
        <v>n/a</v>
      </c>
      <c r="T14" s="34" t="str">
        <f t="shared" si="22"/>
        <v>n/a</v>
      </c>
      <c r="U14" s="8"/>
      <c r="V14" s="33">
        <f>-VLOOKUP($A14,'pl-data'!$A:$BR,8+V$3)</f>
        <v>0</v>
      </c>
      <c r="W14" s="33">
        <f>-VLOOKUP($A14,'pl-data'!$A:$BR,38+W$3)</f>
        <v>0</v>
      </c>
      <c r="X14" s="33">
        <f>-VLOOKUP($A14,'pl-data'!$A:$BR,23+X$3)</f>
        <v>0</v>
      </c>
      <c r="Y14" s="34" t="str">
        <f t="shared" si="23"/>
        <v>n/a</v>
      </c>
      <c r="Z14" s="34" t="str">
        <f t="shared" si="24"/>
        <v>n/a</v>
      </c>
      <c r="AA14" s="8"/>
      <c r="AB14" s="33">
        <f>-VLOOKUP($A14,'pl-data'!$A:$BR,8+AB$3)</f>
        <v>0</v>
      </c>
      <c r="AC14" s="33">
        <f>-VLOOKUP($A14,'pl-data'!$A:$BR,38+AC$3)</f>
        <v>0</v>
      </c>
      <c r="AD14" s="33">
        <f>-VLOOKUP($A14,'pl-data'!$A:$BR,23+AD$3)</f>
        <v>0</v>
      </c>
      <c r="AE14" s="34" t="str">
        <f t="shared" si="25"/>
        <v>n/a</v>
      </c>
      <c r="AF14" s="34" t="str">
        <f t="shared" si="26"/>
        <v>n/a</v>
      </c>
      <c r="AG14" s="8"/>
      <c r="AH14" s="33">
        <f>-VLOOKUP($A14,'pl-data'!$A:$BR,8+AH$3)</f>
        <v>0</v>
      </c>
      <c r="AI14" s="33">
        <f>-VLOOKUP($A14,'pl-data'!$A:$BR,38+AI$3)</f>
        <v>0</v>
      </c>
      <c r="AJ14" s="33">
        <f>-VLOOKUP($A14,'pl-data'!$A:$BR,23+AJ$3)</f>
        <v>0</v>
      </c>
      <c r="AK14" s="34" t="str">
        <f t="shared" si="27"/>
        <v>n/a</v>
      </c>
      <c r="AL14" s="34" t="str">
        <f t="shared" si="28"/>
        <v>n/a</v>
      </c>
      <c r="AM14" s="8"/>
      <c r="AN14" s="33">
        <f>-VLOOKUP($A14,'pl-data'!$A:$BR,8+AN$3)</f>
        <v>0</v>
      </c>
      <c r="AO14" s="33">
        <f>-VLOOKUP($A14,'pl-data'!$A:$BR,38+AO$3)</f>
        <v>0</v>
      </c>
      <c r="AP14" s="33">
        <f>-VLOOKUP($A14,'pl-data'!$A:$BR,23+AP$3)</f>
        <v>0</v>
      </c>
      <c r="AQ14" s="34" t="str">
        <f t="shared" si="29"/>
        <v>n/a</v>
      </c>
      <c r="AR14" s="34" t="str">
        <f t="shared" si="30"/>
        <v>n/a</v>
      </c>
      <c r="AS14" s="8"/>
      <c r="AT14" s="33">
        <f>-VLOOKUP($A14,'pl-data'!$A:$BR,8+AT$3)</f>
        <v>0</v>
      </c>
      <c r="AU14" s="33">
        <f>-VLOOKUP($A14,'pl-data'!$A:$BR,38+AU$3)</f>
        <v>0</v>
      </c>
      <c r="AV14" s="33">
        <f>-VLOOKUP($A14,'pl-data'!$A:$BR,23+AV$3)</f>
        <v>0</v>
      </c>
      <c r="AW14" s="34" t="str">
        <f t="shared" si="31"/>
        <v>n/a</v>
      </c>
      <c r="AX14" s="34" t="str">
        <f t="shared" si="32"/>
        <v>n/a</v>
      </c>
      <c r="AY14" s="8"/>
      <c r="AZ14" s="33">
        <f>-VLOOKUP($A14,'pl-data'!$A:$BR,8+AZ$3)</f>
        <v>0</v>
      </c>
      <c r="BA14" s="33">
        <f>-VLOOKUP($A14,'pl-data'!$A:$BR,38+BA$3)</f>
        <v>0</v>
      </c>
      <c r="BB14" s="33">
        <f>-VLOOKUP($A14,'pl-data'!$A:$BR,23+BB$3)</f>
        <v>0</v>
      </c>
      <c r="BC14" s="34" t="str">
        <f t="shared" si="33"/>
        <v>n/a</v>
      </c>
      <c r="BD14" s="34" t="str">
        <f t="shared" si="34"/>
        <v>n/a</v>
      </c>
      <c r="BE14" s="8"/>
      <c r="BF14" s="33">
        <f>-VLOOKUP($A14,'pl-data'!$A:$BR,8+BF$3)</f>
        <v>0</v>
      </c>
      <c r="BG14" s="33">
        <f>-VLOOKUP($A14,'pl-data'!$A:$BR,38+BG$3)</f>
        <v>0</v>
      </c>
      <c r="BH14" s="33">
        <f>-VLOOKUP($A14,'pl-data'!$A:$BR,23+BH$3)</f>
        <v>0</v>
      </c>
      <c r="BI14" s="34" t="str">
        <f t="shared" si="35"/>
        <v>n/a</v>
      </c>
      <c r="BJ14" s="34" t="str">
        <f t="shared" si="36"/>
        <v>n/a</v>
      </c>
      <c r="BK14" s="8"/>
      <c r="BL14" s="33">
        <f>-VLOOKUP($A14,'pl-data'!$A:$BR,8+BL$3)</f>
        <v>0</v>
      </c>
      <c r="BM14" s="33">
        <f>-VLOOKUP($A14,'pl-data'!$A:$BR,38+BM$3)</f>
        <v>0</v>
      </c>
      <c r="BN14" s="33">
        <f>-VLOOKUP($A14,'pl-data'!$A:$BR,23+BN$3)</f>
        <v>0</v>
      </c>
      <c r="BO14" s="34" t="str">
        <f t="shared" si="37"/>
        <v>n/a</v>
      </c>
      <c r="BP14" s="34" t="str">
        <f t="shared" si="38"/>
        <v>n/a</v>
      </c>
      <c r="BQ14" s="8"/>
      <c r="BR14" s="33">
        <f>-VLOOKUP($A14,'pl-data'!$A:$BR,8+BR$3)</f>
        <v>0</v>
      </c>
      <c r="BS14" s="33">
        <f>-VLOOKUP($A14,'pl-data'!$A:$BR,38+BS$3)</f>
        <v>0</v>
      </c>
      <c r="BT14" s="33">
        <f>-VLOOKUP($A14,'pl-data'!$A:$BR,23+BT$3)</f>
        <v>0</v>
      </c>
      <c r="BU14" s="34" t="str">
        <f t="shared" si="39"/>
        <v>n/a</v>
      </c>
      <c r="BV14" s="34" t="str">
        <f t="shared" si="40"/>
        <v>n/a</v>
      </c>
      <c r="BW14" s="8"/>
      <c r="BX14" s="33">
        <f t="shared" si="12"/>
        <v>0</v>
      </c>
      <c r="BY14" s="33">
        <f t="shared" si="13"/>
        <v>0</v>
      </c>
      <c r="BZ14" s="33">
        <f t="shared" si="14"/>
        <v>0</v>
      </c>
      <c r="CA14" s="34" t="str">
        <f t="shared" si="15"/>
        <v>n/a</v>
      </c>
      <c r="CB14" s="34" t="str">
        <f t="shared" si="16"/>
        <v>n/a</v>
      </c>
      <c r="CC14" s="8"/>
    </row>
    <row r="15" spans="1:82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-VLOOKUP($A15,'pl-data'!$A:$BR,8+D$3)</f>
        <v>0</v>
      </c>
      <c r="E15" s="33">
        <f>-VLOOKUP($A15,'pl-data'!$A:$BR,38+E$3)</f>
        <v>0</v>
      </c>
      <c r="F15" s="33">
        <f>-VLOOKUP($A15,'pl-data'!$A:$BR,23+F$3)</f>
        <v>0</v>
      </c>
      <c r="G15" s="34" t="str">
        <f t="shared" si="17"/>
        <v>n/a</v>
      </c>
      <c r="H15" s="34" t="str">
        <f t="shared" si="18"/>
        <v>n/a</v>
      </c>
      <c r="I15" s="8"/>
      <c r="J15" s="33">
        <f>-VLOOKUP($A15,'pl-data'!$A:$BR,8+J$3)</f>
        <v>0</v>
      </c>
      <c r="K15" s="33">
        <f>-VLOOKUP($A15,'pl-data'!$A:$BR,38+K$3)</f>
        <v>0</v>
      </c>
      <c r="L15" s="33">
        <f>-VLOOKUP($A15,'pl-data'!$A:$BR,23+L$3)</f>
        <v>0</v>
      </c>
      <c r="M15" s="34" t="str">
        <f t="shared" si="19"/>
        <v>n/a</v>
      </c>
      <c r="N15" s="34" t="str">
        <f t="shared" si="20"/>
        <v>n/a</v>
      </c>
      <c r="O15" s="8"/>
      <c r="P15" s="33">
        <f>-VLOOKUP($A15,'pl-data'!$A:$BR,8+P$3)</f>
        <v>0</v>
      </c>
      <c r="Q15" s="33">
        <f>-VLOOKUP($A15,'pl-data'!$A:$BR,38+Q$3)</f>
        <v>0</v>
      </c>
      <c r="R15" s="33">
        <f>-VLOOKUP($A15,'pl-data'!$A:$BR,23+R$3)</f>
        <v>0</v>
      </c>
      <c r="S15" s="34" t="str">
        <f t="shared" si="21"/>
        <v>n/a</v>
      </c>
      <c r="T15" s="34" t="str">
        <f t="shared" si="22"/>
        <v>n/a</v>
      </c>
      <c r="U15" s="8"/>
      <c r="V15" s="33">
        <f>-VLOOKUP($A15,'pl-data'!$A:$BR,8+V$3)</f>
        <v>0</v>
      </c>
      <c r="W15" s="33">
        <f>-VLOOKUP($A15,'pl-data'!$A:$BR,38+W$3)</f>
        <v>0</v>
      </c>
      <c r="X15" s="33">
        <f>-VLOOKUP($A15,'pl-data'!$A:$BR,23+X$3)</f>
        <v>0</v>
      </c>
      <c r="Y15" s="34" t="str">
        <f t="shared" si="23"/>
        <v>n/a</v>
      </c>
      <c r="Z15" s="34" t="str">
        <f t="shared" si="24"/>
        <v>n/a</v>
      </c>
      <c r="AA15" s="8"/>
      <c r="AB15" s="33">
        <f>-VLOOKUP($A15,'pl-data'!$A:$BR,8+AB$3)</f>
        <v>0</v>
      </c>
      <c r="AC15" s="33">
        <f>-VLOOKUP($A15,'pl-data'!$A:$BR,38+AC$3)</f>
        <v>0</v>
      </c>
      <c r="AD15" s="33">
        <f>-VLOOKUP($A15,'pl-data'!$A:$BR,23+AD$3)</f>
        <v>0</v>
      </c>
      <c r="AE15" s="34" t="str">
        <f t="shared" si="25"/>
        <v>n/a</v>
      </c>
      <c r="AF15" s="34" t="str">
        <f t="shared" si="26"/>
        <v>n/a</v>
      </c>
      <c r="AG15" s="8"/>
      <c r="AH15" s="33">
        <f>-VLOOKUP($A15,'pl-data'!$A:$BR,8+AH$3)</f>
        <v>0</v>
      </c>
      <c r="AI15" s="33">
        <f>-VLOOKUP($A15,'pl-data'!$A:$BR,38+AI$3)</f>
        <v>0</v>
      </c>
      <c r="AJ15" s="33">
        <f>-VLOOKUP($A15,'pl-data'!$A:$BR,23+AJ$3)</f>
        <v>0</v>
      </c>
      <c r="AK15" s="34" t="str">
        <f t="shared" si="27"/>
        <v>n/a</v>
      </c>
      <c r="AL15" s="34" t="str">
        <f t="shared" si="28"/>
        <v>n/a</v>
      </c>
      <c r="AM15" s="8"/>
      <c r="AN15" s="33">
        <f>-VLOOKUP($A15,'pl-data'!$A:$BR,8+AN$3)</f>
        <v>0</v>
      </c>
      <c r="AO15" s="33">
        <f>-VLOOKUP($A15,'pl-data'!$A:$BR,38+AO$3)</f>
        <v>0</v>
      </c>
      <c r="AP15" s="33">
        <f>-VLOOKUP($A15,'pl-data'!$A:$BR,23+AP$3)</f>
        <v>0</v>
      </c>
      <c r="AQ15" s="34" t="str">
        <f t="shared" si="29"/>
        <v>n/a</v>
      </c>
      <c r="AR15" s="34" t="str">
        <f t="shared" si="30"/>
        <v>n/a</v>
      </c>
      <c r="AS15" s="8"/>
      <c r="AT15" s="33">
        <f>-VLOOKUP($A15,'pl-data'!$A:$BR,8+AT$3)</f>
        <v>0</v>
      </c>
      <c r="AU15" s="33">
        <f>-VLOOKUP($A15,'pl-data'!$A:$BR,38+AU$3)</f>
        <v>0</v>
      </c>
      <c r="AV15" s="33">
        <f>-VLOOKUP($A15,'pl-data'!$A:$BR,23+AV$3)</f>
        <v>0</v>
      </c>
      <c r="AW15" s="34" t="str">
        <f t="shared" si="31"/>
        <v>n/a</v>
      </c>
      <c r="AX15" s="34" t="str">
        <f t="shared" si="32"/>
        <v>n/a</v>
      </c>
      <c r="AY15" s="8"/>
      <c r="AZ15" s="33">
        <f>-VLOOKUP($A15,'pl-data'!$A:$BR,8+AZ$3)</f>
        <v>0</v>
      </c>
      <c r="BA15" s="33">
        <f>-VLOOKUP($A15,'pl-data'!$A:$BR,38+BA$3)</f>
        <v>0</v>
      </c>
      <c r="BB15" s="33">
        <f>-VLOOKUP($A15,'pl-data'!$A:$BR,23+BB$3)</f>
        <v>0</v>
      </c>
      <c r="BC15" s="34" t="str">
        <f t="shared" si="33"/>
        <v>n/a</v>
      </c>
      <c r="BD15" s="34" t="str">
        <f t="shared" si="34"/>
        <v>n/a</v>
      </c>
      <c r="BE15" s="8"/>
      <c r="BF15" s="33">
        <f>-VLOOKUP($A15,'pl-data'!$A:$BR,8+BF$3)</f>
        <v>0</v>
      </c>
      <c r="BG15" s="33">
        <f>-VLOOKUP($A15,'pl-data'!$A:$BR,38+BG$3)</f>
        <v>0</v>
      </c>
      <c r="BH15" s="33">
        <f>-VLOOKUP($A15,'pl-data'!$A:$BR,23+BH$3)</f>
        <v>0</v>
      </c>
      <c r="BI15" s="34" t="str">
        <f t="shared" si="35"/>
        <v>n/a</v>
      </c>
      <c r="BJ15" s="34" t="str">
        <f t="shared" si="36"/>
        <v>n/a</v>
      </c>
      <c r="BK15" s="8"/>
      <c r="BL15" s="33">
        <f>-VLOOKUP($A15,'pl-data'!$A:$BR,8+BL$3)</f>
        <v>0</v>
      </c>
      <c r="BM15" s="33">
        <f>-VLOOKUP($A15,'pl-data'!$A:$BR,38+BM$3)</f>
        <v>0</v>
      </c>
      <c r="BN15" s="33">
        <f>-VLOOKUP($A15,'pl-data'!$A:$BR,23+BN$3)</f>
        <v>0</v>
      </c>
      <c r="BO15" s="34" t="str">
        <f t="shared" si="37"/>
        <v>n/a</v>
      </c>
      <c r="BP15" s="34" t="str">
        <f t="shared" si="38"/>
        <v>n/a</v>
      </c>
      <c r="BQ15" s="8"/>
      <c r="BR15" s="33">
        <f>-VLOOKUP($A15,'pl-data'!$A:$BR,8+BR$3)</f>
        <v>0</v>
      </c>
      <c r="BS15" s="33">
        <f>-VLOOKUP($A15,'pl-data'!$A:$BR,38+BS$3)</f>
        <v>0</v>
      </c>
      <c r="BT15" s="33">
        <f>-VLOOKUP($A15,'pl-data'!$A:$BR,23+BT$3)</f>
        <v>0</v>
      </c>
      <c r="BU15" s="34" t="str">
        <f t="shared" si="39"/>
        <v>n/a</v>
      </c>
      <c r="BV15" s="34" t="str">
        <f t="shared" si="40"/>
        <v>n/a</v>
      </c>
      <c r="BW15" s="8"/>
      <c r="BX15" s="33">
        <f t="shared" si="12"/>
        <v>0</v>
      </c>
      <c r="BY15" s="33">
        <f t="shared" si="13"/>
        <v>0</v>
      </c>
      <c r="BZ15" s="33">
        <f t="shared" si="14"/>
        <v>0</v>
      </c>
      <c r="CA15" s="34" t="str">
        <f t="shared" si="15"/>
        <v>n/a</v>
      </c>
      <c r="CB15" s="34" t="str">
        <f t="shared" si="16"/>
        <v>n/a</v>
      </c>
      <c r="CC15" s="8"/>
    </row>
    <row r="16" spans="1:82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-VLOOKUP($A16,'pl-data'!$A:$BR,8+D$3)</f>
        <v>0</v>
      </c>
      <c r="E16" s="33">
        <f>-VLOOKUP($A16,'pl-data'!$A:$BR,38+E$3)</f>
        <v>0</v>
      </c>
      <c r="F16" s="33">
        <f>-VLOOKUP($A16,'pl-data'!$A:$BR,23+F$3)</f>
        <v>0</v>
      </c>
      <c r="G16" s="34" t="str">
        <f t="shared" si="17"/>
        <v>n/a</v>
      </c>
      <c r="H16" s="34" t="str">
        <f t="shared" si="18"/>
        <v>n/a</v>
      </c>
      <c r="I16" s="8"/>
      <c r="J16" s="33">
        <f>-VLOOKUP($A16,'pl-data'!$A:$BR,8+J$3)</f>
        <v>0</v>
      </c>
      <c r="K16" s="33">
        <f>-VLOOKUP($A16,'pl-data'!$A:$BR,38+K$3)</f>
        <v>0</v>
      </c>
      <c r="L16" s="33">
        <f>-VLOOKUP($A16,'pl-data'!$A:$BR,23+L$3)</f>
        <v>0</v>
      </c>
      <c r="M16" s="34" t="str">
        <f t="shared" si="19"/>
        <v>n/a</v>
      </c>
      <c r="N16" s="34" t="str">
        <f t="shared" si="20"/>
        <v>n/a</v>
      </c>
      <c r="O16" s="8"/>
      <c r="P16" s="33">
        <f>-VLOOKUP($A16,'pl-data'!$A:$BR,8+P$3)</f>
        <v>0</v>
      </c>
      <c r="Q16" s="33">
        <f>-VLOOKUP($A16,'pl-data'!$A:$BR,38+Q$3)</f>
        <v>0</v>
      </c>
      <c r="R16" s="33">
        <f>-VLOOKUP($A16,'pl-data'!$A:$BR,23+R$3)</f>
        <v>0</v>
      </c>
      <c r="S16" s="34" t="str">
        <f t="shared" si="21"/>
        <v>n/a</v>
      </c>
      <c r="T16" s="34" t="str">
        <f t="shared" si="22"/>
        <v>n/a</v>
      </c>
      <c r="U16" s="8"/>
      <c r="V16" s="33">
        <f>-VLOOKUP($A16,'pl-data'!$A:$BR,8+V$3)</f>
        <v>0</v>
      </c>
      <c r="W16" s="33">
        <f>-VLOOKUP($A16,'pl-data'!$A:$BR,38+W$3)</f>
        <v>0</v>
      </c>
      <c r="X16" s="33">
        <f>-VLOOKUP($A16,'pl-data'!$A:$BR,23+X$3)</f>
        <v>0</v>
      </c>
      <c r="Y16" s="34" t="str">
        <f t="shared" si="23"/>
        <v>n/a</v>
      </c>
      <c r="Z16" s="34" t="str">
        <f t="shared" si="24"/>
        <v>n/a</v>
      </c>
      <c r="AA16" s="8"/>
      <c r="AB16" s="33">
        <f>-VLOOKUP($A16,'pl-data'!$A:$BR,8+AB$3)</f>
        <v>0</v>
      </c>
      <c r="AC16" s="33">
        <f>-VLOOKUP($A16,'pl-data'!$A:$BR,38+AC$3)</f>
        <v>0</v>
      </c>
      <c r="AD16" s="33">
        <f>-VLOOKUP($A16,'pl-data'!$A:$BR,23+AD$3)</f>
        <v>0</v>
      </c>
      <c r="AE16" s="34" t="str">
        <f t="shared" si="25"/>
        <v>n/a</v>
      </c>
      <c r="AF16" s="34" t="str">
        <f t="shared" si="26"/>
        <v>n/a</v>
      </c>
      <c r="AG16" s="8"/>
      <c r="AH16" s="33">
        <f>-VLOOKUP($A16,'pl-data'!$A:$BR,8+AH$3)</f>
        <v>0</v>
      </c>
      <c r="AI16" s="33">
        <f>-VLOOKUP($A16,'pl-data'!$A:$BR,38+AI$3)</f>
        <v>0</v>
      </c>
      <c r="AJ16" s="33">
        <f>-VLOOKUP($A16,'pl-data'!$A:$BR,23+AJ$3)</f>
        <v>0</v>
      </c>
      <c r="AK16" s="34" t="str">
        <f t="shared" si="27"/>
        <v>n/a</v>
      </c>
      <c r="AL16" s="34" t="str">
        <f t="shared" si="28"/>
        <v>n/a</v>
      </c>
      <c r="AM16" s="8"/>
      <c r="AN16" s="33">
        <f>-VLOOKUP($A16,'pl-data'!$A:$BR,8+AN$3)</f>
        <v>0</v>
      </c>
      <c r="AO16" s="33">
        <f>-VLOOKUP($A16,'pl-data'!$A:$BR,38+AO$3)</f>
        <v>0</v>
      </c>
      <c r="AP16" s="33">
        <f>-VLOOKUP($A16,'pl-data'!$A:$BR,23+AP$3)</f>
        <v>0</v>
      </c>
      <c r="AQ16" s="34" t="str">
        <f t="shared" si="29"/>
        <v>n/a</v>
      </c>
      <c r="AR16" s="34" t="str">
        <f t="shared" si="30"/>
        <v>n/a</v>
      </c>
      <c r="AS16" s="8"/>
      <c r="AT16" s="33">
        <f>-VLOOKUP($A16,'pl-data'!$A:$BR,8+AT$3)</f>
        <v>0</v>
      </c>
      <c r="AU16" s="33">
        <f>-VLOOKUP($A16,'pl-data'!$A:$BR,38+AU$3)</f>
        <v>0</v>
      </c>
      <c r="AV16" s="33">
        <f>-VLOOKUP($A16,'pl-data'!$A:$BR,23+AV$3)</f>
        <v>0</v>
      </c>
      <c r="AW16" s="34" t="str">
        <f t="shared" si="31"/>
        <v>n/a</v>
      </c>
      <c r="AX16" s="34" t="str">
        <f t="shared" si="32"/>
        <v>n/a</v>
      </c>
      <c r="AY16" s="8"/>
      <c r="AZ16" s="33">
        <f>-VLOOKUP($A16,'pl-data'!$A:$BR,8+AZ$3)</f>
        <v>0</v>
      </c>
      <c r="BA16" s="33">
        <f>-VLOOKUP($A16,'pl-data'!$A:$BR,38+BA$3)</f>
        <v>0</v>
      </c>
      <c r="BB16" s="33">
        <f>-VLOOKUP($A16,'pl-data'!$A:$BR,23+BB$3)</f>
        <v>0</v>
      </c>
      <c r="BC16" s="34" t="str">
        <f t="shared" si="33"/>
        <v>n/a</v>
      </c>
      <c r="BD16" s="34" t="str">
        <f t="shared" si="34"/>
        <v>n/a</v>
      </c>
      <c r="BE16" s="8"/>
      <c r="BF16" s="33">
        <f>-VLOOKUP($A16,'pl-data'!$A:$BR,8+BF$3)</f>
        <v>0</v>
      </c>
      <c r="BG16" s="33">
        <f>-VLOOKUP($A16,'pl-data'!$A:$BR,38+BG$3)</f>
        <v>0</v>
      </c>
      <c r="BH16" s="33">
        <f>-VLOOKUP($A16,'pl-data'!$A:$BR,23+BH$3)</f>
        <v>0</v>
      </c>
      <c r="BI16" s="34" t="str">
        <f t="shared" si="35"/>
        <v>n/a</v>
      </c>
      <c r="BJ16" s="34" t="str">
        <f t="shared" si="36"/>
        <v>n/a</v>
      </c>
      <c r="BK16" s="8"/>
      <c r="BL16" s="33">
        <f>-VLOOKUP($A16,'pl-data'!$A:$BR,8+BL$3)</f>
        <v>0</v>
      </c>
      <c r="BM16" s="33">
        <f>-VLOOKUP($A16,'pl-data'!$A:$BR,38+BM$3)</f>
        <v>0</v>
      </c>
      <c r="BN16" s="33">
        <f>-VLOOKUP($A16,'pl-data'!$A:$BR,23+BN$3)</f>
        <v>0</v>
      </c>
      <c r="BO16" s="34" t="str">
        <f t="shared" si="37"/>
        <v>n/a</v>
      </c>
      <c r="BP16" s="34" t="str">
        <f t="shared" si="38"/>
        <v>n/a</v>
      </c>
      <c r="BQ16" s="8"/>
      <c r="BR16" s="33">
        <f>-VLOOKUP($A16,'pl-data'!$A:$BR,8+BR$3)</f>
        <v>0</v>
      </c>
      <c r="BS16" s="33">
        <f>-VLOOKUP($A16,'pl-data'!$A:$BR,38+BS$3)</f>
        <v>0</v>
      </c>
      <c r="BT16" s="33">
        <f>-VLOOKUP($A16,'pl-data'!$A:$BR,23+BT$3)</f>
        <v>0</v>
      </c>
      <c r="BU16" s="34" t="str">
        <f t="shared" si="39"/>
        <v>n/a</v>
      </c>
      <c r="BV16" s="34" t="str">
        <f t="shared" si="40"/>
        <v>n/a</v>
      </c>
      <c r="BW16" s="8"/>
      <c r="BX16" s="33">
        <f t="shared" si="12"/>
        <v>0</v>
      </c>
      <c r="BY16" s="33">
        <f t="shared" si="13"/>
        <v>0</v>
      </c>
      <c r="BZ16" s="33">
        <f t="shared" si="14"/>
        <v>0</v>
      </c>
      <c r="CA16" s="34" t="str">
        <f t="shared" si="15"/>
        <v>n/a</v>
      </c>
      <c r="CB16" s="34" t="str">
        <f t="shared" si="16"/>
        <v>n/a</v>
      </c>
      <c r="CC16" s="8"/>
    </row>
    <row r="17" spans="1:81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-VLOOKUP($A17,'pl-data'!$A:$BR,8+D$3)</f>
        <v>0</v>
      </c>
      <c r="E17" s="33">
        <f>-VLOOKUP($A17,'pl-data'!$A:$BR,38+E$3)</f>
        <v>0</v>
      </c>
      <c r="F17" s="33">
        <f>-VLOOKUP($A17,'pl-data'!$A:$BR,23+F$3)</f>
        <v>0</v>
      </c>
      <c r="G17" s="34" t="str">
        <f t="shared" si="17"/>
        <v>n/a</v>
      </c>
      <c r="H17" s="34" t="str">
        <f t="shared" si="18"/>
        <v>n/a</v>
      </c>
      <c r="I17" s="8"/>
      <c r="J17" s="33">
        <f>-VLOOKUP($A17,'pl-data'!$A:$BR,8+J$3)</f>
        <v>0</v>
      </c>
      <c r="K17" s="33">
        <f>-VLOOKUP($A17,'pl-data'!$A:$BR,38+K$3)</f>
        <v>0</v>
      </c>
      <c r="L17" s="33">
        <f>-VLOOKUP($A17,'pl-data'!$A:$BR,23+L$3)</f>
        <v>0</v>
      </c>
      <c r="M17" s="34" t="str">
        <f t="shared" si="19"/>
        <v>n/a</v>
      </c>
      <c r="N17" s="34" t="str">
        <f t="shared" si="20"/>
        <v>n/a</v>
      </c>
      <c r="O17" s="8"/>
      <c r="P17" s="33">
        <f>-VLOOKUP($A17,'pl-data'!$A:$BR,8+P$3)</f>
        <v>0</v>
      </c>
      <c r="Q17" s="33">
        <f>-VLOOKUP($A17,'pl-data'!$A:$BR,38+Q$3)</f>
        <v>0</v>
      </c>
      <c r="R17" s="33">
        <f>-VLOOKUP($A17,'pl-data'!$A:$BR,23+R$3)</f>
        <v>0</v>
      </c>
      <c r="S17" s="34" t="str">
        <f t="shared" si="21"/>
        <v>n/a</v>
      </c>
      <c r="T17" s="34" t="str">
        <f t="shared" si="22"/>
        <v>n/a</v>
      </c>
      <c r="U17" s="8"/>
      <c r="V17" s="33">
        <f>-VLOOKUP($A17,'pl-data'!$A:$BR,8+V$3)</f>
        <v>0</v>
      </c>
      <c r="W17" s="33">
        <f>-VLOOKUP($A17,'pl-data'!$A:$BR,38+W$3)</f>
        <v>0</v>
      </c>
      <c r="X17" s="33">
        <f>-VLOOKUP($A17,'pl-data'!$A:$BR,23+X$3)</f>
        <v>0</v>
      </c>
      <c r="Y17" s="34" t="str">
        <f t="shared" si="23"/>
        <v>n/a</v>
      </c>
      <c r="Z17" s="34" t="str">
        <f t="shared" si="24"/>
        <v>n/a</v>
      </c>
      <c r="AA17" s="8"/>
      <c r="AB17" s="33">
        <f>-VLOOKUP($A17,'pl-data'!$A:$BR,8+AB$3)</f>
        <v>0</v>
      </c>
      <c r="AC17" s="33">
        <f>-VLOOKUP($A17,'pl-data'!$A:$BR,38+AC$3)</f>
        <v>0</v>
      </c>
      <c r="AD17" s="33">
        <f>-VLOOKUP($A17,'pl-data'!$A:$BR,23+AD$3)</f>
        <v>0</v>
      </c>
      <c r="AE17" s="34" t="str">
        <f t="shared" si="25"/>
        <v>n/a</v>
      </c>
      <c r="AF17" s="34" t="str">
        <f t="shared" si="26"/>
        <v>n/a</v>
      </c>
      <c r="AG17" s="8"/>
      <c r="AH17" s="33">
        <f>-VLOOKUP($A17,'pl-data'!$A:$BR,8+AH$3)</f>
        <v>0</v>
      </c>
      <c r="AI17" s="33">
        <f>-VLOOKUP($A17,'pl-data'!$A:$BR,38+AI$3)</f>
        <v>0</v>
      </c>
      <c r="AJ17" s="33">
        <f>-VLOOKUP($A17,'pl-data'!$A:$BR,23+AJ$3)</f>
        <v>0</v>
      </c>
      <c r="AK17" s="34" t="str">
        <f t="shared" si="27"/>
        <v>n/a</v>
      </c>
      <c r="AL17" s="34" t="str">
        <f t="shared" si="28"/>
        <v>n/a</v>
      </c>
      <c r="AM17" s="8"/>
      <c r="AN17" s="33">
        <f>-VLOOKUP($A17,'pl-data'!$A:$BR,8+AN$3)</f>
        <v>0</v>
      </c>
      <c r="AO17" s="33">
        <f>-VLOOKUP($A17,'pl-data'!$A:$BR,38+AO$3)</f>
        <v>0</v>
      </c>
      <c r="AP17" s="33">
        <f>-VLOOKUP($A17,'pl-data'!$A:$BR,23+AP$3)</f>
        <v>0</v>
      </c>
      <c r="AQ17" s="34" t="str">
        <f t="shared" si="29"/>
        <v>n/a</v>
      </c>
      <c r="AR17" s="34" t="str">
        <f t="shared" si="30"/>
        <v>n/a</v>
      </c>
      <c r="AS17" s="8"/>
      <c r="AT17" s="33">
        <f>-VLOOKUP($A17,'pl-data'!$A:$BR,8+AT$3)</f>
        <v>0</v>
      </c>
      <c r="AU17" s="33">
        <f>-VLOOKUP($A17,'pl-data'!$A:$BR,38+AU$3)</f>
        <v>0</v>
      </c>
      <c r="AV17" s="33">
        <f>-VLOOKUP($A17,'pl-data'!$A:$BR,23+AV$3)</f>
        <v>0</v>
      </c>
      <c r="AW17" s="34" t="str">
        <f t="shared" si="31"/>
        <v>n/a</v>
      </c>
      <c r="AX17" s="34" t="str">
        <f t="shared" si="32"/>
        <v>n/a</v>
      </c>
      <c r="AY17" s="8"/>
      <c r="AZ17" s="33">
        <f>-VLOOKUP($A17,'pl-data'!$A:$BR,8+AZ$3)</f>
        <v>0</v>
      </c>
      <c r="BA17" s="33">
        <f>-VLOOKUP($A17,'pl-data'!$A:$BR,38+BA$3)</f>
        <v>0</v>
      </c>
      <c r="BB17" s="33">
        <f>-VLOOKUP($A17,'pl-data'!$A:$BR,23+BB$3)</f>
        <v>0</v>
      </c>
      <c r="BC17" s="34" t="str">
        <f t="shared" si="33"/>
        <v>n/a</v>
      </c>
      <c r="BD17" s="34" t="str">
        <f t="shared" si="34"/>
        <v>n/a</v>
      </c>
      <c r="BE17" s="8"/>
      <c r="BF17" s="33">
        <f>-VLOOKUP($A17,'pl-data'!$A:$BR,8+BF$3)</f>
        <v>0</v>
      </c>
      <c r="BG17" s="33">
        <f>-VLOOKUP($A17,'pl-data'!$A:$BR,38+BG$3)</f>
        <v>0</v>
      </c>
      <c r="BH17" s="33">
        <f>-VLOOKUP($A17,'pl-data'!$A:$BR,23+BH$3)</f>
        <v>0</v>
      </c>
      <c r="BI17" s="34" t="str">
        <f t="shared" si="35"/>
        <v>n/a</v>
      </c>
      <c r="BJ17" s="34" t="str">
        <f t="shared" si="36"/>
        <v>n/a</v>
      </c>
      <c r="BK17" s="8"/>
      <c r="BL17" s="33">
        <f>-VLOOKUP($A17,'pl-data'!$A:$BR,8+BL$3)</f>
        <v>0</v>
      </c>
      <c r="BM17" s="33">
        <f>-VLOOKUP($A17,'pl-data'!$A:$BR,38+BM$3)</f>
        <v>0</v>
      </c>
      <c r="BN17" s="33">
        <f>-VLOOKUP($A17,'pl-data'!$A:$BR,23+BN$3)</f>
        <v>0</v>
      </c>
      <c r="BO17" s="34" t="str">
        <f t="shared" si="37"/>
        <v>n/a</v>
      </c>
      <c r="BP17" s="34" t="str">
        <f t="shared" si="38"/>
        <v>n/a</v>
      </c>
      <c r="BQ17" s="8"/>
      <c r="BR17" s="33">
        <f>-VLOOKUP($A17,'pl-data'!$A:$BR,8+BR$3)</f>
        <v>0</v>
      </c>
      <c r="BS17" s="33">
        <f>-VLOOKUP($A17,'pl-data'!$A:$BR,38+BS$3)</f>
        <v>0</v>
      </c>
      <c r="BT17" s="33">
        <f>-VLOOKUP($A17,'pl-data'!$A:$BR,23+BT$3)</f>
        <v>0</v>
      </c>
      <c r="BU17" s="34" t="str">
        <f t="shared" si="39"/>
        <v>n/a</v>
      </c>
      <c r="BV17" s="34" t="str">
        <f t="shared" si="40"/>
        <v>n/a</v>
      </c>
      <c r="BW17" s="8"/>
      <c r="BX17" s="33">
        <f t="shared" si="12"/>
        <v>0</v>
      </c>
      <c r="BY17" s="33">
        <f t="shared" si="13"/>
        <v>0</v>
      </c>
      <c r="BZ17" s="33">
        <f t="shared" si="14"/>
        <v>0</v>
      </c>
      <c r="CA17" s="34" t="str">
        <f t="shared" si="15"/>
        <v>n/a</v>
      </c>
      <c r="CB17" s="34" t="str">
        <f t="shared" si="16"/>
        <v>n/a</v>
      </c>
      <c r="CC17" s="8"/>
    </row>
    <row r="18" spans="1:81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-VLOOKUP($A18,'pl-data'!$A:$BR,8+D$3)</f>
        <v>0</v>
      </c>
      <c r="E18" s="33">
        <f>-VLOOKUP($A18,'pl-data'!$A:$BR,38+E$3)</f>
        <v>0</v>
      </c>
      <c r="F18" s="33">
        <f>-VLOOKUP($A18,'pl-data'!$A:$BR,23+F$3)</f>
        <v>0</v>
      </c>
      <c r="G18" s="34" t="str">
        <f t="shared" si="17"/>
        <v>n/a</v>
      </c>
      <c r="H18" s="34" t="str">
        <f t="shared" si="18"/>
        <v>n/a</v>
      </c>
      <c r="I18" s="8"/>
      <c r="J18" s="33">
        <f>-VLOOKUP($A18,'pl-data'!$A:$BR,8+J$3)</f>
        <v>0</v>
      </c>
      <c r="K18" s="33">
        <f>-VLOOKUP($A18,'pl-data'!$A:$BR,38+K$3)</f>
        <v>0</v>
      </c>
      <c r="L18" s="33">
        <f>-VLOOKUP($A18,'pl-data'!$A:$BR,23+L$3)</f>
        <v>0</v>
      </c>
      <c r="M18" s="34" t="str">
        <f t="shared" si="19"/>
        <v>n/a</v>
      </c>
      <c r="N18" s="34" t="str">
        <f t="shared" si="20"/>
        <v>n/a</v>
      </c>
      <c r="O18" s="8"/>
      <c r="P18" s="33">
        <f>-VLOOKUP($A18,'pl-data'!$A:$BR,8+P$3)</f>
        <v>0</v>
      </c>
      <c r="Q18" s="33">
        <f>-VLOOKUP($A18,'pl-data'!$A:$BR,38+Q$3)</f>
        <v>0</v>
      </c>
      <c r="R18" s="33">
        <f>-VLOOKUP($A18,'pl-data'!$A:$BR,23+R$3)</f>
        <v>0</v>
      </c>
      <c r="S18" s="34" t="str">
        <f t="shared" si="21"/>
        <v>n/a</v>
      </c>
      <c r="T18" s="34" t="str">
        <f t="shared" si="22"/>
        <v>n/a</v>
      </c>
      <c r="U18" s="8"/>
      <c r="V18" s="33">
        <f>-VLOOKUP($A18,'pl-data'!$A:$BR,8+V$3)</f>
        <v>0</v>
      </c>
      <c r="W18" s="33">
        <f>-VLOOKUP($A18,'pl-data'!$A:$BR,38+W$3)</f>
        <v>0</v>
      </c>
      <c r="X18" s="33">
        <f>-VLOOKUP($A18,'pl-data'!$A:$BR,23+X$3)</f>
        <v>0</v>
      </c>
      <c r="Y18" s="34" t="str">
        <f t="shared" si="23"/>
        <v>n/a</v>
      </c>
      <c r="Z18" s="34" t="str">
        <f t="shared" si="24"/>
        <v>n/a</v>
      </c>
      <c r="AA18" s="8"/>
      <c r="AB18" s="33">
        <f>-VLOOKUP($A18,'pl-data'!$A:$BR,8+AB$3)</f>
        <v>0</v>
      </c>
      <c r="AC18" s="33">
        <f>-VLOOKUP($A18,'pl-data'!$A:$BR,38+AC$3)</f>
        <v>0</v>
      </c>
      <c r="AD18" s="33">
        <f>-VLOOKUP($A18,'pl-data'!$A:$BR,23+AD$3)</f>
        <v>0</v>
      </c>
      <c r="AE18" s="34" t="str">
        <f t="shared" si="25"/>
        <v>n/a</v>
      </c>
      <c r="AF18" s="34" t="str">
        <f t="shared" si="26"/>
        <v>n/a</v>
      </c>
      <c r="AG18" s="8"/>
      <c r="AH18" s="33">
        <f>-VLOOKUP($A18,'pl-data'!$A:$BR,8+AH$3)</f>
        <v>0</v>
      </c>
      <c r="AI18" s="33">
        <f>-VLOOKUP($A18,'pl-data'!$A:$BR,38+AI$3)</f>
        <v>0</v>
      </c>
      <c r="AJ18" s="33">
        <f>-VLOOKUP($A18,'pl-data'!$A:$BR,23+AJ$3)</f>
        <v>0</v>
      </c>
      <c r="AK18" s="34" t="str">
        <f t="shared" si="27"/>
        <v>n/a</v>
      </c>
      <c r="AL18" s="34" t="str">
        <f t="shared" si="28"/>
        <v>n/a</v>
      </c>
      <c r="AM18" s="8"/>
      <c r="AN18" s="33">
        <f>-VLOOKUP($A18,'pl-data'!$A:$BR,8+AN$3)</f>
        <v>0</v>
      </c>
      <c r="AO18" s="33">
        <f>-VLOOKUP($A18,'pl-data'!$A:$BR,38+AO$3)</f>
        <v>0</v>
      </c>
      <c r="AP18" s="33">
        <f>-VLOOKUP($A18,'pl-data'!$A:$BR,23+AP$3)</f>
        <v>0</v>
      </c>
      <c r="AQ18" s="34" t="str">
        <f t="shared" si="29"/>
        <v>n/a</v>
      </c>
      <c r="AR18" s="34" t="str">
        <f t="shared" si="30"/>
        <v>n/a</v>
      </c>
      <c r="AS18" s="8"/>
      <c r="AT18" s="33">
        <f>-VLOOKUP($A18,'pl-data'!$A:$BR,8+AT$3)</f>
        <v>0</v>
      </c>
      <c r="AU18" s="33">
        <f>-VLOOKUP($A18,'pl-data'!$A:$BR,38+AU$3)</f>
        <v>0</v>
      </c>
      <c r="AV18" s="33">
        <f>-VLOOKUP($A18,'pl-data'!$A:$BR,23+AV$3)</f>
        <v>0</v>
      </c>
      <c r="AW18" s="34" t="str">
        <f t="shared" si="31"/>
        <v>n/a</v>
      </c>
      <c r="AX18" s="34" t="str">
        <f t="shared" si="32"/>
        <v>n/a</v>
      </c>
      <c r="AY18" s="8"/>
      <c r="AZ18" s="33">
        <f>-VLOOKUP($A18,'pl-data'!$A:$BR,8+AZ$3)</f>
        <v>0</v>
      </c>
      <c r="BA18" s="33">
        <f>-VLOOKUP($A18,'pl-data'!$A:$BR,38+BA$3)</f>
        <v>0</v>
      </c>
      <c r="BB18" s="33">
        <f>-VLOOKUP($A18,'pl-data'!$A:$BR,23+BB$3)</f>
        <v>0</v>
      </c>
      <c r="BC18" s="34" t="str">
        <f t="shared" si="33"/>
        <v>n/a</v>
      </c>
      <c r="BD18" s="34" t="str">
        <f t="shared" si="34"/>
        <v>n/a</v>
      </c>
      <c r="BE18" s="8"/>
      <c r="BF18" s="33">
        <f>-VLOOKUP($A18,'pl-data'!$A:$BR,8+BF$3)</f>
        <v>0</v>
      </c>
      <c r="BG18" s="33">
        <f>-VLOOKUP($A18,'pl-data'!$A:$BR,38+BG$3)</f>
        <v>0</v>
      </c>
      <c r="BH18" s="33">
        <f>-VLOOKUP($A18,'pl-data'!$A:$BR,23+BH$3)</f>
        <v>0</v>
      </c>
      <c r="BI18" s="34" t="str">
        <f t="shared" si="35"/>
        <v>n/a</v>
      </c>
      <c r="BJ18" s="34" t="str">
        <f t="shared" si="36"/>
        <v>n/a</v>
      </c>
      <c r="BK18" s="8"/>
      <c r="BL18" s="33">
        <f>-VLOOKUP($A18,'pl-data'!$A:$BR,8+BL$3)</f>
        <v>0</v>
      </c>
      <c r="BM18" s="33">
        <f>-VLOOKUP($A18,'pl-data'!$A:$BR,38+BM$3)</f>
        <v>0</v>
      </c>
      <c r="BN18" s="33">
        <f>-VLOOKUP($A18,'pl-data'!$A:$BR,23+BN$3)</f>
        <v>0</v>
      </c>
      <c r="BO18" s="34" t="str">
        <f t="shared" si="37"/>
        <v>n/a</v>
      </c>
      <c r="BP18" s="34" t="str">
        <f t="shared" si="38"/>
        <v>n/a</v>
      </c>
      <c r="BQ18" s="8"/>
      <c r="BR18" s="33">
        <f>-VLOOKUP($A18,'pl-data'!$A:$BR,8+BR$3)</f>
        <v>0</v>
      </c>
      <c r="BS18" s="33">
        <f>-VLOOKUP($A18,'pl-data'!$A:$BR,38+BS$3)</f>
        <v>0</v>
      </c>
      <c r="BT18" s="33">
        <f>-VLOOKUP($A18,'pl-data'!$A:$BR,23+BT$3)</f>
        <v>0</v>
      </c>
      <c r="BU18" s="34" t="str">
        <f t="shared" si="39"/>
        <v>n/a</v>
      </c>
      <c r="BV18" s="34" t="str">
        <f t="shared" si="40"/>
        <v>n/a</v>
      </c>
      <c r="BW18" s="8"/>
      <c r="BX18" s="33">
        <f t="shared" si="12"/>
        <v>0</v>
      </c>
      <c r="BY18" s="33">
        <f t="shared" si="13"/>
        <v>0</v>
      </c>
      <c r="BZ18" s="33">
        <f t="shared" si="14"/>
        <v>0</v>
      </c>
      <c r="CA18" s="34" t="str">
        <f t="shared" si="15"/>
        <v>n/a</v>
      </c>
      <c r="CB18" s="34" t="str">
        <f t="shared" si="16"/>
        <v>n/a</v>
      </c>
      <c r="CC18" s="8"/>
    </row>
    <row r="19" spans="1:81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-VLOOKUP($A19,'pl-data'!$A:$BR,8+D$3)</f>
        <v>0</v>
      </c>
      <c r="E19" s="33">
        <f>-VLOOKUP($A19,'pl-data'!$A:$BR,38+E$3)</f>
        <v>0</v>
      </c>
      <c r="F19" s="33">
        <f>-VLOOKUP($A19,'pl-data'!$A:$BR,23+F$3)</f>
        <v>0</v>
      </c>
      <c r="G19" s="34" t="str">
        <f t="shared" si="17"/>
        <v>n/a</v>
      </c>
      <c r="H19" s="34" t="str">
        <f t="shared" si="18"/>
        <v>n/a</v>
      </c>
      <c r="I19" s="8"/>
      <c r="J19" s="33">
        <f>-VLOOKUP($A19,'pl-data'!$A:$BR,8+J$3)</f>
        <v>0</v>
      </c>
      <c r="K19" s="33">
        <f>-VLOOKUP($A19,'pl-data'!$A:$BR,38+K$3)</f>
        <v>0</v>
      </c>
      <c r="L19" s="33">
        <f>-VLOOKUP($A19,'pl-data'!$A:$BR,23+L$3)</f>
        <v>0</v>
      </c>
      <c r="M19" s="34" t="str">
        <f t="shared" si="19"/>
        <v>n/a</v>
      </c>
      <c r="N19" s="34" t="str">
        <f t="shared" si="20"/>
        <v>n/a</v>
      </c>
      <c r="O19" s="8"/>
      <c r="P19" s="33">
        <f>-VLOOKUP($A19,'pl-data'!$A:$BR,8+P$3)</f>
        <v>0</v>
      </c>
      <c r="Q19" s="33">
        <f>-VLOOKUP($A19,'pl-data'!$A:$BR,38+Q$3)</f>
        <v>0</v>
      </c>
      <c r="R19" s="33">
        <f>-VLOOKUP($A19,'pl-data'!$A:$BR,23+R$3)</f>
        <v>0</v>
      </c>
      <c r="S19" s="34" t="str">
        <f t="shared" si="21"/>
        <v>n/a</v>
      </c>
      <c r="T19" s="34" t="str">
        <f t="shared" si="22"/>
        <v>n/a</v>
      </c>
      <c r="U19" s="8"/>
      <c r="V19" s="33">
        <f>-VLOOKUP($A19,'pl-data'!$A:$BR,8+V$3)</f>
        <v>0</v>
      </c>
      <c r="W19" s="33">
        <f>-VLOOKUP($A19,'pl-data'!$A:$BR,38+W$3)</f>
        <v>0</v>
      </c>
      <c r="X19" s="33">
        <f>-VLOOKUP($A19,'pl-data'!$A:$BR,23+X$3)</f>
        <v>0</v>
      </c>
      <c r="Y19" s="34" t="str">
        <f t="shared" si="23"/>
        <v>n/a</v>
      </c>
      <c r="Z19" s="34" t="str">
        <f t="shared" si="24"/>
        <v>n/a</v>
      </c>
      <c r="AA19" s="8"/>
      <c r="AB19" s="33">
        <f>-VLOOKUP($A19,'pl-data'!$A:$BR,8+AB$3)</f>
        <v>0</v>
      </c>
      <c r="AC19" s="33">
        <f>-VLOOKUP($A19,'pl-data'!$A:$BR,38+AC$3)</f>
        <v>0</v>
      </c>
      <c r="AD19" s="33">
        <f>-VLOOKUP($A19,'pl-data'!$A:$BR,23+AD$3)</f>
        <v>0</v>
      </c>
      <c r="AE19" s="34" t="str">
        <f t="shared" si="25"/>
        <v>n/a</v>
      </c>
      <c r="AF19" s="34" t="str">
        <f t="shared" si="26"/>
        <v>n/a</v>
      </c>
      <c r="AG19" s="8"/>
      <c r="AH19" s="33">
        <f>-VLOOKUP($A19,'pl-data'!$A:$BR,8+AH$3)</f>
        <v>0</v>
      </c>
      <c r="AI19" s="33">
        <f>-VLOOKUP($A19,'pl-data'!$A:$BR,38+AI$3)</f>
        <v>0</v>
      </c>
      <c r="AJ19" s="33">
        <f>-VLOOKUP($A19,'pl-data'!$A:$BR,23+AJ$3)</f>
        <v>0</v>
      </c>
      <c r="AK19" s="34" t="str">
        <f t="shared" si="27"/>
        <v>n/a</v>
      </c>
      <c r="AL19" s="34" t="str">
        <f t="shared" si="28"/>
        <v>n/a</v>
      </c>
      <c r="AM19" s="8"/>
      <c r="AN19" s="33">
        <f>-VLOOKUP($A19,'pl-data'!$A:$BR,8+AN$3)</f>
        <v>0</v>
      </c>
      <c r="AO19" s="33">
        <f>-VLOOKUP($A19,'pl-data'!$A:$BR,38+AO$3)</f>
        <v>0</v>
      </c>
      <c r="AP19" s="33">
        <f>-VLOOKUP($A19,'pl-data'!$A:$BR,23+AP$3)</f>
        <v>0</v>
      </c>
      <c r="AQ19" s="34" t="str">
        <f t="shared" si="29"/>
        <v>n/a</v>
      </c>
      <c r="AR19" s="34" t="str">
        <f t="shared" si="30"/>
        <v>n/a</v>
      </c>
      <c r="AS19" s="8"/>
      <c r="AT19" s="33">
        <f>-VLOOKUP($A19,'pl-data'!$A:$BR,8+AT$3)</f>
        <v>0</v>
      </c>
      <c r="AU19" s="33">
        <f>-VLOOKUP($A19,'pl-data'!$A:$BR,38+AU$3)</f>
        <v>0</v>
      </c>
      <c r="AV19" s="33">
        <f>-VLOOKUP($A19,'pl-data'!$A:$BR,23+AV$3)</f>
        <v>0</v>
      </c>
      <c r="AW19" s="34" t="str">
        <f t="shared" si="31"/>
        <v>n/a</v>
      </c>
      <c r="AX19" s="34" t="str">
        <f t="shared" si="32"/>
        <v>n/a</v>
      </c>
      <c r="AY19" s="8"/>
      <c r="AZ19" s="33">
        <f>-VLOOKUP($A19,'pl-data'!$A:$BR,8+AZ$3)</f>
        <v>0</v>
      </c>
      <c r="BA19" s="33">
        <f>-VLOOKUP($A19,'pl-data'!$A:$BR,38+BA$3)</f>
        <v>0</v>
      </c>
      <c r="BB19" s="33">
        <f>-VLOOKUP($A19,'pl-data'!$A:$BR,23+BB$3)</f>
        <v>0</v>
      </c>
      <c r="BC19" s="34" t="str">
        <f t="shared" si="33"/>
        <v>n/a</v>
      </c>
      <c r="BD19" s="34" t="str">
        <f t="shared" si="34"/>
        <v>n/a</v>
      </c>
      <c r="BE19" s="8"/>
      <c r="BF19" s="33">
        <f>-VLOOKUP($A19,'pl-data'!$A:$BR,8+BF$3)</f>
        <v>0</v>
      </c>
      <c r="BG19" s="33">
        <f>-VLOOKUP($A19,'pl-data'!$A:$BR,38+BG$3)</f>
        <v>0</v>
      </c>
      <c r="BH19" s="33">
        <f>-VLOOKUP($A19,'pl-data'!$A:$BR,23+BH$3)</f>
        <v>0</v>
      </c>
      <c r="BI19" s="34" t="str">
        <f t="shared" si="35"/>
        <v>n/a</v>
      </c>
      <c r="BJ19" s="34" t="str">
        <f t="shared" si="36"/>
        <v>n/a</v>
      </c>
      <c r="BK19" s="8"/>
      <c r="BL19" s="33">
        <f>-VLOOKUP($A19,'pl-data'!$A:$BR,8+BL$3)</f>
        <v>0</v>
      </c>
      <c r="BM19" s="33">
        <f>-VLOOKUP($A19,'pl-data'!$A:$BR,38+BM$3)</f>
        <v>0</v>
      </c>
      <c r="BN19" s="33">
        <f>-VLOOKUP($A19,'pl-data'!$A:$BR,23+BN$3)</f>
        <v>0</v>
      </c>
      <c r="BO19" s="34" t="str">
        <f t="shared" si="37"/>
        <v>n/a</v>
      </c>
      <c r="BP19" s="34" t="str">
        <f t="shared" si="38"/>
        <v>n/a</v>
      </c>
      <c r="BQ19" s="8"/>
      <c r="BR19" s="33">
        <f>-VLOOKUP($A19,'pl-data'!$A:$BR,8+BR$3)</f>
        <v>0</v>
      </c>
      <c r="BS19" s="33">
        <f>-VLOOKUP($A19,'pl-data'!$A:$BR,38+BS$3)</f>
        <v>0</v>
      </c>
      <c r="BT19" s="33">
        <f>-VLOOKUP($A19,'pl-data'!$A:$BR,23+BT$3)</f>
        <v>0</v>
      </c>
      <c r="BU19" s="34" t="str">
        <f t="shared" si="39"/>
        <v>n/a</v>
      </c>
      <c r="BV19" s="34" t="str">
        <f t="shared" si="40"/>
        <v>n/a</v>
      </c>
      <c r="BW19" s="8"/>
      <c r="BX19" s="33">
        <f t="shared" si="12"/>
        <v>0</v>
      </c>
      <c r="BY19" s="33">
        <f t="shared" si="13"/>
        <v>0</v>
      </c>
      <c r="BZ19" s="33">
        <f t="shared" si="14"/>
        <v>0</v>
      </c>
      <c r="CA19" s="34" t="str">
        <f t="shared" si="15"/>
        <v>n/a</v>
      </c>
      <c r="CB19" s="34" t="str">
        <f t="shared" si="16"/>
        <v>n/a</v>
      </c>
      <c r="CC19" s="8"/>
    </row>
    <row r="20" spans="1:81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-VLOOKUP($A20,'pl-data'!$A:$BR,8+D$3)</f>
        <v>0</v>
      </c>
      <c r="E20" s="33">
        <f>-VLOOKUP($A20,'pl-data'!$A:$BR,38+E$3)</f>
        <v>0</v>
      </c>
      <c r="F20" s="33">
        <f>-VLOOKUP($A20,'pl-data'!$A:$BR,23+F$3)</f>
        <v>0</v>
      </c>
      <c r="G20" s="34" t="str">
        <f t="shared" si="17"/>
        <v>n/a</v>
      </c>
      <c r="H20" s="34" t="str">
        <f t="shared" si="18"/>
        <v>n/a</v>
      </c>
      <c r="I20" s="8"/>
      <c r="J20" s="33">
        <f>-VLOOKUP($A20,'pl-data'!$A:$BR,8+J$3)</f>
        <v>0</v>
      </c>
      <c r="K20" s="33">
        <f>-VLOOKUP($A20,'pl-data'!$A:$BR,38+K$3)</f>
        <v>0</v>
      </c>
      <c r="L20" s="33">
        <f>-VLOOKUP($A20,'pl-data'!$A:$BR,23+L$3)</f>
        <v>0</v>
      </c>
      <c r="M20" s="34" t="str">
        <f t="shared" si="19"/>
        <v>n/a</v>
      </c>
      <c r="N20" s="34" t="str">
        <f t="shared" si="20"/>
        <v>n/a</v>
      </c>
      <c r="O20" s="8"/>
      <c r="P20" s="33">
        <f>-VLOOKUP($A20,'pl-data'!$A:$BR,8+P$3)</f>
        <v>0</v>
      </c>
      <c r="Q20" s="33">
        <f>-VLOOKUP($A20,'pl-data'!$A:$BR,38+Q$3)</f>
        <v>0</v>
      </c>
      <c r="R20" s="33">
        <f>-VLOOKUP($A20,'pl-data'!$A:$BR,23+R$3)</f>
        <v>0</v>
      </c>
      <c r="S20" s="34" t="str">
        <f t="shared" si="21"/>
        <v>n/a</v>
      </c>
      <c r="T20" s="34" t="str">
        <f t="shared" si="22"/>
        <v>n/a</v>
      </c>
      <c r="U20" s="8"/>
      <c r="V20" s="33">
        <f>-VLOOKUP($A20,'pl-data'!$A:$BR,8+V$3)</f>
        <v>0</v>
      </c>
      <c r="W20" s="33">
        <f>-VLOOKUP($A20,'pl-data'!$A:$BR,38+W$3)</f>
        <v>0</v>
      </c>
      <c r="X20" s="33">
        <f>-VLOOKUP($A20,'pl-data'!$A:$BR,23+X$3)</f>
        <v>0</v>
      </c>
      <c r="Y20" s="34" t="str">
        <f t="shared" si="23"/>
        <v>n/a</v>
      </c>
      <c r="Z20" s="34" t="str">
        <f t="shared" si="24"/>
        <v>n/a</v>
      </c>
      <c r="AA20" s="8"/>
      <c r="AB20" s="33">
        <f>-VLOOKUP($A20,'pl-data'!$A:$BR,8+AB$3)</f>
        <v>0</v>
      </c>
      <c r="AC20" s="33">
        <f>-VLOOKUP($A20,'pl-data'!$A:$BR,38+AC$3)</f>
        <v>0</v>
      </c>
      <c r="AD20" s="33">
        <f>-VLOOKUP($A20,'pl-data'!$A:$BR,23+AD$3)</f>
        <v>0</v>
      </c>
      <c r="AE20" s="34" t="str">
        <f t="shared" si="25"/>
        <v>n/a</v>
      </c>
      <c r="AF20" s="34" t="str">
        <f t="shared" si="26"/>
        <v>n/a</v>
      </c>
      <c r="AG20" s="8"/>
      <c r="AH20" s="33">
        <f>-VLOOKUP($A20,'pl-data'!$A:$BR,8+AH$3)</f>
        <v>0</v>
      </c>
      <c r="AI20" s="33">
        <f>-VLOOKUP($A20,'pl-data'!$A:$BR,38+AI$3)</f>
        <v>0</v>
      </c>
      <c r="AJ20" s="33">
        <f>-VLOOKUP($A20,'pl-data'!$A:$BR,23+AJ$3)</f>
        <v>0</v>
      </c>
      <c r="AK20" s="34" t="str">
        <f t="shared" si="27"/>
        <v>n/a</v>
      </c>
      <c r="AL20" s="34" t="str">
        <f t="shared" si="28"/>
        <v>n/a</v>
      </c>
      <c r="AM20" s="8"/>
      <c r="AN20" s="33">
        <f>-VLOOKUP($A20,'pl-data'!$A:$BR,8+AN$3)</f>
        <v>0</v>
      </c>
      <c r="AO20" s="33">
        <f>-VLOOKUP($A20,'pl-data'!$A:$BR,38+AO$3)</f>
        <v>0</v>
      </c>
      <c r="AP20" s="33">
        <f>-VLOOKUP($A20,'pl-data'!$A:$BR,23+AP$3)</f>
        <v>0</v>
      </c>
      <c r="AQ20" s="34" t="str">
        <f t="shared" si="29"/>
        <v>n/a</v>
      </c>
      <c r="AR20" s="34" t="str">
        <f t="shared" si="30"/>
        <v>n/a</v>
      </c>
      <c r="AS20" s="8"/>
      <c r="AT20" s="33">
        <f>-VLOOKUP($A20,'pl-data'!$A:$BR,8+AT$3)</f>
        <v>0</v>
      </c>
      <c r="AU20" s="33">
        <f>-VLOOKUP($A20,'pl-data'!$A:$BR,38+AU$3)</f>
        <v>0</v>
      </c>
      <c r="AV20" s="33">
        <f>-VLOOKUP($A20,'pl-data'!$A:$BR,23+AV$3)</f>
        <v>0</v>
      </c>
      <c r="AW20" s="34" t="str">
        <f t="shared" si="31"/>
        <v>n/a</v>
      </c>
      <c r="AX20" s="34" t="str">
        <f t="shared" si="32"/>
        <v>n/a</v>
      </c>
      <c r="AY20" s="8"/>
      <c r="AZ20" s="33">
        <f>-VLOOKUP($A20,'pl-data'!$A:$BR,8+AZ$3)</f>
        <v>0</v>
      </c>
      <c r="BA20" s="33">
        <f>-VLOOKUP($A20,'pl-data'!$A:$BR,38+BA$3)</f>
        <v>0</v>
      </c>
      <c r="BB20" s="33">
        <f>-VLOOKUP($A20,'pl-data'!$A:$BR,23+BB$3)</f>
        <v>0</v>
      </c>
      <c r="BC20" s="34" t="str">
        <f t="shared" si="33"/>
        <v>n/a</v>
      </c>
      <c r="BD20" s="34" t="str">
        <f t="shared" si="34"/>
        <v>n/a</v>
      </c>
      <c r="BE20" s="8"/>
      <c r="BF20" s="33">
        <f>-VLOOKUP($A20,'pl-data'!$A:$BR,8+BF$3)</f>
        <v>0</v>
      </c>
      <c r="BG20" s="33">
        <f>-VLOOKUP($A20,'pl-data'!$A:$BR,38+BG$3)</f>
        <v>0</v>
      </c>
      <c r="BH20" s="33">
        <f>-VLOOKUP($A20,'pl-data'!$A:$BR,23+BH$3)</f>
        <v>0</v>
      </c>
      <c r="BI20" s="34" t="str">
        <f t="shared" si="35"/>
        <v>n/a</v>
      </c>
      <c r="BJ20" s="34" t="str">
        <f t="shared" si="36"/>
        <v>n/a</v>
      </c>
      <c r="BK20" s="8"/>
      <c r="BL20" s="33">
        <f>-VLOOKUP($A20,'pl-data'!$A:$BR,8+BL$3)</f>
        <v>0</v>
      </c>
      <c r="BM20" s="33">
        <f>-VLOOKUP($A20,'pl-data'!$A:$BR,38+BM$3)</f>
        <v>0</v>
      </c>
      <c r="BN20" s="33">
        <f>-VLOOKUP($A20,'pl-data'!$A:$BR,23+BN$3)</f>
        <v>0</v>
      </c>
      <c r="BO20" s="34" t="str">
        <f t="shared" si="37"/>
        <v>n/a</v>
      </c>
      <c r="BP20" s="34" t="str">
        <f t="shared" si="38"/>
        <v>n/a</v>
      </c>
      <c r="BQ20" s="8"/>
      <c r="BR20" s="33">
        <f>-VLOOKUP($A20,'pl-data'!$A:$BR,8+BR$3)</f>
        <v>0</v>
      </c>
      <c r="BS20" s="33">
        <f>-VLOOKUP($A20,'pl-data'!$A:$BR,38+BS$3)</f>
        <v>0</v>
      </c>
      <c r="BT20" s="33">
        <f>-VLOOKUP($A20,'pl-data'!$A:$BR,23+BT$3)</f>
        <v>0</v>
      </c>
      <c r="BU20" s="34" t="str">
        <f t="shared" si="39"/>
        <v>n/a</v>
      </c>
      <c r="BV20" s="34" t="str">
        <f t="shared" si="40"/>
        <v>n/a</v>
      </c>
      <c r="BW20" s="8"/>
      <c r="BX20" s="33">
        <f t="shared" si="12"/>
        <v>0</v>
      </c>
      <c r="BY20" s="33">
        <f t="shared" si="13"/>
        <v>0</v>
      </c>
      <c r="BZ20" s="33">
        <f t="shared" si="14"/>
        <v>0</v>
      </c>
      <c r="CA20" s="34" t="str">
        <f t="shared" si="15"/>
        <v>n/a</v>
      </c>
      <c r="CB20" s="34" t="str">
        <f t="shared" si="16"/>
        <v>n/a</v>
      </c>
      <c r="CC20" s="8"/>
    </row>
    <row r="21" spans="1:81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-VLOOKUP($A21,'pl-data'!$A:$BR,8+D$3)</f>
        <v>0</v>
      </c>
      <c r="E21" s="33">
        <f>-VLOOKUP($A21,'pl-data'!$A:$BR,38+E$3)</f>
        <v>0</v>
      </c>
      <c r="F21" s="33">
        <f>-VLOOKUP($A21,'pl-data'!$A:$BR,23+F$3)</f>
        <v>0</v>
      </c>
      <c r="G21" s="34" t="str">
        <f t="shared" si="17"/>
        <v>n/a</v>
      </c>
      <c r="H21" s="34" t="str">
        <f t="shared" si="18"/>
        <v>n/a</v>
      </c>
      <c r="I21" s="8"/>
      <c r="J21" s="33">
        <f>-VLOOKUP($A21,'pl-data'!$A:$BR,8+J$3)</f>
        <v>0</v>
      </c>
      <c r="K21" s="33">
        <f>-VLOOKUP($A21,'pl-data'!$A:$BR,38+K$3)</f>
        <v>0</v>
      </c>
      <c r="L21" s="33">
        <f>-VLOOKUP($A21,'pl-data'!$A:$BR,23+L$3)</f>
        <v>0</v>
      </c>
      <c r="M21" s="34" t="str">
        <f t="shared" si="19"/>
        <v>n/a</v>
      </c>
      <c r="N21" s="34" t="str">
        <f t="shared" si="20"/>
        <v>n/a</v>
      </c>
      <c r="O21" s="8"/>
      <c r="P21" s="33">
        <f>-VLOOKUP($A21,'pl-data'!$A:$BR,8+P$3)</f>
        <v>0</v>
      </c>
      <c r="Q21" s="33">
        <f>-VLOOKUP($A21,'pl-data'!$A:$BR,38+Q$3)</f>
        <v>0</v>
      </c>
      <c r="R21" s="33">
        <f>-VLOOKUP($A21,'pl-data'!$A:$BR,23+R$3)</f>
        <v>0</v>
      </c>
      <c r="S21" s="34" t="str">
        <f t="shared" si="21"/>
        <v>n/a</v>
      </c>
      <c r="T21" s="34" t="str">
        <f t="shared" si="22"/>
        <v>n/a</v>
      </c>
      <c r="U21" s="8"/>
      <c r="V21" s="33">
        <f>-VLOOKUP($A21,'pl-data'!$A:$BR,8+V$3)</f>
        <v>0</v>
      </c>
      <c r="W21" s="33">
        <f>-VLOOKUP($A21,'pl-data'!$A:$BR,38+W$3)</f>
        <v>0</v>
      </c>
      <c r="X21" s="33">
        <f>-VLOOKUP($A21,'pl-data'!$A:$BR,23+X$3)</f>
        <v>0</v>
      </c>
      <c r="Y21" s="34" t="str">
        <f t="shared" si="23"/>
        <v>n/a</v>
      </c>
      <c r="Z21" s="34" t="str">
        <f t="shared" si="24"/>
        <v>n/a</v>
      </c>
      <c r="AA21" s="8"/>
      <c r="AB21" s="33">
        <f>-VLOOKUP($A21,'pl-data'!$A:$BR,8+AB$3)</f>
        <v>0</v>
      </c>
      <c r="AC21" s="33">
        <f>-VLOOKUP($A21,'pl-data'!$A:$BR,38+AC$3)</f>
        <v>0</v>
      </c>
      <c r="AD21" s="33">
        <f>-VLOOKUP($A21,'pl-data'!$A:$BR,23+AD$3)</f>
        <v>0</v>
      </c>
      <c r="AE21" s="34" t="str">
        <f t="shared" si="25"/>
        <v>n/a</v>
      </c>
      <c r="AF21" s="34" t="str">
        <f t="shared" si="26"/>
        <v>n/a</v>
      </c>
      <c r="AG21" s="8"/>
      <c r="AH21" s="33">
        <f>-VLOOKUP($A21,'pl-data'!$A:$BR,8+AH$3)</f>
        <v>0</v>
      </c>
      <c r="AI21" s="33">
        <f>-VLOOKUP($A21,'pl-data'!$A:$BR,38+AI$3)</f>
        <v>0</v>
      </c>
      <c r="AJ21" s="33">
        <f>-VLOOKUP($A21,'pl-data'!$A:$BR,23+AJ$3)</f>
        <v>0</v>
      </c>
      <c r="AK21" s="34" t="str">
        <f t="shared" si="27"/>
        <v>n/a</v>
      </c>
      <c r="AL21" s="34" t="str">
        <f t="shared" si="28"/>
        <v>n/a</v>
      </c>
      <c r="AM21" s="8"/>
      <c r="AN21" s="33">
        <f>-VLOOKUP($A21,'pl-data'!$A:$BR,8+AN$3)</f>
        <v>0</v>
      </c>
      <c r="AO21" s="33">
        <f>-VLOOKUP($A21,'pl-data'!$A:$BR,38+AO$3)</f>
        <v>0</v>
      </c>
      <c r="AP21" s="33">
        <f>-VLOOKUP($A21,'pl-data'!$A:$BR,23+AP$3)</f>
        <v>0</v>
      </c>
      <c r="AQ21" s="34" t="str">
        <f t="shared" si="29"/>
        <v>n/a</v>
      </c>
      <c r="AR21" s="34" t="str">
        <f t="shared" si="30"/>
        <v>n/a</v>
      </c>
      <c r="AS21" s="8"/>
      <c r="AT21" s="33">
        <f>-VLOOKUP($A21,'pl-data'!$A:$BR,8+AT$3)</f>
        <v>0</v>
      </c>
      <c r="AU21" s="33">
        <f>-VLOOKUP($A21,'pl-data'!$A:$BR,38+AU$3)</f>
        <v>0</v>
      </c>
      <c r="AV21" s="33">
        <f>-VLOOKUP($A21,'pl-data'!$A:$BR,23+AV$3)</f>
        <v>0</v>
      </c>
      <c r="AW21" s="34" t="str">
        <f t="shared" si="31"/>
        <v>n/a</v>
      </c>
      <c r="AX21" s="34" t="str">
        <f t="shared" si="32"/>
        <v>n/a</v>
      </c>
      <c r="AY21" s="8"/>
      <c r="AZ21" s="33">
        <f>-VLOOKUP($A21,'pl-data'!$A:$BR,8+AZ$3)</f>
        <v>0</v>
      </c>
      <c r="BA21" s="33">
        <f>-VLOOKUP($A21,'pl-data'!$A:$BR,38+BA$3)</f>
        <v>0</v>
      </c>
      <c r="BB21" s="33">
        <f>-VLOOKUP($A21,'pl-data'!$A:$BR,23+BB$3)</f>
        <v>0</v>
      </c>
      <c r="BC21" s="34" t="str">
        <f t="shared" si="33"/>
        <v>n/a</v>
      </c>
      <c r="BD21" s="34" t="str">
        <f t="shared" si="34"/>
        <v>n/a</v>
      </c>
      <c r="BE21" s="8"/>
      <c r="BF21" s="33">
        <f>-VLOOKUP($A21,'pl-data'!$A:$BR,8+BF$3)</f>
        <v>0</v>
      </c>
      <c r="BG21" s="33">
        <f>-VLOOKUP($A21,'pl-data'!$A:$BR,38+BG$3)</f>
        <v>0</v>
      </c>
      <c r="BH21" s="33">
        <f>-VLOOKUP($A21,'pl-data'!$A:$BR,23+BH$3)</f>
        <v>0</v>
      </c>
      <c r="BI21" s="34" t="str">
        <f t="shared" si="35"/>
        <v>n/a</v>
      </c>
      <c r="BJ21" s="34" t="str">
        <f t="shared" si="36"/>
        <v>n/a</v>
      </c>
      <c r="BK21" s="8"/>
      <c r="BL21" s="33">
        <f>-VLOOKUP($A21,'pl-data'!$A:$BR,8+BL$3)</f>
        <v>0</v>
      </c>
      <c r="BM21" s="33">
        <f>-VLOOKUP($A21,'pl-data'!$A:$BR,38+BM$3)</f>
        <v>0</v>
      </c>
      <c r="BN21" s="33">
        <f>-VLOOKUP($A21,'pl-data'!$A:$BR,23+BN$3)</f>
        <v>0</v>
      </c>
      <c r="BO21" s="34" t="str">
        <f t="shared" si="37"/>
        <v>n/a</v>
      </c>
      <c r="BP21" s="34" t="str">
        <f t="shared" si="38"/>
        <v>n/a</v>
      </c>
      <c r="BQ21" s="8"/>
      <c r="BR21" s="33">
        <f>-VLOOKUP($A21,'pl-data'!$A:$BR,8+BR$3)</f>
        <v>0</v>
      </c>
      <c r="BS21" s="33">
        <f>-VLOOKUP($A21,'pl-data'!$A:$BR,38+BS$3)</f>
        <v>0</v>
      </c>
      <c r="BT21" s="33">
        <f>-VLOOKUP($A21,'pl-data'!$A:$BR,23+BT$3)</f>
        <v>0</v>
      </c>
      <c r="BU21" s="34" t="str">
        <f t="shared" si="39"/>
        <v>n/a</v>
      </c>
      <c r="BV21" s="34" t="str">
        <f t="shared" si="40"/>
        <v>n/a</v>
      </c>
      <c r="BW21" s="8"/>
      <c r="BX21" s="33">
        <f t="shared" si="12"/>
        <v>0</v>
      </c>
      <c r="BY21" s="33">
        <f t="shared" si="13"/>
        <v>0</v>
      </c>
      <c r="BZ21" s="33">
        <f t="shared" si="14"/>
        <v>0</v>
      </c>
      <c r="CA21" s="34" t="str">
        <f t="shared" si="15"/>
        <v>n/a</v>
      </c>
      <c r="CB21" s="34" t="str">
        <f t="shared" si="16"/>
        <v>n/a</v>
      </c>
      <c r="CC21" s="8"/>
    </row>
    <row r="22" spans="1:81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-VLOOKUP($A22,'pl-data'!$A:$BR,8+D$3)</f>
        <v>0</v>
      </c>
      <c r="E22" s="33">
        <f>-VLOOKUP($A22,'pl-data'!$A:$BR,38+E$3)</f>
        <v>0</v>
      </c>
      <c r="F22" s="33">
        <f>-VLOOKUP($A22,'pl-data'!$A:$BR,23+F$3)</f>
        <v>0</v>
      </c>
      <c r="G22" s="34" t="str">
        <f t="shared" si="17"/>
        <v>n/a</v>
      </c>
      <c r="H22" s="34" t="str">
        <f t="shared" si="18"/>
        <v>n/a</v>
      </c>
      <c r="I22" s="8"/>
      <c r="J22" s="33">
        <f>-VLOOKUP($A22,'pl-data'!$A:$BR,8+J$3)</f>
        <v>0</v>
      </c>
      <c r="K22" s="33">
        <f>-VLOOKUP($A22,'pl-data'!$A:$BR,38+K$3)</f>
        <v>0</v>
      </c>
      <c r="L22" s="33">
        <f>-VLOOKUP($A22,'pl-data'!$A:$BR,23+L$3)</f>
        <v>0</v>
      </c>
      <c r="M22" s="34" t="str">
        <f t="shared" si="19"/>
        <v>n/a</v>
      </c>
      <c r="N22" s="34" t="str">
        <f t="shared" si="20"/>
        <v>n/a</v>
      </c>
      <c r="O22" s="8"/>
      <c r="P22" s="33">
        <f>-VLOOKUP($A22,'pl-data'!$A:$BR,8+P$3)</f>
        <v>0</v>
      </c>
      <c r="Q22" s="33">
        <f>-VLOOKUP($A22,'pl-data'!$A:$BR,38+Q$3)</f>
        <v>0</v>
      </c>
      <c r="R22" s="33">
        <f>-VLOOKUP($A22,'pl-data'!$A:$BR,23+R$3)</f>
        <v>0</v>
      </c>
      <c r="S22" s="34" t="str">
        <f t="shared" si="21"/>
        <v>n/a</v>
      </c>
      <c r="T22" s="34" t="str">
        <f t="shared" si="22"/>
        <v>n/a</v>
      </c>
      <c r="U22" s="8"/>
      <c r="V22" s="33">
        <f>-VLOOKUP($A22,'pl-data'!$A:$BR,8+V$3)</f>
        <v>0</v>
      </c>
      <c r="W22" s="33">
        <f>-VLOOKUP($A22,'pl-data'!$A:$BR,38+W$3)</f>
        <v>0</v>
      </c>
      <c r="X22" s="33">
        <f>-VLOOKUP($A22,'pl-data'!$A:$BR,23+X$3)</f>
        <v>0</v>
      </c>
      <c r="Y22" s="34" t="str">
        <f t="shared" si="23"/>
        <v>n/a</v>
      </c>
      <c r="Z22" s="34" t="str">
        <f t="shared" si="24"/>
        <v>n/a</v>
      </c>
      <c r="AA22" s="8"/>
      <c r="AB22" s="33">
        <f>-VLOOKUP($A22,'pl-data'!$A:$BR,8+AB$3)</f>
        <v>0</v>
      </c>
      <c r="AC22" s="33">
        <f>-VLOOKUP($A22,'pl-data'!$A:$BR,38+AC$3)</f>
        <v>0</v>
      </c>
      <c r="AD22" s="33">
        <f>-VLOOKUP($A22,'pl-data'!$A:$BR,23+AD$3)</f>
        <v>0</v>
      </c>
      <c r="AE22" s="34" t="str">
        <f t="shared" si="25"/>
        <v>n/a</v>
      </c>
      <c r="AF22" s="34" t="str">
        <f t="shared" si="26"/>
        <v>n/a</v>
      </c>
      <c r="AG22" s="8"/>
      <c r="AH22" s="33">
        <f>-VLOOKUP($A22,'pl-data'!$A:$BR,8+AH$3)</f>
        <v>0</v>
      </c>
      <c r="AI22" s="33">
        <f>-VLOOKUP($A22,'pl-data'!$A:$BR,38+AI$3)</f>
        <v>0</v>
      </c>
      <c r="AJ22" s="33">
        <f>-VLOOKUP($A22,'pl-data'!$A:$BR,23+AJ$3)</f>
        <v>0</v>
      </c>
      <c r="AK22" s="34" t="str">
        <f t="shared" si="27"/>
        <v>n/a</v>
      </c>
      <c r="AL22" s="34" t="str">
        <f t="shared" si="28"/>
        <v>n/a</v>
      </c>
      <c r="AM22" s="8"/>
      <c r="AN22" s="33">
        <f>-VLOOKUP($A22,'pl-data'!$A:$BR,8+AN$3)</f>
        <v>0</v>
      </c>
      <c r="AO22" s="33">
        <f>-VLOOKUP($A22,'pl-data'!$A:$BR,38+AO$3)</f>
        <v>0</v>
      </c>
      <c r="AP22" s="33">
        <f>-VLOOKUP($A22,'pl-data'!$A:$BR,23+AP$3)</f>
        <v>0</v>
      </c>
      <c r="AQ22" s="34" t="str">
        <f t="shared" si="29"/>
        <v>n/a</v>
      </c>
      <c r="AR22" s="34" t="str">
        <f t="shared" si="30"/>
        <v>n/a</v>
      </c>
      <c r="AS22" s="8"/>
      <c r="AT22" s="33">
        <f>-VLOOKUP($A22,'pl-data'!$A:$BR,8+AT$3)</f>
        <v>0</v>
      </c>
      <c r="AU22" s="33">
        <f>-VLOOKUP($A22,'pl-data'!$A:$BR,38+AU$3)</f>
        <v>0</v>
      </c>
      <c r="AV22" s="33">
        <f>-VLOOKUP($A22,'pl-data'!$A:$BR,23+AV$3)</f>
        <v>0</v>
      </c>
      <c r="AW22" s="34" t="str">
        <f t="shared" si="31"/>
        <v>n/a</v>
      </c>
      <c r="AX22" s="34" t="str">
        <f t="shared" si="32"/>
        <v>n/a</v>
      </c>
      <c r="AY22" s="8"/>
      <c r="AZ22" s="33">
        <f>-VLOOKUP($A22,'pl-data'!$A:$BR,8+AZ$3)</f>
        <v>0</v>
      </c>
      <c r="BA22" s="33">
        <f>-VLOOKUP($A22,'pl-data'!$A:$BR,38+BA$3)</f>
        <v>0</v>
      </c>
      <c r="BB22" s="33">
        <f>-VLOOKUP($A22,'pl-data'!$A:$BR,23+BB$3)</f>
        <v>0</v>
      </c>
      <c r="BC22" s="34" t="str">
        <f t="shared" si="33"/>
        <v>n/a</v>
      </c>
      <c r="BD22" s="34" t="str">
        <f t="shared" si="34"/>
        <v>n/a</v>
      </c>
      <c r="BE22" s="8"/>
      <c r="BF22" s="33">
        <f>-VLOOKUP($A22,'pl-data'!$A:$BR,8+BF$3)</f>
        <v>0</v>
      </c>
      <c r="BG22" s="33">
        <f>-VLOOKUP($A22,'pl-data'!$A:$BR,38+BG$3)</f>
        <v>0</v>
      </c>
      <c r="BH22" s="33">
        <f>-VLOOKUP($A22,'pl-data'!$A:$BR,23+BH$3)</f>
        <v>0</v>
      </c>
      <c r="BI22" s="34" t="str">
        <f t="shared" si="35"/>
        <v>n/a</v>
      </c>
      <c r="BJ22" s="34" t="str">
        <f t="shared" si="36"/>
        <v>n/a</v>
      </c>
      <c r="BK22" s="8"/>
      <c r="BL22" s="33">
        <f>-VLOOKUP($A22,'pl-data'!$A:$BR,8+BL$3)</f>
        <v>0</v>
      </c>
      <c r="BM22" s="33">
        <f>-VLOOKUP($A22,'pl-data'!$A:$BR,38+BM$3)</f>
        <v>0</v>
      </c>
      <c r="BN22" s="33">
        <f>-VLOOKUP($A22,'pl-data'!$A:$BR,23+BN$3)</f>
        <v>0</v>
      </c>
      <c r="BO22" s="34" t="str">
        <f t="shared" si="37"/>
        <v>n/a</v>
      </c>
      <c r="BP22" s="34" t="str">
        <f t="shared" si="38"/>
        <v>n/a</v>
      </c>
      <c r="BQ22" s="8"/>
      <c r="BR22" s="33">
        <f>-VLOOKUP($A22,'pl-data'!$A:$BR,8+BR$3)</f>
        <v>0</v>
      </c>
      <c r="BS22" s="33">
        <f>-VLOOKUP($A22,'pl-data'!$A:$BR,38+BS$3)</f>
        <v>0</v>
      </c>
      <c r="BT22" s="33">
        <f>-VLOOKUP($A22,'pl-data'!$A:$BR,23+BT$3)</f>
        <v>0</v>
      </c>
      <c r="BU22" s="34" t="str">
        <f t="shared" si="39"/>
        <v>n/a</v>
      </c>
      <c r="BV22" s="34" t="str">
        <f t="shared" si="40"/>
        <v>n/a</v>
      </c>
      <c r="BW22" s="8"/>
      <c r="BX22" s="33">
        <f t="shared" si="12"/>
        <v>0</v>
      </c>
      <c r="BY22" s="33">
        <f t="shared" si="13"/>
        <v>0</v>
      </c>
      <c r="BZ22" s="33">
        <f t="shared" si="14"/>
        <v>0</v>
      </c>
      <c r="CA22" s="34" t="str">
        <f t="shared" si="15"/>
        <v>n/a</v>
      </c>
      <c r="CB22" s="34" t="str">
        <f t="shared" si="16"/>
        <v>n/a</v>
      </c>
      <c r="CC22" s="8"/>
    </row>
    <row r="23" spans="1:81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-VLOOKUP($A23,'pl-data'!$A:$BR,8+D$3)</f>
        <v>0</v>
      </c>
      <c r="E23" s="33">
        <f>-VLOOKUP($A23,'pl-data'!$A:$BR,38+E$3)</f>
        <v>0</v>
      </c>
      <c r="F23" s="33">
        <f>-VLOOKUP($A23,'pl-data'!$A:$BR,23+F$3)</f>
        <v>0</v>
      </c>
      <c r="G23" s="34" t="str">
        <f t="shared" si="17"/>
        <v>n/a</v>
      </c>
      <c r="H23" s="34" t="str">
        <f t="shared" si="18"/>
        <v>n/a</v>
      </c>
      <c r="I23" s="8"/>
      <c r="J23" s="33">
        <f>-VLOOKUP($A23,'pl-data'!$A:$BR,8+J$3)</f>
        <v>0</v>
      </c>
      <c r="K23" s="33">
        <f>-VLOOKUP($A23,'pl-data'!$A:$BR,38+K$3)</f>
        <v>0</v>
      </c>
      <c r="L23" s="33">
        <f>-VLOOKUP($A23,'pl-data'!$A:$BR,23+L$3)</f>
        <v>0</v>
      </c>
      <c r="M23" s="34" t="str">
        <f t="shared" si="19"/>
        <v>n/a</v>
      </c>
      <c r="N23" s="34" t="str">
        <f t="shared" si="20"/>
        <v>n/a</v>
      </c>
      <c r="O23" s="8"/>
      <c r="P23" s="33">
        <f>-VLOOKUP($A23,'pl-data'!$A:$BR,8+P$3)</f>
        <v>0</v>
      </c>
      <c r="Q23" s="33">
        <f>-VLOOKUP($A23,'pl-data'!$A:$BR,38+Q$3)</f>
        <v>0</v>
      </c>
      <c r="R23" s="33">
        <f>-VLOOKUP($A23,'pl-data'!$A:$BR,23+R$3)</f>
        <v>0</v>
      </c>
      <c r="S23" s="34" t="str">
        <f t="shared" si="21"/>
        <v>n/a</v>
      </c>
      <c r="T23" s="34" t="str">
        <f t="shared" si="22"/>
        <v>n/a</v>
      </c>
      <c r="U23" s="8"/>
      <c r="V23" s="33">
        <f>-VLOOKUP($A23,'pl-data'!$A:$BR,8+V$3)</f>
        <v>0</v>
      </c>
      <c r="W23" s="33">
        <f>-VLOOKUP($A23,'pl-data'!$A:$BR,38+W$3)</f>
        <v>0</v>
      </c>
      <c r="X23" s="33">
        <f>-VLOOKUP($A23,'pl-data'!$A:$BR,23+X$3)</f>
        <v>0</v>
      </c>
      <c r="Y23" s="34" t="str">
        <f t="shared" si="23"/>
        <v>n/a</v>
      </c>
      <c r="Z23" s="34" t="str">
        <f t="shared" si="24"/>
        <v>n/a</v>
      </c>
      <c r="AA23" s="8"/>
      <c r="AB23" s="33">
        <f>-VLOOKUP($A23,'pl-data'!$A:$BR,8+AB$3)</f>
        <v>0</v>
      </c>
      <c r="AC23" s="33">
        <f>-VLOOKUP($A23,'pl-data'!$A:$BR,38+AC$3)</f>
        <v>0</v>
      </c>
      <c r="AD23" s="33">
        <f>-VLOOKUP($A23,'pl-data'!$A:$BR,23+AD$3)</f>
        <v>0</v>
      </c>
      <c r="AE23" s="34" t="str">
        <f t="shared" si="25"/>
        <v>n/a</v>
      </c>
      <c r="AF23" s="34" t="str">
        <f t="shared" si="26"/>
        <v>n/a</v>
      </c>
      <c r="AG23" s="8"/>
      <c r="AH23" s="33">
        <f>-VLOOKUP($A23,'pl-data'!$A:$BR,8+AH$3)</f>
        <v>0</v>
      </c>
      <c r="AI23" s="33">
        <f>-VLOOKUP($A23,'pl-data'!$A:$BR,38+AI$3)</f>
        <v>0</v>
      </c>
      <c r="AJ23" s="33">
        <f>-VLOOKUP($A23,'pl-data'!$A:$BR,23+AJ$3)</f>
        <v>0</v>
      </c>
      <c r="AK23" s="34" t="str">
        <f t="shared" si="27"/>
        <v>n/a</v>
      </c>
      <c r="AL23" s="34" t="str">
        <f t="shared" si="28"/>
        <v>n/a</v>
      </c>
      <c r="AM23" s="8"/>
      <c r="AN23" s="33">
        <f>-VLOOKUP($A23,'pl-data'!$A:$BR,8+AN$3)</f>
        <v>0</v>
      </c>
      <c r="AO23" s="33">
        <f>-VLOOKUP($A23,'pl-data'!$A:$BR,38+AO$3)</f>
        <v>0</v>
      </c>
      <c r="AP23" s="33">
        <f>-VLOOKUP($A23,'pl-data'!$A:$BR,23+AP$3)</f>
        <v>0</v>
      </c>
      <c r="AQ23" s="34" t="str">
        <f t="shared" si="29"/>
        <v>n/a</v>
      </c>
      <c r="AR23" s="34" t="str">
        <f t="shared" si="30"/>
        <v>n/a</v>
      </c>
      <c r="AS23" s="8"/>
      <c r="AT23" s="33">
        <f>-VLOOKUP($A23,'pl-data'!$A:$BR,8+AT$3)</f>
        <v>0</v>
      </c>
      <c r="AU23" s="33">
        <f>-VLOOKUP($A23,'pl-data'!$A:$BR,38+AU$3)</f>
        <v>0</v>
      </c>
      <c r="AV23" s="33">
        <f>-VLOOKUP($A23,'pl-data'!$A:$BR,23+AV$3)</f>
        <v>0</v>
      </c>
      <c r="AW23" s="34" t="str">
        <f t="shared" si="31"/>
        <v>n/a</v>
      </c>
      <c r="AX23" s="34" t="str">
        <f t="shared" si="32"/>
        <v>n/a</v>
      </c>
      <c r="AY23" s="8"/>
      <c r="AZ23" s="33">
        <f>-VLOOKUP($A23,'pl-data'!$A:$BR,8+AZ$3)</f>
        <v>0</v>
      </c>
      <c r="BA23" s="33">
        <f>-VLOOKUP($A23,'pl-data'!$A:$BR,38+BA$3)</f>
        <v>0</v>
      </c>
      <c r="BB23" s="33">
        <f>-VLOOKUP($A23,'pl-data'!$A:$BR,23+BB$3)</f>
        <v>0</v>
      </c>
      <c r="BC23" s="34" t="str">
        <f t="shared" si="33"/>
        <v>n/a</v>
      </c>
      <c r="BD23" s="34" t="str">
        <f t="shared" si="34"/>
        <v>n/a</v>
      </c>
      <c r="BE23" s="8"/>
      <c r="BF23" s="33">
        <f>-VLOOKUP($A23,'pl-data'!$A:$BR,8+BF$3)</f>
        <v>0</v>
      </c>
      <c r="BG23" s="33">
        <f>-VLOOKUP($A23,'pl-data'!$A:$BR,38+BG$3)</f>
        <v>0</v>
      </c>
      <c r="BH23" s="33">
        <f>-VLOOKUP($A23,'pl-data'!$A:$BR,23+BH$3)</f>
        <v>0</v>
      </c>
      <c r="BI23" s="34" t="str">
        <f t="shared" si="35"/>
        <v>n/a</v>
      </c>
      <c r="BJ23" s="34" t="str">
        <f t="shared" si="36"/>
        <v>n/a</v>
      </c>
      <c r="BK23" s="8"/>
      <c r="BL23" s="33">
        <f>-VLOOKUP($A23,'pl-data'!$A:$BR,8+BL$3)</f>
        <v>0</v>
      </c>
      <c r="BM23" s="33">
        <f>-VLOOKUP($A23,'pl-data'!$A:$BR,38+BM$3)</f>
        <v>0</v>
      </c>
      <c r="BN23" s="33">
        <f>-VLOOKUP($A23,'pl-data'!$A:$BR,23+BN$3)</f>
        <v>0</v>
      </c>
      <c r="BO23" s="34" t="str">
        <f t="shared" si="37"/>
        <v>n/a</v>
      </c>
      <c r="BP23" s="34" t="str">
        <f t="shared" si="38"/>
        <v>n/a</v>
      </c>
      <c r="BQ23" s="8"/>
      <c r="BR23" s="33">
        <f>-VLOOKUP($A23,'pl-data'!$A:$BR,8+BR$3)</f>
        <v>0</v>
      </c>
      <c r="BS23" s="33">
        <f>-VLOOKUP($A23,'pl-data'!$A:$BR,38+BS$3)</f>
        <v>0</v>
      </c>
      <c r="BT23" s="33">
        <f>-VLOOKUP($A23,'pl-data'!$A:$BR,23+BT$3)</f>
        <v>0</v>
      </c>
      <c r="BU23" s="34" t="str">
        <f t="shared" si="39"/>
        <v>n/a</v>
      </c>
      <c r="BV23" s="34" t="str">
        <f t="shared" si="40"/>
        <v>n/a</v>
      </c>
      <c r="BW23" s="8"/>
      <c r="BX23" s="33">
        <f t="shared" si="12"/>
        <v>0</v>
      </c>
      <c r="BY23" s="33">
        <f t="shared" si="13"/>
        <v>0</v>
      </c>
      <c r="BZ23" s="33">
        <f t="shared" si="14"/>
        <v>0</v>
      </c>
      <c r="CA23" s="34" t="str">
        <f t="shared" si="15"/>
        <v>n/a</v>
      </c>
      <c r="CB23" s="34" t="str">
        <f t="shared" si="16"/>
        <v>n/a</v>
      </c>
      <c r="CC23" s="8"/>
    </row>
    <row r="24" spans="1:81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-VLOOKUP($A24,'pl-data'!$A:$BR,8+D$3)</f>
        <v>0</v>
      </c>
      <c r="E24" s="33">
        <f>-VLOOKUP($A24,'pl-data'!$A:$BR,38+E$3)</f>
        <v>0</v>
      </c>
      <c r="F24" s="33">
        <f>-VLOOKUP($A24,'pl-data'!$A:$BR,23+F$3)</f>
        <v>0</v>
      </c>
      <c r="G24" s="34" t="str">
        <f t="shared" si="17"/>
        <v>n/a</v>
      </c>
      <c r="H24" s="34" t="str">
        <f t="shared" si="18"/>
        <v>n/a</v>
      </c>
      <c r="I24" s="8"/>
      <c r="J24" s="33">
        <f>-VLOOKUP($A24,'pl-data'!$A:$BR,8+J$3)</f>
        <v>0</v>
      </c>
      <c r="K24" s="33">
        <f>-VLOOKUP($A24,'pl-data'!$A:$BR,38+K$3)</f>
        <v>0</v>
      </c>
      <c r="L24" s="33">
        <f>-VLOOKUP($A24,'pl-data'!$A:$BR,23+L$3)</f>
        <v>0</v>
      </c>
      <c r="M24" s="34" t="str">
        <f t="shared" si="19"/>
        <v>n/a</v>
      </c>
      <c r="N24" s="34" t="str">
        <f t="shared" si="20"/>
        <v>n/a</v>
      </c>
      <c r="O24" s="8"/>
      <c r="P24" s="33">
        <f>-VLOOKUP($A24,'pl-data'!$A:$BR,8+P$3)</f>
        <v>0</v>
      </c>
      <c r="Q24" s="33">
        <f>-VLOOKUP($A24,'pl-data'!$A:$BR,38+Q$3)</f>
        <v>0</v>
      </c>
      <c r="R24" s="33">
        <f>-VLOOKUP($A24,'pl-data'!$A:$BR,23+R$3)</f>
        <v>0</v>
      </c>
      <c r="S24" s="34" t="str">
        <f t="shared" si="21"/>
        <v>n/a</v>
      </c>
      <c r="T24" s="34" t="str">
        <f t="shared" si="22"/>
        <v>n/a</v>
      </c>
      <c r="U24" s="8"/>
      <c r="V24" s="33">
        <f>-VLOOKUP($A24,'pl-data'!$A:$BR,8+V$3)</f>
        <v>0</v>
      </c>
      <c r="W24" s="33">
        <f>-VLOOKUP($A24,'pl-data'!$A:$BR,38+W$3)</f>
        <v>0</v>
      </c>
      <c r="X24" s="33">
        <f>-VLOOKUP($A24,'pl-data'!$A:$BR,23+X$3)</f>
        <v>0</v>
      </c>
      <c r="Y24" s="34" t="str">
        <f t="shared" si="23"/>
        <v>n/a</v>
      </c>
      <c r="Z24" s="34" t="str">
        <f t="shared" si="24"/>
        <v>n/a</v>
      </c>
      <c r="AA24" s="8"/>
      <c r="AB24" s="33">
        <f>-VLOOKUP($A24,'pl-data'!$A:$BR,8+AB$3)</f>
        <v>0</v>
      </c>
      <c r="AC24" s="33">
        <f>-VLOOKUP($A24,'pl-data'!$A:$BR,38+AC$3)</f>
        <v>0</v>
      </c>
      <c r="AD24" s="33">
        <f>-VLOOKUP($A24,'pl-data'!$A:$BR,23+AD$3)</f>
        <v>0</v>
      </c>
      <c r="AE24" s="34" t="str">
        <f t="shared" si="25"/>
        <v>n/a</v>
      </c>
      <c r="AF24" s="34" t="str">
        <f t="shared" si="26"/>
        <v>n/a</v>
      </c>
      <c r="AG24" s="8"/>
      <c r="AH24" s="33">
        <f>-VLOOKUP($A24,'pl-data'!$A:$BR,8+AH$3)</f>
        <v>0</v>
      </c>
      <c r="AI24" s="33">
        <f>-VLOOKUP($A24,'pl-data'!$A:$BR,38+AI$3)</f>
        <v>0</v>
      </c>
      <c r="AJ24" s="33">
        <f>-VLOOKUP($A24,'pl-data'!$A:$BR,23+AJ$3)</f>
        <v>0</v>
      </c>
      <c r="AK24" s="34" t="str">
        <f t="shared" si="27"/>
        <v>n/a</v>
      </c>
      <c r="AL24" s="34" t="str">
        <f t="shared" si="28"/>
        <v>n/a</v>
      </c>
      <c r="AM24" s="8"/>
      <c r="AN24" s="33">
        <f>-VLOOKUP($A24,'pl-data'!$A:$BR,8+AN$3)</f>
        <v>0</v>
      </c>
      <c r="AO24" s="33">
        <f>-VLOOKUP($A24,'pl-data'!$A:$BR,38+AO$3)</f>
        <v>0</v>
      </c>
      <c r="AP24" s="33">
        <f>-VLOOKUP($A24,'pl-data'!$A:$BR,23+AP$3)</f>
        <v>0</v>
      </c>
      <c r="AQ24" s="34" t="str">
        <f t="shared" si="29"/>
        <v>n/a</v>
      </c>
      <c r="AR24" s="34" t="str">
        <f t="shared" si="30"/>
        <v>n/a</v>
      </c>
      <c r="AS24" s="8"/>
      <c r="AT24" s="33">
        <f>-VLOOKUP($A24,'pl-data'!$A:$BR,8+AT$3)</f>
        <v>0</v>
      </c>
      <c r="AU24" s="33">
        <f>-VLOOKUP($A24,'pl-data'!$A:$BR,38+AU$3)</f>
        <v>0</v>
      </c>
      <c r="AV24" s="33">
        <f>-VLOOKUP($A24,'pl-data'!$A:$BR,23+AV$3)</f>
        <v>0</v>
      </c>
      <c r="AW24" s="34" t="str">
        <f t="shared" si="31"/>
        <v>n/a</v>
      </c>
      <c r="AX24" s="34" t="str">
        <f t="shared" si="32"/>
        <v>n/a</v>
      </c>
      <c r="AY24" s="8"/>
      <c r="AZ24" s="33">
        <f>-VLOOKUP($A24,'pl-data'!$A:$BR,8+AZ$3)</f>
        <v>0</v>
      </c>
      <c r="BA24" s="33">
        <f>-VLOOKUP($A24,'pl-data'!$A:$BR,38+BA$3)</f>
        <v>0</v>
      </c>
      <c r="BB24" s="33">
        <f>-VLOOKUP($A24,'pl-data'!$A:$BR,23+BB$3)</f>
        <v>0</v>
      </c>
      <c r="BC24" s="34" t="str">
        <f t="shared" si="33"/>
        <v>n/a</v>
      </c>
      <c r="BD24" s="34" t="str">
        <f t="shared" si="34"/>
        <v>n/a</v>
      </c>
      <c r="BE24" s="8"/>
      <c r="BF24" s="33">
        <f>-VLOOKUP($A24,'pl-data'!$A:$BR,8+BF$3)</f>
        <v>0</v>
      </c>
      <c r="BG24" s="33">
        <f>-VLOOKUP($A24,'pl-data'!$A:$BR,38+BG$3)</f>
        <v>0</v>
      </c>
      <c r="BH24" s="33">
        <f>-VLOOKUP($A24,'pl-data'!$A:$BR,23+BH$3)</f>
        <v>0</v>
      </c>
      <c r="BI24" s="34" t="str">
        <f t="shared" si="35"/>
        <v>n/a</v>
      </c>
      <c r="BJ24" s="34" t="str">
        <f t="shared" si="36"/>
        <v>n/a</v>
      </c>
      <c r="BK24" s="8"/>
      <c r="BL24" s="33">
        <f>-VLOOKUP($A24,'pl-data'!$A:$BR,8+BL$3)</f>
        <v>0</v>
      </c>
      <c r="BM24" s="33">
        <f>-VLOOKUP($A24,'pl-data'!$A:$BR,38+BM$3)</f>
        <v>0</v>
      </c>
      <c r="BN24" s="33">
        <f>-VLOOKUP($A24,'pl-data'!$A:$BR,23+BN$3)</f>
        <v>0</v>
      </c>
      <c r="BO24" s="34" t="str">
        <f t="shared" si="37"/>
        <v>n/a</v>
      </c>
      <c r="BP24" s="34" t="str">
        <f t="shared" si="38"/>
        <v>n/a</v>
      </c>
      <c r="BQ24" s="8"/>
      <c r="BR24" s="33">
        <f>-VLOOKUP($A24,'pl-data'!$A:$BR,8+BR$3)</f>
        <v>0</v>
      </c>
      <c r="BS24" s="33">
        <f>-VLOOKUP($A24,'pl-data'!$A:$BR,38+BS$3)</f>
        <v>0</v>
      </c>
      <c r="BT24" s="33">
        <f>-VLOOKUP($A24,'pl-data'!$A:$BR,23+BT$3)</f>
        <v>0</v>
      </c>
      <c r="BU24" s="34" t="str">
        <f t="shared" si="39"/>
        <v>n/a</v>
      </c>
      <c r="BV24" s="34" t="str">
        <f t="shared" si="40"/>
        <v>n/a</v>
      </c>
      <c r="BW24" s="8"/>
      <c r="BX24" s="33">
        <f t="shared" si="12"/>
        <v>0</v>
      </c>
      <c r="BY24" s="33">
        <f t="shared" si="13"/>
        <v>0</v>
      </c>
      <c r="BZ24" s="33">
        <f t="shared" si="14"/>
        <v>0</v>
      </c>
      <c r="CA24" s="34" t="str">
        <f t="shared" si="15"/>
        <v>n/a</v>
      </c>
      <c r="CB24" s="34" t="str">
        <f t="shared" si="16"/>
        <v>n/a</v>
      </c>
      <c r="CC24" s="8"/>
    </row>
    <row r="25" spans="1:81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-VLOOKUP($A25,'pl-data'!$A:$BR,8+D$3)</f>
        <v>0</v>
      </c>
      <c r="E25" s="33">
        <f>-VLOOKUP($A25,'pl-data'!$A:$BR,38+E$3)</f>
        <v>0</v>
      </c>
      <c r="F25" s="33">
        <f>-VLOOKUP($A25,'pl-data'!$A:$BR,23+F$3)</f>
        <v>0</v>
      </c>
      <c r="G25" s="34" t="str">
        <f t="shared" si="17"/>
        <v>n/a</v>
      </c>
      <c r="H25" s="34" t="str">
        <f t="shared" si="18"/>
        <v>n/a</v>
      </c>
      <c r="I25" s="8"/>
      <c r="J25" s="33">
        <f>-VLOOKUP($A25,'pl-data'!$A:$BR,8+J$3)</f>
        <v>0</v>
      </c>
      <c r="K25" s="33">
        <f>-VLOOKUP($A25,'pl-data'!$A:$BR,38+K$3)</f>
        <v>0</v>
      </c>
      <c r="L25" s="33">
        <f>-VLOOKUP($A25,'pl-data'!$A:$BR,23+L$3)</f>
        <v>0</v>
      </c>
      <c r="M25" s="34" t="str">
        <f t="shared" si="19"/>
        <v>n/a</v>
      </c>
      <c r="N25" s="34" t="str">
        <f t="shared" si="20"/>
        <v>n/a</v>
      </c>
      <c r="O25" s="8"/>
      <c r="P25" s="33">
        <f>-VLOOKUP($A25,'pl-data'!$A:$BR,8+P$3)</f>
        <v>0</v>
      </c>
      <c r="Q25" s="33">
        <f>-VLOOKUP($A25,'pl-data'!$A:$BR,38+Q$3)</f>
        <v>0</v>
      </c>
      <c r="R25" s="33">
        <f>-VLOOKUP($A25,'pl-data'!$A:$BR,23+R$3)</f>
        <v>0</v>
      </c>
      <c r="S25" s="34" t="str">
        <f t="shared" si="21"/>
        <v>n/a</v>
      </c>
      <c r="T25" s="34" t="str">
        <f t="shared" si="22"/>
        <v>n/a</v>
      </c>
      <c r="U25" s="8"/>
      <c r="V25" s="33">
        <f>-VLOOKUP($A25,'pl-data'!$A:$BR,8+V$3)</f>
        <v>0</v>
      </c>
      <c r="W25" s="33">
        <f>-VLOOKUP($A25,'pl-data'!$A:$BR,38+W$3)</f>
        <v>0</v>
      </c>
      <c r="X25" s="33">
        <f>-VLOOKUP($A25,'pl-data'!$A:$BR,23+X$3)</f>
        <v>0</v>
      </c>
      <c r="Y25" s="34" t="str">
        <f t="shared" si="23"/>
        <v>n/a</v>
      </c>
      <c r="Z25" s="34" t="str">
        <f t="shared" si="24"/>
        <v>n/a</v>
      </c>
      <c r="AA25" s="8"/>
      <c r="AB25" s="33">
        <f>-VLOOKUP($A25,'pl-data'!$A:$BR,8+AB$3)</f>
        <v>0</v>
      </c>
      <c r="AC25" s="33">
        <f>-VLOOKUP($A25,'pl-data'!$A:$BR,38+AC$3)</f>
        <v>0</v>
      </c>
      <c r="AD25" s="33">
        <f>-VLOOKUP($A25,'pl-data'!$A:$BR,23+AD$3)</f>
        <v>0</v>
      </c>
      <c r="AE25" s="34" t="str">
        <f t="shared" si="25"/>
        <v>n/a</v>
      </c>
      <c r="AF25" s="34" t="str">
        <f t="shared" si="26"/>
        <v>n/a</v>
      </c>
      <c r="AG25" s="8"/>
      <c r="AH25" s="33">
        <f>-VLOOKUP($A25,'pl-data'!$A:$BR,8+AH$3)</f>
        <v>0</v>
      </c>
      <c r="AI25" s="33">
        <f>-VLOOKUP($A25,'pl-data'!$A:$BR,38+AI$3)</f>
        <v>0</v>
      </c>
      <c r="AJ25" s="33">
        <f>-VLOOKUP($A25,'pl-data'!$A:$BR,23+AJ$3)</f>
        <v>0</v>
      </c>
      <c r="AK25" s="34" t="str">
        <f t="shared" si="27"/>
        <v>n/a</v>
      </c>
      <c r="AL25" s="34" t="str">
        <f t="shared" si="28"/>
        <v>n/a</v>
      </c>
      <c r="AM25" s="8"/>
      <c r="AN25" s="33">
        <f>-VLOOKUP($A25,'pl-data'!$A:$BR,8+AN$3)</f>
        <v>0</v>
      </c>
      <c r="AO25" s="33">
        <f>-VLOOKUP($A25,'pl-data'!$A:$BR,38+AO$3)</f>
        <v>0</v>
      </c>
      <c r="AP25" s="33">
        <f>-VLOOKUP($A25,'pl-data'!$A:$BR,23+AP$3)</f>
        <v>0</v>
      </c>
      <c r="AQ25" s="34" t="str">
        <f t="shared" si="29"/>
        <v>n/a</v>
      </c>
      <c r="AR25" s="34" t="str">
        <f t="shared" si="30"/>
        <v>n/a</v>
      </c>
      <c r="AS25" s="8"/>
      <c r="AT25" s="33">
        <f>-VLOOKUP($A25,'pl-data'!$A:$BR,8+AT$3)</f>
        <v>0</v>
      </c>
      <c r="AU25" s="33">
        <f>-VLOOKUP($A25,'pl-data'!$A:$BR,38+AU$3)</f>
        <v>0</v>
      </c>
      <c r="AV25" s="33">
        <f>-VLOOKUP($A25,'pl-data'!$A:$BR,23+AV$3)</f>
        <v>0</v>
      </c>
      <c r="AW25" s="34" t="str">
        <f t="shared" si="31"/>
        <v>n/a</v>
      </c>
      <c r="AX25" s="34" t="str">
        <f t="shared" si="32"/>
        <v>n/a</v>
      </c>
      <c r="AY25" s="8"/>
      <c r="AZ25" s="33">
        <f>-VLOOKUP($A25,'pl-data'!$A:$BR,8+AZ$3)</f>
        <v>0</v>
      </c>
      <c r="BA25" s="33">
        <f>-VLOOKUP($A25,'pl-data'!$A:$BR,38+BA$3)</f>
        <v>0</v>
      </c>
      <c r="BB25" s="33">
        <f>-VLOOKUP($A25,'pl-data'!$A:$BR,23+BB$3)</f>
        <v>0</v>
      </c>
      <c r="BC25" s="34" t="str">
        <f t="shared" si="33"/>
        <v>n/a</v>
      </c>
      <c r="BD25" s="34" t="str">
        <f t="shared" si="34"/>
        <v>n/a</v>
      </c>
      <c r="BE25" s="8"/>
      <c r="BF25" s="33">
        <f>-VLOOKUP($A25,'pl-data'!$A:$BR,8+BF$3)</f>
        <v>0</v>
      </c>
      <c r="BG25" s="33">
        <f>-VLOOKUP($A25,'pl-data'!$A:$BR,38+BG$3)</f>
        <v>0</v>
      </c>
      <c r="BH25" s="33">
        <f>-VLOOKUP($A25,'pl-data'!$A:$BR,23+BH$3)</f>
        <v>0</v>
      </c>
      <c r="BI25" s="34" t="str">
        <f t="shared" si="35"/>
        <v>n/a</v>
      </c>
      <c r="BJ25" s="34" t="str">
        <f t="shared" si="36"/>
        <v>n/a</v>
      </c>
      <c r="BK25" s="8"/>
      <c r="BL25" s="33">
        <f>-VLOOKUP($A25,'pl-data'!$A:$BR,8+BL$3)</f>
        <v>0</v>
      </c>
      <c r="BM25" s="33">
        <f>-VLOOKUP($A25,'pl-data'!$A:$BR,38+BM$3)</f>
        <v>0</v>
      </c>
      <c r="BN25" s="33">
        <f>-VLOOKUP($A25,'pl-data'!$A:$BR,23+BN$3)</f>
        <v>0</v>
      </c>
      <c r="BO25" s="34" t="str">
        <f t="shared" si="37"/>
        <v>n/a</v>
      </c>
      <c r="BP25" s="34" t="str">
        <f t="shared" si="38"/>
        <v>n/a</v>
      </c>
      <c r="BQ25" s="8"/>
      <c r="BR25" s="33">
        <f>-VLOOKUP($A25,'pl-data'!$A:$BR,8+BR$3)</f>
        <v>0</v>
      </c>
      <c r="BS25" s="33">
        <f>-VLOOKUP($A25,'pl-data'!$A:$BR,38+BS$3)</f>
        <v>0</v>
      </c>
      <c r="BT25" s="33">
        <f>-VLOOKUP($A25,'pl-data'!$A:$BR,23+BT$3)</f>
        <v>0</v>
      </c>
      <c r="BU25" s="34" t="str">
        <f t="shared" si="39"/>
        <v>n/a</v>
      </c>
      <c r="BV25" s="34" t="str">
        <f t="shared" si="40"/>
        <v>n/a</v>
      </c>
      <c r="BW25" s="8"/>
      <c r="BX25" s="33">
        <f t="shared" si="12"/>
        <v>0</v>
      </c>
      <c r="BY25" s="33">
        <f t="shared" si="13"/>
        <v>0</v>
      </c>
      <c r="BZ25" s="33">
        <f t="shared" si="14"/>
        <v>0</v>
      </c>
      <c r="CA25" s="34" t="str">
        <f t="shared" si="15"/>
        <v>n/a</v>
      </c>
      <c r="CB25" s="34" t="str">
        <f t="shared" si="16"/>
        <v>n/a</v>
      </c>
      <c r="CC25" s="8"/>
    </row>
    <row r="26" spans="1:81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-VLOOKUP($A26,'pl-data'!$A:$BR,8+D$3)</f>
        <v>0</v>
      </c>
      <c r="E26" s="33">
        <f>-VLOOKUP($A26,'pl-data'!$A:$BR,38+E$3)</f>
        <v>0</v>
      </c>
      <c r="F26" s="33">
        <f>-VLOOKUP($A26,'pl-data'!$A:$BR,23+F$3)</f>
        <v>0</v>
      </c>
      <c r="G26" s="34" t="str">
        <f t="shared" si="17"/>
        <v>n/a</v>
      </c>
      <c r="H26" s="34" t="str">
        <f t="shared" si="18"/>
        <v>n/a</v>
      </c>
      <c r="I26" s="8"/>
      <c r="J26" s="33">
        <f>-VLOOKUP($A26,'pl-data'!$A:$BR,8+J$3)</f>
        <v>0</v>
      </c>
      <c r="K26" s="33">
        <f>-VLOOKUP($A26,'pl-data'!$A:$BR,38+K$3)</f>
        <v>0</v>
      </c>
      <c r="L26" s="33">
        <f>-VLOOKUP($A26,'pl-data'!$A:$BR,23+L$3)</f>
        <v>0</v>
      </c>
      <c r="M26" s="34" t="str">
        <f t="shared" si="19"/>
        <v>n/a</v>
      </c>
      <c r="N26" s="34" t="str">
        <f t="shared" si="20"/>
        <v>n/a</v>
      </c>
      <c r="O26" s="8"/>
      <c r="P26" s="33">
        <f>-VLOOKUP($A26,'pl-data'!$A:$BR,8+P$3)</f>
        <v>0</v>
      </c>
      <c r="Q26" s="33">
        <f>-VLOOKUP($A26,'pl-data'!$A:$BR,38+Q$3)</f>
        <v>0</v>
      </c>
      <c r="R26" s="33">
        <f>-VLOOKUP($A26,'pl-data'!$A:$BR,23+R$3)</f>
        <v>0</v>
      </c>
      <c r="S26" s="34" t="str">
        <f t="shared" si="21"/>
        <v>n/a</v>
      </c>
      <c r="T26" s="34" t="str">
        <f t="shared" si="22"/>
        <v>n/a</v>
      </c>
      <c r="U26" s="8"/>
      <c r="V26" s="33">
        <f>-VLOOKUP($A26,'pl-data'!$A:$BR,8+V$3)</f>
        <v>0</v>
      </c>
      <c r="W26" s="33">
        <f>-VLOOKUP($A26,'pl-data'!$A:$BR,38+W$3)</f>
        <v>0</v>
      </c>
      <c r="X26" s="33">
        <f>-VLOOKUP($A26,'pl-data'!$A:$BR,23+X$3)</f>
        <v>0</v>
      </c>
      <c r="Y26" s="34" t="str">
        <f t="shared" si="23"/>
        <v>n/a</v>
      </c>
      <c r="Z26" s="34" t="str">
        <f t="shared" si="24"/>
        <v>n/a</v>
      </c>
      <c r="AA26" s="8"/>
      <c r="AB26" s="33">
        <f>-VLOOKUP($A26,'pl-data'!$A:$BR,8+AB$3)</f>
        <v>0</v>
      </c>
      <c r="AC26" s="33">
        <f>-VLOOKUP($A26,'pl-data'!$A:$BR,38+AC$3)</f>
        <v>0</v>
      </c>
      <c r="AD26" s="33">
        <f>-VLOOKUP($A26,'pl-data'!$A:$BR,23+AD$3)</f>
        <v>0</v>
      </c>
      <c r="AE26" s="34" t="str">
        <f t="shared" si="25"/>
        <v>n/a</v>
      </c>
      <c r="AF26" s="34" t="str">
        <f t="shared" si="26"/>
        <v>n/a</v>
      </c>
      <c r="AG26" s="8"/>
      <c r="AH26" s="33">
        <f>-VLOOKUP($A26,'pl-data'!$A:$BR,8+AH$3)</f>
        <v>0</v>
      </c>
      <c r="AI26" s="33">
        <f>-VLOOKUP($A26,'pl-data'!$A:$BR,38+AI$3)</f>
        <v>0</v>
      </c>
      <c r="AJ26" s="33">
        <f>-VLOOKUP($A26,'pl-data'!$A:$BR,23+AJ$3)</f>
        <v>0</v>
      </c>
      <c r="AK26" s="34" t="str">
        <f t="shared" si="27"/>
        <v>n/a</v>
      </c>
      <c r="AL26" s="34" t="str">
        <f t="shared" si="28"/>
        <v>n/a</v>
      </c>
      <c r="AM26" s="8"/>
      <c r="AN26" s="33">
        <f>-VLOOKUP($A26,'pl-data'!$A:$BR,8+AN$3)</f>
        <v>0</v>
      </c>
      <c r="AO26" s="33">
        <f>-VLOOKUP($A26,'pl-data'!$A:$BR,38+AO$3)</f>
        <v>0</v>
      </c>
      <c r="AP26" s="33">
        <f>-VLOOKUP($A26,'pl-data'!$A:$BR,23+AP$3)</f>
        <v>0</v>
      </c>
      <c r="AQ26" s="34" t="str">
        <f t="shared" si="29"/>
        <v>n/a</v>
      </c>
      <c r="AR26" s="34" t="str">
        <f t="shared" si="30"/>
        <v>n/a</v>
      </c>
      <c r="AS26" s="8"/>
      <c r="AT26" s="33">
        <f>-VLOOKUP($A26,'pl-data'!$A:$BR,8+AT$3)</f>
        <v>0</v>
      </c>
      <c r="AU26" s="33">
        <f>-VLOOKUP($A26,'pl-data'!$A:$BR,38+AU$3)</f>
        <v>0</v>
      </c>
      <c r="AV26" s="33">
        <f>-VLOOKUP($A26,'pl-data'!$A:$BR,23+AV$3)</f>
        <v>0</v>
      </c>
      <c r="AW26" s="34" t="str">
        <f t="shared" si="31"/>
        <v>n/a</v>
      </c>
      <c r="AX26" s="34" t="str">
        <f t="shared" si="32"/>
        <v>n/a</v>
      </c>
      <c r="AY26" s="8"/>
      <c r="AZ26" s="33">
        <f>-VLOOKUP($A26,'pl-data'!$A:$BR,8+AZ$3)</f>
        <v>0</v>
      </c>
      <c r="BA26" s="33">
        <f>-VLOOKUP($A26,'pl-data'!$A:$BR,38+BA$3)</f>
        <v>0</v>
      </c>
      <c r="BB26" s="33">
        <f>-VLOOKUP($A26,'pl-data'!$A:$BR,23+BB$3)</f>
        <v>0</v>
      </c>
      <c r="BC26" s="34" t="str">
        <f t="shared" si="33"/>
        <v>n/a</v>
      </c>
      <c r="BD26" s="34" t="str">
        <f t="shared" si="34"/>
        <v>n/a</v>
      </c>
      <c r="BE26" s="8"/>
      <c r="BF26" s="33">
        <f>-VLOOKUP($A26,'pl-data'!$A:$BR,8+BF$3)</f>
        <v>0</v>
      </c>
      <c r="BG26" s="33">
        <f>-VLOOKUP($A26,'pl-data'!$A:$BR,38+BG$3)</f>
        <v>0</v>
      </c>
      <c r="BH26" s="33">
        <f>-VLOOKUP($A26,'pl-data'!$A:$BR,23+BH$3)</f>
        <v>0</v>
      </c>
      <c r="BI26" s="34" t="str">
        <f t="shared" si="35"/>
        <v>n/a</v>
      </c>
      <c r="BJ26" s="34" t="str">
        <f t="shared" si="36"/>
        <v>n/a</v>
      </c>
      <c r="BK26" s="8"/>
      <c r="BL26" s="33">
        <f>-VLOOKUP($A26,'pl-data'!$A:$BR,8+BL$3)</f>
        <v>0</v>
      </c>
      <c r="BM26" s="33">
        <f>-VLOOKUP($A26,'pl-data'!$A:$BR,38+BM$3)</f>
        <v>0</v>
      </c>
      <c r="BN26" s="33">
        <f>-VLOOKUP($A26,'pl-data'!$A:$BR,23+BN$3)</f>
        <v>0</v>
      </c>
      <c r="BO26" s="34" t="str">
        <f t="shared" si="37"/>
        <v>n/a</v>
      </c>
      <c r="BP26" s="34" t="str">
        <f t="shared" si="38"/>
        <v>n/a</v>
      </c>
      <c r="BQ26" s="8"/>
      <c r="BR26" s="33">
        <f>-VLOOKUP($A26,'pl-data'!$A:$BR,8+BR$3)</f>
        <v>0</v>
      </c>
      <c r="BS26" s="33">
        <f>-VLOOKUP($A26,'pl-data'!$A:$BR,38+BS$3)</f>
        <v>0</v>
      </c>
      <c r="BT26" s="33">
        <f>-VLOOKUP($A26,'pl-data'!$A:$BR,23+BT$3)</f>
        <v>0</v>
      </c>
      <c r="BU26" s="34" t="str">
        <f t="shared" si="39"/>
        <v>n/a</v>
      </c>
      <c r="BV26" s="34" t="str">
        <f t="shared" si="40"/>
        <v>n/a</v>
      </c>
      <c r="BW26" s="8"/>
      <c r="BX26" s="33">
        <f t="shared" si="12"/>
        <v>0</v>
      </c>
      <c r="BY26" s="33">
        <f t="shared" si="13"/>
        <v>0</v>
      </c>
      <c r="BZ26" s="33">
        <f t="shared" si="14"/>
        <v>0</v>
      </c>
      <c r="CA26" s="34" t="str">
        <f t="shared" si="15"/>
        <v>n/a</v>
      </c>
      <c r="CB26" s="34" t="str">
        <f t="shared" si="16"/>
        <v>n/a</v>
      </c>
      <c r="CC26" s="8"/>
    </row>
    <row r="27" spans="1:81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-VLOOKUP($A27,'pl-data'!$A:$BR,8+D$3)</f>
        <v>0</v>
      </c>
      <c r="E27" s="33">
        <f>-VLOOKUP($A27,'pl-data'!$A:$BR,38+E$3)</f>
        <v>0</v>
      </c>
      <c r="F27" s="33">
        <f>-VLOOKUP($A27,'pl-data'!$A:$BR,23+F$3)</f>
        <v>0</v>
      </c>
      <c r="G27" s="34" t="str">
        <f t="shared" si="17"/>
        <v>n/a</v>
      </c>
      <c r="H27" s="34" t="str">
        <f t="shared" si="18"/>
        <v>n/a</v>
      </c>
      <c r="I27" s="8"/>
      <c r="J27" s="33">
        <f>-VLOOKUP($A27,'pl-data'!$A:$BR,8+J$3)</f>
        <v>0</v>
      </c>
      <c r="K27" s="33">
        <f>-VLOOKUP($A27,'pl-data'!$A:$BR,38+K$3)</f>
        <v>0</v>
      </c>
      <c r="L27" s="33">
        <f>-VLOOKUP($A27,'pl-data'!$A:$BR,23+L$3)</f>
        <v>0</v>
      </c>
      <c r="M27" s="34" t="str">
        <f t="shared" si="19"/>
        <v>n/a</v>
      </c>
      <c r="N27" s="34" t="str">
        <f t="shared" si="20"/>
        <v>n/a</v>
      </c>
      <c r="O27" s="8"/>
      <c r="P27" s="33">
        <f>-VLOOKUP($A27,'pl-data'!$A:$BR,8+P$3)</f>
        <v>0</v>
      </c>
      <c r="Q27" s="33">
        <f>-VLOOKUP($A27,'pl-data'!$A:$BR,38+Q$3)</f>
        <v>0</v>
      </c>
      <c r="R27" s="33">
        <f>-VLOOKUP($A27,'pl-data'!$A:$BR,23+R$3)</f>
        <v>0</v>
      </c>
      <c r="S27" s="34" t="str">
        <f t="shared" si="21"/>
        <v>n/a</v>
      </c>
      <c r="T27" s="34" t="str">
        <f t="shared" si="22"/>
        <v>n/a</v>
      </c>
      <c r="U27" s="8"/>
      <c r="V27" s="33">
        <f>-VLOOKUP($A27,'pl-data'!$A:$BR,8+V$3)</f>
        <v>0</v>
      </c>
      <c r="W27" s="33">
        <f>-VLOOKUP($A27,'pl-data'!$A:$BR,38+W$3)</f>
        <v>0</v>
      </c>
      <c r="X27" s="33">
        <f>-VLOOKUP($A27,'pl-data'!$A:$BR,23+X$3)</f>
        <v>0</v>
      </c>
      <c r="Y27" s="34" t="str">
        <f t="shared" si="23"/>
        <v>n/a</v>
      </c>
      <c r="Z27" s="34" t="str">
        <f t="shared" si="24"/>
        <v>n/a</v>
      </c>
      <c r="AA27" s="8"/>
      <c r="AB27" s="33">
        <f>-VLOOKUP($A27,'pl-data'!$A:$BR,8+AB$3)</f>
        <v>0</v>
      </c>
      <c r="AC27" s="33">
        <f>-VLOOKUP($A27,'pl-data'!$A:$BR,38+AC$3)</f>
        <v>0</v>
      </c>
      <c r="AD27" s="33">
        <f>-VLOOKUP($A27,'pl-data'!$A:$BR,23+AD$3)</f>
        <v>0</v>
      </c>
      <c r="AE27" s="34" t="str">
        <f t="shared" si="25"/>
        <v>n/a</v>
      </c>
      <c r="AF27" s="34" t="str">
        <f t="shared" si="26"/>
        <v>n/a</v>
      </c>
      <c r="AG27" s="8"/>
      <c r="AH27" s="33">
        <f>-VLOOKUP($A27,'pl-data'!$A:$BR,8+AH$3)</f>
        <v>0</v>
      </c>
      <c r="AI27" s="33">
        <f>-VLOOKUP($A27,'pl-data'!$A:$BR,38+AI$3)</f>
        <v>0</v>
      </c>
      <c r="AJ27" s="33">
        <f>-VLOOKUP($A27,'pl-data'!$A:$BR,23+AJ$3)</f>
        <v>0</v>
      </c>
      <c r="AK27" s="34" t="str">
        <f t="shared" si="27"/>
        <v>n/a</v>
      </c>
      <c r="AL27" s="34" t="str">
        <f t="shared" si="28"/>
        <v>n/a</v>
      </c>
      <c r="AM27" s="8"/>
      <c r="AN27" s="33">
        <f>-VLOOKUP($A27,'pl-data'!$A:$BR,8+AN$3)</f>
        <v>0</v>
      </c>
      <c r="AO27" s="33">
        <f>-VLOOKUP($A27,'pl-data'!$A:$BR,38+AO$3)</f>
        <v>0</v>
      </c>
      <c r="AP27" s="33">
        <f>-VLOOKUP($A27,'pl-data'!$A:$BR,23+AP$3)</f>
        <v>0</v>
      </c>
      <c r="AQ27" s="34" t="str">
        <f t="shared" si="29"/>
        <v>n/a</v>
      </c>
      <c r="AR27" s="34" t="str">
        <f t="shared" si="30"/>
        <v>n/a</v>
      </c>
      <c r="AS27" s="8"/>
      <c r="AT27" s="33">
        <f>-VLOOKUP($A27,'pl-data'!$A:$BR,8+AT$3)</f>
        <v>0</v>
      </c>
      <c r="AU27" s="33">
        <f>-VLOOKUP($A27,'pl-data'!$A:$BR,38+AU$3)</f>
        <v>0</v>
      </c>
      <c r="AV27" s="33">
        <f>-VLOOKUP($A27,'pl-data'!$A:$BR,23+AV$3)</f>
        <v>0</v>
      </c>
      <c r="AW27" s="34" t="str">
        <f t="shared" si="31"/>
        <v>n/a</v>
      </c>
      <c r="AX27" s="34" t="str">
        <f t="shared" si="32"/>
        <v>n/a</v>
      </c>
      <c r="AY27" s="8"/>
      <c r="AZ27" s="33">
        <f>-VLOOKUP($A27,'pl-data'!$A:$BR,8+AZ$3)</f>
        <v>0</v>
      </c>
      <c r="BA27" s="33">
        <f>-VLOOKUP($A27,'pl-data'!$A:$BR,38+BA$3)</f>
        <v>0</v>
      </c>
      <c r="BB27" s="33">
        <f>-VLOOKUP($A27,'pl-data'!$A:$BR,23+BB$3)</f>
        <v>0</v>
      </c>
      <c r="BC27" s="34" t="str">
        <f t="shared" si="33"/>
        <v>n/a</v>
      </c>
      <c r="BD27" s="34" t="str">
        <f t="shared" si="34"/>
        <v>n/a</v>
      </c>
      <c r="BE27" s="8"/>
      <c r="BF27" s="33">
        <f>-VLOOKUP($A27,'pl-data'!$A:$BR,8+BF$3)</f>
        <v>0</v>
      </c>
      <c r="BG27" s="33">
        <f>-VLOOKUP($A27,'pl-data'!$A:$BR,38+BG$3)</f>
        <v>0</v>
      </c>
      <c r="BH27" s="33">
        <f>-VLOOKUP($A27,'pl-data'!$A:$BR,23+BH$3)</f>
        <v>0</v>
      </c>
      <c r="BI27" s="34" t="str">
        <f t="shared" si="35"/>
        <v>n/a</v>
      </c>
      <c r="BJ27" s="34" t="str">
        <f t="shared" si="36"/>
        <v>n/a</v>
      </c>
      <c r="BK27" s="8"/>
      <c r="BL27" s="33">
        <f>-VLOOKUP($A27,'pl-data'!$A:$BR,8+BL$3)</f>
        <v>0</v>
      </c>
      <c r="BM27" s="33">
        <f>-VLOOKUP($A27,'pl-data'!$A:$BR,38+BM$3)</f>
        <v>0</v>
      </c>
      <c r="BN27" s="33">
        <f>-VLOOKUP($A27,'pl-data'!$A:$BR,23+BN$3)</f>
        <v>0</v>
      </c>
      <c r="BO27" s="34" t="str">
        <f t="shared" si="37"/>
        <v>n/a</v>
      </c>
      <c r="BP27" s="34" t="str">
        <f t="shared" si="38"/>
        <v>n/a</v>
      </c>
      <c r="BQ27" s="8"/>
      <c r="BR27" s="33">
        <f>-VLOOKUP($A27,'pl-data'!$A:$BR,8+BR$3)</f>
        <v>0</v>
      </c>
      <c r="BS27" s="33">
        <f>-VLOOKUP($A27,'pl-data'!$A:$BR,38+BS$3)</f>
        <v>0</v>
      </c>
      <c r="BT27" s="33">
        <f>-VLOOKUP($A27,'pl-data'!$A:$BR,23+BT$3)</f>
        <v>0</v>
      </c>
      <c r="BU27" s="34" t="str">
        <f t="shared" si="39"/>
        <v>n/a</v>
      </c>
      <c r="BV27" s="34" t="str">
        <f t="shared" si="40"/>
        <v>n/a</v>
      </c>
      <c r="BW27" s="8"/>
      <c r="BX27" s="33">
        <f t="shared" si="12"/>
        <v>0</v>
      </c>
      <c r="BY27" s="33">
        <f t="shared" si="13"/>
        <v>0</v>
      </c>
      <c r="BZ27" s="33">
        <f t="shared" si="14"/>
        <v>0</v>
      </c>
      <c r="CA27" s="34" t="str">
        <f t="shared" si="15"/>
        <v>n/a</v>
      </c>
      <c r="CB27" s="34" t="str">
        <f t="shared" si="16"/>
        <v>n/a</v>
      </c>
      <c r="CC27" s="8"/>
    </row>
    <row r="28" spans="1:81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-VLOOKUP($A28,'pl-data'!$A:$BR,8+D$3)</f>
        <v>0</v>
      </c>
      <c r="E28" s="33">
        <f>-VLOOKUP($A28,'pl-data'!$A:$BR,38+E$3)</f>
        <v>0</v>
      </c>
      <c r="F28" s="33">
        <f>-VLOOKUP($A28,'pl-data'!$A:$BR,23+F$3)</f>
        <v>0</v>
      </c>
      <c r="G28" s="34" t="str">
        <f t="shared" si="17"/>
        <v>n/a</v>
      </c>
      <c r="H28" s="34" t="str">
        <f t="shared" si="18"/>
        <v>n/a</v>
      </c>
      <c r="I28" s="8"/>
      <c r="J28" s="33">
        <f>-VLOOKUP($A28,'pl-data'!$A:$BR,8+J$3)</f>
        <v>0</v>
      </c>
      <c r="K28" s="33">
        <f>-VLOOKUP($A28,'pl-data'!$A:$BR,38+K$3)</f>
        <v>0</v>
      </c>
      <c r="L28" s="33">
        <f>-VLOOKUP($A28,'pl-data'!$A:$BR,23+L$3)</f>
        <v>0</v>
      </c>
      <c r="M28" s="34" t="str">
        <f t="shared" si="19"/>
        <v>n/a</v>
      </c>
      <c r="N28" s="34" t="str">
        <f t="shared" si="20"/>
        <v>n/a</v>
      </c>
      <c r="O28" s="8"/>
      <c r="P28" s="33">
        <f>-VLOOKUP($A28,'pl-data'!$A:$BR,8+P$3)</f>
        <v>0</v>
      </c>
      <c r="Q28" s="33">
        <f>-VLOOKUP($A28,'pl-data'!$A:$BR,38+Q$3)</f>
        <v>0</v>
      </c>
      <c r="R28" s="33">
        <f>-VLOOKUP($A28,'pl-data'!$A:$BR,23+R$3)</f>
        <v>0</v>
      </c>
      <c r="S28" s="34" t="str">
        <f t="shared" si="21"/>
        <v>n/a</v>
      </c>
      <c r="T28" s="34" t="str">
        <f t="shared" si="22"/>
        <v>n/a</v>
      </c>
      <c r="U28" s="8"/>
      <c r="V28" s="33">
        <f>-VLOOKUP($A28,'pl-data'!$A:$BR,8+V$3)</f>
        <v>0</v>
      </c>
      <c r="W28" s="33">
        <f>-VLOOKUP($A28,'pl-data'!$A:$BR,38+W$3)</f>
        <v>0</v>
      </c>
      <c r="X28" s="33">
        <f>-VLOOKUP($A28,'pl-data'!$A:$BR,23+X$3)</f>
        <v>0</v>
      </c>
      <c r="Y28" s="34" t="str">
        <f t="shared" si="23"/>
        <v>n/a</v>
      </c>
      <c r="Z28" s="34" t="str">
        <f t="shared" si="24"/>
        <v>n/a</v>
      </c>
      <c r="AA28" s="8"/>
      <c r="AB28" s="33">
        <f>-VLOOKUP($A28,'pl-data'!$A:$BR,8+AB$3)</f>
        <v>0</v>
      </c>
      <c r="AC28" s="33">
        <f>-VLOOKUP($A28,'pl-data'!$A:$BR,38+AC$3)</f>
        <v>0</v>
      </c>
      <c r="AD28" s="33">
        <f>-VLOOKUP($A28,'pl-data'!$A:$BR,23+AD$3)</f>
        <v>0</v>
      </c>
      <c r="AE28" s="34" t="str">
        <f t="shared" si="25"/>
        <v>n/a</v>
      </c>
      <c r="AF28" s="34" t="str">
        <f t="shared" si="26"/>
        <v>n/a</v>
      </c>
      <c r="AG28" s="8"/>
      <c r="AH28" s="33">
        <f>-VLOOKUP($A28,'pl-data'!$A:$BR,8+AH$3)</f>
        <v>0</v>
      </c>
      <c r="AI28" s="33">
        <f>-VLOOKUP($A28,'pl-data'!$A:$BR,38+AI$3)</f>
        <v>0</v>
      </c>
      <c r="AJ28" s="33">
        <f>-VLOOKUP($A28,'pl-data'!$A:$BR,23+AJ$3)</f>
        <v>0</v>
      </c>
      <c r="AK28" s="34" t="str">
        <f t="shared" si="27"/>
        <v>n/a</v>
      </c>
      <c r="AL28" s="34" t="str">
        <f t="shared" si="28"/>
        <v>n/a</v>
      </c>
      <c r="AM28" s="8"/>
      <c r="AN28" s="33">
        <f>-VLOOKUP($A28,'pl-data'!$A:$BR,8+AN$3)</f>
        <v>0</v>
      </c>
      <c r="AO28" s="33">
        <f>-VLOOKUP($A28,'pl-data'!$A:$BR,38+AO$3)</f>
        <v>0</v>
      </c>
      <c r="AP28" s="33">
        <f>-VLOOKUP($A28,'pl-data'!$A:$BR,23+AP$3)</f>
        <v>0</v>
      </c>
      <c r="AQ28" s="34" t="str">
        <f t="shared" si="29"/>
        <v>n/a</v>
      </c>
      <c r="AR28" s="34" t="str">
        <f t="shared" si="30"/>
        <v>n/a</v>
      </c>
      <c r="AS28" s="8"/>
      <c r="AT28" s="33">
        <f>-VLOOKUP($A28,'pl-data'!$A:$BR,8+AT$3)</f>
        <v>0</v>
      </c>
      <c r="AU28" s="33">
        <f>-VLOOKUP($A28,'pl-data'!$A:$BR,38+AU$3)</f>
        <v>0</v>
      </c>
      <c r="AV28" s="33">
        <f>-VLOOKUP($A28,'pl-data'!$A:$BR,23+AV$3)</f>
        <v>0</v>
      </c>
      <c r="AW28" s="34" t="str">
        <f t="shared" si="31"/>
        <v>n/a</v>
      </c>
      <c r="AX28" s="34" t="str">
        <f t="shared" si="32"/>
        <v>n/a</v>
      </c>
      <c r="AY28" s="8"/>
      <c r="AZ28" s="33">
        <f>-VLOOKUP($A28,'pl-data'!$A:$BR,8+AZ$3)</f>
        <v>0</v>
      </c>
      <c r="BA28" s="33">
        <f>-VLOOKUP($A28,'pl-data'!$A:$BR,38+BA$3)</f>
        <v>0</v>
      </c>
      <c r="BB28" s="33">
        <f>-VLOOKUP($A28,'pl-data'!$A:$BR,23+BB$3)</f>
        <v>0</v>
      </c>
      <c r="BC28" s="34" t="str">
        <f t="shared" si="33"/>
        <v>n/a</v>
      </c>
      <c r="BD28" s="34" t="str">
        <f t="shared" si="34"/>
        <v>n/a</v>
      </c>
      <c r="BE28" s="8"/>
      <c r="BF28" s="33">
        <f>-VLOOKUP($A28,'pl-data'!$A:$BR,8+BF$3)</f>
        <v>0</v>
      </c>
      <c r="BG28" s="33">
        <f>-VLOOKUP($A28,'pl-data'!$A:$BR,38+BG$3)</f>
        <v>0</v>
      </c>
      <c r="BH28" s="33">
        <f>-VLOOKUP($A28,'pl-data'!$A:$BR,23+BH$3)</f>
        <v>0</v>
      </c>
      <c r="BI28" s="34" t="str">
        <f t="shared" si="35"/>
        <v>n/a</v>
      </c>
      <c r="BJ28" s="34" t="str">
        <f t="shared" si="36"/>
        <v>n/a</v>
      </c>
      <c r="BK28" s="8"/>
      <c r="BL28" s="33">
        <f>-VLOOKUP($A28,'pl-data'!$A:$BR,8+BL$3)</f>
        <v>0</v>
      </c>
      <c r="BM28" s="33">
        <f>-VLOOKUP($A28,'pl-data'!$A:$BR,38+BM$3)</f>
        <v>0</v>
      </c>
      <c r="BN28" s="33">
        <f>-VLOOKUP($A28,'pl-data'!$A:$BR,23+BN$3)</f>
        <v>0</v>
      </c>
      <c r="BO28" s="34" t="str">
        <f t="shared" si="37"/>
        <v>n/a</v>
      </c>
      <c r="BP28" s="34" t="str">
        <f t="shared" si="38"/>
        <v>n/a</v>
      </c>
      <c r="BQ28" s="8"/>
      <c r="BR28" s="33">
        <f>-VLOOKUP($A28,'pl-data'!$A:$BR,8+BR$3)</f>
        <v>0</v>
      </c>
      <c r="BS28" s="33">
        <f>-VLOOKUP($A28,'pl-data'!$A:$BR,38+BS$3)</f>
        <v>0</v>
      </c>
      <c r="BT28" s="33">
        <f>-VLOOKUP($A28,'pl-data'!$A:$BR,23+BT$3)</f>
        <v>0</v>
      </c>
      <c r="BU28" s="34" t="str">
        <f t="shared" si="39"/>
        <v>n/a</v>
      </c>
      <c r="BV28" s="34" t="str">
        <f t="shared" si="40"/>
        <v>n/a</v>
      </c>
      <c r="BW28" s="8"/>
      <c r="BX28" s="33">
        <f t="shared" si="12"/>
        <v>0</v>
      </c>
      <c r="BY28" s="33">
        <f t="shared" si="13"/>
        <v>0</v>
      </c>
      <c r="BZ28" s="33">
        <f t="shared" si="14"/>
        <v>0</v>
      </c>
      <c r="CA28" s="34" t="str">
        <f t="shared" si="15"/>
        <v>n/a</v>
      </c>
      <c r="CB28" s="34" t="str">
        <f t="shared" si="16"/>
        <v>n/a</v>
      </c>
      <c r="CC28" s="8"/>
    </row>
    <row r="29" spans="1:81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-VLOOKUP($A29,'pl-data'!$A:$BR,8+D$3)</f>
        <v>0</v>
      </c>
      <c r="E29" s="33">
        <f>-VLOOKUP($A29,'pl-data'!$A:$BR,38+E$3)</f>
        <v>0</v>
      </c>
      <c r="F29" s="33">
        <f>-VLOOKUP($A29,'pl-data'!$A:$BR,23+F$3)</f>
        <v>0</v>
      </c>
      <c r="G29" s="34" t="str">
        <f t="shared" si="17"/>
        <v>n/a</v>
      </c>
      <c r="H29" s="34" t="str">
        <f t="shared" si="18"/>
        <v>n/a</v>
      </c>
      <c r="I29" s="8"/>
      <c r="J29" s="33">
        <f>-VLOOKUP($A29,'pl-data'!$A:$BR,8+J$3)</f>
        <v>0</v>
      </c>
      <c r="K29" s="33">
        <f>-VLOOKUP($A29,'pl-data'!$A:$BR,38+K$3)</f>
        <v>0</v>
      </c>
      <c r="L29" s="33">
        <f>-VLOOKUP($A29,'pl-data'!$A:$BR,23+L$3)</f>
        <v>0</v>
      </c>
      <c r="M29" s="34" t="str">
        <f t="shared" si="19"/>
        <v>n/a</v>
      </c>
      <c r="N29" s="34" t="str">
        <f t="shared" si="20"/>
        <v>n/a</v>
      </c>
      <c r="O29" s="8"/>
      <c r="P29" s="33">
        <f>-VLOOKUP($A29,'pl-data'!$A:$BR,8+P$3)</f>
        <v>0</v>
      </c>
      <c r="Q29" s="33">
        <f>-VLOOKUP($A29,'pl-data'!$A:$BR,38+Q$3)</f>
        <v>0</v>
      </c>
      <c r="R29" s="33">
        <f>-VLOOKUP($A29,'pl-data'!$A:$BR,23+R$3)</f>
        <v>0</v>
      </c>
      <c r="S29" s="34" t="str">
        <f t="shared" si="21"/>
        <v>n/a</v>
      </c>
      <c r="T29" s="34" t="str">
        <f t="shared" si="22"/>
        <v>n/a</v>
      </c>
      <c r="U29" s="8"/>
      <c r="V29" s="33">
        <f>-VLOOKUP($A29,'pl-data'!$A:$BR,8+V$3)</f>
        <v>0</v>
      </c>
      <c r="W29" s="33">
        <f>-VLOOKUP($A29,'pl-data'!$A:$BR,38+W$3)</f>
        <v>0</v>
      </c>
      <c r="X29" s="33">
        <f>-VLOOKUP($A29,'pl-data'!$A:$BR,23+X$3)</f>
        <v>0</v>
      </c>
      <c r="Y29" s="34" t="str">
        <f t="shared" si="23"/>
        <v>n/a</v>
      </c>
      <c r="Z29" s="34" t="str">
        <f t="shared" si="24"/>
        <v>n/a</v>
      </c>
      <c r="AA29" s="8"/>
      <c r="AB29" s="33">
        <f>-VLOOKUP($A29,'pl-data'!$A:$BR,8+AB$3)</f>
        <v>0</v>
      </c>
      <c r="AC29" s="33">
        <f>-VLOOKUP($A29,'pl-data'!$A:$BR,38+AC$3)</f>
        <v>0</v>
      </c>
      <c r="AD29" s="33">
        <f>-VLOOKUP($A29,'pl-data'!$A:$BR,23+AD$3)</f>
        <v>0</v>
      </c>
      <c r="AE29" s="34" t="str">
        <f t="shared" si="25"/>
        <v>n/a</v>
      </c>
      <c r="AF29" s="34" t="str">
        <f t="shared" si="26"/>
        <v>n/a</v>
      </c>
      <c r="AG29" s="8"/>
      <c r="AH29" s="33">
        <f>-VLOOKUP($A29,'pl-data'!$A:$BR,8+AH$3)</f>
        <v>0</v>
      </c>
      <c r="AI29" s="33">
        <f>-VLOOKUP($A29,'pl-data'!$A:$BR,38+AI$3)</f>
        <v>0</v>
      </c>
      <c r="AJ29" s="33">
        <f>-VLOOKUP($A29,'pl-data'!$A:$BR,23+AJ$3)</f>
        <v>0</v>
      </c>
      <c r="AK29" s="34" t="str">
        <f t="shared" si="27"/>
        <v>n/a</v>
      </c>
      <c r="AL29" s="34" t="str">
        <f t="shared" si="28"/>
        <v>n/a</v>
      </c>
      <c r="AM29" s="8"/>
      <c r="AN29" s="33">
        <f>-VLOOKUP($A29,'pl-data'!$A:$BR,8+AN$3)</f>
        <v>0</v>
      </c>
      <c r="AO29" s="33">
        <f>-VLOOKUP($A29,'pl-data'!$A:$BR,38+AO$3)</f>
        <v>0</v>
      </c>
      <c r="AP29" s="33">
        <f>-VLOOKUP($A29,'pl-data'!$A:$BR,23+AP$3)</f>
        <v>0</v>
      </c>
      <c r="AQ29" s="34" t="str">
        <f t="shared" si="29"/>
        <v>n/a</v>
      </c>
      <c r="AR29" s="34" t="str">
        <f t="shared" si="30"/>
        <v>n/a</v>
      </c>
      <c r="AS29" s="8"/>
      <c r="AT29" s="33">
        <f>-VLOOKUP($A29,'pl-data'!$A:$BR,8+AT$3)</f>
        <v>0</v>
      </c>
      <c r="AU29" s="33">
        <f>-VLOOKUP($A29,'pl-data'!$A:$BR,38+AU$3)</f>
        <v>0</v>
      </c>
      <c r="AV29" s="33">
        <f>-VLOOKUP($A29,'pl-data'!$A:$BR,23+AV$3)</f>
        <v>0</v>
      </c>
      <c r="AW29" s="34" t="str">
        <f t="shared" si="31"/>
        <v>n/a</v>
      </c>
      <c r="AX29" s="34" t="str">
        <f t="shared" si="32"/>
        <v>n/a</v>
      </c>
      <c r="AY29" s="8"/>
      <c r="AZ29" s="33">
        <f>-VLOOKUP($A29,'pl-data'!$A:$BR,8+AZ$3)</f>
        <v>0</v>
      </c>
      <c r="BA29" s="33">
        <f>-VLOOKUP($A29,'pl-data'!$A:$BR,38+BA$3)</f>
        <v>0</v>
      </c>
      <c r="BB29" s="33">
        <f>-VLOOKUP($A29,'pl-data'!$A:$BR,23+BB$3)</f>
        <v>0</v>
      </c>
      <c r="BC29" s="34" t="str">
        <f t="shared" si="33"/>
        <v>n/a</v>
      </c>
      <c r="BD29" s="34" t="str">
        <f t="shared" si="34"/>
        <v>n/a</v>
      </c>
      <c r="BE29" s="8"/>
      <c r="BF29" s="33">
        <f>-VLOOKUP($A29,'pl-data'!$A:$BR,8+BF$3)</f>
        <v>0</v>
      </c>
      <c r="BG29" s="33">
        <f>-VLOOKUP($A29,'pl-data'!$A:$BR,38+BG$3)</f>
        <v>0</v>
      </c>
      <c r="BH29" s="33">
        <f>-VLOOKUP($A29,'pl-data'!$A:$BR,23+BH$3)</f>
        <v>0</v>
      </c>
      <c r="BI29" s="34" t="str">
        <f t="shared" si="35"/>
        <v>n/a</v>
      </c>
      <c r="BJ29" s="34" t="str">
        <f t="shared" si="36"/>
        <v>n/a</v>
      </c>
      <c r="BK29" s="8"/>
      <c r="BL29" s="33">
        <f>-VLOOKUP($A29,'pl-data'!$A:$BR,8+BL$3)</f>
        <v>0</v>
      </c>
      <c r="BM29" s="33">
        <f>-VLOOKUP($A29,'pl-data'!$A:$BR,38+BM$3)</f>
        <v>0</v>
      </c>
      <c r="BN29" s="33">
        <f>-VLOOKUP($A29,'pl-data'!$A:$BR,23+BN$3)</f>
        <v>0</v>
      </c>
      <c r="BO29" s="34" t="str">
        <f t="shared" si="37"/>
        <v>n/a</v>
      </c>
      <c r="BP29" s="34" t="str">
        <f t="shared" si="38"/>
        <v>n/a</v>
      </c>
      <c r="BQ29" s="8"/>
      <c r="BR29" s="33">
        <f>-VLOOKUP($A29,'pl-data'!$A:$BR,8+BR$3)</f>
        <v>0</v>
      </c>
      <c r="BS29" s="33">
        <f>-VLOOKUP($A29,'pl-data'!$A:$BR,38+BS$3)</f>
        <v>0</v>
      </c>
      <c r="BT29" s="33">
        <f>-VLOOKUP($A29,'pl-data'!$A:$BR,23+BT$3)</f>
        <v>0</v>
      </c>
      <c r="BU29" s="34" t="str">
        <f t="shared" si="39"/>
        <v>n/a</v>
      </c>
      <c r="BV29" s="34" t="str">
        <f t="shared" si="40"/>
        <v>n/a</v>
      </c>
      <c r="BW29" s="8"/>
      <c r="BX29" s="33">
        <f t="shared" si="12"/>
        <v>0</v>
      </c>
      <c r="BY29" s="33">
        <f t="shared" si="13"/>
        <v>0</v>
      </c>
      <c r="BZ29" s="33">
        <f t="shared" si="14"/>
        <v>0</v>
      </c>
      <c r="CA29" s="34" t="str">
        <f t="shared" si="15"/>
        <v>n/a</v>
      </c>
      <c r="CB29" s="34" t="str">
        <f t="shared" si="16"/>
        <v>n/a</v>
      </c>
      <c r="CC29" s="8"/>
    </row>
    <row r="30" spans="1:81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-VLOOKUP($A30,'pl-data'!$A:$BR,8+D$3)</f>
        <v>0</v>
      </c>
      <c r="E30" s="33">
        <f>-VLOOKUP($A30,'pl-data'!$A:$BR,38+E$3)</f>
        <v>0</v>
      </c>
      <c r="F30" s="33">
        <f>-VLOOKUP($A30,'pl-data'!$A:$BR,23+F$3)</f>
        <v>0</v>
      </c>
      <c r="G30" s="34" t="str">
        <f t="shared" si="17"/>
        <v>n/a</v>
      </c>
      <c r="H30" s="34" t="str">
        <f t="shared" si="18"/>
        <v>n/a</v>
      </c>
      <c r="I30" s="8"/>
      <c r="J30" s="33">
        <f>-VLOOKUP($A30,'pl-data'!$A:$BR,8+J$3)</f>
        <v>0</v>
      </c>
      <c r="K30" s="33">
        <f>-VLOOKUP($A30,'pl-data'!$A:$BR,38+K$3)</f>
        <v>0</v>
      </c>
      <c r="L30" s="33">
        <f>-VLOOKUP($A30,'pl-data'!$A:$BR,23+L$3)</f>
        <v>0</v>
      </c>
      <c r="M30" s="34" t="str">
        <f t="shared" si="19"/>
        <v>n/a</v>
      </c>
      <c r="N30" s="34" t="str">
        <f t="shared" si="20"/>
        <v>n/a</v>
      </c>
      <c r="O30" s="8"/>
      <c r="P30" s="33">
        <f>-VLOOKUP($A30,'pl-data'!$A:$BR,8+P$3)</f>
        <v>0</v>
      </c>
      <c r="Q30" s="33">
        <f>-VLOOKUP($A30,'pl-data'!$A:$BR,38+Q$3)</f>
        <v>0</v>
      </c>
      <c r="R30" s="33">
        <f>-VLOOKUP($A30,'pl-data'!$A:$BR,23+R$3)</f>
        <v>0</v>
      </c>
      <c r="S30" s="34" t="str">
        <f t="shared" si="21"/>
        <v>n/a</v>
      </c>
      <c r="T30" s="34" t="str">
        <f t="shared" si="22"/>
        <v>n/a</v>
      </c>
      <c r="U30" s="8"/>
      <c r="V30" s="33">
        <f>-VLOOKUP($A30,'pl-data'!$A:$BR,8+V$3)</f>
        <v>0</v>
      </c>
      <c r="W30" s="33">
        <f>-VLOOKUP($A30,'pl-data'!$A:$BR,38+W$3)</f>
        <v>0</v>
      </c>
      <c r="X30" s="33">
        <f>-VLOOKUP($A30,'pl-data'!$A:$BR,23+X$3)</f>
        <v>0</v>
      </c>
      <c r="Y30" s="34" t="str">
        <f t="shared" si="23"/>
        <v>n/a</v>
      </c>
      <c r="Z30" s="34" t="str">
        <f t="shared" si="24"/>
        <v>n/a</v>
      </c>
      <c r="AA30" s="8"/>
      <c r="AB30" s="33">
        <f>-VLOOKUP($A30,'pl-data'!$A:$BR,8+AB$3)</f>
        <v>0</v>
      </c>
      <c r="AC30" s="33">
        <f>-VLOOKUP($A30,'pl-data'!$A:$BR,38+AC$3)</f>
        <v>0</v>
      </c>
      <c r="AD30" s="33">
        <f>-VLOOKUP($A30,'pl-data'!$A:$BR,23+AD$3)</f>
        <v>0</v>
      </c>
      <c r="AE30" s="34" t="str">
        <f t="shared" si="25"/>
        <v>n/a</v>
      </c>
      <c r="AF30" s="34" t="str">
        <f t="shared" si="26"/>
        <v>n/a</v>
      </c>
      <c r="AG30" s="8"/>
      <c r="AH30" s="33">
        <f>-VLOOKUP($A30,'pl-data'!$A:$BR,8+AH$3)</f>
        <v>0</v>
      </c>
      <c r="AI30" s="33">
        <f>-VLOOKUP($A30,'pl-data'!$A:$BR,38+AI$3)</f>
        <v>0</v>
      </c>
      <c r="AJ30" s="33">
        <f>-VLOOKUP($A30,'pl-data'!$A:$BR,23+AJ$3)</f>
        <v>0</v>
      </c>
      <c r="AK30" s="34" t="str">
        <f t="shared" si="27"/>
        <v>n/a</v>
      </c>
      <c r="AL30" s="34" t="str">
        <f t="shared" si="28"/>
        <v>n/a</v>
      </c>
      <c r="AM30" s="8"/>
      <c r="AN30" s="33">
        <f>-VLOOKUP($A30,'pl-data'!$A:$BR,8+AN$3)</f>
        <v>0</v>
      </c>
      <c r="AO30" s="33">
        <f>-VLOOKUP($A30,'pl-data'!$A:$BR,38+AO$3)</f>
        <v>0</v>
      </c>
      <c r="AP30" s="33">
        <f>-VLOOKUP($A30,'pl-data'!$A:$BR,23+AP$3)</f>
        <v>0</v>
      </c>
      <c r="AQ30" s="34" t="str">
        <f t="shared" si="29"/>
        <v>n/a</v>
      </c>
      <c r="AR30" s="34" t="str">
        <f t="shared" si="30"/>
        <v>n/a</v>
      </c>
      <c r="AS30" s="8"/>
      <c r="AT30" s="33">
        <f>-VLOOKUP($A30,'pl-data'!$A:$BR,8+AT$3)</f>
        <v>0</v>
      </c>
      <c r="AU30" s="33">
        <f>-VLOOKUP($A30,'pl-data'!$A:$BR,38+AU$3)</f>
        <v>0</v>
      </c>
      <c r="AV30" s="33">
        <f>-VLOOKUP($A30,'pl-data'!$A:$BR,23+AV$3)</f>
        <v>0</v>
      </c>
      <c r="AW30" s="34" t="str">
        <f t="shared" si="31"/>
        <v>n/a</v>
      </c>
      <c r="AX30" s="34" t="str">
        <f t="shared" si="32"/>
        <v>n/a</v>
      </c>
      <c r="AY30" s="8"/>
      <c r="AZ30" s="33">
        <f>-VLOOKUP($A30,'pl-data'!$A:$BR,8+AZ$3)</f>
        <v>0</v>
      </c>
      <c r="BA30" s="33">
        <f>-VLOOKUP($A30,'pl-data'!$A:$BR,38+BA$3)</f>
        <v>0</v>
      </c>
      <c r="BB30" s="33">
        <f>-VLOOKUP($A30,'pl-data'!$A:$BR,23+BB$3)</f>
        <v>0</v>
      </c>
      <c r="BC30" s="34" t="str">
        <f t="shared" si="33"/>
        <v>n/a</v>
      </c>
      <c r="BD30" s="34" t="str">
        <f t="shared" si="34"/>
        <v>n/a</v>
      </c>
      <c r="BE30" s="8"/>
      <c r="BF30" s="33">
        <f>-VLOOKUP($A30,'pl-data'!$A:$BR,8+BF$3)</f>
        <v>0</v>
      </c>
      <c r="BG30" s="33">
        <f>-VLOOKUP($A30,'pl-data'!$A:$BR,38+BG$3)</f>
        <v>0</v>
      </c>
      <c r="BH30" s="33">
        <f>-VLOOKUP($A30,'pl-data'!$A:$BR,23+BH$3)</f>
        <v>0</v>
      </c>
      <c r="BI30" s="34" t="str">
        <f t="shared" si="35"/>
        <v>n/a</v>
      </c>
      <c r="BJ30" s="34" t="str">
        <f t="shared" si="36"/>
        <v>n/a</v>
      </c>
      <c r="BK30" s="8"/>
      <c r="BL30" s="33">
        <f>-VLOOKUP($A30,'pl-data'!$A:$BR,8+BL$3)</f>
        <v>0</v>
      </c>
      <c r="BM30" s="33">
        <f>-VLOOKUP($A30,'pl-data'!$A:$BR,38+BM$3)</f>
        <v>0</v>
      </c>
      <c r="BN30" s="33">
        <f>-VLOOKUP($A30,'pl-data'!$A:$BR,23+BN$3)</f>
        <v>0</v>
      </c>
      <c r="BO30" s="34" t="str">
        <f t="shared" si="37"/>
        <v>n/a</v>
      </c>
      <c r="BP30" s="34" t="str">
        <f t="shared" si="38"/>
        <v>n/a</v>
      </c>
      <c r="BQ30" s="8"/>
      <c r="BR30" s="33">
        <f>-VLOOKUP($A30,'pl-data'!$A:$BR,8+BR$3)</f>
        <v>0</v>
      </c>
      <c r="BS30" s="33">
        <f>-VLOOKUP($A30,'pl-data'!$A:$BR,38+BS$3)</f>
        <v>0</v>
      </c>
      <c r="BT30" s="33">
        <f>-VLOOKUP($A30,'pl-data'!$A:$BR,23+BT$3)</f>
        <v>0</v>
      </c>
      <c r="BU30" s="34" t="str">
        <f t="shared" si="39"/>
        <v>n/a</v>
      </c>
      <c r="BV30" s="34" t="str">
        <f t="shared" si="40"/>
        <v>n/a</v>
      </c>
      <c r="BW30" s="8"/>
      <c r="BX30" s="33">
        <f t="shared" si="12"/>
        <v>0</v>
      </c>
      <c r="BY30" s="33">
        <f t="shared" si="13"/>
        <v>0</v>
      </c>
      <c r="BZ30" s="33">
        <f t="shared" si="14"/>
        <v>0</v>
      </c>
      <c r="CA30" s="34" t="str">
        <f t="shared" si="15"/>
        <v>n/a</v>
      </c>
      <c r="CB30" s="34" t="str">
        <f t="shared" si="16"/>
        <v>n/a</v>
      </c>
      <c r="CC30" s="8"/>
    </row>
    <row r="31" spans="1:81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-VLOOKUP($A31,'pl-data'!$A:$BR,8+D$3)</f>
        <v>0</v>
      </c>
      <c r="E31" s="33">
        <f>-VLOOKUP($A31,'pl-data'!$A:$BR,38+E$3)</f>
        <v>0</v>
      </c>
      <c r="F31" s="33">
        <f>-VLOOKUP($A31,'pl-data'!$A:$BR,23+F$3)</f>
        <v>0</v>
      </c>
      <c r="G31" s="34" t="str">
        <f t="shared" si="17"/>
        <v>n/a</v>
      </c>
      <c r="H31" s="34" t="str">
        <f t="shared" si="18"/>
        <v>n/a</v>
      </c>
      <c r="I31" s="8"/>
      <c r="J31" s="33">
        <f>-VLOOKUP($A31,'pl-data'!$A:$BR,8+J$3)</f>
        <v>0</v>
      </c>
      <c r="K31" s="33">
        <f>-VLOOKUP($A31,'pl-data'!$A:$BR,38+K$3)</f>
        <v>0</v>
      </c>
      <c r="L31" s="33">
        <f>-VLOOKUP($A31,'pl-data'!$A:$BR,23+L$3)</f>
        <v>0</v>
      </c>
      <c r="M31" s="34" t="str">
        <f t="shared" si="19"/>
        <v>n/a</v>
      </c>
      <c r="N31" s="34" t="str">
        <f t="shared" si="20"/>
        <v>n/a</v>
      </c>
      <c r="O31" s="8"/>
      <c r="P31" s="33">
        <f>-VLOOKUP($A31,'pl-data'!$A:$BR,8+P$3)</f>
        <v>0</v>
      </c>
      <c r="Q31" s="33">
        <f>-VLOOKUP($A31,'pl-data'!$A:$BR,38+Q$3)</f>
        <v>0</v>
      </c>
      <c r="R31" s="33">
        <f>-VLOOKUP($A31,'pl-data'!$A:$BR,23+R$3)</f>
        <v>0</v>
      </c>
      <c r="S31" s="34" t="str">
        <f t="shared" si="21"/>
        <v>n/a</v>
      </c>
      <c r="T31" s="34" t="str">
        <f t="shared" si="22"/>
        <v>n/a</v>
      </c>
      <c r="U31" s="8"/>
      <c r="V31" s="33">
        <f>-VLOOKUP($A31,'pl-data'!$A:$BR,8+V$3)</f>
        <v>0</v>
      </c>
      <c r="W31" s="33">
        <f>-VLOOKUP($A31,'pl-data'!$A:$BR,38+W$3)</f>
        <v>0</v>
      </c>
      <c r="X31" s="33">
        <f>-VLOOKUP($A31,'pl-data'!$A:$BR,23+X$3)</f>
        <v>0</v>
      </c>
      <c r="Y31" s="34" t="str">
        <f t="shared" si="23"/>
        <v>n/a</v>
      </c>
      <c r="Z31" s="34" t="str">
        <f t="shared" si="24"/>
        <v>n/a</v>
      </c>
      <c r="AA31" s="8"/>
      <c r="AB31" s="33">
        <f>-VLOOKUP($A31,'pl-data'!$A:$BR,8+AB$3)</f>
        <v>0</v>
      </c>
      <c r="AC31" s="33">
        <f>-VLOOKUP($A31,'pl-data'!$A:$BR,38+AC$3)</f>
        <v>0</v>
      </c>
      <c r="AD31" s="33">
        <f>-VLOOKUP($A31,'pl-data'!$A:$BR,23+AD$3)</f>
        <v>0</v>
      </c>
      <c r="AE31" s="34" t="str">
        <f t="shared" si="25"/>
        <v>n/a</v>
      </c>
      <c r="AF31" s="34" t="str">
        <f t="shared" si="26"/>
        <v>n/a</v>
      </c>
      <c r="AG31" s="8"/>
      <c r="AH31" s="33">
        <f>-VLOOKUP($A31,'pl-data'!$A:$BR,8+AH$3)</f>
        <v>0</v>
      </c>
      <c r="AI31" s="33">
        <f>-VLOOKUP($A31,'pl-data'!$A:$BR,38+AI$3)</f>
        <v>0</v>
      </c>
      <c r="AJ31" s="33">
        <f>-VLOOKUP($A31,'pl-data'!$A:$BR,23+AJ$3)</f>
        <v>0</v>
      </c>
      <c r="AK31" s="34" t="str">
        <f t="shared" si="27"/>
        <v>n/a</v>
      </c>
      <c r="AL31" s="34" t="str">
        <f t="shared" si="28"/>
        <v>n/a</v>
      </c>
      <c r="AM31" s="8"/>
      <c r="AN31" s="33">
        <f>-VLOOKUP($A31,'pl-data'!$A:$BR,8+AN$3)</f>
        <v>0</v>
      </c>
      <c r="AO31" s="33">
        <f>-VLOOKUP($A31,'pl-data'!$A:$BR,38+AO$3)</f>
        <v>0</v>
      </c>
      <c r="AP31" s="33">
        <f>-VLOOKUP($A31,'pl-data'!$A:$BR,23+AP$3)</f>
        <v>0</v>
      </c>
      <c r="AQ31" s="34" t="str">
        <f t="shared" si="29"/>
        <v>n/a</v>
      </c>
      <c r="AR31" s="34" t="str">
        <f t="shared" si="30"/>
        <v>n/a</v>
      </c>
      <c r="AS31" s="8"/>
      <c r="AT31" s="33">
        <f>-VLOOKUP($A31,'pl-data'!$A:$BR,8+AT$3)</f>
        <v>0</v>
      </c>
      <c r="AU31" s="33">
        <f>-VLOOKUP($A31,'pl-data'!$A:$BR,38+AU$3)</f>
        <v>0</v>
      </c>
      <c r="AV31" s="33">
        <f>-VLOOKUP($A31,'pl-data'!$A:$BR,23+AV$3)</f>
        <v>0</v>
      </c>
      <c r="AW31" s="34" t="str">
        <f t="shared" si="31"/>
        <v>n/a</v>
      </c>
      <c r="AX31" s="34" t="str">
        <f t="shared" si="32"/>
        <v>n/a</v>
      </c>
      <c r="AY31" s="8"/>
      <c r="AZ31" s="33">
        <f>-VLOOKUP($A31,'pl-data'!$A:$BR,8+AZ$3)</f>
        <v>0</v>
      </c>
      <c r="BA31" s="33">
        <f>-VLOOKUP($A31,'pl-data'!$A:$BR,38+BA$3)</f>
        <v>0</v>
      </c>
      <c r="BB31" s="33">
        <f>-VLOOKUP($A31,'pl-data'!$A:$BR,23+BB$3)</f>
        <v>0</v>
      </c>
      <c r="BC31" s="34" t="str">
        <f t="shared" si="33"/>
        <v>n/a</v>
      </c>
      <c r="BD31" s="34" t="str">
        <f t="shared" si="34"/>
        <v>n/a</v>
      </c>
      <c r="BE31" s="8"/>
      <c r="BF31" s="33">
        <f>-VLOOKUP($A31,'pl-data'!$A:$BR,8+BF$3)</f>
        <v>0</v>
      </c>
      <c r="BG31" s="33">
        <f>-VLOOKUP($A31,'pl-data'!$A:$BR,38+BG$3)</f>
        <v>0</v>
      </c>
      <c r="BH31" s="33">
        <f>-VLOOKUP($A31,'pl-data'!$A:$BR,23+BH$3)</f>
        <v>0</v>
      </c>
      <c r="BI31" s="34" t="str">
        <f t="shared" si="35"/>
        <v>n/a</v>
      </c>
      <c r="BJ31" s="34" t="str">
        <f t="shared" si="36"/>
        <v>n/a</v>
      </c>
      <c r="BK31" s="8"/>
      <c r="BL31" s="33">
        <f>-VLOOKUP($A31,'pl-data'!$A:$BR,8+BL$3)</f>
        <v>0</v>
      </c>
      <c r="BM31" s="33">
        <f>-VLOOKUP($A31,'pl-data'!$A:$BR,38+BM$3)</f>
        <v>0</v>
      </c>
      <c r="BN31" s="33">
        <f>-VLOOKUP($A31,'pl-data'!$A:$BR,23+BN$3)</f>
        <v>0</v>
      </c>
      <c r="BO31" s="34" t="str">
        <f t="shared" si="37"/>
        <v>n/a</v>
      </c>
      <c r="BP31" s="34" t="str">
        <f t="shared" si="38"/>
        <v>n/a</v>
      </c>
      <c r="BQ31" s="8"/>
      <c r="BR31" s="33">
        <f>-VLOOKUP($A31,'pl-data'!$A:$BR,8+BR$3)</f>
        <v>0</v>
      </c>
      <c r="BS31" s="33">
        <f>-VLOOKUP($A31,'pl-data'!$A:$BR,38+BS$3)</f>
        <v>0</v>
      </c>
      <c r="BT31" s="33">
        <f>-VLOOKUP($A31,'pl-data'!$A:$BR,23+BT$3)</f>
        <v>0</v>
      </c>
      <c r="BU31" s="34" t="str">
        <f t="shared" si="39"/>
        <v>n/a</v>
      </c>
      <c r="BV31" s="34" t="str">
        <f t="shared" si="40"/>
        <v>n/a</v>
      </c>
      <c r="BW31" s="8"/>
      <c r="BX31" s="33">
        <f t="shared" si="12"/>
        <v>0</v>
      </c>
      <c r="BY31" s="33">
        <f t="shared" si="13"/>
        <v>0</v>
      </c>
      <c r="BZ31" s="33">
        <f t="shared" si="14"/>
        <v>0</v>
      </c>
      <c r="CA31" s="34" t="str">
        <f t="shared" si="15"/>
        <v>n/a</v>
      </c>
      <c r="CB31" s="34" t="str">
        <f t="shared" si="16"/>
        <v>n/a</v>
      </c>
      <c r="CC31" s="8"/>
    </row>
    <row r="32" spans="1:81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-VLOOKUP($A32,'pl-data'!$A:$BR,8+D$3)</f>
        <v>0</v>
      </c>
      <c r="E32" s="33">
        <f>-VLOOKUP($A32,'pl-data'!$A:$BR,38+E$3)</f>
        <v>0</v>
      </c>
      <c r="F32" s="33">
        <f>-VLOOKUP($A32,'pl-data'!$A:$BR,23+F$3)</f>
        <v>0</v>
      </c>
      <c r="G32" s="34" t="str">
        <f t="shared" si="17"/>
        <v>n/a</v>
      </c>
      <c r="H32" s="34" t="str">
        <f t="shared" si="18"/>
        <v>n/a</v>
      </c>
      <c r="I32" s="8"/>
      <c r="J32" s="33">
        <f>-VLOOKUP($A32,'pl-data'!$A:$BR,8+J$3)</f>
        <v>0</v>
      </c>
      <c r="K32" s="33">
        <f>-VLOOKUP($A32,'pl-data'!$A:$BR,38+K$3)</f>
        <v>0</v>
      </c>
      <c r="L32" s="33">
        <f>-VLOOKUP($A32,'pl-data'!$A:$BR,23+L$3)</f>
        <v>0</v>
      </c>
      <c r="M32" s="34" t="str">
        <f t="shared" si="19"/>
        <v>n/a</v>
      </c>
      <c r="N32" s="34" t="str">
        <f t="shared" si="20"/>
        <v>n/a</v>
      </c>
      <c r="O32" s="8"/>
      <c r="P32" s="33">
        <f>-VLOOKUP($A32,'pl-data'!$A:$BR,8+P$3)</f>
        <v>0</v>
      </c>
      <c r="Q32" s="33">
        <f>-VLOOKUP($A32,'pl-data'!$A:$BR,38+Q$3)</f>
        <v>0</v>
      </c>
      <c r="R32" s="33">
        <f>-VLOOKUP($A32,'pl-data'!$A:$BR,23+R$3)</f>
        <v>0</v>
      </c>
      <c r="S32" s="34" t="str">
        <f t="shared" si="21"/>
        <v>n/a</v>
      </c>
      <c r="T32" s="34" t="str">
        <f t="shared" si="22"/>
        <v>n/a</v>
      </c>
      <c r="U32" s="8"/>
      <c r="V32" s="33">
        <f>-VLOOKUP($A32,'pl-data'!$A:$BR,8+V$3)</f>
        <v>0</v>
      </c>
      <c r="W32" s="33">
        <f>-VLOOKUP($A32,'pl-data'!$A:$BR,38+W$3)</f>
        <v>0</v>
      </c>
      <c r="X32" s="33">
        <f>-VLOOKUP($A32,'pl-data'!$A:$BR,23+X$3)</f>
        <v>0</v>
      </c>
      <c r="Y32" s="34" t="str">
        <f t="shared" si="23"/>
        <v>n/a</v>
      </c>
      <c r="Z32" s="34" t="str">
        <f t="shared" si="24"/>
        <v>n/a</v>
      </c>
      <c r="AA32" s="8"/>
      <c r="AB32" s="33">
        <f>-VLOOKUP($A32,'pl-data'!$A:$BR,8+AB$3)</f>
        <v>0</v>
      </c>
      <c r="AC32" s="33">
        <f>-VLOOKUP($A32,'pl-data'!$A:$BR,38+AC$3)</f>
        <v>0</v>
      </c>
      <c r="AD32" s="33">
        <f>-VLOOKUP($A32,'pl-data'!$A:$BR,23+AD$3)</f>
        <v>0</v>
      </c>
      <c r="AE32" s="34" t="str">
        <f t="shared" si="25"/>
        <v>n/a</v>
      </c>
      <c r="AF32" s="34" t="str">
        <f t="shared" si="26"/>
        <v>n/a</v>
      </c>
      <c r="AG32" s="8"/>
      <c r="AH32" s="33">
        <f>-VLOOKUP($A32,'pl-data'!$A:$BR,8+AH$3)</f>
        <v>0</v>
      </c>
      <c r="AI32" s="33">
        <f>-VLOOKUP($A32,'pl-data'!$A:$BR,38+AI$3)</f>
        <v>0</v>
      </c>
      <c r="AJ32" s="33">
        <f>-VLOOKUP($A32,'pl-data'!$A:$BR,23+AJ$3)</f>
        <v>0</v>
      </c>
      <c r="AK32" s="34" t="str">
        <f t="shared" si="27"/>
        <v>n/a</v>
      </c>
      <c r="AL32" s="34" t="str">
        <f t="shared" si="28"/>
        <v>n/a</v>
      </c>
      <c r="AM32" s="8"/>
      <c r="AN32" s="33">
        <f>-VLOOKUP($A32,'pl-data'!$A:$BR,8+AN$3)</f>
        <v>0</v>
      </c>
      <c r="AO32" s="33">
        <f>-VLOOKUP($A32,'pl-data'!$A:$BR,38+AO$3)</f>
        <v>0</v>
      </c>
      <c r="AP32" s="33">
        <f>-VLOOKUP($A32,'pl-data'!$A:$BR,23+AP$3)</f>
        <v>0</v>
      </c>
      <c r="AQ32" s="34" t="str">
        <f t="shared" si="29"/>
        <v>n/a</v>
      </c>
      <c r="AR32" s="34" t="str">
        <f t="shared" si="30"/>
        <v>n/a</v>
      </c>
      <c r="AS32" s="8"/>
      <c r="AT32" s="33">
        <f>-VLOOKUP($A32,'pl-data'!$A:$BR,8+AT$3)</f>
        <v>0</v>
      </c>
      <c r="AU32" s="33">
        <f>-VLOOKUP($A32,'pl-data'!$A:$BR,38+AU$3)</f>
        <v>0</v>
      </c>
      <c r="AV32" s="33">
        <f>-VLOOKUP($A32,'pl-data'!$A:$BR,23+AV$3)</f>
        <v>0</v>
      </c>
      <c r="AW32" s="34" t="str">
        <f t="shared" si="31"/>
        <v>n/a</v>
      </c>
      <c r="AX32" s="34" t="str">
        <f t="shared" si="32"/>
        <v>n/a</v>
      </c>
      <c r="AY32" s="8"/>
      <c r="AZ32" s="33">
        <f>-VLOOKUP($A32,'pl-data'!$A:$BR,8+AZ$3)</f>
        <v>0</v>
      </c>
      <c r="BA32" s="33">
        <f>-VLOOKUP($A32,'pl-data'!$A:$BR,38+BA$3)</f>
        <v>0</v>
      </c>
      <c r="BB32" s="33">
        <f>-VLOOKUP($A32,'pl-data'!$A:$BR,23+BB$3)</f>
        <v>0</v>
      </c>
      <c r="BC32" s="34" t="str">
        <f t="shared" si="33"/>
        <v>n/a</v>
      </c>
      <c r="BD32" s="34" t="str">
        <f t="shared" si="34"/>
        <v>n/a</v>
      </c>
      <c r="BE32" s="8"/>
      <c r="BF32" s="33">
        <f>-VLOOKUP($A32,'pl-data'!$A:$BR,8+BF$3)</f>
        <v>0</v>
      </c>
      <c r="BG32" s="33">
        <f>-VLOOKUP($A32,'pl-data'!$A:$BR,38+BG$3)</f>
        <v>0</v>
      </c>
      <c r="BH32" s="33">
        <f>-VLOOKUP($A32,'pl-data'!$A:$BR,23+BH$3)</f>
        <v>0</v>
      </c>
      <c r="BI32" s="34" t="str">
        <f t="shared" si="35"/>
        <v>n/a</v>
      </c>
      <c r="BJ32" s="34" t="str">
        <f t="shared" si="36"/>
        <v>n/a</v>
      </c>
      <c r="BK32" s="8"/>
      <c r="BL32" s="33">
        <f>-VLOOKUP($A32,'pl-data'!$A:$BR,8+BL$3)</f>
        <v>0</v>
      </c>
      <c r="BM32" s="33">
        <f>-VLOOKUP($A32,'pl-data'!$A:$BR,38+BM$3)</f>
        <v>0</v>
      </c>
      <c r="BN32" s="33">
        <f>-VLOOKUP($A32,'pl-data'!$A:$BR,23+BN$3)</f>
        <v>0</v>
      </c>
      <c r="BO32" s="34" t="str">
        <f t="shared" si="37"/>
        <v>n/a</v>
      </c>
      <c r="BP32" s="34" t="str">
        <f t="shared" si="38"/>
        <v>n/a</v>
      </c>
      <c r="BQ32" s="8"/>
      <c r="BR32" s="33">
        <f>-VLOOKUP($A32,'pl-data'!$A:$BR,8+BR$3)</f>
        <v>0</v>
      </c>
      <c r="BS32" s="33">
        <f>-VLOOKUP($A32,'pl-data'!$A:$BR,38+BS$3)</f>
        <v>0</v>
      </c>
      <c r="BT32" s="33">
        <f>-VLOOKUP($A32,'pl-data'!$A:$BR,23+BT$3)</f>
        <v>0</v>
      </c>
      <c r="BU32" s="34" t="str">
        <f t="shared" si="39"/>
        <v>n/a</v>
      </c>
      <c r="BV32" s="34" t="str">
        <f t="shared" si="40"/>
        <v>n/a</v>
      </c>
      <c r="BW32" s="8"/>
      <c r="BX32" s="33">
        <f t="shared" si="12"/>
        <v>0</v>
      </c>
      <c r="BY32" s="33">
        <f t="shared" si="13"/>
        <v>0</v>
      </c>
      <c r="BZ32" s="33">
        <f t="shared" si="14"/>
        <v>0</v>
      </c>
      <c r="CA32" s="34" t="str">
        <f t="shared" si="15"/>
        <v>n/a</v>
      </c>
      <c r="CB32" s="34" t="str">
        <f t="shared" si="16"/>
        <v>n/a</v>
      </c>
      <c r="CC32" s="8"/>
    </row>
    <row r="33" spans="1:81" hidden="1" outlineLevel="1" x14ac:dyDescent="0.2">
      <c r="A33" s="49">
        <v>8200</v>
      </c>
      <c r="B33" s="13" t="str">
        <f>+masterfile!D1238</f>
        <v>8200 Erlöse</v>
      </c>
      <c r="C33" s="8"/>
      <c r="D33" s="33">
        <f>-VLOOKUP($A33,'pl-data'!$A:$BR,8+D$3)</f>
        <v>0</v>
      </c>
      <c r="E33" s="33">
        <f>-VLOOKUP($A33,'pl-data'!$A:$BR,38+E$3)</f>
        <v>0</v>
      </c>
      <c r="F33" s="33">
        <f>-VLOOKUP($A33,'pl-data'!$A:$BR,23+F$3)</f>
        <v>0</v>
      </c>
      <c r="G33" s="34" t="str">
        <f t="shared" si="17"/>
        <v>n/a</v>
      </c>
      <c r="H33" s="34" t="str">
        <f t="shared" si="18"/>
        <v>n/a</v>
      </c>
      <c r="I33" s="8"/>
      <c r="J33" s="33">
        <f>-VLOOKUP($A33,'pl-data'!$A:$BR,8+J$3)</f>
        <v>0</v>
      </c>
      <c r="K33" s="33">
        <f>-VLOOKUP($A33,'pl-data'!$A:$BR,38+K$3)</f>
        <v>0</v>
      </c>
      <c r="L33" s="33">
        <f>-VLOOKUP($A33,'pl-data'!$A:$BR,23+L$3)</f>
        <v>0</v>
      </c>
      <c r="M33" s="34" t="str">
        <f t="shared" si="19"/>
        <v>n/a</v>
      </c>
      <c r="N33" s="34" t="str">
        <f t="shared" si="20"/>
        <v>n/a</v>
      </c>
      <c r="O33" s="8"/>
      <c r="P33" s="33">
        <f>-VLOOKUP($A33,'pl-data'!$A:$BR,8+P$3)</f>
        <v>0</v>
      </c>
      <c r="Q33" s="33">
        <f>-VLOOKUP($A33,'pl-data'!$A:$BR,38+Q$3)</f>
        <v>0</v>
      </c>
      <c r="R33" s="33">
        <f>-VLOOKUP($A33,'pl-data'!$A:$BR,23+R$3)</f>
        <v>0</v>
      </c>
      <c r="S33" s="34" t="str">
        <f t="shared" si="21"/>
        <v>n/a</v>
      </c>
      <c r="T33" s="34" t="str">
        <f t="shared" si="22"/>
        <v>n/a</v>
      </c>
      <c r="U33" s="8"/>
      <c r="V33" s="33">
        <f>-VLOOKUP($A33,'pl-data'!$A:$BR,8+V$3)</f>
        <v>0</v>
      </c>
      <c r="W33" s="33">
        <f>-VLOOKUP($A33,'pl-data'!$A:$BR,38+W$3)</f>
        <v>0</v>
      </c>
      <c r="X33" s="33">
        <f>-VLOOKUP($A33,'pl-data'!$A:$BR,23+X$3)</f>
        <v>0</v>
      </c>
      <c r="Y33" s="34" t="str">
        <f t="shared" si="23"/>
        <v>n/a</v>
      </c>
      <c r="Z33" s="34" t="str">
        <f t="shared" si="24"/>
        <v>n/a</v>
      </c>
      <c r="AA33" s="8"/>
      <c r="AB33" s="33">
        <f>-VLOOKUP($A33,'pl-data'!$A:$BR,8+AB$3)</f>
        <v>0</v>
      </c>
      <c r="AC33" s="33">
        <f>-VLOOKUP($A33,'pl-data'!$A:$BR,38+AC$3)</f>
        <v>0</v>
      </c>
      <c r="AD33" s="33">
        <f>-VLOOKUP($A33,'pl-data'!$A:$BR,23+AD$3)</f>
        <v>0</v>
      </c>
      <c r="AE33" s="34" t="str">
        <f t="shared" si="25"/>
        <v>n/a</v>
      </c>
      <c r="AF33" s="34" t="str">
        <f t="shared" si="26"/>
        <v>n/a</v>
      </c>
      <c r="AG33" s="8"/>
      <c r="AH33" s="33">
        <f>-VLOOKUP($A33,'pl-data'!$A:$BR,8+AH$3)</f>
        <v>0</v>
      </c>
      <c r="AI33" s="33">
        <f>-VLOOKUP($A33,'pl-data'!$A:$BR,38+AI$3)</f>
        <v>0</v>
      </c>
      <c r="AJ33" s="33">
        <f>-VLOOKUP($A33,'pl-data'!$A:$BR,23+AJ$3)</f>
        <v>0</v>
      </c>
      <c r="AK33" s="34" t="str">
        <f t="shared" si="27"/>
        <v>n/a</v>
      </c>
      <c r="AL33" s="34" t="str">
        <f t="shared" si="28"/>
        <v>n/a</v>
      </c>
      <c r="AM33" s="8"/>
      <c r="AN33" s="33">
        <f>-VLOOKUP($A33,'pl-data'!$A:$BR,8+AN$3)</f>
        <v>0</v>
      </c>
      <c r="AO33" s="33">
        <f>-VLOOKUP($A33,'pl-data'!$A:$BR,38+AO$3)</f>
        <v>0</v>
      </c>
      <c r="AP33" s="33">
        <f>-VLOOKUP($A33,'pl-data'!$A:$BR,23+AP$3)</f>
        <v>0</v>
      </c>
      <c r="AQ33" s="34" t="str">
        <f t="shared" si="29"/>
        <v>n/a</v>
      </c>
      <c r="AR33" s="34" t="str">
        <f t="shared" si="30"/>
        <v>n/a</v>
      </c>
      <c r="AS33" s="8"/>
      <c r="AT33" s="33">
        <f>-VLOOKUP($A33,'pl-data'!$A:$BR,8+AT$3)</f>
        <v>0</v>
      </c>
      <c r="AU33" s="33">
        <f>-VLOOKUP($A33,'pl-data'!$A:$BR,38+AU$3)</f>
        <v>0</v>
      </c>
      <c r="AV33" s="33">
        <f>-VLOOKUP($A33,'pl-data'!$A:$BR,23+AV$3)</f>
        <v>0</v>
      </c>
      <c r="AW33" s="34" t="str">
        <f t="shared" si="31"/>
        <v>n/a</v>
      </c>
      <c r="AX33" s="34" t="str">
        <f t="shared" si="32"/>
        <v>n/a</v>
      </c>
      <c r="AY33" s="8"/>
      <c r="AZ33" s="33">
        <f>-VLOOKUP($A33,'pl-data'!$A:$BR,8+AZ$3)</f>
        <v>0</v>
      </c>
      <c r="BA33" s="33">
        <f>-VLOOKUP($A33,'pl-data'!$A:$BR,38+BA$3)</f>
        <v>0</v>
      </c>
      <c r="BB33" s="33">
        <f>-VLOOKUP($A33,'pl-data'!$A:$BR,23+BB$3)</f>
        <v>0</v>
      </c>
      <c r="BC33" s="34" t="str">
        <f t="shared" si="33"/>
        <v>n/a</v>
      </c>
      <c r="BD33" s="34" t="str">
        <f t="shared" si="34"/>
        <v>n/a</v>
      </c>
      <c r="BE33" s="8"/>
      <c r="BF33" s="33">
        <f>-VLOOKUP($A33,'pl-data'!$A:$BR,8+BF$3)</f>
        <v>0</v>
      </c>
      <c r="BG33" s="33">
        <f>-VLOOKUP($A33,'pl-data'!$A:$BR,38+BG$3)</f>
        <v>0</v>
      </c>
      <c r="BH33" s="33">
        <f>-VLOOKUP($A33,'pl-data'!$A:$BR,23+BH$3)</f>
        <v>0</v>
      </c>
      <c r="BI33" s="34" t="str">
        <f t="shared" si="35"/>
        <v>n/a</v>
      </c>
      <c r="BJ33" s="34" t="str">
        <f t="shared" si="36"/>
        <v>n/a</v>
      </c>
      <c r="BK33" s="8"/>
      <c r="BL33" s="33">
        <f>-VLOOKUP($A33,'pl-data'!$A:$BR,8+BL$3)</f>
        <v>0</v>
      </c>
      <c r="BM33" s="33">
        <f>-VLOOKUP($A33,'pl-data'!$A:$BR,38+BM$3)</f>
        <v>0</v>
      </c>
      <c r="BN33" s="33">
        <f>-VLOOKUP($A33,'pl-data'!$A:$BR,23+BN$3)</f>
        <v>0</v>
      </c>
      <c r="BO33" s="34" t="str">
        <f t="shared" si="37"/>
        <v>n/a</v>
      </c>
      <c r="BP33" s="34" t="str">
        <f t="shared" si="38"/>
        <v>n/a</v>
      </c>
      <c r="BQ33" s="8"/>
      <c r="BR33" s="33">
        <f>-VLOOKUP($A33,'pl-data'!$A:$BR,8+BR$3)</f>
        <v>0</v>
      </c>
      <c r="BS33" s="33">
        <f>-VLOOKUP($A33,'pl-data'!$A:$BR,38+BS$3)</f>
        <v>0</v>
      </c>
      <c r="BT33" s="33">
        <f>-VLOOKUP($A33,'pl-data'!$A:$BR,23+BT$3)</f>
        <v>0</v>
      </c>
      <c r="BU33" s="34" t="str">
        <f t="shared" si="39"/>
        <v>n/a</v>
      </c>
      <c r="BV33" s="34" t="str">
        <f t="shared" si="40"/>
        <v>n/a</v>
      </c>
      <c r="BW33" s="8"/>
      <c r="BX33" s="33">
        <f t="shared" si="12"/>
        <v>0</v>
      </c>
      <c r="BY33" s="33">
        <f t="shared" si="13"/>
        <v>0</v>
      </c>
      <c r="BZ33" s="33">
        <f t="shared" si="14"/>
        <v>0</v>
      </c>
      <c r="CA33" s="34" t="str">
        <f t="shared" si="15"/>
        <v>n/a</v>
      </c>
      <c r="CB33" s="34" t="str">
        <f t="shared" si="16"/>
        <v>n/a</v>
      </c>
      <c r="CC33" s="8"/>
    </row>
    <row r="34" spans="1:81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-VLOOKUP($A34,'pl-data'!$A:$BR,8+D$3)</f>
        <v>0</v>
      </c>
      <c r="E34" s="33">
        <f>-VLOOKUP($A34,'pl-data'!$A:$BR,38+E$3)</f>
        <v>0</v>
      </c>
      <c r="F34" s="33">
        <f>-VLOOKUP($A34,'pl-data'!$A:$BR,23+F$3)</f>
        <v>0</v>
      </c>
      <c r="G34" s="34" t="str">
        <f t="shared" si="17"/>
        <v>n/a</v>
      </c>
      <c r="H34" s="34" t="str">
        <f t="shared" si="18"/>
        <v>n/a</v>
      </c>
      <c r="I34" s="8"/>
      <c r="J34" s="33">
        <f>-VLOOKUP($A34,'pl-data'!$A:$BR,8+J$3)</f>
        <v>0</v>
      </c>
      <c r="K34" s="33">
        <f>-VLOOKUP($A34,'pl-data'!$A:$BR,38+K$3)</f>
        <v>0</v>
      </c>
      <c r="L34" s="33">
        <f>-VLOOKUP($A34,'pl-data'!$A:$BR,23+L$3)</f>
        <v>0</v>
      </c>
      <c r="M34" s="34" t="str">
        <f t="shared" si="19"/>
        <v>n/a</v>
      </c>
      <c r="N34" s="34" t="str">
        <f t="shared" si="20"/>
        <v>n/a</v>
      </c>
      <c r="O34" s="8"/>
      <c r="P34" s="33">
        <f>-VLOOKUP($A34,'pl-data'!$A:$BR,8+P$3)</f>
        <v>0</v>
      </c>
      <c r="Q34" s="33">
        <f>-VLOOKUP($A34,'pl-data'!$A:$BR,38+Q$3)</f>
        <v>0</v>
      </c>
      <c r="R34" s="33">
        <f>-VLOOKUP($A34,'pl-data'!$A:$BR,23+R$3)</f>
        <v>0</v>
      </c>
      <c r="S34" s="34" t="str">
        <f t="shared" si="21"/>
        <v>n/a</v>
      </c>
      <c r="T34" s="34" t="str">
        <f t="shared" si="22"/>
        <v>n/a</v>
      </c>
      <c r="U34" s="8"/>
      <c r="V34" s="33">
        <f>-VLOOKUP($A34,'pl-data'!$A:$BR,8+V$3)</f>
        <v>0</v>
      </c>
      <c r="W34" s="33">
        <f>-VLOOKUP($A34,'pl-data'!$A:$BR,38+W$3)</f>
        <v>0</v>
      </c>
      <c r="X34" s="33">
        <f>-VLOOKUP($A34,'pl-data'!$A:$BR,23+X$3)</f>
        <v>0</v>
      </c>
      <c r="Y34" s="34" t="str">
        <f t="shared" si="23"/>
        <v>n/a</v>
      </c>
      <c r="Z34" s="34" t="str">
        <f t="shared" si="24"/>
        <v>n/a</v>
      </c>
      <c r="AA34" s="8"/>
      <c r="AB34" s="33">
        <f>-VLOOKUP($A34,'pl-data'!$A:$BR,8+AB$3)</f>
        <v>0</v>
      </c>
      <c r="AC34" s="33">
        <f>-VLOOKUP($A34,'pl-data'!$A:$BR,38+AC$3)</f>
        <v>0</v>
      </c>
      <c r="AD34" s="33">
        <f>-VLOOKUP($A34,'pl-data'!$A:$BR,23+AD$3)</f>
        <v>0</v>
      </c>
      <c r="AE34" s="34" t="str">
        <f t="shared" si="25"/>
        <v>n/a</v>
      </c>
      <c r="AF34" s="34" t="str">
        <f t="shared" si="26"/>
        <v>n/a</v>
      </c>
      <c r="AG34" s="8"/>
      <c r="AH34" s="33">
        <f>-VLOOKUP($A34,'pl-data'!$A:$BR,8+AH$3)</f>
        <v>0</v>
      </c>
      <c r="AI34" s="33">
        <f>-VLOOKUP($A34,'pl-data'!$A:$BR,38+AI$3)</f>
        <v>0</v>
      </c>
      <c r="AJ34" s="33">
        <f>-VLOOKUP($A34,'pl-data'!$A:$BR,23+AJ$3)</f>
        <v>0</v>
      </c>
      <c r="AK34" s="34" t="str">
        <f t="shared" si="27"/>
        <v>n/a</v>
      </c>
      <c r="AL34" s="34" t="str">
        <f t="shared" si="28"/>
        <v>n/a</v>
      </c>
      <c r="AM34" s="8"/>
      <c r="AN34" s="33">
        <f>-VLOOKUP($A34,'pl-data'!$A:$BR,8+AN$3)</f>
        <v>0</v>
      </c>
      <c r="AO34" s="33">
        <f>-VLOOKUP($A34,'pl-data'!$A:$BR,38+AO$3)</f>
        <v>0</v>
      </c>
      <c r="AP34" s="33">
        <f>-VLOOKUP($A34,'pl-data'!$A:$BR,23+AP$3)</f>
        <v>0</v>
      </c>
      <c r="AQ34" s="34" t="str">
        <f t="shared" si="29"/>
        <v>n/a</v>
      </c>
      <c r="AR34" s="34" t="str">
        <f t="shared" si="30"/>
        <v>n/a</v>
      </c>
      <c r="AS34" s="8"/>
      <c r="AT34" s="33">
        <f>-VLOOKUP($A34,'pl-data'!$A:$BR,8+AT$3)</f>
        <v>0</v>
      </c>
      <c r="AU34" s="33">
        <f>-VLOOKUP($A34,'pl-data'!$A:$BR,38+AU$3)</f>
        <v>0</v>
      </c>
      <c r="AV34" s="33">
        <f>-VLOOKUP($A34,'pl-data'!$A:$BR,23+AV$3)</f>
        <v>0</v>
      </c>
      <c r="AW34" s="34" t="str">
        <f t="shared" si="31"/>
        <v>n/a</v>
      </c>
      <c r="AX34" s="34" t="str">
        <f t="shared" si="32"/>
        <v>n/a</v>
      </c>
      <c r="AY34" s="8"/>
      <c r="AZ34" s="33">
        <f>-VLOOKUP($A34,'pl-data'!$A:$BR,8+AZ$3)</f>
        <v>0</v>
      </c>
      <c r="BA34" s="33">
        <f>-VLOOKUP($A34,'pl-data'!$A:$BR,38+BA$3)</f>
        <v>0</v>
      </c>
      <c r="BB34" s="33">
        <f>-VLOOKUP($A34,'pl-data'!$A:$BR,23+BB$3)</f>
        <v>0</v>
      </c>
      <c r="BC34" s="34" t="str">
        <f t="shared" si="33"/>
        <v>n/a</v>
      </c>
      <c r="BD34" s="34" t="str">
        <f t="shared" si="34"/>
        <v>n/a</v>
      </c>
      <c r="BE34" s="8"/>
      <c r="BF34" s="33">
        <f>-VLOOKUP($A34,'pl-data'!$A:$BR,8+BF$3)</f>
        <v>0</v>
      </c>
      <c r="BG34" s="33">
        <f>-VLOOKUP($A34,'pl-data'!$A:$BR,38+BG$3)</f>
        <v>0</v>
      </c>
      <c r="BH34" s="33">
        <f>-VLOOKUP($A34,'pl-data'!$A:$BR,23+BH$3)</f>
        <v>0</v>
      </c>
      <c r="BI34" s="34" t="str">
        <f t="shared" si="35"/>
        <v>n/a</v>
      </c>
      <c r="BJ34" s="34" t="str">
        <f t="shared" si="36"/>
        <v>n/a</v>
      </c>
      <c r="BK34" s="8"/>
      <c r="BL34" s="33">
        <f>-VLOOKUP($A34,'pl-data'!$A:$BR,8+BL$3)</f>
        <v>0</v>
      </c>
      <c r="BM34" s="33">
        <f>-VLOOKUP($A34,'pl-data'!$A:$BR,38+BM$3)</f>
        <v>0</v>
      </c>
      <c r="BN34" s="33">
        <f>-VLOOKUP($A34,'pl-data'!$A:$BR,23+BN$3)</f>
        <v>0</v>
      </c>
      <c r="BO34" s="34" t="str">
        <f t="shared" si="37"/>
        <v>n/a</v>
      </c>
      <c r="BP34" s="34" t="str">
        <f t="shared" si="38"/>
        <v>n/a</v>
      </c>
      <c r="BQ34" s="8"/>
      <c r="BR34" s="33">
        <f>-VLOOKUP($A34,'pl-data'!$A:$BR,8+BR$3)</f>
        <v>0</v>
      </c>
      <c r="BS34" s="33">
        <f>-VLOOKUP($A34,'pl-data'!$A:$BR,38+BS$3)</f>
        <v>0</v>
      </c>
      <c r="BT34" s="33">
        <f>-VLOOKUP($A34,'pl-data'!$A:$BR,23+BT$3)</f>
        <v>0</v>
      </c>
      <c r="BU34" s="34" t="str">
        <f t="shared" si="39"/>
        <v>n/a</v>
      </c>
      <c r="BV34" s="34" t="str">
        <f t="shared" si="40"/>
        <v>n/a</v>
      </c>
      <c r="BW34" s="8"/>
      <c r="BX34" s="33">
        <f t="shared" si="12"/>
        <v>0</v>
      </c>
      <c r="BY34" s="33">
        <f t="shared" si="13"/>
        <v>0</v>
      </c>
      <c r="BZ34" s="33">
        <f t="shared" si="14"/>
        <v>0</v>
      </c>
      <c r="CA34" s="34" t="str">
        <f t="shared" si="15"/>
        <v>n/a</v>
      </c>
      <c r="CB34" s="34" t="str">
        <f t="shared" si="16"/>
        <v>n/a</v>
      </c>
      <c r="CC34" s="8"/>
    </row>
    <row r="35" spans="1:81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-VLOOKUP($A35,'pl-data'!$A:$BR,8+D$3)</f>
        <v>0</v>
      </c>
      <c r="E35" s="33">
        <f>-VLOOKUP($A35,'pl-data'!$A:$BR,38+E$3)</f>
        <v>0</v>
      </c>
      <c r="F35" s="33">
        <f>-VLOOKUP($A35,'pl-data'!$A:$BR,23+F$3)</f>
        <v>0</v>
      </c>
      <c r="G35" s="34" t="str">
        <f t="shared" si="17"/>
        <v>n/a</v>
      </c>
      <c r="H35" s="34" t="str">
        <f t="shared" si="18"/>
        <v>n/a</v>
      </c>
      <c r="I35" s="8"/>
      <c r="J35" s="33">
        <f>-VLOOKUP($A35,'pl-data'!$A:$BR,8+J$3)</f>
        <v>0</v>
      </c>
      <c r="K35" s="33">
        <f>-VLOOKUP($A35,'pl-data'!$A:$BR,38+K$3)</f>
        <v>0</v>
      </c>
      <c r="L35" s="33">
        <f>-VLOOKUP($A35,'pl-data'!$A:$BR,23+L$3)</f>
        <v>0</v>
      </c>
      <c r="M35" s="34" t="str">
        <f t="shared" si="19"/>
        <v>n/a</v>
      </c>
      <c r="N35" s="34" t="str">
        <f t="shared" si="20"/>
        <v>n/a</v>
      </c>
      <c r="O35" s="8"/>
      <c r="P35" s="33">
        <f>-VLOOKUP($A35,'pl-data'!$A:$BR,8+P$3)</f>
        <v>0</v>
      </c>
      <c r="Q35" s="33">
        <f>-VLOOKUP($A35,'pl-data'!$A:$BR,38+Q$3)</f>
        <v>0</v>
      </c>
      <c r="R35" s="33">
        <f>-VLOOKUP($A35,'pl-data'!$A:$BR,23+R$3)</f>
        <v>0</v>
      </c>
      <c r="S35" s="34" t="str">
        <f t="shared" si="21"/>
        <v>n/a</v>
      </c>
      <c r="T35" s="34" t="str">
        <f t="shared" si="22"/>
        <v>n/a</v>
      </c>
      <c r="U35" s="8"/>
      <c r="V35" s="33">
        <f>-VLOOKUP($A35,'pl-data'!$A:$BR,8+V$3)</f>
        <v>0</v>
      </c>
      <c r="W35" s="33">
        <f>-VLOOKUP($A35,'pl-data'!$A:$BR,38+W$3)</f>
        <v>0</v>
      </c>
      <c r="X35" s="33">
        <f>-VLOOKUP($A35,'pl-data'!$A:$BR,23+X$3)</f>
        <v>0</v>
      </c>
      <c r="Y35" s="34" t="str">
        <f t="shared" si="23"/>
        <v>n/a</v>
      </c>
      <c r="Z35" s="34" t="str">
        <f t="shared" si="24"/>
        <v>n/a</v>
      </c>
      <c r="AA35" s="8"/>
      <c r="AB35" s="33">
        <f>-VLOOKUP($A35,'pl-data'!$A:$BR,8+AB$3)</f>
        <v>0</v>
      </c>
      <c r="AC35" s="33">
        <f>-VLOOKUP($A35,'pl-data'!$A:$BR,38+AC$3)</f>
        <v>0</v>
      </c>
      <c r="AD35" s="33">
        <f>-VLOOKUP($A35,'pl-data'!$A:$BR,23+AD$3)</f>
        <v>0</v>
      </c>
      <c r="AE35" s="34" t="str">
        <f t="shared" si="25"/>
        <v>n/a</v>
      </c>
      <c r="AF35" s="34" t="str">
        <f t="shared" si="26"/>
        <v>n/a</v>
      </c>
      <c r="AG35" s="8"/>
      <c r="AH35" s="33">
        <f>-VLOOKUP($A35,'pl-data'!$A:$BR,8+AH$3)</f>
        <v>0</v>
      </c>
      <c r="AI35" s="33">
        <f>-VLOOKUP($A35,'pl-data'!$A:$BR,38+AI$3)</f>
        <v>0</v>
      </c>
      <c r="AJ35" s="33">
        <f>-VLOOKUP($A35,'pl-data'!$A:$BR,23+AJ$3)</f>
        <v>0</v>
      </c>
      <c r="AK35" s="34" t="str">
        <f t="shared" si="27"/>
        <v>n/a</v>
      </c>
      <c r="AL35" s="34" t="str">
        <f t="shared" si="28"/>
        <v>n/a</v>
      </c>
      <c r="AM35" s="8"/>
      <c r="AN35" s="33">
        <f>-VLOOKUP($A35,'pl-data'!$A:$BR,8+AN$3)</f>
        <v>0</v>
      </c>
      <c r="AO35" s="33">
        <f>-VLOOKUP($A35,'pl-data'!$A:$BR,38+AO$3)</f>
        <v>0</v>
      </c>
      <c r="AP35" s="33">
        <f>-VLOOKUP($A35,'pl-data'!$A:$BR,23+AP$3)</f>
        <v>0</v>
      </c>
      <c r="AQ35" s="34" t="str">
        <f t="shared" si="29"/>
        <v>n/a</v>
      </c>
      <c r="AR35" s="34" t="str">
        <f t="shared" si="30"/>
        <v>n/a</v>
      </c>
      <c r="AS35" s="8"/>
      <c r="AT35" s="33">
        <f>-VLOOKUP($A35,'pl-data'!$A:$BR,8+AT$3)</f>
        <v>0</v>
      </c>
      <c r="AU35" s="33">
        <f>-VLOOKUP($A35,'pl-data'!$A:$BR,38+AU$3)</f>
        <v>0</v>
      </c>
      <c r="AV35" s="33">
        <f>-VLOOKUP($A35,'pl-data'!$A:$BR,23+AV$3)</f>
        <v>0</v>
      </c>
      <c r="AW35" s="34" t="str">
        <f t="shared" si="31"/>
        <v>n/a</v>
      </c>
      <c r="AX35" s="34" t="str">
        <f t="shared" si="32"/>
        <v>n/a</v>
      </c>
      <c r="AY35" s="8"/>
      <c r="AZ35" s="33">
        <f>-VLOOKUP($A35,'pl-data'!$A:$BR,8+AZ$3)</f>
        <v>0</v>
      </c>
      <c r="BA35" s="33">
        <f>-VLOOKUP($A35,'pl-data'!$A:$BR,38+BA$3)</f>
        <v>0</v>
      </c>
      <c r="BB35" s="33">
        <f>-VLOOKUP($A35,'pl-data'!$A:$BR,23+BB$3)</f>
        <v>0</v>
      </c>
      <c r="BC35" s="34" t="str">
        <f t="shared" si="33"/>
        <v>n/a</v>
      </c>
      <c r="BD35" s="34" t="str">
        <f t="shared" si="34"/>
        <v>n/a</v>
      </c>
      <c r="BE35" s="8"/>
      <c r="BF35" s="33">
        <f>-VLOOKUP($A35,'pl-data'!$A:$BR,8+BF$3)</f>
        <v>0</v>
      </c>
      <c r="BG35" s="33">
        <f>-VLOOKUP($A35,'pl-data'!$A:$BR,38+BG$3)</f>
        <v>0</v>
      </c>
      <c r="BH35" s="33">
        <f>-VLOOKUP($A35,'pl-data'!$A:$BR,23+BH$3)</f>
        <v>0</v>
      </c>
      <c r="BI35" s="34" t="str">
        <f t="shared" si="35"/>
        <v>n/a</v>
      </c>
      <c r="BJ35" s="34" t="str">
        <f t="shared" si="36"/>
        <v>n/a</v>
      </c>
      <c r="BK35" s="8"/>
      <c r="BL35" s="33">
        <f>-VLOOKUP($A35,'pl-data'!$A:$BR,8+BL$3)</f>
        <v>0</v>
      </c>
      <c r="BM35" s="33">
        <f>-VLOOKUP($A35,'pl-data'!$A:$BR,38+BM$3)</f>
        <v>0</v>
      </c>
      <c r="BN35" s="33">
        <f>-VLOOKUP($A35,'pl-data'!$A:$BR,23+BN$3)</f>
        <v>0</v>
      </c>
      <c r="BO35" s="34" t="str">
        <f t="shared" si="37"/>
        <v>n/a</v>
      </c>
      <c r="BP35" s="34" t="str">
        <f t="shared" si="38"/>
        <v>n/a</v>
      </c>
      <c r="BQ35" s="8"/>
      <c r="BR35" s="33">
        <f>-VLOOKUP($A35,'pl-data'!$A:$BR,8+BR$3)</f>
        <v>0</v>
      </c>
      <c r="BS35" s="33">
        <f>-VLOOKUP($A35,'pl-data'!$A:$BR,38+BS$3)</f>
        <v>0</v>
      </c>
      <c r="BT35" s="33">
        <f>-VLOOKUP($A35,'pl-data'!$A:$BR,23+BT$3)</f>
        <v>0</v>
      </c>
      <c r="BU35" s="34" t="str">
        <f t="shared" si="39"/>
        <v>n/a</v>
      </c>
      <c r="BV35" s="34" t="str">
        <f t="shared" si="40"/>
        <v>n/a</v>
      </c>
      <c r="BW35" s="8"/>
      <c r="BX35" s="33">
        <f t="shared" si="12"/>
        <v>0</v>
      </c>
      <c r="BY35" s="33">
        <f t="shared" si="13"/>
        <v>0</v>
      </c>
      <c r="BZ35" s="33">
        <f t="shared" si="14"/>
        <v>0</v>
      </c>
      <c r="CA35" s="34" t="str">
        <f t="shared" si="15"/>
        <v>n/a</v>
      </c>
      <c r="CB35" s="34" t="str">
        <f t="shared" si="16"/>
        <v>n/a</v>
      </c>
      <c r="CC35" s="8"/>
    </row>
    <row r="36" spans="1:81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-VLOOKUP($A36,'pl-data'!$A:$BR,8+D$3)</f>
        <v>0</v>
      </c>
      <c r="E36" s="33">
        <f>-VLOOKUP($A36,'pl-data'!$A:$BR,38+E$3)</f>
        <v>0</v>
      </c>
      <c r="F36" s="33">
        <f>-VLOOKUP($A36,'pl-data'!$A:$BR,23+F$3)</f>
        <v>0</v>
      </c>
      <c r="G36" s="34" t="str">
        <f t="shared" si="17"/>
        <v>n/a</v>
      </c>
      <c r="H36" s="34" t="str">
        <f t="shared" si="18"/>
        <v>n/a</v>
      </c>
      <c r="I36" s="8"/>
      <c r="J36" s="33">
        <f>-VLOOKUP($A36,'pl-data'!$A:$BR,8+J$3)</f>
        <v>0</v>
      </c>
      <c r="K36" s="33">
        <f>-VLOOKUP($A36,'pl-data'!$A:$BR,38+K$3)</f>
        <v>0</v>
      </c>
      <c r="L36" s="33">
        <f>-VLOOKUP($A36,'pl-data'!$A:$BR,23+L$3)</f>
        <v>0</v>
      </c>
      <c r="M36" s="34" t="str">
        <f t="shared" si="19"/>
        <v>n/a</v>
      </c>
      <c r="N36" s="34" t="str">
        <f t="shared" si="20"/>
        <v>n/a</v>
      </c>
      <c r="O36" s="8"/>
      <c r="P36" s="33">
        <f>-VLOOKUP($A36,'pl-data'!$A:$BR,8+P$3)</f>
        <v>0</v>
      </c>
      <c r="Q36" s="33">
        <f>-VLOOKUP($A36,'pl-data'!$A:$BR,38+Q$3)</f>
        <v>0</v>
      </c>
      <c r="R36" s="33">
        <f>-VLOOKUP($A36,'pl-data'!$A:$BR,23+R$3)</f>
        <v>0</v>
      </c>
      <c r="S36" s="34" t="str">
        <f t="shared" si="21"/>
        <v>n/a</v>
      </c>
      <c r="T36" s="34" t="str">
        <f t="shared" si="22"/>
        <v>n/a</v>
      </c>
      <c r="U36" s="8"/>
      <c r="V36" s="33">
        <f>-VLOOKUP($A36,'pl-data'!$A:$BR,8+V$3)</f>
        <v>0</v>
      </c>
      <c r="W36" s="33">
        <f>-VLOOKUP($A36,'pl-data'!$A:$BR,38+W$3)</f>
        <v>0</v>
      </c>
      <c r="X36" s="33">
        <f>-VLOOKUP($A36,'pl-data'!$A:$BR,23+X$3)</f>
        <v>0</v>
      </c>
      <c r="Y36" s="34" t="str">
        <f t="shared" si="23"/>
        <v>n/a</v>
      </c>
      <c r="Z36" s="34" t="str">
        <f t="shared" si="24"/>
        <v>n/a</v>
      </c>
      <c r="AA36" s="8"/>
      <c r="AB36" s="33">
        <f>-VLOOKUP($A36,'pl-data'!$A:$BR,8+AB$3)</f>
        <v>0</v>
      </c>
      <c r="AC36" s="33">
        <f>-VLOOKUP($A36,'pl-data'!$A:$BR,38+AC$3)</f>
        <v>0</v>
      </c>
      <c r="AD36" s="33">
        <f>-VLOOKUP($A36,'pl-data'!$A:$BR,23+AD$3)</f>
        <v>0</v>
      </c>
      <c r="AE36" s="34" t="str">
        <f t="shared" si="25"/>
        <v>n/a</v>
      </c>
      <c r="AF36" s="34" t="str">
        <f t="shared" si="26"/>
        <v>n/a</v>
      </c>
      <c r="AG36" s="8"/>
      <c r="AH36" s="33">
        <f>-VLOOKUP($A36,'pl-data'!$A:$BR,8+AH$3)</f>
        <v>0</v>
      </c>
      <c r="AI36" s="33">
        <f>-VLOOKUP($A36,'pl-data'!$A:$BR,38+AI$3)</f>
        <v>0</v>
      </c>
      <c r="AJ36" s="33">
        <f>-VLOOKUP($A36,'pl-data'!$A:$BR,23+AJ$3)</f>
        <v>0</v>
      </c>
      <c r="AK36" s="34" t="str">
        <f t="shared" si="27"/>
        <v>n/a</v>
      </c>
      <c r="AL36" s="34" t="str">
        <f t="shared" si="28"/>
        <v>n/a</v>
      </c>
      <c r="AM36" s="8"/>
      <c r="AN36" s="33">
        <f>-VLOOKUP($A36,'pl-data'!$A:$BR,8+AN$3)</f>
        <v>0</v>
      </c>
      <c r="AO36" s="33">
        <f>-VLOOKUP($A36,'pl-data'!$A:$BR,38+AO$3)</f>
        <v>0</v>
      </c>
      <c r="AP36" s="33">
        <f>-VLOOKUP($A36,'pl-data'!$A:$BR,23+AP$3)</f>
        <v>0</v>
      </c>
      <c r="AQ36" s="34" t="str">
        <f t="shared" si="29"/>
        <v>n/a</v>
      </c>
      <c r="AR36" s="34" t="str">
        <f t="shared" si="30"/>
        <v>n/a</v>
      </c>
      <c r="AS36" s="8"/>
      <c r="AT36" s="33">
        <f>-VLOOKUP($A36,'pl-data'!$A:$BR,8+AT$3)</f>
        <v>0</v>
      </c>
      <c r="AU36" s="33">
        <f>-VLOOKUP($A36,'pl-data'!$A:$BR,38+AU$3)</f>
        <v>0</v>
      </c>
      <c r="AV36" s="33">
        <f>-VLOOKUP($A36,'pl-data'!$A:$BR,23+AV$3)</f>
        <v>0</v>
      </c>
      <c r="AW36" s="34" t="str">
        <f t="shared" si="31"/>
        <v>n/a</v>
      </c>
      <c r="AX36" s="34" t="str">
        <f t="shared" si="32"/>
        <v>n/a</v>
      </c>
      <c r="AY36" s="8"/>
      <c r="AZ36" s="33">
        <f>-VLOOKUP($A36,'pl-data'!$A:$BR,8+AZ$3)</f>
        <v>0</v>
      </c>
      <c r="BA36" s="33">
        <f>-VLOOKUP($A36,'pl-data'!$A:$BR,38+BA$3)</f>
        <v>0</v>
      </c>
      <c r="BB36" s="33">
        <f>-VLOOKUP($A36,'pl-data'!$A:$BR,23+BB$3)</f>
        <v>0</v>
      </c>
      <c r="BC36" s="34" t="str">
        <f t="shared" si="33"/>
        <v>n/a</v>
      </c>
      <c r="BD36" s="34" t="str">
        <f t="shared" si="34"/>
        <v>n/a</v>
      </c>
      <c r="BE36" s="8"/>
      <c r="BF36" s="33">
        <f>-VLOOKUP($A36,'pl-data'!$A:$BR,8+BF$3)</f>
        <v>0</v>
      </c>
      <c r="BG36" s="33">
        <f>-VLOOKUP($A36,'pl-data'!$A:$BR,38+BG$3)</f>
        <v>0</v>
      </c>
      <c r="BH36" s="33">
        <f>-VLOOKUP($A36,'pl-data'!$A:$BR,23+BH$3)</f>
        <v>0</v>
      </c>
      <c r="BI36" s="34" t="str">
        <f t="shared" si="35"/>
        <v>n/a</v>
      </c>
      <c r="BJ36" s="34" t="str">
        <f t="shared" si="36"/>
        <v>n/a</v>
      </c>
      <c r="BK36" s="8"/>
      <c r="BL36" s="33">
        <f>-VLOOKUP($A36,'pl-data'!$A:$BR,8+BL$3)</f>
        <v>0</v>
      </c>
      <c r="BM36" s="33">
        <f>-VLOOKUP($A36,'pl-data'!$A:$BR,38+BM$3)</f>
        <v>0</v>
      </c>
      <c r="BN36" s="33">
        <f>-VLOOKUP($A36,'pl-data'!$A:$BR,23+BN$3)</f>
        <v>0</v>
      </c>
      <c r="BO36" s="34" t="str">
        <f t="shared" si="37"/>
        <v>n/a</v>
      </c>
      <c r="BP36" s="34" t="str">
        <f t="shared" si="38"/>
        <v>n/a</v>
      </c>
      <c r="BQ36" s="8"/>
      <c r="BR36" s="33">
        <f>-VLOOKUP($A36,'pl-data'!$A:$BR,8+BR$3)</f>
        <v>0</v>
      </c>
      <c r="BS36" s="33">
        <f>-VLOOKUP($A36,'pl-data'!$A:$BR,38+BS$3)</f>
        <v>0</v>
      </c>
      <c r="BT36" s="33">
        <f>-VLOOKUP($A36,'pl-data'!$A:$BR,23+BT$3)</f>
        <v>0</v>
      </c>
      <c r="BU36" s="34" t="str">
        <f t="shared" si="39"/>
        <v>n/a</v>
      </c>
      <c r="BV36" s="34" t="str">
        <f t="shared" si="40"/>
        <v>n/a</v>
      </c>
      <c r="BW36" s="8"/>
      <c r="BX36" s="33">
        <f t="shared" si="12"/>
        <v>0</v>
      </c>
      <c r="BY36" s="33">
        <f t="shared" si="13"/>
        <v>0</v>
      </c>
      <c r="BZ36" s="33">
        <f t="shared" si="14"/>
        <v>0</v>
      </c>
      <c r="CA36" s="34" t="str">
        <f t="shared" si="15"/>
        <v>n/a</v>
      </c>
      <c r="CB36" s="34" t="str">
        <f t="shared" si="16"/>
        <v>n/a</v>
      </c>
      <c r="CC36" s="8"/>
    </row>
    <row r="37" spans="1:81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-VLOOKUP($A37,'pl-data'!$A:$BR,8+D$3)</f>
        <v>0</v>
      </c>
      <c r="E37" s="33">
        <f>-VLOOKUP($A37,'pl-data'!$A:$BR,38+E$3)</f>
        <v>0</v>
      </c>
      <c r="F37" s="33">
        <f>-VLOOKUP($A37,'pl-data'!$A:$BR,23+F$3)</f>
        <v>0</v>
      </c>
      <c r="G37" s="34" t="str">
        <f t="shared" si="17"/>
        <v>n/a</v>
      </c>
      <c r="H37" s="34" t="str">
        <f t="shared" si="18"/>
        <v>n/a</v>
      </c>
      <c r="I37" s="8"/>
      <c r="J37" s="33">
        <f>-VLOOKUP($A37,'pl-data'!$A:$BR,8+J$3)</f>
        <v>0</v>
      </c>
      <c r="K37" s="33">
        <f>-VLOOKUP($A37,'pl-data'!$A:$BR,38+K$3)</f>
        <v>0</v>
      </c>
      <c r="L37" s="33">
        <f>-VLOOKUP($A37,'pl-data'!$A:$BR,23+L$3)</f>
        <v>0</v>
      </c>
      <c r="M37" s="34" t="str">
        <f t="shared" si="19"/>
        <v>n/a</v>
      </c>
      <c r="N37" s="34" t="str">
        <f t="shared" si="20"/>
        <v>n/a</v>
      </c>
      <c r="O37" s="8"/>
      <c r="P37" s="33">
        <f>-VLOOKUP($A37,'pl-data'!$A:$BR,8+P$3)</f>
        <v>0</v>
      </c>
      <c r="Q37" s="33">
        <f>-VLOOKUP($A37,'pl-data'!$A:$BR,38+Q$3)</f>
        <v>0</v>
      </c>
      <c r="R37" s="33">
        <f>-VLOOKUP($A37,'pl-data'!$A:$BR,23+R$3)</f>
        <v>0</v>
      </c>
      <c r="S37" s="34" t="str">
        <f t="shared" si="21"/>
        <v>n/a</v>
      </c>
      <c r="T37" s="34" t="str">
        <f t="shared" si="22"/>
        <v>n/a</v>
      </c>
      <c r="U37" s="8"/>
      <c r="V37" s="33">
        <f>-VLOOKUP($A37,'pl-data'!$A:$BR,8+V$3)</f>
        <v>0</v>
      </c>
      <c r="W37" s="33">
        <f>-VLOOKUP($A37,'pl-data'!$A:$BR,38+W$3)</f>
        <v>0</v>
      </c>
      <c r="X37" s="33">
        <f>-VLOOKUP($A37,'pl-data'!$A:$BR,23+X$3)</f>
        <v>0</v>
      </c>
      <c r="Y37" s="34" t="str">
        <f t="shared" si="23"/>
        <v>n/a</v>
      </c>
      <c r="Z37" s="34" t="str">
        <f t="shared" si="24"/>
        <v>n/a</v>
      </c>
      <c r="AA37" s="8"/>
      <c r="AB37" s="33">
        <f>-VLOOKUP($A37,'pl-data'!$A:$BR,8+AB$3)</f>
        <v>0</v>
      </c>
      <c r="AC37" s="33">
        <f>-VLOOKUP($A37,'pl-data'!$A:$BR,38+AC$3)</f>
        <v>0</v>
      </c>
      <c r="AD37" s="33">
        <f>-VLOOKUP($A37,'pl-data'!$A:$BR,23+AD$3)</f>
        <v>0</v>
      </c>
      <c r="AE37" s="34" t="str">
        <f t="shared" si="25"/>
        <v>n/a</v>
      </c>
      <c r="AF37" s="34" t="str">
        <f t="shared" si="26"/>
        <v>n/a</v>
      </c>
      <c r="AG37" s="8"/>
      <c r="AH37" s="33">
        <f>-VLOOKUP($A37,'pl-data'!$A:$BR,8+AH$3)</f>
        <v>0</v>
      </c>
      <c r="AI37" s="33">
        <f>-VLOOKUP($A37,'pl-data'!$A:$BR,38+AI$3)</f>
        <v>0</v>
      </c>
      <c r="AJ37" s="33">
        <f>-VLOOKUP($A37,'pl-data'!$A:$BR,23+AJ$3)</f>
        <v>0</v>
      </c>
      <c r="AK37" s="34" t="str">
        <f t="shared" si="27"/>
        <v>n/a</v>
      </c>
      <c r="AL37" s="34" t="str">
        <f t="shared" si="28"/>
        <v>n/a</v>
      </c>
      <c r="AM37" s="8"/>
      <c r="AN37" s="33">
        <f>-VLOOKUP($A37,'pl-data'!$A:$BR,8+AN$3)</f>
        <v>0</v>
      </c>
      <c r="AO37" s="33">
        <f>-VLOOKUP($A37,'pl-data'!$A:$BR,38+AO$3)</f>
        <v>0</v>
      </c>
      <c r="AP37" s="33">
        <f>-VLOOKUP($A37,'pl-data'!$A:$BR,23+AP$3)</f>
        <v>0</v>
      </c>
      <c r="AQ37" s="34" t="str">
        <f t="shared" si="29"/>
        <v>n/a</v>
      </c>
      <c r="AR37" s="34" t="str">
        <f t="shared" si="30"/>
        <v>n/a</v>
      </c>
      <c r="AS37" s="8"/>
      <c r="AT37" s="33">
        <f>-VLOOKUP($A37,'pl-data'!$A:$BR,8+AT$3)</f>
        <v>0</v>
      </c>
      <c r="AU37" s="33">
        <f>-VLOOKUP($A37,'pl-data'!$A:$BR,38+AU$3)</f>
        <v>0</v>
      </c>
      <c r="AV37" s="33">
        <f>-VLOOKUP($A37,'pl-data'!$A:$BR,23+AV$3)</f>
        <v>0</v>
      </c>
      <c r="AW37" s="34" t="str">
        <f t="shared" si="31"/>
        <v>n/a</v>
      </c>
      <c r="AX37" s="34" t="str">
        <f t="shared" si="32"/>
        <v>n/a</v>
      </c>
      <c r="AY37" s="8"/>
      <c r="AZ37" s="33">
        <f>-VLOOKUP($A37,'pl-data'!$A:$BR,8+AZ$3)</f>
        <v>0</v>
      </c>
      <c r="BA37" s="33">
        <f>-VLOOKUP($A37,'pl-data'!$A:$BR,38+BA$3)</f>
        <v>0</v>
      </c>
      <c r="BB37" s="33">
        <f>-VLOOKUP($A37,'pl-data'!$A:$BR,23+BB$3)</f>
        <v>0</v>
      </c>
      <c r="BC37" s="34" t="str">
        <f t="shared" si="33"/>
        <v>n/a</v>
      </c>
      <c r="BD37" s="34" t="str">
        <f t="shared" si="34"/>
        <v>n/a</v>
      </c>
      <c r="BE37" s="8"/>
      <c r="BF37" s="33">
        <f>-VLOOKUP($A37,'pl-data'!$A:$BR,8+BF$3)</f>
        <v>0</v>
      </c>
      <c r="BG37" s="33">
        <f>-VLOOKUP($A37,'pl-data'!$A:$BR,38+BG$3)</f>
        <v>0</v>
      </c>
      <c r="BH37" s="33">
        <f>-VLOOKUP($A37,'pl-data'!$A:$BR,23+BH$3)</f>
        <v>0</v>
      </c>
      <c r="BI37" s="34" t="str">
        <f t="shared" si="35"/>
        <v>n/a</v>
      </c>
      <c r="BJ37" s="34" t="str">
        <f t="shared" si="36"/>
        <v>n/a</v>
      </c>
      <c r="BK37" s="8"/>
      <c r="BL37" s="33">
        <f>-VLOOKUP($A37,'pl-data'!$A:$BR,8+BL$3)</f>
        <v>0</v>
      </c>
      <c r="BM37" s="33">
        <f>-VLOOKUP($A37,'pl-data'!$A:$BR,38+BM$3)</f>
        <v>0</v>
      </c>
      <c r="BN37" s="33">
        <f>-VLOOKUP($A37,'pl-data'!$A:$BR,23+BN$3)</f>
        <v>0</v>
      </c>
      <c r="BO37" s="34" t="str">
        <f t="shared" si="37"/>
        <v>n/a</v>
      </c>
      <c r="BP37" s="34" t="str">
        <f t="shared" si="38"/>
        <v>n/a</v>
      </c>
      <c r="BQ37" s="8"/>
      <c r="BR37" s="33">
        <f>-VLOOKUP($A37,'pl-data'!$A:$BR,8+BR$3)</f>
        <v>0</v>
      </c>
      <c r="BS37" s="33">
        <f>-VLOOKUP($A37,'pl-data'!$A:$BR,38+BS$3)</f>
        <v>0</v>
      </c>
      <c r="BT37" s="33">
        <f>-VLOOKUP($A37,'pl-data'!$A:$BR,23+BT$3)</f>
        <v>0</v>
      </c>
      <c r="BU37" s="34" t="str">
        <f t="shared" si="39"/>
        <v>n/a</v>
      </c>
      <c r="BV37" s="34" t="str">
        <f t="shared" si="40"/>
        <v>n/a</v>
      </c>
      <c r="BW37" s="8"/>
      <c r="BX37" s="33">
        <f t="shared" si="12"/>
        <v>0</v>
      </c>
      <c r="BY37" s="33">
        <f t="shared" si="13"/>
        <v>0</v>
      </c>
      <c r="BZ37" s="33">
        <f t="shared" si="14"/>
        <v>0</v>
      </c>
      <c r="CA37" s="34" t="str">
        <f t="shared" si="15"/>
        <v>n/a</v>
      </c>
      <c r="CB37" s="34" t="str">
        <f t="shared" si="16"/>
        <v>n/a</v>
      </c>
      <c r="CC37" s="8"/>
    </row>
    <row r="38" spans="1:81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-VLOOKUP($A38,'pl-data'!$A:$BR,8+D$3)</f>
        <v>0</v>
      </c>
      <c r="E38" s="33">
        <f>-VLOOKUP($A38,'pl-data'!$A:$BR,38+E$3)</f>
        <v>0</v>
      </c>
      <c r="F38" s="33">
        <f>-VLOOKUP($A38,'pl-data'!$A:$BR,23+F$3)</f>
        <v>0</v>
      </c>
      <c r="G38" s="34" t="str">
        <f t="shared" si="17"/>
        <v>n/a</v>
      </c>
      <c r="H38" s="34" t="str">
        <f t="shared" si="18"/>
        <v>n/a</v>
      </c>
      <c r="I38" s="8"/>
      <c r="J38" s="33">
        <f>-VLOOKUP($A38,'pl-data'!$A:$BR,8+J$3)</f>
        <v>0</v>
      </c>
      <c r="K38" s="33">
        <f>-VLOOKUP($A38,'pl-data'!$A:$BR,38+K$3)</f>
        <v>0</v>
      </c>
      <c r="L38" s="33">
        <f>-VLOOKUP($A38,'pl-data'!$A:$BR,23+L$3)</f>
        <v>0</v>
      </c>
      <c r="M38" s="34" t="str">
        <f t="shared" si="19"/>
        <v>n/a</v>
      </c>
      <c r="N38" s="34" t="str">
        <f t="shared" si="20"/>
        <v>n/a</v>
      </c>
      <c r="O38" s="8"/>
      <c r="P38" s="33">
        <f>-VLOOKUP($A38,'pl-data'!$A:$BR,8+P$3)</f>
        <v>0</v>
      </c>
      <c r="Q38" s="33">
        <f>-VLOOKUP($A38,'pl-data'!$A:$BR,38+Q$3)</f>
        <v>0</v>
      </c>
      <c r="R38" s="33">
        <f>-VLOOKUP($A38,'pl-data'!$A:$BR,23+R$3)</f>
        <v>0</v>
      </c>
      <c r="S38" s="34" t="str">
        <f t="shared" si="21"/>
        <v>n/a</v>
      </c>
      <c r="T38" s="34" t="str">
        <f t="shared" si="22"/>
        <v>n/a</v>
      </c>
      <c r="U38" s="8"/>
      <c r="V38" s="33">
        <f>-VLOOKUP($A38,'pl-data'!$A:$BR,8+V$3)</f>
        <v>0</v>
      </c>
      <c r="W38" s="33">
        <f>-VLOOKUP($A38,'pl-data'!$A:$BR,38+W$3)</f>
        <v>0</v>
      </c>
      <c r="X38" s="33">
        <f>-VLOOKUP($A38,'pl-data'!$A:$BR,23+X$3)</f>
        <v>0</v>
      </c>
      <c r="Y38" s="34" t="str">
        <f t="shared" si="23"/>
        <v>n/a</v>
      </c>
      <c r="Z38" s="34" t="str">
        <f t="shared" si="24"/>
        <v>n/a</v>
      </c>
      <c r="AA38" s="8"/>
      <c r="AB38" s="33">
        <f>-VLOOKUP($A38,'pl-data'!$A:$BR,8+AB$3)</f>
        <v>0</v>
      </c>
      <c r="AC38" s="33">
        <f>-VLOOKUP($A38,'pl-data'!$A:$BR,38+AC$3)</f>
        <v>0</v>
      </c>
      <c r="AD38" s="33">
        <f>-VLOOKUP($A38,'pl-data'!$A:$BR,23+AD$3)</f>
        <v>0</v>
      </c>
      <c r="AE38" s="34" t="str">
        <f t="shared" si="25"/>
        <v>n/a</v>
      </c>
      <c r="AF38" s="34" t="str">
        <f t="shared" si="26"/>
        <v>n/a</v>
      </c>
      <c r="AG38" s="8"/>
      <c r="AH38" s="33">
        <f>-VLOOKUP($A38,'pl-data'!$A:$BR,8+AH$3)</f>
        <v>0</v>
      </c>
      <c r="AI38" s="33">
        <f>-VLOOKUP($A38,'pl-data'!$A:$BR,38+AI$3)</f>
        <v>0</v>
      </c>
      <c r="AJ38" s="33">
        <f>-VLOOKUP($A38,'pl-data'!$A:$BR,23+AJ$3)</f>
        <v>0</v>
      </c>
      <c r="AK38" s="34" t="str">
        <f t="shared" si="27"/>
        <v>n/a</v>
      </c>
      <c r="AL38" s="34" t="str">
        <f t="shared" si="28"/>
        <v>n/a</v>
      </c>
      <c r="AM38" s="8"/>
      <c r="AN38" s="33">
        <f>-VLOOKUP($A38,'pl-data'!$A:$BR,8+AN$3)</f>
        <v>0</v>
      </c>
      <c r="AO38" s="33">
        <f>-VLOOKUP($A38,'pl-data'!$A:$BR,38+AO$3)</f>
        <v>0</v>
      </c>
      <c r="AP38" s="33">
        <f>-VLOOKUP($A38,'pl-data'!$A:$BR,23+AP$3)</f>
        <v>0</v>
      </c>
      <c r="AQ38" s="34" t="str">
        <f t="shared" si="29"/>
        <v>n/a</v>
      </c>
      <c r="AR38" s="34" t="str">
        <f t="shared" si="30"/>
        <v>n/a</v>
      </c>
      <c r="AS38" s="8"/>
      <c r="AT38" s="33">
        <f>-VLOOKUP($A38,'pl-data'!$A:$BR,8+AT$3)</f>
        <v>0</v>
      </c>
      <c r="AU38" s="33">
        <f>-VLOOKUP($A38,'pl-data'!$A:$BR,38+AU$3)</f>
        <v>0</v>
      </c>
      <c r="AV38" s="33">
        <f>-VLOOKUP($A38,'pl-data'!$A:$BR,23+AV$3)</f>
        <v>0</v>
      </c>
      <c r="AW38" s="34" t="str">
        <f t="shared" si="31"/>
        <v>n/a</v>
      </c>
      <c r="AX38" s="34" t="str">
        <f t="shared" si="32"/>
        <v>n/a</v>
      </c>
      <c r="AY38" s="8"/>
      <c r="AZ38" s="33">
        <f>-VLOOKUP($A38,'pl-data'!$A:$BR,8+AZ$3)</f>
        <v>0</v>
      </c>
      <c r="BA38" s="33">
        <f>-VLOOKUP($A38,'pl-data'!$A:$BR,38+BA$3)</f>
        <v>0</v>
      </c>
      <c r="BB38" s="33">
        <f>-VLOOKUP($A38,'pl-data'!$A:$BR,23+BB$3)</f>
        <v>0</v>
      </c>
      <c r="BC38" s="34" t="str">
        <f t="shared" si="33"/>
        <v>n/a</v>
      </c>
      <c r="BD38" s="34" t="str">
        <f t="shared" si="34"/>
        <v>n/a</v>
      </c>
      <c r="BE38" s="8"/>
      <c r="BF38" s="33">
        <f>-VLOOKUP($A38,'pl-data'!$A:$BR,8+BF$3)</f>
        <v>0</v>
      </c>
      <c r="BG38" s="33">
        <f>-VLOOKUP($A38,'pl-data'!$A:$BR,38+BG$3)</f>
        <v>0</v>
      </c>
      <c r="BH38" s="33">
        <f>-VLOOKUP($A38,'pl-data'!$A:$BR,23+BH$3)</f>
        <v>0</v>
      </c>
      <c r="BI38" s="34" t="str">
        <f t="shared" si="35"/>
        <v>n/a</v>
      </c>
      <c r="BJ38" s="34" t="str">
        <f t="shared" si="36"/>
        <v>n/a</v>
      </c>
      <c r="BK38" s="8"/>
      <c r="BL38" s="33">
        <f>-VLOOKUP($A38,'pl-data'!$A:$BR,8+BL$3)</f>
        <v>0</v>
      </c>
      <c r="BM38" s="33">
        <f>-VLOOKUP($A38,'pl-data'!$A:$BR,38+BM$3)</f>
        <v>0</v>
      </c>
      <c r="BN38" s="33">
        <f>-VLOOKUP($A38,'pl-data'!$A:$BR,23+BN$3)</f>
        <v>0</v>
      </c>
      <c r="BO38" s="34" t="str">
        <f t="shared" si="37"/>
        <v>n/a</v>
      </c>
      <c r="BP38" s="34" t="str">
        <f t="shared" si="38"/>
        <v>n/a</v>
      </c>
      <c r="BQ38" s="8"/>
      <c r="BR38" s="33">
        <f>-VLOOKUP($A38,'pl-data'!$A:$BR,8+BR$3)</f>
        <v>0</v>
      </c>
      <c r="BS38" s="33">
        <f>-VLOOKUP($A38,'pl-data'!$A:$BR,38+BS$3)</f>
        <v>0</v>
      </c>
      <c r="BT38" s="33">
        <f>-VLOOKUP($A38,'pl-data'!$A:$BR,23+BT$3)</f>
        <v>0</v>
      </c>
      <c r="BU38" s="34" t="str">
        <f t="shared" si="39"/>
        <v>n/a</v>
      </c>
      <c r="BV38" s="34" t="str">
        <f t="shared" si="40"/>
        <v>n/a</v>
      </c>
      <c r="BW38" s="8"/>
      <c r="BX38" s="33">
        <f t="shared" si="12"/>
        <v>0</v>
      </c>
      <c r="BY38" s="33">
        <f t="shared" si="13"/>
        <v>0</v>
      </c>
      <c r="BZ38" s="33">
        <f t="shared" si="14"/>
        <v>0</v>
      </c>
      <c r="CA38" s="34" t="str">
        <f t="shared" si="15"/>
        <v>n/a</v>
      </c>
      <c r="CB38" s="34" t="str">
        <f t="shared" si="16"/>
        <v>n/a</v>
      </c>
      <c r="CC38" s="8"/>
    </row>
    <row r="39" spans="1:81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-VLOOKUP($A39,'pl-data'!$A:$BR,8+D$3)</f>
        <v>0</v>
      </c>
      <c r="E39" s="33">
        <f>-VLOOKUP($A39,'pl-data'!$A:$BR,38+E$3)</f>
        <v>0</v>
      </c>
      <c r="F39" s="33">
        <f>-VLOOKUP($A39,'pl-data'!$A:$BR,23+F$3)</f>
        <v>0</v>
      </c>
      <c r="G39" s="34" t="str">
        <f t="shared" si="17"/>
        <v>n/a</v>
      </c>
      <c r="H39" s="34" t="str">
        <f t="shared" si="18"/>
        <v>n/a</v>
      </c>
      <c r="I39" s="8"/>
      <c r="J39" s="33">
        <f>-VLOOKUP($A39,'pl-data'!$A:$BR,8+J$3)</f>
        <v>0</v>
      </c>
      <c r="K39" s="33">
        <f>-VLOOKUP($A39,'pl-data'!$A:$BR,38+K$3)</f>
        <v>0</v>
      </c>
      <c r="L39" s="33">
        <f>-VLOOKUP($A39,'pl-data'!$A:$BR,23+L$3)</f>
        <v>0</v>
      </c>
      <c r="M39" s="34" t="str">
        <f t="shared" si="19"/>
        <v>n/a</v>
      </c>
      <c r="N39" s="34" t="str">
        <f t="shared" si="20"/>
        <v>n/a</v>
      </c>
      <c r="O39" s="8"/>
      <c r="P39" s="33">
        <f>-VLOOKUP($A39,'pl-data'!$A:$BR,8+P$3)</f>
        <v>0</v>
      </c>
      <c r="Q39" s="33">
        <f>-VLOOKUP($A39,'pl-data'!$A:$BR,38+Q$3)</f>
        <v>0</v>
      </c>
      <c r="R39" s="33">
        <f>-VLOOKUP($A39,'pl-data'!$A:$BR,23+R$3)</f>
        <v>0</v>
      </c>
      <c r="S39" s="34" t="str">
        <f t="shared" si="21"/>
        <v>n/a</v>
      </c>
      <c r="T39" s="34" t="str">
        <f t="shared" si="22"/>
        <v>n/a</v>
      </c>
      <c r="U39" s="8"/>
      <c r="V39" s="33">
        <f>-VLOOKUP($A39,'pl-data'!$A:$BR,8+V$3)</f>
        <v>0</v>
      </c>
      <c r="W39" s="33">
        <f>-VLOOKUP($A39,'pl-data'!$A:$BR,38+W$3)</f>
        <v>0</v>
      </c>
      <c r="X39" s="33">
        <f>-VLOOKUP($A39,'pl-data'!$A:$BR,23+X$3)</f>
        <v>0</v>
      </c>
      <c r="Y39" s="34" t="str">
        <f t="shared" si="23"/>
        <v>n/a</v>
      </c>
      <c r="Z39" s="34" t="str">
        <f t="shared" si="24"/>
        <v>n/a</v>
      </c>
      <c r="AA39" s="8"/>
      <c r="AB39" s="33">
        <f>-VLOOKUP($A39,'pl-data'!$A:$BR,8+AB$3)</f>
        <v>0</v>
      </c>
      <c r="AC39" s="33">
        <f>-VLOOKUP($A39,'pl-data'!$A:$BR,38+AC$3)</f>
        <v>0</v>
      </c>
      <c r="AD39" s="33">
        <f>-VLOOKUP($A39,'pl-data'!$A:$BR,23+AD$3)</f>
        <v>0</v>
      </c>
      <c r="AE39" s="34" t="str">
        <f t="shared" si="25"/>
        <v>n/a</v>
      </c>
      <c r="AF39" s="34" t="str">
        <f t="shared" si="26"/>
        <v>n/a</v>
      </c>
      <c r="AG39" s="8"/>
      <c r="AH39" s="33">
        <f>-VLOOKUP($A39,'pl-data'!$A:$BR,8+AH$3)</f>
        <v>0</v>
      </c>
      <c r="AI39" s="33">
        <f>-VLOOKUP($A39,'pl-data'!$A:$BR,38+AI$3)</f>
        <v>0</v>
      </c>
      <c r="AJ39" s="33">
        <f>-VLOOKUP($A39,'pl-data'!$A:$BR,23+AJ$3)</f>
        <v>0</v>
      </c>
      <c r="AK39" s="34" t="str">
        <f t="shared" si="27"/>
        <v>n/a</v>
      </c>
      <c r="AL39" s="34" t="str">
        <f t="shared" si="28"/>
        <v>n/a</v>
      </c>
      <c r="AM39" s="8"/>
      <c r="AN39" s="33">
        <f>-VLOOKUP($A39,'pl-data'!$A:$BR,8+AN$3)</f>
        <v>0</v>
      </c>
      <c r="AO39" s="33">
        <f>-VLOOKUP($A39,'pl-data'!$A:$BR,38+AO$3)</f>
        <v>0</v>
      </c>
      <c r="AP39" s="33">
        <f>-VLOOKUP($A39,'pl-data'!$A:$BR,23+AP$3)</f>
        <v>0</v>
      </c>
      <c r="AQ39" s="34" t="str">
        <f t="shared" si="29"/>
        <v>n/a</v>
      </c>
      <c r="AR39" s="34" t="str">
        <f t="shared" si="30"/>
        <v>n/a</v>
      </c>
      <c r="AS39" s="8"/>
      <c r="AT39" s="33">
        <f>-VLOOKUP($A39,'pl-data'!$A:$BR,8+AT$3)</f>
        <v>0</v>
      </c>
      <c r="AU39" s="33">
        <f>-VLOOKUP($A39,'pl-data'!$A:$BR,38+AU$3)</f>
        <v>0</v>
      </c>
      <c r="AV39" s="33">
        <f>-VLOOKUP($A39,'pl-data'!$A:$BR,23+AV$3)</f>
        <v>0</v>
      </c>
      <c r="AW39" s="34" t="str">
        <f t="shared" si="31"/>
        <v>n/a</v>
      </c>
      <c r="AX39" s="34" t="str">
        <f t="shared" si="32"/>
        <v>n/a</v>
      </c>
      <c r="AY39" s="8"/>
      <c r="AZ39" s="33">
        <f>-VLOOKUP($A39,'pl-data'!$A:$BR,8+AZ$3)</f>
        <v>0</v>
      </c>
      <c r="BA39" s="33">
        <f>-VLOOKUP($A39,'pl-data'!$A:$BR,38+BA$3)</f>
        <v>0</v>
      </c>
      <c r="BB39" s="33">
        <f>-VLOOKUP($A39,'pl-data'!$A:$BR,23+BB$3)</f>
        <v>0</v>
      </c>
      <c r="BC39" s="34" t="str">
        <f t="shared" si="33"/>
        <v>n/a</v>
      </c>
      <c r="BD39" s="34" t="str">
        <f t="shared" si="34"/>
        <v>n/a</v>
      </c>
      <c r="BE39" s="8"/>
      <c r="BF39" s="33">
        <f>-VLOOKUP($A39,'pl-data'!$A:$BR,8+BF$3)</f>
        <v>0</v>
      </c>
      <c r="BG39" s="33">
        <f>-VLOOKUP($A39,'pl-data'!$A:$BR,38+BG$3)</f>
        <v>0</v>
      </c>
      <c r="BH39" s="33">
        <f>-VLOOKUP($A39,'pl-data'!$A:$BR,23+BH$3)</f>
        <v>0</v>
      </c>
      <c r="BI39" s="34" t="str">
        <f t="shared" si="35"/>
        <v>n/a</v>
      </c>
      <c r="BJ39" s="34" t="str">
        <f t="shared" si="36"/>
        <v>n/a</v>
      </c>
      <c r="BK39" s="8"/>
      <c r="BL39" s="33">
        <f>-VLOOKUP($A39,'pl-data'!$A:$BR,8+BL$3)</f>
        <v>0</v>
      </c>
      <c r="BM39" s="33">
        <f>-VLOOKUP($A39,'pl-data'!$A:$BR,38+BM$3)</f>
        <v>0</v>
      </c>
      <c r="BN39" s="33">
        <f>-VLOOKUP($A39,'pl-data'!$A:$BR,23+BN$3)</f>
        <v>0</v>
      </c>
      <c r="BO39" s="34" t="str">
        <f t="shared" si="37"/>
        <v>n/a</v>
      </c>
      <c r="BP39" s="34" t="str">
        <f t="shared" si="38"/>
        <v>n/a</v>
      </c>
      <c r="BQ39" s="8"/>
      <c r="BR39" s="33">
        <f>-VLOOKUP($A39,'pl-data'!$A:$BR,8+BR$3)</f>
        <v>0</v>
      </c>
      <c r="BS39" s="33">
        <f>-VLOOKUP($A39,'pl-data'!$A:$BR,38+BS$3)</f>
        <v>0</v>
      </c>
      <c r="BT39" s="33">
        <f>-VLOOKUP($A39,'pl-data'!$A:$BR,23+BT$3)</f>
        <v>0</v>
      </c>
      <c r="BU39" s="34" t="str">
        <f t="shared" si="39"/>
        <v>n/a</v>
      </c>
      <c r="BV39" s="34" t="str">
        <f t="shared" si="40"/>
        <v>n/a</v>
      </c>
      <c r="BW39" s="8"/>
      <c r="BX39" s="33">
        <f t="shared" si="12"/>
        <v>0</v>
      </c>
      <c r="BY39" s="33">
        <f t="shared" si="13"/>
        <v>0</v>
      </c>
      <c r="BZ39" s="33">
        <f t="shared" si="14"/>
        <v>0</v>
      </c>
      <c r="CA39" s="34" t="str">
        <f t="shared" si="15"/>
        <v>n/a</v>
      </c>
      <c r="CB39" s="34" t="str">
        <f t="shared" si="16"/>
        <v>n/a</v>
      </c>
      <c r="CC39" s="8"/>
    </row>
    <row r="40" spans="1:81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-VLOOKUP($A40,'pl-data'!$A:$BR,8+D$3)</f>
        <v>0</v>
      </c>
      <c r="E40" s="33">
        <f>-VLOOKUP($A40,'pl-data'!$A:$BR,38+E$3)</f>
        <v>0</v>
      </c>
      <c r="F40" s="33">
        <f>-VLOOKUP($A40,'pl-data'!$A:$BR,23+F$3)</f>
        <v>0</v>
      </c>
      <c r="G40" s="34" t="str">
        <f t="shared" si="17"/>
        <v>n/a</v>
      </c>
      <c r="H40" s="34" t="str">
        <f t="shared" si="18"/>
        <v>n/a</v>
      </c>
      <c r="I40" s="8"/>
      <c r="J40" s="33">
        <f>-VLOOKUP($A40,'pl-data'!$A:$BR,8+J$3)</f>
        <v>0</v>
      </c>
      <c r="K40" s="33">
        <f>-VLOOKUP($A40,'pl-data'!$A:$BR,38+K$3)</f>
        <v>0</v>
      </c>
      <c r="L40" s="33">
        <f>-VLOOKUP($A40,'pl-data'!$A:$BR,23+L$3)</f>
        <v>0</v>
      </c>
      <c r="M40" s="34" t="str">
        <f t="shared" si="19"/>
        <v>n/a</v>
      </c>
      <c r="N40" s="34" t="str">
        <f t="shared" si="20"/>
        <v>n/a</v>
      </c>
      <c r="O40" s="8"/>
      <c r="P40" s="33">
        <f>-VLOOKUP($A40,'pl-data'!$A:$BR,8+P$3)</f>
        <v>0</v>
      </c>
      <c r="Q40" s="33">
        <f>-VLOOKUP($A40,'pl-data'!$A:$BR,38+Q$3)</f>
        <v>0</v>
      </c>
      <c r="R40" s="33">
        <f>-VLOOKUP($A40,'pl-data'!$A:$BR,23+R$3)</f>
        <v>0</v>
      </c>
      <c r="S40" s="34" t="str">
        <f t="shared" si="21"/>
        <v>n/a</v>
      </c>
      <c r="T40" s="34" t="str">
        <f t="shared" si="22"/>
        <v>n/a</v>
      </c>
      <c r="U40" s="8"/>
      <c r="V40" s="33">
        <f>-VLOOKUP($A40,'pl-data'!$A:$BR,8+V$3)</f>
        <v>0</v>
      </c>
      <c r="W40" s="33">
        <f>-VLOOKUP($A40,'pl-data'!$A:$BR,38+W$3)</f>
        <v>0</v>
      </c>
      <c r="X40" s="33">
        <f>-VLOOKUP($A40,'pl-data'!$A:$BR,23+X$3)</f>
        <v>0</v>
      </c>
      <c r="Y40" s="34" t="str">
        <f t="shared" si="23"/>
        <v>n/a</v>
      </c>
      <c r="Z40" s="34" t="str">
        <f t="shared" si="24"/>
        <v>n/a</v>
      </c>
      <c r="AA40" s="8"/>
      <c r="AB40" s="33">
        <f>-VLOOKUP($A40,'pl-data'!$A:$BR,8+AB$3)</f>
        <v>0</v>
      </c>
      <c r="AC40" s="33">
        <f>-VLOOKUP($A40,'pl-data'!$A:$BR,38+AC$3)</f>
        <v>0</v>
      </c>
      <c r="AD40" s="33">
        <f>-VLOOKUP($A40,'pl-data'!$A:$BR,23+AD$3)</f>
        <v>0</v>
      </c>
      <c r="AE40" s="34" t="str">
        <f t="shared" si="25"/>
        <v>n/a</v>
      </c>
      <c r="AF40" s="34" t="str">
        <f t="shared" si="26"/>
        <v>n/a</v>
      </c>
      <c r="AG40" s="8"/>
      <c r="AH40" s="33">
        <f>-VLOOKUP($A40,'pl-data'!$A:$BR,8+AH$3)</f>
        <v>0</v>
      </c>
      <c r="AI40" s="33">
        <f>-VLOOKUP($A40,'pl-data'!$A:$BR,38+AI$3)</f>
        <v>0</v>
      </c>
      <c r="AJ40" s="33">
        <f>-VLOOKUP($A40,'pl-data'!$A:$BR,23+AJ$3)</f>
        <v>0</v>
      </c>
      <c r="AK40" s="34" t="str">
        <f t="shared" si="27"/>
        <v>n/a</v>
      </c>
      <c r="AL40" s="34" t="str">
        <f t="shared" si="28"/>
        <v>n/a</v>
      </c>
      <c r="AM40" s="8"/>
      <c r="AN40" s="33">
        <f>-VLOOKUP($A40,'pl-data'!$A:$BR,8+AN$3)</f>
        <v>0</v>
      </c>
      <c r="AO40" s="33">
        <f>-VLOOKUP($A40,'pl-data'!$A:$BR,38+AO$3)</f>
        <v>0</v>
      </c>
      <c r="AP40" s="33">
        <f>-VLOOKUP($A40,'pl-data'!$A:$BR,23+AP$3)</f>
        <v>0</v>
      </c>
      <c r="AQ40" s="34" t="str">
        <f t="shared" si="29"/>
        <v>n/a</v>
      </c>
      <c r="AR40" s="34" t="str">
        <f t="shared" si="30"/>
        <v>n/a</v>
      </c>
      <c r="AS40" s="8"/>
      <c r="AT40" s="33">
        <f>-VLOOKUP($A40,'pl-data'!$A:$BR,8+AT$3)</f>
        <v>0</v>
      </c>
      <c r="AU40" s="33">
        <f>-VLOOKUP($A40,'pl-data'!$A:$BR,38+AU$3)</f>
        <v>0</v>
      </c>
      <c r="AV40" s="33">
        <f>-VLOOKUP($A40,'pl-data'!$A:$BR,23+AV$3)</f>
        <v>0</v>
      </c>
      <c r="AW40" s="34" t="str">
        <f t="shared" si="31"/>
        <v>n/a</v>
      </c>
      <c r="AX40" s="34" t="str">
        <f t="shared" si="32"/>
        <v>n/a</v>
      </c>
      <c r="AY40" s="8"/>
      <c r="AZ40" s="33">
        <f>-VLOOKUP($A40,'pl-data'!$A:$BR,8+AZ$3)</f>
        <v>0</v>
      </c>
      <c r="BA40" s="33">
        <f>-VLOOKUP($A40,'pl-data'!$A:$BR,38+BA$3)</f>
        <v>0</v>
      </c>
      <c r="BB40" s="33">
        <f>-VLOOKUP($A40,'pl-data'!$A:$BR,23+BB$3)</f>
        <v>0</v>
      </c>
      <c r="BC40" s="34" t="str">
        <f t="shared" si="33"/>
        <v>n/a</v>
      </c>
      <c r="BD40" s="34" t="str">
        <f t="shared" si="34"/>
        <v>n/a</v>
      </c>
      <c r="BE40" s="8"/>
      <c r="BF40" s="33">
        <f>-VLOOKUP($A40,'pl-data'!$A:$BR,8+BF$3)</f>
        <v>0</v>
      </c>
      <c r="BG40" s="33">
        <f>-VLOOKUP($A40,'pl-data'!$A:$BR,38+BG$3)</f>
        <v>0</v>
      </c>
      <c r="BH40" s="33">
        <f>-VLOOKUP($A40,'pl-data'!$A:$BR,23+BH$3)</f>
        <v>0</v>
      </c>
      <c r="BI40" s="34" t="str">
        <f t="shared" si="35"/>
        <v>n/a</v>
      </c>
      <c r="BJ40" s="34" t="str">
        <f t="shared" si="36"/>
        <v>n/a</v>
      </c>
      <c r="BK40" s="8"/>
      <c r="BL40" s="33">
        <f>-VLOOKUP($A40,'pl-data'!$A:$BR,8+BL$3)</f>
        <v>0</v>
      </c>
      <c r="BM40" s="33">
        <f>-VLOOKUP($A40,'pl-data'!$A:$BR,38+BM$3)</f>
        <v>0</v>
      </c>
      <c r="BN40" s="33">
        <f>-VLOOKUP($A40,'pl-data'!$A:$BR,23+BN$3)</f>
        <v>0</v>
      </c>
      <c r="BO40" s="34" t="str">
        <f t="shared" si="37"/>
        <v>n/a</v>
      </c>
      <c r="BP40" s="34" t="str">
        <f t="shared" si="38"/>
        <v>n/a</v>
      </c>
      <c r="BQ40" s="8"/>
      <c r="BR40" s="33">
        <f>-VLOOKUP($A40,'pl-data'!$A:$BR,8+BR$3)</f>
        <v>0</v>
      </c>
      <c r="BS40" s="33">
        <f>-VLOOKUP($A40,'pl-data'!$A:$BR,38+BS$3)</f>
        <v>0</v>
      </c>
      <c r="BT40" s="33">
        <f>-VLOOKUP($A40,'pl-data'!$A:$BR,23+BT$3)</f>
        <v>0</v>
      </c>
      <c r="BU40" s="34" t="str">
        <f t="shared" si="39"/>
        <v>n/a</v>
      </c>
      <c r="BV40" s="34" t="str">
        <f t="shared" si="40"/>
        <v>n/a</v>
      </c>
      <c r="BW40" s="8"/>
      <c r="BX40" s="33">
        <f t="shared" si="12"/>
        <v>0</v>
      </c>
      <c r="BY40" s="33">
        <f t="shared" si="13"/>
        <v>0</v>
      </c>
      <c r="BZ40" s="33">
        <f t="shared" si="14"/>
        <v>0</v>
      </c>
      <c r="CA40" s="34" t="str">
        <f t="shared" si="15"/>
        <v>n/a</v>
      </c>
      <c r="CB40" s="34" t="str">
        <f t="shared" si="16"/>
        <v>n/a</v>
      </c>
      <c r="CC40" s="8"/>
    </row>
    <row r="41" spans="1:81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-VLOOKUP($A41,'pl-data'!$A:$BR,8+D$3)</f>
        <v>0</v>
      </c>
      <c r="E41" s="33">
        <f>-VLOOKUP($A41,'pl-data'!$A:$BR,38+E$3)</f>
        <v>0</v>
      </c>
      <c r="F41" s="33">
        <f>-VLOOKUP($A41,'pl-data'!$A:$BR,23+F$3)</f>
        <v>0</v>
      </c>
      <c r="G41" s="34" t="str">
        <f t="shared" si="17"/>
        <v>n/a</v>
      </c>
      <c r="H41" s="34" t="str">
        <f t="shared" si="18"/>
        <v>n/a</v>
      </c>
      <c r="I41" s="8"/>
      <c r="J41" s="33">
        <f>-VLOOKUP($A41,'pl-data'!$A:$BR,8+J$3)</f>
        <v>0</v>
      </c>
      <c r="K41" s="33">
        <f>-VLOOKUP($A41,'pl-data'!$A:$BR,38+K$3)</f>
        <v>0</v>
      </c>
      <c r="L41" s="33">
        <f>-VLOOKUP($A41,'pl-data'!$A:$BR,23+L$3)</f>
        <v>0</v>
      </c>
      <c r="M41" s="34" t="str">
        <f t="shared" si="19"/>
        <v>n/a</v>
      </c>
      <c r="N41" s="34" t="str">
        <f t="shared" si="20"/>
        <v>n/a</v>
      </c>
      <c r="O41" s="8"/>
      <c r="P41" s="33">
        <f>-VLOOKUP($A41,'pl-data'!$A:$BR,8+P$3)</f>
        <v>0</v>
      </c>
      <c r="Q41" s="33">
        <f>-VLOOKUP($A41,'pl-data'!$A:$BR,38+Q$3)</f>
        <v>0</v>
      </c>
      <c r="R41" s="33">
        <f>-VLOOKUP($A41,'pl-data'!$A:$BR,23+R$3)</f>
        <v>0</v>
      </c>
      <c r="S41" s="34" t="str">
        <f t="shared" si="21"/>
        <v>n/a</v>
      </c>
      <c r="T41" s="34" t="str">
        <f t="shared" si="22"/>
        <v>n/a</v>
      </c>
      <c r="U41" s="8"/>
      <c r="V41" s="33">
        <f>-VLOOKUP($A41,'pl-data'!$A:$BR,8+V$3)</f>
        <v>0</v>
      </c>
      <c r="W41" s="33">
        <f>-VLOOKUP($A41,'pl-data'!$A:$BR,38+W$3)</f>
        <v>0</v>
      </c>
      <c r="X41" s="33">
        <f>-VLOOKUP($A41,'pl-data'!$A:$BR,23+X$3)</f>
        <v>0</v>
      </c>
      <c r="Y41" s="34" t="str">
        <f t="shared" si="23"/>
        <v>n/a</v>
      </c>
      <c r="Z41" s="34" t="str">
        <f t="shared" si="24"/>
        <v>n/a</v>
      </c>
      <c r="AA41" s="8"/>
      <c r="AB41" s="33">
        <f>-VLOOKUP($A41,'pl-data'!$A:$BR,8+AB$3)</f>
        <v>0</v>
      </c>
      <c r="AC41" s="33">
        <f>-VLOOKUP($A41,'pl-data'!$A:$BR,38+AC$3)</f>
        <v>0</v>
      </c>
      <c r="AD41" s="33">
        <f>-VLOOKUP($A41,'pl-data'!$A:$BR,23+AD$3)</f>
        <v>0</v>
      </c>
      <c r="AE41" s="34" t="str">
        <f t="shared" si="25"/>
        <v>n/a</v>
      </c>
      <c r="AF41" s="34" t="str">
        <f t="shared" si="26"/>
        <v>n/a</v>
      </c>
      <c r="AG41" s="8"/>
      <c r="AH41" s="33">
        <f>-VLOOKUP($A41,'pl-data'!$A:$BR,8+AH$3)</f>
        <v>0</v>
      </c>
      <c r="AI41" s="33">
        <f>-VLOOKUP($A41,'pl-data'!$A:$BR,38+AI$3)</f>
        <v>0</v>
      </c>
      <c r="AJ41" s="33">
        <f>-VLOOKUP($A41,'pl-data'!$A:$BR,23+AJ$3)</f>
        <v>0</v>
      </c>
      <c r="AK41" s="34" t="str">
        <f t="shared" si="27"/>
        <v>n/a</v>
      </c>
      <c r="AL41" s="34" t="str">
        <f t="shared" si="28"/>
        <v>n/a</v>
      </c>
      <c r="AM41" s="8"/>
      <c r="AN41" s="33">
        <f>-VLOOKUP($A41,'pl-data'!$A:$BR,8+AN$3)</f>
        <v>0</v>
      </c>
      <c r="AO41" s="33">
        <f>-VLOOKUP($A41,'pl-data'!$A:$BR,38+AO$3)</f>
        <v>0</v>
      </c>
      <c r="AP41" s="33">
        <f>-VLOOKUP($A41,'pl-data'!$A:$BR,23+AP$3)</f>
        <v>0</v>
      </c>
      <c r="AQ41" s="34" t="str">
        <f t="shared" si="29"/>
        <v>n/a</v>
      </c>
      <c r="AR41" s="34" t="str">
        <f t="shared" si="30"/>
        <v>n/a</v>
      </c>
      <c r="AS41" s="8"/>
      <c r="AT41" s="33">
        <f>-VLOOKUP($A41,'pl-data'!$A:$BR,8+AT$3)</f>
        <v>0</v>
      </c>
      <c r="AU41" s="33">
        <f>-VLOOKUP($A41,'pl-data'!$A:$BR,38+AU$3)</f>
        <v>0</v>
      </c>
      <c r="AV41" s="33">
        <f>-VLOOKUP($A41,'pl-data'!$A:$BR,23+AV$3)</f>
        <v>0</v>
      </c>
      <c r="AW41" s="34" t="str">
        <f t="shared" si="31"/>
        <v>n/a</v>
      </c>
      <c r="AX41" s="34" t="str">
        <f t="shared" si="32"/>
        <v>n/a</v>
      </c>
      <c r="AY41" s="8"/>
      <c r="AZ41" s="33">
        <f>-VLOOKUP($A41,'pl-data'!$A:$BR,8+AZ$3)</f>
        <v>0</v>
      </c>
      <c r="BA41" s="33">
        <f>-VLOOKUP($A41,'pl-data'!$A:$BR,38+BA$3)</f>
        <v>0</v>
      </c>
      <c r="BB41" s="33">
        <f>-VLOOKUP($A41,'pl-data'!$A:$BR,23+BB$3)</f>
        <v>0</v>
      </c>
      <c r="BC41" s="34" t="str">
        <f t="shared" si="33"/>
        <v>n/a</v>
      </c>
      <c r="BD41" s="34" t="str">
        <f t="shared" si="34"/>
        <v>n/a</v>
      </c>
      <c r="BE41" s="8"/>
      <c r="BF41" s="33">
        <f>-VLOOKUP($A41,'pl-data'!$A:$BR,8+BF$3)</f>
        <v>0</v>
      </c>
      <c r="BG41" s="33">
        <f>-VLOOKUP($A41,'pl-data'!$A:$BR,38+BG$3)</f>
        <v>0</v>
      </c>
      <c r="BH41" s="33">
        <f>-VLOOKUP($A41,'pl-data'!$A:$BR,23+BH$3)</f>
        <v>0</v>
      </c>
      <c r="BI41" s="34" t="str">
        <f t="shared" si="35"/>
        <v>n/a</v>
      </c>
      <c r="BJ41" s="34" t="str">
        <f t="shared" si="36"/>
        <v>n/a</v>
      </c>
      <c r="BK41" s="8"/>
      <c r="BL41" s="33">
        <f>-VLOOKUP($A41,'pl-data'!$A:$BR,8+BL$3)</f>
        <v>0</v>
      </c>
      <c r="BM41" s="33">
        <f>-VLOOKUP($A41,'pl-data'!$A:$BR,38+BM$3)</f>
        <v>0</v>
      </c>
      <c r="BN41" s="33">
        <f>-VLOOKUP($A41,'pl-data'!$A:$BR,23+BN$3)</f>
        <v>0</v>
      </c>
      <c r="BO41" s="34" t="str">
        <f t="shared" si="37"/>
        <v>n/a</v>
      </c>
      <c r="BP41" s="34" t="str">
        <f t="shared" si="38"/>
        <v>n/a</v>
      </c>
      <c r="BQ41" s="8"/>
      <c r="BR41" s="33">
        <f>-VLOOKUP($A41,'pl-data'!$A:$BR,8+BR$3)</f>
        <v>0</v>
      </c>
      <c r="BS41" s="33">
        <f>-VLOOKUP($A41,'pl-data'!$A:$BR,38+BS$3)</f>
        <v>0</v>
      </c>
      <c r="BT41" s="33">
        <f>-VLOOKUP($A41,'pl-data'!$A:$BR,23+BT$3)</f>
        <v>0</v>
      </c>
      <c r="BU41" s="34" t="str">
        <f t="shared" si="39"/>
        <v>n/a</v>
      </c>
      <c r="BV41" s="34" t="str">
        <f t="shared" si="40"/>
        <v>n/a</v>
      </c>
      <c r="BW41" s="8"/>
      <c r="BX41" s="33">
        <f t="shared" si="12"/>
        <v>0</v>
      </c>
      <c r="BY41" s="33">
        <f t="shared" si="13"/>
        <v>0</v>
      </c>
      <c r="BZ41" s="33">
        <f t="shared" si="14"/>
        <v>0</v>
      </c>
      <c r="CA41" s="34" t="str">
        <f t="shared" si="15"/>
        <v>n/a</v>
      </c>
      <c r="CB41" s="34" t="str">
        <f t="shared" si="16"/>
        <v>n/a</v>
      </c>
      <c r="CC41" s="8"/>
    </row>
    <row r="42" spans="1:81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-VLOOKUP($A42,'pl-data'!$A:$BR,8+D$3)</f>
        <v>0</v>
      </c>
      <c r="E42" s="33">
        <f>-VLOOKUP($A42,'pl-data'!$A:$BR,38+E$3)</f>
        <v>0</v>
      </c>
      <c r="F42" s="33">
        <f>-VLOOKUP($A42,'pl-data'!$A:$BR,23+F$3)</f>
        <v>0</v>
      </c>
      <c r="G42" s="34" t="str">
        <f t="shared" si="17"/>
        <v>n/a</v>
      </c>
      <c r="H42" s="34" t="str">
        <f t="shared" si="18"/>
        <v>n/a</v>
      </c>
      <c r="I42" s="8"/>
      <c r="J42" s="33">
        <f>-VLOOKUP($A42,'pl-data'!$A:$BR,8+J$3)</f>
        <v>0</v>
      </c>
      <c r="K42" s="33">
        <f>-VLOOKUP($A42,'pl-data'!$A:$BR,38+K$3)</f>
        <v>0</v>
      </c>
      <c r="L42" s="33">
        <f>-VLOOKUP($A42,'pl-data'!$A:$BR,23+L$3)</f>
        <v>0</v>
      </c>
      <c r="M42" s="34" t="str">
        <f t="shared" si="19"/>
        <v>n/a</v>
      </c>
      <c r="N42" s="34" t="str">
        <f t="shared" si="20"/>
        <v>n/a</v>
      </c>
      <c r="O42" s="8"/>
      <c r="P42" s="33">
        <f>-VLOOKUP($A42,'pl-data'!$A:$BR,8+P$3)</f>
        <v>0</v>
      </c>
      <c r="Q42" s="33">
        <f>-VLOOKUP($A42,'pl-data'!$A:$BR,38+Q$3)</f>
        <v>0</v>
      </c>
      <c r="R42" s="33">
        <f>-VLOOKUP($A42,'pl-data'!$A:$BR,23+R$3)</f>
        <v>0</v>
      </c>
      <c r="S42" s="34" t="str">
        <f t="shared" si="21"/>
        <v>n/a</v>
      </c>
      <c r="T42" s="34" t="str">
        <f t="shared" si="22"/>
        <v>n/a</v>
      </c>
      <c r="U42" s="8"/>
      <c r="V42" s="33">
        <f>-VLOOKUP($A42,'pl-data'!$A:$BR,8+V$3)</f>
        <v>0</v>
      </c>
      <c r="W42" s="33">
        <f>-VLOOKUP($A42,'pl-data'!$A:$BR,38+W$3)</f>
        <v>0</v>
      </c>
      <c r="X42" s="33">
        <f>-VLOOKUP($A42,'pl-data'!$A:$BR,23+X$3)</f>
        <v>0</v>
      </c>
      <c r="Y42" s="34" t="str">
        <f t="shared" si="23"/>
        <v>n/a</v>
      </c>
      <c r="Z42" s="34" t="str">
        <f t="shared" si="24"/>
        <v>n/a</v>
      </c>
      <c r="AA42" s="8"/>
      <c r="AB42" s="33">
        <f>-VLOOKUP($A42,'pl-data'!$A:$BR,8+AB$3)</f>
        <v>0</v>
      </c>
      <c r="AC42" s="33">
        <f>-VLOOKUP($A42,'pl-data'!$A:$BR,38+AC$3)</f>
        <v>0</v>
      </c>
      <c r="AD42" s="33">
        <f>-VLOOKUP($A42,'pl-data'!$A:$BR,23+AD$3)</f>
        <v>0</v>
      </c>
      <c r="AE42" s="34" t="str">
        <f t="shared" si="25"/>
        <v>n/a</v>
      </c>
      <c r="AF42" s="34" t="str">
        <f t="shared" si="26"/>
        <v>n/a</v>
      </c>
      <c r="AG42" s="8"/>
      <c r="AH42" s="33">
        <f>-VLOOKUP($A42,'pl-data'!$A:$BR,8+AH$3)</f>
        <v>0</v>
      </c>
      <c r="AI42" s="33">
        <f>-VLOOKUP($A42,'pl-data'!$A:$BR,38+AI$3)</f>
        <v>0</v>
      </c>
      <c r="AJ42" s="33">
        <f>-VLOOKUP($A42,'pl-data'!$A:$BR,23+AJ$3)</f>
        <v>0</v>
      </c>
      <c r="AK42" s="34" t="str">
        <f t="shared" si="27"/>
        <v>n/a</v>
      </c>
      <c r="AL42" s="34" t="str">
        <f t="shared" si="28"/>
        <v>n/a</v>
      </c>
      <c r="AM42" s="8"/>
      <c r="AN42" s="33">
        <f>-VLOOKUP($A42,'pl-data'!$A:$BR,8+AN$3)</f>
        <v>0</v>
      </c>
      <c r="AO42" s="33">
        <f>-VLOOKUP($A42,'pl-data'!$A:$BR,38+AO$3)</f>
        <v>0</v>
      </c>
      <c r="AP42" s="33">
        <f>-VLOOKUP($A42,'pl-data'!$A:$BR,23+AP$3)</f>
        <v>0</v>
      </c>
      <c r="AQ42" s="34" t="str">
        <f t="shared" si="29"/>
        <v>n/a</v>
      </c>
      <c r="AR42" s="34" t="str">
        <f t="shared" si="30"/>
        <v>n/a</v>
      </c>
      <c r="AS42" s="8"/>
      <c r="AT42" s="33">
        <f>-VLOOKUP($A42,'pl-data'!$A:$BR,8+AT$3)</f>
        <v>0</v>
      </c>
      <c r="AU42" s="33">
        <f>-VLOOKUP($A42,'pl-data'!$A:$BR,38+AU$3)</f>
        <v>0</v>
      </c>
      <c r="AV42" s="33">
        <f>-VLOOKUP($A42,'pl-data'!$A:$BR,23+AV$3)</f>
        <v>0</v>
      </c>
      <c r="AW42" s="34" t="str">
        <f t="shared" si="31"/>
        <v>n/a</v>
      </c>
      <c r="AX42" s="34" t="str">
        <f t="shared" si="32"/>
        <v>n/a</v>
      </c>
      <c r="AY42" s="8"/>
      <c r="AZ42" s="33">
        <f>-VLOOKUP($A42,'pl-data'!$A:$BR,8+AZ$3)</f>
        <v>0</v>
      </c>
      <c r="BA42" s="33">
        <f>-VLOOKUP($A42,'pl-data'!$A:$BR,38+BA$3)</f>
        <v>0</v>
      </c>
      <c r="BB42" s="33">
        <f>-VLOOKUP($A42,'pl-data'!$A:$BR,23+BB$3)</f>
        <v>0</v>
      </c>
      <c r="BC42" s="34" t="str">
        <f t="shared" si="33"/>
        <v>n/a</v>
      </c>
      <c r="BD42" s="34" t="str">
        <f t="shared" si="34"/>
        <v>n/a</v>
      </c>
      <c r="BE42" s="8"/>
      <c r="BF42" s="33">
        <f>-VLOOKUP($A42,'pl-data'!$A:$BR,8+BF$3)</f>
        <v>0</v>
      </c>
      <c r="BG42" s="33">
        <f>-VLOOKUP($A42,'pl-data'!$A:$BR,38+BG$3)</f>
        <v>0</v>
      </c>
      <c r="BH42" s="33">
        <f>-VLOOKUP($A42,'pl-data'!$A:$BR,23+BH$3)</f>
        <v>0</v>
      </c>
      <c r="BI42" s="34" t="str">
        <f t="shared" si="35"/>
        <v>n/a</v>
      </c>
      <c r="BJ42" s="34" t="str">
        <f t="shared" si="36"/>
        <v>n/a</v>
      </c>
      <c r="BK42" s="8"/>
      <c r="BL42" s="33">
        <f>-VLOOKUP($A42,'pl-data'!$A:$BR,8+BL$3)</f>
        <v>0</v>
      </c>
      <c r="BM42" s="33">
        <f>-VLOOKUP($A42,'pl-data'!$A:$BR,38+BM$3)</f>
        <v>0</v>
      </c>
      <c r="BN42" s="33">
        <f>-VLOOKUP($A42,'pl-data'!$A:$BR,23+BN$3)</f>
        <v>0</v>
      </c>
      <c r="BO42" s="34" t="str">
        <f t="shared" si="37"/>
        <v>n/a</v>
      </c>
      <c r="BP42" s="34" t="str">
        <f t="shared" si="38"/>
        <v>n/a</v>
      </c>
      <c r="BQ42" s="8"/>
      <c r="BR42" s="33">
        <f>-VLOOKUP($A42,'pl-data'!$A:$BR,8+BR$3)</f>
        <v>0</v>
      </c>
      <c r="BS42" s="33">
        <f>-VLOOKUP($A42,'pl-data'!$A:$BR,38+BS$3)</f>
        <v>0</v>
      </c>
      <c r="BT42" s="33">
        <f>-VLOOKUP($A42,'pl-data'!$A:$BR,23+BT$3)</f>
        <v>0</v>
      </c>
      <c r="BU42" s="34" t="str">
        <f t="shared" si="39"/>
        <v>n/a</v>
      </c>
      <c r="BV42" s="34" t="str">
        <f t="shared" si="40"/>
        <v>n/a</v>
      </c>
      <c r="BW42" s="8"/>
      <c r="BX42" s="33">
        <f t="shared" si="12"/>
        <v>0</v>
      </c>
      <c r="BY42" s="33">
        <f t="shared" si="13"/>
        <v>0</v>
      </c>
      <c r="BZ42" s="33">
        <f t="shared" si="14"/>
        <v>0</v>
      </c>
      <c r="CA42" s="34" t="str">
        <f t="shared" si="15"/>
        <v>n/a</v>
      </c>
      <c r="CB42" s="34" t="str">
        <f t="shared" si="16"/>
        <v>n/a</v>
      </c>
      <c r="CC42" s="8"/>
    </row>
    <row r="43" spans="1:81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-VLOOKUP($A43,'pl-data'!$A:$BR,8+D$3)</f>
        <v>0</v>
      </c>
      <c r="E43" s="33">
        <f>-VLOOKUP($A43,'pl-data'!$A:$BR,38+E$3)</f>
        <v>0</v>
      </c>
      <c r="F43" s="33">
        <f>-VLOOKUP($A43,'pl-data'!$A:$BR,23+F$3)</f>
        <v>0</v>
      </c>
      <c r="G43" s="34" t="str">
        <f t="shared" si="17"/>
        <v>n/a</v>
      </c>
      <c r="H43" s="34" t="str">
        <f t="shared" si="18"/>
        <v>n/a</v>
      </c>
      <c r="I43" s="8"/>
      <c r="J43" s="33">
        <f>-VLOOKUP($A43,'pl-data'!$A:$BR,8+J$3)</f>
        <v>0</v>
      </c>
      <c r="K43" s="33">
        <f>-VLOOKUP($A43,'pl-data'!$A:$BR,38+K$3)</f>
        <v>0</v>
      </c>
      <c r="L43" s="33">
        <f>-VLOOKUP($A43,'pl-data'!$A:$BR,23+L$3)</f>
        <v>0</v>
      </c>
      <c r="M43" s="34" t="str">
        <f t="shared" si="19"/>
        <v>n/a</v>
      </c>
      <c r="N43" s="34" t="str">
        <f t="shared" si="20"/>
        <v>n/a</v>
      </c>
      <c r="O43" s="8"/>
      <c r="P43" s="33">
        <f>-VLOOKUP($A43,'pl-data'!$A:$BR,8+P$3)</f>
        <v>0</v>
      </c>
      <c r="Q43" s="33">
        <f>-VLOOKUP($A43,'pl-data'!$A:$BR,38+Q$3)</f>
        <v>0</v>
      </c>
      <c r="R43" s="33">
        <f>-VLOOKUP($A43,'pl-data'!$A:$BR,23+R$3)</f>
        <v>0</v>
      </c>
      <c r="S43" s="34" t="str">
        <f t="shared" si="21"/>
        <v>n/a</v>
      </c>
      <c r="T43" s="34" t="str">
        <f t="shared" si="22"/>
        <v>n/a</v>
      </c>
      <c r="U43" s="8"/>
      <c r="V43" s="33">
        <f>-VLOOKUP($A43,'pl-data'!$A:$BR,8+V$3)</f>
        <v>0</v>
      </c>
      <c r="W43" s="33">
        <f>-VLOOKUP($A43,'pl-data'!$A:$BR,38+W$3)</f>
        <v>0</v>
      </c>
      <c r="X43" s="33">
        <f>-VLOOKUP($A43,'pl-data'!$A:$BR,23+X$3)</f>
        <v>0</v>
      </c>
      <c r="Y43" s="34" t="str">
        <f t="shared" si="23"/>
        <v>n/a</v>
      </c>
      <c r="Z43" s="34" t="str">
        <f t="shared" si="24"/>
        <v>n/a</v>
      </c>
      <c r="AA43" s="8"/>
      <c r="AB43" s="33">
        <f>-VLOOKUP($A43,'pl-data'!$A:$BR,8+AB$3)</f>
        <v>0</v>
      </c>
      <c r="AC43" s="33">
        <f>-VLOOKUP($A43,'pl-data'!$A:$BR,38+AC$3)</f>
        <v>0</v>
      </c>
      <c r="AD43" s="33">
        <f>-VLOOKUP($A43,'pl-data'!$A:$BR,23+AD$3)</f>
        <v>0</v>
      </c>
      <c r="AE43" s="34" t="str">
        <f t="shared" si="25"/>
        <v>n/a</v>
      </c>
      <c r="AF43" s="34" t="str">
        <f t="shared" si="26"/>
        <v>n/a</v>
      </c>
      <c r="AG43" s="8"/>
      <c r="AH43" s="33">
        <f>-VLOOKUP($A43,'pl-data'!$A:$BR,8+AH$3)</f>
        <v>0</v>
      </c>
      <c r="AI43" s="33">
        <f>-VLOOKUP($A43,'pl-data'!$A:$BR,38+AI$3)</f>
        <v>0</v>
      </c>
      <c r="AJ43" s="33">
        <f>-VLOOKUP($A43,'pl-data'!$A:$BR,23+AJ$3)</f>
        <v>0</v>
      </c>
      <c r="AK43" s="34" t="str">
        <f t="shared" si="27"/>
        <v>n/a</v>
      </c>
      <c r="AL43" s="34" t="str">
        <f t="shared" si="28"/>
        <v>n/a</v>
      </c>
      <c r="AM43" s="8"/>
      <c r="AN43" s="33">
        <f>-VLOOKUP($A43,'pl-data'!$A:$BR,8+AN$3)</f>
        <v>0</v>
      </c>
      <c r="AO43" s="33">
        <f>-VLOOKUP($A43,'pl-data'!$A:$BR,38+AO$3)</f>
        <v>0</v>
      </c>
      <c r="AP43" s="33">
        <f>-VLOOKUP($A43,'pl-data'!$A:$BR,23+AP$3)</f>
        <v>0</v>
      </c>
      <c r="AQ43" s="34" t="str">
        <f t="shared" si="29"/>
        <v>n/a</v>
      </c>
      <c r="AR43" s="34" t="str">
        <f t="shared" si="30"/>
        <v>n/a</v>
      </c>
      <c r="AS43" s="8"/>
      <c r="AT43" s="33">
        <f>-VLOOKUP($A43,'pl-data'!$A:$BR,8+AT$3)</f>
        <v>0</v>
      </c>
      <c r="AU43" s="33">
        <f>-VLOOKUP($A43,'pl-data'!$A:$BR,38+AU$3)</f>
        <v>0</v>
      </c>
      <c r="AV43" s="33">
        <f>-VLOOKUP($A43,'pl-data'!$A:$BR,23+AV$3)</f>
        <v>0</v>
      </c>
      <c r="AW43" s="34" t="str">
        <f t="shared" si="31"/>
        <v>n/a</v>
      </c>
      <c r="AX43" s="34" t="str">
        <f t="shared" si="32"/>
        <v>n/a</v>
      </c>
      <c r="AY43" s="8"/>
      <c r="AZ43" s="33">
        <f>-VLOOKUP($A43,'pl-data'!$A:$BR,8+AZ$3)</f>
        <v>0</v>
      </c>
      <c r="BA43" s="33">
        <f>-VLOOKUP($A43,'pl-data'!$A:$BR,38+BA$3)</f>
        <v>0</v>
      </c>
      <c r="BB43" s="33">
        <f>-VLOOKUP($A43,'pl-data'!$A:$BR,23+BB$3)</f>
        <v>0</v>
      </c>
      <c r="BC43" s="34" t="str">
        <f t="shared" si="33"/>
        <v>n/a</v>
      </c>
      <c r="BD43" s="34" t="str">
        <f t="shared" si="34"/>
        <v>n/a</v>
      </c>
      <c r="BE43" s="8"/>
      <c r="BF43" s="33">
        <f>-VLOOKUP($A43,'pl-data'!$A:$BR,8+BF$3)</f>
        <v>0</v>
      </c>
      <c r="BG43" s="33">
        <f>-VLOOKUP($A43,'pl-data'!$A:$BR,38+BG$3)</f>
        <v>0</v>
      </c>
      <c r="BH43" s="33">
        <f>-VLOOKUP($A43,'pl-data'!$A:$BR,23+BH$3)</f>
        <v>0</v>
      </c>
      <c r="BI43" s="34" t="str">
        <f t="shared" si="35"/>
        <v>n/a</v>
      </c>
      <c r="BJ43" s="34" t="str">
        <f t="shared" si="36"/>
        <v>n/a</v>
      </c>
      <c r="BK43" s="8"/>
      <c r="BL43" s="33">
        <f>-VLOOKUP($A43,'pl-data'!$A:$BR,8+BL$3)</f>
        <v>0</v>
      </c>
      <c r="BM43" s="33">
        <f>-VLOOKUP($A43,'pl-data'!$A:$BR,38+BM$3)</f>
        <v>0</v>
      </c>
      <c r="BN43" s="33">
        <f>-VLOOKUP($A43,'pl-data'!$A:$BR,23+BN$3)</f>
        <v>0</v>
      </c>
      <c r="BO43" s="34" t="str">
        <f t="shared" si="37"/>
        <v>n/a</v>
      </c>
      <c r="BP43" s="34" t="str">
        <f t="shared" si="38"/>
        <v>n/a</v>
      </c>
      <c r="BQ43" s="8"/>
      <c r="BR43" s="33">
        <f>-VLOOKUP($A43,'pl-data'!$A:$BR,8+BR$3)</f>
        <v>0</v>
      </c>
      <c r="BS43" s="33">
        <f>-VLOOKUP($A43,'pl-data'!$A:$BR,38+BS$3)</f>
        <v>0</v>
      </c>
      <c r="BT43" s="33">
        <f>-VLOOKUP($A43,'pl-data'!$A:$BR,23+BT$3)</f>
        <v>0</v>
      </c>
      <c r="BU43" s="34" t="str">
        <f t="shared" si="39"/>
        <v>n/a</v>
      </c>
      <c r="BV43" s="34" t="str">
        <f t="shared" si="40"/>
        <v>n/a</v>
      </c>
      <c r="BW43" s="8"/>
      <c r="BX43" s="33">
        <f t="shared" si="12"/>
        <v>0</v>
      </c>
      <c r="BY43" s="33">
        <f t="shared" si="13"/>
        <v>0</v>
      </c>
      <c r="BZ43" s="33">
        <f t="shared" si="14"/>
        <v>0</v>
      </c>
      <c r="CA43" s="34" t="str">
        <f t="shared" si="15"/>
        <v>n/a</v>
      </c>
      <c r="CB43" s="34" t="str">
        <f t="shared" si="16"/>
        <v>n/a</v>
      </c>
      <c r="CC43" s="8"/>
    </row>
    <row r="44" spans="1:81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-VLOOKUP($A44,'pl-data'!$A:$BR,8+D$3)</f>
        <v>0</v>
      </c>
      <c r="E44" s="33">
        <f>-VLOOKUP($A44,'pl-data'!$A:$BR,38+E$3)</f>
        <v>0</v>
      </c>
      <c r="F44" s="33">
        <f>-VLOOKUP($A44,'pl-data'!$A:$BR,23+F$3)</f>
        <v>0</v>
      </c>
      <c r="G44" s="34" t="str">
        <f t="shared" si="17"/>
        <v>n/a</v>
      </c>
      <c r="H44" s="34" t="str">
        <f t="shared" si="18"/>
        <v>n/a</v>
      </c>
      <c r="I44" s="8"/>
      <c r="J44" s="33">
        <f>-VLOOKUP($A44,'pl-data'!$A:$BR,8+J$3)</f>
        <v>0</v>
      </c>
      <c r="K44" s="33">
        <f>-VLOOKUP($A44,'pl-data'!$A:$BR,38+K$3)</f>
        <v>0</v>
      </c>
      <c r="L44" s="33">
        <f>-VLOOKUP($A44,'pl-data'!$A:$BR,23+L$3)</f>
        <v>0</v>
      </c>
      <c r="M44" s="34" t="str">
        <f t="shared" si="19"/>
        <v>n/a</v>
      </c>
      <c r="N44" s="34" t="str">
        <f t="shared" si="20"/>
        <v>n/a</v>
      </c>
      <c r="O44" s="8"/>
      <c r="P44" s="33">
        <f>-VLOOKUP($A44,'pl-data'!$A:$BR,8+P$3)</f>
        <v>0</v>
      </c>
      <c r="Q44" s="33">
        <f>-VLOOKUP($A44,'pl-data'!$A:$BR,38+Q$3)</f>
        <v>0</v>
      </c>
      <c r="R44" s="33">
        <f>-VLOOKUP($A44,'pl-data'!$A:$BR,23+R$3)</f>
        <v>0</v>
      </c>
      <c r="S44" s="34" t="str">
        <f t="shared" si="21"/>
        <v>n/a</v>
      </c>
      <c r="T44" s="34" t="str">
        <f t="shared" si="22"/>
        <v>n/a</v>
      </c>
      <c r="U44" s="8"/>
      <c r="V44" s="33">
        <f>-VLOOKUP($A44,'pl-data'!$A:$BR,8+V$3)</f>
        <v>0</v>
      </c>
      <c r="W44" s="33">
        <f>-VLOOKUP($A44,'pl-data'!$A:$BR,38+W$3)</f>
        <v>0</v>
      </c>
      <c r="X44" s="33">
        <f>-VLOOKUP($A44,'pl-data'!$A:$BR,23+X$3)</f>
        <v>0</v>
      </c>
      <c r="Y44" s="34" t="str">
        <f t="shared" si="23"/>
        <v>n/a</v>
      </c>
      <c r="Z44" s="34" t="str">
        <f t="shared" si="24"/>
        <v>n/a</v>
      </c>
      <c r="AA44" s="8"/>
      <c r="AB44" s="33">
        <f>-VLOOKUP($A44,'pl-data'!$A:$BR,8+AB$3)</f>
        <v>0</v>
      </c>
      <c r="AC44" s="33">
        <f>-VLOOKUP($A44,'pl-data'!$A:$BR,38+AC$3)</f>
        <v>0</v>
      </c>
      <c r="AD44" s="33">
        <f>-VLOOKUP($A44,'pl-data'!$A:$BR,23+AD$3)</f>
        <v>0</v>
      </c>
      <c r="AE44" s="34" t="str">
        <f t="shared" si="25"/>
        <v>n/a</v>
      </c>
      <c r="AF44" s="34" t="str">
        <f t="shared" si="26"/>
        <v>n/a</v>
      </c>
      <c r="AG44" s="8"/>
      <c r="AH44" s="33">
        <f>-VLOOKUP($A44,'pl-data'!$A:$BR,8+AH$3)</f>
        <v>0</v>
      </c>
      <c r="AI44" s="33">
        <f>-VLOOKUP($A44,'pl-data'!$A:$BR,38+AI$3)</f>
        <v>0</v>
      </c>
      <c r="AJ44" s="33">
        <f>-VLOOKUP($A44,'pl-data'!$A:$BR,23+AJ$3)</f>
        <v>0</v>
      </c>
      <c r="AK44" s="34" t="str">
        <f t="shared" si="27"/>
        <v>n/a</v>
      </c>
      <c r="AL44" s="34" t="str">
        <f t="shared" si="28"/>
        <v>n/a</v>
      </c>
      <c r="AM44" s="8"/>
      <c r="AN44" s="33">
        <f>-VLOOKUP($A44,'pl-data'!$A:$BR,8+AN$3)</f>
        <v>0</v>
      </c>
      <c r="AO44" s="33">
        <f>-VLOOKUP($A44,'pl-data'!$A:$BR,38+AO$3)</f>
        <v>0</v>
      </c>
      <c r="AP44" s="33">
        <f>-VLOOKUP($A44,'pl-data'!$A:$BR,23+AP$3)</f>
        <v>0</v>
      </c>
      <c r="AQ44" s="34" t="str">
        <f t="shared" si="29"/>
        <v>n/a</v>
      </c>
      <c r="AR44" s="34" t="str">
        <f t="shared" si="30"/>
        <v>n/a</v>
      </c>
      <c r="AS44" s="8"/>
      <c r="AT44" s="33">
        <f>-VLOOKUP($A44,'pl-data'!$A:$BR,8+AT$3)</f>
        <v>0</v>
      </c>
      <c r="AU44" s="33">
        <f>-VLOOKUP($A44,'pl-data'!$A:$BR,38+AU$3)</f>
        <v>0</v>
      </c>
      <c r="AV44" s="33">
        <f>-VLOOKUP($A44,'pl-data'!$A:$BR,23+AV$3)</f>
        <v>0</v>
      </c>
      <c r="AW44" s="34" t="str">
        <f t="shared" si="31"/>
        <v>n/a</v>
      </c>
      <c r="AX44" s="34" t="str">
        <f t="shared" si="32"/>
        <v>n/a</v>
      </c>
      <c r="AY44" s="8"/>
      <c r="AZ44" s="33">
        <f>-VLOOKUP($A44,'pl-data'!$A:$BR,8+AZ$3)</f>
        <v>0</v>
      </c>
      <c r="BA44" s="33">
        <f>-VLOOKUP($A44,'pl-data'!$A:$BR,38+BA$3)</f>
        <v>0</v>
      </c>
      <c r="BB44" s="33">
        <f>-VLOOKUP($A44,'pl-data'!$A:$BR,23+BB$3)</f>
        <v>0</v>
      </c>
      <c r="BC44" s="34" t="str">
        <f t="shared" si="33"/>
        <v>n/a</v>
      </c>
      <c r="BD44" s="34" t="str">
        <f t="shared" si="34"/>
        <v>n/a</v>
      </c>
      <c r="BE44" s="8"/>
      <c r="BF44" s="33">
        <f>-VLOOKUP($A44,'pl-data'!$A:$BR,8+BF$3)</f>
        <v>0</v>
      </c>
      <c r="BG44" s="33">
        <f>-VLOOKUP($A44,'pl-data'!$A:$BR,38+BG$3)</f>
        <v>0</v>
      </c>
      <c r="BH44" s="33">
        <f>-VLOOKUP($A44,'pl-data'!$A:$BR,23+BH$3)</f>
        <v>0</v>
      </c>
      <c r="BI44" s="34" t="str">
        <f t="shared" si="35"/>
        <v>n/a</v>
      </c>
      <c r="BJ44" s="34" t="str">
        <f t="shared" si="36"/>
        <v>n/a</v>
      </c>
      <c r="BK44" s="8"/>
      <c r="BL44" s="33">
        <f>-VLOOKUP($A44,'pl-data'!$A:$BR,8+BL$3)</f>
        <v>0</v>
      </c>
      <c r="BM44" s="33">
        <f>-VLOOKUP($A44,'pl-data'!$A:$BR,38+BM$3)</f>
        <v>0</v>
      </c>
      <c r="BN44" s="33">
        <f>-VLOOKUP($A44,'pl-data'!$A:$BR,23+BN$3)</f>
        <v>0</v>
      </c>
      <c r="BO44" s="34" t="str">
        <f t="shared" si="37"/>
        <v>n/a</v>
      </c>
      <c r="BP44" s="34" t="str">
        <f t="shared" si="38"/>
        <v>n/a</v>
      </c>
      <c r="BQ44" s="8"/>
      <c r="BR44" s="33">
        <f>-VLOOKUP($A44,'pl-data'!$A:$BR,8+BR$3)</f>
        <v>0</v>
      </c>
      <c r="BS44" s="33">
        <f>-VLOOKUP($A44,'pl-data'!$A:$BR,38+BS$3)</f>
        <v>0</v>
      </c>
      <c r="BT44" s="33">
        <f>-VLOOKUP($A44,'pl-data'!$A:$BR,23+BT$3)</f>
        <v>0</v>
      </c>
      <c r="BU44" s="34" t="str">
        <f t="shared" si="39"/>
        <v>n/a</v>
      </c>
      <c r="BV44" s="34" t="str">
        <f t="shared" si="40"/>
        <v>n/a</v>
      </c>
      <c r="BW44" s="8"/>
      <c r="BX44" s="33">
        <f t="shared" si="12"/>
        <v>0</v>
      </c>
      <c r="BY44" s="33">
        <f t="shared" si="13"/>
        <v>0</v>
      </c>
      <c r="BZ44" s="33">
        <f t="shared" si="14"/>
        <v>0</v>
      </c>
      <c r="CA44" s="34" t="str">
        <f t="shared" si="15"/>
        <v>n/a</v>
      </c>
      <c r="CB44" s="34" t="str">
        <f t="shared" si="16"/>
        <v>n/a</v>
      </c>
      <c r="CC44" s="8"/>
    </row>
    <row r="45" spans="1:81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-VLOOKUP($A45,'pl-data'!$A:$BR,8+D$3)</f>
        <v>0</v>
      </c>
      <c r="E45" s="33">
        <f>-VLOOKUP($A45,'pl-data'!$A:$BR,38+E$3)</f>
        <v>0</v>
      </c>
      <c r="F45" s="33">
        <f>-VLOOKUP($A45,'pl-data'!$A:$BR,23+F$3)</f>
        <v>0</v>
      </c>
      <c r="G45" s="34" t="str">
        <f t="shared" si="17"/>
        <v>n/a</v>
      </c>
      <c r="H45" s="34" t="str">
        <f t="shared" si="18"/>
        <v>n/a</v>
      </c>
      <c r="I45" s="8"/>
      <c r="J45" s="33">
        <f>-VLOOKUP($A45,'pl-data'!$A:$BR,8+J$3)</f>
        <v>0</v>
      </c>
      <c r="K45" s="33">
        <f>-VLOOKUP($A45,'pl-data'!$A:$BR,38+K$3)</f>
        <v>0</v>
      </c>
      <c r="L45" s="33">
        <f>-VLOOKUP($A45,'pl-data'!$A:$BR,23+L$3)</f>
        <v>0</v>
      </c>
      <c r="M45" s="34" t="str">
        <f t="shared" si="19"/>
        <v>n/a</v>
      </c>
      <c r="N45" s="34" t="str">
        <f t="shared" si="20"/>
        <v>n/a</v>
      </c>
      <c r="O45" s="8"/>
      <c r="P45" s="33">
        <f>-VLOOKUP($A45,'pl-data'!$A:$BR,8+P$3)</f>
        <v>0</v>
      </c>
      <c r="Q45" s="33">
        <f>-VLOOKUP($A45,'pl-data'!$A:$BR,38+Q$3)</f>
        <v>0</v>
      </c>
      <c r="R45" s="33">
        <f>-VLOOKUP($A45,'pl-data'!$A:$BR,23+R$3)</f>
        <v>0</v>
      </c>
      <c r="S45" s="34" t="str">
        <f t="shared" si="21"/>
        <v>n/a</v>
      </c>
      <c r="T45" s="34" t="str">
        <f t="shared" si="22"/>
        <v>n/a</v>
      </c>
      <c r="U45" s="8"/>
      <c r="V45" s="33">
        <f>-VLOOKUP($A45,'pl-data'!$A:$BR,8+V$3)</f>
        <v>0</v>
      </c>
      <c r="W45" s="33">
        <f>-VLOOKUP($A45,'pl-data'!$A:$BR,38+W$3)</f>
        <v>0</v>
      </c>
      <c r="X45" s="33">
        <f>-VLOOKUP($A45,'pl-data'!$A:$BR,23+X$3)</f>
        <v>0</v>
      </c>
      <c r="Y45" s="34" t="str">
        <f t="shared" si="23"/>
        <v>n/a</v>
      </c>
      <c r="Z45" s="34" t="str">
        <f t="shared" si="24"/>
        <v>n/a</v>
      </c>
      <c r="AA45" s="8"/>
      <c r="AB45" s="33">
        <f>-VLOOKUP($A45,'pl-data'!$A:$BR,8+AB$3)</f>
        <v>0</v>
      </c>
      <c r="AC45" s="33">
        <f>-VLOOKUP($A45,'pl-data'!$A:$BR,38+AC$3)</f>
        <v>0</v>
      </c>
      <c r="AD45" s="33">
        <f>-VLOOKUP($A45,'pl-data'!$A:$BR,23+AD$3)</f>
        <v>0</v>
      </c>
      <c r="AE45" s="34" t="str">
        <f t="shared" si="25"/>
        <v>n/a</v>
      </c>
      <c r="AF45" s="34" t="str">
        <f t="shared" si="26"/>
        <v>n/a</v>
      </c>
      <c r="AG45" s="8"/>
      <c r="AH45" s="33">
        <f>-VLOOKUP($A45,'pl-data'!$A:$BR,8+AH$3)</f>
        <v>0</v>
      </c>
      <c r="AI45" s="33">
        <f>-VLOOKUP($A45,'pl-data'!$A:$BR,38+AI$3)</f>
        <v>0</v>
      </c>
      <c r="AJ45" s="33">
        <f>-VLOOKUP($A45,'pl-data'!$A:$BR,23+AJ$3)</f>
        <v>0</v>
      </c>
      <c r="AK45" s="34" t="str">
        <f t="shared" si="27"/>
        <v>n/a</v>
      </c>
      <c r="AL45" s="34" t="str">
        <f t="shared" si="28"/>
        <v>n/a</v>
      </c>
      <c r="AM45" s="8"/>
      <c r="AN45" s="33">
        <f>-VLOOKUP($A45,'pl-data'!$A:$BR,8+AN$3)</f>
        <v>0</v>
      </c>
      <c r="AO45" s="33">
        <f>-VLOOKUP($A45,'pl-data'!$A:$BR,38+AO$3)</f>
        <v>0</v>
      </c>
      <c r="AP45" s="33">
        <f>-VLOOKUP($A45,'pl-data'!$A:$BR,23+AP$3)</f>
        <v>0</v>
      </c>
      <c r="AQ45" s="34" t="str">
        <f t="shared" si="29"/>
        <v>n/a</v>
      </c>
      <c r="AR45" s="34" t="str">
        <f t="shared" si="30"/>
        <v>n/a</v>
      </c>
      <c r="AS45" s="8"/>
      <c r="AT45" s="33">
        <f>-VLOOKUP($A45,'pl-data'!$A:$BR,8+AT$3)</f>
        <v>0</v>
      </c>
      <c r="AU45" s="33">
        <f>-VLOOKUP($A45,'pl-data'!$A:$BR,38+AU$3)</f>
        <v>0</v>
      </c>
      <c r="AV45" s="33">
        <f>-VLOOKUP($A45,'pl-data'!$A:$BR,23+AV$3)</f>
        <v>0</v>
      </c>
      <c r="AW45" s="34" t="str">
        <f t="shared" si="31"/>
        <v>n/a</v>
      </c>
      <c r="AX45" s="34" t="str">
        <f t="shared" si="32"/>
        <v>n/a</v>
      </c>
      <c r="AY45" s="8"/>
      <c r="AZ45" s="33">
        <f>-VLOOKUP($A45,'pl-data'!$A:$BR,8+AZ$3)</f>
        <v>0</v>
      </c>
      <c r="BA45" s="33">
        <f>-VLOOKUP($A45,'pl-data'!$A:$BR,38+BA$3)</f>
        <v>0</v>
      </c>
      <c r="BB45" s="33">
        <f>-VLOOKUP($A45,'pl-data'!$A:$BR,23+BB$3)</f>
        <v>0</v>
      </c>
      <c r="BC45" s="34" t="str">
        <f t="shared" si="33"/>
        <v>n/a</v>
      </c>
      <c r="BD45" s="34" t="str">
        <f t="shared" si="34"/>
        <v>n/a</v>
      </c>
      <c r="BE45" s="8"/>
      <c r="BF45" s="33">
        <f>-VLOOKUP($A45,'pl-data'!$A:$BR,8+BF$3)</f>
        <v>0</v>
      </c>
      <c r="BG45" s="33">
        <f>-VLOOKUP($A45,'pl-data'!$A:$BR,38+BG$3)</f>
        <v>0</v>
      </c>
      <c r="BH45" s="33">
        <f>-VLOOKUP($A45,'pl-data'!$A:$BR,23+BH$3)</f>
        <v>0</v>
      </c>
      <c r="BI45" s="34" t="str">
        <f t="shared" si="35"/>
        <v>n/a</v>
      </c>
      <c r="BJ45" s="34" t="str">
        <f t="shared" si="36"/>
        <v>n/a</v>
      </c>
      <c r="BK45" s="8"/>
      <c r="BL45" s="33">
        <f>-VLOOKUP($A45,'pl-data'!$A:$BR,8+BL$3)</f>
        <v>0</v>
      </c>
      <c r="BM45" s="33">
        <f>-VLOOKUP($A45,'pl-data'!$A:$BR,38+BM$3)</f>
        <v>0</v>
      </c>
      <c r="BN45" s="33">
        <f>-VLOOKUP($A45,'pl-data'!$A:$BR,23+BN$3)</f>
        <v>0</v>
      </c>
      <c r="BO45" s="34" t="str">
        <f t="shared" si="37"/>
        <v>n/a</v>
      </c>
      <c r="BP45" s="34" t="str">
        <f t="shared" si="38"/>
        <v>n/a</v>
      </c>
      <c r="BQ45" s="8"/>
      <c r="BR45" s="33">
        <f>-VLOOKUP($A45,'pl-data'!$A:$BR,8+BR$3)</f>
        <v>0</v>
      </c>
      <c r="BS45" s="33">
        <f>-VLOOKUP($A45,'pl-data'!$A:$BR,38+BS$3)</f>
        <v>0</v>
      </c>
      <c r="BT45" s="33">
        <f>-VLOOKUP($A45,'pl-data'!$A:$BR,23+BT$3)</f>
        <v>0</v>
      </c>
      <c r="BU45" s="34" t="str">
        <f t="shared" si="39"/>
        <v>n/a</v>
      </c>
      <c r="BV45" s="34" t="str">
        <f t="shared" si="40"/>
        <v>n/a</v>
      </c>
      <c r="BW45" s="8"/>
      <c r="BX45" s="33">
        <f t="shared" si="12"/>
        <v>0</v>
      </c>
      <c r="BY45" s="33">
        <f t="shared" si="13"/>
        <v>0</v>
      </c>
      <c r="BZ45" s="33">
        <f t="shared" si="14"/>
        <v>0</v>
      </c>
      <c r="CA45" s="34" t="str">
        <f t="shared" si="15"/>
        <v>n/a</v>
      </c>
      <c r="CB45" s="34" t="str">
        <f t="shared" si="16"/>
        <v>n/a</v>
      </c>
      <c r="CC45" s="8"/>
    </row>
    <row r="46" spans="1:81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-VLOOKUP($A46,'pl-data'!$A:$BR,8+D$3)</f>
        <v>0</v>
      </c>
      <c r="E46" s="33">
        <f>-VLOOKUP($A46,'pl-data'!$A:$BR,38+E$3)</f>
        <v>0</v>
      </c>
      <c r="F46" s="33">
        <f>-VLOOKUP($A46,'pl-data'!$A:$BR,23+F$3)</f>
        <v>0</v>
      </c>
      <c r="G46" s="34" t="str">
        <f t="shared" si="17"/>
        <v>n/a</v>
      </c>
      <c r="H46" s="34" t="str">
        <f t="shared" si="18"/>
        <v>n/a</v>
      </c>
      <c r="I46" s="8"/>
      <c r="J46" s="33">
        <f>-VLOOKUP($A46,'pl-data'!$A:$BR,8+J$3)</f>
        <v>0</v>
      </c>
      <c r="K46" s="33">
        <f>-VLOOKUP($A46,'pl-data'!$A:$BR,38+K$3)</f>
        <v>0</v>
      </c>
      <c r="L46" s="33">
        <f>-VLOOKUP($A46,'pl-data'!$A:$BR,23+L$3)</f>
        <v>0</v>
      </c>
      <c r="M46" s="34" t="str">
        <f t="shared" si="19"/>
        <v>n/a</v>
      </c>
      <c r="N46" s="34" t="str">
        <f t="shared" si="20"/>
        <v>n/a</v>
      </c>
      <c r="O46" s="8"/>
      <c r="P46" s="33">
        <f>-VLOOKUP($A46,'pl-data'!$A:$BR,8+P$3)</f>
        <v>0</v>
      </c>
      <c r="Q46" s="33">
        <f>-VLOOKUP($A46,'pl-data'!$A:$BR,38+Q$3)</f>
        <v>0</v>
      </c>
      <c r="R46" s="33">
        <f>-VLOOKUP($A46,'pl-data'!$A:$BR,23+R$3)</f>
        <v>0</v>
      </c>
      <c r="S46" s="34" t="str">
        <f t="shared" si="21"/>
        <v>n/a</v>
      </c>
      <c r="T46" s="34" t="str">
        <f t="shared" si="22"/>
        <v>n/a</v>
      </c>
      <c r="U46" s="8"/>
      <c r="V46" s="33">
        <f>-VLOOKUP($A46,'pl-data'!$A:$BR,8+V$3)</f>
        <v>0</v>
      </c>
      <c r="W46" s="33">
        <f>-VLOOKUP($A46,'pl-data'!$A:$BR,38+W$3)</f>
        <v>0</v>
      </c>
      <c r="X46" s="33">
        <f>-VLOOKUP($A46,'pl-data'!$A:$BR,23+X$3)</f>
        <v>0</v>
      </c>
      <c r="Y46" s="34" t="str">
        <f t="shared" si="23"/>
        <v>n/a</v>
      </c>
      <c r="Z46" s="34" t="str">
        <f t="shared" si="24"/>
        <v>n/a</v>
      </c>
      <c r="AA46" s="8"/>
      <c r="AB46" s="33">
        <f>-VLOOKUP($A46,'pl-data'!$A:$BR,8+AB$3)</f>
        <v>0</v>
      </c>
      <c r="AC46" s="33">
        <f>-VLOOKUP($A46,'pl-data'!$A:$BR,38+AC$3)</f>
        <v>0</v>
      </c>
      <c r="AD46" s="33">
        <f>-VLOOKUP($A46,'pl-data'!$A:$BR,23+AD$3)</f>
        <v>0</v>
      </c>
      <c r="AE46" s="34" t="str">
        <f t="shared" si="25"/>
        <v>n/a</v>
      </c>
      <c r="AF46" s="34" t="str">
        <f t="shared" si="26"/>
        <v>n/a</v>
      </c>
      <c r="AG46" s="8"/>
      <c r="AH46" s="33">
        <f>-VLOOKUP($A46,'pl-data'!$A:$BR,8+AH$3)</f>
        <v>0</v>
      </c>
      <c r="AI46" s="33">
        <f>-VLOOKUP($A46,'pl-data'!$A:$BR,38+AI$3)</f>
        <v>0</v>
      </c>
      <c r="AJ46" s="33">
        <f>-VLOOKUP($A46,'pl-data'!$A:$BR,23+AJ$3)</f>
        <v>0</v>
      </c>
      <c r="AK46" s="34" t="str">
        <f t="shared" si="27"/>
        <v>n/a</v>
      </c>
      <c r="AL46" s="34" t="str">
        <f t="shared" si="28"/>
        <v>n/a</v>
      </c>
      <c r="AM46" s="8"/>
      <c r="AN46" s="33">
        <f>-VLOOKUP($A46,'pl-data'!$A:$BR,8+AN$3)</f>
        <v>0</v>
      </c>
      <c r="AO46" s="33">
        <f>-VLOOKUP($A46,'pl-data'!$A:$BR,38+AO$3)</f>
        <v>0</v>
      </c>
      <c r="AP46" s="33">
        <f>-VLOOKUP($A46,'pl-data'!$A:$BR,23+AP$3)</f>
        <v>0</v>
      </c>
      <c r="AQ46" s="34" t="str">
        <f t="shared" si="29"/>
        <v>n/a</v>
      </c>
      <c r="AR46" s="34" t="str">
        <f t="shared" si="30"/>
        <v>n/a</v>
      </c>
      <c r="AS46" s="8"/>
      <c r="AT46" s="33">
        <f>-VLOOKUP($A46,'pl-data'!$A:$BR,8+AT$3)</f>
        <v>0</v>
      </c>
      <c r="AU46" s="33">
        <f>-VLOOKUP($A46,'pl-data'!$A:$BR,38+AU$3)</f>
        <v>0</v>
      </c>
      <c r="AV46" s="33">
        <f>-VLOOKUP($A46,'pl-data'!$A:$BR,23+AV$3)</f>
        <v>0</v>
      </c>
      <c r="AW46" s="34" t="str">
        <f t="shared" si="31"/>
        <v>n/a</v>
      </c>
      <c r="AX46" s="34" t="str">
        <f t="shared" si="32"/>
        <v>n/a</v>
      </c>
      <c r="AY46" s="8"/>
      <c r="AZ46" s="33">
        <f>-VLOOKUP($A46,'pl-data'!$A:$BR,8+AZ$3)</f>
        <v>0</v>
      </c>
      <c r="BA46" s="33">
        <f>-VLOOKUP($A46,'pl-data'!$A:$BR,38+BA$3)</f>
        <v>0</v>
      </c>
      <c r="BB46" s="33">
        <f>-VLOOKUP($A46,'pl-data'!$A:$BR,23+BB$3)</f>
        <v>0</v>
      </c>
      <c r="BC46" s="34" t="str">
        <f t="shared" si="33"/>
        <v>n/a</v>
      </c>
      <c r="BD46" s="34" t="str">
        <f t="shared" si="34"/>
        <v>n/a</v>
      </c>
      <c r="BE46" s="8"/>
      <c r="BF46" s="33">
        <f>-VLOOKUP($A46,'pl-data'!$A:$BR,8+BF$3)</f>
        <v>0</v>
      </c>
      <c r="BG46" s="33">
        <f>-VLOOKUP($A46,'pl-data'!$A:$BR,38+BG$3)</f>
        <v>0</v>
      </c>
      <c r="BH46" s="33">
        <f>-VLOOKUP($A46,'pl-data'!$A:$BR,23+BH$3)</f>
        <v>0</v>
      </c>
      <c r="BI46" s="34" t="str">
        <f t="shared" si="35"/>
        <v>n/a</v>
      </c>
      <c r="BJ46" s="34" t="str">
        <f t="shared" si="36"/>
        <v>n/a</v>
      </c>
      <c r="BK46" s="8"/>
      <c r="BL46" s="33">
        <f>-VLOOKUP($A46,'pl-data'!$A:$BR,8+BL$3)</f>
        <v>0</v>
      </c>
      <c r="BM46" s="33">
        <f>-VLOOKUP($A46,'pl-data'!$A:$BR,38+BM$3)</f>
        <v>0</v>
      </c>
      <c r="BN46" s="33">
        <f>-VLOOKUP($A46,'pl-data'!$A:$BR,23+BN$3)</f>
        <v>0</v>
      </c>
      <c r="BO46" s="34" t="str">
        <f t="shared" si="37"/>
        <v>n/a</v>
      </c>
      <c r="BP46" s="34" t="str">
        <f t="shared" si="38"/>
        <v>n/a</v>
      </c>
      <c r="BQ46" s="8"/>
      <c r="BR46" s="33">
        <f>-VLOOKUP($A46,'pl-data'!$A:$BR,8+BR$3)</f>
        <v>0</v>
      </c>
      <c r="BS46" s="33">
        <f>-VLOOKUP($A46,'pl-data'!$A:$BR,38+BS$3)</f>
        <v>0</v>
      </c>
      <c r="BT46" s="33">
        <f>-VLOOKUP($A46,'pl-data'!$A:$BR,23+BT$3)</f>
        <v>0</v>
      </c>
      <c r="BU46" s="34" t="str">
        <f t="shared" si="39"/>
        <v>n/a</v>
      </c>
      <c r="BV46" s="34" t="str">
        <f t="shared" si="40"/>
        <v>n/a</v>
      </c>
      <c r="BW46" s="8"/>
      <c r="BX46" s="33">
        <f t="shared" si="12"/>
        <v>0</v>
      </c>
      <c r="BY46" s="33">
        <f t="shared" si="13"/>
        <v>0</v>
      </c>
      <c r="BZ46" s="33">
        <f t="shared" si="14"/>
        <v>0</v>
      </c>
      <c r="CA46" s="34" t="str">
        <f t="shared" si="15"/>
        <v>n/a</v>
      </c>
      <c r="CB46" s="34" t="str">
        <f t="shared" si="16"/>
        <v>n/a</v>
      </c>
      <c r="CC46" s="8"/>
    </row>
    <row r="47" spans="1:81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-VLOOKUP($A47,'pl-data'!$A:$BR,8+D$3)</f>
        <v>0</v>
      </c>
      <c r="E47" s="33">
        <f>-VLOOKUP($A47,'pl-data'!$A:$BR,38+E$3)</f>
        <v>0</v>
      </c>
      <c r="F47" s="33">
        <f>-VLOOKUP($A47,'pl-data'!$A:$BR,23+F$3)</f>
        <v>0</v>
      </c>
      <c r="G47" s="34" t="str">
        <f t="shared" si="17"/>
        <v>n/a</v>
      </c>
      <c r="H47" s="34" t="str">
        <f t="shared" si="18"/>
        <v>n/a</v>
      </c>
      <c r="I47" s="8"/>
      <c r="J47" s="33">
        <f>-VLOOKUP($A47,'pl-data'!$A:$BR,8+J$3)</f>
        <v>0</v>
      </c>
      <c r="K47" s="33">
        <f>-VLOOKUP($A47,'pl-data'!$A:$BR,38+K$3)</f>
        <v>0</v>
      </c>
      <c r="L47" s="33">
        <f>-VLOOKUP($A47,'pl-data'!$A:$BR,23+L$3)</f>
        <v>0</v>
      </c>
      <c r="M47" s="34" t="str">
        <f t="shared" si="19"/>
        <v>n/a</v>
      </c>
      <c r="N47" s="34" t="str">
        <f t="shared" si="20"/>
        <v>n/a</v>
      </c>
      <c r="O47" s="8"/>
      <c r="P47" s="33">
        <f>-VLOOKUP($A47,'pl-data'!$A:$BR,8+P$3)</f>
        <v>0</v>
      </c>
      <c r="Q47" s="33">
        <f>-VLOOKUP($A47,'pl-data'!$A:$BR,38+Q$3)</f>
        <v>0</v>
      </c>
      <c r="R47" s="33">
        <f>-VLOOKUP($A47,'pl-data'!$A:$BR,23+R$3)</f>
        <v>0</v>
      </c>
      <c r="S47" s="34" t="str">
        <f t="shared" si="21"/>
        <v>n/a</v>
      </c>
      <c r="T47" s="34" t="str">
        <f t="shared" si="22"/>
        <v>n/a</v>
      </c>
      <c r="U47" s="8"/>
      <c r="V47" s="33">
        <f>-VLOOKUP($A47,'pl-data'!$A:$BR,8+V$3)</f>
        <v>0</v>
      </c>
      <c r="W47" s="33">
        <f>-VLOOKUP($A47,'pl-data'!$A:$BR,38+W$3)</f>
        <v>0</v>
      </c>
      <c r="X47" s="33">
        <f>-VLOOKUP($A47,'pl-data'!$A:$BR,23+X$3)</f>
        <v>0</v>
      </c>
      <c r="Y47" s="34" t="str">
        <f t="shared" si="23"/>
        <v>n/a</v>
      </c>
      <c r="Z47" s="34" t="str">
        <f t="shared" si="24"/>
        <v>n/a</v>
      </c>
      <c r="AA47" s="8"/>
      <c r="AB47" s="33">
        <f>-VLOOKUP($A47,'pl-data'!$A:$BR,8+AB$3)</f>
        <v>0</v>
      </c>
      <c r="AC47" s="33">
        <f>-VLOOKUP($A47,'pl-data'!$A:$BR,38+AC$3)</f>
        <v>0</v>
      </c>
      <c r="AD47" s="33">
        <f>-VLOOKUP($A47,'pl-data'!$A:$BR,23+AD$3)</f>
        <v>0</v>
      </c>
      <c r="AE47" s="34" t="str">
        <f t="shared" si="25"/>
        <v>n/a</v>
      </c>
      <c r="AF47" s="34" t="str">
        <f t="shared" si="26"/>
        <v>n/a</v>
      </c>
      <c r="AG47" s="8"/>
      <c r="AH47" s="33">
        <f>-VLOOKUP($A47,'pl-data'!$A:$BR,8+AH$3)</f>
        <v>0</v>
      </c>
      <c r="AI47" s="33">
        <f>-VLOOKUP($A47,'pl-data'!$A:$BR,38+AI$3)</f>
        <v>0</v>
      </c>
      <c r="AJ47" s="33">
        <f>-VLOOKUP($A47,'pl-data'!$A:$BR,23+AJ$3)</f>
        <v>0</v>
      </c>
      <c r="AK47" s="34" t="str">
        <f t="shared" si="27"/>
        <v>n/a</v>
      </c>
      <c r="AL47" s="34" t="str">
        <f t="shared" si="28"/>
        <v>n/a</v>
      </c>
      <c r="AM47" s="8"/>
      <c r="AN47" s="33">
        <f>-VLOOKUP($A47,'pl-data'!$A:$BR,8+AN$3)</f>
        <v>0</v>
      </c>
      <c r="AO47" s="33">
        <f>-VLOOKUP($A47,'pl-data'!$A:$BR,38+AO$3)</f>
        <v>0</v>
      </c>
      <c r="AP47" s="33">
        <f>-VLOOKUP($A47,'pl-data'!$A:$BR,23+AP$3)</f>
        <v>0</v>
      </c>
      <c r="AQ47" s="34" t="str">
        <f t="shared" si="29"/>
        <v>n/a</v>
      </c>
      <c r="AR47" s="34" t="str">
        <f t="shared" si="30"/>
        <v>n/a</v>
      </c>
      <c r="AS47" s="8"/>
      <c r="AT47" s="33">
        <f>-VLOOKUP($A47,'pl-data'!$A:$BR,8+AT$3)</f>
        <v>0</v>
      </c>
      <c r="AU47" s="33">
        <f>-VLOOKUP($A47,'pl-data'!$A:$BR,38+AU$3)</f>
        <v>0</v>
      </c>
      <c r="AV47" s="33">
        <f>-VLOOKUP($A47,'pl-data'!$A:$BR,23+AV$3)</f>
        <v>0</v>
      </c>
      <c r="AW47" s="34" t="str">
        <f t="shared" si="31"/>
        <v>n/a</v>
      </c>
      <c r="AX47" s="34" t="str">
        <f t="shared" si="32"/>
        <v>n/a</v>
      </c>
      <c r="AY47" s="8"/>
      <c r="AZ47" s="33">
        <f>-VLOOKUP($A47,'pl-data'!$A:$BR,8+AZ$3)</f>
        <v>0</v>
      </c>
      <c r="BA47" s="33">
        <f>-VLOOKUP($A47,'pl-data'!$A:$BR,38+BA$3)</f>
        <v>0</v>
      </c>
      <c r="BB47" s="33">
        <f>-VLOOKUP($A47,'pl-data'!$A:$BR,23+BB$3)</f>
        <v>0</v>
      </c>
      <c r="BC47" s="34" t="str">
        <f t="shared" si="33"/>
        <v>n/a</v>
      </c>
      <c r="BD47" s="34" t="str">
        <f t="shared" si="34"/>
        <v>n/a</v>
      </c>
      <c r="BE47" s="8"/>
      <c r="BF47" s="33">
        <f>-VLOOKUP($A47,'pl-data'!$A:$BR,8+BF$3)</f>
        <v>0</v>
      </c>
      <c r="BG47" s="33">
        <f>-VLOOKUP($A47,'pl-data'!$A:$BR,38+BG$3)</f>
        <v>0</v>
      </c>
      <c r="BH47" s="33">
        <f>-VLOOKUP($A47,'pl-data'!$A:$BR,23+BH$3)</f>
        <v>0</v>
      </c>
      <c r="BI47" s="34" t="str">
        <f t="shared" si="35"/>
        <v>n/a</v>
      </c>
      <c r="BJ47" s="34" t="str">
        <f t="shared" si="36"/>
        <v>n/a</v>
      </c>
      <c r="BK47" s="8"/>
      <c r="BL47" s="33">
        <f>-VLOOKUP($A47,'pl-data'!$A:$BR,8+BL$3)</f>
        <v>0</v>
      </c>
      <c r="BM47" s="33">
        <f>-VLOOKUP($A47,'pl-data'!$A:$BR,38+BM$3)</f>
        <v>0</v>
      </c>
      <c r="BN47" s="33">
        <f>-VLOOKUP($A47,'pl-data'!$A:$BR,23+BN$3)</f>
        <v>0</v>
      </c>
      <c r="BO47" s="34" t="str">
        <f t="shared" si="37"/>
        <v>n/a</v>
      </c>
      <c r="BP47" s="34" t="str">
        <f t="shared" si="38"/>
        <v>n/a</v>
      </c>
      <c r="BQ47" s="8"/>
      <c r="BR47" s="33">
        <f>-VLOOKUP($A47,'pl-data'!$A:$BR,8+BR$3)</f>
        <v>0</v>
      </c>
      <c r="BS47" s="33">
        <f>-VLOOKUP($A47,'pl-data'!$A:$BR,38+BS$3)</f>
        <v>0</v>
      </c>
      <c r="BT47" s="33">
        <f>-VLOOKUP($A47,'pl-data'!$A:$BR,23+BT$3)</f>
        <v>0</v>
      </c>
      <c r="BU47" s="34" t="str">
        <f t="shared" si="39"/>
        <v>n/a</v>
      </c>
      <c r="BV47" s="34" t="str">
        <f t="shared" si="40"/>
        <v>n/a</v>
      </c>
      <c r="BW47" s="8"/>
      <c r="BX47" s="33">
        <f t="shared" si="12"/>
        <v>0</v>
      </c>
      <c r="BY47" s="33">
        <f t="shared" si="13"/>
        <v>0</v>
      </c>
      <c r="BZ47" s="33">
        <f t="shared" si="14"/>
        <v>0</v>
      </c>
      <c r="CA47" s="34" t="str">
        <f t="shared" si="15"/>
        <v>n/a</v>
      </c>
      <c r="CB47" s="34" t="str">
        <f t="shared" si="16"/>
        <v>n/a</v>
      </c>
      <c r="CC47" s="8"/>
    </row>
    <row r="48" spans="1:81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-VLOOKUP($A48,'pl-data'!$A:$BR,8+D$3)</f>
        <v>0</v>
      </c>
      <c r="E48" s="33">
        <f>-VLOOKUP($A48,'pl-data'!$A:$BR,38+E$3)</f>
        <v>0</v>
      </c>
      <c r="F48" s="33">
        <f>-VLOOKUP($A48,'pl-data'!$A:$BR,23+F$3)</f>
        <v>0</v>
      </c>
      <c r="G48" s="34" t="str">
        <f t="shared" si="17"/>
        <v>n/a</v>
      </c>
      <c r="H48" s="34" t="str">
        <f t="shared" si="18"/>
        <v>n/a</v>
      </c>
      <c r="I48" s="8"/>
      <c r="J48" s="33">
        <f>-VLOOKUP($A48,'pl-data'!$A:$BR,8+J$3)</f>
        <v>0</v>
      </c>
      <c r="K48" s="33">
        <f>-VLOOKUP($A48,'pl-data'!$A:$BR,38+K$3)</f>
        <v>0</v>
      </c>
      <c r="L48" s="33">
        <f>-VLOOKUP($A48,'pl-data'!$A:$BR,23+L$3)</f>
        <v>0</v>
      </c>
      <c r="M48" s="34" t="str">
        <f t="shared" si="19"/>
        <v>n/a</v>
      </c>
      <c r="N48" s="34" t="str">
        <f t="shared" si="20"/>
        <v>n/a</v>
      </c>
      <c r="O48" s="8"/>
      <c r="P48" s="33">
        <f>-VLOOKUP($A48,'pl-data'!$A:$BR,8+P$3)</f>
        <v>0</v>
      </c>
      <c r="Q48" s="33">
        <f>-VLOOKUP($A48,'pl-data'!$A:$BR,38+Q$3)</f>
        <v>0</v>
      </c>
      <c r="R48" s="33">
        <f>-VLOOKUP($A48,'pl-data'!$A:$BR,23+R$3)</f>
        <v>0</v>
      </c>
      <c r="S48" s="34" t="str">
        <f t="shared" si="21"/>
        <v>n/a</v>
      </c>
      <c r="T48" s="34" t="str">
        <f t="shared" si="22"/>
        <v>n/a</v>
      </c>
      <c r="U48" s="8"/>
      <c r="V48" s="33">
        <f>-VLOOKUP($A48,'pl-data'!$A:$BR,8+V$3)</f>
        <v>0</v>
      </c>
      <c r="W48" s="33">
        <f>-VLOOKUP($A48,'pl-data'!$A:$BR,38+W$3)</f>
        <v>0</v>
      </c>
      <c r="X48" s="33">
        <f>-VLOOKUP($A48,'pl-data'!$A:$BR,23+X$3)</f>
        <v>0</v>
      </c>
      <c r="Y48" s="34" t="str">
        <f t="shared" si="23"/>
        <v>n/a</v>
      </c>
      <c r="Z48" s="34" t="str">
        <f t="shared" si="24"/>
        <v>n/a</v>
      </c>
      <c r="AA48" s="8"/>
      <c r="AB48" s="33">
        <f>-VLOOKUP($A48,'pl-data'!$A:$BR,8+AB$3)</f>
        <v>0</v>
      </c>
      <c r="AC48" s="33">
        <f>-VLOOKUP($A48,'pl-data'!$A:$BR,38+AC$3)</f>
        <v>0</v>
      </c>
      <c r="AD48" s="33">
        <f>-VLOOKUP($A48,'pl-data'!$A:$BR,23+AD$3)</f>
        <v>0</v>
      </c>
      <c r="AE48" s="34" t="str">
        <f t="shared" si="25"/>
        <v>n/a</v>
      </c>
      <c r="AF48" s="34" t="str">
        <f t="shared" si="26"/>
        <v>n/a</v>
      </c>
      <c r="AG48" s="8"/>
      <c r="AH48" s="33">
        <f>-VLOOKUP($A48,'pl-data'!$A:$BR,8+AH$3)</f>
        <v>0</v>
      </c>
      <c r="AI48" s="33">
        <f>-VLOOKUP($A48,'pl-data'!$A:$BR,38+AI$3)</f>
        <v>0</v>
      </c>
      <c r="AJ48" s="33">
        <f>-VLOOKUP($A48,'pl-data'!$A:$BR,23+AJ$3)</f>
        <v>0</v>
      </c>
      <c r="AK48" s="34" t="str">
        <f t="shared" si="27"/>
        <v>n/a</v>
      </c>
      <c r="AL48" s="34" t="str">
        <f t="shared" si="28"/>
        <v>n/a</v>
      </c>
      <c r="AM48" s="8"/>
      <c r="AN48" s="33">
        <f>-VLOOKUP($A48,'pl-data'!$A:$BR,8+AN$3)</f>
        <v>0</v>
      </c>
      <c r="AO48" s="33">
        <f>-VLOOKUP($A48,'pl-data'!$A:$BR,38+AO$3)</f>
        <v>0</v>
      </c>
      <c r="AP48" s="33">
        <f>-VLOOKUP($A48,'pl-data'!$A:$BR,23+AP$3)</f>
        <v>0</v>
      </c>
      <c r="AQ48" s="34" t="str">
        <f t="shared" si="29"/>
        <v>n/a</v>
      </c>
      <c r="AR48" s="34" t="str">
        <f t="shared" si="30"/>
        <v>n/a</v>
      </c>
      <c r="AS48" s="8"/>
      <c r="AT48" s="33">
        <f>-VLOOKUP($A48,'pl-data'!$A:$BR,8+AT$3)</f>
        <v>0</v>
      </c>
      <c r="AU48" s="33">
        <f>-VLOOKUP($A48,'pl-data'!$A:$BR,38+AU$3)</f>
        <v>0</v>
      </c>
      <c r="AV48" s="33">
        <f>-VLOOKUP($A48,'pl-data'!$A:$BR,23+AV$3)</f>
        <v>0</v>
      </c>
      <c r="AW48" s="34" t="str">
        <f t="shared" si="31"/>
        <v>n/a</v>
      </c>
      <c r="AX48" s="34" t="str">
        <f t="shared" si="32"/>
        <v>n/a</v>
      </c>
      <c r="AY48" s="8"/>
      <c r="AZ48" s="33">
        <f>-VLOOKUP($A48,'pl-data'!$A:$BR,8+AZ$3)</f>
        <v>0</v>
      </c>
      <c r="BA48" s="33">
        <f>-VLOOKUP($A48,'pl-data'!$A:$BR,38+BA$3)</f>
        <v>0</v>
      </c>
      <c r="BB48" s="33">
        <f>-VLOOKUP($A48,'pl-data'!$A:$BR,23+BB$3)</f>
        <v>0</v>
      </c>
      <c r="BC48" s="34" t="str">
        <f t="shared" si="33"/>
        <v>n/a</v>
      </c>
      <c r="BD48" s="34" t="str">
        <f t="shared" si="34"/>
        <v>n/a</v>
      </c>
      <c r="BE48" s="8"/>
      <c r="BF48" s="33">
        <f>-VLOOKUP($A48,'pl-data'!$A:$BR,8+BF$3)</f>
        <v>0</v>
      </c>
      <c r="BG48" s="33">
        <f>-VLOOKUP($A48,'pl-data'!$A:$BR,38+BG$3)</f>
        <v>0</v>
      </c>
      <c r="BH48" s="33">
        <f>-VLOOKUP($A48,'pl-data'!$A:$BR,23+BH$3)</f>
        <v>0</v>
      </c>
      <c r="BI48" s="34" t="str">
        <f t="shared" si="35"/>
        <v>n/a</v>
      </c>
      <c r="BJ48" s="34" t="str">
        <f t="shared" si="36"/>
        <v>n/a</v>
      </c>
      <c r="BK48" s="8"/>
      <c r="BL48" s="33">
        <f>-VLOOKUP($A48,'pl-data'!$A:$BR,8+BL$3)</f>
        <v>0</v>
      </c>
      <c r="BM48" s="33">
        <f>-VLOOKUP($A48,'pl-data'!$A:$BR,38+BM$3)</f>
        <v>0</v>
      </c>
      <c r="BN48" s="33">
        <f>-VLOOKUP($A48,'pl-data'!$A:$BR,23+BN$3)</f>
        <v>0</v>
      </c>
      <c r="BO48" s="34" t="str">
        <f t="shared" si="37"/>
        <v>n/a</v>
      </c>
      <c r="BP48" s="34" t="str">
        <f t="shared" si="38"/>
        <v>n/a</v>
      </c>
      <c r="BQ48" s="8"/>
      <c r="BR48" s="33">
        <f>-VLOOKUP($A48,'pl-data'!$A:$BR,8+BR$3)</f>
        <v>0</v>
      </c>
      <c r="BS48" s="33">
        <f>-VLOOKUP($A48,'pl-data'!$A:$BR,38+BS$3)</f>
        <v>0</v>
      </c>
      <c r="BT48" s="33">
        <f>-VLOOKUP($A48,'pl-data'!$A:$BR,23+BT$3)</f>
        <v>0</v>
      </c>
      <c r="BU48" s="34" t="str">
        <f t="shared" si="39"/>
        <v>n/a</v>
      </c>
      <c r="BV48" s="34" t="str">
        <f t="shared" si="40"/>
        <v>n/a</v>
      </c>
      <c r="BW48" s="8"/>
      <c r="BX48" s="33">
        <f t="shared" si="12"/>
        <v>0</v>
      </c>
      <c r="BY48" s="33">
        <f t="shared" si="13"/>
        <v>0</v>
      </c>
      <c r="BZ48" s="33">
        <f t="shared" si="14"/>
        <v>0</v>
      </c>
      <c r="CA48" s="34" t="str">
        <f t="shared" si="15"/>
        <v>n/a</v>
      </c>
      <c r="CB48" s="34" t="str">
        <f t="shared" si="16"/>
        <v>n/a</v>
      </c>
      <c r="CC48" s="8"/>
    </row>
    <row r="49" spans="1:81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-VLOOKUP($A49,'pl-data'!$A:$BR,8+D$3)</f>
        <v>0</v>
      </c>
      <c r="E49" s="33">
        <f>-VLOOKUP($A49,'pl-data'!$A:$BR,38+E$3)</f>
        <v>0</v>
      </c>
      <c r="F49" s="33">
        <f>-VLOOKUP($A49,'pl-data'!$A:$BR,23+F$3)</f>
        <v>0</v>
      </c>
      <c r="G49" s="34" t="str">
        <f t="shared" si="17"/>
        <v>n/a</v>
      </c>
      <c r="H49" s="34" t="str">
        <f t="shared" si="18"/>
        <v>n/a</v>
      </c>
      <c r="I49" s="8"/>
      <c r="J49" s="33">
        <f>-VLOOKUP($A49,'pl-data'!$A:$BR,8+J$3)</f>
        <v>0</v>
      </c>
      <c r="K49" s="33">
        <f>-VLOOKUP($A49,'pl-data'!$A:$BR,38+K$3)</f>
        <v>0</v>
      </c>
      <c r="L49" s="33">
        <f>-VLOOKUP($A49,'pl-data'!$A:$BR,23+L$3)</f>
        <v>0</v>
      </c>
      <c r="M49" s="34" t="str">
        <f t="shared" si="19"/>
        <v>n/a</v>
      </c>
      <c r="N49" s="34" t="str">
        <f t="shared" si="20"/>
        <v>n/a</v>
      </c>
      <c r="O49" s="8"/>
      <c r="P49" s="33">
        <f>-VLOOKUP($A49,'pl-data'!$A:$BR,8+P$3)</f>
        <v>0</v>
      </c>
      <c r="Q49" s="33">
        <f>-VLOOKUP($A49,'pl-data'!$A:$BR,38+Q$3)</f>
        <v>0</v>
      </c>
      <c r="R49" s="33">
        <f>-VLOOKUP($A49,'pl-data'!$A:$BR,23+R$3)</f>
        <v>0</v>
      </c>
      <c r="S49" s="34" t="str">
        <f t="shared" si="21"/>
        <v>n/a</v>
      </c>
      <c r="T49" s="34" t="str">
        <f t="shared" si="22"/>
        <v>n/a</v>
      </c>
      <c r="U49" s="8"/>
      <c r="V49" s="33">
        <f>-VLOOKUP($A49,'pl-data'!$A:$BR,8+V$3)</f>
        <v>0</v>
      </c>
      <c r="W49" s="33">
        <f>-VLOOKUP($A49,'pl-data'!$A:$BR,38+W$3)</f>
        <v>0</v>
      </c>
      <c r="X49" s="33">
        <f>-VLOOKUP($A49,'pl-data'!$A:$BR,23+X$3)</f>
        <v>0</v>
      </c>
      <c r="Y49" s="34" t="str">
        <f t="shared" si="23"/>
        <v>n/a</v>
      </c>
      <c r="Z49" s="34" t="str">
        <f t="shared" si="24"/>
        <v>n/a</v>
      </c>
      <c r="AA49" s="8"/>
      <c r="AB49" s="33">
        <f>-VLOOKUP($A49,'pl-data'!$A:$BR,8+AB$3)</f>
        <v>0</v>
      </c>
      <c r="AC49" s="33">
        <f>-VLOOKUP($A49,'pl-data'!$A:$BR,38+AC$3)</f>
        <v>0</v>
      </c>
      <c r="AD49" s="33">
        <f>-VLOOKUP($A49,'pl-data'!$A:$BR,23+AD$3)</f>
        <v>0</v>
      </c>
      <c r="AE49" s="34" t="str">
        <f t="shared" si="25"/>
        <v>n/a</v>
      </c>
      <c r="AF49" s="34" t="str">
        <f t="shared" si="26"/>
        <v>n/a</v>
      </c>
      <c r="AG49" s="8"/>
      <c r="AH49" s="33">
        <f>-VLOOKUP($A49,'pl-data'!$A:$BR,8+AH$3)</f>
        <v>0</v>
      </c>
      <c r="AI49" s="33">
        <f>-VLOOKUP($A49,'pl-data'!$A:$BR,38+AI$3)</f>
        <v>0</v>
      </c>
      <c r="AJ49" s="33">
        <f>-VLOOKUP($A49,'pl-data'!$A:$BR,23+AJ$3)</f>
        <v>0</v>
      </c>
      <c r="AK49" s="34" t="str">
        <f t="shared" si="27"/>
        <v>n/a</v>
      </c>
      <c r="AL49" s="34" t="str">
        <f t="shared" si="28"/>
        <v>n/a</v>
      </c>
      <c r="AM49" s="8"/>
      <c r="AN49" s="33">
        <f>-VLOOKUP($A49,'pl-data'!$A:$BR,8+AN$3)</f>
        <v>0</v>
      </c>
      <c r="AO49" s="33">
        <f>-VLOOKUP($A49,'pl-data'!$A:$BR,38+AO$3)</f>
        <v>0</v>
      </c>
      <c r="AP49" s="33">
        <f>-VLOOKUP($A49,'pl-data'!$A:$BR,23+AP$3)</f>
        <v>0</v>
      </c>
      <c r="AQ49" s="34" t="str">
        <f t="shared" si="29"/>
        <v>n/a</v>
      </c>
      <c r="AR49" s="34" t="str">
        <f t="shared" si="30"/>
        <v>n/a</v>
      </c>
      <c r="AS49" s="8"/>
      <c r="AT49" s="33">
        <f>-VLOOKUP($A49,'pl-data'!$A:$BR,8+AT$3)</f>
        <v>0</v>
      </c>
      <c r="AU49" s="33">
        <f>-VLOOKUP($A49,'pl-data'!$A:$BR,38+AU$3)</f>
        <v>0</v>
      </c>
      <c r="AV49" s="33">
        <f>-VLOOKUP($A49,'pl-data'!$A:$BR,23+AV$3)</f>
        <v>0</v>
      </c>
      <c r="AW49" s="34" t="str">
        <f t="shared" si="31"/>
        <v>n/a</v>
      </c>
      <c r="AX49" s="34" t="str">
        <f t="shared" si="32"/>
        <v>n/a</v>
      </c>
      <c r="AY49" s="8"/>
      <c r="AZ49" s="33">
        <f>-VLOOKUP($A49,'pl-data'!$A:$BR,8+AZ$3)</f>
        <v>0</v>
      </c>
      <c r="BA49" s="33">
        <f>-VLOOKUP($A49,'pl-data'!$A:$BR,38+BA$3)</f>
        <v>0</v>
      </c>
      <c r="BB49" s="33">
        <f>-VLOOKUP($A49,'pl-data'!$A:$BR,23+BB$3)</f>
        <v>0</v>
      </c>
      <c r="BC49" s="34" t="str">
        <f t="shared" si="33"/>
        <v>n/a</v>
      </c>
      <c r="BD49" s="34" t="str">
        <f t="shared" si="34"/>
        <v>n/a</v>
      </c>
      <c r="BE49" s="8"/>
      <c r="BF49" s="33">
        <f>-VLOOKUP($A49,'pl-data'!$A:$BR,8+BF$3)</f>
        <v>0</v>
      </c>
      <c r="BG49" s="33">
        <f>-VLOOKUP($A49,'pl-data'!$A:$BR,38+BG$3)</f>
        <v>0</v>
      </c>
      <c r="BH49" s="33">
        <f>-VLOOKUP($A49,'pl-data'!$A:$BR,23+BH$3)</f>
        <v>0</v>
      </c>
      <c r="BI49" s="34" t="str">
        <f t="shared" si="35"/>
        <v>n/a</v>
      </c>
      <c r="BJ49" s="34" t="str">
        <f t="shared" si="36"/>
        <v>n/a</v>
      </c>
      <c r="BK49" s="8"/>
      <c r="BL49" s="33">
        <f>-VLOOKUP($A49,'pl-data'!$A:$BR,8+BL$3)</f>
        <v>0</v>
      </c>
      <c r="BM49" s="33">
        <f>-VLOOKUP($A49,'pl-data'!$A:$BR,38+BM$3)</f>
        <v>0</v>
      </c>
      <c r="BN49" s="33">
        <f>-VLOOKUP($A49,'pl-data'!$A:$BR,23+BN$3)</f>
        <v>0</v>
      </c>
      <c r="BO49" s="34" t="str">
        <f t="shared" si="37"/>
        <v>n/a</v>
      </c>
      <c r="BP49" s="34" t="str">
        <f t="shared" si="38"/>
        <v>n/a</v>
      </c>
      <c r="BQ49" s="8"/>
      <c r="BR49" s="33">
        <f>-VLOOKUP($A49,'pl-data'!$A:$BR,8+BR$3)</f>
        <v>0</v>
      </c>
      <c r="BS49" s="33">
        <f>-VLOOKUP($A49,'pl-data'!$A:$BR,38+BS$3)</f>
        <v>0</v>
      </c>
      <c r="BT49" s="33">
        <f>-VLOOKUP($A49,'pl-data'!$A:$BR,23+BT$3)</f>
        <v>0</v>
      </c>
      <c r="BU49" s="34" t="str">
        <f t="shared" si="39"/>
        <v>n/a</v>
      </c>
      <c r="BV49" s="34" t="str">
        <f t="shared" si="40"/>
        <v>n/a</v>
      </c>
      <c r="BW49" s="8"/>
      <c r="BX49" s="33">
        <f t="shared" si="12"/>
        <v>0</v>
      </c>
      <c r="BY49" s="33">
        <f t="shared" si="13"/>
        <v>0</v>
      </c>
      <c r="BZ49" s="33">
        <f t="shared" si="14"/>
        <v>0</v>
      </c>
      <c r="CA49" s="34" t="str">
        <f t="shared" si="15"/>
        <v>n/a</v>
      </c>
      <c r="CB49" s="34" t="str">
        <f t="shared" si="16"/>
        <v>n/a</v>
      </c>
      <c r="CC49" s="8"/>
    </row>
    <row r="50" spans="1:81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-VLOOKUP($A50,'pl-data'!$A:$BR,8+D$3)</f>
        <v>0</v>
      </c>
      <c r="E50" s="33">
        <f>-VLOOKUP($A50,'pl-data'!$A:$BR,38+E$3)</f>
        <v>0</v>
      </c>
      <c r="F50" s="33">
        <f>-VLOOKUP($A50,'pl-data'!$A:$BR,23+F$3)</f>
        <v>0</v>
      </c>
      <c r="G50" s="34" t="str">
        <f t="shared" si="17"/>
        <v>n/a</v>
      </c>
      <c r="H50" s="34" t="str">
        <f t="shared" si="18"/>
        <v>n/a</v>
      </c>
      <c r="I50" s="8"/>
      <c r="J50" s="33">
        <f>-VLOOKUP($A50,'pl-data'!$A:$BR,8+J$3)</f>
        <v>0</v>
      </c>
      <c r="K50" s="33">
        <f>-VLOOKUP($A50,'pl-data'!$A:$BR,38+K$3)</f>
        <v>0</v>
      </c>
      <c r="L50" s="33">
        <f>-VLOOKUP($A50,'pl-data'!$A:$BR,23+L$3)</f>
        <v>0</v>
      </c>
      <c r="M50" s="34" t="str">
        <f t="shared" si="19"/>
        <v>n/a</v>
      </c>
      <c r="N50" s="34" t="str">
        <f t="shared" si="20"/>
        <v>n/a</v>
      </c>
      <c r="O50" s="8"/>
      <c r="P50" s="33">
        <f>-VLOOKUP($A50,'pl-data'!$A:$BR,8+P$3)</f>
        <v>0</v>
      </c>
      <c r="Q50" s="33">
        <f>-VLOOKUP($A50,'pl-data'!$A:$BR,38+Q$3)</f>
        <v>0</v>
      </c>
      <c r="R50" s="33">
        <f>-VLOOKUP($A50,'pl-data'!$A:$BR,23+R$3)</f>
        <v>0</v>
      </c>
      <c r="S50" s="34" t="str">
        <f t="shared" si="21"/>
        <v>n/a</v>
      </c>
      <c r="T50" s="34" t="str">
        <f t="shared" si="22"/>
        <v>n/a</v>
      </c>
      <c r="U50" s="8"/>
      <c r="V50" s="33">
        <f>-VLOOKUP($A50,'pl-data'!$A:$BR,8+V$3)</f>
        <v>0</v>
      </c>
      <c r="W50" s="33">
        <f>-VLOOKUP($A50,'pl-data'!$A:$BR,38+W$3)</f>
        <v>0</v>
      </c>
      <c r="X50" s="33">
        <f>-VLOOKUP($A50,'pl-data'!$A:$BR,23+X$3)</f>
        <v>0</v>
      </c>
      <c r="Y50" s="34" t="str">
        <f t="shared" si="23"/>
        <v>n/a</v>
      </c>
      <c r="Z50" s="34" t="str">
        <f t="shared" si="24"/>
        <v>n/a</v>
      </c>
      <c r="AA50" s="8"/>
      <c r="AB50" s="33">
        <f>-VLOOKUP($A50,'pl-data'!$A:$BR,8+AB$3)</f>
        <v>0</v>
      </c>
      <c r="AC50" s="33">
        <f>-VLOOKUP($A50,'pl-data'!$A:$BR,38+AC$3)</f>
        <v>0</v>
      </c>
      <c r="AD50" s="33">
        <f>-VLOOKUP($A50,'pl-data'!$A:$BR,23+AD$3)</f>
        <v>0</v>
      </c>
      <c r="AE50" s="34" t="str">
        <f t="shared" si="25"/>
        <v>n/a</v>
      </c>
      <c r="AF50" s="34" t="str">
        <f t="shared" si="26"/>
        <v>n/a</v>
      </c>
      <c r="AG50" s="8"/>
      <c r="AH50" s="33">
        <f>-VLOOKUP($A50,'pl-data'!$A:$BR,8+AH$3)</f>
        <v>0</v>
      </c>
      <c r="AI50" s="33">
        <f>-VLOOKUP($A50,'pl-data'!$A:$BR,38+AI$3)</f>
        <v>0</v>
      </c>
      <c r="AJ50" s="33">
        <f>-VLOOKUP($A50,'pl-data'!$A:$BR,23+AJ$3)</f>
        <v>0</v>
      </c>
      <c r="AK50" s="34" t="str">
        <f t="shared" si="27"/>
        <v>n/a</v>
      </c>
      <c r="AL50" s="34" t="str">
        <f t="shared" si="28"/>
        <v>n/a</v>
      </c>
      <c r="AM50" s="8"/>
      <c r="AN50" s="33">
        <f>-VLOOKUP($A50,'pl-data'!$A:$BR,8+AN$3)</f>
        <v>0</v>
      </c>
      <c r="AO50" s="33">
        <f>-VLOOKUP($A50,'pl-data'!$A:$BR,38+AO$3)</f>
        <v>0</v>
      </c>
      <c r="AP50" s="33">
        <f>-VLOOKUP($A50,'pl-data'!$A:$BR,23+AP$3)</f>
        <v>0</v>
      </c>
      <c r="AQ50" s="34" t="str">
        <f t="shared" si="29"/>
        <v>n/a</v>
      </c>
      <c r="AR50" s="34" t="str">
        <f t="shared" si="30"/>
        <v>n/a</v>
      </c>
      <c r="AS50" s="8"/>
      <c r="AT50" s="33">
        <f>-VLOOKUP($A50,'pl-data'!$A:$BR,8+AT$3)</f>
        <v>0</v>
      </c>
      <c r="AU50" s="33">
        <f>-VLOOKUP($A50,'pl-data'!$A:$BR,38+AU$3)</f>
        <v>0</v>
      </c>
      <c r="AV50" s="33">
        <f>-VLOOKUP($A50,'pl-data'!$A:$BR,23+AV$3)</f>
        <v>0</v>
      </c>
      <c r="AW50" s="34" t="str">
        <f t="shared" si="31"/>
        <v>n/a</v>
      </c>
      <c r="AX50" s="34" t="str">
        <f t="shared" si="32"/>
        <v>n/a</v>
      </c>
      <c r="AY50" s="8"/>
      <c r="AZ50" s="33">
        <f>-VLOOKUP($A50,'pl-data'!$A:$BR,8+AZ$3)</f>
        <v>0</v>
      </c>
      <c r="BA50" s="33">
        <f>-VLOOKUP($A50,'pl-data'!$A:$BR,38+BA$3)</f>
        <v>0</v>
      </c>
      <c r="BB50" s="33">
        <f>-VLOOKUP($A50,'pl-data'!$A:$BR,23+BB$3)</f>
        <v>0</v>
      </c>
      <c r="BC50" s="34" t="str">
        <f t="shared" si="33"/>
        <v>n/a</v>
      </c>
      <c r="BD50" s="34" t="str">
        <f t="shared" si="34"/>
        <v>n/a</v>
      </c>
      <c r="BE50" s="8"/>
      <c r="BF50" s="33">
        <f>-VLOOKUP($A50,'pl-data'!$A:$BR,8+BF$3)</f>
        <v>0</v>
      </c>
      <c r="BG50" s="33">
        <f>-VLOOKUP($A50,'pl-data'!$A:$BR,38+BG$3)</f>
        <v>0</v>
      </c>
      <c r="BH50" s="33">
        <f>-VLOOKUP($A50,'pl-data'!$A:$BR,23+BH$3)</f>
        <v>0</v>
      </c>
      <c r="BI50" s="34" t="str">
        <f t="shared" si="35"/>
        <v>n/a</v>
      </c>
      <c r="BJ50" s="34" t="str">
        <f t="shared" si="36"/>
        <v>n/a</v>
      </c>
      <c r="BK50" s="8"/>
      <c r="BL50" s="33">
        <f>-VLOOKUP($A50,'pl-data'!$A:$BR,8+BL$3)</f>
        <v>0</v>
      </c>
      <c r="BM50" s="33">
        <f>-VLOOKUP($A50,'pl-data'!$A:$BR,38+BM$3)</f>
        <v>0</v>
      </c>
      <c r="BN50" s="33">
        <f>-VLOOKUP($A50,'pl-data'!$A:$BR,23+BN$3)</f>
        <v>0</v>
      </c>
      <c r="BO50" s="34" t="str">
        <f t="shared" si="37"/>
        <v>n/a</v>
      </c>
      <c r="BP50" s="34" t="str">
        <f t="shared" si="38"/>
        <v>n/a</v>
      </c>
      <c r="BQ50" s="8"/>
      <c r="BR50" s="33">
        <f>-VLOOKUP($A50,'pl-data'!$A:$BR,8+BR$3)</f>
        <v>0</v>
      </c>
      <c r="BS50" s="33">
        <f>-VLOOKUP($A50,'pl-data'!$A:$BR,38+BS$3)</f>
        <v>0</v>
      </c>
      <c r="BT50" s="33">
        <f>-VLOOKUP($A50,'pl-data'!$A:$BR,23+BT$3)</f>
        <v>0</v>
      </c>
      <c r="BU50" s="34" t="str">
        <f t="shared" si="39"/>
        <v>n/a</v>
      </c>
      <c r="BV50" s="34" t="str">
        <f t="shared" si="40"/>
        <v>n/a</v>
      </c>
      <c r="BW50" s="8"/>
      <c r="BX50" s="33">
        <f t="shared" si="12"/>
        <v>0</v>
      </c>
      <c r="BY50" s="33">
        <f t="shared" si="13"/>
        <v>0</v>
      </c>
      <c r="BZ50" s="33">
        <f t="shared" si="14"/>
        <v>0</v>
      </c>
      <c r="CA50" s="34" t="str">
        <f t="shared" si="15"/>
        <v>n/a</v>
      </c>
      <c r="CB50" s="34" t="str">
        <f t="shared" si="16"/>
        <v>n/a</v>
      </c>
      <c r="CC50" s="8"/>
    </row>
    <row r="51" spans="1:81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-VLOOKUP($A51,'pl-data'!$A:$BR,8+D$3)</f>
        <v>0</v>
      </c>
      <c r="E51" s="33">
        <f>-VLOOKUP($A51,'pl-data'!$A:$BR,38+E$3)</f>
        <v>0</v>
      </c>
      <c r="F51" s="33">
        <f>-VLOOKUP($A51,'pl-data'!$A:$BR,23+F$3)</f>
        <v>0</v>
      </c>
      <c r="G51" s="34" t="str">
        <f t="shared" si="17"/>
        <v>n/a</v>
      </c>
      <c r="H51" s="34" t="str">
        <f t="shared" si="18"/>
        <v>n/a</v>
      </c>
      <c r="I51" s="8"/>
      <c r="J51" s="33">
        <f>-VLOOKUP($A51,'pl-data'!$A:$BR,8+J$3)</f>
        <v>0</v>
      </c>
      <c r="K51" s="33">
        <f>-VLOOKUP($A51,'pl-data'!$A:$BR,38+K$3)</f>
        <v>0</v>
      </c>
      <c r="L51" s="33">
        <f>-VLOOKUP($A51,'pl-data'!$A:$BR,23+L$3)</f>
        <v>0</v>
      </c>
      <c r="M51" s="34" t="str">
        <f t="shared" si="19"/>
        <v>n/a</v>
      </c>
      <c r="N51" s="34" t="str">
        <f t="shared" si="20"/>
        <v>n/a</v>
      </c>
      <c r="O51" s="8"/>
      <c r="P51" s="33">
        <f>-VLOOKUP($A51,'pl-data'!$A:$BR,8+P$3)</f>
        <v>0</v>
      </c>
      <c r="Q51" s="33">
        <f>-VLOOKUP($A51,'pl-data'!$A:$BR,38+Q$3)</f>
        <v>0</v>
      </c>
      <c r="R51" s="33">
        <f>-VLOOKUP($A51,'pl-data'!$A:$BR,23+R$3)</f>
        <v>0</v>
      </c>
      <c r="S51" s="34" t="str">
        <f t="shared" si="21"/>
        <v>n/a</v>
      </c>
      <c r="T51" s="34" t="str">
        <f t="shared" si="22"/>
        <v>n/a</v>
      </c>
      <c r="U51" s="8"/>
      <c r="V51" s="33">
        <f>-VLOOKUP($A51,'pl-data'!$A:$BR,8+V$3)</f>
        <v>0</v>
      </c>
      <c r="W51" s="33">
        <f>-VLOOKUP($A51,'pl-data'!$A:$BR,38+W$3)</f>
        <v>0</v>
      </c>
      <c r="X51" s="33">
        <f>-VLOOKUP($A51,'pl-data'!$A:$BR,23+X$3)</f>
        <v>0</v>
      </c>
      <c r="Y51" s="34" t="str">
        <f t="shared" si="23"/>
        <v>n/a</v>
      </c>
      <c r="Z51" s="34" t="str">
        <f t="shared" si="24"/>
        <v>n/a</v>
      </c>
      <c r="AA51" s="8"/>
      <c r="AB51" s="33">
        <f>-VLOOKUP($A51,'pl-data'!$A:$BR,8+AB$3)</f>
        <v>0</v>
      </c>
      <c r="AC51" s="33">
        <f>-VLOOKUP($A51,'pl-data'!$A:$BR,38+AC$3)</f>
        <v>0</v>
      </c>
      <c r="AD51" s="33">
        <f>-VLOOKUP($A51,'pl-data'!$A:$BR,23+AD$3)</f>
        <v>0</v>
      </c>
      <c r="AE51" s="34" t="str">
        <f t="shared" si="25"/>
        <v>n/a</v>
      </c>
      <c r="AF51" s="34" t="str">
        <f t="shared" si="26"/>
        <v>n/a</v>
      </c>
      <c r="AG51" s="8"/>
      <c r="AH51" s="33">
        <f>-VLOOKUP($A51,'pl-data'!$A:$BR,8+AH$3)</f>
        <v>0</v>
      </c>
      <c r="AI51" s="33">
        <f>-VLOOKUP($A51,'pl-data'!$A:$BR,38+AI$3)</f>
        <v>0</v>
      </c>
      <c r="AJ51" s="33">
        <f>-VLOOKUP($A51,'pl-data'!$A:$BR,23+AJ$3)</f>
        <v>0</v>
      </c>
      <c r="AK51" s="34" t="str">
        <f t="shared" si="27"/>
        <v>n/a</v>
      </c>
      <c r="AL51" s="34" t="str">
        <f t="shared" si="28"/>
        <v>n/a</v>
      </c>
      <c r="AM51" s="8"/>
      <c r="AN51" s="33">
        <f>-VLOOKUP($A51,'pl-data'!$A:$BR,8+AN$3)</f>
        <v>0</v>
      </c>
      <c r="AO51" s="33">
        <f>-VLOOKUP($A51,'pl-data'!$A:$BR,38+AO$3)</f>
        <v>0</v>
      </c>
      <c r="AP51" s="33">
        <f>-VLOOKUP($A51,'pl-data'!$A:$BR,23+AP$3)</f>
        <v>0</v>
      </c>
      <c r="AQ51" s="34" t="str">
        <f t="shared" si="29"/>
        <v>n/a</v>
      </c>
      <c r="AR51" s="34" t="str">
        <f t="shared" si="30"/>
        <v>n/a</v>
      </c>
      <c r="AS51" s="8"/>
      <c r="AT51" s="33">
        <f>-VLOOKUP($A51,'pl-data'!$A:$BR,8+AT$3)</f>
        <v>0</v>
      </c>
      <c r="AU51" s="33">
        <f>-VLOOKUP($A51,'pl-data'!$A:$BR,38+AU$3)</f>
        <v>0</v>
      </c>
      <c r="AV51" s="33">
        <f>-VLOOKUP($A51,'pl-data'!$A:$BR,23+AV$3)</f>
        <v>0</v>
      </c>
      <c r="AW51" s="34" t="str">
        <f t="shared" si="31"/>
        <v>n/a</v>
      </c>
      <c r="AX51" s="34" t="str">
        <f t="shared" si="32"/>
        <v>n/a</v>
      </c>
      <c r="AY51" s="8"/>
      <c r="AZ51" s="33">
        <f>-VLOOKUP($A51,'pl-data'!$A:$BR,8+AZ$3)</f>
        <v>0</v>
      </c>
      <c r="BA51" s="33">
        <f>-VLOOKUP($A51,'pl-data'!$A:$BR,38+BA$3)</f>
        <v>0</v>
      </c>
      <c r="BB51" s="33">
        <f>-VLOOKUP($A51,'pl-data'!$A:$BR,23+BB$3)</f>
        <v>0</v>
      </c>
      <c r="BC51" s="34" t="str">
        <f t="shared" si="33"/>
        <v>n/a</v>
      </c>
      <c r="BD51" s="34" t="str">
        <f t="shared" si="34"/>
        <v>n/a</v>
      </c>
      <c r="BE51" s="8"/>
      <c r="BF51" s="33">
        <f>-VLOOKUP($A51,'pl-data'!$A:$BR,8+BF$3)</f>
        <v>0</v>
      </c>
      <c r="BG51" s="33">
        <f>-VLOOKUP($A51,'pl-data'!$A:$BR,38+BG$3)</f>
        <v>0</v>
      </c>
      <c r="BH51" s="33">
        <f>-VLOOKUP($A51,'pl-data'!$A:$BR,23+BH$3)</f>
        <v>0</v>
      </c>
      <c r="BI51" s="34" t="str">
        <f t="shared" si="35"/>
        <v>n/a</v>
      </c>
      <c r="BJ51" s="34" t="str">
        <f t="shared" si="36"/>
        <v>n/a</v>
      </c>
      <c r="BK51" s="8"/>
      <c r="BL51" s="33">
        <f>-VLOOKUP($A51,'pl-data'!$A:$BR,8+BL$3)</f>
        <v>0</v>
      </c>
      <c r="BM51" s="33">
        <f>-VLOOKUP($A51,'pl-data'!$A:$BR,38+BM$3)</f>
        <v>0</v>
      </c>
      <c r="BN51" s="33">
        <f>-VLOOKUP($A51,'pl-data'!$A:$BR,23+BN$3)</f>
        <v>0</v>
      </c>
      <c r="BO51" s="34" t="str">
        <f t="shared" si="37"/>
        <v>n/a</v>
      </c>
      <c r="BP51" s="34" t="str">
        <f t="shared" si="38"/>
        <v>n/a</v>
      </c>
      <c r="BQ51" s="8"/>
      <c r="BR51" s="33">
        <f>-VLOOKUP($A51,'pl-data'!$A:$BR,8+BR$3)</f>
        <v>0</v>
      </c>
      <c r="BS51" s="33">
        <f>-VLOOKUP($A51,'pl-data'!$A:$BR,38+BS$3)</f>
        <v>0</v>
      </c>
      <c r="BT51" s="33">
        <f>-VLOOKUP($A51,'pl-data'!$A:$BR,23+BT$3)</f>
        <v>0</v>
      </c>
      <c r="BU51" s="34" t="str">
        <f t="shared" si="39"/>
        <v>n/a</v>
      </c>
      <c r="BV51" s="34" t="str">
        <f t="shared" si="40"/>
        <v>n/a</v>
      </c>
      <c r="BW51" s="8"/>
      <c r="BX51" s="33">
        <f t="shared" si="12"/>
        <v>0</v>
      </c>
      <c r="BY51" s="33">
        <f t="shared" si="13"/>
        <v>0</v>
      </c>
      <c r="BZ51" s="33">
        <f t="shared" si="14"/>
        <v>0</v>
      </c>
      <c r="CA51" s="34" t="str">
        <f t="shared" si="15"/>
        <v>n/a</v>
      </c>
      <c r="CB51" s="34" t="str">
        <f t="shared" si="16"/>
        <v>n/a</v>
      </c>
      <c r="CC51" s="8"/>
    </row>
    <row r="52" spans="1:81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-VLOOKUP($A52,'pl-data'!$A:$BR,8+D$3)</f>
        <v>0</v>
      </c>
      <c r="E52" s="33">
        <f>-VLOOKUP($A52,'pl-data'!$A:$BR,38+E$3)</f>
        <v>0</v>
      </c>
      <c r="F52" s="33">
        <f>-VLOOKUP($A52,'pl-data'!$A:$BR,23+F$3)</f>
        <v>0</v>
      </c>
      <c r="G52" s="34" t="str">
        <f t="shared" si="17"/>
        <v>n/a</v>
      </c>
      <c r="H52" s="34" t="str">
        <f t="shared" si="18"/>
        <v>n/a</v>
      </c>
      <c r="I52" s="8"/>
      <c r="J52" s="33">
        <f>-VLOOKUP($A52,'pl-data'!$A:$BR,8+J$3)</f>
        <v>0</v>
      </c>
      <c r="K52" s="33">
        <f>-VLOOKUP($A52,'pl-data'!$A:$BR,38+K$3)</f>
        <v>0</v>
      </c>
      <c r="L52" s="33">
        <f>-VLOOKUP($A52,'pl-data'!$A:$BR,23+L$3)</f>
        <v>0</v>
      </c>
      <c r="M52" s="34" t="str">
        <f t="shared" si="19"/>
        <v>n/a</v>
      </c>
      <c r="N52" s="34" t="str">
        <f t="shared" si="20"/>
        <v>n/a</v>
      </c>
      <c r="O52" s="8"/>
      <c r="P52" s="33">
        <f>-VLOOKUP($A52,'pl-data'!$A:$BR,8+P$3)</f>
        <v>0</v>
      </c>
      <c r="Q52" s="33">
        <f>-VLOOKUP($A52,'pl-data'!$A:$BR,38+Q$3)</f>
        <v>0</v>
      </c>
      <c r="R52" s="33">
        <f>-VLOOKUP($A52,'pl-data'!$A:$BR,23+R$3)</f>
        <v>0</v>
      </c>
      <c r="S52" s="34" t="str">
        <f t="shared" si="21"/>
        <v>n/a</v>
      </c>
      <c r="T52" s="34" t="str">
        <f t="shared" si="22"/>
        <v>n/a</v>
      </c>
      <c r="U52" s="8"/>
      <c r="V52" s="33">
        <f>-VLOOKUP($A52,'pl-data'!$A:$BR,8+V$3)</f>
        <v>0</v>
      </c>
      <c r="W52" s="33">
        <f>-VLOOKUP($A52,'pl-data'!$A:$BR,38+W$3)</f>
        <v>0</v>
      </c>
      <c r="X52" s="33">
        <f>-VLOOKUP($A52,'pl-data'!$A:$BR,23+X$3)</f>
        <v>0</v>
      </c>
      <c r="Y52" s="34" t="str">
        <f t="shared" si="23"/>
        <v>n/a</v>
      </c>
      <c r="Z52" s="34" t="str">
        <f t="shared" si="24"/>
        <v>n/a</v>
      </c>
      <c r="AA52" s="8"/>
      <c r="AB52" s="33">
        <f>-VLOOKUP($A52,'pl-data'!$A:$BR,8+AB$3)</f>
        <v>0</v>
      </c>
      <c r="AC52" s="33">
        <f>-VLOOKUP($A52,'pl-data'!$A:$BR,38+AC$3)</f>
        <v>0</v>
      </c>
      <c r="AD52" s="33">
        <f>-VLOOKUP($A52,'pl-data'!$A:$BR,23+AD$3)</f>
        <v>0</v>
      </c>
      <c r="AE52" s="34" t="str">
        <f t="shared" si="25"/>
        <v>n/a</v>
      </c>
      <c r="AF52" s="34" t="str">
        <f t="shared" si="26"/>
        <v>n/a</v>
      </c>
      <c r="AG52" s="8"/>
      <c r="AH52" s="33">
        <f>-VLOOKUP($A52,'pl-data'!$A:$BR,8+AH$3)</f>
        <v>0</v>
      </c>
      <c r="AI52" s="33">
        <f>-VLOOKUP($A52,'pl-data'!$A:$BR,38+AI$3)</f>
        <v>0</v>
      </c>
      <c r="AJ52" s="33">
        <f>-VLOOKUP($A52,'pl-data'!$A:$BR,23+AJ$3)</f>
        <v>0</v>
      </c>
      <c r="AK52" s="34" t="str">
        <f t="shared" si="27"/>
        <v>n/a</v>
      </c>
      <c r="AL52" s="34" t="str">
        <f t="shared" si="28"/>
        <v>n/a</v>
      </c>
      <c r="AM52" s="8"/>
      <c r="AN52" s="33">
        <f>-VLOOKUP($A52,'pl-data'!$A:$BR,8+AN$3)</f>
        <v>0</v>
      </c>
      <c r="AO52" s="33">
        <f>-VLOOKUP($A52,'pl-data'!$A:$BR,38+AO$3)</f>
        <v>0</v>
      </c>
      <c r="AP52" s="33">
        <f>-VLOOKUP($A52,'pl-data'!$A:$BR,23+AP$3)</f>
        <v>0</v>
      </c>
      <c r="AQ52" s="34" t="str">
        <f t="shared" si="29"/>
        <v>n/a</v>
      </c>
      <c r="AR52" s="34" t="str">
        <f t="shared" si="30"/>
        <v>n/a</v>
      </c>
      <c r="AS52" s="8"/>
      <c r="AT52" s="33">
        <f>-VLOOKUP($A52,'pl-data'!$A:$BR,8+AT$3)</f>
        <v>0</v>
      </c>
      <c r="AU52" s="33">
        <f>-VLOOKUP($A52,'pl-data'!$A:$BR,38+AU$3)</f>
        <v>0</v>
      </c>
      <c r="AV52" s="33">
        <f>-VLOOKUP($A52,'pl-data'!$A:$BR,23+AV$3)</f>
        <v>0</v>
      </c>
      <c r="AW52" s="34" t="str">
        <f t="shared" si="31"/>
        <v>n/a</v>
      </c>
      <c r="AX52" s="34" t="str">
        <f t="shared" si="32"/>
        <v>n/a</v>
      </c>
      <c r="AY52" s="8"/>
      <c r="AZ52" s="33">
        <f>-VLOOKUP($A52,'pl-data'!$A:$BR,8+AZ$3)</f>
        <v>0</v>
      </c>
      <c r="BA52" s="33">
        <f>-VLOOKUP($A52,'pl-data'!$A:$BR,38+BA$3)</f>
        <v>0</v>
      </c>
      <c r="BB52" s="33">
        <f>-VLOOKUP($A52,'pl-data'!$A:$BR,23+BB$3)</f>
        <v>0</v>
      </c>
      <c r="BC52" s="34" t="str">
        <f t="shared" si="33"/>
        <v>n/a</v>
      </c>
      <c r="BD52" s="34" t="str">
        <f t="shared" si="34"/>
        <v>n/a</v>
      </c>
      <c r="BE52" s="8"/>
      <c r="BF52" s="33">
        <f>-VLOOKUP($A52,'pl-data'!$A:$BR,8+BF$3)</f>
        <v>0</v>
      </c>
      <c r="BG52" s="33">
        <f>-VLOOKUP($A52,'pl-data'!$A:$BR,38+BG$3)</f>
        <v>0</v>
      </c>
      <c r="BH52" s="33">
        <f>-VLOOKUP($A52,'pl-data'!$A:$BR,23+BH$3)</f>
        <v>0</v>
      </c>
      <c r="BI52" s="34" t="str">
        <f t="shared" si="35"/>
        <v>n/a</v>
      </c>
      <c r="BJ52" s="34" t="str">
        <f t="shared" si="36"/>
        <v>n/a</v>
      </c>
      <c r="BK52" s="8"/>
      <c r="BL52" s="33">
        <f>-VLOOKUP($A52,'pl-data'!$A:$BR,8+BL$3)</f>
        <v>0</v>
      </c>
      <c r="BM52" s="33">
        <f>-VLOOKUP($A52,'pl-data'!$A:$BR,38+BM$3)</f>
        <v>0</v>
      </c>
      <c r="BN52" s="33">
        <f>-VLOOKUP($A52,'pl-data'!$A:$BR,23+BN$3)</f>
        <v>0</v>
      </c>
      <c r="BO52" s="34" t="str">
        <f t="shared" si="37"/>
        <v>n/a</v>
      </c>
      <c r="BP52" s="34" t="str">
        <f t="shared" si="38"/>
        <v>n/a</v>
      </c>
      <c r="BQ52" s="8"/>
      <c r="BR52" s="33">
        <f>-VLOOKUP($A52,'pl-data'!$A:$BR,8+BR$3)</f>
        <v>0</v>
      </c>
      <c r="BS52" s="33">
        <f>-VLOOKUP($A52,'pl-data'!$A:$BR,38+BS$3)</f>
        <v>0</v>
      </c>
      <c r="BT52" s="33">
        <f>-VLOOKUP($A52,'pl-data'!$A:$BR,23+BT$3)</f>
        <v>0</v>
      </c>
      <c r="BU52" s="34" t="str">
        <f t="shared" si="39"/>
        <v>n/a</v>
      </c>
      <c r="BV52" s="34" t="str">
        <f t="shared" si="40"/>
        <v>n/a</v>
      </c>
      <c r="BW52" s="8"/>
      <c r="BX52" s="33">
        <f t="shared" si="12"/>
        <v>0</v>
      </c>
      <c r="BY52" s="33">
        <f t="shared" si="13"/>
        <v>0</v>
      </c>
      <c r="BZ52" s="33">
        <f t="shared" si="14"/>
        <v>0</v>
      </c>
      <c r="CA52" s="34" t="str">
        <f t="shared" si="15"/>
        <v>n/a</v>
      </c>
      <c r="CB52" s="34" t="str">
        <f t="shared" si="16"/>
        <v>n/a</v>
      </c>
      <c r="CC52" s="8"/>
    </row>
    <row r="53" spans="1:81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-VLOOKUP($A53,'pl-data'!$A:$BR,8+D$3)</f>
        <v>0</v>
      </c>
      <c r="E53" s="33">
        <f>-VLOOKUP($A53,'pl-data'!$A:$BR,38+E$3)</f>
        <v>0</v>
      </c>
      <c r="F53" s="33">
        <f>-VLOOKUP($A53,'pl-data'!$A:$BR,23+F$3)</f>
        <v>0</v>
      </c>
      <c r="G53" s="34" t="str">
        <f t="shared" si="17"/>
        <v>n/a</v>
      </c>
      <c r="H53" s="34" t="str">
        <f t="shared" si="18"/>
        <v>n/a</v>
      </c>
      <c r="I53" s="8"/>
      <c r="J53" s="33">
        <f>-VLOOKUP($A53,'pl-data'!$A:$BR,8+J$3)</f>
        <v>0</v>
      </c>
      <c r="K53" s="33">
        <f>-VLOOKUP($A53,'pl-data'!$A:$BR,38+K$3)</f>
        <v>0</v>
      </c>
      <c r="L53" s="33">
        <f>-VLOOKUP($A53,'pl-data'!$A:$BR,23+L$3)</f>
        <v>0</v>
      </c>
      <c r="M53" s="34" t="str">
        <f t="shared" si="19"/>
        <v>n/a</v>
      </c>
      <c r="N53" s="34" t="str">
        <f t="shared" si="20"/>
        <v>n/a</v>
      </c>
      <c r="O53" s="8"/>
      <c r="P53" s="33">
        <f>-VLOOKUP($A53,'pl-data'!$A:$BR,8+P$3)</f>
        <v>0</v>
      </c>
      <c r="Q53" s="33">
        <f>-VLOOKUP($A53,'pl-data'!$A:$BR,38+Q$3)</f>
        <v>0</v>
      </c>
      <c r="R53" s="33">
        <f>-VLOOKUP($A53,'pl-data'!$A:$BR,23+R$3)</f>
        <v>0</v>
      </c>
      <c r="S53" s="34" t="str">
        <f t="shared" si="21"/>
        <v>n/a</v>
      </c>
      <c r="T53" s="34" t="str">
        <f t="shared" si="22"/>
        <v>n/a</v>
      </c>
      <c r="U53" s="8"/>
      <c r="V53" s="33">
        <f>-VLOOKUP($A53,'pl-data'!$A:$BR,8+V$3)</f>
        <v>0</v>
      </c>
      <c r="W53" s="33">
        <f>-VLOOKUP($A53,'pl-data'!$A:$BR,38+W$3)</f>
        <v>0</v>
      </c>
      <c r="X53" s="33">
        <f>-VLOOKUP($A53,'pl-data'!$A:$BR,23+X$3)</f>
        <v>0</v>
      </c>
      <c r="Y53" s="34" t="str">
        <f t="shared" si="23"/>
        <v>n/a</v>
      </c>
      <c r="Z53" s="34" t="str">
        <f t="shared" si="24"/>
        <v>n/a</v>
      </c>
      <c r="AA53" s="8"/>
      <c r="AB53" s="33">
        <f>-VLOOKUP($A53,'pl-data'!$A:$BR,8+AB$3)</f>
        <v>0</v>
      </c>
      <c r="AC53" s="33">
        <f>-VLOOKUP($A53,'pl-data'!$A:$BR,38+AC$3)</f>
        <v>0</v>
      </c>
      <c r="AD53" s="33">
        <f>-VLOOKUP($A53,'pl-data'!$A:$BR,23+AD$3)</f>
        <v>0</v>
      </c>
      <c r="AE53" s="34" t="str">
        <f t="shared" si="25"/>
        <v>n/a</v>
      </c>
      <c r="AF53" s="34" t="str">
        <f t="shared" si="26"/>
        <v>n/a</v>
      </c>
      <c r="AG53" s="8"/>
      <c r="AH53" s="33">
        <f>-VLOOKUP($A53,'pl-data'!$A:$BR,8+AH$3)</f>
        <v>0</v>
      </c>
      <c r="AI53" s="33">
        <f>-VLOOKUP($A53,'pl-data'!$A:$BR,38+AI$3)</f>
        <v>0</v>
      </c>
      <c r="AJ53" s="33">
        <f>-VLOOKUP($A53,'pl-data'!$A:$BR,23+AJ$3)</f>
        <v>0</v>
      </c>
      <c r="AK53" s="34" t="str">
        <f t="shared" si="27"/>
        <v>n/a</v>
      </c>
      <c r="AL53" s="34" t="str">
        <f t="shared" si="28"/>
        <v>n/a</v>
      </c>
      <c r="AM53" s="8"/>
      <c r="AN53" s="33">
        <f>-VLOOKUP($A53,'pl-data'!$A:$BR,8+AN$3)</f>
        <v>0</v>
      </c>
      <c r="AO53" s="33">
        <f>-VLOOKUP($A53,'pl-data'!$A:$BR,38+AO$3)</f>
        <v>0</v>
      </c>
      <c r="AP53" s="33">
        <f>-VLOOKUP($A53,'pl-data'!$A:$BR,23+AP$3)</f>
        <v>0</v>
      </c>
      <c r="AQ53" s="34" t="str">
        <f t="shared" si="29"/>
        <v>n/a</v>
      </c>
      <c r="AR53" s="34" t="str">
        <f t="shared" si="30"/>
        <v>n/a</v>
      </c>
      <c r="AS53" s="8"/>
      <c r="AT53" s="33">
        <f>-VLOOKUP($A53,'pl-data'!$A:$BR,8+AT$3)</f>
        <v>0</v>
      </c>
      <c r="AU53" s="33">
        <f>-VLOOKUP($A53,'pl-data'!$A:$BR,38+AU$3)</f>
        <v>0</v>
      </c>
      <c r="AV53" s="33">
        <f>-VLOOKUP($A53,'pl-data'!$A:$BR,23+AV$3)</f>
        <v>0</v>
      </c>
      <c r="AW53" s="34" t="str">
        <f t="shared" si="31"/>
        <v>n/a</v>
      </c>
      <c r="AX53" s="34" t="str">
        <f t="shared" si="32"/>
        <v>n/a</v>
      </c>
      <c r="AY53" s="8"/>
      <c r="AZ53" s="33">
        <f>-VLOOKUP($A53,'pl-data'!$A:$BR,8+AZ$3)</f>
        <v>0</v>
      </c>
      <c r="BA53" s="33">
        <f>-VLOOKUP($A53,'pl-data'!$A:$BR,38+BA$3)</f>
        <v>0</v>
      </c>
      <c r="BB53" s="33">
        <f>-VLOOKUP($A53,'pl-data'!$A:$BR,23+BB$3)</f>
        <v>0</v>
      </c>
      <c r="BC53" s="34" t="str">
        <f t="shared" si="33"/>
        <v>n/a</v>
      </c>
      <c r="BD53" s="34" t="str">
        <f t="shared" si="34"/>
        <v>n/a</v>
      </c>
      <c r="BE53" s="8"/>
      <c r="BF53" s="33">
        <f>-VLOOKUP($A53,'pl-data'!$A:$BR,8+BF$3)</f>
        <v>0</v>
      </c>
      <c r="BG53" s="33">
        <f>-VLOOKUP($A53,'pl-data'!$A:$BR,38+BG$3)</f>
        <v>0</v>
      </c>
      <c r="BH53" s="33">
        <f>-VLOOKUP($A53,'pl-data'!$A:$BR,23+BH$3)</f>
        <v>0</v>
      </c>
      <c r="BI53" s="34" t="str">
        <f t="shared" si="35"/>
        <v>n/a</v>
      </c>
      <c r="BJ53" s="34" t="str">
        <f t="shared" si="36"/>
        <v>n/a</v>
      </c>
      <c r="BK53" s="8"/>
      <c r="BL53" s="33">
        <f>-VLOOKUP($A53,'pl-data'!$A:$BR,8+BL$3)</f>
        <v>0</v>
      </c>
      <c r="BM53" s="33">
        <f>-VLOOKUP($A53,'pl-data'!$A:$BR,38+BM$3)</f>
        <v>0</v>
      </c>
      <c r="BN53" s="33">
        <f>-VLOOKUP($A53,'pl-data'!$A:$BR,23+BN$3)</f>
        <v>0</v>
      </c>
      <c r="BO53" s="34" t="str">
        <f t="shared" si="37"/>
        <v>n/a</v>
      </c>
      <c r="BP53" s="34" t="str">
        <f t="shared" si="38"/>
        <v>n/a</v>
      </c>
      <c r="BQ53" s="8"/>
      <c r="BR53" s="33">
        <f>-VLOOKUP($A53,'pl-data'!$A:$BR,8+BR$3)</f>
        <v>0</v>
      </c>
      <c r="BS53" s="33">
        <f>-VLOOKUP($A53,'pl-data'!$A:$BR,38+BS$3)</f>
        <v>0</v>
      </c>
      <c r="BT53" s="33">
        <f>-VLOOKUP($A53,'pl-data'!$A:$BR,23+BT$3)</f>
        <v>0</v>
      </c>
      <c r="BU53" s="34" t="str">
        <f t="shared" si="39"/>
        <v>n/a</v>
      </c>
      <c r="BV53" s="34" t="str">
        <f t="shared" si="40"/>
        <v>n/a</v>
      </c>
      <c r="BW53" s="8"/>
      <c r="BX53" s="33">
        <f t="shared" si="12"/>
        <v>0</v>
      </c>
      <c r="BY53" s="33">
        <f t="shared" si="13"/>
        <v>0</v>
      </c>
      <c r="BZ53" s="33">
        <f t="shared" si="14"/>
        <v>0</v>
      </c>
      <c r="CA53" s="34" t="str">
        <f t="shared" si="15"/>
        <v>n/a</v>
      </c>
      <c r="CB53" s="34" t="str">
        <f t="shared" si="16"/>
        <v>n/a</v>
      </c>
      <c r="CC53" s="8"/>
    </row>
    <row r="54" spans="1:81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-VLOOKUP($A54,'pl-data'!$A:$BR,8+D$3)</f>
        <v>0</v>
      </c>
      <c r="E54" s="33">
        <f>-VLOOKUP($A54,'pl-data'!$A:$BR,38+E$3)</f>
        <v>0</v>
      </c>
      <c r="F54" s="33">
        <f>-VLOOKUP($A54,'pl-data'!$A:$BR,23+F$3)</f>
        <v>0</v>
      </c>
      <c r="G54" s="34" t="str">
        <f t="shared" si="17"/>
        <v>n/a</v>
      </c>
      <c r="H54" s="34" t="str">
        <f t="shared" si="18"/>
        <v>n/a</v>
      </c>
      <c r="I54" s="8"/>
      <c r="J54" s="33">
        <f>-VLOOKUP($A54,'pl-data'!$A:$BR,8+J$3)</f>
        <v>0</v>
      </c>
      <c r="K54" s="33">
        <f>-VLOOKUP($A54,'pl-data'!$A:$BR,38+K$3)</f>
        <v>0</v>
      </c>
      <c r="L54" s="33">
        <f>-VLOOKUP($A54,'pl-data'!$A:$BR,23+L$3)</f>
        <v>0</v>
      </c>
      <c r="M54" s="34" t="str">
        <f t="shared" si="19"/>
        <v>n/a</v>
      </c>
      <c r="N54" s="34" t="str">
        <f t="shared" si="20"/>
        <v>n/a</v>
      </c>
      <c r="O54" s="8"/>
      <c r="P54" s="33">
        <f>-VLOOKUP($A54,'pl-data'!$A:$BR,8+P$3)</f>
        <v>0</v>
      </c>
      <c r="Q54" s="33">
        <f>-VLOOKUP($A54,'pl-data'!$A:$BR,38+Q$3)</f>
        <v>0</v>
      </c>
      <c r="R54" s="33">
        <f>-VLOOKUP($A54,'pl-data'!$A:$BR,23+R$3)</f>
        <v>0</v>
      </c>
      <c r="S54" s="34" t="str">
        <f t="shared" si="21"/>
        <v>n/a</v>
      </c>
      <c r="T54" s="34" t="str">
        <f t="shared" si="22"/>
        <v>n/a</v>
      </c>
      <c r="U54" s="8"/>
      <c r="V54" s="33">
        <f>-VLOOKUP($A54,'pl-data'!$A:$BR,8+V$3)</f>
        <v>0</v>
      </c>
      <c r="W54" s="33">
        <f>-VLOOKUP($A54,'pl-data'!$A:$BR,38+W$3)</f>
        <v>0</v>
      </c>
      <c r="X54" s="33">
        <f>-VLOOKUP($A54,'pl-data'!$A:$BR,23+X$3)</f>
        <v>0</v>
      </c>
      <c r="Y54" s="34" t="str">
        <f t="shared" si="23"/>
        <v>n/a</v>
      </c>
      <c r="Z54" s="34" t="str">
        <f t="shared" si="24"/>
        <v>n/a</v>
      </c>
      <c r="AA54" s="8"/>
      <c r="AB54" s="33">
        <f>-VLOOKUP($A54,'pl-data'!$A:$BR,8+AB$3)</f>
        <v>0</v>
      </c>
      <c r="AC54" s="33">
        <f>-VLOOKUP($A54,'pl-data'!$A:$BR,38+AC$3)</f>
        <v>0</v>
      </c>
      <c r="AD54" s="33">
        <f>-VLOOKUP($A54,'pl-data'!$A:$BR,23+AD$3)</f>
        <v>0</v>
      </c>
      <c r="AE54" s="34" t="str">
        <f t="shared" si="25"/>
        <v>n/a</v>
      </c>
      <c r="AF54" s="34" t="str">
        <f t="shared" si="26"/>
        <v>n/a</v>
      </c>
      <c r="AG54" s="8"/>
      <c r="AH54" s="33">
        <f>-VLOOKUP($A54,'pl-data'!$A:$BR,8+AH$3)</f>
        <v>0</v>
      </c>
      <c r="AI54" s="33">
        <f>-VLOOKUP($A54,'pl-data'!$A:$BR,38+AI$3)</f>
        <v>0</v>
      </c>
      <c r="AJ54" s="33">
        <f>-VLOOKUP($A54,'pl-data'!$A:$BR,23+AJ$3)</f>
        <v>0</v>
      </c>
      <c r="AK54" s="34" t="str">
        <f t="shared" si="27"/>
        <v>n/a</v>
      </c>
      <c r="AL54" s="34" t="str">
        <f t="shared" si="28"/>
        <v>n/a</v>
      </c>
      <c r="AM54" s="8"/>
      <c r="AN54" s="33">
        <f>-VLOOKUP($A54,'pl-data'!$A:$BR,8+AN$3)</f>
        <v>0</v>
      </c>
      <c r="AO54" s="33">
        <f>-VLOOKUP($A54,'pl-data'!$A:$BR,38+AO$3)</f>
        <v>0</v>
      </c>
      <c r="AP54" s="33">
        <f>-VLOOKUP($A54,'pl-data'!$A:$BR,23+AP$3)</f>
        <v>0</v>
      </c>
      <c r="AQ54" s="34" t="str">
        <f t="shared" si="29"/>
        <v>n/a</v>
      </c>
      <c r="AR54" s="34" t="str">
        <f t="shared" si="30"/>
        <v>n/a</v>
      </c>
      <c r="AS54" s="8"/>
      <c r="AT54" s="33">
        <f>-VLOOKUP($A54,'pl-data'!$A:$BR,8+AT$3)</f>
        <v>0</v>
      </c>
      <c r="AU54" s="33">
        <f>-VLOOKUP($A54,'pl-data'!$A:$BR,38+AU$3)</f>
        <v>0</v>
      </c>
      <c r="AV54" s="33">
        <f>-VLOOKUP($A54,'pl-data'!$A:$BR,23+AV$3)</f>
        <v>0</v>
      </c>
      <c r="AW54" s="34" t="str">
        <f t="shared" si="31"/>
        <v>n/a</v>
      </c>
      <c r="AX54" s="34" t="str">
        <f t="shared" si="32"/>
        <v>n/a</v>
      </c>
      <c r="AY54" s="8"/>
      <c r="AZ54" s="33">
        <f>-VLOOKUP($A54,'pl-data'!$A:$BR,8+AZ$3)</f>
        <v>0</v>
      </c>
      <c r="BA54" s="33">
        <f>-VLOOKUP($A54,'pl-data'!$A:$BR,38+BA$3)</f>
        <v>0</v>
      </c>
      <c r="BB54" s="33">
        <f>-VLOOKUP($A54,'pl-data'!$A:$BR,23+BB$3)</f>
        <v>0</v>
      </c>
      <c r="BC54" s="34" t="str">
        <f t="shared" si="33"/>
        <v>n/a</v>
      </c>
      <c r="BD54" s="34" t="str">
        <f t="shared" si="34"/>
        <v>n/a</v>
      </c>
      <c r="BE54" s="8"/>
      <c r="BF54" s="33">
        <f>-VLOOKUP($A54,'pl-data'!$A:$BR,8+BF$3)</f>
        <v>0</v>
      </c>
      <c r="BG54" s="33">
        <f>-VLOOKUP($A54,'pl-data'!$A:$BR,38+BG$3)</f>
        <v>0</v>
      </c>
      <c r="BH54" s="33">
        <f>-VLOOKUP($A54,'pl-data'!$A:$BR,23+BH$3)</f>
        <v>0</v>
      </c>
      <c r="BI54" s="34" t="str">
        <f t="shared" si="35"/>
        <v>n/a</v>
      </c>
      <c r="BJ54" s="34" t="str">
        <f t="shared" si="36"/>
        <v>n/a</v>
      </c>
      <c r="BK54" s="8"/>
      <c r="BL54" s="33">
        <f>-VLOOKUP($A54,'pl-data'!$A:$BR,8+BL$3)</f>
        <v>0</v>
      </c>
      <c r="BM54" s="33">
        <f>-VLOOKUP($A54,'pl-data'!$A:$BR,38+BM$3)</f>
        <v>0</v>
      </c>
      <c r="BN54" s="33">
        <f>-VLOOKUP($A54,'pl-data'!$A:$BR,23+BN$3)</f>
        <v>0</v>
      </c>
      <c r="BO54" s="34" t="str">
        <f t="shared" si="37"/>
        <v>n/a</v>
      </c>
      <c r="BP54" s="34" t="str">
        <f t="shared" si="38"/>
        <v>n/a</v>
      </c>
      <c r="BQ54" s="8"/>
      <c r="BR54" s="33">
        <f>-VLOOKUP($A54,'pl-data'!$A:$BR,8+BR$3)</f>
        <v>0</v>
      </c>
      <c r="BS54" s="33">
        <f>-VLOOKUP($A54,'pl-data'!$A:$BR,38+BS$3)</f>
        <v>0</v>
      </c>
      <c r="BT54" s="33">
        <f>-VLOOKUP($A54,'pl-data'!$A:$BR,23+BT$3)</f>
        <v>0</v>
      </c>
      <c r="BU54" s="34" t="str">
        <f t="shared" si="39"/>
        <v>n/a</v>
      </c>
      <c r="BV54" s="34" t="str">
        <f t="shared" si="40"/>
        <v>n/a</v>
      </c>
      <c r="BW54" s="8"/>
      <c r="BX54" s="33">
        <f t="shared" si="12"/>
        <v>0</v>
      </c>
      <c r="BY54" s="33">
        <f t="shared" si="13"/>
        <v>0</v>
      </c>
      <c r="BZ54" s="33">
        <f t="shared" si="14"/>
        <v>0</v>
      </c>
      <c r="CA54" s="34" t="str">
        <f t="shared" si="15"/>
        <v>n/a</v>
      </c>
      <c r="CB54" s="34" t="str">
        <f t="shared" si="16"/>
        <v>n/a</v>
      </c>
      <c r="CC54" s="8"/>
    </row>
    <row r="55" spans="1:81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-VLOOKUP($A55,'pl-data'!$A:$BR,8+D$3)</f>
        <v>0</v>
      </c>
      <c r="E55" s="33">
        <f>-VLOOKUP($A55,'pl-data'!$A:$BR,38+E$3)</f>
        <v>0</v>
      </c>
      <c r="F55" s="33">
        <f>-VLOOKUP($A55,'pl-data'!$A:$BR,23+F$3)</f>
        <v>0</v>
      </c>
      <c r="G55" s="34" t="str">
        <f t="shared" si="17"/>
        <v>n/a</v>
      </c>
      <c r="H55" s="34" t="str">
        <f t="shared" si="18"/>
        <v>n/a</v>
      </c>
      <c r="I55" s="8"/>
      <c r="J55" s="33">
        <f>-VLOOKUP($A55,'pl-data'!$A:$BR,8+J$3)</f>
        <v>0</v>
      </c>
      <c r="K55" s="33">
        <f>-VLOOKUP($A55,'pl-data'!$A:$BR,38+K$3)</f>
        <v>0</v>
      </c>
      <c r="L55" s="33">
        <f>-VLOOKUP($A55,'pl-data'!$A:$BR,23+L$3)</f>
        <v>0</v>
      </c>
      <c r="M55" s="34" t="str">
        <f t="shared" si="19"/>
        <v>n/a</v>
      </c>
      <c r="N55" s="34" t="str">
        <f t="shared" si="20"/>
        <v>n/a</v>
      </c>
      <c r="O55" s="8"/>
      <c r="P55" s="33">
        <f>-VLOOKUP($A55,'pl-data'!$A:$BR,8+P$3)</f>
        <v>0</v>
      </c>
      <c r="Q55" s="33">
        <f>-VLOOKUP($A55,'pl-data'!$A:$BR,38+Q$3)</f>
        <v>0</v>
      </c>
      <c r="R55" s="33">
        <f>-VLOOKUP($A55,'pl-data'!$A:$BR,23+R$3)</f>
        <v>0</v>
      </c>
      <c r="S55" s="34" t="str">
        <f t="shared" si="21"/>
        <v>n/a</v>
      </c>
      <c r="T55" s="34" t="str">
        <f t="shared" si="22"/>
        <v>n/a</v>
      </c>
      <c r="U55" s="8"/>
      <c r="V55" s="33">
        <f>-VLOOKUP($A55,'pl-data'!$A:$BR,8+V$3)</f>
        <v>0</v>
      </c>
      <c r="W55" s="33">
        <f>-VLOOKUP($A55,'pl-data'!$A:$BR,38+W$3)</f>
        <v>0</v>
      </c>
      <c r="X55" s="33">
        <f>-VLOOKUP($A55,'pl-data'!$A:$BR,23+X$3)</f>
        <v>0</v>
      </c>
      <c r="Y55" s="34" t="str">
        <f t="shared" si="23"/>
        <v>n/a</v>
      </c>
      <c r="Z55" s="34" t="str">
        <f t="shared" si="24"/>
        <v>n/a</v>
      </c>
      <c r="AA55" s="8"/>
      <c r="AB55" s="33">
        <f>-VLOOKUP($A55,'pl-data'!$A:$BR,8+AB$3)</f>
        <v>0</v>
      </c>
      <c r="AC55" s="33">
        <f>-VLOOKUP($A55,'pl-data'!$A:$BR,38+AC$3)</f>
        <v>0</v>
      </c>
      <c r="AD55" s="33">
        <f>-VLOOKUP($A55,'pl-data'!$A:$BR,23+AD$3)</f>
        <v>0</v>
      </c>
      <c r="AE55" s="34" t="str">
        <f t="shared" si="25"/>
        <v>n/a</v>
      </c>
      <c r="AF55" s="34" t="str">
        <f t="shared" si="26"/>
        <v>n/a</v>
      </c>
      <c r="AG55" s="8"/>
      <c r="AH55" s="33">
        <f>-VLOOKUP($A55,'pl-data'!$A:$BR,8+AH$3)</f>
        <v>0</v>
      </c>
      <c r="AI55" s="33">
        <f>-VLOOKUP($A55,'pl-data'!$A:$BR,38+AI$3)</f>
        <v>0</v>
      </c>
      <c r="AJ55" s="33">
        <f>-VLOOKUP($A55,'pl-data'!$A:$BR,23+AJ$3)</f>
        <v>0</v>
      </c>
      <c r="AK55" s="34" t="str">
        <f t="shared" si="27"/>
        <v>n/a</v>
      </c>
      <c r="AL55" s="34" t="str">
        <f t="shared" si="28"/>
        <v>n/a</v>
      </c>
      <c r="AM55" s="8"/>
      <c r="AN55" s="33">
        <f>-VLOOKUP($A55,'pl-data'!$A:$BR,8+AN$3)</f>
        <v>0</v>
      </c>
      <c r="AO55" s="33">
        <f>-VLOOKUP($A55,'pl-data'!$A:$BR,38+AO$3)</f>
        <v>0</v>
      </c>
      <c r="AP55" s="33">
        <f>-VLOOKUP($A55,'pl-data'!$A:$BR,23+AP$3)</f>
        <v>0</v>
      </c>
      <c r="AQ55" s="34" t="str">
        <f t="shared" si="29"/>
        <v>n/a</v>
      </c>
      <c r="AR55" s="34" t="str">
        <f t="shared" si="30"/>
        <v>n/a</v>
      </c>
      <c r="AS55" s="8"/>
      <c r="AT55" s="33">
        <f>-VLOOKUP($A55,'pl-data'!$A:$BR,8+AT$3)</f>
        <v>0</v>
      </c>
      <c r="AU55" s="33">
        <f>-VLOOKUP($A55,'pl-data'!$A:$BR,38+AU$3)</f>
        <v>0</v>
      </c>
      <c r="AV55" s="33">
        <f>-VLOOKUP($A55,'pl-data'!$A:$BR,23+AV$3)</f>
        <v>0</v>
      </c>
      <c r="AW55" s="34" t="str">
        <f t="shared" si="31"/>
        <v>n/a</v>
      </c>
      <c r="AX55" s="34" t="str">
        <f t="shared" si="32"/>
        <v>n/a</v>
      </c>
      <c r="AY55" s="8"/>
      <c r="AZ55" s="33">
        <f>-VLOOKUP($A55,'pl-data'!$A:$BR,8+AZ$3)</f>
        <v>0</v>
      </c>
      <c r="BA55" s="33">
        <f>-VLOOKUP($A55,'pl-data'!$A:$BR,38+BA$3)</f>
        <v>0</v>
      </c>
      <c r="BB55" s="33">
        <f>-VLOOKUP($A55,'pl-data'!$A:$BR,23+BB$3)</f>
        <v>0</v>
      </c>
      <c r="BC55" s="34" t="str">
        <f t="shared" si="33"/>
        <v>n/a</v>
      </c>
      <c r="BD55" s="34" t="str">
        <f t="shared" si="34"/>
        <v>n/a</v>
      </c>
      <c r="BE55" s="8"/>
      <c r="BF55" s="33">
        <f>-VLOOKUP($A55,'pl-data'!$A:$BR,8+BF$3)</f>
        <v>0</v>
      </c>
      <c r="BG55" s="33">
        <f>-VLOOKUP($A55,'pl-data'!$A:$BR,38+BG$3)</f>
        <v>0</v>
      </c>
      <c r="BH55" s="33">
        <f>-VLOOKUP($A55,'pl-data'!$A:$BR,23+BH$3)</f>
        <v>0</v>
      </c>
      <c r="BI55" s="34" t="str">
        <f t="shared" si="35"/>
        <v>n/a</v>
      </c>
      <c r="BJ55" s="34" t="str">
        <f t="shared" si="36"/>
        <v>n/a</v>
      </c>
      <c r="BK55" s="8"/>
      <c r="BL55" s="33">
        <f>-VLOOKUP($A55,'pl-data'!$A:$BR,8+BL$3)</f>
        <v>0</v>
      </c>
      <c r="BM55" s="33">
        <f>-VLOOKUP($A55,'pl-data'!$A:$BR,38+BM$3)</f>
        <v>0</v>
      </c>
      <c r="BN55" s="33">
        <f>-VLOOKUP($A55,'pl-data'!$A:$BR,23+BN$3)</f>
        <v>0</v>
      </c>
      <c r="BO55" s="34" t="str">
        <f t="shared" si="37"/>
        <v>n/a</v>
      </c>
      <c r="BP55" s="34" t="str">
        <f t="shared" si="38"/>
        <v>n/a</v>
      </c>
      <c r="BQ55" s="8"/>
      <c r="BR55" s="33">
        <f>-VLOOKUP($A55,'pl-data'!$A:$BR,8+BR$3)</f>
        <v>0</v>
      </c>
      <c r="BS55" s="33">
        <f>-VLOOKUP($A55,'pl-data'!$A:$BR,38+BS$3)</f>
        <v>0</v>
      </c>
      <c r="BT55" s="33">
        <f>-VLOOKUP($A55,'pl-data'!$A:$BR,23+BT$3)</f>
        <v>0</v>
      </c>
      <c r="BU55" s="34" t="str">
        <f t="shared" si="39"/>
        <v>n/a</v>
      </c>
      <c r="BV55" s="34" t="str">
        <f t="shared" si="40"/>
        <v>n/a</v>
      </c>
      <c r="BW55" s="8"/>
      <c r="BX55" s="33">
        <f t="shared" si="12"/>
        <v>0</v>
      </c>
      <c r="BY55" s="33">
        <f t="shared" si="13"/>
        <v>0</v>
      </c>
      <c r="BZ55" s="33">
        <f t="shared" si="14"/>
        <v>0</v>
      </c>
      <c r="CA55" s="34" t="str">
        <f t="shared" si="15"/>
        <v>n/a</v>
      </c>
      <c r="CB55" s="34" t="str">
        <f t="shared" si="16"/>
        <v>n/a</v>
      </c>
      <c r="CC55" s="8"/>
    </row>
    <row r="56" spans="1:81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-VLOOKUP($A56,'pl-data'!$A:$BR,8+D$3)</f>
        <v>0</v>
      </c>
      <c r="E56" s="33">
        <f>-VLOOKUP($A56,'pl-data'!$A:$BR,38+E$3)</f>
        <v>0</v>
      </c>
      <c r="F56" s="33">
        <f>-VLOOKUP($A56,'pl-data'!$A:$BR,23+F$3)</f>
        <v>0</v>
      </c>
      <c r="G56" s="34" t="str">
        <f t="shared" si="17"/>
        <v>n/a</v>
      </c>
      <c r="H56" s="34" t="str">
        <f t="shared" si="18"/>
        <v>n/a</v>
      </c>
      <c r="I56" s="8"/>
      <c r="J56" s="33">
        <f>-VLOOKUP($A56,'pl-data'!$A:$BR,8+J$3)</f>
        <v>0</v>
      </c>
      <c r="K56" s="33">
        <f>-VLOOKUP($A56,'pl-data'!$A:$BR,38+K$3)</f>
        <v>0</v>
      </c>
      <c r="L56" s="33">
        <f>-VLOOKUP($A56,'pl-data'!$A:$BR,23+L$3)</f>
        <v>0</v>
      </c>
      <c r="M56" s="34" t="str">
        <f t="shared" si="19"/>
        <v>n/a</v>
      </c>
      <c r="N56" s="34" t="str">
        <f t="shared" si="20"/>
        <v>n/a</v>
      </c>
      <c r="O56" s="8"/>
      <c r="P56" s="33">
        <f>-VLOOKUP($A56,'pl-data'!$A:$BR,8+P$3)</f>
        <v>0</v>
      </c>
      <c r="Q56" s="33">
        <f>-VLOOKUP($A56,'pl-data'!$A:$BR,38+Q$3)</f>
        <v>0</v>
      </c>
      <c r="R56" s="33">
        <f>-VLOOKUP($A56,'pl-data'!$A:$BR,23+R$3)</f>
        <v>0</v>
      </c>
      <c r="S56" s="34" t="str">
        <f t="shared" si="21"/>
        <v>n/a</v>
      </c>
      <c r="T56" s="34" t="str">
        <f t="shared" si="22"/>
        <v>n/a</v>
      </c>
      <c r="U56" s="8"/>
      <c r="V56" s="33">
        <f>-VLOOKUP($A56,'pl-data'!$A:$BR,8+V$3)</f>
        <v>0</v>
      </c>
      <c r="W56" s="33">
        <f>-VLOOKUP($A56,'pl-data'!$A:$BR,38+W$3)</f>
        <v>0</v>
      </c>
      <c r="X56" s="33">
        <f>-VLOOKUP($A56,'pl-data'!$A:$BR,23+X$3)</f>
        <v>0</v>
      </c>
      <c r="Y56" s="34" t="str">
        <f t="shared" si="23"/>
        <v>n/a</v>
      </c>
      <c r="Z56" s="34" t="str">
        <f t="shared" si="24"/>
        <v>n/a</v>
      </c>
      <c r="AA56" s="8"/>
      <c r="AB56" s="33">
        <f>-VLOOKUP($A56,'pl-data'!$A:$BR,8+AB$3)</f>
        <v>0</v>
      </c>
      <c r="AC56" s="33">
        <f>-VLOOKUP($A56,'pl-data'!$A:$BR,38+AC$3)</f>
        <v>0</v>
      </c>
      <c r="AD56" s="33">
        <f>-VLOOKUP($A56,'pl-data'!$A:$BR,23+AD$3)</f>
        <v>0</v>
      </c>
      <c r="AE56" s="34" t="str">
        <f t="shared" si="25"/>
        <v>n/a</v>
      </c>
      <c r="AF56" s="34" t="str">
        <f t="shared" si="26"/>
        <v>n/a</v>
      </c>
      <c r="AG56" s="8"/>
      <c r="AH56" s="33">
        <f>-VLOOKUP($A56,'pl-data'!$A:$BR,8+AH$3)</f>
        <v>0</v>
      </c>
      <c r="AI56" s="33">
        <f>-VLOOKUP($A56,'pl-data'!$A:$BR,38+AI$3)</f>
        <v>0</v>
      </c>
      <c r="AJ56" s="33">
        <f>-VLOOKUP($A56,'pl-data'!$A:$BR,23+AJ$3)</f>
        <v>0</v>
      </c>
      <c r="AK56" s="34" t="str">
        <f t="shared" si="27"/>
        <v>n/a</v>
      </c>
      <c r="AL56" s="34" t="str">
        <f t="shared" si="28"/>
        <v>n/a</v>
      </c>
      <c r="AM56" s="8"/>
      <c r="AN56" s="33">
        <f>-VLOOKUP($A56,'pl-data'!$A:$BR,8+AN$3)</f>
        <v>0</v>
      </c>
      <c r="AO56" s="33">
        <f>-VLOOKUP($A56,'pl-data'!$A:$BR,38+AO$3)</f>
        <v>0</v>
      </c>
      <c r="AP56" s="33">
        <f>-VLOOKUP($A56,'pl-data'!$A:$BR,23+AP$3)</f>
        <v>0</v>
      </c>
      <c r="AQ56" s="34" t="str">
        <f t="shared" si="29"/>
        <v>n/a</v>
      </c>
      <c r="AR56" s="34" t="str">
        <f t="shared" si="30"/>
        <v>n/a</v>
      </c>
      <c r="AS56" s="8"/>
      <c r="AT56" s="33">
        <f>-VLOOKUP($A56,'pl-data'!$A:$BR,8+AT$3)</f>
        <v>0</v>
      </c>
      <c r="AU56" s="33">
        <f>-VLOOKUP($A56,'pl-data'!$A:$BR,38+AU$3)</f>
        <v>0</v>
      </c>
      <c r="AV56" s="33">
        <f>-VLOOKUP($A56,'pl-data'!$A:$BR,23+AV$3)</f>
        <v>0</v>
      </c>
      <c r="AW56" s="34" t="str">
        <f t="shared" si="31"/>
        <v>n/a</v>
      </c>
      <c r="AX56" s="34" t="str">
        <f t="shared" si="32"/>
        <v>n/a</v>
      </c>
      <c r="AY56" s="8"/>
      <c r="AZ56" s="33">
        <f>-VLOOKUP($A56,'pl-data'!$A:$BR,8+AZ$3)</f>
        <v>0</v>
      </c>
      <c r="BA56" s="33">
        <f>-VLOOKUP($A56,'pl-data'!$A:$BR,38+BA$3)</f>
        <v>0</v>
      </c>
      <c r="BB56" s="33">
        <f>-VLOOKUP($A56,'pl-data'!$A:$BR,23+BB$3)</f>
        <v>0</v>
      </c>
      <c r="BC56" s="34" t="str">
        <f t="shared" si="33"/>
        <v>n/a</v>
      </c>
      <c r="BD56" s="34" t="str">
        <f t="shared" si="34"/>
        <v>n/a</v>
      </c>
      <c r="BE56" s="8"/>
      <c r="BF56" s="33">
        <f>-VLOOKUP($A56,'pl-data'!$A:$BR,8+BF$3)</f>
        <v>0</v>
      </c>
      <c r="BG56" s="33">
        <f>-VLOOKUP($A56,'pl-data'!$A:$BR,38+BG$3)</f>
        <v>0</v>
      </c>
      <c r="BH56" s="33">
        <f>-VLOOKUP($A56,'pl-data'!$A:$BR,23+BH$3)</f>
        <v>0</v>
      </c>
      <c r="BI56" s="34" t="str">
        <f t="shared" si="35"/>
        <v>n/a</v>
      </c>
      <c r="BJ56" s="34" t="str">
        <f t="shared" si="36"/>
        <v>n/a</v>
      </c>
      <c r="BK56" s="8"/>
      <c r="BL56" s="33">
        <f>-VLOOKUP($A56,'pl-data'!$A:$BR,8+BL$3)</f>
        <v>0</v>
      </c>
      <c r="BM56" s="33">
        <f>-VLOOKUP($A56,'pl-data'!$A:$BR,38+BM$3)</f>
        <v>0</v>
      </c>
      <c r="BN56" s="33">
        <f>-VLOOKUP($A56,'pl-data'!$A:$BR,23+BN$3)</f>
        <v>0</v>
      </c>
      <c r="BO56" s="34" t="str">
        <f t="shared" si="37"/>
        <v>n/a</v>
      </c>
      <c r="BP56" s="34" t="str">
        <f t="shared" si="38"/>
        <v>n/a</v>
      </c>
      <c r="BQ56" s="8"/>
      <c r="BR56" s="33">
        <f>-VLOOKUP($A56,'pl-data'!$A:$BR,8+BR$3)</f>
        <v>0</v>
      </c>
      <c r="BS56" s="33">
        <f>-VLOOKUP($A56,'pl-data'!$A:$BR,38+BS$3)</f>
        <v>0</v>
      </c>
      <c r="BT56" s="33">
        <f>-VLOOKUP($A56,'pl-data'!$A:$BR,23+BT$3)</f>
        <v>0</v>
      </c>
      <c r="BU56" s="34" t="str">
        <f t="shared" si="39"/>
        <v>n/a</v>
      </c>
      <c r="BV56" s="34" t="str">
        <f t="shared" si="40"/>
        <v>n/a</v>
      </c>
      <c r="BW56" s="8"/>
      <c r="BX56" s="33">
        <f t="shared" si="12"/>
        <v>0</v>
      </c>
      <c r="BY56" s="33">
        <f t="shared" si="13"/>
        <v>0</v>
      </c>
      <c r="BZ56" s="33">
        <f t="shared" si="14"/>
        <v>0</v>
      </c>
      <c r="CA56" s="34" t="str">
        <f t="shared" si="15"/>
        <v>n/a</v>
      </c>
      <c r="CB56" s="34" t="str">
        <f t="shared" si="16"/>
        <v>n/a</v>
      </c>
      <c r="CC56" s="8"/>
    </row>
    <row r="57" spans="1:81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-VLOOKUP($A57,'pl-data'!$A:$BR,8+D$3)</f>
        <v>0</v>
      </c>
      <c r="E57" s="33">
        <f>-VLOOKUP($A57,'pl-data'!$A:$BR,38+E$3)</f>
        <v>0</v>
      </c>
      <c r="F57" s="33">
        <f>-VLOOKUP($A57,'pl-data'!$A:$BR,23+F$3)</f>
        <v>0</v>
      </c>
      <c r="G57" s="34" t="str">
        <f t="shared" si="17"/>
        <v>n/a</v>
      </c>
      <c r="H57" s="34" t="str">
        <f t="shared" si="18"/>
        <v>n/a</v>
      </c>
      <c r="I57" s="8"/>
      <c r="J57" s="33">
        <f>-VLOOKUP($A57,'pl-data'!$A:$BR,8+J$3)</f>
        <v>0</v>
      </c>
      <c r="K57" s="33">
        <f>-VLOOKUP($A57,'pl-data'!$A:$BR,38+K$3)</f>
        <v>0</v>
      </c>
      <c r="L57" s="33">
        <f>-VLOOKUP($A57,'pl-data'!$A:$BR,23+L$3)</f>
        <v>0</v>
      </c>
      <c r="M57" s="34" t="str">
        <f t="shared" si="19"/>
        <v>n/a</v>
      </c>
      <c r="N57" s="34" t="str">
        <f t="shared" si="20"/>
        <v>n/a</v>
      </c>
      <c r="O57" s="8"/>
      <c r="P57" s="33">
        <f>-VLOOKUP($A57,'pl-data'!$A:$BR,8+P$3)</f>
        <v>0</v>
      </c>
      <c r="Q57" s="33">
        <f>-VLOOKUP($A57,'pl-data'!$A:$BR,38+Q$3)</f>
        <v>0</v>
      </c>
      <c r="R57" s="33">
        <f>-VLOOKUP($A57,'pl-data'!$A:$BR,23+R$3)</f>
        <v>0</v>
      </c>
      <c r="S57" s="34" t="str">
        <f t="shared" si="21"/>
        <v>n/a</v>
      </c>
      <c r="T57" s="34" t="str">
        <f t="shared" si="22"/>
        <v>n/a</v>
      </c>
      <c r="U57" s="8"/>
      <c r="V57" s="33">
        <f>-VLOOKUP($A57,'pl-data'!$A:$BR,8+V$3)</f>
        <v>0</v>
      </c>
      <c r="W57" s="33">
        <f>-VLOOKUP($A57,'pl-data'!$A:$BR,38+W$3)</f>
        <v>0</v>
      </c>
      <c r="X57" s="33">
        <f>-VLOOKUP($A57,'pl-data'!$A:$BR,23+X$3)</f>
        <v>0</v>
      </c>
      <c r="Y57" s="34" t="str">
        <f t="shared" si="23"/>
        <v>n/a</v>
      </c>
      <c r="Z57" s="34" t="str">
        <f t="shared" si="24"/>
        <v>n/a</v>
      </c>
      <c r="AA57" s="8"/>
      <c r="AB57" s="33">
        <f>-VLOOKUP($A57,'pl-data'!$A:$BR,8+AB$3)</f>
        <v>0</v>
      </c>
      <c r="AC57" s="33">
        <f>-VLOOKUP($A57,'pl-data'!$A:$BR,38+AC$3)</f>
        <v>0</v>
      </c>
      <c r="AD57" s="33">
        <f>-VLOOKUP($A57,'pl-data'!$A:$BR,23+AD$3)</f>
        <v>0</v>
      </c>
      <c r="AE57" s="34" t="str">
        <f t="shared" si="25"/>
        <v>n/a</v>
      </c>
      <c r="AF57" s="34" t="str">
        <f t="shared" si="26"/>
        <v>n/a</v>
      </c>
      <c r="AG57" s="8"/>
      <c r="AH57" s="33">
        <f>-VLOOKUP($A57,'pl-data'!$A:$BR,8+AH$3)</f>
        <v>0</v>
      </c>
      <c r="AI57" s="33">
        <f>-VLOOKUP($A57,'pl-data'!$A:$BR,38+AI$3)</f>
        <v>0</v>
      </c>
      <c r="AJ57" s="33">
        <f>-VLOOKUP($A57,'pl-data'!$A:$BR,23+AJ$3)</f>
        <v>0</v>
      </c>
      <c r="AK57" s="34" t="str">
        <f t="shared" si="27"/>
        <v>n/a</v>
      </c>
      <c r="AL57" s="34" t="str">
        <f t="shared" si="28"/>
        <v>n/a</v>
      </c>
      <c r="AM57" s="8"/>
      <c r="AN57" s="33">
        <f>-VLOOKUP($A57,'pl-data'!$A:$BR,8+AN$3)</f>
        <v>0</v>
      </c>
      <c r="AO57" s="33">
        <f>-VLOOKUP($A57,'pl-data'!$A:$BR,38+AO$3)</f>
        <v>0</v>
      </c>
      <c r="AP57" s="33">
        <f>-VLOOKUP($A57,'pl-data'!$A:$BR,23+AP$3)</f>
        <v>0</v>
      </c>
      <c r="AQ57" s="34" t="str">
        <f t="shared" si="29"/>
        <v>n/a</v>
      </c>
      <c r="AR57" s="34" t="str">
        <f t="shared" si="30"/>
        <v>n/a</v>
      </c>
      <c r="AS57" s="8"/>
      <c r="AT57" s="33">
        <f>-VLOOKUP($A57,'pl-data'!$A:$BR,8+AT$3)</f>
        <v>0</v>
      </c>
      <c r="AU57" s="33">
        <f>-VLOOKUP($A57,'pl-data'!$A:$BR,38+AU$3)</f>
        <v>0</v>
      </c>
      <c r="AV57" s="33">
        <f>-VLOOKUP($A57,'pl-data'!$A:$BR,23+AV$3)</f>
        <v>0</v>
      </c>
      <c r="AW57" s="34" t="str">
        <f t="shared" si="31"/>
        <v>n/a</v>
      </c>
      <c r="AX57" s="34" t="str">
        <f t="shared" si="32"/>
        <v>n/a</v>
      </c>
      <c r="AY57" s="8"/>
      <c r="AZ57" s="33">
        <f>-VLOOKUP($A57,'pl-data'!$A:$BR,8+AZ$3)</f>
        <v>0</v>
      </c>
      <c r="BA57" s="33">
        <f>-VLOOKUP($A57,'pl-data'!$A:$BR,38+BA$3)</f>
        <v>0</v>
      </c>
      <c r="BB57" s="33">
        <f>-VLOOKUP($A57,'pl-data'!$A:$BR,23+BB$3)</f>
        <v>0</v>
      </c>
      <c r="BC57" s="34" t="str">
        <f t="shared" si="33"/>
        <v>n/a</v>
      </c>
      <c r="BD57" s="34" t="str">
        <f t="shared" si="34"/>
        <v>n/a</v>
      </c>
      <c r="BE57" s="8"/>
      <c r="BF57" s="33">
        <f>-VLOOKUP($A57,'pl-data'!$A:$BR,8+BF$3)</f>
        <v>0</v>
      </c>
      <c r="BG57" s="33">
        <f>-VLOOKUP($A57,'pl-data'!$A:$BR,38+BG$3)</f>
        <v>0</v>
      </c>
      <c r="BH57" s="33">
        <f>-VLOOKUP($A57,'pl-data'!$A:$BR,23+BH$3)</f>
        <v>0</v>
      </c>
      <c r="BI57" s="34" t="str">
        <f t="shared" si="35"/>
        <v>n/a</v>
      </c>
      <c r="BJ57" s="34" t="str">
        <f t="shared" si="36"/>
        <v>n/a</v>
      </c>
      <c r="BK57" s="8"/>
      <c r="BL57" s="33">
        <f>-VLOOKUP($A57,'pl-data'!$A:$BR,8+BL$3)</f>
        <v>0</v>
      </c>
      <c r="BM57" s="33">
        <f>-VLOOKUP($A57,'pl-data'!$A:$BR,38+BM$3)</f>
        <v>0</v>
      </c>
      <c r="BN57" s="33">
        <f>-VLOOKUP($A57,'pl-data'!$A:$BR,23+BN$3)</f>
        <v>0</v>
      </c>
      <c r="BO57" s="34" t="str">
        <f t="shared" si="37"/>
        <v>n/a</v>
      </c>
      <c r="BP57" s="34" t="str">
        <f t="shared" si="38"/>
        <v>n/a</v>
      </c>
      <c r="BQ57" s="8"/>
      <c r="BR57" s="33">
        <f>-VLOOKUP($A57,'pl-data'!$A:$BR,8+BR$3)</f>
        <v>0</v>
      </c>
      <c r="BS57" s="33">
        <f>-VLOOKUP($A57,'pl-data'!$A:$BR,38+BS$3)</f>
        <v>0</v>
      </c>
      <c r="BT57" s="33">
        <f>-VLOOKUP($A57,'pl-data'!$A:$BR,23+BT$3)</f>
        <v>0</v>
      </c>
      <c r="BU57" s="34" t="str">
        <f t="shared" si="39"/>
        <v>n/a</v>
      </c>
      <c r="BV57" s="34" t="str">
        <f t="shared" si="40"/>
        <v>n/a</v>
      </c>
      <c r="BW57" s="8"/>
      <c r="BX57" s="33">
        <f t="shared" si="12"/>
        <v>0</v>
      </c>
      <c r="BY57" s="33">
        <f t="shared" si="13"/>
        <v>0</v>
      </c>
      <c r="BZ57" s="33">
        <f t="shared" si="14"/>
        <v>0</v>
      </c>
      <c r="CA57" s="34" t="str">
        <f t="shared" si="15"/>
        <v>n/a</v>
      </c>
      <c r="CB57" s="34" t="str">
        <f t="shared" si="16"/>
        <v>n/a</v>
      </c>
      <c r="CC57" s="8"/>
    </row>
    <row r="58" spans="1:81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-VLOOKUP($A58,'pl-data'!$A:$BR,8+D$3)</f>
        <v>0</v>
      </c>
      <c r="E58" s="33">
        <f>-VLOOKUP($A58,'pl-data'!$A:$BR,38+E$3)</f>
        <v>0</v>
      </c>
      <c r="F58" s="33">
        <f>-VLOOKUP($A58,'pl-data'!$A:$BR,23+F$3)</f>
        <v>0</v>
      </c>
      <c r="G58" s="34" t="str">
        <f t="shared" si="17"/>
        <v>n/a</v>
      </c>
      <c r="H58" s="34" t="str">
        <f t="shared" si="18"/>
        <v>n/a</v>
      </c>
      <c r="I58" s="8"/>
      <c r="J58" s="33">
        <f>-VLOOKUP($A58,'pl-data'!$A:$BR,8+J$3)</f>
        <v>0</v>
      </c>
      <c r="K58" s="33">
        <f>-VLOOKUP($A58,'pl-data'!$A:$BR,38+K$3)</f>
        <v>0</v>
      </c>
      <c r="L58" s="33">
        <f>-VLOOKUP($A58,'pl-data'!$A:$BR,23+L$3)</f>
        <v>0</v>
      </c>
      <c r="M58" s="34" t="str">
        <f t="shared" si="19"/>
        <v>n/a</v>
      </c>
      <c r="N58" s="34" t="str">
        <f t="shared" si="20"/>
        <v>n/a</v>
      </c>
      <c r="O58" s="8"/>
      <c r="P58" s="33">
        <f>-VLOOKUP($A58,'pl-data'!$A:$BR,8+P$3)</f>
        <v>0</v>
      </c>
      <c r="Q58" s="33">
        <f>-VLOOKUP($A58,'pl-data'!$A:$BR,38+Q$3)</f>
        <v>0</v>
      </c>
      <c r="R58" s="33">
        <f>-VLOOKUP($A58,'pl-data'!$A:$BR,23+R$3)</f>
        <v>0</v>
      </c>
      <c r="S58" s="34" t="str">
        <f t="shared" si="21"/>
        <v>n/a</v>
      </c>
      <c r="T58" s="34" t="str">
        <f t="shared" si="22"/>
        <v>n/a</v>
      </c>
      <c r="U58" s="8"/>
      <c r="V58" s="33">
        <f>-VLOOKUP($A58,'pl-data'!$A:$BR,8+V$3)</f>
        <v>0</v>
      </c>
      <c r="W58" s="33">
        <f>-VLOOKUP($A58,'pl-data'!$A:$BR,38+W$3)</f>
        <v>0</v>
      </c>
      <c r="X58" s="33">
        <f>-VLOOKUP($A58,'pl-data'!$A:$BR,23+X$3)</f>
        <v>0</v>
      </c>
      <c r="Y58" s="34" t="str">
        <f t="shared" si="23"/>
        <v>n/a</v>
      </c>
      <c r="Z58" s="34" t="str">
        <f t="shared" si="24"/>
        <v>n/a</v>
      </c>
      <c r="AA58" s="8"/>
      <c r="AB58" s="33">
        <f>-VLOOKUP($A58,'pl-data'!$A:$BR,8+AB$3)</f>
        <v>0</v>
      </c>
      <c r="AC58" s="33">
        <f>-VLOOKUP($A58,'pl-data'!$A:$BR,38+AC$3)</f>
        <v>0</v>
      </c>
      <c r="AD58" s="33">
        <f>-VLOOKUP($A58,'pl-data'!$A:$BR,23+AD$3)</f>
        <v>0</v>
      </c>
      <c r="AE58" s="34" t="str">
        <f t="shared" si="25"/>
        <v>n/a</v>
      </c>
      <c r="AF58" s="34" t="str">
        <f t="shared" si="26"/>
        <v>n/a</v>
      </c>
      <c r="AG58" s="8"/>
      <c r="AH58" s="33">
        <f>-VLOOKUP($A58,'pl-data'!$A:$BR,8+AH$3)</f>
        <v>0</v>
      </c>
      <c r="AI58" s="33">
        <f>-VLOOKUP($A58,'pl-data'!$A:$BR,38+AI$3)</f>
        <v>0</v>
      </c>
      <c r="AJ58" s="33">
        <f>-VLOOKUP($A58,'pl-data'!$A:$BR,23+AJ$3)</f>
        <v>0</v>
      </c>
      <c r="AK58" s="34" t="str">
        <f t="shared" si="27"/>
        <v>n/a</v>
      </c>
      <c r="AL58" s="34" t="str">
        <f t="shared" si="28"/>
        <v>n/a</v>
      </c>
      <c r="AM58" s="8"/>
      <c r="AN58" s="33">
        <f>-VLOOKUP($A58,'pl-data'!$A:$BR,8+AN$3)</f>
        <v>0</v>
      </c>
      <c r="AO58" s="33">
        <f>-VLOOKUP($A58,'pl-data'!$A:$BR,38+AO$3)</f>
        <v>0</v>
      </c>
      <c r="AP58" s="33">
        <f>-VLOOKUP($A58,'pl-data'!$A:$BR,23+AP$3)</f>
        <v>0</v>
      </c>
      <c r="AQ58" s="34" t="str">
        <f t="shared" si="29"/>
        <v>n/a</v>
      </c>
      <c r="AR58" s="34" t="str">
        <f t="shared" si="30"/>
        <v>n/a</v>
      </c>
      <c r="AS58" s="8"/>
      <c r="AT58" s="33">
        <f>-VLOOKUP($A58,'pl-data'!$A:$BR,8+AT$3)</f>
        <v>0</v>
      </c>
      <c r="AU58" s="33">
        <f>-VLOOKUP($A58,'pl-data'!$A:$BR,38+AU$3)</f>
        <v>0</v>
      </c>
      <c r="AV58" s="33">
        <f>-VLOOKUP($A58,'pl-data'!$A:$BR,23+AV$3)</f>
        <v>0</v>
      </c>
      <c r="AW58" s="34" t="str">
        <f t="shared" si="31"/>
        <v>n/a</v>
      </c>
      <c r="AX58" s="34" t="str">
        <f t="shared" si="32"/>
        <v>n/a</v>
      </c>
      <c r="AY58" s="8"/>
      <c r="AZ58" s="33">
        <f>-VLOOKUP($A58,'pl-data'!$A:$BR,8+AZ$3)</f>
        <v>0</v>
      </c>
      <c r="BA58" s="33">
        <f>-VLOOKUP($A58,'pl-data'!$A:$BR,38+BA$3)</f>
        <v>0</v>
      </c>
      <c r="BB58" s="33">
        <f>-VLOOKUP($A58,'pl-data'!$A:$BR,23+BB$3)</f>
        <v>0</v>
      </c>
      <c r="BC58" s="34" t="str">
        <f t="shared" si="33"/>
        <v>n/a</v>
      </c>
      <c r="BD58" s="34" t="str">
        <f t="shared" si="34"/>
        <v>n/a</v>
      </c>
      <c r="BE58" s="8"/>
      <c r="BF58" s="33">
        <f>-VLOOKUP($A58,'pl-data'!$A:$BR,8+BF$3)</f>
        <v>0</v>
      </c>
      <c r="BG58" s="33">
        <f>-VLOOKUP($A58,'pl-data'!$A:$BR,38+BG$3)</f>
        <v>0</v>
      </c>
      <c r="BH58" s="33">
        <f>-VLOOKUP($A58,'pl-data'!$A:$BR,23+BH$3)</f>
        <v>0</v>
      </c>
      <c r="BI58" s="34" t="str">
        <f t="shared" si="35"/>
        <v>n/a</v>
      </c>
      <c r="BJ58" s="34" t="str">
        <f t="shared" si="36"/>
        <v>n/a</v>
      </c>
      <c r="BK58" s="8"/>
      <c r="BL58" s="33">
        <f>-VLOOKUP($A58,'pl-data'!$A:$BR,8+BL$3)</f>
        <v>0</v>
      </c>
      <c r="BM58" s="33">
        <f>-VLOOKUP($A58,'pl-data'!$A:$BR,38+BM$3)</f>
        <v>0</v>
      </c>
      <c r="BN58" s="33">
        <f>-VLOOKUP($A58,'pl-data'!$A:$BR,23+BN$3)</f>
        <v>0</v>
      </c>
      <c r="BO58" s="34" t="str">
        <f t="shared" si="37"/>
        <v>n/a</v>
      </c>
      <c r="BP58" s="34" t="str">
        <f t="shared" si="38"/>
        <v>n/a</v>
      </c>
      <c r="BQ58" s="8"/>
      <c r="BR58" s="33">
        <f>-VLOOKUP($A58,'pl-data'!$A:$BR,8+BR$3)</f>
        <v>0</v>
      </c>
      <c r="BS58" s="33">
        <f>-VLOOKUP($A58,'pl-data'!$A:$BR,38+BS$3)</f>
        <v>0</v>
      </c>
      <c r="BT58" s="33">
        <f>-VLOOKUP($A58,'pl-data'!$A:$BR,23+BT$3)</f>
        <v>0</v>
      </c>
      <c r="BU58" s="34" t="str">
        <f t="shared" si="39"/>
        <v>n/a</v>
      </c>
      <c r="BV58" s="34" t="str">
        <f t="shared" si="40"/>
        <v>n/a</v>
      </c>
      <c r="BW58" s="8"/>
      <c r="BX58" s="33">
        <f t="shared" si="12"/>
        <v>0</v>
      </c>
      <c r="BY58" s="33">
        <f t="shared" si="13"/>
        <v>0</v>
      </c>
      <c r="BZ58" s="33">
        <f t="shared" si="14"/>
        <v>0</v>
      </c>
      <c r="CA58" s="34" t="str">
        <f t="shared" si="15"/>
        <v>n/a</v>
      </c>
      <c r="CB58" s="34" t="str">
        <f t="shared" si="16"/>
        <v>n/a</v>
      </c>
      <c r="CC58" s="8"/>
    </row>
    <row r="59" spans="1:81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-VLOOKUP($A59,'pl-data'!$A:$BR,8+D$3)</f>
        <v>0</v>
      </c>
      <c r="E59" s="33">
        <f>-VLOOKUP($A59,'pl-data'!$A:$BR,38+E$3)</f>
        <v>0</v>
      </c>
      <c r="F59" s="33">
        <f>-VLOOKUP($A59,'pl-data'!$A:$BR,23+F$3)</f>
        <v>0</v>
      </c>
      <c r="G59" s="34" t="str">
        <f t="shared" si="17"/>
        <v>n/a</v>
      </c>
      <c r="H59" s="34" t="str">
        <f t="shared" si="18"/>
        <v>n/a</v>
      </c>
      <c r="I59" s="8"/>
      <c r="J59" s="33">
        <f>-VLOOKUP($A59,'pl-data'!$A:$BR,8+J$3)</f>
        <v>0</v>
      </c>
      <c r="K59" s="33">
        <f>-VLOOKUP($A59,'pl-data'!$A:$BR,38+K$3)</f>
        <v>0</v>
      </c>
      <c r="L59" s="33">
        <f>-VLOOKUP($A59,'pl-data'!$A:$BR,23+L$3)</f>
        <v>0</v>
      </c>
      <c r="M59" s="34" t="str">
        <f t="shared" si="19"/>
        <v>n/a</v>
      </c>
      <c r="N59" s="34" t="str">
        <f t="shared" si="20"/>
        <v>n/a</v>
      </c>
      <c r="O59" s="8"/>
      <c r="P59" s="33">
        <f>-VLOOKUP($A59,'pl-data'!$A:$BR,8+P$3)</f>
        <v>0</v>
      </c>
      <c r="Q59" s="33">
        <f>-VLOOKUP($A59,'pl-data'!$A:$BR,38+Q$3)</f>
        <v>0</v>
      </c>
      <c r="R59" s="33">
        <f>-VLOOKUP($A59,'pl-data'!$A:$BR,23+R$3)</f>
        <v>0</v>
      </c>
      <c r="S59" s="34" t="str">
        <f t="shared" si="21"/>
        <v>n/a</v>
      </c>
      <c r="T59" s="34" t="str">
        <f t="shared" si="22"/>
        <v>n/a</v>
      </c>
      <c r="U59" s="8"/>
      <c r="V59" s="33">
        <f>-VLOOKUP($A59,'pl-data'!$A:$BR,8+V$3)</f>
        <v>0</v>
      </c>
      <c r="W59" s="33">
        <f>-VLOOKUP($A59,'pl-data'!$A:$BR,38+W$3)</f>
        <v>0</v>
      </c>
      <c r="X59" s="33">
        <f>-VLOOKUP($A59,'pl-data'!$A:$BR,23+X$3)</f>
        <v>0</v>
      </c>
      <c r="Y59" s="34" t="str">
        <f t="shared" si="23"/>
        <v>n/a</v>
      </c>
      <c r="Z59" s="34" t="str">
        <f t="shared" si="24"/>
        <v>n/a</v>
      </c>
      <c r="AA59" s="8"/>
      <c r="AB59" s="33">
        <f>-VLOOKUP($A59,'pl-data'!$A:$BR,8+AB$3)</f>
        <v>0</v>
      </c>
      <c r="AC59" s="33">
        <f>-VLOOKUP($A59,'pl-data'!$A:$BR,38+AC$3)</f>
        <v>0</v>
      </c>
      <c r="AD59" s="33">
        <f>-VLOOKUP($A59,'pl-data'!$A:$BR,23+AD$3)</f>
        <v>0</v>
      </c>
      <c r="AE59" s="34" t="str">
        <f t="shared" si="25"/>
        <v>n/a</v>
      </c>
      <c r="AF59" s="34" t="str">
        <f t="shared" si="26"/>
        <v>n/a</v>
      </c>
      <c r="AG59" s="8"/>
      <c r="AH59" s="33">
        <f>-VLOOKUP($A59,'pl-data'!$A:$BR,8+AH$3)</f>
        <v>0</v>
      </c>
      <c r="AI59" s="33">
        <f>-VLOOKUP($A59,'pl-data'!$A:$BR,38+AI$3)</f>
        <v>0</v>
      </c>
      <c r="AJ59" s="33">
        <f>-VLOOKUP($A59,'pl-data'!$A:$BR,23+AJ$3)</f>
        <v>0</v>
      </c>
      <c r="AK59" s="34" t="str">
        <f t="shared" si="27"/>
        <v>n/a</v>
      </c>
      <c r="AL59" s="34" t="str">
        <f t="shared" si="28"/>
        <v>n/a</v>
      </c>
      <c r="AM59" s="8"/>
      <c r="AN59" s="33">
        <f>-VLOOKUP($A59,'pl-data'!$A:$BR,8+AN$3)</f>
        <v>0</v>
      </c>
      <c r="AO59" s="33">
        <f>-VLOOKUP($A59,'pl-data'!$A:$BR,38+AO$3)</f>
        <v>0</v>
      </c>
      <c r="AP59" s="33">
        <f>-VLOOKUP($A59,'pl-data'!$A:$BR,23+AP$3)</f>
        <v>0</v>
      </c>
      <c r="AQ59" s="34" t="str">
        <f t="shared" si="29"/>
        <v>n/a</v>
      </c>
      <c r="AR59" s="34" t="str">
        <f t="shared" si="30"/>
        <v>n/a</v>
      </c>
      <c r="AS59" s="8"/>
      <c r="AT59" s="33">
        <f>-VLOOKUP($A59,'pl-data'!$A:$BR,8+AT$3)</f>
        <v>0</v>
      </c>
      <c r="AU59" s="33">
        <f>-VLOOKUP($A59,'pl-data'!$A:$BR,38+AU$3)</f>
        <v>0</v>
      </c>
      <c r="AV59" s="33">
        <f>-VLOOKUP($A59,'pl-data'!$A:$BR,23+AV$3)</f>
        <v>0</v>
      </c>
      <c r="AW59" s="34" t="str">
        <f t="shared" si="31"/>
        <v>n/a</v>
      </c>
      <c r="AX59" s="34" t="str">
        <f t="shared" si="32"/>
        <v>n/a</v>
      </c>
      <c r="AY59" s="8"/>
      <c r="AZ59" s="33">
        <f>-VLOOKUP($A59,'pl-data'!$A:$BR,8+AZ$3)</f>
        <v>0</v>
      </c>
      <c r="BA59" s="33">
        <f>-VLOOKUP($A59,'pl-data'!$A:$BR,38+BA$3)</f>
        <v>0</v>
      </c>
      <c r="BB59" s="33">
        <f>-VLOOKUP($A59,'pl-data'!$A:$BR,23+BB$3)</f>
        <v>0</v>
      </c>
      <c r="BC59" s="34" t="str">
        <f t="shared" si="33"/>
        <v>n/a</v>
      </c>
      <c r="BD59" s="34" t="str">
        <f t="shared" si="34"/>
        <v>n/a</v>
      </c>
      <c r="BE59" s="8"/>
      <c r="BF59" s="33">
        <f>-VLOOKUP($A59,'pl-data'!$A:$BR,8+BF$3)</f>
        <v>0</v>
      </c>
      <c r="BG59" s="33">
        <f>-VLOOKUP($A59,'pl-data'!$A:$BR,38+BG$3)</f>
        <v>0</v>
      </c>
      <c r="BH59" s="33">
        <f>-VLOOKUP($A59,'pl-data'!$A:$BR,23+BH$3)</f>
        <v>0</v>
      </c>
      <c r="BI59" s="34" t="str">
        <f t="shared" si="35"/>
        <v>n/a</v>
      </c>
      <c r="BJ59" s="34" t="str">
        <f t="shared" si="36"/>
        <v>n/a</v>
      </c>
      <c r="BK59" s="8"/>
      <c r="BL59" s="33">
        <f>-VLOOKUP($A59,'pl-data'!$A:$BR,8+BL$3)</f>
        <v>0</v>
      </c>
      <c r="BM59" s="33">
        <f>-VLOOKUP($A59,'pl-data'!$A:$BR,38+BM$3)</f>
        <v>0</v>
      </c>
      <c r="BN59" s="33">
        <f>-VLOOKUP($A59,'pl-data'!$A:$BR,23+BN$3)</f>
        <v>0</v>
      </c>
      <c r="BO59" s="34" t="str">
        <f t="shared" si="37"/>
        <v>n/a</v>
      </c>
      <c r="BP59" s="34" t="str">
        <f t="shared" si="38"/>
        <v>n/a</v>
      </c>
      <c r="BQ59" s="8"/>
      <c r="BR59" s="33">
        <f>-VLOOKUP($A59,'pl-data'!$A:$BR,8+BR$3)</f>
        <v>0</v>
      </c>
      <c r="BS59" s="33">
        <f>-VLOOKUP($A59,'pl-data'!$A:$BR,38+BS$3)</f>
        <v>0</v>
      </c>
      <c r="BT59" s="33">
        <f>-VLOOKUP($A59,'pl-data'!$A:$BR,23+BT$3)</f>
        <v>0</v>
      </c>
      <c r="BU59" s="34" t="str">
        <f t="shared" si="39"/>
        <v>n/a</v>
      </c>
      <c r="BV59" s="34" t="str">
        <f t="shared" si="40"/>
        <v>n/a</v>
      </c>
      <c r="BW59" s="8"/>
      <c r="BX59" s="33">
        <f t="shared" si="12"/>
        <v>0</v>
      </c>
      <c r="BY59" s="33">
        <f t="shared" si="13"/>
        <v>0</v>
      </c>
      <c r="BZ59" s="33">
        <f t="shared" si="14"/>
        <v>0</v>
      </c>
      <c r="CA59" s="34" t="str">
        <f t="shared" si="15"/>
        <v>n/a</v>
      </c>
      <c r="CB59" s="34" t="str">
        <f t="shared" si="16"/>
        <v>n/a</v>
      </c>
      <c r="CC59" s="8"/>
    </row>
    <row r="60" spans="1:81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-VLOOKUP($A60,'pl-data'!$A:$BR,8+D$3)</f>
        <v>0</v>
      </c>
      <c r="E60" s="33">
        <f>-VLOOKUP($A60,'pl-data'!$A:$BR,38+E$3)</f>
        <v>0</v>
      </c>
      <c r="F60" s="33">
        <f>-VLOOKUP($A60,'pl-data'!$A:$BR,23+F$3)</f>
        <v>0</v>
      </c>
      <c r="G60" s="34" t="str">
        <f t="shared" si="17"/>
        <v>n/a</v>
      </c>
      <c r="H60" s="34" t="str">
        <f t="shared" si="18"/>
        <v>n/a</v>
      </c>
      <c r="I60" s="8"/>
      <c r="J60" s="33">
        <f>-VLOOKUP($A60,'pl-data'!$A:$BR,8+J$3)</f>
        <v>0</v>
      </c>
      <c r="K60" s="33">
        <f>-VLOOKUP($A60,'pl-data'!$A:$BR,38+K$3)</f>
        <v>0</v>
      </c>
      <c r="L60" s="33">
        <f>-VLOOKUP($A60,'pl-data'!$A:$BR,23+L$3)</f>
        <v>0</v>
      </c>
      <c r="M60" s="34" t="str">
        <f t="shared" si="19"/>
        <v>n/a</v>
      </c>
      <c r="N60" s="34" t="str">
        <f t="shared" si="20"/>
        <v>n/a</v>
      </c>
      <c r="O60" s="8"/>
      <c r="P60" s="33">
        <f>-VLOOKUP($A60,'pl-data'!$A:$BR,8+P$3)</f>
        <v>0</v>
      </c>
      <c r="Q60" s="33">
        <f>-VLOOKUP($A60,'pl-data'!$A:$BR,38+Q$3)</f>
        <v>0</v>
      </c>
      <c r="R60" s="33">
        <f>-VLOOKUP($A60,'pl-data'!$A:$BR,23+R$3)</f>
        <v>0</v>
      </c>
      <c r="S60" s="34" t="str">
        <f t="shared" si="21"/>
        <v>n/a</v>
      </c>
      <c r="T60" s="34" t="str">
        <f t="shared" si="22"/>
        <v>n/a</v>
      </c>
      <c r="U60" s="8"/>
      <c r="V60" s="33">
        <f>-VLOOKUP($A60,'pl-data'!$A:$BR,8+V$3)</f>
        <v>0</v>
      </c>
      <c r="W60" s="33">
        <f>-VLOOKUP($A60,'pl-data'!$A:$BR,38+W$3)</f>
        <v>0</v>
      </c>
      <c r="X60" s="33">
        <f>-VLOOKUP($A60,'pl-data'!$A:$BR,23+X$3)</f>
        <v>0</v>
      </c>
      <c r="Y60" s="34" t="str">
        <f t="shared" si="23"/>
        <v>n/a</v>
      </c>
      <c r="Z60" s="34" t="str">
        <f t="shared" si="24"/>
        <v>n/a</v>
      </c>
      <c r="AA60" s="8"/>
      <c r="AB60" s="33">
        <f>-VLOOKUP($A60,'pl-data'!$A:$BR,8+AB$3)</f>
        <v>0</v>
      </c>
      <c r="AC60" s="33">
        <f>-VLOOKUP($A60,'pl-data'!$A:$BR,38+AC$3)</f>
        <v>0</v>
      </c>
      <c r="AD60" s="33">
        <f>-VLOOKUP($A60,'pl-data'!$A:$BR,23+AD$3)</f>
        <v>0</v>
      </c>
      <c r="AE60" s="34" t="str">
        <f t="shared" si="25"/>
        <v>n/a</v>
      </c>
      <c r="AF60" s="34" t="str">
        <f t="shared" si="26"/>
        <v>n/a</v>
      </c>
      <c r="AG60" s="8"/>
      <c r="AH60" s="33">
        <f>-VLOOKUP($A60,'pl-data'!$A:$BR,8+AH$3)</f>
        <v>0</v>
      </c>
      <c r="AI60" s="33">
        <f>-VLOOKUP($A60,'pl-data'!$A:$BR,38+AI$3)</f>
        <v>0</v>
      </c>
      <c r="AJ60" s="33">
        <f>-VLOOKUP($A60,'pl-data'!$A:$BR,23+AJ$3)</f>
        <v>0</v>
      </c>
      <c r="AK60" s="34" t="str">
        <f t="shared" si="27"/>
        <v>n/a</v>
      </c>
      <c r="AL60" s="34" t="str">
        <f t="shared" si="28"/>
        <v>n/a</v>
      </c>
      <c r="AM60" s="8"/>
      <c r="AN60" s="33">
        <f>-VLOOKUP($A60,'pl-data'!$A:$BR,8+AN$3)</f>
        <v>0</v>
      </c>
      <c r="AO60" s="33">
        <f>-VLOOKUP($A60,'pl-data'!$A:$BR,38+AO$3)</f>
        <v>0</v>
      </c>
      <c r="AP60" s="33">
        <f>-VLOOKUP($A60,'pl-data'!$A:$BR,23+AP$3)</f>
        <v>0</v>
      </c>
      <c r="AQ60" s="34" t="str">
        <f t="shared" si="29"/>
        <v>n/a</v>
      </c>
      <c r="AR60" s="34" t="str">
        <f t="shared" si="30"/>
        <v>n/a</v>
      </c>
      <c r="AS60" s="8"/>
      <c r="AT60" s="33">
        <f>-VLOOKUP($A60,'pl-data'!$A:$BR,8+AT$3)</f>
        <v>0</v>
      </c>
      <c r="AU60" s="33">
        <f>-VLOOKUP($A60,'pl-data'!$A:$BR,38+AU$3)</f>
        <v>0</v>
      </c>
      <c r="AV60" s="33">
        <f>-VLOOKUP($A60,'pl-data'!$A:$BR,23+AV$3)</f>
        <v>0</v>
      </c>
      <c r="AW60" s="34" t="str">
        <f t="shared" si="31"/>
        <v>n/a</v>
      </c>
      <c r="AX60" s="34" t="str">
        <f t="shared" si="32"/>
        <v>n/a</v>
      </c>
      <c r="AY60" s="8"/>
      <c r="AZ60" s="33">
        <f>-VLOOKUP($A60,'pl-data'!$A:$BR,8+AZ$3)</f>
        <v>0</v>
      </c>
      <c r="BA60" s="33">
        <f>-VLOOKUP($A60,'pl-data'!$A:$BR,38+BA$3)</f>
        <v>0</v>
      </c>
      <c r="BB60" s="33">
        <f>-VLOOKUP($A60,'pl-data'!$A:$BR,23+BB$3)</f>
        <v>0</v>
      </c>
      <c r="BC60" s="34" t="str">
        <f t="shared" si="33"/>
        <v>n/a</v>
      </c>
      <c r="BD60" s="34" t="str">
        <f t="shared" si="34"/>
        <v>n/a</v>
      </c>
      <c r="BE60" s="8"/>
      <c r="BF60" s="33">
        <f>-VLOOKUP($A60,'pl-data'!$A:$BR,8+BF$3)</f>
        <v>0</v>
      </c>
      <c r="BG60" s="33">
        <f>-VLOOKUP($A60,'pl-data'!$A:$BR,38+BG$3)</f>
        <v>0</v>
      </c>
      <c r="BH60" s="33">
        <f>-VLOOKUP($A60,'pl-data'!$A:$BR,23+BH$3)</f>
        <v>0</v>
      </c>
      <c r="BI60" s="34" t="str">
        <f t="shared" si="35"/>
        <v>n/a</v>
      </c>
      <c r="BJ60" s="34" t="str">
        <f t="shared" si="36"/>
        <v>n/a</v>
      </c>
      <c r="BK60" s="8"/>
      <c r="BL60" s="33">
        <f>-VLOOKUP($A60,'pl-data'!$A:$BR,8+BL$3)</f>
        <v>0</v>
      </c>
      <c r="BM60" s="33">
        <f>-VLOOKUP($A60,'pl-data'!$A:$BR,38+BM$3)</f>
        <v>0</v>
      </c>
      <c r="BN60" s="33">
        <f>-VLOOKUP($A60,'pl-data'!$A:$BR,23+BN$3)</f>
        <v>0</v>
      </c>
      <c r="BO60" s="34" t="str">
        <f t="shared" si="37"/>
        <v>n/a</v>
      </c>
      <c r="BP60" s="34" t="str">
        <f t="shared" si="38"/>
        <v>n/a</v>
      </c>
      <c r="BQ60" s="8"/>
      <c r="BR60" s="33">
        <f>-VLOOKUP($A60,'pl-data'!$A:$BR,8+BR$3)</f>
        <v>0</v>
      </c>
      <c r="BS60" s="33">
        <f>-VLOOKUP($A60,'pl-data'!$A:$BR,38+BS$3)</f>
        <v>0</v>
      </c>
      <c r="BT60" s="33">
        <f>-VLOOKUP($A60,'pl-data'!$A:$BR,23+BT$3)</f>
        <v>0</v>
      </c>
      <c r="BU60" s="34" t="str">
        <f t="shared" si="39"/>
        <v>n/a</v>
      </c>
      <c r="BV60" s="34" t="str">
        <f t="shared" si="40"/>
        <v>n/a</v>
      </c>
      <c r="BW60" s="8"/>
      <c r="BX60" s="33">
        <f t="shared" si="12"/>
        <v>0</v>
      </c>
      <c r="BY60" s="33">
        <f t="shared" si="13"/>
        <v>0</v>
      </c>
      <c r="BZ60" s="33">
        <f t="shared" si="14"/>
        <v>0</v>
      </c>
      <c r="CA60" s="34" t="str">
        <f t="shared" si="15"/>
        <v>n/a</v>
      </c>
      <c r="CB60" s="34" t="str">
        <f t="shared" si="16"/>
        <v>n/a</v>
      </c>
      <c r="CC60" s="8"/>
    </row>
    <row r="61" spans="1:81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-VLOOKUP($A61,'pl-data'!$A:$BR,8+D$3)</f>
        <v>0</v>
      </c>
      <c r="E61" s="33">
        <f>-VLOOKUP($A61,'pl-data'!$A:$BR,38+E$3)</f>
        <v>0</v>
      </c>
      <c r="F61" s="33">
        <f>-VLOOKUP($A61,'pl-data'!$A:$BR,23+F$3)</f>
        <v>0</v>
      </c>
      <c r="G61" s="34" t="str">
        <f t="shared" si="17"/>
        <v>n/a</v>
      </c>
      <c r="H61" s="34" t="str">
        <f t="shared" si="18"/>
        <v>n/a</v>
      </c>
      <c r="I61" s="8"/>
      <c r="J61" s="33">
        <f>-VLOOKUP($A61,'pl-data'!$A:$BR,8+J$3)</f>
        <v>0</v>
      </c>
      <c r="K61" s="33">
        <f>-VLOOKUP($A61,'pl-data'!$A:$BR,38+K$3)</f>
        <v>0</v>
      </c>
      <c r="L61" s="33">
        <f>-VLOOKUP($A61,'pl-data'!$A:$BR,23+L$3)</f>
        <v>0</v>
      </c>
      <c r="M61" s="34" t="str">
        <f t="shared" si="19"/>
        <v>n/a</v>
      </c>
      <c r="N61" s="34" t="str">
        <f t="shared" si="20"/>
        <v>n/a</v>
      </c>
      <c r="O61" s="8"/>
      <c r="P61" s="33">
        <f>-VLOOKUP($A61,'pl-data'!$A:$BR,8+P$3)</f>
        <v>0</v>
      </c>
      <c r="Q61" s="33">
        <f>-VLOOKUP($A61,'pl-data'!$A:$BR,38+Q$3)</f>
        <v>0</v>
      </c>
      <c r="R61" s="33">
        <f>-VLOOKUP($A61,'pl-data'!$A:$BR,23+R$3)</f>
        <v>0</v>
      </c>
      <c r="S61" s="34" t="str">
        <f t="shared" si="21"/>
        <v>n/a</v>
      </c>
      <c r="T61" s="34" t="str">
        <f t="shared" si="22"/>
        <v>n/a</v>
      </c>
      <c r="U61" s="8"/>
      <c r="V61" s="33">
        <f>-VLOOKUP($A61,'pl-data'!$A:$BR,8+V$3)</f>
        <v>0</v>
      </c>
      <c r="W61" s="33">
        <f>-VLOOKUP($A61,'pl-data'!$A:$BR,38+W$3)</f>
        <v>0</v>
      </c>
      <c r="X61" s="33">
        <f>-VLOOKUP($A61,'pl-data'!$A:$BR,23+X$3)</f>
        <v>0</v>
      </c>
      <c r="Y61" s="34" t="str">
        <f t="shared" si="23"/>
        <v>n/a</v>
      </c>
      <c r="Z61" s="34" t="str">
        <f t="shared" si="24"/>
        <v>n/a</v>
      </c>
      <c r="AA61" s="8"/>
      <c r="AB61" s="33">
        <f>-VLOOKUP($A61,'pl-data'!$A:$BR,8+AB$3)</f>
        <v>0</v>
      </c>
      <c r="AC61" s="33">
        <f>-VLOOKUP($A61,'pl-data'!$A:$BR,38+AC$3)</f>
        <v>0</v>
      </c>
      <c r="AD61" s="33">
        <f>-VLOOKUP($A61,'pl-data'!$A:$BR,23+AD$3)</f>
        <v>0</v>
      </c>
      <c r="AE61" s="34" t="str">
        <f t="shared" si="25"/>
        <v>n/a</v>
      </c>
      <c r="AF61" s="34" t="str">
        <f t="shared" si="26"/>
        <v>n/a</v>
      </c>
      <c r="AG61" s="8"/>
      <c r="AH61" s="33">
        <f>-VLOOKUP($A61,'pl-data'!$A:$BR,8+AH$3)</f>
        <v>0</v>
      </c>
      <c r="AI61" s="33">
        <f>-VLOOKUP($A61,'pl-data'!$A:$BR,38+AI$3)</f>
        <v>0</v>
      </c>
      <c r="AJ61" s="33">
        <f>-VLOOKUP($A61,'pl-data'!$A:$BR,23+AJ$3)</f>
        <v>0</v>
      </c>
      <c r="AK61" s="34" t="str">
        <f t="shared" si="27"/>
        <v>n/a</v>
      </c>
      <c r="AL61" s="34" t="str">
        <f t="shared" si="28"/>
        <v>n/a</v>
      </c>
      <c r="AM61" s="8"/>
      <c r="AN61" s="33">
        <f>-VLOOKUP($A61,'pl-data'!$A:$BR,8+AN$3)</f>
        <v>0</v>
      </c>
      <c r="AO61" s="33">
        <f>-VLOOKUP($A61,'pl-data'!$A:$BR,38+AO$3)</f>
        <v>0</v>
      </c>
      <c r="AP61" s="33">
        <f>-VLOOKUP($A61,'pl-data'!$A:$BR,23+AP$3)</f>
        <v>0</v>
      </c>
      <c r="AQ61" s="34" t="str">
        <f t="shared" si="29"/>
        <v>n/a</v>
      </c>
      <c r="AR61" s="34" t="str">
        <f t="shared" si="30"/>
        <v>n/a</v>
      </c>
      <c r="AS61" s="8"/>
      <c r="AT61" s="33">
        <f>-VLOOKUP($A61,'pl-data'!$A:$BR,8+AT$3)</f>
        <v>0</v>
      </c>
      <c r="AU61" s="33">
        <f>-VLOOKUP($A61,'pl-data'!$A:$BR,38+AU$3)</f>
        <v>0</v>
      </c>
      <c r="AV61" s="33">
        <f>-VLOOKUP($A61,'pl-data'!$A:$BR,23+AV$3)</f>
        <v>0</v>
      </c>
      <c r="AW61" s="34" t="str">
        <f t="shared" si="31"/>
        <v>n/a</v>
      </c>
      <c r="AX61" s="34" t="str">
        <f t="shared" si="32"/>
        <v>n/a</v>
      </c>
      <c r="AY61" s="8"/>
      <c r="AZ61" s="33">
        <f>-VLOOKUP($A61,'pl-data'!$A:$BR,8+AZ$3)</f>
        <v>0</v>
      </c>
      <c r="BA61" s="33">
        <f>-VLOOKUP($A61,'pl-data'!$A:$BR,38+BA$3)</f>
        <v>0</v>
      </c>
      <c r="BB61" s="33">
        <f>-VLOOKUP($A61,'pl-data'!$A:$BR,23+BB$3)</f>
        <v>0</v>
      </c>
      <c r="BC61" s="34" t="str">
        <f t="shared" si="33"/>
        <v>n/a</v>
      </c>
      <c r="BD61" s="34" t="str">
        <f t="shared" si="34"/>
        <v>n/a</v>
      </c>
      <c r="BE61" s="8"/>
      <c r="BF61" s="33">
        <f>-VLOOKUP($A61,'pl-data'!$A:$BR,8+BF$3)</f>
        <v>0</v>
      </c>
      <c r="BG61" s="33">
        <f>-VLOOKUP($A61,'pl-data'!$A:$BR,38+BG$3)</f>
        <v>0</v>
      </c>
      <c r="BH61" s="33">
        <f>-VLOOKUP($A61,'pl-data'!$A:$BR,23+BH$3)</f>
        <v>0</v>
      </c>
      <c r="BI61" s="34" t="str">
        <f t="shared" si="35"/>
        <v>n/a</v>
      </c>
      <c r="BJ61" s="34" t="str">
        <f t="shared" si="36"/>
        <v>n/a</v>
      </c>
      <c r="BK61" s="8"/>
      <c r="BL61" s="33">
        <f>-VLOOKUP($A61,'pl-data'!$A:$BR,8+BL$3)</f>
        <v>0</v>
      </c>
      <c r="BM61" s="33">
        <f>-VLOOKUP($A61,'pl-data'!$A:$BR,38+BM$3)</f>
        <v>0</v>
      </c>
      <c r="BN61" s="33">
        <f>-VLOOKUP($A61,'pl-data'!$A:$BR,23+BN$3)</f>
        <v>0</v>
      </c>
      <c r="BO61" s="34" t="str">
        <f t="shared" si="37"/>
        <v>n/a</v>
      </c>
      <c r="BP61" s="34" t="str">
        <f t="shared" si="38"/>
        <v>n/a</v>
      </c>
      <c r="BQ61" s="8"/>
      <c r="BR61" s="33">
        <f>-VLOOKUP($A61,'pl-data'!$A:$BR,8+BR$3)</f>
        <v>0</v>
      </c>
      <c r="BS61" s="33">
        <f>-VLOOKUP($A61,'pl-data'!$A:$BR,38+BS$3)</f>
        <v>0</v>
      </c>
      <c r="BT61" s="33">
        <f>-VLOOKUP($A61,'pl-data'!$A:$BR,23+BT$3)</f>
        <v>0</v>
      </c>
      <c r="BU61" s="34" t="str">
        <f t="shared" si="39"/>
        <v>n/a</v>
      </c>
      <c r="BV61" s="34" t="str">
        <f t="shared" si="40"/>
        <v>n/a</v>
      </c>
      <c r="BW61" s="8"/>
      <c r="BX61" s="33">
        <f t="shared" si="12"/>
        <v>0</v>
      </c>
      <c r="BY61" s="33">
        <f t="shared" si="13"/>
        <v>0</v>
      </c>
      <c r="BZ61" s="33">
        <f t="shared" si="14"/>
        <v>0</v>
      </c>
      <c r="CA61" s="34" t="str">
        <f t="shared" si="15"/>
        <v>n/a</v>
      </c>
      <c r="CB61" s="34" t="str">
        <f t="shared" si="16"/>
        <v>n/a</v>
      </c>
      <c r="CC61" s="8"/>
    </row>
    <row r="62" spans="1:81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-VLOOKUP($A62,'pl-data'!$A:$BR,8+D$3)</f>
        <v>0</v>
      </c>
      <c r="E62" s="33">
        <f>-VLOOKUP($A62,'pl-data'!$A:$BR,38+E$3)</f>
        <v>0</v>
      </c>
      <c r="F62" s="33">
        <f>-VLOOKUP($A62,'pl-data'!$A:$BR,23+F$3)</f>
        <v>0</v>
      </c>
      <c r="G62" s="34" t="str">
        <f t="shared" si="17"/>
        <v>n/a</v>
      </c>
      <c r="H62" s="34" t="str">
        <f t="shared" si="18"/>
        <v>n/a</v>
      </c>
      <c r="I62" s="8"/>
      <c r="J62" s="33">
        <f>-VLOOKUP($A62,'pl-data'!$A:$BR,8+J$3)</f>
        <v>0</v>
      </c>
      <c r="K62" s="33">
        <f>-VLOOKUP($A62,'pl-data'!$A:$BR,38+K$3)</f>
        <v>0</v>
      </c>
      <c r="L62" s="33">
        <f>-VLOOKUP($A62,'pl-data'!$A:$BR,23+L$3)</f>
        <v>0</v>
      </c>
      <c r="M62" s="34" t="str">
        <f t="shared" si="19"/>
        <v>n/a</v>
      </c>
      <c r="N62" s="34" t="str">
        <f t="shared" si="20"/>
        <v>n/a</v>
      </c>
      <c r="O62" s="8"/>
      <c r="P62" s="33">
        <f>-VLOOKUP($A62,'pl-data'!$A:$BR,8+P$3)</f>
        <v>0</v>
      </c>
      <c r="Q62" s="33">
        <f>-VLOOKUP($A62,'pl-data'!$A:$BR,38+Q$3)</f>
        <v>0</v>
      </c>
      <c r="R62" s="33">
        <f>-VLOOKUP($A62,'pl-data'!$A:$BR,23+R$3)</f>
        <v>0</v>
      </c>
      <c r="S62" s="34" t="str">
        <f t="shared" si="21"/>
        <v>n/a</v>
      </c>
      <c r="T62" s="34" t="str">
        <f t="shared" si="22"/>
        <v>n/a</v>
      </c>
      <c r="U62" s="8"/>
      <c r="V62" s="33">
        <f>-VLOOKUP($A62,'pl-data'!$A:$BR,8+V$3)</f>
        <v>0</v>
      </c>
      <c r="W62" s="33">
        <f>-VLOOKUP($A62,'pl-data'!$A:$BR,38+W$3)</f>
        <v>0</v>
      </c>
      <c r="X62" s="33">
        <f>-VLOOKUP($A62,'pl-data'!$A:$BR,23+X$3)</f>
        <v>0</v>
      </c>
      <c r="Y62" s="34" t="str">
        <f t="shared" si="23"/>
        <v>n/a</v>
      </c>
      <c r="Z62" s="34" t="str">
        <f t="shared" si="24"/>
        <v>n/a</v>
      </c>
      <c r="AA62" s="8"/>
      <c r="AB62" s="33">
        <f>-VLOOKUP($A62,'pl-data'!$A:$BR,8+AB$3)</f>
        <v>0</v>
      </c>
      <c r="AC62" s="33">
        <f>-VLOOKUP($A62,'pl-data'!$A:$BR,38+AC$3)</f>
        <v>0</v>
      </c>
      <c r="AD62" s="33">
        <f>-VLOOKUP($A62,'pl-data'!$A:$BR,23+AD$3)</f>
        <v>0</v>
      </c>
      <c r="AE62" s="34" t="str">
        <f t="shared" si="25"/>
        <v>n/a</v>
      </c>
      <c r="AF62" s="34" t="str">
        <f t="shared" si="26"/>
        <v>n/a</v>
      </c>
      <c r="AG62" s="8"/>
      <c r="AH62" s="33">
        <f>-VLOOKUP($A62,'pl-data'!$A:$BR,8+AH$3)</f>
        <v>0</v>
      </c>
      <c r="AI62" s="33">
        <f>-VLOOKUP($A62,'pl-data'!$A:$BR,38+AI$3)</f>
        <v>0</v>
      </c>
      <c r="AJ62" s="33">
        <f>-VLOOKUP($A62,'pl-data'!$A:$BR,23+AJ$3)</f>
        <v>0</v>
      </c>
      <c r="AK62" s="34" t="str">
        <f t="shared" si="27"/>
        <v>n/a</v>
      </c>
      <c r="AL62" s="34" t="str">
        <f t="shared" si="28"/>
        <v>n/a</v>
      </c>
      <c r="AM62" s="8"/>
      <c r="AN62" s="33">
        <f>-VLOOKUP($A62,'pl-data'!$A:$BR,8+AN$3)</f>
        <v>0</v>
      </c>
      <c r="AO62" s="33">
        <f>-VLOOKUP($A62,'pl-data'!$A:$BR,38+AO$3)</f>
        <v>0</v>
      </c>
      <c r="AP62" s="33">
        <f>-VLOOKUP($A62,'pl-data'!$A:$BR,23+AP$3)</f>
        <v>0</v>
      </c>
      <c r="AQ62" s="34" t="str">
        <f t="shared" si="29"/>
        <v>n/a</v>
      </c>
      <c r="AR62" s="34" t="str">
        <f t="shared" si="30"/>
        <v>n/a</v>
      </c>
      <c r="AS62" s="8"/>
      <c r="AT62" s="33">
        <f>-VLOOKUP($A62,'pl-data'!$A:$BR,8+AT$3)</f>
        <v>0</v>
      </c>
      <c r="AU62" s="33">
        <f>-VLOOKUP($A62,'pl-data'!$A:$BR,38+AU$3)</f>
        <v>0</v>
      </c>
      <c r="AV62" s="33">
        <f>-VLOOKUP($A62,'pl-data'!$A:$BR,23+AV$3)</f>
        <v>0</v>
      </c>
      <c r="AW62" s="34" t="str">
        <f t="shared" si="31"/>
        <v>n/a</v>
      </c>
      <c r="AX62" s="34" t="str">
        <f t="shared" si="32"/>
        <v>n/a</v>
      </c>
      <c r="AY62" s="8"/>
      <c r="AZ62" s="33">
        <f>-VLOOKUP($A62,'pl-data'!$A:$BR,8+AZ$3)</f>
        <v>0</v>
      </c>
      <c r="BA62" s="33">
        <f>-VLOOKUP($A62,'pl-data'!$A:$BR,38+BA$3)</f>
        <v>0</v>
      </c>
      <c r="BB62" s="33">
        <f>-VLOOKUP($A62,'pl-data'!$A:$BR,23+BB$3)</f>
        <v>0</v>
      </c>
      <c r="BC62" s="34" t="str">
        <f t="shared" si="33"/>
        <v>n/a</v>
      </c>
      <c r="BD62" s="34" t="str">
        <f t="shared" si="34"/>
        <v>n/a</v>
      </c>
      <c r="BE62" s="8"/>
      <c r="BF62" s="33">
        <f>-VLOOKUP($A62,'pl-data'!$A:$BR,8+BF$3)</f>
        <v>0</v>
      </c>
      <c r="BG62" s="33">
        <f>-VLOOKUP($A62,'pl-data'!$A:$BR,38+BG$3)</f>
        <v>0</v>
      </c>
      <c r="BH62" s="33">
        <f>-VLOOKUP($A62,'pl-data'!$A:$BR,23+BH$3)</f>
        <v>0</v>
      </c>
      <c r="BI62" s="34" t="str">
        <f t="shared" si="35"/>
        <v>n/a</v>
      </c>
      <c r="BJ62" s="34" t="str">
        <f t="shared" si="36"/>
        <v>n/a</v>
      </c>
      <c r="BK62" s="8"/>
      <c r="BL62" s="33">
        <f>-VLOOKUP($A62,'pl-data'!$A:$BR,8+BL$3)</f>
        <v>0</v>
      </c>
      <c r="BM62" s="33">
        <f>-VLOOKUP($A62,'pl-data'!$A:$BR,38+BM$3)</f>
        <v>0</v>
      </c>
      <c r="BN62" s="33">
        <f>-VLOOKUP($A62,'pl-data'!$A:$BR,23+BN$3)</f>
        <v>0</v>
      </c>
      <c r="BO62" s="34" t="str">
        <f t="shared" si="37"/>
        <v>n/a</v>
      </c>
      <c r="BP62" s="34" t="str">
        <f t="shared" si="38"/>
        <v>n/a</v>
      </c>
      <c r="BQ62" s="8"/>
      <c r="BR62" s="33">
        <f>-VLOOKUP($A62,'pl-data'!$A:$BR,8+BR$3)</f>
        <v>0</v>
      </c>
      <c r="BS62" s="33">
        <f>-VLOOKUP($A62,'pl-data'!$A:$BR,38+BS$3)</f>
        <v>0</v>
      </c>
      <c r="BT62" s="33">
        <f>-VLOOKUP($A62,'pl-data'!$A:$BR,23+BT$3)</f>
        <v>0</v>
      </c>
      <c r="BU62" s="34" t="str">
        <f t="shared" si="39"/>
        <v>n/a</v>
      </c>
      <c r="BV62" s="34" t="str">
        <f t="shared" si="40"/>
        <v>n/a</v>
      </c>
      <c r="BW62" s="8"/>
      <c r="BX62" s="33">
        <f t="shared" si="12"/>
        <v>0</v>
      </c>
      <c r="BY62" s="33">
        <f t="shared" si="13"/>
        <v>0</v>
      </c>
      <c r="BZ62" s="33">
        <f t="shared" si="14"/>
        <v>0</v>
      </c>
      <c r="CA62" s="34" t="str">
        <f t="shared" si="15"/>
        <v>n/a</v>
      </c>
      <c r="CB62" s="34" t="str">
        <f t="shared" si="16"/>
        <v>n/a</v>
      </c>
      <c r="CC62" s="8"/>
    </row>
    <row r="63" spans="1:81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-VLOOKUP($A63,'pl-data'!$A:$BR,8+D$3)</f>
        <v>0</v>
      </c>
      <c r="E63" s="33">
        <f>-VLOOKUP($A63,'pl-data'!$A:$BR,38+E$3)</f>
        <v>0</v>
      </c>
      <c r="F63" s="33">
        <f>-VLOOKUP($A63,'pl-data'!$A:$BR,23+F$3)</f>
        <v>0</v>
      </c>
      <c r="G63" s="34" t="str">
        <f t="shared" si="17"/>
        <v>n/a</v>
      </c>
      <c r="H63" s="34" t="str">
        <f t="shared" si="18"/>
        <v>n/a</v>
      </c>
      <c r="I63" s="8"/>
      <c r="J63" s="33">
        <f>-VLOOKUP($A63,'pl-data'!$A:$BR,8+J$3)</f>
        <v>0</v>
      </c>
      <c r="K63" s="33">
        <f>-VLOOKUP($A63,'pl-data'!$A:$BR,38+K$3)</f>
        <v>0</v>
      </c>
      <c r="L63" s="33">
        <f>-VLOOKUP($A63,'pl-data'!$A:$BR,23+L$3)</f>
        <v>0</v>
      </c>
      <c r="M63" s="34" t="str">
        <f t="shared" si="19"/>
        <v>n/a</v>
      </c>
      <c r="N63" s="34" t="str">
        <f t="shared" si="20"/>
        <v>n/a</v>
      </c>
      <c r="O63" s="8"/>
      <c r="P63" s="33">
        <f>-VLOOKUP($A63,'pl-data'!$A:$BR,8+P$3)</f>
        <v>0</v>
      </c>
      <c r="Q63" s="33">
        <f>-VLOOKUP($A63,'pl-data'!$A:$BR,38+Q$3)</f>
        <v>0</v>
      </c>
      <c r="R63" s="33">
        <f>-VLOOKUP($A63,'pl-data'!$A:$BR,23+R$3)</f>
        <v>0</v>
      </c>
      <c r="S63" s="34" t="str">
        <f t="shared" si="21"/>
        <v>n/a</v>
      </c>
      <c r="T63" s="34" t="str">
        <f t="shared" si="22"/>
        <v>n/a</v>
      </c>
      <c r="U63" s="8"/>
      <c r="V63" s="33">
        <f>-VLOOKUP($A63,'pl-data'!$A:$BR,8+V$3)</f>
        <v>0</v>
      </c>
      <c r="W63" s="33">
        <f>-VLOOKUP($A63,'pl-data'!$A:$BR,38+W$3)</f>
        <v>0</v>
      </c>
      <c r="X63" s="33">
        <f>-VLOOKUP($A63,'pl-data'!$A:$BR,23+X$3)</f>
        <v>0</v>
      </c>
      <c r="Y63" s="34" t="str">
        <f t="shared" si="23"/>
        <v>n/a</v>
      </c>
      <c r="Z63" s="34" t="str">
        <f t="shared" si="24"/>
        <v>n/a</v>
      </c>
      <c r="AA63" s="8"/>
      <c r="AB63" s="33">
        <f>-VLOOKUP($A63,'pl-data'!$A:$BR,8+AB$3)</f>
        <v>0</v>
      </c>
      <c r="AC63" s="33">
        <f>-VLOOKUP($A63,'pl-data'!$A:$BR,38+AC$3)</f>
        <v>0</v>
      </c>
      <c r="AD63" s="33">
        <f>-VLOOKUP($A63,'pl-data'!$A:$BR,23+AD$3)</f>
        <v>0</v>
      </c>
      <c r="AE63" s="34" t="str">
        <f t="shared" si="25"/>
        <v>n/a</v>
      </c>
      <c r="AF63" s="34" t="str">
        <f t="shared" si="26"/>
        <v>n/a</v>
      </c>
      <c r="AG63" s="8"/>
      <c r="AH63" s="33">
        <f>-VLOOKUP($A63,'pl-data'!$A:$BR,8+AH$3)</f>
        <v>0</v>
      </c>
      <c r="AI63" s="33">
        <f>-VLOOKUP($A63,'pl-data'!$A:$BR,38+AI$3)</f>
        <v>0</v>
      </c>
      <c r="AJ63" s="33">
        <f>-VLOOKUP($A63,'pl-data'!$A:$BR,23+AJ$3)</f>
        <v>0</v>
      </c>
      <c r="AK63" s="34" t="str">
        <f t="shared" si="27"/>
        <v>n/a</v>
      </c>
      <c r="AL63" s="34" t="str">
        <f t="shared" si="28"/>
        <v>n/a</v>
      </c>
      <c r="AM63" s="8"/>
      <c r="AN63" s="33">
        <f>-VLOOKUP($A63,'pl-data'!$A:$BR,8+AN$3)</f>
        <v>0</v>
      </c>
      <c r="AO63" s="33">
        <f>-VLOOKUP($A63,'pl-data'!$A:$BR,38+AO$3)</f>
        <v>0</v>
      </c>
      <c r="AP63" s="33">
        <f>-VLOOKUP($A63,'pl-data'!$A:$BR,23+AP$3)</f>
        <v>0</v>
      </c>
      <c r="AQ63" s="34" t="str">
        <f t="shared" si="29"/>
        <v>n/a</v>
      </c>
      <c r="AR63" s="34" t="str">
        <f t="shared" si="30"/>
        <v>n/a</v>
      </c>
      <c r="AS63" s="8"/>
      <c r="AT63" s="33">
        <f>-VLOOKUP($A63,'pl-data'!$A:$BR,8+AT$3)</f>
        <v>0</v>
      </c>
      <c r="AU63" s="33">
        <f>-VLOOKUP($A63,'pl-data'!$A:$BR,38+AU$3)</f>
        <v>0</v>
      </c>
      <c r="AV63" s="33">
        <f>-VLOOKUP($A63,'pl-data'!$A:$BR,23+AV$3)</f>
        <v>0</v>
      </c>
      <c r="AW63" s="34" t="str">
        <f t="shared" si="31"/>
        <v>n/a</v>
      </c>
      <c r="AX63" s="34" t="str">
        <f t="shared" si="32"/>
        <v>n/a</v>
      </c>
      <c r="AY63" s="8"/>
      <c r="AZ63" s="33">
        <f>-VLOOKUP($A63,'pl-data'!$A:$BR,8+AZ$3)</f>
        <v>0</v>
      </c>
      <c r="BA63" s="33">
        <f>-VLOOKUP($A63,'pl-data'!$A:$BR,38+BA$3)</f>
        <v>0</v>
      </c>
      <c r="BB63" s="33">
        <f>-VLOOKUP($A63,'pl-data'!$A:$BR,23+BB$3)</f>
        <v>0</v>
      </c>
      <c r="BC63" s="34" t="str">
        <f t="shared" si="33"/>
        <v>n/a</v>
      </c>
      <c r="BD63" s="34" t="str">
        <f t="shared" si="34"/>
        <v>n/a</v>
      </c>
      <c r="BE63" s="8"/>
      <c r="BF63" s="33">
        <f>-VLOOKUP($A63,'pl-data'!$A:$BR,8+BF$3)</f>
        <v>0</v>
      </c>
      <c r="BG63" s="33">
        <f>-VLOOKUP($A63,'pl-data'!$A:$BR,38+BG$3)</f>
        <v>0</v>
      </c>
      <c r="BH63" s="33">
        <f>-VLOOKUP($A63,'pl-data'!$A:$BR,23+BH$3)</f>
        <v>0</v>
      </c>
      <c r="BI63" s="34" t="str">
        <f t="shared" si="35"/>
        <v>n/a</v>
      </c>
      <c r="BJ63" s="34" t="str">
        <f t="shared" si="36"/>
        <v>n/a</v>
      </c>
      <c r="BK63" s="8"/>
      <c r="BL63" s="33">
        <f>-VLOOKUP($A63,'pl-data'!$A:$BR,8+BL$3)</f>
        <v>0</v>
      </c>
      <c r="BM63" s="33">
        <f>-VLOOKUP($A63,'pl-data'!$A:$BR,38+BM$3)</f>
        <v>0</v>
      </c>
      <c r="BN63" s="33">
        <f>-VLOOKUP($A63,'pl-data'!$A:$BR,23+BN$3)</f>
        <v>0</v>
      </c>
      <c r="BO63" s="34" t="str">
        <f t="shared" si="37"/>
        <v>n/a</v>
      </c>
      <c r="BP63" s="34" t="str">
        <f t="shared" si="38"/>
        <v>n/a</v>
      </c>
      <c r="BQ63" s="8"/>
      <c r="BR63" s="33">
        <f>-VLOOKUP($A63,'pl-data'!$A:$BR,8+BR$3)</f>
        <v>0</v>
      </c>
      <c r="BS63" s="33">
        <f>-VLOOKUP($A63,'pl-data'!$A:$BR,38+BS$3)</f>
        <v>0</v>
      </c>
      <c r="BT63" s="33">
        <f>-VLOOKUP($A63,'pl-data'!$A:$BR,23+BT$3)</f>
        <v>0</v>
      </c>
      <c r="BU63" s="34" t="str">
        <f t="shared" si="39"/>
        <v>n/a</v>
      </c>
      <c r="BV63" s="34" t="str">
        <f t="shared" si="40"/>
        <v>n/a</v>
      </c>
      <c r="BW63" s="8"/>
      <c r="BX63" s="33">
        <f t="shared" si="12"/>
        <v>0</v>
      </c>
      <c r="BY63" s="33">
        <f t="shared" si="13"/>
        <v>0</v>
      </c>
      <c r="BZ63" s="33">
        <f t="shared" si="14"/>
        <v>0</v>
      </c>
      <c r="CA63" s="34" t="str">
        <f t="shared" si="15"/>
        <v>n/a</v>
      </c>
      <c r="CB63" s="34" t="str">
        <f t="shared" si="16"/>
        <v>n/a</v>
      </c>
      <c r="CC63" s="8"/>
    </row>
    <row r="64" spans="1:81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-VLOOKUP($A64,'pl-data'!$A:$BR,8+D$3)</f>
        <v>0</v>
      </c>
      <c r="E64" s="33">
        <f>-VLOOKUP($A64,'pl-data'!$A:$BR,38+E$3)</f>
        <v>0</v>
      </c>
      <c r="F64" s="33">
        <f>-VLOOKUP($A64,'pl-data'!$A:$BR,23+F$3)</f>
        <v>0</v>
      </c>
      <c r="G64" s="34" t="str">
        <f t="shared" si="17"/>
        <v>n/a</v>
      </c>
      <c r="H64" s="34" t="str">
        <f t="shared" si="18"/>
        <v>n/a</v>
      </c>
      <c r="I64" s="8"/>
      <c r="J64" s="33">
        <f>-VLOOKUP($A64,'pl-data'!$A:$BR,8+J$3)</f>
        <v>0</v>
      </c>
      <c r="K64" s="33">
        <f>-VLOOKUP($A64,'pl-data'!$A:$BR,38+K$3)</f>
        <v>0</v>
      </c>
      <c r="L64" s="33">
        <f>-VLOOKUP($A64,'pl-data'!$A:$BR,23+L$3)</f>
        <v>0</v>
      </c>
      <c r="M64" s="34" t="str">
        <f t="shared" si="19"/>
        <v>n/a</v>
      </c>
      <c r="N64" s="34" t="str">
        <f t="shared" si="20"/>
        <v>n/a</v>
      </c>
      <c r="O64" s="8"/>
      <c r="P64" s="33">
        <f>-VLOOKUP($A64,'pl-data'!$A:$BR,8+P$3)</f>
        <v>0</v>
      </c>
      <c r="Q64" s="33">
        <f>-VLOOKUP($A64,'pl-data'!$A:$BR,38+Q$3)</f>
        <v>0</v>
      </c>
      <c r="R64" s="33">
        <f>-VLOOKUP($A64,'pl-data'!$A:$BR,23+R$3)</f>
        <v>0</v>
      </c>
      <c r="S64" s="34" t="str">
        <f t="shared" si="21"/>
        <v>n/a</v>
      </c>
      <c r="T64" s="34" t="str">
        <f t="shared" si="22"/>
        <v>n/a</v>
      </c>
      <c r="U64" s="8"/>
      <c r="V64" s="33">
        <f>-VLOOKUP($A64,'pl-data'!$A:$BR,8+V$3)</f>
        <v>0</v>
      </c>
      <c r="W64" s="33">
        <f>-VLOOKUP($A64,'pl-data'!$A:$BR,38+W$3)</f>
        <v>0</v>
      </c>
      <c r="X64" s="33">
        <f>-VLOOKUP($A64,'pl-data'!$A:$BR,23+X$3)</f>
        <v>0</v>
      </c>
      <c r="Y64" s="34" t="str">
        <f t="shared" si="23"/>
        <v>n/a</v>
      </c>
      <c r="Z64" s="34" t="str">
        <f t="shared" si="24"/>
        <v>n/a</v>
      </c>
      <c r="AA64" s="8"/>
      <c r="AB64" s="33">
        <f>-VLOOKUP($A64,'pl-data'!$A:$BR,8+AB$3)</f>
        <v>0</v>
      </c>
      <c r="AC64" s="33">
        <f>-VLOOKUP($A64,'pl-data'!$A:$BR,38+AC$3)</f>
        <v>0</v>
      </c>
      <c r="AD64" s="33">
        <f>-VLOOKUP($A64,'pl-data'!$A:$BR,23+AD$3)</f>
        <v>0</v>
      </c>
      <c r="AE64" s="34" t="str">
        <f t="shared" si="25"/>
        <v>n/a</v>
      </c>
      <c r="AF64" s="34" t="str">
        <f t="shared" si="26"/>
        <v>n/a</v>
      </c>
      <c r="AG64" s="8"/>
      <c r="AH64" s="33">
        <f>-VLOOKUP($A64,'pl-data'!$A:$BR,8+AH$3)</f>
        <v>0</v>
      </c>
      <c r="AI64" s="33">
        <f>-VLOOKUP($A64,'pl-data'!$A:$BR,38+AI$3)</f>
        <v>0</v>
      </c>
      <c r="AJ64" s="33">
        <f>-VLOOKUP($A64,'pl-data'!$A:$BR,23+AJ$3)</f>
        <v>0</v>
      </c>
      <c r="AK64" s="34" t="str">
        <f t="shared" si="27"/>
        <v>n/a</v>
      </c>
      <c r="AL64" s="34" t="str">
        <f t="shared" si="28"/>
        <v>n/a</v>
      </c>
      <c r="AM64" s="8"/>
      <c r="AN64" s="33">
        <f>-VLOOKUP($A64,'pl-data'!$A:$BR,8+AN$3)</f>
        <v>0</v>
      </c>
      <c r="AO64" s="33">
        <f>-VLOOKUP($A64,'pl-data'!$A:$BR,38+AO$3)</f>
        <v>0</v>
      </c>
      <c r="AP64" s="33">
        <f>-VLOOKUP($A64,'pl-data'!$A:$BR,23+AP$3)</f>
        <v>0</v>
      </c>
      <c r="AQ64" s="34" t="str">
        <f t="shared" si="29"/>
        <v>n/a</v>
      </c>
      <c r="AR64" s="34" t="str">
        <f t="shared" si="30"/>
        <v>n/a</v>
      </c>
      <c r="AS64" s="8"/>
      <c r="AT64" s="33">
        <f>-VLOOKUP($A64,'pl-data'!$A:$BR,8+AT$3)</f>
        <v>0</v>
      </c>
      <c r="AU64" s="33">
        <f>-VLOOKUP($A64,'pl-data'!$A:$BR,38+AU$3)</f>
        <v>0</v>
      </c>
      <c r="AV64" s="33">
        <f>-VLOOKUP($A64,'pl-data'!$A:$BR,23+AV$3)</f>
        <v>0</v>
      </c>
      <c r="AW64" s="34" t="str">
        <f t="shared" si="31"/>
        <v>n/a</v>
      </c>
      <c r="AX64" s="34" t="str">
        <f t="shared" si="32"/>
        <v>n/a</v>
      </c>
      <c r="AY64" s="8"/>
      <c r="AZ64" s="33">
        <f>-VLOOKUP($A64,'pl-data'!$A:$BR,8+AZ$3)</f>
        <v>0</v>
      </c>
      <c r="BA64" s="33">
        <f>-VLOOKUP($A64,'pl-data'!$A:$BR,38+BA$3)</f>
        <v>0</v>
      </c>
      <c r="BB64" s="33">
        <f>-VLOOKUP($A64,'pl-data'!$A:$BR,23+BB$3)</f>
        <v>0</v>
      </c>
      <c r="BC64" s="34" t="str">
        <f t="shared" si="33"/>
        <v>n/a</v>
      </c>
      <c r="BD64" s="34" t="str">
        <f t="shared" si="34"/>
        <v>n/a</v>
      </c>
      <c r="BE64" s="8"/>
      <c r="BF64" s="33">
        <f>-VLOOKUP($A64,'pl-data'!$A:$BR,8+BF$3)</f>
        <v>0</v>
      </c>
      <c r="BG64" s="33">
        <f>-VLOOKUP($A64,'pl-data'!$A:$BR,38+BG$3)</f>
        <v>0</v>
      </c>
      <c r="BH64" s="33">
        <f>-VLOOKUP($A64,'pl-data'!$A:$BR,23+BH$3)</f>
        <v>0</v>
      </c>
      <c r="BI64" s="34" t="str">
        <f t="shared" si="35"/>
        <v>n/a</v>
      </c>
      <c r="BJ64" s="34" t="str">
        <f t="shared" si="36"/>
        <v>n/a</v>
      </c>
      <c r="BK64" s="8"/>
      <c r="BL64" s="33">
        <f>-VLOOKUP($A64,'pl-data'!$A:$BR,8+BL$3)</f>
        <v>0</v>
      </c>
      <c r="BM64" s="33">
        <f>-VLOOKUP($A64,'pl-data'!$A:$BR,38+BM$3)</f>
        <v>0</v>
      </c>
      <c r="BN64" s="33">
        <f>-VLOOKUP($A64,'pl-data'!$A:$BR,23+BN$3)</f>
        <v>0</v>
      </c>
      <c r="BO64" s="34" t="str">
        <f t="shared" si="37"/>
        <v>n/a</v>
      </c>
      <c r="BP64" s="34" t="str">
        <f t="shared" si="38"/>
        <v>n/a</v>
      </c>
      <c r="BQ64" s="8"/>
      <c r="BR64" s="33">
        <f>-VLOOKUP($A64,'pl-data'!$A:$BR,8+BR$3)</f>
        <v>0</v>
      </c>
      <c r="BS64" s="33">
        <f>-VLOOKUP($A64,'pl-data'!$A:$BR,38+BS$3)</f>
        <v>0</v>
      </c>
      <c r="BT64" s="33">
        <f>-VLOOKUP($A64,'pl-data'!$A:$BR,23+BT$3)</f>
        <v>0</v>
      </c>
      <c r="BU64" s="34" t="str">
        <f t="shared" si="39"/>
        <v>n/a</v>
      </c>
      <c r="BV64" s="34" t="str">
        <f t="shared" si="40"/>
        <v>n/a</v>
      </c>
      <c r="BW64" s="8"/>
      <c r="BX64" s="33">
        <f t="shared" si="12"/>
        <v>0</v>
      </c>
      <c r="BY64" s="33">
        <f t="shared" si="13"/>
        <v>0</v>
      </c>
      <c r="BZ64" s="33">
        <f t="shared" si="14"/>
        <v>0</v>
      </c>
      <c r="CA64" s="34" t="str">
        <f t="shared" si="15"/>
        <v>n/a</v>
      </c>
      <c r="CB64" s="34" t="str">
        <f t="shared" si="16"/>
        <v>n/a</v>
      </c>
      <c r="CC64" s="8"/>
    </row>
    <row r="65" spans="1:81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-VLOOKUP($A65,'pl-data'!$A:$BR,8+D$3)</f>
        <v>0</v>
      </c>
      <c r="E65" s="33">
        <f>-VLOOKUP($A65,'pl-data'!$A:$BR,38+E$3)</f>
        <v>0</v>
      </c>
      <c r="F65" s="33">
        <f>-VLOOKUP($A65,'pl-data'!$A:$BR,23+F$3)</f>
        <v>0</v>
      </c>
      <c r="G65" s="34" t="str">
        <f t="shared" si="17"/>
        <v>n/a</v>
      </c>
      <c r="H65" s="34" t="str">
        <f t="shared" si="18"/>
        <v>n/a</v>
      </c>
      <c r="I65" s="8"/>
      <c r="J65" s="33">
        <f>-VLOOKUP($A65,'pl-data'!$A:$BR,8+J$3)</f>
        <v>0</v>
      </c>
      <c r="K65" s="33">
        <f>-VLOOKUP($A65,'pl-data'!$A:$BR,38+K$3)</f>
        <v>0</v>
      </c>
      <c r="L65" s="33">
        <f>-VLOOKUP($A65,'pl-data'!$A:$BR,23+L$3)</f>
        <v>0</v>
      </c>
      <c r="M65" s="34" t="str">
        <f t="shared" si="19"/>
        <v>n/a</v>
      </c>
      <c r="N65" s="34" t="str">
        <f t="shared" si="20"/>
        <v>n/a</v>
      </c>
      <c r="O65" s="8"/>
      <c r="P65" s="33">
        <f>-VLOOKUP($A65,'pl-data'!$A:$BR,8+P$3)</f>
        <v>0</v>
      </c>
      <c r="Q65" s="33">
        <f>-VLOOKUP($A65,'pl-data'!$A:$BR,38+Q$3)</f>
        <v>0</v>
      </c>
      <c r="R65" s="33">
        <f>-VLOOKUP($A65,'pl-data'!$A:$BR,23+R$3)</f>
        <v>0</v>
      </c>
      <c r="S65" s="34" t="str">
        <f t="shared" si="21"/>
        <v>n/a</v>
      </c>
      <c r="T65" s="34" t="str">
        <f t="shared" si="22"/>
        <v>n/a</v>
      </c>
      <c r="U65" s="8"/>
      <c r="V65" s="33">
        <f>-VLOOKUP($A65,'pl-data'!$A:$BR,8+V$3)</f>
        <v>0</v>
      </c>
      <c r="W65" s="33">
        <f>-VLOOKUP($A65,'pl-data'!$A:$BR,38+W$3)</f>
        <v>0</v>
      </c>
      <c r="X65" s="33">
        <f>-VLOOKUP($A65,'pl-data'!$A:$BR,23+X$3)</f>
        <v>0</v>
      </c>
      <c r="Y65" s="34" t="str">
        <f t="shared" si="23"/>
        <v>n/a</v>
      </c>
      <c r="Z65" s="34" t="str">
        <f t="shared" si="24"/>
        <v>n/a</v>
      </c>
      <c r="AA65" s="8"/>
      <c r="AB65" s="33">
        <f>-VLOOKUP($A65,'pl-data'!$A:$BR,8+AB$3)</f>
        <v>0</v>
      </c>
      <c r="AC65" s="33">
        <f>-VLOOKUP($A65,'pl-data'!$A:$BR,38+AC$3)</f>
        <v>0</v>
      </c>
      <c r="AD65" s="33">
        <f>-VLOOKUP($A65,'pl-data'!$A:$BR,23+AD$3)</f>
        <v>0</v>
      </c>
      <c r="AE65" s="34" t="str">
        <f t="shared" si="25"/>
        <v>n/a</v>
      </c>
      <c r="AF65" s="34" t="str">
        <f t="shared" si="26"/>
        <v>n/a</v>
      </c>
      <c r="AG65" s="8"/>
      <c r="AH65" s="33">
        <f>-VLOOKUP($A65,'pl-data'!$A:$BR,8+AH$3)</f>
        <v>0</v>
      </c>
      <c r="AI65" s="33">
        <f>-VLOOKUP($A65,'pl-data'!$A:$BR,38+AI$3)</f>
        <v>0</v>
      </c>
      <c r="AJ65" s="33">
        <f>-VLOOKUP($A65,'pl-data'!$A:$BR,23+AJ$3)</f>
        <v>0</v>
      </c>
      <c r="AK65" s="34" t="str">
        <f t="shared" si="27"/>
        <v>n/a</v>
      </c>
      <c r="AL65" s="34" t="str">
        <f t="shared" si="28"/>
        <v>n/a</v>
      </c>
      <c r="AM65" s="8"/>
      <c r="AN65" s="33">
        <f>-VLOOKUP($A65,'pl-data'!$A:$BR,8+AN$3)</f>
        <v>0</v>
      </c>
      <c r="AO65" s="33">
        <f>-VLOOKUP($A65,'pl-data'!$A:$BR,38+AO$3)</f>
        <v>0</v>
      </c>
      <c r="AP65" s="33">
        <f>-VLOOKUP($A65,'pl-data'!$A:$BR,23+AP$3)</f>
        <v>0</v>
      </c>
      <c r="AQ65" s="34" t="str">
        <f t="shared" si="29"/>
        <v>n/a</v>
      </c>
      <c r="AR65" s="34" t="str">
        <f t="shared" si="30"/>
        <v>n/a</v>
      </c>
      <c r="AS65" s="8"/>
      <c r="AT65" s="33">
        <f>-VLOOKUP($A65,'pl-data'!$A:$BR,8+AT$3)</f>
        <v>0</v>
      </c>
      <c r="AU65" s="33">
        <f>-VLOOKUP($A65,'pl-data'!$A:$BR,38+AU$3)</f>
        <v>0</v>
      </c>
      <c r="AV65" s="33">
        <f>-VLOOKUP($A65,'pl-data'!$A:$BR,23+AV$3)</f>
        <v>0</v>
      </c>
      <c r="AW65" s="34" t="str">
        <f t="shared" si="31"/>
        <v>n/a</v>
      </c>
      <c r="AX65" s="34" t="str">
        <f t="shared" si="32"/>
        <v>n/a</v>
      </c>
      <c r="AY65" s="8"/>
      <c r="AZ65" s="33">
        <f>-VLOOKUP($A65,'pl-data'!$A:$BR,8+AZ$3)</f>
        <v>0</v>
      </c>
      <c r="BA65" s="33">
        <f>-VLOOKUP($A65,'pl-data'!$A:$BR,38+BA$3)</f>
        <v>0</v>
      </c>
      <c r="BB65" s="33">
        <f>-VLOOKUP($A65,'pl-data'!$A:$BR,23+BB$3)</f>
        <v>0</v>
      </c>
      <c r="BC65" s="34" t="str">
        <f t="shared" si="33"/>
        <v>n/a</v>
      </c>
      <c r="BD65" s="34" t="str">
        <f t="shared" si="34"/>
        <v>n/a</v>
      </c>
      <c r="BE65" s="8"/>
      <c r="BF65" s="33">
        <f>-VLOOKUP($A65,'pl-data'!$A:$BR,8+BF$3)</f>
        <v>0</v>
      </c>
      <c r="BG65" s="33">
        <f>-VLOOKUP($A65,'pl-data'!$A:$BR,38+BG$3)</f>
        <v>0</v>
      </c>
      <c r="BH65" s="33">
        <f>-VLOOKUP($A65,'pl-data'!$A:$BR,23+BH$3)</f>
        <v>0</v>
      </c>
      <c r="BI65" s="34" t="str">
        <f t="shared" si="35"/>
        <v>n/a</v>
      </c>
      <c r="BJ65" s="34" t="str">
        <f t="shared" si="36"/>
        <v>n/a</v>
      </c>
      <c r="BK65" s="8"/>
      <c r="BL65" s="33">
        <f>-VLOOKUP($A65,'pl-data'!$A:$BR,8+BL$3)</f>
        <v>0</v>
      </c>
      <c r="BM65" s="33">
        <f>-VLOOKUP($A65,'pl-data'!$A:$BR,38+BM$3)</f>
        <v>0</v>
      </c>
      <c r="BN65" s="33">
        <f>-VLOOKUP($A65,'pl-data'!$A:$BR,23+BN$3)</f>
        <v>0</v>
      </c>
      <c r="BO65" s="34" t="str">
        <f t="shared" si="37"/>
        <v>n/a</v>
      </c>
      <c r="BP65" s="34" t="str">
        <f t="shared" si="38"/>
        <v>n/a</v>
      </c>
      <c r="BQ65" s="8"/>
      <c r="BR65" s="33">
        <f>-VLOOKUP($A65,'pl-data'!$A:$BR,8+BR$3)</f>
        <v>0</v>
      </c>
      <c r="BS65" s="33">
        <f>-VLOOKUP($A65,'pl-data'!$A:$BR,38+BS$3)</f>
        <v>0</v>
      </c>
      <c r="BT65" s="33">
        <f>-VLOOKUP($A65,'pl-data'!$A:$BR,23+BT$3)</f>
        <v>0</v>
      </c>
      <c r="BU65" s="34" t="str">
        <f t="shared" si="39"/>
        <v>n/a</v>
      </c>
      <c r="BV65" s="34" t="str">
        <f t="shared" si="40"/>
        <v>n/a</v>
      </c>
      <c r="BW65" s="8"/>
      <c r="BX65" s="33">
        <f t="shared" si="12"/>
        <v>0</v>
      </c>
      <c r="BY65" s="33">
        <f t="shared" si="13"/>
        <v>0</v>
      </c>
      <c r="BZ65" s="33">
        <f t="shared" si="14"/>
        <v>0</v>
      </c>
      <c r="CA65" s="34" t="str">
        <f t="shared" si="15"/>
        <v>n/a</v>
      </c>
      <c r="CB65" s="34" t="str">
        <f t="shared" si="16"/>
        <v>n/a</v>
      </c>
      <c r="CC65" s="8"/>
    </row>
    <row r="66" spans="1:81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-VLOOKUP($A66,'pl-data'!$A:$BR,8+D$3)</f>
        <v>0</v>
      </c>
      <c r="E66" s="33">
        <f>-VLOOKUP($A66,'pl-data'!$A:$BR,38+E$3)</f>
        <v>0</v>
      </c>
      <c r="F66" s="33">
        <f>-VLOOKUP($A66,'pl-data'!$A:$BR,23+F$3)</f>
        <v>0</v>
      </c>
      <c r="G66" s="34" t="str">
        <f t="shared" si="17"/>
        <v>n/a</v>
      </c>
      <c r="H66" s="34" t="str">
        <f t="shared" si="18"/>
        <v>n/a</v>
      </c>
      <c r="I66" s="8"/>
      <c r="J66" s="33">
        <f>-VLOOKUP($A66,'pl-data'!$A:$BR,8+J$3)</f>
        <v>0</v>
      </c>
      <c r="K66" s="33">
        <f>-VLOOKUP($A66,'pl-data'!$A:$BR,38+K$3)</f>
        <v>0</v>
      </c>
      <c r="L66" s="33">
        <f>-VLOOKUP($A66,'pl-data'!$A:$BR,23+L$3)</f>
        <v>0</v>
      </c>
      <c r="M66" s="34" t="str">
        <f t="shared" si="19"/>
        <v>n/a</v>
      </c>
      <c r="N66" s="34" t="str">
        <f t="shared" si="20"/>
        <v>n/a</v>
      </c>
      <c r="O66" s="8"/>
      <c r="P66" s="33">
        <f>-VLOOKUP($A66,'pl-data'!$A:$BR,8+P$3)</f>
        <v>0</v>
      </c>
      <c r="Q66" s="33">
        <f>-VLOOKUP($A66,'pl-data'!$A:$BR,38+Q$3)</f>
        <v>0</v>
      </c>
      <c r="R66" s="33">
        <f>-VLOOKUP($A66,'pl-data'!$A:$BR,23+R$3)</f>
        <v>0</v>
      </c>
      <c r="S66" s="34" t="str">
        <f t="shared" si="21"/>
        <v>n/a</v>
      </c>
      <c r="T66" s="34" t="str">
        <f t="shared" si="22"/>
        <v>n/a</v>
      </c>
      <c r="U66" s="8"/>
      <c r="V66" s="33">
        <f>-VLOOKUP($A66,'pl-data'!$A:$BR,8+V$3)</f>
        <v>0</v>
      </c>
      <c r="W66" s="33">
        <f>-VLOOKUP($A66,'pl-data'!$A:$BR,38+W$3)</f>
        <v>0</v>
      </c>
      <c r="X66" s="33">
        <f>-VLOOKUP($A66,'pl-data'!$A:$BR,23+X$3)</f>
        <v>0</v>
      </c>
      <c r="Y66" s="34" t="str">
        <f t="shared" si="23"/>
        <v>n/a</v>
      </c>
      <c r="Z66" s="34" t="str">
        <f t="shared" si="24"/>
        <v>n/a</v>
      </c>
      <c r="AA66" s="8"/>
      <c r="AB66" s="33">
        <f>-VLOOKUP($A66,'pl-data'!$A:$BR,8+AB$3)</f>
        <v>0</v>
      </c>
      <c r="AC66" s="33">
        <f>-VLOOKUP($A66,'pl-data'!$A:$BR,38+AC$3)</f>
        <v>0</v>
      </c>
      <c r="AD66" s="33">
        <f>-VLOOKUP($A66,'pl-data'!$A:$BR,23+AD$3)</f>
        <v>0</v>
      </c>
      <c r="AE66" s="34" t="str">
        <f t="shared" si="25"/>
        <v>n/a</v>
      </c>
      <c r="AF66" s="34" t="str">
        <f t="shared" si="26"/>
        <v>n/a</v>
      </c>
      <c r="AG66" s="8"/>
      <c r="AH66" s="33">
        <f>-VLOOKUP($A66,'pl-data'!$A:$BR,8+AH$3)</f>
        <v>0</v>
      </c>
      <c r="AI66" s="33">
        <f>-VLOOKUP($A66,'pl-data'!$A:$BR,38+AI$3)</f>
        <v>0</v>
      </c>
      <c r="AJ66" s="33">
        <f>-VLOOKUP($A66,'pl-data'!$A:$BR,23+AJ$3)</f>
        <v>0</v>
      </c>
      <c r="AK66" s="34" t="str">
        <f t="shared" si="27"/>
        <v>n/a</v>
      </c>
      <c r="AL66" s="34" t="str">
        <f t="shared" si="28"/>
        <v>n/a</v>
      </c>
      <c r="AM66" s="8"/>
      <c r="AN66" s="33">
        <f>-VLOOKUP($A66,'pl-data'!$A:$BR,8+AN$3)</f>
        <v>0</v>
      </c>
      <c r="AO66" s="33">
        <f>-VLOOKUP($A66,'pl-data'!$A:$BR,38+AO$3)</f>
        <v>0</v>
      </c>
      <c r="AP66" s="33">
        <f>-VLOOKUP($A66,'pl-data'!$A:$BR,23+AP$3)</f>
        <v>0</v>
      </c>
      <c r="AQ66" s="34" t="str">
        <f t="shared" si="29"/>
        <v>n/a</v>
      </c>
      <c r="AR66" s="34" t="str">
        <f t="shared" si="30"/>
        <v>n/a</v>
      </c>
      <c r="AS66" s="8"/>
      <c r="AT66" s="33">
        <f>-VLOOKUP($A66,'pl-data'!$A:$BR,8+AT$3)</f>
        <v>0</v>
      </c>
      <c r="AU66" s="33">
        <f>-VLOOKUP($A66,'pl-data'!$A:$BR,38+AU$3)</f>
        <v>0</v>
      </c>
      <c r="AV66" s="33">
        <f>-VLOOKUP($A66,'pl-data'!$A:$BR,23+AV$3)</f>
        <v>0</v>
      </c>
      <c r="AW66" s="34" t="str">
        <f t="shared" si="31"/>
        <v>n/a</v>
      </c>
      <c r="AX66" s="34" t="str">
        <f t="shared" si="32"/>
        <v>n/a</v>
      </c>
      <c r="AY66" s="8"/>
      <c r="AZ66" s="33">
        <f>-VLOOKUP($A66,'pl-data'!$A:$BR,8+AZ$3)</f>
        <v>0</v>
      </c>
      <c r="BA66" s="33">
        <f>-VLOOKUP($A66,'pl-data'!$A:$BR,38+BA$3)</f>
        <v>0</v>
      </c>
      <c r="BB66" s="33">
        <f>-VLOOKUP($A66,'pl-data'!$A:$BR,23+BB$3)</f>
        <v>0</v>
      </c>
      <c r="BC66" s="34" t="str">
        <f t="shared" si="33"/>
        <v>n/a</v>
      </c>
      <c r="BD66" s="34" t="str">
        <f t="shared" si="34"/>
        <v>n/a</v>
      </c>
      <c r="BE66" s="8"/>
      <c r="BF66" s="33">
        <f>-VLOOKUP($A66,'pl-data'!$A:$BR,8+BF$3)</f>
        <v>0</v>
      </c>
      <c r="BG66" s="33">
        <f>-VLOOKUP($A66,'pl-data'!$A:$BR,38+BG$3)</f>
        <v>0</v>
      </c>
      <c r="BH66" s="33">
        <f>-VLOOKUP($A66,'pl-data'!$A:$BR,23+BH$3)</f>
        <v>0</v>
      </c>
      <c r="BI66" s="34" t="str">
        <f t="shared" si="35"/>
        <v>n/a</v>
      </c>
      <c r="BJ66" s="34" t="str">
        <f t="shared" si="36"/>
        <v>n/a</v>
      </c>
      <c r="BK66" s="8"/>
      <c r="BL66" s="33">
        <f>-VLOOKUP($A66,'pl-data'!$A:$BR,8+BL$3)</f>
        <v>0</v>
      </c>
      <c r="BM66" s="33">
        <f>-VLOOKUP($A66,'pl-data'!$A:$BR,38+BM$3)</f>
        <v>0</v>
      </c>
      <c r="BN66" s="33">
        <f>-VLOOKUP($A66,'pl-data'!$A:$BR,23+BN$3)</f>
        <v>0</v>
      </c>
      <c r="BO66" s="34" t="str">
        <f t="shared" si="37"/>
        <v>n/a</v>
      </c>
      <c r="BP66" s="34" t="str">
        <f t="shared" si="38"/>
        <v>n/a</v>
      </c>
      <c r="BQ66" s="8"/>
      <c r="BR66" s="33">
        <f>-VLOOKUP($A66,'pl-data'!$A:$BR,8+BR$3)</f>
        <v>0</v>
      </c>
      <c r="BS66" s="33">
        <f>-VLOOKUP($A66,'pl-data'!$A:$BR,38+BS$3)</f>
        <v>0</v>
      </c>
      <c r="BT66" s="33">
        <f>-VLOOKUP($A66,'pl-data'!$A:$BR,23+BT$3)</f>
        <v>0</v>
      </c>
      <c r="BU66" s="34" t="str">
        <f t="shared" si="39"/>
        <v>n/a</v>
      </c>
      <c r="BV66" s="34" t="str">
        <f t="shared" si="40"/>
        <v>n/a</v>
      </c>
      <c r="BW66" s="8"/>
      <c r="BX66" s="33">
        <f t="shared" si="12"/>
        <v>0</v>
      </c>
      <c r="BY66" s="33">
        <f t="shared" si="13"/>
        <v>0</v>
      </c>
      <c r="BZ66" s="33">
        <f t="shared" si="14"/>
        <v>0</v>
      </c>
      <c r="CA66" s="34" t="str">
        <f t="shared" si="15"/>
        <v>n/a</v>
      </c>
      <c r="CB66" s="34" t="str">
        <f t="shared" si="16"/>
        <v>n/a</v>
      </c>
      <c r="CC66" s="8"/>
    </row>
    <row r="67" spans="1:81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-VLOOKUP($A67,'pl-data'!$A:$BR,8+D$3)</f>
        <v>0</v>
      </c>
      <c r="E67" s="33">
        <f>-VLOOKUP($A67,'pl-data'!$A:$BR,38+E$3)</f>
        <v>0</v>
      </c>
      <c r="F67" s="33">
        <f>-VLOOKUP($A67,'pl-data'!$A:$BR,23+F$3)</f>
        <v>0</v>
      </c>
      <c r="G67" s="34" t="str">
        <f t="shared" si="17"/>
        <v>n/a</v>
      </c>
      <c r="H67" s="34" t="str">
        <f t="shared" si="18"/>
        <v>n/a</v>
      </c>
      <c r="I67" s="8"/>
      <c r="J67" s="33">
        <f>-VLOOKUP($A67,'pl-data'!$A:$BR,8+J$3)</f>
        <v>0</v>
      </c>
      <c r="K67" s="33">
        <f>-VLOOKUP($A67,'pl-data'!$A:$BR,38+K$3)</f>
        <v>0</v>
      </c>
      <c r="L67" s="33">
        <f>-VLOOKUP($A67,'pl-data'!$A:$BR,23+L$3)</f>
        <v>0</v>
      </c>
      <c r="M67" s="34" t="str">
        <f t="shared" si="19"/>
        <v>n/a</v>
      </c>
      <c r="N67" s="34" t="str">
        <f t="shared" si="20"/>
        <v>n/a</v>
      </c>
      <c r="O67" s="8"/>
      <c r="P67" s="33">
        <f>-VLOOKUP($A67,'pl-data'!$A:$BR,8+P$3)</f>
        <v>0</v>
      </c>
      <c r="Q67" s="33">
        <f>-VLOOKUP($A67,'pl-data'!$A:$BR,38+Q$3)</f>
        <v>0</v>
      </c>
      <c r="R67" s="33">
        <f>-VLOOKUP($A67,'pl-data'!$A:$BR,23+R$3)</f>
        <v>0</v>
      </c>
      <c r="S67" s="34" t="str">
        <f t="shared" si="21"/>
        <v>n/a</v>
      </c>
      <c r="T67" s="34" t="str">
        <f t="shared" si="22"/>
        <v>n/a</v>
      </c>
      <c r="U67" s="8"/>
      <c r="V67" s="33">
        <f>-VLOOKUP($A67,'pl-data'!$A:$BR,8+V$3)</f>
        <v>0</v>
      </c>
      <c r="W67" s="33">
        <f>-VLOOKUP($A67,'pl-data'!$A:$BR,38+W$3)</f>
        <v>0</v>
      </c>
      <c r="X67" s="33">
        <f>-VLOOKUP($A67,'pl-data'!$A:$BR,23+X$3)</f>
        <v>0</v>
      </c>
      <c r="Y67" s="34" t="str">
        <f t="shared" si="23"/>
        <v>n/a</v>
      </c>
      <c r="Z67" s="34" t="str">
        <f t="shared" si="24"/>
        <v>n/a</v>
      </c>
      <c r="AA67" s="8"/>
      <c r="AB67" s="33">
        <f>-VLOOKUP($A67,'pl-data'!$A:$BR,8+AB$3)</f>
        <v>0</v>
      </c>
      <c r="AC67" s="33">
        <f>-VLOOKUP($A67,'pl-data'!$A:$BR,38+AC$3)</f>
        <v>0</v>
      </c>
      <c r="AD67" s="33">
        <f>-VLOOKUP($A67,'pl-data'!$A:$BR,23+AD$3)</f>
        <v>0</v>
      </c>
      <c r="AE67" s="34" t="str">
        <f t="shared" si="25"/>
        <v>n/a</v>
      </c>
      <c r="AF67" s="34" t="str">
        <f t="shared" si="26"/>
        <v>n/a</v>
      </c>
      <c r="AG67" s="8"/>
      <c r="AH67" s="33">
        <f>-VLOOKUP($A67,'pl-data'!$A:$BR,8+AH$3)</f>
        <v>0</v>
      </c>
      <c r="AI67" s="33">
        <f>-VLOOKUP($A67,'pl-data'!$A:$BR,38+AI$3)</f>
        <v>0</v>
      </c>
      <c r="AJ67" s="33">
        <f>-VLOOKUP($A67,'pl-data'!$A:$BR,23+AJ$3)</f>
        <v>0</v>
      </c>
      <c r="AK67" s="34" t="str">
        <f t="shared" si="27"/>
        <v>n/a</v>
      </c>
      <c r="AL67" s="34" t="str">
        <f t="shared" si="28"/>
        <v>n/a</v>
      </c>
      <c r="AM67" s="8"/>
      <c r="AN67" s="33">
        <f>-VLOOKUP($A67,'pl-data'!$A:$BR,8+AN$3)</f>
        <v>0</v>
      </c>
      <c r="AO67" s="33">
        <f>-VLOOKUP($A67,'pl-data'!$A:$BR,38+AO$3)</f>
        <v>0</v>
      </c>
      <c r="AP67" s="33">
        <f>-VLOOKUP($A67,'pl-data'!$A:$BR,23+AP$3)</f>
        <v>0</v>
      </c>
      <c r="AQ67" s="34" t="str">
        <f t="shared" si="29"/>
        <v>n/a</v>
      </c>
      <c r="AR67" s="34" t="str">
        <f t="shared" si="30"/>
        <v>n/a</v>
      </c>
      <c r="AS67" s="8"/>
      <c r="AT67" s="33">
        <f>-VLOOKUP($A67,'pl-data'!$A:$BR,8+AT$3)</f>
        <v>0</v>
      </c>
      <c r="AU67" s="33">
        <f>-VLOOKUP($A67,'pl-data'!$A:$BR,38+AU$3)</f>
        <v>0</v>
      </c>
      <c r="AV67" s="33">
        <f>-VLOOKUP($A67,'pl-data'!$A:$BR,23+AV$3)</f>
        <v>0</v>
      </c>
      <c r="AW67" s="34" t="str">
        <f t="shared" si="31"/>
        <v>n/a</v>
      </c>
      <c r="AX67" s="34" t="str">
        <f t="shared" si="32"/>
        <v>n/a</v>
      </c>
      <c r="AY67" s="8"/>
      <c r="AZ67" s="33">
        <f>-VLOOKUP($A67,'pl-data'!$A:$BR,8+AZ$3)</f>
        <v>0</v>
      </c>
      <c r="BA67" s="33">
        <f>-VLOOKUP($A67,'pl-data'!$A:$BR,38+BA$3)</f>
        <v>0</v>
      </c>
      <c r="BB67" s="33">
        <f>-VLOOKUP($A67,'pl-data'!$A:$BR,23+BB$3)</f>
        <v>0</v>
      </c>
      <c r="BC67" s="34" t="str">
        <f t="shared" si="33"/>
        <v>n/a</v>
      </c>
      <c r="BD67" s="34" t="str">
        <f t="shared" si="34"/>
        <v>n/a</v>
      </c>
      <c r="BE67" s="8"/>
      <c r="BF67" s="33">
        <f>-VLOOKUP($A67,'pl-data'!$A:$BR,8+BF$3)</f>
        <v>0</v>
      </c>
      <c r="BG67" s="33">
        <f>-VLOOKUP($A67,'pl-data'!$A:$BR,38+BG$3)</f>
        <v>0</v>
      </c>
      <c r="BH67" s="33">
        <f>-VLOOKUP($A67,'pl-data'!$A:$BR,23+BH$3)</f>
        <v>0</v>
      </c>
      <c r="BI67" s="34" t="str">
        <f t="shared" si="35"/>
        <v>n/a</v>
      </c>
      <c r="BJ67" s="34" t="str">
        <f t="shared" si="36"/>
        <v>n/a</v>
      </c>
      <c r="BK67" s="8"/>
      <c r="BL67" s="33">
        <f>-VLOOKUP($A67,'pl-data'!$A:$BR,8+BL$3)</f>
        <v>0</v>
      </c>
      <c r="BM67" s="33">
        <f>-VLOOKUP($A67,'pl-data'!$A:$BR,38+BM$3)</f>
        <v>0</v>
      </c>
      <c r="BN67" s="33">
        <f>-VLOOKUP($A67,'pl-data'!$A:$BR,23+BN$3)</f>
        <v>0</v>
      </c>
      <c r="BO67" s="34" t="str">
        <f t="shared" si="37"/>
        <v>n/a</v>
      </c>
      <c r="BP67" s="34" t="str">
        <f t="shared" si="38"/>
        <v>n/a</v>
      </c>
      <c r="BQ67" s="8"/>
      <c r="BR67" s="33">
        <f>-VLOOKUP($A67,'pl-data'!$A:$BR,8+BR$3)</f>
        <v>0</v>
      </c>
      <c r="BS67" s="33">
        <f>-VLOOKUP($A67,'pl-data'!$A:$BR,38+BS$3)</f>
        <v>0</v>
      </c>
      <c r="BT67" s="33">
        <f>-VLOOKUP($A67,'pl-data'!$A:$BR,23+BT$3)</f>
        <v>0</v>
      </c>
      <c r="BU67" s="34" t="str">
        <f t="shared" si="39"/>
        <v>n/a</v>
      </c>
      <c r="BV67" s="34" t="str">
        <f t="shared" si="40"/>
        <v>n/a</v>
      </c>
      <c r="BW67" s="8"/>
      <c r="BX67" s="33">
        <f t="shared" si="12"/>
        <v>0</v>
      </c>
      <c r="BY67" s="33">
        <f t="shared" si="13"/>
        <v>0</v>
      </c>
      <c r="BZ67" s="33">
        <f t="shared" si="14"/>
        <v>0</v>
      </c>
      <c r="CA67" s="34" t="str">
        <f t="shared" si="15"/>
        <v>n/a</v>
      </c>
      <c r="CB67" s="34" t="str">
        <f t="shared" si="16"/>
        <v>n/a</v>
      </c>
      <c r="CC67" s="8"/>
    </row>
    <row r="68" spans="1:81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-VLOOKUP($A68,'pl-data'!$A:$BR,8+D$3)</f>
        <v>0</v>
      </c>
      <c r="E68" s="33">
        <f>-VLOOKUP($A68,'pl-data'!$A:$BR,38+E$3)</f>
        <v>0</v>
      </c>
      <c r="F68" s="33">
        <f>-VLOOKUP($A68,'pl-data'!$A:$BR,23+F$3)</f>
        <v>0</v>
      </c>
      <c r="G68" s="34" t="str">
        <f t="shared" si="17"/>
        <v>n/a</v>
      </c>
      <c r="H68" s="34" t="str">
        <f t="shared" si="18"/>
        <v>n/a</v>
      </c>
      <c r="I68" s="8"/>
      <c r="J68" s="33">
        <f>-VLOOKUP($A68,'pl-data'!$A:$BR,8+J$3)</f>
        <v>0</v>
      </c>
      <c r="K68" s="33">
        <f>-VLOOKUP($A68,'pl-data'!$A:$BR,38+K$3)</f>
        <v>0</v>
      </c>
      <c r="L68" s="33">
        <f>-VLOOKUP($A68,'pl-data'!$A:$BR,23+L$3)</f>
        <v>0</v>
      </c>
      <c r="M68" s="34" t="str">
        <f t="shared" si="19"/>
        <v>n/a</v>
      </c>
      <c r="N68" s="34" t="str">
        <f t="shared" si="20"/>
        <v>n/a</v>
      </c>
      <c r="O68" s="8"/>
      <c r="P68" s="33">
        <f>-VLOOKUP($A68,'pl-data'!$A:$BR,8+P$3)</f>
        <v>0</v>
      </c>
      <c r="Q68" s="33">
        <f>-VLOOKUP($A68,'pl-data'!$A:$BR,38+Q$3)</f>
        <v>0</v>
      </c>
      <c r="R68" s="33">
        <f>-VLOOKUP($A68,'pl-data'!$A:$BR,23+R$3)</f>
        <v>0</v>
      </c>
      <c r="S68" s="34" t="str">
        <f t="shared" si="21"/>
        <v>n/a</v>
      </c>
      <c r="T68" s="34" t="str">
        <f t="shared" si="22"/>
        <v>n/a</v>
      </c>
      <c r="U68" s="8"/>
      <c r="V68" s="33">
        <f>-VLOOKUP($A68,'pl-data'!$A:$BR,8+V$3)</f>
        <v>0</v>
      </c>
      <c r="W68" s="33">
        <f>-VLOOKUP($A68,'pl-data'!$A:$BR,38+W$3)</f>
        <v>0</v>
      </c>
      <c r="X68" s="33">
        <f>-VLOOKUP($A68,'pl-data'!$A:$BR,23+X$3)</f>
        <v>0</v>
      </c>
      <c r="Y68" s="34" t="str">
        <f t="shared" si="23"/>
        <v>n/a</v>
      </c>
      <c r="Z68" s="34" t="str">
        <f t="shared" si="24"/>
        <v>n/a</v>
      </c>
      <c r="AA68" s="8"/>
      <c r="AB68" s="33">
        <f>-VLOOKUP($A68,'pl-data'!$A:$BR,8+AB$3)</f>
        <v>0</v>
      </c>
      <c r="AC68" s="33">
        <f>-VLOOKUP($A68,'pl-data'!$A:$BR,38+AC$3)</f>
        <v>0</v>
      </c>
      <c r="AD68" s="33">
        <f>-VLOOKUP($A68,'pl-data'!$A:$BR,23+AD$3)</f>
        <v>0</v>
      </c>
      <c r="AE68" s="34" t="str">
        <f t="shared" si="25"/>
        <v>n/a</v>
      </c>
      <c r="AF68" s="34" t="str">
        <f t="shared" si="26"/>
        <v>n/a</v>
      </c>
      <c r="AG68" s="8"/>
      <c r="AH68" s="33">
        <f>-VLOOKUP($A68,'pl-data'!$A:$BR,8+AH$3)</f>
        <v>0</v>
      </c>
      <c r="AI68" s="33">
        <f>-VLOOKUP($A68,'pl-data'!$A:$BR,38+AI$3)</f>
        <v>0</v>
      </c>
      <c r="AJ68" s="33">
        <f>-VLOOKUP($A68,'pl-data'!$A:$BR,23+AJ$3)</f>
        <v>0</v>
      </c>
      <c r="AK68" s="34" t="str">
        <f t="shared" si="27"/>
        <v>n/a</v>
      </c>
      <c r="AL68" s="34" t="str">
        <f t="shared" si="28"/>
        <v>n/a</v>
      </c>
      <c r="AM68" s="8"/>
      <c r="AN68" s="33">
        <f>-VLOOKUP($A68,'pl-data'!$A:$BR,8+AN$3)</f>
        <v>0</v>
      </c>
      <c r="AO68" s="33">
        <f>-VLOOKUP($A68,'pl-data'!$A:$BR,38+AO$3)</f>
        <v>0</v>
      </c>
      <c r="AP68" s="33">
        <f>-VLOOKUP($A68,'pl-data'!$A:$BR,23+AP$3)</f>
        <v>0</v>
      </c>
      <c r="AQ68" s="34" t="str">
        <f t="shared" si="29"/>
        <v>n/a</v>
      </c>
      <c r="AR68" s="34" t="str">
        <f t="shared" si="30"/>
        <v>n/a</v>
      </c>
      <c r="AS68" s="8"/>
      <c r="AT68" s="33">
        <f>-VLOOKUP($A68,'pl-data'!$A:$BR,8+AT$3)</f>
        <v>0</v>
      </c>
      <c r="AU68" s="33">
        <f>-VLOOKUP($A68,'pl-data'!$A:$BR,38+AU$3)</f>
        <v>0</v>
      </c>
      <c r="AV68" s="33">
        <f>-VLOOKUP($A68,'pl-data'!$A:$BR,23+AV$3)</f>
        <v>0</v>
      </c>
      <c r="AW68" s="34" t="str">
        <f t="shared" si="31"/>
        <v>n/a</v>
      </c>
      <c r="AX68" s="34" t="str">
        <f t="shared" si="32"/>
        <v>n/a</v>
      </c>
      <c r="AY68" s="8"/>
      <c r="AZ68" s="33">
        <f>-VLOOKUP($A68,'pl-data'!$A:$BR,8+AZ$3)</f>
        <v>0</v>
      </c>
      <c r="BA68" s="33">
        <f>-VLOOKUP($A68,'pl-data'!$A:$BR,38+BA$3)</f>
        <v>0</v>
      </c>
      <c r="BB68" s="33">
        <f>-VLOOKUP($A68,'pl-data'!$A:$BR,23+BB$3)</f>
        <v>0</v>
      </c>
      <c r="BC68" s="34" t="str">
        <f t="shared" si="33"/>
        <v>n/a</v>
      </c>
      <c r="BD68" s="34" t="str">
        <f t="shared" si="34"/>
        <v>n/a</v>
      </c>
      <c r="BE68" s="8"/>
      <c r="BF68" s="33">
        <f>-VLOOKUP($A68,'pl-data'!$A:$BR,8+BF$3)</f>
        <v>0</v>
      </c>
      <c r="BG68" s="33">
        <f>-VLOOKUP($A68,'pl-data'!$A:$BR,38+BG$3)</f>
        <v>0</v>
      </c>
      <c r="BH68" s="33">
        <f>-VLOOKUP($A68,'pl-data'!$A:$BR,23+BH$3)</f>
        <v>0</v>
      </c>
      <c r="BI68" s="34" t="str">
        <f t="shared" si="35"/>
        <v>n/a</v>
      </c>
      <c r="BJ68" s="34" t="str">
        <f t="shared" si="36"/>
        <v>n/a</v>
      </c>
      <c r="BK68" s="8"/>
      <c r="BL68" s="33">
        <f>-VLOOKUP($A68,'pl-data'!$A:$BR,8+BL$3)</f>
        <v>0</v>
      </c>
      <c r="BM68" s="33">
        <f>-VLOOKUP($A68,'pl-data'!$A:$BR,38+BM$3)</f>
        <v>0</v>
      </c>
      <c r="BN68" s="33">
        <f>-VLOOKUP($A68,'pl-data'!$A:$BR,23+BN$3)</f>
        <v>0</v>
      </c>
      <c r="BO68" s="34" t="str">
        <f t="shared" si="37"/>
        <v>n/a</v>
      </c>
      <c r="BP68" s="34" t="str">
        <f t="shared" si="38"/>
        <v>n/a</v>
      </c>
      <c r="BQ68" s="8"/>
      <c r="BR68" s="33">
        <f>-VLOOKUP($A68,'pl-data'!$A:$BR,8+BR$3)</f>
        <v>0</v>
      </c>
      <c r="BS68" s="33">
        <f>-VLOOKUP($A68,'pl-data'!$A:$BR,38+BS$3)</f>
        <v>0</v>
      </c>
      <c r="BT68" s="33">
        <f>-VLOOKUP($A68,'pl-data'!$A:$BR,23+BT$3)</f>
        <v>0</v>
      </c>
      <c r="BU68" s="34" t="str">
        <f t="shared" si="39"/>
        <v>n/a</v>
      </c>
      <c r="BV68" s="34" t="str">
        <f t="shared" si="40"/>
        <v>n/a</v>
      </c>
      <c r="BW68" s="8"/>
      <c r="BX68" s="33">
        <f t="shared" si="12"/>
        <v>0</v>
      </c>
      <c r="BY68" s="33">
        <f t="shared" si="13"/>
        <v>0</v>
      </c>
      <c r="BZ68" s="33">
        <f t="shared" si="14"/>
        <v>0</v>
      </c>
      <c r="CA68" s="34" t="str">
        <f t="shared" si="15"/>
        <v>n/a</v>
      </c>
      <c r="CB68" s="34" t="str">
        <f t="shared" si="16"/>
        <v>n/a</v>
      </c>
      <c r="CC68" s="8"/>
    </row>
    <row r="69" spans="1:81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-VLOOKUP($A69,'pl-data'!$A:$BR,8+D$3)</f>
        <v>0</v>
      </c>
      <c r="E69" s="33">
        <f>-VLOOKUP($A69,'pl-data'!$A:$BR,38+E$3)</f>
        <v>0</v>
      </c>
      <c r="F69" s="33">
        <f>-VLOOKUP($A69,'pl-data'!$A:$BR,23+F$3)</f>
        <v>0</v>
      </c>
      <c r="G69" s="34" t="str">
        <f t="shared" si="17"/>
        <v>n/a</v>
      </c>
      <c r="H69" s="34" t="str">
        <f t="shared" si="18"/>
        <v>n/a</v>
      </c>
      <c r="I69" s="8"/>
      <c r="J69" s="33">
        <f>-VLOOKUP($A69,'pl-data'!$A:$BR,8+J$3)</f>
        <v>0</v>
      </c>
      <c r="K69" s="33">
        <f>-VLOOKUP($A69,'pl-data'!$A:$BR,38+K$3)</f>
        <v>0</v>
      </c>
      <c r="L69" s="33">
        <f>-VLOOKUP($A69,'pl-data'!$A:$BR,23+L$3)</f>
        <v>0</v>
      </c>
      <c r="M69" s="34" t="str">
        <f t="shared" si="19"/>
        <v>n/a</v>
      </c>
      <c r="N69" s="34" t="str">
        <f t="shared" si="20"/>
        <v>n/a</v>
      </c>
      <c r="O69" s="8"/>
      <c r="P69" s="33">
        <f>-VLOOKUP($A69,'pl-data'!$A:$BR,8+P$3)</f>
        <v>0</v>
      </c>
      <c r="Q69" s="33">
        <f>-VLOOKUP($A69,'pl-data'!$A:$BR,38+Q$3)</f>
        <v>0</v>
      </c>
      <c r="R69" s="33">
        <f>-VLOOKUP($A69,'pl-data'!$A:$BR,23+R$3)</f>
        <v>0</v>
      </c>
      <c r="S69" s="34" t="str">
        <f t="shared" si="21"/>
        <v>n/a</v>
      </c>
      <c r="T69" s="34" t="str">
        <f t="shared" si="22"/>
        <v>n/a</v>
      </c>
      <c r="U69" s="8"/>
      <c r="V69" s="33">
        <f>-VLOOKUP($A69,'pl-data'!$A:$BR,8+V$3)</f>
        <v>0</v>
      </c>
      <c r="W69" s="33">
        <f>-VLOOKUP($A69,'pl-data'!$A:$BR,38+W$3)</f>
        <v>0</v>
      </c>
      <c r="X69" s="33">
        <f>-VLOOKUP($A69,'pl-data'!$A:$BR,23+X$3)</f>
        <v>0</v>
      </c>
      <c r="Y69" s="34" t="str">
        <f t="shared" si="23"/>
        <v>n/a</v>
      </c>
      <c r="Z69" s="34" t="str">
        <f t="shared" si="24"/>
        <v>n/a</v>
      </c>
      <c r="AA69" s="8"/>
      <c r="AB69" s="33">
        <f>-VLOOKUP($A69,'pl-data'!$A:$BR,8+AB$3)</f>
        <v>0</v>
      </c>
      <c r="AC69" s="33">
        <f>-VLOOKUP($A69,'pl-data'!$A:$BR,38+AC$3)</f>
        <v>0</v>
      </c>
      <c r="AD69" s="33">
        <f>-VLOOKUP($A69,'pl-data'!$A:$BR,23+AD$3)</f>
        <v>0</v>
      </c>
      <c r="AE69" s="34" t="str">
        <f t="shared" si="25"/>
        <v>n/a</v>
      </c>
      <c r="AF69" s="34" t="str">
        <f t="shared" si="26"/>
        <v>n/a</v>
      </c>
      <c r="AG69" s="8"/>
      <c r="AH69" s="33">
        <f>-VLOOKUP($A69,'pl-data'!$A:$BR,8+AH$3)</f>
        <v>0</v>
      </c>
      <c r="AI69" s="33">
        <f>-VLOOKUP($A69,'pl-data'!$A:$BR,38+AI$3)</f>
        <v>0</v>
      </c>
      <c r="AJ69" s="33">
        <f>-VLOOKUP($A69,'pl-data'!$A:$BR,23+AJ$3)</f>
        <v>0</v>
      </c>
      <c r="AK69" s="34" t="str">
        <f t="shared" si="27"/>
        <v>n/a</v>
      </c>
      <c r="AL69" s="34" t="str">
        <f t="shared" si="28"/>
        <v>n/a</v>
      </c>
      <c r="AM69" s="8"/>
      <c r="AN69" s="33">
        <f>-VLOOKUP($A69,'pl-data'!$A:$BR,8+AN$3)</f>
        <v>0</v>
      </c>
      <c r="AO69" s="33">
        <f>-VLOOKUP($A69,'pl-data'!$A:$BR,38+AO$3)</f>
        <v>0</v>
      </c>
      <c r="AP69" s="33">
        <f>-VLOOKUP($A69,'pl-data'!$A:$BR,23+AP$3)</f>
        <v>0</v>
      </c>
      <c r="AQ69" s="34" t="str">
        <f t="shared" si="29"/>
        <v>n/a</v>
      </c>
      <c r="AR69" s="34" t="str">
        <f t="shared" si="30"/>
        <v>n/a</v>
      </c>
      <c r="AS69" s="8"/>
      <c r="AT69" s="33">
        <f>-VLOOKUP($A69,'pl-data'!$A:$BR,8+AT$3)</f>
        <v>0</v>
      </c>
      <c r="AU69" s="33">
        <f>-VLOOKUP($A69,'pl-data'!$A:$BR,38+AU$3)</f>
        <v>0</v>
      </c>
      <c r="AV69" s="33">
        <f>-VLOOKUP($A69,'pl-data'!$A:$BR,23+AV$3)</f>
        <v>0</v>
      </c>
      <c r="AW69" s="34" t="str">
        <f t="shared" si="31"/>
        <v>n/a</v>
      </c>
      <c r="AX69" s="34" t="str">
        <f t="shared" si="32"/>
        <v>n/a</v>
      </c>
      <c r="AY69" s="8"/>
      <c r="AZ69" s="33">
        <f>-VLOOKUP($A69,'pl-data'!$A:$BR,8+AZ$3)</f>
        <v>0</v>
      </c>
      <c r="BA69" s="33">
        <f>-VLOOKUP($A69,'pl-data'!$A:$BR,38+BA$3)</f>
        <v>0</v>
      </c>
      <c r="BB69" s="33">
        <f>-VLOOKUP($A69,'pl-data'!$A:$BR,23+BB$3)</f>
        <v>0</v>
      </c>
      <c r="BC69" s="34" t="str">
        <f t="shared" si="33"/>
        <v>n/a</v>
      </c>
      <c r="BD69" s="34" t="str">
        <f t="shared" si="34"/>
        <v>n/a</v>
      </c>
      <c r="BE69" s="8"/>
      <c r="BF69" s="33">
        <f>-VLOOKUP($A69,'pl-data'!$A:$BR,8+BF$3)</f>
        <v>0</v>
      </c>
      <c r="BG69" s="33">
        <f>-VLOOKUP($A69,'pl-data'!$A:$BR,38+BG$3)</f>
        <v>0</v>
      </c>
      <c r="BH69" s="33">
        <f>-VLOOKUP($A69,'pl-data'!$A:$BR,23+BH$3)</f>
        <v>0</v>
      </c>
      <c r="BI69" s="34" t="str">
        <f t="shared" si="35"/>
        <v>n/a</v>
      </c>
      <c r="BJ69" s="34" t="str">
        <f t="shared" si="36"/>
        <v>n/a</v>
      </c>
      <c r="BK69" s="8"/>
      <c r="BL69" s="33">
        <f>-VLOOKUP($A69,'pl-data'!$A:$BR,8+BL$3)</f>
        <v>0</v>
      </c>
      <c r="BM69" s="33">
        <f>-VLOOKUP($A69,'pl-data'!$A:$BR,38+BM$3)</f>
        <v>0</v>
      </c>
      <c r="BN69" s="33">
        <f>-VLOOKUP($A69,'pl-data'!$A:$BR,23+BN$3)</f>
        <v>0</v>
      </c>
      <c r="BO69" s="34" t="str">
        <f t="shared" si="37"/>
        <v>n/a</v>
      </c>
      <c r="BP69" s="34" t="str">
        <f t="shared" si="38"/>
        <v>n/a</v>
      </c>
      <c r="BQ69" s="8"/>
      <c r="BR69" s="33">
        <f>-VLOOKUP($A69,'pl-data'!$A:$BR,8+BR$3)</f>
        <v>0</v>
      </c>
      <c r="BS69" s="33">
        <f>-VLOOKUP($A69,'pl-data'!$A:$BR,38+BS$3)</f>
        <v>0</v>
      </c>
      <c r="BT69" s="33">
        <f>-VLOOKUP($A69,'pl-data'!$A:$BR,23+BT$3)</f>
        <v>0</v>
      </c>
      <c r="BU69" s="34" t="str">
        <f t="shared" si="39"/>
        <v>n/a</v>
      </c>
      <c r="BV69" s="34" t="str">
        <f t="shared" si="40"/>
        <v>n/a</v>
      </c>
      <c r="BW69" s="8"/>
      <c r="BX69" s="33">
        <f t="shared" si="12"/>
        <v>0</v>
      </c>
      <c r="BY69" s="33">
        <f t="shared" si="13"/>
        <v>0</v>
      </c>
      <c r="BZ69" s="33">
        <f t="shared" si="14"/>
        <v>0</v>
      </c>
      <c r="CA69" s="34" t="str">
        <f t="shared" si="15"/>
        <v>n/a</v>
      </c>
      <c r="CB69" s="34" t="str">
        <f t="shared" si="16"/>
        <v>n/a</v>
      </c>
      <c r="CC69" s="8"/>
    </row>
    <row r="70" spans="1:81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-VLOOKUP($A70,'pl-data'!$A:$BR,8+D$3)</f>
        <v>0</v>
      </c>
      <c r="E70" s="33">
        <f>-VLOOKUP($A70,'pl-data'!$A:$BR,38+E$3)</f>
        <v>0</v>
      </c>
      <c r="F70" s="33">
        <f>-VLOOKUP($A70,'pl-data'!$A:$BR,23+F$3)</f>
        <v>0</v>
      </c>
      <c r="G70" s="34" t="str">
        <f t="shared" si="17"/>
        <v>n/a</v>
      </c>
      <c r="H70" s="34" t="str">
        <f t="shared" si="18"/>
        <v>n/a</v>
      </c>
      <c r="I70" s="8"/>
      <c r="J70" s="33">
        <f>-VLOOKUP($A70,'pl-data'!$A:$BR,8+J$3)</f>
        <v>0</v>
      </c>
      <c r="K70" s="33">
        <f>-VLOOKUP($A70,'pl-data'!$A:$BR,38+K$3)</f>
        <v>0</v>
      </c>
      <c r="L70" s="33">
        <f>-VLOOKUP($A70,'pl-data'!$A:$BR,23+L$3)</f>
        <v>0</v>
      </c>
      <c r="M70" s="34" t="str">
        <f t="shared" si="19"/>
        <v>n/a</v>
      </c>
      <c r="N70" s="34" t="str">
        <f t="shared" si="20"/>
        <v>n/a</v>
      </c>
      <c r="O70" s="8"/>
      <c r="P70" s="33">
        <f>-VLOOKUP($A70,'pl-data'!$A:$BR,8+P$3)</f>
        <v>0</v>
      </c>
      <c r="Q70" s="33">
        <f>-VLOOKUP($A70,'pl-data'!$A:$BR,38+Q$3)</f>
        <v>0</v>
      </c>
      <c r="R70" s="33">
        <f>-VLOOKUP($A70,'pl-data'!$A:$BR,23+R$3)</f>
        <v>0</v>
      </c>
      <c r="S70" s="34" t="str">
        <f t="shared" si="21"/>
        <v>n/a</v>
      </c>
      <c r="T70" s="34" t="str">
        <f t="shared" si="22"/>
        <v>n/a</v>
      </c>
      <c r="U70" s="8"/>
      <c r="V70" s="33">
        <f>-VLOOKUP($A70,'pl-data'!$A:$BR,8+V$3)</f>
        <v>0</v>
      </c>
      <c r="W70" s="33">
        <f>-VLOOKUP($A70,'pl-data'!$A:$BR,38+W$3)</f>
        <v>0</v>
      </c>
      <c r="X70" s="33">
        <f>-VLOOKUP($A70,'pl-data'!$A:$BR,23+X$3)</f>
        <v>0</v>
      </c>
      <c r="Y70" s="34" t="str">
        <f t="shared" si="23"/>
        <v>n/a</v>
      </c>
      <c r="Z70" s="34" t="str">
        <f t="shared" si="24"/>
        <v>n/a</v>
      </c>
      <c r="AA70" s="8"/>
      <c r="AB70" s="33">
        <f>-VLOOKUP($A70,'pl-data'!$A:$BR,8+AB$3)</f>
        <v>0</v>
      </c>
      <c r="AC70" s="33">
        <f>-VLOOKUP($A70,'pl-data'!$A:$BR,38+AC$3)</f>
        <v>0</v>
      </c>
      <c r="AD70" s="33">
        <f>-VLOOKUP($A70,'pl-data'!$A:$BR,23+AD$3)</f>
        <v>0</v>
      </c>
      <c r="AE70" s="34" t="str">
        <f t="shared" si="25"/>
        <v>n/a</v>
      </c>
      <c r="AF70" s="34" t="str">
        <f t="shared" si="26"/>
        <v>n/a</v>
      </c>
      <c r="AG70" s="8"/>
      <c r="AH70" s="33">
        <f>-VLOOKUP($A70,'pl-data'!$A:$BR,8+AH$3)</f>
        <v>0</v>
      </c>
      <c r="AI70" s="33">
        <f>-VLOOKUP($A70,'pl-data'!$A:$BR,38+AI$3)</f>
        <v>0</v>
      </c>
      <c r="AJ70" s="33">
        <f>-VLOOKUP($A70,'pl-data'!$A:$BR,23+AJ$3)</f>
        <v>0</v>
      </c>
      <c r="AK70" s="34" t="str">
        <f t="shared" si="27"/>
        <v>n/a</v>
      </c>
      <c r="AL70" s="34" t="str">
        <f t="shared" si="28"/>
        <v>n/a</v>
      </c>
      <c r="AM70" s="8"/>
      <c r="AN70" s="33">
        <f>-VLOOKUP($A70,'pl-data'!$A:$BR,8+AN$3)</f>
        <v>0</v>
      </c>
      <c r="AO70" s="33">
        <f>-VLOOKUP($A70,'pl-data'!$A:$BR,38+AO$3)</f>
        <v>0</v>
      </c>
      <c r="AP70" s="33">
        <f>-VLOOKUP($A70,'pl-data'!$A:$BR,23+AP$3)</f>
        <v>0</v>
      </c>
      <c r="AQ70" s="34" t="str">
        <f t="shared" si="29"/>
        <v>n/a</v>
      </c>
      <c r="AR70" s="34" t="str">
        <f t="shared" si="30"/>
        <v>n/a</v>
      </c>
      <c r="AS70" s="8"/>
      <c r="AT70" s="33">
        <f>-VLOOKUP($A70,'pl-data'!$A:$BR,8+AT$3)</f>
        <v>0</v>
      </c>
      <c r="AU70" s="33">
        <f>-VLOOKUP($A70,'pl-data'!$A:$BR,38+AU$3)</f>
        <v>0</v>
      </c>
      <c r="AV70" s="33">
        <f>-VLOOKUP($A70,'pl-data'!$A:$BR,23+AV$3)</f>
        <v>0</v>
      </c>
      <c r="AW70" s="34" t="str">
        <f t="shared" si="31"/>
        <v>n/a</v>
      </c>
      <c r="AX70" s="34" t="str">
        <f t="shared" si="32"/>
        <v>n/a</v>
      </c>
      <c r="AY70" s="8"/>
      <c r="AZ70" s="33">
        <f>-VLOOKUP($A70,'pl-data'!$A:$BR,8+AZ$3)</f>
        <v>0</v>
      </c>
      <c r="BA70" s="33">
        <f>-VLOOKUP($A70,'pl-data'!$A:$BR,38+BA$3)</f>
        <v>0</v>
      </c>
      <c r="BB70" s="33">
        <f>-VLOOKUP($A70,'pl-data'!$A:$BR,23+BB$3)</f>
        <v>0</v>
      </c>
      <c r="BC70" s="34" t="str">
        <f t="shared" si="33"/>
        <v>n/a</v>
      </c>
      <c r="BD70" s="34" t="str">
        <f t="shared" si="34"/>
        <v>n/a</v>
      </c>
      <c r="BE70" s="8"/>
      <c r="BF70" s="33">
        <f>-VLOOKUP($A70,'pl-data'!$A:$BR,8+BF$3)</f>
        <v>0</v>
      </c>
      <c r="BG70" s="33">
        <f>-VLOOKUP($A70,'pl-data'!$A:$BR,38+BG$3)</f>
        <v>0</v>
      </c>
      <c r="BH70" s="33">
        <f>-VLOOKUP($A70,'pl-data'!$A:$BR,23+BH$3)</f>
        <v>0</v>
      </c>
      <c r="BI70" s="34" t="str">
        <f t="shared" si="35"/>
        <v>n/a</v>
      </c>
      <c r="BJ70" s="34" t="str">
        <f t="shared" si="36"/>
        <v>n/a</v>
      </c>
      <c r="BK70" s="8"/>
      <c r="BL70" s="33">
        <f>-VLOOKUP($A70,'pl-data'!$A:$BR,8+BL$3)</f>
        <v>0</v>
      </c>
      <c r="BM70" s="33">
        <f>-VLOOKUP($A70,'pl-data'!$A:$BR,38+BM$3)</f>
        <v>0</v>
      </c>
      <c r="BN70" s="33">
        <f>-VLOOKUP($A70,'pl-data'!$A:$BR,23+BN$3)</f>
        <v>0</v>
      </c>
      <c r="BO70" s="34" t="str">
        <f t="shared" si="37"/>
        <v>n/a</v>
      </c>
      <c r="BP70" s="34" t="str">
        <f t="shared" si="38"/>
        <v>n/a</v>
      </c>
      <c r="BQ70" s="8"/>
      <c r="BR70" s="33">
        <f>-VLOOKUP($A70,'pl-data'!$A:$BR,8+BR$3)</f>
        <v>0</v>
      </c>
      <c r="BS70" s="33">
        <f>-VLOOKUP($A70,'pl-data'!$A:$BR,38+BS$3)</f>
        <v>0</v>
      </c>
      <c r="BT70" s="33">
        <f>-VLOOKUP($A70,'pl-data'!$A:$BR,23+BT$3)</f>
        <v>0</v>
      </c>
      <c r="BU70" s="34" t="str">
        <f t="shared" si="39"/>
        <v>n/a</v>
      </c>
      <c r="BV70" s="34" t="str">
        <f t="shared" si="40"/>
        <v>n/a</v>
      </c>
      <c r="BW70" s="8"/>
      <c r="BX70" s="33">
        <f t="shared" ref="BX70:BX75" si="41">+BR70+BL70+BF70+AZ70+AT70+AN70+AH70+AB70+V70+P70+J70+D70</f>
        <v>0</v>
      </c>
      <c r="BY70" s="33">
        <f t="shared" ref="BY70:BY75" si="42">+BS70+BM70+BG70+BA70+AU70+AO70+AI70+AC70+W70+Q70+K70+E70</f>
        <v>0</v>
      </c>
      <c r="BZ70" s="33">
        <f t="shared" ref="BZ70:BZ75" si="43">+BT70+BN70+BH70+BB70+AV70+AP70+AJ70+AD70+X70+R70+L70+F70</f>
        <v>0</v>
      </c>
      <c r="CA70" s="34" t="str">
        <f t="shared" ref="CA70:CA75" si="44">IFERROR(BZ70/BY70-1,"n/a")</f>
        <v>n/a</v>
      </c>
      <c r="CB70" s="34" t="str">
        <f t="shared" ref="CB70:CB75" si="45">IFERROR(BZ70/BX70-1,"n/a")</f>
        <v>n/a</v>
      </c>
      <c r="CC70" s="8"/>
    </row>
    <row r="71" spans="1:81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-VLOOKUP($A71,'pl-data'!$A:$BR,8+D$3)</f>
        <v>0</v>
      </c>
      <c r="E71" s="33">
        <f>-VLOOKUP($A71,'pl-data'!$A:$BR,38+E$3)</f>
        <v>0</v>
      </c>
      <c r="F71" s="33">
        <f>-VLOOKUP($A71,'pl-data'!$A:$BR,23+F$3)</f>
        <v>0</v>
      </c>
      <c r="G71" s="34" t="str">
        <f t="shared" ref="G71:G75" si="46">IFERROR(F71/E71-1,"n/a")</f>
        <v>n/a</v>
      </c>
      <c r="H71" s="34" t="str">
        <f t="shared" ref="H71:H75" si="47">IFERROR(F71/D71-1,"n/a")</f>
        <v>n/a</v>
      </c>
      <c r="I71" s="8"/>
      <c r="J71" s="33">
        <f>-VLOOKUP($A71,'pl-data'!$A:$BR,8+J$3)</f>
        <v>0</v>
      </c>
      <c r="K71" s="33">
        <f>-VLOOKUP($A71,'pl-data'!$A:$BR,38+K$3)</f>
        <v>0</v>
      </c>
      <c r="L71" s="33">
        <f>-VLOOKUP($A71,'pl-data'!$A:$BR,23+L$3)</f>
        <v>0</v>
      </c>
      <c r="M71" s="34" t="str">
        <f t="shared" ref="M71:M75" si="48">IFERROR(L71/K71-1,"n/a")</f>
        <v>n/a</v>
      </c>
      <c r="N71" s="34" t="str">
        <f t="shared" ref="N71:N75" si="49">IFERROR(L71/J71-1,"n/a")</f>
        <v>n/a</v>
      </c>
      <c r="O71" s="8"/>
      <c r="P71" s="33">
        <f>-VLOOKUP($A71,'pl-data'!$A:$BR,8+P$3)</f>
        <v>0</v>
      </c>
      <c r="Q71" s="33">
        <f>-VLOOKUP($A71,'pl-data'!$A:$BR,38+Q$3)</f>
        <v>0</v>
      </c>
      <c r="R71" s="33">
        <f>-VLOOKUP($A71,'pl-data'!$A:$BR,23+R$3)</f>
        <v>0</v>
      </c>
      <c r="S71" s="34" t="str">
        <f t="shared" ref="S71:S75" si="50">IFERROR(R71/Q71-1,"n/a")</f>
        <v>n/a</v>
      </c>
      <c r="T71" s="34" t="str">
        <f t="shared" ref="T71:T75" si="51">IFERROR(R71/P71-1,"n/a")</f>
        <v>n/a</v>
      </c>
      <c r="U71" s="8"/>
      <c r="V71" s="33">
        <f>-VLOOKUP($A71,'pl-data'!$A:$BR,8+V$3)</f>
        <v>0</v>
      </c>
      <c r="W71" s="33">
        <f>-VLOOKUP($A71,'pl-data'!$A:$BR,38+W$3)</f>
        <v>0</v>
      </c>
      <c r="X71" s="33">
        <f>-VLOOKUP($A71,'pl-data'!$A:$BR,23+X$3)</f>
        <v>0</v>
      </c>
      <c r="Y71" s="34" t="str">
        <f t="shared" ref="Y71:Y75" si="52">IFERROR(X71/W71-1,"n/a")</f>
        <v>n/a</v>
      </c>
      <c r="Z71" s="34" t="str">
        <f t="shared" ref="Z71:Z75" si="53">IFERROR(X71/V71-1,"n/a")</f>
        <v>n/a</v>
      </c>
      <c r="AA71" s="8"/>
      <c r="AB71" s="33">
        <f>-VLOOKUP($A71,'pl-data'!$A:$BR,8+AB$3)</f>
        <v>0</v>
      </c>
      <c r="AC71" s="33">
        <f>-VLOOKUP($A71,'pl-data'!$A:$BR,38+AC$3)</f>
        <v>0</v>
      </c>
      <c r="AD71" s="33">
        <f>-VLOOKUP($A71,'pl-data'!$A:$BR,23+AD$3)</f>
        <v>0</v>
      </c>
      <c r="AE71" s="34" t="str">
        <f t="shared" ref="AE71:AE75" si="54">IFERROR(AD71/AC71-1,"n/a")</f>
        <v>n/a</v>
      </c>
      <c r="AF71" s="34" t="str">
        <f t="shared" ref="AF71:AF75" si="55">IFERROR(AD71/AB71-1,"n/a")</f>
        <v>n/a</v>
      </c>
      <c r="AG71" s="8"/>
      <c r="AH71" s="33">
        <f>-VLOOKUP($A71,'pl-data'!$A:$BR,8+AH$3)</f>
        <v>0</v>
      </c>
      <c r="AI71" s="33">
        <f>-VLOOKUP($A71,'pl-data'!$A:$BR,38+AI$3)</f>
        <v>0</v>
      </c>
      <c r="AJ71" s="33">
        <f>-VLOOKUP($A71,'pl-data'!$A:$BR,23+AJ$3)</f>
        <v>0</v>
      </c>
      <c r="AK71" s="34" t="str">
        <f t="shared" ref="AK71:AK75" si="56">IFERROR(AJ71/AI71-1,"n/a")</f>
        <v>n/a</v>
      </c>
      <c r="AL71" s="34" t="str">
        <f t="shared" ref="AL71:AL75" si="57">IFERROR(AJ71/AH71-1,"n/a")</f>
        <v>n/a</v>
      </c>
      <c r="AM71" s="8"/>
      <c r="AN71" s="33">
        <f>-VLOOKUP($A71,'pl-data'!$A:$BR,8+AN$3)</f>
        <v>0</v>
      </c>
      <c r="AO71" s="33">
        <f>-VLOOKUP($A71,'pl-data'!$A:$BR,38+AO$3)</f>
        <v>0</v>
      </c>
      <c r="AP71" s="33">
        <f>-VLOOKUP($A71,'pl-data'!$A:$BR,23+AP$3)</f>
        <v>0</v>
      </c>
      <c r="AQ71" s="34" t="str">
        <f t="shared" ref="AQ71:AQ75" si="58">IFERROR(AP71/AO71-1,"n/a")</f>
        <v>n/a</v>
      </c>
      <c r="AR71" s="34" t="str">
        <f t="shared" ref="AR71:AR75" si="59">IFERROR(AP71/AN71-1,"n/a")</f>
        <v>n/a</v>
      </c>
      <c r="AS71" s="8"/>
      <c r="AT71" s="33">
        <f>-VLOOKUP($A71,'pl-data'!$A:$BR,8+AT$3)</f>
        <v>0</v>
      </c>
      <c r="AU71" s="33">
        <f>-VLOOKUP($A71,'pl-data'!$A:$BR,38+AU$3)</f>
        <v>0</v>
      </c>
      <c r="AV71" s="33">
        <f>-VLOOKUP($A71,'pl-data'!$A:$BR,23+AV$3)</f>
        <v>0</v>
      </c>
      <c r="AW71" s="34" t="str">
        <f t="shared" ref="AW71:AW75" si="60">IFERROR(AV71/AU71-1,"n/a")</f>
        <v>n/a</v>
      </c>
      <c r="AX71" s="34" t="str">
        <f t="shared" ref="AX71:AX75" si="61">IFERROR(AV71/AT71-1,"n/a")</f>
        <v>n/a</v>
      </c>
      <c r="AY71" s="8"/>
      <c r="AZ71" s="33">
        <f>-VLOOKUP($A71,'pl-data'!$A:$BR,8+AZ$3)</f>
        <v>0</v>
      </c>
      <c r="BA71" s="33">
        <f>-VLOOKUP($A71,'pl-data'!$A:$BR,38+BA$3)</f>
        <v>0</v>
      </c>
      <c r="BB71" s="33">
        <f>-VLOOKUP($A71,'pl-data'!$A:$BR,23+BB$3)</f>
        <v>0</v>
      </c>
      <c r="BC71" s="34" t="str">
        <f t="shared" ref="BC71:BC75" si="62">IFERROR(BB71/BA71-1,"n/a")</f>
        <v>n/a</v>
      </c>
      <c r="BD71" s="34" t="str">
        <f t="shared" ref="BD71:BD75" si="63">IFERROR(BB71/AZ71-1,"n/a")</f>
        <v>n/a</v>
      </c>
      <c r="BE71" s="8"/>
      <c r="BF71" s="33">
        <f>-VLOOKUP($A71,'pl-data'!$A:$BR,8+BF$3)</f>
        <v>0</v>
      </c>
      <c r="BG71" s="33">
        <f>-VLOOKUP($A71,'pl-data'!$A:$BR,38+BG$3)</f>
        <v>0</v>
      </c>
      <c r="BH71" s="33">
        <f>-VLOOKUP($A71,'pl-data'!$A:$BR,23+BH$3)</f>
        <v>0</v>
      </c>
      <c r="BI71" s="34" t="str">
        <f t="shared" ref="BI71:BI75" si="64">IFERROR(BH71/BG71-1,"n/a")</f>
        <v>n/a</v>
      </c>
      <c r="BJ71" s="34" t="str">
        <f t="shared" ref="BJ71:BJ75" si="65">IFERROR(BH71/BF71-1,"n/a")</f>
        <v>n/a</v>
      </c>
      <c r="BK71" s="8"/>
      <c r="BL71" s="33">
        <f>-VLOOKUP($A71,'pl-data'!$A:$BR,8+BL$3)</f>
        <v>0</v>
      </c>
      <c r="BM71" s="33">
        <f>-VLOOKUP($A71,'pl-data'!$A:$BR,38+BM$3)</f>
        <v>0</v>
      </c>
      <c r="BN71" s="33">
        <f>-VLOOKUP($A71,'pl-data'!$A:$BR,23+BN$3)</f>
        <v>0</v>
      </c>
      <c r="BO71" s="34" t="str">
        <f t="shared" ref="BO71:BO75" si="66">IFERROR(BN71/BM71-1,"n/a")</f>
        <v>n/a</v>
      </c>
      <c r="BP71" s="34" t="str">
        <f t="shared" ref="BP71:BP75" si="67">IFERROR(BN71/BL71-1,"n/a")</f>
        <v>n/a</v>
      </c>
      <c r="BQ71" s="8"/>
      <c r="BR71" s="33">
        <f>-VLOOKUP($A71,'pl-data'!$A:$BR,8+BR$3)</f>
        <v>0</v>
      </c>
      <c r="BS71" s="33">
        <f>-VLOOKUP($A71,'pl-data'!$A:$BR,38+BS$3)</f>
        <v>0</v>
      </c>
      <c r="BT71" s="33">
        <f>-VLOOKUP($A71,'pl-data'!$A:$BR,23+BT$3)</f>
        <v>0</v>
      </c>
      <c r="BU71" s="34" t="str">
        <f t="shared" ref="BU71:BU75" si="68">IFERROR(BT71/BS71-1,"n/a")</f>
        <v>n/a</v>
      </c>
      <c r="BV71" s="34" t="str">
        <f t="shared" ref="BV71:BV75" si="69">IFERROR(BT71/BR71-1,"n/a")</f>
        <v>n/a</v>
      </c>
      <c r="BW71" s="8"/>
      <c r="BX71" s="33">
        <f t="shared" si="41"/>
        <v>0</v>
      </c>
      <c r="BY71" s="33">
        <f t="shared" si="42"/>
        <v>0</v>
      </c>
      <c r="BZ71" s="33">
        <f t="shared" si="43"/>
        <v>0</v>
      </c>
      <c r="CA71" s="34" t="str">
        <f t="shared" si="44"/>
        <v>n/a</v>
      </c>
      <c r="CB71" s="34" t="str">
        <f t="shared" si="45"/>
        <v>n/a</v>
      </c>
      <c r="CC71" s="8"/>
    </row>
    <row r="72" spans="1:81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-VLOOKUP($A72,'pl-data'!$A:$BR,8+D$3)</f>
        <v>0</v>
      </c>
      <c r="E72" s="33">
        <f>-VLOOKUP($A72,'pl-data'!$A:$BR,38+E$3)</f>
        <v>0</v>
      </c>
      <c r="F72" s="33">
        <f>-VLOOKUP($A72,'pl-data'!$A:$BR,23+F$3)</f>
        <v>0</v>
      </c>
      <c r="G72" s="34" t="str">
        <f t="shared" si="46"/>
        <v>n/a</v>
      </c>
      <c r="H72" s="34" t="str">
        <f t="shared" si="47"/>
        <v>n/a</v>
      </c>
      <c r="I72" s="8"/>
      <c r="J72" s="33">
        <f>-VLOOKUP($A72,'pl-data'!$A:$BR,8+J$3)</f>
        <v>0</v>
      </c>
      <c r="K72" s="33">
        <f>-VLOOKUP($A72,'pl-data'!$A:$BR,38+K$3)</f>
        <v>0</v>
      </c>
      <c r="L72" s="33">
        <f>-VLOOKUP($A72,'pl-data'!$A:$BR,23+L$3)</f>
        <v>0</v>
      </c>
      <c r="M72" s="34" t="str">
        <f t="shared" si="48"/>
        <v>n/a</v>
      </c>
      <c r="N72" s="34" t="str">
        <f t="shared" si="49"/>
        <v>n/a</v>
      </c>
      <c r="O72" s="8"/>
      <c r="P72" s="33">
        <f>-VLOOKUP($A72,'pl-data'!$A:$BR,8+P$3)</f>
        <v>0</v>
      </c>
      <c r="Q72" s="33">
        <f>-VLOOKUP($A72,'pl-data'!$A:$BR,38+Q$3)</f>
        <v>0</v>
      </c>
      <c r="R72" s="33">
        <f>-VLOOKUP($A72,'pl-data'!$A:$BR,23+R$3)</f>
        <v>0</v>
      </c>
      <c r="S72" s="34" t="str">
        <f t="shared" si="50"/>
        <v>n/a</v>
      </c>
      <c r="T72" s="34" t="str">
        <f t="shared" si="51"/>
        <v>n/a</v>
      </c>
      <c r="U72" s="8"/>
      <c r="V72" s="33">
        <f>-VLOOKUP($A72,'pl-data'!$A:$BR,8+V$3)</f>
        <v>0</v>
      </c>
      <c r="W72" s="33">
        <f>-VLOOKUP($A72,'pl-data'!$A:$BR,38+W$3)</f>
        <v>0</v>
      </c>
      <c r="X72" s="33">
        <f>-VLOOKUP($A72,'pl-data'!$A:$BR,23+X$3)</f>
        <v>0</v>
      </c>
      <c r="Y72" s="34" t="str">
        <f t="shared" si="52"/>
        <v>n/a</v>
      </c>
      <c r="Z72" s="34" t="str">
        <f t="shared" si="53"/>
        <v>n/a</v>
      </c>
      <c r="AA72" s="8"/>
      <c r="AB72" s="33">
        <f>-VLOOKUP($A72,'pl-data'!$A:$BR,8+AB$3)</f>
        <v>0</v>
      </c>
      <c r="AC72" s="33">
        <f>-VLOOKUP($A72,'pl-data'!$A:$BR,38+AC$3)</f>
        <v>0</v>
      </c>
      <c r="AD72" s="33">
        <f>-VLOOKUP($A72,'pl-data'!$A:$BR,23+AD$3)</f>
        <v>0</v>
      </c>
      <c r="AE72" s="34" t="str">
        <f t="shared" si="54"/>
        <v>n/a</v>
      </c>
      <c r="AF72" s="34" t="str">
        <f t="shared" si="55"/>
        <v>n/a</v>
      </c>
      <c r="AG72" s="8"/>
      <c r="AH72" s="33">
        <f>-VLOOKUP($A72,'pl-data'!$A:$BR,8+AH$3)</f>
        <v>0</v>
      </c>
      <c r="AI72" s="33">
        <f>-VLOOKUP($A72,'pl-data'!$A:$BR,38+AI$3)</f>
        <v>0</v>
      </c>
      <c r="AJ72" s="33">
        <f>-VLOOKUP($A72,'pl-data'!$A:$BR,23+AJ$3)</f>
        <v>0</v>
      </c>
      <c r="AK72" s="34" t="str">
        <f t="shared" si="56"/>
        <v>n/a</v>
      </c>
      <c r="AL72" s="34" t="str">
        <f t="shared" si="57"/>
        <v>n/a</v>
      </c>
      <c r="AM72" s="8"/>
      <c r="AN72" s="33">
        <f>-VLOOKUP($A72,'pl-data'!$A:$BR,8+AN$3)</f>
        <v>0</v>
      </c>
      <c r="AO72" s="33">
        <f>-VLOOKUP($A72,'pl-data'!$A:$BR,38+AO$3)</f>
        <v>0</v>
      </c>
      <c r="AP72" s="33">
        <f>-VLOOKUP($A72,'pl-data'!$A:$BR,23+AP$3)</f>
        <v>0</v>
      </c>
      <c r="AQ72" s="34" t="str">
        <f t="shared" si="58"/>
        <v>n/a</v>
      </c>
      <c r="AR72" s="34" t="str">
        <f t="shared" si="59"/>
        <v>n/a</v>
      </c>
      <c r="AS72" s="8"/>
      <c r="AT72" s="33">
        <f>-VLOOKUP($A72,'pl-data'!$A:$BR,8+AT$3)</f>
        <v>0</v>
      </c>
      <c r="AU72" s="33">
        <f>-VLOOKUP($A72,'pl-data'!$A:$BR,38+AU$3)</f>
        <v>0</v>
      </c>
      <c r="AV72" s="33">
        <f>-VLOOKUP($A72,'pl-data'!$A:$BR,23+AV$3)</f>
        <v>0</v>
      </c>
      <c r="AW72" s="34" t="str">
        <f t="shared" si="60"/>
        <v>n/a</v>
      </c>
      <c r="AX72" s="34" t="str">
        <f t="shared" si="61"/>
        <v>n/a</v>
      </c>
      <c r="AY72" s="8"/>
      <c r="AZ72" s="33">
        <f>-VLOOKUP($A72,'pl-data'!$A:$BR,8+AZ$3)</f>
        <v>0</v>
      </c>
      <c r="BA72" s="33">
        <f>-VLOOKUP($A72,'pl-data'!$A:$BR,38+BA$3)</f>
        <v>0</v>
      </c>
      <c r="BB72" s="33">
        <f>-VLOOKUP($A72,'pl-data'!$A:$BR,23+BB$3)</f>
        <v>0</v>
      </c>
      <c r="BC72" s="34" t="str">
        <f t="shared" si="62"/>
        <v>n/a</v>
      </c>
      <c r="BD72" s="34" t="str">
        <f t="shared" si="63"/>
        <v>n/a</v>
      </c>
      <c r="BE72" s="8"/>
      <c r="BF72" s="33">
        <f>-VLOOKUP($A72,'pl-data'!$A:$BR,8+BF$3)</f>
        <v>0</v>
      </c>
      <c r="BG72" s="33">
        <f>-VLOOKUP($A72,'pl-data'!$A:$BR,38+BG$3)</f>
        <v>0</v>
      </c>
      <c r="BH72" s="33">
        <f>-VLOOKUP($A72,'pl-data'!$A:$BR,23+BH$3)</f>
        <v>0</v>
      </c>
      <c r="BI72" s="34" t="str">
        <f t="shared" si="64"/>
        <v>n/a</v>
      </c>
      <c r="BJ72" s="34" t="str">
        <f t="shared" si="65"/>
        <v>n/a</v>
      </c>
      <c r="BK72" s="8"/>
      <c r="BL72" s="33">
        <f>-VLOOKUP($A72,'pl-data'!$A:$BR,8+BL$3)</f>
        <v>0</v>
      </c>
      <c r="BM72" s="33">
        <f>-VLOOKUP($A72,'pl-data'!$A:$BR,38+BM$3)</f>
        <v>0</v>
      </c>
      <c r="BN72" s="33">
        <f>-VLOOKUP($A72,'pl-data'!$A:$BR,23+BN$3)</f>
        <v>0</v>
      </c>
      <c r="BO72" s="34" t="str">
        <f t="shared" si="66"/>
        <v>n/a</v>
      </c>
      <c r="BP72" s="34" t="str">
        <f t="shared" si="67"/>
        <v>n/a</v>
      </c>
      <c r="BQ72" s="8"/>
      <c r="BR72" s="33">
        <f>-VLOOKUP($A72,'pl-data'!$A:$BR,8+BR$3)</f>
        <v>0</v>
      </c>
      <c r="BS72" s="33">
        <f>-VLOOKUP($A72,'pl-data'!$A:$BR,38+BS$3)</f>
        <v>0</v>
      </c>
      <c r="BT72" s="33">
        <f>-VLOOKUP($A72,'pl-data'!$A:$BR,23+BT$3)</f>
        <v>0</v>
      </c>
      <c r="BU72" s="34" t="str">
        <f t="shared" si="68"/>
        <v>n/a</v>
      </c>
      <c r="BV72" s="34" t="str">
        <f t="shared" si="69"/>
        <v>n/a</v>
      </c>
      <c r="BW72" s="8"/>
      <c r="BX72" s="33">
        <f t="shared" si="41"/>
        <v>0</v>
      </c>
      <c r="BY72" s="33">
        <f t="shared" si="42"/>
        <v>0</v>
      </c>
      <c r="BZ72" s="33">
        <f t="shared" si="43"/>
        <v>0</v>
      </c>
      <c r="CA72" s="34" t="str">
        <f t="shared" si="44"/>
        <v>n/a</v>
      </c>
      <c r="CB72" s="34" t="str">
        <f t="shared" si="45"/>
        <v>n/a</v>
      </c>
      <c r="CC72" s="8"/>
    </row>
    <row r="73" spans="1:81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-VLOOKUP($A73,'pl-data'!$A:$BR,8+D$3)</f>
        <v>0</v>
      </c>
      <c r="E73" s="33">
        <f>-VLOOKUP($A73,'pl-data'!$A:$BR,38+E$3)</f>
        <v>0</v>
      </c>
      <c r="F73" s="33">
        <f>-VLOOKUP($A73,'pl-data'!$A:$BR,23+F$3)</f>
        <v>0</v>
      </c>
      <c r="G73" s="34" t="str">
        <f t="shared" si="46"/>
        <v>n/a</v>
      </c>
      <c r="H73" s="34" t="str">
        <f t="shared" si="47"/>
        <v>n/a</v>
      </c>
      <c r="I73" s="8"/>
      <c r="J73" s="33">
        <f>-VLOOKUP($A73,'pl-data'!$A:$BR,8+J$3)</f>
        <v>0</v>
      </c>
      <c r="K73" s="33">
        <f>-VLOOKUP($A73,'pl-data'!$A:$BR,38+K$3)</f>
        <v>0</v>
      </c>
      <c r="L73" s="33">
        <f>-VLOOKUP($A73,'pl-data'!$A:$BR,23+L$3)</f>
        <v>0</v>
      </c>
      <c r="M73" s="34" t="str">
        <f t="shared" si="48"/>
        <v>n/a</v>
      </c>
      <c r="N73" s="34" t="str">
        <f t="shared" si="49"/>
        <v>n/a</v>
      </c>
      <c r="O73" s="8"/>
      <c r="P73" s="33">
        <f>-VLOOKUP($A73,'pl-data'!$A:$BR,8+P$3)</f>
        <v>0</v>
      </c>
      <c r="Q73" s="33">
        <f>-VLOOKUP($A73,'pl-data'!$A:$BR,38+Q$3)</f>
        <v>0</v>
      </c>
      <c r="R73" s="33">
        <f>-VLOOKUP($A73,'pl-data'!$A:$BR,23+R$3)</f>
        <v>0</v>
      </c>
      <c r="S73" s="34" t="str">
        <f t="shared" si="50"/>
        <v>n/a</v>
      </c>
      <c r="T73" s="34" t="str">
        <f t="shared" si="51"/>
        <v>n/a</v>
      </c>
      <c r="U73" s="8"/>
      <c r="V73" s="33">
        <f>-VLOOKUP($A73,'pl-data'!$A:$BR,8+V$3)</f>
        <v>0</v>
      </c>
      <c r="W73" s="33">
        <f>-VLOOKUP($A73,'pl-data'!$A:$BR,38+W$3)</f>
        <v>0</v>
      </c>
      <c r="X73" s="33">
        <f>-VLOOKUP($A73,'pl-data'!$A:$BR,23+X$3)</f>
        <v>0</v>
      </c>
      <c r="Y73" s="34" t="str">
        <f t="shared" si="52"/>
        <v>n/a</v>
      </c>
      <c r="Z73" s="34" t="str">
        <f t="shared" si="53"/>
        <v>n/a</v>
      </c>
      <c r="AA73" s="8"/>
      <c r="AB73" s="33">
        <f>-VLOOKUP($A73,'pl-data'!$A:$BR,8+AB$3)</f>
        <v>0</v>
      </c>
      <c r="AC73" s="33">
        <f>-VLOOKUP($A73,'pl-data'!$A:$BR,38+AC$3)</f>
        <v>0</v>
      </c>
      <c r="AD73" s="33">
        <f>-VLOOKUP($A73,'pl-data'!$A:$BR,23+AD$3)</f>
        <v>0</v>
      </c>
      <c r="AE73" s="34" t="str">
        <f t="shared" si="54"/>
        <v>n/a</v>
      </c>
      <c r="AF73" s="34" t="str">
        <f t="shared" si="55"/>
        <v>n/a</v>
      </c>
      <c r="AG73" s="8"/>
      <c r="AH73" s="33">
        <f>-VLOOKUP($A73,'pl-data'!$A:$BR,8+AH$3)</f>
        <v>0</v>
      </c>
      <c r="AI73" s="33">
        <f>-VLOOKUP($A73,'pl-data'!$A:$BR,38+AI$3)</f>
        <v>0</v>
      </c>
      <c r="AJ73" s="33">
        <f>-VLOOKUP($A73,'pl-data'!$A:$BR,23+AJ$3)</f>
        <v>0</v>
      </c>
      <c r="AK73" s="34" t="str">
        <f t="shared" si="56"/>
        <v>n/a</v>
      </c>
      <c r="AL73" s="34" t="str">
        <f t="shared" si="57"/>
        <v>n/a</v>
      </c>
      <c r="AM73" s="8"/>
      <c r="AN73" s="33">
        <f>-VLOOKUP($A73,'pl-data'!$A:$BR,8+AN$3)</f>
        <v>0</v>
      </c>
      <c r="AO73" s="33">
        <f>-VLOOKUP($A73,'pl-data'!$A:$BR,38+AO$3)</f>
        <v>0</v>
      </c>
      <c r="AP73" s="33">
        <f>-VLOOKUP($A73,'pl-data'!$A:$BR,23+AP$3)</f>
        <v>0</v>
      </c>
      <c r="AQ73" s="34" t="str">
        <f t="shared" si="58"/>
        <v>n/a</v>
      </c>
      <c r="AR73" s="34" t="str">
        <f t="shared" si="59"/>
        <v>n/a</v>
      </c>
      <c r="AS73" s="8"/>
      <c r="AT73" s="33">
        <f>-VLOOKUP($A73,'pl-data'!$A:$BR,8+AT$3)</f>
        <v>0</v>
      </c>
      <c r="AU73" s="33">
        <f>-VLOOKUP($A73,'pl-data'!$A:$BR,38+AU$3)</f>
        <v>0</v>
      </c>
      <c r="AV73" s="33">
        <f>-VLOOKUP($A73,'pl-data'!$A:$BR,23+AV$3)</f>
        <v>0</v>
      </c>
      <c r="AW73" s="34" t="str">
        <f t="shared" si="60"/>
        <v>n/a</v>
      </c>
      <c r="AX73" s="34" t="str">
        <f t="shared" si="61"/>
        <v>n/a</v>
      </c>
      <c r="AY73" s="8"/>
      <c r="AZ73" s="33">
        <f>-VLOOKUP($A73,'pl-data'!$A:$BR,8+AZ$3)</f>
        <v>0</v>
      </c>
      <c r="BA73" s="33">
        <f>-VLOOKUP($A73,'pl-data'!$A:$BR,38+BA$3)</f>
        <v>0</v>
      </c>
      <c r="BB73" s="33">
        <f>-VLOOKUP($A73,'pl-data'!$A:$BR,23+BB$3)</f>
        <v>0</v>
      </c>
      <c r="BC73" s="34" t="str">
        <f t="shared" si="62"/>
        <v>n/a</v>
      </c>
      <c r="BD73" s="34" t="str">
        <f t="shared" si="63"/>
        <v>n/a</v>
      </c>
      <c r="BE73" s="8"/>
      <c r="BF73" s="33">
        <f>-VLOOKUP($A73,'pl-data'!$A:$BR,8+BF$3)</f>
        <v>0</v>
      </c>
      <c r="BG73" s="33">
        <f>-VLOOKUP($A73,'pl-data'!$A:$BR,38+BG$3)</f>
        <v>0</v>
      </c>
      <c r="BH73" s="33">
        <f>-VLOOKUP($A73,'pl-data'!$A:$BR,23+BH$3)</f>
        <v>0</v>
      </c>
      <c r="BI73" s="34" t="str">
        <f t="shared" si="64"/>
        <v>n/a</v>
      </c>
      <c r="BJ73" s="34" t="str">
        <f t="shared" si="65"/>
        <v>n/a</v>
      </c>
      <c r="BK73" s="8"/>
      <c r="BL73" s="33">
        <f>-VLOOKUP($A73,'pl-data'!$A:$BR,8+BL$3)</f>
        <v>0</v>
      </c>
      <c r="BM73" s="33">
        <f>-VLOOKUP($A73,'pl-data'!$A:$BR,38+BM$3)</f>
        <v>0</v>
      </c>
      <c r="BN73" s="33">
        <f>-VLOOKUP($A73,'pl-data'!$A:$BR,23+BN$3)</f>
        <v>0</v>
      </c>
      <c r="BO73" s="34" t="str">
        <f t="shared" si="66"/>
        <v>n/a</v>
      </c>
      <c r="BP73" s="34" t="str">
        <f t="shared" si="67"/>
        <v>n/a</v>
      </c>
      <c r="BQ73" s="8"/>
      <c r="BR73" s="33">
        <f>-VLOOKUP($A73,'pl-data'!$A:$BR,8+BR$3)</f>
        <v>0</v>
      </c>
      <c r="BS73" s="33">
        <f>-VLOOKUP($A73,'pl-data'!$A:$BR,38+BS$3)</f>
        <v>0</v>
      </c>
      <c r="BT73" s="33">
        <f>-VLOOKUP($A73,'pl-data'!$A:$BR,23+BT$3)</f>
        <v>0</v>
      </c>
      <c r="BU73" s="34" t="str">
        <f t="shared" si="68"/>
        <v>n/a</v>
      </c>
      <c r="BV73" s="34" t="str">
        <f t="shared" si="69"/>
        <v>n/a</v>
      </c>
      <c r="BW73" s="8"/>
      <c r="BX73" s="33">
        <f t="shared" si="41"/>
        <v>0</v>
      </c>
      <c r="BY73" s="33">
        <f t="shared" si="42"/>
        <v>0</v>
      </c>
      <c r="BZ73" s="33">
        <f t="shared" si="43"/>
        <v>0</v>
      </c>
      <c r="CA73" s="34" t="str">
        <f t="shared" si="44"/>
        <v>n/a</v>
      </c>
      <c r="CB73" s="34" t="str">
        <f t="shared" si="45"/>
        <v>n/a</v>
      </c>
      <c r="CC73" s="8"/>
    </row>
    <row r="74" spans="1:81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-VLOOKUP($A74,'pl-data'!$A:$BR,8+D$3)</f>
        <v>0</v>
      </c>
      <c r="E74" s="33">
        <f>-VLOOKUP($A74,'pl-data'!$A:$BR,38+E$3)</f>
        <v>0</v>
      </c>
      <c r="F74" s="33">
        <f>-VLOOKUP($A74,'pl-data'!$A:$BR,23+F$3)</f>
        <v>0</v>
      </c>
      <c r="G74" s="34" t="str">
        <f t="shared" si="46"/>
        <v>n/a</v>
      </c>
      <c r="H74" s="34" t="str">
        <f t="shared" si="47"/>
        <v>n/a</v>
      </c>
      <c r="I74" s="8"/>
      <c r="J74" s="33">
        <f>-VLOOKUP($A74,'pl-data'!$A:$BR,8+J$3)</f>
        <v>0</v>
      </c>
      <c r="K74" s="33">
        <f>-VLOOKUP($A74,'pl-data'!$A:$BR,38+K$3)</f>
        <v>0</v>
      </c>
      <c r="L74" s="33">
        <f>-VLOOKUP($A74,'pl-data'!$A:$BR,23+L$3)</f>
        <v>0</v>
      </c>
      <c r="M74" s="34" t="str">
        <f t="shared" si="48"/>
        <v>n/a</v>
      </c>
      <c r="N74" s="34" t="str">
        <f t="shared" si="49"/>
        <v>n/a</v>
      </c>
      <c r="O74" s="8"/>
      <c r="P74" s="33">
        <f>-VLOOKUP($A74,'pl-data'!$A:$BR,8+P$3)</f>
        <v>0</v>
      </c>
      <c r="Q74" s="33">
        <f>-VLOOKUP($A74,'pl-data'!$A:$BR,38+Q$3)</f>
        <v>0</v>
      </c>
      <c r="R74" s="33">
        <f>-VLOOKUP($A74,'pl-data'!$A:$BR,23+R$3)</f>
        <v>0</v>
      </c>
      <c r="S74" s="34" t="str">
        <f t="shared" si="50"/>
        <v>n/a</v>
      </c>
      <c r="T74" s="34" t="str">
        <f t="shared" si="51"/>
        <v>n/a</v>
      </c>
      <c r="U74" s="8"/>
      <c r="V74" s="33">
        <f>-VLOOKUP($A74,'pl-data'!$A:$BR,8+V$3)</f>
        <v>0</v>
      </c>
      <c r="W74" s="33">
        <f>-VLOOKUP($A74,'pl-data'!$A:$BR,38+W$3)</f>
        <v>0</v>
      </c>
      <c r="X74" s="33">
        <f>-VLOOKUP($A74,'pl-data'!$A:$BR,23+X$3)</f>
        <v>0</v>
      </c>
      <c r="Y74" s="34" t="str">
        <f t="shared" si="52"/>
        <v>n/a</v>
      </c>
      <c r="Z74" s="34" t="str">
        <f t="shared" si="53"/>
        <v>n/a</v>
      </c>
      <c r="AA74" s="8"/>
      <c r="AB74" s="33">
        <f>-VLOOKUP($A74,'pl-data'!$A:$BR,8+AB$3)</f>
        <v>0</v>
      </c>
      <c r="AC74" s="33">
        <f>-VLOOKUP($A74,'pl-data'!$A:$BR,38+AC$3)</f>
        <v>0</v>
      </c>
      <c r="AD74" s="33">
        <f>-VLOOKUP($A74,'pl-data'!$A:$BR,23+AD$3)</f>
        <v>0</v>
      </c>
      <c r="AE74" s="34" t="str">
        <f t="shared" si="54"/>
        <v>n/a</v>
      </c>
      <c r="AF74" s="34" t="str">
        <f t="shared" si="55"/>
        <v>n/a</v>
      </c>
      <c r="AG74" s="8"/>
      <c r="AH74" s="33">
        <f>-VLOOKUP($A74,'pl-data'!$A:$BR,8+AH$3)</f>
        <v>0</v>
      </c>
      <c r="AI74" s="33">
        <f>-VLOOKUP($A74,'pl-data'!$A:$BR,38+AI$3)</f>
        <v>0</v>
      </c>
      <c r="AJ74" s="33">
        <f>-VLOOKUP($A74,'pl-data'!$A:$BR,23+AJ$3)</f>
        <v>0</v>
      </c>
      <c r="AK74" s="34" t="str">
        <f t="shared" si="56"/>
        <v>n/a</v>
      </c>
      <c r="AL74" s="34" t="str">
        <f t="shared" si="57"/>
        <v>n/a</v>
      </c>
      <c r="AM74" s="8"/>
      <c r="AN74" s="33">
        <f>-VLOOKUP($A74,'pl-data'!$A:$BR,8+AN$3)</f>
        <v>0</v>
      </c>
      <c r="AO74" s="33">
        <f>-VLOOKUP($A74,'pl-data'!$A:$BR,38+AO$3)</f>
        <v>0</v>
      </c>
      <c r="AP74" s="33">
        <f>-VLOOKUP($A74,'pl-data'!$A:$BR,23+AP$3)</f>
        <v>0</v>
      </c>
      <c r="AQ74" s="34" t="str">
        <f t="shared" si="58"/>
        <v>n/a</v>
      </c>
      <c r="AR74" s="34" t="str">
        <f t="shared" si="59"/>
        <v>n/a</v>
      </c>
      <c r="AS74" s="8"/>
      <c r="AT74" s="33">
        <f>-VLOOKUP($A74,'pl-data'!$A:$BR,8+AT$3)</f>
        <v>0</v>
      </c>
      <c r="AU74" s="33">
        <f>-VLOOKUP($A74,'pl-data'!$A:$BR,38+AU$3)</f>
        <v>0</v>
      </c>
      <c r="AV74" s="33">
        <f>-VLOOKUP($A74,'pl-data'!$A:$BR,23+AV$3)</f>
        <v>0</v>
      </c>
      <c r="AW74" s="34" t="str">
        <f t="shared" si="60"/>
        <v>n/a</v>
      </c>
      <c r="AX74" s="34" t="str">
        <f t="shared" si="61"/>
        <v>n/a</v>
      </c>
      <c r="AY74" s="8"/>
      <c r="AZ74" s="33">
        <f>-VLOOKUP($A74,'pl-data'!$A:$BR,8+AZ$3)</f>
        <v>0</v>
      </c>
      <c r="BA74" s="33">
        <f>-VLOOKUP($A74,'pl-data'!$A:$BR,38+BA$3)</f>
        <v>0</v>
      </c>
      <c r="BB74" s="33">
        <f>-VLOOKUP($A74,'pl-data'!$A:$BR,23+BB$3)</f>
        <v>0</v>
      </c>
      <c r="BC74" s="34" t="str">
        <f t="shared" si="62"/>
        <v>n/a</v>
      </c>
      <c r="BD74" s="34" t="str">
        <f t="shared" si="63"/>
        <v>n/a</v>
      </c>
      <c r="BE74" s="8"/>
      <c r="BF74" s="33">
        <f>-VLOOKUP($A74,'pl-data'!$A:$BR,8+BF$3)</f>
        <v>0</v>
      </c>
      <c r="BG74" s="33">
        <f>-VLOOKUP($A74,'pl-data'!$A:$BR,38+BG$3)</f>
        <v>0</v>
      </c>
      <c r="BH74" s="33">
        <f>-VLOOKUP($A74,'pl-data'!$A:$BR,23+BH$3)</f>
        <v>0</v>
      </c>
      <c r="BI74" s="34" t="str">
        <f t="shared" si="64"/>
        <v>n/a</v>
      </c>
      <c r="BJ74" s="34" t="str">
        <f t="shared" si="65"/>
        <v>n/a</v>
      </c>
      <c r="BK74" s="8"/>
      <c r="BL74" s="33">
        <f>-VLOOKUP($A74,'pl-data'!$A:$BR,8+BL$3)</f>
        <v>0</v>
      </c>
      <c r="BM74" s="33">
        <f>-VLOOKUP($A74,'pl-data'!$A:$BR,38+BM$3)</f>
        <v>0</v>
      </c>
      <c r="BN74" s="33">
        <f>-VLOOKUP($A74,'pl-data'!$A:$BR,23+BN$3)</f>
        <v>0</v>
      </c>
      <c r="BO74" s="34" t="str">
        <f t="shared" si="66"/>
        <v>n/a</v>
      </c>
      <c r="BP74" s="34" t="str">
        <f t="shared" si="67"/>
        <v>n/a</v>
      </c>
      <c r="BQ74" s="8"/>
      <c r="BR74" s="33">
        <f>-VLOOKUP($A74,'pl-data'!$A:$BR,8+BR$3)</f>
        <v>0</v>
      </c>
      <c r="BS74" s="33">
        <f>-VLOOKUP($A74,'pl-data'!$A:$BR,38+BS$3)</f>
        <v>0</v>
      </c>
      <c r="BT74" s="33">
        <f>-VLOOKUP($A74,'pl-data'!$A:$BR,23+BT$3)</f>
        <v>0</v>
      </c>
      <c r="BU74" s="34" t="str">
        <f t="shared" si="68"/>
        <v>n/a</v>
      </c>
      <c r="BV74" s="34" t="str">
        <f t="shared" si="69"/>
        <v>n/a</v>
      </c>
      <c r="BW74" s="8"/>
      <c r="BX74" s="33">
        <f t="shared" si="41"/>
        <v>0</v>
      </c>
      <c r="BY74" s="33">
        <f t="shared" si="42"/>
        <v>0</v>
      </c>
      <c r="BZ74" s="33">
        <f t="shared" si="43"/>
        <v>0</v>
      </c>
      <c r="CA74" s="34" t="str">
        <f t="shared" si="44"/>
        <v>n/a</v>
      </c>
      <c r="CB74" s="34" t="str">
        <f t="shared" si="45"/>
        <v>n/a</v>
      </c>
      <c r="CC74" s="8"/>
    </row>
    <row r="75" spans="1:81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-VLOOKUP($A75,'pl-data'!$A:$BR,8+D$3)</f>
        <v>0</v>
      </c>
      <c r="E75" s="33">
        <f>-VLOOKUP($A75,'pl-data'!$A:$BR,38+E$3)</f>
        <v>0</v>
      </c>
      <c r="F75" s="33">
        <f>-VLOOKUP($A75,'pl-data'!$A:$BR,23+F$3)</f>
        <v>0</v>
      </c>
      <c r="G75" s="34" t="str">
        <f t="shared" si="46"/>
        <v>n/a</v>
      </c>
      <c r="H75" s="34" t="str">
        <f t="shared" si="47"/>
        <v>n/a</v>
      </c>
      <c r="I75" s="8"/>
      <c r="J75" s="33">
        <f>-VLOOKUP($A75,'pl-data'!$A:$BR,8+J$3)</f>
        <v>0</v>
      </c>
      <c r="K75" s="33">
        <f>-VLOOKUP($A75,'pl-data'!$A:$BR,38+K$3)</f>
        <v>0</v>
      </c>
      <c r="L75" s="33">
        <f>-VLOOKUP($A75,'pl-data'!$A:$BR,23+L$3)</f>
        <v>0</v>
      </c>
      <c r="M75" s="34" t="str">
        <f t="shared" si="48"/>
        <v>n/a</v>
      </c>
      <c r="N75" s="34" t="str">
        <f t="shared" si="49"/>
        <v>n/a</v>
      </c>
      <c r="O75" s="8"/>
      <c r="P75" s="33">
        <f>-VLOOKUP($A75,'pl-data'!$A:$BR,8+P$3)</f>
        <v>0</v>
      </c>
      <c r="Q75" s="33">
        <f>-VLOOKUP($A75,'pl-data'!$A:$BR,38+Q$3)</f>
        <v>0</v>
      </c>
      <c r="R75" s="33">
        <f>-VLOOKUP($A75,'pl-data'!$A:$BR,23+R$3)</f>
        <v>0</v>
      </c>
      <c r="S75" s="34" t="str">
        <f t="shared" si="50"/>
        <v>n/a</v>
      </c>
      <c r="T75" s="34" t="str">
        <f t="shared" si="51"/>
        <v>n/a</v>
      </c>
      <c r="U75" s="8"/>
      <c r="V75" s="33">
        <f>-VLOOKUP($A75,'pl-data'!$A:$BR,8+V$3)</f>
        <v>0</v>
      </c>
      <c r="W75" s="33">
        <f>-VLOOKUP($A75,'pl-data'!$A:$BR,38+W$3)</f>
        <v>0</v>
      </c>
      <c r="X75" s="33">
        <f>-VLOOKUP($A75,'pl-data'!$A:$BR,23+X$3)</f>
        <v>0</v>
      </c>
      <c r="Y75" s="34" t="str">
        <f t="shared" si="52"/>
        <v>n/a</v>
      </c>
      <c r="Z75" s="34" t="str">
        <f t="shared" si="53"/>
        <v>n/a</v>
      </c>
      <c r="AA75" s="8"/>
      <c r="AB75" s="33">
        <f>-VLOOKUP($A75,'pl-data'!$A:$BR,8+AB$3)</f>
        <v>0</v>
      </c>
      <c r="AC75" s="33">
        <f>-VLOOKUP($A75,'pl-data'!$A:$BR,38+AC$3)</f>
        <v>0</v>
      </c>
      <c r="AD75" s="33">
        <f>-VLOOKUP($A75,'pl-data'!$A:$BR,23+AD$3)</f>
        <v>0</v>
      </c>
      <c r="AE75" s="34" t="str">
        <f t="shared" si="54"/>
        <v>n/a</v>
      </c>
      <c r="AF75" s="34" t="str">
        <f t="shared" si="55"/>
        <v>n/a</v>
      </c>
      <c r="AG75" s="8"/>
      <c r="AH75" s="33">
        <f>-VLOOKUP($A75,'pl-data'!$A:$BR,8+AH$3)</f>
        <v>0</v>
      </c>
      <c r="AI75" s="33">
        <f>-VLOOKUP($A75,'pl-data'!$A:$BR,38+AI$3)</f>
        <v>0</v>
      </c>
      <c r="AJ75" s="33">
        <f>-VLOOKUP($A75,'pl-data'!$A:$BR,23+AJ$3)</f>
        <v>0</v>
      </c>
      <c r="AK75" s="34" t="str">
        <f t="shared" si="56"/>
        <v>n/a</v>
      </c>
      <c r="AL75" s="34" t="str">
        <f t="shared" si="57"/>
        <v>n/a</v>
      </c>
      <c r="AM75" s="8"/>
      <c r="AN75" s="33">
        <f>-VLOOKUP($A75,'pl-data'!$A:$BR,8+AN$3)</f>
        <v>0</v>
      </c>
      <c r="AO75" s="33">
        <f>-VLOOKUP($A75,'pl-data'!$A:$BR,38+AO$3)</f>
        <v>0</v>
      </c>
      <c r="AP75" s="33">
        <f>-VLOOKUP($A75,'pl-data'!$A:$BR,23+AP$3)</f>
        <v>0</v>
      </c>
      <c r="AQ75" s="34" t="str">
        <f t="shared" si="58"/>
        <v>n/a</v>
      </c>
      <c r="AR75" s="34" t="str">
        <f t="shared" si="59"/>
        <v>n/a</v>
      </c>
      <c r="AS75" s="8"/>
      <c r="AT75" s="33">
        <f>-VLOOKUP($A75,'pl-data'!$A:$BR,8+AT$3)</f>
        <v>0</v>
      </c>
      <c r="AU75" s="33">
        <f>-VLOOKUP($A75,'pl-data'!$A:$BR,38+AU$3)</f>
        <v>0</v>
      </c>
      <c r="AV75" s="33">
        <f>-VLOOKUP($A75,'pl-data'!$A:$BR,23+AV$3)</f>
        <v>0</v>
      </c>
      <c r="AW75" s="34" t="str">
        <f t="shared" si="60"/>
        <v>n/a</v>
      </c>
      <c r="AX75" s="34" t="str">
        <f t="shared" si="61"/>
        <v>n/a</v>
      </c>
      <c r="AY75" s="8"/>
      <c r="AZ75" s="33">
        <f>-VLOOKUP($A75,'pl-data'!$A:$BR,8+AZ$3)</f>
        <v>0</v>
      </c>
      <c r="BA75" s="33">
        <f>-VLOOKUP($A75,'pl-data'!$A:$BR,38+BA$3)</f>
        <v>0</v>
      </c>
      <c r="BB75" s="33">
        <f>-VLOOKUP($A75,'pl-data'!$A:$BR,23+BB$3)</f>
        <v>0</v>
      </c>
      <c r="BC75" s="34" t="str">
        <f t="shared" si="62"/>
        <v>n/a</v>
      </c>
      <c r="BD75" s="34" t="str">
        <f t="shared" si="63"/>
        <v>n/a</v>
      </c>
      <c r="BE75" s="8"/>
      <c r="BF75" s="33">
        <f>-VLOOKUP($A75,'pl-data'!$A:$BR,8+BF$3)</f>
        <v>0</v>
      </c>
      <c r="BG75" s="33">
        <f>-VLOOKUP($A75,'pl-data'!$A:$BR,38+BG$3)</f>
        <v>0</v>
      </c>
      <c r="BH75" s="33">
        <f>-VLOOKUP($A75,'pl-data'!$A:$BR,23+BH$3)</f>
        <v>0</v>
      </c>
      <c r="BI75" s="34" t="str">
        <f t="shared" si="64"/>
        <v>n/a</v>
      </c>
      <c r="BJ75" s="34" t="str">
        <f t="shared" si="65"/>
        <v>n/a</v>
      </c>
      <c r="BK75" s="8"/>
      <c r="BL75" s="33">
        <f>-VLOOKUP($A75,'pl-data'!$A:$BR,8+BL$3)</f>
        <v>0</v>
      </c>
      <c r="BM75" s="33">
        <f>-VLOOKUP($A75,'pl-data'!$A:$BR,38+BM$3)</f>
        <v>0</v>
      </c>
      <c r="BN75" s="33">
        <f>-VLOOKUP($A75,'pl-data'!$A:$BR,23+BN$3)</f>
        <v>0</v>
      </c>
      <c r="BO75" s="34" t="str">
        <f t="shared" si="66"/>
        <v>n/a</v>
      </c>
      <c r="BP75" s="34" t="str">
        <f t="shared" si="67"/>
        <v>n/a</v>
      </c>
      <c r="BQ75" s="8"/>
      <c r="BR75" s="33">
        <f>-VLOOKUP($A75,'pl-data'!$A:$BR,8+BR$3)</f>
        <v>0</v>
      </c>
      <c r="BS75" s="33">
        <f>-VLOOKUP($A75,'pl-data'!$A:$BR,38+BS$3)</f>
        <v>0</v>
      </c>
      <c r="BT75" s="33">
        <f>-VLOOKUP($A75,'pl-data'!$A:$BR,23+BT$3)</f>
        <v>0</v>
      </c>
      <c r="BU75" s="34" t="str">
        <f t="shared" si="68"/>
        <v>n/a</v>
      </c>
      <c r="BV75" s="34" t="str">
        <f t="shared" si="69"/>
        <v>n/a</v>
      </c>
      <c r="BW75" s="8"/>
      <c r="BX75" s="33">
        <f t="shared" si="41"/>
        <v>0</v>
      </c>
      <c r="BY75" s="33">
        <f t="shared" si="42"/>
        <v>0</v>
      </c>
      <c r="BZ75" s="33">
        <f t="shared" si="43"/>
        <v>0</v>
      </c>
      <c r="CA75" s="34" t="str">
        <f t="shared" si="44"/>
        <v>n/a</v>
      </c>
      <c r="CB75" s="34" t="str">
        <f t="shared" si="45"/>
        <v>n/a</v>
      </c>
      <c r="CC75" s="8"/>
    </row>
    <row r="76" spans="1:81" hidden="1" outlineLevel="1" x14ac:dyDescent="0.2">
      <c r="B76" s="13"/>
      <c r="C76" s="8"/>
      <c r="D76" s="10"/>
      <c r="E76" s="10"/>
      <c r="F76" s="10"/>
      <c r="G76" s="10"/>
      <c r="H76" s="10"/>
      <c r="I76" s="8"/>
      <c r="J76" s="10"/>
      <c r="K76" s="10"/>
      <c r="L76" s="10"/>
      <c r="M76" s="10"/>
      <c r="N76" s="10"/>
      <c r="O76" s="8"/>
      <c r="P76" s="10"/>
      <c r="Q76" s="10"/>
      <c r="R76" s="10"/>
      <c r="S76" s="10"/>
      <c r="T76" s="10"/>
      <c r="U76" s="8"/>
      <c r="V76" s="10"/>
      <c r="W76" s="10"/>
      <c r="X76" s="10"/>
      <c r="Y76" s="10"/>
      <c r="Z76" s="10"/>
      <c r="AA76" s="8"/>
      <c r="AB76" s="10"/>
      <c r="AC76" s="10"/>
      <c r="AD76" s="10"/>
      <c r="AE76" s="10"/>
      <c r="AF76" s="10"/>
      <c r="AG76" s="8"/>
      <c r="AH76" s="10"/>
      <c r="AI76" s="10"/>
      <c r="AJ76" s="10"/>
      <c r="AK76" s="10"/>
      <c r="AL76" s="10"/>
      <c r="AM76" s="8"/>
      <c r="AN76" s="10"/>
      <c r="AO76" s="10"/>
      <c r="AP76" s="10"/>
      <c r="AQ76" s="10"/>
      <c r="AR76" s="10"/>
      <c r="AS76" s="8"/>
      <c r="AT76" s="10"/>
      <c r="AU76" s="10"/>
      <c r="AV76" s="10"/>
      <c r="AW76" s="10"/>
      <c r="AX76" s="10"/>
      <c r="AY76" s="8"/>
      <c r="AZ76" s="10"/>
      <c r="BA76" s="10"/>
      <c r="BB76" s="10"/>
      <c r="BC76" s="10"/>
      <c r="BD76" s="10"/>
      <c r="BE76" s="8"/>
      <c r="BF76" s="10"/>
      <c r="BG76" s="10"/>
      <c r="BH76" s="10"/>
      <c r="BI76" s="10"/>
      <c r="BJ76" s="10"/>
      <c r="BK76" s="8"/>
      <c r="BL76" s="10"/>
      <c r="BM76" s="10"/>
      <c r="BN76" s="10"/>
      <c r="BO76" s="10"/>
      <c r="BP76" s="10"/>
      <c r="BQ76" s="8"/>
      <c r="BR76" s="10"/>
      <c r="BS76" s="10"/>
      <c r="BT76" s="10"/>
      <c r="BU76" s="10"/>
      <c r="BV76" s="10"/>
      <c r="BW76" s="8"/>
      <c r="BX76" s="10"/>
      <c r="BY76" s="10"/>
      <c r="BZ76" s="10"/>
      <c r="CA76" s="10"/>
      <c r="CB76" s="10"/>
      <c r="CC76" s="8"/>
    </row>
    <row r="77" spans="1:81" hidden="1" outlineLevel="1" x14ac:dyDescent="0.2">
      <c r="A77" s="49" t="s">
        <v>1842</v>
      </c>
      <c r="B77" s="13" t="s">
        <v>1842</v>
      </c>
      <c r="C77" s="8"/>
      <c r="D77" s="33">
        <f t="shared" ref="D77:F77" si="70">+SUM(D78:D111)</f>
        <v>0</v>
      </c>
      <c r="E77" s="33">
        <f t="shared" si="70"/>
        <v>0</v>
      </c>
      <c r="F77" s="33">
        <f t="shared" si="70"/>
        <v>0</v>
      </c>
      <c r="G77" s="34" t="str">
        <f t="shared" ref="G77:G110" si="71">IFERROR(F77/E77-1,"n/a")</f>
        <v>n/a</v>
      </c>
      <c r="H77" s="34" t="str">
        <f t="shared" ref="H77:H110" si="72">IFERROR(F77/D77-1,"n/a")</f>
        <v>n/a</v>
      </c>
      <c r="I77" s="8"/>
      <c r="J77" s="33">
        <f t="shared" ref="J77:L77" si="73">+SUM(J78:J111)</f>
        <v>0</v>
      </c>
      <c r="K77" s="33">
        <f t="shared" si="73"/>
        <v>0</v>
      </c>
      <c r="L77" s="33">
        <f t="shared" si="73"/>
        <v>0</v>
      </c>
      <c r="M77" s="34" t="str">
        <f t="shared" ref="M77:M110" si="74">IFERROR(L77/K77-1,"n/a")</f>
        <v>n/a</v>
      </c>
      <c r="N77" s="34" t="str">
        <f t="shared" ref="N77:N110" si="75">IFERROR(L77/J77-1,"n/a")</f>
        <v>n/a</v>
      </c>
      <c r="O77" s="8"/>
      <c r="P77" s="33">
        <f t="shared" ref="P77:R77" si="76">+SUM(P78:P111)</f>
        <v>0</v>
      </c>
      <c r="Q77" s="33">
        <f t="shared" si="76"/>
        <v>0</v>
      </c>
      <c r="R77" s="33">
        <f t="shared" si="76"/>
        <v>0</v>
      </c>
      <c r="S77" s="34" t="str">
        <f t="shared" ref="S77:S110" si="77">IFERROR(R77/Q77-1,"n/a")</f>
        <v>n/a</v>
      </c>
      <c r="T77" s="34" t="str">
        <f t="shared" ref="T77:T110" si="78">IFERROR(R77/P77-1,"n/a")</f>
        <v>n/a</v>
      </c>
      <c r="U77" s="8"/>
      <c r="V77" s="33">
        <f t="shared" ref="V77:X77" si="79">+SUM(V78:V111)</f>
        <v>0</v>
      </c>
      <c r="W77" s="33">
        <f t="shared" si="79"/>
        <v>0</v>
      </c>
      <c r="X77" s="33">
        <f t="shared" si="79"/>
        <v>0</v>
      </c>
      <c r="Y77" s="34" t="str">
        <f t="shared" ref="Y77:Y110" si="80">IFERROR(X77/W77-1,"n/a")</f>
        <v>n/a</v>
      </c>
      <c r="Z77" s="34" t="str">
        <f t="shared" ref="Z77:Z110" si="81">IFERROR(X77/V77-1,"n/a")</f>
        <v>n/a</v>
      </c>
      <c r="AA77" s="8"/>
      <c r="AB77" s="33">
        <f t="shared" ref="AB77:AD77" si="82">+SUM(AB78:AB111)</f>
        <v>0</v>
      </c>
      <c r="AC77" s="33">
        <f t="shared" si="82"/>
        <v>0</v>
      </c>
      <c r="AD77" s="33">
        <f t="shared" si="82"/>
        <v>0</v>
      </c>
      <c r="AE77" s="34" t="str">
        <f t="shared" ref="AE77:AE110" si="83">IFERROR(AD77/AC77-1,"n/a")</f>
        <v>n/a</v>
      </c>
      <c r="AF77" s="34" t="str">
        <f t="shared" ref="AF77:AF110" si="84">IFERROR(AD77/AB77-1,"n/a")</f>
        <v>n/a</v>
      </c>
      <c r="AG77" s="8"/>
      <c r="AH77" s="33">
        <f t="shared" ref="AH77:AJ77" si="85">+SUM(AH78:AH111)</f>
        <v>0</v>
      </c>
      <c r="AI77" s="33">
        <f t="shared" si="85"/>
        <v>0</v>
      </c>
      <c r="AJ77" s="33">
        <f t="shared" si="85"/>
        <v>0</v>
      </c>
      <c r="AK77" s="34" t="str">
        <f t="shared" ref="AK77:AK110" si="86">IFERROR(AJ77/AI77-1,"n/a")</f>
        <v>n/a</v>
      </c>
      <c r="AL77" s="34" t="str">
        <f t="shared" ref="AL77:AL110" si="87">IFERROR(AJ77/AH77-1,"n/a")</f>
        <v>n/a</v>
      </c>
      <c r="AM77" s="8"/>
      <c r="AN77" s="33">
        <f t="shared" ref="AN77:AP77" si="88">+SUM(AN78:AN111)</f>
        <v>0</v>
      </c>
      <c r="AO77" s="33">
        <f t="shared" si="88"/>
        <v>0</v>
      </c>
      <c r="AP77" s="33">
        <f t="shared" si="88"/>
        <v>0</v>
      </c>
      <c r="AQ77" s="34" t="str">
        <f t="shared" ref="AQ77:AQ110" si="89">IFERROR(AP77/AO77-1,"n/a")</f>
        <v>n/a</v>
      </c>
      <c r="AR77" s="34" t="str">
        <f t="shared" ref="AR77:AR110" si="90">IFERROR(AP77/AN77-1,"n/a")</f>
        <v>n/a</v>
      </c>
      <c r="AS77" s="8"/>
      <c r="AT77" s="33">
        <f t="shared" ref="AT77:AV77" si="91">+SUM(AT78:AT111)</f>
        <v>0</v>
      </c>
      <c r="AU77" s="33">
        <f t="shared" si="91"/>
        <v>0</v>
      </c>
      <c r="AV77" s="33">
        <f t="shared" si="91"/>
        <v>0</v>
      </c>
      <c r="AW77" s="34" t="str">
        <f t="shared" ref="AW77:AW110" si="92">IFERROR(AV77/AU77-1,"n/a")</f>
        <v>n/a</v>
      </c>
      <c r="AX77" s="34" t="str">
        <f t="shared" ref="AX77:AX110" si="93">IFERROR(AV77/AT77-1,"n/a")</f>
        <v>n/a</v>
      </c>
      <c r="AY77" s="8"/>
      <c r="AZ77" s="33">
        <f t="shared" ref="AZ77:BB77" si="94">+SUM(AZ78:AZ111)</f>
        <v>0</v>
      </c>
      <c r="BA77" s="33">
        <f t="shared" si="94"/>
        <v>0</v>
      </c>
      <c r="BB77" s="33">
        <f t="shared" si="94"/>
        <v>0</v>
      </c>
      <c r="BC77" s="34" t="str">
        <f t="shared" ref="BC77:BC110" si="95">IFERROR(BB77/BA77-1,"n/a")</f>
        <v>n/a</v>
      </c>
      <c r="BD77" s="34" t="str">
        <f t="shared" ref="BD77:BD110" si="96">IFERROR(BB77/AZ77-1,"n/a")</f>
        <v>n/a</v>
      </c>
      <c r="BE77" s="8"/>
      <c r="BF77" s="33">
        <f t="shared" ref="BF77:BH77" si="97">+SUM(BF78:BF111)</f>
        <v>0</v>
      </c>
      <c r="BG77" s="33">
        <f t="shared" si="97"/>
        <v>0</v>
      </c>
      <c r="BH77" s="33">
        <f t="shared" si="97"/>
        <v>0</v>
      </c>
      <c r="BI77" s="34" t="str">
        <f t="shared" ref="BI77:BI110" si="98">IFERROR(BH77/BG77-1,"n/a")</f>
        <v>n/a</v>
      </c>
      <c r="BJ77" s="34" t="str">
        <f t="shared" ref="BJ77:BJ110" si="99">IFERROR(BH77/BF77-1,"n/a")</f>
        <v>n/a</v>
      </c>
      <c r="BK77" s="8"/>
      <c r="BL77" s="33">
        <f t="shared" ref="BL77:BN77" si="100">+SUM(BL78:BL111)</f>
        <v>0</v>
      </c>
      <c r="BM77" s="33">
        <f t="shared" si="100"/>
        <v>0</v>
      </c>
      <c r="BN77" s="33">
        <f t="shared" si="100"/>
        <v>0</v>
      </c>
      <c r="BO77" s="34" t="str">
        <f t="shared" ref="BO77:BO110" si="101">IFERROR(BN77/BM77-1,"n/a")</f>
        <v>n/a</v>
      </c>
      <c r="BP77" s="34" t="str">
        <f t="shared" ref="BP77:BP110" si="102">IFERROR(BN77/BL77-1,"n/a")</f>
        <v>n/a</v>
      </c>
      <c r="BQ77" s="8"/>
      <c r="BR77" s="33">
        <f t="shared" ref="BR77:BT77" si="103">+SUM(BR78:BR111)</f>
        <v>0</v>
      </c>
      <c r="BS77" s="33">
        <f t="shared" si="103"/>
        <v>0</v>
      </c>
      <c r="BT77" s="33">
        <f t="shared" si="103"/>
        <v>0</v>
      </c>
      <c r="BU77" s="34" t="str">
        <f t="shared" ref="BU77:BU110" si="104">IFERROR(BT77/BS77-1,"n/a")</f>
        <v>n/a</v>
      </c>
      <c r="BV77" s="34" t="str">
        <f t="shared" ref="BV77:BV110" si="105">IFERROR(BT77/BR77-1,"n/a")</f>
        <v>n/a</v>
      </c>
      <c r="BW77" s="8"/>
      <c r="BX77" s="33">
        <f t="shared" ref="BX77:BZ77" si="106">+SUM(BX78:BX111)</f>
        <v>0</v>
      </c>
      <c r="BY77" s="33">
        <f t="shared" si="106"/>
        <v>0</v>
      </c>
      <c r="BZ77" s="33">
        <f t="shared" si="106"/>
        <v>0</v>
      </c>
      <c r="CA77" s="34" t="str">
        <f t="shared" ref="CA77:CA110" si="107">IFERROR(BZ77/BY77-1,"n/a")</f>
        <v>n/a</v>
      </c>
      <c r="CB77" s="34" t="str">
        <f t="shared" ref="CB77:CB110" si="108">IFERROR(BZ77/BX77-1,"n/a")</f>
        <v>n/a</v>
      </c>
      <c r="CC77" s="8"/>
    </row>
    <row r="78" spans="1:81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-VLOOKUP($A78,'pl-data'!$A:$BR,8+D$3)</f>
        <v>0</v>
      </c>
      <c r="E78" s="33">
        <f>-VLOOKUP($A78,'pl-data'!$A:$BR,38+E$3)</f>
        <v>0</v>
      </c>
      <c r="F78" s="33">
        <f>-VLOOKUP($A78,'pl-data'!$A:$BR,23+F$3)</f>
        <v>0</v>
      </c>
      <c r="G78" s="34" t="str">
        <f t="shared" si="71"/>
        <v>n/a</v>
      </c>
      <c r="H78" s="34" t="str">
        <f t="shared" si="72"/>
        <v>n/a</v>
      </c>
      <c r="I78" s="8"/>
      <c r="J78" s="33">
        <f>-VLOOKUP($A78,'pl-data'!$A:$BR,8+J$3)</f>
        <v>0</v>
      </c>
      <c r="K78" s="33">
        <f>-VLOOKUP($A78,'pl-data'!$A:$BR,38+K$3)</f>
        <v>0</v>
      </c>
      <c r="L78" s="33">
        <f>-VLOOKUP($A78,'pl-data'!$A:$BR,23+L$3)</f>
        <v>0</v>
      </c>
      <c r="M78" s="34" t="str">
        <f t="shared" si="74"/>
        <v>n/a</v>
      </c>
      <c r="N78" s="34" t="str">
        <f t="shared" si="75"/>
        <v>n/a</v>
      </c>
      <c r="O78" s="8"/>
      <c r="P78" s="33">
        <f>-VLOOKUP($A78,'pl-data'!$A:$BR,8+P$3)</f>
        <v>0</v>
      </c>
      <c r="Q78" s="33">
        <f>-VLOOKUP($A78,'pl-data'!$A:$BR,38+Q$3)</f>
        <v>0</v>
      </c>
      <c r="R78" s="33">
        <f>-VLOOKUP($A78,'pl-data'!$A:$BR,23+R$3)</f>
        <v>0</v>
      </c>
      <c r="S78" s="34" t="str">
        <f t="shared" si="77"/>
        <v>n/a</v>
      </c>
      <c r="T78" s="34" t="str">
        <f t="shared" si="78"/>
        <v>n/a</v>
      </c>
      <c r="U78" s="8"/>
      <c r="V78" s="33">
        <f>-VLOOKUP($A78,'pl-data'!$A:$BR,8+V$3)</f>
        <v>0</v>
      </c>
      <c r="W78" s="33">
        <f>-VLOOKUP($A78,'pl-data'!$A:$BR,38+W$3)</f>
        <v>0</v>
      </c>
      <c r="X78" s="33">
        <f>-VLOOKUP($A78,'pl-data'!$A:$BR,23+X$3)</f>
        <v>0</v>
      </c>
      <c r="Y78" s="34" t="str">
        <f t="shared" si="80"/>
        <v>n/a</v>
      </c>
      <c r="Z78" s="34" t="str">
        <f t="shared" si="81"/>
        <v>n/a</v>
      </c>
      <c r="AA78" s="8"/>
      <c r="AB78" s="33">
        <f>-VLOOKUP($A78,'pl-data'!$A:$BR,8+AB$3)</f>
        <v>0</v>
      </c>
      <c r="AC78" s="33">
        <f>-VLOOKUP($A78,'pl-data'!$A:$BR,38+AC$3)</f>
        <v>0</v>
      </c>
      <c r="AD78" s="33">
        <f>-VLOOKUP($A78,'pl-data'!$A:$BR,23+AD$3)</f>
        <v>0</v>
      </c>
      <c r="AE78" s="34" t="str">
        <f t="shared" si="83"/>
        <v>n/a</v>
      </c>
      <c r="AF78" s="34" t="str">
        <f t="shared" si="84"/>
        <v>n/a</v>
      </c>
      <c r="AG78" s="8"/>
      <c r="AH78" s="33">
        <f>-VLOOKUP($A78,'pl-data'!$A:$BR,8+AH$3)</f>
        <v>0</v>
      </c>
      <c r="AI78" s="33">
        <f>-VLOOKUP($A78,'pl-data'!$A:$BR,38+AI$3)</f>
        <v>0</v>
      </c>
      <c r="AJ78" s="33">
        <f>-VLOOKUP($A78,'pl-data'!$A:$BR,23+AJ$3)</f>
        <v>0</v>
      </c>
      <c r="AK78" s="34" t="str">
        <f t="shared" si="86"/>
        <v>n/a</v>
      </c>
      <c r="AL78" s="34" t="str">
        <f t="shared" si="87"/>
        <v>n/a</v>
      </c>
      <c r="AM78" s="8"/>
      <c r="AN78" s="33">
        <f>-VLOOKUP($A78,'pl-data'!$A:$BR,8+AN$3)</f>
        <v>0</v>
      </c>
      <c r="AO78" s="33">
        <f>-VLOOKUP($A78,'pl-data'!$A:$BR,38+AO$3)</f>
        <v>0</v>
      </c>
      <c r="AP78" s="33">
        <f>-VLOOKUP($A78,'pl-data'!$A:$BR,23+AP$3)</f>
        <v>0</v>
      </c>
      <c r="AQ78" s="34" t="str">
        <f t="shared" si="89"/>
        <v>n/a</v>
      </c>
      <c r="AR78" s="34" t="str">
        <f t="shared" si="90"/>
        <v>n/a</v>
      </c>
      <c r="AS78" s="8"/>
      <c r="AT78" s="33">
        <f>-VLOOKUP($A78,'pl-data'!$A:$BR,8+AT$3)</f>
        <v>0</v>
      </c>
      <c r="AU78" s="33">
        <f>-VLOOKUP($A78,'pl-data'!$A:$BR,38+AU$3)</f>
        <v>0</v>
      </c>
      <c r="AV78" s="33">
        <f>-VLOOKUP($A78,'pl-data'!$A:$BR,23+AV$3)</f>
        <v>0</v>
      </c>
      <c r="AW78" s="34" t="str">
        <f t="shared" si="92"/>
        <v>n/a</v>
      </c>
      <c r="AX78" s="34" t="str">
        <f t="shared" si="93"/>
        <v>n/a</v>
      </c>
      <c r="AY78" s="8"/>
      <c r="AZ78" s="33">
        <f>-VLOOKUP($A78,'pl-data'!$A:$BR,8+AZ$3)</f>
        <v>0</v>
      </c>
      <c r="BA78" s="33">
        <f>-VLOOKUP($A78,'pl-data'!$A:$BR,38+BA$3)</f>
        <v>0</v>
      </c>
      <c r="BB78" s="33">
        <f>-VLOOKUP($A78,'pl-data'!$A:$BR,23+BB$3)</f>
        <v>0</v>
      </c>
      <c r="BC78" s="34" t="str">
        <f t="shared" si="95"/>
        <v>n/a</v>
      </c>
      <c r="BD78" s="34" t="str">
        <f t="shared" si="96"/>
        <v>n/a</v>
      </c>
      <c r="BE78" s="8"/>
      <c r="BF78" s="33">
        <f>-VLOOKUP($A78,'pl-data'!$A:$BR,8+BF$3)</f>
        <v>0</v>
      </c>
      <c r="BG78" s="33">
        <f>-VLOOKUP($A78,'pl-data'!$A:$BR,38+BG$3)</f>
        <v>0</v>
      </c>
      <c r="BH78" s="33">
        <f>-VLOOKUP($A78,'pl-data'!$A:$BR,23+BH$3)</f>
        <v>0</v>
      </c>
      <c r="BI78" s="34" t="str">
        <f t="shared" si="98"/>
        <v>n/a</v>
      </c>
      <c r="BJ78" s="34" t="str">
        <f t="shared" si="99"/>
        <v>n/a</v>
      </c>
      <c r="BK78" s="8"/>
      <c r="BL78" s="33">
        <f>-VLOOKUP($A78,'pl-data'!$A:$BR,8+BL$3)</f>
        <v>0</v>
      </c>
      <c r="BM78" s="33">
        <f>-VLOOKUP($A78,'pl-data'!$A:$BR,38+BM$3)</f>
        <v>0</v>
      </c>
      <c r="BN78" s="33">
        <f>-VLOOKUP($A78,'pl-data'!$A:$BR,23+BN$3)</f>
        <v>0</v>
      </c>
      <c r="BO78" s="34" t="str">
        <f t="shared" si="101"/>
        <v>n/a</v>
      </c>
      <c r="BP78" s="34" t="str">
        <f t="shared" si="102"/>
        <v>n/a</v>
      </c>
      <c r="BQ78" s="8"/>
      <c r="BR78" s="33">
        <f>-VLOOKUP($A78,'pl-data'!$A:$BR,8+BR$3)</f>
        <v>0</v>
      </c>
      <c r="BS78" s="33">
        <f>-VLOOKUP($A78,'pl-data'!$A:$BR,38+BS$3)</f>
        <v>0</v>
      </c>
      <c r="BT78" s="33">
        <f>-VLOOKUP($A78,'pl-data'!$A:$BR,23+BT$3)</f>
        <v>0</v>
      </c>
      <c r="BU78" s="34" t="str">
        <f t="shared" si="104"/>
        <v>n/a</v>
      </c>
      <c r="BV78" s="34" t="str">
        <f t="shared" si="105"/>
        <v>n/a</v>
      </c>
      <c r="BW78" s="8"/>
      <c r="BX78" s="33">
        <f t="shared" ref="BX78:BX110" si="109">+BR78+BL78+BF78+AZ78+AT78+AN78+AH78+AB78+V78+P78+J78+D78</f>
        <v>0</v>
      </c>
      <c r="BY78" s="33">
        <f t="shared" ref="BY78:BY110" si="110">+BS78+BM78+BG78+BA78+AU78+AO78+AI78+AC78+W78+Q78+K78+E78</f>
        <v>0</v>
      </c>
      <c r="BZ78" s="33">
        <f t="shared" ref="BZ78:BZ110" si="111">+BT78+BN78+BH78+BB78+AV78+AP78+AJ78+AD78+X78+R78+L78+F78</f>
        <v>0</v>
      </c>
      <c r="CA78" s="34" t="str">
        <f t="shared" si="107"/>
        <v>n/a</v>
      </c>
      <c r="CB78" s="34" t="str">
        <f t="shared" si="108"/>
        <v>n/a</v>
      </c>
      <c r="CC78" s="8"/>
    </row>
    <row r="79" spans="1:81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-VLOOKUP($A79,'pl-data'!$A:$BR,8+D$3)</f>
        <v>0</v>
      </c>
      <c r="E79" s="33">
        <f>-VLOOKUP($A79,'pl-data'!$A:$BR,38+E$3)</f>
        <v>0</v>
      </c>
      <c r="F79" s="33">
        <f>-VLOOKUP($A79,'pl-data'!$A:$BR,23+F$3)</f>
        <v>0</v>
      </c>
      <c r="G79" s="34" t="str">
        <f t="shared" si="71"/>
        <v>n/a</v>
      </c>
      <c r="H79" s="34" t="str">
        <f t="shared" si="72"/>
        <v>n/a</v>
      </c>
      <c r="I79" s="8"/>
      <c r="J79" s="33">
        <f>-VLOOKUP($A79,'pl-data'!$A:$BR,8+J$3)</f>
        <v>0</v>
      </c>
      <c r="K79" s="33">
        <f>-VLOOKUP($A79,'pl-data'!$A:$BR,38+K$3)</f>
        <v>0</v>
      </c>
      <c r="L79" s="33">
        <f>-VLOOKUP($A79,'pl-data'!$A:$BR,23+L$3)</f>
        <v>0</v>
      </c>
      <c r="M79" s="34" t="str">
        <f t="shared" si="74"/>
        <v>n/a</v>
      </c>
      <c r="N79" s="34" t="str">
        <f t="shared" si="75"/>
        <v>n/a</v>
      </c>
      <c r="O79" s="8"/>
      <c r="P79" s="33">
        <f>-VLOOKUP($A79,'pl-data'!$A:$BR,8+P$3)</f>
        <v>0</v>
      </c>
      <c r="Q79" s="33">
        <f>-VLOOKUP($A79,'pl-data'!$A:$BR,38+Q$3)</f>
        <v>0</v>
      </c>
      <c r="R79" s="33">
        <f>-VLOOKUP($A79,'pl-data'!$A:$BR,23+R$3)</f>
        <v>0</v>
      </c>
      <c r="S79" s="34" t="str">
        <f t="shared" si="77"/>
        <v>n/a</v>
      </c>
      <c r="T79" s="34" t="str">
        <f t="shared" si="78"/>
        <v>n/a</v>
      </c>
      <c r="U79" s="8"/>
      <c r="V79" s="33">
        <f>-VLOOKUP($A79,'pl-data'!$A:$BR,8+V$3)</f>
        <v>0</v>
      </c>
      <c r="W79" s="33">
        <f>-VLOOKUP($A79,'pl-data'!$A:$BR,38+W$3)</f>
        <v>0</v>
      </c>
      <c r="X79" s="33">
        <f>-VLOOKUP($A79,'pl-data'!$A:$BR,23+X$3)</f>
        <v>0</v>
      </c>
      <c r="Y79" s="34" t="str">
        <f t="shared" si="80"/>
        <v>n/a</v>
      </c>
      <c r="Z79" s="34" t="str">
        <f t="shared" si="81"/>
        <v>n/a</v>
      </c>
      <c r="AA79" s="8"/>
      <c r="AB79" s="33">
        <f>-VLOOKUP($A79,'pl-data'!$A:$BR,8+AB$3)</f>
        <v>0</v>
      </c>
      <c r="AC79" s="33">
        <f>-VLOOKUP($A79,'pl-data'!$A:$BR,38+AC$3)</f>
        <v>0</v>
      </c>
      <c r="AD79" s="33">
        <f>-VLOOKUP($A79,'pl-data'!$A:$BR,23+AD$3)</f>
        <v>0</v>
      </c>
      <c r="AE79" s="34" t="str">
        <f t="shared" si="83"/>
        <v>n/a</v>
      </c>
      <c r="AF79" s="34" t="str">
        <f t="shared" si="84"/>
        <v>n/a</v>
      </c>
      <c r="AG79" s="8"/>
      <c r="AH79" s="33">
        <f>-VLOOKUP($A79,'pl-data'!$A:$BR,8+AH$3)</f>
        <v>0</v>
      </c>
      <c r="AI79" s="33">
        <f>-VLOOKUP($A79,'pl-data'!$A:$BR,38+AI$3)</f>
        <v>0</v>
      </c>
      <c r="AJ79" s="33">
        <f>-VLOOKUP($A79,'pl-data'!$A:$BR,23+AJ$3)</f>
        <v>0</v>
      </c>
      <c r="AK79" s="34" t="str">
        <f t="shared" si="86"/>
        <v>n/a</v>
      </c>
      <c r="AL79" s="34" t="str">
        <f t="shared" si="87"/>
        <v>n/a</v>
      </c>
      <c r="AM79" s="8"/>
      <c r="AN79" s="33">
        <f>-VLOOKUP($A79,'pl-data'!$A:$BR,8+AN$3)</f>
        <v>0</v>
      </c>
      <c r="AO79" s="33">
        <f>-VLOOKUP($A79,'pl-data'!$A:$BR,38+AO$3)</f>
        <v>0</v>
      </c>
      <c r="AP79" s="33">
        <f>-VLOOKUP($A79,'pl-data'!$A:$BR,23+AP$3)</f>
        <v>0</v>
      </c>
      <c r="AQ79" s="34" t="str">
        <f t="shared" si="89"/>
        <v>n/a</v>
      </c>
      <c r="AR79" s="34" t="str">
        <f t="shared" si="90"/>
        <v>n/a</v>
      </c>
      <c r="AS79" s="8"/>
      <c r="AT79" s="33">
        <f>-VLOOKUP($A79,'pl-data'!$A:$BR,8+AT$3)</f>
        <v>0</v>
      </c>
      <c r="AU79" s="33">
        <f>-VLOOKUP($A79,'pl-data'!$A:$BR,38+AU$3)</f>
        <v>0</v>
      </c>
      <c r="AV79" s="33">
        <f>-VLOOKUP($A79,'pl-data'!$A:$BR,23+AV$3)</f>
        <v>0</v>
      </c>
      <c r="AW79" s="34" t="str">
        <f t="shared" si="92"/>
        <v>n/a</v>
      </c>
      <c r="AX79" s="34" t="str">
        <f t="shared" si="93"/>
        <v>n/a</v>
      </c>
      <c r="AY79" s="8"/>
      <c r="AZ79" s="33">
        <f>-VLOOKUP($A79,'pl-data'!$A:$BR,8+AZ$3)</f>
        <v>0</v>
      </c>
      <c r="BA79" s="33">
        <f>-VLOOKUP($A79,'pl-data'!$A:$BR,38+BA$3)</f>
        <v>0</v>
      </c>
      <c r="BB79" s="33">
        <f>-VLOOKUP($A79,'pl-data'!$A:$BR,23+BB$3)</f>
        <v>0</v>
      </c>
      <c r="BC79" s="34" t="str">
        <f t="shared" si="95"/>
        <v>n/a</v>
      </c>
      <c r="BD79" s="34" t="str">
        <f t="shared" si="96"/>
        <v>n/a</v>
      </c>
      <c r="BE79" s="8"/>
      <c r="BF79" s="33">
        <f>-VLOOKUP($A79,'pl-data'!$A:$BR,8+BF$3)</f>
        <v>0</v>
      </c>
      <c r="BG79" s="33">
        <f>-VLOOKUP($A79,'pl-data'!$A:$BR,38+BG$3)</f>
        <v>0</v>
      </c>
      <c r="BH79" s="33">
        <f>-VLOOKUP($A79,'pl-data'!$A:$BR,23+BH$3)</f>
        <v>0</v>
      </c>
      <c r="BI79" s="34" t="str">
        <f t="shared" si="98"/>
        <v>n/a</v>
      </c>
      <c r="BJ79" s="34" t="str">
        <f t="shared" si="99"/>
        <v>n/a</v>
      </c>
      <c r="BK79" s="8"/>
      <c r="BL79" s="33">
        <f>-VLOOKUP($A79,'pl-data'!$A:$BR,8+BL$3)</f>
        <v>0</v>
      </c>
      <c r="BM79" s="33">
        <f>-VLOOKUP($A79,'pl-data'!$A:$BR,38+BM$3)</f>
        <v>0</v>
      </c>
      <c r="BN79" s="33">
        <f>-VLOOKUP($A79,'pl-data'!$A:$BR,23+BN$3)</f>
        <v>0</v>
      </c>
      <c r="BO79" s="34" t="str">
        <f t="shared" si="101"/>
        <v>n/a</v>
      </c>
      <c r="BP79" s="34" t="str">
        <f t="shared" si="102"/>
        <v>n/a</v>
      </c>
      <c r="BQ79" s="8"/>
      <c r="BR79" s="33">
        <f>-VLOOKUP($A79,'pl-data'!$A:$BR,8+BR$3)</f>
        <v>0</v>
      </c>
      <c r="BS79" s="33">
        <f>-VLOOKUP($A79,'pl-data'!$A:$BR,38+BS$3)</f>
        <v>0</v>
      </c>
      <c r="BT79" s="33">
        <f>-VLOOKUP($A79,'pl-data'!$A:$BR,23+BT$3)</f>
        <v>0</v>
      </c>
      <c r="BU79" s="34" t="str">
        <f t="shared" si="104"/>
        <v>n/a</v>
      </c>
      <c r="BV79" s="34" t="str">
        <f t="shared" si="105"/>
        <v>n/a</v>
      </c>
      <c r="BW79" s="8"/>
      <c r="BX79" s="33">
        <f t="shared" si="109"/>
        <v>0</v>
      </c>
      <c r="BY79" s="33">
        <f t="shared" si="110"/>
        <v>0</v>
      </c>
      <c r="BZ79" s="33">
        <f t="shared" si="111"/>
        <v>0</v>
      </c>
      <c r="CA79" s="34" t="str">
        <f t="shared" si="107"/>
        <v>n/a</v>
      </c>
      <c r="CB79" s="34" t="str">
        <f t="shared" si="108"/>
        <v>n/a</v>
      </c>
      <c r="CC79" s="8"/>
    </row>
    <row r="80" spans="1:81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-VLOOKUP($A80,'pl-data'!$A:$BR,8+D$3)</f>
        <v>0</v>
      </c>
      <c r="E80" s="33">
        <f>-VLOOKUP($A80,'pl-data'!$A:$BR,38+E$3)</f>
        <v>0</v>
      </c>
      <c r="F80" s="33">
        <f>-VLOOKUP($A80,'pl-data'!$A:$BR,23+F$3)</f>
        <v>0</v>
      </c>
      <c r="G80" s="34" t="str">
        <f t="shared" si="71"/>
        <v>n/a</v>
      </c>
      <c r="H80" s="34" t="str">
        <f t="shared" si="72"/>
        <v>n/a</v>
      </c>
      <c r="I80" s="8"/>
      <c r="J80" s="33">
        <f>-VLOOKUP($A80,'pl-data'!$A:$BR,8+J$3)</f>
        <v>0</v>
      </c>
      <c r="K80" s="33">
        <f>-VLOOKUP($A80,'pl-data'!$A:$BR,38+K$3)</f>
        <v>0</v>
      </c>
      <c r="L80" s="33">
        <f>-VLOOKUP($A80,'pl-data'!$A:$BR,23+L$3)</f>
        <v>0</v>
      </c>
      <c r="M80" s="34" t="str">
        <f t="shared" si="74"/>
        <v>n/a</v>
      </c>
      <c r="N80" s="34" t="str">
        <f t="shared" si="75"/>
        <v>n/a</v>
      </c>
      <c r="O80" s="8"/>
      <c r="P80" s="33">
        <f>-VLOOKUP($A80,'pl-data'!$A:$BR,8+P$3)</f>
        <v>0</v>
      </c>
      <c r="Q80" s="33">
        <f>-VLOOKUP($A80,'pl-data'!$A:$BR,38+Q$3)</f>
        <v>0</v>
      </c>
      <c r="R80" s="33">
        <f>-VLOOKUP($A80,'pl-data'!$A:$BR,23+R$3)</f>
        <v>0</v>
      </c>
      <c r="S80" s="34" t="str">
        <f t="shared" si="77"/>
        <v>n/a</v>
      </c>
      <c r="T80" s="34" t="str">
        <f t="shared" si="78"/>
        <v>n/a</v>
      </c>
      <c r="U80" s="8"/>
      <c r="V80" s="33">
        <f>-VLOOKUP($A80,'pl-data'!$A:$BR,8+V$3)</f>
        <v>0</v>
      </c>
      <c r="W80" s="33">
        <f>-VLOOKUP($A80,'pl-data'!$A:$BR,38+W$3)</f>
        <v>0</v>
      </c>
      <c r="X80" s="33">
        <f>-VLOOKUP($A80,'pl-data'!$A:$BR,23+X$3)</f>
        <v>0</v>
      </c>
      <c r="Y80" s="34" t="str">
        <f t="shared" si="80"/>
        <v>n/a</v>
      </c>
      <c r="Z80" s="34" t="str">
        <f t="shared" si="81"/>
        <v>n/a</v>
      </c>
      <c r="AA80" s="8"/>
      <c r="AB80" s="33">
        <f>-VLOOKUP($A80,'pl-data'!$A:$BR,8+AB$3)</f>
        <v>0</v>
      </c>
      <c r="AC80" s="33">
        <f>-VLOOKUP($A80,'pl-data'!$A:$BR,38+AC$3)</f>
        <v>0</v>
      </c>
      <c r="AD80" s="33">
        <f>-VLOOKUP($A80,'pl-data'!$A:$BR,23+AD$3)</f>
        <v>0</v>
      </c>
      <c r="AE80" s="34" t="str">
        <f t="shared" si="83"/>
        <v>n/a</v>
      </c>
      <c r="AF80" s="34" t="str">
        <f t="shared" si="84"/>
        <v>n/a</v>
      </c>
      <c r="AG80" s="8"/>
      <c r="AH80" s="33">
        <f>-VLOOKUP($A80,'pl-data'!$A:$BR,8+AH$3)</f>
        <v>0</v>
      </c>
      <c r="AI80" s="33">
        <f>-VLOOKUP($A80,'pl-data'!$A:$BR,38+AI$3)</f>
        <v>0</v>
      </c>
      <c r="AJ80" s="33">
        <f>-VLOOKUP($A80,'pl-data'!$A:$BR,23+AJ$3)</f>
        <v>0</v>
      </c>
      <c r="AK80" s="34" t="str">
        <f t="shared" si="86"/>
        <v>n/a</v>
      </c>
      <c r="AL80" s="34" t="str">
        <f t="shared" si="87"/>
        <v>n/a</v>
      </c>
      <c r="AM80" s="8"/>
      <c r="AN80" s="33">
        <f>-VLOOKUP($A80,'pl-data'!$A:$BR,8+AN$3)</f>
        <v>0</v>
      </c>
      <c r="AO80" s="33">
        <f>-VLOOKUP($A80,'pl-data'!$A:$BR,38+AO$3)</f>
        <v>0</v>
      </c>
      <c r="AP80" s="33">
        <f>-VLOOKUP($A80,'pl-data'!$A:$BR,23+AP$3)</f>
        <v>0</v>
      </c>
      <c r="AQ80" s="34" t="str">
        <f t="shared" si="89"/>
        <v>n/a</v>
      </c>
      <c r="AR80" s="34" t="str">
        <f t="shared" si="90"/>
        <v>n/a</v>
      </c>
      <c r="AS80" s="8"/>
      <c r="AT80" s="33">
        <f>-VLOOKUP($A80,'pl-data'!$A:$BR,8+AT$3)</f>
        <v>0</v>
      </c>
      <c r="AU80" s="33">
        <f>-VLOOKUP($A80,'pl-data'!$A:$BR,38+AU$3)</f>
        <v>0</v>
      </c>
      <c r="AV80" s="33">
        <f>-VLOOKUP($A80,'pl-data'!$A:$BR,23+AV$3)</f>
        <v>0</v>
      </c>
      <c r="AW80" s="34" t="str">
        <f t="shared" si="92"/>
        <v>n/a</v>
      </c>
      <c r="AX80" s="34" t="str">
        <f t="shared" si="93"/>
        <v>n/a</v>
      </c>
      <c r="AY80" s="8"/>
      <c r="AZ80" s="33">
        <f>-VLOOKUP($A80,'pl-data'!$A:$BR,8+AZ$3)</f>
        <v>0</v>
      </c>
      <c r="BA80" s="33">
        <f>-VLOOKUP($A80,'pl-data'!$A:$BR,38+BA$3)</f>
        <v>0</v>
      </c>
      <c r="BB80" s="33">
        <f>-VLOOKUP($A80,'pl-data'!$A:$BR,23+BB$3)</f>
        <v>0</v>
      </c>
      <c r="BC80" s="34" t="str">
        <f t="shared" si="95"/>
        <v>n/a</v>
      </c>
      <c r="BD80" s="34" t="str">
        <f t="shared" si="96"/>
        <v>n/a</v>
      </c>
      <c r="BE80" s="8"/>
      <c r="BF80" s="33">
        <f>-VLOOKUP($A80,'pl-data'!$A:$BR,8+BF$3)</f>
        <v>0</v>
      </c>
      <c r="BG80" s="33">
        <f>-VLOOKUP($A80,'pl-data'!$A:$BR,38+BG$3)</f>
        <v>0</v>
      </c>
      <c r="BH80" s="33">
        <f>-VLOOKUP($A80,'pl-data'!$A:$BR,23+BH$3)</f>
        <v>0</v>
      </c>
      <c r="BI80" s="34" t="str">
        <f t="shared" si="98"/>
        <v>n/a</v>
      </c>
      <c r="BJ80" s="34" t="str">
        <f t="shared" si="99"/>
        <v>n/a</v>
      </c>
      <c r="BK80" s="8"/>
      <c r="BL80" s="33">
        <f>-VLOOKUP($A80,'pl-data'!$A:$BR,8+BL$3)</f>
        <v>0</v>
      </c>
      <c r="BM80" s="33">
        <f>-VLOOKUP($A80,'pl-data'!$A:$BR,38+BM$3)</f>
        <v>0</v>
      </c>
      <c r="BN80" s="33">
        <f>-VLOOKUP($A80,'pl-data'!$A:$BR,23+BN$3)</f>
        <v>0</v>
      </c>
      <c r="BO80" s="34" t="str">
        <f t="shared" si="101"/>
        <v>n/a</v>
      </c>
      <c r="BP80" s="34" t="str">
        <f t="shared" si="102"/>
        <v>n/a</v>
      </c>
      <c r="BQ80" s="8"/>
      <c r="BR80" s="33">
        <f>-VLOOKUP($A80,'pl-data'!$A:$BR,8+BR$3)</f>
        <v>0</v>
      </c>
      <c r="BS80" s="33">
        <f>-VLOOKUP($A80,'pl-data'!$A:$BR,38+BS$3)</f>
        <v>0</v>
      </c>
      <c r="BT80" s="33">
        <f>-VLOOKUP($A80,'pl-data'!$A:$BR,23+BT$3)</f>
        <v>0</v>
      </c>
      <c r="BU80" s="34" t="str">
        <f t="shared" si="104"/>
        <v>n/a</v>
      </c>
      <c r="BV80" s="34" t="str">
        <f t="shared" si="105"/>
        <v>n/a</v>
      </c>
      <c r="BW80" s="8"/>
      <c r="BX80" s="33">
        <f t="shared" si="109"/>
        <v>0</v>
      </c>
      <c r="BY80" s="33">
        <f t="shared" si="110"/>
        <v>0</v>
      </c>
      <c r="BZ80" s="33">
        <f t="shared" si="111"/>
        <v>0</v>
      </c>
      <c r="CA80" s="34" t="str">
        <f t="shared" si="107"/>
        <v>n/a</v>
      </c>
      <c r="CB80" s="34" t="str">
        <f t="shared" si="108"/>
        <v>n/a</v>
      </c>
      <c r="CC80" s="8"/>
    </row>
    <row r="81" spans="1:81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-VLOOKUP($A81,'pl-data'!$A:$BR,8+D$3)</f>
        <v>0</v>
      </c>
      <c r="E81" s="33">
        <f>-VLOOKUP($A81,'pl-data'!$A:$BR,38+E$3)</f>
        <v>0</v>
      </c>
      <c r="F81" s="33">
        <f>-VLOOKUP($A81,'pl-data'!$A:$BR,23+F$3)</f>
        <v>0</v>
      </c>
      <c r="G81" s="34" t="str">
        <f t="shared" si="71"/>
        <v>n/a</v>
      </c>
      <c r="H81" s="34" t="str">
        <f t="shared" si="72"/>
        <v>n/a</v>
      </c>
      <c r="I81" s="8"/>
      <c r="J81" s="33">
        <f>-VLOOKUP($A81,'pl-data'!$A:$BR,8+J$3)</f>
        <v>0</v>
      </c>
      <c r="K81" s="33">
        <f>-VLOOKUP($A81,'pl-data'!$A:$BR,38+K$3)</f>
        <v>0</v>
      </c>
      <c r="L81" s="33">
        <f>-VLOOKUP($A81,'pl-data'!$A:$BR,23+L$3)</f>
        <v>0</v>
      </c>
      <c r="M81" s="34" t="str">
        <f t="shared" si="74"/>
        <v>n/a</v>
      </c>
      <c r="N81" s="34" t="str">
        <f t="shared" si="75"/>
        <v>n/a</v>
      </c>
      <c r="O81" s="8"/>
      <c r="P81" s="33">
        <f>-VLOOKUP($A81,'pl-data'!$A:$BR,8+P$3)</f>
        <v>0</v>
      </c>
      <c r="Q81" s="33">
        <f>-VLOOKUP($A81,'pl-data'!$A:$BR,38+Q$3)</f>
        <v>0</v>
      </c>
      <c r="R81" s="33">
        <f>-VLOOKUP($A81,'pl-data'!$A:$BR,23+R$3)</f>
        <v>0</v>
      </c>
      <c r="S81" s="34" t="str">
        <f t="shared" si="77"/>
        <v>n/a</v>
      </c>
      <c r="T81" s="34" t="str">
        <f t="shared" si="78"/>
        <v>n/a</v>
      </c>
      <c r="U81" s="8"/>
      <c r="V81" s="33">
        <f>-VLOOKUP($A81,'pl-data'!$A:$BR,8+V$3)</f>
        <v>0</v>
      </c>
      <c r="W81" s="33">
        <f>-VLOOKUP($A81,'pl-data'!$A:$BR,38+W$3)</f>
        <v>0</v>
      </c>
      <c r="X81" s="33">
        <f>-VLOOKUP($A81,'pl-data'!$A:$BR,23+X$3)</f>
        <v>0</v>
      </c>
      <c r="Y81" s="34" t="str">
        <f t="shared" si="80"/>
        <v>n/a</v>
      </c>
      <c r="Z81" s="34" t="str">
        <f t="shared" si="81"/>
        <v>n/a</v>
      </c>
      <c r="AA81" s="8"/>
      <c r="AB81" s="33">
        <f>-VLOOKUP($A81,'pl-data'!$A:$BR,8+AB$3)</f>
        <v>0</v>
      </c>
      <c r="AC81" s="33">
        <f>-VLOOKUP($A81,'pl-data'!$A:$BR,38+AC$3)</f>
        <v>0</v>
      </c>
      <c r="AD81" s="33">
        <f>-VLOOKUP($A81,'pl-data'!$A:$BR,23+AD$3)</f>
        <v>0</v>
      </c>
      <c r="AE81" s="34" t="str">
        <f t="shared" si="83"/>
        <v>n/a</v>
      </c>
      <c r="AF81" s="34" t="str">
        <f t="shared" si="84"/>
        <v>n/a</v>
      </c>
      <c r="AG81" s="8"/>
      <c r="AH81" s="33">
        <f>-VLOOKUP($A81,'pl-data'!$A:$BR,8+AH$3)</f>
        <v>0</v>
      </c>
      <c r="AI81" s="33">
        <f>-VLOOKUP($A81,'pl-data'!$A:$BR,38+AI$3)</f>
        <v>0</v>
      </c>
      <c r="AJ81" s="33">
        <f>-VLOOKUP($A81,'pl-data'!$A:$BR,23+AJ$3)</f>
        <v>0</v>
      </c>
      <c r="AK81" s="34" t="str">
        <f t="shared" si="86"/>
        <v>n/a</v>
      </c>
      <c r="AL81" s="34" t="str">
        <f t="shared" si="87"/>
        <v>n/a</v>
      </c>
      <c r="AM81" s="8"/>
      <c r="AN81" s="33">
        <f>-VLOOKUP($A81,'pl-data'!$A:$BR,8+AN$3)</f>
        <v>0</v>
      </c>
      <c r="AO81" s="33">
        <f>-VLOOKUP($A81,'pl-data'!$A:$BR,38+AO$3)</f>
        <v>0</v>
      </c>
      <c r="AP81" s="33">
        <f>-VLOOKUP($A81,'pl-data'!$A:$BR,23+AP$3)</f>
        <v>0</v>
      </c>
      <c r="AQ81" s="34" t="str">
        <f t="shared" si="89"/>
        <v>n/a</v>
      </c>
      <c r="AR81" s="34" t="str">
        <f t="shared" si="90"/>
        <v>n/a</v>
      </c>
      <c r="AS81" s="8"/>
      <c r="AT81" s="33">
        <f>-VLOOKUP($A81,'pl-data'!$A:$BR,8+AT$3)</f>
        <v>0</v>
      </c>
      <c r="AU81" s="33">
        <f>-VLOOKUP($A81,'pl-data'!$A:$BR,38+AU$3)</f>
        <v>0</v>
      </c>
      <c r="AV81" s="33">
        <f>-VLOOKUP($A81,'pl-data'!$A:$BR,23+AV$3)</f>
        <v>0</v>
      </c>
      <c r="AW81" s="34" t="str">
        <f t="shared" si="92"/>
        <v>n/a</v>
      </c>
      <c r="AX81" s="34" t="str">
        <f t="shared" si="93"/>
        <v>n/a</v>
      </c>
      <c r="AY81" s="8"/>
      <c r="AZ81" s="33">
        <f>-VLOOKUP($A81,'pl-data'!$A:$BR,8+AZ$3)</f>
        <v>0</v>
      </c>
      <c r="BA81" s="33">
        <f>-VLOOKUP($A81,'pl-data'!$A:$BR,38+BA$3)</f>
        <v>0</v>
      </c>
      <c r="BB81" s="33">
        <f>-VLOOKUP($A81,'pl-data'!$A:$BR,23+BB$3)</f>
        <v>0</v>
      </c>
      <c r="BC81" s="34" t="str">
        <f t="shared" si="95"/>
        <v>n/a</v>
      </c>
      <c r="BD81" s="34" t="str">
        <f t="shared" si="96"/>
        <v>n/a</v>
      </c>
      <c r="BE81" s="8"/>
      <c r="BF81" s="33">
        <f>-VLOOKUP($A81,'pl-data'!$A:$BR,8+BF$3)</f>
        <v>0</v>
      </c>
      <c r="BG81" s="33">
        <f>-VLOOKUP($A81,'pl-data'!$A:$BR,38+BG$3)</f>
        <v>0</v>
      </c>
      <c r="BH81" s="33">
        <f>-VLOOKUP($A81,'pl-data'!$A:$BR,23+BH$3)</f>
        <v>0</v>
      </c>
      <c r="BI81" s="34" t="str">
        <f t="shared" si="98"/>
        <v>n/a</v>
      </c>
      <c r="BJ81" s="34" t="str">
        <f t="shared" si="99"/>
        <v>n/a</v>
      </c>
      <c r="BK81" s="8"/>
      <c r="BL81" s="33">
        <f>-VLOOKUP($A81,'pl-data'!$A:$BR,8+BL$3)</f>
        <v>0</v>
      </c>
      <c r="BM81" s="33">
        <f>-VLOOKUP($A81,'pl-data'!$A:$BR,38+BM$3)</f>
        <v>0</v>
      </c>
      <c r="BN81" s="33">
        <f>-VLOOKUP($A81,'pl-data'!$A:$BR,23+BN$3)</f>
        <v>0</v>
      </c>
      <c r="BO81" s="34" t="str">
        <f t="shared" si="101"/>
        <v>n/a</v>
      </c>
      <c r="BP81" s="34" t="str">
        <f t="shared" si="102"/>
        <v>n/a</v>
      </c>
      <c r="BQ81" s="8"/>
      <c r="BR81" s="33">
        <f>-VLOOKUP($A81,'pl-data'!$A:$BR,8+BR$3)</f>
        <v>0</v>
      </c>
      <c r="BS81" s="33">
        <f>-VLOOKUP($A81,'pl-data'!$A:$BR,38+BS$3)</f>
        <v>0</v>
      </c>
      <c r="BT81" s="33">
        <f>-VLOOKUP($A81,'pl-data'!$A:$BR,23+BT$3)</f>
        <v>0</v>
      </c>
      <c r="BU81" s="34" t="str">
        <f t="shared" si="104"/>
        <v>n/a</v>
      </c>
      <c r="BV81" s="34" t="str">
        <f t="shared" si="105"/>
        <v>n/a</v>
      </c>
      <c r="BW81" s="8"/>
      <c r="BX81" s="33">
        <f t="shared" si="109"/>
        <v>0</v>
      </c>
      <c r="BY81" s="33">
        <f t="shared" si="110"/>
        <v>0</v>
      </c>
      <c r="BZ81" s="33">
        <f t="shared" si="111"/>
        <v>0</v>
      </c>
      <c r="CA81" s="34" t="str">
        <f t="shared" si="107"/>
        <v>n/a</v>
      </c>
      <c r="CB81" s="34" t="str">
        <f t="shared" si="108"/>
        <v>n/a</v>
      </c>
      <c r="CC81" s="8"/>
    </row>
    <row r="82" spans="1:81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-VLOOKUP($A82,'pl-data'!$A:$BR,8+D$3)</f>
        <v>0</v>
      </c>
      <c r="E82" s="33">
        <f>-VLOOKUP($A82,'pl-data'!$A:$BR,38+E$3)</f>
        <v>0</v>
      </c>
      <c r="F82" s="33">
        <f>-VLOOKUP($A82,'pl-data'!$A:$BR,23+F$3)</f>
        <v>0</v>
      </c>
      <c r="G82" s="34" t="str">
        <f t="shared" si="71"/>
        <v>n/a</v>
      </c>
      <c r="H82" s="34" t="str">
        <f t="shared" si="72"/>
        <v>n/a</v>
      </c>
      <c r="I82" s="8"/>
      <c r="J82" s="33">
        <f>-VLOOKUP($A82,'pl-data'!$A:$BR,8+J$3)</f>
        <v>0</v>
      </c>
      <c r="K82" s="33">
        <f>-VLOOKUP($A82,'pl-data'!$A:$BR,38+K$3)</f>
        <v>0</v>
      </c>
      <c r="L82" s="33">
        <f>-VLOOKUP($A82,'pl-data'!$A:$BR,23+L$3)</f>
        <v>0</v>
      </c>
      <c r="M82" s="34" t="str">
        <f t="shared" si="74"/>
        <v>n/a</v>
      </c>
      <c r="N82" s="34" t="str">
        <f t="shared" si="75"/>
        <v>n/a</v>
      </c>
      <c r="O82" s="8"/>
      <c r="P82" s="33">
        <f>-VLOOKUP($A82,'pl-data'!$A:$BR,8+P$3)</f>
        <v>0</v>
      </c>
      <c r="Q82" s="33">
        <f>-VLOOKUP($A82,'pl-data'!$A:$BR,38+Q$3)</f>
        <v>0</v>
      </c>
      <c r="R82" s="33">
        <f>-VLOOKUP($A82,'pl-data'!$A:$BR,23+R$3)</f>
        <v>0</v>
      </c>
      <c r="S82" s="34" t="str">
        <f t="shared" si="77"/>
        <v>n/a</v>
      </c>
      <c r="T82" s="34" t="str">
        <f t="shared" si="78"/>
        <v>n/a</v>
      </c>
      <c r="U82" s="8"/>
      <c r="V82" s="33">
        <f>-VLOOKUP($A82,'pl-data'!$A:$BR,8+V$3)</f>
        <v>0</v>
      </c>
      <c r="W82" s="33">
        <f>-VLOOKUP($A82,'pl-data'!$A:$BR,38+W$3)</f>
        <v>0</v>
      </c>
      <c r="X82" s="33">
        <f>-VLOOKUP($A82,'pl-data'!$A:$BR,23+X$3)</f>
        <v>0</v>
      </c>
      <c r="Y82" s="34" t="str">
        <f t="shared" si="80"/>
        <v>n/a</v>
      </c>
      <c r="Z82" s="34" t="str">
        <f t="shared" si="81"/>
        <v>n/a</v>
      </c>
      <c r="AA82" s="8"/>
      <c r="AB82" s="33">
        <f>-VLOOKUP($A82,'pl-data'!$A:$BR,8+AB$3)</f>
        <v>0</v>
      </c>
      <c r="AC82" s="33">
        <f>-VLOOKUP($A82,'pl-data'!$A:$BR,38+AC$3)</f>
        <v>0</v>
      </c>
      <c r="AD82" s="33">
        <f>-VLOOKUP($A82,'pl-data'!$A:$BR,23+AD$3)</f>
        <v>0</v>
      </c>
      <c r="AE82" s="34" t="str">
        <f t="shared" si="83"/>
        <v>n/a</v>
      </c>
      <c r="AF82" s="34" t="str">
        <f t="shared" si="84"/>
        <v>n/a</v>
      </c>
      <c r="AG82" s="8"/>
      <c r="AH82" s="33">
        <f>-VLOOKUP($A82,'pl-data'!$A:$BR,8+AH$3)</f>
        <v>0</v>
      </c>
      <c r="AI82" s="33">
        <f>-VLOOKUP($A82,'pl-data'!$A:$BR,38+AI$3)</f>
        <v>0</v>
      </c>
      <c r="AJ82" s="33">
        <f>-VLOOKUP($A82,'pl-data'!$A:$BR,23+AJ$3)</f>
        <v>0</v>
      </c>
      <c r="AK82" s="34" t="str">
        <f t="shared" si="86"/>
        <v>n/a</v>
      </c>
      <c r="AL82" s="34" t="str">
        <f t="shared" si="87"/>
        <v>n/a</v>
      </c>
      <c r="AM82" s="8"/>
      <c r="AN82" s="33">
        <f>-VLOOKUP($A82,'pl-data'!$A:$BR,8+AN$3)</f>
        <v>0</v>
      </c>
      <c r="AO82" s="33">
        <f>-VLOOKUP($A82,'pl-data'!$A:$BR,38+AO$3)</f>
        <v>0</v>
      </c>
      <c r="AP82" s="33">
        <f>-VLOOKUP($A82,'pl-data'!$A:$BR,23+AP$3)</f>
        <v>0</v>
      </c>
      <c r="AQ82" s="34" t="str">
        <f t="shared" si="89"/>
        <v>n/a</v>
      </c>
      <c r="AR82" s="34" t="str">
        <f t="shared" si="90"/>
        <v>n/a</v>
      </c>
      <c r="AS82" s="8"/>
      <c r="AT82" s="33">
        <f>-VLOOKUP($A82,'pl-data'!$A:$BR,8+AT$3)</f>
        <v>0</v>
      </c>
      <c r="AU82" s="33">
        <f>-VLOOKUP($A82,'pl-data'!$A:$BR,38+AU$3)</f>
        <v>0</v>
      </c>
      <c r="AV82" s="33">
        <f>-VLOOKUP($A82,'pl-data'!$A:$BR,23+AV$3)</f>
        <v>0</v>
      </c>
      <c r="AW82" s="34" t="str">
        <f t="shared" si="92"/>
        <v>n/a</v>
      </c>
      <c r="AX82" s="34" t="str">
        <f t="shared" si="93"/>
        <v>n/a</v>
      </c>
      <c r="AY82" s="8"/>
      <c r="AZ82" s="33">
        <f>-VLOOKUP($A82,'pl-data'!$A:$BR,8+AZ$3)</f>
        <v>0</v>
      </c>
      <c r="BA82" s="33">
        <f>-VLOOKUP($A82,'pl-data'!$A:$BR,38+BA$3)</f>
        <v>0</v>
      </c>
      <c r="BB82" s="33">
        <f>-VLOOKUP($A82,'pl-data'!$A:$BR,23+BB$3)</f>
        <v>0</v>
      </c>
      <c r="BC82" s="34" t="str">
        <f t="shared" si="95"/>
        <v>n/a</v>
      </c>
      <c r="BD82" s="34" t="str">
        <f t="shared" si="96"/>
        <v>n/a</v>
      </c>
      <c r="BE82" s="8"/>
      <c r="BF82" s="33">
        <f>-VLOOKUP($A82,'pl-data'!$A:$BR,8+BF$3)</f>
        <v>0</v>
      </c>
      <c r="BG82" s="33">
        <f>-VLOOKUP($A82,'pl-data'!$A:$BR,38+BG$3)</f>
        <v>0</v>
      </c>
      <c r="BH82" s="33">
        <f>-VLOOKUP($A82,'pl-data'!$A:$BR,23+BH$3)</f>
        <v>0</v>
      </c>
      <c r="BI82" s="34" t="str">
        <f t="shared" si="98"/>
        <v>n/a</v>
      </c>
      <c r="BJ82" s="34" t="str">
        <f t="shared" si="99"/>
        <v>n/a</v>
      </c>
      <c r="BK82" s="8"/>
      <c r="BL82" s="33">
        <f>-VLOOKUP($A82,'pl-data'!$A:$BR,8+BL$3)</f>
        <v>0</v>
      </c>
      <c r="BM82" s="33">
        <f>-VLOOKUP($A82,'pl-data'!$A:$BR,38+BM$3)</f>
        <v>0</v>
      </c>
      <c r="BN82" s="33">
        <f>-VLOOKUP($A82,'pl-data'!$A:$BR,23+BN$3)</f>
        <v>0</v>
      </c>
      <c r="BO82" s="34" t="str">
        <f t="shared" si="101"/>
        <v>n/a</v>
      </c>
      <c r="BP82" s="34" t="str">
        <f t="shared" si="102"/>
        <v>n/a</v>
      </c>
      <c r="BQ82" s="8"/>
      <c r="BR82" s="33">
        <f>-VLOOKUP($A82,'pl-data'!$A:$BR,8+BR$3)</f>
        <v>0</v>
      </c>
      <c r="BS82" s="33">
        <f>-VLOOKUP($A82,'pl-data'!$A:$BR,38+BS$3)</f>
        <v>0</v>
      </c>
      <c r="BT82" s="33">
        <f>-VLOOKUP($A82,'pl-data'!$A:$BR,23+BT$3)</f>
        <v>0</v>
      </c>
      <c r="BU82" s="34" t="str">
        <f t="shared" si="104"/>
        <v>n/a</v>
      </c>
      <c r="BV82" s="34" t="str">
        <f t="shared" si="105"/>
        <v>n/a</v>
      </c>
      <c r="BW82" s="8"/>
      <c r="BX82" s="33">
        <f t="shared" si="109"/>
        <v>0</v>
      </c>
      <c r="BY82" s="33">
        <f t="shared" si="110"/>
        <v>0</v>
      </c>
      <c r="BZ82" s="33">
        <f t="shared" si="111"/>
        <v>0</v>
      </c>
      <c r="CA82" s="34" t="str">
        <f t="shared" si="107"/>
        <v>n/a</v>
      </c>
      <c r="CB82" s="34" t="str">
        <f t="shared" si="108"/>
        <v>n/a</v>
      </c>
      <c r="CC82" s="8"/>
    </row>
    <row r="83" spans="1:81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-VLOOKUP($A83,'pl-data'!$A:$BR,8+D$3)</f>
        <v>0</v>
      </c>
      <c r="E83" s="33">
        <f>-VLOOKUP($A83,'pl-data'!$A:$BR,38+E$3)</f>
        <v>0</v>
      </c>
      <c r="F83" s="33">
        <f>-VLOOKUP($A83,'pl-data'!$A:$BR,23+F$3)</f>
        <v>0</v>
      </c>
      <c r="G83" s="34" t="str">
        <f t="shared" si="71"/>
        <v>n/a</v>
      </c>
      <c r="H83" s="34" t="str">
        <f t="shared" si="72"/>
        <v>n/a</v>
      </c>
      <c r="I83" s="8"/>
      <c r="J83" s="33">
        <f>-VLOOKUP($A83,'pl-data'!$A:$BR,8+J$3)</f>
        <v>0</v>
      </c>
      <c r="K83" s="33">
        <f>-VLOOKUP($A83,'pl-data'!$A:$BR,38+K$3)</f>
        <v>0</v>
      </c>
      <c r="L83" s="33">
        <f>-VLOOKUP($A83,'pl-data'!$A:$BR,23+L$3)</f>
        <v>0</v>
      </c>
      <c r="M83" s="34" t="str">
        <f t="shared" si="74"/>
        <v>n/a</v>
      </c>
      <c r="N83" s="34" t="str">
        <f t="shared" si="75"/>
        <v>n/a</v>
      </c>
      <c r="O83" s="8"/>
      <c r="P83" s="33">
        <f>-VLOOKUP($A83,'pl-data'!$A:$BR,8+P$3)</f>
        <v>0</v>
      </c>
      <c r="Q83" s="33">
        <f>-VLOOKUP($A83,'pl-data'!$A:$BR,38+Q$3)</f>
        <v>0</v>
      </c>
      <c r="R83" s="33">
        <f>-VLOOKUP($A83,'pl-data'!$A:$BR,23+R$3)</f>
        <v>0</v>
      </c>
      <c r="S83" s="34" t="str">
        <f t="shared" si="77"/>
        <v>n/a</v>
      </c>
      <c r="T83" s="34" t="str">
        <f t="shared" si="78"/>
        <v>n/a</v>
      </c>
      <c r="U83" s="8"/>
      <c r="V83" s="33">
        <f>-VLOOKUP($A83,'pl-data'!$A:$BR,8+V$3)</f>
        <v>0</v>
      </c>
      <c r="W83" s="33">
        <f>-VLOOKUP($A83,'pl-data'!$A:$BR,38+W$3)</f>
        <v>0</v>
      </c>
      <c r="X83" s="33">
        <f>-VLOOKUP($A83,'pl-data'!$A:$BR,23+X$3)</f>
        <v>0</v>
      </c>
      <c r="Y83" s="34" t="str">
        <f t="shared" si="80"/>
        <v>n/a</v>
      </c>
      <c r="Z83" s="34" t="str">
        <f t="shared" si="81"/>
        <v>n/a</v>
      </c>
      <c r="AA83" s="8"/>
      <c r="AB83" s="33">
        <f>-VLOOKUP($A83,'pl-data'!$A:$BR,8+AB$3)</f>
        <v>0</v>
      </c>
      <c r="AC83" s="33">
        <f>-VLOOKUP($A83,'pl-data'!$A:$BR,38+AC$3)</f>
        <v>0</v>
      </c>
      <c r="AD83" s="33">
        <f>-VLOOKUP($A83,'pl-data'!$A:$BR,23+AD$3)</f>
        <v>0</v>
      </c>
      <c r="AE83" s="34" t="str">
        <f t="shared" si="83"/>
        <v>n/a</v>
      </c>
      <c r="AF83" s="34" t="str">
        <f t="shared" si="84"/>
        <v>n/a</v>
      </c>
      <c r="AG83" s="8"/>
      <c r="AH83" s="33">
        <f>-VLOOKUP($A83,'pl-data'!$A:$BR,8+AH$3)</f>
        <v>0</v>
      </c>
      <c r="AI83" s="33">
        <f>-VLOOKUP($A83,'pl-data'!$A:$BR,38+AI$3)</f>
        <v>0</v>
      </c>
      <c r="AJ83" s="33">
        <f>-VLOOKUP($A83,'pl-data'!$A:$BR,23+AJ$3)</f>
        <v>0</v>
      </c>
      <c r="AK83" s="34" t="str">
        <f t="shared" si="86"/>
        <v>n/a</v>
      </c>
      <c r="AL83" s="34" t="str">
        <f t="shared" si="87"/>
        <v>n/a</v>
      </c>
      <c r="AM83" s="8"/>
      <c r="AN83" s="33">
        <f>-VLOOKUP($A83,'pl-data'!$A:$BR,8+AN$3)</f>
        <v>0</v>
      </c>
      <c r="AO83" s="33">
        <f>-VLOOKUP($A83,'pl-data'!$A:$BR,38+AO$3)</f>
        <v>0</v>
      </c>
      <c r="AP83" s="33">
        <f>-VLOOKUP($A83,'pl-data'!$A:$BR,23+AP$3)</f>
        <v>0</v>
      </c>
      <c r="AQ83" s="34" t="str">
        <f t="shared" si="89"/>
        <v>n/a</v>
      </c>
      <c r="AR83" s="34" t="str">
        <f t="shared" si="90"/>
        <v>n/a</v>
      </c>
      <c r="AS83" s="8"/>
      <c r="AT83" s="33">
        <f>-VLOOKUP($A83,'pl-data'!$A:$BR,8+AT$3)</f>
        <v>0</v>
      </c>
      <c r="AU83" s="33">
        <f>-VLOOKUP($A83,'pl-data'!$A:$BR,38+AU$3)</f>
        <v>0</v>
      </c>
      <c r="AV83" s="33">
        <f>-VLOOKUP($A83,'pl-data'!$A:$BR,23+AV$3)</f>
        <v>0</v>
      </c>
      <c r="AW83" s="34" t="str">
        <f t="shared" si="92"/>
        <v>n/a</v>
      </c>
      <c r="AX83" s="34" t="str">
        <f t="shared" si="93"/>
        <v>n/a</v>
      </c>
      <c r="AY83" s="8"/>
      <c r="AZ83" s="33">
        <f>-VLOOKUP($A83,'pl-data'!$A:$BR,8+AZ$3)</f>
        <v>0</v>
      </c>
      <c r="BA83" s="33">
        <f>-VLOOKUP($A83,'pl-data'!$A:$BR,38+BA$3)</f>
        <v>0</v>
      </c>
      <c r="BB83" s="33">
        <f>-VLOOKUP($A83,'pl-data'!$A:$BR,23+BB$3)</f>
        <v>0</v>
      </c>
      <c r="BC83" s="34" t="str">
        <f t="shared" si="95"/>
        <v>n/a</v>
      </c>
      <c r="BD83" s="34" t="str">
        <f t="shared" si="96"/>
        <v>n/a</v>
      </c>
      <c r="BE83" s="8"/>
      <c r="BF83" s="33">
        <f>-VLOOKUP($A83,'pl-data'!$A:$BR,8+BF$3)</f>
        <v>0</v>
      </c>
      <c r="BG83" s="33">
        <f>-VLOOKUP($A83,'pl-data'!$A:$BR,38+BG$3)</f>
        <v>0</v>
      </c>
      <c r="BH83" s="33">
        <f>-VLOOKUP($A83,'pl-data'!$A:$BR,23+BH$3)</f>
        <v>0</v>
      </c>
      <c r="BI83" s="34" t="str">
        <f t="shared" si="98"/>
        <v>n/a</v>
      </c>
      <c r="BJ83" s="34" t="str">
        <f t="shared" si="99"/>
        <v>n/a</v>
      </c>
      <c r="BK83" s="8"/>
      <c r="BL83" s="33">
        <f>-VLOOKUP($A83,'pl-data'!$A:$BR,8+BL$3)</f>
        <v>0</v>
      </c>
      <c r="BM83" s="33">
        <f>-VLOOKUP($A83,'pl-data'!$A:$BR,38+BM$3)</f>
        <v>0</v>
      </c>
      <c r="BN83" s="33">
        <f>-VLOOKUP($A83,'pl-data'!$A:$BR,23+BN$3)</f>
        <v>0</v>
      </c>
      <c r="BO83" s="34" t="str">
        <f t="shared" si="101"/>
        <v>n/a</v>
      </c>
      <c r="BP83" s="34" t="str">
        <f t="shared" si="102"/>
        <v>n/a</v>
      </c>
      <c r="BQ83" s="8"/>
      <c r="BR83" s="33">
        <f>-VLOOKUP($A83,'pl-data'!$A:$BR,8+BR$3)</f>
        <v>0</v>
      </c>
      <c r="BS83" s="33">
        <f>-VLOOKUP($A83,'pl-data'!$A:$BR,38+BS$3)</f>
        <v>0</v>
      </c>
      <c r="BT83" s="33">
        <f>-VLOOKUP($A83,'pl-data'!$A:$BR,23+BT$3)</f>
        <v>0</v>
      </c>
      <c r="BU83" s="34" t="str">
        <f t="shared" si="104"/>
        <v>n/a</v>
      </c>
      <c r="BV83" s="34" t="str">
        <f t="shared" si="105"/>
        <v>n/a</v>
      </c>
      <c r="BW83" s="8"/>
      <c r="BX83" s="33">
        <f t="shared" si="109"/>
        <v>0</v>
      </c>
      <c r="BY83" s="33">
        <f t="shared" si="110"/>
        <v>0</v>
      </c>
      <c r="BZ83" s="33">
        <f t="shared" si="111"/>
        <v>0</v>
      </c>
      <c r="CA83" s="34" t="str">
        <f t="shared" si="107"/>
        <v>n/a</v>
      </c>
      <c r="CB83" s="34" t="str">
        <f t="shared" si="108"/>
        <v>n/a</v>
      </c>
      <c r="CC83" s="8"/>
    </row>
    <row r="84" spans="1:81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-VLOOKUP($A84,'pl-data'!$A:$BR,8+D$3)</f>
        <v>0</v>
      </c>
      <c r="E84" s="33">
        <f>-VLOOKUP($A84,'pl-data'!$A:$BR,38+E$3)</f>
        <v>0</v>
      </c>
      <c r="F84" s="33">
        <f>-VLOOKUP($A84,'pl-data'!$A:$BR,23+F$3)</f>
        <v>0</v>
      </c>
      <c r="G84" s="34" t="str">
        <f t="shared" si="71"/>
        <v>n/a</v>
      </c>
      <c r="H84" s="34" t="str">
        <f t="shared" si="72"/>
        <v>n/a</v>
      </c>
      <c r="I84" s="8"/>
      <c r="J84" s="33">
        <f>-VLOOKUP($A84,'pl-data'!$A:$BR,8+J$3)</f>
        <v>0</v>
      </c>
      <c r="K84" s="33">
        <f>-VLOOKUP($A84,'pl-data'!$A:$BR,38+K$3)</f>
        <v>0</v>
      </c>
      <c r="L84" s="33">
        <f>-VLOOKUP($A84,'pl-data'!$A:$BR,23+L$3)</f>
        <v>0</v>
      </c>
      <c r="M84" s="34" t="str">
        <f t="shared" si="74"/>
        <v>n/a</v>
      </c>
      <c r="N84" s="34" t="str">
        <f t="shared" si="75"/>
        <v>n/a</v>
      </c>
      <c r="O84" s="8"/>
      <c r="P84" s="33">
        <f>-VLOOKUP($A84,'pl-data'!$A:$BR,8+P$3)</f>
        <v>0</v>
      </c>
      <c r="Q84" s="33">
        <f>-VLOOKUP($A84,'pl-data'!$A:$BR,38+Q$3)</f>
        <v>0</v>
      </c>
      <c r="R84" s="33">
        <f>-VLOOKUP($A84,'pl-data'!$A:$BR,23+R$3)</f>
        <v>0</v>
      </c>
      <c r="S84" s="34" t="str">
        <f t="shared" si="77"/>
        <v>n/a</v>
      </c>
      <c r="T84" s="34" t="str">
        <f t="shared" si="78"/>
        <v>n/a</v>
      </c>
      <c r="U84" s="8"/>
      <c r="V84" s="33">
        <f>-VLOOKUP($A84,'pl-data'!$A:$BR,8+V$3)</f>
        <v>0</v>
      </c>
      <c r="W84" s="33">
        <f>-VLOOKUP($A84,'pl-data'!$A:$BR,38+W$3)</f>
        <v>0</v>
      </c>
      <c r="X84" s="33">
        <f>-VLOOKUP($A84,'pl-data'!$A:$BR,23+X$3)</f>
        <v>0</v>
      </c>
      <c r="Y84" s="34" t="str">
        <f t="shared" si="80"/>
        <v>n/a</v>
      </c>
      <c r="Z84" s="34" t="str">
        <f t="shared" si="81"/>
        <v>n/a</v>
      </c>
      <c r="AA84" s="8"/>
      <c r="AB84" s="33">
        <f>-VLOOKUP($A84,'pl-data'!$A:$BR,8+AB$3)</f>
        <v>0</v>
      </c>
      <c r="AC84" s="33">
        <f>-VLOOKUP($A84,'pl-data'!$A:$BR,38+AC$3)</f>
        <v>0</v>
      </c>
      <c r="AD84" s="33">
        <f>-VLOOKUP($A84,'pl-data'!$A:$BR,23+AD$3)</f>
        <v>0</v>
      </c>
      <c r="AE84" s="34" t="str">
        <f t="shared" si="83"/>
        <v>n/a</v>
      </c>
      <c r="AF84" s="34" t="str">
        <f t="shared" si="84"/>
        <v>n/a</v>
      </c>
      <c r="AG84" s="8"/>
      <c r="AH84" s="33">
        <f>-VLOOKUP($A84,'pl-data'!$A:$BR,8+AH$3)</f>
        <v>0</v>
      </c>
      <c r="AI84" s="33">
        <f>-VLOOKUP($A84,'pl-data'!$A:$BR,38+AI$3)</f>
        <v>0</v>
      </c>
      <c r="AJ84" s="33">
        <f>-VLOOKUP($A84,'pl-data'!$A:$BR,23+AJ$3)</f>
        <v>0</v>
      </c>
      <c r="AK84" s="34" t="str">
        <f t="shared" si="86"/>
        <v>n/a</v>
      </c>
      <c r="AL84" s="34" t="str">
        <f t="shared" si="87"/>
        <v>n/a</v>
      </c>
      <c r="AM84" s="8"/>
      <c r="AN84" s="33">
        <f>-VLOOKUP($A84,'pl-data'!$A:$BR,8+AN$3)</f>
        <v>0</v>
      </c>
      <c r="AO84" s="33">
        <f>-VLOOKUP($A84,'pl-data'!$A:$BR,38+AO$3)</f>
        <v>0</v>
      </c>
      <c r="AP84" s="33">
        <f>-VLOOKUP($A84,'pl-data'!$A:$BR,23+AP$3)</f>
        <v>0</v>
      </c>
      <c r="AQ84" s="34" t="str">
        <f t="shared" si="89"/>
        <v>n/a</v>
      </c>
      <c r="AR84" s="34" t="str">
        <f t="shared" si="90"/>
        <v>n/a</v>
      </c>
      <c r="AS84" s="8"/>
      <c r="AT84" s="33">
        <f>-VLOOKUP($A84,'pl-data'!$A:$BR,8+AT$3)</f>
        <v>0</v>
      </c>
      <c r="AU84" s="33">
        <f>-VLOOKUP($A84,'pl-data'!$A:$BR,38+AU$3)</f>
        <v>0</v>
      </c>
      <c r="AV84" s="33">
        <f>-VLOOKUP($A84,'pl-data'!$A:$BR,23+AV$3)</f>
        <v>0</v>
      </c>
      <c r="AW84" s="34" t="str">
        <f t="shared" si="92"/>
        <v>n/a</v>
      </c>
      <c r="AX84" s="34" t="str">
        <f t="shared" si="93"/>
        <v>n/a</v>
      </c>
      <c r="AY84" s="8"/>
      <c r="AZ84" s="33">
        <f>-VLOOKUP($A84,'pl-data'!$A:$BR,8+AZ$3)</f>
        <v>0</v>
      </c>
      <c r="BA84" s="33">
        <f>-VLOOKUP($A84,'pl-data'!$A:$BR,38+BA$3)</f>
        <v>0</v>
      </c>
      <c r="BB84" s="33">
        <f>-VLOOKUP($A84,'pl-data'!$A:$BR,23+BB$3)</f>
        <v>0</v>
      </c>
      <c r="BC84" s="34" t="str">
        <f t="shared" si="95"/>
        <v>n/a</v>
      </c>
      <c r="BD84" s="34" t="str">
        <f t="shared" si="96"/>
        <v>n/a</v>
      </c>
      <c r="BE84" s="8"/>
      <c r="BF84" s="33">
        <f>-VLOOKUP($A84,'pl-data'!$A:$BR,8+BF$3)</f>
        <v>0</v>
      </c>
      <c r="BG84" s="33">
        <f>-VLOOKUP($A84,'pl-data'!$A:$BR,38+BG$3)</f>
        <v>0</v>
      </c>
      <c r="BH84" s="33">
        <f>-VLOOKUP($A84,'pl-data'!$A:$BR,23+BH$3)</f>
        <v>0</v>
      </c>
      <c r="BI84" s="34" t="str">
        <f t="shared" si="98"/>
        <v>n/a</v>
      </c>
      <c r="BJ84" s="34" t="str">
        <f t="shared" si="99"/>
        <v>n/a</v>
      </c>
      <c r="BK84" s="8"/>
      <c r="BL84" s="33">
        <f>-VLOOKUP($A84,'pl-data'!$A:$BR,8+BL$3)</f>
        <v>0</v>
      </c>
      <c r="BM84" s="33">
        <f>-VLOOKUP($A84,'pl-data'!$A:$BR,38+BM$3)</f>
        <v>0</v>
      </c>
      <c r="BN84" s="33">
        <f>-VLOOKUP($A84,'pl-data'!$A:$BR,23+BN$3)</f>
        <v>0</v>
      </c>
      <c r="BO84" s="34" t="str">
        <f t="shared" si="101"/>
        <v>n/a</v>
      </c>
      <c r="BP84" s="34" t="str">
        <f t="shared" si="102"/>
        <v>n/a</v>
      </c>
      <c r="BQ84" s="8"/>
      <c r="BR84" s="33">
        <f>-VLOOKUP($A84,'pl-data'!$A:$BR,8+BR$3)</f>
        <v>0</v>
      </c>
      <c r="BS84" s="33">
        <f>-VLOOKUP($A84,'pl-data'!$A:$BR,38+BS$3)</f>
        <v>0</v>
      </c>
      <c r="BT84" s="33">
        <f>-VLOOKUP($A84,'pl-data'!$A:$BR,23+BT$3)</f>
        <v>0</v>
      </c>
      <c r="BU84" s="34" t="str">
        <f t="shared" si="104"/>
        <v>n/a</v>
      </c>
      <c r="BV84" s="34" t="str">
        <f t="shared" si="105"/>
        <v>n/a</v>
      </c>
      <c r="BW84" s="8"/>
      <c r="BX84" s="33">
        <f t="shared" si="109"/>
        <v>0</v>
      </c>
      <c r="BY84" s="33">
        <f t="shared" si="110"/>
        <v>0</v>
      </c>
      <c r="BZ84" s="33">
        <f t="shared" si="111"/>
        <v>0</v>
      </c>
      <c r="CA84" s="34" t="str">
        <f t="shared" si="107"/>
        <v>n/a</v>
      </c>
      <c r="CB84" s="34" t="str">
        <f t="shared" si="108"/>
        <v>n/a</v>
      </c>
      <c r="CC84" s="8"/>
    </row>
    <row r="85" spans="1:81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-VLOOKUP($A85,'pl-data'!$A:$BR,8+D$3)</f>
        <v>0</v>
      </c>
      <c r="E85" s="33">
        <f>-VLOOKUP($A85,'pl-data'!$A:$BR,38+E$3)</f>
        <v>0</v>
      </c>
      <c r="F85" s="33">
        <f>-VLOOKUP($A85,'pl-data'!$A:$BR,23+F$3)</f>
        <v>0</v>
      </c>
      <c r="G85" s="34" t="str">
        <f t="shared" si="71"/>
        <v>n/a</v>
      </c>
      <c r="H85" s="34" t="str">
        <f t="shared" si="72"/>
        <v>n/a</v>
      </c>
      <c r="I85" s="8"/>
      <c r="J85" s="33">
        <f>-VLOOKUP($A85,'pl-data'!$A:$BR,8+J$3)</f>
        <v>0</v>
      </c>
      <c r="K85" s="33">
        <f>-VLOOKUP($A85,'pl-data'!$A:$BR,38+K$3)</f>
        <v>0</v>
      </c>
      <c r="L85" s="33">
        <f>-VLOOKUP($A85,'pl-data'!$A:$BR,23+L$3)</f>
        <v>0</v>
      </c>
      <c r="M85" s="34" t="str">
        <f t="shared" si="74"/>
        <v>n/a</v>
      </c>
      <c r="N85" s="34" t="str">
        <f t="shared" si="75"/>
        <v>n/a</v>
      </c>
      <c r="O85" s="8"/>
      <c r="P85" s="33">
        <f>-VLOOKUP($A85,'pl-data'!$A:$BR,8+P$3)</f>
        <v>0</v>
      </c>
      <c r="Q85" s="33">
        <f>-VLOOKUP($A85,'pl-data'!$A:$BR,38+Q$3)</f>
        <v>0</v>
      </c>
      <c r="R85" s="33">
        <f>-VLOOKUP($A85,'pl-data'!$A:$BR,23+R$3)</f>
        <v>0</v>
      </c>
      <c r="S85" s="34" t="str">
        <f t="shared" si="77"/>
        <v>n/a</v>
      </c>
      <c r="T85" s="34" t="str">
        <f t="shared" si="78"/>
        <v>n/a</v>
      </c>
      <c r="U85" s="8"/>
      <c r="V85" s="33">
        <f>-VLOOKUP($A85,'pl-data'!$A:$BR,8+V$3)</f>
        <v>0</v>
      </c>
      <c r="W85" s="33">
        <f>-VLOOKUP($A85,'pl-data'!$A:$BR,38+W$3)</f>
        <v>0</v>
      </c>
      <c r="X85" s="33">
        <f>-VLOOKUP($A85,'pl-data'!$A:$BR,23+X$3)</f>
        <v>0</v>
      </c>
      <c r="Y85" s="34" t="str">
        <f t="shared" si="80"/>
        <v>n/a</v>
      </c>
      <c r="Z85" s="34" t="str">
        <f t="shared" si="81"/>
        <v>n/a</v>
      </c>
      <c r="AA85" s="8"/>
      <c r="AB85" s="33">
        <f>-VLOOKUP($A85,'pl-data'!$A:$BR,8+AB$3)</f>
        <v>0</v>
      </c>
      <c r="AC85" s="33">
        <f>-VLOOKUP($A85,'pl-data'!$A:$BR,38+AC$3)</f>
        <v>0</v>
      </c>
      <c r="AD85" s="33">
        <f>-VLOOKUP($A85,'pl-data'!$A:$BR,23+AD$3)</f>
        <v>0</v>
      </c>
      <c r="AE85" s="34" t="str">
        <f t="shared" si="83"/>
        <v>n/a</v>
      </c>
      <c r="AF85" s="34" t="str">
        <f t="shared" si="84"/>
        <v>n/a</v>
      </c>
      <c r="AG85" s="8"/>
      <c r="AH85" s="33">
        <f>-VLOOKUP($A85,'pl-data'!$A:$BR,8+AH$3)</f>
        <v>0</v>
      </c>
      <c r="AI85" s="33">
        <f>-VLOOKUP($A85,'pl-data'!$A:$BR,38+AI$3)</f>
        <v>0</v>
      </c>
      <c r="AJ85" s="33">
        <f>-VLOOKUP($A85,'pl-data'!$A:$BR,23+AJ$3)</f>
        <v>0</v>
      </c>
      <c r="AK85" s="34" t="str">
        <f t="shared" si="86"/>
        <v>n/a</v>
      </c>
      <c r="AL85" s="34" t="str">
        <f t="shared" si="87"/>
        <v>n/a</v>
      </c>
      <c r="AM85" s="8"/>
      <c r="AN85" s="33">
        <f>-VLOOKUP($A85,'pl-data'!$A:$BR,8+AN$3)</f>
        <v>0</v>
      </c>
      <c r="AO85" s="33">
        <f>-VLOOKUP($A85,'pl-data'!$A:$BR,38+AO$3)</f>
        <v>0</v>
      </c>
      <c r="AP85" s="33">
        <f>-VLOOKUP($A85,'pl-data'!$A:$BR,23+AP$3)</f>
        <v>0</v>
      </c>
      <c r="AQ85" s="34" t="str">
        <f t="shared" si="89"/>
        <v>n/a</v>
      </c>
      <c r="AR85" s="34" t="str">
        <f t="shared" si="90"/>
        <v>n/a</v>
      </c>
      <c r="AS85" s="8"/>
      <c r="AT85" s="33">
        <f>-VLOOKUP($A85,'pl-data'!$A:$BR,8+AT$3)</f>
        <v>0</v>
      </c>
      <c r="AU85" s="33">
        <f>-VLOOKUP($A85,'pl-data'!$A:$BR,38+AU$3)</f>
        <v>0</v>
      </c>
      <c r="AV85" s="33">
        <f>-VLOOKUP($A85,'pl-data'!$A:$BR,23+AV$3)</f>
        <v>0</v>
      </c>
      <c r="AW85" s="34" t="str">
        <f t="shared" si="92"/>
        <v>n/a</v>
      </c>
      <c r="AX85" s="34" t="str">
        <f t="shared" si="93"/>
        <v>n/a</v>
      </c>
      <c r="AY85" s="8"/>
      <c r="AZ85" s="33">
        <f>-VLOOKUP($A85,'pl-data'!$A:$BR,8+AZ$3)</f>
        <v>0</v>
      </c>
      <c r="BA85" s="33">
        <f>-VLOOKUP($A85,'pl-data'!$A:$BR,38+BA$3)</f>
        <v>0</v>
      </c>
      <c r="BB85" s="33">
        <f>-VLOOKUP($A85,'pl-data'!$A:$BR,23+BB$3)</f>
        <v>0</v>
      </c>
      <c r="BC85" s="34" t="str">
        <f t="shared" si="95"/>
        <v>n/a</v>
      </c>
      <c r="BD85" s="34" t="str">
        <f t="shared" si="96"/>
        <v>n/a</v>
      </c>
      <c r="BE85" s="8"/>
      <c r="BF85" s="33">
        <f>-VLOOKUP($A85,'pl-data'!$A:$BR,8+BF$3)</f>
        <v>0</v>
      </c>
      <c r="BG85" s="33">
        <f>-VLOOKUP($A85,'pl-data'!$A:$BR,38+BG$3)</f>
        <v>0</v>
      </c>
      <c r="BH85" s="33">
        <f>-VLOOKUP($A85,'pl-data'!$A:$BR,23+BH$3)</f>
        <v>0</v>
      </c>
      <c r="BI85" s="34" t="str">
        <f t="shared" si="98"/>
        <v>n/a</v>
      </c>
      <c r="BJ85" s="34" t="str">
        <f t="shared" si="99"/>
        <v>n/a</v>
      </c>
      <c r="BK85" s="8"/>
      <c r="BL85" s="33">
        <f>-VLOOKUP($A85,'pl-data'!$A:$BR,8+BL$3)</f>
        <v>0</v>
      </c>
      <c r="BM85" s="33">
        <f>-VLOOKUP($A85,'pl-data'!$A:$BR,38+BM$3)</f>
        <v>0</v>
      </c>
      <c r="BN85" s="33">
        <f>-VLOOKUP($A85,'pl-data'!$A:$BR,23+BN$3)</f>
        <v>0</v>
      </c>
      <c r="BO85" s="34" t="str">
        <f t="shared" si="101"/>
        <v>n/a</v>
      </c>
      <c r="BP85" s="34" t="str">
        <f t="shared" si="102"/>
        <v>n/a</v>
      </c>
      <c r="BQ85" s="8"/>
      <c r="BR85" s="33">
        <f>-VLOOKUP($A85,'pl-data'!$A:$BR,8+BR$3)</f>
        <v>0</v>
      </c>
      <c r="BS85" s="33">
        <f>-VLOOKUP($A85,'pl-data'!$A:$BR,38+BS$3)</f>
        <v>0</v>
      </c>
      <c r="BT85" s="33">
        <f>-VLOOKUP($A85,'pl-data'!$A:$BR,23+BT$3)</f>
        <v>0</v>
      </c>
      <c r="BU85" s="34" t="str">
        <f t="shared" si="104"/>
        <v>n/a</v>
      </c>
      <c r="BV85" s="34" t="str">
        <f t="shared" si="105"/>
        <v>n/a</v>
      </c>
      <c r="BW85" s="8"/>
      <c r="BX85" s="33">
        <f t="shared" si="109"/>
        <v>0</v>
      </c>
      <c r="BY85" s="33">
        <f t="shared" si="110"/>
        <v>0</v>
      </c>
      <c r="BZ85" s="33">
        <f t="shared" si="111"/>
        <v>0</v>
      </c>
      <c r="CA85" s="34" t="str">
        <f t="shared" si="107"/>
        <v>n/a</v>
      </c>
      <c r="CB85" s="34" t="str">
        <f t="shared" si="108"/>
        <v>n/a</v>
      </c>
      <c r="CC85" s="8"/>
    </row>
    <row r="86" spans="1:81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-VLOOKUP($A86,'pl-data'!$A:$BR,8+D$3)</f>
        <v>0</v>
      </c>
      <c r="E86" s="33">
        <f>-VLOOKUP($A86,'pl-data'!$A:$BR,38+E$3)</f>
        <v>0</v>
      </c>
      <c r="F86" s="33">
        <f>-VLOOKUP($A86,'pl-data'!$A:$BR,23+F$3)</f>
        <v>0</v>
      </c>
      <c r="G86" s="34" t="str">
        <f t="shared" si="71"/>
        <v>n/a</v>
      </c>
      <c r="H86" s="34" t="str">
        <f t="shared" si="72"/>
        <v>n/a</v>
      </c>
      <c r="I86" s="8"/>
      <c r="J86" s="33">
        <f>-VLOOKUP($A86,'pl-data'!$A:$BR,8+J$3)</f>
        <v>0</v>
      </c>
      <c r="K86" s="33">
        <f>-VLOOKUP($A86,'pl-data'!$A:$BR,38+K$3)</f>
        <v>0</v>
      </c>
      <c r="L86" s="33">
        <f>-VLOOKUP($A86,'pl-data'!$A:$BR,23+L$3)</f>
        <v>0</v>
      </c>
      <c r="M86" s="34" t="str">
        <f t="shared" si="74"/>
        <v>n/a</v>
      </c>
      <c r="N86" s="34" t="str">
        <f t="shared" si="75"/>
        <v>n/a</v>
      </c>
      <c r="O86" s="8"/>
      <c r="P86" s="33">
        <f>-VLOOKUP($A86,'pl-data'!$A:$BR,8+P$3)</f>
        <v>0</v>
      </c>
      <c r="Q86" s="33">
        <f>-VLOOKUP($A86,'pl-data'!$A:$BR,38+Q$3)</f>
        <v>0</v>
      </c>
      <c r="R86" s="33">
        <f>-VLOOKUP($A86,'pl-data'!$A:$BR,23+R$3)</f>
        <v>0</v>
      </c>
      <c r="S86" s="34" t="str">
        <f t="shared" si="77"/>
        <v>n/a</v>
      </c>
      <c r="T86" s="34" t="str">
        <f t="shared" si="78"/>
        <v>n/a</v>
      </c>
      <c r="U86" s="8"/>
      <c r="V86" s="33">
        <f>-VLOOKUP($A86,'pl-data'!$A:$BR,8+V$3)</f>
        <v>0</v>
      </c>
      <c r="W86" s="33">
        <f>-VLOOKUP($A86,'pl-data'!$A:$BR,38+W$3)</f>
        <v>0</v>
      </c>
      <c r="X86" s="33">
        <f>-VLOOKUP($A86,'pl-data'!$A:$BR,23+X$3)</f>
        <v>0</v>
      </c>
      <c r="Y86" s="34" t="str">
        <f t="shared" si="80"/>
        <v>n/a</v>
      </c>
      <c r="Z86" s="34" t="str">
        <f t="shared" si="81"/>
        <v>n/a</v>
      </c>
      <c r="AA86" s="8"/>
      <c r="AB86" s="33">
        <f>-VLOOKUP($A86,'pl-data'!$A:$BR,8+AB$3)</f>
        <v>0</v>
      </c>
      <c r="AC86" s="33">
        <f>-VLOOKUP($A86,'pl-data'!$A:$BR,38+AC$3)</f>
        <v>0</v>
      </c>
      <c r="AD86" s="33">
        <f>-VLOOKUP($A86,'pl-data'!$A:$BR,23+AD$3)</f>
        <v>0</v>
      </c>
      <c r="AE86" s="34" t="str">
        <f t="shared" si="83"/>
        <v>n/a</v>
      </c>
      <c r="AF86" s="34" t="str">
        <f t="shared" si="84"/>
        <v>n/a</v>
      </c>
      <c r="AG86" s="8"/>
      <c r="AH86" s="33">
        <f>-VLOOKUP($A86,'pl-data'!$A:$BR,8+AH$3)</f>
        <v>0</v>
      </c>
      <c r="AI86" s="33">
        <f>-VLOOKUP($A86,'pl-data'!$A:$BR,38+AI$3)</f>
        <v>0</v>
      </c>
      <c r="AJ86" s="33">
        <f>-VLOOKUP($A86,'pl-data'!$A:$BR,23+AJ$3)</f>
        <v>0</v>
      </c>
      <c r="AK86" s="34" t="str">
        <f t="shared" si="86"/>
        <v>n/a</v>
      </c>
      <c r="AL86" s="34" t="str">
        <f t="shared" si="87"/>
        <v>n/a</v>
      </c>
      <c r="AM86" s="8"/>
      <c r="AN86" s="33">
        <f>-VLOOKUP($A86,'pl-data'!$A:$BR,8+AN$3)</f>
        <v>0</v>
      </c>
      <c r="AO86" s="33">
        <f>-VLOOKUP($A86,'pl-data'!$A:$BR,38+AO$3)</f>
        <v>0</v>
      </c>
      <c r="AP86" s="33">
        <f>-VLOOKUP($A86,'pl-data'!$A:$BR,23+AP$3)</f>
        <v>0</v>
      </c>
      <c r="AQ86" s="34" t="str">
        <f t="shared" si="89"/>
        <v>n/a</v>
      </c>
      <c r="AR86" s="34" t="str">
        <f t="shared" si="90"/>
        <v>n/a</v>
      </c>
      <c r="AS86" s="8"/>
      <c r="AT86" s="33">
        <f>-VLOOKUP($A86,'pl-data'!$A:$BR,8+AT$3)</f>
        <v>0</v>
      </c>
      <c r="AU86" s="33">
        <f>-VLOOKUP($A86,'pl-data'!$A:$BR,38+AU$3)</f>
        <v>0</v>
      </c>
      <c r="AV86" s="33">
        <f>-VLOOKUP($A86,'pl-data'!$A:$BR,23+AV$3)</f>
        <v>0</v>
      </c>
      <c r="AW86" s="34" t="str">
        <f t="shared" si="92"/>
        <v>n/a</v>
      </c>
      <c r="AX86" s="34" t="str">
        <f t="shared" si="93"/>
        <v>n/a</v>
      </c>
      <c r="AY86" s="8"/>
      <c r="AZ86" s="33">
        <f>-VLOOKUP($A86,'pl-data'!$A:$BR,8+AZ$3)</f>
        <v>0</v>
      </c>
      <c r="BA86" s="33">
        <f>-VLOOKUP($A86,'pl-data'!$A:$BR,38+BA$3)</f>
        <v>0</v>
      </c>
      <c r="BB86" s="33">
        <f>-VLOOKUP($A86,'pl-data'!$A:$BR,23+BB$3)</f>
        <v>0</v>
      </c>
      <c r="BC86" s="34" t="str">
        <f t="shared" si="95"/>
        <v>n/a</v>
      </c>
      <c r="BD86" s="34" t="str">
        <f t="shared" si="96"/>
        <v>n/a</v>
      </c>
      <c r="BE86" s="8"/>
      <c r="BF86" s="33">
        <f>-VLOOKUP($A86,'pl-data'!$A:$BR,8+BF$3)</f>
        <v>0</v>
      </c>
      <c r="BG86" s="33">
        <f>-VLOOKUP($A86,'pl-data'!$A:$BR,38+BG$3)</f>
        <v>0</v>
      </c>
      <c r="BH86" s="33">
        <f>-VLOOKUP($A86,'pl-data'!$A:$BR,23+BH$3)</f>
        <v>0</v>
      </c>
      <c r="BI86" s="34" t="str">
        <f t="shared" si="98"/>
        <v>n/a</v>
      </c>
      <c r="BJ86" s="34" t="str">
        <f t="shared" si="99"/>
        <v>n/a</v>
      </c>
      <c r="BK86" s="8"/>
      <c r="BL86" s="33">
        <f>-VLOOKUP($A86,'pl-data'!$A:$BR,8+BL$3)</f>
        <v>0</v>
      </c>
      <c r="BM86" s="33">
        <f>-VLOOKUP($A86,'pl-data'!$A:$BR,38+BM$3)</f>
        <v>0</v>
      </c>
      <c r="BN86" s="33">
        <f>-VLOOKUP($A86,'pl-data'!$A:$BR,23+BN$3)</f>
        <v>0</v>
      </c>
      <c r="BO86" s="34" t="str">
        <f t="shared" si="101"/>
        <v>n/a</v>
      </c>
      <c r="BP86" s="34" t="str">
        <f t="shared" si="102"/>
        <v>n/a</v>
      </c>
      <c r="BQ86" s="8"/>
      <c r="BR86" s="33">
        <f>-VLOOKUP($A86,'pl-data'!$A:$BR,8+BR$3)</f>
        <v>0</v>
      </c>
      <c r="BS86" s="33">
        <f>-VLOOKUP($A86,'pl-data'!$A:$BR,38+BS$3)</f>
        <v>0</v>
      </c>
      <c r="BT86" s="33">
        <f>-VLOOKUP($A86,'pl-data'!$A:$BR,23+BT$3)</f>
        <v>0</v>
      </c>
      <c r="BU86" s="34" t="str">
        <f t="shared" si="104"/>
        <v>n/a</v>
      </c>
      <c r="BV86" s="34" t="str">
        <f t="shared" si="105"/>
        <v>n/a</v>
      </c>
      <c r="BW86" s="8"/>
      <c r="BX86" s="33">
        <f t="shared" si="109"/>
        <v>0</v>
      </c>
      <c r="BY86" s="33">
        <f t="shared" si="110"/>
        <v>0</v>
      </c>
      <c r="BZ86" s="33">
        <f t="shared" si="111"/>
        <v>0</v>
      </c>
      <c r="CA86" s="34" t="str">
        <f t="shared" si="107"/>
        <v>n/a</v>
      </c>
      <c r="CB86" s="34" t="str">
        <f t="shared" si="108"/>
        <v>n/a</v>
      </c>
      <c r="CC86" s="8"/>
    </row>
    <row r="87" spans="1:81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-VLOOKUP($A87,'pl-data'!$A:$BR,8+D$3)</f>
        <v>0</v>
      </c>
      <c r="E87" s="33">
        <f>-VLOOKUP($A87,'pl-data'!$A:$BR,38+E$3)</f>
        <v>0</v>
      </c>
      <c r="F87" s="33">
        <f>-VLOOKUP($A87,'pl-data'!$A:$BR,23+F$3)</f>
        <v>0</v>
      </c>
      <c r="G87" s="34" t="str">
        <f t="shared" si="71"/>
        <v>n/a</v>
      </c>
      <c r="H87" s="34" t="str">
        <f t="shared" si="72"/>
        <v>n/a</v>
      </c>
      <c r="I87" s="8"/>
      <c r="J87" s="33">
        <f>-VLOOKUP($A87,'pl-data'!$A:$BR,8+J$3)</f>
        <v>0</v>
      </c>
      <c r="K87" s="33">
        <f>-VLOOKUP($A87,'pl-data'!$A:$BR,38+K$3)</f>
        <v>0</v>
      </c>
      <c r="L87" s="33">
        <f>-VLOOKUP($A87,'pl-data'!$A:$BR,23+L$3)</f>
        <v>0</v>
      </c>
      <c r="M87" s="34" t="str">
        <f t="shared" si="74"/>
        <v>n/a</v>
      </c>
      <c r="N87" s="34" t="str">
        <f t="shared" si="75"/>
        <v>n/a</v>
      </c>
      <c r="O87" s="8"/>
      <c r="P87" s="33">
        <f>-VLOOKUP($A87,'pl-data'!$A:$BR,8+P$3)</f>
        <v>0</v>
      </c>
      <c r="Q87" s="33">
        <f>-VLOOKUP($A87,'pl-data'!$A:$BR,38+Q$3)</f>
        <v>0</v>
      </c>
      <c r="R87" s="33">
        <f>-VLOOKUP($A87,'pl-data'!$A:$BR,23+R$3)</f>
        <v>0</v>
      </c>
      <c r="S87" s="34" t="str">
        <f t="shared" si="77"/>
        <v>n/a</v>
      </c>
      <c r="T87" s="34" t="str">
        <f t="shared" si="78"/>
        <v>n/a</v>
      </c>
      <c r="U87" s="8"/>
      <c r="V87" s="33">
        <f>-VLOOKUP($A87,'pl-data'!$A:$BR,8+V$3)</f>
        <v>0</v>
      </c>
      <c r="W87" s="33">
        <f>-VLOOKUP($A87,'pl-data'!$A:$BR,38+W$3)</f>
        <v>0</v>
      </c>
      <c r="X87" s="33">
        <f>-VLOOKUP($A87,'pl-data'!$A:$BR,23+X$3)</f>
        <v>0</v>
      </c>
      <c r="Y87" s="34" t="str">
        <f t="shared" si="80"/>
        <v>n/a</v>
      </c>
      <c r="Z87" s="34" t="str">
        <f t="shared" si="81"/>
        <v>n/a</v>
      </c>
      <c r="AA87" s="8"/>
      <c r="AB87" s="33">
        <f>-VLOOKUP($A87,'pl-data'!$A:$BR,8+AB$3)</f>
        <v>0</v>
      </c>
      <c r="AC87" s="33">
        <f>-VLOOKUP($A87,'pl-data'!$A:$BR,38+AC$3)</f>
        <v>0</v>
      </c>
      <c r="AD87" s="33">
        <f>-VLOOKUP($A87,'pl-data'!$A:$BR,23+AD$3)</f>
        <v>0</v>
      </c>
      <c r="AE87" s="34" t="str">
        <f t="shared" si="83"/>
        <v>n/a</v>
      </c>
      <c r="AF87" s="34" t="str">
        <f t="shared" si="84"/>
        <v>n/a</v>
      </c>
      <c r="AG87" s="8"/>
      <c r="AH87" s="33">
        <f>-VLOOKUP($A87,'pl-data'!$A:$BR,8+AH$3)</f>
        <v>0</v>
      </c>
      <c r="AI87" s="33">
        <f>-VLOOKUP($A87,'pl-data'!$A:$BR,38+AI$3)</f>
        <v>0</v>
      </c>
      <c r="AJ87" s="33">
        <f>-VLOOKUP($A87,'pl-data'!$A:$BR,23+AJ$3)</f>
        <v>0</v>
      </c>
      <c r="AK87" s="34" t="str">
        <f t="shared" si="86"/>
        <v>n/a</v>
      </c>
      <c r="AL87" s="34" t="str">
        <f t="shared" si="87"/>
        <v>n/a</v>
      </c>
      <c r="AM87" s="8"/>
      <c r="AN87" s="33">
        <f>-VLOOKUP($A87,'pl-data'!$A:$BR,8+AN$3)</f>
        <v>0</v>
      </c>
      <c r="AO87" s="33">
        <f>-VLOOKUP($A87,'pl-data'!$A:$BR,38+AO$3)</f>
        <v>0</v>
      </c>
      <c r="AP87" s="33">
        <f>-VLOOKUP($A87,'pl-data'!$A:$BR,23+AP$3)</f>
        <v>0</v>
      </c>
      <c r="AQ87" s="34" t="str">
        <f t="shared" si="89"/>
        <v>n/a</v>
      </c>
      <c r="AR87" s="34" t="str">
        <f t="shared" si="90"/>
        <v>n/a</v>
      </c>
      <c r="AS87" s="8"/>
      <c r="AT87" s="33">
        <f>-VLOOKUP($A87,'pl-data'!$A:$BR,8+AT$3)</f>
        <v>0</v>
      </c>
      <c r="AU87" s="33">
        <f>-VLOOKUP($A87,'pl-data'!$A:$BR,38+AU$3)</f>
        <v>0</v>
      </c>
      <c r="AV87" s="33">
        <f>-VLOOKUP($A87,'pl-data'!$A:$BR,23+AV$3)</f>
        <v>0</v>
      </c>
      <c r="AW87" s="34" t="str">
        <f t="shared" si="92"/>
        <v>n/a</v>
      </c>
      <c r="AX87" s="34" t="str">
        <f t="shared" si="93"/>
        <v>n/a</v>
      </c>
      <c r="AY87" s="8"/>
      <c r="AZ87" s="33">
        <f>-VLOOKUP($A87,'pl-data'!$A:$BR,8+AZ$3)</f>
        <v>0</v>
      </c>
      <c r="BA87" s="33">
        <f>-VLOOKUP($A87,'pl-data'!$A:$BR,38+BA$3)</f>
        <v>0</v>
      </c>
      <c r="BB87" s="33">
        <f>-VLOOKUP($A87,'pl-data'!$A:$BR,23+BB$3)</f>
        <v>0</v>
      </c>
      <c r="BC87" s="34" t="str">
        <f t="shared" si="95"/>
        <v>n/a</v>
      </c>
      <c r="BD87" s="34" t="str">
        <f t="shared" si="96"/>
        <v>n/a</v>
      </c>
      <c r="BE87" s="8"/>
      <c r="BF87" s="33">
        <f>-VLOOKUP($A87,'pl-data'!$A:$BR,8+BF$3)</f>
        <v>0</v>
      </c>
      <c r="BG87" s="33">
        <f>-VLOOKUP($A87,'pl-data'!$A:$BR,38+BG$3)</f>
        <v>0</v>
      </c>
      <c r="BH87" s="33">
        <f>-VLOOKUP($A87,'pl-data'!$A:$BR,23+BH$3)</f>
        <v>0</v>
      </c>
      <c r="BI87" s="34" t="str">
        <f t="shared" si="98"/>
        <v>n/a</v>
      </c>
      <c r="BJ87" s="34" t="str">
        <f t="shared" si="99"/>
        <v>n/a</v>
      </c>
      <c r="BK87" s="8"/>
      <c r="BL87" s="33">
        <f>-VLOOKUP($A87,'pl-data'!$A:$BR,8+BL$3)</f>
        <v>0</v>
      </c>
      <c r="BM87" s="33">
        <f>-VLOOKUP($A87,'pl-data'!$A:$BR,38+BM$3)</f>
        <v>0</v>
      </c>
      <c r="BN87" s="33">
        <f>-VLOOKUP($A87,'pl-data'!$A:$BR,23+BN$3)</f>
        <v>0</v>
      </c>
      <c r="BO87" s="34" t="str">
        <f t="shared" si="101"/>
        <v>n/a</v>
      </c>
      <c r="BP87" s="34" t="str">
        <f t="shared" si="102"/>
        <v>n/a</v>
      </c>
      <c r="BQ87" s="8"/>
      <c r="BR87" s="33">
        <f>-VLOOKUP($A87,'pl-data'!$A:$BR,8+BR$3)</f>
        <v>0</v>
      </c>
      <c r="BS87" s="33">
        <f>-VLOOKUP($A87,'pl-data'!$A:$BR,38+BS$3)</f>
        <v>0</v>
      </c>
      <c r="BT87" s="33">
        <f>-VLOOKUP($A87,'pl-data'!$A:$BR,23+BT$3)</f>
        <v>0</v>
      </c>
      <c r="BU87" s="34" t="str">
        <f t="shared" si="104"/>
        <v>n/a</v>
      </c>
      <c r="BV87" s="34" t="str">
        <f t="shared" si="105"/>
        <v>n/a</v>
      </c>
      <c r="BW87" s="8"/>
      <c r="BX87" s="33">
        <f t="shared" si="109"/>
        <v>0</v>
      </c>
      <c r="BY87" s="33">
        <f t="shared" si="110"/>
        <v>0</v>
      </c>
      <c r="BZ87" s="33">
        <f t="shared" si="111"/>
        <v>0</v>
      </c>
      <c r="CA87" s="34" t="str">
        <f t="shared" si="107"/>
        <v>n/a</v>
      </c>
      <c r="CB87" s="34" t="str">
        <f t="shared" si="108"/>
        <v>n/a</v>
      </c>
      <c r="CC87" s="8"/>
    </row>
    <row r="88" spans="1:81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-VLOOKUP($A88,'pl-data'!$A:$BR,8+D$3)</f>
        <v>0</v>
      </c>
      <c r="E88" s="33">
        <f>-VLOOKUP($A88,'pl-data'!$A:$BR,38+E$3)</f>
        <v>0</v>
      </c>
      <c r="F88" s="33">
        <f>-VLOOKUP($A88,'pl-data'!$A:$BR,23+F$3)</f>
        <v>0</v>
      </c>
      <c r="G88" s="34" t="str">
        <f t="shared" si="71"/>
        <v>n/a</v>
      </c>
      <c r="H88" s="34" t="str">
        <f t="shared" si="72"/>
        <v>n/a</v>
      </c>
      <c r="I88" s="8"/>
      <c r="J88" s="33">
        <f>-VLOOKUP($A88,'pl-data'!$A:$BR,8+J$3)</f>
        <v>0</v>
      </c>
      <c r="K88" s="33">
        <f>-VLOOKUP($A88,'pl-data'!$A:$BR,38+K$3)</f>
        <v>0</v>
      </c>
      <c r="L88" s="33">
        <f>-VLOOKUP($A88,'pl-data'!$A:$BR,23+L$3)</f>
        <v>0</v>
      </c>
      <c r="M88" s="34" t="str">
        <f t="shared" si="74"/>
        <v>n/a</v>
      </c>
      <c r="N88" s="34" t="str">
        <f t="shared" si="75"/>
        <v>n/a</v>
      </c>
      <c r="O88" s="8"/>
      <c r="P88" s="33">
        <f>-VLOOKUP($A88,'pl-data'!$A:$BR,8+P$3)</f>
        <v>0</v>
      </c>
      <c r="Q88" s="33">
        <f>-VLOOKUP($A88,'pl-data'!$A:$BR,38+Q$3)</f>
        <v>0</v>
      </c>
      <c r="R88" s="33">
        <f>-VLOOKUP($A88,'pl-data'!$A:$BR,23+R$3)</f>
        <v>0</v>
      </c>
      <c r="S88" s="34" t="str">
        <f t="shared" si="77"/>
        <v>n/a</v>
      </c>
      <c r="T88" s="34" t="str">
        <f t="shared" si="78"/>
        <v>n/a</v>
      </c>
      <c r="U88" s="8"/>
      <c r="V88" s="33">
        <f>-VLOOKUP($A88,'pl-data'!$A:$BR,8+V$3)</f>
        <v>0</v>
      </c>
      <c r="W88" s="33">
        <f>-VLOOKUP($A88,'pl-data'!$A:$BR,38+W$3)</f>
        <v>0</v>
      </c>
      <c r="X88" s="33">
        <f>-VLOOKUP($A88,'pl-data'!$A:$BR,23+X$3)</f>
        <v>0</v>
      </c>
      <c r="Y88" s="34" t="str">
        <f t="shared" si="80"/>
        <v>n/a</v>
      </c>
      <c r="Z88" s="34" t="str">
        <f t="shared" si="81"/>
        <v>n/a</v>
      </c>
      <c r="AA88" s="8"/>
      <c r="AB88" s="33">
        <f>-VLOOKUP($A88,'pl-data'!$A:$BR,8+AB$3)</f>
        <v>0</v>
      </c>
      <c r="AC88" s="33">
        <f>-VLOOKUP($A88,'pl-data'!$A:$BR,38+AC$3)</f>
        <v>0</v>
      </c>
      <c r="AD88" s="33">
        <f>-VLOOKUP($A88,'pl-data'!$A:$BR,23+AD$3)</f>
        <v>0</v>
      </c>
      <c r="AE88" s="34" t="str">
        <f t="shared" si="83"/>
        <v>n/a</v>
      </c>
      <c r="AF88" s="34" t="str">
        <f t="shared" si="84"/>
        <v>n/a</v>
      </c>
      <c r="AG88" s="8"/>
      <c r="AH88" s="33">
        <f>-VLOOKUP($A88,'pl-data'!$A:$BR,8+AH$3)</f>
        <v>0</v>
      </c>
      <c r="AI88" s="33">
        <f>-VLOOKUP($A88,'pl-data'!$A:$BR,38+AI$3)</f>
        <v>0</v>
      </c>
      <c r="AJ88" s="33">
        <f>-VLOOKUP($A88,'pl-data'!$A:$BR,23+AJ$3)</f>
        <v>0</v>
      </c>
      <c r="AK88" s="34" t="str">
        <f t="shared" si="86"/>
        <v>n/a</v>
      </c>
      <c r="AL88" s="34" t="str">
        <f t="shared" si="87"/>
        <v>n/a</v>
      </c>
      <c r="AM88" s="8"/>
      <c r="AN88" s="33">
        <f>-VLOOKUP($A88,'pl-data'!$A:$BR,8+AN$3)</f>
        <v>0</v>
      </c>
      <c r="AO88" s="33">
        <f>-VLOOKUP($A88,'pl-data'!$A:$BR,38+AO$3)</f>
        <v>0</v>
      </c>
      <c r="AP88" s="33">
        <f>-VLOOKUP($A88,'pl-data'!$A:$BR,23+AP$3)</f>
        <v>0</v>
      </c>
      <c r="AQ88" s="34" t="str">
        <f t="shared" si="89"/>
        <v>n/a</v>
      </c>
      <c r="AR88" s="34" t="str">
        <f t="shared" si="90"/>
        <v>n/a</v>
      </c>
      <c r="AS88" s="8"/>
      <c r="AT88" s="33">
        <f>-VLOOKUP($A88,'pl-data'!$A:$BR,8+AT$3)</f>
        <v>0</v>
      </c>
      <c r="AU88" s="33">
        <f>-VLOOKUP($A88,'pl-data'!$A:$BR,38+AU$3)</f>
        <v>0</v>
      </c>
      <c r="AV88" s="33">
        <f>-VLOOKUP($A88,'pl-data'!$A:$BR,23+AV$3)</f>
        <v>0</v>
      </c>
      <c r="AW88" s="34" t="str">
        <f t="shared" si="92"/>
        <v>n/a</v>
      </c>
      <c r="AX88" s="34" t="str">
        <f t="shared" si="93"/>
        <v>n/a</v>
      </c>
      <c r="AY88" s="8"/>
      <c r="AZ88" s="33">
        <f>-VLOOKUP($A88,'pl-data'!$A:$BR,8+AZ$3)</f>
        <v>0</v>
      </c>
      <c r="BA88" s="33">
        <f>-VLOOKUP($A88,'pl-data'!$A:$BR,38+BA$3)</f>
        <v>0</v>
      </c>
      <c r="BB88" s="33">
        <f>-VLOOKUP($A88,'pl-data'!$A:$BR,23+BB$3)</f>
        <v>0</v>
      </c>
      <c r="BC88" s="34" t="str">
        <f t="shared" si="95"/>
        <v>n/a</v>
      </c>
      <c r="BD88" s="34" t="str">
        <f t="shared" si="96"/>
        <v>n/a</v>
      </c>
      <c r="BE88" s="8"/>
      <c r="BF88" s="33">
        <f>-VLOOKUP($A88,'pl-data'!$A:$BR,8+BF$3)</f>
        <v>0</v>
      </c>
      <c r="BG88" s="33">
        <f>-VLOOKUP($A88,'pl-data'!$A:$BR,38+BG$3)</f>
        <v>0</v>
      </c>
      <c r="BH88" s="33">
        <f>-VLOOKUP($A88,'pl-data'!$A:$BR,23+BH$3)</f>
        <v>0</v>
      </c>
      <c r="BI88" s="34" t="str">
        <f t="shared" si="98"/>
        <v>n/a</v>
      </c>
      <c r="BJ88" s="34" t="str">
        <f t="shared" si="99"/>
        <v>n/a</v>
      </c>
      <c r="BK88" s="8"/>
      <c r="BL88" s="33">
        <f>-VLOOKUP($A88,'pl-data'!$A:$BR,8+BL$3)</f>
        <v>0</v>
      </c>
      <c r="BM88" s="33">
        <f>-VLOOKUP($A88,'pl-data'!$A:$BR,38+BM$3)</f>
        <v>0</v>
      </c>
      <c r="BN88" s="33">
        <f>-VLOOKUP($A88,'pl-data'!$A:$BR,23+BN$3)</f>
        <v>0</v>
      </c>
      <c r="BO88" s="34" t="str">
        <f t="shared" si="101"/>
        <v>n/a</v>
      </c>
      <c r="BP88" s="34" t="str">
        <f t="shared" si="102"/>
        <v>n/a</v>
      </c>
      <c r="BQ88" s="8"/>
      <c r="BR88" s="33">
        <f>-VLOOKUP($A88,'pl-data'!$A:$BR,8+BR$3)</f>
        <v>0</v>
      </c>
      <c r="BS88" s="33">
        <f>-VLOOKUP($A88,'pl-data'!$A:$BR,38+BS$3)</f>
        <v>0</v>
      </c>
      <c r="BT88" s="33">
        <f>-VLOOKUP($A88,'pl-data'!$A:$BR,23+BT$3)</f>
        <v>0</v>
      </c>
      <c r="BU88" s="34" t="str">
        <f t="shared" si="104"/>
        <v>n/a</v>
      </c>
      <c r="BV88" s="34" t="str">
        <f t="shared" si="105"/>
        <v>n/a</v>
      </c>
      <c r="BW88" s="8"/>
      <c r="BX88" s="33">
        <f t="shared" si="109"/>
        <v>0</v>
      </c>
      <c r="BY88" s="33">
        <f t="shared" si="110"/>
        <v>0</v>
      </c>
      <c r="BZ88" s="33">
        <f t="shared" si="111"/>
        <v>0</v>
      </c>
      <c r="CA88" s="34" t="str">
        <f t="shared" si="107"/>
        <v>n/a</v>
      </c>
      <c r="CB88" s="34" t="str">
        <f t="shared" si="108"/>
        <v>n/a</v>
      </c>
      <c r="CC88" s="8"/>
    </row>
    <row r="89" spans="1:81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-VLOOKUP($A89,'pl-data'!$A:$BR,8+D$3)</f>
        <v>0</v>
      </c>
      <c r="E89" s="33">
        <f>-VLOOKUP($A89,'pl-data'!$A:$BR,38+E$3)</f>
        <v>0</v>
      </c>
      <c r="F89" s="33">
        <f>-VLOOKUP($A89,'pl-data'!$A:$BR,23+F$3)</f>
        <v>0</v>
      </c>
      <c r="G89" s="34" t="str">
        <f t="shared" si="71"/>
        <v>n/a</v>
      </c>
      <c r="H89" s="34" t="str">
        <f t="shared" si="72"/>
        <v>n/a</v>
      </c>
      <c r="I89" s="8"/>
      <c r="J89" s="33">
        <f>-VLOOKUP($A89,'pl-data'!$A:$BR,8+J$3)</f>
        <v>0</v>
      </c>
      <c r="K89" s="33">
        <f>-VLOOKUP($A89,'pl-data'!$A:$BR,38+K$3)</f>
        <v>0</v>
      </c>
      <c r="L89" s="33">
        <f>-VLOOKUP($A89,'pl-data'!$A:$BR,23+L$3)</f>
        <v>0</v>
      </c>
      <c r="M89" s="34" t="str">
        <f t="shared" si="74"/>
        <v>n/a</v>
      </c>
      <c r="N89" s="34" t="str">
        <f t="shared" si="75"/>
        <v>n/a</v>
      </c>
      <c r="O89" s="8"/>
      <c r="P89" s="33">
        <f>-VLOOKUP($A89,'pl-data'!$A:$BR,8+P$3)</f>
        <v>0</v>
      </c>
      <c r="Q89" s="33">
        <f>-VLOOKUP($A89,'pl-data'!$A:$BR,38+Q$3)</f>
        <v>0</v>
      </c>
      <c r="R89" s="33">
        <f>-VLOOKUP($A89,'pl-data'!$A:$BR,23+R$3)</f>
        <v>0</v>
      </c>
      <c r="S89" s="34" t="str">
        <f t="shared" si="77"/>
        <v>n/a</v>
      </c>
      <c r="T89" s="34" t="str">
        <f t="shared" si="78"/>
        <v>n/a</v>
      </c>
      <c r="U89" s="8"/>
      <c r="V89" s="33">
        <f>-VLOOKUP($A89,'pl-data'!$A:$BR,8+V$3)</f>
        <v>0</v>
      </c>
      <c r="W89" s="33">
        <f>-VLOOKUP($A89,'pl-data'!$A:$BR,38+W$3)</f>
        <v>0</v>
      </c>
      <c r="X89" s="33">
        <f>-VLOOKUP($A89,'pl-data'!$A:$BR,23+X$3)</f>
        <v>0</v>
      </c>
      <c r="Y89" s="34" t="str">
        <f t="shared" si="80"/>
        <v>n/a</v>
      </c>
      <c r="Z89" s="34" t="str">
        <f t="shared" si="81"/>
        <v>n/a</v>
      </c>
      <c r="AA89" s="8"/>
      <c r="AB89" s="33">
        <f>-VLOOKUP($A89,'pl-data'!$A:$BR,8+AB$3)</f>
        <v>0</v>
      </c>
      <c r="AC89" s="33">
        <f>-VLOOKUP($A89,'pl-data'!$A:$BR,38+AC$3)</f>
        <v>0</v>
      </c>
      <c r="AD89" s="33">
        <f>-VLOOKUP($A89,'pl-data'!$A:$BR,23+AD$3)</f>
        <v>0</v>
      </c>
      <c r="AE89" s="34" t="str">
        <f t="shared" si="83"/>
        <v>n/a</v>
      </c>
      <c r="AF89" s="34" t="str">
        <f t="shared" si="84"/>
        <v>n/a</v>
      </c>
      <c r="AG89" s="8"/>
      <c r="AH89" s="33">
        <f>-VLOOKUP($A89,'pl-data'!$A:$BR,8+AH$3)</f>
        <v>0</v>
      </c>
      <c r="AI89" s="33">
        <f>-VLOOKUP($A89,'pl-data'!$A:$BR,38+AI$3)</f>
        <v>0</v>
      </c>
      <c r="AJ89" s="33">
        <f>-VLOOKUP($A89,'pl-data'!$A:$BR,23+AJ$3)</f>
        <v>0</v>
      </c>
      <c r="AK89" s="34" t="str">
        <f t="shared" si="86"/>
        <v>n/a</v>
      </c>
      <c r="AL89" s="34" t="str">
        <f t="shared" si="87"/>
        <v>n/a</v>
      </c>
      <c r="AM89" s="8"/>
      <c r="AN89" s="33">
        <f>-VLOOKUP($A89,'pl-data'!$A:$BR,8+AN$3)</f>
        <v>0</v>
      </c>
      <c r="AO89" s="33">
        <f>-VLOOKUP($A89,'pl-data'!$A:$BR,38+AO$3)</f>
        <v>0</v>
      </c>
      <c r="AP89" s="33">
        <f>-VLOOKUP($A89,'pl-data'!$A:$BR,23+AP$3)</f>
        <v>0</v>
      </c>
      <c r="AQ89" s="34" t="str">
        <f t="shared" si="89"/>
        <v>n/a</v>
      </c>
      <c r="AR89" s="34" t="str">
        <f t="shared" si="90"/>
        <v>n/a</v>
      </c>
      <c r="AS89" s="8"/>
      <c r="AT89" s="33">
        <f>-VLOOKUP($A89,'pl-data'!$A:$BR,8+AT$3)</f>
        <v>0</v>
      </c>
      <c r="AU89" s="33">
        <f>-VLOOKUP($A89,'pl-data'!$A:$BR,38+AU$3)</f>
        <v>0</v>
      </c>
      <c r="AV89" s="33">
        <f>-VLOOKUP($A89,'pl-data'!$A:$BR,23+AV$3)</f>
        <v>0</v>
      </c>
      <c r="AW89" s="34" t="str">
        <f t="shared" si="92"/>
        <v>n/a</v>
      </c>
      <c r="AX89" s="34" t="str">
        <f t="shared" si="93"/>
        <v>n/a</v>
      </c>
      <c r="AY89" s="8"/>
      <c r="AZ89" s="33">
        <f>-VLOOKUP($A89,'pl-data'!$A:$BR,8+AZ$3)</f>
        <v>0</v>
      </c>
      <c r="BA89" s="33">
        <f>-VLOOKUP($A89,'pl-data'!$A:$BR,38+BA$3)</f>
        <v>0</v>
      </c>
      <c r="BB89" s="33">
        <f>-VLOOKUP($A89,'pl-data'!$A:$BR,23+BB$3)</f>
        <v>0</v>
      </c>
      <c r="BC89" s="34" t="str">
        <f t="shared" si="95"/>
        <v>n/a</v>
      </c>
      <c r="BD89" s="34" t="str">
        <f t="shared" si="96"/>
        <v>n/a</v>
      </c>
      <c r="BE89" s="8"/>
      <c r="BF89" s="33">
        <f>-VLOOKUP($A89,'pl-data'!$A:$BR,8+BF$3)</f>
        <v>0</v>
      </c>
      <c r="BG89" s="33">
        <f>-VLOOKUP($A89,'pl-data'!$A:$BR,38+BG$3)</f>
        <v>0</v>
      </c>
      <c r="BH89" s="33">
        <f>-VLOOKUP($A89,'pl-data'!$A:$BR,23+BH$3)</f>
        <v>0</v>
      </c>
      <c r="BI89" s="34" t="str">
        <f t="shared" si="98"/>
        <v>n/a</v>
      </c>
      <c r="BJ89" s="34" t="str">
        <f t="shared" si="99"/>
        <v>n/a</v>
      </c>
      <c r="BK89" s="8"/>
      <c r="BL89" s="33">
        <f>-VLOOKUP($A89,'pl-data'!$A:$BR,8+BL$3)</f>
        <v>0</v>
      </c>
      <c r="BM89" s="33">
        <f>-VLOOKUP($A89,'pl-data'!$A:$BR,38+BM$3)</f>
        <v>0</v>
      </c>
      <c r="BN89" s="33">
        <f>-VLOOKUP($A89,'pl-data'!$A:$BR,23+BN$3)</f>
        <v>0</v>
      </c>
      <c r="BO89" s="34" t="str">
        <f t="shared" si="101"/>
        <v>n/a</v>
      </c>
      <c r="BP89" s="34" t="str">
        <f t="shared" si="102"/>
        <v>n/a</v>
      </c>
      <c r="BQ89" s="8"/>
      <c r="BR89" s="33">
        <f>-VLOOKUP($A89,'pl-data'!$A:$BR,8+BR$3)</f>
        <v>0</v>
      </c>
      <c r="BS89" s="33">
        <f>-VLOOKUP($A89,'pl-data'!$A:$BR,38+BS$3)</f>
        <v>0</v>
      </c>
      <c r="BT89" s="33">
        <f>-VLOOKUP($A89,'pl-data'!$A:$BR,23+BT$3)</f>
        <v>0</v>
      </c>
      <c r="BU89" s="34" t="str">
        <f t="shared" si="104"/>
        <v>n/a</v>
      </c>
      <c r="BV89" s="34" t="str">
        <f t="shared" si="105"/>
        <v>n/a</v>
      </c>
      <c r="BW89" s="8"/>
      <c r="BX89" s="33">
        <f t="shared" si="109"/>
        <v>0</v>
      </c>
      <c r="BY89" s="33">
        <f t="shared" si="110"/>
        <v>0</v>
      </c>
      <c r="BZ89" s="33">
        <f t="shared" si="111"/>
        <v>0</v>
      </c>
      <c r="CA89" s="34" t="str">
        <f t="shared" si="107"/>
        <v>n/a</v>
      </c>
      <c r="CB89" s="34" t="str">
        <f t="shared" si="108"/>
        <v>n/a</v>
      </c>
      <c r="CC89" s="8"/>
    </row>
    <row r="90" spans="1:81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-VLOOKUP($A90,'pl-data'!$A:$BR,8+D$3)</f>
        <v>0</v>
      </c>
      <c r="E90" s="33">
        <f>-VLOOKUP($A90,'pl-data'!$A:$BR,38+E$3)</f>
        <v>0</v>
      </c>
      <c r="F90" s="33">
        <f>-VLOOKUP($A90,'pl-data'!$A:$BR,23+F$3)</f>
        <v>0</v>
      </c>
      <c r="G90" s="34" t="str">
        <f t="shared" si="71"/>
        <v>n/a</v>
      </c>
      <c r="H90" s="34" t="str">
        <f t="shared" si="72"/>
        <v>n/a</v>
      </c>
      <c r="I90" s="8"/>
      <c r="J90" s="33">
        <f>-VLOOKUP($A90,'pl-data'!$A:$BR,8+J$3)</f>
        <v>0</v>
      </c>
      <c r="K90" s="33">
        <f>-VLOOKUP($A90,'pl-data'!$A:$BR,38+K$3)</f>
        <v>0</v>
      </c>
      <c r="L90" s="33">
        <f>-VLOOKUP($A90,'pl-data'!$A:$BR,23+L$3)</f>
        <v>0</v>
      </c>
      <c r="M90" s="34" t="str">
        <f t="shared" si="74"/>
        <v>n/a</v>
      </c>
      <c r="N90" s="34" t="str">
        <f t="shared" si="75"/>
        <v>n/a</v>
      </c>
      <c r="O90" s="8"/>
      <c r="P90" s="33">
        <f>-VLOOKUP($A90,'pl-data'!$A:$BR,8+P$3)</f>
        <v>0</v>
      </c>
      <c r="Q90" s="33">
        <f>-VLOOKUP($A90,'pl-data'!$A:$BR,38+Q$3)</f>
        <v>0</v>
      </c>
      <c r="R90" s="33">
        <f>-VLOOKUP($A90,'pl-data'!$A:$BR,23+R$3)</f>
        <v>0</v>
      </c>
      <c r="S90" s="34" t="str">
        <f t="shared" si="77"/>
        <v>n/a</v>
      </c>
      <c r="T90" s="34" t="str">
        <f t="shared" si="78"/>
        <v>n/a</v>
      </c>
      <c r="U90" s="8"/>
      <c r="V90" s="33">
        <f>-VLOOKUP($A90,'pl-data'!$A:$BR,8+V$3)</f>
        <v>0</v>
      </c>
      <c r="W90" s="33">
        <f>-VLOOKUP($A90,'pl-data'!$A:$BR,38+W$3)</f>
        <v>0</v>
      </c>
      <c r="X90" s="33">
        <f>-VLOOKUP($A90,'pl-data'!$A:$BR,23+X$3)</f>
        <v>0</v>
      </c>
      <c r="Y90" s="34" t="str">
        <f t="shared" si="80"/>
        <v>n/a</v>
      </c>
      <c r="Z90" s="34" t="str">
        <f t="shared" si="81"/>
        <v>n/a</v>
      </c>
      <c r="AA90" s="8"/>
      <c r="AB90" s="33">
        <f>-VLOOKUP($A90,'pl-data'!$A:$BR,8+AB$3)</f>
        <v>0</v>
      </c>
      <c r="AC90" s="33">
        <f>-VLOOKUP($A90,'pl-data'!$A:$BR,38+AC$3)</f>
        <v>0</v>
      </c>
      <c r="AD90" s="33">
        <f>-VLOOKUP($A90,'pl-data'!$A:$BR,23+AD$3)</f>
        <v>0</v>
      </c>
      <c r="AE90" s="34" t="str">
        <f t="shared" si="83"/>
        <v>n/a</v>
      </c>
      <c r="AF90" s="34" t="str">
        <f t="shared" si="84"/>
        <v>n/a</v>
      </c>
      <c r="AG90" s="8"/>
      <c r="AH90" s="33">
        <f>-VLOOKUP($A90,'pl-data'!$A:$BR,8+AH$3)</f>
        <v>0</v>
      </c>
      <c r="AI90" s="33">
        <f>-VLOOKUP($A90,'pl-data'!$A:$BR,38+AI$3)</f>
        <v>0</v>
      </c>
      <c r="AJ90" s="33">
        <f>-VLOOKUP($A90,'pl-data'!$A:$BR,23+AJ$3)</f>
        <v>0</v>
      </c>
      <c r="AK90" s="34" t="str">
        <f t="shared" si="86"/>
        <v>n/a</v>
      </c>
      <c r="AL90" s="34" t="str">
        <f t="shared" si="87"/>
        <v>n/a</v>
      </c>
      <c r="AM90" s="8"/>
      <c r="AN90" s="33">
        <f>-VLOOKUP($A90,'pl-data'!$A:$BR,8+AN$3)</f>
        <v>0</v>
      </c>
      <c r="AO90" s="33">
        <f>-VLOOKUP($A90,'pl-data'!$A:$BR,38+AO$3)</f>
        <v>0</v>
      </c>
      <c r="AP90" s="33">
        <f>-VLOOKUP($A90,'pl-data'!$A:$BR,23+AP$3)</f>
        <v>0</v>
      </c>
      <c r="AQ90" s="34" t="str">
        <f t="shared" si="89"/>
        <v>n/a</v>
      </c>
      <c r="AR90" s="34" t="str">
        <f t="shared" si="90"/>
        <v>n/a</v>
      </c>
      <c r="AS90" s="8"/>
      <c r="AT90" s="33">
        <f>-VLOOKUP($A90,'pl-data'!$A:$BR,8+AT$3)</f>
        <v>0</v>
      </c>
      <c r="AU90" s="33">
        <f>-VLOOKUP($A90,'pl-data'!$A:$BR,38+AU$3)</f>
        <v>0</v>
      </c>
      <c r="AV90" s="33">
        <f>-VLOOKUP($A90,'pl-data'!$A:$BR,23+AV$3)</f>
        <v>0</v>
      </c>
      <c r="AW90" s="34" t="str">
        <f t="shared" si="92"/>
        <v>n/a</v>
      </c>
      <c r="AX90" s="34" t="str">
        <f t="shared" si="93"/>
        <v>n/a</v>
      </c>
      <c r="AY90" s="8"/>
      <c r="AZ90" s="33">
        <f>-VLOOKUP($A90,'pl-data'!$A:$BR,8+AZ$3)</f>
        <v>0</v>
      </c>
      <c r="BA90" s="33">
        <f>-VLOOKUP($A90,'pl-data'!$A:$BR,38+BA$3)</f>
        <v>0</v>
      </c>
      <c r="BB90" s="33">
        <f>-VLOOKUP($A90,'pl-data'!$A:$BR,23+BB$3)</f>
        <v>0</v>
      </c>
      <c r="BC90" s="34" t="str">
        <f t="shared" si="95"/>
        <v>n/a</v>
      </c>
      <c r="BD90" s="34" t="str">
        <f t="shared" si="96"/>
        <v>n/a</v>
      </c>
      <c r="BE90" s="8"/>
      <c r="BF90" s="33">
        <f>-VLOOKUP($A90,'pl-data'!$A:$BR,8+BF$3)</f>
        <v>0</v>
      </c>
      <c r="BG90" s="33">
        <f>-VLOOKUP($A90,'pl-data'!$A:$BR,38+BG$3)</f>
        <v>0</v>
      </c>
      <c r="BH90" s="33">
        <f>-VLOOKUP($A90,'pl-data'!$A:$BR,23+BH$3)</f>
        <v>0</v>
      </c>
      <c r="BI90" s="34" t="str">
        <f t="shared" si="98"/>
        <v>n/a</v>
      </c>
      <c r="BJ90" s="34" t="str">
        <f t="shared" si="99"/>
        <v>n/a</v>
      </c>
      <c r="BK90" s="8"/>
      <c r="BL90" s="33">
        <f>-VLOOKUP($A90,'pl-data'!$A:$BR,8+BL$3)</f>
        <v>0</v>
      </c>
      <c r="BM90" s="33">
        <f>-VLOOKUP($A90,'pl-data'!$A:$BR,38+BM$3)</f>
        <v>0</v>
      </c>
      <c r="BN90" s="33">
        <f>-VLOOKUP($A90,'pl-data'!$A:$BR,23+BN$3)</f>
        <v>0</v>
      </c>
      <c r="BO90" s="34" t="str">
        <f t="shared" si="101"/>
        <v>n/a</v>
      </c>
      <c r="BP90" s="34" t="str">
        <f t="shared" si="102"/>
        <v>n/a</v>
      </c>
      <c r="BQ90" s="8"/>
      <c r="BR90" s="33">
        <f>-VLOOKUP($A90,'pl-data'!$A:$BR,8+BR$3)</f>
        <v>0</v>
      </c>
      <c r="BS90" s="33">
        <f>-VLOOKUP($A90,'pl-data'!$A:$BR,38+BS$3)</f>
        <v>0</v>
      </c>
      <c r="BT90" s="33">
        <f>-VLOOKUP($A90,'pl-data'!$A:$BR,23+BT$3)</f>
        <v>0</v>
      </c>
      <c r="BU90" s="34" t="str">
        <f t="shared" si="104"/>
        <v>n/a</v>
      </c>
      <c r="BV90" s="34" t="str">
        <f t="shared" si="105"/>
        <v>n/a</v>
      </c>
      <c r="BW90" s="8"/>
      <c r="BX90" s="33">
        <f t="shared" si="109"/>
        <v>0</v>
      </c>
      <c r="BY90" s="33">
        <f t="shared" si="110"/>
        <v>0</v>
      </c>
      <c r="BZ90" s="33">
        <f t="shared" si="111"/>
        <v>0</v>
      </c>
      <c r="CA90" s="34" t="str">
        <f t="shared" si="107"/>
        <v>n/a</v>
      </c>
      <c r="CB90" s="34" t="str">
        <f t="shared" si="108"/>
        <v>n/a</v>
      </c>
      <c r="CC90" s="8"/>
    </row>
    <row r="91" spans="1:81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-VLOOKUP($A91,'pl-data'!$A:$BR,8+D$3)</f>
        <v>0</v>
      </c>
      <c r="E91" s="33">
        <f>-VLOOKUP($A91,'pl-data'!$A:$BR,38+E$3)</f>
        <v>0</v>
      </c>
      <c r="F91" s="33">
        <f>-VLOOKUP($A91,'pl-data'!$A:$BR,23+F$3)</f>
        <v>0</v>
      </c>
      <c r="G91" s="34" t="str">
        <f t="shared" si="71"/>
        <v>n/a</v>
      </c>
      <c r="H91" s="34" t="str">
        <f t="shared" si="72"/>
        <v>n/a</v>
      </c>
      <c r="I91" s="8"/>
      <c r="J91" s="33">
        <f>-VLOOKUP($A91,'pl-data'!$A:$BR,8+J$3)</f>
        <v>0</v>
      </c>
      <c r="K91" s="33">
        <f>-VLOOKUP($A91,'pl-data'!$A:$BR,38+K$3)</f>
        <v>0</v>
      </c>
      <c r="L91" s="33">
        <f>-VLOOKUP($A91,'pl-data'!$A:$BR,23+L$3)</f>
        <v>0</v>
      </c>
      <c r="M91" s="34" t="str">
        <f t="shared" si="74"/>
        <v>n/a</v>
      </c>
      <c r="N91" s="34" t="str">
        <f t="shared" si="75"/>
        <v>n/a</v>
      </c>
      <c r="O91" s="8"/>
      <c r="P91" s="33">
        <f>-VLOOKUP($A91,'pl-data'!$A:$BR,8+P$3)</f>
        <v>0</v>
      </c>
      <c r="Q91" s="33">
        <f>-VLOOKUP($A91,'pl-data'!$A:$BR,38+Q$3)</f>
        <v>0</v>
      </c>
      <c r="R91" s="33">
        <f>-VLOOKUP($A91,'pl-data'!$A:$BR,23+R$3)</f>
        <v>0</v>
      </c>
      <c r="S91" s="34" t="str">
        <f t="shared" si="77"/>
        <v>n/a</v>
      </c>
      <c r="T91" s="34" t="str">
        <f t="shared" si="78"/>
        <v>n/a</v>
      </c>
      <c r="U91" s="8"/>
      <c r="V91" s="33">
        <f>-VLOOKUP($A91,'pl-data'!$A:$BR,8+V$3)</f>
        <v>0</v>
      </c>
      <c r="W91" s="33">
        <f>-VLOOKUP($A91,'pl-data'!$A:$BR,38+W$3)</f>
        <v>0</v>
      </c>
      <c r="X91" s="33">
        <f>-VLOOKUP($A91,'pl-data'!$A:$BR,23+X$3)</f>
        <v>0</v>
      </c>
      <c r="Y91" s="34" t="str">
        <f t="shared" si="80"/>
        <v>n/a</v>
      </c>
      <c r="Z91" s="34" t="str">
        <f t="shared" si="81"/>
        <v>n/a</v>
      </c>
      <c r="AA91" s="8"/>
      <c r="AB91" s="33">
        <f>-VLOOKUP($A91,'pl-data'!$A:$BR,8+AB$3)</f>
        <v>0</v>
      </c>
      <c r="AC91" s="33">
        <f>-VLOOKUP($A91,'pl-data'!$A:$BR,38+AC$3)</f>
        <v>0</v>
      </c>
      <c r="AD91" s="33">
        <f>-VLOOKUP($A91,'pl-data'!$A:$BR,23+AD$3)</f>
        <v>0</v>
      </c>
      <c r="AE91" s="34" t="str">
        <f t="shared" si="83"/>
        <v>n/a</v>
      </c>
      <c r="AF91" s="34" t="str">
        <f t="shared" si="84"/>
        <v>n/a</v>
      </c>
      <c r="AG91" s="8"/>
      <c r="AH91" s="33">
        <f>-VLOOKUP($A91,'pl-data'!$A:$BR,8+AH$3)</f>
        <v>0</v>
      </c>
      <c r="AI91" s="33">
        <f>-VLOOKUP($A91,'pl-data'!$A:$BR,38+AI$3)</f>
        <v>0</v>
      </c>
      <c r="AJ91" s="33">
        <f>-VLOOKUP($A91,'pl-data'!$A:$BR,23+AJ$3)</f>
        <v>0</v>
      </c>
      <c r="AK91" s="34" t="str">
        <f t="shared" si="86"/>
        <v>n/a</v>
      </c>
      <c r="AL91" s="34" t="str">
        <f t="shared" si="87"/>
        <v>n/a</v>
      </c>
      <c r="AM91" s="8"/>
      <c r="AN91" s="33">
        <f>-VLOOKUP($A91,'pl-data'!$A:$BR,8+AN$3)</f>
        <v>0</v>
      </c>
      <c r="AO91" s="33">
        <f>-VLOOKUP($A91,'pl-data'!$A:$BR,38+AO$3)</f>
        <v>0</v>
      </c>
      <c r="AP91" s="33">
        <f>-VLOOKUP($A91,'pl-data'!$A:$BR,23+AP$3)</f>
        <v>0</v>
      </c>
      <c r="AQ91" s="34" t="str">
        <f t="shared" si="89"/>
        <v>n/a</v>
      </c>
      <c r="AR91" s="34" t="str">
        <f t="shared" si="90"/>
        <v>n/a</v>
      </c>
      <c r="AS91" s="8"/>
      <c r="AT91" s="33">
        <f>-VLOOKUP($A91,'pl-data'!$A:$BR,8+AT$3)</f>
        <v>0</v>
      </c>
      <c r="AU91" s="33">
        <f>-VLOOKUP($A91,'pl-data'!$A:$BR,38+AU$3)</f>
        <v>0</v>
      </c>
      <c r="AV91" s="33">
        <f>-VLOOKUP($A91,'pl-data'!$A:$BR,23+AV$3)</f>
        <v>0</v>
      </c>
      <c r="AW91" s="34" t="str">
        <f t="shared" si="92"/>
        <v>n/a</v>
      </c>
      <c r="AX91" s="34" t="str">
        <f t="shared" si="93"/>
        <v>n/a</v>
      </c>
      <c r="AY91" s="8"/>
      <c r="AZ91" s="33">
        <f>-VLOOKUP($A91,'pl-data'!$A:$BR,8+AZ$3)</f>
        <v>0</v>
      </c>
      <c r="BA91" s="33">
        <f>-VLOOKUP($A91,'pl-data'!$A:$BR,38+BA$3)</f>
        <v>0</v>
      </c>
      <c r="BB91" s="33">
        <f>-VLOOKUP($A91,'pl-data'!$A:$BR,23+BB$3)</f>
        <v>0</v>
      </c>
      <c r="BC91" s="34" t="str">
        <f t="shared" si="95"/>
        <v>n/a</v>
      </c>
      <c r="BD91" s="34" t="str">
        <f t="shared" si="96"/>
        <v>n/a</v>
      </c>
      <c r="BE91" s="8"/>
      <c r="BF91" s="33">
        <f>-VLOOKUP($A91,'pl-data'!$A:$BR,8+BF$3)</f>
        <v>0</v>
      </c>
      <c r="BG91" s="33">
        <f>-VLOOKUP($A91,'pl-data'!$A:$BR,38+BG$3)</f>
        <v>0</v>
      </c>
      <c r="BH91" s="33">
        <f>-VLOOKUP($A91,'pl-data'!$A:$BR,23+BH$3)</f>
        <v>0</v>
      </c>
      <c r="BI91" s="34" t="str">
        <f t="shared" si="98"/>
        <v>n/a</v>
      </c>
      <c r="BJ91" s="34" t="str">
        <f t="shared" si="99"/>
        <v>n/a</v>
      </c>
      <c r="BK91" s="8"/>
      <c r="BL91" s="33">
        <f>-VLOOKUP($A91,'pl-data'!$A:$BR,8+BL$3)</f>
        <v>0</v>
      </c>
      <c r="BM91" s="33">
        <f>-VLOOKUP($A91,'pl-data'!$A:$BR,38+BM$3)</f>
        <v>0</v>
      </c>
      <c r="BN91" s="33">
        <f>-VLOOKUP($A91,'pl-data'!$A:$BR,23+BN$3)</f>
        <v>0</v>
      </c>
      <c r="BO91" s="34" t="str">
        <f t="shared" si="101"/>
        <v>n/a</v>
      </c>
      <c r="BP91" s="34" t="str">
        <f t="shared" si="102"/>
        <v>n/a</v>
      </c>
      <c r="BQ91" s="8"/>
      <c r="BR91" s="33">
        <f>-VLOOKUP($A91,'pl-data'!$A:$BR,8+BR$3)</f>
        <v>0</v>
      </c>
      <c r="BS91" s="33">
        <f>-VLOOKUP($A91,'pl-data'!$A:$BR,38+BS$3)</f>
        <v>0</v>
      </c>
      <c r="BT91" s="33">
        <f>-VLOOKUP($A91,'pl-data'!$A:$BR,23+BT$3)</f>
        <v>0</v>
      </c>
      <c r="BU91" s="34" t="str">
        <f t="shared" si="104"/>
        <v>n/a</v>
      </c>
      <c r="BV91" s="34" t="str">
        <f t="shared" si="105"/>
        <v>n/a</v>
      </c>
      <c r="BW91" s="8"/>
      <c r="BX91" s="33">
        <f t="shared" si="109"/>
        <v>0</v>
      </c>
      <c r="BY91" s="33">
        <f t="shared" si="110"/>
        <v>0</v>
      </c>
      <c r="BZ91" s="33">
        <f t="shared" si="111"/>
        <v>0</v>
      </c>
      <c r="CA91" s="34" t="str">
        <f t="shared" si="107"/>
        <v>n/a</v>
      </c>
      <c r="CB91" s="34" t="str">
        <f t="shared" si="108"/>
        <v>n/a</v>
      </c>
      <c r="CC91" s="8"/>
    </row>
    <row r="92" spans="1:81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-VLOOKUP($A92,'pl-data'!$A:$BR,8+D$3)</f>
        <v>0</v>
      </c>
      <c r="E92" s="33">
        <f>-VLOOKUP($A92,'pl-data'!$A:$BR,38+E$3)</f>
        <v>0</v>
      </c>
      <c r="F92" s="33">
        <f>-VLOOKUP($A92,'pl-data'!$A:$BR,23+F$3)</f>
        <v>0</v>
      </c>
      <c r="G92" s="34" t="str">
        <f t="shared" si="71"/>
        <v>n/a</v>
      </c>
      <c r="H92" s="34" t="str">
        <f t="shared" si="72"/>
        <v>n/a</v>
      </c>
      <c r="I92" s="8"/>
      <c r="J92" s="33">
        <f>-VLOOKUP($A92,'pl-data'!$A:$BR,8+J$3)</f>
        <v>0</v>
      </c>
      <c r="K92" s="33">
        <f>-VLOOKUP($A92,'pl-data'!$A:$BR,38+K$3)</f>
        <v>0</v>
      </c>
      <c r="L92" s="33">
        <f>-VLOOKUP($A92,'pl-data'!$A:$BR,23+L$3)</f>
        <v>0</v>
      </c>
      <c r="M92" s="34" t="str">
        <f t="shared" si="74"/>
        <v>n/a</v>
      </c>
      <c r="N92" s="34" t="str">
        <f t="shared" si="75"/>
        <v>n/a</v>
      </c>
      <c r="O92" s="8"/>
      <c r="P92" s="33">
        <f>-VLOOKUP($A92,'pl-data'!$A:$BR,8+P$3)</f>
        <v>0</v>
      </c>
      <c r="Q92" s="33">
        <f>-VLOOKUP($A92,'pl-data'!$A:$BR,38+Q$3)</f>
        <v>0</v>
      </c>
      <c r="R92" s="33">
        <f>-VLOOKUP($A92,'pl-data'!$A:$BR,23+R$3)</f>
        <v>0</v>
      </c>
      <c r="S92" s="34" t="str">
        <f t="shared" si="77"/>
        <v>n/a</v>
      </c>
      <c r="T92" s="34" t="str">
        <f t="shared" si="78"/>
        <v>n/a</v>
      </c>
      <c r="U92" s="8"/>
      <c r="V92" s="33">
        <f>-VLOOKUP($A92,'pl-data'!$A:$BR,8+V$3)</f>
        <v>0</v>
      </c>
      <c r="W92" s="33">
        <f>-VLOOKUP($A92,'pl-data'!$A:$BR,38+W$3)</f>
        <v>0</v>
      </c>
      <c r="X92" s="33">
        <f>-VLOOKUP($A92,'pl-data'!$A:$BR,23+X$3)</f>
        <v>0</v>
      </c>
      <c r="Y92" s="34" t="str">
        <f t="shared" si="80"/>
        <v>n/a</v>
      </c>
      <c r="Z92" s="34" t="str">
        <f t="shared" si="81"/>
        <v>n/a</v>
      </c>
      <c r="AA92" s="8"/>
      <c r="AB92" s="33">
        <f>-VLOOKUP($A92,'pl-data'!$A:$BR,8+AB$3)</f>
        <v>0</v>
      </c>
      <c r="AC92" s="33">
        <f>-VLOOKUP($A92,'pl-data'!$A:$BR,38+AC$3)</f>
        <v>0</v>
      </c>
      <c r="AD92" s="33">
        <f>-VLOOKUP($A92,'pl-data'!$A:$BR,23+AD$3)</f>
        <v>0</v>
      </c>
      <c r="AE92" s="34" t="str">
        <f t="shared" si="83"/>
        <v>n/a</v>
      </c>
      <c r="AF92" s="34" t="str">
        <f t="shared" si="84"/>
        <v>n/a</v>
      </c>
      <c r="AG92" s="8"/>
      <c r="AH92" s="33">
        <f>-VLOOKUP($A92,'pl-data'!$A:$BR,8+AH$3)</f>
        <v>0</v>
      </c>
      <c r="AI92" s="33">
        <f>-VLOOKUP($A92,'pl-data'!$A:$BR,38+AI$3)</f>
        <v>0</v>
      </c>
      <c r="AJ92" s="33">
        <f>-VLOOKUP($A92,'pl-data'!$A:$BR,23+AJ$3)</f>
        <v>0</v>
      </c>
      <c r="AK92" s="34" t="str">
        <f t="shared" si="86"/>
        <v>n/a</v>
      </c>
      <c r="AL92" s="34" t="str">
        <f t="shared" si="87"/>
        <v>n/a</v>
      </c>
      <c r="AM92" s="8"/>
      <c r="AN92" s="33">
        <f>-VLOOKUP($A92,'pl-data'!$A:$BR,8+AN$3)</f>
        <v>0</v>
      </c>
      <c r="AO92" s="33">
        <f>-VLOOKUP($A92,'pl-data'!$A:$BR,38+AO$3)</f>
        <v>0</v>
      </c>
      <c r="AP92" s="33">
        <f>-VLOOKUP($A92,'pl-data'!$A:$BR,23+AP$3)</f>
        <v>0</v>
      </c>
      <c r="AQ92" s="34" t="str">
        <f t="shared" si="89"/>
        <v>n/a</v>
      </c>
      <c r="AR92" s="34" t="str">
        <f t="shared" si="90"/>
        <v>n/a</v>
      </c>
      <c r="AS92" s="8"/>
      <c r="AT92" s="33">
        <f>-VLOOKUP($A92,'pl-data'!$A:$BR,8+AT$3)</f>
        <v>0</v>
      </c>
      <c r="AU92" s="33">
        <f>-VLOOKUP($A92,'pl-data'!$A:$BR,38+AU$3)</f>
        <v>0</v>
      </c>
      <c r="AV92" s="33">
        <f>-VLOOKUP($A92,'pl-data'!$A:$BR,23+AV$3)</f>
        <v>0</v>
      </c>
      <c r="AW92" s="34" t="str">
        <f t="shared" si="92"/>
        <v>n/a</v>
      </c>
      <c r="AX92" s="34" t="str">
        <f t="shared" si="93"/>
        <v>n/a</v>
      </c>
      <c r="AY92" s="8"/>
      <c r="AZ92" s="33">
        <f>-VLOOKUP($A92,'pl-data'!$A:$BR,8+AZ$3)</f>
        <v>0</v>
      </c>
      <c r="BA92" s="33">
        <f>-VLOOKUP($A92,'pl-data'!$A:$BR,38+BA$3)</f>
        <v>0</v>
      </c>
      <c r="BB92" s="33">
        <f>-VLOOKUP($A92,'pl-data'!$A:$BR,23+BB$3)</f>
        <v>0</v>
      </c>
      <c r="BC92" s="34" t="str">
        <f t="shared" si="95"/>
        <v>n/a</v>
      </c>
      <c r="BD92" s="34" t="str">
        <f t="shared" si="96"/>
        <v>n/a</v>
      </c>
      <c r="BE92" s="8"/>
      <c r="BF92" s="33">
        <f>-VLOOKUP($A92,'pl-data'!$A:$BR,8+BF$3)</f>
        <v>0</v>
      </c>
      <c r="BG92" s="33">
        <f>-VLOOKUP($A92,'pl-data'!$A:$BR,38+BG$3)</f>
        <v>0</v>
      </c>
      <c r="BH92" s="33">
        <f>-VLOOKUP($A92,'pl-data'!$A:$BR,23+BH$3)</f>
        <v>0</v>
      </c>
      <c r="BI92" s="34" t="str">
        <f t="shared" si="98"/>
        <v>n/a</v>
      </c>
      <c r="BJ92" s="34" t="str">
        <f t="shared" si="99"/>
        <v>n/a</v>
      </c>
      <c r="BK92" s="8"/>
      <c r="BL92" s="33">
        <f>-VLOOKUP($A92,'pl-data'!$A:$BR,8+BL$3)</f>
        <v>0</v>
      </c>
      <c r="BM92" s="33">
        <f>-VLOOKUP($A92,'pl-data'!$A:$BR,38+BM$3)</f>
        <v>0</v>
      </c>
      <c r="BN92" s="33">
        <f>-VLOOKUP($A92,'pl-data'!$A:$BR,23+BN$3)</f>
        <v>0</v>
      </c>
      <c r="BO92" s="34" t="str">
        <f t="shared" si="101"/>
        <v>n/a</v>
      </c>
      <c r="BP92" s="34" t="str">
        <f t="shared" si="102"/>
        <v>n/a</v>
      </c>
      <c r="BQ92" s="8"/>
      <c r="BR92" s="33">
        <f>-VLOOKUP($A92,'pl-data'!$A:$BR,8+BR$3)</f>
        <v>0</v>
      </c>
      <c r="BS92" s="33">
        <f>-VLOOKUP($A92,'pl-data'!$A:$BR,38+BS$3)</f>
        <v>0</v>
      </c>
      <c r="BT92" s="33">
        <f>-VLOOKUP($A92,'pl-data'!$A:$BR,23+BT$3)</f>
        <v>0</v>
      </c>
      <c r="BU92" s="34" t="str">
        <f t="shared" si="104"/>
        <v>n/a</v>
      </c>
      <c r="BV92" s="34" t="str">
        <f t="shared" si="105"/>
        <v>n/a</v>
      </c>
      <c r="BW92" s="8"/>
      <c r="BX92" s="33">
        <f t="shared" si="109"/>
        <v>0</v>
      </c>
      <c r="BY92" s="33">
        <f t="shared" si="110"/>
        <v>0</v>
      </c>
      <c r="BZ92" s="33">
        <f t="shared" si="111"/>
        <v>0</v>
      </c>
      <c r="CA92" s="34" t="str">
        <f t="shared" si="107"/>
        <v>n/a</v>
      </c>
      <c r="CB92" s="34" t="str">
        <f t="shared" si="108"/>
        <v>n/a</v>
      </c>
      <c r="CC92" s="8"/>
    </row>
    <row r="93" spans="1:81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-VLOOKUP($A93,'pl-data'!$A:$BR,8+D$3)</f>
        <v>0</v>
      </c>
      <c r="E93" s="33">
        <f>-VLOOKUP($A93,'pl-data'!$A:$BR,38+E$3)</f>
        <v>0</v>
      </c>
      <c r="F93" s="33">
        <f>-VLOOKUP($A93,'pl-data'!$A:$BR,23+F$3)</f>
        <v>0</v>
      </c>
      <c r="G93" s="34" t="str">
        <f t="shared" si="71"/>
        <v>n/a</v>
      </c>
      <c r="H93" s="34" t="str">
        <f t="shared" si="72"/>
        <v>n/a</v>
      </c>
      <c r="I93" s="8"/>
      <c r="J93" s="33">
        <f>-VLOOKUP($A93,'pl-data'!$A:$BR,8+J$3)</f>
        <v>0</v>
      </c>
      <c r="K93" s="33">
        <f>-VLOOKUP($A93,'pl-data'!$A:$BR,38+K$3)</f>
        <v>0</v>
      </c>
      <c r="L93" s="33">
        <f>-VLOOKUP($A93,'pl-data'!$A:$BR,23+L$3)</f>
        <v>0</v>
      </c>
      <c r="M93" s="34" t="str">
        <f t="shared" si="74"/>
        <v>n/a</v>
      </c>
      <c r="N93" s="34" t="str">
        <f t="shared" si="75"/>
        <v>n/a</v>
      </c>
      <c r="O93" s="8"/>
      <c r="P93" s="33">
        <f>-VLOOKUP($A93,'pl-data'!$A:$BR,8+P$3)</f>
        <v>0</v>
      </c>
      <c r="Q93" s="33">
        <f>-VLOOKUP($A93,'pl-data'!$A:$BR,38+Q$3)</f>
        <v>0</v>
      </c>
      <c r="R93" s="33">
        <f>-VLOOKUP($A93,'pl-data'!$A:$BR,23+R$3)</f>
        <v>0</v>
      </c>
      <c r="S93" s="34" t="str">
        <f t="shared" si="77"/>
        <v>n/a</v>
      </c>
      <c r="T93" s="34" t="str">
        <f t="shared" si="78"/>
        <v>n/a</v>
      </c>
      <c r="U93" s="8"/>
      <c r="V93" s="33">
        <f>-VLOOKUP($A93,'pl-data'!$A:$BR,8+V$3)</f>
        <v>0</v>
      </c>
      <c r="W93" s="33">
        <f>-VLOOKUP($A93,'pl-data'!$A:$BR,38+W$3)</f>
        <v>0</v>
      </c>
      <c r="X93" s="33">
        <f>-VLOOKUP($A93,'pl-data'!$A:$BR,23+X$3)</f>
        <v>0</v>
      </c>
      <c r="Y93" s="34" t="str">
        <f t="shared" si="80"/>
        <v>n/a</v>
      </c>
      <c r="Z93" s="34" t="str">
        <f t="shared" si="81"/>
        <v>n/a</v>
      </c>
      <c r="AA93" s="8"/>
      <c r="AB93" s="33">
        <f>-VLOOKUP($A93,'pl-data'!$A:$BR,8+AB$3)</f>
        <v>0</v>
      </c>
      <c r="AC93" s="33">
        <f>-VLOOKUP($A93,'pl-data'!$A:$BR,38+AC$3)</f>
        <v>0</v>
      </c>
      <c r="AD93" s="33">
        <f>-VLOOKUP($A93,'pl-data'!$A:$BR,23+AD$3)</f>
        <v>0</v>
      </c>
      <c r="AE93" s="34" t="str">
        <f t="shared" si="83"/>
        <v>n/a</v>
      </c>
      <c r="AF93" s="34" t="str">
        <f t="shared" si="84"/>
        <v>n/a</v>
      </c>
      <c r="AG93" s="8"/>
      <c r="AH93" s="33">
        <f>-VLOOKUP($A93,'pl-data'!$A:$BR,8+AH$3)</f>
        <v>0</v>
      </c>
      <c r="AI93" s="33">
        <f>-VLOOKUP($A93,'pl-data'!$A:$BR,38+AI$3)</f>
        <v>0</v>
      </c>
      <c r="AJ93" s="33">
        <f>-VLOOKUP($A93,'pl-data'!$A:$BR,23+AJ$3)</f>
        <v>0</v>
      </c>
      <c r="AK93" s="34" t="str">
        <f t="shared" si="86"/>
        <v>n/a</v>
      </c>
      <c r="AL93" s="34" t="str">
        <f t="shared" si="87"/>
        <v>n/a</v>
      </c>
      <c r="AM93" s="8"/>
      <c r="AN93" s="33">
        <f>-VLOOKUP($A93,'pl-data'!$A:$BR,8+AN$3)</f>
        <v>0</v>
      </c>
      <c r="AO93" s="33">
        <f>-VLOOKUP($A93,'pl-data'!$A:$BR,38+AO$3)</f>
        <v>0</v>
      </c>
      <c r="AP93" s="33">
        <f>-VLOOKUP($A93,'pl-data'!$A:$BR,23+AP$3)</f>
        <v>0</v>
      </c>
      <c r="AQ93" s="34" t="str">
        <f t="shared" si="89"/>
        <v>n/a</v>
      </c>
      <c r="AR93" s="34" t="str">
        <f t="shared" si="90"/>
        <v>n/a</v>
      </c>
      <c r="AS93" s="8"/>
      <c r="AT93" s="33">
        <f>-VLOOKUP($A93,'pl-data'!$A:$BR,8+AT$3)</f>
        <v>0</v>
      </c>
      <c r="AU93" s="33">
        <f>-VLOOKUP($A93,'pl-data'!$A:$BR,38+AU$3)</f>
        <v>0</v>
      </c>
      <c r="AV93" s="33">
        <f>-VLOOKUP($A93,'pl-data'!$A:$BR,23+AV$3)</f>
        <v>0</v>
      </c>
      <c r="AW93" s="34" t="str">
        <f t="shared" si="92"/>
        <v>n/a</v>
      </c>
      <c r="AX93" s="34" t="str">
        <f t="shared" si="93"/>
        <v>n/a</v>
      </c>
      <c r="AY93" s="8"/>
      <c r="AZ93" s="33">
        <f>-VLOOKUP($A93,'pl-data'!$A:$BR,8+AZ$3)</f>
        <v>0</v>
      </c>
      <c r="BA93" s="33">
        <f>-VLOOKUP($A93,'pl-data'!$A:$BR,38+BA$3)</f>
        <v>0</v>
      </c>
      <c r="BB93" s="33">
        <f>-VLOOKUP($A93,'pl-data'!$A:$BR,23+BB$3)</f>
        <v>0</v>
      </c>
      <c r="BC93" s="34" t="str">
        <f t="shared" si="95"/>
        <v>n/a</v>
      </c>
      <c r="BD93" s="34" t="str">
        <f t="shared" si="96"/>
        <v>n/a</v>
      </c>
      <c r="BE93" s="8"/>
      <c r="BF93" s="33">
        <f>-VLOOKUP($A93,'pl-data'!$A:$BR,8+BF$3)</f>
        <v>0</v>
      </c>
      <c r="BG93" s="33">
        <f>-VLOOKUP($A93,'pl-data'!$A:$BR,38+BG$3)</f>
        <v>0</v>
      </c>
      <c r="BH93" s="33">
        <f>-VLOOKUP($A93,'pl-data'!$A:$BR,23+BH$3)</f>
        <v>0</v>
      </c>
      <c r="BI93" s="34" t="str">
        <f t="shared" si="98"/>
        <v>n/a</v>
      </c>
      <c r="BJ93" s="34" t="str">
        <f t="shared" si="99"/>
        <v>n/a</v>
      </c>
      <c r="BK93" s="8"/>
      <c r="BL93" s="33">
        <f>-VLOOKUP($A93,'pl-data'!$A:$BR,8+BL$3)</f>
        <v>0</v>
      </c>
      <c r="BM93" s="33">
        <f>-VLOOKUP($A93,'pl-data'!$A:$BR,38+BM$3)</f>
        <v>0</v>
      </c>
      <c r="BN93" s="33">
        <f>-VLOOKUP($A93,'pl-data'!$A:$BR,23+BN$3)</f>
        <v>0</v>
      </c>
      <c r="BO93" s="34" t="str">
        <f t="shared" si="101"/>
        <v>n/a</v>
      </c>
      <c r="BP93" s="34" t="str">
        <f t="shared" si="102"/>
        <v>n/a</v>
      </c>
      <c r="BQ93" s="8"/>
      <c r="BR93" s="33">
        <f>-VLOOKUP($A93,'pl-data'!$A:$BR,8+BR$3)</f>
        <v>0</v>
      </c>
      <c r="BS93" s="33">
        <f>-VLOOKUP($A93,'pl-data'!$A:$BR,38+BS$3)</f>
        <v>0</v>
      </c>
      <c r="BT93" s="33">
        <f>-VLOOKUP($A93,'pl-data'!$A:$BR,23+BT$3)</f>
        <v>0</v>
      </c>
      <c r="BU93" s="34" t="str">
        <f t="shared" si="104"/>
        <v>n/a</v>
      </c>
      <c r="BV93" s="34" t="str">
        <f t="shared" si="105"/>
        <v>n/a</v>
      </c>
      <c r="BW93" s="8"/>
      <c r="BX93" s="33">
        <f t="shared" si="109"/>
        <v>0</v>
      </c>
      <c r="BY93" s="33">
        <f t="shared" si="110"/>
        <v>0</v>
      </c>
      <c r="BZ93" s="33">
        <f t="shared" si="111"/>
        <v>0</v>
      </c>
      <c r="CA93" s="34" t="str">
        <f t="shared" si="107"/>
        <v>n/a</v>
      </c>
      <c r="CB93" s="34" t="str">
        <f t="shared" si="108"/>
        <v>n/a</v>
      </c>
      <c r="CC93" s="8"/>
    </row>
    <row r="94" spans="1:81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-VLOOKUP($A94,'pl-data'!$A:$BR,8+D$3)</f>
        <v>0</v>
      </c>
      <c r="E94" s="33">
        <f>-VLOOKUP($A94,'pl-data'!$A:$BR,38+E$3)</f>
        <v>0</v>
      </c>
      <c r="F94" s="33">
        <f>-VLOOKUP($A94,'pl-data'!$A:$BR,23+F$3)</f>
        <v>0</v>
      </c>
      <c r="G94" s="34" t="str">
        <f t="shared" si="71"/>
        <v>n/a</v>
      </c>
      <c r="H94" s="34" t="str">
        <f t="shared" si="72"/>
        <v>n/a</v>
      </c>
      <c r="I94" s="8"/>
      <c r="J94" s="33">
        <f>-VLOOKUP($A94,'pl-data'!$A:$BR,8+J$3)</f>
        <v>0</v>
      </c>
      <c r="K94" s="33">
        <f>-VLOOKUP($A94,'pl-data'!$A:$BR,38+K$3)</f>
        <v>0</v>
      </c>
      <c r="L94" s="33">
        <f>-VLOOKUP($A94,'pl-data'!$A:$BR,23+L$3)</f>
        <v>0</v>
      </c>
      <c r="M94" s="34" t="str">
        <f t="shared" si="74"/>
        <v>n/a</v>
      </c>
      <c r="N94" s="34" t="str">
        <f t="shared" si="75"/>
        <v>n/a</v>
      </c>
      <c r="O94" s="8"/>
      <c r="P94" s="33">
        <f>-VLOOKUP($A94,'pl-data'!$A:$BR,8+P$3)</f>
        <v>0</v>
      </c>
      <c r="Q94" s="33">
        <f>-VLOOKUP($A94,'pl-data'!$A:$BR,38+Q$3)</f>
        <v>0</v>
      </c>
      <c r="R94" s="33">
        <f>-VLOOKUP($A94,'pl-data'!$A:$BR,23+R$3)</f>
        <v>0</v>
      </c>
      <c r="S94" s="34" t="str">
        <f t="shared" si="77"/>
        <v>n/a</v>
      </c>
      <c r="T94" s="34" t="str">
        <f t="shared" si="78"/>
        <v>n/a</v>
      </c>
      <c r="U94" s="8"/>
      <c r="V94" s="33">
        <f>-VLOOKUP($A94,'pl-data'!$A:$BR,8+V$3)</f>
        <v>0</v>
      </c>
      <c r="W94" s="33">
        <f>-VLOOKUP($A94,'pl-data'!$A:$BR,38+W$3)</f>
        <v>0</v>
      </c>
      <c r="X94" s="33">
        <f>-VLOOKUP($A94,'pl-data'!$A:$BR,23+X$3)</f>
        <v>0</v>
      </c>
      <c r="Y94" s="34" t="str">
        <f t="shared" si="80"/>
        <v>n/a</v>
      </c>
      <c r="Z94" s="34" t="str">
        <f t="shared" si="81"/>
        <v>n/a</v>
      </c>
      <c r="AA94" s="8"/>
      <c r="AB94" s="33">
        <f>-VLOOKUP($A94,'pl-data'!$A:$BR,8+AB$3)</f>
        <v>0</v>
      </c>
      <c r="AC94" s="33">
        <f>-VLOOKUP($A94,'pl-data'!$A:$BR,38+AC$3)</f>
        <v>0</v>
      </c>
      <c r="AD94" s="33">
        <f>-VLOOKUP($A94,'pl-data'!$A:$BR,23+AD$3)</f>
        <v>0</v>
      </c>
      <c r="AE94" s="34" t="str">
        <f t="shared" si="83"/>
        <v>n/a</v>
      </c>
      <c r="AF94" s="34" t="str">
        <f t="shared" si="84"/>
        <v>n/a</v>
      </c>
      <c r="AG94" s="8"/>
      <c r="AH94" s="33">
        <f>-VLOOKUP($A94,'pl-data'!$A:$BR,8+AH$3)</f>
        <v>0</v>
      </c>
      <c r="AI94" s="33">
        <f>-VLOOKUP($A94,'pl-data'!$A:$BR,38+AI$3)</f>
        <v>0</v>
      </c>
      <c r="AJ94" s="33">
        <f>-VLOOKUP($A94,'pl-data'!$A:$BR,23+AJ$3)</f>
        <v>0</v>
      </c>
      <c r="AK94" s="34" t="str">
        <f t="shared" si="86"/>
        <v>n/a</v>
      </c>
      <c r="AL94" s="34" t="str">
        <f t="shared" si="87"/>
        <v>n/a</v>
      </c>
      <c r="AM94" s="8"/>
      <c r="AN94" s="33">
        <f>-VLOOKUP($A94,'pl-data'!$A:$BR,8+AN$3)</f>
        <v>0</v>
      </c>
      <c r="AO94" s="33">
        <f>-VLOOKUP($A94,'pl-data'!$A:$BR,38+AO$3)</f>
        <v>0</v>
      </c>
      <c r="AP94" s="33">
        <f>-VLOOKUP($A94,'pl-data'!$A:$BR,23+AP$3)</f>
        <v>0</v>
      </c>
      <c r="AQ94" s="34" t="str">
        <f t="shared" si="89"/>
        <v>n/a</v>
      </c>
      <c r="AR94" s="34" t="str">
        <f t="shared" si="90"/>
        <v>n/a</v>
      </c>
      <c r="AS94" s="8"/>
      <c r="AT94" s="33">
        <f>-VLOOKUP($A94,'pl-data'!$A:$BR,8+AT$3)</f>
        <v>0</v>
      </c>
      <c r="AU94" s="33">
        <f>-VLOOKUP($A94,'pl-data'!$A:$BR,38+AU$3)</f>
        <v>0</v>
      </c>
      <c r="AV94" s="33">
        <f>-VLOOKUP($A94,'pl-data'!$A:$BR,23+AV$3)</f>
        <v>0</v>
      </c>
      <c r="AW94" s="34" t="str">
        <f t="shared" si="92"/>
        <v>n/a</v>
      </c>
      <c r="AX94" s="34" t="str">
        <f t="shared" si="93"/>
        <v>n/a</v>
      </c>
      <c r="AY94" s="8"/>
      <c r="AZ94" s="33">
        <f>-VLOOKUP($A94,'pl-data'!$A:$BR,8+AZ$3)</f>
        <v>0</v>
      </c>
      <c r="BA94" s="33">
        <f>-VLOOKUP($A94,'pl-data'!$A:$BR,38+BA$3)</f>
        <v>0</v>
      </c>
      <c r="BB94" s="33">
        <f>-VLOOKUP($A94,'pl-data'!$A:$BR,23+BB$3)</f>
        <v>0</v>
      </c>
      <c r="BC94" s="34" t="str">
        <f t="shared" si="95"/>
        <v>n/a</v>
      </c>
      <c r="BD94" s="34" t="str">
        <f t="shared" si="96"/>
        <v>n/a</v>
      </c>
      <c r="BE94" s="8"/>
      <c r="BF94" s="33">
        <f>-VLOOKUP($A94,'pl-data'!$A:$BR,8+BF$3)</f>
        <v>0</v>
      </c>
      <c r="BG94" s="33">
        <f>-VLOOKUP($A94,'pl-data'!$A:$BR,38+BG$3)</f>
        <v>0</v>
      </c>
      <c r="BH94" s="33">
        <f>-VLOOKUP($A94,'pl-data'!$A:$BR,23+BH$3)</f>
        <v>0</v>
      </c>
      <c r="BI94" s="34" t="str">
        <f t="shared" si="98"/>
        <v>n/a</v>
      </c>
      <c r="BJ94" s="34" t="str">
        <f t="shared" si="99"/>
        <v>n/a</v>
      </c>
      <c r="BK94" s="8"/>
      <c r="BL94" s="33">
        <f>-VLOOKUP($A94,'pl-data'!$A:$BR,8+BL$3)</f>
        <v>0</v>
      </c>
      <c r="BM94" s="33">
        <f>-VLOOKUP($A94,'pl-data'!$A:$BR,38+BM$3)</f>
        <v>0</v>
      </c>
      <c r="BN94" s="33">
        <f>-VLOOKUP($A94,'pl-data'!$A:$BR,23+BN$3)</f>
        <v>0</v>
      </c>
      <c r="BO94" s="34" t="str">
        <f t="shared" si="101"/>
        <v>n/a</v>
      </c>
      <c r="BP94" s="34" t="str">
        <f t="shared" si="102"/>
        <v>n/a</v>
      </c>
      <c r="BQ94" s="8"/>
      <c r="BR94" s="33">
        <f>-VLOOKUP($A94,'pl-data'!$A:$BR,8+BR$3)</f>
        <v>0</v>
      </c>
      <c r="BS94" s="33">
        <f>-VLOOKUP($A94,'pl-data'!$A:$BR,38+BS$3)</f>
        <v>0</v>
      </c>
      <c r="BT94" s="33">
        <f>-VLOOKUP($A94,'pl-data'!$A:$BR,23+BT$3)</f>
        <v>0</v>
      </c>
      <c r="BU94" s="34" t="str">
        <f t="shared" si="104"/>
        <v>n/a</v>
      </c>
      <c r="BV94" s="34" t="str">
        <f t="shared" si="105"/>
        <v>n/a</v>
      </c>
      <c r="BW94" s="8"/>
      <c r="BX94" s="33">
        <f t="shared" si="109"/>
        <v>0</v>
      </c>
      <c r="BY94" s="33">
        <f t="shared" si="110"/>
        <v>0</v>
      </c>
      <c r="BZ94" s="33">
        <f t="shared" si="111"/>
        <v>0</v>
      </c>
      <c r="CA94" s="34" t="str">
        <f t="shared" si="107"/>
        <v>n/a</v>
      </c>
      <c r="CB94" s="34" t="str">
        <f t="shared" si="108"/>
        <v>n/a</v>
      </c>
      <c r="CC94" s="8"/>
    </row>
    <row r="95" spans="1:81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-VLOOKUP($A95,'pl-data'!$A:$BR,8+D$3)</f>
        <v>0</v>
      </c>
      <c r="E95" s="33">
        <f>-VLOOKUP($A95,'pl-data'!$A:$BR,38+E$3)</f>
        <v>0</v>
      </c>
      <c r="F95" s="33">
        <f>-VLOOKUP($A95,'pl-data'!$A:$BR,23+F$3)</f>
        <v>0</v>
      </c>
      <c r="G95" s="34" t="str">
        <f t="shared" si="71"/>
        <v>n/a</v>
      </c>
      <c r="H95" s="34" t="str">
        <f t="shared" si="72"/>
        <v>n/a</v>
      </c>
      <c r="I95" s="8"/>
      <c r="J95" s="33">
        <f>-VLOOKUP($A95,'pl-data'!$A:$BR,8+J$3)</f>
        <v>0</v>
      </c>
      <c r="K95" s="33">
        <f>-VLOOKUP($A95,'pl-data'!$A:$BR,38+K$3)</f>
        <v>0</v>
      </c>
      <c r="L95" s="33">
        <f>-VLOOKUP($A95,'pl-data'!$A:$BR,23+L$3)</f>
        <v>0</v>
      </c>
      <c r="M95" s="34" t="str">
        <f t="shared" si="74"/>
        <v>n/a</v>
      </c>
      <c r="N95" s="34" t="str">
        <f t="shared" si="75"/>
        <v>n/a</v>
      </c>
      <c r="O95" s="8"/>
      <c r="P95" s="33">
        <f>-VLOOKUP($A95,'pl-data'!$A:$BR,8+P$3)</f>
        <v>0</v>
      </c>
      <c r="Q95" s="33">
        <f>-VLOOKUP($A95,'pl-data'!$A:$BR,38+Q$3)</f>
        <v>0</v>
      </c>
      <c r="R95" s="33">
        <f>-VLOOKUP($A95,'pl-data'!$A:$BR,23+R$3)</f>
        <v>0</v>
      </c>
      <c r="S95" s="34" t="str">
        <f t="shared" si="77"/>
        <v>n/a</v>
      </c>
      <c r="T95" s="34" t="str">
        <f t="shared" si="78"/>
        <v>n/a</v>
      </c>
      <c r="U95" s="8"/>
      <c r="V95" s="33">
        <f>-VLOOKUP($A95,'pl-data'!$A:$BR,8+V$3)</f>
        <v>0</v>
      </c>
      <c r="W95" s="33">
        <f>-VLOOKUP($A95,'pl-data'!$A:$BR,38+W$3)</f>
        <v>0</v>
      </c>
      <c r="X95" s="33">
        <f>-VLOOKUP($A95,'pl-data'!$A:$BR,23+X$3)</f>
        <v>0</v>
      </c>
      <c r="Y95" s="34" t="str">
        <f t="shared" si="80"/>
        <v>n/a</v>
      </c>
      <c r="Z95" s="34" t="str">
        <f t="shared" si="81"/>
        <v>n/a</v>
      </c>
      <c r="AA95" s="8"/>
      <c r="AB95" s="33">
        <f>-VLOOKUP($A95,'pl-data'!$A:$BR,8+AB$3)</f>
        <v>0</v>
      </c>
      <c r="AC95" s="33">
        <f>-VLOOKUP($A95,'pl-data'!$A:$BR,38+AC$3)</f>
        <v>0</v>
      </c>
      <c r="AD95" s="33">
        <f>-VLOOKUP($A95,'pl-data'!$A:$BR,23+AD$3)</f>
        <v>0</v>
      </c>
      <c r="AE95" s="34" t="str">
        <f t="shared" si="83"/>
        <v>n/a</v>
      </c>
      <c r="AF95" s="34" t="str">
        <f t="shared" si="84"/>
        <v>n/a</v>
      </c>
      <c r="AG95" s="8"/>
      <c r="AH95" s="33">
        <f>-VLOOKUP($A95,'pl-data'!$A:$BR,8+AH$3)</f>
        <v>0</v>
      </c>
      <c r="AI95" s="33">
        <f>-VLOOKUP($A95,'pl-data'!$A:$BR,38+AI$3)</f>
        <v>0</v>
      </c>
      <c r="AJ95" s="33">
        <f>-VLOOKUP($A95,'pl-data'!$A:$BR,23+AJ$3)</f>
        <v>0</v>
      </c>
      <c r="AK95" s="34" t="str">
        <f t="shared" si="86"/>
        <v>n/a</v>
      </c>
      <c r="AL95" s="34" t="str">
        <f t="shared" si="87"/>
        <v>n/a</v>
      </c>
      <c r="AM95" s="8"/>
      <c r="AN95" s="33">
        <f>-VLOOKUP($A95,'pl-data'!$A:$BR,8+AN$3)</f>
        <v>0</v>
      </c>
      <c r="AO95" s="33">
        <f>-VLOOKUP($A95,'pl-data'!$A:$BR,38+AO$3)</f>
        <v>0</v>
      </c>
      <c r="AP95" s="33">
        <f>-VLOOKUP($A95,'pl-data'!$A:$BR,23+AP$3)</f>
        <v>0</v>
      </c>
      <c r="AQ95" s="34" t="str">
        <f t="shared" si="89"/>
        <v>n/a</v>
      </c>
      <c r="AR95" s="34" t="str">
        <f t="shared" si="90"/>
        <v>n/a</v>
      </c>
      <c r="AS95" s="8"/>
      <c r="AT95" s="33">
        <f>-VLOOKUP($A95,'pl-data'!$A:$BR,8+AT$3)</f>
        <v>0</v>
      </c>
      <c r="AU95" s="33">
        <f>-VLOOKUP($A95,'pl-data'!$A:$BR,38+AU$3)</f>
        <v>0</v>
      </c>
      <c r="AV95" s="33">
        <f>-VLOOKUP($A95,'pl-data'!$A:$BR,23+AV$3)</f>
        <v>0</v>
      </c>
      <c r="AW95" s="34" t="str">
        <f t="shared" si="92"/>
        <v>n/a</v>
      </c>
      <c r="AX95" s="34" t="str">
        <f t="shared" si="93"/>
        <v>n/a</v>
      </c>
      <c r="AY95" s="8"/>
      <c r="AZ95" s="33">
        <f>-VLOOKUP($A95,'pl-data'!$A:$BR,8+AZ$3)</f>
        <v>0</v>
      </c>
      <c r="BA95" s="33">
        <f>-VLOOKUP($A95,'pl-data'!$A:$BR,38+BA$3)</f>
        <v>0</v>
      </c>
      <c r="BB95" s="33">
        <f>-VLOOKUP($A95,'pl-data'!$A:$BR,23+BB$3)</f>
        <v>0</v>
      </c>
      <c r="BC95" s="34" t="str">
        <f t="shared" si="95"/>
        <v>n/a</v>
      </c>
      <c r="BD95" s="34" t="str">
        <f t="shared" si="96"/>
        <v>n/a</v>
      </c>
      <c r="BE95" s="8"/>
      <c r="BF95" s="33">
        <f>-VLOOKUP($A95,'pl-data'!$A:$BR,8+BF$3)</f>
        <v>0</v>
      </c>
      <c r="BG95" s="33">
        <f>-VLOOKUP($A95,'pl-data'!$A:$BR,38+BG$3)</f>
        <v>0</v>
      </c>
      <c r="BH95" s="33">
        <f>-VLOOKUP($A95,'pl-data'!$A:$BR,23+BH$3)</f>
        <v>0</v>
      </c>
      <c r="BI95" s="34" t="str">
        <f t="shared" si="98"/>
        <v>n/a</v>
      </c>
      <c r="BJ95" s="34" t="str">
        <f t="shared" si="99"/>
        <v>n/a</v>
      </c>
      <c r="BK95" s="8"/>
      <c r="BL95" s="33">
        <f>-VLOOKUP($A95,'pl-data'!$A:$BR,8+BL$3)</f>
        <v>0</v>
      </c>
      <c r="BM95" s="33">
        <f>-VLOOKUP($A95,'pl-data'!$A:$BR,38+BM$3)</f>
        <v>0</v>
      </c>
      <c r="BN95" s="33">
        <f>-VLOOKUP($A95,'pl-data'!$A:$BR,23+BN$3)</f>
        <v>0</v>
      </c>
      <c r="BO95" s="34" t="str">
        <f t="shared" si="101"/>
        <v>n/a</v>
      </c>
      <c r="BP95" s="34" t="str">
        <f t="shared" si="102"/>
        <v>n/a</v>
      </c>
      <c r="BQ95" s="8"/>
      <c r="BR95" s="33">
        <f>-VLOOKUP($A95,'pl-data'!$A:$BR,8+BR$3)</f>
        <v>0</v>
      </c>
      <c r="BS95" s="33">
        <f>-VLOOKUP($A95,'pl-data'!$A:$BR,38+BS$3)</f>
        <v>0</v>
      </c>
      <c r="BT95" s="33">
        <f>-VLOOKUP($A95,'pl-data'!$A:$BR,23+BT$3)</f>
        <v>0</v>
      </c>
      <c r="BU95" s="34" t="str">
        <f t="shared" si="104"/>
        <v>n/a</v>
      </c>
      <c r="BV95" s="34" t="str">
        <f t="shared" si="105"/>
        <v>n/a</v>
      </c>
      <c r="BW95" s="8"/>
      <c r="BX95" s="33">
        <f t="shared" si="109"/>
        <v>0</v>
      </c>
      <c r="BY95" s="33">
        <f t="shared" si="110"/>
        <v>0</v>
      </c>
      <c r="BZ95" s="33">
        <f t="shared" si="111"/>
        <v>0</v>
      </c>
      <c r="CA95" s="34" t="str">
        <f t="shared" si="107"/>
        <v>n/a</v>
      </c>
      <c r="CB95" s="34" t="str">
        <f t="shared" si="108"/>
        <v>n/a</v>
      </c>
      <c r="CC95" s="8"/>
    </row>
    <row r="96" spans="1:81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-VLOOKUP($A96,'pl-data'!$A:$BR,8+D$3)</f>
        <v>0</v>
      </c>
      <c r="E96" s="33">
        <f>-VLOOKUP($A96,'pl-data'!$A:$BR,38+E$3)</f>
        <v>0</v>
      </c>
      <c r="F96" s="33">
        <f>-VLOOKUP($A96,'pl-data'!$A:$BR,23+F$3)</f>
        <v>0</v>
      </c>
      <c r="G96" s="34" t="str">
        <f t="shared" si="71"/>
        <v>n/a</v>
      </c>
      <c r="H96" s="34" t="str">
        <f t="shared" si="72"/>
        <v>n/a</v>
      </c>
      <c r="I96" s="8"/>
      <c r="J96" s="33">
        <f>-VLOOKUP($A96,'pl-data'!$A:$BR,8+J$3)</f>
        <v>0</v>
      </c>
      <c r="K96" s="33">
        <f>-VLOOKUP($A96,'pl-data'!$A:$BR,38+K$3)</f>
        <v>0</v>
      </c>
      <c r="L96" s="33">
        <f>-VLOOKUP($A96,'pl-data'!$A:$BR,23+L$3)</f>
        <v>0</v>
      </c>
      <c r="M96" s="34" t="str">
        <f t="shared" si="74"/>
        <v>n/a</v>
      </c>
      <c r="N96" s="34" t="str">
        <f t="shared" si="75"/>
        <v>n/a</v>
      </c>
      <c r="O96" s="8"/>
      <c r="P96" s="33">
        <f>-VLOOKUP($A96,'pl-data'!$A:$BR,8+P$3)</f>
        <v>0</v>
      </c>
      <c r="Q96" s="33">
        <f>-VLOOKUP($A96,'pl-data'!$A:$BR,38+Q$3)</f>
        <v>0</v>
      </c>
      <c r="R96" s="33">
        <f>-VLOOKUP($A96,'pl-data'!$A:$BR,23+R$3)</f>
        <v>0</v>
      </c>
      <c r="S96" s="34" t="str">
        <f t="shared" si="77"/>
        <v>n/a</v>
      </c>
      <c r="T96" s="34" t="str">
        <f t="shared" si="78"/>
        <v>n/a</v>
      </c>
      <c r="U96" s="8"/>
      <c r="V96" s="33">
        <f>-VLOOKUP($A96,'pl-data'!$A:$BR,8+V$3)</f>
        <v>0</v>
      </c>
      <c r="W96" s="33">
        <f>-VLOOKUP($A96,'pl-data'!$A:$BR,38+W$3)</f>
        <v>0</v>
      </c>
      <c r="X96" s="33">
        <f>-VLOOKUP($A96,'pl-data'!$A:$BR,23+X$3)</f>
        <v>0</v>
      </c>
      <c r="Y96" s="34" t="str">
        <f t="shared" si="80"/>
        <v>n/a</v>
      </c>
      <c r="Z96" s="34" t="str">
        <f t="shared" si="81"/>
        <v>n/a</v>
      </c>
      <c r="AA96" s="8"/>
      <c r="AB96" s="33">
        <f>-VLOOKUP($A96,'pl-data'!$A:$BR,8+AB$3)</f>
        <v>0</v>
      </c>
      <c r="AC96" s="33">
        <f>-VLOOKUP($A96,'pl-data'!$A:$BR,38+AC$3)</f>
        <v>0</v>
      </c>
      <c r="AD96" s="33">
        <f>-VLOOKUP($A96,'pl-data'!$A:$BR,23+AD$3)</f>
        <v>0</v>
      </c>
      <c r="AE96" s="34" t="str">
        <f t="shared" si="83"/>
        <v>n/a</v>
      </c>
      <c r="AF96" s="34" t="str">
        <f t="shared" si="84"/>
        <v>n/a</v>
      </c>
      <c r="AG96" s="8"/>
      <c r="AH96" s="33">
        <f>-VLOOKUP($A96,'pl-data'!$A:$BR,8+AH$3)</f>
        <v>0</v>
      </c>
      <c r="AI96" s="33">
        <f>-VLOOKUP($A96,'pl-data'!$A:$BR,38+AI$3)</f>
        <v>0</v>
      </c>
      <c r="AJ96" s="33">
        <f>-VLOOKUP($A96,'pl-data'!$A:$BR,23+AJ$3)</f>
        <v>0</v>
      </c>
      <c r="AK96" s="34" t="str">
        <f t="shared" si="86"/>
        <v>n/a</v>
      </c>
      <c r="AL96" s="34" t="str">
        <f t="shared" si="87"/>
        <v>n/a</v>
      </c>
      <c r="AM96" s="8"/>
      <c r="AN96" s="33">
        <f>-VLOOKUP($A96,'pl-data'!$A:$BR,8+AN$3)</f>
        <v>0</v>
      </c>
      <c r="AO96" s="33">
        <f>-VLOOKUP($A96,'pl-data'!$A:$BR,38+AO$3)</f>
        <v>0</v>
      </c>
      <c r="AP96" s="33">
        <f>-VLOOKUP($A96,'pl-data'!$A:$BR,23+AP$3)</f>
        <v>0</v>
      </c>
      <c r="AQ96" s="34" t="str">
        <f t="shared" si="89"/>
        <v>n/a</v>
      </c>
      <c r="AR96" s="34" t="str">
        <f t="shared" si="90"/>
        <v>n/a</v>
      </c>
      <c r="AS96" s="8"/>
      <c r="AT96" s="33">
        <f>-VLOOKUP($A96,'pl-data'!$A:$BR,8+AT$3)</f>
        <v>0</v>
      </c>
      <c r="AU96" s="33">
        <f>-VLOOKUP($A96,'pl-data'!$A:$BR,38+AU$3)</f>
        <v>0</v>
      </c>
      <c r="AV96" s="33">
        <f>-VLOOKUP($A96,'pl-data'!$A:$BR,23+AV$3)</f>
        <v>0</v>
      </c>
      <c r="AW96" s="34" t="str">
        <f t="shared" si="92"/>
        <v>n/a</v>
      </c>
      <c r="AX96" s="34" t="str">
        <f t="shared" si="93"/>
        <v>n/a</v>
      </c>
      <c r="AY96" s="8"/>
      <c r="AZ96" s="33">
        <f>-VLOOKUP($A96,'pl-data'!$A:$BR,8+AZ$3)</f>
        <v>0</v>
      </c>
      <c r="BA96" s="33">
        <f>-VLOOKUP($A96,'pl-data'!$A:$BR,38+BA$3)</f>
        <v>0</v>
      </c>
      <c r="BB96" s="33">
        <f>-VLOOKUP($A96,'pl-data'!$A:$BR,23+BB$3)</f>
        <v>0</v>
      </c>
      <c r="BC96" s="34" t="str">
        <f t="shared" si="95"/>
        <v>n/a</v>
      </c>
      <c r="BD96" s="34" t="str">
        <f t="shared" si="96"/>
        <v>n/a</v>
      </c>
      <c r="BE96" s="8"/>
      <c r="BF96" s="33">
        <f>-VLOOKUP($A96,'pl-data'!$A:$BR,8+BF$3)</f>
        <v>0</v>
      </c>
      <c r="BG96" s="33">
        <f>-VLOOKUP($A96,'pl-data'!$A:$BR,38+BG$3)</f>
        <v>0</v>
      </c>
      <c r="BH96" s="33">
        <f>-VLOOKUP($A96,'pl-data'!$A:$BR,23+BH$3)</f>
        <v>0</v>
      </c>
      <c r="BI96" s="34" t="str">
        <f t="shared" si="98"/>
        <v>n/a</v>
      </c>
      <c r="BJ96" s="34" t="str">
        <f t="shared" si="99"/>
        <v>n/a</v>
      </c>
      <c r="BK96" s="8"/>
      <c r="BL96" s="33">
        <f>-VLOOKUP($A96,'pl-data'!$A:$BR,8+BL$3)</f>
        <v>0</v>
      </c>
      <c r="BM96" s="33">
        <f>-VLOOKUP($A96,'pl-data'!$A:$BR,38+BM$3)</f>
        <v>0</v>
      </c>
      <c r="BN96" s="33">
        <f>-VLOOKUP($A96,'pl-data'!$A:$BR,23+BN$3)</f>
        <v>0</v>
      </c>
      <c r="BO96" s="34" t="str">
        <f t="shared" si="101"/>
        <v>n/a</v>
      </c>
      <c r="BP96" s="34" t="str">
        <f t="shared" si="102"/>
        <v>n/a</v>
      </c>
      <c r="BQ96" s="8"/>
      <c r="BR96" s="33">
        <f>-VLOOKUP($A96,'pl-data'!$A:$BR,8+BR$3)</f>
        <v>0</v>
      </c>
      <c r="BS96" s="33">
        <f>-VLOOKUP($A96,'pl-data'!$A:$BR,38+BS$3)</f>
        <v>0</v>
      </c>
      <c r="BT96" s="33">
        <f>-VLOOKUP($A96,'pl-data'!$A:$BR,23+BT$3)</f>
        <v>0</v>
      </c>
      <c r="BU96" s="34" t="str">
        <f t="shared" si="104"/>
        <v>n/a</v>
      </c>
      <c r="BV96" s="34" t="str">
        <f t="shared" si="105"/>
        <v>n/a</v>
      </c>
      <c r="BW96" s="8"/>
      <c r="BX96" s="33">
        <f t="shared" si="109"/>
        <v>0</v>
      </c>
      <c r="BY96" s="33">
        <f t="shared" si="110"/>
        <v>0</v>
      </c>
      <c r="BZ96" s="33">
        <f t="shared" si="111"/>
        <v>0</v>
      </c>
      <c r="CA96" s="34" t="str">
        <f t="shared" si="107"/>
        <v>n/a</v>
      </c>
      <c r="CB96" s="34" t="str">
        <f t="shared" si="108"/>
        <v>n/a</v>
      </c>
      <c r="CC96" s="8"/>
    </row>
    <row r="97" spans="1:81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-VLOOKUP($A97,'pl-data'!$A:$BR,8+D$3)</f>
        <v>0</v>
      </c>
      <c r="E97" s="33">
        <f>-VLOOKUP($A97,'pl-data'!$A:$BR,38+E$3)</f>
        <v>0</v>
      </c>
      <c r="F97" s="33">
        <f>-VLOOKUP($A97,'pl-data'!$A:$BR,23+F$3)</f>
        <v>0</v>
      </c>
      <c r="G97" s="34" t="str">
        <f t="shared" si="71"/>
        <v>n/a</v>
      </c>
      <c r="H97" s="34" t="str">
        <f t="shared" si="72"/>
        <v>n/a</v>
      </c>
      <c r="I97" s="8"/>
      <c r="J97" s="33">
        <f>-VLOOKUP($A97,'pl-data'!$A:$BR,8+J$3)</f>
        <v>0</v>
      </c>
      <c r="K97" s="33">
        <f>-VLOOKUP($A97,'pl-data'!$A:$BR,38+K$3)</f>
        <v>0</v>
      </c>
      <c r="L97" s="33">
        <f>-VLOOKUP($A97,'pl-data'!$A:$BR,23+L$3)</f>
        <v>0</v>
      </c>
      <c r="M97" s="34" t="str">
        <f t="shared" si="74"/>
        <v>n/a</v>
      </c>
      <c r="N97" s="34" t="str">
        <f t="shared" si="75"/>
        <v>n/a</v>
      </c>
      <c r="O97" s="8"/>
      <c r="P97" s="33">
        <f>-VLOOKUP($A97,'pl-data'!$A:$BR,8+P$3)</f>
        <v>0</v>
      </c>
      <c r="Q97" s="33">
        <f>-VLOOKUP($A97,'pl-data'!$A:$BR,38+Q$3)</f>
        <v>0</v>
      </c>
      <c r="R97" s="33">
        <f>-VLOOKUP($A97,'pl-data'!$A:$BR,23+R$3)</f>
        <v>0</v>
      </c>
      <c r="S97" s="34" t="str">
        <f t="shared" si="77"/>
        <v>n/a</v>
      </c>
      <c r="T97" s="34" t="str">
        <f t="shared" si="78"/>
        <v>n/a</v>
      </c>
      <c r="U97" s="8"/>
      <c r="V97" s="33">
        <f>-VLOOKUP($A97,'pl-data'!$A:$BR,8+V$3)</f>
        <v>0</v>
      </c>
      <c r="W97" s="33">
        <f>-VLOOKUP($A97,'pl-data'!$A:$BR,38+W$3)</f>
        <v>0</v>
      </c>
      <c r="X97" s="33">
        <f>-VLOOKUP($A97,'pl-data'!$A:$BR,23+X$3)</f>
        <v>0</v>
      </c>
      <c r="Y97" s="34" t="str">
        <f t="shared" si="80"/>
        <v>n/a</v>
      </c>
      <c r="Z97" s="34" t="str">
        <f t="shared" si="81"/>
        <v>n/a</v>
      </c>
      <c r="AA97" s="8"/>
      <c r="AB97" s="33">
        <f>-VLOOKUP($A97,'pl-data'!$A:$BR,8+AB$3)</f>
        <v>0</v>
      </c>
      <c r="AC97" s="33">
        <f>-VLOOKUP($A97,'pl-data'!$A:$BR,38+AC$3)</f>
        <v>0</v>
      </c>
      <c r="AD97" s="33">
        <f>-VLOOKUP($A97,'pl-data'!$A:$BR,23+AD$3)</f>
        <v>0</v>
      </c>
      <c r="AE97" s="34" t="str">
        <f t="shared" si="83"/>
        <v>n/a</v>
      </c>
      <c r="AF97" s="34" t="str">
        <f t="shared" si="84"/>
        <v>n/a</v>
      </c>
      <c r="AG97" s="8"/>
      <c r="AH97" s="33">
        <f>-VLOOKUP($A97,'pl-data'!$A:$BR,8+AH$3)</f>
        <v>0</v>
      </c>
      <c r="AI97" s="33">
        <f>-VLOOKUP($A97,'pl-data'!$A:$BR,38+AI$3)</f>
        <v>0</v>
      </c>
      <c r="AJ97" s="33">
        <f>-VLOOKUP($A97,'pl-data'!$A:$BR,23+AJ$3)</f>
        <v>0</v>
      </c>
      <c r="AK97" s="34" t="str">
        <f t="shared" si="86"/>
        <v>n/a</v>
      </c>
      <c r="AL97" s="34" t="str">
        <f t="shared" si="87"/>
        <v>n/a</v>
      </c>
      <c r="AM97" s="8"/>
      <c r="AN97" s="33">
        <f>-VLOOKUP($A97,'pl-data'!$A:$BR,8+AN$3)</f>
        <v>0</v>
      </c>
      <c r="AO97" s="33">
        <f>-VLOOKUP($A97,'pl-data'!$A:$BR,38+AO$3)</f>
        <v>0</v>
      </c>
      <c r="AP97" s="33">
        <f>-VLOOKUP($A97,'pl-data'!$A:$BR,23+AP$3)</f>
        <v>0</v>
      </c>
      <c r="AQ97" s="34" t="str">
        <f t="shared" si="89"/>
        <v>n/a</v>
      </c>
      <c r="AR97" s="34" t="str">
        <f t="shared" si="90"/>
        <v>n/a</v>
      </c>
      <c r="AS97" s="8"/>
      <c r="AT97" s="33">
        <f>-VLOOKUP($A97,'pl-data'!$A:$BR,8+AT$3)</f>
        <v>0</v>
      </c>
      <c r="AU97" s="33">
        <f>-VLOOKUP($A97,'pl-data'!$A:$BR,38+AU$3)</f>
        <v>0</v>
      </c>
      <c r="AV97" s="33">
        <f>-VLOOKUP($A97,'pl-data'!$A:$BR,23+AV$3)</f>
        <v>0</v>
      </c>
      <c r="AW97" s="34" t="str">
        <f t="shared" si="92"/>
        <v>n/a</v>
      </c>
      <c r="AX97" s="34" t="str">
        <f t="shared" si="93"/>
        <v>n/a</v>
      </c>
      <c r="AY97" s="8"/>
      <c r="AZ97" s="33">
        <f>-VLOOKUP($A97,'pl-data'!$A:$BR,8+AZ$3)</f>
        <v>0</v>
      </c>
      <c r="BA97" s="33">
        <f>-VLOOKUP($A97,'pl-data'!$A:$BR,38+BA$3)</f>
        <v>0</v>
      </c>
      <c r="BB97" s="33">
        <f>-VLOOKUP($A97,'pl-data'!$A:$BR,23+BB$3)</f>
        <v>0</v>
      </c>
      <c r="BC97" s="34" t="str">
        <f t="shared" si="95"/>
        <v>n/a</v>
      </c>
      <c r="BD97" s="34" t="str">
        <f t="shared" si="96"/>
        <v>n/a</v>
      </c>
      <c r="BE97" s="8"/>
      <c r="BF97" s="33">
        <f>-VLOOKUP($A97,'pl-data'!$A:$BR,8+BF$3)</f>
        <v>0</v>
      </c>
      <c r="BG97" s="33">
        <f>-VLOOKUP($A97,'pl-data'!$A:$BR,38+BG$3)</f>
        <v>0</v>
      </c>
      <c r="BH97" s="33">
        <f>-VLOOKUP($A97,'pl-data'!$A:$BR,23+BH$3)</f>
        <v>0</v>
      </c>
      <c r="BI97" s="34" t="str">
        <f t="shared" si="98"/>
        <v>n/a</v>
      </c>
      <c r="BJ97" s="34" t="str">
        <f t="shared" si="99"/>
        <v>n/a</v>
      </c>
      <c r="BK97" s="8"/>
      <c r="BL97" s="33">
        <f>-VLOOKUP($A97,'pl-data'!$A:$BR,8+BL$3)</f>
        <v>0</v>
      </c>
      <c r="BM97" s="33">
        <f>-VLOOKUP($A97,'pl-data'!$A:$BR,38+BM$3)</f>
        <v>0</v>
      </c>
      <c r="BN97" s="33">
        <f>-VLOOKUP($A97,'pl-data'!$A:$BR,23+BN$3)</f>
        <v>0</v>
      </c>
      <c r="BO97" s="34" t="str">
        <f t="shared" si="101"/>
        <v>n/a</v>
      </c>
      <c r="BP97" s="34" t="str">
        <f t="shared" si="102"/>
        <v>n/a</v>
      </c>
      <c r="BQ97" s="8"/>
      <c r="BR97" s="33">
        <f>-VLOOKUP($A97,'pl-data'!$A:$BR,8+BR$3)</f>
        <v>0</v>
      </c>
      <c r="BS97" s="33">
        <f>-VLOOKUP($A97,'pl-data'!$A:$BR,38+BS$3)</f>
        <v>0</v>
      </c>
      <c r="BT97" s="33">
        <f>-VLOOKUP($A97,'pl-data'!$A:$BR,23+BT$3)</f>
        <v>0</v>
      </c>
      <c r="BU97" s="34" t="str">
        <f t="shared" si="104"/>
        <v>n/a</v>
      </c>
      <c r="BV97" s="34" t="str">
        <f t="shared" si="105"/>
        <v>n/a</v>
      </c>
      <c r="BW97" s="8"/>
      <c r="BX97" s="33">
        <f t="shared" si="109"/>
        <v>0</v>
      </c>
      <c r="BY97" s="33">
        <f t="shared" si="110"/>
        <v>0</v>
      </c>
      <c r="BZ97" s="33">
        <f t="shared" si="111"/>
        <v>0</v>
      </c>
      <c r="CA97" s="34" t="str">
        <f t="shared" si="107"/>
        <v>n/a</v>
      </c>
      <c r="CB97" s="34" t="str">
        <f t="shared" si="108"/>
        <v>n/a</v>
      </c>
      <c r="CC97" s="8"/>
    </row>
    <row r="98" spans="1:81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-VLOOKUP($A98,'pl-data'!$A:$BR,8+D$3)</f>
        <v>0</v>
      </c>
      <c r="E98" s="33">
        <f>-VLOOKUP($A98,'pl-data'!$A:$BR,38+E$3)</f>
        <v>0</v>
      </c>
      <c r="F98" s="33">
        <f>-VLOOKUP($A98,'pl-data'!$A:$BR,23+F$3)</f>
        <v>0</v>
      </c>
      <c r="G98" s="34" t="str">
        <f t="shared" si="71"/>
        <v>n/a</v>
      </c>
      <c r="H98" s="34" t="str">
        <f t="shared" si="72"/>
        <v>n/a</v>
      </c>
      <c r="I98" s="8"/>
      <c r="J98" s="33">
        <f>-VLOOKUP($A98,'pl-data'!$A:$BR,8+J$3)</f>
        <v>0</v>
      </c>
      <c r="K98" s="33">
        <f>-VLOOKUP($A98,'pl-data'!$A:$BR,38+K$3)</f>
        <v>0</v>
      </c>
      <c r="L98" s="33">
        <f>-VLOOKUP($A98,'pl-data'!$A:$BR,23+L$3)</f>
        <v>0</v>
      </c>
      <c r="M98" s="34" t="str">
        <f t="shared" si="74"/>
        <v>n/a</v>
      </c>
      <c r="N98" s="34" t="str">
        <f t="shared" si="75"/>
        <v>n/a</v>
      </c>
      <c r="O98" s="8"/>
      <c r="P98" s="33">
        <f>-VLOOKUP($A98,'pl-data'!$A:$BR,8+P$3)</f>
        <v>0</v>
      </c>
      <c r="Q98" s="33">
        <f>-VLOOKUP($A98,'pl-data'!$A:$BR,38+Q$3)</f>
        <v>0</v>
      </c>
      <c r="R98" s="33">
        <f>-VLOOKUP($A98,'pl-data'!$A:$BR,23+R$3)</f>
        <v>0</v>
      </c>
      <c r="S98" s="34" t="str">
        <f t="shared" si="77"/>
        <v>n/a</v>
      </c>
      <c r="T98" s="34" t="str">
        <f t="shared" si="78"/>
        <v>n/a</v>
      </c>
      <c r="U98" s="8"/>
      <c r="V98" s="33">
        <f>-VLOOKUP($A98,'pl-data'!$A:$BR,8+V$3)</f>
        <v>0</v>
      </c>
      <c r="W98" s="33">
        <f>-VLOOKUP($A98,'pl-data'!$A:$BR,38+W$3)</f>
        <v>0</v>
      </c>
      <c r="X98" s="33">
        <f>-VLOOKUP($A98,'pl-data'!$A:$BR,23+X$3)</f>
        <v>0</v>
      </c>
      <c r="Y98" s="34" t="str">
        <f t="shared" si="80"/>
        <v>n/a</v>
      </c>
      <c r="Z98" s="34" t="str">
        <f t="shared" si="81"/>
        <v>n/a</v>
      </c>
      <c r="AA98" s="8"/>
      <c r="AB98" s="33">
        <f>-VLOOKUP($A98,'pl-data'!$A:$BR,8+AB$3)</f>
        <v>0</v>
      </c>
      <c r="AC98" s="33">
        <f>-VLOOKUP($A98,'pl-data'!$A:$BR,38+AC$3)</f>
        <v>0</v>
      </c>
      <c r="AD98" s="33">
        <f>-VLOOKUP($A98,'pl-data'!$A:$BR,23+AD$3)</f>
        <v>0</v>
      </c>
      <c r="AE98" s="34" t="str">
        <f t="shared" si="83"/>
        <v>n/a</v>
      </c>
      <c r="AF98" s="34" t="str">
        <f t="shared" si="84"/>
        <v>n/a</v>
      </c>
      <c r="AG98" s="8"/>
      <c r="AH98" s="33">
        <f>-VLOOKUP($A98,'pl-data'!$A:$BR,8+AH$3)</f>
        <v>0</v>
      </c>
      <c r="AI98" s="33">
        <f>-VLOOKUP($A98,'pl-data'!$A:$BR,38+AI$3)</f>
        <v>0</v>
      </c>
      <c r="AJ98" s="33">
        <f>-VLOOKUP($A98,'pl-data'!$A:$BR,23+AJ$3)</f>
        <v>0</v>
      </c>
      <c r="AK98" s="34" t="str">
        <f t="shared" si="86"/>
        <v>n/a</v>
      </c>
      <c r="AL98" s="34" t="str">
        <f t="shared" si="87"/>
        <v>n/a</v>
      </c>
      <c r="AM98" s="8"/>
      <c r="AN98" s="33">
        <f>-VLOOKUP($A98,'pl-data'!$A:$BR,8+AN$3)</f>
        <v>0</v>
      </c>
      <c r="AO98" s="33">
        <f>-VLOOKUP($A98,'pl-data'!$A:$BR,38+AO$3)</f>
        <v>0</v>
      </c>
      <c r="AP98" s="33">
        <f>-VLOOKUP($A98,'pl-data'!$A:$BR,23+AP$3)</f>
        <v>0</v>
      </c>
      <c r="AQ98" s="34" t="str">
        <f t="shared" si="89"/>
        <v>n/a</v>
      </c>
      <c r="AR98" s="34" t="str">
        <f t="shared" si="90"/>
        <v>n/a</v>
      </c>
      <c r="AS98" s="8"/>
      <c r="AT98" s="33">
        <f>-VLOOKUP($A98,'pl-data'!$A:$BR,8+AT$3)</f>
        <v>0</v>
      </c>
      <c r="AU98" s="33">
        <f>-VLOOKUP($A98,'pl-data'!$A:$BR,38+AU$3)</f>
        <v>0</v>
      </c>
      <c r="AV98" s="33">
        <f>-VLOOKUP($A98,'pl-data'!$A:$BR,23+AV$3)</f>
        <v>0</v>
      </c>
      <c r="AW98" s="34" t="str">
        <f t="shared" si="92"/>
        <v>n/a</v>
      </c>
      <c r="AX98" s="34" t="str">
        <f t="shared" si="93"/>
        <v>n/a</v>
      </c>
      <c r="AY98" s="8"/>
      <c r="AZ98" s="33">
        <f>-VLOOKUP($A98,'pl-data'!$A:$BR,8+AZ$3)</f>
        <v>0</v>
      </c>
      <c r="BA98" s="33">
        <f>-VLOOKUP($A98,'pl-data'!$A:$BR,38+BA$3)</f>
        <v>0</v>
      </c>
      <c r="BB98" s="33">
        <f>-VLOOKUP($A98,'pl-data'!$A:$BR,23+BB$3)</f>
        <v>0</v>
      </c>
      <c r="BC98" s="34" t="str">
        <f t="shared" si="95"/>
        <v>n/a</v>
      </c>
      <c r="BD98" s="34" t="str">
        <f t="shared" si="96"/>
        <v>n/a</v>
      </c>
      <c r="BE98" s="8"/>
      <c r="BF98" s="33">
        <f>-VLOOKUP($A98,'pl-data'!$A:$BR,8+BF$3)</f>
        <v>0</v>
      </c>
      <c r="BG98" s="33">
        <f>-VLOOKUP($A98,'pl-data'!$A:$BR,38+BG$3)</f>
        <v>0</v>
      </c>
      <c r="BH98" s="33">
        <f>-VLOOKUP($A98,'pl-data'!$A:$BR,23+BH$3)</f>
        <v>0</v>
      </c>
      <c r="BI98" s="34" t="str">
        <f t="shared" si="98"/>
        <v>n/a</v>
      </c>
      <c r="BJ98" s="34" t="str">
        <f t="shared" si="99"/>
        <v>n/a</v>
      </c>
      <c r="BK98" s="8"/>
      <c r="BL98" s="33">
        <f>-VLOOKUP($A98,'pl-data'!$A:$BR,8+BL$3)</f>
        <v>0</v>
      </c>
      <c r="BM98" s="33">
        <f>-VLOOKUP($A98,'pl-data'!$A:$BR,38+BM$3)</f>
        <v>0</v>
      </c>
      <c r="BN98" s="33">
        <f>-VLOOKUP($A98,'pl-data'!$A:$BR,23+BN$3)</f>
        <v>0</v>
      </c>
      <c r="BO98" s="34" t="str">
        <f t="shared" si="101"/>
        <v>n/a</v>
      </c>
      <c r="BP98" s="34" t="str">
        <f t="shared" si="102"/>
        <v>n/a</v>
      </c>
      <c r="BQ98" s="8"/>
      <c r="BR98" s="33">
        <f>-VLOOKUP($A98,'pl-data'!$A:$BR,8+BR$3)</f>
        <v>0</v>
      </c>
      <c r="BS98" s="33">
        <f>-VLOOKUP($A98,'pl-data'!$A:$BR,38+BS$3)</f>
        <v>0</v>
      </c>
      <c r="BT98" s="33">
        <f>-VLOOKUP($A98,'pl-data'!$A:$BR,23+BT$3)</f>
        <v>0</v>
      </c>
      <c r="BU98" s="34" t="str">
        <f t="shared" si="104"/>
        <v>n/a</v>
      </c>
      <c r="BV98" s="34" t="str">
        <f t="shared" si="105"/>
        <v>n/a</v>
      </c>
      <c r="BW98" s="8"/>
      <c r="BX98" s="33">
        <f t="shared" si="109"/>
        <v>0</v>
      </c>
      <c r="BY98" s="33">
        <f t="shared" si="110"/>
        <v>0</v>
      </c>
      <c r="BZ98" s="33">
        <f t="shared" si="111"/>
        <v>0</v>
      </c>
      <c r="CA98" s="34" t="str">
        <f t="shared" si="107"/>
        <v>n/a</v>
      </c>
      <c r="CB98" s="34" t="str">
        <f t="shared" si="108"/>
        <v>n/a</v>
      </c>
      <c r="CC98" s="8"/>
    </row>
    <row r="99" spans="1:81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-VLOOKUP($A99,'pl-data'!$A:$BR,8+D$3)</f>
        <v>0</v>
      </c>
      <c r="E99" s="33">
        <f>-VLOOKUP($A99,'pl-data'!$A:$BR,38+E$3)</f>
        <v>0</v>
      </c>
      <c r="F99" s="33">
        <f>-VLOOKUP($A99,'pl-data'!$A:$BR,23+F$3)</f>
        <v>0</v>
      </c>
      <c r="G99" s="34" t="str">
        <f t="shared" si="71"/>
        <v>n/a</v>
      </c>
      <c r="H99" s="34" t="str">
        <f t="shared" si="72"/>
        <v>n/a</v>
      </c>
      <c r="I99" s="8"/>
      <c r="J99" s="33">
        <f>-VLOOKUP($A99,'pl-data'!$A:$BR,8+J$3)</f>
        <v>0</v>
      </c>
      <c r="K99" s="33">
        <f>-VLOOKUP($A99,'pl-data'!$A:$BR,38+K$3)</f>
        <v>0</v>
      </c>
      <c r="L99" s="33">
        <f>-VLOOKUP($A99,'pl-data'!$A:$BR,23+L$3)</f>
        <v>0</v>
      </c>
      <c r="M99" s="34" t="str">
        <f t="shared" si="74"/>
        <v>n/a</v>
      </c>
      <c r="N99" s="34" t="str">
        <f t="shared" si="75"/>
        <v>n/a</v>
      </c>
      <c r="O99" s="8"/>
      <c r="P99" s="33">
        <f>-VLOOKUP($A99,'pl-data'!$A:$BR,8+P$3)</f>
        <v>0</v>
      </c>
      <c r="Q99" s="33">
        <f>-VLOOKUP($A99,'pl-data'!$A:$BR,38+Q$3)</f>
        <v>0</v>
      </c>
      <c r="R99" s="33">
        <f>-VLOOKUP($A99,'pl-data'!$A:$BR,23+R$3)</f>
        <v>0</v>
      </c>
      <c r="S99" s="34" t="str">
        <f t="shared" si="77"/>
        <v>n/a</v>
      </c>
      <c r="T99" s="34" t="str">
        <f t="shared" si="78"/>
        <v>n/a</v>
      </c>
      <c r="U99" s="8"/>
      <c r="V99" s="33">
        <f>-VLOOKUP($A99,'pl-data'!$A:$BR,8+V$3)</f>
        <v>0</v>
      </c>
      <c r="W99" s="33">
        <f>-VLOOKUP($A99,'pl-data'!$A:$BR,38+W$3)</f>
        <v>0</v>
      </c>
      <c r="X99" s="33">
        <f>-VLOOKUP($A99,'pl-data'!$A:$BR,23+X$3)</f>
        <v>0</v>
      </c>
      <c r="Y99" s="34" t="str">
        <f t="shared" si="80"/>
        <v>n/a</v>
      </c>
      <c r="Z99" s="34" t="str">
        <f t="shared" si="81"/>
        <v>n/a</v>
      </c>
      <c r="AA99" s="8"/>
      <c r="AB99" s="33">
        <f>-VLOOKUP($A99,'pl-data'!$A:$BR,8+AB$3)</f>
        <v>0</v>
      </c>
      <c r="AC99" s="33">
        <f>-VLOOKUP($A99,'pl-data'!$A:$BR,38+AC$3)</f>
        <v>0</v>
      </c>
      <c r="AD99" s="33">
        <f>-VLOOKUP($A99,'pl-data'!$A:$BR,23+AD$3)</f>
        <v>0</v>
      </c>
      <c r="AE99" s="34" t="str">
        <f t="shared" si="83"/>
        <v>n/a</v>
      </c>
      <c r="AF99" s="34" t="str">
        <f t="shared" si="84"/>
        <v>n/a</v>
      </c>
      <c r="AG99" s="8"/>
      <c r="AH99" s="33">
        <f>-VLOOKUP($A99,'pl-data'!$A:$BR,8+AH$3)</f>
        <v>0</v>
      </c>
      <c r="AI99" s="33">
        <f>-VLOOKUP($A99,'pl-data'!$A:$BR,38+AI$3)</f>
        <v>0</v>
      </c>
      <c r="AJ99" s="33">
        <f>-VLOOKUP($A99,'pl-data'!$A:$BR,23+AJ$3)</f>
        <v>0</v>
      </c>
      <c r="AK99" s="34" t="str">
        <f t="shared" si="86"/>
        <v>n/a</v>
      </c>
      <c r="AL99" s="34" t="str">
        <f t="shared" si="87"/>
        <v>n/a</v>
      </c>
      <c r="AM99" s="8"/>
      <c r="AN99" s="33">
        <f>-VLOOKUP($A99,'pl-data'!$A:$BR,8+AN$3)</f>
        <v>0</v>
      </c>
      <c r="AO99" s="33">
        <f>-VLOOKUP($A99,'pl-data'!$A:$BR,38+AO$3)</f>
        <v>0</v>
      </c>
      <c r="AP99" s="33">
        <f>-VLOOKUP($A99,'pl-data'!$A:$BR,23+AP$3)</f>
        <v>0</v>
      </c>
      <c r="AQ99" s="34" t="str">
        <f t="shared" si="89"/>
        <v>n/a</v>
      </c>
      <c r="AR99" s="34" t="str">
        <f t="shared" si="90"/>
        <v>n/a</v>
      </c>
      <c r="AS99" s="8"/>
      <c r="AT99" s="33">
        <f>-VLOOKUP($A99,'pl-data'!$A:$BR,8+AT$3)</f>
        <v>0</v>
      </c>
      <c r="AU99" s="33">
        <f>-VLOOKUP($A99,'pl-data'!$A:$BR,38+AU$3)</f>
        <v>0</v>
      </c>
      <c r="AV99" s="33">
        <f>-VLOOKUP($A99,'pl-data'!$A:$BR,23+AV$3)</f>
        <v>0</v>
      </c>
      <c r="AW99" s="34" t="str">
        <f t="shared" si="92"/>
        <v>n/a</v>
      </c>
      <c r="AX99" s="34" t="str">
        <f t="shared" si="93"/>
        <v>n/a</v>
      </c>
      <c r="AY99" s="8"/>
      <c r="AZ99" s="33">
        <f>-VLOOKUP($A99,'pl-data'!$A:$BR,8+AZ$3)</f>
        <v>0</v>
      </c>
      <c r="BA99" s="33">
        <f>-VLOOKUP($A99,'pl-data'!$A:$BR,38+BA$3)</f>
        <v>0</v>
      </c>
      <c r="BB99" s="33">
        <f>-VLOOKUP($A99,'pl-data'!$A:$BR,23+BB$3)</f>
        <v>0</v>
      </c>
      <c r="BC99" s="34" t="str">
        <f t="shared" si="95"/>
        <v>n/a</v>
      </c>
      <c r="BD99" s="34" t="str">
        <f t="shared" si="96"/>
        <v>n/a</v>
      </c>
      <c r="BE99" s="8"/>
      <c r="BF99" s="33">
        <f>-VLOOKUP($A99,'pl-data'!$A:$BR,8+BF$3)</f>
        <v>0</v>
      </c>
      <c r="BG99" s="33">
        <f>-VLOOKUP($A99,'pl-data'!$A:$BR,38+BG$3)</f>
        <v>0</v>
      </c>
      <c r="BH99" s="33">
        <f>-VLOOKUP($A99,'pl-data'!$A:$BR,23+BH$3)</f>
        <v>0</v>
      </c>
      <c r="BI99" s="34" t="str">
        <f t="shared" si="98"/>
        <v>n/a</v>
      </c>
      <c r="BJ99" s="34" t="str">
        <f t="shared" si="99"/>
        <v>n/a</v>
      </c>
      <c r="BK99" s="8"/>
      <c r="BL99" s="33">
        <f>-VLOOKUP($A99,'pl-data'!$A:$BR,8+BL$3)</f>
        <v>0</v>
      </c>
      <c r="BM99" s="33">
        <f>-VLOOKUP($A99,'pl-data'!$A:$BR,38+BM$3)</f>
        <v>0</v>
      </c>
      <c r="BN99" s="33">
        <f>-VLOOKUP($A99,'pl-data'!$A:$BR,23+BN$3)</f>
        <v>0</v>
      </c>
      <c r="BO99" s="34" t="str">
        <f t="shared" si="101"/>
        <v>n/a</v>
      </c>
      <c r="BP99" s="34" t="str">
        <f t="shared" si="102"/>
        <v>n/a</v>
      </c>
      <c r="BQ99" s="8"/>
      <c r="BR99" s="33">
        <f>-VLOOKUP($A99,'pl-data'!$A:$BR,8+BR$3)</f>
        <v>0</v>
      </c>
      <c r="BS99" s="33">
        <f>-VLOOKUP($A99,'pl-data'!$A:$BR,38+BS$3)</f>
        <v>0</v>
      </c>
      <c r="BT99" s="33">
        <f>-VLOOKUP($A99,'pl-data'!$A:$BR,23+BT$3)</f>
        <v>0</v>
      </c>
      <c r="BU99" s="34" t="str">
        <f t="shared" si="104"/>
        <v>n/a</v>
      </c>
      <c r="BV99" s="34" t="str">
        <f t="shared" si="105"/>
        <v>n/a</v>
      </c>
      <c r="BW99" s="8"/>
      <c r="BX99" s="33">
        <f t="shared" si="109"/>
        <v>0</v>
      </c>
      <c r="BY99" s="33">
        <f t="shared" si="110"/>
        <v>0</v>
      </c>
      <c r="BZ99" s="33">
        <f t="shared" si="111"/>
        <v>0</v>
      </c>
      <c r="CA99" s="34" t="str">
        <f t="shared" si="107"/>
        <v>n/a</v>
      </c>
      <c r="CB99" s="34" t="str">
        <f t="shared" si="108"/>
        <v>n/a</v>
      </c>
      <c r="CC99" s="8"/>
    </row>
    <row r="100" spans="1:81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-VLOOKUP($A100,'pl-data'!$A:$BR,8+D$3)</f>
        <v>0</v>
      </c>
      <c r="E100" s="33">
        <f>-VLOOKUP($A100,'pl-data'!$A:$BR,38+E$3)</f>
        <v>0</v>
      </c>
      <c r="F100" s="33">
        <f>-VLOOKUP($A100,'pl-data'!$A:$BR,23+F$3)</f>
        <v>0</v>
      </c>
      <c r="G100" s="34" t="str">
        <f t="shared" si="71"/>
        <v>n/a</v>
      </c>
      <c r="H100" s="34" t="str">
        <f t="shared" si="72"/>
        <v>n/a</v>
      </c>
      <c r="I100" s="8"/>
      <c r="J100" s="33">
        <f>-VLOOKUP($A100,'pl-data'!$A:$BR,8+J$3)</f>
        <v>0</v>
      </c>
      <c r="K100" s="33">
        <f>-VLOOKUP($A100,'pl-data'!$A:$BR,38+K$3)</f>
        <v>0</v>
      </c>
      <c r="L100" s="33">
        <f>-VLOOKUP($A100,'pl-data'!$A:$BR,23+L$3)</f>
        <v>0</v>
      </c>
      <c r="M100" s="34" t="str">
        <f t="shared" si="74"/>
        <v>n/a</v>
      </c>
      <c r="N100" s="34" t="str">
        <f t="shared" si="75"/>
        <v>n/a</v>
      </c>
      <c r="O100" s="8"/>
      <c r="P100" s="33">
        <f>-VLOOKUP($A100,'pl-data'!$A:$BR,8+P$3)</f>
        <v>0</v>
      </c>
      <c r="Q100" s="33">
        <f>-VLOOKUP($A100,'pl-data'!$A:$BR,38+Q$3)</f>
        <v>0</v>
      </c>
      <c r="R100" s="33">
        <f>-VLOOKUP($A100,'pl-data'!$A:$BR,23+R$3)</f>
        <v>0</v>
      </c>
      <c r="S100" s="34" t="str">
        <f t="shared" si="77"/>
        <v>n/a</v>
      </c>
      <c r="T100" s="34" t="str">
        <f t="shared" si="78"/>
        <v>n/a</v>
      </c>
      <c r="U100" s="8"/>
      <c r="V100" s="33">
        <f>-VLOOKUP($A100,'pl-data'!$A:$BR,8+V$3)</f>
        <v>0</v>
      </c>
      <c r="W100" s="33">
        <f>-VLOOKUP($A100,'pl-data'!$A:$BR,38+W$3)</f>
        <v>0</v>
      </c>
      <c r="X100" s="33">
        <f>-VLOOKUP($A100,'pl-data'!$A:$BR,23+X$3)</f>
        <v>0</v>
      </c>
      <c r="Y100" s="34" t="str">
        <f t="shared" si="80"/>
        <v>n/a</v>
      </c>
      <c r="Z100" s="34" t="str">
        <f t="shared" si="81"/>
        <v>n/a</v>
      </c>
      <c r="AA100" s="8"/>
      <c r="AB100" s="33">
        <f>-VLOOKUP($A100,'pl-data'!$A:$BR,8+AB$3)</f>
        <v>0</v>
      </c>
      <c r="AC100" s="33">
        <f>-VLOOKUP($A100,'pl-data'!$A:$BR,38+AC$3)</f>
        <v>0</v>
      </c>
      <c r="AD100" s="33">
        <f>-VLOOKUP($A100,'pl-data'!$A:$BR,23+AD$3)</f>
        <v>0</v>
      </c>
      <c r="AE100" s="34" t="str">
        <f t="shared" si="83"/>
        <v>n/a</v>
      </c>
      <c r="AF100" s="34" t="str">
        <f t="shared" si="84"/>
        <v>n/a</v>
      </c>
      <c r="AG100" s="8"/>
      <c r="AH100" s="33">
        <f>-VLOOKUP($A100,'pl-data'!$A:$BR,8+AH$3)</f>
        <v>0</v>
      </c>
      <c r="AI100" s="33">
        <f>-VLOOKUP($A100,'pl-data'!$A:$BR,38+AI$3)</f>
        <v>0</v>
      </c>
      <c r="AJ100" s="33">
        <f>-VLOOKUP($A100,'pl-data'!$A:$BR,23+AJ$3)</f>
        <v>0</v>
      </c>
      <c r="AK100" s="34" t="str">
        <f t="shared" si="86"/>
        <v>n/a</v>
      </c>
      <c r="AL100" s="34" t="str">
        <f t="shared" si="87"/>
        <v>n/a</v>
      </c>
      <c r="AM100" s="8"/>
      <c r="AN100" s="33">
        <f>-VLOOKUP($A100,'pl-data'!$A:$BR,8+AN$3)</f>
        <v>0</v>
      </c>
      <c r="AO100" s="33">
        <f>-VLOOKUP($A100,'pl-data'!$A:$BR,38+AO$3)</f>
        <v>0</v>
      </c>
      <c r="AP100" s="33">
        <f>-VLOOKUP($A100,'pl-data'!$A:$BR,23+AP$3)</f>
        <v>0</v>
      </c>
      <c r="AQ100" s="34" t="str">
        <f t="shared" si="89"/>
        <v>n/a</v>
      </c>
      <c r="AR100" s="34" t="str">
        <f t="shared" si="90"/>
        <v>n/a</v>
      </c>
      <c r="AS100" s="8"/>
      <c r="AT100" s="33">
        <f>-VLOOKUP($A100,'pl-data'!$A:$BR,8+AT$3)</f>
        <v>0</v>
      </c>
      <c r="AU100" s="33">
        <f>-VLOOKUP($A100,'pl-data'!$A:$BR,38+AU$3)</f>
        <v>0</v>
      </c>
      <c r="AV100" s="33">
        <f>-VLOOKUP($A100,'pl-data'!$A:$BR,23+AV$3)</f>
        <v>0</v>
      </c>
      <c r="AW100" s="34" t="str">
        <f t="shared" si="92"/>
        <v>n/a</v>
      </c>
      <c r="AX100" s="34" t="str">
        <f t="shared" si="93"/>
        <v>n/a</v>
      </c>
      <c r="AY100" s="8"/>
      <c r="AZ100" s="33">
        <f>-VLOOKUP($A100,'pl-data'!$A:$BR,8+AZ$3)</f>
        <v>0</v>
      </c>
      <c r="BA100" s="33">
        <f>-VLOOKUP($A100,'pl-data'!$A:$BR,38+BA$3)</f>
        <v>0</v>
      </c>
      <c r="BB100" s="33">
        <f>-VLOOKUP($A100,'pl-data'!$A:$BR,23+BB$3)</f>
        <v>0</v>
      </c>
      <c r="BC100" s="34" t="str">
        <f t="shared" si="95"/>
        <v>n/a</v>
      </c>
      <c r="BD100" s="34" t="str">
        <f t="shared" si="96"/>
        <v>n/a</v>
      </c>
      <c r="BE100" s="8"/>
      <c r="BF100" s="33">
        <f>-VLOOKUP($A100,'pl-data'!$A:$BR,8+BF$3)</f>
        <v>0</v>
      </c>
      <c r="BG100" s="33">
        <f>-VLOOKUP($A100,'pl-data'!$A:$BR,38+BG$3)</f>
        <v>0</v>
      </c>
      <c r="BH100" s="33">
        <f>-VLOOKUP($A100,'pl-data'!$A:$BR,23+BH$3)</f>
        <v>0</v>
      </c>
      <c r="BI100" s="34" t="str">
        <f t="shared" si="98"/>
        <v>n/a</v>
      </c>
      <c r="BJ100" s="34" t="str">
        <f t="shared" si="99"/>
        <v>n/a</v>
      </c>
      <c r="BK100" s="8"/>
      <c r="BL100" s="33">
        <f>-VLOOKUP($A100,'pl-data'!$A:$BR,8+BL$3)</f>
        <v>0</v>
      </c>
      <c r="BM100" s="33">
        <f>-VLOOKUP($A100,'pl-data'!$A:$BR,38+BM$3)</f>
        <v>0</v>
      </c>
      <c r="BN100" s="33">
        <f>-VLOOKUP($A100,'pl-data'!$A:$BR,23+BN$3)</f>
        <v>0</v>
      </c>
      <c r="BO100" s="34" t="str">
        <f t="shared" si="101"/>
        <v>n/a</v>
      </c>
      <c r="BP100" s="34" t="str">
        <f t="shared" si="102"/>
        <v>n/a</v>
      </c>
      <c r="BQ100" s="8"/>
      <c r="BR100" s="33">
        <f>-VLOOKUP($A100,'pl-data'!$A:$BR,8+BR$3)</f>
        <v>0</v>
      </c>
      <c r="BS100" s="33">
        <f>-VLOOKUP($A100,'pl-data'!$A:$BR,38+BS$3)</f>
        <v>0</v>
      </c>
      <c r="BT100" s="33">
        <f>-VLOOKUP($A100,'pl-data'!$A:$BR,23+BT$3)</f>
        <v>0</v>
      </c>
      <c r="BU100" s="34" t="str">
        <f t="shared" si="104"/>
        <v>n/a</v>
      </c>
      <c r="BV100" s="34" t="str">
        <f t="shared" si="105"/>
        <v>n/a</v>
      </c>
      <c r="BW100" s="8"/>
      <c r="BX100" s="33">
        <f t="shared" si="109"/>
        <v>0</v>
      </c>
      <c r="BY100" s="33">
        <f t="shared" si="110"/>
        <v>0</v>
      </c>
      <c r="BZ100" s="33">
        <f t="shared" si="111"/>
        <v>0</v>
      </c>
      <c r="CA100" s="34" t="str">
        <f t="shared" si="107"/>
        <v>n/a</v>
      </c>
      <c r="CB100" s="34" t="str">
        <f t="shared" si="108"/>
        <v>n/a</v>
      </c>
      <c r="CC100" s="8"/>
    </row>
    <row r="101" spans="1:81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-VLOOKUP($A101,'pl-data'!$A:$BR,8+D$3)</f>
        <v>0</v>
      </c>
      <c r="E101" s="33">
        <f>-VLOOKUP($A101,'pl-data'!$A:$BR,38+E$3)</f>
        <v>0</v>
      </c>
      <c r="F101" s="33">
        <f>-VLOOKUP($A101,'pl-data'!$A:$BR,23+F$3)</f>
        <v>0</v>
      </c>
      <c r="G101" s="34" t="str">
        <f t="shared" si="71"/>
        <v>n/a</v>
      </c>
      <c r="H101" s="34" t="str">
        <f t="shared" si="72"/>
        <v>n/a</v>
      </c>
      <c r="I101" s="8"/>
      <c r="J101" s="33">
        <f>-VLOOKUP($A101,'pl-data'!$A:$BR,8+J$3)</f>
        <v>0</v>
      </c>
      <c r="K101" s="33">
        <f>-VLOOKUP($A101,'pl-data'!$A:$BR,38+K$3)</f>
        <v>0</v>
      </c>
      <c r="L101" s="33">
        <f>-VLOOKUP($A101,'pl-data'!$A:$BR,23+L$3)</f>
        <v>0</v>
      </c>
      <c r="M101" s="34" t="str">
        <f t="shared" si="74"/>
        <v>n/a</v>
      </c>
      <c r="N101" s="34" t="str">
        <f t="shared" si="75"/>
        <v>n/a</v>
      </c>
      <c r="O101" s="8"/>
      <c r="P101" s="33">
        <f>-VLOOKUP($A101,'pl-data'!$A:$BR,8+P$3)</f>
        <v>0</v>
      </c>
      <c r="Q101" s="33">
        <f>-VLOOKUP($A101,'pl-data'!$A:$BR,38+Q$3)</f>
        <v>0</v>
      </c>
      <c r="R101" s="33">
        <f>-VLOOKUP($A101,'pl-data'!$A:$BR,23+R$3)</f>
        <v>0</v>
      </c>
      <c r="S101" s="34" t="str">
        <f t="shared" si="77"/>
        <v>n/a</v>
      </c>
      <c r="T101" s="34" t="str">
        <f t="shared" si="78"/>
        <v>n/a</v>
      </c>
      <c r="U101" s="8"/>
      <c r="V101" s="33">
        <f>-VLOOKUP($A101,'pl-data'!$A:$BR,8+V$3)</f>
        <v>0</v>
      </c>
      <c r="W101" s="33">
        <f>-VLOOKUP($A101,'pl-data'!$A:$BR,38+W$3)</f>
        <v>0</v>
      </c>
      <c r="X101" s="33">
        <f>-VLOOKUP($A101,'pl-data'!$A:$BR,23+X$3)</f>
        <v>0</v>
      </c>
      <c r="Y101" s="34" t="str">
        <f t="shared" si="80"/>
        <v>n/a</v>
      </c>
      <c r="Z101" s="34" t="str">
        <f t="shared" si="81"/>
        <v>n/a</v>
      </c>
      <c r="AA101" s="8"/>
      <c r="AB101" s="33">
        <f>-VLOOKUP($A101,'pl-data'!$A:$BR,8+AB$3)</f>
        <v>0</v>
      </c>
      <c r="AC101" s="33">
        <f>-VLOOKUP($A101,'pl-data'!$A:$BR,38+AC$3)</f>
        <v>0</v>
      </c>
      <c r="AD101" s="33">
        <f>-VLOOKUP($A101,'pl-data'!$A:$BR,23+AD$3)</f>
        <v>0</v>
      </c>
      <c r="AE101" s="34" t="str">
        <f t="shared" si="83"/>
        <v>n/a</v>
      </c>
      <c r="AF101" s="34" t="str">
        <f t="shared" si="84"/>
        <v>n/a</v>
      </c>
      <c r="AG101" s="8"/>
      <c r="AH101" s="33">
        <f>-VLOOKUP($A101,'pl-data'!$A:$BR,8+AH$3)</f>
        <v>0</v>
      </c>
      <c r="AI101" s="33">
        <f>-VLOOKUP($A101,'pl-data'!$A:$BR,38+AI$3)</f>
        <v>0</v>
      </c>
      <c r="AJ101" s="33">
        <f>-VLOOKUP($A101,'pl-data'!$A:$BR,23+AJ$3)</f>
        <v>0</v>
      </c>
      <c r="AK101" s="34" t="str">
        <f t="shared" si="86"/>
        <v>n/a</v>
      </c>
      <c r="AL101" s="34" t="str">
        <f t="shared" si="87"/>
        <v>n/a</v>
      </c>
      <c r="AM101" s="8"/>
      <c r="AN101" s="33">
        <f>-VLOOKUP($A101,'pl-data'!$A:$BR,8+AN$3)</f>
        <v>0</v>
      </c>
      <c r="AO101" s="33">
        <f>-VLOOKUP($A101,'pl-data'!$A:$BR,38+AO$3)</f>
        <v>0</v>
      </c>
      <c r="AP101" s="33">
        <f>-VLOOKUP($A101,'pl-data'!$A:$BR,23+AP$3)</f>
        <v>0</v>
      </c>
      <c r="AQ101" s="34" t="str">
        <f t="shared" si="89"/>
        <v>n/a</v>
      </c>
      <c r="AR101" s="34" t="str">
        <f t="shared" si="90"/>
        <v>n/a</v>
      </c>
      <c r="AS101" s="8"/>
      <c r="AT101" s="33">
        <f>-VLOOKUP($A101,'pl-data'!$A:$BR,8+AT$3)</f>
        <v>0</v>
      </c>
      <c r="AU101" s="33">
        <f>-VLOOKUP($A101,'pl-data'!$A:$BR,38+AU$3)</f>
        <v>0</v>
      </c>
      <c r="AV101" s="33">
        <f>-VLOOKUP($A101,'pl-data'!$A:$BR,23+AV$3)</f>
        <v>0</v>
      </c>
      <c r="AW101" s="34" t="str">
        <f t="shared" si="92"/>
        <v>n/a</v>
      </c>
      <c r="AX101" s="34" t="str">
        <f t="shared" si="93"/>
        <v>n/a</v>
      </c>
      <c r="AY101" s="8"/>
      <c r="AZ101" s="33">
        <f>-VLOOKUP($A101,'pl-data'!$A:$BR,8+AZ$3)</f>
        <v>0</v>
      </c>
      <c r="BA101" s="33">
        <f>-VLOOKUP($A101,'pl-data'!$A:$BR,38+BA$3)</f>
        <v>0</v>
      </c>
      <c r="BB101" s="33">
        <f>-VLOOKUP($A101,'pl-data'!$A:$BR,23+BB$3)</f>
        <v>0</v>
      </c>
      <c r="BC101" s="34" t="str">
        <f t="shared" si="95"/>
        <v>n/a</v>
      </c>
      <c r="BD101" s="34" t="str">
        <f t="shared" si="96"/>
        <v>n/a</v>
      </c>
      <c r="BE101" s="8"/>
      <c r="BF101" s="33">
        <f>-VLOOKUP($A101,'pl-data'!$A:$BR,8+BF$3)</f>
        <v>0</v>
      </c>
      <c r="BG101" s="33">
        <f>-VLOOKUP($A101,'pl-data'!$A:$BR,38+BG$3)</f>
        <v>0</v>
      </c>
      <c r="BH101" s="33">
        <f>-VLOOKUP($A101,'pl-data'!$A:$BR,23+BH$3)</f>
        <v>0</v>
      </c>
      <c r="BI101" s="34" t="str">
        <f t="shared" si="98"/>
        <v>n/a</v>
      </c>
      <c r="BJ101" s="34" t="str">
        <f t="shared" si="99"/>
        <v>n/a</v>
      </c>
      <c r="BK101" s="8"/>
      <c r="BL101" s="33">
        <f>-VLOOKUP($A101,'pl-data'!$A:$BR,8+BL$3)</f>
        <v>0</v>
      </c>
      <c r="BM101" s="33">
        <f>-VLOOKUP($A101,'pl-data'!$A:$BR,38+BM$3)</f>
        <v>0</v>
      </c>
      <c r="BN101" s="33">
        <f>-VLOOKUP($A101,'pl-data'!$A:$BR,23+BN$3)</f>
        <v>0</v>
      </c>
      <c r="BO101" s="34" t="str">
        <f t="shared" si="101"/>
        <v>n/a</v>
      </c>
      <c r="BP101" s="34" t="str">
        <f t="shared" si="102"/>
        <v>n/a</v>
      </c>
      <c r="BQ101" s="8"/>
      <c r="BR101" s="33">
        <f>-VLOOKUP($A101,'pl-data'!$A:$BR,8+BR$3)</f>
        <v>0</v>
      </c>
      <c r="BS101" s="33">
        <f>-VLOOKUP($A101,'pl-data'!$A:$BR,38+BS$3)</f>
        <v>0</v>
      </c>
      <c r="BT101" s="33">
        <f>-VLOOKUP($A101,'pl-data'!$A:$BR,23+BT$3)</f>
        <v>0</v>
      </c>
      <c r="BU101" s="34" t="str">
        <f t="shared" si="104"/>
        <v>n/a</v>
      </c>
      <c r="BV101" s="34" t="str">
        <f t="shared" si="105"/>
        <v>n/a</v>
      </c>
      <c r="BW101" s="8"/>
      <c r="BX101" s="33">
        <f t="shared" si="109"/>
        <v>0</v>
      </c>
      <c r="BY101" s="33">
        <f t="shared" si="110"/>
        <v>0</v>
      </c>
      <c r="BZ101" s="33">
        <f t="shared" si="111"/>
        <v>0</v>
      </c>
      <c r="CA101" s="34" t="str">
        <f t="shared" si="107"/>
        <v>n/a</v>
      </c>
      <c r="CB101" s="34" t="str">
        <f t="shared" si="108"/>
        <v>n/a</v>
      </c>
      <c r="CC101" s="8"/>
    </row>
    <row r="102" spans="1:81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-VLOOKUP($A102,'pl-data'!$A:$BR,8+D$3)</f>
        <v>0</v>
      </c>
      <c r="E102" s="33">
        <f>-VLOOKUP($A102,'pl-data'!$A:$BR,38+E$3)</f>
        <v>0</v>
      </c>
      <c r="F102" s="33">
        <f>-VLOOKUP($A102,'pl-data'!$A:$BR,23+F$3)</f>
        <v>0</v>
      </c>
      <c r="G102" s="34" t="str">
        <f t="shared" si="71"/>
        <v>n/a</v>
      </c>
      <c r="H102" s="34" t="str">
        <f t="shared" si="72"/>
        <v>n/a</v>
      </c>
      <c r="I102" s="8"/>
      <c r="J102" s="33">
        <f>-VLOOKUP($A102,'pl-data'!$A:$BR,8+J$3)</f>
        <v>0</v>
      </c>
      <c r="K102" s="33">
        <f>-VLOOKUP($A102,'pl-data'!$A:$BR,38+K$3)</f>
        <v>0</v>
      </c>
      <c r="L102" s="33">
        <f>-VLOOKUP($A102,'pl-data'!$A:$BR,23+L$3)</f>
        <v>0</v>
      </c>
      <c r="M102" s="34" t="str">
        <f t="shared" si="74"/>
        <v>n/a</v>
      </c>
      <c r="N102" s="34" t="str">
        <f t="shared" si="75"/>
        <v>n/a</v>
      </c>
      <c r="O102" s="8"/>
      <c r="P102" s="33">
        <f>-VLOOKUP($A102,'pl-data'!$A:$BR,8+P$3)</f>
        <v>0</v>
      </c>
      <c r="Q102" s="33">
        <f>-VLOOKUP($A102,'pl-data'!$A:$BR,38+Q$3)</f>
        <v>0</v>
      </c>
      <c r="R102" s="33">
        <f>-VLOOKUP($A102,'pl-data'!$A:$BR,23+R$3)</f>
        <v>0</v>
      </c>
      <c r="S102" s="34" t="str">
        <f t="shared" si="77"/>
        <v>n/a</v>
      </c>
      <c r="T102" s="34" t="str">
        <f t="shared" si="78"/>
        <v>n/a</v>
      </c>
      <c r="U102" s="8"/>
      <c r="V102" s="33">
        <f>-VLOOKUP($A102,'pl-data'!$A:$BR,8+V$3)</f>
        <v>0</v>
      </c>
      <c r="W102" s="33">
        <f>-VLOOKUP($A102,'pl-data'!$A:$BR,38+W$3)</f>
        <v>0</v>
      </c>
      <c r="X102" s="33">
        <f>-VLOOKUP($A102,'pl-data'!$A:$BR,23+X$3)</f>
        <v>0</v>
      </c>
      <c r="Y102" s="34" t="str">
        <f t="shared" si="80"/>
        <v>n/a</v>
      </c>
      <c r="Z102" s="34" t="str">
        <f t="shared" si="81"/>
        <v>n/a</v>
      </c>
      <c r="AA102" s="8"/>
      <c r="AB102" s="33">
        <f>-VLOOKUP($A102,'pl-data'!$A:$BR,8+AB$3)</f>
        <v>0</v>
      </c>
      <c r="AC102" s="33">
        <f>-VLOOKUP($A102,'pl-data'!$A:$BR,38+AC$3)</f>
        <v>0</v>
      </c>
      <c r="AD102" s="33">
        <f>-VLOOKUP($A102,'pl-data'!$A:$BR,23+AD$3)</f>
        <v>0</v>
      </c>
      <c r="AE102" s="34" t="str">
        <f t="shared" si="83"/>
        <v>n/a</v>
      </c>
      <c r="AF102" s="34" t="str">
        <f t="shared" si="84"/>
        <v>n/a</v>
      </c>
      <c r="AG102" s="8"/>
      <c r="AH102" s="33">
        <f>-VLOOKUP($A102,'pl-data'!$A:$BR,8+AH$3)</f>
        <v>0</v>
      </c>
      <c r="AI102" s="33">
        <f>-VLOOKUP($A102,'pl-data'!$A:$BR,38+AI$3)</f>
        <v>0</v>
      </c>
      <c r="AJ102" s="33">
        <f>-VLOOKUP($A102,'pl-data'!$A:$BR,23+AJ$3)</f>
        <v>0</v>
      </c>
      <c r="AK102" s="34" t="str">
        <f t="shared" si="86"/>
        <v>n/a</v>
      </c>
      <c r="AL102" s="34" t="str">
        <f t="shared" si="87"/>
        <v>n/a</v>
      </c>
      <c r="AM102" s="8"/>
      <c r="AN102" s="33">
        <f>-VLOOKUP($A102,'pl-data'!$A:$BR,8+AN$3)</f>
        <v>0</v>
      </c>
      <c r="AO102" s="33">
        <f>-VLOOKUP($A102,'pl-data'!$A:$BR,38+AO$3)</f>
        <v>0</v>
      </c>
      <c r="AP102" s="33">
        <f>-VLOOKUP($A102,'pl-data'!$A:$BR,23+AP$3)</f>
        <v>0</v>
      </c>
      <c r="AQ102" s="34" t="str">
        <f t="shared" si="89"/>
        <v>n/a</v>
      </c>
      <c r="AR102" s="34" t="str">
        <f t="shared" si="90"/>
        <v>n/a</v>
      </c>
      <c r="AS102" s="8"/>
      <c r="AT102" s="33">
        <f>-VLOOKUP($A102,'pl-data'!$A:$BR,8+AT$3)</f>
        <v>0</v>
      </c>
      <c r="AU102" s="33">
        <f>-VLOOKUP($A102,'pl-data'!$A:$BR,38+AU$3)</f>
        <v>0</v>
      </c>
      <c r="AV102" s="33">
        <f>-VLOOKUP($A102,'pl-data'!$A:$BR,23+AV$3)</f>
        <v>0</v>
      </c>
      <c r="AW102" s="34" t="str">
        <f t="shared" si="92"/>
        <v>n/a</v>
      </c>
      <c r="AX102" s="34" t="str">
        <f t="shared" si="93"/>
        <v>n/a</v>
      </c>
      <c r="AY102" s="8"/>
      <c r="AZ102" s="33">
        <f>-VLOOKUP($A102,'pl-data'!$A:$BR,8+AZ$3)</f>
        <v>0</v>
      </c>
      <c r="BA102" s="33">
        <f>-VLOOKUP($A102,'pl-data'!$A:$BR,38+BA$3)</f>
        <v>0</v>
      </c>
      <c r="BB102" s="33">
        <f>-VLOOKUP($A102,'pl-data'!$A:$BR,23+BB$3)</f>
        <v>0</v>
      </c>
      <c r="BC102" s="34" t="str">
        <f t="shared" si="95"/>
        <v>n/a</v>
      </c>
      <c r="BD102" s="34" t="str">
        <f t="shared" si="96"/>
        <v>n/a</v>
      </c>
      <c r="BE102" s="8"/>
      <c r="BF102" s="33">
        <f>-VLOOKUP($A102,'pl-data'!$A:$BR,8+BF$3)</f>
        <v>0</v>
      </c>
      <c r="BG102" s="33">
        <f>-VLOOKUP($A102,'pl-data'!$A:$BR,38+BG$3)</f>
        <v>0</v>
      </c>
      <c r="BH102" s="33">
        <f>-VLOOKUP($A102,'pl-data'!$A:$BR,23+BH$3)</f>
        <v>0</v>
      </c>
      <c r="BI102" s="34" t="str">
        <f t="shared" si="98"/>
        <v>n/a</v>
      </c>
      <c r="BJ102" s="34" t="str">
        <f t="shared" si="99"/>
        <v>n/a</v>
      </c>
      <c r="BK102" s="8"/>
      <c r="BL102" s="33">
        <f>-VLOOKUP($A102,'pl-data'!$A:$BR,8+BL$3)</f>
        <v>0</v>
      </c>
      <c r="BM102" s="33">
        <f>-VLOOKUP($A102,'pl-data'!$A:$BR,38+BM$3)</f>
        <v>0</v>
      </c>
      <c r="BN102" s="33">
        <f>-VLOOKUP($A102,'pl-data'!$A:$BR,23+BN$3)</f>
        <v>0</v>
      </c>
      <c r="BO102" s="34" t="str">
        <f t="shared" si="101"/>
        <v>n/a</v>
      </c>
      <c r="BP102" s="34" t="str">
        <f t="shared" si="102"/>
        <v>n/a</v>
      </c>
      <c r="BQ102" s="8"/>
      <c r="BR102" s="33">
        <f>-VLOOKUP($A102,'pl-data'!$A:$BR,8+BR$3)</f>
        <v>0</v>
      </c>
      <c r="BS102" s="33">
        <f>-VLOOKUP($A102,'pl-data'!$A:$BR,38+BS$3)</f>
        <v>0</v>
      </c>
      <c r="BT102" s="33">
        <f>-VLOOKUP($A102,'pl-data'!$A:$BR,23+BT$3)</f>
        <v>0</v>
      </c>
      <c r="BU102" s="34" t="str">
        <f t="shared" si="104"/>
        <v>n/a</v>
      </c>
      <c r="BV102" s="34" t="str">
        <f t="shared" si="105"/>
        <v>n/a</v>
      </c>
      <c r="BW102" s="8"/>
      <c r="BX102" s="33">
        <f t="shared" si="109"/>
        <v>0</v>
      </c>
      <c r="BY102" s="33">
        <f t="shared" si="110"/>
        <v>0</v>
      </c>
      <c r="BZ102" s="33">
        <f t="shared" si="111"/>
        <v>0</v>
      </c>
      <c r="CA102" s="34" t="str">
        <f t="shared" si="107"/>
        <v>n/a</v>
      </c>
      <c r="CB102" s="34" t="str">
        <f t="shared" si="108"/>
        <v>n/a</v>
      </c>
      <c r="CC102" s="8"/>
    </row>
    <row r="103" spans="1:81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-VLOOKUP($A103,'pl-data'!$A:$BR,8+D$3)</f>
        <v>0</v>
      </c>
      <c r="E103" s="33">
        <f>-VLOOKUP($A103,'pl-data'!$A:$BR,38+E$3)</f>
        <v>0</v>
      </c>
      <c r="F103" s="33">
        <f>-VLOOKUP($A103,'pl-data'!$A:$BR,23+F$3)</f>
        <v>0</v>
      </c>
      <c r="G103" s="34" t="str">
        <f t="shared" si="71"/>
        <v>n/a</v>
      </c>
      <c r="H103" s="34" t="str">
        <f t="shared" si="72"/>
        <v>n/a</v>
      </c>
      <c r="I103" s="8"/>
      <c r="J103" s="33">
        <f>-VLOOKUP($A103,'pl-data'!$A:$BR,8+J$3)</f>
        <v>0</v>
      </c>
      <c r="K103" s="33">
        <f>-VLOOKUP($A103,'pl-data'!$A:$BR,38+K$3)</f>
        <v>0</v>
      </c>
      <c r="L103" s="33">
        <f>-VLOOKUP($A103,'pl-data'!$A:$BR,23+L$3)</f>
        <v>0</v>
      </c>
      <c r="M103" s="34" t="str">
        <f t="shared" si="74"/>
        <v>n/a</v>
      </c>
      <c r="N103" s="34" t="str">
        <f t="shared" si="75"/>
        <v>n/a</v>
      </c>
      <c r="O103" s="8"/>
      <c r="P103" s="33">
        <f>-VLOOKUP($A103,'pl-data'!$A:$BR,8+P$3)</f>
        <v>0</v>
      </c>
      <c r="Q103" s="33">
        <f>-VLOOKUP($A103,'pl-data'!$A:$BR,38+Q$3)</f>
        <v>0</v>
      </c>
      <c r="R103" s="33">
        <f>-VLOOKUP($A103,'pl-data'!$A:$BR,23+R$3)</f>
        <v>0</v>
      </c>
      <c r="S103" s="34" t="str">
        <f t="shared" si="77"/>
        <v>n/a</v>
      </c>
      <c r="T103" s="34" t="str">
        <f t="shared" si="78"/>
        <v>n/a</v>
      </c>
      <c r="U103" s="8"/>
      <c r="V103" s="33">
        <f>-VLOOKUP($A103,'pl-data'!$A:$BR,8+V$3)</f>
        <v>0</v>
      </c>
      <c r="W103" s="33">
        <f>-VLOOKUP($A103,'pl-data'!$A:$BR,38+W$3)</f>
        <v>0</v>
      </c>
      <c r="X103" s="33">
        <f>-VLOOKUP($A103,'pl-data'!$A:$BR,23+X$3)</f>
        <v>0</v>
      </c>
      <c r="Y103" s="34" t="str">
        <f t="shared" si="80"/>
        <v>n/a</v>
      </c>
      <c r="Z103" s="34" t="str">
        <f t="shared" si="81"/>
        <v>n/a</v>
      </c>
      <c r="AA103" s="8"/>
      <c r="AB103" s="33">
        <f>-VLOOKUP($A103,'pl-data'!$A:$BR,8+AB$3)</f>
        <v>0</v>
      </c>
      <c r="AC103" s="33">
        <f>-VLOOKUP($A103,'pl-data'!$A:$BR,38+AC$3)</f>
        <v>0</v>
      </c>
      <c r="AD103" s="33">
        <f>-VLOOKUP($A103,'pl-data'!$A:$BR,23+AD$3)</f>
        <v>0</v>
      </c>
      <c r="AE103" s="34" t="str">
        <f t="shared" si="83"/>
        <v>n/a</v>
      </c>
      <c r="AF103" s="34" t="str">
        <f t="shared" si="84"/>
        <v>n/a</v>
      </c>
      <c r="AG103" s="8"/>
      <c r="AH103" s="33">
        <f>-VLOOKUP($A103,'pl-data'!$A:$BR,8+AH$3)</f>
        <v>0</v>
      </c>
      <c r="AI103" s="33">
        <f>-VLOOKUP($A103,'pl-data'!$A:$BR,38+AI$3)</f>
        <v>0</v>
      </c>
      <c r="AJ103" s="33">
        <f>-VLOOKUP($A103,'pl-data'!$A:$BR,23+AJ$3)</f>
        <v>0</v>
      </c>
      <c r="AK103" s="34" t="str">
        <f t="shared" si="86"/>
        <v>n/a</v>
      </c>
      <c r="AL103" s="34" t="str">
        <f t="shared" si="87"/>
        <v>n/a</v>
      </c>
      <c r="AM103" s="8"/>
      <c r="AN103" s="33">
        <f>-VLOOKUP($A103,'pl-data'!$A:$BR,8+AN$3)</f>
        <v>0</v>
      </c>
      <c r="AO103" s="33">
        <f>-VLOOKUP($A103,'pl-data'!$A:$BR,38+AO$3)</f>
        <v>0</v>
      </c>
      <c r="AP103" s="33">
        <f>-VLOOKUP($A103,'pl-data'!$A:$BR,23+AP$3)</f>
        <v>0</v>
      </c>
      <c r="AQ103" s="34" t="str">
        <f t="shared" si="89"/>
        <v>n/a</v>
      </c>
      <c r="AR103" s="34" t="str">
        <f t="shared" si="90"/>
        <v>n/a</v>
      </c>
      <c r="AS103" s="8"/>
      <c r="AT103" s="33">
        <f>-VLOOKUP($A103,'pl-data'!$A:$BR,8+AT$3)</f>
        <v>0</v>
      </c>
      <c r="AU103" s="33">
        <f>-VLOOKUP($A103,'pl-data'!$A:$BR,38+AU$3)</f>
        <v>0</v>
      </c>
      <c r="AV103" s="33">
        <f>-VLOOKUP($A103,'pl-data'!$A:$BR,23+AV$3)</f>
        <v>0</v>
      </c>
      <c r="AW103" s="34" t="str">
        <f t="shared" si="92"/>
        <v>n/a</v>
      </c>
      <c r="AX103" s="34" t="str">
        <f t="shared" si="93"/>
        <v>n/a</v>
      </c>
      <c r="AY103" s="8"/>
      <c r="AZ103" s="33">
        <f>-VLOOKUP($A103,'pl-data'!$A:$BR,8+AZ$3)</f>
        <v>0</v>
      </c>
      <c r="BA103" s="33">
        <f>-VLOOKUP($A103,'pl-data'!$A:$BR,38+BA$3)</f>
        <v>0</v>
      </c>
      <c r="BB103" s="33">
        <f>-VLOOKUP($A103,'pl-data'!$A:$BR,23+BB$3)</f>
        <v>0</v>
      </c>
      <c r="BC103" s="34" t="str">
        <f t="shared" si="95"/>
        <v>n/a</v>
      </c>
      <c r="BD103" s="34" t="str">
        <f t="shared" si="96"/>
        <v>n/a</v>
      </c>
      <c r="BE103" s="8"/>
      <c r="BF103" s="33">
        <f>-VLOOKUP($A103,'pl-data'!$A:$BR,8+BF$3)</f>
        <v>0</v>
      </c>
      <c r="BG103" s="33">
        <f>-VLOOKUP($A103,'pl-data'!$A:$BR,38+BG$3)</f>
        <v>0</v>
      </c>
      <c r="BH103" s="33">
        <f>-VLOOKUP($A103,'pl-data'!$A:$BR,23+BH$3)</f>
        <v>0</v>
      </c>
      <c r="BI103" s="34" t="str">
        <f t="shared" si="98"/>
        <v>n/a</v>
      </c>
      <c r="BJ103" s="34" t="str">
        <f t="shared" si="99"/>
        <v>n/a</v>
      </c>
      <c r="BK103" s="8"/>
      <c r="BL103" s="33">
        <f>-VLOOKUP($A103,'pl-data'!$A:$BR,8+BL$3)</f>
        <v>0</v>
      </c>
      <c r="BM103" s="33">
        <f>-VLOOKUP($A103,'pl-data'!$A:$BR,38+BM$3)</f>
        <v>0</v>
      </c>
      <c r="BN103" s="33">
        <f>-VLOOKUP($A103,'pl-data'!$A:$BR,23+BN$3)</f>
        <v>0</v>
      </c>
      <c r="BO103" s="34" t="str">
        <f t="shared" si="101"/>
        <v>n/a</v>
      </c>
      <c r="BP103" s="34" t="str">
        <f t="shared" si="102"/>
        <v>n/a</v>
      </c>
      <c r="BQ103" s="8"/>
      <c r="BR103" s="33">
        <f>-VLOOKUP($A103,'pl-data'!$A:$BR,8+BR$3)</f>
        <v>0</v>
      </c>
      <c r="BS103" s="33">
        <f>-VLOOKUP($A103,'pl-data'!$A:$BR,38+BS$3)</f>
        <v>0</v>
      </c>
      <c r="BT103" s="33">
        <f>-VLOOKUP($A103,'pl-data'!$A:$BR,23+BT$3)</f>
        <v>0</v>
      </c>
      <c r="BU103" s="34" t="str">
        <f t="shared" si="104"/>
        <v>n/a</v>
      </c>
      <c r="BV103" s="34" t="str">
        <f t="shared" si="105"/>
        <v>n/a</v>
      </c>
      <c r="BW103" s="8"/>
      <c r="BX103" s="33">
        <f t="shared" si="109"/>
        <v>0</v>
      </c>
      <c r="BY103" s="33">
        <f t="shared" si="110"/>
        <v>0</v>
      </c>
      <c r="BZ103" s="33">
        <f t="shared" si="111"/>
        <v>0</v>
      </c>
      <c r="CA103" s="34" t="str">
        <f t="shared" si="107"/>
        <v>n/a</v>
      </c>
      <c r="CB103" s="34" t="str">
        <f t="shared" si="108"/>
        <v>n/a</v>
      </c>
      <c r="CC103" s="8"/>
    </row>
    <row r="104" spans="1:81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-VLOOKUP($A104,'pl-data'!$A:$BR,8+D$3)</f>
        <v>0</v>
      </c>
      <c r="E104" s="33">
        <f>-VLOOKUP($A104,'pl-data'!$A:$BR,38+E$3)</f>
        <v>0</v>
      </c>
      <c r="F104" s="33">
        <f>-VLOOKUP($A104,'pl-data'!$A:$BR,23+F$3)</f>
        <v>0</v>
      </c>
      <c r="G104" s="34" t="str">
        <f t="shared" si="71"/>
        <v>n/a</v>
      </c>
      <c r="H104" s="34" t="str">
        <f t="shared" si="72"/>
        <v>n/a</v>
      </c>
      <c r="I104" s="8"/>
      <c r="J104" s="33">
        <f>-VLOOKUP($A104,'pl-data'!$A:$BR,8+J$3)</f>
        <v>0</v>
      </c>
      <c r="K104" s="33">
        <f>-VLOOKUP($A104,'pl-data'!$A:$BR,38+K$3)</f>
        <v>0</v>
      </c>
      <c r="L104" s="33">
        <f>-VLOOKUP($A104,'pl-data'!$A:$BR,23+L$3)</f>
        <v>0</v>
      </c>
      <c r="M104" s="34" t="str">
        <f t="shared" si="74"/>
        <v>n/a</v>
      </c>
      <c r="N104" s="34" t="str">
        <f t="shared" si="75"/>
        <v>n/a</v>
      </c>
      <c r="O104" s="8"/>
      <c r="P104" s="33">
        <f>-VLOOKUP($A104,'pl-data'!$A:$BR,8+P$3)</f>
        <v>0</v>
      </c>
      <c r="Q104" s="33">
        <f>-VLOOKUP($A104,'pl-data'!$A:$BR,38+Q$3)</f>
        <v>0</v>
      </c>
      <c r="R104" s="33">
        <f>-VLOOKUP($A104,'pl-data'!$A:$BR,23+R$3)</f>
        <v>0</v>
      </c>
      <c r="S104" s="34" t="str">
        <f t="shared" si="77"/>
        <v>n/a</v>
      </c>
      <c r="T104" s="34" t="str">
        <f t="shared" si="78"/>
        <v>n/a</v>
      </c>
      <c r="U104" s="8"/>
      <c r="V104" s="33">
        <f>-VLOOKUP($A104,'pl-data'!$A:$BR,8+V$3)</f>
        <v>0</v>
      </c>
      <c r="W104" s="33">
        <f>-VLOOKUP($A104,'pl-data'!$A:$BR,38+W$3)</f>
        <v>0</v>
      </c>
      <c r="X104" s="33">
        <f>-VLOOKUP($A104,'pl-data'!$A:$BR,23+X$3)</f>
        <v>0</v>
      </c>
      <c r="Y104" s="34" t="str">
        <f t="shared" si="80"/>
        <v>n/a</v>
      </c>
      <c r="Z104" s="34" t="str">
        <f t="shared" si="81"/>
        <v>n/a</v>
      </c>
      <c r="AA104" s="8"/>
      <c r="AB104" s="33">
        <f>-VLOOKUP($A104,'pl-data'!$A:$BR,8+AB$3)</f>
        <v>0</v>
      </c>
      <c r="AC104" s="33">
        <f>-VLOOKUP($A104,'pl-data'!$A:$BR,38+AC$3)</f>
        <v>0</v>
      </c>
      <c r="AD104" s="33">
        <f>-VLOOKUP($A104,'pl-data'!$A:$BR,23+AD$3)</f>
        <v>0</v>
      </c>
      <c r="AE104" s="34" t="str">
        <f t="shared" si="83"/>
        <v>n/a</v>
      </c>
      <c r="AF104" s="34" t="str">
        <f t="shared" si="84"/>
        <v>n/a</v>
      </c>
      <c r="AG104" s="8"/>
      <c r="AH104" s="33">
        <f>-VLOOKUP($A104,'pl-data'!$A:$BR,8+AH$3)</f>
        <v>0</v>
      </c>
      <c r="AI104" s="33">
        <f>-VLOOKUP($A104,'pl-data'!$A:$BR,38+AI$3)</f>
        <v>0</v>
      </c>
      <c r="AJ104" s="33">
        <f>-VLOOKUP($A104,'pl-data'!$A:$BR,23+AJ$3)</f>
        <v>0</v>
      </c>
      <c r="AK104" s="34" t="str">
        <f t="shared" si="86"/>
        <v>n/a</v>
      </c>
      <c r="AL104" s="34" t="str">
        <f t="shared" si="87"/>
        <v>n/a</v>
      </c>
      <c r="AM104" s="8"/>
      <c r="AN104" s="33">
        <f>-VLOOKUP($A104,'pl-data'!$A:$BR,8+AN$3)</f>
        <v>0</v>
      </c>
      <c r="AO104" s="33">
        <f>-VLOOKUP($A104,'pl-data'!$A:$BR,38+AO$3)</f>
        <v>0</v>
      </c>
      <c r="AP104" s="33">
        <f>-VLOOKUP($A104,'pl-data'!$A:$BR,23+AP$3)</f>
        <v>0</v>
      </c>
      <c r="AQ104" s="34" t="str">
        <f t="shared" si="89"/>
        <v>n/a</v>
      </c>
      <c r="AR104" s="34" t="str">
        <f t="shared" si="90"/>
        <v>n/a</v>
      </c>
      <c r="AS104" s="8"/>
      <c r="AT104" s="33">
        <f>-VLOOKUP($A104,'pl-data'!$A:$BR,8+AT$3)</f>
        <v>0</v>
      </c>
      <c r="AU104" s="33">
        <f>-VLOOKUP($A104,'pl-data'!$A:$BR,38+AU$3)</f>
        <v>0</v>
      </c>
      <c r="AV104" s="33">
        <f>-VLOOKUP($A104,'pl-data'!$A:$BR,23+AV$3)</f>
        <v>0</v>
      </c>
      <c r="AW104" s="34" t="str">
        <f t="shared" si="92"/>
        <v>n/a</v>
      </c>
      <c r="AX104" s="34" t="str">
        <f t="shared" si="93"/>
        <v>n/a</v>
      </c>
      <c r="AY104" s="8"/>
      <c r="AZ104" s="33">
        <f>-VLOOKUP($A104,'pl-data'!$A:$BR,8+AZ$3)</f>
        <v>0</v>
      </c>
      <c r="BA104" s="33">
        <f>-VLOOKUP($A104,'pl-data'!$A:$BR,38+BA$3)</f>
        <v>0</v>
      </c>
      <c r="BB104" s="33">
        <f>-VLOOKUP($A104,'pl-data'!$A:$BR,23+BB$3)</f>
        <v>0</v>
      </c>
      <c r="BC104" s="34" t="str">
        <f t="shared" si="95"/>
        <v>n/a</v>
      </c>
      <c r="BD104" s="34" t="str">
        <f t="shared" si="96"/>
        <v>n/a</v>
      </c>
      <c r="BE104" s="8"/>
      <c r="BF104" s="33">
        <f>-VLOOKUP($A104,'pl-data'!$A:$BR,8+BF$3)</f>
        <v>0</v>
      </c>
      <c r="BG104" s="33">
        <f>-VLOOKUP($A104,'pl-data'!$A:$BR,38+BG$3)</f>
        <v>0</v>
      </c>
      <c r="BH104" s="33">
        <f>-VLOOKUP($A104,'pl-data'!$A:$BR,23+BH$3)</f>
        <v>0</v>
      </c>
      <c r="BI104" s="34" t="str">
        <f t="shared" si="98"/>
        <v>n/a</v>
      </c>
      <c r="BJ104" s="34" t="str">
        <f t="shared" si="99"/>
        <v>n/a</v>
      </c>
      <c r="BK104" s="8"/>
      <c r="BL104" s="33">
        <f>-VLOOKUP($A104,'pl-data'!$A:$BR,8+BL$3)</f>
        <v>0</v>
      </c>
      <c r="BM104" s="33">
        <f>-VLOOKUP($A104,'pl-data'!$A:$BR,38+BM$3)</f>
        <v>0</v>
      </c>
      <c r="BN104" s="33">
        <f>-VLOOKUP($A104,'pl-data'!$A:$BR,23+BN$3)</f>
        <v>0</v>
      </c>
      <c r="BO104" s="34" t="str">
        <f t="shared" si="101"/>
        <v>n/a</v>
      </c>
      <c r="BP104" s="34" t="str">
        <f t="shared" si="102"/>
        <v>n/a</v>
      </c>
      <c r="BQ104" s="8"/>
      <c r="BR104" s="33">
        <f>-VLOOKUP($A104,'pl-data'!$A:$BR,8+BR$3)</f>
        <v>0</v>
      </c>
      <c r="BS104" s="33">
        <f>-VLOOKUP($A104,'pl-data'!$A:$BR,38+BS$3)</f>
        <v>0</v>
      </c>
      <c r="BT104" s="33">
        <f>-VLOOKUP($A104,'pl-data'!$A:$BR,23+BT$3)</f>
        <v>0</v>
      </c>
      <c r="BU104" s="34" t="str">
        <f t="shared" si="104"/>
        <v>n/a</v>
      </c>
      <c r="BV104" s="34" t="str">
        <f t="shared" si="105"/>
        <v>n/a</v>
      </c>
      <c r="BW104" s="8"/>
      <c r="BX104" s="33">
        <f t="shared" si="109"/>
        <v>0</v>
      </c>
      <c r="BY104" s="33">
        <f t="shared" si="110"/>
        <v>0</v>
      </c>
      <c r="BZ104" s="33">
        <f t="shared" si="111"/>
        <v>0</v>
      </c>
      <c r="CA104" s="34" t="str">
        <f t="shared" si="107"/>
        <v>n/a</v>
      </c>
      <c r="CB104" s="34" t="str">
        <f t="shared" si="108"/>
        <v>n/a</v>
      </c>
      <c r="CC104" s="8"/>
    </row>
    <row r="105" spans="1:81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-VLOOKUP($A105,'pl-data'!$A:$BR,8+D$3)</f>
        <v>0</v>
      </c>
      <c r="E105" s="33">
        <f>-VLOOKUP($A105,'pl-data'!$A:$BR,38+E$3)</f>
        <v>0</v>
      </c>
      <c r="F105" s="33">
        <f>-VLOOKUP($A105,'pl-data'!$A:$BR,23+F$3)</f>
        <v>0</v>
      </c>
      <c r="G105" s="34" t="str">
        <f t="shared" si="71"/>
        <v>n/a</v>
      </c>
      <c r="H105" s="34" t="str">
        <f t="shared" si="72"/>
        <v>n/a</v>
      </c>
      <c r="I105" s="8"/>
      <c r="J105" s="33">
        <f>-VLOOKUP($A105,'pl-data'!$A:$BR,8+J$3)</f>
        <v>0</v>
      </c>
      <c r="K105" s="33">
        <f>-VLOOKUP($A105,'pl-data'!$A:$BR,38+K$3)</f>
        <v>0</v>
      </c>
      <c r="L105" s="33">
        <f>-VLOOKUP($A105,'pl-data'!$A:$BR,23+L$3)</f>
        <v>0</v>
      </c>
      <c r="M105" s="34" t="str">
        <f t="shared" si="74"/>
        <v>n/a</v>
      </c>
      <c r="N105" s="34" t="str">
        <f t="shared" si="75"/>
        <v>n/a</v>
      </c>
      <c r="O105" s="8"/>
      <c r="P105" s="33">
        <f>-VLOOKUP($A105,'pl-data'!$A:$BR,8+P$3)</f>
        <v>0</v>
      </c>
      <c r="Q105" s="33">
        <f>-VLOOKUP($A105,'pl-data'!$A:$BR,38+Q$3)</f>
        <v>0</v>
      </c>
      <c r="R105" s="33">
        <f>-VLOOKUP($A105,'pl-data'!$A:$BR,23+R$3)</f>
        <v>0</v>
      </c>
      <c r="S105" s="34" t="str">
        <f t="shared" si="77"/>
        <v>n/a</v>
      </c>
      <c r="T105" s="34" t="str">
        <f t="shared" si="78"/>
        <v>n/a</v>
      </c>
      <c r="U105" s="8"/>
      <c r="V105" s="33">
        <f>-VLOOKUP($A105,'pl-data'!$A:$BR,8+V$3)</f>
        <v>0</v>
      </c>
      <c r="W105" s="33">
        <f>-VLOOKUP($A105,'pl-data'!$A:$BR,38+W$3)</f>
        <v>0</v>
      </c>
      <c r="X105" s="33">
        <f>-VLOOKUP($A105,'pl-data'!$A:$BR,23+X$3)</f>
        <v>0</v>
      </c>
      <c r="Y105" s="34" t="str">
        <f t="shared" si="80"/>
        <v>n/a</v>
      </c>
      <c r="Z105" s="34" t="str">
        <f t="shared" si="81"/>
        <v>n/a</v>
      </c>
      <c r="AA105" s="8"/>
      <c r="AB105" s="33">
        <f>-VLOOKUP($A105,'pl-data'!$A:$BR,8+AB$3)</f>
        <v>0</v>
      </c>
      <c r="AC105" s="33">
        <f>-VLOOKUP($A105,'pl-data'!$A:$BR,38+AC$3)</f>
        <v>0</v>
      </c>
      <c r="AD105" s="33">
        <f>-VLOOKUP($A105,'pl-data'!$A:$BR,23+AD$3)</f>
        <v>0</v>
      </c>
      <c r="AE105" s="34" t="str">
        <f t="shared" si="83"/>
        <v>n/a</v>
      </c>
      <c r="AF105" s="34" t="str">
        <f t="shared" si="84"/>
        <v>n/a</v>
      </c>
      <c r="AG105" s="8"/>
      <c r="AH105" s="33">
        <f>-VLOOKUP($A105,'pl-data'!$A:$BR,8+AH$3)</f>
        <v>0</v>
      </c>
      <c r="AI105" s="33">
        <f>-VLOOKUP($A105,'pl-data'!$A:$BR,38+AI$3)</f>
        <v>0</v>
      </c>
      <c r="AJ105" s="33">
        <f>-VLOOKUP($A105,'pl-data'!$A:$BR,23+AJ$3)</f>
        <v>0</v>
      </c>
      <c r="AK105" s="34" t="str">
        <f t="shared" si="86"/>
        <v>n/a</v>
      </c>
      <c r="AL105" s="34" t="str">
        <f t="shared" si="87"/>
        <v>n/a</v>
      </c>
      <c r="AM105" s="8"/>
      <c r="AN105" s="33">
        <f>-VLOOKUP($A105,'pl-data'!$A:$BR,8+AN$3)</f>
        <v>0</v>
      </c>
      <c r="AO105" s="33">
        <f>-VLOOKUP($A105,'pl-data'!$A:$BR,38+AO$3)</f>
        <v>0</v>
      </c>
      <c r="AP105" s="33">
        <f>-VLOOKUP($A105,'pl-data'!$A:$BR,23+AP$3)</f>
        <v>0</v>
      </c>
      <c r="AQ105" s="34" t="str">
        <f t="shared" si="89"/>
        <v>n/a</v>
      </c>
      <c r="AR105" s="34" t="str">
        <f t="shared" si="90"/>
        <v>n/a</v>
      </c>
      <c r="AS105" s="8"/>
      <c r="AT105" s="33">
        <f>-VLOOKUP($A105,'pl-data'!$A:$BR,8+AT$3)</f>
        <v>0</v>
      </c>
      <c r="AU105" s="33">
        <f>-VLOOKUP($A105,'pl-data'!$A:$BR,38+AU$3)</f>
        <v>0</v>
      </c>
      <c r="AV105" s="33">
        <f>-VLOOKUP($A105,'pl-data'!$A:$BR,23+AV$3)</f>
        <v>0</v>
      </c>
      <c r="AW105" s="34" t="str">
        <f t="shared" si="92"/>
        <v>n/a</v>
      </c>
      <c r="AX105" s="34" t="str">
        <f t="shared" si="93"/>
        <v>n/a</v>
      </c>
      <c r="AY105" s="8"/>
      <c r="AZ105" s="33">
        <f>-VLOOKUP($A105,'pl-data'!$A:$BR,8+AZ$3)</f>
        <v>0</v>
      </c>
      <c r="BA105" s="33">
        <f>-VLOOKUP($A105,'pl-data'!$A:$BR,38+BA$3)</f>
        <v>0</v>
      </c>
      <c r="BB105" s="33">
        <f>-VLOOKUP($A105,'pl-data'!$A:$BR,23+BB$3)</f>
        <v>0</v>
      </c>
      <c r="BC105" s="34" t="str">
        <f t="shared" si="95"/>
        <v>n/a</v>
      </c>
      <c r="BD105" s="34" t="str">
        <f t="shared" si="96"/>
        <v>n/a</v>
      </c>
      <c r="BE105" s="8"/>
      <c r="BF105" s="33">
        <f>-VLOOKUP($A105,'pl-data'!$A:$BR,8+BF$3)</f>
        <v>0</v>
      </c>
      <c r="BG105" s="33">
        <f>-VLOOKUP($A105,'pl-data'!$A:$BR,38+BG$3)</f>
        <v>0</v>
      </c>
      <c r="BH105" s="33">
        <f>-VLOOKUP($A105,'pl-data'!$A:$BR,23+BH$3)</f>
        <v>0</v>
      </c>
      <c r="BI105" s="34" t="str">
        <f t="shared" si="98"/>
        <v>n/a</v>
      </c>
      <c r="BJ105" s="34" t="str">
        <f t="shared" si="99"/>
        <v>n/a</v>
      </c>
      <c r="BK105" s="8"/>
      <c r="BL105" s="33">
        <f>-VLOOKUP($A105,'pl-data'!$A:$BR,8+BL$3)</f>
        <v>0</v>
      </c>
      <c r="BM105" s="33">
        <f>-VLOOKUP($A105,'pl-data'!$A:$BR,38+BM$3)</f>
        <v>0</v>
      </c>
      <c r="BN105" s="33">
        <f>-VLOOKUP($A105,'pl-data'!$A:$BR,23+BN$3)</f>
        <v>0</v>
      </c>
      <c r="BO105" s="34" t="str">
        <f t="shared" si="101"/>
        <v>n/a</v>
      </c>
      <c r="BP105" s="34" t="str">
        <f t="shared" si="102"/>
        <v>n/a</v>
      </c>
      <c r="BQ105" s="8"/>
      <c r="BR105" s="33">
        <f>-VLOOKUP($A105,'pl-data'!$A:$BR,8+BR$3)</f>
        <v>0</v>
      </c>
      <c r="BS105" s="33">
        <f>-VLOOKUP($A105,'pl-data'!$A:$BR,38+BS$3)</f>
        <v>0</v>
      </c>
      <c r="BT105" s="33">
        <f>-VLOOKUP($A105,'pl-data'!$A:$BR,23+BT$3)</f>
        <v>0</v>
      </c>
      <c r="BU105" s="34" t="str">
        <f t="shared" si="104"/>
        <v>n/a</v>
      </c>
      <c r="BV105" s="34" t="str">
        <f t="shared" si="105"/>
        <v>n/a</v>
      </c>
      <c r="BW105" s="8"/>
      <c r="BX105" s="33">
        <f t="shared" si="109"/>
        <v>0</v>
      </c>
      <c r="BY105" s="33">
        <f t="shared" si="110"/>
        <v>0</v>
      </c>
      <c r="BZ105" s="33">
        <f t="shared" si="111"/>
        <v>0</v>
      </c>
      <c r="CA105" s="34" t="str">
        <f t="shared" si="107"/>
        <v>n/a</v>
      </c>
      <c r="CB105" s="34" t="str">
        <f t="shared" si="108"/>
        <v>n/a</v>
      </c>
      <c r="CC105" s="8"/>
    </row>
    <row r="106" spans="1:81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-VLOOKUP($A106,'pl-data'!$A:$BR,8+D$3)</f>
        <v>0</v>
      </c>
      <c r="E106" s="33">
        <f>-VLOOKUP($A106,'pl-data'!$A:$BR,38+E$3)</f>
        <v>0</v>
      </c>
      <c r="F106" s="33">
        <f>-VLOOKUP($A106,'pl-data'!$A:$BR,23+F$3)</f>
        <v>0</v>
      </c>
      <c r="G106" s="34" t="str">
        <f t="shared" si="71"/>
        <v>n/a</v>
      </c>
      <c r="H106" s="34" t="str">
        <f t="shared" si="72"/>
        <v>n/a</v>
      </c>
      <c r="I106" s="8"/>
      <c r="J106" s="33">
        <f>-VLOOKUP($A106,'pl-data'!$A:$BR,8+J$3)</f>
        <v>0</v>
      </c>
      <c r="K106" s="33">
        <f>-VLOOKUP($A106,'pl-data'!$A:$BR,38+K$3)</f>
        <v>0</v>
      </c>
      <c r="L106" s="33">
        <f>-VLOOKUP($A106,'pl-data'!$A:$BR,23+L$3)</f>
        <v>0</v>
      </c>
      <c r="M106" s="34" t="str">
        <f t="shared" si="74"/>
        <v>n/a</v>
      </c>
      <c r="N106" s="34" t="str">
        <f t="shared" si="75"/>
        <v>n/a</v>
      </c>
      <c r="O106" s="8"/>
      <c r="P106" s="33">
        <f>-VLOOKUP($A106,'pl-data'!$A:$BR,8+P$3)</f>
        <v>0</v>
      </c>
      <c r="Q106" s="33">
        <f>-VLOOKUP($A106,'pl-data'!$A:$BR,38+Q$3)</f>
        <v>0</v>
      </c>
      <c r="R106" s="33">
        <f>-VLOOKUP($A106,'pl-data'!$A:$BR,23+R$3)</f>
        <v>0</v>
      </c>
      <c r="S106" s="34" t="str">
        <f t="shared" si="77"/>
        <v>n/a</v>
      </c>
      <c r="T106" s="34" t="str">
        <f t="shared" si="78"/>
        <v>n/a</v>
      </c>
      <c r="U106" s="8"/>
      <c r="V106" s="33">
        <f>-VLOOKUP($A106,'pl-data'!$A:$BR,8+V$3)</f>
        <v>0</v>
      </c>
      <c r="W106" s="33">
        <f>-VLOOKUP($A106,'pl-data'!$A:$BR,38+W$3)</f>
        <v>0</v>
      </c>
      <c r="X106" s="33">
        <f>-VLOOKUP($A106,'pl-data'!$A:$BR,23+X$3)</f>
        <v>0</v>
      </c>
      <c r="Y106" s="34" t="str">
        <f t="shared" si="80"/>
        <v>n/a</v>
      </c>
      <c r="Z106" s="34" t="str">
        <f t="shared" si="81"/>
        <v>n/a</v>
      </c>
      <c r="AA106" s="8"/>
      <c r="AB106" s="33">
        <f>-VLOOKUP($A106,'pl-data'!$A:$BR,8+AB$3)</f>
        <v>0</v>
      </c>
      <c r="AC106" s="33">
        <f>-VLOOKUP($A106,'pl-data'!$A:$BR,38+AC$3)</f>
        <v>0</v>
      </c>
      <c r="AD106" s="33">
        <f>-VLOOKUP($A106,'pl-data'!$A:$BR,23+AD$3)</f>
        <v>0</v>
      </c>
      <c r="AE106" s="34" t="str">
        <f t="shared" si="83"/>
        <v>n/a</v>
      </c>
      <c r="AF106" s="34" t="str">
        <f t="shared" si="84"/>
        <v>n/a</v>
      </c>
      <c r="AG106" s="8"/>
      <c r="AH106" s="33">
        <f>-VLOOKUP($A106,'pl-data'!$A:$BR,8+AH$3)</f>
        <v>0</v>
      </c>
      <c r="AI106" s="33">
        <f>-VLOOKUP($A106,'pl-data'!$A:$BR,38+AI$3)</f>
        <v>0</v>
      </c>
      <c r="AJ106" s="33">
        <f>-VLOOKUP($A106,'pl-data'!$A:$BR,23+AJ$3)</f>
        <v>0</v>
      </c>
      <c r="AK106" s="34" t="str">
        <f t="shared" si="86"/>
        <v>n/a</v>
      </c>
      <c r="AL106" s="34" t="str">
        <f t="shared" si="87"/>
        <v>n/a</v>
      </c>
      <c r="AM106" s="8"/>
      <c r="AN106" s="33">
        <f>-VLOOKUP($A106,'pl-data'!$A:$BR,8+AN$3)</f>
        <v>0</v>
      </c>
      <c r="AO106" s="33">
        <f>-VLOOKUP($A106,'pl-data'!$A:$BR,38+AO$3)</f>
        <v>0</v>
      </c>
      <c r="AP106" s="33">
        <f>-VLOOKUP($A106,'pl-data'!$A:$BR,23+AP$3)</f>
        <v>0</v>
      </c>
      <c r="AQ106" s="34" t="str">
        <f t="shared" si="89"/>
        <v>n/a</v>
      </c>
      <c r="AR106" s="34" t="str">
        <f t="shared" si="90"/>
        <v>n/a</v>
      </c>
      <c r="AS106" s="8"/>
      <c r="AT106" s="33">
        <f>-VLOOKUP($A106,'pl-data'!$A:$BR,8+AT$3)</f>
        <v>0</v>
      </c>
      <c r="AU106" s="33">
        <f>-VLOOKUP($A106,'pl-data'!$A:$BR,38+AU$3)</f>
        <v>0</v>
      </c>
      <c r="AV106" s="33">
        <f>-VLOOKUP($A106,'pl-data'!$A:$BR,23+AV$3)</f>
        <v>0</v>
      </c>
      <c r="AW106" s="34" t="str">
        <f t="shared" si="92"/>
        <v>n/a</v>
      </c>
      <c r="AX106" s="34" t="str">
        <f t="shared" si="93"/>
        <v>n/a</v>
      </c>
      <c r="AY106" s="8"/>
      <c r="AZ106" s="33">
        <f>-VLOOKUP($A106,'pl-data'!$A:$BR,8+AZ$3)</f>
        <v>0</v>
      </c>
      <c r="BA106" s="33">
        <f>-VLOOKUP($A106,'pl-data'!$A:$BR,38+BA$3)</f>
        <v>0</v>
      </c>
      <c r="BB106" s="33">
        <f>-VLOOKUP($A106,'pl-data'!$A:$BR,23+BB$3)</f>
        <v>0</v>
      </c>
      <c r="BC106" s="34" t="str">
        <f t="shared" si="95"/>
        <v>n/a</v>
      </c>
      <c r="BD106" s="34" t="str">
        <f t="shared" si="96"/>
        <v>n/a</v>
      </c>
      <c r="BE106" s="8"/>
      <c r="BF106" s="33">
        <f>-VLOOKUP($A106,'pl-data'!$A:$BR,8+BF$3)</f>
        <v>0</v>
      </c>
      <c r="BG106" s="33">
        <f>-VLOOKUP($A106,'pl-data'!$A:$BR,38+BG$3)</f>
        <v>0</v>
      </c>
      <c r="BH106" s="33">
        <f>-VLOOKUP($A106,'pl-data'!$A:$BR,23+BH$3)</f>
        <v>0</v>
      </c>
      <c r="BI106" s="34" t="str">
        <f t="shared" si="98"/>
        <v>n/a</v>
      </c>
      <c r="BJ106" s="34" t="str">
        <f t="shared" si="99"/>
        <v>n/a</v>
      </c>
      <c r="BK106" s="8"/>
      <c r="BL106" s="33">
        <f>-VLOOKUP($A106,'pl-data'!$A:$BR,8+BL$3)</f>
        <v>0</v>
      </c>
      <c r="BM106" s="33">
        <f>-VLOOKUP($A106,'pl-data'!$A:$BR,38+BM$3)</f>
        <v>0</v>
      </c>
      <c r="BN106" s="33">
        <f>-VLOOKUP($A106,'pl-data'!$A:$BR,23+BN$3)</f>
        <v>0</v>
      </c>
      <c r="BO106" s="34" t="str">
        <f t="shared" si="101"/>
        <v>n/a</v>
      </c>
      <c r="BP106" s="34" t="str">
        <f t="shared" si="102"/>
        <v>n/a</v>
      </c>
      <c r="BQ106" s="8"/>
      <c r="BR106" s="33">
        <f>-VLOOKUP($A106,'pl-data'!$A:$BR,8+BR$3)</f>
        <v>0</v>
      </c>
      <c r="BS106" s="33">
        <f>-VLOOKUP($A106,'pl-data'!$A:$BR,38+BS$3)</f>
        <v>0</v>
      </c>
      <c r="BT106" s="33">
        <f>-VLOOKUP($A106,'pl-data'!$A:$BR,23+BT$3)</f>
        <v>0</v>
      </c>
      <c r="BU106" s="34" t="str">
        <f t="shared" si="104"/>
        <v>n/a</v>
      </c>
      <c r="BV106" s="34" t="str">
        <f t="shared" si="105"/>
        <v>n/a</v>
      </c>
      <c r="BW106" s="8"/>
      <c r="BX106" s="33">
        <f t="shared" si="109"/>
        <v>0</v>
      </c>
      <c r="BY106" s="33">
        <f t="shared" si="110"/>
        <v>0</v>
      </c>
      <c r="BZ106" s="33">
        <f t="shared" si="111"/>
        <v>0</v>
      </c>
      <c r="CA106" s="34" t="str">
        <f t="shared" si="107"/>
        <v>n/a</v>
      </c>
      <c r="CB106" s="34" t="str">
        <f t="shared" si="108"/>
        <v>n/a</v>
      </c>
      <c r="CC106" s="8"/>
    </row>
    <row r="107" spans="1:81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-VLOOKUP($A107,'pl-data'!$A:$BR,8+D$3)</f>
        <v>0</v>
      </c>
      <c r="E107" s="33">
        <f>-VLOOKUP($A107,'pl-data'!$A:$BR,38+E$3)</f>
        <v>0</v>
      </c>
      <c r="F107" s="33">
        <f>-VLOOKUP($A107,'pl-data'!$A:$BR,23+F$3)</f>
        <v>0</v>
      </c>
      <c r="G107" s="34" t="str">
        <f t="shared" si="71"/>
        <v>n/a</v>
      </c>
      <c r="H107" s="34" t="str">
        <f t="shared" si="72"/>
        <v>n/a</v>
      </c>
      <c r="I107" s="8"/>
      <c r="J107" s="33">
        <f>-VLOOKUP($A107,'pl-data'!$A:$BR,8+J$3)</f>
        <v>0</v>
      </c>
      <c r="K107" s="33">
        <f>-VLOOKUP($A107,'pl-data'!$A:$BR,38+K$3)</f>
        <v>0</v>
      </c>
      <c r="L107" s="33">
        <f>-VLOOKUP($A107,'pl-data'!$A:$BR,23+L$3)</f>
        <v>0</v>
      </c>
      <c r="M107" s="34" t="str">
        <f t="shared" si="74"/>
        <v>n/a</v>
      </c>
      <c r="N107" s="34" t="str">
        <f t="shared" si="75"/>
        <v>n/a</v>
      </c>
      <c r="O107" s="8"/>
      <c r="P107" s="33">
        <f>-VLOOKUP($A107,'pl-data'!$A:$BR,8+P$3)</f>
        <v>0</v>
      </c>
      <c r="Q107" s="33">
        <f>-VLOOKUP($A107,'pl-data'!$A:$BR,38+Q$3)</f>
        <v>0</v>
      </c>
      <c r="R107" s="33">
        <f>-VLOOKUP($A107,'pl-data'!$A:$BR,23+R$3)</f>
        <v>0</v>
      </c>
      <c r="S107" s="34" t="str">
        <f t="shared" si="77"/>
        <v>n/a</v>
      </c>
      <c r="T107" s="34" t="str">
        <f t="shared" si="78"/>
        <v>n/a</v>
      </c>
      <c r="U107" s="8"/>
      <c r="V107" s="33">
        <f>-VLOOKUP($A107,'pl-data'!$A:$BR,8+V$3)</f>
        <v>0</v>
      </c>
      <c r="W107" s="33">
        <f>-VLOOKUP($A107,'pl-data'!$A:$BR,38+W$3)</f>
        <v>0</v>
      </c>
      <c r="X107" s="33">
        <f>-VLOOKUP($A107,'pl-data'!$A:$BR,23+X$3)</f>
        <v>0</v>
      </c>
      <c r="Y107" s="34" t="str">
        <f t="shared" si="80"/>
        <v>n/a</v>
      </c>
      <c r="Z107" s="34" t="str">
        <f t="shared" si="81"/>
        <v>n/a</v>
      </c>
      <c r="AA107" s="8"/>
      <c r="AB107" s="33">
        <f>-VLOOKUP($A107,'pl-data'!$A:$BR,8+AB$3)</f>
        <v>0</v>
      </c>
      <c r="AC107" s="33">
        <f>-VLOOKUP($A107,'pl-data'!$A:$BR,38+AC$3)</f>
        <v>0</v>
      </c>
      <c r="AD107" s="33">
        <f>-VLOOKUP($A107,'pl-data'!$A:$BR,23+AD$3)</f>
        <v>0</v>
      </c>
      <c r="AE107" s="34" t="str">
        <f t="shared" si="83"/>
        <v>n/a</v>
      </c>
      <c r="AF107" s="34" t="str">
        <f t="shared" si="84"/>
        <v>n/a</v>
      </c>
      <c r="AG107" s="8"/>
      <c r="AH107" s="33">
        <f>-VLOOKUP($A107,'pl-data'!$A:$BR,8+AH$3)</f>
        <v>0</v>
      </c>
      <c r="AI107" s="33">
        <f>-VLOOKUP($A107,'pl-data'!$A:$BR,38+AI$3)</f>
        <v>0</v>
      </c>
      <c r="AJ107" s="33">
        <f>-VLOOKUP($A107,'pl-data'!$A:$BR,23+AJ$3)</f>
        <v>0</v>
      </c>
      <c r="AK107" s="34" t="str">
        <f t="shared" si="86"/>
        <v>n/a</v>
      </c>
      <c r="AL107" s="34" t="str">
        <f t="shared" si="87"/>
        <v>n/a</v>
      </c>
      <c r="AM107" s="8"/>
      <c r="AN107" s="33">
        <f>-VLOOKUP($A107,'pl-data'!$A:$BR,8+AN$3)</f>
        <v>0</v>
      </c>
      <c r="AO107" s="33">
        <f>-VLOOKUP($A107,'pl-data'!$A:$BR,38+AO$3)</f>
        <v>0</v>
      </c>
      <c r="AP107" s="33">
        <f>-VLOOKUP($A107,'pl-data'!$A:$BR,23+AP$3)</f>
        <v>0</v>
      </c>
      <c r="AQ107" s="34" t="str">
        <f t="shared" si="89"/>
        <v>n/a</v>
      </c>
      <c r="AR107" s="34" t="str">
        <f t="shared" si="90"/>
        <v>n/a</v>
      </c>
      <c r="AS107" s="8"/>
      <c r="AT107" s="33">
        <f>-VLOOKUP($A107,'pl-data'!$A:$BR,8+AT$3)</f>
        <v>0</v>
      </c>
      <c r="AU107" s="33">
        <f>-VLOOKUP($A107,'pl-data'!$A:$BR,38+AU$3)</f>
        <v>0</v>
      </c>
      <c r="AV107" s="33">
        <f>-VLOOKUP($A107,'pl-data'!$A:$BR,23+AV$3)</f>
        <v>0</v>
      </c>
      <c r="AW107" s="34" t="str">
        <f t="shared" si="92"/>
        <v>n/a</v>
      </c>
      <c r="AX107" s="34" t="str">
        <f t="shared" si="93"/>
        <v>n/a</v>
      </c>
      <c r="AY107" s="8"/>
      <c r="AZ107" s="33">
        <f>-VLOOKUP($A107,'pl-data'!$A:$BR,8+AZ$3)</f>
        <v>0</v>
      </c>
      <c r="BA107" s="33">
        <f>-VLOOKUP($A107,'pl-data'!$A:$BR,38+BA$3)</f>
        <v>0</v>
      </c>
      <c r="BB107" s="33">
        <f>-VLOOKUP($A107,'pl-data'!$A:$BR,23+BB$3)</f>
        <v>0</v>
      </c>
      <c r="BC107" s="34" t="str">
        <f t="shared" si="95"/>
        <v>n/a</v>
      </c>
      <c r="BD107" s="34" t="str">
        <f t="shared" si="96"/>
        <v>n/a</v>
      </c>
      <c r="BE107" s="8"/>
      <c r="BF107" s="33">
        <f>-VLOOKUP($A107,'pl-data'!$A:$BR,8+BF$3)</f>
        <v>0</v>
      </c>
      <c r="BG107" s="33">
        <f>-VLOOKUP($A107,'pl-data'!$A:$BR,38+BG$3)</f>
        <v>0</v>
      </c>
      <c r="BH107" s="33">
        <f>-VLOOKUP($A107,'pl-data'!$A:$BR,23+BH$3)</f>
        <v>0</v>
      </c>
      <c r="BI107" s="34" t="str">
        <f t="shared" si="98"/>
        <v>n/a</v>
      </c>
      <c r="BJ107" s="34" t="str">
        <f t="shared" si="99"/>
        <v>n/a</v>
      </c>
      <c r="BK107" s="8"/>
      <c r="BL107" s="33">
        <f>-VLOOKUP($A107,'pl-data'!$A:$BR,8+BL$3)</f>
        <v>0</v>
      </c>
      <c r="BM107" s="33">
        <f>-VLOOKUP($A107,'pl-data'!$A:$BR,38+BM$3)</f>
        <v>0</v>
      </c>
      <c r="BN107" s="33">
        <f>-VLOOKUP($A107,'pl-data'!$A:$BR,23+BN$3)</f>
        <v>0</v>
      </c>
      <c r="BO107" s="34" t="str">
        <f t="shared" si="101"/>
        <v>n/a</v>
      </c>
      <c r="BP107" s="34" t="str">
        <f t="shared" si="102"/>
        <v>n/a</v>
      </c>
      <c r="BQ107" s="8"/>
      <c r="BR107" s="33">
        <f>-VLOOKUP($A107,'pl-data'!$A:$BR,8+BR$3)</f>
        <v>0</v>
      </c>
      <c r="BS107" s="33">
        <f>-VLOOKUP($A107,'pl-data'!$A:$BR,38+BS$3)</f>
        <v>0</v>
      </c>
      <c r="BT107" s="33">
        <f>-VLOOKUP($A107,'pl-data'!$A:$BR,23+BT$3)</f>
        <v>0</v>
      </c>
      <c r="BU107" s="34" t="str">
        <f t="shared" si="104"/>
        <v>n/a</v>
      </c>
      <c r="BV107" s="34" t="str">
        <f t="shared" si="105"/>
        <v>n/a</v>
      </c>
      <c r="BW107" s="8"/>
      <c r="BX107" s="33">
        <f t="shared" si="109"/>
        <v>0</v>
      </c>
      <c r="BY107" s="33">
        <f t="shared" si="110"/>
        <v>0</v>
      </c>
      <c r="BZ107" s="33">
        <f t="shared" si="111"/>
        <v>0</v>
      </c>
      <c r="CA107" s="34" t="str">
        <f t="shared" si="107"/>
        <v>n/a</v>
      </c>
      <c r="CB107" s="34" t="str">
        <f t="shared" si="108"/>
        <v>n/a</v>
      </c>
      <c r="CC107" s="8"/>
    </row>
    <row r="108" spans="1:81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-VLOOKUP($A108,'pl-data'!$A:$BR,8+D$3)</f>
        <v>0</v>
      </c>
      <c r="E108" s="33">
        <f>-VLOOKUP($A108,'pl-data'!$A:$BR,38+E$3)</f>
        <v>0</v>
      </c>
      <c r="F108" s="33">
        <f>-VLOOKUP($A108,'pl-data'!$A:$BR,23+F$3)</f>
        <v>0</v>
      </c>
      <c r="G108" s="34" t="str">
        <f t="shared" si="71"/>
        <v>n/a</v>
      </c>
      <c r="H108" s="34" t="str">
        <f t="shared" si="72"/>
        <v>n/a</v>
      </c>
      <c r="I108" s="8"/>
      <c r="J108" s="33">
        <f>-VLOOKUP($A108,'pl-data'!$A:$BR,8+J$3)</f>
        <v>0</v>
      </c>
      <c r="K108" s="33">
        <f>-VLOOKUP($A108,'pl-data'!$A:$BR,38+K$3)</f>
        <v>0</v>
      </c>
      <c r="L108" s="33">
        <f>-VLOOKUP($A108,'pl-data'!$A:$BR,23+L$3)</f>
        <v>0</v>
      </c>
      <c r="M108" s="34" t="str">
        <f t="shared" si="74"/>
        <v>n/a</v>
      </c>
      <c r="N108" s="34" t="str">
        <f t="shared" si="75"/>
        <v>n/a</v>
      </c>
      <c r="O108" s="8"/>
      <c r="P108" s="33">
        <f>-VLOOKUP($A108,'pl-data'!$A:$BR,8+P$3)</f>
        <v>0</v>
      </c>
      <c r="Q108" s="33">
        <f>-VLOOKUP($A108,'pl-data'!$A:$BR,38+Q$3)</f>
        <v>0</v>
      </c>
      <c r="R108" s="33">
        <f>-VLOOKUP($A108,'pl-data'!$A:$BR,23+R$3)</f>
        <v>0</v>
      </c>
      <c r="S108" s="34" t="str">
        <f t="shared" si="77"/>
        <v>n/a</v>
      </c>
      <c r="T108" s="34" t="str">
        <f t="shared" si="78"/>
        <v>n/a</v>
      </c>
      <c r="U108" s="8"/>
      <c r="V108" s="33">
        <f>-VLOOKUP($A108,'pl-data'!$A:$BR,8+V$3)</f>
        <v>0</v>
      </c>
      <c r="W108" s="33">
        <f>-VLOOKUP($A108,'pl-data'!$A:$BR,38+W$3)</f>
        <v>0</v>
      </c>
      <c r="X108" s="33">
        <f>-VLOOKUP($A108,'pl-data'!$A:$BR,23+X$3)</f>
        <v>0</v>
      </c>
      <c r="Y108" s="34" t="str">
        <f t="shared" si="80"/>
        <v>n/a</v>
      </c>
      <c r="Z108" s="34" t="str">
        <f t="shared" si="81"/>
        <v>n/a</v>
      </c>
      <c r="AA108" s="8"/>
      <c r="AB108" s="33">
        <f>-VLOOKUP($A108,'pl-data'!$A:$BR,8+AB$3)</f>
        <v>0</v>
      </c>
      <c r="AC108" s="33">
        <f>-VLOOKUP($A108,'pl-data'!$A:$BR,38+AC$3)</f>
        <v>0</v>
      </c>
      <c r="AD108" s="33">
        <f>-VLOOKUP($A108,'pl-data'!$A:$BR,23+AD$3)</f>
        <v>0</v>
      </c>
      <c r="AE108" s="34" t="str">
        <f t="shared" si="83"/>
        <v>n/a</v>
      </c>
      <c r="AF108" s="34" t="str">
        <f t="shared" si="84"/>
        <v>n/a</v>
      </c>
      <c r="AG108" s="8"/>
      <c r="AH108" s="33">
        <f>-VLOOKUP($A108,'pl-data'!$A:$BR,8+AH$3)</f>
        <v>0</v>
      </c>
      <c r="AI108" s="33">
        <f>-VLOOKUP($A108,'pl-data'!$A:$BR,38+AI$3)</f>
        <v>0</v>
      </c>
      <c r="AJ108" s="33">
        <f>-VLOOKUP($A108,'pl-data'!$A:$BR,23+AJ$3)</f>
        <v>0</v>
      </c>
      <c r="AK108" s="34" t="str">
        <f t="shared" si="86"/>
        <v>n/a</v>
      </c>
      <c r="AL108" s="34" t="str">
        <f t="shared" si="87"/>
        <v>n/a</v>
      </c>
      <c r="AM108" s="8"/>
      <c r="AN108" s="33">
        <f>-VLOOKUP($A108,'pl-data'!$A:$BR,8+AN$3)</f>
        <v>0</v>
      </c>
      <c r="AO108" s="33">
        <f>-VLOOKUP($A108,'pl-data'!$A:$BR,38+AO$3)</f>
        <v>0</v>
      </c>
      <c r="AP108" s="33">
        <f>-VLOOKUP($A108,'pl-data'!$A:$BR,23+AP$3)</f>
        <v>0</v>
      </c>
      <c r="AQ108" s="34" t="str">
        <f t="shared" si="89"/>
        <v>n/a</v>
      </c>
      <c r="AR108" s="34" t="str">
        <f t="shared" si="90"/>
        <v>n/a</v>
      </c>
      <c r="AS108" s="8"/>
      <c r="AT108" s="33">
        <f>-VLOOKUP($A108,'pl-data'!$A:$BR,8+AT$3)</f>
        <v>0</v>
      </c>
      <c r="AU108" s="33">
        <f>-VLOOKUP($A108,'pl-data'!$A:$BR,38+AU$3)</f>
        <v>0</v>
      </c>
      <c r="AV108" s="33">
        <f>-VLOOKUP($A108,'pl-data'!$A:$BR,23+AV$3)</f>
        <v>0</v>
      </c>
      <c r="AW108" s="34" t="str">
        <f t="shared" si="92"/>
        <v>n/a</v>
      </c>
      <c r="AX108" s="34" t="str">
        <f t="shared" si="93"/>
        <v>n/a</v>
      </c>
      <c r="AY108" s="8"/>
      <c r="AZ108" s="33">
        <f>-VLOOKUP($A108,'pl-data'!$A:$BR,8+AZ$3)</f>
        <v>0</v>
      </c>
      <c r="BA108" s="33">
        <f>-VLOOKUP($A108,'pl-data'!$A:$BR,38+BA$3)</f>
        <v>0</v>
      </c>
      <c r="BB108" s="33">
        <f>-VLOOKUP($A108,'pl-data'!$A:$BR,23+BB$3)</f>
        <v>0</v>
      </c>
      <c r="BC108" s="34" t="str">
        <f t="shared" si="95"/>
        <v>n/a</v>
      </c>
      <c r="BD108" s="34" t="str">
        <f t="shared" si="96"/>
        <v>n/a</v>
      </c>
      <c r="BE108" s="8"/>
      <c r="BF108" s="33">
        <f>-VLOOKUP($A108,'pl-data'!$A:$BR,8+BF$3)</f>
        <v>0</v>
      </c>
      <c r="BG108" s="33">
        <f>-VLOOKUP($A108,'pl-data'!$A:$BR,38+BG$3)</f>
        <v>0</v>
      </c>
      <c r="BH108" s="33">
        <f>-VLOOKUP($A108,'pl-data'!$A:$BR,23+BH$3)</f>
        <v>0</v>
      </c>
      <c r="BI108" s="34" t="str">
        <f t="shared" si="98"/>
        <v>n/a</v>
      </c>
      <c r="BJ108" s="34" t="str">
        <f t="shared" si="99"/>
        <v>n/a</v>
      </c>
      <c r="BK108" s="8"/>
      <c r="BL108" s="33">
        <f>-VLOOKUP($A108,'pl-data'!$A:$BR,8+BL$3)</f>
        <v>0</v>
      </c>
      <c r="BM108" s="33">
        <f>-VLOOKUP($A108,'pl-data'!$A:$BR,38+BM$3)</f>
        <v>0</v>
      </c>
      <c r="BN108" s="33">
        <f>-VLOOKUP($A108,'pl-data'!$A:$BR,23+BN$3)</f>
        <v>0</v>
      </c>
      <c r="BO108" s="34" t="str">
        <f t="shared" si="101"/>
        <v>n/a</v>
      </c>
      <c r="BP108" s="34" t="str">
        <f t="shared" si="102"/>
        <v>n/a</v>
      </c>
      <c r="BQ108" s="8"/>
      <c r="BR108" s="33">
        <f>-VLOOKUP($A108,'pl-data'!$A:$BR,8+BR$3)</f>
        <v>0</v>
      </c>
      <c r="BS108" s="33">
        <f>-VLOOKUP($A108,'pl-data'!$A:$BR,38+BS$3)</f>
        <v>0</v>
      </c>
      <c r="BT108" s="33">
        <f>-VLOOKUP($A108,'pl-data'!$A:$BR,23+BT$3)</f>
        <v>0</v>
      </c>
      <c r="BU108" s="34" t="str">
        <f t="shared" si="104"/>
        <v>n/a</v>
      </c>
      <c r="BV108" s="34" t="str">
        <f t="shared" si="105"/>
        <v>n/a</v>
      </c>
      <c r="BW108" s="8"/>
      <c r="BX108" s="33">
        <f t="shared" si="109"/>
        <v>0</v>
      </c>
      <c r="BY108" s="33">
        <f t="shared" si="110"/>
        <v>0</v>
      </c>
      <c r="BZ108" s="33">
        <f t="shared" si="111"/>
        <v>0</v>
      </c>
      <c r="CA108" s="34" t="str">
        <f t="shared" si="107"/>
        <v>n/a</v>
      </c>
      <c r="CB108" s="34" t="str">
        <f t="shared" si="108"/>
        <v>n/a</v>
      </c>
      <c r="CC108" s="8"/>
    </row>
    <row r="109" spans="1:81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-VLOOKUP($A109,'pl-data'!$A:$BR,8+D$3)</f>
        <v>0</v>
      </c>
      <c r="E109" s="33">
        <f>-VLOOKUP($A109,'pl-data'!$A:$BR,38+E$3)</f>
        <v>0</v>
      </c>
      <c r="F109" s="33">
        <f>-VLOOKUP($A109,'pl-data'!$A:$BR,23+F$3)</f>
        <v>0</v>
      </c>
      <c r="G109" s="34" t="str">
        <f t="shared" si="71"/>
        <v>n/a</v>
      </c>
      <c r="H109" s="34" t="str">
        <f t="shared" si="72"/>
        <v>n/a</v>
      </c>
      <c r="I109" s="8"/>
      <c r="J109" s="33">
        <f>-VLOOKUP($A109,'pl-data'!$A:$BR,8+J$3)</f>
        <v>0</v>
      </c>
      <c r="K109" s="33">
        <f>-VLOOKUP($A109,'pl-data'!$A:$BR,38+K$3)</f>
        <v>0</v>
      </c>
      <c r="L109" s="33">
        <f>-VLOOKUP($A109,'pl-data'!$A:$BR,23+L$3)</f>
        <v>0</v>
      </c>
      <c r="M109" s="34" t="str">
        <f t="shared" si="74"/>
        <v>n/a</v>
      </c>
      <c r="N109" s="34" t="str">
        <f t="shared" si="75"/>
        <v>n/a</v>
      </c>
      <c r="O109" s="8"/>
      <c r="P109" s="33">
        <f>-VLOOKUP($A109,'pl-data'!$A:$BR,8+P$3)</f>
        <v>0</v>
      </c>
      <c r="Q109" s="33">
        <f>-VLOOKUP($A109,'pl-data'!$A:$BR,38+Q$3)</f>
        <v>0</v>
      </c>
      <c r="R109" s="33">
        <f>-VLOOKUP($A109,'pl-data'!$A:$BR,23+R$3)</f>
        <v>0</v>
      </c>
      <c r="S109" s="34" t="str">
        <f t="shared" si="77"/>
        <v>n/a</v>
      </c>
      <c r="T109" s="34" t="str">
        <f t="shared" si="78"/>
        <v>n/a</v>
      </c>
      <c r="U109" s="8"/>
      <c r="V109" s="33">
        <f>-VLOOKUP($A109,'pl-data'!$A:$BR,8+V$3)</f>
        <v>0</v>
      </c>
      <c r="W109" s="33">
        <f>-VLOOKUP($A109,'pl-data'!$A:$BR,38+W$3)</f>
        <v>0</v>
      </c>
      <c r="X109" s="33">
        <f>-VLOOKUP($A109,'pl-data'!$A:$BR,23+X$3)</f>
        <v>0</v>
      </c>
      <c r="Y109" s="34" t="str">
        <f t="shared" si="80"/>
        <v>n/a</v>
      </c>
      <c r="Z109" s="34" t="str">
        <f t="shared" si="81"/>
        <v>n/a</v>
      </c>
      <c r="AA109" s="8"/>
      <c r="AB109" s="33">
        <f>-VLOOKUP($A109,'pl-data'!$A:$BR,8+AB$3)</f>
        <v>0</v>
      </c>
      <c r="AC109" s="33">
        <f>-VLOOKUP($A109,'pl-data'!$A:$BR,38+AC$3)</f>
        <v>0</v>
      </c>
      <c r="AD109" s="33">
        <f>-VLOOKUP($A109,'pl-data'!$A:$BR,23+AD$3)</f>
        <v>0</v>
      </c>
      <c r="AE109" s="34" t="str">
        <f t="shared" si="83"/>
        <v>n/a</v>
      </c>
      <c r="AF109" s="34" t="str">
        <f t="shared" si="84"/>
        <v>n/a</v>
      </c>
      <c r="AG109" s="8"/>
      <c r="AH109" s="33">
        <f>-VLOOKUP($A109,'pl-data'!$A:$BR,8+AH$3)</f>
        <v>0</v>
      </c>
      <c r="AI109" s="33">
        <f>-VLOOKUP($A109,'pl-data'!$A:$BR,38+AI$3)</f>
        <v>0</v>
      </c>
      <c r="AJ109" s="33">
        <f>-VLOOKUP($A109,'pl-data'!$A:$BR,23+AJ$3)</f>
        <v>0</v>
      </c>
      <c r="AK109" s="34" t="str">
        <f t="shared" si="86"/>
        <v>n/a</v>
      </c>
      <c r="AL109" s="34" t="str">
        <f t="shared" si="87"/>
        <v>n/a</v>
      </c>
      <c r="AM109" s="8"/>
      <c r="AN109" s="33">
        <f>-VLOOKUP($A109,'pl-data'!$A:$BR,8+AN$3)</f>
        <v>0</v>
      </c>
      <c r="AO109" s="33">
        <f>-VLOOKUP($A109,'pl-data'!$A:$BR,38+AO$3)</f>
        <v>0</v>
      </c>
      <c r="AP109" s="33">
        <f>-VLOOKUP($A109,'pl-data'!$A:$BR,23+AP$3)</f>
        <v>0</v>
      </c>
      <c r="AQ109" s="34" t="str">
        <f t="shared" si="89"/>
        <v>n/a</v>
      </c>
      <c r="AR109" s="34" t="str">
        <f t="shared" si="90"/>
        <v>n/a</v>
      </c>
      <c r="AS109" s="8"/>
      <c r="AT109" s="33">
        <f>-VLOOKUP($A109,'pl-data'!$A:$BR,8+AT$3)</f>
        <v>0</v>
      </c>
      <c r="AU109" s="33">
        <f>-VLOOKUP($A109,'pl-data'!$A:$BR,38+AU$3)</f>
        <v>0</v>
      </c>
      <c r="AV109" s="33">
        <f>-VLOOKUP($A109,'pl-data'!$A:$BR,23+AV$3)</f>
        <v>0</v>
      </c>
      <c r="AW109" s="34" t="str">
        <f t="shared" si="92"/>
        <v>n/a</v>
      </c>
      <c r="AX109" s="34" t="str">
        <f t="shared" si="93"/>
        <v>n/a</v>
      </c>
      <c r="AY109" s="8"/>
      <c r="AZ109" s="33">
        <f>-VLOOKUP($A109,'pl-data'!$A:$BR,8+AZ$3)</f>
        <v>0</v>
      </c>
      <c r="BA109" s="33">
        <f>-VLOOKUP($A109,'pl-data'!$A:$BR,38+BA$3)</f>
        <v>0</v>
      </c>
      <c r="BB109" s="33">
        <f>-VLOOKUP($A109,'pl-data'!$A:$BR,23+BB$3)</f>
        <v>0</v>
      </c>
      <c r="BC109" s="34" t="str">
        <f t="shared" si="95"/>
        <v>n/a</v>
      </c>
      <c r="BD109" s="34" t="str">
        <f t="shared" si="96"/>
        <v>n/a</v>
      </c>
      <c r="BE109" s="8"/>
      <c r="BF109" s="33">
        <f>-VLOOKUP($A109,'pl-data'!$A:$BR,8+BF$3)</f>
        <v>0</v>
      </c>
      <c r="BG109" s="33">
        <f>-VLOOKUP($A109,'pl-data'!$A:$BR,38+BG$3)</f>
        <v>0</v>
      </c>
      <c r="BH109" s="33">
        <f>-VLOOKUP($A109,'pl-data'!$A:$BR,23+BH$3)</f>
        <v>0</v>
      </c>
      <c r="BI109" s="34" t="str">
        <f t="shared" si="98"/>
        <v>n/a</v>
      </c>
      <c r="BJ109" s="34" t="str">
        <f t="shared" si="99"/>
        <v>n/a</v>
      </c>
      <c r="BK109" s="8"/>
      <c r="BL109" s="33">
        <f>-VLOOKUP($A109,'pl-data'!$A:$BR,8+BL$3)</f>
        <v>0</v>
      </c>
      <c r="BM109" s="33">
        <f>-VLOOKUP($A109,'pl-data'!$A:$BR,38+BM$3)</f>
        <v>0</v>
      </c>
      <c r="BN109" s="33">
        <f>-VLOOKUP($A109,'pl-data'!$A:$BR,23+BN$3)</f>
        <v>0</v>
      </c>
      <c r="BO109" s="34" t="str">
        <f t="shared" si="101"/>
        <v>n/a</v>
      </c>
      <c r="BP109" s="34" t="str">
        <f t="shared" si="102"/>
        <v>n/a</v>
      </c>
      <c r="BQ109" s="8"/>
      <c r="BR109" s="33">
        <f>-VLOOKUP($A109,'pl-data'!$A:$BR,8+BR$3)</f>
        <v>0</v>
      </c>
      <c r="BS109" s="33">
        <f>-VLOOKUP($A109,'pl-data'!$A:$BR,38+BS$3)</f>
        <v>0</v>
      </c>
      <c r="BT109" s="33">
        <f>-VLOOKUP($A109,'pl-data'!$A:$BR,23+BT$3)</f>
        <v>0</v>
      </c>
      <c r="BU109" s="34" t="str">
        <f t="shared" si="104"/>
        <v>n/a</v>
      </c>
      <c r="BV109" s="34" t="str">
        <f t="shared" si="105"/>
        <v>n/a</v>
      </c>
      <c r="BW109" s="8"/>
      <c r="BX109" s="33">
        <f t="shared" si="109"/>
        <v>0</v>
      </c>
      <c r="BY109" s="33">
        <f t="shared" si="110"/>
        <v>0</v>
      </c>
      <c r="BZ109" s="33">
        <f t="shared" si="111"/>
        <v>0</v>
      </c>
      <c r="CA109" s="34" t="str">
        <f t="shared" si="107"/>
        <v>n/a</v>
      </c>
      <c r="CB109" s="34" t="str">
        <f t="shared" si="108"/>
        <v>n/a</v>
      </c>
      <c r="CC109" s="8"/>
    </row>
    <row r="110" spans="1:81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-VLOOKUP($A110,'pl-data'!$A:$BR,8+D$3)</f>
        <v>0</v>
      </c>
      <c r="E110" s="33">
        <f>-VLOOKUP($A110,'pl-data'!$A:$BR,38+E$3)</f>
        <v>0</v>
      </c>
      <c r="F110" s="33">
        <f>-VLOOKUP($A110,'pl-data'!$A:$BR,23+F$3)</f>
        <v>0</v>
      </c>
      <c r="G110" s="34" t="str">
        <f t="shared" si="71"/>
        <v>n/a</v>
      </c>
      <c r="H110" s="34" t="str">
        <f t="shared" si="72"/>
        <v>n/a</v>
      </c>
      <c r="I110" s="8"/>
      <c r="J110" s="33">
        <f>-VLOOKUP($A110,'pl-data'!$A:$BR,8+J$3)</f>
        <v>0</v>
      </c>
      <c r="K110" s="33">
        <f>-VLOOKUP($A110,'pl-data'!$A:$BR,38+K$3)</f>
        <v>0</v>
      </c>
      <c r="L110" s="33">
        <f>-VLOOKUP($A110,'pl-data'!$A:$BR,23+L$3)</f>
        <v>0</v>
      </c>
      <c r="M110" s="34" t="str">
        <f t="shared" si="74"/>
        <v>n/a</v>
      </c>
      <c r="N110" s="34" t="str">
        <f t="shared" si="75"/>
        <v>n/a</v>
      </c>
      <c r="O110" s="8"/>
      <c r="P110" s="33">
        <f>-VLOOKUP($A110,'pl-data'!$A:$BR,8+P$3)</f>
        <v>0</v>
      </c>
      <c r="Q110" s="33">
        <f>-VLOOKUP($A110,'pl-data'!$A:$BR,38+Q$3)</f>
        <v>0</v>
      </c>
      <c r="R110" s="33">
        <f>-VLOOKUP($A110,'pl-data'!$A:$BR,23+R$3)</f>
        <v>0</v>
      </c>
      <c r="S110" s="34" t="str">
        <f t="shared" si="77"/>
        <v>n/a</v>
      </c>
      <c r="T110" s="34" t="str">
        <f t="shared" si="78"/>
        <v>n/a</v>
      </c>
      <c r="U110" s="8"/>
      <c r="V110" s="33">
        <f>-VLOOKUP($A110,'pl-data'!$A:$BR,8+V$3)</f>
        <v>0</v>
      </c>
      <c r="W110" s="33">
        <f>-VLOOKUP($A110,'pl-data'!$A:$BR,38+W$3)</f>
        <v>0</v>
      </c>
      <c r="X110" s="33">
        <f>-VLOOKUP($A110,'pl-data'!$A:$BR,23+X$3)</f>
        <v>0</v>
      </c>
      <c r="Y110" s="34" t="str">
        <f t="shared" si="80"/>
        <v>n/a</v>
      </c>
      <c r="Z110" s="34" t="str">
        <f t="shared" si="81"/>
        <v>n/a</v>
      </c>
      <c r="AA110" s="8"/>
      <c r="AB110" s="33">
        <f>-VLOOKUP($A110,'pl-data'!$A:$BR,8+AB$3)</f>
        <v>0</v>
      </c>
      <c r="AC110" s="33">
        <f>-VLOOKUP($A110,'pl-data'!$A:$BR,38+AC$3)</f>
        <v>0</v>
      </c>
      <c r="AD110" s="33">
        <f>-VLOOKUP($A110,'pl-data'!$A:$BR,23+AD$3)</f>
        <v>0</v>
      </c>
      <c r="AE110" s="34" t="str">
        <f t="shared" si="83"/>
        <v>n/a</v>
      </c>
      <c r="AF110" s="34" t="str">
        <f t="shared" si="84"/>
        <v>n/a</v>
      </c>
      <c r="AG110" s="8"/>
      <c r="AH110" s="33">
        <f>-VLOOKUP($A110,'pl-data'!$A:$BR,8+AH$3)</f>
        <v>0</v>
      </c>
      <c r="AI110" s="33">
        <f>-VLOOKUP($A110,'pl-data'!$A:$BR,38+AI$3)</f>
        <v>0</v>
      </c>
      <c r="AJ110" s="33">
        <f>-VLOOKUP($A110,'pl-data'!$A:$BR,23+AJ$3)</f>
        <v>0</v>
      </c>
      <c r="AK110" s="34" t="str">
        <f t="shared" si="86"/>
        <v>n/a</v>
      </c>
      <c r="AL110" s="34" t="str">
        <f t="shared" si="87"/>
        <v>n/a</v>
      </c>
      <c r="AM110" s="8"/>
      <c r="AN110" s="33">
        <f>-VLOOKUP($A110,'pl-data'!$A:$BR,8+AN$3)</f>
        <v>0</v>
      </c>
      <c r="AO110" s="33">
        <f>-VLOOKUP($A110,'pl-data'!$A:$BR,38+AO$3)</f>
        <v>0</v>
      </c>
      <c r="AP110" s="33">
        <f>-VLOOKUP($A110,'pl-data'!$A:$BR,23+AP$3)</f>
        <v>0</v>
      </c>
      <c r="AQ110" s="34" t="str">
        <f t="shared" si="89"/>
        <v>n/a</v>
      </c>
      <c r="AR110" s="34" t="str">
        <f t="shared" si="90"/>
        <v>n/a</v>
      </c>
      <c r="AS110" s="8"/>
      <c r="AT110" s="33">
        <f>-VLOOKUP($A110,'pl-data'!$A:$BR,8+AT$3)</f>
        <v>0</v>
      </c>
      <c r="AU110" s="33">
        <f>-VLOOKUP($A110,'pl-data'!$A:$BR,38+AU$3)</f>
        <v>0</v>
      </c>
      <c r="AV110" s="33">
        <f>-VLOOKUP($A110,'pl-data'!$A:$BR,23+AV$3)</f>
        <v>0</v>
      </c>
      <c r="AW110" s="34" t="str">
        <f t="shared" si="92"/>
        <v>n/a</v>
      </c>
      <c r="AX110" s="34" t="str">
        <f t="shared" si="93"/>
        <v>n/a</v>
      </c>
      <c r="AY110" s="8"/>
      <c r="AZ110" s="33">
        <f>-VLOOKUP($A110,'pl-data'!$A:$BR,8+AZ$3)</f>
        <v>0</v>
      </c>
      <c r="BA110" s="33">
        <f>-VLOOKUP($A110,'pl-data'!$A:$BR,38+BA$3)</f>
        <v>0</v>
      </c>
      <c r="BB110" s="33">
        <f>-VLOOKUP($A110,'pl-data'!$A:$BR,23+BB$3)</f>
        <v>0</v>
      </c>
      <c r="BC110" s="34" t="str">
        <f t="shared" si="95"/>
        <v>n/a</v>
      </c>
      <c r="BD110" s="34" t="str">
        <f t="shared" si="96"/>
        <v>n/a</v>
      </c>
      <c r="BE110" s="8"/>
      <c r="BF110" s="33">
        <f>-VLOOKUP($A110,'pl-data'!$A:$BR,8+BF$3)</f>
        <v>0</v>
      </c>
      <c r="BG110" s="33">
        <f>-VLOOKUP($A110,'pl-data'!$A:$BR,38+BG$3)</f>
        <v>0</v>
      </c>
      <c r="BH110" s="33">
        <f>-VLOOKUP($A110,'pl-data'!$A:$BR,23+BH$3)</f>
        <v>0</v>
      </c>
      <c r="BI110" s="34" t="str">
        <f t="shared" si="98"/>
        <v>n/a</v>
      </c>
      <c r="BJ110" s="34" t="str">
        <f t="shared" si="99"/>
        <v>n/a</v>
      </c>
      <c r="BK110" s="8"/>
      <c r="BL110" s="33">
        <f>-VLOOKUP($A110,'pl-data'!$A:$BR,8+BL$3)</f>
        <v>0</v>
      </c>
      <c r="BM110" s="33">
        <f>-VLOOKUP($A110,'pl-data'!$A:$BR,38+BM$3)</f>
        <v>0</v>
      </c>
      <c r="BN110" s="33">
        <f>-VLOOKUP($A110,'pl-data'!$A:$BR,23+BN$3)</f>
        <v>0</v>
      </c>
      <c r="BO110" s="34" t="str">
        <f t="shared" si="101"/>
        <v>n/a</v>
      </c>
      <c r="BP110" s="34" t="str">
        <f t="shared" si="102"/>
        <v>n/a</v>
      </c>
      <c r="BQ110" s="8"/>
      <c r="BR110" s="33">
        <f>-VLOOKUP($A110,'pl-data'!$A:$BR,8+BR$3)</f>
        <v>0</v>
      </c>
      <c r="BS110" s="33">
        <f>-VLOOKUP($A110,'pl-data'!$A:$BR,38+BS$3)</f>
        <v>0</v>
      </c>
      <c r="BT110" s="33">
        <f>-VLOOKUP($A110,'pl-data'!$A:$BR,23+BT$3)</f>
        <v>0</v>
      </c>
      <c r="BU110" s="34" t="str">
        <f t="shared" si="104"/>
        <v>n/a</v>
      </c>
      <c r="BV110" s="34" t="str">
        <f t="shared" si="105"/>
        <v>n/a</v>
      </c>
      <c r="BW110" s="8"/>
      <c r="BX110" s="33">
        <f t="shared" si="109"/>
        <v>0</v>
      </c>
      <c r="BY110" s="33">
        <f t="shared" si="110"/>
        <v>0</v>
      </c>
      <c r="BZ110" s="33">
        <f t="shared" si="111"/>
        <v>0</v>
      </c>
      <c r="CA110" s="34" t="str">
        <f t="shared" si="107"/>
        <v>n/a</v>
      </c>
      <c r="CB110" s="34" t="str">
        <f t="shared" si="108"/>
        <v>n/a</v>
      </c>
      <c r="CC110" s="8"/>
    </row>
    <row r="111" spans="1:81" hidden="1" outlineLevel="1" collapsed="1" x14ac:dyDescent="0.2">
      <c r="B111" s="18"/>
      <c r="C111" s="8"/>
      <c r="D111" s="10"/>
      <c r="E111" s="10"/>
      <c r="F111" s="10"/>
      <c r="G111" s="10"/>
      <c r="H111" s="10"/>
      <c r="I111" s="8"/>
      <c r="J111" s="10"/>
      <c r="K111" s="10"/>
      <c r="L111" s="10"/>
      <c r="M111" s="10"/>
      <c r="N111" s="10"/>
      <c r="O111" s="8"/>
      <c r="P111" s="10"/>
      <c r="Q111" s="10"/>
      <c r="R111" s="10"/>
      <c r="S111" s="10"/>
      <c r="T111" s="10"/>
      <c r="U111" s="8"/>
      <c r="V111" s="10"/>
      <c r="W111" s="10"/>
      <c r="X111" s="10"/>
      <c r="Y111" s="10"/>
      <c r="Z111" s="10"/>
      <c r="AA111" s="8"/>
      <c r="AB111" s="10"/>
      <c r="AC111" s="10"/>
      <c r="AD111" s="10"/>
      <c r="AE111" s="10"/>
      <c r="AF111" s="10"/>
      <c r="AG111" s="8"/>
      <c r="AH111" s="10"/>
      <c r="AI111" s="10"/>
      <c r="AJ111" s="10"/>
      <c r="AK111" s="10"/>
      <c r="AL111" s="10"/>
      <c r="AM111" s="8"/>
      <c r="AN111" s="10"/>
      <c r="AO111" s="10"/>
      <c r="AP111" s="10"/>
      <c r="AQ111" s="10"/>
      <c r="AR111" s="10"/>
      <c r="AS111" s="8"/>
      <c r="AT111" s="10"/>
      <c r="AU111" s="10"/>
      <c r="AV111" s="10"/>
      <c r="AW111" s="10"/>
      <c r="AX111" s="10"/>
      <c r="AY111" s="8"/>
      <c r="AZ111" s="10"/>
      <c r="BA111" s="10"/>
      <c r="BB111" s="10"/>
      <c r="BC111" s="10"/>
      <c r="BD111" s="10"/>
      <c r="BE111" s="8"/>
      <c r="BF111" s="10"/>
      <c r="BG111" s="10"/>
      <c r="BH111" s="10"/>
      <c r="BI111" s="10"/>
      <c r="BJ111" s="10"/>
      <c r="BK111" s="8"/>
      <c r="BL111" s="10"/>
      <c r="BM111" s="10"/>
      <c r="BN111" s="10"/>
      <c r="BO111" s="10"/>
      <c r="BP111" s="10"/>
      <c r="BQ111" s="8"/>
      <c r="BR111" s="10"/>
      <c r="BS111" s="10"/>
      <c r="BT111" s="10"/>
      <c r="BU111" s="10"/>
      <c r="BV111" s="10"/>
      <c r="BW111" s="8"/>
      <c r="BX111" s="10"/>
      <c r="BY111" s="10"/>
      <c r="BZ111" s="10"/>
      <c r="CA111" s="10"/>
      <c r="CB111" s="10"/>
      <c r="CC111" s="8"/>
    </row>
    <row r="112" spans="1:81" collapsed="1" x14ac:dyDescent="0.2">
      <c r="A112" s="49" t="s">
        <v>1844</v>
      </c>
      <c r="B112" s="13" t="s">
        <v>1844</v>
      </c>
      <c r="C112" s="11"/>
      <c r="D112" s="12"/>
      <c r="E112" s="12"/>
      <c r="F112" s="12"/>
      <c r="G112" s="12"/>
      <c r="H112" s="12"/>
      <c r="I112" s="11"/>
      <c r="J112" s="12"/>
      <c r="K112" s="12"/>
      <c r="L112" s="12"/>
      <c r="M112" s="12"/>
      <c r="N112" s="12"/>
      <c r="O112" s="11"/>
      <c r="P112" s="12"/>
      <c r="Q112" s="12"/>
      <c r="R112" s="12"/>
      <c r="S112" s="12"/>
      <c r="T112" s="12"/>
      <c r="U112" s="11"/>
      <c r="V112" s="12"/>
      <c r="W112" s="12"/>
      <c r="X112" s="12"/>
      <c r="Y112" s="12"/>
      <c r="Z112" s="12"/>
      <c r="AA112" s="11"/>
      <c r="AB112" s="12"/>
      <c r="AC112" s="12"/>
      <c r="AD112" s="12"/>
      <c r="AE112" s="12"/>
      <c r="AF112" s="12"/>
      <c r="AG112" s="11"/>
      <c r="AH112" s="12"/>
      <c r="AI112" s="12"/>
      <c r="AJ112" s="12"/>
      <c r="AK112" s="12"/>
      <c r="AL112" s="12"/>
      <c r="AM112" s="11"/>
      <c r="AN112" s="12"/>
      <c r="AO112" s="12"/>
      <c r="AP112" s="12"/>
      <c r="AQ112" s="12"/>
      <c r="AR112" s="12"/>
      <c r="AS112" s="11"/>
      <c r="AT112" s="12"/>
      <c r="AU112" s="12"/>
      <c r="AV112" s="12"/>
      <c r="AW112" s="12"/>
      <c r="AX112" s="12"/>
      <c r="AY112" s="11"/>
      <c r="AZ112" s="12"/>
      <c r="BA112" s="12"/>
      <c r="BB112" s="12"/>
      <c r="BC112" s="12"/>
      <c r="BD112" s="12"/>
      <c r="BE112" s="11"/>
      <c r="BF112" s="12"/>
      <c r="BG112" s="12"/>
      <c r="BH112" s="12"/>
      <c r="BI112" s="12"/>
      <c r="BJ112" s="12"/>
      <c r="BK112" s="11"/>
      <c r="BL112" s="12"/>
      <c r="BM112" s="12"/>
      <c r="BN112" s="12"/>
      <c r="BO112" s="12"/>
      <c r="BP112" s="12"/>
      <c r="BQ112" s="11"/>
      <c r="BR112" s="12"/>
      <c r="BS112" s="12"/>
      <c r="BT112" s="12"/>
      <c r="BU112" s="12"/>
      <c r="BV112" s="12"/>
      <c r="BW112" s="11"/>
      <c r="BX112" s="12"/>
      <c r="BY112" s="12"/>
      <c r="BZ112" s="12"/>
      <c r="CA112" s="12"/>
      <c r="CB112" s="12"/>
      <c r="CC112" s="11"/>
    </row>
    <row r="113" spans="1:82" x14ac:dyDescent="0.2">
      <c r="B113" s="31"/>
      <c r="C113" s="11"/>
      <c r="D113" s="12"/>
      <c r="E113" s="12"/>
      <c r="F113" s="12"/>
      <c r="G113" s="12"/>
      <c r="H113" s="12"/>
      <c r="I113" s="11"/>
      <c r="J113" s="12"/>
      <c r="K113" s="12"/>
      <c r="L113" s="12"/>
      <c r="M113" s="12"/>
      <c r="N113" s="12"/>
      <c r="O113" s="11"/>
      <c r="P113" s="12"/>
      <c r="Q113" s="12"/>
      <c r="R113" s="12"/>
      <c r="S113" s="12"/>
      <c r="T113" s="12"/>
      <c r="U113" s="11"/>
      <c r="V113" s="12"/>
      <c r="W113" s="12"/>
      <c r="X113" s="12"/>
      <c r="Y113" s="12"/>
      <c r="Z113" s="12"/>
      <c r="AA113" s="11"/>
      <c r="AB113" s="12"/>
      <c r="AC113" s="12"/>
      <c r="AD113" s="12"/>
      <c r="AE113" s="12"/>
      <c r="AF113" s="12"/>
      <c r="AG113" s="11"/>
      <c r="AH113" s="12"/>
      <c r="AI113" s="12"/>
      <c r="AJ113" s="12"/>
      <c r="AK113" s="12"/>
      <c r="AL113" s="12"/>
      <c r="AM113" s="11"/>
      <c r="AN113" s="12"/>
      <c r="AO113" s="12"/>
      <c r="AP113" s="12"/>
      <c r="AQ113" s="12"/>
      <c r="AR113" s="12"/>
      <c r="AS113" s="11"/>
      <c r="AT113" s="12"/>
      <c r="AU113" s="12"/>
      <c r="AV113" s="12"/>
      <c r="AW113" s="12"/>
      <c r="AX113" s="12"/>
      <c r="AY113" s="11"/>
      <c r="AZ113" s="12"/>
      <c r="BA113" s="12"/>
      <c r="BB113" s="12"/>
      <c r="BC113" s="12"/>
      <c r="BD113" s="12"/>
      <c r="BE113" s="11"/>
      <c r="BF113" s="12"/>
      <c r="BG113" s="12"/>
      <c r="BH113" s="12"/>
      <c r="BI113" s="12"/>
      <c r="BJ113" s="12"/>
      <c r="BK113" s="11"/>
      <c r="BL113" s="12"/>
      <c r="BM113" s="12"/>
      <c r="BN113" s="12"/>
      <c r="BO113" s="12"/>
      <c r="BP113" s="12"/>
      <c r="BQ113" s="11"/>
      <c r="BR113" s="12"/>
      <c r="BS113" s="12"/>
      <c r="BT113" s="12"/>
      <c r="BU113" s="12"/>
      <c r="BV113" s="12"/>
      <c r="BW113" s="11"/>
      <c r="BX113" s="12"/>
      <c r="BY113" s="12"/>
      <c r="BZ113" s="12"/>
      <c r="CA113" s="12"/>
      <c r="CB113" s="12"/>
      <c r="CC113" s="11"/>
    </row>
    <row r="114" spans="1:82" ht="24" x14ac:dyDescent="0.2">
      <c r="A114" s="49" t="s">
        <v>134</v>
      </c>
      <c r="B114" s="25" t="s">
        <v>134</v>
      </c>
      <c r="C114" s="11"/>
      <c r="D114" s="52">
        <f t="shared" ref="D114:F114" si="112">+SUM(D115:D120)</f>
        <v>16.666666666666668</v>
      </c>
      <c r="E114" s="52">
        <f t="shared" si="112"/>
        <v>17.166666666666668</v>
      </c>
      <c r="F114" s="52">
        <f t="shared" si="112"/>
        <v>0</v>
      </c>
      <c r="G114" s="30">
        <f>IFERROR(F114/E114-1,"n/a")</f>
        <v>-1</v>
      </c>
      <c r="H114" s="30">
        <f>IFERROR(F114/D114-1,"n/a")</f>
        <v>-1</v>
      </c>
      <c r="I114" s="11"/>
      <c r="J114" s="52">
        <f t="shared" ref="J114:L114" si="113">+SUM(J115:J120)</f>
        <v>16.666666666666668</v>
      </c>
      <c r="K114" s="52">
        <f t="shared" si="113"/>
        <v>17.166666666666668</v>
      </c>
      <c r="L114" s="52">
        <f t="shared" si="113"/>
        <v>0</v>
      </c>
      <c r="M114" s="30">
        <f>IFERROR(L114/K114-1,"n/a")</f>
        <v>-1</v>
      </c>
      <c r="N114" s="30">
        <f>IFERROR(L114/J114-1,"n/a")</f>
        <v>-1</v>
      </c>
      <c r="O114" s="11"/>
      <c r="P114" s="52">
        <f t="shared" ref="P114:R114" si="114">+SUM(P115:P120)</f>
        <v>16.666666666666668</v>
      </c>
      <c r="Q114" s="52">
        <f t="shared" si="114"/>
        <v>17.166666666666668</v>
      </c>
      <c r="R114" s="52">
        <f t="shared" si="114"/>
        <v>0</v>
      </c>
      <c r="S114" s="30">
        <f>IFERROR(R114/Q114-1,"n/a")</f>
        <v>-1</v>
      </c>
      <c r="T114" s="30">
        <f>IFERROR(R114/P114-1,"n/a")</f>
        <v>-1</v>
      </c>
      <c r="U114" s="11"/>
      <c r="V114" s="52">
        <f t="shared" ref="V114:X114" si="115">+SUM(V115:V120)</f>
        <v>16.666666666666668</v>
      </c>
      <c r="W114" s="52">
        <f t="shared" si="115"/>
        <v>17.166666666666668</v>
      </c>
      <c r="X114" s="52">
        <f t="shared" si="115"/>
        <v>0</v>
      </c>
      <c r="Y114" s="30">
        <f>IFERROR(X114/W114-1,"n/a")</f>
        <v>-1</v>
      </c>
      <c r="Z114" s="30">
        <f>IFERROR(X114/V114-1,"n/a")</f>
        <v>-1</v>
      </c>
      <c r="AA114" s="11"/>
      <c r="AB114" s="52">
        <f t="shared" ref="AB114:AD114" si="116">+SUM(AB115:AB120)</f>
        <v>16.666666666666668</v>
      </c>
      <c r="AC114" s="52">
        <f t="shared" si="116"/>
        <v>17.166666666666668</v>
      </c>
      <c r="AD114" s="52">
        <f t="shared" si="116"/>
        <v>0</v>
      </c>
      <c r="AE114" s="30">
        <f>IFERROR(AD114/AC114-1,"n/a")</f>
        <v>-1</v>
      </c>
      <c r="AF114" s="30">
        <f>IFERROR(AD114/AB114-1,"n/a")</f>
        <v>-1</v>
      </c>
      <c r="AG114" s="11"/>
      <c r="AH114" s="52">
        <f t="shared" ref="AH114:AJ114" si="117">+SUM(AH115:AH120)</f>
        <v>16.666666666666668</v>
      </c>
      <c r="AI114" s="52">
        <f t="shared" si="117"/>
        <v>17.166666666666668</v>
      </c>
      <c r="AJ114" s="52">
        <f t="shared" si="117"/>
        <v>0</v>
      </c>
      <c r="AK114" s="30">
        <f>IFERROR(AJ114/AI114-1,"n/a")</f>
        <v>-1</v>
      </c>
      <c r="AL114" s="30">
        <f>IFERROR(AJ114/AH114-1,"n/a")</f>
        <v>-1</v>
      </c>
      <c r="AM114" s="11"/>
      <c r="AN114" s="52">
        <f t="shared" ref="AN114:AP114" si="118">+SUM(AN115:AN120)</f>
        <v>16.666666666666668</v>
      </c>
      <c r="AO114" s="52">
        <f t="shared" si="118"/>
        <v>17.166666666666668</v>
      </c>
      <c r="AP114" s="52">
        <f t="shared" si="118"/>
        <v>0</v>
      </c>
      <c r="AQ114" s="30">
        <f>IFERROR(AP114/AO114-1,"n/a")</f>
        <v>-1</v>
      </c>
      <c r="AR114" s="30">
        <f>IFERROR(AP114/AN114-1,"n/a")</f>
        <v>-1</v>
      </c>
      <c r="AS114" s="11"/>
      <c r="AT114" s="52">
        <f t="shared" ref="AT114:AV114" si="119">+SUM(AT115:AT120)</f>
        <v>16.666666666666668</v>
      </c>
      <c r="AU114" s="52">
        <f t="shared" si="119"/>
        <v>17.166666666666668</v>
      </c>
      <c r="AV114" s="52">
        <f t="shared" si="119"/>
        <v>0</v>
      </c>
      <c r="AW114" s="30">
        <f>IFERROR(AV114/AU114-1,"n/a")</f>
        <v>-1</v>
      </c>
      <c r="AX114" s="30">
        <f>IFERROR(AV114/AT114-1,"n/a")</f>
        <v>-1</v>
      </c>
      <c r="AY114" s="11"/>
      <c r="AZ114" s="52">
        <f t="shared" ref="AZ114:BB114" si="120">+SUM(AZ115:AZ120)</f>
        <v>16.666666666666668</v>
      </c>
      <c r="BA114" s="52">
        <f t="shared" si="120"/>
        <v>17.166666666666668</v>
      </c>
      <c r="BB114" s="52">
        <f t="shared" si="120"/>
        <v>0</v>
      </c>
      <c r="BC114" s="30">
        <f>IFERROR(BB114/BA114-1,"n/a")</f>
        <v>-1</v>
      </c>
      <c r="BD114" s="30">
        <f>IFERROR(BB114/AZ114-1,"n/a")</f>
        <v>-1</v>
      </c>
      <c r="BE114" s="11"/>
      <c r="BF114" s="52">
        <f t="shared" ref="BF114:BH114" si="121">+SUM(BF115:BF120)</f>
        <v>16.666666666666668</v>
      </c>
      <c r="BG114" s="52">
        <f t="shared" si="121"/>
        <v>17.166666666666668</v>
      </c>
      <c r="BH114" s="52">
        <f t="shared" si="121"/>
        <v>0</v>
      </c>
      <c r="BI114" s="30">
        <f>IFERROR(BH114/BG114-1,"n/a")</f>
        <v>-1</v>
      </c>
      <c r="BJ114" s="30">
        <f>IFERROR(BH114/BF114-1,"n/a")</f>
        <v>-1</v>
      </c>
      <c r="BK114" s="11"/>
      <c r="BL114" s="52">
        <f t="shared" ref="BL114:BN114" si="122">+SUM(BL115:BL120)</f>
        <v>16.666666666666668</v>
      </c>
      <c r="BM114" s="52">
        <f t="shared" si="122"/>
        <v>17.166666666666668</v>
      </c>
      <c r="BN114" s="52">
        <f t="shared" si="122"/>
        <v>0</v>
      </c>
      <c r="BO114" s="30">
        <f>IFERROR(BN114/BM114-1,"n/a")</f>
        <v>-1</v>
      </c>
      <c r="BP114" s="30">
        <f>IFERROR(BN114/BL114-1,"n/a")</f>
        <v>-1</v>
      </c>
      <c r="BQ114" s="11"/>
      <c r="BR114" s="52">
        <f t="shared" ref="BR114:BT114" si="123">+SUM(BR115:BR120)</f>
        <v>16.666666666666668</v>
      </c>
      <c r="BS114" s="52">
        <f t="shared" si="123"/>
        <v>17.166666666666668</v>
      </c>
      <c r="BT114" s="52">
        <f t="shared" si="123"/>
        <v>0</v>
      </c>
      <c r="BU114" s="30">
        <f>IFERROR(BT114/BS114-1,"n/a")</f>
        <v>-1</v>
      </c>
      <c r="BV114" s="30">
        <f>IFERROR(BT114/BR114-1,"n/a")</f>
        <v>-1</v>
      </c>
      <c r="BW114" s="11"/>
      <c r="BX114" s="52">
        <f>+BR114+BL114+BF114+AZ114+AT114+AN114+AH114+AB114+V114+P114+J114+D114</f>
        <v>199.99999999999997</v>
      </c>
      <c r="BY114" s="52">
        <f>+BS114+BM114+BG114+BA114+AU114+AO114+AI114+AC114+W114+Q114+K114+E114</f>
        <v>205.99999999999997</v>
      </c>
      <c r="BZ114" s="52">
        <f>+BT114+BN114+BH114+BB114+AV114+AP114+AJ114+AD114+X114+R114+L114+F114</f>
        <v>0</v>
      </c>
      <c r="CA114" s="30">
        <f>IFERROR(BZ114/BY114-1,"n/a")</f>
        <v>-1</v>
      </c>
      <c r="CB114" s="30">
        <f>IFERROR(BZ114/BX114-1,"n/a")</f>
        <v>-1</v>
      </c>
      <c r="CC114" s="11"/>
      <c r="CD114" s="6" t="b">
        <f>+ABS(BX114-'PL-tc'!N114+'PL-tc-m'!BY114-'PL-tc'!O114+'PL-tc-m'!BZ114-'PL-tc'!P114)&lt;0.001</f>
        <v>1</v>
      </c>
    </row>
    <row r="115" spans="1:82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33">
        <f>-VLOOKUP($A115,'pl-data'!$A:$BR,8+D$3)</f>
        <v>0</v>
      </c>
      <c r="E115" s="33">
        <f>-VLOOKUP($A115,'pl-data'!$A:$BR,38+E$3)</f>
        <v>0</v>
      </c>
      <c r="F115" s="33">
        <f>-VLOOKUP($A115,'pl-data'!$A:$BR,23+F$3)</f>
        <v>0</v>
      </c>
      <c r="G115" s="34" t="str">
        <f t="shared" ref="G115:G119" si="124">IFERROR(F115/E115-1,"n/a")</f>
        <v>n/a</v>
      </c>
      <c r="H115" s="34" t="str">
        <f t="shared" ref="H115:H119" si="125">IFERROR(F115/D115-1,"n/a")</f>
        <v>n/a</v>
      </c>
      <c r="I115" s="11"/>
      <c r="J115" s="33">
        <f>-VLOOKUP($A115,'pl-data'!$A:$BR,8+J$3)</f>
        <v>0</v>
      </c>
      <c r="K115" s="33">
        <f>-VLOOKUP($A115,'pl-data'!$A:$BR,38+K$3)</f>
        <v>0</v>
      </c>
      <c r="L115" s="33">
        <f>-VLOOKUP($A115,'pl-data'!$A:$BR,23+L$3)</f>
        <v>0</v>
      </c>
      <c r="M115" s="34" t="str">
        <f t="shared" ref="M115:M119" si="126">IFERROR(L115/K115-1,"n/a")</f>
        <v>n/a</v>
      </c>
      <c r="N115" s="34" t="str">
        <f t="shared" ref="N115:N119" si="127">IFERROR(L115/J115-1,"n/a")</f>
        <v>n/a</v>
      </c>
      <c r="O115" s="11"/>
      <c r="P115" s="33">
        <f>-VLOOKUP($A115,'pl-data'!$A:$BR,8+P$3)</f>
        <v>0</v>
      </c>
      <c r="Q115" s="33">
        <f>-VLOOKUP($A115,'pl-data'!$A:$BR,38+Q$3)</f>
        <v>0</v>
      </c>
      <c r="R115" s="33">
        <f>-VLOOKUP($A115,'pl-data'!$A:$BR,23+R$3)</f>
        <v>0</v>
      </c>
      <c r="S115" s="34" t="str">
        <f t="shared" ref="S115:S119" si="128">IFERROR(R115/Q115-1,"n/a")</f>
        <v>n/a</v>
      </c>
      <c r="T115" s="34" t="str">
        <f t="shared" ref="T115:T119" si="129">IFERROR(R115/P115-1,"n/a")</f>
        <v>n/a</v>
      </c>
      <c r="U115" s="11"/>
      <c r="V115" s="33">
        <f>-VLOOKUP($A115,'pl-data'!$A:$BR,8+V$3)</f>
        <v>0</v>
      </c>
      <c r="W115" s="33">
        <f>-VLOOKUP($A115,'pl-data'!$A:$BR,38+W$3)</f>
        <v>0</v>
      </c>
      <c r="X115" s="33">
        <f>-VLOOKUP($A115,'pl-data'!$A:$BR,23+X$3)</f>
        <v>0</v>
      </c>
      <c r="Y115" s="34" t="str">
        <f t="shared" ref="Y115:Y119" si="130">IFERROR(X115/W115-1,"n/a")</f>
        <v>n/a</v>
      </c>
      <c r="Z115" s="34" t="str">
        <f t="shared" ref="Z115:Z119" si="131">IFERROR(X115/V115-1,"n/a")</f>
        <v>n/a</v>
      </c>
      <c r="AA115" s="11"/>
      <c r="AB115" s="33">
        <f>-VLOOKUP($A115,'pl-data'!$A:$BR,8+AB$3)</f>
        <v>0</v>
      </c>
      <c r="AC115" s="33">
        <f>-VLOOKUP($A115,'pl-data'!$A:$BR,38+AC$3)</f>
        <v>0</v>
      </c>
      <c r="AD115" s="33">
        <f>-VLOOKUP($A115,'pl-data'!$A:$BR,23+AD$3)</f>
        <v>0</v>
      </c>
      <c r="AE115" s="34" t="str">
        <f t="shared" ref="AE115:AE119" si="132">IFERROR(AD115/AC115-1,"n/a")</f>
        <v>n/a</v>
      </c>
      <c r="AF115" s="34" t="str">
        <f t="shared" ref="AF115:AF119" si="133">IFERROR(AD115/AB115-1,"n/a")</f>
        <v>n/a</v>
      </c>
      <c r="AG115" s="11"/>
      <c r="AH115" s="33">
        <f>-VLOOKUP($A115,'pl-data'!$A:$BR,8+AH$3)</f>
        <v>0</v>
      </c>
      <c r="AI115" s="33">
        <f>-VLOOKUP($A115,'pl-data'!$A:$BR,38+AI$3)</f>
        <v>0</v>
      </c>
      <c r="AJ115" s="33">
        <f>-VLOOKUP($A115,'pl-data'!$A:$BR,23+AJ$3)</f>
        <v>0</v>
      </c>
      <c r="AK115" s="34" t="str">
        <f t="shared" ref="AK115:AK119" si="134">IFERROR(AJ115/AI115-1,"n/a")</f>
        <v>n/a</v>
      </c>
      <c r="AL115" s="34" t="str">
        <f t="shared" ref="AL115:AL119" si="135">IFERROR(AJ115/AH115-1,"n/a")</f>
        <v>n/a</v>
      </c>
      <c r="AM115" s="11"/>
      <c r="AN115" s="33">
        <f>-VLOOKUP($A115,'pl-data'!$A:$BR,8+AN$3)</f>
        <v>0</v>
      </c>
      <c r="AO115" s="33">
        <f>-VLOOKUP($A115,'pl-data'!$A:$BR,38+AO$3)</f>
        <v>0</v>
      </c>
      <c r="AP115" s="33">
        <f>-VLOOKUP($A115,'pl-data'!$A:$BR,23+AP$3)</f>
        <v>0</v>
      </c>
      <c r="AQ115" s="34" t="str">
        <f t="shared" ref="AQ115:AQ119" si="136">IFERROR(AP115/AO115-1,"n/a")</f>
        <v>n/a</v>
      </c>
      <c r="AR115" s="34" t="str">
        <f t="shared" ref="AR115:AR119" si="137">IFERROR(AP115/AN115-1,"n/a")</f>
        <v>n/a</v>
      </c>
      <c r="AS115" s="11"/>
      <c r="AT115" s="33">
        <f>-VLOOKUP($A115,'pl-data'!$A:$BR,8+AT$3)</f>
        <v>0</v>
      </c>
      <c r="AU115" s="33">
        <f>-VLOOKUP($A115,'pl-data'!$A:$BR,38+AU$3)</f>
        <v>0</v>
      </c>
      <c r="AV115" s="33">
        <f>-VLOOKUP($A115,'pl-data'!$A:$BR,23+AV$3)</f>
        <v>0</v>
      </c>
      <c r="AW115" s="34" t="str">
        <f t="shared" ref="AW115:AW119" si="138">IFERROR(AV115/AU115-1,"n/a")</f>
        <v>n/a</v>
      </c>
      <c r="AX115" s="34" t="str">
        <f t="shared" ref="AX115:AX119" si="139">IFERROR(AV115/AT115-1,"n/a")</f>
        <v>n/a</v>
      </c>
      <c r="AY115" s="11"/>
      <c r="AZ115" s="33">
        <f>-VLOOKUP($A115,'pl-data'!$A:$BR,8+AZ$3)</f>
        <v>0</v>
      </c>
      <c r="BA115" s="33">
        <f>-VLOOKUP($A115,'pl-data'!$A:$BR,38+BA$3)</f>
        <v>0</v>
      </c>
      <c r="BB115" s="33">
        <f>-VLOOKUP($A115,'pl-data'!$A:$BR,23+BB$3)</f>
        <v>0</v>
      </c>
      <c r="BC115" s="34" t="str">
        <f t="shared" ref="BC115:BC119" si="140">IFERROR(BB115/BA115-1,"n/a")</f>
        <v>n/a</v>
      </c>
      <c r="BD115" s="34" t="str">
        <f t="shared" ref="BD115:BD119" si="141">IFERROR(BB115/AZ115-1,"n/a")</f>
        <v>n/a</v>
      </c>
      <c r="BE115" s="11"/>
      <c r="BF115" s="33">
        <f>-VLOOKUP($A115,'pl-data'!$A:$BR,8+BF$3)</f>
        <v>0</v>
      </c>
      <c r="BG115" s="33">
        <f>-VLOOKUP($A115,'pl-data'!$A:$BR,38+BG$3)</f>
        <v>0</v>
      </c>
      <c r="BH115" s="33">
        <f>-VLOOKUP($A115,'pl-data'!$A:$BR,23+BH$3)</f>
        <v>0</v>
      </c>
      <c r="BI115" s="34" t="str">
        <f t="shared" ref="BI115:BI119" si="142">IFERROR(BH115/BG115-1,"n/a")</f>
        <v>n/a</v>
      </c>
      <c r="BJ115" s="34" t="str">
        <f t="shared" ref="BJ115:BJ119" si="143">IFERROR(BH115/BF115-1,"n/a")</f>
        <v>n/a</v>
      </c>
      <c r="BK115" s="11"/>
      <c r="BL115" s="33">
        <f>-VLOOKUP($A115,'pl-data'!$A:$BR,8+BL$3)</f>
        <v>0</v>
      </c>
      <c r="BM115" s="33">
        <f>-VLOOKUP($A115,'pl-data'!$A:$BR,38+BM$3)</f>
        <v>0</v>
      </c>
      <c r="BN115" s="33">
        <f>-VLOOKUP($A115,'pl-data'!$A:$BR,23+BN$3)</f>
        <v>0</v>
      </c>
      <c r="BO115" s="34" t="str">
        <f t="shared" ref="BO115:BO119" si="144">IFERROR(BN115/BM115-1,"n/a")</f>
        <v>n/a</v>
      </c>
      <c r="BP115" s="34" t="str">
        <f t="shared" ref="BP115:BP119" si="145">IFERROR(BN115/BL115-1,"n/a")</f>
        <v>n/a</v>
      </c>
      <c r="BQ115" s="11"/>
      <c r="BR115" s="33">
        <f>-VLOOKUP($A115,'pl-data'!$A:$BR,8+BR$3)</f>
        <v>0</v>
      </c>
      <c r="BS115" s="33">
        <f>-VLOOKUP($A115,'pl-data'!$A:$BR,38+BS$3)</f>
        <v>0</v>
      </c>
      <c r="BT115" s="33">
        <f>-VLOOKUP($A115,'pl-data'!$A:$BR,23+BT$3)</f>
        <v>0</v>
      </c>
      <c r="BU115" s="34" t="str">
        <f t="shared" ref="BU115:BU119" si="146">IFERROR(BT115/BS115-1,"n/a")</f>
        <v>n/a</v>
      </c>
      <c r="BV115" s="34" t="str">
        <f t="shared" ref="BV115:BV119" si="147">IFERROR(BT115/BR115-1,"n/a")</f>
        <v>n/a</v>
      </c>
      <c r="BW115" s="11"/>
      <c r="BX115" s="33">
        <f t="shared" ref="BX115:BX119" si="148">+BR115+BL115+BF115+AZ115+AT115+AN115+AH115+AB115+V115+P115+J115+D115</f>
        <v>0</v>
      </c>
      <c r="BY115" s="33">
        <f t="shared" ref="BY115:BY119" si="149">+BS115+BM115+BG115+BA115+AU115+AO115+AI115+AC115+W115+Q115+K115+E115</f>
        <v>0</v>
      </c>
      <c r="BZ115" s="33">
        <f t="shared" ref="BZ115:BZ119" si="150">+BT115+BN115+BH115+BB115+AV115+AP115+AJ115+AD115+X115+R115+L115+F115</f>
        <v>0</v>
      </c>
      <c r="CA115" s="34" t="str">
        <f t="shared" ref="CA115:CA119" si="151">IFERROR(BZ115/BY115-1,"n/a")</f>
        <v>n/a</v>
      </c>
      <c r="CB115" s="34" t="str">
        <f t="shared" ref="CB115:CB119" si="152">IFERROR(BZ115/BX115-1,"n/a")</f>
        <v>n/a</v>
      </c>
      <c r="CC115" s="11"/>
    </row>
    <row r="116" spans="1:82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33">
        <f>-VLOOKUP($A116,'pl-data'!$A:$BR,8+D$3)</f>
        <v>16.666666666666668</v>
      </c>
      <c r="E116" s="33">
        <f>-VLOOKUP($A116,'pl-data'!$A:$BR,38+E$3)</f>
        <v>17.166666666666668</v>
      </c>
      <c r="F116" s="33">
        <f>-VLOOKUP($A116,'pl-data'!$A:$BR,23+F$3)</f>
        <v>0</v>
      </c>
      <c r="G116" s="34">
        <f t="shared" si="124"/>
        <v>-1</v>
      </c>
      <c r="H116" s="34">
        <f t="shared" si="125"/>
        <v>-1</v>
      </c>
      <c r="I116" s="11"/>
      <c r="J116" s="33">
        <f>-VLOOKUP($A116,'pl-data'!$A:$BR,8+J$3)</f>
        <v>16.666666666666668</v>
      </c>
      <c r="K116" s="33">
        <f>-VLOOKUP($A116,'pl-data'!$A:$BR,38+K$3)</f>
        <v>17.166666666666668</v>
      </c>
      <c r="L116" s="33">
        <f>-VLOOKUP($A116,'pl-data'!$A:$BR,23+L$3)</f>
        <v>0</v>
      </c>
      <c r="M116" s="34">
        <f t="shared" si="126"/>
        <v>-1</v>
      </c>
      <c r="N116" s="34">
        <f t="shared" si="127"/>
        <v>-1</v>
      </c>
      <c r="O116" s="11"/>
      <c r="P116" s="33">
        <f>-VLOOKUP($A116,'pl-data'!$A:$BR,8+P$3)</f>
        <v>16.666666666666668</v>
      </c>
      <c r="Q116" s="33">
        <f>-VLOOKUP($A116,'pl-data'!$A:$BR,38+Q$3)</f>
        <v>17.166666666666668</v>
      </c>
      <c r="R116" s="33">
        <f>-VLOOKUP($A116,'pl-data'!$A:$BR,23+R$3)</f>
        <v>0</v>
      </c>
      <c r="S116" s="34">
        <f t="shared" si="128"/>
        <v>-1</v>
      </c>
      <c r="T116" s="34">
        <f t="shared" si="129"/>
        <v>-1</v>
      </c>
      <c r="U116" s="11"/>
      <c r="V116" s="33">
        <f>-VLOOKUP($A116,'pl-data'!$A:$BR,8+V$3)</f>
        <v>16.666666666666668</v>
      </c>
      <c r="W116" s="33">
        <f>-VLOOKUP($A116,'pl-data'!$A:$BR,38+W$3)</f>
        <v>17.166666666666668</v>
      </c>
      <c r="X116" s="33">
        <f>-VLOOKUP($A116,'pl-data'!$A:$BR,23+X$3)</f>
        <v>0</v>
      </c>
      <c r="Y116" s="34">
        <f t="shared" si="130"/>
        <v>-1</v>
      </c>
      <c r="Z116" s="34">
        <f t="shared" si="131"/>
        <v>-1</v>
      </c>
      <c r="AA116" s="11"/>
      <c r="AB116" s="33">
        <f>-VLOOKUP($A116,'pl-data'!$A:$BR,8+AB$3)</f>
        <v>16.666666666666668</v>
      </c>
      <c r="AC116" s="33">
        <f>-VLOOKUP($A116,'pl-data'!$A:$BR,38+AC$3)</f>
        <v>17.166666666666668</v>
      </c>
      <c r="AD116" s="33">
        <f>-VLOOKUP($A116,'pl-data'!$A:$BR,23+AD$3)</f>
        <v>0</v>
      </c>
      <c r="AE116" s="34">
        <f t="shared" si="132"/>
        <v>-1</v>
      </c>
      <c r="AF116" s="34">
        <f t="shared" si="133"/>
        <v>-1</v>
      </c>
      <c r="AG116" s="11"/>
      <c r="AH116" s="33">
        <f>-VLOOKUP($A116,'pl-data'!$A:$BR,8+AH$3)</f>
        <v>16.666666666666668</v>
      </c>
      <c r="AI116" s="33">
        <f>-VLOOKUP($A116,'pl-data'!$A:$BR,38+AI$3)</f>
        <v>17.166666666666668</v>
      </c>
      <c r="AJ116" s="33">
        <f>-VLOOKUP($A116,'pl-data'!$A:$BR,23+AJ$3)</f>
        <v>0</v>
      </c>
      <c r="AK116" s="34">
        <f t="shared" si="134"/>
        <v>-1</v>
      </c>
      <c r="AL116" s="34">
        <f t="shared" si="135"/>
        <v>-1</v>
      </c>
      <c r="AM116" s="11"/>
      <c r="AN116" s="33">
        <f>-VLOOKUP($A116,'pl-data'!$A:$BR,8+AN$3)</f>
        <v>16.666666666666668</v>
      </c>
      <c r="AO116" s="33">
        <f>-VLOOKUP($A116,'pl-data'!$A:$BR,38+AO$3)</f>
        <v>17.166666666666668</v>
      </c>
      <c r="AP116" s="33">
        <f>-VLOOKUP($A116,'pl-data'!$A:$BR,23+AP$3)</f>
        <v>0</v>
      </c>
      <c r="AQ116" s="34">
        <f t="shared" si="136"/>
        <v>-1</v>
      </c>
      <c r="AR116" s="34">
        <f t="shared" si="137"/>
        <v>-1</v>
      </c>
      <c r="AS116" s="11"/>
      <c r="AT116" s="33">
        <f>-VLOOKUP($A116,'pl-data'!$A:$BR,8+AT$3)</f>
        <v>16.666666666666668</v>
      </c>
      <c r="AU116" s="33">
        <f>-VLOOKUP($A116,'pl-data'!$A:$BR,38+AU$3)</f>
        <v>17.166666666666668</v>
      </c>
      <c r="AV116" s="33">
        <f>-VLOOKUP($A116,'pl-data'!$A:$BR,23+AV$3)</f>
        <v>0</v>
      </c>
      <c r="AW116" s="34">
        <f t="shared" si="138"/>
        <v>-1</v>
      </c>
      <c r="AX116" s="34">
        <f t="shared" si="139"/>
        <v>-1</v>
      </c>
      <c r="AY116" s="11"/>
      <c r="AZ116" s="33">
        <f>-VLOOKUP($A116,'pl-data'!$A:$BR,8+AZ$3)</f>
        <v>16.666666666666668</v>
      </c>
      <c r="BA116" s="33">
        <f>-VLOOKUP($A116,'pl-data'!$A:$BR,38+BA$3)</f>
        <v>17.166666666666668</v>
      </c>
      <c r="BB116" s="33">
        <f>-VLOOKUP($A116,'pl-data'!$A:$BR,23+BB$3)</f>
        <v>0</v>
      </c>
      <c r="BC116" s="34">
        <f t="shared" si="140"/>
        <v>-1</v>
      </c>
      <c r="BD116" s="34">
        <f t="shared" si="141"/>
        <v>-1</v>
      </c>
      <c r="BE116" s="11"/>
      <c r="BF116" s="33">
        <f>-VLOOKUP($A116,'pl-data'!$A:$BR,8+BF$3)</f>
        <v>16.666666666666668</v>
      </c>
      <c r="BG116" s="33">
        <f>-VLOOKUP($A116,'pl-data'!$A:$BR,38+BG$3)</f>
        <v>17.166666666666668</v>
      </c>
      <c r="BH116" s="33">
        <f>-VLOOKUP($A116,'pl-data'!$A:$BR,23+BH$3)</f>
        <v>0</v>
      </c>
      <c r="BI116" s="34">
        <f t="shared" si="142"/>
        <v>-1</v>
      </c>
      <c r="BJ116" s="34">
        <f t="shared" si="143"/>
        <v>-1</v>
      </c>
      <c r="BK116" s="11"/>
      <c r="BL116" s="33">
        <f>-VLOOKUP($A116,'pl-data'!$A:$BR,8+BL$3)</f>
        <v>16.666666666666668</v>
      </c>
      <c r="BM116" s="33">
        <f>-VLOOKUP($A116,'pl-data'!$A:$BR,38+BM$3)</f>
        <v>17.166666666666668</v>
      </c>
      <c r="BN116" s="33">
        <f>-VLOOKUP($A116,'pl-data'!$A:$BR,23+BN$3)</f>
        <v>0</v>
      </c>
      <c r="BO116" s="34">
        <f t="shared" si="144"/>
        <v>-1</v>
      </c>
      <c r="BP116" s="34">
        <f t="shared" si="145"/>
        <v>-1</v>
      </c>
      <c r="BQ116" s="11"/>
      <c r="BR116" s="33">
        <f>-VLOOKUP($A116,'pl-data'!$A:$BR,8+BR$3)</f>
        <v>16.666666666666668</v>
      </c>
      <c r="BS116" s="33">
        <f>-VLOOKUP($A116,'pl-data'!$A:$BR,38+BS$3)</f>
        <v>17.166666666666668</v>
      </c>
      <c r="BT116" s="33">
        <f>-VLOOKUP($A116,'pl-data'!$A:$BR,23+BT$3)</f>
        <v>0</v>
      </c>
      <c r="BU116" s="34">
        <f t="shared" si="146"/>
        <v>-1</v>
      </c>
      <c r="BV116" s="34">
        <f t="shared" si="147"/>
        <v>-1</v>
      </c>
      <c r="BW116" s="11"/>
      <c r="BX116" s="33">
        <f t="shared" si="148"/>
        <v>199.99999999999997</v>
      </c>
      <c r="BY116" s="33">
        <f t="shared" si="149"/>
        <v>205.99999999999997</v>
      </c>
      <c r="BZ116" s="33">
        <f t="shared" si="150"/>
        <v>0</v>
      </c>
      <c r="CA116" s="34">
        <f t="shared" si="151"/>
        <v>-1</v>
      </c>
      <c r="CB116" s="34">
        <f t="shared" si="152"/>
        <v>-1</v>
      </c>
      <c r="CC116" s="11"/>
    </row>
    <row r="117" spans="1:82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33">
        <f>-VLOOKUP($A117,'pl-data'!$A:$BR,8+D$3)</f>
        <v>0</v>
      </c>
      <c r="E117" s="33">
        <f>-VLOOKUP($A117,'pl-data'!$A:$BR,38+E$3)</f>
        <v>0</v>
      </c>
      <c r="F117" s="33">
        <f>-VLOOKUP($A117,'pl-data'!$A:$BR,23+F$3)</f>
        <v>0</v>
      </c>
      <c r="G117" s="34" t="str">
        <f t="shared" si="124"/>
        <v>n/a</v>
      </c>
      <c r="H117" s="34" t="str">
        <f t="shared" si="125"/>
        <v>n/a</v>
      </c>
      <c r="I117" s="11"/>
      <c r="J117" s="33">
        <f>-VLOOKUP($A117,'pl-data'!$A:$BR,8+J$3)</f>
        <v>0</v>
      </c>
      <c r="K117" s="33">
        <f>-VLOOKUP($A117,'pl-data'!$A:$BR,38+K$3)</f>
        <v>0</v>
      </c>
      <c r="L117" s="33">
        <f>-VLOOKUP($A117,'pl-data'!$A:$BR,23+L$3)</f>
        <v>0</v>
      </c>
      <c r="M117" s="34" t="str">
        <f t="shared" si="126"/>
        <v>n/a</v>
      </c>
      <c r="N117" s="34" t="str">
        <f t="shared" si="127"/>
        <v>n/a</v>
      </c>
      <c r="O117" s="11"/>
      <c r="P117" s="33">
        <f>-VLOOKUP($A117,'pl-data'!$A:$BR,8+P$3)</f>
        <v>0</v>
      </c>
      <c r="Q117" s="33">
        <f>-VLOOKUP($A117,'pl-data'!$A:$BR,38+Q$3)</f>
        <v>0</v>
      </c>
      <c r="R117" s="33">
        <f>-VLOOKUP($A117,'pl-data'!$A:$BR,23+R$3)</f>
        <v>0</v>
      </c>
      <c r="S117" s="34" t="str">
        <f t="shared" si="128"/>
        <v>n/a</v>
      </c>
      <c r="T117" s="34" t="str">
        <f t="shared" si="129"/>
        <v>n/a</v>
      </c>
      <c r="U117" s="11"/>
      <c r="V117" s="33">
        <f>-VLOOKUP($A117,'pl-data'!$A:$BR,8+V$3)</f>
        <v>0</v>
      </c>
      <c r="W117" s="33">
        <f>-VLOOKUP($A117,'pl-data'!$A:$BR,38+W$3)</f>
        <v>0</v>
      </c>
      <c r="X117" s="33">
        <f>-VLOOKUP($A117,'pl-data'!$A:$BR,23+X$3)</f>
        <v>0</v>
      </c>
      <c r="Y117" s="34" t="str">
        <f t="shared" si="130"/>
        <v>n/a</v>
      </c>
      <c r="Z117" s="34" t="str">
        <f t="shared" si="131"/>
        <v>n/a</v>
      </c>
      <c r="AA117" s="11"/>
      <c r="AB117" s="33">
        <f>-VLOOKUP($A117,'pl-data'!$A:$BR,8+AB$3)</f>
        <v>0</v>
      </c>
      <c r="AC117" s="33">
        <f>-VLOOKUP($A117,'pl-data'!$A:$BR,38+AC$3)</f>
        <v>0</v>
      </c>
      <c r="AD117" s="33">
        <f>-VLOOKUP($A117,'pl-data'!$A:$BR,23+AD$3)</f>
        <v>0</v>
      </c>
      <c r="AE117" s="34" t="str">
        <f t="shared" si="132"/>
        <v>n/a</v>
      </c>
      <c r="AF117" s="34" t="str">
        <f t="shared" si="133"/>
        <v>n/a</v>
      </c>
      <c r="AG117" s="11"/>
      <c r="AH117" s="33">
        <f>-VLOOKUP($A117,'pl-data'!$A:$BR,8+AH$3)</f>
        <v>0</v>
      </c>
      <c r="AI117" s="33">
        <f>-VLOOKUP($A117,'pl-data'!$A:$BR,38+AI$3)</f>
        <v>0</v>
      </c>
      <c r="AJ117" s="33">
        <f>-VLOOKUP($A117,'pl-data'!$A:$BR,23+AJ$3)</f>
        <v>0</v>
      </c>
      <c r="AK117" s="34" t="str">
        <f t="shared" si="134"/>
        <v>n/a</v>
      </c>
      <c r="AL117" s="34" t="str">
        <f t="shared" si="135"/>
        <v>n/a</v>
      </c>
      <c r="AM117" s="11"/>
      <c r="AN117" s="33">
        <f>-VLOOKUP($A117,'pl-data'!$A:$BR,8+AN$3)</f>
        <v>0</v>
      </c>
      <c r="AO117" s="33">
        <f>-VLOOKUP($A117,'pl-data'!$A:$BR,38+AO$3)</f>
        <v>0</v>
      </c>
      <c r="AP117" s="33">
        <f>-VLOOKUP($A117,'pl-data'!$A:$BR,23+AP$3)</f>
        <v>0</v>
      </c>
      <c r="AQ117" s="34" t="str">
        <f t="shared" si="136"/>
        <v>n/a</v>
      </c>
      <c r="AR117" s="34" t="str">
        <f t="shared" si="137"/>
        <v>n/a</v>
      </c>
      <c r="AS117" s="11"/>
      <c r="AT117" s="33">
        <f>-VLOOKUP($A117,'pl-data'!$A:$BR,8+AT$3)</f>
        <v>0</v>
      </c>
      <c r="AU117" s="33">
        <f>-VLOOKUP($A117,'pl-data'!$A:$BR,38+AU$3)</f>
        <v>0</v>
      </c>
      <c r="AV117" s="33">
        <f>-VLOOKUP($A117,'pl-data'!$A:$BR,23+AV$3)</f>
        <v>0</v>
      </c>
      <c r="AW117" s="34" t="str">
        <f t="shared" si="138"/>
        <v>n/a</v>
      </c>
      <c r="AX117" s="34" t="str">
        <f t="shared" si="139"/>
        <v>n/a</v>
      </c>
      <c r="AY117" s="11"/>
      <c r="AZ117" s="33">
        <f>-VLOOKUP($A117,'pl-data'!$A:$BR,8+AZ$3)</f>
        <v>0</v>
      </c>
      <c r="BA117" s="33">
        <f>-VLOOKUP($A117,'pl-data'!$A:$BR,38+BA$3)</f>
        <v>0</v>
      </c>
      <c r="BB117" s="33">
        <f>-VLOOKUP($A117,'pl-data'!$A:$BR,23+BB$3)</f>
        <v>0</v>
      </c>
      <c r="BC117" s="34" t="str">
        <f t="shared" si="140"/>
        <v>n/a</v>
      </c>
      <c r="BD117" s="34" t="str">
        <f t="shared" si="141"/>
        <v>n/a</v>
      </c>
      <c r="BE117" s="11"/>
      <c r="BF117" s="33">
        <f>-VLOOKUP($A117,'pl-data'!$A:$BR,8+BF$3)</f>
        <v>0</v>
      </c>
      <c r="BG117" s="33">
        <f>-VLOOKUP($A117,'pl-data'!$A:$BR,38+BG$3)</f>
        <v>0</v>
      </c>
      <c r="BH117" s="33">
        <f>-VLOOKUP($A117,'pl-data'!$A:$BR,23+BH$3)</f>
        <v>0</v>
      </c>
      <c r="BI117" s="34" t="str">
        <f t="shared" si="142"/>
        <v>n/a</v>
      </c>
      <c r="BJ117" s="34" t="str">
        <f t="shared" si="143"/>
        <v>n/a</v>
      </c>
      <c r="BK117" s="11"/>
      <c r="BL117" s="33">
        <f>-VLOOKUP($A117,'pl-data'!$A:$BR,8+BL$3)</f>
        <v>0</v>
      </c>
      <c r="BM117" s="33">
        <f>-VLOOKUP($A117,'pl-data'!$A:$BR,38+BM$3)</f>
        <v>0</v>
      </c>
      <c r="BN117" s="33">
        <f>-VLOOKUP($A117,'pl-data'!$A:$BR,23+BN$3)</f>
        <v>0</v>
      </c>
      <c r="BO117" s="34" t="str">
        <f t="shared" si="144"/>
        <v>n/a</v>
      </c>
      <c r="BP117" s="34" t="str">
        <f t="shared" si="145"/>
        <v>n/a</v>
      </c>
      <c r="BQ117" s="11"/>
      <c r="BR117" s="33">
        <f>-VLOOKUP($A117,'pl-data'!$A:$BR,8+BR$3)</f>
        <v>0</v>
      </c>
      <c r="BS117" s="33">
        <f>-VLOOKUP($A117,'pl-data'!$A:$BR,38+BS$3)</f>
        <v>0</v>
      </c>
      <c r="BT117" s="33">
        <f>-VLOOKUP($A117,'pl-data'!$A:$BR,23+BT$3)</f>
        <v>0</v>
      </c>
      <c r="BU117" s="34" t="str">
        <f t="shared" si="146"/>
        <v>n/a</v>
      </c>
      <c r="BV117" s="34" t="str">
        <f t="shared" si="147"/>
        <v>n/a</v>
      </c>
      <c r="BW117" s="11"/>
      <c r="BX117" s="33">
        <f t="shared" si="148"/>
        <v>0</v>
      </c>
      <c r="BY117" s="33">
        <f t="shared" si="149"/>
        <v>0</v>
      </c>
      <c r="BZ117" s="33">
        <f t="shared" si="150"/>
        <v>0</v>
      </c>
      <c r="CA117" s="34" t="str">
        <f t="shared" si="151"/>
        <v>n/a</v>
      </c>
      <c r="CB117" s="34" t="str">
        <f t="shared" si="152"/>
        <v>n/a</v>
      </c>
      <c r="CC117" s="11"/>
    </row>
    <row r="118" spans="1:82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33">
        <f>-VLOOKUP($A118,'pl-data'!$A:$BR,8+D$3)</f>
        <v>0</v>
      </c>
      <c r="E118" s="33">
        <f>-VLOOKUP($A118,'pl-data'!$A:$BR,38+E$3)</f>
        <v>0</v>
      </c>
      <c r="F118" s="33">
        <f>-VLOOKUP($A118,'pl-data'!$A:$BR,23+F$3)</f>
        <v>0</v>
      </c>
      <c r="G118" s="34" t="str">
        <f t="shared" si="124"/>
        <v>n/a</v>
      </c>
      <c r="H118" s="34" t="str">
        <f t="shared" si="125"/>
        <v>n/a</v>
      </c>
      <c r="I118" s="11"/>
      <c r="J118" s="33">
        <f>-VLOOKUP($A118,'pl-data'!$A:$BR,8+J$3)</f>
        <v>0</v>
      </c>
      <c r="K118" s="33">
        <f>-VLOOKUP($A118,'pl-data'!$A:$BR,38+K$3)</f>
        <v>0</v>
      </c>
      <c r="L118" s="33">
        <f>-VLOOKUP($A118,'pl-data'!$A:$BR,23+L$3)</f>
        <v>0</v>
      </c>
      <c r="M118" s="34" t="str">
        <f t="shared" si="126"/>
        <v>n/a</v>
      </c>
      <c r="N118" s="34" t="str">
        <f t="shared" si="127"/>
        <v>n/a</v>
      </c>
      <c r="O118" s="11"/>
      <c r="P118" s="33">
        <f>-VLOOKUP($A118,'pl-data'!$A:$BR,8+P$3)</f>
        <v>0</v>
      </c>
      <c r="Q118" s="33">
        <f>-VLOOKUP($A118,'pl-data'!$A:$BR,38+Q$3)</f>
        <v>0</v>
      </c>
      <c r="R118" s="33">
        <f>-VLOOKUP($A118,'pl-data'!$A:$BR,23+R$3)</f>
        <v>0</v>
      </c>
      <c r="S118" s="34" t="str">
        <f t="shared" si="128"/>
        <v>n/a</v>
      </c>
      <c r="T118" s="34" t="str">
        <f t="shared" si="129"/>
        <v>n/a</v>
      </c>
      <c r="U118" s="11"/>
      <c r="V118" s="33">
        <f>-VLOOKUP($A118,'pl-data'!$A:$BR,8+V$3)</f>
        <v>0</v>
      </c>
      <c r="W118" s="33">
        <f>-VLOOKUP($A118,'pl-data'!$A:$BR,38+W$3)</f>
        <v>0</v>
      </c>
      <c r="X118" s="33">
        <f>-VLOOKUP($A118,'pl-data'!$A:$BR,23+X$3)</f>
        <v>0</v>
      </c>
      <c r="Y118" s="34" t="str">
        <f t="shared" si="130"/>
        <v>n/a</v>
      </c>
      <c r="Z118" s="34" t="str">
        <f t="shared" si="131"/>
        <v>n/a</v>
      </c>
      <c r="AA118" s="11"/>
      <c r="AB118" s="33">
        <f>-VLOOKUP($A118,'pl-data'!$A:$BR,8+AB$3)</f>
        <v>0</v>
      </c>
      <c r="AC118" s="33">
        <f>-VLOOKUP($A118,'pl-data'!$A:$BR,38+AC$3)</f>
        <v>0</v>
      </c>
      <c r="AD118" s="33">
        <f>-VLOOKUP($A118,'pl-data'!$A:$BR,23+AD$3)</f>
        <v>0</v>
      </c>
      <c r="AE118" s="34" t="str">
        <f t="shared" si="132"/>
        <v>n/a</v>
      </c>
      <c r="AF118" s="34" t="str">
        <f t="shared" si="133"/>
        <v>n/a</v>
      </c>
      <c r="AG118" s="11"/>
      <c r="AH118" s="33">
        <f>-VLOOKUP($A118,'pl-data'!$A:$BR,8+AH$3)</f>
        <v>0</v>
      </c>
      <c r="AI118" s="33">
        <f>-VLOOKUP($A118,'pl-data'!$A:$BR,38+AI$3)</f>
        <v>0</v>
      </c>
      <c r="AJ118" s="33">
        <f>-VLOOKUP($A118,'pl-data'!$A:$BR,23+AJ$3)</f>
        <v>0</v>
      </c>
      <c r="AK118" s="34" t="str">
        <f t="shared" si="134"/>
        <v>n/a</v>
      </c>
      <c r="AL118" s="34" t="str">
        <f t="shared" si="135"/>
        <v>n/a</v>
      </c>
      <c r="AM118" s="11"/>
      <c r="AN118" s="33">
        <f>-VLOOKUP($A118,'pl-data'!$A:$BR,8+AN$3)</f>
        <v>0</v>
      </c>
      <c r="AO118" s="33">
        <f>-VLOOKUP($A118,'pl-data'!$A:$BR,38+AO$3)</f>
        <v>0</v>
      </c>
      <c r="AP118" s="33">
        <f>-VLOOKUP($A118,'pl-data'!$A:$BR,23+AP$3)</f>
        <v>0</v>
      </c>
      <c r="AQ118" s="34" t="str">
        <f t="shared" si="136"/>
        <v>n/a</v>
      </c>
      <c r="AR118" s="34" t="str">
        <f t="shared" si="137"/>
        <v>n/a</v>
      </c>
      <c r="AS118" s="11"/>
      <c r="AT118" s="33">
        <f>-VLOOKUP($A118,'pl-data'!$A:$BR,8+AT$3)</f>
        <v>0</v>
      </c>
      <c r="AU118" s="33">
        <f>-VLOOKUP($A118,'pl-data'!$A:$BR,38+AU$3)</f>
        <v>0</v>
      </c>
      <c r="AV118" s="33">
        <f>-VLOOKUP($A118,'pl-data'!$A:$BR,23+AV$3)</f>
        <v>0</v>
      </c>
      <c r="AW118" s="34" t="str">
        <f t="shared" si="138"/>
        <v>n/a</v>
      </c>
      <c r="AX118" s="34" t="str">
        <f t="shared" si="139"/>
        <v>n/a</v>
      </c>
      <c r="AY118" s="11"/>
      <c r="AZ118" s="33">
        <f>-VLOOKUP($A118,'pl-data'!$A:$BR,8+AZ$3)</f>
        <v>0</v>
      </c>
      <c r="BA118" s="33">
        <f>-VLOOKUP($A118,'pl-data'!$A:$BR,38+BA$3)</f>
        <v>0</v>
      </c>
      <c r="BB118" s="33">
        <f>-VLOOKUP($A118,'pl-data'!$A:$BR,23+BB$3)</f>
        <v>0</v>
      </c>
      <c r="BC118" s="34" t="str">
        <f t="shared" si="140"/>
        <v>n/a</v>
      </c>
      <c r="BD118" s="34" t="str">
        <f t="shared" si="141"/>
        <v>n/a</v>
      </c>
      <c r="BE118" s="11"/>
      <c r="BF118" s="33">
        <f>-VLOOKUP($A118,'pl-data'!$A:$BR,8+BF$3)</f>
        <v>0</v>
      </c>
      <c r="BG118" s="33">
        <f>-VLOOKUP($A118,'pl-data'!$A:$BR,38+BG$3)</f>
        <v>0</v>
      </c>
      <c r="BH118" s="33">
        <f>-VLOOKUP($A118,'pl-data'!$A:$BR,23+BH$3)</f>
        <v>0</v>
      </c>
      <c r="BI118" s="34" t="str">
        <f t="shared" si="142"/>
        <v>n/a</v>
      </c>
      <c r="BJ118" s="34" t="str">
        <f t="shared" si="143"/>
        <v>n/a</v>
      </c>
      <c r="BK118" s="11"/>
      <c r="BL118" s="33">
        <f>-VLOOKUP($A118,'pl-data'!$A:$BR,8+BL$3)</f>
        <v>0</v>
      </c>
      <c r="BM118" s="33">
        <f>-VLOOKUP($A118,'pl-data'!$A:$BR,38+BM$3)</f>
        <v>0</v>
      </c>
      <c r="BN118" s="33">
        <f>-VLOOKUP($A118,'pl-data'!$A:$BR,23+BN$3)</f>
        <v>0</v>
      </c>
      <c r="BO118" s="34" t="str">
        <f t="shared" si="144"/>
        <v>n/a</v>
      </c>
      <c r="BP118" s="34" t="str">
        <f t="shared" si="145"/>
        <v>n/a</v>
      </c>
      <c r="BQ118" s="11"/>
      <c r="BR118" s="33">
        <f>-VLOOKUP($A118,'pl-data'!$A:$BR,8+BR$3)</f>
        <v>0</v>
      </c>
      <c r="BS118" s="33">
        <f>-VLOOKUP($A118,'pl-data'!$A:$BR,38+BS$3)</f>
        <v>0</v>
      </c>
      <c r="BT118" s="33">
        <f>-VLOOKUP($A118,'pl-data'!$A:$BR,23+BT$3)</f>
        <v>0</v>
      </c>
      <c r="BU118" s="34" t="str">
        <f t="shared" si="146"/>
        <v>n/a</v>
      </c>
      <c r="BV118" s="34" t="str">
        <f t="shared" si="147"/>
        <v>n/a</v>
      </c>
      <c r="BW118" s="11"/>
      <c r="BX118" s="33">
        <f t="shared" si="148"/>
        <v>0</v>
      </c>
      <c r="BY118" s="33">
        <f t="shared" si="149"/>
        <v>0</v>
      </c>
      <c r="BZ118" s="33">
        <f t="shared" si="150"/>
        <v>0</v>
      </c>
      <c r="CA118" s="34" t="str">
        <f t="shared" si="151"/>
        <v>n/a</v>
      </c>
      <c r="CB118" s="34" t="str">
        <f t="shared" si="152"/>
        <v>n/a</v>
      </c>
      <c r="CC118" s="11"/>
    </row>
    <row r="119" spans="1:82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33">
        <f>-VLOOKUP($A119,'pl-data'!$A:$BR,8+D$3)</f>
        <v>0</v>
      </c>
      <c r="E119" s="33">
        <f>-VLOOKUP($A119,'pl-data'!$A:$BR,38+E$3)</f>
        <v>0</v>
      </c>
      <c r="F119" s="33">
        <f>-VLOOKUP($A119,'pl-data'!$A:$BR,23+F$3)</f>
        <v>0</v>
      </c>
      <c r="G119" s="34" t="str">
        <f t="shared" si="124"/>
        <v>n/a</v>
      </c>
      <c r="H119" s="34" t="str">
        <f t="shared" si="125"/>
        <v>n/a</v>
      </c>
      <c r="I119" s="11"/>
      <c r="J119" s="33">
        <f>-VLOOKUP($A119,'pl-data'!$A:$BR,8+J$3)</f>
        <v>0</v>
      </c>
      <c r="K119" s="33">
        <f>-VLOOKUP($A119,'pl-data'!$A:$BR,38+K$3)</f>
        <v>0</v>
      </c>
      <c r="L119" s="33">
        <f>-VLOOKUP($A119,'pl-data'!$A:$BR,23+L$3)</f>
        <v>0</v>
      </c>
      <c r="M119" s="34" t="str">
        <f t="shared" si="126"/>
        <v>n/a</v>
      </c>
      <c r="N119" s="34" t="str">
        <f t="shared" si="127"/>
        <v>n/a</v>
      </c>
      <c r="O119" s="11"/>
      <c r="P119" s="33">
        <f>-VLOOKUP($A119,'pl-data'!$A:$BR,8+P$3)</f>
        <v>0</v>
      </c>
      <c r="Q119" s="33">
        <f>-VLOOKUP($A119,'pl-data'!$A:$BR,38+Q$3)</f>
        <v>0</v>
      </c>
      <c r="R119" s="33">
        <f>-VLOOKUP($A119,'pl-data'!$A:$BR,23+R$3)</f>
        <v>0</v>
      </c>
      <c r="S119" s="34" t="str">
        <f t="shared" si="128"/>
        <v>n/a</v>
      </c>
      <c r="T119" s="34" t="str">
        <f t="shared" si="129"/>
        <v>n/a</v>
      </c>
      <c r="U119" s="11"/>
      <c r="V119" s="33">
        <f>-VLOOKUP($A119,'pl-data'!$A:$BR,8+V$3)</f>
        <v>0</v>
      </c>
      <c r="W119" s="33">
        <f>-VLOOKUP($A119,'pl-data'!$A:$BR,38+W$3)</f>
        <v>0</v>
      </c>
      <c r="X119" s="33">
        <f>-VLOOKUP($A119,'pl-data'!$A:$BR,23+X$3)</f>
        <v>0</v>
      </c>
      <c r="Y119" s="34" t="str">
        <f t="shared" si="130"/>
        <v>n/a</v>
      </c>
      <c r="Z119" s="34" t="str">
        <f t="shared" si="131"/>
        <v>n/a</v>
      </c>
      <c r="AA119" s="11"/>
      <c r="AB119" s="33">
        <f>-VLOOKUP($A119,'pl-data'!$A:$BR,8+AB$3)</f>
        <v>0</v>
      </c>
      <c r="AC119" s="33">
        <f>-VLOOKUP($A119,'pl-data'!$A:$BR,38+AC$3)</f>
        <v>0</v>
      </c>
      <c r="AD119" s="33">
        <f>-VLOOKUP($A119,'pl-data'!$A:$BR,23+AD$3)</f>
        <v>0</v>
      </c>
      <c r="AE119" s="34" t="str">
        <f t="shared" si="132"/>
        <v>n/a</v>
      </c>
      <c r="AF119" s="34" t="str">
        <f t="shared" si="133"/>
        <v>n/a</v>
      </c>
      <c r="AG119" s="11"/>
      <c r="AH119" s="33">
        <f>-VLOOKUP($A119,'pl-data'!$A:$BR,8+AH$3)</f>
        <v>0</v>
      </c>
      <c r="AI119" s="33">
        <f>-VLOOKUP($A119,'pl-data'!$A:$BR,38+AI$3)</f>
        <v>0</v>
      </c>
      <c r="AJ119" s="33">
        <f>-VLOOKUP($A119,'pl-data'!$A:$BR,23+AJ$3)</f>
        <v>0</v>
      </c>
      <c r="AK119" s="34" t="str">
        <f t="shared" si="134"/>
        <v>n/a</v>
      </c>
      <c r="AL119" s="34" t="str">
        <f t="shared" si="135"/>
        <v>n/a</v>
      </c>
      <c r="AM119" s="11"/>
      <c r="AN119" s="33">
        <f>-VLOOKUP($A119,'pl-data'!$A:$BR,8+AN$3)</f>
        <v>0</v>
      </c>
      <c r="AO119" s="33">
        <f>-VLOOKUP($A119,'pl-data'!$A:$BR,38+AO$3)</f>
        <v>0</v>
      </c>
      <c r="AP119" s="33">
        <f>-VLOOKUP($A119,'pl-data'!$A:$BR,23+AP$3)</f>
        <v>0</v>
      </c>
      <c r="AQ119" s="34" t="str">
        <f t="shared" si="136"/>
        <v>n/a</v>
      </c>
      <c r="AR119" s="34" t="str">
        <f t="shared" si="137"/>
        <v>n/a</v>
      </c>
      <c r="AS119" s="11"/>
      <c r="AT119" s="33">
        <f>-VLOOKUP($A119,'pl-data'!$A:$BR,8+AT$3)</f>
        <v>0</v>
      </c>
      <c r="AU119" s="33">
        <f>-VLOOKUP($A119,'pl-data'!$A:$BR,38+AU$3)</f>
        <v>0</v>
      </c>
      <c r="AV119" s="33">
        <f>-VLOOKUP($A119,'pl-data'!$A:$BR,23+AV$3)</f>
        <v>0</v>
      </c>
      <c r="AW119" s="34" t="str">
        <f t="shared" si="138"/>
        <v>n/a</v>
      </c>
      <c r="AX119" s="34" t="str">
        <f t="shared" si="139"/>
        <v>n/a</v>
      </c>
      <c r="AY119" s="11"/>
      <c r="AZ119" s="33">
        <f>-VLOOKUP($A119,'pl-data'!$A:$BR,8+AZ$3)</f>
        <v>0</v>
      </c>
      <c r="BA119" s="33">
        <f>-VLOOKUP($A119,'pl-data'!$A:$BR,38+BA$3)</f>
        <v>0</v>
      </c>
      <c r="BB119" s="33">
        <f>-VLOOKUP($A119,'pl-data'!$A:$BR,23+BB$3)</f>
        <v>0</v>
      </c>
      <c r="BC119" s="34" t="str">
        <f t="shared" si="140"/>
        <v>n/a</v>
      </c>
      <c r="BD119" s="34" t="str">
        <f t="shared" si="141"/>
        <v>n/a</v>
      </c>
      <c r="BE119" s="11"/>
      <c r="BF119" s="33">
        <f>-VLOOKUP($A119,'pl-data'!$A:$BR,8+BF$3)</f>
        <v>0</v>
      </c>
      <c r="BG119" s="33">
        <f>-VLOOKUP($A119,'pl-data'!$A:$BR,38+BG$3)</f>
        <v>0</v>
      </c>
      <c r="BH119" s="33">
        <f>-VLOOKUP($A119,'pl-data'!$A:$BR,23+BH$3)</f>
        <v>0</v>
      </c>
      <c r="BI119" s="34" t="str">
        <f t="shared" si="142"/>
        <v>n/a</v>
      </c>
      <c r="BJ119" s="34" t="str">
        <f t="shared" si="143"/>
        <v>n/a</v>
      </c>
      <c r="BK119" s="11"/>
      <c r="BL119" s="33">
        <f>-VLOOKUP($A119,'pl-data'!$A:$BR,8+BL$3)</f>
        <v>0</v>
      </c>
      <c r="BM119" s="33">
        <f>-VLOOKUP($A119,'pl-data'!$A:$BR,38+BM$3)</f>
        <v>0</v>
      </c>
      <c r="BN119" s="33">
        <f>-VLOOKUP($A119,'pl-data'!$A:$BR,23+BN$3)</f>
        <v>0</v>
      </c>
      <c r="BO119" s="34" t="str">
        <f t="shared" si="144"/>
        <v>n/a</v>
      </c>
      <c r="BP119" s="34" t="str">
        <f t="shared" si="145"/>
        <v>n/a</v>
      </c>
      <c r="BQ119" s="11"/>
      <c r="BR119" s="33">
        <f>-VLOOKUP($A119,'pl-data'!$A:$BR,8+BR$3)</f>
        <v>0</v>
      </c>
      <c r="BS119" s="33">
        <f>-VLOOKUP($A119,'pl-data'!$A:$BR,38+BS$3)</f>
        <v>0</v>
      </c>
      <c r="BT119" s="33">
        <f>-VLOOKUP($A119,'pl-data'!$A:$BR,23+BT$3)</f>
        <v>0</v>
      </c>
      <c r="BU119" s="34" t="str">
        <f t="shared" si="146"/>
        <v>n/a</v>
      </c>
      <c r="BV119" s="34" t="str">
        <f t="shared" si="147"/>
        <v>n/a</v>
      </c>
      <c r="BW119" s="11"/>
      <c r="BX119" s="33">
        <f t="shared" si="148"/>
        <v>0</v>
      </c>
      <c r="BY119" s="33">
        <f t="shared" si="149"/>
        <v>0</v>
      </c>
      <c r="BZ119" s="33">
        <f t="shared" si="150"/>
        <v>0</v>
      </c>
      <c r="CA119" s="34" t="str">
        <f t="shared" si="151"/>
        <v>n/a</v>
      </c>
      <c r="CB119" s="34" t="str">
        <f t="shared" si="152"/>
        <v>n/a</v>
      </c>
      <c r="CC119" s="11"/>
    </row>
    <row r="120" spans="1:82" collapsed="1" x14ac:dyDescent="0.2">
      <c r="D120" s="53"/>
      <c r="E120" s="53"/>
      <c r="F120" s="53"/>
      <c r="J120" s="53"/>
      <c r="K120" s="53"/>
      <c r="L120" s="53"/>
      <c r="P120" s="53"/>
      <c r="Q120" s="53"/>
      <c r="R120" s="53"/>
      <c r="V120" s="53"/>
      <c r="W120" s="53"/>
      <c r="X120" s="53"/>
      <c r="AB120" s="53"/>
      <c r="AC120" s="53"/>
      <c r="AD120" s="53"/>
      <c r="AH120" s="53"/>
      <c r="AI120" s="53"/>
      <c r="AJ120" s="53"/>
      <c r="AN120" s="53"/>
      <c r="AO120" s="53"/>
      <c r="AP120" s="53"/>
      <c r="AT120" s="53"/>
      <c r="AU120" s="53"/>
      <c r="AV120" s="53"/>
      <c r="AZ120" s="53"/>
      <c r="BA120" s="53"/>
      <c r="BB120" s="53"/>
      <c r="BF120" s="53"/>
      <c r="BG120" s="53"/>
      <c r="BH120" s="53"/>
      <c r="BL120" s="53"/>
      <c r="BM120" s="53"/>
      <c r="BN120" s="53"/>
      <c r="BR120" s="53"/>
      <c r="BS120" s="53"/>
      <c r="BT120" s="53"/>
      <c r="BX120" s="53"/>
      <c r="BY120" s="53"/>
      <c r="BZ120" s="53"/>
    </row>
    <row r="121" spans="1:82" x14ac:dyDescent="0.2">
      <c r="A121" s="49" t="s">
        <v>119</v>
      </c>
      <c r="B121" s="25" t="s">
        <v>119</v>
      </c>
      <c r="C121" s="8"/>
      <c r="D121" s="52">
        <f t="shared" ref="D121:F121" si="153">+SUM(D122:D125)</f>
        <v>87.5</v>
      </c>
      <c r="E121" s="52">
        <f t="shared" si="153"/>
        <v>90.125</v>
      </c>
      <c r="F121" s="52">
        <f t="shared" si="153"/>
        <v>0</v>
      </c>
      <c r="G121" s="30">
        <f>IFERROR(F121/E121-1,"n/a")</f>
        <v>-1</v>
      </c>
      <c r="H121" s="30">
        <f>IFERROR(F121/D121-1,"n/a")</f>
        <v>-1</v>
      </c>
      <c r="I121" s="8"/>
      <c r="J121" s="52">
        <f t="shared" ref="J121:L121" si="154">+SUM(J122:J125)</f>
        <v>87.5</v>
      </c>
      <c r="K121" s="52">
        <f t="shared" si="154"/>
        <v>90.125</v>
      </c>
      <c r="L121" s="52">
        <f t="shared" si="154"/>
        <v>0</v>
      </c>
      <c r="M121" s="30">
        <f>IFERROR(L121/K121-1,"n/a")</f>
        <v>-1</v>
      </c>
      <c r="N121" s="30">
        <f>IFERROR(L121/J121-1,"n/a")</f>
        <v>-1</v>
      </c>
      <c r="O121" s="8"/>
      <c r="P121" s="52">
        <f t="shared" ref="P121:R121" si="155">+SUM(P122:P125)</f>
        <v>87.5</v>
      </c>
      <c r="Q121" s="52">
        <f t="shared" si="155"/>
        <v>90.125</v>
      </c>
      <c r="R121" s="52">
        <f t="shared" si="155"/>
        <v>0</v>
      </c>
      <c r="S121" s="30">
        <f>IFERROR(R121/Q121-1,"n/a")</f>
        <v>-1</v>
      </c>
      <c r="T121" s="30">
        <f>IFERROR(R121/P121-1,"n/a")</f>
        <v>-1</v>
      </c>
      <c r="U121" s="8"/>
      <c r="V121" s="52">
        <f t="shared" ref="V121:X121" si="156">+SUM(V122:V125)</f>
        <v>87.5</v>
      </c>
      <c r="W121" s="52">
        <f t="shared" si="156"/>
        <v>90.125</v>
      </c>
      <c r="X121" s="52">
        <f t="shared" si="156"/>
        <v>0</v>
      </c>
      <c r="Y121" s="30">
        <f>IFERROR(X121/W121-1,"n/a")</f>
        <v>-1</v>
      </c>
      <c r="Z121" s="30">
        <f>IFERROR(X121/V121-1,"n/a")</f>
        <v>-1</v>
      </c>
      <c r="AA121" s="8"/>
      <c r="AB121" s="52">
        <f t="shared" ref="AB121:AD121" si="157">+SUM(AB122:AB125)</f>
        <v>87.5</v>
      </c>
      <c r="AC121" s="52">
        <f t="shared" si="157"/>
        <v>90.125</v>
      </c>
      <c r="AD121" s="52">
        <f t="shared" si="157"/>
        <v>0</v>
      </c>
      <c r="AE121" s="30">
        <f>IFERROR(AD121/AC121-1,"n/a")</f>
        <v>-1</v>
      </c>
      <c r="AF121" s="30">
        <f>IFERROR(AD121/AB121-1,"n/a")</f>
        <v>-1</v>
      </c>
      <c r="AG121" s="8"/>
      <c r="AH121" s="52">
        <f t="shared" ref="AH121:AJ121" si="158">+SUM(AH122:AH125)</f>
        <v>87.5</v>
      </c>
      <c r="AI121" s="52">
        <f t="shared" si="158"/>
        <v>90.125</v>
      </c>
      <c r="AJ121" s="52">
        <f t="shared" si="158"/>
        <v>0</v>
      </c>
      <c r="AK121" s="30">
        <f>IFERROR(AJ121/AI121-1,"n/a")</f>
        <v>-1</v>
      </c>
      <c r="AL121" s="30">
        <f>IFERROR(AJ121/AH121-1,"n/a")</f>
        <v>-1</v>
      </c>
      <c r="AM121" s="8"/>
      <c r="AN121" s="52">
        <f t="shared" ref="AN121:AP121" si="159">+SUM(AN122:AN125)</f>
        <v>87.5</v>
      </c>
      <c r="AO121" s="52">
        <f t="shared" si="159"/>
        <v>90.125</v>
      </c>
      <c r="AP121" s="52">
        <f t="shared" si="159"/>
        <v>0</v>
      </c>
      <c r="AQ121" s="30">
        <f>IFERROR(AP121/AO121-1,"n/a")</f>
        <v>-1</v>
      </c>
      <c r="AR121" s="30">
        <f>IFERROR(AP121/AN121-1,"n/a")</f>
        <v>-1</v>
      </c>
      <c r="AS121" s="8"/>
      <c r="AT121" s="52">
        <f t="shared" ref="AT121:AV121" si="160">+SUM(AT122:AT125)</f>
        <v>87.5</v>
      </c>
      <c r="AU121" s="52">
        <f t="shared" si="160"/>
        <v>90.125</v>
      </c>
      <c r="AV121" s="52">
        <f t="shared" si="160"/>
        <v>0</v>
      </c>
      <c r="AW121" s="30">
        <f>IFERROR(AV121/AU121-1,"n/a")</f>
        <v>-1</v>
      </c>
      <c r="AX121" s="30">
        <f>IFERROR(AV121/AT121-1,"n/a")</f>
        <v>-1</v>
      </c>
      <c r="AY121" s="8"/>
      <c r="AZ121" s="52">
        <f t="shared" ref="AZ121:BB121" si="161">+SUM(AZ122:AZ125)</f>
        <v>87.5</v>
      </c>
      <c r="BA121" s="52">
        <f t="shared" si="161"/>
        <v>90.125</v>
      </c>
      <c r="BB121" s="52">
        <f t="shared" si="161"/>
        <v>0</v>
      </c>
      <c r="BC121" s="30">
        <f>IFERROR(BB121/BA121-1,"n/a")</f>
        <v>-1</v>
      </c>
      <c r="BD121" s="30">
        <f>IFERROR(BB121/AZ121-1,"n/a")</f>
        <v>-1</v>
      </c>
      <c r="BE121" s="8"/>
      <c r="BF121" s="52">
        <f t="shared" ref="BF121:BH121" si="162">+SUM(BF122:BF125)</f>
        <v>87.5</v>
      </c>
      <c r="BG121" s="52">
        <f t="shared" si="162"/>
        <v>90.125</v>
      </c>
      <c r="BH121" s="52">
        <f t="shared" si="162"/>
        <v>0</v>
      </c>
      <c r="BI121" s="30">
        <f>IFERROR(BH121/BG121-1,"n/a")</f>
        <v>-1</v>
      </c>
      <c r="BJ121" s="30">
        <f>IFERROR(BH121/BF121-1,"n/a")</f>
        <v>-1</v>
      </c>
      <c r="BK121" s="8"/>
      <c r="BL121" s="52">
        <f t="shared" ref="BL121:BN121" si="163">+SUM(BL122:BL125)</f>
        <v>87.5</v>
      </c>
      <c r="BM121" s="52">
        <f t="shared" si="163"/>
        <v>90.125</v>
      </c>
      <c r="BN121" s="52">
        <f t="shared" si="163"/>
        <v>0</v>
      </c>
      <c r="BO121" s="30">
        <f>IFERROR(BN121/BM121-1,"n/a")</f>
        <v>-1</v>
      </c>
      <c r="BP121" s="30">
        <f>IFERROR(BN121/BL121-1,"n/a")</f>
        <v>-1</v>
      </c>
      <c r="BQ121" s="8"/>
      <c r="BR121" s="52">
        <f t="shared" ref="BR121:BT121" si="164">+SUM(BR122:BR125)</f>
        <v>87.5</v>
      </c>
      <c r="BS121" s="52">
        <f t="shared" si="164"/>
        <v>90.125</v>
      </c>
      <c r="BT121" s="52">
        <f t="shared" si="164"/>
        <v>0</v>
      </c>
      <c r="BU121" s="30">
        <f>IFERROR(BT121/BS121-1,"n/a")</f>
        <v>-1</v>
      </c>
      <c r="BV121" s="30">
        <f>IFERROR(BT121/BR121-1,"n/a")</f>
        <v>-1</v>
      </c>
      <c r="BW121" s="8"/>
      <c r="BX121" s="52">
        <f>+BR121+BL121+BF121+AZ121+AT121+AN121+AH121+AB121+V121+P121+J121+D121</f>
        <v>1050</v>
      </c>
      <c r="BY121" s="52">
        <f>+BS121+BM121+BG121+BA121+AU121+AO121+AI121+AC121+W121+Q121+K121+E121</f>
        <v>1081.5</v>
      </c>
      <c r="BZ121" s="52">
        <f>+BT121+BN121+BH121+BB121+AV121+AP121+AJ121+AD121+X121+R121+L121+F121</f>
        <v>0</v>
      </c>
      <c r="CA121" s="30">
        <f>IFERROR(BZ121/BY121-1,"n/a")</f>
        <v>-1</v>
      </c>
      <c r="CB121" s="30">
        <f>IFERROR(BZ121/BX121-1,"n/a")</f>
        <v>-1</v>
      </c>
      <c r="CC121" s="8"/>
      <c r="CD121" s="6" t="b">
        <f>+ABS(BX121-'PL-tc'!N121+'PL-tc-m'!BY121-'PL-tc'!O121+'PL-tc-m'!BZ121-'PL-tc'!P121)&lt;0.001</f>
        <v>1</v>
      </c>
    </row>
    <row r="122" spans="1:82" hidden="1" outlineLevel="1" x14ac:dyDescent="0.2">
      <c r="A122" s="49">
        <v>8990</v>
      </c>
      <c r="B122" s="13" t="str">
        <f>+masterfile!D1385</f>
        <v>8990 Andere aktivierte Eigenleistungen</v>
      </c>
      <c r="D122" s="33">
        <f>-VLOOKUP($A122,'pl-data'!$A:$BR,8+D$3)</f>
        <v>0</v>
      </c>
      <c r="E122" s="33">
        <f>-VLOOKUP($A122,'pl-data'!$A:$BR,38+E$3)</f>
        <v>0</v>
      </c>
      <c r="F122" s="33">
        <f>-VLOOKUP($A122,'pl-data'!$A:$BR,23+F$3)</f>
        <v>0</v>
      </c>
      <c r="G122" s="34" t="str">
        <f t="shared" ref="G122:G124" si="165">IFERROR(F122/E122-1,"n/a")</f>
        <v>n/a</v>
      </c>
      <c r="H122" s="34" t="str">
        <f t="shared" ref="H122:H124" si="166">IFERROR(F122/D122-1,"n/a")</f>
        <v>n/a</v>
      </c>
      <c r="J122" s="33">
        <f>-VLOOKUP($A122,'pl-data'!$A:$BR,8+J$3)</f>
        <v>0</v>
      </c>
      <c r="K122" s="33">
        <f>-VLOOKUP($A122,'pl-data'!$A:$BR,38+K$3)</f>
        <v>0</v>
      </c>
      <c r="L122" s="33">
        <f>-VLOOKUP($A122,'pl-data'!$A:$BR,23+L$3)</f>
        <v>0</v>
      </c>
      <c r="M122" s="34" t="str">
        <f t="shared" ref="M122:M124" si="167">IFERROR(L122/K122-1,"n/a")</f>
        <v>n/a</v>
      </c>
      <c r="N122" s="34" t="str">
        <f t="shared" ref="N122:N124" si="168">IFERROR(L122/J122-1,"n/a")</f>
        <v>n/a</v>
      </c>
      <c r="P122" s="33">
        <f>-VLOOKUP($A122,'pl-data'!$A:$BR,8+P$3)</f>
        <v>0</v>
      </c>
      <c r="Q122" s="33">
        <f>-VLOOKUP($A122,'pl-data'!$A:$BR,38+Q$3)</f>
        <v>0</v>
      </c>
      <c r="R122" s="33">
        <f>-VLOOKUP($A122,'pl-data'!$A:$BR,23+R$3)</f>
        <v>0</v>
      </c>
      <c r="S122" s="34" t="str">
        <f t="shared" ref="S122:S124" si="169">IFERROR(R122/Q122-1,"n/a")</f>
        <v>n/a</v>
      </c>
      <c r="T122" s="34" t="str">
        <f t="shared" ref="T122:T124" si="170">IFERROR(R122/P122-1,"n/a")</f>
        <v>n/a</v>
      </c>
      <c r="V122" s="33">
        <f>-VLOOKUP($A122,'pl-data'!$A:$BR,8+V$3)</f>
        <v>0</v>
      </c>
      <c r="W122" s="33">
        <f>-VLOOKUP($A122,'pl-data'!$A:$BR,38+W$3)</f>
        <v>0</v>
      </c>
      <c r="X122" s="33">
        <f>-VLOOKUP($A122,'pl-data'!$A:$BR,23+X$3)</f>
        <v>0</v>
      </c>
      <c r="Y122" s="34" t="str">
        <f t="shared" ref="Y122:Y124" si="171">IFERROR(X122/W122-1,"n/a")</f>
        <v>n/a</v>
      </c>
      <c r="Z122" s="34" t="str">
        <f t="shared" ref="Z122:Z124" si="172">IFERROR(X122/V122-1,"n/a")</f>
        <v>n/a</v>
      </c>
      <c r="AB122" s="33">
        <f>-VLOOKUP($A122,'pl-data'!$A:$BR,8+AB$3)</f>
        <v>0</v>
      </c>
      <c r="AC122" s="33">
        <f>-VLOOKUP($A122,'pl-data'!$A:$BR,38+AC$3)</f>
        <v>0</v>
      </c>
      <c r="AD122" s="33">
        <f>-VLOOKUP($A122,'pl-data'!$A:$BR,23+AD$3)</f>
        <v>0</v>
      </c>
      <c r="AE122" s="34" t="str">
        <f t="shared" ref="AE122:AE124" si="173">IFERROR(AD122/AC122-1,"n/a")</f>
        <v>n/a</v>
      </c>
      <c r="AF122" s="34" t="str">
        <f t="shared" ref="AF122:AF124" si="174">IFERROR(AD122/AB122-1,"n/a")</f>
        <v>n/a</v>
      </c>
      <c r="AH122" s="33">
        <f>-VLOOKUP($A122,'pl-data'!$A:$BR,8+AH$3)</f>
        <v>0</v>
      </c>
      <c r="AI122" s="33">
        <f>-VLOOKUP($A122,'pl-data'!$A:$BR,38+AI$3)</f>
        <v>0</v>
      </c>
      <c r="AJ122" s="33">
        <f>-VLOOKUP($A122,'pl-data'!$A:$BR,23+AJ$3)</f>
        <v>0</v>
      </c>
      <c r="AK122" s="34" t="str">
        <f t="shared" ref="AK122:AK124" si="175">IFERROR(AJ122/AI122-1,"n/a")</f>
        <v>n/a</v>
      </c>
      <c r="AL122" s="34" t="str">
        <f t="shared" ref="AL122:AL124" si="176">IFERROR(AJ122/AH122-1,"n/a")</f>
        <v>n/a</v>
      </c>
      <c r="AN122" s="33">
        <f>-VLOOKUP($A122,'pl-data'!$A:$BR,8+AN$3)</f>
        <v>0</v>
      </c>
      <c r="AO122" s="33">
        <f>-VLOOKUP($A122,'pl-data'!$A:$BR,38+AO$3)</f>
        <v>0</v>
      </c>
      <c r="AP122" s="33">
        <f>-VLOOKUP($A122,'pl-data'!$A:$BR,23+AP$3)</f>
        <v>0</v>
      </c>
      <c r="AQ122" s="34" t="str">
        <f t="shared" ref="AQ122:AQ124" si="177">IFERROR(AP122/AO122-1,"n/a")</f>
        <v>n/a</v>
      </c>
      <c r="AR122" s="34" t="str">
        <f t="shared" ref="AR122:AR124" si="178">IFERROR(AP122/AN122-1,"n/a")</f>
        <v>n/a</v>
      </c>
      <c r="AT122" s="33">
        <f>-VLOOKUP($A122,'pl-data'!$A:$BR,8+AT$3)</f>
        <v>0</v>
      </c>
      <c r="AU122" s="33">
        <f>-VLOOKUP($A122,'pl-data'!$A:$BR,38+AU$3)</f>
        <v>0</v>
      </c>
      <c r="AV122" s="33">
        <f>-VLOOKUP($A122,'pl-data'!$A:$BR,23+AV$3)</f>
        <v>0</v>
      </c>
      <c r="AW122" s="34" t="str">
        <f t="shared" ref="AW122:AW124" si="179">IFERROR(AV122/AU122-1,"n/a")</f>
        <v>n/a</v>
      </c>
      <c r="AX122" s="34" t="str">
        <f t="shared" ref="AX122:AX124" si="180">IFERROR(AV122/AT122-1,"n/a")</f>
        <v>n/a</v>
      </c>
      <c r="AZ122" s="33">
        <f>-VLOOKUP($A122,'pl-data'!$A:$BR,8+AZ$3)</f>
        <v>0</v>
      </c>
      <c r="BA122" s="33">
        <f>-VLOOKUP($A122,'pl-data'!$A:$BR,38+BA$3)</f>
        <v>0</v>
      </c>
      <c r="BB122" s="33">
        <f>-VLOOKUP($A122,'pl-data'!$A:$BR,23+BB$3)</f>
        <v>0</v>
      </c>
      <c r="BC122" s="34" t="str">
        <f t="shared" ref="BC122:BC124" si="181">IFERROR(BB122/BA122-1,"n/a")</f>
        <v>n/a</v>
      </c>
      <c r="BD122" s="34" t="str">
        <f t="shared" ref="BD122:BD124" si="182">IFERROR(BB122/AZ122-1,"n/a")</f>
        <v>n/a</v>
      </c>
      <c r="BF122" s="33">
        <f>-VLOOKUP($A122,'pl-data'!$A:$BR,8+BF$3)</f>
        <v>0</v>
      </c>
      <c r="BG122" s="33">
        <f>-VLOOKUP($A122,'pl-data'!$A:$BR,38+BG$3)</f>
        <v>0</v>
      </c>
      <c r="BH122" s="33">
        <f>-VLOOKUP($A122,'pl-data'!$A:$BR,23+BH$3)</f>
        <v>0</v>
      </c>
      <c r="BI122" s="34" t="str">
        <f t="shared" ref="BI122:BI124" si="183">IFERROR(BH122/BG122-1,"n/a")</f>
        <v>n/a</v>
      </c>
      <c r="BJ122" s="34" t="str">
        <f t="shared" ref="BJ122:BJ124" si="184">IFERROR(BH122/BF122-1,"n/a")</f>
        <v>n/a</v>
      </c>
      <c r="BL122" s="33">
        <f>-VLOOKUP($A122,'pl-data'!$A:$BR,8+BL$3)</f>
        <v>0</v>
      </c>
      <c r="BM122" s="33">
        <f>-VLOOKUP($A122,'pl-data'!$A:$BR,38+BM$3)</f>
        <v>0</v>
      </c>
      <c r="BN122" s="33">
        <f>-VLOOKUP($A122,'pl-data'!$A:$BR,23+BN$3)</f>
        <v>0</v>
      </c>
      <c r="BO122" s="34" t="str">
        <f t="shared" ref="BO122:BO124" si="185">IFERROR(BN122/BM122-1,"n/a")</f>
        <v>n/a</v>
      </c>
      <c r="BP122" s="34" t="str">
        <f t="shared" ref="BP122:BP124" si="186">IFERROR(BN122/BL122-1,"n/a")</f>
        <v>n/a</v>
      </c>
      <c r="BR122" s="33">
        <f>-VLOOKUP($A122,'pl-data'!$A:$BR,8+BR$3)</f>
        <v>0</v>
      </c>
      <c r="BS122" s="33">
        <f>-VLOOKUP($A122,'pl-data'!$A:$BR,38+BS$3)</f>
        <v>0</v>
      </c>
      <c r="BT122" s="33">
        <f>-VLOOKUP($A122,'pl-data'!$A:$BR,23+BT$3)</f>
        <v>0</v>
      </c>
      <c r="BU122" s="34" t="str">
        <f t="shared" ref="BU122:BU124" si="187">IFERROR(BT122/BS122-1,"n/a")</f>
        <v>n/a</v>
      </c>
      <c r="BV122" s="34" t="str">
        <f t="shared" ref="BV122:BV124" si="188">IFERROR(BT122/BR122-1,"n/a")</f>
        <v>n/a</v>
      </c>
      <c r="BX122" s="33">
        <f t="shared" ref="BX122:BX124" si="189">+BR122+BL122+BF122+AZ122+AT122+AN122+AH122+AB122+V122+P122+J122+D122</f>
        <v>0</v>
      </c>
      <c r="BY122" s="33">
        <f t="shared" ref="BY122:BY124" si="190">+BS122+BM122+BG122+BA122+AU122+AO122+AI122+AC122+W122+Q122+K122+E122</f>
        <v>0</v>
      </c>
      <c r="BZ122" s="33">
        <f t="shared" ref="BZ122:BZ124" si="191">+BT122+BN122+BH122+BB122+AV122+AP122+AJ122+AD122+X122+R122+L122+F122</f>
        <v>0</v>
      </c>
      <c r="CA122" s="34" t="str">
        <f t="shared" ref="CA122:CA124" si="192">IFERROR(BZ122/BY122-1,"n/a")</f>
        <v>n/a</v>
      </c>
      <c r="CB122" s="34" t="str">
        <f t="shared" ref="CB122:CB124" si="193">IFERROR(BZ122/BX122-1,"n/a")</f>
        <v>n/a</v>
      </c>
    </row>
    <row r="123" spans="1:82" hidden="1" outlineLevel="1" x14ac:dyDescent="0.2">
      <c r="A123" s="49">
        <v>8994</v>
      </c>
      <c r="B123" s="13" t="str">
        <f>+masterfile!D1386</f>
        <v>8994 Akt.Eigenleistg. FK-Zins zu Herst.kosten</v>
      </c>
      <c r="D123" s="33">
        <f>-VLOOKUP($A123,'pl-data'!$A:$BR,8+D$3)</f>
        <v>0</v>
      </c>
      <c r="E123" s="33">
        <f>-VLOOKUP($A123,'pl-data'!$A:$BR,38+E$3)</f>
        <v>0</v>
      </c>
      <c r="F123" s="33">
        <f>-VLOOKUP($A123,'pl-data'!$A:$BR,23+F$3)</f>
        <v>0</v>
      </c>
      <c r="G123" s="34" t="str">
        <f t="shared" si="165"/>
        <v>n/a</v>
      </c>
      <c r="H123" s="34" t="str">
        <f t="shared" si="166"/>
        <v>n/a</v>
      </c>
      <c r="J123" s="33">
        <f>-VLOOKUP($A123,'pl-data'!$A:$BR,8+J$3)</f>
        <v>0</v>
      </c>
      <c r="K123" s="33">
        <f>-VLOOKUP($A123,'pl-data'!$A:$BR,38+K$3)</f>
        <v>0</v>
      </c>
      <c r="L123" s="33">
        <f>-VLOOKUP($A123,'pl-data'!$A:$BR,23+L$3)</f>
        <v>0</v>
      </c>
      <c r="M123" s="34" t="str">
        <f t="shared" si="167"/>
        <v>n/a</v>
      </c>
      <c r="N123" s="34" t="str">
        <f t="shared" si="168"/>
        <v>n/a</v>
      </c>
      <c r="P123" s="33">
        <f>-VLOOKUP($A123,'pl-data'!$A:$BR,8+P$3)</f>
        <v>0</v>
      </c>
      <c r="Q123" s="33">
        <f>-VLOOKUP($A123,'pl-data'!$A:$BR,38+Q$3)</f>
        <v>0</v>
      </c>
      <c r="R123" s="33">
        <f>-VLOOKUP($A123,'pl-data'!$A:$BR,23+R$3)</f>
        <v>0</v>
      </c>
      <c r="S123" s="34" t="str">
        <f t="shared" si="169"/>
        <v>n/a</v>
      </c>
      <c r="T123" s="34" t="str">
        <f t="shared" si="170"/>
        <v>n/a</v>
      </c>
      <c r="V123" s="33">
        <f>-VLOOKUP($A123,'pl-data'!$A:$BR,8+V$3)</f>
        <v>0</v>
      </c>
      <c r="W123" s="33">
        <f>-VLOOKUP($A123,'pl-data'!$A:$BR,38+W$3)</f>
        <v>0</v>
      </c>
      <c r="X123" s="33">
        <f>-VLOOKUP($A123,'pl-data'!$A:$BR,23+X$3)</f>
        <v>0</v>
      </c>
      <c r="Y123" s="34" t="str">
        <f t="shared" si="171"/>
        <v>n/a</v>
      </c>
      <c r="Z123" s="34" t="str">
        <f t="shared" si="172"/>
        <v>n/a</v>
      </c>
      <c r="AB123" s="33">
        <f>-VLOOKUP($A123,'pl-data'!$A:$BR,8+AB$3)</f>
        <v>0</v>
      </c>
      <c r="AC123" s="33">
        <f>-VLOOKUP($A123,'pl-data'!$A:$BR,38+AC$3)</f>
        <v>0</v>
      </c>
      <c r="AD123" s="33">
        <f>-VLOOKUP($A123,'pl-data'!$A:$BR,23+AD$3)</f>
        <v>0</v>
      </c>
      <c r="AE123" s="34" t="str">
        <f t="shared" si="173"/>
        <v>n/a</v>
      </c>
      <c r="AF123" s="34" t="str">
        <f t="shared" si="174"/>
        <v>n/a</v>
      </c>
      <c r="AH123" s="33">
        <f>-VLOOKUP($A123,'pl-data'!$A:$BR,8+AH$3)</f>
        <v>0</v>
      </c>
      <c r="AI123" s="33">
        <f>-VLOOKUP($A123,'pl-data'!$A:$BR,38+AI$3)</f>
        <v>0</v>
      </c>
      <c r="AJ123" s="33">
        <f>-VLOOKUP($A123,'pl-data'!$A:$BR,23+AJ$3)</f>
        <v>0</v>
      </c>
      <c r="AK123" s="34" t="str">
        <f t="shared" si="175"/>
        <v>n/a</v>
      </c>
      <c r="AL123" s="34" t="str">
        <f t="shared" si="176"/>
        <v>n/a</v>
      </c>
      <c r="AN123" s="33">
        <f>-VLOOKUP($A123,'pl-data'!$A:$BR,8+AN$3)</f>
        <v>0</v>
      </c>
      <c r="AO123" s="33">
        <f>-VLOOKUP($A123,'pl-data'!$A:$BR,38+AO$3)</f>
        <v>0</v>
      </c>
      <c r="AP123" s="33">
        <f>-VLOOKUP($A123,'pl-data'!$A:$BR,23+AP$3)</f>
        <v>0</v>
      </c>
      <c r="AQ123" s="34" t="str">
        <f t="shared" si="177"/>
        <v>n/a</v>
      </c>
      <c r="AR123" s="34" t="str">
        <f t="shared" si="178"/>
        <v>n/a</v>
      </c>
      <c r="AT123" s="33">
        <f>-VLOOKUP($A123,'pl-data'!$A:$BR,8+AT$3)</f>
        <v>0</v>
      </c>
      <c r="AU123" s="33">
        <f>-VLOOKUP($A123,'pl-data'!$A:$BR,38+AU$3)</f>
        <v>0</v>
      </c>
      <c r="AV123" s="33">
        <f>-VLOOKUP($A123,'pl-data'!$A:$BR,23+AV$3)</f>
        <v>0</v>
      </c>
      <c r="AW123" s="34" t="str">
        <f t="shared" si="179"/>
        <v>n/a</v>
      </c>
      <c r="AX123" s="34" t="str">
        <f t="shared" si="180"/>
        <v>n/a</v>
      </c>
      <c r="AZ123" s="33">
        <f>-VLOOKUP($A123,'pl-data'!$A:$BR,8+AZ$3)</f>
        <v>0</v>
      </c>
      <c r="BA123" s="33">
        <f>-VLOOKUP($A123,'pl-data'!$A:$BR,38+BA$3)</f>
        <v>0</v>
      </c>
      <c r="BB123" s="33">
        <f>-VLOOKUP($A123,'pl-data'!$A:$BR,23+BB$3)</f>
        <v>0</v>
      </c>
      <c r="BC123" s="34" t="str">
        <f t="shared" si="181"/>
        <v>n/a</v>
      </c>
      <c r="BD123" s="34" t="str">
        <f t="shared" si="182"/>
        <v>n/a</v>
      </c>
      <c r="BF123" s="33">
        <f>-VLOOKUP($A123,'pl-data'!$A:$BR,8+BF$3)</f>
        <v>0</v>
      </c>
      <c r="BG123" s="33">
        <f>-VLOOKUP($A123,'pl-data'!$A:$BR,38+BG$3)</f>
        <v>0</v>
      </c>
      <c r="BH123" s="33">
        <f>-VLOOKUP($A123,'pl-data'!$A:$BR,23+BH$3)</f>
        <v>0</v>
      </c>
      <c r="BI123" s="34" t="str">
        <f t="shared" si="183"/>
        <v>n/a</v>
      </c>
      <c r="BJ123" s="34" t="str">
        <f t="shared" si="184"/>
        <v>n/a</v>
      </c>
      <c r="BL123" s="33">
        <f>-VLOOKUP($A123,'pl-data'!$A:$BR,8+BL$3)</f>
        <v>0</v>
      </c>
      <c r="BM123" s="33">
        <f>-VLOOKUP($A123,'pl-data'!$A:$BR,38+BM$3)</f>
        <v>0</v>
      </c>
      <c r="BN123" s="33">
        <f>-VLOOKUP($A123,'pl-data'!$A:$BR,23+BN$3)</f>
        <v>0</v>
      </c>
      <c r="BO123" s="34" t="str">
        <f t="shared" si="185"/>
        <v>n/a</v>
      </c>
      <c r="BP123" s="34" t="str">
        <f t="shared" si="186"/>
        <v>n/a</v>
      </c>
      <c r="BR123" s="33">
        <f>-VLOOKUP($A123,'pl-data'!$A:$BR,8+BR$3)</f>
        <v>0</v>
      </c>
      <c r="BS123" s="33">
        <f>-VLOOKUP($A123,'pl-data'!$A:$BR,38+BS$3)</f>
        <v>0</v>
      </c>
      <c r="BT123" s="33">
        <f>-VLOOKUP($A123,'pl-data'!$A:$BR,23+BT$3)</f>
        <v>0</v>
      </c>
      <c r="BU123" s="34" t="str">
        <f t="shared" si="187"/>
        <v>n/a</v>
      </c>
      <c r="BV123" s="34" t="str">
        <f t="shared" si="188"/>
        <v>n/a</v>
      </c>
      <c r="BX123" s="33">
        <f t="shared" si="189"/>
        <v>0</v>
      </c>
      <c r="BY123" s="33">
        <f t="shared" si="190"/>
        <v>0</v>
      </c>
      <c r="BZ123" s="33">
        <f t="shared" si="191"/>
        <v>0</v>
      </c>
      <c r="CA123" s="34" t="str">
        <f t="shared" si="192"/>
        <v>n/a</v>
      </c>
      <c r="CB123" s="34" t="str">
        <f t="shared" si="193"/>
        <v>n/a</v>
      </c>
    </row>
    <row r="124" spans="1:82" hidden="1" outlineLevel="1" x14ac:dyDescent="0.2">
      <c r="A124" s="49">
        <v>8995</v>
      </c>
      <c r="B124" s="13" t="str">
        <f>+masterfile!D1387</f>
        <v>8995 Akt. Eigenleistung selbst gesch. imm.VG</v>
      </c>
      <c r="D124" s="33">
        <f>-VLOOKUP($A124,'pl-data'!$A:$BR,8+D$3)</f>
        <v>87.5</v>
      </c>
      <c r="E124" s="33">
        <f>-VLOOKUP($A124,'pl-data'!$A:$BR,38+E$3)</f>
        <v>90.125</v>
      </c>
      <c r="F124" s="33">
        <f>-VLOOKUP($A124,'pl-data'!$A:$BR,23+F$3)</f>
        <v>0</v>
      </c>
      <c r="G124" s="34">
        <f t="shared" si="165"/>
        <v>-1</v>
      </c>
      <c r="H124" s="34">
        <f t="shared" si="166"/>
        <v>-1</v>
      </c>
      <c r="J124" s="33">
        <f>-VLOOKUP($A124,'pl-data'!$A:$BR,8+J$3)</f>
        <v>87.5</v>
      </c>
      <c r="K124" s="33">
        <f>-VLOOKUP($A124,'pl-data'!$A:$BR,38+K$3)</f>
        <v>90.125</v>
      </c>
      <c r="L124" s="33">
        <f>-VLOOKUP($A124,'pl-data'!$A:$BR,23+L$3)</f>
        <v>0</v>
      </c>
      <c r="M124" s="34">
        <f t="shared" si="167"/>
        <v>-1</v>
      </c>
      <c r="N124" s="34">
        <f t="shared" si="168"/>
        <v>-1</v>
      </c>
      <c r="P124" s="33">
        <f>-VLOOKUP($A124,'pl-data'!$A:$BR,8+P$3)</f>
        <v>87.5</v>
      </c>
      <c r="Q124" s="33">
        <f>-VLOOKUP($A124,'pl-data'!$A:$BR,38+Q$3)</f>
        <v>90.125</v>
      </c>
      <c r="R124" s="33">
        <f>-VLOOKUP($A124,'pl-data'!$A:$BR,23+R$3)</f>
        <v>0</v>
      </c>
      <c r="S124" s="34">
        <f t="shared" si="169"/>
        <v>-1</v>
      </c>
      <c r="T124" s="34">
        <f t="shared" si="170"/>
        <v>-1</v>
      </c>
      <c r="V124" s="33">
        <f>-VLOOKUP($A124,'pl-data'!$A:$BR,8+V$3)</f>
        <v>87.5</v>
      </c>
      <c r="W124" s="33">
        <f>-VLOOKUP($A124,'pl-data'!$A:$BR,38+W$3)</f>
        <v>90.125</v>
      </c>
      <c r="X124" s="33">
        <f>-VLOOKUP($A124,'pl-data'!$A:$BR,23+X$3)</f>
        <v>0</v>
      </c>
      <c r="Y124" s="34">
        <f t="shared" si="171"/>
        <v>-1</v>
      </c>
      <c r="Z124" s="34">
        <f t="shared" si="172"/>
        <v>-1</v>
      </c>
      <c r="AB124" s="33">
        <f>-VLOOKUP($A124,'pl-data'!$A:$BR,8+AB$3)</f>
        <v>87.5</v>
      </c>
      <c r="AC124" s="33">
        <f>-VLOOKUP($A124,'pl-data'!$A:$BR,38+AC$3)</f>
        <v>90.125</v>
      </c>
      <c r="AD124" s="33">
        <f>-VLOOKUP($A124,'pl-data'!$A:$BR,23+AD$3)</f>
        <v>0</v>
      </c>
      <c r="AE124" s="34">
        <f t="shared" si="173"/>
        <v>-1</v>
      </c>
      <c r="AF124" s="34">
        <f t="shared" si="174"/>
        <v>-1</v>
      </c>
      <c r="AH124" s="33">
        <f>-VLOOKUP($A124,'pl-data'!$A:$BR,8+AH$3)</f>
        <v>87.5</v>
      </c>
      <c r="AI124" s="33">
        <f>-VLOOKUP($A124,'pl-data'!$A:$BR,38+AI$3)</f>
        <v>90.125</v>
      </c>
      <c r="AJ124" s="33">
        <f>-VLOOKUP($A124,'pl-data'!$A:$BR,23+AJ$3)</f>
        <v>0</v>
      </c>
      <c r="AK124" s="34">
        <f t="shared" si="175"/>
        <v>-1</v>
      </c>
      <c r="AL124" s="34">
        <f t="shared" si="176"/>
        <v>-1</v>
      </c>
      <c r="AN124" s="33">
        <f>-VLOOKUP($A124,'pl-data'!$A:$BR,8+AN$3)</f>
        <v>87.5</v>
      </c>
      <c r="AO124" s="33">
        <f>-VLOOKUP($A124,'pl-data'!$A:$BR,38+AO$3)</f>
        <v>90.125</v>
      </c>
      <c r="AP124" s="33">
        <f>-VLOOKUP($A124,'pl-data'!$A:$BR,23+AP$3)</f>
        <v>0</v>
      </c>
      <c r="AQ124" s="34">
        <f t="shared" si="177"/>
        <v>-1</v>
      </c>
      <c r="AR124" s="34">
        <f t="shared" si="178"/>
        <v>-1</v>
      </c>
      <c r="AT124" s="33">
        <f>-VLOOKUP($A124,'pl-data'!$A:$BR,8+AT$3)</f>
        <v>87.5</v>
      </c>
      <c r="AU124" s="33">
        <f>-VLOOKUP($A124,'pl-data'!$A:$BR,38+AU$3)</f>
        <v>90.125</v>
      </c>
      <c r="AV124" s="33">
        <f>-VLOOKUP($A124,'pl-data'!$A:$BR,23+AV$3)</f>
        <v>0</v>
      </c>
      <c r="AW124" s="34">
        <f t="shared" si="179"/>
        <v>-1</v>
      </c>
      <c r="AX124" s="34">
        <f t="shared" si="180"/>
        <v>-1</v>
      </c>
      <c r="AZ124" s="33">
        <f>-VLOOKUP($A124,'pl-data'!$A:$BR,8+AZ$3)</f>
        <v>87.5</v>
      </c>
      <c r="BA124" s="33">
        <f>-VLOOKUP($A124,'pl-data'!$A:$BR,38+BA$3)</f>
        <v>90.125</v>
      </c>
      <c r="BB124" s="33">
        <f>-VLOOKUP($A124,'pl-data'!$A:$BR,23+BB$3)</f>
        <v>0</v>
      </c>
      <c r="BC124" s="34">
        <f t="shared" si="181"/>
        <v>-1</v>
      </c>
      <c r="BD124" s="34">
        <f t="shared" si="182"/>
        <v>-1</v>
      </c>
      <c r="BF124" s="33">
        <f>-VLOOKUP($A124,'pl-data'!$A:$BR,8+BF$3)</f>
        <v>87.5</v>
      </c>
      <c r="BG124" s="33">
        <f>-VLOOKUP($A124,'pl-data'!$A:$BR,38+BG$3)</f>
        <v>90.125</v>
      </c>
      <c r="BH124" s="33">
        <f>-VLOOKUP($A124,'pl-data'!$A:$BR,23+BH$3)</f>
        <v>0</v>
      </c>
      <c r="BI124" s="34">
        <f t="shared" si="183"/>
        <v>-1</v>
      </c>
      <c r="BJ124" s="34">
        <f t="shared" si="184"/>
        <v>-1</v>
      </c>
      <c r="BL124" s="33">
        <f>-VLOOKUP($A124,'pl-data'!$A:$BR,8+BL$3)</f>
        <v>87.5</v>
      </c>
      <c r="BM124" s="33">
        <f>-VLOOKUP($A124,'pl-data'!$A:$BR,38+BM$3)</f>
        <v>90.125</v>
      </c>
      <c r="BN124" s="33">
        <f>-VLOOKUP($A124,'pl-data'!$A:$BR,23+BN$3)</f>
        <v>0</v>
      </c>
      <c r="BO124" s="34">
        <f t="shared" si="185"/>
        <v>-1</v>
      </c>
      <c r="BP124" s="34">
        <f t="shared" si="186"/>
        <v>-1</v>
      </c>
      <c r="BR124" s="33">
        <f>-VLOOKUP($A124,'pl-data'!$A:$BR,8+BR$3)</f>
        <v>87.5</v>
      </c>
      <c r="BS124" s="33">
        <f>-VLOOKUP($A124,'pl-data'!$A:$BR,38+BS$3)</f>
        <v>90.125</v>
      </c>
      <c r="BT124" s="33">
        <f>-VLOOKUP($A124,'pl-data'!$A:$BR,23+BT$3)</f>
        <v>0</v>
      </c>
      <c r="BU124" s="34">
        <f t="shared" si="187"/>
        <v>-1</v>
      </c>
      <c r="BV124" s="34">
        <f t="shared" si="188"/>
        <v>-1</v>
      </c>
      <c r="BX124" s="33">
        <f t="shared" si="189"/>
        <v>1050</v>
      </c>
      <c r="BY124" s="33">
        <f t="shared" si="190"/>
        <v>1081.5</v>
      </c>
      <c r="BZ124" s="33">
        <f t="shared" si="191"/>
        <v>0</v>
      </c>
      <c r="CA124" s="34">
        <f t="shared" si="192"/>
        <v>-1</v>
      </c>
      <c r="CB124" s="34">
        <f t="shared" si="193"/>
        <v>-1</v>
      </c>
    </row>
    <row r="125" spans="1:82" collapsed="1" x14ac:dyDescent="0.2">
      <c r="B125" s="32"/>
      <c r="D125" s="53"/>
      <c r="E125" s="53"/>
      <c r="F125" s="53"/>
      <c r="J125" s="53"/>
      <c r="K125" s="53"/>
      <c r="L125" s="53"/>
      <c r="P125" s="53"/>
      <c r="Q125" s="53"/>
      <c r="R125" s="53"/>
      <c r="V125" s="53"/>
      <c r="W125" s="53"/>
      <c r="X125" s="53"/>
      <c r="AB125" s="53"/>
      <c r="AC125" s="53"/>
      <c r="AD125" s="53"/>
      <c r="AH125" s="53"/>
      <c r="AI125" s="53"/>
      <c r="AJ125" s="53"/>
      <c r="AN125" s="53"/>
      <c r="AO125" s="53"/>
      <c r="AP125" s="53"/>
      <c r="AT125" s="53"/>
      <c r="AU125" s="53"/>
      <c r="AV125" s="53"/>
      <c r="AZ125" s="53"/>
      <c r="BA125" s="53"/>
      <c r="BB125" s="53"/>
      <c r="BF125" s="53"/>
      <c r="BG125" s="53"/>
      <c r="BH125" s="53"/>
      <c r="BL125" s="53"/>
      <c r="BM125" s="53"/>
      <c r="BN125" s="53"/>
      <c r="BR125" s="53"/>
      <c r="BS125" s="53"/>
      <c r="BT125" s="53"/>
      <c r="BX125" s="53"/>
      <c r="BY125" s="53"/>
      <c r="BZ125" s="53"/>
    </row>
    <row r="126" spans="1:82" x14ac:dyDescent="0.2">
      <c r="A126" s="49" t="s">
        <v>120</v>
      </c>
      <c r="B126" s="25" t="s">
        <v>120</v>
      </c>
      <c r="C126" s="8"/>
      <c r="D126" s="52">
        <f t="shared" ref="D126:F126" si="194">+SUM(D127:D158)+D159+D192+D202+D207</f>
        <v>0.41666666666666669</v>
      </c>
      <c r="E126" s="52">
        <f t="shared" si="194"/>
        <v>0.4291666666666667</v>
      </c>
      <c r="F126" s="52">
        <f t="shared" si="194"/>
        <v>0</v>
      </c>
      <c r="G126" s="30">
        <f>IFERROR(F126/E126-1,"n/a")</f>
        <v>-1</v>
      </c>
      <c r="H126" s="30">
        <f>IFERROR(F126/D126-1,"n/a")</f>
        <v>-1</v>
      </c>
      <c r="I126" s="8"/>
      <c r="J126" s="52">
        <f t="shared" ref="J126:L126" si="195">+SUM(J127:J158)+J159+J192+J202+J207</f>
        <v>0.41666666666666669</v>
      </c>
      <c r="K126" s="52">
        <f t="shared" si="195"/>
        <v>0.4291666666666667</v>
      </c>
      <c r="L126" s="52">
        <f t="shared" si="195"/>
        <v>0</v>
      </c>
      <c r="M126" s="30">
        <f>IFERROR(L126/K126-1,"n/a")</f>
        <v>-1</v>
      </c>
      <c r="N126" s="30">
        <f>IFERROR(L126/J126-1,"n/a")</f>
        <v>-1</v>
      </c>
      <c r="O126" s="8"/>
      <c r="P126" s="52">
        <f t="shared" ref="P126:R126" si="196">+SUM(P127:P158)+P159+P192+P202+P207</f>
        <v>0.41666666666666669</v>
      </c>
      <c r="Q126" s="52">
        <f t="shared" si="196"/>
        <v>0.4291666666666667</v>
      </c>
      <c r="R126" s="52">
        <f t="shared" si="196"/>
        <v>0</v>
      </c>
      <c r="S126" s="30">
        <f>IFERROR(R126/Q126-1,"n/a")</f>
        <v>-1</v>
      </c>
      <c r="T126" s="30">
        <f>IFERROR(R126/P126-1,"n/a")</f>
        <v>-1</v>
      </c>
      <c r="U126" s="8"/>
      <c r="V126" s="52">
        <f t="shared" ref="V126:X126" si="197">+SUM(V127:V158)+V159+V192+V202+V207</f>
        <v>0.41666666666666669</v>
      </c>
      <c r="W126" s="52">
        <f t="shared" si="197"/>
        <v>0.4291666666666667</v>
      </c>
      <c r="X126" s="52">
        <f t="shared" si="197"/>
        <v>0</v>
      </c>
      <c r="Y126" s="30">
        <f>IFERROR(X126/W126-1,"n/a")</f>
        <v>-1</v>
      </c>
      <c r="Z126" s="30">
        <f>IFERROR(X126/V126-1,"n/a")</f>
        <v>-1</v>
      </c>
      <c r="AA126" s="8"/>
      <c r="AB126" s="52">
        <f t="shared" ref="AB126:AD126" si="198">+SUM(AB127:AB158)+AB159+AB192+AB202+AB207</f>
        <v>0.41666666666666669</v>
      </c>
      <c r="AC126" s="52">
        <f t="shared" si="198"/>
        <v>0.4291666666666667</v>
      </c>
      <c r="AD126" s="52">
        <f t="shared" si="198"/>
        <v>0</v>
      </c>
      <c r="AE126" s="30">
        <f>IFERROR(AD126/AC126-1,"n/a")</f>
        <v>-1</v>
      </c>
      <c r="AF126" s="30">
        <f>IFERROR(AD126/AB126-1,"n/a")</f>
        <v>-1</v>
      </c>
      <c r="AG126" s="8"/>
      <c r="AH126" s="52">
        <f t="shared" ref="AH126:AJ126" si="199">+SUM(AH127:AH158)+AH159+AH192+AH202+AH207</f>
        <v>0.41666666666666669</v>
      </c>
      <c r="AI126" s="52">
        <f t="shared" si="199"/>
        <v>0.4291666666666667</v>
      </c>
      <c r="AJ126" s="52">
        <f t="shared" si="199"/>
        <v>0</v>
      </c>
      <c r="AK126" s="30">
        <f>IFERROR(AJ126/AI126-1,"n/a")</f>
        <v>-1</v>
      </c>
      <c r="AL126" s="30">
        <f>IFERROR(AJ126/AH126-1,"n/a")</f>
        <v>-1</v>
      </c>
      <c r="AM126" s="8"/>
      <c r="AN126" s="52">
        <f t="shared" ref="AN126:AP126" si="200">+SUM(AN127:AN158)+AN159+AN192+AN202+AN207</f>
        <v>0.41666666666666669</v>
      </c>
      <c r="AO126" s="52">
        <f t="shared" si="200"/>
        <v>0.4291666666666667</v>
      </c>
      <c r="AP126" s="52">
        <f t="shared" si="200"/>
        <v>0</v>
      </c>
      <c r="AQ126" s="30">
        <f>IFERROR(AP126/AO126-1,"n/a")</f>
        <v>-1</v>
      </c>
      <c r="AR126" s="30">
        <f>IFERROR(AP126/AN126-1,"n/a")</f>
        <v>-1</v>
      </c>
      <c r="AS126" s="8"/>
      <c r="AT126" s="52">
        <f t="shared" ref="AT126:AV126" si="201">+SUM(AT127:AT158)+AT159+AT192+AT202+AT207</f>
        <v>0.41666666666666669</v>
      </c>
      <c r="AU126" s="52">
        <f t="shared" si="201"/>
        <v>0.4291666666666667</v>
      </c>
      <c r="AV126" s="52">
        <f t="shared" si="201"/>
        <v>0</v>
      </c>
      <c r="AW126" s="30">
        <f>IFERROR(AV126/AU126-1,"n/a")</f>
        <v>-1</v>
      </c>
      <c r="AX126" s="30">
        <f>IFERROR(AV126/AT126-1,"n/a")</f>
        <v>-1</v>
      </c>
      <c r="AY126" s="8"/>
      <c r="AZ126" s="52">
        <f t="shared" ref="AZ126:BB126" si="202">+SUM(AZ127:AZ158)+AZ159+AZ192+AZ202+AZ207</f>
        <v>0.41666666666666669</v>
      </c>
      <c r="BA126" s="52">
        <f t="shared" si="202"/>
        <v>0.4291666666666667</v>
      </c>
      <c r="BB126" s="52">
        <f t="shared" si="202"/>
        <v>0</v>
      </c>
      <c r="BC126" s="30">
        <f>IFERROR(BB126/BA126-1,"n/a")</f>
        <v>-1</v>
      </c>
      <c r="BD126" s="30">
        <f>IFERROR(BB126/AZ126-1,"n/a")</f>
        <v>-1</v>
      </c>
      <c r="BE126" s="8"/>
      <c r="BF126" s="52">
        <f t="shared" ref="BF126:BH126" si="203">+SUM(BF127:BF158)+BF159+BF192+BF202+BF207</f>
        <v>0.41666666666666669</v>
      </c>
      <c r="BG126" s="52">
        <f t="shared" si="203"/>
        <v>0.4291666666666667</v>
      </c>
      <c r="BH126" s="52">
        <f t="shared" si="203"/>
        <v>0</v>
      </c>
      <c r="BI126" s="30">
        <f>IFERROR(BH126/BG126-1,"n/a")</f>
        <v>-1</v>
      </c>
      <c r="BJ126" s="30">
        <f>IFERROR(BH126/BF126-1,"n/a")</f>
        <v>-1</v>
      </c>
      <c r="BK126" s="8"/>
      <c r="BL126" s="52">
        <f t="shared" ref="BL126:BN126" si="204">+SUM(BL127:BL158)+BL159+BL192+BL202+BL207</f>
        <v>0.41666666666666669</v>
      </c>
      <c r="BM126" s="52">
        <f t="shared" si="204"/>
        <v>0.4291666666666667</v>
      </c>
      <c r="BN126" s="52">
        <f t="shared" si="204"/>
        <v>0</v>
      </c>
      <c r="BO126" s="30">
        <f>IFERROR(BN126/BM126-1,"n/a")</f>
        <v>-1</v>
      </c>
      <c r="BP126" s="30">
        <f>IFERROR(BN126/BL126-1,"n/a")</f>
        <v>-1</v>
      </c>
      <c r="BQ126" s="8"/>
      <c r="BR126" s="52">
        <f t="shared" ref="BR126:BT126" si="205">+SUM(BR127:BR158)+BR159+BR192+BR202+BR207</f>
        <v>0.41666666666666669</v>
      </c>
      <c r="BS126" s="52">
        <f t="shared" si="205"/>
        <v>0.4291666666666667</v>
      </c>
      <c r="BT126" s="52">
        <f t="shared" si="205"/>
        <v>0</v>
      </c>
      <c r="BU126" s="30">
        <f>IFERROR(BT126/BS126-1,"n/a")</f>
        <v>-1</v>
      </c>
      <c r="BV126" s="30">
        <f>IFERROR(BT126/BR126-1,"n/a")</f>
        <v>-1</v>
      </c>
      <c r="BW126" s="8"/>
      <c r="BX126" s="52">
        <f>+BR126+BL126+BF126+AZ126+AT126+AN126+AH126+AB126+V126+P126+J126+D126</f>
        <v>5</v>
      </c>
      <c r="BY126" s="52">
        <f>+BS126+BM126+BG126+BA126+AU126+AO126+AI126+AC126+W126+Q126+K126+E126</f>
        <v>5.15</v>
      </c>
      <c r="BZ126" s="52">
        <f>+BT126+BN126+BH126+BB126+AV126+AP126+AJ126+AD126+X126+R126+L126+F126</f>
        <v>0</v>
      </c>
      <c r="CA126" s="30">
        <f>IFERROR(BZ126/BY126-1,"n/a")</f>
        <v>-1</v>
      </c>
      <c r="CB126" s="30">
        <f>IFERROR(BZ126/BX126-1,"n/a")</f>
        <v>-1</v>
      </c>
      <c r="CC126" s="8"/>
      <c r="CD126" s="6" t="b">
        <f>+ABS(BX126-'PL-tc'!N126+'PL-tc-m'!BY126-'PL-tc'!O126+'PL-tc-m'!BZ126-'PL-tc'!P126)&lt;0.001</f>
        <v>1</v>
      </c>
    </row>
    <row r="127" spans="1:82" hidden="1" outlineLevel="1" x14ac:dyDescent="0.2">
      <c r="A127" s="49">
        <v>2510</v>
      </c>
      <c r="B127" s="13" t="str">
        <f>+masterfile!D738</f>
        <v>2510 Betriebsfremde Erträge</v>
      </c>
      <c r="C127" s="8"/>
      <c r="D127" s="33">
        <f>-VLOOKUP($A127,'pl-data'!$A:$BR,8+D$3)</f>
        <v>0</v>
      </c>
      <c r="E127" s="33">
        <f>-VLOOKUP($A127,'pl-data'!$A:$BR,38+E$3)</f>
        <v>0</v>
      </c>
      <c r="F127" s="33">
        <f>-VLOOKUP($A127,'pl-data'!$A:$BR,23+F$3)</f>
        <v>0</v>
      </c>
      <c r="G127" s="34" t="str">
        <f t="shared" ref="G127:G157" si="206">IFERROR(F127/E127-1,"n/a")</f>
        <v>n/a</v>
      </c>
      <c r="H127" s="34" t="str">
        <f t="shared" ref="H127:H157" si="207">IFERROR(F127/D127-1,"n/a")</f>
        <v>n/a</v>
      </c>
      <c r="I127" s="8"/>
      <c r="J127" s="33">
        <f>-VLOOKUP($A127,'pl-data'!$A:$BR,8+J$3)</f>
        <v>0</v>
      </c>
      <c r="K127" s="33">
        <f>-VLOOKUP($A127,'pl-data'!$A:$BR,38+K$3)</f>
        <v>0</v>
      </c>
      <c r="L127" s="33">
        <f>-VLOOKUP($A127,'pl-data'!$A:$BR,23+L$3)</f>
        <v>0</v>
      </c>
      <c r="M127" s="34" t="str">
        <f t="shared" ref="M127:M157" si="208">IFERROR(L127/K127-1,"n/a")</f>
        <v>n/a</v>
      </c>
      <c r="N127" s="34" t="str">
        <f t="shared" ref="N127:N157" si="209">IFERROR(L127/J127-1,"n/a")</f>
        <v>n/a</v>
      </c>
      <c r="O127" s="8"/>
      <c r="P127" s="33">
        <f>-VLOOKUP($A127,'pl-data'!$A:$BR,8+P$3)</f>
        <v>0</v>
      </c>
      <c r="Q127" s="33">
        <f>-VLOOKUP($A127,'pl-data'!$A:$BR,38+Q$3)</f>
        <v>0</v>
      </c>
      <c r="R127" s="33">
        <f>-VLOOKUP($A127,'pl-data'!$A:$BR,23+R$3)</f>
        <v>0</v>
      </c>
      <c r="S127" s="34" t="str">
        <f t="shared" ref="S127:S157" si="210">IFERROR(R127/Q127-1,"n/a")</f>
        <v>n/a</v>
      </c>
      <c r="T127" s="34" t="str">
        <f t="shared" ref="T127:T157" si="211">IFERROR(R127/P127-1,"n/a")</f>
        <v>n/a</v>
      </c>
      <c r="U127" s="8"/>
      <c r="V127" s="33">
        <f>-VLOOKUP($A127,'pl-data'!$A:$BR,8+V$3)</f>
        <v>0</v>
      </c>
      <c r="W127" s="33">
        <f>-VLOOKUP($A127,'pl-data'!$A:$BR,38+W$3)</f>
        <v>0</v>
      </c>
      <c r="X127" s="33">
        <f>-VLOOKUP($A127,'pl-data'!$A:$BR,23+X$3)</f>
        <v>0</v>
      </c>
      <c r="Y127" s="34" t="str">
        <f t="shared" ref="Y127:Y157" si="212">IFERROR(X127/W127-1,"n/a")</f>
        <v>n/a</v>
      </c>
      <c r="Z127" s="34" t="str">
        <f t="shared" ref="Z127:Z157" si="213">IFERROR(X127/V127-1,"n/a")</f>
        <v>n/a</v>
      </c>
      <c r="AA127" s="8"/>
      <c r="AB127" s="33">
        <f>-VLOOKUP($A127,'pl-data'!$A:$BR,8+AB$3)</f>
        <v>0</v>
      </c>
      <c r="AC127" s="33">
        <f>-VLOOKUP($A127,'pl-data'!$A:$BR,38+AC$3)</f>
        <v>0</v>
      </c>
      <c r="AD127" s="33">
        <f>-VLOOKUP($A127,'pl-data'!$A:$BR,23+AD$3)</f>
        <v>0</v>
      </c>
      <c r="AE127" s="34" t="str">
        <f t="shared" ref="AE127:AE157" si="214">IFERROR(AD127/AC127-1,"n/a")</f>
        <v>n/a</v>
      </c>
      <c r="AF127" s="34" t="str">
        <f t="shared" ref="AF127:AF157" si="215">IFERROR(AD127/AB127-1,"n/a")</f>
        <v>n/a</v>
      </c>
      <c r="AG127" s="8"/>
      <c r="AH127" s="33">
        <f>-VLOOKUP($A127,'pl-data'!$A:$BR,8+AH$3)</f>
        <v>0</v>
      </c>
      <c r="AI127" s="33">
        <f>-VLOOKUP($A127,'pl-data'!$A:$BR,38+AI$3)</f>
        <v>0</v>
      </c>
      <c r="AJ127" s="33">
        <f>-VLOOKUP($A127,'pl-data'!$A:$BR,23+AJ$3)</f>
        <v>0</v>
      </c>
      <c r="AK127" s="34" t="str">
        <f t="shared" ref="AK127:AK157" si="216">IFERROR(AJ127/AI127-1,"n/a")</f>
        <v>n/a</v>
      </c>
      <c r="AL127" s="34" t="str">
        <f t="shared" ref="AL127:AL157" si="217">IFERROR(AJ127/AH127-1,"n/a")</f>
        <v>n/a</v>
      </c>
      <c r="AM127" s="8"/>
      <c r="AN127" s="33">
        <f>-VLOOKUP($A127,'pl-data'!$A:$BR,8+AN$3)</f>
        <v>0</v>
      </c>
      <c r="AO127" s="33">
        <f>-VLOOKUP($A127,'pl-data'!$A:$BR,38+AO$3)</f>
        <v>0</v>
      </c>
      <c r="AP127" s="33">
        <f>-VLOOKUP($A127,'pl-data'!$A:$BR,23+AP$3)</f>
        <v>0</v>
      </c>
      <c r="AQ127" s="34" t="str">
        <f t="shared" ref="AQ127:AQ157" si="218">IFERROR(AP127/AO127-1,"n/a")</f>
        <v>n/a</v>
      </c>
      <c r="AR127" s="34" t="str">
        <f t="shared" ref="AR127:AR157" si="219">IFERROR(AP127/AN127-1,"n/a")</f>
        <v>n/a</v>
      </c>
      <c r="AS127" s="8"/>
      <c r="AT127" s="33">
        <f>-VLOOKUP($A127,'pl-data'!$A:$BR,8+AT$3)</f>
        <v>0</v>
      </c>
      <c r="AU127" s="33">
        <f>-VLOOKUP($A127,'pl-data'!$A:$BR,38+AU$3)</f>
        <v>0</v>
      </c>
      <c r="AV127" s="33">
        <f>-VLOOKUP($A127,'pl-data'!$A:$BR,23+AV$3)</f>
        <v>0</v>
      </c>
      <c r="AW127" s="34" t="str">
        <f t="shared" ref="AW127:AW157" si="220">IFERROR(AV127/AU127-1,"n/a")</f>
        <v>n/a</v>
      </c>
      <c r="AX127" s="34" t="str">
        <f t="shared" ref="AX127:AX157" si="221">IFERROR(AV127/AT127-1,"n/a")</f>
        <v>n/a</v>
      </c>
      <c r="AY127" s="8"/>
      <c r="AZ127" s="33">
        <f>-VLOOKUP($A127,'pl-data'!$A:$BR,8+AZ$3)</f>
        <v>0</v>
      </c>
      <c r="BA127" s="33">
        <f>-VLOOKUP($A127,'pl-data'!$A:$BR,38+BA$3)</f>
        <v>0</v>
      </c>
      <c r="BB127" s="33">
        <f>-VLOOKUP($A127,'pl-data'!$A:$BR,23+BB$3)</f>
        <v>0</v>
      </c>
      <c r="BC127" s="34" t="str">
        <f t="shared" ref="BC127:BC157" si="222">IFERROR(BB127/BA127-1,"n/a")</f>
        <v>n/a</v>
      </c>
      <c r="BD127" s="34" t="str">
        <f t="shared" ref="BD127:BD157" si="223">IFERROR(BB127/AZ127-1,"n/a")</f>
        <v>n/a</v>
      </c>
      <c r="BE127" s="8"/>
      <c r="BF127" s="33">
        <f>-VLOOKUP($A127,'pl-data'!$A:$BR,8+BF$3)</f>
        <v>0</v>
      </c>
      <c r="BG127" s="33">
        <f>-VLOOKUP($A127,'pl-data'!$A:$BR,38+BG$3)</f>
        <v>0</v>
      </c>
      <c r="BH127" s="33">
        <f>-VLOOKUP($A127,'pl-data'!$A:$BR,23+BH$3)</f>
        <v>0</v>
      </c>
      <c r="BI127" s="34" t="str">
        <f t="shared" ref="BI127:BI157" si="224">IFERROR(BH127/BG127-1,"n/a")</f>
        <v>n/a</v>
      </c>
      <c r="BJ127" s="34" t="str">
        <f t="shared" ref="BJ127:BJ157" si="225">IFERROR(BH127/BF127-1,"n/a")</f>
        <v>n/a</v>
      </c>
      <c r="BK127" s="8"/>
      <c r="BL127" s="33">
        <f>-VLOOKUP($A127,'pl-data'!$A:$BR,8+BL$3)</f>
        <v>0</v>
      </c>
      <c r="BM127" s="33">
        <f>-VLOOKUP($A127,'pl-data'!$A:$BR,38+BM$3)</f>
        <v>0</v>
      </c>
      <c r="BN127" s="33">
        <f>-VLOOKUP($A127,'pl-data'!$A:$BR,23+BN$3)</f>
        <v>0</v>
      </c>
      <c r="BO127" s="34" t="str">
        <f t="shared" ref="BO127:BO157" si="226">IFERROR(BN127/BM127-1,"n/a")</f>
        <v>n/a</v>
      </c>
      <c r="BP127" s="34" t="str">
        <f t="shared" ref="BP127:BP157" si="227">IFERROR(BN127/BL127-1,"n/a")</f>
        <v>n/a</v>
      </c>
      <c r="BQ127" s="8"/>
      <c r="BR127" s="33">
        <f>-VLOOKUP($A127,'pl-data'!$A:$BR,8+BR$3)</f>
        <v>0</v>
      </c>
      <c r="BS127" s="33">
        <f>-VLOOKUP($A127,'pl-data'!$A:$BR,38+BS$3)</f>
        <v>0</v>
      </c>
      <c r="BT127" s="33">
        <f>-VLOOKUP($A127,'pl-data'!$A:$BR,23+BT$3)</f>
        <v>0</v>
      </c>
      <c r="BU127" s="34" t="str">
        <f t="shared" ref="BU127:BU157" si="228">IFERROR(BT127/BS127-1,"n/a")</f>
        <v>n/a</v>
      </c>
      <c r="BV127" s="34" t="str">
        <f t="shared" ref="BV127:BV157" si="229">IFERROR(BT127/BR127-1,"n/a")</f>
        <v>n/a</v>
      </c>
      <c r="BW127" s="8"/>
      <c r="BX127" s="33">
        <f t="shared" ref="BX127:BX157" si="230">+BR127+BL127+BF127+AZ127+AT127+AN127+AH127+AB127+V127+P127+J127+D127</f>
        <v>0</v>
      </c>
      <c r="BY127" s="33">
        <f t="shared" ref="BY127:BY157" si="231">+BS127+BM127+BG127+BA127+AU127+AO127+AI127+AC127+W127+Q127+K127+E127</f>
        <v>0</v>
      </c>
      <c r="BZ127" s="33">
        <f t="shared" ref="BZ127:BZ157" si="232">+BT127+BN127+BH127+BB127+AV127+AP127+AJ127+AD127+X127+R127+L127+F127</f>
        <v>0</v>
      </c>
      <c r="CA127" s="34" t="str">
        <f t="shared" ref="CA127:CA157" si="233">IFERROR(BZ127/BY127-1,"n/a")</f>
        <v>n/a</v>
      </c>
      <c r="CB127" s="34" t="str">
        <f t="shared" ref="CB127:CB157" si="234">IFERROR(BZ127/BX127-1,"n/a")</f>
        <v>n/a</v>
      </c>
      <c r="CC127" s="8"/>
    </row>
    <row r="128" spans="1:82" hidden="1" outlineLevel="1" x14ac:dyDescent="0.2">
      <c r="A128" s="49">
        <v>2520</v>
      </c>
      <c r="B128" s="13" t="str">
        <f>+masterfile!D739</f>
        <v>2520 Periodenfremde Erträge</v>
      </c>
      <c r="C128" s="8"/>
      <c r="D128" s="33">
        <f>-VLOOKUP($A128,'pl-data'!$A:$BR,8+D$3)</f>
        <v>0</v>
      </c>
      <c r="E128" s="33">
        <f>-VLOOKUP($A128,'pl-data'!$A:$BR,38+E$3)</f>
        <v>0</v>
      </c>
      <c r="F128" s="33">
        <f>-VLOOKUP($A128,'pl-data'!$A:$BR,23+F$3)</f>
        <v>0</v>
      </c>
      <c r="G128" s="34" t="str">
        <f t="shared" si="206"/>
        <v>n/a</v>
      </c>
      <c r="H128" s="34" t="str">
        <f t="shared" si="207"/>
        <v>n/a</v>
      </c>
      <c r="I128" s="8"/>
      <c r="J128" s="33">
        <f>-VLOOKUP($A128,'pl-data'!$A:$BR,8+J$3)</f>
        <v>0</v>
      </c>
      <c r="K128" s="33">
        <f>-VLOOKUP($A128,'pl-data'!$A:$BR,38+K$3)</f>
        <v>0</v>
      </c>
      <c r="L128" s="33">
        <f>-VLOOKUP($A128,'pl-data'!$A:$BR,23+L$3)</f>
        <v>0</v>
      </c>
      <c r="M128" s="34" t="str">
        <f t="shared" si="208"/>
        <v>n/a</v>
      </c>
      <c r="N128" s="34" t="str">
        <f t="shared" si="209"/>
        <v>n/a</v>
      </c>
      <c r="O128" s="8"/>
      <c r="P128" s="33">
        <f>-VLOOKUP($A128,'pl-data'!$A:$BR,8+P$3)</f>
        <v>0</v>
      </c>
      <c r="Q128" s="33">
        <f>-VLOOKUP($A128,'pl-data'!$A:$BR,38+Q$3)</f>
        <v>0</v>
      </c>
      <c r="R128" s="33">
        <f>-VLOOKUP($A128,'pl-data'!$A:$BR,23+R$3)</f>
        <v>0</v>
      </c>
      <c r="S128" s="34" t="str">
        <f t="shared" si="210"/>
        <v>n/a</v>
      </c>
      <c r="T128" s="34" t="str">
        <f t="shared" si="211"/>
        <v>n/a</v>
      </c>
      <c r="U128" s="8"/>
      <c r="V128" s="33">
        <f>-VLOOKUP($A128,'pl-data'!$A:$BR,8+V$3)</f>
        <v>0</v>
      </c>
      <c r="W128" s="33">
        <f>-VLOOKUP($A128,'pl-data'!$A:$BR,38+W$3)</f>
        <v>0</v>
      </c>
      <c r="X128" s="33">
        <f>-VLOOKUP($A128,'pl-data'!$A:$BR,23+X$3)</f>
        <v>0</v>
      </c>
      <c r="Y128" s="34" t="str">
        <f t="shared" si="212"/>
        <v>n/a</v>
      </c>
      <c r="Z128" s="34" t="str">
        <f t="shared" si="213"/>
        <v>n/a</v>
      </c>
      <c r="AA128" s="8"/>
      <c r="AB128" s="33">
        <f>-VLOOKUP($A128,'pl-data'!$A:$BR,8+AB$3)</f>
        <v>0</v>
      </c>
      <c r="AC128" s="33">
        <f>-VLOOKUP($A128,'pl-data'!$A:$BR,38+AC$3)</f>
        <v>0</v>
      </c>
      <c r="AD128" s="33">
        <f>-VLOOKUP($A128,'pl-data'!$A:$BR,23+AD$3)</f>
        <v>0</v>
      </c>
      <c r="AE128" s="34" t="str">
        <f t="shared" si="214"/>
        <v>n/a</v>
      </c>
      <c r="AF128" s="34" t="str">
        <f t="shared" si="215"/>
        <v>n/a</v>
      </c>
      <c r="AG128" s="8"/>
      <c r="AH128" s="33">
        <f>-VLOOKUP($A128,'pl-data'!$A:$BR,8+AH$3)</f>
        <v>0</v>
      </c>
      <c r="AI128" s="33">
        <f>-VLOOKUP($A128,'pl-data'!$A:$BR,38+AI$3)</f>
        <v>0</v>
      </c>
      <c r="AJ128" s="33">
        <f>-VLOOKUP($A128,'pl-data'!$A:$BR,23+AJ$3)</f>
        <v>0</v>
      </c>
      <c r="AK128" s="34" t="str">
        <f t="shared" si="216"/>
        <v>n/a</v>
      </c>
      <c r="AL128" s="34" t="str">
        <f t="shared" si="217"/>
        <v>n/a</v>
      </c>
      <c r="AM128" s="8"/>
      <c r="AN128" s="33">
        <f>-VLOOKUP($A128,'pl-data'!$A:$BR,8+AN$3)</f>
        <v>0</v>
      </c>
      <c r="AO128" s="33">
        <f>-VLOOKUP($A128,'pl-data'!$A:$BR,38+AO$3)</f>
        <v>0</v>
      </c>
      <c r="AP128" s="33">
        <f>-VLOOKUP($A128,'pl-data'!$A:$BR,23+AP$3)</f>
        <v>0</v>
      </c>
      <c r="AQ128" s="34" t="str">
        <f t="shared" si="218"/>
        <v>n/a</v>
      </c>
      <c r="AR128" s="34" t="str">
        <f t="shared" si="219"/>
        <v>n/a</v>
      </c>
      <c r="AS128" s="8"/>
      <c r="AT128" s="33">
        <f>-VLOOKUP($A128,'pl-data'!$A:$BR,8+AT$3)</f>
        <v>0</v>
      </c>
      <c r="AU128" s="33">
        <f>-VLOOKUP($A128,'pl-data'!$A:$BR,38+AU$3)</f>
        <v>0</v>
      </c>
      <c r="AV128" s="33">
        <f>-VLOOKUP($A128,'pl-data'!$A:$BR,23+AV$3)</f>
        <v>0</v>
      </c>
      <c r="AW128" s="34" t="str">
        <f t="shared" si="220"/>
        <v>n/a</v>
      </c>
      <c r="AX128" s="34" t="str">
        <f t="shared" si="221"/>
        <v>n/a</v>
      </c>
      <c r="AY128" s="8"/>
      <c r="AZ128" s="33">
        <f>-VLOOKUP($A128,'pl-data'!$A:$BR,8+AZ$3)</f>
        <v>0</v>
      </c>
      <c r="BA128" s="33">
        <f>-VLOOKUP($A128,'pl-data'!$A:$BR,38+BA$3)</f>
        <v>0</v>
      </c>
      <c r="BB128" s="33">
        <f>-VLOOKUP($A128,'pl-data'!$A:$BR,23+BB$3)</f>
        <v>0</v>
      </c>
      <c r="BC128" s="34" t="str">
        <f t="shared" si="222"/>
        <v>n/a</v>
      </c>
      <c r="BD128" s="34" t="str">
        <f t="shared" si="223"/>
        <v>n/a</v>
      </c>
      <c r="BE128" s="8"/>
      <c r="BF128" s="33">
        <f>-VLOOKUP($A128,'pl-data'!$A:$BR,8+BF$3)</f>
        <v>0</v>
      </c>
      <c r="BG128" s="33">
        <f>-VLOOKUP($A128,'pl-data'!$A:$BR,38+BG$3)</f>
        <v>0</v>
      </c>
      <c r="BH128" s="33">
        <f>-VLOOKUP($A128,'pl-data'!$A:$BR,23+BH$3)</f>
        <v>0</v>
      </c>
      <c r="BI128" s="34" t="str">
        <f t="shared" si="224"/>
        <v>n/a</v>
      </c>
      <c r="BJ128" s="34" t="str">
        <f t="shared" si="225"/>
        <v>n/a</v>
      </c>
      <c r="BK128" s="8"/>
      <c r="BL128" s="33">
        <f>-VLOOKUP($A128,'pl-data'!$A:$BR,8+BL$3)</f>
        <v>0</v>
      </c>
      <c r="BM128" s="33">
        <f>-VLOOKUP($A128,'pl-data'!$A:$BR,38+BM$3)</f>
        <v>0</v>
      </c>
      <c r="BN128" s="33">
        <f>-VLOOKUP($A128,'pl-data'!$A:$BR,23+BN$3)</f>
        <v>0</v>
      </c>
      <c r="BO128" s="34" t="str">
        <f t="shared" si="226"/>
        <v>n/a</v>
      </c>
      <c r="BP128" s="34" t="str">
        <f t="shared" si="227"/>
        <v>n/a</v>
      </c>
      <c r="BQ128" s="8"/>
      <c r="BR128" s="33">
        <f>-VLOOKUP($A128,'pl-data'!$A:$BR,8+BR$3)</f>
        <v>0</v>
      </c>
      <c r="BS128" s="33">
        <f>-VLOOKUP($A128,'pl-data'!$A:$BR,38+BS$3)</f>
        <v>0</v>
      </c>
      <c r="BT128" s="33">
        <f>-VLOOKUP($A128,'pl-data'!$A:$BR,23+BT$3)</f>
        <v>0</v>
      </c>
      <c r="BU128" s="34" t="str">
        <f t="shared" si="228"/>
        <v>n/a</v>
      </c>
      <c r="BV128" s="34" t="str">
        <f t="shared" si="229"/>
        <v>n/a</v>
      </c>
      <c r="BW128" s="8"/>
      <c r="BX128" s="33">
        <f t="shared" si="230"/>
        <v>0</v>
      </c>
      <c r="BY128" s="33">
        <f t="shared" si="231"/>
        <v>0</v>
      </c>
      <c r="BZ128" s="33">
        <f t="shared" si="232"/>
        <v>0</v>
      </c>
      <c r="CA128" s="34" t="str">
        <f t="shared" si="233"/>
        <v>n/a</v>
      </c>
      <c r="CB128" s="34" t="str">
        <f t="shared" si="234"/>
        <v>n/a</v>
      </c>
      <c r="CC128" s="8"/>
    </row>
    <row r="129" spans="1:81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33">
        <f>-VLOOKUP($A129,'pl-data'!$A:$BR,8+D$3)</f>
        <v>0</v>
      </c>
      <c r="E129" s="33">
        <f>-VLOOKUP($A129,'pl-data'!$A:$BR,38+E$3)</f>
        <v>0</v>
      </c>
      <c r="F129" s="33">
        <f>-VLOOKUP($A129,'pl-data'!$A:$BR,23+F$3)</f>
        <v>0</v>
      </c>
      <c r="G129" s="34" t="str">
        <f t="shared" si="206"/>
        <v>n/a</v>
      </c>
      <c r="H129" s="34" t="str">
        <f t="shared" si="207"/>
        <v>n/a</v>
      </c>
      <c r="I129" s="8"/>
      <c r="J129" s="33">
        <f>-VLOOKUP($A129,'pl-data'!$A:$BR,8+J$3)</f>
        <v>0</v>
      </c>
      <c r="K129" s="33">
        <f>-VLOOKUP($A129,'pl-data'!$A:$BR,38+K$3)</f>
        <v>0</v>
      </c>
      <c r="L129" s="33">
        <f>-VLOOKUP($A129,'pl-data'!$A:$BR,23+L$3)</f>
        <v>0</v>
      </c>
      <c r="M129" s="34" t="str">
        <f t="shared" si="208"/>
        <v>n/a</v>
      </c>
      <c r="N129" s="34" t="str">
        <f t="shared" si="209"/>
        <v>n/a</v>
      </c>
      <c r="O129" s="8"/>
      <c r="P129" s="33">
        <f>-VLOOKUP($A129,'pl-data'!$A:$BR,8+P$3)</f>
        <v>0</v>
      </c>
      <c r="Q129" s="33">
        <f>-VLOOKUP($A129,'pl-data'!$A:$BR,38+Q$3)</f>
        <v>0</v>
      </c>
      <c r="R129" s="33">
        <f>-VLOOKUP($A129,'pl-data'!$A:$BR,23+R$3)</f>
        <v>0</v>
      </c>
      <c r="S129" s="34" t="str">
        <f t="shared" si="210"/>
        <v>n/a</v>
      </c>
      <c r="T129" s="34" t="str">
        <f t="shared" si="211"/>
        <v>n/a</v>
      </c>
      <c r="U129" s="8"/>
      <c r="V129" s="33">
        <f>-VLOOKUP($A129,'pl-data'!$A:$BR,8+V$3)</f>
        <v>0</v>
      </c>
      <c r="W129" s="33">
        <f>-VLOOKUP($A129,'pl-data'!$A:$BR,38+W$3)</f>
        <v>0</v>
      </c>
      <c r="X129" s="33">
        <f>-VLOOKUP($A129,'pl-data'!$A:$BR,23+X$3)</f>
        <v>0</v>
      </c>
      <c r="Y129" s="34" t="str">
        <f t="shared" si="212"/>
        <v>n/a</v>
      </c>
      <c r="Z129" s="34" t="str">
        <f t="shared" si="213"/>
        <v>n/a</v>
      </c>
      <c r="AA129" s="8"/>
      <c r="AB129" s="33">
        <f>-VLOOKUP($A129,'pl-data'!$A:$BR,8+AB$3)</f>
        <v>0</v>
      </c>
      <c r="AC129" s="33">
        <f>-VLOOKUP($A129,'pl-data'!$A:$BR,38+AC$3)</f>
        <v>0</v>
      </c>
      <c r="AD129" s="33">
        <f>-VLOOKUP($A129,'pl-data'!$A:$BR,23+AD$3)</f>
        <v>0</v>
      </c>
      <c r="AE129" s="34" t="str">
        <f t="shared" si="214"/>
        <v>n/a</v>
      </c>
      <c r="AF129" s="34" t="str">
        <f t="shared" si="215"/>
        <v>n/a</v>
      </c>
      <c r="AG129" s="8"/>
      <c r="AH129" s="33">
        <f>-VLOOKUP($A129,'pl-data'!$A:$BR,8+AH$3)</f>
        <v>0</v>
      </c>
      <c r="AI129" s="33">
        <f>-VLOOKUP($A129,'pl-data'!$A:$BR,38+AI$3)</f>
        <v>0</v>
      </c>
      <c r="AJ129" s="33">
        <f>-VLOOKUP($A129,'pl-data'!$A:$BR,23+AJ$3)</f>
        <v>0</v>
      </c>
      <c r="AK129" s="34" t="str">
        <f t="shared" si="216"/>
        <v>n/a</v>
      </c>
      <c r="AL129" s="34" t="str">
        <f t="shared" si="217"/>
        <v>n/a</v>
      </c>
      <c r="AM129" s="8"/>
      <c r="AN129" s="33">
        <f>-VLOOKUP($A129,'pl-data'!$A:$BR,8+AN$3)</f>
        <v>0</v>
      </c>
      <c r="AO129" s="33">
        <f>-VLOOKUP($A129,'pl-data'!$A:$BR,38+AO$3)</f>
        <v>0</v>
      </c>
      <c r="AP129" s="33">
        <f>-VLOOKUP($A129,'pl-data'!$A:$BR,23+AP$3)</f>
        <v>0</v>
      </c>
      <c r="AQ129" s="34" t="str">
        <f t="shared" si="218"/>
        <v>n/a</v>
      </c>
      <c r="AR129" s="34" t="str">
        <f t="shared" si="219"/>
        <v>n/a</v>
      </c>
      <c r="AS129" s="8"/>
      <c r="AT129" s="33">
        <f>-VLOOKUP($A129,'pl-data'!$A:$BR,8+AT$3)</f>
        <v>0</v>
      </c>
      <c r="AU129" s="33">
        <f>-VLOOKUP($A129,'pl-data'!$A:$BR,38+AU$3)</f>
        <v>0</v>
      </c>
      <c r="AV129" s="33">
        <f>-VLOOKUP($A129,'pl-data'!$A:$BR,23+AV$3)</f>
        <v>0</v>
      </c>
      <c r="AW129" s="34" t="str">
        <f t="shared" si="220"/>
        <v>n/a</v>
      </c>
      <c r="AX129" s="34" t="str">
        <f t="shared" si="221"/>
        <v>n/a</v>
      </c>
      <c r="AY129" s="8"/>
      <c r="AZ129" s="33">
        <f>-VLOOKUP($A129,'pl-data'!$A:$BR,8+AZ$3)</f>
        <v>0</v>
      </c>
      <c r="BA129" s="33">
        <f>-VLOOKUP($A129,'pl-data'!$A:$BR,38+BA$3)</f>
        <v>0</v>
      </c>
      <c r="BB129" s="33">
        <f>-VLOOKUP($A129,'pl-data'!$A:$BR,23+BB$3)</f>
        <v>0</v>
      </c>
      <c r="BC129" s="34" t="str">
        <f t="shared" si="222"/>
        <v>n/a</v>
      </c>
      <c r="BD129" s="34" t="str">
        <f t="shared" si="223"/>
        <v>n/a</v>
      </c>
      <c r="BE129" s="8"/>
      <c r="BF129" s="33">
        <f>-VLOOKUP($A129,'pl-data'!$A:$BR,8+BF$3)</f>
        <v>0</v>
      </c>
      <c r="BG129" s="33">
        <f>-VLOOKUP($A129,'pl-data'!$A:$BR,38+BG$3)</f>
        <v>0</v>
      </c>
      <c r="BH129" s="33">
        <f>-VLOOKUP($A129,'pl-data'!$A:$BR,23+BH$3)</f>
        <v>0</v>
      </c>
      <c r="BI129" s="34" t="str">
        <f t="shared" si="224"/>
        <v>n/a</v>
      </c>
      <c r="BJ129" s="34" t="str">
        <f t="shared" si="225"/>
        <v>n/a</v>
      </c>
      <c r="BK129" s="8"/>
      <c r="BL129" s="33">
        <f>-VLOOKUP($A129,'pl-data'!$A:$BR,8+BL$3)</f>
        <v>0</v>
      </c>
      <c r="BM129" s="33">
        <f>-VLOOKUP($A129,'pl-data'!$A:$BR,38+BM$3)</f>
        <v>0</v>
      </c>
      <c r="BN129" s="33">
        <f>-VLOOKUP($A129,'pl-data'!$A:$BR,23+BN$3)</f>
        <v>0</v>
      </c>
      <c r="BO129" s="34" t="str">
        <f t="shared" si="226"/>
        <v>n/a</v>
      </c>
      <c r="BP129" s="34" t="str">
        <f t="shared" si="227"/>
        <v>n/a</v>
      </c>
      <c r="BQ129" s="8"/>
      <c r="BR129" s="33">
        <f>-VLOOKUP($A129,'pl-data'!$A:$BR,8+BR$3)</f>
        <v>0</v>
      </c>
      <c r="BS129" s="33">
        <f>-VLOOKUP($A129,'pl-data'!$A:$BR,38+BS$3)</f>
        <v>0</v>
      </c>
      <c r="BT129" s="33">
        <f>-VLOOKUP($A129,'pl-data'!$A:$BR,23+BT$3)</f>
        <v>0</v>
      </c>
      <c r="BU129" s="34" t="str">
        <f t="shared" si="228"/>
        <v>n/a</v>
      </c>
      <c r="BV129" s="34" t="str">
        <f t="shared" si="229"/>
        <v>n/a</v>
      </c>
      <c r="BW129" s="8"/>
      <c r="BX129" s="33">
        <f t="shared" si="230"/>
        <v>0</v>
      </c>
      <c r="BY129" s="33">
        <f t="shared" si="231"/>
        <v>0</v>
      </c>
      <c r="BZ129" s="33">
        <f t="shared" si="232"/>
        <v>0</v>
      </c>
      <c r="CA129" s="34" t="str">
        <f t="shared" si="233"/>
        <v>n/a</v>
      </c>
      <c r="CB129" s="34" t="str">
        <f t="shared" si="234"/>
        <v>n/a</v>
      </c>
      <c r="CC129" s="8"/>
    </row>
    <row r="130" spans="1:81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33">
        <f>-VLOOKUP($A130,'pl-data'!$A:$BR,8+D$3)</f>
        <v>0</v>
      </c>
      <c r="E130" s="33">
        <f>-VLOOKUP($A130,'pl-data'!$A:$BR,38+E$3)</f>
        <v>0</v>
      </c>
      <c r="F130" s="33">
        <f>-VLOOKUP($A130,'pl-data'!$A:$BR,23+F$3)</f>
        <v>0</v>
      </c>
      <c r="G130" s="34" t="str">
        <f t="shared" si="206"/>
        <v>n/a</v>
      </c>
      <c r="H130" s="34" t="str">
        <f t="shared" si="207"/>
        <v>n/a</v>
      </c>
      <c r="I130" s="8"/>
      <c r="J130" s="33">
        <f>-VLOOKUP($A130,'pl-data'!$A:$BR,8+J$3)</f>
        <v>0</v>
      </c>
      <c r="K130" s="33">
        <f>-VLOOKUP($A130,'pl-data'!$A:$BR,38+K$3)</f>
        <v>0</v>
      </c>
      <c r="L130" s="33">
        <f>-VLOOKUP($A130,'pl-data'!$A:$BR,23+L$3)</f>
        <v>0</v>
      </c>
      <c r="M130" s="34" t="str">
        <f t="shared" si="208"/>
        <v>n/a</v>
      </c>
      <c r="N130" s="34" t="str">
        <f t="shared" si="209"/>
        <v>n/a</v>
      </c>
      <c r="O130" s="8"/>
      <c r="P130" s="33">
        <f>-VLOOKUP($A130,'pl-data'!$A:$BR,8+P$3)</f>
        <v>0</v>
      </c>
      <c r="Q130" s="33">
        <f>-VLOOKUP($A130,'pl-data'!$A:$BR,38+Q$3)</f>
        <v>0</v>
      </c>
      <c r="R130" s="33">
        <f>-VLOOKUP($A130,'pl-data'!$A:$BR,23+R$3)</f>
        <v>0</v>
      </c>
      <c r="S130" s="34" t="str">
        <f t="shared" si="210"/>
        <v>n/a</v>
      </c>
      <c r="T130" s="34" t="str">
        <f t="shared" si="211"/>
        <v>n/a</v>
      </c>
      <c r="U130" s="8"/>
      <c r="V130" s="33">
        <f>-VLOOKUP($A130,'pl-data'!$A:$BR,8+V$3)</f>
        <v>0</v>
      </c>
      <c r="W130" s="33">
        <f>-VLOOKUP($A130,'pl-data'!$A:$BR,38+W$3)</f>
        <v>0</v>
      </c>
      <c r="X130" s="33">
        <f>-VLOOKUP($A130,'pl-data'!$A:$BR,23+X$3)</f>
        <v>0</v>
      </c>
      <c r="Y130" s="34" t="str">
        <f t="shared" si="212"/>
        <v>n/a</v>
      </c>
      <c r="Z130" s="34" t="str">
        <f t="shared" si="213"/>
        <v>n/a</v>
      </c>
      <c r="AA130" s="8"/>
      <c r="AB130" s="33">
        <f>-VLOOKUP($A130,'pl-data'!$A:$BR,8+AB$3)</f>
        <v>0</v>
      </c>
      <c r="AC130" s="33">
        <f>-VLOOKUP($A130,'pl-data'!$A:$BR,38+AC$3)</f>
        <v>0</v>
      </c>
      <c r="AD130" s="33">
        <f>-VLOOKUP($A130,'pl-data'!$A:$BR,23+AD$3)</f>
        <v>0</v>
      </c>
      <c r="AE130" s="34" t="str">
        <f t="shared" si="214"/>
        <v>n/a</v>
      </c>
      <c r="AF130" s="34" t="str">
        <f t="shared" si="215"/>
        <v>n/a</v>
      </c>
      <c r="AG130" s="8"/>
      <c r="AH130" s="33">
        <f>-VLOOKUP($A130,'pl-data'!$A:$BR,8+AH$3)</f>
        <v>0</v>
      </c>
      <c r="AI130" s="33">
        <f>-VLOOKUP($A130,'pl-data'!$A:$BR,38+AI$3)</f>
        <v>0</v>
      </c>
      <c r="AJ130" s="33">
        <f>-VLOOKUP($A130,'pl-data'!$A:$BR,23+AJ$3)</f>
        <v>0</v>
      </c>
      <c r="AK130" s="34" t="str">
        <f t="shared" si="216"/>
        <v>n/a</v>
      </c>
      <c r="AL130" s="34" t="str">
        <f t="shared" si="217"/>
        <v>n/a</v>
      </c>
      <c r="AM130" s="8"/>
      <c r="AN130" s="33">
        <f>-VLOOKUP($A130,'pl-data'!$A:$BR,8+AN$3)</f>
        <v>0</v>
      </c>
      <c r="AO130" s="33">
        <f>-VLOOKUP($A130,'pl-data'!$A:$BR,38+AO$3)</f>
        <v>0</v>
      </c>
      <c r="AP130" s="33">
        <f>-VLOOKUP($A130,'pl-data'!$A:$BR,23+AP$3)</f>
        <v>0</v>
      </c>
      <c r="AQ130" s="34" t="str">
        <f t="shared" si="218"/>
        <v>n/a</v>
      </c>
      <c r="AR130" s="34" t="str">
        <f t="shared" si="219"/>
        <v>n/a</v>
      </c>
      <c r="AS130" s="8"/>
      <c r="AT130" s="33">
        <f>-VLOOKUP($A130,'pl-data'!$A:$BR,8+AT$3)</f>
        <v>0</v>
      </c>
      <c r="AU130" s="33">
        <f>-VLOOKUP($A130,'pl-data'!$A:$BR,38+AU$3)</f>
        <v>0</v>
      </c>
      <c r="AV130" s="33">
        <f>-VLOOKUP($A130,'pl-data'!$A:$BR,23+AV$3)</f>
        <v>0</v>
      </c>
      <c r="AW130" s="34" t="str">
        <f t="shared" si="220"/>
        <v>n/a</v>
      </c>
      <c r="AX130" s="34" t="str">
        <f t="shared" si="221"/>
        <v>n/a</v>
      </c>
      <c r="AY130" s="8"/>
      <c r="AZ130" s="33">
        <f>-VLOOKUP($A130,'pl-data'!$A:$BR,8+AZ$3)</f>
        <v>0</v>
      </c>
      <c r="BA130" s="33">
        <f>-VLOOKUP($A130,'pl-data'!$A:$BR,38+BA$3)</f>
        <v>0</v>
      </c>
      <c r="BB130" s="33">
        <f>-VLOOKUP($A130,'pl-data'!$A:$BR,23+BB$3)</f>
        <v>0</v>
      </c>
      <c r="BC130" s="34" t="str">
        <f t="shared" si="222"/>
        <v>n/a</v>
      </c>
      <c r="BD130" s="34" t="str">
        <f t="shared" si="223"/>
        <v>n/a</v>
      </c>
      <c r="BE130" s="8"/>
      <c r="BF130" s="33">
        <f>-VLOOKUP($A130,'pl-data'!$A:$BR,8+BF$3)</f>
        <v>0</v>
      </c>
      <c r="BG130" s="33">
        <f>-VLOOKUP($A130,'pl-data'!$A:$BR,38+BG$3)</f>
        <v>0</v>
      </c>
      <c r="BH130" s="33">
        <f>-VLOOKUP($A130,'pl-data'!$A:$BR,23+BH$3)</f>
        <v>0</v>
      </c>
      <c r="BI130" s="34" t="str">
        <f t="shared" si="224"/>
        <v>n/a</v>
      </c>
      <c r="BJ130" s="34" t="str">
        <f t="shared" si="225"/>
        <v>n/a</v>
      </c>
      <c r="BK130" s="8"/>
      <c r="BL130" s="33">
        <f>-VLOOKUP($A130,'pl-data'!$A:$BR,8+BL$3)</f>
        <v>0</v>
      </c>
      <c r="BM130" s="33">
        <f>-VLOOKUP($A130,'pl-data'!$A:$BR,38+BM$3)</f>
        <v>0</v>
      </c>
      <c r="BN130" s="33">
        <f>-VLOOKUP($A130,'pl-data'!$A:$BR,23+BN$3)</f>
        <v>0</v>
      </c>
      <c r="BO130" s="34" t="str">
        <f t="shared" si="226"/>
        <v>n/a</v>
      </c>
      <c r="BP130" s="34" t="str">
        <f t="shared" si="227"/>
        <v>n/a</v>
      </c>
      <c r="BQ130" s="8"/>
      <c r="BR130" s="33">
        <f>-VLOOKUP($A130,'pl-data'!$A:$BR,8+BR$3)</f>
        <v>0</v>
      </c>
      <c r="BS130" s="33">
        <f>-VLOOKUP($A130,'pl-data'!$A:$BR,38+BS$3)</f>
        <v>0</v>
      </c>
      <c r="BT130" s="33">
        <f>-VLOOKUP($A130,'pl-data'!$A:$BR,23+BT$3)</f>
        <v>0</v>
      </c>
      <c r="BU130" s="34" t="str">
        <f t="shared" si="228"/>
        <v>n/a</v>
      </c>
      <c r="BV130" s="34" t="str">
        <f t="shared" si="229"/>
        <v>n/a</v>
      </c>
      <c r="BW130" s="8"/>
      <c r="BX130" s="33">
        <f t="shared" si="230"/>
        <v>0</v>
      </c>
      <c r="BY130" s="33">
        <f t="shared" si="231"/>
        <v>0</v>
      </c>
      <c r="BZ130" s="33">
        <f t="shared" si="232"/>
        <v>0</v>
      </c>
      <c r="CA130" s="34" t="str">
        <f t="shared" si="233"/>
        <v>n/a</v>
      </c>
      <c r="CB130" s="34" t="str">
        <f t="shared" si="234"/>
        <v>n/a</v>
      </c>
      <c r="CC130" s="8"/>
    </row>
    <row r="131" spans="1:81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33">
        <f>-VLOOKUP($A131,'pl-data'!$A:$BR,8+D$3)</f>
        <v>0</v>
      </c>
      <c r="E131" s="33">
        <f>-VLOOKUP($A131,'pl-data'!$A:$BR,38+E$3)</f>
        <v>0</v>
      </c>
      <c r="F131" s="33">
        <f>-VLOOKUP($A131,'pl-data'!$A:$BR,23+F$3)</f>
        <v>0</v>
      </c>
      <c r="G131" s="34" t="str">
        <f t="shared" si="206"/>
        <v>n/a</v>
      </c>
      <c r="H131" s="34" t="str">
        <f t="shared" si="207"/>
        <v>n/a</v>
      </c>
      <c r="I131" s="8"/>
      <c r="J131" s="33">
        <f>-VLOOKUP($A131,'pl-data'!$A:$BR,8+J$3)</f>
        <v>0</v>
      </c>
      <c r="K131" s="33">
        <f>-VLOOKUP($A131,'pl-data'!$A:$BR,38+K$3)</f>
        <v>0</v>
      </c>
      <c r="L131" s="33">
        <f>-VLOOKUP($A131,'pl-data'!$A:$BR,23+L$3)</f>
        <v>0</v>
      </c>
      <c r="M131" s="34" t="str">
        <f t="shared" si="208"/>
        <v>n/a</v>
      </c>
      <c r="N131" s="34" t="str">
        <f t="shared" si="209"/>
        <v>n/a</v>
      </c>
      <c r="O131" s="8"/>
      <c r="P131" s="33">
        <f>-VLOOKUP($A131,'pl-data'!$A:$BR,8+P$3)</f>
        <v>0</v>
      </c>
      <c r="Q131" s="33">
        <f>-VLOOKUP($A131,'pl-data'!$A:$BR,38+Q$3)</f>
        <v>0</v>
      </c>
      <c r="R131" s="33">
        <f>-VLOOKUP($A131,'pl-data'!$A:$BR,23+R$3)</f>
        <v>0</v>
      </c>
      <c r="S131" s="34" t="str">
        <f t="shared" si="210"/>
        <v>n/a</v>
      </c>
      <c r="T131" s="34" t="str">
        <f t="shared" si="211"/>
        <v>n/a</v>
      </c>
      <c r="U131" s="8"/>
      <c r="V131" s="33">
        <f>-VLOOKUP($A131,'pl-data'!$A:$BR,8+V$3)</f>
        <v>0</v>
      </c>
      <c r="W131" s="33">
        <f>-VLOOKUP($A131,'pl-data'!$A:$BR,38+W$3)</f>
        <v>0</v>
      </c>
      <c r="X131" s="33">
        <f>-VLOOKUP($A131,'pl-data'!$A:$BR,23+X$3)</f>
        <v>0</v>
      </c>
      <c r="Y131" s="34" t="str">
        <f t="shared" si="212"/>
        <v>n/a</v>
      </c>
      <c r="Z131" s="34" t="str">
        <f t="shared" si="213"/>
        <v>n/a</v>
      </c>
      <c r="AA131" s="8"/>
      <c r="AB131" s="33">
        <f>-VLOOKUP($A131,'pl-data'!$A:$BR,8+AB$3)</f>
        <v>0</v>
      </c>
      <c r="AC131" s="33">
        <f>-VLOOKUP($A131,'pl-data'!$A:$BR,38+AC$3)</f>
        <v>0</v>
      </c>
      <c r="AD131" s="33">
        <f>-VLOOKUP($A131,'pl-data'!$A:$BR,23+AD$3)</f>
        <v>0</v>
      </c>
      <c r="AE131" s="34" t="str">
        <f t="shared" si="214"/>
        <v>n/a</v>
      </c>
      <c r="AF131" s="34" t="str">
        <f t="shared" si="215"/>
        <v>n/a</v>
      </c>
      <c r="AG131" s="8"/>
      <c r="AH131" s="33">
        <f>-VLOOKUP($A131,'pl-data'!$A:$BR,8+AH$3)</f>
        <v>0</v>
      </c>
      <c r="AI131" s="33">
        <f>-VLOOKUP($A131,'pl-data'!$A:$BR,38+AI$3)</f>
        <v>0</v>
      </c>
      <c r="AJ131" s="33">
        <f>-VLOOKUP($A131,'pl-data'!$A:$BR,23+AJ$3)</f>
        <v>0</v>
      </c>
      <c r="AK131" s="34" t="str">
        <f t="shared" si="216"/>
        <v>n/a</v>
      </c>
      <c r="AL131" s="34" t="str">
        <f t="shared" si="217"/>
        <v>n/a</v>
      </c>
      <c r="AM131" s="8"/>
      <c r="AN131" s="33">
        <f>-VLOOKUP($A131,'pl-data'!$A:$BR,8+AN$3)</f>
        <v>0</v>
      </c>
      <c r="AO131" s="33">
        <f>-VLOOKUP($A131,'pl-data'!$A:$BR,38+AO$3)</f>
        <v>0</v>
      </c>
      <c r="AP131" s="33">
        <f>-VLOOKUP($A131,'pl-data'!$A:$BR,23+AP$3)</f>
        <v>0</v>
      </c>
      <c r="AQ131" s="34" t="str">
        <f t="shared" si="218"/>
        <v>n/a</v>
      </c>
      <c r="AR131" s="34" t="str">
        <f t="shared" si="219"/>
        <v>n/a</v>
      </c>
      <c r="AS131" s="8"/>
      <c r="AT131" s="33">
        <f>-VLOOKUP($A131,'pl-data'!$A:$BR,8+AT$3)</f>
        <v>0</v>
      </c>
      <c r="AU131" s="33">
        <f>-VLOOKUP($A131,'pl-data'!$A:$BR,38+AU$3)</f>
        <v>0</v>
      </c>
      <c r="AV131" s="33">
        <f>-VLOOKUP($A131,'pl-data'!$A:$BR,23+AV$3)</f>
        <v>0</v>
      </c>
      <c r="AW131" s="34" t="str">
        <f t="shared" si="220"/>
        <v>n/a</v>
      </c>
      <c r="AX131" s="34" t="str">
        <f t="shared" si="221"/>
        <v>n/a</v>
      </c>
      <c r="AY131" s="8"/>
      <c r="AZ131" s="33">
        <f>-VLOOKUP($A131,'pl-data'!$A:$BR,8+AZ$3)</f>
        <v>0</v>
      </c>
      <c r="BA131" s="33">
        <f>-VLOOKUP($A131,'pl-data'!$A:$BR,38+BA$3)</f>
        <v>0</v>
      </c>
      <c r="BB131" s="33">
        <f>-VLOOKUP($A131,'pl-data'!$A:$BR,23+BB$3)</f>
        <v>0</v>
      </c>
      <c r="BC131" s="34" t="str">
        <f t="shared" si="222"/>
        <v>n/a</v>
      </c>
      <c r="BD131" s="34" t="str">
        <f t="shared" si="223"/>
        <v>n/a</v>
      </c>
      <c r="BE131" s="8"/>
      <c r="BF131" s="33">
        <f>-VLOOKUP($A131,'pl-data'!$A:$BR,8+BF$3)</f>
        <v>0</v>
      </c>
      <c r="BG131" s="33">
        <f>-VLOOKUP($A131,'pl-data'!$A:$BR,38+BG$3)</f>
        <v>0</v>
      </c>
      <c r="BH131" s="33">
        <f>-VLOOKUP($A131,'pl-data'!$A:$BR,23+BH$3)</f>
        <v>0</v>
      </c>
      <c r="BI131" s="34" t="str">
        <f t="shared" si="224"/>
        <v>n/a</v>
      </c>
      <c r="BJ131" s="34" t="str">
        <f t="shared" si="225"/>
        <v>n/a</v>
      </c>
      <c r="BK131" s="8"/>
      <c r="BL131" s="33">
        <f>-VLOOKUP($A131,'pl-data'!$A:$BR,8+BL$3)</f>
        <v>0</v>
      </c>
      <c r="BM131" s="33">
        <f>-VLOOKUP($A131,'pl-data'!$A:$BR,38+BM$3)</f>
        <v>0</v>
      </c>
      <c r="BN131" s="33">
        <f>-VLOOKUP($A131,'pl-data'!$A:$BR,23+BN$3)</f>
        <v>0</v>
      </c>
      <c r="BO131" s="34" t="str">
        <f t="shared" si="226"/>
        <v>n/a</v>
      </c>
      <c r="BP131" s="34" t="str">
        <f t="shared" si="227"/>
        <v>n/a</v>
      </c>
      <c r="BQ131" s="8"/>
      <c r="BR131" s="33">
        <f>-VLOOKUP($A131,'pl-data'!$A:$BR,8+BR$3)</f>
        <v>0</v>
      </c>
      <c r="BS131" s="33">
        <f>-VLOOKUP($A131,'pl-data'!$A:$BR,38+BS$3)</f>
        <v>0</v>
      </c>
      <c r="BT131" s="33">
        <f>-VLOOKUP($A131,'pl-data'!$A:$BR,23+BT$3)</f>
        <v>0</v>
      </c>
      <c r="BU131" s="34" t="str">
        <f t="shared" si="228"/>
        <v>n/a</v>
      </c>
      <c r="BV131" s="34" t="str">
        <f t="shared" si="229"/>
        <v>n/a</v>
      </c>
      <c r="BW131" s="8"/>
      <c r="BX131" s="33">
        <f t="shared" si="230"/>
        <v>0</v>
      </c>
      <c r="BY131" s="33">
        <f t="shared" si="231"/>
        <v>0</v>
      </c>
      <c r="BZ131" s="33">
        <f t="shared" si="232"/>
        <v>0</v>
      </c>
      <c r="CA131" s="34" t="str">
        <f t="shared" si="233"/>
        <v>n/a</v>
      </c>
      <c r="CB131" s="34" t="str">
        <f t="shared" si="234"/>
        <v>n/a</v>
      </c>
      <c r="CC131" s="8"/>
    </row>
    <row r="132" spans="1:81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33">
        <f>-VLOOKUP($A132,'pl-data'!$A:$BR,8+D$3)</f>
        <v>0</v>
      </c>
      <c r="E132" s="33">
        <f>-VLOOKUP($A132,'pl-data'!$A:$BR,38+E$3)</f>
        <v>0</v>
      </c>
      <c r="F132" s="33">
        <f>-VLOOKUP($A132,'pl-data'!$A:$BR,23+F$3)</f>
        <v>0</v>
      </c>
      <c r="G132" s="34" t="str">
        <f t="shared" si="206"/>
        <v>n/a</v>
      </c>
      <c r="H132" s="34" t="str">
        <f t="shared" si="207"/>
        <v>n/a</v>
      </c>
      <c r="I132" s="8"/>
      <c r="J132" s="33">
        <f>-VLOOKUP($A132,'pl-data'!$A:$BR,8+J$3)</f>
        <v>0</v>
      </c>
      <c r="K132" s="33">
        <f>-VLOOKUP($A132,'pl-data'!$A:$BR,38+K$3)</f>
        <v>0</v>
      </c>
      <c r="L132" s="33">
        <f>-VLOOKUP($A132,'pl-data'!$A:$BR,23+L$3)</f>
        <v>0</v>
      </c>
      <c r="M132" s="34" t="str">
        <f t="shared" si="208"/>
        <v>n/a</v>
      </c>
      <c r="N132" s="34" t="str">
        <f t="shared" si="209"/>
        <v>n/a</v>
      </c>
      <c r="O132" s="8"/>
      <c r="P132" s="33">
        <f>-VLOOKUP($A132,'pl-data'!$A:$BR,8+P$3)</f>
        <v>0</v>
      </c>
      <c r="Q132" s="33">
        <f>-VLOOKUP($A132,'pl-data'!$A:$BR,38+Q$3)</f>
        <v>0</v>
      </c>
      <c r="R132" s="33">
        <f>-VLOOKUP($A132,'pl-data'!$A:$BR,23+R$3)</f>
        <v>0</v>
      </c>
      <c r="S132" s="34" t="str">
        <f t="shared" si="210"/>
        <v>n/a</v>
      </c>
      <c r="T132" s="34" t="str">
        <f t="shared" si="211"/>
        <v>n/a</v>
      </c>
      <c r="U132" s="8"/>
      <c r="V132" s="33">
        <f>-VLOOKUP($A132,'pl-data'!$A:$BR,8+V$3)</f>
        <v>0</v>
      </c>
      <c r="W132" s="33">
        <f>-VLOOKUP($A132,'pl-data'!$A:$BR,38+W$3)</f>
        <v>0</v>
      </c>
      <c r="X132" s="33">
        <f>-VLOOKUP($A132,'pl-data'!$A:$BR,23+X$3)</f>
        <v>0</v>
      </c>
      <c r="Y132" s="34" t="str">
        <f t="shared" si="212"/>
        <v>n/a</v>
      </c>
      <c r="Z132" s="34" t="str">
        <f t="shared" si="213"/>
        <v>n/a</v>
      </c>
      <c r="AA132" s="8"/>
      <c r="AB132" s="33">
        <f>-VLOOKUP($A132,'pl-data'!$A:$BR,8+AB$3)</f>
        <v>0</v>
      </c>
      <c r="AC132" s="33">
        <f>-VLOOKUP($A132,'pl-data'!$A:$BR,38+AC$3)</f>
        <v>0</v>
      </c>
      <c r="AD132" s="33">
        <f>-VLOOKUP($A132,'pl-data'!$A:$BR,23+AD$3)</f>
        <v>0</v>
      </c>
      <c r="AE132" s="34" t="str">
        <f t="shared" si="214"/>
        <v>n/a</v>
      </c>
      <c r="AF132" s="34" t="str">
        <f t="shared" si="215"/>
        <v>n/a</v>
      </c>
      <c r="AG132" s="8"/>
      <c r="AH132" s="33">
        <f>-VLOOKUP($A132,'pl-data'!$A:$BR,8+AH$3)</f>
        <v>0</v>
      </c>
      <c r="AI132" s="33">
        <f>-VLOOKUP($A132,'pl-data'!$A:$BR,38+AI$3)</f>
        <v>0</v>
      </c>
      <c r="AJ132" s="33">
        <f>-VLOOKUP($A132,'pl-data'!$A:$BR,23+AJ$3)</f>
        <v>0</v>
      </c>
      <c r="AK132" s="34" t="str">
        <f t="shared" si="216"/>
        <v>n/a</v>
      </c>
      <c r="AL132" s="34" t="str">
        <f t="shared" si="217"/>
        <v>n/a</v>
      </c>
      <c r="AM132" s="8"/>
      <c r="AN132" s="33">
        <f>-VLOOKUP($A132,'pl-data'!$A:$BR,8+AN$3)</f>
        <v>0</v>
      </c>
      <c r="AO132" s="33">
        <f>-VLOOKUP($A132,'pl-data'!$A:$BR,38+AO$3)</f>
        <v>0</v>
      </c>
      <c r="AP132" s="33">
        <f>-VLOOKUP($A132,'pl-data'!$A:$BR,23+AP$3)</f>
        <v>0</v>
      </c>
      <c r="AQ132" s="34" t="str">
        <f t="shared" si="218"/>
        <v>n/a</v>
      </c>
      <c r="AR132" s="34" t="str">
        <f t="shared" si="219"/>
        <v>n/a</v>
      </c>
      <c r="AS132" s="8"/>
      <c r="AT132" s="33">
        <f>-VLOOKUP($A132,'pl-data'!$A:$BR,8+AT$3)</f>
        <v>0</v>
      </c>
      <c r="AU132" s="33">
        <f>-VLOOKUP($A132,'pl-data'!$A:$BR,38+AU$3)</f>
        <v>0</v>
      </c>
      <c r="AV132" s="33">
        <f>-VLOOKUP($A132,'pl-data'!$A:$BR,23+AV$3)</f>
        <v>0</v>
      </c>
      <c r="AW132" s="34" t="str">
        <f t="shared" si="220"/>
        <v>n/a</v>
      </c>
      <c r="AX132" s="34" t="str">
        <f t="shared" si="221"/>
        <v>n/a</v>
      </c>
      <c r="AY132" s="8"/>
      <c r="AZ132" s="33">
        <f>-VLOOKUP($A132,'pl-data'!$A:$BR,8+AZ$3)</f>
        <v>0</v>
      </c>
      <c r="BA132" s="33">
        <f>-VLOOKUP($A132,'pl-data'!$A:$BR,38+BA$3)</f>
        <v>0</v>
      </c>
      <c r="BB132" s="33">
        <f>-VLOOKUP($A132,'pl-data'!$A:$BR,23+BB$3)</f>
        <v>0</v>
      </c>
      <c r="BC132" s="34" t="str">
        <f t="shared" si="222"/>
        <v>n/a</v>
      </c>
      <c r="BD132" s="34" t="str">
        <f t="shared" si="223"/>
        <v>n/a</v>
      </c>
      <c r="BE132" s="8"/>
      <c r="BF132" s="33">
        <f>-VLOOKUP($A132,'pl-data'!$A:$BR,8+BF$3)</f>
        <v>0</v>
      </c>
      <c r="BG132" s="33">
        <f>-VLOOKUP($A132,'pl-data'!$A:$BR,38+BG$3)</f>
        <v>0</v>
      </c>
      <c r="BH132" s="33">
        <f>-VLOOKUP($A132,'pl-data'!$A:$BR,23+BH$3)</f>
        <v>0</v>
      </c>
      <c r="BI132" s="34" t="str">
        <f t="shared" si="224"/>
        <v>n/a</v>
      </c>
      <c r="BJ132" s="34" t="str">
        <f t="shared" si="225"/>
        <v>n/a</v>
      </c>
      <c r="BK132" s="8"/>
      <c r="BL132" s="33">
        <f>-VLOOKUP($A132,'pl-data'!$A:$BR,8+BL$3)</f>
        <v>0</v>
      </c>
      <c r="BM132" s="33">
        <f>-VLOOKUP($A132,'pl-data'!$A:$BR,38+BM$3)</f>
        <v>0</v>
      </c>
      <c r="BN132" s="33">
        <f>-VLOOKUP($A132,'pl-data'!$A:$BR,23+BN$3)</f>
        <v>0</v>
      </c>
      <c r="BO132" s="34" t="str">
        <f t="shared" si="226"/>
        <v>n/a</v>
      </c>
      <c r="BP132" s="34" t="str">
        <f t="shared" si="227"/>
        <v>n/a</v>
      </c>
      <c r="BQ132" s="8"/>
      <c r="BR132" s="33">
        <f>-VLOOKUP($A132,'pl-data'!$A:$BR,8+BR$3)</f>
        <v>0</v>
      </c>
      <c r="BS132" s="33">
        <f>-VLOOKUP($A132,'pl-data'!$A:$BR,38+BS$3)</f>
        <v>0</v>
      </c>
      <c r="BT132" s="33">
        <f>-VLOOKUP($A132,'pl-data'!$A:$BR,23+BT$3)</f>
        <v>0</v>
      </c>
      <c r="BU132" s="34" t="str">
        <f t="shared" si="228"/>
        <v>n/a</v>
      </c>
      <c r="BV132" s="34" t="str">
        <f t="shared" si="229"/>
        <v>n/a</v>
      </c>
      <c r="BW132" s="8"/>
      <c r="BX132" s="33">
        <f t="shared" si="230"/>
        <v>0</v>
      </c>
      <c r="BY132" s="33">
        <f t="shared" si="231"/>
        <v>0</v>
      </c>
      <c r="BZ132" s="33">
        <f t="shared" si="232"/>
        <v>0</v>
      </c>
      <c r="CA132" s="34" t="str">
        <f t="shared" si="233"/>
        <v>n/a</v>
      </c>
      <c r="CB132" s="34" t="str">
        <f t="shared" si="234"/>
        <v>n/a</v>
      </c>
      <c r="CC132" s="8"/>
    </row>
    <row r="133" spans="1:81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33">
        <f>-VLOOKUP($A133,'pl-data'!$A:$BR,8+D$3)</f>
        <v>0</v>
      </c>
      <c r="E133" s="33">
        <f>-VLOOKUP($A133,'pl-data'!$A:$BR,38+E$3)</f>
        <v>0</v>
      </c>
      <c r="F133" s="33">
        <f>-VLOOKUP($A133,'pl-data'!$A:$BR,23+F$3)</f>
        <v>0</v>
      </c>
      <c r="G133" s="34" t="str">
        <f t="shared" si="206"/>
        <v>n/a</v>
      </c>
      <c r="H133" s="34" t="str">
        <f t="shared" si="207"/>
        <v>n/a</v>
      </c>
      <c r="I133" s="8"/>
      <c r="J133" s="33">
        <f>-VLOOKUP($A133,'pl-data'!$A:$BR,8+J$3)</f>
        <v>0</v>
      </c>
      <c r="K133" s="33">
        <f>-VLOOKUP($A133,'pl-data'!$A:$BR,38+K$3)</f>
        <v>0</v>
      </c>
      <c r="L133" s="33">
        <f>-VLOOKUP($A133,'pl-data'!$A:$BR,23+L$3)</f>
        <v>0</v>
      </c>
      <c r="M133" s="34" t="str">
        <f t="shared" si="208"/>
        <v>n/a</v>
      </c>
      <c r="N133" s="34" t="str">
        <f t="shared" si="209"/>
        <v>n/a</v>
      </c>
      <c r="O133" s="8"/>
      <c r="P133" s="33">
        <f>-VLOOKUP($A133,'pl-data'!$A:$BR,8+P$3)</f>
        <v>0</v>
      </c>
      <c r="Q133" s="33">
        <f>-VLOOKUP($A133,'pl-data'!$A:$BR,38+Q$3)</f>
        <v>0</v>
      </c>
      <c r="R133" s="33">
        <f>-VLOOKUP($A133,'pl-data'!$A:$BR,23+R$3)</f>
        <v>0</v>
      </c>
      <c r="S133" s="34" t="str">
        <f t="shared" si="210"/>
        <v>n/a</v>
      </c>
      <c r="T133" s="34" t="str">
        <f t="shared" si="211"/>
        <v>n/a</v>
      </c>
      <c r="U133" s="8"/>
      <c r="V133" s="33">
        <f>-VLOOKUP($A133,'pl-data'!$A:$BR,8+V$3)</f>
        <v>0</v>
      </c>
      <c r="W133" s="33">
        <f>-VLOOKUP($A133,'pl-data'!$A:$BR,38+W$3)</f>
        <v>0</v>
      </c>
      <c r="X133" s="33">
        <f>-VLOOKUP($A133,'pl-data'!$A:$BR,23+X$3)</f>
        <v>0</v>
      </c>
      <c r="Y133" s="34" t="str">
        <f t="shared" si="212"/>
        <v>n/a</v>
      </c>
      <c r="Z133" s="34" t="str">
        <f t="shared" si="213"/>
        <v>n/a</v>
      </c>
      <c r="AA133" s="8"/>
      <c r="AB133" s="33">
        <f>-VLOOKUP($A133,'pl-data'!$A:$BR,8+AB$3)</f>
        <v>0</v>
      </c>
      <c r="AC133" s="33">
        <f>-VLOOKUP($A133,'pl-data'!$A:$BR,38+AC$3)</f>
        <v>0</v>
      </c>
      <c r="AD133" s="33">
        <f>-VLOOKUP($A133,'pl-data'!$A:$BR,23+AD$3)</f>
        <v>0</v>
      </c>
      <c r="AE133" s="34" t="str">
        <f t="shared" si="214"/>
        <v>n/a</v>
      </c>
      <c r="AF133" s="34" t="str">
        <f t="shared" si="215"/>
        <v>n/a</v>
      </c>
      <c r="AG133" s="8"/>
      <c r="AH133" s="33">
        <f>-VLOOKUP($A133,'pl-data'!$A:$BR,8+AH$3)</f>
        <v>0</v>
      </c>
      <c r="AI133" s="33">
        <f>-VLOOKUP($A133,'pl-data'!$A:$BR,38+AI$3)</f>
        <v>0</v>
      </c>
      <c r="AJ133" s="33">
        <f>-VLOOKUP($A133,'pl-data'!$A:$BR,23+AJ$3)</f>
        <v>0</v>
      </c>
      <c r="AK133" s="34" t="str">
        <f t="shared" si="216"/>
        <v>n/a</v>
      </c>
      <c r="AL133" s="34" t="str">
        <f t="shared" si="217"/>
        <v>n/a</v>
      </c>
      <c r="AM133" s="8"/>
      <c r="AN133" s="33">
        <f>-VLOOKUP($A133,'pl-data'!$A:$BR,8+AN$3)</f>
        <v>0</v>
      </c>
      <c r="AO133" s="33">
        <f>-VLOOKUP($A133,'pl-data'!$A:$BR,38+AO$3)</f>
        <v>0</v>
      </c>
      <c r="AP133" s="33">
        <f>-VLOOKUP($A133,'pl-data'!$A:$BR,23+AP$3)</f>
        <v>0</v>
      </c>
      <c r="AQ133" s="34" t="str">
        <f t="shared" si="218"/>
        <v>n/a</v>
      </c>
      <c r="AR133" s="34" t="str">
        <f t="shared" si="219"/>
        <v>n/a</v>
      </c>
      <c r="AS133" s="8"/>
      <c r="AT133" s="33">
        <f>-VLOOKUP($A133,'pl-data'!$A:$BR,8+AT$3)</f>
        <v>0</v>
      </c>
      <c r="AU133" s="33">
        <f>-VLOOKUP($A133,'pl-data'!$A:$BR,38+AU$3)</f>
        <v>0</v>
      </c>
      <c r="AV133" s="33">
        <f>-VLOOKUP($A133,'pl-data'!$A:$BR,23+AV$3)</f>
        <v>0</v>
      </c>
      <c r="AW133" s="34" t="str">
        <f t="shared" si="220"/>
        <v>n/a</v>
      </c>
      <c r="AX133" s="34" t="str">
        <f t="shared" si="221"/>
        <v>n/a</v>
      </c>
      <c r="AY133" s="8"/>
      <c r="AZ133" s="33">
        <f>-VLOOKUP($A133,'pl-data'!$A:$BR,8+AZ$3)</f>
        <v>0</v>
      </c>
      <c r="BA133" s="33">
        <f>-VLOOKUP($A133,'pl-data'!$A:$BR,38+BA$3)</f>
        <v>0</v>
      </c>
      <c r="BB133" s="33">
        <f>-VLOOKUP($A133,'pl-data'!$A:$BR,23+BB$3)</f>
        <v>0</v>
      </c>
      <c r="BC133" s="34" t="str">
        <f t="shared" si="222"/>
        <v>n/a</v>
      </c>
      <c r="BD133" s="34" t="str">
        <f t="shared" si="223"/>
        <v>n/a</v>
      </c>
      <c r="BE133" s="8"/>
      <c r="BF133" s="33">
        <f>-VLOOKUP($A133,'pl-data'!$A:$BR,8+BF$3)</f>
        <v>0</v>
      </c>
      <c r="BG133" s="33">
        <f>-VLOOKUP($A133,'pl-data'!$A:$BR,38+BG$3)</f>
        <v>0</v>
      </c>
      <c r="BH133" s="33">
        <f>-VLOOKUP($A133,'pl-data'!$A:$BR,23+BH$3)</f>
        <v>0</v>
      </c>
      <c r="BI133" s="34" t="str">
        <f t="shared" si="224"/>
        <v>n/a</v>
      </c>
      <c r="BJ133" s="34" t="str">
        <f t="shared" si="225"/>
        <v>n/a</v>
      </c>
      <c r="BK133" s="8"/>
      <c r="BL133" s="33">
        <f>-VLOOKUP($A133,'pl-data'!$A:$BR,8+BL$3)</f>
        <v>0</v>
      </c>
      <c r="BM133" s="33">
        <f>-VLOOKUP($A133,'pl-data'!$A:$BR,38+BM$3)</f>
        <v>0</v>
      </c>
      <c r="BN133" s="33">
        <f>-VLOOKUP($A133,'pl-data'!$A:$BR,23+BN$3)</f>
        <v>0</v>
      </c>
      <c r="BO133" s="34" t="str">
        <f t="shared" si="226"/>
        <v>n/a</v>
      </c>
      <c r="BP133" s="34" t="str">
        <f t="shared" si="227"/>
        <v>n/a</v>
      </c>
      <c r="BQ133" s="8"/>
      <c r="BR133" s="33">
        <f>-VLOOKUP($A133,'pl-data'!$A:$BR,8+BR$3)</f>
        <v>0</v>
      </c>
      <c r="BS133" s="33">
        <f>-VLOOKUP($A133,'pl-data'!$A:$BR,38+BS$3)</f>
        <v>0</v>
      </c>
      <c r="BT133" s="33">
        <f>-VLOOKUP($A133,'pl-data'!$A:$BR,23+BT$3)</f>
        <v>0</v>
      </c>
      <c r="BU133" s="34" t="str">
        <f t="shared" si="228"/>
        <v>n/a</v>
      </c>
      <c r="BV133" s="34" t="str">
        <f t="shared" si="229"/>
        <v>n/a</v>
      </c>
      <c r="BW133" s="8"/>
      <c r="BX133" s="33">
        <f t="shared" si="230"/>
        <v>0</v>
      </c>
      <c r="BY133" s="33">
        <f t="shared" si="231"/>
        <v>0</v>
      </c>
      <c r="BZ133" s="33">
        <f t="shared" si="232"/>
        <v>0</v>
      </c>
      <c r="CA133" s="34" t="str">
        <f t="shared" si="233"/>
        <v>n/a</v>
      </c>
      <c r="CB133" s="34" t="str">
        <f t="shared" si="234"/>
        <v>n/a</v>
      </c>
      <c r="CC133" s="8"/>
    </row>
    <row r="134" spans="1:81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33">
        <f>-VLOOKUP($A134,'pl-data'!$A:$BR,8+D$3)</f>
        <v>0</v>
      </c>
      <c r="E134" s="33">
        <f>-VLOOKUP($A134,'pl-data'!$A:$BR,38+E$3)</f>
        <v>0</v>
      </c>
      <c r="F134" s="33">
        <f>-VLOOKUP($A134,'pl-data'!$A:$BR,23+F$3)</f>
        <v>0</v>
      </c>
      <c r="G134" s="34" t="str">
        <f t="shared" si="206"/>
        <v>n/a</v>
      </c>
      <c r="H134" s="34" t="str">
        <f t="shared" si="207"/>
        <v>n/a</v>
      </c>
      <c r="I134" s="8"/>
      <c r="J134" s="33">
        <f>-VLOOKUP($A134,'pl-data'!$A:$BR,8+J$3)</f>
        <v>0</v>
      </c>
      <c r="K134" s="33">
        <f>-VLOOKUP($A134,'pl-data'!$A:$BR,38+K$3)</f>
        <v>0</v>
      </c>
      <c r="L134" s="33">
        <f>-VLOOKUP($A134,'pl-data'!$A:$BR,23+L$3)</f>
        <v>0</v>
      </c>
      <c r="M134" s="34" t="str">
        <f t="shared" si="208"/>
        <v>n/a</v>
      </c>
      <c r="N134" s="34" t="str">
        <f t="shared" si="209"/>
        <v>n/a</v>
      </c>
      <c r="O134" s="8"/>
      <c r="P134" s="33">
        <f>-VLOOKUP($A134,'pl-data'!$A:$BR,8+P$3)</f>
        <v>0</v>
      </c>
      <c r="Q134" s="33">
        <f>-VLOOKUP($A134,'pl-data'!$A:$BR,38+Q$3)</f>
        <v>0</v>
      </c>
      <c r="R134" s="33">
        <f>-VLOOKUP($A134,'pl-data'!$A:$BR,23+R$3)</f>
        <v>0</v>
      </c>
      <c r="S134" s="34" t="str">
        <f t="shared" si="210"/>
        <v>n/a</v>
      </c>
      <c r="T134" s="34" t="str">
        <f t="shared" si="211"/>
        <v>n/a</v>
      </c>
      <c r="U134" s="8"/>
      <c r="V134" s="33">
        <f>-VLOOKUP($A134,'pl-data'!$A:$BR,8+V$3)</f>
        <v>0</v>
      </c>
      <c r="W134" s="33">
        <f>-VLOOKUP($A134,'pl-data'!$A:$BR,38+W$3)</f>
        <v>0</v>
      </c>
      <c r="X134" s="33">
        <f>-VLOOKUP($A134,'pl-data'!$A:$BR,23+X$3)</f>
        <v>0</v>
      </c>
      <c r="Y134" s="34" t="str">
        <f t="shared" si="212"/>
        <v>n/a</v>
      </c>
      <c r="Z134" s="34" t="str">
        <f t="shared" si="213"/>
        <v>n/a</v>
      </c>
      <c r="AA134" s="8"/>
      <c r="AB134" s="33">
        <f>-VLOOKUP($A134,'pl-data'!$A:$BR,8+AB$3)</f>
        <v>0</v>
      </c>
      <c r="AC134" s="33">
        <f>-VLOOKUP($A134,'pl-data'!$A:$BR,38+AC$3)</f>
        <v>0</v>
      </c>
      <c r="AD134" s="33">
        <f>-VLOOKUP($A134,'pl-data'!$A:$BR,23+AD$3)</f>
        <v>0</v>
      </c>
      <c r="AE134" s="34" t="str">
        <f t="shared" si="214"/>
        <v>n/a</v>
      </c>
      <c r="AF134" s="34" t="str">
        <f t="shared" si="215"/>
        <v>n/a</v>
      </c>
      <c r="AG134" s="8"/>
      <c r="AH134" s="33">
        <f>-VLOOKUP($A134,'pl-data'!$A:$BR,8+AH$3)</f>
        <v>0</v>
      </c>
      <c r="AI134" s="33">
        <f>-VLOOKUP($A134,'pl-data'!$A:$BR,38+AI$3)</f>
        <v>0</v>
      </c>
      <c r="AJ134" s="33">
        <f>-VLOOKUP($A134,'pl-data'!$A:$BR,23+AJ$3)</f>
        <v>0</v>
      </c>
      <c r="AK134" s="34" t="str">
        <f t="shared" si="216"/>
        <v>n/a</v>
      </c>
      <c r="AL134" s="34" t="str">
        <f t="shared" si="217"/>
        <v>n/a</v>
      </c>
      <c r="AM134" s="8"/>
      <c r="AN134" s="33">
        <f>-VLOOKUP($A134,'pl-data'!$A:$BR,8+AN$3)</f>
        <v>0</v>
      </c>
      <c r="AO134" s="33">
        <f>-VLOOKUP($A134,'pl-data'!$A:$BR,38+AO$3)</f>
        <v>0</v>
      </c>
      <c r="AP134" s="33">
        <f>-VLOOKUP($A134,'pl-data'!$A:$BR,23+AP$3)</f>
        <v>0</v>
      </c>
      <c r="AQ134" s="34" t="str">
        <f t="shared" si="218"/>
        <v>n/a</v>
      </c>
      <c r="AR134" s="34" t="str">
        <f t="shared" si="219"/>
        <v>n/a</v>
      </c>
      <c r="AS134" s="8"/>
      <c r="AT134" s="33">
        <f>-VLOOKUP($A134,'pl-data'!$A:$BR,8+AT$3)</f>
        <v>0</v>
      </c>
      <c r="AU134" s="33">
        <f>-VLOOKUP($A134,'pl-data'!$A:$BR,38+AU$3)</f>
        <v>0</v>
      </c>
      <c r="AV134" s="33">
        <f>-VLOOKUP($A134,'pl-data'!$A:$BR,23+AV$3)</f>
        <v>0</v>
      </c>
      <c r="AW134" s="34" t="str">
        <f t="shared" si="220"/>
        <v>n/a</v>
      </c>
      <c r="AX134" s="34" t="str">
        <f t="shared" si="221"/>
        <v>n/a</v>
      </c>
      <c r="AY134" s="8"/>
      <c r="AZ134" s="33">
        <f>-VLOOKUP($A134,'pl-data'!$A:$BR,8+AZ$3)</f>
        <v>0</v>
      </c>
      <c r="BA134" s="33">
        <f>-VLOOKUP($A134,'pl-data'!$A:$BR,38+BA$3)</f>
        <v>0</v>
      </c>
      <c r="BB134" s="33">
        <f>-VLOOKUP($A134,'pl-data'!$A:$BR,23+BB$3)</f>
        <v>0</v>
      </c>
      <c r="BC134" s="34" t="str">
        <f t="shared" si="222"/>
        <v>n/a</v>
      </c>
      <c r="BD134" s="34" t="str">
        <f t="shared" si="223"/>
        <v>n/a</v>
      </c>
      <c r="BE134" s="8"/>
      <c r="BF134" s="33">
        <f>-VLOOKUP($A134,'pl-data'!$A:$BR,8+BF$3)</f>
        <v>0</v>
      </c>
      <c r="BG134" s="33">
        <f>-VLOOKUP($A134,'pl-data'!$A:$BR,38+BG$3)</f>
        <v>0</v>
      </c>
      <c r="BH134" s="33">
        <f>-VLOOKUP($A134,'pl-data'!$A:$BR,23+BH$3)</f>
        <v>0</v>
      </c>
      <c r="BI134" s="34" t="str">
        <f t="shared" si="224"/>
        <v>n/a</v>
      </c>
      <c r="BJ134" s="34" t="str">
        <f t="shared" si="225"/>
        <v>n/a</v>
      </c>
      <c r="BK134" s="8"/>
      <c r="BL134" s="33">
        <f>-VLOOKUP($A134,'pl-data'!$A:$BR,8+BL$3)</f>
        <v>0</v>
      </c>
      <c r="BM134" s="33">
        <f>-VLOOKUP($A134,'pl-data'!$A:$BR,38+BM$3)</f>
        <v>0</v>
      </c>
      <c r="BN134" s="33">
        <f>-VLOOKUP($A134,'pl-data'!$A:$BR,23+BN$3)</f>
        <v>0</v>
      </c>
      <c r="BO134" s="34" t="str">
        <f t="shared" si="226"/>
        <v>n/a</v>
      </c>
      <c r="BP134" s="34" t="str">
        <f t="shared" si="227"/>
        <v>n/a</v>
      </c>
      <c r="BQ134" s="8"/>
      <c r="BR134" s="33">
        <f>-VLOOKUP($A134,'pl-data'!$A:$BR,8+BR$3)</f>
        <v>0</v>
      </c>
      <c r="BS134" s="33">
        <f>-VLOOKUP($A134,'pl-data'!$A:$BR,38+BS$3)</f>
        <v>0</v>
      </c>
      <c r="BT134" s="33">
        <f>-VLOOKUP($A134,'pl-data'!$A:$BR,23+BT$3)</f>
        <v>0</v>
      </c>
      <c r="BU134" s="34" t="str">
        <f t="shared" si="228"/>
        <v>n/a</v>
      </c>
      <c r="BV134" s="34" t="str">
        <f t="shared" si="229"/>
        <v>n/a</v>
      </c>
      <c r="BW134" s="8"/>
      <c r="BX134" s="33">
        <f t="shared" si="230"/>
        <v>0</v>
      </c>
      <c r="BY134" s="33">
        <f t="shared" si="231"/>
        <v>0</v>
      </c>
      <c r="BZ134" s="33">
        <f t="shared" si="232"/>
        <v>0</v>
      </c>
      <c r="CA134" s="34" t="str">
        <f t="shared" si="233"/>
        <v>n/a</v>
      </c>
      <c r="CB134" s="34" t="str">
        <f t="shared" si="234"/>
        <v>n/a</v>
      </c>
      <c r="CC134" s="8"/>
    </row>
    <row r="135" spans="1:81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33">
        <f>-VLOOKUP($A135,'pl-data'!$A:$BR,8+D$3)</f>
        <v>0.41666666666666669</v>
      </c>
      <c r="E135" s="33">
        <f>-VLOOKUP($A135,'pl-data'!$A:$BR,38+E$3)</f>
        <v>0.4291666666666667</v>
      </c>
      <c r="F135" s="33">
        <f>-VLOOKUP($A135,'pl-data'!$A:$BR,23+F$3)</f>
        <v>0</v>
      </c>
      <c r="G135" s="34">
        <f t="shared" si="206"/>
        <v>-1</v>
      </c>
      <c r="H135" s="34">
        <f t="shared" si="207"/>
        <v>-1</v>
      </c>
      <c r="I135" s="8"/>
      <c r="J135" s="33">
        <f>-VLOOKUP($A135,'pl-data'!$A:$BR,8+J$3)</f>
        <v>0.41666666666666669</v>
      </c>
      <c r="K135" s="33">
        <f>-VLOOKUP($A135,'pl-data'!$A:$BR,38+K$3)</f>
        <v>0.4291666666666667</v>
      </c>
      <c r="L135" s="33">
        <f>-VLOOKUP($A135,'pl-data'!$A:$BR,23+L$3)</f>
        <v>0</v>
      </c>
      <c r="M135" s="34">
        <f t="shared" si="208"/>
        <v>-1</v>
      </c>
      <c r="N135" s="34">
        <f t="shared" si="209"/>
        <v>-1</v>
      </c>
      <c r="O135" s="8"/>
      <c r="P135" s="33">
        <f>-VLOOKUP($A135,'pl-data'!$A:$BR,8+P$3)</f>
        <v>0.41666666666666669</v>
      </c>
      <c r="Q135" s="33">
        <f>-VLOOKUP($A135,'pl-data'!$A:$BR,38+Q$3)</f>
        <v>0.4291666666666667</v>
      </c>
      <c r="R135" s="33">
        <f>-VLOOKUP($A135,'pl-data'!$A:$BR,23+R$3)</f>
        <v>0</v>
      </c>
      <c r="S135" s="34">
        <f t="shared" si="210"/>
        <v>-1</v>
      </c>
      <c r="T135" s="34">
        <f t="shared" si="211"/>
        <v>-1</v>
      </c>
      <c r="U135" s="8"/>
      <c r="V135" s="33">
        <f>-VLOOKUP($A135,'pl-data'!$A:$BR,8+V$3)</f>
        <v>0.41666666666666669</v>
      </c>
      <c r="W135" s="33">
        <f>-VLOOKUP($A135,'pl-data'!$A:$BR,38+W$3)</f>
        <v>0.4291666666666667</v>
      </c>
      <c r="X135" s="33">
        <f>-VLOOKUP($A135,'pl-data'!$A:$BR,23+X$3)</f>
        <v>0</v>
      </c>
      <c r="Y135" s="34">
        <f t="shared" si="212"/>
        <v>-1</v>
      </c>
      <c r="Z135" s="34">
        <f t="shared" si="213"/>
        <v>-1</v>
      </c>
      <c r="AA135" s="8"/>
      <c r="AB135" s="33">
        <f>-VLOOKUP($A135,'pl-data'!$A:$BR,8+AB$3)</f>
        <v>0.41666666666666669</v>
      </c>
      <c r="AC135" s="33">
        <f>-VLOOKUP($A135,'pl-data'!$A:$BR,38+AC$3)</f>
        <v>0.4291666666666667</v>
      </c>
      <c r="AD135" s="33">
        <f>-VLOOKUP($A135,'pl-data'!$A:$BR,23+AD$3)</f>
        <v>0</v>
      </c>
      <c r="AE135" s="34">
        <f t="shared" si="214"/>
        <v>-1</v>
      </c>
      <c r="AF135" s="34">
        <f t="shared" si="215"/>
        <v>-1</v>
      </c>
      <c r="AG135" s="8"/>
      <c r="AH135" s="33">
        <f>-VLOOKUP($A135,'pl-data'!$A:$BR,8+AH$3)</f>
        <v>0.41666666666666669</v>
      </c>
      <c r="AI135" s="33">
        <f>-VLOOKUP($A135,'pl-data'!$A:$BR,38+AI$3)</f>
        <v>0.4291666666666667</v>
      </c>
      <c r="AJ135" s="33">
        <f>-VLOOKUP($A135,'pl-data'!$A:$BR,23+AJ$3)</f>
        <v>0</v>
      </c>
      <c r="AK135" s="34">
        <f t="shared" si="216"/>
        <v>-1</v>
      </c>
      <c r="AL135" s="34">
        <f t="shared" si="217"/>
        <v>-1</v>
      </c>
      <c r="AM135" s="8"/>
      <c r="AN135" s="33">
        <f>-VLOOKUP($A135,'pl-data'!$A:$BR,8+AN$3)</f>
        <v>0.41666666666666669</v>
      </c>
      <c r="AO135" s="33">
        <f>-VLOOKUP($A135,'pl-data'!$A:$BR,38+AO$3)</f>
        <v>0.4291666666666667</v>
      </c>
      <c r="AP135" s="33">
        <f>-VLOOKUP($A135,'pl-data'!$A:$BR,23+AP$3)</f>
        <v>0</v>
      </c>
      <c r="AQ135" s="34">
        <f t="shared" si="218"/>
        <v>-1</v>
      </c>
      <c r="AR135" s="34">
        <f t="shared" si="219"/>
        <v>-1</v>
      </c>
      <c r="AS135" s="8"/>
      <c r="AT135" s="33">
        <f>-VLOOKUP($A135,'pl-data'!$A:$BR,8+AT$3)</f>
        <v>0.41666666666666669</v>
      </c>
      <c r="AU135" s="33">
        <f>-VLOOKUP($A135,'pl-data'!$A:$BR,38+AU$3)</f>
        <v>0.4291666666666667</v>
      </c>
      <c r="AV135" s="33">
        <f>-VLOOKUP($A135,'pl-data'!$A:$BR,23+AV$3)</f>
        <v>0</v>
      </c>
      <c r="AW135" s="34">
        <f t="shared" si="220"/>
        <v>-1</v>
      </c>
      <c r="AX135" s="34">
        <f t="shared" si="221"/>
        <v>-1</v>
      </c>
      <c r="AY135" s="8"/>
      <c r="AZ135" s="33">
        <f>-VLOOKUP($A135,'pl-data'!$A:$BR,8+AZ$3)</f>
        <v>0.41666666666666669</v>
      </c>
      <c r="BA135" s="33">
        <f>-VLOOKUP($A135,'pl-data'!$A:$BR,38+BA$3)</f>
        <v>0.4291666666666667</v>
      </c>
      <c r="BB135" s="33">
        <f>-VLOOKUP($A135,'pl-data'!$A:$BR,23+BB$3)</f>
        <v>0</v>
      </c>
      <c r="BC135" s="34">
        <f t="shared" si="222"/>
        <v>-1</v>
      </c>
      <c r="BD135" s="34">
        <f t="shared" si="223"/>
        <v>-1</v>
      </c>
      <c r="BE135" s="8"/>
      <c r="BF135" s="33">
        <f>-VLOOKUP($A135,'pl-data'!$A:$BR,8+BF$3)</f>
        <v>0.41666666666666669</v>
      </c>
      <c r="BG135" s="33">
        <f>-VLOOKUP($A135,'pl-data'!$A:$BR,38+BG$3)</f>
        <v>0.4291666666666667</v>
      </c>
      <c r="BH135" s="33">
        <f>-VLOOKUP($A135,'pl-data'!$A:$BR,23+BH$3)</f>
        <v>0</v>
      </c>
      <c r="BI135" s="34">
        <f t="shared" si="224"/>
        <v>-1</v>
      </c>
      <c r="BJ135" s="34">
        <f t="shared" si="225"/>
        <v>-1</v>
      </c>
      <c r="BK135" s="8"/>
      <c r="BL135" s="33">
        <f>-VLOOKUP($A135,'pl-data'!$A:$BR,8+BL$3)</f>
        <v>0.41666666666666669</v>
      </c>
      <c r="BM135" s="33">
        <f>-VLOOKUP($A135,'pl-data'!$A:$BR,38+BM$3)</f>
        <v>0.4291666666666667</v>
      </c>
      <c r="BN135" s="33">
        <f>-VLOOKUP($A135,'pl-data'!$A:$BR,23+BN$3)</f>
        <v>0</v>
      </c>
      <c r="BO135" s="34">
        <f t="shared" si="226"/>
        <v>-1</v>
      </c>
      <c r="BP135" s="34">
        <f t="shared" si="227"/>
        <v>-1</v>
      </c>
      <c r="BQ135" s="8"/>
      <c r="BR135" s="33">
        <f>-VLOOKUP($A135,'pl-data'!$A:$BR,8+BR$3)</f>
        <v>0.41666666666666669</v>
      </c>
      <c r="BS135" s="33">
        <f>-VLOOKUP($A135,'pl-data'!$A:$BR,38+BS$3)</f>
        <v>0.4291666666666667</v>
      </c>
      <c r="BT135" s="33">
        <f>-VLOOKUP($A135,'pl-data'!$A:$BR,23+BT$3)</f>
        <v>0</v>
      </c>
      <c r="BU135" s="34">
        <f t="shared" si="228"/>
        <v>-1</v>
      </c>
      <c r="BV135" s="34">
        <f t="shared" si="229"/>
        <v>-1</v>
      </c>
      <c r="BW135" s="8"/>
      <c r="BX135" s="33">
        <f t="shared" si="230"/>
        <v>5</v>
      </c>
      <c r="BY135" s="33">
        <f t="shared" si="231"/>
        <v>5.15</v>
      </c>
      <c r="BZ135" s="33">
        <f t="shared" si="232"/>
        <v>0</v>
      </c>
      <c r="CA135" s="34">
        <f t="shared" si="233"/>
        <v>-1</v>
      </c>
      <c r="CB135" s="34">
        <f t="shared" si="234"/>
        <v>-1</v>
      </c>
      <c r="CC135" s="8"/>
    </row>
    <row r="136" spans="1:81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33">
        <f>-VLOOKUP($A136,'pl-data'!$A:$BR,8+D$3)</f>
        <v>0</v>
      </c>
      <c r="E136" s="33">
        <f>-VLOOKUP($A136,'pl-data'!$A:$BR,38+E$3)</f>
        <v>0</v>
      </c>
      <c r="F136" s="33">
        <f>-VLOOKUP($A136,'pl-data'!$A:$BR,23+F$3)</f>
        <v>0</v>
      </c>
      <c r="G136" s="34" t="str">
        <f t="shared" si="206"/>
        <v>n/a</v>
      </c>
      <c r="H136" s="34" t="str">
        <f t="shared" si="207"/>
        <v>n/a</v>
      </c>
      <c r="I136" s="8"/>
      <c r="J136" s="33">
        <f>-VLOOKUP($A136,'pl-data'!$A:$BR,8+J$3)</f>
        <v>0</v>
      </c>
      <c r="K136" s="33">
        <f>-VLOOKUP($A136,'pl-data'!$A:$BR,38+K$3)</f>
        <v>0</v>
      </c>
      <c r="L136" s="33">
        <f>-VLOOKUP($A136,'pl-data'!$A:$BR,23+L$3)</f>
        <v>0</v>
      </c>
      <c r="M136" s="34" t="str">
        <f t="shared" si="208"/>
        <v>n/a</v>
      </c>
      <c r="N136" s="34" t="str">
        <f t="shared" si="209"/>
        <v>n/a</v>
      </c>
      <c r="O136" s="8"/>
      <c r="P136" s="33">
        <f>-VLOOKUP($A136,'pl-data'!$A:$BR,8+P$3)</f>
        <v>0</v>
      </c>
      <c r="Q136" s="33">
        <f>-VLOOKUP($A136,'pl-data'!$A:$BR,38+Q$3)</f>
        <v>0</v>
      </c>
      <c r="R136" s="33">
        <f>-VLOOKUP($A136,'pl-data'!$A:$BR,23+R$3)</f>
        <v>0</v>
      </c>
      <c r="S136" s="34" t="str">
        <f t="shared" si="210"/>
        <v>n/a</v>
      </c>
      <c r="T136" s="34" t="str">
        <f t="shared" si="211"/>
        <v>n/a</v>
      </c>
      <c r="U136" s="8"/>
      <c r="V136" s="33">
        <f>-VLOOKUP($A136,'pl-data'!$A:$BR,8+V$3)</f>
        <v>0</v>
      </c>
      <c r="W136" s="33">
        <f>-VLOOKUP($A136,'pl-data'!$A:$BR,38+W$3)</f>
        <v>0</v>
      </c>
      <c r="X136" s="33">
        <f>-VLOOKUP($A136,'pl-data'!$A:$BR,23+X$3)</f>
        <v>0</v>
      </c>
      <c r="Y136" s="34" t="str">
        <f t="shared" si="212"/>
        <v>n/a</v>
      </c>
      <c r="Z136" s="34" t="str">
        <f t="shared" si="213"/>
        <v>n/a</v>
      </c>
      <c r="AA136" s="8"/>
      <c r="AB136" s="33">
        <f>-VLOOKUP($A136,'pl-data'!$A:$BR,8+AB$3)</f>
        <v>0</v>
      </c>
      <c r="AC136" s="33">
        <f>-VLOOKUP($A136,'pl-data'!$A:$BR,38+AC$3)</f>
        <v>0</v>
      </c>
      <c r="AD136" s="33">
        <f>-VLOOKUP($A136,'pl-data'!$A:$BR,23+AD$3)</f>
        <v>0</v>
      </c>
      <c r="AE136" s="34" t="str">
        <f t="shared" si="214"/>
        <v>n/a</v>
      </c>
      <c r="AF136" s="34" t="str">
        <f t="shared" si="215"/>
        <v>n/a</v>
      </c>
      <c r="AG136" s="8"/>
      <c r="AH136" s="33">
        <f>-VLOOKUP($A136,'pl-data'!$A:$BR,8+AH$3)</f>
        <v>0</v>
      </c>
      <c r="AI136" s="33">
        <f>-VLOOKUP($A136,'pl-data'!$A:$BR,38+AI$3)</f>
        <v>0</v>
      </c>
      <c r="AJ136" s="33">
        <f>-VLOOKUP($A136,'pl-data'!$A:$BR,23+AJ$3)</f>
        <v>0</v>
      </c>
      <c r="AK136" s="34" t="str">
        <f t="shared" si="216"/>
        <v>n/a</v>
      </c>
      <c r="AL136" s="34" t="str">
        <f t="shared" si="217"/>
        <v>n/a</v>
      </c>
      <c r="AM136" s="8"/>
      <c r="AN136" s="33">
        <f>-VLOOKUP($A136,'pl-data'!$A:$BR,8+AN$3)</f>
        <v>0</v>
      </c>
      <c r="AO136" s="33">
        <f>-VLOOKUP($A136,'pl-data'!$A:$BR,38+AO$3)</f>
        <v>0</v>
      </c>
      <c r="AP136" s="33">
        <f>-VLOOKUP($A136,'pl-data'!$A:$BR,23+AP$3)</f>
        <v>0</v>
      </c>
      <c r="AQ136" s="34" t="str">
        <f t="shared" si="218"/>
        <v>n/a</v>
      </c>
      <c r="AR136" s="34" t="str">
        <f t="shared" si="219"/>
        <v>n/a</v>
      </c>
      <c r="AS136" s="8"/>
      <c r="AT136" s="33">
        <f>-VLOOKUP($A136,'pl-data'!$A:$BR,8+AT$3)</f>
        <v>0</v>
      </c>
      <c r="AU136" s="33">
        <f>-VLOOKUP($A136,'pl-data'!$A:$BR,38+AU$3)</f>
        <v>0</v>
      </c>
      <c r="AV136" s="33">
        <f>-VLOOKUP($A136,'pl-data'!$A:$BR,23+AV$3)</f>
        <v>0</v>
      </c>
      <c r="AW136" s="34" t="str">
        <f t="shared" si="220"/>
        <v>n/a</v>
      </c>
      <c r="AX136" s="34" t="str">
        <f t="shared" si="221"/>
        <v>n/a</v>
      </c>
      <c r="AY136" s="8"/>
      <c r="AZ136" s="33">
        <f>-VLOOKUP($A136,'pl-data'!$A:$BR,8+AZ$3)</f>
        <v>0</v>
      </c>
      <c r="BA136" s="33">
        <f>-VLOOKUP($A136,'pl-data'!$A:$BR,38+BA$3)</f>
        <v>0</v>
      </c>
      <c r="BB136" s="33">
        <f>-VLOOKUP($A136,'pl-data'!$A:$BR,23+BB$3)</f>
        <v>0</v>
      </c>
      <c r="BC136" s="34" t="str">
        <f t="shared" si="222"/>
        <v>n/a</v>
      </c>
      <c r="BD136" s="34" t="str">
        <f t="shared" si="223"/>
        <v>n/a</v>
      </c>
      <c r="BE136" s="8"/>
      <c r="BF136" s="33">
        <f>-VLOOKUP($A136,'pl-data'!$A:$BR,8+BF$3)</f>
        <v>0</v>
      </c>
      <c r="BG136" s="33">
        <f>-VLOOKUP($A136,'pl-data'!$A:$BR,38+BG$3)</f>
        <v>0</v>
      </c>
      <c r="BH136" s="33">
        <f>-VLOOKUP($A136,'pl-data'!$A:$BR,23+BH$3)</f>
        <v>0</v>
      </c>
      <c r="BI136" s="34" t="str">
        <f t="shared" si="224"/>
        <v>n/a</v>
      </c>
      <c r="BJ136" s="34" t="str">
        <f t="shared" si="225"/>
        <v>n/a</v>
      </c>
      <c r="BK136" s="8"/>
      <c r="BL136" s="33">
        <f>-VLOOKUP($A136,'pl-data'!$A:$BR,8+BL$3)</f>
        <v>0</v>
      </c>
      <c r="BM136" s="33">
        <f>-VLOOKUP($A136,'pl-data'!$A:$BR,38+BM$3)</f>
        <v>0</v>
      </c>
      <c r="BN136" s="33">
        <f>-VLOOKUP($A136,'pl-data'!$A:$BR,23+BN$3)</f>
        <v>0</v>
      </c>
      <c r="BO136" s="34" t="str">
        <f t="shared" si="226"/>
        <v>n/a</v>
      </c>
      <c r="BP136" s="34" t="str">
        <f t="shared" si="227"/>
        <v>n/a</v>
      </c>
      <c r="BQ136" s="8"/>
      <c r="BR136" s="33">
        <f>-VLOOKUP($A136,'pl-data'!$A:$BR,8+BR$3)</f>
        <v>0</v>
      </c>
      <c r="BS136" s="33">
        <f>-VLOOKUP($A136,'pl-data'!$A:$BR,38+BS$3)</f>
        <v>0</v>
      </c>
      <c r="BT136" s="33">
        <f>-VLOOKUP($A136,'pl-data'!$A:$BR,23+BT$3)</f>
        <v>0</v>
      </c>
      <c r="BU136" s="34" t="str">
        <f t="shared" si="228"/>
        <v>n/a</v>
      </c>
      <c r="BV136" s="34" t="str">
        <f t="shared" si="229"/>
        <v>n/a</v>
      </c>
      <c r="BW136" s="8"/>
      <c r="BX136" s="33">
        <f t="shared" si="230"/>
        <v>0</v>
      </c>
      <c r="BY136" s="33">
        <f t="shared" si="231"/>
        <v>0</v>
      </c>
      <c r="BZ136" s="33">
        <f t="shared" si="232"/>
        <v>0</v>
      </c>
      <c r="CA136" s="34" t="str">
        <f t="shared" si="233"/>
        <v>n/a</v>
      </c>
      <c r="CB136" s="34" t="str">
        <f t="shared" si="234"/>
        <v>n/a</v>
      </c>
      <c r="CC136" s="8"/>
    </row>
    <row r="137" spans="1:81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33">
        <f>-VLOOKUP($A137,'pl-data'!$A:$BR,8+D$3)</f>
        <v>0</v>
      </c>
      <c r="E137" s="33">
        <f>-VLOOKUP($A137,'pl-data'!$A:$BR,38+E$3)</f>
        <v>0</v>
      </c>
      <c r="F137" s="33">
        <f>-VLOOKUP($A137,'pl-data'!$A:$BR,23+F$3)</f>
        <v>0</v>
      </c>
      <c r="G137" s="34" t="str">
        <f t="shared" si="206"/>
        <v>n/a</v>
      </c>
      <c r="H137" s="34" t="str">
        <f t="shared" si="207"/>
        <v>n/a</v>
      </c>
      <c r="I137" s="8"/>
      <c r="J137" s="33">
        <f>-VLOOKUP($A137,'pl-data'!$A:$BR,8+J$3)</f>
        <v>0</v>
      </c>
      <c r="K137" s="33">
        <f>-VLOOKUP($A137,'pl-data'!$A:$BR,38+K$3)</f>
        <v>0</v>
      </c>
      <c r="L137" s="33">
        <f>-VLOOKUP($A137,'pl-data'!$A:$BR,23+L$3)</f>
        <v>0</v>
      </c>
      <c r="M137" s="34" t="str">
        <f t="shared" si="208"/>
        <v>n/a</v>
      </c>
      <c r="N137" s="34" t="str">
        <f t="shared" si="209"/>
        <v>n/a</v>
      </c>
      <c r="O137" s="8"/>
      <c r="P137" s="33">
        <f>-VLOOKUP($A137,'pl-data'!$A:$BR,8+P$3)</f>
        <v>0</v>
      </c>
      <c r="Q137" s="33">
        <f>-VLOOKUP($A137,'pl-data'!$A:$BR,38+Q$3)</f>
        <v>0</v>
      </c>
      <c r="R137" s="33">
        <f>-VLOOKUP($A137,'pl-data'!$A:$BR,23+R$3)</f>
        <v>0</v>
      </c>
      <c r="S137" s="34" t="str">
        <f t="shared" si="210"/>
        <v>n/a</v>
      </c>
      <c r="T137" s="34" t="str">
        <f t="shared" si="211"/>
        <v>n/a</v>
      </c>
      <c r="U137" s="8"/>
      <c r="V137" s="33">
        <f>-VLOOKUP($A137,'pl-data'!$A:$BR,8+V$3)</f>
        <v>0</v>
      </c>
      <c r="W137" s="33">
        <f>-VLOOKUP($A137,'pl-data'!$A:$BR,38+W$3)</f>
        <v>0</v>
      </c>
      <c r="X137" s="33">
        <f>-VLOOKUP($A137,'pl-data'!$A:$BR,23+X$3)</f>
        <v>0</v>
      </c>
      <c r="Y137" s="34" t="str">
        <f t="shared" si="212"/>
        <v>n/a</v>
      </c>
      <c r="Z137" s="34" t="str">
        <f t="shared" si="213"/>
        <v>n/a</v>
      </c>
      <c r="AA137" s="8"/>
      <c r="AB137" s="33">
        <f>-VLOOKUP($A137,'pl-data'!$A:$BR,8+AB$3)</f>
        <v>0</v>
      </c>
      <c r="AC137" s="33">
        <f>-VLOOKUP($A137,'pl-data'!$A:$BR,38+AC$3)</f>
        <v>0</v>
      </c>
      <c r="AD137" s="33">
        <f>-VLOOKUP($A137,'pl-data'!$A:$BR,23+AD$3)</f>
        <v>0</v>
      </c>
      <c r="AE137" s="34" t="str">
        <f t="shared" si="214"/>
        <v>n/a</v>
      </c>
      <c r="AF137" s="34" t="str">
        <f t="shared" si="215"/>
        <v>n/a</v>
      </c>
      <c r="AG137" s="8"/>
      <c r="AH137" s="33">
        <f>-VLOOKUP($A137,'pl-data'!$A:$BR,8+AH$3)</f>
        <v>0</v>
      </c>
      <c r="AI137" s="33">
        <f>-VLOOKUP($A137,'pl-data'!$A:$BR,38+AI$3)</f>
        <v>0</v>
      </c>
      <c r="AJ137" s="33">
        <f>-VLOOKUP($A137,'pl-data'!$A:$BR,23+AJ$3)</f>
        <v>0</v>
      </c>
      <c r="AK137" s="34" t="str">
        <f t="shared" si="216"/>
        <v>n/a</v>
      </c>
      <c r="AL137" s="34" t="str">
        <f t="shared" si="217"/>
        <v>n/a</v>
      </c>
      <c r="AM137" s="8"/>
      <c r="AN137" s="33">
        <f>-VLOOKUP($A137,'pl-data'!$A:$BR,8+AN$3)</f>
        <v>0</v>
      </c>
      <c r="AO137" s="33">
        <f>-VLOOKUP($A137,'pl-data'!$A:$BR,38+AO$3)</f>
        <v>0</v>
      </c>
      <c r="AP137" s="33">
        <f>-VLOOKUP($A137,'pl-data'!$A:$BR,23+AP$3)</f>
        <v>0</v>
      </c>
      <c r="AQ137" s="34" t="str">
        <f t="shared" si="218"/>
        <v>n/a</v>
      </c>
      <c r="AR137" s="34" t="str">
        <f t="shared" si="219"/>
        <v>n/a</v>
      </c>
      <c r="AS137" s="8"/>
      <c r="AT137" s="33">
        <f>-VLOOKUP($A137,'pl-data'!$A:$BR,8+AT$3)</f>
        <v>0</v>
      </c>
      <c r="AU137" s="33">
        <f>-VLOOKUP($A137,'pl-data'!$A:$BR,38+AU$3)</f>
        <v>0</v>
      </c>
      <c r="AV137" s="33">
        <f>-VLOOKUP($A137,'pl-data'!$A:$BR,23+AV$3)</f>
        <v>0</v>
      </c>
      <c r="AW137" s="34" t="str">
        <f t="shared" si="220"/>
        <v>n/a</v>
      </c>
      <c r="AX137" s="34" t="str">
        <f t="shared" si="221"/>
        <v>n/a</v>
      </c>
      <c r="AY137" s="8"/>
      <c r="AZ137" s="33">
        <f>-VLOOKUP($A137,'pl-data'!$A:$BR,8+AZ$3)</f>
        <v>0</v>
      </c>
      <c r="BA137" s="33">
        <f>-VLOOKUP($A137,'pl-data'!$A:$BR,38+BA$3)</f>
        <v>0</v>
      </c>
      <c r="BB137" s="33">
        <f>-VLOOKUP($A137,'pl-data'!$A:$BR,23+BB$3)</f>
        <v>0</v>
      </c>
      <c r="BC137" s="34" t="str">
        <f t="shared" si="222"/>
        <v>n/a</v>
      </c>
      <c r="BD137" s="34" t="str">
        <f t="shared" si="223"/>
        <v>n/a</v>
      </c>
      <c r="BE137" s="8"/>
      <c r="BF137" s="33">
        <f>-VLOOKUP($A137,'pl-data'!$A:$BR,8+BF$3)</f>
        <v>0</v>
      </c>
      <c r="BG137" s="33">
        <f>-VLOOKUP($A137,'pl-data'!$A:$BR,38+BG$3)</f>
        <v>0</v>
      </c>
      <c r="BH137" s="33">
        <f>-VLOOKUP($A137,'pl-data'!$A:$BR,23+BH$3)</f>
        <v>0</v>
      </c>
      <c r="BI137" s="34" t="str">
        <f t="shared" si="224"/>
        <v>n/a</v>
      </c>
      <c r="BJ137" s="34" t="str">
        <f t="shared" si="225"/>
        <v>n/a</v>
      </c>
      <c r="BK137" s="8"/>
      <c r="BL137" s="33">
        <f>-VLOOKUP($A137,'pl-data'!$A:$BR,8+BL$3)</f>
        <v>0</v>
      </c>
      <c r="BM137" s="33">
        <f>-VLOOKUP($A137,'pl-data'!$A:$BR,38+BM$3)</f>
        <v>0</v>
      </c>
      <c r="BN137" s="33">
        <f>-VLOOKUP($A137,'pl-data'!$A:$BR,23+BN$3)</f>
        <v>0</v>
      </c>
      <c r="BO137" s="34" t="str">
        <f t="shared" si="226"/>
        <v>n/a</v>
      </c>
      <c r="BP137" s="34" t="str">
        <f t="shared" si="227"/>
        <v>n/a</v>
      </c>
      <c r="BQ137" s="8"/>
      <c r="BR137" s="33">
        <f>-VLOOKUP($A137,'pl-data'!$A:$BR,8+BR$3)</f>
        <v>0</v>
      </c>
      <c r="BS137" s="33">
        <f>-VLOOKUP($A137,'pl-data'!$A:$BR,38+BS$3)</f>
        <v>0</v>
      </c>
      <c r="BT137" s="33">
        <f>-VLOOKUP($A137,'pl-data'!$A:$BR,23+BT$3)</f>
        <v>0</v>
      </c>
      <c r="BU137" s="34" t="str">
        <f t="shared" si="228"/>
        <v>n/a</v>
      </c>
      <c r="BV137" s="34" t="str">
        <f t="shared" si="229"/>
        <v>n/a</v>
      </c>
      <c r="BW137" s="8"/>
      <c r="BX137" s="33">
        <f t="shared" si="230"/>
        <v>0</v>
      </c>
      <c r="BY137" s="33">
        <f t="shared" si="231"/>
        <v>0</v>
      </c>
      <c r="BZ137" s="33">
        <f t="shared" si="232"/>
        <v>0</v>
      </c>
      <c r="CA137" s="34" t="str">
        <f t="shared" si="233"/>
        <v>n/a</v>
      </c>
      <c r="CB137" s="34" t="str">
        <f t="shared" si="234"/>
        <v>n/a</v>
      </c>
      <c r="CC137" s="8"/>
    </row>
    <row r="138" spans="1:81" hidden="1" outlineLevel="1" x14ac:dyDescent="0.2">
      <c r="A138" s="49">
        <v>2743</v>
      </c>
      <c r="B138" s="13" t="str">
        <f>+masterfile!D810</f>
        <v>2743 Investitionszuschüsse</v>
      </c>
      <c r="C138" s="8"/>
      <c r="D138" s="33">
        <f>-VLOOKUP($A138,'pl-data'!$A:$BR,8+D$3)</f>
        <v>0</v>
      </c>
      <c r="E138" s="33">
        <f>-VLOOKUP($A138,'pl-data'!$A:$BR,38+E$3)</f>
        <v>0</v>
      </c>
      <c r="F138" s="33">
        <f>-VLOOKUP($A138,'pl-data'!$A:$BR,23+F$3)</f>
        <v>0</v>
      </c>
      <c r="G138" s="34" t="str">
        <f t="shared" si="206"/>
        <v>n/a</v>
      </c>
      <c r="H138" s="34" t="str">
        <f t="shared" si="207"/>
        <v>n/a</v>
      </c>
      <c r="I138" s="8"/>
      <c r="J138" s="33">
        <f>-VLOOKUP($A138,'pl-data'!$A:$BR,8+J$3)</f>
        <v>0</v>
      </c>
      <c r="K138" s="33">
        <f>-VLOOKUP($A138,'pl-data'!$A:$BR,38+K$3)</f>
        <v>0</v>
      </c>
      <c r="L138" s="33">
        <f>-VLOOKUP($A138,'pl-data'!$A:$BR,23+L$3)</f>
        <v>0</v>
      </c>
      <c r="M138" s="34" t="str">
        <f t="shared" si="208"/>
        <v>n/a</v>
      </c>
      <c r="N138" s="34" t="str">
        <f t="shared" si="209"/>
        <v>n/a</v>
      </c>
      <c r="O138" s="8"/>
      <c r="P138" s="33">
        <f>-VLOOKUP($A138,'pl-data'!$A:$BR,8+P$3)</f>
        <v>0</v>
      </c>
      <c r="Q138" s="33">
        <f>-VLOOKUP($A138,'pl-data'!$A:$BR,38+Q$3)</f>
        <v>0</v>
      </c>
      <c r="R138" s="33">
        <f>-VLOOKUP($A138,'pl-data'!$A:$BR,23+R$3)</f>
        <v>0</v>
      </c>
      <c r="S138" s="34" t="str">
        <f t="shared" si="210"/>
        <v>n/a</v>
      </c>
      <c r="T138" s="34" t="str">
        <f t="shared" si="211"/>
        <v>n/a</v>
      </c>
      <c r="U138" s="8"/>
      <c r="V138" s="33">
        <f>-VLOOKUP($A138,'pl-data'!$A:$BR,8+V$3)</f>
        <v>0</v>
      </c>
      <c r="W138" s="33">
        <f>-VLOOKUP($A138,'pl-data'!$A:$BR,38+W$3)</f>
        <v>0</v>
      </c>
      <c r="X138" s="33">
        <f>-VLOOKUP($A138,'pl-data'!$A:$BR,23+X$3)</f>
        <v>0</v>
      </c>
      <c r="Y138" s="34" t="str">
        <f t="shared" si="212"/>
        <v>n/a</v>
      </c>
      <c r="Z138" s="34" t="str">
        <f t="shared" si="213"/>
        <v>n/a</v>
      </c>
      <c r="AA138" s="8"/>
      <c r="AB138" s="33">
        <f>-VLOOKUP($A138,'pl-data'!$A:$BR,8+AB$3)</f>
        <v>0</v>
      </c>
      <c r="AC138" s="33">
        <f>-VLOOKUP($A138,'pl-data'!$A:$BR,38+AC$3)</f>
        <v>0</v>
      </c>
      <c r="AD138" s="33">
        <f>-VLOOKUP($A138,'pl-data'!$A:$BR,23+AD$3)</f>
        <v>0</v>
      </c>
      <c r="AE138" s="34" t="str">
        <f t="shared" si="214"/>
        <v>n/a</v>
      </c>
      <c r="AF138" s="34" t="str">
        <f t="shared" si="215"/>
        <v>n/a</v>
      </c>
      <c r="AG138" s="8"/>
      <c r="AH138" s="33">
        <f>-VLOOKUP($A138,'pl-data'!$A:$BR,8+AH$3)</f>
        <v>0</v>
      </c>
      <c r="AI138" s="33">
        <f>-VLOOKUP($A138,'pl-data'!$A:$BR,38+AI$3)</f>
        <v>0</v>
      </c>
      <c r="AJ138" s="33">
        <f>-VLOOKUP($A138,'pl-data'!$A:$BR,23+AJ$3)</f>
        <v>0</v>
      </c>
      <c r="AK138" s="34" t="str">
        <f t="shared" si="216"/>
        <v>n/a</v>
      </c>
      <c r="AL138" s="34" t="str">
        <f t="shared" si="217"/>
        <v>n/a</v>
      </c>
      <c r="AM138" s="8"/>
      <c r="AN138" s="33">
        <f>-VLOOKUP($A138,'pl-data'!$A:$BR,8+AN$3)</f>
        <v>0</v>
      </c>
      <c r="AO138" s="33">
        <f>-VLOOKUP($A138,'pl-data'!$A:$BR,38+AO$3)</f>
        <v>0</v>
      </c>
      <c r="AP138" s="33">
        <f>-VLOOKUP($A138,'pl-data'!$A:$BR,23+AP$3)</f>
        <v>0</v>
      </c>
      <c r="AQ138" s="34" t="str">
        <f t="shared" si="218"/>
        <v>n/a</v>
      </c>
      <c r="AR138" s="34" t="str">
        <f t="shared" si="219"/>
        <v>n/a</v>
      </c>
      <c r="AS138" s="8"/>
      <c r="AT138" s="33">
        <f>-VLOOKUP($A138,'pl-data'!$A:$BR,8+AT$3)</f>
        <v>0</v>
      </c>
      <c r="AU138" s="33">
        <f>-VLOOKUP($A138,'pl-data'!$A:$BR,38+AU$3)</f>
        <v>0</v>
      </c>
      <c r="AV138" s="33">
        <f>-VLOOKUP($A138,'pl-data'!$A:$BR,23+AV$3)</f>
        <v>0</v>
      </c>
      <c r="AW138" s="34" t="str">
        <f t="shared" si="220"/>
        <v>n/a</v>
      </c>
      <c r="AX138" s="34" t="str">
        <f t="shared" si="221"/>
        <v>n/a</v>
      </c>
      <c r="AY138" s="8"/>
      <c r="AZ138" s="33">
        <f>-VLOOKUP($A138,'pl-data'!$A:$BR,8+AZ$3)</f>
        <v>0</v>
      </c>
      <c r="BA138" s="33">
        <f>-VLOOKUP($A138,'pl-data'!$A:$BR,38+BA$3)</f>
        <v>0</v>
      </c>
      <c r="BB138" s="33">
        <f>-VLOOKUP($A138,'pl-data'!$A:$BR,23+BB$3)</f>
        <v>0</v>
      </c>
      <c r="BC138" s="34" t="str">
        <f t="shared" si="222"/>
        <v>n/a</v>
      </c>
      <c r="BD138" s="34" t="str">
        <f t="shared" si="223"/>
        <v>n/a</v>
      </c>
      <c r="BE138" s="8"/>
      <c r="BF138" s="33">
        <f>-VLOOKUP($A138,'pl-data'!$A:$BR,8+BF$3)</f>
        <v>0</v>
      </c>
      <c r="BG138" s="33">
        <f>-VLOOKUP($A138,'pl-data'!$A:$BR,38+BG$3)</f>
        <v>0</v>
      </c>
      <c r="BH138" s="33">
        <f>-VLOOKUP($A138,'pl-data'!$A:$BR,23+BH$3)</f>
        <v>0</v>
      </c>
      <c r="BI138" s="34" t="str">
        <f t="shared" si="224"/>
        <v>n/a</v>
      </c>
      <c r="BJ138" s="34" t="str">
        <f t="shared" si="225"/>
        <v>n/a</v>
      </c>
      <c r="BK138" s="8"/>
      <c r="BL138" s="33">
        <f>-VLOOKUP($A138,'pl-data'!$A:$BR,8+BL$3)</f>
        <v>0</v>
      </c>
      <c r="BM138" s="33">
        <f>-VLOOKUP($A138,'pl-data'!$A:$BR,38+BM$3)</f>
        <v>0</v>
      </c>
      <c r="BN138" s="33">
        <f>-VLOOKUP($A138,'pl-data'!$A:$BR,23+BN$3)</f>
        <v>0</v>
      </c>
      <c r="BO138" s="34" t="str">
        <f t="shared" si="226"/>
        <v>n/a</v>
      </c>
      <c r="BP138" s="34" t="str">
        <f t="shared" si="227"/>
        <v>n/a</v>
      </c>
      <c r="BQ138" s="8"/>
      <c r="BR138" s="33">
        <f>-VLOOKUP($A138,'pl-data'!$A:$BR,8+BR$3)</f>
        <v>0</v>
      </c>
      <c r="BS138" s="33">
        <f>-VLOOKUP($A138,'pl-data'!$A:$BR,38+BS$3)</f>
        <v>0</v>
      </c>
      <c r="BT138" s="33">
        <f>-VLOOKUP($A138,'pl-data'!$A:$BR,23+BT$3)</f>
        <v>0</v>
      </c>
      <c r="BU138" s="34" t="str">
        <f t="shared" si="228"/>
        <v>n/a</v>
      </c>
      <c r="BV138" s="34" t="str">
        <f t="shared" si="229"/>
        <v>n/a</v>
      </c>
      <c r="BW138" s="8"/>
      <c r="BX138" s="33">
        <f t="shared" si="230"/>
        <v>0</v>
      </c>
      <c r="BY138" s="33">
        <f t="shared" si="231"/>
        <v>0</v>
      </c>
      <c r="BZ138" s="33">
        <f t="shared" si="232"/>
        <v>0</v>
      </c>
      <c r="CA138" s="34" t="str">
        <f t="shared" si="233"/>
        <v>n/a</v>
      </c>
      <c r="CB138" s="34" t="str">
        <f t="shared" si="234"/>
        <v>n/a</v>
      </c>
      <c r="CC138" s="8"/>
    </row>
    <row r="139" spans="1:81" hidden="1" outlineLevel="1" x14ac:dyDescent="0.2">
      <c r="A139" s="49">
        <v>2744</v>
      </c>
      <c r="B139" s="13" t="str">
        <f>+masterfile!D811</f>
        <v>2744 Investitionszulage</v>
      </c>
      <c r="C139" s="8"/>
      <c r="D139" s="33">
        <f>-VLOOKUP($A139,'pl-data'!$A:$BR,8+D$3)</f>
        <v>0</v>
      </c>
      <c r="E139" s="33">
        <f>-VLOOKUP($A139,'pl-data'!$A:$BR,38+E$3)</f>
        <v>0</v>
      </c>
      <c r="F139" s="33">
        <f>-VLOOKUP($A139,'pl-data'!$A:$BR,23+F$3)</f>
        <v>0</v>
      </c>
      <c r="G139" s="34" t="str">
        <f t="shared" si="206"/>
        <v>n/a</v>
      </c>
      <c r="H139" s="34" t="str">
        <f t="shared" si="207"/>
        <v>n/a</v>
      </c>
      <c r="I139" s="8"/>
      <c r="J139" s="33">
        <f>-VLOOKUP($A139,'pl-data'!$A:$BR,8+J$3)</f>
        <v>0</v>
      </c>
      <c r="K139" s="33">
        <f>-VLOOKUP($A139,'pl-data'!$A:$BR,38+K$3)</f>
        <v>0</v>
      </c>
      <c r="L139" s="33">
        <f>-VLOOKUP($A139,'pl-data'!$A:$BR,23+L$3)</f>
        <v>0</v>
      </c>
      <c r="M139" s="34" t="str">
        <f t="shared" si="208"/>
        <v>n/a</v>
      </c>
      <c r="N139" s="34" t="str">
        <f t="shared" si="209"/>
        <v>n/a</v>
      </c>
      <c r="O139" s="8"/>
      <c r="P139" s="33">
        <f>-VLOOKUP($A139,'pl-data'!$A:$BR,8+P$3)</f>
        <v>0</v>
      </c>
      <c r="Q139" s="33">
        <f>-VLOOKUP($A139,'pl-data'!$A:$BR,38+Q$3)</f>
        <v>0</v>
      </c>
      <c r="R139" s="33">
        <f>-VLOOKUP($A139,'pl-data'!$A:$BR,23+R$3)</f>
        <v>0</v>
      </c>
      <c r="S139" s="34" t="str">
        <f t="shared" si="210"/>
        <v>n/a</v>
      </c>
      <c r="T139" s="34" t="str">
        <f t="shared" si="211"/>
        <v>n/a</v>
      </c>
      <c r="U139" s="8"/>
      <c r="V139" s="33">
        <f>-VLOOKUP($A139,'pl-data'!$A:$BR,8+V$3)</f>
        <v>0</v>
      </c>
      <c r="W139" s="33">
        <f>-VLOOKUP($A139,'pl-data'!$A:$BR,38+W$3)</f>
        <v>0</v>
      </c>
      <c r="X139" s="33">
        <f>-VLOOKUP($A139,'pl-data'!$A:$BR,23+X$3)</f>
        <v>0</v>
      </c>
      <c r="Y139" s="34" t="str">
        <f t="shared" si="212"/>
        <v>n/a</v>
      </c>
      <c r="Z139" s="34" t="str">
        <f t="shared" si="213"/>
        <v>n/a</v>
      </c>
      <c r="AA139" s="8"/>
      <c r="AB139" s="33">
        <f>-VLOOKUP($A139,'pl-data'!$A:$BR,8+AB$3)</f>
        <v>0</v>
      </c>
      <c r="AC139" s="33">
        <f>-VLOOKUP($A139,'pl-data'!$A:$BR,38+AC$3)</f>
        <v>0</v>
      </c>
      <c r="AD139" s="33">
        <f>-VLOOKUP($A139,'pl-data'!$A:$BR,23+AD$3)</f>
        <v>0</v>
      </c>
      <c r="AE139" s="34" t="str">
        <f t="shared" si="214"/>
        <v>n/a</v>
      </c>
      <c r="AF139" s="34" t="str">
        <f t="shared" si="215"/>
        <v>n/a</v>
      </c>
      <c r="AG139" s="8"/>
      <c r="AH139" s="33">
        <f>-VLOOKUP($A139,'pl-data'!$A:$BR,8+AH$3)</f>
        <v>0</v>
      </c>
      <c r="AI139" s="33">
        <f>-VLOOKUP($A139,'pl-data'!$A:$BR,38+AI$3)</f>
        <v>0</v>
      </c>
      <c r="AJ139" s="33">
        <f>-VLOOKUP($A139,'pl-data'!$A:$BR,23+AJ$3)</f>
        <v>0</v>
      </c>
      <c r="AK139" s="34" t="str">
        <f t="shared" si="216"/>
        <v>n/a</v>
      </c>
      <c r="AL139" s="34" t="str">
        <f t="shared" si="217"/>
        <v>n/a</v>
      </c>
      <c r="AM139" s="8"/>
      <c r="AN139" s="33">
        <f>-VLOOKUP($A139,'pl-data'!$A:$BR,8+AN$3)</f>
        <v>0</v>
      </c>
      <c r="AO139" s="33">
        <f>-VLOOKUP($A139,'pl-data'!$A:$BR,38+AO$3)</f>
        <v>0</v>
      </c>
      <c r="AP139" s="33">
        <f>-VLOOKUP($A139,'pl-data'!$A:$BR,23+AP$3)</f>
        <v>0</v>
      </c>
      <c r="AQ139" s="34" t="str">
        <f t="shared" si="218"/>
        <v>n/a</v>
      </c>
      <c r="AR139" s="34" t="str">
        <f t="shared" si="219"/>
        <v>n/a</v>
      </c>
      <c r="AS139" s="8"/>
      <c r="AT139" s="33">
        <f>-VLOOKUP($A139,'pl-data'!$A:$BR,8+AT$3)</f>
        <v>0</v>
      </c>
      <c r="AU139" s="33">
        <f>-VLOOKUP($A139,'pl-data'!$A:$BR,38+AU$3)</f>
        <v>0</v>
      </c>
      <c r="AV139" s="33">
        <f>-VLOOKUP($A139,'pl-data'!$A:$BR,23+AV$3)</f>
        <v>0</v>
      </c>
      <c r="AW139" s="34" t="str">
        <f t="shared" si="220"/>
        <v>n/a</v>
      </c>
      <c r="AX139" s="34" t="str">
        <f t="shared" si="221"/>
        <v>n/a</v>
      </c>
      <c r="AY139" s="8"/>
      <c r="AZ139" s="33">
        <f>-VLOOKUP($A139,'pl-data'!$A:$BR,8+AZ$3)</f>
        <v>0</v>
      </c>
      <c r="BA139" s="33">
        <f>-VLOOKUP($A139,'pl-data'!$A:$BR,38+BA$3)</f>
        <v>0</v>
      </c>
      <c r="BB139" s="33">
        <f>-VLOOKUP($A139,'pl-data'!$A:$BR,23+BB$3)</f>
        <v>0</v>
      </c>
      <c r="BC139" s="34" t="str">
        <f t="shared" si="222"/>
        <v>n/a</v>
      </c>
      <c r="BD139" s="34" t="str">
        <f t="shared" si="223"/>
        <v>n/a</v>
      </c>
      <c r="BE139" s="8"/>
      <c r="BF139" s="33">
        <f>-VLOOKUP($A139,'pl-data'!$A:$BR,8+BF$3)</f>
        <v>0</v>
      </c>
      <c r="BG139" s="33">
        <f>-VLOOKUP($A139,'pl-data'!$A:$BR,38+BG$3)</f>
        <v>0</v>
      </c>
      <c r="BH139" s="33">
        <f>-VLOOKUP($A139,'pl-data'!$A:$BR,23+BH$3)</f>
        <v>0</v>
      </c>
      <c r="BI139" s="34" t="str">
        <f t="shared" si="224"/>
        <v>n/a</v>
      </c>
      <c r="BJ139" s="34" t="str">
        <f t="shared" si="225"/>
        <v>n/a</v>
      </c>
      <c r="BK139" s="8"/>
      <c r="BL139" s="33">
        <f>-VLOOKUP($A139,'pl-data'!$A:$BR,8+BL$3)</f>
        <v>0</v>
      </c>
      <c r="BM139" s="33">
        <f>-VLOOKUP($A139,'pl-data'!$A:$BR,38+BM$3)</f>
        <v>0</v>
      </c>
      <c r="BN139" s="33">
        <f>-VLOOKUP($A139,'pl-data'!$A:$BR,23+BN$3)</f>
        <v>0</v>
      </c>
      <c r="BO139" s="34" t="str">
        <f t="shared" si="226"/>
        <v>n/a</v>
      </c>
      <c r="BP139" s="34" t="str">
        <f t="shared" si="227"/>
        <v>n/a</v>
      </c>
      <c r="BQ139" s="8"/>
      <c r="BR139" s="33">
        <f>-VLOOKUP($A139,'pl-data'!$A:$BR,8+BR$3)</f>
        <v>0</v>
      </c>
      <c r="BS139" s="33">
        <f>-VLOOKUP($A139,'pl-data'!$A:$BR,38+BS$3)</f>
        <v>0</v>
      </c>
      <c r="BT139" s="33">
        <f>-VLOOKUP($A139,'pl-data'!$A:$BR,23+BT$3)</f>
        <v>0</v>
      </c>
      <c r="BU139" s="34" t="str">
        <f t="shared" si="228"/>
        <v>n/a</v>
      </c>
      <c r="BV139" s="34" t="str">
        <f t="shared" si="229"/>
        <v>n/a</v>
      </c>
      <c r="BW139" s="8"/>
      <c r="BX139" s="33">
        <f t="shared" si="230"/>
        <v>0</v>
      </c>
      <c r="BY139" s="33">
        <f t="shared" si="231"/>
        <v>0</v>
      </c>
      <c r="BZ139" s="33">
        <f t="shared" si="232"/>
        <v>0</v>
      </c>
      <c r="CA139" s="34" t="str">
        <f t="shared" si="233"/>
        <v>n/a</v>
      </c>
      <c r="CB139" s="34" t="str">
        <f t="shared" si="234"/>
        <v>n/a</v>
      </c>
      <c r="CC139" s="8"/>
    </row>
    <row r="140" spans="1:81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33">
        <f>-VLOOKUP($A140,'pl-data'!$A:$BR,8+D$3)</f>
        <v>0</v>
      </c>
      <c r="E140" s="33">
        <f>-VLOOKUP($A140,'pl-data'!$A:$BR,38+E$3)</f>
        <v>0</v>
      </c>
      <c r="F140" s="33">
        <f>-VLOOKUP($A140,'pl-data'!$A:$BR,23+F$3)</f>
        <v>0</v>
      </c>
      <c r="G140" s="34" t="str">
        <f t="shared" si="206"/>
        <v>n/a</v>
      </c>
      <c r="H140" s="34" t="str">
        <f t="shared" si="207"/>
        <v>n/a</v>
      </c>
      <c r="I140" s="8"/>
      <c r="J140" s="33">
        <f>-VLOOKUP($A140,'pl-data'!$A:$BR,8+J$3)</f>
        <v>0</v>
      </c>
      <c r="K140" s="33">
        <f>-VLOOKUP($A140,'pl-data'!$A:$BR,38+K$3)</f>
        <v>0</v>
      </c>
      <c r="L140" s="33">
        <f>-VLOOKUP($A140,'pl-data'!$A:$BR,23+L$3)</f>
        <v>0</v>
      </c>
      <c r="M140" s="34" t="str">
        <f t="shared" si="208"/>
        <v>n/a</v>
      </c>
      <c r="N140" s="34" t="str">
        <f t="shared" si="209"/>
        <v>n/a</v>
      </c>
      <c r="O140" s="8"/>
      <c r="P140" s="33">
        <f>-VLOOKUP($A140,'pl-data'!$A:$BR,8+P$3)</f>
        <v>0</v>
      </c>
      <c r="Q140" s="33">
        <f>-VLOOKUP($A140,'pl-data'!$A:$BR,38+Q$3)</f>
        <v>0</v>
      </c>
      <c r="R140" s="33">
        <f>-VLOOKUP($A140,'pl-data'!$A:$BR,23+R$3)</f>
        <v>0</v>
      </c>
      <c r="S140" s="34" t="str">
        <f t="shared" si="210"/>
        <v>n/a</v>
      </c>
      <c r="T140" s="34" t="str">
        <f t="shared" si="211"/>
        <v>n/a</v>
      </c>
      <c r="U140" s="8"/>
      <c r="V140" s="33">
        <f>-VLOOKUP($A140,'pl-data'!$A:$BR,8+V$3)</f>
        <v>0</v>
      </c>
      <c r="W140" s="33">
        <f>-VLOOKUP($A140,'pl-data'!$A:$BR,38+W$3)</f>
        <v>0</v>
      </c>
      <c r="X140" s="33">
        <f>-VLOOKUP($A140,'pl-data'!$A:$BR,23+X$3)</f>
        <v>0</v>
      </c>
      <c r="Y140" s="34" t="str">
        <f t="shared" si="212"/>
        <v>n/a</v>
      </c>
      <c r="Z140" s="34" t="str">
        <f t="shared" si="213"/>
        <v>n/a</v>
      </c>
      <c r="AA140" s="8"/>
      <c r="AB140" s="33">
        <f>-VLOOKUP($A140,'pl-data'!$A:$BR,8+AB$3)</f>
        <v>0</v>
      </c>
      <c r="AC140" s="33">
        <f>-VLOOKUP($A140,'pl-data'!$A:$BR,38+AC$3)</f>
        <v>0</v>
      </c>
      <c r="AD140" s="33">
        <f>-VLOOKUP($A140,'pl-data'!$A:$BR,23+AD$3)</f>
        <v>0</v>
      </c>
      <c r="AE140" s="34" t="str">
        <f t="shared" si="214"/>
        <v>n/a</v>
      </c>
      <c r="AF140" s="34" t="str">
        <f t="shared" si="215"/>
        <v>n/a</v>
      </c>
      <c r="AG140" s="8"/>
      <c r="AH140" s="33">
        <f>-VLOOKUP($A140,'pl-data'!$A:$BR,8+AH$3)</f>
        <v>0</v>
      </c>
      <c r="AI140" s="33">
        <f>-VLOOKUP($A140,'pl-data'!$A:$BR,38+AI$3)</f>
        <v>0</v>
      </c>
      <c r="AJ140" s="33">
        <f>-VLOOKUP($A140,'pl-data'!$A:$BR,23+AJ$3)</f>
        <v>0</v>
      </c>
      <c r="AK140" s="34" t="str">
        <f t="shared" si="216"/>
        <v>n/a</v>
      </c>
      <c r="AL140" s="34" t="str">
        <f t="shared" si="217"/>
        <v>n/a</v>
      </c>
      <c r="AM140" s="8"/>
      <c r="AN140" s="33">
        <f>-VLOOKUP($A140,'pl-data'!$A:$BR,8+AN$3)</f>
        <v>0</v>
      </c>
      <c r="AO140" s="33">
        <f>-VLOOKUP($A140,'pl-data'!$A:$BR,38+AO$3)</f>
        <v>0</v>
      </c>
      <c r="AP140" s="33">
        <f>-VLOOKUP($A140,'pl-data'!$A:$BR,23+AP$3)</f>
        <v>0</v>
      </c>
      <c r="AQ140" s="34" t="str">
        <f t="shared" si="218"/>
        <v>n/a</v>
      </c>
      <c r="AR140" s="34" t="str">
        <f t="shared" si="219"/>
        <v>n/a</v>
      </c>
      <c r="AS140" s="8"/>
      <c r="AT140" s="33">
        <f>-VLOOKUP($A140,'pl-data'!$A:$BR,8+AT$3)</f>
        <v>0</v>
      </c>
      <c r="AU140" s="33">
        <f>-VLOOKUP($A140,'pl-data'!$A:$BR,38+AU$3)</f>
        <v>0</v>
      </c>
      <c r="AV140" s="33">
        <f>-VLOOKUP($A140,'pl-data'!$A:$BR,23+AV$3)</f>
        <v>0</v>
      </c>
      <c r="AW140" s="34" t="str">
        <f t="shared" si="220"/>
        <v>n/a</v>
      </c>
      <c r="AX140" s="34" t="str">
        <f t="shared" si="221"/>
        <v>n/a</v>
      </c>
      <c r="AY140" s="8"/>
      <c r="AZ140" s="33">
        <f>-VLOOKUP($A140,'pl-data'!$A:$BR,8+AZ$3)</f>
        <v>0</v>
      </c>
      <c r="BA140" s="33">
        <f>-VLOOKUP($A140,'pl-data'!$A:$BR,38+BA$3)</f>
        <v>0</v>
      </c>
      <c r="BB140" s="33">
        <f>-VLOOKUP($A140,'pl-data'!$A:$BR,23+BB$3)</f>
        <v>0</v>
      </c>
      <c r="BC140" s="34" t="str">
        <f t="shared" si="222"/>
        <v>n/a</v>
      </c>
      <c r="BD140" s="34" t="str">
        <f t="shared" si="223"/>
        <v>n/a</v>
      </c>
      <c r="BE140" s="8"/>
      <c r="BF140" s="33">
        <f>-VLOOKUP($A140,'pl-data'!$A:$BR,8+BF$3)</f>
        <v>0</v>
      </c>
      <c r="BG140" s="33">
        <f>-VLOOKUP($A140,'pl-data'!$A:$BR,38+BG$3)</f>
        <v>0</v>
      </c>
      <c r="BH140" s="33">
        <f>-VLOOKUP($A140,'pl-data'!$A:$BR,23+BH$3)</f>
        <v>0</v>
      </c>
      <c r="BI140" s="34" t="str">
        <f t="shared" si="224"/>
        <v>n/a</v>
      </c>
      <c r="BJ140" s="34" t="str">
        <f t="shared" si="225"/>
        <v>n/a</v>
      </c>
      <c r="BK140" s="8"/>
      <c r="BL140" s="33">
        <f>-VLOOKUP($A140,'pl-data'!$A:$BR,8+BL$3)</f>
        <v>0</v>
      </c>
      <c r="BM140" s="33">
        <f>-VLOOKUP($A140,'pl-data'!$A:$BR,38+BM$3)</f>
        <v>0</v>
      </c>
      <c r="BN140" s="33">
        <f>-VLOOKUP($A140,'pl-data'!$A:$BR,23+BN$3)</f>
        <v>0</v>
      </c>
      <c r="BO140" s="34" t="str">
        <f t="shared" si="226"/>
        <v>n/a</v>
      </c>
      <c r="BP140" s="34" t="str">
        <f t="shared" si="227"/>
        <v>n/a</v>
      </c>
      <c r="BQ140" s="8"/>
      <c r="BR140" s="33">
        <f>-VLOOKUP($A140,'pl-data'!$A:$BR,8+BR$3)</f>
        <v>0</v>
      </c>
      <c r="BS140" s="33">
        <f>-VLOOKUP($A140,'pl-data'!$A:$BR,38+BS$3)</f>
        <v>0</v>
      </c>
      <c r="BT140" s="33">
        <f>-VLOOKUP($A140,'pl-data'!$A:$BR,23+BT$3)</f>
        <v>0</v>
      </c>
      <c r="BU140" s="34" t="str">
        <f t="shared" si="228"/>
        <v>n/a</v>
      </c>
      <c r="BV140" s="34" t="str">
        <f t="shared" si="229"/>
        <v>n/a</v>
      </c>
      <c r="BW140" s="8"/>
      <c r="BX140" s="33">
        <f t="shared" si="230"/>
        <v>0</v>
      </c>
      <c r="BY140" s="33">
        <f t="shared" si="231"/>
        <v>0</v>
      </c>
      <c r="BZ140" s="33">
        <f t="shared" si="232"/>
        <v>0</v>
      </c>
      <c r="CA140" s="34" t="str">
        <f t="shared" si="233"/>
        <v>n/a</v>
      </c>
      <c r="CB140" s="34" t="str">
        <f t="shared" si="234"/>
        <v>n/a</v>
      </c>
      <c r="CC140" s="8"/>
    </row>
    <row r="141" spans="1:81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33">
        <f>-VLOOKUP($A141,'pl-data'!$A:$BR,8+D$3)</f>
        <v>0</v>
      </c>
      <c r="E141" s="33">
        <f>-VLOOKUP($A141,'pl-data'!$A:$BR,38+E$3)</f>
        <v>0</v>
      </c>
      <c r="F141" s="33">
        <f>-VLOOKUP($A141,'pl-data'!$A:$BR,23+F$3)</f>
        <v>0</v>
      </c>
      <c r="G141" s="34" t="str">
        <f t="shared" si="206"/>
        <v>n/a</v>
      </c>
      <c r="H141" s="34" t="str">
        <f t="shared" si="207"/>
        <v>n/a</v>
      </c>
      <c r="I141" s="8"/>
      <c r="J141" s="33">
        <f>-VLOOKUP($A141,'pl-data'!$A:$BR,8+J$3)</f>
        <v>0</v>
      </c>
      <c r="K141" s="33">
        <f>-VLOOKUP($A141,'pl-data'!$A:$BR,38+K$3)</f>
        <v>0</v>
      </c>
      <c r="L141" s="33">
        <f>-VLOOKUP($A141,'pl-data'!$A:$BR,23+L$3)</f>
        <v>0</v>
      </c>
      <c r="M141" s="34" t="str">
        <f t="shared" si="208"/>
        <v>n/a</v>
      </c>
      <c r="N141" s="34" t="str">
        <f t="shared" si="209"/>
        <v>n/a</v>
      </c>
      <c r="O141" s="8"/>
      <c r="P141" s="33">
        <f>-VLOOKUP($A141,'pl-data'!$A:$BR,8+P$3)</f>
        <v>0</v>
      </c>
      <c r="Q141" s="33">
        <f>-VLOOKUP($A141,'pl-data'!$A:$BR,38+Q$3)</f>
        <v>0</v>
      </c>
      <c r="R141" s="33">
        <f>-VLOOKUP($A141,'pl-data'!$A:$BR,23+R$3)</f>
        <v>0</v>
      </c>
      <c r="S141" s="34" t="str">
        <f t="shared" si="210"/>
        <v>n/a</v>
      </c>
      <c r="T141" s="34" t="str">
        <f t="shared" si="211"/>
        <v>n/a</v>
      </c>
      <c r="U141" s="8"/>
      <c r="V141" s="33">
        <f>-VLOOKUP($A141,'pl-data'!$A:$BR,8+V$3)</f>
        <v>0</v>
      </c>
      <c r="W141" s="33">
        <f>-VLOOKUP($A141,'pl-data'!$A:$BR,38+W$3)</f>
        <v>0</v>
      </c>
      <c r="X141" s="33">
        <f>-VLOOKUP($A141,'pl-data'!$A:$BR,23+X$3)</f>
        <v>0</v>
      </c>
      <c r="Y141" s="34" t="str">
        <f t="shared" si="212"/>
        <v>n/a</v>
      </c>
      <c r="Z141" s="34" t="str">
        <f t="shared" si="213"/>
        <v>n/a</v>
      </c>
      <c r="AA141" s="8"/>
      <c r="AB141" s="33">
        <f>-VLOOKUP($A141,'pl-data'!$A:$BR,8+AB$3)</f>
        <v>0</v>
      </c>
      <c r="AC141" s="33">
        <f>-VLOOKUP($A141,'pl-data'!$A:$BR,38+AC$3)</f>
        <v>0</v>
      </c>
      <c r="AD141" s="33">
        <f>-VLOOKUP($A141,'pl-data'!$A:$BR,23+AD$3)</f>
        <v>0</v>
      </c>
      <c r="AE141" s="34" t="str">
        <f t="shared" si="214"/>
        <v>n/a</v>
      </c>
      <c r="AF141" s="34" t="str">
        <f t="shared" si="215"/>
        <v>n/a</v>
      </c>
      <c r="AG141" s="8"/>
      <c r="AH141" s="33">
        <f>-VLOOKUP($A141,'pl-data'!$A:$BR,8+AH$3)</f>
        <v>0</v>
      </c>
      <c r="AI141" s="33">
        <f>-VLOOKUP($A141,'pl-data'!$A:$BR,38+AI$3)</f>
        <v>0</v>
      </c>
      <c r="AJ141" s="33">
        <f>-VLOOKUP($A141,'pl-data'!$A:$BR,23+AJ$3)</f>
        <v>0</v>
      </c>
      <c r="AK141" s="34" t="str">
        <f t="shared" si="216"/>
        <v>n/a</v>
      </c>
      <c r="AL141" s="34" t="str">
        <f t="shared" si="217"/>
        <v>n/a</v>
      </c>
      <c r="AM141" s="8"/>
      <c r="AN141" s="33">
        <f>-VLOOKUP($A141,'pl-data'!$A:$BR,8+AN$3)</f>
        <v>0</v>
      </c>
      <c r="AO141" s="33">
        <f>-VLOOKUP($A141,'pl-data'!$A:$BR,38+AO$3)</f>
        <v>0</v>
      </c>
      <c r="AP141" s="33">
        <f>-VLOOKUP($A141,'pl-data'!$A:$BR,23+AP$3)</f>
        <v>0</v>
      </c>
      <c r="AQ141" s="34" t="str">
        <f t="shared" si="218"/>
        <v>n/a</v>
      </c>
      <c r="AR141" s="34" t="str">
        <f t="shared" si="219"/>
        <v>n/a</v>
      </c>
      <c r="AS141" s="8"/>
      <c r="AT141" s="33">
        <f>-VLOOKUP($A141,'pl-data'!$A:$BR,8+AT$3)</f>
        <v>0</v>
      </c>
      <c r="AU141" s="33">
        <f>-VLOOKUP($A141,'pl-data'!$A:$BR,38+AU$3)</f>
        <v>0</v>
      </c>
      <c r="AV141" s="33">
        <f>-VLOOKUP($A141,'pl-data'!$A:$BR,23+AV$3)</f>
        <v>0</v>
      </c>
      <c r="AW141" s="34" t="str">
        <f t="shared" si="220"/>
        <v>n/a</v>
      </c>
      <c r="AX141" s="34" t="str">
        <f t="shared" si="221"/>
        <v>n/a</v>
      </c>
      <c r="AY141" s="8"/>
      <c r="AZ141" s="33">
        <f>-VLOOKUP($A141,'pl-data'!$A:$BR,8+AZ$3)</f>
        <v>0</v>
      </c>
      <c r="BA141" s="33">
        <f>-VLOOKUP($A141,'pl-data'!$A:$BR,38+BA$3)</f>
        <v>0</v>
      </c>
      <c r="BB141" s="33">
        <f>-VLOOKUP($A141,'pl-data'!$A:$BR,23+BB$3)</f>
        <v>0</v>
      </c>
      <c r="BC141" s="34" t="str">
        <f t="shared" si="222"/>
        <v>n/a</v>
      </c>
      <c r="BD141" s="34" t="str">
        <f t="shared" si="223"/>
        <v>n/a</v>
      </c>
      <c r="BE141" s="8"/>
      <c r="BF141" s="33">
        <f>-VLOOKUP($A141,'pl-data'!$A:$BR,8+BF$3)</f>
        <v>0</v>
      </c>
      <c r="BG141" s="33">
        <f>-VLOOKUP($A141,'pl-data'!$A:$BR,38+BG$3)</f>
        <v>0</v>
      </c>
      <c r="BH141" s="33">
        <f>-VLOOKUP($A141,'pl-data'!$A:$BR,23+BH$3)</f>
        <v>0</v>
      </c>
      <c r="BI141" s="34" t="str">
        <f t="shared" si="224"/>
        <v>n/a</v>
      </c>
      <c r="BJ141" s="34" t="str">
        <f t="shared" si="225"/>
        <v>n/a</v>
      </c>
      <c r="BK141" s="8"/>
      <c r="BL141" s="33">
        <f>-VLOOKUP($A141,'pl-data'!$A:$BR,8+BL$3)</f>
        <v>0</v>
      </c>
      <c r="BM141" s="33">
        <f>-VLOOKUP($A141,'pl-data'!$A:$BR,38+BM$3)</f>
        <v>0</v>
      </c>
      <c r="BN141" s="33">
        <f>-VLOOKUP($A141,'pl-data'!$A:$BR,23+BN$3)</f>
        <v>0</v>
      </c>
      <c r="BO141" s="34" t="str">
        <f t="shared" si="226"/>
        <v>n/a</v>
      </c>
      <c r="BP141" s="34" t="str">
        <f t="shared" si="227"/>
        <v>n/a</v>
      </c>
      <c r="BQ141" s="8"/>
      <c r="BR141" s="33">
        <f>-VLOOKUP($A141,'pl-data'!$A:$BR,8+BR$3)</f>
        <v>0</v>
      </c>
      <c r="BS141" s="33">
        <f>-VLOOKUP($A141,'pl-data'!$A:$BR,38+BS$3)</f>
        <v>0</v>
      </c>
      <c r="BT141" s="33">
        <f>-VLOOKUP($A141,'pl-data'!$A:$BR,23+BT$3)</f>
        <v>0</v>
      </c>
      <c r="BU141" s="34" t="str">
        <f t="shared" si="228"/>
        <v>n/a</v>
      </c>
      <c r="BV141" s="34" t="str">
        <f t="shared" si="229"/>
        <v>n/a</v>
      </c>
      <c r="BW141" s="8"/>
      <c r="BX141" s="33">
        <f t="shared" si="230"/>
        <v>0</v>
      </c>
      <c r="BY141" s="33">
        <f t="shared" si="231"/>
        <v>0</v>
      </c>
      <c r="BZ141" s="33">
        <f t="shared" si="232"/>
        <v>0</v>
      </c>
      <c r="CA141" s="34" t="str">
        <f t="shared" si="233"/>
        <v>n/a</v>
      </c>
      <c r="CB141" s="34" t="str">
        <f t="shared" si="234"/>
        <v>n/a</v>
      </c>
      <c r="CC141" s="8"/>
    </row>
    <row r="142" spans="1:81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33">
        <f>-VLOOKUP($A142,'pl-data'!$A:$BR,8+D$3)</f>
        <v>0</v>
      </c>
      <c r="E142" s="33">
        <f>-VLOOKUP($A142,'pl-data'!$A:$BR,38+E$3)</f>
        <v>0</v>
      </c>
      <c r="F142" s="33">
        <f>-VLOOKUP($A142,'pl-data'!$A:$BR,23+F$3)</f>
        <v>0</v>
      </c>
      <c r="G142" s="34" t="str">
        <f t="shared" si="206"/>
        <v>n/a</v>
      </c>
      <c r="H142" s="34" t="str">
        <f t="shared" si="207"/>
        <v>n/a</v>
      </c>
      <c r="I142" s="8"/>
      <c r="J142" s="33">
        <f>-VLOOKUP($A142,'pl-data'!$A:$BR,8+J$3)</f>
        <v>0</v>
      </c>
      <c r="K142" s="33">
        <f>-VLOOKUP($A142,'pl-data'!$A:$BR,38+K$3)</f>
        <v>0</v>
      </c>
      <c r="L142" s="33">
        <f>-VLOOKUP($A142,'pl-data'!$A:$BR,23+L$3)</f>
        <v>0</v>
      </c>
      <c r="M142" s="34" t="str">
        <f t="shared" si="208"/>
        <v>n/a</v>
      </c>
      <c r="N142" s="34" t="str">
        <f t="shared" si="209"/>
        <v>n/a</v>
      </c>
      <c r="O142" s="8"/>
      <c r="P142" s="33">
        <f>-VLOOKUP($A142,'pl-data'!$A:$BR,8+P$3)</f>
        <v>0</v>
      </c>
      <c r="Q142" s="33">
        <f>-VLOOKUP($A142,'pl-data'!$A:$BR,38+Q$3)</f>
        <v>0</v>
      </c>
      <c r="R142" s="33">
        <f>-VLOOKUP($A142,'pl-data'!$A:$BR,23+R$3)</f>
        <v>0</v>
      </c>
      <c r="S142" s="34" t="str">
        <f t="shared" si="210"/>
        <v>n/a</v>
      </c>
      <c r="T142" s="34" t="str">
        <f t="shared" si="211"/>
        <v>n/a</v>
      </c>
      <c r="U142" s="8"/>
      <c r="V142" s="33">
        <f>-VLOOKUP($A142,'pl-data'!$A:$BR,8+V$3)</f>
        <v>0</v>
      </c>
      <c r="W142" s="33">
        <f>-VLOOKUP($A142,'pl-data'!$A:$BR,38+W$3)</f>
        <v>0</v>
      </c>
      <c r="X142" s="33">
        <f>-VLOOKUP($A142,'pl-data'!$A:$BR,23+X$3)</f>
        <v>0</v>
      </c>
      <c r="Y142" s="34" t="str">
        <f t="shared" si="212"/>
        <v>n/a</v>
      </c>
      <c r="Z142" s="34" t="str">
        <f t="shared" si="213"/>
        <v>n/a</v>
      </c>
      <c r="AA142" s="8"/>
      <c r="AB142" s="33">
        <f>-VLOOKUP($A142,'pl-data'!$A:$BR,8+AB$3)</f>
        <v>0</v>
      </c>
      <c r="AC142" s="33">
        <f>-VLOOKUP($A142,'pl-data'!$A:$BR,38+AC$3)</f>
        <v>0</v>
      </c>
      <c r="AD142" s="33">
        <f>-VLOOKUP($A142,'pl-data'!$A:$BR,23+AD$3)</f>
        <v>0</v>
      </c>
      <c r="AE142" s="34" t="str">
        <f t="shared" si="214"/>
        <v>n/a</v>
      </c>
      <c r="AF142" s="34" t="str">
        <f t="shared" si="215"/>
        <v>n/a</v>
      </c>
      <c r="AG142" s="8"/>
      <c r="AH142" s="33">
        <f>-VLOOKUP($A142,'pl-data'!$A:$BR,8+AH$3)</f>
        <v>0</v>
      </c>
      <c r="AI142" s="33">
        <f>-VLOOKUP($A142,'pl-data'!$A:$BR,38+AI$3)</f>
        <v>0</v>
      </c>
      <c r="AJ142" s="33">
        <f>-VLOOKUP($A142,'pl-data'!$A:$BR,23+AJ$3)</f>
        <v>0</v>
      </c>
      <c r="AK142" s="34" t="str">
        <f t="shared" si="216"/>
        <v>n/a</v>
      </c>
      <c r="AL142" s="34" t="str">
        <f t="shared" si="217"/>
        <v>n/a</v>
      </c>
      <c r="AM142" s="8"/>
      <c r="AN142" s="33">
        <f>-VLOOKUP($A142,'pl-data'!$A:$BR,8+AN$3)</f>
        <v>0</v>
      </c>
      <c r="AO142" s="33">
        <f>-VLOOKUP($A142,'pl-data'!$A:$BR,38+AO$3)</f>
        <v>0</v>
      </c>
      <c r="AP142" s="33">
        <f>-VLOOKUP($A142,'pl-data'!$A:$BR,23+AP$3)</f>
        <v>0</v>
      </c>
      <c r="AQ142" s="34" t="str">
        <f t="shared" si="218"/>
        <v>n/a</v>
      </c>
      <c r="AR142" s="34" t="str">
        <f t="shared" si="219"/>
        <v>n/a</v>
      </c>
      <c r="AS142" s="8"/>
      <c r="AT142" s="33">
        <f>-VLOOKUP($A142,'pl-data'!$A:$BR,8+AT$3)</f>
        <v>0</v>
      </c>
      <c r="AU142" s="33">
        <f>-VLOOKUP($A142,'pl-data'!$A:$BR,38+AU$3)</f>
        <v>0</v>
      </c>
      <c r="AV142" s="33">
        <f>-VLOOKUP($A142,'pl-data'!$A:$BR,23+AV$3)</f>
        <v>0</v>
      </c>
      <c r="AW142" s="34" t="str">
        <f t="shared" si="220"/>
        <v>n/a</v>
      </c>
      <c r="AX142" s="34" t="str">
        <f t="shared" si="221"/>
        <v>n/a</v>
      </c>
      <c r="AY142" s="8"/>
      <c r="AZ142" s="33">
        <f>-VLOOKUP($A142,'pl-data'!$A:$BR,8+AZ$3)</f>
        <v>0</v>
      </c>
      <c r="BA142" s="33">
        <f>-VLOOKUP($A142,'pl-data'!$A:$BR,38+BA$3)</f>
        <v>0</v>
      </c>
      <c r="BB142" s="33">
        <f>-VLOOKUP($A142,'pl-data'!$A:$BR,23+BB$3)</f>
        <v>0</v>
      </c>
      <c r="BC142" s="34" t="str">
        <f t="shared" si="222"/>
        <v>n/a</v>
      </c>
      <c r="BD142" s="34" t="str">
        <f t="shared" si="223"/>
        <v>n/a</v>
      </c>
      <c r="BE142" s="8"/>
      <c r="BF142" s="33">
        <f>-VLOOKUP($A142,'pl-data'!$A:$BR,8+BF$3)</f>
        <v>0</v>
      </c>
      <c r="BG142" s="33">
        <f>-VLOOKUP($A142,'pl-data'!$A:$BR,38+BG$3)</f>
        <v>0</v>
      </c>
      <c r="BH142" s="33">
        <f>-VLOOKUP($A142,'pl-data'!$A:$BR,23+BH$3)</f>
        <v>0</v>
      </c>
      <c r="BI142" s="34" t="str">
        <f t="shared" si="224"/>
        <v>n/a</v>
      </c>
      <c r="BJ142" s="34" t="str">
        <f t="shared" si="225"/>
        <v>n/a</v>
      </c>
      <c r="BK142" s="8"/>
      <c r="BL142" s="33">
        <f>-VLOOKUP($A142,'pl-data'!$A:$BR,8+BL$3)</f>
        <v>0</v>
      </c>
      <c r="BM142" s="33">
        <f>-VLOOKUP($A142,'pl-data'!$A:$BR,38+BM$3)</f>
        <v>0</v>
      </c>
      <c r="BN142" s="33">
        <f>-VLOOKUP($A142,'pl-data'!$A:$BR,23+BN$3)</f>
        <v>0</v>
      </c>
      <c r="BO142" s="34" t="str">
        <f t="shared" si="226"/>
        <v>n/a</v>
      </c>
      <c r="BP142" s="34" t="str">
        <f t="shared" si="227"/>
        <v>n/a</v>
      </c>
      <c r="BQ142" s="8"/>
      <c r="BR142" s="33">
        <f>-VLOOKUP($A142,'pl-data'!$A:$BR,8+BR$3)</f>
        <v>0</v>
      </c>
      <c r="BS142" s="33">
        <f>-VLOOKUP($A142,'pl-data'!$A:$BR,38+BS$3)</f>
        <v>0</v>
      </c>
      <c r="BT142" s="33">
        <f>-VLOOKUP($A142,'pl-data'!$A:$BR,23+BT$3)</f>
        <v>0</v>
      </c>
      <c r="BU142" s="34" t="str">
        <f t="shared" si="228"/>
        <v>n/a</v>
      </c>
      <c r="BV142" s="34" t="str">
        <f t="shared" si="229"/>
        <v>n/a</v>
      </c>
      <c r="BW142" s="8"/>
      <c r="BX142" s="33">
        <f t="shared" si="230"/>
        <v>0</v>
      </c>
      <c r="BY142" s="33">
        <f t="shared" si="231"/>
        <v>0</v>
      </c>
      <c r="BZ142" s="33">
        <f t="shared" si="232"/>
        <v>0</v>
      </c>
      <c r="CA142" s="34" t="str">
        <f t="shared" si="233"/>
        <v>n/a</v>
      </c>
      <c r="CB142" s="34" t="str">
        <f t="shared" si="234"/>
        <v>n/a</v>
      </c>
      <c r="CC142" s="8"/>
    </row>
    <row r="143" spans="1:81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33">
        <f>-VLOOKUP($A143,'pl-data'!$A:$BR,8+D$3)</f>
        <v>0</v>
      </c>
      <c r="E143" s="33">
        <f>-VLOOKUP($A143,'pl-data'!$A:$BR,38+E$3)</f>
        <v>0</v>
      </c>
      <c r="F143" s="33">
        <f>-VLOOKUP($A143,'pl-data'!$A:$BR,23+F$3)</f>
        <v>0</v>
      </c>
      <c r="G143" s="34" t="str">
        <f t="shared" si="206"/>
        <v>n/a</v>
      </c>
      <c r="H143" s="34" t="str">
        <f t="shared" si="207"/>
        <v>n/a</v>
      </c>
      <c r="I143" s="8"/>
      <c r="J143" s="33">
        <f>-VLOOKUP($A143,'pl-data'!$A:$BR,8+J$3)</f>
        <v>0</v>
      </c>
      <c r="K143" s="33">
        <f>-VLOOKUP($A143,'pl-data'!$A:$BR,38+K$3)</f>
        <v>0</v>
      </c>
      <c r="L143" s="33">
        <f>-VLOOKUP($A143,'pl-data'!$A:$BR,23+L$3)</f>
        <v>0</v>
      </c>
      <c r="M143" s="34" t="str">
        <f t="shared" si="208"/>
        <v>n/a</v>
      </c>
      <c r="N143" s="34" t="str">
        <f t="shared" si="209"/>
        <v>n/a</v>
      </c>
      <c r="O143" s="8"/>
      <c r="P143" s="33">
        <f>-VLOOKUP($A143,'pl-data'!$A:$BR,8+P$3)</f>
        <v>0</v>
      </c>
      <c r="Q143" s="33">
        <f>-VLOOKUP($A143,'pl-data'!$A:$BR,38+Q$3)</f>
        <v>0</v>
      </c>
      <c r="R143" s="33">
        <f>-VLOOKUP($A143,'pl-data'!$A:$BR,23+R$3)</f>
        <v>0</v>
      </c>
      <c r="S143" s="34" t="str">
        <f t="shared" si="210"/>
        <v>n/a</v>
      </c>
      <c r="T143" s="34" t="str">
        <f t="shared" si="211"/>
        <v>n/a</v>
      </c>
      <c r="U143" s="8"/>
      <c r="V143" s="33">
        <f>-VLOOKUP($A143,'pl-data'!$A:$BR,8+V$3)</f>
        <v>0</v>
      </c>
      <c r="W143" s="33">
        <f>-VLOOKUP($A143,'pl-data'!$A:$BR,38+W$3)</f>
        <v>0</v>
      </c>
      <c r="X143" s="33">
        <f>-VLOOKUP($A143,'pl-data'!$A:$BR,23+X$3)</f>
        <v>0</v>
      </c>
      <c r="Y143" s="34" t="str">
        <f t="shared" si="212"/>
        <v>n/a</v>
      </c>
      <c r="Z143" s="34" t="str">
        <f t="shared" si="213"/>
        <v>n/a</v>
      </c>
      <c r="AA143" s="8"/>
      <c r="AB143" s="33">
        <f>-VLOOKUP($A143,'pl-data'!$A:$BR,8+AB$3)</f>
        <v>0</v>
      </c>
      <c r="AC143" s="33">
        <f>-VLOOKUP($A143,'pl-data'!$A:$BR,38+AC$3)</f>
        <v>0</v>
      </c>
      <c r="AD143" s="33">
        <f>-VLOOKUP($A143,'pl-data'!$A:$BR,23+AD$3)</f>
        <v>0</v>
      </c>
      <c r="AE143" s="34" t="str">
        <f t="shared" si="214"/>
        <v>n/a</v>
      </c>
      <c r="AF143" s="34" t="str">
        <f t="shared" si="215"/>
        <v>n/a</v>
      </c>
      <c r="AG143" s="8"/>
      <c r="AH143" s="33">
        <f>-VLOOKUP($A143,'pl-data'!$A:$BR,8+AH$3)</f>
        <v>0</v>
      </c>
      <c r="AI143" s="33">
        <f>-VLOOKUP($A143,'pl-data'!$A:$BR,38+AI$3)</f>
        <v>0</v>
      </c>
      <c r="AJ143" s="33">
        <f>-VLOOKUP($A143,'pl-data'!$A:$BR,23+AJ$3)</f>
        <v>0</v>
      </c>
      <c r="AK143" s="34" t="str">
        <f t="shared" si="216"/>
        <v>n/a</v>
      </c>
      <c r="AL143" s="34" t="str">
        <f t="shared" si="217"/>
        <v>n/a</v>
      </c>
      <c r="AM143" s="8"/>
      <c r="AN143" s="33">
        <f>-VLOOKUP($A143,'pl-data'!$A:$BR,8+AN$3)</f>
        <v>0</v>
      </c>
      <c r="AO143" s="33">
        <f>-VLOOKUP($A143,'pl-data'!$A:$BR,38+AO$3)</f>
        <v>0</v>
      </c>
      <c r="AP143" s="33">
        <f>-VLOOKUP($A143,'pl-data'!$A:$BR,23+AP$3)</f>
        <v>0</v>
      </c>
      <c r="AQ143" s="34" t="str">
        <f t="shared" si="218"/>
        <v>n/a</v>
      </c>
      <c r="AR143" s="34" t="str">
        <f t="shared" si="219"/>
        <v>n/a</v>
      </c>
      <c r="AS143" s="8"/>
      <c r="AT143" s="33">
        <f>-VLOOKUP($A143,'pl-data'!$A:$BR,8+AT$3)</f>
        <v>0</v>
      </c>
      <c r="AU143" s="33">
        <f>-VLOOKUP($A143,'pl-data'!$A:$BR,38+AU$3)</f>
        <v>0</v>
      </c>
      <c r="AV143" s="33">
        <f>-VLOOKUP($A143,'pl-data'!$A:$BR,23+AV$3)</f>
        <v>0</v>
      </c>
      <c r="AW143" s="34" t="str">
        <f t="shared" si="220"/>
        <v>n/a</v>
      </c>
      <c r="AX143" s="34" t="str">
        <f t="shared" si="221"/>
        <v>n/a</v>
      </c>
      <c r="AY143" s="8"/>
      <c r="AZ143" s="33">
        <f>-VLOOKUP($A143,'pl-data'!$A:$BR,8+AZ$3)</f>
        <v>0</v>
      </c>
      <c r="BA143" s="33">
        <f>-VLOOKUP($A143,'pl-data'!$A:$BR,38+BA$3)</f>
        <v>0</v>
      </c>
      <c r="BB143" s="33">
        <f>-VLOOKUP($A143,'pl-data'!$A:$BR,23+BB$3)</f>
        <v>0</v>
      </c>
      <c r="BC143" s="34" t="str">
        <f t="shared" si="222"/>
        <v>n/a</v>
      </c>
      <c r="BD143" s="34" t="str">
        <f t="shared" si="223"/>
        <v>n/a</v>
      </c>
      <c r="BE143" s="8"/>
      <c r="BF143" s="33">
        <f>-VLOOKUP($A143,'pl-data'!$A:$BR,8+BF$3)</f>
        <v>0</v>
      </c>
      <c r="BG143" s="33">
        <f>-VLOOKUP($A143,'pl-data'!$A:$BR,38+BG$3)</f>
        <v>0</v>
      </c>
      <c r="BH143" s="33">
        <f>-VLOOKUP($A143,'pl-data'!$A:$BR,23+BH$3)</f>
        <v>0</v>
      </c>
      <c r="BI143" s="34" t="str">
        <f t="shared" si="224"/>
        <v>n/a</v>
      </c>
      <c r="BJ143" s="34" t="str">
        <f t="shared" si="225"/>
        <v>n/a</v>
      </c>
      <c r="BK143" s="8"/>
      <c r="BL143" s="33">
        <f>-VLOOKUP($A143,'pl-data'!$A:$BR,8+BL$3)</f>
        <v>0</v>
      </c>
      <c r="BM143" s="33">
        <f>-VLOOKUP($A143,'pl-data'!$A:$BR,38+BM$3)</f>
        <v>0</v>
      </c>
      <c r="BN143" s="33">
        <f>-VLOOKUP($A143,'pl-data'!$A:$BR,23+BN$3)</f>
        <v>0</v>
      </c>
      <c r="BO143" s="34" t="str">
        <f t="shared" si="226"/>
        <v>n/a</v>
      </c>
      <c r="BP143" s="34" t="str">
        <f t="shared" si="227"/>
        <v>n/a</v>
      </c>
      <c r="BQ143" s="8"/>
      <c r="BR143" s="33">
        <f>-VLOOKUP($A143,'pl-data'!$A:$BR,8+BR$3)</f>
        <v>0</v>
      </c>
      <c r="BS143" s="33">
        <f>-VLOOKUP($A143,'pl-data'!$A:$BR,38+BS$3)</f>
        <v>0</v>
      </c>
      <c r="BT143" s="33">
        <f>-VLOOKUP($A143,'pl-data'!$A:$BR,23+BT$3)</f>
        <v>0</v>
      </c>
      <c r="BU143" s="34" t="str">
        <f t="shared" si="228"/>
        <v>n/a</v>
      </c>
      <c r="BV143" s="34" t="str">
        <f t="shared" si="229"/>
        <v>n/a</v>
      </c>
      <c r="BW143" s="8"/>
      <c r="BX143" s="33">
        <f t="shared" si="230"/>
        <v>0</v>
      </c>
      <c r="BY143" s="33">
        <f t="shared" si="231"/>
        <v>0</v>
      </c>
      <c r="BZ143" s="33">
        <f t="shared" si="232"/>
        <v>0</v>
      </c>
      <c r="CA143" s="34" t="str">
        <f t="shared" si="233"/>
        <v>n/a</v>
      </c>
      <c r="CB143" s="34" t="str">
        <f t="shared" si="234"/>
        <v>n/a</v>
      </c>
      <c r="CC143" s="8"/>
    </row>
    <row r="144" spans="1:81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33">
        <f>-VLOOKUP($A144,'pl-data'!$A:$BR,8+D$3)</f>
        <v>0</v>
      </c>
      <c r="E144" s="33">
        <f>-VLOOKUP($A144,'pl-data'!$A:$BR,38+E$3)</f>
        <v>0</v>
      </c>
      <c r="F144" s="33">
        <f>-VLOOKUP($A144,'pl-data'!$A:$BR,23+F$3)</f>
        <v>0</v>
      </c>
      <c r="G144" s="34" t="str">
        <f t="shared" si="206"/>
        <v>n/a</v>
      </c>
      <c r="H144" s="34" t="str">
        <f t="shared" si="207"/>
        <v>n/a</v>
      </c>
      <c r="I144" s="8"/>
      <c r="J144" s="33">
        <f>-VLOOKUP($A144,'pl-data'!$A:$BR,8+J$3)</f>
        <v>0</v>
      </c>
      <c r="K144" s="33">
        <f>-VLOOKUP($A144,'pl-data'!$A:$BR,38+K$3)</f>
        <v>0</v>
      </c>
      <c r="L144" s="33">
        <f>-VLOOKUP($A144,'pl-data'!$A:$BR,23+L$3)</f>
        <v>0</v>
      </c>
      <c r="M144" s="34" t="str">
        <f t="shared" si="208"/>
        <v>n/a</v>
      </c>
      <c r="N144" s="34" t="str">
        <f t="shared" si="209"/>
        <v>n/a</v>
      </c>
      <c r="O144" s="8"/>
      <c r="P144" s="33">
        <f>-VLOOKUP($A144,'pl-data'!$A:$BR,8+P$3)</f>
        <v>0</v>
      </c>
      <c r="Q144" s="33">
        <f>-VLOOKUP($A144,'pl-data'!$A:$BR,38+Q$3)</f>
        <v>0</v>
      </c>
      <c r="R144" s="33">
        <f>-VLOOKUP($A144,'pl-data'!$A:$BR,23+R$3)</f>
        <v>0</v>
      </c>
      <c r="S144" s="34" t="str">
        <f t="shared" si="210"/>
        <v>n/a</v>
      </c>
      <c r="T144" s="34" t="str">
        <f t="shared" si="211"/>
        <v>n/a</v>
      </c>
      <c r="U144" s="8"/>
      <c r="V144" s="33">
        <f>-VLOOKUP($A144,'pl-data'!$A:$BR,8+V$3)</f>
        <v>0</v>
      </c>
      <c r="W144" s="33">
        <f>-VLOOKUP($A144,'pl-data'!$A:$BR,38+W$3)</f>
        <v>0</v>
      </c>
      <c r="X144" s="33">
        <f>-VLOOKUP($A144,'pl-data'!$A:$BR,23+X$3)</f>
        <v>0</v>
      </c>
      <c r="Y144" s="34" t="str">
        <f t="shared" si="212"/>
        <v>n/a</v>
      </c>
      <c r="Z144" s="34" t="str">
        <f t="shared" si="213"/>
        <v>n/a</v>
      </c>
      <c r="AA144" s="8"/>
      <c r="AB144" s="33">
        <f>-VLOOKUP($A144,'pl-data'!$A:$BR,8+AB$3)</f>
        <v>0</v>
      </c>
      <c r="AC144" s="33">
        <f>-VLOOKUP($A144,'pl-data'!$A:$BR,38+AC$3)</f>
        <v>0</v>
      </c>
      <c r="AD144" s="33">
        <f>-VLOOKUP($A144,'pl-data'!$A:$BR,23+AD$3)</f>
        <v>0</v>
      </c>
      <c r="AE144" s="34" t="str">
        <f t="shared" si="214"/>
        <v>n/a</v>
      </c>
      <c r="AF144" s="34" t="str">
        <f t="shared" si="215"/>
        <v>n/a</v>
      </c>
      <c r="AG144" s="8"/>
      <c r="AH144" s="33">
        <f>-VLOOKUP($A144,'pl-data'!$A:$BR,8+AH$3)</f>
        <v>0</v>
      </c>
      <c r="AI144" s="33">
        <f>-VLOOKUP($A144,'pl-data'!$A:$BR,38+AI$3)</f>
        <v>0</v>
      </c>
      <c r="AJ144" s="33">
        <f>-VLOOKUP($A144,'pl-data'!$A:$BR,23+AJ$3)</f>
        <v>0</v>
      </c>
      <c r="AK144" s="34" t="str">
        <f t="shared" si="216"/>
        <v>n/a</v>
      </c>
      <c r="AL144" s="34" t="str">
        <f t="shared" si="217"/>
        <v>n/a</v>
      </c>
      <c r="AM144" s="8"/>
      <c r="AN144" s="33">
        <f>-VLOOKUP($A144,'pl-data'!$A:$BR,8+AN$3)</f>
        <v>0</v>
      </c>
      <c r="AO144" s="33">
        <f>-VLOOKUP($A144,'pl-data'!$A:$BR,38+AO$3)</f>
        <v>0</v>
      </c>
      <c r="AP144" s="33">
        <f>-VLOOKUP($A144,'pl-data'!$A:$BR,23+AP$3)</f>
        <v>0</v>
      </c>
      <c r="AQ144" s="34" t="str">
        <f t="shared" si="218"/>
        <v>n/a</v>
      </c>
      <c r="AR144" s="34" t="str">
        <f t="shared" si="219"/>
        <v>n/a</v>
      </c>
      <c r="AS144" s="8"/>
      <c r="AT144" s="33">
        <f>-VLOOKUP($A144,'pl-data'!$A:$BR,8+AT$3)</f>
        <v>0</v>
      </c>
      <c r="AU144" s="33">
        <f>-VLOOKUP($A144,'pl-data'!$A:$BR,38+AU$3)</f>
        <v>0</v>
      </c>
      <c r="AV144" s="33">
        <f>-VLOOKUP($A144,'pl-data'!$A:$BR,23+AV$3)</f>
        <v>0</v>
      </c>
      <c r="AW144" s="34" t="str">
        <f t="shared" si="220"/>
        <v>n/a</v>
      </c>
      <c r="AX144" s="34" t="str">
        <f t="shared" si="221"/>
        <v>n/a</v>
      </c>
      <c r="AY144" s="8"/>
      <c r="AZ144" s="33">
        <f>-VLOOKUP($A144,'pl-data'!$A:$BR,8+AZ$3)</f>
        <v>0</v>
      </c>
      <c r="BA144" s="33">
        <f>-VLOOKUP($A144,'pl-data'!$A:$BR,38+BA$3)</f>
        <v>0</v>
      </c>
      <c r="BB144" s="33">
        <f>-VLOOKUP($A144,'pl-data'!$A:$BR,23+BB$3)</f>
        <v>0</v>
      </c>
      <c r="BC144" s="34" t="str">
        <f t="shared" si="222"/>
        <v>n/a</v>
      </c>
      <c r="BD144" s="34" t="str">
        <f t="shared" si="223"/>
        <v>n/a</v>
      </c>
      <c r="BE144" s="8"/>
      <c r="BF144" s="33">
        <f>-VLOOKUP($A144,'pl-data'!$A:$BR,8+BF$3)</f>
        <v>0</v>
      </c>
      <c r="BG144" s="33">
        <f>-VLOOKUP($A144,'pl-data'!$A:$BR,38+BG$3)</f>
        <v>0</v>
      </c>
      <c r="BH144" s="33">
        <f>-VLOOKUP($A144,'pl-data'!$A:$BR,23+BH$3)</f>
        <v>0</v>
      </c>
      <c r="BI144" s="34" t="str">
        <f t="shared" si="224"/>
        <v>n/a</v>
      </c>
      <c r="BJ144" s="34" t="str">
        <f t="shared" si="225"/>
        <v>n/a</v>
      </c>
      <c r="BK144" s="8"/>
      <c r="BL144" s="33">
        <f>-VLOOKUP($A144,'pl-data'!$A:$BR,8+BL$3)</f>
        <v>0</v>
      </c>
      <c r="BM144" s="33">
        <f>-VLOOKUP($A144,'pl-data'!$A:$BR,38+BM$3)</f>
        <v>0</v>
      </c>
      <c r="BN144" s="33">
        <f>-VLOOKUP($A144,'pl-data'!$A:$BR,23+BN$3)</f>
        <v>0</v>
      </c>
      <c r="BO144" s="34" t="str">
        <f t="shared" si="226"/>
        <v>n/a</v>
      </c>
      <c r="BP144" s="34" t="str">
        <f t="shared" si="227"/>
        <v>n/a</v>
      </c>
      <c r="BQ144" s="8"/>
      <c r="BR144" s="33">
        <f>-VLOOKUP($A144,'pl-data'!$A:$BR,8+BR$3)</f>
        <v>0</v>
      </c>
      <c r="BS144" s="33">
        <f>-VLOOKUP($A144,'pl-data'!$A:$BR,38+BS$3)</f>
        <v>0</v>
      </c>
      <c r="BT144" s="33">
        <f>-VLOOKUP($A144,'pl-data'!$A:$BR,23+BT$3)</f>
        <v>0</v>
      </c>
      <c r="BU144" s="34" t="str">
        <f t="shared" si="228"/>
        <v>n/a</v>
      </c>
      <c r="BV144" s="34" t="str">
        <f t="shared" si="229"/>
        <v>n/a</v>
      </c>
      <c r="BW144" s="8"/>
      <c r="BX144" s="33">
        <f t="shared" si="230"/>
        <v>0</v>
      </c>
      <c r="BY144" s="33">
        <f t="shared" si="231"/>
        <v>0</v>
      </c>
      <c r="BZ144" s="33">
        <f t="shared" si="232"/>
        <v>0</v>
      </c>
      <c r="CA144" s="34" t="str">
        <f t="shared" si="233"/>
        <v>n/a</v>
      </c>
      <c r="CB144" s="34" t="str">
        <f t="shared" si="234"/>
        <v>n/a</v>
      </c>
      <c r="CC144" s="8"/>
    </row>
    <row r="145" spans="1:81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33">
        <f>-VLOOKUP($A145,'pl-data'!$A:$BR,8+D$3)</f>
        <v>0</v>
      </c>
      <c r="E145" s="33">
        <f>-VLOOKUP($A145,'pl-data'!$A:$BR,38+E$3)</f>
        <v>0</v>
      </c>
      <c r="F145" s="33">
        <f>-VLOOKUP($A145,'pl-data'!$A:$BR,23+F$3)</f>
        <v>0</v>
      </c>
      <c r="G145" s="34" t="str">
        <f t="shared" si="206"/>
        <v>n/a</v>
      </c>
      <c r="H145" s="34" t="str">
        <f t="shared" si="207"/>
        <v>n/a</v>
      </c>
      <c r="I145" s="8"/>
      <c r="J145" s="33">
        <f>-VLOOKUP($A145,'pl-data'!$A:$BR,8+J$3)</f>
        <v>0</v>
      </c>
      <c r="K145" s="33">
        <f>-VLOOKUP($A145,'pl-data'!$A:$BR,38+K$3)</f>
        <v>0</v>
      </c>
      <c r="L145" s="33">
        <f>-VLOOKUP($A145,'pl-data'!$A:$BR,23+L$3)</f>
        <v>0</v>
      </c>
      <c r="M145" s="34" t="str">
        <f t="shared" si="208"/>
        <v>n/a</v>
      </c>
      <c r="N145" s="34" t="str">
        <f t="shared" si="209"/>
        <v>n/a</v>
      </c>
      <c r="O145" s="8"/>
      <c r="P145" s="33">
        <f>-VLOOKUP($A145,'pl-data'!$A:$BR,8+P$3)</f>
        <v>0</v>
      </c>
      <c r="Q145" s="33">
        <f>-VLOOKUP($A145,'pl-data'!$A:$BR,38+Q$3)</f>
        <v>0</v>
      </c>
      <c r="R145" s="33">
        <f>-VLOOKUP($A145,'pl-data'!$A:$BR,23+R$3)</f>
        <v>0</v>
      </c>
      <c r="S145" s="34" t="str">
        <f t="shared" si="210"/>
        <v>n/a</v>
      </c>
      <c r="T145" s="34" t="str">
        <f t="shared" si="211"/>
        <v>n/a</v>
      </c>
      <c r="U145" s="8"/>
      <c r="V145" s="33">
        <f>-VLOOKUP($A145,'pl-data'!$A:$BR,8+V$3)</f>
        <v>0</v>
      </c>
      <c r="W145" s="33">
        <f>-VLOOKUP($A145,'pl-data'!$A:$BR,38+W$3)</f>
        <v>0</v>
      </c>
      <c r="X145" s="33">
        <f>-VLOOKUP($A145,'pl-data'!$A:$BR,23+X$3)</f>
        <v>0</v>
      </c>
      <c r="Y145" s="34" t="str">
        <f t="shared" si="212"/>
        <v>n/a</v>
      </c>
      <c r="Z145" s="34" t="str">
        <f t="shared" si="213"/>
        <v>n/a</v>
      </c>
      <c r="AA145" s="8"/>
      <c r="AB145" s="33">
        <f>-VLOOKUP($A145,'pl-data'!$A:$BR,8+AB$3)</f>
        <v>0</v>
      </c>
      <c r="AC145" s="33">
        <f>-VLOOKUP($A145,'pl-data'!$A:$BR,38+AC$3)</f>
        <v>0</v>
      </c>
      <c r="AD145" s="33">
        <f>-VLOOKUP($A145,'pl-data'!$A:$BR,23+AD$3)</f>
        <v>0</v>
      </c>
      <c r="AE145" s="34" t="str">
        <f t="shared" si="214"/>
        <v>n/a</v>
      </c>
      <c r="AF145" s="34" t="str">
        <f t="shared" si="215"/>
        <v>n/a</v>
      </c>
      <c r="AG145" s="8"/>
      <c r="AH145" s="33">
        <f>-VLOOKUP($A145,'pl-data'!$A:$BR,8+AH$3)</f>
        <v>0</v>
      </c>
      <c r="AI145" s="33">
        <f>-VLOOKUP($A145,'pl-data'!$A:$BR,38+AI$3)</f>
        <v>0</v>
      </c>
      <c r="AJ145" s="33">
        <f>-VLOOKUP($A145,'pl-data'!$A:$BR,23+AJ$3)</f>
        <v>0</v>
      </c>
      <c r="AK145" s="34" t="str">
        <f t="shared" si="216"/>
        <v>n/a</v>
      </c>
      <c r="AL145" s="34" t="str">
        <f t="shared" si="217"/>
        <v>n/a</v>
      </c>
      <c r="AM145" s="8"/>
      <c r="AN145" s="33">
        <f>-VLOOKUP($A145,'pl-data'!$A:$BR,8+AN$3)</f>
        <v>0</v>
      </c>
      <c r="AO145" s="33">
        <f>-VLOOKUP($A145,'pl-data'!$A:$BR,38+AO$3)</f>
        <v>0</v>
      </c>
      <c r="AP145" s="33">
        <f>-VLOOKUP($A145,'pl-data'!$A:$BR,23+AP$3)</f>
        <v>0</v>
      </c>
      <c r="AQ145" s="34" t="str">
        <f t="shared" si="218"/>
        <v>n/a</v>
      </c>
      <c r="AR145" s="34" t="str">
        <f t="shared" si="219"/>
        <v>n/a</v>
      </c>
      <c r="AS145" s="8"/>
      <c r="AT145" s="33">
        <f>-VLOOKUP($A145,'pl-data'!$A:$BR,8+AT$3)</f>
        <v>0</v>
      </c>
      <c r="AU145" s="33">
        <f>-VLOOKUP($A145,'pl-data'!$A:$BR,38+AU$3)</f>
        <v>0</v>
      </c>
      <c r="AV145" s="33">
        <f>-VLOOKUP($A145,'pl-data'!$A:$BR,23+AV$3)</f>
        <v>0</v>
      </c>
      <c r="AW145" s="34" t="str">
        <f t="shared" si="220"/>
        <v>n/a</v>
      </c>
      <c r="AX145" s="34" t="str">
        <f t="shared" si="221"/>
        <v>n/a</v>
      </c>
      <c r="AY145" s="8"/>
      <c r="AZ145" s="33">
        <f>-VLOOKUP($A145,'pl-data'!$A:$BR,8+AZ$3)</f>
        <v>0</v>
      </c>
      <c r="BA145" s="33">
        <f>-VLOOKUP($A145,'pl-data'!$A:$BR,38+BA$3)</f>
        <v>0</v>
      </c>
      <c r="BB145" s="33">
        <f>-VLOOKUP($A145,'pl-data'!$A:$BR,23+BB$3)</f>
        <v>0</v>
      </c>
      <c r="BC145" s="34" t="str">
        <f t="shared" si="222"/>
        <v>n/a</v>
      </c>
      <c r="BD145" s="34" t="str">
        <f t="shared" si="223"/>
        <v>n/a</v>
      </c>
      <c r="BE145" s="8"/>
      <c r="BF145" s="33">
        <f>-VLOOKUP($A145,'pl-data'!$A:$BR,8+BF$3)</f>
        <v>0</v>
      </c>
      <c r="BG145" s="33">
        <f>-VLOOKUP($A145,'pl-data'!$A:$BR,38+BG$3)</f>
        <v>0</v>
      </c>
      <c r="BH145" s="33">
        <f>-VLOOKUP($A145,'pl-data'!$A:$BR,23+BH$3)</f>
        <v>0</v>
      </c>
      <c r="BI145" s="34" t="str">
        <f t="shared" si="224"/>
        <v>n/a</v>
      </c>
      <c r="BJ145" s="34" t="str">
        <f t="shared" si="225"/>
        <v>n/a</v>
      </c>
      <c r="BK145" s="8"/>
      <c r="BL145" s="33">
        <f>-VLOOKUP($A145,'pl-data'!$A:$BR,8+BL$3)</f>
        <v>0</v>
      </c>
      <c r="BM145" s="33">
        <f>-VLOOKUP($A145,'pl-data'!$A:$BR,38+BM$3)</f>
        <v>0</v>
      </c>
      <c r="BN145" s="33">
        <f>-VLOOKUP($A145,'pl-data'!$A:$BR,23+BN$3)</f>
        <v>0</v>
      </c>
      <c r="BO145" s="34" t="str">
        <f t="shared" si="226"/>
        <v>n/a</v>
      </c>
      <c r="BP145" s="34" t="str">
        <f t="shared" si="227"/>
        <v>n/a</v>
      </c>
      <c r="BQ145" s="8"/>
      <c r="BR145" s="33">
        <f>-VLOOKUP($A145,'pl-data'!$A:$BR,8+BR$3)</f>
        <v>0</v>
      </c>
      <c r="BS145" s="33">
        <f>-VLOOKUP($A145,'pl-data'!$A:$BR,38+BS$3)</f>
        <v>0</v>
      </c>
      <c r="BT145" s="33">
        <f>-VLOOKUP($A145,'pl-data'!$A:$BR,23+BT$3)</f>
        <v>0</v>
      </c>
      <c r="BU145" s="34" t="str">
        <f t="shared" si="228"/>
        <v>n/a</v>
      </c>
      <c r="BV145" s="34" t="str">
        <f t="shared" si="229"/>
        <v>n/a</v>
      </c>
      <c r="BW145" s="8"/>
      <c r="BX145" s="33">
        <f t="shared" si="230"/>
        <v>0</v>
      </c>
      <c r="BY145" s="33">
        <f t="shared" si="231"/>
        <v>0</v>
      </c>
      <c r="BZ145" s="33">
        <f t="shared" si="232"/>
        <v>0</v>
      </c>
      <c r="CA145" s="34" t="str">
        <f t="shared" si="233"/>
        <v>n/a</v>
      </c>
      <c r="CB145" s="34" t="str">
        <f t="shared" si="234"/>
        <v>n/a</v>
      </c>
      <c r="CC145" s="8"/>
    </row>
    <row r="146" spans="1:81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33">
        <f>-VLOOKUP($A146,'pl-data'!$A:$BR,8+D$3)</f>
        <v>0</v>
      </c>
      <c r="E146" s="33">
        <f>-VLOOKUP($A146,'pl-data'!$A:$BR,38+E$3)</f>
        <v>0</v>
      </c>
      <c r="F146" s="33">
        <f>-VLOOKUP($A146,'pl-data'!$A:$BR,23+F$3)</f>
        <v>0</v>
      </c>
      <c r="G146" s="34" t="str">
        <f t="shared" si="206"/>
        <v>n/a</v>
      </c>
      <c r="H146" s="34" t="str">
        <f t="shared" si="207"/>
        <v>n/a</v>
      </c>
      <c r="I146" s="8"/>
      <c r="J146" s="33">
        <f>-VLOOKUP($A146,'pl-data'!$A:$BR,8+J$3)</f>
        <v>0</v>
      </c>
      <c r="K146" s="33">
        <f>-VLOOKUP($A146,'pl-data'!$A:$BR,38+K$3)</f>
        <v>0</v>
      </c>
      <c r="L146" s="33">
        <f>-VLOOKUP($A146,'pl-data'!$A:$BR,23+L$3)</f>
        <v>0</v>
      </c>
      <c r="M146" s="34" t="str">
        <f t="shared" si="208"/>
        <v>n/a</v>
      </c>
      <c r="N146" s="34" t="str">
        <f t="shared" si="209"/>
        <v>n/a</v>
      </c>
      <c r="O146" s="8"/>
      <c r="P146" s="33">
        <f>-VLOOKUP($A146,'pl-data'!$A:$BR,8+P$3)</f>
        <v>0</v>
      </c>
      <c r="Q146" s="33">
        <f>-VLOOKUP($A146,'pl-data'!$A:$BR,38+Q$3)</f>
        <v>0</v>
      </c>
      <c r="R146" s="33">
        <f>-VLOOKUP($A146,'pl-data'!$A:$BR,23+R$3)</f>
        <v>0</v>
      </c>
      <c r="S146" s="34" t="str">
        <f t="shared" si="210"/>
        <v>n/a</v>
      </c>
      <c r="T146" s="34" t="str">
        <f t="shared" si="211"/>
        <v>n/a</v>
      </c>
      <c r="U146" s="8"/>
      <c r="V146" s="33">
        <f>-VLOOKUP($A146,'pl-data'!$A:$BR,8+V$3)</f>
        <v>0</v>
      </c>
      <c r="W146" s="33">
        <f>-VLOOKUP($A146,'pl-data'!$A:$BR,38+W$3)</f>
        <v>0</v>
      </c>
      <c r="X146" s="33">
        <f>-VLOOKUP($A146,'pl-data'!$A:$BR,23+X$3)</f>
        <v>0</v>
      </c>
      <c r="Y146" s="34" t="str">
        <f t="shared" si="212"/>
        <v>n/a</v>
      </c>
      <c r="Z146" s="34" t="str">
        <f t="shared" si="213"/>
        <v>n/a</v>
      </c>
      <c r="AA146" s="8"/>
      <c r="AB146" s="33">
        <f>-VLOOKUP($A146,'pl-data'!$A:$BR,8+AB$3)</f>
        <v>0</v>
      </c>
      <c r="AC146" s="33">
        <f>-VLOOKUP($A146,'pl-data'!$A:$BR,38+AC$3)</f>
        <v>0</v>
      </c>
      <c r="AD146" s="33">
        <f>-VLOOKUP($A146,'pl-data'!$A:$BR,23+AD$3)</f>
        <v>0</v>
      </c>
      <c r="AE146" s="34" t="str">
        <f t="shared" si="214"/>
        <v>n/a</v>
      </c>
      <c r="AF146" s="34" t="str">
        <f t="shared" si="215"/>
        <v>n/a</v>
      </c>
      <c r="AG146" s="8"/>
      <c r="AH146" s="33">
        <f>-VLOOKUP($A146,'pl-data'!$A:$BR,8+AH$3)</f>
        <v>0</v>
      </c>
      <c r="AI146" s="33">
        <f>-VLOOKUP($A146,'pl-data'!$A:$BR,38+AI$3)</f>
        <v>0</v>
      </c>
      <c r="AJ146" s="33">
        <f>-VLOOKUP($A146,'pl-data'!$A:$BR,23+AJ$3)</f>
        <v>0</v>
      </c>
      <c r="AK146" s="34" t="str">
        <f t="shared" si="216"/>
        <v>n/a</v>
      </c>
      <c r="AL146" s="34" t="str">
        <f t="shared" si="217"/>
        <v>n/a</v>
      </c>
      <c r="AM146" s="8"/>
      <c r="AN146" s="33">
        <f>-VLOOKUP($A146,'pl-data'!$A:$BR,8+AN$3)</f>
        <v>0</v>
      </c>
      <c r="AO146" s="33">
        <f>-VLOOKUP($A146,'pl-data'!$A:$BR,38+AO$3)</f>
        <v>0</v>
      </c>
      <c r="AP146" s="33">
        <f>-VLOOKUP($A146,'pl-data'!$A:$BR,23+AP$3)</f>
        <v>0</v>
      </c>
      <c r="AQ146" s="34" t="str">
        <f t="shared" si="218"/>
        <v>n/a</v>
      </c>
      <c r="AR146" s="34" t="str">
        <f t="shared" si="219"/>
        <v>n/a</v>
      </c>
      <c r="AS146" s="8"/>
      <c r="AT146" s="33">
        <f>-VLOOKUP($A146,'pl-data'!$A:$BR,8+AT$3)</f>
        <v>0</v>
      </c>
      <c r="AU146" s="33">
        <f>-VLOOKUP($A146,'pl-data'!$A:$BR,38+AU$3)</f>
        <v>0</v>
      </c>
      <c r="AV146" s="33">
        <f>-VLOOKUP($A146,'pl-data'!$A:$BR,23+AV$3)</f>
        <v>0</v>
      </c>
      <c r="AW146" s="34" t="str">
        <f t="shared" si="220"/>
        <v>n/a</v>
      </c>
      <c r="AX146" s="34" t="str">
        <f t="shared" si="221"/>
        <v>n/a</v>
      </c>
      <c r="AY146" s="8"/>
      <c r="AZ146" s="33">
        <f>-VLOOKUP($A146,'pl-data'!$A:$BR,8+AZ$3)</f>
        <v>0</v>
      </c>
      <c r="BA146" s="33">
        <f>-VLOOKUP($A146,'pl-data'!$A:$BR,38+BA$3)</f>
        <v>0</v>
      </c>
      <c r="BB146" s="33">
        <f>-VLOOKUP($A146,'pl-data'!$A:$BR,23+BB$3)</f>
        <v>0</v>
      </c>
      <c r="BC146" s="34" t="str">
        <f t="shared" si="222"/>
        <v>n/a</v>
      </c>
      <c r="BD146" s="34" t="str">
        <f t="shared" si="223"/>
        <v>n/a</v>
      </c>
      <c r="BE146" s="8"/>
      <c r="BF146" s="33">
        <f>-VLOOKUP($A146,'pl-data'!$A:$BR,8+BF$3)</f>
        <v>0</v>
      </c>
      <c r="BG146" s="33">
        <f>-VLOOKUP($A146,'pl-data'!$A:$BR,38+BG$3)</f>
        <v>0</v>
      </c>
      <c r="BH146" s="33">
        <f>-VLOOKUP($A146,'pl-data'!$A:$BR,23+BH$3)</f>
        <v>0</v>
      </c>
      <c r="BI146" s="34" t="str">
        <f t="shared" si="224"/>
        <v>n/a</v>
      </c>
      <c r="BJ146" s="34" t="str">
        <f t="shared" si="225"/>
        <v>n/a</v>
      </c>
      <c r="BK146" s="8"/>
      <c r="BL146" s="33">
        <f>-VLOOKUP($A146,'pl-data'!$A:$BR,8+BL$3)</f>
        <v>0</v>
      </c>
      <c r="BM146" s="33">
        <f>-VLOOKUP($A146,'pl-data'!$A:$BR,38+BM$3)</f>
        <v>0</v>
      </c>
      <c r="BN146" s="33">
        <f>-VLOOKUP($A146,'pl-data'!$A:$BR,23+BN$3)</f>
        <v>0</v>
      </c>
      <c r="BO146" s="34" t="str">
        <f t="shared" si="226"/>
        <v>n/a</v>
      </c>
      <c r="BP146" s="34" t="str">
        <f t="shared" si="227"/>
        <v>n/a</v>
      </c>
      <c r="BQ146" s="8"/>
      <c r="BR146" s="33">
        <f>-VLOOKUP($A146,'pl-data'!$A:$BR,8+BR$3)</f>
        <v>0</v>
      </c>
      <c r="BS146" s="33">
        <f>-VLOOKUP($A146,'pl-data'!$A:$BR,38+BS$3)</f>
        <v>0</v>
      </c>
      <c r="BT146" s="33">
        <f>-VLOOKUP($A146,'pl-data'!$A:$BR,23+BT$3)</f>
        <v>0</v>
      </c>
      <c r="BU146" s="34" t="str">
        <f t="shared" si="228"/>
        <v>n/a</v>
      </c>
      <c r="BV146" s="34" t="str">
        <f t="shared" si="229"/>
        <v>n/a</v>
      </c>
      <c r="BW146" s="8"/>
      <c r="BX146" s="33">
        <f t="shared" si="230"/>
        <v>0</v>
      </c>
      <c r="BY146" s="33">
        <f t="shared" si="231"/>
        <v>0</v>
      </c>
      <c r="BZ146" s="33">
        <f t="shared" si="232"/>
        <v>0</v>
      </c>
      <c r="CA146" s="34" t="str">
        <f t="shared" si="233"/>
        <v>n/a</v>
      </c>
      <c r="CB146" s="34" t="str">
        <f t="shared" si="234"/>
        <v>n/a</v>
      </c>
      <c r="CC146" s="8"/>
    </row>
    <row r="147" spans="1:81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33">
        <f>-VLOOKUP($A147,'pl-data'!$A:$BR,8+D$3)</f>
        <v>0</v>
      </c>
      <c r="E147" s="33">
        <f>-VLOOKUP($A147,'pl-data'!$A:$BR,38+E$3)</f>
        <v>0</v>
      </c>
      <c r="F147" s="33">
        <f>-VLOOKUP($A147,'pl-data'!$A:$BR,23+F$3)</f>
        <v>0</v>
      </c>
      <c r="G147" s="34" t="str">
        <f t="shared" si="206"/>
        <v>n/a</v>
      </c>
      <c r="H147" s="34" t="str">
        <f t="shared" si="207"/>
        <v>n/a</v>
      </c>
      <c r="I147" s="8"/>
      <c r="J147" s="33">
        <f>-VLOOKUP($A147,'pl-data'!$A:$BR,8+J$3)</f>
        <v>0</v>
      </c>
      <c r="K147" s="33">
        <f>-VLOOKUP($A147,'pl-data'!$A:$BR,38+K$3)</f>
        <v>0</v>
      </c>
      <c r="L147" s="33">
        <f>-VLOOKUP($A147,'pl-data'!$A:$BR,23+L$3)</f>
        <v>0</v>
      </c>
      <c r="M147" s="34" t="str">
        <f t="shared" si="208"/>
        <v>n/a</v>
      </c>
      <c r="N147" s="34" t="str">
        <f t="shared" si="209"/>
        <v>n/a</v>
      </c>
      <c r="O147" s="8"/>
      <c r="P147" s="33">
        <f>-VLOOKUP($A147,'pl-data'!$A:$BR,8+P$3)</f>
        <v>0</v>
      </c>
      <c r="Q147" s="33">
        <f>-VLOOKUP($A147,'pl-data'!$A:$BR,38+Q$3)</f>
        <v>0</v>
      </c>
      <c r="R147" s="33">
        <f>-VLOOKUP($A147,'pl-data'!$A:$BR,23+R$3)</f>
        <v>0</v>
      </c>
      <c r="S147" s="34" t="str">
        <f t="shared" si="210"/>
        <v>n/a</v>
      </c>
      <c r="T147" s="34" t="str">
        <f t="shared" si="211"/>
        <v>n/a</v>
      </c>
      <c r="U147" s="8"/>
      <c r="V147" s="33">
        <f>-VLOOKUP($A147,'pl-data'!$A:$BR,8+V$3)</f>
        <v>0</v>
      </c>
      <c r="W147" s="33">
        <f>-VLOOKUP($A147,'pl-data'!$A:$BR,38+W$3)</f>
        <v>0</v>
      </c>
      <c r="X147" s="33">
        <f>-VLOOKUP($A147,'pl-data'!$A:$BR,23+X$3)</f>
        <v>0</v>
      </c>
      <c r="Y147" s="34" t="str">
        <f t="shared" si="212"/>
        <v>n/a</v>
      </c>
      <c r="Z147" s="34" t="str">
        <f t="shared" si="213"/>
        <v>n/a</v>
      </c>
      <c r="AA147" s="8"/>
      <c r="AB147" s="33">
        <f>-VLOOKUP($A147,'pl-data'!$A:$BR,8+AB$3)</f>
        <v>0</v>
      </c>
      <c r="AC147" s="33">
        <f>-VLOOKUP($A147,'pl-data'!$A:$BR,38+AC$3)</f>
        <v>0</v>
      </c>
      <c r="AD147" s="33">
        <f>-VLOOKUP($A147,'pl-data'!$A:$BR,23+AD$3)</f>
        <v>0</v>
      </c>
      <c r="AE147" s="34" t="str">
        <f t="shared" si="214"/>
        <v>n/a</v>
      </c>
      <c r="AF147" s="34" t="str">
        <f t="shared" si="215"/>
        <v>n/a</v>
      </c>
      <c r="AG147" s="8"/>
      <c r="AH147" s="33">
        <f>-VLOOKUP($A147,'pl-data'!$A:$BR,8+AH$3)</f>
        <v>0</v>
      </c>
      <c r="AI147" s="33">
        <f>-VLOOKUP($A147,'pl-data'!$A:$BR,38+AI$3)</f>
        <v>0</v>
      </c>
      <c r="AJ147" s="33">
        <f>-VLOOKUP($A147,'pl-data'!$A:$BR,23+AJ$3)</f>
        <v>0</v>
      </c>
      <c r="AK147" s="34" t="str">
        <f t="shared" si="216"/>
        <v>n/a</v>
      </c>
      <c r="AL147" s="34" t="str">
        <f t="shared" si="217"/>
        <v>n/a</v>
      </c>
      <c r="AM147" s="8"/>
      <c r="AN147" s="33">
        <f>-VLOOKUP($A147,'pl-data'!$A:$BR,8+AN$3)</f>
        <v>0</v>
      </c>
      <c r="AO147" s="33">
        <f>-VLOOKUP($A147,'pl-data'!$A:$BR,38+AO$3)</f>
        <v>0</v>
      </c>
      <c r="AP147" s="33">
        <f>-VLOOKUP($A147,'pl-data'!$A:$BR,23+AP$3)</f>
        <v>0</v>
      </c>
      <c r="AQ147" s="34" t="str">
        <f t="shared" si="218"/>
        <v>n/a</v>
      </c>
      <c r="AR147" s="34" t="str">
        <f t="shared" si="219"/>
        <v>n/a</v>
      </c>
      <c r="AS147" s="8"/>
      <c r="AT147" s="33">
        <f>-VLOOKUP($A147,'pl-data'!$A:$BR,8+AT$3)</f>
        <v>0</v>
      </c>
      <c r="AU147" s="33">
        <f>-VLOOKUP($A147,'pl-data'!$A:$BR,38+AU$3)</f>
        <v>0</v>
      </c>
      <c r="AV147" s="33">
        <f>-VLOOKUP($A147,'pl-data'!$A:$BR,23+AV$3)</f>
        <v>0</v>
      </c>
      <c r="AW147" s="34" t="str">
        <f t="shared" si="220"/>
        <v>n/a</v>
      </c>
      <c r="AX147" s="34" t="str">
        <f t="shared" si="221"/>
        <v>n/a</v>
      </c>
      <c r="AY147" s="8"/>
      <c r="AZ147" s="33">
        <f>-VLOOKUP($A147,'pl-data'!$A:$BR,8+AZ$3)</f>
        <v>0</v>
      </c>
      <c r="BA147" s="33">
        <f>-VLOOKUP($A147,'pl-data'!$A:$BR,38+BA$3)</f>
        <v>0</v>
      </c>
      <c r="BB147" s="33">
        <f>-VLOOKUP($A147,'pl-data'!$A:$BR,23+BB$3)</f>
        <v>0</v>
      </c>
      <c r="BC147" s="34" t="str">
        <f t="shared" si="222"/>
        <v>n/a</v>
      </c>
      <c r="BD147" s="34" t="str">
        <f t="shared" si="223"/>
        <v>n/a</v>
      </c>
      <c r="BE147" s="8"/>
      <c r="BF147" s="33">
        <f>-VLOOKUP($A147,'pl-data'!$A:$BR,8+BF$3)</f>
        <v>0</v>
      </c>
      <c r="BG147" s="33">
        <f>-VLOOKUP($A147,'pl-data'!$A:$BR,38+BG$3)</f>
        <v>0</v>
      </c>
      <c r="BH147" s="33">
        <f>-VLOOKUP($A147,'pl-data'!$A:$BR,23+BH$3)</f>
        <v>0</v>
      </c>
      <c r="BI147" s="34" t="str">
        <f t="shared" si="224"/>
        <v>n/a</v>
      </c>
      <c r="BJ147" s="34" t="str">
        <f t="shared" si="225"/>
        <v>n/a</v>
      </c>
      <c r="BK147" s="8"/>
      <c r="BL147" s="33">
        <f>-VLOOKUP($A147,'pl-data'!$A:$BR,8+BL$3)</f>
        <v>0</v>
      </c>
      <c r="BM147" s="33">
        <f>-VLOOKUP($A147,'pl-data'!$A:$BR,38+BM$3)</f>
        <v>0</v>
      </c>
      <c r="BN147" s="33">
        <f>-VLOOKUP($A147,'pl-data'!$A:$BR,23+BN$3)</f>
        <v>0</v>
      </c>
      <c r="BO147" s="34" t="str">
        <f t="shared" si="226"/>
        <v>n/a</v>
      </c>
      <c r="BP147" s="34" t="str">
        <f t="shared" si="227"/>
        <v>n/a</v>
      </c>
      <c r="BQ147" s="8"/>
      <c r="BR147" s="33">
        <f>-VLOOKUP($A147,'pl-data'!$A:$BR,8+BR$3)</f>
        <v>0</v>
      </c>
      <c r="BS147" s="33">
        <f>-VLOOKUP($A147,'pl-data'!$A:$BR,38+BS$3)</f>
        <v>0</v>
      </c>
      <c r="BT147" s="33">
        <f>-VLOOKUP($A147,'pl-data'!$A:$BR,23+BT$3)</f>
        <v>0</v>
      </c>
      <c r="BU147" s="34" t="str">
        <f t="shared" si="228"/>
        <v>n/a</v>
      </c>
      <c r="BV147" s="34" t="str">
        <f t="shared" si="229"/>
        <v>n/a</v>
      </c>
      <c r="BW147" s="8"/>
      <c r="BX147" s="33">
        <f t="shared" si="230"/>
        <v>0</v>
      </c>
      <c r="BY147" s="33">
        <f t="shared" si="231"/>
        <v>0</v>
      </c>
      <c r="BZ147" s="33">
        <f t="shared" si="232"/>
        <v>0</v>
      </c>
      <c r="CA147" s="34" t="str">
        <f t="shared" si="233"/>
        <v>n/a</v>
      </c>
      <c r="CB147" s="34" t="str">
        <f t="shared" si="234"/>
        <v>n/a</v>
      </c>
      <c r="CC147" s="8"/>
    </row>
    <row r="148" spans="1:81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33">
        <f>-VLOOKUP($A148,'pl-data'!$A:$BR,8+D$3)</f>
        <v>0</v>
      </c>
      <c r="E148" s="33">
        <f>-VLOOKUP($A148,'pl-data'!$A:$BR,38+E$3)</f>
        <v>0</v>
      </c>
      <c r="F148" s="33">
        <f>-VLOOKUP($A148,'pl-data'!$A:$BR,23+F$3)</f>
        <v>0</v>
      </c>
      <c r="G148" s="34" t="str">
        <f t="shared" si="206"/>
        <v>n/a</v>
      </c>
      <c r="H148" s="34" t="str">
        <f t="shared" si="207"/>
        <v>n/a</v>
      </c>
      <c r="I148" s="8"/>
      <c r="J148" s="33">
        <f>-VLOOKUP($A148,'pl-data'!$A:$BR,8+J$3)</f>
        <v>0</v>
      </c>
      <c r="K148" s="33">
        <f>-VLOOKUP($A148,'pl-data'!$A:$BR,38+K$3)</f>
        <v>0</v>
      </c>
      <c r="L148" s="33">
        <f>-VLOOKUP($A148,'pl-data'!$A:$BR,23+L$3)</f>
        <v>0</v>
      </c>
      <c r="M148" s="34" t="str">
        <f t="shared" si="208"/>
        <v>n/a</v>
      </c>
      <c r="N148" s="34" t="str">
        <f t="shared" si="209"/>
        <v>n/a</v>
      </c>
      <c r="O148" s="8"/>
      <c r="P148" s="33">
        <f>-VLOOKUP($A148,'pl-data'!$A:$BR,8+P$3)</f>
        <v>0</v>
      </c>
      <c r="Q148" s="33">
        <f>-VLOOKUP($A148,'pl-data'!$A:$BR,38+Q$3)</f>
        <v>0</v>
      </c>
      <c r="R148" s="33">
        <f>-VLOOKUP($A148,'pl-data'!$A:$BR,23+R$3)</f>
        <v>0</v>
      </c>
      <c r="S148" s="34" t="str">
        <f t="shared" si="210"/>
        <v>n/a</v>
      </c>
      <c r="T148" s="34" t="str">
        <f t="shared" si="211"/>
        <v>n/a</v>
      </c>
      <c r="U148" s="8"/>
      <c r="V148" s="33">
        <f>-VLOOKUP($A148,'pl-data'!$A:$BR,8+V$3)</f>
        <v>0</v>
      </c>
      <c r="W148" s="33">
        <f>-VLOOKUP($A148,'pl-data'!$A:$BR,38+W$3)</f>
        <v>0</v>
      </c>
      <c r="X148" s="33">
        <f>-VLOOKUP($A148,'pl-data'!$A:$BR,23+X$3)</f>
        <v>0</v>
      </c>
      <c r="Y148" s="34" t="str">
        <f t="shared" si="212"/>
        <v>n/a</v>
      </c>
      <c r="Z148" s="34" t="str">
        <f t="shared" si="213"/>
        <v>n/a</v>
      </c>
      <c r="AA148" s="8"/>
      <c r="AB148" s="33">
        <f>-VLOOKUP($A148,'pl-data'!$A:$BR,8+AB$3)</f>
        <v>0</v>
      </c>
      <c r="AC148" s="33">
        <f>-VLOOKUP($A148,'pl-data'!$A:$BR,38+AC$3)</f>
        <v>0</v>
      </c>
      <c r="AD148" s="33">
        <f>-VLOOKUP($A148,'pl-data'!$A:$BR,23+AD$3)</f>
        <v>0</v>
      </c>
      <c r="AE148" s="34" t="str">
        <f t="shared" si="214"/>
        <v>n/a</v>
      </c>
      <c r="AF148" s="34" t="str">
        <f t="shared" si="215"/>
        <v>n/a</v>
      </c>
      <c r="AG148" s="8"/>
      <c r="AH148" s="33">
        <f>-VLOOKUP($A148,'pl-data'!$A:$BR,8+AH$3)</f>
        <v>0</v>
      </c>
      <c r="AI148" s="33">
        <f>-VLOOKUP($A148,'pl-data'!$A:$BR,38+AI$3)</f>
        <v>0</v>
      </c>
      <c r="AJ148" s="33">
        <f>-VLOOKUP($A148,'pl-data'!$A:$BR,23+AJ$3)</f>
        <v>0</v>
      </c>
      <c r="AK148" s="34" t="str">
        <f t="shared" si="216"/>
        <v>n/a</v>
      </c>
      <c r="AL148" s="34" t="str">
        <f t="shared" si="217"/>
        <v>n/a</v>
      </c>
      <c r="AM148" s="8"/>
      <c r="AN148" s="33">
        <f>-VLOOKUP($A148,'pl-data'!$A:$BR,8+AN$3)</f>
        <v>0</v>
      </c>
      <c r="AO148" s="33">
        <f>-VLOOKUP($A148,'pl-data'!$A:$BR,38+AO$3)</f>
        <v>0</v>
      </c>
      <c r="AP148" s="33">
        <f>-VLOOKUP($A148,'pl-data'!$A:$BR,23+AP$3)</f>
        <v>0</v>
      </c>
      <c r="AQ148" s="34" t="str">
        <f t="shared" si="218"/>
        <v>n/a</v>
      </c>
      <c r="AR148" s="34" t="str">
        <f t="shared" si="219"/>
        <v>n/a</v>
      </c>
      <c r="AS148" s="8"/>
      <c r="AT148" s="33">
        <f>-VLOOKUP($A148,'pl-data'!$A:$BR,8+AT$3)</f>
        <v>0</v>
      </c>
      <c r="AU148" s="33">
        <f>-VLOOKUP($A148,'pl-data'!$A:$BR,38+AU$3)</f>
        <v>0</v>
      </c>
      <c r="AV148" s="33">
        <f>-VLOOKUP($A148,'pl-data'!$A:$BR,23+AV$3)</f>
        <v>0</v>
      </c>
      <c r="AW148" s="34" t="str">
        <f t="shared" si="220"/>
        <v>n/a</v>
      </c>
      <c r="AX148" s="34" t="str">
        <f t="shared" si="221"/>
        <v>n/a</v>
      </c>
      <c r="AY148" s="8"/>
      <c r="AZ148" s="33">
        <f>-VLOOKUP($A148,'pl-data'!$A:$BR,8+AZ$3)</f>
        <v>0</v>
      </c>
      <c r="BA148" s="33">
        <f>-VLOOKUP($A148,'pl-data'!$A:$BR,38+BA$3)</f>
        <v>0</v>
      </c>
      <c r="BB148" s="33">
        <f>-VLOOKUP($A148,'pl-data'!$A:$BR,23+BB$3)</f>
        <v>0</v>
      </c>
      <c r="BC148" s="34" t="str">
        <f t="shared" si="222"/>
        <v>n/a</v>
      </c>
      <c r="BD148" s="34" t="str">
        <f t="shared" si="223"/>
        <v>n/a</v>
      </c>
      <c r="BE148" s="8"/>
      <c r="BF148" s="33">
        <f>-VLOOKUP($A148,'pl-data'!$A:$BR,8+BF$3)</f>
        <v>0</v>
      </c>
      <c r="BG148" s="33">
        <f>-VLOOKUP($A148,'pl-data'!$A:$BR,38+BG$3)</f>
        <v>0</v>
      </c>
      <c r="BH148" s="33">
        <f>-VLOOKUP($A148,'pl-data'!$A:$BR,23+BH$3)</f>
        <v>0</v>
      </c>
      <c r="BI148" s="34" t="str">
        <f t="shared" si="224"/>
        <v>n/a</v>
      </c>
      <c r="BJ148" s="34" t="str">
        <f t="shared" si="225"/>
        <v>n/a</v>
      </c>
      <c r="BK148" s="8"/>
      <c r="BL148" s="33">
        <f>-VLOOKUP($A148,'pl-data'!$A:$BR,8+BL$3)</f>
        <v>0</v>
      </c>
      <c r="BM148" s="33">
        <f>-VLOOKUP($A148,'pl-data'!$A:$BR,38+BM$3)</f>
        <v>0</v>
      </c>
      <c r="BN148" s="33">
        <f>-VLOOKUP($A148,'pl-data'!$A:$BR,23+BN$3)</f>
        <v>0</v>
      </c>
      <c r="BO148" s="34" t="str">
        <f t="shared" si="226"/>
        <v>n/a</v>
      </c>
      <c r="BP148" s="34" t="str">
        <f t="shared" si="227"/>
        <v>n/a</v>
      </c>
      <c r="BQ148" s="8"/>
      <c r="BR148" s="33">
        <f>-VLOOKUP($A148,'pl-data'!$A:$BR,8+BR$3)</f>
        <v>0</v>
      </c>
      <c r="BS148" s="33">
        <f>-VLOOKUP($A148,'pl-data'!$A:$BR,38+BS$3)</f>
        <v>0</v>
      </c>
      <c r="BT148" s="33">
        <f>-VLOOKUP($A148,'pl-data'!$A:$BR,23+BT$3)</f>
        <v>0</v>
      </c>
      <c r="BU148" s="34" t="str">
        <f t="shared" si="228"/>
        <v>n/a</v>
      </c>
      <c r="BV148" s="34" t="str">
        <f t="shared" si="229"/>
        <v>n/a</v>
      </c>
      <c r="BW148" s="8"/>
      <c r="BX148" s="33">
        <f t="shared" si="230"/>
        <v>0</v>
      </c>
      <c r="BY148" s="33">
        <f t="shared" si="231"/>
        <v>0</v>
      </c>
      <c r="BZ148" s="33">
        <f t="shared" si="232"/>
        <v>0</v>
      </c>
      <c r="CA148" s="34" t="str">
        <f t="shared" si="233"/>
        <v>n/a</v>
      </c>
      <c r="CB148" s="34" t="str">
        <f t="shared" si="234"/>
        <v>n/a</v>
      </c>
      <c r="CC148" s="8"/>
    </row>
    <row r="149" spans="1:81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33">
        <f>-VLOOKUP($A149,'pl-data'!$A:$BR,8+D$3)</f>
        <v>0</v>
      </c>
      <c r="E149" s="33">
        <f>-VLOOKUP($A149,'pl-data'!$A:$BR,38+E$3)</f>
        <v>0</v>
      </c>
      <c r="F149" s="33">
        <f>-VLOOKUP($A149,'pl-data'!$A:$BR,23+F$3)</f>
        <v>0</v>
      </c>
      <c r="G149" s="34" t="str">
        <f t="shared" si="206"/>
        <v>n/a</v>
      </c>
      <c r="H149" s="34" t="str">
        <f t="shared" si="207"/>
        <v>n/a</v>
      </c>
      <c r="I149" s="8"/>
      <c r="J149" s="33">
        <f>-VLOOKUP($A149,'pl-data'!$A:$BR,8+J$3)</f>
        <v>0</v>
      </c>
      <c r="K149" s="33">
        <f>-VLOOKUP($A149,'pl-data'!$A:$BR,38+K$3)</f>
        <v>0</v>
      </c>
      <c r="L149" s="33">
        <f>-VLOOKUP($A149,'pl-data'!$A:$BR,23+L$3)</f>
        <v>0</v>
      </c>
      <c r="M149" s="34" t="str">
        <f t="shared" si="208"/>
        <v>n/a</v>
      </c>
      <c r="N149" s="34" t="str">
        <f t="shared" si="209"/>
        <v>n/a</v>
      </c>
      <c r="O149" s="8"/>
      <c r="P149" s="33">
        <f>-VLOOKUP($A149,'pl-data'!$A:$BR,8+P$3)</f>
        <v>0</v>
      </c>
      <c r="Q149" s="33">
        <f>-VLOOKUP($A149,'pl-data'!$A:$BR,38+Q$3)</f>
        <v>0</v>
      </c>
      <c r="R149" s="33">
        <f>-VLOOKUP($A149,'pl-data'!$A:$BR,23+R$3)</f>
        <v>0</v>
      </c>
      <c r="S149" s="34" t="str">
        <f t="shared" si="210"/>
        <v>n/a</v>
      </c>
      <c r="T149" s="34" t="str">
        <f t="shared" si="211"/>
        <v>n/a</v>
      </c>
      <c r="U149" s="8"/>
      <c r="V149" s="33">
        <f>-VLOOKUP($A149,'pl-data'!$A:$BR,8+V$3)</f>
        <v>0</v>
      </c>
      <c r="W149" s="33">
        <f>-VLOOKUP($A149,'pl-data'!$A:$BR,38+W$3)</f>
        <v>0</v>
      </c>
      <c r="X149" s="33">
        <f>-VLOOKUP($A149,'pl-data'!$A:$BR,23+X$3)</f>
        <v>0</v>
      </c>
      <c r="Y149" s="34" t="str">
        <f t="shared" si="212"/>
        <v>n/a</v>
      </c>
      <c r="Z149" s="34" t="str">
        <f t="shared" si="213"/>
        <v>n/a</v>
      </c>
      <c r="AA149" s="8"/>
      <c r="AB149" s="33">
        <f>-VLOOKUP($A149,'pl-data'!$A:$BR,8+AB$3)</f>
        <v>0</v>
      </c>
      <c r="AC149" s="33">
        <f>-VLOOKUP($A149,'pl-data'!$A:$BR,38+AC$3)</f>
        <v>0</v>
      </c>
      <c r="AD149" s="33">
        <f>-VLOOKUP($A149,'pl-data'!$A:$BR,23+AD$3)</f>
        <v>0</v>
      </c>
      <c r="AE149" s="34" t="str">
        <f t="shared" si="214"/>
        <v>n/a</v>
      </c>
      <c r="AF149" s="34" t="str">
        <f t="shared" si="215"/>
        <v>n/a</v>
      </c>
      <c r="AG149" s="8"/>
      <c r="AH149" s="33">
        <f>-VLOOKUP($A149,'pl-data'!$A:$BR,8+AH$3)</f>
        <v>0</v>
      </c>
      <c r="AI149" s="33">
        <f>-VLOOKUP($A149,'pl-data'!$A:$BR,38+AI$3)</f>
        <v>0</v>
      </c>
      <c r="AJ149" s="33">
        <f>-VLOOKUP($A149,'pl-data'!$A:$BR,23+AJ$3)</f>
        <v>0</v>
      </c>
      <c r="AK149" s="34" t="str">
        <f t="shared" si="216"/>
        <v>n/a</v>
      </c>
      <c r="AL149" s="34" t="str">
        <f t="shared" si="217"/>
        <v>n/a</v>
      </c>
      <c r="AM149" s="8"/>
      <c r="AN149" s="33">
        <f>-VLOOKUP($A149,'pl-data'!$A:$BR,8+AN$3)</f>
        <v>0</v>
      </c>
      <c r="AO149" s="33">
        <f>-VLOOKUP($A149,'pl-data'!$A:$BR,38+AO$3)</f>
        <v>0</v>
      </c>
      <c r="AP149" s="33">
        <f>-VLOOKUP($A149,'pl-data'!$A:$BR,23+AP$3)</f>
        <v>0</v>
      </c>
      <c r="AQ149" s="34" t="str">
        <f t="shared" si="218"/>
        <v>n/a</v>
      </c>
      <c r="AR149" s="34" t="str">
        <f t="shared" si="219"/>
        <v>n/a</v>
      </c>
      <c r="AS149" s="8"/>
      <c r="AT149" s="33">
        <f>-VLOOKUP($A149,'pl-data'!$A:$BR,8+AT$3)</f>
        <v>0</v>
      </c>
      <c r="AU149" s="33">
        <f>-VLOOKUP($A149,'pl-data'!$A:$BR,38+AU$3)</f>
        <v>0</v>
      </c>
      <c r="AV149" s="33">
        <f>-VLOOKUP($A149,'pl-data'!$A:$BR,23+AV$3)</f>
        <v>0</v>
      </c>
      <c r="AW149" s="34" t="str">
        <f t="shared" si="220"/>
        <v>n/a</v>
      </c>
      <c r="AX149" s="34" t="str">
        <f t="shared" si="221"/>
        <v>n/a</v>
      </c>
      <c r="AY149" s="8"/>
      <c r="AZ149" s="33">
        <f>-VLOOKUP($A149,'pl-data'!$A:$BR,8+AZ$3)</f>
        <v>0</v>
      </c>
      <c r="BA149" s="33">
        <f>-VLOOKUP($A149,'pl-data'!$A:$BR,38+BA$3)</f>
        <v>0</v>
      </c>
      <c r="BB149" s="33">
        <f>-VLOOKUP($A149,'pl-data'!$A:$BR,23+BB$3)</f>
        <v>0</v>
      </c>
      <c r="BC149" s="34" t="str">
        <f t="shared" si="222"/>
        <v>n/a</v>
      </c>
      <c r="BD149" s="34" t="str">
        <f t="shared" si="223"/>
        <v>n/a</v>
      </c>
      <c r="BE149" s="8"/>
      <c r="BF149" s="33">
        <f>-VLOOKUP($A149,'pl-data'!$A:$BR,8+BF$3)</f>
        <v>0</v>
      </c>
      <c r="BG149" s="33">
        <f>-VLOOKUP($A149,'pl-data'!$A:$BR,38+BG$3)</f>
        <v>0</v>
      </c>
      <c r="BH149" s="33">
        <f>-VLOOKUP($A149,'pl-data'!$A:$BR,23+BH$3)</f>
        <v>0</v>
      </c>
      <c r="BI149" s="34" t="str">
        <f t="shared" si="224"/>
        <v>n/a</v>
      </c>
      <c r="BJ149" s="34" t="str">
        <f t="shared" si="225"/>
        <v>n/a</v>
      </c>
      <c r="BK149" s="8"/>
      <c r="BL149" s="33">
        <f>-VLOOKUP($A149,'pl-data'!$A:$BR,8+BL$3)</f>
        <v>0</v>
      </c>
      <c r="BM149" s="33">
        <f>-VLOOKUP($A149,'pl-data'!$A:$BR,38+BM$3)</f>
        <v>0</v>
      </c>
      <c r="BN149" s="33">
        <f>-VLOOKUP($A149,'pl-data'!$A:$BR,23+BN$3)</f>
        <v>0</v>
      </c>
      <c r="BO149" s="34" t="str">
        <f t="shared" si="226"/>
        <v>n/a</v>
      </c>
      <c r="BP149" s="34" t="str">
        <f t="shared" si="227"/>
        <v>n/a</v>
      </c>
      <c r="BQ149" s="8"/>
      <c r="BR149" s="33">
        <f>-VLOOKUP($A149,'pl-data'!$A:$BR,8+BR$3)</f>
        <v>0</v>
      </c>
      <c r="BS149" s="33">
        <f>-VLOOKUP($A149,'pl-data'!$A:$BR,38+BS$3)</f>
        <v>0</v>
      </c>
      <c r="BT149" s="33">
        <f>-VLOOKUP($A149,'pl-data'!$A:$BR,23+BT$3)</f>
        <v>0</v>
      </c>
      <c r="BU149" s="34" t="str">
        <f t="shared" si="228"/>
        <v>n/a</v>
      </c>
      <c r="BV149" s="34" t="str">
        <f t="shared" si="229"/>
        <v>n/a</v>
      </c>
      <c r="BW149" s="8"/>
      <c r="BX149" s="33">
        <f t="shared" si="230"/>
        <v>0</v>
      </c>
      <c r="BY149" s="33">
        <f t="shared" si="231"/>
        <v>0</v>
      </c>
      <c r="BZ149" s="33">
        <f t="shared" si="232"/>
        <v>0</v>
      </c>
      <c r="CA149" s="34" t="str">
        <f t="shared" si="233"/>
        <v>n/a</v>
      </c>
      <c r="CB149" s="34" t="str">
        <f t="shared" si="234"/>
        <v>n/a</v>
      </c>
      <c r="CC149" s="8"/>
    </row>
    <row r="150" spans="1:81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33">
        <f>-VLOOKUP($A150,'pl-data'!$A:$BR,8+D$3)</f>
        <v>0</v>
      </c>
      <c r="E150" s="33">
        <f>-VLOOKUP($A150,'pl-data'!$A:$BR,38+E$3)</f>
        <v>0</v>
      </c>
      <c r="F150" s="33">
        <f>-VLOOKUP($A150,'pl-data'!$A:$BR,23+F$3)</f>
        <v>0</v>
      </c>
      <c r="G150" s="34" t="str">
        <f t="shared" si="206"/>
        <v>n/a</v>
      </c>
      <c r="H150" s="34" t="str">
        <f t="shared" si="207"/>
        <v>n/a</v>
      </c>
      <c r="I150" s="8"/>
      <c r="J150" s="33">
        <f>-VLOOKUP($A150,'pl-data'!$A:$BR,8+J$3)</f>
        <v>0</v>
      </c>
      <c r="K150" s="33">
        <f>-VLOOKUP($A150,'pl-data'!$A:$BR,38+K$3)</f>
        <v>0</v>
      </c>
      <c r="L150" s="33">
        <f>-VLOOKUP($A150,'pl-data'!$A:$BR,23+L$3)</f>
        <v>0</v>
      </c>
      <c r="M150" s="34" t="str">
        <f t="shared" si="208"/>
        <v>n/a</v>
      </c>
      <c r="N150" s="34" t="str">
        <f t="shared" si="209"/>
        <v>n/a</v>
      </c>
      <c r="O150" s="8"/>
      <c r="P150" s="33">
        <f>-VLOOKUP($A150,'pl-data'!$A:$BR,8+P$3)</f>
        <v>0</v>
      </c>
      <c r="Q150" s="33">
        <f>-VLOOKUP($A150,'pl-data'!$A:$BR,38+Q$3)</f>
        <v>0</v>
      </c>
      <c r="R150" s="33">
        <f>-VLOOKUP($A150,'pl-data'!$A:$BR,23+R$3)</f>
        <v>0</v>
      </c>
      <c r="S150" s="34" t="str">
        <f t="shared" si="210"/>
        <v>n/a</v>
      </c>
      <c r="T150" s="34" t="str">
        <f t="shared" si="211"/>
        <v>n/a</v>
      </c>
      <c r="U150" s="8"/>
      <c r="V150" s="33">
        <f>-VLOOKUP($A150,'pl-data'!$A:$BR,8+V$3)</f>
        <v>0</v>
      </c>
      <c r="W150" s="33">
        <f>-VLOOKUP($A150,'pl-data'!$A:$BR,38+W$3)</f>
        <v>0</v>
      </c>
      <c r="X150" s="33">
        <f>-VLOOKUP($A150,'pl-data'!$A:$BR,23+X$3)</f>
        <v>0</v>
      </c>
      <c r="Y150" s="34" t="str">
        <f t="shared" si="212"/>
        <v>n/a</v>
      </c>
      <c r="Z150" s="34" t="str">
        <f t="shared" si="213"/>
        <v>n/a</v>
      </c>
      <c r="AA150" s="8"/>
      <c r="AB150" s="33">
        <f>-VLOOKUP($A150,'pl-data'!$A:$BR,8+AB$3)</f>
        <v>0</v>
      </c>
      <c r="AC150" s="33">
        <f>-VLOOKUP($A150,'pl-data'!$A:$BR,38+AC$3)</f>
        <v>0</v>
      </c>
      <c r="AD150" s="33">
        <f>-VLOOKUP($A150,'pl-data'!$A:$BR,23+AD$3)</f>
        <v>0</v>
      </c>
      <c r="AE150" s="34" t="str">
        <f t="shared" si="214"/>
        <v>n/a</v>
      </c>
      <c r="AF150" s="34" t="str">
        <f t="shared" si="215"/>
        <v>n/a</v>
      </c>
      <c r="AG150" s="8"/>
      <c r="AH150" s="33">
        <f>-VLOOKUP($A150,'pl-data'!$A:$BR,8+AH$3)</f>
        <v>0</v>
      </c>
      <c r="AI150" s="33">
        <f>-VLOOKUP($A150,'pl-data'!$A:$BR,38+AI$3)</f>
        <v>0</v>
      </c>
      <c r="AJ150" s="33">
        <f>-VLOOKUP($A150,'pl-data'!$A:$BR,23+AJ$3)</f>
        <v>0</v>
      </c>
      <c r="AK150" s="34" t="str">
        <f t="shared" si="216"/>
        <v>n/a</v>
      </c>
      <c r="AL150" s="34" t="str">
        <f t="shared" si="217"/>
        <v>n/a</v>
      </c>
      <c r="AM150" s="8"/>
      <c r="AN150" s="33">
        <f>-VLOOKUP($A150,'pl-data'!$A:$BR,8+AN$3)</f>
        <v>0</v>
      </c>
      <c r="AO150" s="33">
        <f>-VLOOKUP($A150,'pl-data'!$A:$BR,38+AO$3)</f>
        <v>0</v>
      </c>
      <c r="AP150" s="33">
        <f>-VLOOKUP($A150,'pl-data'!$A:$BR,23+AP$3)</f>
        <v>0</v>
      </c>
      <c r="AQ150" s="34" t="str">
        <f t="shared" si="218"/>
        <v>n/a</v>
      </c>
      <c r="AR150" s="34" t="str">
        <f t="shared" si="219"/>
        <v>n/a</v>
      </c>
      <c r="AS150" s="8"/>
      <c r="AT150" s="33">
        <f>-VLOOKUP($A150,'pl-data'!$A:$BR,8+AT$3)</f>
        <v>0</v>
      </c>
      <c r="AU150" s="33">
        <f>-VLOOKUP($A150,'pl-data'!$A:$BR,38+AU$3)</f>
        <v>0</v>
      </c>
      <c r="AV150" s="33">
        <f>-VLOOKUP($A150,'pl-data'!$A:$BR,23+AV$3)</f>
        <v>0</v>
      </c>
      <c r="AW150" s="34" t="str">
        <f t="shared" si="220"/>
        <v>n/a</v>
      </c>
      <c r="AX150" s="34" t="str">
        <f t="shared" si="221"/>
        <v>n/a</v>
      </c>
      <c r="AY150" s="8"/>
      <c r="AZ150" s="33">
        <f>-VLOOKUP($A150,'pl-data'!$A:$BR,8+AZ$3)</f>
        <v>0</v>
      </c>
      <c r="BA150" s="33">
        <f>-VLOOKUP($A150,'pl-data'!$A:$BR,38+BA$3)</f>
        <v>0</v>
      </c>
      <c r="BB150" s="33">
        <f>-VLOOKUP($A150,'pl-data'!$A:$BR,23+BB$3)</f>
        <v>0</v>
      </c>
      <c r="BC150" s="34" t="str">
        <f t="shared" si="222"/>
        <v>n/a</v>
      </c>
      <c r="BD150" s="34" t="str">
        <f t="shared" si="223"/>
        <v>n/a</v>
      </c>
      <c r="BE150" s="8"/>
      <c r="BF150" s="33">
        <f>-VLOOKUP($A150,'pl-data'!$A:$BR,8+BF$3)</f>
        <v>0</v>
      </c>
      <c r="BG150" s="33">
        <f>-VLOOKUP($A150,'pl-data'!$A:$BR,38+BG$3)</f>
        <v>0</v>
      </c>
      <c r="BH150" s="33">
        <f>-VLOOKUP($A150,'pl-data'!$A:$BR,23+BH$3)</f>
        <v>0</v>
      </c>
      <c r="BI150" s="34" t="str">
        <f t="shared" si="224"/>
        <v>n/a</v>
      </c>
      <c r="BJ150" s="34" t="str">
        <f t="shared" si="225"/>
        <v>n/a</v>
      </c>
      <c r="BK150" s="8"/>
      <c r="BL150" s="33">
        <f>-VLOOKUP($A150,'pl-data'!$A:$BR,8+BL$3)</f>
        <v>0</v>
      </c>
      <c r="BM150" s="33">
        <f>-VLOOKUP($A150,'pl-data'!$A:$BR,38+BM$3)</f>
        <v>0</v>
      </c>
      <c r="BN150" s="33">
        <f>-VLOOKUP($A150,'pl-data'!$A:$BR,23+BN$3)</f>
        <v>0</v>
      </c>
      <c r="BO150" s="34" t="str">
        <f t="shared" si="226"/>
        <v>n/a</v>
      </c>
      <c r="BP150" s="34" t="str">
        <f t="shared" si="227"/>
        <v>n/a</v>
      </c>
      <c r="BQ150" s="8"/>
      <c r="BR150" s="33">
        <f>-VLOOKUP($A150,'pl-data'!$A:$BR,8+BR$3)</f>
        <v>0</v>
      </c>
      <c r="BS150" s="33">
        <f>-VLOOKUP($A150,'pl-data'!$A:$BR,38+BS$3)</f>
        <v>0</v>
      </c>
      <c r="BT150" s="33">
        <f>-VLOOKUP($A150,'pl-data'!$A:$BR,23+BT$3)</f>
        <v>0</v>
      </c>
      <c r="BU150" s="34" t="str">
        <f t="shared" si="228"/>
        <v>n/a</v>
      </c>
      <c r="BV150" s="34" t="str">
        <f t="shared" si="229"/>
        <v>n/a</v>
      </c>
      <c r="BW150" s="8"/>
      <c r="BX150" s="33">
        <f t="shared" si="230"/>
        <v>0</v>
      </c>
      <c r="BY150" s="33">
        <f t="shared" si="231"/>
        <v>0</v>
      </c>
      <c r="BZ150" s="33">
        <f t="shared" si="232"/>
        <v>0</v>
      </c>
      <c r="CA150" s="34" t="str">
        <f t="shared" si="233"/>
        <v>n/a</v>
      </c>
      <c r="CB150" s="34" t="str">
        <f t="shared" si="234"/>
        <v>n/a</v>
      </c>
      <c r="CC150" s="8"/>
    </row>
    <row r="151" spans="1:81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33">
        <f>-VLOOKUP($A151,'pl-data'!$A:$BR,8+D$3)</f>
        <v>0</v>
      </c>
      <c r="E151" s="33">
        <f>-VLOOKUP($A151,'pl-data'!$A:$BR,38+E$3)</f>
        <v>0</v>
      </c>
      <c r="F151" s="33">
        <f>-VLOOKUP($A151,'pl-data'!$A:$BR,23+F$3)</f>
        <v>0</v>
      </c>
      <c r="G151" s="34" t="str">
        <f t="shared" si="206"/>
        <v>n/a</v>
      </c>
      <c r="H151" s="34" t="str">
        <f t="shared" si="207"/>
        <v>n/a</v>
      </c>
      <c r="I151" s="8"/>
      <c r="J151" s="33">
        <f>-VLOOKUP($A151,'pl-data'!$A:$BR,8+J$3)</f>
        <v>0</v>
      </c>
      <c r="K151" s="33">
        <f>-VLOOKUP($A151,'pl-data'!$A:$BR,38+K$3)</f>
        <v>0</v>
      </c>
      <c r="L151" s="33">
        <f>-VLOOKUP($A151,'pl-data'!$A:$BR,23+L$3)</f>
        <v>0</v>
      </c>
      <c r="M151" s="34" t="str">
        <f t="shared" si="208"/>
        <v>n/a</v>
      </c>
      <c r="N151" s="34" t="str">
        <f t="shared" si="209"/>
        <v>n/a</v>
      </c>
      <c r="O151" s="8"/>
      <c r="P151" s="33">
        <f>-VLOOKUP($A151,'pl-data'!$A:$BR,8+P$3)</f>
        <v>0</v>
      </c>
      <c r="Q151" s="33">
        <f>-VLOOKUP($A151,'pl-data'!$A:$BR,38+Q$3)</f>
        <v>0</v>
      </c>
      <c r="R151" s="33">
        <f>-VLOOKUP($A151,'pl-data'!$A:$BR,23+R$3)</f>
        <v>0</v>
      </c>
      <c r="S151" s="34" t="str">
        <f t="shared" si="210"/>
        <v>n/a</v>
      </c>
      <c r="T151" s="34" t="str">
        <f t="shared" si="211"/>
        <v>n/a</v>
      </c>
      <c r="U151" s="8"/>
      <c r="V151" s="33">
        <f>-VLOOKUP($A151,'pl-data'!$A:$BR,8+V$3)</f>
        <v>0</v>
      </c>
      <c r="W151" s="33">
        <f>-VLOOKUP($A151,'pl-data'!$A:$BR,38+W$3)</f>
        <v>0</v>
      </c>
      <c r="X151" s="33">
        <f>-VLOOKUP($A151,'pl-data'!$A:$BR,23+X$3)</f>
        <v>0</v>
      </c>
      <c r="Y151" s="34" t="str">
        <f t="shared" si="212"/>
        <v>n/a</v>
      </c>
      <c r="Z151" s="34" t="str">
        <f t="shared" si="213"/>
        <v>n/a</v>
      </c>
      <c r="AA151" s="8"/>
      <c r="AB151" s="33">
        <f>-VLOOKUP($A151,'pl-data'!$A:$BR,8+AB$3)</f>
        <v>0</v>
      </c>
      <c r="AC151" s="33">
        <f>-VLOOKUP($A151,'pl-data'!$A:$BR,38+AC$3)</f>
        <v>0</v>
      </c>
      <c r="AD151" s="33">
        <f>-VLOOKUP($A151,'pl-data'!$A:$BR,23+AD$3)</f>
        <v>0</v>
      </c>
      <c r="AE151" s="34" t="str">
        <f t="shared" si="214"/>
        <v>n/a</v>
      </c>
      <c r="AF151" s="34" t="str">
        <f t="shared" si="215"/>
        <v>n/a</v>
      </c>
      <c r="AG151" s="8"/>
      <c r="AH151" s="33">
        <f>-VLOOKUP($A151,'pl-data'!$A:$BR,8+AH$3)</f>
        <v>0</v>
      </c>
      <c r="AI151" s="33">
        <f>-VLOOKUP($A151,'pl-data'!$A:$BR,38+AI$3)</f>
        <v>0</v>
      </c>
      <c r="AJ151" s="33">
        <f>-VLOOKUP($A151,'pl-data'!$A:$BR,23+AJ$3)</f>
        <v>0</v>
      </c>
      <c r="AK151" s="34" t="str">
        <f t="shared" si="216"/>
        <v>n/a</v>
      </c>
      <c r="AL151" s="34" t="str">
        <f t="shared" si="217"/>
        <v>n/a</v>
      </c>
      <c r="AM151" s="8"/>
      <c r="AN151" s="33">
        <f>-VLOOKUP($A151,'pl-data'!$A:$BR,8+AN$3)</f>
        <v>0</v>
      </c>
      <c r="AO151" s="33">
        <f>-VLOOKUP($A151,'pl-data'!$A:$BR,38+AO$3)</f>
        <v>0</v>
      </c>
      <c r="AP151" s="33">
        <f>-VLOOKUP($A151,'pl-data'!$A:$BR,23+AP$3)</f>
        <v>0</v>
      </c>
      <c r="AQ151" s="34" t="str">
        <f t="shared" si="218"/>
        <v>n/a</v>
      </c>
      <c r="AR151" s="34" t="str">
        <f t="shared" si="219"/>
        <v>n/a</v>
      </c>
      <c r="AS151" s="8"/>
      <c r="AT151" s="33">
        <f>-VLOOKUP($A151,'pl-data'!$A:$BR,8+AT$3)</f>
        <v>0</v>
      </c>
      <c r="AU151" s="33">
        <f>-VLOOKUP($A151,'pl-data'!$A:$BR,38+AU$3)</f>
        <v>0</v>
      </c>
      <c r="AV151" s="33">
        <f>-VLOOKUP($A151,'pl-data'!$A:$BR,23+AV$3)</f>
        <v>0</v>
      </c>
      <c r="AW151" s="34" t="str">
        <f t="shared" si="220"/>
        <v>n/a</v>
      </c>
      <c r="AX151" s="34" t="str">
        <f t="shared" si="221"/>
        <v>n/a</v>
      </c>
      <c r="AY151" s="8"/>
      <c r="AZ151" s="33">
        <f>-VLOOKUP($A151,'pl-data'!$A:$BR,8+AZ$3)</f>
        <v>0</v>
      </c>
      <c r="BA151" s="33">
        <f>-VLOOKUP($A151,'pl-data'!$A:$BR,38+BA$3)</f>
        <v>0</v>
      </c>
      <c r="BB151" s="33">
        <f>-VLOOKUP($A151,'pl-data'!$A:$BR,23+BB$3)</f>
        <v>0</v>
      </c>
      <c r="BC151" s="34" t="str">
        <f t="shared" si="222"/>
        <v>n/a</v>
      </c>
      <c r="BD151" s="34" t="str">
        <f t="shared" si="223"/>
        <v>n/a</v>
      </c>
      <c r="BE151" s="8"/>
      <c r="BF151" s="33">
        <f>-VLOOKUP($A151,'pl-data'!$A:$BR,8+BF$3)</f>
        <v>0</v>
      </c>
      <c r="BG151" s="33">
        <f>-VLOOKUP($A151,'pl-data'!$A:$BR,38+BG$3)</f>
        <v>0</v>
      </c>
      <c r="BH151" s="33">
        <f>-VLOOKUP($A151,'pl-data'!$A:$BR,23+BH$3)</f>
        <v>0</v>
      </c>
      <c r="BI151" s="34" t="str">
        <f t="shared" si="224"/>
        <v>n/a</v>
      </c>
      <c r="BJ151" s="34" t="str">
        <f t="shared" si="225"/>
        <v>n/a</v>
      </c>
      <c r="BK151" s="8"/>
      <c r="BL151" s="33">
        <f>-VLOOKUP($A151,'pl-data'!$A:$BR,8+BL$3)</f>
        <v>0</v>
      </c>
      <c r="BM151" s="33">
        <f>-VLOOKUP($A151,'pl-data'!$A:$BR,38+BM$3)</f>
        <v>0</v>
      </c>
      <c r="BN151" s="33">
        <f>-VLOOKUP($A151,'pl-data'!$A:$BR,23+BN$3)</f>
        <v>0</v>
      </c>
      <c r="BO151" s="34" t="str">
        <f t="shared" si="226"/>
        <v>n/a</v>
      </c>
      <c r="BP151" s="34" t="str">
        <f t="shared" si="227"/>
        <v>n/a</v>
      </c>
      <c r="BQ151" s="8"/>
      <c r="BR151" s="33">
        <f>-VLOOKUP($A151,'pl-data'!$A:$BR,8+BR$3)</f>
        <v>0</v>
      </c>
      <c r="BS151" s="33">
        <f>-VLOOKUP($A151,'pl-data'!$A:$BR,38+BS$3)</f>
        <v>0</v>
      </c>
      <c r="BT151" s="33">
        <f>-VLOOKUP($A151,'pl-data'!$A:$BR,23+BT$3)</f>
        <v>0</v>
      </c>
      <c r="BU151" s="34" t="str">
        <f t="shared" si="228"/>
        <v>n/a</v>
      </c>
      <c r="BV151" s="34" t="str">
        <f t="shared" si="229"/>
        <v>n/a</v>
      </c>
      <c r="BW151" s="8"/>
      <c r="BX151" s="33">
        <f t="shared" si="230"/>
        <v>0</v>
      </c>
      <c r="BY151" s="33">
        <f t="shared" si="231"/>
        <v>0</v>
      </c>
      <c r="BZ151" s="33">
        <f t="shared" si="232"/>
        <v>0</v>
      </c>
      <c r="CA151" s="34" t="str">
        <f t="shared" si="233"/>
        <v>n/a</v>
      </c>
      <c r="CB151" s="34" t="str">
        <f t="shared" si="234"/>
        <v>n/a</v>
      </c>
      <c r="CC151" s="8"/>
    </row>
    <row r="152" spans="1:81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33">
        <f>-VLOOKUP($A152,'pl-data'!$A:$BR,8+D$3)</f>
        <v>0</v>
      </c>
      <c r="E152" s="33">
        <f>-VLOOKUP($A152,'pl-data'!$A:$BR,38+E$3)</f>
        <v>0</v>
      </c>
      <c r="F152" s="33">
        <f>-VLOOKUP($A152,'pl-data'!$A:$BR,23+F$3)</f>
        <v>0</v>
      </c>
      <c r="G152" s="34" t="str">
        <f t="shared" si="206"/>
        <v>n/a</v>
      </c>
      <c r="H152" s="34" t="str">
        <f t="shared" si="207"/>
        <v>n/a</v>
      </c>
      <c r="I152" s="8"/>
      <c r="J152" s="33">
        <f>-VLOOKUP($A152,'pl-data'!$A:$BR,8+J$3)</f>
        <v>0</v>
      </c>
      <c r="K152" s="33">
        <f>-VLOOKUP($A152,'pl-data'!$A:$BR,38+K$3)</f>
        <v>0</v>
      </c>
      <c r="L152" s="33">
        <f>-VLOOKUP($A152,'pl-data'!$A:$BR,23+L$3)</f>
        <v>0</v>
      </c>
      <c r="M152" s="34" t="str">
        <f t="shared" si="208"/>
        <v>n/a</v>
      </c>
      <c r="N152" s="34" t="str">
        <f t="shared" si="209"/>
        <v>n/a</v>
      </c>
      <c r="O152" s="8"/>
      <c r="P152" s="33">
        <f>-VLOOKUP($A152,'pl-data'!$A:$BR,8+P$3)</f>
        <v>0</v>
      </c>
      <c r="Q152" s="33">
        <f>-VLOOKUP($A152,'pl-data'!$A:$BR,38+Q$3)</f>
        <v>0</v>
      </c>
      <c r="R152" s="33">
        <f>-VLOOKUP($A152,'pl-data'!$A:$BR,23+R$3)</f>
        <v>0</v>
      </c>
      <c r="S152" s="34" t="str">
        <f t="shared" si="210"/>
        <v>n/a</v>
      </c>
      <c r="T152" s="34" t="str">
        <f t="shared" si="211"/>
        <v>n/a</v>
      </c>
      <c r="U152" s="8"/>
      <c r="V152" s="33">
        <f>-VLOOKUP($A152,'pl-data'!$A:$BR,8+V$3)</f>
        <v>0</v>
      </c>
      <c r="W152" s="33">
        <f>-VLOOKUP($A152,'pl-data'!$A:$BR,38+W$3)</f>
        <v>0</v>
      </c>
      <c r="X152" s="33">
        <f>-VLOOKUP($A152,'pl-data'!$A:$BR,23+X$3)</f>
        <v>0</v>
      </c>
      <c r="Y152" s="34" t="str">
        <f t="shared" si="212"/>
        <v>n/a</v>
      </c>
      <c r="Z152" s="34" t="str">
        <f t="shared" si="213"/>
        <v>n/a</v>
      </c>
      <c r="AA152" s="8"/>
      <c r="AB152" s="33">
        <f>-VLOOKUP($A152,'pl-data'!$A:$BR,8+AB$3)</f>
        <v>0</v>
      </c>
      <c r="AC152" s="33">
        <f>-VLOOKUP($A152,'pl-data'!$A:$BR,38+AC$3)</f>
        <v>0</v>
      </c>
      <c r="AD152" s="33">
        <f>-VLOOKUP($A152,'pl-data'!$A:$BR,23+AD$3)</f>
        <v>0</v>
      </c>
      <c r="AE152" s="34" t="str">
        <f t="shared" si="214"/>
        <v>n/a</v>
      </c>
      <c r="AF152" s="34" t="str">
        <f t="shared" si="215"/>
        <v>n/a</v>
      </c>
      <c r="AG152" s="8"/>
      <c r="AH152" s="33">
        <f>-VLOOKUP($A152,'pl-data'!$A:$BR,8+AH$3)</f>
        <v>0</v>
      </c>
      <c r="AI152" s="33">
        <f>-VLOOKUP($A152,'pl-data'!$A:$BR,38+AI$3)</f>
        <v>0</v>
      </c>
      <c r="AJ152" s="33">
        <f>-VLOOKUP($A152,'pl-data'!$A:$BR,23+AJ$3)</f>
        <v>0</v>
      </c>
      <c r="AK152" s="34" t="str">
        <f t="shared" si="216"/>
        <v>n/a</v>
      </c>
      <c r="AL152" s="34" t="str">
        <f t="shared" si="217"/>
        <v>n/a</v>
      </c>
      <c r="AM152" s="8"/>
      <c r="AN152" s="33">
        <f>-VLOOKUP($A152,'pl-data'!$A:$BR,8+AN$3)</f>
        <v>0</v>
      </c>
      <c r="AO152" s="33">
        <f>-VLOOKUP($A152,'pl-data'!$A:$BR,38+AO$3)</f>
        <v>0</v>
      </c>
      <c r="AP152" s="33">
        <f>-VLOOKUP($A152,'pl-data'!$A:$BR,23+AP$3)</f>
        <v>0</v>
      </c>
      <c r="AQ152" s="34" t="str">
        <f t="shared" si="218"/>
        <v>n/a</v>
      </c>
      <c r="AR152" s="34" t="str">
        <f t="shared" si="219"/>
        <v>n/a</v>
      </c>
      <c r="AS152" s="8"/>
      <c r="AT152" s="33">
        <f>-VLOOKUP($A152,'pl-data'!$A:$BR,8+AT$3)</f>
        <v>0</v>
      </c>
      <c r="AU152" s="33">
        <f>-VLOOKUP($A152,'pl-data'!$A:$BR,38+AU$3)</f>
        <v>0</v>
      </c>
      <c r="AV152" s="33">
        <f>-VLOOKUP($A152,'pl-data'!$A:$BR,23+AV$3)</f>
        <v>0</v>
      </c>
      <c r="AW152" s="34" t="str">
        <f t="shared" si="220"/>
        <v>n/a</v>
      </c>
      <c r="AX152" s="34" t="str">
        <f t="shared" si="221"/>
        <v>n/a</v>
      </c>
      <c r="AY152" s="8"/>
      <c r="AZ152" s="33">
        <f>-VLOOKUP($A152,'pl-data'!$A:$BR,8+AZ$3)</f>
        <v>0</v>
      </c>
      <c r="BA152" s="33">
        <f>-VLOOKUP($A152,'pl-data'!$A:$BR,38+BA$3)</f>
        <v>0</v>
      </c>
      <c r="BB152" s="33">
        <f>-VLOOKUP($A152,'pl-data'!$A:$BR,23+BB$3)</f>
        <v>0</v>
      </c>
      <c r="BC152" s="34" t="str">
        <f t="shared" si="222"/>
        <v>n/a</v>
      </c>
      <c r="BD152" s="34" t="str">
        <f t="shared" si="223"/>
        <v>n/a</v>
      </c>
      <c r="BE152" s="8"/>
      <c r="BF152" s="33">
        <f>-VLOOKUP($A152,'pl-data'!$A:$BR,8+BF$3)</f>
        <v>0</v>
      </c>
      <c r="BG152" s="33">
        <f>-VLOOKUP($A152,'pl-data'!$A:$BR,38+BG$3)</f>
        <v>0</v>
      </c>
      <c r="BH152" s="33">
        <f>-VLOOKUP($A152,'pl-data'!$A:$BR,23+BH$3)</f>
        <v>0</v>
      </c>
      <c r="BI152" s="34" t="str">
        <f t="shared" si="224"/>
        <v>n/a</v>
      </c>
      <c r="BJ152" s="34" t="str">
        <f t="shared" si="225"/>
        <v>n/a</v>
      </c>
      <c r="BK152" s="8"/>
      <c r="BL152" s="33">
        <f>-VLOOKUP($A152,'pl-data'!$A:$BR,8+BL$3)</f>
        <v>0</v>
      </c>
      <c r="BM152" s="33">
        <f>-VLOOKUP($A152,'pl-data'!$A:$BR,38+BM$3)</f>
        <v>0</v>
      </c>
      <c r="BN152" s="33">
        <f>-VLOOKUP($A152,'pl-data'!$A:$BR,23+BN$3)</f>
        <v>0</v>
      </c>
      <c r="BO152" s="34" t="str">
        <f t="shared" si="226"/>
        <v>n/a</v>
      </c>
      <c r="BP152" s="34" t="str">
        <f t="shared" si="227"/>
        <v>n/a</v>
      </c>
      <c r="BQ152" s="8"/>
      <c r="BR152" s="33">
        <f>-VLOOKUP($A152,'pl-data'!$A:$BR,8+BR$3)</f>
        <v>0</v>
      </c>
      <c r="BS152" s="33">
        <f>-VLOOKUP($A152,'pl-data'!$A:$BR,38+BS$3)</f>
        <v>0</v>
      </c>
      <c r="BT152" s="33">
        <f>-VLOOKUP($A152,'pl-data'!$A:$BR,23+BT$3)</f>
        <v>0</v>
      </c>
      <c r="BU152" s="34" t="str">
        <f t="shared" si="228"/>
        <v>n/a</v>
      </c>
      <c r="BV152" s="34" t="str">
        <f t="shared" si="229"/>
        <v>n/a</v>
      </c>
      <c r="BW152" s="8"/>
      <c r="BX152" s="33">
        <f t="shared" si="230"/>
        <v>0</v>
      </c>
      <c r="BY152" s="33">
        <f t="shared" si="231"/>
        <v>0</v>
      </c>
      <c r="BZ152" s="33">
        <f t="shared" si="232"/>
        <v>0</v>
      </c>
      <c r="CA152" s="34" t="str">
        <f t="shared" si="233"/>
        <v>n/a</v>
      </c>
      <c r="CB152" s="34" t="str">
        <f t="shared" si="234"/>
        <v>n/a</v>
      </c>
      <c r="CC152" s="8"/>
    </row>
    <row r="153" spans="1:81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33">
        <f>-VLOOKUP($A153,'pl-data'!$A:$BR,8+D$3)</f>
        <v>0</v>
      </c>
      <c r="E153" s="33">
        <f>-VLOOKUP($A153,'pl-data'!$A:$BR,38+E$3)</f>
        <v>0</v>
      </c>
      <c r="F153" s="33">
        <f>-VLOOKUP($A153,'pl-data'!$A:$BR,23+F$3)</f>
        <v>0</v>
      </c>
      <c r="G153" s="34" t="str">
        <f t="shared" si="206"/>
        <v>n/a</v>
      </c>
      <c r="H153" s="34" t="str">
        <f t="shared" si="207"/>
        <v>n/a</v>
      </c>
      <c r="I153" s="8"/>
      <c r="J153" s="33">
        <f>-VLOOKUP($A153,'pl-data'!$A:$BR,8+J$3)</f>
        <v>0</v>
      </c>
      <c r="K153" s="33">
        <f>-VLOOKUP($A153,'pl-data'!$A:$BR,38+K$3)</f>
        <v>0</v>
      </c>
      <c r="L153" s="33">
        <f>-VLOOKUP($A153,'pl-data'!$A:$BR,23+L$3)</f>
        <v>0</v>
      </c>
      <c r="M153" s="34" t="str">
        <f t="shared" si="208"/>
        <v>n/a</v>
      </c>
      <c r="N153" s="34" t="str">
        <f t="shared" si="209"/>
        <v>n/a</v>
      </c>
      <c r="O153" s="8"/>
      <c r="P153" s="33">
        <f>-VLOOKUP($A153,'pl-data'!$A:$BR,8+P$3)</f>
        <v>0</v>
      </c>
      <c r="Q153" s="33">
        <f>-VLOOKUP($A153,'pl-data'!$A:$BR,38+Q$3)</f>
        <v>0</v>
      </c>
      <c r="R153" s="33">
        <f>-VLOOKUP($A153,'pl-data'!$A:$BR,23+R$3)</f>
        <v>0</v>
      </c>
      <c r="S153" s="34" t="str">
        <f t="shared" si="210"/>
        <v>n/a</v>
      </c>
      <c r="T153" s="34" t="str">
        <f t="shared" si="211"/>
        <v>n/a</v>
      </c>
      <c r="U153" s="8"/>
      <c r="V153" s="33">
        <f>-VLOOKUP($A153,'pl-data'!$A:$BR,8+V$3)</f>
        <v>0</v>
      </c>
      <c r="W153" s="33">
        <f>-VLOOKUP($A153,'pl-data'!$A:$BR,38+W$3)</f>
        <v>0</v>
      </c>
      <c r="X153" s="33">
        <f>-VLOOKUP($A153,'pl-data'!$A:$BR,23+X$3)</f>
        <v>0</v>
      </c>
      <c r="Y153" s="34" t="str">
        <f t="shared" si="212"/>
        <v>n/a</v>
      </c>
      <c r="Z153" s="34" t="str">
        <f t="shared" si="213"/>
        <v>n/a</v>
      </c>
      <c r="AA153" s="8"/>
      <c r="AB153" s="33">
        <f>-VLOOKUP($A153,'pl-data'!$A:$BR,8+AB$3)</f>
        <v>0</v>
      </c>
      <c r="AC153" s="33">
        <f>-VLOOKUP($A153,'pl-data'!$A:$BR,38+AC$3)</f>
        <v>0</v>
      </c>
      <c r="AD153" s="33">
        <f>-VLOOKUP($A153,'pl-data'!$A:$BR,23+AD$3)</f>
        <v>0</v>
      </c>
      <c r="AE153" s="34" t="str">
        <f t="shared" si="214"/>
        <v>n/a</v>
      </c>
      <c r="AF153" s="34" t="str">
        <f t="shared" si="215"/>
        <v>n/a</v>
      </c>
      <c r="AG153" s="8"/>
      <c r="AH153" s="33">
        <f>-VLOOKUP($A153,'pl-data'!$A:$BR,8+AH$3)</f>
        <v>0</v>
      </c>
      <c r="AI153" s="33">
        <f>-VLOOKUP($A153,'pl-data'!$A:$BR,38+AI$3)</f>
        <v>0</v>
      </c>
      <c r="AJ153" s="33">
        <f>-VLOOKUP($A153,'pl-data'!$A:$BR,23+AJ$3)</f>
        <v>0</v>
      </c>
      <c r="AK153" s="34" t="str">
        <f t="shared" si="216"/>
        <v>n/a</v>
      </c>
      <c r="AL153" s="34" t="str">
        <f t="shared" si="217"/>
        <v>n/a</v>
      </c>
      <c r="AM153" s="8"/>
      <c r="AN153" s="33">
        <f>-VLOOKUP($A153,'pl-data'!$A:$BR,8+AN$3)</f>
        <v>0</v>
      </c>
      <c r="AO153" s="33">
        <f>-VLOOKUP($A153,'pl-data'!$A:$BR,38+AO$3)</f>
        <v>0</v>
      </c>
      <c r="AP153" s="33">
        <f>-VLOOKUP($A153,'pl-data'!$A:$BR,23+AP$3)</f>
        <v>0</v>
      </c>
      <c r="AQ153" s="34" t="str">
        <f t="shared" si="218"/>
        <v>n/a</v>
      </c>
      <c r="AR153" s="34" t="str">
        <f t="shared" si="219"/>
        <v>n/a</v>
      </c>
      <c r="AS153" s="8"/>
      <c r="AT153" s="33">
        <f>-VLOOKUP($A153,'pl-data'!$A:$BR,8+AT$3)</f>
        <v>0</v>
      </c>
      <c r="AU153" s="33">
        <f>-VLOOKUP($A153,'pl-data'!$A:$BR,38+AU$3)</f>
        <v>0</v>
      </c>
      <c r="AV153" s="33">
        <f>-VLOOKUP($A153,'pl-data'!$A:$BR,23+AV$3)</f>
        <v>0</v>
      </c>
      <c r="AW153" s="34" t="str">
        <f t="shared" si="220"/>
        <v>n/a</v>
      </c>
      <c r="AX153" s="34" t="str">
        <f t="shared" si="221"/>
        <v>n/a</v>
      </c>
      <c r="AY153" s="8"/>
      <c r="AZ153" s="33">
        <f>-VLOOKUP($A153,'pl-data'!$A:$BR,8+AZ$3)</f>
        <v>0</v>
      </c>
      <c r="BA153" s="33">
        <f>-VLOOKUP($A153,'pl-data'!$A:$BR,38+BA$3)</f>
        <v>0</v>
      </c>
      <c r="BB153" s="33">
        <f>-VLOOKUP($A153,'pl-data'!$A:$BR,23+BB$3)</f>
        <v>0</v>
      </c>
      <c r="BC153" s="34" t="str">
        <f t="shared" si="222"/>
        <v>n/a</v>
      </c>
      <c r="BD153" s="34" t="str">
        <f t="shared" si="223"/>
        <v>n/a</v>
      </c>
      <c r="BE153" s="8"/>
      <c r="BF153" s="33">
        <f>-VLOOKUP($A153,'pl-data'!$A:$BR,8+BF$3)</f>
        <v>0</v>
      </c>
      <c r="BG153" s="33">
        <f>-VLOOKUP($A153,'pl-data'!$A:$BR,38+BG$3)</f>
        <v>0</v>
      </c>
      <c r="BH153" s="33">
        <f>-VLOOKUP($A153,'pl-data'!$A:$BR,23+BH$3)</f>
        <v>0</v>
      </c>
      <c r="BI153" s="34" t="str">
        <f t="shared" si="224"/>
        <v>n/a</v>
      </c>
      <c r="BJ153" s="34" t="str">
        <f t="shared" si="225"/>
        <v>n/a</v>
      </c>
      <c r="BK153" s="8"/>
      <c r="BL153" s="33">
        <f>-VLOOKUP($A153,'pl-data'!$A:$BR,8+BL$3)</f>
        <v>0</v>
      </c>
      <c r="BM153" s="33">
        <f>-VLOOKUP($A153,'pl-data'!$A:$BR,38+BM$3)</f>
        <v>0</v>
      </c>
      <c r="BN153" s="33">
        <f>-VLOOKUP($A153,'pl-data'!$A:$BR,23+BN$3)</f>
        <v>0</v>
      </c>
      <c r="BO153" s="34" t="str">
        <f t="shared" si="226"/>
        <v>n/a</v>
      </c>
      <c r="BP153" s="34" t="str">
        <f t="shared" si="227"/>
        <v>n/a</v>
      </c>
      <c r="BQ153" s="8"/>
      <c r="BR153" s="33">
        <f>-VLOOKUP($A153,'pl-data'!$A:$BR,8+BR$3)</f>
        <v>0</v>
      </c>
      <c r="BS153" s="33">
        <f>-VLOOKUP($A153,'pl-data'!$A:$BR,38+BS$3)</f>
        <v>0</v>
      </c>
      <c r="BT153" s="33">
        <f>-VLOOKUP($A153,'pl-data'!$A:$BR,23+BT$3)</f>
        <v>0</v>
      </c>
      <c r="BU153" s="34" t="str">
        <f t="shared" si="228"/>
        <v>n/a</v>
      </c>
      <c r="BV153" s="34" t="str">
        <f t="shared" si="229"/>
        <v>n/a</v>
      </c>
      <c r="BW153" s="8"/>
      <c r="BX153" s="33">
        <f t="shared" si="230"/>
        <v>0</v>
      </c>
      <c r="BY153" s="33">
        <f t="shared" si="231"/>
        <v>0</v>
      </c>
      <c r="BZ153" s="33">
        <f t="shared" si="232"/>
        <v>0</v>
      </c>
      <c r="CA153" s="34" t="str">
        <f t="shared" si="233"/>
        <v>n/a</v>
      </c>
      <c r="CB153" s="34" t="str">
        <f t="shared" si="234"/>
        <v>n/a</v>
      </c>
      <c r="CC153" s="8"/>
    </row>
    <row r="154" spans="1:81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33">
        <f>-VLOOKUP($A154,'pl-data'!$A:$BR,8+D$3)</f>
        <v>0</v>
      </c>
      <c r="E154" s="33">
        <f>-VLOOKUP($A154,'pl-data'!$A:$BR,38+E$3)</f>
        <v>0</v>
      </c>
      <c r="F154" s="33">
        <f>-VLOOKUP($A154,'pl-data'!$A:$BR,23+F$3)</f>
        <v>0</v>
      </c>
      <c r="G154" s="34" t="str">
        <f t="shared" si="206"/>
        <v>n/a</v>
      </c>
      <c r="H154" s="34" t="str">
        <f t="shared" si="207"/>
        <v>n/a</v>
      </c>
      <c r="I154" s="8"/>
      <c r="J154" s="33">
        <f>-VLOOKUP($A154,'pl-data'!$A:$BR,8+J$3)</f>
        <v>0</v>
      </c>
      <c r="K154" s="33">
        <f>-VLOOKUP($A154,'pl-data'!$A:$BR,38+K$3)</f>
        <v>0</v>
      </c>
      <c r="L154" s="33">
        <f>-VLOOKUP($A154,'pl-data'!$A:$BR,23+L$3)</f>
        <v>0</v>
      </c>
      <c r="M154" s="34" t="str">
        <f t="shared" si="208"/>
        <v>n/a</v>
      </c>
      <c r="N154" s="34" t="str">
        <f t="shared" si="209"/>
        <v>n/a</v>
      </c>
      <c r="O154" s="8"/>
      <c r="P154" s="33">
        <f>-VLOOKUP($A154,'pl-data'!$A:$BR,8+P$3)</f>
        <v>0</v>
      </c>
      <c r="Q154" s="33">
        <f>-VLOOKUP($A154,'pl-data'!$A:$BR,38+Q$3)</f>
        <v>0</v>
      </c>
      <c r="R154" s="33">
        <f>-VLOOKUP($A154,'pl-data'!$A:$BR,23+R$3)</f>
        <v>0</v>
      </c>
      <c r="S154" s="34" t="str">
        <f t="shared" si="210"/>
        <v>n/a</v>
      </c>
      <c r="T154" s="34" t="str">
        <f t="shared" si="211"/>
        <v>n/a</v>
      </c>
      <c r="U154" s="8"/>
      <c r="V154" s="33">
        <f>-VLOOKUP($A154,'pl-data'!$A:$BR,8+V$3)</f>
        <v>0</v>
      </c>
      <c r="W154" s="33">
        <f>-VLOOKUP($A154,'pl-data'!$A:$BR,38+W$3)</f>
        <v>0</v>
      </c>
      <c r="X154" s="33">
        <f>-VLOOKUP($A154,'pl-data'!$A:$BR,23+X$3)</f>
        <v>0</v>
      </c>
      <c r="Y154" s="34" t="str">
        <f t="shared" si="212"/>
        <v>n/a</v>
      </c>
      <c r="Z154" s="34" t="str">
        <f t="shared" si="213"/>
        <v>n/a</v>
      </c>
      <c r="AA154" s="8"/>
      <c r="AB154" s="33">
        <f>-VLOOKUP($A154,'pl-data'!$A:$BR,8+AB$3)</f>
        <v>0</v>
      </c>
      <c r="AC154" s="33">
        <f>-VLOOKUP($A154,'pl-data'!$A:$BR,38+AC$3)</f>
        <v>0</v>
      </c>
      <c r="AD154" s="33">
        <f>-VLOOKUP($A154,'pl-data'!$A:$BR,23+AD$3)</f>
        <v>0</v>
      </c>
      <c r="AE154" s="34" t="str">
        <f t="shared" si="214"/>
        <v>n/a</v>
      </c>
      <c r="AF154" s="34" t="str">
        <f t="shared" si="215"/>
        <v>n/a</v>
      </c>
      <c r="AG154" s="8"/>
      <c r="AH154" s="33">
        <f>-VLOOKUP($A154,'pl-data'!$A:$BR,8+AH$3)</f>
        <v>0</v>
      </c>
      <c r="AI154" s="33">
        <f>-VLOOKUP($A154,'pl-data'!$A:$BR,38+AI$3)</f>
        <v>0</v>
      </c>
      <c r="AJ154" s="33">
        <f>-VLOOKUP($A154,'pl-data'!$A:$BR,23+AJ$3)</f>
        <v>0</v>
      </c>
      <c r="AK154" s="34" t="str">
        <f t="shared" si="216"/>
        <v>n/a</v>
      </c>
      <c r="AL154" s="34" t="str">
        <f t="shared" si="217"/>
        <v>n/a</v>
      </c>
      <c r="AM154" s="8"/>
      <c r="AN154" s="33">
        <f>-VLOOKUP($A154,'pl-data'!$A:$BR,8+AN$3)</f>
        <v>0</v>
      </c>
      <c r="AO154" s="33">
        <f>-VLOOKUP($A154,'pl-data'!$A:$BR,38+AO$3)</f>
        <v>0</v>
      </c>
      <c r="AP154" s="33">
        <f>-VLOOKUP($A154,'pl-data'!$A:$BR,23+AP$3)</f>
        <v>0</v>
      </c>
      <c r="AQ154" s="34" t="str">
        <f t="shared" si="218"/>
        <v>n/a</v>
      </c>
      <c r="AR154" s="34" t="str">
        <f t="shared" si="219"/>
        <v>n/a</v>
      </c>
      <c r="AS154" s="8"/>
      <c r="AT154" s="33">
        <f>-VLOOKUP($A154,'pl-data'!$A:$BR,8+AT$3)</f>
        <v>0</v>
      </c>
      <c r="AU154" s="33">
        <f>-VLOOKUP($A154,'pl-data'!$A:$BR,38+AU$3)</f>
        <v>0</v>
      </c>
      <c r="AV154" s="33">
        <f>-VLOOKUP($A154,'pl-data'!$A:$BR,23+AV$3)</f>
        <v>0</v>
      </c>
      <c r="AW154" s="34" t="str">
        <f t="shared" si="220"/>
        <v>n/a</v>
      </c>
      <c r="AX154" s="34" t="str">
        <f t="shared" si="221"/>
        <v>n/a</v>
      </c>
      <c r="AY154" s="8"/>
      <c r="AZ154" s="33">
        <f>-VLOOKUP($A154,'pl-data'!$A:$BR,8+AZ$3)</f>
        <v>0</v>
      </c>
      <c r="BA154" s="33">
        <f>-VLOOKUP($A154,'pl-data'!$A:$BR,38+BA$3)</f>
        <v>0</v>
      </c>
      <c r="BB154" s="33">
        <f>-VLOOKUP($A154,'pl-data'!$A:$BR,23+BB$3)</f>
        <v>0</v>
      </c>
      <c r="BC154" s="34" t="str">
        <f t="shared" si="222"/>
        <v>n/a</v>
      </c>
      <c r="BD154" s="34" t="str">
        <f t="shared" si="223"/>
        <v>n/a</v>
      </c>
      <c r="BE154" s="8"/>
      <c r="BF154" s="33">
        <f>-VLOOKUP($A154,'pl-data'!$A:$BR,8+BF$3)</f>
        <v>0</v>
      </c>
      <c r="BG154" s="33">
        <f>-VLOOKUP($A154,'pl-data'!$A:$BR,38+BG$3)</f>
        <v>0</v>
      </c>
      <c r="BH154" s="33">
        <f>-VLOOKUP($A154,'pl-data'!$A:$BR,23+BH$3)</f>
        <v>0</v>
      </c>
      <c r="BI154" s="34" t="str">
        <f t="shared" si="224"/>
        <v>n/a</v>
      </c>
      <c r="BJ154" s="34" t="str">
        <f t="shared" si="225"/>
        <v>n/a</v>
      </c>
      <c r="BK154" s="8"/>
      <c r="BL154" s="33">
        <f>-VLOOKUP($A154,'pl-data'!$A:$BR,8+BL$3)</f>
        <v>0</v>
      </c>
      <c r="BM154" s="33">
        <f>-VLOOKUP($A154,'pl-data'!$A:$BR,38+BM$3)</f>
        <v>0</v>
      </c>
      <c r="BN154" s="33">
        <f>-VLOOKUP($A154,'pl-data'!$A:$BR,23+BN$3)</f>
        <v>0</v>
      </c>
      <c r="BO154" s="34" t="str">
        <f t="shared" si="226"/>
        <v>n/a</v>
      </c>
      <c r="BP154" s="34" t="str">
        <f t="shared" si="227"/>
        <v>n/a</v>
      </c>
      <c r="BQ154" s="8"/>
      <c r="BR154" s="33">
        <f>-VLOOKUP($A154,'pl-data'!$A:$BR,8+BR$3)</f>
        <v>0</v>
      </c>
      <c r="BS154" s="33">
        <f>-VLOOKUP($A154,'pl-data'!$A:$BR,38+BS$3)</f>
        <v>0</v>
      </c>
      <c r="BT154" s="33">
        <f>-VLOOKUP($A154,'pl-data'!$A:$BR,23+BT$3)</f>
        <v>0</v>
      </c>
      <c r="BU154" s="34" t="str">
        <f t="shared" si="228"/>
        <v>n/a</v>
      </c>
      <c r="BV154" s="34" t="str">
        <f t="shared" si="229"/>
        <v>n/a</v>
      </c>
      <c r="BW154" s="8"/>
      <c r="BX154" s="33">
        <f t="shared" si="230"/>
        <v>0</v>
      </c>
      <c r="BY154" s="33">
        <f t="shared" si="231"/>
        <v>0</v>
      </c>
      <c r="BZ154" s="33">
        <f t="shared" si="232"/>
        <v>0</v>
      </c>
      <c r="CA154" s="34" t="str">
        <f t="shared" si="233"/>
        <v>n/a</v>
      </c>
      <c r="CB154" s="34" t="str">
        <f t="shared" si="234"/>
        <v>n/a</v>
      </c>
      <c r="CC154" s="8"/>
    </row>
    <row r="155" spans="1:81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33">
        <f>-VLOOKUP($A155,'pl-data'!$A:$BR,8+D$3)</f>
        <v>0</v>
      </c>
      <c r="E155" s="33">
        <f>-VLOOKUP($A155,'pl-data'!$A:$BR,38+E$3)</f>
        <v>0</v>
      </c>
      <c r="F155" s="33">
        <f>-VLOOKUP($A155,'pl-data'!$A:$BR,23+F$3)</f>
        <v>0</v>
      </c>
      <c r="G155" s="34" t="str">
        <f t="shared" si="206"/>
        <v>n/a</v>
      </c>
      <c r="H155" s="34" t="str">
        <f t="shared" si="207"/>
        <v>n/a</v>
      </c>
      <c r="I155" s="8"/>
      <c r="J155" s="33">
        <f>-VLOOKUP($A155,'pl-data'!$A:$BR,8+J$3)</f>
        <v>0</v>
      </c>
      <c r="K155" s="33">
        <f>-VLOOKUP($A155,'pl-data'!$A:$BR,38+K$3)</f>
        <v>0</v>
      </c>
      <c r="L155" s="33">
        <f>-VLOOKUP($A155,'pl-data'!$A:$BR,23+L$3)</f>
        <v>0</v>
      </c>
      <c r="M155" s="34" t="str">
        <f t="shared" si="208"/>
        <v>n/a</v>
      </c>
      <c r="N155" s="34" t="str">
        <f t="shared" si="209"/>
        <v>n/a</v>
      </c>
      <c r="O155" s="8"/>
      <c r="P155" s="33">
        <f>-VLOOKUP($A155,'pl-data'!$A:$BR,8+P$3)</f>
        <v>0</v>
      </c>
      <c r="Q155" s="33">
        <f>-VLOOKUP($A155,'pl-data'!$A:$BR,38+Q$3)</f>
        <v>0</v>
      </c>
      <c r="R155" s="33">
        <f>-VLOOKUP($A155,'pl-data'!$A:$BR,23+R$3)</f>
        <v>0</v>
      </c>
      <c r="S155" s="34" t="str">
        <f t="shared" si="210"/>
        <v>n/a</v>
      </c>
      <c r="T155" s="34" t="str">
        <f t="shared" si="211"/>
        <v>n/a</v>
      </c>
      <c r="U155" s="8"/>
      <c r="V155" s="33">
        <f>-VLOOKUP($A155,'pl-data'!$A:$BR,8+V$3)</f>
        <v>0</v>
      </c>
      <c r="W155" s="33">
        <f>-VLOOKUP($A155,'pl-data'!$A:$BR,38+W$3)</f>
        <v>0</v>
      </c>
      <c r="X155" s="33">
        <f>-VLOOKUP($A155,'pl-data'!$A:$BR,23+X$3)</f>
        <v>0</v>
      </c>
      <c r="Y155" s="34" t="str">
        <f t="shared" si="212"/>
        <v>n/a</v>
      </c>
      <c r="Z155" s="34" t="str">
        <f t="shared" si="213"/>
        <v>n/a</v>
      </c>
      <c r="AA155" s="8"/>
      <c r="AB155" s="33">
        <f>-VLOOKUP($A155,'pl-data'!$A:$BR,8+AB$3)</f>
        <v>0</v>
      </c>
      <c r="AC155" s="33">
        <f>-VLOOKUP($A155,'pl-data'!$A:$BR,38+AC$3)</f>
        <v>0</v>
      </c>
      <c r="AD155" s="33">
        <f>-VLOOKUP($A155,'pl-data'!$A:$BR,23+AD$3)</f>
        <v>0</v>
      </c>
      <c r="AE155" s="34" t="str">
        <f t="shared" si="214"/>
        <v>n/a</v>
      </c>
      <c r="AF155" s="34" t="str">
        <f t="shared" si="215"/>
        <v>n/a</v>
      </c>
      <c r="AG155" s="8"/>
      <c r="AH155" s="33">
        <f>-VLOOKUP($A155,'pl-data'!$A:$BR,8+AH$3)</f>
        <v>0</v>
      </c>
      <c r="AI155" s="33">
        <f>-VLOOKUP($A155,'pl-data'!$A:$BR,38+AI$3)</f>
        <v>0</v>
      </c>
      <c r="AJ155" s="33">
        <f>-VLOOKUP($A155,'pl-data'!$A:$BR,23+AJ$3)</f>
        <v>0</v>
      </c>
      <c r="AK155" s="34" t="str">
        <f t="shared" si="216"/>
        <v>n/a</v>
      </c>
      <c r="AL155" s="34" t="str">
        <f t="shared" si="217"/>
        <v>n/a</v>
      </c>
      <c r="AM155" s="8"/>
      <c r="AN155" s="33">
        <f>-VLOOKUP($A155,'pl-data'!$A:$BR,8+AN$3)</f>
        <v>0</v>
      </c>
      <c r="AO155" s="33">
        <f>-VLOOKUP($A155,'pl-data'!$A:$BR,38+AO$3)</f>
        <v>0</v>
      </c>
      <c r="AP155" s="33">
        <f>-VLOOKUP($A155,'pl-data'!$A:$BR,23+AP$3)</f>
        <v>0</v>
      </c>
      <c r="AQ155" s="34" t="str">
        <f t="shared" si="218"/>
        <v>n/a</v>
      </c>
      <c r="AR155" s="34" t="str">
        <f t="shared" si="219"/>
        <v>n/a</v>
      </c>
      <c r="AS155" s="8"/>
      <c r="AT155" s="33">
        <f>-VLOOKUP($A155,'pl-data'!$A:$BR,8+AT$3)</f>
        <v>0</v>
      </c>
      <c r="AU155" s="33">
        <f>-VLOOKUP($A155,'pl-data'!$A:$BR,38+AU$3)</f>
        <v>0</v>
      </c>
      <c r="AV155" s="33">
        <f>-VLOOKUP($A155,'pl-data'!$A:$BR,23+AV$3)</f>
        <v>0</v>
      </c>
      <c r="AW155" s="34" t="str">
        <f t="shared" si="220"/>
        <v>n/a</v>
      </c>
      <c r="AX155" s="34" t="str">
        <f t="shared" si="221"/>
        <v>n/a</v>
      </c>
      <c r="AY155" s="8"/>
      <c r="AZ155" s="33">
        <f>-VLOOKUP($A155,'pl-data'!$A:$BR,8+AZ$3)</f>
        <v>0</v>
      </c>
      <c r="BA155" s="33">
        <f>-VLOOKUP($A155,'pl-data'!$A:$BR,38+BA$3)</f>
        <v>0</v>
      </c>
      <c r="BB155" s="33">
        <f>-VLOOKUP($A155,'pl-data'!$A:$BR,23+BB$3)</f>
        <v>0</v>
      </c>
      <c r="BC155" s="34" t="str">
        <f t="shared" si="222"/>
        <v>n/a</v>
      </c>
      <c r="BD155" s="34" t="str">
        <f t="shared" si="223"/>
        <v>n/a</v>
      </c>
      <c r="BE155" s="8"/>
      <c r="BF155" s="33">
        <f>-VLOOKUP($A155,'pl-data'!$A:$BR,8+BF$3)</f>
        <v>0</v>
      </c>
      <c r="BG155" s="33">
        <f>-VLOOKUP($A155,'pl-data'!$A:$BR,38+BG$3)</f>
        <v>0</v>
      </c>
      <c r="BH155" s="33">
        <f>-VLOOKUP($A155,'pl-data'!$A:$BR,23+BH$3)</f>
        <v>0</v>
      </c>
      <c r="BI155" s="34" t="str">
        <f t="shared" si="224"/>
        <v>n/a</v>
      </c>
      <c r="BJ155" s="34" t="str">
        <f t="shared" si="225"/>
        <v>n/a</v>
      </c>
      <c r="BK155" s="8"/>
      <c r="BL155" s="33">
        <f>-VLOOKUP($A155,'pl-data'!$A:$BR,8+BL$3)</f>
        <v>0</v>
      </c>
      <c r="BM155" s="33">
        <f>-VLOOKUP($A155,'pl-data'!$A:$BR,38+BM$3)</f>
        <v>0</v>
      </c>
      <c r="BN155" s="33">
        <f>-VLOOKUP($A155,'pl-data'!$A:$BR,23+BN$3)</f>
        <v>0</v>
      </c>
      <c r="BO155" s="34" t="str">
        <f t="shared" si="226"/>
        <v>n/a</v>
      </c>
      <c r="BP155" s="34" t="str">
        <f t="shared" si="227"/>
        <v>n/a</v>
      </c>
      <c r="BQ155" s="8"/>
      <c r="BR155" s="33">
        <f>-VLOOKUP($A155,'pl-data'!$A:$BR,8+BR$3)</f>
        <v>0</v>
      </c>
      <c r="BS155" s="33">
        <f>-VLOOKUP($A155,'pl-data'!$A:$BR,38+BS$3)</f>
        <v>0</v>
      </c>
      <c r="BT155" s="33">
        <f>-VLOOKUP($A155,'pl-data'!$A:$BR,23+BT$3)</f>
        <v>0</v>
      </c>
      <c r="BU155" s="34" t="str">
        <f t="shared" si="228"/>
        <v>n/a</v>
      </c>
      <c r="BV155" s="34" t="str">
        <f t="shared" si="229"/>
        <v>n/a</v>
      </c>
      <c r="BW155" s="8"/>
      <c r="BX155" s="33">
        <f t="shared" si="230"/>
        <v>0</v>
      </c>
      <c r="BY155" s="33">
        <f t="shared" si="231"/>
        <v>0</v>
      </c>
      <c r="BZ155" s="33">
        <f t="shared" si="232"/>
        <v>0</v>
      </c>
      <c r="CA155" s="34" t="str">
        <f t="shared" si="233"/>
        <v>n/a</v>
      </c>
      <c r="CB155" s="34" t="str">
        <f t="shared" si="234"/>
        <v>n/a</v>
      </c>
      <c r="CC155" s="8"/>
    </row>
    <row r="156" spans="1:81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33">
        <f>-VLOOKUP($A156,'pl-data'!$A:$BR,8+D$3)</f>
        <v>0</v>
      </c>
      <c r="E156" s="33">
        <f>-VLOOKUP($A156,'pl-data'!$A:$BR,38+E$3)</f>
        <v>0</v>
      </c>
      <c r="F156" s="33">
        <f>-VLOOKUP($A156,'pl-data'!$A:$BR,23+F$3)</f>
        <v>0</v>
      </c>
      <c r="G156" s="34" t="str">
        <f t="shared" si="206"/>
        <v>n/a</v>
      </c>
      <c r="H156" s="34" t="str">
        <f t="shared" si="207"/>
        <v>n/a</v>
      </c>
      <c r="I156" s="8"/>
      <c r="J156" s="33">
        <f>-VLOOKUP($A156,'pl-data'!$A:$BR,8+J$3)</f>
        <v>0</v>
      </c>
      <c r="K156" s="33">
        <f>-VLOOKUP($A156,'pl-data'!$A:$BR,38+K$3)</f>
        <v>0</v>
      </c>
      <c r="L156" s="33">
        <f>-VLOOKUP($A156,'pl-data'!$A:$BR,23+L$3)</f>
        <v>0</v>
      </c>
      <c r="M156" s="34" t="str">
        <f t="shared" si="208"/>
        <v>n/a</v>
      </c>
      <c r="N156" s="34" t="str">
        <f t="shared" si="209"/>
        <v>n/a</v>
      </c>
      <c r="O156" s="8"/>
      <c r="P156" s="33">
        <f>-VLOOKUP($A156,'pl-data'!$A:$BR,8+P$3)</f>
        <v>0</v>
      </c>
      <c r="Q156" s="33">
        <f>-VLOOKUP($A156,'pl-data'!$A:$BR,38+Q$3)</f>
        <v>0</v>
      </c>
      <c r="R156" s="33">
        <f>-VLOOKUP($A156,'pl-data'!$A:$BR,23+R$3)</f>
        <v>0</v>
      </c>
      <c r="S156" s="34" t="str">
        <f t="shared" si="210"/>
        <v>n/a</v>
      </c>
      <c r="T156" s="34" t="str">
        <f t="shared" si="211"/>
        <v>n/a</v>
      </c>
      <c r="U156" s="8"/>
      <c r="V156" s="33">
        <f>-VLOOKUP($A156,'pl-data'!$A:$BR,8+V$3)</f>
        <v>0</v>
      </c>
      <c r="W156" s="33">
        <f>-VLOOKUP($A156,'pl-data'!$A:$BR,38+W$3)</f>
        <v>0</v>
      </c>
      <c r="X156" s="33">
        <f>-VLOOKUP($A156,'pl-data'!$A:$BR,23+X$3)</f>
        <v>0</v>
      </c>
      <c r="Y156" s="34" t="str">
        <f t="shared" si="212"/>
        <v>n/a</v>
      </c>
      <c r="Z156" s="34" t="str">
        <f t="shared" si="213"/>
        <v>n/a</v>
      </c>
      <c r="AA156" s="8"/>
      <c r="AB156" s="33">
        <f>-VLOOKUP($A156,'pl-data'!$A:$BR,8+AB$3)</f>
        <v>0</v>
      </c>
      <c r="AC156" s="33">
        <f>-VLOOKUP($A156,'pl-data'!$A:$BR,38+AC$3)</f>
        <v>0</v>
      </c>
      <c r="AD156" s="33">
        <f>-VLOOKUP($A156,'pl-data'!$A:$BR,23+AD$3)</f>
        <v>0</v>
      </c>
      <c r="AE156" s="34" t="str">
        <f t="shared" si="214"/>
        <v>n/a</v>
      </c>
      <c r="AF156" s="34" t="str">
        <f t="shared" si="215"/>
        <v>n/a</v>
      </c>
      <c r="AG156" s="8"/>
      <c r="AH156" s="33">
        <f>-VLOOKUP($A156,'pl-data'!$A:$BR,8+AH$3)</f>
        <v>0</v>
      </c>
      <c r="AI156" s="33">
        <f>-VLOOKUP($A156,'pl-data'!$A:$BR,38+AI$3)</f>
        <v>0</v>
      </c>
      <c r="AJ156" s="33">
        <f>-VLOOKUP($A156,'pl-data'!$A:$BR,23+AJ$3)</f>
        <v>0</v>
      </c>
      <c r="AK156" s="34" t="str">
        <f t="shared" si="216"/>
        <v>n/a</v>
      </c>
      <c r="AL156" s="34" t="str">
        <f t="shared" si="217"/>
        <v>n/a</v>
      </c>
      <c r="AM156" s="8"/>
      <c r="AN156" s="33">
        <f>-VLOOKUP($A156,'pl-data'!$A:$BR,8+AN$3)</f>
        <v>0</v>
      </c>
      <c r="AO156" s="33">
        <f>-VLOOKUP($A156,'pl-data'!$A:$BR,38+AO$3)</f>
        <v>0</v>
      </c>
      <c r="AP156" s="33">
        <f>-VLOOKUP($A156,'pl-data'!$A:$BR,23+AP$3)</f>
        <v>0</v>
      </c>
      <c r="AQ156" s="34" t="str">
        <f t="shared" si="218"/>
        <v>n/a</v>
      </c>
      <c r="AR156" s="34" t="str">
        <f t="shared" si="219"/>
        <v>n/a</v>
      </c>
      <c r="AS156" s="8"/>
      <c r="AT156" s="33">
        <f>-VLOOKUP($A156,'pl-data'!$A:$BR,8+AT$3)</f>
        <v>0</v>
      </c>
      <c r="AU156" s="33">
        <f>-VLOOKUP($A156,'pl-data'!$A:$BR,38+AU$3)</f>
        <v>0</v>
      </c>
      <c r="AV156" s="33">
        <f>-VLOOKUP($A156,'pl-data'!$A:$BR,23+AV$3)</f>
        <v>0</v>
      </c>
      <c r="AW156" s="34" t="str">
        <f t="shared" si="220"/>
        <v>n/a</v>
      </c>
      <c r="AX156" s="34" t="str">
        <f t="shared" si="221"/>
        <v>n/a</v>
      </c>
      <c r="AY156" s="8"/>
      <c r="AZ156" s="33">
        <f>-VLOOKUP($A156,'pl-data'!$A:$BR,8+AZ$3)</f>
        <v>0</v>
      </c>
      <c r="BA156" s="33">
        <f>-VLOOKUP($A156,'pl-data'!$A:$BR,38+BA$3)</f>
        <v>0</v>
      </c>
      <c r="BB156" s="33">
        <f>-VLOOKUP($A156,'pl-data'!$A:$BR,23+BB$3)</f>
        <v>0</v>
      </c>
      <c r="BC156" s="34" t="str">
        <f t="shared" si="222"/>
        <v>n/a</v>
      </c>
      <c r="BD156" s="34" t="str">
        <f t="shared" si="223"/>
        <v>n/a</v>
      </c>
      <c r="BE156" s="8"/>
      <c r="BF156" s="33">
        <f>-VLOOKUP($A156,'pl-data'!$A:$BR,8+BF$3)</f>
        <v>0</v>
      </c>
      <c r="BG156" s="33">
        <f>-VLOOKUP($A156,'pl-data'!$A:$BR,38+BG$3)</f>
        <v>0</v>
      </c>
      <c r="BH156" s="33">
        <f>-VLOOKUP($A156,'pl-data'!$A:$BR,23+BH$3)</f>
        <v>0</v>
      </c>
      <c r="BI156" s="34" t="str">
        <f t="shared" si="224"/>
        <v>n/a</v>
      </c>
      <c r="BJ156" s="34" t="str">
        <f t="shared" si="225"/>
        <v>n/a</v>
      </c>
      <c r="BK156" s="8"/>
      <c r="BL156" s="33">
        <f>-VLOOKUP($A156,'pl-data'!$A:$BR,8+BL$3)</f>
        <v>0</v>
      </c>
      <c r="BM156" s="33">
        <f>-VLOOKUP($A156,'pl-data'!$A:$BR,38+BM$3)</f>
        <v>0</v>
      </c>
      <c r="BN156" s="33">
        <f>-VLOOKUP($A156,'pl-data'!$A:$BR,23+BN$3)</f>
        <v>0</v>
      </c>
      <c r="BO156" s="34" t="str">
        <f t="shared" si="226"/>
        <v>n/a</v>
      </c>
      <c r="BP156" s="34" t="str">
        <f t="shared" si="227"/>
        <v>n/a</v>
      </c>
      <c r="BQ156" s="8"/>
      <c r="BR156" s="33">
        <f>-VLOOKUP($A156,'pl-data'!$A:$BR,8+BR$3)</f>
        <v>0</v>
      </c>
      <c r="BS156" s="33">
        <f>-VLOOKUP($A156,'pl-data'!$A:$BR,38+BS$3)</f>
        <v>0</v>
      </c>
      <c r="BT156" s="33">
        <f>-VLOOKUP($A156,'pl-data'!$A:$BR,23+BT$3)</f>
        <v>0</v>
      </c>
      <c r="BU156" s="34" t="str">
        <f t="shared" si="228"/>
        <v>n/a</v>
      </c>
      <c r="BV156" s="34" t="str">
        <f t="shared" si="229"/>
        <v>n/a</v>
      </c>
      <c r="BW156" s="8"/>
      <c r="BX156" s="33">
        <f t="shared" si="230"/>
        <v>0</v>
      </c>
      <c r="BY156" s="33">
        <f t="shared" si="231"/>
        <v>0</v>
      </c>
      <c r="BZ156" s="33">
        <f t="shared" si="232"/>
        <v>0</v>
      </c>
      <c r="CA156" s="34" t="str">
        <f t="shared" si="233"/>
        <v>n/a</v>
      </c>
      <c r="CB156" s="34" t="str">
        <f t="shared" si="234"/>
        <v>n/a</v>
      </c>
      <c r="CC156" s="8"/>
    </row>
    <row r="157" spans="1:81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33">
        <f>-VLOOKUP($A157,'pl-data'!$A:$BR,8+D$3)</f>
        <v>0</v>
      </c>
      <c r="E157" s="33">
        <f>-VLOOKUP($A157,'pl-data'!$A:$BR,38+E$3)</f>
        <v>0</v>
      </c>
      <c r="F157" s="33">
        <f>-VLOOKUP($A157,'pl-data'!$A:$BR,23+F$3)</f>
        <v>0</v>
      </c>
      <c r="G157" s="34" t="str">
        <f t="shared" si="206"/>
        <v>n/a</v>
      </c>
      <c r="H157" s="34" t="str">
        <f t="shared" si="207"/>
        <v>n/a</v>
      </c>
      <c r="I157" s="8"/>
      <c r="J157" s="33">
        <f>-VLOOKUP($A157,'pl-data'!$A:$BR,8+J$3)</f>
        <v>0</v>
      </c>
      <c r="K157" s="33">
        <f>-VLOOKUP($A157,'pl-data'!$A:$BR,38+K$3)</f>
        <v>0</v>
      </c>
      <c r="L157" s="33">
        <f>-VLOOKUP($A157,'pl-data'!$A:$BR,23+L$3)</f>
        <v>0</v>
      </c>
      <c r="M157" s="34" t="str">
        <f t="shared" si="208"/>
        <v>n/a</v>
      </c>
      <c r="N157" s="34" t="str">
        <f t="shared" si="209"/>
        <v>n/a</v>
      </c>
      <c r="O157" s="8"/>
      <c r="P157" s="33">
        <f>-VLOOKUP($A157,'pl-data'!$A:$BR,8+P$3)</f>
        <v>0</v>
      </c>
      <c r="Q157" s="33">
        <f>-VLOOKUP($A157,'pl-data'!$A:$BR,38+Q$3)</f>
        <v>0</v>
      </c>
      <c r="R157" s="33">
        <f>-VLOOKUP($A157,'pl-data'!$A:$BR,23+R$3)</f>
        <v>0</v>
      </c>
      <c r="S157" s="34" t="str">
        <f t="shared" si="210"/>
        <v>n/a</v>
      </c>
      <c r="T157" s="34" t="str">
        <f t="shared" si="211"/>
        <v>n/a</v>
      </c>
      <c r="U157" s="8"/>
      <c r="V157" s="33">
        <f>-VLOOKUP($A157,'pl-data'!$A:$BR,8+V$3)</f>
        <v>0</v>
      </c>
      <c r="W157" s="33">
        <f>-VLOOKUP($A157,'pl-data'!$A:$BR,38+W$3)</f>
        <v>0</v>
      </c>
      <c r="X157" s="33">
        <f>-VLOOKUP($A157,'pl-data'!$A:$BR,23+X$3)</f>
        <v>0</v>
      </c>
      <c r="Y157" s="34" t="str">
        <f t="shared" si="212"/>
        <v>n/a</v>
      </c>
      <c r="Z157" s="34" t="str">
        <f t="shared" si="213"/>
        <v>n/a</v>
      </c>
      <c r="AA157" s="8"/>
      <c r="AB157" s="33">
        <f>-VLOOKUP($A157,'pl-data'!$A:$BR,8+AB$3)</f>
        <v>0</v>
      </c>
      <c r="AC157" s="33">
        <f>-VLOOKUP($A157,'pl-data'!$A:$BR,38+AC$3)</f>
        <v>0</v>
      </c>
      <c r="AD157" s="33">
        <f>-VLOOKUP($A157,'pl-data'!$A:$BR,23+AD$3)</f>
        <v>0</v>
      </c>
      <c r="AE157" s="34" t="str">
        <f t="shared" si="214"/>
        <v>n/a</v>
      </c>
      <c r="AF157" s="34" t="str">
        <f t="shared" si="215"/>
        <v>n/a</v>
      </c>
      <c r="AG157" s="8"/>
      <c r="AH157" s="33">
        <f>-VLOOKUP($A157,'pl-data'!$A:$BR,8+AH$3)</f>
        <v>0</v>
      </c>
      <c r="AI157" s="33">
        <f>-VLOOKUP($A157,'pl-data'!$A:$BR,38+AI$3)</f>
        <v>0</v>
      </c>
      <c r="AJ157" s="33">
        <f>-VLOOKUP($A157,'pl-data'!$A:$BR,23+AJ$3)</f>
        <v>0</v>
      </c>
      <c r="AK157" s="34" t="str">
        <f t="shared" si="216"/>
        <v>n/a</v>
      </c>
      <c r="AL157" s="34" t="str">
        <f t="shared" si="217"/>
        <v>n/a</v>
      </c>
      <c r="AM157" s="8"/>
      <c r="AN157" s="33">
        <f>-VLOOKUP($A157,'pl-data'!$A:$BR,8+AN$3)</f>
        <v>0</v>
      </c>
      <c r="AO157" s="33">
        <f>-VLOOKUP($A157,'pl-data'!$A:$BR,38+AO$3)</f>
        <v>0</v>
      </c>
      <c r="AP157" s="33">
        <f>-VLOOKUP($A157,'pl-data'!$A:$BR,23+AP$3)</f>
        <v>0</v>
      </c>
      <c r="AQ157" s="34" t="str">
        <f t="shared" si="218"/>
        <v>n/a</v>
      </c>
      <c r="AR157" s="34" t="str">
        <f t="shared" si="219"/>
        <v>n/a</v>
      </c>
      <c r="AS157" s="8"/>
      <c r="AT157" s="33">
        <f>-VLOOKUP($A157,'pl-data'!$A:$BR,8+AT$3)</f>
        <v>0</v>
      </c>
      <c r="AU157" s="33">
        <f>-VLOOKUP($A157,'pl-data'!$A:$BR,38+AU$3)</f>
        <v>0</v>
      </c>
      <c r="AV157" s="33">
        <f>-VLOOKUP($A157,'pl-data'!$A:$BR,23+AV$3)</f>
        <v>0</v>
      </c>
      <c r="AW157" s="34" t="str">
        <f t="shared" si="220"/>
        <v>n/a</v>
      </c>
      <c r="AX157" s="34" t="str">
        <f t="shared" si="221"/>
        <v>n/a</v>
      </c>
      <c r="AY157" s="8"/>
      <c r="AZ157" s="33">
        <f>-VLOOKUP($A157,'pl-data'!$A:$BR,8+AZ$3)</f>
        <v>0</v>
      </c>
      <c r="BA157" s="33">
        <f>-VLOOKUP($A157,'pl-data'!$A:$BR,38+BA$3)</f>
        <v>0</v>
      </c>
      <c r="BB157" s="33">
        <f>-VLOOKUP($A157,'pl-data'!$A:$BR,23+BB$3)</f>
        <v>0</v>
      </c>
      <c r="BC157" s="34" t="str">
        <f t="shared" si="222"/>
        <v>n/a</v>
      </c>
      <c r="BD157" s="34" t="str">
        <f t="shared" si="223"/>
        <v>n/a</v>
      </c>
      <c r="BE157" s="8"/>
      <c r="BF157" s="33">
        <f>-VLOOKUP($A157,'pl-data'!$A:$BR,8+BF$3)</f>
        <v>0</v>
      </c>
      <c r="BG157" s="33">
        <f>-VLOOKUP($A157,'pl-data'!$A:$BR,38+BG$3)</f>
        <v>0</v>
      </c>
      <c r="BH157" s="33">
        <f>-VLOOKUP($A157,'pl-data'!$A:$BR,23+BH$3)</f>
        <v>0</v>
      </c>
      <c r="BI157" s="34" t="str">
        <f t="shared" si="224"/>
        <v>n/a</v>
      </c>
      <c r="BJ157" s="34" t="str">
        <f t="shared" si="225"/>
        <v>n/a</v>
      </c>
      <c r="BK157" s="8"/>
      <c r="BL157" s="33">
        <f>-VLOOKUP($A157,'pl-data'!$A:$BR,8+BL$3)</f>
        <v>0</v>
      </c>
      <c r="BM157" s="33">
        <f>-VLOOKUP($A157,'pl-data'!$A:$BR,38+BM$3)</f>
        <v>0</v>
      </c>
      <c r="BN157" s="33">
        <f>-VLOOKUP($A157,'pl-data'!$A:$BR,23+BN$3)</f>
        <v>0</v>
      </c>
      <c r="BO157" s="34" t="str">
        <f t="shared" si="226"/>
        <v>n/a</v>
      </c>
      <c r="BP157" s="34" t="str">
        <f t="shared" si="227"/>
        <v>n/a</v>
      </c>
      <c r="BQ157" s="8"/>
      <c r="BR157" s="33">
        <f>-VLOOKUP($A157,'pl-data'!$A:$BR,8+BR$3)</f>
        <v>0</v>
      </c>
      <c r="BS157" s="33">
        <f>-VLOOKUP($A157,'pl-data'!$A:$BR,38+BS$3)</f>
        <v>0</v>
      </c>
      <c r="BT157" s="33">
        <f>-VLOOKUP($A157,'pl-data'!$A:$BR,23+BT$3)</f>
        <v>0</v>
      </c>
      <c r="BU157" s="34" t="str">
        <f t="shared" si="228"/>
        <v>n/a</v>
      </c>
      <c r="BV157" s="34" t="str">
        <f t="shared" si="229"/>
        <v>n/a</v>
      </c>
      <c r="BW157" s="8"/>
      <c r="BX157" s="33">
        <f t="shared" si="230"/>
        <v>0</v>
      </c>
      <c r="BY157" s="33">
        <f t="shared" si="231"/>
        <v>0</v>
      </c>
      <c r="BZ157" s="33">
        <f t="shared" si="232"/>
        <v>0</v>
      </c>
      <c r="CA157" s="34" t="str">
        <f t="shared" si="233"/>
        <v>n/a</v>
      </c>
      <c r="CB157" s="34" t="str">
        <f t="shared" si="234"/>
        <v>n/a</v>
      </c>
      <c r="CC157" s="8"/>
    </row>
    <row r="158" spans="1:81" hidden="1" outlineLevel="1" x14ac:dyDescent="0.2">
      <c r="B158" s="13"/>
      <c r="C158" s="8"/>
      <c r="D158" s="54"/>
      <c r="E158" s="54"/>
      <c r="F158" s="54"/>
      <c r="G158" s="10"/>
      <c r="H158" s="10"/>
      <c r="I158" s="8"/>
      <c r="J158" s="54"/>
      <c r="K158" s="54"/>
      <c r="L158" s="54"/>
      <c r="M158" s="10"/>
      <c r="N158" s="10"/>
      <c r="O158" s="8"/>
      <c r="P158" s="54"/>
      <c r="Q158" s="54"/>
      <c r="R158" s="54"/>
      <c r="S158" s="10"/>
      <c r="T158" s="10"/>
      <c r="U158" s="8"/>
      <c r="V158" s="54"/>
      <c r="W158" s="54"/>
      <c r="X158" s="54"/>
      <c r="Y158" s="10"/>
      <c r="Z158" s="10"/>
      <c r="AA158" s="8"/>
      <c r="AB158" s="54"/>
      <c r="AC158" s="54"/>
      <c r="AD158" s="54"/>
      <c r="AE158" s="10"/>
      <c r="AF158" s="10"/>
      <c r="AG158" s="8"/>
      <c r="AH158" s="54"/>
      <c r="AI158" s="54"/>
      <c r="AJ158" s="54"/>
      <c r="AK158" s="10"/>
      <c r="AL158" s="10"/>
      <c r="AM158" s="8"/>
      <c r="AN158" s="54"/>
      <c r="AO158" s="54"/>
      <c r="AP158" s="54"/>
      <c r="AQ158" s="10"/>
      <c r="AR158" s="10"/>
      <c r="AS158" s="8"/>
      <c r="AT158" s="54"/>
      <c r="AU158" s="54"/>
      <c r="AV158" s="54"/>
      <c r="AW158" s="10"/>
      <c r="AX158" s="10"/>
      <c r="AY158" s="8"/>
      <c r="AZ158" s="54"/>
      <c r="BA158" s="54"/>
      <c r="BB158" s="54"/>
      <c r="BC158" s="10"/>
      <c r="BD158" s="10"/>
      <c r="BE158" s="8"/>
      <c r="BF158" s="54"/>
      <c r="BG158" s="54"/>
      <c r="BH158" s="54"/>
      <c r="BI158" s="10"/>
      <c r="BJ158" s="10"/>
      <c r="BK158" s="8"/>
      <c r="BL158" s="54"/>
      <c r="BM158" s="54"/>
      <c r="BN158" s="54"/>
      <c r="BO158" s="10"/>
      <c r="BP158" s="10"/>
      <c r="BQ158" s="8"/>
      <c r="BR158" s="54"/>
      <c r="BS158" s="54"/>
      <c r="BT158" s="54"/>
      <c r="BU158" s="10"/>
      <c r="BV158" s="10"/>
      <c r="BW158" s="8"/>
      <c r="BX158" s="54"/>
      <c r="BY158" s="54"/>
      <c r="BZ158" s="54"/>
      <c r="CA158" s="10"/>
      <c r="CB158" s="10"/>
      <c r="CC158" s="8"/>
    </row>
    <row r="159" spans="1:81" hidden="1" outlineLevel="1" x14ac:dyDescent="0.2">
      <c r="A159" s="49" t="s">
        <v>1835</v>
      </c>
      <c r="B159" s="13" t="s">
        <v>1835</v>
      </c>
      <c r="C159" s="8"/>
      <c r="D159" s="51">
        <f t="shared" ref="D159:F159" si="235">+SUM(D160:D191)</f>
        <v>0</v>
      </c>
      <c r="E159" s="51">
        <f t="shared" si="235"/>
        <v>0</v>
      </c>
      <c r="F159" s="51">
        <f t="shared" si="235"/>
        <v>0</v>
      </c>
      <c r="G159" s="34" t="str">
        <f t="shared" ref="G159:G190" si="236">IFERROR(F159/E159-1,"n/a")</f>
        <v>n/a</v>
      </c>
      <c r="H159" s="34" t="str">
        <f t="shared" ref="H159:H190" si="237">IFERROR(F159/D159-1,"n/a")</f>
        <v>n/a</v>
      </c>
      <c r="I159" s="8"/>
      <c r="J159" s="51">
        <f t="shared" ref="J159:L159" si="238">+SUM(J160:J191)</f>
        <v>0</v>
      </c>
      <c r="K159" s="51">
        <f t="shared" si="238"/>
        <v>0</v>
      </c>
      <c r="L159" s="51">
        <f t="shared" si="238"/>
        <v>0</v>
      </c>
      <c r="M159" s="34" t="str">
        <f t="shared" ref="M159:M190" si="239">IFERROR(L159/K159-1,"n/a")</f>
        <v>n/a</v>
      </c>
      <c r="N159" s="34" t="str">
        <f t="shared" ref="N159:N190" si="240">IFERROR(L159/J159-1,"n/a")</f>
        <v>n/a</v>
      </c>
      <c r="O159" s="8"/>
      <c r="P159" s="51">
        <f t="shared" ref="P159:R159" si="241">+SUM(P160:P191)</f>
        <v>0</v>
      </c>
      <c r="Q159" s="51">
        <f t="shared" si="241"/>
        <v>0</v>
      </c>
      <c r="R159" s="51">
        <f t="shared" si="241"/>
        <v>0</v>
      </c>
      <c r="S159" s="34" t="str">
        <f t="shared" ref="S159:S190" si="242">IFERROR(R159/Q159-1,"n/a")</f>
        <v>n/a</v>
      </c>
      <c r="T159" s="34" t="str">
        <f t="shared" ref="T159:T190" si="243">IFERROR(R159/P159-1,"n/a")</f>
        <v>n/a</v>
      </c>
      <c r="U159" s="8"/>
      <c r="V159" s="51">
        <f t="shared" ref="V159:X159" si="244">+SUM(V160:V191)</f>
        <v>0</v>
      </c>
      <c r="W159" s="51">
        <f t="shared" si="244"/>
        <v>0</v>
      </c>
      <c r="X159" s="51">
        <f t="shared" si="244"/>
        <v>0</v>
      </c>
      <c r="Y159" s="34" t="str">
        <f t="shared" ref="Y159:Y190" si="245">IFERROR(X159/W159-1,"n/a")</f>
        <v>n/a</v>
      </c>
      <c r="Z159" s="34" t="str">
        <f t="shared" ref="Z159:Z190" si="246">IFERROR(X159/V159-1,"n/a")</f>
        <v>n/a</v>
      </c>
      <c r="AA159" s="8"/>
      <c r="AB159" s="51">
        <f t="shared" ref="AB159:AD159" si="247">+SUM(AB160:AB191)</f>
        <v>0</v>
      </c>
      <c r="AC159" s="51">
        <f t="shared" si="247"/>
        <v>0</v>
      </c>
      <c r="AD159" s="51">
        <f t="shared" si="247"/>
        <v>0</v>
      </c>
      <c r="AE159" s="34" t="str">
        <f t="shared" ref="AE159:AE190" si="248">IFERROR(AD159/AC159-1,"n/a")</f>
        <v>n/a</v>
      </c>
      <c r="AF159" s="34" t="str">
        <f t="shared" ref="AF159:AF190" si="249">IFERROR(AD159/AB159-1,"n/a")</f>
        <v>n/a</v>
      </c>
      <c r="AG159" s="8"/>
      <c r="AH159" s="51">
        <f t="shared" ref="AH159:AJ159" si="250">+SUM(AH160:AH191)</f>
        <v>0</v>
      </c>
      <c r="AI159" s="51">
        <f t="shared" si="250"/>
        <v>0</v>
      </c>
      <c r="AJ159" s="51">
        <f t="shared" si="250"/>
        <v>0</v>
      </c>
      <c r="AK159" s="34" t="str">
        <f t="shared" ref="AK159:AK190" si="251">IFERROR(AJ159/AI159-1,"n/a")</f>
        <v>n/a</v>
      </c>
      <c r="AL159" s="34" t="str">
        <f t="shared" ref="AL159:AL190" si="252">IFERROR(AJ159/AH159-1,"n/a")</f>
        <v>n/a</v>
      </c>
      <c r="AM159" s="8"/>
      <c r="AN159" s="51">
        <f t="shared" ref="AN159:AP159" si="253">+SUM(AN160:AN191)</f>
        <v>0</v>
      </c>
      <c r="AO159" s="51">
        <f t="shared" si="253"/>
        <v>0</v>
      </c>
      <c r="AP159" s="51">
        <f t="shared" si="253"/>
        <v>0</v>
      </c>
      <c r="AQ159" s="34" t="str">
        <f t="shared" ref="AQ159:AQ190" si="254">IFERROR(AP159/AO159-1,"n/a")</f>
        <v>n/a</v>
      </c>
      <c r="AR159" s="34" t="str">
        <f t="shared" ref="AR159:AR190" si="255">IFERROR(AP159/AN159-1,"n/a")</f>
        <v>n/a</v>
      </c>
      <c r="AS159" s="8"/>
      <c r="AT159" s="51">
        <f t="shared" ref="AT159:AV159" si="256">+SUM(AT160:AT191)</f>
        <v>0</v>
      </c>
      <c r="AU159" s="51">
        <f t="shared" si="256"/>
        <v>0</v>
      </c>
      <c r="AV159" s="51">
        <f t="shared" si="256"/>
        <v>0</v>
      </c>
      <c r="AW159" s="34" t="str">
        <f t="shared" ref="AW159:AW190" si="257">IFERROR(AV159/AU159-1,"n/a")</f>
        <v>n/a</v>
      </c>
      <c r="AX159" s="34" t="str">
        <f t="shared" ref="AX159:AX190" si="258">IFERROR(AV159/AT159-1,"n/a")</f>
        <v>n/a</v>
      </c>
      <c r="AY159" s="8"/>
      <c r="AZ159" s="51">
        <f t="shared" ref="AZ159:BB159" si="259">+SUM(AZ160:AZ191)</f>
        <v>0</v>
      </c>
      <c r="BA159" s="51">
        <f t="shared" si="259"/>
        <v>0</v>
      </c>
      <c r="BB159" s="51">
        <f t="shared" si="259"/>
        <v>0</v>
      </c>
      <c r="BC159" s="34" t="str">
        <f t="shared" ref="BC159:BC190" si="260">IFERROR(BB159/BA159-1,"n/a")</f>
        <v>n/a</v>
      </c>
      <c r="BD159" s="34" t="str">
        <f t="shared" ref="BD159:BD190" si="261">IFERROR(BB159/AZ159-1,"n/a")</f>
        <v>n/a</v>
      </c>
      <c r="BE159" s="8"/>
      <c r="BF159" s="51">
        <f t="shared" ref="BF159:BH159" si="262">+SUM(BF160:BF191)</f>
        <v>0</v>
      </c>
      <c r="BG159" s="51">
        <f t="shared" si="262"/>
        <v>0</v>
      </c>
      <c r="BH159" s="51">
        <f t="shared" si="262"/>
        <v>0</v>
      </c>
      <c r="BI159" s="34" t="str">
        <f t="shared" ref="BI159:BI190" si="263">IFERROR(BH159/BG159-1,"n/a")</f>
        <v>n/a</v>
      </c>
      <c r="BJ159" s="34" t="str">
        <f t="shared" ref="BJ159:BJ190" si="264">IFERROR(BH159/BF159-1,"n/a")</f>
        <v>n/a</v>
      </c>
      <c r="BK159" s="8"/>
      <c r="BL159" s="51">
        <f t="shared" ref="BL159:BN159" si="265">+SUM(BL160:BL191)</f>
        <v>0</v>
      </c>
      <c r="BM159" s="51">
        <f t="shared" si="265"/>
        <v>0</v>
      </c>
      <c r="BN159" s="51">
        <f t="shared" si="265"/>
        <v>0</v>
      </c>
      <c r="BO159" s="34" t="str">
        <f t="shared" ref="BO159:BO190" si="266">IFERROR(BN159/BM159-1,"n/a")</f>
        <v>n/a</v>
      </c>
      <c r="BP159" s="34" t="str">
        <f t="shared" ref="BP159:BP190" si="267">IFERROR(BN159/BL159-1,"n/a")</f>
        <v>n/a</v>
      </c>
      <c r="BQ159" s="8"/>
      <c r="BR159" s="51">
        <f t="shared" ref="BR159:BT159" si="268">+SUM(BR160:BR191)</f>
        <v>0</v>
      </c>
      <c r="BS159" s="51">
        <f t="shared" si="268"/>
        <v>0</v>
      </c>
      <c r="BT159" s="51">
        <f t="shared" si="268"/>
        <v>0</v>
      </c>
      <c r="BU159" s="34" t="str">
        <f t="shared" ref="BU159:BU190" si="269">IFERROR(BT159/BS159-1,"n/a")</f>
        <v>n/a</v>
      </c>
      <c r="BV159" s="34" t="str">
        <f t="shared" ref="BV159:BV190" si="270">IFERROR(BT159/BR159-1,"n/a")</f>
        <v>n/a</v>
      </c>
      <c r="BW159" s="8"/>
      <c r="BX159" s="51">
        <f t="shared" ref="BX159:BZ159" si="271">+SUM(BX160:BX191)</f>
        <v>0</v>
      </c>
      <c r="BY159" s="51">
        <f t="shared" si="271"/>
        <v>0</v>
      </c>
      <c r="BZ159" s="51">
        <f t="shared" si="271"/>
        <v>0</v>
      </c>
      <c r="CA159" s="34" t="str">
        <f t="shared" ref="CA159:CA190" si="272">IFERROR(BZ159/BY159-1,"n/a")</f>
        <v>n/a</v>
      </c>
      <c r="CB159" s="34" t="str">
        <f t="shared" ref="CB159:CB190" si="273">IFERROR(BZ159/BX159-1,"n/a")</f>
        <v>n/a</v>
      </c>
      <c r="CC159" s="8"/>
    </row>
    <row r="160" spans="1:81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33">
        <f>-VLOOKUP($A160,'pl-data'!$A:$BR,8+D$3)</f>
        <v>0</v>
      </c>
      <c r="E160" s="33">
        <f>-VLOOKUP($A160,'pl-data'!$A:$BR,38+E$3)</f>
        <v>0</v>
      </c>
      <c r="F160" s="33">
        <f>-VLOOKUP($A160,'pl-data'!$A:$BR,23+F$3)</f>
        <v>0</v>
      </c>
      <c r="G160" s="34" t="str">
        <f t="shared" si="236"/>
        <v>n/a</v>
      </c>
      <c r="H160" s="34" t="str">
        <f t="shared" si="237"/>
        <v>n/a</v>
      </c>
      <c r="I160" s="8"/>
      <c r="J160" s="33">
        <f>-VLOOKUP($A160,'pl-data'!$A:$BR,8+J$3)</f>
        <v>0</v>
      </c>
      <c r="K160" s="33">
        <f>-VLOOKUP($A160,'pl-data'!$A:$BR,38+K$3)</f>
        <v>0</v>
      </c>
      <c r="L160" s="33">
        <f>-VLOOKUP($A160,'pl-data'!$A:$BR,23+L$3)</f>
        <v>0</v>
      </c>
      <c r="M160" s="34" t="str">
        <f t="shared" si="239"/>
        <v>n/a</v>
      </c>
      <c r="N160" s="34" t="str">
        <f t="shared" si="240"/>
        <v>n/a</v>
      </c>
      <c r="O160" s="8"/>
      <c r="P160" s="33">
        <f>-VLOOKUP($A160,'pl-data'!$A:$BR,8+P$3)</f>
        <v>0</v>
      </c>
      <c r="Q160" s="33">
        <f>-VLOOKUP($A160,'pl-data'!$A:$BR,38+Q$3)</f>
        <v>0</v>
      </c>
      <c r="R160" s="33">
        <f>-VLOOKUP($A160,'pl-data'!$A:$BR,23+R$3)</f>
        <v>0</v>
      </c>
      <c r="S160" s="34" t="str">
        <f t="shared" si="242"/>
        <v>n/a</v>
      </c>
      <c r="T160" s="34" t="str">
        <f t="shared" si="243"/>
        <v>n/a</v>
      </c>
      <c r="U160" s="8"/>
      <c r="V160" s="33">
        <f>-VLOOKUP($A160,'pl-data'!$A:$BR,8+V$3)</f>
        <v>0</v>
      </c>
      <c r="W160" s="33">
        <f>-VLOOKUP($A160,'pl-data'!$A:$BR,38+W$3)</f>
        <v>0</v>
      </c>
      <c r="X160" s="33">
        <f>-VLOOKUP($A160,'pl-data'!$A:$BR,23+X$3)</f>
        <v>0</v>
      </c>
      <c r="Y160" s="34" t="str">
        <f t="shared" si="245"/>
        <v>n/a</v>
      </c>
      <c r="Z160" s="34" t="str">
        <f t="shared" si="246"/>
        <v>n/a</v>
      </c>
      <c r="AA160" s="8"/>
      <c r="AB160" s="33">
        <f>-VLOOKUP($A160,'pl-data'!$A:$BR,8+AB$3)</f>
        <v>0</v>
      </c>
      <c r="AC160" s="33">
        <f>-VLOOKUP($A160,'pl-data'!$A:$BR,38+AC$3)</f>
        <v>0</v>
      </c>
      <c r="AD160" s="33">
        <f>-VLOOKUP($A160,'pl-data'!$A:$BR,23+AD$3)</f>
        <v>0</v>
      </c>
      <c r="AE160" s="34" t="str">
        <f t="shared" si="248"/>
        <v>n/a</v>
      </c>
      <c r="AF160" s="34" t="str">
        <f t="shared" si="249"/>
        <v>n/a</v>
      </c>
      <c r="AG160" s="8"/>
      <c r="AH160" s="33">
        <f>-VLOOKUP($A160,'pl-data'!$A:$BR,8+AH$3)</f>
        <v>0</v>
      </c>
      <c r="AI160" s="33">
        <f>-VLOOKUP($A160,'pl-data'!$A:$BR,38+AI$3)</f>
        <v>0</v>
      </c>
      <c r="AJ160" s="33">
        <f>-VLOOKUP($A160,'pl-data'!$A:$BR,23+AJ$3)</f>
        <v>0</v>
      </c>
      <c r="AK160" s="34" t="str">
        <f t="shared" si="251"/>
        <v>n/a</v>
      </c>
      <c r="AL160" s="34" t="str">
        <f t="shared" si="252"/>
        <v>n/a</v>
      </c>
      <c r="AM160" s="8"/>
      <c r="AN160" s="33">
        <f>-VLOOKUP($A160,'pl-data'!$A:$BR,8+AN$3)</f>
        <v>0</v>
      </c>
      <c r="AO160" s="33">
        <f>-VLOOKUP($A160,'pl-data'!$A:$BR,38+AO$3)</f>
        <v>0</v>
      </c>
      <c r="AP160" s="33">
        <f>-VLOOKUP($A160,'pl-data'!$A:$BR,23+AP$3)</f>
        <v>0</v>
      </c>
      <c r="AQ160" s="34" t="str">
        <f t="shared" si="254"/>
        <v>n/a</v>
      </c>
      <c r="AR160" s="34" t="str">
        <f t="shared" si="255"/>
        <v>n/a</v>
      </c>
      <c r="AS160" s="8"/>
      <c r="AT160" s="33">
        <f>-VLOOKUP($A160,'pl-data'!$A:$BR,8+AT$3)</f>
        <v>0</v>
      </c>
      <c r="AU160" s="33">
        <f>-VLOOKUP($A160,'pl-data'!$A:$BR,38+AU$3)</f>
        <v>0</v>
      </c>
      <c r="AV160" s="33">
        <f>-VLOOKUP($A160,'pl-data'!$A:$BR,23+AV$3)</f>
        <v>0</v>
      </c>
      <c r="AW160" s="34" t="str">
        <f t="shared" si="257"/>
        <v>n/a</v>
      </c>
      <c r="AX160" s="34" t="str">
        <f t="shared" si="258"/>
        <v>n/a</v>
      </c>
      <c r="AY160" s="8"/>
      <c r="AZ160" s="33">
        <f>-VLOOKUP($A160,'pl-data'!$A:$BR,8+AZ$3)</f>
        <v>0</v>
      </c>
      <c r="BA160" s="33">
        <f>-VLOOKUP($A160,'pl-data'!$A:$BR,38+BA$3)</f>
        <v>0</v>
      </c>
      <c r="BB160" s="33">
        <f>-VLOOKUP($A160,'pl-data'!$A:$BR,23+BB$3)</f>
        <v>0</v>
      </c>
      <c r="BC160" s="34" t="str">
        <f t="shared" si="260"/>
        <v>n/a</v>
      </c>
      <c r="BD160" s="34" t="str">
        <f t="shared" si="261"/>
        <v>n/a</v>
      </c>
      <c r="BE160" s="8"/>
      <c r="BF160" s="33">
        <f>-VLOOKUP($A160,'pl-data'!$A:$BR,8+BF$3)</f>
        <v>0</v>
      </c>
      <c r="BG160" s="33">
        <f>-VLOOKUP($A160,'pl-data'!$A:$BR,38+BG$3)</f>
        <v>0</v>
      </c>
      <c r="BH160" s="33">
        <f>-VLOOKUP($A160,'pl-data'!$A:$BR,23+BH$3)</f>
        <v>0</v>
      </c>
      <c r="BI160" s="34" t="str">
        <f t="shared" si="263"/>
        <v>n/a</v>
      </c>
      <c r="BJ160" s="34" t="str">
        <f t="shared" si="264"/>
        <v>n/a</v>
      </c>
      <c r="BK160" s="8"/>
      <c r="BL160" s="33">
        <f>-VLOOKUP($A160,'pl-data'!$A:$BR,8+BL$3)</f>
        <v>0</v>
      </c>
      <c r="BM160" s="33">
        <f>-VLOOKUP($A160,'pl-data'!$A:$BR,38+BM$3)</f>
        <v>0</v>
      </c>
      <c r="BN160" s="33">
        <f>-VLOOKUP($A160,'pl-data'!$A:$BR,23+BN$3)</f>
        <v>0</v>
      </c>
      <c r="BO160" s="34" t="str">
        <f t="shared" si="266"/>
        <v>n/a</v>
      </c>
      <c r="BP160" s="34" t="str">
        <f t="shared" si="267"/>
        <v>n/a</v>
      </c>
      <c r="BQ160" s="8"/>
      <c r="BR160" s="33">
        <f>-VLOOKUP($A160,'pl-data'!$A:$BR,8+BR$3)</f>
        <v>0</v>
      </c>
      <c r="BS160" s="33">
        <f>-VLOOKUP($A160,'pl-data'!$A:$BR,38+BS$3)</f>
        <v>0</v>
      </c>
      <c r="BT160" s="33">
        <f>-VLOOKUP($A160,'pl-data'!$A:$BR,23+BT$3)</f>
        <v>0</v>
      </c>
      <c r="BU160" s="34" t="str">
        <f t="shared" si="269"/>
        <v>n/a</v>
      </c>
      <c r="BV160" s="34" t="str">
        <f t="shared" si="270"/>
        <v>n/a</v>
      </c>
      <c r="BW160" s="8"/>
      <c r="BX160" s="33">
        <f t="shared" ref="BX160:BX190" si="274">+BR160+BL160+BF160+AZ160+AT160+AN160+AH160+AB160+V160+P160+J160+D160</f>
        <v>0</v>
      </c>
      <c r="BY160" s="33">
        <f t="shared" ref="BY160:BY190" si="275">+BS160+BM160+BG160+BA160+AU160+AO160+AI160+AC160+W160+Q160+K160+E160</f>
        <v>0</v>
      </c>
      <c r="BZ160" s="33">
        <f t="shared" ref="BZ160:BZ190" si="276">+BT160+BN160+BH160+BB160+AV160+AP160+AJ160+AD160+X160+R160+L160+F160</f>
        <v>0</v>
      </c>
      <c r="CA160" s="34" t="str">
        <f t="shared" si="272"/>
        <v>n/a</v>
      </c>
      <c r="CB160" s="34" t="str">
        <f t="shared" si="273"/>
        <v>n/a</v>
      </c>
      <c r="CC160" s="8"/>
    </row>
    <row r="161" spans="1:81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33">
        <f>-VLOOKUP($A161,'pl-data'!$A:$BR,8+D$3)</f>
        <v>0</v>
      </c>
      <c r="E161" s="33">
        <f>-VLOOKUP($A161,'pl-data'!$A:$BR,38+E$3)</f>
        <v>0</v>
      </c>
      <c r="F161" s="33">
        <f>-VLOOKUP($A161,'pl-data'!$A:$BR,23+F$3)</f>
        <v>0</v>
      </c>
      <c r="G161" s="34" t="str">
        <f t="shared" si="236"/>
        <v>n/a</v>
      </c>
      <c r="H161" s="34" t="str">
        <f t="shared" si="237"/>
        <v>n/a</v>
      </c>
      <c r="I161" s="8"/>
      <c r="J161" s="33">
        <f>-VLOOKUP($A161,'pl-data'!$A:$BR,8+J$3)</f>
        <v>0</v>
      </c>
      <c r="K161" s="33">
        <f>-VLOOKUP($A161,'pl-data'!$A:$BR,38+K$3)</f>
        <v>0</v>
      </c>
      <c r="L161" s="33">
        <f>-VLOOKUP($A161,'pl-data'!$A:$BR,23+L$3)</f>
        <v>0</v>
      </c>
      <c r="M161" s="34" t="str">
        <f t="shared" si="239"/>
        <v>n/a</v>
      </c>
      <c r="N161" s="34" t="str">
        <f t="shared" si="240"/>
        <v>n/a</v>
      </c>
      <c r="O161" s="8"/>
      <c r="P161" s="33">
        <f>-VLOOKUP($A161,'pl-data'!$A:$BR,8+P$3)</f>
        <v>0</v>
      </c>
      <c r="Q161" s="33">
        <f>-VLOOKUP($A161,'pl-data'!$A:$BR,38+Q$3)</f>
        <v>0</v>
      </c>
      <c r="R161" s="33">
        <f>-VLOOKUP($A161,'pl-data'!$A:$BR,23+R$3)</f>
        <v>0</v>
      </c>
      <c r="S161" s="34" t="str">
        <f t="shared" si="242"/>
        <v>n/a</v>
      </c>
      <c r="T161" s="34" t="str">
        <f t="shared" si="243"/>
        <v>n/a</v>
      </c>
      <c r="U161" s="8"/>
      <c r="V161" s="33">
        <f>-VLOOKUP($A161,'pl-data'!$A:$BR,8+V$3)</f>
        <v>0</v>
      </c>
      <c r="W161" s="33">
        <f>-VLOOKUP($A161,'pl-data'!$A:$BR,38+W$3)</f>
        <v>0</v>
      </c>
      <c r="X161" s="33">
        <f>-VLOOKUP($A161,'pl-data'!$A:$BR,23+X$3)</f>
        <v>0</v>
      </c>
      <c r="Y161" s="34" t="str">
        <f t="shared" si="245"/>
        <v>n/a</v>
      </c>
      <c r="Z161" s="34" t="str">
        <f t="shared" si="246"/>
        <v>n/a</v>
      </c>
      <c r="AA161" s="8"/>
      <c r="AB161" s="33">
        <f>-VLOOKUP($A161,'pl-data'!$A:$BR,8+AB$3)</f>
        <v>0</v>
      </c>
      <c r="AC161" s="33">
        <f>-VLOOKUP($A161,'pl-data'!$A:$BR,38+AC$3)</f>
        <v>0</v>
      </c>
      <c r="AD161" s="33">
        <f>-VLOOKUP($A161,'pl-data'!$A:$BR,23+AD$3)</f>
        <v>0</v>
      </c>
      <c r="AE161" s="34" t="str">
        <f t="shared" si="248"/>
        <v>n/a</v>
      </c>
      <c r="AF161" s="34" t="str">
        <f t="shared" si="249"/>
        <v>n/a</v>
      </c>
      <c r="AG161" s="8"/>
      <c r="AH161" s="33">
        <f>-VLOOKUP($A161,'pl-data'!$A:$BR,8+AH$3)</f>
        <v>0</v>
      </c>
      <c r="AI161" s="33">
        <f>-VLOOKUP($A161,'pl-data'!$A:$BR,38+AI$3)</f>
        <v>0</v>
      </c>
      <c r="AJ161" s="33">
        <f>-VLOOKUP($A161,'pl-data'!$A:$BR,23+AJ$3)</f>
        <v>0</v>
      </c>
      <c r="AK161" s="34" t="str">
        <f t="shared" si="251"/>
        <v>n/a</v>
      </c>
      <c r="AL161" s="34" t="str">
        <f t="shared" si="252"/>
        <v>n/a</v>
      </c>
      <c r="AM161" s="8"/>
      <c r="AN161" s="33">
        <f>-VLOOKUP($A161,'pl-data'!$A:$BR,8+AN$3)</f>
        <v>0</v>
      </c>
      <c r="AO161" s="33">
        <f>-VLOOKUP($A161,'pl-data'!$A:$BR,38+AO$3)</f>
        <v>0</v>
      </c>
      <c r="AP161" s="33">
        <f>-VLOOKUP($A161,'pl-data'!$A:$BR,23+AP$3)</f>
        <v>0</v>
      </c>
      <c r="AQ161" s="34" t="str">
        <f t="shared" si="254"/>
        <v>n/a</v>
      </c>
      <c r="AR161" s="34" t="str">
        <f t="shared" si="255"/>
        <v>n/a</v>
      </c>
      <c r="AS161" s="8"/>
      <c r="AT161" s="33">
        <f>-VLOOKUP($A161,'pl-data'!$A:$BR,8+AT$3)</f>
        <v>0</v>
      </c>
      <c r="AU161" s="33">
        <f>-VLOOKUP($A161,'pl-data'!$A:$BR,38+AU$3)</f>
        <v>0</v>
      </c>
      <c r="AV161" s="33">
        <f>-VLOOKUP($A161,'pl-data'!$A:$BR,23+AV$3)</f>
        <v>0</v>
      </c>
      <c r="AW161" s="34" t="str">
        <f t="shared" si="257"/>
        <v>n/a</v>
      </c>
      <c r="AX161" s="34" t="str">
        <f t="shared" si="258"/>
        <v>n/a</v>
      </c>
      <c r="AY161" s="8"/>
      <c r="AZ161" s="33">
        <f>-VLOOKUP($A161,'pl-data'!$A:$BR,8+AZ$3)</f>
        <v>0</v>
      </c>
      <c r="BA161" s="33">
        <f>-VLOOKUP($A161,'pl-data'!$A:$BR,38+BA$3)</f>
        <v>0</v>
      </c>
      <c r="BB161" s="33">
        <f>-VLOOKUP($A161,'pl-data'!$A:$BR,23+BB$3)</f>
        <v>0</v>
      </c>
      <c r="BC161" s="34" t="str">
        <f t="shared" si="260"/>
        <v>n/a</v>
      </c>
      <c r="BD161" s="34" t="str">
        <f t="shared" si="261"/>
        <v>n/a</v>
      </c>
      <c r="BE161" s="8"/>
      <c r="BF161" s="33">
        <f>-VLOOKUP($A161,'pl-data'!$A:$BR,8+BF$3)</f>
        <v>0</v>
      </c>
      <c r="BG161" s="33">
        <f>-VLOOKUP($A161,'pl-data'!$A:$BR,38+BG$3)</f>
        <v>0</v>
      </c>
      <c r="BH161" s="33">
        <f>-VLOOKUP($A161,'pl-data'!$A:$BR,23+BH$3)</f>
        <v>0</v>
      </c>
      <c r="BI161" s="34" t="str">
        <f t="shared" si="263"/>
        <v>n/a</v>
      </c>
      <c r="BJ161" s="34" t="str">
        <f t="shared" si="264"/>
        <v>n/a</v>
      </c>
      <c r="BK161" s="8"/>
      <c r="BL161" s="33">
        <f>-VLOOKUP($A161,'pl-data'!$A:$BR,8+BL$3)</f>
        <v>0</v>
      </c>
      <c r="BM161" s="33">
        <f>-VLOOKUP($A161,'pl-data'!$A:$BR,38+BM$3)</f>
        <v>0</v>
      </c>
      <c r="BN161" s="33">
        <f>-VLOOKUP($A161,'pl-data'!$A:$BR,23+BN$3)</f>
        <v>0</v>
      </c>
      <c r="BO161" s="34" t="str">
        <f t="shared" si="266"/>
        <v>n/a</v>
      </c>
      <c r="BP161" s="34" t="str">
        <f t="shared" si="267"/>
        <v>n/a</v>
      </c>
      <c r="BQ161" s="8"/>
      <c r="BR161" s="33">
        <f>-VLOOKUP($A161,'pl-data'!$A:$BR,8+BR$3)</f>
        <v>0</v>
      </c>
      <c r="BS161" s="33">
        <f>-VLOOKUP($A161,'pl-data'!$A:$BR,38+BS$3)</f>
        <v>0</v>
      </c>
      <c r="BT161" s="33">
        <f>-VLOOKUP($A161,'pl-data'!$A:$BR,23+BT$3)</f>
        <v>0</v>
      </c>
      <c r="BU161" s="34" t="str">
        <f t="shared" si="269"/>
        <v>n/a</v>
      </c>
      <c r="BV161" s="34" t="str">
        <f t="shared" si="270"/>
        <v>n/a</v>
      </c>
      <c r="BW161" s="8"/>
      <c r="BX161" s="33">
        <f t="shared" si="274"/>
        <v>0</v>
      </c>
      <c r="BY161" s="33">
        <f t="shared" si="275"/>
        <v>0</v>
      </c>
      <c r="BZ161" s="33">
        <f t="shared" si="276"/>
        <v>0</v>
      </c>
      <c r="CA161" s="34" t="str">
        <f t="shared" si="272"/>
        <v>n/a</v>
      </c>
      <c r="CB161" s="34" t="str">
        <f t="shared" si="273"/>
        <v>n/a</v>
      </c>
      <c r="CC161" s="8"/>
    </row>
    <row r="162" spans="1:81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33">
        <f>-VLOOKUP($A162,'pl-data'!$A:$BR,8+D$3)</f>
        <v>0</v>
      </c>
      <c r="E162" s="33">
        <f>-VLOOKUP($A162,'pl-data'!$A:$BR,38+E$3)</f>
        <v>0</v>
      </c>
      <c r="F162" s="33">
        <f>-VLOOKUP($A162,'pl-data'!$A:$BR,23+F$3)</f>
        <v>0</v>
      </c>
      <c r="G162" s="34" t="str">
        <f t="shared" si="236"/>
        <v>n/a</v>
      </c>
      <c r="H162" s="34" t="str">
        <f t="shared" si="237"/>
        <v>n/a</v>
      </c>
      <c r="I162" s="8"/>
      <c r="J162" s="33">
        <f>-VLOOKUP($A162,'pl-data'!$A:$BR,8+J$3)</f>
        <v>0</v>
      </c>
      <c r="K162" s="33">
        <f>-VLOOKUP($A162,'pl-data'!$A:$BR,38+K$3)</f>
        <v>0</v>
      </c>
      <c r="L162" s="33">
        <f>-VLOOKUP($A162,'pl-data'!$A:$BR,23+L$3)</f>
        <v>0</v>
      </c>
      <c r="M162" s="34" t="str">
        <f t="shared" si="239"/>
        <v>n/a</v>
      </c>
      <c r="N162" s="34" t="str">
        <f t="shared" si="240"/>
        <v>n/a</v>
      </c>
      <c r="O162" s="8"/>
      <c r="P162" s="33">
        <f>-VLOOKUP($A162,'pl-data'!$A:$BR,8+P$3)</f>
        <v>0</v>
      </c>
      <c r="Q162" s="33">
        <f>-VLOOKUP($A162,'pl-data'!$A:$BR,38+Q$3)</f>
        <v>0</v>
      </c>
      <c r="R162" s="33">
        <f>-VLOOKUP($A162,'pl-data'!$A:$BR,23+R$3)</f>
        <v>0</v>
      </c>
      <c r="S162" s="34" t="str">
        <f t="shared" si="242"/>
        <v>n/a</v>
      </c>
      <c r="T162" s="34" t="str">
        <f t="shared" si="243"/>
        <v>n/a</v>
      </c>
      <c r="U162" s="8"/>
      <c r="V162" s="33">
        <f>-VLOOKUP($A162,'pl-data'!$A:$BR,8+V$3)</f>
        <v>0</v>
      </c>
      <c r="W162" s="33">
        <f>-VLOOKUP($A162,'pl-data'!$A:$BR,38+W$3)</f>
        <v>0</v>
      </c>
      <c r="X162" s="33">
        <f>-VLOOKUP($A162,'pl-data'!$A:$BR,23+X$3)</f>
        <v>0</v>
      </c>
      <c r="Y162" s="34" t="str">
        <f t="shared" si="245"/>
        <v>n/a</v>
      </c>
      <c r="Z162" s="34" t="str">
        <f t="shared" si="246"/>
        <v>n/a</v>
      </c>
      <c r="AA162" s="8"/>
      <c r="AB162" s="33">
        <f>-VLOOKUP($A162,'pl-data'!$A:$BR,8+AB$3)</f>
        <v>0</v>
      </c>
      <c r="AC162" s="33">
        <f>-VLOOKUP($A162,'pl-data'!$A:$BR,38+AC$3)</f>
        <v>0</v>
      </c>
      <c r="AD162" s="33">
        <f>-VLOOKUP($A162,'pl-data'!$A:$BR,23+AD$3)</f>
        <v>0</v>
      </c>
      <c r="AE162" s="34" t="str">
        <f t="shared" si="248"/>
        <v>n/a</v>
      </c>
      <c r="AF162" s="34" t="str">
        <f t="shared" si="249"/>
        <v>n/a</v>
      </c>
      <c r="AG162" s="8"/>
      <c r="AH162" s="33">
        <f>-VLOOKUP($A162,'pl-data'!$A:$BR,8+AH$3)</f>
        <v>0</v>
      </c>
      <c r="AI162" s="33">
        <f>-VLOOKUP($A162,'pl-data'!$A:$BR,38+AI$3)</f>
        <v>0</v>
      </c>
      <c r="AJ162" s="33">
        <f>-VLOOKUP($A162,'pl-data'!$A:$BR,23+AJ$3)</f>
        <v>0</v>
      </c>
      <c r="AK162" s="34" t="str">
        <f t="shared" si="251"/>
        <v>n/a</v>
      </c>
      <c r="AL162" s="34" t="str">
        <f t="shared" si="252"/>
        <v>n/a</v>
      </c>
      <c r="AM162" s="8"/>
      <c r="AN162" s="33">
        <f>-VLOOKUP($A162,'pl-data'!$A:$BR,8+AN$3)</f>
        <v>0</v>
      </c>
      <c r="AO162" s="33">
        <f>-VLOOKUP($A162,'pl-data'!$A:$BR,38+AO$3)</f>
        <v>0</v>
      </c>
      <c r="AP162" s="33">
        <f>-VLOOKUP($A162,'pl-data'!$A:$BR,23+AP$3)</f>
        <v>0</v>
      </c>
      <c r="AQ162" s="34" t="str">
        <f t="shared" si="254"/>
        <v>n/a</v>
      </c>
      <c r="AR162" s="34" t="str">
        <f t="shared" si="255"/>
        <v>n/a</v>
      </c>
      <c r="AS162" s="8"/>
      <c r="AT162" s="33">
        <f>-VLOOKUP($A162,'pl-data'!$A:$BR,8+AT$3)</f>
        <v>0</v>
      </c>
      <c r="AU162" s="33">
        <f>-VLOOKUP($A162,'pl-data'!$A:$BR,38+AU$3)</f>
        <v>0</v>
      </c>
      <c r="AV162" s="33">
        <f>-VLOOKUP($A162,'pl-data'!$A:$BR,23+AV$3)</f>
        <v>0</v>
      </c>
      <c r="AW162" s="34" t="str">
        <f t="shared" si="257"/>
        <v>n/a</v>
      </c>
      <c r="AX162" s="34" t="str">
        <f t="shared" si="258"/>
        <v>n/a</v>
      </c>
      <c r="AY162" s="8"/>
      <c r="AZ162" s="33">
        <f>-VLOOKUP($A162,'pl-data'!$A:$BR,8+AZ$3)</f>
        <v>0</v>
      </c>
      <c r="BA162" s="33">
        <f>-VLOOKUP($A162,'pl-data'!$A:$BR,38+BA$3)</f>
        <v>0</v>
      </c>
      <c r="BB162" s="33">
        <f>-VLOOKUP($A162,'pl-data'!$A:$BR,23+BB$3)</f>
        <v>0</v>
      </c>
      <c r="BC162" s="34" t="str">
        <f t="shared" si="260"/>
        <v>n/a</v>
      </c>
      <c r="BD162" s="34" t="str">
        <f t="shared" si="261"/>
        <v>n/a</v>
      </c>
      <c r="BE162" s="8"/>
      <c r="BF162" s="33">
        <f>-VLOOKUP($A162,'pl-data'!$A:$BR,8+BF$3)</f>
        <v>0</v>
      </c>
      <c r="BG162" s="33">
        <f>-VLOOKUP($A162,'pl-data'!$A:$BR,38+BG$3)</f>
        <v>0</v>
      </c>
      <c r="BH162" s="33">
        <f>-VLOOKUP($A162,'pl-data'!$A:$BR,23+BH$3)</f>
        <v>0</v>
      </c>
      <c r="BI162" s="34" t="str">
        <f t="shared" si="263"/>
        <v>n/a</v>
      </c>
      <c r="BJ162" s="34" t="str">
        <f t="shared" si="264"/>
        <v>n/a</v>
      </c>
      <c r="BK162" s="8"/>
      <c r="BL162" s="33">
        <f>-VLOOKUP($A162,'pl-data'!$A:$BR,8+BL$3)</f>
        <v>0</v>
      </c>
      <c r="BM162" s="33">
        <f>-VLOOKUP($A162,'pl-data'!$A:$BR,38+BM$3)</f>
        <v>0</v>
      </c>
      <c r="BN162" s="33">
        <f>-VLOOKUP($A162,'pl-data'!$A:$BR,23+BN$3)</f>
        <v>0</v>
      </c>
      <c r="BO162" s="34" t="str">
        <f t="shared" si="266"/>
        <v>n/a</v>
      </c>
      <c r="BP162" s="34" t="str">
        <f t="shared" si="267"/>
        <v>n/a</v>
      </c>
      <c r="BQ162" s="8"/>
      <c r="BR162" s="33">
        <f>-VLOOKUP($A162,'pl-data'!$A:$BR,8+BR$3)</f>
        <v>0</v>
      </c>
      <c r="BS162" s="33">
        <f>-VLOOKUP($A162,'pl-data'!$A:$BR,38+BS$3)</f>
        <v>0</v>
      </c>
      <c r="BT162" s="33">
        <f>-VLOOKUP($A162,'pl-data'!$A:$BR,23+BT$3)</f>
        <v>0</v>
      </c>
      <c r="BU162" s="34" t="str">
        <f t="shared" si="269"/>
        <v>n/a</v>
      </c>
      <c r="BV162" s="34" t="str">
        <f t="shared" si="270"/>
        <v>n/a</v>
      </c>
      <c r="BW162" s="8"/>
      <c r="BX162" s="33">
        <f t="shared" si="274"/>
        <v>0</v>
      </c>
      <c r="BY162" s="33">
        <f t="shared" si="275"/>
        <v>0</v>
      </c>
      <c r="BZ162" s="33">
        <f t="shared" si="276"/>
        <v>0</v>
      </c>
      <c r="CA162" s="34" t="str">
        <f t="shared" si="272"/>
        <v>n/a</v>
      </c>
      <c r="CB162" s="34" t="str">
        <f t="shared" si="273"/>
        <v>n/a</v>
      </c>
      <c r="CC162" s="8"/>
    </row>
    <row r="163" spans="1:81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33">
        <f>-VLOOKUP($A163,'pl-data'!$A:$BR,8+D$3)</f>
        <v>0</v>
      </c>
      <c r="E163" s="33">
        <f>-VLOOKUP($A163,'pl-data'!$A:$BR,38+E$3)</f>
        <v>0</v>
      </c>
      <c r="F163" s="33">
        <f>-VLOOKUP($A163,'pl-data'!$A:$BR,23+F$3)</f>
        <v>0</v>
      </c>
      <c r="G163" s="34" t="str">
        <f t="shared" si="236"/>
        <v>n/a</v>
      </c>
      <c r="H163" s="34" t="str">
        <f t="shared" si="237"/>
        <v>n/a</v>
      </c>
      <c r="I163" s="8"/>
      <c r="J163" s="33">
        <f>-VLOOKUP($A163,'pl-data'!$A:$BR,8+J$3)</f>
        <v>0</v>
      </c>
      <c r="K163" s="33">
        <f>-VLOOKUP($A163,'pl-data'!$A:$BR,38+K$3)</f>
        <v>0</v>
      </c>
      <c r="L163" s="33">
        <f>-VLOOKUP($A163,'pl-data'!$A:$BR,23+L$3)</f>
        <v>0</v>
      </c>
      <c r="M163" s="34" t="str">
        <f t="shared" si="239"/>
        <v>n/a</v>
      </c>
      <c r="N163" s="34" t="str">
        <f t="shared" si="240"/>
        <v>n/a</v>
      </c>
      <c r="O163" s="8"/>
      <c r="P163" s="33">
        <f>-VLOOKUP($A163,'pl-data'!$A:$BR,8+P$3)</f>
        <v>0</v>
      </c>
      <c r="Q163" s="33">
        <f>-VLOOKUP($A163,'pl-data'!$A:$BR,38+Q$3)</f>
        <v>0</v>
      </c>
      <c r="R163" s="33">
        <f>-VLOOKUP($A163,'pl-data'!$A:$BR,23+R$3)</f>
        <v>0</v>
      </c>
      <c r="S163" s="34" t="str">
        <f t="shared" si="242"/>
        <v>n/a</v>
      </c>
      <c r="T163" s="34" t="str">
        <f t="shared" si="243"/>
        <v>n/a</v>
      </c>
      <c r="U163" s="8"/>
      <c r="V163" s="33">
        <f>-VLOOKUP($A163,'pl-data'!$A:$BR,8+V$3)</f>
        <v>0</v>
      </c>
      <c r="W163" s="33">
        <f>-VLOOKUP($A163,'pl-data'!$A:$BR,38+W$3)</f>
        <v>0</v>
      </c>
      <c r="X163" s="33">
        <f>-VLOOKUP($A163,'pl-data'!$A:$BR,23+X$3)</f>
        <v>0</v>
      </c>
      <c r="Y163" s="34" t="str">
        <f t="shared" si="245"/>
        <v>n/a</v>
      </c>
      <c r="Z163" s="34" t="str">
        <f t="shared" si="246"/>
        <v>n/a</v>
      </c>
      <c r="AA163" s="8"/>
      <c r="AB163" s="33">
        <f>-VLOOKUP($A163,'pl-data'!$A:$BR,8+AB$3)</f>
        <v>0</v>
      </c>
      <c r="AC163" s="33">
        <f>-VLOOKUP($A163,'pl-data'!$A:$BR,38+AC$3)</f>
        <v>0</v>
      </c>
      <c r="AD163" s="33">
        <f>-VLOOKUP($A163,'pl-data'!$A:$BR,23+AD$3)</f>
        <v>0</v>
      </c>
      <c r="AE163" s="34" t="str">
        <f t="shared" si="248"/>
        <v>n/a</v>
      </c>
      <c r="AF163" s="34" t="str">
        <f t="shared" si="249"/>
        <v>n/a</v>
      </c>
      <c r="AG163" s="8"/>
      <c r="AH163" s="33">
        <f>-VLOOKUP($A163,'pl-data'!$A:$BR,8+AH$3)</f>
        <v>0</v>
      </c>
      <c r="AI163" s="33">
        <f>-VLOOKUP($A163,'pl-data'!$A:$BR,38+AI$3)</f>
        <v>0</v>
      </c>
      <c r="AJ163" s="33">
        <f>-VLOOKUP($A163,'pl-data'!$A:$BR,23+AJ$3)</f>
        <v>0</v>
      </c>
      <c r="AK163" s="34" t="str">
        <f t="shared" si="251"/>
        <v>n/a</v>
      </c>
      <c r="AL163" s="34" t="str">
        <f t="shared" si="252"/>
        <v>n/a</v>
      </c>
      <c r="AM163" s="8"/>
      <c r="AN163" s="33">
        <f>-VLOOKUP($A163,'pl-data'!$A:$BR,8+AN$3)</f>
        <v>0</v>
      </c>
      <c r="AO163" s="33">
        <f>-VLOOKUP($A163,'pl-data'!$A:$BR,38+AO$3)</f>
        <v>0</v>
      </c>
      <c r="AP163" s="33">
        <f>-VLOOKUP($A163,'pl-data'!$A:$BR,23+AP$3)</f>
        <v>0</v>
      </c>
      <c r="AQ163" s="34" t="str">
        <f t="shared" si="254"/>
        <v>n/a</v>
      </c>
      <c r="AR163" s="34" t="str">
        <f t="shared" si="255"/>
        <v>n/a</v>
      </c>
      <c r="AS163" s="8"/>
      <c r="AT163" s="33">
        <f>-VLOOKUP($A163,'pl-data'!$A:$BR,8+AT$3)</f>
        <v>0</v>
      </c>
      <c r="AU163" s="33">
        <f>-VLOOKUP($A163,'pl-data'!$A:$BR,38+AU$3)</f>
        <v>0</v>
      </c>
      <c r="AV163" s="33">
        <f>-VLOOKUP($A163,'pl-data'!$A:$BR,23+AV$3)</f>
        <v>0</v>
      </c>
      <c r="AW163" s="34" t="str">
        <f t="shared" si="257"/>
        <v>n/a</v>
      </c>
      <c r="AX163" s="34" t="str">
        <f t="shared" si="258"/>
        <v>n/a</v>
      </c>
      <c r="AY163" s="8"/>
      <c r="AZ163" s="33">
        <f>-VLOOKUP($A163,'pl-data'!$A:$BR,8+AZ$3)</f>
        <v>0</v>
      </c>
      <c r="BA163" s="33">
        <f>-VLOOKUP($A163,'pl-data'!$A:$BR,38+BA$3)</f>
        <v>0</v>
      </c>
      <c r="BB163" s="33">
        <f>-VLOOKUP($A163,'pl-data'!$A:$BR,23+BB$3)</f>
        <v>0</v>
      </c>
      <c r="BC163" s="34" t="str">
        <f t="shared" si="260"/>
        <v>n/a</v>
      </c>
      <c r="BD163" s="34" t="str">
        <f t="shared" si="261"/>
        <v>n/a</v>
      </c>
      <c r="BE163" s="8"/>
      <c r="BF163" s="33">
        <f>-VLOOKUP($A163,'pl-data'!$A:$BR,8+BF$3)</f>
        <v>0</v>
      </c>
      <c r="BG163" s="33">
        <f>-VLOOKUP($A163,'pl-data'!$A:$BR,38+BG$3)</f>
        <v>0</v>
      </c>
      <c r="BH163" s="33">
        <f>-VLOOKUP($A163,'pl-data'!$A:$BR,23+BH$3)</f>
        <v>0</v>
      </c>
      <c r="BI163" s="34" t="str">
        <f t="shared" si="263"/>
        <v>n/a</v>
      </c>
      <c r="BJ163" s="34" t="str">
        <f t="shared" si="264"/>
        <v>n/a</v>
      </c>
      <c r="BK163" s="8"/>
      <c r="BL163" s="33">
        <f>-VLOOKUP($A163,'pl-data'!$A:$BR,8+BL$3)</f>
        <v>0</v>
      </c>
      <c r="BM163" s="33">
        <f>-VLOOKUP($A163,'pl-data'!$A:$BR,38+BM$3)</f>
        <v>0</v>
      </c>
      <c r="BN163" s="33">
        <f>-VLOOKUP($A163,'pl-data'!$A:$BR,23+BN$3)</f>
        <v>0</v>
      </c>
      <c r="BO163" s="34" t="str">
        <f t="shared" si="266"/>
        <v>n/a</v>
      </c>
      <c r="BP163" s="34" t="str">
        <f t="shared" si="267"/>
        <v>n/a</v>
      </c>
      <c r="BQ163" s="8"/>
      <c r="BR163" s="33">
        <f>-VLOOKUP($A163,'pl-data'!$A:$BR,8+BR$3)</f>
        <v>0</v>
      </c>
      <c r="BS163" s="33">
        <f>-VLOOKUP($A163,'pl-data'!$A:$BR,38+BS$3)</f>
        <v>0</v>
      </c>
      <c r="BT163" s="33">
        <f>-VLOOKUP($A163,'pl-data'!$A:$BR,23+BT$3)</f>
        <v>0</v>
      </c>
      <c r="BU163" s="34" t="str">
        <f t="shared" si="269"/>
        <v>n/a</v>
      </c>
      <c r="BV163" s="34" t="str">
        <f t="shared" si="270"/>
        <v>n/a</v>
      </c>
      <c r="BW163" s="8"/>
      <c r="BX163" s="33">
        <f t="shared" si="274"/>
        <v>0</v>
      </c>
      <c r="BY163" s="33">
        <f t="shared" si="275"/>
        <v>0</v>
      </c>
      <c r="BZ163" s="33">
        <f t="shared" si="276"/>
        <v>0</v>
      </c>
      <c r="CA163" s="34" t="str">
        <f t="shared" si="272"/>
        <v>n/a</v>
      </c>
      <c r="CB163" s="34" t="str">
        <f t="shared" si="273"/>
        <v>n/a</v>
      </c>
      <c r="CC163" s="8"/>
    </row>
    <row r="164" spans="1:81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33">
        <f>-VLOOKUP($A164,'pl-data'!$A:$BR,8+D$3)</f>
        <v>0</v>
      </c>
      <c r="E164" s="33">
        <f>-VLOOKUP($A164,'pl-data'!$A:$BR,38+E$3)</f>
        <v>0</v>
      </c>
      <c r="F164" s="33">
        <f>-VLOOKUP($A164,'pl-data'!$A:$BR,23+F$3)</f>
        <v>0</v>
      </c>
      <c r="G164" s="34" t="str">
        <f t="shared" si="236"/>
        <v>n/a</v>
      </c>
      <c r="H164" s="34" t="str">
        <f t="shared" si="237"/>
        <v>n/a</v>
      </c>
      <c r="I164" s="8"/>
      <c r="J164" s="33">
        <f>-VLOOKUP($A164,'pl-data'!$A:$BR,8+J$3)</f>
        <v>0</v>
      </c>
      <c r="K164" s="33">
        <f>-VLOOKUP($A164,'pl-data'!$A:$BR,38+K$3)</f>
        <v>0</v>
      </c>
      <c r="L164" s="33">
        <f>-VLOOKUP($A164,'pl-data'!$A:$BR,23+L$3)</f>
        <v>0</v>
      </c>
      <c r="M164" s="34" t="str">
        <f t="shared" si="239"/>
        <v>n/a</v>
      </c>
      <c r="N164" s="34" t="str">
        <f t="shared" si="240"/>
        <v>n/a</v>
      </c>
      <c r="O164" s="8"/>
      <c r="P164" s="33">
        <f>-VLOOKUP($A164,'pl-data'!$A:$BR,8+P$3)</f>
        <v>0</v>
      </c>
      <c r="Q164" s="33">
        <f>-VLOOKUP($A164,'pl-data'!$A:$BR,38+Q$3)</f>
        <v>0</v>
      </c>
      <c r="R164" s="33">
        <f>-VLOOKUP($A164,'pl-data'!$A:$BR,23+R$3)</f>
        <v>0</v>
      </c>
      <c r="S164" s="34" t="str">
        <f t="shared" si="242"/>
        <v>n/a</v>
      </c>
      <c r="T164" s="34" t="str">
        <f t="shared" si="243"/>
        <v>n/a</v>
      </c>
      <c r="U164" s="8"/>
      <c r="V164" s="33">
        <f>-VLOOKUP($A164,'pl-data'!$A:$BR,8+V$3)</f>
        <v>0</v>
      </c>
      <c r="W164" s="33">
        <f>-VLOOKUP($A164,'pl-data'!$A:$BR,38+W$3)</f>
        <v>0</v>
      </c>
      <c r="X164" s="33">
        <f>-VLOOKUP($A164,'pl-data'!$A:$BR,23+X$3)</f>
        <v>0</v>
      </c>
      <c r="Y164" s="34" t="str">
        <f t="shared" si="245"/>
        <v>n/a</v>
      </c>
      <c r="Z164" s="34" t="str">
        <f t="shared" si="246"/>
        <v>n/a</v>
      </c>
      <c r="AA164" s="8"/>
      <c r="AB164" s="33">
        <f>-VLOOKUP($A164,'pl-data'!$A:$BR,8+AB$3)</f>
        <v>0</v>
      </c>
      <c r="AC164" s="33">
        <f>-VLOOKUP($A164,'pl-data'!$A:$BR,38+AC$3)</f>
        <v>0</v>
      </c>
      <c r="AD164" s="33">
        <f>-VLOOKUP($A164,'pl-data'!$A:$BR,23+AD$3)</f>
        <v>0</v>
      </c>
      <c r="AE164" s="34" t="str">
        <f t="shared" si="248"/>
        <v>n/a</v>
      </c>
      <c r="AF164" s="34" t="str">
        <f t="shared" si="249"/>
        <v>n/a</v>
      </c>
      <c r="AG164" s="8"/>
      <c r="AH164" s="33">
        <f>-VLOOKUP($A164,'pl-data'!$A:$BR,8+AH$3)</f>
        <v>0</v>
      </c>
      <c r="AI164" s="33">
        <f>-VLOOKUP($A164,'pl-data'!$A:$BR,38+AI$3)</f>
        <v>0</v>
      </c>
      <c r="AJ164" s="33">
        <f>-VLOOKUP($A164,'pl-data'!$A:$BR,23+AJ$3)</f>
        <v>0</v>
      </c>
      <c r="AK164" s="34" t="str">
        <f t="shared" si="251"/>
        <v>n/a</v>
      </c>
      <c r="AL164" s="34" t="str">
        <f t="shared" si="252"/>
        <v>n/a</v>
      </c>
      <c r="AM164" s="8"/>
      <c r="AN164" s="33">
        <f>-VLOOKUP($A164,'pl-data'!$A:$BR,8+AN$3)</f>
        <v>0</v>
      </c>
      <c r="AO164" s="33">
        <f>-VLOOKUP($A164,'pl-data'!$A:$BR,38+AO$3)</f>
        <v>0</v>
      </c>
      <c r="AP164" s="33">
        <f>-VLOOKUP($A164,'pl-data'!$A:$BR,23+AP$3)</f>
        <v>0</v>
      </c>
      <c r="AQ164" s="34" t="str">
        <f t="shared" si="254"/>
        <v>n/a</v>
      </c>
      <c r="AR164" s="34" t="str">
        <f t="shared" si="255"/>
        <v>n/a</v>
      </c>
      <c r="AS164" s="8"/>
      <c r="AT164" s="33">
        <f>-VLOOKUP($A164,'pl-data'!$A:$BR,8+AT$3)</f>
        <v>0</v>
      </c>
      <c r="AU164" s="33">
        <f>-VLOOKUP($A164,'pl-data'!$A:$BR,38+AU$3)</f>
        <v>0</v>
      </c>
      <c r="AV164" s="33">
        <f>-VLOOKUP($A164,'pl-data'!$A:$BR,23+AV$3)</f>
        <v>0</v>
      </c>
      <c r="AW164" s="34" t="str">
        <f t="shared" si="257"/>
        <v>n/a</v>
      </c>
      <c r="AX164" s="34" t="str">
        <f t="shared" si="258"/>
        <v>n/a</v>
      </c>
      <c r="AY164" s="8"/>
      <c r="AZ164" s="33">
        <f>-VLOOKUP($A164,'pl-data'!$A:$BR,8+AZ$3)</f>
        <v>0</v>
      </c>
      <c r="BA164" s="33">
        <f>-VLOOKUP($A164,'pl-data'!$A:$BR,38+BA$3)</f>
        <v>0</v>
      </c>
      <c r="BB164" s="33">
        <f>-VLOOKUP($A164,'pl-data'!$A:$BR,23+BB$3)</f>
        <v>0</v>
      </c>
      <c r="BC164" s="34" t="str">
        <f t="shared" si="260"/>
        <v>n/a</v>
      </c>
      <c r="BD164" s="34" t="str">
        <f t="shared" si="261"/>
        <v>n/a</v>
      </c>
      <c r="BE164" s="8"/>
      <c r="BF164" s="33">
        <f>-VLOOKUP($A164,'pl-data'!$A:$BR,8+BF$3)</f>
        <v>0</v>
      </c>
      <c r="BG164" s="33">
        <f>-VLOOKUP($A164,'pl-data'!$A:$BR,38+BG$3)</f>
        <v>0</v>
      </c>
      <c r="BH164" s="33">
        <f>-VLOOKUP($A164,'pl-data'!$A:$BR,23+BH$3)</f>
        <v>0</v>
      </c>
      <c r="BI164" s="34" t="str">
        <f t="shared" si="263"/>
        <v>n/a</v>
      </c>
      <c r="BJ164" s="34" t="str">
        <f t="shared" si="264"/>
        <v>n/a</v>
      </c>
      <c r="BK164" s="8"/>
      <c r="BL164" s="33">
        <f>-VLOOKUP($A164,'pl-data'!$A:$BR,8+BL$3)</f>
        <v>0</v>
      </c>
      <c r="BM164" s="33">
        <f>-VLOOKUP($A164,'pl-data'!$A:$BR,38+BM$3)</f>
        <v>0</v>
      </c>
      <c r="BN164" s="33">
        <f>-VLOOKUP($A164,'pl-data'!$A:$BR,23+BN$3)</f>
        <v>0</v>
      </c>
      <c r="BO164" s="34" t="str">
        <f t="shared" si="266"/>
        <v>n/a</v>
      </c>
      <c r="BP164" s="34" t="str">
        <f t="shared" si="267"/>
        <v>n/a</v>
      </c>
      <c r="BQ164" s="8"/>
      <c r="BR164" s="33">
        <f>-VLOOKUP($A164,'pl-data'!$A:$BR,8+BR$3)</f>
        <v>0</v>
      </c>
      <c r="BS164" s="33">
        <f>-VLOOKUP($A164,'pl-data'!$A:$BR,38+BS$3)</f>
        <v>0</v>
      </c>
      <c r="BT164" s="33">
        <f>-VLOOKUP($A164,'pl-data'!$A:$BR,23+BT$3)</f>
        <v>0</v>
      </c>
      <c r="BU164" s="34" t="str">
        <f t="shared" si="269"/>
        <v>n/a</v>
      </c>
      <c r="BV164" s="34" t="str">
        <f t="shared" si="270"/>
        <v>n/a</v>
      </c>
      <c r="BW164" s="8"/>
      <c r="BX164" s="33">
        <f t="shared" si="274"/>
        <v>0</v>
      </c>
      <c r="BY164" s="33">
        <f t="shared" si="275"/>
        <v>0</v>
      </c>
      <c r="BZ164" s="33">
        <f t="shared" si="276"/>
        <v>0</v>
      </c>
      <c r="CA164" s="34" t="str">
        <f t="shared" si="272"/>
        <v>n/a</v>
      </c>
      <c r="CB164" s="34" t="str">
        <f t="shared" si="273"/>
        <v>n/a</v>
      </c>
      <c r="CC164" s="8"/>
    </row>
    <row r="165" spans="1:81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33">
        <f>-VLOOKUP($A165,'pl-data'!$A:$BR,8+D$3)</f>
        <v>0</v>
      </c>
      <c r="E165" s="33">
        <f>-VLOOKUP($A165,'pl-data'!$A:$BR,38+E$3)</f>
        <v>0</v>
      </c>
      <c r="F165" s="33">
        <f>-VLOOKUP($A165,'pl-data'!$A:$BR,23+F$3)</f>
        <v>0</v>
      </c>
      <c r="G165" s="34" t="str">
        <f t="shared" si="236"/>
        <v>n/a</v>
      </c>
      <c r="H165" s="34" t="str">
        <f t="shared" si="237"/>
        <v>n/a</v>
      </c>
      <c r="I165" s="8"/>
      <c r="J165" s="33">
        <f>-VLOOKUP($A165,'pl-data'!$A:$BR,8+J$3)</f>
        <v>0</v>
      </c>
      <c r="K165" s="33">
        <f>-VLOOKUP($A165,'pl-data'!$A:$BR,38+K$3)</f>
        <v>0</v>
      </c>
      <c r="L165" s="33">
        <f>-VLOOKUP($A165,'pl-data'!$A:$BR,23+L$3)</f>
        <v>0</v>
      </c>
      <c r="M165" s="34" t="str">
        <f t="shared" si="239"/>
        <v>n/a</v>
      </c>
      <c r="N165" s="34" t="str">
        <f t="shared" si="240"/>
        <v>n/a</v>
      </c>
      <c r="O165" s="8"/>
      <c r="P165" s="33">
        <f>-VLOOKUP($A165,'pl-data'!$A:$BR,8+P$3)</f>
        <v>0</v>
      </c>
      <c r="Q165" s="33">
        <f>-VLOOKUP($A165,'pl-data'!$A:$BR,38+Q$3)</f>
        <v>0</v>
      </c>
      <c r="R165" s="33">
        <f>-VLOOKUP($A165,'pl-data'!$A:$BR,23+R$3)</f>
        <v>0</v>
      </c>
      <c r="S165" s="34" t="str">
        <f t="shared" si="242"/>
        <v>n/a</v>
      </c>
      <c r="T165" s="34" t="str">
        <f t="shared" si="243"/>
        <v>n/a</v>
      </c>
      <c r="U165" s="8"/>
      <c r="V165" s="33">
        <f>-VLOOKUP($A165,'pl-data'!$A:$BR,8+V$3)</f>
        <v>0</v>
      </c>
      <c r="W165" s="33">
        <f>-VLOOKUP($A165,'pl-data'!$A:$BR,38+W$3)</f>
        <v>0</v>
      </c>
      <c r="X165" s="33">
        <f>-VLOOKUP($A165,'pl-data'!$A:$BR,23+X$3)</f>
        <v>0</v>
      </c>
      <c r="Y165" s="34" t="str">
        <f t="shared" si="245"/>
        <v>n/a</v>
      </c>
      <c r="Z165" s="34" t="str">
        <f t="shared" si="246"/>
        <v>n/a</v>
      </c>
      <c r="AA165" s="8"/>
      <c r="AB165" s="33">
        <f>-VLOOKUP($A165,'pl-data'!$A:$BR,8+AB$3)</f>
        <v>0</v>
      </c>
      <c r="AC165" s="33">
        <f>-VLOOKUP($A165,'pl-data'!$A:$BR,38+AC$3)</f>
        <v>0</v>
      </c>
      <c r="AD165" s="33">
        <f>-VLOOKUP($A165,'pl-data'!$A:$BR,23+AD$3)</f>
        <v>0</v>
      </c>
      <c r="AE165" s="34" t="str">
        <f t="shared" si="248"/>
        <v>n/a</v>
      </c>
      <c r="AF165" s="34" t="str">
        <f t="shared" si="249"/>
        <v>n/a</v>
      </c>
      <c r="AG165" s="8"/>
      <c r="AH165" s="33">
        <f>-VLOOKUP($A165,'pl-data'!$A:$BR,8+AH$3)</f>
        <v>0</v>
      </c>
      <c r="AI165" s="33">
        <f>-VLOOKUP($A165,'pl-data'!$A:$BR,38+AI$3)</f>
        <v>0</v>
      </c>
      <c r="AJ165" s="33">
        <f>-VLOOKUP($A165,'pl-data'!$A:$BR,23+AJ$3)</f>
        <v>0</v>
      </c>
      <c r="AK165" s="34" t="str">
        <f t="shared" si="251"/>
        <v>n/a</v>
      </c>
      <c r="AL165" s="34" t="str">
        <f t="shared" si="252"/>
        <v>n/a</v>
      </c>
      <c r="AM165" s="8"/>
      <c r="AN165" s="33">
        <f>-VLOOKUP($A165,'pl-data'!$A:$BR,8+AN$3)</f>
        <v>0</v>
      </c>
      <c r="AO165" s="33">
        <f>-VLOOKUP($A165,'pl-data'!$A:$BR,38+AO$3)</f>
        <v>0</v>
      </c>
      <c r="AP165" s="33">
        <f>-VLOOKUP($A165,'pl-data'!$A:$BR,23+AP$3)</f>
        <v>0</v>
      </c>
      <c r="AQ165" s="34" t="str">
        <f t="shared" si="254"/>
        <v>n/a</v>
      </c>
      <c r="AR165" s="34" t="str">
        <f t="shared" si="255"/>
        <v>n/a</v>
      </c>
      <c r="AS165" s="8"/>
      <c r="AT165" s="33">
        <f>-VLOOKUP($A165,'pl-data'!$A:$BR,8+AT$3)</f>
        <v>0</v>
      </c>
      <c r="AU165" s="33">
        <f>-VLOOKUP($A165,'pl-data'!$A:$BR,38+AU$3)</f>
        <v>0</v>
      </c>
      <c r="AV165" s="33">
        <f>-VLOOKUP($A165,'pl-data'!$A:$BR,23+AV$3)</f>
        <v>0</v>
      </c>
      <c r="AW165" s="34" t="str">
        <f t="shared" si="257"/>
        <v>n/a</v>
      </c>
      <c r="AX165" s="34" t="str">
        <f t="shared" si="258"/>
        <v>n/a</v>
      </c>
      <c r="AY165" s="8"/>
      <c r="AZ165" s="33">
        <f>-VLOOKUP($A165,'pl-data'!$A:$BR,8+AZ$3)</f>
        <v>0</v>
      </c>
      <c r="BA165" s="33">
        <f>-VLOOKUP($A165,'pl-data'!$A:$BR,38+BA$3)</f>
        <v>0</v>
      </c>
      <c r="BB165" s="33">
        <f>-VLOOKUP($A165,'pl-data'!$A:$BR,23+BB$3)</f>
        <v>0</v>
      </c>
      <c r="BC165" s="34" t="str">
        <f t="shared" si="260"/>
        <v>n/a</v>
      </c>
      <c r="BD165" s="34" t="str">
        <f t="shared" si="261"/>
        <v>n/a</v>
      </c>
      <c r="BE165" s="8"/>
      <c r="BF165" s="33">
        <f>-VLOOKUP($A165,'pl-data'!$A:$BR,8+BF$3)</f>
        <v>0</v>
      </c>
      <c r="BG165" s="33">
        <f>-VLOOKUP($A165,'pl-data'!$A:$BR,38+BG$3)</f>
        <v>0</v>
      </c>
      <c r="BH165" s="33">
        <f>-VLOOKUP($A165,'pl-data'!$A:$BR,23+BH$3)</f>
        <v>0</v>
      </c>
      <c r="BI165" s="34" t="str">
        <f t="shared" si="263"/>
        <v>n/a</v>
      </c>
      <c r="BJ165" s="34" t="str">
        <f t="shared" si="264"/>
        <v>n/a</v>
      </c>
      <c r="BK165" s="8"/>
      <c r="BL165" s="33">
        <f>-VLOOKUP($A165,'pl-data'!$A:$BR,8+BL$3)</f>
        <v>0</v>
      </c>
      <c r="BM165" s="33">
        <f>-VLOOKUP($A165,'pl-data'!$A:$BR,38+BM$3)</f>
        <v>0</v>
      </c>
      <c r="BN165" s="33">
        <f>-VLOOKUP($A165,'pl-data'!$A:$BR,23+BN$3)</f>
        <v>0</v>
      </c>
      <c r="BO165" s="34" t="str">
        <f t="shared" si="266"/>
        <v>n/a</v>
      </c>
      <c r="BP165" s="34" t="str">
        <f t="shared" si="267"/>
        <v>n/a</v>
      </c>
      <c r="BQ165" s="8"/>
      <c r="BR165" s="33">
        <f>-VLOOKUP($A165,'pl-data'!$A:$BR,8+BR$3)</f>
        <v>0</v>
      </c>
      <c r="BS165" s="33">
        <f>-VLOOKUP($A165,'pl-data'!$A:$BR,38+BS$3)</f>
        <v>0</v>
      </c>
      <c r="BT165" s="33">
        <f>-VLOOKUP($A165,'pl-data'!$A:$BR,23+BT$3)</f>
        <v>0</v>
      </c>
      <c r="BU165" s="34" t="str">
        <f t="shared" si="269"/>
        <v>n/a</v>
      </c>
      <c r="BV165" s="34" t="str">
        <f t="shared" si="270"/>
        <v>n/a</v>
      </c>
      <c r="BW165" s="8"/>
      <c r="BX165" s="33">
        <f t="shared" si="274"/>
        <v>0</v>
      </c>
      <c r="BY165" s="33">
        <f t="shared" si="275"/>
        <v>0</v>
      </c>
      <c r="BZ165" s="33">
        <f t="shared" si="276"/>
        <v>0</v>
      </c>
      <c r="CA165" s="34" t="str">
        <f t="shared" si="272"/>
        <v>n/a</v>
      </c>
      <c r="CB165" s="34" t="str">
        <f t="shared" si="273"/>
        <v>n/a</v>
      </c>
      <c r="CC165" s="8"/>
    </row>
    <row r="166" spans="1:81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33">
        <f>-VLOOKUP($A166,'pl-data'!$A:$BR,8+D$3)</f>
        <v>0</v>
      </c>
      <c r="E166" s="33">
        <f>-VLOOKUP($A166,'pl-data'!$A:$BR,38+E$3)</f>
        <v>0</v>
      </c>
      <c r="F166" s="33">
        <f>-VLOOKUP($A166,'pl-data'!$A:$BR,23+F$3)</f>
        <v>0</v>
      </c>
      <c r="G166" s="34" t="str">
        <f t="shared" si="236"/>
        <v>n/a</v>
      </c>
      <c r="H166" s="34" t="str">
        <f t="shared" si="237"/>
        <v>n/a</v>
      </c>
      <c r="I166" s="8"/>
      <c r="J166" s="33">
        <f>-VLOOKUP($A166,'pl-data'!$A:$BR,8+J$3)</f>
        <v>0</v>
      </c>
      <c r="K166" s="33">
        <f>-VLOOKUP($A166,'pl-data'!$A:$BR,38+K$3)</f>
        <v>0</v>
      </c>
      <c r="L166" s="33">
        <f>-VLOOKUP($A166,'pl-data'!$A:$BR,23+L$3)</f>
        <v>0</v>
      </c>
      <c r="M166" s="34" t="str">
        <f t="shared" si="239"/>
        <v>n/a</v>
      </c>
      <c r="N166" s="34" t="str">
        <f t="shared" si="240"/>
        <v>n/a</v>
      </c>
      <c r="O166" s="8"/>
      <c r="P166" s="33">
        <f>-VLOOKUP($A166,'pl-data'!$A:$BR,8+P$3)</f>
        <v>0</v>
      </c>
      <c r="Q166" s="33">
        <f>-VLOOKUP($A166,'pl-data'!$A:$BR,38+Q$3)</f>
        <v>0</v>
      </c>
      <c r="R166" s="33">
        <f>-VLOOKUP($A166,'pl-data'!$A:$BR,23+R$3)</f>
        <v>0</v>
      </c>
      <c r="S166" s="34" t="str">
        <f t="shared" si="242"/>
        <v>n/a</v>
      </c>
      <c r="T166" s="34" t="str">
        <f t="shared" si="243"/>
        <v>n/a</v>
      </c>
      <c r="U166" s="8"/>
      <c r="V166" s="33">
        <f>-VLOOKUP($A166,'pl-data'!$A:$BR,8+V$3)</f>
        <v>0</v>
      </c>
      <c r="W166" s="33">
        <f>-VLOOKUP($A166,'pl-data'!$A:$BR,38+W$3)</f>
        <v>0</v>
      </c>
      <c r="X166" s="33">
        <f>-VLOOKUP($A166,'pl-data'!$A:$BR,23+X$3)</f>
        <v>0</v>
      </c>
      <c r="Y166" s="34" t="str">
        <f t="shared" si="245"/>
        <v>n/a</v>
      </c>
      <c r="Z166" s="34" t="str">
        <f t="shared" si="246"/>
        <v>n/a</v>
      </c>
      <c r="AA166" s="8"/>
      <c r="AB166" s="33">
        <f>-VLOOKUP($A166,'pl-data'!$A:$BR,8+AB$3)</f>
        <v>0</v>
      </c>
      <c r="AC166" s="33">
        <f>-VLOOKUP($A166,'pl-data'!$A:$BR,38+AC$3)</f>
        <v>0</v>
      </c>
      <c r="AD166" s="33">
        <f>-VLOOKUP($A166,'pl-data'!$A:$BR,23+AD$3)</f>
        <v>0</v>
      </c>
      <c r="AE166" s="34" t="str">
        <f t="shared" si="248"/>
        <v>n/a</v>
      </c>
      <c r="AF166" s="34" t="str">
        <f t="shared" si="249"/>
        <v>n/a</v>
      </c>
      <c r="AG166" s="8"/>
      <c r="AH166" s="33">
        <f>-VLOOKUP($A166,'pl-data'!$A:$BR,8+AH$3)</f>
        <v>0</v>
      </c>
      <c r="AI166" s="33">
        <f>-VLOOKUP($A166,'pl-data'!$A:$BR,38+AI$3)</f>
        <v>0</v>
      </c>
      <c r="AJ166" s="33">
        <f>-VLOOKUP($A166,'pl-data'!$A:$BR,23+AJ$3)</f>
        <v>0</v>
      </c>
      <c r="AK166" s="34" t="str">
        <f t="shared" si="251"/>
        <v>n/a</v>
      </c>
      <c r="AL166" s="34" t="str">
        <f t="shared" si="252"/>
        <v>n/a</v>
      </c>
      <c r="AM166" s="8"/>
      <c r="AN166" s="33">
        <f>-VLOOKUP($A166,'pl-data'!$A:$BR,8+AN$3)</f>
        <v>0</v>
      </c>
      <c r="AO166" s="33">
        <f>-VLOOKUP($A166,'pl-data'!$A:$BR,38+AO$3)</f>
        <v>0</v>
      </c>
      <c r="AP166" s="33">
        <f>-VLOOKUP($A166,'pl-data'!$A:$BR,23+AP$3)</f>
        <v>0</v>
      </c>
      <c r="AQ166" s="34" t="str">
        <f t="shared" si="254"/>
        <v>n/a</v>
      </c>
      <c r="AR166" s="34" t="str">
        <f t="shared" si="255"/>
        <v>n/a</v>
      </c>
      <c r="AS166" s="8"/>
      <c r="AT166" s="33">
        <f>-VLOOKUP($A166,'pl-data'!$A:$BR,8+AT$3)</f>
        <v>0</v>
      </c>
      <c r="AU166" s="33">
        <f>-VLOOKUP($A166,'pl-data'!$A:$BR,38+AU$3)</f>
        <v>0</v>
      </c>
      <c r="AV166" s="33">
        <f>-VLOOKUP($A166,'pl-data'!$A:$BR,23+AV$3)</f>
        <v>0</v>
      </c>
      <c r="AW166" s="34" t="str">
        <f t="shared" si="257"/>
        <v>n/a</v>
      </c>
      <c r="AX166" s="34" t="str">
        <f t="shared" si="258"/>
        <v>n/a</v>
      </c>
      <c r="AY166" s="8"/>
      <c r="AZ166" s="33">
        <f>-VLOOKUP($A166,'pl-data'!$A:$BR,8+AZ$3)</f>
        <v>0</v>
      </c>
      <c r="BA166" s="33">
        <f>-VLOOKUP($A166,'pl-data'!$A:$BR,38+BA$3)</f>
        <v>0</v>
      </c>
      <c r="BB166" s="33">
        <f>-VLOOKUP($A166,'pl-data'!$A:$BR,23+BB$3)</f>
        <v>0</v>
      </c>
      <c r="BC166" s="34" t="str">
        <f t="shared" si="260"/>
        <v>n/a</v>
      </c>
      <c r="BD166" s="34" t="str">
        <f t="shared" si="261"/>
        <v>n/a</v>
      </c>
      <c r="BE166" s="8"/>
      <c r="BF166" s="33">
        <f>-VLOOKUP($A166,'pl-data'!$A:$BR,8+BF$3)</f>
        <v>0</v>
      </c>
      <c r="BG166" s="33">
        <f>-VLOOKUP($A166,'pl-data'!$A:$BR,38+BG$3)</f>
        <v>0</v>
      </c>
      <c r="BH166" s="33">
        <f>-VLOOKUP($A166,'pl-data'!$A:$BR,23+BH$3)</f>
        <v>0</v>
      </c>
      <c r="BI166" s="34" t="str">
        <f t="shared" si="263"/>
        <v>n/a</v>
      </c>
      <c r="BJ166" s="34" t="str">
        <f t="shared" si="264"/>
        <v>n/a</v>
      </c>
      <c r="BK166" s="8"/>
      <c r="BL166" s="33">
        <f>-VLOOKUP($A166,'pl-data'!$A:$BR,8+BL$3)</f>
        <v>0</v>
      </c>
      <c r="BM166" s="33">
        <f>-VLOOKUP($A166,'pl-data'!$A:$BR,38+BM$3)</f>
        <v>0</v>
      </c>
      <c r="BN166" s="33">
        <f>-VLOOKUP($A166,'pl-data'!$A:$BR,23+BN$3)</f>
        <v>0</v>
      </c>
      <c r="BO166" s="34" t="str">
        <f t="shared" si="266"/>
        <v>n/a</v>
      </c>
      <c r="BP166" s="34" t="str">
        <f t="shared" si="267"/>
        <v>n/a</v>
      </c>
      <c r="BQ166" s="8"/>
      <c r="BR166" s="33">
        <f>-VLOOKUP($A166,'pl-data'!$A:$BR,8+BR$3)</f>
        <v>0</v>
      </c>
      <c r="BS166" s="33">
        <f>-VLOOKUP($A166,'pl-data'!$A:$BR,38+BS$3)</f>
        <v>0</v>
      </c>
      <c r="BT166" s="33">
        <f>-VLOOKUP($A166,'pl-data'!$A:$BR,23+BT$3)</f>
        <v>0</v>
      </c>
      <c r="BU166" s="34" t="str">
        <f t="shared" si="269"/>
        <v>n/a</v>
      </c>
      <c r="BV166" s="34" t="str">
        <f t="shared" si="270"/>
        <v>n/a</v>
      </c>
      <c r="BW166" s="8"/>
      <c r="BX166" s="33">
        <f t="shared" si="274"/>
        <v>0</v>
      </c>
      <c r="BY166" s="33">
        <f t="shared" si="275"/>
        <v>0</v>
      </c>
      <c r="BZ166" s="33">
        <f t="shared" si="276"/>
        <v>0</v>
      </c>
      <c r="CA166" s="34" t="str">
        <f t="shared" si="272"/>
        <v>n/a</v>
      </c>
      <c r="CB166" s="34" t="str">
        <f t="shared" si="273"/>
        <v>n/a</v>
      </c>
      <c r="CC166" s="8"/>
    </row>
    <row r="167" spans="1:81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33">
        <f>-VLOOKUP($A167,'pl-data'!$A:$BR,8+D$3)</f>
        <v>0</v>
      </c>
      <c r="E167" s="33">
        <f>-VLOOKUP($A167,'pl-data'!$A:$BR,38+E$3)</f>
        <v>0</v>
      </c>
      <c r="F167" s="33">
        <f>-VLOOKUP($A167,'pl-data'!$A:$BR,23+F$3)</f>
        <v>0</v>
      </c>
      <c r="G167" s="34" t="str">
        <f t="shared" si="236"/>
        <v>n/a</v>
      </c>
      <c r="H167" s="34" t="str">
        <f t="shared" si="237"/>
        <v>n/a</v>
      </c>
      <c r="I167" s="8"/>
      <c r="J167" s="33">
        <f>-VLOOKUP($A167,'pl-data'!$A:$BR,8+J$3)</f>
        <v>0</v>
      </c>
      <c r="K167" s="33">
        <f>-VLOOKUP($A167,'pl-data'!$A:$BR,38+K$3)</f>
        <v>0</v>
      </c>
      <c r="L167" s="33">
        <f>-VLOOKUP($A167,'pl-data'!$A:$BR,23+L$3)</f>
        <v>0</v>
      </c>
      <c r="M167" s="34" t="str">
        <f t="shared" si="239"/>
        <v>n/a</v>
      </c>
      <c r="N167" s="34" t="str">
        <f t="shared" si="240"/>
        <v>n/a</v>
      </c>
      <c r="O167" s="8"/>
      <c r="P167" s="33">
        <f>-VLOOKUP($A167,'pl-data'!$A:$BR,8+P$3)</f>
        <v>0</v>
      </c>
      <c r="Q167" s="33">
        <f>-VLOOKUP($A167,'pl-data'!$A:$BR,38+Q$3)</f>
        <v>0</v>
      </c>
      <c r="R167" s="33">
        <f>-VLOOKUP($A167,'pl-data'!$A:$BR,23+R$3)</f>
        <v>0</v>
      </c>
      <c r="S167" s="34" t="str">
        <f t="shared" si="242"/>
        <v>n/a</v>
      </c>
      <c r="T167" s="34" t="str">
        <f t="shared" si="243"/>
        <v>n/a</v>
      </c>
      <c r="U167" s="8"/>
      <c r="V167" s="33">
        <f>-VLOOKUP($A167,'pl-data'!$A:$BR,8+V$3)</f>
        <v>0</v>
      </c>
      <c r="W167" s="33">
        <f>-VLOOKUP($A167,'pl-data'!$A:$BR,38+W$3)</f>
        <v>0</v>
      </c>
      <c r="X167" s="33">
        <f>-VLOOKUP($A167,'pl-data'!$A:$BR,23+X$3)</f>
        <v>0</v>
      </c>
      <c r="Y167" s="34" t="str">
        <f t="shared" si="245"/>
        <v>n/a</v>
      </c>
      <c r="Z167" s="34" t="str">
        <f t="shared" si="246"/>
        <v>n/a</v>
      </c>
      <c r="AA167" s="8"/>
      <c r="AB167" s="33">
        <f>-VLOOKUP($A167,'pl-data'!$A:$BR,8+AB$3)</f>
        <v>0</v>
      </c>
      <c r="AC167" s="33">
        <f>-VLOOKUP($A167,'pl-data'!$A:$BR,38+AC$3)</f>
        <v>0</v>
      </c>
      <c r="AD167" s="33">
        <f>-VLOOKUP($A167,'pl-data'!$A:$BR,23+AD$3)</f>
        <v>0</v>
      </c>
      <c r="AE167" s="34" t="str">
        <f t="shared" si="248"/>
        <v>n/a</v>
      </c>
      <c r="AF167" s="34" t="str">
        <f t="shared" si="249"/>
        <v>n/a</v>
      </c>
      <c r="AG167" s="8"/>
      <c r="AH167" s="33">
        <f>-VLOOKUP($A167,'pl-data'!$A:$BR,8+AH$3)</f>
        <v>0</v>
      </c>
      <c r="AI167" s="33">
        <f>-VLOOKUP($A167,'pl-data'!$A:$BR,38+AI$3)</f>
        <v>0</v>
      </c>
      <c r="AJ167" s="33">
        <f>-VLOOKUP($A167,'pl-data'!$A:$BR,23+AJ$3)</f>
        <v>0</v>
      </c>
      <c r="AK167" s="34" t="str">
        <f t="shared" si="251"/>
        <v>n/a</v>
      </c>
      <c r="AL167" s="34" t="str">
        <f t="shared" si="252"/>
        <v>n/a</v>
      </c>
      <c r="AM167" s="8"/>
      <c r="AN167" s="33">
        <f>-VLOOKUP($A167,'pl-data'!$A:$BR,8+AN$3)</f>
        <v>0</v>
      </c>
      <c r="AO167" s="33">
        <f>-VLOOKUP($A167,'pl-data'!$A:$BR,38+AO$3)</f>
        <v>0</v>
      </c>
      <c r="AP167" s="33">
        <f>-VLOOKUP($A167,'pl-data'!$A:$BR,23+AP$3)</f>
        <v>0</v>
      </c>
      <c r="AQ167" s="34" t="str">
        <f t="shared" si="254"/>
        <v>n/a</v>
      </c>
      <c r="AR167" s="34" t="str">
        <f t="shared" si="255"/>
        <v>n/a</v>
      </c>
      <c r="AS167" s="8"/>
      <c r="AT167" s="33">
        <f>-VLOOKUP($A167,'pl-data'!$A:$BR,8+AT$3)</f>
        <v>0</v>
      </c>
      <c r="AU167" s="33">
        <f>-VLOOKUP($A167,'pl-data'!$A:$BR,38+AU$3)</f>
        <v>0</v>
      </c>
      <c r="AV167" s="33">
        <f>-VLOOKUP($A167,'pl-data'!$A:$BR,23+AV$3)</f>
        <v>0</v>
      </c>
      <c r="AW167" s="34" t="str">
        <f t="shared" si="257"/>
        <v>n/a</v>
      </c>
      <c r="AX167" s="34" t="str">
        <f t="shared" si="258"/>
        <v>n/a</v>
      </c>
      <c r="AY167" s="8"/>
      <c r="AZ167" s="33">
        <f>-VLOOKUP($A167,'pl-data'!$A:$BR,8+AZ$3)</f>
        <v>0</v>
      </c>
      <c r="BA167" s="33">
        <f>-VLOOKUP($A167,'pl-data'!$A:$BR,38+BA$3)</f>
        <v>0</v>
      </c>
      <c r="BB167" s="33">
        <f>-VLOOKUP($A167,'pl-data'!$A:$BR,23+BB$3)</f>
        <v>0</v>
      </c>
      <c r="BC167" s="34" t="str">
        <f t="shared" si="260"/>
        <v>n/a</v>
      </c>
      <c r="BD167" s="34" t="str">
        <f t="shared" si="261"/>
        <v>n/a</v>
      </c>
      <c r="BE167" s="8"/>
      <c r="BF167" s="33">
        <f>-VLOOKUP($A167,'pl-data'!$A:$BR,8+BF$3)</f>
        <v>0</v>
      </c>
      <c r="BG167" s="33">
        <f>-VLOOKUP($A167,'pl-data'!$A:$BR,38+BG$3)</f>
        <v>0</v>
      </c>
      <c r="BH167" s="33">
        <f>-VLOOKUP($A167,'pl-data'!$A:$BR,23+BH$3)</f>
        <v>0</v>
      </c>
      <c r="BI167" s="34" t="str">
        <f t="shared" si="263"/>
        <v>n/a</v>
      </c>
      <c r="BJ167" s="34" t="str">
        <f t="shared" si="264"/>
        <v>n/a</v>
      </c>
      <c r="BK167" s="8"/>
      <c r="BL167" s="33">
        <f>-VLOOKUP($A167,'pl-data'!$A:$BR,8+BL$3)</f>
        <v>0</v>
      </c>
      <c r="BM167" s="33">
        <f>-VLOOKUP($A167,'pl-data'!$A:$BR,38+BM$3)</f>
        <v>0</v>
      </c>
      <c r="BN167" s="33">
        <f>-VLOOKUP($A167,'pl-data'!$A:$BR,23+BN$3)</f>
        <v>0</v>
      </c>
      <c r="BO167" s="34" t="str">
        <f t="shared" si="266"/>
        <v>n/a</v>
      </c>
      <c r="BP167" s="34" t="str">
        <f t="shared" si="267"/>
        <v>n/a</v>
      </c>
      <c r="BQ167" s="8"/>
      <c r="BR167" s="33">
        <f>-VLOOKUP($A167,'pl-data'!$A:$BR,8+BR$3)</f>
        <v>0</v>
      </c>
      <c r="BS167" s="33">
        <f>-VLOOKUP($A167,'pl-data'!$A:$BR,38+BS$3)</f>
        <v>0</v>
      </c>
      <c r="BT167" s="33">
        <f>-VLOOKUP($A167,'pl-data'!$A:$BR,23+BT$3)</f>
        <v>0</v>
      </c>
      <c r="BU167" s="34" t="str">
        <f t="shared" si="269"/>
        <v>n/a</v>
      </c>
      <c r="BV167" s="34" t="str">
        <f t="shared" si="270"/>
        <v>n/a</v>
      </c>
      <c r="BW167" s="8"/>
      <c r="BX167" s="33">
        <f t="shared" si="274"/>
        <v>0</v>
      </c>
      <c r="BY167" s="33">
        <f t="shared" si="275"/>
        <v>0</v>
      </c>
      <c r="BZ167" s="33">
        <f t="shared" si="276"/>
        <v>0</v>
      </c>
      <c r="CA167" s="34" t="str">
        <f t="shared" si="272"/>
        <v>n/a</v>
      </c>
      <c r="CB167" s="34" t="str">
        <f t="shared" si="273"/>
        <v>n/a</v>
      </c>
      <c r="CC167" s="8"/>
    </row>
    <row r="168" spans="1:81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33">
        <f>-VLOOKUP($A168,'pl-data'!$A:$BR,8+D$3)</f>
        <v>0</v>
      </c>
      <c r="E168" s="33">
        <f>-VLOOKUP($A168,'pl-data'!$A:$BR,38+E$3)</f>
        <v>0</v>
      </c>
      <c r="F168" s="33">
        <f>-VLOOKUP($A168,'pl-data'!$A:$BR,23+F$3)</f>
        <v>0</v>
      </c>
      <c r="G168" s="34" t="str">
        <f t="shared" si="236"/>
        <v>n/a</v>
      </c>
      <c r="H168" s="34" t="str">
        <f t="shared" si="237"/>
        <v>n/a</v>
      </c>
      <c r="I168" s="8"/>
      <c r="J168" s="33">
        <f>-VLOOKUP($A168,'pl-data'!$A:$BR,8+J$3)</f>
        <v>0</v>
      </c>
      <c r="K168" s="33">
        <f>-VLOOKUP($A168,'pl-data'!$A:$BR,38+K$3)</f>
        <v>0</v>
      </c>
      <c r="L168" s="33">
        <f>-VLOOKUP($A168,'pl-data'!$A:$BR,23+L$3)</f>
        <v>0</v>
      </c>
      <c r="M168" s="34" t="str">
        <f t="shared" si="239"/>
        <v>n/a</v>
      </c>
      <c r="N168" s="34" t="str">
        <f t="shared" si="240"/>
        <v>n/a</v>
      </c>
      <c r="O168" s="8"/>
      <c r="P168" s="33">
        <f>-VLOOKUP($A168,'pl-data'!$A:$BR,8+P$3)</f>
        <v>0</v>
      </c>
      <c r="Q168" s="33">
        <f>-VLOOKUP($A168,'pl-data'!$A:$BR,38+Q$3)</f>
        <v>0</v>
      </c>
      <c r="R168" s="33">
        <f>-VLOOKUP($A168,'pl-data'!$A:$BR,23+R$3)</f>
        <v>0</v>
      </c>
      <c r="S168" s="34" t="str">
        <f t="shared" si="242"/>
        <v>n/a</v>
      </c>
      <c r="T168" s="34" t="str">
        <f t="shared" si="243"/>
        <v>n/a</v>
      </c>
      <c r="U168" s="8"/>
      <c r="V168" s="33">
        <f>-VLOOKUP($A168,'pl-data'!$A:$BR,8+V$3)</f>
        <v>0</v>
      </c>
      <c r="W168" s="33">
        <f>-VLOOKUP($A168,'pl-data'!$A:$BR,38+W$3)</f>
        <v>0</v>
      </c>
      <c r="X168" s="33">
        <f>-VLOOKUP($A168,'pl-data'!$A:$BR,23+X$3)</f>
        <v>0</v>
      </c>
      <c r="Y168" s="34" t="str">
        <f t="shared" si="245"/>
        <v>n/a</v>
      </c>
      <c r="Z168" s="34" t="str">
        <f t="shared" si="246"/>
        <v>n/a</v>
      </c>
      <c r="AA168" s="8"/>
      <c r="AB168" s="33">
        <f>-VLOOKUP($A168,'pl-data'!$A:$BR,8+AB$3)</f>
        <v>0</v>
      </c>
      <c r="AC168" s="33">
        <f>-VLOOKUP($A168,'pl-data'!$A:$BR,38+AC$3)</f>
        <v>0</v>
      </c>
      <c r="AD168" s="33">
        <f>-VLOOKUP($A168,'pl-data'!$A:$BR,23+AD$3)</f>
        <v>0</v>
      </c>
      <c r="AE168" s="34" t="str">
        <f t="shared" si="248"/>
        <v>n/a</v>
      </c>
      <c r="AF168" s="34" t="str">
        <f t="shared" si="249"/>
        <v>n/a</v>
      </c>
      <c r="AG168" s="8"/>
      <c r="AH168" s="33">
        <f>-VLOOKUP($A168,'pl-data'!$A:$BR,8+AH$3)</f>
        <v>0</v>
      </c>
      <c r="AI168" s="33">
        <f>-VLOOKUP($A168,'pl-data'!$A:$BR,38+AI$3)</f>
        <v>0</v>
      </c>
      <c r="AJ168" s="33">
        <f>-VLOOKUP($A168,'pl-data'!$A:$BR,23+AJ$3)</f>
        <v>0</v>
      </c>
      <c r="AK168" s="34" t="str">
        <f t="shared" si="251"/>
        <v>n/a</v>
      </c>
      <c r="AL168" s="34" t="str">
        <f t="shared" si="252"/>
        <v>n/a</v>
      </c>
      <c r="AM168" s="8"/>
      <c r="AN168" s="33">
        <f>-VLOOKUP($A168,'pl-data'!$A:$BR,8+AN$3)</f>
        <v>0</v>
      </c>
      <c r="AO168" s="33">
        <f>-VLOOKUP($A168,'pl-data'!$A:$BR,38+AO$3)</f>
        <v>0</v>
      </c>
      <c r="AP168" s="33">
        <f>-VLOOKUP($A168,'pl-data'!$A:$BR,23+AP$3)</f>
        <v>0</v>
      </c>
      <c r="AQ168" s="34" t="str">
        <f t="shared" si="254"/>
        <v>n/a</v>
      </c>
      <c r="AR168" s="34" t="str">
        <f t="shared" si="255"/>
        <v>n/a</v>
      </c>
      <c r="AS168" s="8"/>
      <c r="AT168" s="33">
        <f>-VLOOKUP($A168,'pl-data'!$A:$BR,8+AT$3)</f>
        <v>0</v>
      </c>
      <c r="AU168" s="33">
        <f>-VLOOKUP($A168,'pl-data'!$A:$BR,38+AU$3)</f>
        <v>0</v>
      </c>
      <c r="AV168" s="33">
        <f>-VLOOKUP($A168,'pl-data'!$A:$BR,23+AV$3)</f>
        <v>0</v>
      </c>
      <c r="AW168" s="34" t="str">
        <f t="shared" si="257"/>
        <v>n/a</v>
      </c>
      <c r="AX168" s="34" t="str">
        <f t="shared" si="258"/>
        <v>n/a</v>
      </c>
      <c r="AY168" s="8"/>
      <c r="AZ168" s="33">
        <f>-VLOOKUP($A168,'pl-data'!$A:$BR,8+AZ$3)</f>
        <v>0</v>
      </c>
      <c r="BA168" s="33">
        <f>-VLOOKUP($A168,'pl-data'!$A:$BR,38+BA$3)</f>
        <v>0</v>
      </c>
      <c r="BB168" s="33">
        <f>-VLOOKUP($A168,'pl-data'!$A:$BR,23+BB$3)</f>
        <v>0</v>
      </c>
      <c r="BC168" s="34" t="str">
        <f t="shared" si="260"/>
        <v>n/a</v>
      </c>
      <c r="BD168" s="34" t="str">
        <f t="shared" si="261"/>
        <v>n/a</v>
      </c>
      <c r="BE168" s="8"/>
      <c r="BF168" s="33">
        <f>-VLOOKUP($A168,'pl-data'!$A:$BR,8+BF$3)</f>
        <v>0</v>
      </c>
      <c r="BG168" s="33">
        <f>-VLOOKUP($A168,'pl-data'!$A:$BR,38+BG$3)</f>
        <v>0</v>
      </c>
      <c r="BH168" s="33">
        <f>-VLOOKUP($A168,'pl-data'!$A:$BR,23+BH$3)</f>
        <v>0</v>
      </c>
      <c r="BI168" s="34" t="str">
        <f t="shared" si="263"/>
        <v>n/a</v>
      </c>
      <c r="BJ168" s="34" t="str">
        <f t="shared" si="264"/>
        <v>n/a</v>
      </c>
      <c r="BK168" s="8"/>
      <c r="BL168" s="33">
        <f>-VLOOKUP($A168,'pl-data'!$A:$BR,8+BL$3)</f>
        <v>0</v>
      </c>
      <c r="BM168" s="33">
        <f>-VLOOKUP($A168,'pl-data'!$A:$BR,38+BM$3)</f>
        <v>0</v>
      </c>
      <c r="BN168" s="33">
        <f>-VLOOKUP($A168,'pl-data'!$A:$BR,23+BN$3)</f>
        <v>0</v>
      </c>
      <c r="BO168" s="34" t="str">
        <f t="shared" si="266"/>
        <v>n/a</v>
      </c>
      <c r="BP168" s="34" t="str">
        <f t="shared" si="267"/>
        <v>n/a</v>
      </c>
      <c r="BQ168" s="8"/>
      <c r="BR168" s="33">
        <f>-VLOOKUP($A168,'pl-data'!$A:$BR,8+BR$3)</f>
        <v>0</v>
      </c>
      <c r="BS168" s="33">
        <f>-VLOOKUP($A168,'pl-data'!$A:$BR,38+BS$3)</f>
        <v>0</v>
      </c>
      <c r="BT168" s="33">
        <f>-VLOOKUP($A168,'pl-data'!$A:$BR,23+BT$3)</f>
        <v>0</v>
      </c>
      <c r="BU168" s="34" t="str">
        <f t="shared" si="269"/>
        <v>n/a</v>
      </c>
      <c r="BV168" s="34" t="str">
        <f t="shared" si="270"/>
        <v>n/a</v>
      </c>
      <c r="BW168" s="8"/>
      <c r="BX168" s="33">
        <f t="shared" si="274"/>
        <v>0</v>
      </c>
      <c r="BY168" s="33">
        <f t="shared" si="275"/>
        <v>0</v>
      </c>
      <c r="BZ168" s="33">
        <f t="shared" si="276"/>
        <v>0</v>
      </c>
      <c r="CA168" s="34" t="str">
        <f t="shared" si="272"/>
        <v>n/a</v>
      </c>
      <c r="CB168" s="34" t="str">
        <f t="shared" si="273"/>
        <v>n/a</v>
      </c>
      <c r="CC168" s="8"/>
    </row>
    <row r="169" spans="1:81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33">
        <f>-VLOOKUP($A169,'pl-data'!$A:$BR,8+D$3)</f>
        <v>0</v>
      </c>
      <c r="E169" s="33">
        <f>-VLOOKUP($A169,'pl-data'!$A:$BR,38+E$3)</f>
        <v>0</v>
      </c>
      <c r="F169" s="33">
        <f>-VLOOKUP($A169,'pl-data'!$A:$BR,23+F$3)</f>
        <v>0</v>
      </c>
      <c r="G169" s="34" t="str">
        <f t="shared" si="236"/>
        <v>n/a</v>
      </c>
      <c r="H169" s="34" t="str">
        <f t="shared" si="237"/>
        <v>n/a</v>
      </c>
      <c r="I169" s="8"/>
      <c r="J169" s="33">
        <f>-VLOOKUP($A169,'pl-data'!$A:$BR,8+J$3)</f>
        <v>0</v>
      </c>
      <c r="K169" s="33">
        <f>-VLOOKUP($A169,'pl-data'!$A:$BR,38+K$3)</f>
        <v>0</v>
      </c>
      <c r="L169" s="33">
        <f>-VLOOKUP($A169,'pl-data'!$A:$BR,23+L$3)</f>
        <v>0</v>
      </c>
      <c r="M169" s="34" t="str">
        <f t="shared" si="239"/>
        <v>n/a</v>
      </c>
      <c r="N169" s="34" t="str">
        <f t="shared" si="240"/>
        <v>n/a</v>
      </c>
      <c r="O169" s="8"/>
      <c r="P169" s="33">
        <f>-VLOOKUP($A169,'pl-data'!$A:$BR,8+P$3)</f>
        <v>0</v>
      </c>
      <c r="Q169" s="33">
        <f>-VLOOKUP($A169,'pl-data'!$A:$BR,38+Q$3)</f>
        <v>0</v>
      </c>
      <c r="R169" s="33">
        <f>-VLOOKUP($A169,'pl-data'!$A:$BR,23+R$3)</f>
        <v>0</v>
      </c>
      <c r="S169" s="34" t="str">
        <f t="shared" si="242"/>
        <v>n/a</v>
      </c>
      <c r="T169" s="34" t="str">
        <f t="shared" si="243"/>
        <v>n/a</v>
      </c>
      <c r="U169" s="8"/>
      <c r="V169" s="33">
        <f>-VLOOKUP($A169,'pl-data'!$A:$BR,8+V$3)</f>
        <v>0</v>
      </c>
      <c r="W169" s="33">
        <f>-VLOOKUP($A169,'pl-data'!$A:$BR,38+W$3)</f>
        <v>0</v>
      </c>
      <c r="X169" s="33">
        <f>-VLOOKUP($A169,'pl-data'!$A:$BR,23+X$3)</f>
        <v>0</v>
      </c>
      <c r="Y169" s="34" t="str">
        <f t="shared" si="245"/>
        <v>n/a</v>
      </c>
      <c r="Z169" s="34" t="str">
        <f t="shared" si="246"/>
        <v>n/a</v>
      </c>
      <c r="AA169" s="8"/>
      <c r="AB169" s="33">
        <f>-VLOOKUP($A169,'pl-data'!$A:$BR,8+AB$3)</f>
        <v>0</v>
      </c>
      <c r="AC169" s="33">
        <f>-VLOOKUP($A169,'pl-data'!$A:$BR,38+AC$3)</f>
        <v>0</v>
      </c>
      <c r="AD169" s="33">
        <f>-VLOOKUP($A169,'pl-data'!$A:$BR,23+AD$3)</f>
        <v>0</v>
      </c>
      <c r="AE169" s="34" t="str">
        <f t="shared" si="248"/>
        <v>n/a</v>
      </c>
      <c r="AF169" s="34" t="str">
        <f t="shared" si="249"/>
        <v>n/a</v>
      </c>
      <c r="AG169" s="8"/>
      <c r="AH169" s="33">
        <f>-VLOOKUP($A169,'pl-data'!$A:$BR,8+AH$3)</f>
        <v>0</v>
      </c>
      <c r="AI169" s="33">
        <f>-VLOOKUP($A169,'pl-data'!$A:$BR,38+AI$3)</f>
        <v>0</v>
      </c>
      <c r="AJ169" s="33">
        <f>-VLOOKUP($A169,'pl-data'!$A:$BR,23+AJ$3)</f>
        <v>0</v>
      </c>
      <c r="AK169" s="34" t="str">
        <f t="shared" si="251"/>
        <v>n/a</v>
      </c>
      <c r="AL169" s="34" t="str">
        <f t="shared" si="252"/>
        <v>n/a</v>
      </c>
      <c r="AM169" s="8"/>
      <c r="AN169" s="33">
        <f>-VLOOKUP($A169,'pl-data'!$A:$BR,8+AN$3)</f>
        <v>0</v>
      </c>
      <c r="AO169" s="33">
        <f>-VLOOKUP($A169,'pl-data'!$A:$BR,38+AO$3)</f>
        <v>0</v>
      </c>
      <c r="AP169" s="33">
        <f>-VLOOKUP($A169,'pl-data'!$A:$BR,23+AP$3)</f>
        <v>0</v>
      </c>
      <c r="AQ169" s="34" t="str">
        <f t="shared" si="254"/>
        <v>n/a</v>
      </c>
      <c r="AR169" s="34" t="str">
        <f t="shared" si="255"/>
        <v>n/a</v>
      </c>
      <c r="AS169" s="8"/>
      <c r="AT169" s="33">
        <f>-VLOOKUP($A169,'pl-data'!$A:$BR,8+AT$3)</f>
        <v>0</v>
      </c>
      <c r="AU169" s="33">
        <f>-VLOOKUP($A169,'pl-data'!$A:$BR,38+AU$3)</f>
        <v>0</v>
      </c>
      <c r="AV169" s="33">
        <f>-VLOOKUP($A169,'pl-data'!$A:$BR,23+AV$3)</f>
        <v>0</v>
      </c>
      <c r="AW169" s="34" t="str">
        <f t="shared" si="257"/>
        <v>n/a</v>
      </c>
      <c r="AX169" s="34" t="str">
        <f t="shared" si="258"/>
        <v>n/a</v>
      </c>
      <c r="AY169" s="8"/>
      <c r="AZ169" s="33">
        <f>-VLOOKUP($A169,'pl-data'!$A:$BR,8+AZ$3)</f>
        <v>0</v>
      </c>
      <c r="BA169" s="33">
        <f>-VLOOKUP($A169,'pl-data'!$A:$BR,38+BA$3)</f>
        <v>0</v>
      </c>
      <c r="BB169" s="33">
        <f>-VLOOKUP($A169,'pl-data'!$A:$BR,23+BB$3)</f>
        <v>0</v>
      </c>
      <c r="BC169" s="34" t="str">
        <f t="shared" si="260"/>
        <v>n/a</v>
      </c>
      <c r="BD169" s="34" t="str">
        <f t="shared" si="261"/>
        <v>n/a</v>
      </c>
      <c r="BE169" s="8"/>
      <c r="BF169" s="33">
        <f>-VLOOKUP($A169,'pl-data'!$A:$BR,8+BF$3)</f>
        <v>0</v>
      </c>
      <c r="BG169" s="33">
        <f>-VLOOKUP($A169,'pl-data'!$A:$BR,38+BG$3)</f>
        <v>0</v>
      </c>
      <c r="BH169" s="33">
        <f>-VLOOKUP($A169,'pl-data'!$A:$BR,23+BH$3)</f>
        <v>0</v>
      </c>
      <c r="BI169" s="34" t="str">
        <f t="shared" si="263"/>
        <v>n/a</v>
      </c>
      <c r="BJ169" s="34" t="str">
        <f t="shared" si="264"/>
        <v>n/a</v>
      </c>
      <c r="BK169" s="8"/>
      <c r="BL169" s="33">
        <f>-VLOOKUP($A169,'pl-data'!$A:$BR,8+BL$3)</f>
        <v>0</v>
      </c>
      <c r="BM169" s="33">
        <f>-VLOOKUP($A169,'pl-data'!$A:$BR,38+BM$3)</f>
        <v>0</v>
      </c>
      <c r="BN169" s="33">
        <f>-VLOOKUP($A169,'pl-data'!$A:$BR,23+BN$3)</f>
        <v>0</v>
      </c>
      <c r="BO169" s="34" t="str">
        <f t="shared" si="266"/>
        <v>n/a</v>
      </c>
      <c r="BP169" s="34" t="str">
        <f t="shared" si="267"/>
        <v>n/a</v>
      </c>
      <c r="BQ169" s="8"/>
      <c r="BR169" s="33">
        <f>-VLOOKUP($A169,'pl-data'!$A:$BR,8+BR$3)</f>
        <v>0</v>
      </c>
      <c r="BS169" s="33">
        <f>-VLOOKUP($A169,'pl-data'!$A:$BR,38+BS$3)</f>
        <v>0</v>
      </c>
      <c r="BT169" s="33">
        <f>-VLOOKUP($A169,'pl-data'!$A:$BR,23+BT$3)</f>
        <v>0</v>
      </c>
      <c r="BU169" s="34" t="str">
        <f t="shared" si="269"/>
        <v>n/a</v>
      </c>
      <c r="BV169" s="34" t="str">
        <f t="shared" si="270"/>
        <v>n/a</v>
      </c>
      <c r="BW169" s="8"/>
      <c r="BX169" s="33">
        <f t="shared" si="274"/>
        <v>0</v>
      </c>
      <c r="BY169" s="33">
        <f t="shared" si="275"/>
        <v>0</v>
      </c>
      <c r="BZ169" s="33">
        <f t="shared" si="276"/>
        <v>0</v>
      </c>
      <c r="CA169" s="34" t="str">
        <f t="shared" si="272"/>
        <v>n/a</v>
      </c>
      <c r="CB169" s="34" t="str">
        <f t="shared" si="273"/>
        <v>n/a</v>
      </c>
      <c r="CC169" s="8"/>
    </row>
    <row r="170" spans="1:81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33">
        <f>-VLOOKUP($A170,'pl-data'!$A:$BR,8+D$3)</f>
        <v>0</v>
      </c>
      <c r="E170" s="33">
        <f>-VLOOKUP($A170,'pl-data'!$A:$BR,38+E$3)</f>
        <v>0</v>
      </c>
      <c r="F170" s="33">
        <f>-VLOOKUP($A170,'pl-data'!$A:$BR,23+F$3)</f>
        <v>0</v>
      </c>
      <c r="G170" s="34" t="str">
        <f t="shared" si="236"/>
        <v>n/a</v>
      </c>
      <c r="H170" s="34" t="str">
        <f t="shared" si="237"/>
        <v>n/a</v>
      </c>
      <c r="I170" s="8"/>
      <c r="J170" s="33">
        <f>-VLOOKUP($A170,'pl-data'!$A:$BR,8+J$3)</f>
        <v>0</v>
      </c>
      <c r="K170" s="33">
        <f>-VLOOKUP($A170,'pl-data'!$A:$BR,38+K$3)</f>
        <v>0</v>
      </c>
      <c r="L170" s="33">
        <f>-VLOOKUP($A170,'pl-data'!$A:$BR,23+L$3)</f>
        <v>0</v>
      </c>
      <c r="M170" s="34" t="str">
        <f t="shared" si="239"/>
        <v>n/a</v>
      </c>
      <c r="N170" s="34" t="str">
        <f t="shared" si="240"/>
        <v>n/a</v>
      </c>
      <c r="O170" s="8"/>
      <c r="P170" s="33">
        <f>-VLOOKUP($A170,'pl-data'!$A:$BR,8+P$3)</f>
        <v>0</v>
      </c>
      <c r="Q170" s="33">
        <f>-VLOOKUP($A170,'pl-data'!$A:$BR,38+Q$3)</f>
        <v>0</v>
      </c>
      <c r="R170" s="33">
        <f>-VLOOKUP($A170,'pl-data'!$A:$BR,23+R$3)</f>
        <v>0</v>
      </c>
      <c r="S170" s="34" t="str">
        <f t="shared" si="242"/>
        <v>n/a</v>
      </c>
      <c r="T170" s="34" t="str">
        <f t="shared" si="243"/>
        <v>n/a</v>
      </c>
      <c r="U170" s="8"/>
      <c r="V170" s="33">
        <f>-VLOOKUP($A170,'pl-data'!$A:$BR,8+V$3)</f>
        <v>0</v>
      </c>
      <c r="W170" s="33">
        <f>-VLOOKUP($A170,'pl-data'!$A:$BR,38+W$3)</f>
        <v>0</v>
      </c>
      <c r="X170" s="33">
        <f>-VLOOKUP($A170,'pl-data'!$A:$BR,23+X$3)</f>
        <v>0</v>
      </c>
      <c r="Y170" s="34" t="str">
        <f t="shared" si="245"/>
        <v>n/a</v>
      </c>
      <c r="Z170" s="34" t="str">
        <f t="shared" si="246"/>
        <v>n/a</v>
      </c>
      <c r="AA170" s="8"/>
      <c r="AB170" s="33">
        <f>-VLOOKUP($A170,'pl-data'!$A:$BR,8+AB$3)</f>
        <v>0</v>
      </c>
      <c r="AC170" s="33">
        <f>-VLOOKUP($A170,'pl-data'!$A:$BR,38+AC$3)</f>
        <v>0</v>
      </c>
      <c r="AD170" s="33">
        <f>-VLOOKUP($A170,'pl-data'!$A:$BR,23+AD$3)</f>
        <v>0</v>
      </c>
      <c r="AE170" s="34" t="str">
        <f t="shared" si="248"/>
        <v>n/a</v>
      </c>
      <c r="AF170" s="34" t="str">
        <f t="shared" si="249"/>
        <v>n/a</v>
      </c>
      <c r="AG170" s="8"/>
      <c r="AH170" s="33">
        <f>-VLOOKUP($A170,'pl-data'!$A:$BR,8+AH$3)</f>
        <v>0</v>
      </c>
      <c r="AI170" s="33">
        <f>-VLOOKUP($A170,'pl-data'!$A:$BR,38+AI$3)</f>
        <v>0</v>
      </c>
      <c r="AJ170" s="33">
        <f>-VLOOKUP($A170,'pl-data'!$A:$BR,23+AJ$3)</f>
        <v>0</v>
      </c>
      <c r="AK170" s="34" t="str">
        <f t="shared" si="251"/>
        <v>n/a</v>
      </c>
      <c r="AL170" s="34" t="str">
        <f t="shared" si="252"/>
        <v>n/a</v>
      </c>
      <c r="AM170" s="8"/>
      <c r="AN170" s="33">
        <f>-VLOOKUP($A170,'pl-data'!$A:$BR,8+AN$3)</f>
        <v>0</v>
      </c>
      <c r="AO170" s="33">
        <f>-VLOOKUP($A170,'pl-data'!$A:$BR,38+AO$3)</f>
        <v>0</v>
      </c>
      <c r="AP170" s="33">
        <f>-VLOOKUP($A170,'pl-data'!$A:$BR,23+AP$3)</f>
        <v>0</v>
      </c>
      <c r="AQ170" s="34" t="str">
        <f t="shared" si="254"/>
        <v>n/a</v>
      </c>
      <c r="AR170" s="34" t="str">
        <f t="shared" si="255"/>
        <v>n/a</v>
      </c>
      <c r="AS170" s="8"/>
      <c r="AT170" s="33">
        <f>-VLOOKUP($A170,'pl-data'!$A:$BR,8+AT$3)</f>
        <v>0</v>
      </c>
      <c r="AU170" s="33">
        <f>-VLOOKUP($A170,'pl-data'!$A:$BR,38+AU$3)</f>
        <v>0</v>
      </c>
      <c r="AV170" s="33">
        <f>-VLOOKUP($A170,'pl-data'!$A:$BR,23+AV$3)</f>
        <v>0</v>
      </c>
      <c r="AW170" s="34" t="str">
        <f t="shared" si="257"/>
        <v>n/a</v>
      </c>
      <c r="AX170" s="34" t="str">
        <f t="shared" si="258"/>
        <v>n/a</v>
      </c>
      <c r="AY170" s="8"/>
      <c r="AZ170" s="33">
        <f>-VLOOKUP($A170,'pl-data'!$A:$BR,8+AZ$3)</f>
        <v>0</v>
      </c>
      <c r="BA170" s="33">
        <f>-VLOOKUP($A170,'pl-data'!$A:$BR,38+BA$3)</f>
        <v>0</v>
      </c>
      <c r="BB170" s="33">
        <f>-VLOOKUP($A170,'pl-data'!$A:$BR,23+BB$3)</f>
        <v>0</v>
      </c>
      <c r="BC170" s="34" t="str">
        <f t="shared" si="260"/>
        <v>n/a</v>
      </c>
      <c r="BD170" s="34" t="str">
        <f t="shared" si="261"/>
        <v>n/a</v>
      </c>
      <c r="BE170" s="8"/>
      <c r="BF170" s="33">
        <f>-VLOOKUP($A170,'pl-data'!$A:$BR,8+BF$3)</f>
        <v>0</v>
      </c>
      <c r="BG170" s="33">
        <f>-VLOOKUP($A170,'pl-data'!$A:$BR,38+BG$3)</f>
        <v>0</v>
      </c>
      <c r="BH170" s="33">
        <f>-VLOOKUP($A170,'pl-data'!$A:$BR,23+BH$3)</f>
        <v>0</v>
      </c>
      <c r="BI170" s="34" t="str">
        <f t="shared" si="263"/>
        <v>n/a</v>
      </c>
      <c r="BJ170" s="34" t="str">
        <f t="shared" si="264"/>
        <v>n/a</v>
      </c>
      <c r="BK170" s="8"/>
      <c r="BL170" s="33">
        <f>-VLOOKUP($A170,'pl-data'!$A:$BR,8+BL$3)</f>
        <v>0</v>
      </c>
      <c r="BM170" s="33">
        <f>-VLOOKUP($A170,'pl-data'!$A:$BR,38+BM$3)</f>
        <v>0</v>
      </c>
      <c r="BN170" s="33">
        <f>-VLOOKUP($A170,'pl-data'!$A:$BR,23+BN$3)</f>
        <v>0</v>
      </c>
      <c r="BO170" s="34" t="str">
        <f t="shared" si="266"/>
        <v>n/a</v>
      </c>
      <c r="BP170" s="34" t="str">
        <f t="shared" si="267"/>
        <v>n/a</v>
      </c>
      <c r="BQ170" s="8"/>
      <c r="BR170" s="33">
        <f>-VLOOKUP($A170,'pl-data'!$A:$BR,8+BR$3)</f>
        <v>0</v>
      </c>
      <c r="BS170" s="33">
        <f>-VLOOKUP($A170,'pl-data'!$A:$BR,38+BS$3)</f>
        <v>0</v>
      </c>
      <c r="BT170" s="33">
        <f>-VLOOKUP($A170,'pl-data'!$A:$BR,23+BT$3)</f>
        <v>0</v>
      </c>
      <c r="BU170" s="34" t="str">
        <f t="shared" si="269"/>
        <v>n/a</v>
      </c>
      <c r="BV170" s="34" t="str">
        <f t="shared" si="270"/>
        <v>n/a</v>
      </c>
      <c r="BW170" s="8"/>
      <c r="BX170" s="33">
        <f t="shared" si="274"/>
        <v>0</v>
      </c>
      <c r="BY170" s="33">
        <f t="shared" si="275"/>
        <v>0</v>
      </c>
      <c r="BZ170" s="33">
        <f t="shared" si="276"/>
        <v>0</v>
      </c>
      <c r="CA170" s="34" t="str">
        <f t="shared" si="272"/>
        <v>n/a</v>
      </c>
      <c r="CB170" s="34" t="str">
        <f t="shared" si="273"/>
        <v>n/a</v>
      </c>
      <c r="CC170" s="8"/>
    </row>
    <row r="171" spans="1:81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33">
        <f>-VLOOKUP($A171,'pl-data'!$A:$BR,8+D$3)</f>
        <v>0</v>
      </c>
      <c r="E171" s="33">
        <f>-VLOOKUP($A171,'pl-data'!$A:$BR,38+E$3)</f>
        <v>0</v>
      </c>
      <c r="F171" s="33">
        <f>-VLOOKUP($A171,'pl-data'!$A:$BR,23+F$3)</f>
        <v>0</v>
      </c>
      <c r="G171" s="34" t="str">
        <f t="shared" si="236"/>
        <v>n/a</v>
      </c>
      <c r="H171" s="34" t="str">
        <f t="shared" si="237"/>
        <v>n/a</v>
      </c>
      <c r="I171" s="8"/>
      <c r="J171" s="33">
        <f>-VLOOKUP($A171,'pl-data'!$A:$BR,8+J$3)</f>
        <v>0</v>
      </c>
      <c r="K171" s="33">
        <f>-VLOOKUP($A171,'pl-data'!$A:$BR,38+K$3)</f>
        <v>0</v>
      </c>
      <c r="L171" s="33">
        <f>-VLOOKUP($A171,'pl-data'!$A:$BR,23+L$3)</f>
        <v>0</v>
      </c>
      <c r="M171" s="34" t="str">
        <f t="shared" si="239"/>
        <v>n/a</v>
      </c>
      <c r="N171" s="34" t="str">
        <f t="shared" si="240"/>
        <v>n/a</v>
      </c>
      <c r="O171" s="8"/>
      <c r="P171" s="33">
        <f>-VLOOKUP($A171,'pl-data'!$A:$BR,8+P$3)</f>
        <v>0</v>
      </c>
      <c r="Q171" s="33">
        <f>-VLOOKUP($A171,'pl-data'!$A:$BR,38+Q$3)</f>
        <v>0</v>
      </c>
      <c r="R171" s="33">
        <f>-VLOOKUP($A171,'pl-data'!$A:$BR,23+R$3)</f>
        <v>0</v>
      </c>
      <c r="S171" s="34" t="str">
        <f t="shared" si="242"/>
        <v>n/a</v>
      </c>
      <c r="T171" s="34" t="str">
        <f t="shared" si="243"/>
        <v>n/a</v>
      </c>
      <c r="U171" s="8"/>
      <c r="V171" s="33">
        <f>-VLOOKUP($A171,'pl-data'!$A:$BR,8+V$3)</f>
        <v>0</v>
      </c>
      <c r="W171" s="33">
        <f>-VLOOKUP($A171,'pl-data'!$A:$BR,38+W$3)</f>
        <v>0</v>
      </c>
      <c r="X171" s="33">
        <f>-VLOOKUP($A171,'pl-data'!$A:$BR,23+X$3)</f>
        <v>0</v>
      </c>
      <c r="Y171" s="34" t="str">
        <f t="shared" si="245"/>
        <v>n/a</v>
      </c>
      <c r="Z171" s="34" t="str">
        <f t="shared" si="246"/>
        <v>n/a</v>
      </c>
      <c r="AA171" s="8"/>
      <c r="AB171" s="33">
        <f>-VLOOKUP($A171,'pl-data'!$A:$BR,8+AB$3)</f>
        <v>0</v>
      </c>
      <c r="AC171" s="33">
        <f>-VLOOKUP($A171,'pl-data'!$A:$BR,38+AC$3)</f>
        <v>0</v>
      </c>
      <c r="AD171" s="33">
        <f>-VLOOKUP($A171,'pl-data'!$A:$BR,23+AD$3)</f>
        <v>0</v>
      </c>
      <c r="AE171" s="34" t="str">
        <f t="shared" si="248"/>
        <v>n/a</v>
      </c>
      <c r="AF171" s="34" t="str">
        <f t="shared" si="249"/>
        <v>n/a</v>
      </c>
      <c r="AG171" s="8"/>
      <c r="AH171" s="33">
        <f>-VLOOKUP($A171,'pl-data'!$A:$BR,8+AH$3)</f>
        <v>0</v>
      </c>
      <c r="AI171" s="33">
        <f>-VLOOKUP($A171,'pl-data'!$A:$BR,38+AI$3)</f>
        <v>0</v>
      </c>
      <c r="AJ171" s="33">
        <f>-VLOOKUP($A171,'pl-data'!$A:$BR,23+AJ$3)</f>
        <v>0</v>
      </c>
      <c r="AK171" s="34" t="str">
        <f t="shared" si="251"/>
        <v>n/a</v>
      </c>
      <c r="AL171" s="34" t="str">
        <f t="shared" si="252"/>
        <v>n/a</v>
      </c>
      <c r="AM171" s="8"/>
      <c r="AN171" s="33">
        <f>-VLOOKUP($A171,'pl-data'!$A:$BR,8+AN$3)</f>
        <v>0</v>
      </c>
      <c r="AO171" s="33">
        <f>-VLOOKUP($A171,'pl-data'!$A:$BR,38+AO$3)</f>
        <v>0</v>
      </c>
      <c r="AP171" s="33">
        <f>-VLOOKUP($A171,'pl-data'!$A:$BR,23+AP$3)</f>
        <v>0</v>
      </c>
      <c r="AQ171" s="34" t="str">
        <f t="shared" si="254"/>
        <v>n/a</v>
      </c>
      <c r="AR171" s="34" t="str">
        <f t="shared" si="255"/>
        <v>n/a</v>
      </c>
      <c r="AS171" s="8"/>
      <c r="AT171" s="33">
        <f>-VLOOKUP($A171,'pl-data'!$A:$BR,8+AT$3)</f>
        <v>0</v>
      </c>
      <c r="AU171" s="33">
        <f>-VLOOKUP($A171,'pl-data'!$A:$BR,38+AU$3)</f>
        <v>0</v>
      </c>
      <c r="AV171" s="33">
        <f>-VLOOKUP($A171,'pl-data'!$A:$BR,23+AV$3)</f>
        <v>0</v>
      </c>
      <c r="AW171" s="34" t="str">
        <f t="shared" si="257"/>
        <v>n/a</v>
      </c>
      <c r="AX171" s="34" t="str">
        <f t="shared" si="258"/>
        <v>n/a</v>
      </c>
      <c r="AY171" s="8"/>
      <c r="AZ171" s="33">
        <f>-VLOOKUP($A171,'pl-data'!$A:$BR,8+AZ$3)</f>
        <v>0</v>
      </c>
      <c r="BA171" s="33">
        <f>-VLOOKUP($A171,'pl-data'!$A:$BR,38+BA$3)</f>
        <v>0</v>
      </c>
      <c r="BB171" s="33">
        <f>-VLOOKUP($A171,'pl-data'!$A:$BR,23+BB$3)</f>
        <v>0</v>
      </c>
      <c r="BC171" s="34" t="str">
        <f t="shared" si="260"/>
        <v>n/a</v>
      </c>
      <c r="BD171" s="34" t="str">
        <f t="shared" si="261"/>
        <v>n/a</v>
      </c>
      <c r="BE171" s="8"/>
      <c r="BF171" s="33">
        <f>-VLOOKUP($A171,'pl-data'!$A:$BR,8+BF$3)</f>
        <v>0</v>
      </c>
      <c r="BG171" s="33">
        <f>-VLOOKUP($A171,'pl-data'!$A:$BR,38+BG$3)</f>
        <v>0</v>
      </c>
      <c r="BH171" s="33">
        <f>-VLOOKUP($A171,'pl-data'!$A:$BR,23+BH$3)</f>
        <v>0</v>
      </c>
      <c r="BI171" s="34" t="str">
        <f t="shared" si="263"/>
        <v>n/a</v>
      </c>
      <c r="BJ171" s="34" t="str">
        <f t="shared" si="264"/>
        <v>n/a</v>
      </c>
      <c r="BK171" s="8"/>
      <c r="BL171" s="33">
        <f>-VLOOKUP($A171,'pl-data'!$A:$BR,8+BL$3)</f>
        <v>0</v>
      </c>
      <c r="BM171" s="33">
        <f>-VLOOKUP($A171,'pl-data'!$A:$BR,38+BM$3)</f>
        <v>0</v>
      </c>
      <c r="BN171" s="33">
        <f>-VLOOKUP($A171,'pl-data'!$A:$BR,23+BN$3)</f>
        <v>0</v>
      </c>
      <c r="BO171" s="34" t="str">
        <f t="shared" si="266"/>
        <v>n/a</v>
      </c>
      <c r="BP171" s="34" t="str">
        <f t="shared" si="267"/>
        <v>n/a</v>
      </c>
      <c r="BQ171" s="8"/>
      <c r="BR171" s="33">
        <f>-VLOOKUP($A171,'pl-data'!$A:$BR,8+BR$3)</f>
        <v>0</v>
      </c>
      <c r="BS171" s="33">
        <f>-VLOOKUP($A171,'pl-data'!$A:$BR,38+BS$3)</f>
        <v>0</v>
      </c>
      <c r="BT171" s="33">
        <f>-VLOOKUP($A171,'pl-data'!$A:$BR,23+BT$3)</f>
        <v>0</v>
      </c>
      <c r="BU171" s="34" t="str">
        <f t="shared" si="269"/>
        <v>n/a</v>
      </c>
      <c r="BV171" s="34" t="str">
        <f t="shared" si="270"/>
        <v>n/a</v>
      </c>
      <c r="BW171" s="8"/>
      <c r="BX171" s="33">
        <f t="shared" si="274"/>
        <v>0</v>
      </c>
      <c r="BY171" s="33">
        <f t="shared" si="275"/>
        <v>0</v>
      </c>
      <c r="BZ171" s="33">
        <f t="shared" si="276"/>
        <v>0</v>
      </c>
      <c r="CA171" s="34" t="str">
        <f t="shared" si="272"/>
        <v>n/a</v>
      </c>
      <c r="CB171" s="34" t="str">
        <f t="shared" si="273"/>
        <v>n/a</v>
      </c>
      <c r="CC171" s="8"/>
    </row>
    <row r="172" spans="1:81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33">
        <f>-VLOOKUP($A172,'pl-data'!$A:$BR,8+D$3)</f>
        <v>0</v>
      </c>
      <c r="E172" s="33">
        <f>-VLOOKUP($A172,'pl-data'!$A:$BR,38+E$3)</f>
        <v>0</v>
      </c>
      <c r="F172" s="33">
        <f>-VLOOKUP($A172,'pl-data'!$A:$BR,23+F$3)</f>
        <v>0</v>
      </c>
      <c r="G172" s="34" t="str">
        <f t="shared" si="236"/>
        <v>n/a</v>
      </c>
      <c r="H172" s="34" t="str">
        <f t="shared" si="237"/>
        <v>n/a</v>
      </c>
      <c r="I172" s="8"/>
      <c r="J172" s="33">
        <f>-VLOOKUP($A172,'pl-data'!$A:$BR,8+J$3)</f>
        <v>0</v>
      </c>
      <c r="K172" s="33">
        <f>-VLOOKUP($A172,'pl-data'!$A:$BR,38+K$3)</f>
        <v>0</v>
      </c>
      <c r="L172" s="33">
        <f>-VLOOKUP($A172,'pl-data'!$A:$BR,23+L$3)</f>
        <v>0</v>
      </c>
      <c r="M172" s="34" t="str">
        <f t="shared" si="239"/>
        <v>n/a</v>
      </c>
      <c r="N172" s="34" t="str">
        <f t="shared" si="240"/>
        <v>n/a</v>
      </c>
      <c r="O172" s="8"/>
      <c r="P172" s="33">
        <f>-VLOOKUP($A172,'pl-data'!$A:$BR,8+P$3)</f>
        <v>0</v>
      </c>
      <c r="Q172" s="33">
        <f>-VLOOKUP($A172,'pl-data'!$A:$BR,38+Q$3)</f>
        <v>0</v>
      </c>
      <c r="R172" s="33">
        <f>-VLOOKUP($A172,'pl-data'!$A:$BR,23+R$3)</f>
        <v>0</v>
      </c>
      <c r="S172" s="34" t="str">
        <f t="shared" si="242"/>
        <v>n/a</v>
      </c>
      <c r="T172" s="34" t="str">
        <f t="shared" si="243"/>
        <v>n/a</v>
      </c>
      <c r="U172" s="8"/>
      <c r="V172" s="33">
        <f>-VLOOKUP($A172,'pl-data'!$A:$BR,8+V$3)</f>
        <v>0</v>
      </c>
      <c r="W172" s="33">
        <f>-VLOOKUP($A172,'pl-data'!$A:$BR,38+W$3)</f>
        <v>0</v>
      </c>
      <c r="X172" s="33">
        <f>-VLOOKUP($A172,'pl-data'!$A:$BR,23+X$3)</f>
        <v>0</v>
      </c>
      <c r="Y172" s="34" t="str">
        <f t="shared" si="245"/>
        <v>n/a</v>
      </c>
      <c r="Z172" s="34" t="str">
        <f t="shared" si="246"/>
        <v>n/a</v>
      </c>
      <c r="AA172" s="8"/>
      <c r="AB172" s="33">
        <f>-VLOOKUP($A172,'pl-data'!$A:$BR,8+AB$3)</f>
        <v>0</v>
      </c>
      <c r="AC172" s="33">
        <f>-VLOOKUP($A172,'pl-data'!$A:$BR,38+AC$3)</f>
        <v>0</v>
      </c>
      <c r="AD172" s="33">
        <f>-VLOOKUP($A172,'pl-data'!$A:$BR,23+AD$3)</f>
        <v>0</v>
      </c>
      <c r="AE172" s="34" t="str">
        <f t="shared" si="248"/>
        <v>n/a</v>
      </c>
      <c r="AF172" s="34" t="str">
        <f t="shared" si="249"/>
        <v>n/a</v>
      </c>
      <c r="AG172" s="8"/>
      <c r="AH172" s="33">
        <f>-VLOOKUP($A172,'pl-data'!$A:$BR,8+AH$3)</f>
        <v>0</v>
      </c>
      <c r="AI172" s="33">
        <f>-VLOOKUP($A172,'pl-data'!$A:$BR,38+AI$3)</f>
        <v>0</v>
      </c>
      <c r="AJ172" s="33">
        <f>-VLOOKUP($A172,'pl-data'!$A:$BR,23+AJ$3)</f>
        <v>0</v>
      </c>
      <c r="AK172" s="34" t="str">
        <f t="shared" si="251"/>
        <v>n/a</v>
      </c>
      <c r="AL172" s="34" t="str">
        <f t="shared" si="252"/>
        <v>n/a</v>
      </c>
      <c r="AM172" s="8"/>
      <c r="AN172" s="33">
        <f>-VLOOKUP($A172,'pl-data'!$A:$BR,8+AN$3)</f>
        <v>0</v>
      </c>
      <c r="AO172" s="33">
        <f>-VLOOKUP($A172,'pl-data'!$A:$BR,38+AO$3)</f>
        <v>0</v>
      </c>
      <c r="AP172" s="33">
        <f>-VLOOKUP($A172,'pl-data'!$A:$BR,23+AP$3)</f>
        <v>0</v>
      </c>
      <c r="AQ172" s="34" t="str">
        <f t="shared" si="254"/>
        <v>n/a</v>
      </c>
      <c r="AR172" s="34" t="str">
        <f t="shared" si="255"/>
        <v>n/a</v>
      </c>
      <c r="AS172" s="8"/>
      <c r="AT172" s="33">
        <f>-VLOOKUP($A172,'pl-data'!$A:$BR,8+AT$3)</f>
        <v>0</v>
      </c>
      <c r="AU172" s="33">
        <f>-VLOOKUP($A172,'pl-data'!$A:$BR,38+AU$3)</f>
        <v>0</v>
      </c>
      <c r="AV172" s="33">
        <f>-VLOOKUP($A172,'pl-data'!$A:$BR,23+AV$3)</f>
        <v>0</v>
      </c>
      <c r="AW172" s="34" t="str">
        <f t="shared" si="257"/>
        <v>n/a</v>
      </c>
      <c r="AX172" s="34" t="str">
        <f t="shared" si="258"/>
        <v>n/a</v>
      </c>
      <c r="AY172" s="8"/>
      <c r="AZ172" s="33">
        <f>-VLOOKUP($A172,'pl-data'!$A:$BR,8+AZ$3)</f>
        <v>0</v>
      </c>
      <c r="BA172" s="33">
        <f>-VLOOKUP($A172,'pl-data'!$A:$BR,38+BA$3)</f>
        <v>0</v>
      </c>
      <c r="BB172" s="33">
        <f>-VLOOKUP($A172,'pl-data'!$A:$BR,23+BB$3)</f>
        <v>0</v>
      </c>
      <c r="BC172" s="34" t="str">
        <f t="shared" si="260"/>
        <v>n/a</v>
      </c>
      <c r="BD172" s="34" t="str">
        <f t="shared" si="261"/>
        <v>n/a</v>
      </c>
      <c r="BE172" s="8"/>
      <c r="BF172" s="33">
        <f>-VLOOKUP($A172,'pl-data'!$A:$BR,8+BF$3)</f>
        <v>0</v>
      </c>
      <c r="BG172" s="33">
        <f>-VLOOKUP($A172,'pl-data'!$A:$BR,38+BG$3)</f>
        <v>0</v>
      </c>
      <c r="BH172" s="33">
        <f>-VLOOKUP($A172,'pl-data'!$A:$BR,23+BH$3)</f>
        <v>0</v>
      </c>
      <c r="BI172" s="34" t="str">
        <f t="shared" si="263"/>
        <v>n/a</v>
      </c>
      <c r="BJ172" s="34" t="str">
        <f t="shared" si="264"/>
        <v>n/a</v>
      </c>
      <c r="BK172" s="8"/>
      <c r="BL172" s="33">
        <f>-VLOOKUP($A172,'pl-data'!$A:$BR,8+BL$3)</f>
        <v>0</v>
      </c>
      <c r="BM172" s="33">
        <f>-VLOOKUP($A172,'pl-data'!$A:$BR,38+BM$3)</f>
        <v>0</v>
      </c>
      <c r="BN172" s="33">
        <f>-VLOOKUP($A172,'pl-data'!$A:$BR,23+BN$3)</f>
        <v>0</v>
      </c>
      <c r="BO172" s="34" t="str">
        <f t="shared" si="266"/>
        <v>n/a</v>
      </c>
      <c r="BP172" s="34" t="str">
        <f t="shared" si="267"/>
        <v>n/a</v>
      </c>
      <c r="BQ172" s="8"/>
      <c r="BR172" s="33">
        <f>-VLOOKUP($A172,'pl-data'!$A:$BR,8+BR$3)</f>
        <v>0</v>
      </c>
      <c r="BS172" s="33">
        <f>-VLOOKUP($A172,'pl-data'!$A:$BR,38+BS$3)</f>
        <v>0</v>
      </c>
      <c r="BT172" s="33">
        <f>-VLOOKUP($A172,'pl-data'!$A:$BR,23+BT$3)</f>
        <v>0</v>
      </c>
      <c r="BU172" s="34" t="str">
        <f t="shared" si="269"/>
        <v>n/a</v>
      </c>
      <c r="BV172" s="34" t="str">
        <f t="shared" si="270"/>
        <v>n/a</v>
      </c>
      <c r="BW172" s="8"/>
      <c r="BX172" s="33">
        <f t="shared" si="274"/>
        <v>0</v>
      </c>
      <c r="BY172" s="33">
        <f t="shared" si="275"/>
        <v>0</v>
      </c>
      <c r="BZ172" s="33">
        <f t="shared" si="276"/>
        <v>0</v>
      </c>
      <c r="CA172" s="34" t="str">
        <f t="shared" si="272"/>
        <v>n/a</v>
      </c>
      <c r="CB172" s="34" t="str">
        <f t="shared" si="273"/>
        <v>n/a</v>
      </c>
      <c r="CC172" s="8"/>
    </row>
    <row r="173" spans="1:81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33">
        <f>-VLOOKUP($A173,'pl-data'!$A:$BR,8+D$3)</f>
        <v>0</v>
      </c>
      <c r="E173" s="33">
        <f>-VLOOKUP($A173,'pl-data'!$A:$BR,38+E$3)</f>
        <v>0</v>
      </c>
      <c r="F173" s="33">
        <f>-VLOOKUP($A173,'pl-data'!$A:$BR,23+F$3)</f>
        <v>0</v>
      </c>
      <c r="G173" s="34" t="str">
        <f t="shared" si="236"/>
        <v>n/a</v>
      </c>
      <c r="H173" s="34" t="str">
        <f t="shared" si="237"/>
        <v>n/a</v>
      </c>
      <c r="I173" s="8"/>
      <c r="J173" s="33">
        <f>-VLOOKUP($A173,'pl-data'!$A:$BR,8+J$3)</f>
        <v>0</v>
      </c>
      <c r="K173" s="33">
        <f>-VLOOKUP($A173,'pl-data'!$A:$BR,38+K$3)</f>
        <v>0</v>
      </c>
      <c r="L173" s="33">
        <f>-VLOOKUP($A173,'pl-data'!$A:$BR,23+L$3)</f>
        <v>0</v>
      </c>
      <c r="M173" s="34" t="str">
        <f t="shared" si="239"/>
        <v>n/a</v>
      </c>
      <c r="N173" s="34" t="str">
        <f t="shared" si="240"/>
        <v>n/a</v>
      </c>
      <c r="O173" s="8"/>
      <c r="P173" s="33">
        <f>-VLOOKUP($A173,'pl-data'!$A:$BR,8+P$3)</f>
        <v>0</v>
      </c>
      <c r="Q173" s="33">
        <f>-VLOOKUP($A173,'pl-data'!$A:$BR,38+Q$3)</f>
        <v>0</v>
      </c>
      <c r="R173" s="33">
        <f>-VLOOKUP($A173,'pl-data'!$A:$BR,23+R$3)</f>
        <v>0</v>
      </c>
      <c r="S173" s="34" t="str">
        <f t="shared" si="242"/>
        <v>n/a</v>
      </c>
      <c r="T173" s="34" t="str">
        <f t="shared" si="243"/>
        <v>n/a</v>
      </c>
      <c r="U173" s="8"/>
      <c r="V173" s="33">
        <f>-VLOOKUP($A173,'pl-data'!$A:$BR,8+V$3)</f>
        <v>0</v>
      </c>
      <c r="W173" s="33">
        <f>-VLOOKUP($A173,'pl-data'!$A:$BR,38+W$3)</f>
        <v>0</v>
      </c>
      <c r="X173" s="33">
        <f>-VLOOKUP($A173,'pl-data'!$A:$BR,23+X$3)</f>
        <v>0</v>
      </c>
      <c r="Y173" s="34" t="str">
        <f t="shared" si="245"/>
        <v>n/a</v>
      </c>
      <c r="Z173" s="34" t="str">
        <f t="shared" si="246"/>
        <v>n/a</v>
      </c>
      <c r="AA173" s="8"/>
      <c r="AB173" s="33">
        <f>-VLOOKUP($A173,'pl-data'!$A:$BR,8+AB$3)</f>
        <v>0</v>
      </c>
      <c r="AC173" s="33">
        <f>-VLOOKUP($A173,'pl-data'!$A:$BR,38+AC$3)</f>
        <v>0</v>
      </c>
      <c r="AD173" s="33">
        <f>-VLOOKUP($A173,'pl-data'!$A:$BR,23+AD$3)</f>
        <v>0</v>
      </c>
      <c r="AE173" s="34" t="str">
        <f t="shared" si="248"/>
        <v>n/a</v>
      </c>
      <c r="AF173" s="34" t="str">
        <f t="shared" si="249"/>
        <v>n/a</v>
      </c>
      <c r="AG173" s="8"/>
      <c r="AH173" s="33">
        <f>-VLOOKUP($A173,'pl-data'!$A:$BR,8+AH$3)</f>
        <v>0</v>
      </c>
      <c r="AI173" s="33">
        <f>-VLOOKUP($A173,'pl-data'!$A:$BR,38+AI$3)</f>
        <v>0</v>
      </c>
      <c r="AJ173" s="33">
        <f>-VLOOKUP($A173,'pl-data'!$A:$BR,23+AJ$3)</f>
        <v>0</v>
      </c>
      <c r="AK173" s="34" t="str">
        <f t="shared" si="251"/>
        <v>n/a</v>
      </c>
      <c r="AL173" s="34" t="str">
        <f t="shared" si="252"/>
        <v>n/a</v>
      </c>
      <c r="AM173" s="8"/>
      <c r="AN173" s="33">
        <f>-VLOOKUP($A173,'pl-data'!$A:$BR,8+AN$3)</f>
        <v>0</v>
      </c>
      <c r="AO173" s="33">
        <f>-VLOOKUP($A173,'pl-data'!$A:$BR,38+AO$3)</f>
        <v>0</v>
      </c>
      <c r="AP173" s="33">
        <f>-VLOOKUP($A173,'pl-data'!$A:$BR,23+AP$3)</f>
        <v>0</v>
      </c>
      <c r="AQ173" s="34" t="str">
        <f t="shared" si="254"/>
        <v>n/a</v>
      </c>
      <c r="AR173" s="34" t="str">
        <f t="shared" si="255"/>
        <v>n/a</v>
      </c>
      <c r="AS173" s="8"/>
      <c r="AT173" s="33">
        <f>-VLOOKUP($A173,'pl-data'!$A:$BR,8+AT$3)</f>
        <v>0</v>
      </c>
      <c r="AU173" s="33">
        <f>-VLOOKUP($A173,'pl-data'!$A:$BR,38+AU$3)</f>
        <v>0</v>
      </c>
      <c r="AV173" s="33">
        <f>-VLOOKUP($A173,'pl-data'!$A:$BR,23+AV$3)</f>
        <v>0</v>
      </c>
      <c r="AW173" s="34" t="str">
        <f t="shared" si="257"/>
        <v>n/a</v>
      </c>
      <c r="AX173" s="34" t="str">
        <f t="shared" si="258"/>
        <v>n/a</v>
      </c>
      <c r="AY173" s="8"/>
      <c r="AZ173" s="33">
        <f>-VLOOKUP($A173,'pl-data'!$A:$BR,8+AZ$3)</f>
        <v>0</v>
      </c>
      <c r="BA173" s="33">
        <f>-VLOOKUP($A173,'pl-data'!$A:$BR,38+BA$3)</f>
        <v>0</v>
      </c>
      <c r="BB173" s="33">
        <f>-VLOOKUP($A173,'pl-data'!$A:$BR,23+BB$3)</f>
        <v>0</v>
      </c>
      <c r="BC173" s="34" t="str">
        <f t="shared" si="260"/>
        <v>n/a</v>
      </c>
      <c r="BD173" s="34" t="str">
        <f t="shared" si="261"/>
        <v>n/a</v>
      </c>
      <c r="BE173" s="8"/>
      <c r="BF173" s="33">
        <f>-VLOOKUP($A173,'pl-data'!$A:$BR,8+BF$3)</f>
        <v>0</v>
      </c>
      <c r="BG173" s="33">
        <f>-VLOOKUP($A173,'pl-data'!$A:$BR,38+BG$3)</f>
        <v>0</v>
      </c>
      <c r="BH173" s="33">
        <f>-VLOOKUP($A173,'pl-data'!$A:$BR,23+BH$3)</f>
        <v>0</v>
      </c>
      <c r="BI173" s="34" t="str">
        <f t="shared" si="263"/>
        <v>n/a</v>
      </c>
      <c r="BJ173" s="34" t="str">
        <f t="shared" si="264"/>
        <v>n/a</v>
      </c>
      <c r="BK173" s="8"/>
      <c r="BL173" s="33">
        <f>-VLOOKUP($A173,'pl-data'!$A:$BR,8+BL$3)</f>
        <v>0</v>
      </c>
      <c r="BM173" s="33">
        <f>-VLOOKUP($A173,'pl-data'!$A:$BR,38+BM$3)</f>
        <v>0</v>
      </c>
      <c r="BN173" s="33">
        <f>-VLOOKUP($A173,'pl-data'!$A:$BR,23+BN$3)</f>
        <v>0</v>
      </c>
      <c r="BO173" s="34" t="str">
        <f t="shared" si="266"/>
        <v>n/a</v>
      </c>
      <c r="BP173" s="34" t="str">
        <f t="shared" si="267"/>
        <v>n/a</v>
      </c>
      <c r="BQ173" s="8"/>
      <c r="BR173" s="33">
        <f>-VLOOKUP($A173,'pl-data'!$A:$BR,8+BR$3)</f>
        <v>0</v>
      </c>
      <c r="BS173" s="33">
        <f>-VLOOKUP($A173,'pl-data'!$A:$BR,38+BS$3)</f>
        <v>0</v>
      </c>
      <c r="BT173" s="33">
        <f>-VLOOKUP($A173,'pl-data'!$A:$BR,23+BT$3)</f>
        <v>0</v>
      </c>
      <c r="BU173" s="34" t="str">
        <f t="shared" si="269"/>
        <v>n/a</v>
      </c>
      <c r="BV173" s="34" t="str">
        <f t="shared" si="270"/>
        <v>n/a</v>
      </c>
      <c r="BW173" s="8"/>
      <c r="BX173" s="33">
        <f t="shared" si="274"/>
        <v>0</v>
      </c>
      <c r="BY173" s="33">
        <f t="shared" si="275"/>
        <v>0</v>
      </c>
      <c r="BZ173" s="33">
        <f t="shared" si="276"/>
        <v>0</v>
      </c>
      <c r="CA173" s="34" t="str">
        <f t="shared" si="272"/>
        <v>n/a</v>
      </c>
      <c r="CB173" s="34" t="str">
        <f t="shared" si="273"/>
        <v>n/a</v>
      </c>
      <c r="CC173" s="8"/>
    </row>
    <row r="174" spans="1:81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33">
        <f>-VLOOKUP($A174,'pl-data'!$A:$BR,8+D$3)</f>
        <v>0</v>
      </c>
      <c r="E174" s="33">
        <f>-VLOOKUP($A174,'pl-data'!$A:$BR,38+E$3)</f>
        <v>0</v>
      </c>
      <c r="F174" s="33">
        <f>-VLOOKUP($A174,'pl-data'!$A:$BR,23+F$3)</f>
        <v>0</v>
      </c>
      <c r="G174" s="34" t="str">
        <f t="shared" si="236"/>
        <v>n/a</v>
      </c>
      <c r="H174" s="34" t="str">
        <f t="shared" si="237"/>
        <v>n/a</v>
      </c>
      <c r="I174" s="8"/>
      <c r="J174" s="33">
        <f>-VLOOKUP($A174,'pl-data'!$A:$BR,8+J$3)</f>
        <v>0</v>
      </c>
      <c r="K174" s="33">
        <f>-VLOOKUP($A174,'pl-data'!$A:$BR,38+K$3)</f>
        <v>0</v>
      </c>
      <c r="L174" s="33">
        <f>-VLOOKUP($A174,'pl-data'!$A:$BR,23+L$3)</f>
        <v>0</v>
      </c>
      <c r="M174" s="34" t="str">
        <f t="shared" si="239"/>
        <v>n/a</v>
      </c>
      <c r="N174" s="34" t="str">
        <f t="shared" si="240"/>
        <v>n/a</v>
      </c>
      <c r="O174" s="8"/>
      <c r="P174" s="33">
        <f>-VLOOKUP($A174,'pl-data'!$A:$BR,8+P$3)</f>
        <v>0</v>
      </c>
      <c r="Q174" s="33">
        <f>-VLOOKUP($A174,'pl-data'!$A:$BR,38+Q$3)</f>
        <v>0</v>
      </c>
      <c r="R174" s="33">
        <f>-VLOOKUP($A174,'pl-data'!$A:$BR,23+R$3)</f>
        <v>0</v>
      </c>
      <c r="S174" s="34" t="str">
        <f t="shared" si="242"/>
        <v>n/a</v>
      </c>
      <c r="T174" s="34" t="str">
        <f t="shared" si="243"/>
        <v>n/a</v>
      </c>
      <c r="U174" s="8"/>
      <c r="V174" s="33">
        <f>-VLOOKUP($A174,'pl-data'!$A:$BR,8+V$3)</f>
        <v>0</v>
      </c>
      <c r="W174" s="33">
        <f>-VLOOKUP($A174,'pl-data'!$A:$BR,38+W$3)</f>
        <v>0</v>
      </c>
      <c r="X174" s="33">
        <f>-VLOOKUP($A174,'pl-data'!$A:$BR,23+X$3)</f>
        <v>0</v>
      </c>
      <c r="Y174" s="34" t="str">
        <f t="shared" si="245"/>
        <v>n/a</v>
      </c>
      <c r="Z174" s="34" t="str">
        <f t="shared" si="246"/>
        <v>n/a</v>
      </c>
      <c r="AA174" s="8"/>
      <c r="AB174" s="33">
        <f>-VLOOKUP($A174,'pl-data'!$A:$BR,8+AB$3)</f>
        <v>0</v>
      </c>
      <c r="AC174" s="33">
        <f>-VLOOKUP($A174,'pl-data'!$A:$BR,38+AC$3)</f>
        <v>0</v>
      </c>
      <c r="AD174" s="33">
        <f>-VLOOKUP($A174,'pl-data'!$A:$BR,23+AD$3)</f>
        <v>0</v>
      </c>
      <c r="AE174" s="34" t="str">
        <f t="shared" si="248"/>
        <v>n/a</v>
      </c>
      <c r="AF174" s="34" t="str">
        <f t="shared" si="249"/>
        <v>n/a</v>
      </c>
      <c r="AG174" s="8"/>
      <c r="AH174" s="33">
        <f>-VLOOKUP($A174,'pl-data'!$A:$BR,8+AH$3)</f>
        <v>0</v>
      </c>
      <c r="AI174" s="33">
        <f>-VLOOKUP($A174,'pl-data'!$A:$BR,38+AI$3)</f>
        <v>0</v>
      </c>
      <c r="AJ174" s="33">
        <f>-VLOOKUP($A174,'pl-data'!$A:$BR,23+AJ$3)</f>
        <v>0</v>
      </c>
      <c r="AK174" s="34" t="str">
        <f t="shared" si="251"/>
        <v>n/a</v>
      </c>
      <c r="AL174" s="34" t="str">
        <f t="shared" si="252"/>
        <v>n/a</v>
      </c>
      <c r="AM174" s="8"/>
      <c r="AN174" s="33">
        <f>-VLOOKUP($A174,'pl-data'!$A:$BR,8+AN$3)</f>
        <v>0</v>
      </c>
      <c r="AO174" s="33">
        <f>-VLOOKUP($A174,'pl-data'!$A:$BR,38+AO$3)</f>
        <v>0</v>
      </c>
      <c r="AP174" s="33">
        <f>-VLOOKUP($A174,'pl-data'!$A:$BR,23+AP$3)</f>
        <v>0</v>
      </c>
      <c r="AQ174" s="34" t="str">
        <f t="shared" si="254"/>
        <v>n/a</v>
      </c>
      <c r="AR174" s="34" t="str">
        <f t="shared" si="255"/>
        <v>n/a</v>
      </c>
      <c r="AS174" s="8"/>
      <c r="AT174" s="33">
        <f>-VLOOKUP($A174,'pl-data'!$A:$BR,8+AT$3)</f>
        <v>0</v>
      </c>
      <c r="AU174" s="33">
        <f>-VLOOKUP($A174,'pl-data'!$A:$BR,38+AU$3)</f>
        <v>0</v>
      </c>
      <c r="AV174" s="33">
        <f>-VLOOKUP($A174,'pl-data'!$A:$BR,23+AV$3)</f>
        <v>0</v>
      </c>
      <c r="AW174" s="34" t="str">
        <f t="shared" si="257"/>
        <v>n/a</v>
      </c>
      <c r="AX174" s="34" t="str">
        <f t="shared" si="258"/>
        <v>n/a</v>
      </c>
      <c r="AY174" s="8"/>
      <c r="AZ174" s="33">
        <f>-VLOOKUP($A174,'pl-data'!$A:$BR,8+AZ$3)</f>
        <v>0</v>
      </c>
      <c r="BA174" s="33">
        <f>-VLOOKUP($A174,'pl-data'!$A:$BR,38+BA$3)</f>
        <v>0</v>
      </c>
      <c r="BB174" s="33">
        <f>-VLOOKUP($A174,'pl-data'!$A:$BR,23+BB$3)</f>
        <v>0</v>
      </c>
      <c r="BC174" s="34" t="str">
        <f t="shared" si="260"/>
        <v>n/a</v>
      </c>
      <c r="BD174" s="34" t="str">
        <f t="shared" si="261"/>
        <v>n/a</v>
      </c>
      <c r="BE174" s="8"/>
      <c r="BF174" s="33">
        <f>-VLOOKUP($A174,'pl-data'!$A:$BR,8+BF$3)</f>
        <v>0</v>
      </c>
      <c r="BG174" s="33">
        <f>-VLOOKUP($A174,'pl-data'!$A:$BR,38+BG$3)</f>
        <v>0</v>
      </c>
      <c r="BH174" s="33">
        <f>-VLOOKUP($A174,'pl-data'!$A:$BR,23+BH$3)</f>
        <v>0</v>
      </c>
      <c r="BI174" s="34" t="str">
        <f t="shared" si="263"/>
        <v>n/a</v>
      </c>
      <c r="BJ174" s="34" t="str">
        <f t="shared" si="264"/>
        <v>n/a</v>
      </c>
      <c r="BK174" s="8"/>
      <c r="BL174" s="33">
        <f>-VLOOKUP($A174,'pl-data'!$A:$BR,8+BL$3)</f>
        <v>0</v>
      </c>
      <c r="BM174" s="33">
        <f>-VLOOKUP($A174,'pl-data'!$A:$BR,38+BM$3)</f>
        <v>0</v>
      </c>
      <c r="BN174" s="33">
        <f>-VLOOKUP($A174,'pl-data'!$A:$BR,23+BN$3)</f>
        <v>0</v>
      </c>
      <c r="BO174" s="34" t="str">
        <f t="shared" si="266"/>
        <v>n/a</v>
      </c>
      <c r="BP174" s="34" t="str">
        <f t="shared" si="267"/>
        <v>n/a</v>
      </c>
      <c r="BQ174" s="8"/>
      <c r="BR174" s="33">
        <f>-VLOOKUP($A174,'pl-data'!$A:$BR,8+BR$3)</f>
        <v>0</v>
      </c>
      <c r="BS174" s="33">
        <f>-VLOOKUP($A174,'pl-data'!$A:$BR,38+BS$3)</f>
        <v>0</v>
      </c>
      <c r="BT174" s="33">
        <f>-VLOOKUP($A174,'pl-data'!$A:$BR,23+BT$3)</f>
        <v>0</v>
      </c>
      <c r="BU174" s="34" t="str">
        <f t="shared" si="269"/>
        <v>n/a</v>
      </c>
      <c r="BV174" s="34" t="str">
        <f t="shared" si="270"/>
        <v>n/a</v>
      </c>
      <c r="BW174" s="8"/>
      <c r="BX174" s="33">
        <f t="shared" si="274"/>
        <v>0</v>
      </c>
      <c r="BY174" s="33">
        <f t="shared" si="275"/>
        <v>0</v>
      </c>
      <c r="BZ174" s="33">
        <f t="shared" si="276"/>
        <v>0</v>
      </c>
      <c r="CA174" s="34" t="str">
        <f t="shared" si="272"/>
        <v>n/a</v>
      </c>
      <c r="CB174" s="34" t="str">
        <f t="shared" si="273"/>
        <v>n/a</v>
      </c>
      <c r="CC174" s="8"/>
    </row>
    <row r="175" spans="1:81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33">
        <f>-VLOOKUP($A175,'pl-data'!$A:$BR,8+D$3)</f>
        <v>0</v>
      </c>
      <c r="E175" s="33">
        <f>-VLOOKUP($A175,'pl-data'!$A:$BR,38+E$3)</f>
        <v>0</v>
      </c>
      <c r="F175" s="33">
        <f>-VLOOKUP($A175,'pl-data'!$A:$BR,23+F$3)</f>
        <v>0</v>
      </c>
      <c r="G175" s="34" t="str">
        <f t="shared" si="236"/>
        <v>n/a</v>
      </c>
      <c r="H175" s="34" t="str">
        <f t="shared" si="237"/>
        <v>n/a</v>
      </c>
      <c r="I175" s="8"/>
      <c r="J175" s="33">
        <f>-VLOOKUP($A175,'pl-data'!$A:$BR,8+J$3)</f>
        <v>0</v>
      </c>
      <c r="K175" s="33">
        <f>-VLOOKUP($A175,'pl-data'!$A:$BR,38+K$3)</f>
        <v>0</v>
      </c>
      <c r="L175" s="33">
        <f>-VLOOKUP($A175,'pl-data'!$A:$BR,23+L$3)</f>
        <v>0</v>
      </c>
      <c r="M175" s="34" t="str">
        <f t="shared" si="239"/>
        <v>n/a</v>
      </c>
      <c r="N175" s="34" t="str">
        <f t="shared" si="240"/>
        <v>n/a</v>
      </c>
      <c r="O175" s="8"/>
      <c r="P175" s="33">
        <f>-VLOOKUP($A175,'pl-data'!$A:$BR,8+P$3)</f>
        <v>0</v>
      </c>
      <c r="Q175" s="33">
        <f>-VLOOKUP($A175,'pl-data'!$A:$BR,38+Q$3)</f>
        <v>0</v>
      </c>
      <c r="R175" s="33">
        <f>-VLOOKUP($A175,'pl-data'!$A:$BR,23+R$3)</f>
        <v>0</v>
      </c>
      <c r="S175" s="34" t="str">
        <f t="shared" si="242"/>
        <v>n/a</v>
      </c>
      <c r="T175" s="34" t="str">
        <f t="shared" si="243"/>
        <v>n/a</v>
      </c>
      <c r="U175" s="8"/>
      <c r="V175" s="33">
        <f>-VLOOKUP($A175,'pl-data'!$A:$BR,8+V$3)</f>
        <v>0</v>
      </c>
      <c r="W175" s="33">
        <f>-VLOOKUP($A175,'pl-data'!$A:$BR,38+W$3)</f>
        <v>0</v>
      </c>
      <c r="X175" s="33">
        <f>-VLOOKUP($A175,'pl-data'!$A:$BR,23+X$3)</f>
        <v>0</v>
      </c>
      <c r="Y175" s="34" t="str">
        <f t="shared" si="245"/>
        <v>n/a</v>
      </c>
      <c r="Z175" s="34" t="str">
        <f t="shared" si="246"/>
        <v>n/a</v>
      </c>
      <c r="AA175" s="8"/>
      <c r="AB175" s="33">
        <f>-VLOOKUP($A175,'pl-data'!$A:$BR,8+AB$3)</f>
        <v>0</v>
      </c>
      <c r="AC175" s="33">
        <f>-VLOOKUP($A175,'pl-data'!$A:$BR,38+AC$3)</f>
        <v>0</v>
      </c>
      <c r="AD175" s="33">
        <f>-VLOOKUP($A175,'pl-data'!$A:$BR,23+AD$3)</f>
        <v>0</v>
      </c>
      <c r="AE175" s="34" t="str">
        <f t="shared" si="248"/>
        <v>n/a</v>
      </c>
      <c r="AF175" s="34" t="str">
        <f t="shared" si="249"/>
        <v>n/a</v>
      </c>
      <c r="AG175" s="8"/>
      <c r="AH175" s="33">
        <f>-VLOOKUP($A175,'pl-data'!$A:$BR,8+AH$3)</f>
        <v>0</v>
      </c>
      <c r="AI175" s="33">
        <f>-VLOOKUP($A175,'pl-data'!$A:$BR,38+AI$3)</f>
        <v>0</v>
      </c>
      <c r="AJ175" s="33">
        <f>-VLOOKUP($A175,'pl-data'!$A:$BR,23+AJ$3)</f>
        <v>0</v>
      </c>
      <c r="AK175" s="34" t="str">
        <f t="shared" si="251"/>
        <v>n/a</v>
      </c>
      <c r="AL175" s="34" t="str">
        <f t="shared" si="252"/>
        <v>n/a</v>
      </c>
      <c r="AM175" s="8"/>
      <c r="AN175" s="33">
        <f>-VLOOKUP($A175,'pl-data'!$A:$BR,8+AN$3)</f>
        <v>0</v>
      </c>
      <c r="AO175" s="33">
        <f>-VLOOKUP($A175,'pl-data'!$A:$BR,38+AO$3)</f>
        <v>0</v>
      </c>
      <c r="AP175" s="33">
        <f>-VLOOKUP($A175,'pl-data'!$A:$BR,23+AP$3)</f>
        <v>0</v>
      </c>
      <c r="AQ175" s="34" t="str">
        <f t="shared" si="254"/>
        <v>n/a</v>
      </c>
      <c r="AR175" s="34" t="str">
        <f t="shared" si="255"/>
        <v>n/a</v>
      </c>
      <c r="AS175" s="8"/>
      <c r="AT175" s="33">
        <f>-VLOOKUP($A175,'pl-data'!$A:$BR,8+AT$3)</f>
        <v>0</v>
      </c>
      <c r="AU175" s="33">
        <f>-VLOOKUP($A175,'pl-data'!$A:$BR,38+AU$3)</f>
        <v>0</v>
      </c>
      <c r="AV175" s="33">
        <f>-VLOOKUP($A175,'pl-data'!$A:$BR,23+AV$3)</f>
        <v>0</v>
      </c>
      <c r="AW175" s="34" t="str">
        <f t="shared" si="257"/>
        <v>n/a</v>
      </c>
      <c r="AX175" s="34" t="str">
        <f t="shared" si="258"/>
        <v>n/a</v>
      </c>
      <c r="AY175" s="8"/>
      <c r="AZ175" s="33">
        <f>-VLOOKUP($A175,'pl-data'!$A:$BR,8+AZ$3)</f>
        <v>0</v>
      </c>
      <c r="BA175" s="33">
        <f>-VLOOKUP($A175,'pl-data'!$A:$BR,38+BA$3)</f>
        <v>0</v>
      </c>
      <c r="BB175" s="33">
        <f>-VLOOKUP($A175,'pl-data'!$A:$BR,23+BB$3)</f>
        <v>0</v>
      </c>
      <c r="BC175" s="34" t="str">
        <f t="shared" si="260"/>
        <v>n/a</v>
      </c>
      <c r="BD175" s="34" t="str">
        <f t="shared" si="261"/>
        <v>n/a</v>
      </c>
      <c r="BE175" s="8"/>
      <c r="BF175" s="33">
        <f>-VLOOKUP($A175,'pl-data'!$A:$BR,8+BF$3)</f>
        <v>0</v>
      </c>
      <c r="BG175" s="33">
        <f>-VLOOKUP($A175,'pl-data'!$A:$BR,38+BG$3)</f>
        <v>0</v>
      </c>
      <c r="BH175" s="33">
        <f>-VLOOKUP($A175,'pl-data'!$A:$BR,23+BH$3)</f>
        <v>0</v>
      </c>
      <c r="BI175" s="34" t="str">
        <f t="shared" si="263"/>
        <v>n/a</v>
      </c>
      <c r="BJ175" s="34" t="str">
        <f t="shared" si="264"/>
        <v>n/a</v>
      </c>
      <c r="BK175" s="8"/>
      <c r="BL175" s="33">
        <f>-VLOOKUP($A175,'pl-data'!$A:$BR,8+BL$3)</f>
        <v>0</v>
      </c>
      <c r="BM175" s="33">
        <f>-VLOOKUP($A175,'pl-data'!$A:$BR,38+BM$3)</f>
        <v>0</v>
      </c>
      <c r="BN175" s="33">
        <f>-VLOOKUP($A175,'pl-data'!$A:$BR,23+BN$3)</f>
        <v>0</v>
      </c>
      <c r="BO175" s="34" t="str">
        <f t="shared" si="266"/>
        <v>n/a</v>
      </c>
      <c r="BP175" s="34" t="str">
        <f t="shared" si="267"/>
        <v>n/a</v>
      </c>
      <c r="BQ175" s="8"/>
      <c r="BR175" s="33">
        <f>-VLOOKUP($A175,'pl-data'!$A:$BR,8+BR$3)</f>
        <v>0</v>
      </c>
      <c r="BS175" s="33">
        <f>-VLOOKUP($A175,'pl-data'!$A:$BR,38+BS$3)</f>
        <v>0</v>
      </c>
      <c r="BT175" s="33">
        <f>-VLOOKUP($A175,'pl-data'!$A:$BR,23+BT$3)</f>
        <v>0</v>
      </c>
      <c r="BU175" s="34" t="str">
        <f t="shared" si="269"/>
        <v>n/a</v>
      </c>
      <c r="BV175" s="34" t="str">
        <f t="shared" si="270"/>
        <v>n/a</v>
      </c>
      <c r="BW175" s="8"/>
      <c r="BX175" s="33">
        <f t="shared" si="274"/>
        <v>0</v>
      </c>
      <c r="BY175" s="33">
        <f t="shared" si="275"/>
        <v>0</v>
      </c>
      <c r="BZ175" s="33">
        <f t="shared" si="276"/>
        <v>0</v>
      </c>
      <c r="CA175" s="34" t="str">
        <f t="shared" si="272"/>
        <v>n/a</v>
      </c>
      <c r="CB175" s="34" t="str">
        <f t="shared" si="273"/>
        <v>n/a</v>
      </c>
      <c r="CC175" s="8"/>
    </row>
    <row r="176" spans="1:81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33">
        <f>-VLOOKUP($A176,'pl-data'!$A:$BR,8+D$3)</f>
        <v>0</v>
      </c>
      <c r="E176" s="33">
        <f>-VLOOKUP($A176,'pl-data'!$A:$BR,38+E$3)</f>
        <v>0</v>
      </c>
      <c r="F176" s="33">
        <f>-VLOOKUP($A176,'pl-data'!$A:$BR,23+F$3)</f>
        <v>0</v>
      </c>
      <c r="G176" s="34" t="str">
        <f t="shared" si="236"/>
        <v>n/a</v>
      </c>
      <c r="H176" s="34" t="str">
        <f t="shared" si="237"/>
        <v>n/a</v>
      </c>
      <c r="I176" s="8"/>
      <c r="J176" s="33">
        <f>-VLOOKUP($A176,'pl-data'!$A:$BR,8+J$3)</f>
        <v>0</v>
      </c>
      <c r="K176" s="33">
        <f>-VLOOKUP($A176,'pl-data'!$A:$BR,38+K$3)</f>
        <v>0</v>
      </c>
      <c r="L176" s="33">
        <f>-VLOOKUP($A176,'pl-data'!$A:$BR,23+L$3)</f>
        <v>0</v>
      </c>
      <c r="M176" s="34" t="str">
        <f t="shared" si="239"/>
        <v>n/a</v>
      </c>
      <c r="N176" s="34" t="str">
        <f t="shared" si="240"/>
        <v>n/a</v>
      </c>
      <c r="O176" s="8"/>
      <c r="P176" s="33">
        <f>-VLOOKUP($A176,'pl-data'!$A:$BR,8+P$3)</f>
        <v>0</v>
      </c>
      <c r="Q176" s="33">
        <f>-VLOOKUP($A176,'pl-data'!$A:$BR,38+Q$3)</f>
        <v>0</v>
      </c>
      <c r="R176" s="33">
        <f>-VLOOKUP($A176,'pl-data'!$A:$BR,23+R$3)</f>
        <v>0</v>
      </c>
      <c r="S176" s="34" t="str">
        <f t="shared" si="242"/>
        <v>n/a</v>
      </c>
      <c r="T176" s="34" t="str">
        <f t="shared" si="243"/>
        <v>n/a</v>
      </c>
      <c r="U176" s="8"/>
      <c r="V176" s="33">
        <f>-VLOOKUP($A176,'pl-data'!$A:$BR,8+V$3)</f>
        <v>0</v>
      </c>
      <c r="W176" s="33">
        <f>-VLOOKUP($A176,'pl-data'!$A:$BR,38+W$3)</f>
        <v>0</v>
      </c>
      <c r="X176" s="33">
        <f>-VLOOKUP($A176,'pl-data'!$A:$BR,23+X$3)</f>
        <v>0</v>
      </c>
      <c r="Y176" s="34" t="str">
        <f t="shared" si="245"/>
        <v>n/a</v>
      </c>
      <c r="Z176" s="34" t="str">
        <f t="shared" si="246"/>
        <v>n/a</v>
      </c>
      <c r="AA176" s="8"/>
      <c r="AB176" s="33">
        <f>-VLOOKUP($A176,'pl-data'!$A:$BR,8+AB$3)</f>
        <v>0</v>
      </c>
      <c r="AC176" s="33">
        <f>-VLOOKUP($A176,'pl-data'!$A:$BR,38+AC$3)</f>
        <v>0</v>
      </c>
      <c r="AD176" s="33">
        <f>-VLOOKUP($A176,'pl-data'!$A:$BR,23+AD$3)</f>
        <v>0</v>
      </c>
      <c r="AE176" s="34" t="str">
        <f t="shared" si="248"/>
        <v>n/a</v>
      </c>
      <c r="AF176" s="34" t="str">
        <f t="shared" si="249"/>
        <v>n/a</v>
      </c>
      <c r="AG176" s="8"/>
      <c r="AH176" s="33">
        <f>-VLOOKUP($A176,'pl-data'!$A:$BR,8+AH$3)</f>
        <v>0</v>
      </c>
      <c r="AI176" s="33">
        <f>-VLOOKUP($A176,'pl-data'!$A:$BR,38+AI$3)</f>
        <v>0</v>
      </c>
      <c r="AJ176" s="33">
        <f>-VLOOKUP($A176,'pl-data'!$A:$BR,23+AJ$3)</f>
        <v>0</v>
      </c>
      <c r="AK176" s="34" t="str">
        <f t="shared" si="251"/>
        <v>n/a</v>
      </c>
      <c r="AL176" s="34" t="str">
        <f t="shared" si="252"/>
        <v>n/a</v>
      </c>
      <c r="AM176" s="8"/>
      <c r="AN176" s="33">
        <f>-VLOOKUP($A176,'pl-data'!$A:$BR,8+AN$3)</f>
        <v>0</v>
      </c>
      <c r="AO176" s="33">
        <f>-VLOOKUP($A176,'pl-data'!$A:$BR,38+AO$3)</f>
        <v>0</v>
      </c>
      <c r="AP176" s="33">
        <f>-VLOOKUP($A176,'pl-data'!$A:$BR,23+AP$3)</f>
        <v>0</v>
      </c>
      <c r="AQ176" s="34" t="str">
        <f t="shared" si="254"/>
        <v>n/a</v>
      </c>
      <c r="AR176" s="34" t="str">
        <f t="shared" si="255"/>
        <v>n/a</v>
      </c>
      <c r="AS176" s="8"/>
      <c r="AT176" s="33">
        <f>-VLOOKUP($A176,'pl-data'!$A:$BR,8+AT$3)</f>
        <v>0</v>
      </c>
      <c r="AU176" s="33">
        <f>-VLOOKUP($A176,'pl-data'!$A:$BR,38+AU$3)</f>
        <v>0</v>
      </c>
      <c r="AV176" s="33">
        <f>-VLOOKUP($A176,'pl-data'!$A:$BR,23+AV$3)</f>
        <v>0</v>
      </c>
      <c r="AW176" s="34" t="str">
        <f t="shared" si="257"/>
        <v>n/a</v>
      </c>
      <c r="AX176" s="34" t="str">
        <f t="shared" si="258"/>
        <v>n/a</v>
      </c>
      <c r="AY176" s="8"/>
      <c r="AZ176" s="33">
        <f>-VLOOKUP($A176,'pl-data'!$A:$BR,8+AZ$3)</f>
        <v>0</v>
      </c>
      <c r="BA176" s="33">
        <f>-VLOOKUP($A176,'pl-data'!$A:$BR,38+BA$3)</f>
        <v>0</v>
      </c>
      <c r="BB176" s="33">
        <f>-VLOOKUP($A176,'pl-data'!$A:$BR,23+BB$3)</f>
        <v>0</v>
      </c>
      <c r="BC176" s="34" t="str">
        <f t="shared" si="260"/>
        <v>n/a</v>
      </c>
      <c r="BD176" s="34" t="str">
        <f t="shared" si="261"/>
        <v>n/a</v>
      </c>
      <c r="BE176" s="8"/>
      <c r="BF176" s="33">
        <f>-VLOOKUP($A176,'pl-data'!$A:$BR,8+BF$3)</f>
        <v>0</v>
      </c>
      <c r="BG176" s="33">
        <f>-VLOOKUP($A176,'pl-data'!$A:$BR,38+BG$3)</f>
        <v>0</v>
      </c>
      <c r="BH176" s="33">
        <f>-VLOOKUP($A176,'pl-data'!$A:$BR,23+BH$3)</f>
        <v>0</v>
      </c>
      <c r="BI176" s="34" t="str">
        <f t="shared" si="263"/>
        <v>n/a</v>
      </c>
      <c r="BJ176" s="34" t="str">
        <f t="shared" si="264"/>
        <v>n/a</v>
      </c>
      <c r="BK176" s="8"/>
      <c r="BL176" s="33">
        <f>-VLOOKUP($A176,'pl-data'!$A:$BR,8+BL$3)</f>
        <v>0</v>
      </c>
      <c r="BM176" s="33">
        <f>-VLOOKUP($A176,'pl-data'!$A:$BR,38+BM$3)</f>
        <v>0</v>
      </c>
      <c r="BN176" s="33">
        <f>-VLOOKUP($A176,'pl-data'!$A:$BR,23+BN$3)</f>
        <v>0</v>
      </c>
      <c r="BO176" s="34" t="str">
        <f t="shared" si="266"/>
        <v>n/a</v>
      </c>
      <c r="BP176" s="34" t="str">
        <f t="shared" si="267"/>
        <v>n/a</v>
      </c>
      <c r="BQ176" s="8"/>
      <c r="BR176" s="33">
        <f>-VLOOKUP($A176,'pl-data'!$A:$BR,8+BR$3)</f>
        <v>0</v>
      </c>
      <c r="BS176" s="33">
        <f>-VLOOKUP($A176,'pl-data'!$A:$BR,38+BS$3)</f>
        <v>0</v>
      </c>
      <c r="BT176" s="33">
        <f>-VLOOKUP($A176,'pl-data'!$A:$BR,23+BT$3)</f>
        <v>0</v>
      </c>
      <c r="BU176" s="34" t="str">
        <f t="shared" si="269"/>
        <v>n/a</v>
      </c>
      <c r="BV176" s="34" t="str">
        <f t="shared" si="270"/>
        <v>n/a</v>
      </c>
      <c r="BW176" s="8"/>
      <c r="BX176" s="33">
        <f t="shared" si="274"/>
        <v>0</v>
      </c>
      <c r="BY176" s="33">
        <f t="shared" si="275"/>
        <v>0</v>
      </c>
      <c r="BZ176" s="33">
        <f t="shared" si="276"/>
        <v>0</v>
      </c>
      <c r="CA176" s="34" t="str">
        <f t="shared" si="272"/>
        <v>n/a</v>
      </c>
      <c r="CB176" s="34" t="str">
        <f t="shared" si="273"/>
        <v>n/a</v>
      </c>
      <c r="CC176" s="8"/>
    </row>
    <row r="177" spans="1:81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33">
        <f>-VLOOKUP($A177,'pl-data'!$A:$BR,8+D$3)</f>
        <v>0</v>
      </c>
      <c r="E177" s="33">
        <f>-VLOOKUP($A177,'pl-data'!$A:$BR,38+E$3)</f>
        <v>0</v>
      </c>
      <c r="F177" s="33">
        <f>-VLOOKUP($A177,'pl-data'!$A:$BR,23+F$3)</f>
        <v>0</v>
      </c>
      <c r="G177" s="34" t="str">
        <f t="shared" si="236"/>
        <v>n/a</v>
      </c>
      <c r="H177" s="34" t="str">
        <f t="shared" si="237"/>
        <v>n/a</v>
      </c>
      <c r="I177" s="8"/>
      <c r="J177" s="33">
        <f>-VLOOKUP($A177,'pl-data'!$A:$BR,8+J$3)</f>
        <v>0</v>
      </c>
      <c r="K177" s="33">
        <f>-VLOOKUP($A177,'pl-data'!$A:$BR,38+K$3)</f>
        <v>0</v>
      </c>
      <c r="L177" s="33">
        <f>-VLOOKUP($A177,'pl-data'!$A:$BR,23+L$3)</f>
        <v>0</v>
      </c>
      <c r="M177" s="34" t="str">
        <f t="shared" si="239"/>
        <v>n/a</v>
      </c>
      <c r="N177" s="34" t="str">
        <f t="shared" si="240"/>
        <v>n/a</v>
      </c>
      <c r="O177" s="8"/>
      <c r="P177" s="33">
        <f>-VLOOKUP($A177,'pl-data'!$A:$BR,8+P$3)</f>
        <v>0</v>
      </c>
      <c r="Q177" s="33">
        <f>-VLOOKUP($A177,'pl-data'!$A:$BR,38+Q$3)</f>
        <v>0</v>
      </c>
      <c r="R177" s="33">
        <f>-VLOOKUP($A177,'pl-data'!$A:$BR,23+R$3)</f>
        <v>0</v>
      </c>
      <c r="S177" s="34" t="str">
        <f t="shared" si="242"/>
        <v>n/a</v>
      </c>
      <c r="T177" s="34" t="str">
        <f t="shared" si="243"/>
        <v>n/a</v>
      </c>
      <c r="U177" s="8"/>
      <c r="V177" s="33">
        <f>-VLOOKUP($A177,'pl-data'!$A:$BR,8+V$3)</f>
        <v>0</v>
      </c>
      <c r="W177" s="33">
        <f>-VLOOKUP($A177,'pl-data'!$A:$BR,38+W$3)</f>
        <v>0</v>
      </c>
      <c r="X177" s="33">
        <f>-VLOOKUP($A177,'pl-data'!$A:$BR,23+X$3)</f>
        <v>0</v>
      </c>
      <c r="Y177" s="34" t="str">
        <f t="shared" si="245"/>
        <v>n/a</v>
      </c>
      <c r="Z177" s="34" t="str">
        <f t="shared" si="246"/>
        <v>n/a</v>
      </c>
      <c r="AA177" s="8"/>
      <c r="AB177" s="33">
        <f>-VLOOKUP($A177,'pl-data'!$A:$BR,8+AB$3)</f>
        <v>0</v>
      </c>
      <c r="AC177" s="33">
        <f>-VLOOKUP($A177,'pl-data'!$A:$BR,38+AC$3)</f>
        <v>0</v>
      </c>
      <c r="AD177" s="33">
        <f>-VLOOKUP($A177,'pl-data'!$A:$BR,23+AD$3)</f>
        <v>0</v>
      </c>
      <c r="AE177" s="34" t="str">
        <f t="shared" si="248"/>
        <v>n/a</v>
      </c>
      <c r="AF177" s="34" t="str">
        <f t="shared" si="249"/>
        <v>n/a</v>
      </c>
      <c r="AG177" s="8"/>
      <c r="AH177" s="33">
        <f>-VLOOKUP($A177,'pl-data'!$A:$BR,8+AH$3)</f>
        <v>0</v>
      </c>
      <c r="AI177" s="33">
        <f>-VLOOKUP($A177,'pl-data'!$A:$BR,38+AI$3)</f>
        <v>0</v>
      </c>
      <c r="AJ177" s="33">
        <f>-VLOOKUP($A177,'pl-data'!$A:$BR,23+AJ$3)</f>
        <v>0</v>
      </c>
      <c r="AK177" s="34" t="str">
        <f t="shared" si="251"/>
        <v>n/a</v>
      </c>
      <c r="AL177" s="34" t="str">
        <f t="shared" si="252"/>
        <v>n/a</v>
      </c>
      <c r="AM177" s="8"/>
      <c r="AN177" s="33">
        <f>-VLOOKUP($A177,'pl-data'!$A:$BR,8+AN$3)</f>
        <v>0</v>
      </c>
      <c r="AO177" s="33">
        <f>-VLOOKUP($A177,'pl-data'!$A:$BR,38+AO$3)</f>
        <v>0</v>
      </c>
      <c r="AP177" s="33">
        <f>-VLOOKUP($A177,'pl-data'!$A:$BR,23+AP$3)</f>
        <v>0</v>
      </c>
      <c r="AQ177" s="34" t="str">
        <f t="shared" si="254"/>
        <v>n/a</v>
      </c>
      <c r="AR177" s="34" t="str">
        <f t="shared" si="255"/>
        <v>n/a</v>
      </c>
      <c r="AS177" s="8"/>
      <c r="AT177" s="33">
        <f>-VLOOKUP($A177,'pl-data'!$A:$BR,8+AT$3)</f>
        <v>0</v>
      </c>
      <c r="AU177" s="33">
        <f>-VLOOKUP($A177,'pl-data'!$A:$BR,38+AU$3)</f>
        <v>0</v>
      </c>
      <c r="AV177" s="33">
        <f>-VLOOKUP($A177,'pl-data'!$A:$BR,23+AV$3)</f>
        <v>0</v>
      </c>
      <c r="AW177" s="34" t="str">
        <f t="shared" si="257"/>
        <v>n/a</v>
      </c>
      <c r="AX177" s="34" t="str">
        <f t="shared" si="258"/>
        <v>n/a</v>
      </c>
      <c r="AY177" s="8"/>
      <c r="AZ177" s="33">
        <f>-VLOOKUP($A177,'pl-data'!$A:$BR,8+AZ$3)</f>
        <v>0</v>
      </c>
      <c r="BA177" s="33">
        <f>-VLOOKUP($A177,'pl-data'!$A:$BR,38+BA$3)</f>
        <v>0</v>
      </c>
      <c r="BB177" s="33">
        <f>-VLOOKUP($A177,'pl-data'!$A:$BR,23+BB$3)</f>
        <v>0</v>
      </c>
      <c r="BC177" s="34" t="str">
        <f t="shared" si="260"/>
        <v>n/a</v>
      </c>
      <c r="BD177" s="34" t="str">
        <f t="shared" si="261"/>
        <v>n/a</v>
      </c>
      <c r="BE177" s="8"/>
      <c r="BF177" s="33">
        <f>-VLOOKUP($A177,'pl-data'!$A:$BR,8+BF$3)</f>
        <v>0</v>
      </c>
      <c r="BG177" s="33">
        <f>-VLOOKUP($A177,'pl-data'!$A:$BR,38+BG$3)</f>
        <v>0</v>
      </c>
      <c r="BH177" s="33">
        <f>-VLOOKUP($A177,'pl-data'!$A:$BR,23+BH$3)</f>
        <v>0</v>
      </c>
      <c r="BI177" s="34" t="str">
        <f t="shared" si="263"/>
        <v>n/a</v>
      </c>
      <c r="BJ177" s="34" t="str">
        <f t="shared" si="264"/>
        <v>n/a</v>
      </c>
      <c r="BK177" s="8"/>
      <c r="BL177" s="33">
        <f>-VLOOKUP($A177,'pl-data'!$A:$BR,8+BL$3)</f>
        <v>0</v>
      </c>
      <c r="BM177" s="33">
        <f>-VLOOKUP($A177,'pl-data'!$A:$BR,38+BM$3)</f>
        <v>0</v>
      </c>
      <c r="BN177" s="33">
        <f>-VLOOKUP($A177,'pl-data'!$A:$BR,23+BN$3)</f>
        <v>0</v>
      </c>
      <c r="BO177" s="34" t="str">
        <f t="shared" si="266"/>
        <v>n/a</v>
      </c>
      <c r="BP177" s="34" t="str">
        <f t="shared" si="267"/>
        <v>n/a</v>
      </c>
      <c r="BQ177" s="8"/>
      <c r="BR177" s="33">
        <f>-VLOOKUP($A177,'pl-data'!$A:$BR,8+BR$3)</f>
        <v>0</v>
      </c>
      <c r="BS177" s="33">
        <f>-VLOOKUP($A177,'pl-data'!$A:$BR,38+BS$3)</f>
        <v>0</v>
      </c>
      <c r="BT177" s="33">
        <f>-VLOOKUP($A177,'pl-data'!$A:$BR,23+BT$3)</f>
        <v>0</v>
      </c>
      <c r="BU177" s="34" t="str">
        <f t="shared" si="269"/>
        <v>n/a</v>
      </c>
      <c r="BV177" s="34" t="str">
        <f t="shared" si="270"/>
        <v>n/a</v>
      </c>
      <c r="BW177" s="8"/>
      <c r="BX177" s="33">
        <f t="shared" si="274"/>
        <v>0</v>
      </c>
      <c r="BY177" s="33">
        <f t="shared" si="275"/>
        <v>0</v>
      </c>
      <c r="BZ177" s="33">
        <f t="shared" si="276"/>
        <v>0</v>
      </c>
      <c r="CA177" s="34" t="str">
        <f t="shared" si="272"/>
        <v>n/a</v>
      </c>
      <c r="CB177" s="34" t="str">
        <f t="shared" si="273"/>
        <v>n/a</v>
      </c>
      <c r="CC177" s="8"/>
    </row>
    <row r="178" spans="1:81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33">
        <f>-VLOOKUP($A178,'pl-data'!$A:$BR,8+D$3)</f>
        <v>0</v>
      </c>
      <c r="E178" s="33">
        <f>-VLOOKUP($A178,'pl-data'!$A:$BR,38+E$3)</f>
        <v>0</v>
      </c>
      <c r="F178" s="33">
        <f>-VLOOKUP($A178,'pl-data'!$A:$BR,23+F$3)</f>
        <v>0</v>
      </c>
      <c r="G178" s="34" t="str">
        <f t="shared" si="236"/>
        <v>n/a</v>
      </c>
      <c r="H178" s="34" t="str">
        <f t="shared" si="237"/>
        <v>n/a</v>
      </c>
      <c r="I178" s="8"/>
      <c r="J178" s="33">
        <f>-VLOOKUP($A178,'pl-data'!$A:$BR,8+J$3)</f>
        <v>0</v>
      </c>
      <c r="K178" s="33">
        <f>-VLOOKUP($A178,'pl-data'!$A:$BR,38+K$3)</f>
        <v>0</v>
      </c>
      <c r="L178" s="33">
        <f>-VLOOKUP($A178,'pl-data'!$A:$BR,23+L$3)</f>
        <v>0</v>
      </c>
      <c r="M178" s="34" t="str">
        <f t="shared" si="239"/>
        <v>n/a</v>
      </c>
      <c r="N178" s="34" t="str">
        <f t="shared" si="240"/>
        <v>n/a</v>
      </c>
      <c r="O178" s="8"/>
      <c r="P178" s="33">
        <f>-VLOOKUP($A178,'pl-data'!$A:$BR,8+P$3)</f>
        <v>0</v>
      </c>
      <c r="Q178" s="33">
        <f>-VLOOKUP($A178,'pl-data'!$A:$BR,38+Q$3)</f>
        <v>0</v>
      </c>
      <c r="R178" s="33">
        <f>-VLOOKUP($A178,'pl-data'!$A:$BR,23+R$3)</f>
        <v>0</v>
      </c>
      <c r="S178" s="34" t="str">
        <f t="shared" si="242"/>
        <v>n/a</v>
      </c>
      <c r="T178" s="34" t="str">
        <f t="shared" si="243"/>
        <v>n/a</v>
      </c>
      <c r="U178" s="8"/>
      <c r="V178" s="33">
        <f>-VLOOKUP($A178,'pl-data'!$A:$BR,8+V$3)</f>
        <v>0</v>
      </c>
      <c r="W178" s="33">
        <f>-VLOOKUP($A178,'pl-data'!$A:$BR,38+W$3)</f>
        <v>0</v>
      </c>
      <c r="X178" s="33">
        <f>-VLOOKUP($A178,'pl-data'!$A:$BR,23+X$3)</f>
        <v>0</v>
      </c>
      <c r="Y178" s="34" t="str">
        <f t="shared" si="245"/>
        <v>n/a</v>
      </c>
      <c r="Z178" s="34" t="str">
        <f t="shared" si="246"/>
        <v>n/a</v>
      </c>
      <c r="AA178" s="8"/>
      <c r="AB178" s="33">
        <f>-VLOOKUP($A178,'pl-data'!$A:$BR,8+AB$3)</f>
        <v>0</v>
      </c>
      <c r="AC178" s="33">
        <f>-VLOOKUP($A178,'pl-data'!$A:$BR,38+AC$3)</f>
        <v>0</v>
      </c>
      <c r="AD178" s="33">
        <f>-VLOOKUP($A178,'pl-data'!$A:$BR,23+AD$3)</f>
        <v>0</v>
      </c>
      <c r="AE178" s="34" t="str">
        <f t="shared" si="248"/>
        <v>n/a</v>
      </c>
      <c r="AF178" s="34" t="str">
        <f t="shared" si="249"/>
        <v>n/a</v>
      </c>
      <c r="AG178" s="8"/>
      <c r="AH178" s="33">
        <f>-VLOOKUP($A178,'pl-data'!$A:$BR,8+AH$3)</f>
        <v>0</v>
      </c>
      <c r="AI178" s="33">
        <f>-VLOOKUP($A178,'pl-data'!$A:$BR,38+AI$3)</f>
        <v>0</v>
      </c>
      <c r="AJ178" s="33">
        <f>-VLOOKUP($A178,'pl-data'!$A:$BR,23+AJ$3)</f>
        <v>0</v>
      </c>
      <c r="AK178" s="34" t="str">
        <f t="shared" si="251"/>
        <v>n/a</v>
      </c>
      <c r="AL178" s="34" t="str">
        <f t="shared" si="252"/>
        <v>n/a</v>
      </c>
      <c r="AM178" s="8"/>
      <c r="AN178" s="33">
        <f>-VLOOKUP($A178,'pl-data'!$A:$BR,8+AN$3)</f>
        <v>0</v>
      </c>
      <c r="AO178" s="33">
        <f>-VLOOKUP($A178,'pl-data'!$A:$BR,38+AO$3)</f>
        <v>0</v>
      </c>
      <c r="AP178" s="33">
        <f>-VLOOKUP($A178,'pl-data'!$A:$BR,23+AP$3)</f>
        <v>0</v>
      </c>
      <c r="AQ178" s="34" t="str">
        <f t="shared" si="254"/>
        <v>n/a</v>
      </c>
      <c r="AR178" s="34" t="str">
        <f t="shared" si="255"/>
        <v>n/a</v>
      </c>
      <c r="AS178" s="8"/>
      <c r="AT178" s="33">
        <f>-VLOOKUP($A178,'pl-data'!$A:$BR,8+AT$3)</f>
        <v>0</v>
      </c>
      <c r="AU178" s="33">
        <f>-VLOOKUP($A178,'pl-data'!$A:$BR,38+AU$3)</f>
        <v>0</v>
      </c>
      <c r="AV178" s="33">
        <f>-VLOOKUP($A178,'pl-data'!$A:$BR,23+AV$3)</f>
        <v>0</v>
      </c>
      <c r="AW178" s="34" t="str">
        <f t="shared" si="257"/>
        <v>n/a</v>
      </c>
      <c r="AX178" s="34" t="str">
        <f t="shared" si="258"/>
        <v>n/a</v>
      </c>
      <c r="AY178" s="8"/>
      <c r="AZ178" s="33">
        <f>-VLOOKUP($A178,'pl-data'!$A:$BR,8+AZ$3)</f>
        <v>0</v>
      </c>
      <c r="BA178" s="33">
        <f>-VLOOKUP($A178,'pl-data'!$A:$BR,38+BA$3)</f>
        <v>0</v>
      </c>
      <c r="BB178" s="33">
        <f>-VLOOKUP($A178,'pl-data'!$A:$BR,23+BB$3)</f>
        <v>0</v>
      </c>
      <c r="BC178" s="34" t="str">
        <f t="shared" si="260"/>
        <v>n/a</v>
      </c>
      <c r="BD178" s="34" t="str">
        <f t="shared" si="261"/>
        <v>n/a</v>
      </c>
      <c r="BE178" s="8"/>
      <c r="BF178" s="33">
        <f>-VLOOKUP($A178,'pl-data'!$A:$BR,8+BF$3)</f>
        <v>0</v>
      </c>
      <c r="BG178" s="33">
        <f>-VLOOKUP($A178,'pl-data'!$A:$BR,38+BG$3)</f>
        <v>0</v>
      </c>
      <c r="BH178" s="33">
        <f>-VLOOKUP($A178,'pl-data'!$A:$BR,23+BH$3)</f>
        <v>0</v>
      </c>
      <c r="BI178" s="34" t="str">
        <f t="shared" si="263"/>
        <v>n/a</v>
      </c>
      <c r="BJ178" s="34" t="str">
        <f t="shared" si="264"/>
        <v>n/a</v>
      </c>
      <c r="BK178" s="8"/>
      <c r="BL178" s="33">
        <f>-VLOOKUP($A178,'pl-data'!$A:$BR,8+BL$3)</f>
        <v>0</v>
      </c>
      <c r="BM178" s="33">
        <f>-VLOOKUP($A178,'pl-data'!$A:$BR,38+BM$3)</f>
        <v>0</v>
      </c>
      <c r="BN178" s="33">
        <f>-VLOOKUP($A178,'pl-data'!$A:$BR,23+BN$3)</f>
        <v>0</v>
      </c>
      <c r="BO178" s="34" t="str">
        <f t="shared" si="266"/>
        <v>n/a</v>
      </c>
      <c r="BP178" s="34" t="str">
        <f t="shared" si="267"/>
        <v>n/a</v>
      </c>
      <c r="BQ178" s="8"/>
      <c r="BR178" s="33">
        <f>-VLOOKUP($A178,'pl-data'!$A:$BR,8+BR$3)</f>
        <v>0</v>
      </c>
      <c r="BS178" s="33">
        <f>-VLOOKUP($A178,'pl-data'!$A:$BR,38+BS$3)</f>
        <v>0</v>
      </c>
      <c r="BT178" s="33">
        <f>-VLOOKUP($A178,'pl-data'!$A:$BR,23+BT$3)</f>
        <v>0</v>
      </c>
      <c r="BU178" s="34" t="str">
        <f t="shared" si="269"/>
        <v>n/a</v>
      </c>
      <c r="BV178" s="34" t="str">
        <f t="shared" si="270"/>
        <v>n/a</v>
      </c>
      <c r="BW178" s="8"/>
      <c r="BX178" s="33">
        <f t="shared" si="274"/>
        <v>0</v>
      </c>
      <c r="BY178" s="33">
        <f t="shared" si="275"/>
        <v>0</v>
      </c>
      <c r="BZ178" s="33">
        <f t="shared" si="276"/>
        <v>0</v>
      </c>
      <c r="CA178" s="34" t="str">
        <f t="shared" si="272"/>
        <v>n/a</v>
      </c>
      <c r="CB178" s="34" t="str">
        <f t="shared" si="273"/>
        <v>n/a</v>
      </c>
      <c r="CC178" s="8"/>
    </row>
    <row r="179" spans="1:81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33">
        <f>-VLOOKUP($A179,'pl-data'!$A:$BR,8+D$3)</f>
        <v>0</v>
      </c>
      <c r="E179" s="33">
        <f>-VLOOKUP($A179,'pl-data'!$A:$BR,38+E$3)</f>
        <v>0</v>
      </c>
      <c r="F179" s="33">
        <f>-VLOOKUP($A179,'pl-data'!$A:$BR,23+F$3)</f>
        <v>0</v>
      </c>
      <c r="G179" s="34" t="str">
        <f t="shared" si="236"/>
        <v>n/a</v>
      </c>
      <c r="H179" s="34" t="str">
        <f t="shared" si="237"/>
        <v>n/a</v>
      </c>
      <c r="I179" s="8"/>
      <c r="J179" s="33">
        <f>-VLOOKUP($A179,'pl-data'!$A:$BR,8+J$3)</f>
        <v>0</v>
      </c>
      <c r="K179" s="33">
        <f>-VLOOKUP($A179,'pl-data'!$A:$BR,38+K$3)</f>
        <v>0</v>
      </c>
      <c r="L179" s="33">
        <f>-VLOOKUP($A179,'pl-data'!$A:$BR,23+L$3)</f>
        <v>0</v>
      </c>
      <c r="M179" s="34" t="str">
        <f t="shared" si="239"/>
        <v>n/a</v>
      </c>
      <c r="N179" s="34" t="str">
        <f t="shared" si="240"/>
        <v>n/a</v>
      </c>
      <c r="O179" s="8"/>
      <c r="P179" s="33">
        <f>-VLOOKUP($A179,'pl-data'!$A:$BR,8+P$3)</f>
        <v>0</v>
      </c>
      <c r="Q179" s="33">
        <f>-VLOOKUP($A179,'pl-data'!$A:$BR,38+Q$3)</f>
        <v>0</v>
      </c>
      <c r="R179" s="33">
        <f>-VLOOKUP($A179,'pl-data'!$A:$BR,23+R$3)</f>
        <v>0</v>
      </c>
      <c r="S179" s="34" t="str">
        <f t="shared" si="242"/>
        <v>n/a</v>
      </c>
      <c r="T179" s="34" t="str">
        <f t="shared" si="243"/>
        <v>n/a</v>
      </c>
      <c r="U179" s="8"/>
      <c r="V179" s="33">
        <f>-VLOOKUP($A179,'pl-data'!$A:$BR,8+V$3)</f>
        <v>0</v>
      </c>
      <c r="W179" s="33">
        <f>-VLOOKUP($A179,'pl-data'!$A:$BR,38+W$3)</f>
        <v>0</v>
      </c>
      <c r="X179" s="33">
        <f>-VLOOKUP($A179,'pl-data'!$A:$BR,23+X$3)</f>
        <v>0</v>
      </c>
      <c r="Y179" s="34" t="str">
        <f t="shared" si="245"/>
        <v>n/a</v>
      </c>
      <c r="Z179" s="34" t="str">
        <f t="shared" si="246"/>
        <v>n/a</v>
      </c>
      <c r="AA179" s="8"/>
      <c r="AB179" s="33">
        <f>-VLOOKUP($A179,'pl-data'!$A:$BR,8+AB$3)</f>
        <v>0</v>
      </c>
      <c r="AC179" s="33">
        <f>-VLOOKUP($A179,'pl-data'!$A:$BR,38+AC$3)</f>
        <v>0</v>
      </c>
      <c r="AD179" s="33">
        <f>-VLOOKUP($A179,'pl-data'!$A:$BR,23+AD$3)</f>
        <v>0</v>
      </c>
      <c r="AE179" s="34" t="str">
        <f t="shared" si="248"/>
        <v>n/a</v>
      </c>
      <c r="AF179" s="34" t="str">
        <f t="shared" si="249"/>
        <v>n/a</v>
      </c>
      <c r="AG179" s="8"/>
      <c r="AH179" s="33">
        <f>-VLOOKUP($A179,'pl-data'!$A:$BR,8+AH$3)</f>
        <v>0</v>
      </c>
      <c r="AI179" s="33">
        <f>-VLOOKUP($A179,'pl-data'!$A:$BR,38+AI$3)</f>
        <v>0</v>
      </c>
      <c r="AJ179" s="33">
        <f>-VLOOKUP($A179,'pl-data'!$A:$BR,23+AJ$3)</f>
        <v>0</v>
      </c>
      <c r="AK179" s="34" t="str">
        <f t="shared" si="251"/>
        <v>n/a</v>
      </c>
      <c r="AL179" s="34" t="str">
        <f t="shared" si="252"/>
        <v>n/a</v>
      </c>
      <c r="AM179" s="8"/>
      <c r="AN179" s="33">
        <f>-VLOOKUP($A179,'pl-data'!$A:$BR,8+AN$3)</f>
        <v>0</v>
      </c>
      <c r="AO179" s="33">
        <f>-VLOOKUP($A179,'pl-data'!$A:$BR,38+AO$3)</f>
        <v>0</v>
      </c>
      <c r="AP179" s="33">
        <f>-VLOOKUP($A179,'pl-data'!$A:$BR,23+AP$3)</f>
        <v>0</v>
      </c>
      <c r="AQ179" s="34" t="str">
        <f t="shared" si="254"/>
        <v>n/a</v>
      </c>
      <c r="AR179" s="34" t="str">
        <f t="shared" si="255"/>
        <v>n/a</v>
      </c>
      <c r="AS179" s="8"/>
      <c r="AT179" s="33">
        <f>-VLOOKUP($A179,'pl-data'!$A:$BR,8+AT$3)</f>
        <v>0</v>
      </c>
      <c r="AU179" s="33">
        <f>-VLOOKUP($A179,'pl-data'!$A:$BR,38+AU$3)</f>
        <v>0</v>
      </c>
      <c r="AV179" s="33">
        <f>-VLOOKUP($A179,'pl-data'!$A:$BR,23+AV$3)</f>
        <v>0</v>
      </c>
      <c r="AW179" s="34" t="str">
        <f t="shared" si="257"/>
        <v>n/a</v>
      </c>
      <c r="AX179" s="34" t="str">
        <f t="shared" si="258"/>
        <v>n/a</v>
      </c>
      <c r="AY179" s="8"/>
      <c r="AZ179" s="33">
        <f>-VLOOKUP($A179,'pl-data'!$A:$BR,8+AZ$3)</f>
        <v>0</v>
      </c>
      <c r="BA179" s="33">
        <f>-VLOOKUP($A179,'pl-data'!$A:$BR,38+BA$3)</f>
        <v>0</v>
      </c>
      <c r="BB179" s="33">
        <f>-VLOOKUP($A179,'pl-data'!$A:$BR,23+BB$3)</f>
        <v>0</v>
      </c>
      <c r="BC179" s="34" t="str">
        <f t="shared" si="260"/>
        <v>n/a</v>
      </c>
      <c r="BD179" s="34" t="str">
        <f t="shared" si="261"/>
        <v>n/a</v>
      </c>
      <c r="BE179" s="8"/>
      <c r="BF179" s="33">
        <f>-VLOOKUP($A179,'pl-data'!$A:$BR,8+BF$3)</f>
        <v>0</v>
      </c>
      <c r="BG179" s="33">
        <f>-VLOOKUP($A179,'pl-data'!$A:$BR,38+BG$3)</f>
        <v>0</v>
      </c>
      <c r="BH179" s="33">
        <f>-VLOOKUP($A179,'pl-data'!$A:$BR,23+BH$3)</f>
        <v>0</v>
      </c>
      <c r="BI179" s="34" t="str">
        <f t="shared" si="263"/>
        <v>n/a</v>
      </c>
      <c r="BJ179" s="34" t="str">
        <f t="shared" si="264"/>
        <v>n/a</v>
      </c>
      <c r="BK179" s="8"/>
      <c r="BL179" s="33">
        <f>-VLOOKUP($A179,'pl-data'!$A:$BR,8+BL$3)</f>
        <v>0</v>
      </c>
      <c r="BM179" s="33">
        <f>-VLOOKUP($A179,'pl-data'!$A:$BR,38+BM$3)</f>
        <v>0</v>
      </c>
      <c r="BN179" s="33">
        <f>-VLOOKUP($A179,'pl-data'!$A:$BR,23+BN$3)</f>
        <v>0</v>
      </c>
      <c r="BO179" s="34" t="str">
        <f t="shared" si="266"/>
        <v>n/a</v>
      </c>
      <c r="BP179" s="34" t="str">
        <f t="shared" si="267"/>
        <v>n/a</v>
      </c>
      <c r="BQ179" s="8"/>
      <c r="BR179" s="33">
        <f>-VLOOKUP($A179,'pl-data'!$A:$BR,8+BR$3)</f>
        <v>0</v>
      </c>
      <c r="BS179" s="33">
        <f>-VLOOKUP($A179,'pl-data'!$A:$BR,38+BS$3)</f>
        <v>0</v>
      </c>
      <c r="BT179" s="33">
        <f>-VLOOKUP($A179,'pl-data'!$A:$BR,23+BT$3)</f>
        <v>0</v>
      </c>
      <c r="BU179" s="34" t="str">
        <f t="shared" si="269"/>
        <v>n/a</v>
      </c>
      <c r="BV179" s="34" t="str">
        <f t="shared" si="270"/>
        <v>n/a</v>
      </c>
      <c r="BW179" s="8"/>
      <c r="BX179" s="33">
        <f t="shared" si="274"/>
        <v>0</v>
      </c>
      <c r="BY179" s="33">
        <f t="shared" si="275"/>
        <v>0</v>
      </c>
      <c r="BZ179" s="33">
        <f t="shared" si="276"/>
        <v>0</v>
      </c>
      <c r="CA179" s="34" t="str">
        <f t="shared" si="272"/>
        <v>n/a</v>
      </c>
      <c r="CB179" s="34" t="str">
        <f t="shared" si="273"/>
        <v>n/a</v>
      </c>
      <c r="CC179" s="8"/>
    </row>
    <row r="180" spans="1:81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33">
        <f>-VLOOKUP($A180,'pl-data'!$A:$BR,8+D$3)</f>
        <v>0</v>
      </c>
      <c r="E180" s="33">
        <f>-VLOOKUP($A180,'pl-data'!$A:$BR,38+E$3)</f>
        <v>0</v>
      </c>
      <c r="F180" s="33">
        <f>-VLOOKUP($A180,'pl-data'!$A:$BR,23+F$3)</f>
        <v>0</v>
      </c>
      <c r="G180" s="34" t="str">
        <f t="shared" si="236"/>
        <v>n/a</v>
      </c>
      <c r="H180" s="34" t="str">
        <f t="shared" si="237"/>
        <v>n/a</v>
      </c>
      <c r="I180" s="8"/>
      <c r="J180" s="33">
        <f>-VLOOKUP($A180,'pl-data'!$A:$BR,8+J$3)</f>
        <v>0</v>
      </c>
      <c r="K180" s="33">
        <f>-VLOOKUP($A180,'pl-data'!$A:$BR,38+K$3)</f>
        <v>0</v>
      </c>
      <c r="L180" s="33">
        <f>-VLOOKUP($A180,'pl-data'!$A:$BR,23+L$3)</f>
        <v>0</v>
      </c>
      <c r="M180" s="34" t="str">
        <f t="shared" si="239"/>
        <v>n/a</v>
      </c>
      <c r="N180" s="34" t="str">
        <f t="shared" si="240"/>
        <v>n/a</v>
      </c>
      <c r="O180" s="8"/>
      <c r="P180" s="33">
        <f>-VLOOKUP($A180,'pl-data'!$A:$BR,8+P$3)</f>
        <v>0</v>
      </c>
      <c r="Q180" s="33">
        <f>-VLOOKUP($A180,'pl-data'!$A:$BR,38+Q$3)</f>
        <v>0</v>
      </c>
      <c r="R180" s="33">
        <f>-VLOOKUP($A180,'pl-data'!$A:$BR,23+R$3)</f>
        <v>0</v>
      </c>
      <c r="S180" s="34" t="str">
        <f t="shared" si="242"/>
        <v>n/a</v>
      </c>
      <c r="T180" s="34" t="str">
        <f t="shared" si="243"/>
        <v>n/a</v>
      </c>
      <c r="U180" s="8"/>
      <c r="V180" s="33">
        <f>-VLOOKUP($A180,'pl-data'!$A:$BR,8+V$3)</f>
        <v>0</v>
      </c>
      <c r="W180" s="33">
        <f>-VLOOKUP($A180,'pl-data'!$A:$BR,38+W$3)</f>
        <v>0</v>
      </c>
      <c r="X180" s="33">
        <f>-VLOOKUP($A180,'pl-data'!$A:$BR,23+X$3)</f>
        <v>0</v>
      </c>
      <c r="Y180" s="34" t="str">
        <f t="shared" si="245"/>
        <v>n/a</v>
      </c>
      <c r="Z180" s="34" t="str">
        <f t="shared" si="246"/>
        <v>n/a</v>
      </c>
      <c r="AA180" s="8"/>
      <c r="AB180" s="33">
        <f>-VLOOKUP($A180,'pl-data'!$A:$BR,8+AB$3)</f>
        <v>0</v>
      </c>
      <c r="AC180" s="33">
        <f>-VLOOKUP($A180,'pl-data'!$A:$BR,38+AC$3)</f>
        <v>0</v>
      </c>
      <c r="AD180" s="33">
        <f>-VLOOKUP($A180,'pl-data'!$A:$BR,23+AD$3)</f>
        <v>0</v>
      </c>
      <c r="AE180" s="34" t="str">
        <f t="shared" si="248"/>
        <v>n/a</v>
      </c>
      <c r="AF180" s="34" t="str">
        <f t="shared" si="249"/>
        <v>n/a</v>
      </c>
      <c r="AG180" s="8"/>
      <c r="AH180" s="33">
        <f>-VLOOKUP($A180,'pl-data'!$A:$BR,8+AH$3)</f>
        <v>0</v>
      </c>
      <c r="AI180" s="33">
        <f>-VLOOKUP($A180,'pl-data'!$A:$BR,38+AI$3)</f>
        <v>0</v>
      </c>
      <c r="AJ180" s="33">
        <f>-VLOOKUP($A180,'pl-data'!$A:$BR,23+AJ$3)</f>
        <v>0</v>
      </c>
      <c r="AK180" s="34" t="str">
        <f t="shared" si="251"/>
        <v>n/a</v>
      </c>
      <c r="AL180" s="34" t="str">
        <f t="shared" si="252"/>
        <v>n/a</v>
      </c>
      <c r="AM180" s="8"/>
      <c r="AN180" s="33">
        <f>-VLOOKUP($A180,'pl-data'!$A:$BR,8+AN$3)</f>
        <v>0</v>
      </c>
      <c r="AO180" s="33">
        <f>-VLOOKUP($A180,'pl-data'!$A:$BR,38+AO$3)</f>
        <v>0</v>
      </c>
      <c r="AP180" s="33">
        <f>-VLOOKUP($A180,'pl-data'!$A:$BR,23+AP$3)</f>
        <v>0</v>
      </c>
      <c r="AQ180" s="34" t="str">
        <f t="shared" si="254"/>
        <v>n/a</v>
      </c>
      <c r="AR180" s="34" t="str">
        <f t="shared" si="255"/>
        <v>n/a</v>
      </c>
      <c r="AS180" s="8"/>
      <c r="AT180" s="33">
        <f>-VLOOKUP($A180,'pl-data'!$A:$BR,8+AT$3)</f>
        <v>0</v>
      </c>
      <c r="AU180" s="33">
        <f>-VLOOKUP($A180,'pl-data'!$A:$BR,38+AU$3)</f>
        <v>0</v>
      </c>
      <c r="AV180" s="33">
        <f>-VLOOKUP($A180,'pl-data'!$A:$BR,23+AV$3)</f>
        <v>0</v>
      </c>
      <c r="AW180" s="34" t="str">
        <f t="shared" si="257"/>
        <v>n/a</v>
      </c>
      <c r="AX180" s="34" t="str">
        <f t="shared" si="258"/>
        <v>n/a</v>
      </c>
      <c r="AY180" s="8"/>
      <c r="AZ180" s="33">
        <f>-VLOOKUP($A180,'pl-data'!$A:$BR,8+AZ$3)</f>
        <v>0</v>
      </c>
      <c r="BA180" s="33">
        <f>-VLOOKUP($A180,'pl-data'!$A:$BR,38+BA$3)</f>
        <v>0</v>
      </c>
      <c r="BB180" s="33">
        <f>-VLOOKUP($A180,'pl-data'!$A:$BR,23+BB$3)</f>
        <v>0</v>
      </c>
      <c r="BC180" s="34" t="str">
        <f t="shared" si="260"/>
        <v>n/a</v>
      </c>
      <c r="BD180" s="34" t="str">
        <f t="shared" si="261"/>
        <v>n/a</v>
      </c>
      <c r="BE180" s="8"/>
      <c r="BF180" s="33">
        <f>-VLOOKUP($A180,'pl-data'!$A:$BR,8+BF$3)</f>
        <v>0</v>
      </c>
      <c r="BG180" s="33">
        <f>-VLOOKUP($A180,'pl-data'!$A:$BR,38+BG$3)</f>
        <v>0</v>
      </c>
      <c r="BH180" s="33">
        <f>-VLOOKUP($A180,'pl-data'!$A:$BR,23+BH$3)</f>
        <v>0</v>
      </c>
      <c r="BI180" s="34" t="str">
        <f t="shared" si="263"/>
        <v>n/a</v>
      </c>
      <c r="BJ180" s="34" t="str">
        <f t="shared" si="264"/>
        <v>n/a</v>
      </c>
      <c r="BK180" s="8"/>
      <c r="BL180" s="33">
        <f>-VLOOKUP($A180,'pl-data'!$A:$BR,8+BL$3)</f>
        <v>0</v>
      </c>
      <c r="BM180" s="33">
        <f>-VLOOKUP($A180,'pl-data'!$A:$BR,38+BM$3)</f>
        <v>0</v>
      </c>
      <c r="BN180" s="33">
        <f>-VLOOKUP($A180,'pl-data'!$A:$BR,23+BN$3)</f>
        <v>0</v>
      </c>
      <c r="BO180" s="34" t="str">
        <f t="shared" si="266"/>
        <v>n/a</v>
      </c>
      <c r="BP180" s="34" t="str">
        <f t="shared" si="267"/>
        <v>n/a</v>
      </c>
      <c r="BQ180" s="8"/>
      <c r="BR180" s="33">
        <f>-VLOOKUP($A180,'pl-data'!$A:$BR,8+BR$3)</f>
        <v>0</v>
      </c>
      <c r="BS180" s="33">
        <f>-VLOOKUP($A180,'pl-data'!$A:$BR,38+BS$3)</f>
        <v>0</v>
      </c>
      <c r="BT180" s="33">
        <f>-VLOOKUP($A180,'pl-data'!$A:$BR,23+BT$3)</f>
        <v>0</v>
      </c>
      <c r="BU180" s="34" t="str">
        <f t="shared" si="269"/>
        <v>n/a</v>
      </c>
      <c r="BV180" s="34" t="str">
        <f t="shared" si="270"/>
        <v>n/a</v>
      </c>
      <c r="BW180" s="8"/>
      <c r="BX180" s="33">
        <f t="shared" si="274"/>
        <v>0</v>
      </c>
      <c r="BY180" s="33">
        <f t="shared" si="275"/>
        <v>0</v>
      </c>
      <c r="BZ180" s="33">
        <f t="shared" si="276"/>
        <v>0</v>
      </c>
      <c r="CA180" s="34" t="str">
        <f t="shared" si="272"/>
        <v>n/a</v>
      </c>
      <c r="CB180" s="34" t="str">
        <f t="shared" si="273"/>
        <v>n/a</v>
      </c>
      <c r="CC180" s="8"/>
    </row>
    <row r="181" spans="1:81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33">
        <f>-VLOOKUP($A181,'pl-data'!$A:$BR,8+D$3)</f>
        <v>0</v>
      </c>
      <c r="E181" s="33">
        <f>-VLOOKUP($A181,'pl-data'!$A:$BR,38+E$3)</f>
        <v>0</v>
      </c>
      <c r="F181" s="33">
        <f>-VLOOKUP($A181,'pl-data'!$A:$BR,23+F$3)</f>
        <v>0</v>
      </c>
      <c r="G181" s="34" t="str">
        <f t="shared" si="236"/>
        <v>n/a</v>
      </c>
      <c r="H181" s="34" t="str">
        <f t="shared" si="237"/>
        <v>n/a</v>
      </c>
      <c r="I181" s="8"/>
      <c r="J181" s="33">
        <f>-VLOOKUP($A181,'pl-data'!$A:$BR,8+J$3)</f>
        <v>0</v>
      </c>
      <c r="K181" s="33">
        <f>-VLOOKUP($A181,'pl-data'!$A:$BR,38+K$3)</f>
        <v>0</v>
      </c>
      <c r="L181" s="33">
        <f>-VLOOKUP($A181,'pl-data'!$A:$BR,23+L$3)</f>
        <v>0</v>
      </c>
      <c r="M181" s="34" t="str">
        <f t="shared" si="239"/>
        <v>n/a</v>
      </c>
      <c r="N181" s="34" t="str">
        <f t="shared" si="240"/>
        <v>n/a</v>
      </c>
      <c r="O181" s="8"/>
      <c r="P181" s="33">
        <f>-VLOOKUP($A181,'pl-data'!$A:$BR,8+P$3)</f>
        <v>0</v>
      </c>
      <c r="Q181" s="33">
        <f>-VLOOKUP($A181,'pl-data'!$A:$BR,38+Q$3)</f>
        <v>0</v>
      </c>
      <c r="R181" s="33">
        <f>-VLOOKUP($A181,'pl-data'!$A:$BR,23+R$3)</f>
        <v>0</v>
      </c>
      <c r="S181" s="34" t="str">
        <f t="shared" si="242"/>
        <v>n/a</v>
      </c>
      <c r="T181" s="34" t="str">
        <f t="shared" si="243"/>
        <v>n/a</v>
      </c>
      <c r="U181" s="8"/>
      <c r="V181" s="33">
        <f>-VLOOKUP($A181,'pl-data'!$A:$BR,8+V$3)</f>
        <v>0</v>
      </c>
      <c r="W181" s="33">
        <f>-VLOOKUP($A181,'pl-data'!$A:$BR,38+W$3)</f>
        <v>0</v>
      </c>
      <c r="X181" s="33">
        <f>-VLOOKUP($A181,'pl-data'!$A:$BR,23+X$3)</f>
        <v>0</v>
      </c>
      <c r="Y181" s="34" t="str">
        <f t="shared" si="245"/>
        <v>n/a</v>
      </c>
      <c r="Z181" s="34" t="str">
        <f t="shared" si="246"/>
        <v>n/a</v>
      </c>
      <c r="AA181" s="8"/>
      <c r="AB181" s="33">
        <f>-VLOOKUP($A181,'pl-data'!$A:$BR,8+AB$3)</f>
        <v>0</v>
      </c>
      <c r="AC181" s="33">
        <f>-VLOOKUP($A181,'pl-data'!$A:$BR,38+AC$3)</f>
        <v>0</v>
      </c>
      <c r="AD181" s="33">
        <f>-VLOOKUP($A181,'pl-data'!$A:$BR,23+AD$3)</f>
        <v>0</v>
      </c>
      <c r="AE181" s="34" t="str">
        <f t="shared" si="248"/>
        <v>n/a</v>
      </c>
      <c r="AF181" s="34" t="str">
        <f t="shared" si="249"/>
        <v>n/a</v>
      </c>
      <c r="AG181" s="8"/>
      <c r="AH181" s="33">
        <f>-VLOOKUP($A181,'pl-data'!$A:$BR,8+AH$3)</f>
        <v>0</v>
      </c>
      <c r="AI181" s="33">
        <f>-VLOOKUP($A181,'pl-data'!$A:$BR,38+AI$3)</f>
        <v>0</v>
      </c>
      <c r="AJ181" s="33">
        <f>-VLOOKUP($A181,'pl-data'!$A:$BR,23+AJ$3)</f>
        <v>0</v>
      </c>
      <c r="AK181" s="34" t="str">
        <f t="shared" si="251"/>
        <v>n/a</v>
      </c>
      <c r="AL181" s="34" t="str">
        <f t="shared" si="252"/>
        <v>n/a</v>
      </c>
      <c r="AM181" s="8"/>
      <c r="AN181" s="33">
        <f>-VLOOKUP($A181,'pl-data'!$A:$BR,8+AN$3)</f>
        <v>0</v>
      </c>
      <c r="AO181" s="33">
        <f>-VLOOKUP($A181,'pl-data'!$A:$BR,38+AO$3)</f>
        <v>0</v>
      </c>
      <c r="AP181" s="33">
        <f>-VLOOKUP($A181,'pl-data'!$A:$BR,23+AP$3)</f>
        <v>0</v>
      </c>
      <c r="AQ181" s="34" t="str">
        <f t="shared" si="254"/>
        <v>n/a</v>
      </c>
      <c r="AR181" s="34" t="str">
        <f t="shared" si="255"/>
        <v>n/a</v>
      </c>
      <c r="AS181" s="8"/>
      <c r="AT181" s="33">
        <f>-VLOOKUP($A181,'pl-data'!$A:$BR,8+AT$3)</f>
        <v>0</v>
      </c>
      <c r="AU181" s="33">
        <f>-VLOOKUP($A181,'pl-data'!$A:$BR,38+AU$3)</f>
        <v>0</v>
      </c>
      <c r="AV181" s="33">
        <f>-VLOOKUP($A181,'pl-data'!$A:$BR,23+AV$3)</f>
        <v>0</v>
      </c>
      <c r="AW181" s="34" t="str">
        <f t="shared" si="257"/>
        <v>n/a</v>
      </c>
      <c r="AX181" s="34" t="str">
        <f t="shared" si="258"/>
        <v>n/a</v>
      </c>
      <c r="AY181" s="8"/>
      <c r="AZ181" s="33">
        <f>-VLOOKUP($A181,'pl-data'!$A:$BR,8+AZ$3)</f>
        <v>0</v>
      </c>
      <c r="BA181" s="33">
        <f>-VLOOKUP($A181,'pl-data'!$A:$BR,38+BA$3)</f>
        <v>0</v>
      </c>
      <c r="BB181" s="33">
        <f>-VLOOKUP($A181,'pl-data'!$A:$BR,23+BB$3)</f>
        <v>0</v>
      </c>
      <c r="BC181" s="34" t="str">
        <f t="shared" si="260"/>
        <v>n/a</v>
      </c>
      <c r="BD181" s="34" t="str">
        <f t="shared" si="261"/>
        <v>n/a</v>
      </c>
      <c r="BE181" s="8"/>
      <c r="BF181" s="33">
        <f>-VLOOKUP($A181,'pl-data'!$A:$BR,8+BF$3)</f>
        <v>0</v>
      </c>
      <c r="BG181" s="33">
        <f>-VLOOKUP($A181,'pl-data'!$A:$BR,38+BG$3)</f>
        <v>0</v>
      </c>
      <c r="BH181" s="33">
        <f>-VLOOKUP($A181,'pl-data'!$A:$BR,23+BH$3)</f>
        <v>0</v>
      </c>
      <c r="BI181" s="34" t="str">
        <f t="shared" si="263"/>
        <v>n/a</v>
      </c>
      <c r="BJ181" s="34" t="str">
        <f t="shared" si="264"/>
        <v>n/a</v>
      </c>
      <c r="BK181" s="8"/>
      <c r="BL181" s="33">
        <f>-VLOOKUP($A181,'pl-data'!$A:$BR,8+BL$3)</f>
        <v>0</v>
      </c>
      <c r="BM181" s="33">
        <f>-VLOOKUP($A181,'pl-data'!$A:$BR,38+BM$3)</f>
        <v>0</v>
      </c>
      <c r="BN181" s="33">
        <f>-VLOOKUP($A181,'pl-data'!$A:$BR,23+BN$3)</f>
        <v>0</v>
      </c>
      <c r="BO181" s="34" t="str">
        <f t="shared" si="266"/>
        <v>n/a</v>
      </c>
      <c r="BP181" s="34" t="str">
        <f t="shared" si="267"/>
        <v>n/a</v>
      </c>
      <c r="BQ181" s="8"/>
      <c r="BR181" s="33">
        <f>-VLOOKUP($A181,'pl-data'!$A:$BR,8+BR$3)</f>
        <v>0</v>
      </c>
      <c r="BS181" s="33">
        <f>-VLOOKUP($A181,'pl-data'!$A:$BR,38+BS$3)</f>
        <v>0</v>
      </c>
      <c r="BT181" s="33">
        <f>-VLOOKUP($A181,'pl-data'!$A:$BR,23+BT$3)</f>
        <v>0</v>
      </c>
      <c r="BU181" s="34" t="str">
        <f t="shared" si="269"/>
        <v>n/a</v>
      </c>
      <c r="BV181" s="34" t="str">
        <f t="shared" si="270"/>
        <v>n/a</v>
      </c>
      <c r="BW181" s="8"/>
      <c r="BX181" s="33">
        <f t="shared" si="274"/>
        <v>0</v>
      </c>
      <c r="BY181" s="33">
        <f t="shared" si="275"/>
        <v>0</v>
      </c>
      <c r="BZ181" s="33">
        <f t="shared" si="276"/>
        <v>0</v>
      </c>
      <c r="CA181" s="34" t="str">
        <f t="shared" si="272"/>
        <v>n/a</v>
      </c>
      <c r="CB181" s="34" t="str">
        <f t="shared" si="273"/>
        <v>n/a</v>
      </c>
      <c r="CC181" s="8"/>
    </row>
    <row r="182" spans="1:81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33">
        <f>-VLOOKUP($A182,'pl-data'!$A:$BR,8+D$3)</f>
        <v>0</v>
      </c>
      <c r="E182" s="33">
        <f>-VLOOKUP($A182,'pl-data'!$A:$BR,38+E$3)</f>
        <v>0</v>
      </c>
      <c r="F182" s="33">
        <f>-VLOOKUP($A182,'pl-data'!$A:$BR,23+F$3)</f>
        <v>0</v>
      </c>
      <c r="G182" s="34" t="str">
        <f t="shared" si="236"/>
        <v>n/a</v>
      </c>
      <c r="H182" s="34" t="str">
        <f t="shared" si="237"/>
        <v>n/a</v>
      </c>
      <c r="I182" s="8"/>
      <c r="J182" s="33">
        <f>-VLOOKUP($A182,'pl-data'!$A:$BR,8+J$3)</f>
        <v>0</v>
      </c>
      <c r="K182" s="33">
        <f>-VLOOKUP($A182,'pl-data'!$A:$BR,38+K$3)</f>
        <v>0</v>
      </c>
      <c r="L182" s="33">
        <f>-VLOOKUP($A182,'pl-data'!$A:$BR,23+L$3)</f>
        <v>0</v>
      </c>
      <c r="M182" s="34" t="str">
        <f t="shared" si="239"/>
        <v>n/a</v>
      </c>
      <c r="N182" s="34" t="str">
        <f t="shared" si="240"/>
        <v>n/a</v>
      </c>
      <c r="O182" s="8"/>
      <c r="P182" s="33">
        <f>-VLOOKUP($A182,'pl-data'!$A:$BR,8+P$3)</f>
        <v>0</v>
      </c>
      <c r="Q182" s="33">
        <f>-VLOOKUP($A182,'pl-data'!$A:$BR,38+Q$3)</f>
        <v>0</v>
      </c>
      <c r="R182" s="33">
        <f>-VLOOKUP($A182,'pl-data'!$A:$BR,23+R$3)</f>
        <v>0</v>
      </c>
      <c r="S182" s="34" t="str">
        <f t="shared" si="242"/>
        <v>n/a</v>
      </c>
      <c r="T182" s="34" t="str">
        <f t="shared" si="243"/>
        <v>n/a</v>
      </c>
      <c r="U182" s="8"/>
      <c r="V182" s="33">
        <f>-VLOOKUP($A182,'pl-data'!$A:$BR,8+V$3)</f>
        <v>0</v>
      </c>
      <c r="W182" s="33">
        <f>-VLOOKUP($A182,'pl-data'!$A:$BR,38+W$3)</f>
        <v>0</v>
      </c>
      <c r="X182" s="33">
        <f>-VLOOKUP($A182,'pl-data'!$A:$BR,23+X$3)</f>
        <v>0</v>
      </c>
      <c r="Y182" s="34" t="str">
        <f t="shared" si="245"/>
        <v>n/a</v>
      </c>
      <c r="Z182" s="34" t="str">
        <f t="shared" si="246"/>
        <v>n/a</v>
      </c>
      <c r="AA182" s="8"/>
      <c r="AB182" s="33">
        <f>-VLOOKUP($A182,'pl-data'!$A:$BR,8+AB$3)</f>
        <v>0</v>
      </c>
      <c r="AC182" s="33">
        <f>-VLOOKUP($A182,'pl-data'!$A:$BR,38+AC$3)</f>
        <v>0</v>
      </c>
      <c r="AD182" s="33">
        <f>-VLOOKUP($A182,'pl-data'!$A:$BR,23+AD$3)</f>
        <v>0</v>
      </c>
      <c r="AE182" s="34" t="str">
        <f t="shared" si="248"/>
        <v>n/a</v>
      </c>
      <c r="AF182" s="34" t="str">
        <f t="shared" si="249"/>
        <v>n/a</v>
      </c>
      <c r="AG182" s="8"/>
      <c r="AH182" s="33">
        <f>-VLOOKUP($A182,'pl-data'!$A:$BR,8+AH$3)</f>
        <v>0</v>
      </c>
      <c r="AI182" s="33">
        <f>-VLOOKUP($A182,'pl-data'!$A:$BR,38+AI$3)</f>
        <v>0</v>
      </c>
      <c r="AJ182" s="33">
        <f>-VLOOKUP($A182,'pl-data'!$A:$BR,23+AJ$3)</f>
        <v>0</v>
      </c>
      <c r="AK182" s="34" t="str">
        <f t="shared" si="251"/>
        <v>n/a</v>
      </c>
      <c r="AL182" s="34" t="str">
        <f t="shared" si="252"/>
        <v>n/a</v>
      </c>
      <c r="AM182" s="8"/>
      <c r="AN182" s="33">
        <f>-VLOOKUP($A182,'pl-data'!$A:$BR,8+AN$3)</f>
        <v>0</v>
      </c>
      <c r="AO182" s="33">
        <f>-VLOOKUP($A182,'pl-data'!$A:$BR,38+AO$3)</f>
        <v>0</v>
      </c>
      <c r="AP182" s="33">
        <f>-VLOOKUP($A182,'pl-data'!$A:$BR,23+AP$3)</f>
        <v>0</v>
      </c>
      <c r="AQ182" s="34" t="str">
        <f t="shared" si="254"/>
        <v>n/a</v>
      </c>
      <c r="AR182" s="34" t="str">
        <f t="shared" si="255"/>
        <v>n/a</v>
      </c>
      <c r="AS182" s="8"/>
      <c r="AT182" s="33">
        <f>-VLOOKUP($A182,'pl-data'!$A:$BR,8+AT$3)</f>
        <v>0</v>
      </c>
      <c r="AU182" s="33">
        <f>-VLOOKUP($A182,'pl-data'!$A:$BR,38+AU$3)</f>
        <v>0</v>
      </c>
      <c r="AV182" s="33">
        <f>-VLOOKUP($A182,'pl-data'!$A:$BR,23+AV$3)</f>
        <v>0</v>
      </c>
      <c r="AW182" s="34" t="str">
        <f t="shared" si="257"/>
        <v>n/a</v>
      </c>
      <c r="AX182" s="34" t="str">
        <f t="shared" si="258"/>
        <v>n/a</v>
      </c>
      <c r="AY182" s="8"/>
      <c r="AZ182" s="33">
        <f>-VLOOKUP($A182,'pl-data'!$A:$BR,8+AZ$3)</f>
        <v>0</v>
      </c>
      <c r="BA182" s="33">
        <f>-VLOOKUP($A182,'pl-data'!$A:$BR,38+BA$3)</f>
        <v>0</v>
      </c>
      <c r="BB182" s="33">
        <f>-VLOOKUP($A182,'pl-data'!$A:$BR,23+BB$3)</f>
        <v>0</v>
      </c>
      <c r="BC182" s="34" t="str">
        <f t="shared" si="260"/>
        <v>n/a</v>
      </c>
      <c r="BD182" s="34" t="str">
        <f t="shared" si="261"/>
        <v>n/a</v>
      </c>
      <c r="BE182" s="8"/>
      <c r="BF182" s="33">
        <f>-VLOOKUP($A182,'pl-data'!$A:$BR,8+BF$3)</f>
        <v>0</v>
      </c>
      <c r="BG182" s="33">
        <f>-VLOOKUP($A182,'pl-data'!$A:$BR,38+BG$3)</f>
        <v>0</v>
      </c>
      <c r="BH182" s="33">
        <f>-VLOOKUP($A182,'pl-data'!$A:$BR,23+BH$3)</f>
        <v>0</v>
      </c>
      <c r="BI182" s="34" t="str">
        <f t="shared" si="263"/>
        <v>n/a</v>
      </c>
      <c r="BJ182" s="34" t="str">
        <f t="shared" si="264"/>
        <v>n/a</v>
      </c>
      <c r="BK182" s="8"/>
      <c r="BL182" s="33">
        <f>-VLOOKUP($A182,'pl-data'!$A:$BR,8+BL$3)</f>
        <v>0</v>
      </c>
      <c r="BM182" s="33">
        <f>-VLOOKUP($A182,'pl-data'!$A:$BR,38+BM$3)</f>
        <v>0</v>
      </c>
      <c r="BN182" s="33">
        <f>-VLOOKUP($A182,'pl-data'!$A:$BR,23+BN$3)</f>
        <v>0</v>
      </c>
      <c r="BO182" s="34" t="str">
        <f t="shared" si="266"/>
        <v>n/a</v>
      </c>
      <c r="BP182" s="34" t="str">
        <f t="shared" si="267"/>
        <v>n/a</v>
      </c>
      <c r="BQ182" s="8"/>
      <c r="BR182" s="33">
        <f>-VLOOKUP($A182,'pl-data'!$A:$BR,8+BR$3)</f>
        <v>0</v>
      </c>
      <c r="BS182" s="33">
        <f>-VLOOKUP($A182,'pl-data'!$A:$BR,38+BS$3)</f>
        <v>0</v>
      </c>
      <c r="BT182" s="33">
        <f>-VLOOKUP($A182,'pl-data'!$A:$BR,23+BT$3)</f>
        <v>0</v>
      </c>
      <c r="BU182" s="34" t="str">
        <f t="shared" si="269"/>
        <v>n/a</v>
      </c>
      <c r="BV182" s="34" t="str">
        <f t="shared" si="270"/>
        <v>n/a</v>
      </c>
      <c r="BW182" s="8"/>
      <c r="BX182" s="33">
        <f t="shared" si="274"/>
        <v>0</v>
      </c>
      <c r="BY182" s="33">
        <f t="shared" si="275"/>
        <v>0</v>
      </c>
      <c r="BZ182" s="33">
        <f t="shared" si="276"/>
        <v>0</v>
      </c>
      <c r="CA182" s="34" t="str">
        <f t="shared" si="272"/>
        <v>n/a</v>
      </c>
      <c r="CB182" s="34" t="str">
        <f t="shared" si="273"/>
        <v>n/a</v>
      </c>
      <c r="CC182" s="8"/>
    </row>
    <row r="183" spans="1:81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33">
        <f>-VLOOKUP($A183,'pl-data'!$A:$BR,8+D$3)</f>
        <v>0</v>
      </c>
      <c r="E183" s="33">
        <f>-VLOOKUP($A183,'pl-data'!$A:$BR,38+E$3)</f>
        <v>0</v>
      </c>
      <c r="F183" s="33">
        <f>-VLOOKUP($A183,'pl-data'!$A:$BR,23+F$3)</f>
        <v>0</v>
      </c>
      <c r="G183" s="34" t="str">
        <f t="shared" si="236"/>
        <v>n/a</v>
      </c>
      <c r="H183" s="34" t="str">
        <f t="shared" si="237"/>
        <v>n/a</v>
      </c>
      <c r="I183" s="8"/>
      <c r="J183" s="33">
        <f>-VLOOKUP($A183,'pl-data'!$A:$BR,8+J$3)</f>
        <v>0</v>
      </c>
      <c r="K183" s="33">
        <f>-VLOOKUP($A183,'pl-data'!$A:$BR,38+K$3)</f>
        <v>0</v>
      </c>
      <c r="L183" s="33">
        <f>-VLOOKUP($A183,'pl-data'!$A:$BR,23+L$3)</f>
        <v>0</v>
      </c>
      <c r="M183" s="34" t="str">
        <f t="shared" si="239"/>
        <v>n/a</v>
      </c>
      <c r="N183" s="34" t="str">
        <f t="shared" si="240"/>
        <v>n/a</v>
      </c>
      <c r="O183" s="8"/>
      <c r="P183" s="33">
        <f>-VLOOKUP($A183,'pl-data'!$A:$BR,8+P$3)</f>
        <v>0</v>
      </c>
      <c r="Q183" s="33">
        <f>-VLOOKUP($A183,'pl-data'!$A:$BR,38+Q$3)</f>
        <v>0</v>
      </c>
      <c r="R183" s="33">
        <f>-VLOOKUP($A183,'pl-data'!$A:$BR,23+R$3)</f>
        <v>0</v>
      </c>
      <c r="S183" s="34" t="str">
        <f t="shared" si="242"/>
        <v>n/a</v>
      </c>
      <c r="T183" s="34" t="str">
        <f t="shared" si="243"/>
        <v>n/a</v>
      </c>
      <c r="U183" s="8"/>
      <c r="V183" s="33">
        <f>-VLOOKUP($A183,'pl-data'!$A:$BR,8+V$3)</f>
        <v>0</v>
      </c>
      <c r="W183" s="33">
        <f>-VLOOKUP($A183,'pl-data'!$A:$BR,38+W$3)</f>
        <v>0</v>
      </c>
      <c r="X183" s="33">
        <f>-VLOOKUP($A183,'pl-data'!$A:$BR,23+X$3)</f>
        <v>0</v>
      </c>
      <c r="Y183" s="34" t="str">
        <f t="shared" si="245"/>
        <v>n/a</v>
      </c>
      <c r="Z183" s="34" t="str">
        <f t="shared" si="246"/>
        <v>n/a</v>
      </c>
      <c r="AA183" s="8"/>
      <c r="AB183" s="33">
        <f>-VLOOKUP($A183,'pl-data'!$A:$BR,8+AB$3)</f>
        <v>0</v>
      </c>
      <c r="AC183" s="33">
        <f>-VLOOKUP($A183,'pl-data'!$A:$BR,38+AC$3)</f>
        <v>0</v>
      </c>
      <c r="AD183" s="33">
        <f>-VLOOKUP($A183,'pl-data'!$A:$BR,23+AD$3)</f>
        <v>0</v>
      </c>
      <c r="AE183" s="34" t="str">
        <f t="shared" si="248"/>
        <v>n/a</v>
      </c>
      <c r="AF183" s="34" t="str">
        <f t="shared" si="249"/>
        <v>n/a</v>
      </c>
      <c r="AG183" s="8"/>
      <c r="AH183" s="33">
        <f>-VLOOKUP($A183,'pl-data'!$A:$BR,8+AH$3)</f>
        <v>0</v>
      </c>
      <c r="AI183" s="33">
        <f>-VLOOKUP($A183,'pl-data'!$A:$BR,38+AI$3)</f>
        <v>0</v>
      </c>
      <c r="AJ183" s="33">
        <f>-VLOOKUP($A183,'pl-data'!$A:$BR,23+AJ$3)</f>
        <v>0</v>
      </c>
      <c r="AK183" s="34" t="str">
        <f t="shared" si="251"/>
        <v>n/a</v>
      </c>
      <c r="AL183" s="34" t="str">
        <f t="shared" si="252"/>
        <v>n/a</v>
      </c>
      <c r="AM183" s="8"/>
      <c r="AN183" s="33">
        <f>-VLOOKUP($A183,'pl-data'!$A:$BR,8+AN$3)</f>
        <v>0</v>
      </c>
      <c r="AO183" s="33">
        <f>-VLOOKUP($A183,'pl-data'!$A:$BR,38+AO$3)</f>
        <v>0</v>
      </c>
      <c r="AP183" s="33">
        <f>-VLOOKUP($A183,'pl-data'!$A:$BR,23+AP$3)</f>
        <v>0</v>
      </c>
      <c r="AQ183" s="34" t="str">
        <f t="shared" si="254"/>
        <v>n/a</v>
      </c>
      <c r="AR183" s="34" t="str">
        <f t="shared" si="255"/>
        <v>n/a</v>
      </c>
      <c r="AS183" s="8"/>
      <c r="AT183" s="33">
        <f>-VLOOKUP($A183,'pl-data'!$A:$BR,8+AT$3)</f>
        <v>0</v>
      </c>
      <c r="AU183" s="33">
        <f>-VLOOKUP($A183,'pl-data'!$A:$BR,38+AU$3)</f>
        <v>0</v>
      </c>
      <c r="AV183" s="33">
        <f>-VLOOKUP($A183,'pl-data'!$A:$BR,23+AV$3)</f>
        <v>0</v>
      </c>
      <c r="AW183" s="34" t="str">
        <f t="shared" si="257"/>
        <v>n/a</v>
      </c>
      <c r="AX183" s="34" t="str">
        <f t="shared" si="258"/>
        <v>n/a</v>
      </c>
      <c r="AY183" s="8"/>
      <c r="AZ183" s="33">
        <f>-VLOOKUP($A183,'pl-data'!$A:$BR,8+AZ$3)</f>
        <v>0</v>
      </c>
      <c r="BA183" s="33">
        <f>-VLOOKUP($A183,'pl-data'!$A:$BR,38+BA$3)</f>
        <v>0</v>
      </c>
      <c r="BB183" s="33">
        <f>-VLOOKUP($A183,'pl-data'!$A:$BR,23+BB$3)</f>
        <v>0</v>
      </c>
      <c r="BC183" s="34" t="str">
        <f t="shared" si="260"/>
        <v>n/a</v>
      </c>
      <c r="BD183" s="34" t="str">
        <f t="shared" si="261"/>
        <v>n/a</v>
      </c>
      <c r="BE183" s="8"/>
      <c r="BF183" s="33">
        <f>-VLOOKUP($A183,'pl-data'!$A:$BR,8+BF$3)</f>
        <v>0</v>
      </c>
      <c r="BG183" s="33">
        <f>-VLOOKUP($A183,'pl-data'!$A:$BR,38+BG$3)</f>
        <v>0</v>
      </c>
      <c r="BH183" s="33">
        <f>-VLOOKUP($A183,'pl-data'!$A:$BR,23+BH$3)</f>
        <v>0</v>
      </c>
      <c r="BI183" s="34" t="str">
        <f t="shared" si="263"/>
        <v>n/a</v>
      </c>
      <c r="BJ183" s="34" t="str">
        <f t="shared" si="264"/>
        <v>n/a</v>
      </c>
      <c r="BK183" s="8"/>
      <c r="BL183" s="33">
        <f>-VLOOKUP($A183,'pl-data'!$A:$BR,8+BL$3)</f>
        <v>0</v>
      </c>
      <c r="BM183" s="33">
        <f>-VLOOKUP($A183,'pl-data'!$A:$BR,38+BM$3)</f>
        <v>0</v>
      </c>
      <c r="BN183" s="33">
        <f>-VLOOKUP($A183,'pl-data'!$A:$BR,23+BN$3)</f>
        <v>0</v>
      </c>
      <c r="BO183" s="34" t="str">
        <f t="shared" si="266"/>
        <v>n/a</v>
      </c>
      <c r="BP183" s="34" t="str">
        <f t="shared" si="267"/>
        <v>n/a</v>
      </c>
      <c r="BQ183" s="8"/>
      <c r="BR183" s="33">
        <f>-VLOOKUP($A183,'pl-data'!$A:$BR,8+BR$3)</f>
        <v>0</v>
      </c>
      <c r="BS183" s="33">
        <f>-VLOOKUP($A183,'pl-data'!$A:$BR,38+BS$3)</f>
        <v>0</v>
      </c>
      <c r="BT183" s="33">
        <f>-VLOOKUP($A183,'pl-data'!$A:$BR,23+BT$3)</f>
        <v>0</v>
      </c>
      <c r="BU183" s="34" t="str">
        <f t="shared" si="269"/>
        <v>n/a</v>
      </c>
      <c r="BV183" s="34" t="str">
        <f t="shared" si="270"/>
        <v>n/a</v>
      </c>
      <c r="BW183" s="8"/>
      <c r="BX183" s="33">
        <f t="shared" si="274"/>
        <v>0</v>
      </c>
      <c r="BY183" s="33">
        <f t="shared" si="275"/>
        <v>0</v>
      </c>
      <c r="BZ183" s="33">
        <f t="shared" si="276"/>
        <v>0</v>
      </c>
      <c r="CA183" s="34" t="str">
        <f t="shared" si="272"/>
        <v>n/a</v>
      </c>
      <c r="CB183" s="34" t="str">
        <f t="shared" si="273"/>
        <v>n/a</v>
      </c>
      <c r="CC183" s="8"/>
    </row>
    <row r="184" spans="1:81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33">
        <f>-VLOOKUP($A184,'pl-data'!$A:$BR,8+D$3)</f>
        <v>0</v>
      </c>
      <c r="E184" s="33">
        <f>-VLOOKUP($A184,'pl-data'!$A:$BR,38+E$3)</f>
        <v>0</v>
      </c>
      <c r="F184" s="33">
        <f>-VLOOKUP($A184,'pl-data'!$A:$BR,23+F$3)</f>
        <v>0</v>
      </c>
      <c r="G184" s="34" t="str">
        <f t="shared" si="236"/>
        <v>n/a</v>
      </c>
      <c r="H184" s="34" t="str">
        <f t="shared" si="237"/>
        <v>n/a</v>
      </c>
      <c r="I184" s="8"/>
      <c r="J184" s="33">
        <f>-VLOOKUP($A184,'pl-data'!$A:$BR,8+J$3)</f>
        <v>0</v>
      </c>
      <c r="K184" s="33">
        <f>-VLOOKUP($A184,'pl-data'!$A:$BR,38+K$3)</f>
        <v>0</v>
      </c>
      <c r="L184" s="33">
        <f>-VLOOKUP($A184,'pl-data'!$A:$BR,23+L$3)</f>
        <v>0</v>
      </c>
      <c r="M184" s="34" t="str">
        <f t="shared" si="239"/>
        <v>n/a</v>
      </c>
      <c r="N184" s="34" t="str">
        <f t="shared" si="240"/>
        <v>n/a</v>
      </c>
      <c r="O184" s="8"/>
      <c r="P184" s="33">
        <f>-VLOOKUP($A184,'pl-data'!$A:$BR,8+P$3)</f>
        <v>0</v>
      </c>
      <c r="Q184" s="33">
        <f>-VLOOKUP($A184,'pl-data'!$A:$BR,38+Q$3)</f>
        <v>0</v>
      </c>
      <c r="R184" s="33">
        <f>-VLOOKUP($A184,'pl-data'!$A:$BR,23+R$3)</f>
        <v>0</v>
      </c>
      <c r="S184" s="34" t="str">
        <f t="shared" si="242"/>
        <v>n/a</v>
      </c>
      <c r="T184" s="34" t="str">
        <f t="shared" si="243"/>
        <v>n/a</v>
      </c>
      <c r="U184" s="8"/>
      <c r="V184" s="33">
        <f>-VLOOKUP($A184,'pl-data'!$A:$BR,8+V$3)</f>
        <v>0</v>
      </c>
      <c r="W184" s="33">
        <f>-VLOOKUP($A184,'pl-data'!$A:$BR,38+W$3)</f>
        <v>0</v>
      </c>
      <c r="X184" s="33">
        <f>-VLOOKUP($A184,'pl-data'!$A:$BR,23+X$3)</f>
        <v>0</v>
      </c>
      <c r="Y184" s="34" t="str">
        <f t="shared" si="245"/>
        <v>n/a</v>
      </c>
      <c r="Z184" s="34" t="str">
        <f t="shared" si="246"/>
        <v>n/a</v>
      </c>
      <c r="AA184" s="8"/>
      <c r="AB184" s="33">
        <f>-VLOOKUP($A184,'pl-data'!$A:$BR,8+AB$3)</f>
        <v>0</v>
      </c>
      <c r="AC184" s="33">
        <f>-VLOOKUP($A184,'pl-data'!$A:$BR,38+AC$3)</f>
        <v>0</v>
      </c>
      <c r="AD184" s="33">
        <f>-VLOOKUP($A184,'pl-data'!$A:$BR,23+AD$3)</f>
        <v>0</v>
      </c>
      <c r="AE184" s="34" t="str">
        <f t="shared" si="248"/>
        <v>n/a</v>
      </c>
      <c r="AF184" s="34" t="str">
        <f t="shared" si="249"/>
        <v>n/a</v>
      </c>
      <c r="AG184" s="8"/>
      <c r="AH184" s="33">
        <f>-VLOOKUP($A184,'pl-data'!$A:$BR,8+AH$3)</f>
        <v>0</v>
      </c>
      <c r="AI184" s="33">
        <f>-VLOOKUP($A184,'pl-data'!$A:$BR,38+AI$3)</f>
        <v>0</v>
      </c>
      <c r="AJ184" s="33">
        <f>-VLOOKUP($A184,'pl-data'!$A:$BR,23+AJ$3)</f>
        <v>0</v>
      </c>
      <c r="AK184" s="34" t="str">
        <f t="shared" si="251"/>
        <v>n/a</v>
      </c>
      <c r="AL184" s="34" t="str">
        <f t="shared" si="252"/>
        <v>n/a</v>
      </c>
      <c r="AM184" s="8"/>
      <c r="AN184" s="33">
        <f>-VLOOKUP($A184,'pl-data'!$A:$BR,8+AN$3)</f>
        <v>0</v>
      </c>
      <c r="AO184" s="33">
        <f>-VLOOKUP($A184,'pl-data'!$A:$BR,38+AO$3)</f>
        <v>0</v>
      </c>
      <c r="AP184" s="33">
        <f>-VLOOKUP($A184,'pl-data'!$A:$BR,23+AP$3)</f>
        <v>0</v>
      </c>
      <c r="AQ184" s="34" t="str">
        <f t="shared" si="254"/>
        <v>n/a</v>
      </c>
      <c r="AR184" s="34" t="str">
        <f t="shared" si="255"/>
        <v>n/a</v>
      </c>
      <c r="AS184" s="8"/>
      <c r="AT184" s="33">
        <f>-VLOOKUP($A184,'pl-data'!$A:$BR,8+AT$3)</f>
        <v>0</v>
      </c>
      <c r="AU184" s="33">
        <f>-VLOOKUP($A184,'pl-data'!$A:$BR,38+AU$3)</f>
        <v>0</v>
      </c>
      <c r="AV184" s="33">
        <f>-VLOOKUP($A184,'pl-data'!$A:$BR,23+AV$3)</f>
        <v>0</v>
      </c>
      <c r="AW184" s="34" t="str">
        <f t="shared" si="257"/>
        <v>n/a</v>
      </c>
      <c r="AX184" s="34" t="str">
        <f t="shared" si="258"/>
        <v>n/a</v>
      </c>
      <c r="AY184" s="8"/>
      <c r="AZ184" s="33">
        <f>-VLOOKUP($A184,'pl-data'!$A:$BR,8+AZ$3)</f>
        <v>0</v>
      </c>
      <c r="BA184" s="33">
        <f>-VLOOKUP($A184,'pl-data'!$A:$BR,38+BA$3)</f>
        <v>0</v>
      </c>
      <c r="BB184" s="33">
        <f>-VLOOKUP($A184,'pl-data'!$A:$BR,23+BB$3)</f>
        <v>0</v>
      </c>
      <c r="BC184" s="34" t="str">
        <f t="shared" si="260"/>
        <v>n/a</v>
      </c>
      <c r="BD184" s="34" t="str">
        <f t="shared" si="261"/>
        <v>n/a</v>
      </c>
      <c r="BE184" s="8"/>
      <c r="BF184" s="33">
        <f>-VLOOKUP($A184,'pl-data'!$A:$BR,8+BF$3)</f>
        <v>0</v>
      </c>
      <c r="BG184" s="33">
        <f>-VLOOKUP($A184,'pl-data'!$A:$BR,38+BG$3)</f>
        <v>0</v>
      </c>
      <c r="BH184" s="33">
        <f>-VLOOKUP($A184,'pl-data'!$A:$BR,23+BH$3)</f>
        <v>0</v>
      </c>
      <c r="BI184" s="34" t="str">
        <f t="shared" si="263"/>
        <v>n/a</v>
      </c>
      <c r="BJ184" s="34" t="str">
        <f t="shared" si="264"/>
        <v>n/a</v>
      </c>
      <c r="BK184" s="8"/>
      <c r="BL184" s="33">
        <f>-VLOOKUP($A184,'pl-data'!$A:$BR,8+BL$3)</f>
        <v>0</v>
      </c>
      <c r="BM184" s="33">
        <f>-VLOOKUP($A184,'pl-data'!$A:$BR,38+BM$3)</f>
        <v>0</v>
      </c>
      <c r="BN184" s="33">
        <f>-VLOOKUP($A184,'pl-data'!$A:$BR,23+BN$3)</f>
        <v>0</v>
      </c>
      <c r="BO184" s="34" t="str">
        <f t="shared" si="266"/>
        <v>n/a</v>
      </c>
      <c r="BP184" s="34" t="str">
        <f t="shared" si="267"/>
        <v>n/a</v>
      </c>
      <c r="BQ184" s="8"/>
      <c r="BR184" s="33">
        <f>-VLOOKUP($A184,'pl-data'!$A:$BR,8+BR$3)</f>
        <v>0</v>
      </c>
      <c r="BS184" s="33">
        <f>-VLOOKUP($A184,'pl-data'!$A:$BR,38+BS$3)</f>
        <v>0</v>
      </c>
      <c r="BT184" s="33">
        <f>-VLOOKUP($A184,'pl-data'!$A:$BR,23+BT$3)</f>
        <v>0</v>
      </c>
      <c r="BU184" s="34" t="str">
        <f t="shared" si="269"/>
        <v>n/a</v>
      </c>
      <c r="BV184" s="34" t="str">
        <f t="shared" si="270"/>
        <v>n/a</v>
      </c>
      <c r="BW184" s="8"/>
      <c r="BX184" s="33">
        <f t="shared" si="274"/>
        <v>0</v>
      </c>
      <c r="BY184" s="33">
        <f t="shared" si="275"/>
        <v>0</v>
      </c>
      <c r="BZ184" s="33">
        <f t="shared" si="276"/>
        <v>0</v>
      </c>
      <c r="CA184" s="34" t="str">
        <f t="shared" si="272"/>
        <v>n/a</v>
      </c>
      <c r="CB184" s="34" t="str">
        <f t="shared" si="273"/>
        <v>n/a</v>
      </c>
      <c r="CC184" s="8"/>
    </row>
    <row r="185" spans="1:81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33">
        <f>-VLOOKUP($A185,'pl-data'!$A:$BR,8+D$3)</f>
        <v>0</v>
      </c>
      <c r="E185" s="33">
        <f>-VLOOKUP($A185,'pl-data'!$A:$BR,38+E$3)</f>
        <v>0</v>
      </c>
      <c r="F185" s="33">
        <f>-VLOOKUP($A185,'pl-data'!$A:$BR,23+F$3)</f>
        <v>0</v>
      </c>
      <c r="G185" s="34" t="str">
        <f t="shared" si="236"/>
        <v>n/a</v>
      </c>
      <c r="H185" s="34" t="str">
        <f t="shared" si="237"/>
        <v>n/a</v>
      </c>
      <c r="I185" s="8"/>
      <c r="J185" s="33">
        <f>-VLOOKUP($A185,'pl-data'!$A:$BR,8+J$3)</f>
        <v>0</v>
      </c>
      <c r="K185" s="33">
        <f>-VLOOKUP($A185,'pl-data'!$A:$BR,38+K$3)</f>
        <v>0</v>
      </c>
      <c r="L185" s="33">
        <f>-VLOOKUP($A185,'pl-data'!$A:$BR,23+L$3)</f>
        <v>0</v>
      </c>
      <c r="M185" s="34" t="str">
        <f t="shared" si="239"/>
        <v>n/a</v>
      </c>
      <c r="N185" s="34" t="str">
        <f t="shared" si="240"/>
        <v>n/a</v>
      </c>
      <c r="O185" s="8"/>
      <c r="P185" s="33">
        <f>-VLOOKUP($A185,'pl-data'!$A:$BR,8+P$3)</f>
        <v>0</v>
      </c>
      <c r="Q185" s="33">
        <f>-VLOOKUP($A185,'pl-data'!$A:$BR,38+Q$3)</f>
        <v>0</v>
      </c>
      <c r="R185" s="33">
        <f>-VLOOKUP($A185,'pl-data'!$A:$BR,23+R$3)</f>
        <v>0</v>
      </c>
      <c r="S185" s="34" t="str">
        <f t="shared" si="242"/>
        <v>n/a</v>
      </c>
      <c r="T185" s="34" t="str">
        <f t="shared" si="243"/>
        <v>n/a</v>
      </c>
      <c r="U185" s="8"/>
      <c r="V185" s="33">
        <f>-VLOOKUP($A185,'pl-data'!$A:$BR,8+V$3)</f>
        <v>0</v>
      </c>
      <c r="W185" s="33">
        <f>-VLOOKUP($A185,'pl-data'!$A:$BR,38+W$3)</f>
        <v>0</v>
      </c>
      <c r="X185" s="33">
        <f>-VLOOKUP($A185,'pl-data'!$A:$BR,23+X$3)</f>
        <v>0</v>
      </c>
      <c r="Y185" s="34" t="str">
        <f t="shared" si="245"/>
        <v>n/a</v>
      </c>
      <c r="Z185" s="34" t="str">
        <f t="shared" si="246"/>
        <v>n/a</v>
      </c>
      <c r="AA185" s="8"/>
      <c r="AB185" s="33">
        <f>-VLOOKUP($A185,'pl-data'!$A:$BR,8+AB$3)</f>
        <v>0</v>
      </c>
      <c r="AC185" s="33">
        <f>-VLOOKUP($A185,'pl-data'!$A:$BR,38+AC$3)</f>
        <v>0</v>
      </c>
      <c r="AD185" s="33">
        <f>-VLOOKUP($A185,'pl-data'!$A:$BR,23+AD$3)</f>
        <v>0</v>
      </c>
      <c r="AE185" s="34" t="str">
        <f t="shared" si="248"/>
        <v>n/a</v>
      </c>
      <c r="AF185" s="34" t="str">
        <f t="shared" si="249"/>
        <v>n/a</v>
      </c>
      <c r="AG185" s="8"/>
      <c r="AH185" s="33">
        <f>-VLOOKUP($A185,'pl-data'!$A:$BR,8+AH$3)</f>
        <v>0</v>
      </c>
      <c r="AI185" s="33">
        <f>-VLOOKUP($A185,'pl-data'!$A:$BR,38+AI$3)</f>
        <v>0</v>
      </c>
      <c r="AJ185" s="33">
        <f>-VLOOKUP($A185,'pl-data'!$A:$BR,23+AJ$3)</f>
        <v>0</v>
      </c>
      <c r="AK185" s="34" t="str">
        <f t="shared" si="251"/>
        <v>n/a</v>
      </c>
      <c r="AL185" s="34" t="str">
        <f t="shared" si="252"/>
        <v>n/a</v>
      </c>
      <c r="AM185" s="8"/>
      <c r="AN185" s="33">
        <f>-VLOOKUP($A185,'pl-data'!$A:$BR,8+AN$3)</f>
        <v>0</v>
      </c>
      <c r="AO185" s="33">
        <f>-VLOOKUP($A185,'pl-data'!$A:$BR,38+AO$3)</f>
        <v>0</v>
      </c>
      <c r="AP185" s="33">
        <f>-VLOOKUP($A185,'pl-data'!$A:$BR,23+AP$3)</f>
        <v>0</v>
      </c>
      <c r="AQ185" s="34" t="str">
        <f t="shared" si="254"/>
        <v>n/a</v>
      </c>
      <c r="AR185" s="34" t="str">
        <f t="shared" si="255"/>
        <v>n/a</v>
      </c>
      <c r="AS185" s="8"/>
      <c r="AT185" s="33">
        <f>-VLOOKUP($A185,'pl-data'!$A:$BR,8+AT$3)</f>
        <v>0</v>
      </c>
      <c r="AU185" s="33">
        <f>-VLOOKUP($A185,'pl-data'!$A:$BR,38+AU$3)</f>
        <v>0</v>
      </c>
      <c r="AV185" s="33">
        <f>-VLOOKUP($A185,'pl-data'!$A:$BR,23+AV$3)</f>
        <v>0</v>
      </c>
      <c r="AW185" s="34" t="str">
        <f t="shared" si="257"/>
        <v>n/a</v>
      </c>
      <c r="AX185" s="34" t="str">
        <f t="shared" si="258"/>
        <v>n/a</v>
      </c>
      <c r="AY185" s="8"/>
      <c r="AZ185" s="33">
        <f>-VLOOKUP($A185,'pl-data'!$A:$BR,8+AZ$3)</f>
        <v>0</v>
      </c>
      <c r="BA185" s="33">
        <f>-VLOOKUP($A185,'pl-data'!$A:$BR,38+BA$3)</f>
        <v>0</v>
      </c>
      <c r="BB185" s="33">
        <f>-VLOOKUP($A185,'pl-data'!$A:$BR,23+BB$3)</f>
        <v>0</v>
      </c>
      <c r="BC185" s="34" t="str">
        <f t="shared" si="260"/>
        <v>n/a</v>
      </c>
      <c r="BD185" s="34" t="str">
        <f t="shared" si="261"/>
        <v>n/a</v>
      </c>
      <c r="BE185" s="8"/>
      <c r="BF185" s="33">
        <f>-VLOOKUP($A185,'pl-data'!$A:$BR,8+BF$3)</f>
        <v>0</v>
      </c>
      <c r="BG185" s="33">
        <f>-VLOOKUP($A185,'pl-data'!$A:$BR,38+BG$3)</f>
        <v>0</v>
      </c>
      <c r="BH185" s="33">
        <f>-VLOOKUP($A185,'pl-data'!$A:$BR,23+BH$3)</f>
        <v>0</v>
      </c>
      <c r="BI185" s="34" t="str">
        <f t="shared" si="263"/>
        <v>n/a</v>
      </c>
      <c r="BJ185" s="34" t="str">
        <f t="shared" si="264"/>
        <v>n/a</v>
      </c>
      <c r="BK185" s="8"/>
      <c r="BL185" s="33">
        <f>-VLOOKUP($A185,'pl-data'!$A:$BR,8+BL$3)</f>
        <v>0</v>
      </c>
      <c r="BM185" s="33">
        <f>-VLOOKUP($A185,'pl-data'!$A:$BR,38+BM$3)</f>
        <v>0</v>
      </c>
      <c r="BN185" s="33">
        <f>-VLOOKUP($A185,'pl-data'!$A:$BR,23+BN$3)</f>
        <v>0</v>
      </c>
      <c r="BO185" s="34" t="str">
        <f t="shared" si="266"/>
        <v>n/a</v>
      </c>
      <c r="BP185" s="34" t="str">
        <f t="shared" si="267"/>
        <v>n/a</v>
      </c>
      <c r="BQ185" s="8"/>
      <c r="BR185" s="33">
        <f>-VLOOKUP($A185,'pl-data'!$A:$BR,8+BR$3)</f>
        <v>0</v>
      </c>
      <c r="BS185" s="33">
        <f>-VLOOKUP($A185,'pl-data'!$A:$BR,38+BS$3)</f>
        <v>0</v>
      </c>
      <c r="BT185" s="33">
        <f>-VLOOKUP($A185,'pl-data'!$A:$BR,23+BT$3)</f>
        <v>0</v>
      </c>
      <c r="BU185" s="34" t="str">
        <f t="shared" si="269"/>
        <v>n/a</v>
      </c>
      <c r="BV185" s="34" t="str">
        <f t="shared" si="270"/>
        <v>n/a</v>
      </c>
      <c r="BW185" s="8"/>
      <c r="BX185" s="33">
        <f t="shared" si="274"/>
        <v>0</v>
      </c>
      <c r="BY185" s="33">
        <f t="shared" si="275"/>
        <v>0</v>
      </c>
      <c r="BZ185" s="33">
        <f t="shared" si="276"/>
        <v>0</v>
      </c>
      <c r="CA185" s="34" t="str">
        <f t="shared" si="272"/>
        <v>n/a</v>
      </c>
      <c r="CB185" s="34" t="str">
        <f t="shared" si="273"/>
        <v>n/a</v>
      </c>
      <c r="CC185" s="8"/>
    </row>
    <row r="186" spans="1:81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33">
        <f>-VLOOKUP($A186,'pl-data'!$A:$BR,8+D$3)</f>
        <v>0</v>
      </c>
      <c r="E186" s="33">
        <f>-VLOOKUP($A186,'pl-data'!$A:$BR,38+E$3)</f>
        <v>0</v>
      </c>
      <c r="F186" s="33">
        <f>-VLOOKUP($A186,'pl-data'!$A:$BR,23+F$3)</f>
        <v>0</v>
      </c>
      <c r="G186" s="34" t="str">
        <f t="shared" si="236"/>
        <v>n/a</v>
      </c>
      <c r="H186" s="34" t="str">
        <f t="shared" si="237"/>
        <v>n/a</v>
      </c>
      <c r="I186" s="8"/>
      <c r="J186" s="33">
        <f>-VLOOKUP($A186,'pl-data'!$A:$BR,8+J$3)</f>
        <v>0</v>
      </c>
      <c r="K186" s="33">
        <f>-VLOOKUP($A186,'pl-data'!$A:$BR,38+K$3)</f>
        <v>0</v>
      </c>
      <c r="L186" s="33">
        <f>-VLOOKUP($A186,'pl-data'!$A:$BR,23+L$3)</f>
        <v>0</v>
      </c>
      <c r="M186" s="34" t="str">
        <f t="shared" si="239"/>
        <v>n/a</v>
      </c>
      <c r="N186" s="34" t="str">
        <f t="shared" si="240"/>
        <v>n/a</v>
      </c>
      <c r="O186" s="8"/>
      <c r="P186" s="33">
        <f>-VLOOKUP($A186,'pl-data'!$A:$BR,8+P$3)</f>
        <v>0</v>
      </c>
      <c r="Q186" s="33">
        <f>-VLOOKUP($A186,'pl-data'!$A:$BR,38+Q$3)</f>
        <v>0</v>
      </c>
      <c r="R186" s="33">
        <f>-VLOOKUP($A186,'pl-data'!$A:$BR,23+R$3)</f>
        <v>0</v>
      </c>
      <c r="S186" s="34" t="str">
        <f t="shared" si="242"/>
        <v>n/a</v>
      </c>
      <c r="T186" s="34" t="str">
        <f t="shared" si="243"/>
        <v>n/a</v>
      </c>
      <c r="U186" s="8"/>
      <c r="V186" s="33">
        <f>-VLOOKUP($A186,'pl-data'!$A:$BR,8+V$3)</f>
        <v>0</v>
      </c>
      <c r="W186" s="33">
        <f>-VLOOKUP($A186,'pl-data'!$A:$BR,38+W$3)</f>
        <v>0</v>
      </c>
      <c r="X186" s="33">
        <f>-VLOOKUP($A186,'pl-data'!$A:$BR,23+X$3)</f>
        <v>0</v>
      </c>
      <c r="Y186" s="34" t="str">
        <f t="shared" si="245"/>
        <v>n/a</v>
      </c>
      <c r="Z186" s="34" t="str">
        <f t="shared" si="246"/>
        <v>n/a</v>
      </c>
      <c r="AA186" s="8"/>
      <c r="AB186" s="33">
        <f>-VLOOKUP($A186,'pl-data'!$A:$BR,8+AB$3)</f>
        <v>0</v>
      </c>
      <c r="AC186" s="33">
        <f>-VLOOKUP($A186,'pl-data'!$A:$BR,38+AC$3)</f>
        <v>0</v>
      </c>
      <c r="AD186" s="33">
        <f>-VLOOKUP($A186,'pl-data'!$A:$BR,23+AD$3)</f>
        <v>0</v>
      </c>
      <c r="AE186" s="34" t="str">
        <f t="shared" si="248"/>
        <v>n/a</v>
      </c>
      <c r="AF186" s="34" t="str">
        <f t="shared" si="249"/>
        <v>n/a</v>
      </c>
      <c r="AG186" s="8"/>
      <c r="AH186" s="33">
        <f>-VLOOKUP($A186,'pl-data'!$A:$BR,8+AH$3)</f>
        <v>0</v>
      </c>
      <c r="AI186" s="33">
        <f>-VLOOKUP($A186,'pl-data'!$A:$BR,38+AI$3)</f>
        <v>0</v>
      </c>
      <c r="AJ186" s="33">
        <f>-VLOOKUP($A186,'pl-data'!$A:$BR,23+AJ$3)</f>
        <v>0</v>
      </c>
      <c r="AK186" s="34" t="str">
        <f t="shared" si="251"/>
        <v>n/a</v>
      </c>
      <c r="AL186" s="34" t="str">
        <f t="shared" si="252"/>
        <v>n/a</v>
      </c>
      <c r="AM186" s="8"/>
      <c r="AN186" s="33">
        <f>-VLOOKUP($A186,'pl-data'!$A:$BR,8+AN$3)</f>
        <v>0</v>
      </c>
      <c r="AO186" s="33">
        <f>-VLOOKUP($A186,'pl-data'!$A:$BR,38+AO$3)</f>
        <v>0</v>
      </c>
      <c r="AP186" s="33">
        <f>-VLOOKUP($A186,'pl-data'!$A:$BR,23+AP$3)</f>
        <v>0</v>
      </c>
      <c r="AQ186" s="34" t="str">
        <f t="shared" si="254"/>
        <v>n/a</v>
      </c>
      <c r="AR186" s="34" t="str">
        <f t="shared" si="255"/>
        <v>n/a</v>
      </c>
      <c r="AS186" s="8"/>
      <c r="AT186" s="33">
        <f>-VLOOKUP($A186,'pl-data'!$A:$BR,8+AT$3)</f>
        <v>0</v>
      </c>
      <c r="AU186" s="33">
        <f>-VLOOKUP($A186,'pl-data'!$A:$BR,38+AU$3)</f>
        <v>0</v>
      </c>
      <c r="AV186" s="33">
        <f>-VLOOKUP($A186,'pl-data'!$A:$BR,23+AV$3)</f>
        <v>0</v>
      </c>
      <c r="AW186" s="34" t="str">
        <f t="shared" si="257"/>
        <v>n/a</v>
      </c>
      <c r="AX186" s="34" t="str">
        <f t="shared" si="258"/>
        <v>n/a</v>
      </c>
      <c r="AY186" s="8"/>
      <c r="AZ186" s="33">
        <f>-VLOOKUP($A186,'pl-data'!$A:$BR,8+AZ$3)</f>
        <v>0</v>
      </c>
      <c r="BA186" s="33">
        <f>-VLOOKUP($A186,'pl-data'!$A:$BR,38+BA$3)</f>
        <v>0</v>
      </c>
      <c r="BB186" s="33">
        <f>-VLOOKUP($A186,'pl-data'!$A:$BR,23+BB$3)</f>
        <v>0</v>
      </c>
      <c r="BC186" s="34" t="str">
        <f t="shared" si="260"/>
        <v>n/a</v>
      </c>
      <c r="BD186" s="34" t="str">
        <f t="shared" si="261"/>
        <v>n/a</v>
      </c>
      <c r="BE186" s="8"/>
      <c r="BF186" s="33">
        <f>-VLOOKUP($A186,'pl-data'!$A:$BR,8+BF$3)</f>
        <v>0</v>
      </c>
      <c r="BG186" s="33">
        <f>-VLOOKUP($A186,'pl-data'!$A:$BR,38+BG$3)</f>
        <v>0</v>
      </c>
      <c r="BH186" s="33">
        <f>-VLOOKUP($A186,'pl-data'!$A:$BR,23+BH$3)</f>
        <v>0</v>
      </c>
      <c r="BI186" s="34" t="str">
        <f t="shared" si="263"/>
        <v>n/a</v>
      </c>
      <c r="BJ186" s="34" t="str">
        <f t="shared" si="264"/>
        <v>n/a</v>
      </c>
      <c r="BK186" s="8"/>
      <c r="BL186" s="33">
        <f>-VLOOKUP($A186,'pl-data'!$A:$BR,8+BL$3)</f>
        <v>0</v>
      </c>
      <c r="BM186" s="33">
        <f>-VLOOKUP($A186,'pl-data'!$A:$BR,38+BM$3)</f>
        <v>0</v>
      </c>
      <c r="BN186" s="33">
        <f>-VLOOKUP($A186,'pl-data'!$A:$BR,23+BN$3)</f>
        <v>0</v>
      </c>
      <c r="BO186" s="34" t="str">
        <f t="shared" si="266"/>
        <v>n/a</v>
      </c>
      <c r="BP186" s="34" t="str">
        <f t="shared" si="267"/>
        <v>n/a</v>
      </c>
      <c r="BQ186" s="8"/>
      <c r="BR186" s="33">
        <f>-VLOOKUP($A186,'pl-data'!$A:$BR,8+BR$3)</f>
        <v>0</v>
      </c>
      <c r="BS186" s="33">
        <f>-VLOOKUP($A186,'pl-data'!$A:$BR,38+BS$3)</f>
        <v>0</v>
      </c>
      <c r="BT186" s="33">
        <f>-VLOOKUP($A186,'pl-data'!$A:$BR,23+BT$3)</f>
        <v>0</v>
      </c>
      <c r="BU186" s="34" t="str">
        <f t="shared" si="269"/>
        <v>n/a</v>
      </c>
      <c r="BV186" s="34" t="str">
        <f t="shared" si="270"/>
        <v>n/a</v>
      </c>
      <c r="BW186" s="8"/>
      <c r="BX186" s="33">
        <f t="shared" si="274"/>
        <v>0</v>
      </c>
      <c r="BY186" s="33">
        <f t="shared" si="275"/>
        <v>0</v>
      </c>
      <c r="BZ186" s="33">
        <f t="shared" si="276"/>
        <v>0</v>
      </c>
      <c r="CA186" s="34" t="str">
        <f t="shared" si="272"/>
        <v>n/a</v>
      </c>
      <c r="CB186" s="34" t="str">
        <f t="shared" si="273"/>
        <v>n/a</v>
      </c>
      <c r="CC186" s="8"/>
    </row>
    <row r="187" spans="1:81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33">
        <f>-VLOOKUP($A187,'pl-data'!$A:$BR,8+D$3)</f>
        <v>0</v>
      </c>
      <c r="E187" s="33">
        <f>-VLOOKUP($A187,'pl-data'!$A:$BR,38+E$3)</f>
        <v>0</v>
      </c>
      <c r="F187" s="33">
        <f>-VLOOKUP($A187,'pl-data'!$A:$BR,23+F$3)</f>
        <v>0</v>
      </c>
      <c r="G187" s="34" t="str">
        <f t="shared" si="236"/>
        <v>n/a</v>
      </c>
      <c r="H187" s="34" t="str">
        <f t="shared" si="237"/>
        <v>n/a</v>
      </c>
      <c r="I187" s="8"/>
      <c r="J187" s="33">
        <f>-VLOOKUP($A187,'pl-data'!$A:$BR,8+J$3)</f>
        <v>0</v>
      </c>
      <c r="K187" s="33">
        <f>-VLOOKUP($A187,'pl-data'!$A:$BR,38+K$3)</f>
        <v>0</v>
      </c>
      <c r="L187" s="33">
        <f>-VLOOKUP($A187,'pl-data'!$A:$BR,23+L$3)</f>
        <v>0</v>
      </c>
      <c r="M187" s="34" t="str">
        <f t="shared" si="239"/>
        <v>n/a</v>
      </c>
      <c r="N187" s="34" t="str">
        <f t="shared" si="240"/>
        <v>n/a</v>
      </c>
      <c r="O187" s="8"/>
      <c r="P187" s="33">
        <f>-VLOOKUP($A187,'pl-data'!$A:$BR,8+P$3)</f>
        <v>0</v>
      </c>
      <c r="Q187" s="33">
        <f>-VLOOKUP($A187,'pl-data'!$A:$BR,38+Q$3)</f>
        <v>0</v>
      </c>
      <c r="R187" s="33">
        <f>-VLOOKUP($A187,'pl-data'!$A:$BR,23+R$3)</f>
        <v>0</v>
      </c>
      <c r="S187" s="34" t="str">
        <f t="shared" si="242"/>
        <v>n/a</v>
      </c>
      <c r="T187" s="34" t="str">
        <f t="shared" si="243"/>
        <v>n/a</v>
      </c>
      <c r="U187" s="8"/>
      <c r="V187" s="33">
        <f>-VLOOKUP($A187,'pl-data'!$A:$BR,8+V$3)</f>
        <v>0</v>
      </c>
      <c r="W187" s="33">
        <f>-VLOOKUP($A187,'pl-data'!$A:$BR,38+W$3)</f>
        <v>0</v>
      </c>
      <c r="X187" s="33">
        <f>-VLOOKUP($A187,'pl-data'!$A:$BR,23+X$3)</f>
        <v>0</v>
      </c>
      <c r="Y187" s="34" t="str">
        <f t="shared" si="245"/>
        <v>n/a</v>
      </c>
      <c r="Z187" s="34" t="str">
        <f t="shared" si="246"/>
        <v>n/a</v>
      </c>
      <c r="AA187" s="8"/>
      <c r="AB187" s="33">
        <f>-VLOOKUP($A187,'pl-data'!$A:$BR,8+AB$3)</f>
        <v>0</v>
      </c>
      <c r="AC187" s="33">
        <f>-VLOOKUP($A187,'pl-data'!$A:$BR,38+AC$3)</f>
        <v>0</v>
      </c>
      <c r="AD187" s="33">
        <f>-VLOOKUP($A187,'pl-data'!$A:$BR,23+AD$3)</f>
        <v>0</v>
      </c>
      <c r="AE187" s="34" t="str">
        <f t="shared" si="248"/>
        <v>n/a</v>
      </c>
      <c r="AF187" s="34" t="str">
        <f t="shared" si="249"/>
        <v>n/a</v>
      </c>
      <c r="AG187" s="8"/>
      <c r="AH187" s="33">
        <f>-VLOOKUP($A187,'pl-data'!$A:$BR,8+AH$3)</f>
        <v>0</v>
      </c>
      <c r="AI187" s="33">
        <f>-VLOOKUP($A187,'pl-data'!$A:$BR,38+AI$3)</f>
        <v>0</v>
      </c>
      <c r="AJ187" s="33">
        <f>-VLOOKUP($A187,'pl-data'!$A:$BR,23+AJ$3)</f>
        <v>0</v>
      </c>
      <c r="AK187" s="34" t="str">
        <f t="shared" si="251"/>
        <v>n/a</v>
      </c>
      <c r="AL187" s="34" t="str">
        <f t="shared" si="252"/>
        <v>n/a</v>
      </c>
      <c r="AM187" s="8"/>
      <c r="AN187" s="33">
        <f>-VLOOKUP($A187,'pl-data'!$A:$BR,8+AN$3)</f>
        <v>0</v>
      </c>
      <c r="AO187" s="33">
        <f>-VLOOKUP($A187,'pl-data'!$A:$BR,38+AO$3)</f>
        <v>0</v>
      </c>
      <c r="AP187" s="33">
        <f>-VLOOKUP($A187,'pl-data'!$A:$BR,23+AP$3)</f>
        <v>0</v>
      </c>
      <c r="AQ187" s="34" t="str">
        <f t="shared" si="254"/>
        <v>n/a</v>
      </c>
      <c r="AR187" s="34" t="str">
        <f t="shared" si="255"/>
        <v>n/a</v>
      </c>
      <c r="AS187" s="8"/>
      <c r="AT187" s="33">
        <f>-VLOOKUP($A187,'pl-data'!$A:$BR,8+AT$3)</f>
        <v>0</v>
      </c>
      <c r="AU187" s="33">
        <f>-VLOOKUP($A187,'pl-data'!$A:$BR,38+AU$3)</f>
        <v>0</v>
      </c>
      <c r="AV187" s="33">
        <f>-VLOOKUP($A187,'pl-data'!$A:$BR,23+AV$3)</f>
        <v>0</v>
      </c>
      <c r="AW187" s="34" t="str">
        <f t="shared" si="257"/>
        <v>n/a</v>
      </c>
      <c r="AX187" s="34" t="str">
        <f t="shared" si="258"/>
        <v>n/a</v>
      </c>
      <c r="AY187" s="8"/>
      <c r="AZ187" s="33">
        <f>-VLOOKUP($A187,'pl-data'!$A:$BR,8+AZ$3)</f>
        <v>0</v>
      </c>
      <c r="BA187" s="33">
        <f>-VLOOKUP($A187,'pl-data'!$A:$BR,38+BA$3)</f>
        <v>0</v>
      </c>
      <c r="BB187" s="33">
        <f>-VLOOKUP($A187,'pl-data'!$A:$BR,23+BB$3)</f>
        <v>0</v>
      </c>
      <c r="BC187" s="34" t="str">
        <f t="shared" si="260"/>
        <v>n/a</v>
      </c>
      <c r="BD187" s="34" t="str">
        <f t="shared" si="261"/>
        <v>n/a</v>
      </c>
      <c r="BE187" s="8"/>
      <c r="BF187" s="33">
        <f>-VLOOKUP($A187,'pl-data'!$A:$BR,8+BF$3)</f>
        <v>0</v>
      </c>
      <c r="BG187" s="33">
        <f>-VLOOKUP($A187,'pl-data'!$A:$BR,38+BG$3)</f>
        <v>0</v>
      </c>
      <c r="BH187" s="33">
        <f>-VLOOKUP($A187,'pl-data'!$A:$BR,23+BH$3)</f>
        <v>0</v>
      </c>
      <c r="BI187" s="34" t="str">
        <f t="shared" si="263"/>
        <v>n/a</v>
      </c>
      <c r="BJ187" s="34" t="str">
        <f t="shared" si="264"/>
        <v>n/a</v>
      </c>
      <c r="BK187" s="8"/>
      <c r="BL187" s="33">
        <f>-VLOOKUP($A187,'pl-data'!$A:$BR,8+BL$3)</f>
        <v>0</v>
      </c>
      <c r="BM187" s="33">
        <f>-VLOOKUP($A187,'pl-data'!$A:$BR,38+BM$3)</f>
        <v>0</v>
      </c>
      <c r="BN187" s="33">
        <f>-VLOOKUP($A187,'pl-data'!$A:$BR,23+BN$3)</f>
        <v>0</v>
      </c>
      <c r="BO187" s="34" t="str">
        <f t="shared" si="266"/>
        <v>n/a</v>
      </c>
      <c r="BP187" s="34" t="str">
        <f t="shared" si="267"/>
        <v>n/a</v>
      </c>
      <c r="BQ187" s="8"/>
      <c r="BR187" s="33">
        <f>-VLOOKUP($A187,'pl-data'!$A:$BR,8+BR$3)</f>
        <v>0</v>
      </c>
      <c r="BS187" s="33">
        <f>-VLOOKUP($A187,'pl-data'!$A:$BR,38+BS$3)</f>
        <v>0</v>
      </c>
      <c r="BT187" s="33">
        <f>-VLOOKUP($A187,'pl-data'!$A:$BR,23+BT$3)</f>
        <v>0</v>
      </c>
      <c r="BU187" s="34" t="str">
        <f t="shared" si="269"/>
        <v>n/a</v>
      </c>
      <c r="BV187" s="34" t="str">
        <f t="shared" si="270"/>
        <v>n/a</v>
      </c>
      <c r="BW187" s="8"/>
      <c r="BX187" s="33">
        <f t="shared" si="274"/>
        <v>0</v>
      </c>
      <c r="BY187" s="33">
        <f t="shared" si="275"/>
        <v>0</v>
      </c>
      <c r="BZ187" s="33">
        <f t="shared" si="276"/>
        <v>0</v>
      </c>
      <c r="CA187" s="34" t="str">
        <f t="shared" si="272"/>
        <v>n/a</v>
      </c>
      <c r="CB187" s="34" t="str">
        <f t="shared" si="273"/>
        <v>n/a</v>
      </c>
      <c r="CC187" s="8"/>
    </row>
    <row r="188" spans="1:81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33">
        <f>-VLOOKUP($A188,'pl-data'!$A:$BR,8+D$3)</f>
        <v>0</v>
      </c>
      <c r="E188" s="33">
        <f>-VLOOKUP($A188,'pl-data'!$A:$BR,38+E$3)</f>
        <v>0</v>
      </c>
      <c r="F188" s="33">
        <f>-VLOOKUP($A188,'pl-data'!$A:$BR,23+F$3)</f>
        <v>0</v>
      </c>
      <c r="G188" s="34" t="str">
        <f t="shared" si="236"/>
        <v>n/a</v>
      </c>
      <c r="H188" s="34" t="str">
        <f t="shared" si="237"/>
        <v>n/a</v>
      </c>
      <c r="I188" s="8"/>
      <c r="J188" s="33">
        <f>-VLOOKUP($A188,'pl-data'!$A:$BR,8+J$3)</f>
        <v>0</v>
      </c>
      <c r="K188" s="33">
        <f>-VLOOKUP($A188,'pl-data'!$A:$BR,38+K$3)</f>
        <v>0</v>
      </c>
      <c r="L188" s="33">
        <f>-VLOOKUP($A188,'pl-data'!$A:$BR,23+L$3)</f>
        <v>0</v>
      </c>
      <c r="M188" s="34" t="str">
        <f t="shared" si="239"/>
        <v>n/a</v>
      </c>
      <c r="N188" s="34" t="str">
        <f t="shared" si="240"/>
        <v>n/a</v>
      </c>
      <c r="O188" s="8"/>
      <c r="P188" s="33">
        <f>-VLOOKUP($A188,'pl-data'!$A:$BR,8+P$3)</f>
        <v>0</v>
      </c>
      <c r="Q188" s="33">
        <f>-VLOOKUP($A188,'pl-data'!$A:$BR,38+Q$3)</f>
        <v>0</v>
      </c>
      <c r="R188" s="33">
        <f>-VLOOKUP($A188,'pl-data'!$A:$BR,23+R$3)</f>
        <v>0</v>
      </c>
      <c r="S188" s="34" t="str">
        <f t="shared" si="242"/>
        <v>n/a</v>
      </c>
      <c r="T188" s="34" t="str">
        <f t="shared" si="243"/>
        <v>n/a</v>
      </c>
      <c r="U188" s="8"/>
      <c r="V188" s="33">
        <f>-VLOOKUP($A188,'pl-data'!$A:$BR,8+V$3)</f>
        <v>0</v>
      </c>
      <c r="W188" s="33">
        <f>-VLOOKUP($A188,'pl-data'!$A:$BR,38+W$3)</f>
        <v>0</v>
      </c>
      <c r="X188" s="33">
        <f>-VLOOKUP($A188,'pl-data'!$A:$BR,23+X$3)</f>
        <v>0</v>
      </c>
      <c r="Y188" s="34" t="str">
        <f t="shared" si="245"/>
        <v>n/a</v>
      </c>
      <c r="Z188" s="34" t="str">
        <f t="shared" si="246"/>
        <v>n/a</v>
      </c>
      <c r="AA188" s="8"/>
      <c r="AB188" s="33">
        <f>-VLOOKUP($A188,'pl-data'!$A:$BR,8+AB$3)</f>
        <v>0</v>
      </c>
      <c r="AC188" s="33">
        <f>-VLOOKUP($A188,'pl-data'!$A:$BR,38+AC$3)</f>
        <v>0</v>
      </c>
      <c r="AD188" s="33">
        <f>-VLOOKUP($A188,'pl-data'!$A:$BR,23+AD$3)</f>
        <v>0</v>
      </c>
      <c r="AE188" s="34" t="str">
        <f t="shared" si="248"/>
        <v>n/a</v>
      </c>
      <c r="AF188" s="34" t="str">
        <f t="shared" si="249"/>
        <v>n/a</v>
      </c>
      <c r="AG188" s="8"/>
      <c r="AH188" s="33">
        <f>-VLOOKUP($A188,'pl-data'!$A:$BR,8+AH$3)</f>
        <v>0</v>
      </c>
      <c r="AI188" s="33">
        <f>-VLOOKUP($A188,'pl-data'!$A:$BR,38+AI$3)</f>
        <v>0</v>
      </c>
      <c r="AJ188" s="33">
        <f>-VLOOKUP($A188,'pl-data'!$A:$BR,23+AJ$3)</f>
        <v>0</v>
      </c>
      <c r="AK188" s="34" t="str">
        <f t="shared" si="251"/>
        <v>n/a</v>
      </c>
      <c r="AL188" s="34" t="str">
        <f t="shared" si="252"/>
        <v>n/a</v>
      </c>
      <c r="AM188" s="8"/>
      <c r="AN188" s="33">
        <f>-VLOOKUP($A188,'pl-data'!$A:$BR,8+AN$3)</f>
        <v>0</v>
      </c>
      <c r="AO188" s="33">
        <f>-VLOOKUP($A188,'pl-data'!$A:$BR,38+AO$3)</f>
        <v>0</v>
      </c>
      <c r="AP188" s="33">
        <f>-VLOOKUP($A188,'pl-data'!$A:$BR,23+AP$3)</f>
        <v>0</v>
      </c>
      <c r="AQ188" s="34" t="str">
        <f t="shared" si="254"/>
        <v>n/a</v>
      </c>
      <c r="AR188" s="34" t="str">
        <f t="shared" si="255"/>
        <v>n/a</v>
      </c>
      <c r="AS188" s="8"/>
      <c r="AT188" s="33">
        <f>-VLOOKUP($A188,'pl-data'!$A:$BR,8+AT$3)</f>
        <v>0</v>
      </c>
      <c r="AU188" s="33">
        <f>-VLOOKUP($A188,'pl-data'!$A:$BR,38+AU$3)</f>
        <v>0</v>
      </c>
      <c r="AV188" s="33">
        <f>-VLOOKUP($A188,'pl-data'!$A:$BR,23+AV$3)</f>
        <v>0</v>
      </c>
      <c r="AW188" s="34" t="str">
        <f t="shared" si="257"/>
        <v>n/a</v>
      </c>
      <c r="AX188" s="34" t="str">
        <f t="shared" si="258"/>
        <v>n/a</v>
      </c>
      <c r="AY188" s="8"/>
      <c r="AZ188" s="33">
        <f>-VLOOKUP($A188,'pl-data'!$A:$BR,8+AZ$3)</f>
        <v>0</v>
      </c>
      <c r="BA188" s="33">
        <f>-VLOOKUP($A188,'pl-data'!$A:$BR,38+BA$3)</f>
        <v>0</v>
      </c>
      <c r="BB188" s="33">
        <f>-VLOOKUP($A188,'pl-data'!$A:$BR,23+BB$3)</f>
        <v>0</v>
      </c>
      <c r="BC188" s="34" t="str">
        <f t="shared" si="260"/>
        <v>n/a</v>
      </c>
      <c r="BD188" s="34" t="str">
        <f t="shared" si="261"/>
        <v>n/a</v>
      </c>
      <c r="BE188" s="8"/>
      <c r="BF188" s="33">
        <f>-VLOOKUP($A188,'pl-data'!$A:$BR,8+BF$3)</f>
        <v>0</v>
      </c>
      <c r="BG188" s="33">
        <f>-VLOOKUP($A188,'pl-data'!$A:$BR,38+BG$3)</f>
        <v>0</v>
      </c>
      <c r="BH188" s="33">
        <f>-VLOOKUP($A188,'pl-data'!$A:$BR,23+BH$3)</f>
        <v>0</v>
      </c>
      <c r="BI188" s="34" t="str">
        <f t="shared" si="263"/>
        <v>n/a</v>
      </c>
      <c r="BJ188" s="34" t="str">
        <f t="shared" si="264"/>
        <v>n/a</v>
      </c>
      <c r="BK188" s="8"/>
      <c r="BL188" s="33">
        <f>-VLOOKUP($A188,'pl-data'!$A:$BR,8+BL$3)</f>
        <v>0</v>
      </c>
      <c r="BM188" s="33">
        <f>-VLOOKUP($A188,'pl-data'!$A:$BR,38+BM$3)</f>
        <v>0</v>
      </c>
      <c r="BN188" s="33">
        <f>-VLOOKUP($A188,'pl-data'!$A:$BR,23+BN$3)</f>
        <v>0</v>
      </c>
      <c r="BO188" s="34" t="str">
        <f t="shared" si="266"/>
        <v>n/a</v>
      </c>
      <c r="BP188" s="34" t="str">
        <f t="shared" si="267"/>
        <v>n/a</v>
      </c>
      <c r="BQ188" s="8"/>
      <c r="BR188" s="33">
        <f>-VLOOKUP($A188,'pl-data'!$A:$BR,8+BR$3)</f>
        <v>0</v>
      </c>
      <c r="BS188" s="33">
        <f>-VLOOKUP($A188,'pl-data'!$A:$BR,38+BS$3)</f>
        <v>0</v>
      </c>
      <c r="BT188" s="33">
        <f>-VLOOKUP($A188,'pl-data'!$A:$BR,23+BT$3)</f>
        <v>0</v>
      </c>
      <c r="BU188" s="34" t="str">
        <f t="shared" si="269"/>
        <v>n/a</v>
      </c>
      <c r="BV188" s="34" t="str">
        <f t="shared" si="270"/>
        <v>n/a</v>
      </c>
      <c r="BW188" s="8"/>
      <c r="BX188" s="33">
        <f t="shared" si="274"/>
        <v>0</v>
      </c>
      <c r="BY188" s="33">
        <f t="shared" si="275"/>
        <v>0</v>
      </c>
      <c r="BZ188" s="33">
        <f t="shared" si="276"/>
        <v>0</v>
      </c>
      <c r="CA188" s="34" t="str">
        <f t="shared" si="272"/>
        <v>n/a</v>
      </c>
      <c r="CB188" s="34" t="str">
        <f t="shared" si="273"/>
        <v>n/a</v>
      </c>
      <c r="CC188" s="8"/>
    </row>
    <row r="189" spans="1:81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33">
        <f>-VLOOKUP($A189,'pl-data'!$A:$BR,8+D$3)</f>
        <v>0</v>
      </c>
      <c r="E189" s="33">
        <f>-VLOOKUP($A189,'pl-data'!$A:$BR,38+E$3)</f>
        <v>0</v>
      </c>
      <c r="F189" s="33">
        <f>-VLOOKUP($A189,'pl-data'!$A:$BR,23+F$3)</f>
        <v>0</v>
      </c>
      <c r="G189" s="34" t="str">
        <f t="shared" si="236"/>
        <v>n/a</v>
      </c>
      <c r="H189" s="34" t="str">
        <f t="shared" si="237"/>
        <v>n/a</v>
      </c>
      <c r="I189" s="8"/>
      <c r="J189" s="33">
        <f>-VLOOKUP($A189,'pl-data'!$A:$BR,8+J$3)</f>
        <v>0</v>
      </c>
      <c r="K189" s="33">
        <f>-VLOOKUP($A189,'pl-data'!$A:$BR,38+K$3)</f>
        <v>0</v>
      </c>
      <c r="L189" s="33">
        <f>-VLOOKUP($A189,'pl-data'!$A:$BR,23+L$3)</f>
        <v>0</v>
      </c>
      <c r="M189" s="34" t="str">
        <f t="shared" si="239"/>
        <v>n/a</v>
      </c>
      <c r="N189" s="34" t="str">
        <f t="shared" si="240"/>
        <v>n/a</v>
      </c>
      <c r="O189" s="8"/>
      <c r="P189" s="33">
        <f>-VLOOKUP($A189,'pl-data'!$A:$BR,8+P$3)</f>
        <v>0</v>
      </c>
      <c r="Q189" s="33">
        <f>-VLOOKUP($A189,'pl-data'!$A:$BR,38+Q$3)</f>
        <v>0</v>
      </c>
      <c r="R189" s="33">
        <f>-VLOOKUP($A189,'pl-data'!$A:$BR,23+R$3)</f>
        <v>0</v>
      </c>
      <c r="S189" s="34" t="str">
        <f t="shared" si="242"/>
        <v>n/a</v>
      </c>
      <c r="T189" s="34" t="str">
        <f t="shared" si="243"/>
        <v>n/a</v>
      </c>
      <c r="U189" s="8"/>
      <c r="V189" s="33">
        <f>-VLOOKUP($A189,'pl-data'!$A:$BR,8+V$3)</f>
        <v>0</v>
      </c>
      <c r="W189" s="33">
        <f>-VLOOKUP($A189,'pl-data'!$A:$BR,38+W$3)</f>
        <v>0</v>
      </c>
      <c r="X189" s="33">
        <f>-VLOOKUP($A189,'pl-data'!$A:$BR,23+X$3)</f>
        <v>0</v>
      </c>
      <c r="Y189" s="34" t="str">
        <f t="shared" si="245"/>
        <v>n/a</v>
      </c>
      <c r="Z189" s="34" t="str">
        <f t="shared" si="246"/>
        <v>n/a</v>
      </c>
      <c r="AA189" s="8"/>
      <c r="AB189" s="33">
        <f>-VLOOKUP($A189,'pl-data'!$A:$BR,8+AB$3)</f>
        <v>0</v>
      </c>
      <c r="AC189" s="33">
        <f>-VLOOKUP($A189,'pl-data'!$A:$BR,38+AC$3)</f>
        <v>0</v>
      </c>
      <c r="AD189" s="33">
        <f>-VLOOKUP($A189,'pl-data'!$A:$BR,23+AD$3)</f>
        <v>0</v>
      </c>
      <c r="AE189" s="34" t="str">
        <f t="shared" si="248"/>
        <v>n/a</v>
      </c>
      <c r="AF189" s="34" t="str">
        <f t="shared" si="249"/>
        <v>n/a</v>
      </c>
      <c r="AG189" s="8"/>
      <c r="AH189" s="33">
        <f>-VLOOKUP($A189,'pl-data'!$A:$BR,8+AH$3)</f>
        <v>0</v>
      </c>
      <c r="AI189" s="33">
        <f>-VLOOKUP($A189,'pl-data'!$A:$BR,38+AI$3)</f>
        <v>0</v>
      </c>
      <c r="AJ189" s="33">
        <f>-VLOOKUP($A189,'pl-data'!$A:$BR,23+AJ$3)</f>
        <v>0</v>
      </c>
      <c r="AK189" s="34" t="str">
        <f t="shared" si="251"/>
        <v>n/a</v>
      </c>
      <c r="AL189" s="34" t="str">
        <f t="shared" si="252"/>
        <v>n/a</v>
      </c>
      <c r="AM189" s="8"/>
      <c r="AN189" s="33">
        <f>-VLOOKUP($A189,'pl-data'!$A:$BR,8+AN$3)</f>
        <v>0</v>
      </c>
      <c r="AO189" s="33">
        <f>-VLOOKUP($A189,'pl-data'!$A:$BR,38+AO$3)</f>
        <v>0</v>
      </c>
      <c r="AP189" s="33">
        <f>-VLOOKUP($A189,'pl-data'!$A:$BR,23+AP$3)</f>
        <v>0</v>
      </c>
      <c r="AQ189" s="34" t="str">
        <f t="shared" si="254"/>
        <v>n/a</v>
      </c>
      <c r="AR189" s="34" t="str">
        <f t="shared" si="255"/>
        <v>n/a</v>
      </c>
      <c r="AS189" s="8"/>
      <c r="AT189" s="33">
        <f>-VLOOKUP($A189,'pl-data'!$A:$BR,8+AT$3)</f>
        <v>0</v>
      </c>
      <c r="AU189" s="33">
        <f>-VLOOKUP($A189,'pl-data'!$A:$BR,38+AU$3)</f>
        <v>0</v>
      </c>
      <c r="AV189" s="33">
        <f>-VLOOKUP($A189,'pl-data'!$A:$BR,23+AV$3)</f>
        <v>0</v>
      </c>
      <c r="AW189" s="34" t="str">
        <f t="shared" si="257"/>
        <v>n/a</v>
      </c>
      <c r="AX189" s="34" t="str">
        <f t="shared" si="258"/>
        <v>n/a</v>
      </c>
      <c r="AY189" s="8"/>
      <c r="AZ189" s="33">
        <f>-VLOOKUP($A189,'pl-data'!$A:$BR,8+AZ$3)</f>
        <v>0</v>
      </c>
      <c r="BA189" s="33">
        <f>-VLOOKUP($A189,'pl-data'!$A:$BR,38+BA$3)</f>
        <v>0</v>
      </c>
      <c r="BB189" s="33">
        <f>-VLOOKUP($A189,'pl-data'!$A:$BR,23+BB$3)</f>
        <v>0</v>
      </c>
      <c r="BC189" s="34" t="str">
        <f t="shared" si="260"/>
        <v>n/a</v>
      </c>
      <c r="BD189" s="34" t="str">
        <f t="shared" si="261"/>
        <v>n/a</v>
      </c>
      <c r="BE189" s="8"/>
      <c r="BF189" s="33">
        <f>-VLOOKUP($A189,'pl-data'!$A:$BR,8+BF$3)</f>
        <v>0</v>
      </c>
      <c r="BG189" s="33">
        <f>-VLOOKUP($A189,'pl-data'!$A:$BR,38+BG$3)</f>
        <v>0</v>
      </c>
      <c r="BH189" s="33">
        <f>-VLOOKUP($A189,'pl-data'!$A:$BR,23+BH$3)</f>
        <v>0</v>
      </c>
      <c r="BI189" s="34" t="str">
        <f t="shared" si="263"/>
        <v>n/a</v>
      </c>
      <c r="BJ189" s="34" t="str">
        <f t="shared" si="264"/>
        <v>n/a</v>
      </c>
      <c r="BK189" s="8"/>
      <c r="BL189" s="33">
        <f>-VLOOKUP($A189,'pl-data'!$A:$BR,8+BL$3)</f>
        <v>0</v>
      </c>
      <c r="BM189" s="33">
        <f>-VLOOKUP($A189,'pl-data'!$A:$BR,38+BM$3)</f>
        <v>0</v>
      </c>
      <c r="BN189" s="33">
        <f>-VLOOKUP($A189,'pl-data'!$A:$BR,23+BN$3)</f>
        <v>0</v>
      </c>
      <c r="BO189" s="34" t="str">
        <f t="shared" si="266"/>
        <v>n/a</v>
      </c>
      <c r="BP189" s="34" t="str">
        <f t="shared" si="267"/>
        <v>n/a</v>
      </c>
      <c r="BQ189" s="8"/>
      <c r="BR189" s="33">
        <f>-VLOOKUP($A189,'pl-data'!$A:$BR,8+BR$3)</f>
        <v>0</v>
      </c>
      <c r="BS189" s="33">
        <f>-VLOOKUP($A189,'pl-data'!$A:$BR,38+BS$3)</f>
        <v>0</v>
      </c>
      <c r="BT189" s="33">
        <f>-VLOOKUP($A189,'pl-data'!$A:$BR,23+BT$3)</f>
        <v>0</v>
      </c>
      <c r="BU189" s="34" t="str">
        <f t="shared" si="269"/>
        <v>n/a</v>
      </c>
      <c r="BV189" s="34" t="str">
        <f t="shared" si="270"/>
        <v>n/a</v>
      </c>
      <c r="BW189" s="8"/>
      <c r="BX189" s="33">
        <f t="shared" si="274"/>
        <v>0</v>
      </c>
      <c r="BY189" s="33">
        <f t="shared" si="275"/>
        <v>0</v>
      </c>
      <c r="BZ189" s="33">
        <f t="shared" si="276"/>
        <v>0</v>
      </c>
      <c r="CA189" s="34" t="str">
        <f t="shared" si="272"/>
        <v>n/a</v>
      </c>
      <c r="CB189" s="34" t="str">
        <f t="shared" si="273"/>
        <v>n/a</v>
      </c>
      <c r="CC189" s="8"/>
    </row>
    <row r="190" spans="1:81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33">
        <f>-VLOOKUP($A190,'pl-data'!$A:$BR,8+D$3)</f>
        <v>0</v>
      </c>
      <c r="E190" s="33">
        <f>-VLOOKUP($A190,'pl-data'!$A:$BR,38+E$3)</f>
        <v>0</v>
      </c>
      <c r="F190" s="33">
        <f>-VLOOKUP($A190,'pl-data'!$A:$BR,23+F$3)</f>
        <v>0</v>
      </c>
      <c r="G190" s="34" t="str">
        <f t="shared" si="236"/>
        <v>n/a</v>
      </c>
      <c r="H190" s="34" t="str">
        <f t="shared" si="237"/>
        <v>n/a</v>
      </c>
      <c r="I190" s="8"/>
      <c r="J190" s="33">
        <f>-VLOOKUP($A190,'pl-data'!$A:$BR,8+J$3)</f>
        <v>0</v>
      </c>
      <c r="K190" s="33">
        <f>-VLOOKUP($A190,'pl-data'!$A:$BR,38+K$3)</f>
        <v>0</v>
      </c>
      <c r="L190" s="33">
        <f>-VLOOKUP($A190,'pl-data'!$A:$BR,23+L$3)</f>
        <v>0</v>
      </c>
      <c r="M190" s="34" t="str">
        <f t="shared" si="239"/>
        <v>n/a</v>
      </c>
      <c r="N190" s="34" t="str">
        <f t="shared" si="240"/>
        <v>n/a</v>
      </c>
      <c r="O190" s="8"/>
      <c r="P190" s="33">
        <f>-VLOOKUP($A190,'pl-data'!$A:$BR,8+P$3)</f>
        <v>0</v>
      </c>
      <c r="Q190" s="33">
        <f>-VLOOKUP($A190,'pl-data'!$A:$BR,38+Q$3)</f>
        <v>0</v>
      </c>
      <c r="R190" s="33">
        <f>-VLOOKUP($A190,'pl-data'!$A:$BR,23+R$3)</f>
        <v>0</v>
      </c>
      <c r="S190" s="34" t="str">
        <f t="shared" si="242"/>
        <v>n/a</v>
      </c>
      <c r="T190" s="34" t="str">
        <f t="shared" si="243"/>
        <v>n/a</v>
      </c>
      <c r="U190" s="8"/>
      <c r="V190" s="33">
        <f>-VLOOKUP($A190,'pl-data'!$A:$BR,8+V$3)</f>
        <v>0</v>
      </c>
      <c r="W190" s="33">
        <f>-VLOOKUP($A190,'pl-data'!$A:$BR,38+W$3)</f>
        <v>0</v>
      </c>
      <c r="X190" s="33">
        <f>-VLOOKUP($A190,'pl-data'!$A:$BR,23+X$3)</f>
        <v>0</v>
      </c>
      <c r="Y190" s="34" t="str">
        <f t="shared" si="245"/>
        <v>n/a</v>
      </c>
      <c r="Z190" s="34" t="str">
        <f t="shared" si="246"/>
        <v>n/a</v>
      </c>
      <c r="AA190" s="8"/>
      <c r="AB190" s="33">
        <f>-VLOOKUP($A190,'pl-data'!$A:$BR,8+AB$3)</f>
        <v>0</v>
      </c>
      <c r="AC190" s="33">
        <f>-VLOOKUP($A190,'pl-data'!$A:$BR,38+AC$3)</f>
        <v>0</v>
      </c>
      <c r="AD190" s="33">
        <f>-VLOOKUP($A190,'pl-data'!$A:$BR,23+AD$3)</f>
        <v>0</v>
      </c>
      <c r="AE190" s="34" t="str">
        <f t="shared" si="248"/>
        <v>n/a</v>
      </c>
      <c r="AF190" s="34" t="str">
        <f t="shared" si="249"/>
        <v>n/a</v>
      </c>
      <c r="AG190" s="8"/>
      <c r="AH190" s="33">
        <f>-VLOOKUP($A190,'pl-data'!$A:$BR,8+AH$3)</f>
        <v>0</v>
      </c>
      <c r="AI190" s="33">
        <f>-VLOOKUP($A190,'pl-data'!$A:$BR,38+AI$3)</f>
        <v>0</v>
      </c>
      <c r="AJ190" s="33">
        <f>-VLOOKUP($A190,'pl-data'!$A:$BR,23+AJ$3)</f>
        <v>0</v>
      </c>
      <c r="AK190" s="34" t="str">
        <f t="shared" si="251"/>
        <v>n/a</v>
      </c>
      <c r="AL190" s="34" t="str">
        <f t="shared" si="252"/>
        <v>n/a</v>
      </c>
      <c r="AM190" s="8"/>
      <c r="AN190" s="33">
        <f>-VLOOKUP($A190,'pl-data'!$A:$BR,8+AN$3)</f>
        <v>0</v>
      </c>
      <c r="AO190" s="33">
        <f>-VLOOKUP($A190,'pl-data'!$A:$BR,38+AO$3)</f>
        <v>0</v>
      </c>
      <c r="AP190" s="33">
        <f>-VLOOKUP($A190,'pl-data'!$A:$BR,23+AP$3)</f>
        <v>0</v>
      </c>
      <c r="AQ190" s="34" t="str">
        <f t="shared" si="254"/>
        <v>n/a</v>
      </c>
      <c r="AR190" s="34" t="str">
        <f t="shared" si="255"/>
        <v>n/a</v>
      </c>
      <c r="AS190" s="8"/>
      <c r="AT190" s="33">
        <f>-VLOOKUP($A190,'pl-data'!$A:$BR,8+AT$3)</f>
        <v>0</v>
      </c>
      <c r="AU190" s="33">
        <f>-VLOOKUP($A190,'pl-data'!$A:$BR,38+AU$3)</f>
        <v>0</v>
      </c>
      <c r="AV190" s="33">
        <f>-VLOOKUP($A190,'pl-data'!$A:$BR,23+AV$3)</f>
        <v>0</v>
      </c>
      <c r="AW190" s="34" t="str">
        <f t="shared" si="257"/>
        <v>n/a</v>
      </c>
      <c r="AX190" s="34" t="str">
        <f t="shared" si="258"/>
        <v>n/a</v>
      </c>
      <c r="AY190" s="8"/>
      <c r="AZ190" s="33">
        <f>-VLOOKUP($A190,'pl-data'!$A:$BR,8+AZ$3)</f>
        <v>0</v>
      </c>
      <c r="BA190" s="33">
        <f>-VLOOKUP($A190,'pl-data'!$A:$BR,38+BA$3)</f>
        <v>0</v>
      </c>
      <c r="BB190" s="33">
        <f>-VLOOKUP($A190,'pl-data'!$A:$BR,23+BB$3)</f>
        <v>0</v>
      </c>
      <c r="BC190" s="34" t="str">
        <f t="shared" si="260"/>
        <v>n/a</v>
      </c>
      <c r="BD190" s="34" t="str">
        <f t="shared" si="261"/>
        <v>n/a</v>
      </c>
      <c r="BE190" s="8"/>
      <c r="BF190" s="33">
        <f>-VLOOKUP($A190,'pl-data'!$A:$BR,8+BF$3)</f>
        <v>0</v>
      </c>
      <c r="BG190" s="33">
        <f>-VLOOKUP($A190,'pl-data'!$A:$BR,38+BG$3)</f>
        <v>0</v>
      </c>
      <c r="BH190" s="33">
        <f>-VLOOKUP($A190,'pl-data'!$A:$BR,23+BH$3)</f>
        <v>0</v>
      </c>
      <c r="BI190" s="34" t="str">
        <f t="shared" si="263"/>
        <v>n/a</v>
      </c>
      <c r="BJ190" s="34" t="str">
        <f t="shared" si="264"/>
        <v>n/a</v>
      </c>
      <c r="BK190" s="8"/>
      <c r="BL190" s="33">
        <f>-VLOOKUP($A190,'pl-data'!$A:$BR,8+BL$3)</f>
        <v>0</v>
      </c>
      <c r="BM190" s="33">
        <f>-VLOOKUP($A190,'pl-data'!$A:$BR,38+BM$3)</f>
        <v>0</v>
      </c>
      <c r="BN190" s="33">
        <f>-VLOOKUP($A190,'pl-data'!$A:$BR,23+BN$3)</f>
        <v>0</v>
      </c>
      <c r="BO190" s="34" t="str">
        <f t="shared" si="266"/>
        <v>n/a</v>
      </c>
      <c r="BP190" s="34" t="str">
        <f t="shared" si="267"/>
        <v>n/a</v>
      </c>
      <c r="BQ190" s="8"/>
      <c r="BR190" s="33">
        <f>-VLOOKUP($A190,'pl-data'!$A:$BR,8+BR$3)</f>
        <v>0</v>
      </c>
      <c r="BS190" s="33">
        <f>-VLOOKUP($A190,'pl-data'!$A:$BR,38+BS$3)</f>
        <v>0</v>
      </c>
      <c r="BT190" s="33">
        <f>-VLOOKUP($A190,'pl-data'!$A:$BR,23+BT$3)</f>
        <v>0</v>
      </c>
      <c r="BU190" s="34" t="str">
        <f t="shared" si="269"/>
        <v>n/a</v>
      </c>
      <c r="BV190" s="34" t="str">
        <f t="shared" si="270"/>
        <v>n/a</v>
      </c>
      <c r="BW190" s="8"/>
      <c r="BX190" s="33">
        <f t="shared" si="274"/>
        <v>0</v>
      </c>
      <c r="BY190" s="33">
        <f t="shared" si="275"/>
        <v>0</v>
      </c>
      <c r="BZ190" s="33">
        <f t="shared" si="276"/>
        <v>0</v>
      </c>
      <c r="CA190" s="34" t="str">
        <f t="shared" si="272"/>
        <v>n/a</v>
      </c>
      <c r="CB190" s="34" t="str">
        <f t="shared" si="273"/>
        <v>n/a</v>
      </c>
      <c r="CC190" s="8"/>
    </row>
    <row r="191" spans="1:81" hidden="1" outlineLevel="1" collapsed="1" x14ac:dyDescent="0.2">
      <c r="B191" s="18"/>
      <c r="C191" s="8"/>
      <c r="D191" s="54"/>
      <c r="E191" s="54"/>
      <c r="F191" s="54"/>
      <c r="G191" s="10"/>
      <c r="H191" s="10"/>
      <c r="I191" s="8"/>
      <c r="J191" s="54"/>
      <c r="K191" s="54"/>
      <c r="L191" s="54"/>
      <c r="M191" s="10"/>
      <c r="N191" s="10"/>
      <c r="O191" s="8"/>
      <c r="P191" s="54"/>
      <c r="Q191" s="54"/>
      <c r="R191" s="54"/>
      <c r="S191" s="10"/>
      <c r="T191" s="10"/>
      <c r="U191" s="8"/>
      <c r="V191" s="54"/>
      <c r="W191" s="54"/>
      <c r="X191" s="54"/>
      <c r="Y191" s="10"/>
      <c r="Z191" s="10"/>
      <c r="AA191" s="8"/>
      <c r="AB191" s="54"/>
      <c r="AC191" s="54"/>
      <c r="AD191" s="54"/>
      <c r="AE191" s="10"/>
      <c r="AF191" s="10"/>
      <c r="AG191" s="8"/>
      <c r="AH191" s="54"/>
      <c r="AI191" s="54"/>
      <c r="AJ191" s="54"/>
      <c r="AK191" s="10"/>
      <c r="AL191" s="10"/>
      <c r="AM191" s="8"/>
      <c r="AN191" s="54"/>
      <c r="AO191" s="54"/>
      <c r="AP191" s="54"/>
      <c r="AQ191" s="10"/>
      <c r="AR191" s="10"/>
      <c r="AS191" s="8"/>
      <c r="AT191" s="54"/>
      <c r="AU191" s="54"/>
      <c r="AV191" s="54"/>
      <c r="AW191" s="10"/>
      <c r="AX191" s="10"/>
      <c r="AY191" s="8"/>
      <c r="AZ191" s="54"/>
      <c r="BA191" s="54"/>
      <c r="BB191" s="54"/>
      <c r="BC191" s="10"/>
      <c r="BD191" s="10"/>
      <c r="BE191" s="8"/>
      <c r="BF191" s="54"/>
      <c r="BG191" s="54"/>
      <c r="BH191" s="54"/>
      <c r="BI191" s="10"/>
      <c r="BJ191" s="10"/>
      <c r="BK191" s="8"/>
      <c r="BL191" s="54"/>
      <c r="BM191" s="54"/>
      <c r="BN191" s="54"/>
      <c r="BO191" s="10"/>
      <c r="BP191" s="10"/>
      <c r="BQ191" s="8"/>
      <c r="BR191" s="54"/>
      <c r="BS191" s="54"/>
      <c r="BT191" s="54"/>
      <c r="BU191" s="10"/>
      <c r="BV191" s="10"/>
      <c r="BW191" s="8"/>
      <c r="BX191" s="54"/>
      <c r="BY191" s="54"/>
      <c r="BZ191" s="54"/>
      <c r="CA191" s="10"/>
      <c r="CB191" s="10"/>
      <c r="CC191" s="8"/>
    </row>
    <row r="192" spans="1:81" hidden="1" outlineLevel="1" x14ac:dyDescent="0.2">
      <c r="A192" s="49" t="s">
        <v>1834</v>
      </c>
      <c r="B192" s="13" t="s">
        <v>1834</v>
      </c>
      <c r="C192" s="8"/>
      <c r="D192" s="51">
        <f t="shared" ref="D192:F192" si="277">+SUM(D193:D201)</f>
        <v>0</v>
      </c>
      <c r="E192" s="51">
        <f t="shared" si="277"/>
        <v>0</v>
      </c>
      <c r="F192" s="51">
        <f t="shared" si="277"/>
        <v>0</v>
      </c>
      <c r="G192" s="34" t="str">
        <f t="shared" ref="G192:G200" si="278">IFERROR(F192/E192-1,"n/a")</f>
        <v>n/a</v>
      </c>
      <c r="H192" s="34" t="str">
        <f t="shared" ref="H192:H200" si="279">IFERROR(F192/D192-1,"n/a")</f>
        <v>n/a</v>
      </c>
      <c r="I192" s="8"/>
      <c r="J192" s="51">
        <f t="shared" ref="J192:L192" si="280">+SUM(J193:J201)</f>
        <v>0</v>
      </c>
      <c r="K192" s="51">
        <f t="shared" si="280"/>
        <v>0</v>
      </c>
      <c r="L192" s="51">
        <f t="shared" si="280"/>
        <v>0</v>
      </c>
      <c r="M192" s="34" t="str">
        <f t="shared" ref="M192:M200" si="281">IFERROR(L192/K192-1,"n/a")</f>
        <v>n/a</v>
      </c>
      <c r="N192" s="34" t="str">
        <f t="shared" ref="N192:N200" si="282">IFERROR(L192/J192-1,"n/a")</f>
        <v>n/a</v>
      </c>
      <c r="O192" s="8"/>
      <c r="P192" s="51">
        <f t="shared" ref="P192:R192" si="283">+SUM(P193:P201)</f>
        <v>0</v>
      </c>
      <c r="Q192" s="51">
        <f t="shared" si="283"/>
        <v>0</v>
      </c>
      <c r="R192" s="51">
        <f t="shared" si="283"/>
        <v>0</v>
      </c>
      <c r="S192" s="34" t="str">
        <f t="shared" ref="S192:S200" si="284">IFERROR(R192/Q192-1,"n/a")</f>
        <v>n/a</v>
      </c>
      <c r="T192" s="34" t="str">
        <f t="shared" ref="T192:T200" si="285">IFERROR(R192/P192-1,"n/a")</f>
        <v>n/a</v>
      </c>
      <c r="U192" s="8"/>
      <c r="V192" s="51">
        <f t="shared" ref="V192:X192" si="286">+SUM(V193:V201)</f>
        <v>0</v>
      </c>
      <c r="W192" s="51">
        <f t="shared" si="286"/>
        <v>0</v>
      </c>
      <c r="X192" s="51">
        <f t="shared" si="286"/>
        <v>0</v>
      </c>
      <c r="Y192" s="34" t="str">
        <f t="shared" ref="Y192:Y200" si="287">IFERROR(X192/W192-1,"n/a")</f>
        <v>n/a</v>
      </c>
      <c r="Z192" s="34" t="str">
        <f t="shared" ref="Z192:Z200" si="288">IFERROR(X192/V192-1,"n/a")</f>
        <v>n/a</v>
      </c>
      <c r="AA192" s="8"/>
      <c r="AB192" s="51">
        <f t="shared" ref="AB192:AD192" si="289">+SUM(AB193:AB201)</f>
        <v>0</v>
      </c>
      <c r="AC192" s="51">
        <f t="shared" si="289"/>
        <v>0</v>
      </c>
      <c r="AD192" s="51">
        <f t="shared" si="289"/>
        <v>0</v>
      </c>
      <c r="AE192" s="34" t="str">
        <f t="shared" ref="AE192:AE200" si="290">IFERROR(AD192/AC192-1,"n/a")</f>
        <v>n/a</v>
      </c>
      <c r="AF192" s="34" t="str">
        <f t="shared" ref="AF192:AF200" si="291">IFERROR(AD192/AB192-1,"n/a")</f>
        <v>n/a</v>
      </c>
      <c r="AG192" s="8"/>
      <c r="AH192" s="51">
        <f t="shared" ref="AH192:AJ192" si="292">+SUM(AH193:AH201)</f>
        <v>0</v>
      </c>
      <c r="AI192" s="51">
        <f t="shared" si="292"/>
        <v>0</v>
      </c>
      <c r="AJ192" s="51">
        <f t="shared" si="292"/>
        <v>0</v>
      </c>
      <c r="AK192" s="34" t="str">
        <f t="shared" ref="AK192:AK200" si="293">IFERROR(AJ192/AI192-1,"n/a")</f>
        <v>n/a</v>
      </c>
      <c r="AL192" s="34" t="str">
        <f t="shared" ref="AL192:AL200" si="294">IFERROR(AJ192/AH192-1,"n/a")</f>
        <v>n/a</v>
      </c>
      <c r="AM192" s="8"/>
      <c r="AN192" s="51">
        <f t="shared" ref="AN192:AP192" si="295">+SUM(AN193:AN201)</f>
        <v>0</v>
      </c>
      <c r="AO192" s="51">
        <f t="shared" si="295"/>
        <v>0</v>
      </c>
      <c r="AP192" s="51">
        <f t="shared" si="295"/>
        <v>0</v>
      </c>
      <c r="AQ192" s="34" t="str">
        <f t="shared" ref="AQ192:AQ200" si="296">IFERROR(AP192/AO192-1,"n/a")</f>
        <v>n/a</v>
      </c>
      <c r="AR192" s="34" t="str">
        <f t="shared" ref="AR192:AR200" si="297">IFERROR(AP192/AN192-1,"n/a")</f>
        <v>n/a</v>
      </c>
      <c r="AS192" s="8"/>
      <c r="AT192" s="51">
        <f t="shared" ref="AT192:AV192" si="298">+SUM(AT193:AT201)</f>
        <v>0</v>
      </c>
      <c r="AU192" s="51">
        <f t="shared" si="298"/>
        <v>0</v>
      </c>
      <c r="AV192" s="51">
        <f t="shared" si="298"/>
        <v>0</v>
      </c>
      <c r="AW192" s="34" t="str">
        <f t="shared" ref="AW192:AW200" si="299">IFERROR(AV192/AU192-1,"n/a")</f>
        <v>n/a</v>
      </c>
      <c r="AX192" s="34" t="str">
        <f t="shared" ref="AX192:AX200" si="300">IFERROR(AV192/AT192-1,"n/a")</f>
        <v>n/a</v>
      </c>
      <c r="AY192" s="8"/>
      <c r="AZ192" s="51">
        <f t="shared" ref="AZ192:BB192" si="301">+SUM(AZ193:AZ201)</f>
        <v>0</v>
      </c>
      <c r="BA192" s="51">
        <f t="shared" si="301"/>
        <v>0</v>
      </c>
      <c r="BB192" s="51">
        <f t="shared" si="301"/>
        <v>0</v>
      </c>
      <c r="BC192" s="34" t="str">
        <f t="shared" ref="BC192:BC200" si="302">IFERROR(BB192/BA192-1,"n/a")</f>
        <v>n/a</v>
      </c>
      <c r="BD192" s="34" t="str">
        <f t="shared" ref="BD192:BD200" si="303">IFERROR(BB192/AZ192-1,"n/a")</f>
        <v>n/a</v>
      </c>
      <c r="BE192" s="8"/>
      <c r="BF192" s="51">
        <f t="shared" ref="BF192:BH192" si="304">+SUM(BF193:BF201)</f>
        <v>0</v>
      </c>
      <c r="BG192" s="51">
        <f t="shared" si="304"/>
        <v>0</v>
      </c>
      <c r="BH192" s="51">
        <f t="shared" si="304"/>
        <v>0</v>
      </c>
      <c r="BI192" s="34" t="str">
        <f t="shared" ref="BI192:BI200" si="305">IFERROR(BH192/BG192-1,"n/a")</f>
        <v>n/a</v>
      </c>
      <c r="BJ192" s="34" t="str">
        <f t="shared" ref="BJ192:BJ200" si="306">IFERROR(BH192/BF192-1,"n/a")</f>
        <v>n/a</v>
      </c>
      <c r="BK192" s="8"/>
      <c r="BL192" s="51">
        <f t="shared" ref="BL192:BN192" si="307">+SUM(BL193:BL201)</f>
        <v>0</v>
      </c>
      <c r="BM192" s="51">
        <f t="shared" si="307"/>
        <v>0</v>
      </c>
      <c r="BN192" s="51">
        <f t="shared" si="307"/>
        <v>0</v>
      </c>
      <c r="BO192" s="34" t="str">
        <f t="shared" ref="BO192:BO200" si="308">IFERROR(BN192/BM192-1,"n/a")</f>
        <v>n/a</v>
      </c>
      <c r="BP192" s="34" t="str">
        <f t="shared" ref="BP192:BP200" si="309">IFERROR(BN192/BL192-1,"n/a")</f>
        <v>n/a</v>
      </c>
      <c r="BQ192" s="8"/>
      <c r="BR192" s="51">
        <f t="shared" ref="BR192:BT192" si="310">+SUM(BR193:BR201)</f>
        <v>0</v>
      </c>
      <c r="BS192" s="51">
        <f t="shared" si="310"/>
        <v>0</v>
      </c>
      <c r="BT192" s="51">
        <f t="shared" si="310"/>
        <v>0</v>
      </c>
      <c r="BU192" s="34" t="str">
        <f t="shared" ref="BU192:BU200" si="311">IFERROR(BT192/BS192-1,"n/a")</f>
        <v>n/a</v>
      </c>
      <c r="BV192" s="34" t="str">
        <f t="shared" ref="BV192:BV200" si="312">IFERROR(BT192/BR192-1,"n/a")</f>
        <v>n/a</v>
      </c>
      <c r="BW192" s="8"/>
      <c r="BX192" s="51">
        <f t="shared" ref="BX192:BZ192" si="313">+SUM(BX193:BX201)</f>
        <v>0</v>
      </c>
      <c r="BY192" s="51">
        <f t="shared" si="313"/>
        <v>0</v>
      </c>
      <c r="BZ192" s="51">
        <f t="shared" si="313"/>
        <v>0</v>
      </c>
      <c r="CA192" s="34" t="str">
        <f t="shared" ref="CA192:CA200" si="314">IFERROR(BZ192/BY192-1,"n/a")</f>
        <v>n/a</v>
      </c>
      <c r="CB192" s="34" t="str">
        <f t="shared" ref="CB192:CB200" si="315">IFERROR(BZ192/BX192-1,"n/a")</f>
        <v>n/a</v>
      </c>
      <c r="CC192" s="8"/>
    </row>
    <row r="193" spans="1:81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33">
        <f>-VLOOKUP($A193,'pl-data'!$A:$BR,8+D$3)</f>
        <v>0</v>
      </c>
      <c r="E193" s="33">
        <f>-VLOOKUP($A193,'pl-data'!$A:$BR,38+E$3)</f>
        <v>0</v>
      </c>
      <c r="F193" s="33">
        <f>-VLOOKUP($A193,'pl-data'!$A:$BR,23+F$3)</f>
        <v>0</v>
      </c>
      <c r="G193" s="34" t="str">
        <f t="shared" si="278"/>
        <v>n/a</v>
      </c>
      <c r="H193" s="34" t="str">
        <f t="shared" si="279"/>
        <v>n/a</v>
      </c>
      <c r="I193" s="8"/>
      <c r="J193" s="33">
        <f>-VLOOKUP($A193,'pl-data'!$A:$BR,8+J$3)</f>
        <v>0</v>
      </c>
      <c r="K193" s="33">
        <f>-VLOOKUP($A193,'pl-data'!$A:$BR,38+K$3)</f>
        <v>0</v>
      </c>
      <c r="L193" s="33">
        <f>-VLOOKUP($A193,'pl-data'!$A:$BR,23+L$3)</f>
        <v>0</v>
      </c>
      <c r="M193" s="34" t="str">
        <f t="shared" si="281"/>
        <v>n/a</v>
      </c>
      <c r="N193" s="34" t="str">
        <f t="shared" si="282"/>
        <v>n/a</v>
      </c>
      <c r="O193" s="8"/>
      <c r="P193" s="33">
        <f>-VLOOKUP($A193,'pl-data'!$A:$BR,8+P$3)</f>
        <v>0</v>
      </c>
      <c r="Q193" s="33">
        <f>-VLOOKUP($A193,'pl-data'!$A:$BR,38+Q$3)</f>
        <v>0</v>
      </c>
      <c r="R193" s="33">
        <f>-VLOOKUP($A193,'pl-data'!$A:$BR,23+R$3)</f>
        <v>0</v>
      </c>
      <c r="S193" s="34" t="str">
        <f t="shared" si="284"/>
        <v>n/a</v>
      </c>
      <c r="T193" s="34" t="str">
        <f t="shared" si="285"/>
        <v>n/a</v>
      </c>
      <c r="U193" s="8"/>
      <c r="V193" s="33">
        <f>-VLOOKUP($A193,'pl-data'!$A:$BR,8+V$3)</f>
        <v>0</v>
      </c>
      <c r="W193" s="33">
        <f>-VLOOKUP($A193,'pl-data'!$A:$BR,38+W$3)</f>
        <v>0</v>
      </c>
      <c r="X193" s="33">
        <f>-VLOOKUP($A193,'pl-data'!$A:$BR,23+X$3)</f>
        <v>0</v>
      </c>
      <c r="Y193" s="34" t="str">
        <f t="shared" si="287"/>
        <v>n/a</v>
      </c>
      <c r="Z193" s="34" t="str">
        <f t="shared" si="288"/>
        <v>n/a</v>
      </c>
      <c r="AA193" s="8"/>
      <c r="AB193" s="33">
        <f>-VLOOKUP($A193,'pl-data'!$A:$BR,8+AB$3)</f>
        <v>0</v>
      </c>
      <c r="AC193" s="33">
        <f>-VLOOKUP($A193,'pl-data'!$A:$BR,38+AC$3)</f>
        <v>0</v>
      </c>
      <c r="AD193" s="33">
        <f>-VLOOKUP($A193,'pl-data'!$A:$BR,23+AD$3)</f>
        <v>0</v>
      </c>
      <c r="AE193" s="34" t="str">
        <f t="shared" si="290"/>
        <v>n/a</v>
      </c>
      <c r="AF193" s="34" t="str">
        <f t="shared" si="291"/>
        <v>n/a</v>
      </c>
      <c r="AG193" s="8"/>
      <c r="AH193" s="33">
        <f>-VLOOKUP($A193,'pl-data'!$A:$BR,8+AH$3)</f>
        <v>0</v>
      </c>
      <c r="AI193" s="33">
        <f>-VLOOKUP($A193,'pl-data'!$A:$BR,38+AI$3)</f>
        <v>0</v>
      </c>
      <c r="AJ193" s="33">
        <f>-VLOOKUP($A193,'pl-data'!$A:$BR,23+AJ$3)</f>
        <v>0</v>
      </c>
      <c r="AK193" s="34" t="str">
        <f t="shared" si="293"/>
        <v>n/a</v>
      </c>
      <c r="AL193" s="34" t="str">
        <f t="shared" si="294"/>
        <v>n/a</v>
      </c>
      <c r="AM193" s="8"/>
      <c r="AN193" s="33">
        <f>-VLOOKUP($A193,'pl-data'!$A:$BR,8+AN$3)</f>
        <v>0</v>
      </c>
      <c r="AO193" s="33">
        <f>-VLOOKUP($A193,'pl-data'!$A:$BR,38+AO$3)</f>
        <v>0</v>
      </c>
      <c r="AP193" s="33">
        <f>-VLOOKUP($A193,'pl-data'!$A:$BR,23+AP$3)</f>
        <v>0</v>
      </c>
      <c r="AQ193" s="34" t="str">
        <f t="shared" si="296"/>
        <v>n/a</v>
      </c>
      <c r="AR193" s="34" t="str">
        <f t="shared" si="297"/>
        <v>n/a</v>
      </c>
      <c r="AS193" s="8"/>
      <c r="AT193" s="33">
        <f>-VLOOKUP($A193,'pl-data'!$A:$BR,8+AT$3)</f>
        <v>0</v>
      </c>
      <c r="AU193" s="33">
        <f>-VLOOKUP($A193,'pl-data'!$A:$BR,38+AU$3)</f>
        <v>0</v>
      </c>
      <c r="AV193" s="33">
        <f>-VLOOKUP($A193,'pl-data'!$A:$BR,23+AV$3)</f>
        <v>0</v>
      </c>
      <c r="AW193" s="34" t="str">
        <f t="shared" si="299"/>
        <v>n/a</v>
      </c>
      <c r="AX193" s="34" t="str">
        <f t="shared" si="300"/>
        <v>n/a</v>
      </c>
      <c r="AY193" s="8"/>
      <c r="AZ193" s="33">
        <f>-VLOOKUP($A193,'pl-data'!$A:$BR,8+AZ$3)</f>
        <v>0</v>
      </c>
      <c r="BA193" s="33">
        <f>-VLOOKUP($A193,'pl-data'!$A:$BR,38+BA$3)</f>
        <v>0</v>
      </c>
      <c r="BB193" s="33">
        <f>-VLOOKUP($A193,'pl-data'!$A:$BR,23+BB$3)</f>
        <v>0</v>
      </c>
      <c r="BC193" s="34" t="str">
        <f t="shared" si="302"/>
        <v>n/a</v>
      </c>
      <c r="BD193" s="34" t="str">
        <f t="shared" si="303"/>
        <v>n/a</v>
      </c>
      <c r="BE193" s="8"/>
      <c r="BF193" s="33">
        <f>-VLOOKUP($A193,'pl-data'!$A:$BR,8+BF$3)</f>
        <v>0</v>
      </c>
      <c r="BG193" s="33">
        <f>-VLOOKUP($A193,'pl-data'!$A:$BR,38+BG$3)</f>
        <v>0</v>
      </c>
      <c r="BH193" s="33">
        <f>-VLOOKUP($A193,'pl-data'!$A:$BR,23+BH$3)</f>
        <v>0</v>
      </c>
      <c r="BI193" s="34" t="str">
        <f t="shared" si="305"/>
        <v>n/a</v>
      </c>
      <c r="BJ193" s="34" t="str">
        <f t="shared" si="306"/>
        <v>n/a</v>
      </c>
      <c r="BK193" s="8"/>
      <c r="BL193" s="33">
        <f>-VLOOKUP($A193,'pl-data'!$A:$BR,8+BL$3)</f>
        <v>0</v>
      </c>
      <c r="BM193" s="33">
        <f>-VLOOKUP($A193,'pl-data'!$A:$BR,38+BM$3)</f>
        <v>0</v>
      </c>
      <c r="BN193" s="33">
        <f>-VLOOKUP($A193,'pl-data'!$A:$BR,23+BN$3)</f>
        <v>0</v>
      </c>
      <c r="BO193" s="34" t="str">
        <f t="shared" si="308"/>
        <v>n/a</v>
      </c>
      <c r="BP193" s="34" t="str">
        <f t="shared" si="309"/>
        <v>n/a</v>
      </c>
      <c r="BQ193" s="8"/>
      <c r="BR193" s="33">
        <f>-VLOOKUP($A193,'pl-data'!$A:$BR,8+BR$3)</f>
        <v>0</v>
      </c>
      <c r="BS193" s="33">
        <f>-VLOOKUP($A193,'pl-data'!$A:$BR,38+BS$3)</f>
        <v>0</v>
      </c>
      <c r="BT193" s="33">
        <f>-VLOOKUP($A193,'pl-data'!$A:$BR,23+BT$3)</f>
        <v>0</v>
      </c>
      <c r="BU193" s="34" t="str">
        <f t="shared" si="311"/>
        <v>n/a</v>
      </c>
      <c r="BV193" s="34" t="str">
        <f t="shared" si="312"/>
        <v>n/a</v>
      </c>
      <c r="BW193" s="8"/>
      <c r="BX193" s="33">
        <f>-VLOOKUP($A193,'pl-data'!$A:$BR,8+BX$3)</f>
        <v>0</v>
      </c>
      <c r="BY193" s="33">
        <f>-VLOOKUP($A193,'pl-data'!$A:$BR,38+BY$3)</f>
        <v>0</v>
      </c>
      <c r="BZ193" s="33">
        <f>-VLOOKUP($A193,'pl-data'!$A:$BR,23+BZ$3)</f>
        <v>0</v>
      </c>
      <c r="CA193" s="34" t="str">
        <f t="shared" si="314"/>
        <v>n/a</v>
      </c>
      <c r="CB193" s="34" t="str">
        <f t="shared" si="315"/>
        <v>n/a</v>
      </c>
      <c r="CC193" s="8"/>
    </row>
    <row r="194" spans="1:81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33">
        <f>-VLOOKUP($A194,'pl-data'!$A:$BR,8+D$3)</f>
        <v>0</v>
      </c>
      <c r="E194" s="33">
        <f>-VLOOKUP($A194,'pl-data'!$A:$BR,38+E$3)</f>
        <v>0</v>
      </c>
      <c r="F194" s="33">
        <f>-VLOOKUP($A194,'pl-data'!$A:$BR,23+F$3)</f>
        <v>0</v>
      </c>
      <c r="G194" s="34" t="str">
        <f t="shared" si="278"/>
        <v>n/a</v>
      </c>
      <c r="H194" s="34" t="str">
        <f t="shared" si="279"/>
        <v>n/a</v>
      </c>
      <c r="I194" s="8"/>
      <c r="J194" s="33">
        <f>-VLOOKUP($A194,'pl-data'!$A:$BR,8+J$3)</f>
        <v>0</v>
      </c>
      <c r="K194" s="33">
        <f>-VLOOKUP($A194,'pl-data'!$A:$BR,38+K$3)</f>
        <v>0</v>
      </c>
      <c r="L194" s="33">
        <f>-VLOOKUP($A194,'pl-data'!$A:$BR,23+L$3)</f>
        <v>0</v>
      </c>
      <c r="M194" s="34" t="str">
        <f t="shared" si="281"/>
        <v>n/a</v>
      </c>
      <c r="N194" s="34" t="str">
        <f t="shared" si="282"/>
        <v>n/a</v>
      </c>
      <c r="O194" s="8"/>
      <c r="P194" s="33">
        <f>-VLOOKUP($A194,'pl-data'!$A:$BR,8+P$3)</f>
        <v>0</v>
      </c>
      <c r="Q194" s="33">
        <f>-VLOOKUP($A194,'pl-data'!$A:$BR,38+Q$3)</f>
        <v>0</v>
      </c>
      <c r="R194" s="33">
        <f>-VLOOKUP($A194,'pl-data'!$A:$BR,23+R$3)</f>
        <v>0</v>
      </c>
      <c r="S194" s="34" t="str">
        <f t="shared" si="284"/>
        <v>n/a</v>
      </c>
      <c r="T194" s="34" t="str">
        <f t="shared" si="285"/>
        <v>n/a</v>
      </c>
      <c r="U194" s="8"/>
      <c r="V194" s="33">
        <f>-VLOOKUP($A194,'pl-data'!$A:$BR,8+V$3)</f>
        <v>0</v>
      </c>
      <c r="W194" s="33">
        <f>-VLOOKUP($A194,'pl-data'!$A:$BR,38+W$3)</f>
        <v>0</v>
      </c>
      <c r="X194" s="33">
        <f>-VLOOKUP($A194,'pl-data'!$A:$BR,23+X$3)</f>
        <v>0</v>
      </c>
      <c r="Y194" s="34" t="str">
        <f t="shared" si="287"/>
        <v>n/a</v>
      </c>
      <c r="Z194" s="34" t="str">
        <f t="shared" si="288"/>
        <v>n/a</v>
      </c>
      <c r="AA194" s="8"/>
      <c r="AB194" s="33">
        <f>-VLOOKUP($A194,'pl-data'!$A:$BR,8+AB$3)</f>
        <v>0</v>
      </c>
      <c r="AC194" s="33">
        <f>-VLOOKUP($A194,'pl-data'!$A:$BR,38+AC$3)</f>
        <v>0</v>
      </c>
      <c r="AD194" s="33">
        <f>-VLOOKUP($A194,'pl-data'!$A:$BR,23+AD$3)</f>
        <v>0</v>
      </c>
      <c r="AE194" s="34" t="str">
        <f t="shared" si="290"/>
        <v>n/a</v>
      </c>
      <c r="AF194" s="34" t="str">
        <f t="shared" si="291"/>
        <v>n/a</v>
      </c>
      <c r="AG194" s="8"/>
      <c r="AH194" s="33">
        <f>-VLOOKUP($A194,'pl-data'!$A:$BR,8+AH$3)</f>
        <v>0</v>
      </c>
      <c r="AI194" s="33">
        <f>-VLOOKUP($A194,'pl-data'!$A:$BR,38+AI$3)</f>
        <v>0</v>
      </c>
      <c r="AJ194" s="33">
        <f>-VLOOKUP($A194,'pl-data'!$A:$BR,23+AJ$3)</f>
        <v>0</v>
      </c>
      <c r="AK194" s="34" t="str">
        <f t="shared" si="293"/>
        <v>n/a</v>
      </c>
      <c r="AL194" s="34" t="str">
        <f t="shared" si="294"/>
        <v>n/a</v>
      </c>
      <c r="AM194" s="8"/>
      <c r="AN194" s="33">
        <f>-VLOOKUP($A194,'pl-data'!$A:$BR,8+AN$3)</f>
        <v>0</v>
      </c>
      <c r="AO194" s="33">
        <f>-VLOOKUP($A194,'pl-data'!$A:$BR,38+AO$3)</f>
        <v>0</v>
      </c>
      <c r="AP194" s="33">
        <f>-VLOOKUP($A194,'pl-data'!$A:$BR,23+AP$3)</f>
        <v>0</v>
      </c>
      <c r="AQ194" s="34" t="str">
        <f t="shared" si="296"/>
        <v>n/a</v>
      </c>
      <c r="AR194" s="34" t="str">
        <f t="shared" si="297"/>
        <v>n/a</v>
      </c>
      <c r="AS194" s="8"/>
      <c r="AT194" s="33">
        <f>-VLOOKUP($A194,'pl-data'!$A:$BR,8+AT$3)</f>
        <v>0</v>
      </c>
      <c r="AU194" s="33">
        <f>-VLOOKUP($A194,'pl-data'!$A:$BR,38+AU$3)</f>
        <v>0</v>
      </c>
      <c r="AV194" s="33">
        <f>-VLOOKUP($A194,'pl-data'!$A:$BR,23+AV$3)</f>
        <v>0</v>
      </c>
      <c r="AW194" s="34" t="str">
        <f t="shared" si="299"/>
        <v>n/a</v>
      </c>
      <c r="AX194" s="34" t="str">
        <f t="shared" si="300"/>
        <v>n/a</v>
      </c>
      <c r="AY194" s="8"/>
      <c r="AZ194" s="33">
        <f>-VLOOKUP($A194,'pl-data'!$A:$BR,8+AZ$3)</f>
        <v>0</v>
      </c>
      <c r="BA194" s="33">
        <f>-VLOOKUP($A194,'pl-data'!$A:$BR,38+BA$3)</f>
        <v>0</v>
      </c>
      <c r="BB194" s="33">
        <f>-VLOOKUP($A194,'pl-data'!$A:$BR,23+BB$3)</f>
        <v>0</v>
      </c>
      <c r="BC194" s="34" t="str">
        <f t="shared" si="302"/>
        <v>n/a</v>
      </c>
      <c r="BD194" s="34" t="str">
        <f t="shared" si="303"/>
        <v>n/a</v>
      </c>
      <c r="BE194" s="8"/>
      <c r="BF194" s="33">
        <f>-VLOOKUP($A194,'pl-data'!$A:$BR,8+BF$3)</f>
        <v>0</v>
      </c>
      <c r="BG194" s="33">
        <f>-VLOOKUP($A194,'pl-data'!$A:$BR,38+BG$3)</f>
        <v>0</v>
      </c>
      <c r="BH194" s="33">
        <f>-VLOOKUP($A194,'pl-data'!$A:$BR,23+BH$3)</f>
        <v>0</v>
      </c>
      <c r="BI194" s="34" t="str">
        <f t="shared" si="305"/>
        <v>n/a</v>
      </c>
      <c r="BJ194" s="34" t="str">
        <f t="shared" si="306"/>
        <v>n/a</v>
      </c>
      <c r="BK194" s="8"/>
      <c r="BL194" s="33">
        <f>-VLOOKUP($A194,'pl-data'!$A:$BR,8+BL$3)</f>
        <v>0</v>
      </c>
      <c r="BM194" s="33">
        <f>-VLOOKUP($A194,'pl-data'!$A:$BR,38+BM$3)</f>
        <v>0</v>
      </c>
      <c r="BN194" s="33">
        <f>-VLOOKUP($A194,'pl-data'!$A:$BR,23+BN$3)</f>
        <v>0</v>
      </c>
      <c r="BO194" s="34" t="str">
        <f t="shared" si="308"/>
        <v>n/a</v>
      </c>
      <c r="BP194" s="34" t="str">
        <f t="shared" si="309"/>
        <v>n/a</v>
      </c>
      <c r="BQ194" s="8"/>
      <c r="BR194" s="33">
        <f>-VLOOKUP($A194,'pl-data'!$A:$BR,8+BR$3)</f>
        <v>0</v>
      </c>
      <c r="BS194" s="33">
        <f>-VLOOKUP($A194,'pl-data'!$A:$BR,38+BS$3)</f>
        <v>0</v>
      </c>
      <c r="BT194" s="33">
        <f>-VLOOKUP($A194,'pl-data'!$A:$BR,23+BT$3)</f>
        <v>0</v>
      </c>
      <c r="BU194" s="34" t="str">
        <f t="shared" si="311"/>
        <v>n/a</v>
      </c>
      <c r="BV194" s="34" t="str">
        <f t="shared" si="312"/>
        <v>n/a</v>
      </c>
      <c r="BW194" s="8"/>
      <c r="BX194" s="33">
        <f t="shared" ref="BX194:BX200" si="316">+BR194+BL194+BF194+AZ194+AT194+AN194+AH194+AB194+V194+P194+J194+D194</f>
        <v>0</v>
      </c>
      <c r="BY194" s="33">
        <f t="shared" ref="BY194:BY200" si="317">+BS194+BM194+BG194+BA194+AU194+AO194+AI194+AC194+W194+Q194+K194+E194</f>
        <v>0</v>
      </c>
      <c r="BZ194" s="33">
        <f t="shared" ref="BZ194:BZ200" si="318">+BT194+BN194+BH194+BB194+AV194+AP194+AJ194+AD194+X194+R194+L194+F194</f>
        <v>0</v>
      </c>
      <c r="CA194" s="34" t="str">
        <f t="shared" si="314"/>
        <v>n/a</v>
      </c>
      <c r="CB194" s="34" t="str">
        <f t="shared" si="315"/>
        <v>n/a</v>
      </c>
      <c r="CC194" s="8"/>
    </row>
    <row r="195" spans="1:81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33">
        <f>-VLOOKUP($A195,'pl-data'!$A:$BR,8+D$3)</f>
        <v>0</v>
      </c>
      <c r="E195" s="33">
        <f>-VLOOKUP($A195,'pl-data'!$A:$BR,38+E$3)</f>
        <v>0</v>
      </c>
      <c r="F195" s="33">
        <f>-VLOOKUP($A195,'pl-data'!$A:$BR,23+F$3)</f>
        <v>0</v>
      </c>
      <c r="G195" s="34" t="str">
        <f t="shared" si="278"/>
        <v>n/a</v>
      </c>
      <c r="H195" s="34" t="str">
        <f t="shared" si="279"/>
        <v>n/a</v>
      </c>
      <c r="I195" s="8"/>
      <c r="J195" s="33">
        <f>-VLOOKUP($A195,'pl-data'!$A:$BR,8+J$3)</f>
        <v>0</v>
      </c>
      <c r="K195" s="33">
        <f>-VLOOKUP($A195,'pl-data'!$A:$BR,38+K$3)</f>
        <v>0</v>
      </c>
      <c r="L195" s="33">
        <f>-VLOOKUP($A195,'pl-data'!$A:$BR,23+L$3)</f>
        <v>0</v>
      </c>
      <c r="M195" s="34" t="str">
        <f t="shared" si="281"/>
        <v>n/a</v>
      </c>
      <c r="N195" s="34" t="str">
        <f t="shared" si="282"/>
        <v>n/a</v>
      </c>
      <c r="O195" s="8"/>
      <c r="P195" s="33">
        <f>-VLOOKUP($A195,'pl-data'!$A:$BR,8+P$3)</f>
        <v>0</v>
      </c>
      <c r="Q195" s="33">
        <f>-VLOOKUP($A195,'pl-data'!$A:$BR,38+Q$3)</f>
        <v>0</v>
      </c>
      <c r="R195" s="33">
        <f>-VLOOKUP($A195,'pl-data'!$A:$BR,23+R$3)</f>
        <v>0</v>
      </c>
      <c r="S195" s="34" t="str">
        <f t="shared" si="284"/>
        <v>n/a</v>
      </c>
      <c r="T195" s="34" t="str">
        <f t="shared" si="285"/>
        <v>n/a</v>
      </c>
      <c r="U195" s="8"/>
      <c r="V195" s="33">
        <f>-VLOOKUP($A195,'pl-data'!$A:$BR,8+V$3)</f>
        <v>0</v>
      </c>
      <c r="W195" s="33">
        <f>-VLOOKUP($A195,'pl-data'!$A:$BR,38+W$3)</f>
        <v>0</v>
      </c>
      <c r="X195" s="33">
        <f>-VLOOKUP($A195,'pl-data'!$A:$BR,23+X$3)</f>
        <v>0</v>
      </c>
      <c r="Y195" s="34" t="str">
        <f t="shared" si="287"/>
        <v>n/a</v>
      </c>
      <c r="Z195" s="34" t="str">
        <f t="shared" si="288"/>
        <v>n/a</v>
      </c>
      <c r="AA195" s="8"/>
      <c r="AB195" s="33">
        <f>-VLOOKUP($A195,'pl-data'!$A:$BR,8+AB$3)</f>
        <v>0</v>
      </c>
      <c r="AC195" s="33">
        <f>-VLOOKUP($A195,'pl-data'!$A:$BR,38+AC$3)</f>
        <v>0</v>
      </c>
      <c r="AD195" s="33">
        <f>-VLOOKUP($A195,'pl-data'!$A:$BR,23+AD$3)</f>
        <v>0</v>
      </c>
      <c r="AE195" s="34" t="str">
        <f t="shared" si="290"/>
        <v>n/a</v>
      </c>
      <c r="AF195" s="34" t="str">
        <f t="shared" si="291"/>
        <v>n/a</v>
      </c>
      <c r="AG195" s="8"/>
      <c r="AH195" s="33">
        <f>-VLOOKUP($A195,'pl-data'!$A:$BR,8+AH$3)</f>
        <v>0</v>
      </c>
      <c r="AI195" s="33">
        <f>-VLOOKUP($A195,'pl-data'!$A:$BR,38+AI$3)</f>
        <v>0</v>
      </c>
      <c r="AJ195" s="33">
        <f>-VLOOKUP($A195,'pl-data'!$A:$BR,23+AJ$3)</f>
        <v>0</v>
      </c>
      <c r="AK195" s="34" t="str">
        <f t="shared" si="293"/>
        <v>n/a</v>
      </c>
      <c r="AL195" s="34" t="str">
        <f t="shared" si="294"/>
        <v>n/a</v>
      </c>
      <c r="AM195" s="8"/>
      <c r="AN195" s="33">
        <f>-VLOOKUP($A195,'pl-data'!$A:$BR,8+AN$3)</f>
        <v>0</v>
      </c>
      <c r="AO195" s="33">
        <f>-VLOOKUP($A195,'pl-data'!$A:$BR,38+AO$3)</f>
        <v>0</v>
      </c>
      <c r="AP195" s="33">
        <f>-VLOOKUP($A195,'pl-data'!$A:$BR,23+AP$3)</f>
        <v>0</v>
      </c>
      <c r="AQ195" s="34" t="str">
        <f t="shared" si="296"/>
        <v>n/a</v>
      </c>
      <c r="AR195" s="34" t="str">
        <f t="shared" si="297"/>
        <v>n/a</v>
      </c>
      <c r="AS195" s="8"/>
      <c r="AT195" s="33">
        <f>-VLOOKUP($A195,'pl-data'!$A:$BR,8+AT$3)</f>
        <v>0</v>
      </c>
      <c r="AU195" s="33">
        <f>-VLOOKUP($A195,'pl-data'!$A:$BR,38+AU$3)</f>
        <v>0</v>
      </c>
      <c r="AV195" s="33">
        <f>-VLOOKUP($A195,'pl-data'!$A:$BR,23+AV$3)</f>
        <v>0</v>
      </c>
      <c r="AW195" s="34" t="str">
        <f t="shared" si="299"/>
        <v>n/a</v>
      </c>
      <c r="AX195" s="34" t="str">
        <f t="shared" si="300"/>
        <v>n/a</v>
      </c>
      <c r="AY195" s="8"/>
      <c r="AZ195" s="33">
        <f>-VLOOKUP($A195,'pl-data'!$A:$BR,8+AZ$3)</f>
        <v>0</v>
      </c>
      <c r="BA195" s="33">
        <f>-VLOOKUP($A195,'pl-data'!$A:$BR,38+BA$3)</f>
        <v>0</v>
      </c>
      <c r="BB195" s="33">
        <f>-VLOOKUP($A195,'pl-data'!$A:$BR,23+BB$3)</f>
        <v>0</v>
      </c>
      <c r="BC195" s="34" t="str">
        <f t="shared" si="302"/>
        <v>n/a</v>
      </c>
      <c r="BD195" s="34" t="str">
        <f t="shared" si="303"/>
        <v>n/a</v>
      </c>
      <c r="BE195" s="8"/>
      <c r="BF195" s="33">
        <f>-VLOOKUP($A195,'pl-data'!$A:$BR,8+BF$3)</f>
        <v>0</v>
      </c>
      <c r="BG195" s="33">
        <f>-VLOOKUP($A195,'pl-data'!$A:$BR,38+BG$3)</f>
        <v>0</v>
      </c>
      <c r="BH195" s="33">
        <f>-VLOOKUP($A195,'pl-data'!$A:$BR,23+BH$3)</f>
        <v>0</v>
      </c>
      <c r="BI195" s="34" t="str">
        <f t="shared" si="305"/>
        <v>n/a</v>
      </c>
      <c r="BJ195" s="34" t="str">
        <f t="shared" si="306"/>
        <v>n/a</v>
      </c>
      <c r="BK195" s="8"/>
      <c r="BL195" s="33">
        <f>-VLOOKUP($A195,'pl-data'!$A:$BR,8+BL$3)</f>
        <v>0</v>
      </c>
      <c r="BM195" s="33">
        <f>-VLOOKUP($A195,'pl-data'!$A:$BR,38+BM$3)</f>
        <v>0</v>
      </c>
      <c r="BN195" s="33">
        <f>-VLOOKUP($A195,'pl-data'!$A:$BR,23+BN$3)</f>
        <v>0</v>
      </c>
      <c r="BO195" s="34" t="str">
        <f t="shared" si="308"/>
        <v>n/a</v>
      </c>
      <c r="BP195" s="34" t="str">
        <f t="shared" si="309"/>
        <v>n/a</v>
      </c>
      <c r="BQ195" s="8"/>
      <c r="BR195" s="33">
        <f>-VLOOKUP($A195,'pl-data'!$A:$BR,8+BR$3)</f>
        <v>0</v>
      </c>
      <c r="BS195" s="33">
        <f>-VLOOKUP($A195,'pl-data'!$A:$BR,38+BS$3)</f>
        <v>0</v>
      </c>
      <c r="BT195" s="33">
        <f>-VLOOKUP($A195,'pl-data'!$A:$BR,23+BT$3)</f>
        <v>0</v>
      </c>
      <c r="BU195" s="34" t="str">
        <f t="shared" si="311"/>
        <v>n/a</v>
      </c>
      <c r="BV195" s="34" t="str">
        <f t="shared" si="312"/>
        <v>n/a</v>
      </c>
      <c r="BW195" s="8"/>
      <c r="BX195" s="33">
        <f t="shared" si="316"/>
        <v>0</v>
      </c>
      <c r="BY195" s="33">
        <f t="shared" si="317"/>
        <v>0</v>
      </c>
      <c r="BZ195" s="33">
        <f t="shared" si="318"/>
        <v>0</v>
      </c>
      <c r="CA195" s="34" t="str">
        <f t="shared" si="314"/>
        <v>n/a</v>
      </c>
      <c r="CB195" s="34" t="str">
        <f t="shared" si="315"/>
        <v>n/a</v>
      </c>
      <c r="CC195" s="8"/>
    </row>
    <row r="196" spans="1:81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33">
        <f>-VLOOKUP($A196,'pl-data'!$A:$BR,8+D$3)</f>
        <v>0</v>
      </c>
      <c r="E196" s="33">
        <f>-VLOOKUP($A196,'pl-data'!$A:$BR,38+E$3)</f>
        <v>0</v>
      </c>
      <c r="F196" s="33">
        <f>-VLOOKUP($A196,'pl-data'!$A:$BR,23+F$3)</f>
        <v>0</v>
      </c>
      <c r="G196" s="34" t="str">
        <f t="shared" si="278"/>
        <v>n/a</v>
      </c>
      <c r="H196" s="34" t="str">
        <f t="shared" si="279"/>
        <v>n/a</v>
      </c>
      <c r="I196" s="8"/>
      <c r="J196" s="33">
        <f>-VLOOKUP($A196,'pl-data'!$A:$BR,8+J$3)</f>
        <v>0</v>
      </c>
      <c r="K196" s="33">
        <f>-VLOOKUP($A196,'pl-data'!$A:$BR,38+K$3)</f>
        <v>0</v>
      </c>
      <c r="L196" s="33">
        <f>-VLOOKUP($A196,'pl-data'!$A:$BR,23+L$3)</f>
        <v>0</v>
      </c>
      <c r="M196" s="34" t="str">
        <f t="shared" si="281"/>
        <v>n/a</v>
      </c>
      <c r="N196" s="34" t="str">
        <f t="shared" si="282"/>
        <v>n/a</v>
      </c>
      <c r="O196" s="8"/>
      <c r="P196" s="33">
        <f>-VLOOKUP($A196,'pl-data'!$A:$BR,8+P$3)</f>
        <v>0</v>
      </c>
      <c r="Q196" s="33">
        <f>-VLOOKUP($A196,'pl-data'!$A:$BR,38+Q$3)</f>
        <v>0</v>
      </c>
      <c r="R196" s="33">
        <f>-VLOOKUP($A196,'pl-data'!$A:$BR,23+R$3)</f>
        <v>0</v>
      </c>
      <c r="S196" s="34" t="str">
        <f t="shared" si="284"/>
        <v>n/a</v>
      </c>
      <c r="T196" s="34" t="str">
        <f t="shared" si="285"/>
        <v>n/a</v>
      </c>
      <c r="U196" s="8"/>
      <c r="V196" s="33">
        <f>-VLOOKUP($A196,'pl-data'!$A:$BR,8+V$3)</f>
        <v>0</v>
      </c>
      <c r="W196" s="33">
        <f>-VLOOKUP($A196,'pl-data'!$A:$BR,38+W$3)</f>
        <v>0</v>
      </c>
      <c r="X196" s="33">
        <f>-VLOOKUP($A196,'pl-data'!$A:$BR,23+X$3)</f>
        <v>0</v>
      </c>
      <c r="Y196" s="34" t="str">
        <f t="shared" si="287"/>
        <v>n/a</v>
      </c>
      <c r="Z196" s="34" t="str">
        <f t="shared" si="288"/>
        <v>n/a</v>
      </c>
      <c r="AA196" s="8"/>
      <c r="AB196" s="33">
        <f>-VLOOKUP($A196,'pl-data'!$A:$BR,8+AB$3)</f>
        <v>0</v>
      </c>
      <c r="AC196" s="33">
        <f>-VLOOKUP($A196,'pl-data'!$A:$BR,38+AC$3)</f>
        <v>0</v>
      </c>
      <c r="AD196" s="33">
        <f>-VLOOKUP($A196,'pl-data'!$A:$BR,23+AD$3)</f>
        <v>0</v>
      </c>
      <c r="AE196" s="34" t="str">
        <f t="shared" si="290"/>
        <v>n/a</v>
      </c>
      <c r="AF196" s="34" t="str">
        <f t="shared" si="291"/>
        <v>n/a</v>
      </c>
      <c r="AG196" s="8"/>
      <c r="AH196" s="33">
        <f>-VLOOKUP($A196,'pl-data'!$A:$BR,8+AH$3)</f>
        <v>0</v>
      </c>
      <c r="AI196" s="33">
        <f>-VLOOKUP($A196,'pl-data'!$A:$BR,38+AI$3)</f>
        <v>0</v>
      </c>
      <c r="AJ196" s="33">
        <f>-VLOOKUP($A196,'pl-data'!$A:$BR,23+AJ$3)</f>
        <v>0</v>
      </c>
      <c r="AK196" s="34" t="str">
        <f t="shared" si="293"/>
        <v>n/a</v>
      </c>
      <c r="AL196" s="34" t="str">
        <f t="shared" si="294"/>
        <v>n/a</v>
      </c>
      <c r="AM196" s="8"/>
      <c r="AN196" s="33">
        <f>-VLOOKUP($A196,'pl-data'!$A:$BR,8+AN$3)</f>
        <v>0</v>
      </c>
      <c r="AO196" s="33">
        <f>-VLOOKUP($A196,'pl-data'!$A:$BR,38+AO$3)</f>
        <v>0</v>
      </c>
      <c r="AP196" s="33">
        <f>-VLOOKUP($A196,'pl-data'!$A:$BR,23+AP$3)</f>
        <v>0</v>
      </c>
      <c r="AQ196" s="34" t="str">
        <f t="shared" si="296"/>
        <v>n/a</v>
      </c>
      <c r="AR196" s="34" t="str">
        <f t="shared" si="297"/>
        <v>n/a</v>
      </c>
      <c r="AS196" s="8"/>
      <c r="AT196" s="33">
        <f>-VLOOKUP($A196,'pl-data'!$A:$BR,8+AT$3)</f>
        <v>0</v>
      </c>
      <c r="AU196" s="33">
        <f>-VLOOKUP($A196,'pl-data'!$A:$BR,38+AU$3)</f>
        <v>0</v>
      </c>
      <c r="AV196" s="33">
        <f>-VLOOKUP($A196,'pl-data'!$A:$BR,23+AV$3)</f>
        <v>0</v>
      </c>
      <c r="AW196" s="34" t="str">
        <f t="shared" si="299"/>
        <v>n/a</v>
      </c>
      <c r="AX196" s="34" t="str">
        <f t="shared" si="300"/>
        <v>n/a</v>
      </c>
      <c r="AY196" s="8"/>
      <c r="AZ196" s="33">
        <f>-VLOOKUP($A196,'pl-data'!$A:$BR,8+AZ$3)</f>
        <v>0</v>
      </c>
      <c r="BA196" s="33">
        <f>-VLOOKUP($A196,'pl-data'!$A:$BR,38+BA$3)</f>
        <v>0</v>
      </c>
      <c r="BB196" s="33">
        <f>-VLOOKUP($A196,'pl-data'!$A:$BR,23+BB$3)</f>
        <v>0</v>
      </c>
      <c r="BC196" s="34" t="str">
        <f t="shared" si="302"/>
        <v>n/a</v>
      </c>
      <c r="BD196" s="34" t="str">
        <f t="shared" si="303"/>
        <v>n/a</v>
      </c>
      <c r="BE196" s="8"/>
      <c r="BF196" s="33">
        <f>-VLOOKUP($A196,'pl-data'!$A:$BR,8+BF$3)</f>
        <v>0</v>
      </c>
      <c r="BG196" s="33">
        <f>-VLOOKUP($A196,'pl-data'!$A:$BR,38+BG$3)</f>
        <v>0</v>
      </c>
      <c r="BH196" s="33">
        <f>-VLOOKUP($A196,'pl-data'!$A:$BR,23+BH$3)</f>
        <v>0</v>
      </c>
      <c r="BI196" s="34" t="str">
        <f t="shared" si="305"/>
        <v>n/a</v>
      </c>
      <c r="BJ196" s="34" t="str">
        <f t="shared" si="306"/>
        <v>n/a</v>
      </c>
      <c r="BK196" s="8"/>
      <c r="BL196" s="33">
        <f>-VLOOKUP($A196,'pl-data'!$A:$BR,8+BL$3)</f>
        <v>0</v>
      </c>
      <c r="BM196" s="33">
        <f>-VLOOKUP($A196,'pl-data'!$A:$BR,38+BM$3)</f>
        <v>0</v>
      </c>
      <c r="BN196" s="33">
        <f>-VLOOKUP($A196,'pl-data'!$A:$BR,23+BN$3)</f>
        <v>0</v>
      </c>
      <c r="BO196" s="34" t="str">
        <f t="shared" si="308"/>
        <v>n/a</v>
      </c>
      <c r="BP196" s="34" t="str">
        <f t="shared" si="309"/>
        <v>n/a</v>
      </c>
      <c r="BQ196" s="8"/>
      <c r="BR196" s="33">
        <f>-VLOOKUP($A196,'pl-data'!$A:$BR,8+BR$3)</f>
        <v>0</v>
      </c>
      <c r="BS196" s="33">
        <f>-VLOOKUP($A196,'pl-data'!$A:$BR,38+BS$3)</f>
        <v>0</v>
      </c>
      <c r="BT196" s="33">
        <f>-VLOOKUP($A196,'pl-data'!$A:$BR,23+BT$3)</f>
        <v>0</v>
      </c>
      <c r="BU196" s="34" t="str">
        <f t="shared" si="311"/>
        <v>n/a</v>
      </c>
      <c r="BV196" s="34" t="str">
        <f t="shared" si="312"/>
        <v>n/a</v>
      </c>
      <c r="BW196" s="8"/>
      <c r="BX196" s="33">
        <f t="shared" si="316"/>
        <v>0</v>
      </c>
      <c r="BY196" s="33">
        <f t="shared" si="317"/>
        <v>0</v>
      </c>
      <c r="BZ196" s="33">
        <f t="shared" si="318"/>
        <v>0</v>
      </c>
      <c r="CA196" s="34" t="str">
        <f t="shared" si="314"/>
        <v>n/a</v>
      </c>
      <c r="CB196" s="34" t="str">
        <f t="shared" si="315"/>
        <v>n/a</v>
      </c>
      <c r="CC196" s="8"/>
    </row>
    <row r="197" spans="1:81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33">
        <f>-VLOOKUP($A197,'pl-data'!$A:$BR,8+D$3)</f>
        <v>0</v>
      </c>
      <c r="E197" s="33">
        <f>-VLOOKUP($A197,'pl-data'!$A:$BR,38+E$3)</f>
        <v>0</v>
      </c>
      <c r="F197" s="33">
        <f>-VLOOKUP($A197,'pl-data'!$A:$BR,23+F$3)</f>
        <v>0</v>
      </c>
      <c r="G197" s="34" t="str">
        <f t="shared" si="278"/>
        <v>n/a</v>
      </c>
      <c r="H197" s="34" t="str">
        <f t="shared" si="279"/>
        <v>n/a</v>
      </c>
      <c r="I197" s="8"/>
      <c r="J197" s="33">
        <f>-VLOOKUP($A197,'pl-data'!$A:$BR,8+J$3)</f>
        <v>0</v>
      </c>
      <c r="K197" s="33">
        <f>-VLOOKUP($A197,'pl-data'!$A:$BR,38+K$3)</f>
        <v>0</v>
      </c>
      <c r="L197" s="33">
        <f>-VLOOKUP($A197,'pl-data'!$A:$BR,23+L$3)</f>
        <v>0</v>
      </c>
      <c r="M197" s="34" t="str">
        <f t="shared" si="281"/>
        <v>n/a</v>
      </c>
      <c r="N197" s="34" t="str">
        <f t="shared" si="282"/>
        <v>n/a</v>
      </c>
      <c r="O197" s="8"/>
      <c r="P197" s="33">
        <f>-VLOOKUP($A197,'pl-data'!$A:$BR,8+P$3)</f>
        <v>0</v>
      </c>
      <c r="Q197" s="33">
        <f>-VLOOKUP($A197,'pl-data'!$A:$BR,38+Q$3)</f>
        <v>0</v>
      </c>
      <c r="R197" s="33">
        <f>-VLOOKUP($A197,'pl-data'!$A:$BR,23+R$3)</f>
        <v>0</v>
      </c>
      <c r="S197" s="34" t="str">
        <f t="shared" si="284"/>
        <v>n/a</v>
      </c>
      <c r="T197" s="34" t="str">
        <f t="shared" si="285"/>
        <v>n/a</v>
      </c>
      <c r="U197" s="8"/>
      <c r="V197" s="33">
        <f>-VLOOKUP($A197,'pl-data'!$A:$BR,8+V$3)</f>
        <v>0</v>
      </c>
      <c r="W197" s="33">
        <f>-VLOOKUP($A197,'pl-data'!$A:$BR,38+W$3)</f>
        <v>0</v>
      </c>
      <c r="X197" s="33">
        <f>-VLOOKUP($A197,'pl-data'!$A:$BR,23+X$3)</f>
        <v>0</v>
      </c>
      <c r="Y197" s="34" t="str">
        <f t="shared" si="287"/>
        <v>n/a</v>
      </c>
      <c r="Z197" s="34" t="str">
        <f t="shared" si="288"/>
        <v>n/a</v>
      </c>
      <c r="AA197" s="8"/>
      <c r="AB197" s="33">
        <f>-VLOOKUP($A197,'pl-data'!$A:$BR,8+AB$3)</f>
        <v>0</v>
      </c>
      <c r="AC197" s="33">
        <f>-VLOOKUP($A197,'pl-data'!$A:$BR,38+AC$3)</f>
        <v>0</v>
      </c>
      <c r="AD197" s="33">
        <f>-VLOOKUP($A197,'pl-data'!$A:$BR,23+AD$3)</f>
        <v>0</v>
      </c>
      <c r="AE197" s="34" t="str">
        <f t="shared" si="290"/>
        <v>n/a</v>
      </c>
      <c r="AF197" s="34" t="str">
        <f t="shared" si="291"/>
        <v>n/a</v>
      </c>
      <c r="AG197" s="8"/>
      <c r="AH197" s="33">
        <f>-VLOOKUP($A197,'pl-data'!$A:$BR,8+AH$3)</f>
        <v>0</v>
      </c>
      <c r="AI197" s="33">
        <f>-VLOOKUP($A197,'pl-data'!$A:$BR,38+AI$3)</f>
        <v>0</v>
      </c>
      <c r="AJ197" s="33">
        <f>-VLOOKUP($A197,'pl-data'!$A:$BR,23+AJ$3)</f>
        <v>0</v>
      </c>
      <c r="AK197" s="34" t="str">
        <f t="shared" si="293"/>
        <v>n/a</v>
      </c>
      <c r="AL197" s="34" t="str">
        <f t="shared" si="294"/>
        <v>n/a</v>
      </c>
      <c r="AM197" s="8"/>
      <c r="AN197" s="33">
        <f>-VLOOKUP($A197,'pl-data'!$A:$BR,8+AN$3)</f>
        <v>0</v>
      </c>
      <c r="AO197" s="33">
        <f>-VLOOKUP($A197,'pl-data'!$A:$BR,38+AO$3)</f>
        <v>0</v>
      </c>
      <c r="AP197" s="33">
        <f>-VLOOKUP($A197,'pl-data'!$A:$BR,23+AP$3)</f>
        <v>0</v>
      </c>
      <c r="AQ197" s="34" t="str">
        <f t="shared" si="296"/>
        <v>n/a</v>
      </c>
      <c r="AR197" s="34" t="str">
        <f t="shared" si="297"/>
        <v>n/a</v>
      </c>
      <c r="AS197" s="8"/>
      <c r="AT197" s="33">
        <f>-VLOOKUP($A197,'pl-data'!$A:$BR,8+AT$3)</f>
        <v>0</v>
      </c>
      <c r="AU197" s="33">
        <f>-VLOOKUP($A197,'pl-data'!$A:$BR,38+AU$3)</f>
        <v>0</v>
      </c>
      <c r="AV197" s="33">
        <f>-VLOOKUP($A197,'pl-data'!$A:$BR,23+AV$3)</f>
        <v>0</v>
      </c>
      <c r="AW197" s="34" t="str">
        <f t="shared" si="299"/>
        <v>n/a</v>
      </c>
      <c r="AX197" s="34" t="str">
        <f t="shared" si="300"/>
        <v>n/a</v>
      </c>
      <c r="AY197" s="8"/>
      <c r="AZ197" s="33">
        <f>-VLOOKUP($A197,'pl-data'!$A:$BR,8+AZ$3)</f>
        <v>0</v>
      </c>
      <c r="BA197" s="33">
        <f>-VLOOKUP($A197,'pl-data'!$A:$BR,38+BA$3)</f>
        <v>0</v>
      </c>
      <c r="BB197" s="33">
        <f>-VLOOKUP($A197,'pl-data'!$A:$BR,23+BB$3)</f>
        <v>0</v>
      </c>
      <c r="BC197" s="34" t="str">
        <f t="shared" si="302"/>
        <v>n/a</v>
      </c>
      <c r="BD197" s="34" t="str">
        <f t="shared" si="303"/>
        <v>n/a</v>
      </c>
      <c r="BE197" s="8"/>
      <c r="BF197" s="33">
        <f>-VLOOKUP($A197,'pl-data'!$A:$BR,8+BF$3)</f>
        <v>0</v>
      </c>
      <c r="BG197" s="33">
        <f>-VLOOKUP($A197,'pl-data'!$A:$BR,38+BG$3)</f>
        <v>0</v>
      </c>
      <c r="BH197" s="33">
        <f>-VLOOKUP($A197,'pl-data'!$A:$BR,23+BH$3)</f>
        <v>0</v>
      </c>
      <c r="BI197" s="34" t="str">
        <f t="shared" si="305"/>
        <v>n/a</v>
      </c>
      <c r="BJ197" s="34" t="str">
        <f t="shared" si="306"/>
        <v>n/a</v>
      </c>
      <c r="BK197" s="8"/>
      <c r="BL197" s="33">
        <f>-VLOOKUP($A197,'pl-data'!$A:$BR,8+BL$3)</f>
        <v>0</v>
      </c>
      <c r="BM197" s="33">
        <f>-VLOOKUP($A197,'pl-data'!$A:$BR,38+BM$3)</f>
        <v>0</v>
      </c>
      <c r="BN197" s="33">
        <f>-VLOOKUP($A197,'pl-data'!$A:$BR,23+BN$3)</f>
        <v>0</v>
      </c>
      <c r="BO197" s="34" t="str">
        <f t="shared" si="308"/>
        <v>n/a</v>
      </c>
      <c r="BP197" s="34" t="str">
        <f t="shared" si="309"/>
        <v>n/a</v>
      </c>
      <c r="BQ197" s="8"/>
      <c r="BR197" s="33">
        <f>-VLOOKUP($A197,'pl-data'!$A:$BR,8+BR$3)</f>
        <v>0</v>
      </c>
      <c r="BS197" s="33">
        <f>-VLOOKUP($A197,'pl-data'!$A:$BR,38+BS$3)</f>
        <v>0</v>
      </c>
      <c r="BT197" s="33">
        <f>-VLOOKUP($A197,'pl-data'!$A:$BR,23+BT$3)</f>
        <v>0</v>
      </c>
      <c r="BU197" s="34" t="str">
        <f t="shared" si="311"/>
        <v>n/a</v>
      </c>
      <c r="BV197" s="34" t="str">
        <f t="shared" si="312"/>
        <v>n/a</v>
      </c>
      <c r="BW197" s="8"/>
      <c r="BX197" s="33">
        <f t="shared" si="316"/>
        <v>0</v>
      </c>
      <c r="BY197" s="33">
        <f t="shared" si="317"/>
        <v>0</v>
      </c>
      <c r="BZ197" s="33">
        <f t="shared" si="318"/>
        <v>0</v>
      </c>
      <c r="CA197" s="34" t="str">
        <f t="shared" si="314"/>
        <v>n/a</v>
      </c>
      <c r="CB197" s="34" t="str">
        <f t="shared" si="315"/>
        <v>n/a</v>
      </c>
      <c r="CC197" s="8"/>
    </row>
    <row r="198" spans="1:81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33">
        <f>-VLOOKUP($A198,'pl-data'!$A:$BR,8+D$3)</f>
        <v>0</v>
      </c>
      <c r="E198" s="33">
        <f>-VLOOKUP($A198,'pl-data'!$A:$BR,38+E$3)</f>
        <v>0</v>
      </c>
      <c r="F198" s="33">
        <f>-VLOOKUP($A198,'pl-data'!$A:$BR,23+F$3)</f>
        <v>0</v>
      </c>
      <c r="G198" s="34" t="str">
        <f t="shared" si="278"/>
        <v>n/a</v>
      </c>
      <c r="H198" s="34" t="str">
        <f t="shared" si="279"/>
        <v>n/a</v>
      </c>
      <c r="I198" s="8"/>
      <c r="J198" s="33">
        <f>-VLOOKUP($A198,'pl-data'!$A:$BR,8+J$3)</f>
        <v>0</v>
      </c>
      <c r="K198" s="33">
        <f>-VLOOKUP($A198,'pl-data'!$A:$BR,38+K$3)</f>
        <v>0</v>
      </c>
      <c r="L198" s="33">
        <f>-VLOOKUP($A198,'pl-data'!$A:$BR,23+L$3)</f>
        <v>0</v>
      </c>
      <c r="M198" s="34" t="str">
        <f t="shared" si="281"/>
        <v>n/a</v>
      </c>
      <c r="N198" s="34" t="str">
        <f t="shared" si="282"/>
        <v>n/a</v>
      </c>
      <c r="O198" s="8"/>
      <c r="P198" s="33">
        <f>-VLOOKUP($A198,'pl-data'!$A:$BR,8+P$3)</f>
        <v>0</v>
      </c>
      <c r="Q198" s="33">
        <f>-VLOOKUP($A198,'pl-data'!$A:$BR,38+Q$3)</f>
        <v>0</v>
      </c>
      <c r="R198" s="33">
        <f>-VLOOKUP($A198,'pl-data'!$A:$BR,23+R$3)</f>
        <v>0</v>
      </c>
      <c r="S198" s="34" t="str">
        <f t="shared" si="284"/>
        <v>n/a</v>
      </c>
      <c r="T198" s="34" t="str">
        <f t="shared" si="285"/>
        <v>n/a</v>
      </c>
      <c r="U198" s="8"/>
      <c r="V198" s="33">
        <f>-VLOOKUP($A198,'pl-data'!$A:$BR,8+V$3)</f>
        <v>0</v>
      </c>
      <c r="W198" s="33">
        <f>-VLOOKUP($A198,'pl-data'!$A:$BR,38+W$3)</f>
        <v>0</v>
      </c>
      <c r="X198" s="33">
        <f>-VLOOKUP($A198,'pl-data'!$A:$BR,23+X$3)</f>
        <v>0</v>
      </c>
      <c r="Y198" s="34" t="str">
        <f t="shared" si="287"/>
        <v>n/a</v>
      </c>
      <c r="Z198" s="34" t="str">
        <f t="shared" si="288"/>
        <v>n/a</v>
      </c>
      <c r="AA198" s="8"/>
      <c r="AB198" s="33">
        <f>-VLOOKUP($A198,'pl-data'!$A:$BR,8+AB$3)</f>
        <v>0</v>
      </c>
      <c r="AC198" s="33">
        <f>-VLOOKUP($A198,'pl-data'!$A:$BR,38+AC$3)</f>
        <v>0</v>
      </c>
      <c r="AD198" s="33">
        <f>-VLOOKUP($A198,'pl-data'!$A:$BR,23+AD$3)</f>
        <v>0</v>
      </c>
      <c r="AE198" s="34" t="str">
        <f t="shared" si="290"/>
        <v>n/a</v>
      </c>
      <c r="AF198" s="34" t="str">
        <f t="shared" si="291"/>
        <v>n/a</v>
      </c>
      <c r="AG198" s="8"/>
      <c r="AH198" s="33">
        <f>-VLOOKUP($A198,'pl-data'!$A:$BR,8+AH$3)</f>
        <v>0</v>
      </c>
      <c r="AI198" s="33">
        <f>-VLOOKUP($A198,'pl-data'!$A:$BR,38+AI$3)</f>
        <v>0</v>
      </c>
      <c r="AJ198" s="33">
        <f>-VLOOKUP($A198,'pl-data'!$A:$BR,23+AJ$3)</f>
        <v>0</v>
      </c>
      <c r="AK198" s="34" t="str">
        <f t="shared" si="293"/>
        <v>n/a</v>
      </c>
      <c r="AL198" s="34" t="str">
        <f t="shared" si="294"/>
        <v>n/a</v>
      </c>
      <c r="AM198" s="8"/>
      <c r="AN198" s="33">
        <f>-VLOOKUP($A198,'pl-data'!$A:$BR,8+AN$3)</f>
        <v>0</v>
      </c>
      <c r="AO198" s="33">
        <f>-VLOOKUP($A198,'pl-data'!$A:$BR,38+AO$3)</f>
        <v>0</v>
      </c>
      <c r="AP198" s="33">
        <f>-VLOOKUP($A198,'pl-data'!$A:$BR,23+AP$3)</f>
        <v>0</v>
      </c>
      <c r="AQ198" s="34" t="str">
        <f t="shared" si="296"/>
        <v>n/a</v>
      </c>
      <c r="AR198" s="34" t="str">
        <f t="shared" si="297"/>
        <v>n/a</v>
      </c>
      <c r="AS198" s="8"/>
      <c r="AT198" s="33">
        <f>-VLOOKUP($A198,'pl-data'!$A:$BR,8+AT$3)</f>
        <v>0</v>
      </c>
      <c r="AU198" s="33">
        <f>-VLOOKUP($A198,'pl-data'!$A:$BR,38+AU$3)</f>
        <v>0</v>
      </c>
      <c r="AV198" s="33">
        <f>-VLOOKUP($A198,'pl-data'!$A:$BR,23+AV$3)</f>
        <v>0</v>
      </c>
      <c r="AW198" s="34" t="str">
        <f t="shared" si="299"/>
        <v>n/a</v>
      </c>
      <c r="AX198" s="34" t="str">
        <f t="shared" si="300"/>
        <v>n/a</v>
      </c>
      <c r="AY198" s="8"/>
      <c r="AZ198" s="33">
        <f>-VLOOKUP($A198,'pl-data'!$A:$BR,8+AZ$3)</f>
        <v>0</v>
      </c>
      <c r="BA198" s="33">
        <f>-VLOOKUP($A198,'pl-data'!$A:$BR,38+BA$3)</f>
        <v>0</v>
      </c>
      <c r="BB198" s="33">
        <f>-VLOOKUP($A198,'pl-data'!$A:$BR,23+BB$3)</f>
        <v>0</v>
      </c>
      <c r="BC198" s="34" t="str">
        <f t="shared" si="302"/>
        <v>n/a</v>
      </c>
      <c r="BD198" s="34" t="str">
        <f t="shared" si="303"/>
        <v>n/a</v>
      </c>
      <c r="BE198" s="8"/>
      <c r="BF198" s="33">
        <f>-VLOOKUP($A198,'pl-data'!$A:$BR,8+BF$3)</f>
        <v>0</v>
      </c>
      <c r="BG198" s="33">
        <f>-VLOOKUP($A198,'pl-data'!$A:$BR,38+BG$3)</f>
        <v>0</v>
      </c>
      <c r="BH198" s="33">
        <f>-VLOOKUP($A198,'pl-data'!$A:$BR,23+BH$3)</f>
        <v>0</v>
      </c>
      <c r="BI198" s="34" t="str">
        <f t="shared" si="305"/>
        <v>n/a</v>
      </c>
      <c r="BJ198" s="34" t="str">
        <f t="shared" si="306"/>
        <v>n/a</v>
      </c>
      <c r="BK198" s="8"/>
      <c r="BL198" s="33">
        <f>-VLOOKUP($A198,'pl-data'!$A:$BR,8+BL$3)</f>
        <v>0</v>
      </c>
      <c r="BM198" s="33">
        <f>-VLOOKUP($A198,'pl-data'!$A:$BR,38+BM$3)</f>
        <v>0</v>
      </c>
      <c r="BN198" s="33">
        <f>-VLOOKUP($A198,'pl-data'!$A:$BR,23+BN$3)</f>
        <v>0</v>
      </c>
      <c r="BO198" s="34" t="str">
        <f t="shared" si="308"/>
        <v>n/a</v>
      </c>
      <c r="BP198" s="34" t="str">
        <f t="shared" si="309"/>
        <v>n/a</v>
      </c>
      <c r="BQ198" s="8"/>
      <c r="BR198" s="33">
        <f>-VLOOKUP($A198,'pl-data'!$A:$BR,8+BR$3)</f>
        <v>0</v>
      </c>
      <c r="BS198" s="33">
        <f>-VLOOKUP($A198,'pl-data'!$A:$BR,38+BS$3)</f>
        <v>0</v>
      </c>
      <c r="BT198" s="33">
        <f>-VLOOKUP($A198,'pl-data'!$A:$BR,23+BT$3)</f>
        <v>0</v>
      </c>
      <c r="BU198" s="34" t="str">
        <f t="shared" si="311"/>
        <v>n/a</v>
      </c>
      <c r="BV198" s="34" t="str">
        <f t="shared" si="312"/>
        <v>n/a</v>
      </c>
      <c r="BW198" s="8"/>
      <c r="BX198" s="33">
        <f t="shared" si="316"/>
        <v>0</v>
      </c>
      <c r="BY198" s="33">
        <f t="shared" si="317"/>
        <v>0</v>
      </c>
      <c r="BZ198" s="33">
        <f t="shared" si="318"/>
        <v>0</v>
      </c>
      <c r="CA198" s="34" t="str">
        <f t="shared" si="314"/>
        <v>n/a</v>
      </c>
      <c r="CB198" s="34" t="str">
        <f t="shared" si="315"/>
        <v>n/a</v>
      </c>
      <c r="CC198" s="8"/>
    </row>
    <row r="199" spans="1:81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33">
        <f>-VLOOKUP($A199,'pl-data'!$A:$BR,8+D$3)</f>
        <v>0</v>
      </c>
      <c r="E199" s="33">
        <f>-VLOOKUP($A199,'pl-data'!$A:$BR,38+E$3)</f>
        <v>0</v>
      </c>
      <c r="F199" s="33">
        <f>-VLOOKUP($A199,'pl-data'!$A:$BR,23+F$3)</f>
        <v>0</v>
      </c>
      <c r="G199" s="34" t="str">
        <f t="shared" si="278"/>
        <v>n/a</v>
      </c>
      <c r="H199" s="34" t="str">
        <f t="shared" si="279"/>
        <v>n/a</v>
      </c>
      <c r="I199" s="8"/>
      <c r="J199" s="33">
        <f>-VLOOKUP($A199,'pl-data'!$A:$BR,8+J$3)</f>
        <v>0</v>
      </c>
      <c r="K199" s="33">
        <f>-VLOOKUP($A199,'pl-data'!$A:$BR,38+K$3)</f>
        <v>0</v>
      </c>
      <c r="L199" s="33">
        <f>-VLOOKUP($A199,'pl-data'!$A:$BR,23+L$3)</f>
        <v>0</v>
      </c>
      <c r="M199" s="34" t="str">
        <f t="shared" si="281"/>
        <v>n/a</v>
      </c>
      <c r="N199" s="34" t="str">
        <f t="shared" si="282"/>
        <v>n/a</v>
      </c>
      <c r="O199" s="8"/>
      <c r="P199" s="33">
        <f>-VLOOKUP($A199,'pl-data'!$A:$BR,8+P$3)</f>
        <v>0</v>
      </c>
      <c r="Q199" s="33">
        <f>-VLOOKUP($A199,'pl-data'!$A:$BR,38+Q$3)</f>
        <v>0</v>
      </c>
      <c r="R199" s="33">
        <f>-VLOOKUP($A199,'pl-data'!$A:$BR,23+R$3)</f>
        <v>0</v>
      </c>
      <c r="S199" s="34" t="str">
        <f t="shared" si="284"/>
        <v>n/a</v>
      </c>
      <c r="T199" s="34" t="str">
        <f t="shared" si="285"/>
        <v>n/a</v>
      </c>
      <c r="U199" s="8"/>
      <c r="V199" s="33">
        <f>-VLOOKUP($A199,'pl-data'!$A:$BR,8+V$3)</f>
        <v>0</v>
      </c>
      <c r="W199" s="33">
        <f>-VLOOKUP($A199,'pl-data'!$A:$BR,38+W$3)</f>
        <v>0</v>
      </c>
      <c r="X199" s="33">
        <f>-VLOOKUP($A199,'pl-data'!$A:$BR,23+X$3)</f>
        <v>0</v>
      </c>
      <c r="Y199" s="34" t="str">
        <f t="shared" si="287"/>
        <v>n/a</v>
      </c>
      <c r="Z199" s="34" t="str">
        <f t="shared" si="288"/>
        <v>n/a</v>
      </c>
      <c r="AA199" s="8"/>
      <c r="AB199" s="33">
        <f>-VLOOKUP($A199,'pl-data'!$A:$BR,8+AB$3)</f>
        <v>0</v>
      </c>
      <c r="AC199" s="33">
        <f>-VLOOKUP($A199,'pl-data'!$A:$BR,38+AC$3)</f>
        <v>0</v>
      </c>
      <c r="AD199" s="33">
        <f>-VLOOKUP($A199,'pl-data'!$A:$BR,23+AD$3)</f>
        <v>0</v>
      </c>
      <c r="AE199" s="34" t="str">
        <f t="shared" si="290"/>
        <v>n/a</v>
      </c>
      <c r="AF199" s="34" t="str">
        <f t="shared" si="291"/>
        <v>n/a</v>
      </c>
      <c r="AG199" s="8"/>
      <c r="AH199" s="33">
        <f>-VLOOKUP($A199,'pl-data'!$A:$BR,8+AH$3)</f>
        <v>0</v>
      </c>
      <c r="AI199" s="33">
        <f>-VLOOKUP($A199,'pl-data'!$A:$BR,38+AI$3)</f>
        <v>0</v>
      </c>
      <c r="AJ199" s="33">
        <f>-VLOOKUP($A199,'pl-data'!$A:$BR,23+AJ$3)</f>
        <v>0</v>
      </c>
      <c r="AK199" s="34" t="str">
        <f t="shared" si="293"/>
        <v>n/a</v>
      </c>
      <c r="AL199" s="34" t="str">
        <f t="shared" si="294"/>
        <v>n/a</v>
      </c>
      <c r="AM199" s="8"/>
      <c r="AN199" s="33">
        <f>-VLOOKUP($A199,'pl-data'!$A:$BR,8+AN$3)</f>
        <v>0</v>
      </c>
      <c r="AO199" s="33">
        <f>-VLOOKUP($A199,'pl-data'!$A:$BR,38+AO$3)</f>
        <v>0</v>
      </c>
      <c r="AP199" s="33">
        <f>-VLOOKUP($A199,'pl-data'!$A:$BR,23+AP$3)</f>
        <v>0</v>
      </c>
      <c r="AQ199" s="34" t="str">
        <f t="shared" si="296"/>
        <v>n/a</v>
      </c>
      <c r="AR199" s="34" t="str">
        <f t="shared" si="297"/>
        <v>n/a</v>
      </c>
      <c r="AS199" s="8"/>
      <c r="AT199" s="33">
        <f>-VLOOKUP($A199,'pl-data'!$A:$BR,8+AT$3)</f>
        <v>0</v>
      </c>
      <c r="AU199" s="33">
        <f>-VLOOKUP($A199,'pl-data'!$A:$BR,38+AU$3)</f>
        <v>0</v>
      </c>
      <c r="AV199" s="33">
        <f>-VLOOKUP($A199,'pl-data'!$A:$BR,23+AV$3)</f>
        <v>0</v>
      </c>
      <c r="AW199" s="34" t="str">
        <f t="shared" si="299"/>
        <v>n/a</v>
      </c>
      <c r="AX199" s="34" t="str">
        <f t="shared" si="300"/>
        <v>n/a</v>
      </c>
      <c r="AY199" s="8"/>
      <c r="AZ199" s="33">
        <f>-VLOOKUP($A199,'pl-data'!$A:$BR,8+AZ$3)</f>
        <v>0</v>
      </c>
      <c r="BA199" s="33">
        <f>-VLOOKUP($A199,'pl-data'!$A:$BR,38+BA$3)</f>
        <v>0</v>
      </c>
      <c r="BB199" s="33">
        <f>-VLOOKUP($A199,'pl-data'!$A:$BR,23+BB$3)</f>
        <v>0</v>
      </c>
      <c r="BC199" s="34" t="str">
        <f t="shared" si="302"/>
        <v>n/a</v>
      </c>
      <c r="BD199" s="34" t="str">
        <f t="shared" si="303"/>
        <v>n/a</v>
      </c>
      <c r="BE199" s="8"/>
      <c r="BF199" s="33">
        <f>-VLOOKUP($A199,'pl-data'!$A:$BR,8+BF$3)</f>
        <v>0</v>
      </c>
      <c r="BG199" s="33">
        <f>-VLOOKUP($A199,'pl-data'!$A:$BR,38+BG$3)</f>
        <v>0</v>
      </c>
      <c r="BH199" s="33">
        <f>-VLOOKUP($A199,'pl-data'!$A:$BR,23+BH$3)</f>
        <v>0</v>
      </c>
      <c r="BI199" s="34" t="str">
        <f t="shared" si="305"/>
        <v>n/a</v>
      </c>
      <c r="BJ199" s="34" t="str">
        <f t="shared" si="306"/>
        <v>n/a</v>
      </c>
      <c r="BK199" s="8"/>
      <c r="BL199" s="33">
        <f>-VLOOKUP($A199,'pl-data'!$A:$BR,8+BL$3)</f>
        <v>0</v>
      </c>
      <c r="BM199" s="33">
        <f>-VLOOKUP($A199,'pl-data'!$A:$BR,38+BM$3)</f>
        <v>0</v>
      </c>
      <c r="BN199" s="33">
        <f>-VLOOKUP($A199,'pl-data'!$A:$BR,23+BN$3)</f>
        <v>0</v>
      </c>
      <c r="BO199" s="34" t="str">
        <f t="shared" si="308"/>
        <v>n/a</v>
      </c>
      <c r="BP199" s="34" t="str">
        <f t="shared" si="309"/>
        <v>n/a</v>
      </c>
      <c r="BQ199" s="8"/>
      <c r="BR199" s="33">
        <f>-VLOOKUP($A199,'pl-data'!$A:$BR,8+BR$3)</f>
        <v>0</v>
      </c>
      <c r="BS199" s="33">
        <f>-VLOOKUP($A199,'pl-data'!$A:$BR,38+BS$3)</f>
        <v>0</v>
      </c>
      <c r="BT199" s="33">
        <f>-VLOOKUP($A199,'pl-data'!$A:$BR,23+BT$3)</f>
        <v>0</v>
      </c>
      <c r="BU199" s="34" t="str">
        <f t="shared" si="311"/>
        <v>n/a</v>
      </c>
      <c r="BV199" s="34" t="str">
        <f t="shared" si="312"/>
        <v>n/a</v>
      </c>
      <c r="BW199" s="8"/>
      <c r="BX199" s="33">
        <f t="shared" si="316"/>
        <v>0</v>
      </c>
      <c r="BY199" s="33">
        <f t="shared" si="317"/>
        <v>0</v>
      </c>
      <c r="BZ199" s="33">
        <f t="shared" si="318"/>
        <v>0</v>
      </c>
      <c r="CA199" s="34" t="str">
        <f t="shared" si="314"/>
        <v>n/a</v>
      </c>
      <c r="CB199" s="34" t="str">
        <f t="shared" si="315"/>
        <v>n/a</v>
      </c>
      <c r="CC199" s="8"/>
    </row>
    <row r="200" spans="1:81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33">
        <f>-VLOOKUP($A200,'pl-data'!$A:$BR,8+D$3)</f>
        <v>0</v>
      </c>
      <c r="E200" s="33">
        <f>-VLOOKUP($A200,'pl-data'!$A:$BR,38+E$3)</f>
        <v>0</v>
      </c>
      <c r="F200" s="33">
        <f>-VLOOKUP($A200,'pl-data'!$A:$BR,23+F$3)</f>
        <v>0</v>
      </c>
      <c r="G200" s="34" t="str">
        <f t="shared" si="278"/>
        <v>n/a</v>
      </c>
      <c r="H200" s="34" t="str">
        <f t="shared" si="279"/>
        <v>n/a</v>
      </c>
      <c r="I200" s="8"/>
      <c r="J200" s="33">
        <f>-VLOOKUP($A200,'pl-data'!$A:$BR,8+J$3)</f>
        <v>0</v>
      </c>
      <c r="K200" s="33">
        <f>-VLOOKUP($A200,'pl-data'!$A:$BR,38+K$3)</f>
        <v>0</v>
      </c>
      <c r="L200" s="33">
        <f>-VLOOKUP($A200,'pl-data'!$A:$BR,23+L$3)</f>
        <v>0</v>
      </c>
      <c r="M200" s="34" t="str">
        <f t="shared" si="281"/>
        <v>n/a</v>
      </c>
      <c r="N200" s="34" t="str">
        <f t="shared" si="282"/>
        <v>n/a</v>
      </c>
      <c r="O200" s="8"/>
      <c r="P200" s="33">
        <f>-VLOOKUP($A200,'pl-data'!$A:$BR,8+P$3)</f>
        <v>0</v>
      </c>
      <c r="Q200" s="33">
        <f>-VLOOKUP($A200,'pl-data'!$A:$BR,38+Q$3)</f>
        <v>0</v>
      </c>
      <c r="R200" s="33">
        <f>-VLOOKUP($A200,'pl-data'!$A:$BR,23+R$3)</f>
        <v>0</v>
      </c>
      <c r="S200" s="34" t="str">
        <f t="shared" si="284"/>
        <v>n/a</v>
      </c>
      <c r="T200" s="34" t="str">
        <f t="shared" si="285"/>
        <v>n/a</v>
      </c>
      <c r="U200" s="8"/>
      <c r="V200" s="33">
        <f>-VLOOKUP($A200,'pl-data'!$A:$BR,8+V$3)</f>
        <v>0</v>
      </c>
      <c r="W200" s="33">
        <f>-VLOOKUP($A200,'pl-data'!$A:$BR,38+W$3)</f>
        <v>0</v>
      </c>
      <c r="X200" s="33">
        <f>-VLOOKUP($A200,'pl-data'!$A:$BR,23+X$3)</f>
        <v>0</v>
      </c>
      <c r="Y200" s="34" t="str">
        <f t="shared" si="287"/>
        <v>n/a</v>
      </c>
      <c r="Z200" s="34" t="str">
        <f t="shared" si="288"/>
        <v>n/a</v>
      </c>
      <c r="AA200" s="8"/>
      <c r="AB200" s="33">
        <f>-VLOOKUP($A200,'pl-data'!$A:$BR,8+AB$3)</f>
        <v>0</v>
      </c>
      <c r="AC200" s="33">
        <f>-VLOOKUP($A200,'pl-data'!$A:$BR,38+AC$3)</f>
        <v>0</v>
      </c>
      <c r="AD200" s="33">
        <f>-VLOOKUP($A200,'pl-data'!$A:$BR,23+AD$3)</f>
        <v>0</v>
      </c>
      <c r="AE200" s="34" t="str">
        <f t="shared" si="290"/>
        <v>n/a</v>
      </c>
      <c r="AF200" s="34" t="str">
        <f t="shared" si="291"/>
        <v>n/a</v>
      </c>
      <c r="AG200" s="8"/>
      <c r="AH200" s="33">
        <f>-VLOOKUP($A200,'pl-data'!$A:$BR,8+AH$3)</f>
        <v>0</v>
      </c>
      <c r="AI200" s="33">
        <f>-VLOOKUP($A200,'pl-data'!$A:$BR,38+AI$3)</f>
        <v>0</v>
      </c>
      <c r="AJ200" s="33">
        <f>-VLOOKUP($A200,'pl-data'!$A:$BR,23+AJ$3)</f>
        <v>0</v>
      </c>
      <c r="AK200" s="34" t="str">
        <f t="shared" si="293"/>
        <v>n/a</v>
      </c>
      <c r="AL200" s="34" t="str">
        <f t="shared" si="294"/>
        <v>n/a</v>
      </c>
      <c r="AM200" s="8"/>
      <c r="AN200" s="33">
        <f>-VLOOKUP($A200,'pl-data'!$A:$BR,8+AN$3)</f>
        <v>0</v>
      </c>
      <c r="AO200" s="33">
        <f>-VLOOKUP($A200,'pl-data'!$A:$BR,38+AO$3)</f>
        <v>0</v>
      </c>
      <c r="AP200" s="33">
        <f>-VLOOKUP($A200,'pl-data'!$A:$BR,23+AP$3)</f>
        <v>0</v>
      </c>
      <c r="AQ200" s="34" t="str">
        <f t="shared" si="296"/>
        <v>n/a</v>
      </c>
      <c r="AR200" s="34" t="str">
        <f t="shared" si="297"/>
        <v>n/a</v>
      </c>
      <c r="AS200" s="8"/>
      <c r="AT200" s="33">
        <f>-VLOOKUP($A200,'pl-data'!$A:$BR,8+AT$3)</f>
        <v>0</v>
      </c>
      <c r="AU200" s="33">
        <f>-VLOOKUP($A200,'pl-data'!$A:$BR,38+AU$3)</f>
        <v>0</v>
      </c>
      <c r="AV200" s="33">
        <f>-VLOOKUP($A200,'pl-data'!$A:$BR,23+AV$3)</f>
        <v>0</v>
      </c>
      <c r="AW200" s="34" t="str">
        <f t="shared" si="299"/>
        <v>n/a</v>
      </c>
      <c r="AX200" s="34" t="str">
        <f t="shared" si="300"/>
        <v>n/a</v>
      </c>
      <c r="AY200" s="8"/>
      <c r="AZ200" s="33">
        <f>-VLOOKUP($A200,'pl-data'!$A:$BR,8+AZ$3)</f>
        <v>0</v>
      </c>
      <c r="BA200" s="33">
        <f>-VLOOKUP($A200,'pl-data'!$A:$BR,38+BA$3)</f>
        <v>0</v>
      </c>
      <c r="BB200" s="33">
        <f>-VLOOKUP($A200,'pl-data'!$A:$BR,23+BB$3)</f>
        <v>0</v>
      </c>
      <c r="BC200" s="34" t="str">
        <f t="shared" si="302"/>
        <v>n/a</v>
      </c>
      <c r="BD200" s="34" t="str">
        <f t="shared" si="303"/>
        <v>n/a</v>
      </c>
      <c r="BE200" s="8"/>
      <c r="BF200" s="33">
        <f>-VLOOKUP($A200,'pl-data'!$A:$BR,8+BF$3)</f>
        <v>0</v>
      </c>
      <c r="BG200" s="33">
        <f>-VLOOKUP($A200,'pl-data'!$A:$BR,38+BG$3)</f>
        <v>0</v>
      </c>
      <c r="BH200" s="33">
        <f>-VLOOKUP($A200,'pl-data'!$A:$BR,23+BH$3)</f>
        <v>0</v>
      </c>
      <c r="BI200" s="34" t="str">
        <f t="shared" si="305"/>
        <v>n/a</v>
      </c>
      <c r="BJ200" s="34" t="str">
        <f t="shared" si="306"/>
        <v>n/a</v>
      </c>
      <c r="BK200" s="8"/>
      <c r="BL200" s="33">
        <f>-VLOOKUP($A200,'pl-data'!$A:$BR,8+BL$3)</f>
        <v>0</v>
      </c>
      <c r="BM200" s="33">
        <f>-VLOOKUP($A200,'pl-data'!$A:$BR,38+BM$3)</f>
        <v>0</v>
      </c>
      <c r="BN200" s="33">
        <f>-VLOOKUP($A200,'pl-data'!$A:$BR,23+BN$3)</f>
        <v>0</v>
      </c>
      <c r="BO200" s="34" t="str">
        <f t="shared" si="308"/>
        <v>n/a</v>
      </c>
      <c r="BP200" s="34" t="str">
        <f t="shared" si="309"/>
        <v>n/a</v>
      </c>
      <c r="BQ200" s="8"/>
      <c r="BR200" s="33">
        <f>-VLOOKUP($A200,'pl-data'!$A:$BR,8+BR$3)</f>
        <v>0</v>
      </c>
      <c r="BS200" s="33">
        <f>-VLOOKUP($A200,'pl-data'!$A:$BR,38+BS$3)</f>
        <v>0</v>
      </c>
      <c r="BT200" s="33">
        <f>-VLOOKUP($A200,'pl-data'!$A:$BR,23+BT$3)</f>
        <v>0</v>
      </c>
      <c r="BU200" s="34" t="str">
        <f t="shared" si="311"/>
        <v>n/a</v>
      </c>
      <c r="BV200" s="34" t="str">
        <f t="shared" si="312"/>
        <v>n/a</v>
      </c>
      <c r="BW200" s="8"/>
      <c r="BX200" s="33">
        <f t="shared" si="316"/>
        <v>0</v>
      </c>
      <c r="BY200" s="33">
        <f t="shared" si="317"/>
        <v>0</v>
      </c>
      <c r="BZ200" s="33">
        <f t="shared" si="318"/>
        <v>0</v>
      </c>
      <c r="CA200" s="34" t="str">
        <f t="shared" si="314"/>
        <v>n/a</v>
      </c>
      <c r="CB200" s="34" t="str">
        <f t="shared" si="315"/>
        <v>n/a</v>
      </c>
      <c r="CC200" s="8"/>
    </row>
    <row r="201" spans="1:81" hidden="1" outlineLevel="1" collapsed="1" x14ac:dyDescent="0.2">
      <c r="B201" s="13"/>
      <c r="C201" s="8"/>
      <c r="D201" s="54"/>
      <c r="E201" s="54"/>
      <c r="F201" s="54"/>
      <c r="G201" s="10"/>
      <c r="H201" s="10"/>
      <c r="I201" s="8"/>
      <c r="J201" s="54"/>
      <c r="K201" s="54"/>
      <c r="L201" s="54"/>
      <c r="M201" s="10"/>
      <c r="N201" s="10"/>
      <c r="O201" s="8"/>
      <c r="P201" s="54"/>
      <c r="Q201" s="54"/>
      <c r="R201" s="54"/>
      <c r="S201" s="10"/>
      <c r="T201" s="10"/>
      <c r="U201" s="8"/>
      <c r="V201" s="54"/>
      <c r="W201" s="54"/>
      <c r="X201" s="54"/>
      <c r="Y201" s="10"/>
      <c r="Z201" s="10"/>
      <c r="AA201" s="8"/>
      <c r="AB201" s="54"/>
      <c r="AC201" s="54"/>
      <c r="AD201" s="54"/>
      <c r="AE201" s="10"/>
      <c r="AF201" s="10"/>
      <c r="AG201" s="8"/>
      <c r="AH201" s="54"/>
      <c r="AI201" s="54"/>
      <c r="AJ201" s="54"/>
      <c r="AK201" s="10"/>
      <c r="AL201" s="10"/>
      <c r="AM201" s="8"/>
      <c r="AN201" s="54"/>
      <c r="AO201" s="54"/>
      <c r="AP201" s="54"/>
      <c r="AQ201" s="10"/>
      <c r="AR201" s="10"/>
      <c r="AS201" s="8"/>
      <c r="AT201" s="54"/>
      <c r="AU201" s="54"/>
      <c r="AV201" s="54"/>
      <c r="AW201" s="10"/>
      <c r="AX201" s="10"/>
      <c r="AY201" s="8"/>
      <c r="AZ201" s="54"/>
      <c r="BA201" s="54"/>
      <c r="BB201" s="54"/>
      <c r="BC201" s="10"/>
      <c r="BD201" s="10"/>
      <c r="BE201" s="8"/>
      <c r="BF201" s="54"/>
      <c r="BG201" s="54"/>
      <c r="BH201" s="54"/>
      <c r="BI201" s="10"/>
      <c r="BJ201" s="10"/>
      <c r="BK201" s="8"/>
      <c r="BL201" s="54"/>
      <c r="BM201" s="54"/>
      <c r="BN201" s="54"/>
      <c r="BO201" s="10"/>
      <c r="BP201" s="10"/>
      <c r="BQ201" s="8"/>
      <c r="BR201" s="54"/>
      <c r="BS201" s="54"/>
      <c r="BT201" s="54"/>
      <c r="BU201" s="10"/>
      <c r="BV201" s="10"/>
      <c r="BW201" s="8"/>
      <c r="BX201" s="54"/>
      <c r="BY201" s="54"/>
      <c r="BZ201" s="54"/>
      <c r="CA201" s="10"/>
      <c r="CB201" s="10"/>
      <c r="CC201" s="8"/>
    </row>
    <row r="202" spans="1:81" hidden="1" outlineLevel="1" x14ac:dyDescent="0.2">
      <c r="A202" s="49" t="s">
        <v>1832</v>
      </c>
      <c r="B202" s="13" t="s">
        <v>1832</v>
      </c>
      <c r="C202" s="8"/>
      <c r="D202" s="51">
        <f t="shared" ref="D202:F202" si="319">+SUM(D203:D206)</f>
        <v>0</v>
      </c>
      <c r="E202" s="51">
        <f t="shared" si="319"/>
        <v>0</v>
      </c>
      <c r="F202" s="51">
        <f t="shared" si="319"/>
        <v>0</v>
      </c>
      <c r="G202" s="34" t="str">
        <f t="shared" ref="G202:G205" si="320">IFERROR(F202/E202-1,"n/a")</f>
        <v>n/a</v>
      </c>
      <c r="H202" s="34" t="str">
        <f t="shared" ref="H202:H205" si="321">IFERROR(F202/D202-1,"n/a")</f>
        <v>n/a</v>
      </c>
      <c r="I202" s="8"/>
      <c r="J202" s="51">
        <f t="shared" ref="J202:L202" si="322">+SUM(J203:J206)</f>
        <v>0</v>
      </c>
      <c r="K202" s="51">
        <f t="shared" si="322"/>
        <v>0</v>
      </c>
      <c r="L202" s="51">
        <f t="shared" si="322"/>
        <v>0</v>
      </c>
      <c r="M202" s="34" t="str">
        <f t="shared" ref="M202:M205" si="323">IFERROR(L202/K202-1,"n/a")</f>
        <v>n/a</v>
      </c>
      <c r="N202" s="34" t="str">
        <f t="shared" ref="N202:N205" si="324">IFERROR(L202/J202-1,"n/a")</f>
        <v>n/a</v>
      </c>
      <c r="O202" s="8"/>
      <c r="P202" s="51">
        <f t="shared" ref="P202:R202" si="325">+SUM(P203:P206)</f>
        <v>0</v>
      </c>
      <c r="Q202" s="51">
        <f t="shared" si="325"/>
        <v>0</v>
      </c>
      <c r="R202" s="51">
        <f t="shared" si="325"/>
        <v>0</v>
      </c>
      <c r="S202" s="34" t="str">
        <f t="shared" ref="S202:S205" si="326">IFERROR(R202/Q202-1,"n/a")</f>
        <v>n/a</v>
      </c>
      <c r="T202" s="34" t="str">
        <f t="shared" ref="T202:T205" si="327">IFERROR(R202/P202-1,"n/a")</f>
        <v>n/a</v>
      </c>
      <c r="U202" s="8"/>
      <c r="V202" s="51">
        <f t="shared" ref="V202:X202" si="328">+SUM(V203:V206)</f>
        <v>0</v>
      </c>
      <c r="W202" s="51">
        <f t="shared" si="328"/>
        <v>0</v>
      </c>
      <c r="X202" s="51">
        <f t="shared" si="328"/>
        <v>0</v>
      </c>
      <c r="Y202" s="34" t="str">
        <f t="shared" ref="Y202:Y205" si="329">IFERROR(X202/W202-1,"n/a")</f>
        <v>n/a</v>
      </c>
      <c r="Z202" s="34" t="str">
        <f t="shared" ref="Z202:Z205" si="330">IFERROR(X202/V202-1,"n/a")</f>
        <v>n/a</v>
      </c>
      <c r="AA202" s="8"/>
      <c r="AB202" s="51">
        <f t="shared" ref="AB202:AD202" si="331">+SUM(AB203:AB206)</f>
        <v>0</v>
      </c>
      <c r="AC202" s="51">
        <f t="shared" si="331"/>
        <v>0</v>
      </c>
      <c r="AD202" s="51">
        <f t="shared" si="331"/>
        <v>0</v>
      </c>
      <c r="AE202" s="34" t="str">
        <f t="shared" ref="AE202:AE205" si="332">IFERROR(AD202/AC202-1,"n/a")</f>
        <v>n/a</v>
      </c>
      <c r="AF202" s="34" t="str">
        <f t="shared" ref="AF202:AF205" si="333">IFERROR(AD202/AB202-1,"n/a")</f>
        <v>n/a</v>
      </c>
      <c r="AG202" s="8"/>
      <c r="AH202" s="51">
        <f t="shared" ref="AH202:AJ202" si="334">+SUM(AH203:AH206)</f>
        <v>0</v>
      </c>
      <c r="AI202" s="51">
        <f t="shared" si="334"/>
        <v>0</v>
      </c>
      <c r="AJ202" s="51">
        <f t="shared" si="334"/>
        <v>0</v>
      </c>
      <c r="AK202" s="34" t="str">
        <f t="shared" ref="AK202:AK205" si="335">IFERROR(AJ202/AI202-1,"n/a")</f>
        <v>n/a</v>
      </c>
      <c r="AL202" s="34" t="str">
        <f t="shared" ref="AL202:AL205" si="336">IFERROR(AJ202/AH202-1,"n/a")</f>
        <v>n/a</v>
      </c>
      <c r="AM202" s="8"/>
      <c r="AN202" s="51">
        <f t="shared" ref="AN202:AP202" si="337">+SUM(AN203:AN206)</f>
        <v>0</v>
      </c>
      <c r="AO202" s="51">
        <f t="shared" si="337"/>
        <v>0</v>
      </c>
      <c r="AP202" s="51">
        <f t="shared" si="337"/>
        <v>0</v>
      </c>
      <c r="AQ202" s="34" t="str">
        <f t="shared" ref="AQ202:AQ205" si="338">IFERROR(AP202/AO202-1,"n/a")</f>
        <v>n/a</v>
      </c>
      <c r="AR202" s="34" t="str">
        <f t="shared" ref="AR202:AR205" si="339">IFERROR(AP202/AN202-1,"n/a")</f>
        <v>n/a</v>
      </c>
      <c r="AS202" s="8"/>
      <c r="AT202" s="51">
        <f t="shared" ref="AT202:AV202" si="340">+SUM(AT203:AT206)</f>
        <v>0</v>
      </c>
      <c r="AU202" s="51">
        <f t="shared" si="340"/>
        <v>0</v>
      </c>
      <c r="AV202" s="51">
        <f t="shared" si="340"/>
        <v>0</v>
      </c>
      <c r="AW202" s="34" t="str">
        <f t="shared" ref="AW202:AW205" si="341">IFERROR(AV202/AU202-1,"n/a")</f>
        <v>n/a</v>
      </c>
      <c r="AX202" s="34" t="str">
        <f t="shared" ref="AX202:AX205" si="342">IFERROR(AV202/AT202-1,"n/a")</f>
        <v>n/a</v>
      </c>
      <c r="AY202" s="8"/>
      <c r="AZ202" s="51">
        <f t="shared" ref="AZ202:BB202" si="343">+SUM(AZ203:AZ206)</f>
        <v>0</v>
      </c>
      <c r="BA202" s="51">
        <f t="shared" si="343"/>
        <v>0</v>
      </c>
      <c r="BB202" s="51">
        <f t="shared" si="343"/>
        <v>0</v>
      </c>
      <c r="BC202" s="34" t="str">
        <f t="shared" ref="BC202:BC205" si="344">IFERROR(BB202/BA202-1,"n/a")</f>
        <v>n/a</v>
      </c>
      <c r="BD202" s="34" t="str">
        <f t="shared" ref="BD202:BD205" si="345">IFERROR(BB202/AZ202-1,"n/a")</f>
        <v>n/a</v>
      </c>
      <c r="BE202" s="8"/>
      <c r="BF202" s="51">
        <f t="shared" ref="BF202:BH202" si="346">+SUM(BF203:BF206)</f>
        <v>0</v>
      </c>
      <c r="BG202" s="51">
        <f t="shared" si="346"/>
        <v>0</v>
      </c>
      <c r="BH202" s="51">
        <f t="shared" si="346"/>
        <v>0</v>
      </c>
      <c r="BI202" s="34" t="str">
        <f t="shared" ref="BI202:BI205" si="347">IFERROR(BH202/BG202-1,"n/a")</f>
        <v>n/a</v>
      </c>
      <c r="BJ202" s="34" t="str">
        <f t="shared" ref="BJ202:BJ205" si="348">IFERROR(BH202/BF202-1,"n/a")</f>
        <v>n/a</v>
      </c>
      <c r="BK202" s="8"/>
      <c r="BL202" s="51">
        <f t="shared" ref="BL202:BN202" si="349">+SUM(BL203:BL206)</f>
        <v>0</v>
      </c>
      <c r="BM202" s="51">
        <f t="shared" si="349"/>
        <v>0</v>
      </c>
      <c r="BN202" s="51">
        <f t="shared" si="349"/>
        <v>0</v>
      </c>
      <c r="BO202" s="34" t="str">
        <f t="shared" ref="BO202:BO205" si="350">IFERROR(BN202/BM202-1,"n/a")</f>
        <v>n/a</v>
      </c>
      <c r="BP202" s="34" t="str">
        <f t="shared" ref="BP202:BP205" si="351">IFERROR(BN202/BL202-1,"n/a")</f>
        <v>n/a</v>
      </c>
      <c r="BQ202" s="8"/>
      <c r="BR202" s="51">
        <f t="shared" ref="BR202:BT202" si="352">+SUM(BR203:BR206)</f>
        <v>0</v>
      </c>
      <c r="BS202" s="51">
        <f t="shared" si="352"/>
        <v>0</v>
      </c>
      <c r="BT202" s="51">
        <f t="shared" si="352"/>
        <v>0</v>
      </c>
      <c r="BU202" s="34" t="str">
        <f t="shared" ref="BU202:BU205" si="353">IFERROR(BT202/BS202-1,"n/a")</f>
        <v>n/a</v>
      </c>
      <c r="BV202" s="34" t="str">
        <f t="shared" ref="BV202:BV205" si="354">IFERROR(BT202/BR202-1,"n/a")</f>
        <v>n/a</v>
      </c>
      <c r="BW202" s="8"/>
      <c r="BX202" s="51">
        <f t="shared" ref="BX202:BZ202" si="355">+SUM(BX203:BX206)</f>
        <v>0</v>
      </c>
      <c r="BY202" s="51">
        <f t="shared" si="355"/>
        <v>0</v>
      </c>
      <c r="BZ202" s="51">
        <f t="shared" si="355"/>
        <v>0</v>
      </c>
      <c r="CA202" s="34" t="str">
        <f t="shared" ref="CA202:CA205" si="356">IFERROR(BZ202/BY202-1,"n/a")</f>
        <v>n/a</v>
      </c>
      <c r="CB202" s="34" t="str">
        <f t="shared" ref="CB202:CB205" si="357">IFERROR(BZ202/BX202-1,"n/a")</f>
        <v>n/a</v>
      </c>
      <c r="CC202" s="8"/>
    </row>
    <row r="203" spans="1:81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33">
        <f>-VLOOKUP($A203,'pl-data'!$A:$BR,8+D$3)</f>
        <v>0</v>
      </c>
      <c r="E203" s="33">
        <f>-VLOOKUP($A203,'pl-data'!$A:$BR,38+E$3)</f>
        <v>0</v>
      </c>
      <c r="F203" s="33">
        <f>-VLOOKUP($A203,'pl-data'!$A:$BR,23+F$3)</f>
        <v>0</v>
      </c>
      <c r="G203" s="34" t="str">
        <f t="shared" si="320"/>
        <v>n/a</v>
      </c>
      <c r="H203" s="34" t="str">
        <f t="shared" si="321"/>
        <v>n/a</v>
      </c>
      <c r="I203" s="8"/>
      <c r="J203" s="33">
        <f>-VLOOKUP($A203,'pl-data'!$A:$BR,8+J$3)</f>
        <v>0</v>
      </c>
      <c r="K203" s="33">
        <f>-VLOOKUP($A203,'pl-data'!$A:$BR,38+K$3)</f>
        <v>0</v>
      </c>
      <c r="L203" s="33">
        <f>-VLOOKUP($A203,'pl-data'!$A:$BR,23+L$3)</f>
        <v>0</v>
      </c>
      <c r="M203" s="34" t="str">
        <f t="shared" si="323"/>
        <v>n/a</v>
      </c>
      <c r="N203" s="34" t="str">
        <f t="shared" si="324"/>
        <v>n/a</v>
      </c>
      <c r="O203" s="8"/>
      <c r="P203" s="33">
        <f>-VLOOKUP($A203,'pl-data'!$A:$BR,8+P$3)</f>
        <v>0</v>
      </c>
      <c r="Q203" s="33">
        <f>-VLOOKUP($A203,'pl-data'!$A:$BR,38+Q$3)</f>
        <v>0</v>
      </c>
      <c r="R203" s="33">
        <f>-VLOOKUP($A203,'pl-data'!$A:$BR,23+R$3)</f>
        <v>0</v>
      </c>
      <c r="S203" s="34" t="str">
        <f t="shared" si="326"/>
        <v>n/a</v>
      </c>
      <c r="T203" s="34" t="str">
        <f t="shared" si="327"/>
        <v>n/a</v>
      </c>
      <c r="U203" s="8"/>
      <c r="V203" s="33">
        <f>-VLOOKUP($A203,'pl-data'!$A:$BR,8+V$3)</f>
        <v>0</v>
      </c>
      <c r="W203" s="33">
        <f>-VLOOKUP($A203,'pl-data'!$A:$BR,38+W$3)</f>
        <v>0</v>
      </c>
      <c r="X203" s="33">
        <f>-VLOOKUP($A203,'pl-data'!$A:$BR,23+X$3)</f>
        <v>0</v>
      </c>
      <c r="Y203" s="34" t="str">
        <f t="shared" si="329"/>
        <v>n/a</v>
      </c>
      <c r="Z203" s="34" t="str">
        <f t="shared" si="330"/>
        <v>n/a</v>
      </c>
      <c r="AA203" s="8"/>
      <c r="AB203" s="33">
        <f>-VLOOKUP($A203,'pl-data'!$A:$BR,8+AB$3)</f>
        <v>0</v>
      </c>
      <c r="AC203" s="33">
        <f>-VLOOKUP($A203,'pl-data'!$A:$BR,38+AC$3)</f>
        <v>0</v>
      </c>
      <c r="AD203" s="33">
        <f>-VLOOKUP($A203,'pl-data'!$A:$BR,23+AD$3)</f>
        <v>0</v>
      </c>
      <c r="AE203" s="34" t="str">
        <f t="shared" si="332"/>
        <v>n/a</v>
      </c>
      <c r="AF203" s="34" t="str">
        <f t="shared" si="333"/>
        <v>n/a</v>
      </c>
      <c r="AG203" s="8"/>
      <c r="AH203" s="33">
        <f>-VLOOKUP($A203,'pl-data'!$A:$BR,8+AH$3)</f>
        <v>0</v>
      </c>
      <c r="AI203" s="33">
        <f>-VLOOKUP($A203,'pl-data'!$A:$BR,38+AI$3)</f>
        <v>0</v>
      </c>
      <c r="AJ203" s="33">
        <f>-VLOOKUP($A203,'pl-data'!$A:$BR,23+AJ$3)</f>
        <v>0</v>
      </c>
      <c r="AK203" s="34" t="str">
        <f t="shared" si="335"/>
        <v>n/a</v>
      </c>
      <c r="AL203" s="34" t="str">
        <f t="shared" si="336"/>
        <v>n/a</v>
      </c>
      <c r="AM203" s="8"/>
      <c r="AN203" s="33">
        <f>-VLOOKUP($A203,'pl-data'!$A:$BR,8+AN$3)</f>
        <v>0</v>
      </c>
      <c r="AO203" s="33">
        <f>-VLOOKUP($A203,'pl-data'!$A:$BR,38+AO$3)</f>
        <v>0</v>
      </c>
      <c r="AP203" s="33">
        <f>-VLOOKUP($A203,'pl-data'!$A:$BR,23+AP$3)</f>
        <v>0</v>
      </c>
      <c r="AQ203" s="34" t="str">
        <f t="shared" si="338"/>
        <v>n/a</v>
      </c>
      <c r="AR203" s="34" t="str">
        <f t="shared" si="339"/>
        <v>n/a</v>
      </c>
      <c r="AS203" s="8"/>
      <c r="AT203" s="33">
        <f>-VLOOKUP($A203,'pl-data'!$A:$BR,8+AT$3)</f>
        <v>0</v>
      </c>
      <c r="AU203" s="33">
        <f>-VLOOKUP($A203,'pl-data'!$A:$BR,38+AU$3)</f>
        <v>0</v>
      </c>
      <c r="AV203" s="33">
        <f>-VLOOKUP($A203,'pl-data'!$A:$BR,23+AV$3)</f>
        <v>0</v>
      </c>
      <c r="AW203" s="34" t="str">
        <f t="shared" si="341"/>
        <v>n/a</v>
      </c>
      <c r="AX203" s="34" t="str">
        <f t="shared" si="342"/>
        <v>n/a</v>
      </c>
      <c r="AY203" s="8"/>
      <c r="AZ203" s="33">
        <f>-VLOOKUP($A203,'pl-data'!$A:$BR,8+AZ$3)</f>
        <v>0</v>
      </c>
      <c r="BA203" s="33">
        <f>-VLOOKUP($A203,'pl-data'!$A:$BR,38+BA$3)</f>
        <v>0</v>
      </c>
      <c r="BB203" s="33">
        <f>-VLOOKUP($A203,'pl-data'!$A:$BR,23+BB$3)</f>
        <v>0</v>
      </c>
      <c r="BC203" s="34" t="str">
        <f t="shared" si="344"/>
        <v>n/a</v>
      </c>
      <c r="BD203" s="34" t="str">
        <f t="shared" si="345"/>
        <v>n/a</v>
      </c>
      <c r="BE203" s="8"/>
      <c r="BF203" s="33">
        <f>-VLOOKUP($A203,'pl-data'!$A:$BR,8+BF$3)</f>
        <v>0</v>
      </c>
      <c r="BG203" s="33">
        <f>-VLOOKUP($A203,'pl-data'!$A:$BR,38+BG$3)</f>
        <v>0</v>
      </c>
      <c r="BH203" s="33">
        <f>-VLOOKUP($A203,'pl-data'!$A:$BR,23+BH$3)</f>
        <v>0</v>
      </c>
      <c r="BI203" s="34" t="str">
        <f t="shared" si="347"/>
        <v>n/a</v>
      </c>
      <c r="BJ203" s="34" t="str">
        <f t="shared" si="348"/>
        <v>n/a</v>
      </c>
      <c r="BK203" s="8"/>
      <c r="BL203" s="33">
        <f>-VLOOKUP($A203,'pl-data'!$A:$BR,8+BL$3)</f>
        <v>0</v>
      </c>
      <c r="BM203" s="33">
        <f>-VLOOKUP($A203,'pl-data'!$A:$BR,38+BM$3)</f>
        <v>0</v>
      </c>
      <c r="BN203" s="33">
        <f>-VLOOKUP($A203,'pl-data'!$A:$BR,23+BN$3)</f>
        <v>0</v>
      </c>
      <c r="BO203" s="34" t="str">
        <f t="shared" si="350"/>
        <v>n/a</v>
      </c>
      <c r="BP203" s="34" t="str">
        <f t="shared" si="351"/>
        <v>n/a</v>
      </c>
      <c r="BQ203" s="8"/>
      <c r="BR203" s="33">
        <f>-VLOOKUP($A203,'pl-data'!$A:$BR,8+BR$3)</f>
        <v>0</v>
      </c>
      <c r="BS203" s="33">
        <f>-VLOOKUP($A203,'pl-data'!$A:$BR,38+BS$3)</f>
        <v>0</v>
      </c>
      <c r="BT203" s="33">
        <f>-VLOOKUP($A203,'pl-data'!$A:$BR,23+BT$3)</f>
        <v>0</v>
      </c>
      <c r="BU203" s="34" t="str">
        <f t="shared" si="353"/>
        <v>n/a</v>
      </c>
      <c r="BV203" s="34" t="str">
        <f t="shared" si="354"/>
        <v>n/a</v>
      </c>
      <c r="BW203" s="8"/>
      <c r="BX203" s="33">
        <f t="shared" ref="BX203:BX205" si="358">+BR203+BL203+BF203+AZ203+AT203+AN203+AH203+AB203+V203+P203+J203+D203</f>
        <v>0</v>
      </c>
      <c r="BY203" s="33">
        <f t="shared" ref="BY203:BY205" si="359">+BS203+BM203+BG203+BA203+AU203+AO203+AI203+AC203+W203+Q203+K203+E203</f>
        <v>0</v>
      </c>
      <c r="BZ203" s="33">
        <f t="shared" ref="BZ203:BZ205" si="360">+BT203+BN203+BH203+BB203+AV203+AP203+AJ203+AD203+X203+R203+L203+F203</f>
        <v>0</v>
      </c>
      <c r="CA203" s="34" t="str">
        <f t="shared" si="356"/>
        <v>n/a</v>
      </c>
      <c r="CB203" s="34" t="str">
        <f t="shared" si="357"/>
        <v>n/a</v>
      </c>
      <c r="CC203" s="8"/>
    </row>
    <row r="204" spans="1:81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33">
        <f>-VLOOKUP($A204,'pl-data'!$A:$BR,8+D$3)</f>
        <v>0</v>
      </c>
      <c r="E204" s="33">
        <f>-VLOOKUP($A204,'pl-data'!$A:$BR,38+E$3)</f>
        <v>0</v>
      </c>
      <c r="F204" s="33">
        <f>-VLOOKUP($A204,'pl-data'!$A:$BR,23+F$3)</f>
        <v>0</v>
      </c>
      <c r="G204" s="34" t="str">
        <f t="shared" si="320"/>
        <v>n/a</v>
      </c>
      <c r="H204" s="34" t="str">
        <f t="shared" si="321"/>
        <v>n/a</v>
      </c>
      <c r="I204" s="8"/>
      <c r="J204" s="33">
        <f>-VLOOKUP($A204,'pl-data'!$A:$BR,8+J$3)</f>
        <v>0</v>
      </c>
      <c r="K204" s="33">
        <f>-VLOOKUP($A204,'pl-data'!$A:$BR,38+K$3)</f>
        <v>0</v>
      </c>
      <c r="L204" s="33">
        <f>-VLOOKUP($A204,'pl-data'!$A:$BR,23+L$3)</f>
        <v>0</v>
      </c>
      <c r="M204" s="34" t="str">
        <f t="shared" si="323"/>
        <v>n/a</v>
      </c>
      <c r="N204" s="34" t="str">
        <f t="shared" si="324"/>
        <v>n/a</v>
      </c>
      <c r="O204" s="8"/>
      <c r="P204" s="33">
        <f>-VLOOKUP($A204,'pl-data'!$A:$BR,8+P$3)</f>
        <v>0</v>
      </c>
      <c r="Q204" s="33">
        <f>-VLOOKUP($A204,'pl-data'!$A:$BR,38+Q$3)</f>
        <v>0</v>
      </c>
      <c r="R204" s="33">
        <f>-VLOOKUP($A204,'pl-data'!$A:$BR,23+R$3)</f>
        <v>0</v>
      </c>
      <c r="S204" s="34" t="str">
        <f t="shared" si="326"/>
        <v>n/a</v>
      </c>
      <c r="T204" s="34" t="str">
        <f t="shared" si="327"/>
        <v>n/a</v>
      </c>
      <c r="U204" s="8"/>
      <c r="V204" s="33">
        <f>-VLOOKUP($A204,'pl-data'!$A:$BR,8+V$3)</f>
        <v>0</v>
      </c>
      <c r="W204" s="33">
        <f>-VLOOKUP($A204,'pl-data'!$A:$BR,38+W$3)</f>
        <v>0</v>
      </c>
      <c r="X204" s="33">
        <f>-VLOOKUP($A204,'pl-data'!$A:$BR,23+X$3)</f>
        <v>0</v>
      </c>
      <c r="Y204" s="34" t="str">
        <f t="shared" si="329"/>
        <v>n/a</v>
      </c>
      <c r="Z204" s="34" t="str">
        <f t="shared" si="330"/>
        <v>n/a</v>
      </c>
      <c r="AA204" s="8"/>
      <c r="AB204" s="33">
        <f>-VLOOKUP($A204,'pl-data'!$A:$BR,8+AB$3)</f>
        <v>0</v>
      </c>
      <c r="AC204" s="33">
        <f>-VLOOKUP($A204,'pl-data'!$A:$BR,38+AC$3)</f>
        <v>0</v>
      </c>
      <c r="AD204" s="33">
        <f>-VLOOKUP($A204,'pl-data'!$A:$BR,23+AD$3)</f>
        <v>0</v>
      </c>
      <c r="AE204" s="34" t="str">
        <f t="shared" si="332"/>
        <v>n/a</v>
      </c>
      <c r="AF204" s="34" t="str">
        <f t="shared" si="333"/>
        <v>n/a</v>
      </c>
      <c r="AG204" s="8"/>
      <c r="AH204" s="33">
        <f>-VLOOKUP($A204,'pl-data'!$A:$BR,8+AH$3)</f>
        <v>0</v>
      </c>
      <c r="AI204" s="33">
        <f>-VLOOKUP($A204,'pl-data'!$A:$BR,38+AI$3)</f>
        <v>0</v>
      </c>
      <c r="AJ204" s="33">
        <f>-VLOOKUP($A204,'pl-data'!$A:$BR,23+AJ$3)</f>
        <v>0</v>
      </c>
      <c r="AK204" s="34" t="str">
        <f t="shared" si="335"/>
        <v>n/a</v>
      </c>
      <c r="AL204" s="34" t="str">
        <f t="shared" si="336"/>
        <v>n/a</v>
      </c>
      <c r="AM204" s="8"/>
      <c r="AN204" s="33">
        <f>-VLOOKUP($A204,'pl-data'!$A:$BR,8+AN$3)</f>
        <v>0</v>
      </c>
      <c r="AO204" s="33">
        <f>-VLOOKUP($A204,'pl-data'!$A:$BR,38+AO$3)</f>
        <v>0</v>
      </c>
      <c r="AP204" s="33">
        <f>-VLOOKUP($A204,'pl-data'!$A:$BR,23+AP$3)</f>
        <v>0</v>
      </c>
      <c r="AQ204" s="34" t="str">
        <f t="shared" si="338"/>
        <v>n/a</v>
      </c>
      <c r="AR204" s="34" t="str">
        <f t="shared" si="339"/>
        <v>n/a</v>
      </c>
      <c r="AS204" s="8"/>
      <c r="AT204" s="33">
        <f>-VLOOKUP($A204,'pl-data'!$A:$BR,8+AT$3)</f>
        <v>0</v>
      </c>
      <c r="AU204" s="33">
        <f>-VLOOKUP($A204,'pl-data'!$A:$BR,38+AU$3)</f>
        <v>0</v>
      </c>
      <c r="AV204" s="33">
        <f>-VLOOKUP($A204,'pl-data'!$A:$BR,23+AV$3)</f>
        <v>0</v>
      </c>
      <c r="AW204" s="34" t="str">
        <f t="shared" si="341"/>
        <v>n/a</v>
      </c>
      <c r="AX204" s="34" t="str">
        <f t="shared" si="342"/>
        <v>n/a</v>
      </c>
      <c r="AY204" s="8"/>
      <c r="AZ204" s="33">
        <f>-VLOOKUP($A204,'pl-data'!$A:$BR,8+AZ$3)</f>
        <v>0</v>
      </c>
      <c r="BA204" s="33">
        <f>-VLOOKUP($A204,'pl-data'!$A:$BR,38+BA$3)</f>
        <v>0</v>
      </c>
      <c r="BB204" s="33">
        <f>-VLOOKUP($A204,'pl-data'!$A:$BR,23+BB$3)</f>
        <v>0</v>
      </c>
      <c r="BC204" s="34" t="str">
        <f t="shared" si="344"/>
        <v>n/a</v>
      </c>
      <c r="BD204" s="34" t="str">
        <f t="shared" si="345"/>
        <v>n/a</v>
      </c>
      <c r="BE204" s="8"/>
      <c r="BF204" s="33">
        <f>-VLOOKUP($A204,'pl-data'!$A:$BR,8+BF$3)</f>
        <v>0</v>
      </c>
      <c r="BG204" s="33">
        <f>-VLOOKUP($A204,'pl-data'!$A:$BR,38+BG$3)</f>
        <v>0</v>
      </c>
      <c r="BH204" s="33">
        <f>-VLOOKUP($A204,'pl-data'!$A:$BR,23+BH$3)</f>
        <v>0</v>
      </c>
      <c r="BI204" s="34" t="str">
        <f t="shared" si="347"/>
        <v>n/a</v>
      </c>
      <c r="BJ204" s="34" t="str">
        <f t="shared" si="348"/>
        <v>n/a</v>
      </c>
      <c r="BK204" s="8"/>
      <c r="BL204" s="33">
        <f>-VLOOKUP($A204,'pl-data'!$A:$BR,8+BL$3)</f>
        <v>0</v>
      </c>
      <c r="BM204" s="33">
        <f>-VLOOKUP($A204,'pl-data'!$A:$BR,38+BM$3)</f>
        <v>0</v>
      </c>
      <c r="BN204" s="33">
        <f>-VLOOKUP($A204,'pl-data'!$A:$BR,23+BN$3)</f>
        <v>0</v>
      </c>
      <c r="BO204" s="34" t="str">
        <f t="shared" si="350"/>
        <v>n/a</v>
      </c>
      <c r="BP204" s="34" t="str">
        <f t="shared" si="351"/>
        <v>n/a</v>
      </c>
      <c r="BQ204" s="8"/>
      <c r="BR204" s="33">
        <f>-VLOOKUP($A204,'pl-data'!$A:$BR,8+BR$3)</f>
        <v>0</v>
      </c>
      <c r="BS204" s="33">
        <f>-VLOOKUP($A204,'pl-data'!$A:$BR,38+BS$3)</f>
        <v>0</v>
      </c>
      <c r="BT204" s="33">
        <f>-VLOOKUP($A204,'pl-data'!$A:$BR,23+BT$3)</f>
        <v>0</v>
      </c>
      <c r="BU204" s="34" t="str">
        <f t="shared" si="353"/>
        <v>n/a</v>
      </c>
      <c r="BV204" s="34" t="str">
        <f t="shared" si="354"/>
        <v>n/a</v>
      </c>
      <c r="BW204" s="8"/>
      <c r="BX204" s="33">
        <f t="shared" si="358"/>
        <v>0</v>
      </c>
      <c r="BY204" s="33">
        <f t="shared" si="359"/>
        <v>0</v>
      </c>
      <c r="BZ204" s="33">
        <f t="shared" si="360"/>
        <v>0</v>
      </c>
      <c r="CA204" s="34" t="str">
        <f t="shared" si="356"/>
        <v>n/a</v>
      </c>
      <c r="CB204" s="34" t="str">
        <f t="shared" si="357"/>
        <v>n/a</v>
      </c>
      <c r="CC204" s="8"/>
    </row>
    <row r="205" spans="1:81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33">
        <f>-VLOOKUP($A205,'pl-data'!$A:$BR,8+D$3)</f>
        <v>0</v>
      </c>
      <c r="E205" s="33">
        <f>-VLOOKUP($A205,'pl-data'!$A:$BR,38+E$3)</f>
        <v>0</v>
      </c>
      <c r="F205" s="33">
        <f>-VLOOKUP($A205,'pl-data'!$A:$BR,23+F$3)</f>
        <v>0</v>
      </c>
      <c r="G205" s="34" t="str">
        <f t="shared" si="320"/>
        <v>n/a</v>
      </c>
      <c r="H205" s="34" t="str">
        <f t="shared" si="321"/>
        <v>n/a</v>
      </c>
      <c r="I205" s="8"/>
      <c r="J205" s="33">
        <f>-VLOOKUP($A205,'pl-data'!$A:$BR,8+J$3)</f>
        <v>0</v>
      </c>
      <c r="K205" s="33">
        <f>-VLOOKUP($A205,'pl-data'!$A:$BR,38+K$3)</f>
        <v>0</v>
      </c>
      <c r="L205" s="33">
        <f>-VLOOKUP($A205,'pl-data'!$A:$BR,23+L$3)</f>
        <v>0</v>
      </c>
      <c r="M205" s="34" t="str">
        <f t="shared" si="323"/>
        <v>n/a</v>
      </c>
      <c r="N205" s="34" t="str">
        <f t="shared" si="324"/>
        <v>n/a</v>
      </c>
      <c r="O205" s="8"/>
      <c r="P205" s="33">
        <f>-VLOOKUP($A205,'pl-data'!$A:$BR,8+P$3)</f>
        <v>0</v>
      </c>
      <c r="Q205" s="33">
        <f>-VLOOKUP($A205,'pl-data'!$A:$BR,38+Q$3)</f>
        <v>0</v>
      </c>
      <c r="R205" s="33">
        <f>-VLOOKUP($A205,'pl-data'!$A:$BR,23+R$3)</f>
        <v>0</v>
      </c>
      <c r="S205" s="34" t="str">
        <f t="shared" si="326"/>
        <v>n/a</v>
      </c>
      <c r="T205" s="34" t="str">
        <f t="shared" si="327"/>
        <v>n/a</v>
      </c>
      <c r="U205" s="8"/>
      <c r="V205" s="33">
        <f>-VLOOKUP($A205,'pl-data'!$A:$BR,8+V$3)</f>
        <v>0</v>
      </c>
      <c r="W205" s="33">
        <f>-VLOOKUP($A205,'pl-data'!$A:$BR,38+W$3)</f>
        <v>0</v>
      </c>
      <c r="X205" s="33">
        <f>-VLOOKUP($A205,'pl-data'!$A:$BR,23+X$3)</f>
        <v>0</v>
      </c>
      <c r="Y205" s="34" t="str">
        <f t="shared" si="329"/>
        <v>n/a</v>
      </c>
      <c r="Z205" s="34" t="str">
        <f t="shared" si="330"/>
        <v>n/a</v>
      </c>
      <c r="AA205" s="8"/>
      <c r="AB205" s="33">
        <f>-VLOOKUP($A205,'pl-data'!$A:$BR,8+AB$3)</f>
        <v>0</v>
      </c>
      <c r="AC205" s="33">
        <f>-VLOOKUP($A205,'pl-data'!$A:$BR,38+AC$3)</f>
        <v>0</v>
      </c>
      <c r="AD205" s="33">
        <f>-VLOOKUP($A205,'pl-data'!$A:$BR,23+AD$3)</f>
        <v>0</v>
      </c>
      <c r="AE205" s="34" t="str">
        <f t="shared" si="332"/>
        <v>n/a</v>
      </c>
      <c r="AF205" s="34" t="str">
        <f t="shared" si="333"/>
        <v>n/a</v>
      </c>
      <c r="AG205" s="8"/>
      <c r="AH205" s="33">
        <f>-VLOOKUP($A205,'pl-data'!$A:$BR,8+AH$3)</f>
        <v>0</v>
      </c>
      <c r="AI205" s="33">
        <f>-VLOOKUP($A205,'pl-data'!$A:$BR,38+AI$3)</f>
        <v>0</v>
      </c>
      <c r="AJ205" s="33">
        <f>-VLOOKUP($A205,'pl-data'!$A:$BR,23+AJ$3)</f>
        <v>0</v>
      </c>
      <c r="AK205" s="34" t="str">
        <f t="shared" si="335"/>
        <v>n/a</v>
      </c>
      <c r="AL205" s="34" t="str">
        <f t="shared" si="336"/>
        <v>n/a</v>
      </c>
      <c r="AM205" s="8"/>
      <c r="AN205" s="33">
        <f>-VLOOKUP($A205,'pl-data'!$A:$BR,8+AN$3)</f>
        <v>0</v>
      </c>
      <c r="AO205" s="33">
        <f>-VLOOKUP($A205,'pl-data'!$A:$BR,38+AO$3)</f>
        <v>0</v>
      </c>
      <c r="AP205" s="33">
        <f>-VLOOKUP($A205,'pl-data'!$A:$BR,23+AP$3)</f>
        <v>0</v>
      </c>
      <c r="AQ205" s="34" t="str">
        <f t="shared" si="338"/>
        <v>n/a</v>
      </c>
      <c r="AR205" s="34" t="str">
        <f t="shared" si="339"/>
        <v>n/a</v>
      </c>
      <c r="AS205" s="8"/>
      <c r="AT205" s="33">
        <f>-VLOOKUP($A205,'pl-data'!$A:$BR,8+AT$3)</f>
        <v>0</v>
      </c>
      <c r="AU205" s="33">
        <f>-VLOOKUP($A205,'pl-data'!$A:$BR,38+AU$3)</f>
        <v>0</v>
      </c>
      <c r="AV205" s="33">
        <f>-VLOOKUP($A205,'pl-data'!$A:$BR,23+AV$3)</f>
        <v>0</v>
      </c>
      <c r="AW205" s="34" t="str">
        <f t="shared" si="341"/>
        <v>n/a</v>
      </c>
      <c r="AX205" s="34" t="str">
        <f t="shared" si="342"/>
        <v>n/a</v>
      </c>
      <c r="AY205" s="8"/>
      <c r="AZ205" s="33">
        <f>-VLOOKUP($A205,'pl-data'!$A:$BR,8+AZ$3)</f>
        <v>0</v>
      </c>
      <c r="BA205" s="33">
        <f>-VLOOKUP($A205,'pl-data'!$A:$BR,38+BA$3)</f>
        <v>0</v>
      </c>
      <c r="BB205" s="33">
        <f>-VLOOKUP($A205,'pl-data'!$A:$BR,23+BB$3)</f>
        <v>0</v>
      </c>
      <c r="BC205" s="34" t="str">
        <f t="shared" si="344"/>
        <v>n/a</v>
      </c>
      <c r="BD205" s="34" t="str">
        <f t="shared" si="345"/>
        <v>n/a</v>
      </c>
      <c r="BE205" s="8"/>
      <c r="BF205" s="33">
        <f>-VLOOKUP($A205,'pl-data'!$A:$BR,8+BF$3)</f>
        <v>0</v>
      </c>
      <c r="BG205" s="33">
        <f>-VLOOKUP($A205,'pl-data'!$A:$BR,38+BG$3)</f>
        <v>0</v>
      </c>
      <c r="BH205" s="33">
        <f>-VLOOKUP($A205,'pl-data'!$A:$BR,23+BH$3)</f>
        <v>0</v>
      </c>
      <c r="BI205" s="34" t="str">
        <f t="shared" si="347"/>
        <v>n/a</v>
      </c>
      <c r="BJ205" s="34" t="str">
        <f t="shared" si="348"/>
        <v>n/a</v>
      </c>
      <c r="BK205" s="8"/>
      <c r="BL205" s="33">
        <f>-VLOOKUP($A205,'pl-data'!$A:$BR,8+BL$3)</f>
        <v>0</v>
      </c>
      <c r="BM205" s="33">
        <f>-VLOOKUP($A205,'pl-data'!$A:$BR,38+BM$3)</f>
        <v>0</v>
      </c>
      <c r="BN205" s="33">
        <f>-VLOOKUP($A205,'pl-data'!$A:$BR,23+BN$3)</f>
        <v>0</v>
      </c>
      <c r="BO205" s="34" t="str">
        <f t="shared" si="350"/>
        <v>n/a</v>
      </c>
      <c r="BP205" s="34" t="str">
        <f t="shared" si="351"/>
        <v>n/a</v>
      </c>
      <c r="BQ205" s="8"/>
      <c r="BR205" s="33">
        <f>-VLOOKUP($A205,'pl-data'!$A:$BR,8+BR$3)</f>
        <v>0</v>
      </c>
      <c r="BS205" s="33">
        <f>-VLOOKUP($A205,'pl-data'!$A:$BR,38+BS$3)</f>
        <v>0</v>
      </c>
      <c r="BT205" s="33">
        <f>-VLOOKUP($A205,'pl-data'!$A:$BR,23+BT$3)</f>
        <v>0</v>
      </c>
      <c r="BU205" s="34" t="str">
        <f t="shared" si="353"/>
        <v>n/a</v>
      </c>
      <c r="BV205" s="34" t="str">
        <f t="shared" si="354"/>
        <v>n/a</v>
      </c>
      <c r="BW205" s="8"/>
      <c r="BX205" s="33">
        <f t="shared" si="358"/>
        <v>0</v>
      </c>
      <c r="BY205" s="33">
        <f t="shared" si="359"/>
        <v>0</v>
      </c>
      <c r="BZ205" s="33">
        <f t="shared" si="360"/>
        <v>0</v>
      </c>
      <c r="CA205" s="34" t="str">
        <f t="shared" si="356"/>
        <v>n/a</v>
      </c>
      <c r="CB205" s="34" t="str">
        <f t="shared" si="357"/>
        <v>n/a</v>
      </c>
      <c r="CC205" s="8"/>
    </row>
    <row r="206" spans="1:81" hidden="1" outlineLevel="1" collapsed="1" x14ac:dyDescent="0.2">
      <c r="B206" s="13"/>
      <c r="C206" s="8"/>
      <c r="D206" s="54"/>
      <c r="E206" s="54"/>
      <c r="F206" s="54"/>
      <c r="G206" s="10"/>
      <c r="H206" s="10"/>
      <c r="I206" s="8"/>
      <c r="J206" s="54"/>
      <c r="K206" s="54"/>
      <c r="L206" s="54"/>
      <c r="M206" s="10"/>
      <c r="N206" s="10"/>
      <c r="O206" s="8"/>
      <c r="P206" s="54"/>
      <c r="Q206" s="54"/>
      <c r="R206" s="54"/>
      <c r="S206" s="10"/>
      <c r="T206" s="10"/>
      <c r="U206" s="8"/>
      <c r="V206" s="54"/>
      <c r="W206" s="54"/>
      <c r="X206" s="54"/>
      <c r="Y206" s="10"/>
      <c r="Z206" s="10"/>
      <c r="AA206" s="8"/>
      <c r="AB206" s="54"/>
      <c r="AC206" s="54"/>
      <c r="AD206" s="54"/>
      <c r="AE206" s="10"/>
      <c r="AF206" s="10"/>
      <c r="AG206" s="8"/>
      <c r="AH206" s="54"/>
      <c r="AI206" s="54"/>
      <c r="AJ206" s="54"/>
      <c r="AK206" s="10"/>
      <c r="AL206" s="10"/>
      <c r="AM206" s="8"/>
      <c r="AN206" s="54"/>
      <c r="AO206" s="54"/>
      <c r="AP206" s="54"/>
      <c r="AQ206" s="10"/>
      <c r="AR206" s="10"/>
      <c r="AS206" s="8"/>
      <c r="AT206" s="54"/>
      <c r="AU206" s="54"/>
      <c r="AV206" s="54"/>
      <c r="AW206" s="10"/>
      <c r="AX206" s="10"/>
      <c r="AY206" s="8"/>
      <c r="AZ206" s="54"/>
      <c r="BA206" s="54"/>
      <c r="BB206" s="54"/>
      <c r="BC206" s="10"/>
      <c r="BD206" s="10"/>
      <c r="BE206" s="8"/>
      <c r="BF206" s="54"/>
      <c r="BG206" s="54"/>
      <c r="BH206" s="54"/>
      <c r="BI206" s="10"/>
      <c r="BJ206" s="10"/>
      <c r="BK206" s="8"/>
      <c r="BL206" s="54"/>
      <c r="BM206" s="54"/>
      <c r="BN206" s="54"/>
      <c r="BO206" s="10"/>
      <c r="BP206" s="10"/>
      <c r="BQ206" s="8"/>
      <c r="BR206" s="54"/>
      <c r="BS206" s="54"/>
      <c r="BT206" s="54"/>
      <c r="BU206" s="10"/>
      <c r="BV206" s="10"/>
      <c r="BW206" s="8"/>
      <c r="BX206" s="54"/>
      <c r="BY206" s="54"/>
      <c r="BZ206" s="54"/>
      <c r="CA206" s="10"/>
      <c r="CB206" s="10"/>
      <c r="CC206" s="8"/>
    </row>
    <row r="207" spans="1:81" hidden="1" outlineLevel="1" x14ac:dyDescent="0.2">
      <c r="A207" s="49" t="s">
        <v>1833</v>
      </c>
      <c r="B207" s="13" t="s">
        <v>1833</v>
      </c>
      <c r="C207" s="8"/>
      <c r="D207" s="51">
        <f t="shared" ref="D207:F207" si="361">+SUM(D208:D216)</f>
        <v>0</v>
      </c>
      <c r="E207" s="51">
        <f t="shared" si="361"/>
        <v>0</v>
      </c>
      <c r="F207" s="51">
        <f t="shared" si="361"/>
        <v>0</v>
      </c>
      <c r="G207" s="34" t="str">
        <f t="shared" ref="G207:G215" si="362">IFERROR(F207/E207-1,"n/a")</f>
        <v>n/a</v>
      </c>
      <c r="H207" s="34" t="str">
        <f t="shared" ref="H207:H215" si="363">IFERROR(F207/D207-1,"n/a")</f>
        <v>n/a</v>
      </c>
      <c r="I207" s="8"/>
      <c r="J207" s="51">
        <f t="shared" ref="J207:L207" si="364">+SUM(J208:J216)</f>
        <v>0</v>
      </c>
      <c r="K207" s="51">
        <f t="shared" si="364"/>
        <v>0</v>
      </c>
      <c r="L207" s="51">
        <f t="shared" si="364"/>
        <v>0</v>
      </c>
      <c r="M207" s="34" t="str">
        <f t="shared" ref="M207:M215" si="365">IFERROR(L207/K207-1,"n/a")</f>
        <v>n/a</v>
      </c>
      <c r="N207" s="34" t="str">
        <f t="shared" ref="N207:N215" si="366">IFERROR(L207/J207-1,"n/a")</f>
        <v>n/a</v>
      </c>
      <c r="O207" s="8"/>
      <c r="P207" s="51">
        <f t="shared" ref="P207:R207" si="367">+SUM(P208:P216)</f>
        <v>0</v>
      </c>
      <c r="Q207" s="51">
        <f t="shared" si="367"/>
        <v>0</v>
      </c>
      <c r="R207" s="51">
        <f t="shared" si="367"/>
        <v>0</v>
      </c>
      <c r="S207" s="34" t="str">
        <f t="shared" ref="S207:S215" si="368">IFERROR(R207/Q207-1,"n/a")</f>
        <v>n/a</v>
      </c>
      <c r="T207" s="34" t="str">
        <f t="shared" ref="T207:T215" si="369">IFERROR(R207/P207-1,"n/a")</f>
        <v>n/a</v>
      </c>
      <c r="U207" s="8"/>
      <c r="V207" s="51">
        <f t="shared" ref="V207:X207" si="370">+SUM(V208:V216)</f>
        <v>0</v>
      </c>
      <c r="W207" s="51">
        <f t="shared" si="370"/>
        <v>0</v>
      </c>
      <c r="X207" s="51">
        <f t="shared" si="370"/>
        <v>0</v>
      </c>
      <c r="Y207" s="34" t="str">
        <f t="shared" ref="Y207:Y215" si="371">IFERROR(X207/W207-1,"n/a")</f>
        <v>n/a</v>
      </c>
      <c r="Z207" s="34" t="str">
        <f t="shared" ref="Z207:Z215" si="372">IFERROR(X207/V207-1,"n/a")</f>
        <v>n/a</v>
      </c>
      <c r="AA207" s="8"/>
      <c r="AB207" s="51">
        <f t="shared" ref="AB207:AD207" si="373">+SUM(AB208:AB216)</f>
        <v>0</v>
      </c>
      <c r="AC207" s="51">
        <f t="shared" si="373"/>
        <v>0</v>
      </c>
      <c r="AD207" s="51">
        <f t="shared" si="373"/>
        <v>0</v>
      </c>
      <c r="AE207" s="34" t="str">
        <f t="shared" ref="AE207:AE215" si="374">IFERROR(AD207/AC207-1,"n/a")</f>
        <v>n/a</v>
      </c>
      <c r="AF207" s="34" t="str">
        <f t="shared" ref="AF207:AF215" si="375">IFERROR(AD207/AB207-1,"n/a")</f>
        <v>n/a</v>
      </c>
      <c r="AG207" s="8"/>
      <c r="AH207" s="51">
        <f t="shared" ref="AH207:AJ207" si="376">+SUM(AH208:AH216)</f>
        <v>0</v>
      </c>
      <c r="AI207" s="51">
        <f t="shared" si="376"/>
        <v>0</v>
      </c>
      <c r="AJ207" s="51">
        <f t="shared" si="376"/>
        <v>0</v>
      </c>
      <c r="AK207" s="34" t="str">
        <f t="shared" ref="AK207:AK215" si="377">IFERROR(AJ207/AI207-1,"n/a")</f>
        <v>n/a</v>
      </c>
      <c r="AL207" s="34" t="str">
        <f t="shared" ref="AL207:AL215" si="378">IFERROR(AJ207/AH207-1,"n/a")</f>
        <v>n/a</v>
      </c>
      <c r="AM207" s="8"/>
      <c r="AN207" s="51">
        <f t="shared" ref="AN207:AP207" si="379">+SUM(AN208:AN216)</f>
        <v>0</v>
      </c>
      <c r="AO207" s="51">
        <f t="shared" si="379"/>
        <v>0</v>
      </c>
      <c r="AP207" s="51">
        <f t="shared" si="379"/>
        <v>0</v>
      </c>
      <c r="AQ207" s="34" t="str">
        <f t="shared" ref="AQ207:AQ215" si="380">IFERROR(AP207/AO207-1,"n/a")</f>
        <v>n/a</v>
      </c>
      <c r="AR207" s="34" t="str">
        <f t="shared" ref="AR207:AR215" si="381">IFERROR(AP207/AN207-1,"n/a")</f>
        <v>n/a</v>
      </c>
      <c r="AS207" s="8"/>
      <c r="AT207" s="51">
        <f t="shared" ref="AT207:AV207" si="382">+SUM(AT208:AT216)</f>
        <v>0</v>
      </c>
      <c r="AU207" s="51">
        <f t="shared" si="382"/>
        <v>0</v>
      </c>
      <c r="AV207" s="51">
        <f t="shared" si="382"/>
        <v>0</v>
      </c>
      <c r="AW207" s="34" t="str">
        <f t="shared" ref="AW207:AW215" si="383">IFERROR(AV207/AU207-1,"n/a")</f>
        <v>n/a</v>
      </c>
      <c r="AX207" s="34" t="str">
        <f t="shared" ref="AX207:AX215" si="384">IFERROR(AV207/AT207-1,"n/a")</f>
        <v>n/a</v>
      </c>
      <c r="AY207" s="8"/>
      <c r="AZ207" s="51">
        <f t="shared" ref="AZ207:BB207" si="385">+SUM(AZ208:AZ216)</f>
        <v>0</v>
      </c>
      <c r="BA207" s="51">
        <f t="shared" si="385"/>
        <v>0</v>
      </c>
      <c r="BB207" s="51">
        <f t="shared" si="385"/>
        <v>0</v>
      </c>
      <c r="BC207" s="34" t="str">
        <f t="shared" ref="BC207:BC215" si="386">IFERROR(BB207/BA207-1,"n/a")</f>
        <v>n/a</v>
      </c>
      <c r="BD207" s="34" t="str">
        <f t="shared" ref="BD207:BD215" si="387">IFERROR(BB207/AZ207-1,"n/a")</f>
        <v>n/a</v>
      </c>
      <c r="BE207" s="8"/>
      <c r="BF207" s="51">
        <f t="shared" ref="BF207:BH207" si="388">+SUM(BF208:BF216)</f>
        <v>0</v>
      </c>
      <c r="BG207" s="51">
        <f t="shared" si="388"/>
        <v>0</v>
      </c>
      <c r="BH207" s="51">
        <f t="shared" si="388"/>
        <v>0</v>
      </c>
      <c r="BI207" s="34" t="str">
        <f t="shared" ref="BI207:BI215" si="389">IFERROR(BH207/BG207-1,"n/a")</f>
        <v>n/a</v>
      </c>
      <c r="BJ207" s="34" t="str">
        <f t="shared" ref="BJ207:BJ215" si="390">IFERROR(BH207/BF207-1,"n/a")</f>
        <v>n/a</v>
      </c>
      <c r="BK207" s="8"/>
      <c r="BL207" s="51">
        <f t="shared" ref="BL207:BN207" si="391">+SUM(BL208:BL216)</f>
        <v>0</v>
      </c>
      <c r="BM207" s="51">
        <f t="shared" si="391"/>
        <v>0</v>
      </c>
      <c r="BN207" s="51">
        <f t="shared" si="391"/>
        <v>0</v>
      </c>
      <c r="BO207" s="34" t="str">
        <f t="shared" ref="BO207:BO215" si="392">IFERROR(BN207/BM207-1,"n/a")</f>
        <v>n/a</v>
      </c>
      <c r="BP207" s="34" t="str">
        <f t="shared" ref="BP207:BP215" si="393">IFERROR(BN207/BL207-1,"n/a")</f>
        <v>n/a</v>
      </c>
      <c r="BQ207" s="8"/>
      <c r="BR207" s="51">
        <f t="shared" ref="BR207:BT207" si="394">+SUM(BR208:BR216)</f>
        <v>0</v>
      </c>
      <c r="BS207" s="51">
        <f t="shared" si="394"/>
        <v>0</v>
      </c>
      <c r="BT207" s="51">
        <f t="shared" si="394"/>
        <v>0</v>
      </c>
      <c r="BU207" s="34" t="str">
        <f t="shared" ref="BU207:BU215" si="395">IFERROR(BT207/BS207-1,"n/a")</f>
        <v>n/a</v>
      </c>
      <c r="BV207" s="34" t="str">
        <f t="shared" ref="BV207:BV215" si="396">IFERROR(BT207/BR207-1,"n/a")</f>
        <v>n/a</v>
      </c>
      <c r="BW207" s="8"/>
      <c r="BX207" s="51">
        <f t="shared" ref="BX207:BZ207" si="397">+SUM(BX208:BX216)</f>
        <v>0</v>
      </c>
      <c r="BY207" s="51">
        <f t="shared" si="397"/>
        <v>0</v>
      </c>
      <c r="BZ207" s="51">
        <f t="shared" si="397"/>
        <v>0</v>
      </c>
      <c r="CA207" s="34" t="str">
        <f t="shared" ref="CA207:CA215" si="398">IFERROR(BZ207/BY207-1,"n/a")</f>
        <v>n/a</v>
      </c>
      <c r="CB207" s="34" t="str">
        <f t="shared" ref="CB207:CB215" si="399">IFERROR(BZ207/BX207-1,"n/a")</f>
        <v>n/a</v>
      </c>
      <c r="CC207" s="8"/>
    </row>
    <row r="208" spans="1:81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33">
        <f>-VLOOKUP($A208,'pl-data'!$A:$BR,8+D$3)</f>
        <v>0</v>
      </c>
      <c r="E208" s="33">
        <f>-VLOOKUP($A208,'pl-data'!$A:$BR,38+E$3)</f>
        <v>0</v>
      </c>
      <c r="F208" s="33">
        <f>-VLOOKUP($A208,'pl-data'!$A:$BR,23+F$3)</f>
        <v>0</v>
      </c>
      <c r="G208" s="34" t="str">
        <f t="shared" si="362"/>
        <v>n/a</v>
      </c>
      <c r="H208" s="34" t="str">
        <f t="shared" si="363"/>
        <v>n/a</v>
      </c>
      <c r="I208" s="8"/>
      <c r="J208" s="33">
        <f>-VLOOKUP($A208,'pl-data'!$A:$BR,8+J$3)</f>
        <v>0</v>
      </c>
      <c r="K208" s="33">
        <f>-VLOOKUP($A208,'pl-data'!$A:$BR,38+K$3)</f>
        <v>0</v>
      </c>
      <c r="L208" s="33">
        <f>-VLOOKUP($A208,'pl-data'!$A:$BR,23+L$3)</f>
        <v>0</v>
      </c>
      <c r="M208" s="34" t="str">
        <f t="shared" si="365"/>
        <v>n/a</v>
      </c>
      <c r="N208" s="34" t="str">
        <f t="shared" si="366"/>
        <v>n/a</v>
      </c>
      <c r="O208" s="8"/>
      <c r="P208" s="33">
        <f>-VLOOKUP($A208,'pl-data'!$A:$BR,8+P$3)</f>
        <v>0</v>
      </c>
      <c r="Q208" s="33">
        <f>-VLOOKUP($A208,'pl-data'!$A:$BR,38+Q$3)</f>
        <v>0</v>
      </c>
      <c r="R208" s="33">
        <f>-VLOOKUP($A208,'pl-data'!$A:$BR,23+R$3)</f>
        <v>0</v>
      </c>
      <c r="S208" s="34" t="str">
        <f t="shared" si="368"/>
        <v>n/a</v>
      </c>
      <c r="T208" s="34" t="str">
        <f t="shared" si="369"/>
        <v>n/a</v>
      </c>
      <c r="U208" s="8"/>
      <c r="V208" s="33">
        <f>-VLOOKUP($A208,'pl-data'!$A:$BR,8+V$3)</f>
        <v>0</v>
      </c>
      <c r="W208" s="33">
        <f>-VLOOKUP($A208,'pl-data'!$A:$BR,38+W$3)</f>
        <v>0</v>
      </c>
      <c r="X208" s="33">
        <f>-VLOOKUP($A208,'pl-data'!$A:$BR,23+X$3)</f>
        <v>0</v>
      </c>
      <c r="Y208" s="34" t="str">
        <f t="shared" si="371"/>
        <v>n/a</v>
      </c>
      <c r="Z208" s="34" t="str">
        <f t="shared" si="372"/>
        <v>n/a</v>
      </c>
      <c r="AA208" s="8"/>
      <c r="AB208" s="33">
        <f>-VLOOKUP($A208,'pl-data'!$A:$BR,8+AB$3)</f>
        <v>0</v>
      </c>
      <c r="AC208" s="33">
        <f>-VLOOKUP($A208,'pl-data'!$A:$BR,38+AC$3)</f>
        <v>0</v>
      </c>
      <c r="AD208" s="33">
        <f>-VLOOKUP($A208,'pl-data'!$A:$BR,23+AD$3)</f>
        <v>0</v>
      </c>
      <c r="AE208" s="34" t="str">
        <f t="shared" si="374"/>
        <v>n/a</v>
      </c>
      <c r="AF208" s="34" t="str">
        <f t="shared" si="375"/>
        <v>n/a</v>
      </c>
      <c r="AG208" s="8"/>
      <c r="AH208" s="33">
        <f>-VLOOKUP($A208,'pl-data'!$A:$BR,8+AH$3)</f>
        <v>0</v>
      </c>
      <c r="AI208" s="33">
        <f>-VLOOKUP($A208,'pl-data'!$A:$BR,38+AI$3)</f>
        <v>0</v>
      </c>
      <c r="AJ208" s="33">
        <f>-VLOOKUP($A208,'pl-data'!$A:$BR,23+AJ$3)</f>
        <v>0</v>
      </c>
      <c r="AK208" s="34" t="str">
        <f t="shared" si="377"/>
        <v>n/a</v>
      </c>
      <c r="AL208" s="34" t="str">
        <f t="shared" si="378"/>
        <v>n/a</v>
      </c>
      <c r="AM208" s="8"/>
      <c r="AN208" s="33">
        <f>-VLOOKUP($A208,'pl-data'!$A:$BR,8+AN$3)</f>
        <v>0</v>
      </c>
      <c r="AO208" s="33">
        <f>-VLOOKUP($A208,'pl-data'!$A:$BR,38+AO$3)</f>
        <v>0</v>
      </c>
      <c r="AP208" s="33">
        <f>-VLOOKUP($A208,'pl-data'!$A:$BR,23+AP$3)</f>
        <v>0</v>
      </c>
      <c r="AQ208" s="34" t="str">
        <f t="shared" si="380"/>
        <v>n/a</v>
      </c>
      <c r="AR208" s="34" t="str">
        <f t="shared" si="381"/>
        <v>n/a</v>
      </c>
      <c r="AS208" s="8"/>
      <c r="AT208" s="33">
        <f>-VLOOKUP($A208,'pl-data'!$A:$BR,8+AT$3)</f>
        <v>0</v>
      </c>
      <c r="AU208" s="33">
        <f>-VLOOKUP($A208,'pl-data'!$A:$BR,38+AU$3)</f>
        <v>0</v>
      </c>
      <c r="AV208" s="33">
        <f>-VLOOKUP($A208,'pl-data'!$A:$BR,23+AV$3)</f>
        <v>0</v>
      </c>
      <c r="AW208" s="34" t="str">
        <f t="shared" si="383"/>
        <v>n/a</v>
      </c>
      <c r="AX208" s="34" t="str">
        <f t="shared" si="384"/>
        <v>n/a</v>
      </c>
      <c r="AY208" s="8"/>
      <c r="AZ208" s="33">
        <f>-VLOOKUP($A208,'pl-data'!$A:$BR,8+AZ$3)</f>
        <v>0</v>
      </c>
      <c r="BA208" s="33">
        <f>-VLOOKUP($A208,'pl-data'!$A:$BR,38+BA$3)</f>
        <v>0</v>
      </c>
      <c r="BB208" s="33">
        <f>-VLOOKUP($A208,'pl-data'!$A:$BR,23+BB$3)</f>
        <v>0</v>
      </c>
      <c r="BC208" s="34" t="str">
        <f t="shared" si="386"/>
        <v>n/a</v>
      </c>
      <c r="BD208" s="34" t="str">
        <f t="shared" si="387"/>
        <v>n/a</v>
      </c>
      <c r="BE208" s="8"/>
      <c r="BF208" s="33">
        <f>-VLOOKUP($A208,'pl-data'!$A:$BR,8+BF$3)</f>
        <v>0</v>
      </c>
      <c r="BG208" s="33">
        <f>-VLOOKUP($A208,'pl-data'!$A:$BR,38+BG$3)</f>
        <v>0</v>
      </c>
      <c r="BH208" s="33">
        <f>-VLOOKUP($A208,'pl-data'!$A:$BR,23+BH$3)</f>
        <v>0</v>
      </c>
      <c r="BI208" s="34" t="str">
        <f t="shared" si="389"/>
        <v>n/a</v>
      </c>
      <c r="BJ208" s="34" t="str">
        <f t="shared" si="390"/>
        <v>n/a</v>
      </c>
      <c r="BK208" s="8"/>
      <c r="BL208" s="33">
        <f>-VLOOKUP($A208,'pl-data'!$A:$BR,8+BL$3)</f>
        <v>0</v>
      </c>
      <c r="BM208" s="33">
        <f>-VLOOKUP($A208,'pl-data'!$A:$BR,38+BM$3)</f>
        <v>0</v>
      </c>
      <c r="BN208" s="33">
        <f>-VLOOKUP($A208,'pl-data'!$A:$BR,23+BN$3)</f>
        <v>0</v>
      </c>
      <c r="BO208" s="34" t="str">
        <f t="shared" si="392"/>
        <v>n/a</v>
      </c>
      <c r="BP208" s="34" t="str">
        <f t="shared" si="393"/>
        <v>n/a</v>
      </c>
      <c r="BQ208" s="8"/>
      <c r="BR208" s="33">
        <f>-VLOOKUP($A208,'pl-data'!$A:$BR,8+BR$3)</f>
        <v>0</v>
      </c>
      <c r="BS208" s="33">
        <f>-VLOOKUP($A208,'pl-data'!$A:$BR,38+BS$3)</f>
        <v>0</v>
      </c>
      <c r="BT208" s="33">
        <f>-VLOOKUP($A208,'pl-data'!$A:$BR,23+BT$3)</f>
        <v>0</v>
      </c>
      <c r="BU208" s="34" t="str">
        <f t="shared" si="395"/>
        <v>n/a</v>
      </c>
      <c r="BV208" s="34" t="str">
        <f t="shared" si="396"/>
        <v>n/a</v>
      </c>
      <c r="BW208" s="8"/>
      <c r="BX208" s="33">
        <f t="shared" ref="BX208:BX215" si="400">+BR208+BL208+BF208+AZ208+AT208+AN208+AH208+AB208+V208+P208+J208+D208</f>
        <v>0</v>
      </c>
      <c r="BY208" s="33">
        <f t="shared" ref="BY208:BY215" si="401">+BS208+BM208+BG208+BA208+AU208+AO208+AI208+AC208+W208+Q208+K208+E208</f>
        <v>0</v>
      </c>
      <c r="BZ208" s="33">
        <f t="shared" ref="BZ208:BZ215" si="402">+BT208+BN208+BH208+BB208+AV208+AP208+AJ208+AD208+X208+R208+L208+F208</f>
        <v>0</v>
      </c>
      <c r="CA208" s="34" t="str">
        <f t="shared" si="398"/>
        <v>n/a</v>
      </c>
      <c r="CB208" s="34" t="str">
        <f t="shared" si="399"/>
        <v>n/a</v>
      </c>
      <c r="CC208" s="8"/>
    </row>
    <row r="209" spans="1:82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33">
        <f>-VLOOKUP($A209,'pl-data'!$A:$BR,8+D$3)</f>
        <v>0</v>
      </c>
      <c r="E209" s="33">
        <f>-VLOOKUP($A209,'pl-data'!$A:$BR,38+E$3)</f>
        <v>0</v>
      </c>
      <c r="F209" s="33">
        <f>-VLOOKUP($A209,'pl-data'!$A:$BR,23+F$3)</f>
        <v>0</v>
      </c>
      <c r="G209" s="34" t="str">
        <f t="shared" si="362"/>
        <v>n/a</v>
      </c>
      <c r="H209" s="34" t="str">
        <f t="shared" si="363"/>
        <v>n/a</v>
      </c>
      <c r="I209" s="8"/>
      <c r="J209" s="33">
        <f>-VLOOKUP($A209,'pl-data'!$A:$BR,8+J$3)</f>
        <v>0</v>
      </c>
      <c r="K209" s="33">
        <f>-VLOOKUP($A209,'pl-data'!$A:$BR,38+K$3)</f>
        <v>0</v>
      </c>
      <c r="L209" s="33">
        <f>-VLOOKUP($A209,'pl-data'!$A:$BR,23+L$3)</f>
        <v>0</v>
      </c>
      <c r="M209" s="34" t="str">
        <f t="shared" si="365"/>
        <v>n/a</v>
      </c>
      <c r="N209" s="34" t="str">
        <f t="shared" si="366"/>
        <v>n/a</v>
      </c>
      <c r="O209" s="8"/>
      <c r="P209" s="33">
        <f>-VLOOKUP($A209,'pl-data'!$A:$BR,8+P$3)</f>
        <v>0</v>
      </c>
      <c r="Q209" s="33">
        <f>-VLOOKUP($A209,'pl-data'!$A:$BR,38+Q$3)</f>
        <v>0</v>
      </c>
      <c r="R209" s="33">
        <f>-VLOOKUP($A209,'pl-data'!$A:$BR,23+R$3)</f>
        <v>0</v>
      </c>
      <c r="S209" s="34" t="str">
        <f t="shared" si="368"/>
        <v>n/a</v>
      </c>
      <c r="T209" s="34" t="str">
        <f t="shared" si="369"/>
        <v>n/a</v>
      </c>
      <c r="U209" s="8"/>
      <c r="V209" s="33">
        <f>-VLOOKUP($A209,'pl-data'!$A:$BR,8+V$3)</f>
        <v>0</v>
      </c>
      <c r="W209" s="33">
        <f>-VLOOKUP($A209,'pl-data'!$A:$BR,38+W$3)</f>
        <v>0</v>
      </c>
      <c r="X209" s="33">
        <f>-VLOOKUP($A209,'pl-data'!$A:$BR,23+X$3)</f>
        <v>0</v>
      </c>
      <c r="Y209" s="34" t="str">
        <f t="shared" si="371"/>
        <v>n/a</v>
      </c>
      <c r="Z209" s="34" t="str">
        <f t="shared" si="372"/>
        <v>n/a</v>
      </c>
      <c r="AA209" s="8"/>
      <c r="AB209" s="33">
        <f>-VLOOKUP($A209,'pl-data'!$A:$BR,8+AB$3)</f>
        <v>0</v>
      </c>
      <c r="AC209" s="33">
        <f>-VLOOKUP($A209,'pl-data'!$A:$BR,38+AC$3)</f>
        <v>0</v>
      </c>
      <c r="AD209" s="33">
        <f>-VLOOKUP($A209,'pl-data'!$A:$BR,23+AD$3)</f>
        <v>0</v>
      </c>
      <c r="AE209" s="34" t="str">
        <f t="shared" si="374"/>
        <v>n/a</v>
      </c>
      <c r="AF209" s="34" t="str">
        <f t="shared" si="375"/>
        <v>n/a</v>
      </c>
      <c r="AG209" s="8"/>
      <c r="AH209" s="33">
        <f>-VLOOKUP($A209,'pl-data'!$A:$BR,8+AH$3)</f>
        <v>0</v>
      </c>
      <c r="AI209" s="33">
        <f>-VLOOKUP($A209,'pl-data'!$A:$BR,38+AI$3)</f>
        <v>0</v>
      </c>
      <c r="AJ209" s="33">
        <f>-VLOOKUP($A209,'pl-data'!$A:$BR,23+AJ$3)</f>
        <v>0</v>
      </c>
      <c r="AK209" s="34" t="str">
        <f t="shared" si="377"/>
        <v>n/a</v>
      </c>
      <c r="AL209" s="34" t="str">
        <f t="shared" si="378"/>
        <v>n/a</v>
      </c>
      <c r="AM209" s="8"/>
      <c r="AN209" s="33">
        <f>-VLOOKUP($A209,'pl-data'!$A:$BR,8+AN$3)</f>
        <v>0</v>
      </c>
      <c r="AO209" s="33">
        <f>-VLOOKUP($A209,'pl-data'!$A:$BR,38+AO$3)</f>
        <v>0</v>
      </c>
      <c r="AP209" s="33">
        <f>-VLOOKUP($A209,'pl-data'!$A:$BR,23+AP$3)</f>
        <v>0</v>
      </c>
      <c r="AQ209" s="34" t="str">
        <f t="shared" si="380"/>
        <v>n/a</v>
      </c>
      <c r="AR209" s="34" t="str">
        <f t="shared" si="381"/>
        <v>n/a</v>
      </c>
      <c r="AS209" s="8"/>
      <c r="AT209" s="33">
        <f>-VLOOKUP($A209,'pl-data'!$A:$BR,8+AT$3)</f>
        <v>0</v>
      </c>
      <c r="AU209" s="33">
        <f>-VLOOKUP($A209,'pl-data'!$A:$BR,38+AU$3)</f>
        <v>0</v>
      </c>
      <c r="AV209" s="33">
        <f>-VLOOKUP($A209,'pl-data'!$A:$BR,23+AV$3)</f>
        <v>0</v>
      </c>
      <c r="AW209" s="34" t="str">
        <f t="shared" si="383"/>
        <v>n/a</v>
      </c>
      <c r="AX209" s="34" t="str">
        <f t="shared" si="384"/>
        <v>n/a</v>
      </c>
      <c r="AY209" s="8"/>
      <c r="AZ209" s="33">
        <f>-VLOOKUP($A209,'pl-data'!$A:$BR,8+AZ$3)</f>
        <v>0</v>
      </c>
      <c r="BA209" s="33">
        <f>-VLOOKUP($A209,'pl-data'!$A:$BR,38+BA$3)</f>
        <v>0</v>
      </c>
      <c r="BB209" s="33">
        <f>-VLOOKUP($A209,'pl-data'!$A:$BR,23+BB$3)</f>
        <v>0</v>
      </c>
      <c r="BC209" s="34" t="str">
        <f t="shared" si="386"/>
        <v>n/a</v>
      </c>
      <c r="BD209" s="34" t="str">
        <f t="shared" si="387"/>
        <v>n/a</v>
      </c>
      <c r="BE209" s="8"/>
      <c r="BF209" s="33">
        <f>-VLOOKUP($A209,'pl-data'!$A:$BR,8+BF$3)</f>
        <v>0</v>
      </c>
      <c r="BG209" s="33">
        <f>-VLOOKUP($A209,'pl-data'!$A:$BR,38+BG$3)</f>
        <v>0</v>
      </c>
      <c r="BH209" s="33">
        <f>-VLOOKUP($A209,'pl-data'!$A:$BR,23+BH$3)</f>
        <v>0</v>
      </c>
      <c r="BI209" s="34" t="str">
        <f t="shared" si="389"/>
        <v>n/a</v>
      </c>
      <c r="BJ209" s="34" t="str">
        <f t="shared" si="390"/>
        <v>n/a</v>
      </c>
      <c r="BK209" s="8"/>
      <c r="BL209" s="33">
        <f>-VLOOKUP($A209,'pl-data'!$A:$BR,8+BL$3)</f>
        <v>0</v>
      </c>
      <c r="BM209" s="33">
        <f>-VLOOKUP($A209,'pl-data'!$A:$BR,38+BM$3)</f>
        <v>0</v>
      </c>
      <c r="BN209" s="33">
        <f>-VLOOKUP($A209,'pl-data'!$A:$BR,23+BN$3)</f>
        <v>0</v>
      </c>
      <c r="BO209" s="34" t="str">
        <f t="shared" si="392"/>
        <v>n/a</v>
      </c>
      <c r="BP209" s="34" t="str">
        <f t="shared" si="393"/>
        <v>n/a</v>
      </c>
      <c r="BQ209" s="8"/>
      <c r="BR209" s="33">
        <f>-VLOOKUP($A209,'pl-data'!$A:$BR,8+BR$3)</f>
        <v>0</v>
      </c>
      <c r="BS209" s="33">
        <f>-VLOOKUP($A209,'pl-data'!$A:$BR,38+BS$3)</f>
        <v>0</v>
      </c>
      <c r="BT209" s="33">
        <f>-VLOOKUP($A209,'pl-data'!$A:$BR,23+BT$3)</f>
        <v>0</v>
      </c>
      <c r="BU209" s="34" t="str">
        <f t="shared" si="395"/>
        <v>n/a</v>
      </c>
      <c r="BV209" s="34" t="str">
        <f t="shared" si="396"/>
        <v>n/a</v>
      </c>
      <c r="BW209" s="8"/>
      <c r="BX209" s="33">
        <f t="shared" si="400"/>
        <v>0</v>
      </c>
      <c r="BY209" s="33">
        <f t="shared" si="401"/>
        <v>0</v>
      </c>
      <c r="BZ209" s="33">
        <f t="shared" si="402"/>
        <v>0</v>
      </c>
      <c r="CA209" s="34" t="str">
        <f t="shared" si="398"/>
        <v>n/a</v>
      </c>
      <c r="CB209" s="34" t="str">
        <f t="shared" si="399"/>
        <v>n/a</v>
      </c>
      <c r="CC209" s="8"/>
    </row>
    <row r="210" spans="1:82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33">
        <f>-VLOOKUP($A210,'pl-data'!$A:$BR,8+D$3)</f>
        <v>0</v>
      </c>
      <c r="E210" s="33">
        <f>-VLOOKUP($A210,'pl-data'!$A:$BR,38+E$3)</f>
        <v>0</v>
      </c>
      <c r="F210" s="33">
        <f>-VLOOKUP($A210,'pl-data'!$A:$BR,23+F$3)</f>
        <v>0</v>
      </c>
      <c r="G210" s="34" t="str">
        <f t="shared" si="362"/>
        <v>n/a</v>
      </c>
      <c r="H210" s="34" t="str">
        <f t="shared" si="363"/>
        <v>n/a</v>
      </c>
      <c r="I210" s="8"/>
      <c r="J210" s="33">
        <f>-VLOOKUP($A210,'pl-data'!$A:$BR,8+J$3)</f>
        <v>0</v>
      </c>
      <c r="K210" s="33">
        <f>-VLOOKUP($A210,'pl-data'!$A:$BR,38+K$3)</f>
        <v>0</v>
      </c>
      <c r="L210" s="33">
        <f>-VLOOKUP($A210,'pl-data'!$A:$BR,23+L$3)</f>
        <v>0</v>
      </c>
      <c r="M210" s="34" t="str">
        <f t="shared" si="365"/>
        <v>n/a</v>
      </c>
      <c r="N210" s="34" t="str">
        <f t="shared" si="366"/>
        <v>n/a</v>
      </c>
      <c r="O210" s="8"/>
      <c r="P210" s="33">
        <f>-VLOOKUP($A210,'pl-data'!$A:$BR,8+P$3)</f>
        <v>0</v>
      </c>
      <c r="Q210" s="33">
        <f>-VLOOKUP($A210,'pl-data'!$A:$BR,38+Q$3)</f>
        <v>0</v>
      </c>
      <c r="R210" s="33">
        <f>-VLOOKUP($A210,'pl-data'!$A:$BR,23+R$3)</f>
        <v>0</v>
      </c>
      <c r="S210" s="34" t="str">
        <f t="shared" si="368"/>
        <v>n/a</v>
      </c>
      <c r="T210" s="34" t="str">
        <f t="shared" si="369"/>
        <v>n/a</v>
      </c>
      <c r="U210" s="8"/>
      <c r="V210" s="33">
        <f>-VLOOKUP($A210,'pl-data'!$A:$BR,8+V$3)</f>
        <v>0</v>
      </c>
      <c r="W210" s="33">
        <f>-VLOOKUP($A210,'pl-data'!$A:$BR,38+W$3)</f>
        <v>0</v>
      </c>
      <c r="X210" s="33">
        <f>-VLOOKUP($A210,'pl-data'!$A:$BR,23+X$3)</f>
        <v>0</v>
      </c>
      <c r="Y210" s="34" t="str">
        <f t="shared" si="371"/>
        <v>n/a</v>
      </c>
      <c r="Z210" s="34" t="str">
        <f t="shared" si="372"/>
        <v>n/a</v>
      </c>
      <c r="AA210" s="8"/>
      <c r="AB210" s="33">
        <f>-VLOOKUP($A210,'pl-data'!$A:$BR,8+AB$3)</f>
        <v>0</v>
      </c>
      <c r="AC210" s="33">
        <f>-VLOOKUP($A210,'pl-data'!$A:$BR,38+AC$3)</f>
        <v>0</v>
      </c>
      <c r="AD210" s="33">
        <f>-VLOOKUP($A210,'pl-data'!$A:$BR,23+AD$3)</f>
        <v>0</v>
      </c>
      <c r="AE210" s="34" t="str">
        <f t="shared" si="374"/>
        <v>n/a</v>
      </c>
      <c r="AF210" s="34" t="str">
        <f t="shared" si="375"/>
        <v>n/a</v>
      </c>
      <c r="AG210" s="8"/>
      <c r="AH210" s="33">
        <f>-VLOOKUP($A210,'pl-data'!$A:$BR,8+AH$3)</f>
        <v>0</v>
      </c>
      <c r="AI210" s="33">
        <f>-VLOOKUP($A210,'pl-data'!$A:$BR,38+AI$3)</f>
        <v>0</v>
      </c>
      <c r="AJ210" s="33">
        <f>-VLOOKUP($A210,'pl-data'!$A:$BR,23+AJ$3)</f>
        <v>0</v>
      </c>
      <c r="AK210" s="34" t="str">
        <f t="shared" si="377"/>
        <v>n/a</v>
      </c>
      <c r="AL210" s="34" t="str">
        <f t="shared" si="378"/>
        <v>n/a</v>
      </c>
      <c r="AM210" s="8"/>
      <c r="AN210" s="33">
        <f>-VLOOKUP($A210,'pl-data'!$A:$BR,8+AN$3)</f>
        <v>0</v>
      </c>
      <c r="AO210" s="33">
        <f>-VLOOKUP($A210,'pl-data'!$A:$BR,38+AO$3)</f>
        <v>0</v>
      </c>
      <c r="AP210" s="33">
        <f>-VLOOKUP($A210,'pl-data'!$A:$BR,23+AP$3)</f>
        <v>0</v>
      </c>
      <c r="AQ210" s="34" t="str">
        <f t="shared" si="380"/>
        <v>n/a</v>
      </c>
      <c r="AR210" s="34" t="str">
        <f t="shared" si="381"/>
        <v>n/a</v>
      </c>
      <c r="AS210" s="8"/>
      <c r="AT210" s="33">
        <f>-VLOOKUP($A210,'pl-data'!$A:$BR,8+AT$3)</f>
        <v>0</v>
      </c>
      <c r="AU210" s="33">
        <f>-VLOOKUP($A210,'pl-data'!$A:$BR,38+AU$3)</f>
        <v>0</v>
      </c>
      <c r="AV210" s="33">
        <f>-VLOOKUP($A210,'pl-data'!$A:$BR,23+AV$3)</f>
        <v>0</v>
      </c>
      <c r="AW210" s="34" t="str">
        <f t="shared" si="383"/>
        <v>n/a</v>
      </c>
      <c r="AX210" s="34" t="str">
        <f t="shared" si="384"/>
        <v>n/a</v>
      </c>
      <c r="AY210" s="8"/>
      <c r="AZ210" s="33">
        <f>-VLOOKUP($A210,'pl-data'!$A:$BR,8+AZ$3)</f>
        <v>0</v>
      </c>
      <c r="BA210" s="33">
        <f>-VLOOKUP($A210,'pl-data'!$A:$BR,38+BA$3)</f>
        <v>0</v>
      </c>
      <c r="BB210" s="33">
        <f>-VLOOKUP($A210,'pl-data'!$A:$BR,23+BB$3)</f>
        <v>0</v>
      </c>
      <c r="BC210" s="34" t="str">
        <f t="shared" si="386"/>
        <v>n/a</v>
      </c>
      <c r="BD210" s="34" t="str">
        <f t="shared" si="387"/>
        <v>n/a</v>
      </c>
      <c r="BE210" s="8"/>
      <c r="BF210" s="33">
        <f>-VLOOKUP($A210,'pl-data'!$A:$BR,8+BF$3)</f>
        <v>0</v>
      </c>
      <c r="BG210" s="33">
        <f>-VLOOKUP($A210,'pl-data'!$A:$BR,38+BG$3)</f>
        <v>0</v>
      </c>
      <c r="BH210" s="33">
        <f>-VLOOKUP($A210,'pl-data'!$A:$BR,23+BH$3)</f>
        <v>0</v>
      </c>
      <c r="BI210" s="34" t="str">
        <f t="shared" si="389"/>
        <v>n/a</v>
      </c>
      <c r="BJ210" s="34" t="str">
        <f t="shared" si="390"/>
        <v>n/a</v>
      </c>
      <c r="BK210" s="8"/>
      <c r="BL210" s="33">
        <f>-VLOOKUP($A210,'pl-data'!$A:$BR,8+BL$3)</f>
        <v>0</v>
      </c>
      <c r="BM210" s="33">
        <f>-VLOOKUP($A210,'pl-data'!$A:$BR,38+BM$3)</f>
        <v>0</v>
      </c>
      <c r="BN210" s="33">
        <f>-VLOOKUP($A210,'pl-data'!$A:$BR,23+BN$3)</f>
        <v>0</v>
      </c>
      <c r="BO210" s="34" t="str">
        <f t="shared" si="392"/>
        <v>n/a</v>
      </c>
      <c r="BP210" s="34" t="str">
        <f t="shared" si="393"/>
        <v>n/a</v>
      </c>
      <c r="BQ210" s="8"/>
      <c r="BR210" s="33">
        <f>-VLOOKUP($A210,'pl-data'!$A:$BR,8+BR$3)</f>
        <v>0</v>
      </c>
      <c r="BS210" s="33">
        <f>-VLOOKUP($A210,'pl-data'!$A:$BR,38+BS$3)</f>
        <v>0</v>
      </c>
      <c r="BT210" s="33">
        <f>-VLOOKUP($A210,'pl-data'!$A:$BR,23+BT$3)</f>
        <v>0</v>
      </c>
      <c r="BU210" s="34" t="str">
        <f t="shared" si="395"/>
        <v>n/a</v>
      </c>
      <c r="BV210" s="34" t="str">
        <f t="shared" si="396"/>
        <v>n/a</v>
      </c>
      <c r="BW210" s="8"/>
      <c r="BX210" s="33">
        <f t="shared" si="400"/>
        <v>0</v>
      </c>
      <c r="BY210" s="33">
        <f t="shared" si="401"/>
        <v>0</v>
      </c>
      <c r="BZ210" s="33">
        <f t="shared" si="402"/>
        <v>0</v>
      </c>
      <c r="CA210" s="34" t="str">
        <f t="shared" si="398"/>
        <v>n/a</v>
      </c>
      <c r="CB210" s="34" t="str">
        <f t="shared" si="399"/>
        <v>n/a</v>
      </c>
      <c r="CC210" s="8"/>
    </row>
    <row r="211" spans="1:82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33">
        <f>-VLOOKUP($A211,'pl-data'!$A:$BR,8+D$3)</f>
        <v>0</v>
      </c>
      <c r="E211" s="33">
        <f>-VLOOKUP($A211,'pl-data'!$A:$BR,38+E$3)</f>
        <v>0</v>
      </c>
      <c r="F211" s="33">
        <f>-VLOOKUP($A211,'pl-data'!$A:$BR,23+F$3)</f>
        <v>0</v>
      </c>
      <c r="G211" s="34" t="str">
        <f t="shared" si="362"/>
        <v>n/a</v>
      </c>
      <c r="H211" s="34" t="str">
        <f t="shared" si="363"/>
        <v>n/a</v>
      </c>
      <c r="I211" s="8"/>
      <c r="J211" s="33">
        <f>-VLOOKUP($A211,'pl-data'!$A:$BR,8+J$3)</f>
        <v>0</v>
      </c>
      <c r="K211" s="33">
        <f>-VLOOKUP($A211,'pl-data'!$A:$BR,38+K$3)</f>
        <v>0</v>
      </c>
      <c r="L211" s="33">
        <f>-VLOOKUP($A211,'pl-data'!$A:$BR,23+L$3)</f>
        <v>0</v>
      </c>
      <c r="M211" s="34" t="str">
        <f t="shared" si="365"/>
        <v>n/a</v>
      </c>
      <c r="N211" s="34" t="str">
        <f t="shared" si="366"/>
        <v>n/a</v>
      </c>
      <c r="O211" s="8"/>
      <c r="P211" s="33">
        <f>-VLOOKUP($A211,'pl-data'!$A:$BR,8+P$3)</f>
        <v>0</v>
      </c>
      <c r="Q211" s="33">
        <f>-VLOOKUP($A211,'pl-data'!$A:$BR,38+Q$3)</f>
        <v>0</v>
      </c>
      <c r="R211" s="33">
        <f>-VLOOKUP($A211,'pl-data'!$A:$BR,23+R$3)</f>
        <v>0</v>
      </c>
      <c r="S211" s="34" t="str">
        <f t="shared" si="368"/>
        <v>n/a</v>
      </c>
      <c r="T211" s="34" t="str">
        <f t="shared" si="369"/>
        <v>n/a</v>
      </c>
      <c r="U211" s="8"/>
      <c r="V211" s="33">
        <f>-VLOOKUP($A211,'pl-data'!$A:$BR,8+V$3)</f>
        <v>0</v>
      </c>
      <c r="W211" s="33">
        <f>-VLOOKUP($A211,'pl-data'!$A:$BR,38+W$3)</f>
        <v>0</v>
      </c>
      <c r="X211" s="33">
        <f>-VLOOKUP($A211,'pl-data'!$A:$BR,23+X$3)</f>
        <v>0</v>
      </c>
      <c r="Y211" s="34" t="str">
        <f t="shared" si="371"/>
        <v>n/a</v>
      </c>
      <c r="Z211" s="34" t="str">
        <f t="shared" si="372"/>
        <v>n/a</v>
      </c>
      <c r="AA211" s="8"/>
      <c r="AB211" s="33">
        <f>-VLOOKUP($A211,'pl-data'!$A:$BR,8+AB$3)</f>
        <v>0</v>
      </c>
      <c r="AC211" s="33">
        <f>-VLOOKUP($A211,'pl-data'!$A:$BR,38+AC$3)</f>
        <v>0</v>
      </c>
      <c r="AD211" s="33">
        <f>-VLOOKUP($A211,'pl-data'!$A:$BR,23+AD$3)</f>
        <v>0</v>
      </c>
      <c r="AE211" s="34" t="str">
        <f t="shared" si="374"/>
        <v>n/a</v>
      </c>
      <c r="AF211" s="34" t="str">
        <f t="shared" si="375"/>
        <v>n/a</v>
      </c>
      <c r="AG211" s="8"/>
      <c r="AH211" s="33">
        <f>-VLOOKUP($A211,'pl-data'!$A:$BR,8+AH$3)</f>
        <v>0</v>
      </c>
      <c r="AI211" s="33">
        <f>-VLOOKUP($A211,'pl-data'!$A:$BR,38+AI$3)</f>
        <v>0</v>
      </c>
      <c r="AJ211" s="33">
        <f>-VLOOKUP($A211,'pl-data'!$A:$BR,23+AJ$3)</f>
        <v>0</v>
      </c>
      <c r="AK211" s="34" t="str">
        <f t="shared" si="377"/>
        <v>n/a</v>
      </c>
      <c r="AL211" s="34" t="str">
        <f t="shared" si="378"/>
        <v>n/a</v>
      </c>
      <c r="AM211" s="8"/>
      <c r="AN211" s="33">
        <f>-VLOOKUP($A211,'pl-data'!$A:$BR,8+AN$3)</f>
        <v>0</v>
      </c>
      <c r="AO211" s="33">
        <f>-VLOOKUP($A211,'pl-data'!$A:$BR,38+AO$3)</f>
        <v>0</v>
      </c>
      <c r="AP211" s="33">
        <f>-VLOOKUP($A211,'pl-data'!$A:$BR,23+AP$3)</f>
        <v>0</v>
      </c>
      <c r="AQ211" s="34" t="str">
        <f t="shared" si="380"/>
        <v>n/a</v>
      </c>
      <c r="AR211" s="34" t="str">
        <f t="shared" si="381"/>
        <v>n/a</v>
      </c>
      <c r="AS211" s="8"/>
      <c r="AT211" s="33">
        <f>-VLOOKUP($A211,'pl-data'!$A:$BR,8+AT$3)</f>
        <v>0</v>
      </c>
      <c r="AU211" s="33">
        <f>-VLOOKUP($A211,'pl-data'!$A:$BR,38+AU$3)</f>
        <v>0</v>
      </c>
      <c r="AV211" s="33">
        <f>-VLOOKUP($A211,'pl-data'!$A:$BR,23+AV$3)</f>
        <v>0</v>
      </c>
      <c r="AW211" s="34" t="str">
        <f t="shared" si="383"/>
        <v>n/a</v>
      </c>
      <c r="AX211" s="34" t="str">
        <f t="shared" si="384"/>
        <v>n/a</v>
      </c>
      <c r="AY211" s="8"/>
      <c r="AZ211" s="33">
        <f>-VLOOKUP($A211,'pl-data'!$A:$BR,8+AZ$3)</f>
        <v>0</v>
      </c>
      <c r="BA211" s="33">
        <f>-VLOOKUP($A211,'pl-data'!$A:$BR,38+BA$3)</f>
        <v>0</v>
      </c>
      <c r="BB211" s="33">
        <f>-VLOOKUP($A211,'pl-data'!$A:$BR,23+BB$3)</f>
        <v>0</v>
      </c>
      <c r="BC211" s="34" t="str">
        <f t="shared" si="386"/>
        <v>n/a</v>
      </c>
      <c r="BD211" s="34" t="str">
        <f t="shared" si="387"/>
        <v>n/a</v>
      </c>
      <c r="BE211" s="8"/>
      <c r="BF211" s="33">
        <f>-VLOOKUP($A211,'pl-data'!$A:$BR,8+BF$3)</f>
        <v>0</v>
      </c>
      <c r="BG211" s="33">
        <f>-VLOOKUP($A211,'pl-data'!$A:$BR,38+BG$3)</f>
        <v>0</v>
      </c>
      <c r="BH211" s="33">
        <f>-VLOOKUP($A211,'pl-data'!$A:$BR,23+BH$3)</f>
        <v>0</v>
      </c>
      <c r="BI211" s="34" t="str">
        <f t="shared" si="389"/>
        <v>n/a</v>
      </c>
      <c r="BJ211" s="34" t="str">
        <f t="shared" si="390"/>
        <v>n/a</v>
      </c>
      <c r="BK211" s="8"/>
      <c r="BL211" s="33">
        <f>-VLOOKUP($A211,'pl-data'!$A:$BR,8+BL$3)</f>
        <v>0</v>
      </c>
      <c r="BM211" s="33">
        <f>-VLOOKUP($A211,'pl-data'!$A:$BR,38+BM$3)</f>
        <v>0</v>
      </c>
      <c r="BN211" s="33">
        <f>-VLOOKUP($A211,'pl-data'!$A:$BR,23+BN$3)</f>
        <v>0</v>
      </c>
      <c r="BO211" s="34" t="str">
        <f t="shared" si="392"/>
        <v>n/a</v>
      </c>
      <c r="BP211" s="34" t="str">
        <f t="shared" si="393"/>
        <v>n/a</v>
      </c>
      <c r="BQ211" s="8"/>
      <c r="BR211" s="33">
        <f>-VLOOKUP($A211,'pl-data'!$A:$BR,8+BR$3)</f>
        <v>0</v>
      </c>
      <c r="BS211" s="33">
        <f>-VLOOKUP($A211,'pl-data'!$A:$BR,38+BS$3)</f>
        <v>0</v>
      </c>
      <c r="BT211" s="33">
        <f>-VLOOKUP($A211,'pl-data'!$A:$BR,23+BT$3)</f>
        <v>0</v>
      </c>
      <c r="BU211" s="34" t="str">
        <f t="shared" si="395"/>
        <v>n/a</v>
      </c>
      <c r="BV211" s="34" t="str">
        <f t="shared" si="396"/>
        <v>n/a</v>
      </c>
      <c r="BW211" s="8"/>
      <c r="BX211" s="33">
        <f t="shared" si="400"/>
        <v>0</v>
      </c>
      <c r="BY211" s="33">
        <f t="shared" si="401"/>
        <v>0</v>
      </c>
      <c r="BZ211" s="33">
        <f t="shared" si="402"/>
        <v>0</v>
      </c>
      <c r="CA211" s="34" t="str">
        <f t="shared" si="398"/>
        <v>n/a</v>
      </c>
      <c r="CB211" s="34" t="str">
        <f t="shared" si="399"/>
        <v>n/a</v>
      </c>
      <c r="CC211" s="8"/>
    </row>
    <row r="212" spans="1:82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33">
        <f>-VLOOKUP($A212,'pl-data'!$A:$BR,8+D$3)</f>
        <v>0</v>
      </c>
      <c r="E212" s="33">
        <f>-VLOOKUP($A212,'pl-data'!$A:$BR,38+E$3)</f>
        <v>0</v>
      </c>
      <c r="F212" s="33">
        <f>-VLOOKUP($A212,'pl-data'!$A:$BR,23+F$3)</f>
        <v>0</v>
      </c>
      <c r="G212" s="34" t="str">
        <f t="shared" si="362"/>
        <v>n/a</v>
      </c>
      <c r="H212" s="34" t="str">
        <f t="shared" si="363"/>
        <v>n/a</v>
      </c>
      <c r="I212" s="8"/>
      <c r="J212" s="33">
        <f>-VLOOKUP($A212,'pl-data'!$A:$BR,8+J$3)</f>
        <v>0</v>
      </c>
      <c r="K212" s="33">
        <f>-VLOOKUP($A212,'pl-data'!$A:$BR,38+K$3)</f>
        <v>0</v>
      </c>
      <c r="L212" s="33">
        <f>-VLOOKUP($A212,'pl-data'!$A:$BR,23+L$3)</f>
        <v>0</v>
      </c>
      <c r="M212" s="34" t="str">
        <f t="shared" si="365"/>
        <v>n/a</v>
      </c>
      <c r="N212" s="34" t="str">
        <f t="shared" si="366"/>
        <v>n/a</v>
      </c>
      <c r="O212" s="8"/>
      <c r="P212" s="33">
        <f>-VLOOKUP($A212,'pl-data'!$A:$BR,8+P$3)</f>
        <v>0</v>
      </c>
      <c r="Q212" s="33">
        <f>-VLOOKUP($A212,'pl-data'!$A:$BR,38+Q$3)</f>
        <v>0</v>
      </c>
      <c r="R212" s="33">
        <f>-VLOOKUP($A212,'pl-data'!$A:$BR,23+R$3)</f>
        <v>0</v>
      </c>
      <c r="S212" s="34" t="str">
        <f t="shared" si="368"/>
        <v>n/a</v>
      </c>
      <c r="T212" s="34" t="str">
        <f t="shared" si="369"/>
        <v>n/a</v>
      </c>
      <c r="U212" s="8"/>
      <c r="V212" s="33">
        <f>-VLOOKUP($A212,'pl-data'!$A:$BR,8+V$3)</f>
        <v>0</v>
      </c>
      <c r="W212" s="33">
        <f>-VLOOKUP($A212,'pl-data'!$A:$BR,38+W$3)</f>
        <v>0</v>
      </c>
      <c r="X212" s="33">
        <f>-VLOOKUP($A212,'pl-data'!$A:$BR,23+X$3)</f>
        <v>0</v>
      </c>
      <c r="Y212" s="34" t="str">
        <f t="shared" si="371"/>
        <v>n/a</v>
      </c>
      <c r="Z212" s="34" t="str">
        <f t="shared" si="372"/>
        <v>n/a</v>
      </c>
      <c r="AA212" s="8"/>
      <c r="AB212" s="33">
        <f>-VLOOKUP($A212,'pl-data'!$A:$BR,8+AB$3)</f>
        <v>0</v>
      </c>
      <c r="AC212" s="33">
        <f>-VLOOKUP($A212,'pl-data'!$A:$BR,38+AC$3)</f>
        <v>0</v>
      </c>
      <c r="AD212" s="33">
        <f>-VLOOKUP($A212,'pl-data'!$A:$BR,23+AD$3)</f>
        <v>0</v>
      </c>
      <c r="AE212" s="34" t="str">
        <f t="shared" si="374"/>
        <v>n/a</v>
      </c>
      <c r="AF212" s="34" t="str">
        <f t="shared" si="375"/>
        <v>n/a</v>
      </c>
      <c r="AG212" s="8"/>
      <c r="AH212" s="33">
        <f>-VLOOKUP($A212,'pl-data'!$A:$BR,8+AH$3)</f>
        <v>0</v>
      </c>
      <c r="AI212" s="33">
        <f>-VLOOKUP($A212,'pl-data'!$A:$BR,38+AI$3)</f>
        <v>0</v>
      </c>
      <c r="AJ212" s="33">
        <f>-VLOOKUP($A212,'pl-data'!$A:$BR,23+AJ$3)</f>
        <v>0</v>
      </c>
      <c r="AK212" s="34" t="str">
        <f t="shared" si="377"/>
        <v>n/a</v>
      </c>
      <c r="AL212" s="34" t="str">
        <f t="shared" si="378"/>
        <v>n/a</v>
      </c>
      <c r="AM212" s="8"/>
      <c r="AN212" s="33">
        <f>-VLOOKUP($A212,'pl-data'!$A:$BR,8+AN$3)</f>
        <v>0</v>
      </c>
      <c r="AO212" s="33">
        <f>-VLOOKUP($A212,'pl-data'!$A:$BR,38+AO$3)</f>
        <v>0</v>
      </c>
      <c r="AP212" s="33">
        <f>-VLOOKUP($A212,'pl-data'!$A:$BR,23+AP$3)</f>
        <v>0</v>
      </c>
      <c r="AQ212" s="34" t="str">
        <f t="shared" si="380"/>
        <v>n/a</v>
      </c>
      <c r="AR212" s="34" t="str">
        <f t="shared" si="381"/>
        <v>n/a</v>
      </c>
      <c r="AS212" s="8"/>
      <c r="AT212" s="33">
        <f>-VLOOKUP($A212,'pl-data'!$A:$BR,8+AT$3)</f>
        <v>0</v>
      </c>
      <c r="AU212" s="33">
        <f>-VLOOKUP($A212,'pl-data'!$A:$BR,38+AU$3)</f>
        <v>0</v>
      </c>
      <c r="AV212" s="33">
        <f>-VLOOKUP($A212,'pl-data'!$A:$BR,23+AV$3)</f>
        <v>0</v>
      </c>
      <c r="AW212" s="34" t="str">
        <f t="shared" si="383"/>
        <v>n/a</v>
      </c>
      <c r="AX212" s="34" t="str">
        <f t="shared" si="384"/>
        <v>n/a</v>
      </c>
      <c r="AY212" s="8"/>
      <c r="AZ212" s="33">
        <f>-VLOOKUP($A212,'pl-data'!$A:$BR,8+AZ$3)</f>
        <v>0</v>
      </c>
      <c r="BA212" s="33">
        <f>-VLOOKUP($A212,'pl-data'!$A:$BR,38+BA$3)</f>
        <v>0</v>
      </c>
      <c r="BB212" s="33">
        <f>-VLOOKUP($A212,'pl-data'!$A:$BR,23+BB$3)</f>
        <v>0</v>
      </c>
      <c r="BC212" s="34" t="str">
        <f t="shared" si="386"/>
        <v>n/a</v>
      </c>
      <c r="BD212" s="34" t="str">
        <f t="shared" si="387"/>
        <v>n/a</v>
      </c>
      <c r="BE212" s="8"/>
      <c r="BF212" s="33">
        <f>-VLOOKUP($A212,'pl-data'!$A:$BR,8+BF$3)</f>
        <v>0</v>
      </c>
      <c r="BG212" s="33">
        <f>-VLOOKUP($A212,'pl-data'!$A:$BR,38+BG$3)</f>
        <v>0</v>
      </c>
      <c r="BH212" s="33">
        <f>-VLOOKUP($A212,'pl-data'!$A:$BR,23+BH$3)</f>
        <v>0</v>
      </c>
      <c r="BI212" s="34" t="str">
        <f t="shared" si="389"/>
        <v>n/a</v>
      </c>
      <c r="BJ212" s="34" t="str">
        <f t="shared" si="390"/>
        <v>n/a</v>
      </c>
      <c r="BK212" s="8"/>
      <c r="BL212" s="33">
        <f>-VLOOKUP($A212,'pl-data'!$A:$BR,8+BL$3)</f>
        <v>0</v>
      </c>
      <c r="BM212" s="33">
        <f>-VLOOKUP($A212,'pl-data'!$A:$BR,38+BM$3)</f>
        <v>0</v>
      </c>
      <c r="BN212" s="33">
        <f>-VLOOKUP($A212,'pl-data'!$A:$BR,23+BN$3)</f>
        <v>0</v>
      </c>
      <c r="BO212" s="34" t="str">
        <f t="shared" si="392"/>
        <v>n/a</v>
      </c>
      <c r="BP212" s="34" t="str">
        <f t="shared" si="393"/>
        <v>n/a</v>
      </c>
      <c r="BQ212" s="8"/>
      <c r="BR212" s="33">
        <f>-VLOOKUP($A212,'pl-data'!$A:$BR,8+BR$3)</f>
        <v>0</v>
      </c>
      <c r="BS212" s="33">
        <f>-VLOOKUP($A212,'pl-data'!$A:$BR,38+BS$3)</f>
        <v>0</v>
      </c>
      <c r="BT212" s="33">
        <f>-VLOOKUP($A212,'pl-data'!$A:$BR,23+BT$3)</f>
        <v>0</v>
      </c>
      <c r="BU212" s="34" t="str">
        <f t="shared" si="395"/>
        <v>n/a</v>
      </c>
      <c r="BV212" s="34" t="str">
        <f t="shared" si="396"/>
        <v>n/a</v>
      </c>
      <c r="BW212" s="8"/>
      <c r="BX212" s="33">
        <f t="shared" si="400"/>
        <v>0</v>
      </c>
      <c r="BY212" s="33">
        <f t="shared" si="401"/>
        <v>0</v>
      </c>
      <c r="BZ212" s="33">
        <f t="shared" si="402"/>
        <v>0</v>
      </c>
      <c r="CA212" s="34" t="str">
        <f t="shared" si="398"/>
        <v>n/a</v>
      </c>
      <c r="CB212" s="34" t="str">
        <f t="shared" si="399"/>
        <v>n/a</v>
      </c>
      <c r="CC212" s="8"/>
    </row>
    <row r="213" spans="1:82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33">
        <f>-VLOOKUP($A213,'pl-data'!$A:$BR,8+D$3)</f>
        <v>0</v>
      </c>
      <c r="E213" s="33">
        <f>-VLOOKUP($A213,'pl-data'!$A:$BR,38+E$3)</f>
        <v>0</v>
      </c>
      <c r="F213" s="33">
        <f>-VLOOKUP($A213,'pl-data'!$A:$BR,23+F$3)</f>
        <v>0</v>
      </c>
      <c r="G213" s="34" t="str">
        <f t="shared" si="362"/>
        <v>n/a</v>
      </c>
      <c r="H213" s="34" t="str">
        <f t="shared" si="363"/>
        <v>n/a</v>
      </c>
      <c r="I213" s="8"/>
      <c r="J213" s="33">
        <f>-VLOOKUP($A213,'pl-data'!$A:$BR,8+J$3)</f>
        <v>0</v>
      </c>
      <c r="K213" s="33">
        <f>-VLOOKUP($A213,'pl-data'!$A:$BR,38+K$3)</f>
        <v>0</v>
      </c>
      <c r="L213" s="33">
        <f>-VLOOKUP($A213,'pl-data'!$A:$BR,23+L$3)</f>
        <v>0</v>
      </c>
      <c r="M213" s="34" t="str">
        <f t="shared" si="365"/>
        <v>n/a</v>
      </c>
      <c r="N213" s="34" t="str">
        <f t="shared" si="366"/>
        <v>n/a</v>
      </c>
      <c r="O213" s="8"/>
      <c r="P213" s="33">
        <f>-VLOOKUP($A213,'pl-data'!$A:$BR,8+P$3)</f>
        <v>0</v>
      </c>
      <c r="Q213" s="33">
        <f>-VLOOKUP($A213,'pl-data'!$A:$BR,38+Q$3)</f>
        <v>0</v>
      </c>
      <c r="R213" s="33">
        <f>-VLOOKUP($A213,'pl-data'!$A:$BR,23+R$3)</f>
        <v>0</v>
      </c>
      <c r="S213" s="34" t="str">
        <f t="shared" si="368"/>
        <v>n/a</v>
      </c>
      <c r="T213" s="34" t="str">
        <f t="shared" si="369"/>
        <v>n/a</v>
      </c>
      <c r="U213" s="8"/>
      <c r="V213" s="33">
        <f>-VLOOKUP($A213,'pl-data'!$A:$BR,8+V$3)</f>
        <v>0</v>
      </c>
      <c r="W213" s="33">
        <f>-VLOOKUP($A213,'pl-data'!$A:$BR,38+W$3)</f>
        <v>0</v>
      </c>
      <c r="X213" s="33">
        <f>-VLOOKUP($A213,'pl-data'!$A:$BR,23+X$3)</f>
        <v>0</v>
      </c>
      <c r="Y213" s="34" t="str">
        <f t="shared" si="371"/>
        <v>n/a</v>
      </c>
      <c r="Z213" s="34" t="str">
        <f t="shared" si="372"/>
        <v>n/a</v>
      </c>
      <c r="AA213" s="8"/>
      <c r="AB213" s="33">
        <f>-VLOOKUP($A213,'pl-data'!$A:$BR,8+AB$3)</f>
        <v>0</v>
      </c>
      <c r="AC213" s="33">
        <f>-VLOOKUP($A213,'pl-data'!$A:$BR,38+AC$3)</f>
        <v>0</v>
      </c>
      <c r="AD213" s="33">
        <f>-VLOOKUP($A213,'pl-data'!$A:$BR,23+AD$3)</f>
        <v>0</v>
      </c>
      <c r="AE213" s="34" t="str">
        <f t="shared" si="374"/>
        <v>n/a</v>
      </c>
      <c r="AF213" s="34" t="str">
        <f t="shared" si="375"/>
        <v>n/a</v>
      </c>
      <c r="AG213" s="8"/>
      <c r="AH213" s="33">
        <f>-VLOOKUP($A213,'pl-data'!$A:$BR,8+AH$3)</f>
        <v>0</v>
      </c>
      <c r="AI213" s="33">
        <f>-VLOOKUP($A213,'pl-data'!$A:$BR,38+AI$3)</f>
        <v>0</v>
      </c>
      <c r="AJ213" s="33">
        <f>-VLOOKUP($A213,'pl-data'!$A:$BR,23+AJ$3)</f>
        <v>0</v>
      </c>
      <c r="AK213" s="34" t="str">
        <f t="shared" si="377"/>
        <v>n/a</v>
      </c>
      <c r="AL213" s="34" t="str">
        <f t="shared" si="378"/>
        <v>n/a</v>
      </c>
      <c r="AM213" s="8"/>
      <c r="AN213" s="33">
        <f>-VLOOKUP($A213,'pl-data'!$A:$BR,8+AN$3)</f>
        <v>0</v>
      </c>
      <c r="AO213" s="33">
        <f>-VLOOKUP($A213,'pl-data'!$A:$BR,38+AO$3)</f>
        <v>0</v>
      </c>
      <c r="AP213" s="33">
        <f>-VLOOKUP($A213,'pl-data'!$A:$BR,23+AP$3)</f>
        <v>0</v>
      </c>
      <c r="AQ213" s="34" t="str">
        <f t="shared" si="380"/>
        <v>n/a</v>
      </c>
      <c r="AR213" s="34" t="str">
        <f t="shared" si="381"/>
        <v>n/a</v>
      </c>
      <c r="AS213" s="8"/>
      <c r="AT213" s="33">
        <f>-VLOOKUP($A213,'pl-data'!$A:$BR,8+AT$3)</f>
        <v>0</v>
      </c>
      <c r="AU213" s="33">
        <f>-VLOOKUP($A213,'pl-data'!$A:$BR,38+AU$3)</f>
        <v>0</v>
      </c>
      <c r="AV213" s="33">
        <f>-VLOOKUP($A213,'pl-data'!$A:$BR,23+AV$3)</f>
        <v>0</v>
      </c>
      <c r="AW213" s="34" t="str">
        <f t="shared" si="383"/>
        <v>n/a</v>
      </c>
      <c r="AX213" s="34" t="str">
        <f t="shared" si="384"/>
        <v>n/a</v>
      </c>
      <c r="AY213" s="8"/>
      <c r="AZ213" s="33">
        <f>-VLOOKUP($A213,'pl-data'!$A:$BR,8+AZ$3)</f>
        <v>0</v>
      </c>
      <c r="BA213" s="33">
        <f>-VLOOKUP($A213,'pl-data'!$A:$BR,38+BA$3)</f>
        <v>0</v>
      </c>
      <c r="BB213" s="33">
        <f>-VLOOKUP($A213,'pl-data'!$A:$BR,23+BB$3)</f>
        <v>0</v>
      </c>
      <c r="BC213" s="34" t="str">
        <f t="shared" si="386"/>
        <v>n/a</v>
      </c>
      <c r="BD213" s="34" t="str">
        <f t="shared" si="387"/>
        <v>n/a</v>
      </c>
      <c r="BE213" s="8"/>
      <c r="BF213" s="33">
        <f>-VLOOKUP($A213,'pl-data'!$A:$BR,8+BF$3)</f>
        <v>0</v>
      </c>
      <c r="BG213" s="33">
        <f>-VLOOKUP($A213,'pl-data'!$A:$BR,38+BG$3)</f>
        <v>0</v>
      </c>
      <c r="BH213" s="33">
        <f>-VLOOKUP($A213,'pl-data'!$A:$BR,23+BH$3)</f>
        <v>0</v>
      </c>
      <c r="BI213" s="34" t="str">
        <f t="shared" si="389"/>
        <v>n/a</v>
      </c>
      <c r="BJ213" s="34" t="str">
        <f t="shared" si="390"/>
        <v>n/a</v>
      </c>
      <c r="BK213" s="8"/>
      <c r="BL213" s="33">
        <f>-VLOOKUP($A213,'pl-data'!$A:$BR,8+BL$3)</f>
        <v>0</v>
      </c>
      <c r="BM213" s="33">
        <f>-VLOOKUP($A213,'pl-data'!$A:$BR,38+BM$3)</f>
        <v>0</v>
      </c>
      <c r="BN213" s="33">
        <f>-VLOOKUP($A213,'pl-data'!$A:$BR,23+BN$3)</f>
        <v>0</v>
      </c>
      <c r="BO213" s="34" t="str">
        <f t="shared" si="392"/>
        <v>n/a</v>
      </c>
      <c r="BP213" s="34" t="str">
        <f t="shared" si="393"/>
        <v>n/a</v>
      </c>
      <c r="BQ213" s="8"/>
      <c r="BR213" s="33">
        <f>-VLOOKUP($A213,'pl-data'!$A:$BR,8+BR$3)</f>
        <v>0</v>
      </c>
      <c r="BS213" s="33">
        <f>-VLOOKUP($A213,'pl-data'!$A:$BR,38+BS$3)</f>
        <v>0</v>
      </c>
      <c r="BT213" s="33">
        <f>-VLOOKUP($A213,'pl-data'!$A:$BR,23+BT$3)</f>
        <v>0</v>
      </c>
      <c r="BU213" s="34" t="str">
        <f t="shared" si="395"/>
        <v>n/a</v>
      </c>
      <c r="BV213" s="34" t="str">
        <f t="shared" si="396"/>
        <v>n/a</v>
      </c>
      <c r="BW213" s="8"/>
      <c r="BX213" s="33">
        <f t="shared" si="400"/>
        <v>0</v>
      </c>
      <c r="BY213" s="33">
        <f t="shared" si="401"/>
        <v>0</v>
      </c>
      <c r="BZ213" s="33">
        <f t="shared" si="402"/>
        <v>0</v>
      </c>
      <c r="CA213" s="34" t="str">
        <f t="shared" si="398"/>
        <v>n/a</v>
      </c>
      <c r="CB213" s="34" t="str">
        <f t="shared" si="399"/>
        <v>n/a</v>
      </c>
      <c r="CC213" s="8"/>
    </row>
    <row r="214" spans="1:82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33">
        <f>-VLOOKUP($A214,'pl-data'!$A:$BR,8+D$3)</f>
        <v>0</v>
      </c>
      <c r="E214" s="33">
        <f>-VLOOKUP($A214,'pl-data'!$A:$BR,38+E$3)</f>
        <v>0</v>
      </c>
      <c r="F214" s="33">
        <f>-VLOOKUP($A214,'pl-data'!$A:$BR,23+F$3)</f>
        <v>0</v>
      </c>
      <c r="G214" s="34" t="str">
        <f t="shared" si="362"/>
        <v>n/a</v>
      </c>
      <c r="H214" s="34" t="str">
        <f t="shared" si="363"/>
        <v>n/a</v>
      </c>
      <c r="I214" s="8"/>
      <c r="J214" s="33">
        <f>-VLOOKUP($A214,'pl-data'!$A:$BR,8+J$3)</f>
        <v>0</v>
      </c>
      <c r="K214" s="33">
        <f>-VLOOKUP($A214,'pl-data'!$A:$BR,38+K$3)</f>
        <v>0</v>
      </c>
      <c r="L214" s="33">
        <f>-VLOOKUP($A214,'pl-data'!$A:$BR,23+L$3)</f>
        <v>0</v>
      </c>
      <c r="M214" s="34" t="str">
        <f t="shared" si="365"/>
        <v>n/a</v>
      </c>
      <c r="N214" s="34" t="str">
        <f t="shared" si="366"/>
        <v>n/a</v>
      </c>
      <c r="O214" s="8"/>
      <c r="P214" s="33">
        <f>-VLOOKUP($A214,'pl-data'!$A:$BR,8+P$3)</f>
        <v>0</v>
      </c>
      <c r="Q214" s="33">
        <f>-VLOOKUP($A214,'pl-data'!$A:$BR,38+Q$3)</f>
        <v>0</v>
      </c>
      <c r="R214" s="33">
        <f>-VLOOKUP($A214,'pl-data'!$A:$BR,23+R$3)</f>
        <v>0</v>
      </c>
      <c r="S214" s="34" t="str">
        <f t="shared" si="368"/>
        <v>n/a</v>
      </c>
      <c r="T214" s="34" t="str">
        <f t="shared" si="369"/>
        <v>n/a</v>
      </c>
      <c r="U214" s="8"/>
      <c r="V214" s="33">
        <f>-VLOOKUP($A214,'pl-data'!$A:$BR,8+V$3)</f>
        <v>0</v>
      </c>
      <c r="W214" s="33">
        <f>-VLOOKUP($A214,'pl-data'!$A:$BR,38+W$3)</f>
        <v>0</v>
      </c>
      <c r="X214" s="33">
        <f>-VLOOKUP($A214,'pl-data'!$A:$BR,23+X$3)</f>
        <v>0</v>
      </c>
      <c r="Y214" s="34" t="str">
        <f t="shared" si="371"/>
        <v>n/a</v>
      </c>
      <c r="Z214" s="34" t="str">
        <f t="shared" si="372"/>
        <v>n/a</v>
      </c>
      <c r="AA214" s="8"/>
      <c r="AB214" s="33">
        <f>-VLOOKUP($A214,'pl-data'!$A:$BR,8+AB$3)</f>
        <v>0</v>
      </c>
      <c r="AC214" s="33">
        <f>-VLOOKUP($A214,'pl-data'!$A:$BR,38+AC$3)</f>
        <v>0</v>
      </c>
      <c r="AD214" s="33">
        <f>-VLOOKUP($A214,'pl-data'!$A:$BR,23+AD$3)</f>
        <v>0</v>
      </c>
      <c r="AE214" s="34" t="str">
        <f t="shared" si="374"/>
        <v>n/a</v>
      </c>
      <c r="AF214" s="34" t="str">
        <f t="shared" si="375"/>
        <v>n/a</v>
      </c>
      <c r="AG214" s="8"/>
      <c r="AH214" s="33">
        <f>-VLOOKUP($A214,'pl-data'!$A:$BR,8+AH$3)</f>
        <v>0</v>
      </c>
      <c r="AI214" s="33">
        <f>-VLOOKUP($A214,'pl-data'!$A:$BR,38+AI$3)</f>
        <v>0</v>
      </c>
      <c r="AJ214" s="33">
        <f>-VLOOKUP($A214,'pl-data'!$A:$BR,23+AJ$3)</f>
        <v>0</v>
      </c>
      <c r="AK214" s="34" t="str">
        <f t="shared" si="377"/>
        <v>n/a</v>
      </c>
      <c r="AL214" s="34" t="str">
        <f t="shared" si="378"/>
        <v>n/a</v>
      </c>
      <c r="AM214" s="8"/>
      <c r="AN214" s="33">
        <f>-VLOOKUP($A214,'pl-data'!$A:$BR,8+AN$3)</f>
        <v>0</v>
      </c>
      <c r="AO214" s="33">
        <f>-VLOOKUP($A214,'pl-data'!$A:$BR,38+AO$3)</f>
        <v>0</v>
      </c>
      <c r="AP214" s="33">
        <f>-VLOOKUP($A214,'pl-data'!$A:$BR,23+AP$3)</f>
        <v>0</v>
      </c>
      <c r="AQ214" s="34" t="str">
        <f t="shared" si="380"/>
        <v>n/a</v>
      </c>
      <c r="AR214" s="34" t="str">
        <f t="shared" si="381"/>
        <v>n/a</v>
      </c>
      <c r="AS214" s="8"/>
      <c r="AT214" s="33">
        <f>-VLOOKUP($A214,'pl-data'!$A:$BR,8+AT$3)</f>
        <v>0</v>
      </c>
      <c r="AU214" s="33">
        <f>-VLOOKUP($A214,'pl-data'!$A:$BR,38+AU$3)</f>
        <v>0</v>
      </c>
      <c r="AV214" s="33">
        <f>-VLOOKUP($A214,'pl-data'!$A:$BR,23+AV$3)</f>
        <v>0</v>
      </c>
      <c r="AW214" s="34" t="str">
        <f t="shared" si="383"/>
        <v>n/a</v>
      </c>
      <c r="AX214" s="34" t="str">
        <f t="shared" si="384"/>
        <v>n/a</v>
      </c>
      <c r="AY214" s="8"/>
      <c r="AZ214" s="33">
        <f>-VLOOKUP($A214,'pl-data'!$A:$BR,8+AZ$3)</f>
        <v>0</v>
      </c>
      <c r="BA214" s="33">
        <f>-VLOOKUP($A214,'pl-data'!$A:$BR,38+BA$3)</f>
        <v>0</v>
      </c>
      <c r="BB214" s="33">
        <f>-VLOOKUP($A214,'pl-data'!$A:$BR,23+BB$3)</f>
        <v>0</v>
      </c>
      <c r="BC214" s="34" t="str">
        <f t="shared" si="386"/>
        <v>n/a</v>
      </c>
      <c r="BD214" s="34" t="str">
        <f t="shared" si="387"/>
        <v>n/a</v>
      </c>
      <c r="BE214" s="8"/>
      <c r="BF214" s="33">
        <f>-VLOOKUP($A214,'pl-data'!$A:$BR,8+BF$3)</f>
        <v>0</v>
      </c>
      <c r="BG214" s="33">
        <f>-VLOOKUP($A214,'pl-data'!$A:$BR,38+BG$3)</f>
        <v>0</v>
      </c>
      <c r="BH214" s="33">
        <f>-VLOOKUP($A214,'pl-data'!$A:$BR,23+BH$3)</f>
        <v>0</v>
      </c>
      <c r="BI214" s="34" t="str">
        <f t="shared" si="389"/>
        <v>n/a</v>
      </c>
      <c r="BJ214" s="34" t="str">
        <f t="shared" si="390"/>
        <v>n/a</v>
      </c>
      <c r="BK214" s="8"/>
      <c r="BL214" s="33">
        <f>-VLOOKUP($A214,'pl-data'!$A:$BR,8+BL$3)</f>
        <v>0</v>
      </c>
      <c r="BM214" s="33">
        <f>-VLOOKUP($A214,'pl-data'!$A:$BR,38+BM$3)</f>
        <v>0</v>
      </c>
      <c r="BN214" s="33">
        <f>-VLOOKUP($A214,'pl-data'!$A:$BR,23+BN$3)</f>
        <v>0</v>
      </c>
      <c r="BO214" s="34" t="str">
        <f t="shared" si="392"/>
        <v>n/a</v>
      </c>
      <c r="BP214" s="34" t="str">
        <f t="shared" si="393"/>
        <v>n/a</v>
      </c>
      <c r="BQ214" s="8"/>
      <c r="BR214" s="33">
        <f>-VLOOKUP($A214,'pl-data'!$A:$BR,8+BR$3)</f>
        <v>0</v>
      </c>
      <c r="BS214" s="33">
        <f>-VLOOKUP($A214,'pl-data'!$A:$BR,38+BS$3)</f>
        <v>0</v>
      </c>
      <c r="BT214" s="33">
        <f>-VLOOKUP($A214,'pl-data'!$A:$BR,23+BT$3)</f>
        <v>0</v>
      </c>
      <c r="BU214" s="34" t="str">
        <f t="shared" si="395"/>
        <v>n/a</v>
      </c>
      <c r="BV214" s="34" t="str">
        <f t="shared" si="396"/>
        <v>n/a</v>
      </c>
      <c r="BW214" s="8"/>
      <c r="BX214" s="33">
        <f t="shared" si="400"/>
        <v>0</v>
      </c>
      <c r="BY214" s="33">
        <f t="shared" si="401"/>
        <v>0</v>
      </c>
      <c r="BZ214" s="33">
        <f t="shared" si="402"/>
        <v>0</v>
      </c>
      <c r="CA214" s="34" t="str">
        <f t="shared" si="398"/>
        <v>n/a</v>
      </c>
      <c r="CB214" s="34" t="str">
        <f t="shared" si="399"/>
        <v>n/a</v>
      </c>
      <c r="CC214" s="8"/>
    </row>
    <row r="215" spans="1:82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33">
        <f>-VLOOKUP($A215,'pl-data'!$A:$BR,8+D$3)</f>
        <v>0</v>
      </c>
      <c r="E215" s="33">
        <f>-VLOOKUP($A215,'pl-data'!$A:$BR,38+E$3)</f>
        <v>0</v>
      </c>
      <c r="F215" s="33">
        <f>-VLOOKUP($A215,'pl-data'!$A:$BR,23+F$3)</f>
        <v>0</v>
      </c>
      <c r="G215" s="34" t="str">
        <f t="shared" si="362"/>
        <v>n/a</v>
      </c>
      <c r="H215" s="34" t="str">
        <f t="shared" si="363"/>
        <v>n/a</v>
      </c>
      <c r="I215" s="8"/>
      <c r="J215" s="33">
        <f>-VLOOKUP($A215,'pl-data'!$A:$BR,8+J$3)</f>
        <v>0</v>
      </c>
      <c r="K215" s="33">
        <f>-VLOOKUP($A215,'pl-data'!$A:$BR,38+K$3)</f>
        <v>0</v>
      </c>
      <c r="L215" s="33">
        <f>-VLOOKUP($A215,'pl-data'!$A:$BR,23+L$3)</f>
        <v>0</v>
      </c>
      <c r="M215" s="34" t="str">
        <f t="shared" si="365"/>
        <v>n/a</v>
      </c>
      <c r="N215" s="34" t="str">
        <f t="shared" si="366"/>
        <v>n/a</v>
      </c>
      <c r="O215" s="8"/>
      <c r="P215" s="33">
        <f>-VLOOKUP($A215,'pl-data'!$A:$BR,8+P$3)</f>
        <v>0</v>
      </c>
      <c r="Q215" s="33">
        <f>-VLOOKUP($A215,'pl-data'!$A:$BR,38+Q$3)</f>
        <v>0</v>
      </c>
      <c r="R215" s="33">
        <f>-VLOOKUP($A215,'pl-data'!$A:$BR,23+R$3)</f>
        <v>0</v>
      </c>
      <c r="S215" s="34" t="str">
        <f t="shared" si="368"/>
        <v>n/a</v>
      </c>
      <c r="T215" s="34" t="str">
        <f t="shared" si="369"/>
        <v>n/a</v>
      </c>
      <c r="U215" s="8"/>
      <c r="V215" s="33">
        <f>-VLOOKUP($A215,'pl-data'!$A:$BR,8+V$3)</f>
        <v>0</v>
      </c>
      <c r="W215" s="33">
        <f>-VLOOKUP($A215,'pl-data'!$A:$BR,38+W$3)</f>
        <v>0</v>
      </c>
      <c r="X215" s="33">
        <f>-VLOOKUP($A215,'pl-data'!$A:$BR,23+X$3)</f>
        <v>0</v>
      </c>
      <c r="Y215" s="34" t="str">
        <f t="shared" si="371"/>
        <v>n/a</v>
      </c>
      <c r="Z215" s="34" t="str">
        <f t="shared" si="372"/>
        <v>n/a</v>
      </c>
      <c r="AA215" s="8"/>
      <c r="AB215" s="33">
        <f>-VLOOKUP($A215,'pl-data'!$A:$BR,8+AB$3)</f>
        <v>0</v>
      </c>
      <c r="AC215" s="33">
        <f>-VLOOKUP($A215,'pl-data'!$A:$BR,38+AC$3)</f>
        <v>0</v>
      </c>
      <c r="AD215" s="33">
        <f>-VLOOKUP($A215,'pl-data'!$A:$BR,23+AD$3)</f>
        <v>0</v>
      </c>
      <c r="AE215" s="34" t="str">
        <f t="shared" si="374"/>
        <v>n/a</v>
      </c>
      <c r="AF215" s="34" t="str">
        <f t="shared" si="375"/>
        <v>n/a</v>
      </c>
      <c r="AG215" s="8"/>
      <c r="AH215" s="33">
        <f>-VLOOKUP($A215,'pl-data'!$A:$BR,8+AH$3)</f>
        <v>0</v>
      </c>
      <c r="AI215" s="33">
        <f>-VLOOKUP($A215,'pl-data'!$A:$BR,38+AI$3)</f>
        <v>0</v>
      </c>
      <c r="AJ215" s="33">
        <f>-VLOOKUP($A215,'pl-data'!$A:$BR,23+AJ$3)</f>
        <v>0</v>
      </c>
      <c r="AK215" s="34" t="str">
        <f t="shared" si="377"/>
        <v>n/a</v>
      </c>
      <c r="AL215" s="34" t="str">
        <f t="shared" si="378"/>
        <v>n/a</v>
      </c>
      <c r="AM215" s="8"/>
      <c r="AN215" s="33">
        <f>-VLOOKUP($A215,'pl-data'!$A:$BR,8+AN$3)</f>
        <v>0</v>
      </c>
      <c r="AO215" s="33">
        <f>-VLOOKUP($A215,'pl-data'!$A:$BR,38+AO$3)</f>
        <v>0</v>
      </c>
      <c r="AP215" s="33">
        <f>-VLOOKUP($A215,'pl-data'!$A:$BR,23+AP$3)</f>
        <v>0</v>
      </c>
      <c r="AQ215" s="34" t="str">
        <f t="shared" si="380"/>
        <v>n/a</v>
      </c>
      <c r="AR215" s="34" t="str">
        <f t="shared" si="381"/>
        <v>n/a</v>
      </c>
      <c r="AS215" s="8"/>
      <c r="AT215" s="33">
        <f>-VLOOKUP($A215,'pl-data'!$A:$BR,8+AT$3)</f>
        <v>0</v>
      </c>
      <c r="AU215" s="33">
        <f>-VLOOKUP($A215,'pl-data'!$A:$BR,38+AU$3)</f>
        <v>0</v>
      </c>
      <c r="AV215" s="33">
        <f>-VLOOKUP($A215,'pl-data'!$A:$BR,23+AV$3)</f>
        <v>0</v>
      </c>
      <c r="AW215" s="34" t="str">
        <f t="shared" si="383"/>
        <v>n/a</v>
      </c>
      <c r="AX215" s="34" t="str">
        <f t="shared" si="384"/>
        <v>n/a</v>
      </c>
      <c r="AY215" s="8"/>
      <c r="AZ215" s="33">
        <f>-VLOOKUP($A215,'pl-data'!$A:$BR,8+AZ$3)</f>
        <v>0</v>
      </c>
      <c r="BA215" s="33">
        <f>-VLOOKUP($A215,'pl-data'!$A:$BR,38+BA$3)</f>
        <v>0</v>
      </c>
      <c r="BB215" s="33">
        <f>-VLOOKUP($A215,'pl-data'!$A:$BR,23+BB$3)</f>
        <v>0</v>
      </c>
      <c r="BC215" s="34" t="str">
        <f t="shared" si="386"/>
        <v>n/a</v>
      </c>
      <c r="BD215" s="34" t="str">
        <f t="shared" si="387"/>
        <v>n/a</v>
      </c>
      <c r="BE215" s="8"/>
      <c r="BF215" s="33">
        <f>-VLOOKUP($A215,'pl-data'!$A:$BR,8+BF$3)</f>
        <v>0</v>
      </c>
      <c r="BG215" s="33">
        <f>-VLOOKUP($A215,'pl-data'!$A:$BR,38+BG$3)</f>
        <v>0</v>
      </c>
      <c r="BH215" s="33">
        <f>-VLOOKUP($A215,'pl-data'!$A:$BR,23+BH$3)</f>
        <v>0</v>
      </c>
      <c r="BI215" s="34" t="str">
        <f t="shared" si="389"/>
        <v>n/a</v>
      </c>
      <c r="BJ215" s="34" t="str">
        <f t="shared" si="390"/>
        <v>n/a</v>
      </c>
      <c r="BK215" s="8"/>
      <c r="BL215" s="33">
        <f>-VLOOKUP($A215,'pl-data'!$A:$BR,8+BL$3)</f>
        <v>0</v>
      </c>
      <c r="BM215" s="33">
        <f>-VLOOKUP($A215,'pl-data'!$A:$BR,38+BM$3)</f>
        <v>0</v>
      </c>
      <c r="BN215" s="33">
        <f>-VLOOKUP($A215,'pl-data'!$A:$BR,23+BN$3)</f>
        <v>0</v>
      </c>
      <c r="BO215" s="34" t="str">
        <f t="shared" si="392"/>
        <v>n/a</v>
      </c>
      <c r="BP215" s="34" t="str">
        <f t="shared" si="393"/>
        <v>n/a</v>
      </c>
      <c r="BQ215" s="8"/>
      <c r="BR215" s="33">
        <f>-VLOOKUP($A215,'pl-data'!$A:$BR,8+BR$3)</f>
        <v>0</v>
      </c>
      <c r="BS215" s="33">
        <f>-VLOOKUP($A215,'pl-data'!$A:$BR,38+BS$3)</f>
        <v>0</v>
      </c>
      <c r="BT215" s="33">
        <f>-VLOOKUP($A215,'pl-data'!$A:$BR,23+BT$3)</f>
        <v>0</v>
      </c>
      <c r="BU215" s="34" t="str">
        <f t="shared" si="395"/>
        <v>n/a</v>
      </c>
      <c r="BV215" s="34" t="str">
        <f t="shared" si="396"/>
        <v>n/a</v>
      </c>
      <c r="BW215" s="8"/>
      <c r="BX215" s="33">
        <f t="shared" si="400"/>
        <v>0</v>
      </c>
      <c r="BY215" s="33">
        <f t="shared" si="401"/>
        <v>0</v>
      </c>
      <c r="BZ215" s="33">
        <f t="shared" si="402"/>
        <v>0</v>
      </c>
      <c r="CA215" s="34" t="str">
        <f t="shared" si="398"/>
        <v>n/a</v>
      </c>
      <c r="CB215" s="34" t="str">
        <f t="shared" si="399"/>
        <v>n/a</v>
      </c>
      <c r="CC215" s="8"/>
    </row>
    <row r="216" spans="1:82" hidden="1" outlineLevel="1" collapsed="1" x14ac:dyDescent="0.2">
      <c r="B216" s="18"/>
      <c r="C216" s="8"/>
      <c r="D216" s="54"/>
      <c r="E216" s="54"/>
      <c r="F216" s="54"/>
      <c r="G216" s="10"/>
      <c r="H216" s="10"/>
      <c r="I216" s="8"/>
      <c r="J216" s="54"/>
      <c r="K216" s="54"/>
      <c r="L216" s="54"/>
      <c r="M216" s="10"/>
      <c r="N216" s="10"/>
      <c r="O216" s="8"/>
      <c r="P216" s="54"/>
      <c r="Q216" s="54"/>
      <c r="R216" s="54"/>
      <c r="S216" s="10"/>
      <c r="T216" s="10"/>
      <c r="U216" s="8"/>
      <c r="V216" s="54"/>
      <c r="W216" s="54"/>
      <c r="X216" s="54"/>
      <c r="Y216" s="10"/>
      <c r="Z216" s="10"/>
      <c r="AA216" s="8"/>
      <c r="AB216" s="54"/>
      <c r="AC216" s="54"/>
      <c r="AD216" s="54"/>
      <c r="AE216" s="10"/>
      <c r="AF216" s="10"/>
      <c r="AG216" s="8"/>
      <c r="AH216" s="54"/>
      <c r="AI216" s="54"/>
      <c r="AJ216" s="54"/>
      <c r="AK216" s="10"/>
      <c r="AL216" s="10"/>
      <c r="AM216" s="8"/>
      <c r="AN216" s="54"/>
      <c r="AO216" s="54"/>
      <c r="AP216" s="54"/>
      <c r="AQ216" s="10"/>
      <c r="AR216" s="10"/>
      <c r="AS216" s="8"/>
      <c r="AT216" s="54"/>
      <c r="AU216" s="54"/>
      <c r="AV216" s="54"/>
      <c r="AW216" s="10"/>
      <c r="AX216" s="10"/>
      <c r="AY216" s="8"/>
      <c r="AZ216" s="54"/>
      <c r="BA216" s="54"/>
      <c r="BB216" s="54"/>
      <c r="BC216" s="10"/>
      <c r="BD216" s="10"/>
      <c r="BE216" s="8"/>
      <c r="BF216" s="54"/>
      <c r="BG216" s="54"/>
      <c r="BH216" s="54"/>
      <c r="BI216" s="10"/>
      <c r="BJ216" s="10"/>
      <c r="BK216" s="8"/>
      <c r="BL216" s="54"/>
      <c r="BM216" s="54"/>
      <c r="BN216" s="54"/>
      <c r="BO216" s="10"/>
      <c r="BP216" s="10"/>
      <c r="BQ216" s="8"/>
      <c r="BR216" s="54"/>
      <c r="BS216" s="54"/>
      <c r="BT216" s="54"/>
      <c r="BU216" s="10"/>
      <c r="BV216" s="10"/>
      <c r="BW216" s="8"/>
      <c r="BX216" s="54"/>
      <c r="BY216" s="54"/>
      <c r="BZ216" s="54"/>
      <c r="CA216" s="10"/>
      <c r="CB216" s="10"/>
      <c r="CC216" s="8"/>
    </row>
    <row r="217" spans="1:82" collapsed="1" x14ac:dyDescent="0.2">
      <c r="D217" s="53"/>
      <c r="E217" s="53"/>
      <c r="F217" s="53"/>
      <c r="J217" s="53"/>
      <c r="K217" s="53"/>
      <c r="L217" s="53"/>
      <c r="P217" s="53"/>
      <c r="Q217" s="53"/>
      <c r="R217" s="53"/>
      <c r="V217" s="53"/>
      <c r="W217" s="53"/>
      <c r="X217" s="53"/>
      <c r="AB217" s="53"/>
      <c r="AC217" s="53"/>
      <c r="AD217" s="53"/>
      <c r="AH217" s="53"/>
      <c r="AI217" s="53"/>
      <c r="AJ217" s="53"/>
      <c r="AN217" s="53"/>
      <c r="AO217" s="53"/>
      <c r="AP217" s="53"/>
      <c r="AT217" s="53"/>
      <c r="AU217" s="53"/>
      <c r="AV217" s="53"/>
      <c r="AZ217" s="53"/>
      <c r="BA217" s="53"/>
      <c r="BB217" s="53"/>
      <c r="BF217" s="53"/>
      <c r="BG217" s="53"/>
      <c r="BH217" s="53"/>
      <c r="BL217" s="53"/>
      <c r="BM217" s="53"/>
      <c r="BN217" s="53"/>
      <c r="BR217" s="53"/>
      <c r="BS217" s="53"/>
      <c r="BT217" s="53"/>
      <c r="BX217" s="53"/>
      <c r="BY217" s="53"/>
      <c r="BZ217" s="53"/>
    </row>
    <row r="218" spans="1:82" x14ac:dyDescent="0.2">
      <c r="A218" s="49" t="s">
        <v>121</v>
      </c>
      <c r="B218" s="25" t="s">
        <v>121</v>
      </c>
      <c r="C218" s="8"/>
      <c r="D218" s="52">
        <f t="shared" ref="D218:F218" si="403">+D219+D329</f>
        <v>-65.416666666666671</v>
      </c>
      <c r="E218" s="52">
        <f t="shared" si="403"/>
        <v>-67.379166666666677</v>
      </c>
      <c r="F218" s="52">
        <f t="shared" si="403"/>
        <v>0</v>
      </c>
      <c r="G218" s="30">
        <f>IFERROR(F218/E218-1,"n/a")</f>
        <v>-1</v>
      </c>
      <c r="H218" s="30">
        <f>IFERROR(F218/D218-1,"n/a")</f>
        <v>-1</v>
      </c>
      <c r="I218" s="8"/>
      <c r="J218" s="52">
        <f t="shared" ref="J218:L218" si="404">+J219+J329</f>
        <v>-65.416666666666671</v>
      </c>
      <c r="K218" s="52">
        <f t="shared" si="404"/>
        <v>-67.379166666666677</v>
      </c>
      <c r="L218" s="52">
        <f t="shared" si="404"/>
        <v>0</v>
      </c>
      <c r="M218" s="30">
        <f>IFERROR(L218/K218-1,"n/a")</f>
        <v>-1</v>
      </c>
      <c r="N218" s="30">
        <f>IFERROR(L218/J218-1,"n/a")</f>
        <v>-1</v>
      </c>
      <c r="O218" s="8"/>
      <c r="P218" s="52">
        <f t="shared" ref="P218:R218" si="405">+P219+P329</f>
        <v>-65.416666666666671</v>
      </c>
      <c r="Q218" s="52">
        <f t="shared" si="405"/>
        <v>-67.379166666666677</v>
      </c>
      <c r="R218" s="52">
        <f t="shared" si="405"/>
        <v>0</v>
      </c>
      <c r="S218" s="30">
        <f>IFERROR(R218/Q218-1,"n/a")</f>
        <v>-1</v>
      </c>
      <c r="T218" s="30">
        <f>IFERROR(R218/P218-1,"n/a")</f>
        <v>-1</v>
      </c>
      <c r="U218" s="8"/>
      <c r="V218" s="52">
        <f t="shared" ref="V218:X218" si="406">+V219+V329</f>
        <v>-65.416666666666671</v>
      </c>
      <c r="W218" s="52">
        <f t="shared" si="406"/>
        <v>-67.379166666666677</v>
      </c>
      <c r="X218" s="52">
        <f t="shared" si="406"/>
        <v>0</v>
      </c>
      <c r="Y218" s="30">
        <f>IFERROR(X218/W218-1,"n/a")</f>
        <v>-1</v>
      </c>
      <c r="Z218" s="30">
        <f>IFERROR(X218/V218-1,"n/a")</f>
        <v>-1</v>
      </c>
      <c r="AA218" s="8"/>
      <c r="AB218" s="52">
        <f t="shared" ref="AB218:AD218" si="407">+AB219+AB329</f>
        <v>-65.416666666666671</v>
      </c>
      <c r="AC218" s="52">
        <f t="shared" si="407"/>
        <v>-67.379166666666677</v>
      </c>
      <c r="AD218" s="52">
        <f t="shared" si="407"/>
        <v>0</v>
      </c>
      <c r="AE218" s="30">
        <f>IFERROR(AD218/AC218-1,"n/a")</f>
        <v>-1</v>
      </c>
      <c r="AF218" s="30">
        <f>IFERROR(AD218/AB218-1,"n/a")</f>
        <v>-1</v>
      </c>
      <c r="AG218" s="8"/>
      <c r="AH218" s="52">
        <f t="shared" ref="AH218:AJ218" si="408">+AH219+AH329</f>
        <v>-65.416666666666671</v>
      </c>
      <c r="AI218" s="52">
        <f t="shared" si="408"/>
        <v>-67.379166666666677</v>
      </c>
      <c r="AJ218" s="52">
        <f t="shared" si="408"/>
        <v>0</v>
      </c>
      <c r="AK218" s="30">
        <f>IFERROR(AJ218/AI218-1,"n/a")</f>
        <v>-1</v>
      </c>
      <c r="AL218" s="30">
        <f>IFERROR(AJ218/AH218-1,"n/a")</f>
        <v>-1</v>
      </c>
      <c r="AM218" s="8"/>
      <c r="AN218" s="52">
        <f t="shared" ref="AN218:AP218" si="409">+AN219+AN329</f>
        <v>-65.416666666666671</v>
      </c>
      <c r="AO218" s="52">
        <f t="shared" si="409"/>
        <v>-67.379166666666677</v>
      </c>
      <c r="AP218" s="52">
        <f t="shared" si="409"/>
        <v>0</v>
      </c>
      <c r="AQ218" s="30">
        <f>IFERROR(AP218/AO218-1,"n/a")</f>
        <v>-1</v>
      </c>
      <c r="AR218" s="30">
        <f>IFERROR(AP218/AN218-1,"n/a")</f>
        <v>-1</v>
      </c>
      <c r="AS218" s="8"/>
      <c r="AT218" s="52">
        <f t="shared" ref="AT218:AV218" si="410">+AT219+AT329</f>
        <v>-65.416666666666671</v>
      </c>
      <c r="AU218" s="52">
        <f t="shared" si="410"/>
        <v>-67.379166666666677</v>
      </c>
      <c r="AV218" s="52">
        <f t="shared" si="410"/>
        <v>0</v>
      </c>
      <c r="AW218" s="30">
        <f>IFERROR(AV218/AU218-1,"n/a")</f>
        <v>-1</v>
      </c>
      <c r="AX218" s="30">
        <f>IFERROR(AV218/AT218-1,"n/a")</f>
        <v>-1</v>
      </c>
      <c r="AY218" s="8"/>
      <c r="AZ218" s="52">
        <f t="shared" ref="AZ218:BB218" si="411">+AZ219+AZ329</f>
        <v>-65.416666666666671</v>
      </c>
      <c r="BA218" s="52">
        <f t="shared" si="411"/>
        <v>-67.379166666666677</v>
      </c>
      <c r="BB218" s="52">
        <f t="shared" si="411"/>
        <v>0</v>
      </c>
      <c r="BC218" s="30">
        <f>IFERROR(BB218/BA218-1,"n/a")</f>
        <v>-1</v>
      </c>
      <c r="BD218" s="30">
        <f>IFERROR(BB218/AZ218-1,"n/a")</f>
        <v>-1</v>
      </c>
      <c r="BE218" s="8"/>
      <c r="BF218" s="52">
        <f t="shared" ref="BF218:BH218" si="412">+BF219+BF329</f>
        <v>-65.416666666666671</v>
      </c>
      <c r="BG218" s="52">
        <f t="shared" si="412"/>
        <v>-67.379166666666677</v>
      </c>
      <c r="BH218" s="52">
        <f t="shared" si="412"/>
        <v>0</v>
      </c>
      <c r="BI218" s="30">
        <f>IFERROR(BH218/BG218-1,"n/a")</f>
        <v>-1</v>
      </c>
      <c r="BJ218" s="30">
        <f>IFERROR(BH218/BF218-1,"n/a")</f>
        <v>-1</v>
      </c>
      <c r="BK218" s="8"/>
      <c r="BL218" s="52">
        <f t="shared" ref="BL218:BN218" si="413">+BL219+BL329</f>
        <v>-65.416666666666671</v>
      </c>
      <c r="BM218" s="52">
        <f t="shared" si="413"/>
        <v>-67.379166666666677</v>
      </c>
      <c r="BN218" s="52">
        <f t="shared" si="413"/>
        <v>0</v>
      </c>
      <c r="BO218" s="30">
        <f>IFERROR(BN218/BM218-1,"n/a")</f>
        <v>-1</v>
      </c>
      <c r="BP218" s="30">
        <f>IFERROR(BN218/BL218-1,"n/a")</f>
        <v>-1</v>
      </c>
      <c r="BQ218" s="8"/>
      <c r="BR218" s="52">
        <f t="shared" ref="BR218:BT218" si="414">+BR219+BR329</f>
        <v>-65.416666666666671</v>
      </c>
      <c r="BS218" s="52">
        <f t="shared" si="414"/>
        <v>-67.379166666666677</v>
      </c>
      <c r="BT218" s="52">
        <f t="shared" si="414"/>
        <v>0</v>
      </c>
      <c r="BU218" s="30">
        <f>IFERROR(BT218/BS218-1,"n/a")</f>
        <v>-1</v>
      </c>
      <c r="BV218" s="30">
        <f>IFERROR(BT218/BR218-1,"n/a")</f>
        <v>-1</v>
      </c>
      <c r="BW218" s="8"/>
      <c r="BX218" s="52">
        <f>+BR218+BL218+BF218+AZ218+AT218+AN218+AH218+AB218+V218+P218+J218+D218</f>
        <v>-784.99999999999989</v>
      </c>
      <c r="BY218" s="52">
        <f>+BS218+BM218+BG218+BA218+AU218+AO218+AI218+AC218+W218+Q218+K218+E218</f>
        <v>-808.5500000000003</v>
      </c>
      <c r="BZ218" s="52">
        <f>+BT218+BN218+BH218+BB218+AV218+AP218+AJ218+AD218+X218+R218+L218+F218</f>
        <v>0</v>
      </c>
      <c r="CA218" s="30">
        <f>IFERROR(BZ218/BY218-1,"n/a")</f>
        <v>-1</v>
      </c>
      <c r="CB218" s="30">
        <f>IFERROR(BZ218/BX218-1,"n/a")</f>
        <v>-1</v>
      </c>
      <c r="CC218" s="8"/>
      <c r="CD218" s="6" t="b">
        <f>+ABS(BX218-'PL-tc'!N218+'PL-tc-m'!BY218-'PL-tc'!O218+'PL-tc-m'!BZ218-'PL-tc'!P218)&lt;0.001</f>
        <v>1</v>
      </c>
    </row>
    <row r="219" spans="1:82" ht="24" hidden="1" outlineLevel="1" x14ac:dyDescent="0.2">
      <c r="A219" s="49" t="s">
        <v>130</v>
      </c>
      <c r="B219" s="13" t="s">
        <v>130</v>
      </c>
      <c r="C219" s="8"/>
      <c r="D219" s="51">
        <f t="shared" ref="D219:F219" si="415">+SUM(D220:D270)+D271+D323</f>
        <v>-65.416666666666671</v>
      </c>
      <c r="E219" s="51">
        <f t="shared" si="415"/>
        <v>-67.379166666666677</v>
      </c>
      <c r="F219" s="51">
        <f t="shared" si="415"/>
        <v>0</v>
      </c>
      <c r="G219" s="34">
        <f t="shared" ref="G219:G269" si="416">IFERROR(F219/E219-1,"n/a")</f>
        <v>-1</v>
      </c>
      <c r="H219" s="34">
        <f t="shared" ref="H219:H269" si="417">IFERROR(F219/D219-1,"n/a")</f>
        <v>-1</v>
      </c>
      <c r="I219" s="8"/>
      <c r="J219" s="51">
        <f t="shared" ref="J219:L219" si="418">+SUM(J220:J270)+J271+J323</f>
        <v>-65.416666666666671</v>
      </c>
      <c r="K219" s="51">
        <f t="shared" si="418"/>
        <v>-67.379166666666677</v>
      </c>
      <c r="L219" s="51">
        <f t="shared" si="418"/>
        <v>0</v>
      </c>
      <c r="M219" s="34">
        <f t="shared" ref="M219:M269" si="419">IFERROR(L219/K219-1,"n/a")</f>
        <v>-1</v>
      </c>
      <c r="N219" s="34">
        <f t="shared" ref="N219:N269" si="420">IFERROR(L219/J219-1,"n/a")</f>
        <v>-1</v>
      </c>
      <c r="O219" s="8"/>
      <c r="P219" s="51">
        <f t="shared" ref="P219:R219" si="421">+SUM(P220:P270)+P271+P323</f>
        <v>-65.416666666666671</v>
      </c>
      <c r="Q219" s="51">
        <f t="shared" si="421"/>
        <v>-67.379166666666677</v>
      </c>
      <c r="R219" s="51">
        <f t="shared" si="421"/>
        <v>0</v>
      </c>
      <c r="S219" s="34">
        <f t="shared" ref="S219:S269" si="422">IFERROR(R219/Q219-1,"n/a")</f>
        <v>-1</v>
      </c>
      <c r="T219" s="34">
        <f t="shared" ref="T219:T269" si="423">IFERROR(R219/P219-1,"n/a")</f>
        <v>-1</v>
      </c>
      <c r="U219" s="8"/>
      <c r="V219" s="51">
        <f t="shared" ref="V219:X219" si="424">+SUM(V220:V270)+V271+V323</f>
        <v>-65.416666666666671</v>
      </c>
      <c r="W219" s="51">
        <f t="shared" si="424"/>
        <v>-67.379166666666677</v>
      </c>
      <c r="X219" s="51">
        <f t="shared" si="424"/>
        <v>0</v>
      </c>
      <c r="Y219" s="34">
        <f t="shared" ref="Y219:Y269" si="425">IFERROR(X219/W219-1,"n/a")</f>
        <v>-1</v>
      </c>
      <c r="Z219" s="34">
        <f t="shared" ref="Z219:Z269" si="426">IFERROR(X219/V219-1,"n/a")</f>
        <v>-1</v>
      </c>
      <c r="AA219" s="8"/>
      <c r="AB219" s="51">
        <f t="shared" ref="AB219:AD219" si="427">+SUM(AB220:AB270)+AB271+AB323</f>
        <v>-65.416666666666671</v>
      </c>
      <c r="AC219" s="51">
        <f t="shared" si="427"/>
        <v>-67.379166666666677</v>
      </c>
      <c r="AD219" s="51">
        <f t="shared" si="427"/>
        <v>0</v>
      </c>
      <c r="AE219" s="34">
        <f t="shared" ref="AE219:AE269" si="428">IFERROR(AD219/AC219-1,"n/a")</f>
        <v>-1</v>
      </c>
      <c r="AF219" s="34">
        <f t="shared" ref="AF219:AF269" si="429">IFERROR(AD219/AB219-1,"n/a")</f>
        <v>-1</v>
      </c>
      <c r="AG219" s="8"/>
      <c r="AH219" s="51">
        <f t="shared" ref="AH219:AJ219" si="430">+SUM(AH220:AH270)+AH271+AH323</f>
        <v>-65.416666666666671</v>
      </c>
      <c r="AI219" s="51">
        <f t="shared" si="430"/>
        <v>-67.379166666666677</v>
      </c>
      <c r="AJ219" s="51">
        <f t="shared" si="430"/>
        <v>0</v>
      </c>
      <c r="AK219" s="34">
        <f t="shared" ref="AK219:AK269" si="431">IFERROR(AJ219/AI219-1,"n/a")</f>
        <v>-1</v>
      </c>
      <c r="AL219" s="34">
        <f t="shared" ref="AL219:AL269" si="432">IFERROR(AJ219/AH219-1,"n/a")</f>
        <v>-1</v>
      </c>
      <c r="AM219" s="8"/>
      <c r="AN219" s="51">
        <f t="shared" ref="AN219:AP219" si="433">+SUM(AN220:AN270)+AN271+AN323</f>
        <v>-65.416666666666671</v>
      </c>
      <c r="AO219" s="51">
        <f t="shared" si="433"/>
        <v>-67.379166666666677</v>
      </c>
      <c r="AP219" s="51">
        <f t="shared" si="433"/>
        <v>0</v>
      </c>
      <c r="AQ219" s="34">
        <f t="shared" ref="AQ219:AQ269" si="434">IFERROR(AP219/AO219-1,"n/a")</f>
        <v>-1</v>
      </c>
      <c r="AR219" s="34">
        <f t="shared" ref="AR219:AR269" si="435">IFERROR(AP219/AN219-1,"n/a")</f>
        <v>-1</v>
      </c>
      <c r="AS219" s="8"/>
      <c r="AT219" s="51">
        <f t="shared" ref="AT219:AV219" si="436">+SUM(AT220:AT270)+AT271+AT323</f>
        <v>-65.416666666666671</v>
      </c>
      <c r="AU219" s="51">
        <f t="shared" si="436"/>
        <v>-67.379166666666677</v>
      </c>
      <c r="AV219" s="51">
        <f t="shared" si="436"/>
        <v>0</v>
      </c>
      <c r="AW219" s="34">
        <f t="shared" ref="AW219:AW269" si="437">IFERROR(AV219/AU219-1,"n/a")</f>
        <v>-1</v>
      </c>
      <c r="AX219" s="34">
        <f t="shared" ref="AX219:AX269" si="438">IFERROR(AV219/AT219-1,"n/a")</f>
        <v>-1</v>
      </c>
      <c r="AY219" s="8"/>
      <c r="AZ219" s="51">
        <f t="shared" ref="AZ219:BB219" si="439">+SUM(AZ220:AZ270)+AZ271+AZ323</f>
        <v>-65.416666666666671</v>
      </c>
      <c r="BA219" s="51">
        <f t="shared" si="439"/>
        <v>-67.379166666666677</v>
      </c>
      <c r="BB219" s="51">
        <f t="shared" si="439"/>
        <v>0</v>
      </c>
      <c r="BC219" s="34">
        <f t="shared" ref="BC219:BC269" si="440">IFERROR(BB219/BA219-1,"n/a")</f>
        <v>-1</v>
      </c>
      <c r="BD219" s="34">
        <f t="shared" ref="BD219:BD269" si="441">IFERROR(BB219/AZ219-1,"n/a")</f>
        <v>-1</v>
      </c>
      <c r="BE219" s="8"/>
      <c r="BF219" s="51">
        <f t="shared" ref="BF219:BH219" si="442">+SUM(BF220:BF270)+BF271+BF323</f>
        <v>-65.416666666666671</v>
      </c>
      <c r="BG219" s="51">
        <f t="shared" si="442"/>
        <v>-67.379166666666677</v>
      </c>
      <c r="BH219" s="51">
        <f t="shared" si="442"/>
        <v>0</v>
      </c>
      <c r="BI219" s="34">
        <f t="shared" ref="BI219:BI269" si="443">IFERROR(BH219/BG219-1,"n/a")</f>
        <v>-1</v>
      </c>
      <c r="BJ219" s="34">
        <f t="shared" ref="BJ219:BJ269" si="444">IFERROR(BH219/BF219-1,"n/a")</f>
        <v>-1</v>
      </c>
      <c r="BK219" s="8"/>
      <c r="BL219" s="51">
        <f t="shared" ref="BL219:BN219" si="445">+SUM(BL220:BL270)+BL271+BL323</f>
        <v>-65.416666666666671</v>
      </c>
      <c r="BM219" s="51">
        <f t="shared" si="445"/>
        <v>-67.379166666666677</v>
      </c>
      <c r="BN219" s="51">
        <f t="shared" si="445"/>
        <v>0</v>
      </c>
      <c r="BO219" s="34">
        <f t="shared" ref="BO219:BO269" si="446">IFERROR(BN219/BM219-1,"n/a")</f>
        <v>-1</v>
      </c>
      <c r="BP219" s="34">
        <f t="shared" ref="BP219:BP269" si="447">IFERROR(BN219/BL219-1,"n/a")</f>
        <v>-1</v>
      </c>
      <c r="BQ219" s="8"/>
      <c r="BR219" s="51">
        <f t="shared" ref="BR219:BT219" si="448">+SUM(BR220:BR270)+BR271+BR323</f>
        <v>-65.416666666666671</v>
      </c>
      <c r="BS219" s="51">
        <f t="shared" si="448"/>
        <v>-67.379166666666677</v>
      </c>
      <c r="BT219" s="51">
        <f t="shared" si="448"/>
        <v>0</v>
      </c>
      <c r="BU219" s="34">
        <f t="shared" ref="BU219:BU269" si="449">IFERROR(BT219/BS219-1,"n/a")</f>
        <v>-1</v>
      </c>
      <c r="BV219" s="34">
        <f t="shared" ref="BV219:BV269" si="450">IFERROR(BT219/BR219-1,"n/a")</f>
        <v>-1</v>
      </c>
      <c r="BW219" s="8"/>
      <c r="BX219" s="51">
        <f t="shared" ref="BX219:BZ219" si="451">+SUM(BX220:BX270)+BX271+BX323</f>
        <v>-784.99999999999989</v>
      </c>
      <c r="BY219" s="51">
        <f t="shared" si="451"/>
        <v>-808.54999999999984</v>
      </c>
      <c r="BZ219" s="51">
        <f t="shared" si="451"/>
        <v>0</v>
      </c>
      <c r="CA219" s="34">
        <f t="shared" ref="CA219:CA269" si="452">IFERROR(BZ219/BY219-1,"n/a")</f>
        <v>-1</v>
      </c>
      <c r="CB219" s="34">
        <f t="shared" ref="CB219:CB269" si="453">IFERROR(BZ219/BX219-1,"n/a")</f>
        <v>-1</v>
      </c>
      <c r="CC219" s="8"/>
    </row>
    <row r="220" spans="1:82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33">
        <f>-VLOOKUP($A220,'pl-data'!$A:$BR,8+D$3)</f>
        <v>0</v>
      </c>
      <c r="E220" s="33">
        <f>-VLOOKUP($A220,'pl-data'!$A:$BR,38+E$3)</f>
        <v>0</v>
      </c>
      <c r="F220" s="33">
        <f>-VLOOKUP($A220,'pl-data'!$A:$BR,23+F$3)</f>
        <v>0</v>
      </c>
      <c r="G220" s="34" t="str">
        <f t="shared" si="416"/>
        <v>n/a</v>
      </c>
      <c r="H220" s="34" t="str">
        <f t="shared" si="417"/>
        <v>n/a</v>
      </c>
      <c r="I220" s="8"/>
      <c r="J220" s="33">
        <f>-VLOOKUP($A220,'pl-data'!$A:$BR,8+J$3)</f>
        <v>0</v>
      </c>
      <c r="K220" s="33">
        <f>-VLOOKUP($A220,'pl-data'!$A:$BR,38+K$3)</f>
        <v>0</v>
      </c>
      <c r="L220" s="33">
        <f>-VLOOKUP($A220,'pl-data'!$A:$BR,23+L$3)</f>
        <v>0</v>
      </c>
      <c r="M220" s="34" t="str">
        <f t="shared" si="419"/>
        <v>n/a</v>
      </c>
      <c r="N220" s="34" t="str">
        <f t="shared" si="420"/>
        <v>n/a</v>
      </c>
      <c r="O220" s="8"/>
      <c r="P220" s="33">
        <f>-VLOOKUP($A220,'pl-data'!$A:$BR,8+P$3)</f>
        <v>0</v>
      </c>
      <c r="Q220" s="33">
        <f>-VLOOKUP($A220,'pl-data'!$A:$BR,38+Q$3)</f>
        <v>0</v>
      </c>
      <c r="R220" s="33">
        <f>-VLOOKUP($A220,'pl-data'!$A:$BR,23+R$3)</f>
        <v>0</v>
      </c>
      <c r="S220" s="34" t="str">
        <f t="shared" si="422"/>
        <v>n/a</v>
      </c>
      <c r="T220" s="34" t="str">
        <f t="shared" si="423"/>
        <v>n/a</v>
      </c>
      <c r="U220" s="8"/>
      <c r="V220" s="33">
        <f>-VLOOKUP($A220,'pl-data'!$A:$BR,8+V$3)</f>
        <v>0</v>
      </c>
      <c r="W220" s="33">
        <f>-VLOOKUP($A220,'pl-data'!$A:$BR,38+W$3)</f>
        <v>0</v>
      </c>
      <c r="X220" s="33">
        <f>-VLOOKUP($A220,'pl-data'!$A:$BR,23+X$3)</f>
        <v>0</v>
      </c>
      <c r="Y220" s="34" t="str">
        <f t="shared" si="425"/>
        <v>n/a</v>
      </c>
      <c r="Z220" s="34" t="str">
        <f t="shared" si="426"/>
        <v>n/a</v>
      </c>
      <c r="AA220" s="8"/>
      <c r="AB220" s="33">
        <f>-VLOOKUP($A220,'pl-data'!$A:$BR,8+AB$3)</f>
        <v>0</v>
      </c>
      <c r="AC220" s="33">
        <f>-VLOOKUP($A220,'pl-data'!$A:$BR,38+AC$3)</f>
        <v>0</v>
      </c>
      <c r="AD220" s="33">
        <f>-VLOOKUP($A220,'pl-data'!$A:$BR,23+AD$3)</f>
        <v>0</v>
      </c>
      <c r="AE220" s="34" t="str">
        <f t="shared" si="428"/>
        <v>n/a</v>
      </c>
      <c r="AF220" s="34" t="str">
        <f t="shared" si="429"/>
        <v>n/a</v>
      </c>
      <c r="AG220" s="8"/>
      <c r="AH220" s="33">
        <f>-VLOOKUP($A220,'pl-data'!$A:$BR,8+AH$3)</f>
        <v>0</v>
      </c>
      <c r="AI220" s="33">
        <f>-VLOOKUP($A220,'pl-data'!$A:$BR,38+AI$3)</f>
        <v>0</v>
      </c>
      <c r="AJ220" s="33">
        <f>-VLOOKUP($A220,'pl-data'!$A:$BR,23+AJ$3)</f>
        <v>0</v>
      </c>
      <c r="AK220" s="34" t="str">
        <f t="shared" si="431"/>
        <v>n/a</v>
      </c>
      <c r="AL220" s="34" t="str">
        <f t="shared" si="432"/>
        <v>n/a</v>
      </c>
      <c r="AM220" s="8"/>
      <c r="AN220" s="33">
        <f>-VLOOKUP($A220,'pl-data'!$A:$BR,8+AN$3)</f>
        <v>0</v>
      </c>
      <c r="AO220" s="33">
        <f>-VLOOKUP($A220,'pl-data'!$A:$BR,38+AO$3)</f>
        <v>0</v>
      </c>
      <c r="AP220" s="33">
        <f>-VLOOKUP($A220,'pl-data'!$A:$BR,23+AP$3)</f>
        <v>0</v>
      </c>
      <c r="AQ220" s="34" t="str">
        <f t="shared" si="434"/>
        <v>n/a</v>
      </c>
      <c r="AR220" s="34" t="str">
        <f t="shared" si="435"/>
        <v>n/a</v>
      </c>
      <c r="AS220" s="8"/>
      <c r="AT220" s="33">
        <f>-VLOOKUP($A220,'pl-data'!$A:$BR,8+AT$3)</f>
        <v>0</v>
      </c>
      <c r="AU220" s="33">
        <f>-VLOOKUP($A220,'pl-data'!$A:$BR,38+AU$3)</f>
        <v>0</v>
      </c>
      <c r="AV220" s="33">
        <f>-VLOOKUP($A220,'pl-data'!$A:$BR,23+AV$3)</f>
        <v>0</v>
      </c>
      <c r="AW220" s="34" t="str">
        <f t="shared" si="437"/>
        <v>n/a</v>
      </c>
      <c r="AX220" s="34" t="str">
        <f t="shared" si="438"/>
        <v>n/a</v>
      </c>
      <c r="AY220" s="8"/>
      <c r="AZ220" s="33">
        <f>-VLOOKUP($A220,'pl-data'!$A:$BR,8+AZ$3)</f>
        <v>0</v>
      </c>
      <c r="BA220" s="33">
        <f>-VLOOKUP($A220,'pl-data'!$A:$BR,38+BA$3)</f>
        <v>0</v>
      </c>
      <c r="BB220" s="33">
        <f>-VLOOKUP($A220,'pl-data'!$A:$BR,23+BB$3)</f>
        <v>0</v>
      </c>
      <c r="BC220" s="34" t="str">
        <f t="shared" si="440"/>
        <v>n/a</v>
      </c>
      <c r="BD220" s="34" t="str">
        <f t="shared" si="441"/>
        <v>n/a</v>
      </c>
      <c r="BE220" s="8"/>
      <c r="BF220" s="33">
        <f>-VLOOKUP($A220,'pl-data'!$A:$BR,8+BF$3)</f>
        <v>0</v>
      </c>
      <c r="BG220" s="33">
        <f>-VLOOKUP($A220,'pl-data'!$A:$BR,38+BG$3)</f>
        <v>0</v>
      </c>
      <c r="BH220" s="33">
        <f>-VLOOKUP($A220,'pl-data'!$A:$BR,23+BH$3)</f>
        <v>0</v>
      </c>
      <c r="BI220" s="34" t="str">
        <f t="shared" si="443"/>
        <v>n/a</v>
      </c>
      <c r="BJ220" s="34" t="str">
        <f t="shared" si="444"/>
        <v>n/a</v>
      </c>
      <c r="BK220" s="8"/>
      <c r="BL220" s="33">
        <f>-VLOOKUP($A220,'pl-data'!$A:$BR,8+BL$3)</f>
        <v>0</v>
      </c>
      <c r="BM220" s="33">
        <f>-VLOOKUP($A220,'pl-data'!$A:$BR,38+BM$3)</f>
        <v>0</v>
      </c>
      <c r="BN220" s="33">
        <f>-VLOOKUP($A220,'pl-data'!$A:$BR,23+BN$3)</f>
        <v>0</v>
      </c>
      <c r="BO220" s="34" t="str">
        <f t="shared" si="446"/>
        <v>n/a</v>
      </c>
      <c r="BP220" s="34" t="str">
        <f t="shared" si="447"/>
        <v>n/a</v>
      </c>
      <c r="BQ220" s="8"/>
      <c r="BR220" s="33">
        <f>-VLOOKUP($A220,'pl-data'!$A:$BR,8+BR$3)</f>
        <v>0</v>
      </c>
      <c r="BS220" s="33">
        <f>-VLOOKUP($A220,'pl-data'!$A:$BR,38+BS$3)</f>
        <v>0</v>
      </c>
      <c r="BT220" s="33">
        <f>-VLOOKUP($A220,'pl-data'!$A:$BR,23+BT$3)</f>
        <v>0</v>
      </c>
      <c r="BU220" s="34" t="str">
        <f t="shared" si="449"/>
        <v>n/a</v>
      </c>
      <c r="BV220" s="34" t="str">
        <f t="shared" si="450"/>
        <v>n/a</v>
      </c>
      <c r="BW220" s="8"/>
      <c r="BX220" s="33">
        <f t="shared" ref="BX220:BX269" si="454">+BR220+BL220+BF220+AZ220+AT220+AN220+AH220+AB220+V220+P220+J220+D220</f>
        <v>0</v>
      </c>
      <c r="BY220" s="33">
        <f t="shared" ref="BY220:BY269" si="455">+BS220+BM220+BG220+BA220+AU220+AO220+AI220+AC220+W220+Q220+K220+E220</f>
        <v>0</v>
      </c>
      <c r="BZ220" s="33">
        <f t="shared" ref="BZ220:BZ269" si="456">+BT220+BN220+BH220+BB220+AV220+AP220+AJ220+AD220+X220+R220+L220+F220</f>
        <v>0</v>
      </c>
      <c r="CA220" s="34" t="str">
        <f t="shared" si="452"/>
        <v>n/a</v>
      </c>
      <c r="CB220" s="34" t="str">
        <f t="shared" si="453"/>
        <v>n/a</v>
      </c>
      <c r="CC220" s="8"/>
    </row>
    <row r="221" spans="1:82" hidden="1" outlineLevel="2" x14ac:dyDescent="0.2">
      <c r="A221" s="49">
        <v>3010</v>
      </c>
      <c r="B221" s="18" t="str">
        <f>+masterfile!D845</f>
        <v>3010 Einkauf RHB 7% Vorsteuer</v>
      </c>
      <c r="C221" s="8"/>
      <c r="D221" s="33">
        <f>-VLOOKUP($A221,'pl-data'!$A:$BR,8+D$3)</f>
        <v>0</v>
      </c>
      <c r="E221" s="33">
        <f>-VLOOKUP($A221,'pl-data'!$A:$BR,38+E$3)</f>
        <v>0</v>
      </c>
      <c r="F221" s="33">
        <f>-VLOOKUP($A221,'pl-data'!$A:$BR,23+F$3)</f>
        <v>0</v>
      </c>
      <c r="G221" s="34" t="str">
        <f t="shared" si="416"/>
        <v>n/a</v>
      </c>
      <c r="H221" s="34" t="str">
        <f t="shared" si="417"/>
        <v>n/a</v>
      </c>
      <c r="I221" s="8"/>
      <c r="J221" s="33">
        <f>-VLOOKUP($A221,'pl-data'!$A:$BR,8+J$3)</f>
        <v>0</v>
      </c>
      <c r="K221" s="33">
        <f>-VLOOKUP($A221,'pl-data'!$A:$BR,38+K$3)</f>
        <v>0</v>
      </c>
      <c r="L221" s="33">
        <f>-VLOOKUP($A221,'pl-data'!$A:$BR,23+L$3)</f>
        <v>0</v>
      </c>
      <c r="M221" s="34" t="str">
        <f t="shared" si="419"/>
        <v>n/a</v>
      </c>
      <c r="N221" s="34" t="str">
        <f t="shared" si="420"/>
        <v>n/a</v>
      </c>
      <c r="O221" s="8"/>
      <c r="P221" s="33">
        <f>-VLOOKUP($A221,'pl-data'!$A:$BR,8+P$3)</f>
        <v>0</v>
      </c>
      <c r="Q221" s="33">
        <f>-VLOOKUP($A221,'pl-data'!$A:$BR,38+Q$3)</f>
        <v>0</v>
      </c>
      <c r="R221" s="33">
        <f>-VLOOKUP($A221,'pl-data'!$A:$BR,23+R$3)</f>
        <v>0</v>
      </c>
      <c r="S221" s="34" t="str">
        <f t="shared" si="422"/>
        <v>n/a</v>
      </c>
      <c r="T221" s="34" t="str">
        <f t="shared" si="423"/>
        <v>n/a</v>
      </c>
      <c r="U221" s="8"/>
      <c r="V221" s="33">
        <f>-VLOOKUP($A221,'pl-data'!$A:$BR,8+V$3)</f>
        <v>0</v>
      </c>
      <c r="W221" s="33">
        <f>-VLOOKUP($A221,'pl-data'!$A:$BR,38+W$3)</f>
        <v>0</v>
      </c>
      <c r="X221" s="33">
        <f>-VLOOKUP($A221,'pl-data'!$A:$BR,23+X$3)</f>
        <v>0</v>
      </c>
      <c r="Y221" s="34" t="str">
        <f t="shared" si="425"/>
        <v>n/a</v>
      </c>
      <c r="Z221" s="34" t="str">
        <f t="shared" si="426"/>
        <v>n/a</v>
      </c>
      <c r="AA221" s="8"/>
      <c r="AB221" s="33">
        <f>-VLOOKUP($A221,'pl-data'!$A:$BR,8+AB$3)</f>
        <v>0</v>
      </c>
      <c r="AC221" s="33">
        <f>-VLOOKUP($A221,'pl-data'!$A:$BR,38+AC$3)</f>
        <v>0</v>
      </c>
      <c r="AD221" s="33">
        <f>-VLOOKUP($A221,'pl-data'!$A:$BR,23+AD$3)</f>
        <v>0</v>
      </c>
      <c r="AE221" s="34" t="str">
        <f t="shared" si="428"/>
        <v>n/a</v>
      </c>
      <c r="AF221" s="34" t="str">
        <f t="shared" si="429"/>
        <v>n/a</v>
      </c>
      <c r="AG221" s="8"/>
      <c r="AH221" s="33">
        <f>-VLOOKUP($A221,'pl-data'!$A:$BR,8+AH$3)</f>
        <v>0</v>
      </c>
      <c r="AI221" s="33">
        <f>-VLOOKUP($A221,'pl-data'!$A:$BR,38+AI$3)</f>
        <v>0</v>
      </c>
      <c r="AJ221" s="33">
        <f>-VLOOKUP($A221,'pl-data'!$A:$BR,23+AJ$3)</f>
        <v>0</v>
      </c>
      <c r="AK221" s="34" t="str">
        <f t="shared" si="431"/>
        <v>n/a</v>
      </c>
      <c r="AL221" s="34" t="str">
        <f t="shared" si="432"/>
        <v>n/a</v>
      </c>
      <c r="AM221" s="8"/>
      <c r="AN221" s="33">
        <f>-VLOOKUP($A221,'pl-data'!$A:$BR,8+AN$3)</f>
        <v>0</v>
      </c>
      <c r="AO221" s="33">
        <f>-VLOOKUP($A221,'pl-data'!$A:$BR,38+AO$3)</f>
        <v>0</v>
      </c>
      <c r="AP221" s="33">
        <f>-VLOOKUP($A221,'pl-data'!$A:$BR,23+AP$3)</f>
        <v>0</v>
      </c>
      <c r="AQ221" s="34" t="str">
        <f t="shared" si="434"/>
        <v>n/a</v>
      </c>
      <c r="AR221" s="34" t="str">
        <f t="shared" si="435"/>
        <v>n/a</v>
      </c>
      <c r="AS221" s="8"/>
      <c r="AT221" s="33">
        <f>-VLOOKUP($A221,'pl-data'!$A:$BR,8+AT$3)</f>
        <v>0</v>
      </c>
      <c r="AU221" s="33">
        <f>-VLOOKUP($A221,'pl-data'!$A:$BR,38+AU$3)</f>
        <v>0</v>
      </c>
      <c r="AV221" s="33">
        <f>-VLOOKUP($A221,'pl-data'!$A:$BR,23+AV$3)</f>
        <v>0</v>
      </c>
      <c r="AW221" s="34" t="str">
        <f t="shared" si="437"/>
        <v>n/a</v>
      </c>
      <c r="AX221" s="34" t="str">
        <f t="shared" si="438"/>
        <v>n/a</v>
      </c>
      <c r="AY221" s="8"/>
      <c r="AZ221" s="33">
        <f>-VLOOKUP($A221,'pl-data'!$A:$BR,8+AZ$3)</f>
        <v>0</v>
      </c>
      <c r="BA221" s="33">
        <f>-VLOOKUP($A221,'pl-data'!$A:$BR,38+BA$3)</f>
        <v>0</v>
      </c>
      <c r="BB221" s="33">
        <f>-VLOOKUP($A221,'pl-data'!$A:$BR,23+BB$3)</f>
        <v>0</v>
      </c>
      <c r="BC221" s="34" t="str">
        <f t="shared" si="440"/>
        <v>n/a</v>
      </c>
      <c r="BD221" s="34" t="str">
        <f t="shared" si="441"/>
        <v>n/a</v>
      </c>
      <c r="BE221" s="8"/>
      <c r="BF221" s="33">
        <f>-VLOOKUP($A221,'pl-data'!$A:$BR,8+BF$3)</f>
        <v>0</v>
      </c>
      <c r="BG221" s="33">
        <f>-VLOOKUP($A221,'pl-data'!$A:$BR,38+BG$3)</f>
        <v>0</v>
      </c>
      <c r="BH221" s="33">
        <f>-VLOOKUP($A221,'pl-data'!$A:$BR,23+BH$3)</f>
        <v>0</v>
      </c>
      <c r="BI221" s="34" t="str">
        <f t="shared" si="443"/>
        <v>n/a</v>
      </c>
      <c r="BJ221" s="34" t="str">
        <f t="shared" si="444"/>
        <v>n/a</v>
      </c>
      <c r="BK221" s="8"/>
      <c r="BL221" s="33">
        <f>-VLOOKUP($A221,'pl-data'!$A:$BR,8+BL$3)</f>
        <v>0</v>
      </c>
      <c r="BM221" s="33">
        <f>-VLOOKUP($A221,'pl-data'!$A:$BR,38+BM$3)</f>
        <v>0</v>
      </c>
      <c r="BN221" s="33">
        <f>-VLOOKUP($A221,'pl-data'!$A:$BR,23+BN$3)</f>
        <v>0</v>
      </c>
      <c r="BO221" s="34" t="str">
        <f t="shared" si="446"/>
        <v>n/a</v>
      </c>
      <c r="BP221" s="34" t="str">
        <f t="shared" si="447"/>
        <v>n/a</v>
      </c>
      <c r="BQ221" s="8"/>
      <c r="BR221" s="33">
        <f>-VLOOKUP($A221,'pl-data'!$A:$BR,8+BR$3)</f>
        <v>0</v>
      </c>
      <c r="BS221" s="33">
        <f>-VLOOKUP($A221,'pl-data'!$A:$BR,38+BS$3)</f>
        <v>0</v>
      </c>
      <c r="BT221" s="33">
        <f>-VLOOKUP($A221,'pl-data'!$A:$BR,23+BT$3)</f>
        <v>0</v>
      </c>
      <c r="BU221" s="34" t="str">
        <f t="shared" si="449"/>
        <v>n/a</v>
      </c>
      <c r="BV221" s="34" t="str">
        <f t="shared" si="450"/>
        <v>n/a</v>
      </c>
      <c r="BW221" s="8"/>
      <c r="BX221" s="33">
        <f t="shared" si="454"/>
        <v>0</v>
      </c>
      <c r="BY221" s="33">
        <f t="shared" si="455"/>
        <v>0</v>
      </c>
      <c r="BZ221" s="33">
        <f t="shared" si="456"/>
        <v>0</v>
      </c>
      <c r="CA221" s="34" t="str">
        <f t="shared" si="452"/>
        <v>n/a</v>
      </c>
      <c r="CB221" s="34" t="str">
        <f t="shared" si="453"/>
        <v>n/a</v>
      </c>
      <c r="CC221" s="8"/>
    </row>
    <row r="222" spans="1:82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33">
        <f>-VLOOKUP($A222,'pl-data'!$A:$BR,8+D$3)</f>
        <v>0</v>
      </c>
      <c r="E222" s="33">
        <f>-VLOOKUP($A222,'pl-data'!$A:$BR,38+E$3)</f>
        <v>0</v>
      </c>
      <c r="F222" s="33">
        <f>-VLOOKUP($A222,'pl-data'!$A:$BR,23+F$3)</f>
        <v>0</v>
      </c>
      <c r="G222" s="34" t="str">
        <f t="shared" si="416"/>
        <v>n/a</v>
      </c>
      <c r="H222" s="34" t="str">
        <f t="shared" si="417"/>
        <v>n/a</v>
      </c>
      <c r="I222" s="8"/>
      <c r="J222" s="33">
        <f>-VLOOKUP($A222,'pl-data'!$A:$BR,8+J$3)</f>
        <v>0</v>
      </c>
      <c r="K222" s="33">
        <f>-VLOOKUP($A222,'pl-data'!$A:$BR,38+K$3)</f>
        <v>0</v>
      </c>
      <c r="L222" s="33">
        <f>-VLOOKUP($A222,'pl-data'!$A:$BR,23+L$3)</f>
        <v>0</v>
      </c>
      <c r="M222" s="34" t="str">
        <f t="shared" si="419"/>
        <v>n/a</v>
      </c>
      <c r="N222" s="34" t="str">
        <f t="shared" si="420"/>
        <v>n/a</v>
      </c>
      <c r="O222" s="8"/>
      <c r="P222" s="33">
        <f>-VLOOKUP($A222,'pl-data'!$A:$BR,8+P$3)</f>
        <v>0</v>
      </c>
      <c r="Q222" s="33">
        <f>-VLOOKUP($A222,'pl-data'!$A:$BR,38+Q$3)</f>
        <v>0</v>
      </c>
      <c r="R222" s="33">
        <f>-VLOOKUP($A222,'pl-data'!$A:$BR,23+R$3)</f>
        <v>0</v>
      </c>
      <c r="S222" s="34" t="str">
        <f t="shared" si="422"/>
        <v>n/a</v>
      </c>
      <c r="T222" s="34" t="str">
        <f t="shared" si="423"/>
        <v>n/a</v>
      </c>
      <c r="U222" s="8"/>
      <c r="V222" s="33">
        <f>-VLOOKUP($A222,'pl-data'!$A:$BR,8+V$3)</f>
        <v>0</v>
      </c>
      <c r="W222" s="33">
        <f>-VLOOKUP($A222,'pl-data'!$A:$BR,38+W$3)</f>
        <v>0</v>
      </c>
      <c r="X222" s="33">
        <f>-VLOOKUP($A222,'pl-data'!$A:$BR,23+X$3)</f>
        <v>0</v>
      </c>
      <c r="Y222" s="34" t="str">
        <f t="shared" si="425"/>
        <v>n/a</v>
      </c>
      <c r="Z222" s="34" t="str">
        <f t="shared" si="426"/>
        <v>n/a</v>
      </c>
      <c r="AA222" s="8"/>
      <c r="AB222" s="33">
        <f>-VLOOKUP($A222,'pl-data'!$A:$BR,8+AB$3)</f>
        <v>0</v>
      </c>
      <c r="AC222" s="33">
        <f>-VLOOKUP($A222,'pl-data'!$A:$BR,38+AC$3)</f>
        <v>0</v>
      </c>
      <c r="AD222" s="33">
        <f>-VLOOKUP($A222,'pl-data'!$A:$BR,23+AD$3)</f>
        <v>0</v>
      </c>
      <c r="AE222" s="34" t="str">
        <f t="shared" si="428"/>
        <v>n/a</v>
      </c>
      <c r="AF222" s="34" t="str">
        <f t="shared" si="429"/>
        <v>n/a</v>
      </c>
      <c r="AG222" s="8"/>
      <c r="AH222" s="33">
        <f>-VLOOKUP($A222,'pl-data'!$A:$BR,8+AH$3)</f>
        <v>0</v>
      </c>
      <c r="AI222" s="33">
        <f>-VLOOKUP($A222,'pl-data'!$A:$BR,38+AI$3)</f>
        <v>0</v>
      </c>
      <c r="AJ222" s="33">
        <f>-VLOOKUP($A222,'pl-data'!$A:$BR,23+AJ$3)</f>
        <v>0</v>
      </c>
      <c r="AK222" s="34" t="str">
        <f t="shared" si="431"/>
        <v>n/a</v>
      </c>
      <c r="AL222" s="34" t="str">
        <f t="shared" si="432"/>
        <v>n/a</v>
      </c>
      <c r="AM222" s="8"/>
      <c r="AN222" s="33">
        <f>-VLOOKUP($A222,'pl-data'!$A:$BR,8+AN$3)</f>
        <v>0</v>
      </c>
      <c r="AO222" s="33">
        <f>-VLOOKUP($A222,'pl-data'!$A:$BR,38+AO$3)</f>
        <v>0</v>
      </c>
      <c r="AP222" s="33">
        <f>-VLOOKUP($A222,'pl-data'!$A:$BR,23+AP$3)</f>
        <v>0</v>
      </c>
      <c r="AQ222" s="34" t="str">
        <f t="shared" si="434"/>
        <v>n/a</v>
      </c>
      <c r="AR222" s="34" t="str">
        <f t="shared" si="435"/>
        <v>n/a</v>
      </c>
      <c r="AS222" s="8"/>
      <c r="AT222" s="33">
        <f>-VLOOKUP($A222,'pl-data'!$A:$BR,8+AT$3)</f>
        <v>0</v>
      </c>
      <c r="AU222" s="33">
        <f>-VLOOKUP($A222,'pl-data'!$A:$BR,38+AU$3)</f>
        <v>0</v>
      </c>
      <c r="AV222" s="33">
        <f>-VLOOKUP($A222,'pl-data'!$A:$BR,23+AV$3)</f>
        <v>0</v>
      </c>
      <c r="AW222" s="34" t="str">
        <f t="shared" si="437"/>
        <v>n/a</v>
      </c>
      <c r="AX222" s="34" t="str">
        <f t="shared" si="438"/>
        <v>n/a</v>
      </c>
      <c r="AY222" s="8"/>
      <c r="AZ222" s="33">
        <f>-VLOOKUP($A222,'pl-data'!$A:$BR,8+AZ$3)</f>
        <v>0</v>
      </c>
      <c r="BA222" s="33">
        <f>-VLOOKUP($A222,'pl-data'!$A:$BR,38+BA$3)</f>
        <v>0</v>
      </c>
      <c r="BB222" s="33">
        <f>-VLOOKUP($A222,'pl-data'!$A:$BR,23+BB$3)</f>
        <v>0</v>
      </c>
      <c r="BC222" s="34" t="str">
        <f t="shared" si="440"/>
        <v>n/a</v>
      </c>
      <c r="BD222" s="34" t="str">
        <f t="shared" si="441"/>
        <v>n/a</v>
      </c>
      <c r="BE222" s="8"/>
      <c r="BF222" s="33">
        <f>-VLOOKUP($A222,'pl-data'!$A:$BR,8+BF$3)</f>
        <v>0</v>
      </c>
      <c r="BG222" s="33">
        <f>-VLOOKUP($A222,'pl-data'!$A:$BR,38+BG$3)</f>
        <v>0</v>
      </c>
      <c r="BH222" s="33">
        <f>-VLOOKUP($A222,'pl-data'!$A:$BR,23+BH$3)</f>
        <v>0</v>
      </c>
      <c r="BI222" s="34" t="str">
        <f t="shared" si="443"/>
        <v>n/a</v>
      </c>
      <c r="BJ222" s="34" t="str">
        <f t="shared" si="444"/>
        <v>n/a</v>
      </c>
      <c r="BK222" s="8"/>
      <c r="BL222" s="33">
        <f>-VLOOKUP($A222,'pl-data'!$A:$BR,8+BL$3)</f>
        <v>0</v>
      </c>
      <c r="BM222" s="33">
        <f>-VLOOKUP($A222,'pl-data'!$A:$BR,38+BM$3)</f>
        <v>0</v>
      </c>
      <c r="BN222" s="33">
        <f>-VLOOKUP($A222,'pl-data'!$A:$BR,23+BN$3)</f>
        <v>0</v>
      </c>
      <c r="BO222" s="34" t="str">
        <f t="shared" si="446"/>
        <v>n/a</v>
      </c>
      <c r="BP222" s="34" t="str">
        <f t="shared" si="447"/>
        <v>n/a</v>
      </c>
      <c r="BQ222" s="8"/>
      <c r="BR222" s="33">
        <f>-VLOOKUP($A222,'pl-data'!$A:$BR,8+BR$3)</f>
        <v>0</v>
      </c>
      <c r="BS222" s="33">
        <f>-VLOOKUP($A222,'pl-data'!$A:$BR,38+BS$3)</f>
        <v>0</v>
      </c>
      <c r="BT222" s="33">
        <f>-VLOOKUP($A222,'pl-data'!$A:$BR,23+BT$3)</f>
        <v>0</v>
      </c>
      <c r="BU222" s="34" t="str">
        <f t="shared" si="449"/>
        <v>n/a</v>
      </c>
      <c r="BV222" s="34" t="str">
        <f t="shared" si="450"/>
        <v>n/a</v>
      </c>
      <c r="BW222" s="8"/>
      <c r="BX222" s="33">
        <f t="shared" si="454"/>
        <v>0</v>
      </c>
      <c r="BY222" s="33">
        <f t="shared" si="455"/>
        <v>0</v>
      </c>
      <c r="BZ222" s="33">
        <f t="shared" si="456"/>
        <v>0</v>
      </c>
      <c r="CA222" s="34" t="str">
        <f t="shared" si="452"/>
        <v>n/a</v>
      </c>
      <c r="CB222" s="34" t="str">
        <f t="shared" si="453"/>
        <v>n/a</v>
      </c>
      <c r="CC222" s="8"/>
    </row>
    <row r="223" spans="1:82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33">
        <f>-VLOOKUP($A223,'pl-data'!$A:$BR,8+D$3)</f>
        <v>0</v>
      </c>
      <c r="E223" s="33">
        <f>-VLOOKUP($A223,'pl-data'!$A:$BR,38+E$3)</f>
        <v>0</v>
      </c>
      <c r="F223" s="33">
        <f>-VLOOKUP($A223,'pl-data'!$A:$BR,23+F$3)</f>
        <v>0</v>
      </c>
      <c r="G223" s="34" t="str">
        <f t="shared" si="416"/>
        <v>n/a</v>
      </c>
      <c r="H223" s="34" t="str">
        <f t="shared" si="417"/>
        <v>n/a</v>
      </c>
      <c r="I223" s="8"/>
      <c r="J223" s="33">
        <f>-VLOOKUP($A223,'pl-data'!$A:$BR,8+J$3)</f>
        <v>0</v>
      </c>
      <c r="K223" s="33">
        <f>-VLOOKUP($A223,'pl-data'!$A:$BR,38+K$3)</f>
        <v>0</v>
      </c>
      <c r="L223" s="33">
        <f>-VLOOKUP($A223,'pl-data'!$A:$BR,23+L$3)</f>
        <v>0</v>
      </c>
      <c r="M223" s="34" t="str">
        <f t="shared" si="419"/>
        <v>n/a</v>
      </c>
      <c r="N223" s="34" t="str">
        <f t="shared" si="420"/>
        <v>n/a</v>
      </c>
      <c r="O223" s="8"/>
      <c r="P223" s="33">
        <f>-VLOOKUP($A223,'pl-data'!$A:$BR,8+P$3)</f>
        <v>0</v>
      </c>
      <c r="Q223" s="33">
        <f>-VLOOKUP($A223,'pl-data'!$A:$BR,38+Q$3)</f>
        <v>0</v>
      </c>
      <c r="R223" s="33">
        <f>-VLOOKUP($A223,'pl-data'!$A:$BR,23+R$3)</f>
        <v>0</v>
      </c>
      <c r="S223" s="34" t="str">
        <f t="shared" si="422"/>
        <v>n/a</v>
      </c>
      <c r="T223" s="34" t="str">
        <f t="shared" si="423"/>
        <v>n/a</v>
      </c>
      <c r="U223" s="8"/>
      <c r="V223" s="33">
        <f>-VLOOKUP($A223,'pl-data'!$A:$BR,8+V$3)</f>
        <v>0</v>
      </c>
      <c r="W223" s="33">
        <f>-VLOOKUP($A223,'pl-data'!$A:$BR,38+W$3)</f>
        <v>0</v>
      </c>
      <c r="X223" s="33">
        <f>-VLOOKUP($A223,'pl-data'!$A:$BR,23+X$3)</f>
        <v>0</v>
      </c>
      <c r="Y223" s="34" t="str">
        <f t="shared" si="425"/>
        <v>n/a</v>
      </c>
      <c r="Z223" s="34" t="str">
        <f t="shared" si="426"/>
        <v>n/a</v>
      </c>
      <c r="AA223" s="8"/>
      <c r="AB223" s="33">
        <f>-VLOOKUP($A223,'pl-data'!$A:$BR,8+AB$3)</f>
        <v>0</v>
      </c>
      <c r="AC223" s="33">
        <f>-VLOOKUP($A223,'pl-data'!$A:$BR,38+AC$3)</f>
        <v>0</v>
      </c>
      <c r="AD223" s="33">
        <f>-VLOOKUP($A223,'pl-data'!$A:$BR,23+AD$3)</f>
        <v>0</v>
      </c>
      <c r="AE223" s="34" t="str">
        <f t="shared" si="428"/>
        <v>n/a</v>
      </c>
      <c r="AF223" s="34" t="str">
        <f t="shared" si="429"/>
        <v>n/a</v>
      </c>
      <c r="AG223" s="8"/>
      <c r="AH223" s="33">
        <f>-VLOOKUP($A223,'pl-data'!$A:$BR,8+AH$3)</f>
        <v>0</v>
      </c>
      <c r="AI223" s="33">
        <f>-VLOOKUP($A223,'pl-data'!$A:$BR,38+AI$3)</f>
        <v>0</v>
      </c>
      <c r="AJ223" s="33">
        <f>-VLOOKUP($A223,'pl-data'!$A:$BR,23+AJ$3)</f>
        <v>0</v>
      </c>
      <c r="AK223" s="34" t="str">
        <f t="shared" si="431"/>
        <v>n/a</v>
      </c>
      <c r="AL223" s="34" t="str">
        <f t="shared" si="432"/>
        <v>n/a</v>
      </c>
      <c r="AM223" s="8"/>
      <c r="AN223" s="33">
        <f>-VLOOKUP($A223,'pl-data'!$A:$BR,8+AN$3)</f>
        <v>0</v>
      </c>
      <c r="AO223" s="33">
        <f>-VLOOKUP($A223,'pl-data'!$A:$BR,38+AO$3)</f>
        <v>0</v>
      </c>
      <c r="AP223" s="33">
        <f>-VLOOKUP($A223,'pl-data'!$A:$BR,23+AP$3)</f>
        <v>0</v>
      </c>
      <c r="AQ223" s="34" t="str">
        <f t="shared" si="434"/>
        <v>n/a</v>
      </c>
      <c r="AR223" s="34" t="str">
        <f t="shared" si="435"/>
        <v>n/a</v>
      </c>
      <c r="AS223" s="8"/>
      <c r="AT223" s="33">
        <f>-VLOOKUP($A223,'pl-data'!$A:$BR,8+AT$3)</f>
        <v>0</v>
      </c>
      <c r="AU223" s="33">
        <f>-VLOOKUP($A223,'pl-data'!$A:$BR,38+AU$3)</f>
        <v>0</v>
      </c>
      <c r="AV223" s="33">
        <f>-VLOOKUP($A223,'pl-data'!$A:$BR,23+AV$3)</f>
        <v>0</v>
      </c>
      <c r="AW223" s="34" t="str">
        <f t="shared" si="437"/>
        <v>n/a</v>
      </c>
      <c r="AX223" s="34" t="str">
        <f t="shared" si="438"/>
        <v>n/a</v>
      </c>
      <c r="AY223" s="8"/>
      <c r="AZ223" s="33">
        <f>-VLOOKUP($A223,'pl-data'!$A:$BR,8+AZ$3)</f>
        <v>0</v>
      </c>
      <c r="BA223" s="33">
        <f>-VLOOKUP($A223,'pl-data'!$A:$BR,38+BA$3)</f>
        <v>0</v>
      </c>
      <c r="BB223" s="33">
        <f>-VLOOKUP($A223,'pl-data'!$A:$BR,23+BB$3)</f>
        <v>0</v>
      </c>
      <c r="BC223" s="34" t="str">
        <f t="shared" si="440"/>
        <v>n/a</v>
      </c>
      <c r="BD223" s="34" t="str">
        <f t="shared" si="441"/>
        <v>n/a</v>
      </c>
      <c r="BE223" s="8"/>
      <c r="BF223" s="33">
        <f>-VLOOKUP($A223,'pl-data'!$A:$BR,8+BF$3)</f>
        <v>0</v>
      </c>
      <c r="BG223" s="33">
        <f>-VLOOKUP($A223,'pl-data'!$A:$BR,38+BG$3)</f>
        <v>0</v>
      </c>
      <c r="BH223" s="33">
        <f>-VLOOKUP($A223,'pl-data'!$A:$BR,23+BH$3)</f>
        <v>0</v>
      </c>
      <c r="BI223" s="34" t="str">
        <f t="shared" si="443"/>
        <v>n/a</v>
      </c>
      <c r="BJ223" s="34" t="str">
        <f t="shared" si="444"/>
        <v>n/a</v>
      </c>
      <c r="BK223" s="8"/>
      <c r="BL223" s="33">
        <f>-VLOOKUP($A223,'pl-data'!$A:$BR,8+BL$3)</f>
        <v>0</v>
      </c>
      <c r="BM223" s="33">
        <f>-VLOOKUP($A223,'pl-data'!$A:$BR,38+BM$3)</f>
        <v>0</v>
      </c>
      <c r="BN223" s="33">
        <f>-VLOOKUP($A223,'pl-data'!$A:$BR,23+BN$3)</f>
        <v>0</v>
      </c>
      <c r="BO223" s="34" t="str">
        <f t="shared" si="446"/>
        <v>n/a</v>
      </c>
      <c r="BP223" s="34" t="str">
        <f t="shared" si="447"/>
        <v>n/a</v>
      </c>
      <c r="BQ223" s="8"/>
      <c r="BR223" s="33">
        <f>-VLOOKUP($A223,'pl-data'!$A:$BR,8+BR$3)</f>
        <v>0</v>
      </c>
      <c r="BS223" s="33">
        <f>-VLOOKUP($A223,'pl-data'!$A:$BR,38+BS$3)</f>
        <v>0</v>
      </c>
      <c r="BT223" s="33">
        <f>-VLOOKUP($A223,'pl-data'!$A:$BR,23+BT$3)</f>
        <v>0</v>
      </c>
      <c r="BU223" s="34" t="str">
        <f t="shared" si="449"/>
        <v>n/a</v>
      </c>
      <c r="BV223" s="34" t="str">
        <f t="shared" si="450"/>
        <v>n/a</v>
      </c>
      <c r="BW223" s="8"/>
      <c r="BX223" s="33">
        <f t="shared" si="454"/>
        <v>0</v>
      </c>
      <c r="BY223" s="33">
        <f t="shared" si="455"/>
        <v>0</v>
      </c>
      <c r="BZ223" s="33">
        <f t="shared" si="456"/>
        <v>0</v>
      </c>
      <c r="CA223" s="34" t="str">
        <f t="shared" si="452"/>
        <v>n/a</v>
      </c>
      <c r="CB223" s="34" t="str">
        <f t="shared" si="453"/>
        <v>n/a</v>
      </c>
      <c r="CC223" s="8"/>
    </row>
    <row r="224" spans="1:82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33">
        <f>-VLOOKUP($A224,'pl-data'!$A:$BR,8+D$3)</f>
        <v>0</v>
      </c>
      <c r="E224" s="33">
        <f>-VLOOKUP($A224,'pl-data'!$A:$BR,38+E$3)</f>
        <v>0</v>
      </c>
      <c r="F224" s="33">
        <f>-VLOOKUP($A224,'pl-data'!$A:$BR,23+F$3)</f>
        <v>0</v>
      </c>
      <c r="G224" s="34" t="str">
        <f t="shared" si="416"/>
        <v>n/a</v>
      </c>
      <c r="H224" s="34" t="str">
        <f t="shared" si="417"/>
        <v>n/a</v>
      </c>
      <c r="I224" s="8"/>
      <c r="J224" s="33">
        <f>-VLOOKUP($A224,'pl-data'!$A:$BR,8+J$3)</f>
        <v>0</v>
      </c>
      <c r="K224" s="33">
        <f>-VLOOKUP($A224,'pl-data'!$A:$BR,38+K$3)</f>
        <v>0</v>
      </c>
      <c r="L224" s="33">
        <f>-VLOOKUP($A224,'pl-data'!$A:$BR,23+L$3)</f>
        <v>0</v>
      </c>
      <c r="M224" s="34" t="str">
        <f t="shared" si="419"/>
        <v>n/a</v>
      </c>
      <c r="N224" s="34" t="str">
        <f t="shared" si="420"/>
        <v>n/a</v>
      </c>
      <c r="O224" s="8"/>
      <c r="P224" s="33">
        <f>-VLOOKUP($A224,'pl-data'!$A:$BR,8+P$3)</f>
        <v>0</v>
      </c>
      <c r="Q224" s="33">
        <f>-VLOOKUP($A224,'pl-data'!$A:$BR,38+Q$3)</f>
        <v>0</v>
      </c>
      <c r="R224" s="33">
        <f>-VLOOKUP($A224,'pl-data'!$A:$BR,23+R$3)</f>
        <v>0</v>
      </c>
      <c r="S224" s="34" t="str">
        <f t="shared" si="422"/>
        <v>n/a</v>
      </c>
      <c r="T224" s="34" t="str">
        <f t="shared" si="423"/>
        <v>n/a</v>
      </c>
      <c r="U224" s="8"/>
      <c r="V224" s="33">
        <f>-VLOOKUP($A224,'pl-data'!$A:$BR,8+V$3)</f>
        <v>0</v>
      </c>
      <c r="W224" s="33">
        <f>-VLOOKUP($A224,'pl-data'!$A:$BR,38+W$3)</f>
        <v>0</v>
      </c>
      <c r="X224" s="33">
        <f>-VLOOKUP($A224,'pl-data'!$A:$BR,23+X$3)</f>
        <v>0</v>
      </c>
      <c r="Y224" s="34" t="str">
        <f t="shared" si="425"/>
        <v>n/a</v>
      </c>
      <c r="Z224" s="34" t="str">
        <f t="shared" si="426"/>
        <v>n/a</v>
      </c>
      <c r="AA224" s="8"/>
      <c r="AB224" s="33">
        <f>-VLOOKUP($A224,'pl-data'!$A:$BR,8+AB$3)</f>
        <v>0</v>
      </c>
      <c r="AC224" s="33">
        <f>-VLOOKUP($A224,'pl-data'!$A:$BR,38+AC$3)</f>
        <v>0</v>
      </c>
      <c r="AD224" s="33">
        <f>-VLOOKUP($A224,'pl-data'!$A:$BR,23+AD$3)</f>
        <v>0</v>
      </c>
      <c r="AE224" s="34" t="str">
        <f t="shared" si="428"/>
        <v>n/a</v>
      </c>
      <c r="AF224" s="34" t="str">
        <f t="shared" si="429"/>
        <v>n/a</v>
      </c>
      <c r="AG224" s="8"/>
      <c r="AH224" s="33">
        <f>-VLOOKUP($A224,'pl-data'!$A:$BR,8+AH$3)</f>
        <v>0</v>
      </c>
      <c r="AI224" s="33">
        <f>-VLOOKUP($A224,'pl-data'!$A:$BR,38+AI$3)</f>
        <v>0</v>
      </c>
      <c r="AJ224" s="33">
        <f>-VLOOKUP($A224,'pl-data'!$A:$BR,23+AJ$3)</f>
        <v>0</v>
      </c>
      <c r="AK224" s="34" t="str">
        <f t="shared" si="431"/>
        <v>n/a</v>
      </c>
      <c r="AL224" s="34" t="str">
        <f t="shared" si="432"/>
        <v>n/a</v>
      </c>
      <c r="AM224" s="8"/>
      <c r="AN224" s="33">
        <f>-VLOOKUP($A224,'pl-data'!$A:$BR,8+AN$3)</f>
        <v>0</v>
      </c>
      <c r="AO224" s="33">
        <f>-VLOOKUP($A224,'pl-data'!$A:$BR,38+AO$3)</f>
        <v>0</v>
      </c>
      <c r="AP224" s="33">
        <f>-VLOOKUP($A224,'pl-data'!$A:$BR,23+AP$3)</f>
        <v>0</v>
      </c>
      <c r="AQ224" s="34" t="str">
        <f t="shared" si="434"/>
        <v>n/a</v>
      </c>
      <c r="AR224" s="34" t="str">
        <f t="shared" si="435"/>
        <v>n/a</v>
      </c>
      <c r="AS224" s="8"/>
      <c r="AT224" s="33">
        <f>-VLOOKUP($A224,'pl-data'!$A:$BR,8+AT$3)</f>
        <v>0</v>
      </c>
      <c r="AU224" s="33">
        <f>-VLOOKUP($A224,'pl-data'!$A:$BR,38+AU$3)</f>
        <v>0</v>
      </c>
      <c r="AV224" s="33">
        <f>-VLOOKUP($A224,'pl-data'!$A:$BR,23+AV$3)</f>
        <v>0</v>
      </c>
      <c r="AW224" s="34" t="str">
        <f t="shared" si="437"/>
        <v>n/a</v>
      </c>
      <c r="AX224" s="34" t="str">
        <f t="shared" si="438"/>
        <v>n/a</v>
      </c>
      <c r="AY224" s="8"/>
      <c r="AZ224" s="33">
        <f>-VLOOKUP($A224,'pl-data'!$A:$BR,8+AZ$3)</f>
        <v>0</v>
      </c>
      <c r="BA224" s="33">
        <f>-VLOOKUP($A224,'pl-data'!$A:$BR,38+BA$3)</f>
        <v>0</v>
      </c>
      <c r="BB224" s="33">
        <f>-VLOOKUP($A224,'pl-data'!$A:$BR,23+BB$3)</f>
        <v>0</v>
      </c>
      <c r="BC224" s="34" t="str">
        <f t="shared" si="440"/>
        <v>n/a</v>
      </c>
      <c r="BD224" s="34" t="str">
        <f t="shared" si="441"/>
        <v>n/a</v>
      </c>
      <c r="BE224" s="8"/>
      <c r="BF224" s="33">
        <f>-VLOOKUP($A224,'pl-data'!$A:$BR,8+BF$3)</f>
        <v>0</v>
      </c>
      <c r="BG224" s="33">
        <f>-VLOOKUP($A224,'pl-data'!$A:$BR,38+BG$3)</f>
        <v>0</v>
      </c>
      <c r="BH224" s="33">
        <f>-VLOOKUP($A224,'pl-data'!$A:$BR,23+BH$3)</f>
        <v>0</v>
      </c>
      <c r="BI224" s="34" t="str">
        <f t="shared" si="443"/>
        <v>n/a</v>
      </c>
      <c r="BJ224" s="34" t="str">
        <f t="shared" si="444"/>
        <v>n/a</v>
      </c>
      <c r="BK224" s="8"/>
      <c r="BL224" s="33">
        <f>-VLOOKUP($A224,'pl-data'!$A:$BR,8+BL$3)</f>
        <v>0</v>
      </c>
      <c r="BM224" s="33">
        <f>-VLOOKUP($A224,'pl-data'!$A:$BR,38+BM$3)</f>
        <v>0</v>
      </c>
      <c r="BN224" s="33">
        <f>-VLOOKUP($A224,'pl-data'!$A:$BR,23+BN$3)</f>
        <v>0</v>
      </c>
      <c r="BO224" s="34" t="str">
        <f t="shared" si="446"/>
        <v>n/a</v>
      </c>
      <c r="BP224" s="34" t="str">
        <f t="shared" si="447"/>
        <v>n/a</v>
      </c>
      <c r="BQ224" s="8"/>
      <c r="BR224" s="33">
        <f>-VLOOKUP($A224,'pl-data'!$A:$BR,8+BR$3)</f>
        <v>0</v>
      </c>
      <c r="BS224" s="33">
        <f>-VLOOKUP($A224,'pl-data'!$A:$BR,38+BS$3)</f>
        <v>0</v>
      </c>
      <c r="BT224" s="33">
        <f>-VLOOKUP($A224,'pl-data'!$A:$BR,23+BT$3)</f>
        <v>0</v>
      </c>
      <c r="BU224" s="34" t="str">
        <f t="shared" si="449"/>
        <v>n/a</v>
      </c>
      <c r="BV224" s="34" t="str">
        <f t="shared" si="450"/>
        <v>n/a</v>
      </c>
      <c r="BW224" s="8"/>
      <c r="BX224" s="33">
        <f t="shared" si="454"/>
        <v>0</v>
      </c>
      <c r="BY224" s="33">
        <f t="shared" si="455"/>
        <v>0</v>
      </c>
      <c r="BZ224" s="33">
        <f t="shared" si="456"/>
        <v>0</v>
      </c>
      <c r="CA224" s="34" t="str">
        <f t="shared" si="452"/>
        <v>n/a</v>
      </c>
      <c r="CB224" s="34" t="str">
        <f t="shared" si="453"/>
        <v>n/a</v>
      </c>
      <c r="CC224" s="8"/>
    </row>
    <row r="225" spans="1:81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33">
        <f>-VLOOKUP($A225,'pl-data'!$A:$BR,8+D$3)</f>
        <v>0</v>
      </c>
      <c r="E225" s="33">
        <f>-VLOOKUP($A225,'pl-data'!$A:$BR,38+E$3)</f>
        <v>0</v>
      </c>
      <c r="F225" s="33">
        <f>-VLOOKUP($A225,'pl-data'!$A:$BR,23+F$3)</f>
        <v>0</v>
      </c>
      <c r="G225" s="34" t="str">
        <f t="shared" si="416"/>
        <v>n/a</v>
      </c>
      <c r="H225" s="34" t="str">
        <f t="shared" si="417"/>
        <v>n/a</v>
      </c>
      <c r="I225" s="8"/>
      <c r="J225" s="33">
        <f>-VLOOKUP($A225,'pl-data'!$A:$BR,8+J$3)</f>
        <v>0</v>
      </c>
      <c r="K225" s="33">
        <f>-VLOOKUP($A225,'pl-data'!$A:$BR,38+K$3)</f>
        <v>0</v>
      </c>
      <c r="L225" s="33">
        <f>-VLOOKUP($A225,'pl-data'!$A:$BR,23+L$3)</f>
        <v>0</v>
      </c>
      <c r="M225" s="34" t="str">
        <f t="shared" si="419"/>
        <v>n/a</v>
      </c>
      <c r="N225" s="34" t="str">
        <f t="shared" si="420"/>
        <v>n/a</v>
      </c>
      <c r="O225" s="8"/>
      <c r="P225" s="33">
        <f>-VLOOKUP($A225,'pl-data'!$A:$BR,8+P$3)</f>
        <v>0</v>
      </c>
      <c r="Q225" s="33">
        <f>-VLOOKUP($A225,'pl-data'!$A:$BR,38+Q$3)</f>
        <v>0</v>
      </c>
      <c r="R225" s="33">
        <f>-VLOOKUP($A225,'pl-data'!$A:$BR,23+R$3)</f>
        <v>0</v>
      </c>
      <c r="S225" s="34" t="str">
        <f t="shared" si="422"/>
        <v>n/a</v>
      </c>
      <c r="T225" s="34" t="str">
        <f t="shared" si="423"/>
        <v>n/a</v>
      </c>
      <c r="U225" s="8"/>
      <c r="V225" s="33">
        <f>-VLOOKUP($A225,'pl-data'!$A:$BR,8+V$3)</f>
        <v>0</v>
      </c>
      <c r="W225" s="33">
        <f>-VLOOKUP($A225,'pl-data'!$A:$BR,38+W$3)</f>
        <v>0</v>
      </c>
      <c r="X225" s="33">
        <f>-VLOOKUP($A225,'pl-data'!$A:$BR,23+X$3)</f>
        <v>0</v>
      </c>
      <c r="Y225" s="34" t="str">
        <f t="shared" si="425"/>
        <v>n/a</v>
      </c>
      <c r="Z225" s="34" t="str">
        <f t="shared" si="426"/>
        <v>n/a</v>
      </c>
      <c r="AA225" s="8"/>
      <c r="AB225" s="33">
        <f>-VLOOKUP($A225,'pl-data'!$A:$BR,8+AB$3)</f>
        <v>0</v>
      </c>
      <c r="AC225" s="33">
        <f>-VLOOKUP($A225,'pl-data'!$A:$BR,38+AC$3)</f>
        <v>0</v>
      </c>
      <c r="AD225" s="33">
        <f>-VLOOKUP($A225,'pl-data'!$A:$BR,23+AD$3)</f>
        <v>0</v>
      </c>
      <c r="AE225" s="34" t="str">
        <f t="shared" si="428"/>
        <v>n/a</v>
      </c>
      <c r="AF225" s="34" t="str">
        <f t="shared" si="429"/>
        <v>n/a</v>
      </c>
      <c r="AG225" s="8"/>
      <c r="AH225" s="33">
        <f>-VLOOKUP($A225,'pl-data'!$A:$BR,8+AH$3)</f>
        <v>0</v>
      </c>
      <c r="AI225" s="33">
        <f>-VLOOKUP($A225,'pl-data'!$A:$BR,38+AI$3)</f>
        <v>0</v>
      </c>
      <c r="AJ225" s="33">
        <f>-VLOOKUP($A225,'pl-data'!$A:$BR,23+AJ$3)</f>
        <v>0</v>
      </c>
      <c r="AK225" s="34" t="str">
        <f t="shared" si="431"/>
        <v>n/a</v>
      </c>
      <c r="AL225" s="34" t="str">
        <f t="shared" si="432"/>
        <v>n/a</v>
      </c>
      <c r="AM225" s="8"/>
      <c r="AN225" s="33">
        <f>-VLOOKUP($A225,'pl-data'!$A:$BR,8+AN$3)</f>
        <v>0</v>
      </c>
      <c r="AO225" s="33">
        <f>-VLOOKUP($A225,'pl-data'!$A:$BR,38+AO$3)</f>
        <v>0</v>
      </c>
      <c r="AP225" s="33">
        <f>-VLOOKUP($A225,'pl-data'!$A:$BR,23+AP$3)</f>
        <v>0</v>
      </c>
      <c r="AQ225" s="34" t="str">
        <f t="shared" si="434"/>
        <v>n/a</v>
      </c>
      <c r="AR225" s="34" t="str">
        <f t="shared" si="435"/>
        <v>n/a</v>
      </c>
      <c r="AS225" s="8"/>
      <c r="AT225" s="33">
        <f>-VLOOKUP($A225,'pl-data'!$A:$BR,8+AT$3)</f>
        <v>0</v>
      </c>
      <c r="AU225" s="33">
        <f>-VLOOKUP($A225,'pl-data'!$A:$BR,38+AU$3)</f>
        <v>0</v>
      </c>
      <c r="AV225" s="33">
        <f>-VLOOKUP($A225,'pl-data'!$A:$BR,23+AV$3)</f>
        <v>0</v>
      </c>
      <c r="AW225" s="34" t="str">
        <f t="shared" si="437"/>
        <v>n/a</v>
      </c>
      <c r="AX225" s="34" t="str">
        <f t="shared" si="438"/>
        <v>n/a</v>
      </c>
      <c r="AY225" s="8"/>
      <c r="AZ225" s="33">
        <f>-VLOOKUP($A225,'pl-data'!$A:$BR,8+AZ$3)</f>
        <v>0</v>
      </c>
      <c r="BA225" s="33">
        <f>-VLOOKUP($A225,'pl-data'!$A:$BR,38+BA$3)</f>
        <v>0</v>
      </c>
      <c r="BB225" s="33">
        <f>-VLOOKUP($A225,'pl-data'!$A:$BR,23+BB$3)</f>
        <v>0</v>
      </c>
      <c r="BC225" s="34" t="str">
        <f t="shared" si="440"/>
        <v>n/a</v>
      </c>
      <c r="BD225" s="34" t="str">
        <f t="shared" si="441"/>
        <v>n/a</v>
      </c>
      <c r="BE225" s="8"/>
      <c r="BF225" s="33">
        <f>-VLOOKUP($A225,'pl-data'!$A:$BR,8+BF$3)</f>
        <v>0</v>
      </c>
      <c r="BG225" s="33">
        <f>-VLOOKUP($A225,'pl-data'!$A:$BR,38+BG$3)</f>
        <v>0</v>
      </c>
      <c r="BH225" s="33">
        <f>-VLOOKUP($A225,'pl-data'!$A:$BR,23+BH$3)</f>
        <v>0</v>
      </c>
      <c r="BI225" s="34" t="str">
        <f t="shared" si="443"/>
        <v>n/a</v>
      </c>
      <c r="BJ225" s="34" t="str">
        <f t="shared" si="444"/>
        <v>n/a</v>
      </c>
      <c r="BK225" s="8"/>
      <c r="BL225" s="33">
        <f>-VLOOKUP($A225,'pl-data'!$A:$BR,8+BL$3)</f>
        <v>0</v>
      </c>
      <c r="BM225" s="33">
        <f>-VLOOKUP($A225,'pl-data'!$A:$BR,38+BM$3)</f>
        <v>0</v>
      </c>
      <c r="BN225" s="33">
        <f>-VLOOKUP($A225,'pl-data'!$A:$BR,23+BN$3)</f>
        <v>0</v>
      </c>
      <c r="BO225" s="34" t="str">
        <f t="shared" si="446"/>
        <v>n/a</v>
      </c>
      <c r="BP225" s="34" t="str">
        <f t="shared" si="447"/>
        <v>n/a</v>
      </c>
      <c r="BQ225" s="8"/>
      <c r="BR225" s="33">
        <f>-VLOOKUP($A225,'pl-data'!$A:$BR,8+BR$3)</f>
        <v>0</v>
      </c>
      <c r="BS225" s="33">
        <f>-VLOOKUP($A225,'pl-data'!$A:$BR,38+BS$3)</f>
        <v>0</v>
      </c>
      <c r="BT225" s="33">
        <f>-VLOOKUP($A225,'pl-data'!$A:$BR,23+BT$3)</f>
        <v>0</v>
      </c>
      <c r="BU225" s="34" t="str">
        <f t="shared" si="449"/>
        <v>n/a</v>
      </c>
      <c r="BV225" s="34" t="str">
        <f t="shared" si="450"/>
        <v>n/a</v>
      </c>
      <c r="BW225" s="8"/>
      <c r="BX225" s="33">
        <f t="shared" si="454"/>
        <v>0</v>
      </c>
      <c r="BY225" s="33">
        <f t="shared" si="455"/>
        <v>0</v>
      </c>
      <c r="BZ225" s="33">
        <f t="shared" si="456"/>
        <v>0</v>
      </c>
      <c r="CA225" s="34" t="str">
        <f t="shared" si="452"/>
        <v>n/a</v>
      </c>
      <c r="CB225" s="34" t="str">
        <f t="shared" si="453"/>
        <v>n/a</v>
      </c>
      <c r="CC225" s="8"/>
    </row>
    <row r="226" spans="1:81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33">
        <f>-VLOOKUP($A226,'pl-data'!$A:$BR,8+D$3)</f>
        <v>0</v>
      </c>
      <c r="E226" s="33">
        <f>-VLOOKUP($A226,'pl-data'!$A:$BR,38+E$3)</f>
        <v>0</v>
      </c>
      <c r="F226" s="33">
        <f>-VLOOKUP($A226,'pl-data'!$A:$BR,23+F$3)</f>
        <v>0</v>
      </c>
      <c r="G226" s="34" t="str">
        <f t="shared" si="416"/>
        <v>n/a</v>
      </c>
      <c r="H226" s="34" t="str">
        <f t="shared" si="417"/>
        <v>n/a</v>
      </c>
      <c r="I226" s="8"/>
      <c r="J226" s="33">
        <f>-VLOOKUP($A226,'pl-data'!$A:$BR,8+J$3)</f>
        <v>0</v>
      </c>
      <c r="K226" s="33">
        <f>-VLOOKUP($A226,'pl-data'!$A:$BR,38+K$3)</f>
        <v>0</v>
      </c>
      <c r="L226" s="33">
        <f>-VLOOKUP($A226,'pl-data'!$A:$BR,23+L$3)</f>
        <v>0</v>
      </c>
      <c r="M226" s="34" t="str">
        <f t="shared" si="419"/>
        <v>n/a</v>
      </c>
      <c r="N226" s="34" t="str">
        <f t="shared" si="420"/>
        <v>n/a</v>
      </c>
      <c r="O226" s="8"/>
      <c r="P226" s="33">
        <f>-VLOOKUP($A226,'pl-data'!$A:$BR,8+P$3)</f>
        <v>0</v>
      </c>
      <c r="Q226" s="33">
        <f>-VLOOKUP($A226,'pl-data'!$A:$BR,38+Q$3)</f>
        <v>0</v>
      </c>
      <c r="R226" s="33">
        <f>-VLOOKUP($A226,'pl-data'!$A:$BR,23+R$3)</f>
        <v>0</v>
      </c>
      <c r="S226" s="34" t="str">
        <f t="shared" si="422"/>
        <v>n/a</v>
      </c>
      <c r="T226" s="34" t="str">
        <f t="shared" si="423"/>
        <v>n/a</v>
      </c>
      <c r="U226" s="8"/>
      <c r="V226" s="33">
        <f>-VLOOKUP($A226,'pl-data'!$A:$BR,8+V$3)</f>
        <v>0</v>
      </c>
      <c r="W226" s="33">
        <f>-VLOOKUP($A226,'pl-data'!$A:$BR,38+W$3)</f>
        <v>0</v>
      </c>
      <c r="X226" s="33">
        <f>-VLOOKUP($A226,'pl-data'!$A:$BR,23+X$3)</f>
        <v>0</v>
      </c>
      <c r="Y226" s="34" t="str">
        <f t="shared" si="425"/>
        <v>n/a</v>
      </c>
      <c r="Z226" s="34" t="str">
        <f t="shared" si="426"/>
        <v>n/a</v>
      </c>
      <c r="AA226" s="8"/>
      <c r="AB226" s="33">
        <f>-VLOOKUP($A226,'pl-data'!$A:$BR,8+AB$3)</f>
        <v>0</v>
      </c>
      <c r="AC226" s="33">
        <f>-VLOOKUP($A226,'pl-data'!$A:$BR,38+AC$3)</f>
        <v>0</v>
      </c>
      <c r="AD226" s="33">
        <f>-VLOOKUP($A226,'pl-data'!$A:$BR,23+AD$3)</f>
        <v>0</v>
      </c>
      <c r="AE226" s="34" t="str">
        <f t="shared" si="428"/>
        <v>n/a</v>
      </c>
      <c r="AF226" s="34" t="str">
        <f t="shared" si="429"/>
        <v>n/a</v>
      </c>
      <c r="AG226" s="8"/>
      <c r="AH226" s="33">
        <f>-VLOOKUP($A226,'pl-data'!$A:$BR,8+AH$3)</f>
        <v>0</v>
      </c>
      <c r="AI226" s="33">
        <f>-VLOOKUP($A226,'pl-data'!$A:$BR,38+AI$3)</f>
        <v>0</v>
      </c>
      <c r="AJ226" s="33">
        <f>-VLOOKUP($A226,'pl-data'!$A:$BR,23+AJ$3)</f>
        <v>0</v>
      </c>
      <c r="AK226" s="34" t="str">
        <f t="shared" si="431"/>
        <v>n/a</v>
      </c>
      <c r="AL226" s="34" t="str">
        <f t="shared" si="432"/>
        <v>n/a</v>
      </c>
      <c r="AM226" s="8"/>
      <c r="AN226" s="33">
        <f>-VLOOKUP($A226,'pl-data'!$A:$BR,8+AN$3)</f>
        <v>0</v>
      </c>
      <c r="AO226" s="33">
        <f>-VLOOKUP($A226,'pl-data'!$A:$BR,38+AO$3)</f>
        <v>0</v>
      </c>
      <c r="AP226" s="33">
        <f>-VLOOKUP($A226,'pl-data'!$A:$BR,23+AP$3)</f>
        <v>0</v>
      </c>
      <c r="AQ226" s="34" t="str">
        <f t="shared" si="434"/>
        <v>n/a</v>
      </c>
      <c r="AR226" s="34" t="str">
        <f t="shared" si="435"/>
        <v>n/a</v>
      </c>
      <c r="AS226" s="8"/>
      <c r="AT226" s="33">
        <f>-VLOOKUP($A226,'pl-data'!$A:$BR,8+AT$3)</f>
        <v>0</v>
      </c>
      <c r="AU226" s="33">
        <f>-VLOOKUP($A226,'pl-data'!$A:$BR,38+AU$3)</f>
        <v>0</v>
      </c>
      <c r="AV226" s="33">
        <f>-VLOOKUP($A226,'pl-data'!$A:$BR,23+AV$3)</f>
        <v>0</v>
      </c>
      <c r="AW226" s="34" t="str">
        <f t="shared" si="437"/>
        <v>n/a</v>
      </c>
      <c r="AX226" s="34" t="str">
        <f t="shared" si="438"/>
        <v>n/a</v>
      </c>
      <c r="AY226" s="8"/>
      <c r="AZ226" s="33">
        <f>-VLOOKUP($A226,'pl-data'!$A:$BR,8+AZ$3)</f>
        <v>0</v>
      </c>
      <c r="BA226" s="33">
        <f>-VLOOKUP($A226,'pl-data'!$A:$BR,38+BA$3)</f>
        <v>0</v>
      </c>
      <c r="BB226" s="33">
        <f>-VLOOKUP($A226,'pl-data'!$A:$BR,23+BB$3)</f>
        <v>0</v>
      </c>
      <c r="BC226" s="34" t="str">
        <f t="shared" si="440"/>
        <v>n/a</v>
      </c>
      <c r="BD226" s="34" t="str">
        <f t="shared" si="441"/>
        <v>n/a</v>
      </c>
      <c r="BE226" s="8"/>
      <c r="BF226" s="33">
        <f>-VLOOKUP($A226,'pl-data'!$A:$BR,8+BF$3)</f>
        <v>0</v>
      </c>
      <c r="BG226" s="33">
        <f>-VLOOKUP($A226,'pl-data'!$A:$BR,38+BG$3)</f>
        <v>0</v>
      </c>
      <c r="BH226" s="33">
        <f>-VLOOKUP($A226,'pl-data'!$A:$BR,23+BH$3)</f>
        <v>0</v>
      </c>
      <c r="BI226" s="34" t="str">
        <f t="shared" si="443"/>
        <v>n/a</v>
      </c>
      <c r="BJ226" s="34" t="str">
        <f t="shared" si="444"/>
        <v>n/a</v>
      </c>
      <c r="BK226" s="8"/>
      <c r="BL226" s="33">
        <f>-VLOOKUP($A226,'pl-data'!$A:$BR,8+BL$3)</f>
        <v>0</v>
      </c>
      <c r="BM226" s="33">
        <f>-VLOOKUP($A226,'pl-data'!$A:$BR,38+BM$3)</f>
        <v>0</v>
      </c>
      <c r="BN226" s="33">
        <f>-VLOOKUP($A226,'pl-data'!$A:$BR,23+BN$3)</f>
        <v>0</v>
      </c>
      <c r="BO226" s="34" t="str">
        <f t="shared" si="446"/>
        <v>n/a</v>
      </c>
      <c r="BP226" s="34" t="str">
        <f t="shared" si="447"/>
        <v>n/a</v>
      </c>
      <c r="BQ226" s="8"/>
      <c r="BR226" s="33">
        <f>-VLOOKUP($A226,'pl-data'!$A:$BR,8+BR$3)</f>
        <v>0</v>
      </c>
      <c r="BS226" s="33">
        <f>-VLOOKUP($A226,'pl-data'!$A:$BR,38+BS$3)</f>
        <v>0</v>
      </c>
      <c r="BT226" s="33">
        <f>-VLOOKUP($A226,'pl-data'!$A:$BR,23+BT$3)</f>
        <v>0</v>
      </c>
      <c r="BU226" s="34" t="str">
        <f t="shared" si="449"/>
        <v>n/a</v>
      </c>
      <c r="BV226" s="34" t="str">
        <f t="shared" si="450"/>
        <v>n/a</v>
      </c>
      <c r="BW226" s="8"/>
      <c r="BX226" s="33">
        <f t="shared" si="454"/>
        <v>0</v>
      </c>
      <c r="BY226" s="33">
        <f t="shared" si="455"/>
        <v>0</v>
      </c>
      <c r="BZ226" s="33">
        <f t="shared" si="456"/>
        <v>0</v>
      </c>
      <c r="CA226" s="34" t="str">
        <f t="shared" si="452"/>
        <v>n/a</v>
      </c>
      <c r="CB226" s="34" t="str">
        <f t="shared" si="453"/>
        <v>n/a</v>
      </c>
      <c r="CC226" s="8"/>
    </row>
    <row r="227" spans="1:81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33">
        <f>-VLOOKUP($A227,'pl-data'!$A:$BR,8+D$3)</f>
        <v>0</v>
      </c>
      <c r="E227" s="33">
        <f>-VLOOKUP($A227,'pl-data'!$A:$BR,38+E$3)</f>
        <v>0</v>
      </c>
      <c r="F227" s="33">
        <f>-VLOOKUP($A227,'pl-data'!$A:$BR,23+F$3)</f>
        <v>0</v>
      </c>
      <c r="G227" s="34" t="str">
        <f t="shared" si="416"/>
        <v>n/a</v>
      </c>
      <c r="H227" s="34" t="str">
        <f t="shared" si="417"/>
        <v>n/a</v>
      </c>
      <c r="I227" s="8"/>
      <c r="J227" s="33">
        <f>-VLOOKUP($A227,'pl-data'!$A:$BR,8+J$3)</f>
        <v>0</v>
      </c>
      <c r="K227" s="33">
        <f>-VLOOKUP($A227,'pl-data'!$A:$BR,38+K$3)</f>
        <v>0</v>
      </c>
      <c r="L227" s="33">
        <f>-VLOOKUP($A227,'pl-data'!$A:$BR,23+L$3)</f>
        <v>0</v>
      </c>
      <c r="M227" s="34" t="str">
        <f t="shared" si="419"/>
        <v>n/a</v>
      </c>
      <c r="N227" s="34" t="str">
        <f t="shared" si="420"/>
        <v>n/a</v>
      </c>
      <c r="O227" s="8"/>
      <c r="P227" s="33">
        <f>-VLOOKUP($A227,'pl-data'!$A:$BR,8+P$3)</f>
        <v>0</v>
      </c>
      <c r="Q227" s="33">
        <f>-VLOOKUP($A227,'pl-data'!$A:$BR,38+Q$3)</f>
        <v>0</v>
      </c>
      <c r="R227" s="33">
        <f>-VLOOKUP($A227,'pl-data'!$A:$BR,23+R$3)</f>
        <v>0</v>
      </c>
      <c r="S227" s="34" t="str">
        <f t="shared" si="422"/>
        <v>n/a</v>
      </c>
      <c r="T227" s="34" t="str">
        <f t="shared" si="423"/>
        <v>n/a</v>
      </c>
      <c r="U227" s="8"/>
      <c r="V227" s="33">
        <f>-VLOOKUP($A227,'pl-data'!$A:$BR,8+V$3)</f>
        <v>0</v>
      </c>
      <c r="W227" s="33">
        <f>-VLOOKUP($A227,'pl-data'!$A:$BR,38+W$3)</f>
        <v>0</v>
      </c>
      <c r="X227" s="33">
        <f>-VLOOKUP($A227,'pl-data'!$A:$BR,23+X$3)</f>
        <v>0</v>
      </c>
      <c r="Y227" s="34" t="str">
        <f t="shared" si="425"/>
        <v>n/a</v>
      </c>
      <c r="Z227" s="34" t="str">
        <f t="shared" si="426"/>
        <v>n/a</v>
      </c>
      <c r="AA227" s="8"/>
      <c r="AB227" s="33">
        <f>-VLOOKUP($A227,'pl-data'!$A:$BR,8+AB$3)</f>
        <v>0</v>
      </c>
      <c r="AC227" s="33">
        <f>-VLOOKUP($A227,'pl-data'!$A:$BR,38+AC$3)</f>
        <v>0</v>
      </c>
      <c r="AD227" s="33">
        <f>-VLOOKUP($A227,'pl-data'!$A:$BR,23+AD$3)</f>
        <v>0</v>
      </c>
      <c r="AE227" s="34" t="str">
        <f t="shared" si="428"/>
        <v>n/a</v>
      </c>
      <c r="AF227" s="34" t="str">
        <f t="shared" si="429"/>
        <v>n/a</v>
      </c>
      <c r="AG227" s="8"/>
      <c r="AH227" s="33">
        <f>-VLOOKUP($A227,'pl-data'!$A:$BR,8+AH$3)</f>
        <v>0</v>
      </c>
      <c r="AI227" s="33">
        <f>-VLOOKUP($A227,'pl-data'!$A:$BR,38+AI$3)</f>
        <v>0</v>
      </c>
      <c r="AJ227" s="33">
        <f>-VLOOKUP($A227,'pl-data'!$A:$BR,23+AJ$3)</f>
        <v>0</v>
      </c>
      <c r="AK227" s="34" t="str">
        <f t="shared" si="431"/>
        <v>n/a</v>
      </c>
      <c r="AL227" s="34" t="str">
        <f t="shared" si="432"/>
        <v>n/a</v>
      </c>
      <c r="AM227" s="8"/>
      <c r="AN227" s="33">
        <f>-VLOOKUP($A227,'pl-data'!$A:$BR,8+AN$3)</f>
        <v>0</v>
      </c>
      <c r="AO227" s="33">
        <f>-VLOOKUP($A227,'pl-data'!$A:$BR,38+AO$3)</f>
        <v>0</v>
      </c>
      <c r="AP227" s="33">
        <f>-VLOOKUP($A227,'pl-data'!$A:$BR,23+AP$3)</f>
        <v>0</v>
      </c>
      <c r="AQ227" s="34" t="str">
        <f t="shared" si="434"/>
        <v>n/a</v>
      </c>
      <c r="AR227" s="34" t="str">
        <f t="shared" si="435"/>
        <v>n/a</v>
      </c>
      <c r="AS227" s="8"/>
      <c r="AT227" s="33">
        <f>-VLOOKUP($A227,'pl-data'!$A:$BR,8+AT$3)</f>
        <v>0</v>
      </c>
      <c r="AU227" s="33">
        <f>-VLOOKUP($A227,'pl-data'!$A:$BR,38+AU$3)</f>
        <v>0</v>
      </c>
      <c r="AV227" s="33">
        <f>-VLOOKUP($A227,'pl-data'!$A:$BR,23+AV$3)</f>
        <v>0</v>
      </c>
      <c r="AW227" s="34" t="str">
        <f t="shared" si="437"/>
        <v>n/a</v>
      </c>
      <c r="AX227" s="34" t="str">
        <f t="shared" si="438"/>
        <v>n/a</v>
      </c>
      <c r="AY227" s="8"/>
      <c r="AZ227" s="33">
        <f>-VLOOKUP($A227,'pl-data'!$A:$BR,8+AZ$3)</f>
        <v>0</v>
      </c>
      <c r="BA227" s="33">
        <f>-VLOOKUP($A227,'pl-data'!$A:$BR,38+BA$3)</f>
        <v>0</v>
      </c>
      <c r="BB227" s="33">
        <f>-VLOOKUP($A227,'pl-data'!$A:$BR,23+BB$3)</f>
        <v>0</v>
      </c>
      <c r="BC227" s="34" t="str">
        <f t="shared" si="440"/>
        <v>n/a</v>
      </c>
      <c r="BD227" s="34" t="str">
        <f t="shared" si="441"/>
        <v>n/a</v>
      </c>
      <c r="BE227" s="8"/>
      <c r="BF227" s="33">
        <f>-VLOOKUP($A227,'pl-data'!$A:$BR,8+BF$3)</f>
        <v>0</v>
      </c>
      <c r="BG227" s="33">
        <f>-VLOOKUP($A227,'pl-data'!$A:$BR,38+BG$3)</f>
        <v>0</v>
      </c>
      <c r="BH227" s="33">
        <f>-VLOOKUP($A227,'pl-data'!$A:$BR,23+BH$3)</f>
        <v>0</v>
      </c>
      <c r="BI227" s="34" t="str">
        <f t="shared" si="443"/>
        <v>n/a</v>
      </c>
      <c r="BJ227" s="34" t="str">
        <f t="shared" si="444"/>
        <v>n/a</v>
      </c>
      <c r="BK227" s="8"/>
      <c r="BL227" s="33">
        <f>-VLOOKUP($A227,'pl-data'!$A:$BR,8+BL$3)</f>
        <v>0</v>
      </c>
      <c r="BM227" s="33">
        <f>-VLOOKUP($A227,'pl-data'!$A:$BR,38+BM$3)</f>
        <v>0</v>
      </c>
      <c r="BN227" s="33">
        <f>-VLOOKUP($A227,'pl-data'!$A:$BR,23+BN$3)</f>
        <v>0</v>
      </c>
      <c r="BO227" s="34" t="str">
        <f t="shared" si="446"/>
        <v>n/a</v>
      </c>
      <c r="BP227" s="34" t="str">
        <f t="shared" si="447"/>
        <v>n/a</v>
      </c>
      <c r="BQ227" s="8"/>
      <c r="BR227" s="33">
        <f>-VLOOKUP($A227,'pl-data'!$A:$BR,8+BR$3)</f>
        <v>0</v>
      </c>
      <c r="BS227" s="33">
        <f>-VLOOKUP($A227,'pl-data'!$A:$BR,38+BS$3)</f>
        <v>0</v>
      </c>
      <c r="BT227" s="33">
        <f>-VLOOKUP($A227,'pl-data'!$A:$BR,23+BT$3)</f>
        <v>0</v>
      </c>
      <c r="BU227" s="34" t="str">
        <f t="shared" si="449"/>
        <v>n/a</v>
      </c>
      <c r="BV227" s="34" t="str">
        <f t="shared" si="450"/>
        <v>n/a</v>
      </c>
      <c r="BW227" s="8"/>
      <c r="BX227" s="33">
        <f t="shared" si="454"/>
        <v>0</v>
      </c>
      <c r="BY227" s="33">
        <f t="shared" si="455"/>
        <v>0</v>
      </c>
      <c r="BZ227" s="33">
        <f t="shared" si="456"/>
        <v>0</v>
      </c>
      <c r="CA227" s="34" t="str">
        <f t="shared" si="452"/>
        <v>n/a</v>
      </c>
      <c r="CB227" s="34" t="str">
        <f t="shared" si="453"/>
        <v>n/a</v>
      </c>
      <c r="CC227" s="8"/>
    </row>
    <row r="228" spans="1:81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33">
        <f>-VLOOKUP($A228,'pl-data'!$A:$BR,8+D$3)</f>
        <v>0</v>
      </c>
      <c r="E228" s="33">
        <f>-VLOOKUP($A228,'pl-data'!$A:$BR,38+E$3)</f>
        <v>0</v>
      </c>
      <c r="F228" s="33">
        <f>-VLOOKUP($A228,'pl-data'!$A:$BR,23+F$3)</f>
        <v>0</v>
      </c>
      <c r="G228" s="34" t="str">
        <f t="shared" si="416"/>
        <v>n/a</v>
      </c>
      <c r="H228" s="34" t="str">
        <f t="shared" si="417"/>
        <v>n/a</v>
      </c>
      <c r="I228" s="8"/>
      <c r="J228" s="33">
        <f>-VLOOKUP($A228,'pl-data'!$A:$BR,8+J$3)</f>
        <v>0</v>
      </c>
      <c r="K228" s="33">
        <f>-VLOOKUP($A228,'pl-data'!$A:$BR,38+K$3)</f>
        <v>0</v>
      </c>
      <c r="L228" s="33">
        <f>-VLOOKUP($A228,'pl-data'!$A:$BR,23+L$3)</f>
        <v>0</v>
      </c>
      <c r="M228" s="34" t="str">
        <f t="shared" si="419"/>
        <v>n/a</v>
      </c>
      <c r="N228" s="34" t="str">
        <f t="shared" si="420"/>
        <v>n/a</v>
      </c>
      <c r="O228" s="8"/>
      <c r="P228" s="33">
        <f>-VLOOKUP($A228,'pl-data'!$A:$BR,8+P$3)</f>
        <v>0</v>
      </c>
      <c r="Q228" s="33">
        <f>-VLOOKUP($A228,'pl-data'!$A:$BR,38+Q$3)</f>
        <v>0</v>
      </c>
      <c r="R228" s="33">
        <f>-VLOOKUP($A228,'pl-data'!$A:$BR,23+R$3)</f>
        <v>0</v>
      </c>
      <c r="S228" s="34" t="str">
        <f t="shared" si="422"/>
        <v>n/a</v>
      </c>
      <c r="T228" s="34" t="str">
        <f t="shared" si="423"/>
        <v>n/a</v>
      </c>
      <c r="U228" s="8"/>
      <c r="V228" s="33">
        <f>-VLOOKUP($A228,'pl-data'!$A:$BR,8+V$3)</f>
        <v>0</v>
      </c>
      <c r="W228" s="33">
        <f>-VLOOKUP($A228,'pl-data'!$A:$BR,38+W$3)</f>
        <v>0</v>
      </c>
      <c r="X228" s="33">
        <f>-VLOOKUP($A228,'pl-data'!$A:$BR,23+X$3)</f>
        <v>0</v>
      </c>
      <c r="Y228" s="34" t="str">
        <f t="shared" si="425"/>
        <v>n/a</v>
      </c>
      <c r="Z228" s="34" t="str">
        <f t="shared" si="426"/>
        <v>n/a</v>
      </c>
      <c r="AA228" s="8"/>
      <c r="AB228" s="33">
        <f>-VLOOKUP($A228,'pl-data'!$A:$BR,8+AB$3)</f>
        <v>0</v>
      </c>
      <c r="AC228" s="33">
        <f>-VLOOKUP($A228,'pl-data'!$A:$BR,38+AC$3)</f>
        <v>0</v>
      </c>
      <c r="AD228" s="33">
        <f>-VLOOKUP($A228,'pl-data'!$A:$BR,23+AD$3)</f>
        <v>0</v>
      </c>
      <c r="AE228" s="34" t="str">
        <f t="shared" si="428"/>
        <v>n/a</v>
      </c>
      <c r="AF228" s="34" t="str">
        <f t="shared" si="429"/>
        <v>n/a</v>
      </c>
      <c r="AG228" s="8"/>
      <c r="AH228" s="33">
        <f>-VLOOKUP($A228,'pl-data'!$A:$BR,8+AH$3)</f>
        <v>0</v>
      </c>
      <c r="AI228" s="33">
        <f>-VLOOKUP($A228,'pl-data'!$A:$BR,38+AI$3)</f>
        <v>0</v>
      </c>
      <c r="AJ228" s="33">
        <f>-VLOOKUP($A228,'pl-data'!$A:$BR,23+AJ$3)</f>
        <v>0</v>
      </c>
      <c r="AK228" s="34" t="str">
        <f t="shared" si="431"/>
        <v>n/a</v>
      </c>
      <c r="AL228" s="34" t="str">
        <f t="shared" si="432"/>
        <v>n/a</v>
      </c>
      <c r="AM228" s="8"/>
      <c r="AN228" s="33">
        <f>-VLOOKUP($A228,'pl-data'!$A:$BR,8+AN$3)</f>
        <v>0</v>
      </c>
      <c r="AO228" s="33">
        <f>-VLOOKUP($A228,'pl-data'!$A:$BR,38+AO$3)</f>
        <v>0</v>
      </c>
      <c r="AP228" s="33">
        <f>-VLOOKUP($A228,'pl-data'!$A:$BR,23+AP$3)</f>
        <v>0</v>
      </c>
      <c r="AQ228" s="34" t="str">
        <f t="shared" si="434"/>
        <v>n/a</v>
      </c>
      <c r="AR228" s="34" t="str">
        <f t="shared" si="435"/>
        <v>n/a</v>
      </c>
      <c r="AS228" s="8"/>
      <c r="AT228" s="33">
        <f>-VLOOKUP($A228,'pl-data'!$A:$BR,8+AT$3)</f>
        <v>0</v>
      </c>
      <c r="AU228" s="33">
        <f>-VLOOKUP($A228,'pl-data'!$A:$BR,38+AU$3)</f>
        <v>0</v>
      </c>
      <c r="AV228" s="33">
        <f>-VLOOKUP($A228,'pl-data'!$A:$BR,23+AV$3)</f>
        <v>0</v>
      </c>
      <c r="AW228" s="34" t="str">
        <f t="shared" si="437"/>
        <v>n/a</v>
      </c>
      <c r="AX228" s="34" t="str">
        <f t="shared" si="438"/>
        <v>n/a</v>
      </c>
      <c r="AY228" s="8"/>
      <c r="AZ228" s="33">
        <f>-VLOOKUP($A228,'pl-data'!$A:$BR,8+AZ$3)</f>
        <v>0</v>
      </c>
      <c r="BA228" s="33">
        <f>-VLOOKUP($A228,'pl-data'!$A:$BR,38+BA$3)</f>
        <v>0</v>
      </c>
      <c r="BB228" s="33">
        <f>-VLOOKUP($A228,'pl-data'!$A:$BR,23+BB$3)</f>
        <v>0</v>
      </c>
      <c r="BC228" s="34" t="str">
        <f t="shared" si="440"/>
        <v>n/a</v>
      </c>
      <c r="BD228" s="34" t="str">
        <f t="shared" si="441"/>
        <v>n/a</v>
      </c>
      <c r="BE228" s="8"/>
      <c r="BF228" s="33">
        <f>-VLOOKUP($A228,'pl-data'!$A:$BR,8+BF$3)</f>
        <v>0</v>
      </c>
      <c r="BG228" s="33">
        <f>-VLOOKUP($A228,'pl-data'!$A:$BR,38+BG$3)</f>
        <v>0</v>
      </c>
      <c r="BH228" s="33">
        <f>-VLOOKUP($A228,'pl-data'!$A:$BR,23+BH$3)</f>
        <v>0</v>
      </c>
      <c r="BI228" s="34" t="str">
        <f t="shared" si="443"/>
        <v>n/a</v>
      </c>
      <c r="BJ228" s="34" t="str">
        <f t="shared" si="444"/>
        <v>n/a</v>
      </c>
      <c r="BK228" s="8"/>
      <c r="BL228" s="33">
        <f>-VLOOKUP($A228,'pl-data'!$A:$BR,8+BL$3)</f>
        <v>0</v>
      </c>
      <c r="BM228" s="33">
        <f>-VLOOKUP($A228,'pl-data'!$A:$BR,38+BM$3)</f>
        <v>0</v>
      </c>
      <c r="BN228" s="33">
        <f>-VLOOKUP($A228,'pl-data'!$A:$BR,23+BN$3)</f>
        <v>0</v>
      </c>
      <c r="BO228" s="34" t="str">
        <f t="shared" si="446"/>
        <v>n/a</v>
      </c>
      <c r="BP228" s="34" t="str">
        <f t="shared" si="447"/>
        <v>n/a</v>
      </c>
      <c r="BQ228" s="8"/>
      <c r="BR228" s="33">
        <f>-VLOOKUP($A228,'pl-data'!$A:$BR,8+BR$3)</f>
        <v>0</v>
      </c>
      <c r="BS228" s="33">
        <f>-VLOOKUP($A228,'pl-data'!$A:$BR,38+BS$3)</f>
        <v>0</v>
      </c>
      <c r="BT228" s="33">
        <f>-VLOOKUP($A228,'pl-data'!$A:$BR,23+BT$3)</f>
        <v>0</v>
      </c>
      <c r="BU228" s="34" t="str">
        <f t="shared" si="449"/>
        <v>n/a</v>
      </c>
      <c r="BV228" s="34" t="str">
        <f t="shared" si="450"/>
        <v>n/a</v>
      </c>
      <c r="BW228" s="8"/>
      <c r="BX228" s="33">
        <f t="shared" si="454"/>
        <v>0</v>
      </c>
      <c r="BY228" s="33">
        <f t="shared" si="455"/>
        <v>0</v>
      </c>
      <c r="BZ228" s="33">
        <f t="shared" si="456"/>
        <v>0</v>
      </c>
      <c r="CA228" s="34" t="str">
        <f t="shared" si="452"/>
        <v>n/a</v>
      </c>
      <c r="CB228" s="34" t="str">
        <f t="shared" si="453"/>
        <v>n/a</v>
      </c>
      <c r="CC228" s="8"/>
    </row>
    <row r="229" spans="1:81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33">
        <f>-VLOOKUP($A229,'pl-data'!$A:$BR,8+D$3)</f>
        <v>0</v>
      </c>
      <c r="E229" s="33">
        <f>-VLOOKUP($A229,'pl-data'!$A:$BR,38+E$3)</f>
        <v>0</v>
      </c>
      <c r="F229" s="33">
        <f>-VLOOKUP($A229,'pl-data'!$A:$BR,23+F$3)</f>
        <v>0</v>
      </c>
      <c r="G229" s="34" t="str">
        <f t="shared" si="416"/>
        <v>n/a</v>
      </c>
      <c r="H229" s="34" t="str">
        <f t="shared" si="417"/>
        <v>n/a</v>
      </c>
      <c r="I229" s="8"/>
      <c r="J229" s="33">
        <f>-VLOOKUP($A229,'pl-data'!$A:$BR,8+J$3)</f>
        <v>0</v>
      </c>
      <c r="K229" s="33">
        <f>-VLOOKUP($A229,'pl-data'!$A:$BR,38+K$3)</f>
        <v>0</v>
      </c>
      <c r="L229" s="33">
        <f>-VLOOKUP($A229,'pl-data'!$A:$BR,23+L$3)</f>
        <v>0</v>
      </c>
      <c r="M229" s="34" t="str">
        <f t="shared" si="419"/>
        <v>n/a</v>
      </c>
      <c r="N229" s="34" t="str">
        <f t="shared" si="420"/>
        <v>n/a</v>
      </c>
      <c r="O229" s="8"/>
      <c r="P229" s="33">
        <f>-VLOOKUP($A229,'pl-data'!$A:$BR,8+P$3)</f>
        <v>0</v>
      </c>
      <c r="Q229" s="33">
        <f>-VLOOKUP($A229,'pl-data'!$A:$BR,38+Q$3)</f>
        <v>0</v>
      </c>
      <c r="R229" s="33">
        <f>-VLOOKUP($A229,'pl-data'!$A:$BR,23+R$3)</f>
        <v>0</v>
      </c>
      <c r="S229" s="34" t="str">
        <f t="shared" si="422"/>
        <v>n/a</v>
      </c>
      <c r="T229" s="34" t="str">
        <f t="shared" si="423"/>
        <v>n/a</v>
      </c>
      <c r="U229" s="8"/>
      <c r="V229" s="33">
        <f>-VLOOKUP($A229,'pl-data'!$A:$BR,8+V$3)</f>
        <v>0</v>
      </c>
      <c r="W229" s="33">
        <f>-VLOOKUP($A229,'pl-data'!$A:$BR,38+W$3)</f>
        <v>0</v>
      </c>
      <c r="X229" s="33">
        <f>-VLOOKUP($A229,'pl-data'!$A:$BR,23+X$3)</f>
        <v>0</v>
      </c>
      <c r="Y229" s="34" t="str">
        <f t="shared" si="425"/>
        <v>n/a</v>
      </c>
      <c r="Z229" s="34" t="str">
        <f t="shared" si="426"/>
        <v>n/a</v>
      </c>
      <c r="AA229" s="8"/>
      <c r="AB229" s="33">
        <f>-VLOOKUP($A229,'pl-data'!$A:$BR,8+AB$3)</f>
        <v>0</v>
      </c>
      <c r="AC229" s="33">
        <f>-VLOOKUP($A229,'pl-data'!$A:$BR,38+AC$3)</f>
        <v>0</v>
      </c>
      <c r="AD229" s="33">
        <f>-VLOOKUP($A229,'pl-data'!$A:$BR,23+AD$3)</f>
        <v>0</v>
      </c>
      <c r="AE229" s="34" t="str">
        <f t="shared" si="428"/>
        <v>n/a</v>
      </c>
      <c r="AF229" s="34" t="str">
        <f t="shared" si="429"/>
        <v>n/a</v>
      </c>
      <c r="AG229" s="8"/>
      <c r="AH229" s="33">
        <f>-VLOOKUP($A229,'pl-data'!$A:$BR,8+AH$3)</f>
        <v>0</v>
      </c>
      <c r="AI229" s="33">
        <f>-VLOOKUP($A229,'pl-data'!$A:$BR,38+AI$3)</f>
        <v>0</v>
      </c>
      <c r="AJ229" s="33">
        <f>-VLOOKUP($A229,'pl-data'!$A:$BR,23+AJ$3)</f>
        <v>0</v>
      </c>
      <c r="AK229" s="34" t="str">
        <f t="shared" si="431"/>
        <v>n/a</v>
      </c>
      <c r="AL229" s="34" t="str">
        <f t="shared" si="432"/>
        <v>n/a</v>
      </c>
      <c r="AM229" s="8"/>
      <c r="AN229" s="33">
        <f>-VLOOKUP($A229,'pl-data'!$A:$BR,8+AN$3)</f>
        <v>0</v>
      </c>
      <c r="AO229" s="33">
        <f>-VLOOKUP($A229,'pl-data'!$A:$BR,38+AO$3)</f>
        <v>0</v>
      </c>
      <c r="AP229" s="33">
        <f>-VLOOKUP($A229,'pl-data'!$A:$BR,23+AP$3)</f>
        <v>0</v>
      </c>
      <c r="AQ229" s="34" t="str">
        <f t="shared" si="434"/>
        <v>n/a</v>
      </c>
      <c r="AR229" s="34" t="str">
        <f t="shared" si="435"/>
        <v>n/a</v>
      </c>
      <c r="AS229" s="8"/>
      <c r="AT229" s="33">
        <f>-VLOOKUP($A229,'pl-data'!$A:$BR,8+AT$3)</f>
        <v>0</v>
      </c>
      <c r="AU229" s="33">
        <f>-VLOOKUP($A229,'pl-data'!$A:$BR,38+AU$3)</f>
        <v>0</v>
      </c>
      <c r="AV229" s="33">
        <f>-VLOOKUP($A229,'pl-data'!$A:$BR,23+AV$3)</f>
        <v>0</v>
      </c>
      <c r="AW229" s="34" t="str">
        <f t="shared" si="437"/>
        <v>n/a</v>
      </c>
      <c r="AX229" s="34" t="str">
        <f t="shared" si="438"/>
        <v>n/a</v>
      </c>
      <c r="AY229" s="8"/>
      <c r="AZ229" s="33">
        <f>-VLOOKUP($A229,'pl-data'!$A:$BR,8+AZ$3)</f>
        <v>0</v>
      </c>
      <c r="BA229" s="33">
        <f>-VLOOKUP($A229,'pl-data'!$A:$BR,38+BA$3)</f>
        <v>0</v>
      </c>
      <c r="BB229" s="33">
        <f>-VLOOKUP($A229,'pl-data'!$A:$BR,23+BB$3)</f>
        <v>0</v>
      </c>
      <c r="BC229" s="34" t="str">
        <f t="shared" si="440"/>
        <v>n/a</v>
      </c>
      <c r="BD229" s="34" t="str">
        <f t="shared" si="441"/>
        <v>n/a</v>
      </c>
      <c r="BE229" s="8"/>
      <c r="BF229" s="33">
        <f>-VLOOKUP($A229,'pl-data'!$A:$BR,8+BF$3)</f>
        <v>0</v>
      </c>
      <c r="BG229" s="33">
        <f>-VLOOKUP($A229,'pl-data'!$A:$BR,38+BG$3)</f>
        <v>0</v>
      </c>
      <c r="BH229" s="33">
        <f>-VLOOKUP($A229,'pl-data'!$A:$BR,23+BH$3)</f>
        <v>0</v>
      </c>
      <c r="BI229" s="34" t="str">
        <f t="shared" si="443"/>
        <v>n/a</v>
      </c>
      <c r="BJ229" s="34" t="str">
        <f t="shared" si="444"/>
        <v>n/a</v>
      </c>
      <c r="BK229" s="8"/>
      <c r="BL229" s="33">
        <f>-VLOOKUP($A229,'pl-data'!$A:$BR,8+BL$3)</f>
        <v>0</v>
      </c>
      <c r="BM229" s="33">
        <f>-VLOOKUP($A229,'pl-data'!$A:$BR,38+BM$3)</f>
        <v>0</v>
      </c>
      <c r="BN229" s="33">
        <f>-VLOOKUP($A229,'pl-data'!$A:$BR,23+BN$3)</f>
        <v>0</v>
      </c>
      <c r="BO229" s="34" t="str">
        <f t="shared" si="446"/>
        <v>n/a</v>
      </c>
      <c r="BP229" s="34" t="str">
        <f t="shared" si="447"/>
        <v>n/a</v>
      </c>
      <c r="BQ229" s="8"/>
      <c r="BR229" s="33">
        <f>-VLOOKUP($A229,'pl-data'!$A:$BR,8+BR$3)</f>
        <v>0</v>
      </c>
      <c r="BS229" s="33">
        <f>-VLOOKUP($A229,'pl-data'!$A:$BR,38+BS$3)</f>
        <v>0</v>
      </c>
      <c r="BT229" s="33">
        <f>-VLOOKUP($A229,'pl-data'!$A:$BR,23+BT$3)</f>
        <v>0</v>
      </c>
      <c r="BU229" s="34" t="str">
        <f t="shared" si="449"/>
        <v>n/a</v>
      </c>
      <c r="BV229" s="34" t="str">
        <f t="shared" si="450"/>
        <v>n/a</v>
      </c>
      <c r="BW229" s="8"/>
      <c r="BX229" s="33">
        <f t="shared" si="454"/>
        <v>0</v>
      </c>
      <c r="BY229" s="33">
        <f t="shared" si="455"/>
        <v>0</v>
      </c>
      <c r="BZ229" s="33">
        <f t="shared" si="456"/>
        <v>0</v>
      </c>
      <c r="CA229" s="34" t="str">
        <f t="shared" si="452"/>
        <v>n/a</v>
      </c>
      <c r="CB229" s="34" t="str">
        <f t="shared" si="453"/>
        <v>n/a</v>
      </c>
      <c r="CC229" s="8"/>
    </row>
    <row r="230" spans="1:81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33">
        <f>-VLOOKUP($A230,'pl-data'!$A:$BR,8+D$3)</f>
        <v>0</v>
      </c>
      <c r="E230" s="33">
        <f>-VLOOKUP($A230,'pl-data'!$A:$BR,38+E$3)</f>
        <v>0</v>
      </c>
      <c r="F230" s="33">
        <f>-VLOOKUP($A230,'pl-data'!$A:$BR,23+F$3)</f>
        <v>0</v>
      </c>
      <c r="G230" s="34" t="str">
        <f t="shared" si="416"/>
        <v>n/a</v>
      </c>
      <c r="H230" s="34" t="str">
        <f t="shared" si="417"/>
        <v>n/a</v>
      </c>
      <c r="I230" s="8"/>
      <c r="J230" s="33">
        <f>-VLOOKUP($A230,'pl-data'!$A:$BR,8+J$3)</f>
        <v>0</v>
      </c>
      <c r="K230" s="33">
        <f>-VLOOKUP($A230,'pl-data'!$A:$BR,38+K$3)</f>
        <v>0</v>
      </c>
      <c r="L230" s="33">
        <f>-VLOOKUP($A230,'pl-data'!$A:$BR,23+L$3)</f>
        <v>0</v>
      </c>
      <c r="M230" s="34" t="str">
        <f t="shared" si="419"/>
        <v>n/a</v>
      </c>
      <c r="N230" s="34" t="str">
        <f t="shared" si="420"/>
        <v>n/a</v>
      </c>
      <c r="O230" s="8"/>
      <c r="P230" s="33">
        <f>-VLOOKUP($A230,'pl-data'!$A:$BR,8+P$3)</f>
        <v>0</v>
      </c>
      <c r="Q230" s="33">
        <f>-VLOOKUP($A230,'pl-data'!$A:$BR,38+Q$3)</f>
        <v>0</v>
      </c>
      <c r="R230" s="33">
        <f>-VLOOKUP($A230,'pl-data'!$A:$BR,23+R$3)</f>
        <v>0</v>
      </c>
      <c r="S230" s="34" t="str">
        <f t="shared" si="422"/>
        <v>n/a</v>
      </c>
      <c r="T230" s="34" t="str">
        <f t="shared" si="423"/>
        <v>n/a</v>
      </c>
      <c r="U230" s="8"/>
      <c r="V230" s="33">
        <f>-VLOOKUP($A230,'pl-data'!$A:$BR,8+V$3)</f>
        <v>0</v>
      </c>
      <c r="W230" s="33">
        <f>-VLOOKUP($A230,'pl-data'!$A:$BR,38+W$3)</f>
        <v>0</v>
      </c>
      <c r="X230" s="33">
        <f>-VLOOKUP($A230,'pl-data'!$A:$BR,23+X$3)</f>
        <v>0</v>
      </c>
      <c r="Y230" s="34" t="str">
        <f t="shared" si="425"/>
        <v>n/a</v>
      </c>
      <c r="Z230" s="34" t="str">
        <f t="shared" si="426"/>
        <v>n/a</v>
      </c>
      <c r="AA230" s="8"/>
      <c r="AB230" s="33">
        <f>-VLOOKUP($A230,'pl-data'!$A:$BR,8+AB$3)</f>
        <v>0</v>
      </c>
      <c r="AC230" s="33">
        <f>-VLOOKUP($A230,'pl-data'!$A:$BR,38+AC$3)</f>
        <v>0</v>
      </c>
      <c r="AD230" s="33">
        <f>-VLOOKUP($A230,'pl-data'!$A:$BR,23+AD$3)</f>
        <v>0</v>
      </c>
      <c r="AE230" s="34" t="str">
        <f t="shared" si="428"/>
        <v>n/a</v>
      </c>
      <c r="AF230" s="34" t="str">
        <f t="shared" si="429"/>
        <v>n/a</v>
      </c>
      <c r="AG230" s="8"/>
      <c r="AH230" s="33">
        <f>-VLOOKUP($A230,'pl-data'!$A:$BR,8+AH$3)</f>
        <v>0</v>
      </c>
      <c r="AI230" s="33">
        <f>-VLOOKUP($A230,'pl-data'!$A:$BR,38+AI$3)</f>
        <v>0</v>
      </c>
      <c r="AJ230" s="33">
        <f>-VLOOKUP($A230,'pl-data'!$A:$BR,23+AJ$3)</f>
        <v>0</v>
      </c>
      <c r="AK230" s="34" t="str">
        <f t="shared" si="431"/>
        <v>n/a</v>
      </c>
      <c r="AL230" s="34" t="str">
        <f t="shared" si="432"/>
        <v>n/a</v>
      </c>
      <c r="AM230" s="8"/>
      <c r="AN230" s="33">
        <f>-VLOOKUP($A230,'pl-data'!$A:$BR,8+AN$3)</f>
        <v>0</v>
      </c>
      <c r="AO230" s="33">
        <f>-VLOOKUP($A230,'pl-data'!$A:$BR,38+AO$3)</f>
        <v>0</v>
      </c>
      <c r="AP230" s="33">
        <f>-VLOOKUP($A230,'pl-data'!$A:$BR,23+AP$3)</f>
        <v>0</v>
      </c>
      <c r="AQ230" s="34" t="str">
        <f t="shared" si="434"/>
        <v>n/a</v>
      </c>
      <c r="AR230" s="34" t="str">
        <f t="shared" si="435"/>
        <v>n/a</v>
      </c>
      <c r="AS230" s="8"/>
      <c r="AT230" s="33">
        <f>-VLOOKUP($A230,'pl-data'!$A:$BR,8+AT$3)</f>
        <v>0</v>
      </c>
      <c r="AU230" s="33">
        <f>-VLOOKUP($A230,'pl-data'!$A:$BR,38+AU$3)</f>
        <v>0</v>
      </c>
      <c r="AV230" s="33">
        <f>-VLOOKUP($A230,'pl-data'!$A:$BR,23+AV$3)</f>
        <v>0</v>
      </c>
      <c r="AW230" s="34" t="str">
        <f t="shared" si="437"/>
        <v>n/a</v>
      </c>
      <c r="AX230" s="34" t="str">
        <f t="shared" si="438"/>
        <v>n/a</v>
      </c>
      <c r="AY230" s="8"/>
      <c r="AZ230" s="33">
        <f>-VLOOKUP($A230,'pl-data'!$A:$BR,8+AZ$3)</f>
        <v>0</v>
      </c>
      <c r="BA230" s="33">
        <f>-VLOOKUP($A230,'pl-data'!$A:$BR,38+BA$3)</f>
        <v>0</v>
      </c>
      <c r="BB230" s="33">
        <f>-VLOOKUP($A230,'pl-data'!$A:$BR,23+BB$3)</f>
        <v>0</v>
      </c>
      <c r="BC230" s="34" t="str">
        <f t="shared" si="440"/>
        <v>n/a</v>
      </c>
      <c r="BD230" s="34" t="str">
        <f t="shared" si="441"/>
        <v>n/a</v>
      </c>
      <c r="BE230" s="8"/>
      <c r="BF230" s="33">
        <f>-VLOOKUP($A230,'pl-data'!$A:$BR,8+BF$3)</f>
        <v>0</v>
      </c>
      <c r="BG230" s="33">
        <f>-VLOOKUP($A230,'pl-data'!$A:$BR,38+BG$3)</f>
        <v>0</v>
      </c>
      <c r="BH230" s="33">
        <f>-VLOOKUP($A230,'pl-data'!$A:$BR,23+BH$3)</f>
        <v>0</v>
      </c>
      <c r="BI230" s="34" t="str">
        <f t="shared" si="443"/>
        <v>n/a</v>
      </c>
      <c r="BJ230" s="34" t="str">
        <f t="shared" si="444"/>
        <v>n/a</v>
      </c>
      <c r="BK230" s="8"/>
      <c r="BL230" s="33">
        <f>-VLOOKUP($A230,'pl-data'!$A:$BR,8+BL$3)</f>
        <v>0</v>
      </c>
      <c r="BM230" s="33">
        <f>-VLOOKUP($A230,'pl-data'!$A:$BR,38+BM$3)</f>
        <v>0</v>
      </c>
      <c r="BN230" s="33">
        <f>-VLOOKUP($A230,'pl-data'!$A:$BR,23+BN$3)</f>
        <v>0</v>
      </c>
      <c r="BO230" s="34" t="str">
        <f t="shared" si="446"/>
        <v>n/a</v>
      </c>
      <c r="BP230" s="34" t="str">
        <f t="shared" si="447"/>
        <v>n/a</v>
      </c>
      <c r="BQ230" s="8"/>
      <c r="BR230" s="33">
        <f>-VLOOKUP($A230,'pl-data'!$A:$BR,8+BR$3)</f>
        <v>0</v>
      </c>
      <c r="BS230" s="33">
        <f>-VLOOKUP($A230,'pl-data'!$A:$BR,38+BS$3)</f>
        <v>0</v>
      </c>
      <c r="BT230" s="33">
        <f>-VLOOKUP($A230,'pl-data'!$A:$BR,23+BT$3)</f>
        <v>0</v>
      </c>
      <c r="BU230" s="34" t="str">
        <f t="shared" si="449"/>
        <v>n/a</v>
      </c>
      <c r="BV230" s="34" t="str">
        <f t="shared" si="450"/>
        <v>n/a</v>
      </c>
      <c r="BW230" s="8"/>
      <c r="BX230" s="33">
        <f t="shared" si="454"/>
        <v>0</v>
      </c>
      <c r="BY230" s="33">
        <f t="shared" si="455"/>
        <v>0</v>
      </c>
      <c r="BZ230" s="33">
        <f t="shared" si="456"/>
        <v>0</v>
      </c>
      <c r="CA230" s="34" t="str">
        <f t="shared" si="452"/>
        <v>n/a</v>
      </c>
      <c r="CB230" s="34" t="str">
        <f t="shared" si="453"/>
        <v>n/a</v>
      </c>
      <c r="CC230" s="8"/>
    </row>
    <row r="231" spans="1:81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33">
        <f>-VLOOKUP($A231,'pl-data'!$A:$BR,8+D$3)</f>
        <v>0</v>
      </c>
      <c r="E231" s="33">
        <f>-VLOOKUP($A231,'pl-data'!$A:$BR,38+E$3)</f>
        <v>0</v>
      </c>
      <c r="F231" s="33">
        <f>-VLOOKUP($A231,'pl-data'!$A:$BR,23+F$3)</f>
        <v>0</v>
      </c>
      <c r="G231" s="34" t="str">
        <f t="shared" si="416"/>
        <v>n/a</v>
      </c>
      <c r="H231" s="34" t="str">
        <f t="shared" si="417"/>
        <v>n/a</v>
      </c>
      <c r="I231" s="8"/>
      <c r="J231" s="33">
        <f>-VLOOKUP($A231,'pl-data'!$A:$BR,8+J$3)</f>
        <v>0</v>
      </c>
      <c r="K231" s="33">
        <f>-VLOOKUP($A231,'pl-data'!$A:$BR,38+K$3)</f>
        <v>0</v>
      </c>
      <c r="L231" s="33">
        <f>-VLOOKUP($A231,'pl-data'!$A:$BR,23+L$3)</f>
        <v>0</v>
      </c>
      <c r="M231" s="34" t="str">
        <f t="shared" si="419"/>
        <v>n/a</v>
      </c>
      <c r="N231" s="34" t="str">
        <f t="shared" si="420"/>
        <v>n/a</v>
      </c>
      <c r="O231" s="8"/>
      <c r="P231" s="33">
        <f>-VLOOKUP($A231,'pl-data'!$A:$BR,8+P$3)</f>
        <v>0</v>
      </c>
      <c r="Q231" s="33">
        <f>-VLOOKUP($A231,'pl-data'!$A:$BR,38+Q$3)</f>
        <v>0</v>
      </c>
      <c r="R231" s="33">
        <f>-VLOOKUP($A231,'pl-data'!$A:$BR,23+R$3)</f>
        <v>0</v>
      </c>
      <c r="S231" s="34" t="str">
        <f t="shared" si="422"/>
        <v>n/a</v>
      </c>
      <c r="T231" s="34" t="str">
        <f t="shared" si="423"/>
        <v>n/a</v>
      </c>
      <c r="U231" s="8"/>
      <c r="V231" s="33">
        <f>-VLOOKUP($A231,'pl-data'!$A:$BR,8+V$3)</f>
        <v>0</v>
      </c>
      <c r="W231" s="33">
        <f>-VLOOKUP($A231,'pl-data'!$A:$BR,38+W$3)</f>
        <v>0</v>
      </c>
      <c r="X231" s="33">
        <f>-VLOOKUP($A231,'pl-data'!$A:$BR,23+X$3)</f>
        <v>0</v>
      </c>
      <c r="Y231" s="34" t="str">
        <f t="shared" si="425"/>
        <v>n/a</v>
      </c>
      <c r="Z231" s="34" t="str">
        <f t="shared" si="426"/>
        <v>n/a</v>
      </c>
      <c r="AA231" s="8"/>
      <c r="AB231" s="33">
        <f>-VLOOKUP($A231,'pl-data'!$A:$BR,8+AB$3)</f>
        <v>0</v>
      </c>
      <c r="AC231" s="33">
        <f>-VLOOKUP($A231,'pl-data'!$A:$BR,38+AC$3)</f>
        <v>0</v>
      </c>
      <c r="AD231" s="33">
        <f>-VLOOKUP($A231,'pl-data'!$A:$BR,23+AD$3)</f>
        <v>0</v>
      </c>
      <c r="AE231" s="34" t="str">
        <f t="shared" si="428"/>
        <v>n/a</v>
      </c>
      <c r="AF231" s="34" t="str">
        <f t="shared" si="429"/>
        <v>n/a</v>
      </c>
      <c r="AG231" s="8"/>
      <c r="AH231" s="33">
        <f>-VLOOKUP($A231,'pl-data'!$A:$BR,8+AH$3)</f>
        <v>0</v>
      </c>
      <c r="AI231" s="33">
        <f>-VLOOKUP($A231,'pl-data'!$A:$BR,38+AI$3)</f>
        <v>0</v>
      </c>
      <c r="AJ231" s="33">
        <f>-VLOOKUP($A231,'pl-data'!$A:$BR,23+AJ$3)</f>
        <v>0</v>
      </c>
      <c r="AK231" s="34" t="str">
        <f t="shared" si="431"/>
        <v>n/a</v>
      </c>
      <c r="AL231" s="34" t="str">
        <f t="shared" si="432"/>
        <v>n/a</v>
      </c>
      <c r="AM231" s="8"/>
      <c r="AN231" s="33">
        <f>-VLOOKUP($A231,'pl-data'!$A:$BR,8+AN$3)</f>
        <v>0</v>
      </c>
      <c r="AO231" s="33">
        <f>-VLOOKUP($A231,'pl-data'!$A:$BR,38+AO$3)</f>
        <v>0</v>
      </c>
      <c r="AP231" s="33">
        <f>-VLOOKUP($A231,'pl-data'!$A:$BR,23+AP$3)</f>
        <v>0</v>
      </c>
      <c r="AQ231" s="34" t="str">
        <f t="shared" si="434"/>
        <v>n/a</v>
      </c>
      <c r="AR231" s="34" t="str">
        <f t="shared" si="435"/>
        <v>n/a</v>
      </c>
      <c r="AS231" s="8"/>
      <c r="AT231" s="33">
        <f>-VLOOKUP($A231,'pl-data'!$A:$BR,8+AT$3)</f>
        <v>0</v>
      </c>
      <c r="AU231" s="33">
        <f>-VLOOKUP($A231,'pl-data'!$A:$BR,38+AU$3)</f>
        <v>0</v>
      </c>
      <c r="AV231" s="33">
        <f>-VLOOKUP($A231,'pl-data'!$A:$BR,23+AV$3)</f>
        <v>0</v>
      </c>
      <c r="AW231" s="34" t="str">
        <f t="shared" si="437"/>
        <v>n/a</v>
      </c>
      <c r="AX231" s="34" t="str">
        <f t="shared" si="438"/>
        <v>n/a</v>
      </c>
      <c r="AY231" s="8"/>
      <c r="AZ231" s="33">
        <f>-VLOOKUP($A231,'pl-data'!$A:$BR,8+AZ$3)</f>
        <v>0</v>
      </c>
      <c r="BA231" s="33">
        <f>-VLOOKUP($A231,'pl-data'!$A:$BR,38+BA$3)</f>
        <v>0</v>
      </c>
      <c r="BB231" s="33">
        <f>-VLOOKUP($A231,'pl-data'!$A:$BR,23+BB$3)</f>
        <v>0</v>
      </c>
      <c r="BC231" s="34" t="str">
        <f t="shared" si="440"/>
        <v>n/a</v>
      </c>
      <c r="BD231" s="34" t="str">
        <f t="shared" si="441"/>
        <v>n/a</v>
      </c>
      <c r="BE231" s="8"/>
      <c r="BF231" s="33">
        <f>-VLOOKUP($A231,'pl-data'!$A:$BR,8+BF$3)</f>
        <v>0</v>
      </c>
      <c r="BG231" s="33">
        <f>-VLOOKUP($A231,'pl-data'!$A:$BR,38+BG$3)</f>
        <v>0</v>
      </c>
      <c r="BH231" s="33">
        <f>-VLOOKUP($A231,'pl-data'!$A:$BR,23+BH$3)</f>
        <v>0</v>
      </c>
      <c r="BI231" s="34" t="str">
        <f t="shared" si="443"/>
        <v>n/a</v>
      </c>
      <c r="BJ231" s="34" t="str">
        <f t="shared" si="444"/>
        <v>n/a</v>
      </c>
      <c r="BK231" s="8"/>
      <c r="BL231" s="33">
        <f>-VLOOKUP($A231,'pl-data'!$A:$BR,8+BL$3)</f>
        <v>0</v>
      </c>
      <c r="BM231" s="33">
        <f>-VLOOKUP($A231,'pl-data'!$A:$BR,38+BM$3)</f>
        <v>0</v>
      </c>
      <c r="BN231" s="33">
        <f>-VLOOKUP($A231,'pl-data'!$A:$BR,23+BN$3)</f>
        <v>0</v>
      </c>
      <c r="BO231" s="34" t="str">
        <f t="shared" si="446"/>
        <v>n/a</v>
      </c>
      <c r="BP231" s="34" t="str">
        <f t="shared" si="447"/>
        <v>n/a</v>
      </c>
      <c r="BQ231" s="8"/>
      <c r="BR231" s="33">
        <f>-VLOOKUP($A231,'pl-data'!$A:$BR,8+BR$3)</f>
        <v>0</v>
      </c>
      <c r="BS231" s="33">
        <f>-VLOOKUP($A231,'pl-data'!$A:$BR,38+BS$3)</f>
        <v>0</v>
      </c>
      <c r="BT231" s="33">
        <f>-VLOOKUP($A231,'pl-data'!$A:$BR,23+BT$3)</f>
        <v>0</v>
      </c>
      <c r="BU231" s="34" t="str">
        <f t="shared" si="449"/>
        <v>n/a</v>
      </c>
      <c r="BV231" s="34" t="str">
        <f t="shared" si="450"/>
        <v>n/a</v>
      </c>
      <c r="BW231" s="8"/>
      <c r="BX231" s="33">
        <f t="shared" si="454"/>
        <v>0</v>
      </c>
      <c r="BY231" s="33">
        <f t="shared" si="455"/>
        <v>0</v>
      </c>
      <c r="BZ231" s="33">
        <f t="shared" si="456"/>
        <v>0</v>
      </c>
      <c r="CA231" s="34" t="str">
        <f t="shared" si="452"/>
        <v>n/a</v>
      </c>
      <c r="CB231" s="34" t="str">
        <f t="shared" si="453"/>
        <v>n/a</v>
      </c>
      <c r="CC231" s="8"/>
    </row>
    <row r="232" spans="1:81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33">
        <f>-VLOOKUP($A232,'pl-data'!$A:$BR,8+D$3)</f>
        <v>0</v>
      </c>
      <c r="E232" s="33">
        <f>-VLOOKUP($A232,'pl-data'!$A:$BR,38+E$3)</f>
        <v>0</v>
      </c>
      <c r="F232" s="33">
        <f>-VLOOKUP($A232,'pl-data'!$A:$BR,23+F$3)</f>
        <v>0</v>
      </c>
      <c r="G232" s="34" t="str">
        <f t="shared" si="416"/>
        <v>n/a</v>
      </c>
      <c r="H232" s="34" t="str">
        <f t="shared" si="417"/>
        <v>n/a</v>
      </c>
      <c r="I232" s="8"/>
      <c r="J232" s="33">
        <f>-VLOOKUP($A232,'pl-data'!$A:$BR,8+J$3)</f>
        <v>0</v>
      </c>
      <c r="K232" s="33">
        <f>-VLOOKUP($A232,'pl-data'!$A:$BR,38+K$3)</f>
        <v>0</v>
      </c>
      <c r="L232" s="33">
        <f>-VLOOKUP($A232,'pl-data'!$A:$BR,23+L$3)</f>
        <v>0</v>
      </c>
      <c r="M232" s="34" t="str">
        <f t="shared" si="419"/>
        <v>n/a</v>
      </c>
      <c r="N232" s="34" t="str">
        <f t="shared" si="420"/>
        <v>n/a</v>
      </c>
      <c r="O232" s="8"/>
      <c r="P232" s="33">
        <f>-VLOOKUP($A232,'pl-data'!$A:$BR,8+P$3)</f>
        <v>0</v>
      </c>
      <c r="Q232" s="33">
        <f>-VLOOKUP($A232,'pl-data'!$A:$BR,38+Q$3)</f>
        <v>0</v>
      </c>
      <c r="R232" s="33">
        <f>-VLOOKUP($A232,'pl-data'!$A:$BR,23+R$3)</f>
        <v>0</v>
      </c>
      <c r="S232" s="34" t="str">
        <f t="shared" si="422"/>
        <v>n/a</v>
      </c>
      <c r="T232" s="34" t="str">
        <f t="shared" si="423"/>
        <v>n/a</v>
      </c>
      <c r="U232" s="8"/>
      <c r="V232" s="33">
        <f>-VLOOKUP($A232,'pl-data'!$A:$BR,8+V$3)</f>
        <v>0</v>
      </c>
      <c r="W232" s="33">
        <f>-VLOOKUP($A232,'pl-data'!$A:$BR,38+W$3)</f>
        <v>0</v>
      </c>
      <c r="X232" s="33">
        <f>-VLOOKUP($A232,'pl-data'!$A:$BR,23+X$3)</f>
        <v>0</v>
      </c>
      <c r="Y232" s="34" t="str">
        <f t="shared" si="425"/>
        <v>n/a</v>
      </c>
      <c r="Z232" s="34" t="str">
        <f t="shared" si="426"/>
        <v>n/a</v>
      </c>
      <c r="AA232" s="8"/>
      <c r="AB232" s="33">
        <f>-VLOOKUP($A232,'pl-data'!$A:$BR,8+AB$3)</f>
        <v>0</v>
      </c>
      <c r="AC232" s="33">
        <f>-VLOOKUP($A232,'pl-data'!$A:$BR,38+AC$3)</f>
        <v>0</v>
      </c>
      <c r="AD232" s="33">
        <f>-VLOOKUP($A232,'pl-data'!$A:$BR,23+AD$3)</f>
        <v>0</v>
      </c>
      <c r="AE232" s="34" t="str">
        <f t="shared" si="428"/>
        <v>n/a</v>
      </c>
      <c r="AF232" s="34" t="str">
        <f t="shared" si="429"/>
        <v>n/a</v>
      </c>
      <c r="AG232" s="8"/>
      <c r="AH232" s="33">
        <f>-VLOOKUP($A232,'pl-data'!$A:$BR,8+AH$3)</f>
        <v>0</v>
      </c>
      <c r="AI232" s="33">
        <f>-VLOOKUP($A232,'pl-data'!$A:$BR,38+AI$3)</f>
        <v>0</v>
      </c>
      <c r="AJ232" s="33">
        <f>-VLOOKUP($A232,'pl-data'!$A:$BR,23+AJ$3)</f>
        <v>0</v>
      </c>
      <c r="AK232" s="34" t="str">
        <f t="shared" si="431"/>
        <v>n/a</v>
      </c>
      <c r="AL232" s="34" t="str">
        <f t="shared" si="432"/>
        <v>n/a</v>
      </c>
      <c r="AM232" s="8"/>
      <c r="AN232" s="33">
        <f>-VLOOKUP($A232,'pl-data'!$A:$BR,8+AN$3)</f>
        <v>0</v>
      </c>
      <c r="AO232" s="33">
        <f>-VLOOKUP($A232,'pl-data'!$A:$BR,38+AO$3)</f>
        <v>0</v>
      </c>
      <c r="AP232" s="33">
        <f>-VLOOKUP($A232,'pl-data'!$A:$BR,23+AP$3)</f>
        <v>0</v>
      </c>
      <c r="AQ232" s="34" t="str">
        <f t="shared" si="434"/>
        <v>n/a</v>
      </c>
      <c r="AR232" s="34" t="str">
        <f t="shared" si="435"/>
        <v>n/a</v>
      </c>
      <c r="AS232" s="8"/>
      <c r="AT232" s="33">
        <f>-VLOOKUP($A232,'pl-data'!$A:$BR,8+AT$3)</f>
        <v>0</v>
      </c>
      <c r="AU232" s="33">
        <f>-VLOOKUP($A232,'pl-data'!$A:$BR,38+AU$3)</f>
        <v>0</v>
      </c>
      <c r="AV232" s="33">
        <f>-VLOOKUP($A232,'pl-data'!$A:$BR,23+AV$3)</f>
        <v>0</v>
      </c>
      <c r="AW232" s="34" t="str">
        <f t="shared" si="437"/>
        <v>n/a</v>
      </c>
      <c r="AX232" s="34" t="str">
        <f t="shared" si="438"/>
        <v>n/a</v>
      </c>
      <c r="AY232" s="8"/>
      <c r="AZ232" s="33">
        <f>-VLOOKUP($A232,'pl-data'!$A:$BR,8+AZ$3)</f>
        <v>0</v>
      </c>
      <c r="BA232" s="33">
        <f>-VLOOKUP($A232,'pl-data'!$A:$BR,38+BA$3)</f>
        <v>0</v>
      </c>
      <c r="BB232" s="33">
        <f>-VLOOKUP($A232,'pl-data'!$A:$BR,23+BB$3)</f>
        <v>0</v>
      </c>
      <c r="BC232" s="34" t="str">
        <f t="shared" si="440"/>
        <v>n/a</v>
      </c>
      <c r="BD232" s="34" t="str">
        <f t="shared" si="441"/>
        <v>n/a</v>
      </c>
      <c r="BE232" s="8"/>
      <c r="BF232" s="33">
        <f>-VLOOKUP($A232,'pl-data'!$A:$BR,8+BF$3)</f>
        <v>0</v>
      </c>
      <c r="BG232" s="33">
        <f>-VLOOKUP($A232,'pl-data'!$A:$BR,38+BG$3)</f>
        <v>0</v>
      </c>
      <c r="BH232" s="33">
        <f>-VLOOKUP($A232,'pl-data'!$A:$BR,23+BH$3)</f>
        <v>0</v>
      </c>
      <c r="BI232" s="34" t="str">
        <f t="shared" si="443"/>
        <v>n/a</v>
      </c>
      <c r="BJ232" s="34" t="str">
        <f t="shared" si="444"/>
        <v>n/a</v>
      </c>
      <c r="BK232" s="8"/>
      <c r="BL232" s="33">
        <f>-VLOOKUP($A232,'pl-data'!$A:$BR,8+BL$3)</f>
        <v>0</v>
      </c>
      <c r="BM232" s="33">
        <f>-VLOOKUP($A232,'pl-data'!$A:$BR,38+BM$3)</f>
        <v>0</v>
      </c>
      <c r="BN232" s="33">
        <f>-VLOOKUP($A232,'pl-data'!$A:$BR,23+BN$3)</f>
        <v>0</v>
      </c>
      <c r="BO232" s="34" t="str">
        <f t="shared" si="446"/>
        <v>n/a</v>
      </c>
      <c r="BP232" s="34" t="str">
        <f t="shared" si="447"/>
        <v>n/a</v>
      </c>
      <c r="BQ232" s="8"/>
      <c r="BR232" s="33">
        <f>-VLOOKUP($A232,'pl-data'!$A:$BR,8+BR$3)</f>
        <v>0</v>
      </c>
      <c r="BS232" s="33">
        <f>-VLOOKUP($A232,'pl-data'!$A:$BR,38+BS$3)</f>
        <v>0</v>
      </c>
      <c r="BT232" s="33">
        <f>-VLOOKUP($A232,'pl-data'!$A:$BR,23+BT$3)</f>
        <v>0</v>
      </c>
      <c r="BU232" s="34" t="str">
        <f t="shared" si="449"/>
        <v>n/a</v>
      </c>
      <c r="BV232" s="34" t="str">
        <f t="shared" si="450"/>
        <v>n/a</v>
      </c>
      <c r="BW232" s="8"/>
      <c r="BX232" s="33">
        <f t="shared" si="454"/>
        <v>0</v>
      </c>
      <c r="BY232" s="33">
        <f t="shared" si="455"/>
        <v>0</v>
      </c>
      <c r="BZ232" s="33">
        <f t="shared" si="456"/>
        <v>0</v>
      </c>
      <c r="CA232" s="34" t="str">
        <f t="shared" si="452"/>
        <v>n/a</v>
      </c>
      <c r="CB232" s="34" t="str">
        <f t="shared" si="453"/>
        <v>n/a</v>
      </c>
      <c r="CC232" s="8"/>
    </row>
    <row r="233" spans="1:81" hidden="1" outlineLevel="2" x14ac:dyDescent="0.2">
      <c r="A233" s="49">
        <v>3090</v>
      </c>
      <c r="B233" s="18" t="str">
        <f>+masterfile!D857</f>
        <v>3090 Energiestoffe</v>
      </c>
      <c r="C233" s="8"/>
      <c r="D233" s="33">
        <f>-VLOOKUP($A233,'pl-data'!$A:$BR,8+D$3)</f>
        <v>0</v>
      </c>
      <c r="E233" s="33">
        <f>-VLOOKUP($A233,'pl-data'!$A:$BR,38+E$3)</f>
        <v>0</v>
      </c>
      <c r="F233" s="33">
        <f>-VLOOKUP($A233,'pl-data'!$A:$BR,23+F$3)</f>
        <v>0</v>
      </c>
      <c r="G233" s="34" t="str">
        <f t="shared" si="416"/>
        <v>n/a</v>
      </c>
      <c r="H233" s="34" t="str">
        <f t="shared" si="417"/>
        <v>n/a</v>
      </c>
      <c r="I233" s="8"/>
      <c r="J233" s="33">
        <f>-VLOOKUP($A233,'pl-data'!$A:$BR,8+J$3)</f>
        <v>0</v>
      </c>
      <c r="K233" s="33">
        <f>-VLOOKUP($A233,'pl-data'!$A:$BR,38+K$3)</f>
        <v>0</v>
      </c>
      <c r="L233" s="33">
        <f>-VLOOKUP($A233,'pl-data'!$A:$BR,23+L$3)</f>
        <v>0</v>
      </c>
      <c r="M233" s="34" t="str">
        <f t="shared" si="419"/>
        <v>n/a</v>
      </c>
      <c r="N233" s="34" t="str">
        <f t="shared" si="420"/>
        <v>n/a</v>
      </c>
      <c r="O233" s="8"/>
      <c r="P233" s="33">
        <f>-VLOOKUP($A233,'pl-data'!$A:$BR,8+P$3)</f>
        <v>0</v>
      </c>
      <c r="Q233" s="33">
        <f>-VLOOKUP($A233,'pl-data'!$A:$BR,38+Q$3)</f>
        <v>0</v>
      </c>
      <c r="R233" s="33">
        <f>-VLOOKUP($A233,'pl-data'!$A:$BR,23+R$3)</f>
        <v>0</v>
      </c>
      <c r="S233" s="34" t="str">
        <f t="shared" si="422"/>
        <v>n/a</v>
      </c>
      <c r="T233" s="34" t="str">
        <f t="shared" si="423"/>
        <v>n/a</v>
      </c>
      <c r="U233" s="8"/>
      <c r="V233" s="33">
        <f>-VLOOKUP($A233,'pl-data'!$A:$BR,8+V$3)</f>
        <v>0</v>
      </c>
      <c r="W233" s="33">
        <f>-VLOOKUP($A233,'pl-data'!$A:$BR,38+W$3)</f>
        <v>0</v>
      </c>
      <c r="X233" s="33">
        <f>-VLOOKUP($A233,'pl-data'!$A:$BR,23+X$3)</f>
        <v>0</v>
      </c>
      <c r="Y233" s="34" t="str">
        <f t="shared" si="425"/>
        <v>n/a</v>
      </c>
      <c r="Z233" s="34" t="str">
        <f t="shared" si="426"/>
        <v>n/a</v>
      </c>
      <c r="AA233" s="8"/>
      <c r="AB233" s="33">
        <f>-VLOOKUP($A233,'pl-data'!$A:$BR,8+AB$3)</f>
        <v>0</v>
      </c>
      <c r="AC233" s="33">
        <f>-VLOOKUP($A233,'pl-data'!$A:$BR,38+AC$3)</f>
        <v>0</v>
      </c>
      <c r="AD233" s="33">
        <f>-VLOOKUP($A233,'pl-data'!$A:$BR,23+AD$3)</f>
        <v>0</v>
      </c>
      <c r="AE233" s="34" t="str">
        <f t="shared" si="428"/>
        <v>n/a</v>
      </c>
      <c r="AF233" s="34" t="str">
        <f t="shared" si="429"/>
        <v>n/a</v>
      </c>
      <c r="AG233" s="8"/>
      <c r="AH233" s="33">
        <f>-VLOOKUP($A233,'pl-data'!$A:$BR,8+AH$3)</f>
        <v>0</v>
      </c>
      <c r="AI233" s="33">
        <f>-VLOOKUP($A233,'pl-data'!$A:$BR,38+AI$3)</f>
        <v>0</v>
      </c>
      <c r="AJ233" s="33">
        <f>-VLOOKUP($A233,'pl-data'!$A:$BR,23+AJ$3)</f>
        <v>0</v>
      </c>
      <c r="AK233" s="34" t="str">
        <f t="shared" si="431"/>
        <v>n/a</v>
      </c>
      <c r="AL233" s="34" t="str">
        <f t="shared" si="432"/>
        <v>n/a</v>
      </c>
      <c r="AM233" s="8"/>
      <c r="AN233" s="33">
        <f>-VLOOKUP($A233,'pl-data'!$A:$BR,8+AN$3)</f>
        <v>0</v>
      </c>
      <c r="AO233" s="33">
        <f>-VLOOKUP($A233,'pl-data'!$A:$BR,38+AO$3)</f>
        <v>0</v>
      </c>
      <c r="AP233" s="33">
        <f>-VLOOKUP($A233,'pl-data'!$A:$BR,23+AP$3)</f>
        <v>0</v>
      </c>
      <c r="AQ233" s="34" t="str">
        <f t="shared" si="434"/>
        <v>n/a</v>
      </c>
      <c r="AR233" s="34" t="str">
        <f t="shared" si="435"/>
        <v>n/a</v>
      </c>
      <c r="AS233" s="8"/>
      <c r="AT233" s="33">
        <f>-VLOOKUP($A233,'pl-data'!$A:$BR,8+AT$3)</f>
        <v>0</v>
      </c>
      <c r="AU233" s="33">
        <f>-VLOOKUP($A233,'pl-data'!$A:$BR,38+AU$3)</f>
        <v>0</v>
      </c>
      <c r="AV233" s="33">
        <f>-VLOOKUP($A233,'pl-data'!$A:$BR,23+AV$3)</f>
        <v>0</v>
      </c>
      <c r="AW233" s="34" t="str">
        <f t="shared" si="437"/>
        <v>n/a</v>
      </c>
      <c r="AX233" s="34" t="str">
        <f t="shared" si="438"/>
        <v>n/a</v>
      </c>
      <c r="AY233" s="8"/>
      <c r="AZ233" s="33">
        <f>-VLOOKUP($A233,'pl-data'!$A:$BR,8+AZ$3)</f>
        <v>0</v>
      </c>
      <c r="BA233" s="33">
        <f>-VLOOKUP($A233,'pl-data'!$A:$BR,38+BA$3)</f>
        <v>0</v>
      </c>
      <c r="BB233" s="33">
        <f>-VLOOKUP($A233,'pl-data'!$A:$BR,23+BB$3)</f>
        <v>0</v>
      </c>
      <c r="BC233" s="34" t="str">
        <f t="shared" si="440"/>
        <v>n/a</v>
      </c>
      <c r="BD233" s="34" t="str">
        <f t="shared" si="441"/>
        <v>n/a</v>
      </c>
      <c r="BE233" s="8"/>
      <c r="BF233" s="33">
        <f>-VLOOKUP($A233,'pl-data'!$A:$BR,8+BF$3)</f>
        <v>0</v>
      </c>
      <c r="BG233" s="33">
        <f>-VLOOKUP($A233,'pl-data'!$A:$BR,38+BG$3)</f>
        <v>0</v>
      </c>
      <c r="BH233" s="33">
        <f>-VLOOKUP($A233,'pl-data'!$A:$BR,23+BH$3)</f>
        <v>0</v>
      </c>
      <c r="BI233" s="34" t="str">
        <f t="shared" si="443"/>
        <v>n/a</v>
      </c>
      <c r="BJ233" s="34" t="str">
        <f t="shared" si="444"/>
        <v>n/a</v>
      </c>
      <c r="BK233" s="8"/>
      <c r="BL233" s="33">
        <f>-VLOOKUP($A233,'pl-data'!$A:$BR,8+BL$3)</f>
        <v>0</v>
      </c>
      <c r="BM233" s="33">
        <f>-VLOOKUP($A233,'pl-data'!$A:$BR,38+BM$3)</f>
        <v>0</v>
      </c>
      <c r="BN233" s="33">
        <f>-VLOOKUP($A233,'pl-data'!$A:$BR,23+BN$3)</f>
        <v>0</v>
      </c>
      <c r="BO233" s="34" t="str">
        <f t="shared" si="446"/>
        <v>n/a</v>
      </c>
      <c r="BP233" s="34" t="str">
        <f t="shared" si="447"/>
        <v>n/a</v>
      </c>
      <c r="BQ233" s="8"/>
      <c r="BR233" s="33">
        <f>-VLOOKUP($A233,'pl-data'!$A:$BR,8+BR$3)</f>
        <v>0</v>
      </c>
      <c r="BS233" s="33">
        <f>-VLOOKUP($A233,'pl-data'!$A:$BR,38+BS$3)</f>
        <v>0</v>
      </c>
      <c r="BT233" s="33">
        <f>-VLOOKUP($A233,'pl-data'!$A:$BR,23+BT$3)</f>
        <v>0</v>
      </c>
      <c r="BU233" s="34" t="str">
        <f t="shared" si="449"/>
        <v>n/a</v>
      </c>
      <c r="BV233" s="34" t="str">
        <f t="shared" si="450"/>
        <v>n/a</v>
      </c>
      <c r="BW233" s="8"/>
      <c r="BX233" s="33">
        <f t="shared" si="454"/>
        <v>0</v>
      </c>
      <c r="BY233" s="33">
        <f t="shared" si="455"/>
        <v>0</v>
      </c>
      <c r="BZ233" s="33">
        <f t="shared" si="456"/>
        <v>0</v>
      </c>
      <c r="CA233" s="34" t="str">
        <f t="shared" si="452"/>
        <v>n/a</v>
      </c>
      <c r="CB233" s="34" t="str">
        <f t="shared" si="453"/>
        <v>n/a</v>
      </c>
      <c r="CC233" s="8"/>
    </row>
    <row r="234" spans="1:81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33">
        <f>-VLOOKUP($A234,'pl-data'!$A:$BR,8+D$3)</f>
        <v>0</v>
      </c>
      <c r="E234" s="33">
        <f>-VLOOKUP($A234,'pl-data'!$A:$BR,38+E$3)</f>
        <v>0</v>
      </c>
      <c r="F234" s="33">
        <f>-VLOOKUP($A234,'pl-data'!$A:$BR,23+F$3)</f>
        <v>0</v>
      </c>
      <c r="G234" s="34" t="str">
        <f t="shared" si="416"/>
        <v>n/a</v>
      </c>
      <c r="H234" s="34" t="str">
        <f t="shared" si="417"/>
        <v>n/a</v>
      </c>
      <c r="I234" s="8"/>
      <c r="J234" s="33">
        <f>-VLOOKUP($A234,'pl-data'!$A:$BR,8+J$3)</f>
        <v>0</v>
      </c>
      <c r="K234" s="33">
        <f>-VLOOKUP($A234,'pl-data'!$A:$BR,38+K$3)</f>
        <v>0</v>
      </c>
      <c r="L234" s="33">
        <f>-VLOOKUP($A234,'pl-data'!$A:$BR,23+L$3)</f>
        <v>0</v>
      </c>
      <c r="M234" s="34" t="str">
        <f t="shared" si="419"/>
        <v>n/a</v>
      </c>
      <c r="N234" s="34" t="str">
        <f t="shared" si="420"/>
        <v>n/a</v>
      </c>
      <c r="O234" s="8"/>
      <c r="P234" s="33">
        <f>-VLOOKUP($A234,'pl-data'!$A:$BR,8+P$3)</f>
        <v>0</v>
      </c>
      <c r="Q234" s="33">
        <f>-VLOOKUP($A234,'pl-data'!$A:$BR,38+Q$3)</f>
        <v>0</v>
      </c>
      <c r="R234" s="33">
        <f>-VLOOKUP($A234,'pl-data'!$A:$BR,23+R$3)</f>
        <v>0</v>
      </c>
      <c r="S234" s="34" t="str">
        <f t="shared" si="422"/>
        <v>n/a</v>
      </c>
      <c r="T234" s="34" t="str">
        <f t="shared" si="423"/>
        <v>n/a</v>
      </c>
      <c r="U234" s="8"/>
      <c r="V234" s="33">
        <f>-VLOOKUP($A234,'pl-data'!$A:$BR,8+V$3)</f>
        <v>0</v>
      </c>
      <c r="W234" s="33">
        <f>-VLOOKUP($A234,'pl-data'!$A:$BR,38+W$3)</f>
        <v>0</v>
      </c>
      <c r="X234" s="33">
        <f>-VLOOKUP($A234,'pl-data'!$A:$BR,23+X$3)</f>
        <v>0</v>
      </c>
      <c r="Y234" s="34" t="str">
        <f t="shared" si="425"/>
        <v>n/a</v>
      </c>
      <c r="Z234" s="34" t="str">
        <f t="shared" si="426"/>
        <v>n/a</v>
      </c>
      <c r="AA234" s="8"/>
      <c r="AB234" s="33">
        <f>-VLOOKUP($A234,'pl-data'!$A:$BR,8+AB$3)</f>
        <v>0</v>
      </c>
      <c r="AC234" s="33">
        <f>-VLOOKUP($A234,'pl-data'!$A:$BR,38+AC$3)</f>
        <v>0</v>
      </c>
      <c r="AD234" s="33">
        <f>-VLOOKUP($A234,'pl-data'!$A:$BR,23+AD$3)</f>
        <v>0</v>
      </c>
      <c r="AE234" s="34" t="str">
        <f t="shared" si="428"/>
        <v>n/a</v>
      </c>
      <c r="AF234" s="34" t="str">
        <f t="shared" si="429"/>
        <v>n/a</v>
      </c>
      <c r="AG234" s="8"/>
      <c r="AH234" s="33">
        <f>-VLOOKUP($A234,'pl-data'!$A:$BR,8+AH$3)</f>
        <v>0</v>
      </c>
      <c r="AI234" s="33">
        <f>-VLOOKUP($A234,'pl-data'!$A:$BR,38+AI$3)</f>
        <v>0</v>
      </c>
      <c r="AJ234" s="33">
        <f>-VLOOKUP($A234,'pl-data'!$A:$BR,23+AJ$3)</f>
        <v>0</v>
      </c>
      <c r="AK234" s="34" t="str">
        <f t="shared" si="431"/>
        <v>n/a</v>
      </c>
      <c r="AL234" s="34" t="str">
        <f t="shared" si="432"/>
        <v>n/a</v>
      </c>
      <c r="AM234" s="8"/>
      <c r="AN234" s="33">
        <f>-VLOOKUP($A234,'pl-data'!$A:$BR,8+AN$3)</f>
        <v>0</v>
      </c>
      <c r="AO234" s="33">
        <f>-VLOOKUP($A234,'pl-data'!$A:$BR,38+AO$3)</f>
        <v>0</v>
      </c>
      <c r="AP234" s="33">
        <f>-VLOOKUP($A234,'pl-data'!$A:$BR,23+AP$3)</f>
        <v>0</v>
      </c>
      <c r="AQ234" s="34" t="str">
        <f t="shared" si="434"/>
        <v>n/a</v>
      </c>
      <c r="AR234" s="34" t="str">
        <f t="shared" si="435"/>
        <v>n/a</v>
      </c>
      <c r="AS234" s="8"/>
      <c r="AT234" s="33">
        <f>-VLOOKUP($A234,'pl-data'!$A:$BR,8+AT$3)</f>
        <v>0</v>
      </c>
      <c r="AU234" s="33">
        <f>-VLOOKUP($A234,'pl-data'!$A:$BR,38+AU$3)</f>
        <v>0</v>
      </c>
      <c r="AV234" s="33">
        <f>-VLOOKUP($A234,'pl-data'!$A:$BR,23+AV$3)</f>
        <v>0</v>
      </c>
      <c r="AW234" s="34" t="str">
        <f t="shared" si="437"/>
        <v>n/a</v>
      </c>
      <c r="AX234" s="34" t="str">
        <f t="shared" si="438"/>
        <v>n/a</v>
      </c>
      <c r="AY234" s="8"/>
      <c r="AZ234" s="33">
        <f>-VLOOKUP($A234,'pl-data'!$A:$BR,8+AZ$3)</f>
        <v>0</v>
      </c>
      <c r="BA234" s="33">
        <f>-VLOOKUP($A234,'pl-data'!$A:$BR,38+BA$3)</f>
        <v>0</v>
      </c>
      <c r="BB234" s="33">
        <f>-VLOOKUP($A234,'pl-data'!$A:$BR,23+BB$3)</f>
        <v>0</v>
      </c>
      <c r="BC234" s="34" t="str">
        <f t="shared" si="440"/>
        <v>n/a</v>
      </c>
      <c r="BD234" s="34" t="str">
        <f t="shared" si="441"/>
        <v>n/a</v>
      </c>
      <c r="BE234" s="8"/>
      <c r="BF234" s="33">
        <f>-VLOOKUP($A234,'pl-data'!$A:$BR,8+BF$3)</f>
        <v>0</v>
      </c>
      <c r="BG234" s="33">
        <f>-VLOOKUP($A234,'pl-data'!$A:$BR,38+BG$3)</f>
        <v>0</v>
      </c>
      <c r="BH234" s="33">
        <f>-VLOOKUP($A234,'pl-data'!$A:$BR,23+BH$3)</f>
        <v>0</v>
      </c>
      <c r="BI234" s="34" t="str">
        <f t="shared" si="443"/>
        <v>n/a</v>
      </c>
      <c r="BJ234" s="34" t="str">
        <f t="shared" si="444"/>
        <v>n/a</v>
      </c>
      <c r="BK234" s="8"/>
      <c r="BL234" s="33">
        <f>-VLOOKUP($A234,'pl-data'!$A:$BR,8+BL$3)</f>
        <v>0</v>
      </c>
      <c r="BM234" s="33">
        <f>-VLOOKUP($A234,'pl-data'!$A:$BR,38+BM$3)</f>
        <v>0</v>
      </c>
      <c r="BN234" s="33">
        <f>-VLOOKUP($A234,'pl-data'!$A:$BR,23+BN$3)</f>
        <v>0</v>
      </c>
      <c r="BO234" s="34" t="str">
        <f t="shared" si="446"/>
        <v>n/a</v>
      </c>
      <c r="BP234" s="34" t="str">
        <f t="shared" si="447"/>
        <v>n/a</v>
      </c>
      <c r="BQ234" s="8"/>
      <c r="BR234" s="33">
        <f>-VLOOKUP($A234,'pl-data'!$A:$BR,8+BR$3)</f>
        <v>0</v>
      </c>
      <c r="BS234" s="33">
        <f>-VLOOKUP($A234,'pl-data'!$A:$BR,38+BS$3)</f>
        <v>0</v>
      </c>
      <c r="BT234" s="33">
        <f>-VLOOKUP($A234,'pl-data'!$A:$BR,23+BT$3)</f>
        <v>0</v>
      </c>
      <c r="BU234" s="34" t="str">
        <f t="shared" si="449"/>
        <v>n/a</v>
      </c>
      <c r="BV234" s="34" t="str">
        <f t="shared" si="450"/>
        <v>n/a</v>
      </c>
      <c r="BW234" s="8"/>
      <c r="BX234" s="33">
        <f t="shared" si="454"/>
        <v>0</v>
      </c>
      <c r="BY234" s="33">
        <f t="shared" si="455"/>
        <v>0</v>
      </c>
      <c r="BZ234" s="33">
        <f t="shared" si="456"/>
        <v>0</v>
      </c>
      <c r="CA234" s="34" t="str">
        <f t="shared" si="452"/>
        <v>n/a</v>
      </c>
      <c r="CB234" s="34" t="str">
        <f t="shared" si="453"/>
        <v>n/a</v>
      </c>
      <c r="CC234" s="8"/>
    </row>
    <row r="235" spans="1:81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33">
        <f>-VLOOKUP($A235,'pl-data'!$A:$BR,8+D$3)</f>
        <v>0</v>
      </c>
      <c r="E235" s="33">
        <f>-VLOOKUP($A235,'pl-data'!$A:$BR,38+E$3)</f>
        <v>0</v>
      </c>
      <c r="F235" s="33">
        <f>-VLOOKUP($A235,'pl-data'!$A:$BR,23+F$3)</f>
        <v>0</v>
      </c>
      <c r="G235" s="34" t="str">
        <f t="shared" si="416"/>
        <v>n/a</v>
      </c>
      <c r="H235" s="34" t="str">
        <f t="shared" si="417"/>
        <v>n/a</v>
      </c>
      <c r="I235" s="8"/>
      <c r="J235" s="33">
        <f>-VLOOKUP($A235,'pl-data'!$A:$BR,8+J$3)</f>
        <v>0</v>
      </c>
      <c r="K235" s="33">
        <f>-VLOOKUP($A235,'pl-data'!$A:$BR,38+K$3)</f>
        <v>0</v>
      </c>
      <c r="L235" s="33">
        <f>-VLOOKUP($A235,'pl-data'!$A:$BR,23+L$3)</f>
        <v>0</v>
      </c>
      <c r="M235" s="34" t="str">
        <f t="shared" si="419"/>
        <v>n/a</v>
      </c>
      <c r="N235" s="34" t="str">
        <f t="shared" si="420"/>
        <v>n/a</v>
      </c>
      <c r="O235" s="8"/>
      <c r="P235" s="33">
        <f>-VLOOKUP($A235,'pl-data'!$A:$BR,8+P$3)</f>
        <v>0</v>
      </c>
      <c r="Q235" s="33">
        <f>-VLOOKUP($A235,'pl-data'!$A:$BR,38+Q$3)</f>
        <v>0</v>
      </c>
      <c r="R235" s="33">
        <f>-VLOOKUP($A235,'pl-data'!$A:$BR,23+R$3)</f>
        <v>0</v>
      </c>
      <c r="S235" s="34" t="str">
        <f t="shared" si="422"/>
        <v>n/a</v>
      </c>
      <c r="T235" s="34" t="str">
        <f t="shared" si="423"/>
        <v>n/a</v>
      </c>
      <c r="U235" s="8"/>
      <c r="V235" s="33">
        <f>-VLOOKUP($A235,'pl-data'!$A:$BR,8+V$3)</f>
        <v>0</v>
      </c>
      <c r="W235" s="33">
        <f>-VLOOKUP($A235,'pl-data'!$A:$BR,38+W$3)</f>
        <v>0</v>
      </c>
      <c r="X235" s="33">
        <f>-VLOOKUP($A235,'pl-data'!$A:$BR,23+X$3)</f>
        <v>0</v>
      </c>
      <c r="Y235" s="34" t="str">
        <f t="shared" si="425"/>
        <v>n/a</v>
      </c>
      <c r="Z235" s="34" t="str">
        <f t="shared" si="426"/>
        <v>n/a</v>
      </c>
      <c r="AA235" s="8"/>
      <c r="AB235" s="33">
        <f>-VLOOKUP($A235,'pl-data'!$A:$BR,8+AB$3)</f>
        <v>0</v>
      </c>
      <c r="AC235" s="33">
        <f>-VLOOKUP($A235,'pl-data'!$A:$BR,38+AC$3)</f>
        <v>0</v>
      </c>
      <c r="AD235" s="33">
        <f>-VLOOKUP($A235,'pl-data'!$A:$BR,23+AD$3)</f>
        <v>0</v>
      </c>
      <c r="AE235" s="34" t="str">
        <f t="shared" si="428"/>
        <v>n/a</v>
      </c>
      <c r="AF235" s="34" t="str">
        <f t="shared" si="429"/>
        <v>n/a</v>
      </c>
      <c r="AG235" s="8"/>
      <c r="AH235" s="33">
        <f>-VLOOKUP($A235,'pl-data'!$A:$BR,8+AH$3)</f>
        <v>0</v>
      </c>
      <c r="AI235" s="33">
        <f>-VLOOKUP($A235,'pl-data'!$A:$BR,38+AI$3)</f>
        <v>0</v>
      </c>
      <c r="AJ235" s="33">
        <f>-VLOOKUP($A235,'pl-data'!$A:$BR,23+AJ$3)</f>
        <v>0</v>
      </c>
      <c r="AK235" s="34" t="str">
        <f t="shared" si="431"/>
        <v>n/a</v>
      </c>
      <c r="AL235" s="34" t="str">
        <f t="shared" si="432"/>
        <v>n/a</v>
      </c>
      <c r="AM235" s="8"/>
      <c r="AN235" s="33">
        <f>-VLOOKUP($A235,'pl-data'!$A:$BR,8+AN$3)</f>
        <v>0</v>
      </c>
      <c r="AO235" s="33">
        <f>-VLOOKUP($A235,'pl-data'!$A:$BR,38+AO$3)</f>
        <v>0</v>
      </c>
      <c r="AP235" s="33">
        <f>-VLOOKUP($A235,'pl-data'!$A:$BR,23+AP$3)</f>
        <v>0</v>
      </c>
      <c r="AQ235" s="34" t="str">
        <f t="shared" si="434"/>
        <v>n/a</v>
      </c>
      <c r="AR235" s="34" t="str">
        <f t="shared" si="435"/>
        <v>n/a</v>
      </c>
      <c r="AS235" s="8"/>
      <c r="AT235" s="33">
        <f>-VLOOKUP($A235,'pl-data'!$A:$BR,8+AT$3)</f>
        <v>0</v>
      </c>
      <c r="AU235" s="33">
        <f>-VLOOKUP($A235,'pl-data'!$A:$BR,38+AU$3)</f>
        <v>0</v>
      </c>
      <c r="AV235" s="33">
        <f>-VLOOKUP($A235,'pl-data'!$A:$BR,23+AV$3)</f>
        <v>0</v>
      </c>
      <c r="AW235" s="34" t="str">
        <f t="shared" si="437"/>
        <v>n/a</v>
      </c>
      <c r="AX235" s="34" t="str">
        <f t="shared" si="438"/>
        <v>n/a</v>
      </c>
      <c r="AY235" s="8"/>
      <c r="AZ235" s="33">
        <f>-VLOOKUP($A235,'pl-data'!$A:$BR,8+AZ$3)</f>
        <v>0</v>
      </c>
      <c r="BA235" s="33">
        <f>-VLOOKUP($A235,'pl-data'!$A:$BR,38+BA$3)</f>
        <v>0</v>
      </c>
      <c r="BB235" s="33">
        <f>-VLOOKUP($A235,'pl-data'!$A:$BR,23+BB$3)</f>
        <v>0</v>
      </c>
      <c r="BC235" s="34" t="str">
        <f t="shared" si="440"/>
        <v>n/a</v>
      </c>
      <c r="BD235" s="34" t="str">
        <f t="shared" si="441"/>
        <v>n/a</v>
      </c>
      <c r="BE235" s="8"/>
      <c r="BF235" s="33">
        <f>-VLOOKUP($A235,'pl-data'!$A:$BR,8+BF$3)</f>
        <v>0</v>
      </c>
      <c r="BG235" s="33">
        <f>-VLOOKUP($A235,'pl-data'!$A:$BR,38+BG$3)</f>
        <v>0</v>
      </c>
      <c r="BH235" s="33">
        <f>-VLOOKUP($A235,'pl-data'!$A:$BR,23+BH$3)</f>
        <v>0</v>
      </c>
      <c r="BI235" s="34" t="str">
        <f t="shared" si="443"/>
        <v>n/a</v>
      </c>
      <c r="BJ235" s="34" t="str">
        <f t="shared" si="444"/>
        <v>n/a</v>
      </c>
      <c r="BK235" s="8"/>
      <c r="BL235" s="33">
        <f>-VLOOKUP($A235,'pl-data'!$A:$BR,8+BL$3)</f>
        <v>0</v>
      </c>
      <c r="BM235" s="33">
        <f>-VLOOKUP($A235,'pl-data'!$A:$BR,38+BM$3)</f>
        <v>0</v>
      </c>
      <c r="BN235" s="33">
        <f>-VLOOKUP($A235,'pl-data'!$A:$BR,23+BN$3)</f>
        <v>0</v>
      </c>
      <c r="BO235" s="34" t="str">
        <f t="shared" si="446"/>
        <v>n/a</v>
      </c>
      <c r="BP235" s="34" t="str">
        <f t="shared" si="447"/>
        <v>n/a</v>
      </c>
      <c r="BQ235" s="8"/>
      <c r="BR235" s="33">
        <f>-VLOOKUP($A235,'pl-data'!$A:$BR,8+BR$3)</f>
        <v>0</v>
      </c>
      <c r="BS235" s="33">
        <f>-VLOOKUP($A235,'pl-data'!$A:$BR,38+BS$3)</f>
        <v>0</v>
      </c>
      <c r="BT235" s="33">
        <f>-VLOOKUP($A235,'pl-data'!$A:$BR,23+BT$3)</f>
        <v>0</v>
      </c>
      <c r="BU235" s="34" t="str">
        <f t="shared" si="449"/>
        <v>n/a</v>
      </c>
      <c r="BV235" s="34" t="str">
        <f t="shared" si="450"/>
        <v>n/a</v>
      </c>
      <c r="BW235" s="8"/>
      <c r="BX235" s="33">
        <f t="shared" si="454"/>
        <v>0</v>
      </c>
      <c r="BY235" s="33">
        <f t="shared" si="455"/>
        <v>0</v>
      </c>
      <c r="BZ235" s="33">
        <f t="shared" si="456"/>
        <v>0</v>
      </c>
      <c r="CA235" s="34" t="str">
        <f t="shared" si="452"/>
        <v>n/a</v>
      </c>
      <c r="CB235" s="34" t="str">
        <f t="shared" si="453"/>
        <v>n/a</v>
      </c>
      <c r="CC235" s="8"/>
    </row>
    <row r="236" spans="1:81" hidden="1" outlineLevel="2" x14ac:dyDescent="0.2">
      <c r="A236" s="49">
        <v>3200</v>
      </c>
      <c r="B236" s="18" t="str">
        <f>+masterfile!D888</f>
        <v>3200 Wareneingang</v>
      </c>
      <c r="C236" s="8"/>
      <c r="D236" s="33">
        <f>-VLOOKUP($A236,'pl-data'!$A:$BR,8+D$3)</f>
        <v>0</v>
      </c>
      <c r="E236" s="33">
        <f>-VLOOKUP($A236,'pl-data'!$A:$BR,38+E$3)</f>
        <v>0</v>
      </c>
      <c r="F236" s="33">
        <f>-VLOOKUP($A236,'pl-data'!$A:$BR,23+F$3)</f>
        <v>0</v>
      </c>
      <c r="G236" s="34" t="str">
        <f t="shared" si="416"/>
        <v>n/a</v>
      </c>
      <c r="H236" s="34" t="str">
        <f t="shared" si="417"/>
        <v>n/a</v>
      </c>
      <c r="I236" s="8"/>
      <c r="J236" s="33">
        <f>-VLOOKUP($A236,'pl-data'!$A:$BR,8+J$3)</f>
        <v>0</v>
      </c>
      <c r="K236" s="33">
        <f>-VLOOKUP($A236,'pl-data'!$A:$BR,38+K$3)</f>
        <v>0</v>
      </c>
      <c r="L236" s="33">
        <f>-VLOOKUP($A236,'pl-data'!$A:$BR,23+L$3)</f>
        <v>0</v>
      </c>
      <c r="M236" s="34" t="str">
        <f t="shared" si="419"/>
        <v>n/a</v>
      </c>
      <c r="N236" s="34" t="str">
        <f t="shared" si="420"/>
        <v>n/a</v>
      </c>
      <c r="O236" s="8"/>
      <c r="P236" s="33">
        <f>-VLOOKUP($A236,'pl-data'!$A:$BR,8+P$3)</f>
        <v>0</v>
      </c>
      <c r="Q236" s="33">
        <f>-VLOOKUP($A236,'pl-data'!$A:$BR,38+Q$3)</f>
        <v>0</v>
      </c>
      <c r="R236" s="33">
        <f>-VLOOKUP($A236,'pl-data'!$A:$BR,23+R$3)</f>
        <v>0</v>
      </c>
      <c r="S236" s="34" t="str">
        <f t="shared" si="422"/>
        <v>n/a</v>
      </c>
      <c r="T236" s="34" t="str">
        <f t="shared" si="423"/>
        <v>n/a</v>
      </c>
      <c r="U236" s="8"/>
      <c r="V236" s="33">
        <f>-VLOOKUP($A236,'pl-data'!$A:$BR,8+V$3)</f>
        <v>0</v>
      </c>
      <c r="W236" s="33">
        <f>-VLOOKUP($A236,'pl-data'!$A:$BR,38+W$3)</f>
        <v>0</v>
      </c>
      <c r="X236" s="33">
        <f>-VLOOKUP($A236,'pl-data'!$A:$BR,23+X$3)</f>
        <v>0</v>
      </c>
      <c r="Y236" s="34" t="str">
        <f t="shared" si="425"/>
        <v>n/a</v>
      </c>
      <c r="Z236" s="34" t="str">
        <f t="shared" si="426"/>
        <v>n/a</v>
      </c>
      <c r="AA236" s="8"/>
      <c r="AB236" s="33">
        <f>-VLOOKUP($A236,'pl-data'!$A:$BR,8+AB$3)</f>
        <v>0</v>
      </c>
      <c r="AC236" s="33">
        <f>-VLOOKUP($A236,'pl-data'!$A:$BR,38+AC$3)</f>
        <v>0</v>
      </c>
      <c r="AD236" s="33">
        <f>-VLOOKUP($A236,'pl-data'!$A:$BR,23+AD$3)</f>
        <v>0</v>
      </c>
      <c r="AE236" s="34" t="str">
        <f t="shared" si="428"/>
        <v>n/a</v>
      </c>
      <c r="AF236" s="34" t="str">
        <f t="shared" si="429"/>
        <v>n/a</v>
      </c>
      <c r="AG236" s="8"/>
      <c r="AH236" s="33">
        <f>-VLOOKUP($A236,'pl-data'!$A:$BR,8+AH$3)</f>
        <v>0</v>
      </c>
      <c r="AI236" s="33">
        <f>-VLOOKUP($A236,'pl-data'!$A:$BR,38+AI$3)</f>
        <v>0</v>
      </c>
      <c r="AJ236" s="33">
        <f>-VLOOKUP($A236,'pl-data'!$A:$BR,23+AJ$3)</f>
        <v>0</v>
      </c>
      <c r="AK236" s="34" t="str">
        <f t="shared" si="431"/>
        <v>n/a</v>
      </c>
      <c r="AL236" s="34" t="str">
        <f t="shared" si="432"/>
        <v>n/a</v>
      </c>
      <c r="AM236" s="8"/>
      <c r="AN236" s="33">
        <f>-VLOOKUP($A236,'pl-data'!$A:$BR,8+AN$3)</f>
        <v>0</v>
      </c>
      <c r="AO236" s="33">
        <f>-VLOOKUP($A236,'pl-data'!$A:$BR,38+AO$3)</f>
        <v>0</v>
      </c>
      <c r="AP236" s="33">
        <f>-VLOOKUP($A236,'pl-data'!$A:$BR,23+AP$3)</f>
        <v>0</v>
      </c>
      <c r="AQ236" s="34" t="str">
        <f t="shared" si="434"/>
        <v>n/a</v>
      </c>
      <c r="AR236" s="34" t="str">
        <f t="shared" si="435"/>
        <v>n/a</v>
      </c>
      <c r="AS236" s="8"/>
      <c r="AT236" s="33">
        <f>-VLOOKUP($A236,'pl-data'!$A:$BR,8+AT$3)</f>
        <v>0</v>
      </c>
      <c r="AU236" s="33">
        <f>-VLOOKUP($A236,'pl-data'!$A:$BR,38+AU$3)</f>
        <v>0</v>
      </c>
      <c r="AV236" s="33">
        <f>-VLOOKUP($A236,'pl-data'!$A:$BR,23+AV$3)</f>
        <v>0</v>
      </c>
      <c r="AW236" s="34" t="str">
        <f t="shared" si="437"/>
        <v>n/a</v>
      </c>
      <c r="AX236" s="34" t="str">
        <f t="shared" si="438"/>
        <v>n/a</v>
      </c>
      <c r="AY236" s="8"/>
      <c r="AZ236" s="33">
        <f>-VLOOKUP($A236,'pl-data'!$A:$BR,8+AZ$3)</f>
        <v>0</v>
      </c>
      <c r="BA236" s="33">
        <f>-VLOOKUP($A236,'pl-data'!$A:$BR,38+BA$3)</f>
        <v>0</v>
      </c>
      <c r="BB236" s="33">
        <f>-VLOOKUP($A236,'pl-data'!$A:$BR,23+BB$3)</f>
        <v>0</v>
      </c>
      <c r="BC236" s="34" t="str">
        <f t="shared" si="440"/>
        <v>n/a</v>
      </c>
      <c r="BD236" s="34" t="str">
        <f t="shared" si="441"/>
        <v>n/a</v>
      </c>
      <c r="BE236" s="8"/>
      <c r="BF236" s="33">
        <f>-VLOOKUP($A236,'pl-data'!$A:$BR,8+BF$3)</f>
        <v>0</v>
      </c>
      <c r="BG236" s="33">
        <f>-VLOOKUP($A236,'pl-data'!$A:$BR,38+BG$3)</f>
        <v>0</v>
      </c>
      <c r="BH236" s="33">
        <f>-VLOOKUP($A236,'pl-data'!$A:$BR,23+BH$3)</f>
        <v>0</v>
      </c>
      <c r="BI236" s="34" t="str">
        <f t="shared" si="443"/>
        <v>n/a</v>
      </c>
      <c r="BJ236" s="34" t="str">
        <f t="shared" si="444"/>
        <v>n/a</v>
      </c>
      <c r="BK236" s="8"/>
      <c r="BL236" s="33">
        <f>-VLOOKUP($A236,'pl-data'!$A:$BR,8+BL$3)</f>
        <v>0</v>
      </c>
      <c r="BM236" s="33">
        <f>-VLOOKUP($A236,'pl-data'!$A:$BR,38+BM$3)</f>
        <v>0</v>
      </c>
      <c r="BN236" s="33">
        <f>-VLOOKUP($A236,'pl-data'!$A:$BR,23+BN$3)</f>
        <v>0</v>
      </c>
      <c r="BO236" s="34" t="str">
        <f t="shared" si="446"/>
        <v>n/a</v>
      </c>
      <c r="BP236" s="34" t="str">
        <f t="shared" si="447"/>
        <v>n/a</v>
      </c>
      <c r="BQ236" s="8"/>
      <c r="BR236" s="33">
        <f>-VLOOKUP($A236,'pl-data'!$A:$BR,8+BR$3)</f>
        <v>0</v>
      </c>
      <c r="BS236" s="33">
        <f>-VLOOKUP($A236,'pl-data'!$A:$BR,38+BS$3)</f>
        <v>0</v>
      </c>
      <c r="BT236" s="33">
        <f>-VLOOKUP($A236,'pl-data'!$A:$BR,23+BT$3)</f>
        <v>0</v>
      </c>
      <c r="BU236" s="34" t="str">
        <f t="shared" si="449"/>
        <v>n/a</v>
      </c>
      <c r="BV236" s="34" t="str">
        <f t="shared" si="450"/>
        <v>n/a</v>
      </c>
      <c r="BW236" s="8"/>
      <c r="BX236" s="33">
        <f t="shared" si="454"/>
        <v>0</v>
      </c>
      <c r="BY236" s="33">
        <f t="shared" si="455"/>
        <v>0</v>
      </c>
      <c r="BZ236" s="33">
        <f t="shared" si="456"/>
        <v>0</v>
      </c>
      <c r="CA236" s="34" t="str">
        <f t="shared" si="452"/>
        <v>n/a</v>
      </c>
      <c r="CB236" s="34" t="str">
        <f t="shared" si="453"/>
        <v>n/a</v>
      </c>
      <c r="CC236" s="8"/>
    </row>
    <row r="237" spans="1:81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33">
        <f>-VLOOKUP($A237,'pl-data'!$A:$BR,8+D$3)</f>
        <v>0</v>
      </c>
      <c r="E237" s="33">
        <f>-VLOOKUP($A237,'pl-data'!$A:$BR,38+E$3)</f>
        <v>0</v>
      </c>
      <c r="F237" s="33">
        <f>-VLOOKUP($A237,'pl-data'!$A:$BR,23+F$3)</f>
        <v>0</v>
      </c>
      <c r="G237" s="34" t="str">
        <f t="shared" si="416"/>
        <v>n/a</v>
      </c>
      <c r="H237" s="34" t="str">
        <f t="shared" si="417"/>
        <v>n/a</v>
      </c>
      <c r="I237" s="8"/>
      <c r="J237" s="33">
        <f>-VLOOKUP($A237,'pl-data'!$A:$BR,8+J$3)</f>
        <v>0</v>
      </c>
      <c r="K237" s="33">
        <f>-VLOOKUP($A237,'pl-data'!$A:$BR,38+K$3)</f>
        <v>0</v>
      </c>
      <c r="L237" s="33">
        <f>-VLOOKUP($A237,'pl-data'!$A:$BR,23+L$3)</f>
        <v>0</v>
      </c>
      <c r="M237" s="34" t="str">
        <f t="shared" si="419"/>
        <v>n/a</v>
      </c>
      <c r="N237" s="34" t="str">
        <f t="shared" si="420"/>
        <v>n/a</v>
      </c>
      <c r="O237" s="8"/>
      <c r="P237" s="33">
        <f>-VLOOKUP($A237,'pl-data'!$A:$BR,8+P$3)</f>
        <v>0</v>
      </c>
      <c r="Q237" s="33">
        <f>-VLOOKUP($A237,'pl-data'!$A:$BR,38+Q$3)</f>
        <v>0</v>
      </c>
      <c r="R237" s="33">
        <f>-VLOOKUP($A237,'pl-data'!$A:$BR,23+R$3)</f>
        <v>0</v>
      </c>
      <c r="S237" s="34" t="str">
        <f t="shared" si="422"/>
        <v>n/a</v>
      </c>
      <c r="T237" s="34" t="str">
        <f t="shared" si="423"/>
        <v>n/a</v>
      </c>
      <c r="U237" s="8"/>
      <c r="V237" s="33">
        <f>-VLOOKUP($A237,'pl-data'!$A:$BR,8+V$3)</f>
        <v>0</v>
      </c>
      <c r="W237" s="33">
        <f>-VLOOKUP($A237,'pl-data'!$A:$BR,38+W$3)</f>
        <v>0</v>
      </c>
      <c r="X237" s="33">
        <f>-VLOOKUP($A237,'pl-data'!$A:$BR,23+X$3)</f>
        <v>0</v>
      </c>
      <c r="Y237" s="34" t="str">
        <f t="shared" si="425"/>
        <v>n/a</v>
      </c>
      <c r="Z237" s="34" t="str">
        <f t="shared" si="426"/>
        <v>n/a</v>
      </c>
      <c r="AA237" s="8"/>
      <c r="AB237" s="33">
        <f>-VLOOKUP($A237,'pl-data'!$A:$BR,8+AB$3)</f>
        <v>0</v>
      </c>
      <c r="AC237" s="33">
        <f>-VLOOKUP($A237,'pl-data'!$A:$BR,38+AC$3)</f>
        <v>0</v>
      </c>
      <c r="AD237" s="33">
        <f>-VLOOKUP($A237,'pl-data'!$A:$BR,23+AD$3)</f>
        <v>0</v>
      </c>
      <c r="AE237" s="34" t="str">
        <f t="shared" si="428"/>
        <v>n/a</v>
      </c>
      <c r="AF237" s="34" t="str">
        <f t="shared" si="429"/>
        <v>n/a</v>
      </c>
      <c r="AG237" s="8"/>
      <c r="AH237" s="33">
        <f>-VLOOKUP($A237,'pl-data'!$A:$BR,8+AH$3)</f>
        <v>0</v>
      </c>
      <c r="AI237" s="33">
        <f>-VLOOKUP($A237,'pl-data'!$A:$BR,38+AI$3)</f>
        <v>0</v>
      </c>
      <c r="AJ237" s="33">
        <f>-VLOOKUP($A237,'pl-data'!$A:$BR,23+AJ$3)</f>
        <v>0</v>
      </c>
      <c r="AK237" s="34" t="str">
        <f t="shared" si="431"/>
        <v>n/a</v>
      </c>
      <c r="AL237" s="34" t="str">
        <f t="shared" si="432"/>
        <v>n/a</v>
      </c>
      <c r="AM237" s="8"/>
      <c r="AN237" s="33">
        <f>-VLOOKUP($A237,'pl-data'!$A:$BR,8+AN$3)</f>
        <v>0</v>
      </c>
      <c r="AO237" s="33">
        <f>-VLOOKUP($A237,'pl-data'!$A:$BR,38+AO$3)</f>
        <v>0</v>
      </c>
      <c r="AP237" s="33">
        <f>-VLOOKUP($A237,'pl-data'!$A:$BR,23+AP$3)</f>
        <v>0</v>
      </c>
      <c r="AQ237" s="34" t="str">
        <f t="shared" si="434"/>
        <v>n/a</v>
      </c>
      <c r="AR237" s="34" t="str">
        <f t="shared" si="435"/>
        <v>n/a</v>
      </c>
      <c r="AS237" s="8"/>
      <c r="AT237" s="33">
        <f>-VLOOKUP($A237,'pl-data'!$A:$BR,8+AT$3)</f>
        <v>0</v>
      </c>
      <c r="AU237" s="33">
        <f>-VLOOKUP($A237,'pl-data'!$A:$BR,38+AU$3)</f>
        <v>0</v>
      </c>
      <c r="AV237" s="33">
        <f>-VLOOKUP($A237,'pl-data'!$A:$BR,23+AV$3)</f>
        <v>0</v>
      </c>
      <c r="AW237" s="34" t="str">
        <f t="shared" si="437"/>
        <v>n/a</v>
      </c>
      <c r="AX237" s="34" t="str">
        <f t="shared" si="438"/>
        <v>n/a</v>
      </c>
      <c r="AY237" s="8"/>
      <c r="AZ237" s="33">
        <f>-VLOOKUP($A237,'pl-data'!$A:$BR,8+AZ$3)</f>
        <v>0</v>
      </c>
      <c r="BA237" s="33">
        <f>-VLOOKUP($A237,'pl-data'!$A:$BR,38+BA$3)</f>
        <v>0</v>
      </c>
      <c r="BB237" s="33">
        <f>-VLOOKUP($A237,'pl-data'!$A:$BR,23+BB$3)</f>
        <v>0</v>
      </c>
      <c r="BC237" s="34" t="str">
        <f t="shared" si="440"/>
        <v>n/a</v>
      </c>
      <c r="BD237" s="34" t="str">
        <f t="shared" si="441"/>
        <v>n/a</v>
      </c>
      <c r="BE237" s="8"/>
      <c r="BF237" s="33">
        <f>-VLOOKUP($A237,'pl-data'!$A:$BR,8+BF$3)</f>
        <v>0</v>
      </c>
      <c r="BG237" s="33">
        <f>-VLOOKUP($A237,'pl-data'!$A:$BR,38+BG$3)</f>
        <v>0</v>
      </c>
      <c r="BH237" s="33">
        <f>-VLOOKUP($A237,'pl-data'!$A:$BR,23+BH$3)</f>
        <v>0</v>
      </c>
      <c r="BI237" s="34" t="str">
        <f t="shared" si="443"/>
        <v>n/a</v>
      </c>
      <c r="BJ237" s="34" t="str">
        <f t="shared" si="444"/>
        <v>n/a</v>
      </c>
      <c r="BK237" s="8"/>
      <c r="BL237" s="33">
        <f>-VLOOKUP($A237,'pl-data'!$A:$BR,8+BL$3)</f>
        <v>0</v>
      </c>
      <c r="BM237" s="33">
        <f>-VLOOKUP($A237,'pl-data'!$A:$BR,38+BM$3)</f>
        <v>0</v>
      </c>
      <c r="BN237" s="33">
        <f>-VLOOKUP($A237,'pl-data'!$A:$BR,23+BN$3)</f>
        <v>0</v>
      </c>
      <c r="BO237" s="34" t="str">
        <f t="shared" si="446"/>
        <v>n/a</v>
      </c>
      <c r="BP237" s="34" t="str">
        <f t="shared" si="447"/>
        <v>n/a</v>
      </c>
      <c r="BQ237" s="8"/>
      <c r="BR237" s="33">
        <f>-VLOOKUP($A237,'pl-data'!$A:$BR,8+BR$3)</f>
        <v>0</v>
      </c>
      <c r="BS237" s="33">
        <f>-VLOOKUP($A237,'pl-data'!$A:$BR,38+BS$3)</f>
        <v>0</v>
      </c>
      <c r="BT237" s="33">
        <f>-VLOOKUP($A237,'pl-data'!$A:$BR,23+BT$3)</f>
        <v>0</v>
      </c>
      <c r="BU237" s="34" t="str">
        <f t="shared" si="449"/>
        <v>n/a</v>
      </c>
      <c r="BV237" s="34" t="str">
        <f t="shared" si="450"/>
        <v>n/a</v>
      </c>
      <c r="BW237" s="8"/>
      <c r="BX237" s="33">
        <f t="shared" si="454"/>
        <v>0</v>
      </c>
      <c r="BY237" s="33">
        <f t="shared" si="455"/>
        <v>0</v>
      </c>
      <c r="BZ237" s="33">
        <f t="shared" si="456"/>
        <v>0</v>
      </c>
      <c r="CA237" s="34" t="str">
        <f t="shared" si="452"/>
        <v>n/a</v>
      </c>
      <c r="CB237" s="34" t="str">
        <f t="shared" si="453"/>
        <v>n/a</v>
      </c>
      <c r="CC237" s="8"/>
    </row>
    <row r="238" spans="1:81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33">
        <f>-VLOOKUP($A238,'pl-data'!$A:$BR,8+D$3)</f>
        <v>0</v>
      </c>
      <c r="E238" s="33">
        <f>-VLOOKUP($A238,'pl-data'!$A:$BR,38+E$3)</f>
        <v>0</v>
      </c>
      <c r="F238" s="33">
        <f>-VLOOKUP($A238,'pl-data'!$A:$BR,23+F$3)</f>
        <v>0</v>
      </c>
      <c r="G238" s="34" t="str">
        <f t="shared" si="416"/>
        <v>n/a</v>
      </c>
      <c r="H238" s="34" t="str">
        <f t="shared" si="417"/>
        <v>n/a</v>
      </c>
      <c r="I238" s="8"/>
      <c r="J238" s="33">
        <f>-VLOOKUP($A238,'pl-data'!$A:$BR,8+J$3)</f>
        <v>0</v>
      </c>
      <c r="K238" s="33">
        <f>-VLOOKUP($A238,'pl-data'!$A:$BR,38+K$3)</f>
        <v>0</v>
      </c>
      <c r="L238" s="33">
        <f>-VLOOKUP($A238,'pl-data'!$A:$BR,23+L$3)</f>
        <v>0</v>
      </c>
      <c r="M238" s="34" t="str">
        <f t="shared" si="419"/>
        <v>n/a</v>
      </c>
      <c r="N238" s="34" t="str">
        <f t="shared" si="420"/>
        <v>n/a</v>
      </c>
      <c r="O238" s="8"/>
      <c r="P238" s="33">
        <f>-VLOOKUP($A238,'pl-data'!$A:$BR,8+P$3)</f>
        <v>0</v>
      </c>
      <c r="Q238" s="33">
        <f>-VLOOKUP($A238,'pl-data'!$A:$BR,38+Q$3)</f>
        <v>0</v>
      </c>
      <c r="R238" s="33">
        <f>-VLOOKUP($A238,'pl-data'!$A:$BR,23+R$3)</f>
        <v>0</v>
      </c>
      <c r="S238" s="34" t="str">
        <f t="shared" si="422"/>
        <v>n/a</v>
      </c>
      <c r="T238" s="34" t="str">
        <f t="shared" si="423"/>
        <v>n/a</v>
      </c>
      <c r="U238" s="8"/>
      <c r="V238" s="33">
        <f>-VLOOKUP($A238,'pl-data'!$A:$BR,8+V$3)</f>
        <v>0</v>
      </c>
      <c r="W238" s="33">
        <f>-VLOOKUP($A238,'pl-data'!$A:$BR,38+W$3)</f>
        <v>0</v>
      </c>
      <c r="X238" s="33">
        <f>-VLOOKUP($A238,'pl-data'!$A:$BR,23+X$3)</f>
        <v>0</v>
      </c>
      <c r="Y238" s="34" t="str">
        <f t="shared" si="425"/>
        <v>n/a</v>
      </c>
      <c r="Z238" s="34" t="str">
        <f t="shared" si="426"/>
        <v>n/a</v>
      </c>
      <c r="AA238" s="8"/>
      <c r="AB238" s="33">
        <f>-VLOOKUP($A238,'pl-data'!$A:$BR,8+AB$3)</f>
        <v>0</v>
      </c>
      <c r="AC238" s="33">
        <f>-VLOOKUP($A238,'pl-data'!$A:$BR,38+AC$3)</f>
        <v>0</v>
      </c>
      <c r="AD238" s="33">
        <f>-VLOOKUP($A238,'pl-data'!$A:$BR,23+AD$3)</f>
        <v>0</v>
      </c>
      <c r="AE238" s="34" t="str">
        <f t="shared" si="428"/>
        <v>n/a</v>
      </c>
      <c r="AF238" s="34" t="str">
        <f t="shared" si="429"/>
        <v>n/a</v>
      </c>
      <c r="AG238" s="8"/>
      <c r="AH238" s="33">
        <f>-VLOOKUP($A238,'pl-data'!$A:$BR,8+AH$3)</f>
        <v>0</v>
      </c>
      <c r="AI238" s="33">
        <f>-VLOOKUP($A238,'pl-data'!$A:$BR,38+AI$3)</f>
        <v>0</v>
      </c>
      <c r="AJ238" s="33">
        <f>-VLOOKUP($A238,'pl-data'!$A:$BR,23+AJ$3)</f>
        <v>0</v>
      </c>
      <c r="AK238" s="34" t="str">
        <f t="shared" si="431"/>
        <v>n/a</v>
      </c>
      <c r="AL238" s="34" t="str">
        <f t="shared" si="432"/>
        <v>n/a</v>
      </c>
      <c r="AM238" s="8"/>
      <c r="AN238" s="33">
        <f>-VLOOKUP($A238,'pl-data'!$A:$BR,8+AN$3)</f>
        <v>0</v>
      </c>
      <c r="AO238" s="33">
        <f>-VLOOKUP($A238,'pl-data'!$A:$BR,38+AO$3)</f>
        <v>0</v>
      </c>
      <c r="AP238" s="33">
        <f>-VLOOKUP($A238,'pl-data'!$A:$BR,23+AP$3)</f>
        <v>0</v>
      </c>
      <c r="AQ238" s="34" t="str">
        <f t="shared" si="434"/>
        <v>n/a</v>
      </c>
      <c r="AR238" s="34" t="str">
        <f t="shared" si="435"/>
        <v>n/a</v>
      </c>
      <c r="AS238" s="8"/>
      <c r="AT238" s="33">
        <f>-VLOOKUP($A238,'pl-data'!$A:$BR,8+AT$3)</f>
        <v>0</v>
      </c>
      <c r="AU238" s="33">
        <f>-VLOOKUP($A238,'pl-data'!$A:$BR,38+AU$3)</f>
        <v>0</v>
      </c>
      <c r="AV238" s="33">
        <f>-VLOOKUP($A238,'pl-data'!$A:$BR,23+AV$3)</f>
        <v>0</v>
      </c>
      <c r="AW238" s="34" t="str">
        <f t="shared" si="437"/>
        <v>n/a</v>
      </c>
      <c r="AX238" s="34" t="str">
        <f t="shared" si="438"/>
        <v>n/a</v>
      </c>
      <c r="AY238" s="8"/>
      <c r="AZ238" s="33">
        <f>-VLOOKUP($A238,'pl-data'!$A:$BR,8+AZ$3)</f>
        <v>0</v>
      </c>
      <c r="BA238" s="33">
        <f>-VLOOKUP($A238,'pl-data'!$A:$BR,38+BA$3)</f>
        <v>0</v>
      </c>
      <c r="BB238" s="33">
        <f>-VLOOKUP($A238,'pl-data'!$A:$BR,23+BB$3)</f>
        <v>0</v>
      </c>
      <c r="BC238" s="34" t="str">
        <f t="shared" si="440"/>
        <v>n/a</v>
      </c>
      <c r="BD238" s="34" t="str">
        <f t="shared" si="441"/>
        <v>n/a</v>
      </c>
      <c r="BE238" s="8"/>
      <c r="BF238" s="33">
        <f>-VLOOKUP($A238,'pl-data'!$A:$BR,8+BF$3)</f>
        <v>0</v>
      </c>
      <c r="BG238" s="33">
        <f>-VLOOKUP($A238,'pl-data'!$A:$BR,38+BG$3)</f>
        <v>0</v>
      </c>
      <c r="BH238" s="33">
        <f>-VLOOKUP($A238,'pl-data'!$A:$BR,23+BH$3)</f>
        <v>0</v>
      </c>
      <c r="BI238" s="34" t="str">
        <f t="shared" si="443"/>
        <v>n/a</v>
      </c>
      <c r="BJ238" s="34" t="str">
        <f t="shared" si="444"/>
        <v>n/a</v>
      </c>
      <c r="BK238" s="8"/>
      <c r="BL238" s="33">
        <f>-VLOOKUP($A238,'pl-data'!$A:$BR,8+BL$3)</f>
        <v>0</v>
      </c>
      <c r="BM238" s="33">
        <f>-VLOOKUP($A238,'pl-data'!$A:$BR,38+BM$3)</f>
        <v>0</v>
      </c>
      <c r="BN238" s="33">
        <f>-VLOOKUP($A238,'pl-data'!$A:$BR,23+BN$3)</f>
        <v>0</v>
      </c>
      <c r="BO238" s="34" t="str">
        <f t="shared" si="446"/>
        <v>n/a</v>
      </c>
      <c r="BP238" s="34" t="str">
        <f t="shared" si="447"/>
        <v>n/a</v>
      </c>
      <c r="BQ238" s="8"/>
      <c r="BR238" s="33">
        <f>-VLOOKUP($A238,'pl-data'!$A:$BR,8+BR$3)</f>
        <v>0</v>
      </c>
      <c r="BS238" s="33">
        <f>-VLOOKUP($A238,'pl-data'!$A:$BR,38+BS$3)</f>
        <v>0</v>
      </c>
      <c r="BT238" s="33">
        <f>-VLOOKUP($A238,'pl-data'!$A:$BR,23+BT$3)</f>
        <v>0</v>
      </c>
      <c r="BU238" s="34" t="str">
        <f t="shared" si="449"/>
        <v>n/a</v>
      </c>
      <c r="BV238" s="34" t="str">
        <f t="shared" si="450"/>
        <v>n/a</v>
      </c>
      <c r="BW238" s="8"/>
      <c r="BX238" s="33">
        <f t="shared" si="454"/>
        <v>0</v>
      </c>
      <c r="BY238" s="33">
        <f t="shared" si="455"/>
        <v>0</v>
      </c>
      <c r="BZ238" s="33">
        <f t="shared" si="456"/>
        <v>0</v>
      </c>
      <c r="CA238" s="34" t="str">
        <f t="shared" si="452"/>
        <v>n/a</v>
      </c>
      <c r="CB238" s="34" t="str">
        <f t="shared" si="453"/>
        <v>n/a</v>
      </c>
      <c r="CC238" s="8"/>
    </row>
    <row r="239" spans="1:81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33">
        <f>-VLOOKUP($A239,'pl-data'!$A:$BR,8+D$3)</f>
        <v>-66.666666666666671</v>
      </c>
      <c r="E239" s="33">
        <f>-VLOOKUP($A239,'pl-data'!$A:$BR,38+E$3)</f>
        <v>-68.666666666666671</v>
      </c>
      <c r="F239" s="33">
        <f>-VLOOKUP($A239,'pl-data'!$A:$BR,23+F$3)</f>
        <v>0</v>
      </c>
      <c r="G239" s="34">
        <f t="shared" si="416"/>
        <v>-1</v>
      </c>
      <c r="H239" s="34">
        <f t="shared" si="417"/>
        <v>-1</v>
      </c>
      <c r="I239" s="8"/>
      <c r="J239" s="33">
        <f>-VLOOKUP($A239,'pl-data'!$A:$BR,8+J$3)</f>
        <v>-66.666666666666671</v>
      </c>
      <c r="K239" s="33">
        <f>-VLOOKUP($A239,'pl-data'!$A:$BR,38+K$3)</f>
        <v>-68.666666666666671</v>
      </c>
      <c r="L239" s="33">
        <f>-VLOOKUP($A239,'pl-data'!$A:$BR,23+L$3)</f>
        <v>0</v>
      </c>
      <c r="M239" s="34">
        <f t="shared" si="419"/>
        <v>-1</v>
      </c>
      <c r="N239" s="34">
        <f t="shared" si="420"/>
        <v>-1</v>
      </c>
      <c r="O239" s="8"/>
      <c r="P239" s="33">
        <f>-VLOOKUP($A239,'pl-data'!$A:$BR,8+P$3)</f>
        <v>-66.666666666666671</v>
      </c>
      <c r="Q239" s="33">
        <f>-VLOOKUP($A239,'pl-data'!$A:$BR,38+Q$3)</f>
        <v>-68.666666666666671</v>
      </c>
      <c r="R239" s="33">
        <f>-VLOOKUP($A239,'pl-data'!$A:$BR,23+R$3)</f>
        <v>0</v>
      </c>
      <c r="S239" s="34">
        <f t="shared" si="422"/>
        <v>-1</v>
      </c>
      <c r="T239" s="34">
        <f t="shared" si="423"/>
        <v>-1</v>
      </c>
      <c r="U239" s="8"/>
      <c r="V239" s="33">
        <f>-VLOOKUP($A239,'pl-data'!$A:$BR,8+V$3)</f>
        <v>-66.666666666666671</v>
      </c>
      <c r="W239" s="33">
        <f>-VLOOKUP($A239,'pl-data'!$A:$BR,38+W$3)</f>
        <v>-68.666666666666671</v>
      </c>
      <c r="X239" s="33">
        <f>-VLOOKUP($A239,'pl-data'!$A:$BR,23+X$3)</f>
        <v>0</v>
      </c>
      <c r="Y239" s="34">
        <f t="shared" si="425"/>
        <v>-1</v>
      </c>
      <c r="Z239" s="34">
        <f t="shared" si="426"/>
        <v>-1</v>
      </c>
      <c r="AA239" s="8"/>
      <c r="AB239" s="33">
        <f>-VLOOKUP($A239,'pl-data'!$A:$BR,8+AB$3)</f>
        <v>-66.666666666666671</v>
      </c>
      <c r="AC239" s="33">
        <f>-VLOOKUP($A239,'pl-data'!$A:$BR,38+AC$3)</f>
        <v>-68.666666666666671</v>
      </c>
      <c r="AD239" s="33">
        <f>-VLOOKUP($A239,'pl-data'!$A:$BR,23+AD$3)</f>
        <v>0</v>
      </c>
      <c r="AE239" s="34">
        <f t="shared" si="428"/>
        <v>-1</v>
      </c>
      <c r="AF239" s="34">
        <f t="shared" si="429"/>
        <v>-1</v>
      </c>
      <c r="AG239" s="8"/>
      <c r="AH239" s="33">
        <f>-VLOOKUP($A239,'pl-data'!$A:$BR,8+AH$3)</f>
        <v>-66.666666666666671</v>
      </c>
      <c r="AI239" s="33">
        <f>-VLOOKUP($A239,'pl-data'!$A:$BR,38+AI$3)</f>
        <v>-68.666666666666671</v>
      </c>
      <c r="AJ239" s="33">
        <f>-VLOOKUP($A239,'pl-data'!$A:$BR,23+AJ$3)</f>
        <v>0</v>
      </c>
      <c r="AK239" s="34">
        <f t="shared" si="431"/>
        <v>-1</v>
      </c>
      <c r="AL239" s="34">
        <f t="shared" si="432"/>
        <v>-1</v>
      </c>
      <c r="AM239" s="8"/>
      <c r="AN239" s="33">
        <f>-VLOOKUP($A239,'pl-data'!$A:$BR,8+AN$3)</f>
        <v>-66.666666666666671</v>
      </c>
      <c r="AO239" s="33">
        <f>-VLOOKUP($A239,'pl-data'!$A:$BR,38+AO$3)</f>
        <v>-68.666666666666671</v>
      </c>
      <c r="AP239" s="33">
        <f>-VLOOKUP($A239,'pl-data'!$A:$BR,23+AP$3)</f>
        <v>0</v>
      </c>
      <c r="AQ239" s="34">
        <f t="shared" si="434"/>
        <v>-1</v>
      </c>
      <c r="AR239" s="34">
        <f t="shared" si="435"/>
        <v>-1</v>
      </c>
      <c r="AS239" s="8"/>
      <c r="AT239" s="33">
        <f>-VLOOKUP($A239,'pl-data'!$A:$BR,8+AT$3)</f>
        <v>-66.666666666666671</v>
      </c>
      <c r="AU239" s="33">
        <f>-VLOOKUP($A239,'pl-data'!$A:$BR,38+AU$3)</f>
        <v>-68.666666666666671</v>
      </c>
      <c r="AV239" s="33">
        <f>-VLOOKUP($A239,'pl-data'!$A:$BR,23+AV$3)</f>
        <v>0</v>
      </c>
      <c r="AW239" s="34">
        <f t="shared" si="437"/>
        <v>-1</v>
      </c>
      <c r="AX239" s="34">
        <f t="shared" si="438"/>
        <v>-1</v>
      </c>
      <c r="AY239" s="8"/>
      <c r="AZ239" s="33">
        <f>-VLOOKUP($A239,'pl-data'!$A:$BR,8+AZ$3)</f>
        <v>-66.666666666666671</v>
      </c>
      <c r="BA239" s="33">
        <f>-VLOOKUP($A239,'pl-data'!$A:$BR,38+BA$3)</f>
        <v>-68.666666666666671</v>
      </c>
      <c r="BB239" s="33">
        <f>-VLOOKUP($A239,'pl-data'!$A:$BR,23+BB$3)</f>
        <v>0</v>
      </c>
      <c r="BC239" s="34">
        <f t="shared" si="440"/>
        <v>-1</v>
      </c>
      <c r="BD239" s="34">
        <f t="shared" si="441"/>
        <v>-1</v>
      </c>
      <c r="BE239" s="8"/>
      <c r="BF239" s="33">
        <f>-VLOOKUP($A239,'pl-data'!$A:$BR,8+BF$3)</f>
        <v>-66.666666666666671</v>
      </c>
      <c r="BG239" s="33">
        <f>-VLOOKUP($A239,'pl-data'!$A:$BR,38+BG$3)</f>
        <v>-68.666666666666671</v>
      </c>
      <c r="BH239" s="33">
        <f>-VLOOKUP($A239,'pl-data'!$A:$BR,23+BH$3)</f>
        <v>0</v>
      </c>
      <c r="BI239" s="34">
        <f t="shared" si="443"/>
        <v>-1</v>
      </c>
      <c r="BJ239" s="34">
        <f t="shared" si="444"/>
        <v>-1</v>
      </c>
      <c r="BK239" s="8"/>
      <c r="BL239" s="33">
        <f>-VLOOKUP($A239,'pl-data'!$A:$BR,8+BL$3)</f>
        <v>-66.666666666666671</v>
      </c>
      <c r="BM239" s="33">
        <f>-VLOOKUP($A239,'pl-data'!$A:$BR,38+BM$3)</f>
        <v>-68.666666666666671</v>
      </c>
      <c r="BN239" s="33">
        <f>-VLOOKUP($A239,'pl-data'!$A:$BR,23+BN$3)</f>
        <v>0</v>
      </c>
      <c r="BO239" s="34">
        <f t="shared" si="446"/>
        <v>-1</v>
      </c>
      <c r="BP239" s="34">
        <f t="shared" si="447"/>
        <v>-1</v>
      </c>
      <c r="BQ239" s="8"/>
      <c r="BR239" s="33">
        <f>-VLOOKUP($A239,'pl-data'!$A:$BR,8+BR$3)</f>
        <v>-66.666666666666671</v>
      </c>
      <c r="BS239" s="33">
        <f>-VLOOKUP($A239,'pl-data'!$A:$BR,38+BS$3)</f>
        <v>-68.666666666666671</v>
      </c>
      <c r="BT239" s="33">
        <f>-VLOOKUP($A239,'pl-data'!$A:$BR,23+BT$3)</f>
        <v>0</v>
      </c>
      <c r="BU239" s="34">
        <f t="shared" si="449"/>
        <v>-1</v>
      </c>
      <c r="BV239" s="34">
        <f t="shared" si="450"/>
        <v>-1</v>
      </c>
      <c r="BW239" s="8"/>
      <c r="BX239" s="33">
        <f t="shared" si="454"/>
        <v>-799.99999999999989</v>
      </c>
      <c r="BY239" s="33">
        <f t="shared" si="455"/>
        <v>-823.99999999999989</v>
      </c>
      <c r="BZ239" s="33">
        <f t="shared" si="456"/>
        <v>0</v>
      </c>
      <c r="CA239" s="34">
        <f t="shared" si="452"/>
        <v>-1</v>
      </c>
      <c r="CB239" s="34">
        <f t="shared" si="453"/>
        <v>-1</v>
      </c>
      <c r="CC239" s="8"/>
    </row>
    <row r="240" spans="1:81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33">
        <f>-VLOOKUP($A240,'pl-data'!$A:$BR,8+D$3)</f>
        <v>0</v>
      </c>
      <c r="E240" s="33">
        <f>-VLOOKUP($A240,'pl-data'!$A:$BR,38+E$3)</f>
        <v>0</v>
      </c>
      <c r="F240" s="33">
        <f>-VLOOKUP($A240,'pl-data'!$A:$BR,23+F$3)</f>
        <v>0</v>
      </c>
      <c r="G240" s="34" t="str">
        <f t="shared" si="416"/>
        <v>n/a</v>
      </c>
      <c r="H240" s="34" t="str">
        <f t="shared" si="417"/>
        <v>n/a</v>
      </c>
      <c r="I240" s="8"/>
      <c r="J240" s="33">
        <f>-VLOOKUP($A240,'pl-data'!$A:$BR,8+J$3)</f>
        <v>0</v>
      </c>
      <c r="K240" s="33">
        <f>-VLOOKUP($A240,'pl-data'!$A:$BR,38+K$3)</f>
        <v>0</v>
      </c>
      <c r="L240" s="33">
        <f>-VLOOKUP($A240,'pl-data'!$A:$BR,23+L$3)</f>
        <v>0</v>
      </c>
      <c r="M240" s="34" t="str">
        <f t="shared" si="419"/>
        <v>n/a</v>
      </c>
      <c r="N240" s="34" t="str">
        <f t="shared" si="420"/>
        <v>n/a</v>
      </c>
      <c r="O240" s="8"/>
      <c r="P240" s="33">
        <f>-VLOOKUP($A240,'pl-data'!$A:$BR,8+P$3)</f>
        <v>0</v>
      </c>
      <c r="Q240" s="33">
        <f>-VLOOKUP($A240,'pl-data'!$A:$BR,38+Q$3)</f>
        <v>0</v>
      </c>
      <c r="R240" s="33">
        <f>-VLOOKUP($A240,'pl-data'!$A:$BR,23+R$3)</f>
        <v>0</v>
      </c>
      <c r="S240" s="34" t="str">
        <f t="shared" si="422"/>
        <v>n/a</v>
      </c>
      <c r="T240" s="34" t="str">
        <f t="shared" si="423"/>
        <v>n/a</v>
      </c>
      <c r="U240" s="8"/>
      <c r="V240" s="33">
        <f>-VLOOKUP($A240,'pl-data'!$A:$BR,8+V$3)</f>
        <v>0</v>
      </c>
      <c r="W240" s="33">
        <f>-VLOOKUP($A240,'pl-data'!$A:$BR,38+W$3)</f>
        <v>0</v>
      </c>
      <c r="X240" s="33">
        <f>-VLOOKUP($A240,'pl-data'!$A:$BR,23+X$3)</f>
        <v>0</v>
      </c>
      <c r="Y240" s="34" t="str">
        <f t="shared" si="425"/>
        <v>n/a</v>
      </c>
      <c r="Z240" s="34" t="str">
        <f t="shared" si="426"/>
        <v>n/a</v>
      </c>
      <c r="AA240" s="8"/>
      <c r="AB240" s="33">
        <f>-VLOOKUP($A240,'pl-data'!$A:$BR,8+AB$3)</f>
        <v>0</v>
      </c>
      <c r="AC240" s="33">
        <f>-VLOOKUP($A240,'pl-data'!$A:$BR,38+AC$3)</f>
        <v>0</v>
      </c>
      <c r="AD240" s="33">
        <f>-VLOOKUP($A240,'pl-data'!$A:$BR,23+AD$3)</f>
        <v>0</v>
      </c>
      <c r="AE240" s="34" t="str">
        <f t="shared" si="428"/>
        <v>n/a</v>
      </c>
      <c r="AF240" s="34" t="str">
        <f t="shared" si="429"/>
        <v>n/a</v>
      </c>
      <c r="AG240" s="8"/>
      <c r="AH240" s="33">
        <f>-VLOOKUP($A240,'pl-data'!$A:$BR,8+AH$3)</f>
        <v>0</v>
      </c>
      <c r="AI240" s="33">
        <f>-VLOOKUP($A240,'pl-data'!$A:$BR,38+AI$3)</f>
        <v>0</v>
      </c>
      <c r="AJ240" s="33">
        <f>-VLOOKUP($A240,'pl-data'!$A:$BR,23+AJ$3)</f>
        <v>0</v>
      </c>
      <c r="AK240" s="34" t="str">
        <f t="shared" si="431"/>
        <v>n/a</v>
      </c>
      <c r="AL240" s="34" t="str">
        <f t="shared" si="432"/>
        <v>n/a</v>
      </c>
      <c r="AM240" s="8"/>
      <c r="AN240" s="33">
        <f>-VLOOKUP($A240,'pl-data'!$A:$BR,8+AN$3)</f>
        <v>0</v>
      </c>
      <c r="AO240" s="33">
        <f>-VLOOKUP($A240,'pl-data'!$A:$BR,38+AO$3)</f>
        <v>0</v>
      </c>
      <c r="AP240" s="33">
        <f>-VLOOKUP($A240,'pl-data'!$A:$BR,23+AP$3)</f>
        <v>0</v>
      </c>
      <c r="AQ240" s="34" t="str">
        <f t="shared" si="434"/>
        <v>n/a</v>
      </c>
      <c r="AR240" s="34" t="str">
        <f t="shared" si="435"/>
        <v>n/a</v>
      </c>
      <c r="AS240" s="8"/>
      <c r="AT240" s="33">
        <f>-VLOOKUP($A240,'pl-data'!$A:$BR,8+AT$3)</f>
        <v>0</v>
      </c>
      <c r="AU240" s="33">
        <f>-VLOOKUP($A240,'pl-data'!$A:$BR,38+AU$3)</f>
        <v>0</v>
      </c>
      <c r="AV240" s="33">
        <f>-VLOOKUP($A240,'pl-data'!$A:$BR,23+AV$3)</f>
        <v>0</v>
      </c>
      <c r="AW240" s="34" t="str">
        <f t="shared" si="437"/>
        <v>n/a</v>
      </c>
      <c r="AX240" s="34" t="str">
        <f t="shared" si="438"/>
        <v>n/a</v>
      </c>
      <c r="AY240" s="8"/>
      <c r="AZ240" s="33">
        <f>-VLOOKUP($A240,'pl-data'!$A:$BR,8+AZ$3)</f>
        <v>0</v>
      </c>
      <c r="BA240" s="33">
        <f>-VLOOKUP($A240,'pl-data'!$A:$BR,38+BA$3)</f>
        <v>0</v>
      </c>
      <c r="BB240" s="33">
        <f>-VLOOKUP($A240,'pl-data'!$A:$BR,23+BB$3)</f>
        <v>0</v>
      </c>
      <c r="BC240" s="34" t="str">
        <f t="shared" si="440"/>
        <v>n/a</v>
      </c>
      <c r="BD240" s="34" t="str">
        <f t="shared" si="441"/>
        <v>n/a</v>
      </c>
      <c r="BE240" s="8"/>
      <c r="BF240" s="33">
        <f>-VLOOKUP($A240,'pl-data'!$A:$BR,8+BF$3)</f>
        <v>0</v>
      </c>
      <c r="BG240" s="33">
        <f>-VLOOKUP($A240,'pl-data'!$A:$BR,38+BG$3)</f>
        <v>0</v>
      </c>
      <c r="BH240" s="33">
        <f>-VLOOKUP($A240,'pl-data'!$A:$BR,23+BH$3)</f>
        <v>0</v>
      </c>
      <c r="BI240" s="34" t="str">
        <f t="shared" si="443"/>
        <v>n/a</v>
      </c>
      <c r="BJ240" s="34" t="str">
        <f t="shared" si="444"/>
        <v>n/a</v>
      </c>
      <c r="BK240" s="8"/>
      <c r="BL240" s="33">
        <f>-VLOOKUP($A240,'pl-data'!$A:$BR,8+BL$3)</f>
        <v>0</v>
      </c>
      <c r="BM240" s="33">
        <f>-VLOOKUP($A240,'pl-data'!$A:$BR,38+BM$3)</f>
        <v>0</v>
      </c>
      <c r="BN240" s="33">
        <f>-VLOOKUP($A240,'pl-data'!$A:$BR,23+BN$3)</f>
        <v>0</v>
      </c>
      <c r="BO240" s="34" t="str">
        <f t="shared" si="446"/>
        <v>n/a</v>
      </c>
      <c r="BP240" s="34" t="str">
        <f t="shared" si="447"/>
        <v>n/a</v>
      </c>
      <c r="BQ240" s="8"/>
      <c r="BR240" s="33">
        <f>-VLOOKUP($A240,'pl-data'!$A:$BR,8+BR$3)</f>
        <v>0</v>
      </c>
      <c r="BS240" s="33">
        <f>-VLOOKUP($A240,'pl-data'!$A:$BR,38+BS$3)</f>
        <v>0</v>
      </c>
      <c r="BT240" s="33">
        <f>-VLOOKUP($A240,'pl-data'!$A:$BR,23+BT$3)</f>
        <v>0</v>
      </c>
      <c r="BU240" s="34" t="str">
        <f t="shared" si="449"/>
        <v>n/a</v>
      </c>
      <c r="BV240" s="34" t="str">
        <f t="shared" si="450"/>
        <v>n/a</v>
      </c>
      <c r="BW240" s="8"/>
      <c r="BX240" s="33">
        <f t="shared" si="454"/>
        <v>0</v>
      </c>
      <c r="BY240" s="33">
        <f t="shared" si="455"/>
        <v>0</v>
      </c>
      <c r="BZ240" s="33">
        <f t="shared" si="456"/>
        <v>0</v>
      </c>
      <c r="CA240" s="34" t="str">
        <f t="shared" si="452"/>
        <v>n/a</v>
      </c>
      <c r="CB240" s="34" t="str">
        <f t="shared" si="453"/>
        <v>n/a</v>
      </c>
      <c r="CC240" s="8"/>
    </row>
    <row r="241" spans="1:81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33">
        <f>-VLOOKUP($A241,'pl-data'!$A:$BR,8+D$3)</f>
        <v>0</v>
      </c>
      <c r="E241" s="33">
        <f>-VLOOKUP($A241,'pl-data'!$A:$BR,38+E$3)</f>
        <v>0</v>
      </c>
      <c r="F241" s="33">
        <f>-VLOOKUP($A241,'pl-data'!$A:$BR,23+F$3)</f>
        <v>0</v>
      </c>
      <c r="G241" s="34" t="str">
        <f t="shared" si="416"/>
        <v>n/a</v>
      </c>
      <c r="H241" s="34" t="str">
        <f t="shared" si="417"/>
        <v>n/a</v>
      </c>
      <c r="I241" s="8"/>
      <c r="J241" s="33">
        <f>-VLOOKUP($A241,'pl-data'!$A:$BR,8+J$3)</f>
        <v>0</v>
      </c>
      <c r="K241" s="33">
        <f>-VLOOKUP($A241,'pl-data'!$A:$BR,38+K$3)</f>
        <v>0</v>
      </c>
      <c r="L241" s="33">
        <f>-VLOOKUP($A241,'pl-data'!$A:$BR,23+L$3)</f>
        <v>0</v>
      </c>
      <c r="M241" s="34" t="str">
        <f t="shared" si="419"/>
        <v>n/a</v>
      </c>
      <c r="N241" s="34" t="str">
        <f t="shared" si="420"/>
        <v>n/a</v>
      </c>
      <c r="O241" s="8"/>
      <c r="P241" s="33">
        <f>-VLOOKUP($A241,'pl-data'!$A:$BR,8+P$3)</f>
        <v>0</v>
      </c>
      <c r="Q241" s="33">
        <f>-VLOOKUP($A241,'pl-data'!$A:$BR,38+Q$3)</f>
        <v>0</v>
      </c>
      <c r="R241" s="33">
        <f>-VLOOKUP($A241,'pl-data'!$A:$BR,23+R$3)</f>
        <v>0</v>
      </c>
      <c r="S241" s="34" t="str">
        <f t="shared" si="422"/>
        <v>n/a</v>
      </c>
      <c r="T241" s="34" t="str">
        <f t="shared" si="423"/>
        <v>n/a</v>
      </c>
      <c r="U241" s="8"/>
      <c r="V241" s="33">
        <f>-VLOOKUP($A241,'pl-data'!$A:$BR,8+V$3)</f>
        <v>0</v>
      </c>
      <c r="W241" s="33">
        <f>-VLOOKUP($A241,'pl-data'!$A:$BR,38+W$3)</f>
        <v>0</v>
      </c>
      <c r="X241" s="33">
        <f>-VLOOKUP($A241,'pl-data'!$A:$BR,23+X$3)</f>
        <v>0</v>
      </c>
      <c r="Y241" s="34" t="str">
        <f t="shared" si="425"/>
        <v>n/a</v>
      </c>
      <c r="Z241" s="34" t="str">
        <f t="shared" si="426"/>
        <v>n/a</v>
      </c>
      <c r="AA241" s="8"/>
      <c r="AB241" s="33">
        <f>-VLOOKUP($A241,'pl-data'!$A:$BR,8+AB$3)</f>
        <v>0</v>
      </c>
      <c r="AC241" s="33">
        <f>-VLOOKUP($A241,'pl-data'!$A:$BR,38+AC$3)</f>
        <v>0</v>
      </c>
      <c r="AD241" s="33">
        <f>-VLOOKUP($A241,'pl-data'!$A:$BR,23+AD$3)</f>
        <v>0</v>
      </c>
      <c r="AE241" s="34" t="str">
        <f t="shared" si="428"/>
        <v>n/a</v>
      </c>
      <c r="AF241" s="34" t="str">
        <f t="shared" si="429"/>
        <v>n/a</v>
      </c>
      <c r="AG241" s="8"/>
      <c r="AH241" s="33">
        <f>-VLOOKUP($A241,'pl-data'!$A:$BR,8+AH$3)</f>
        <v>0</v>
      </c>
      <c r="AI241" s="33">
        <f>-VLOOKUP($A241,'pl-data'!$A:$BR,38+AI$3)</f>
        <v>0</v>
      </c>
      <c r="AJ241" s="33">
        <f>-VLOOKUP($A241,'pl-data'!$A:$BR,23+AJ$3)</f>
        <v>0</v>
      </c>
      <c r="AK241" s="34" t="str">
        <f t="shared" si="431"/>
        <v>n/a</v>
      </c>
      <c r="AL241" s="34" t="str">
        <f t="shared" si="432"/>
        <v>n/a</v>
      </c>
      <c r="AM241" s="8"/>
      <c r="AN241" s="33">
        <f>-VLOOKUP($A241,'pl-data'!$A:$BR,8+AN$3)</f>
        <v>0</v>
      </c>
      <c r="AO241" s="33">
        <f>-VLOOKUP($A241,'pl-data'!$A:$BR,38+AO$3)</f>
        <v>0</v>
      </c>
      <c r="AP241" s="33">
        <f>-VLOOKUP($A241,'pl-data'!$A:$BR,23+AP$3)</f>
        <v>0</v>
      </c>
      <c r="AQ241" s="34" t="str">
        <f t="shared" si="434"/>
        <v>n/a</v>
      </c>
      <c r="AR241" s="34" t="str">
        <f t="shared" si="435"/>
        <v>n/a</v>
      </c>
      <c r="AS241" s="8"/>
      <c r="AT241" s="33">
        <f>-VLOOKUP($A241,'pl-data'!$A:$BR,8+AT$3)</f>
        <v>0</v>
      </c>
      <c r="AU241" s="33">
        <f>-VLOOKUP($A241,'pl-data'!$A:$BR,38+AU$3)</f>
        <v>0</v>
      </c>
      <c r="AV241" s="33">
        <f>-VLOOKUP($A241,'pl-data'!$A:$BR,23+AV$3)</f>
        <v>0</v>
      </c>
      <c r="AW241" s="34" t="str">
        <f t="shared" si="437"/>
        <v>n/a</v>
      </c>
      <c r="AX241" s="34" t="str">
        <f t="shared" si="438"/>
        <v>n/a</v>
      </c>
      <c r="AY241" s="8"/>
      <c r="AZ241" s="33">
        <f>-VLOOKUP($A241,'pl-data'!$A:$BR,8+AZ$3)</f>
        <v>0</v>
      </c>
      <c r="BA241" s="33">
        <f>-VLOOKUP($A241,'pl-data'!$A:$BR,38+BA$3)</f>
        <v>0</v>
      </c>
      <c r="BB241" s="33">
        <f>-VLOOKUP($A241,'pl-data'!$A:$BR,23+BB$3)</f>
        <v>0</v>
      </c>
      <c r="BC241" s="34" t="str">
        <f t="shared" si="440"/>
        <v>n/a</v>
      </c>
      <c r="BD241" s="34" t="str">
        <f t="shared" si="441"/>
        <v>n/a</v>
      </c>
      <c r="BE241" s="8"/>
      <c r="BF241" s="33">
        <f>-VLOOKUP($A241,'pl-data'!$A:$BR,8+BF$3)</f>
        <v>0</v>
      </c>
      <c r="BG241" s="33">
        <f>-VLOOKUP($A241,'pl-data'!$A:$BR,38+BG$3)</f>
        <v>0</v>
      </c>
      <c r="BH241" s="33">
        <f>-VLOOKUP($A241,'pl-data'!$A:$BR,23+BH$3)</f>
        <v>0</v>
      </c>
      <c r="BI241" s="34" t="str">
        <f t="shared" si="443"/>
        <v>n/a</v>
      </c>
      <c r="BJ241" s="34" t="str">
        <f t="shared" si="444"/>
        <v>n/a</v>
      </c>
      <c r="BK241" s="8"/>
      <c r="BL241" s="33">
        <f>-VLOOKUP($A241,'pl-data'!$A:$BR,8+BL$3)</f>
        <v>0</v>
      </c>
      <c r="BM241" s="33">
        <f>-VLOOKUP($A241,'pl-data'!$A:$BR,38+BM$3)</f>
        <v>0</v>
      </c>
      <c r="BN241" s="33">
        <f>-VLOOKUP($A241,'pl-data'!$A:$BR,23+BN$3)</f>
        <v>0</v>
      </c>
      <c r="BO241" s="34" t="str">
        <f t="shared" si="446"/>
        <v>n/a</v>
      </c>
      <c r="BP241" s="34" t="str">
        <f t="shared" si="447"/>
        <v>n/a</v>
      </c>
      <c r="BQ241" s="8"/>
      <c r="BR241" s="33">
        <f>-VLOOKUP($A241,'pl-data'!$A:$BR,8+BR$3)</f>
        <v>0</v>
      </c>
      <c r="BS241" s="33">
        <f>-VLOOKUP($A241,'pl-data'!$A:$BR,38+BS$3)</f>
        <v>0</v>
      </c>
      <c r="BT241" s="33">
        <f>-VLOOKUP($A241,'pl-data'!$A:$BR,23+BT$3)</f>
        <v>0</v>
      </c>
      <c r="BU241" s="34" t="str">
        <f t="shared" si="449"/>
        <v>n/a</v>
      </c>
      <c r="BV241" s="34" t="str">
        <f t="shared" si="450"/>
        <v>n/a</v>
      </c>
      <c r="BW241" s="8"/>
      <c r="BX241" s="33">
        <f t="shared" si="454"/>
        <v>0</v>
      </c>
      <c r="BY241" s="33">
        <f t="shared" si="455"/>
        <v>0</v>
      </c>
      <c r="BZ241" s="33">
        <f t="shared" si="456"/>
        <v>0</v>
      </c>
      <c r="CA241" s="34" t="str">
        <f t="shared" si="452"/>
        <v>n/a</v>
      </c>
      <c r="CB241" s="34" t="str">
        <f t="shared" si="453"/>
        <v>n/a</v>
      </c>
      <c r="CC241" s="8"/>
    </row>
    <row r="242" spans="1:81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33">
        <f>-VLOOKUP($A242,'pl-data'!$A:$BR,8+D$3)</f>
        <v>0</v>
      </c>
      <c r="E242" s="33">
        <f>-VLOOKUP($A242,'pl-data'!$A:$BR,38+E$3)</f>
        <v>0</v>
      </c>
      <c r="F242" s="33">
        <f>-VLOOKUP($A242,'pl-data'!$A:$BR,23+F$3)</f>
        <v>0</v>
      </c>
      <c r="G242" s="34" t="str">
        <f t="shared" si="416"/>
        <v>n/a</v>
      </c>
      <c r="H242" s="34" t="str">
        <f t="shared" si="417"/>
        <v>n/a</v>
      </c>
      <c r="I242" s="8"/>
      <c r="J242" s="33">
        <f>-VLOOKUP($A242,'pl-data'!$A:$BR,8+J$3)</f>
        <v>0</v>
      </c>
      <c r="K242" s="33">
        <f>-VLOOKUP($A242,'pl-data'!$A:$BR,38+K$3)</f>
        <v>0</v>
      </c>
      <c r="L242" s="33">
        <f>-VLOOKUP($A242,'pl-data'!$A:$BR,23+L$3)</f>
        <v>0</v>
      </c>
      <c r="M242" s="34" t="str">
        <f t="shared" si="419"/>
        <v>n/a</v>
      </c>
      <c r="N242" s="34" t="str">
        <f t="shared" si="420"/>
        <v>n/a</v>
      </c>
      <c r="O242" s="8"/>
      <c r="P242" s="33">
        <f>-VLOOKUP($A242,'pl-data'!$A:$BR,8+P$3)</f>
        <v>0</v>
      </c>
      <c r="Q242" s="33">
        <f>-VLOOKUP($A242,'pl-data'!$A:$BR,38+Q$3)</f>
        <v>0</v>
      </c>
      <c r="R242" s="33">
        <f>-VLOOKUP($A242,'pl-data'!$A:$BR,23+R$3)</f>
        <v>0</v>
      </c>
      <c r="S242" s="34" t="str">
        <f t="shared" si="422"/>
        <v>n/a</v>
      </c>
      <c r="T242" s="34" t="str">
        <f t="shared" si="423"/>
        <v>n/a</v>
      </c>
      <c r="U242" s="8"/>
      <c r="V242" s="33">
        <f>-VLOOKUP($A242,'pl-data'!$A:$BR,8+V$3)</f>
        <v>0</v>
      </c>
      <c r="W242" s="33">
        <f>-VLOOKUP($A242,'pl-data'!$A:$BR,38+W$3)</f>
        <v>0</v>
      </c>
      <c r="X242" s="33">
        <f>-VLOOKUP($A242,'pl-data'!$A:$BR,23+X$3)</f>
        <v>0</v>
      </c>
      <c r="Y242" s="34" t="str">
        <f t="shared" si="425"/>
        <v>n/a</v>
      </c>
      <c r="Z242" s="34" t="str">
        <f t="shared" si="426"/>
        <v>n/a</v>
      </c>
      <c r="AA242" s="8"/>
      <c r="AB242" s="33">
        <f>-VLOOKUP($A242,'pl-data'!$A:$BR,8+AB$3)</f>
        <v>0</v>
      </c>
      <c r="AC242" s="33">
        <f>-VLOOKUP($A242,'pl-data'!$A:$BR,38+AC$3)</f>
        <v>0</v>
      </c>
      <c r="AD242" s="33">
        <f>-VLOOKUP($A242,'pl-data'!$A:$BR,23+AD$3)</f>
        <v>0</v>
      </c>
      <c r="AE242" s="34" t="str">
        <f t="shared" si="428"/>
        <v>n/a</v>
      </c>
      <c r="AF242" s="34" t="str">
        <f t="shared" si="429"/>
        <v>n/a</v>
      </c>
      <c r="AG242" s="8"/>
      <c r="AH242" s="33">
        <f>-VLOOKUP($A242,'pl-data'!$A:$BR,8+AH$3)</f>
        <v>0</v>
      </c>
      <c r="AI242" s="33">
        <f>-VLOOKUP($A242,'pl-data'!$A:$BR,38+AI$3)</f>
        <v>0</v>
      </c>
      <c r="AJ242" s="33">
        <f>-VLOOKUP($A242,'pl-data'!$A:$BR,23+AJ$3)</f>
        <v>0</v>
      </c>
      <c r="AK242" s="34" t="str">
        <f t="shared" si="431"/>
        <v>n/a</v>
      </c>
      <c r="AL242" s="34" t="str">
        <f t="shared" si="432"/>
        <v>n/a</v>
      </c>
      <c r="AM242" s="8"/>
      <c r="AN242" s="33">
        <f>-VLOOKUP($A242,'pl-data'!$A:$BR,8+AN$3)</f>
        <v>0</v>
      </c>
      <c r="AO242" s="33">
        <f>-VLOOKUP($A242,'pl-data'!$A:$BR,38+AO$3)</f>
        <v>0</v>
      </c>
      <c r="AP242" s="33">
        <f>-VLOOKUP($A242,'pl-data'!$A:$BR,23+AP$3)</f>
        <v>0</v>
      </c>
      <c r="AQ242" s="34" t="str">
        <f t="shared" si="434"/>
        <v>n/a</v>
      </c>
      <c r="AR242" s="34" t="str">
        <f t="shared" si="435"/>
        <v>n/a</v>
      </c>
      <c r="AS242" s="8"/>
      <c r="AT242" s="33">
        <f>-VLOOKUP($A242,'pl-data'!$A:$BR,8+AT$3)</f>
        <v>0</v>
      </c>
      <c r="AU242" s="33">
        <f>-VLOOKUP($A242,'pl-data'!$A:$BR,38+AU$3)</f>
        <v>0</v>
      </c>
      <c r="AV242" s="33">
        <f>-VLOOKUP($A242,'pl-data'!$A:$BR,23+AV$3)</f>
        <v>0</v>
      </c>
      <c r="AW242" s="34" t="str">
        <f t="shared" si="437"/>
        <v>n/a</v>
      </c>
      <c r="AX242" s="34" t="str">
        <f t="shared" si="438"/>
        <v>n/a</v>
      </c>
      <c r="AY242" s="8"/>
      <c r="AZ242" s="33">
        <f>-VLOOKUP($A242,'pl-data'!$A:$BR,8+AZ$3)</f>
        <v>0</v>
      </c>
      <c r="BA242" s="33">
        <f>-VLOOKUP($A242,'pl-data'!$A:$BR,38+BA$3)</f>
        <v>0</v>
      </c>
      <c r="BB242" s="33">
        <f>-VLOOKUP($A242,'pl-data'!$A:$BR,23+BB$3)</f>
        <v>0</v>
      </c>
      <c r="BC242" s="34" t="str">
        <f t="shared" si="440"/>
        <v>n/a</v>
      </c>
      <c r="BD242" s="34" t="str">
        <f t="shared" si="441"/>
        <v>n/a</v>
      </c>
      <c r="BE242" s="8"/>
      <c r="BF242" s="33">
        <f>-VLOOKUP($A242,'pl-data'!$A:$BR,8+BF$3)</f>
        <v>0</v>
      </c>
      <c r="BG242" s="33">
        <f>-VLOOKUP($A242,'pl-data'!$A:$BR,38+BG$3)</f>
        <v>0</v>
      </c>
      <c r="BH242" s="33">
        <f>-VLOOKUP($A242,'pl-data'!$A:$BR,23+BH$3)</f>
        <v>0</v>
      </c>
      <c r="BI242" s="34" t="str">
        <f t="shared" si="443"/>
        <v>n/a</v>
      </c>
      <c r="BJ242" s="34" t="str">
        <f t="shared" si="444"/>
        <v>n/a</v>
      </c>
      <c r="BK242" s="8"/>
      <c r="BL242" s="33">
        <f>-VLOOKUP($A242,'pl-data'!$A:$BR,8+BL$3)</f>
        <v>0</v>
      </c>
      <c r="BM242" s="33">
        <f>-VLOOKUP($A242,'pl-data'!$A:$BR,38+BM$3)</f>
        <v>0</v>
      </c>
      <c r="BN242" s="33">
        <f>-VLOOKUP($A242,'pl-data'!$A:$BR,23+BN$3)</f>
        <v>0</v>
      </c>
      <c r="BO242" s="34" t="str">
        <f t="shared" si="446"/>
        <v>n/a</v>
      </c>
      <c r="BP242" s="34" t="str">
        <f t="shared" si="447"/>
        <v>n/a</v>
      </c>
      <c r="BQ242" s="8"/>
      <c r="BR242" s="33">
        <f>-VLOOKUP($A242,'pl-data'!$A:$BR,8+BR$3)</f>
        <v>0</v>
      </c>
      <c r="BS242" s="33">
        <f>-VLOOKUP($A242,'pl-data'!$A:$BR,38+BS$3)</f>
        <v>0</v>
      </c>
      <c r="BT242" s="33">
        <f>-VLOOKUP($A242,'pl-data'!$A:$BR,23+BT$3)</f>
        <v>0</v>
      </c>
      <c r="BU242" s="34" t="str">
        <f t="shared" si="449"/>
        <v>n/a</v>
      </c>
      <c r="BV242" s="34" t="str">
        <f t="shared" si="450"/>
        <v>n/a</v>
      </c>
      <c r="BW242" s="8"/>
      <c r="BX242" s="33">
        <f t="shared" si="454"/>
        <v>0</v>
      </c>
      <c r="BY242" s="33">
        <f t="shared" si="455"/>
        <v>0</v>
      </c>
      <c r="BZ242" s="33">
        <f t="shared" si="456"/>
        <v>0</v>
      </c>
      <c r="CA242" s="34" t="str">
        <f t="shared" si="452"/>
        <v>n/a</v>
      </c>
      <c r="CB242" s="34" t="str">
        <f t="shared" si="453"/>
        <v>n/a</v>
      </c>
      <c r="CC242" s="8"/>
    </row>
    <row r="243" spans="1:81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33">
        <f>-VLOOKUP($A243,'pl-data'!$A:$BR,8+D$3)</f>
        <v>0</v>
      </c>
      <c r="E243" s="33">
        <f>-VLOOKUP($A243,'pl-data'!$A:$BR,38+E$3)</f>
        <v>0</v>
      </c>
      <c r="F243" s="33">
        <f>-VLOOKUP($A243,'pl-data'!$A:$BR,23+F$3)</f>
        <v>0</v>
      </c>
      <c r="G243" s="34" t="str">
        <f t="shared" si="416"/>
        <v>n/a</v>
      </c>
      <c r="H243" s="34" t="str">
        <f t="shared" si="417"/>
        <v>n/a</v>
      </c>
      <c r="I243" s="8"/>
      <c r="J243" s="33">
        <f>-VLOOKUP($A243,'pl-data'!$A:$BR,8+J$3)</f>
        <v>0</v>
      </c>
      <c r="K243" s="33">
        <f>-VLOOKUP($A243,'pl-data'!$A:$BR,38+K$3)</f>
        <v>0</v>
      </c>
      <c r="L243" s="33">
        <f>-VLOOKUP($A243,'pl-data'!$A:$BR,23+L$3)</f>
        <v>0</v>
      </c>
      <c r="M243" s="34" t="str">
        <f t="shared" si="419"/>
        <v>n/a</v>
      </c>
      <c r="N243" s="34" t="str">
        <f t="shared" si="420"/>
        <v>n/a</v>
      </c>
      <c r="O243" s="8"/>
      <c r="P243" s="33">
        <f>-VLOOKUP($A243,'pl-data'!$A:$BR,8+P$3)</f>
        <v>0</v>
      </c>
      <c r="Q243" s="33">
        <f>-VLOOKUP($A243,'pl-data'!$A:$BR,38+Q$3)</f>
        <v>0</v>
      </c>
      <c r="R243" s="33">
        <f>-VLOOKUP($A243,'pl-data'!$A:$BR,23+R$3)</f>
        <v>0</v>
      </c>
      <c r="S243" s="34" t="str">
        <f t="shared" si="422"/>
        <v>n/a</v>
      </c>
      <c r="T243" s="34" t="str">
        <f t="shared" si="423"/>
        <v>n/a</v>
      </c>
      <c r="U243" s="8"/>
      <c r="V243" s="33">
        <f>-VLOOKUP($A243,'pl-data'!$A:$BR,8+V$3)</f>
        <v>0</v>
      </c>
      <c r="W243" s="33">
        <f>-VLOOKUP($A243,'pl-data'!$A:$BR,38+W$3)</f>
        <v>0</v>
      </c>
      <c r="X243" s="33">
        <f>-VLOOKUP($A243,'pl-data'!$A:$BR,23+X$3)</f>
        <v>0</v>
      </c>
      <c r="Y243" s="34" t="str">
        <f t="shared" si="425"/>
        <v>n/a</v>
      </c>
      <c r="Z243" s="34" t="str">
        <f t="shared" si="426"/>
        <v>n/a</v>
      </c>
      <c r="AA243" s="8"/>
      <c r="AB243" s="33">
        <f>-VLOOKUP($A243,'pl-data'!$A:$BR,8+AB$3)</f>
        <v>0</v>
      </c>
      <c r="AC243" s="33">
        <f>-VLOOKUP($A243,'pl-data'!$A:$BR,38+AC$3)</f>
        <v>0</v>
      </c>
      <c r="AD243" s="33">
        <f>-VLOOKUP($A243,'pl-data'!$A:$BR,23+AD$3)</f>
        <v>0</v>
      </c>
      <c r="AE243" s="34" t="str">
        <f t="shared" si="428"/>
        <v>n/a</v>
      </c>
      <c r="AF243" s="34" t="str">
        <f t="shared" si="429"/>
        <v>n/a</v>
      </c>
      <c r="AG243" s="8"/>
      <c r="AH243" s="33">
        <f>-VLOOKUP($A243,'pl-data'!$A:$BR,8+AH$3)</f>
        <v>0</v>
      </c>
      <c r="AI243" s="33">
        <f>-VLOOKUP($A243,'pl-data'!$A:$BR,38+AI$3)</f>
        <v>0</v>
      </c>
      <c r="AJ243" s="33">
        <f>-VLOOKUP($A243,'pl-data'!$A:$BR,23+AJ$3)</f>
        <v>0</v>
      </c>
      <c r="AK243" s="34" t="str">
        <f t="shared" si="431"/>
        <v>n/a</v>
      </c>
      <c r="AL243" s="34" t="str">
        <f t="shared" si="432"/>
        <v>n/a</v>
      </c>
      <c r="AM243" s="8"/>
      <c r="AN243" s="33">
        <f>-VLOOKUP($A243,'pl-data'!$A:$BR,8+AN$3)</f>
        <v>0</v>
      </c>
      <c r="AO243" s="33">
        <f>-VLOOKUP($A243,'pl-data'!$A:$BR,38+AO$3)</f>
        <v>0</v>
      </c>
      <c r="AP243" s="33">
        <f>-VLOOKUP($A243,'pl-data'!$A:$BR,23+AP$3)</f>
        <v>0</v>
      </c>
      <c r="AQ243" s="34" t="str">
        <f t="shared" si="434"/>
        <v>n/a</v>
      </c>
      <c r="AR243" s="34" t="str">
        <f t="shared" si="435"/>
        <v>n/a</v>
      </c>
      <c r="AS243" s="8"/>
      <c r="AT243" s="33">
        <f>-VLOOKUP($A243,'pl-data'!$A:$BR,8+AT$3)</f>
        <v>0</v>
      </c>
      <c r="AU243" s="33">
        <f>-VLOOKUP($A243,'pl-data'!$A:$BR,38+AU$3)</f>
        <v>0</v>
      </c>
      <c r="AV243" s="33">
        <f>-VLOOKUP($A243,'pl-data'!$A:$BR,23+AV$3)</f>
        <v>0</v>
      </c>
      <c r="AW243" s="34" t="str">
        <f t="shared" si="437"/>
        <v>n/a</v>
      </c>
      <c r="AX243" s="34" t="str">
        <f t="shared" si="438"/>
        <v>n/a</v>
      </c>
      <c r="AY243" s="8"/>
      <c r="AZ243" s="33">
        <f>-VLOOKUP($A243,'pl-data'!$A:$BR,8+AZ$3)</f>
        <v>0</v>
      </c>
      <c r="BA243" s="33">
        <f>-VLOOKUP($A243,'pl-data'!$A:$BR,38+BA$3)</f>
        <v>0</v>
      </c>
      <c r="BB243" s="33">
        <f>-VLOOKUP($A243,'pl-data'!$A:$BR,23+BB$3)</f>
        <v>0</v>
      </c>
      <c r="BC243" s="34" t="str">
        <f t="shared" si="440"/>
        <v>n/a</v>
      </c>
      <c r="BD243" s="34" t="str">
        <f t="shared" si="441"/>
        <v>n/a</v>
      </c>
      <c r="BE243" s="8"/>
      <c r="BF243" s="33">
        <f>-VLOOKUP($A243,'pl-data'!$A:$BR,8+BF$3)</f>
        <v>0</v>
      </c>
      <c r="BG243" s="33">
        <f>-VLOOKUP($A243,'pl-data'!$A:$BR,38+BG$3)</f>
        <v>0</v>
      </c>
      <c r="BH243" s="33">
        <f>-VLOOKUP($A243,'pl-data'!$A:$BR,23+BH$3)</f>
        <v>0</v>
      </c>
      <c r="BI243" s="34" t="str">
        <f t="shared" si="443"/>
        <v>n/a</v>
      </c>
      <c r="BJ243" s="34" t="str">
        <f t="shared" si="444"/>
        <v>n/a</v>
      </c>
      <c r="BK243" s="8"/>
      <c r="BL243" s="33">
        <f>-VLOOKUP($A243,'pl-data'!$A:$BR,8+BL$3)</f>
        <v>0</v>
      </c>
      <c r="BM243" s="33">
        <f>-VLOOKUP($A243,'pl-data'!$A:$BR,38+BM$3)</f>
        <v>0</v>
      </c>
      <c r="BN243" s="33">
        <f>-VLOOKUP($A243,'pl-data'!$A:$BR,23+BN$3)</f>
        <v>0</v>
      </c>
      <c r="BO243" s="34" t="str">
        <f t="shared" si="446"/>
        <v>n/a</v>
      </c>
      <c r="BP243" s="34" t="str">
        <f t="shared" si="447"/>
        <v>n/a</v>
      </c>
      <c r="BQ243" s="8"/>
      <c r="BR243" s="33">
        <f>-VLOOKUP($A243,'pl-data'!$A:$BR,8+BR$3)</f>
        <v>0</v>
      </c>
      <c r="BS243" s="33">
        <f>-VLOOKUP($A243,'pl-data'!$A:$BR,38+BS$3)</f>
        <v>0</v>
      </c>
      <c r="BT243" s="33">
        <f>-VLOOKUP($A243,'pl-data'!$A:$BR,23+BT$3)</f>
        <v>0</v>
      </c>
      <c r="BU243" s="34" t="str">
        <f t="shared" si="449"/>
        <v>n/a</v>
      </c>
      <c r="BV243" s="34" t="str">
        <f t="shared" si="450"/>
        <v>n/a</v>
      </c>
      <c r="BW243" s="8"/>
      <c r="BX243" s="33">
        <f t="shared" si="454"/>
        <v>0</v>
      </c>
      <c r="BY243" s="33">
        <f t="shared" si="455"/>
        <v>0</v>
      </c>
      <c r="BZ243" s="33">
        <f t="shared" si="456"/>
        <v>0</v>
      </c>
      <c r="CA243" s="34" t="str">
        <f t="shared" si="452"/>
        <v>n/a</v>
      </c>
      <c r="CB243" s="34" t="str">
        <f t="shared" si="453"/>
        <v>n/a</v>
      </c>
      <c r="CC243" s="8"/>
    </row>
    <row r="244" spans="1:81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33">
        <f>-VLOOKUP($A244,'pl-data'!$A:$BR,8+D$3)</f>
        <v>0</v>
      </c>
      <c r="E244" s="33">
        <f>-VLOOKUP($A244,'pl-data'!$A:$BR,38+E$3)</f>
        <v>0</v>
      </c>
      <c r="F244" s="33">
        <f>-VLOOKUP($A244,'pl-data'!$A:$BR,23+F$3)</f>
        <v>0</v>
      </c>
      <c r="G244" s="34" t="str">
        <f t="shared" si="416"/>
        <v>n/a</v>
      </c>
      <c r="H244" s="34" t="str">
        <f t="shared" si="417"/>
        <v>n/a</v>
      </c>
      <c r="I244" s="8"/>
      <c r="J244" s="33">
        <f>-VLOOKUP($A244,'pl-data'!$A:$BR,8+J$3)</f>
        <v>0</v>
      </c>
      <c r="K244" s="33">
        <f>-VLOOKUP($A244,'pl-data'!$A:$BR,38+K$3)</f>
        <v>0</v>
      </c>
      <c r="L244" s="33">
        <f>-VLOOKUP($A244,'pl-data'!$A:$BR,23+L$3)</f>
        <v>0</v>
      </c>
      <c r="M244" s="34" t="str">
        <f t="shared" si="419"/>
        <v>n/a</v>
      </c>
      <c r="N244" s="34" t="str">
        <f t="shared" si="420"/>
        <v>n/a</v>
      </c>
      <c r="O244" s="8"/>
      <c r="P244" s="33">
        <f>-VLOOKUP($A244,'pl-data'!$A:$BR,8+P$3)</f>
        <v>0</v>
      </c>
      <c r="Q244" s="33">
        <f>-VLOOKUP($A244,'pl-data'!$A:$BR,38+Q$3)</f>
        <v>0</v>
      </c>
      <c r="R244" s="33">
        <f>-VLOOKUP($A244,'pl-data'!$A:$BR,23+R$3)</f>
        <v>0</v>
      </c>
      <c r="S244" s="34" t="str">
        <f t="shared" si="422"/>
        <v>n/a</v>
      </c>
      <c r="T244" s="34" t="str">
        <f t="shared" si="423"/>
        <v>n/a</v>
      </c>
      <c r="U244" s="8"/>
      <c r="V244" s="33">
        <f>-VLOOKUP($A244,'pl-data'!$A:$BR,8+V$3)</f>
        <v>0</v>
      </c>
      <c r="W244" s="33">
        <f>-VLOOKUP($A244,'pl-data'!$A:$BR,38+W$3)</f>
        <v>0</v>
      </c>
      <c r="X244" s="33">
        <f>-VLOOKUP($A244,'pl-data'!$A:$BR,23+X$3)</f>
        <v>0</v>
      </c>
      <c r="Y244" s="34" t="str">
        <f t="shared" si="425"/>
        <v>n/a</v>
      </c>
      <c r="Z244" s="34" t="str">
        <f t="shared" si="426"/>
        <v>n/a</v>
      </c>
      <c r="AA244" s="8"/>
      <c r="AB244" s="33">
        <f>-VLOOKUP($A244,'pl-data'!$A:$BR,8+AB$3)</f>
        <v>0</v>
      </c>
      <c r="AC244" s="33">
        <f>-VLOOKUP($A244,'pl-data'!$A:$BR,38+AC$3)</f>
        <v>0</v>
      </c>
      <c r="AD244" s="33">
        <f>-VLOOKUP($A244,'pl-data'!$A:$BR,23+AD$3)</f>
        <v>0</v>
      </c>
      <c r="AE244" s="34" t="str">
        <f t="shared" si="428"/>
        <v>n/a</v>
      </c>
      <c r="AF244" s="34" t="str">
        <f t="shared" si="429"/>
        <v>n/a</v>
      </c>
      <c r="AG244" s="8"/>
      <c r="AH244" s="33">
        <f>-VLOOKUP($A244,'pl-data'!$A:$BR,8+AH$3)</f>
        <v>0</v>
      </c>
      <c r="AI244" s="33">
        <f>-VLOOKUP($A244,'pl-data'!$A:$BR,38+AI$3)</f>
        <v>0</v>
      </c>
      <c r="AJ244" s="33">
        <f>-VLOOKUP($A244,'pl-data'!$A:$BR,23+AJ$3)</f>
        <v>0</v>
      </c>
      <c r="AK244" s="34" t="str">
        <f t="shared" si="431"/>
        <v>n/a</v>
      </c>
      <c r="AL244" s="34" t="str">
        <f t="shared" si="432"/>
        <v>n/a</v>
      </c>
      <c r="AM244" s="8"/>
      <c r="AN244" s="33">
        <f>-VLOOKUP($A244,'pl-data'!$A:$BR,8+AN$3)</f>
        <v>0</v>
      </c>
      <c r="AO244" s="33">
        <f>-VLOOKUP($A244,'pl-data'!$A:$BR,38+AO$3)</f>
        <v>0</v>
      </c>
      <c r="AP244" s="33">
        <f>-VLOOKUP($A244,'pl-data'!$A:$BR,23+AP$3)</f>
        <v>0</v>
      </c>
      <c r="AQ244" s="34" t="str">
        <f t="shared" si="434"/>
        <v>n/a</v>
      </c>
      <c r="AR244" s="34" t="str">
        <f t="shared" si="435"/>
        <v>n/a</v>
      </c>
      <c r="AS244" s="8"/>
      <c r="AT244" s="33">
        <f>-VLOOKUP($A244,'pl-data'!$A:$BR,8+AT$3)</f>
        <v>0</v>
      </c>
      <c r="AU244" s="33">
        <f>-VLOOKUP($A244,'pl-data'!$A:$BR,38+AU$3)</f>
        <v>0</v>
      </c>
      <c r="AV244" s="33">
        <f>-VLOOKUP($A244,'pl-data'!$A:$BR,23+AV$3)</f>
        <v>0</v>
      </c>
      <c r="AW244" s="34" t="str">
        <f t="shared" si="437"/>
        <v>n/a</v>
      </c>
      <c r="AX244" s="34" t="str">
        <f t="shared" si="438"/>
        <v>n/a</v>
      </c>
      <c r="AY244" s="8"/>
      <c r="AZ244" s="33">
        <f>-VLOOKUP($A244,'pl-data'!$A:$BR,8+AZ$3)</f>
        <v>0</v>
      </c>
      <c r="BA244" s="33">
        <f>-VLOOKUP($A244,'pl-data'!$A:$BR,38+BA$3)</f>
        <v>0</v>
      </c>
      <c r="BB244" s="33">
        <f>-VLOOKUP($A244,'pl-data'!$A:$BR,23+BB$3)</f>
        <v>0</v>
      </c>
      <c r="BC244" s="34" t="str">
        <f t="shared" si="440"/>
        <v>n/a</v>
      </c>
      <c r="BD244" s="34" t="str">
        <f t="shared" si="441"/>
        <v>n/a</v>
      </c>
      <c r="BE244" s="8"/>
      <c r="BF244" s="33">
        <f>-VLOOKUP($A244,'pl-data'!$A:$BR,8+BF$3)</f>
        <v>0</v>
      </c>
      <c r="BG244" s="33">
        <f>-VLOOKUP($A244,'pl-data'!$A:$BR,38+BG$3)</f>
        <v>0</v>
      </c>
      <c r="BH244" s="33">
        <f>-VLOOKUP($A244,'pl-data'!$A:$BR,23+BH$3)</f>
        <v>0</v>
      </c>
      <c r="BI244" s="34" t="str">
        <f t="shared" si="443"/>
        <v>n/a</v>
      </c>
      <c r="BJ244" s="34" t="str">
        <f t="shared" si="444"/>
        <v>n/a</v>
      </c>
      <c r="BK244" s="8"/>
      <c r="BL244" s="33">
        <f>-VLOOKUP($A244,'pl-data'!$A:$BR,8+BL$3)</f>
        <v>0</v>
      </c>
      <c r="BM244" s="33">
        <f>-VLOOKUP($A244,'pl-data'!$A:$BR,38+BM$3)</f>
        <v>0</v>
      </c>
      <c r="BN244" s="33">
        <f>-VLOOKUP($A244,'pl-data'!$A:$BR,23+BN$3)</f>
        <v>0</v>
      </c>
      <c r="BO244" s="34" t="str">
        <f t="shared" si="446"/>
        <v>n/a</v>
      </c>
      <c r="BP244" s="34" t="str">
        <f t="shared" si="447"/>
        <v>n/a</v>
      </c>
      <c r="BQ244" s="8"/>
      <c r="BR244" s="33">
        <f>-VLOOKUP($A244,'pl-data'!$A:$BR,8+BR$3)</f>
        <v>0</v>
      </c>
      <c r="BS244" s="33">
        <f>-VLOOKUP($A244,'pl-data'!$A:$BR,38+BS$3)</f>
        <v>0</v>
      </c>
      <c r="BT244" s="33">
        <f>-VLOOKUP($A244,'pl-data'!$A:$BR,23+BT$3)</f>
        <v>0</v>
      </c>
      <c r="BU244" s="34" t="str">
        <f t="shared" si="449"/>
        <v>n/a</v>
      </c>
      <c r="BV244" s="34" t="str">
        <f t="shared" si="450"/>
        <v>n/a</v>
      </c>
      <c r="BW244" s="8"/>
      <c r="BX244" s="33">
        <f t="shared" si="454"/>
        <v>0</v>
      </c>
      <c r="BY244" s="33">
        <f t="shared" si="455"/>
        <v>0</v>
      </c>
      <c r="BZ244" s="33">
        <f t="shared" si="456"/>
        <v>0</v>
      </c>
      <c r="CA244" s="34" t="str">
        <f t="shared" si="452"/>
        <v>n/a</v>
      </c>
      <c r="CB244" s="34" t="str">
        <f t="shared" si="453"/>
        <v>n/a</v>
      </c>
      <c r="CC244" s="8"/>
    </row>
    <row r="245" spans="1:81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33">
        <f>-VLOOKUP($A245,'pl-data'!$A:$BR,8+D$3)</f>
        <v>0</v>
      </c>
      <c r="E245" s="33">
        <f>-VLOOKUP($A245,'pl-data'!$A:$BR,38+E$3)</f>
        <v>0</v>
      </c>
      <c r="F245" s="33">
        <f>-VLOOKUP($A245,'pl-data'!$A:$BR,23+F$3)</f>
        <v>0</v>
      </c>
      <c r="G245" s="34" t="str">
        <f t="shared" si="416"/>
        <v>n/a</v>
      </c>
      <c r="H245" s="34" t="str">
        <f t="shared" si="417"/>
        <v>n/a</v>
      </c>
      <c r="I245" s="8"/>
      <c r="J245" s="33">
        <f>-VLOOKUP($A245,'pl-data'!$A:$BR,8+J$3)</f>
        <v>0</v>
      </c>
      <c r="K245" s="33">
        <f>-VLOOKUP($A245,'pl-data'!$A:$BR,38+K$3)</f>
        <v>0</v>
      </c>
      <c r="L245" s="33">
        <f>-VLOOKUP($A245,'pl-data'!$A:$BR,23+L$3)</f>
        <v>0</v>
      </c>
      <c r="M245" s="34" t="str">
        <f t="shared" si="419"/>
        <v>n/a</v>
      </c>
      <c r="N245" s="34" t="str">
        <f t="shared" si="420"/>
        <v>n/a</v>
      </c>
      <c r="O245" s="8"/>
      <c r="P245" s="33">
        <f>-VLOOKUP($A245,'pl-data'!$A:$BR,8+P$3)</f>
        <v>0</v>
      </c>
      <c r="Q245" s="33">
        <f>-VLOOKUP($A245,'pl-data'!$A:$BR,38+Q$3)</f>
        <v>0</v>
      </c>
      <c r="R245" s="33">
        <f>-VLOOKUP($A245,'pl-data'!$A:$BR,23+R$3)</f>
        <v>0</v>
      </c>
      <c r="S245" s="34" t="str">
        <f t="shared" si="422"/>
        <v>n/a</v>
      </c>
      <c r="T245" s="34" t="str">
        <f t="shared" si="423"/>
        <v>n/a</v>
      </c>
      <c r="U245" s="8"/>
      <c r="V245" s="33">
        <f>-VLOOKUP($A245,'pl-data'!$A:$BR,8+V$3)</f>
        <v>0</v>
      </c>
      <c r="W245" s="33">
        <f>-VLOOKUP($A245,'pl-data'!$A:$BR,38+W$3)</f>
        <v>0</v>
      </c>
      <c r="X245" s="33">
        <f>-VLOOKUP($A245,'pl-data'!$A:$BR,23+X$3)</f>
        <v>0</v>
      </c>
      <c r="Y245" s="34" t="str">
        <f t="shared" si="425"/>
        <v>n/a</v>
      </c>
      <c r="Z245" s="34" t="str">
        <f t="shared" si="426"/>
        <v>n/a</v>
      </c>
      <c r="AA245" s="8"/>
      <c r="AB245" s="33">
        <f>-VLOOKUP($A245,'pl-data'!$A:$BR,8+AB$3)</f>
        <v>0</v>
      </c>
      <c r="AC245" s="33">
        <f>-VLOOKUP($A245,'pl-data'!$A:$BR,38+AC$3)</f>
        <v>0</v>
      </c>
      <c r="AD245" s="33">
        <f>-VLOOKUP($A245,'pl-data'!$A:$BR,23+AD$3)</f>
        <v>0</v>
      </c>
      <c r="AE245" s="34" t="str">
        <f t="shared" si="428"/>
        <v>n/a</v>
      </c>
      <c r="AF245" s="34" t="str">
        <f t="shared" si="429"/>
        <v>n/a</v>
      </c>
      <c r="AG245" s="8"/>
      <c r="AH245" s="33">
        <f>-VLOOKUP($A245,'pl-data'!$A:$BR,8+AH$3)</f>
        <v>0</v>
      </c>
      <c r="AI245" s="33">
        <f>-VLOOKUP($A245,'pl-data'!$A:$BR,38+AI$3)</f>
        <v>0</v>
      </c>
      <c r="AJ245" s="33">
        <f>-VLOOKUP($A245,'pl-data'!$A:$BR,23+AJ$3)</f>
        <v>0</v>
      </c>
      <c r="AK245" s="34" t="str">
        <f t="shared" si="431"/>
        <v>n/a</v>
      </c>
      <c r="AL245" s="34" t="str">
        <f t="shared" si="432"/>
        <v>n/a</v>
      </c>
      <c r="AM245" s="8"/>
      <c r="AN245" s="33">
        <f>-VLOOKUP($A245,'pl-data'!$A:$BR,8+AN$3)</f>
        <v>0</v>
      </c>
      <c r="AO245" s="33">
        <f>-VLOOKUP($A245,'pl-data'!$A:$BR,38+AO$3)</f>
        <v>0</v>
      </c>
      <c r="AP245" s="33">
        <f>-VLOOKUP($A245,'pl-data'!$A:$BR,23+AP$3)</f>
        <v>0</v>
      </c>
      <c r="AQ245" s="34" t="str">
        <f t="shared" si="434"/>
        <v>n/a</v>
      </c>
      <c r="AR245" s="34" t="str">
        <f t="shared" si="435"/>
        <v>n/a</v>
      </c>
      <c r="AS245" s="8"/>
      <c r="AT245" s="33">
        <f>-VLOOKUP($A245,'pl-data'!$A:$BR,8+AT$3)</f>
        <v>0</v>
      </c>
      <c r="AU245" s="33">
        <f>-VLOOKUP($A245,'pl-data'!$A:$BR,38+AU$3)</f>
        <v>0</v>
      </c>
      <c r="AV245" s="33">
        <f>-VLOOKUP($A245,'pl-data'!$A:$BR,23+AV$3)</f>
        <v>0</v>
      </c>
      <c r="AW245" s="34" t="str">
        <f t="shared" si="437"/>
        <v>n/a</v>
      </c>
      <c r="AX245" s="34" t="str">
        <f t="shared" si="438"/>
        <v>n/a</v>
      </c>
      <c r="AY245" s="8"/>
      <c r="AZ245" s="33">
        <f>-VLOOKUP($A245,'pl-data'!$A:$BR,8+AZ$3)</f>
        <v>0</v>
      </c>
      <c r="BA245" s="33">
        <f>-VLOOKUP($A245,'pl-data'!$A:$BR,38+BA$3)</f>
        <v>0</v>
      </c>
      <c r="BB245" s="33">
        <f>-VLOOKUP($A245,'pl-data'!$A:$BR,23+BB$3)</f>
        <v>0</v>
      </c>
      <c r="BC245" s="34" t="str">
        <f t="shared" si="440"/>
        <v>n/a</v>
      </c>
      <c r="BD245" s="34" t="str">
        <f t="shared" si="441"/>
        <v>n/a</v>
      </c>
      <c r="BE245" s="8"/>
      <c r="BF245" s="33">
        <f>-VLOOKUP($A245,'pl-data'!$A:$BR,8+BF$3)</f>
        <v>0</v>
      </c>
      <c r="BG245" s="33">
        <f>-VLOOKUP($A245,'pl-data'!$A:$BR,38+BG$3)</f>
        <v>0</v>
      </c>
      <c r="BH245" s="33">
        <f>-VLOOKUP($A245,'pl-data'!$A:$BR,23+BH$3)</f>
        <v>0</v>
      </c>
      <c r="BI245" s="34" t="str">
        <f t="shared" si="443"/>
        <v>n/a</v>
      </c>
      <c r="BJ245" s="34" t="str">
        <f t="shared" si="444"/>
        <v>n/a</v>
      </c>
      <c r="BK245" s="8"/>
      <c r="BL245" s="33">
        <f>-VLOOKUP($A245,'pl-data'!$A:$BR,8+BL$3)</f>
        <v>0</v>
      </c>
      <c r="BM245" s="33">
        <f>-VLOOKUP($A245,'pl-data'!$A:$BR,38+BM$3)</f>
        <v>0</v>
      </c>
      <c r="BN245" s="33">
        <f>-VLOOKUP($A245,'pl-data'!$A:$BR,23+BN$3)</f>
        <v>0</v>
      </c>
      <c r="BO245" s="34" t="str">
        <f t="shared" si="446"/>
        <v>n/a</v>
      </c>
      <c r="BP245" s="34" t="str">
        <f t="shared" si="447"/>
        <v>n/a</v>
      </c>
      <c r="BQ245" s="8"/>
      <c r="BR245" s="33">
        <f>-VLOOKUP($A245,'pl-data'!$A:$BR,8+BR$3)</f>
        <v>0</v>
      </c>
      <c r="BS245" s="33">
        <f>-VLOOKUP($A245,'pl-data'!$A:$BR,38+BS$3)</f>
        <v>0</v>
      </c>
      <c r="BT245" s="33">
        <f>-VLOOKUP($A245,'pl-data'!$A:$BR,23+BT$3)</f>
        <v>0</v>
      </c>
      <c r="BU245" s="34" t="str">
        <f t="shared" si="449"/>
        <v>n/a</v>
      </c>
      <c r="BV245" s="34" t="str">
        <f t="shared" si="450"/>
        <v>n/a</v>
      </c>
      <c r="BW245" s="8"/>
      <c r="BX245" s="33">
        <f t="shared" si="454"/>
        <v>0</v>
      </c>
      <c r="BY245" s="33">
        <f t="shared" si="455"/>
        <v>0</v>
      </c>
      <c r="BZ245" s="33">
        <f t="shared" si="456"/>
        <v>0</v>
      </c>
      <c r="CA245" s="34" t="str">
        <f t="shared" si="452"/>
        <v>n/a</v>
      </c>
      <c r="CB245" s="34" t="str">
        <f t="shared" si="453"/>
        <v>n/a</v>
      </c>
      <c r="CC245" s="8"/>
    </row>
    <row r="246" spans="1:81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33">
        <f>-VLOOKUP($A246,'pl-data'!$A:$BR,8+D$3)</f>
        <v>0</v>
      </c>
      <c r="E246" s="33">
        <f>-VLOOKUP($A246,'pl-data'!$A:$BR,38+E$3)</f>
        <v>0</v>
      </c>
      <c r="F246" s="33">
        <f>-VLOOKUP($A246,'pl-data'!$A:$BR,23+F$3)</f>
        <v>0</v>
      </c>
      <c r="G246" s="34" t="str">
        <f t="shared" si="416"/>
        <v>n/a</v>
      </c>
      <c r="H246" s="34" t="str">
        <f t="shared" si="417"/>
        <v>n/a</v>
      </c>
      <c r="I246" s="8"/>
      <c r="J246" s="33">
        <f>-VLOOKUP($A246,'pl-data'!$A:$BR,8+J$3)</f>
        <v>0</v>
      </c>
      <c r="K246" s="33">
        <f>-VLOOKUP($A246,'pl-data'!$A:$BR,38+K$3)</f>
        <v>0</v>
      </c>
      <c r="L246" s="33">
        <f>-VLOOKUP($A246,'pl-data'!$A:$BR,23+L$3)</f>
        <v>0</v>
      </c>
      <c r="M246" s="34" t="str">
        <f t="shared" si="419"/>
        <v>n/a</v>
      </c>
      <c r="N246" s="34" t="str">
        <f t="shared" si="420"/>
        <v>n/a</v>
      </c>
      <c r="O246" s="8"/>
      <c r="P246" s="33">
        <f>-VLOOKUP($A246,'pl-data'!$A:$BR,8+P$3)</f>
        <v>0</v>
      </c>
      <c r="Q246" s="33">
        <f>-VLOOKUP($A246,'pl-data'!$A:$BR,38+Q$3)</f>
        <v>0</v>
      </c>
      <c r="R246" s="33">
        <f>-VLOOKUP($A246,'pl-data'!$A:$BR,23+R$3)</f>
        <v>0</v>
      </c>
      <c r="S246" s="34" t="str">
        <f t="shared" si="422"/>
        <v>n/a</v>
      </c>
      <c r="T246" s="34" t="str">
        <f t="shared" si="423"/>
        <v>n/a</v>
      </c>
      <c r="U246" s="8"/>
      <c r="V246" s="33">
        <f>-VLOOKUP($A246,'pl-data'!$A:$BR,8+V$3)</f>
        <v>0</v>
      </c>
      <c r="W246" s="33">
        <f>-VLOOKUP($A246,'pl-data'!$A:$BR,38+W$3)</f>
        <v>0</v>
      </c>
      <c r="X246" s="33">
        <f>-VLOOKUP($A246,'pl-data'!$A:$BR,23+X$3)</f>
        <v>0</v>
      </c>
      <c r="Y246" s="34" t="str">
        <f t="shared" si="425"/>
        <v>n/a</v>
      </c>
      <c r="Z246" s="34" t="str">
        <f t="shared" si="426"/>
        <v>n/a</v>
      </c>
      <c r="AA246" s="8"/>
      <c r="AB246" s="33">
        <f>-VLOOKUP($A246,'pl-data'!$A:$BR,8+AB$3)</f>
        <v>0</v>
      </c>
      <c r="AC246" s="33">
        <f>-VLOOKUP($A246,'pl-data'!$A:$BR,38+AC$3)</f>
        <v>0</v>
      </c>
      <c r="AD246" s="33">
        <f>-VLOOKUP($A246,'pl-data'!$A:$BR,23+AD$3)</f>
        <v>0</v>
      </c>
      <c r="AE246" s="34" t="str">
        <f t="shared" si="428"/>
        <v>n/a</v>
      </c>
      <c r="AF246" s="34" t="str">
        <f t="shared" si="429"/>
        <v>n/a</v>
      </c>
      <c r="AG246" s="8"/>
      <c r="AH246" s="33">
        <f>-VLOOKUP($A246,'pl-data'!$A:$BR,8+AH$3)</f>
        <v>0</v>
      </c>
      <c r="AI246" s="33">
        <f>-VLOOKUP($A246,'pl-data'!$A:$BR,38+AI$3)</f>
        <v>0</v>
      </c>
      <c r="AJ246" s="33">
        <f>-VLOOKUP($A246,'pl-data'!$A:$BR,23+AJ$3)</f>
        <v>0</v>
      </c>
      <c r="AK246" s="34" t="str">
        <f t="shared" si="431"/>
        <v>n/a</v>
      </c>
      <c r="AL246" s="34" t="str">
        <f t="shared" si="432"/>
        <v>n/a</v>
      </c>
      <c r="AM246" s="8"/>
      <c r="AN246" s="33">
        <f>-VLOOKUP($A246,'pl-data'!$A:$BR,8+AN$3)</f>
        <v>0</v>
      </c>
      <c r="AO246" s="33">
        <f>-VLOOKUP($A246,'pl-data'!$A:$BR,38+AO$3)</f>
        <v>0</v>
      </c>
      <c r="AP246" s="33">
        <f>-VLOOKUP($A246,'pl-data'!$A:$BR,23+AP$3)</f>
        <v>0</v>
      </c>
      <c r="AQ246" s="34" t="str">
        <f t="shared" si="434"/>
        <v>n/a</v>
      </c>
      <c r="AR246" s="34" t="str">
        <f t="shared" si="435"/>
        <v>n/a</v>
      </c>
      <c r="AS246" s="8"/>
      <c r="AT246" s="33">
        <f>-VLOOKUP($A246,'pl-data'!$A:$BR,8+AT$3)</f>
        <v>0</v>
      </c>
      <c r="AU246" s="33">
        <f>-VLOOKUP($A246,'pl-data'!$A:$BR,38+AU$3)</f>
        <v>0</v>
      </c>
      <c r="AV246" s="33">
        <f>-VLOOKUP($A246,'pl-data'!$A:$BR,23+AV$3)</f>
        <v>0</v>
      </c>
      <c r="AW246" s="34" t="str">
        <f t="shared" si="437"/>
        <v>n/a</v>
      </c>
      <c r="AX246" s="34" t="str">
        <f t="shared" si="438"/>
        <v>n/a</v>
      </c>
      <c r="AY246" s="8"/>
      <c r="AZ246" s="33">
        <f>-VLOOKUP($A246,'pl-data'!$A:$BR,8+AZ$3)</f>
        <v>0</v>
      </c>
      <c r="BA246" s="33">
        <f>-VLOOKUP($A246,'pl-data'!$A:$BR,38+BA$3)</f>
        <v>0</v>
      </c>
      <c r="BB246" s="33">
        <f>-VLOOKUP($A246,'pl-data'!$A:$BR,23+BB$3)</f>
        <v>0</v>
      </c>
      <c r="BC246" s="34" t="str">
        <f t="shared" si="440"/>
        <v>n/a</v>
      </c>
      <c r="BD246" s="34" t="str">
        <f t="shared" si="441"/>
        <v>n/a</v>
      </c>
      <c r="BE246" s="8"/>
      <c r="BF246" s="33">
        <f>-VLOOKUP($A246,'pl-data'!$A:$BR,8+BF$3)</f>
        <v>0</v>
      </c>
      <c r="BG246" s="33">
        <f>-VLOOKUP($A246,'pl-data'!$A:$BR,38+BG$3)</f>
        <v>0</v>
      </c>
      <c r="BH246" s="33">
        <f>-VLOOKUP($A246,'pl-data'!$A:$BR,23+BH$3)</f>
        <v>0</v>
      </c>
      <c r="BI246" s="34" t="str">
        <f t="shared" si="443"/>
        <v>n/a</v>
      </c>
      <c r="BJ246" s="34" t="str">
        <f t="shared" si="444"/>
        <v>n/a</v>
      </c>
      <c r="BK246" s="8"/>
      <c r="BL246" s="33">
        <f>-VLOOKUP($A246,'pl-data'!$A:$BR,8+BL$3)</f>
        <v>0</v>
      </c>
      <c r="BM246" s="33">
        <f>-VLOOKUP($A246,'pl-data'!$A:$BR,38+BM$3)</f>
        <v>0</v>
      </c>
      <c r="BN246" s="33">
        <f>-VLOOKUP($A246,'pl-data'!$A:$BR,23+BN$3)</f>
        <v>0</v>
      </c>
      <c r="BO246" s="34" t="str">
        <f t="shared" si="446"/>
        <v>n/a</v>
      </c>
      <c r="BP246" s="34" t="str">
        <f t="shared" si="447"/>
        <v>n/a</v>
      </c>
      <c r="BQ246" s="8"/>
      <c r="BR246" s="33">
        <f>-VLOOKUP($A246,'pl-data'!$A:$BR,8+BR$3)</f>
        <v>0</v>
      </c>
      <c r="BS246" s="33">
        <f>-VLOOKUP($A246,'pl-data'!$A:$BR,38+BS$3)</f>
        <v>0</v>
      </c>
      <c r="BT246" s="33">
        <f>-VLOOKUP($A246,'pl-data'!$A:$BR,23+BT$3)</f>
        <v>0</v>
      </c>
      <c r="BU246" s="34" t="str">
        <f t="shared" si="449"/>
        <v>n/a</v>
      </c>
      <c r="BV246" s="34" t="str">
        <f t="shared" si="450"/>
        <v>n/a</v>
      </c>
      <c r="BW246" s="8"/>
      <c r="BX246" s="33">
        <f t="shared" si="454"/>
        <v>0</v>
      </c>
      <c r="BY246" s="33">
        <f t="shared" si="455"/>
        <v>0</v>
      </c>
      <c r="BZ246" s="33">
        <f t="shared" si="456"/>
        <v>0</v>
      </c>
      <c r="CA246" s="34" t="str">
        <f t="shared" si="452"/>
        <v>n/a</v>
      </c>
      <c r="CB246" s="34" t="str">
        <f t="shared" si="453"/>
        <v>n/a</v>
      </c>
      <c r="CC246" s="8"/>
    </row>
    <row r="247" spans="1:81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33">
        <f>-VLOOKUP($A247,'pl-data'!$A:$BR,8+D$3)</f>
        <v>0</v>
      </c>
      <c r="E247" s="33">
        <f>-VLOOKUP($A247,'pl-data'!$A:$BR,38+E$3)</f>
        <v>0</v>
      </c>
      <c r="F247" s="33">
        <f>-VLOOKUP($A247,'pl-data'!$A:$BR,23+F$3)</f>
        <v>0</v>
      </c>
      <c r="G247" s="34" t="str">
        <f t="shared" si="416"/>
        <v>n/a</v>
      </c>
      <c r="H247" s="34" t="str">
        <f t="shared" si="417"/>
        <v>n/a</v>
      </c>
      <c r="I247" s="8"/>
      <c r="J247" s="33">
        <f>-VLOOKUP($A247,'pl-data'!$A:$BR,8+J$3)</f>
        <v>0</v>
      </c>
      <c r="K247" s="33">
        <f>-VLOOKUP($A247,'pl-data'!$A:$BR,38+K$3)</f>
        <v>0</v>
      </c>
      <c r="L247" s="33">
        <f>-VLOOKUP($A247,'pl-data'!$A:$BR,23+L$3)</f>
        <v>0</v>
      </c>
      <c r="M247" s="34" t="str">
        <f t="shared" si="419"/>
        <v>n/a</v>
      </c>
      <c r="N247" s="34" t="str">
        <f t="shared" si="420"/>
        <v>n/a</v>
      </c>
      <c r="O247" s="8"/>
      <c r="P247" s="33">
        <f>-VLOOKUP($A247,'pl-data'!$A:$BR,8+P$3)</f>
        <v>0</v>
      </c>
      <c r="Q247" s="33">
        <f>-VLOOKUP($A247,'pl-data'!$A:$BR,38+Q$3)</f>
        <v>0</v>
      </c>
      <c r="R247" s="33">
        <f>-VLOOKUP($A247,'pl-data'!$A:$BR,23+R$3)</f>
        <v>0</v>
      </c>
      <c r="S247" s="34" t="str">
        <f t="shared" si="422"/>
        <v>n/a</v>
      </c>
      <c r="T247" s="34" t="str">
        <f t="shared" si="423"/>
        <v>n/a</v>
      </c>
      <c r="U247" s="8"/>
      <c r="V247" s="33">
        <f>-VLOOKUP($A247,'pl-data'!$A:$BR,8+V$3)</f>
        <v>0</v>
      </c>
      <c r="W247" s="33">
        <f>-VLOOKUP($A247,'pl-data'!$A:$BR,38+W$3)</f>
        <v>0</v>
      </c>
      <c r="X247" s="33">
        <f>-VLOOKUP($A247,'pl-data'!$A:$BR,23+X$3)</f>
        <v>0</v>
      </c>
      <c r="Y247" s="34" t="str">
        <f t="shared" si="425"/>
        <v>n/a</v>
      </c>
      <c r="Z247" s="34" t="str">
        <f t="shared" si="426"/>
        <v>n/a</v>
      </c>
      <c r="AA247" s="8"/>
      <c r="AB247" s="33">
        <f>-VLOOKUP($A247,'pl-data'!$A:$BR,8+AB$3)</f>
        <v>0</v>
      </c>
      <c r="AC247" s="33">
        <f>-VLOOKUP($A247,'pl-data'!$A:$BR,38+AC$3)</f>
        <v>0</v>
      </c>
      <c r="AD247" s="33">
        <f>-VLOOKUP($A247,'pl-data'!$A:$BR,23+AD$3)</f>
        <v>0</v>
      </c>
      <c r="AE247" s="34" t="str">
        <f t="shared" si="428"/>
        <v>n/a</v>
      </c>
      <c r="AF247" s="34" t="str">
        <f t="shared" si="429"/>
        <v>n/a</v>
      </c>
      <c r="AG247" s="8"/>
      <c r="AH247" s="33">
        <f>-VLOOKUP($A247,'pl-data'!$A:$BR,8+AH$3)</f>
        <v>0</v>
      </c>
      <c r="AI247" s="33">
        <f>-VLOOKUP($A247,'pl-data'!$A:$BR,38+AI$3)</f>
        <v>0</v>
      </c>
      <c r="AJ247" s="33">
        <f>-VLOOKUP($A247,'pl-data'!$A:$BR,23+AJ$3)</f>
        <v>0</v>
      </c>
      <c r="AK247" s="34" t="str">
        <f t="shared" si="431"/>
        <v>n/a</v>
      </c>
      <c r="AL247" s="34" t="str">
        <f t="shared" si="432"/>
        <v>n/a</v>
      </c>
      <c r="AM247" s="8"/>
      <c r="AN247" s="33">
        <f>-VLOOKUP($A247,'pl-data'!$A:$BR,8+AN$3)</f>
        <v>0</v>
      </c>
      <c r="AO247" s="33">
        <f>-VLOOKUP($A247,'pl-data'!$A:$BR,38+AO$3)</f>
        <v>0</v>
      </c>
      <c r="AP247" s="33">
        <f>-VLOOKUP($A247,'pl-data'!$A:$BR,23+AP$3)</f>
        <v>0</v>
      </c>
      <c r="AQ247" s="34" t="str">
        <f t="shared" si="434"/>
        <v>n/a</v>
      </c>
      <c r="AR247" s="34" t="str">
        <f t="shared" si="435"/>
        <v>n/a</v>
      </c>
      <c r="AS247" s="8"/>
      <c r="AT247" s="33">
        <f>-VLOOKUP($A247,'pl-data'!$A:$BR,8+AT$3)</f>
        <v>0</v>
      </c>
      <c r="AU247" s="33">
        <f>-VLOOKUP($A247,'pl-data'!$A:$BR,38+AU$3)</f>
        <v>0</v>
      </c>
      <c r="AV247" s="33">
        <f>-VLOOKUP($A247,'pl-data'!$A:$BR,23+AV$3)</f>
        <v>0</v>
      </c>
      <c r="AW247" s="34" t="str">
        <f t="shared" si="437"/>
        <v>n/a</v>
      </c>
      <c r="AX247" s="34" t="str">
        <f t="shared" si="438"/>
        <v>n/a</v>
      </c>
      <c r="AY247" s="8"/>
      <c r="AZ247" s="33">
        <f>-VLOOKUP($A247,'pl-data'!$A:$BR,8+AZ$3)</f>
        <v>0</v>
      </c>
      <c r="BA247" s="33">
        <f>-VLOOKUP($A247,'pl-data'!$A:$BR,38+BA$3)</f>
        <v>0</v>
      </c>
      <c r="BB247" s="33">
        <f>-VLOOKUP($A247,'pl-data'!$A:$BR,23+BB$3)</f>
        <v>0</v>
      </c>
      <c r="BC247" s="34" t="str">
        <f t="shared" si="440"/>
        <v>n/a</v>
      </c>
      <c r="BD247" s="34" t="str">
        <f t="shared" si="441"/>
        <v>n/a</v>
      </c>
      <c r="BE247" s="8"/>
      <c r="BF247" s="33">
        <f>-VLOOKUP($A247,'pl-data'!$A:$BR,8+BF$3)</f>
        <v>0</v>
      </c>
      <c r="BG247" s="33">
        <f>-VLOOKUP($A247,'pl-data'!$A:$BR,38+BG$3)</f>
        <v>0</v>
      </c>
      <c r="BH247" s="33">
        <f>-VLOOKUP($A247,'pl-data'!$A:$BR,23+BH$3)</f>
        <v>0</v>
      </c>
      <c r="BI247" s="34" t="str">
        <f t="shared" si="443"/>
        <v>n/a</v>
      </c>
      <c r="BJ247" s="34" t="str">
        <f t="shared" si="444"/>
        <v>n/a</v>
      </c>
      <c r="BK247" s="8"/>
      <c r="BL247" s="33">
        <f>-VLOOKUP($A247,'pl-data'!$A:$BR,8+BL$3)</f>
        <v>0</v>
      </c>
      <c r="BM247" s="33">
        <f>-VLOOKUP($A247,'pl-data'!$A:$BR,38+BM$3)</f>
        <v>0</v>
      </c>
      <c r="BN247" s="33">
        <f>-VLOOKUP($A247,'pl-data'!$A:$BR,23+BN$3)</f>
        <v>0</v>
      </c>
      <c r="BO247" s="34" t="str">
        <f t="shared" si="446"/>
        <v>n/a</v>
      </c>
      <c r="BP247" s="34" t="str">
        <f t="shared" si="447"/>
        <v>n/a</v>
      </c>
      <c r="BQ247" s="8"/>
      <c r="BR247" s="33">
        <f>-VLOOKUP($A247,'pl-data'!$A:$BR,8+BR$3)</f>
        <v>0</v>
      </c>
      <c r="BS247" s="33">
        <f>-VLOOKUP($A247,'pl-data'!$A:$BR,38+BS$3)</f>
        <v>0</v>
      </c>
      <c r="BT247" s="33">
        <f>-VLOOKUP($A247,'pl-data'!$A:$BR,23+BT$3)</f>
        <v>0</v>
      </c>
      <c r="BU247" s="34" t="str">
        <f t="shared" si="449"/>
        <v>n/a</v>
      </c>
      <c r="BV247" s="34" t="str">
        <f t="shared" si="450"/>
        <v>n/a</v>
      </c>
      <c r="BW247" s="8"/>
      <c r="BX247" s="33">
        <f t="shared" si="454"/>
        <v>0</v>
      </c>
      <c r="BY247" s="33">
        <f t="shared" si="455"/>
        <v>0</v>
      </c>
      <c r="BZ247" s="33">
        <f t="shared" si="456"/>
        <v>0</v>
      </c>
      <c r="CA247" s="34" t="str">
        <f t="shared" si="452"/>
        <v>n/a</v>
      </c>
      <c r="CB247" s="34" t="str">
        <f t="shared" si="453"/>
        <v>n/a</v>
      </c>
      <c r="CC247" s="8"/>
    </row>
    <row r="248" spans="1:81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33">
        <f>-VLOOKUP($A248,'pl-data'!$A:$BR,8+D$3)</f>
        <v>0</v>
      </c>
      <c r="E248" s="33">
        <f>-VLOOKUP($A248,'pl-data'!$A:$BR,38+E$3)</f>
        <v>0</v>
      </c>
      <c r="F248" s="33">
        <f>-VLOOKUP($A248,'pl-data'!$A:$BR,23+F$3)</f>
        <v>0</v>
      </c>
      <c r="G248" s="34" t="str">
        <f t="shared" si="416"/>
        <v>n/a</v>
      </c>
      <c r="H248" s="34" t="str">
        <f t="shared" si="417"/>
        <v>n/a</v>
      </c>
      <c r="I248" s="8"/>
      <c r="J248" s="33">
        <f>-VLOOKUP($A248,'pl-data'!$A:$BR,8+J$3)</f>
        <v>0</v>
      </c>
      <c r="K248" s="33">
        <f>-VLOOKUP($A248,'pl-data'!$A:$BR,38+K$3)</f>
        <v>0</v>
      </c>
      <c r="L248" s="33">
        <f>-VLOOKUP($A248,'pl-data'!$A:$BR,23+L$3)</f>
        <v>0</v>
      </c>
      <c r="M248" s="34" t="str">
        <f t="shared" si="419"/>
        <v>n/a</v>
      </c>
      <c r="N248" s="34" t="str">
        <f t="shared" si="420"/>
        <v>n/a</v>
      </c>
      <c r="O248" s="8"/>
      <c r="P248" s="33">
        <f>-VLOOKUP($A248,'pl-data'!$A:$BR,8+P$3)</f>
        <v>0</v>
      </c>
      <c r="Q248" s="33">
        <f>-VLOOKUP($A248,'pl-data'!$A:$BR,38+Q$3)</f>
        <v>0</v>
      </c>
      <c r="R248" s="33">
        <f>-VLOOKUP($A248,'pl-data'!$A:$BR,23+R$3)</f>
        <v>0</v>
      </c>
      <c r="S248" s="34" t="str">
        <f t="shared" si="422"/>
        <v>n/a</v>
      </c>
      <c r="T248" s="34" t="str">
        <f t="shared" si="423"/>
        <v>n/a</v>
      </c>
      <c r="U248" s="8"/>
      <c r="V248" s="33">
        <f>-VLOOKUP($A248,'pl-data'!$A:$BR,8+V$3)</f>
        <v>0</v>
      </c>
      <c r="W248" s="33">
        <f>-VLOOKUP($A248,'pl-data'!$A:$BR,38+W$3)</f>
        <v>0</v>
      </c>
      <c r="X248" s="33">
        <f>-VLOOKUP($A248,'pl-data'!$A:$BR,23+X$3)</f>
        <v>0</v>
      </c>
      <c r="Y248" s="34" t="str">
        <f t="shared" si="425"/>
        <v>n/a</v>
      </c>
      <c r="Z248" s="34" t="str">
        <f t="shared" si="426"/>
        <v>n/a</v>
      </c>
      <c r="AA248" s="8"/>
      <c r="AB248" s="33">
        <f>-VLOOKUP($A248,'pl-data'!$A:$BR,8+AB$3)</f>
        <v>0</v>
      </c>
      <c r="AC248" s="33">
        <f>-VLOOKUP($A248,'pl-data'!$A:$BR,38+AC$3)</f>
        <v>0</v>
      </c>
      <c r="AD248" s="33">
        <f>-VLOOKUP($A248,'pl-data'!$A:$BR,23+AD$3)</f>
        <v>0</v>
      </c>
      <c r="AE248" s="34" t="str">
        <f t="shared" si="428"/>
        <v>n/a</v>
      </c>
      <c r="AF248" s="34" t="str">
        <f t="shared" si="429"/>
        <v>n/a</v>
      </c>
      <c r="AG248" s="8"/>
      <c r="AH248" s="33">
        <f>-VLOOKUP($A248,'pl-data'!$A:$BR,8+AH$3)</f>
        <v>0</v>
      </c>
      <c r="AI248" s="33">
        <f>-VLOOKUP($A248,'pl-data'!$A:$BR,38+AI$3)</f>
        <v>0</v>
      </c>
      <c r="AJ248" s="33">
        <f>-VLOOKUP($A248,'pl-data'!$A:$BR,23+AJ$3)</f>
        <v>0</v>
      </c>
      <c r="AK248" s="34" t="str">
        <f t="shared" si="431"/>
        <v>n/a</v>
      </c>
      <c r="AL248" s="34" t="str">
        <f t="shared" si="432"/>
        <v>n/a</v>
      </c>
      <c r="AM248" s="8"/>
      <c r="AN248" s="33">
        <f>-VLOOKUP($A248,'pl-data'!$A:$BR,8+AN$3)</f>
        <v>0</v>
      </c>
      <c r="AO248" s="33">
        <f>-VLOOKUP($A248,'pl-data'!$A:$BR,38+AO$3)</f>
        <v>0</v>
      </c>
      <c r="AP248" s="33">
        <f>-VLOOKUP($A248,'pl-data'!$A:$BR,23+AP$3)</f>
        <v>0</v>
      </c>
      <c r="AQ248" s="34" t="str">
        <f t="shared" si="434"/>
        <v>n/a</v>
      </c>
      <c r="AR248" s="34" t="str">
        <f t="shared" si="435"/>
        <v>n/a</v>
      </c>
      <c r="AS248" s="8"/>
      <c r="AT248" s="33">
        <f>-VLOOKUP($A248,'pl-data'!$A:$BR,8+AT$3)</f>
        <v>0</v>
      </c>
      <c r="AU248" s="33">
        <f>-VLOOKUP($A248,'pl-data'!$A:$BR,38+AU$3)</f>
        <v>0</v>
      </c>
      <c r="AV248" s="33">
        <f>-VLOOKUP($A248,'pl-data'!$A:$BR,23+AV$3)</f>
        <v>0</v>
      </c>
      <c r="AW248" s="34" t="str">
        <f t="shared" si="437"/>
        <v>n/a</v>
      </c>
      <c r="AX248" s="34" t="str">
        <f t="shared" si="438"/>
        <v>n/a</v>
      </c>
      <c r="AY248" s="8"/>
      <c r="AZ248" s="33">
        <f>-VLOOKUP($A248,'pl-data'!$A:$BR,8+AZ$3)</f>
        <v>0</v>
      </c>
      <c r="BA248" s="33">
        <f>-VLOOKUP($A248,'pl-data'!$A:$BR,38+BA$3)</f>
        <v>0</v>
      </c>
      <c r="BB248" s="33">
        <f>-VLOOKUP($A248,'pl-data'!$A:$BR,23+BB$3)</f>
        <v>0</v>
      </c>
      <c r="BC248" s="34" t="str">
        <f t="shared" si="440"/>
        <v>n/a</v>
      </c>
      <c r="BD248" s="34" t="str">
        <f t="shared" si="441"/>
        <v>n/a</v>
      </c>
      <c r="BE248" s="8"/>
      <c r="BF248" s="33">
        <f>-VLOOKUP($A248,'pl-data'!$A:$BR,8+BF$3)</f>
        <v>0</v>
      </c>
      <c r="BG248" s="33">
        <f>-VLOOKUP($A248,'pl-data'!$A:$BR,38+BG$3)</f>
        <v>0</v>
      </c>
      <c r="BH248" s="33">
        <f>-VLOOKUP($A248,'pl-data'!$A:$BR,23+BH$3)</f>
        <v>0</v>
      </c>
      <c r="BI248" s="34" t="str">
        <f t="shared" si="443"/>
        <v>n/a</v>
      </c>
      <c r="BJ248" s="34" t="str">
        <f t="shared" si="444"/>
        <v>n/a</v>
      </c>
      <c r="BK248" s="8"/>
      <c r="BL248" s="33">
        <f>-VLOOKUP($A248,'pl-data'!$A:$BR,8+BL$3)</f>
        <v>0</v>
      </c>
      <c r="BM248" s="33">
        <f>-VLOOKUP($A248,'pl-data'!$A:$BR,38+BM$3)</f>
        <v>0</v>
      </c>
      <c r="BN248" s="33">
        <f>-VLOOKUP($A248,'pl-data'!$A:$BR,23+BN$3)</f>
        <v>0</v>
      </c>
      <c r="BO248" s="34" t="str">
        <f t="shared" si="446"/>
        <v>n/a</v>
      </c>
      <c r="BP248" s="34" t="str">
        <f t="shared" si="447"/>
        <v>n/a</v>
      </c>
      <c r="BQ248" s="8"/>
      <c r="BR248" s="33">
        <f>-VLOOKUP($A248,'pl-data'!$A:$BR,8+BR$3)</f>
        <v>0</v>
      </c>
      <c r="BS248" s="33">
        <f>-VLOOKUP($A248,'pl-data'!$A:$BR,38+BS$3)</f>
        <v>0</v>
      </c>
      <c r="BT248" s="33">
        <f>-VLOOKUP($A248,'pl-data'!$A:$BR,23+BT$3)</f>
        <v>0</v>
      </c>
      <c r="BU248" s="34" t="str">
        <f t="shared" si="449"/>
        <v>n/a</v>
      </c>
      <c r="BV248" s="34" t="str">
        <f t="shared" si="450"/>
        <v>n/a</v>
      </c>
      <c r="BW248" s="8"/>
      <c r="BX248" s="33">
        <f t="shared" si="454"/>
        <v>0</v>
      </c>
      <c r="BY248" s="33">
        <f t="shared" si="455"/>
        <v>0</v>
      </c>
      <c r="BZ248" s="33">
        <f t="shared" si="456"/>
        <v>0</v>
      </c>
      <c r="CA248" s="34" t="str">
        <f t="shared" si="452"/>
        <v>n/a</v>
      </c>
      <c r="CB248" s="34" t="str">
        <f t="shared" si="453"/>
        <v>n/a</v>
      </c>
      <c r="CC248" s="8"/>
    </row>
    <row r="249" spans="1:81" hidden="1" outlineLevel="2" x14ac:dyDescent="0.2">
      <c r="A249" s="49">
        <v>3420</v>
      </c>
      <c r="B249" s="18" t="str">
        <f>+masterfile!D901</f>
        <v>3420 EU-Erwerb 7% Vorst./USt</v>
      </c>
      <c r="C249" s="8"/>
      <c r="D249" s="33">
        <f>-VLOOKUP($A249,'pl-data'!$A:$BR,8+D$3)</f>
        <v>0</v>
      </c>
      <c r="E249" s="33">
        <f>-VLOOKUP($A249,'pl-data'!$A:$BR,38+E$3)</f>
        <v>0</v>
      </c>
      <c r="F249" s="33">
        <f>-VLOOKUP($A249,'pl-data'!$A:$BR,23+F$3)</f>
        <v>0</v>
      </c>
      <c r="G249" s="34" t="str">
        <f t="shared" si="416"/>
        <v>n/a</v>
      </c>
      <c r="H249" s="34" t="str">
        <f t="shared" si="417"/>
        <v>n/a</v>
      </c>
      <c r="I249" s="8"/>
      <c r="J249" s="33">
        <f>-VLOOKUP($A249,'pl-data'!$A:$BR,8+J$3)</f>
        <v>0</v>
      </c>
      <c r="K249" s="33">
        <f>-VLOOKUP($A249,'pl-data'!$A:$BR,38+K$3)</f>
        <v>0</v>
      </c>
      <c r="L249" s="33">
        <f>-VLOOKUP($A249,'pl-data'!$A:$BR,23+L$3)</f>
        <v>0</v>
      </c>
      <c r="M249" s="34" t="str">
        <f t="shared" si="419"/>
        <v>n/a</v>
      </c>
      <c r="N249" s="34" t="str">
        <f t="shared" si="420"/>
        <v>n/a</v>
      </c>
      <c r="O249" s="8"/>
      <c r="P249" s="33">
        <f>-VLOOKUP($A249,'pl-data'!$A:$BR,8+P$3)</f>
        <v>0</v>
      </c>
      <c r="Q249" s="33">
        <f>-VLOOKUP($A249,'pl-data'!$A:$BR,38+Q$3)</f>
        <v>0</v>
      </c>
      <c r="R249" s="33">
        <f>-VLOOKUP($A249,'pl-data'!$A:$BR,23+R$3)</f>
        <v>0</v>
      </c>
      <c r="S249" s="34" t="str">
        <f t="shared" si="422"/>
        <v>n/a</v>
      </c>
      <c r="T249" s="34" t="str">
        <f t="shared" si="423"/>
        <v>n/a</v>
      </c>
      <c r="U249" s="8"/>
      <c r="V249" s="33">
        <f>-VLOOKUP($A249,'pl-data'!$A:$BR,8+V$3)</f>
        <v>0</v>
      </c>
      <c r="W249" s="33">
        <f>-VLOOKUP($A249,'pl-data'!$A:$BR,38+W$3)</f>
        <v>0</v>
      </c>
      <c r="X249" s="33">
        <f>-VLOOKUP($A249,'pl-data'!$A:$BR,23+X$3)</f>
        <v>0</v>
      </c>
      <c r="Y249" s="34" t="str">
        <f t="shared" si="425"/>
        <v>n/a</v>
      </c>
      <c r="Z249" s="34" t="str">
        <f t="shared" si="426"/>
        <v>n/a</v>
      </c>
      <c r="AA249" s="8"/>
      <c r="AB249" s="33">
        <f>-VLOOKUP($A249,'pl-data'!$A:$BR,8+AB$3)</f>
        <v>0</v>
      </c>
      <c r="AC249" s="33">
        <f>-VLOOKUP($A249,'pl-data'!$A:$BR,38+AC$3)</f>
        <v>0</v>
      </c>
      <c r="AD249" s="33">
        <f>-VLOOKUP($A249,'pl-data'!$A:$BR,23+AD$3)</f>
        <v>0</v>
      </c>
      <c r="AE249" s="34" t="str">
        <f t="shared" si="428"/>
        <v>n/a</v>
      </c>
      <c r="AF249" s="34" t="str">
        <f t="shared" si="429"/>
        <v>n/a</v>
      </c>
      <c r="AG249" s="8"/>
      <c r="AH249" s="33">
        <f>-VLOOKUP($A249,'pl-data'!$A:$BR,8+AH$3)</f>
        <v>0</v>
      </c>
      <c r="AI249" s="33">
        <f>-VLOOKUP($A249,'pl-data'!$A:$BR,38+AI$3)</f>
        <v>0</v>
      </c>
      <c r="AJ249" s="33">
        <f>-VLOOKUP($A249,'pl-data'!$A:$BR,23+AJ$3)</f>
        <v>0</v>
      </c>
      <c r="AK249" s="34" t="str">
        <f t="shared" si="431"/>
        <v>n/a</v>
      </c>
      <c r="AL249" s="34" t="str">
        <f t="shared" si="432"/>
        <v>n/a</v>
      </c>
      <c r="AM249" s="8"/>
      <c r="AN249" s="33">
        <f>-VLOOKUP($A249,'pl-data'!$A:$BR,8+AN$3)</f>
        <v>0</v>
      </c>
      <c r="AO249" s="33">
        <f>-VLOOKUP($A249,'pl-data'!$A:$BR,38+AO$3)</f>
        <v>0</v>
      </c>
      <c r="AP249" s="33">
        <f>-VLOOKUP($A249,'pl-data'!$A:$BR,23+AP$3)</f>
        <v>0</v>
      </c>
      <c r="AQ249" s="34" t="str">
        <f t="shared" si="434"/>
        <v>n/a</v>
      </c>
      <c r="AR249" s="34" t="str">
        <f t="shared" si="435"/>
        <v>n/a</v>
      </c>
      <c r="AS249" s="8"/>
      <c r="AT249" s="33">
        <f>-VLOOKUP($A249,'pl-data'!$A:$BR,8+AT$3)</f>
        <v>0</v>
      </c>
      <c r="AU249" s="33">
        <f>-VLOOKUP($A249,'pl-data'!$A:$BR,38+AU$3)</f>
        <v>0</v>
      </c>
      <c r="AV249" s="33">
        <f>-VLOOKUP($A249,'pl-data'!$A:$BR,23+AV$3)</f>
        <v>0</v>
      </c>
      <c r="AW249" s="34" t="str">
        <f t="shared" si="437"/>
        <v>n/a</v>
      </c>
      <c r="AX249" s="34" t="str">
        <f t="shared" si="438"/>
        <v>n/a</v>
      </c>
      <c r="AY249" s="8"/>
      <c r="AZ249" s="33">
        <f>-VLOOKUP($A249,'pl-data'!$A:$BR,8+AZ$3)</f>
        <v>0</v>
      </c>
      <c r="BA249" s="33">
        <f>-VLOOKUP($A249,'pl-data'!$A:$BR,38+BA$3)</f>
        <v>0</v>
      </c>
      <c r="BB249" s="33">
        <f>-VLOOKUP($A249,'pl-data'!$A:$BR,23+BB$3)</f>
        <v>0</v>
      </c>
      <c r="BC249" s="34" t="str">
        <f t="shared" si="440"/>
        <v>n/a</v>
      </c>
      <c r="BD249" s="34" t="str">
        <f t="shared" si="441"/>
        <v>n/a</v>
      </c>
      <c r="BE249" s="8"/>
      <c r="BF249" s="33">
        <f>-VLOOKUP($A249,'pl-data'!$A:$BR,8+BF$3)</f>
        <v>0</v>
      </c>
      <c r="BG249" s="33">
        <f>-VLOOKUP($A249,'pl-data'!$A:$BR,38+BG$3)</f>
        <v>0</v>
      </c>
      <c r="BH249" s="33">
        <f>-VLOOKUP($A249,'pl-data'!$A:$BR,23+BH$3)</f>
        <v>0</v>
      </c>
      <c r="BI249" s="34" t="str">
        <f t="shared" si="443"/>
        <v>n/a</v>
      </c>
      <c r="BJ249" s="34" t="str">
        <f t="shared" si="444"/>
        <v>n/a</v>
      </c>
      <c r="BK249" s="8"/>
      <c r="BL249" s="33">
        <f>-VLOOKUP($A249,'pl-data'!$A:$BR,8+BL$3)</f>
        <v>0</v>
      </c>
      <c r="BM249" s="33">
        <f>-VLOOKUP($A249,'pl-data'!$A:$BR,38+BM$3)</f>
        <v>0</v>
      </c>
      <c r="BN249" s="33">
        <f>-VLOOKUP($A249,'pl-data'!$A:$BR,23+BN$3)</f>
        <v>0</v>
      </c>
      <c r="BO249" s="34" t="str">
        <f t="shared" si="446"/>
        <v>n/a</v>
      </c>
      <c r="BP249" s="34" t="str">
        <f t="shared" si="447"/>
        <v>n/a</v>
      </c>
      <c r="BQ249" s="8"/>
      <c r="BR249" s="33">
        <f>-VLOOKUP($A249,'pl-data'!$A:$BR,8+BR$3)</f>
        <v>0</v>
      </c>
      <c r="BS249" s="33">
        <f>-VLOOKUP($A249,'pl-data'!$A:$BR,38+BS$3)</f>
        <v>0</v>
      </c>
      <c r="BT249" s="33">
        <f>-VLOOKUP($A249,'pl-data'!$A:$BR,23+BT$3)</f>
        <v>0</v>
      </c>
      <c r="BU249" s="34" t="str">
        <f t="shared" si="449"/>
        <v>n/a</v>
      </c>
      <c r="BV249" s="34" t="str">
        <f t="shared" si="450"/>
        <v>n/a</v>
      </c>
      <c r="BW249" s="8"/>
      <c r="BX249" s="33">
        <f t="shared" si="454"/>
        <v>0</v>
      </c>
      <c r="BY249" s="33">
        <f t="shared" si="455"/>
        <v>0</v>
      </c>
      <c r="BZ249" s="33">
        <f t="shared" si="456"/>
        <v>0</v>
      </c>
      <c r="CA249" s="34" t="str">
        <f t="shared" si="452"/>
        <v>n/a</v>
      </c>
      <c r="CB249" s="34" t="str">
        <f t="shared" si="453"/>
        <v>n/a</v>
      </c>
      <c r="CC249" s="8"/>
    </row>
    <row r="250" spans="1:81" hidden="1" outlineLevel="2" x14ac:dyDescent="0.2">
      <c r="A250" s="49">
        <v>3425</v>
      </c>
      <c r="B250" s="18" t="str">
        <f>+masterfile!D902</f>
        <v>3425 EU-Erwerb 19% Vorst./USt</v>
      </c>
      <c r="C250" s="8"/>
      <c r="D250" s="33">
        <f>-VLOOKUP($A250,'pl-data'!$A:$BR,8+D$3)</f>
        <v>0</v>
      </c>
      <c r="E250" s="33">
        <f>-VLOOKUP($A250,'pl-data'!$A:$BR,38+E$3)</f>
        <v>0</v>
      </c>
      <c r="F250" s="33">
        <f>-VLOOKUP($A250,'pl-data'!$A:$BR,23+F$3)</f>
        <v>0</v>
      </c>
      <c r="G250" s="34" t="str">
        <f t="shared" si="416"/>
        <v>n/a</v>
      </c>
      <c r="H250" s="34" t="str">
        <f t="shared" si="417"/>
        <v>n/a</v>
      </c>
      <c r="I250" s="8"/>
      <c r="J250" s="33">
        <f>-VLOOKUP($A250,'pl-data'!$A:$BR,8+J$3)</f>
        <v>0</v>
      </c>
      <c r="K250" s="33">
        <f>-VLOOKUP($A250,'pl-data'!$A:$BR,38+K$3)</f>
        <v>0</v>
      </c>
      <c r="L250" s="33">
        <f>-VLOOKUP($A250,'pl-data'!$A:$BR,23+L$3)</f>
        <v>0</v>
      </c>
      <c r="M250" s="34" t="str">
        <f t="shared" si="419"/>
        <v>n/a</v>
      </c>
      <c r="N250" s="34" t="str">
        <f t="shared" si="420"/>
        <v>n/a</v>
      </c>
      <c r="O250" s="8"/>
      <c r="P250" s="33">
        <f>-VLOOKUP($A250,'pl-data'!$A:$BR,8+P$3)</f>
        <v>0</v>
      </c>
      <c r="Q250" s="33">
        <f>-VLOOKUP($A250,'pl-data'!$A:$BR,38+Q$3)</f>
        <v>0</v>
      </c>
      <c r="R250" s="33">
        <f>-VLOOKUP($A250,'pl-data'!$A:$BR,23+R$3)</f>
        <v>0</v>
      </c>
      <c r="S250" s="34" t="str">
        <f t="shared" si="422"/>
        <v>n/a</v>
      </c>
      <c r="T250" s="34" t="str">
        <f t="shared" si="423"/>
        <v>n/a</v>
      </c>
      <c r="U250" s="8"/>
      <c r="V250" s="33">
        <f>-VLOOKUP($A250,'pl-data'!$A:$BR,8+V$3)</f>
        <v>0</v>
      </c>
      <c r="W250" s="33">
        <f>-VLOOKUP($A250,'pl-data'!$A:$BR,38+W$3)</f>
        <v>0</v>
      </c>
      <c r="X250" s="33">
        <f>-VLOOKUP($A250,'pl-data'!$A:$BR,23+X$3)</f>
        <v>0</v>
      </c>
      <c r="Y250" s="34" t="str">
        <f t="shared" si="425"/>
        <v>n/a</v>
      </c>
      <c r="Z250" s="34" t="str">
        <f t="shared" si="426"/>
        <v>n/a</v>
      </c>
      <c r="AA250" s="8"/>
      <c r="AB250" s="33">
        <f>-VLOOKUP($A250,'pl-data'!$A:$BR,8+AB$3)</f>
        <v>0</v>
      </c>
      <c r="AC250" s="33">
        <f>-VLOOKUP($A250,'pl-data'!$A:$BR,38+AC$3)</f>
        <v>0</v>
      </c>
      <c r="AD250" s="33">
        <f>-VLOOKUP($A250,'pl-data'!$A:$BR,23+AD$3)</f>
        <v>0</v>
      </c>
      <c r="AE250" s="34" t="str">
        <f t="shared" si="428"/>
        <v>n/a</v>
      </c>
      <c r="AF250" s="34" t="str">
        <f t="shared" si="429"/>
        <v>n/a</v>
      </c>
      <c r="AG250" s="8"/>
      <c r="AH250" s="33">
        <f>-VLOOKUP($A250,'pl-data'!$A:$BR,8+AH$3)</f>
        <v>0</v>
      </c>
      <c r="AI250" s="33">
        <f>-VLOOKUP($A250,'pl-data'!$A:$BR,38+AI$3)</f>
        <v>0</v>
      </c>
      <c r="AJ250" s="33">
        <f>-VLOOKUP($A250,'pl-data'!$A:$BR,23+AJ$3)</f>
        <v>0</v>
      </c>
      <c r="AK250" s="34" t="str">
        <f t="shared" si="431"/>
        <v>n/a</v>
      </c>
      <c r="AL250" s="34" t="str">
        <f t="shared" si="432"/>
        <v>n/a</v>
      </c>
      <c r="AM250" s="8"/>
      <c r="AN250" s="33">
        <f>-VLOOKUP($A250,'pl-data'!$A:$BR,8+AN$3)</f>
        <v>0</v>
      </c>
      <c r="AO250" s="33">
        <f>-VLOOKUP($A250,'pl-data'!$A:$BR,38+AO$3)</f>
        <v>0</v>
      </c>
      <c r="AP250" s="33">
        <f>-VLOOKUP($A250,'pl-data'!$A:$BR,23+AP$3)</f>
        <v>0</v>
      </c>
      <c r="AQ250" s="34" t="str">
        <f t="shared" si="434"/>
        <v>n/a</v>
      </c>
      <c r="AR250" s="34" t="str">
        <f t="shared" si="435"/>
        <v>n/a</v>
      </c>
      <c r="AS250" s="8"/>
      <c r="AT250" s="33">
        <f>-VLOOKUP($A250,'pl-data'!$A:$BR,8+AT$3)</f>
        <v>0</v>
      </c>
      <c r="AU250" s="33">
        <f>-VLOOKUP($A250,'pl-data'!$A:$BR,38+AU$3)</f>
        <v>0</v>
      </c>
      <c r="AV250" s="33">
        <f>-VLOOKUP($A250,'pl-data'!$A:$BR,23+AV$3)</f>
        <v>0</v>
      </c>
      <c r="AW250" s="34" t="str">
        <f t="shared" si="437"/>
        <v>n/a</v>
      </c>
      <c r="AX250" s="34" t="str">
        <f t="shared" si="438"/>
        <v>n/a</v>
      </c>
      <c r="AY250" s="8"/>
      <c r="AZ250" s="33">
        <f>-VLOOKUP($A250,'pl-data'!$A:$BR,8+AZ$3)</f>
        <v>0</v>
      </c>
      <c r="BA250" s="33">
        <f>-VLOOKUP($A250,'pl-data'!$A:$BR,38+BA$3)</f>
        <v>0</v>
      </c>
      <c r="BB250" s="33">
        <f>-VLOOKUP($A250,'pl-data'!$A:$BR,23+BB$3)</f>
        <v>0</v>
      </c>
      <c r="BC250" s="34" t="str">
        <f t="shared" si="440"/>
        <v>n/a</v>
      </c>
      <c r="BD250" s="34" t="str">
        <f t="shared" si="441"/>
        <v>n/a</v>
      </c>
      <c r="BE250" s="8"/>
      <c r="BF250" s="33">
        <f>-VLOOKUP($A250,'pl-data'!$A:$BR,8+BF$3)</f>
        <v>0</v>
      </c>
      <c r="BG250" s="33">
        <f>-VLOOKUP($A250,'pl-data'!$A:$BR,38+BG$3)</f>
        <v>0</v>
      </c>
      <c r="BH250" s="33">
        <f>-VLOOKUP($A250,'pl-data'!$A:$BR,23+BH$3)</f>
        <v>0</v>
      </c>
      <c r="BI250" s="34" t="str">
        <f t="shared" si="443"/>
        <v>n/a</v>
      </c>
      <c r="BJ250" s="34" t="str">
        <f t="shared" si="444"/>
        <v>n/a</v>
      </c>
      <c r="BK250" s="8"/>
      <c r="BL250" s="33">
        <f>-VLOOKUP($A250,'pl-data'!$A:$BR,8+BL$3)</f>
        <v>0</v>
      </c>
      <c r="BM250" s="33">
        <f>-VLOOKUP($A250,'pl-data'!$A:$BR,38+BM$3)</f>
        <v>0</v>
      </c>
      <c r="BN250" s="33">
        <f>-VLOOKUP($A250,'pl-data'!$A:$BR,23+BN$3)</f>
        <v>0</v>
      </c>
      <c r="BO250" s="34" t="str">
        <f t="shared" si="446"/>
        <v>n/a</v>
      </c>
      <c r="BP250" s="34" t="str">
        <f t="shared" si="447"/>
        <v>n/a</v>
      </c>
      <c r="BQ250" s="8"/>
      <c r="BR250" s="33">
        <f>-VLOOKUP($A250,'pl-data'!$A:$BR,8+BR$3)</f>
        <v>0</v>
      </c>
      <c r="BS250" s="33">
        <f>-VLOOKUP($A250,'pl-data'!$A:$BR,38+BS$3)</f>
        <v>0</v>
      </c>
      <c r="BT250" s="33">
        <f>-VLOOKUP($A250,'pl-data'!$A:$BR,23+BT$3)</f>
        <v>0</v>
      </c>
      <c r="BU250" s="34" t="str">
        <f t="shared" si="449"/>
        <v>n/a</v>
      </c>
      <c r="BV250" s="34" t="str">
        <f t="shared" si="450"/>
        <v>n/a</v>
      </c>
      <c r="BW250" s="8"/>
      <c r="BX250" s="33">
        <f t="shared" si="454"/>
        <v>0</v>
      </c>
      <c r="BY250" s="33">
        <f t="shared" si="455"/>
        <v>0</v>
      </c>
      <c r="BZ250" s="33">
        <f t="shared" si="456"/>
        <v>0</v>
      </c>
      <c r="CA250" s="34" t="str">
        <f t="shared" si="452"/>
        <v>n/a</v>
      </c>
      <c r="CB250" s="34" t="str">
        <f t="shared" si="453"/>
        <v>n/a</v>
      </c>
      <c r="CC250" s="8"/>
    </row>
    <row r="251" spans="1:81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33">
        <f>-VLOOKUP($A251,'pl-data'!$A:$BR,8+D$3)</f>
        <v>0</v>
      </c>
      <c r="E251" s="33">
        <f>-VLOOKUP($A251,'pl-data'!$A:$BR,38+E$3)</f>
        <v>0</v>
      </c>
      <c r="F251" s="33">
        <f>-VLOOKUP($A251,'pl-data'!$A:$BR,23+F$3)</f>
        <v>0</v>
      </c>
      <c r="G251" s="34" t="str">
        <f t="shared" si="416"/>
        <v>n/a</v>
      </c>
      <c r="H251" s="34" t="str">
        <f t="shared" si="417"/>
        <v>n/a</v>
      </c>
      <c r="I251" s="8"/>
      <c r="J251" s="33">
        <f>-VLOOKUP($A251,'pl-data'!$A:$BR,8+J$3)</f>
        <v>0</v>
      </c>
      <c r="K251" s="33">
        <f>-VLOOKUP($A251,'pl-data'!$A:$BR,38+K$3)</f>
        <v>0</v>
      </c>
      <c r="L251" s="33">
        <f>-VLOOKUP($A251,'pl-data'!$A:$BR,23+L$3)</f>
        <v>0</v>
      </c>
      <c r="M251" s="34" t="str">
        <f t="shared" si="419"/>
        <v>n/a</v>
      </c>
      <c r="N251" s="34" t="str">
        <f t="shared" si="420"/>
        <v>n/a</v>
      </c>
      <c r="O251" s="8"/>
      <c r="P251" s="33">
        <f>-VLOOKUP($A251,'pl-data'!$A:$BR,8+P$3)</f>
        <v>0</v>
      </c>
      <c r="Q251" s="33">
        <f>-VLOOKUP($A251,'pl-data'!$A:$BR,38+Q$3)</f>
        <v>0</v>
      </c>
      <c r="R251" s="33">
        <f>-VLOOKUP($A251,'pl-data'!$A:$BR,23+R$3)</f>
        <v>0</v>
      </c>
      <c r="S251" s="34" t="str">
        <f t="shared" si="422"/>
        <v>n/a</v>
      </c>
      <c r="T251" s="34" t="str">
        <f t="shared" si="423"/>
        <v>n/a</v>
      </c>
      <c r="U251" s="8"/>
      <c r="V251" s="33">
        <f>-VLOOKUP($A251,'pl-data'!$A:$BR,8+V$3)</f>
        <v>0</v>
      </c>
      <c r="W251" s="33">
        <f>-VLOOKUP($A251,'pl-data'!$A:$BR,38+W$3)</f>
        <v>0</v>
      </c>
      <c r="X251" s="33">
        <f>-VLOOKUP($A251,'pl-data'!$A:$BR,23+X$3)</f>
        <v>0</v>
      </c>
      <c r="Y251" s="34" t="str">
        <f t="shared" si="425"/>
        <v>n/a</v>
      </c>
      <c r="Z251" s="34" t="str">
        <f t="shared" si="426"/>
        <v>n/a</v>
      </c>
      <c r="AA251" s="8"/>
      <c r="AB251" s="33">
        <f>-VLOOKUP($A251,'pl-data'!$A:$BR,8+AB$3)</f>
        <v>0</v>
      </c>
      <c r="AC251" s="33">
        <f>-VLOOKUP($A251,'pl-data'!$A:$BR,38+AC$3)</f>
        <v>0</v>
      </c>
      <c r="AD251" s="33">
        <f>-VLOOKUP($A251,'pl-data'!$A:$BR,23+AD$3)</f>
        <v>0</v>
      </c>
      <c r="AE251" s="34" t="str">
        <f t="shared" si="428"/>
        <v>n/a</v>
      </c>
      <c r="AF251" s="34" t="str">
        <f t="shared" si="429"/>
        <v>n/a</v>
      </c>
      <c r="AG251" s="8"/>
      <c r="AH251" s="33">
        <f>-VLOOKUP($A251,'pl-data'!$A:$BR,8+AH$3)</f>
        <v>0</v>
      </c>
      <c r="AI251" s="33">
        <f>-VLOOKUP($A251,'pl-data'!$A:$BR,38+AI$3)</f>
        <v>0</v>
      </c>
      <c r="AJ251" s="33">
        <f>-VLOOKUP($A251,'pl-data'!$A:$BR,23+AJ$3)</f>
        <v>0</v>
      </c>
      <c r="AK251" s="34" t="str">
        <f t="shared" si="431"/>
        <v>n/a</v>
      </c>
      <c r="AL251" s="34" t="str">
        <f t="shared" si="432"/>
        <v>n/a</v>
      </c>
      <c r="AM251" s="8"/>
      <c r="AN251" s="33">
        <f>-VLOOKUP($A251,'pl-data'!$A:$BR,8+AN$3)</f>
        <v>0</v>
      </c>
      <c r="AO251" s="33">
        <f>-VLOOKUP($A251,'pl-data'!$A:$BR,38+AO$3)</f>
        <v>0</v>
      </c>
      <c r="AP251" s="33">
        <f>-VLOOKUP($A251,'pl-data'!$A:$BR,23+AP$3)</f>
        <v>0</v>
      </c>
      <c r="AQ251" s="34" t="str">
        <f t="shared" si="434"/>
        <v>n/a</v>
      </c>
      <c r="AR251" s="34" t="str">
        <f t="shared" si="435"/>
        <v>n/a</v>
      </c>
      <c r="AS251" s="8"/>
      <c r="AT251" s="33">
        <f>-VLOOKUP($A251,'pl-data'!$A:$BR,8+AT$3)</f>
        <v>0</v>
      </c>
      <c r="AU251" s="33">
        <f>-VLOOKUP($A251,'pl-data'!$A:$BR,38+AU$3)</f>
        <v>0</v>
      </c>
      <c r="AV251" s="33">
        <f>-VLOOKUP($A251,'pl-data'!$A:$BR,23+AV$3)</f>
        <v>0</v>
      </c>
      <c r="AW251" s="34" t="str">
        <f t="shared" si="437"/>
        <v>n/a</v>
      </c>
      <c r="AX251" s="34" t="str">
        <f t="shared" si="438"/>
        <v>n/a</v>
      </c>
      <c r="AY251" s="8"/>
      <c r="AZ251" s="33">
        <f>-VLOOKUP($A251,'pl-data'!$A:$BR,8+AZ$3)</f>
        <v>0</v>
      </c>
      <c r="BA251" s="33">
        <f>-VLOOKUP($A251,'pl-data'!$A:$BR,38+BA$3)</f>
        <v>0</v>
      </c>
      <c r="BB251" s="33">
        <f>-VLOOKUP($A251,'pl-data'!$A:$BR,23+BB$3)</f>
        <v>0</v>
      </c>
      <c r="BC251" s="34" t="str">
        <f t="shared" si="440"/>
        <v>n/a</v>
      </c>
      <c r="BD251" s="34" t="str">
        <f t="shared" si="441"/>
        <v>n/a</v>
      </c>
      <c r="BE251" s="8"/>
      <c r="BF251" s="33">
        <f>-VLOOKUP($A251,'pl-data'!$A:$BR,8+BF$3)</f>
        <v>0</v>
      </c>
      <c r="BG251" s="33">
        <f>-VLOOKUP($A251,'pl-data'!$A:$BR,38+BG$3)</f>
        <v>0</v>
      </c>
      <c r="BH251" s="33">
        <f>-VLOOKUP($A251,'pl-data'!$A:$BR,23+BH$3)</f>
        <v>0</v>
      </c>
      <c r="BI251" s="34" t="str">
        <f t="shared" si="443"/>
        <v>n/a</v>
      </c>
      <c r="BJ251" s="34" t="str">
        <f t="shared" si="444"/>
        <v>n/a</v>
      </c>
      <c r="BK251" s="8"/>
      <c r="BL251" s="33">
        <f>-VLOOKUP($A251,'pl-data'!$A:$BR,8+BL$3)</f>
        <v>0</v>
      </c>
      <c r="BM251" s="33">
        <f>-VLOOKUP($A251,'pl-data'!$A:$BR,38+BM$3)</f>
        <v>0</v>
      </c>
      <c r="BN251" s="33">
        <f>-VLOOKUP($A251,'pl-data'!$A:$BR,23+BN$3)</f>
        <v>0</v>
      </c>
      <c r="BO251" s="34" t="str">
        <f t="shared" si="446"/>
        <v>n/a</v>
      </c>
      <c r="BP251" s="34" t="str">
        <f t="shared" si="447"/>
        <v>n/a</v>
      </c>
      <c r="BQ251" s="8"/>
      <c r="BR251" s="33">
        <f>-VLOOKUP($A251,'pl-data'!$A:$BR,8+BR$3)</f>
        <v>0</v>
      </c>
      <c r="BS251" s="33">
        <f>-VLOOKUP($A251,'pl-data'!$A:$BR,38+BS$3)</f>
        <v>0</v>
      </c>
      <c r="BT251" s="33">
        <f>-VLOOKUP($A251,'pl-data'!$A:$BR,23+BT$3)</f>
        <v>0</v>
      </c>
      <c r="BU251" s="34" t="str">
        <f t="shared" si="449"/>
        <v>n/a</v>
      </c>
      <c r="BV251" s="34" t="str">
        <f t="shared" si="450"/>
        <v>n/a</v>
      </c>
      <c r="BW251" s="8"/>
      <c r="BX251" s="33">
        <f t="shared" si="454"/>
        <v>0</v>
      </c>
      <c r="BY251" s="33">
        <f t="shared" si="455"/>
        <v>0</v>
      </c>
      <c r="BZ251" s="33">
        <f t="shared" si="456"/>
        <v>0</v>
      </c>
      <c r="CA251" s="34" t="str">
        <f t="shared" si="452"/>
        <v>n/a</v>
      </c>
      <c r="CB251" s="34" t="str">
        <f t="shared" si="453"/>
        <v>n/a</v>
      </c>
      <c r="CC251" s="8"/>
    </row>
    <row r="252" spans="1:81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33">
        <f>-VLOOKUP($A252,'pl-data'!$A:$BR,8+D$3)</f>
        <v>0</v>
      </c>
      <c r="E252" s="33">
        <f>-VLOOKUP($A252,'pl-data'!$A:$BR,38+E$3)</f>
        <v>0</v>
      </c>
      <c r="F252" s="33">
        <f>-VLOOKUP($A252,'pl-data'!$A:$BR,23+F$3)</f>
        <v>0</v>
      </c>
      <c r="G252" s="34" t="str">
        <f t="shared" si="416"/>
        <v>n/a</v>
      </c>
      <c r="H252" s="34" t="str">
        <f t="shared" si="417"/>
        <v>n/a</v>
      </c>
      <c r="I252" s="8"/>
      <c r="J252" s="33">
        <f>-VLOOKUP($A252,'pl-data'!$A:$BR,8+J$3)</f>
        <v>0</v>
      </c>
      <c r="K252" s="33">
        <f>-VLOOKUP($A252,'pl-data'!$A:$BR,38+K$3)</f>
        <v>0</v>
      </c>
      <c r="L252" s="33">
        <f>-VLOOKUP($A252,'pl-data'!$A:$BR,23+L$3)</f>
        <v>0</v>
      </c>
      <c r="M252" s="34" t="str">
        <f t="shared" si="419"/>
        <v>n/a</v>
      </c>
      <c r="N252" s="34" t="str">
        <f t="shared" si="420"/>
        <v>n/a</v>
      </c>
      <c r="O252" s="8"/>
      <c r="P252" s="33">
        <f>-VLOOKUP($A252,'pl-data'!$A:$BR,8+P$3)</f>
        <v>0</v>
      </c>
      <c r="Q252" s="33">
        <f>-VLOOKUP($A252,'pl-data'!$A:$BR,38+Q$3)</f>
        <v>0</v>
      </c>
      <c r="R252" s="33">
        <f>-VLOOKUP($A252,'pl-data'!$A:$BR,23+R$3)</f>
        <v>0</v>
      </c>
      <c r="S252" s="34" t="str">
        <f t="shared" si="422"/>
        <v>n/a</v>
      </c>
      <c r="T252" s="34" t="str">
        <f t="shared" si="423"/>
        <v>n/a</v>
      </c>
      <c r="U252" s="8"/>
      <c r="V252" s="33">
        <f>-VLOOKUP($A252,'pl-data'!$A:$BR,8+V$3)</f>
        <v>0</v>
      </c>
      <c r="W252" s="33">
        <f>-VLOOKUP($A252,'pl-data'!$A:$BR,38+W$3)</f>
        <v>0</v>
      </c>
      <c r="X252" s="33">
        <f>-VLOOKUP($A252,'pl-data'!$A:$BR,23+X$3)</f>
        <v>0</v>
      </c>
      <c r="Y252" s="34" t="str">
        <f t="shared" si="425"/>
        <v>n/a</v>
      </c>
      <c r="Z252" s="34" t="str">
        <f t="shared" si="426"/>
        <v>n/a</v>
      </c>
      <c r="AA252" s="8"/>
      <c r="AB252" s="33">
        <f>-VLOOKUP($A252,'pl-data'!$A:$BR,8+AB$3)</f>
        <v>0</v>
      </c>
      <c r="AC252" s="33">
        <f>-VLOOKUP($A252,'pl-data'!$A:$BR,38+AC$3)</f>
        <v>0</v>
      </c>
      <c r="AD252" s="33">
        <f>-VLOOKUP($A252,'pl-data'!$A:$BR,23+AD$3)</f>
        <v>0</v>
      </c>
      <c r="AE252" s="34" t="str">
        <f t="shared" si="428"/>
        <v>n/a</v>
      </c>
      <c r="AF252" s="34" t="str">
        <f t="shared" si="429"/>
        <v>n/a</v>
      </c>
      <c r="AG252" s="8"/>
      <c r="AH252" s="33">
        <f>-VLOOKUP($A252,'pl-data'!$A:$BR,8+AH$3)</f>
        <v>0</v>
      </c>
      <c r="AI252" s="33">
        <f>-VLOOKUP($A252,'pl-data'!$A:$BR,38+AI$3)</f>
        <v>0</v>
      </c>
      <c r="AJ252" s="33">
        <f>-VLOOKUP($A252,'pl-data'!$A:$BR,23+AJ$3)</f>
        <v>0</v>
      </c>
      <c r="AK252" s="34" t="str">
        <f t="shared" si="431"/>
        <v>n/a</v>
      </c>
      <c r="AL252" s="34" t="str">
        <f t="shared" si="432"/>
        <v>n/a</v>
      </c>
      <c r="AM252" s="8"/>
      <c r="AN252" s="33">
        <f>-VLOOKUP($A252,'pl-data'!$A:$BR,8+AN$3)</f>
        <v>0</v>
      </c>
      <c r="AO252" s="33">
        <f>-VLOOKUP($A252,'pl-data'!$A:$BR,38+AO$3)</f>
        <v>0</v>
      </c>
      <c r="AP252" s="33">
        <f>-VLOOKUP($A252,'pl-data'!$A:$BR,23+AP$3)</f>
        <v>0</v>
      </c>
      <c r="AQ252" s="34" t="str">
        <f t="shared" si="434"/>
        <v>n/a</v>
      </c>
      <c r="AR252" s="34" t="str">
        <f t="shared" si="435"/>
        <v>n/a</v>
      </c>
      <c r="AS252" s="8"/>
      <c r="AT252" s="33">
        <f>-VLOOKUP($A252,'pl-data'!$A:$BR,8+AT$3)</f>
        <v>0</v>
      </c>
      <c r="AU252" s="33">
        <f>-VLOOKUP($A252,'pl-data'!$A:$BR,38+AU$3)</f>
        <v>0</v>
      </c>
      <c r="AV252" s="33">
        <f>-VLOOKUP($A252,'pl-data'!$A:$BR,23+AV$3)</f>
        <v>0</v>
      </c>
      <c r="AW252" s="34" t="str">
        <f t="shared" si="437"/>
        <v>n/a</v>
      </c>
      <c r="AX252" s="34" t="str">
        <f t="shared" si="438"/>
        <v>n/a</v>
      </c>
      <c r="AY252" s="8"/>
      <c r="AZ252" s="33">
        <f>-VLOOKUP($A252,'pl-data'!$A:$BR,8+AZ$3)</f>
        <v>0</v>
      </c>
      <c r="BA252" s="33">
        <f>-VLOOKUP($A252,'pl-data'!$A:$BR,38+BA$3)</f>
        <v>0</v>
      </c>
      <c r="BB252" s="33">
        <f>-VLOOKUP($A252,'pl-data'!$A:$BR,23+BB$3)</f>
        <v>0</v>
      </c>
      <c r="BC252" s="34" t="str">
        <f t="shared" si="440"/>
        <v>n/a</v>
      </c>
      <c r="BD252" s="34" t="str">
        <f t="shared" si="441"/>
        <v>n/a</v>
      </c>
      <c r="BE252" s="8"/>
      <c r="BF252" s="33">
        <f>-VLOOKUP($A252,'pl-data'!$A:$BR,8+BF$3)</f>
        <v>0</v>
      </c>
      <c r="BG252" s="33">
        <f>-VLOOKUP($A252,'pl-data'!$A:$BR,38+BG$3)</f>
        <v>0</v>
      </c>
      <c r="BH252" s="33">
        <f>-VLOOKUP($A252,'pl-data'!$A:$BR,23+BH$3)</f>
        <v>0</v>
      </c>
      <c r="BI252" s="34" t="str">
        <f t="shared" si="443"/>
        <v>n/a</v>
      </c>
      <c r="BJ252" s="34" t="str">
        <f t="shared" si="444"/>
        <v>n/a</v>
      </c>
      <c r="BK252" s="8"/>
      <c r="BL252" s="33">
        <f>-VLOOKUP($A252,'pl-data'!$A:$BR,8+BL$3)</f>
        <v>0</v>
      </c>
      <c r="BM252" s="33">
        <f>-VLOOKUP($A252,'pl-data'!$A:$BR,38+BM$3)</f>
        <v>0</v>
      </c>
      <c r="BN252" s="33">
        <f>-VLOOKUP($A252,'pl-data'!$A:$BR,23+BN$3)</f>
        <v>0</v>
      </c>
      <c r="BO252" s="34" t="str">
        <f t="shared" si="446"/>
        <v>n/a</v>
      </c>
      <c r="BP252" s="34" t="str">
        <f t="shared" si="447"/>
        <v>n/a</v>
      </c>
      <c r="BQ252" s="8"/>
      <c r="BR252" s="33">
        <f>-VLOOKUP($A252,'pl-data'!$A:$BR,8+BR$3)</f>
        <v>0</v>
      </c>
      <c r="BS252" s="33">
        <f>-VLOOKUP($A252,'pl-data'!$A:$BR,38+BS$3)</f>
        <v>0</v>
      </c>
      <c r="BT252" s="33">
        <f>-VLOOKUP($A252,'pl-data'!$A:$BR,23+BT$3)</f>
        <v>0</v>
      </c>
      <c r="BU252" s="34" t="str">
        <f t="shared" si="449"/>
        <v>n/a</v>
      </c>
      <c r="BV252" s="34" t="str">
        <f t="shared" si="450"/>
        <v>n/a</v>
      </c>
      <c r="BW252" s="8"/>
      <c r="BX252" s="33">
        <f t="shared" si="454"/>
        <v>0</v>
      </c>
      <c r="BY252" s="33">
        <f t="shared" si="455"/>
        <v>0</v>
      </c>
      <c r="BZ252" s="33">
        <f t="shared" si="456"/>
        <v>0</v>
      </c>
      <c r="CA252" s="34" t="str">
        <f t="shared" si="452"/>
        <v>n/a</v>
      </c>
      <c r="CB252" s="34" t="str">
        <f t="shared" si="453"/>
        <v>n/a</v>
      </c>
      <c r="CC252" s="8"/>
    </row>
    <row r="253" spans="1:81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33">
        <f>-VLOOKUP($A253,'pl-data'!$A:$BR,8+D$3)</f>
        <v>0</v>
      </c>
      <c r="E253" s="33">
        <f>-VLOOKUP($A253,'pl-data'!$A:$BR,38+E$3)</f>
        <v>0</v>
      </c>
      <c r="F253" s="33">
        <f>-VLOOKUP($A253,'pl-data'!$A:$BR,23+F$3)</f>
        <v>0</v>
      </c>
      <c r="G253" s="34" t="str">
        <f t="shared" si="416"/>
        <v>n/a</v>
      </c>
      <c r="H253" s="34" t="str">
        <f t="shared" si="417"/>
        <v>n/a</v>
      </c>
      <c r="I253" s="8"/>
      <c r="J253" s="33">
        <f>-VLOOKUP($A253,'pl-data'!$A:$BR,8+J$3)</f>
        <v>0</v>
      </c>
      <c r="K253" s="33">
        <f>-VLOOKUP($A253,'pl-data'!$A:$BR,38+K$3)</f>
        <v>0</v>
      </c>
      <c r="L253" s="33">
        <f>-VLOOKUP($A253,'pl-data'!$A:$BR,23+L$3)</f>
        <v>0</v>
      </c>
      <c r="M253" s="34" t="str">
        <f t="shared" si="419"/>
        <v>n/a</v>
      </c>
      <c r="N253" s="34" t="str">
        <f t="shared" si="420"/>
        <v>n/a</v>
      </c>
      <c r="O253" s="8"/>
      <c r="P253" s="33">
        <f>-VLOOKUP($A253,'pl-data'!$A:$BR,8+P$3)</f>
        <v>0</v>
      </c>
      <c r="Q253" s="33">
        <f>-VLOOKUP($A253,'pl-data'!$A:$BR,38+Q$3)</f>
        <v>0</v>
      </c>
      <c r="R253" s="33">
        <f>-VLOOKUP($A253,'pl-data'!$A:$BR,23+R$3)</f>
        <v>0</v>
      </c>
      <c r="S253" s="34" t="str">
        <f t="shared" si="422"/>
        <v>n/a</v>
      </c>
      <c r="T253" s="34" t="str">
        <f t="shared" si="423"/>
        <v>n/a</v>
      </c>
      <c r="U253" s="8"/>
      <c r="V253" s="33">
        <f>-VLOOKUP($A253,'pl-data'!$A:$BR,8+V$3)</f>
        <v>0</v>
      </c>
      <c r="W253" s="33">
        <f>-VLOOKUP($A253,'pl-data'!$A:$BR,38+W$3)</f>
        <v>0</v>
      </c>
      <c r="X253" s="33">
        <f>-VLOOKUP($A253,'pl-data'!$A:$BR,23+X$3)</f>
        <v>0</v>
      </c>
      <c r="Y253" s="34" t="str">
        <f t="shared" si="425"/>
        <v>n/a</v>
      </c>
      <c r="Z253" s="34" t="str">
        <f t="shared" si="426"/>
        <v>n/a</v>
      </c>
      <c r="AA253" s="8"/>
      <c r="AB253" s="33">
        <f>-VLOOKUP($A253,'pl-data'!$A:$BR,8+AB$3)</f>
        <v>0</v>
      </c>
      <c r="AC253" s="33">
        <f>-VLOOKUP($A253,'pl-data'!$A:$BR,38+AC$3)</f>
        <v>0</v>
      </c>
      <c r="AD253" s="33">
        <f>-VLOOKUP($A253,'pl-data'!$A:$BR,23+AD$3)</f>
        <v>0</v>
      </c>
      <c r="AE253" s="34" t="str">
        <f t="shared" si="428"/>
        <v>n/a</v>
      </c>
      <c r="AF253" s="34" t="str">
        <f t="shared" si="429"/>
        <v>n/a</v>
      </c>
      <c r="AG253" s="8"/>
      <c r="AH253" s="33">
        <f>-VLOOKUP($A253,'pl-data'!$A:$BR,8+AH$3)</f>
        <v>0</v>
      </c>
      <c r="AI253" s="33">
        <f>-VLOOKUP($A253,'pl-data'!$A:$BR,38+AI$3)</f>
        <v>0</v>
      </c>
      <c r="AJ253" s="33">
        <f>-VLOOKUP($A253,'pl-data'!$A:$BR,23+AJ$3)</f>
        <v>0</v>
      </c>
      <c r="AK253" s="34" t="str">
        <f t="shared" si="431"/>
        <v>n/a</v>
      </c>
      <c r="AL253" s="34" t="str">
        <f t="shared" si="432"/>
        <v>n/a</v>
      </c>
      <c r="AM253" s="8"/>
      <c r="AN253" s="33">
        <f>-VLOOKUP($A253,'pl-data'!$A:$BR,8+AN$3)</f>
        <v>0</v>
      </c>
      <c r="AO253" s="33">
        <f>-VLOOKUP($A253,'pl-data'!$A:$BR,38+AO$3)</f>
        <v>0</v>
      </c>
      <c r="AP253" s="33">
        <f>-VLOOKUP($A253,'pl-data'!$A:$BR,23+AP$3)</f>
        <v>0</v>
      </c>
      <c r="AQ253" s="34" t="str">
        <f t="shared" si="434"/>
        <v>n/a</v>
      </c>
      <c r="AR253" s="34" t="str">
        <f t="shared" si="435"/>
        <v>n/a</v>
      </c>
      <c r="AS253" s="8"/>
      <c r="AT253" s="33">
        <f>-VLOOKUP($A253,'pl-data'!$A:$BR,8+AT$3)</f>
        <v>0</v>
      </c>
      <c r="AU253" s="33">
        <f>-VLOOKUP($A253,'pl-data'!$A:$BR,38+AU$3)</f>
        <v>0</v>
      </c>
      <c r="AV253" s="33">
        <f>-VLOOKUP($A253,'pl-data'!$A:$BR,23+AV$3)</f>
        <v>0</v>
      </c>
      <c r="AW253" s="34" t="str">
        <f t="shared" si="437"/>
        <v>n/a</v>
      </c>
      <c r="AX253" s="34" t="str">
        <f t="shared" si="438"/>
        <v>n/a</v>
      </c>
      <c r="AY253" s="8"/>
      <c r="AZ253" s="33">
        <f>-VLOOKUP($A253,'pl-data'!$A:$BR,8+AZ$3)</f>
        <v>0</v>
      </c>
      <c r="BA253" s="33">
        <f>-VLOOKUP($A253,'pl-data'!$A:$BR,38+BA$3)</f>
        <v>0</v>
      </c>
      <c r="BB253" s="33">
        <f>-VLOOKUP($A253,'pl-data'!$A:$BR,23+BB$3)</f>
        <v>0</v>
      </c>
      <c r="BC253" s="34" t="str">
        <f t="shared" si="440"/>
        <v>n/a</v>
      </c>
      <c r="BD253" s="34" t="str">
        <f t="shared" si="441"/>
        <v>n/a</v>
      </c>
      <c r="BE253" s="8"/>
      <c r="BF253" s="33">
        <f>-VLOOKUP($A253,'pl-data'!$A:$BR,8+BF$3)</f>
        <v>0</v>
      </c>
      <c r="BG253" s="33">
        <f>-VLOOKUP($A253,'pl-data'!$A:$BR,38+BG$3)</f>
        <v>0</v>
      </c>
      <c r="BH253" s="33">
        <f>-VLOOKUP($A253,'pl-data'!$A:$BR,23+BH$3)</f>
        <v>0</v>
      </c>
      <c r="BI253" s="34" t="str">
        <f t="shared" si="443"/>
        <v>n/a</v>
      </c>
      <c r="BJ253" s="34" t="str">
        <f t="shared" si="444"/>
        <v>n/a</v>
      </c>
      <c r="BK253" s="8"/>
      <c r="BL253" s="33">
        <f>-VLOOKUP($A253,'pl-data'!$A:$BR,8+BL$3)</f>
        <v>0</v>
      </c>
      <c r="BM253" s="33">
        <f>-VLOOKUP($A253,'pl-data'!$A:$BR,38+BM$3)</f>
        <v>0</v>
      </c>
      <c r="BN253" s="33">
        <f>-VLOOKUP($A253,'pl-data'!$A:$BR,23+BN$3)</f>
        <v>0</v>
      </c>
      <c r="BO253" s="34" t="str">
        <f t="shared" si="446"/>
        <v>n/a</v>
      </c>
      <c r="BP253" s="34" t="str">
        <f t="shared" si="447"/>
        <v>n/a</v>
      </c>
      <c r="BQ253" s="8"/>
      <c r="BR253" s="33">
        <f>-VLOOKUP($A253,'pl-data'!$A:$BR,8+BR$3)</f>
        <v>0</v>
      </c>
      <c r="BS253" s="33">
        <f>-VLOOKUP($A253,'pl-data'!$A:$BR,38+BS$3)</f>
        <v>0</v>
      </c>
      <c r="BT253" s="33">
        <f>-VLOOKUP($A253,'pl-data'!$A:$BR,23+BT$3)</f>
        <v>0</v>
      </c>
      <c r="BU253" s="34" t="str">
        <f t="shared" si="449"/>
        <v>n/a</v>
      </c>
      <c r="BV253" s="34" t="str">
        <f t="shared" si="450"/>
        <v>n/a</v>
      </c>
      <c r="BW253" s="8"/>
      <c r="BX253" s="33">
        <f t="shared" si="454"/>
        <v>0</v>
      </c>
      <c r="BY253" s="33">
        <f t="shared" si="455"/>
        <v>0</v>
      </c>
      <c r="BZ253" s="33">
        <f t="shared" si="456"/>
        <v>0</v>
      </c>
      <c r="CA253" s="34" t="str">
        <f t="shared" si="452"/>
        <v>n/a</v>
      </c>
      <c r="CB253" s="34" t="str">
        <f t="shared" si="453"/>
        <v>n/a</v>
      </c>
      <c r="CC253" s="8"/>
    </row>
    <row r="254" spans="1:81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33">
        <f>-VLOOKUP($A254,'pl-data'!$A:$BR,8+D$3)</f>
        <v>0</v>
      </c>
      <c r="E254" s="33">
        <f>-VLOOKUP($A254,'pl-data'!$A:$BR,38+E$3)</f>
        <v>0</v>
      </c>
      <c r="F254" s="33">
        <f>-VLOOKUP($A254,'pl-data'!$A:$BR,23+F$3)</f>
        <v>0</v>
      </c>
      <c r="G254" s="34" t="str">
        <f t="shared" si="416"/>
        <v>n/a</v>
      </c>
      <c r="H254" s="34" t="str">
        <f t="shared" si="417"/>
        <v>n/a</v>
      </c>
      <c r="I254" s="8"/>
      <c r="J254" s="33">
        <f>-VLOOKUP($A254,'pl-data'!$A:$BR,8+J$3)</f>
        <v>0</v>
      </c>
      <c r="K254" s="33">
        <f>-VLOOKUP($A254,'pl-data'!$A:$BR,38+K$3)</f>
        <v>0</v>
      </c>
      <c r="L254" s="33">
        <f>-VLOOKUP($A254,'pl-data'!$A:$BR,23+L$3)</f>
        <v>0</v>
      </c>
      <c r="M254" s="34" t="str">
        <f t="shared" si="419"/>
        <v>n/a</v>
      </c>
      <c r="N254" s="34" t="str">
        <f t="shared" si="420"/>
        <v>n/a</v>
      </c>
      <c r="O254" s="8"/>
      <c r="P254" s="33">
        <f>-VLOOKUP($A254,'pl-data'!$A:$BR,8+P$3)</f>
        <v>0</v>
      </c>
      <c r="Q254" s="33">
        <f>-VLOOKUP($A254,'pl-data'!$A:$BR,38+Q$3)</f>
        <v>0</v>
      </c>
      <c r="R254" s="33">
        <f>-VLOOKUP($A254,'pl-data'!$A:$BR,23+R$3)</f>
        <v>0</v>
      </c>
      <c r="S254" s="34" t="str">
        <f t="shared" si="422"/>
        <v>n/a</v>
      </c>
      <c r="T254" s="34" t="str">
        <f t="shared" si="423"/>
        <v>n/a</v>
      </c>
      <c r="U254" s="8"/>
      <c r="V254" s="33">
        <f>-VLOOKUP($A254,'pl-data'!$A:$BR,8+V$3)</f>
        <v>0</v>
      </c>
      <c r="W254" s="33">
        <f>-VLOOKUP($A254,'pl-data'!$A:$BR,38+W$3)</f>
        <v>0</v>
      </c>
      <c r="X254" s="33">
        <f>-VLOOKUP($A254,'pl-data'!$A:$BR,23+X$3)</f>
        <v>0</v>
      </c>
      <c r="Y254" s="34" t="str">
        <f t="shared" si="425"/>
        <v>n/a</v>
      </c>
      <c r="Z254" s="34" t="str">
        <f t="shared" si="426"/>
        <v>n/a</v>
      </c>
      <c r="AA254" s="8"/>
      <c r="AB254" s="33">
        <f>-VLOOKUP($A254,'pl-data'!$A:$BR,8+AB$3)</f>
        <v>0</v>
      </c>
      <c r="AC254" s="33">
        <f>-VLOOKUP($A254,'pl-data'!$A:$BR,38+AC$3)</f>
        <v>0</v>
      </c>
      <c r="AD254" s="33">
        <f>-VLOOKUP($A254,'pl-data'!$A:$BR,23+AD$3)</f>
        <v>0</v>
      </c>
      <c r="AE254" s="34" t="str">
        <f t="shared" si="428"/>
        <v>n/a</v>
      </c>
      <c r="AF254" s="34" t="str">
        <f t="shared" si="429"/>
        <v>n/a</v>
      </c>
      <c r="AG254" s="8"/>
      <c r="AH254" s="33">
        <f>-VLOOKUP($A254,'pl-data'!$A:$BR,8+AH$3)</f>
        <v>0</v>
      </c>
      <c r="AI254" s="33">
        <f>-VLOOKUP($A254,'pl-data'!$A:$BR,38+AI$3)</f>
        <v>0</v>
      </c>
      <c r="AJ254" s="33">
        <f>-VLOOKUP($A254,'pl-data'!$A:$BR,23+AJ$3)</f>
        <v>0</v>
      </c>
      <c r="AK254" s="34" t="str">
        <f t="shared" si="431"/>
        <v>n/a</v>
      </c>
      <c r="AL254" s="34" t="str">
        <f t="shared" si="432"/>
        <v>n/a</v>
      </c>
      <c r="AM254" s="8"/>
      <c r="AN254" s="33">
        <f>-VLOOKUP($A254,'pl-data'!$A:$BR,8+AN$3)</f>
        <v>0</v>
      </c>
      <c r="AO254" s="33">
        <f>-VLOOKUP($A254,'pl-data'!$A:$BR,38+AO$3)</f>
        <v>0</v>
      </c>
      <c r="AP254" s="33">
        <f>-VLOOKUP($A254,'pl-data'!$A:$BR,23+AP$3)</f>
        <v>0</v>
      </c>
      <c r="AQ254" s="34" t="str">
        <f t="shared" si="434"/>
        <v>n/a</v>
      </c>
      <c r="AR254" s="34" t="str">
        <f t="shared" si="435"/>
        <v>n/a</v>
      </c>
      <c r="AS254" s="8"/>
      <c r="AT254" s="33">
        <f>-VLOOKUP($A254,'pl-data'!$A:$BR,8+AT$3)</f>
        <v>0</v>
      </c>
      <c r="AU254" s="33">
        <f>-VLOOKUP($A254,'pl-data'!$A:$BR,38+AU$3)</f>
        <v>0</v>
      </c>
      <c r="AV254" s="33">
        <f>-VLOOKUP($A254,'pl-data'!$A:$BR,23+AV$3)</f>
        <v>0</v>
      </c>
      <c r="AW254" s="34" t="str">
        <f t="shared" si="437"/>
        <v>n/a</v>
      </c>
      <c r="AX254" s="34" t="str">
        <f t="shared" si="438"/>
        <v>n/a</v>
      </c>
      <c r="AY254" s="8"/>
      <c r="AZ254" s="33">
        <f>-VLOOKUP($A254,'pl-data'!$A:$BR,8+AZ$3)</f>
        <v>0</v>
      </c>
      <c r="BA254" s="33">
        <f>-VLOOKUP($A254,'pl-data'!$A:$BR,38+BA$3)</f>
        <v>0</v>
      </c>
      <c r="BB254" s="33">
        <f>-VLOOKUP($A254,'pl-data'!$A:$BR,23+BB$3)</f>
        <v>0</v>
      </c>
      <c r="BC254" s="34" t="str">
        <f t="shared" si="440"/>
        <v>n/a</v>
      </c>
      <c r="BD254" s="34" t="str">
        <f t="shared" si="441"/>
        <v>n/a</v>
      </c>
      <c r="BE254" s="8"/>
      <c r="BF254" s="33">
        <f>-VLOOKUP($A254,'pl-data'!$A:$BR,8+BF$3)</f>
        <v>0</v>
      </c>
      <c r="BG254" s="33">
        <f>-VLOOKUP($A254,'pl-data'!$A:$BR,38+BG$3)</f>
        <v>0</v>
      </c>
      <c r="BH254" s="33">
        <f>-VLOOKUP($A254,'pl-data'!$A:$BR,23+BH$3)</f>
        <v>0</v>
      </c>
      <c r="BI254" s="34" t="str">
        <f t="shared" si="443"/>
        <v>n/a</v>
      </c>
      <c r="BJ254" s="34" t="str">
        <f t="shared" si="444"/>
        <v>n/a</v>
      </c>
      <c r="BK254" s="8"/>
      <c r="BL254" s="33">
        <f>-VLOOKUP($A254,'pl-data'!$A:$BR,8+BL$3)</f>
        <v>0</v>
      </c>
      <c r="BM254" s="33">
        <f>-VLOOKUP($A254,'pl-data'!$A:$BR,38+BM$3)</f>
        <v>0</v>
      </c>
      <c r="BN254" s="33">
        <f>-VLOOKUP($A254,'pl-data'!$A:$BR,23+BN$3)</f>
        <v>0</v>
      </c>
      <c r="BO254" s="34" t="str">
        <f t="shared" si="446"/>
        <v>n/a</v>
      </c>
      <c r="BP254" s="34" t="str">
        <f t="shared" si="447"/>
        <v>n/a</v>
      </c>
      <c r="BQ254" s="8"/>
      <c r="BR254" s="33">
        <f>-VLOOKUP($A254,'pl-data'!$A:$BR,8+BR$3)</f>
        <v>0</v>
      </c>
      <c r="BS254" s="33">
        <f>-VLOOKUP($A254,'pl-data'!$A:$BR,38+BS$3)</f>
        <v>0</v>
      </c>
      <c r="BT254" s="33">
        <f>-VLOOKUP($A254,'pl-data'!$A:$BR,23+BT$3)</f>
        <v>0</v>
      </c>
      <c r="BU254" s="34" t="str">
        <f t="shared" si="449"/>
        <v>n/a</v>
      </c>
      <c r="BV254" s="34" t="str">
        <f t="shared" si="450"/>
        <v>n/a</v>
      </c>
      <c r="BW254" s="8"/>
      <c r="BX254" s="33">
        <f t="shared" si="454"/>
        <v>0</v>
      </c>
      <c r="BY254" s="33">
        <f t="shared" si="455"/>
        <v>0</v>
      </c>
      <c r="BZ254" s="33">
        <f t="shared" si="456"/>
        <v>0</v>
      </c>
      <c r="CA254" s="34" t="str">
        <f t="shared" si="452"/>
        <v>n/a</v>
      </c>
      <c r="CB254" s="34" t="str">
        <f t="shared" si="453"/>
        <v>n/a</v>
      </c>
      <c r="CC254" s="8"/>
    </row>
    <row r="255" spans="1:81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33">
        <f>-VLOOKUP($A255,'pl-data'!$A:$BR,8+D$3)</f>
        <v>0</v>
      </c>
      <c r="E255" s="33">
        <f>-VLOOKUP($A255,'pl-data'!$A:$BR,38+E$3)</f>
        <v>0</v>
      </c>
      <c r="F255" s="33">
        <f>-VLOOKUP($A255,'pl-data'!$A:$BR,23+F$3)</f>
        <v>0</v>
      </c>
      <c r="G255" s="34" t="str">
        <f t="shared" si="416"/>
        <v>n/a</v>
      </c>
      <c r="H255" s="34" t="str">
        <f t="shared" si="417"/>
        <v>n/a</v>
      </c>
      <c r="I255" s="8"/>
      <c r="J255" s="33">
        <f>-VLOOKUP($A255,'pl-data'!$A:$BR,8+J$3)</f>
        <v>0</v>
      </c>
      <c r="K255" s="33">
        <f>-VLOOKUP($A255,'pl-data'!$A:$BR,38+K$3)</f>
        <v>0</v>
      </c>
      <c r="L255" s="33">
        <f>-VLOOKUP($A255,'pl-data'!$A:$BR,23+L$3)</f>
        <v>0</v>
      </c>
      <c r="M255" s="34" t="str">
        <f t="shared" si="419"/>
        <v>n/a</v>
      </c>
      <c r="N255" s="34" t="str">
        <f t="shared" si="420"/>
        <v>n/a</v>
      </c>
      <c r="O255" s="8"/>
      <c r="P255" s="33">
        <f>-VLOOKUP($A255,'pl-data'!$A:$BR,8+P$3)</f>
        <v>0</v>
      </c>
      <c r="Q255" s="33">
        <f>-VLOOKUP($A255,'pl-data'!$A:$BR,38+Q$3)</f>
        <v>0</v>
      </c>
      <c r="R255" s="33">
        <f>-VLOOKUP($A255,'pl-data'!$A:$BR,23+R$3)</f>
        <v>0</v>
      </c>
      <c r="S255" s="34" t="str">
        <f t="shared" si="422"/>
        <v>n/a</v>
      </c>
      <c r="T255" s="34" t="str">
        <f t="shared" si="423"/>
        <v>n/a</v>
      </c>
      <c r="U255" s="8"/>
      <c r="V255" s="33">
        <f>-VLOOKUP($A255,'pl-data'!$A:$BR,8+V$3)</f>
        <v>0</v>
      </c>
      <c r="W255" s="33">
        <f>-VLOOKUP($A255,'pl-data'!$A:$BR,38+W$3)</f>
        <v>0</v>
      </c>
      <c r="X255" s="33">
        <f>-VLOOKUP($A255,'pl-data'!$A:$BR,23+X$3)</f>
        <v>0</v>
      </c>
      <c r="Y255" s="34" t="str">
        <f t="shared" si="425"/>
        <v>n/a</v>
      </c>
      <c r="Z255" s="34" t="str">
        <f t="shared" si="426"/>
        <v>n/a</v>
      </c>
      <c r="AA255" s="8"/>
      <c r="AB255" s="33">
        <f>-VLOOKUP($A255,'pl-data'!$A:$BR,8+AB$3)</f>
        <v>0</v>
      </c>
      <c r="AC255" s="33">
        <f>-VLOOKUP($A255,'pl-data'!$A:$BR,38+AC$3)</f>
        <v>0</v>
      </c>
      <c r="AD255" s="33">
        <f>-VLOOKUP($A255,'pl-data'!$A:$BR,23+AD$3)</f>
        <v>0</v>
      </c>
      <c r="AE255" s="34" t="str">
        <f t="shared" si="428"/>
        <v>n/a</v>
      </c>
      <c r="AF255" s="34" t="str">
        <f t="shared" si="429"/>
        <v>n/a</v>
      </c>
      <c r="AG255" s="8"/>
      <c r="AH255" s="33">
        <f>-VLOOKUP($A255,'pl-data'!$A:$BR,8+AH$3)</f>
        <v>0</v>
      </c>
      <c r="AI255" s="33">
        <f>-VLOOKUP($A255,'pl-data'!$A:$BR,38+AI$3)</f>
        <v>0</v>
      </c>
      <c r="AJ255" s="33">
        <f>-VLOOKUP($A255,'pl-data'!$A:$BR,23+AJ$3)</f>
        <v>0</v>
      </c>
      <c r="AK255" s="34" t="str">
        <f t="shared" si="431"/>
        <v>n/a</v>
      </c>
      <c r="AL255" s="34" t="str">
        <f t="shared" si="432"/>
        <v>n/a</v>
      </c>
      <c r="AM255" s="8"/>
      <c r="AN255" s="33">
        <f>-VLOOKUP($A255,'pl-data'!$A:$BR,8+AN$3)</f>
        <v>0</v>
      </c>
      <c r="AO255" s="33">
        <f>-VLOOKUP($A255,'pl-data'!$A:$BR,38+AO$3)</f>
        <v>0</v>
      </c>
      <c r="AP255" s="33">
        <f>-VLOOKUP($A255,'pl-data'!$A:$BR,23+AP$3)</f>
        <v>0</v>
      </c>
      <c r="AQ255" s="34" t="str">
        <f t="shared" si="434"/>
        <v>n/a</v>
      </c>
      <c r="AR255" s="34" t="str">
        <f t="shared" si="435"/>
        <v>n/a</v>
      </c>
      <c r="AS255" s="8"/>
      <c r="AT255" s="33">
        <f>-VLOOKUP($A255,'pl-data'!$A:$BR,8+AT$3)</f>
        <v>0</v>
      </c>
      <c r="AU255" s="33">
        <f>-VLOOKUP($A255,'pl-data'!$A:$BR,38+AU$3)</f>
        <v>0</v>
      </c>
      <c r="AV255" s="33">
        <f>-VLOOKUP($A255,'pl-data'!$A:$BR,23+AV$3)</f>
        <v>0</v>
      </c>
      <c r="AW255" s="34" t="str">
        <f t="shared" si="437"/>
        <v>n/a</v>
      </c>
      <c r="AX255" s="34" t="str">
        <f t="shared" si="438"/>
        <v>n/a</v>
      </c>
      <c r="AY255" s="8"/>
      <c r="AZ255" s="33">
        <f>-VLOOKUP($A255,'pl-data'!$A:$BR,8+AZ$3)</f>
        <v>0</v>
      </c>
      <c r="BA255" s="33">
        <f>-VLOOKUP($A255,'pl-data'!$A:$BR,38+BA$3)</f>
        <v>0</v>
      </c>
      <c r="BB255" s="33">
        <f>-VLOOKUP($A255,'pl-data'!$A:$BR,23+BB$3)</f>
        <v>0</v>
      </c>
      <c r="BC255" s="34" t="str">
        <f t="shared" si="440"/>
        <v>n/a</v>
      </c>
      <c r="BD255" s="34" t="str">
        <f t="shared" si="441"/>
        <v>n/a</v>
      </c>
      <c r="BE255" s="8"/>
      <c r="BF255" s="33">
        <f>-VLOOKUP($A255,'pl-data'!$A:$BR,8+BF$3)</f>
        <v>0</v>
      </c>
      <c r="BG255" s="33">
        <f>-VLOOKUP($A255,'pl-data'!$A:$BR,38+BG$3)</f>
        <v>0</v>
      </c>
      <c r="BH255" s="33">
        <f>-VLOOKUP($A255,'pl-data'!$A:$BR,23+BH$3)</f>
        <v>0</v>
      </c>
      <c r="BI255" s="34" t="str">
        <f t="shared" si="443"/>
        <v>n/a</v>
      </c>
      <c r="BJ255" s="34" t="str">
        <f t="shared" si="444"/>
        <v>n/a</v>
      </c>
      <c r="BK255" s="8"/>
      <c r="BL255" s="33">
        <f>-VLOOKUP($A255,'pl-data'!$A:$BR,8+BL$3)</f>
        <v>0</v>
      </c>
      <c r="BM255" s="33">
        <f>-VLOOKUP($A255,'pl-data'!$A:$BR,38+BM$3)</f>
        <v>0</v>
      </c>
      <c r="BN255" s="33">
        <f>-VLOOKUP($A255,'pl-data'!$A:$BR,23+BN$3)</f>
        <v>0</v>
      </c>
      <c r="BO255" s="34" t="str">
        <f t="shared" si="446"/>
        <v>n/a</v>
      </c>
      <c r="BP255" s="34" t="str">
        <f t="shared" si="447"/>
        <v>n/a</v>
      </c>
      <c r="BQ255" s="8"/>
      <c r="BR255" s="33">
        <f>-VLOOKUP($A255,'pl-data'!$A:$BR,8+BR$3)</f>
        <v>0</v>
      </c>
      <c r="BS255" s="33">
        <f>-VLOOKUP($A255,'pl-data'!$A:$BR,38+BS$3)</f>
        <v>0</v>
      </c>
      <c r="BT255" s="33">
        <f>-VLOOKUP($A255,'pl-data'!$A:$BR,23+BT$3)</f>
        <v>0</v>
      </c>
      <c r="BU255" s="34" t="str">
        <f t="shared" si="449"/>
        <v>n/a</v>
      </c>
      <c r="BV255" s="34" t="str">
        <f t="shared" si="450"/>
        <v>n/a</v>
      </c>
      <c r="BW255" s="8"/>
      <c r="BX255" s="33">
        <f t="shared" si="454"/>
        <v>0</v>
      </c>
      <c r="BY255" s="33">
        <f t="shared" si="455"/>
        <v>0</v>
      </c>
      <c r="BZ255" s="33">
        <f t="shared" si="456"/>
        <v>0</v>
      </c>
      <c r="CA255" s="34" t="str">
        <f t="shared" si="452"/>
        <v>n/a</v>
      </c>
      <c r="CB255" s="34" t="str">
        <f t="shared" si="453"/>
        <v>n/a</v>
      </c>
      <c r="CC255" s="8"/>
    </row>
    <row r="256" spans="1:81" hidden="1" outlineLevel="2" x14ac:dyDescent="0.2">
      <c r="A256" s="49">
        <v>3550</v>
      </c>
      <c r="B256" s="18" t="str">
        <f>+masterfile!D908</f>
        <v>3550 Steuerfreier EU-Erwerb</v>
      </c>
      <c r="C256" s="8"/>
      <c r="D256" s="33">
        <f>-VLOOKUP($A256,'pl-data'!$A:$BR,8+D$3)</f>
        <v>0</v>
      </c>
      <c r="E256" s="33">
        <f>-VLOOKUP($A256,'pl-data'!$A:$BR,38+E$3)</f>
        <v>0</v>
      </c>
      <c r="F256" s="33">
        <f>-VLOOKUP($A256,'pl-data'!$A:$BR,23+F$3)</f>
        <v>0</v>
      </c>
      <c r="G256" s="34" t="str">
        <f t="shared" si="416"/>
        <v>n/a</v>
      </c>
      <c r="H256" s="34" t="str">
        <f t="shared" si="417"/>
        <v>n/a</v>
      </c>
      <c r="I256" s="8"/>
      <c r="J256" s="33">
        <f>-VLOOKUP($A256,'pl-data'!$A:$BR,8+J$3)</f>
        <v>0</v>
      </c>
      <c r="K256" s="33">
        <f>-VLOOKUP($A256,'pl-data'!$A:$BR,38+K$3)</f>
        <v>0</v>
      </c>
      <c r="L256" s="33">
        <f>-VLOOKUP($A256,'pl-data'!$A:$BR,23+L$3)</f>
        <v>0</v>
      </c>
      <c r="M256" s="34" t="str">
        <f t="shared" si="419"/>
        <v>n/a</v>
      </c>
      <c r="N256" s="34" t="str">
        <f t="shared" si="420"/>
        <v>n/a</v>
      </c>
      <c r="O256" s="8"/>
      <c r="P256" s="33">
        <f>-VLOOKUP($A256,'pl-data'!$A:$BR,8+P$3)</f>
        <v>0</v>
      </c>
      <c r="Q256" s="33">
        <f>-VLOOKUP($A256,'pl-data'!$A:$BR,38+Q$3)</f>
        <v>0</v>
      </c>
      <c r="R256" s="33">
        <f>-VLOOKUP($A256,'pl-data'!$A:$BR,23+R$3)</f>
        <v>0</v>
      </c>
      <c r="S256" s="34" t="str">
        <f t="shared" si="422"/>
        <v>n/a</v>
      </c>
      <c r="T256" s="34" t="str">
        <f t="shared" si="423"/>
        <v>n/a</v>
      </c>
      <c r="U256" s="8"/>
      <c r="V256" s="33">
        <f>-VLOOKUP($A256,'pl-data'!$A:$BR,8+V$3)</f>
        <v>0</v>
      </c>
      <c r="W256" s="33">
        <f>-VLOOKUP($A256,'pl-data'!$A:$BR,38+W$3)</f>
        <v>0</v>
      </c>
      <c r="X256" s="33">
        <f>-VLOOKUP($A256,'pl-data'!$A:$BR,23+X$3)</f>
        <v>0</v>
      </c>
      <c r="Y256" s="34" t="str">
        <f t="shared" si="425"/>
        <v>n/a</v>
      </c>
      <c r="Z256" s="34" t="str">
        <f t="shared" si="426"/>
        <v>n/a</v>
      </c>
      <c r="AA256" s="8"/>
      <c r="AB256" s="33">
        <f>-VLOOKUP($A256,'pl-data'!$A:$BR,8+AB$3)</f>
        <v>0</v>
      </c>
      <c r="AC256" s="33">
        <f>-VLOOKUP($A256,'pl-data'!$A:$BR,38+AC$3)</f>
        <v>0</v>
      </c>
      <c r="AD256" s="33">
        <f>-VLOOKUP($A256,'pl-data'!$A:$BR,23+AD$3)</f>
        <v>0</v>
      </c>
      <c r="AE256" s="34" t="str">
        <f t="shared" si="428"/>
        <v>n/a</v>
      </c>
      <c r="AF256" s="34" t="str">
        <f t="shared" si="429"/>
        <v>n/a</v>
      </c>
      <c r="AG256" s="8"/>
      <c r="AH256" s="33">
        <f>-VLOOKUP($A256,'pl-data'!$A:$BR,8+AH$3)</f>
        <v>0</v>
      </c>
      <c r="AI256" s="33">
        <f>-VLOOKUP($A256,'pl-data'!$A:$BR,38+AI$3)</f>
        <v>0</v>
      </c>
      <c r="AJ256" s="33">
        <f>-VLOOKUP($A256,'pl-data'!$A:$BR,23+AJ$3)</f>
        <v>0</v>
      </c>
      <c r="AK256" s="34" t="str">
        <f t="shared" si="431"/>
        <v>n/a</v>
      </c>
      <c r="AL256" s="34" t="str">
        <f t="shared" si="432"/>
        <v>n/a</v>
      </c>
      <c r="AM256" s="8"/>
      <c r="AN256" s="33">
        <f>-VLOOKUP($A256,'pl-data'!$A:$BR,8+AN$3)</f>
        <v>0</v>
      </c>
      <c r="AO256" s="33">
        <f>-VLOOKUP($A256,'pl-data'!$A:$BR,38+AO$3)</f>
        <v>0</v>
      </c>
      <c r="AP256" s="33">
        <f>-VLOOKUP($A256,'pl-data'!$A:$BR,23+AP$3)</f>
        <v>0</v>
      </c>
      <c r="AQ256" s="34" t="str">
        <f t="shared" si="434"/>
        <v>n/a</v>
      </c>
      <c r="AR256" s="34" t="str">
        <f t="shared" si="435"/>
        <v>n/a</v>
      </c>
      <c r="AS256" s="8"/>
      <c r="AT256" s="33">
        <f>-VLOOKUP($A256,'pl-data'!$A:$BR,8+AT$3)</f>
        <v>0</v>
      </c>
      <c r="AU256" s="33">
        <f>-VLOOKUP($A256,'pl-data'!$A:$BR,38+AU$3)</f>
        <v>0</v>
      </c>
      <c r="AV256" s="33">
        <f>-VLOOKUP($A256,'pl-data'!$A:$BR,23+AV$3)</f>
        <v>0</v>
      </c>
      <c r="AW256" s="34" t="str">
        <f t="shared" si="437"/>
        <v>n/a</v>
      </c>
      <c r="AX256" s="34" t="str">
        <f t="shared" si="438"/>
        <v>n/a</v>
      </c>
      <c r="AY256" s="8"/>
      <c r="AZ256" s="33">
        <f>-VLOOKUP($A256,'pl-data'!$A:$BR,8+AZ$3)</f>
        <v>0</v>
      </c>
      <c r="BA256" s="33">
        <f>-VLOOKUP($A256,'pl-data'!$A:$BR,38+BA$3)</f>
        <v>0</v>
      </c>
      <c r="BB256" s="33">
        <f>-VLOOKUP($A256,'pl-data'!$A:$BR,23+BB$3)</f>
        <v>0</v>
      </c>
      <c r="BC256" s="34" t="str">
        <f t="shared" si="440"/>
        <v>n/a</v>
      </c>
      <c r="BD256" s="34" t="str">
        <f t="shared" si="441"/>
        <v>n/a</v>
      </c>
      <c r="BE256" s="8"/>
      <c r="BF256" s="33">
        <f>-VLOOKUP($A256,'pl-data'!$A:$BR,8+BF$3)</f>
        <v>0</v>
      </c>
      <c r="BG256" s="33">
        <f>-VLOOKUP($A256,'pl-data'!$A:$BR,38+BG$3)</f>
        <v>0</v>
      </c>
      <c r="BH256" s="33">
        <f>-VLOOKUP($A256,'pl-data'!$A:$BR,23+BH$3)</f>
        <v>0</v>
      </c>
      <c r="BI256" s="34" t="str">
        <f t="shared" si="443"/>
        <v>n/a</v>
      </c>
      <c r="BJ256" s="34" t="str">
        <f t="shared" si="444"/>
        <v>n/a</v>
      </c>
      <c r="BK256" s="8"/>
      <c r="BL256" s="33">
        <f>-VLOOKUP($A256,'pl-data'!$A:$BR,8+BL$3)</f>
        <v>0</v>
      </c>
      <c r="BM256" s="33">
        <f>-VLOOKUP($A256,'pl-data'!$A:$BR,38+BM$3)</f>
        <v>0</v>
      </c>
      <c r="BN256" s="33">
        <f>-VLOOKUP($A256,'pl-data'!$A:$BR,23+BN$3)</f>
        <v>0</v>
      </c>
      <c r="BO256" s="34" t="str">
        <f t="shared" si="446"/>
        <v>n/a</v>
      </c>
      <c r="BP256" s="34" t="str">
        <f t="shared" si="447"/>
        <v>n/a</v>
      </c>
      <c r="BQ256" s="8"/>
      <c r="BR256" s="33">
        <f>-VLOOKUP($A256,'pl-data'!$A:$BR,8+BR$3)</f>
        <v>0</v>
      </c>
      <c r="BS256" s="33">
        <f>-VLOOKUP($A256,'pl-data'!$A:$BR,38+BS$3)</f>
        <v>0</v>
      </c>
      <c r="BT256" s="33">
        <f>-VLOOKUP($A256,'pl-data'!$A:$BR,23+BT$3)</f>
        <v>0</v>
      </c>
      <c r="BU256" s="34" t="str">
        <f t="shared" si="449"/>
        <v>n/a</v>
      </c>
      <c r="BV256" s="34" t="str">
        <f t="shared" si="450"/>
        <v>n/a</v>
      </c>
      <c r="BW256" s="8"/>
      <c r="BX256" s="33">
        <f t="shared" si="454"/>
        <v>0</v>
      </c>
      <c r="BY256" s="33">
        <f t="shared" si="455"/>
        <v>0</v>
      </c>
      <c r="BZ256" s="33">
        <f t="shared" si="456"/>
        <v>0</v>
      </c>
      <c r="CA256" s="34" t="str">
        <f t="shared" si="452"/>
        <v>n/a</v>
      </c>
      <c r="CB256" s="34" t="str">
        <f t="shared" si="453"/>
        <v>n/a</v>
      </c>
      <c r="CC256" s="8"/>
    </row>
    <row r="257" spans="1:81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33">
        <f>-VLOOKUP($A257,'pl-data'!$A:$BR,8+D$3)</f>
        <v>0</v>
      </c>
      <c r="E257" s="33">
        <f>-VLOOKUP($A257,'pl-data'!$A:$BR,38+E$3)</f>
        <v>0</v>
      </c>
      <c r="F257" s="33">
        <f>-VLOOKUP($A257,'pl-data'!$A:$BR,23+F$3)</f>
        <v>0</v>
      </c>
      <c r="G257" s="34" t="str">
        <f t="shared" si="416"/>
        <v>n/a</v>
      </c>
      <c r="H257" s="34" t="str">
        <f t="shared" si="417"/>
        <v>n/a</v>
      </c>
      <c r="I257" s="8"/>
      <c r="J257" s="33">
        <f>-VLOOKUP($A257,'pl-data'!$A:$BR,8+J$3)</f>
        <v>0</v>
      </c>
      <c r="K257" s="33">
        <f>-VLOOKUP($A257,'pl-data'!$A:$BR,38+K$3)</f>
        <v>0</v>
      </c>
      <c r="L257" s="33">
        <f>-VLOOKUP($A257,'pl-data'!$A:$BR,23+L$3)</f>
        <v>0</v>
      </c>
      <c r="M257" s="34" t="str">
        <f t="shared" si="419"/>
        <v>n/a</v>
      </c>
      <c r="N257" s="34" t="str">
        <f t="shared" si="420"/>
        <v>n/a</v>
      </c>
      <c r="O257" s="8"/>
      <c r="P257" s="33">
        <f>-VLOOKUP($A257,'pl-data'!$A:$BR,8+P$3)</f>
        <v>0</v>
      </c>
      <c r="Q257" s="33">
        <f>-VLOOKUP($A257,'pl-data'!$A:$BR,38+Q$3)</f>
        <v>0</v>
      </c>
      <c r="R257" s="33">
        <f>-VLOOKUP($A257,'pl-data'!$A:$BR,23+R$3)</f>
        <v>0</v>
      </c>
      <c r="S257" s="34" t="str">
        <f t="shared" si="422"/>
        <v>n/a</v>
      </c>
      <c r="T257" s="34" t="str">
        <f t="shared" si="423"/>
        <v>n/a</v>
      </c>
      <c r="U257" s="8"/>
      <c r="V257" s="33">
        <f>-VLOOKUP($A257,'pl-data'!$A:$BR,8+V$3)</f>
        <v>0</v>
      </c>
      <c r="W257" s="33">
        <f>-VLOOKUP($A257,'pl-data'!$A:$BR,38+W$3)</f>
        <v>0</v>
      </c>
      <c r="X257" s="33">
        <f>-VLOOKUP($A257,'pl-data'!$A:$BR,23+X$3)</f>
        <v>0</v>
      </c>
      <c r="Y257" s="34" t="str">
        <f t="shared" si="425"/>
        <v>n/a</v>
      </c>
      <c r="Z257" s="34" t="str">
        <f t="shared" si="426"/>
        <v>n/a</v>
      </c>
      <c r="AA257" s="8"/>
      <c r="AB257" s="33">
        <f>-VLOOKUP($A257,'pl-data'!$A:$BR,8+AB$3)</f>
        <v>0</v>
      </c>
      <c r="AC257" s="33">
        <f>-VLOOKUP($A257,'pl-data'!$A:$BR,38+AC$3)</f>
        <v>0</v>
      </c>
      <c r="AD257" s="33">
        <f>-VLOOKUP($A257,'pl-data'!$A:$BR,23+AD$3)</f>
        <v>0</v>
      </c>
      <c r="AE257" s="34" t="str">
        <f t="shared" si="428"/>
        <v>n/a</v>
      </c>
      <c r="AF257" s="34" t="str">
        <f t="shared" si="429"/>
        <v>n/a</v>
      </c>
      <c r="AG257" s="8"/>
      <c r="AH257" s="33">
        <f>-VLOOKUP($A257,'pl-data'!$A:$BR,8+AH$3)</f>
        <v>0</v>
      </c>
      <c r="AI257" s="33">
        <f>-VLOOKUP($A257,'pl-data'!$A:$BR,38+AI$3)</f>
        <v>0</v>
      </c>
      <c r="AJ257" s="33">
        <f>-VLOOKUP($A257,'pl-data'!$A:$BR,23+AJ$3)</f>
        <v>0</v>
      </c>
      <c r="AK257" s="34" t="str">
        <f t="shared" si="431"/>
        <v>n/a</v>
      </c>
      <c r="AL257" s="34" t="str">
        <f t="shared" si="432"/>
        <v>n/a</v>
      </c>
      <c r="AM257" s="8"/>
      <c r="AN257" s="33">
        <f>-VLOOKUP($A257,'pl-data'!$A:$BR,8+AN$3)</f>
        <v>0</v>
      </c>
      <c r="AO257" s="33">
        <f>-VLOOKUP($A257,'pl-data'!$A:$BR,38+AO$3)</f>
        <v>0</v>
      </c>
      <c r="AP257" s="33">
        <f>-VLOOKUP($A257,'pl-data'!$A:$BR,23+AP$3)</f>
        <v>0</v>
      </c>
      <c r="AQ257" s="34" t="str">
        <f t="shared" si="434"/>
        <v>n/a</v>
      </c>
      <c r="AR257" s="34" t="str">
        <f t="shared" si="435"/>
        <v>n/a</v>
      </c>
      <c r="AS257" s="8"/>
      <c r="AT257" s="33">
        <f>-VLOOKUP($A257,'pl-data'!$A:$BR,8+AT$3)</f>
        <v>0</v>
      </c>
      <c r="AU257" s="33">
        <f>-VLOOKUP($A257,'pl-data'!$A:$BR,38+AU$3)</f>
        <v>0</v>
      </c>
      <c r="AV257" s="33">
        <f>-VLOOKUP($A257,'pl-data'!$A:$BR,23+AV$3)</f>
        <v>0</v>
      </c>
      <c r="AW257" s="34" t="str">
        <f t="shared" si="437"/>
        <v>n/a</v>
      </c>
      <c r="AX257" s="34" t="str">
        <f t="shared" si="438"/>
        <v>n/a</v>
      </c>
      <c r="AY257" s="8"/>
      <c r="AZ257" s="33">
        <f>-VLOOKUP($A257,'pl-data'!$A:$BR,8+AZ$3)</f>
        <v>0</v>
      </c>
      <c r="BA257" s="33">
        <f>-VLOOKUP($A257,'pl-data'!$A:$BR,38+BA$3)</f>
        <v>0</v>
      </c>
      <c r="BB257" s="33">
        <f>-VLOOKUP($A257,'pl-data'!$A:$BR,23+BB$3)</f>
        <v>0</v>
      </c>
      <c r="BC257" s="34" t="str">
        <f t="shared" si="440"/>
        <v>n/a</v>
      </c>
      <c r="BD257" s="34" t="str">
        <f t="shared" si="441"/>
        <v>n/a</v>
      </c>
      <c r="BE257" s="8"/>
      <c r="BF257" s="33">
        <f>-VLOOKUP($A257,'pl-data'!$A:$BR,8+BF$3)</f>
        <v>0</v>
      </c>
      <c r="BG257" s="33">
        <f>-VLOOKUP($A257,'pl-data'!$A:$BR,38+BG$3)</f>
        <v>0</v>
      </c>
      <c r="BH257" s="33">
        <f>-VLOOKUP($A257,'pl-data'!$A:$BR,23+BH$3)</f>
        <v>0</v>
      </c>
      <c r="BI257" s="34" t="str">
        <f t="shared" si="443"/>
        <v>n/a</v>
      </c>
      <c r="BJ257" s="34" t="str">
        <f t="shared" si="444"/>
        <v>n/a</v>
      </c>
      <c r="BK257" s="8"/>
      <c r="BL257" s="33">
        <f>-VLOOKUP($A257,'pl-data'!$A:$BR,8+BL$3)</f>
        <v>0</v>
      </c>
      <c r="BM257" s="33">
        <f>-VLOOKUP($A257,'pl-data'!$A:$BR,38+BM$3)</f>
        <v>0</v>
      </c>
      <c r="BN257" s="33">
        <f>-VLOOKUP($A257,'pl-data'!$A:$BR,23+BN$3)</f>
        <v>0</v>
      </c>
      <c r="BO257" s="34" t="str">
        <f t="shared" si="446"/>
        <v>n/a</v>
      </c>
      <c r="BP257" s="34" t="str">
        <f t="shared" si="447"/>
        <v>n/a</v>
      </c>
      <c r="BQ257" s="8"/>
      <c r="BR257" s="33">
        <f>-VLOOKUP($A257,'pl-data'!$A:$BR,8+BR$3)</f>
        <v>0</v>
      </c>
      <c r="BS257" s="33">
        <f>-VLOOKUP($A257,'pl-data'!$A:$BR,38+BS$3)</f>
        <v>0</v>
      </c>
      <c r="BT257" s="33">
        <f>-VLOOKUP($A257,'pl-data'!$A:$BR,23+BT$3)</f>
        <v>0</v>
      </c>
      <c r="BU257" s="34" t="str">
        <f t="shared" si="449"/>
        <v>n/a</v>
      </c>
      <c r="BV257" s="34" t="str">
        <f t="shared" si="450"/>
        <v>n/a</v>
      </c>
      <c r="BW257" s="8"/>
      <c r="BX257" s="33">
        <f t="shared" si="454"/>
        <v>0</v>
      </c>
      <c r="BY257" s="33">
        <f t="shared" si="455"/>
        <v>0</v>
      </c>
      <c r="BZ257" s="33">
        <f t="shared" si="456"/>
        <v>0</v>
      </c>
      <c r="CA257" s="34" t="str">
        <f t="shared" si="452"/>
        <v>n/a</v>
      </c>
      <c r="CB257" s="34" t="str">
        <f t="shared" si="453"/>
        <v>n/a</v>
      </c>
      <c r="CC257" s="8"/>
    </row>
    <row r="258" spans="1:81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33">
        <f>-VLOOKUP($A258,'pl-data'!$A:$BR,8+D$3)</f>
        <v>0</v>
      </c>
      <c r="E258" s="33">
        <f>-VLOOKUP($A258,'pl-data'!$A:$BR,38+E$3)</f>
        <v>0</v>
      </c>
      <c r="F258" s="33">
        <f>-VLOOKUP($A258,'pl-data'!$A:$BR,23+F$3)</f>
        <v>0</v>
      </c>
      <c r="G258" s="34" t="str">
        <f t="shared" si="416"/>
        <v>n/a</v>
      </c>
      <c r="H258" s="34" t="str">
        <f t="shared" si="417"/>
        <v>n/a</v>
      </c>
      <c r="I258" s="8"/>
      <c r="J258" s="33">
        <f>-VLOOKUP($A258,'pl-data'!$A:$BR,8+J$3)</f>
        <v>0</v>
      </c>
      <c r="K258" s="33">
        <f>-VLOOKUP($A258,'pl-data'!$A:$BR,38+K$3)</f>
        <v>0</v>
      </c>
      <c r="L258" s="33">
        <f>-VLOOKUP($A258,'pl-data'!$A:$BR,23+L$3)</f>
        <v>0</v>
      </c>
      <c r="M258" s="34" t="str">
        <f t="shared" si="419"/>
        <v>n/a</v>
      </c>
      <c r="N258" s="34" t="str">
        <f t="shared" si="420"/>
        <v>n/a</v>
      </c>
      <c r="O258" s="8"/>
      <c r="P258" s="33">
        <f>-VLOOKUP($A258,'pl-data'!$A:$BR,8+P$3)</f>
        <v>0</v>
      </c>
      <c r="Q258" s="33">
        <f>-VLOOKUP($A258,'pl-data'!$A:$BR,38+Q$3)</f>
        <v>0</v>
      </c>
      <c r="R258" s="33">
        <f>-VLOOKUP($A258,'pl-data'!$A:$BR,23+R$3)</f>
        <v>0</v>
      </c>
      <c r="S258" s="34" t="str">
        <f t="shared" si="422"/>
        <v>n/a</v>
      </c>
      <c r="T258" s="34" t="str">
        <f t="shared" si="423"/>
        <v>n/a</v>
      </c>
      <c r="U258" s="8"/>
      <c r="V258" s="33">
        <f>-VLOOKUP($A258,'pl-data'!$A:$BR,8+V$3)</f>
        <v>0</v>
      </c>
      <c r="W258" s="33">
        <f>-VLOOKUP($A258,'pl-data'!$A:$BR,38+W$3)</f>
        <v>0</v>
      </c>
      <c r="X258" s="33">
        <f>-VLOOKUP($A258,'pl-data'!$A:$BR,23+X$3)</f>
        <v>0</v>
      </c>
      <c r="Y258" s="34" t="str">
        <f t="shared" si="425"/>
        <v>n/a</v>
      </c>
      <c r="Z258" s="34" t="str">
        <f t="shared" si="426"/>
        <v>n/a</v>
      </c>
      <c r="AA258" s="8"/>
      <c r="AB258" s="33">
        <f>-VLOOKUP($A258,'pl-data'!$A:$BR,8+AB$3)</f>
        <v>0</v>
      </c>
      <c r="AC258" s="33">
        <f>-VLOOKUP($A258,'pl-data'!$A:$BR,38+AC$3)</f>
        <v>0</v>
      </c>
      <c r="AD258" s="33">
        <f>-VLOOKUP($A258,'pl-data'!$A:$BR,23+AD$3)</f>
        <v>0</v>
      </c>
      <c r="AE258" s="34" t="str">
        <f t="shared" si="428"/>
        <v>n/a</v>
      </c>
      <c r="AF258" s="34" t="str">
        <f t="shared" si="429"/>
        <v>n/a</v>
      </c>
      <c r="AG258" s="8"/>
      <c r="AH258" s="33">
        <f>-VLOOKUP($A258,'pl-data'!$A:$BR,8+AH$3)</f>
        <v>0</v>
      </c>
      <c r="AI258" s="33">
        <f>-VLOOKUP($A258,'pl-data'!$A:$BR,38+AI$3)</f>
        <v>0</v>
      </c>
      <c r="AJ258" s="33">
        <f>-VLOOKUP($A258,'pl-data'!$A:$BR,23+AJ$3)</f>
        <v>0</v>
      </c>
      <c r="AK258" s="34" t="str">
        <f t="shared" si="431"/>
        <v>n/a</v>
      </c>
      <c r="AL258" s="34" t="str">
        <f t="shared" si="432"/>
        <v>n/a</v>
      </c>
      <c r="AM258" s="8"/>
      <c r="AN258" s="33">
        <f>-VLOOKUP($A258,'pl-data'!$A:$BR,8+AN$3)</f>
        <v>0</v>
      </c>
      <c r="AO258" s="33">
        <f>-VLOOKUP($A258,'pl-data'!$A:$BR,38+AO$3)</f>
        <v>0</v>
      </c>
      <c r="AP258" s="33">
        <f>-VLOOKUP($A258,'pl-data'!$A:$BR,23+AP$3)</f>
        <v>0</v>
      </c>
      <c r="AQ258" s="34" t="str">
        <f t="shared" si="434"/>
        <v>n/a</v>
      </c>
      <c r="AR258" s="34" t="str">
        <f t="shared" si="435"/>
        <v>n/a</v>
      </c>
      <c r="AS258" s="8"/>
      <c r="AT258" s="33">
        <f>-VLOOKUP($A258,'pl-data'!$A:$BR,8+AT$3)</f>
        <v>0</v>
      </c>
      <c r="AU258" s="33">
        <f>-VLOOKUP($A258,'pl-data'!$A:$BR,38+AU$3)</f>
        <v>0</v>
      </c>
      <c r="AV258" s="33">
        <f>-VLOOKUP($A258,'pl-data'!$A:$BR,23+AV$3)</f>
        <v>0</v>
      </c>
      <c r="AW258" s="34" t="str">
        <f t="shared" si="437"/>
        <v>n/a</v>
      </c>
      <c r="AX258" s="34" t="str">
        <f t="shared" si="438"/>
        <v>n/a</v>
      </c>
      <c r="AY258" s="8"/>
      <c r="AZ258" s="33">
        <f>-VLOOKUP($A258,'pl-data'!$A:$BR,8+AZ$3)</f>
        <v>0</v>
      </c>
      <c r="BA258" s="33">
        <f>-VLOOKUP($A258,'pl-data'!$A:$BR,38+BA$3)</f>
        <v>0</v>
      </c>
      <c r="BB258" s="33">
        <f>-VLOOKUP($A258,'pl-data'!$A:$BR,23+BB$3)</f>
        <v>0</v>
      </c>
      <c r="BC258" s="34" t="str">
        <f t="shared" si="440"/>
        <v>n/a</v>
      </c>
      <c r="BD258" s="34" t="str">
        <f t="shared" si="441"/>
        <v>n/a</v>
      </c>
      <c r="BE258" s="8"/>
      <c r="BF258" s="33">
        <f>-VLOOKUP($A258,'pl-data'!$A:$BR,8+BF$3)</f>
        <v>0</v>
      </c>
      <c r="BG258" s="33">
        <f>-VLOOKUP($A258,'pl-data'!$A:$BR,38+BG$3)</f>
        <v>0</v>
      </c>
      <c r="BH258" s="33">
        <f>-VLOOKUP($A258,'pl-data'!$A:$BR,23+BH$3)</f>
        <v>0</v>
      </c>
      <c r="BI258" s="34" t="str">
        <f t="shared" si="443"/>
        <v>n/a</v>
      </c>
      <c r="BJ258" s="34" t="str">
        <f t="shared" si="444"/>
        <v>n/a</v>
      </c>
      <c r="BK258" s="8"/>
      <c r="BL258" s="33">
        <f>-VLOOKUP($A258,'pl-data'!$A:$BR,8+BL$3)</f>
        <v>0</v>
      </c>
      <c r="BM258" s="33">
        <f>-VLOOKUP($A258,'pl-data'!$A:$BR,38+BM$3)</f>
        <v>0</v>
      </c>
      <c r="BN258" s="33">
        <f>-VLOOKUP($A258,'pl-data'!$A:$BR,23+BN$3)</f>
        <v>0</v>
      </c>
      <c r="BO258" s="34" t="str">
        <f t="shared" si="446"/>
        <v>n/a</v>
      </c>
      <c r="BP258" s="34" t="str">
        <f t="shared" si="447"/>
        <v>n/a</v>
      </c>
      <c r="BQ258" s="8"/>
      <c r="BR258" s="33">
        <f>-VLOOKUP($A258,'pl-data'!$A:$BR,8+BR$3)</f>
        <v>0</v>
      </c>
      <c r="BS258" s="33">
        <f>-VLOOKUP($A258,'pl-data'!$A:$BR,38+BS$3)</f>
        <v>0</v>
      </c>
      <c r="BT258" s="33">
        <f>-VLOOKUP($A258,'pl-data'!$A:$BR,23+BT$3)</f>
        <v>0</v>
      </c>
      <c r="BU258" s="34" t="str">
        <f t="shared" si="449"/>
        <v>n/a</v>
      </c>
      <c r="BV258" s="34" t="str">
        <f t="shared" si="450"/>
        <v>n/a</v>
      </c>
      <c r="BW258" s="8"/>
      <c r="BX258" s="33">
        <f t="shared" si="454"/>
        <v>0</v>
      </c>
      <c r="BY258" s="33">
        <f t="shared" si="455"/>
        <v>0</v>
      </c>
      <c r="BZ258" s="33">
        <f t="shared" si="456"/>
        <v>0</v>
      </c>
      <c r="CA258" s="34" t="str">
        <f t="shared" si="452"/>
        <v>n/a</v>
      </c>
      <c r="CB258" s="34" t="str">
        <f t="shared" si="453"/>
        <v>n/a</v>
      </c>
      <c r="CC258" s="8"/>
    </row>
    <row r="259" spans="1:81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33">
        <f>-VLOOKUP($A259,'pl-data'!$A:$BR,8+D$3)</f>
        <v>0</v>
      </c>
      <c r="E259" s="33">
        <f>-VLOOKUP($A259,'pl-data'!$A:$BR,38+E$3)</f>
        <v>0</v>
      </c>
      <c r="F259" s="33">
        <f>-VLOOKUP($A259,'pl-data'!$A:$BR,23+F$3)</f>
        <v>0</v>
      </c>
      <c r="G259" s="34" t="str">
        <f t="shared" si="416"/>
        <v>n/a</v>
      </c>
      <c r="H259" s="34" t="str">
        <f t="shared" si="417"/>
        <v>n/a</v>
      </c>
      <c r="I259" s="8"/>
      <c r="J259" s="33">
        <f>-VLOOKUP($A259,'pl-data'!$A:$BR,8+J$3)</f>
        <v>0</v>
      </c>
      <c r="K259" s="33">
        <f>-VLOOKUP($A259,'pl-data'!$A:$BR,38+K$3)</f>
        <v>0</v>
      </c>
      <c r="L259" s="33">
        <f>-VLOOKUP($A259,'pl-data'!$A:$BR,23+L$3)</f>
        <v>0</v>
      </c>
      <c r="M259" s="34" t="str">
        <f t="shared" si="419"/>
        <v>n/a</v>
      </c>
      <c r="N259" s="34" t="str">
        <f t="shared" si="420"/>
        <v>n/a</v>
      </c>
      <c r="O259" s="8"/>
      <c r="P259" s="33">
        <f>-VLOOKUP($A259,'pl-data'!$A:$BR,8+P$3)</f>
        <v>0</v>
      </c>
      <c r="Q259" s="33">
        <f>-VLOOKUP($A259,'pl-data'!$A:$BR,38+Q$3)</f>
        <v>0</v>
      </c>
      <c r="R259" s="33">
        <f>-VLOOKUP($A259,'pl-data'!$A:$BR,23+R$3)</f>
        <v>0</v>
      </c>
      <c r="S259" s="34" t="str">
        <f t="shared" si="422"/>
        <v>n/a</v>
      </c>
      <c r="T259" s="34" t="str">
        <f t="shared" si="423"/>
        <v>n/a</v>
      </c>
      <c r="U259" s="8"/>
      <c r="V259" s="33">
        <f>-VLOOKUP($A259,'pl-data'!$A:$BR,8+V$3)</f>
        <v>0</v>
      </c>
      <c r="W259" s="33">
        <f>-VLOOKUP($A259,'pl-data'!$A:$BR,38+W$3)</f>
        <v>0</v>
      </c>
      <c r="X259" s="33">
        <f>-VLOOKUP($A259,'pl-data'!$A:$BR,23+X$3)</f>
        <v>0</v>
      </c>
      <c r="Y259" s="34" t="str">
        <f t="shared" si="425"/>
        <v>n/a</v>
      </c>
      <c r="Z259" s="34" t="str">
        <f t="shared" si="426"/>
        <v>n/a</v>
      </c>
      <c r="AA259" s="8"/>
      <c r="AB259" s="33">
        <f>-VLOOKUP($A259,'pl-data'!$A:$BR,8+AB$3)</f>
        <v>0</v>
      </c>
      <c r="AC259" s="33">
        <f>-VLOOKUP($A259,'pl-data'!$A:$BR,38+AC$3)</f>
        <v>0</v>
      </c>
      <c r="AD259" s="33">
        <f>-VLOOKUP($A259,'pl-data'!$A:$BR,23+AD$3)</f>
        <v>0</v>
      </c>
      <c r="AE259" s="34" t="str">
        <f t="shared" si="428"/>
        <v>n/a</v>
      </c>
      <c r="AF259" s="34" t="str">
        <f t="shared" si="429"/>
        <v>n/a</v>
      </c>
      <c r="AG259" s="8"/>
      <c r="AH259" s="33">
        <f>-VLOOKUP($A259,'pl-data'!$A:$BR,8+AH$3)</f>
        <v>0</v>
      </c>
      <c r="AI259" s="33">
        <f>-VLOOKUP($A259,'pl-data'!$A:$BR,38+AI$3)</f>
        <v>0</v>
      </c>
      <c r="AJ259" s="33">
        <f>-VLOOKUP($A259,'pl-data'!$A:$BR,23+AJ$3)</f>
        <v>0</v>
      </c>
      <c r="AK259" s="34" t="str">
        <f t="shared" si="431"/>
        <v>n/a</v>
      </c>
      <c r="AL259" s="34" t="str">
        <f t="shared" si="432"/>
        <v>n/a</v>
      </c>
      <c r="AM259" s="8"/>
      <c r="AN259" s="33">
        <f>-VLOOKUP($A259,'pl-data'!$A:$BR,8+AN$3)</f>
        <v>0</v>
      </c>
      <c r="AO259" s="33">
        <f>-VLOOKUP($A259,'pl-data'!$A:$BR,38+AO$3)</f>
        <v>0</v>
      </c>
      <c r="AP259" s="33">
        <f>-VLOOKUP($A259,'pl-data'!$A:$BR,23+AP$3)</f>
        <v>0</v>
      </c>
      <c r="AQ259" s="34" t="str">
        <f t="shared" si="434"/>
        <v>n/a</v>
      </c>
      <c r="AR259" s="34" t="str">
        <f t="shared" si="435"/>
        <v>n/a</v>
      </c>
      <c r="AS259" s="8"/>
      <c r="AT259" s="33">
        <f>-VLOOKUP($A259,'pl-data'!$A:$BR,8+AT$3)</f>
        <v>0</v>
      </c>
      <c r="AU259" s="33">
        <f>-VLOOKUP($A259,'pl-data'!$A:$BR,38+AU$3)</f>
        <v>0</v>
      </c>
      <c r="AV259" s="33">
        <f>-VLOOKUP($A259,'pl-data'!$A:$BR,23+AV$3)</f>
        <v>0</v>
      </c>
      <c r="AW259" s="34" t="str">
        <f t="shared" si="437"/>
        <v>n/a</v>
      </c>
      <c r="AX259" s="34" t="str">
        <f t="shared" si="438"/>
        <v>n/a</v>
      </c>
      <c r="AY259" s="8"/>
      <c r="AZ259" s="33">
        <f>-VLOOKUP($A259,'pl-data'!$A:$BR,8+AZ$3)</f>
        <v>0</v>
      </c>
      <c r="BA259" s="33">
        <f>-VLOOKUP($A259,'pl-data'!$A:$BR,38+BA$3)</f>
        <v>0</v>
      </c>
      <c r="BB259" s="33">
        <f>-VLOOKUP($A259,'pl-data'!$A:$BR,23+BB$3)</f>
        <v>0</v>
      </c>
      <c r="BC259" s="34" t="str">
        <f t="shared" si="440"/>
        <v>n/a</v>
      </c>
      <c r="BD259" s="34" t="str">
        <f t="shared" si="441"/>
        <v>n/a</v>
      </c>
      <c r="BE259" s="8"/>
      <c r="BF259" s="33">
        <f>-VLOOKUP($A259,'pl-data'!$A:$BR,8+BF$3)</f>
        <v>0</v>
      </c>
      <c r="BG259" s="33">
        <f>-VLOOKUP($A259,'pl-data'!$A:$BR,38+BG$3)</f>
        <v>0</v>
      </c>
      <c r="BH259" s="33">
        <f>-VLOOKUP($A259,'pl-data'!$A:$BR,23+BH$3)</f>
        <v>0</v>
      </c>
      <c r="BI259" s="34" t="str">
        <f t="shared" si="443"/>
        <v>n/a</v>
      </c>
      <c r="BJ259" s="34" t="str">
        <f t="shared" si="444"/>
        <v>n/a</v>
      </c>
      <c r="BK259" s="8"/>
      <c r="BL259" s="33">
        <f>-VLOOKUP($A259,'pl-data'!$A:$BR,8+BL$3)</f>
        <v>0</v>
      </c>
      <c r="BM259" s="33">
        <f>-VLOOKUP($A259,'pl-data'!$A:$BR,38+BM$3)</f>
        <v>0</v>
      </c>
      <c r="BN259" s="33">
        <f>-VLOOKUP($A259,'pl-data'!$A:$BR,23+BN$3)</f>
        <v>0</v>
      </c>
      <c r="BO259" s="34" t="str">
        <f t="shared" si="446"/>
        <v>n/a</v>
      </c>
      <c r="BP259" s="34" t="str">
        <f t="shared" si="447"/>
        <v>n/a</v>
      </c>
      <c r="BQ259" s="8"/>
      <c r="BR259" s="33">
        <f>-VLOOKUP($A259,'pl-data'!$A:$BR,8+BR$3)</f>
        <v>0</v>
      </c>
      <c r="BS259" s="33">
        <f>-VLOOKUP($A259,'pl-data'!$A:$BR,38+BS$3)</f>
        <v>0</v>
      </c>
      <c r="BT259" s="33">
        <f>-VLOOKUP($A259,'pl-data'!$A:$BR,23+BT$3)</f>
        <v>0</v>
      </c>
      <c r="BU259" s="34" t="str">
        <f t="shared" si="449"/>
        <v>n/a</v>
      </c>
      <c r="BV259" s="34" t="str">
        <f t="shared" si="450"/>
        <v>n/a</v>
      </c>
      <c r="BW259" s="8"/>
      <c r="BX259" s="33">
        <f t="shared" si="454"/>
        <v>0</v>
      </c>
      <c r="BY259" s="33">
        <f t="shared" si="455"/>
        <v>0</v>
      </c>
      <c r="BZ259" s="33">
        <f t="shared" si="456"/>
        <v>0</v>
      </c>
      <c r="CA259" s="34" t="str">
        <f t="shared" si="452"/>
        <v>n/a</v>
      </c>
      <c r="CB259" s="34" t="str">
        <f t="shared" si="453"/>
        <v>n/a</v>
      </c>
      <c r="CC259" s="8"/>
    </row>
    <row r="260" spans="1:81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33">
        <f>-VLOOKUP($A260,'pl-data'!$A:$BR,8+D$3)</f>
        <v>0</v>
      </c>
      <c r="E260" s="33">
        <f>-VLOOKUP($A260,'pl-data'!$A:$BR,38+E$3)</f>
        <v>0</v>
      </c>
      <c r="F260" s="33">
        <f>-VLOOKUP($A260,'pl-data'!$A:$BR,23+F$3)</f>
        <v>0</v>
      </c>
      <c r="G260" s="34" t="str">
        <f t="shared" si="416"/>
        <v>n/a</v>
      </c>
      <c r="H260" s="34" t="str">
        <f t="shared" si="417"/>
        <v>n/a</v>
      </c>
      <c r="I260" s="8"/>
      <c r="J260" s="33">
        <f>-VLOOKUP($A260,'pl-data'!$A:$BR,8+J$3)</f>
        <v>0</v>
      </c>
      <c r="K260" s="33">
        <f>-VLOOKUP($A260,'pl-data'!$A:$BR,38+K$3)</f>
        <v>0</v>
      </c>
      <c r="L260" s="33">
        <f>-VLOOKUP($A260,'pl-data'!$A:$BR,23+L$3)</f>
        <v>0</v>
      </c>
      <c r="M260" s="34" t="str">
        <f t="shared" si="419"/>
        <v>n/a</v>
      </c>
      <c r="N260" s="34" t="str">
        <f t="shared" si="420"/>
        <v>n/a</v>
      </c>
      <c r="O260" s="8"/>
      <c r="P260" s="33">
        <f>-VLOOKUP($A260,'pl-data'!$A:$BR,8+P$3)</f>
        <v>0</v>
      </c>
      <c r="Q260" s="33">
        <f>-VLOOKUP($A260,'pl-data'!$A:$BR,38+Q$3)</f>
        <v>0</v>
      </c>
      <c r="R260" s="33">
        <f>-VLOOKUP($A260,'pl-data'!$A:$BR,23+R$3)</f>
        <v>0</v>
      </c>
      <c r="S260" s="34" t="str">
        <f t="shared" si="422"/>
        <v>n/a</v>
      </c>
      <c r="T260" s="34" t="str">
        <f t="shared" si="423"/>
        <v>n/a</v>
      </c>
      <c r="U260" s="8"/>
      <c r="V260" s="33">
        <f>-VLOOKUP($A260,'pl-data'!$A:$BR,8+V$3)</f>
        <v>0</v>
      </c>
      <c r="W260" s="33">
        <f>-VLOOKUP($A260,'pl-data'!$A:$BR,38+W$3)</f>
        <v>0</v>
      </c>
      <c r="X260" s="33">
        <f>-VLOOKUP($A260,'pl-data'!$A:$BR,23+X$3)</f>
        <v>0</v>
      </c>
      <c r="Y260" s="34" t="str">
        <f t="shared" si="425"/>
        <v>n/a</v>
      </c>
      <c r="Z260" s="34" t="str">
        <f t="shared" si="426"/>
        <v>n/a</v>
      </c>
      <c r="AA260" s="8"/>
      <c r="AB260" s="33">
        <f>-VLOOKUP($A260,'pl-data'!$A:$BR,8+AB$3)</f>
        <v>0</v>
      </c>
      <c r="AC260" s="33">
        <f>-VLOOKUP($A260,'pl-data'!$A:$BR,38+AC$3)</f>
        <v>0</v>
      </c>
      <c r="AD260" s="33">
        <f>-VLOOKUP($A260,'pl-data'!$A:$BR,23+AD$3)</f>
        <v>0</v>
      </c>
      <c r="AE260" s="34" t="str">
        <f t="shared" si="428"/>
        <v>n/a</v>
      </c>
      <c r="AF260" s="34" t="str">
        <f t="shared" si="429"/>
        <v>n/a</v>
      </c>
      <c r="AG260" s="8"/>
      <c r="AH260" s="33">
        <f>-VLOOKUP($A260,'pl-data'!$A:$BR,8+AH$3)</f>
        <v>0</v>
      </c>
      <c r="AI260" s="33">
        <f>-VLOOKUP($A260,'pl-data'!$A:$BR,38+AI$3)</f>
        <v>0</v>
      </c>
      <c r="AJ260" s="33">
        <f>-VLOOKUP($A260,'pl-data'!$A:$BR,23+AJ$3)</f>
        <v>0</v>
      </c>
      <c r="AK260" s="34" t="str">
        <f t="shared" si="431"/>
        <v>n/a</v>
      </c>
      <c r="AL260" s="34" t="str">
        <f t="shared" si="432"/>
        <v>n/a</v>
      </c>
      <c r="AM260" s="8"/>
      <c r="AN260" s="33">
        <f>-VLOOKUP($A260,'pl-data'!$A:$BR,8+AN$3)</f>
        <v>0</v>
      </c>
      <c r="AO260" s="33">
        <f>-VLOOKUP($A260,'pl-data'!$A:$BR,38+AO$3)</f>
        <v>0</v>
      </c>
      <c r="AP260" s="33">
        <f>-VLOOKUP($A260,'pl-data'!$A:$BR,23+AP$3)</f>
        <v>0</v>
      </c>
      <c r="AQ260" s="34" t="str">
        <f t="shared" si="434"/>
        <v>n/a</v>
      </c>
      <c r="AR260" s="34" t="str">
        <f t="shared" si="435"/>
        <v>n/a</v>
      </c>
      <c r="AS260" s="8"/>
      <c r="AT260" s="33">
        <f>-VLOOKUP($A260,'pl-data'!$A:$BR,8+AT$3)</f>
        <v>0</v>
      </c>
      <c r="AU260" s="33">
        <f>-VLOOKUP($A260,'pl-data'!$A:$BR,38+AU$3)</f>
        <v>0</v>
      </c>
      <c r="AV260" s="33">
        <f>-VLOOKUP($A260,'pl-data'!$A:$BR,23+AV$3)</f>
        <v>0</v>
      </c>
      <c r="AW260" s="34" t="str">
        <f t="shared" si="437"/>
        <v>n/a</v>
      </c>
      <c r="AX260" s="34" t="str">
        <f t="shared" si="438"/>
        <v>n/a</v>
      </c>
      <c r="AY260" s="8"/>
      <c r="AZ260" s="33">
        <f>-VLOOKUP($A260,'pl-data'!$A:$BR,8+AZ$3)</f>
        <v>0</v>
      </c>
      <c r="BA260" s="33">
        <f>-VLOOKUP($A260,'pl-data'!$A:$BR,38+BA$3)</f>
        <v>0</v>
      </c>
      <c r="BB260" s="33">
        <f>-VLOOKUP($A260,'pl-data'!$A:$BR,23+BB$3)</f>
        <v>0</v>
      </c>
      <c r="BC260" s="34" t="str">
        <f t="shared" si="440"/>
        <v>n/a</v>
      </c>
      <c r="BD260" s="34" t="str">
        <f t="shared" si="441"/>
        <v>n/a</v>
      </c>
      <c r="BE260" s="8"/>
      <c r="BF260" s="33">
        <f>-VLOOKUP($A260,'pl-data'!$A:$BR,8+BF$3)</f>
        <v>0</v>
      </c>
      <c r="BG260" s="33">
        <f>-VLOOKUP($A260,'pl-data'!$A:$BR,38+BG$3)</f>
        <v>0</v>
      </c>
      <c r="BH260" s="33">
        <f>-VLOOKUP($A260,'pl-data'!$A:$BR,23+BH$3)</f>
        <v>0</v>
      </c>
      <c r="BI260" s="34" t="str">
        <f t="shared" si="443"/>
        <v>n/a</v>
      </c>
      <c r="BJ260" s="34" t="str">
        <f t="shared" si="444"/>
        <v>n/a</v>
      </c>
      <c r="BK260" s="8"/>
      <c r="BL260" s="33">
        <f>-VLOOKUP($A260,'pl-data'!$A:$BR,8+BL$3)</f>
        <v>0</v>
      </c>
      <c r="BM260" s="33">
        <f>-VLOOKUP($A260,'pl-data'!$A:$BR,38+BM$3)</f>
        <v>0</v>
      </c>
      <c r="BN260" s="33">
        <f>-VLOOKUP($A260,'pl-data'!$A:$BR,23+BN$3)</f>
        <v>0</v>
      </c>
      <c r="BO260" s="34" t="str">
        <f t="shared" si="446"/>
        <v>n/a</v>
      </c>
      <c r="BP260" s="34" t="str">
        <f t="shared" si="447"/>
        <v>n/a</v>
      </c>
      <c r="BQ260" s="8"/>
      <c r="BR260" s="33">
        <f>-VLOOKUP($A260,'pl-data'!$A:$BR,8+BR$3)</f>
        <v>0</v>
      </c>
      <c r="BS260" s="33">
        <f>-VLOOKUP($A260,'pl-data'!$A:$BR,38+BS$3)</f>
        <v>0</v>
      </c>
      <c r="BT260" s="33">
        <f>-VLOOKUP($A260,'pl-data'!$A:$BR,23+BT$3)</f>
        <v>0</v>
      </c>
      <c r="BU260" s="34" t="str">
        <f t="shared" si="449"/>
        <v>n/a</v>
      </c>
      <c r="BV260" s="34" t="str">
        <f t="shared" si="450"/>
        <v>n/a</v>
      </c>
      <c r="BW260" s="8"/>
      <c r="BX260" s="33">
        <f t="shared" si="454"/>
        <v>0</v>
      </c>
      <c r="BY260" s="33">
        <f t="shared" si="455"/>
        <v>0</v>
      </c>
      <c r="BZ260" s="33">
        <f t="shared" si="456"/>
        <v>0</v>
      </c>
      <c r="CA260" s="34" t="str">
        <f t="shared" si="452"/>
        <v>n/a</v>
      </c>
      <c r="CB260" s="34" t="str">
        <f t="shared" si="453"/>
        <v>n/a</v>
      </c>
      <c r="CC260" s="8"/>
    </row>
    <row r="261" spans="1:81" hidden="1" outlineLevel="2" x14ac:dyDescent="0.2">
      <c r="A261" s="49">
        <v>3559</v>
      </c>
      <c r="B261" s="18" t="str">
        <f>+masterfile!D913</f>
        <v>3559 Steuerfreie Einfuhren</v>
      </c>
      <c r="C261" s="8"/>
      <c r="D261" s="33">
        <f>-VLOOKUP($A261,'pl-data'!$A:$BR,8+D$3)</f>
        <v>0</v>
      </c>
      <c r="E261" s="33">
        <f>-VLOOKUP($A261,'pl-data'!$A:$BR,38+E$3)</f>
        <v>0</v>
      </c>
      <c r="F261" s="33">
        <f>-VLOOKUP($A261,'pl-data'!$A:$BR,23+F$3)</f>
        <v>0</v>
      </c>
      <c r="G261" s="34" t="str">
        <f t="shared" si="416"/>
        <v>n/a</v>
      </c>
      <c r="H261" s="34" t="str">
        <f t="shared" si="417"/>
        <v>n/a</v>
      </c>
      <c r="I261" s="8"/>
      <c r="J261" s="33">
        <f>-VLOOKUP($A261,'pl-data'!$A:$BR,8+J$3)</f>
        <v>0</v>
      </c>
      <c r="K261" s="33">
        <f>-VLOOKUP($A261,'pl-data'!$A:$BR,38+K$3)</f>
        <v>0</v>
      </c>
      <c r="L261" s="33">
        <f>-VLOOKUP($A261,'pl-data'!$A:$BR,23+L$3)</f>
        <v>0</v>
      </c>
      <c r="M261" s="34" t="str">
        <f t="shared" si="419"/>
        <v>n/a</v>
      </c>
      <c r="N261" s="34" t="str">
        <f t="shared" si="420"/>
        <v>n/a</v>
      </c>
      <c r="O261" s="8"/>
      <c r="P261" s="33">
        <f>-VLOOKUP($A261,'pl-data'!$A:$BR,8+P$3)</f>
        <v>0</v>
      </c>
      <c r="Q261" s="33">
        <f>-VLOOKUP($A261,'pl-data'!$A:$BR,38+Q$3)</f>
        <v>0</v>
      </c>
      <c r="R261" s="33">
        <f>-VLOOKUP($A261,'pl-data'!$A:$BR,23+R$3)</f>
        <v>0</v>
      </c>
      <c r="S261" s="34" t="str">
        <f t="shared" si="422"/>
        <v>n/a</v>
      </c>
      <c r="T261" s="34" t="str">
        <f t="shared" si="423"/>
        <v>n/a</v>
      </c>
      <c r="U261" s="8"/>
      <c r="V261" s="33">
        <f>-VLOOKUP($A261,'pl-data'!$A:$BR,8+V$3)</f>
        <v>0</v>
      </c>
      <c r="W261" s="33">
        <f>-VLOOKUP($A261,'pl-data'!$A:$BR,38+W$3)</f>
        <v>0</v>
      </c>
      <c r="X261" s="33">
        <f>-VLOOKUP($A261,'pl-data'!$A:$BR,23+X$3)</f>
        <v>0</v>
      </c>
      <c r="Y261" s="34" t="str">
        <f t="shared" si="425"/>
        <v>n/a</v>
      </c>
      <c r="Z261" s="34" t="str">
        <f t="shared" si="426"/>
        <v>n/a</v>
      </c>
      <c r="AA261" s="8"/>
      <c r="AB261" s="33">
        <f>-VLOOKUP($A261,'pl-data'!$A:$BR,8+AB$3)</f>
        <v>0</v>
      </c>
      <c r="AC261" s="33">
        <f>-VLOOKUP($A261,'pl-data'!$A:$BR,38+AC$3)</f>
        <v>0</v>
      </c>
      <c r="AD261" s="33">
        <f>-VLOOKUP($A261,'pl-data'!$A:$BR,23+AD$3)</f>
        <v>0</v>
      </c>
      <c r="AE261" s="34" t="str">
        <f t="shared" si="428"/>
        <v>n/a</v>
      </c>
      <c r="AF261" s="34" t="str">
        <f t="shared" si="429"/>
        <v>n/a</v>
      </c>
      <c r="AG261" s="8"/>
      <c r="AH261" s="33">
        <f>-VLOOKUP($A261,'pl-data'!$A:$BR,8+AH$3)</f>
        <v>0</v>
      </c>
      <c r="AI261" s="33">
        <f>-VLOOKUP($A261,'pl-data'!$A:$BR,38+AI$3)</f>
        <v>0</v>
      </c>
      <c r="AJ261" s="33">
        <f>-VLOOKUP($A261,'pl-data'!$A:$BR,23+AJ$3)</f>
        <v>0</v>
      </c>
      <c r="AK261" s="34" t="str">
        <f t="shared" si="431"/>
        <v>n/a</v>
      </c>
      <c r="AL261" s="34" t="str">
        <f t="shared" si="432"/>
        <v>n/a</v>
      </c>
      <c r="AM261" s="8"/>
      <c r="AN261" s="33">
        <f>-VLOOKUP($A261,'pl-data'!$A:$BR,8+AN$3)</f>
        <v>0</v>
      </c>
      <c r="AO261" s="33">
        <f>-VLOOKUP($A261,'pl-data'!$A:$BR,38+AO$3)</f>
        <v>0</v>
      </c>
      <c r="AP261" s="33">
        <f>-VLOOKUP($A261,'pl-data'!$A:$BR,23+AP$3)</f>
        <v>0</v>
      </c>
      <c r="AQ261" s="34" t="str">
        <f t="shared" si="434"/>
        <v>n/a</v>
      </c>
      <c r="AR261" s="34" t="str">
        <f t="shared" si="435"/>
        <v>n/a</v>
      </c>
      <c r="AS261" s="8"/>
      <c r="AT261" s="33">
        <f>-VLOOKUP($A261,'pl-data'!$A:$BR,8+AT$3)</f>
        <v>0</v>
      </c>
      <c r="AU261" s="33">
        <f>-VLOOKUP($A261,'pl-data'!$A:$BR,38+AU$3)</f>
        <v>0</v>
      </c>
      <c r="AV261" s="33">
        <f>-VLOOKUP($A261,'pl-data'!$A:$BR,23+AV$3)</f>
        <v>0</v>
      </c>
      <c r="AW261" s="34" t="str">
        <f t="shared" si="437"/>
        <v>n/a</v>
      </c>
      <c r="AX261" s="34" t="str">
        <f t="shared" si="438"/>
        <v>n/a</v>
      </c>
      <c r="AY261" s="8"/>
      <c r="AZ261" s="33">
        <f>-VLOOKUP($A261,'pl-data'!$A:$BR,8+AZ$3)</f>
        <v>0</v>
      </c>
      <c r="BA261" s="33">
        <f>-VLOOKUP($A261,'pl-data'!$A:$BR,38+BA$3)</f>
        <v>0</v>
      </c>
      <c r="BB261" s="33">
        <f>-VLOOKUP($A261,'pl-data'!$A:$BR,23+BB$3)</f>
        <v>0</v>
      </c>
      <c r="BC261" s="34" t="str">
        <f t="shared" si="440"/>
        <v>n/a</v>
      </c>
      <c r="BD261" s="34" t="str">
        <f t="shared" si="441"/>
        <v>n/a</v>
      </c>
      <c r="BE261" s="8"/>
      <c r="BF261" s="33">
        <f>-VLOOKUP($A261,'pl-data'!$A:$BR,8+BF$3)</f>
        <v>0</v>
      </c>
      <c r="BG261" s="33">
        <f>-VLOOKUP($A261,'pl-data'!$A:$BR,38+BG$3)</f>
        <v>0</v>
      </c>
      <c r="BH261" s="33">
        <f>-VLOOKUP($A261,'pl-data'!$A:$BR,23+BH$3)</f>
        <v>0</v>
      </c>
      <c r="BI261" s="34" t="str">
        <f t="shared" si="443"/>
        <v>n/a</v>
      </c>
      <c r="BJ261" s="34" t="str">
        <f t="shared" si="444"/>
        <v>n/a</v>
      </c>
      <c r="BK261" s="8"/>
      <c r="BL261" s="33">
        <f>-VLOOKUP($A261,'pl-data'!$A:$BR,8+BL$3)</f>
        <v>0</v>
      </c>
      <c r="BM261" s="33">
        <f>-VLOOKUP($A261,'pl-data'!$A:$BR,38+BM$3)</f>
        <v>0</v>
      </c>
      <c r="BN261" s="33">
        <f>-VLOOKUP($A261,'pl-data'!$A:$BR,23+BN$3)</f>
        <v>0</v>
      </c>
      <c r="BO261" s="34" t="str">
        <f t="shared" si="446"/>
        <v>n/a</v>
      </c>
      <c r="BP261" s="34" t="str">
        <f t="shared" si="447"/>
        <v>n/a</v>
      </c>
      <c r="BQ261" s="8"/>
      <c r="BR261" s="33">
        <f>-VLOOKUP($A261,'pl-data'!$A:$BR,8+BR$3)</f>
        <v>0</v>
      </c>
      <c r="BS261" s="33">
        <f>-VLOOKUP($A261,'pl-data'!$A:$BR,38+BS$3)</f>
        <v>0</v>
      </c>
      <c r="BT261" s="33">
        <f>-VLOOKUP($A261,'pl-data'!$A:$BR,23+BT$3)</f>
        <v>0</v>
      </c>
      <c r="BU261" s="34" t="str">
        <f t="shared" si="449"/>
        <v>n/a</v>
      </c>
      <c r="BV261" s="34" t="str">
        <f t="shared" si="450"/>
        <v>n/a</v>
      </c>
      <c r="BW261" s="8"/>
      <c r="BX261" s="33">
        <f t="shared" si="454"/>
        <v>0</v>
      </c>
      <c r="BY261" s="33">
        <f t="shared" si="455"/>
        <v>0</v>
      </c>
      <c r="BZ261" s="33">
        <f t="shared" si="456"/>
        <v>0</v>
      </c>
      <c r="CA261" s="34" t="str">
        <f t="shared" si="452"/>
        <v>n/a</v>
      </c>
      <c r="CB261" s="34" t="str">
        <f t="shared" si="453"/>
        <v>n/a</v>
      </c>
      <c r="CC261" s="8"/>
    </row>
    <row r="262" spans="1:81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33">
        <f>-VLOOKUP($A262,'pl-data'!$A:$BR,8+D$3)</f>
        <v>0</v>
      </c>
      <c r="E262" s="33">
        <f>-VLOOKUP($A262,'pl-data'!$A:$BR,38+E$3)</f>
        <v>0</v>
      </c>
      <c r="F262" s="33">
        <f>-VLOOKUP($A262,'pl-data'!$A:$BR,23+F$3)</f>
        <v>0</v>
      </c>
      <c r="G262" s="34" t="str">
        <f t="shared" si="416"/>
        <v>n/a</v>
      </c>
      <c r="H262" s="34" t="str">
        <f t="shared" si="417"/>
        <v>n/a</v>
      </c>
      <c r="I262" s="8"/>
      <c r="J262" s="33">
        <f>-VLOOKUP($A262,'pl-data'!$A:$BR,8+J$3)</f>
        <v>0</v>
      </c>
      <c r="K262" s="33">
        <f>-VLOOKUP($A262,'pl-data'!$A:$BR,38+K$3)</f>
        <v>0</v>
      </c>
      <c r="L262" s="33">
        <f>-VLOOKUP($A262,'pl-data'!$A:$BR,23+L$3)</f>
        <v>0</v>
      </c>
      <c r="M262" s="34" t="str">
        <f t="shared" si="419"/>
        <v>n/a</v>
      </c>
      <c r="N262" s="34" t="str">
        <f t="shared" si="420"/>
        <v>n/a</v>
      </c>
      <c r="O262" s="8"/>
      <c r="P262" s="33">
        <f>-VLOOKUP($A262,'pl-data'!$A:$BR,8+P$3)</f>
        <v>0</v>
      </c>
      <c r="Q262" s="33">
        <f>-VLOOKUP($A262,'pl-data'!$A:$BR,38+Q$3)</f>
        <v>0</v>
      </c>
      <c r="R262" s="33">
        <f>-VLOOKUP($A262,'pl-data'!$A:$BR,23+R$3)</f>
        <v>0</v>
      </c>
      <c r="S262" s="34" t="str">
        <f t="shared" si="422"/>
        <v>n/a</v>
      </c>
      <c r="T262" s="34" t="str">
        <f t="shared" si="423"/>
        <v>n/a</v>
      </c>
      <c r="U262" s="8"/>
      <c r="V262" s="33">
        <f>-VLOOKUP($A262,'pl-data'!$A:$BR,8+V$3)</f>
        <v>0</v>
      </c>
      <c r="W262" s="33">
        <f>-VLOOKUP($A262,'pl-data'!$A:$BR,38+W$3)</f>
        <v>0</v>
      </c>
      <c r="X262" s="33">
        <f>-VLOOKUP($A262,'pl-data'!$A:$BR,23+X$3)</f>
        <v>0</v>
      </c>
      <c r="Y262" s="34" t="str">
        <f t="shared" si="425"/>
        <v>n/a</v>
      </c>
      <c r="Z262" s="34" t="str">
        <f t="shared" si="426"/>
        <v>n/a</v>
      </c>
      <c r="AA262" s="8"/>
      <c r="AB262" s="33">
        <f>-VLOOKUP($A262,'pl-data'!$A:$BR,8+AB$3)</f>
        <v>0</v>
      </c>
      <c r="AC262" s="33">
        <f>-VLOOKUP($A262,'pl-data'!$A:$BR,38+AC$3)</f>
        <v>0</v>
      </c>
      <c r="AD262" s="33">
        <f>-VLOOKUP($A262,'pl-data'!$A:$BR,23+AD$3)</f>
        <v>0</v>
      </c>
      <c r="AE262" s="34" t="str">
        <f t="shared" si="428"/>
        <v>n/a</v>
      </c>
      <c r="AF262" s="34" t="str">
        <f t="shared" si="429"/>
        <v>n/a</v>
      </c>
      <c r="AG262" s="8"/>
      <c r="AH262" s="33">
        <f>-VLOOKUP($A262,'pl-data'!$A:$BR,8+AH$3)</f>
        <v>0</v>
      </c>
      <c r="AI262" s="33">
        <f>-VLOOKUP($A262,'pl-data'!$A:$BR,38+AI$3)</f>
        <v>0</v>
      </c>
      <c r="AJ262" s="33">
        <f>-VLOOKUP($A262,'pl-data'!$A:$BR,23+AJ$3)</f>
        <v>0</v>
      </c>
      <c r="AK262" s="34" t="str">
        <f t="shared" si="431"/>
        <v>n/a</v>
      </c>
      <c r="AL262" s="34" t="str">
        <f t="shared" si="432"/>
        <v>n/a</v>
      </c>
      <c r="AM262" s="8"/>
      <c r="AN262" s="33">
        <f>-VLOOKUP($A262,'pl-data'!$A:$BR,8+AN$3)</f>
        <v>0</v>
      </c>
      <c r="AO262" s="33">
        <f>-VLOOKUP($A262,'pl-data'!$A:$BR,38+AO$3)</f>
        <v>0</v>
      </c>
      <c r="AP262" s="33">
        <f>-VLOOKUP($A262,'pl-data'!$A:$BR,23+AP$3)</f>
        <v>0</v>
      </c>
      <c r="AQ262" s="34" t="str">
        <f t="shared" si="434"/>
        <v>n/a</v>
      </c>
      <c r="AR262" s="34" t="str">
        <f t="shared" si="435"/>
        <v>n/a</v>
      </c>
      <c r="AS262" s="8"/>
      <c r="AT262" s="33">
        <f>-VLOOKUP($A262,'pl-data'!$A:$BR,8+AT$3)</f>
        <v>0</v>
      </c>
      <c r="AU262" s="33">
        <f>-VLOOKUP($A262,'pl-data'!$A:$BR,38+AU$3)</f>
        <v>0</v>
      </c>
      <c r="AV262" s="33">
        <f>-VLOOKUP($A262,'pl-data'!$A:$BR,23+AV$3)</f>
        <v>0</v>
      </c>
      <c r="AW262" s="34" t="str">
        <f t="shared" si="437"/>
        <v>n/a</v>
      </c>
      <c r="AX262" s="34" t="str">
        <f t="shared" si="438"/>
        <v>n/a</v>
      </c>
      <c r="AY262" s="8"/>
      <c r="AZ262" s="33">
        <f>-VLOOKUP($A262,'pl-data'!$A:$BR,8+AZ$3)</f>
        <v>0</v>
      </c>
      <c r="BA262" s="33">
        <f>-VLOOKUP($A262,'pl-data'!$A:$BR,38+BA$3)</f>
        <v>0</v>
      </c>
      <c r="BB262" s="33">
        <f>-VLOOKUP($A262,'pl-data'!$A:$BR,23+BB$3)</f>
        <v>0</v>
      </c>
      <c r="BC262" s="34" t="str">
        <f t="shared" si="440"/>
        <v>n/a</v>
      </c>
      <c r="BD262" s="34" t="str">
        <f t="shared" si="441"/>
        <v>n/a</v>
      </c>
      <c r="BE262" s="8"/>
      <c r="BF262" s="33">
        <f>-VLOOKUP($A262,'pl-data'!$A:$BR,8+BF$3)</f>
        <v>0</v>
      </c>
      <c r="BG262" s="33">
        <f>-VLOOKUP($A262,'pl-data'!$A:$BR,38+BG$3)</f>
        <v>0</v>
      </c>
      <c r="BH262" s="33">
        <f>-VLOOKUP($A262,'pl-data'!$A:$BR,23+BH$3)</f>
        <v>0</v>
      </c>
      <c r="BI262" s="34" t="str">
        <f t="shared" si="443"/>
        <v>n/a</v>
      </c>
      <c r="BJ262" s="34" t="str">
        <f t="shared" si="444"/>
        <v>n/a</v>
      </c>
      <c r="BK262" s="8"/>
      <c r="BL262" s="33">
        <f>-VLOOKUP($A262,'pl-data'!$A:$BR,8+BL$3)</f>
        <v>0</v>
      </c>
      <c r="BM262" s="33">
        <f>-VLOOKUP($A262,'pl-data'!$A:$BR,38+BM$3)</f>
        <v>0</v>
      </c>
      <c r="BN262" s="33">
        <f>-VLOOKUP($A262,'pl-data'!$A:$BR,23+BN$3)</f>
        <v>0</v>
      </c>
      <c r="BO262" s="34" t="str">
        <f t="shared" si="446"/>
        <v>n/a</v>
      </c>
      <c r="BP262" s="34" t="str">
        <f t="shared" si="447"/>
        <v>n/a</v>
      </c>
      <c r="BQ262" s="8"/>
      <c r="BR262" s="33">
        <f>-VLOOKUP($A262,'pl-data'!$A:$BR,8+BR$3)</f>
        <v>0</v>
      </c>
      <c r="BS262" s="33">
        <f>-VLOOKUP($A262,'pl-data'!$A:$BR,38+BS$3)</f>
        <v>0</v>
      </c>
      <c r="BT262" s="33">
        <f>-VLOOKUP($A262,'pl-data'!$A:$BR,23+BT$3)</f>
        <v>0</v>
      </c>
      <c r="BU262" s="34" t="str">
        <f t="shared" si="449"/>
        <v>n/a</v>
      </c>
      <c r="BV262" s="34" t="str">
        <f t="shared" si="450"/>
        <v>n/a</v>
      </c>
      <c r="BW262" s="8"/>
      <c r="BX262" s="33">
        <f t="shared" si="454"/>
        <v>0</v>
      </c>
      <c r="BY262" s="33">
        <f t="shared" si="455"/>
        <v>0</v>
      </c>
      <c r="BZ262" s="33">
        <f t="shared" si="456"/>
        <v>0</v>
      </c>
      <c r="CA262" s="34" t="str">
        <f t="shared" si="452"/>
        <v>n/a</v>
      </c>
      <c r="CB262" s="34" t="str">
        <f t="shared" si="453"/>
        <v>n/a</v>
      </c>
      <c r="CC262" s="8"/>
    </row>
    <row r="263" spans="1:81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33">
        <f>-VLOOKUP($A263,'pl-data'!$A:$BR,8+D$3)</f>
        <v>0</v>
      </c>
      <c r="E263" s="33">
        <f>-VLOOKUP($A263,'pl-data'!$A:$BR,38+E$3)</f>
        <v>0</v>
      </c>
      <c r="F263" s="33">
        <f>-VLOOKUP($A263,'pl-data'!$A:$BR,23+F$3)</f>
        <v>0</v>
      </c>
      <c r="G263" s="34" t="str">
        <f t="shared" si="416"/>
        <v>n/a</v>
      </c>
      <c r="H263" s="34" t="str">
        <f t="shared" si="417"/>
        <v>n/a</v>
      </c>
      <c r="I263" s="8"/>
      <c r="J263" s="33">
        <f>-VLOOKUP($A263,'pl-data'!$A:$BR,8+J$3)</f>
        <v>0</v>
      </c>
      <c r="K263" s="33">
        <f>-VLOOKUP($A263,'pl-data'!$A:$BR,38+K$3)</f>
        <v>0</v>
      </c>
      <c r="L263" s="33">
        <f>-VLOOKUP($A263,'pl-data'!$A:$BR,23+L$3)</f>
        <v>0</v>
      </c>
      <c r="M263" s="34" t="str">
        <f t="shared" si="419"/>
        <v>n/a</v>
      </c>
      <c r="N263" s="34" t="str">
        <f t="shared" si="420"/>
        <v>n/a</v>
      </c>
      <c r="O263" s="8"/>
      <c r="P263" s="33">
        <f>-VLOOKUP($A263,'pl-data'!$A:$BR,8+P$3)</f>
        <v>0</v>
      </c>
      <c r="Q263" s="33">
        <f>-VLOOKUP($A263,'pl-data'!$A:$BR,38+Q$3)</f>
        <v>0</v>
      </c>
      <c r="R263" s="33">
        <f>-VLOOKUP($A263,'pl-data'!$A:$BR,23+R$3)</f>
        <v>0</v>
      </c>
      <c r="S263" s="34" t="str">
        <f t="shared" si="422"/>
        <v>n/a</v>
      </c>
      <c r="T263" s="34" t="str">
        <f t="shared" si="423"/>
        <v>n/a</v>
      </c>
      <c r="U263" s="8"/>
      <c r="V263" s="33">
        <f>-VLOOKUP($A263,'pl-data'!$A:$BR,8+V$3)</f>
        <v>0</v>
      </c>
      <c r="W263" s="33">
        <f>-VLOOKUP($A263,'pl-data'!$A:$BR,38+W$3)</f>
        <v>0</v>
      </c>
      <c r="X263" s="33">
        <f>-VLOOKUP($A263,'pl-data'!$A:$BR,23+X$3)</f>
        <v>0</v>
      </c>
      <c r="Y263" s="34" t="str">
        <f t="shared" si="425"/>
        <v>n/a</v>
      </c>
      <c r="Z263" s="34" t="str">
        <f t="shared" si="426"/>
        <v>n/a</v>
      </c>
      <c r="AA263" s="8"/>
      <c r="AB263" s="33">
        <f>-VLOOKUP($A263,'pl-data'!$A:$BR,8+AB$3)</f>
        <v>0</v>
      </c>
      <c r="AC263" s="33">
        <f>-VLOOKUP($A263,'pl-data'!$A:$BR,38+AC$3)</f>
        <v>0</v>
      </c>
      <c r="AD263" s="33">
        <f>-VLOOKUP($A263,'pl-data'!$A:$BR,23+AD$3)</f>
        <v>0</v>
      </c>
      <c r="AE263" s="34" t="str">
        <f t="shared" si="428"/>
        <v>n/a</v>
      </c>
      <c r="AF263" s="34" t="str">
        <f t="shared" si="429"/>
        <v>n/a</v>
      </c>
      <c r="AG263" s="8"/>
      <c r="AH263" s="33">
        <f>-VLOOKUP($A263,'pl-data'!$A:$BR,8+AH$3)</f>
        <v>0</v>
      </c>
      <c r="AI263" s="33">
        <f>-VLOOKUP($A263,'pl-data'!$A:$BR,38+AI$3)</f>
        <v>0</v>
      </c>
      <c r="AJ263" s="33">
        <f>-VLOOKUP($A263,'pl-data'!$A:$BR,23+AJ$3)</f>
        <v>0</v>
      </c>
      <c r="AK263" s="34" t="str">
        <f t="shared" si="431"/>
        <v>n/a</v>
      </c>
      <c r="AL263" s="34" t="str">
        <f t="shared" si="432"/>
        <v>n/a</v>
      </c>
      <c r="AM263" s="8"/>
      <c r="AN263" s="33">
        <f>-VLOOKUP($A263,'pl-data'!$A:$BR,8+AN$3)</f>
        <v>0</v>
      </c>
      <c r="AO263" s="33">
        <f>-VLOOKUP($A263,'pl-data'!$A:$BR,38+AO$3)</f>
        <v>0</v>
      </c>
      <c r="AP263" s="33">
        <f>-VLOOKUP($A263,'pl-data'!$A:$BR,23+AP$3)</f>
        <v>0</v>
      </c>
      <c r="AQ263" s="34" t="str">
        <f t="shared" si="434"/>
        <v>n/a</v>
      </c>
      <c r="AR263" s="34" t="str">
        <f t="shared" si="435"/>
        <v>n/a</v>
      </c>
      <c r="AS263" s="8"/>
      <c r="AT263" s="33">
        <f>-VLOOKUP($A263,'pl-data'!$A:$BR,8+AT$3)</f>
        <v>0</v>
      </c>
      <c r="AU263" s="33">
        <f>-VLOOKUP($A263,'pl-data'!$A:$BR,38+AU$3)</f>
        <v>0</v>
      </c>
      <c r="AV263" s="33">
        <f>-VLOOKUP($A263,'pl-data'!$A:$BR,23+AV$3)</f>
        <v>0</v>
      </c>
      <c r="AW263" s="34" t="str">
        <f t="shared" si="437"/>
        <v>n/a</v>
      </c>
      <c r="AX263" s="34" t="str">
        <f t="shared" si="438"/>
        <v>n/a</v>
      </c>
      <c r="AY263" s="8"/>
      <c r="AZ263" s="33">
        <f>-VLOOKUP($A263,'pl-data'!$A:$BR,8+AZ$3)</f>
        <v>0</v>
      </c>
      <c r="BA263" s="33">
        <f>-VLOOKUP($A263,'pl-data'!$A:$BR,38+BA$3)</f>
        <v>0</v>
      </c>
      <c r="BB263" s="33">
        <f>-VLOOKUP($A263,'pl-data'!$A:$BR,23+BB$3)</f>
        <v>0</v>
      </c>
      <c r="BC263" s="34" t="str">
        <f t="shared" si="440"/>
        <v>n/a</v>
      </c>
      <c r="BD263" s="34" t="str">
        <f t="shared" si="441"/>
        <v>n/a</v>
      </c>
      <c r="BE263" s="8"/>
      <c r="BF263" s="33">
        <f>-VLOOKUP($A263,'pl-data'!$A:$BR,8+BF$3)</f>
        <v>0</v>
      </c>
      <c r="BG263" s="33">
        <f>-VLOOKUP($A263,'pl-data'!$A:$BR,38+BG$3)</f>
        <v>0</v>
      </c>
      <c r="BH263" s="33">
        <f>-VLOOKUP($A263,'pl-data'!$A:$BR,23+BH$3)</f>
        <v>0</v>
      </c>
      <c r="BI263" s="34" t="str">
        <f t="shared" si="443"/>
        <v>n/a</v>
      </c>
      <c r="BJ263" s="34" t="str">
        <f t="shared" si="444"/>
        <v>n/a</v>
      </c>
      <c r="BK263" s="8"/>
      <c r="BL263" s="33">
        <f>-VLOOKUP($A263,'pl-data'!$A:$BR,8+BL$3)</f>
        <v>0</v>
      </c>
      <c r="BM263" s="33">
        <f>-VLOOKUP($A263,'pl-data'!$A:$BR,38+BM$3)</f>
        <v>0</v>
      </c>
      <c r="BN263" s="33">
        <f>-VLOOKUP($A263,'pl-data'!$A:$BR,23+BN$3)</f>
        <v>0</v>
      </c>
      <c r="BO263" s="34" t="str">
        <f t="shared" si="446"/>
        <v>n/a</v>
      </c>
      <c r="BP263" s="34" t="str">
        <f t="shared" si="447"/>
        <v>n/a</v>
      </c>
      <c r="BQ263" s="8"/>
      <c r="BR263" s="33">
        <f>-VLOOKUP($A263,'pl-data'!$A:$BR,8+BR$3)</f>
        <v>0</v>
      </c>
      <c r="BS263" s="33">
        <f>-VLOOKUP($A263,'pl-data'!$A:$BR,38+BS$3)</f>
        <v>0</v>
      </c>
      <c r="BT263" s="33">
        <f>-VLOOKUP($A263,'pl-data'!$A:$BR,23+BT$3)</f>
        <v>0</v>
      </c>
      <c r="BU263" s="34" t="str">
        <f t="shared" si="449"/>
        <v>n/a</v>
      </c>
      <c r="BV263" s="34" t="str">
        <f t="shared" si="450"/>
        <v>n/a</v>
      </c>
      <c r="BW263" s="8"/>
      <c r="BX263" s="33">
        <f t="shared" si="454"/>
        <v>0</v>
      </c>
      <c r="BY263" s="33">
        <f t="shared" si="455"/>
        <v>0</v>
      </c>
      <c r="BZ263" s="33">
        <f t="shared" si="456"/>
        <v>0</v>
      </c>
      <c r="CA263" s="34" t="str">
        <f t="shared" si="452"/>
        <v>n/a</v>
      </c>
      <c r="CB263" s="34" t="str">
        <f t="shared" si="453"/>
        <v>n/a</v>
      </c>
      <c r="CC263" s="8"/>
    </row>
    <row r="264" spans="1:81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33">
        <f>-VLOOKUP($A264,'pl-data'!$A:$BR,8+D$3)</f>
        <v>0</v>
      </c>
      <c r="E264" s="33">
        <f>-VLOOKUP($A264,'pl-data'!$A:$BR,38+E$3)</f>
        <v>0</v>
      </c>
      <c r="F264" s="33">
        <f>-VLOOKUP($A264,'pl-data'!$A:$BR,23+F$3)</f>
        <v>0</v>
      </c>
      <c r="G264" s="34" t="str">
        <f t="shared" si="416"/>
        <v>n/a</v>
      </c>
      <c r="H264" s="34" t="str">
        <f t="shared" si="417"/>
        <v>n/a</v>
      </c>
      <c r="I264" s="8"/>
      <c r="J264" s="33">
        <f>-VLOOKUP($A264,'pl-data'!$A:$BR,8+J$3)</f>
        <v>0</v>
      </c>
      <c r="K264" s="33">
        <f>-VLOOKUP($A264,'pl-data'!$A:$BR,38+K$3)</f>
        <v>0</v>
      </c>
      <c r="L264" s="33">
        <f>-VLOOKUP($A264,'pl-data'!$A:$BR,23+L$3)</f>
        <v>0</v>
      </c>
      <c r="M264" s="34" t="str">
        <f t="shared" si="419"/>
        <v>n/a</v>
      </c>
      <c r="N264" s="34" t="str">
        <f t="shared" si="420"/>
        <v>n/a</v>
      </c>
      <c r="O264" s="8"/>
      <c r="P264" s="33">
        <f>-VLOOKUP($A264,'pl-data'!$A:$BR,8+P$3)</f>
        <v>0</v>
      </c>
      <c r="Q264" s="33">
        <f>-VLOOKUP($A264,'pl-data'!$A:$BR,38+Q$3)</f>
        <v>0</v>
      </c>
      <c r="R264" s="33">
        <f>-VLOOKUP($A264,'pl-data'!$A:$BR,23+R$3)</f>
        <v>0</v>
      </c>
      <c r="S264" s="34" t="str">
        <f t="shared" si="422"/>
        <v>n/a</v>
      </c>
      <c r="T264" s="34" t="str">
        <f t="shared" si="423"/>
        <v>n/a</v>
      </c>
      <c r="U264" s="8"/>
      <c r="V264" s="33">
        <f>-VLOOKUP($A264,'pl-data'!$A:$BR,8+V$3)</f>
        <v>0</v>
      </c>
      <c r="W264" s="33">
        <f>-VLOOKUP($A264,'pl-data'!$A:$BR,38+W$3)</f>
        <v>0</v>
      </c>
      <c r="X264" s="33">
        <f>-VLOOKUP($A264,'pl-data'!$A:$BR,23+X$3)</f>
        <v>0</v>
      </c>
      <c r="Y264" s="34" t="str">
        <f t="shared" si="425"/>
        <v>n/a</v>
      </c>
      <c r="Z264" s="34" t="str">
        <f t="shared" si="426"/>
        <v>n/a</v>
      </c>
      <c r="AA264" s="8"/>
      <c r="AB264" s="33">
        <f>-VLOOKUP($A264,'pl-data'!$A:$BR,8+AB$3)</f>
        <v>0</v>
      </c>
      <c r="AC264" s="33">
        <f>-VLOOKUP($A264,'pl-data'!$A:$BR,38+AC$3)</f>
        <v>0</v>
      </c>
      <c r="AD264" s="33">
        <f>-VLOOKUP($A264,'pl-data'!$A:$BR,23+AD$3)</f>
        <v>0</v>
      </c>
      <c r="AE264" s="34" t="str">
        <f t="shared" si="428"/>
        <v>n/a</v>
      </c>
      <c r="AF264" s="34" t="str">
        <f t="shared" si="429"/>
        <v>n/a</v>
      </c>
      <c r="AG264" s="8"/>
      <c r="AH264" s="33">
        <f>-VLOOKUP($A264,'pl-data'!$A:$BR,8+AH$3)</f>
        <v>0</v>
      </c>
      <c r="AI264" s="33">
        <f>-VLOOKUP($A264,'pl-data'!$A:$BR,38+AI$3)</f>
        <v>0</v>
      </c>
      <c r="AJ264" s="33">
        <f>-VLOOKUP($A264,'pl-data'!$A:$BR,23+AJ$3)</f>
        <v>0</v>
      </c>
      <c r="AK264" s="34" t="str">
        <f t="shared" si="431"/>
        <v>n/a</v>
      </c>
      <c r="AL264" s="34" t="str">
        <f t="shared" si="432"/>
        <v>n/a</v>
      </c>
      <c r="AM264" s="8"/>
      <c r="AN264" s="33">
        <f>-VLOOKUP($A264,'pl-data'!$A:$BR,8+AN$3)</f>
        <v>0</v>
      </c>
      <c r="AO264" s="33">
        <f>-VLOOKUP($A264,'pl-data'!$A:$BR,38+AO$3)</f>
        <v>0</v>
      </c>
      <c r="AP264" s="33">
        <f>-VLOOKUP($A264,'pl-data'!$A:$BR,23+AP$3)</f>
        <v>0</v>
      </c>
      <c r="AQ264" s="34" t="str">
        <f t="shared" si="434"/>
        <v>n/a</v>
      </c>
      <c r="AR264" s="34" t="str">
        <f t="shared" si="435"/>
        <v>n/a</v>
      </c>
      <c r="AS264" s="8"/>
      <c r="AT264" s="33">
        <f>-VLOOKUP($A264,'pl-data'!$A:$BR,8+AT$3)</f>
        <v>0</v>
      </c>
      <c r="AU264" s="33">
        <f>-VLOOKUP($A264,'pl-data'!$A:$BR,38+AU$3)</f>
        <v>0</v>
      </c>
      <c r="AV264" s="33">
        <f>-VLOOKUP($A264,'pl-data'!$A:$BR,23+AV$3)</f>
        <v>0</v>
      </c>
      <c r="AW264" s="34" t="str">
        <f t="shared" si="437"/>
        <v>n/a</v>
      </c>
      <c r="AX264" s="34" t="str">
        <f t="shared" si="438"/>
        <v>n/a</v>
      </c>
      <c r="AY264" s="8"/>
      <c r="AZ264" s="33">
        <f>-VLOOKUP($A264,'pl-data'!$A:$BR,8+AZ$3)</f>
        <v>0</v>
      </c>
      <c r="BA264" s="33">
        <f>-VLOOKUP($A264,'pl-data'!$A:$BR,38+BA$3)</f>
        <v>0</v>
      </c>
      <c r="BB264" s="33">
        <f>-VLOOKUP($A264,'pl-data'!$A:$BR,23+BB$3)</f>
        <v>0</v>
      </c>
      <c r="BC264" s="34" t="str">
        <f t="shared" si="440"/>
        <v>n/a</v>
      </c>
      <c r="BD264" s="34" t="str">
        <f t="shared" si="441"/>
        <v>n/a</v>
      </c>
      <c r="BE264" s="8"/>
      <c r="BF264" s="33">
        <f>-VLOOKUP($A264,'pl-data'!$A:$BR,8+BF$3)</f>
        <v>0</v>
      </c>
      <c r="BG264" s="33">
        <f>-VLOOKUP($A264,'pl-data'!$A:$BR,38+BG$3)</f>
        <v>0</v>
      </c>
      <c r="BH264" s="33">
        <f>-VLOOKUP($A264,'pl-data'!$A:$BR,23+BH$3)</f>
        <v>0</v>
      </c>
      <c r="BI264" s="34" t="str">
        <f t="shared" si="443"/>
        <v>n/a</v>
      </c>
      <c r="BJ264" s="34" t="str">
        <f t="shared" si="444"/>
        <v>n/a</v>
      </c>
      <c r="BK264" s="8"/>
      <c r="BL264" s="33">
        <f>-VLOOKUP($A264,'pl-data'!$A:$BR,8+BL$3)</f>
        <v>0</v>
      </c>
      <c r="BM264" s="33">
        <f>-VLOOKUP($A264,'pl-data'!$A:$BR,38+BM$3)</f>
        <v>0</v>
      </c>
      <c r="BN264" s="33">
        <f>-VLOOKUP($A264,'pl-data'!$A:$BR,23+BN$3)</f>
        <v>0</v>
      </c>
      <c r="BO264" s="34" t="str">
        <f t="shared" si="446"/>
        <v>n/a</v>
      </c>
      <c r="BP264" s="34" t="str">
        <f t="shared" si="447"/>
        <v>n/a</v>
      </c>
      <c r="BQ264" s="8"/>
      <c r="BR264" s="33">
        <f>-VLOOKUP($A264,'pl-data'!$A:$BR,8+BR$3)</f>
        <v>0</v>
      </c>
      <c r="BS264" s="33">
        <f>-VLOOKUP($A264,'pl-data'!$A:$BR,38+BS$3)</f>
        <v>0</v>
      </c>
      <c r="BT264" s="33">
        <f>-VLOOKUP($A264,'pl-data'!$A:$BR,23+BT$3)</f>
        <v>0</v>
      </c>
      <c r="BU264" s="34" t="str">
        <f t="shared" si="449"/>
        <v>n/a</v>
      </c>
      <c r="BV264" s="34" t="str">
        <f t="shared" si="450"/>
        <v>n/a</v>
      </c>
      <c r="BW264" s="8"/>
      <c r="BX264" s="33">
        <f t="shared" si="454"/>
        <v>0</v>
      </c>
      <c r="BY264" s="33">
        <f t="shared" si="455"/>
        <v>0</v>
      </c>
      <c r="BZ264" s="33">
        <f t="shared" si="456"/>
        <v>0</v>
      </c>
      <c r="CA264" s="34" t="str">
        <f t="shared" si="452"/>
        <v>n/a</v>
      </c>
      <c r="CB264" s="34" t="str">
        <f t="shared" si="453"/>
        <v>n/a</v>
      </c>
      <c r="CC264" s="8"/>
    </row>
    <row r="265" spans="1:81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33">
        <f>-VLOOKUP($A265,'pl-data'!$A:$BR,8+D$3)</f>
        <v>0</v>
      </c>
      <c r="E265" s="33">
        <f>-VLOOKUP($A265,'pl-data'!$A:$BR,38+E$3)</f>
        <v>0</v>
      </c>
      <c r="F265" s="33">
        <f>-VLOOKUP($A265,'pl-data'!$A:$BR,23+F$3)</f>
        <v>0</v>
      </c>
      <c r="G265" s="34" t="str">
        <f t="shared" si="416"/>
        <v>n/a</v>
      </c>
      <c r="H265" s="34" t="str">
        <f t="shared" si="417"/>
        <v>n/a</v>
      </c>
      <c r="I265" s="8"/>
      <c r="J265" s="33">
        <f>-VLOOKUP($A265,'pl-data'!$A:$BR,8+J$3)</f>
        <v>0</v>
      </c>
      <c r="K265" s="33">
        <f>-VLOOKUP($A265,'pl-data'!$A:$BR,38+K$3)</f>
        <v>0</v>
      </c>
      <c r="L265" s="33">
        <f>-VLOOKUP($A265,'pl-data'!$A:$BR,23+L$3)</f>
        <v>0</v>
      </c>
      <c r="M265" s="34" t="str">
        <f t="shared" si="419"/>
        <v>n/a</v>
      </c>
      <c r="N265" s="34" t="str">
        <f t="shared" si="420"/>
        <v>n/a</v>
      </c>
      <c r="O265" s="8"/>
      <c r="P265" s="33">
        <f>-VLOOKUP($A265,'pl-data'!$A:$BR,8+P$3)</f>
        <v>0</v>
      </c>
      <c r="Q265" s="33">
        <f>-VLOOKUP($A265,'pl-data'!$A:$BR,38+Q$3)</f>
        <v>0</v>
      </c>
      <c r="R265" s="33">
        <f>-VLOOKUP($A265,'pl-data'!$A:$BR,23+R$3)</f>
        <v>0</v>
      </c>
      <c r="S265" s="34" t="str">
        <f t="shared" si="422"/>
        <v>n/a</v>
      </c>
      <c r="T265" s="34" t="str">
        <f t="shared" si="423"/>
        <v>n/a</v>
      </c>
      <c r="U265" s="8"/>
      <c r="V265" s="33">
        <f>-VLOOKUP($A265,'pl-data'!$A:$BR,8+V$3)</f>
        <v>0</v>
      </c>
      <c r="W265" s="33">
        <f>-VLOOKUP($A265,'pl-data'!$A:$BR,38+W$3)</f>
        <v>0</v>
      </c>
      <c r="X265" s="33">
        <f>-VLOOKUP($A265,'pl-data'!$A:$BR,23+X$3)</f>
        <v>0</v>
      </c>
      <c r="Y265" s="34" t="str">
        <f t="shared" si="425"/>
        <v>n/a</v>
      </c>
      <c r="Z265" s="34" t="str">
        <f t="shared" si="426"/>
        <v>n/a</v>
      </c>
      <c r="AA265" s="8"/>
      <c r="AB265" s="33">
        <f>-VLOOKUP($A265,'pl-data'!$A:$BR,8+AB$3)</f>
        <v>0</v>
      </c>
      <c r="AC265" s="33">
        <f>-VLOOKUP($A265,'pl-data'!$A:$BR,38+AC$3)</f>
        <v>0</v>
      </c>
      <c r="AD265" s="33">
        <f>-VLOOKUP($A265,'pl-data'!$A:$BR,23+AD$3)</f>
        <v>0</v>
      </c>
      <c r="AE265" s="34" t="str">
        <f t="shared" si="428"/>
        <v>n/a</v>
      </c>
      <c r="AF265" s="34" t="str">
        <f t="shared" si="429"/>
        <v>n/a</v>
      </c>
      <c r="AG265" s="8"/>
      <c r="AH265" s="33">
        <f>-VLOOKUP($A265,'pl-data'!$A:$BR,8+AH$3)</f>
        <v>0</v>
      </c>
      <c r="AI265" s="33">
        <f>-VLOOKUP($A265,'pl-data'!$A:$BR,38+AI$3)</f>
        <v>0</v>
      </c>
      <c r="AJ265" s="33">
        <f>-VLOOKUP($A265,'pl-data'!$A:$BR,23+AJ$3)</f>
        <v>0</v>
      </c>
      <c r="AK265" s="34" t="str">
        <f t="shared" si="431"/>
        <v>n/a</v>
      </c>
      <c r="AL265" s="34" t="str">
        <f t="shared" si="432"/>
        <v>n/a</v>
      </c>
      <c r="AM265" s="8"/>
      <c r="AN265" s="33">
        <f>-VLOOKUP($A265,'pl-data'!$A:$BR,8+AN$3)</f>
        <v>0</v>
      </c>
      <c r="AO265" s="33">
        <f>-VLOOKUP($A265,'pl-data'!$A:$BR,38+AO$3)</f>
        <v>0</v>
      </c>
      <c r="AP265" s="33">
        <f>-VLOOKUP($A265,'pl-data'!$A:$BR,23+AP$3)</f>
        <v>0</v>
      </c>
      <c r="AQ265" s="34" t="str">
        <f t="shared" si="434"/>
        <v>n/a</v>
      </c>
      <c r="AR265" s="34" t="str">
        <f t="shared" si="435"/>
        <v>n/a</v>
      </c>
      <c r="AS265" s="8"/>
      <c r="AT265" s="33">
        <f>-VLOOKUP($A265,'pl-data'!$A:$BR,8+AT$3)</f>
        <v>0</v>
      </c>
      <c r="AU265" s="33">
        <f>-VLOOKUP($A265,'pl-data'!$A:$BR,38+AU$3)</f>
        <v>0</v>
      </c>
      <c r="AV265" s="33">
        <f>-VLOOKUP($A265,'pl-data'!$A:$BR,23+AV$3)</f>
        <v>0</v>
      </c>
      <c r="AW265" s="34" t="str">
        <f t="shared" si="437"/>
        <v>n/a</v>
      </c>
      <c r="AX265" s="34" t="str">
        <f t="shared" si="438"/>
        <v>n/a</v>
      </c>
      <c r="AY265" s="8"/>
      <c r="AZ265" s="33">
        <f>-VLOOKUP($A265,'pl-data'!$A:$BR,8+AZ$3)</f>
        <v>0</v>
      </c>
      <c r="BA265" s="33">
        <f>-VLOOKUP($A265,'pl-data'!$A:$BR,38+BA$3)</f>
        <v>0</v>
      </c>
      <c r="BB265" s="33">
        <f>-VLOOKUP($A265,'pl-data'!$A:$BR,23+BB$3)</f>
        <v>0</v>
      </c>
      <c r="BC265" s="34" t="str">
        <f t="shared" si="440"/>
        <v>n/a</v>
      </c>
      <c r="BD265" s="34" t="str">
        <f t="shared" si="441"/>
        <v>n/a</v>
      </c>
      <c r="BE265" s="8"/>
      <c r="BF265" s="33">
        <f>-VLOOKUP($A265,'pl-data'!$A:$BR,8+BF$3)</f>
        <v>0</v>
      </c>
      <c r="BG265" s="33">
        <f>-VLOOKUP($A265,'pl-data'!$A:$BR,38+BG$3)</f>
        <v>0</v>
      </c>
      <c r="BH265" s="33">
        <f>-VLOOKUP($A265,'pl-data'!$A:$BR,23+BH$3)</f>
        <v>0</v>
      </c>
      <c r="BI265" s="34" t="str">
        <f t="shared" si="443"/>
        <v>n/a</v>
      </c>
      <c r="BJ265" s="34" t="str">
        <f t="shared" si="444"/>
        <v>n/a</v>
      </c>
      <c r="BK265" s="8"/>
      <c r="BL265" s="33">
        <f>-VLOOKUP($A265,'pl-data'!$A:$BR,8+BL$3)</f>
        <v>0</v>
      </c>
      <c r="BM265" s="33">
        <f>-VLOOKUP($A265,'pl-data'!$A:$BR,38+BM$3)</f>
        <v>0</v>
      </c>
      <c r="BN265" s="33">
        <f>-VLOOKUP($A265,'pl-data'!$A:$BR,23+BN$3)</f>
        <v>0</v>
      </c>
      <c r="BO265" s="34" t="str">
        <f t="shared" si="446"/>
        <v>n/a</v>
      </c>
      <c r="BP265" s="34" t="str">
        <f t="shared" si="447"/>
        <v>n/a</v>
      </c>
      <c r="BQ265" s="8"/>
      <c r="BR265" s="33">
        <f>-VLOOKUP($A265,'pl-data'!$A:$BR,8+BR$3)</f>
        <v>0</v>
      </c>
      <c r="BS265" s="33">
        <f>-VLOOKUP($A265,'pl-data'!$A:$BR,38+BS$3)</f>
        <v>0</v>
      </c>
      <c r="BT265" s="33">
        <f>-VLOOKUP($A265,'pl-data'!$A:$BR,23+BT$3)</f>
        <v>0</v>
      </c>
      <c r="BU265" s="34" t="str">
        <f t="shared" si="449"/>
        <v>n/a</v>
      </c>
      <c r="BV265" s="34" t="str">
        <f t="shared" si="450"/>
        <v>n/a</v>
      </c>
      <c r="BW265" s="8"/>
      <c r="BX265" s="33">
        <f t="shared" si="454"/>
        <v>0</v>
      </c>
      <c r="BY265" s="33">
        <f t="shared" si="455"/>
        <v>0</v>
      </c>
      <c r="BZ265" s="33">
        <f t="shared" si="456"/>
        <v>0</v>
      </c>
      <c r="CA265" s="34" t="str">
        <f t="shared" si="452"/>
        <v>n/a</v>
      </c>
      <c r="CB265" s="34" t="str">
        <f t="shared" si="453"/>
        <v>n/a</v>
      </c>
      <c r="CC265" s="8"/>
    </row>
    <row r="266" spans="1:81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33">
        <f>-VLOOKUP($A266,'pl-data'!$A:$BR,8+D$3)</f>
        <v>0</v>
      </c>
      <c r="E266" s="33">
        <f>-VLOOKUP($A266,'pl-data'!$A:$BR,38+E$3)</f>
        <v>0</v>
      </c>
      <c r="F266" s="33">
        <f>-VLOOKUP($A266,'pl-data'!$A:$BR,23+F$3)</f>
        <v>0</v>
      </c>
      <c r="G266" s="34" t="str">
        <f t="shared" si="416"/>
        <v>n/a</v>
      </c>
      <c r="H266" s="34" t="str">
        <f t="shared" si="417"/>
        <v>n/a</v>
      </c>
      <c r="I266" s="8"/>
      <c r="J266" s="33">
        <f>-VLOOKUP($A266,'pl-data'!$A:$BR,8+J$3)</f>
        <v>0</v>
      </c>
      <c r="K266" s="33">
        <f>-VLOOKUP($A266,'pl-data'!$A:$BR,38+K$3)</f>
        <v>0</v>
      </c>
      <c r="L266" s="33">
        <f>-VLOOKUP($A266,'pl-data'!$A:$BR,23+L$3)</f>
        <v>0</v>
      </c>
      <c r="M266" s="34" t="str">
        <f t="shared" si="419"/>
        <v>n/a</v>
      </c>
      <c r="N266" s="34" t="str">
        <f t="shared" si="420"/>
        <v>n/a</v>
      </c>
      <c r="O266" s="8"/>
      <c r="P266" s="33">
        <f>-VLOOKUP($A266,'pl-data'!$A:$BR,8+P$3)</f>
        <v>0</v>
      </c>
      <c r="Q266" s="33">
        <f>-VLOOKUP($A266,'pl-data'!$A:$BR,38+Q$3)</f>
        <v>0</v>
      </c>
      <c r="R266" s="33">
        <f>-VLOOKUP($A266,'pl-data'!$A:$BR,23+R$3)</f>
        <v>0</v>
      </c>
      <c r="S266" s="34" t="str">
        <f t="shared" si="422"/>
        <v>n/a</v>
      </c>
      <c r="T266" s="34" t="str">
        <f t="shared" si="423"/>
        <v>n/a</v>
      </c>
      <c r="U266" s="8"/>
      <c r="V266" s="33">
        <f>-VLOOKUP($A266,'pl-data'!$A:$BR,8+V$3)</f>
        <v>0</v>
      </c>
      <c r="W266" s="33">
        <f>-VLOOKUP($A266,'pl-data'!$A:$BR,38+W$3)</f>
        <v>0</v>
      </c>
      <c r="X266" s="33">
        <f>-VLOOKUP($A266,'pl-data'!$A:$BR,23+X$3)</f>
        <v>0</v>
      </c>
      <c r="Y266" s="34" t="str">
        <f t="shared" si="425"/>
        <v>n/a</v>
      </c>
      <c r="Z266" s="34" t="str">
        <f t="shared" si="426"/>
        <v>n/a</v>
      </c>
      <c r="AA266" s="8"/>
      <c r="AB266" s="33">
        <f>-VLOOKUP($A266,'pl-data'!$A:$BR,8+AB$3)</f>
        <v>0</v>
      </c>
      <c r="AC266" s="33">
        <f>-VLOOKUP($A266,'pl-data'!$A:$BR,38+AC$3)</f>
        <v>0</v>
      </c>
      <c r="AD266" s="33">
        <f>-VLOOKUP($A266,'pl-data'!$A:$BR,23+AD$3)</f>
        <v>0</v>
      </c>
      <c r="AE266" s="34" t="str">
        <f t="shared" si="428"/>
        <v>n/a</v>
      </c>
      <c r="AF266" s="34" t="str">
        <f t="shared" si="429"/>
        <v>n/a</v>
      </c>
      <c r="AG266" s="8"/>
      <c r="AH266" s="33">
        <f>-VLOOKUP($A266,'pl-data'!$A:$BR,8+AH$3)</f>
        <v>0</v>
      </c>
      <c r="AI266" s="33">
        <f>-VLOOKUP($A266,'pl-data'!$A:$BR,38+AI$3)</f>
        <v>0</v>
      </c>
      <c r="AJ266" s="33">
        <f>-VLOOKUP($A266,'pl-data'!$A:$BR,23+AJ$3)</f>
        <v>0</v>
      </c>
      <c r="AK266" s="34" t="str">
        <f t="shared" si="431"/>
        <v>n/a</v>
      </c>
      <c r="AL266" s="34" t="str">
        <f t="shared" si="432"/>
        <v>n/a</v>
      </c>
      <c r="AM266" s="8"/>
      <c r="AN266" s="33">
        <f>-VLOOKUP($A266,'pl-data'!$A:$BR,8+AN$3)</f>
        <v>0</v>
      </c>
      <c r="AO266" s="33">
        <f>-VLOOKUP($A266,'pl-data'!$A:$BR,38+AO$3)</f>
        <v>0</v>
      </c>
      <c r="AP266" s="33">
        <f>-VLOOKUP($A266,'pl-data'!$A:$BR,23+AP$3)</f>
        <v>0</v>
      </c>
      <c r="AQ266" s="34" t="str">
        <f t="shared" si="434"/>
        <v>n/a</v>
      </c>
      <c r="AR266" s="34" t="str">
        <f t="shared" si="435"/>
        <v>n/a</v>
      </c>
      <c r="AS266" s="8"/>
      <c r="AT266" s="33">
        <f>-VLOOKUP($A266,'pl-data'!$A:$BR,8+AT$3)</f>
        <v>0</v>
      </c>
      <c r="AU266" s="33">
        <f>-VLOOKUP($A266,'pl-data'!$A:$BR,38+AU$3)</f>
        <v>0</v>
      </c>
      <c r="AV266" s="33">
        <f>-VLOOKUP($A266,'pl-data'!$A:$BR,23+AV$3)</f>
        <v>0</v>
      </c>
      <c r="AW266" s="34" t="str">
        <f t="shared" si="437"/>
        <v>n/a</v>
      </c>
      <c r="AX266" s="34" t="str">
        <f t="shared" si="438"/>
        <v>n/a</v>
      </c>
      <c r="AY266" s="8"/>
      <c r="AZ266" s="33">
        <f>-VLOOKUP($A266,'pl-data'!$A:$BR,8+AZ$3)</f>
        <v>0</v>
      </c>
      <c r="BA266" s="33">
        <f>-VLOOKUP($A266,'pl-data'!$A:$BR,38+BA$3)</f>
        <v>0</v>
      </c>
      <c r="BB266" s="33">
        <f>-VLOOKUP($A266,'pl-data'!$A:$BR,23+BB$3)</f>
        <v>0</v>
      </c>
      <c r="BC266" s="34" t="str">
        <f t="shared" si="440"/>
        <v>n/a</v>
      </c>
      <c r="BD266" s="34" t="str">
        <f t="shared" si="441"/>
        <v>n/a</v>
      </c>
      <c r="BE266" s="8"/>
      <c r="BF266" s="33">
        <f>-VLOOKUP($A266,'pl-data'!$A:$BR,8+BF$3)</f>
        <v>0</v>
      </c>
      <c r="BG266" s="33">
        <f>-VLOOKUP($A266,'pl-data'!$A:$BR,38+BG$3)</f>
        <v>0</v>
      </c>
      <c r="BH266" s="33">
        <f>-VLOOKUP($A266,'pl-data'!$A:$BR,23+BH$3)</f>
        <v>0</v>
      </c>
      <c r="BI266" s="34" t="str">
        <f t="shared" si="443"/>
        <v>n/a</v>
      </c>
      <c r="BJ266" s="34" t="str">
        <f t="shared" si="444"/>
        <v>n/a</v>
      </c>
      <c r="BK266" s="8"/>
      <c r="BL266" s="33">
        <f>-VLOOKUP($A266,'pl-data'!$A:$BR,8+BL$3)</f>
        <v>0</v>
      </c>
      <c r="BM266" s="33">
        <f>-VLOOKUP($A266,'pl-data'!$A:$BR,38+BM$3)</f>
        <v>0</v>
      </c>
      <c r="BN266" s="33">
        <f>-VLOOKUP($A266,'pl-data'!$A:$BR,23+BN$3)</f>
        <v>0</v>
      </c>
      <c r="BO266" s="34" t="str">
        <f t="shared" si="446"/>
        <v>n/a</v>
      </c>
      <c r="BP266" s="34" t="str">
        <f t="shared" si="447"/>
        <v>n/a</v>
      </c>
      <c r="BQ266" s="8"/>
      <c r="BR266" s="33">
        <f>-VLOOKUP($A266,'pl-data'!$A:$BR,8+BR$3)</f>
        <v>0</v>
      </c>
      <c r="BS266" s="33">
        <f>-VLOOKUP($A266,'pl-data'!$A:$BR,38+BS$3)</f>
        <v>0</v>
      </c>
      <c r="BT266" s="33">
        <f>-VLOOKUP($A266,'pl-data'!$A:$BR,23+BT$3)</f>
        <v>0</v>
      </c>
      <c r="BU266" s="34" t="str">
        <f t="shared" si="449"/>
        <v>n/a</v>
      </c>
      <c r="BV266" s="34" t="str">
        <f t="shared" si="450"/>
        <v>n/a</v>
      </c>
      <c r="BW266" s="8"/>
      <c r="BX266" s="33">
        <f t="shared" si="454"/>
        <v>0</v>
      </c>
      <c r="BY266" s="33">
        <f t="shared" si="455"/>
        <v>0</v>
      </c>
      <c r="BZ266" s="33">
        <f t="shared" si="456"/>
        <v>0</v>
      </c>
      <c r="CA266" s="34" t="str">
        <f t="shared" si="452"/>
        <v>n/a</v>
      </c>
      <c r="CB266" s="34" t="str">
        <f t="shared" si="453"/>
        <v>n/a</v>
      </c>
      <c r="CC266" s="8"/>
    </row>
    <row r="267" spans="1:81" hidden="1" outlineLevel="2" x14ac:dyDescent="0.2">
      <c r="A267" s="49">
        <v>3800</v>
      </c>
      <c r="B267" s="18" t="str">
        <f>+masterfile!D969</f>
        <v>3800 Bezugsnebenkosten</v>
      </c>
      <c r="C267" s="8"/>
      <c r="D267" s="33">
        <f>-VLOOKUP($A267,'pl-data'!$A:$BR,8+D$3)</f>
        <v>0</v>
      </c>
      <c r="E267" s="33">
        <f>-VLOOKUP($A267,'pl-data'!$A:$BR,38+E$3)</f>
        <v>0</v>
      </c>
      <c r="F267" s="33">
        <f>-VLOOKUP($A267,'pl-data'!$A:$BR,23+F$3)</f>
        <v>0</v>
      </c>
      <c r="G267" s="34" t="str">
        <f t="shared" si="416"/>
        <v>n/a</v>
      </c>
      <c r="H267" s="34" t="str">
        <f t="shared" si="417"/>
        <v>n/a</v>
      </c>
      <c r="I267" s="8"/>
      <c r="J267" s="33">
        <f>-VLOOKUP($A267,'pl-data'!$A:$BR,8+J$3)</f>
        <v>0</v>
      </c>
      <c r="K267" s="33">
        <f>-VLOOKUP($A267,'pl-data'!$A:$BR,38+K$3)</f>
        <v>0</v>
      </c>
      <c r="L267" s="33">
        <f>-VLOOKUP($A267,'pl-data'!$A:$BR,23+L$3)</f>
        <v>0</v>
      </c>
      <c r="M267" s="34" t="str">
        <f t="shared" si="419"/>
        <v>n/a</v>
      </c>
      <c r="N267" s="34" t="str">
        <f t="shared" si="420"/>
        <v>n/a</v>
      </c>
      <c r="O267" s="8"/>
      <c r="P267" s="33">
        <f>-VLOOKUP($A267,'pl-data'!$A:$BR,8+P$3)</f>
        <v>0</v>
      </c>
      <c r="Q267" s="33">
        <f>-VLOOKUP($A267,'pl-data'!$A:$BR,38+Q$3)</f>
        <v>0</v>
      </c>
      <c r="R267" s="33">
        <f>-VLOOKUP($A267,'pl-data'!$A:$BR,23+R$3)</f>
        <v>0</v>
      </c>
      <c r="S267" s="34" t="str">
        <f t="shared" si="422"/>
        <v>n/a</v>
      </c>
      <c r="T267" s="34" t="str">
        <f t="shared" si="423"/>
        <v>n/a</v>
      </c>
      <c r="U267" s="8"/>
      <c r="V267" s="33">
        <f>-VLOOKUP($A267,'pl-data'!$A:$BR,8+V$3)</f>
        <v>0</v>
      </c>
      <c r="W267" s="33">
        <f>-VLOOKUP($A267,'pl-data'!$A:$BR,38+W$3)</f>
        <v>0</v>
      </c>
      <c r="X267" s="33">
        <f>-VLOOKUP($A267,'pl-data'!$A:$BR,23+X$3)</f>
        <v>0</v>
      </c>
      <c r="Y267" s="34" t="str">
        <f t="shared" si="425"/>
        <v>n/a</v>
      </c>
      <c r="Z267" s="34" t="str">
        <f t="shared" si="426"/>
        <v>n/a</v>
      </c>
      <c r="AA267" s="8"/>
      <c r="AB267" s="33">
        <f>-VLOOKUP($A267,'pl-data'!$A:$BR,8+AB$3)</f>
        <v>0</v>
      </c>
      <c r="AC267" s="33">
        <f>-VLOOKUP($A267,'pl-data'!$A:$BR,38+AC$3)</f>
        <v>0</v>
      </c>
      <c r="AD267" s="33">
        <f>-VLOOKUP($A267,'pl-data'!$A:$BR,23+AD$3)</f>
        <v>0</v>
      </c>
      <c r="AE267" s="34" t="str">
        <f t="shared" si="428"/>
        <v>n/a</v>
      </c>
      <c r="AF267" s="34" t="str">
        <f t="shared" si="429"/>
        <v>n/a</v>
      </c>
      <c r="AG267" s="8"/>
      <c r="AH267" s="33">
        <f>-VLOOKUP($A267,'pl-data'!$A:$BR,8+AH$3)</f>
        <v>0</v>
      </c>
      <c r="AI267" s="33">
        <f>-VLOOKUP($A267,'pl-data'!$A:$BR,38+AI$3)</f>
        <v>0</v>
      </c>
      <c r="AJ267" s="33">
        <f>-VLOOKUP($A267,'pl-data'!$A:$BR,23+AJ$3)</f>
        <v>0</v>
      </c>
      <c r="AK267" s="34" t="str">
        <f t="shared" si="431"/>
        <v>n/a</v>
      </c>
      <c r="AL267" s="34" t="str">
        <f t="shared" si="432"/>
        <v>n/a</v>
      </c>
      <c r="AM267" s="8"/>
      <c r="AN267" s="33">
        <f>-VLOOKUP($A267,'pl-data'!$A:$BR,8+AN$3)</f>
        <v>0</v>
      </c>
      <c r="AO267" s="33">
        <f>-VLOOKUP($A267,'pl-data'!$A:$BR,38+AO$3)</f>
        <v>0</v>
      </c>
      <c r="AP267" s="33">
        <f>-VLOOKUP($A267,'pl-data'!$A:$BR,23+AP$3)</f>
        <v>0</v>
      </c>
      <c r="AQ267" s="34" t="str">
        <f t="shared" si="434"/>
        <v>n/a</v>
      </c>
      <c r="AR267" s="34" t="str">
        <f t="shared" si="435"/>
        <v>n/a</v>
      </c>
      <c r="AS267" s="8"/>
      <c r="AT267" s="33">
        <f>-VLOOKUP($A267,'pl-data'!$A:$BR,8+AT$3)</f>
        <v>0</v>
      </c>
      <c r="AU267" s="33">
        <f>-VLOOKUP($A267,'pl-data'!$A:$BR,38+AU$3)</f>
        <v>0</v>
      </c>
      <c r="AV267" s="33">
        <f>-VLOOKUP($A267,'pl-data'!$A:$BR,23+AV$3)</f>
        <v>0</v>
      </c>
      <c r="AW267" s="34" t="str">
        <f t="shared" si="437"/>
        <v>n/a</v>
      </c>
      <c r="AX267" s="34" t="str">
        <f t="shared" si="438"/>
        <v>n/a</v>
      </c>
      <c r="AY267" s="8"/>
      <c r="AZ267" s="33">
        <f>-VLOOKUP($A267,'pl-data'!$A:$BR,8+AZ$3)</f>
        <v>0</v>
      </c>
      <c r="BA267" s="33">
        <f>-VLOOKUP($A267,'pl-data'!$A:$BR,38+BA$3)</f>
        <v>0</v>
      </c>
      <c r="BB267" s="33">
        <f>-VLOOKUP($A267,'pl-data'!$A:$BR,23+BB$3)</f>
        <v>0</v>
      </c>
      <c r="BC267" s="34" t="str">
        <f t="shared" si="440"/>
        <v>n/a</v>
      </c>
      <c r="BD267" s="34" t="str">
        <f t="shared" si="441"/>
        <v>n/a</v>
      </c>
      <c r="BE267" s="8"/>
      <c r="BF267" s="33">
        <f>-VLOOKUP($A267,'pl-data'!$A:$BR,8+BF$3)</f>
        <v>0</v>
      </c>
      <c r="BG267" s="33">
        <f>-VLOOKUP($A267,'pl-data'!$A:$BR,38+BG$3)</f>
        <v>0</v>
      </c>
      <c r="BH267" s="33">
        <f>-VLOOKUP($A267,'pl-data'!$A:$BR,23+BH$3)</f>
        <v>0</v>
      </c>
      <c r="BI267" s="34" t="str">
        <f t="shared" si="443"/>
        <v>n/a</v>
      </c>
      <c r="BJ267" s="34" t="str">
        <f t="shared" si="444"/>
        <v>n/a</v>
      </c>
      <c r="BK267" s="8"/>
      <c r="BL267" s="33">
        <f>-VLOOKUP($A267,'pl-data'!$A:$BR,8+BL$3)</f>
        <v>0</v>
      </c>
      <c r="BM267" s="33">
        <f>-VLOOKUP($A267,'pl-data'!$A:$BR,38+BM$3)</f>
        <v>0</v>
      </c>
      <c r="BN267" s="33">
        <f>-VLOOKUP($A267,'pl-data'!$A:$BR,23+BN$3)</f>
        <v>0</v>
      </c>
      <c r="BO267" s="34" t="str">
        <f t="shared" si="446"/>
        <v>n/a</v>
      </c>
      <c r="BP267" s="34" t="str">
        <f t="shared" si="447"/>
        <v>n/a</v>
      </c>
      <c r="BQ267" s="8"/>
      <c r="BR267" s="33">
        <f>-VLOOKUP($A267,'pl-data'!$A:$BR,8+BR$3)</f>
        <v>0</v>
      </c>
      <c r="BS267" s="33">
        <f>-VLOOKUP($A267,'pl-data'!$A:$BR,38+BS$3)</f>
        <v>0</v>
      </c>
      <c r="BT267" s="33">
        <f>-VLOOKUP($A267,'pl-data'!$A:$BR,23+BT$3)</f>
        <v>0</v>
      </c>
      <c r="BU267" s="34" t="str">
        <f t="shared" si="449"/>
        <v>n/a</v>
      </c>
      <c r="BV267" s="34" t="str">
        <f t="shared" si="450"/>
        <v>n/a</v>
      </c>
      <c r="BW267" s="8"/>
      <c r="BX267" s="33">
        <f t="shared" si="454"/>
        <v>0</v>
      </c>
      <c r="BY267" s="33">
        <f t="shared" si="455"/>
        <v>0</v>
      </c>
      <c r="BZ267" s="33">
        <f t="shared" si="456"/>
        <v>0</v>
      </c>
      <c r="CA267" s="34" t="str">
        <f t="shared" si="452"/>
        <v>n/a</v>
      </c>
      <c r="CB267" s="34" t="str">
        <f t="shared" si="453"/>
        <v>n/a</v>
      </c>
      <c r="CC267" s="8"/>
    </row>
    <row r="268" spans="1:81" hidden="1" outlineLevel="2" x14ac:dyDescent="0.2">
      <c r="A268" s="49">
        <v>3830</v>
      </c>
      <c r="B268" s="18" t="str">
        <f>+masterfile!D970</f>
        <v>3830 Leergut</v>
      </c>
      <c r="C268" s="8"/>
      <c r="D268" s="33">
        <f>-VLOOKUP($A268,'pl-data'!$A:$BR,8+D$3)</f>
        <v>0</v>
      </c>
      <c r="E268" s="33">
        <f>-VLOOKUP($A268,'pl-data'!$A:$BR,38+E$3)</f>
        <v>0</v>
      </c>
      <c r="F268" s="33">
        <f>-VLOOKUP($A268,'pl-data'!$A:$BR,23+F$3)</f>
        <v>0</v>
      </c>
      <c r="G268" s="34" t="str">
        <f t="shared" si="416"/>
        <v>n/a</v>
      </c>
      <c r="H268" s="34" t="str">
        <f t="shared" si="417"/>
        <v>n/a</v>
      </c>
      <c r="I268" s="8"/>
      <c r="J268" s="33">
        <f>-VLOOKUP($A268,'pl-data'!$A:$BR,8+J$3)</f>
        <v>0</v>
      </c>
      <c r="K268" s="33">
        <f>-VLOOKUP($A268,'pl-data'!$A:$BR,38+K$3)</f>
        <v>0</v>
      </c>
      <c r="L268" s="33">
        <f>-VLOOKUP($A268,'pl-data'!$A:$BR,23+L$3)</f>
        <v>0</v>
      </c>
      <c r="M268" s="34" t="str">
        <f t="shared" si="419"/>
        <v>n/a</v>
      </c>
      <c r="N268" s="34" t="str">
        <f t="shared" si="420"/>
        <v>n/a</v>
      </c>
      <c r="O268" s="8"/>
      <c r="P268" s="33">
        <f>-VLOOKUP($A268,'pl-data'!$A:$BR,8+P$3)</f>
        <v>0</v>
      </c>
      <c r="Q268" s="33">
        <f>-VLOOKUP($A268,'pl-data'!$A:$BR,38+Q$3)</f>
        <v>0</v>
      </c>
      <c r="R268" s="33">
        <f>-VLOOKUP($A268,'pl-data'!$A:$BR,23+R$3)</f>
        <v>0</v>
      </c>
      <c r="S268" s="34" t="str">
        <f t="shared" si="422"/>
        <v>n/a</v>
      </c>
      <c r="T268" s="34" t="str">
        <f t="shared" si="423"/>
        <v>n/a</v>
      </c>
      <c r="U268" s="8"/>
      <c r="V268" s="33">
        <f>-VLOOKUP($A268,'pl-data'!$A:$BR,8+V$3)</f>
        <v>0</v>
      </c>
      <c r="W268" s="33">
        <f>-VLOOKUP($A268,'pl-data'!$A:$BR,38+W$3)</f>
        <v>0</v>
      </c>
      <c r="X268" s="33">
        <f>-VLOOKUP($A268,'pl-data'!$A:$BR,23+X$3)</f>
        <v>0</v>
      </c>
      <c r="Y268" s="34" t="str">
        <f t="shared" si="425"/>
        <v>n/a</v>
      </c>
      <c r="Z268" s="34" t="str">
        <f t="shared" si="426"/>
        <v>n/a</v>
      </c>
      <c r="AA268" s="8"/>
      <c r="AB268" s="33">
        <f>-VLOOKUP($A268,'pl-data'!$A:$BR,8+AB$3)</f>
        <v>0</v>
      </c>
      <c r="AC268" s="33">
        <f>-VLOOKUP($A268,'pl-data'!$A:$BR,38+AC$3)</f>
        <v>0</v>
      </c>
      <c r="AD268" s="33">
        <f>-VLOOKUP($A268,'pl-data'!$A:$BR,23+AD$3)</f>
        <v>0</v>
      </c>
      <c r="AE268" s="34" t="str">
        <f t="shared" si="428"/>
        <v>n/a</v>
      </c>
      <c r="AF268" s="34" t="str">
        <f t="shared" si="429"/>
        <v>n/a</v>
      </c>
      <c r="AG268" s="8"/>
      <c r="AH268" s="33">
        <f>-VLOOKUP($A268,'pl-data'!$A:$BR,8+AH$3)</f>
        <v>0</v>
      </c>
      <c r="AI268" s="33">
        <f>-VLOOKUP($A268,'pl-data'!$A:$BR,38+AI$3)</f>
        <v>0</v>
      </c>
      <c r="AJ268" s="33">
        <f>-VLOOKUP($A268,'pl-data'!$A:$BR,23+AJ$3)</f>
        <v>0</v>
      </c>
      <c r="AK268" s="34" t="str">
        <f t="shared" si="431"/>
        <v>n/a</v>
      </c>
      <c r="AL268" s="34" t="str">
        <f t="shared" si="432"/>
        <v>n/a</v>
      </c>
      <c r="AM268" s="8"/>
      <c r="AN268" s="33">
        <f>-VLOOKUP($A268,'pl-data'!$A:$BR,8+AN$3)</f>
        <v>0</v>
      </c>
      <c r="AO268" s="33">
        <f>-VLOOKUP($A268,'pl-data'!$A:$BR,38+AO$3)</f>
        <v>0</v>
      </c>
      <c r="AP268" s="33">
        <f>-VLOOKUP($A268,'pl-data'!$A:$BR,23+AP$3)</f>
        <v>0</v>
      </c>
      <c r="AQ268" s="34" t="str">
        <f t="shared" si="434"/>
        <v>n/a</v>
      </c>
      <c r="AR268" s="34" t="str">
        <f t="shared" si="435"/>
        <v>n/a</v>
      </c>
      <c r="AS268" s="8"/>
      <c r="AT268" s="33">
        <f>-VLOOKUP($A268,'pl-data'!$A:$BR,8+AT$3)</f>
        <v>0</v>
      </c>
      <c r="AU268" s="33">
        <f>-VLOOKUP($A268,'pl-data'!$A:$BR,38+AU$3)</f>
        <v>0</v>
      </c>
      <c r="AV268" s="33">
        <f>-VLOOKUP($A268,'pl-data'!$A:$BR,23+AV$3)</f>
        <v>0</v>
      </c>
      <c r="AW268" s="34" t="str">
        <f t="shared" si="437"/>
        <v>n/a</v>
      </c>
      <c r="AX268" s="34" t="str">
        <f t="shared" si="438"/>
        <v>n/a</v>
      </c>
      <c r="AY268" s="8"/>
      <c r="AZ268" s="33">
        <f>-VLOOKUP($A268,'pl-data'!$A:$BR,8+AZ$3)</f>
        <v>0</v>
      </c>
      <c r="BA268" s="33">
        <f>-VLOOKUP($A268,'pl-data'!$A:$BR,38+BA$3)</f>
        <v>0</v>
      </c>
      <c r="BB268" s="33">
        <f>-VLOOKUP($A268,'pl-data'!$A:$BR,23+BB$3)</f>
        <v>0</v>
      </c>
      <c r="BC268" s="34" t="str">
        <f t="shared" si="440"/>
        <v>n/a</v>
      </c>
      <c r="BD268" s="34" t="str">
        <f t="shared" si="441"/>
        <v>n/a</v>
      </c>
      <c r="BE268" s="8"/>
      <c r="BF268" s="33">
        <f>-VLOOKUP($A268,'pl-data'!$A:$BR,8+BF$3)</f>
        <v>0</v>
      </c>
      <c r="BG268" s="33">
        <f>-VLOOKUP($A268,'pl-data'!$A:$BR,38+BG$3)</f>
        <v>0</v>
      </c>
      <c r="BH268" s="33">
        <f>-VLOOKUP($A268,'pl-data'!$A:$BR,23+BH$3)</f>
        <v>0</v>
      </c>
      <c r="BI268" s="34" t="str">
        <f t="shared" si="443"/>
        <v>n/a</v>
      </c>
      <c r="BJ268" s="34" t="str">
        <f t="shared" si="444"/>
        <v>n/a</v>
      </c>
      <c r="BK268" s="8"/>
      <c r="BL268" s="33">
        <f>-VLOOKUP($A268,'pl-data'!$A:$BR,8+BL$3)</f>
        <v>0</v>
      </c>
      <c r="BM268" s="33">
        <f>-VLOOKUP($A268,'pl-data'!$A:$BR,38+BM$3)</f>
        <v>0</v>
      </c>
      <c r="BN268" s="33">
        <f>-VLOOKUP($A268,'pl-data'!$A:$BR,23+BN$3)</f>
        <v>0</v>
      </c>
      <c r="BO268" s="34" t="str">
        <f t="shared" si="446"/>
        <v>n/a</v>
      </c>
      <c r="BP268" s="34" t="str">
        <f t="shared" si="447"/>
        <v>n/a</v>
      </c>
      <c r="BQ268" s="8"/>
      <c r="BR268" s="33">
        <f>-VLOOKUP($A268,'pl-data'!$A:$BR,8+BR$3)</f>
        <v>0</v>
      </c>
      <c r="BS268" s="33">
        <f>-VLOOKUP($A268,'pl-data'!$A:$BR,38+BS$3)</f>
        <v>0</v>
      </c>
      <c r="BT268" s="33">
        <f>-VLOOKUP($A268,'pl-data'!$A:$BR,23+BT$3)</f>
        <v>0</v>
      </c>
      <c r="BU268" s="34" t="str">
        <f t="shared" si="449"/>
        <v>n/a</v>
      </c>
      <c r="BV268" s="34" t="str">
        <f t="shared" si="450"/>
        <v>n/a</v>
      </c>
      <c r="BW268" s="8"/>
      <c r="BX268" s="33">
        <f t="shared" si="454"/>
        <v>0</v>
      </c>
      <c r="BY268" s="33">
        <f t="shared" si="455"/>
        <v>0</v>
      </c>
      <c r="BZ268" s="33">
        <f t="shared" si="456"/>
        <v>0</v>
      </c>
      <c r="CA268" s="34" t="str">
        <f t="shared" si="452"/>
        <v>n/a</v>
      </c>
      <c r="CB268" s="34" t="str">
        <f t="shared" si="453"/>
        <v>n/a</v>
      </c>
      <c r="CC268" s="8"/>
    </row>
    <row r="269" spans="1:81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33">
        <f>-VLOOKUP($A269,'pl-data'!$A:$BR,8+D$3)</f>
        <v>0</v>
      </c>
      <c r="E269" s="33">
        <f>-VLOOKUP($A269,'pl-data'!$A:$BR,38+E$3)</f>
        <v>0</v>
      </c>
      <c r="F269" s="33">
        <f>-VLOOKUP($A269,'pl-data'!$A:$BR,23+F$3)</f>
        <v>0</v>
      </c>
      <c r="G269" s="34" t="str">
        <f t="shared" si="416"/>
        <v>n/a</v>
      </c>
      <c r="H269" s="34" t="str">
        <f t="shared" si="417"/>
        <v>n/a</v>
      </c>
      <c r="I269" s="8"/>
      <c r="J269" s="33">
        <f>-VLOOKUP($A269,'pl-data'!$A:$BR,8+J$3)</f>
        <v>0</v>
      </c>
      <c r="K269" s="33">
        <f>-VLOOKUP($A269,'pl-data'!$A:$BR,38+K$3)</f>
        <v>0</v>
      </c>
      <c r="L269" s="33">
        <f>-VLOOKUP($A269,'pl-data'!$A:$BR,23+L$3)</f>
        <v>0</v>
      </c>
      <c r="M269" s="34" t="str">
        <f t="shared" si="419"/>
        <v>n/a</v>
      </c>
      <c r="N269" s="34" t="str">
        <f t="shared" si="420"/>
        <v>n/a</v>
      </c>
      <c r="O269" s="8"/>
      <c r="P269" s="33">
        <f>-VLOOKUP($A269,'pl-data'!$A:$BR,8+P$3)</f>
        <v>0</v>
      </c>
      <c r="Q269" s="33">
        <f>-VLOOKUP($A269,'pl-data'!$A:$BR,38+Q$3)</f>
        <v>0</v>
      </c>
      <c r="R269" s="33">
        <f>-VLOOKUP($A269,'pl-data'!$A:$BR,23+R$3)</f>
        <v>0</v>
      </c>
      <c r="S269" s="34" t="str">
        <f t="shared" si="422"/>
        <v>n/a</v>
      </c>
      <c r="T269" s="34" t="str">
        <f t="shared" si="423"/>
        <v>n/a</v>
      </c>
      <c r="U269" s="8"/>
      <c r="V269" s="33">
        <f>-VLOOKUP($A269,'pl-data'!$A:$BR,8+V$3)</f>
        <v>0</v>
      </c>
      <c r="W269" s="33">
        <f>-VLOOKUP($A269,'pl-data'!$A:$BR,38+W$3)</f>
        <v>0</v>
      </c>
      <c r="X269" s="33">
        <f>-VLOOKUP($A269,'pl-data'!$A:$BR,23+X$3)</f>
        <v>0</v>
      </c>
      <c r="Y269" s="34" t="str">
        <f t="shared" si="425"/>
        <v>n/a</v>
      </c>
      <c r="Z269" s="34" t="str">
        <f t="shared" si="426"/>
        <v>n/a</v>
      </c>
      <c r="AA269" s="8"/>
      <c r="AB269" s="33">
        <f>-VLOOKUP($A269,'pl-data'!$A:$BR,8+AB$3)</f>
        <v>0</v>
      </c>
      <c r="AC269" s="33">
        <f>-VLOOKUP($A269,'pl-data'!$A:$BR,38+AC$3)</f>
        <v>0</v>
      </c>
      <c r="AD269" s="33">
        <f>-VLOOKUP($A269,'pl-data'!$A:$BR,23+AD$3)</f>
        <v>0</v>
      </c>
      <c r="AE269" s="34" t="str">
        <f t="shared" si="428"/>
        <v>n/a</v>
      </c>
      <c r="AF269" s="34" t="str">
        <f t="shared" si="429"/>
        <v>n/a</v>
      </c>
      <c r="AG269" s="8"/>
      <c r="AH269" s="33">
        <f>-VLOOKUP($A269,'pl-data'!$A:$BR,8+AH$3)</f>
        <v>0</v>
      </c>
      <c r="AI269" s="33">
        <f>-VLOOKUP($A269,'pl-data'!$A:$BR,38+AI$3)</f>
        <v>0</v>
      </c>
      <c r="AJ269" s="33">
        <f>-VLOOKUP($A269,'pl-data'!$A:$BR,23+AJ$3)</f>
        <v>0</v>
      </c>
      <c r="AK269" s="34" t="str">
        <f t="shared" si="431"/>
        <v>n/a</v>
      </c>
      <c r="AL269" s="34" t="str">
        <f t="shared" si="432"/>
        <v>n/a</v>
      </c>
      <c r="AM269" s="8"/>
      <c r="AN269" s="33">
        <f>-VLOOKUP($A269,'pl-data'!$A:$BR,8+AN$3)</f>
        <v>0</v>
      </c>
      <c r="AO269" s="33">
        <f>-VLOOKUP($A269,'pl-data'!$A:$BR,38+AO$3)</f>
        <v>0</v>
      </c>
      <c r="AP269" s="33">
        <f>-VLOOKUP($A269,'pl-data'!$A:$BR,23+AP$3)</f>
        <v>0</v>
      </c>
      <c r="AQ269" s="34" t="str">
        <f t="shared" si="434"/>
        <v>n/a</v>
      </c>
      <c r="AR269" s="34" t="str">
        <f t="shared" si="435"/>
        <v>n/a</v>
      </c>
      <c r="AS269" s="8"/>
      <c r="AT269" s="33">
        <f>-VLOOKUP($A269,'pl-data'!$A:$BR,8+AT$3)</f>
        <v>0</v>
      </c>
      <c r="AU269" s="33">
        <f>-VLOOKUP($A269,'pl-data'!$A:$BR,38+AU$3)</f>
        <v>0</v>
      </c>
      <c r="AV269" s="33">
        <f>-VLOOKUP($A269,'pl-data'!$A:$BR,23+AV$3)</f>
        <v>0</v>
      </c>
      <c r="AW269" s="34" t="str">
        <f t="shared" si="437"/>
        <v>n/a</v>
      </c>
      <c r="AX269" s="34" t="str">
        <f t="shared" si="438"/>
        <v>n/a</v>
      </c>
      <c r="AY269" s="8"/>
      <c r="AZ269" s="33">
        <f>-VLOOKUP($A269,'pl-data'!$A:$BR,8+AZ$3)</f>
        <v>0</v>
      </c>
      <c r="BA269" s="33">
        <f>-VLOOKUP($A269,'pl-data'!$A:$BR,38+BA$3)</f>
        <v>0</v>
      </c>
      <c r="BB269" s="33">
        <f>-VLOOKUP($A269,'pl-data'!$A:$BR,23+BB$3)</f>
        <v>0</v>
      </c>
      <c r="BC269" s="34" t="str">
        <f t="shared" si="440"/>
        <v>n/a</v>
      </c>
      <c r="BD269" s="34" t="str">
        <f t="shared" si="441"/>
        <v>n/a</v>
      </c>
      <c r="BE269" s="8"/>
      <c r="BF269" s="33">
        <f>-VLOOKUP($A269,'pl-data'!$A:$BR,8+BF$3)</f>
        <v>0</v>
      </c>
      <c r="BG269" s="33">
        <f>-VLOOKUP($A269,'pl-data'!$A:$BR,38+BG$3)</f>
        <v>0</v>
      </c>
      <c r="BH269" s="33">
        <f>-VLOOKUP($A269,'pl-data'!$A:$BR,23+BH$3)</f>
        <v>0</v>
      </c>
      <c r="BI269" s="34" t="str">
        <f t="shared" si="443"/>
        <v>n/a</v>
      </c>
      <c r="BJ269" s="34" t="str">
        <f t="shared" si="444"/>
        <v>n/a</v>
      </c>
      <c r="BK269" s="8"/>
      <c r="BL269" s="33">
        <f>-VLOOKUP($A269,'pl-data'!$A:$BR,8+BL$3)</f>
        <v>0</v>
      </c>
      <c r="BM269" s="33">
        <f>-VLOOKUP($A269,'pl-data'!$A:$BR,38+BM$3)</f>
        <v>0</v>
      </c>
      <c r="BN269" s="33">
        <f>-VLOOKUP($A269,'pl-data'!$A:$BR,23+BN$3)</f>
        <v>0</v>
      </c>
      <c r="BO269" s="34" t="str">
        <f t="shared" si="446"/>
        <v>n/a</v>
      </c>
      <c r="BP269" s="34" t="str">
        <f t="shared" si="447"/>
        <v>n/a</v>
      </c>
      <c r="BQ269" s="8"/>
      <c r="BR269" s="33">
        <f>-VLOOKUP($A269,'pl-data'!$A:$BR,8+BR$3)</f>
        <v>0</v>
      </c>
      <c r="BS269" s="33">
        <f>-VLOOKUP($A269,'pl-data'!$A:$BR,38+BS$3)</f>
        <v>0</v>
      </c>
      <c r="BT269" s="33">
        <f>-VLOOKUP($A269,'pl-data'!$A:$BR,23+BT$3)</f>
        <v>0</v>
      </c>
      <c r="BU269" s="34" t="str">
        <f t="shared" si="449"/>
        <v>n/a</v>
      </c>
      <c r="BV269" s="34" t="str">
        <f t="shared" si="450"/>
        <v>n/a</v>
      </c>
      <c r="BW269" s="8"/>
      <c r="BX269" s="33">
        <f t="shared" si="454"/>
        <v>0</v>
      </c>
      <c r="BY269" s="33">
        <f t="shared" si="455"/>
        <v>0</v>
      </c>
      <c r="BZ269" s="33">
        <f t="shared" si="456"/>
        <v>0</v>
      </c>
      <c r="CA269" s="34" t="str">
        <f t="shared" si="452"/>
        <v>n/a</v>
      </c>
      <c r="CB269" s="34" t="str">
        <f t="shared" si="453"/>
        <v>n/a</v>
      </c>
      <c r="CC269" s="8"/>
    </row>
    <row r="270" spans="1:81" hidden="1" outlineLevel="2" x14ac:dyDescent="0.2">
      <c r="B270" s="18"/>
      <c r="C270" s="8"/>
      <c r="D270" s="54"/>
      <c r="E270" s="54"/>
      <c r="F270" s="54"/>
      <c r="G270" s="10"/>
      <c r="H270" s="10"/>
      <c r="I270" s="8"/>
      <c r="J270" s="54"/>
      <c r="K270" s="54"/>
      <c r="L270" s="54"/>
      <c r="M270" s="10"/>
      <c r="N270" s="10"/>
      <c r="O270" s="8"/>
      <c r="P270" s="54"/>
      <c r="Q270" s="54"/>
      <c r="R270" s="54"/>
      <c r="S270" s="10"/>
      <c r="T270" s="10"/>
      <c r="U270" s="8"/>
      <c r="V270" s="54"/>
      <c r="W270" s="54"/>
      <c r="X270" s="54"/>
      <c r="Y270" s="10"/>
      <c r="Z270" s="10"/>
      <c r="AA270" s="8"/>
      <c r="AB270" s="54"/>
      <c r="AC270" s="54"/>
      <c r="AD270" s="54"/>
      <c r="AE270" s="10"/>
      <c r="AF270" s="10"/>
      <c r="AG270" s="8"/>
      <c r="AH270" s="54"/>
      <c r="AI270" s="54"/>
      <c r="AJ270" s="54"/>
      <c r="AK270" s="10"/>
      <c r="AL270" s="10"/>
      <c r="AM270" s="8"/>
      <c r="AN270" s="54"/>
      <c r="AO270" s="54"/>
      <c r="AP270" s="54"/>
      <c r="AQ270" s="10"/>
      <c r="AR270" s="10"/>
      <c r="AS270" s="8"/>
      <c r="AT270" s="54"/>
      <c r="AU270" s="54"/>
      <c r="AV270" s="54"/>
      <c r="AW270" s="10"/>
      <c r="AX270" s="10"/>
      <c r="AY270" s="8"/>
      <c r="AZ270" s="54"/>
      <c r="BA270" s="54"/>
      <c r="BB270" s="54"/>
      <c r="BC270" s="10"/>
      <c r="BD270" s="10"/>
      <c r="BE270" s="8"/>
      <c r="BF270" s="54"/>
      <c r="BG270" s="54"/>
      <c r="BH270" s="54"/>
      <c r="BI270" s="10"/>
      <c r="BJ270" s="10"/>
      <c r="BK270" s="8"/>
      <c r="BL270" s="54"/>
      <c r="BM270" s="54"/>
      <c r="BN270" s="54"/>
      <c r="BO270" s="10"/>
      <c r="BP270" s="10"/>
      <c r="BQ270" s="8"/>
      <c r="BR270" s="54"/>
      <c r="BS270" s="54"/>
      <c r="BT270" s="54"/>
      <c r="BU270" s="10"/>
      <c r="BV270" s="10"/>
      <c r="BW270" s="8"/>
      <c r="BX270" s="54"/>
      <c r="BY270" s="54"/>
      <c r="BZ270" s="54"/>
      <c r="CA270" s="10"/>
      <c r="CB270" s="10"/>
      <c r="CC270" s="8"/>
    </row>
    <row r="271" spans="1:81" hidden="1" outlineLevel="2" x14ac:dyDescent="0.2">
      <c r="A271" s="49" t="s">
        <v>1836</v>
      </c>
      <c r="B271" s="18" t="s">
        <v>1836</v>
      </c>
      <c r="C271" s="8"/>
      <c r="D271" s="51">
        <f t="shared" ref="D271:F271" si="457">+SUM(D272:D322)</f>
        <v>0</v>
      </c>
      <c r="E271" s="51">
        <f t="shared" si="457"/>
        <v>0</v>
      </c>
      <c r="F271" s="51">
        <f t="shared" si="457"/>
        <v>0</v>
      </c>
      <c r="G271" s="34" t="str">
        <f t="shared" ref="G271:G321" si="458">IFERROR(F271/E271-1,"n/a")</f>
        <v>n/a</v>
      </c>
      <c r="H271" s="34" t="str">
        <f t="shared" ref="H271:H321" si="459">IFERROR(F271/D271-1,"n/a")</f>
        <v>n/a</v>
      </c>
      <c r="I271" s="8"/>
      <c r="J271" s="51">
        <f t="shared" ref="J271:L271" si="460">+SUM(J272:J322)</f>
        <v>0</v>
      </c>
      <c r="K271" s="51">
        <f t="shared" si="460"/>
        <v>0</v>
      </c>
      <c r="L271" s="51">
        <f t="shared" si="460"/>
        <v>0</v>
      </c>
      <c r="M271" s="34" t="str">
        <f t="shared" ref="M271:M321" si="461">IFERROR(L271/K271-1,"n/a")</f>
        <v>n/a</v>
      </c>
      <c r="N271" s="34" t="str">
        <f t="shared" ref="N271:N321" si="462">IFERROR(L271/J271-1,"n/a")</f>
        <v>n/a</v>
      </c>
      <c r="O271" s="8"/>
      <c r="P271" s="51">
        <f t="shared" ref="P271:R271" si="463">+SUM(P272:P322)</f>
        <v>0</v>
      </c>
      <c r="Q271" s="51">
        <f t="shared" si="463"/>
        <v>0</v>
      </c>
      <c r="R271" s="51">
        <f t="shared" si="463"/>
        <v>0</v>
      </c>
      <c r="S271" s="34" t="str">
        <f t="shared" ref="S271:S321" si="464">IFERROR(R271/Q271-1,"n/a")</f>
        <v>n/a</v>
      </c>
      <c r="T271" s="34" t="str">
        <f t="shared" ref="T271:T321" si="465">IFERROR(R271/P271-1,"n/a")</f>
        <v>n/a</v>
      </c>
      <c r="U271" s="8"/>
      <c r="V271" s="51">
        <f t="shared" ref="V271:X271" si="466">+SUM(V272:V322)</f>
        <v>0</v>
      </c>
      <c r="W271" s="51">
        <f t="shared" si="466"/>
        <v>0</v>
      </c>
      <c r="X271" s="51">
        <f t="shared" si="466"/>
        <v>0</v>
      </c>
      <c r="Y271" s="34" t="str">
        <f t="shared" ref="Y271:Y321" si="467">IFERROR(X271/W271-1,"n/a")</f>
        <v>n/a</v>
      </c>
      <c r="Z271" s="34" t="str">
        <f t="shared" ref="Z271:Z321" si="468">IFERROR(X271/V271-1,"n/a")</f>
        <v>n/a</v>
      </c>
      <c r="AA271" s="8"/>
      <c r="AB271" s="51">
        <f t="shared" ref="AB271:AD271" si="469">+SUM(AB272:AB322)</f>
        <v>0</v>
      </c>
      <c r="AC271" s="51">
        <f t="shared" si="469"/>
        <v>0</v>
      </c>
      <c r="AD271" s="51">
        <f t="shared" si="469"/>
        <v>0</v>
      </c>
      <c r="AE271" s="34" t="str">
        <f t="shared" ref="AE271:AE321" si="470">IFERROR(AD271/AC271-1,"n/a")</f>
        <v>n/a</v>
      </c>
      <c r="AF271" s="34" t="str">
        <f t="shared" ref="AF271:AF321" si="471">IFERROR(AD271/AB271-1,"n/a")</f>
        <v>n/a</v>
      </c>
      <c r="AG271" s="8"/>
      <c r="AH271" s="51">
        <f t="shared" ref="AH271:AJ271" si="472">+SUM(AH272:AH322)</f>
        <v>0</v>
      </c>
      <c r="AI271" s="51">
        <f t="shared" si="472"/>
        <v>0</v>
      </c>
      <c r="AJ271" s="51">
        <f t="shared" si="472"/>
        <v>0</v>
      </c>
      <c r="AK271" s="34" t="str">
        <f t="shared" ref="AK271:AK321" si="473">IFERROR(AJ271/AI271-1,"n/a")</f>
        <v>n/a</v>
      </c>
      <c r="AL271" s="34" t="str">
        <f t="shared" ref="AL271:AL321" si="474">IFERROR(AJ271/AH271-1,"n/a")</f>
        <v>n/a</v>
      </c>
      <c r="AM271" s="8"/>
      <c r="AN271" s="51">
        <f t="shared" ref="AN271:AP271" si="475">+SUM(AN272:AN322)</f>
        <v>0</v>
      </c>
      <c r="AO271" s="51">
        <f t="shared" si="475"/>
        <v>0</v>
      </c>
      <c r="AP271" s="51">
        <f t="shared" si="475"/>
        <v>0</v>
      </c>
      <c r="AQ271" s="34" t="str">
        <f t="shared" ref="AQ271:AQ321" si="476">IFERROR(AP271/AO271-1,"n/a")</f>
        <v>n/a</v>
      </c>
      <c r="AR271" s="34" t="str">
        <f t="shared" ref="AR271:AR321" si="477">IFERROR(AP271/AN271-1,"n/a")</f>
        <v>n/a</v>
      </c>
      <c r="AS271" s="8"/>
      <c r="AT271" s="51">
        <f t="shared" ref="AT271:AV271" si="478">+SUM(AT272:AT322)</f>
        <v>0</v>
      </c>
      <c r="AU271" s="51">
        <f t="shared" si="478"/>
        <v>0</v>
      </c>
      <c r="AV271" s="51">
        <f t="shared" si="478"/>
        <v>0</v>
      </c>
      <c r="AW271" s="34" t="str">
        <f t="shared" ref="AW271:AW321" si="479">IFERROR(AV271/AU271-1,"n/a")</f>
        <v>n/a</v>
      </c>
      <c r="AX271" s="34" t="str">
        <f t="shared" ref="AX271:AX321" si="480">IFERROR(AV271/AT271-1,"n/a")</f>
        <v>n/a</v>
      </c>
      <c r="AY271" s="8"/>
      <c r="AZ271" s="51">
        <f t="shared" ref="AZ271:BB271" si="481">+SUM(AZ272:AZ322)</f>
        <v>0</v>
      </c>
      <c r="BA271" s="51">
        <f t="shared" si="481"/>
        <v>0</v>
      </c>
      <c r="BB271" s="51">
        <f t="shared" si="481"/>
        <v>0</v>
      </c>
      <c r="BC271" s="34" t="str">
        <f t="shared" ref="BC271:BC321" si="482">IFERROR(BB271/BA271-1,"n/a")</f>
        <v>n/a</v>
      </c>
      <c r="BD271" s="34" t="str">
        <f t="shared" ref="BD271:BD321" si="483">IFERROR(BB271/AZ271-1,"n/a")</f>
        <v>n/a</v>
      </c>
      <c r="BE271" s="8"/>
      <c r="BF271" s="51">
        <f t="shared" ref="BF271:BH271" si="484">+SUM(BF272:BF322)</f>
        <v>0</v>
      </c>
      <c r="BG271" s="51">
        <f t="shared" si="484"/>
        <v>0</v>
      </c>
      <c r="BH271" s="51">
        <f t="shared" si="484"/>
        <v>0</v>
      </c>
      <c r="BI271" s="34" t="str">
        <f t="shared" ref="BI271:BI321" si="485">IFERROR(BH271/BG271-1,"n/a")</f>
        <v>n/a</v>
      </c>
      <c r="BJ271" s="34" t="str">
        <f t="shared" ref="BJ271:BJ321" si="486">IFERROR(BH271/BF271-1,"n/a")</f>
        <v>n/a</v>
      </c>
      <c r="BK271" s="8"/>
      <c r="BL271" s="51">
        <f t="shared" ref="BL271:BN271" si="487">+SUM(BL272:BL322)</f>
        <v>0</v>
      </c>
      <c r="BM271" s="51">
        <f t="shared" si="487"/>
        <v>0</v>
      </c>
      <c r="BN271" s="51">
        <f t="shared" si="487"/>
        <v>0</v>
      </c>
      <c r="BO271" s="34" t="str">
        <f t="shared" ref="BO271:BO321" si="488">IFERROR(BN271/BM271-1,"n/a")</f>
        <v>n/a</v>
      </c>
      <c r="BP271" s="34" t="str">
        <f t="shared" ref="BP271:BP321" si="489">IFERROR(BN271/BL271-1,"n/a")</f>
        <v>n/a</v>
      </c>
      <c r="BQ271" s="8"/>
      <c r="BR271" s="51">
        <f t="shared" ref="BR271:BT271" si="490">+SUM(BR272:BR322)</f>
        <v>0</v>
      </c>
      <c r="BS271" s="51">
        <f t="shared" si="490"/>
        <v>0</v>
      </c>
      <c r="BT271" s="51">
        <f t="shared" si="490"/>
        <v>0</v>
      </c>
      <c r="BU271" s="34" t="str">
        <f t="shared" ref="BU271:BU321" si="491">IFERROR(BT271/BS271-1,"n/a")</f>
        <v>n/a</v>
      </c>
      <c r="BV271" s="34" t="str">
        <f t="shared" ref="BV271:BV321" si="492">IFERROR(BT271/BR271-1,"n/a")</f>
        <v>n/a</v>
      </c>
      <c r="BW271" s="8"/>
      <c r="BX271" s="51">
        <f t="shared" ref="BX271:BZ271" si="493">+SUM(BX272:BX322)</f>
        <v>0</v>
      </c>
      <c r="BY271" s="51">
        <f t="shared" si="493"/>
        <v>0</v>
      </c>
      <c r="BZ271" s="51">
        <f t="shared" si="493"/>
        <v>0</v>
      </c>
      <c r="CA271" s="34" t="str">
        <f t="shared" ref="CA271:CA321" si="494">IFERROR(BZ271/BY271-1,"n/a")</f>
        <v>n/a</v>
      </c>
      <c r="CB271" s="34" t="str">
        <f t="shared" ref="CB271:CB321" si="495">IFERROR(BZ271/BX271-1,"n/a")</f>
        <v>n/a</v>
      </c>
      <c r="CC271" s="8"/>
    </row>
    <row r="272" spans="1:81" hidden="1" outlineLevel="3" x14ac:dyDescent="0.2">
      <c r="A272" s="49">
        <v>3700</v>
      </c>
      <c r="B272" s="43" t="str">
        <f>+masterfile!D919</f>
        <v>3700 Nachlässe</v>
      </c>
      <c r="C272" s="8"/>
      <c r="D272" s="33">
        <f>-VLOOKUP($A272,'pl-data'!$A:$BR,8+D$3)</f>
        <v>0</v>
      </c>
      <c r="E272" s="33">
        <f>-VLOOKUP($A272,'pl-data'!$A:$BR,38+E$3)</f>
        <v>0</v>
      </c>
      <c r="F272" s="33">
        <f>-VLOOKUP($A272,'pl-data'!$A:$BR,23+F$3)</f>
        <v>0</v>
      </c>
      <c r="G272" s="34" t="str">
        <f t="shared" si="458"/>
        <v>n/a</v>
      </c>
      <c r="H272" s="34" t="str">
        <f t="shared" si="459"/>
        <v>n/a</v>
      </c>
      <c r="I272" s="8"/>
      <c r="J272" s="33">
        <f>-VLOOKUP($A272,'pl-data'!$A:$BR,8+J$3)</f>
        <v>0</v>
      </c>
      <c r="K272" s="33">
        <f>-VLOOKUP($A272,'pl-data'!$A:$BR,38+K$3)</f>
        <v>0</v>
      </c>
      <c r="L272" s="33">
        <f>-VLOOKUP($A272,'pl-data'!$A:$BR,23+L$3)</f>
        <v>0</v>
      </c>
      <c r="M272" s="34" t="str">
        <f t="shared" si="461"/>
        <v>n/a</v>
      </c>
      <c r="N272" s="34" t="str">
        <f t="shared" si="462"/>
        <v>n/a</v>
      </c>
      <c r="O272" s="8"/>
      <c r="P272" s="33">
        <f>-VLOOKUP($A272,'pl-data'!$A:$BR,8+P$3)</f>
        <v>0</v>
      </c>
      <c r="Q272" s="33">
        <f>-VLOOKUP($A272,'pl-data'!$A:$BR,38+Q$3)</f>
        <v>0</v>
      </c>
      <c r="R272" s="33">
        <f>-VLOOKUP($A272,'pl-data'!$A:$BR,23+R$3)</f>
        <v>0</v>
      </c>
      <c r="S272" s="34" t="str">
        <f t="shared" si="464"/>
        <v>n/a</v>
      </c>
      <c r="T272" s="34" t="str">
        <f t="shared" si="465"/>
        <v>n/a</v>
      </c>
      <c r="U272" s="8"/>
      <c r="V272" s="33">
        <f>-VLOOKUP($A272,'pl-data'!$A:$BR,8+V$3)</f>
        <v>0</v>
      </c>
      <c r="W272" s="33">
        <f>-VLOOKUP($A272,'pl-data'!$A:$BR,38+W$3)</f>
        <v>0</v>
      </c>
      <c r="X272" s="33">
        <f>-VLOOKUP($A272,'pl-data'!$A:$BR,23+X$3)</f>
        <v>0</v>
      </c>
      <c r="Y272" s="34" t="str">
        <f t="shared" si="467"/>
        <v>n/a</v>
      </c>
      <c r="Z272" s="34" t="str">
        <f t="shared" si="468"/>
        <v>n/a</v>
      </c>
      <c r="AA272" s="8"/>
      <c r="AB272" s="33">
        <f>-VLOOKUP($A272,'pl-data'!$A:$BR,8+AB$3)</f>
        <v>0</v>
      </c>
      <c r="AC272" s="33">
        <f>-VLOOKUP($A272,'pl-data'!$A:$BR,38+AC$3)</f>
        <v>0</v>
      </c>
      <c r="AD272" s="33">
        <f>-VLOOKUP($A272,'pl-data'!$A:$BR,23+AD$3)</f>
        <v>0</v>
      </c>
      <c r="AE272" s="34" t="str">
        <f t="shared" si="470"/>
        <v>n/a</v>
      </c>
      <c r="AF272" s="34" t="str">
        <f t="shared" si="471"/>
        <v>n/a</v>
      </c>
      <c r="AG272" s="8"/>
      <c r="AH272" s="33">
        <f>-VLOOKUP($A272,'pl-data'!$A:$BR,8+AH$3)</f>
        <v>0</v>
      </c>
      <c r="AI272" s="33">
        <f>-VLOOKUP($A272,'pl-data'!$A:$BR,38+AI$3)</f>
        <v>0</v>
      </c>
      <c r="AJ272" s="33">
        <f>-VLOOKUP($A272,'pl-data'!$A:$BR,23+AJ$3)</f>
        <v>0</v>
      </c>
      <c r="AK272" s="34" t="str">
        <f t="shared" si="473"/>
        <v>n/a</v>
      </c>
      <c r="AL272" s="34" t="str">
        <f t="shared" si="474"/>
        <v>n/a</v>
      </c>
      <c r="AM272" s="8"/>
      <c r="AN272" s="33">
        <f>-VLOOKUP($A272,'pl-data'!$A:$BR,8+AN$3)</f>
        <v>0</v>
      </c>
      <c r="AO272" s="33">
        <f>-VLOOKUP($A272,'pl-data'!$A:$BR,38+AO$3)</f>
        <v>0</v>
      </c>
      <c r="AP272" s="33">
        <f>-VLOOKUP($A272,'pl-data'!$A:$BR,23+AP$3)</f>
        <v>0</v>
      </c>
      <c r="AQ272" s="34" t="str">
        <f t="shared" si="476"/>
        <v>n/a</v>
      </c>
      <c r="AR272" s="34" t="str">
        <f t="shared" si="477"/>
        <v>n/a</v>
      </c>
      <c r="AS272" s="8"/>
      <c r="AT272" s="33">
        <f>-VLOOKUP($A272,'pl-data'!$A:$BR,8+AT$3)</f>
        <v>0</v>
      </c>
      <c r="AU272" s="33">
        <f>-VLOOKUP($A272,'pl-data'!$A:$BR,38+AU$3)</f>
        <v>0</v>
      </c>
      <c r="AV272" s="33">
        <f>-VLOOKUP($A272,'pl-data'!$A:$BR,23+AV$3)</f>
        <v>0</v>
      </c>
      <c r="AW272" s="34" t="str">
        <f t="shared" si="479"/>
        <v>n/a</v>
      </c>
      <c r="AX272" s="34" t="str">
        <f t="shared" si="480"/>
        <v>n/a</v>
      </c>
      <c r="AY272" s="8"/>
      <c r="AZ272" s="33">
        <f>-VLOOKUP($A272,'pl-data'!$A:$BR,8+AZ$3)</f>
        <v>0</v>
      </c>
      <c r="BA272" s="33">
        <f>-VLOOKUP($A272,'pl-data'!$A:$BR,38+BA$3)</f>
        <v>0</v>
      </c>
      <c r="BB272" s="33">
        <f>-VLOOKUP($A272,'pl-data'!$A:$BR,23+BB$3)</f>
        <v>0</v>
      </c>
      <c r="BC272" s="34" t="str">
        <f t="shared" si="482"/>
        <v>n/a</v>
      </c>
      <c r="BD272" s="34" t="str">
        <f t="shared" si="483"/>
        <v>n/a</v>
      </c>
      <c r="BE272" s="8"/>
      <c r="BF272" s="33">
        <f>-VLOOKUP($A272,'pl-data'!$A:$BR,8+BF$3)</f>
        <v>0</v>
      </c>
      <c r="BG272" s="33">
        <f>-VLOOKUP($A272,'pl-data'!$A:$BR,38+BG$3)</f>
        <v>0</v>
      </c>
      <c r="BH272" s="33">
        <f>-VLOOKUP($A272,'pl-data'!$A:$BR,23+BH$3)</f>
        <v>0</v>
      </c>
      <c r="BI272" s="34" t="str">
        <f t="shared" si="485"/>
        <v>n/a</v>
      </c>
      <c r="BJ272" s="34" t="str">
        <f t="shared" si="486"/>
        <v>n/a</v>
      </c>
      <c r="BK272" s="8"/>
      <c r="BL272" s="33">
        <f>-VLOOKUP($A272,'pl-data'!$A:$BR,8+BL$3)</f>
        <v>0</v>
      </c>
      <c r="BM272" s="33">
        <f>-VLOOKUP($A272,'pl-data'!$A:$BR,38+BM$3)</f>
        <v>0</v>
      </c>
      <c r="BN272" s="33">
        <f>-VLOOKUP($A272,'pl-data'!$A:$BR,23+BN$3)</f>
        <v>0</v>
      </c>
      <c r="BO272" s="34" t="str">
        <f t="shared" si="488"/>
        <v>n/a</v>
      </c>
      <c r="BP272" s="34" t="str">
        <f t="shared" si="489"/>
        <v>n/a</v>
      </c>
      <c r="BQ272" s="8"/>
      <c r="BR272" s="33">
        <f>-VLOOKUP($A272,'pl-data'!$A:$BR,8+BR$3)</f>
        <v>0</v>
      </c>
      <c r="BS272" s="33">
        <f>-VLOOKUP($A272,'pl-data'!$A:$BR,38+BS$3)</f>
        <v>0</v>
      </c>
      <c r="BT272" s="33">
        <f>-VLOOKUP($A272,'pl-data'!$A:$BR,23+BT$3)</f>
        <v>0</v>
      </c>
      <c r="BU272" s="34" t="str">
        <f t="shared" si="491"/>
        <v>n/a</v>
      </c>
      <c r="BV272" s="34" t="str">
        <f t="shared" si="492"/>
        <v>n/a</v>
      </c>
      <c r="BW272" s="8"/>
      <c r="BX272" s="33">
        <f t="shared" ref="BX272:BX321" si="496">+BR272+BL272+BF272+AZ272+AT272+AN272+AH272+AB272+V272+P272+J272+D272</f>
        <v>0</v>
      </c>
      <c r="BY272" s="33">
        <f t="shared" ref="BY272:BY321" si="497">+BS272+BM272+BG272+BA272+AU272+AO272+AI272+AC272+W272+Q272+K272+E272</f>
        <v>0</v>
      </c>
      <c r="BZ272" s="33">
        <f t="shared" ref="BZ272:BZ321" si="498">+BT272+BN272+BH272+BB272+AV272+AP272+AJ272+AD272+X272+R272+L272+F272</f>
        <v>0</v>
      </c>
      <c r="CA272" s="34" t="str">
        <f t="shared" si="494"/>
        <v>n/a</v>
      </c>
      <c r="CB272" s="34" t="str">
        <f t="shared" si="495"/>
        <v>n/a</v>
      </c>
      <c r="CC272" s="8"/>
    </row>
    <row r="273" spans="1:81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33">
        <f>-VLOOKUP($A273,'pl-data'!$A:$BR,8+D$3)</f>
        <v>0</v>
      </c>
      <c r="E273" s="33">
        <f>-VLOOKUP($A273,'pl-data'!$A:$BR,38+E$3)</f>
        <v>0</v>
      </c>
      <c r="F273" s="33">
        <f>-VLOOKUP($A273,'pl-data'!$A:$BR,23+F$3)</f>
        <v>0</v>
      </c>
      <c r="G273" s="34" t="str">
        <f t="shared" si="458"/>
        <v>n/a</v>
      </c>
      <c r="H273" s="34" t="str">
        <f t="shared" si="459"/>
        <v>n/a</v>
      </c>
      <c r="I273" s="8"/>
      <c r="J273" s="33">
        <f>-VLOOKUP($A273,'pl-data'!$A:$BR,8+J$3)</f>
        <v>0</v>
      </c>
      <c r="K273" s="33">
        <f>-VLOOKUP($A273,'pl-data'!$A:$BR,38+K$3)</f>
        <v>0</v>
      </c>
      <c r="L273" s="33">
        <f>-VLOOKUP($A273,'pl-data'!$A:$BR,23+L$3)</f>
        <v>0</v>
      </c>
      <c r="M273" s="34" t="str">
        <f t="shared" si="461"/>
        <v>n/a</v>
      </c>
      <c r="N273" s="34" t="str">
        <f t="shared" si="462"/>
        <v>n/a</v>
      </c>
      <c r="O273" s="8"/>
      <c r="P273" s="33">
        <f>-VLOOKUP($A273,'pl-data'!$A:$BR,8+P$3)</f>
        <v>0</v>
      </c>
      <c r="Q273" s="33">
        <f>-VLOOKUP($A273,'pl-data'!$A:$BR,38+Q$3)</f>
        <v>0</v>
      </c>
      <c r="R273" s="33">
        <f>-VLOOKUP($A273,'pl-data'!$A:$BR,23+R$3)</f>
        <v>0</v>
      </c>
      <c r="S273" s="34" t="str">
        <f t="shared" si="464"/>
        <v>n/a</v>
      </c>
      <c r="T273" s="34" t="str">
        <f t="shared" si="465"/>
        <v>n/a</v>
      </c>
      <c r="U273" s="8"/>
      <c r="V273" s="33">
        <f>-VLOOKUP($A273,'pl-data'!$A:$BR,8+V$3)</f>
        <v>0</v>
      </c>
      <c r="W273" s="33">
        <f>-VLOOKUP($A273,'pl-data'!$A:$BR,38+W$3)</f>
        <v>0</v>
      </c>
      <c r="X273" s="33">
        <f>-VLOOKUP($A273,'pl-data'!$A:$BR,23+X$3)</f>
        <v>0</v>
      </c>
      <c r="Y273" s="34" t="str">
        <f t="shared" si="467"/>
        <v>n/a</v>
      </c>
      <c r="Z273" s="34" t="str">
        <f t="shared" si="468"/>
        <v>n/a</v>
      </c>
      <c r="AA273" s="8"/>
      <c r="AB273" s="33">
        <f>-VLOOKUP($A273,'pl-data'!$A:$BR,8+AB$3)</f>
        <v>0</v>
      </c>
      <c r="AC273" s="33">
        <f>-VLOOKUP($A273,'pl-data'!$A:$BR,38+AC$3)</f>
        <v>0</v>
      </c>
      <c r="AD273" s="33">
        <f>-VLOOKUP($A273,'pl-data'!$A:$BR,23+AD$3)</f>
        <v>0</v>
      </c>
      <c r="AE273" s="34" t="str">
        <f t="shared" si="470"/>
        <v>n/a</v>
      </c>
      <c r="AF273" s="34" t="str">
        <f t="shared" si="471"/>
        <v>n/a</v>
      </c>
      <c r="AG273" s="8"/>
      <c r="AH273" s="33">
        <f>-VLOOKUP($A273,'pl-data'!$A:$BR,8+AH$3)</f>
        <v>0</v>
      </c>
      <c r="AI273" s="33">
        <f>-VLOOKUP($A273,'pl-data'!$A:$BR,38+AI$3)</f>
        <v>0</v>
      </c>
      <c r="AJ273" s="33">
        <f>-VLOOKUP($A273,'pl-data'!$A:$BR,23+AJ$3)</f>
        <v>0</v>
      </c>
      <c r="AK273" s="34" t="str">
        <f t="shared" si="473"/>
        <v>n/a</v>
      </c>
      <c r="AL273" s="34" t="str">
        <f t="shared" si="474"/>
        <v>n/a</v>
      </c>
      <c r="AM273" s="8"/>
      <c r="AN273" s="33">
        <f>-VLOOKUP($A273,'pl-data'!$A:$BR,8+AN$3)</f>
        <v>0</v>
      </c>
      <c r="AO273" s="33">
        <f>-VLOOKUP($A273,'pl-data'!$A:$BR,38+AO$3)</f>
        <v>0</v>
      </c>
      <c r="AP273" s="33">
        <f>-VLOOKUP($A273,'pl-data'!$A:$BR,23+AP$3)</f>
        <v>0</v>
      </c>
      <c r="AQ273" s="34" t="str">
        <f t="shared" si="476"/>
        <v>n/a</v>
      </c>
      <c r="AR273" s="34" t="str">
        <f t="shared" si="477"/>
        <v>n/a</v>
      </c>
      <c r="AS273" s="8"/>
      <c r="AT273" s="33">
        <f>-VLOOKUP($A273,'pl-data'!$A:$BR,8+AT$3)</f>
        <v>0</v>
      </c>
      <c r="AU273" s="33">
        <f>-VLOOKUP($A273,'pl-data'!$A:$BR,38+AU$3)</f>
        <v>0</v>
      </c>
      <c r="AV273" s="33">
        <f>-VLOOKUP($A273,'pl-data'!$A:$BR,23+AV$3)</f>
        <v>0</v>
      </c>
      <c r="AW273" s="34" t="str">
        <f t="shared" si="479"/>
        <v>n/a</v>
      </c>
      <c r="AX273" s="34" t="str">
        <f t="shared" si="480"/>
        <v>n/a</v>
      </c>
      <c r="AY273" s="8"/>
      <c r="AZ273" s="33">
        <f>-VLOOKUP($A273,'pl-data'!$A:$BR,8+AZ$3)</f>
        <v>0</v>
      </c>
      <c r="BA273" s="33">
        <f>-VLOOKUP($A273,'pl-data'!$A:$BR,38+BA$3)</f>
        <v>0</v>
      </c>
      <c r="BB273" s="33">
        <f>-VLOOKUP($A273,'pl-data'!$A:$BR,23+BB$3)</f>
        <v>0</v>
      </c>
      <c r="BC273" s="34" t="str">
        <f t="shared" si="482"/>
        <v>n/a</v>
      </c>
      <c r="BD273" s="34" t="str">
        <f t="shared" si="483"/>
        <v>n/a</v>
      </c>
      <c r="BE273" s="8"/>
      <c r="BF273" s="33">
        <f>-VLOOKUP($A273,'pl-data'!$A:$BR,8+BF$3)</f>
        <v>0</v>
      </c>
      <c r="BG273" s="33">
        <f>-VLOOKUP($A273,'pl-data'!$A:$BR,38+BG$3)</f>
        <v>0</v>
      </c>
      <c r="BH273" s="33">
        <f>-VLOOKUP($A273,'pl-data'!$A:$BR,23+BH$3)</f>
        <v>0</v>
      </c>
      <c r="BI273" s="34" t="str">
        <f t="shared" si="485"/>
        <v>n/a</v>
      </c>
      <c r="BJ273" s="34" t="str">
        <f t="shared" si="486"/>
        <v>n/a</v>
      </c>
      <c r="BK273" s="8"/>
      <c r="BL273" s="33">
        <f>-VLOOKUP($A273,'pl-data'!$A:$BR,8+BL$3)</f>
        <v>0</v>
      </c>
      <c r="BM273" s="33">
        <f>-VLOOKUP($A273,'pl-data'!$A:$BR,38+BM$3)</f>
        <v>0</v>
      </c>
      <c r="BN273" s="33">
        <f>-VLOOKUP($A273,'pl-data'!$A:$BR,23+BN$3)</f>
        <v>0</v>
      </c>
      <c r="BO273" s="34" t="str">
        <f t="shared" si="488"/>
        <v>n/a</v>
      </c>
      <c r="BP273" s="34" t="str">
        <f t="shared" si="489"/>
        <v>n/a</v>
      </c>
      <c r="BQ273" s="8"/>
      <c r="BR273" s="33">
        <f>-VLOOKUP($A273,'pl-data'!$A:$BR,8+BR$3)</f>
        <v>0</v>
      </c>
      <c r="BS273" s="33">
        <f>-VLOOKUP($A273,'pl-data'!$A:$BR,38+BS$3)</f>
        <v>0</v>
      </c>
      <c r="BT273" s="33">
        <f>-VLOOKUP($A273,'pl-data'!$A:$BR,23+BT$3)</f>
        <v>0</v>
      </c>
      <c r="BU273" s="34" t="str">
        <f t="shared" si="491"/>
        <v>n/a</v>
      </c>
      <c r="BV273" s="34" t="str">
        <f t="shared" si="492"/>
        <v>n/a</v>
      </c>
      <c r="BW273" s="8"/>
      <c r="BX273" s="33">
        <f t="shared" si="496"/>
        <v>0</v>
      </c>
      <c r="BY273" s="33">
        <f t="shared" si="497"/>
        <v>0</v>
      </c>
      <c r="BZ273" s="33">
        <f t="shared" si="498"/>
        <v>0</v>
      </c>
      <c r="CA273" s="34" t="str">
        <f t="shared" si="494"/>
        <v>n/a</v>
      </c>
      <c r="CB273" s="34" t="str">
        <f t="shared" si="495"/>
        <v>n/a</v>
      </c>
      <c r="CC273" s="8"/>
    </row>
    <row r="274" spans="1:81" hidden="1" outlineLevel="3" x14ac:dyDescent="0.2">
      <c r="A274" s="49">
        <v>3710</v>
      </c>
      <c r="B274" s="43" t="str">
        <f>+masterfile!D921</f>
        <v>3710 Nachlässe 7% Vorsteuer</v>
      </c>
      <c r="C274" s="8"/>
      <c r="D274" s="33">
        <f>-VLOOKUP($A274,'pl-data'!$A:$BR,8+D$3)</f>
        <v>0</v>
      </c>
      <c r="E274" s="33">
        <f>-VLOOKUP($A274,'pl-data'!$A:$BR,38+E$3)</f>
        <v>0</v>
      </c>
      <c r="F274" s="33">
        <f>-VLOOKUP($A274,'pl-data'!$A:$BR,23+F$3)</f>
        <v>0</v>
      </c>
      <c r="G274" s="34" t="str">
        <f t="shared" si="458"/>
        <v>n/a</v>
      </c>
      <c r="H274" s="34" t="str">
        <f t="shared" si="459"/>
        <v>n/a</v>
      </c>
      <c r="I274" s="8"/>
      <c r="J274" s="33">
        <f>-VLOOKUP($A274,'pl-data'!$A:$BR,8+J$3)</f>
        <v>0</v>
      </c>
      <c r="K274" s="33">
        <f>-VLOOKUP($A274,'pl-data'!$A:$BR,38+K$3)</f>
        <v>0</v>
      </c>
      <c r="L274" s="33">
        <f>-VLOOKUP($A274,'pl-data'!$A:$BR,23+L$3)</f>
        <v>0</v>
      </c>
      <c r="M274" s="34" t="str">
        <f t="shared" si="461"/>
        <v>n/a</v>
      </c>
      <c r="N274" s="34" t="str">
        <f t="shared" si="462"/>
        <v>n/a</v>
      </c>
      <c r="O274" s="8"/>
      <c r="P274" s="33">
        <f>-VLOOKUP($A274,'pl-data'!$A:$BR,8+P$3)</f>
        <v>0</v>
      </c>
      <c r="Q274" s="33">
        <f>-VLOOKUP($A274,'pl-data'!$A:$BR,38+Q$3)</f>
        <v>0</v>
      </c>
      <c r="R274" s="33">
        <f>-VLOOKUP($A274,'pl-data'!$A:$BR,23+R$3)</f>
        <v>0</v>
      </c>
      <c r="S274" s="34" t="str">
        <f t="shared" si="464"/>
        <v>n/a</v>
      </c>
      <c r="T274" s="34" t="str">
        <f t="shared" si="465"/>
        <v>n/a</v>
      </c>
      <c r="U274" s="8"/>
      <c r="V274" s="33">
        <f>-VLOOKUP($A274,'pl-data'!$A:$BR,8+V$3)</f>
        <v>0</v>
      </c>
      <c r="W274" s="33">
        <f>-VLOOKUP($A274,'pl-data'!$A:$BR,38+W$3)</f>
        <v>0</v>
      </c>
      <c r="X274" s="33">
        <f>-VLOOKUP($A274,'pl-data'!$A:$BR,23+X$3)</f>
        <v>0</v>
      </c>
      <c r="Y274" s="34" t="str">
        <f t="shared" si="467"/>
        <v>n/a</v>
      </c>
      <c r="Z274" s="34" t="str">
        <f t="shared" si="468"/>
        <v>n/a</v>
      </c>
      <c r="AA274" s="8"/>
      <c r="AB274" s="33">
        <f>-VLOOKUP($A274,'pl-data'!$A:$BR,8+AB$3)</f>
        <v>0</v>
      </c>
      <c r="AC274" s="33">
        <f>-VLOOKUP($A274,'pl-data'!$A:$BR,38+AC$3)</f>
        <v>0</v>
      </c>
      <c r="AD274" s="33">
        <f>-VLOOKUP($A274,'pl-data'!$A:$BR,23+AD$3)</f>
        <v>0</v>
      </c>
      <c r="AE274" s="34" t="str">
        <f t="shared" si="470"/>
        <v>n/a</v>
      </c>
      <c r="AF274" s="34" t="str">
        <f t="shared" si="471"/>
        <v>n/a</v>
      </c>
      <c r="AG274" s="8"/>
      <c r="AH274" s="33">
        <f>-VLOOKUP($A274,'pl-data'!$A:$BR,8+AH$3)</f>
        <v>0</v>
      </c>
      <c r="AI274" s="33">
        <f>-VLOOKUP($A274,'pl-data'!$A:$BR,38+AI$3)</f>
        <v>0</v>
      </c>
      <c r="AJ274" s="33">
        <f>-VLOOKUP($A274,'pl-data'!$A:$BR,23+AJ$3)</f>
        <v>0</v>
      </c>
      <c r="AK274" s="34" t="str">
        <f t="shared" si="473"/>
        <v>n/a</v>
      </c>
      <c r="AL274" s="34" t="str">
        <f t="shared" si="474"/>
        <v>n/a</v>
      </c>
      <c r="AM274" s="8"/>
      <c r="AN274" s="33">
        <f>-VLOOKUP($A274,'pl-data'!$A:$BR,8+AN$3)</f>
        <v>0</v>
      </c>
      <c r="AO274" s="33">
        <f>-VLOOKUP($A274,'pl-data'!$A:$BR,38+AO$3)</f>
        <v>0</v>
      </c>
      <c r="AP274" s="33">
        <f>-VLOOKUP($A274,'pl-data'!$A:$BR,23+AP$3)</f>
        <v>0</v>
      </c>
      <c r="AQ274" s="34" t="str">
        <f t="shared" si="476"/>
        <v>n/a</v>
      </c>
      <c r="AR274" s="34" t="str">
        <f t="shared" si="477"/>
        <v>n/a</v>
      </c>
      <c r="AS274" s="8"/>
      <c r="AT274" s="33">
        <f>-VLOOKUP($A274,'pl-data'!$A:$BR,8+AT$3)</f>
        <v>0</v>
      </c>
      <c r="AU274" s="33">
        <f>-VLOOKUP($A274,'pl-data'!$A:$BR,38+AU$3)</f>
        <v>0</v>
      </c>
      <c r="AV274" s="33">
        <f>-VLOOKUP($A274,'pl-data'!$A:$BR,23+AV$3)</f>
        <v>0</v>
      </c>
      <c r="AW274" s="34" t="str">
        <f t="shared" si="479"/>
        <v>n/a</v>
      </c>
      <c r="AX274" s="34" t="str">
        <f t="shared" si="480"/>
        <v>n/a</v>
      </c>
      <c r="AY274" s="8"/>
      <c r="AZ274" s="33">
        <f>-VLOOKUP($A274,'pl-data'!$A:$BR,8+AZ$3)</f>
        <v>0</v>
      </c>
      <c r="BA274" s="33">
        <f>-VLOOKUP($A274,'pl-data'!$A:$BR,38+BA$3)</f>
        <v>0</v>
      </c>
      <c r="BB274" s="33">
        <f>-VLOOKUP($A274,'pl-data'!$A:$BR,23+BB$3)</f>
        <v>0</v>
      </c>
      <c r="BC274" s="34" t="str">
        <f t="shared" si="482"/>
        <v>n/a</v>
      </c>
      <c r="BD274" s="34" t="str">
        <f t="shared" si="483"/>
        <v>n/a</v>
      </c>
      <c r="BE274" s="8"/>
      <c r="BF274" s="33">
        <f>-VLOOKUP($A274,'pl-data'!$A:$BR,8+BF$3)</f>
        <v>0</v>
      </c>
      <c r="BG274" s="33">
        <f>-VLOOKUP($A274,'pl-data'!$A:$BR,38+BG$3)</f>
        <v>0</v>
      </c>
      <c r="BH274" s="33">
        <f>-VLOOKUP($A274,'pl-data'!$A:$BR,23+BH$3)</f>
        <v>0</v>
      </c>
      <c r="BI274" s="34" t="str">
        <f t="shared" si="485"/>
        <v>n/a</v>
      </c>
      <c r="BJ274" s="34" t="str">
        <f t="shared" si="486"/>
        <v>n/a</v>
      </c>
      <c r="BK274" s="8"/>
      <c r="BL274" s="33">
        <f>-VLOOKUP($A274,'pl-data'!$A:$BR,8+BL$3)</f>
        <v>0</v>
      </c>
      <c r="BM274" s="33">
        <f>-VLOOKUP($A274,'pl-data'!$A:$BR,38+BM$3)</f>
        <v>0</v>
      </c>
      <c r="BN274" s="33">
        <f>-VLOOKUP($A274,'pl-data'!$A:$BR,23+BN$3)</f>
        <v>0</v>
      </c>
      <c r="BO274" s="34" t="str">
        <f t="shared" si="488"/>
        <v>n/a</v>
      </c>
      <c r="BP274" s="34" t="str">
        <f t="shared" si="489"/>
        <v>n/a</v>
      </c>
      <c r="BQ274" s="8"/>
      <c r="BR274" s="33">
        <f>-VLOOKUP($A274,'pl-data'!$A:$BR,8+BR$3)</f>
        <v>0</v>
      </c>
      <c r="BS274" s="33">
        <f>-VLOOKUP($A274,'pl-data'!$A:$BR,38+BS$3)</f>
        <v>0</v>
      </c>
      <c r="BT274" s="33">
        <f>-VLOOKUP($A274,'pl-data'!$A:$BR,23+BT$3)</f>
        <v>0</v>
      </c>
      <c r="BU274" s="34" t="str">
        <f t="shared" si="491"/>
        <v>n/a</v>
      </c>
      <c r="BV274" s="34" t="str">
        <f t="shared" si="492"/>
        <v>n/a</v>
      </c>
      <c r="BW274" s="8"/>
      <c r="BX274" s="33">
        <f t="shared" si="496"/>
        <v>0</v>
      </c>
      <c r="BY274" s="33">
        <f t="shared" si="497"/>
        <v>0</v>
      </c>
      <c r="BZ274" s="33">
        <f t="shared" si="498"/>
        <v>0</v>
      </c>
      <c r="CA274" s="34" t="str">
        <f t="shared" si="494"/>
        <v>n/a</v>
      </c>
      <c r="CB274" s="34" t="str">
        <f t="shared" si="495"/>
        <v>n/a</v>
      </c>
      <c r="CC274" s="8"/>
    </row>
    <row r="275" spans="1:81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33">
        <f>-VLOOKUP($A275,'pl-data'!$A:$BR,8+D$3)</f>
        <v>0</v>
      </c>
      <c r="E275" s="33">
        <f>-VLOOKUP($A275,'pl-data'!$A:$BR,38+E$3)</f>
        <v>0</v>
      </c>
      <c r="F275" s="33">
        <f>-VLOOKUP($A275,'pl-data'!$A:$BR,23+F$3)</f>
        <v>0</v>
      </c>
      <c r="G275" s="34" t="str">
        <f t="shared" si="458"/>
        <v>n/a</v>
      </c>
      <c r="H275" s="34" t="str">
        <f t="shared" si="459"/>
        <v>n/a</v>
      </c>
      <c r="I275" s="8"/>
      <c r="J275" s="33">
        <f>-VLOOKUP($A275,'pl-data'!$A:$BR,8+J$3)</f>
        <v>0</v>
      </c>
      <c r="K275" s="33">
        <f>-VLOOKUP($A275,'pl-data'!$A:$BR,38+K$3)</f>
        <v>0</v>
      </c>
      <c r="L275" s="33">
        <f>-VLOOKUP($A275,'pl-data'!$A:$BR,23+L$3)</f>
        <v>0</v>
      </c>
      <c r="M275" s="34" t="str">
        <f t="shared" si="461"/>
        <v>n/a</v>
      </c>
      <c r="N275" s="34" t="str">
        <f t="shared" si="462"/>
        <v>n/a</v>
      </c>
      <c r="O275" s="8"/>
      <c r="P275" s="33">
        <f>-VLOOKUP($A275,'pl-data'!$A:$BR,8+P$3)</f>
        <v>0</v>
      </c>
      <c r="Q275" s="33">
        <f>-VLOOKUP($A275,'pl-data'!$A:$BR,38+Q$3)</f>
        <v>0</v>
      </c>
      <c r="R275" s="33">
        <f>-VLOOKUP($A275,'pl-data'!$A:$BR,23+R$3)</f>
        <v>0</v>
      </c>
      <c r="S275" s="34" t="str">
        <f t="shared" si="464"/>
        <v>n/a</v>
      </c>
      <c r="T275" s="34" t="str">
        <f t="shared" si="465"/>
        <v>n/a</v>
      </c>
      <c r="U275" s="8"/>
      <c r="V275" s="33">
        <f>-VLOOKUP($A275,'pl-data'!$A:$BR,8+V$3)</f>
        <v>0</v>
      </c>
      <c r="W275" s="33">
        <f>-VLOOKUP($A275,'pl-data'!$A:$BR,38+W$3)</f>
        <v>0</v>
      </c>
      <c r="X275" s="33">
        <f>-VLOOKUP($A275,'pl-data'!$A:$BR,23+X$3)</f>
        <v>0</v>
      </c>
      <c r="Y275" s="34" t="str">
        <f t="shared" si="467"/>
        <v>n/a</v>
      </c>
      <c r="Z275" s="34" t="str">
        <f t="shared" si="468"/>
        <v>n/a</v>
      </c>
      <c r="AA275" s="8"/>
      <c r="AB275" s="33">
        <f>-VLOOKUP($A275,'pl-data'!$A:$BR,8+AB$3)</f>
        <v>0</v>
      </c>
      <c r="AC275" s="33">
        <f>-VLOOKUP($A275,'pl-data'!$A:$BR,38+AC$3)</f>
        <v>0</v>
      </c>
      <c r="AD275" s="33">
        <f>-VLOOKUP($A275,'pl-data'!$A:$BR,23+AD$3)</f>
        <v>0</v>
      </c>
      <c r="AE275" s="34" t="str">
        <f t="shared" si="470"/>
        <v>n/a</v>
      </c>
      <c r="AF275" s="34" t="str">
        <f t="shared" si="471"/>
        <v>n/a</v>
      </c>
      <c r="AG275" s="8"/>
      <c r="AH275" s="33">
        <f>-VLOOKUP($A275,'pl-data'!$A:$BR,8+AH$3)</f>
        <v>0</v>
      </c>
      <c r="AI275" s="33">
        <f>-VLOOKUP($A275,'pl-data'!$A:$BR,38+AI$3)</f>
        <v>0</v>
      </c>
      <c r="AJ275" s="33">
        <f>-VLOOKUP($A275,'pl-data'!$A:$BR,23+AJ$3)</f>
        <v>0</v>
      </c>
      <c r="AK275" s="34" t="str">
        <f t="shared" si="473"/>
        <v>n/a</v>
      </c>
      <c r="AL275" s="34" t="str">
        <f t="shared" si="474"/>
        <v>n/a</v>
      </c>
      <c r="AM275" s="8"/>
      <c r="AN275" s="33">
        <f>-VLOOKUP($A275,'pl-data'!$A:$BR,8+AN$3)</f>
        <v>0</v>
      </c>
      <c r="AO275" s="33">
        <f>-VLOOKUP($A275,'pl-data'!$A:$BR,38+AO$3)</f>
        <v>0</v>
      </c>
      <c r="AP275" s="33">
        <f>-VLOOKUP($A275,'pl-data'!$A:$BR,23+AP$3)</f>
        <v>0</v>
      </c>
      <c r="AQ275" s="34" t="str">
        <f t="shared" si="476"/>
        <v>n/a</v>
      </c>
      <c r="AR275" s="34" t="str">
        <f t="shared" si="477"/>
        <v>n/a</v>
      </c>
      <c r="AS275" s="8"/>
      <c r="AT275" s="33">
        <f>-VLOOKUP($A275,'pl-data'!$A:$BR,8+AT$3)</f>
        <v>0</v>
      </c>
      <c r="AU275" s="33">
        <f>-VLOOKUP($A275,'pl-data'!$A:$BR,38+AU$3)</f>
        <v>0</v>
      </c>
      <c r="AV275" s="33">
        <f>-VLOOKUP($A275,'pl-data'!$A:$BR,23+AV$3)</f>
        <v>0</v>
      </c>
      <c r="AW275" s="34" t="str">
        <f t="shared" si="479"/>
        <v>n/a</v>
      </c>
      <c r="AX275" s="34" t="str">
        <f t="shared" si="480"/>
        <v>n/a</v>
      </c>
      <c r="AY275" s="8"/>
      <c r="AZ275" s="33">
        <f>-VLOOKUP($A275,'pl-data'!$A:$BR,8+AZ$3)</f>
        <v>0</v>
      </c>
      <c r="BA275" s="33">
        <f>-VLOOKUP($A275,'pl-data'!$A:$BR,38+BA$3)</f>
        <v>0</v>
      </c>
      <c r="BB275" s="33">
        <f>-VLOOKUP($A275,'pl-data'!$A:$BR,23+BB$3)</f>
        <v>0</v>
      </c>
      <c r="BC275" s="34" t="str">
        <f t="shared" si="482"/>
        <v>n/a</v>
      </c>
      <c r="BD275" s="34" t="str">
        <f t="shared" si="483"/>
        <v>n/a</v>
      </c>
      <c r="BE275" s="8"/>
      <c r="BF275" s="33">
        <f>-VLOOKUP($A275,'pl-data'!$A:$BR,8+BF$3)</f>
        <v>0</v>
      </c>
      <c r="BG275" s="33">
        <f>-VLOOKUP($A275,'pl-data'!$A:$BR,38+BG$3)</f>
        <v>0</v>
      </c>
      <c r="BH275" s="33">
        <f>-VLOOKUP($A275,'pl-data'!$A:$BR,23+BH$3)</f>
        <v>0</v>
      </c>
      <c r="BI275" s="34" t="str">
        <f t="shared" si="485"/>
        <v>n/a</v>
      </c>
      <c r="BJ275" s="34" t="str">
        <f t="shared" si="486"/>
        <v>n/a</v>
      </c>
      <c r="BK275" s="8"/>
      <c r="BL275" s="33">
        <f>-VLOOKUP($A275,'pl-data'!$A:$BR,8+BL$3)</f>
        <v>0</v>
      </c>
      <c r="BM275" s="33">
        <f>-VLOOKUP($A275,'pl-data'!$A:$BR,38+BM$3)</f>
        <v>0</v>
      </c>
      <c r="BN275" s="33">
        <f>-VLOOKUP($A275,'pl-data'!$A:$BR,23+BN$3)</f>
        <v>0</v>
      </c>
      <c r="BO275" s="34" t="str">
        <f t="shared" si="488"/>
        <v>n/a</v>
      </c>
      <c r="BP275" s="34" t="str">
        <f t="shared" si="489"/>
        <v>n/a</v>
      </c>
      <c r="BQ275" s="8"/>
      <c r="BR275" s="33">
        <f>-VLOOKUP($A275,'pl-data'!$A:$BR,8+BR$3)</f>
        <v>0</v>
      </c>
      <c r="BS275" s="33">
        <f>-VLOOKUP($A275,'pl-data'!$A:$BR,38+BS$3)</f>
        <v>0</v>
      </c>
      <c r="BT275" s="33">
        <f>-VLOOKUP($A275,'pl-data'!$A:$BR,23+BT$3)</f>
        <v>0</v>
      </c>
      <c r="BU275" s="34" t="str">
        <f t="shared" si="491"/>
        <v>n/a</v>
      </c>
      <c r="BV275" s="34" t="str">
        <f t="shared" si="492"/>
        <v>n/a</v>
      </c>
      <c r="BW275" s="8"/>
      <c r="BX275" s="33">
        <f t="shared" si="496"/>
        <v>0</v>
      </c>
      <c r="BY275" s="33">
        <f t="shared" si="497"/>
        <v>0</v>
      </c>
      <c r="BZ275" s="33">
        <f t="shared" si="498"/>
        <v>0</v>
      </c>
      <c r="CA275" s="34" t="str">
        <f t="shared" si="494"/>
        <v>n/a</v>
      </c>
      <c r="CB275" s="34" t="str">
        <f t="shared" si="495"/>
        <v>n/a</v>
      </c>
      <c r="CC275" s="8"/>
    </row>
    <row r="276" spans="1:81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33">
        <f>-VLOOKUP($A276,'pl-data'!$A:$BR,8+D$3)</f>
        <v>0</v>
      </c>
      <c r="E276" s="33">
        <f>-VLOOKUP($A276,'pl-data'!$A:$BR,38+E$3)</f>
        <v>0</v>
      </c>
      <c r="F276" s="33">
        <f>-VLOOKUP($A276,'pl-data'!$A:$BR,23+F$3)</f>
        <v>0</v>
      </c>
      <c r="G276" s="34" t="str">
        <f t="shared" si="458"/>
        <v>n/a</v>
      </c>
      <c r="H276" s="34" t="str">
        <f t="shared" si="459"/>
        <v>n/a</v>
      </c>
      <c r="I276" s="8"/>
      <c r="J276" s="33">
        <f>-VLOOKUP($A276,'pl-data'!$A:$BR,8+J$3)</f>
        <v>0</v>
      </c>
      <c r="K276" s="33">
        <f>-VLOOKUP($A276,'pl-data'!$A:$BR,38+K$3)</f>
        <v>0</v>
      </c>
      <c r="L276" s="33">
        <f>-VLOOKUP($A276,'pl-data'!$A:$BR,23+L$3)</f>
        <v>0</v>
      </c>
      <c r="M276" s="34" t="str">
        <f t="shared" si="461"/>
        <v>n/a</v>
      </c>
      <c r="N276" s="34" t="str">
        <f t="shared" si="462"/>
        <v>n/a</v>
      </c>
      <c r="O276" s="8"/>
      <c r="P276" s="33">
        <f>-VLOOKUP($A276,'pl-data'!$A:$BR,8+P$3)</f>
        <v>0</v>
      </c>
      <c r="Q276" s="33">
        <f>-VLOOKUP($A276,'pl-data'!$A:$BR,38+Q$3)</f>
        <v>0</v>
      </c>
      <c r="R276" s="33">
        <f>-VLOOKUP($A276,'pl-data'!$A:$BR,23+R$3)</f>
        <v>0</v>
      </c>
      <c r="S276" s="34" t="str">
        <f t="shared" si="464"/>
        <v>n/a</v>
      </c>
      <c r="T276" s="34" t="str">
        <f t="shared" si="465"/>
        <v>n/a</v>
      </c>
      <c r="U276" s="8"/>
      <c r="V276" s="33">
        <f>-VLOOKUP($A276,'pl-data'!$A:$BR,8+V$3)</f>
        <v>0</v>
      </c>
      <c r="W276" s="33">
        <f>-VLOOKUP($A276,'pl-data'!$A:$BR,38+W$3)</f>
        <v>0</v>
      </c>
      <c r="X276" s="33">
        <f>-VLOOKUP($A276,'pl-data'!$A:$BR,23+X$3)</f>
        <v>0</v>
      </c>
      <c r="Y276" s="34" t="str">
        <f t="shared" si="467"/>
        <v>n/a</v>
      </c>
      <c r="Z276" s="34" t="str">
        <f t="shared" si="468"/>
        <v>n/a</v>
      </c>
      <c r="AA276" s="8"/>
      <c r="AB276" s="33">
        <f>-VLOOKUP($A276,'pl-data'!$A:$BR,8+AB$3)</f>
        <v>0</v>
      </c>
      <c r="AC276" s="33">
        <f>-VLOOKUP($A276,'pl-data'!$A:$BR,38+AC$3)</f>
        <v>0</v>
      </c>
      <c r="AD276" s="33">
        <f>-VLOOKUP($A276,'pl-data'!$A:$BR,23+AD$3)</f>
        <v>0</v>
      </c>
      <c r="AE276" s="34" t="str">
        <f t="shared" si="470"/>
        <v>n/a</v>
      </c>
      <c r="AF276" s="34" t="str">
        <f t="shared" si="471"/>
        <v>n/a</v>
      </c>
      <c r="AG276" s="8"/>
      <c r="AH276" s="33">
        <f>-VLOOKUP($A276,'pl-data'!$A:$BR,8+AH$3)</f>
        <v>0</v>
      </c>
      <c r="AI276" s="33">
        <f>-VLOOKUP($A276,'pl-data'!$A:$BR,38+AI$3)</f>
        <v>0</v>
      </c>
      <c r="AJ276" s="33">
        <f>-VLOOKUP($A276,'pl-data'!$A:$BR,23+AJ$3)</f>
        <v>0</v>
      </c>
      <c r="AK276" s="34" t="str">
        <f t="shared" si="473"/>
        <v>n/a</v>
      </c>
      <c r="AL276" s="34" t="str">
        <f t="shared" si="474"/>
        <v>n/a</v>
      </c>
      <c r="AM276" s="8"/>
      <c r="AN276" s="33">
        <f>-VLOOKUP($A276,'pl-data'!$A:$BR,8+AN$3)</f>
        <v>0</v>
      </c>
      <c r="AO276" s="33">
        <f>-VLOOKUP($A276,'pl-data'!$A:$BR,38+AO$3)</f>
        <v>0</v>
      </c>
      <c r="AP276" s="33">
        <f>-VLOOKUP($A276,'pl-data'!$A:$BR,23+AP$3)</f>
        <v>0</v>
      </c>
      <c r="AQ276" s="34" t="str">
        <f t="shared" si="476"/>
        <v>n/a</v>
      </c>
      <c r="AR276" s="34" t="str">
        <f t="shared" si="477"/>
        <v>n/a</v>
      </c>
      <c r="AS276" s="8"/>
      <c r="AT276" s="33">
        <f>-VLOOKUP($A276,'pl-data'!$A:$BR,8+AT$3)</f>
        <v>0</v>
      </c>
      <c r="AU276" s="33">
        <f>-VLOOKUP($A276,'pl-data'!$A:$BR,38+AU$3)</f>
        <v>0</v>
      </c>
      <c r="AV276" s="33">
        <f>-VLOOKUP($A276,'pl-data'!$A:$BR,23+AV$3)</f>
        <v>0</v>
      </c>
      <c r="AW276" s="34" t="str">
        <f t="shared" si="479"/>
        <v>n/a</v>
      </c>
      <c r="AX276" s="34" t="str">
        <f t="shared" si="480"/>
        <v>n/a</v>
      </c>
      <c r="AY276" s="8"/>
      <c r="AZ276" s="33">
        <f>-VLOOKUP($A276,'pl-data'!$A:$BR,8+AZ$3)</f>
        <v>0</v>
      </c>
      <c r="BA276" s="33">
        <f>-VLOOKUP($A276,'pl-data'!$A:$BR,38+BA$3)</f>
        <v>0</v>
      </c>
      <c r="BB276" s="33">
        <f>-VLOOKUP($A276,'pl-data'!$A:$BR,23+BB$3)</f>
        <v>0</v>
      </c>
      <c r="BC276" s="34" t="str">
        <f t="shared" si="482"/>
        <v>n/a</v>
      </c>
      <c r="BD276" s="34" t="str">
        <f t="shared" si="483"/>
        <v>n/a</v>
      </c>
      <c r="BE276" s="8"/>
      <c r="BF276" s="33">
        <f>-VLOOKUP($A276,'pl-data'!$A:$BR,8+BF$3)</f>
        <v>0</v>
      </c>
      <c r="BG276" s="33">
        <f>-VLOOKUP($A276,'pl-data'!$A:$BR,38+BG$3)</f>
        <v>0</v>
      </c>
      <c r="BH276" s="33">
        <f>-VLOOKUP($A276,'pl-data'!$A:$BR,23+BH$3)</f>
        <v>0</v>
      </c>
      <c r="BI276" s="34" t="str">
        <f t="shared" si="485"/>
        <v>n/a</v>
      </c>
      <c r="BJ276" s="34" t="str">
        <f t="shared" si="486"/>
        <v>n/a</v>
      </c>
      <c r="BK276" s="8"/>
      <c r="BL276" s="33">
        <f>-VLOOKUP($A276,'pl-data'!$A:$BR,8+BL$3)</f>
        <v>0</v>
      </c>
      <c r="BM276" s="33">
        <f>-VLOOKUP($A276,'pl-data'!$A:$BR,38+BM$3)</f>
        <v>0</v>
      </c>
      <c r="BN276" s="33">
        <f>-VLOOKUP($A276,'pl-data'!$A:$BR,23+BN$3)</f>
        <v>0</v>
      </c>
      <c r="BO276" s="34" t="str">
        <f t="shared" si="488"/>
        <v>n/a</v>
      </c>
      <c r="BP276" s="34" t="str">
        <f t="shared" si="489"/>
        <v>n/a</v>
      </c>
      <c r="BQ276" s="8"/>
      <c r="BR276" s="33">
        <f>-VLOOKUP($A276,'pl-data'!$A:$BR,8+BR$3)</f>
        <v>0</v>
      </c>
      <c r="BS276" s="33">
        <f>-VLOOKUP($A276,'pl-data'!$A:$BR,38+BS$3)</f>
        <v>0</v>
      </c>
      <c r="BT276" s="33">
        <f>-VLOOKUP($A276,'pl-data'!$A:$BR,23+BT$3)</f>
        <v>0</v>
      </c>
      <c r="BU276" s="34" t="str">
        <f t="shared" si="491"/>
        <v>n/a</v>
      </c>
      <c r="BV276" s="34" t="str">
        <f t="shared" si="492"/>
        <v>n/a</v>
      </c>
      <c r="BW276" s="8"/>
      <c r="BX276" s="33">
        <f t="shared" si="496"/>
        <v>0</v>
      </c>
      <c r="BY276" s="33">
        <f t="shared" si="497"/>
        <v>0</v>
      </c>
      <c r="BZ276" s="33">
        <f t="shared" si="498"/>
        <v>0</v>
      </c>
      <c r="CA276" s="34" t="str">
        <f t="shared" si="494"/>
        <v>n/a</v>
      </c>
      <c r="CB276" s="34" t="str">
        <f t="shared" si="495"/>
        <v>n/a</v>
      </c>
      <c r="CC276" s="8"/>
    </row>
    <row r="277" spans="1:81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33">
        <f>-VLOOKUP($A277,'pl-data'!$A:$BR,8+D$3)</f>
        <v>0</v>
      </c>
      <c r="E277" s="33">
        <f>-VLOOKUP($A277,'pl-data'!$A:$BR,38+E$3)</f>
        <v>0</v>
      </c>
      <c r="F277" s="33">
        <f>-VLOOKUP($A277,'pl-data'!$A:$BR,23+F$3)</f>
        <v>0</v>
      </c>
      <c r="G277" s="34" t="str">
        <f t="shared" si="458"/>
        <v>n/a</v>
      </c>
      <c r="H277" s="34" t="str">
        <f t="shared" si="459"/>
        <v>n/a</v>
      </c>
      <c r="I277" s="8"/>
      <c r="J277" s="33">
        <f>-VLOOKUP($A277,'pl-data'!$A:$BR,8+J$3)</f>
        <v>0</v>
      </c>
      <c r="K277" s="33">
        <f>-VLOOKUP($A277,'pl-data'!$A:$BR,38+K$3)</f>
        <v>0</v>
      </c>
      <c r="L277" s="33">
        <f>-VLOOKUP($A277,'pl-data'!$A:$BR,23+L$3)</f>
        <v>0</v>
      </c>
      <c r="M277" s="34" t="str">
        <f t="shared" si="461"/>
        <v>n/a</v>
      </c>
      <c r="N277" s="34" t="str">
        <f t="shared" si="462"/>
        <v>n/a</v>
      </c>
      <c r="O277" s="8"/>
      <c r="P277" s="33">
        <f>-VLOOKUP($A277,'pl-data'!$A:$BR,8+P$3)</f>
        <v>0</v>
      </c>
      <c r="Q277" s="33">
        <f>-VLOOKUP($A277,'pl-data'!$A:$BR,38+Q$3)</f>
        <v>0</v>
      </c>
      <c r="R277" s="33">
        <f>-VLOOKUP($A277,'pl-data'!$A:$BR,23+R$3)</f>
        <v>0</v>
      </c>
      <c r="S277" s="34" t="str">
        <f t="shared" si="464"/>
        <v>n/a</v>
      </c>
      <c r="T277" s="34" t="str">
        <f t="shared" si="465"/>
        <v>n/a</v>
      </c>
      <c r="U277" s="8"/>
      <c r="V277" s="33">
        <f>-VLOOKUP($A277,'pl-data'!$A:$BR,8+V$3)</f>
        <v>0</v>
      </c>
      <c r="W277" s="33">
        <f>-VLOOKUP($A277,'pl-data'!$A:$BR,38+W$3)</f>
        <v>0</v>
      </c>
      <c r="X277" s="33">
        <f>-VLOOKUP($A277,'pl-data'!$A:$BR,23+X$3)</f>
        <v>0</v>
      </c>
      <c r="Y277" s="34" t="str">
        <f t="shared" si="467"/>
        <v>n/a</v>
      </c>
      <c r="Z277" s="34" t="str">
        <f t="shared" si="468"/>
        <v>n/a</v>
      </c>
      <c r="AA277" s="8"/>
      <c r="AB277" s="33">
        <f>-VLOOKUP($A277,'pl-data'!$A:$BR,8+AB$3)</f>
        <v>0</v>
      </c>
      <c r="AC277" s="33">
        <f>-VLOOKUP($A277,'pl-data'!$A:$BR,38+AC$3)</f>
        <v>0</v>
      </c>
      <c r="AD277" s="33">
        <f>-VLOOKUP($A277,'pl-data'!$A:$BR,23+AD$3)</f>
        <v>0</v>
      </c>
      <c r="AE277" s="34" t="str">
        <f t="shared" si="470"/>
        <v>n/a</v>
      </c>
      <c r="AF277" s="34" t="str">
        <f t="shared" si="471"/>
        <v>n/a</v>
      </c>
      <c r="AG277" s="8"/>
      <c r="AH277" s="33">
        <f>-VLOOKUP($A277,'pl-data'!$A:$BR,8+AH$3)</f>
        <v>0</v>
      </c>
      <c r="AI277" s="33">
        <f>-VLOOKUP($A277,'pl-data'!$A:$BR,38+AI$3)</f>
        <v>0</v>
      </c>
      <c r="AJ277" s="33">
        <f>-VLOOKUP($A277,'pl-data'!$A:$BR,23+AJ$3)</f>
        <v>0</v>
      </c>
      <c r="AK277" s="34" t="str">
        <f t="shared" si="473"/>
        <v>n/a</v>
      </c>
      <c r="AL277" s="34" t="str">
        <f t="shared" si="474"/>
        <v>n/a</v>
      </c>
      <c r="AM277" s="8"/>
      <c r="AN277" s="33">
        <f>-VLOOKUP($A277,'pl-data'!$A:$BR,8+AN$3)</f>
        <v>0</v>
      </c>
      <c r="AO277" s="33">
        <f>-VLOOKUP($A277,'pl-data'!$A:$BR,38+AO$3)</f>
        <v>0</v>
      </c>
      <c r="AP277" s="33">
        <f>-VLOOKUP($A277,'pl-data'!$A:$BR,23+AP$3)</f>
        <v>0</v>
      </c>
      <c r="AQ277" s="34" t="str">
        <f t="shared" si="476"/>
        <v>n/a</v>
      </c>
      <c r="AR277" s="34" t="str">
        <f t="shared" si="477"/>
        <v>n/a</v>
      </c>
      <c r="AS277" s="8"/>
      <c r="AT277" s="33">
        <f>-VLOOKUP($A277,'pl-data'!$A:$BR,8+AT$3)</f>
        <v>0</v>
      </c>
      <c r="AU277" s="33">
        <f>-VLOOKUP($A277,'pl-data'!$A:$BR,38+AU$3)</f>
        <v>0</v>
      </c>
      <c r="AV277" s="33">
        <f>-VLOOKUP($A277,'pl-data'!$A:$BR,23+AV$3)</f>
        <v>0</v>
      </c>
      <c r="AW277" s="34" t="str">
        <f t="shared" si="479"/>
        <v>n/a</v>
      </c>
      <c r="AX277" s="34" t="str">
        <f t="shared" si="480"/>
        <v>n/a</v>
      </c>
      <c r="AY277" s="8"/>
      <c r="AZ277" s="33">
        <f>-VLOOKUP($A277,'pl-data'!$A:$BR,8+AZ$3)</f>
        <v>0</v>
      </c>
      <c r="BA277" s="33">
        <f>-VLOOKUP($A277,'pl-data'!$A:$BR,38+BA$3)</f>
        <v>0</v>
      </c>
      <c r="BB277" s="33">
        <f>-VLOOKUP($A277,'pl-data'!$A:$BR,23+BB$3)</f>
        <v>0</v>
      </c>
      <c r="BC277" s="34" t="str">
        <f t="shared" si="482"/>
        <v>n/a</v>
      </c>
      <c r="BD277" s="34" t="str">
        <f t="shared" si="483"/>
        <v>n/a</v>
      </c>
      <c r="BE277" s="8"/>
      <c r="BF277" s="33">
        <f>-VLOOKUP($A277,'pl-data'!$A:$BR,8+BF$3)</f>
        <v>0</v>
      </c>
      <c r="BG277" s="33">
        <f>-VLOOKUP($A277,'pl-data'!$A:$BR,38+BG$3)</f>
        <v>0</v>
      </c>
      <c r="BH277" s="33">
        <f>-VLOOKUP($A277,'pl-data'!$A:$BR,23+BH$3)</f>
        <v>0</v>
      </c>
      <c r="BI277" s="34" t="str">
        <f t="shared" si="485"/>
        <v>n/a</v>
      </c>
      <c r="BJ277" s="34" t="str">
        <f t="shared" si="486"/>
        <v>n/a</v>
      </c>
      <c r="BK277" s="8"/>
      <c r="BL277" s="33">
        <f>-VLOOKUP($A277,'pl-data'!$A:$BR,8+BL$3)</f>
        <v>0</v>
      </c>
      <c r="BM277" s="33">
        <f>-VLOOKUP($A277,'pl-data'!$A:$BR,38+BM$3)</f>
        <v>0</v>
      </c>
      <c r="BN277" s="33">
        <f>-VLOOKUP($A277,'pl-data'!$A:$BR,23+BN$3)</f>
        <v>0</v>
      </c>
      <c r="BO277" s="34" t="str">
        <f t="shared" si="488"/>
        <v>n/a</v>
      </c>
      <c r="BP277" s="34" t="str">
        <f t="shared" si="489"/>
        <v>n/a</v>
      </c>
      <c r="BQ277" s="8"/>
      <c r="BR277" s="33">
        <f>-VLOOKUP($A277,'pl-data'!$A:$BR,8+BR$3)</f>
        <v>0</v>
      </c>
      <c r="BS277" s="33">
        <f>-VLOOKUP($A277,'pl-data'!$A:$BR,38+BS$3)</f>
        <v>0</v>
      </c>
      <c r="BT277" s="33">
        <f>-VLOOKUP($A277,'pl-data'!$A:$BR,23+BT$3)</f>
        <v>0</v>
      </c>
      <c r="BU277" s="34" t="str">
        <f t="shared" si="491"/>
        <v>n/a</v>
      </c>
      <c r="BV277" s="34" t="str">
        <f t="shared" si="492"/>
        <v>n/a</v>
      </c>
      <c r="BW277" s="8"/>
      <c r="BX277" s="33">
        <f t="shared" si="496"/>
        <v>0</v>
      </c>
      <c r="BY277" s="33">
        <f t="shared" si="497"/>
        <v>0</v>
      </c>
      <c r="BZ277" s="33">
        <f t="shared" si="498"/>
        <v>0</v>
      </c>
      <c r="CA277" s="34" t="str">
        <f t="shared" si="494"/>
        <v>n/a</v>
      </c>
      <c r="CB277" s="34" t="str">
        <f t="shared" si="495"/>
        <v>n/a</v>
      </c>
      <c r="CC277" s="8"/>
    </row>
    <row r="278" spans="1:81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33">
        <f>-VLOOKUP($A278,'pl-data'!$A:$BR,8+D$3)</f>
        <v>0</v>
      </c>
      <c r="E278" s="33">
        <f>-VLOOKUP($A278,'pl-data'!$A:$BR,38+E$3)</f>
        <v>0</v>
      </c>
      <c r="F278" s="33">
        <f>-VLOOKUP($A278,'pl-data'!$A:$BR,23+F$3)</f>
        <v>0</v>
      </c>
      <c r="G278" s="34" t="str">
        <f t="shared" si="458"/>
        <v>n/a</v>
      </c>
      <c r="H278" s="34" t="str">
        <f t="shared" si="459"/>
        <v>n/a</v>
      </c>
      <c r="I278" s="8"/>
      <c r="J278" s="33">
        <f>-VLOOKUP($A278,'pl-data'!$A:$BR,8+J$3)</f>
        <v>0</v>
      </c>
      <c r="K278" s="33">
        <f>-VLOOKUP($A278,'pl-data'!$A:$BR,38+K$3)</f>
        <v>0</v>
      </c>
      <c r="L278" s="33">
        <f>-VLOOKUP($A278,'pl-data'!$A:$BR,23+L$3)</f>
        <v>0</v>
      </c>
      <c r="M278" s="34" t="str">
        <f t="shared" si="461"/>
        <v>n/a</v>
      </c>
      <c r="N278" s="34" t="str">
        <f t="shared" si="462"/>
        <v>n/a</v>
      </c>
      <c r="O278" s="8"/>
      <c r="P278" s="33">
        <f>-VLOOKUP($A278,'pl-data'!$A:$BR,8+P$3)</f>
        <v>0</v>
      </c>
      <c r="Q278" s="33">
        <f>-VLOOKUP($A278,'pl-data'!$A:$BR,38+Q$3)</f>
        <v>0</v>
      </c>
      <c r="R278" s="33">
        <f>-VLOOKUP($A278,'pl-data'!$A:$BR,23+R$3)</f>
        <v>0</v>
      </c>
      <c r="S278" s="34" t="str">
        <f t="shared" si="464"/>
        <v>n/a</v>
      </c>
      <c r="T278" s="34" t="str">
        <f t="shared" si="465"/>
        <v>n/a</v>
      </c>
      <c r="U278" s="8"/>
      <c r="V278" s="33">
        <f>-VLOOKUP($A278,'pl-data'!$A:$BR,8+V$3)</f>
        <v>0</v>
      </c>
      <c r="W278" s="33">
        <f>-VLOOKUP($A278,'pl-data'!$A:$BR,38+W$3)</f>
        <v>0</v>
      </c>
      <c r="X278" s="33">
        <f>-VLOOKUP($A278,'pl-data'!$A:$BR,23+X$3)</f>
        <v>0</v>
      </c>
      <c r="Y278" s="34" t="str">
        <f t="shared" si="467"/>
        <v>n/a</v>
      </c>
      <c r="Z278" s="34" t="str">
        <f t="shared" si="468"/>
        <v>n/a</v>
      </c>
      <c r="AA278" s="8"/>
      <c r="AB278" s="33">
        <f>-VLOOKUP($A278,'pl-data'!$A:$BR,8+AB$3)</f>
        <v>0</v>
      </c>
      <c r="AC278" s="33">
        <f>-VLOOKUP($A278,'pl-data'!$A:$BR,38+AC$3)</f>
        <v>0</v>
      </c>
      <c r="AD278" s="33">
        <f>-VLOOKUP($A278,'pl-data'!$A:$BR,23+AD$3)</f>
        <v>0</v>
      </c>
      <c r="AE278" s="34" t="str">
        <f t="shared" si="470"/>
        <v>n/a</v>
      </c>
      <c r="AF278" s="34" t="str">
        <f t="shared" si="471"/>
        <v>n/a</v>
      </c>
      <c r="AG278" s="8"/>
      <c r="AH278" s="33">
        <f>-VLOOKUP($A278,'pl-data'!$A:$BR,8+AH$3)</f>
        <v>0</v>
      </c>
      <c r="AI278" s="33">
        <f>-VLOOKUP($A278,'pl-data'!$A:$BR,38+AI$3)</f>
        <v>0</v>
      </c>
      <c r="AJ278" s="33">
        <f>-VLOOKUP($A278,'pl-data'!$A:$BR,23+AJ$3)</f>
        <v>0</v>
      </c>
      <c r="AK278" s="34" t="str">
        <f t="shared" si="473"/>
        <v>n/a</v>
      </c>
      <c r="AL278" s="34" t="str">
        <f t="shared" si="474"/>
        <v>n/a</v>
      </c>
      <c r="AM278" s="8"/>
      <c r="AN278" s="33">
        <f>-VLOOKUP($A278,'pl-data'!$A:$BR,8+AN$3)</f>
        <v>0</v>
      </c>
      <c r="AO278" s="33">
        <f>-VLOOKUP($A278,'pl-data'!$A:$BR,38+AO$3)</f>
        <v>0</v>
      </c>
      <c r="AP278" s="33">
        <f>-VLOOKUP($A278,'pl-data'!$A:$BR,23+AP$3)</f>
        <v>0</v>
      </c>
      <c r="AQ278" s="34" t="str">
        <f t="shared" si="476"/>
        <v>n/a</v>
      </c>
      <c r="AR278" s="34" t="str">
        <f t="shared" si="477"/>
        <v>n/a</v>
      </c>
      <c r="AS278" s="8"/>
      <c r="AT278" s="33">
        <f>-VLOOKUP($A278,'pl-data'!$A:$BR,8+AT$3)</f>
        <v>0</v>
      </c>
      <c r="AU278" s="33">
        <f>-VLOOKUP($A278,'pl-data'!$A:$BR,38+AU$3)</f>
        <v>0</v>
      </c>
      <c r="AV278" s="33">
        <f>-VLOOKUP($A278,'pl-data'!$A:$BR,23+AV$3)</f>
        <v>0</v>
      </c>
      <c r="AW278" s="34" t="str">
        <f t="shared" si="479"/>
        <v>n/a</v>
      </c>
      <c r="AX278" s="34" t="str">
        <f t="shared" si="480"/>
        <v>n/a</v>
      </c>
      <c r="AY278" s="8"/>
      <c r="AZ278" s="33">
        <f>-VLOOKUP($A278,'pl-data'!$A:$BR,8+AZ$3)</f>
        <v>0</v>
      </c>
      <c r="BA278" s="33">
        <f>-VLOOKUP($A278,'pl-data'!$A:$BR,38+BA$3)</f>
        <v>0</v>
      </c>
      <c r="BB278" s="33">
        <f>-VLOOKUP($A278,'pl-data'!$A:$BR,23+BB$3)</f>
        <v>0</v>
      </c>
      <c r="BC278" s="34" t="str">
        <f t="shared" si="482"/>
        <v>n/a</v>
      </c>
      <c r="BD278" s="34" t="str">
        <f t="shared" si="483"/>
        <v>n/a</v>
      </c>
      <c r="BE278" s="8"/>
      <c r="BF278" s="33">
        <f>-VLOOKUP($A278,'pl-data'!$A:$BR,8+BF$3)</f>
        <v>0</v>
      </c>
      <c r="BG278" s="33">
        <f>-VLOOKUP($A278,'pl-data'!$A:$BR,38+BG$3)</f>
        <v>0</v>
      </c>
      <c r="BH278" s="33">
        <f>-VLOOKUP($A278,'pl-data'!$A:$BR,23+BH$3)</f>
        <v>0</v>
      </c>
      <c r="BI278" s="34" t="str">
        <f t="shared" si="485"/>
        <v>n/a</v>
      </c>
      <c r="BJ278" s="34" t="str">
        <f t="shared" si="486"/>
        <v>n/a</v>
      </c>
      <c r="BK278" s="8"/>
      <c r="BL278" s="33">
        <f>-VLOOKUP($A278,'pl-data'!$A:$BR,8+BL$3)</f>
        <v>0</v>
      </c>
      <c r="BM278" s="33">
        <f>-VLOOKUP($A278,'pl-data'!$A:$BR,38+BM$3)</f>
        <v>0</v>
      </c>
      <c r="BN278" s="33">
        <f>-VLOOKUP($A278,'pl-data'!$A:$BR,23+BN$3)</f>
        <v>0</v>
      </c>
      <c r="BO278" s="34" t="str">
        <f t="shared" si="488"/>
        <v>n/a</v>
      </c>
      <c r="BP278" s="34" t="str">
        <f t="shared" si="489"/>
        <v>n/a</v>
      </c>
      <c r="BQ278" s="8"/>
      <c r="BR278" s="33">
        <f>-VLOOKUP($A278,'pl-data'!$A:$BR,8+BR$3)</f>
        <v>0</v>
      </c>
      <c r="BS278" s="33">
        <f>-VLOOKUP($A278,'pl-data'!$A:$BR,38+BS$3)</f>
        <v>0</v>
      </c>
      <c r="BT278" s="33">
        <f>-VLOOKUP($A278,'pl-data'!$A:$BR,23+BT$3)</f>
        <v>0</v>
      </c>
      <c r="BU278" s="34" t="str">
        <f t="shared" si="491"/>
        <v>n/a</v>
      </c>
      <c r="BV278" s="34" t="str">
        <f t="shared" si="492"/>
        <v>n/a</v>
      </c>
      <c r="BW278" s="8"/>
      <c r="BX278" s="33">
        <f t="shared" si="496"/>
        <v>0</v>
      </c>
      <c r="BY278" s="33">
        <f t="shared" si="497"/>
        <v>0</v>
      </c>
      <c r="BZ278" s="33">
        <f t="shared" si="498"/>
        <v>0</v>
      </c>
      <c r="CA278" s="34" t="str">
        <f t="shared" si="494"/>
        <v>n/a</v>
      </c>
      <c r="CB278" s="34" t="str">
        <f t="shared" si="495"/>
        <v>n/a</v>
      </c>
      <c r="CC278" s="8"/>
    </row>
    <row r="279" spans="1:81" hidden="1" outlineLevel="3" x14ac:dyDescent="0.2">
      <c r="A279" s="49">
        <v>3720</v>
      </c>
      <c r="B279" s="43" t="str">
        <f>+masterfile!D926</f>
        <v>3720 Nachlässe 19% Vorsteuer</v>
      </c>
      <c r="C279" s="8"/>
      <c r="D279" s="33">
        <f>-VLOOKUP($A279,'pl-data'!$A:$BR,8+D$3)</f>
        <v>0</v>
      </c>
      <c r="E279" s="33">
        <f>-VLOOKUP($A279,'pl-data'!$A:$BR,38+E$3)</f>
        <v>0</v>
      </c>
      <c r="F279" s="33">
        <f>-VLOOKUP($A279,'pl-data'!$A:$BR,23+F$3)</f>
        <v>0</v>
      </c>
      <c r="G279" s="34" t="str">
        <f t="shared" si="458"/>
        <v>n/a</v>
      </c>
      <c r="H279" s="34" t="str">
        <f t="shared" si="459"/>
        <v>n/a</v>
      </c>
      <c r="I279" s="8"/>
      <c r="J279" s="33">
        <f>-VLOOKUP($A279,'pl-data'!$A:$BR,8+J$3)</f>
        <v>0</v>
      </c>
      <c r="K279" s="33">
        <f>-VLOOKUP($A279,'pl-data'!$A:$BR,38+K$3)</f>
        <v>0</v>
      </c>
      <c r="L279" s="33">
        <f>-VLOOKUP($A279,'pl-data'!$A:$BR,23+L$3)</f>
        <v>0</v>
      </c>
      <c r="M279" s="34" t="str">
        <f t="shared" si="461"/>
        <v>n/a</v>
      </c>
      <c r="N279" s="34" t="str">
        <f t="shared" si="462"/>
        <v>n/a</v>
      </c>
      <c r="O279" s="8"/>
      <c r="P279" s="33">
        <f>-VLOOKUP($A279,'pl-data'!$A:$BR,8+P$3)</f>
        <v>0</v>
      </c>
      <c r="Q279" s="33">
        <f>-VLOOKUP($A279,'pl-data'!$A:$BR,38+Q$3)</f>
        <v>0</v>
      </c>
      <c r="R279" s="33">
        <f>-VLOOKUP($A279,'pl-data'!$A:$BR,23+R$3)</f>
        <v>0</v>
      </c>
      <c r="S279" s="34" t="str">
        <f t="shared" si="464"/>
        <v>n/a</v>
      </c>
      <c r="T279" s="34" t="str">
        <f t="shared" si="465"/>
        <v>n/a</v>
      </c>
      <c r="U279" s="8"/>
      <c r="V279" s="33">
        <f>-VLOOKUP($A279,'pl-data'!$A:$BR,8+V$3)</f>
        <v>0</v>
      </c>
      <c r="W279" s="33">
        <f>-VLOOKUP($A279,'pl-data'!$A:$BR,38+W$3)</f>
        <v>0</v>
      </c>
      <c r="X279" s="33">
        <f>-VLOOKUP($A279,'pl-data'!$A:$BR,23+X$3)</f>
        <v>0</v>
      </c>
      <c r="Y279" s="34" t="str">
        <f t="shared" si="467"/>
        <v>n/a</v>
      </c>
      <c r="Z279" s="34" t="str">
        <f t="shared" si="468"/>
        <v>n/a</v>
      </c>
      <c r="AA279" s="8"/>
      <c r="AB279" s="33">
        <f>-VLOOKUP($A279,'pl-data'!$A:$BR,8+AB$3)</f>
        <v>0</v>
      </c>
      <c r="AC279" s="33">
        <f>-VLOOKUP($A279,'pl-data'!$A:$BR,38+AC$3)</f>
        <v>0</v>
      </c>
      <c r="AD279" s="33">
        <f>-VLOOKUP($A279,'pl-data'!$A:$BR,23+AD$3)</f>
        <v>0</v>
      </c>
      <c r="AE279" s="34" t="str">
        <f t="shared" si="470"/>
        <v>n/a</v>
      </c>
      <c r="AF279" s="34" t="str">
        <f t="shared" si="471"/>
        <v>n/a</v>
      </c>
      <c r="AG279" s="8"/>
      <c r="AH279" s="33">
        <f>-VLOOKUP($A279,'pl-data'!$A:$BR,8+AH$3)</f>
        <v>0</v>
      </c>
      <c r="AI279" s="33">
        <f>-VLOOKUP($A279,'pl-data'!$A:$BR,38+AI$3)</f>
        <v>0</v>
      </c>
      <c r="AJ279" s="33">
        <f>-VLOOKUP($A279,'pl-data'!$A:$BR,23+AJ$3)</f>
        <v>0</v>
      </c>
      <c r="AK279" s="34" t="str">
        <f t="shared" si="473"/>
        <v>n/a</v>
      </c>
      <c r="AL279" s="34" t="str">
        <f t="shared" si="474"/>
        <v>n/a</v>
      </c>
      <c r="AM279" s="8"/>
      <c r="AN279" s="33">
        <f>-VLOOKUP($A279,'pl-data'!$A:$BR,8+AN$3)</f>
        <v>0</v>
      </c>
      <c r="AO279" s="33">
        <f>-VLOOKUP($A279,'pl-data'!$A:$BR,38+AO$3)</f>
        <v>0</v>
      </c>
      <c r="AP279" s="33">
        <f>-VLOOKUP($A279,'pl-data'!$A:$BR,23+AP$3)</f>
        <v>0</v>
      </c>
      <c r="AQ279" s="34" t="str">
        <f t="shared" si="476"/>
        <v>n/a</v>
      </c>
      <c r="AR279" s="34" t="str">
        <f t="shared" si="477"/>
        <v>n/a</v>
      </c>
      <c r="AS279" s="8"/>
      <c r="AT279" s="33">
        <f>-VLOOKUP($A279,'pl-data'!$A:$BR,8+AT$3)</f>
        <v>0</v>
      </c>
      <c r="AU279" s="33">
        <f>-VLOOKUP($A279,'pl-data'!$A:$BR,38+AU$3)</f>
        <v>0</v>
      </c>
      <c r="AV279" s="33">
        <f>-VLOOKUP($A279,'pl-data'!$A:$BR,23+AV$3)</f>
        <v>0</v>
      </c>
      <c r="AW279" s="34" t="str">
        <f t="shared" si="479"/>
        <v>n/a</v>
      </c>
      <c r="AX279" s="34" t="str">
        <f t="shared" si="480"/>
        <v>n/a</v>
      </c>
      <c r="AY279" s="8"/>
      <c r="AZ279" s="33">
        <f>-VLOOKUP($A279,'pl-data'!$A:$BR,8+AZ$3)</f>
        <v>0</v>
      </c>
      <c r="BA279" s="33">
        <f>-VLOOKUP($A279,'pl-data'!$A:$BR,38+BA$3)</f>
        <v>0</v>
      </c>
      <c r="BB279" s="33">
        <f>-VLOOKUP($A279,'pl-data'!$A:$BR,23+BB$3)</f>
        <v>0</v>
      </c>
      <c r="BC279" s="34" t="str">
        <f t="shared" si="482"/>
        <v>n/a</v>
      </c>
      <c r="BD279" s="34" t="str">
        <f t="shared" si="483"/>
        <v>n/a</v>
      </c>
      <c r="BE279" s="8"/>
      <c r="BF279" s="33">
        <f>-VLOOKUP($A279,'pl-data'!$A:$BR,8+BF$3)</f>
        <v>0</v>
      </c>
      <c r="BG279" s="33">
        <f>-VLOOKUP($A279,'pl-data'!$A:$BR,38+BG$3)</f>
        <v>0</v>
      </c>
      <c r="BH279" s="33">
        <f>-VLOOKUP($A279,'pl-data'!$A:$BR,23+BH$3)</f>
        <v>0</v>
      </c>
      <c r="BI279" s="34" t="str">
        <f t="shared" si="485"/>
        <v>n/a</v>
      </c>
      <c r="BJ279" s="34" t="str">
        <f t="shared" si="486"/>
        <v>n/a</v>
      </c>
      <c r="BK279" s="8"/>
      <c r="BL279" s="33">
        <f>-VLOOKUP($A279,'pl-data'!$A:$BR,8+BL$3)</f>
        <v>0</v>
      </c>
      <c r="BM279" s="33">
        <f>-VLOOKUP($A279,'pl-data'!$A:$BR,38+BM$3)</f>
        <v>0</v>
      </c>
      <c r="BN279" s="33">
        <f>-VLOOKUP($A279,'pl-data'!$A:$BR,23+BN$3)</f>
        <v>0</v>
      </c>
      <c r="BO279" s="34" t="str">
        <f t="shared" si="488"/>
        <v>n/a</v>
      </c>
      <c r="BP279" s="34" t="str">
        <f t="shared" si="489"/>
        <v>n/a</v>
      </c>
      <c r="BQ279" s="8"/>
      <c r="BR279" s="33">
        <f>-VLOOKUP($A279,'pl-data'!$A:$BR,8+BR$3)</f>
        <v>0</v>
      </c>
      <c r="BS279" s="33">
        <f>-VLOOKUP($A279,'pl-data'!$A:$BR,38+BS$3)</f>
        <v>0</v>
      </c>
      <c r="BT279" s="33">
        <f>-VLOOKUP($A279,'pl-data'!$A:$BR,23+BT$3)</f>
        <v>0</v>
      </c>
      <c r="BU279" s="34" t="str">
        <f t="shared" si="491"/>
        <v>n/a</v>
      </c>
      <c r="BV279" s="34" t="str">
        <f t="shared" si="492"/>
        <v>n/a</v>
      </c>
      <c r="BW279" s="8"/>
      <c r="BX279" s="33">
        <f t="shared" si="496"/>
        <v>0</v>
      </c>
      <c r="BY279" s="33">
        <f t="shared" si="497"/>
        <v>0</v>
      </c>
      <c r="BZ279" s="33">
        <f t="shared" si="498"/>
        <v>0</v>
      </c>
      <c r="CA279" s="34" t="str">
        <f t="shared" si="494"/>
        <v>n/a</v>
      </c>
      <c r="CB279" s="34" t="str">
        <f t="shared" si="495"/>
        <v>n/a</v>
      </c>
      <c r="CC279" s="8"/>
    </row>
    <row r="280" spans="1:81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33">
        <f>-VLOOKUP($A280,'pl-data'!$A:$BR,8+D$3)</f>
        <v>0</v>
      </c>
      <c r="E280" s="33">
        <f>-VLOOKUP($A280,'pl-data'!$A:$BR,38+E$3)</f>
        <v>0</v>
      </c>
      <c r="F280" s="33">
        <f>-VLOOKUP($A280,'pl-data'!$A:$BR,23+F$3)</f>
        <v>0</v>
      </c>
      <c r="G280" s="34" t="str">
        <f t="shared" si="458"/>
        <v>n/a</v>
      </c>
      <c r="H280" s="34" t="str">
        <f t="shared" si="459"/>
        <v>n/a</v>
      </c>
      <c r="I280" s="8"/>
      <c r="J280" s="33">
        <f>-VLOOKUP($A280,'pl-data'!$A:$BR,8+J$3)</f>
        <v>0</v>
      </c>
      <c r="K280" s="33">
        <f>-VLOOKUP($A280,'pl-data'!$A:$BR,38+K$3)</f>
        <v>0</v>
      </c>
      <c r="L280" s="33">
        <f>-VLOOKUP($A280,'pl-data'!$A:$BR,23+L$3)</f>
        <v>0</v>
      </c>
      <c r="M280" s="34" t="str">
        <f t="shared" si="461"/>
        <v>n/a</v>
      </c>
      <c r="N280" s="34" t="str">
        <f t="shared" si="462"/>
        <v>n/a</v>
      </c>
      <c r="O280" s="8"/>
      <c r="P280" s="33">
        <f>-VLOOKUP($A280,'pl-data'!$A:$BR,8+P$3)</f>
        <v>0</v>
      </c>
      <c r="Q280" s="33">
        <f>-VLOOKUP($A280,'pl-data'!$A:$BR,38+Q$3)</f>
        <v>0</v>
      </c>
      <c r="R280" s="33">
        <f>-VLOOKUP($A280,'pl-data'!$A:$BR,23+R$3)</f>
        <v>0</v>
      </c>
      <c r="S280" s="34" t="str">
        <f t="shared" si="464"/>
        <v>n/a</v>
      </c>
      <c r="T280" s="34" t="str">
        <f t="shared" si="465"/>
        <v>n/a</v>
      </c>
      <c r="U280" s="8"/>
      <c r="V280" s="33">
        <f>-VLOOKUP($A280,'pl-data'!$A:$BR,8+V$3)</f>
        <v>0</v>
      </c>
      <c r="W280" s="33">
        <f>-VLOOKUP($A280,'pl-data'!$A:$BR,38+W$3)</f>
        <v>0</v>
      </c>
      <c r="X280" s="33">
        <f>-VLOOKUP($A280,'pl-data'!$A:$BR,23+X$3)</f>
        <v>0</v>
      </c>
      <c r="Y280" s="34" t="str">
        <f t="shared" si="467"/>
        <v>n/a</v>
      </c>
      <c r="Z280" s="34" t="str">
        <f t="shared" si="468"/>
        <v>n/a</v>
      </c>
      <c r="AA280" s="8"/>
      <c r="AB280" s="33">
        <f>-VLOOKUP($A280,'pl-data'!$A:$BR,8+AB$3)</f>
        <v>0</v>
      </c>
      <c r="AC280" s="33">
        <f>-VLOOKUP($A280,'pl-data'!$A:$BR,38+AC$3)</f>
        <v>0</v>
      </c>
      <c r="AD280" s="33">
        <f>-VLOOKUP($A280,'pl-data'!$A:$BR,23+AD$3)</f>
        <v>0</v>
      </c>
      <c r="AE280" s="34" t="str">
        <f t="shared" si="470"/>
        <v>n/a</v>
      </c>
      <c r="AF280" s="34" t="str">
        <f t="shared" si="471"/>
        <v>n/a</v>
      </c>
      <c r="AG280" s="8"/>
      <c r="AH280" s="33">
        <f>-VLOOKUP($A280,'pl-data'!$A:$BR,8+AH$3)</f>
        <v>0</v>
      </c>
      <c r="AI280" s="33">
        <f>-VLOOKUP($A280,'pl-data'!$A:$BR,38+AI$3)</f>
        <v>0</v>
      </c>
      <c r="AJ280" s="33">
        <f>-VLOOKUP($A280,'pl-data'!$A:$BR,23+AJ$3)</f>
        <v>0</v>
      </c>
      <c r="AK280" s="34" t="str">
        <f t="shared" si="473"/>
        <v>n/a</v>
      </c>
      <c r="AL280" s="34" t="str">
        <f t="shared" si="474"/>
        <v>n/a</v>
      </c>
      <c r="AM280" s="8"/>
      <c r="AN280" s="33">
        <f>-VLOOKUP($A280,'pl-data'!$A:$BR,8+AN$3)</f>
        <v>0</v>
      </c>
      <c r="AO280" s="33">
        <f>-VLOOKUP($A280,'pl-data'!$A:$BR,38+AO$3)</f>
        <v>0</v>
      </c>
      <c r="AP280" s="33">
        <f>-VLOOKUP($A280,'pl-data'!$A:$BR,23+AP$3)</f>
        <v>0</v>
      </c>
      <c r="AQ280" s="34" t="str">
        <f t="shared" si="476"/>
        <v>n/a</v>
      </c>
      <c r="AR280" s="34" t="str">
        <f t="shared" si="477"/>
        <v>n/a</v>
      </c>
      <c r="AS280" s="8"/>
      <c r="AT280" s="33">
        <f>-VLOOKUP($A280,'pl-data'!$A:$BR,8+AT$3)</f>
        <v>0</v>
      </c>
      <c r="AU280" s="33">
        <f>-VLOOKUP($A280,'pl-data'!$A:$BR,38+AU$3)</f>
        <v>0</v>
      </c>
      <c r="AV280" s="33">
        <f>-VLOOKUP($A280,'pl-data'!$A:$BR,23+AV$3)</f>
        <v>0</v>
      </c>
      <c r="AW280" s="34" t="str">
        <f t="shared" si="479"/>
        <v>n/a</v>
      </c>
      <c r="AX280" s="34" t="str">
        <f t="shared" si="480"/>
        <v>n/a</v>
      </c>
      <c r="AY280" s="8"/>
      <c r="AZ280" s="33">
        <f>-VLOOKUP($A280,'pl-data'!$A:$BR,8+AZ$3)</f>
        <v>0</v>
      </c>
      <c r="BA280" s="33">
        <f>-VLOOKUP($A280,'pl-data'!$A:$BR,38+BA$3)</f>
        <v>0</v>
      </c>
      <c r="BB280" s="33">
        <f>-VLOOKUP($A280,'pl-data'!$A:$BR,23+BB$3)</f>
        <v>0</v>
      </c>
      <c r="BC280" s="34" t="str">
        <f t="shared" si="482"/>
        <v>n/a</v>
      </c>
      <c r="BD280" s="34" t="str">
        <f t="shared" si="483"/>
        <v>n/a</v>
      </c>
      <c r="BE280" s="8"/>
      <c r="BF280" s="33">
        <f>-VLOOKUP($A280,'pl-data'!$A:$BR,8+BF$3)</f>
        <v>0</v>
      </c>
      <c r="BG280" s="33">
        <f>-VLOOKUP($A280,'pl-data'!$A:$BR,38+BG$3)</f>
        <v>0</v>
      </c>
      <c r="BH280" s="33">
        <f>-VLOOKUP($A280,'pl-data'!$A:$BR,23+BH$3)</f>
        <v>0</v>
      </c>
      <c r="BI280" s="34" t="str">
        <f t="shared" si="485"/>
        <v>n/a</v>
      </c>
      <c r="BJ280" s="34" t="str">
        <f t="shared" si="486"/>
        <v>n/a</v>
      </c>
      <c r="BK280" s="8"/>
      <c r="BL280" s="33">
        <f>-VLOOKUP($A280,'pl-data'!$A:$BR,8+BL$3)</f>
        <v>0</v>
      </c>
      <c r="BM280" s="33">
        <f>-VLOOKUP($A280,'pl-data'!$A:$BR,38+BM$3)</f>
        <v>0</v>
      </c>
      <c r="BN280" s="33">
        <f>-VLOOKUP($A280,'pl-data'!$A:$BR,23+BN$3)</f>
        <v>0</v>
      </c>
      <c r="BO280" s="34" t="str">
        <f t="shared" si="488"/>
        <v>n/a</v>
      </c>
      <c r="BP280" s="34" t="str">
        <f t="shared" si="489"/>
        <v>n/a</v>
      </c>
      <c r="BQ280" s="8"/>
      <c r="BR280" s="33">
        <f>-VLOOKUP($A280,'pl-data'!$A:$BR,8+BR$3)</f>
        <v>0</v>
      </c>
      <c r="BS280" s="33">
        <f>-VLOOKUP($A280,'pl-data'!$A:$BR,38+BS$3)</f>
        <v>0</v>
      </c>
      <c r="BT280" s="33">
        <f>-VLOOKUP($A280,'pl-data'!$A:$BR,23+BT$3)</f>
        <v>0</v>
      </c>
      <c r="BU280" s="34" t="str">
        <f t="shared" si="491"/>
        <v>n/a</v>
      </c>
      <c r="BV280" s="34" t="str">
        <f t="shared" si="492"/>
        <v>n/a</v>
      </c>
      <c r="BW280" s="8"/>
      <c r="BX280" s="33">
        <f t="shared" si="496"/>
        <v>0</v>
      </c>
      <c r="BY280" s="33">
        <f t="shared" si="497"/>
        <v>0</v>
      </c>
      <c r="BZ280" s="33">
        <f t="shared" si="498"/>
        <v>0</v>
      </c>
      <c r="CA280" s="34" t="str">
        <f t="shared" si="494"/>
        <v>n/a</v>
      </c>
      <c r="CB280" s="34" t="str">
        <f t="shared" si="495"/>
        <v>n/a</v>
      </c>
      <c r="CC280" s="8"/>
    </row>
    <row r="281" spans="1:81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33">
        <f>-VLOOKUP($A281,'pl-data'!$A:$BR,8+D$3)</f>
        <v>0</v>
      </c>
      <c r="E281" s="33">
        <f>-VLOOKUP($A281,'pl-data'!$A:$BR,38+E$3)</f>
        <v>0</v>
      </c>
      <c r="F281" s="33">
        <f>-VLOOKUP($A281,'pl-data'!$A:$BR,23+F$3)</f>
        <v>0</v>
      </c>
      <c r="G281" s="34" t="str">
        <f t="shared" si="458"/>
        <v>n/a</v>
      </c>
      <c r="H281" s="34" t="str">
        <f t="shared" si="459"/>
        <v>n/a</v>
      </c>
      <c r="I281" s="8"/>
      <c r="J281" s="33">
        <f>-VLOOKUP($A281,'pl-data'!$A:$BR,8+J$3)</f>
        <v>0</v>
      </c>
      <c r="K281" s="33">
        <f>-VLOOKUP($A281,'pl-data'!$A:$BR,38+K$3)</f>
        <v>0</v>
      </c>
      <c r="L281" s="33">
        <f>-VLOOKUP($A281,'pl-data'!$A:$BR,23+L$3)</f>
        <v>0</v>
      </c>
      <c r="M281" s="34" t="str">
        <f t="shared" si="461"/>
        <v>n/a</v>
      </c>
      <c r="N281" s="34" t="str">
        <f t="shared" si="462"/>
        <v>n/a</v>
      </c>
      <c r="O281" s="8"/>
      <c r="P281" s="33">
        <f>-VLOOKUP($A281,'pl-data'!$A:$BR,8+P$3)</f>
        <v>0</v>
      </c>
      <c r="Q281" s="33">
        <f>-VLOOKUP($A281,'pl-data'!$A:$BR,38+Q$3)</f>
        <v>0</v>
      </c>
      <c r="R281" s="33">
        <f>-VLOOKUP($A281,'pl-data'!$A:$BR,23+R$3)</f>
        <v>0</v>
      </c>
      <c r="S281" s="34" t="str">
        <f t="shared" si="464"/>
        <v>n/a</v>
      </c>
      <c r="T281" s="34" t="str">
        <f t="shared" si="465"/>
        <v>n/a</v>
      </c>
      <c r="U281" s="8"/>
      <c r="V281" s="33">
        <f>-VLOOKUP($A281,'pl-data'!$A:$BR,8+V$3)</f>
        <v>0</v>
      </c>
      <c r="W281" s="33">
        <f>-VLOOKUP($A281,'pl-data'!$A:$BR,38+W$3)</f>
        <v>0</v>
      </c>
      <c r="X281" s="33">
        <f>-VLOOKUP($A281,'pl-data'!$A:$BR,23+X$3)</f>
        <v>0</v>
      </c>
      <c r="Y281" s="34" t="str">
        <f t="shared" si="467"/>
        <v>n/a</v>
      </c>
      <c r="Z281" s="34" t="str">
        <f t="shared" si="468"/>
        <v>n/a</v>
      </c>
      <c r="AA281" s="8"/>
      <c r="AB281" s="33">
        <f>-VLOOKUP($A281,'pl-data'!$A:$BR,8+AB$3)</f>
        <v>0</v>
      </c>
      <c r="AC281" s="33">
        <f>-VLOOKUP($A281,'pl-data'!$A:$BR,38+AC$3)</f>
        <v>0</v>
      </c>
      <c r="AD281" s="33">
        <f>-VLOOKUP($A281,'pl-data'!$A:$BR,23+AD$3)</f>
        <v>0</v>
      </c>
      <c r="AE281" s="34" t="str">
        <f t="shared" si="470"/>
        <v>n/a</v>
      </c>
      <c r="AF281" s="34" t="str">
        <f t="shared" si="471"/>
        <v>n/a</v>
      </c>
      <c r="AG281" s="8"/>
      <c r="AH281" s="33">
        <f>-VLOOKUP($A281,'pl-data'!$A:$BR,8+AH$3)</f>
        <v>0</v>
      </c>
      <c r="AI281" s="33">
        <f>-VLOOKUP($A281,'pl-data'!$A:$BR,38+AI$3)</f>
        <v>0</v>
      </c>
      <c r="AJ281" s="33">
        <f>-VLOOKUP($A281,'pl-data'!$A:$BR,23+AJ$3)</f>
        <v>0</v>
      </c>
      <c r="AK281" s="34" t="str">
        <f t="shared" si="473"/>
        <v>n/a</v>
      </c>
      <c r="AL281" s="34" t="str">
        <f t="shared" si="474"/>
        <v>n/a</v>
      </c>
      <c r="AM281" s="8"/>
      <c r="AN281" s="33">
        <f>-VLOOKUP($A281,'pl-data'!$A:$BR,8+AN$3)</f>
        <v>0</v>
      </c>
      <c r="AO281" s="33">
        <f>-VLOOKUP($A281,'pl-data'!$A:$BR,38+AO$3)</f>
        <v>0</v>
      </c>
      <c r="AP281" s="33">
        <f>-VLOOKUP($A281,'pl-data'!$A:$BR,23+AP$3)</f>
        <v>0</v>
      </c>
      <c r="AQ281" s="34" t="str">
        <f t="shared" si="476"/>
        <v>n/a</v>
      </c>
      <c r="AR281" s="34" t="str">
        <f t="shared" si="477"/>
        <v>n/a</v>
      </c>
      <c r="AS281" s="8"/>
      <c r="AT281" s="33">
        <f>-VLOOKUP($A281,'pl-data'!$A:$BR,8+AT$3)</f>
        <v>0</v>
      </c>
      <c r="AU281" s="33">
        <f>-VLOOKUP($A281,'pl-data'!$A:$BR,38+AU$3)</f>
        <v>0</v>
      </c>
      <c r="AV281" s="33">
        <f>-VLOOKUP($A281,'pl-data'!$A:$BR,23+AV$3)</f>
        <v>0</v>
      </c>
      <c r="AW281" s="34" t="str">
        <f t="shared" si="479"/>
        <v>n/a</v>
      </c>
      <c r="AX281" s="34" t="str">
        <f t="shared" si="480"/>
        <v>n/a</v>
      </c>
      <c r="AY281" s="8"/>
      <c r="AZ281" s="33">
        <f>-VLOOKUP($A281,'pl-data'!$A:$BR,8+AZ$3)</f>
        <v>0</v>
      </c>
      <c r="BA281" s="33">
        <f>-VLOOKUP($A281,'pl-data'!$A:$BR,38+BA$3)</f>
        <v>0</v>
      </c>
      <c r="BB281" s="33">
        <f>-VLOOKUP($A281,'pl-data'!$A:$BR,23+BB$3)</f>
        <v>0</v>
      </c>
      <c r="BC281" s="34" t="str">
        <f t="shared" si="482"/>
        <v>n/a</v>
      </c>
      <c r="BD281" s="34" t="str">
        <f t="shared" si="483"/>
        <v>n/a</v>
      </c>
      <c r="BE281" s="8"/>
      <c r="BF281" s="33">
        <f>-VLOOKUP($A281,'pl-data'!$A:$BR,8+BF$3)</f>
        <v>0</v>
      </c>
      <c r="BG281" s="33">
        <f>-VLOOKUP($A281,'pl-data'!$A:$BR,38+BG$3)</f>
        <v>0</v>
      </c>
      <c r="BH281" s="33">
        <f>-VLOOKUP($A281,'pl-data'!$A:$BR,23+BH$3)</f>
        <v>0</v>
      </c>
      <c r="BI281" s="34" t="str">
        <f t="shared" si="485"/>
        <v>n/a</v>
      </c>
      <c r="BJ281" s="34" t="str">
        <f t="shared" si="486"/>
        <v>n/a</v>
      </c>
      <c r="BK281" s="8"/>
      <c r="BL281" s="33">
        <f>-VLOOKUP($A281,'pl-data'!$A:$BR,8+BL$3)</f>
        <v>0</v>
      </c>
      <c r="BM281" s="33">
        <f>-VLOOKUP($A281,'pl-data'!$A:$BR,38+BM$3)</f>
        <v>0</v>
      </c>
      <c r="BN281" s="33">
        <f>-VLOOKUP($A281,'pl-data'!$A:$BR,23+BN$3)</f>
        <v>0</v>
      </c>
      <c r="BO281" s="34" t="str">
        <f t="shared" si="488"/>
        <v>n/a</v>
      </c>
      <c r="BP281" s="34" t="str">
        <f t="shared" si="489"/>
        <v>n/a</v>
      </c>
      <c r="BQ281" s="8"/>
      <c r="BR281" s="33">
        <f>-VLOOKUP($A281,'pl-data'!$A:$BR,8+BR$3)</f>
        <v>0</v>
      </c>
      <c r="BS281" s="33">
        <f>-VLOOKUP($A281,'pl-data'!$A:$BR,38+BS$3)</f>
        <v>0</v>
      </c>
      <c r="BT281" s="33">
        <f>-VLOOKUP($A281,'pl-data'!$A:$BR,23+BT$3)</f>
        <v>0</v>
      </c>
      <c r="BU281" s="34" t="str">
        <f t="shared" si="491"/>
        <v>n/a</v>
      </c>
      <c r="BV281" s="34" t="str">
        <f t="shared" si="492"/>
        <v>n/a</v>
      </c>
      <c r="BW281" s="8"/>
      <c r="BX281" s="33">
        <f t="shared" si="496"/>
        <v>0</v>
      </c>
      <c r="BY281" s="33">
        <f t="shared" si="497"/>
        <v>0</v>
      </c>
      <c r="BZ281" s="33">
        <f t="shared" si="498"/>
        <v>0</v>
      </c>
      <c r="CA281" s="34" t="str">
        <f t="shared" si="494"/>
        <v>n/a</v>
      </c>
      <c r="CB281" s="34" t="str">
        <f t="shared" si="495"/>
        <v>n/a</v>
      </c>
      <c r="CC281" s="8"/>
    </row>
    <row r="282" spans="1:81" hidden="1" outlineLevel="3" x14ac:dyDescent="0.2">
      <c r="A282" s="49">
        <v>3730</v>
      </c>
      <c r="B282" s="43" t="str">
        <f>+masterfile!D929</f>
        <v>3730 Erhaltene Skonti</v>
      </c>
      <c r="C282" s="8"/>
      <c r="D282" s="33">
        <f>-VLOOKUP($A282,'pl-data'!$A:$BR,8+D$3)</f>
        <v>0</v>
      </c>
      <c r="E282" s="33">
        <f>-VLOOKUP($A282,'pl-data'!$A:$BR,38+E$3)</f>
        <v>0</v>
      </c>
      <c r="F282" s="33">
        <f>-VLOOKUP($A282,'pl-data'!$A:$BR,23+F$3)</f>
        <v>0</v>
      </c>
      <c r="G282" s="34" t="str">
        <f t="shared" si="458"/>
        <v>n/a</v>
      </c>
      <c r="H282" s="34" t="str">
        <f t="shared" si="459"/>
        <v>n/a</v>
      </c>
      <c r="I282" s="8"/>
      <c r="J282" s="33">
        <f>-VLOOKUP($A282,'pl-data'!$A:$BR,8+J$3)</f>
        <v>0</v>
      </c>
      <c r="K282" s="33">
        <f>-VLOOKUP($A282,'pl-data'!$A:$BR,38+K$3)</f>
        <v>0</v>
      </c>
      <c r="L282" s="33">
        <f>-VLOOKUP($A282,'pl-data'!$A:$BR,23+L$3)</f>
        <v>0</v>
      </c>
      <c r="M282" s="34" t="str">
        <f t="shared" si="461"/>
        <v>n/a</v>
      </c>
      <c r="N282" s="34" t="str">
        <f t="shared" si="462"/>
        <v>n/a</v>
      </c>
      <c r="O282" s="8"/>
      <c r="P282" s="33">
        <f>-VLOOKUP($A282,'pl-data'!$A:$BR,8+P$3)</f>
        <v>0</v>
      </c>
      <c r="Q282" s="33">
        <f>-VLOOKUP($A282,'pl-data'!$A:$BR,38+Q$3)</f>
        <v>0</v>
      </c>
      <c r="R282" s="33">
        <f>-VLOOKUP($A282,'pl-data'!$A:$BR,23+R$3)</f>
        <v>0</v>
      </c>
      <c r="S282" s="34" t="str">
        <f t="shared" si="464"/>
        <v>n/a</v>
      </c>
      <c r="T282" s="34" t="str">
        <f t="shared" si="465"/>
        <v>n/a</v>
      </c>
      <c r="U282" s="8"/>
      <c r="V282" s="33">
        <f>-VLOOKUP($A282,'pl-data'!$A:$BR,8+V$3)</f>
        <v>0</v>
      </c>
      <c r="W282" s="33">
        <f>-VLOOKUP($A282,'pl-data'!$A:$BR,38+W$3)</f>
        <v>0</v>
      </c>
      <c r="X282" s="33">
        <f>-VLOOKUP($A282,'pl-data'!$A:$BR,23+X$3)</f>
        <v>0</v>
      </c>
      <c r="Y282" s="34" t="str">
        <f t="shared" si="467"/>
        <v>n/a</v>
      </c>
      <c r="Z282" s="34" t="str">
        <f t="shared" si="468"/>
        <v>n/a</v>
      </c>
      <c r="AA282" s="8"/>
      <c r="AB282" s="33">
        <f>-VLOOKUP($A282,'pl-data'!$A:$BR,8+AB$3)</f>
        <v>0</v>
      </c>
      <c r="AC282" s="33">
        <f>-VLOOKUP($A282,'pl-data'!$A:$BR,38+AC$3)</f>
        <v>0</v>
      </c>
      <c r="AD282" s="33">
        <f>-VLOOKUP($A282,'pl-data'!$A:$BR,23+AD$3)</f>
        <v>0</v>
      </c>
      <c r="AE282" s="34" t="str">
        <f t="shared" si="470"/>
        <v>n/a</v>
      </c>
      <c r="AF282" s="34" t="str">
        <f t="shared" si="471"/>
        <v>n/a</v>
      </c>
      <c r="AG282" s="8"/>
      <c r="AH282" s="33">
        <f>-VLOOKUP($A282,'pl-data'!$A:$BR,8+AH$3)</f>
        <v>0</v>
      </c>
      <c r="AI282" s="33">
        <f>-VLOOKUP($A282,'pl-data'!$A:$BR,38+AI$3)</f>
        <v>0</v>
      </c>
      <c r="AJ282" s="33">
        <f>-VLOOKUP($A282,'pl-data'!$A:$BR,23+AJ$3)</f>
        <v>0</v>
      </c>
      <c r="AK282" s="34" t="str">
        <f t="shared" si="473"/>
        <v>n/a</v>
      </c>
      <c r="AL282" s="34" t="str">
        <f t="shared" si="474"/>
        <v>n/a</v>
      </c>
      <c r="AM282" s="8"/>
      <c r="AN282" s="33">
        <f>-VLOOKUP($A282,'pl-data'!$A:$BR,8+AN$3)</f>
        <v>0</v>
      </c>
      <c r="AO282" s="33">
        <f>-VLOOKUP($A282,'pl-data'!$A:$BR,38+AO$3)</f>
        <v>0</v>
      </c>
      <c r="AP282" s="33">
        <f>-VLOOKUP($A282,'pl-data'!$A:$BR,23+AP$3)</f>
        <v>0</v>
      </c>
      <c r="AQ282" s="34" t="str">
        <f t="shared" si="476"/>
        <v>n/a</v>
      </c>
      <c r="AR282" s="34" t="str">
        <f t="shared" si="477"/>
        <v>n/a</v>
      </c>
      <c r="AS282" s="8"/>
      <c r="AT282" s="33">
        <f>-VLOOKUP($A282,'pl-data'!$A:$BR,8+AT$3)</f>
        <v>0</v>
      </c>
      <c r="AU282" s="33">
        <f>-VLOOKUP($A282,'pl-data'!$A:$BR,38+AU$3)</f>
        <v>0</v>
      </c>
      <c r="AV282" s="33">
        <f>-VLOOKUP($A282,'pl-data'!$A:$BR,23+AV$3)</f>
        <v>0</v>
      </c>
      <c r="AW282" s="34" t="str">
        <f t="shared" si="479"/>
        <v>n/a</v>
      </c>
      <c r="AX282" s="34" t="str">
        <f t="shared" si="480"/>
        <v>n/a</v>
      </c>
      <c r="AY282" s="8"/>
      <c r="AZ282" s="33">
        <f>-VLOOKUP($A282,'pl-data'!$A:$BR,8+AZ$3)</f>
        <v>0</v>
      </c>
      <c r="BA282" s="33">
        <f>-VLOOKUP($A282,'pl-data'!$A:$BR,38+BA$3)</f>
        <v>0</v>
      </c>
      <c r="BB282" s="33">
        <f>-VLOOKUP($A282,'pl-data'!$A:$BR,23+BB$3)</f>
        <v>0</v>
      </c>
      <c r="BC282" s="34" t="str">
        <f t="shared" si="482"/>
        <v>n/a</v>
      </c>
      <c r="BD282" s="34" t="str">
        <f t="shared" si="483"/>
        <v>n/a</v>
      </c>
      <c r="BE282" s="8"/>
      <c r="BF282" s="33">
        <f>-VLOOKUP($A282,'pl-data'!$A:$BR,8+BF$3)</f>
        <v>0</v>
      </c>
      <c r="BG282" s="33">
        <f>-VLOOKUP($A282,'pl-data'!$A:$BR,38+BG$3)</f>
        <v>0</v>
      </c>
      <c r="BH282" s="33">
        <f>-VLOOKUP($A282,'pl-data'!$A:$BR,23+BH$3)</f>
        <v>0</v>
      </c>
      <c r="BI282" s="34" t="str">
        <f t="shared" si="485"/>
        <v>n/a</v>
      </c>
      <c r="BJ282" s="34" t="str">
        <f t="shared" si="486"/>
        <v>n/a</v>
      </c>
      <c r="BK282" s="8"/>
      <c r="BL282" s="33">
        <f>-VLOOKUP($A282,'pl-data'!$A:$BR,8+BL$3)</f>
        <v>0</v>
      </c>
      <c r="BM282" s="33">
        <f>-VLOOKUP($A282,'pl-data'!$A:$BR,38+BM$3)</f>
        <v>0</v>
      </c>
      <c r="BN282" s="33">
        <f>-VLOOKUP($A282,'pl-data'!$A:$BR,23+BN$3)</f>
        <v>0</v>
      </c>
      <c r="BO282" s="34" t="str">
        <f t="shared" si="488"/>
        <v>n/a</v>
      </c>
      <c r="BP282" s="34" t="str">
        <f t="shared" si="489"/>
        <v>n/a</v>
      </c>
      <c r="BQ282" s="8"/>
      <c r="BR282" s="33">
        <f>-VLOOKUP($A282,'pl-data'!$A:$BR,8+BR$3)</f>
        <v>0</v>
      </c>
      <c r="BS282" s="33">
        <f>-VLOOKUP($A282,'pl-data'!$A:$BR,38+BS$3)</f>
        <v>0</v>
      </c>
      <c r="BT282" s="33">
        <f>-VLOOKUP($A282,'pl-data'!$A:$BR,23+BT$3)</f>
        <v>0</v>
      </c>
      <c r="BU282" s="34" t="str">
        <f t="shared" si="491"/>
        <v>n/a</v>
      </c>
      <c r="BV282" s="34" t="str">
        <f t="shared" si="492"/>
        <v>n/a</v>
      </c>
      <c r="BW282" s="8"/>
      <c r="BX282" s="33">
        <f t="shared" si="496"/>
        <v>0</v>
      </c>
      <c r="BY282" s="33">
        <f t="shared" si="497"/>
        <v>0</v>
      </c>
      <c r="BZ282" s="33">
        <f t="shared" si="498"/>
        <v>0</v>
      </c>
      <c r="CA282" s="34" t="str">
        <f t="shared" si="494"/>
        <v>n/a</v>
      </c>
      <c r="CB282" s="34" t="str">
        <f t="shared" si="495"/>
        <v>n/a</v>
      </c>
      <c r="CC282" s="8"/>
    </row>
    <row r="283" spans="1:81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33">
        <f>-VLOOKUP($A283,'pl-data'!$A:$BR,8+D$3)</f>
        <v>0</v>
      </c>
      <c r="E283" s="33">
        <f>-VLOOKUP($A283,'pl-data'!$A:$BR,38+E$3)</f>
        <v>0</v>
      </c>
      <c r="F283" s="33">
        <f>-VLOOKUP($A283,'pl-data'!$A:$BR,23+F$3)</f>
        <v>0</v>
      </c>
      <c r="G283" s="34" t="str">
        <f t="shared" si="458"/>
        <v>n/a</v>
      </c>
      <c r="H283" s="34" t="str">
        <f t="shared" si="459"/>
        <v>n/a</v>
      </c>
      <c r="I283" s="8"/>
      <c r="J283" s="33">
        <f>-VLOOKUP($A283,'pl-data'!$A:$BR,8+J$3)</f>
        <v>0</v>
      </c>
      <c r="K283" s="33">
        <f>-VLOOKUP($A283,'pl-data'!$A:$BR,38+K$3)</f>
        <v>0</v>
      </c>
      <c r="L283" s="33">
        <f>-VLOOKUP($A283,'pl-data'!$A:$BR,23+L$3)</f>
        <v>0</v>
      </c>
      <c r="M283" s="34" t="str">
        <f t="shared" si="461"/>
        <v>n/a</v>
      </c>
      <c r="N283" s="34" t="str">
        <f t="shared" si="462"/>
        <v>n/a</v>
      </c>
      <c r="O283" s="8"/>
      <c r="P283" s="33">
        <f>-VLOOKUP($A283,'pl-data'!$A:$BR,8+P$3)</f>
        <v>0</v>
      </c>
      <c r="Q283" s="33">
        <f>-VLOOKUP($A283,'pl-data'!$A:$BR,38+Q$3)</f>
        <v>0</v>
      </c>
      <c r="R283" s="33">
        <f>-VLOOKUP($A283,'pl-data'!$A:$BR,23+R$3)</f>
        <v>0</v>
      </c>
      <c r="S283" s="34" t="str">
        <f t="shared" si="464"/>
        <v>n/a</v>
      </c>
      <c r="T283" s="34" t="str">
        <f t="shared" si="465"/>
        <v>n/a</v>
      </c>
      <c r="U283" s="8"/>
      <c r="V283" s="33">
        <f>-VLOOKUP($A283,'pl-data'!$A:$BR,8+V$3)</f>
        <v>0</v>
      </c>
      <c r="W283" s="33">
        <f>-VLOOKUP($A283,'pl-data'!$A:$BR,38+W$3)</f>
        <v>0</v>
      </c>
      <c r="X283" s="33">
        <f>-VLOOKUP($A283,'pl-data'!$A:$BR,23+X$3)</f>
        <v>0</v>
      </c>
      <c r="Y283" s="34" t="str">
        <f t="shared" si="467"/>
        <v>n/a</v>
      </c>
      <c r="Z283" s="34" t="str">
        <f t="shared" si="468"/>
        <v>n/a</v>
      </c>
      <c r="AA283" s="8"/>
      <c r="AB283" s="33">
        <f>-VLOOKUP($A283,'pl-data'!$A:$BR,8+AB$3)</f>
        <v>0</v>
      </c>
      <c r="AC283" s="33">
        <f>-VLOOKUP($A283,'pl-data'!$A:$BR,38+AC$3)</f>
        <v>0</v>
      </c>
      <c r="AD283" s="33">
        <f>-VLOOKUP($A283,'pl-data'!$A:$BR,23+AD$3)</f>
        <v>0</v>
      </c>
      <c r="AE283" s="34" t="str">
        <f t="shared" si="470"/>
        <v>n/a</v>
      </c>
      <c r="AF283" s="34" t="str">
        <f t="shared" si="471"/>
        <v>n/a</v>
      </c>
      <c r="AG283" s="8"/>
      <c r="AH283" s="33">
        <f>-VLOOKUP($A283,'pl-data'!$A:$BR,8+AH$3)</f>
        <v>0</v>
      </c>
      <c r="AI283" s="33">
        <f>-VLOOKUP($A283,'pl-data'!$A:$BR,38+AI$3)</f>
        <v>0</v>
      </c>
      <c r="AJ283" s="33">
        <f>-VLOOKUP($A283,'pl-data'!$A:$BR,23+AJ$3)</f>
        <v>0</v>
      </c>
      <c r="AK283" s="34" t="str">
        <f t="shared" si="473"/>
        <v>n/a</v>
      </c>
      <c r="AL283" s="34" t="str">
        <f t="shared" si="474"/>
        <v>n/a</v>
      </c>
      <c r="AM283" s="8"/>
      <c r="AN283" s="33">
        <f>-VLOOKUP($A283,'pl-data'!$A:$BR,8+AN$3)</f>
        <v>0</v>
      </c>
      <c r="AO283" s="33">
        <f>-VLOOKUP($A283,'pl-data'!$A:$BR,38+AO$3)</f>
        <v>0</v>
      </c>
      <c r="AP283" s="33">
        <f>-VLOOKUP($A283,'pl-data'!$A:$BR,23+AP$3)</f>
        <v>0</v>
      </c>
      <c r="AQ283" s="34" t="str">
        <f t="shared" si="476"/>
        <v>n/a</v>
      </c>
      <c r="AR283" s="34" t="str">
        <f t="shared" si="477"/>
        <v>n/a</v>
      </c>
      <c r="AS283" s="8"/>
      <c r="AT283" s="33">
        <f>-VLOOKUP($A283,'pl-data'!$A:$BR,8+AT$3)</f>
        <v>0</v>
      </c>
      <c r="AU283" s="33">
        <f>-VLOOKUP($A283,'pl-data'!$A:$BR,38+AU$3)</f>
        <v>0</v>
      </c>
      <c r="AV283" s="33">
        <f>-VLOOKUP($A283,'pl-data'!$A:$BR,23+AV$3)</f>
        <v>0</v>
      </c>
      <c r="AW283" s="34" t="str">
        <f t="shared" si="479"/>
        <v>n/a</v>
      </c>
      <c r="AX283" s="34" t="str">
        <f t="shared" si="480"/>
        <v>n/a</v>
      </c>
      <c r="AY283" s="8"/>
      <c r="AZ283" s="33">
        <f>-VLOOKUP($A283,'pl-data'!$A:$BR,8+AZ$3)</f>
        <v>0</v>
      </c>
      <c r="BA283" s="33">
        <f>-VLOOKUP($A283,'pl-data'!$A:$BR,38+BA$3)</f>
        <v>0</v>
      </c>
      <c r="BB283" s="33">
        <f>-VLOOKUP($A283,'pl-data'!$A:$BR,23+BB$3)</f>
        <v>0</v>
      </c>
      <c r="BC283" s="34" t="str">
        <f t="shared" si="482"/>
        <v>n/a</v>
      </c>
      <c r="BD283" s="34" t="str">
        <f t="shared" si="483"/>
        <v>n/a</v>
      </c>
      <c r="BE283" s="8"/>
      <c r="BF283" s="33">
        <f>-VLOOKUP($A283,'pl-data'!$A:$BR,8+BF$3)</f>
        <v>0</v>
      </c>
      <c r="BG283" s="33">
        <f>-VLOOKUP($A283,'pl-data'!$A:$BR,38+BG$3)</f>
        <v>0</v>
      </c>
      <c r="BH283" s="33">
        <f>-VLOOKUP($A283,'pl-data'!$A:$BR,23+BH$3)</f>
        <v>0</v>
      </c>
      <c r="BI283" s="34" t="str">
        <f t="shared" si="485"/>
        <v>n/a</v>
      </c>
      <c r="BJ283" s="34" t="str">
        <f t="shared" si="486"/>
        <v>n/a</v>
      </c>
      <c r="BK283" s="8"/>
      <c r="BL283" s="33">
        <f>-VLOOKUP($A283,'pl-data'!$A:$BR,8+BL$3)</f>
        <v>0</v>
      </c>
      <c r="BM283" s="33">
        <f>-VLOOKUP($A283,'pl-data'!$A:$BR,38+BM$3)</f>
        <v>0</v>
      </c>
      <c r="BN283" s="33">
        <f>-VLOOKUP($A283,'pl-data'!$A:$BR,23+BN$3)</f>
        <v>0</v>
      </c>
      <c r="BO283" s="34" t="str">
        <f t="shared" si="488"/>
        <v>n/a</v>
      </c>
      <c r="BP283" s="34" t="str">
        <f t="shared" si="489"/>
        <v>n/a</v>
      </c>
      <c r="BQ283" s="8"/>
      <c r="BR283" s="33">
        <f>-VLOOKUP($A283,'pl-data'!$A:$BR,8+BR$3)</f>
        <v>0</v>
      </c>
      <c r="BS283" s="33">
        <f>-VLOOKUP($A283,'pl-data'!$A:$BR,38+BS$3)</f>
        <v>0</v>
      </c>
      <c r="BT283" s="33">
        <f>-VLOOKUP($A283,'pl-data'!$A:$BR,23+BT$3)</f>
        <v>0</v>
      </c>
      <c r="BU283" s="34" t="str">
        <f t="shared" si="491"/>
        <v>n/a</v>
      </c>
      <c r="BV283" s="34" t="str">
        <f t="shared" si="492"/>
        <v>n/a</v>
      </c>
      <c r="BW283" s="8"/>
      <c r="BX283" s="33">
        <f t="shared" si="496"/>
        <v>0</v>
      </c>
      <c r="BY283" s="33">
        <f t="shared" si="497"/>
        <v>0</v>
      </c>
      <c r="BZ283" s="33">
        <f t="shared" si="498"/>
        <v>0</v>
      </c>
      <c r="CA283" s="34" t="str">
        <f t="shared" si="494"/>
        <v>n/a</v>
      </c>
      <c r="CB283" s="34" t="str">
        <f t="shared" si="495"/>
        <v>n/a</v>
      </c>
      <c r="CC283" s="8"/>
    </row>
    <row r="284" spans="1:81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33">
        <f>-VLOOKUP($A284,'pl-data'!$A:$BR,8+D$3)</f>
        <v>0</v>
      </c>
      <c r="E284" s="33">
        <f>-VLOOKUP($A284,'pl-data'!$A:$BR,38+E$3)</f>
        <v>0</v>
      </c>
      <c r="F284" s="33">
        <f>-VLOOKUP($A284,'pl-data'!$A:$BR,23+F$3)</f>
        <v>0</v>
      </c>
      <c r="G284" s="34" t="str">
        <f t="shared" si="458"/>
        <v>n/a</v>
      </c>
      <c r="H284" s="34" t="str">
        <f t="shared" si="459"/>
        <v>n/a</v>
      </c>
      <c r="I284" s="8"/>
      <c r="J284" s="33">
        <f>-VLOOKUP($A284,'pl-data'!$A:$BR,8+J$3)</f>
        <v>0</v>
      </c>
      <c r="K284" s="33">
        <f>-VLOOKUP($A284,'pl-data'!$A:$BR,38+K$3)</f>
        <v>0</v>
      </c>
      <c r="L284" s="33">
        <f>-VLOOKUP($A284,'pl-data'!$A:$BR,23+L$3)</f>
        <v>0</v>
      </c>
      <c r="M284" s="34" t="str">
        <f t="shared" si="461"/>
        <v>n/a</v>
      </c>
      <c r="N284" s="34" t="str">
        <f t="shared" si="462"/>
        <v>n/a</v>
      </c>
      <c r="O284" s="8"/>
      <c r="P284" s="33">
        <f>-VLOOKUP($A284,'pl-data'!$A:$BR,8+P$3)</f>
        <v>0</v>
      </c>
      <c r="Q284" s="33">
        <f>-VLOOKUP($A284,'pl-data'!$A:$BR,38+Q$3)</f>
        <v>0</v>
      </c>
      <c r="R284" s="33">
        <f>-VLOOKUP($A284,'pl-data'!$A:$BR,23+R$3)</f>
        <v>0</v>
      </c>
      <c r="S284" s="34" t="str">
        <f t="shared" si="464"/>
        <v>n/a</v>
      </c>
      <c r="T284" s="34" t="str">
        <f t="shared" si="465"/>
        <v>n/a</v>
      </c>
      <c r="U284" s="8"/>
      <c r="V284" s="33">
        <f>-VLOOKUP($A284,'pl-data'!$A:$BR,8+V$3)</f>
        <v>0</v>
      </c>
      <c r="W284" s="33">
        <f>-VLOOKUP($A284,'pl-data'!$A:$BR,38+W$3)</f>
        <v>0</v>
      </c>
      <c r="X284" s="33">
        <f>-VLOOKUP($A284,'pl-data'!$A:$BR,23+X$3)</f>
        <v>0</v>
      </c>
      <c r="Y284" s="34" t="str">
        <f t="shared" si="467"/>
        <v>n/a</v>
      </c>
      <c r="Z284" s="34" t="str">
        <f t="shared" si="468"/>
        <v>n/a</v>
      </c>
      <c r="AA284" s="8"/>
      <c r="AB284" s="33">
        <f>-VLOOKUP($A284,'pl-data'!$A:$BR,8+AB$3)</f>
        <v>0</v>
      </c>
      <c r="AC284" s="33">
        <f>-VLOOKUP($A284,'pl-data'!$A:$BR,38+AC$3)</f>
        <v>0</v>
      </c>
      <c r="AD284" s="33">
        <f>-VLOOKUP($A284,'pl-data'!$A:$BR,23+AD$3)</f>
        <v>0</v>
      </c>
      <c r="AE284" s="34" t="str">
        <f t="shared" si="470"/>
        <v>n/a</v>
      </c>
      <c r="AF284" s="34" t="str">
        <f t="shared" si="471"/>
        <v>n/a</v>
      </c>
      <c r="AG284" s="8"/>
      <c r="AH284" s="33">
        <f>-VLOOKUP($A284,'pl-data'!$A:$BR,8+AH$3)</f>
        <v>0</v>
      </c>
      <c r="AI284" s="33">
        <f>-VLOOKUP($A284,'pl-data'!$A:$BR,38+AI$3)</f>
        <v>0</v>
      </c>
      <c r="AJ284" s="33">
        <f>-VLOOKUP($A284,'pl-data'!$A:$BR,23+AJ$3)</f>
        <v>0</v>
      </c>
      <c r="AK284" s="34" t="str">
        <f t="shared" si="473"/>
        <v>n/a</v>
      </c>
      <c r="AL284" s="34" t="str">
        <f t="shared" si="474"/>
        <v>n/a</v>
      </c>
      <c r="AM284" s="8"/>
      <c r="AN284" s="33">
        <f>-VLOOKUP($A284,'pl-data'!$A:$BR,8+AN$3)</f>
        <v>0</v>
      </c>
      <c r="AO284" s="33">
        <f>-VLOOKUP($A284,'pl-data'!$A:$BR,38+AO$3)</f>
        <v>0</v>
      </c>
      <c r="AP284" s="33">
        <f>-VLOOKUP($A284,'pl-data'!$A:$BR,23+AP$3)</f>
        <v>0</v>
      </c>
      <c r="AQ284" s="34" t="str">
        <f t="shared" si="476"/>
        <v>n/a</v>
      </c>
      <c r="AR284" s="34" t="str">
        <f t="shared" si="477"/>
        <v>n/a</v>
      </c>
      <c r="AS284" s="8"/>
      <c r="AT284" s="33">
        <f>-VLOOKUP($A284,'pl-data'!$A:$BR,8+AT$3)</f>
        <v>0</v>
      </c>
      <c r="AU284" s="33">
        <f>-VLOOKUP($A284,'pl-data'!$A:$BR,38+AU$3)</f>
        <v>0</v>
      </c>
      <c r="AV284" s="33">
        <f>-VLOOKUP($A284,'pl-data'!$A:$BR,23+AV$3)</f>
        <v>0</v>
      </c>
      <c r="AW284" s="34" t="str">
        <f t="shared" si="479"/>
        <v>n/a</v>
      </c>
      <c r="AX284" s="34" t="str">
        <f t="shared" si="480"/>
        <v>n/a</v>
      </c>
      <c r="AY284" s="8"/>
      <c r="AZ284" s="33">
        <f>-VLOOKUP($A284,'pl-data'!$A:$BR,8+AZ$3)</f>
        <v>0</v>
      </c>
      <c r="BA284" s="33">
        <f>-VLOOKUP($A284,'pl-data'!$A:$BR,38+BA$3)</f>
        <v>0</v>
      </c>
      <c r="BB284" s="33">
        <f>-VLOOKUP($A284,'pl-data'!$A:$BR,23+BB$3)</f>
        <v>0</v>
      </c>
      <c r="BC284" s="34" t="str">
        <f t="shared" si="482"/>
        <v>n/a</v>
      </c>
      <c r="BD284" s="34" t="str">
        <f t="shared" si="483"/>
        <v>n/a</v>
      </c>
      <c r="BE284" s="8"/>
      <c r="BF284" s="33">
        <f>-VLOOKUP($A284,'pl-data'!$A:$BR,8+BF$3)</f>
        <v>0</v>
      </c>
      <c r="BG284" s="33">
        <f>-VLOOKUP($A284,'pl-data'!$A:$BR,38+BG$3)</f>
        <v>0</v>
      </c>
      <c r="BH284" s="33">
        <f>-VLOOKUP($A284,'pl-data'!$A:$BR,23+BH$3)</f>
        <v>0</v>
      </c>
      <c r="BI284" s="34" t="str">
        <f t="shared" si="485"/>
        <v>n/a</v>
      </c>
      <c r="BJ284" s="34" t="str">
        <f t="shared" si="486"/>
        <v>n/a</v>
      </c>
      <c r="BK284" s="8"/>
      <c r="BL284" s="33">
        <f>-VLOOKUP($A284,'pl-data'!$A:$BR,8+BL$3)</f>
        <v>0</v>
      </c>
      <c r="BM284" s="33">
        <f>-VLOOKUP($A284,'pl-data'!$A:$BR,38+BM$3)</f>
        <v>0</v>
      </c>
      <c r="BN284" s="33">
        <f>-VLOOKUP($A284,'pl-data'!$A:$BR,23+BN$3)</f>
        <v>0</v>
      </c>
      <c r="BO284" s="34" t="str">
        <f t="shared" si="488"/>
        <v>n/a</v>
      </c>
      <c r="BP284" s="34" t="str">
        <f t="shared" si="489"/>
        <v>n/a</v>
      </c>
      <c r="BQ284" s="8"/>
      <c r="BR284" s="33">
        <f>-VLOOKUP($A284,'pl-data'!$A:$BR,8+BR$3)</f>
        <v>0</v>
      </c>
      <c r="BS284" s="33">
        <f>-VLOOKUP($A284,'pl-data'!$A:$BR,38+BS$3)</f>
        <v>0</v>
      </c>
      <c r="BT284" s="33">
        <f>-VLOOKUP($A284,'pl-data'!$A:$BR,23+BT$3)</f>
        <v>0</v>
      </c>
      <c r="BU284" s="34" t="str">
        <f t="shared" si="491"/>
        <v>n/a</v>
      </c>
      <c r="BV284" s="34" t="str">
        <f t="shared" si="492"/>
        <v>n/a</v>
      </c>
      <c r="BW284" s="8"/>
      <c r="BX284" s="33">
        <f t="shared" si="496"/>
        <v>0</v>
      </c>
      <c r="BY284" s="33">
        <f t="shared" si="497"/>
        <v>0</v>
      </c>
      <c r="BZ284" s="33">
        <f t="shared" si="498"/>
        <v>0</v>
      </c>
      <c r="CA284" s="34" t="str">
        <f t="shared" si="494"/>
        <v>n/a</v>
      </c>
      <c r="CB284" s="34" t="str">
        <f t="shared" si="495"/>
        <v>n/a</v>
      </c>
      <c r="CC284" s="8"/>
    </row>
    <row r="285" spans="1:81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33">
        <f>-VLOOKUP($A285,'pl-data'!$A:$BR,8+D$3)</f>
        <v>0</v>
      </c>
      <c r="E285" s="33">
        <f>-VLOOKUP($A285,'pl-data'!$A:$BR,38+E$3)</f>
        <v>0</v>
      </c>
      <c r="F285" s="33">
        <f>-VLOOKUP($A285,'pl-data'!$A:$BR,23+F$3)</f>
        <v>0</v>
      </c>
      <c r="G285" s="34" t="str">
        <f t="shared" si="458"/>
        <v>n/a</v>
      </c>
      <c r="H285" s="34" t="str">
        <f t="shared" si="459"/>
        <v>n/a</v>
      </c>
      <c r="I285" s="8"/>
      <c r="J285" s="33">
        <f>-VLOOKUP($A285,'pl-data'!$A:$BR,8+J$3)</f>
        <v>0</v>
      </c>
      <c r="K285" s="33">
        <f>-VLOOKUP($A285,'pl-data'!$A:$BR,38+K$3)</f>
        <v>0</v>
      </c>
      <c r="L285" s="33">
        <f>-VLOOKUP($A285,'pl-data'!$A:$BR,23+L$3)</f>
        <v>0</v>
      </c>
      <c r="M285" s="34" t="str">
        <f t="shared" si="461"/>
        <v>n/a</v>
      </c>
      <c r="N285" s="34" t="str">
        <f t="shared" si="462"/>
        <v>n/a</v>
      </c>
      <c r="O285" s="8"/>
      <c r="P285" s="33">
        <f>-VLOOKUP($A285,'pl-data'!$A:$BR,8+P$3)</f>
        <v>0</v>
      </c>
      <c r="Q285" s="33">
        <f>-VLOOKUP($A285,'pl-data'!$A:$BR,38+Q$3)</f>
        <v>0</v>
      </c>
      <c r="R285" s="33">
        <f>-VLOOKUP($A285,'pl-data'!$A:$BR,23+R$3)</f>
        <v>0</v>
      </c>
      <c r="S285" s="34" t="str">
        <f t="shared" si="464"/>
        <v>n/a</v>
      </c>
      <c r="T285" s="34" t="str">
        <f t="shared" si="465"/>
        <v>n/a</v>
      </c>
      <c r="U285" s="8"/>
      <c r="V285" s="33">
        <f>-VLOOKUP($A285,'pl-data'!$A:$BR,8+V$3)</f>
        <v>0</v>
      </c>
      <c r="W285" s="33">
        <f>-VLOOKUP($A285,'pl-data'!$A:$BR,38+W$3)</f>
        <v>0</v>
      </c>
      <c r="X285" s="33">
        <f>-VLOOKUP($A285,'pl-data'!$A:$BR,23+X$3)</f>
        <v>0</v>
      </c>
      <c r="Y285" s="34" t="str">
        <f t="shared" si="467"/>
        <v>n/a</v>
      </c>
      <c r="Z285" s="34" t="str">
        <f t="shared" si="468"/>
        <v>n/a</v>
      </c>
      <c r="AA285" s="8"/>
      <c r="AB285" s="33">
        <f>-VLOOKUP($A285,'pl-data'!$A:$BR,8+AB$3)</f>
        <v>0</v>
      </c>
      <c r="AC285" s="33">
        <f>-VLOOKUP($A285,'pl-data'!$A:$BR,38+AC$3)</f>
        <v>0</v>
      </c>
      <c r="AD285" s="33">
        <f>-VLOOKUP($A285,'pl-data'!$A:$BR,23+AD$3)</f>
        <v>0</v>
      </c>
      <c r="AE285" s="34" t="str">
        <f t="shared" si="470"/>
        <v>n/a</v>
      </c>
      <c r="AF285" s="34" t="str">
        <f t="shared" si="471"/>
        <v>n/a</v>
      </c>
      <c r="AG285" s="8"/>
      <c r="AH285" s="33">
        <f>-VLOOKUP($A285,'pl-data'!$A:$BR,8+AH$3)</f>
        <v>0</v>
      </c>
      <c r="AI285" s="33">
        <f>-VLOOKUP($A285,'pl-data'!$A:$BR,38+AI$3)</f>
        <v>0</v>
      </c>
      <c r="AJ285" s="33">
        <f>-VLOOKUP($A285,'pl-data'!$A:$BR,23+AJ$3)</f>
        <v>0</v>
      </c>
      <c r="AK285" s="34" t="str">
        <f t="shared" si="473"/>
        <v>n/a</v>
      </c>
      <c r="AL285" s="34" t="str">
        <f t="shared" si="474"/>
        <v>n/a</v>
      </c>
      <c r="AM285" s="8"/>
      <c r="AN285" s="33">
        <f>-VLOOKUP($A285,'pl-data'!$A:$BR,8+AN$3)</f>
        <v>0</v>
      </c>
      <c r="AO285" s="33">
        <f>-VLOOKUP($A285,'pl-data'!$A:$BR,38+AO$3)</f>
        <v>0</v>
      </c>
      <c r="AP285" s="33">
        <f>-VLOOKUP($A285,'pl-data'!$A:$BR,23+AP$3)</f>
        <v>0</v>
      </c>
      <c r="AQ285" s="34" t="str">
        <f t="shared" si="476"/>
        <v>n/a</v>
      </c>
      <c r="AR285" s="34" t="str">
        <f t="shared" si="477"/>
        <v>n/a</v>
      </c>
      <c r="AS285" s="8"/>
      <c r="AT285" s="33">
        <f>-VLOOKUP($A285,'pl-data'!$A:$BR,8+AT$3)</f>
        <v>0</v>
      </c>
      <c r="AU285" s="33">
        <f>-VLOOKUP($A285,'pl-data'!$A:$BR,38+AU$3)</f>
        <v>0</v>
      </c>
      <c r="AV285" s="33">
        <f>-VLOOKUP($A285,'pl-data'!$A:$BR,23+AV$3)</f>
        <v>0</v>
      </c>
      <c r="AW285" s="34" t="str">
        <f t="shared" si="479"/>
        <v>n/a</v>
      </c>
      <c r="AX285" s="34" t="str">
        <f t="shared" si="480"/>
        <v>n/a</v>
      </c>
      <c r="AY285" s="8"/>
      <c r="AZ285" s="33">
        <f>-VLOOKUP($A285,'pl-data'!$A:$BR,8+AZ$3)</f>
        <v>0</v>
      </c>
      <c r="BA285" s="33">
        <f>-VLOOKUP($A285,'pl-data'!$A:$BR,38+BA$3)</f>
        <v>0</v>
      </c>
      <c r="BB285" s="33">
        <f>-VLOOKUP($A285,'pl-data'!$A:$BR,23+BB$3)</f>
        <v>0</v>
      </c>
      <c r="BC285" s="34" t="str">
        <f t="shared" si="482"/>
        <v>n/a</v>
      </c>
      <c r="BD285" s="34" t="str">
        <f t="shared" si="483"/>
        <v>n/a</v>
      </c>
      <c r="BE285" s="8"/>
      <c r="BF285" s="33">
        <f>-VLOOKUP($A285,'pl-data'!$A:$BR,8+BF$3)</f>
        <v>0</v>
      </c>
      <c r="BG285" s="33">
        <f>-VLOOKUP($A285,'pl-data'!$A:$BR,38+BG$3)</f>
        <v>0</v>
      </c>
      <c r="BH285" s="33">
        <f>-VLOOKUP($A285,'pl-data'!$A:$BR,23+BH$3)</f>
        <v>0</v>
      </c>
      <c r="BI285" s="34" t="str">
        <f t="shared" si="485"/>
        <v>n/a</v>
      </c>
      <c r="BJ285" s="34" t="str">
        <f t="shared" si="486"/>
        <v>n/a</v>
      </c>
      <c r="BK285" s="8"/>
      <c r="BL285" s="33">
        <f>-VLOOKUP($A285,'pl-data'!$A:$BR,8+BL$3)</f>
        <v>0</v>
      </c>
      <c r="BM285" s="33">
        <f>-VLOOKUP($A285,'pl-data'!$A:$BR,38+BM$3)</f>
        <v>0</v>
      </c>
      <c r="BN285" s="33">
        <f>-VLOOKUP($A285,'pl-data'!$A:$BR,23+BN$3)</f>
        <v>0</v>
      </c>
      <c r="BO285" s="34" t="str">
        <f t="shared" si="488"/>
        <v>n/a</v>
      </c>
      <c r="BP285" s="34" t="str">
        <f t="shared" si="489"/>
        <v>n/a</v>
      </c>
      <c r="BQ285" s="8"/>
      <c r="BR285" s="33">
        <f>-VLOOKUP($A285,'pl-data'!$A:$BR,8+BR$3)</f>
        <v>0</v>
      </c>
      <c r="BS285" s="33">
        <f>-VLOOKUP($A285,'pl-data'!$A:$BR,38+BS$3)</f>
        <v>0</v>
      </c>
      <c r="BT285" s="33">
        <f>-VLOOKUP($A285,'pl-data'!$A:$BR,23+BT$3)</f>
        <v>0</v>
      </c>
      <c r="BU285" s="34" t="str">
        <f t="shared" si="491"/>
        <v>n/a</v>
      </c>
      <c r="BV285" s="34" t="str">
        <f t="shared" si="492"/>
        <v>n/a</v>
      </c>
      <c r="BW285" s="8"/>
      <c r="BX285" s="33">
        <f t="shared" si="496"/>
        <v>0</v>
      </c>
      <c r="BY285" s="33">
        <f t="shared" si="497"/>
        <v>0</v>
      </c>
      <c r="BZ285" s="33">
        <f t="shared" si="498"/>
        <v>0</v>
      </c>
      <c r="CA285" s="34" t="str">
        <f t="shared" si="494"/>
        <v>n/a</v>
      </c>
      <c r="CB285" s="34" t="str">
        <f t="shared" si="495"/>
        <v>n/a</v>
      </c>
      <c r="CC285" s="8"/>
    </row>
    <row r="286" spans="1:81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33">
        <f>-VLOOKUP($A286,'pl-data'!$A:$BR,8+D$3)</f>
        <v>0</v>
      </c>
      <c r="E286" s="33">
        <f>-VLOOKUP($A286,'pl-data'!$A:$BR,38+E$3)</f>
        <v>0</v>
      </c>
      <c r="F286" s="33">
        <f>-VLOOKUP($A286,'pl-data'!$A:$BR,23+F$3)</f>
        <v>0</v>
      </c>
      <c r="G286" s="34" t="str">
        <f t="shared" si="458"/>
        <v>n/a</v>
      </c>
      <c r="H286" s="34" t="str">
        <f t="shared" si="459"/>
        <v>n/a</v>
      </c>
      <c r="I286" s="8"/>
      <c r="J286" s="33">
        <f>-VLOOKUP($A286,'pl-data'!$A:$BR,8+J$3)</f>
        <v>0</v>
      </c>
      <c r="K286" s="33">
        <f>-VLOOKUP($A286,'pl-data'!$A:$BR,38+K$3)</f>
        <v>0</v>
      </c>
      <c r="L286" s="33">
        <f>-VLOOKUP($A286,'pl-data'!$A:$BR,23+L$3)</f>
        <v>0</v>
      </c>
      <c r="M286" s="34" t="str">
        <f t="shared" si="461"/>
        <v>n/a</v>
      </c>
      <c r="N286" s="34" t="str">
        <f t="shared" si="462"/>
        <v>n/a</v>
      </c>
      <c r="O286" s="8"/>
      <c r="P286" s="33">
        <f>-VLOOKUP($A286,'pl-data'!$A:$BR,8+P$3)</f>
        <v>0</v>
      </c>
      <c r="Q286" s="33">
        <f>-VLOOKUP($A286,'pl-data'!$A:$BR,38+Q$3)</f>
        <v>0</v>
      </c>
      <c r="R286" s="33">
        <f>-VLOOKUP($A286,'pl-data'!$A:$BR,23+R$3)</f>
        <v>0</v>
      </c>
      <c r="S286" s="34" t="str">
        <f t="shared" si="464"/>
        <v>n/a</v>
      </c>
      <c r="T286" s="34" t="str">
        <f t="shared" si="465"/>
        <v>n/a</v>
      </c>
      <c r="U286" s="8"/>
      <c r="V286" s="33">
        <f>-VLOOKUP($A286,'pl-data'!$A:$BR,8+V$3)</f>
        <v>0</v>
      </c>
      <c r="W286" s="33">
        <f>-VLOOKUP($A286,'pl-data'!$A:$BR,38+W$3)</f>
        <v>0</v>
      </c>
      <c r="X286" s="33">
        <f>-VLOOKUP($A286,'pl-data'!$A:$BR,23+X$3)</f>
        <v>0</v>
      </c>
      <c r="Y286" s="34" t="str">
        <f t="shared" si="467"/>
        <v>n/a</v>
      </c>
      <c r="Z286" s="34" t="str">
        <f t="shared" si="468"/>
        <v>n/a</v>
      </c>
      <c r="AA286" s="8"/>
      <c r="AB286" s="33">
        <f>-VLOOKUP($A286,'pl-data'!$A:$BR,8+AB$3)</f>
        <v>0</v>
      </c>
      <c r="AC286" s="33">
        <f>-VLOOKUP($A286,'pl-data'!$A:$BR,38+AC$3)</f>
        <v>0</v>
      </c>
      <c r="AD286" s="33">
        <f>-VLOOKUP($A286,'pl-data'!$A:$BR,23+AD$3)</f>
        <v>0</v>
      </c>
      <c r="AE286" s="34" t="str">
        <f t="shared" si="470"/>
        <v>n/a</v>
      </c>
      <c r="AF286" s="34" t="str">
        <f t="shared" si="471"/>
        <v>n/a</v>
      </c>
      <c r="AG286" s="8"/>
      <c r="AH286" s="33">
        <f>-VLOOKUP($A286,'pl-data'!$A:$BR,8+AH$3)</f>
        <v>0</v>
      </c>
      <c r="AI286" s="33">
        <f>-VLOOKUP($A286,'pl-data'!$A:$BR,38+AI$3)</f>
        <v>0</v>
      </c>
      <c r="AJ286" s="33">
        <f>-VLOOKUP($A286,'pl-data'!$A:$BR,23+AJ$3)</f>
        <v>0</v>
      </c>
      <c r="AK286" s="34" t="str">
        <f t="shared" si="473"/>
        <v>n/a</v>
      </c>
      <c r="AL286" s="34" t="str">
        <f t="shared" si="474"/>
        <v>n/a</v>
      </c>
      <c r="AM286" s="8"/>
      <c r="AN286" s="33">
        <f>-VLOOKUP($A286,'pl-data'!$A:$BR,8+AN$3)</f>
        <v>0</v>
      </c>
      <c r="AO286" s="33">
        <f>-VLOOKUP($A286,'pl-data'!$A:$BR,38+AO$3)</f>
        <v>0</v>
      </c>
      <c r="AP286" s="33">
        <f>-VLOOKUP($A286,'pl-data'!$A:$BR,23+AP$3)</f>
        <v>0</v>
      </c>
      <c r="AQ286" s="34" t="str">
        <f t="shared" si="476"/>
        <v>n/a</v>
      </c>
      <c r="AR286" s="34" t="str">
        <f t="shared" si="477"/>
        <v>n/a</v>
      </c>
      <c r="AS286" s="8"/>
      <c r="AT286" s="33">
        <f>-VLOOKUP($A286,'pl-data'!$A:$BR,8+AT$3)</f>
        <v>0</v>
      </c>
      <c r="AU286" s="33">
        <f>-VLOOKUP($A286,'pl-data'!$A:$BR,38+AU$3)</f>
        <v>0</v>
      </c>
      <c r="AV286" s="33">
        <f>-VLOOKUP($A286,'pl-data'!$A:$BR,23+AV$3)</f>
        <v>0</v>
      </c>
      <c r="AW286" s="34" t="str">
        <f t="shared" si="479"/>
        <v>n/a</v>
      </c>
      <c r="AX286" s="34" t="str">
        <f t="shared" si="480"/>
        <v>n/a</v>
      </c>
      <c r="AY286" s="8"/>
      <c r="AZ286" s="33">
        <f>-VLOOKUP($A286,'pl-data'!$A:$BR,8+AZ$3)</f>
        <v>0</v>
      </c>
      <c r="BA286" s="33">
        <f>-VLOOKUP($A286,'pl-data'!$A:$BR,38+BA$3)</f>
        <v>0</v>
      </c>
      <c r="BB286" s="33">
        <f>-VLOOKUP($A286,'pl-data'!$A:$BR,23+BB$3)</f>
        <v>0</v>
      </c>
      <c r="BC286" s="34" t="str">
        <f t="shared" si="482"/>
        <v>n/a</v>
      </c>
      <c r="BD286" s="34" t="str">
        <f t="shared" si="483"/>
        <v>n/a</v>
      </c>
      <c r="BE286" s="8"/>
      <c r="BF286" s="33">
        <f>-VLOOKUP($A286,'pl-data'!$A:$BR,8+BF$3)</f>
        <v>0</v>
      </c>
      <c r="BG286" s="33">
        <f>-VLOOKUP($A286,'pl-data'!$A:$BR,38+BG$3)</f>
        <v>0</v>
      </c>
      <c r="BH286" s="33">
        <f>-VLOOKUP($A286,'pl-data'!$A:$BR,23+BH$3)</f>
        <v>0</v>
      </c>
      <c r="BI286" s="34" t="str">
        <f t="shared" si="485"/>
        <v>n/a</v>
      </c>
      <c r="BJ286" s="34" t="str">
        <f t="shared" si="486"/>
        <v>n/a</v>
      </c>
      <c r="BK286" s="8"/>
      <c r="BL286" s="33">
        <f>-VLOOKUP($A286,'pl-data'!$A:$BR,8+BL$3)</f>
        <v>0</v>
      </c>
      <c r="BM286" s="33">
        <f>-VLOOKUP($A286,'pl-data'!$A:$BR,38+BM$3)</f>
        <v>0</v>
      </c>
      <c r="BN286" s="33">
        <f>-VLOOKUP($A286,'pl-data'!$A:$BR,23+BN$3)</f>
        <v>0</v>
      </c>
      <c r="BO286" s="34" t="str">
        <f t="shared" si="488"/>
        <v>n/a</v>
      </c>
      <c r="BP286" s="34" t="str">
        <f t="shared" si="489"/>
        <v>n/a</v>
      </c>
      <c r="BQ286" s="8"/>
      <c r="BR286" s="33">
        <f>-VLOOKUP($A286,'pl-data'!$A:$BR,8+BR$3)</f>
        <v>0</v>
      </c>
      <c r="BS286" s="33">
        <f>-VLOOKUP($A286,'pl-data'!$A:$BR,38+BS$3)</f>
        <v>0</v>
      </c>
      <c r="BT286" s="33">
        <f>-VLOOKUP($A286,'pl-data'!$A:$BR,23+BT$3)</f>
        <v>0</v>
      </c>
      <c r="BU286" s="34" t="str">
        <f t="shared" si="491"/>
        <v>n/a</v>
      </c>
      <c r="BV286" s="34" t="str">
        <f t="shared" si="492"/>
        <v>n/a</v>
      </c>
      <c r="BW286" s="8"/>
      <c r="BX286" s="33">
        <f t="shared" si="496"/>
        <v>0</v>
      </c>
      <c r="BY286" s="33">
        <f t="shared" si="497"/>
        <v>0</v>
      </c>
      <c r="BZ286" s="33">
        <f t="shared" si="498"/>
        <v>0</v>
      </c>
      <c r="CA286" s="34" t="str">
        <f t="shared" si="494"/>
        <v>n/a</v>
      </c>
      <c r="CB286" s="34" t="str">
        <f t="shared" si="495"/>
        <v>n/a</v>
      </c>
      <c r="CC286" s="8"/>
    </row>
    <row r="287" spans="1:81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33">
        <f>-VLOOKUP($A287,'pl-data'!$A:$BR,8+D$3)</f>
        <v>0</v>
      </c>
      <c r="E287" s="33">
        <f>-VLOOKUP($A287,'pl-data'!$A:$BR,38+E$3)</f>
        <v>0</v>
      </c>
      <c r="F287" s="33">
        <f>-VLOOKUP($A287,'pl-data'!$A:$BR,23+F$3)</f>
        <v>0</v>
      </c>
      <c r="G287" s="34" t="str">
        <f t="shared" si="458"/>
        <v>n/a</v>
      </c>
      <c r="H287" s="34" t="str">
        <f t="shared" si="459"/>
        <v>n/a</v>
      </c>
      <c r="I287" s="8"/>
      <c r="J287" s="33">
        <f>-VLOOKUP($A287,'pl-data'!$A:$BR,8+J$3)</f>
        <v>0</v>
      </c>
      <c r="K287" s="33">
        <f>-VLOOKUP($A287,'pl-data'!$A:$BR,38+K$3)</f>
        <v>0</v>
      </c>
      <c r="L287" s="33">
        <f>-VLOOKUP($A287,'pl-data'!$A:$BR,23+L$3)</f>
        <v>0</v>
      </c>
      <c r="M287" s="34" t="str">
        <f t="shared" si="461"/>
        <v>n/a</v>
      </c>
      <c r="N287" s="34" t="str">
        <f t="shared" si="462"/>
        <v>n/a</v>
      </c>
      <c r="O287" s="8"/>
      <c r="P287" s="33">
        <f>-VLOOKUP($A287,'pl-data'!$A:$BR,8+P$3)</f>
        <v>0</v>
      </c>
      <c r="Q287" s="33">
        <f>-VLOOKUP($A287,'pl-data'!$A:$BR,38+Q$3)</f>
        <v>0</v>
      </c>
      <c r="R287" s="33">
        <f>-VLOOKUP($A287,'pl-data'!$A:$BR,23+R$3)</f>
        <v>0</v>
      </c>
      <c r="S287" s="34" t="str">
        <f t="shared" si="464"/>
        <v>n/a</v>
      </c>
      <c r="T287" s="34" t="str">
        <f t="shared" si="465"/>
        <v>n/a</v>
      </c>
      <c r="U287" s="8"/>
      <c r="V287" s="33">
        <f>-VLOOKUP($A287,'pl-data'!$A:$BR,8+V$3)</f>
        <v>0</v>
      </c>
      <c r="W287" s="33">
        <f>-VLOOKUP($A287,'pl-data'!$A:$BR,38+W$3)</f>
        <v>0</v>
      </c>
      <c r="X287" s="33">
        <f>-VLOOKUP($A287,'pl-data'!$A:$BR,23+X$3)</f>
        <v>0</v>
      </c>
      <c r="Y287" s="34" t="str">
        <f t="shared" si="467"/>
        <v>n/a</v>
      </c>
      <c r="Z287" s="34" t="str">
        <f t="shared" si="468"/>
        <v>n/a</v>
      </c>
      <c r="AA287" s="8"/>
      <c r="AB287" s="33">
        <f>-VLOOKUP($A287,'pl-data'!$A:$BR,8+AB$3)</f>
        <v>0</v>
      </c>
      <c r="AC287" s="33">
        <f>-VLOOKUP($A287,'pl-data'!$A:$BR,38+AC$3)</f>
        <v>0</v>
      </c>
      <c r="AD287" s="33">
        <f>-VLOOKUP($A287,'pl-data'!$A:$BR,23+AD$3)</f>
        <v>0</v>
      </c>
      <c r="AE287" s="34" t="str">
        <f t="shared" si="470"/>
        <v>n/a</v>
      </c>
      <c r="AF287" s="34" t="str">
        <f t="shared" si="471"/>
        <v>n/a</v>
      </c>
      <c r="AG287" s="8"/>
      <c r="AH287" s="33">
        <f>-VLOOKUP($A287,'pl-data'!$A:$BR,8+AH$3)</f>
        <v>0</v>
      </c>
      <c r="AI287" s="33">
        <f>-VLOOKUP($A287,'pl-data'!$A:$BR,38+AI$3)</f>
        <v>0</v>
      </c>
      <c r="AJ287" s="33">
        <f>-VLOOKUP($A287,'pl-data'!$A:$BR,23+AJ$3)</f>
        <v>0</v>
      </c>
      <c r="AK287" s="34" t="str">
        <f t="shared" si="473"/>
        <v>n/a</v>
      </c>
      <c r="AL287" s="34" t="str">
        <f t="shared" si="474"/>
        <v>n/a</v>
      </c>
      <c r="AM287" s="8"/>
      <c r="AN287" s="33">
        <f>-VLOOKUP($A287,'pl-data'!$A:$BR,8+AN$3)</f>
        <v>0</v>
      </c>
      <c r="AO287" s="33">
        <f>-VLOOKUP($A287,'pl-data'!$A:$BR,38+AO$3)</f>
        <v>0</v>
      </c>
      <c r="AP287" s="33">
        <f>-VLOOKUP($A287,'pl-data'!$A:$BR,23+AP$3)</f>
        <v>0</v>
      </c>
      <c r="AQ287" s="34" t="str">
        <f t="shared" si="476"/>
        <v>n/a</v>
      </c>
      <c r="AR287" s="34" t="str">
        <f t="shared" si="477"/>
        <v>n/a</v>
      </c>
      <c r="AS287" s="8"/>
      <c r="AT287" s="33">
        <f>-VLOOKUP($A287,'pl-data'!$A:$BR,8+AT$3)</f>
        <v>0</v>
      </c>
      <c r="AU287" s="33">
        <f>-VLOOKUP($A287,'pl-data'!$A:$BR,38+AU$3)</f>
        <v>0</v>
      </c>
      <c r="AV287" s="33">
        <f>-VLOOKUP($A287,'pl-data'!$A:$BR,23+AV$3)</f>
        <v>0</v>
      </c>
      <c r="AW287" s="34" t="str">
        <f t="shared" si="479"/>
        <v>n/a</v>
      </c>
      <c r="AX287" s="34" t="str">
        <f t="shared" si="480"/>
        <v>n/a</v>
      </c>
      <c r="AY287" s="8"/>
      <c r="AZ287" s="33">
        <f>-VLOOKUP($A287,'pl-data'!$A:$BR,8+AZ$3)</f>
        <v>0</v>
      </c>
      <c r="BA287" s="33">
        <f>-VLOOKUP($A287,'pl-data'!$A:$BR,38+BA$3)</f>
        <v>0</v>
      </c>
      <c r="BB287" s="33">
        <f>-VLOOKUP($A287,'pl-data'!$A:$BR,23+BB$3)</f>
        <v>0</v>
      </c>
      <c r="BC287" s="34" t="str">
        <f t="shared" si="482"/>
        <v>n/a</v>
      </c>
      <c r="BD287" s="34" t="str">
        <f t="shared" si="483"/>
        <v>n/a</v>
      </c>
      <c r="BE287" s="8"/>
      <c r="BF287" s="33">
        <f>-VLOOKUP($A287,'pl-data'!$A:$BR,8+BF$3)</f>
        <v>0</v>
      </c>
      <c r="BG287" s="33">
        <f>-VLOOKUP($A287,'pl-data'!$A:$BR,38+BG$3)</f>
        <v>0</v>
      </c>
      <c r="BH287" s="33">
        <f>-VLOOKUP($A287,'pl-data'!$A:$BR,23+BH$3)</f>
        <v>0</v>
      </c>
      <c r="BI287" s="34" t="str">
        <f t="shared" si="485"/>
        <v>n/a</v>
      </c>
      <c r="BJ287" s="34" t="str">
        <f t="shared" si="486"/>
        <v>n/a</v>
      </c>
      <c r="BK287" s="8"/>
      <c r="BL287" s="33">
        <f>-VLOOKUP($A287,'pl-data'!$A:$BR,8+BL$3)</f>
        <v>0</v>
      </c>
      <c r="BM287" s="33">
        <f>-VLOOKUP($A287,'pl-data'!$A:$BR,38+BM$3)</f>
        <v>0</v>
      </c>
      <c r="BN287" s="33">
        <f>-VLOOKUP($A287,'pl-data'!$A:$BR,23+BN$3)</f>
        <v>0</v>
      </c>
      <c r="BO287" s="34" t="str">
        <f t="shared" si="488"/>
        <v>n/a</v>
      </c>
      <c r="BP287" s="34" t="str">
        <f t="shared" si="489"/>
        <v>n/a</v>
      </c>
      <c r="BQ287" s="8"/>
      <c r="BR287" s="33">
        <f>-VLOOKUP($A287,'pl-data'!$A:$BR,8+BR$3)</f>
        <v>0</v>
      </c>
      <c r="BS287" s="33">
        <f>-VLOOKUP($A287,'pl-data'!$A:$BR,38+BS$3)</f>
        <v>0</v>
      </c>
      <c r="BT287" s="33">
        <f>-VLOOKUP($A287,'pl-data'!$A:$BR,23+BT$3)</f>
        <v>0</v>
      </c>
      <c r="BU287" s="34" t="str">
        <f t="shared" si="491"/>
        <v>n/a</v>
      </c>
      <c r="BV287" s="34" t="str">
        <f t="shared" si="492"/>
        <v>n/a</v>
      </c>
      <c r="BW287" s="8"/>
      <c r="BX287" s="33">
        <f t="shared" si="496"/>
        <v>0</v>
      </c>
      <c r="BY287" s="33">
        <f t="shared" si="497"/>
        <v>0</v>
      </c>
      <c r="BZ287" s="33">
        <f t="shared" si="498"/>
        <v>0</v>
      </c>
      <c r="CA287" s="34" t="str">
        <f t="shared" si="494"/>
        <v>n/a</v>
      </c>
      <c r="CB287" s="34" t="str">
        <f t="shared" si="495"/>
        <v>n/a</v>
      </c>
      <c r="CC287" s="8"/>
    </row>
    <row r="288" spans="1:81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33">
        <f>-VLOOKUP($A288,'pl-data'!$A:$BR,8+D$3)</f>
        <v>0</v>
      </c>
      <c r="E288" s="33">
        <f>-VLOOKUP($A288,'pl-data'!$A:$BR,38+E$3)</f>
        <v>0</v>
      </c>
      <c r="F288" s="33">
        <f>-VLOOKUP($A288,'pl-data'!$A:$BR,23+F$3)</f>
        <v>0</v>
      </c>
      <c r="G288" s="34" t="str">
        <f t="shared" si="458"/>
        <v>n/a</v>
      </c>
      <c r="H288" s="34" t="str">
        <f t="shared" si="459"/>
        <v>n/a</v>
      </c>
      <c r="I288" s="8"/>
      <c r="J288" s="33">
        <f>-VLOOKUP($A288,'pl-data'!$A:$BR,8+J$3)</f>
        <v>0</v>
      </c>
      <c r="K288" s="33">
        <f>-VLOOKUP($A288,'pl-data'!$A:$BR,38+K$3)</f>
        <v>0</v>
      </c>
      <c r="L288" s="33">
        <f>-VLOOKUP($A288,'pl-data'!$A:$BR,23+L$3)</f>
        <v>0</v>
      </c>
      <c r="M288" s="34" t="str">
        <f t="shared" si="461"/>
        <v>n/a</v>
      </c>
      <c r="N288" s="34" t="str">
        <f t="shared" si="462"/>
        <v>n/a</v>
      </c>
      <c r="O288" s="8"/>
      <c r="P288" s="33">
        <f>-VLOOKUP($A288,'pl-data'!$A:$BR,8+P$3)</f>
        <v>0</v>
      </c>
      <c r="Q288" s="33">
        <f>-VLOOKUP($A288,'pl-data'!$A:$BR,38+Q$3)</f>
        <v>0</v>
      </c>
      <c r="R288" s="33">
        <f>-VLOOKUP($A288,'pl-data'!$A:$BR,23+R$3)</f>
        <v>0</v>
      </c>
      <c r="S288" s="34" t="str">
        <f t="shared" si="464"/>
        <v>n/a</v>
      </c>
      <c r="T288" s="34" t="str">
        <f t="shared" si="465"/>
        <v>n/a</v>
      </c>
      <c r="U288" s="8"/>
      <c r="V288" s="33">
        <f>-VLOOKUP($A288,'pl-data'!$A:$BR,8+V$3)</f>
        <v>0</v>
      </c>
      <c r="W288" s="33">
        <f>-VLOOKUP($A288,'pl-data'!$A:$BR,38+W$3)</f>
        <v>0</v>
      </c>
      <c r="X288" s="33">
        <f>-VLOOKUP($A288,'pl-data'!$A:$BR,23+X$3)</f>
        <v>0</v>
      </c>
      <c r="Y288" s="34" t="str">
        <f t="shared" si="467"/>
        <v>n/a</v>
      </c>
      <c r="Z288" s="34" t="str">
        <f t="shared" si="468"/>
        <v>n/a</v>
      </c>
      <c r="AA288" s="8"/>
      <c r="AB288" s="33">
        <f>-VLOOKUP($A288,'pl-data'!$A:$BR,8+AB$3)</f>
        <v>0</v>
      </c>
      <c r="AC288" s="33">
        <f>-VLOOKUP($A288,'pl-data'!$A:$BR,38+AC$3)</f>
        <v>0</v>
      </c>
      <c r="AD288" s="33">
        <f>-VLOOKUP($A288,'pl-data'!$A:$BR,23+AD$3)</f>
        <v>0</v>
      </c>
      <c r="AE288" s="34" t="str">
        <f t="shared" si="470"/>
        <v>n/a</v>
      </c>
      <c r="AF288" s="34" t="str">
        <f t="shared" si="471"/>
        <v>n/a</v>
      </c>
      <c r="AG288" s="8"/>
      <c r="AH288" s="33">
        <f>-VLOOKUP($A288,'pl-data'!$A:$BR,8+AH$3)</f>
        <v>0</v>
      </c>
      <c r="AI288" s="33">
        <f>-VLOOKUP($A288,'pl-data'!$A:$BR,38+AI$3)</f>
        <v>0</v>
      </c>
      <c r="AJ288" s="33">
        <f>-VLOOKUP($A288,'pl-data'!$A:$BR,23+AJ$3)</f>
        <v>0</v>
      </c>
      <c r="AK288" s="34" t="str">
        <f t="shared" si="473"/>
        <v>n/a</v>
      </c>
      <c r="AL288" s="34" t="str">
        <f t="shared" si="474"/>
        <v>n/a</v>
      </c>
      <c r="AM288" s="8"/>
      <c r="AN288" s="33">
        <f>-VLOOKUP($A288,'pl-data'!$A:$BR,8+AN$3)</f>
        <v>0</v>
      </c>
      <c r="AO288" s="33">
        <f>-VLOOKUP($A288,'pl-data'!$A:$BR,38+AO$3)</f>
        <v>0</v>
      </c>
      <c r="AP288" s="33">
        <f>-VLOOKUP($A288,'pl-data'!$A:$BR,23+AP$3)</f>
        <v>0</v>
      </c>
      <c r="AQ288" s="34" t="str">
        <f t="shared" si="476"/>
        <v>n/a</v>
      </c>
      <c r="AR288" s="34" t="str">
        <f t="shared" si="477"/>
        <v>n/a</v>
      </c>
      <c r="AS288" s="8"/>
      <c r="AT288" s="33">
        <f>-VLOOKUP($A288,'pl-data'!$A:$BR,8+AT$3)</f>
        <v>0</v>
      </c>
      <c r="AU288" s="33">
        <f>-VLOOKUP($A288,'pl-data'!$A:$BR,38+AU$3)</f>
        <v>0</v>
      </c>
      <c r="AV288" s="33">
        <f>-VLOOKUP($A288,'pl-data'!$A:$BR,23+AV$3)</f>
        <v>0</v>
      </c>
      <c r="AW288" s="34" t="str">
        <f t="shared" si="479"/>
        <v>n/a</v>
      </c>
      <c r="AX288" s="34" t="str">
        <f t="shared" si="480"/>
        <v>n/a</v>
      </c>
      <c r="AY288" s="8"/>
      <c r="AZ288" s="33">
        <f>-VLOOKUP($A288,'pl-data'!$A:$BR,8+AZ$3)</f>
        <v>0</v>
      </c>
      <c r="BA288" s="33">
        <f>-VLOOKUP($A288,'pl-data'!$A:$BR,38+BA$3)</f>
        <v>0</v>
      </c>
      <c r="BB288" s="33">
        <f>-VLOOKUP($A288,'pl-data'!$A:$BR,23+BB$3)</f>
        <v>0</v>
      </c>
      <c r="BC288" s="34" t="str">
        <f t="shared" si="482"/>
        <v>n/a</v>
      </c>
      <c r="BD288" s="34" t="str">
        <f t="shared" si="483"/>
        <v>n/a</v>
      </c>
      <c r="BE288" s="8"/>
      <c r="BF288" s="33">
        <f>-VLOOKUP($A288,'pl-data'!$A:$BR,8+BF$3)</f>
        <v>0</v>
      </c>
      <c r="BG288" s="33">
        <f>-VLOOKUP($A288,'pl-data'!$A:$BR,38+BG$3)</f>
        <v>0</v>
      </c>
      <c r="BH288" s="33">
        <f>-VLOOKUP($A288,'pl-data'!$A:$BR,23+BH$3)</f>
        <v>0</v>
      </c>
      <c r="BI288" s="34" t="str">
        <f t="shared" si="485"/>
        <v>n/a</v>
      </c>
      <c r="BJ288" s="34" t="str">
        <f t="shared" si="486"/>
        <v>n/a</v>
      </c>
      <c r="BK288" s="8"/>
      <c r="BL288" s="33">
        <f>-VLOOKUP($A288,'pl-data'!$A:$BR,8+BL$3)</f>
        <v>0</v>
      </c>
      <c r="BM288" s="33">
        <f>-VLOOKUP($A288,'pl-data'!$A:$BR,38+BM$3)</f>
        <v>0</v>
      </c>
      <c r="BN288" s="33">
        <f>-VLOOKUP($A288,'pl-data'!$A:$BR,23+BN$3)</f>
        <v>0</v>
      </c>
      <c r="BO288" s="34" t="str">
        <f t="shared" si="488"/>
        <v>n/a</v>
      </c>
      <c r="BP288" s="34" t="str">
        <f t="shared" si="489"/>
        <v>n/a</v>
      </c>
      <c r="BQ288" s="8"/>
      <c r="BR288" s="33">
        <f>-VLOOKUP($A288,'pl-data'!$A:$BR,8+BR$3)</f>
        <v>0</v>
      </c>
      <c r="BS288" s="33">
        <f>-VLOOKUP($A288,'pl-data'!$A:$BR,38+BS$3)</f>
        <v>0</v>
      </c>
      <c r="BT288" s="33">
        <f>-VLOOKUP($A288,'pl-data'!$A:$BR,23+BT$3)</f>
        <v>0</v>
      </c>
      <c r="BU288" s="34" t="str">
        <f t="shared" si="491"/>
        <v>n/a</v>
      </c>
      <c r="BV288" s="34" t="str">
        <f t="shared" si="492"/>
        <v>n/a</v>
      </c>
      <c r="BW288" s="8"/>
      <c r="BX288" s="33">
        <f t="shared" si="496"/>
        <v>0</v>
      </c>
      <c r="BY288" s="33">
        <f t="shared" si="497"/>
        <v>0</v>
      </c>
      <c r="BZ288" s="33">
        <f t="shared" si="498"/>
        <v>0</v>
      </c>
      <c r="CA288" s="34" t="str">
        <f t="shared" si="494"/>
        <v>n/a</v>
      </c>
      <c r="CB288" s="34" t="str">
        <f t="shared" si="495"/>
        <v>n/a</v>
      </c>
      <c r="CC288" s="8"/>
    </row>
    <row r="289" spans="1:81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33">
        <f>-VLOOKUP($A289,'pl-data'!$A:$BR,8+D$3)</f>
        <v>0</v>
      </c>
      <c r="E289" s="33">
        <f>-VLOOKUP($A289,'pl-data'!$A:$BR,38+E$3)</f>
        <v>0</v>
      </c>
      <c r="F289" s="33">
        <f>-VLOOKUP($A289,'pl-data'!$A:$BR,23+F$3)</f>
        <v>0</v>
      </c>
      <c r="G289" s="34" t="str">
        <f t="shared" si="458"/>
        <v>n/a</v>
      </c>
      <c r="H289" s="34" t="str">
        <f t="shared" si="459"/>
        <v>n/a</v>
      </c>
      <c r="I289" s="8"/>
      <c r="J289" s="33">
        <f>-VLOOKUP($A289,'pl-data'!$A:$BR,8+J$3)</f>
        <v>0</v>
      </c>
      <c r="K289" s="33">
        <f>-VLOOKUP($A289,'pl-data'!$A:$BR,38+K$3)</f>
        <v>0</v>
      </c>
      <c r="L289" s="33">
        <f>-VLOOKUP($A289,'pl-data'!$A:$BR,23+L$3)</f>
        <v>0</v>
      </c>
      <c r="M289" s="34" t="str">
        <f t="shared" si="461"/>
        <v>n/a</v>
      </c>
      <c r="N289" s="34" t="str">
        <f t="shared" si="462"/>
        <v>n/a</v>
      </c>
      <c r="O289" s="8"/>
      <c r="P289" s="33">
        <f>-VLOOKUP($A289,'pl-data'!$A:$BR,8+P$3)</f>
        <v>0</v>
      </c>
      <c r="Q289" s="33">
        <f>-VLOOKUP($A289,'pl-data'!$A:$BR,38+Q$3)</f>
        <v>0</v>
      </c>
      <c r="R289" s="33">
        <f>-VLOOKUP($A289,'pl-data'!$A:$BR,23+R$3)</f>
        <v>0</v>
      </c>
      <c r="S289" s="34" t="str">
        <f t="shared" si="464"/>
        <v>n/a</v>
      </c>
      <c r="T289" s="34" t="str">
        <f t="shared" si="465"/>
        <v>n/a</v>
      </c>
      <c r="U289" s="8"/>
      <c r="V289" s="33">
        <f>-VLOOKUP($A289,'pl-data'!$A:$BR,8+V$3)</f>
        <v>0</v>
      </c>
      <c r="W289" s="33">
        <f>-VLOOKUP($A289,'pl-data'!$A:$BR,38+W$3)</f>
        <v>0</v>
      </c>
      <c r="X289" s="33">
        <f>-VLOOKUP($A289,'pl-data'!$A:$BR,23+X$3)</f>
        <v>0</v>
      </c>
      <c r="Y289" s="34" t="str">
        <f t="shared" si="467"/>
        <v>n/a</v>
      </c>
      <c r="Z289" s="34" t="str">
        <f t="shared" si="468"/>
        <v>n/a</v>
      </c>
      <c r="AA289" s="8"/>
      <c r="AB289" s="33">
        <f>-VLOOKUP($A289,'pl-data'!$A:$BR,8+AB$3)</f>
        <v>0</v>
      </c>
      <c r="AC289" s="33">
        <f>-VLOOKUP($A289,'pl-data'!$A:$BR,38+AC$3)</f>
        <v>0</v>
      </c>
      <c r="AD289" s="33">
        <f>-VLOOKUP($A289,'pl-data'!$A:$BR,23+AD$3)</f>
        <v>0</v>
      </c>
      <c r="AE289" s="34" t="str">
        <f t="shared" si="470"/>
        <v>n/a</v>
      </c>
      <c r="AF289" s="34" t="str">
        <f t="shared" si="471"/>
        <v>n/a</v>
      </c>
      <c r="AG289" s="8"/>
      <c r="AH289" s="33">
        <f>-VLOOKUP($A289,'pl-data'!$A:$BR,8+AH$3)</f>
        <v>0</v>
      </c>
      <c r="AI289" s="33">
        <f>-VLOOKUP($A289,'pl-data'!$A:$BR,38+AI$3)</f>
        <v>0</v>
      </c>
      <c r="AJ289" s="33">
        <f>-VLOOKUP($A289,'pl-data'!$A:$BR,23+AJ$3)</f>
        <v>0</v>
      </c>
      <c r="AK289" s="34" t="str">
        <f t="shared" si="473"/>
        <v>n/a</v>
      </c>
      <c r="AL289" s="34" t="str">
        <f t="shared" si="474"/>
        <v>n/a</v>
      </c>
      <c r="AM289" s="8"/>
      <c r="AN289" s="33">
        <f>-VLOOKUP($A289,'pl-data'!$A:$BR,8+AN$3)</f>
        <v>0</v>
      </c>
      <c r="AO289" s="33">
        <f>-VLOOKUP($A289,'pl-data'!$A:$BR,38+AO$3)</f>
        <v>0</v>
      </c>
      <c r="AP289" s="33">
        <f>-VLOOKUP($A289,'pl-data'!$A:$BR,23+AP$3)</f>
        <v>0</v>
      </c>
      <c r="AQ289" s="34" t="str">
        <f t="shared" si="476"/>
        <v>n/a</v>
      </c>
      <c r="AR289" s="34" t="str">
        <f t="shared" si="477"/>
        <v>n/a</v>
      </c>
      <c r="AS289" s="8"/>
      <c r="AT289" s="33">
        <f>-VLOOKUP($A289,'pl-data'!$A:$BR,8+AT$3)</f>
        <v>0</v>
      </c>
      <c r="AU289" s="33">
        <f>-VLOOKUP($A289,'pl-data'!$A:$BR,38+AU$3)</f>
        <v>0</v>
      </c>
      <c r="AV289" s="33">
        <f>-VLOOKUP($A289,'pl-data'!$A:$BR,23+AV$3)</f>
        <v>0</v>
      </c>
      <c r="AW289" s="34" t="str">
        <f t="shared" si="479"/>
        <v>n/a</v>
      </c>
      <c r="AX289" s="34" t="str">
        <f t="shared" si="480"/>
        <v>n/a</v>
      </c>
      <c r="AY289" s="8"/>
      <c r="AZ289" s="33">
        <f>-VLOOKUP($A289,'pl-data'!$A:$BR,8+AZ$3)</f>
        <v>0</v>
      </c>
      <c r="BA289" s="33">
        <f>-VLOOKUP($A289,'pl-data'!$A:$BR,38+BA$3)</f>
        <v>0</v>
      </c>
      <c r="BB289" s="33">
        <f>-VLOOKUP($A289,'pl-data'!$A:$BR,23+BB$3)</f>
        <v>0</v>
      </c>
      <c r="BC289" s="34" t="str">
        <f t="shared" si="482"/>
        <v>n/a</v>
      </c>
      <c r="BD289" s="34" t="str">
        <f t="shared" si="483"/>
        <v>n/a</v>
      </c>
      <c r="BE289" s="8"/>
      <c r="BF289" s="33">
        <f>-VLOOKUP($A289,'pl-data'!$A:$BR,8+BF$3)</f>
        <v>0</v>
      </c>
      <c r="BG289" s="33">
        <f>-VLOOKUP($A289,'pl-data'!$A:$BR,38+BG$3)</f>
        <v>0</v>
      </c>
      <c r="BH289" s="33">
        <f>-VLOOKUP($A289,'pl-data'!$A:$BR,23+BH$3)</f>
        <v>0</v>
      </c>
      <c r="BI289" s="34" t="str">
        <f t="shared" si="485"/>
        <v>n/a</v>
      </c>
      <c r="BJ289" s="34" t="str">
        <f t="shared" si="486"/>
        <v>n/a</v>
      </c>
      <c r="BK289" s="8"/>
      <c r="BL289" s="33">
        <f>-VLOOKUP($A289,'pl-data'!$A:$BR,8+BL$3)</f>
        <v>0</v>
      </c>
      <c r="BM289" s="33">
        <f>-VLOOKUP($A289,'pl-data'!$A:$BR,38+BM$3)</f>
        <v>0</v>
      </c>
      <c r="BN289" s="33">
        <f>-VLOOKUP($A289,'pl-data'!$A:$BR,23+BN$3)</f>
        <v>0</v>
      </c>
      <c r="BO289" s="34" t="str">
        <f t="shared" si="488"/>
        <v>n/a</v>
      </c>
      <c r="BP289" s="34" t="str">
        <f t="shared" si="489"/>
        <v>n/a</v>
      </c>
      <c r="BQ289" s="8"/>
      <c r="BR289" s="33">
        <f>-VLOOKUP($A289,'pl-data'!$A:$BR,8+BR$3)</f>
        <v>0</v>
      </c>
      <c r="BS289" s="33">
        <f>-VLOOKUP($A289,'pl-data'!$A:$BR,38+BS$3)</f>
        <v>0</v>
      </c>
      <c r="BT289" s="33">
        <f>-VLOOKUP($A289,'pl-data'!$A:$BR,23+BT$3)</f>
        <v>0</v>
      </c>
      <c r="BU289" s="34" t="str">
        <f t="shared" si="491"/>
        <v>n/a</v>
      </c>
      <c r="BV289" s="34" t="str">
        <f t="shared" si="492"/>
        <v>n/a</v>
      </c>
      <c r="BW289" s="8"/>
      <c r="BX289" s="33">
        <f t="shared" si="496"/>
        <v>0</v>
      </c>
      <c r="BY289" s="33">
        <f t="shared" si="497"/>
        <v>0</v>
      </c>
      <c r="BZ289" s="33">
        <f t="shared" si="498"/>
        <v>0</v>
      </c>
      <c r="CA289" s="34" t="str">
        <f t="shared" si="494"/>
        <v>n/a</v>
      </c>
      <c r="CB289" s="34" t="str">
        <f t="shared" si="495"/>
        <v>n/a</v>
      </c>
      <c r="CC289" s="8"/>
    </row>
    <row r="290" spans="1:81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33">
        <f>-VLOOKUP($A290,'pl-data'!$A:$BR,8+D$3)</f>
        <v>0</v>
      </c>
      <c r="E290" s="33">
        <f>-VLOOKUP($A290,'pl-data'!$A:$BR,38+E$3)</f>
        <v>0</v>
      </c>
      <c r="F290" s="33">
        <f>-VLOOKUP($A290,'pl-data'!$A:$BR,23+F$3)</f>
        <v>0</v>
      </c>
      <c r="G290" s="34" t="str">
        <f t="shared" si="458"/>
        <v>n/a</v>
      </c>
      <c r="H290" s="34" t="str">
        <f t="shared" si="459"/>
        <v>n/a</v>
      </c>
      <c r="I290" s="8"/>
      <c r="J290" s="33">
        <f>-VLOOKUP($A290,'pl-data'!$A:$BR,8+J$3)</f>
        <v>0</v>
      </c>
      <c r="K290" s="33">
        <f>-VLOOKUP($A290,'pl-data'!$A:$BR,38+K$3)</f>
        <v>0</v>
      </c>
      <c r="L290" s="33">
        <f>-VLOOKUP($A290,'pl-data'!$A:$BR,23+L$3)</f>
        <v>0</v>
      </c>
      <c r="M290" s="34" t="str">
        <f t="shared" si="461"/>
        <v>n/a</v>
      </c>
      <c r="N290" s="34" t="str">
        <f t="shared" si="462"/>
        <v>n/a</v>
      </c>
      <c r="O290" s="8"/>
      <c r="P290" s="33">
        <f>-VLOOKUP($A290,'pl-data'!$A:$BR,8+P$3)</f>
        <v>0</v>
      </c>
      <c r="Q290" s="33">
        <f>-VLOOKUP($A290,'pl-data'!$A:$BR,38+Q$3)</f>
        <v>0</v>
      </c>
      <c r="R290" s="33">
        <f>-VLOOKUP($A290,'pl-data'!$A:$BR,23+R$3)</f>
        <v>0</v>
      </c>
      <c r="S290" s="34" t="str">
        <f t="shared" si="464"/>
        <v>n/a</v>
      </c>
      <c r="T290" s="34" t="str">
        <f t="shared" si="465"/>
        <v>n/a</v>
      </c>
      <c r="U290" s="8"/>
      <c r="V290" s="33">
        <f>-VLOOKUP($A290,'pl-data'!$A:$BR,8+V$3)</f>
        <v>0</v>
      </c>
      <c r="W290" s="33">
        <f>-VLOOKUP($A290,'pl-data'!$A:$BR,38+W$3)</f>
        <v>0</v>
      </c>
      <c r="X290" s="33">
        <f>-VLOOKUP($A290,'pl-data'!$A:$BR,23+X$3)</f>
        <v>0</v>
      </c>
      <c r="Y290" s="34" t="str">
        <f t="shared" si="467"/>
        <v>n/a</v>
      </c>
      <c r="Z290" s="34" t="str">
        <f t="shared" si="468"/>
        <v>n/a</v>
      </c>
      <c r="AA290" s="8"/>
      <c r="AB290" s="33">
        <f>-VLOOKUP($A290,'pl-data'!$A:$BR,8+AB$3)</f>
        <v>0</v>
      </c>
      <c r="AC290" s="33">
        <f>-VLOOKUP($A290,'pl-data'!$A:$BR,38+AC$3)</f>
        <v>0</v>
      </c>
      <c r="AD290" s="33">
        <f>-VLOOKUP($A290,'pl-data'!$A:$BR,23+AD$3)</f>
        <v>0</v>
      </c>
      <c r="AE290" s="34" t="str">
        <f t="shared" si="470"/>
        <v>n/a</v>
      </c>
      <c r="AF290" s="34" t="str">
        <f t="shared" si="471"/>
        <v>n/a</v>
      </c>
      <c r="AG290" s="8"/>
      <c r="AH290" s="33">
        <f>-VLOOKUP($A290,'pl-data'!$A:$BR,8+AH$3)</f>
        <v>0</v>
      </c>
      <c r="AI290" s="33">
        <f>-VLOOKUP($A290,'pl-data'!$A:$BR,38+AI$3)</f>
        <v>0</v>
      </c>
      <c r="AJ290" s="33">
        <f>-VLOOKUP($A290,'pl-data'!$A:$BR,23+AJ$3)</f>
        <v>0</v>
      </c>
      <c r="AK290" s="34" t="str">
        <f t="shared" si="473"/>
        <v>n/a</v>
      </c>
      <c r="AL290" s="34" t="str">
        <f t="shared" si="474"/>
        <v>n/a</v>
      </c>
      <c r="AM290" s="8"/>
      <c r="AN290" s="33">
        <f>-VLOOKUP($A290,'pl-data'!$A:$BR,8+AN$3)</f>
        <v>0</v>
      </c>
      <c r="AO290" s="33">
        <f>-VLOOKUP($A290,'pl-data'!$A:$BR,38+AO$3)</f>
        <v>0</v>
      </c>
      <c r="AP290" s="33">
        <f>-VLOOKUP($A290,'pl-data'!$A:$BR,23+AP$3)</f>
        <v>0</v>
      </c>
      <c r="AQ290" s="34" t="str">
        <f t="shared" si="476"/>
        <v>n/a</v>
      </c>
      <c r="AR290" s="34" t="str">
        <f t="shared" si="477"/>
        <v>n/a</v>
      </c>
      <c r="AS290" s="8"/>
      <c r="AT290" s="33">
        <f>-VLOOKUP($A290,'pl-data'!$A:$BR,8+AT$3)</f>
        <v>0</v>
      </c>
      <c r="AU290" s="33">
        <f>-VLOOKUP($A290,'pl-data'!$A:$BR,38+AU$3)</f>
        <v>0</v>
      </c>
      <c r="AV290" s="33">
        <f>-VLOOKUP($A290,'pl-data'!$A:$BR,23+AV$3)</f>
        <v>0</v>
      </c>
      <c r="AW290" s="34" t="str">
        <f t="shared" si="479"/>
        <v>n/a</v>
      </c>
      <c r="AX290" s="34" t="str">
        <f t="shared" si="480"/>
        <v>n/a</v>
      </c>
      <c r="AY290" s="8"/>
      <c r="AZ290" s="33">
        <f>-VLOOKUP($A290,'pl-data'!$A:$BR,8+AZ$3)</f>
        <v>0</v>
      </c>
      <c r="BA290" s="33">
        <f>-VLOOKUP($A290,'pl-data'!$A:$BR,38+BA$3)</f>
        <v>0</v>
      </c>
      <c r="BB290" s="33">
        <f>-VLOOKUP($A290,'pl-data'!$A:$BR,23+BB$3)</f>
        <v>0</v>
      </c>
      <c r="BC290" s="34" t="str">
        <f t="shared" si="482"/>
        <v>n/a</v>
      </c>
      <c r="BD290" s="34" t="str">
        <f t="shared" si="483"/>
        <v>n/a</v>
      </c>
      <c r="BE290" s="8"/>
      <c r="BF290" s="33">
        <f>-VLOOKUP($A290,'pl-data'!$A:$BR,8+BF$3)</f>
        <v>0</v>
      </c>
      <c r="BG290" s="33">
        <f>-VLOOKUP($A290,'pl-data'!$A:$BR,38+BG$3)</f>
        <v>0</v>
      </c>
      <c r="BH290" s="33">
        <f>-VLOOKUP($A290,'pl-data'!$A:$BR,23+BH$3)</f>
        <v>0</v>
      </c>
      <c r="BI290" s="34" t="str">
        <f t="shared" si="485"/>
        <v>n/a</v>
      </c>
      <c r="BJ290" s="34" t="str">
        <f t="shared" si="486"/>
        <v>n/a</v>
      </c>
      <c r="BK290" s="8"/>
      <c r="BL290" s="33">
        <f>-VLOOKUP($A290,'pl-data'!$A:$BR,8+BL$3)</f>
        <v>0</v>
      </c>
      <c r="BM290" s="33">
        <f>-VLOOKUP($A290,'pl-data'!$A:$BR,38+BM$3)</f>
        <v>0</v>
      </c>
      <c r="BN290" s="33">
        <f>-VLOOKUP($A290,'pl-data'!$A:$BR,23+BN$3)</f>
        <v>0</v>
      </c>
      <c r="BO290" s="34" t="str">
        <f t="shared" si="488"/>
        <v>n/a</v>
      </c>
      <c r="BP290" s="34" t="str">
        <f t="shared" si="489"/>
        <v>n/a</v>
      </c>
      <c r="BQ290" s="8"/>
      <c r="BR290" s="33">
        <f>-VLOOKUP($A290,'pl-data'!$A:$BR,8+BR$3)</f>
        <v>0</v>
      </c>
      <c r="BS290" s="33">
        <f>-VLOOKUP($A290,'pl-data'!$A:$BR,38+BS$3)</f>
        <v>0</v>
      </c>
      <c r="BT290" s="33">
        <f>-VLOOKUP($A290,'pl-data'!$A:$BR,23+BT$3)</f>
        <v>0</v>
      </c>
      <c r="BU290" s="34" t="str">
        <f t="shared" si="491"/>
        <v>n/a</v>
      </c>
      <c r="BV290" s="34" t="str">
        <f t="shared" si="492"/>
        <v>n/a</v>
      </c>
      <c r="BW290" s="8"/>
      <c r="BX290" s="33">
        <f t="shared" si="496"/>
        <v>0</v>
      </c>
      <c r="BY290" s="33">
        <f t="shared" si="497"/>
        <v>0</v>
      </c>
      <c r="BZ290" s="33">
        <f t="shared" si="498"/>
        <v>0</v>
      </c>
      <c r="CA290" s="34" t="str">
        <f t="shared" si="494"/>
        <v>n/a</v>
      </c>
      <c r="CB290" s="34" t="str">
        <f t="shared" si="495"/>
        <v>n/a</v>
      </c>
      <c r="CC290" s="8"/>
    </row>
    <row r="291" spans="1:81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33">
        <f>-VLOOKUP($A291,'pl-data'!$A:$BR,8+D$3)</f>
        <v>0</v>
      </c>
      <c r="E291" s="33">
        <f>-VLOOKUP($A291,'pl-data'!$A:$BR,38+E$3)</f>
        <v>0</v>
      </c>
      <c r="F291" s="33">
        <f>-VLOOKUP($A291,'pl-data'!$A:$BR,23+F$3)</f>
        <v>0</v>
      </c>
      <c r="G291" s="34" t="str">
        <f t="shared" si="458"/>
        <v>n/a</v>
      </c>
      <c r="H291" s="34" t="str">
        <f t="shared" si="459"/>
        <v>n/a</v>
      </c>
      <c r="I291" s="8"/>
      <c r="J291" s="33">
        <f>-VLOOKUP($A291,'pl-data'!$A:$BR,8+J$3)</f>
        <v>0</v>
      </c>
      <c r="K291" s="33">
        <f>-VLOOKUP($A291,'pl-data'!$A:$BR,38+K$3)</f>
        <v>0</v>
      </c>
      <c r="L291" s="33">
        <f>-VLOOKUP($A291,'pl-data'!$A:$BR,23+L$3)</f>
        <v>0</v>
      </c>
      <c r="M291" s="34" t="str">
        <f t="shared" si="461"/>
        <v>n/a</v>
      </c>
      <c r="N291" s="34" t="str">
        <f t="shared" si="462"/>
        <v>n/a</v>
      </c>
      <c r="O291" s="8"/>
      <c r="P291" s="33">
        <f>-VLOOKUP($A291,'pl-data'!$A:$BR,8+P$3)</f>
        <v>0</v>
      </c>
      <c r="Q291" s="33">
        <f>-VLOOKUP($A291,'pl-data'!$A:$BR,38+Q$3)</f>
        <v>0</v>
      </c>
      <c r="R291" s="33">
        <f>-VLOOKUP($A291,'pl-data'!$A:$BR,23+R$3)</f>
        <v>0</v>
      </c>
      <c r="S291" s="34" t="str">
        <f t="shared" si="464"/>
        <v>n/a</v>
      </c>
      <c r="T291" s="34" t="str">
        <f t="shared" si="465"/>
        <v>n/a</v>
      </c>
      <c r="U291" s="8"/>
      <c r="V291" s="33">
        <f>-VLOOKUP($A291,'pl-data'!$A:$BR,8+V$3)</f>
        <v>0</v>
      </c>
      <c r="W291" s="33">
        <f>-VLOOKUP($A291,'pl-data'!$A:$BR,38+W$3)</f>
        <v>0</v>
      </c>
      <c r="X291" s="33">
        <f>-VLOOKUP($A291,'pl-data'!$A:$BR,23+X$3)</f>
        <v>0</v>
      </c>
      <c r="Y291" s="34" t="str">
        <f t="shared" si="467"/>
        <v>n/a</v>
      </c>
      <c r="Z291" s="34" t="str">
        <f t="shared" si="468"/>
        <v>n/a</v>
      </c>
      <c r="AA291" s="8"/>
      <c r="AB291" s="33">
        <f>-VLOOKUP($A291,'pl-data'!$A:$BR,8+AB$3)</f>
        <v>0</v>
      </c>
      <c r="AC291" s="33">
        <f>-VLOOKUP($A291,'pl-data'!$A:$BR,38+AC$3)</f>
        <v>0</v>
      </c>
      <c r="AD291" s="33">
        <f>-VLOOKUP($A291,'pl-data'!$A:$BR,23+AD$3)</f>
        <v>0</v>
      </c>
      <c r="AE291" s="34" t="str">
        <f t="shared" si="470"/>
        <v>n/a</v>
      </c>
      <c r="AF291" s="34" t="str">
        <f t="shared" si="471"/>
        <v>n/a</v>
      </c>
      <c r="AG291" s="8"/>
      <c r="AH291" s="33">
        <f>-VLOOKUP($A291,'pl-data'!$A:$BR,8+AH$3)</f>
        <v>0</v>
      </c>
      <c r="AI291" s="33">
        <f>-VLOOKUP($A291,'pl-data'!$A:$BR,38+AI$3)</f>
        <v>0</v>
      </c>
      <c r="AJ291" s="33">
        <f>-VLOOKUP($A291,'pl-data'!$A:$BR,23+AJ$3)</f>
        <v>0</v>
      </c>
      <c r="AK291" s="34" t="str">
        <f t="shared" si="473"/>
        <v>n/a</v>
      </c>
      <c r="AL291" s="34" t="str">
        <f t="shared" si="474"/>
        <v>n/a</v>
      </c>
      <c r="AM291" s="8"/>
      <c r="AN291" s="33">
        <f>-VLOOKUP($A291,'pl-data'!$A:$BR,8+AN$3)</f>
        <v>0</v>
      </c>
      <c r="AO291" s="33">
        <f>-VLOOKUP($A291,'pl-data'!$A:$BR,38+AO$3)</f>
        <v>0</v>
      </c>
      <c r="AP291" s="33">
        <f>-VLOOKUP($A291,'pl-data'!$A:$BR,23+AP$3)</f>
        <v>0</v>
      </c>
      <c r="AQ291" s="34" t="str">
        <f t="shared" si="476"/>
        <v>n/a</v>
      </c>
      <c r="AR291" s="34" t="str">
        <f t="shared" si="477"/>
        <v>n/a</v>
      </c>
      <c r="AS291" s="8"/>
      <c r="AT291" s="33">
        <f>-VLOOKUP($A291,'pl-data'!$A:$BR,8+AT$3)</f>
        <v>0</v>
      </c>
      <c r="AU291" s="33">
        <f>-VLOOKUP($A291,'pl-data'!$A:$BR,38+AU$3)</f>
        <v>0</v>
      </c>
      <c r="AV291" s="33">
        <f>-VLOOKUP($A291,'pl-data'!$A:$BR,23+AV$3)</f>
        <v>0</v>
      </c>
      <c r="AW291" s="34" t="str">
        <f t="shared" si="479"/>
        <v>n/a</v>
      </c>
      <c r="AX291" s="34" t="str">
        <f t="shared" si="480"/>
        <v>n/a</v>
      </c>
      <c r="AY291" s="8"/>
      <c r="AZ291" s="33">
        <f>-VLOOKUP($A291,'pl-data'!$A:$BR,8+AZ$3)</f>
        <v>0</v>
      </c>
      <c r="BA291" s="33">
        <f>-VLOOKUP($A291,'pl-data'!$A:$BR,38+BA$3)</f>
        <v>0</v>
      </c>
      <c r="BB291" s="33">
        <f>-VLOOKUP($A291,'pl-data'!$A:$BR,23+BB$3)</f>
        <v>0</v>
      </c>
      <c r="BC291" s="34" t="str">
        <f t="shared" si="482"/>
        <v>n/a</v>
      </c>
      <c r="BD291" s="34" t="str">
        <f t="shared" si="483"/>
        <v>n/a</v>
      </c>
      <c r="BE291" s="8"/>
      <c r="BF291" s="33">
        <f>-VLOOKUP($A291,'pl-data'!$A:$BR,8+BF$3)</f>
        <v>0</v>
      </c>
      <c r="BG291" s="33">
        <f>-VLOOKUP($A291,'pl-data'!$A:$BR,38+BG$3)</f>
        <v>0</v>
      </c>
      <c r="BH291" s="33">
        <f>-VLOOKUP($A291,'pl-data'!$A:$BR,23+BH$3)</f>
        <v>0</v>
      </c>
      <c r="BI291" s="34" t="str">
        <f t="shared" si="485"/>
        <v>n/a</v>
      </c>
      <c r="BJ291" s="34" t="str">
        <f t="shared" si="486"/>
        <v>n/a</v>
      </c>
      <c r="BK291" s="8"/>
      <c r="BL291" s="33">
        <f>-VLOOKUP($A291,'pl-data'!$A:$BR,8+BL$3)</f>
        <v>0</v>
      </c>
      <c r="BM291" s="33">
        <f>-VLOOKUP($A291,'pl-data'!$A:$BR,38+BM$3)</f>
        <v>0</v>
      </c>
      <c r="BN291" s="33">
        <f>-VLOOKUP($A291,'pl-data'!$A:$BR,23+BN$3)</f>
        <v>0</v>
      </c>
      <c r="BO291" s="34" t="str">
        <f t="shared" si="488"/>
        <v>n/a</v>
      </c>
      <c r="BP291" s="34" t="str">
        <f t="shared" si="489"/>
        <v>n/a</v>
      </c>
      <c r="BQ291" s="8"/>
      <c r="BR291" s="33">
        <f>-VLOOKUP($A291,'pl-data'!$A:$BR,8+BR$3)</f>
        <v>0</v>
      </c>
      <c r="BS291" s="33">
        <f>-VLOOKUP($A291,'pl-data'!$A:$BR,38+BS$3)</f>
        <v>0</v>
      </c>
      <c r="BT291" s="33">
        <f>-VLOOKUP($A291,'pl-data'!$A:$BR,23+BT$3)</f>
        <v>0</v>
      </c>
      <c r="BU291" s="34" t="str">
        <f t="shared" si="491"/>
        <v>n/a</v>
      </c>
      <c r="BV291" s="34" t="str">
        <f t="shared" si="492"/>
        <v>n/a</v>
      </c>
      <c r="BW291" s="8"/>
      <c r="BX291" s="33">
        <f t="shared" si="496"/>
        <v>0</v>
      </c>
      <c r="BY291" s="33">
        <f t="shared" si="497"/>
        <v>0</v>
      </c>
      <c r="BZ291" s="33">
        <f t="shared" si="498"/>
        <v>0</v>
      </c>
      <c r="CA291" s="34" t="str">
        <f t="shared" si="494"/>
        <v>n/a</v>
      </c>
      <c r="CB291" s="34" t="str">
        <f t="shared" si="495"/>
        <v>n/a</v>
      </c>
      <c r="CC291" s="8"/>
    </row>
    <row r="292" spans="1:81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33">
        <f>-VLOOKUP($A292,'pl-data'!$A:$BR,8+D$3)</f>
        <v>0</v>
      </c>
      <c r="E292" s="33">
        <f>-VLOOKUP($A292,'pl-data'!$A:$BR,38+E$3)</f>
        <v>0</v>
      </c>
      <c r="F292" s="33">
        <f>-VLOOKUP($A292,'pl-data'!$A:$BR,23+F$3)</f>
        <v>0</v>
      </c>
      <c r="G292" s="34" t="str">
        <f t="shared" si="458"/>
        <v>n/a</v>
      </c>
      <c r="H292" s="34" t="str">
        <f t="shared" si="459"/>
        <v>n/a</v>
      </c>
      <c r="I292" s="8"/>
      <c r="J292" s="33">
        <f>-VLOOKUP($A292,'pl-data'!$A:$BR,8+J$3)</f>
        <v>0</v>
      </c>
      <c r="K292" s="33">
        <f>-VLOOKUP($A292,'pl-data'!$A:$BR,38+K$3)</f>
        <v>0</v>
      </c>
      <c r="L292" s="33">
        <f>-VLOOKUP($A292,'pl-data'!$A:$BR,23+L$3)</f>
        <v>0</v>
      </c>
      <c r="M292" s="34" t="str">
        <f t="shared" si="461"/>
        <v>n/a</v>
      </c>
      <c r="N292" s="34" t="str">
        <f t="shared" si="462"/>
        <v>n/a</v>
      </c>
      <c r="O292" s="8"/>
      <c r="P292" s="33">
        <f>-VLOOKUP($A292,'pl-data'!$A:$BR,8+P$3)</f>
        <v>0</v>
      </c>
      <c r="Q292" s="33">
        <f>-VLOOKUP($A292,'pl-data'!$A:$BR,38+Q$3)</f>
        <v>0</v>
      </c>
      <c r="R292" s="33">
        <f>-VLOOKUP($A292,'pl-data'!$A:$BR,23+R$3)</f>
        <v>0</v>
      </c>
      <c r="S292" s="34" t="str">
        <f t="shared" si="464"/>
        <v>n/a</v>
      </c>
      <c r="T292" s="34" t="str">
        <f t="shared" si="465"/>
        <v>n/a</v>
      </c>
      <c r="U292" s="8"/>
      <c r="V292" s="33">
        <f>-VLOOKUP($A292,'pl-data'!$A:$BR,8+V$3)</f>
        <v>0</v>
      </c>
      <c r="W292" s="33">
        <f>-VLOOKUP($A292,'pl-data'!$A:$BR,38+W$3)</f>
        <v>0</v>
      </c>
      <c r="X292" s="33">
        <f>-VLOOKUP($A292,'pl-data'!$A:$BR,23+X$3)</f>
        <v>0</v>
      </c>
      <c r="Y292" s="34" t="str">
        <f t="shared" si="467"/>
        <v>n/a</v>
      </c>
      <c r="Z292" s="34" t="str">
        <f t="shared" si="468"/>
        <v>n/a</v>
      </c>
      <c r="AA292" s="8"/>
      <c r="AB292" s="33">
        <f>-VLOOKUP($A292,'pl-data'!$A:$BR,8+AB$3)</f>
        <v>0</v>
      </c>
      <c r="AC292" s="33">
        <f>-VLOOKUP($A292,'pl-data'!$A:$BR,38+AC$3)</f>
        <v>0</v>
      </c>
      <c r="AD292" s="33">
        <f>-VLOOKUP($A292,'pl-data'!$A:$BR,23+AD$3)</f>
        <v>0</v>
      </c>
      <c r="AE292" s="34" t="str">
        <f t="shared" si="470"/>
        <v>n/a</v>
      </c>
      <c r="AF292" s="34" t="str">
        <f t="shared" si="471"/>
        <v>n/a</v>
      </c>
      <c r="AG292" s="8"/>
      <c r="AH292" s="33">
        <f>-VLOOKUP($A292,'pl-data'!$A:$BR,8+AH$3)</f>
        <v>0</v>
      </c>
      <c r="AI292" s="33">
        <f>-VLOOKUP($A292,'pl-data'!$A:$BR,38+AI$3)</f>
        <v>0</v>
      </c>
      <c r="AJ292" s="33">
        <f>-VLOOKUP($A292,'pl-data'!$A:$BR,23+AJ$3)</f>
        <v>0</v>
      </c>
      <c r="AK292" s="34" t="str">
        <f t="shared" si="473"/>
        <v>n/a</v>
      </c>
      <c r="AL292" s="34" t="str">
        <f t="shared" si="474"/>
        <v>n/a</v>
      </c>
      <c r="AM292" s="8"/>
      <c r="AN292" s="33">
        <f>-VLOOKUP($A292,'pl-data'!$A:$BR,8+AN$3)</f>
        <v>0</v>
      </c>
      <c r="AO292" s="33">
        <f>-VLOOKUP($A292,'pl-data'!$A:$BR,38+AO$3)</f>
        <v>0</v>
      </c>
      <c r="AP292" s="33">
        <f>-VLOOKUP($A292,'pl-data'!$A:$BR,23+AP$3)</f>
        <v>0</v>
      </c>
      <c r="AQ292" s="34" t="str">
        <f t="shared" si="476"/>
        <v>n/a</v>
      </c>
      <c r="AR292" s="34" t="str">
        <f t="shared" si="477"/>
        <v>n/a</v>
      </c>
      <c r="AS292" s="8"/>
      <c r="AT292" s="33">
        <f>-VLOOKUP($A292,'pl-data'!$A:$BR,8+AT$3)</f>
        <v>0</v>
      </c>
      <c r="AU292" s="33">
        <f>-VLOOKUP($A292,'pl-data'!$A:$BR,38+AU$3)</f>
        <v>0</v>
      </c>
      <c r="AV292" s="33">
        <f>-VLOOKUP($A292,'pl-data'!$A:$BR,23+AV$3)</f>
        <v>0</v>
      </c>
      <c r="AW292" s="34" t="str">
        <f t="shared" si="479"/>
        <v>n/a</v>
      </c>
      <c r="AX292" s="34" t="str">
        <f t="shared" si="480"/>
        <v>n/a</v>
      </c>
      <c r="AY292" s="8"/>
      <c r="AZ292" s="33">
        <f>-VLOOKUP($A292,'pl-data'!$A:$BR,8+AZ$3)</f>
        <v>0</v>
      </c>
      <c r="BA292" s="33">
        <f>-VLOOKUP($A292,'pl-data'!$A:$BR,38+BA$3)</f>
        <v>0</v>
      </c>
      <c r="BB292" s="33">
        <f>-VLOOKUP($A292,'pl-data'!$A:$BR,23+BB$3)</f>
        <v>0</v>
      </c>
      <c r="BC292" s="34" t="str">
        <f t="shared" si="482"/>
        <v>n/a</v>
      </c>
      <c r="BD292" s="34" t="str">
        <f t="shared" si="483"/>
        <v>n/a</v>
      </c>
      <c r="BE292" s="8"/>
      <c r="BF292" s="33">
        <f>-VLOOKUP($A292,'pl-data'!$A:$BR,8+BF$3)</f>
        <v>0</v>
      </c>
      <c r="BG292" s="33">
        <f>-VLOOKUP($A292,'pl-data'!$A:$BR,38+BG$3)</f>
        <v>0</v>
      </c>
      <c r="BH292" s="33">
        <f>-VLOOKUP($A292,'pl-data'!$A:$BR,23+BH$3)</f>
        <v>0</v>
      </c>
      <c r="BI292" s="34" t="str">
        <f t="shared" si="485"/>
        <v>n/a</v>
      </c>
      <c r="BJ292" s="34" t="str">
        <f t="shared" si="486"/>
        <v>n/a</v>
      </c>
      <c r="BK292" s="8"/>
      <c r="BL292" s="33">
        <f>-VLOOKUP($A292,'pl-data'!$A:$BR,8+BL$3)</f>
        <v>0</v>
      </c>
      <c r="BM292" s="33">
        <f>-VLOOKUP($A292,'pl-data'!$A:$BR,38+BM$3)</f>
        <v>0</v>
      </c>
      <c r="BN292" s="33">
        <f>-VLOOKUP($A292,'pl-data'!$A:$BR,23+BN$3)</f>
        <v>0</v>
      </c>
      <c r="BO292" s="34" t="str">
        <f t="shared" si="488"/>
        <v>n/a</v>
      </c>
      <c r="BP292" s="34" t="str">
        <f t="shared" si="489"/>
        <v>n/a</v>
      </c>
      <c r="BQ292" s="8"/>
      <c r="BR292" s="33">
        <f>-VLOOKUP($A292,'pl-data'!$A:$BR,8+BR$3)</f>
        <v>0</v>
      </c>
      <c r="BS292" s="33">
        <f>-VLOOKUP($A292,'pl-data'!$A:$BR,38+BS$3)</f>
        <v>0</v>
      </c>
      <c r="BT292" s="33">
        <f>-VLOOKUP($A292,'pl-data'!$A:$BR,23+BT$3)</f>
        <v>0</v>
      </c>
      <c r="BU292" s="34" t="str">
        <f t="shared" si="491"/>
        <v>n/a</v>
      </c>
      <c r="BV292" s="34" t="str">
        <f t="shared" si="492"/>
        <v>n/a</v>
      </c>
      <c r="BW292" s="8"/>
      <c r="BX292" s="33">
        <f t="shared" si="496"/>
        <v>0</v>
      </c>
      <c r="BY292" s="33">
        <f t="shared" si="497"/>
        <v>0</v>
      </c>
      <c r="BZ292" s="33">
        <f t="shared" si="498"/>
        <v>0</v>
      </c>
      <c r="CA292" s="34" t="str">
        <f t="shared" si="494"/>
        <v>n/a</v>
      </c>
      <c r="CB292" s="34" t="str">
        <f t="shared" si="495"/>
        <v>n/a</v>
      </c>
      <c r="CC292" s="8"/>
    </row>
    <row r="293" spans="1:81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33">
        <f>-VLOOKUP($A293,'pl-data'!$A:$BR,8+D$3)</f>
        <v>0</v>
      </c>
      <c r="E293" s="33">
        <f>-VLOOKUP($A293,'pl-data'!$A:$BR,38+E$3)</f>
        <v>0</v>
      </c>
      <c r="F293" s="33">
        <f>-VLOOKUP($A293,'pl-data'!$A:$BR,23+F$3)</f>
        <v>0</v>
      </c>
      <c r="G293" s="34" t="str">
        <f t="shared" si="458"/>
        <v>n/a</v>
      </c>
      <c r="H293" s="34" t="str">
        <f t="shared" si="459"/>
        <v>n/a</v>
      </c>
      <c r="I293" s="8"/>
      <c r="J293" s="33">
        <f>-VLOOKUP($A293,'pl-data'!$A:$BR,8+J$3)</f>
        <v>0</v>
      </c>
      <c r="K293" s="33">
        <f>-VLOOKUP($A293,'pl-data'!$A:$BR,38+K$3)</f>
        <v>0</v>
      </c>
      <c r="L293" s="33">
        <f>-VLOOKUP($A293,'pl-data'!$A:$BR,23+L$3)</f>
        <v>0</v>
      </c>
      <c r="M293" s="34" t="str">
        <f t="shared" si="461"/>
        <v>n/a</v>
      </c>
      <c r="N293" s="34" t="str">
        <f t="shared" si="462"/>
        <v>n/a</v>
      </c>
      <c r="O293" s="8"/>
      <c r="P293" s="33">
        <f>-VLOOKUP($A293,'pl-data'!$A:$BR,8+P$3)</f>
        <v>0</v>
      </c>
      <c r="Q293" s="33">
        <f>-VLOOKUP($A293,'pl-data'!$A:$BR,38+Q$3)</f>
        <v>0</v>
      </c>
      <c r="R293" s="33">
        <f>-VLOOKUP($A293,'pl-data'!$A:$BR,23+R$3)</f>
        <v>0</v>
      </c>
      <c r="S293" s="34" t="str">
        <f t="shared" si="464"/>
        <v>n/a</v>
      </c>
      <c r="T293" s="34" t="str">
        <f t="shared" si="465"/>
        <v>n/a</v>
      </c>
      <c r="U293" s="8"/>
      <c r="V293" s="33">
        <f>-VLOOKUP($A293,'pl-data'!$A:$BR,8+V$3)</f>
        <v>0</v>
      </c>
      <c r="W293" s="33">
        <f>-VLOOKUP($A293,'pl-data'!$A:$BR,38+W$3)</f>
        <v>0</v>
      </c>
      <c r="X293" s="33">
        <f>-VLOOKUP($A293,'pl-data'!$A:$BR,23+X$3)</f>
        <v>0</v>
      </c>
      <c r="Y293" s="34" t="str">
        <f t="shared" si="467"/>
        <v>n/a</v>
      </c>
      <c r="Z293" s="34" t="str">
        <f t="shared" si="468"/>
        <v>n/a</v>
      </c>
      <c r="AA293" s="8"/>
      <c r="AB293" s="33">
        <f>-VLOOKUP($A293,'pl-data'!$A:$BR,8+AB$3)</f>
        <v>0</v>
      </c>
      <c r="AC293" s="33">
        <f>-VLOOKUP($A293,'pl-data'!$A:$BR,38+AC$3)</f>
        <v>0</v>
      </c>
      <c r="AD293" s="33">
        <f>-VLOOKUP($A293,'pl-data'!$A:$BR,23+AD$3)</f>
        <v>0</v>
      </c>
      <c r="AE293" s="34" t="str">
        <f t="shared" si="470"/>
        <v>n/a</v>
      </c>
      <c r="AF293" s="34" t="str">
        <f t="shared" si="471"/>
        <v>n/a</v>
      </c>
      <c r="AG293" s="8"/>
      <c r="AH293" s="33">
        <f>-VLOOKUP($A293,'pl-data'!$A:$BR,8+AH$3)</f>
        <v>0</v>
      </c>
      <c r="AI293" s="33">
        <f>-VLOOKUP($A293,'pl-data'!$A:$BR,38+AI$3)</f>
        <v>0</v>
      </c>
      <c r="AJ293" s="33">
        <f>-VLOOKUP($A293,'pl-data'!$A:$BR,23+AJ$3)</f>
        <v>0</v>
      </c>
      <c r="AK293" s="34" t="str">
        <f t="shared" si="473"/>
        <v>n/a</v>
      </c>
      <c r="AL293" s="34" t="str">
        <f t="shared" si="474"/>
        <v>n/a</v>
      </c>
      <c r="AM293" s="8"/>
      <c r="AN293" s="33">
        <f>-VLOOKUP($A293,'pl-data'!$A:$BR,8+AN$3)</f>
        <v>0</v>
      </c>
      <c r="AO293" s="33">
        <f>-VLOOKUP($A293,'pl-data'!$A:$BR,38+AO$3)</f>
        <v>0</v>
      </c>
      <c r="AP293" s="33">
        <f>-VLOOKUP($A293,'pl-data'!$A:$BR,23+AP$3)</f>
        <v>0</v>
      </c>
      <c r="AQ293" s="34" t="str">
        <f t="shared" si="476"/>
        <v>n/a</v>
      </c>
      <c r="AR293" s="34" t="str">
        <f t="shared" si="477"/>
        <v>n/a</v>
      </c>
      <c r="AS293" s="8"/>
      <c r="AT293" s="33">
        <f>-VLOOKUP($A293,'pl-data'!$A:$BR,8+AT$3)</f>
        <v>0</v>
      </c>
      <c r="AU293" s="33">
        <f>-VLOOKUP($A293,'pl-data'!$A:$BR,38+AU$3)</f>
        <v>0</v>
      </c>
      <c r="AV293" s="33">
        <f>-VLOOKUP($A293,'pl-data'!$A:$BR,23+AV$3)</f>
        <v>0</v>
      </c>
      <c r="AW293" s="34" t="str">
        <f t="shared" si="479"/>
        <v>n/a</v>
      </c>
      <c r="AX293" s="34" t="str">
        <f t="shared" si="480"/>
        <v>n/a</v>
      </c>
      <c r="AY293" s="8"/>
      <c r="AZ293" s="33">
        <f>-VLOOKUP($A293,'pl-data'!$A:$BR,8+AZ$3)</f>
        <v>0</v>
      </c>
      <c r="BA293" s="33">
        <f>-VLOOKUP($A293,'pl-data'!$A:$BR,38+BA$3)</f>
        <v>0</v>
      </c>
      <c r="BB293" s="33">
        <f>-VLOOKUP($A293,'pl-data'!$A:$BR,23+BB$3)</f>
        <v>0</v>
      </c>
      <c r="BC293" s="34" t="str">
        <f t="shared" si="482"/>
        <v>n/a</v>
      </c>
      <c r="BD293" s="34" t="str">
        <f t="shared" si="483"/>
        <v>n/a</v>
      </c>
      <c r="BE293" s="8"/>
      <c r="BF293" s="33">
        <f>-VLOOKUP($A293,'pl-data'!$A:$BR,8+BF$3)</f>
        <v>0</v>
      </c>
      <c r="BG293" s="33">
        <f>-VLOOKUP($A293,'pl-data'!$A:$BR,38+BG$3)</f>
        <v>0</v>
      </c>
      <c r="BH293" s="33">
        <f>-VLOOKUP($A293,'pl-data'!$A:$BR,23+BH$3)</f>
        <v>0</v>
      </c>
      <c r="BI293" s="34" t="str">
        <f t="shared" si="485"/>
        <v>n/a</v>
      </c>
      <c r="BJ293" s="34" t="str">
        <f t="shared" si="486"/>
        <v>n/a</v>
      </c>
      <c r="BK293" s="8"/>
      <c r="BL293" s="33">
        <f>-VLOOKUP($A293,'pl-data'!$A:$BR,8+BL$3)</f>
        <v>0</v>
      </c>
      <c r="BM293" s="33">
        <f>-VLOOKUP($A293,'pl-data'!$A:$BR,38+BM$3)</f>
        <v>0</v>
      </c>
      <c r="BN293" s="33">
        <f>-VLOOKUP($A293,'pl-data'!$A:$BR,23+BN$3)</f>
        <v>0</v>
      </c>
      <c r="BO293" s="34" t="str">
        <f t="shared" si="488"/>
        <v>n/a</v>
      </c>
      <c r="BP293" s="34" t="str">
        <f t="shared" si="489"/>
        <v>n/a</v>
      </c>
      <c r="BQ293" s="8"/>
      <c r="BR293" s="33">
        <f>-VLOOKUP($A293,'pl-data'!$A:$BR,8+BR$3)</f>
        <v>0</v>
      </c>
      <c r="BS293" s="33">
        <f>-VLOOKUP($A293,'pl-data'!$A:$BR,38+BS$3)</f>
        <v>0</v>
      </c>
      <c r="BT293" s="33">
        <f>-VLOOKUP($A293,'pl-data'!$A:$BR,23+BT$3)</f>
        <v>0</v>
      </c>
      <c r="BU293" s="34" t="str">
        <f t="shared" si="491"/>
        <v>n/a</v>
      </c>
      <c r="BV293" s="34" t="str">
        <f t="shared" si="492"/>
        <v>n/a</v>
      </c>
      <c r="BW293" s="8"/>
      <c r="BX293" s="33">
        <f t="shared" si="496"/>
        <v>0</v>
      </c>
      <c r="BY293" s="33">
        <f t="shared" si="497"/>
        <v>0</v>
      </c>
      <c r="BZ293" s="33">
        <f t="shared" si="498"/>
        <v>0</v>
      </c>
      <c r="CA293" s="34" t="str">
        <f t="shared" si="494"/>
        <v>n/a</v>
      </c>
      <c r="CB293" s="34" t="str">
        <f t="shared" si="495"/>
        <v>n/a</v>
      </c>
      <c r="CC293" s="8"/>
    </row>
    <row r="294" spans="1:81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33">
        <f>-VLOOKUP($A294,'pl-data'!$A:$BR,8+D$3)</f>
        <v>0</v>
      </c>
      <c r="E294" s="33">
        <f>-VLOOKUP($A294,'pl-data'!$A:$BR,38+E$3)</f>
        <v>0</v>
      </c>
      <c r="F294" s="33">
        <f>-VLOOKUP($A294,'pl-data'!$A:$BR,23+F$3)</f>
        <v>0</v>
      </c>
      <c r="G294" s="34" t="str">
        <f t="shared" si="458"/>
        <v>n/a</v>
      </c>
      <c r="H294" s="34" t="str">
        <f t="shared" si="459"/>
        <v>n/a</v>
      </c>
      <c r="I294" s="8"/>
      <c r="J294" s="33">
        <f>-VLOOKUP($A294,'pl-data'!$A:$BR,8+J$3)</f>
        <v>0</v>
      </c>
      <c r="K294" s="33">
        <f>-VLOOKUP($A294,'pl-data'!$A:$BR,38+K$3)</f>
        <v>0</v>
      </c>
      <c r="L294" s="33">
        <f>-VLOOKUP($A294,'pl-data'!$A:$BR,23+L$3)</f>
        <v>0</v>
      </c>
      <c r="M294" s="34" t="str">
        <f t="shared" si="461"/>
        <v>n/a</v>
      </c>
      <c r="N294" s="34" t="str">
        <f t="shared" si="462"/>
        <v>n/a</v>
      </c>
      <c r="O294" s="8"/>
      <c r="P294" s="33">
        <f>-VLOOKUP($A294,'pl-data'!$A:$BR,8+P$3)</f>
        <v>0</v>
      </c>
      <c r="Q294" s="33">
        <f>-VLOOKUP($A294,'pl-data'!$A:$BR,38+Q$3)</f>
        <v>0</v>
      </c>
      <c r="R294" s="33">
        <f>-VLOOKUP($A294,'pl-data'!$A:$BR,23+R$3)</f>
        <v>0</v>
      </c>
      <c r="S294" s="34" t="str">
        <f t="shared" si="464"/>
        <v>n/a</v>
      </c>
      <c r="T294" s="34" t="str">
        <f t="shared" si="465"/>
        <v>n/a</v>
      </c>
      <c r="U294" s="8"/>
      <c r="V294" s="33">
        <f>-VLOOKUP($A294,'pl-data'!$A:$BR,8+V$3)</f>
        <v>0</v>
      </c>
      <c r="W294" s="33">
        <f>-VLOOKUP($A294,'pl-data'!$A:$BR,38+W$3)</f>
        <v>0</v>
      </c>
      <c r="X294" s="33">
        <f>-VLOOKUP($A294,'pl-data'!$A:$BR,23+X$3)</f>
        <v>0</v>
      </c>
      <c r="Y294" s="34" t="str">
        <f t="shared" si="467"/>
        <v>n/a</v>
      </c>
      <c r="Z294" s="34" t="str">
        <f t="shared" si="468"/>
        <v>n/a</v>
      </c>
      <c r="AA294" s="8"/>
      <c r="AB294" s="33">
        <f>-VLOOKUP($A294,'pl-data'!$A:$BR,8+AB$3)</f>
        <v>0</v>
      </c>
      <c r="AC294" s="33">
        <f>-VLOOKUP($A294,'pl-data'!$A:$BR,38+AC$3)</f>
        <v>0</v>
      </c>
      <c r="AD294" s="33">
        <f>-VLOOKUP($A294,'pl-data'!$A:$BR,23+AD$3)</f>
        <v>0</v>
      </c>
      <c r="AE294" s="34" t="str">
        <f t="shared" si="470"/>
        <v>n/a</v>
      </c>
      <c r="AF294" s="34" t="str">
        <f t="shared" si="471"/>
        <v>n/a</v>
      </c>
      <c r="AG294" s="8"/>
      <c r="AH294" s="33">
        <f>-VLOOKUP($A294,'pl-data'!$A:$BR,8+AH$3)</f>
        <v>0</v>
      </c>
      <c r="AI294" s="33">
        <f>-VLOOKUP($A294,'pl-data'!$A:$BR,38+AI$3)</f>
        <v>0</v>
      </c>
      <c r="AJ294" s="33">
        <f>-VLOOKUP($A294,'pl-data'!$A:$BR,23+AJ$3)</f>
        <v>0</v>
      </c>
      <c r="AK294" s="34" t="str">
        <f t="shared" si="473"/>
        <v>n/a</v>
      </c>
      <c r="AL294" s="34" t="str">
        <f t="shared" si="474"/>
        <v>n/a</v>
      </c>
      <c r="AM294" s="8"/>
      <c r="AN294" s="33">
        <f>-VLOOKUP($A294,'pl-data'!$A:$BR,8+AN$3)</f>
        <v>0</v>
      </c>
      <c r="AO294" s="33">
        <f>-VLOOKUP($A294,'pl-data'!$A:$BR,38+AO$3)</f>
        <v>0</v>
      </c>
      <c r="AP294" s="33">
        <f>-VLOOKUP($A294,'pl-data'!$A:$BR,23+AP$3)</f>
        <v>0</v>
      </c>
      <c r="AQ294" s="34" t="str">
        <f t="shared" si="476"/>
        <v>n/a</v>
      </c>
      <c r="AR294" s="34" t="str">
        <f t="shared" si="477"/>
        <v>n/a</v>
      </c>
      <c r="AS294" s="8"/>
      <c r="AT294" s="33">
        <f>-VLOOKUP($A294,'pl-data'!$A:$BR,8+AT$3)</f>
        <v>0</v>
      </c>
      <c r="AU294" s="33">
        <f>-VLOOKUP($A294,'pl-data'!$A:$BR,38+AU$3)</f>
        <v>0</v>
      </c>
      <c r="AV294" s="33">
        <f>-VLOOKUP($A294,'pl-data'!$A:$BR,23+AV$3)</f>
        <v>0</v>
      </c>
      <c r="AW294" s="34" t="str">
        <f t="shared" si="479"/>
        <v>n/a</v>
      </c>
      <c r="AX294" s="34" t="str">
        <f t="shared" si="480"/>
        <v>n/a</v>
      </c>
      <c r="AY294" s="8"/>
      <c r="AZ294" s="33">
        <f>-VLOOKUP($A294,'pl-data'!$A:$BR,8+AZ$3)</f>
        <v>0</v>
      </c>
      <c r="BA294" s="33">
        <f>-VLOOKUP($A294,'pl-data'!$A:$BR,38+BA$3)</f>
        <v>0</v>
      </c>
      <c r="BB294" s="33">
        <f>-VLOOKUP($A294,'pl-data'!$A:$BR,23+BB$3)</f>
        <v>0</v>
      </c>
      <c r="BC294" s="34" t="str">
        <f t="shared" si="482"/>
        <v>n/a</v>
      </c>
      <c r="BD294" s="34" t="str">
        <f t="shared" si="483"/>
        <v>n/a</v>
      </c>
      <c r="BE294" s="8"/>
      <c r="BF294" s="33">
        <f>-VLOOKUP($A294,'pl-data'!$A:$BR,8+BF$3)</f>
        <v>0</v>
      </c>
      <c r="BG294" s="33">
        <f>-VLOOKUP($A294,'pl-data'!$A:$BR,38+BG$3)</f>
        <v>0</v>
      </c>
      <c r="BH294" s="33">
        <f>-VLOOKUP($A294,'pl-data'!$A:$BR,23+BH$3)</f>
        <v>0</v>
      </c>
      <c r="BI294" s="34" t="str">
        <f t="shared" si="485"/>
        <v>n/a</v>
      </c>
      <c r="BJ294" s="34" t="str">
        <f t="shared" si="486"/>
        <v>n/a</v>
      </c>
      <c r="BK294" s="8"/>
      <c r="BL294" s="33">
        <f>-VLOOKUP($A294,'pl-data'!$A:$BR,8+BL$3)</f>
        <v>0</v>
      </c>
      <c r="BM294" s="33">
        <f>-VLOOKUP($A294,'pl-data'!$A:$BR,38+BM$3)</f>
        <v>0</v>
      </c>
      <c r="BN294" s="33">
        <f>-VLOOKUP($A294,'pl-data'!$A:$BR,23+BN$3)</f>
        <v>0</v>
      </c>
      <c r="BO294" s="34" t="str">
        <f t="shared" si="488"/>
        <v>n/a</v>
      </c>
      <c r="BP294" s="34" t="str">
        <f t="shared" si="489"/>
        <v>n/a</v>
      </c>
      <c r="BQ294" s="8"/>
      <c r="BR294" s="33">
        <f>-VLOOKUP($A294,'pl-data'!$A:$BR,8+BR$3)</f>
        <v>0</v>
      </c>
      <c r="BS294" s="33">
        <f>-VLOOKUP($A294,'pl-data'!$A:$BR,38+BS$3)</f>
        <v>0</v>
      </c>
      <c r="BT294" s="33">
        <f>-VLOOKUP($A294,'pl-data'!$A:$BR,23+BT$3)</f>
        <v>0</v>
      </c>
      <c r="BU294" s="34" t="str">
        <f t="shared" si="491"/>
        <v>n/a</v>
      </c>
      <c r="BV294" s="34" t="str">
        <f t="shared" si="492"/>
        <v>n/a</v>
      </c>
      <c r="BW294" s="8"/>
      <c r="BX294" s="33">
        <f t="shared" si="496"/>
        <v>0</v>
      </c>
      <c r="BY294" s="33">
        <f t="shared" si="497"/>
        <v>0</v>
      </c>
      <c r="BZ294" s="33">
        <f t="shared" si="498"/>
        <v>0</v>
      </c>
      <c r="CA294" s="34" t="str">
        <f t="shared" si="494"/>
        <v>n/a</v>
      </c>
      <c r="CB294" s="34" t="str">
        <f t="shared" si="495"/>
        <v>n/a</v>
      </c>
      <c r="CC294" s="8"/>
    </row>
    <row r="295" spans="1:81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33">
        <f>-VLOOKUP($A295,'pl-data'!$A:$BR,8+D$3)</f>
        <v>0</v>
      </c>
      <c r="E295" s="33">
        <f>-VLOOKUP($A295,'pl-data'!$A:$BR,38+E$3)</f>
        <v>0</v>
      </c>
      <c r="F295" s="33">
        <f>-VLOOKUP($A295,'pl-data'!$A:$BR,23+F$3)</f>
        <v>0</v>
      </c>
      <c r="G295" s="34" t="str">
        <f t="shared" si="458"/>
        <v>n/a</v>
      </c>
      <c r="H295" s="34" t="str">
        <f t="shared" si="459"/>
        <v>n/a</v>
      </c>
      <c r="I295" s="8"/>
      <c r="J295" s="33">
        <f>-VLOOKUP($A295,'pl-data'!$A:$BR,8+J$3)</f>
        <v>0</v>
      </c>
      <c r="K295" s="33">
        <f>-VLOOKUP($A295,'pl-data'!$A:$BR,38+K$3)</f>
        <v>0</v>
      </c>
      <c r="L295" s="33">
        <f>-VLOOKUP($A295,'pl-data'!$A:$BR,23+L$3)</f>
        <v>0</v>
      </c>
      <c r="M295" s="34" t="str">
        <f t="shared" si="461"/>
        <v>n/a</v>
      </c>
      <c r="N295" s="34" t="str">
        <f t="shared" si="462"/>
        <v>n/a</v>
      </c>
      <c r="O295" s="8"/>
      <c r="P295" s="33">
        <f>-VLOOKUP($A295,'pl-data'!$A:$BR,8+P$3)</f>
        <v>0</v>
      </c>
      <c r="Q295" s="33">
        <f>-VLOOKUP($A295,'pl-data'!$A:$BR,38+Q$3)</f>
        <v>0</v>
      </c>
      <c r="R295" s="33">
        <f>-VLOOKUP($A295,'pl-data'!$A:$BR,23+R$3)</f>
        <v>0</v>
      </c>
      <c r="S295" s="34" t="str">
        <f t="shared" si="464"/>
        <v>n/a</v>
      </c>
      <c r="T295" s="34" t="str">
        <f t="shared" si="465"/>
        <v>n/a</v>
      </c>
      <c r="U295" s="8"/>
      <c r="V295" s="33">
        <f>-VLOOKUP($A295,'pl-data'!$A:$BR,8+V$3)</f>
        <v>0</v>
      </c>
      <c r="W295" s="33">
        <f>-VLOOKUP($A295,'pl-data'!$A:$BR,38+W$3)</f>
        <v>0</v>
      </c>
      <c r="X295" s="33">
        <f>-VLOOKUP($A295,'pl-data'!$A:$BR,23+X$3)</f>
        <v>0</v>
      </c>
      <c r="Y295" s="34" t="str">
        <f t="shared" si="467"/>
        <v>n/a</v>
      </c>
      <c r="Z295" s="34" t="str">
        <f t="shared" si="468"/>
        <v>n/a</v>
      </c>
      <c r="AA295" s="8"/>
      <c r="AB295" s="33">
        <f>-VLOOKUP($A295,'pl-data'!$A:$BR,8+AB$3)</f>
        <v>0</v>
      </c>
      <c r="AC295" s="33">
        <f>-VLOOKUP($A295,'pl-data'!$A:$BR,38+AC$3)</f>
        <v>0</v>
      </c>
      <c r="AD295" s="33">
        <f>-VLOOKUP($A295,'pl-data'!$A:$BR,23+AD$3)</f>
        <v>0</v>
      </c>
      <c r="AE295" s="34" t="str">
        <f t="shared" si="470"/>
        <v>n/a</v>
      </c>
      <c r="AF295" s="34" t="str">
        <f t="shared" si="471"/>
        <v>n/a</v>
      </c>
      <c r="AG295" s="8"/>
      <c r="AH295" s="33">
        <f>-VLOOKUP($A295,'pl-data'!$A:$BR,8+AH$3)</f>
        <v>0</v>
      </c>
      <c r="AI295" s="33">
        <f>-VLOOKUP($A295,'pl-data'!$A:$BR,38+AI$3)</f>
        <v>0</v>
      </c>
      <c r="AJ295" s="33">
        <f>-VLOOKUP($A295,'pl-data'!$A:$BR,23+AJ$3)</f>
        <v>0</v>
      </c>
      <c r="AK295" s="34" t="str">
        <f t="shared" si="473"/>
        <v>n/a</v>
      </c>
      <c r="AL295" s="34" t="str">
        <f t="shared" si="474"/>
        <v>n/a</v>
      </c>
      <c r="AM295" s="8"/>
      <c r="AN295" s="33">
        <f>-VLOOKUP($A295,'pl-data'!$A:$BR,8+AN$3)</f>
        <v>0</v>
      </c>
      <c r="AO295" s="33">
        <f>-VLOOKUP($A295,'pl-data'!$A:$BR,38+AO$3)</f>
        <v>0</v>
      </c>
      <c r="AP295" s="33">
        <f>-VLOOKUP($A295,'pl-data'!$A:$BR,23+AP$3)</f>
        <v>0</v>
      </c>
      <c r="AQ295" s="34" t="str">
        <f t="shared" si="476"/>
        <v>n/a</v>
      </c>
      <c r="AR295" s="34" t="str">
        <f t="shared" si="477"/>
        <v>n/a</v>
      </c>
      <c r="AS295" s="8"/>
      <c r="AT295" s="33">
        <f>-VLOOKUP($A295,'pl-data'!$A:$BR,8+AT$3)</f>
        <v>0</v>
      </c>
      <c r="AU295" s="33">
        <f>-VLOOKUP($A295,'pl-data'!$A:$BR,38+AU$3)</f>
        <v>0</v>
      </c>
      <c r="AV295" s="33">
        <f>-VLOOKUP($A295,'pl-data'!$A:$BR,23+AV$3)</f>
        <v>0</v>
      </c>
      <c r="AW295" s="34" t="str">
        <f t="shared" si="479"/>
        <v>n/a</v>
      </c>
      <c r="AX295" s="34" t="str">
        <f t="shared" si="480"/>
        <v>n/a</v>
      </c>
      <c r="AY295" s="8"/>
      <c r="AZ295" s="33">
        <f>-VLOOKUP($A295,'pl-data'!$A:$BR,8+AZ$3)</f>
        <v>0</v>
      </c>
      <c r="BA295" s="33">
        <f>-VLOOKUP($A295,'pl-data'!$A:$BR,38+BA$3)</f>
        <v>0</v>
      </c>
      <c r="BB295" s="33">
        <f>-VLOOKUP($A295,'pl-data'!$A:$BR,23+BB$3)</f>
        <v>0</v>
      </c>
      <c r="BC295" s="34" t="str">
        <f t="shared" si="482"/>
        <v>n/a</v>
      </c>
      <c r="BD295" s="34" t="str">
        <f t="shared" si="483"/>
        <v>n/a</v>
      </c>
      <c r="BE295" s="8"/>
      <c r="BF295" s="33">
        <f>-VLOOKUP($A295,'pl-data'!$A:$BR,8+BF$3)</f>
        <v>0</v>
      </c>
      <c r="BG295" s="33">
        <f>-VLOOKUP($A295,'pl-data'!$A:$BR,38+BG$3)</f>
        <v>0</v>
      </c>
      <c r="BH295" s="33">
        <f>-VLOOKUP($A295,'pl-data'!$A:$BR,23+BH$3)</f>
        <v>0</v>
      </c>
      <c r="BI295" s="34" t="str">
        <f t="shared" si="485"/>
        <v>n/a</v>
      </c>
      <c r="BJ295" s="34" t="str">
        <f t="shared" si="486"/>
        <v>n/a</v>
      </c>
      <c r="BK295" s="8"/>
      <c r="BL295" s="33">
        <f>-VLOOKUP($A295,'pl-data'!$A:$BR,8+BL$3)</f>
        <v>0</v>
      </c>
      <c r="BM295" s="33">
        <f>-VLOOKUP($A295,'pl-data'!$A:$BR,38+BM$3)</f>
        <v>0</v>
      </c>
      <c r="BN295" s="33">
        <f>-VLOOKUP($A295,'pl-data'!$A:$BR,23+BN$3)</f>
        <v>0</v>
      </c>
      <c r="BO295" s="34" t="str">
        <f t="shared" si="488"/>
        <v>n/a</v>
      </c>
      <c r="BP295" s="34" t="str">
        <f t="shared" si="489"/>
        <v>n/a</v>
      </c>
      <c r="BQ295" s="8"/>
      <c r="BR295" s="33">
        <f>-VLOOKUP($A295,'pl-data'!$A:$BR,8+BR$3)</f>
        <v>0</v>
      </c>
      <c r="BS295" s="33">
        <f>-VLOOKUP($A295,'pl-data'!$A:$BR,38+BS$3)</f>
        <v>0</v>
      </c>
      <c r="BT295" s="33">
        <f>-VLOOKUP($A295,'pl-data'!$A:$BR,23+BT$3)</f>
        <v>0</v>
      </c>
      <c r="BU295" s="34" t="str">
        <f t="shared" si="491"/>
        <v>n/a</v>
      </c>
      <c r="BV295" s="34" t="str">
        <f t="shared" si="492"/>
        <v>n/a</v>
      </c>
      <c r="BW295" s="8"/>
      <c r="BX295" s="33">
        <f t="shared" si="496"/>
        <v>0</v>
      </c>
      <c r="BY295" s="33">
        <f t="shared" si="497"/>
        <v>0</v>
      </c>
      <c r="BZ295" s="33">
        <f t="shared" si="498"/>
        <v>0</v>
      </c>
      <c r="CA295" s="34" t="str">
        <f t="shared" si="494"/>
        <v>n/a</v>
      </c>
      <c r="CB295" s="34" t="str">
        <f t="shared" si="495"/>
        <v>n/a</v>
      </c>
      <c r="CC295" s="8"/>
    </row>
    <row r="296" spans="1:81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33">
        <f>-VLOOKUP($A296,'pl-data'!$A:$BR,8+D$3)</f>
        <v>0</v>
      </c>
      <c r="E296" s="33">
        <f>-VLOOKUP($A296,'pl-data'!$A:$BR,38+E$3)</f>
        <v>0</v>
      </c>
      <c r="F296" s="33">
        <f>-VLOOKUP($A296,'pl-data'!$A:$BR,23+F$3)</f>
        <v>0</v>
      </c>
      <c r="G296" s="34" t="str">
        <f t="shared" si="458"/>
        <v>n/a</v>
      </c>
      <c r="H296" s="34" t="str">
        <f t="shared" si="459"/>
        <v>n/a</v>
      </c>
      <c r="I296" s="8"/>
      <c r="J296" s="33">
        <f>-VLOOKUP($A296,'pl-data'!$A:$BR,8+J$3)</f>
        <v>0</v>
      </c>
      <c r="K296" s="33">
        <f>-VLOOKUP($A296,'pl-data'!$A:$BR,38+K$3)</f>
        <v>0</v>
      </c>
      <c r="L296" s="33">
        <f>-VLOOKUP($A296,'pl-data'!$A:$BR,23+L$3)</f>
        <v>0</v>
      </c>
      <c r="M296" s="34" t="str">
        <f t="shared" si="461"/>
        <v>n/a</v>
      </c>
      <c r="N296" s="34" t="str">
        <f t="shared" si="462"/>
        <v>n/a</v>
      </c>
      <c r="O296" s="8"/>
      <c r="P296" s="33">
        <f>-VLOOKUP($A296,'pl-data'!$A:$BR,8+P$3)</f>
        <v>0</v>
      </c>
      <c r="Q296" s="33">
        <f>-VLOOKUP($A296,'pl-data'!$A:$BR,38+Q$3)</f>
        <v>0</v>
      </c>
      <c r="R296" s="33">
        <f>-VLOOKUP($A296,'pl-data'!$A:$BR,23+R$3)</f>
        <v>0</v>
      </c>
      <c r="S296" s="34" t="str">
        <f t="shared" si="464"/>
        <v>n/a</v>
      </c>
      <c r="T296" s="34" t="str">
        <f t="shared" si="465"/>
        <v>n/a</v>
      </c>
      <c r="U296" s="8"/>
      <c r="V296" s="33">
        <f>-VLOOKUP($A296,'pl-data'!$A:$BR,8+V$3)</f>
        <v>0</v>
      </c>
      <c r="W296" s="33">
        <f>-VLOOKUP($A296,'pl-data'!$A:$BR,38+W$3)</f>
        <v>0</v>
      </c>
      <c r="X296" s="33">
        <f>-VLOOKUP($A296,'pl-data'!$A:$BR,23+X$3)</f>
        <v>0</v>
      </c>
      <c r="Y296" s="34" t="str">
        <f t="shared" si="467"/>
        <v>n/a</v>
      </c>
      <c r="Z296" s="34" t="str">
        <f t="shared" si="468"/>
        <v>n/a</v>
      </c>
      <c r="AA296" s="8"/>
      <c r="AB296" s="33">
        <f>-VLOOKUP($A296,'pl-data'!$A:$BR,8+AB$3)</f>
        <v>0</v>
      </c>
      <c r="AC296" s="33">
        <f>-VLOOKUP($A296,'pl-data'!$A:$BR,38+AC$3)</f>
        <v>0</v>
      </c>
      <c r="AD296" s="33">
        <f>-VLOOKUP($A296,'pl-data'!$A:$BR,23+AD$3)</f>
        <v>0</v>
      </c>
      <c r="AE296" s="34" t="str">
        <f t="shared" si="470"/>
        <v>n/a</v>
      </c>
      <c r="AF296" s="34" t="str">
        <f t="shared" si="471"/>
        <v>n/a</v>
      </c>
      <c r="AG296" s="8"/>
      <c r="AH296" s="33">
        <f>-VLOOKUP($A296,'pl-data'!$A:$BR,8+AH$3)</f>
        <v>0</v>
      </c>
      <c r="AI296" s="33">
        <f>-VLOOKUP($A296,'pl-data'!$A:$BR,38+AI$3)</f>
        <v>0</v>
      </c>
      <c r="AJ296" s="33">
        <f>-VLOOKUP($A296,'pl-data'!$A:$BR,23+AJ$3)</f>
        <v>0</v>
      </c>
      <c r="AK296" s="34" t="str">
        <f t="shared" si="473"/>
        <v>n/a</v>
      </c>
      <c r="AL296" s="34" t="str">
        <f t="shared" si="474"/>
        <v>n/a</v>
      </c>
      <c r="AM296" s="8"/>
      <c r="AN296" s="33">
        <f>-VLOOKUP($A296,'pl-data'!$A:$BR,8+AN$3)</f>
        <v>0</v>
      </c>
      <c r="AO296" s="33">
        <f>-VLOOKUP($A296,'pl-data'!$A:$BR,38+AO$3)</f>
        <v>0</v>
      </c>
      <c r="AP296" s="33">
        <f>-VLOOKUP($A296,'pl-data'!$A:$BR,23+AP$3)</f>
        <v>0</v>
      </c>
      <c r="AQ296" s="34" t="str">
        <f t="shared" si="476"/>
        <v>n/a</v>
      </c>
      <c r="AR296" s="34" t="str">
        <f t="shared" si="477"/>
        <v>n/a</v>
      </c>
      <c r="AS296" s="8"/>
      <c r="AT296" s="33">
        <f>-VLOOKUP($A296,'pl-data'!$A:$BR,8+AT$3)</f>
        <v>0</v>
      </c>
      <c r="AU296" s="33">
        <f>-VLOOKUP($A296,'pl-data'!$A:$BR,38+AU$3)</f>
        <v>0</v>
      </c>
      <c r="AV296" s="33">
        <f>-VLOOKUP($A296,'pl-data'!$A:$BR,23+AV$3)</f>
        <v>0</v>
      </c>
      <c r="AW296" s="34" t="str">
        <f t="shared" si="479"/>
        <v>n/a</v>
      </c>
      <c r="AX296" s="34" t="str">
        <f t="shared" si="480"/>
        <v>n/a</v>
      </c>
      <c r="AY296" s="8"/>
      <c r="AZ296" s="33">
        <f>-VLOOKUP($A296,'pl-data'!$A:$BR,8+AZ$3)</f>
        <v>0</v>
      </c>
      <c r="BA296" s="33">
        <f>-VLOOKUP($A296,'pl-data'!$A:$BR,38+BA$3)</f>
        <v>0</v>
      </c>
      <c r="BB296" s="33">
        <f>-VLOOKUP($A296,'pl-data'!$A:$BR,23+BB$3)</f>
        <v>0</v>
      </c>
      <c r="BC296" s="34" t="str">
        <f t="shared" si="482"/>
        <v>n/a</v>
      </c>
      <c r="BD296" s="34" t="str">
        <f t="shared" si="483"/>
        <v>n/a</v>
      </c>
      <c r="BE296" s="8"/>
      <c r="BF296" s="33">
        <f>-VLOOKUP($A296,'pl-data'!$A:$BR,8+BF$3)</f>
        <v>0</v>
      </c>
      <c r="BG296" s="33">
        <f>-VLOOKUP($A296,'pl-data'!$A:$BR,38+BG$3)</f>
        <v>0</v>
      </c>
      <c r="BH296" s="33">
        <f>-VLOOKUP($A296,'pl-data'!$A:$BR,23+BH$3)</f>
        <v>0</v>
      </c>
      <c r="BI296" s="34" t="str">
        <f t="shared" si="485"/>
        <v>n/a</v>
      </c>
      <c r="BJ296" s="34" t="str">
        <f t="shared" si="486"/>
        <v>n/a</v>
      </c>
      <c r="BK296" s="8"/>
      <c r="BL296" s="33">
        <f>-VLOOKUP($A296,'pl-data'!$A:$BR,8+BL$3)</f>
        <v>0</v>
      </c>
      <c r="BM296" s="33">
        <f>-VLOOKUP($A296,'pl-data'!$A:$BR,38+BM$3)</f>
        <v>0</v>
      </c>
      <c r="BN296" s="33">
        <f>-VLOOKUP($A296,'pl-data'!$A:$BR,23+BN$3)</f>
        <v>0</v>
      </c>
      <c r="BO296" s="34" t="str">
        <f t="shared" si="488"/>
        <v>n/a</v>
      </c>
      <c r="BP296" s="34" t="str">
        <f t="shared" si="489"/>
        <v>n/a</v>
      </c>
      <c r="BQ296" s="8"/>
      <c r="BR296" s="33">
        <f>-VLOOKUP($A296,'pl-data'!$A:$BR,8+BR$3)</f>
        <v>0</v>
      </c>
      <c r="BS296" s="33">
        <f>-VLOOKUP($A296,'pl-data'!$A:$BR,38+BS$3)</f>
        <v>0</v>
      </c>
      <c r="BT296" s="33">
        <f>-VLOOKUP($A296,'pl-data'!$A:$BR,23+BT$3)</f>
        <v>0</v>
      </c>
      <c r="BU296" s="34" t="str">
        <f t="shared" si="491"/>
        <v>n/a</v>
      </c>
      <c r="BV296" s="34" t="str">
        <f t="shared" si="492"/>
        <v>n/a</v>
      </c>
      <c r="BW296" s="8"/>
      <c r="BX296" s="33">
        <f t="shared" si="496"/>
        <v>0</v>
      </c>
      <c r="BY296" s="33">
        <f t="shared" si="497"/>
        <v>0</v>
      </c>
      <c r="BZ296" s="33">
        <f t="shared" si="498"/>
        <v>0</v>
      </c>
      <c r="CA296" s="34" t="str">
        <f t="shared" si="494"/>
        <v>n/a</v>
      </c>
      <c r="CB296" s="34" t="str">
        <f t="shared" si="495"/>
        <v>n/a</v>
      </c>
      <c r="CC296" s="8"/>
    </row>
    <row r="297" spans="1:81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33">
        <f>-VLOOKUP($A297,'pl-data'!$A:$BR,8+D$3)</f>
        <v>0</v>
      </c>
      <c r="E297" s="33">
        <f>-VLOOKUP($A297,'pl-data'!$A:$BR,38+E$3)</f>
        <v>0</v>
      </c>
      <c r="F297" s="33">
        <f>-VLOOKUP($A297,'pl-data'!$A:$BR,23+F$3)</f>
        <v>0</v>
      </c>
      <c r="G297" s="34" t="str">
        <f t="shared" si="458"/>
        <v>n/a</v>
      </c>
      <c r="H297" s="34" t="str">
        <f t="shared" si="459"/>
        <v>n/a</v>
      </c>
      <c r="I297" s="8"/>
      <c r="J297" s="33">
        <f>-VLOOKUP($A297,'pl-data'!$A:$BR,8+J$3)</f>
        <v>0</v>
      </c>
      <c r="K297" s="33">
        <f>-VLOOKUP($A297,'pl-data'!$A:$BR,38+K$3)</f>
        <v>0</v>
      </c>
      <c r="L297" s="33">
        <f>-VLOOKUP($A297,'pl-data'!$A:$BR,23+L$3)</f>
        <v>0</v>
      </c>
      <c r="M297" s="34" t="str">
        <f t="shared" si="461"/>
        <v>n/a</v>
      </c>
      <c r="N297" s="34" t="str">
        <f t="shared" si="462"/>
        <v>n/a</v>
      </c>
      <c r="O297" s="8"/>
      <c r="P297" s="33">
        <f>-VLOOKUP($A297,'pl-data'!$A:$BR,8+P$3)</f>
        <v>0</v>
      </c>
      <c r="Q297" s="33">
        <f>-VLOOKUP($A297,'pl-data'!$A:$BR,38+Q$3)</f>
        <v>0</v>
      </c>
      <c r="R297" s="33">
        <f>-VLOOKUP($A297,'pl-data'!$A:$BR,23+R$3)</f>
        <v>0</v>
      </c>
      <c r="S297" s="34" t="str">
        <f t="shared" si="464"/>
        <v>n/a</v>
      </c>
      <c r="T297" s="34" t="str">
        <f t="shared" si="465"/>
        <v>n/a</v>
      </c>
      <c r="U297" s="8"/>
      <c r="V297" s="33">
        <f>-VLOOKUP($A297,'pl-data'!$A:$BR,8+V$3)</f>
        <v>0</v>
      </c>
      <c r="W297" s="33">
        <f>-VLOOKUP($A297,'pl-data'!$A:$BR,38+W$3)</f>
        <v>0</v>
      </c>
      <c r="X297" s="33">
        <f>-VLOOKUP($A297,'pl-data'!$A:$BR,23+X$3)</f>
        <v>0</v>
      </c>
      <c r="Y297" s="34" t="str">
        <f t="shared" si="467"/>
        <v>n/a</v>
      </c>
      <c r="Z297" s="34" t="str">
        <f t="shared" si="468"/>
        <v>n/a</v>
      </c>
      <c r="AA297" s="8"/>
      <c r="AB297" s="33">
        <f>-VLOOKUP($A297,'pl-data'!$A:$BR,8+AB$3)</f>
        <v>0</v>
      </c>
      <c r="AC297" s="33">
        <f>-VLOOKUP($A297,'pl-data'!$A:$BR,38+AC$3)</f>
        <v>0</v>
      </c>
      <c r="AD297" s="33">
        <f>-VLOOKUP($A297,'pl-data'!$A:$BR,23+AD$3)</f>
        <v>0</v>
      </c>
      <c r="AE297" s="34" t="str">
        <f t="shared" si="470"/>
        <v>n/a</v>
      </c>
      <c r="AF297" s="34" t="str">
        <f t="shared" si="471"/>
        <v>n/a</v>
      </c>
      <c r="AG297" s="8"/>
      <c r="AH297" s="33">
        <f>-VLOOKUP($A297,'pl-data'!$A:$BR,8+AH$3)</f>
        <v>0</v>
      </c>
      <c r="AI297" s="33">
        <f>-VLOOKUP($A297,'pl-data'!$A:$BR,38+AI$3)</f>
        <v>0</v>
      </c>
      <c r="AJ297" s="33">
        <f>-VLOOKUP($A297,'pl-data'!$A:$BR,23+AJ$3)</f>
        <v>0</v>
      </c>
      <c r="AK297" s="34" t="str">
        <f t="shared" si="473"/>
        <v>n/a</v>
      </c>
      <c r="AL297" s="34" t="str">
        <f t="shared" si="474"/>
        <v>n/a</v>
      </c>
      <c r="AM297" s="8"/>
      <c r="AN297" s="33">
        <f>-VLOOKUP($A297,'pl-data'!$A:$BR,8+AN$3)</f>
        <v>0</v>
      </c>
      <c r="AO297" s="33">
        <f>-VLOOKUP($A297,'pl-data'!$A:$BR,38+AO$3)</f>
        <v>0</v>
      </c>
      <c r="AP297" s="33">
        <f>-VLOOKUP($A297,'pl-data'!$A:$BR,23+AP$3)</f>
        <v>0</v>
      </c>
      <c r="AQ297" s="34" t="str">
        <f t="shared" si="476"/>
        <v>n/a</v>
      </c>
      <c r="AR297" s="34" t="str">
        <f t="shared" si="477"/>
        <v>n/a</v>
      </c>
      <c r="AS297" s="8"/>
      <c r="AT297" s="33">
        <f>-VLOOKUP($A297,'pl-data'!$A:$BR,8+AT$3)</f>
        <v>0</v>
      </c>
      <c r="AU297" s="33">
        <f>-VLOOKUP($A297,'pl-data'!$A:$BR,38+AU$3)</f>
        <v>0</v>
      </c>
      <c r="AV297" s="33">
        <f>-VLOOKUP($A297,'pl-data'!$A:$BR,23+AV$3)</f>
        <v>0</v>
      </c>
      <c r="AW297" s="34" t="str">
        <f t="shared" si="479"/>
        <v>n/a</v>
      </c>
      <c r="AX297" s="34" t="str">
        <f t="shared" si="480"/>
        <v>n/a</v>
      </c>
      <c r="AY297" s="8"/>
      <c r="AZ297" s="33">
        <f>-VLOOKUP($A297,'pl-data'!$A:$BR,8+AZ$3)</f>
        <v>0</v>
      </c>
      <c r="BA297" s="33">
        <f>-VLOOKUP($A297,'pl-data'!$A:$BR,38+BA$3)</f>
        <v>0</v>
      </c>
      <c r="BB297" s="33">
        <f>-VLOOKUP($A297,'pl-data'!$A:$BR,23+BB$3)</f>
        <v>0</v>
      </c>
      <c r="BC297" s="34" t="str">
        <f t="shared" si="482"/>
        <v>n/a</v>
      </c>
      <c r="BD297" s="34" t="str">
        <f t="shared" si="483"/>
        <v>n/a</v>
      </c>
      <c r="BE297" s="8"/>
      <c r="BF297" s="33">
        <f>-VLOOKUP($A297,'pl-data'!$A:$BR,8+BF$3)</f>
        <v>0</v>
      </c>
      <c r="BG297" s="33">
        <f>-VLOOKUP($A297,'pl-data'!$A:$BR,38+BG$3)</f>
        <v>0</v>
      </c>
      <c r="BH297" s="33">
        <f>-VLOOKUP($A297,'pl-data'!$A:$BR,23+BH$3)</f>
        <v>0</v>
      </c>
      <c r="BI297" s="34" t="str">
        <f t="shared" si="485"/>
        <v>n/a</v>
      </c>
      <c r="BJ297" s="34" t="str">
        <f t="shared" si="486"/>
        <v>n/a</v>
      </c>
      <c r="BK297" s="8"/>
      <c r="BL297" s="33">
        <f>-VLOOKUP($A297,'pl-data'!$A:$BR,8+BL$3)</f>
        <v>0</v>
      </c>
      <c r="BM297" s="33">
        <f>-VLOOKUP($A297,'pl-data'!$A:$BR,38+BM$3)</f>
        <v>0</v>
      </c>
      <c r="BN297" s="33">
        <f>-VLOOKUP($A297,'pl-data'!$A:$BR,23+BN$3)</f>
        <v>0</v>
      </c>
      <c r="BO297" s="34" t="str">
        <f t="shared" si="488"/>
        <v>n/a</v>
      </c>
      <c r="BP297" s="34" t="str">
        <f t="shared" si="489"/>
        <v>n/a</v>
      </c>
      <c r="BQ297" s="8"/>
      <c r="BR297" s="33">
        <f>-VLOOKUP($A297,'pl-data'!$A:$BR,8+BR$3)</f>
        <v>0</v>
      </c>
      <c r="BS297" s="33">
        <f>-VLOOKUP($A297,'pl-data'!$A:$BR,38+BS$3)</f>
        <v>0</v>
      </c>
      <c r="BT297" s="33">
        <f>-VLOOKUP($A297,'pl-data'!$A:$BR,23+BT$3)</f>
        <v>0</v>
      </c>
      <c r="BU297" s="34" t="str">
        <f t="shared" si="491"/>
        <v>n/a</v>
      </c>
      <c r="BV297" s="34" t="str">
        <f t="shared" si="492"/>
        <v>n/a</v>
      </c>
      <c r="BW297" s="8"/>
      <c r="BX297" s="33">
        <f t="shared" si="496"/>
        <v>0</v>
      </c>
      <c r="BY297" s="33">
        <f t="shared" si="497"/>
        <v>0</v>
      </c>
      <c r="BZ297" s="33">
        <f t="shared" si="498"/>
        <v>0</v>
      </c>
      <c r="CA297" s="34" t="str">
        <f t="shared" si="494"/>
        <v>n/a</v>
      </c>
      <c r="CB297" s="34" t="str">
        <f t="shared" si="495"/>
        <v>n/a</v>
      </c>
      <c r="CC297" s="8"/>
    </row>
    <row r="298" spans="1:81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33">
        <f>-VLOOKUP($A298,'pl-data'!$A:$BR,8+D$3)</f>
        <v>0</v>
      </c>
      <c r="E298" s="33">
        <f>-VLOOKUP($A298,'pl-data'!$A:$BR,38+E$3)</f>
        <v>0</v>
      </c>
      <c r="F298" s="33">
        <f>-VLOOKUP($A298,'pl-data'!$A:$BR,23+F$3)</f>
        <v>0</v>
      </c>
      <c r="G298" s="34" t="str">
        <f t="shared" si="458"/>
        <v>n/a</v>
      </c>
      <c r="H298" s="34" t="str">
        <f t="shared" si="459"/>
        <v>n/a</v>
      </c>
      <c r="I298" s="8"/>
      <c r="J298" s="33">
        <f>-VLOOKUP($A298,'pl-data'!$A:$BR,8+J$3)</f>
        <v>0</v>
      </c>
      <c r="K298" s="33">
        <f>-VLOOKUP($A298,'pl-data'!$A:$BR,38+K$3)</f>
        <v>0</v>
      </c>
      <c r="L298" s="33">
        <f>-VLOOKUP($A298,'pl-data'!$A:$BR,23+L$3)</f>
        <v>0</v>
      </c>
      <c r="M298" s="34" t="str">
        <f t="shared" si="461"/>
        <v>n/a</v>
      </c>
      <c r="N298" s="34" t="str">
        <f t="shared" si="462"/>
        <v>n/a</v>
      </c>
      <c r="O298" s="8"/>
      <c r="P298" s="33">
        <f>-VLOOKUP($A298,'pl-data'!$A:$BR,8+P$3)</f>
        <v>0</v>
      </c>
      <c r="Q298" s="33">
        <f>-VLOOKUP($A298,'pl-data'!$A:$BR,38+Q$3)</f>
        <v>0</v>
      </c>
      <c r="R298" s="33">
        <f>-VLOOKUP($A298,'pl-data'!$A:$BR,23+R$3)</f>
        <v>0</v>
      </c>
      <c r="S298" s="34" t="str">
        <f t="shared" si="464"/>
        <v>n/a</v>
      </c>
      <c r="T298" s="34" t="str">
        <f t="shared" si="465"/>
        <v>n/a</v>
      </c>
      <c r="U298" s="8"/>
      <c r="V298" s="33">
        <f>-VLOOKUP($A298,'pl-data'!$A:$BR,8+V$3)</f>
        <v>0</v>
      </c>
      <c r="W298" s="33">
        <f>-VLOOKUP($A298,'pl-data'!$A:$BR,38+W$3)</f>
        <v>0</v>
      </c>
      <c r="X298" s="33">
        <f>-VLOOKUP($A298,'pl-data'!$A:$BR,23+X$3)</f>
        <v>0</v>
      </c>
      <c r="Y298" s="34" t="str">
        <f t="shared" si="467"/>
        <v>n/a</v>
      </c>
      <c r="Z298" s="34" t="str">
        <f t="shared" si="468"/>
        <v>n/a</v>
      </c>
      <c r="AA298" s="8"/>
      <c r="AB298" s="33">
        <f>-VLOOKUP($A298,'pl-data'!$A:$BR,8+AB$3)</f>
        <v>0</v>
      </c>
      <c r="AC298" s="33">
        <f>-VLOOKUP($A298,'pl-data'!$A:$BR,38+AC$3)</f>
        <v>0</v>
      </c>
      <c r="AD298" s="33">
        <f>-VLOOKUP($A298,'pl-data'!$A:$BR,23+AD$3)</f>
        <v>0</v>
      </c>
      <c r="AE298" s="34" t="str">
        <f t="shared" si="470"/>
        <v>n/a</v>
      </c>
      <c r="AF298" s="34" t="str">
        <f t="shared" si="471"/>
        <v>n/a</v>
      </c>
      <c r="AG298" s="8"/>
      <c r="AH298" s="33">
        <f>-VLOOKUP($A298,'pl-data'!$A:$BR,8+AH$3)</f>
        <v>0</v>
      </c>
      <c r="AI298" s="33">
        <f>-VLOOKUP($A298,'pl-data'!$A:$BR,38+AI$3)</f>
        <v>0</v>
      </c>
      <c r="AJ298" s="33">
        <f>-VLOOKUP($A298,'pl-data'!$A:$BR,23+AJ$3)</f>
        <v>0</v>
      </c>
      <c r="AK298" s="34" t="str">
        <f t="shared" si="473"/>
        <v>n/a</v>
      </c>
      <c r="AL298" s="34" t="str">
        <f t="shared" si="474"/>
        <v>n/a</v>
      </c>
      <c r="AM298" s="8"/>
      <c r="AN298" s="33">
        <f>-VLOOKUP($A298,'pl-data'!$A:$BR,8+AN$3)</f>
        <v>0</v>
      </c>
      <c r="AO298" s="33">
        <f>-VLOOKUP($A298,'pl-data'!$A:$BR,38+AO$3)</f>
        <v>0</v>
      </c>
      <c r="AP298" s="33">
        <f>-VLOOKUP($A298,'pl-data'!$A:$BR,23+AP$3)</f>
        <v>0</v>
      </c>
      <c r="AQ298" s="34" t="str">
        <f t="shared" si="476"/>
        <v>n/a</v>
      </c>
      <c r="AR298" s="34" t="str">
        <f t="shared" si="477"/>
        <v>n/a</v>
      </c>
      <c r="AS298" s="8"/>
      <c r="AT298" s="33">
        <f>-VLOOKUP($A298,'pl-data'!$A:$BR,8+AT$3)</f>
        <v>0</v>
      </c>
      <c r="AU298" s="33">
        <f>-VLOOKUP($A298,'pl-data'!$A:$BR,38+AU$3)</f>
        <v>0</v>
      </c>
      <c r="AV298" s="33">
        <f>-VLOOKUP($A298,'pl-data'!$A:$BR,23+AV$3)</f>
        <v>0</v>
      </c>
      <c r="AW298" s="34" t="str">
        <f t="shared" si="479"/>
        <v>n/a</v>
      </c>
      <c r="AX298" s="34" t="str">
        <f t="shared" si="480"/>
        <v>n/a</v>
      </c>
      <c r="AY298" s="8"/>
      <c r="AZ298" s="33">
        <f>-VLOOKUP($A298,'pl-data'!$A:$BR,8+AZ$3)</f>
        <v>0</v>
      </c>
      <c r="BA298" s="33">
        <f>-VLOOKUP($A298,'pl-data'!$A:$BR,38+BA$3)</f>
        <v>0</v>
      </c>
      <c r="BB298" s="33">
        <f>-VLOOKUP($A298,'pl-data'!$A:$BR,23+BB$3)</f>
        <v>0</v>
      </c>
      <c r="BC298" s="34" t="str">
        <f t="shared" si="482"/>
        <v>n/a</v>
      </c>
      <c r="BD298" s="34" t="str">
        <f t="shared" si="483"/>
        <v>n/a</v>
      </c>
      <c r="BE298" s="8"/>
      <c r="BF298" s="33">
        <f>-VLOOKUP($A298,'pl-data'!$A:$BR,8+BF$3)</f>
        <v>0</v>
      </c>
      <c r="BG298" s="33">
        <f>-VLOOKUP($A298,'pl-data'!$A:$BR,38+BG$3)</f>
        <v>0</v>
      </c>
      <c r="BH298" s="33">
        <f>-VLOOKUP($A298,'pl-data'!$A:$BR,23+BH$3)</f>
        <v>0</v>
      </c>
      <c r="BI298" s="34" t="str">
        <f t="shared" si="485"/>
        <v>n/a</v>
      </c>
      <c r="BJ298" s="34" t="str">
        <f t="shared" si="486"/>
        <v>n/a</v>
      </c>
      <c r="BK298" s="8"/>
      <c r="BL298" s="33">
        <f>-VLOOKUP($A298,'pl-data'!$A:$BR,8+BL$3)</f>
        <v>0</v>
      </c>
      <c r="BM298" s="33">
        <f>-VLOOKUP($A298,'pl-data'!$A:$BR,38+BM$3)</f>
        <v>0</v>
      </c>
      <c r="BN298" s="33">
        <f>-VLOOKUP($A298,'pl-data'!$A:$BR,23+BN$3)</f>
        <v>0</v>
      </c>
      <c r="BO298" s="34" t="str">
        <f t="shared" si="488"/>
        <v>n/a</v>
      </c>
      <c r="BP298" s="34" t="str">
        <f t="shared" si="489"/>
        <v>n/a</v>
      </c>
      <c r="BQ298" s="8"/>
      <c r="BR298" s="33">
        <f>-VLOOKUP($A298,'pl-data'!$A:$BR,8+BR$3)</f>
        <v>0</v>
      </c>
      <c r="BS298" s="33">
        <f>-VLOOKUP($A298,'pl-data'!$A:$BR,38+BS$3)</f>
        <v>0</v>
      </c>
      <c r="BT298" s="33">
        <f>-VLOOKUP($A298,'pl-data'!$A:$BR,23+BT$3)</f>
        <v>0</v>
      </c>
      <c r="BU298" s="34" t="str">
        <f t="shared" si="491"/>
        <v>n/a</v>
      </c>
      <c r="BV298" s="34" t="str">
        <f t="shared" si="492"/>
        <v>n/a</v>
      </c>
      <c r="BW298" s="8"/>
      <c r="BX298" s="33">
        <f t="shared" si="496"/>
        <v>0</v>
      </c>
      <c r="BY298" s="33">
        <f t="shared" si="497"/>
        <v>0</v>
      </c>
      <c r="BZ298" s="33">
        <f t="shared" si="498"/>
        <v>0</v>
      </c>
      <c r="CA298" s="34" t="str">
        <f t="shared" si="494"/>
        <v>n/a</v>
      </c>
      <c r="CB298" s="34" t="str">
        <f t="shared" si="495"/>
        <v>n/a</v>
      </c>
      <c r="CC298" s="8"/>
    </row>
    <row r="299" spans="1:81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33">
        <f>-VLOOKUP($A299,'pl-data'!$A:$BR,8+D$3)</f>
        <v>0</v>
      </c>
      <c r="E299" s="33">
        <f>-VLOOKUP($A299,'pl-data'!$A:$BR,38+E$3)</f>
        <v>0</v>
      </c>
      <c r="F299" s="33">
        <f>-VLOOKUP($A299,'pl-data'!$A:$BR,23+F$3)</f>
        <v>0</v>
      </c>
      <c r="G299" s="34" t="str">
        <f t="shared" si="458"/>
        <v>n/a</v>
      </c>
      <c r="H299" s="34" t="str">
        <f t="shared" si="459"/>
        <v>n/a</v>
      </c>
      <c r="I299" s="8"/>
      <c r="J299" s="33">
        <f>-VLOOKUP($A299,'pl-data'!$A:$BR,8+J$3)</f>
        <v>0</v>
      </c>
      <c r="K299" s="33">
        <f>-VLOOKUP($A299,'pl-data'!$A:$BR,38+K$3)</f>
        <v>0</v>
      </c>
      <c r="L299" s="33">
        <f>-VLOOKUP($A299,'pl-data'!$A:$BR,23+L$3)</f>
        <v>0</v>
      </c>
      <c r="M299" s="34" t="str">
        <f t="shared" si="461"/>
        <v>n/a</v>
      </c>
      <c r="N299" s="34" t="str">
        <f t="shared" si="462"/>
        <v>n/a</v>
      </c>
      <c r="O299" s="8"/>
      <c r="P299" s="33">
        <f>-VLOOKUP($A299,'pl-data'!$A:$BR,8+P$3)</f>
        <v>0</v>
      </c>
      <c r="Q299" s="33">
        <f>-VLOOKUP($A299,'pl-data'!$A:$BR,38+Q$3)</f>
        <v>0</v>
      </c>
      <c r="R299" s="33">
        <f>-VLOOKUP($A299,'pl-data'!$A:$BR,23+R$3)</f>
        <v>0</v>
      </c>
      <c r="S299" s="34" t="str">
        <f t="shared" si="464"/>
        <v>n/a</v>
      </c>
      <c r="T299" s="34" t="str">
        <f t="shared" si="465"/>
        <v>n/a</v>
      </c>
      <c r="U299" s="8"/>
      <c r="V299" s="33">
        <f>-VLOOKUP($A299,'pl-data'!$A:$BR,8+V$3)</f>
        <v>0</v>
      </c>
      <c r="W299" s="33">
        <f>-VLOOKUP($A299,'pl-data'!$A:$BR,38+W$3)</f>
        <v>0</v>
      </c>
      <c r="X299" s="33">
        <f>-VLOOKUP($A299,'pl-data'!$A:$BR,23+X$3)</f>
        <v>0</v>
      </c>
      <c r="Y299" s="34" t="str">
        <f t="shared" si="467"/>
        <v>n/a</v>
      </c>
      <c r="Z299" s="34" t="str">
        <f t="shared" si="468"/>
        <v>n/a</v>
      </c>
      <c r="AA299" s="8"/>
      <c r="AB299" s="33">
        <f>-VLOOKUP($A299,'pl-data'!$A:$BR,8+AB$3)</f>
        <v>0</v>
      </c>
      <c r="AC299" s="33">
        <f>-VLOOKUP($A299,'pl-data'!$A:$BR,38+AC$3)</f>
        <v>0</v>
      </c>
      <c r="AD299" s="33">
        <f>-VLOOKUP($A299,'pl-data'!$A:$BR,23+AD$3)</f>
        <v>0</v>
      </c>
      <c r="AE299" s="34" t="str">
        <f t="shared" si="470"/>
        <v>n/a</v>
      </c>
      <c r="AF299" s="34" t="str">
        <f t="shared" si="471"/>
        <v>n/a</v>
      </c>
      <c r="AG299" s="8"/>
      <c r="AH299" s="33">
        <f>-VLOOKUP($A299,'pl-data'!$A:$BR,8+AH$3)</f>
        <v>0</v>
      </c>
      <c r="AI299" s="33">
        <f>-VLOOKUP($A299,'pl-data'!$A:$BR,38+AI$3)</f>
        <v>0</v>
      </c>
      <c r="AJ299" s="33">
        <f>-VLOOKUP($A299,'pl-data'!$A:$BR,23+AJ$3)</f>
        <v>0</v>
      </c>
      <c r="AK299" s="34" t="str">
        <f t="shared" si="473"/>
        <v>n/a</v>
      </c>
      <c r="AL299" s="34" t="str">
        <f t="shared" si="474"/>
        <v>n/a</v>
      </c>
      <c r="AM299" s="8"/>
      <c r="AN299" s="33">
        <f>-VLOOKUP($A299,'pl-data'!$A:$BR,8+AN$3)</f>
        <v>0</v>
      </c>
      <c r="AO299" s="33">
        <f>-VLOOKUP($A299,'pl-data'!$A:$BR,38+AO$3)</f>
        <v>0</v>
      </c>
      <c r="AP299" s="33">
        <f>-VLOOKUP($A299,'pl-data'!$A:$BR,23+AP$3)</f>
        <v>0</v>
      </c>
      <c r="AQ299" s="34" t="str">
        <f t="shared" si="476"/>
        <v>n/a</v>
      </c>
      <c r="AR299" s="34" t="str">
        <f t="shared" si="477"/>
        <v>n/a</v>
      </c>
      <c r="AS299" s="8"/>
      <c r="AT299" s="33">
        <f>-VLOOKUP($A299,'pl-data'!$A:$BR,8+AT$3)</f>
        <v>0</v>
      </c>
      <c r="AU299" s="33">
        <f>-VLOOKUP($A299,'pl-data'!$A:$BR,38+AU$3)</f>
        <v>0</v>
      </c>
      <c r="AV299" s="33">
        <f>-VLOOKUP($A299,'pl-data'!$A:$BR,23+AV$3)</f>
        <v>0</v>
      </c>
      <c r="AW299" s="34" t="str">
        <f t="shared" si="479"/>
        <v>n/a</v>
      </c>
      <c r="AX299" s="34" t="str">
        <f t="shared" si="480"/>
        <v>n/a</v>
      </c>
      <c r="AY299" s="8"/>
      <c r="AZ299" s="33">
        <f>-VLOOKUP($A299,'pl-data'!$A:$BR,8+AZ$3)</f>
        <v>0</v>
      </c>
      <c r="BA299" s="33">
        <f>-VLOOKUP($A299,'pl-data'!$A:$BR,38+BA$3)</f>
        <v>0</v>
      </c>
      <c r="BB299" s="33">
        <f>-VLOOKUP($A299,'pl-data'!$A:$BR,23+BB$3)</f>
        <v>0</v>
      </c>
      <c r="BC299" s="34" t="str">
        <f t="shared" si="482"/>
        <v>n/a</v>
      </c>
      <c r="BD299" s="34" t="str">
        <f t="shared" si="483"/>
        <v>n/a</v>
      </c>
      <c r="BE299" s="8"/>
      <c r="BF299" s="33">
        <f>-VLOOKUP($A299,'pl-data'!$A:$BR,8+BF$3)</f>
        <v>0</v>
      </c>
      <c r="BG299" s="33">
        <f>-VLOOKUP($A299,'pl-data'!$A:$BR,38+BG$3)</f>
        <v>0</v>
      </c>
      <c r="BH299" s="33">
        <f>-VLOOKUP($A299,'pl-data'!$A:$BR,23+BH$3)</f>
        <v>0</v>
      </c>
      <c r="BI299" s="34" t="str">
        <f t="shared" si="485"/>
        <v>n/a</v>
      </c>
      <c r="BJ299" s="34" t="str">
        <f t="shared" si="486"/>
        <v>n/a</v>
      </c>
      <c r="BK299" s="8"/>
      <c r="BL299" s="33">
        <f>-VLOOKUP($A299,'pl-data'!$A:$BR,8+BL$3)</f>
        <v>0</v>
      </c>
      <c r="BM299" s="33">
        <f>-VLOOKUP($A299,'pl-data'!$A:$BR,38+BM$3)</f>
        <v>0</v>
      </c>
      <c r="BN299" s="33">
        <f>-VLOOKUP($A299,'pl-data'!$A:$BR,23+BN$3)</f>
        <v>0</v>
      </c>
      <c r="BO299" s="34" t="str">
        <f t="shared" si="488"/>
        <v>n/a</v>
      </c>
      <c r="BP299" s="34" t="str">
        <f t="shared" si="489"/>
        <v>n/a</v>
      </c>
      <c r="BQ299" s="8"/>
      <c r="BR299" s="33">
        <f>-VLOOKUP($A299,'pl-data'!$A:$BR,8+BR$3)</f>
        <v>0</v>
      </c>
      <c r="BS299" s="33">
        <f>-VLOOKUP($A299,'pl-data'!$A:$BR,38+BS$3)</f>
        <v>0</v>
      </c>
      <c r="BT299" s="33">
        <f>-VLOOKUP($A299,'pl-data'!$A:$BR,23+BT$3)</f>
        <v>0</v>
      </c>
      <c r="BU299" s="34" t="str">
        <f t="shared" si="491"/>
        <v>n/a</v>
      </c>
      <c r="BV299" s="34" t="str">
        <f t="shared" si="492"/>
        <v>n/a</v>
      </c>
      <c r="BW299" s="8"/>
      <c r="BX299" s="33">
        <f t="shared" si="496"/>
        <v>0</v>
      </c>
      <c r="BY299" s="33">
        <f t="shared" si="497"/>
        <v>0</v>
      </c>
      <c r="BZ299" s="33">
        <f t="shared" si="498"/>
        <v>0</v>
      </c>
      <c r="CA299" s="34" t="str">
        <f t="shared" si="494"/>
        <v>n/a</v>
      </c>
      <c r="CB299" s="34" t="str">
        <f t="shared" si="495"/>
        <v>n/a</v>
      </c>
      <c r="CC299" s="8"/>
    </row>
    <row r="300" spans="1:81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33">
        <f>-VLOOKUP($A300,'pl-data'!$A:$BR,8+D$3)</f>
        <v>0</v>
      </c>
      <c r="E300" s="33">
        <f>-VLOOKUP($A300,'pl-data'!$A:$BR,38+E$3)</f>
        <v>0</v>
      </c>
      <c r="F300" s="33">
        <f>-VLOOKUP($A300,'pl-data'!$A:$BR,23+F$3)</f>
        <v>0</v>
      </c>
      <c r="G300" s="34" t="str">
        <f t="shared" si="458"/>
        <v>n/a</v>
      </c>
      <c r="H300" s="34" t="str">
        <f t="shared" si="459"/>
        <v>n/a</v>
      </c>
      <c r="I300" s="8"/>
      <c r="J300" s="33">
        <f>-VLOOKUP($A300,'pl-data'!$A:$BR,8+J$3)</f>
        <v>0</v>
      </c>
      <c r="K300" s="33">
        <f>-VLOOKUP($A300,'pl-data'!$A:$BR,38+K$3)</f>
        <v>0</v>
      </c>
      <c r="L300" s="33">
        <f>-VLOOKUP($A300,'pl-data'!$A:$BR,23+L$3)</f>
        <v>0</v>
      </c>
      <c r="M300" s="34" t="str">
        <f t="shared" si="461"/>
        <v>n/a</v>
      </c>
      <c r="N300" s="34" t="str">
        <f t="shared" si="462"/>
        <v>n/a</v>
      </c>
      <c r="O300" s="8"/>
      <c r="P300" s="33">
        <f>-VLOOKUP($A300,'pl-data'!$A:$BR,8+P$3)</f>
        <v>0</v>
      </c>
      <c r="Q300" s="33">
        <f>-VLOOKUP($A300,'pl-data'!$A:$BR,38+Q$3)</f>
        <v>0</v>
      </c>
      <c r="R300" s="33">
        <f>-VLOOKUP($A300,'pl-data'!$A:$BR,23+R$3)</f>
        <v>0</v>
      </c>
      <c r="S300" s="34" t="str">
        <f t="shared" si="464"/>
        <v>n/a</v>
      </c>
      <c r="T300" s="34" t="str">
        <f t="shared" si="465"/>
        <v>n/a</v>
      </c>
      <c r="U300" s="8"/>
      <c r="V300" s="33">
        <f>-VLOOKUP($A300,'pl-data'!$A:$BR,8+V$3)</f>
        <v>0</v>
      </c>
      <c r="W300" s="33">
        <f>-VLOOKUP($A300,'pl-data'!$A:$BR,38+W$3)</f>
        <v>0</v>
      </c>
      <c r="X300" s="33">
        <f>-VLOOKUP($A300,'pl-data'!$A:$BR,23+X$3)</f>
        <v>0</v>
      </c>
      <c r="Y300" s="34" t="str">
        <f t="shared" si="467"/>
        <v>n/a</v>
      </c>
      <c r="Z300" s="34" t="str">
        <f t="shared" si="468"/>
        <v>n/a</v>
      </c>
      <c r="AA300" s="8"/>
      <c r="AB300" s="33">
        <f>-VLOOKUP($A300,'pl-data'!$A:$BR,8+AB$3)</f>
        <v>0</v>
      </c>
      <c r="AC300" s="33">
        <f>-VLOOKUP($A300,'pl-data'!$A:$BR,38+AC$3)</f>
        <v>0</v>
      </c>
      <c r="AD300" s="33">
        <f>-VLOOKUP($A300,'pl-data'!$A:$BR,23+AD$3)</f>
        <v>0</v>
      </c>
      <c r="AE300" s="34" t="str">
        <f t="shared" si="470"/>
        <v>n/a</v>
      </c>
      <c r="AF300" s="34" t="str">
        <f t="shared" si="471"/>
        <v>n/a</v>
      </c>
      <c r="AG300" s="8"/>
      <c r="AH300" s="33">
        <f>-VLOOKUP($A300,'pl-data'!$A:$BR,8+AH$3)</f>
        <v>0</v>
      </c>
      <c r="AI300" s="33">
        <f>-VLOOKUP($A300,'pl-data'!$A:$BR,38+AI$3)</f>
        <v>0</v>
      </c>
      <c r="AJ300" s="33">
        <f>-VLOOKUP($A300,'pl-data'!$A:$BR,23+AJ$3)</f>
        <v>0</v>
      </c>
      <c r="AK300" s="34" t="str">
        <f t="shared" si="473"/>
        <v>n/a</v>
      </c>
      <c r="AL300" s="34" t="str">
        <f t="shared" si="474"/>
        <v>n/a</v>
      </c>
      <c r="AM300" s="8"/>
      <c r="AN300" s="33">
        <f>-VLOOKUP($A300,'pl-data'!$A:$BR,8+AN$3)</f>
        <v>0</v>
      </c>
      <c r="AO300" s="33">
        <f>-VLOOKUP($A300,'pl-data'!$A:$BR,38+AO$3)</f>
        <v>0</v>
      </c>
      <c r="AP300" s="33">
        <f>-VLOOKUP($A300,'pl-data'!$A:$BR,23+AP$3)</f>
        <v>0</v>
      </c>
      <c r="AQ300" s="34" t="str">
        <f t="shared" si="476"/>
        <v>n/a</v>
      </c>
      <c r="AR300" s="34" t="str">
        <f t="shared" si="477"/>
        <v>n/a</v>
      </c>
      <c r="AS300" s="8"/>
      <c r="AT300" s="33">
        <f>-VLOOKUP($A300,'pl-data'!$A:$BR,8+AT$3)</f>
        <v>0</v>
      </c>
      <c r="AU300" s="33">
        <f>-VLOOKUP($A300,'pl-data'!$A:$BR,38+AU$3)</f>
        <v>0</v>
      </c>
      <c r="AV300" s="33">
        <f>-VLOOKUP($A300,'pl-data'!$A:$BR,23+AV$3)</f>
        <v>0</v>
      </c>
      <c r="AW300" s="34" t="str">
        <f t="shared" si="479"/>
        <v>n/a</v>
      </c>
      <c r="AX300" s="34" t="str">
        <f t="shared" si="480"/>
        <v>n/a</v>
      </c>
      <c r="AY300" s="8"/>
      <c r="AZ300" s="33">
        <f>-VLOOKUP($A300,'pl-data'!$A:$BR,8+AZ$3)</f>
        <v>0</v>
      </c>
      <c r="BA300" s="33">
        <f>-VLOOKUP($A300,'pl-data'!$A:$BR,38+BA$3)</f>
        <v>0</v>
      </c>
      <c r="BB300" s="33">
        <f>-VLOOKUP($A300,'pl-data'!$A:$BR,23+BB$3)</f>
        <v>0</v>
      </c>
      <c r="BC300" s="34" t="str">
        <f t="shared" si="482"/>
        <v>n/a</v>
      </c>
      <c r="BD300" s="34" t="str">
        <f t="shared" si="483"/>
        <v>n/a</v>
      </c>
      <c r="BE300" s="8"/>
      <c r="BF300" s="33">
        <f>-VLOOKUP($A300,'pl-data'!$A:$BR,8+BF$3)</f>
        <v>0</v>
      </c>
      <c r="BG300" s="33">
        <f>-VLOOKUP($A300,'pl-data'!$A:$BR,38+BG$3)</f>
        <v>0</v>
      </c>
      <c r="BH300" s="33">
        <f>-VLOOKUP($A300,'pl-data'!$A:$BR,23+BH$3)</f>
        <v>0</v>
      </c>
      <c r="BI300" s="34" t="str">
        <f t="shared" si="485"/>
        <v>n/a</v>
      </c>
      <c r="BJ300" s="34" t="str">
        <f t="shared" si="486"/>
        <v>n/a</v>
      </c>
      <c r="BK300" s="8"/>
      <c r="BL300" s="33">
        <f>-VLOOKUP($A300,'pl-data'!$A:$BR,8+BL$3)</f>
        <v>0</v>
      </c>
      <c r="BM300" s="33">
        <f>-VLOOKUP($A300,'pl-data'!$A:$BR,38+BM$3)</f>
        <v>0</v>
      </c>
      <c r="BN300" s="33">
        <f>-VLOOKUP($A300,'pl-data'!$A:$BR,23+BN$3)</f>
        <v>0</v>
      </c>
      <c r="BO300" s="34" t="str">
        <f t="shared" si="488"/>
        <v>n/a</v>
      </c>
      <c r="BP300" s="34" t="str">
        <f t="shared" si="489"/>
        <v>n/a</v>
      </c>
      <c r="BQ300" s="8"/>
      <c r="BR300" s="33">
        <f>-VLOOKUP($A300,'pl-data'!$A:$BR,8+BR$3)</f>
        <v>0</v>
      </c>
      <c r="BS300" s="33">
        <f>-VLOOKUP($A300,'pl-data'!$A:$BR,38+BS$3)</f>
        <v>0</v>
      </c>
      <c r="BT300" s="33">
        <f>-VLOOKUP($A300,'pl-data'!$A:$BR,23+BT$3)</f>
        <v>0</v>
      </c>
      <c r="BU300" s="34" t="str">
        <f t="shared" si="491"/>
        <v>n/a</v>
      </c>
      <c r="BV300" s="34" t="str">
        <f t="shared" si="492"/>
        <v>n/a</v>
      </c>
      <c r="BW300" s="8"/>
      <c r="BX300" s="33">
        <f t="shared" si="496"/>
        <v>0</v>
      </c>
      <c r="BY300" s="33">
        <f t="shared" si="497"/>
        <v>0</v>
      </c>
      <c r="BZ300" s="33">
        <f t="shared" si="498"/>
        <v>0</v>
      </c>
      <c r="CA300" s="34" t="str">
        <f t="shared" si="494"/>
        <v>n/a</v>
      </c>
      <c r="CB300" s="34" t="str">
        <f t="shared" si="495"/>
        <v>n/a</v>
      </c>
      <c r="CC300" s="8"/>
    </row>
    <row r="301" spans="1:81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33">
        <f>-VLOOKUP($A301,'pl-data'!$A:$BR,8+D$3)</f>
        <v>0</v>
      </c>
      <c r="E301" s="33">
        <f>-VLOOKUP($A301,'pl-data'!$A:$BR,38+E$3)</f>
        <v>0</v>
      </c>
      <c r="F301" s="33">
        <f>-VLOOKUP($A301,'pl-data'!$A:$BR,23+F$3)</f>
        <v>0</v>
      </c>
      <c r="G301" s="34" t="str">
        <f t="shared" si="458"/>
        <v>n/a</v>
      </c>
      <c r="H301" s="34" t="str">
        <f t="shared" si="459"/>
        <v>n/a</v>
      </c>
      <c r="I301" s="8"/>
      <c r="J301" s="33">
        <f>-VLOOKUP($A301,'pl-data'!$A:$BR,8+J$3)</f>
        <v>0</v>
      </c>
      <c r="K301" s="33">
        <f>-VLOOKUP($A301,'pl-data'!$A:$BR,38+K$3)</f>
        <v>0</v>
      </c>
      <c r="L301" s="33">
        <f>-VLOOKUP($A301,'pl-data'!$A:$BR,23+L$3)</f>
        <v>0</v>
      </c>
      <c r="M301" s="34" t="str">
        <f t="shared" si="461"/>
        <v>n/a</v>
      </c>
      <c r="N301" s="34" t="str">
        <f t="shared" si="462"/>
        <v>n/a</v>
      </c>
      <c r="O301" s="8"/>
      <c r="P301" s="33">
        <f>-VLOOKUP($A301,'pl-data'!$A:$BR,8+P$3)</f>
        <v>0</v>
      </c>
      <c r="Q301" s="33">
        <f>-VLOOKUP($A301,'pl-data'!$A:$BR,38+Q$3)</f>
        <v>0</v>
      </c>
      <c r="R301" s="33">
        <f>-VLOOKUP($A301,'pl-data'!$A:$BR,23+R$3)</f>
        <v>0</v>
      </c>
      <c r="S301" s="34" t="str">
        <f t="shared" si="464"/>
        <v>n/a</v>
      </c>
      <c r="T301" s="34" t="str">
        <f t="shared" si="465"/>
        <v>n/a</v>
      </c>
      <c r="U301" s="8"/>
      <c r="V301" s="33">
        <f>-VLOOKUP($A301,'pl-data'!$A:$BR,8+V$3)</f>
        <v>0</v>
      </c>
      <c r="W301" s="33">
        <f>-VLOOKUP($A301,'pl-data'!$A:$BR,38+W$3)</f>
        <v>0</v>
      </c>
      <c r="X301" s="33">
        <f>-VLOOKUP($A301,'pl-data'!$A:$BR,23+X$3)</f>
        <v>0</v>
      </c>
      <c r="Y301" s="34" t="str">
        <f t="shared" si="467"/>
        <v>n/a</v>
      </c>
      <c r="Z301" s="34" t="str">
        <f t="shared" si="468"/>
        <v>n/a</v>
      </c>
      <c r="AA301" s="8"/>
      <c r="AB301" s="33">
        <f>-VLOOKUP($A301,'pl-data'!$A:$BR,8+AB$3)</f>
        <v>0</v>
      </c>
      <c r="AC301" s="33">
        <f>-VLOOKUP($A301,'pl-data'!$A:$BR,38+AC$3)</f>
        <v>0</v>
      </c>
      <c r="AD301" s="33">
        <f>-VLOOKUP($A301,'pl-data'!$A:$BR,23+AD$3)</f>
        <v>0</v>
      </c>
      <c r="AE301" s="34" t="str">
        <f t="shared" si="470"/>
        <v>n/a</v>
      </c>
      <c r="AF301" s="34" t="str">
        <f t="shared" si="471"/>
        <v>n/a</v>
      </c>
      <c r="AG301" s="8"/>
      <c r="AH301" s="33">
        <f>-VLOOKUP($A301,'pl-data'!$A:$BR,8+AH$3)</f>
        <v>0</v>
      </c>
      <c r="AI301" s="33">
        <f>-VLOOKUP($A301,'pl-data'!$A:$BR,38+AI$3)</f>
        <v>0</v>
      </c>
      <c r="AJ301" s="33">
        <f>-VLOOKUP($A301,'pl-data'!$A:$BR,23+AJ$3)</f>
        <v>0</v>
      </c>
      <c r="AK301" s="34" t="str">
        <f t="shared" si="473"/>
        <v>n/a</v>
      </c>
      <c r="AL301" s="34" t="str">
        <f t="shared" si="474"/>
        <v>n/a</v>
      </c>
      <c r="AM301" s="8"/>
      <c r="AN301" s="33">
        <f>-VLOOKUP($A301,'pl-data'!$A:$BR,8+AN$3)</f>
        <v>0</v>
      </c>
      <c r="AO301" s="33">
        <f>-VLOOKUP($A301,'pl-data'!$A:$BR,38+AO$3)</f>
        <v>0</v>
      </c>
      <c r="AP301" s="33">
        <f>-VLOOKUP($A301,'pl-data'!$A:$BR,23+AP$3)</f>
        <v>0</v>
      </c>
      <c r="AQ301" s="34" t="str">
        <f t="shared" si="476"/>
        <v>n/a</v>
      </c>
      <c r="AR301" s="34" t="str">
        <f t="shared" si="477"/>
        <v>n/a</v>
      </c>
      <c r="AS301" s="8"/>
      <c r="AT301" s="33">
        <f>-VLOOKUP($A301,'pl-data'!$A:$BR,8+AT$3)</f>
        <v>0</v>
      </c>
      <c r="AU301" s="33">
        <f>-VLOOKUP($A301,'pl-data'!$A:$BR,38+AU$3)</f>
        <v>0</v>
      </c>
      <c r="AV301" s="33">
        <f>-VLOOKUP($A301,'pl-data'!$A:$BR,23+AV$3)</f>
        <v>0</v>
      </c>
      <c r="AW301" s="34" t="str">
        <f t="shared" si="479"/>
        <v>n/a</v>
      </c>
      <c r="AX301" s="34" t="str">
        <f t="shared" si="480"/>
        <v>n/a</v>
      </c>
      <c r="AY301" s="8"/>
      <c r="AZ301" s="33">
        <f>-VLOOKUP($A301,'pl-data'!$A:$BR,8+AZ$3)</f>
        <v>0</v>
      </c>
      <c r="BA301" s="33">
        <f>-VLOOKUP($A301,'pl-data'!$A:$BR,38+BA$3)</f>
        <v>0</v>
      </c>
      <c r="BB301" s="33">
        <f>-VLOOKUP($A301,'pl-data'!$A:$BR,23+BB$3)</f>
        <v>0</v>
      </c>
      <c r="BC301" s="34" t="str">
        <f t="shared" si="482"/>
        <v>n/a</v>
      </c>
      <c r="BD301" s="34" t="str">
        <f t="shared" si="483"/>
        <v>n/a</v>
      </c>
      <c r="BE301" s="8"/>
      <c r="BF301" s="33">
        <f>-VLOOKUP($A301,'pl-data'!$A:$BR,8+BF$3)</f>
        <v>0</v>
      </c>
      <c r="BG301" s="33">
        <f>-VLOOKUP($A301,'pl-data'!$A:$BR,38+BG$3)</f>
        <v>0</v>
      </c>
      <c r="BH301" s="33">
        <f>-VLOOKUP($A301,'pl-data'!$A:$BR,23+BH$3)</f>
        <v>0</v>
      </c>
      <c r="BI301" s="34" t="str">
        <f t="shared" si="485"/>
        <v>n/a</v>
      </c>
      <c r="BJ301" s="34" t="str">
        <f t="shared" si="486"/>
        <v>n/a</v>
      </c>
      <c r="BK301" s="8"/>
      <c r="BL301" s="33">
        <f>-VLOOKUP($A301,'pl-data'!$A:$BR,8+BL$3)</f>
        <v>0</v>
      </c>
      <c r="BM301" s="33">
        <f>-VLOOKUP($A301,'pl-data'!$A:$BR,38+BM$3)</f>
        <v>0</v>
      </c>
      <c r="BN301" s="33">
        <f>-VLOOKUP($A301,'pl-data'!$A:$BR,23+BN$3)</f>
        <v>0</v>
      </c>
      <c r="BO301" s="34" t="str">
        <f t="shared" si="488"/>
        <v>n/a</v>
      </c>
      <c r="BP301" s="34" t="str">
        <f t="shared" si="489"/>
        <v>n/a</v>
      </c>
      <c r="BQ301" s="8"/>
      <c r="BR301" s="33">
        <f>-VLOOKUP($A301,'pl-data'!$A:$BR,8+BR$3)</f>
        <v>0</v>
      </c>
      <c r="BS301" s="33">
        <f>-VLOOKUP($A301,'pl-data'!$A:$BR,38+BS$3)</f>
        <v>0</v>
      </c>
      <c r="BT301" s="33">
        <f>-VLOOKUP($A301,'pl-data'!$A:$BR,23+BT$3)</f>
        <v>0</v>
      </c>
      <c r="BU301" s="34" t="str">
        <f t="shared" si="491"/>
        <v>n/a</v>
      </c>
      <c r="BV301" s="34" t="str">
        <f t="shared" si="492"/>
        <v>n/a</v>
      </c>
      <c r="BW301" s="8"/>
      <c r="BX301" s="33">
        <f t="shared" si="496"/>
        <v>0</v>
      </c>
      <c r="BY301" s="33">
        <f t="shared" si="497"/>
        <v>0</v>
      </c>
      <c r="BZ301" s="33">
        <f t="shared" si="498"/>
        <v>0</v>
      </c>
      <c r="CA301" s="34" t="str">
        <f t="shared" si="494"/>
        <v>n/a</v>
      </c>
      <c r="CB301" s="34" t="str">
        <f t="shared" si="495"/>
        <v>n/a</v>
      </c>
      <c r="CC301" s="8"/>
    </row>
    <row r="302" spans="1:81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33">
        <f>-VLOOKUP($A302,'pl-data'!$A:$BR,8+D$3)</f>
        <v>0</v>
      </c>
      <c r="E302" s="33">
        <f>-VLOOKUP($A302,'pl-data'!$A:$BR,38+E$3)</f>
        <v>0</v>
      </c>
      <c r="F302" s="33">
        <f>-VLOOKUP($A302,'pl-data'!$A:$BR,23+F$3)</f>
        <v>0</v>
      </c>
      <c r="G302" s="34" t="str">
        <f t="shared" si="458"/>
        <v>n/a</v>
      </c>
      <c r="H302" s="34" t="str">
        <f t="shared" si="459"/>
        <v>n/a</v>
      </c>
      <c r="I302" s="8"/>
      <c r="J302" s="33">
        <f>-VLOOKUP($A302,'pl-data'!$A:$BR,8+J$3)</f>
        <v>0</v>
      </c>
      <c r="K302" s="33">
        <f>-VLOOKUP($A302,'pl-data'!$A:$BR,38+K$3)</f>
        <v>0</v>
      </c>
      <c r="L302" s="33">
        <f>-VLOOKUP($A302,'pl-data'!$A:$BR,23+L$3)</f>
        <v>0</v>
      </c>
      <c r="M302" s="34" t="str">
        <f t="shared" si="461"/>
        <v>n/a</v>
      </c>
      <c r="N302" s="34" t="str">
        <f t="shared" si="462"/>
        <v>n/a</v>
      </c>
      <c r="O302" s="8"/>
      <c r="P302" s="33">
        <f>-VLOOKUP($A302,'pl-data'!$A:$BR,8+P$3)</f>
        <v>0</v>
      </c>
      <c r="Q302" s="33">
        <f>-VLOOKUP($A302,'pl-data'!$A:$BR,38+Q$3)</f>
        <v>0</v>
      </c>
      <c r="R302" s="33">
        <f>-VLOOKUP($A302,'pl-data'!$A:$BR,23+R$3)</f>
        <v>0</v>
      </c>
      <c r="S302" s="34" t="str">
        <f t="shared" si="464"/>
        <v>n/a</v>
      </c>
      <c r="T302" s="34" t="str">
        <f t="shared" si="465"/>
        <v>n/a</v>
      </c>
      <c r="U302" s="8"/>
      <c r="V302" s="33">
        <f>-VLOOKUP($A302,'pl-data'!$A:$BR,8+V$3)</f>
        <v>0</v>
      </c>
      <c r="W302" s="33">
        <f>-VLOOKUP($A302,'pl-data'!$A:$BR,38+W$3)</f>
        <v>0</v>
      </c>
      <c r="X302" s="33">
        <f>-VLOOKUP($A302,'pl-data'!$A:$BR,23+X$3)</f>
        <v>0</v>
      </c>
      <c r="Y302" s="34" t="str">
        <f t="shared" si="467"/>
        <v>n/a</v>
      </c>
      <c r="Z302" s="34" t="str">
        <f t="shared" si="468"/>
        <v>n/a</v>
      </c>
      <c r="AA302" s="8"/>
      <c r="AB302" s="33">
        <f>-VLOOKUP($A302,'pl-data'!$A:$BR,8+AB$3)</f>
        <v>0</v>
      </c>
      <c r="AC302" s="33">
        <f>-VLOOKUP($A302,'pl-data'!$A:$BR,38+AC$3)</f>
        <v>0</v>
      </c>
      <c r="AD302" s="33">
        <f>-VLOOKUP($A302,'pl-data'!$A:$BR,23+AD$3)</f>
        <v>0</v>
      </c>
      <c r="AE302" s="34" t="str">
        <f t="shared" si="470"/>
        <v>n/a</v>
      </c>
      <c r="AF302" s="34" t="str">
        <f t="shared" si="471"/>
        <v>n/a</v>
      </c>
      <c r="AG302" s="8"/>
      <c r="AH302" s="33">
        <f>-VLOOKUP($A302,'pl-data'!$A:$BR,8+AH$3)</f>
        <v>0</v>
      </c>
      <c r="AI302" s="33">
        <f>-VLOOKUP($A302,'pl-data'!$A:$BR,38+AI$3)</f>
        <v>0</v>
      </c>
      <c r="AJ302" s="33">
        <f>-VLOOKUP($A302,'pl-data'!$A:$BR,23+AJ$3)</f>
        <v>0</v>
      </c>
      <c r="AK302" s="34" t="str">
        <f t="shared" si="473"/>
        <v>n/a</v>
      </c>
      <c r="AL302" s="34" t="str">
        <f t="shared" si="474"/>
        <v>n/a</v>
      </c>
      <c r="AM302" s="8"/>
      <c r="AN302" s="33">
        <f>-VLOOKUP($A302,'pl-data'!$A:$BR,8+AN$3)</f>
        <v>0</v>
      </c>
      <c r="AO302" s="33">
        <f>-VLOOKUP($A302,'pl-data'!$A:$BR,38+AO$3)</f>
        <v>0</v>
      </c>
      <c r="AP302" s="33">
        <f>-VLOOKUP($A302,'pl-data'!$A:$BR,23+AP$3)</f>
        <v>0</v>
      </c>
      <c r="AQ302" s="34" t="str">
        <f t="shared" si="476"/>
        <v>n/a</v>
      </c>
      <c r="AR302" s="34" t="str">
        <f t="shared" si="477"/>
        <v>n/a</v>
      </c>
      <c r="AS302" s="8"/>
      <c r="AT302" s="33">
        <f>-VLOOKUP($A302,'pl-data'!$A:$BR,8+AT$3)</f>
        <v>0</v>
      </c>
      <c r="AU302" s="33">
        <f>-VLOOKUP($A302,'pl-data'!$A:$BR,38+AU$3)</f>
        <v>0</v>
      </c>
      <c r="AV302" s="33">
        <f>-VLOOKUP($A302,'pl-data'!$A:$BR,23+AV$3)</f>
        <v>0</v>
      </c>
      <c r="AW302" s="34" t="str">
        <f t="shared" si="479"/>
        <v>n/a</v>
      </c>
      <c r="AX302" s="34" t="str">
        <f t="shared" si="480"/>
        <v>n/a</v>
      </c>
      <c r="AY302" s="8"/>
      <c r="AZ302" s="33">
        <f>-VLOOKUP($A302,'pl-data'!$A:$BR,8+AZ$3)</f>
        <v>0</v>
      </c>
      <c r="BA302" s="33">
        <f>-VLOOKUP($A302,'pl-data'!$A:$BR,38+BA$3)</f>
        <v>0</v>
      </c>
      <c r="BB302" s="33">
        <f>-VLOOKUP($A302,'pl-data'!$A:$BR,23+BB$3)</f>
        <v>0</v>
      </c>
      <c r="BC302" s="34" t="str">
        <f t="shared" si="482"/>
        <v>n/a</v>
      </c>
      <c r="BD302" s="34" t="str">
        <f t="shared" si="483"/>
        <v>n/a</v>
      </c>
      <c r="BE302" s="8"/>
      <c r="BF302" s="33">
        <f>-VLOOKUP($A302,'pl-data'!$A:$BR,8+BF$3)</f>
        <v>0</v>
      </c>
      <c r="BG302" s="33">
        <f>-VLOOKUP($A302,'pl-data'!$A:$BR,38+BG$3)</f>
        <v>0</v>
      </c>
      <c r="BH302" s="33">
        <f>-VLOOKUP($A302,'pl-data'!$A:$BR,23+BH$3)</f>
        <v>0</v>
      </c>
      <c r="BI302" s="34" t="str">
        <f t="shared" si="485"/>
        <v>n/a</v>
      </c>
      <c r="BJ302" s="34" t="str">
        <f t="shared" si="486"/>
        <v>n/a</v>
      </c>
      <c r="BK302" s="8"/>
      <c r="BL302" s="33">
        <f>-VLOOKUP($A302,'pl-data'!$A:$BR,8+BL$3)</f>
        <v>0</v>
      </c>
      <c r="BM302" s="33">
        <f>-VLOOKUP($A302,'pl-data'!$A:$BR,38+BM$3)</f>
        <v>0</v>
      </c>
      <c r="BN302" s="33">
        <f>-VLOOKUP($A302,'pl-data'!$A:$BR,23+BN$3)</f>
        <v>0</v>
      </c>
      <c r="BO302" s="34" t="str">
        <f t="shared" si="488"/>
        <v>n/a</v>
      </c>
      <c r="BP302" s="34" t="str">
        <f t="shared" si="489"/>
        <v>n/a</v>
      </c>
      <c r="BQ302" s="8"/>
      <c r="BR302" s="33">
        <f>-VLOOKUP($A302,'pl-data'!$A:$BR,8+BR$3)</f>
        <v>0</v>
      </c>
      <c r="BS302" s="33">
        <f>-VLOOKUP($A302,'pl-data'!$A:$BR,38+BS$3)</f>
        <v>0</v>
      </c>
      <c r="BT302" s="33">
        <f>-VLOOKUP($A302,'pl-data'!$A:$BR,23+BT$3)</f>
        <v>0</v>
      </c>
      <c r="BU302" s="34" t="str">
        <f t="shared" si="491"/>
        <v>n/a</v>
      </c>
      <c r="BV302" s="34" t="str">
        <f t="shared" si="492"/>
        <v>n/a</v>
      </c>
      <c r="BW302" s="8"/>
      <c r="BX302" s="33">
        <f t="shared" si="496"/>
        <v>0</v>
      </c>
      <c r="BY302" s="33">
        <f t="shared" si="497"/>
        <v>0</v>
      </c>
      <c r="BZ302" s="33">
        <f t="shared" si="498"/>
        <v>0</v>
      </c>
      <c r="CA302" s="34" t="str">
        <f t="shared" si="494"/>
        <v>n/a</v>
      </c>
      <c r="CB302" s="34" t="str">
        <f t="shared" si="495"/>
        <v>n/a</v>
      </c>
      <c r="CC302" s="8"/>
    </row>
    <row r="303" spans="1:81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33">
        <f>-VLOOKUP($A303,'pl-data'!$A:$BR,8+D$3)</f>
        <v>0</v>
      </c>
      <c r="E303" s="33">
        <f>-VLOOKUP($A303,'pl-data'!$A:$BR,38+E$3)</f>
        <v>0</v>
      </c>
      <c r="F303" s="33">
        <f>-VLOOKUP($A303,'pl-data'!$A:$BR,23+F$3)</f>
        <v>0</v>
      </c>
      <c r="G303" s="34" t="str">
        <f t="shared" si="458"/>
        <v>n/a</v>
      </c>
      <c r="H303" s="34" t="str">
        <f t="shared" si="459"/>
        <v>n/a</v>
      </c>
      <c r="I303" s="8"/>
      <c r="J303" s="33">
        <f>-VLOOKUP($A303,'pl-data'!$A:$BR,8+J$3)</f>
        <v>0</v>
      </c>
      <c r="K303" s="33">
        <f>-VLOOKUP($A303,'pl-data'!$A:$BR,38+K$3)</f>
        <v>0</v>
      </c>
      <c r="L303" s="33">
        <f>-VLOOKUP($A303,'pl-data'!$A:$BR,23+L$3)</f>
        <v>0</v>
      </c>
      <c r="M303" s="34" t="str">
        <f t="shared" si="461"/>
        <v>n/a</v>
      </c>
      <c r="N303" s="34" t="str">
        <f t="shared" si="462"/>
        <v>n/a</v>
      </c>
      <c r="O303" s="8"/>
      <c r="P303" s="33">
        <f>-VLOOKUP($A303,'pl-data'!$A:$BR,8+P$3)</f>
        <v>0</v>
      </c>
      <c r="Q303" s="33">
        <f>-VLOOKUP($A303,'pl-data'!$A:$BR,38+Q$3)</f>
        <v>0</v>
      </c>
      <c r="R303" s="33">
        <f>-VLOOKUP($A303,'pl-data'!$A:$BR,23+R$3)</f>
        <v>0</v>
      </c>
      <c r="S303" s="34" t="str">
        <f t="shared" si="464"/>
        <v>n/a</v>
      </c>
      <c r="T303" s="34" t="str">
        <f t="shared" si="465"/>
        <v>n/a</v>
      </c>
      <c r="U303" s="8"/>
      <c r="V303" s="33">
        <f>-VLOOKUP($A303,'pl-data'!$A:$BR,8+V$3)</f>
        <v>0</v>
      </c>
      <c r="W303" s="33">
        <f>-VLOOKUP($A303,'pl-data'!$A:$BR,38+W$3)</f>
        <v>0</v>
      </c>
      <c r="X303" s="33">
        <f>-VLOOKUP($A303,'pl-data'!$A:$BR,23+X$3)</f>
        <v>0</v>
      </c>
      <c r="Y303" s="34" t="str">
        <f t="shared" si="467"/>
        <v>n/a</v>
      </c>
      <c r="Z303" s="34" t="str">
        <f t="shared" si="468"/>
        <v>n/a</v>
      </c>
      <c r="AA303" s="8"/>
      <c r="AB303" s="33">
        <f>-VLOOKUP($A303,'pl-data'!$A:$BR,8+AB$3)</f>
        <v>0</v>
      </c>
      <c r="AC303" s="33">
        <f>-VLOOKUP($A303,'pl-data'!$A:$BR,38+AC$3)</f>
        <v>0</v>
      </c>
      <c r="AD303" s="33">
        <f>-VLOOKUP($A303,'pl-data'!$A:$BR,23+AD$3)</f>
        <v>0</v>
      </c>
      <c r="AE303" s="34" t="str">
        <f t="shared" si="470"/>
        <v>n/a</v>
      </c>
      <c r="AF303" s="34" t="str">
        <f t="shared" si="471"/>
        <v>n/a</v>
      </c>
      <c r="AG303" s="8"/>
      <c r="AH303" s="33">
        <f>-VLOOKUP($A303,'pl-data'!$A:$BR,8+AH$3)</f>
        <v>0</v>
      </c>
      <c r="AI303" s="33">
        <f>-VLOOKUP($A303,'pl-data'!$A:$BR,38+AI$3)</f>
        <v>0</v>
      </c>
      <c r="AJ303" s="33">
        <f>-VLOOKUP($A303,'pl-data'!$A:$BR,23+AJ$3)</f>
        <v>0</v>
      </c>
      <c r="AK303" s="34" t="str">
        <f t="shared" si="473"/>
        <v>n/a</v>
      </c>
      <c r="AL303" s="34" t="str">
        <f t="shared" si="474"/>
        <v>n/a</v>
      </c>
      <c r="AM303" s="8"/>
      <c r="AN303" s="33">
        <f>-VLOOKUP($A303,'pl-data'!$A:$BR,8+AN$3)</f>
        <v>0</v>
      </c>
      <c r="AO303" s="33">
        <f>-VLOOKUP($A303,'pl-data'!$A:$BR,38+AO$3)</f>
        <v>0</v>
      </c>
      <c r="AP303" s="33">
        <f>-VLOOKUP($A303,'pl-data'!$A:$BR,23+AP$3)</f>
        <v>0</v>
      </c>
      <c r="AQ303" s="34" t="str">
        <f t="shared" si="476"/>
        <v>n/a</v>
      </c>
      <c r="AR303" s="34" t="str">
        <f t="shared" si="477"/>
        <v>n/a</v>
      </c>
      <c r="AS303" s="8"/>
      <c r="AT303" s="33">
        <f>-VLOOKUP($A303,'pl-data'!$A:$BR,8+AT$3)</f>
        <v>0</v>
      </c>
      <c r="AU303" s="33">
        <f>-VLOOKUP($A303,'pl-data'!$A:$BR,38+AU$3)</f>
        <v>0</v>
      </c>
      <c r="AV303" s="33">
        <f>-VLOOKUP($A303,'pl-data'!$A:$BR,23+AV$3)</f>
        <v>0</v>
      </c>
      <c r="AW303" s="34" t="str">
        <f t="shared" si="479"/>
        <v>n/a</v>
      </c>
      <c r="AX303" s="34" t="str">
        <f t="shared" si="480"/>
        <v>n/a</v>
      </c>
      <c r="AY303" s="8"/>
      <c r="AZ303" s="33">
        <f>-VLOOKUP($A303,'pl-data'!$A:$BR,8+AZ$3)</f>
        <v>0</v>
      </c>
      <c r="BA303" s="33">
        <f>-VLOOKUP($A303,'pl-data'!$A:$BR,38+BA$3)</f>
        <v>0</v>
      </c>
      <c r="BB303" s="33">
        <f>-VLOOKUP($A303,'pl-data'!$A:$BR,23+BB$3)</f>
        <v>0</v>
      </c>
      <c r="BC303" s="34" t="str">
        <f t="shared" si="482"/>
        <v>n/a</v>
      </c>
      <c r="BD303" s="34" t="str">
        <f t="shared" si="483"/>
        <v>n/a</v>
      </c>
      <c r="BE303" s="8"/>
      <c r="BF303" s="33">
        <f>-VLOOKUP($A303,'pl-data'!$A:$BR,8+BF$3)</f>
        <v>0</v>
      </c>
      <c r="BG303" s="33">
        <f>-VLOOKUP($A303,'pl-data'!$A:$BR,38+BG$3)</f>
        <v>0</v>
      </c>
      <c r="BH303" s="33">
        <f>-VLOOKUP($A303,'pl-data'!$A:$BR,23+BH$3)</f>
        <v>0</v>
      </c>
      <c r="BI303" s="34" t="str">
        <f t="shared" si="485"/>
        <v>n/a</v>
      </c>
      <c r="BJ303" s="34" t="str">
        <f t="shared" si="486"/>
        <v>n/a</v>
      </c>
      <c r="BK303" s="8"/>
      <c r="BL303" s="33">
        <f>-VLOOKUP($A303,'pl-data'!$A:$BR,8+BL$3)</f>
        <v>0</v>
      </c>
      <c r="BM303" s="33">
        <f>-VLOOKUP($A303,'pl-data'!$A:$BR,38+BM$3)</f>
        <v>0</v>
      </c>
      <c r="BN303" s="33">
        <f>-VLOOKUP($A303,'pl-data'!$A:$BR,23+BN$3)</f>
        <v>0</v>
      </c>
      <c r="BO303" s="34" t="str">
        <f t="shared" si="488"/>
        <v>n/a</v>
      </c>
      <c r="BP303" s="34" t="str">
        <f t="shared" si="489"/>
        <v>n/a</v>
      </c>
      <c r="BQ303" s="8"/>
      <c r="BR303" s="33">
        <f>-VLOOKUP($A303,'pl-data'!$A:$BR,8+BR$3)</f>
        <v>0</v>
      </c>
      <c r="BS303" s="33">
        <f>-VLOOKUP($A303,'pl-data'!$A:$BR,38+BS$3)</f>
        <v>0</v>
      </c>
      <c r="BT303" s="33">
        <f>-VLOOKUP($A303,'pl-data'!$A:$BR,23+BT$3)</f>
        <v>0</v>
      </c>
      <c r="BU303" s="34" t="str">
        <f t="shared" si="491"/>
        <v>n/a</v>
      </c>
      <c r="BV303" s="34" t="str">
        <f t="shared" si="492"/>
        <v>n/a</v>
      </c>
      <c r="BW303" s="8"/>
      <c r="BX303" s="33">
        <f t="shared" si="496"/>
        <v>0</v>
      </c>
      <c r="BY303" s="33">
        <f t="shared" si="497"/>
        <v>0</v>
      </c>
      <c r="BZ303" s="33">
        <f t="shared" si="498"/>
        <v>0</v>
      </c>
      <c r="CA303" s="34" t="str">
        <f t="shared" si="494"/>
        <v>n/a</v>
      </c>
      <c r="CB303" s="34" t="str">
        <f t="shared" si="495"/>
        <v>n/a</v>
      </c>
      <c r="CC303" s="8"/>
    </row>
    <row r="304" spans="1:81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33">
        <f>-VLOOKUP($A304,'pl-data'!$A:$BR,8+D$3)</f>
        <v>0</v>
      </c>
      <c r="E304" s="33">
        <f>-VLOOKUP($A304,'pl-data'!$A:$BR,38+E$3)</f>
        <v>0</v>
      </c>
      <c r="F304" s="33">
        <f>-VLOOKUP($A304,'pl-data'!$A:$BR,23+F$3)</f>
        <v>0</v>
      </c>
      <c r="G304" s="34" t="str">
        <f t="shared" si="458"/>
        <v>n/a</v>
      </c>
      <c r="H304" s="34" t="str">
        <f t="shared" si="459"/>
        <v>n/a</v>
      </c>
      <c r="I304" s="8"/>
      <c r="J304" s="33">
        <f>-VLOOKUP($A304,'pl-data'!$A:$BR,8+J$3)</f>
        <v>0</v>
      </c>
      <c r="K304" s="33">
        <f>-VLOOKUP($A304,'pl-data'!$A:$BR,38+K$3)</f>
        <v>0</v>
      </c>
      <c r="L304" s="33">
        <f>-VLOOKUP($A304,'pl-data'!$A:$BR,23+L$3)</f>
        <v>0</v>
      </c>
      <c r="M304" s="34" t="str">
        <f t="shared" si="461"/>
        <v>n/a</v>
      </c>
      <c r="N304" s="34" t="str">
        <f t="shared" si="462"/>
        <v>n/a</v>
      </c>
      <c r="O304" s="8"/>
      <c r="P304" s="33">
        <f>-VLOOKUP($A304,'pl-data'!$A:$BR,8+P$3)</f>
        <v>0</v>
      </c>
      <c r="Q304" s="33">
        <f>-VLOOKUP($A304,'pl-data'!$A:$BR,38+Q$3)</f>
        <v>0</v>
      </c>
      <c r="R304" s="33">
        <f>-VLOOKUP($A304,'pl-data'!$A:$BR,23+R$3)</f>
        <v>0</v>
      </c>
      <c r="S304" s="34" t="str">
        <f t="shared" si="464"/>
        <v>n/a</v>
      </c>
      <c r="T304" s="34" t="str">
        <f t="shared" si="465"/>
        <v>n/a</v>
      </c>
      <c r="U304" s="8"/>
      <c r="V304" s="33">
        <f>-VLOOKUP($A304,'pl-data'!$A:$BR,8+V$3)</f>
        <v>0</v>
      </c>
      <c r="W304" s="33">
        <f>-VLOOKUP($A304,'pl-data'!$A:$BR,38+W$3)</f>
        <v>0</v>
      </c>
      <c r="X304" s="33">
        <f>-VLOOKUP($A304,'pl-data'!$A:$BR,23+X$3)</f>
        <v>0</v>
      </c>
      <c r="Y304" s="34" t="str">
        <f t="shared" si="467"/>
        <v>n/a</v>
      </c>
      <c r="Z304" s="34" t="str">
        <f t="shared" si="468"/>
        <v>n/a</v>
      </c>
      <c r="AA304" s="8"/>
      <c r="AB304" s="33">
        <f>-VLOOKUP($A304,'pl-data'!$A:$BR,8+AB$3)</f>
        <v>0</v>
      </c>
      <c r="AC304" s="33">
        <f>-VLOOKUP($A304,'pl-data'!$A:$BR,38+AC$3)</f>
        <v>0</v>
      </c>
      <c r="AD304" s="33">
        <f>-VLOOKUP($A304,'pl-data'!$A:$BR,23+AD$3)</f>
        <v>0</v>
      </c>
      <c r="AE304" s="34" t="str">
        <f t="shared" si="470"/>
        <v>n/a</v>
      </c>
      <c r="AF304" s="34" t="str">
        <f t="shared" si="471"/>
        <v>n/a</v>
      </c>
      <c r="AG304" s="8"/>
      <c r="AH304" s="33">
        <f>-VLOOKUP($A304,'pl-data'!$A:$BR,8+AH$3)</f>
        <v>0</v>
      </c>
      <c r="AI304" s="33">
        <f>-VLOOKUP($A304,'pl-data'!$A:$BR,38+AI$3)</f>
        <v>0</v>
      </c>
      <c r="AJ304" s="33">
        <f>-VLOOKUP($A304,'pl-data'!$A:$BR,23+AJ$3)</f>
        <v>0</v>
      </c>
      <c r="AK304" s="34" t="str">
        <f t="shared" si="473"/>
        <v>n/a</v>
      </c>
      <c r="AL304" s="34" t="str">
        <f t="shared" si="474"/>
        <v>n/a</v>
      </c>
      <c r="AM304" s="8"/>
      <c r="AN304" s="33">
        <f>-VLOOKUP($A304,'pl-data'!$A:$BR,8+AN$3)</f>
        <v>0</v>
      </c>
      <c r="AO304" s="33">
        <f>-VLOOKUP($A304,'pl-data'!$A:$BR,38+AO$3)</f>
        <v>0</v>
      </c>
      <c r="AP304" s="33">
        <f>-VLOOKUP($A304,'pl-data'!$A:$BR,23+AP$3)</f>
        <v>0</v>
      </c>
      <c r="AQ304" s="34" t="str">
        <f t="shared" si="476"/>
        <v>n/a</v>
      </c>
      <c r="AR304" s="34" t="str">
        <f t="shared" si="477"/>
        <v>n/a</v>
      </c>
      <c r="AS304" s="8"/>
      <c r="AT304" s="33">
        <f>-VLOOKUP($A304,'pl-data'!$A:$BR,8+AT$3)</f>
        <v>0</v>
      </c>
      <c r="AU304" s="33">
        <f>-VLOOKUP($A304,'pl-data'!$A:$BR,38+AU$3)</f>
        <v>0</v>
      </c>
      <c r="AV304" s="33">
        <f>-VLOOKUP($A304,'pl-data'!$A:$BR,23+AV$3)</f>
        <v>0</v>
      </c>
      <c r="AW304" s="34" t="str">
        <f t="shared" si="479"/>
        <v>n/a</v>
      </c>
      <c r="AX304" s="34" t="str">
        <f t="shared" si="480"/>
        <v>n/a</v>
      </c>
      <c r="AY304" s="8"/>
      <c r="AZ304" s="33">
        <f>-VLOOKUP($A304,'pl-data'!$A:$BR,8+AZ$3)</f>
        <v>0</v>
      </c>
      <c r="BA304" s="33">
        <f>-VLOOKUP($A304,'pl-data'!$A:$BR,38+BA$3)</f>
        <v>0</v>
      </c>
      <c r="BB304" s="33">
        <f>-VLOOKUP($A304,'pl-data'!$A:$BR,23+BB$3)</f>
        <v>0</v>
      </c>
      <c r="BC304" s="34" t="str">
        <f t="shared" si="482"/>
        <v>n/a</v>
      </c>
      <c r="BD304" s="34" t="str">
        <f t="shared" si="483"/>
        <v>n/a</v>
      </c>
      <c r="BE304" s="8"/>
      <c r="BF304" s="33">
        <f>-VLOOKUP($A304,'pl-data'!$A:$BR,8+BF$3)</f>
        <v>0</v>
      </c>
      <c r="BG304" s="33">
        <f>-VLOOKUP($A304,'pl-data'!$A:$BR,38+BG$3)</f>
        <v>0</v>
      </c>
      <c r="BH304" s="33">
        <f>-VLOOKUP($A304,'pl-data'!$A:$BR,23+BH$3)</f>
        <v>0</v>
      </c>
      <c r="BI304" s="34" t="str">
        <f t="shared" si="485"/>
        <v>n/a</v>
      </c>
      <c r="BJ304" s="34" t="str">
        <f t="shared" si="486"/>
        <v>n/a</v>
      </c>
      <c r="BK304" s="8"/>
      <c r="BL304" s="33">
        <f>-VLOOKUP($A304,'pl-data'!$A:$BR,8+BL$3)</f>
        <v>0</v>
      </c>
      <c r="BM304" s="33">
        <f>-VLOOKUP($A304,'pl-data'!$A:$BR,38+BM$3)</f>
        <v>0</v>
      </c>
      <c r="BN304" s="33">
        <f>-VLOOKUP($A304,'pl-data'!$A:$BR,23+BN$3)</f>
        <v>0</v>
      </c>
      <c r="BO304" s="34" t="str">
        <f t="shared" si="488"/>
        <v>n/a</v>
      </c>
      <c r="BP304" s="34" t="str">
        <f t="shared" si="489"/>
        <v>n/a</v>
      </c>
      <c r="BQ304" s="8"/>
      <c r="BR304" s="33">
        <f>-VLOOKUP($A304,'pl-data'!$A:$BR,8+BR$3)</f>
        <v>0</v>
      </c>
      <c r="BS304" s="33">
        <f>-VLOOKUP($A304,'pl-data'!$A:$BR,38+BS$3)</f>
        <v>0</v>
      </c>
      <c r="BT304" s="33">
        <f>-VLOOKUP($A304,'pl-data'!$A:$BR,23+BT$3)</f>
        <v>0</v>
      </c>
      <c r="BU304" s="34" t="str">
        <f t="shared" si="491"/>
        <v>n/a</v>
      </c>
      <c r="BV304" s="34" t="str">
        <f t="shared" si="492"/>
        <v>n/a</v>
      </c>
      <c r="BW304" s="8"/>
      <c r="BX304" s="33">
        <f t="shared" si="496"/>
        <v>0</v>
      </c>
      <c r="BY304" s="33">
        <f t="shared" si="497"/>
        <v>0</v>
      </c>
      <c r="BZ304" s="33">
        <f t="shared" si="498"/>
        <v>0</v>
      </c>
      <c r="CA304" s="34" t="str">
        <f t="shared" si="494"/>
        <v>n/a</v>
      </c>
      <c r="CB304" s="34" t="str">
        <f t="shared" si="495"/>
        <v>n/a</v>
      </c>
      <c r="CC304" s="8"/>
    </row>
    <row r="305" spans="1:81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33">
        <f>-VLOOKUP($A305,'pl-data'!$A:$BR,8+D$3)</f>
        <v>0</v>
      </c>
      <c r="E305" s="33">
        <f>-VLOOKUP($A305,'pl-data'!$A:$BR,38+E$3)</f>
        <v>0</v>
      </c>
      <c r="F305" s="33">
        <f>-VLOOKUP($A305,'pl-data'!$A:$BR,23+F$3)</f>
        <v>0</v>
      </c>
      <c r="G305" s="34" t="str">
        <f t="shared" si="458"/>
        <v>n/a</v>
      </c>
      <c r="H305" s="34" t="str">
        <f t="shared" si="459"/>
        <v>n/a</v>
      </c>
      <c r="I305" s="8"/>
      <c r="J305" s="33">
        <f>-VLOOKUP($A305,'pl-data'!$A:$BR,8+J$3)</f>
        <v>0</v>
      </c>
      <c r="K305" s="33">
        <f>-VLOOKUP($A305,'pl-data'!$A:$BR,38+K$3)</f>
        <v>0</v>
      </c>
      <c r="L305" s="33">
        <f>-VLOOKUP($A305,'pl-data'!$A:$BR,23+L$3)</f>
        <v>0</v>
      </c>
      <c r="M305" s="34" t="str">
        <f t="shared" si="461"/>
        <v>n/a</v>
      </c>
      <c r="N305" s="34" t="str">
        <f t="shared" si="462"/>
        <v>n/a</v>
      </c>
      <c r="O305" s="8"/>
      <c r="P305" s="33">
        <f>-VLOOKUP($A305,'pl-data'!$A:$BR,8+P$3)</f>
        <v>0</v>
      </c>
      <c r="Q305" s="33">
        <f>-VLOOKUP($A305,'pl-data'!$A:$BR,38+Q$3)</f>
        <v>0</v>
      </c>
      <c r="R305" s="33">
        <f>-VLOOKUP($A305,'pl-data'!$A:$BR,23+R$3)</f>
        <v>0</v>
      </c>
      <c r="S305" s="34" t="str">
        <f t="shared" si="464"/>
        <v>n/a</v>
      </c>
      <c r="T305" s="34" t="str">
        <f t="shared" si="465"/>
        <v>n/a</v>
      </c>
      <c r="U305" s="8"/>
      <c r="V305" s="33">
        <f>-VLOOKUP($A305,'pl-data'!$A:$BR,8+V$3)</f>
        <v>0</v>
      </c>
      <c r="W305" s="33">
        <f>-VLOOKUP($A305,'pl-data'!$A:$BR,38+W$3)</f>
        <v>0</v>
      </c>
      <c r="X305" s="33">
        <f>-VLOOKUP($A305,'pl-data'!$A:$BR,23+X$3)</f>
        <v>0</v>
      </c>
      <c r="Y305" s="34" t="str">
        <f t="shared" si="467"/>
        <v>n/a</v>
      </c>
      <c r="Z305" s="34" t="str">
        <f t="shared" si="468"/>
        <v>n/a</v>
      </c>
      <c r="AA305" s="8"/>
      <c r="AB305" s="33">
        <f>-VLOOKUP($A305,'pl-data'!$A:$BR,8+AB$3)</f>
        <v>0</v>
      </c>
      <c r="AC305" s="33">
        <f>-VLOOKUP($A305,'pl-data'!$A:$BR,38+AC$3)</f>
        <v>0</v>
      </c>
      <c r="AD305" s="33">
        <f>-VLOOKUP($A305,'pl-data'!$A:$BR,23+AD$3)</f>
        <v>0</v>
      </c>
      <c r="AE305" s="34" t="str">
        <f t="shared" si="470"/>
        <v>n/a</v>
      </c>
      <c r="AF305" s="34" t="str">
        <f t="shared" si="471"/>
        <v>n/a</v>
      </c>
      <c r="AG305" s="8"/>
      <c r="AH305" s="33">
        <f>-VLOOKUP($A305,'pl-data'!$A:$BR,8+AH$3)</f>
        <v>0</v>
      </c>
      <c r="AI305" s="33">
        <f>-VLOOKUP($A305,'pl-data'!$A:$BR,38+AI$3)</f>
        <v>0</v>
      </c>
      <c r="AJ305" s="33">
        <f>-VLOOKUP($A305,'pl-data'!$A:$BR,23+AJ$3)</f>
        <v>0</v>
      </c>
      <c r="AK305" s="34" t="str">
        <f t="shared" si="473"/>
        <v>n/a</v>
      </c>
      <c r="AL305" s="34" t="str">
        <f t="shared" si="474"/>
        <v>n/a</v>
      </c>
      <c r="AM305" s="8"/>
      <c r="AN305" s="33">
        <f>-VLOOKUP($A305,'pl-data'!$A:$BR,8+AN$3)</f>
        <v>0</v>
      </c>
      <c r="AO305" s="33">
        <f>-VLOOKUP($A305,'pl-data'!$A:$BR,38+AO$3)</f>
        <v>0</v>
      </c>
      <c r="AP305" s="33">
        <f>-VLOOKUP($A305,'pl-data'!$A:$BR,23+AP$3)</f>
        <v>0</v>
      </c>
      <c r="AQ305" s="34" t="str">
        <f t="shared" si="476"/>
        <v>n/a</v>
      </c>
      <c r="AR305" s="34" t="str">
        <f t="shared" si="477"/>
        <v>n/a</v>
      </c>
      <c r="AS305" s="8"/>
      <c r="AT305" s="33">
        <f>-VLOOKUP($A305,'pl-data'!$A:$BR,8+AT$3)</f>
        <v>0</v>
      </c>
      <c r="AU305" s="33">
        <f>-VLOOKUP($A305,'pl-data'!$A:$BR,38+AU$3)</f>
        <v>0</v>
      </c>
      <c r="AV305" s="33">
        <f>-VLOOKUP($A305,'pl-data'!$A:$BR,23+AV$3)</f>
        <v>0</v>
      </c>
      <c r="AW305" s="34" t="str">
        <f t="shared" si="479"/>
        <v>n/a</v>
      </c>
      <c r="AX305" s="34" t="str">
        <f t="shared" si="480"/>
        <v>n/a</v>
      </c>
      <c r="AY305" s="8"/>
      <c r="AZ305" s="33">
        <f>-VLOOKUP($A305,'pl-data'!$A:$BR,8+AZ$3)</f>
        <v>0</v>
      </c>
      <c r="BA305" s="33">
        <f>-VLOOKUP($A305,'pl-data'!$A:$BR,38+BA$3)</f>
        <v>0</v>
      </c>
      <c r="BB305" s="33">
        <f>-VLOOKUP($A305,'pl-data'!$A:$BR,23+BB$3)</f>
        <v>0</v>
      </c>
      <c r="BC305" s="34" t="str">
        <f t="shared" si="482"/>
        <v>n/a</v>
      </c>
      <c r="BD305" s="34" t="str">
        <f t="shared" si="483"/>
        <v>n/a</v>
      </c>
      <c r="BE305" s="8"/>
      <c r="BF305" s="33">
        <f>-VLOOKUP($A305,'pl-data'!$A:$BR,8+BF$3)</f>
        <v>0</v>
      </c>
      <c r="BG305" s="33">
        <f>-VLOOKUP($A305,'pl-data'!$A:$BR,38+BG$3)</f>
        <v>0</v>
      </c>
      <c r="BH305" s="33">
        <f>-VLOOKUP($A305,'pl-data'!$A:$BR,23+BH$3)</f>
        <v>0</v>
      </c>
      <c r="BI305" s="34" t="str">
        <f t="shared" si="485"/>
        <v>n/a</v>
      </c>
      <c r="BJ305" s="34" t="str">
        <f t="shared" si="486"/>
        <v>n/a</v>
      </c>
      <c r="BK305" s="8"/>
      <c r="BL305" s="33">
        <f>-VLOOKUP($A305,'pl-data'!$A:$BR,8+BL$3)</f>
        <v>0</v>
      </c>
      <c r="BM305" s="33">
        <f>-VLOOKUP($A305,'pl-data'!$A:$BR,38+BM$3)</f>
        <v>0</v>
      </c>
      <c r="BN305" s="33">
        <f>-VLOOKUP($A305,'pl-data'!$A:$BR,23+BN$3)</f>
        <v>0</v>
      </c>
      <c r="BO305" s="34" t="str">
        <f t="shared" si="488"/>
        <v>n/a</v>
      </c>
      <c r="BP305" s="34" t="str">
        <f t="shared" si="489"/>
        <v>n/a</v>
      </c>
      <c r="BQ305" s="8"/>
      <c r="BR305" s="33">
        <f>-VLOOKUP($A305,'pl-data'!$A:$BR,8+BR$3)</f>
        <v>0</v>
      </c>
      <c r="BS305" s="33">
        <f>-VLOOKUP($A305,'pl-data'!$A:$BR,38+BS$3)</f>
        <v>0</v>
      </c>
      <c r="BT305" s="33">
        <f>-VLOOKUP($A305,'pl-data'!$A:$BR,23+BT$3)</f>
        <v>0</v>
      </c>
      <c r="BU305" s="34" t="str">
        <f t="shared" si="491"/>
        <v>n/a</v>
      </c>
      <c r="BV305" s="34" t="str">
        <f t="shared" si="492"/>
        <v>n/a</v>
      </c>
      <c r="BW305" s="8"/>
      <c r="BX305" s="33">
        <f t="shared" si="496"/>
        <v>0</v>
      </c>
      <c r="BY305" s="33">
        <f t="shared" si="497"/>
        <v>0</v>
      </c>
      <c r="BZ305" s="33">
        <f t="shared" si="498"/>
        <v>0</v>
      </c>
      <c r="CA305" s="34" t="str">
        <f t="shared" si="494"/>
        <v>n/a</v>
      </c>
      <c r="CB305" s="34" t="str">
        <f t="shared" si="495"/>
        <v>n/a</v>
      </c>
      <c r="CC305" s="8"/>
    </row>
    <row r="306" spans="1:81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33">
        <f>-VLOOKUP($A306,'pl-data'!$A:$BR,8+D$3)</f>
        <v>0</v>
      </c>
      <c r="E306" s="33">
        <f>-VLOOKUP($A306,'pl-data'!$A:$BR,38+E$3)</f>
        <v>0</v>
      </c>
      <c r="F306" s="33">
        <f>-VLOOKUP($A306,'pl-data'!$A:$BR,23+F$3)</f>
        <v>0</v>
      </c>
      <c r="G306" s="34" t="str">
        <f t="shared" si="458"/>
        <v>n/a</v>
      </c>
      <c r="H306" s="34" t="str">
        <f t="shared" si="459"/>
        <v>n/a</v>
      </c>
      <c r="I306" s="8"/>
      <c r="J306" s="33">
        <f>-VLOOKUP($A306,'pl-data'!$A:$BR,8+J$3)</f>
        <v>0</v>
      </c>
      <c r="K306" s="33">
        <f>-VLOOKUP($A306,'pl-data'!$A:$BR,38+K$3)</f>
        <v>0</v>
      </c>
      <c r="L306" s="33">
        <f>-VLOOKUP($A306,'pl-data'!$A:$BR,23+L$3)</f>
        <v>0</v>
      </c>
      <c r="M306" s="34" t="str">
        <f t="shared" si="461"/>
        <v>n/a</v>
      </c>
      <c r="N306" s="34" t="str">
        <f t="shared" si="462"/>
        <v>n/a</v>
      </c>
      <c r="O306" s="8"/>
      <c r="P306" s="33">
        <f>-VLOOKUP($A306,'pl-data'!$A:$BR,8+P$3)</f>
        <v>0</v>
      </c>
      <c r="Q306" s="33">
        <f>-VLOOKUP($A306,'pl-data'!$A:$BR,38+Q$3)</f>
        <v>0</v>
      </c>
      <c r="R306" s="33">
        <f>-VLOOKUP($A306,'pl-data'!$A:$BR,23+R$3)</f>
        <v>0</v>
      </c>
      <c r="S306" s="34" t="str">
        <f t="shared" si="464"/>
        <v>n/a</v>
      </c>
      <c r="T306" s="34" t="str">
        <f t="shared" si="465"/>
        <v>n/a</v>
      </c>
      <c r="U306" s="8"/>
      <c r="V306" s="33">
        <f>-VLOOKUP($A306,'pl-data'!$A:$BR,8+V$3)</f>
        <v>0</v>
      </c>
      <c r="W306" s="33">
        <f>-VLOOKUP($A306,'pl-data'!$A:$BR,38+W$3)</f>
        <v>0</v>
      </c>
      <c r="X306" s="33">
        <f>-VLOOKUP($A306,'pl-data'!$A:$BR,23+X$3)</f>
        <v>0</v>
      </c>
      <c r="Y306" s="34" t="str">
        <f t="shared" si="467"/>
        <v>n/a</v>
      </c>
      <c r="Z306" s="34" t="str">
        <f t="shared" si="468"/>
        <v>n/a</v>
      </c>
      <c r="AA306" s="8"/>
      <c r="AB306" s="33">
        <f>-VLOOKUP($A306,'pl-data'!$A:$BR,8+AB$3)</f>
        <v>0</v>
      </c>
      <c r="AC306" s="33">
        <f>-VLOOKUP($A306,'pl-data'!$A:$BR,38+AC$3)</f>
        <v>0</v>
      </c>
      <c r="AD306" s="33">
        <f>-VLOOKUP($A306,'pl-data'!$A:$BR,23+AD$3)</f>
        <v>0</v>
      </c>
      <c r="AE306" s="34" t="str">
        <f t="shared" si="470"/>
        <v>n/a</v>
      </c>
      <c r="AF306" s="34" t="str">
        <f t="shared" si="471"/>
        <v>n/a</v>
      </c>
      <c r="AG306" s="8"/>
      <c r="AH306" s="33">
        <f>-VLOOKUP($A306,'pl-data'!$A:$BR,8+AH$3)</f>
        <v>0</v>
      </c>
      <c r="AI306" s="33">
        <f>-VLOOKUP($A306,'pl-data'!$A:$BR,38+AI$3)</f>
        <v>0</v>
      </c>
      <c r="AJ306" s="33">
        <f>-VLOOKUP($A306,'pl-data'!$A:$BR,23+AJ$3)</f>
        <v>0</v>
      </c>
      <c r="AK306" s="34" t="str">
        <f t="shared" si="473"/>
        <v>n/a</v>
      </c>
      <c r="AL306" s="34" t="str">
        <f t="shared" si="474"/>
        <v>n/a</v>
      </c>
      <c r="AM306" s="8"/>
      <c r="AN306" s="33">
        <f>-VLOOKUP($A306,'pl-data'!$A:$BR,8+AN$3)</f>
        <v>0</v>
      </c>
      <c r="AO306" s="33">
        <f>-VLOOKUP($A306,'pl-data'!$A:$BR,38+AO$3)</f>
        <v>0</v>
      </c>
      <c r="AP306" s="33">
        <f>-VLOOKUP($A306,'pl-data'!$A:$BR,23+AP$3)</f>
        <v>0</v>
      </c>
      <c r="AQ306" s="34" t="str">
        <f t="shared" si="476"/>
        <v>n/a</v>
      </c>
      <c r="AR306" s="34" t="str">
        <f t="shared" si="477"/>
        <v>n/a</v>
      </c>
      <c r="AS306" s="8"/>
      <c r="AT306" s="33">
        <f>-VLOOKUP($A306,'pl-data'!$A:$BR,8+AT$3)</f>
        <v>0</v>
      </c>
      <c r="AU306" s="33">
        <f>-VLOOKUP($A306,'pl-data'!$A:$BR,38+AU$3)</f>
        <v>0</v>
      </c>
      <c r="AV306" s="33">
        <f>-VLOOKUP($A306,'pl-data'!$A:$BR,23+AV$3)</f>
        <v>0</v>
      </c>
      <c r="AW306" s="34" t="str">
        <f t="shared" si="479"/>
        <v>n/a</v>
      </c>
      <c r="AX306" s="34" t="str">
        <f t="shared" si="480"/>
        <v>n/a</v>
      </c>
      <c r="AY306" s="8"/>
      <c r="AZ306" s="33">
        <f>-VLOOKUP($A306,'pl-data'!$A:$BR,8+AZ$3)</f>
        <v>0</v>
      </c>
      <c r="BA306" s="33">
        <f>-VLOOKUP($A306,'pl-data'!$A:$BR,38+BA$3)</f>
        <v>0</v>
      </c>
      <c r="BB306" s="33">
        <f>-VLOOKUP($A306,'pl-data'!$A:$BR,23+BB$3)</f>
        <v>0</v>
      </c>
      <c r="BC306" s="34" t="str">
        <f t="shared" si="482"/>
        <v>n/a</v>
      </c>
      <c r="BD306" s="34" t="str">
        <f t="shared" si="483"/>
        <v>n/a</v>
      </c>
      <c r="BE306" s="8"/>
      <c r="BF306" s="33">
        <f>-VLOOKUP($A306,'pl-data'!$A:$BR,8+BF$3)</f>
        <v>0</v>
      </c>
      <c r="BG306" s="33">
        <f>-VLOOKUP($A306,'pl-data'!$A:$BR,38+BG$3)</f>
        <v>0</v>
      </c>
      <c r="BH306" s="33">
        <f>-VLOOKUP($A306,'pl-data'!$A:$BR,23+BH$3)</f>
        <v>0</v>
      </c>
      <c r="BI306" s="34" t="str">
        <f t="shared" si="485"/>
        <v>n/a</v>
      </c>
      <c r="BJ306" s="34" t="str">
        <f t="shared" si="486"/>
        <v>n/a</v>
      </c>
      <c r="BK306" s="8"/>
      <c r="BL306" s="33">
        <f>-VLOOKUP($A306,'pl-data'!$A:$BR,8+BL$3)</f>
        <v>0</v>
      </c>
      <c r="BM306" s="33">
        <f>-VLOOKUP($A306,'pl-data'!$A:$BR,38+BM$3)</f>
        <v>0</v>
      </c>
      <c r="BN306" s="33">
        <f>-VLOOKUP($A306,'pl-data'!$A:$BR,23+BN$3)</f>
        <v>0</v>
      </c>
      <c r="BO306" s="34" t="str">
        <f t="shared" si="488"/>
        <v>n/a</v>
      </c>
      <c r="BP306" s="34" t="str">
        <f t="shared" si="489"/>
        <v>n/a</v>
      </c>
      <c r="BQ306" s="8"/>
      <c r="BR306" s="33">
        <f>-VLOOKUP($A306,'pl-data'!$A:$BR,8+BR$3)</f>
        <v>0</v>
      </c>
      <c r="BS306" s="33">
        <f>-VLOOKUP($A306,'pl-data'!$A:$BR,38+BS$3)</f>
        <v>0</v>
      </c>
      <c r="BT306" s="33">
        <f>-VLOOKUP($A306,'pl-data'!$A:$BR,23+BT$3)</f>
        <v>0</v>
      </c>
      <c r="BU306" s="34" t="str">
        <f t="shared" si="491"/>
        <v>n/a</v>
      </c>
      <c r="BV306" s="34" t="str">
        <f t="shared" si="492"/>
        <v>n/a</v>
      </c>
      <c r="BW306" s="8"/>
      <c r="BX306" s="33">
        <f t="shared" si="496"/>
        <v>0</v>
      </c>
      <c r="BY306" s="33">
        <f t="shared" si="497"/>
        <v>0</v>
      </c>
      <c r="BZ306" s="33">
        <f t="shared" si="498"/>
        <v>0</v>
      </c>
      <c r="CA306" s="34" t="str">
        <f t="shared" si="494"/>
        <v>n/a</v>
      </c>
      <c r="CB306" s="34" t="str">
        <f t="shared" si="495"/>
        <v>n/a</v>
      </c>
      <c r="CC306" s="8"/>
    </row>
    <row r="307" spans="1:81" hidden="1" outlineLevel="3" x14ac:dyDescent="0.2">
      <c r="A307" s="49">
        <v>3769</v>
      </c>
      <c r="B307" s="43" t="str">
        <f>+masterfile!D954</f>
        <v>3769 Erhaltene Boni</v>
      </c>
      <c r="C307" s="8"/>
      <c r="D307" s="33">
        <f>-VLOOKUP($A307,'pl-data'!$A:$BR,8+D$3)</f>
        <v>0</v>
      </c>
      <c r="E307" s="33">
        <f>-VLOOKUP($A307,'pl-data'!$A:$BR,38+E$3)</f>
        <v>0</v>
      </c>
      <c r="F307" s="33">
        <f>-VLOOKUP($A307,'pl-data'!$A:$BR,23+F$3)</f>
        <v>0</v>
      </c>
      <c r="G307" s="34" t="str">
        <f t="shared" si="458"/>
        <v>n/a</v>
      </c>
      <c r="H307" s="34" t="str">
        <f t="shared" si="459"/>
        <v>n/a</v>
      </c>
      <c r="I307" s="8"/>
      <c r="J307" s="33">
        <f>-VLOOKUP($A307,'pl-data'!$A:$BR,8+J$3)</f>
        <v>0</v>
      </c>
      <c r="K307" s="33">
        <f>-VLOOKUP($A307,'pl-data'!$A:$BR,38+K$3)</f>
        <v>0</v>
      </c>
      <c r="L307" s="33">
        <f>-VLOOKUP($A307,'pl-data'!$A:$BR,23+L$3)</f>
        <v>0</v>
      </c>
      <c r="M307" s="34" t="str">
        <f t="shared" si="461"/>
        <v>n/a</v>
      </c>
      <c r="N307" s="34" t="str">
        <f t="shared" si="462"/>
        <v>n/a</v>
      </c>
      <c r="O307" s="8"/>
      <c r="P307" s="33">
        <f>-VLOOKUP($A307,'pl-data'!$A:$BR,8+P$3)</f>
        <v>0</v>
      </c>
      <c r="Q307" s="33">
        <f>-VLOOKUP($A307,'pl-data'!$A:$BR,38+Q$3)</f>
        <v>0</v>
      </c>
      <c r="R307" s="33">
        <f>-VLOOKUP($A307,'pl-data'!$A:$BR,23+R$3)</f>
        <v>0</v>
      </c>
      <c r="S307" s="34" t="str">
        <f t="shared" si="464"/>
        <v>n/a</v>
      </c>
      <c r="T307" s="34" t="str">
        <f t="shared" si="465"/>
        <v>n/a</v>
      </c>
      <c r="U307" s="8"/>
      <c r="V307" s="33">
        <f>-VLOOKUP($A307,'pl-data'!$A:$BR,8+V$3)</f>
        <v>0</v>
      </c>
      <c r="W307" s="33">
        <f>-VLOOKUP($A307,'pl-data'!$A:$BR,38+W$3)</f>
        <v>0</v>
      </c>
      <c r="X307" s="33">
        <f>-VLOOKUP($A307,'pl-data'!$A:$BR,23+X$3)</f>
        <v>0</v>
      </c>
      <c r="Y307" s="34" t="str">
        <f t="shared" si="467"/>
        <v>n/a</v>
      </c>
      <c r="Z307" s="34" t="str">
        <f t="shared" si="468"/>
        <v>n/a</v>
      </c>
      <c r="AA307" s="8"/>
      <c r="AB307" s="33">
        <f>-VLOOKUP($A307,'pl-data'!$A:$BR,8+AB$3)</f>
        <v>0</v>
      </c>
      <c r="AC307" s="33">
        <f>-VLOOKUP($A307,'pl-data'!$A:$BR,38+AC$3)</f>
        <v>0</v>
      </c>
      <c r="AD307" s="33">
        <f>-VLOOKUP($A307,'pl-data'!$A:$BR,23+AD$3)</f>
        <v>0</v>
      </c>
      <c r="AE307" s="34" t="str">
        <f t="shared" si="470"/>
        <v>n/a</v>
      </c>
      <c r="AF307" s="34" t="str">
        <f t="shared" si="471"/>
        <v>n/a</v>
      </c>
      <c r="AG307" s="8"/>
      <c r="AH307" s="33">
        <f>-VLOOKUP($A307,'pl-data'!$A:$BR,8+AH$3)</f>
        <v>0</v>
      </c>
      <c r="AI307" s="33">
        <f>-VLOOKUP($A307,'pl-data'!$A:$BR,38+AI$3)</f>
        <v>0</v>
      </c>
      <c r="AJ307" s="33">
        <f>-VLOOKUP($A307,'pl-data'!$A:$BR,23+AJ$3)</f>
        <v>0</v>
      </c>
      <c r="AK307" s="34" t="str">
        <f t="shared" si="473"/>
        <v>n/a</v>
      </c>
      <c r="AL307" s="34" t="str">
        <f t="shared" si="474"/>
        <v>n/a</v>
      </c>
      <c r="AM307" s="8"/>
      <c r="AN307" s="33">
        <f>-VLOOKUP($A307,'pl-data'!$A:$BR,8+AN$3)</f>
        <v>0</v>
      </c>
      <c r="AO307" s="33">
        <f>-VLOOKUP($A307,'pl-data'!$A:$BR,38+AO$3)</f>
        <v>0</v>
      </c>
      <c r="AP307" s="33">
        <f>-VLOOKUP($A307,'pl-data'!$A:$BR,23+AP$3)</f>
        <v>0</v>
      </c>
      <c r="AQ307" s="34" t="str">
        <f t="shared" si="476"/>
        <v>n/a</v>
      </c>
      <c r="AR307" s="34" t="str">
        <f t="shared" si="477"/>
        <v>n/a</v>
      </c>
      <c r="AS307" s="8"/>
      <c r="AT307" s="33">
        <f>-VLOOKUP($A307,'pl-data'!$A:$BR,8+AT$3)</f>
        <v>0</v>
      </c>
      <c r="AU307" s="33">
        <f>-VLOOKUP($A307,'pl-data'!$A:$BR,38+AU$3)</f>
        <v>0</v>
      </c>
      <c r="AV307" s="33">
        <f>-VLOOKUP($A307,'pl-data'!$A:$BR,23+AV$3)</f>
        <v>0</v>
      </c>
      <c r="AW307" s="34" t="str">
        <f t="shared" si="479"/>
        <v>n/a</v>
      </c>
      <c r="AX307" s="34" t="str">
        <f t="shared" si="480"/>
        <v>n/a</v>
      </c>
      <c r="AY307" s="8"/>
      <c r="AZ307" s="33">
        <f>-VLOOKUP($A307,'pl-data'!$A:$BR,8+AZ$3)</f>
        <v>0</v>
      </c>
      <c r="BA307" s="33">
        <f>-VLOOKUP($A307,'pl-data'!$A:$BR,38+BA$3)</f>
        <v>0</v>
      </c>
      <c r="BB307" s="33">
        <f>-VLOOKUP($A307,'pl-data'!$A:$BR,23+BB$3)</f>
        <v>0</v>
      </c>
      <c r="BC307" s="34" t="str">
        <f t="shared" si="482"/>
        <v>n/a</v>
      </c>
      <c r="BD307" s="34" t="str">
        <f t="shared" si="483"/>
        <v>n/a</v>
      </c>
      <c r="BE307" s="8"/>
      <c r="BF307" s="33">
        <f>-VLOOKUP($A307,'pl-data'!$A:$BR,8+BF$3)</f>
        <v>0</v>
      </c>
      <c r="BG307" s="33">
        <f>-VLOOKUP($A307,'pl-data'!$A:$BR,38+BG$3)</f>
        <v>0</v>
      </c>
      <c r="BH307" s="33">
        <f>-VLOOKUP($A307,'pl-data'!$A:$BR,23+BH$3)</f>
        <v>0</v>
      </c>
      <c r="BI307" s="34" t="str">
        <f t="shared" si="485"/>
        <v>n/a</v>
      </c>
      <c r="BJ307" s="34" t="str">
        <f t="shared" si="486"/>
        <v>n/a</v>
      </c>
      <c r="BK307" s="8"/>
      <c r="BL307" s="33">
        <f>-VLOOKUP($A307,'pl-data'!$A:$BR,8+BL$3)</f>
        <v>0</v>
      </c>
      <c r="BM307" s="33">
        <f>-VLOOKUP($A307,'pl-data'!$A:$BR,38+BM$3)</f>
        <v>0</v>
      </c>
      <c r="BN307" s="33">
        <f>-VLOOKUP($A307,'pl-data'!$A:$BR,23+BN$3)</f>
        <v>0</v>
      </c>
      <c r="BO307" s="34" t="str">
        <f t="shared" si="488"/>
        <v>n/a</v>
      </c>
      <c r="BP307" s="34" t="str">
        <f t="shared" si="489"/>
        <v>n/a</v>
      </c>
      <c r="BQ307" s="8"/>
      <c r="BR307" s="33">
        <f>-VLOOKUP($A307,'pl-data'!$A:$BR,8+BR$3)</f>
        <v>0</v>
      </c>
      <c r="BS307" s="33">
        <f>-VLOOKUP($A307,'pl-data'!$A:$BR,38+BS$3)</f>
        <v>0</v>
      </c>
      <c r="BT307" s="33">
        <f>-VLOOKUP($A307,'pl-data'!$A:$BR,23+BT$3)</f>
        <v>0</v>
      </c>
      <c r="BU307" s="34" t="str">
        <f t="shared" si="491"/>
        <v>n/a</v>
      </c>
      <c r="BV307" s="34" t="str">
        <f t="shared" si="492"/>
        <v>n/a</v>
      </c>
      <c r="BW307" s="8"/>
      <c r="BX307" s="33">
        <f t="shared" si="496"/>
        <v>0</v>
      </c>
      <c r="BY307" s="33">
        <f t="shared" si="497"/>
        <v>0</v>
      </c>
      <c r="BZ307" s="33">
        <f t="shared" si="498"/>
        <v>0</v>
      </c>
      <c r="CA307" s="34" t="str">
        <f t="shared" si="494"/>
        <v>n/a</v>
      </c>
      <c r="CB307" s="34" t="str">
        <f t="shared" si="495"/>
        <v>n/a</v>
      </c>
      <c r="CC307" s="8"/>
    </row>
    <row r="308" spans="1:81" hidden="1" outlineLevel="3" x14ac:dyDescent="0.2">
      <c r="A308" s="49">
        <v>3770</v>
      </c>
      <c r="B308" s="43" t="str">
        <f>+masterfile!D955</f>
        <v>3770 Erhaltene Rabatte</v>
      </c>
      <c r="C308" s="8"/>
      <c r="D308" s="33">
        <f>-VLOOKUP($A308,'pl-data'!$A:$BR,8+D$3)</f>
        <v>0</v>
      </c>
      <c r="E308" s="33">
        <f>-VLOOKUP($A308,'pl-data'!$A:$BR,38+E$3)</f>
        <v>0</v>
      </c>
      <c r="F308" s="33">
        <f>-VLOOKUP($A308,'pl-data'!$A:$BR,23+F$3)</f>
        <v>0</v>
      </c>
      <c r="G308" s="34" t="str">
        <f t="shared" si="458"/>
        <v>n/a</v>
      </c>
      <c r="H308" s="34" t="str">
        <f t="shared" si="459"/>
        <v>n/a</v>
      </c>
      <c r="I308" s="8"/>
      <c r="J308" s="33">
        <f>-VLOOKUP($A308,'pl-data'!$A:$BR,8+J$3)</f>
        <v>0</v>
      </c>
      <c r="K308" s="33">
        <f>-VLOOKUP($A308,'pl-data'!$A:$BR,38+K$3)</f>
        <v>0</v>
      </c>
      <c r="L308" s="33">
        <f>-VLOOKUP($A308,'pl-data'!$A:$BR,23+L$3)</f>
        <v>0</v>
      </c>
      <c r="M308" s="34" t="str">
        <f t="shared" si="461"/>
        <v>n/a</v>
      </c>
      <c r="N308" s="34" t="str">
        <f t="shared" si="462"/>
        <v>n/a</v>
      </c>
      <c r="O308" s="8"/>
      <c r="P308" s="33">
        <f>-VLOOKUP($A308,'pl-data'!$A:$BR,8+P$3)</f>
        <v>0</v>
      </c>
      <c r="Q308" s="33">
        <f>-VLOOKUP($A308,'pl-data'!$A:$BR,38+Q$3)</f>
        <v>0</v>
      </c>
      <c r="R308" s="33">
        <f>-VLOOKUP($A308,'pl-data'!$A:$BR,23+R$3)</f>
        <v>0</v>
      </c>
      <c r="S308" s="34" t="str">
        <f t="shared" si="464"/>
        <v>n/a</v>
      </c>
      <c r="T308" s="34" t="str">
        <f t="shared" si="465"/>
        <v>n/a</v>
      </c>
      <c r="U308" s="8"/>
      <c r="V308" s="33">
        <f>-VLOOKUP($A308,'pl-data'!$A:$BR,8+V$3)</f>
        <v>0</v>
      </c>
      <c r="W308" s="33">
        <f>-VLOOKUP($A308,'pl-data'!$A:$BR,38+W$3)</f>
        <v>0</v>
      </c>
      <c r="X308" s="33">
        <f>-VLOOKUP($A308,'pl-data'!$A:$BR,23+X$3)</f>
        <v>0</v>
      </c>
      <c r="Y308" s="34" t="str">
        <f t="shared" si="467"/>
        <v>n/a</v>
      </c>
      <c r="Z308" s="34" t="str">
        <f t="shared" si="468"/>
        <v>n/a</v>
      </c>
      <c r="AA308" s="8"/>
      <c r="AB308" s="33">
        <f>-VLOOKUP($A308,'pl-data'!$A:$BR,8+AB$3)</f>
        <v>0</v>
      </c>
      <c r="AC308" s="33">
        <f>-VLOOKUP($A308,'pl-data'!$A:$BR,38+AC$3)</f>
        <v>0</v>
      </c>
      <c r="AD308" s="33">
        <f>-VLOOKUP($A308,'pl-data'!$A:$BR,23+AD$3)</f>
        <v>0</v>
      </c>
      <c r="AE308" s="34" t="str">
        <f t="shared" si="470"/>
        <v>n/a</v>
      </c>
      <c r="AF308" s="34" t="str">
        <f t="shared" si="471"/>
        <v>n/a</v>
      </c>
      <c r="AG308" s="8"/>
      <c r="AH308" s="33">
        <f>-VLOOKUP($A308,'pl-data'!$A:$BR,8+AH$3)</f>
        <v>0</v>
      </c>
      <c r="AI308" s="33">
        <f>-VLOOKUP($A308,'pl-data'!$A:$BR,38+AI$3)</f>
        <v>0</v>
      </c>
      <c r="AJ308" s="33">
        <f>-VLOOKUP($A308,'pl-data'!$A:$BR,23+AJ$3)</f>
        <v>0</v>
      </c>
      <c r="AK308" s="34" t="str">
        <f t="shared" si="473"/>
        <v>n/a</v>
      </c>
      <c r="AL308" s="34" t="str">
        <f t="shared" si="474"/>
        <v>n/a</v>
      </c>
      <c r="AM308" s="8"/>
      <c r="AN308" s="33">
        <f>-VLOOKUP($A308,'pl-data'!$A:$BR,8+AN$3)</f>
        <v>0</v>
      </c>
      <c r="AO308" s="33">
        <f>-VLOOKUP($A308,'pl-data'!$A:$BR,38+AO$3)</f>
        <v>0</v>
      </c>
      <c r="AP308" s="33">
        <f>-VLOOKUP($A308,'pl-data'!$A:$BR,23+AP$3)</f>
        <v>0</v>
      </c>
      <c r="AQ308" s="34" t="str">
        <f t="shared" si="476"/>
        <v>n/a</v>
      </c>
      <c r="AR308" s="34" t="str">
        <f t="shared" si="477"/>
        <v>n/a</v>
      </c>
      <c r="AS308" s="8"/>
      <c r="AT308" s="33">
        <f>-VLOOKUP($A308,'pl-data'!$A:$BR,8+AT$3)</f>
        <v>0</v>
      </c>
      <c r="AU308" s="33">
        <f>-VLOOKUP($A308,'pl-data'!$A:$BR,38+AU$3)</f>
        <v>0</v>
      </c>
      <c r="AV308" s="33">
        <f>-VLOOKUP($A308,'pl-data'!$A:$BR,23+AV$3)</f>
        <v>0</v>
      </c>
      <c r="AW308" s="34" t="str">
        <f t="shared" si="479"/>
        <v>n/a</v>
      </c>
      <c r="AX308" s="34" t="str">
        <f t="shared" si="480"/>
        <v>n/a</v>
      </c>
      <c r="AY308" s="8"/>
      <c r="AZ308" s="33">
        <f>-VLOOKUP($A308,'pl-data'!$A:$BR,8+AZ$3)</f>
        <v>0</v>
      </c>
      <c r="BA308" s="33">
        <f>-VLOOKUP($A308,'pl-data'!$A:$BR,38+BA$3)</f>
        <v>0</v>
      </c>
      <c r="BB308" s="33">
        <f>-VLOOKUP($A308,'pl-data'!$A:$BR,23+BB$3)</f>
        <v>0</v>
      </c>
      <c r="BC308" s="34" t="str">
        <f t="shared" si="482"/>
        <v>n/a</v>
      </c>
      <c r="BD308" s="34" t="str">
        <f t="shared" si="483"/>
        <v>n/a</v>
      </c>
      <c r="BE308" s="8"/>
      <c r="BF308" s="33">
        <f>-VLOOKUP($A308,'pl-data'!$A:$BR,8+BF$3)</f>
        <v>0</v>
      </c>
      <c r="BG308" s="33">
        <f>-VLOOKUP($A308,'pl-data'!$A:$BR,38+BG$3)</f>
        <v>0</v>
      </c>
      <c r="BH308" s="33">
        <f>-VLOOKUP($A308,'pl-data'!$A:$BR,23+BH$3)</f>
        <v>0</v>
      </c>
      <c r="BI308" s="34" t="str">
        <f t="shared" si="485"/>
        <v>n/a</v>
      </c>
      <c r="BJ308" s="34" t="str">
        <f t="shared" si="486"/>
        <v>n/a</v>
      </c>
      <c r="BK308" s="8"/>
      <c r="BL308" s="33">
        <f>-VLOOKUP($A308,'pl-data'!$A:$BR,8+BL$3)</f>
        <v>0</v>
      </c>
      <c r="BM308" s="33">
        <f>-VLOOKUP($A308,'pl-data'!$A:$BR,38+BM$3)</f>
        <v>0</v>
      </c>
      <c r="BN308" s="33">
        <f>-VLOOKUP($A308,'pl-data'!$A:$BR,23+BN$3)</f>
        <v>0</v>
      </c>
      <c r="BO308" s="34" t="str">
        <f t="shared" si="488"/>
        <v>n/a</v>
      </c>
      <c r="BP308" s="34" t="str">
        <f t="shared" si="489"/>
        <v>n/a</v>
      </c>
      <c r="BQ308" s="8"/>
      <c r="BR308" s="33">
        <f>-VLOOKUP($A308,'pl-data'!$A:$BR,8+BR$3)</f>
        <v>0</v>
      </c>
      <c r="BS308" s="33">
        <f>-VLOOKUP($A308,'pl-data'!$A:$BR,38+BS$3)</f>
        <v>0</v>
      </c>
      <c r="BT308" s="33">
        <f>-VLOOKUP($A308,'pl-data'!$A:$BR,23+BT$3)</f>
        <v>0</v>
      </c>
      <c r="BU308" s="34" t="str">
        <f t="shared" si="491"/>
        <v>n/a</v>
      </c>
      <c r="BV308" s="34" t="str">
        <f t="shared" si="492"/>
        <v>n/a</v>
      </c>
      <c r="BW308" s="8"/>
      <c r="BX308" s="33">
        <f t="shared" si="496"/>
        <v>0</v>
      </c>
      <c r="BY308" s="33">
        <f t="shared" si="497"/>
        <v>0</v>
      </c>
      <c r="BZ308" s="33">
        <f t="shared" si="498"/>
        <v>0</v>
      </c>
      <c r="CA308" s="34" t="str">
        <f t="shared" si="494"/>
        <v>n/a</v>
      </c>
      <c r="CB308" s="34" t="str">
        <f t="shared" si="495"/>
        <v>n/a</v>
      </c>
      <c r="CC308" s="8"/>
    </row>
    <row r="309" spans="1:81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33">
        <f>-VLOOKUP($A309,'pl-data'!$A:$BR,8+D$3)</f>
        <v>0</v>
      </c>
      <c r="E309" s="33">
        <f>-VLOOKUP($A309,'pl-data'!$A:$BR,38+E$3)</f>
        <v>0</v>
      </c>
      <c r="F309" s="33">
        <f>-VLOOKUP($A309,'pl-data'!$A:$BR,23+F$3)</f>
        <v>0</v>
      </c>
      <c r="G309" s="34" t="str">
        <f t="shared" si="458"/>
        <v>n/a</v>
      </c>
      <c r="H309" s="34" t="str">
        <f t="shared" si="459"/>
        <v>n/a</v>
      </c>
      <c r="I309" s="8"/>
      <c r="J309" s="33">
        <f>-VLOOKUP($A309,'pl-data'!$A:$BR,8+J$3)</f>
        <v>0</v>
      </c>
      <c r="K309" s="33">
        <f>-VLOOKUP($A309,'pl-data'!$A:$BR,38+K$3)</f>
        <v>0</v>
      </c>
      <c r="L309" s="33">
        <f>-VLOOKUP($A309,'pl-data'!$A:$BR,23+L$3)</f>
        <v>0</v>
      </c>
      <c r="M309" s="34" t="str">
        <f t="shared" si="461"/>
        <v>n/a</v>
      </c>
      <c r="N309" s="34" t="str">
        <f t="shared" si="462"/>
        <v>n/a</v>
      </c>
      <c r="O309" s="8"/>
      <c r="P309" s="33">
        <f>-VLOOKUP($A309,'pl-data'!$A:$BR,8+P$3)</f>
        <v>0</v>
      </c>
      <c r="Q309" s="33">
        <f>-VLOOKUP($A309,'pl-data'!$A:$BR,38+Q$3)</f>
        <v>0</v>
      </c>
      <c r="R309" s="33">
        <f>-VLOOKUP($A309,'pl-data'!$A:$BR,23+R$3)</f>
        <v>0</v>
      </c>
      <c r="S309" s="34" t="str">
        <f t="shared" si="464"/>
        <v>n/a</v>
      </c>
      <c r="T309" s="34" t="str">
        <f t="shared" si="465"/>
        <v>n/a</v>
      </c>
      <c r="U309" s="8"/>
      <c r="V309" s="33">
        <f>-VLOOKUP($A309,'pl-data'!$A:$BR,8+V$3)</f>
        <v>0</v>
      </c>
      <c r="W309" s="33">
        <f>-VLOOKUP($A309,'pl-data'!$A:$BR,38+W$3)</f>
        <v>0</v>
      </c>
      <c r="X309" s="33">
        <f>-VLOOKUP($A309,'pl-data'!$A:$BR,23+X$3)</f>
        <v>0</v>
      </c>
      <c r="Y309" s="34" t="str">
        <f t="shared" si="467"/>
        <v>n/a</v>
      </c>
      <c r="Z309" s="34" t="str">
        <f t="shared" si="468"/>
        <v>n/a</v>
      </c>
      <c r="AA309" s="8"/>
      <c r="AB309" s="33">
        <f>-VLOOKUP($A309,'pl-data'!$A:$BR,8+AB$3)</f>
        <v>0</v>
      </c>
      <c r="AC309" s="33">
        <f>-VLOOKUP($A309,'pl-data'!$A:$BR,38+AC$3)</f>
        <v>0</v>
      </c>
      <c r="AD309" s="33">
        <f>-VLOOKUP($A309,'pl-data'!$A:$BR,23+AD$3)</f>
        <v>0</v>
      </c>
      <c r="AE309" s="34" t="str">
        <f t="shared" si="470"/>
        <v>n/a</v>
      </c>
      <c r="AF309" s="34" t="str">
        <f t="shared" si="471"/>
        <v>n/a</v>
      </c>
      <c r="AG309" s="8"/>
      <c r="AH309" s="33">
        <f>-VLOOKUP($A309,'pl-data'!$A:$BR,8+AH$3)</f>
        <v>0</v>
      </c>
      <c r="AI309" s="33">
        <f>-VLOOKUP($A309,'pl-data'!$A:$BR,38+AI$3)</f>
        <v>0</v>
      </c>
      <c r="AJ309" s="33">
        <f>-VLOOKUP($A309,'pl-data'!$A:$BR,23+AJ$3)</f>
        <v>0</v>
      </c>
      <c r="AK309" s="34" t="str">
        <f t="shared" si="473"/>
        <v>n/a</v>
      </c>
      <c r="AL309" s="34" t="str">
        <f t="shared" si="474"/>
        <v>n/a</v>
      </c>
      <c r="AM309" s="8"/>
      <c r="AN309" s="33">
        <f>-VLOOKUP($A309,'pl-data'!$A:$BR,8+AN$3)</f>
        <v>0</v>
      </c>
      <c r="AO309" s="33">
        <f>-VLOOKUP($A309,'pl-data'!$A:$BR,38+AO$3)</f>
        <v>0</v>
      </c>
      <c r="AP309" s="33">
        <f>-VLOOKUP($A309,'pl-data'!$A:$BR,23+AP$3)</f>
        <v>0</v>
      </c>
      <c r="AQ309" s="34" t="str">
        <f t="shared" si="476"/>
        <v>n/a</v>
      </c>
      <c r="AR309" s="34" t="str">
        <f t="shared" si="477"/>
        <v>n/a</v>
      </c>
      <c r="AS309" s="8"/>
      <c r="AT309" s="33">
        <f>-VLOOKUP($A309,'pl-data'!$A:$BR,8+AT$3)</f>
        <v>0</v>
      </c>
      <c r="AU309" s="33">
        <f>-VLOOKUP($A309,'pl-data'!$A:$BR,38+AU$3)</f>
        <v>0</v>
      </c>
      <c r="AV309" s="33">
        <f>-VLOOKUP($A309,'pl-data'!$A:$BR,23+AV$3)</f>
        <v>0</v>
      </c>
      <c r="AW309" s="34" t="str">
        <f t="shared" si="479"/>
        <v>n/a</v>
      </c>
      <c r="AX309" s="34" t="str">
        <f t="shared" si="480"/>
        <v>n/a</v>
      </c>
      <c r="AY309" s="8"/>
      <c r="AZ309" s="33">
        <f>-VLOOKUP($A309,'pl-data'!$A:$BR,8+AZ$3)</f>
        <v>0</v>
      </c>
      <c r="BA309" s="33">
        <f>-VLOOKUP($A309,'pl-data'!$A:$BR,38+BA$3)</f>
        <v>0</v>
      </c>
      <c r="BB309" s="33">
        <f>-VLOOKUP($A309,'pl-data'!$A:$BR,23+BB$3)</f>
        <v>0</v>
      </c>
      <c r="BC309" s="34" t="str">
        <f t="shared" si="482"/>
        <v>n/a</v>
      </c>
      <c r="BD309" s="34" t="str">
        <f t="shared" si="483"/>
        <v>n/a</v>
      </c>
      <c r="BE309" s="8"/>
      <c r="BF309" s="33">
        <f>-VLOOKUP($A309,'pl-data'!$A:$BR,8+BF$3)</f>
        <v>0</v>
      </c>
      <c r="BG309" s="33">
        <f>-VLOOKUP($A309,'pl-data'!$A:$BR,38+BG$3)</f>
        <v>0</v>
      </c>
      <c r="BH309" s="33">
        <f>-VLOOKUP($A309,'pl-data'!$A:$BR,23+BH$3)</f>
        <v>0</v>
      </c>
      <c r="BI309" s="34" t="str">
        <f t="shared" si="485"/>
        <v>n/a</v>
      </c>
      <c r="BJ309" s="34" t="str">
        <f t="shared" si="486"/>
        <v>n/a</v>
      </c>
      <c r="BK309" s="8"/>
      <c r="BL309" s="33">
        <f>-VLOOKUP($A309,'pl-data'!$A:$BR,8+BL$3)</f>
        <v>0</v>
      </c>
      <c r="BM309" s="33">
        <f>-VLOOKUP($A309,'pl-data'!$A:$BR,38+BM$3)</f>
        <v>0</v>
      </c>
      <c r="BN309" s="33">
        <f>-VLOOKUP($A309,'pl-data'!$A:$BR,23+BN$3)</f>
        <v>0</v>
      </c>
      <c r="BO309" s="34" t="str">
        <f t="shared" si="488"/>
        <v>n/a</v>
      </c>
      <c r="BP309" s="34" t="str">
        <f t="shared" si="489"/>
        <v>n/a</v>
      </c>
      <c r="BQ309" s="8"/>
      <c r="BR309" s="33">
        <f>-VLOOKUP($A309,'pl-data'!$A:$BR,8+BR$3)</f>
        <v>0</v>
      </c>
      <c r="BS309" s="33">
        <f>-VLOOKUP($A309,'pl-data'!$A:$BR,38+BS$3)</f>
        <v>0</v>
      </c>
      <c r="BT309" s="33">
        <f>-VLOOKUP($A309,'pl-data'!$A:$BR,23+BT$3)</f>
        <v>0</v>
      </c>
      <c r="BU309" s="34" t="str">
        <f t="shared" si="491"/>
        <v>n/a</v>
      </c>
      <c r="BV309" s="34" t="str">
        <f t="shared" si="492"/>
        <v>n/a</v>
      </c>
      <c r="BW309" s="8"/>
      <c r="BX309" s="33">
        <f t="shared" si="496"/>
        <v>0</v>
      </c>
      <c r="BY309" s="33">
        <f t="shared" si="497"/>
        <v>0</v>
      </c>
      <c r="BZ309" s="33">
        <f t="shared" si="498"/>
        <v>0</v>
      </c>
      <c r="CA309" s="34" t="str">
        <f t="shared" si="494"/>
        <v>n/a</v>
      </c>
      <c r="CB309" s="34" t="str">
        <f t="shared" si="495"/>
        <v>n/a</v>
      </c>
      <c r="CC309" s="8"/>
    </row>
    <row r="310" spans="1:81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33">
        <f>-VLOOKUP($A310,'pl-data'!$A:$BR,8+D$3)</f>
        <v>0</v>
      </c>
      <c r="E310" s="33">
        <f>-VLOOKUP($A310,'pl-data'!$A:$BR,38+E$3)</f>
        <v>0</v>
      </c>
      <c r="F310" s="33">
        <f>-VLOOKUP($A310,'pl-data'!$A:$BR,23+F$3)</f>
        <v>0</v>
      </c>
      <c r="G310" s="34" t="str">
        <f t="shared" si="458"/>
        <v>n/a</v>
      </c>
      <c r="H310" s="34" t="str">
        <f t="shared" si="459"/>
        <v>n/a</v>
      </c>
      <c r="I310" s="8"/>
      <c r="J310" s="33">
        <f>-VLOOKUP($A310,'pl-data'!$A:$BR,8+J$3)</f>
        <v>0</v>
      </c>
      <c r="K310" s="33">
        <f>-VLOOKUP($A310,'pl-data'!$A:$BR,38+K$3)</f>
        <v>0</v>
      </c>
      <c r="L310" s="33">
        <f>-VLOOKUP($A310,'pl-data'!$A:$BR,23+L$3)</f>
        <v>0</v>
      </c>
      <c r="M310" s="34" t="str">
        <f t="shared" si="461"/>
        <v>n/a</v>
      </c>
      <c r="N310" s="34" t="str">
        <f t="shared" si="462"/>
        <v>n/a</v>
      </c>
      <c r="O310" s="8"/>
      <c r="P310" s="33">
        <f>-VLOOKUP($A310,'pl-data'!$A:$BR,8+P$3)</f>
        <v>0</v>
      </c>
      <c r="Q310" s="33">
        <f>-VLOOKUP($A310,'pl-data'!$A:$BR,38+Q$3)</f>
        <v>0</v>
      </c>
      <c r="R310" s="33">
        <f>-VLOOKUP($A310,'pl-data'!$A:$BR,23+R$3)</f>
        <v>0</v>
      </c>
      <c r="S310" s="34" t="str">
        <f t="shared" si="464"/>
        <v>n/a</v>
      </c>
      <c r="T310" s="34" t="str">
        <f t="shared" si="465"/>
        <v>n/a</v>
      </c>
      <c r="U310" s="8"/>
      <c r="V310" s="33">
        <f>-VLOOKUP($A310,'pl-data'!$A:$BR,8+V$3)</f>
        <v>0</v>
      </c>
      <c r="W310" s="33">
        <f>-VLOOKUP($A310,'pl-data'!$A:$BR,38+W$3)</f>
        <v>0</v>
      </c>
      <c r="X310" s="33">
        <f>-VLOOKUP($A310,'pl-data'!$A:$BR,23+X$3)</f>
        <v>0</v>
      </c>
      <c r="Y310" s="34" t="str">
        <f t="shared" si="467"/>
        <v>n/a</v>
      </c>
      <c r="Z310" s="34" t="str">
        <f t="shared" si="468"/>
        <v>n/a</v>
      </c>
      <c r="AA310" s="8"/>
      <c r="AB310" s="33">
        <f>-VLOOKUP($A310,'pl-data'!$A:$BR,8+AB$3)</f>
        <v>0</v>
      </c>
      <c r="AC310" s="33">
        <f>-VLOOKUP($A310,'pl-data'!$A:$BR,38+AC$3)</f>
        <v>0</v>
      </c>
      <c r="AD310" s="33">
        <f>-VLOOKUP($A310,'pl-data'!$A:$BR,23+AD$3)</f>
        <v>0</v>
      </c>
      <c r="AE310" s="34" t="str">
        <f t="shared" si="470"/>
        <v>n/a</v>
      </c>
      <c r="AF310" s="34" t="str">
        <f t="shared" si="471"/>
        <v>n/a</v>
      </c>
      <c r="AG310" s="8"/>
      <c r="AH310" s="33">
        <f>-VLOOKUP($A310,'pl-data'!$A:$BR,8+AH$3)</f>
        <v>0</v>
      </c>
      <c r="AI310" s="33">
        <f>-VLOOKUP($A310,'pl-data'!$A:$BR,38+AI$3)</f>
        <v>0</v>
      </c>
      <c r="AJ310" s="33">
        <f>-VLOOKUP($A310,'pl-data'!$A:$BR,23+AJ$3)</f>
        <v>0</v>
      </c>
      <c r="AK310" s="34" t="str">
        <f t="shared" si="473"/>
        <v>n/a</v>
      </c>
      <c r="AL310" s="34" t="str">
        <f t="shared" si="474"/>
        <v>n/a</v>
      </c>
      <c r="AM310" s="8"/>
      <c r="AN310" s="33">
        <f>-VLOOKUP($A310,'pl-data'!$A:$BR,8+AN$3)</f>
        <v>0</v>
      </c>
      <c r="AO310" s="33">
        <f>-VLOOKUP($A310,'pl-data'!$A:$BR,38+AO$3)</f>
        <v>0</v>
      </c>
      <c r="AP310" s="33">
        <f>-VLOOKUP($A310,'pl-data'!$A:$BR,23+AP$3)</f>
        <v>0</v>
      </c>
      <c r="AQ310" s="34" t="str">
        <f t="shared" si="476"/>
        <v>n/a</v>
      </c>
      <c r="AR310" s="34" t="str">
        <f t="shared" si="477"/>
        <v>n/a</v>
      </c>
      <c r="AS310" s="8"/>
      <c r="AT310" s="33">
        <f>-VLOOKUP($A310,'pl-data'!$A:$BR,8+AT$3)</f>
        <v>0</v>
      </c>
      <c r="AU310" s="33">
        <f>-VLOOKUP($A310,'pl-data'!$A:$BR,38+AU$3)</f>
        <v>0</v>
      </c>
      <c r="AV310" s="33">
        <f>-VLOOKUP($A310,'pl-data'!$A:$BR,23+AV$3)</f>
        <v>0</v>
      </c>
      <c r="AW310" s="34" t="str">
        <f t="shared" si="479"/>
        <v>n/a</v>
      </c>
      <c r="AX310" s="34" t="str">
        <f t="shared" si="480"/>
        <v>n/a</v>
      </c>
      <c r="AY310" s="8"/>
      <c r="AZ310" s="33">
        <f>-VLOOKUP($A310,'pl-data'!$A:$BR,8+AZ$3)</f>
        <v>0</v>
      </c>
      <c r="BA310" s="33">
        <f>-VLOOKUP($A310,'pl-data'!$A:$BR,38+BA$3)</f>
        <v>0</v>
      </c>
      <c r="BB310" s="33">
        <f>-VLOOKUP($A310,'pl-data'!$A:$BR,23+BB$3)</f>
        <v>0</v>
      </c>
      <c r="BC310" s="34" t="str">
        <f t="shared" si="482"/>
        <v>n/a</v>
      </c>
      <c r="BD310" s="34" t="str">
        <f t="shared" si="483"/>
        <v>n/a</v>
      </c>
      <c r="BE310" s="8"/>
      <c r="BF310" s="33">
        <f>-VLOOKUP($A310,'pl-data'!$A:$BR,8+BF$3)</f>
        <v>0</v>
      </c>
      <c r="BG310" s="33">
        <f>-VLOOKUP($A310,'pl-data'!$A:$BR,38+BG$3)</f>
        <v>0</v>
      </c>
      <c r="BH310" s="33">
        <f>-VLOOKUP($A310,'pl-data'!$A:$BR,23+BH$3)</f>
        <v>0</v>
      </c>
      <c r="BI310" s="34" t="str">
        <f t="shared" si="485"/>
        <v>n/a</v>
      </c>
      <c r="BJ310" s="34" t="str">
        <f t="shared" si="486"/>
        <v>n/a</v>
      </c>
      <c r="BK310" s="8"/>
      <c r="BL310" s="33">
        <f>-VLOOKUP($A310,'pl-data'!$A:$BR,8+BL$3)</f>
        <v>0</v>
      </c>
      <c r="BM310" s="33">
        <f>-VLOOKUP($A310,'pl-data'!$A:$BR,38+BM$3)</f>
        <v>0</v>
      </c>
      <c r="BN310" s="33">
        <f>-VLOOKUP($A310,'pl-data'!$A:$BR,23+BN$3)</f>
        <v>0</v>
      </c>
      <c r="BO310" s="34" t="str">
        <f t="shared" si="488"/>
        <v>n/a</v>
      </c>
      <c r="BP310" s="34" t="str">
        <f t="shared" si="489"/>
        <v>n/a</v>
      </c>
      <c r="BQ310" s="8"/>
      <c r="BR310" s="33">
        <f>-VLOOKUP($A310,'pl-data'!$A:$BR,8+BR$3)</f>
        <v>0</v>
      </c>
      <c r="BS310" s="33">
        <f>-VLOOKUP($A310,'pl-data'!$A:$BR,38+BS$3)</f>
        <v>0</v>
      </c>
      <c r="BT310" s="33">
        <f>-VLOOKUP($A310,'pl-data'!$A:$BR,23+BT$3)</f>
        <v>0</v>
      </c>
      <c r="BU310" s="34" t="str">
        <f t="shared" si="491"/>
        <v>n/a</v>
      </c>
      <c r="BV310" s="34" t="str">
        <f t="shared" si="492"/>
        <v>n/a</v>
      </c>
      <c r="BW310" s="8"/>
      <c r="BX310" s="33">
        <f t="shared" si="496"/>
        <v>0</v>
      </c>
      <c r="BY310" s="33">
        <f t="shared" si="497"/>
        <v>0</v>
      </c>
      <c r="BZ310" s="33">
        <f t="shared" si="498"/>
        <v>0</v>
      </c>
      <c r="CA310" s="34" t="str">
        <f t="shared" si="494"/>
        <v>n/a</v>
      </c>
      <c r="CB310" s="34" t="str">
        <f t="shared" si="495"/>
        <v>n/a</v>
      </c>
      <c r="CC310" s="8"/>
    </row>
    <row r="311" spans="1:81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33">
        <f>-VLOOKUP($A311,'pl-data'!$A:$BR,8+D$3)</f>
        <v>0</v>
      </c>
      <c r="E311" s="33">
        <f>-VLOOKUP($A311,'pl-data'!$A:$BR,38+E$3)</f>
        <v>0</v>
      </c>
      <c r="F311" s="33">
        <f>-VLOOKUP($A311,'pl-data'!$A:$BR,23+F$3)</f>
        <v>0</v>
      </c>
      <c r="G311" s="34" t="str">
        <f t="shared" si="458"/>
        <v>n/a</v>
      </c>
      <c r="H311" s="34" t="str">
        <f t="shared" si="459"/>
        <v>n/a</v>
      </c>
      <c r="I311" s="8"/>
      <c r="J311" s="33">
        <f>-VLOOKUP($A311,'pl-data'!$A:$BR,8+J$3)</f>
        <v>0</v>
      </c>
      <c r="K311" s="33">
        <f>-VLOOKUP($A311,'pl-data'!$A:$BR,38+K$3)</f>
        <v>0</v>
      </c>
      <c r="L311" s="33">
        <f>-VLOOKUP($A311,'pl-data'!$A:$BR,23+L$3)</f>
        <v>0</v>
      </c>
      <c r="M311" s="34" t="str">
        <f t="shared" si="461"/>
        <v>n/a</v>
      </c>
      <c r="N311" s="34" t="str">
        <f t="shared" si="462"/>
        <v>n/a</v>
      </c>
      <c r="O311" s="8"/>
      <c r="P311" s="33">
        <f>-VLOOKUP($A311,'pl-data'!$A:$BR,8+P$3)</f>
        <v>0</v>
      </c>
      <c r="Q311" s="33">
        <f>-VLOOKUP($A311,'pl-data'!$A:$BR,38+Q$3)</f>
        <v>0</v>
      </c>
      <c r="R311" s="33">
        <f>-VLOOKUP($A311,'pl-data'!$A:$BR,23+R$3)</f>
        <v>0</v>
      </c>
      <c r="S311" s="34" t="str">
        <f t="shared" si="464"/>
        <v>n/a</v>
      </c>
      <c r="T311" s="34" t="str">
        <f t="shared" si="465"/>
        <v>n/a</v>
      </c>
      <c r="U311" s="8"/>
      <c r="V311" s="33">
        <f>-VLOOKUP($A311,'pl-data'!$A:$BR,8+V$3)</f>
        <v>0</v>
      </c>
      <c r="W311" s="33">
        <f>-VLOOKUP($A311,'pl-data'!$A:$BR,38+W$3)</f>
        <v>0</v>
      </c>
      <c r="X311" s="33">
        <f>-VLOOKUP($A311,'pl-data'!$A:$BR,23+X$3)</f>
        <v>0</v>
      </c>
      <c r="Y311" s="34" t="str">
        <f t="shared" si="467"/>
        <v>n/a</v>
      </c>
      <c r="Z311" s="34" t="str">
        <f t="shared" si="468"/>
        <v>n/a</v>
      </c>
      <c r="AA311" s="8"/>
      <c r="AB311" s="33">
        <f>-VLOOKUP($A311,'pl-data'!$A:$BR,8+AB$3)</f>
        <v>0</v>
      </c>
      <c r="AC311" s="33">
        <f>-VLOOKUP($A311,'pl-data'!$A:$BR,38+AC$3)</f>
        <v>0</v>
      </c>
      <c r="AD311" s="33">
        <f>-VLOOKUP($A311,'pl-data'!$A:$BR,23+AD$3)</f>
        <v>0</v>
      </c>
      <c r="AE311" s="34" t="str">
        <f t="shared" si="470"/>
        <v>n/a</v>
      </c>
      <c r="AF311" s="34" t="str">
        <f t="shared" si="471"/>
        <v>n/a</v>
      </c>
      <c r="AG311" s="8"/>
      <c r="AH311" s="33">
        <f>-VLOOKUP($A311,'pl-data'!$A:$BR,8+AH$3)</f>
        <v>0</v>
      </c>
      <c r="AI311" s="33">
        <f>-VLOOKUP($A311,'pl-data'!$A:$BR,38+AI$3)</f>
        <v>0</v>
      </c>
      <c r="AJ311" s="33">
        <f>-VLOOKUP($A311,'pl-data'!$A:$BR,23+AJ$3)</f>
        <v>0</v>
      </c>
      <c r="AK311" s="34" t="str">
        <f t="shared" si="473"/>
        <v>n/a</v>
      </c>
      <c r="AL311" s="34" t="str">
        <f t="shared" si="474"/>
        <v>n/a</v>
      </c>
      <c r="AM311" s="8"/>
      <c r="AN311" s="33">
        <f>-VLOOKUP($A311,'pl-data'!$A:$BR,8+AN$3)</f>
        <v>0</v>
      </c>
      <c r="AO311" s="33">
        <f>-VLOOKUP($A311,'pl-data'!$A:$BR,38+AO$3)</f>
        <v>0</v>
      </c>
      <c r="AP311" s="33">
        <f>-VLOOKUP($A311,'pl-data'!$A:$BR,23+AP$3)</f>
        <v>0</v>
      </c>
      <c r="AQ311" s="34" t="str">
        <f t="shared" si="476"/>
        <v>n/a</v>
      </c>
      <c r="AR311" s="34" t="str">
        <f t="shared" si="477"/>
        <v>n/a</v>
      </c>
      <c r="AS311" s="8"/>
      <c r="AT311" s="33">
        <f>-VLOOKUP($A311,'pl-data'!$A:$BR,8+AT$3)</f>
        <v>0</v>
      </c>
      <c r="AU311" s="33">
        <f>-VLOOKUP($A311,'pl-data'!$A:$BR,38+AU$3)</f>
        <v>0</v>
      </c>
      <c r="AV311" s="33">
        <f>-VLOOKUP($A311,'pl-data'!$A:$BR,23+AV$3)</f>
        <v>0</v>
      </c>
      <c r="AW311" s="34" t="str">
        <f t="shared" si="479"/>
        <v>n/a</v>
      </c>
      <c r="AX311" s="34" t="str">
        <f t="shared" si="480"/>
        <v>n/a</v>
      </c>
      <c r="AY311" s="8"/>
      <c r="AZ311" s="33">
        <f>-VLOOKUP($A311,'pl-data'!$A:$BR,8+AZ$3)</f>
        <v>0</v>
      </c>
      <c r="BA311" s="33">
        <f>-VLOOKUP($A311,'pl-data'!$A:$BR,38+BA$3)</f>
        <v>0</v>
      </c>
      <c r="BB311" s="33">
        <f>-VLOOKUP($A311,'pl-data'!$A:$BR,23+BB$3)</f>
        <v>0</v>
      </c>
      <c r="BC311" s="34" t="str">
        <f t="shared" si="482"/>
        <v>n/a</v>
      </c>
      <c r="BD311" s="34" t="str">
        <f t="shared" si="483"/>
        <v>n/a</v>
      </c>
      <c r="BE311" s="8"/>
      <c r="BF311" s="33">
        <f>-VLOOKUP($A311,'pl-data'!$A:$BR,8+BF$3)</f>
        <v>0</v>
      </c>
      <c r="BG311" s="33">
        <f>-VLOOKUP($A311,'pl-data'!$A:$BR,38+BG$3)</f>
        <v>0</v>
      </c>
      <c r="BH311" s="33">
        <f>-VLOOKUP($A311,'pl-data'!$A:$BR,23+BH$3)</f>
        <v>0</v>
      </c>
      <c r="BI311" s="34" t="str">
        <f t="shared" si="485"/>
        <v>n/a</v>
      </c>
      <c r="BJ311" s="34" t="str">
        <f t="shared" si="486"/>
        <v>n/a</v>
      </c>
      <c r="BK311" s="8"/>
      <c r="BL311" s="33">
        <f>-VLOOKUP($A311,'pl-data'!$A:$BR,8+BL$3)</f>
        <v>0</v>
      </c>
      <c r="BM311" s="33">
        <f>-VLOOKUP($A311,'pl-data'!$A:$BR,38+BM$3)</f>
        <v>0</v>
      </c>
      <c r="BN311" s="33">
        <f>-VLOOKUP($A311,'pl-data'!$A:$BR,23+BN$3)</f>
        <v>0</v>
      </c>
      <c r="BO311" s="34" t="str">
        <f t="shared" si="488"/>
        <v>n/a</v>
      </c>
      <c r="BP311" s="34" t="str">
        <f t="shared" si="489"/>
        <v>n/a</v>
      </c>
      <c r="BQ311" s="8"/>
      <c r="BR311" s="33">
        <f>-VLOOKUP($A311,'pl-data'!$A:$BR,8+BR$3)</f>
        <v>0</v>
      </c>
      <c r="BS311" s="33">
        <f>-VLOOKUP($A311,'pl-data'!$A:$BR,38+BS$3)</f>
        <v>0</v>
      </c>
      <c r="BT311" s="33">
        <f>-VLOOKUP($A311,'pl-data'!$A:$BR,23+BT$3)</f>
        <v>0</v>
      </c>
      <c r="BU311" s="34" t="str">
        <f t="shared" si="491"/>
        <v>n/a</v>
      </c>
      <c r="BV311" s="34" t="str">
        <f t="shared" si="492"/>
        <v>n/a</v>
      </c>
      <c r="BW311" s="8"/>
      <c r="BX311" s="33">
        <f t="shared" si="496"/>
        <v>0</v>
      </c>
      <c r="BY311" s="33">
        <f t="shared" si="497"/>
        <v>0</v>
      </c>
      <c r="BZ311" s="33">
        <f t="shared" si="498"/>
        <v>0</v>
      </c>
      <c r="CA311" s="34" t="str">
        <f t="shared" si="494"/>
        <v>n/a</v>
      </c>
      <c r="CB311" s="34" t="str">
        <f t="shared" si="495"/>
        <v>n/a</v>
      </c>
      <c r="CC311" s="8"/>
    </row>
    <row r="312" spans="1:81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33">
        <f>-VLOOKUP($A312,'pl-data'!$A:$BR,8+D$3)</f>
        <v>0</v>
      </c>
      <c r="E312" s="33">
        <f>-VLOOKUP($A312,'pl-data'!$A:$BR,38+E$3)</f>
        <v>0</v>
      </c>
      <c r="F312" s="33">
        <f>-VLOOKUP($A312,'pl-data'!$A:$BR,23+F$3)</f>
        <v>0</v>
      </c>
      <c r="G312" s="34" t="str">
        <f t="shared" si="458"/>
        <v>n/a</v>
      </c>
      <c r="H312" s="34" t="str">
        <f t="shared" si="459"/>
        <v>n/a</v>
      </c>
      <c r="I312" s="8"/>
      <c r="J312" s="33">
        <f>-VLOOKUP($A312,'pl-data'!$A:$BR,8+J$3)</f>
        <v>0</v>
      </c>
      <c r="K312" s="33">
        <f>-VLOOKUP($A312,'pl-data'!$A:$BR,38+K$3)</f>
        <v>0</v>
      </c>
      <c r="L312" s="33">
        <f>-VLOOKUP($A312,'pl-data'!$A:$BR,23+L$3)</f>
        <v>0</v>
      </c>
      <c r="M312" s="34" t="str">
        <f t="shared" si="461"/>
        <v>n/a</v>
      </c>
      <c r="N312" s="34" t="str">
        <f t="shared" si="462"/>
        <v>n/a</v>
      </c>
      <c r="O312" s="8"/>
      <c r="P312" s="33">
        <f>-VLOOKUP($A312,'pl-data'!$A:$BR,8+P$3)</f>
        <v>0</v>
      </c>
      <c r="Q312" s="33">
        <f>-VLOOKUP($A312,'pl-data'!$A:$BR,38+Q$3)</f>
        <v>0</v>
      </c>
      <c r="R312" s="33">
        <f>-VLOOKUP($A312,'pl-data'!$A:$BR,23+R$3)</f>
        <v>0</v>
      </c>
      <c r="S312" s="34" t="str">
        <f t="shared" si="464"/>
        <v>n/a</v>
      </c>
      <c r="T312" s="34" t="str">
        <f t="shared" si="465"/>
        <v>n/a</v>
      </c>
      <c r="U312" s="8"/>
      <c r="V312" s="33">
        <f>-VLOOKUP($A312,'pl-data'!$A:$BR,8+V$3)</f>
        <v>0</v>
      </c>
      <c r="W312" s="33">
        <f>-VLOOKUP($A312,'pl-data'!$A:$BR,38+W$3)</f>
        <v>0</v>
      </c>
      <c r="X312" s="33">
        <f>-VLOOKUP($A312,'pl-data'!$A:$BR,23+X$3)</f>
        <v>0</v>
      </c>
      <c r="Y312" s="34" t="str">
        <f t="shared" si="467"/>
        <v>n/a</v>
      </c>
      <c r="Z312" s="34" t="str">
        <f t="shared" si="468"/>
        <v>n/a</v>
      </c>
      <c r="AA312" s="8"/>
      <c r="AB312" s="33">
        <f>-VLOOKUP($A312,'pl-data'!$A:$BR,8+AB$3)</f>
        <v>0</v>
      </c>
      <c r="AC312" s="33">
        <f>-VLOOKUP($A312,'pl-data'!$A:$BR,38+AC$3)</f>
        <v>0</v>
      </c>
      <c r="AD312" s="33">
        <f>-VLOOKUP($A312,'pl-data'!$A:$BR,23+AD$3)</f>
        <v>0</v>
      </c>
      <c r="AE312" s="34" t="str">
        <f t="shared" si="470"/>
        <v>n/a</v>
      </c>
      <c r="AF312" s="34" t="str">
        <f t="shared" si="471"/>
        <v>n/a</v>
      </c>
      <c r="AG312" s="8"/>
      <c r="AH312" s="33">
        <f>-VLOOKUP($A312,'pl-data'!$A:$BR,8+AH$3)</f>
        <v>0</v>
      </c>
      <c r="AI312" s="33">
        <f>-VLOOKUP($A312,'pl-data'!$A:$BR,38+AI$3)</f>
        <v>0</v>
      </c>
      <c r="AJ312" s="33">
        <f>-VLOOKUP($A312,'pl-data'!$A:$BR,23+AJ$3)</f>
        <v>0</v>
      </c>
      <c r="AK312" s="34" t="str">
        <f t="shared" si="473"/>
        <v>n/a</v>
      </c>
      <c r="AL312" s="34" t="str">
        <f t="shared" si="474"/>
        <v>n/a</v>
      </c>
      <c r="AM312" s="8"/>
      <c r="AN312" s="33">
        <f>-VLOOKUP($A312,'pl-data'!$A:$BR,8+AN$3)</f>
        <v>0</v>
      </c>
      <c r="AO312" s="33">
        <f>-VLOOKUP($A312,'pl-data'!$A:$BR,38+AO$3)</f>
        <v>0</v>
      </c>
      <c r="AP312" s="33">
        <f>-VLOOKUP($A312,'pl-data'!$A:$BR,23+AP$3)</f>
        <v>0</v>
      </c>
      <c r="AQ312" s="34" t="str">
        <f t="shared" si="476"/>
        <v>n/a</v>
      </c>
      <c r="AR312" s="34" t="str">
        <f t="shared" si="477"/>
        <v>n/a</v>
      </c>
      <c r="AS312" s="8"/>
      <c r="AT312" s="33">
        <f>-VLOOKUP($A312,'pl-data'!$A:$BR,8+AT$3)</f>
        <v>0</v>
      </c>
      <c r="AU312" s="33">
        <f>-VLOOKUP($A312,'pl-data'!$A:$BR,38+AU$3)</f>
        <v>0</v>
      </c>
      <c r="AV312" s="33">
        <f>-VLOOKUP($A312,'pl-data'!$A:$BR,23+AV$3)</f>
        <v>0</v>
      </c>
      <c r="AW312" s="34" t="str">
        <f t="shared" si="479"/>
        <v>n/a</v>
      </c>
      <c r="AX312" s="34" t="str">
        <f t="shared" si="480"/>
        <v>n/a</v>
      </c>
      <c r="AY312" s="8"/>
      <c r="AZ312" s="33">
        <f>-VLOOKUP($A312,'pl-data'!$A:$BR,8+AZ$3)</f>
        <v>0</v>
      </c>
      <c r="BA312" s="33">
        <f>-VLOOKUP($A312,'pl-data'!$A:$BR,38+BA$3)</f>
        <v>0</v>
      </c>
      <c r="BB312" s="33">
        <f>-VLOOKUP($A312,'pl-data'!$A:$BR,23+BB$3)</f>
        <v>0</v>
      </c>
      <c r="BC312" s="34" t="str">
        <f t="shared" si="482"/>
        <v>n/a</v>
      </c>
      <c r="BD312" s="34" t="str">
        <f t="shared" si="483"/>
        <v>n/a</v>
      </c>
      <c r="BE312" s="8"/>
      <c r="BF312" s="33">
        <f>-VLOOKUP($A312,'pl-data'!$A:$BR,8+BF$3)</f>
        <v>0</v>
      </c>
      <c r="BG312" s="33">
        <f>-VLOOKUP($A312,'pl-data'!$A:$BR,38+BG$3)</f>
        <v>0</v>
      </c>
      <c r="BH312" s="33">
        <f>-VLOOKUP($A312,'pl-data'!$A:$BR,23+BH$3)</f>
        <v>0</v>
      </c>
      <c r="BI312" s="34" t="str">
        <f t="shared" si="485"/>
        <v>n/a</v>
      </c>
      <c r="BJ312" s="34" t="str">
        <f t="shared" si="486"/>
        <v>n/a</v>
      </c>
      <c r="BK312" s="8"/>
      <c r="BL312" s="33">
        <f>-VLOOKUP($A312,'pl-data'!$A:$BR,8+BL$3)</f>
        <v>0</v>
      </c>
      <c r="BM312" s="33">
        <f>-VLOOKUP($A312,'pl-data'!$A:$BR,38+BM$3)</f>
        <v>0</v>
      </c>
      <c r="BN312" s="33">
        <f>-VLOOKUP($A312,'pl-data'!$A:$BR,23+BN$3)</f>
        <v>0</v>
      </c>
      <c r="BO312" s="34" t="str">
        <f t="shared" si="488"/>
        <v>n/a</v>
      </c>
      <c r="BP312" s="34" t="str">
        <f t="shared" si="489"/>
        <v>n/a</v>
      </c>
      <c r="BQ312" s="8"/>
      <c r="BR312" s="33">
        <f>-VLOOKUP($A312,'pl-data'!$A:$BR,8+BR$3)</f>
        <v>0</v>
      </c>
      <c r="BS312" s="33">
        <f>-VLOOKUP($A312,'pl-data'!$A:$BR,38+BS$3)</f>
        <v>0</v>
      </c>
      <c r="BT312" s="33">
        <f>-VLOOKUP($A312,'pl-data'!$A:$BR,23+BT$3)</f>
        <v>0</v>
      </c>
      <c r="BU312" s="34" t="str">
        <f t="shared" si="491"/>
        <v>n/a</v>
      </c>
      <c r="BV312" s="34" t="str">
        <f t="shared" si="492"/>
        <v>n/a</v>
      </c>
      <c r="BW312" s="8"/>
      <c r="BX312" s="33">
        <f t="shared" si="496"/>
        <v>0</v>
      </c>
      <c r="BY312" s="33">
        <f t="shared" si="497"/>
        <v>0</v>
      </c>
      <c r="BZ312" s="33">
        <f t="shared" si="498"/>
        <v>0</v>
      </c>
      <c r="CA312" s="34" t="str">
        <f t="shared" si="494"/>
        <v>n/a</v>
      </c>
      <c r="CB312" s="34" t="str">
        <f t="shared" si="495"/>
        <v>n/a</v>
      </c>
      <c r="CC312" s="8"/>
    </row>
    <row r="313" spans="1:81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33">
        <f>-VLOOKUP($A313,'pl-data'!$A:$BR,8+D$3)</f>
        <v>0</v>
      </c>
      <c r="E313" s="33">
        <f>-VLOOKUP($A313,'pl-data'!$A:$BR,38+E$3)</f>
        <v>0</v>
      </c>
      <c r="F313" s="33">
        <f>-VLOOKUP($A313,'pl-data'!$A:$BR,23+F$3)</f>
        <v>0</v>
      </c>
      <c r="G313" s="34" t="str">
        <f t="shared" si="458"/>
        <v>n/a</v>
      </c>
      <c r="H313" s="34" t="str">
        <f t="shared" si="459"/>
        <v>n/a</v>
      </c>
      <c r="I313" s="8"/>
      <c r="J313" s="33">
        <f>-VLOOKUP($A313,'pl-data'!$A:$BR,8+J$3)</f>
        <v>0</v>
      </c>
      <c r="K313" s="33">
        <f>-VLOOKUP($A313,'pl-data'!$A:$BR,38+K$3)</f>
        <v>0</v>
      </c>
      <c r="L313" s="33">
        <f>-VLOOKUP($A313,'pl-data'!$A:$BR,23+L$3)</f>
        <v>0</v>
      </c>
      <c r="M313" s="34" t="str">
        <f t="shared" si="461"/>
        <v>n/a</v>
      </c>
      <c r="N313" s="34" t="str">
        <f t="shared" si="462"/>
        <v>n/a</v>
      </c>
      <c r="O313" s="8"/>
      <c r="P313" s="33">
        <f>-VLOOKUP($A313,'pl-data'!$A:$BR,8+P$3)</f>
        <v>0</v>
      </c>
      <c r="Q313" s="33">
        <f>-VLOOKUP($A313,'pl-data'!$A:$BR,38+Q$3)</f>
        <v>0</v>
      </c>
      <c r="R313" s="33">
        <f>-VLOOKUP($A313,'pl-data'!$A:$BR,23+R$3)</f>
        <v>0</v>
      </c>
      <c r="S313" s="34" t="str">
        <f t="shared" si="464"/>
        <v>n/a</v>
      </c>
      <c r="T313" s="34" t="str">
        <f t="shared" si="465"/>
        <v>n/a</v>
      </c>
      <c r="U313" s="8"/>
      <c r="V313" s="33">
        <f>-VLOOKUP($A313,'pl-data'!$A:$BR,8+V$3)</f>
        <v>0</v>
      </c>
      <c r="W313" s="33">
        <f>-VLOOKUP($A313,'pl-data'!$A:$BR,38+W$3)</f>
        <v>0</v>
      </c>
      <c r="X313" s="33">
        <f>-VLOOKUP($A313,'pl-data'!$A:$BR,23+X$3)</f>
        <v>0</v>
      </c>
      <c r="Y313" s="34" t="str">
        <f t="shared" si="467"/>
        <v>n/a</v>
      </c>
      <c r="Z313" s="34" t="str">
        <f t="shared" si="468"/>
        <v>n/a</v>
      </c>
      <c r="AA313" s="8"/>
      <c r="AB313" s="33">
        <f>-VLOOKUP($A313,'pl-data'!$A:$BR,8+AB$3)</f>
        <v>0</v>
      </c>
      <c r="AC313" s="33">
        <f>-VLOOKUP($A313,'pl-data'!$A:$BR,38+AC$3)</f>
        <v>0</v>
      </c>
      <c r="AD313" s="33">
        <f>-VLOOKUP($A313,'pl-data'!$A:$BR,23+AD$3)</f>
        <v>0</v>
      </c>
      <c r="AE313" s="34" t="str">
        <f t="shared" si="470"/>
        <v>n/a</v>
      </c>
      <c r="AF313" s="34" t="str">
        <f t="shared" si="471"/>
        <v>n/a</v>
      </c>
      <c r="AG313" s="8"/>
      <c r="AH313" s="33">
        <f>-VLOOKUP($A313,'pl-data'!$A:$BR,8+AH$3)</f>
        <v>0</v>
      </c>
      <c r="AI313" s="33">
        <f>-VLOOKUP($A313,'pl-data'!$A:$BR,38+AI$3)</f>
        <v>0</v>
      </c>
      <c r="AJ313" s="33">
        <f>-VLOOKUP($A313,'pl-data'!$A:$BR,23+AJ$3)</f>
        <v>0</v>
      </c>
      <c r="AK313" s="34" t="str">
        <f t="shared" si="473"/>
        <v>n/a</v>
      </c>
      <c r="AL313" s="34" t="str">
        <f t="shared" si="474"/>
        <v>n/a</v>
      </c>
      <c r="AM313" s="8"/>
      <c r="AN313" s="33">
        <f>-VLOOKUP($A313,'pl-data'!$A:$BR,8+AN$3)</f>
        <v>0</v>
      </c>
      <c r="AO313" s="33">
        <f>-VLOOKUP($A313,'pl-data'!$A:$BR,38+AO$3)</f>
        <v>0</v>
      </c>
      <c r="AP313" s="33">
        <f>-VLOOKUP($A313,'pl-data'!$A:$BR,23+AP$3)</f>
        <v>0</v>
      </c>
      <c r="AQ313" s="34" t="str">
        <f t="shared" si="476"/>
        <v>n/a</v>
      </c>
      <c r="AR313" s="34" t="str">
        <f t="shared" si="477"/>
        <v>n/a</v>
      </c>
      <c r="AS313" s="8"/>
      <c r="AT313" s="33">
        <f>-VLOOKUP($A313,'pl-data'!$A:$BR,8+AT$3)</f>
        <v>0</v>
      </c>
      <c r="AU313" s="33">
        <f>-VLOOKUP($A313,'pl-data'!$A:$BR,38+AU$3)</f>
        <v>0</v>
      </c>
      <c r="AV313" s="33">
        <f>-VLOOKUP($A313,'pl-data'!$A:$BR,23+AV$3)</f>
        <v>0</v>
      </c>
      <c r="AW313" s="34" t="str">
        <f t="shared" si="479"/>
        <v>n/a</v>
      </c>
      <c r="AX313" s="34" t="str">
        <f t="shared" si="480"/>
        <v>n/a</v>
      </c>
      <c r="AY313" s="8"/>
      <c r="AZ313" s="33">
        <f>-VLOOKUP($A313,'pl-data'!$A:$BR,8+AZ$3)</f>
        <v>0</v>
      </c>
      <c r="BA313" s="33">
        <f>-VLOOKUP($A313,'pl-data'!$A:$BR,38+BA$3)</f>
        <v>0</v>
      </c>
      <c r="BB313" s="33">
        <f>-VLOOKUP($A313,'pl-data'!$A:$BR,23+BB$3)</f>
        <v>0</v>
      </c>
      <c r="BC313" s="34" t="str">
        <f t="shared" si="482"/>
        <v>n/a</v>
      </c>
      <c r="BD313" s="34" t="str">
        <f t="shared" si="483"/>
        <v>n/a</v>
      </c>
      <c r="BE313" s="8"/>
      <c r="BF313" s="33">
        <f>-VLOOKUP($A313,'pl-data'!$A:$BR,8+BF$3)</f>
        <v>0</v>
      </c>
      <c r="BG313" s="33">
        <f>-VLOOKUP($A313,'pl-data'!$A:$BR,38+BG$3)</f>
        <v>0</v>
      </c>
      <c r="BH313" s="33">
        <f>-VLOOKUP($A313,'pl-data'!$A:$BR,23+BH$3)</f>
        <v>0</v>
      </c>
      <c r="BI313" s="34" t="str">
        <f t="shared" si="485"/>
        <v>n/a</v>
      </c>
      <c r="BJ313" s="34" t="str">
        <f t="shared" si="486"/>
        <v>n/a</v>
      </c>
      <c r="BK313" s="8"/>
      <c r="BL313" s="33">
        <f>-VLOOKUP($A313,'pl-data'!$A:$BR,8+BL$3)</f>
        <v>0</v>
      </c>
      <c r="BM313" s="33">
        <f>-VLOOKUP($A313,'pl-data'!$A:$BR,38+BM$3)</f>
        <v>0</v>
      </c>
      <c r="BN313" s="33">
        <f>-VLOOKUP($A313,'pl-data'!$A:$BR,23+BN$3)</f>
        <v>0</v>
      </c>
      <c r="BO313" s="34" t="str">
        <f t="shared" si="488"/>
        <v>n/a</v>
      </c>
      <c r="BP313" s="34" t="str">
        <f t="shared" si="489"/>
        <v>n/a</v>
      </c>
      <c r="BQ313" s="8"/>
      <c r="BR313" s="33">
        <f>-VLOOKUP($A313,'pl-data'!$A:$BR,8+BR$3)</f>
        <v>0</v>
      </c>
      <c r="BS313" s="33">
        <f>-VLOOKUP($A313,'pl-data'!$A:$BR,38+BS$3)</f>
        <v>0</v>
      </c>
      <c r="BT313" s="33">
        <f>-VLOOKUP($A313,'pl-data'!$A:$BR,23+BT$3)</f>
        <v>0</v>
      </c>
      <c r="BU313" s="34" t="str">
        <f t="shared" si="491"/>
        <v>n/a</v>
      </c>
      <c r="BV313" s="34" t="str">
        <f t="shared" si="492"/>
        <v>n/a</v>
      </c>
      <c r="BW313" s="8"/>
      <c r="BX313" s="33">
        <f t="shared" si="496"/>
        <v>0</v>
      </c>
      <c r="BY313" s="33">
        <f t="shared" si="497"/>
        <v>0</v>
      </c>
      <c r="BZ313" s="33">
        <f t="shared" si="498"/>
        <v>0</v>
      </c>
      <c r="CA313" s="34" t="str">
        <f t="shared" si="494"/>
        <v>n/a</v>
      </c>
      <c r="CB313" s="34" t="str">
        <f t="shared" si="495"/>
        <v>n/a</v>
      </c>
      <c r="CC313" s="8"/>
    </row>
    <row r="314" spans="1:81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33">
        <f>-VLOOKUP($A314,'pl-data'!$A:$BR,8+D$3)</f>
        <v>0</v>
      </c>
      <c r="E314" s="33">
        <f>-VLOOKUP($A314,'pl-data'!$A:$BR,38+E$3)</f>
        <v>0</v>
      </c>
      <c r="F314" s="33">
        <f>-VLOOKUP($A314,'pl-data'!$A:$BR,23+F$3)</f>
        <v>0</v>
      </c>
      <c r="G314" s="34" t="str">
        <f t="shared" si="458"/>
        <v>n/a</v>
      </c>
      <c r="H314" s="34" t="str">
        <f t="shared" si="459"/>
        <v>n/a</v>
      </c>
      <c r="I314" s="8"/>
      <c r="J314" s="33">
        <f>-VLOOKUP($A314,'pl-data'!$A:$BR,8+J$3)</f>
        <v>0</v>
      </c>
      <c r="K314" s="33">
        <f>-VLOOKUP($A314,'pl-data'!$A:$BR,38+K$3)</f>
        <v>0</v>
      </c>
      <c r="L314" s="33">
        <f>-VLOOKUP($A314,'pl-data'!$A:$BR,23+L$3)</f>
        <v>0</v>
      </c>
      <c r="M314" s="34" t="str">
        <f t="shared" si="461"/>
        <v>n/a</v>
      </c>
      <c r="N314" s="34" t="str">
        <f t="shared" si="462"/>
        <v>n/a</v>
      </c>
      <c r="O314" s="8"/>
      <c r="P314" s="33">
        <f>-VLOOKUP($A314,'pl-data'!$A:$BR,8+P$3)</f>
        <v>0</v>
      </c>
      <c r="Q314" s="33">
        <f>-VLOOKUP($A314,'pl-data'!$A:$BR,38+Q$3)</f>
        <v>0</v>
      </c>
      <c r="R314" s="33">
        <f>-VLOOKUP($A314,'pl-data'!$A:$BR,23+R$3)</f>
        <v>0</v>
      </c>
      <c r="S314" s="34" t="str">
        <f t="shared" si="464"/>
        <v>n/a</v>
      </c>
      <c r="T314" s="34" t="str">
        <f t="shared" si="465"/>
        <v>n/a</v>
      </c>
      <c r="U314" s="8"/>
      <c r="V314" s="33">
        <f>-VLOOKUP($A314,'pl-data'!$A:$BR,8+V$3)</f>
        <v>0</v>
      </c>
      <c r="W314" s="33">
        <f>-VLOOKUP($A314,'pl-data'!$A:$BR,38+W$3)</f>
        <v>0</v>
      </c>
      <c r="X314" s="33">
        <f>-VLOOKUP($A314,'pl-data'!$A:$BR,23+X$3)</f>
        <v>0</v>
      </c>
      <c r="Y314" s="34" t="str">
        <f t="shared" si="467"/>
        <v>n/a</v>
      </c>
      <c r="Z314" s="34" t="str">
        <f t="shared" si="468"/>
        <v>n/a</v>
      </c>
      <c r="AA314" s="8"/>
      <c r="AB314" s="33">
        <f>-VLOOKUP($A314,'pl-data'!$A:$BR,8+AB$3)</f>
        <v>0</v>
      </c>
      <c r="AC314" s="33">
        <f>-VLOOKUP($A314,'pl-data'!$A:$BR,38+AC$3)</f>
        <v>0</v>
      </c>
      <c r="AD314" s="33">
        <f>-VLOOKUP($A314,'pl-data'!$A:$BR,23+AD$3)</f>
        <v>0</v>
      </c>
      <c r="AE314" s="34" t="str">
        <f t="shared" si="470"/>
        <v>n/a</v>
      </c>
      <c r="AF314" s="34" t="str">
        <f t="shared" si="471"/>
        <v>n/a</v>
      </c>
      <c r="AG314" s="8"/>
      <c r="AH314" s="33">
        <f>-VLOOKUP($A314,'pl-data'!$A:$BR,8+AH$3)</f>
        <v>0</v>
      </c>
      <c r="AI314" s="33">
        <f>-VLOOKUP($A314,'pl-data'!$A:$BR,38+AI$3)</f>
        <v>0</v>
      </c>
      <c r="AJ314" s="33">
        <f>-VLOOKUP($A314,'pl-data'!$A:$BR,23+AJ$3)</f>
        <v>0</v>
      </c>
      <c r="AK314" s="34" t="str">
        <f t="shared" si="473"/>
        <v>n/a</v>
      </c>
      <c r="AL314" s="34" t="str">
        <f t="shared" si="474"/>
        <v>n/a</v>
      </c>
      <c r="AM314" s="8"/>
      <c r="AN314" s="33">
        <f>-VLOOKUP($A314,'pl-data'!$A:$BR,8+AN$3)</f>
        <v>0</v>
      </c>
      <c r="AO314" s="33">
        <f>-VLOOKUP($A314,'pl-data'!$A:$BR,38+AO$3)</f>
        <v>0</v>
      </c>
      <c r="AP314" s="33">
        <f>-VLOOKUP($A314,'pl-data'!$A:$BR,23+AP$3)</f>
        <v>0</v>
      </c>
      <c r="AQ314" s="34" t="str">
        <f t="shared" si="476"/>
        <v>n/a</v>
      </c>
      <c r="AR314" s="34" t="str">
        <f t="shared" si="477"/>
        <v>n/a</v>
      </c>
      <c r="AS314" s="8"/>
      <c r="AT314" s="33">
        <f>-VLOOKUP($A314,'pl-data'!$A:$BR,8+AT$3)</f>
        <v>0</v>
      </c>
      <c r="AU314" s="33">
        <f>-VLOOKUP($A314,'pl-data'!$A:$BR,38+AU$3)</f>
        <v>0</v>
      </c>
      <c r="AV314" s="33">
        <f>-VLOOKUP($A314,'pl-data'!$A:$BR,23+AV$3)</f>
        <v>0</v>
      </c>
      <c r="AW314" s="34" t="str">
        <f t="shared" si="479"/>
        <v>n/a</v>
      </c>
      <c r="AX314" s="34" t="str">
        <f t="shared" si="480"/>
        <v>n/a</v>
      </c>
      <c r="AY314" s="8"/>
      <c r="AZ314" s="33">
        <f>-VLOOKUP($A314,'pl-data'!$A:$BR,8+AZ$3)</f>
        <v>0</v>
      </c>
      <c r="BA314" s="33">
        <f>-VLOOKUP($A314,'pl-data'!$A:$BR,38+BA$3)</f>
        <v>0</v>
      </c>
      <c r="BB314" s="33">
        <f>-VLOOKUP($A314,'pl-data'!$A:$BR,23+BB$3)</f>
        <v>0</v>
      </c>
      <c r="BC314" s="34" t="str">
        <f t="shared" si="482"/>
        <v>n/a</v>
      </c>
      <c r="BD314" s="34" t="str">
        <f t="shared" si="483"/>
        <v>n/a</v>
      </c>
      <c r="BE314" s="8"/>
      <c r="BF314" s="33">
        <f>-VLOOKUP($A314,'pl-data'!$A:$BR,8+BF$3)</f>
        <v>0</v>
      </c>
      <c r="BG314" s="33">
        <f>-VLOOKUP($A314,'pl-data'!$A:$BR,38+BG$3)</f>
        <v>0</v>
      </c>
      <c r="BH314" s="33">
        <f>-VLOOKUP($A314,'pl-data'!$A:$BR,23+BH$3)</f>
        <v>0</v>
      </c>
      <c r="BI314" s="34" t="str">
        <f t="shared" si="485"/>
        <v>n/a</v>
      </c>
      <c r="BJ314" s="34" t="str">
        <f t="shared" si="486"/>
        <v>n/a</v>
      </c>
      <c r="BK314" s="8"/>
      <c r="BL314" s="33">
        <f>-VLOOKUP($A314,'pl-data'!$A:$BR,8+BL$3)</f>
        <v>0</v>
      </c>
      <c r="BM314" s="33">
        <f>-VLOOKUP($A314,'pl-data'!$A:$BR,38+BM$3)</f>
        <v>0</v>
      </c>
      <c r="BN314" s="33">
        <f>-VLOOKUP($A314,'pl-data'!$A:$BR,23+BN$3)</f>
        <v>0</v>
      </c>
      <c r="BO314" s="34" t="str">
        <f t="shared" si="488"/>
        <v>n/a</v>
      </c>
      <c r="BP314" s="34" t="str">
        <f t="shared" si="489"/>
        <v>n/a</v>
      </c>
      <c r="BQ314" s="8"/>
      <c r="BR314" s="33">
        <f>-VLOOKUP($A314,'pl-data'!$A:$BR,8+BR$3)</f>
        <v>0</v>
      </c>
      <c r="BS314" s="33">
        <f>-VLOOKUP($A314,'pl-data'!$A:$BR,38+BS$3)</f>
        <v>0</v>
      </c>
      <c r="BT314" s="33">
        <f>-VLOOKUP($A314,'pl-data'!$A:$BR,23+BT$3)</f>
        <v>0</v>
      </c>
      <c r="BU314" s="34" t="str">
        <f t="shared" si="491"/>
        <v>n/a</v>
      </c>
      <c r="BV314" s="34" t="str">
        <f t="shared" si="492"/>
        <v>n/a</v>
      </c>
      <c r="BW314" s="8"/>
      <c r="BX314" s="33">
        <f t="shared" si="496"/>
        <v>0</v>
      </c>
      <c r="BY314" s="33">
        <f t="shared" si="497"/>
        <v>0</v>
      </c>
      <c r="BZ314" s="33">
        <f t="shared" si="498"/>
        <v>0</v>
      </c>
      <c r="CA314" s="34" t="str">
        <f t="shared" si="494"/>
        <v>n/a</v>
      </c>
      <c r="CB314" s="34" t="str">
        <f t="shared" si="495"/>
        <v>n/a</v>
      </c>
      <c r="CC314" s="8"/>
    </row>
    <row r="315" spans="1:81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33">
        <f>-VLOOKUP($A315,'pl-data'!$A:$BR,8+D$3)</f>
        <v>0</v>
      </c>
      <c r="E315" s="33">
        <f>-VLOOKUP($A315,'pl-data'!$A:$BR,38+E$3)</f>
        <v>0</v>
      </c>
      <c r="F315" s="33">
        <f>-VLOOKUP($A315,'pl-data'!$A:$BR,23+F$3)</f>
        <v>0</v>
      </c>
      <c r="G315" s="34" t="str">
        <f t="shared" si="458"/>
        <v>n/a</v>
      </c>
      <c r="H315" s="34" t="str">
        <f t="shared" si="459"/>
        <v>n/a</v>
      </c>
      <c r="I315" s="8"/>
      <c r="J315" s="33">
        <f>-VLOOKUP($A315,'pl-data'!$A:$BR,8+J$3)</f>
        <v>0</v>
      </c>
      <c r="K315" s="33">
        <f>-VLOOKUP($A315,'pl-data'!$A:$BR,38+K$3)</f>
        <v>0</v>
      </c>
      <c r="L315" s="33">
        <f>-VLOOKUP($A315,'pl-data'!$A:$BR,23+L$3)</f>
        <v>0</v>
      </c>
      <c r="M315" s="34" t="str">
        <f t="shared" si="461"/>
        <v>n/a</v>
      </c>
      <c r="N315" s="34" t="str">
        <f t="shared" si="462"/>
        <v>n/a</v>
      </c>
      <c r="O315" s="8"/>
      <c r="P315" s="33">
        <f>-VLOOKUP($A315,'pl-data'!$A:$BR,8+P$3)</f>
        <v>0</v>
      </c>
      <c r="Q315" s="33">
        <f>-VLOOKUP($A315,'pl-data'!$A:$BR,38+Q$3)</f>
        <v>0</v>
      </c>
      <c r="R315" s="33">
        <f>-VLOOKUP($A315,'pl-data'!$A:$BR,23+R$3)</f>
        <v>0</v>
      </c>
      <c r="S315" s="34" t="str">
        <f t="shared" si="464"/>
        <v>n/a</v>
      </c>
      <c r="T315" s="34" t="str">
        <f t="shared" si="465"/>
        <v>n/a</v>
      </c>
      <c r="U315" s="8"/>
      <c r="V315" s="33">
        <f>-VLOOKUP($A315,'pl-data'!$A:$BR,8+V$3)</f>
        <v>0</v>
      </c>
      <c r="W315" s="33">
        <f>-VLOOKUP($A315,'pl-data'!$A:$BR,38+W$3)</f>
        <v>0</v>
      </c>
      <c r="X315" s="33">
        <f>-VLOOKUP($A315,'pl-data'!$A:$BR,23+X$3)</f>
        <v>0</v>
      </c>
      <c r="Y315" s="34" t="str">
        <f t="shared" si="467"/>
        <v>n/a</v>
      </c>
      <c r="Z315" s="34" t="str">
        <f t="shared" si="468"/>
        <v>n/a</v>
      </c>
      <c r="AA315" s="8"/>
      <c r="AB315" s="33">
        <f>-VLOOKUP($A315,'pl-data'!$A:$BR,8+AB$3)</f>
        <v>0</v>
      </c>
      <c r="AC315" s="33">
        <f>-VLOOKUP($A315,'pl-data'!$A:$BR,38+AC$3)</f>
        <v>0</v>
      </c>
      <c r="AD315" s="33">
        <f>-VLOOKUP($A315,'pl-data'!$A:$BR,23+AD$3)</f>
        <v>0</v>
      </c>
      <c r="AE315" s="34" t="str">
        <f t="shared" si="470"/>
        <v>n/a</v>
      </c>
      <c r="AF315" s="34" t="str">
        <f t="shared" si="471"/>
        <v>n/a</v>
      </c>
      <c r="AG315" s="8"/>
      <c r="AH315" s="33">
        <f>-VLOOKUP($A315,'pl-data'!$A:$BR,8+AH$3)</f>
        <v>0</v>
      </c>
      <c r="AI315" s="33">
        <f>-VLOOKUP($A315,'pl-data'!$A:$BR,38+AI$3)</f>
        <v>0</v>
      </c>
      <c r="AJ315" s="33">
        <f>-VLOOKUP($A315,'pl-data'!$A:$BR,23+AJ$3)</f>
        <v>0</v>
      </c>
      <c r="AK315" s="34" t="str">
        <f t="shared" si="473"/>
        <v>n/a</v>
      </c>
      <c r="AL315" s="34" t="str">
        <f t="shared" si="474"/>
        <v>n/a</v>
      </c>
      <c r="AM315" s="8"/>
      <c r="AN315" s="33">
        <f>-VLOOKUP($A315,'pl-data'!$A:$BR,8+AN$3)</f>
        <v>0</v>
      </c>
      <c r="AO315" s="33">
        <f>-VLOOKUP($A315,'pl-data'!$A:$BR,38+AO$3)</f>
        <v>0</v>
      </c>
      <c r="AP315" s="33">
        <f>-VLOOKUP($A315,'pl-data'!$A:$BR,23+AP$3)</f>
        <v>0</v>
      </c>
      <c r="AQ315" s="34" t="str">
        <f t="shared" si="476"/>
        <v>n/a</v>
      </c>
      <c r="AR315" s="34" t="str">
        <f t="shared" si="477"/>
        <v>n/a</v>
      </c>
      <c r="AS315" s="8"/>
      <c r="AT315" s="33">
        <f>-VLOOKUP($A315,'pl-data'!$A:$BR,8+AT$3)</f>
        <v>0</v>
      </c>
      <c r="AU315" s="33">
        <f>-VLOOKUP($A315,'pl-data'!$A:$BR,38+AU$3)</f>
        <v>0</v>
      </c>
      <c r="AV315" s="33">
        <f>-VLOOKUP($A315,'pl-data'!$A:$BR,23+AV$3)</f>
        <v>0</v>
      </c>
      <c r="AW315" s="34" t="str">
        <f t="shared" si="479"/>
        <v>n/a</v>
      </c>
      <c r="AX315" s="34" t="str">
        <f t="shared" si="480"/>
        <v>n/a</v>
      </c>
      <c r="AY315" s="8"/>
      <c r="AZ315" s="33">
        <f>-VLOOKUP($A315,'pl-data'!$A:$BR,8+AZ$3)</f>
        <v>0</v>
      </c>
      <c r="BA315" s="33">
        <f>-VLOOKUP($A315,'pl-data'!$A:$BR,38+BA$3)</f>
        <v>0</v>
      </c>
      <c r="BB315" s="33">
        <f>-VLOOKUP($A315,'pl-data'!$A:$BR,23+BB$3)</f>
        <v>0</v>
      </c>
      <c r="BC315" s="34" t="str">
        <f t="shared" si="482"/>
        <v>n/a</v>
      </c>
      <c r="BD315" s="34" t="str">
        <f t="shared" si="483"/>
        <v>n/a</v>
      </c>
      <c r="BE315" s="8"/>
      <c r="BF315" s="33">
        <f>-VLOOKUP($A315,'pl-data'!$A:$BR,8+BF$3)</f>
        <v>0</v>
      </c>
      <c r="BG315" s="33">
        <f>-VLOOKUP($A315,'pl-data'!$A:$BR,38+BG$3)</f>
        <v>0</v>
      </c>
      <c r="BH315" s="33">
        <f>-VLOOKUP($A315,'pl-data'!$A:$BR,23+BH$3)</f>
        <v>0</v>
      </c>
      <c r="BI315" s="34" t="str">
        <f t="shared" si="485"/>
        <v>n/a</v>
      </c>
      <c r="BJ315" s="34" t="str">
        <f t="shared" si="486"/>
        <v>n/a</v>
      </c>
      <c r="BK315" s="8"/>
      <c r="BL315" s="33">
        <f>-VLOOKUP($A315,'pl-data'!$A:$BR,8+BL$3)</f>
        <v>0</v>
      </c>
      <c r="BM315" s="33">
        <f>-VLOOKUP($A315,'pl-data'!$A:$BR,38+BM$3)</f>
        <v>0</v>
      </c>
      <c r="BN315" s="33">
        <f>-VLOOKUP($A315,'pl-data'!$A:$BR,23+BN$3)</f>
        <v>0</v>
      </c>
      <c r="BO315" s="34" t="str">
        <f t="shared" si="488"/>
        <v>n/a</v>
      </c>
      <c r="BP315" s="34" t="str">
        <f t="shared" si="489"/>
        <v>n/a</v>
      </c>
      <c r="BQ315" s="8"/>
      <c r="BR315" s="33">
        <f>-VLOOKUP($A315,'pl-data'!$A:$BR,8+BR$3)</f>
        <v>0</v>
      </c>
      <c r="BS315" s="33">
        <f>-VLOOKUP($A315,'pl-data'!$A:$BR,38+BS$3)</f>
        <v>0</v>
      </c>
      <c r="BT315" s="33">
        <f>-VLOOKUP($A315,'pl-data'!$A:$BR,23+BT$3)</f>
        <v>0</v>
      </c>
      <c r="BU315" s="34" t="str">
        <f t="shared" si="491"/>
        <v>n/a</v>
      </c>
      <c r="BV315" s="34" t="str">
        <f t="shared" si="492"/>
        <v>n/a</v>
      </c>
      <c r="BW315" s="8"/>
      <c r="BX315" s="33">
        <f t="shared" si="496"/>
        <v>0</v>
      </c>
      <c r="BY315" s="33">
        <f t="shared" si="497"/>
        <v>0</v>
      </c>
      <c r="BZ315" s="33">
        <f t="shared" si="498"/>
        <v>0</v>
      </c>
      <c r="CA315" s="34" t="str">
        <f t="shared" si="494"/>
        <v>n/a</v>
      </c>
      <c r="CB315" s="34" t="str">
        <f t="shared" si="495"/>
        <v>n/a</v>
      </c>
      <c r="CC315" s="8"/>
    </row>
    <row r="316" spans="1:81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33">
        <f>-VLOOKUP($A316,'pl-data'!$A:$BR,8+D$3)</f>
        <v>0</v>
      </c>
      <c r="E316" s="33">
        <f>-VLOOKUP($A316,'pl-data'!$A:$BR,38+E$3)</f>
        <v>0</v>
      </c>
      <c r="F316" s="33">
        <f>-VLOOKUP($A316,'pl-data'!$A:$BR,23+F$3)</f>
        <v>0</v>
      </c>
      <c r="G316" s="34" t="str">
        <f t="shared" si="458"/>
        <v>n/a</v>
      </c>
      <c r="H316" s="34" t="str">
        <f t="shared" si="459"/>
        <v>n/a</v>
      </c>
      <c r="I316" s="8"/>
      <c r="J316" s="33">
        <f>-VLOOKUP($A316,'pl-data'!$A:$BR,8+J$3)</f>
        <v>0</v>
      </c>
      <c r="K316" s="33">
        <f>-VLOOKUP($A316,'pl-data'!$A:$BR,38+K$3)</f>
        <v>0</v>
      </c>
      <c r="L316" s="33">
        <f>-VLOOKUP($A316,'pl-data'!$A:$BR,23+L$3)</f>
        <v>0</v>
      </c>
      <c r="M316" s="34" t="str">
        <f t="shared" si="461"/>
        <v>n/a</v>
      </c>
      <c r="N316" s="34" t="str">
        <f t="shared" si="462"/>
        <v>n/a</v>
      </c>
      <c r="O316" s="8"/>
      <c r="P316" s="33">
        <f>-VLOOKUP($A316,'pl-data'!$A:$BR,8+P$3)</f>
        <v>0</v>
      </c>
      <c r="Q316" s="33">
        <f>-VLOOKUP($A316,'pl-data'!$A:$BR,38+Q$3)</f>
        <v>0</v>
      </c>
      <c r="R316" s="33">
        <f>-VLOOKUP($A316,'pl-data'!$A:$BR,23+R$3)</f>
        <v>0</v>
      </c>
      <c r="S316" s="34" t="str">
        <f t="shared" si="464"/>
        <v>n/a</v>
      </c>
      <c r="T316" s="34" t="str">
        <f t="shared" si="465"/>
        <v>n/a</v>
      </c>
      <c r="U316" s="8"/>
      <c r="V316" s="33">
        <f>-VLOOKUP($A316,'pl-data'!$A:$BR,8+V$3)</f>
        <v>0</v>
      </c>
      <c r="W316" s="33">
        <f>-VLOOKUP($A316,'pl-data'!$A:$BR,38+W$3)</f>
        <v>0</v>
      </c>
      <c r="X316" s="33">
        <f>-VLOOKUP($A316,'pl-data'!$A:$BR,23+X$3)</f>
        <v>0</v>
      </c>
      <c r="Y316" s="34" t="str">
        <f t="shared" si="467"/>
        <v>n/a</v>
      </c>
      <c r="Z316" s="34" t="str">
        <f t="shared" si="468"/>
        <v>n/a</v>
      </c>
      <c r="AA316" s="8"/>
      <c r="AB316" s="33">
        <f>-VLOOKUP($A316,'pl-data'!$A:$BR,8+AB$3)</f>
        <v>0</v>
      </c>
      <c r="AC316" s="33">
        <f>-VLOOKUP($A316,'pl-data'!$A:$BR,38+AC$3)</f>
        <v>0</v>
      </c>
      <c r="AD316" s="33">
        <f>-VLOOKUP($A316,'pl-data'!$A:$BR,23+AD$3)</f>
        <v>0</v>
      </c>
      <c r="AE316" s="34" t="str">
        <f t="shared" si="470"/>
        <v>n/a</v>
      </c>
      <c r="AF316" s="34" t="str">
        <f t="shared" si="471"/>
        <v>n/a</v>
      </c>
      <c r="AG316" s="8"/>
      <c r="AH316" s="33">
        <f>-VLOOKUP($A316,'pl-data'!$A:$BR,8+AH$3)</f>
        <v>0</v>
      </c>
      <c r="AI316" s="33">
        <f>-VLOOKUP($A316,'pl-data'!$A:$BR,38+AI$3)</f>
        <v>0</v>
      </c>
      <c r="AJ316" s="33">
        <f>-VLOOKUP($A316,'pl-data'!$A:$BR,23+AJ$3)</f>
        <v>0</v>
      </c>
      <c r="AK316" s="34" t="str">
        <f t="shared" si="473"/>
        <v>n/a</v>
      </c>
      <c r="AL316" s="34" t="str">
        <f t="shared" si="474"/>
        <v>n/a</v>
      </c>
      <c r="AM316" s="8"/>
      <c r="AN316" s="33">
        <f>-VLOOKUP($A316,'pl-data'!$A:$BR,8+AN$3)</f>
        <v>0</v>
      </c>
      <c r="AO316" s="33">
        <f>-VLOOKUP($A316,'pl-data'!$A:$BR,38+AO$3)</f>
        <v>0</v>
      </c>
      <c r="AP316" s="33">
        <f>-VLOOKUP($A316,'pl-data'!$A:$BR,23+AP$3)</f>
        <v>0</v>
      </c>
      <c r="AQ316" s="34" t="str">
        <f t="shared" si="476"/>
        <v>n/a</v>
      </c>
      <c r="AR316" s="34" t="str">
        <f t="shared" si="477"/>
        <v>n/a</v>
      </c>
      <c r="AS316" s="8"/>
      <c r="AT316" s="33">
        <f>-VLOOKUP($A316,'pl-data'!$A:$BR,8+AT$3)</f>
        <v>0</v>
      </c>
      <c r="AU316" s="33">
        <f>-VLOOKUP($A316,'pl-data'!$A:$BR,38+AU$3)</f>
        <v>0</v>
      </c>
      <c r="AV316" s="33">
        <f>-VLOOKUP($A316,'pl-data'!$A:$BR,23+AV$3)</f>
        <v>0</v>
      </c>
      <c r="AW316" s="34" t="str">
        <f t="shared" si="479"/>
        <v>n/a</v>
      </c>
      <c r="AX316" s="34" t="str">
        <f t="shared" si="480"/>
        <v>n/a</v>
      </c>
      <c r="AY316" s="8"/>
      <c r="AZ316" s="33">
        <f>-VLOOKUP($A316,'pl-data'!$A:$BR,8+AZ$3)</f>
        <v>0</v>
      </c>
      <c r="BA316" s="33">
        <f>-VLOOKUP($A316,'pl-data'!$A:$BR,38+BA$3)</f>
        <v>0</v>
      </c>
      <c r="BB316" s="33">
        <f>-VLOOKUP($A316,'pl-data'!$A:$BR,23+BB$3)</f>
        <v>0</v>
      </c>
      <c r="BC316" s="34" t="str">
        <f t="shared" si="482"/>
        <v>n/a</v>
      </c>
      <c r="BD316" s="34" t="str">
        <f t="shared" si="483"/>
        <v>n/a</v>
      </c>
      <c r="BE316" s="8"/>
      <c r="BF316" s="33">
        <f>-VLOOKUP($A316,'pl-data'!$A:$BR,8+BF$3)</f>
        <v>0</v>
      </c>
      <c r="BG316" s="33">
        <f>-VLOOKUP($A316,'pl-data'!$A:$BR,38+BG$3)</f>
        <v>0</v>
      </c>
      <c r="BH316" s="33">
        <f>-VLOOKUP($A316,'pl-data'!$A:$BR,23+BH$3)</f>
        <v>0</v>
      </c>
      <c r="BI316" s="34" t="str">
        <f t="shared" si="485"/>
        <v>n/a</v>
      </c>
      <c r="BJ316" s="34" t="str">
        <f t="shared" si="486"/>
        <v>n/a</v>
      </c>
      <c r="BK316" s="8"/>
      <c r="BL316" s="33">
        <f>-VLOOKUP($A316,'pl-data'!$A:$BR,8+BL$3)</f>
        <v>0</v>
      </c>
      <c r="BM316" s="33">
        <f>-VLOOKUP($A316,'pl-data'!$A:$BR,38+BM$3)</f>
        <v>0</v>
      </c>
      <c r="BN316" s="33">
        <f>-VLOOKUP($A316,'pl-data'!$A:$BR,23+BN$3)</f>
        <v>0</v>
      </c>
      <c r="BO316" s="34" t="str">
        <f t="shared" si="488"/>
        <v>n/a</v>
      </c>
      <c r="BP316" s="34" t="str">
        <f t="shared" si="489"/>
        <v>n/a</v>
      </c>
      <c r="BQ316" s="8"/>
      <c r="BR316" s="33">
        <f>-VLOOKUP($A316,'pl-data'!$A:$BR,8+BR$3)</f>
        <v>0</v>
      </c>
      <c r="BS316" s="33">
        <f>-VLOOKUP($A316,'pl-data'!$A:$BR,38+BS$3)</f>
        <v>0</v>
      </c>
      <c r="BT316" s="33">
        <f>-VLOOKUP($A316,'pl-data'!$A:$BR,23+BT$3)</f>
        <v>0</v>
      </c>
      <c r="BU316" s="34" t="str">
        <f t="shared" si="491"/>
        <v>n/a</v>
      </c>
      <c r="BV316" s="34" t="str">
        <f t="shared" si="492"/>
        <v>n/a</v>
      </c>
      <c r="BW316" s="8"/>
      <c r="BX316" s="33">
        <f t="shared" si="496"/>
        <v>0</v>
      </c>
      <c r="BY316" s="33">
        <f t="shared" si="497"/>
        <v>0</v>
      </c>
      <c r="BZ316" s="33">
        <f t="shared" si="498"/>
        <v>0</v>
      </c>
      <c r="CA316" s="34" t="str">
        <f t="shared" si="494"/>
        <v>n/a</v>
      </c>
      <c r="CB316" s="34" t="str">
        <f t="shared" si="495"/>
        <v>n/a</v>
      </c>
      <c r="CC316" s="8"/>
    </row>
    <row r="317" spans="1:81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33">
        <f>-VLOOKUP($A317,'pl-data'!$A:$BR,8+D$3)</f>
        <v>0</v>
      </c>
      <c r="E317" s="33">
        <f>-VLOOKUP($A317,'pl-data'!$A:$BR,38+E$3)</f>
        <v>0</v>
      </c>
      <c r="F317" s="33">
        <f>-VLOOKUP($A317,'pl-data'!$A:$BR,23+F$3)</f>
        <v>0</v>
      </c>
      <c r="G317" s="34" t="str">
        <f t="shared" si="458"/>
        <v>n/a</v>
      </c>
      <c r="H317" s="34" t="str">
        <f t="shared" si="459"/>
        <v>n/a</v>
      </c>
      <c r="I317" s="8"/>
      <c r="J317" s="33">
        <f>-VLOOKUP($A317,'pl-data'!$A:$BR,8+J$3)</f>
        <v>0</v>
      </c>
      <c r="K317" s="33">
        <f>-VLOOKUP($A317,'pl-data'!$A:$BR,38+K$3)</f>
        <v>0</v>
      </c>
      <c r="L317" s="33">
        <f>-VLOOKUP($A317,'pl-data'!$A:$BR,23+L$3)</f>
        <v>0</v>
      </c>
      <c r="M317" s="34" t="str">
        <f t="shared" si="461"/>
        <v>n/a</v>
      </c>
      <c r="N317" s="34" t="str">
        <f t="shared" si="462"/>
        <v>n/a</v>
      </c>
      <c r="O317" s="8"/>
      <c r="P317" s="33">
        <f>-VLOOKUP($A317,'pl-data'!$A:$BR,8+P$3)</f>
        <v>0</v>
      </c>
      <c r="Q317" s="33">
        <f>-VLOOKUP($A317,'pl-data'!$A:$BR,38+Q$3)</f>
        <v>0</v>
      </c>
      <c r="R317" s="33">
        <f>-VLOOKUP($A317,'pl-data'!$A:$BR,23+R$3)</f>
        <v>0</v>
      </c>
      <c r="S317" s="34" t="str">
        <f t="shared" si="464"/>
        <v>n/a</v>
      </c>
      <c r="T317" s="34" t="str">
        <f t="shared" si="465"/>
        <v>n/a</v>
      </c>
      <c r="U317" s="8"/>
      <c r="V317" s="33">
        <f>-VLOOKUP($A317,'pl-data'!$A:$BR,8+V$3)</f>
        <v>0</v>
      </c>
      <c r="W317" s="33">
        <f>-VLOOKUP($A317,'pl-data'!$A:$BR,38+W$3)</f>
        <v>0</v>
      </c>
      <c r="X317" s="33">
        <f>-VLOOKUP($A317,'pl-data'!$A:$BR,23+X$3)</f>
        <v>0</v>
      </c>
      <c r="Y317" s="34" t="str">
        <f t="shared" si="467"/>
        <v>n/a</v>
      </c>
      <c r="Z317" s="34" t="str">
        <f t="shared" si="468"/>
        <v>n/a</v>
      </c>
      <c r="AA317" s="8"/>
      <c r="AB317" s="33">
        <f>-VLOOKUP($A317,'pl-data'!$A:$BR,8+AB$3)</f>
        <v>0</v>
      </c>
      <c r="AC317" s="33">
        <f>-VLOOKUP($A317,'pl-data'!$A:$BR,38+AC$3)</f>
        <v>0</v>
      </c>
      <c r="AD317" s="33">
        <f>-VLOOKUP($A317,'pl-data'!$A:$BR,23+AD$3)</f>
        <v>0</v>
      </c>
      <c r="AE317" s="34" t="str">
        <f t="shared" si="470"/>
        <v>n/a</v>
      </c>
      <c r="AF317" s="34" t="str">
        <f t="shared" si="471"/>
        <v>n/a</v>
      </c>
      <c r="AG317" s="8"/>
      <c r="AH317" s="33">
        <f>-VLOOKUP($A317,'pl-data'!$A:$BR,8+AH$3)</f>
        <v>0</v>
      </c>
      <c r="AI317" s="33">
        <f>-VLOOKUP($A317,'pl-data'!$A:$BR,38+AI$3)</f>
        <v>0</v>
      </c>
      <c r="AJ317" s="33">
        <f>-VLOOKUP($A317,'pl-data'!$A:$BR,23+AJ$3)</f>
        <v>0</v>
      </c>
      <c r="AK317" s="34" t="str">
        <f t="shared" si="473"/>
        <v>n/a</v>
      </c>
      <c r="AL317" s="34" t="str">
        <f t="shared" si="474"/>
        <v>n/a</v>
      </c>
      <c r="AM317" s="8"/>
      <c r="AN317" s="33">
        <f>-VLOOKUP($A317,'pl-data'!$A:$BR,8+AN$3)</f>
        <v>0</v>
      </c>
      <c r="AO317" s="33">
        <f>-VLOOKUP($A317,'pl-data'!$A:$BR,38+AO$3)</f>
        <v>0</v>
      </c>
      <c r="AP317" s="33">
        <f>-VLOOKUP($A317,'pl-data'!$A:$BR,23+AP$3)</f>
        <v>0</v>
      </c>
      <c r="AQ317" s="34" t="str">
        <f t="shared" si="476"/>
        <v>n/a</v>
      </c>
      <c r="AR317" s="34" t="str">
        <f t="shared" si="477"/>
        <v>n/a</v>
      </c>
      <c r="AS317" s="8"/>
      <c r="AT317" s="33">
        <f>-VLOOKUP($A317,'pl-data'!$A:$BR,8+AT$3)</f>
        <v>0</v>
      </c>
      <c r="AU317" s="33">
        <f>-VLOOKUP($A317,'pl-data'!$A:$BR,38+AU$3)</f>
        <v>0</v>
      </c>
      <c r="AV317" s="33">
        <f>-VLOOKUP($A317,'pl-data'!$A:$BR,23+AV$3)</f>
        <v>0</v>
      </c>
      <c r="AW317" s="34" t="str">
        <f t="shared" si="479"/>
        <v>n/a</v>
      </c>
      <c r="AX317" s="34" t="str">
        <f t="shared" si="480"/>
        <v>n/a</v>
      </c>
      <c r="AY317" s="8"/>
      <c r="AZ317" s="33">
        <f>-VLOOKUP($A317,'pl-data'!$A:$BR,8+AZ$3)</f>
        <v>0</v>
      </c>
      <c r="BA317" s="33">
        <f>-VLOOKUP($A317,'pl-data'!$A:$BR,38+BA$3)</f>
        <v>0</v>
      </c>
      <c r="BB317" s="33">
        <f>-VLOOKUP($A317,'pl-data'!$A:$BR,23+BB$3)</f>
        <v>0</v>
      </c>
      <c r="BC317" s="34" t="str">
        <f t="shared" si="482"/>
        <v>n/a</v>
      </c>
      <c r="BD317" s="34" t="str">
        <f t="shared" si="483"/>
        <v>n/a</v>
      </c>
      <c r="BE317" s="8"/>
      <c r="BF317" s="33">
        <f>-VLOOKUP($A317,'pl-data'!$A:$BR,8+BF$3)</f>
        <v>0</v>
      </c>
      <c r="BG317" s="33">
        <f>-VLOOKUP($A317,'pl-data'!$A:$BR,38+BG$3)</f>
        <v>0</v>
      </c>
      <c r="BH317" s="33">
        <f>-VLOOKUP($A317,'pl-data'!$A:$BR,23+BH$3)</f>
        <v>0</v>
      </c>
      <c r="BI317" s="34" t="str">
        <f t="shared" si="485"/>
        <v>n/a</v>
      </c>
      <c r="BJ317" s="34" t="str">
        <f t="shared" si="486"/>
        <v>n/a</v>
      </c>
      <c r="BK317" s="8"/>
      <c r="BL317" s="33">
        <f>-VLOOKUP($A317,'pl-data'!$A:$BR,8+BL$3)</f>
        <v>0</v>
      </c>
      <c r="BM317" s="33">
        <f>-VLOOKUP($A317,'pl-data'!$A:$BR,38+BM$3)</f>
        <v>0</v>
      </c>
      <c r="BN317" s="33">
        <f>-VLOOKUP($A317,'pl-data'!$A:$BR,23+BN$3)</f>
        <v>0</v>
      </c>
      <c r="BO317" s="34" t="str">
        <f t="shared" si="488"/>
        <v>n/a</v>
      </c>
      <c r="BP317" s="34" t="str">
        <f t="shared" si="489"/>
        <v>n/a</v>
      </c>
      <c r="BQ317" s="8"/>
      <c r="BR317" s="33">
        <f>-VLOOKUP($A317,'pl-data'!$A:$BR,8+BR$3)</f>
        <v>0</v>
      </c>
      <c r="BS317" s="33">
        <f>-VLOOKUP($A317,'pl-data'!$A:$BR,38+BS$3)</f>
        <v>0</v>
      </c>
      <c r="BT317" s="33">
        <f>-VLOOKUP($A317,'pl-data'!$A:$BR,23+BT$3)</f>
        <v>0</v>
      </c>
      <c r="BU317" s="34" t="str">
        <f t="shared" si="491"/>
        <v>n/a</v>
      </c>
      <c r="BV317" s="34" t="str">
        <f t="shared" si="492"/>
        <v>n/a</v>
      </c>
      <c r="BW317" s="8"/>
      <c r="BX317" s="33">
        <f t="shared" si="496"/>
        <v>0</v>
      </c>
      <c r="BY317" s="33">
        <f t="shared" si="497"/>
        <v>0</v>
      </c>
      <c r="BZ317" s="33">
        <f t="shared" si="498"/>
        <v>0</v>
      </c>
      <c r="CA317" s="34" t="str">
        <f t="shared" si="494"/>
        <v>n/a</v>
      </c>
      <c r="CB317" s="34" t="str">
        <f t="shared" si="495"/>
        <v>n/a</v>
      </c>
      <c r="CC317" s="8"/>
    </row>
    <row r="318" spans="1:81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33">
        <f>-VLOOKUP($A318,'pl-data'!$A:$BR,8+D$3)</f>
        <v>0</v>
      </c>
      <c r="E318" s="33">
        <f>-VLOOKUP($A318,'pl-data'!$A:$BR,38+E$3)</f>
        <v>0</v>
      </c>
      <c r="F318" s="33">
        <f>-VLOOKUP($A318,'pl-data'!$A:$BR,23+F$3)</f>
        <v>0</v>
      </c>
      <c r="G318" s="34" t="str">
        <f t="shared" si="458"/>
        <v>n/a</v>
      </c>
      <c r="H318" s="34" t="str">
        <f t="shared" si="459"/>
        <v>n/a</v>
      </c>
      <c r="I318" s="8"/>
      <c r="J318" s="33">
        <f>-VLOOKUP($A318,'pl-data'!$A:$BR,8+J$3)</f>
        <v>0</v>
      </c>
      <c r="K318" s="33">
        <f>-VLOOKUP($A318,'pl-data'!$A:$BR,38+K$3)</f>
        <v>0</v>
      </c>
      <c r="L318" s="33">
        <f>-VLOOKUP($A318,'pl-data'!$A:$BR,23+L$3)</f>
        <v>0</v>
      </c>
      <c r="M318" s="34" t="str">
        <f t="shared" si="461"/>
        <v>n/a</v>
      </c>
      <c r="N318" s="34" t="str">
        <f t="shared" si="462"/>
        <v>n/a</v>
      </c>
      <c r="O318" s="8"/>
      <c r="P318" s="33">
        <f>-VLOOKUP($A318,'pl-data'!$A:$BR,8+P$3)</f>
        <v>0</v>
      </c>
      <c r="Q318" s="33">
        <f>-VLOOKUP($A318,'pl-data'!$A:$BR,38+Q$3)</f>
        <v>0</v>
      </c>
      <c r="R318" s="33">
        <f>-VLOOKUP($A318,'pl-data'!$A:$BR,23+R$3)</f>
        <v>0</v>
      </c>
      <c r="S318" s="34" t="str">
        <f t="shared" si="464"/>
        <v>n/a</v>
      </c>
      <c r="T318" s="34" t="str">
        <f t="shared" si="465"/>
        <v>n/a</v>
      </c>
      <c r="U318" s="8"/>
      <c r="V318" s="33">
        <f>-VLOOKUP($A318,'pl-data'!$A:$BR,8+V$3)</f>
        <v>0</v>
      </c>
      <c r="W318" s="33">
        <f>-VLOOKUP($A318,'pl-data'!$A:$BR,38+W$3)</f>
        <v>0</v>
      </c>
      <c r="X318" s="33">
        <f>-VLOOKUP($A318,'pl-data'!$A:$BR,23+X$3)</f>
        <v>0</v>
      </c>
      <c r="Y318" s="34" t="str">
        <f t="shared" si="467"/>
        <v>n/a</v>
      </c>
      <c r="Z318" s="34" t="str">
        <f t="shared" si="468"/>
        <v>n/a</v>
      </c>
      <c r="AA318" s="8"/>
      <c r="AB318" s="33">
        <f>-VLOOKUP($A318,'pl-data'!$A:$BR,8+AB$3)</f>
        <v>0</v>
      </c>
      <c r="AC318" s="33">
        <f>-VLOOKUP($A318,'pl-data'!$A:$BR,38+AC$3)</f>
        <v>0</v>
      </c>
      <c r="AD318" s="33">
        <f>-VLOOKUP($A318,'pl-data'!$A:$BR,23+AD$3)</f>
        <v>0</v>
      </c>
      <c r="AE318" s="34" t="str">
        <f t="shared" si="470"/>
        <v>n/a</v>
      </c>
      <c r="AF318" s="34" t="str">
        <f t="shared" si="471"/>
        <v>n/a</v>
      </c>
      <c r="AG318" s="8"/>
      <c r="AH318" s="33">
        <f>-VLOOKUP($A318,'pl-data'!$A:$BR,8+AH$3)</f>
        <v>0</v>
      </c>
      <c r="AI318" s="33">
        <f>-VLOOKUP($A318,'pl-data'!$A:$BR,38+AI$3)</f>
        <v>0</v>
      </c>
      <c r="AJ318" s="33">
        <f>-VLOOKUP($A318,'pl-data'!$A:$BR,23+AJ$3)</f>
        <v>0</v>
      </c>
      <c r="AK318" s="34" t="str">
        <f t="shared" si="473"/>
        <v>n/a</v>
      </c>
      <c r="AL318" s="34" t="str">
        <f t="shared" si="474"/>
        <v>n/a</v>
      </c>
      <c r="AM318" s="8"/>
      <c r="AN318" s="33">
        <f>-VLOOKUP($A318,'pl-data'!$A:$BR,8+AN$3)</f>
        <v>0</v>
      </c>
      <c r="AO318" s="33">
        <f>-VLOOKUP($A318,'pl-data'!$A:$BR,38+AO$3)</f>
        <v>0</v>
      </c>
      <c r="AP318" s="33">
        <f>-VLOOKUP($A318,'pl-data'!$A:$BR,23+AP$3)</f>
        <v>0</v>
      </c>
      <c r="AQ318" s="34" t="str">
        <f t="shared" si="476"/>
        <v>n/a</v>
      </c>
      <c r="AR318" s="34" t="str">
        <f t="shared" si="477"/>
        <v>n/a</v>
      </c>
      <c r="AS318" s="8"/>
      <c r="AT318" s="33">
        <f>-VLOOKUP($A318,'pl-data'!$A:$BR,8+AT$3)</f>
        <v>0</v>
      </c>
      <c r="AU318" s="33">
        <f>-VLOOKUP($A318,'pl-data'!$A:$BR,38+AU$3)</f>
        <v>0</v>
      </c>
      <c r="AV318" s="33">
        <f>-VLOOKUP($A318,'pl-data'!$A:$BR,23+AV$3)</f>
        <v>0</v>
      </c>
      <c r="AW318" s="34" t="str">
        <f t="shared" si="479"/>
        <v>n/a</v>
      </c>
      <c r="AX318" s="34" t="str">
        <f t="shared" si="480"/>
        <v>n/a</v>
      </c>
      <c r="AY318" s="8"/>
      <c r="AZ318" s="33">
        <f>-VLOOKUP($A318,'pl-data'!$A:$BR,8+AZ$3)</f>
        <v>0</v>
      </c>
      <c r="BA318" s="33">
        <f>-VLOOKUP($A318,'pl-data'!$A:$BR,38+BA$3)</f>
        <v>0</v>
      </c>
      <c r="BB318" s="33">
        <f>-VLOOKUP($A318,'pl-data'!$A:$BR,23+BB$3)</f>
        <v>0</v>
      </c>
      <c r="BC318" s="34" t="str">
        <f t="shared" si="482"/>
        <v>n/a</v>
      </c>
      <c r="BD318" s="34" t="str">
        <f t="shared" si="483"/>
        <v>n/a</v>
      </c>
      <c r="BE318" s="8"/>
      <c r="BF318" s="33">
        <f>-VLOOKUP($A318,'pl-data'!$A:$BR,8+BF$3)</f>
        <v>0</v>
      </c>
      <c r="BG318" s="33">
        <f>-VLOOKUP($A318,'pl-data'!$A:$BR,38+BG$3)</f>
        <v>0</v>
      </c>
      <c r="BH318" s="33">
        <f>-VLOOKUP($A318,'pl-data'!$A:$BR,23+BH$3)</f>
        <v>0</v>
      </c>
      <c r="BI318" s="34" t="str">
        <f t="shared" si="485"/>
        <v>n/a</v>
      </c>
      <c r="BJ318" s="34" t="str">
        <f t="shared" si="486"/>
        <v>n/a</v>
      </c>
      <c r="BK318" s="8"/>
      <c r="BL318" s="33">
        <f>-VLOOKUP($A318,'pl-data'!$A:$BR,8+BL$3)</f>
        <v>0</v>
      </c>
      <c r="BM318" s="33">
        <f>-VLOOKUP($A318,'pl-data'!$A:$BR,38+BM$3)</f>
        <v>0</v>
      </c>
      <c r="BN318" s="33">
        <f>-VLOOKUP($A318,'pl-data'!$A:$BR,23+BN$3)</f>
        <v>0</v>
      </c>
      <c r="BO318" s="34" t="str">
        <f t="shared" si="488"/>
        <v>n/a</v>
      </c>
      <c r="BP318" s="34" t="str">
        <f t="shared" si="489"/>
        <v>n/a</v>
      </c>
      <c r="BQ318" s="8"/>
      <c r="BR318" s="33">
        <f>-VLOOKUP($A318,'pl-data'!$A:$BR,8+BR$3)</f>
        <v>0</v>
      </c>
      <c r="BS318" s="33">
        <f>-VLOOKUP($A318,'pl-data'!$A:$BR,38+BS$3)</f>
        <v>0</v>
      </c>
      <c r="BT318" s="33">
        <f>-VLOOKUP($A318,'pl-data'!$A:$BR,23+BT$3)</f>
        <v>0</v>
      </c>
      <c r="BU318" s="34" t="str">
        <f t="shared" si="491"/>
        <v>n/a</v>
      </c>
      <c r="BV318" s="34" t="str">
        <f t="shared" si="492"/>
        <v>n/a</v>
      </c>
      <c r="BW318" s="8"/>
      <c r="BX318" s="33">
        <f t="shared" si="496"/>
        <v>0</v>
      </c>
      <c r="BY318" s="33">
        <f t="shared" si="497"/>
        <v>0</v>
      </c>
      <c r="BZ318" s="33">
        <f t="shared" si="498"/>
        <v>0</v>
      </c>
      <c r="CA318" s="34" t="str">
        <f t="shared" si="494"/>
        <v>n/a</v>
      </c>
      <c r="CB318" s="34" t="str">
        <f t="shared" si="495"/>
        <v>n/a</v>
      </c>
      <c r="CC318" s="8"/>
    </row>
    <row r="319" spans="1:81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33">
        <f>-VLOOKUP($A319,'pl-data'!$A:$BR,8+D$3)</f>
        <v>0</v>
      </c>
      <c r="E319" s="33">
        <f>-VLOOKUP($A319,'pl-data'!$A:$BR,38+E$3)</f>
        <v>0</v>
      </c>
      <c r="F319" s="33">
        <f>-VLOOKUP($A319,'pl-data'!$A:$BR,23+F$3)</f>
        <v>0</v>
      </c>
      <c r="G319" s="34" t="str">
        <f t="shared" si="458"/>
        <v>n/a</v>
      </c>
      <c r="H319" s="34" t="str">
        <f t="shared" si="459"/>
        <v>n/a</v>
      </c>
      <c r="I319" s="8"/>
      <c r="J319" s="33">
        <f>-VLOOKUP($A319,'pl-data'!$A:$BR,8+J$3)</f>
        <v>0</v>
      </c>
      <c r="K319" s="33">
        <f>-VLOOKUP($A319,'pl-data'!$A:$BR,38+K$3)</f>
        <v>0</v>
      </c>
      <c r="L319" s="33">
        <f>-VLOOKUP($A319,'pl-data'!$A:$BR,23+L$3)</f>
        <v>0</v>
      </c>
      <c r="M319" s="34" t="str">
        <f t="shared" si="461"/>
        <v>n/a</v>
      </c>
      <c r="N319" s="34" t="str">
        <f t="shared" si="462"/>
        <v>n/a</v>
      </c>
      <c r="O319" s="8"/>
      <c r="P319" s="33">
        <f>-VLOOKUP($A319,'pl-data'!$A:$BR,8+P$3)</f>
        <v>0</v>
      </c>
      <c r="Q319" s="33">
        <f>-VLOOKUP($A319,'pl-data'!$A:$BR,38+Q$3)</f>
        <v>0</v>
      </c>
      <c r="R319" s="33">
        <f>-VLOOKUP($A319,'pl-data'!$A:$BR,23+R$3)</f>
        <v>0</v>
      </c>
      <c r="S319" s="34" t="str">
        <f t="shared" si="464"/>
        <v>n/a</v>
      </c>
      <c r="T319" s="34" t="str">
        <f t="shared" si="465"/>
        <v>n/a</v>
      </c>
      <c r="U319" s="8"/>
      <c r="V319" s="33">
        <f>-VLOOKUP($A319,'pl-data'!$A:$BR,8+V$3)</f>
        <v>0</v>
      </c>
      <c r="W319" s="33">
        <f>-VLOOKUP($A319,'pl-data'!$A:$BR,38+W$3)</f>
        <v>0</v>
      </c>
      <c r="X319" s="33">
        <f>-VLOOKUP($A319,'pl-data'!$A:$BR,23+X$3)</f>
        <v>0</v>
      </c>
      <c r="Y319" s="34" t="str">
        <f t="shared" si="467"/>
        <v>n/a</v>
      </c>
      <c r="Z319" s="34" t="str">
        <f t="shared" si="468"/>
        <v>n/a</v>
      </c>
      <c r="AA319" s="8"/>
      <c r="AB319" s="33">
        <f>-VLOOKUP($A319,'pl-data'!$A:$BR,8+AB$3)</f>
        <v>0</v>
      </c>
      <c r="AC319" s="33">
        <f>-VLOOKUP($A319,'pl-data'!$A:$BR,38+AC$3)</f>
        <v>0</v>
      </c>
      <c r="AD319" s="33">
        <f>-VLOOKUP($A319,'pl-data'!$A:$BR,23+AD$3)</f>
        <v>0</v>
      </c>
      <c r="AE319" s="34" t="str">
        <f t="shared" si="470"/>
        <v>n/a</v>
      </c>
      <c r="AF319" s="34" t="str">
        <f t="shared" si="471"/>
        <v>n/a</v>
      </c>
      <c r="AG319" s="8"/>
      <c r="AH319" s="33">
        <f>-VLOOKUP($A319,'pl-data'!$A:$BR,8+AH$3)</f>
        <v>0</v>
      </c>
      <c r="AI319" s="33">
        <f>-VLOOKUP($A319,'pl-data'!$A:$BR,38+AI$3)</f>
        <v>0</v>
      </c>
      <c r="AJ319" s="33">
        <f>-VLOOKUP($A319,'pl-data'!$A:$BR,23+AJ$3)</f>
        <v>0</v>
      </c>
      <c r="AK319" s="34" t="str">
        <f t="shared" si="473"/>
        <v>n/a</v>
      </c>
      <c r="AL319" s="34" t="str">
        <f t="shared" si="474"/>
        <v>n/a</v>
      </c>
      <c r="AM319" s="8"/>
      <c r="AN319" s="33">
        <f>-VLOOKUP($A319,'pl-data'!$A:$BR,8+AN$3)</f>
        <v>0</v>
      </c>
      <c r="AO319" s="33">
        <f>-VLOOKUP($A319,'pl-data'!$A:$BR,38+AO$3)</f>
        <v>0</v>
      </c>
      <c r="AP319" s="33">
        <f>-VLOOKUP($A319,'pl-data'!$A:$BR,23+AP$3)</f>
        <v>0</v>
      </c>
      <c r="AQ319" s="34" t="str">
        <f t="shared" si="476"/>
        <v>n/a</v>
      </c>
      <c r="AR319" s="34" t="str">
        <f t="shared" si="477"/>
        <v>n/a</v>
      </c>
      <c r="AS319" s="8"/>
      <c r="AT319" s="33">
        <f>-VLOOKUP($A319,'pl-data'!$A:$BR,8+AT$3)</f>
        <v>0</v>
      </c>
      <c r="AU319" s="33">
        <f>-VLOOKUP($A319,'pl-data'!$A:$BR,38+AU$3)</f>
        <v>0</v>
      </c>
      <c r="AV319" s="33">
        <f>-VLOOKUP($A319,'pl-data'!$A:$BR,23+AV$3)</f>
        <v>0</v>
      </c>
      <c r="AW319" s="34" t="str">
        <f t="shared" si="479"/>
        <v>n/a</v>
      </c>
      <c r="AX319" s="34" t="str">
        <f t="shared" si="480"/>
        <v>n/a</v>
      </c>
      <c r="AY319" s="8"/>
      <c r="AZ319" s="33">
        <f>-VLOOKUP($A319,'pl-data'!$A:$BR,8+AZ$3)</f>
        <v>0</v>
      </c>
      <c r="BA319" s="33">
        <f>-VLOOKUP($A319,'pl-data'!$A:$BR,38+BA$3)</f>
        <v>0</v>
      </c>
      <c r="BB319" s="33">
        <f>-VLOOKUP($A319,'pl-data'!$A:$BR,23+BB$3)</f>
        <v>0</v>
      </c>
      <c r="BC319" s="34" t="str">
        <f t="shared" si="482"/>
        <v>n/a</v>
      </c>
      <c r="BD319" s="34" t="str">
        <f t="shared" si="483"/>
        <v>n/a</v>
      </c>
      <c r="BE319" s="8"/>
      <c r="BF319" s="33">
        <f>-VLOOKUP($A319,'pl-data'!$A:$BR,8+BF$3)</f>
        <v>0</v>
      </c>
      <c r="BG319" s="33">
        <f>-VLOOKUP($A319,'pl-data'!$A:$BR,38+BG$3)</f>
        <v>0</v>
      </c>
      <c r="BH319" s="33">
        <f>-VLOOKUP($A319,'pl-data'!$A:$BR,23+BH$3)</f>
        <v>0</v>
      </c>
      <c r="BI319" s="34" t="str">
        <f t="shared" si="485"/>
        <v>n/a</v>
      </c>
      <c r="BJ319" s="34" t="str">
        <f t="shared" si="486"/>
        <v>n/a</v>
      </c>
      <c r="BK319" s="8"/>
      <c r="BL319" s="33">
        <f>-VLOOKUP($A319,'pl-data'!$A:$BR,8+BL$3)</f>
        <v>0</v>
      </c>
      <c r="BM319" s="33">
        <f>-VLOOKUP($A319,'pl-data'!$A:$BR,38+BM$3)</f>
        <v>0</v>
      </c>
      <c r="BN319" s="33">
        <f>-VLOOKUP($A319,'pl-data'!$A:$BR,23+BN$3)</f>
        <v>0</v>
      </c>
      <c r="BO319" s="34" t="str">
        <f t="shared" si="488"/>
        <v>n/a</v>
      </c>
      <c r="BP319" s="34" t="str">
        <f t="shared" si="489"/>
        <v>n/a</v>
      </c>
      <c r="BQ319" s="8"/>
      <c r="BR319" s="33">
        <f>-VLOOKUP($A319,'pl-data'!$A:$BR,8+BR$3)</f>
        <v>0</v>
      </c>
      <c r="BS319" s="33">
        <f>-VLOOKUP($A319,'pl-data'!$A:$BR,38+BS$3)</f>
        <v>0</v>
      </c>
      <c r="BT319" s="33">
        <f>-VLOOKUP($A319,'pl-data'!$A:$BR,23+BT$3)</f>
        <v>0</v>
      </c>
      <c r="BU319" s="34" t="str">
        <f t="shared" si="491"/>
        <v>n/a</v>
      </c>
      <c r="BV319" s="34" t="str">
        <f t="shared" si="492"/>
        <v>n/a</v>
      </c>
      <c r="BW319" s="8"/>
      <c r="BX319" s="33">
        <f t="shared" si="496"/>
        <v>0</v>
      </c>
      <c r="BY319" s="33">
        <f t="shared" si="497"/>
        <v>0</v>
      </c>
      <c r="BZ319" s="33">
        <f t="shared" si="498"/>
        <v>0</v>
      </c>
      <c r="CA319" s="34" t="str">
        <f t="shared" si="494"/>
        <v>n/a</v>
      </c>
      <c r="CB319" s="34" t="str">
        <f t="shared" si="495"/>
        <v>n/a</v>
      </c>
      <c r="CC319" s="8"/>
    </row>
    <row r="320" spans="1:81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33">
        <f>-VLOOKUP($A320,'pl-data'!$A:$BR,8+D$3)</f>
        <v>0</v>
      </c>
      <c r="E320" s="33">
        <f>-VLOOKUP($A320,'pl-data'!$A:$BR,38+E$3)</f>
        <v>0</v>
      </c>
      <c r="F320" s="33">
        <f>-VLOOKUP($A320,'pl-data'!$A:$BR,23+F$3)</f>
        <v>0</v>
      </c>
      <c r="G320" s="34" t="str">
        <f t="shared" si="458"/>
        <v>n/a</v>
      </c>
      <c r="H320" s="34" t="str">
        <f t="shared" si="459"/>
        <v>n/a</v>
      </c>
      <c r="I320" s="8"/>
      <c r="J320" s="33">
        <f>-VLOOKUP($A320,'pl-data'!$A:$BR,8+J$3)</f>
        <v>0</v>
      </c>
      <c r="K320" s="33">
        <f>-VLOOKUP($A320,'pl-data'!$A:$BR,38+K$3)</f>
        <v>0</v>
      </c>
      <c r="L320" s="33">
        <f>-VLOOKUP($A320,'pl-data'!$A:$BR,23+L$3)</f>
        <v>0</v>
      </c>
      <c r="M320" s="34" t="str">
        <f t="shared" si="461"/>
        <v>n/a</v>
      </c>
      <c r="N320" s="34" t="str">
        <f t="shared" si="462"/>
        <v>n/a</v>
      </c>
      <c r="O320" s="8"/>
      <c r="P320" s="33">
        <f>-VLOOKUP($A320,'pl-data'!$A:$BR,8+P$3)</f>
        <v>0</v>
      </c>
      <c r="Q320" s="33">
        <f>-VLOOKUP($A320,'pl-data'!$A:$BR,38+Q$3)</f>
        <v>0</v>
      </c>
      <c r="R320" s="33">
        <f>-VLOOKUP($A320,'pl-data'!$A:$BR,23+R$3)</f>
        <v>0</v>
      </c>
      <c r="S320" s="34" t="str">
        <f t="shared" si="464"/>
        <v>n/a</v>
      </c>
      <c r="T320" s="34" t="str">
        <f t="shared" si="465"/>
        <v>n/a</v>
      </c>
      <c r="U320" s="8"/>
      <c r="V320" s="33">
        <f>-VLOOKUP($A320,'pl-data'!$A:$BR,8+V$3)</f>
        <v>0</v>
      </c>
      <c r="W320" s="33">
        <f>-VLOOKUP($A320,'pl-data'!$A:$BR,38+W$3)</f>
        <v>0</v>
      </c>
      <c r="X320" s="33">
        <f>-VLOOKUP($A320,'pl-data'!$A:$BR,23+X$3)</f>
        <v>0</v>
      </c>
      <c r="Y320" s="34" t="str">
        <f t="shared" si="467"/>
        <v>n/a</v>
      </c>
      <c r="Z320" s="34" t="str">
        <f t="shared" si="468"/>
        <v>n/a</v>
      </c>
      <c r="AA320" s="8"/>
      <c r="AB320" s="33">
        <f>-VLOOKUP($A320,'pl-data'!$A:$BR,8+AB$3)</f>
        <v>0</v>
      </c>
      <c r="AC320" s="33">
        <f>-VLOOKUP($A320,'pl-data'!$A:$BR,38+AC$3)</f>
        <v>0</v>
      </c>
      <c r="AD320" s="33">
        <f>-VLOOKUP($A320,'pl-data'!$A:$BR,23+AD$3)</f>
        <v>0</v>
      </c>
      <c r="AE320" s="34" t="str">
        <f t="shared" si="470"/>
        <v>n/a</v>
      </c>
      <c r="AF320" s="34" t="str">
        <f t="shared" si="471"/>
        <v>n/a</v>
      </c>
      <c r="AG320" s="8"/>
      <c r="AH320" s="33">
        <f>-VLOOKUP($A320,'pl-data'!$A:$BR,8+AH$3)</f>
        <v>0</v>
      </c>
      <c r="AI320" s="33">
        <f>-VLOOKUP($A320,'pl-data'!$A:$BR,38+AI$3)</f>
        <v>0</v>
      </c>
      <c r="AJ320" s="33">
        <f>-VLOOKUP($A320,'pl-data'!$A:$BR,23+AJ$3)</f>
        <v>0</v>
      </c>
      <c r="AK320" s="34" t="str">
        <f t="shared" si="473"/>
        <v>n/a</v>
      </c>
      <c r="AL320" s="34" t="str">
        <f t="shared" si="474"/>
        <v>n/a</v>
      </c>
      <c r="AM320" s="8"/>
      <c r="AN320" s="33">
        <f>-VLOOKUP($A320,'pl-data'!$A:$BR,8+AN$3)</f>
        <v>0</v>
      </c>
      <c r="AO320" s="33">
        <f>-VLOOKUP($A320,'pl-data'!$A:$BR,38+AO$3)</f>
        <v>0</v>
      </c>
      <c r="AP320" s="33">
        <f>-VLOOKUP($A320,'pl-data'!$A:$BR,23+AP$3)</f>
        <v>0</v>
      </c>
      <c r="AQ320" s="34" t="str">
        <f t="shared" si="476"/>
        <v>n/a</v>
      </c>
      <c r="AR320" s="34" t="str">
        <f t="shared" si="477"/>
        <v>n/a</v>
      </c>
      <c r="AS320" s="8"/>
      <c r="AT320" s="33">
        <f>-VLOOKUP($A320,'pl-data'!$A:$BR,8+AT$3)</f>
        <v>0</v>
      </c>
      <c r="AU320" s="33">
        <f>-VLOOKUP($A320,'pl-data'!$A:$BR,38+AU$3)</f>
        <v>0</v>
      </c>
      <c r="AV320" s="33">
        <f>-VLOOKUP($A320,'pl-data'!$A:$BR,23+AV$3)</f>
        <v>0</v>
      </c>
      <c r="AW320" s="34" t="str">
        <f t="shared" si="479"/>
        <v>n/a</v>
      </c>
      <c r="AX320" s="34" t="str">
        <f t="shared" si="480"/>
        <v>n/a</v>
      </c>
      <c r="AY320" s="8"/>
      <c r="AZ320" s="33">
        <f>-VLOOKUP($A320,'pl-data'!$A:$BR,8+AZ$3)</f>
        <v>0</v>
      </c>
      <c r="BA320" s="33">
        <f>-VLOOKUP($A320,'pl-data'!$A:$BR,38+BA$3)</f>
        <v>0</v>
      </c>
      <c r="BB320" s="33">
        <f>-VLOOKUP($A320,'pl-data'!$A:$BR,23+BB$3)</f>
        <v>0</v>
      </c>
      <c r="BC320" s="34" t="str">
        <f t="shared" si="482"/>
        <v>n/a</v>
      </c>
      <c r="BD320" s="34" t="str">
        <f t="shared" si="483"/>
        <v>n/a</v>
      </c>
      <c r="BE320" s="8"/>
      <c r="BF320" s="33">
        <f>-VLOOKUP($A320,'pl-data'!$A:$BR,8+BF$3)</f>
        <v>0</v>
      </c>
      <c r="BG320" s="33">
        <f>-VLOOKUP($A320,'pl-data'!$A:$BR,38+BG$3)</f>
        <v>0</v>
      </c>
      <c r="BH320" s="33">
        <f>-VLOOKUP($A320,'pl-data'!$A:$BR,23+BH$3)</f>
        <v>0</v>
      </c>
      <c r="BI320" s="34" t="str">
        <f t="shared" si="485"/>
        <v>n/a</v>
      </c>
      <c r="BJ320" s="34" t="str">
        <f t="shared" si="486"/>
        <v>n/a</v>
      </c>
      <c r="BK320" s="8"/>
      <c r="BL320" s="33">
        <f>-VLOOKUP($A320,'pl-data'!$A:$BR,8+BL$3)</f>
        <v>0</v>
      </c>
      <c r="BM320" s="33">
        <f>-VLOOKUP($A320,'pl-data'!$A:$BR,38+BM$3)</f>
        <v>0</v>
      </c>
      <c r="BN320" s="33">
        <f>-VLOOKUP($A320,'pl-data'!$A:$BR,23+BN$3)</f>
        <v>0</v>
      </c>
      <c r="BO320" s="34" t="str">
        <f t="shared" si="488"/>
        <v>n/a</v>
      </c>
      <c r="BP320" s="34" t="str">
        <f t="shared" si="489"/>
        <v>n/a</v>
      </c>
      <c r="BQ320" s="8"/>
      <c r="BR320" s="33">
        <f>-VLOOKUP($A320,'pl-data'!$A:$BR,8+BR$3)</f>
        <v>0</v>
      </c>
      <c r="BS320" s="33">
        <f>-VLOOKUP($A320,'pl-data'!$A:$BR,38+BS$3)</f>
        <v>0</v>
      </c>
      <c r="BT320" s="33">
        <f>-VLOOKUP($A320,'pl-data'!$A:$BR,23+BT$3)</f>
        <v>0</v>
      </c>
      <c r="BU320" s="34" t="str">
        <f t="shared" si="491"/>
        <v>n/a</v>
      </c>
      <c r="BV320" s="34" t="str">
        <f t="shared" si="492"/>
        <v>n/a</v>
      </c>
      <c r="BW320" s="8"/>
      <c r="BX320" s="33">
        <f t="shared" si="496"/>
        <v>0</v>
      </c>
      <c r="BY320" s="33">
        <f t="shared" si="497"/>
        <v>0</v>
      </c>
      <c r="BZ320" s="33">
        <f t="shared" si="498"/>
        <v>0</v>
      </c>
      <c r="CA320" s="34" t="str">
        <f t="shared" si="494"/>
        <v>n/a</v>
      </c>
      <c r="CB320" s="34" t="str">
        <f t="shared" si="495"/>
        <v>n/a</v>
      </c>
      <c r="CC320" s="8"/>
    </row>
    <row r="321" spans="1:81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33">
        <f>-VLOOKUP($A321,'pl-data'!$A:$BR,8+D$3)</f>
        <v>0</v>
      </c>
      <c r="E321" s="33">
        <f>-VLOOKUP($A321,'pl-data'!$A:$BR,38+E$3)</f>
        <v>0</v>
      </c>
      <c r="F321" s="33">
        <f>-VLOOKUP($A321,'pl-data'!$A:$BR,23+F$3)</f>
        <v>0</v>
      </c>
      <c r="G321" s="34" t="str">
        <f t="shared" si="458"/>
        <v>n/a</v>
      </c>
      <c r="H321" s="34" t="str">
        <f t="shared" si="459"/>
        <v>n/a</v>
      </c>
      <c r="I321" s="8"/>
      <c r="J321" s="33">
        <f>-VLOOKUP($A321,'pl-data'!$A:$BR,8+J$3)</f>
        <v>0</v>
      </c>
      <c r="K321" s="33">
        <f>-VLOOKUP($A321,'pl-data'!$A:$BR,38+K$3)</f>
        <v>0</v>
      </c>
      <c r="L321" s="33">
        <f>-VLOOKUP($A321,'pl-data'!$A:$BR,23+L$3)</f>
        <v>0</v>
      </c>
      <c r="M321" s="34" t="str">
        <f t="shared" si="461"/>
        <v>n/a</v>
      </c>
      <c r="N321" s="34" t="str">
        <f t="shared" si="462"/>
        <v>n/a</v>
      </c>
      <c r="O321" s="8"/>
      <c r="P321" s="33">
        <f>-VLOOKUP($A321,'pl-data'!$A:$BR,8+P$3)</f>
        <v>0</v>
      </c>
      <c r="Q321" s="33">
        <f>-VLOOKUP($A321,'pl-data'!$A:$BR,38+Q$3)</f>
        <v>0</v>
      </c>
      <c r="R321" s="33">
        <f>-VLOOKUP($A321,'pl-data'!$A:$BR,23+R$3)</f>
        <v>0</v>
      </c>
      <c r="S321" s="34" t="str">
        <f t="shared" si="464"/>
        <v>n/a</v>
      </c>
      <c r="T321" s="34" t="str">
        <f t="shared" si="465"/>
        <v>n/a</v>
      </c>
      <c r="U321" s="8"/>
      <c r="V321" s="33">
        <f>-VLOOKUP($A321,'pl-data'!$A:$BR,8+V$3)</f>
        <v>0</v>
      </c>
      <c r="W321" s="33">
        <f>-VLOOKUP($A321,'pl-data'!$A:$BR,38+W$3)</f>
        <v>0</v>
      </c>
      <c r="X321" s="33">
        <f>-VLOOKUP($A321,'pl-data'!$A:$BR,23+X$3)</f>
        <v>0</v>
      </c>
      <c r="Y321" s="34" t="str">
        <f t="shared" si="467"/>
        <v>n/a</v>
      </c>
      <c r="Z321" s="34" t="str">
        <f t="shared" si="468"/>
        <v>n/a</v>
      </c>
      <c r="AA321" s="8"/>
      <c r="AB321" s="33">
        <f>-VLOOKUP($A321,'pl-data'!$A:$BR,8+AB$3)</f>
        <v>0</v>
      </c>
      <c r="AC321" s="33">
        <f>-VLOOKUP($A321,'pl-data'!$A:$BR,38+AC$3)</f>
        <v>0</v>
      </c>
      <c r="AD321" s="33">
        <f>-VLOOKUP($A321,'pl-data'!$A:$BR,23+AD$3)</f>
        <v>0</v>
      </c>
      <c r="AE321" s="34" t="str">
        <f t="shared" si="470"/>
        <v>n/a</v>
      </c>
      <c r="AF321" s="34" t="str">
        <f t="shared" si="471"/>
        <v>n/a</v>
      </c>
      <c r="AG321" s="8"/>
      <c r="AH321" s="33">
        <f>-VLOOKUP($A321,'pl-data'!$A:$BR,8+AH$3)</f>
        <v>0</v>
      </c>
      <c r="AI321" s="33">
        <f>-VLOOKUP($A321,'pl-data'!$A:$BR,38+AI$3)</f>
        <v>0</v>
      </c>
      <c r="AJ321" s="33">
        <f>-VLOOKUP($A321,'pl-data'!$A:$BR,23+AJ$3)</f>
        <v>0</v>
      </c>
      <c r="AK321" s="34" t="str">
        <f t="shared" si="473"/>
        <v>n/a</v>
      </c>
      <c r="AL321" s="34" t="str">
        <f t="shared" si="474"/>
        <v>n/a</v>
      </c>
      <c r="AM321" s="8"/>
      <c r="AN321" s="33">
        <f>-VLOOKUP($A321,'pl-data'!$A:$BR,8+AN$3)</f>
        <v>0</v>
      </c>
      <c r="AO321" s="33">
        <f>-VLOOKUP($A321,'pl-data'!$A:$BR,38+AO$3)</f>
        <v>0</v>
      </c>
      <c r="AP321" s="33">
        <f>-VLOOKUP($A321,'pl-data'!$A:$BR,23+AP$3)</f>
        <v>0</v>
      </c>
      <c r="AQ321" s="34" t="str">
        <f t="shared" si="476"/>
        <v>n/a</v>
      </c>
      <c r="AR321" s="34" t="str">
        <f t="shared" si="477"/>
        <v>n/a</v>
      </c>
      <c r="AS321" s="8"/>
      <c r="AT321" s="33">
        <f>-VLOOKUP($A321,'pl-data'!$A:$BR,8+AT$3)</f>
        <v>0</v>
      </c>
      <c r="AU321" s="33">
        <f>-VLOOKUP($A321,'pl-data'!$A:$BR,38+AU$3)</f>
        <v>0</v>
      </c>
      <c r="AV321" s="33">
        <f>-VLOOKUP($A321,'pl-data'!$A:$BR,23+AV$3)</f>
        <v>0</v>
      </c>
      <c r="AW321" s="34" t="str">
        <f t="shared" si="479"/>
        <v>n/a</v>
      </c>
      <c r="AX321" s="34" t="str">
        <f t="shared" si="480"/>
        <v>n/a</v>
      </c>
      <c r="AY321" s="8"/>
      <c r="AZ321" s="33">
        <f>-VLOOKUP($A321,'pl-data'!$A:$BR,8+AZ$3)</f>
        <v>0</v>
      </c>
      <c r="BA321" s="33">
        <f>-VLOOKUP($A321,'pl-data'!$A:$BR,38+BA$3)</f>
        <v>0</v>
      </c>
      <c r="BB321" s="33">
        <f>-VLOOKUP($A321,'pl-data'!$A:$BR,23+BB$3)</f>
        <v>0</v>
      </c>
      <c r="BC321" s="34" t="str">
        <f t="shared" si="482"/>
        <v>n/a</v>
      </c>
      <c r="BD321" s="34" t="str">
        <f t="shared" si="483"/>
        <v>n/a</v>
      </c>
      <c r="BE321" s="8"/>
      <c r="BF321" s="33">
        <f>-VLOOKUP($A321,'pl-data'!$A:$BR,8+BF$3)</f>
        <v>0</v>
      </c>
      <c r="BG321" s="33">
        <f>-VLOOKUP($A321,'pl-data'!$A:$BR,38+BG$3)</f>
        <v>0</v>
      </c>
      <c r="BH321" s="33">
        <f>-VLOOKUP($A321,'pl-data'!$A:$BR,23+BH$3)</f>
        <v>0</v>
      </c>
      <c r="BI321" s="34" t="str">
        <f t="shared" si="485"/>
        <v>n/a</v>
      </c>
      <c r="BJ321" s="34" t="str">
        <f t="shared" si="486"/>
        <v>n/a</v>
      </c>
      <c r="BK321" s="8"/>
      <c r="BL321" s="33">
        <f>-VLOOKUP($A321,'pl-data'!$A:$BR,8+BL$3)</f>
        <v>0</v>
      </c>
      <c r="BM321" s="33">
        <f>-VLOOKUP($A321,'pl-data'!$A:$BR,38+BM$3)</f>
        <v>0</v>
      </c>
      <c r="BN321" s="33">
        <f>-VLOOKUP($A321,'pl-data'!$A:$BR,23+BN$3)</f>
        <v>0</v>
      </c>
      <c r="BO321" s="34" t="str">
        <f t="shared" si="488"/>
        <v>n/a</v>
      </c>
      <c r="BP321" s="34" t="str">
        <f t="shared" si="489"/>
        <v>n/a</v>
      </c>
      <c r="BQ321" s="8"/>
      <c r="BR321" s="33">
        <f>-VLOOKUP($A321,'pl-data'!$A:$BR,8+BR$3)</f>
        <v>0</v>
      </c>
      <c r="BS321" s="33">
        <f>-VLOOKUP($A321,'pl-data'!$A:$BR,38+BS$3)</f>
        <v>0</v>
      </c>
      <c r="BT321" s="33">
        <f>-VLOOKUP($A321,'pl-data'!$A:$BR,23+BT$3)</f>
        <v>0</v>
      </c>
      <c r="BU321" s="34" t="str">
        <f t="shared" si="491"/>
        <v>n/a</v>
      </c>
      <c r="BV321" s="34" t="str">
        <f t="shared" si="492"/>
        <v>n/a</v>
      </c>
      <c r="BW321" s="8"/>
      <c r="BX321" s="33">
        <f t="shared" si="496"/>
        <v>0</v>
      </c>
      <c r="BY321" s="33">
        <f t="shared" si="497"/>
        <v>0</v>
      </c>
      <c r="BZ321" s="33">
        <f t="shared" si="498"/>
        <v>0</v>
      </c>
      <c r="CA321" s="34" t="str">
        <f t="shared" si="494"/>
        <v>n/a</v>
      </c>
      <c r="CB321" s="34" t="str">
        <f t="shared" si="495"/>
        <v>n/a</v>
      </c>
      <c r="CC321" s="8"/>
    </row>
    <row r="322" spans="1:81" hidden="1" outlineLevel="2" x14ac:dyDescent="0.2">
      <c r="B322" s="18"/>
      <c r="C322" s="8"/>
      <c r="D322" s="54"/>
      <c r="E322" s="54"/>
      <c r="F322" s="54"/>
      <c r="G322" s="10"/>
      <c r="H322" s="10"/>
      <c r="I322" s="8"/>
      <c r="J322" s="54"/>
      <c r="K322" s="54"/>
      <c r="L322" s="54"/>
      <c r="M322" s="10"/>
      <c r="N322" s="10"/>
      <c r="O322" s="8"/>
      <c r="P322" s="54"/>
      <c r="Q322" s="54"/>
      <c r="R322" s="54"/>
      <c r="S322" s="10"/>
      <c r="T322" s="10"/>
      <c r="U322" s="8"/>
      <c r="V322" s="54"/>
      <c r="W322" s="54"/>
      <c r="X322" s="54"/>
      <c r="Y322" s="10"/>
      <c r="Z322" s="10"/>
      <c r="AA322" s="8"/>
      <c r="AB322" s="54"/>
      <c r="AC322" s="54"/>
      <c r="AD322" s="54"/>
      <c r="AE322" s="10"/>
      <c r="AF322" s="10"/>
      <c r="AG322" s="8"/>
      <c r="AH322" s="54"/>
      <c r="AI322" s="54"/>
      <c r="AJ322" s="54"/>
      <c r="AK322" s="10"/>
      <c r="AL322" s="10"/>
      <c r="AM322" s="8"/>
      <c r="AN322" s="54"/>
      <c r="AO322" s="54"/>
      <c r="AP322" s="54"/>
      <c r="AQ322" s="10"/>
      <c r="AR322" s="10"/>
      <c r="AS322" s="8"/>
      <c r="AT322" s="54"/>
      <c r="AU322" s="54"/>
      <c r="AV322" s="54"/>
      <c r="AW322" s="10"/>
      <c r="AX322" s="10"/>
      <c r="AY322" s="8"/>
      <c r="AZ322" s="54"/>
      <c r="BA322" s="54"/>
      <c r="BB322" s="54"/>
      <c r="BC322" s="10"/>
      <c r="BD322" s="10"/>
      <c r="BE322" s="8"/>
      <c r="BF322" s="54"/>
      <c r="BG322" s="54"/>
      <c r="BH322" s="54"/>
      <c r="BI322" s="10"/>
      <c r="BJ322" s="10"/>
      <c r="BK322" s="8"/>
      <c r="BL322" s="54"/>
      <c r="BM322" s="54"/>
      <c r="BN322" s="54"/>
      <c r="BO322" s="10"/>
      <c r="BP322" s="10"/>
      <c r="BQ322" s="8"/>
      <c r="BR322" s="54"/>
      <c r="BS322" s="54"/>
      <c r="BT322" s="54"/>
      <c r="BU322" s="10"/>
      <c r="BV322" s="10"/>
      <c r="BW322" s="8"/>
      <c r="BX322" s="54"/>
      <c r="BY322" s="54"/>
      <c r="BZ322" s="54"/>
      <c r="CA322" s="10"/>
      <c r="CB322" s="10"/>
      <c r="CC322" s="8"/>
    </row>
    <row r="323" spans="1:81" hidden="1" outlineLevel="2" x14ac:dyDescent="0.2">
      <c r="A323" s="49" t="s">
        <v>12</v>
      </c>
      <c r="B323" s="18" t="s">
        <v>12</v>
      </c>
      <c r="C323" s="8"/>
      <c r="D323" s="51">
        <f t="shared" ref="D323:F323" si="499">+SUM(D324:D327)</f>
        <v>1.25</v>
      </c>
      <c r="E323" s="51">
        <f t="shared" si="499"/>
        <v>1.2875000000000001</v>
      </c>
      <c r="F323" s="51">
        <f t="shared" si="499"/>
        <v>0</v>
      </c>
      <c r="G323" s="34">
        <f t="shared" ref="G323:G326" si="500">IFERROR(F323/E323-1,"n/a")</f>
        <v>-1</v>
      </c>
      <c r="H323" s="34">
        <f t="shared" ref="H323:H326" si="501">IFERROR(F323/D323-1,"n/a")</f>
        <v>-1</v>
      </c>
      <c r="I323" s="8"/>
      <c r="J323" s="51">
        <f t="shared" ref="J323:L323" si="502">+SUM(J324:J327)</f>
        <v>1.25</v>
      </c>
      <c r="K323" s="51">
        <f t="shared" si="502"/>
        <v>1.2875000000000001</v>
      </c>
      <c r="L323" s="51">
        <f t="shared" si="502"/>
        <v>0</v>
      </c>
      <c r="M323" s="34">
        <f t="shared" ref="M323:M326" si="503">IFERROR(L323/K323-1,"n/a")</f>
        <v>-1</v>
      </c>
      <c r="N323" s="34">
        <f t="shared" ref="N323:N326" si="504">IFERROR(L323/J323-1,"n/a")</f>
        <v>-1</v>
      </c>
      <c r="O323" s="8"/>
      <c r="P323" s="51">
        <f t="shared" ref="P323:R323" si="505">+SUM(P324:P327)</f>
        <v>1.25</v>
      </c>
      <c r="Q323" s="51">
        <f t="shared" si="505"/>
        <v>1.2875000000000001</v>
      </c>
      <c r="R323" s="51">
        <f t="shared" si="505"/>
        <v>0</v>
      </c>
      <c r="S323" s="34">
        <f t="shared" ref="S323:S326" si="506">IFERROR(R323/Q323-1,"n/a")</f>
        <v>-1</v>
      </c>
      <c r="T323" s="34">
        <f t="shared" ref="T323:T326" si="507">IFERROR(R323/P323-1,"n/a")</f>
        <v>-1</v>
      </c>
      <c r="U323" s="8"/>
      <c r="V323" s="51">
        <f t="shared" ref="V323:X323" si="508">+SUM(V324:V327)</f>
        <v>1.25</v>
      </c>
      <c r="W323" s="51">
        <f t="shared" si="508"/>
        <v>1.2875000000000001</v>
      </c>
      <c r="X323" s="51">
        <f t="shared" si="508"/>
        <v>0</v>
      </c>
      <c r="Y323" s="34">
        <f t="shared" ref="Y323:Y326" si="509">IFERROR(X323/W323-1,"n/a")</f>
        <v>-1</v>
      </c>
      <c r="Z323" s="34">
        <f t="shared" ref="Z323:Z326" si="510">IFERROR(X323/V323-1,"n/a")</f>
        <v>-1</v>
      </c>
      <c r="AA323" s="8"/>
      <c r="AB323" s="51">
        <f t="shared" ref="AB323:AD323" si="511">+SUM(AB324:AB327)</f>
        <v>1.25</v>
      </c>
      <c r="AC323" s="51">
        <f t="shared" si="511"/>
        <v>1.2875000000000001</v>
      </c>
      <c r="AD323" s="51">
        <f t="shared" si="511"/>
        <v>0</v>
      </c>
      <c r="AE323" s="34">
        <f t="shared" ref="AE323:AE326" si="512">IFERROR(AD323/AC323-1,"n/a")</f>
        <v>-1</v>
      </c>
      <c r="AF323" s="34">
        <f t="shared" ref="AF323:AF326" si="513">IFERROR(AD323/AB323-1,"n/a")</f>
        <v>-1</v>
      </c>
      <c r="AG323" s="8"/>
      <c r="AH323" s="51">
        <f t="shared" ref="AH323:AJ323" si="514">+SUM(AH324:AH327)</f>
        <v>1.25</v>
      </c>
      <c r="AI323" s="51">
        <f t="shared" si="514"/>
        <v>1.2875000000000001</v>
      </c>
      <c r="AJ323" s="51">
        <f t="shared" si="514"/>
        <v>0</v>
      </c>
      <c r="AK323" s="34">
        <f t="shared" ref="AK323:AK326" si="515">IFERROR(AJ323/AI323-1,"n/a")</f>
        <v>-1</v>
      </c>
      <c r="AL323" s="34">
        <f t="shared" ref="AL323:AL326" si="516">IFERROR(AJ323/AH323-1,"n/a")</f>
        <v>-1</v>
      </c>
      <c r="AM323" s="8"/>
      <c r="AN323" s="51">
        <f t="shared" ref="AN323:AP323" si="517">+SUM(AN324:AN327)</f>
        <v>1.25</v>
      </c>
      <c r="AO323" s="51">
        <f t="shared" si="517"/>
        <v>1.2875000000000001</v>
      </c>
      <c r="AP323" s="51">
        <f t="shared" si="517"/>
        <v>0</v>
      </c>
      <c r="AQ323" s="34">
        <f t="shared" ref="AQ323:AQ326" si="518">IFERROR(AP323/AO323-1,"n/a")</f>
        <v>-1</v>
      </c>
      <c r="AR323" s="34">
        <f t="shared" ref="AR323:AR326" si="519">IFERROR(AP323/AN323-1,"n/a")</f>
        <v>-1</v>
      </c>
      <c r="AS323" s="8"/>
      <c r="AT323" s="51">
        <f t="shared" ref="AT323:AV323" si="520">+SUM(AT324:AT327)</f>
        <v>1.25</v>
      </c>
      <c r="AU323" s="51">
        <f t="shared" si="520"/>
        <v>1.2875000000000001</v>
      </c>
      <c r="AV323" s="51">
        <f t="shared" si="520"/>
        <v>0</v>
      </c>
      <c r="AW323" s="34">
        <f t="shared" ref="AW323:AW326" si="521">IFERROR(AV323/AU323-1,"n/a")</f>
        <v>-1</v>
      </c>
      <c r="AX323" s="34">
        <f t="shared" ref="AX323:AX326" si="522">IFERROR(AV323/AT323-1,"n/a")</f>
        <v>-1</v>
      </c>
      <c r="AY323" s="8"/>
      <c r="AZ323" s="51">
        <f t="shared" ref="AZ323:BB323" si="523">+SUM(AZ324:AZ327)</f>
        <v>1.25</v>
      </c>
      <c r="BA323" s="51">
        <f t="shared" si="523"/>
        <v>1.2875000000000001</v>
      </c>
      <c r="BB323" s="51">
        <f t="shared" si="523"/>
        <v>0</v>
      </c>
      <c r="BC323" s="34">
        <f t="shared" ref="BC323:BC326" si="524">IFERROR(BB323/BA323-1,"n/a")</f>
        <v>-1</v>
      </c>
      <c r="BD323" s="34">
        <f t="shared" ref="BD323:BD326" si="525">IFERROR(BB323/AZ323-1,"n/a")</f>
        <v>-1</v>
      </c>
      <c r="BE323" s="8"/>
      <c r="BF323" s="51">
        <f t="shared" ref="BF323:BH323" si="526">+SUM(BF324:BF327)</f>
        <v>1.25</v>
      </c>
      <c r="BG323" s="51">
        <f t="shared" si="526"/>
        <v>1.2875000000000001</v>
      </c>
      <c r="BH323" s="51">
        <f t="shared" si="526"/>
        <v>0</v>
      </c>
      <c r="BI323" s="34">
        <f t="shared" ref="BI323:BI326" si="527">IFERROR(BH323/BG323-1,"n/a")</f>
        <v>-1</v>
      </c>
      <c r="BJ323" s="34">
        <f t="shared" ref="BJ323:BJ326" si="528">IFERROR(BH323/BF323-1,"n/a")</f>
        <v>-1</v>
      </c>
      <c r="BK323" s="8"/>
      <c r="BL323" s="51">
        <f t="shared" ref="BL323:BN323" si="529">+SUM(BL324:BL327)</f>
        <v>1.25</v>
      </c>
      <c r="BM323" s="51">
        <f t="shared" si="529"/>
        <v>1.2875000000000001</v>
      </c>
      <c r="BN323" s="51">
        <f t="shared" si="529"/>
        <v>0</v>
      </c>
      <c r="BO323" s="34">
        <f t="shared" ref="BO323:BO326" si="530">IFERROR(BN323/BM323-1,"n/a")</f>
        <v>-1</v>
      </c>
      <c r="BP323" s="34">
        <f t="shared" ref="BP323:BP326" si="531">IFERROR(BN323/BL323-1,"n/a")</f>
        <v>-1</v>
      </c>
      <c r="BQ323" s="8"/>
      <c r="BR323" s="51">
        <f t="shared" ref="BR323:BT323" si="532">+SUM(BR324:BR327)</f>
        <v>1.25</v>
      </c>
      <c r="BS323" s="51">
        <f t="shared" si="532"/>
        <v>1.2875000000000001</v>
      </c>
      <c r="BT323" s="51">
        <f t="shared" si="532"/>
        <v>0</v>
      </c>
      <c r="BU323" s="34">
        <f t="shared" ref="BU323:BU326" si="533">IFERROR(BT323/BS323-1,"n/a")</f>
        <v>-1</v>
      </c>
      <c r="BV323" s="34">
        <f t="shared" ref="BV323:BV326" si="534">IFERROR(BT323/BR323-1,"n/a")</f>
        <v>-1</v>
      </c>
      <c r="BW323" s="8"/>
      <c r="BX323" s="51">
        <f t="shared" ref="BX323:BZ323" si="535">+SUM(BX324:BX327)</f>
        <v>15</v>
      </c>
      <c r="BY323" s="51">
        <f t="shared" si="535"/>
        <v>15.449999999999998</v>
      </c>
      <c r="BZ323" s="51">
        <f t="shared" si="535"/>
        <v>0</v>
      </c>
      <c r="CA323" s="34">
        <f t="shared" ref="CA323:CA326" si="536">IFERROR(BZ323/BY323-1,"n/a")</f>
        <v>-1</v>
      </c>
      <c r="CB323" s="34">
        <f t="shared" ref="CB323:CB326" si="537">IFERROR(BZ323/BX323-1,"n/a")</f>
        <v>-1</v>
      </c>
      <c r="CC323" s="8"/>
    </row>
    <row r="324" spans="1:81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33">
        <f>-VLOOKUP($A324,'pl-data'!$A:$BR,8+D$3)</f>
        <v>1.25</v>
      </c>
      <c r="E324" s="33">
        <f>-VLOOKUP($A324,'pl-data'!$A:$BR,38+E$3)</f>
        <v>1.2875000000000001</v>
      </c>
      <c r="F324" s="33">
        <f>-VLOOKUP($A324,'pl-data'!$A:$BR,23+F$3)</f>
        <v>0</v>
      </c>
      <c r="G324" s="34">
        <f t="shared" si="500"/>
        <v>-1</v>
      </c>
      <c r="H324" s="34">
        <f t="shared" si="501"/>
        <v>-1</v>
      </c>
      <c r="I324" s="8"/>
      <c r="J324" s="33">
        <f>-VLOOKUP($A324,'pl-data'!$A:$BR,8+J$3)</f>
        <v>1.25</v>
      </c>
      <c r="K324" s="33">
        <f>-VLOOKUP($A324,'pl-data'!$A:$BR,38+K$3)</f>
        <v>1.2875000000000001</v>
      </c>
      <c r="L324" s="33">
        <f>-VLOOKUP($A324,'pl-data'!$A:$BR,23+L$3)</f>
        <v>0</v>
      </c>
      <c r="M324" s="34">
        <f t="shared" si="503"/>
        <v>-1</v>
      </c>
      <c r="N324" s="34">
        <f t="shared" si="504"/>
        <v>-1</v>
      </c>
      <c r="O324" s="8"/>
      <c r="P324" s="33">
        <f>-VLOOKUP($A324,'pl-data'!$A:$BR,8+P$3)</f>
        <v>1.25</v>
      </c>
      <c r="Q324" s="33">
        <f>-VLOOKUP($A324,'pl-data'!$A:$BR,38+Q$3)</f>
        <v>1.2875000000000001</v>
      </c>
      <c r="R324" s="33">
        <f>-VLOOKUP($A324,'pl-data'!$A:$BR,23+R$3)</f>
        <v>0</v>
      </c>
      <c r="S324" s="34">
        <f t="shared" si="506"/>
        <v>-1</v>
      </c>
      <c r="T324" s="34">
        <f t="shared" si="507"/>
        <v>-1</v>
      </c>
      <c r="U324" s="8"/>
      <c r="V324" s="33">
        <f>-VLOOKUP($A324,'pl-data'!$A:$BR,8+V$3)</f>
        <v>1.25</v>
      </c>
      <c r="W324" s="33">
        <f>-VLOOKUP($A324,'pl-data'!$A:$BR,38+W$3)</f>
        <v>1.2875000000000001</v>
      </c>
      <c r="X324" s="33">
        <f>-VLOOKUP($A324,'pl-data'!$A:$BR,23+X$3)</f>
        <v>0</v>
      </c>
      <c r="Y324" s="34">
        <f t="shared" si="509"/>
        <v>-1</v>
      </c>
      <c r="Z324" s="34">
        <f t="shared" si="510"/>
        <v>-1</v>
      </c>
      <c r="AA324" s="8"/>
      <c r="AB324" s="33">
        <f>-VLOOKUP($A324,'pl-data'!$A:$BR,8+AB$3)</f>
        <v>1.25</v>
      </c>
      <c r="AC324" s="33">
        <f>-VLOOKUP($A324,'pl-data'!$A:$BR,38+AC$3)</f>
        <v>1.2875000000000001</v>
      </c>
      <c r="AD324" s="33">
        <f>-VLOOKUP($A324,'pl-data'!$A:$BR,23+AD$3)</f>
        <v>0</v>
      </c>
      <c r="AE324" s="34">
        <f t="shared" si="512"/>
        <v>-1</v>
      </c>
      <c r="AF324" s="34">
        <f t="shared" si="513"/>
        <v>-1</v>
      </c>
      <c r="AG324" s="8"/>
      <c r="AH324" s="33">
        <f>-VLOOKUP($A324,'pl-data'!$A:$BR,8+AH$3)</f>
        <v>1.25</v>
      </c>
      <c r="AI324" s="33">
        <f>-VLOOKUP($A324,'pl-data'!$A:$BR,38+AI$3)</f>
        <v>1.2875000000000001</v>
      </c>
      <c r="AJ324" s="33">
        <f>-VLOOKUP($A324,'pl-data'!$A:$BR,23+AJ$3)</f>
        <v>0</v>
      </c>
      <c r="AK324" s="34">
        <f t="shared" si="515"/>
        <v>-1</v>
      </c>
      <c r="AL324" s="34">
        <f t="shared" si="516"/>
        <v>-1</v>
      </c>
      <c r="AM324" s="8"/>
      <c r="AN324" s="33">
        <f>-VLOOKUP($A324,'pl-data'!$A:$BR,8+AN$3)</f>
        <v>1.25</v>
      </c>
      <c r="AO324" s="33">
        <f>-VLOOKUP($A324,'pl-data'!$A:$BR,38+AO$3)</f>
        <v>1.2875000000000001</v>
      </c>
      <c r="AP324" s="33">
        <f>-VLOOKUP($A324,'pl-data'!$A:$BR,23+AP$3)</f>
        <v>0</v>
      </c>
      <c r="AQ324" s="34">
        <f t="shared" si="518"/>
        <v>-1</v>
      </c>
      <c r="AR324" s="34">
        <f t="shared" si="519"/>
        <v>-1</v>
      </c>
      <c r="AS324" s="8"/>
      <c r="AT324" s="33">
        <f>-VLOOKUP($A324,'pl-data'!$A:$BR,8+AT$3)</f>
        <v>1.25</v>
      </c>
      <c r="AU324" s="33">
        <f>-VLOOKUP($A324,'pl-data'!$A:$BR,38+AU$3)</f>
        <v>1.2875000000000001</v>
      </c>
      <c r="AV324" s="33">
        <f>-VLOOKUP($A324,'pl-data'!$A:$BR,23+AV$3)</f>
        <v>0</v>
      </c>
      <c r="AW324" s="34">
        <f t="shared" si="521"/>
        <v>-1</v>
      </c>
      <c r="AX324" s="34">
        <f t="shared" si="522"/>
        <v>-1</v>
      </c>
      <c r="AY324" s="8"/>
      <c r="AZ324" s="33">
        <f>-VLOOKUP($A324,'pl-data'!$A:$BR,8+AZ$3)</f>
        <v>1.25</v>
      </c>
      <c r="BA324" s="33">
        <f>-VLOOKUP($A324,'pl-data'!$A:$BR,38+BA$3)</f>
        <v>1.2875000000000001</v>
      </c>
      <c r="BB324" s="33">
        <f>-VLOOKUP($A324,'pl-data'!$A:$BR,23+BB$3)</f>
        <v>0</v>
      </c>
      <c r="BC324" s="34">
        <f t="shared" si="524"/>
        <v>-1</v>
      </c>
      <c r="BD324" s="34">
        <f t="shared" si="525"/>
        <v>-1</v>
      </c>
      <c r="BE324" s="8"/>
      <c r="BF324" s="33">
        <f>-VLOOKUP($A324,'pl-data'!$A:$BR,8+BF$3)</f>
        <v>1.25</v>
      </c>
      <c r="BG324" s="33">
        <f>-VLOOKUP($A324,'pl-data'!$A:$BR,38+BG$3)</f>
        <v>1.2875000000000001</v>
      </c>
      <c r="BH324" s="33">
        <f>-VLOOKUP($A324,'pl-data'!$A:$BR,23+BH$3)</f>
        <v>0</v>
      </c>
      <c r="BI324" s="34">
        <f t="shared" si="527"/>
        <v>-1</v>
      </c>
      <c r="BJ324" s="34">
        <f t="shared" si="528"/>
        <v>-1</v>
      </c>
      <c r="BK324" s="8"/>
      <c r="BL324" s="33">
        <f>-VLOOKUP($A324,'pl-data'!$A:$BR,8+BL$3)</f>
        <v>1.25</v>
      </c>
      <c r="BM324" s="33">
        <f>-VLOOKUP($A324,'pl-data'!$A:$BR,38+BM$3)</f>
        <v>1.2875000000000001</v>
      </c>
      <c r="BN324" s="33">
        <f>-VLOOKUP($A324,'pl-data'!$A:$BR,23+BN$3)</f>
        <v>0</v>
      </c>
      <c r="BO324" s="34">
        <f t="shared" si="530"/>
        <v>-1</v>
      </c>
      <c r="BP324" s="34">
        <f t="shared" si="531"/>
        <v>-1</v>
      </c>
      <c r="BQ324" s="8"/>
      <c r="BR324" s="33">
        <f>-VLOOKUP($A324,'pl-data'!$A:$BR,8+BR$3)</f>
        <v>1.25</v>
      </c>
      <c r="BS324" s="33">
        <f>-VLOOKUP($A324,'pl-data'!$A:$BR,38+BS$3)</f>
        <v>1.2875000000000001</v>
      </c>
      <c r="BT324" s="33">
        <f>-VLOOKUP($A324,'pl-data'!$A:$BR,23+BT$3)</f>
        <v>0</v>
      </c>
      <c r="BU324" s="34">
        <f t="shared" si="533"/>
        <v>-1</v>
      </c>
      <c r="BV324" s="34">
        <f t="shared" si="534"/>
        <v>-1</v>
      </c>
      <c r="BW324" s="8"/>
      <c r="BX324" s="33">
        <f t="shared" ref="BX324:BX326" si="538">+BR324+BL324+BF324+AZ324+AT324+AN324+AH324+AB324+V324+P324+J324+D324</f>
        <v>15</v>
      </c>
      <c r="BY324" s="33">
        <f t="shared" ref="BY324:BY326" si="539">+BS324+BM324+BG324+BA324+AU324+AO324+AI324+AC324+W324+Q324+K324+E324</f>
        <v>15.449999999999998</v>
      </c>
      <c r="BZ324" s="33">
        <f t="shared" ref="BZ324:BZ326" si="540">+BT324+BN324+BH324+BB324+AV324+AP324+AJ324+AD324+X324+R324+L324+F324</f>
        <v>0</v>
      </c>
      <c r="CA324" s="34">
        <f t="shared" si="536"/>
        <v>-1</v>
      </c>
      <c r="CB324" s="34">
        <f t="shared" si="537"/>
        <v>-1</v>
      </c>
      <c r="CC324" s="8"/>
    </row>
    <row r="325" spans="1:81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33">
        <f>-VLOOKUP($A325,'pl-data'!$A:$BR,8+D$3)</f>
        <v>0</v>
      </c>
      <c r="E325" s="33">
        <f>-VLOOKUP($A325,'pl-data'!$A:$BR,38+E$3)</f>
        <v>0</v>
      </c>
      <c r="F325" s="33">
        <f>-VLOOKUP($A325,'pl-data'!$A:$BR,23+F$3)</f>
        <v>0</v>
      </c>
      <c r="G325" s="34" t="str">
        <f t="shared" si="500"/>
        <v>n/a</v>
      </c>
      <c r="H325" s="34" t="str">
        <f t="shared" si="501"/>
        <v>n/a</v>
      </c>
      <c r="I325" s="8"/>
      <c r="J325" s="33">
        <f>-VLOOKUP($A325,'pl-data'!$A:$BR,8+J$3)</f>
        <v>0</v>
      </c>
      <c r="K325" s="33">
        <f>-VLOOKUP($A325,'pl-data'!$A:$BR,38+K$3)</f>
        <v>0</v>
      </c>
      <c r="L325" s="33">
        <f>-VLOOKUP($A325,'pl-data'!$A:$BR,23+L$3)</f>
        <v>0</v>
      </c>
      <c r="M325" s="34" t="str">
        <f t="shared" si="503"/>
        <v>n/a</v>
      </c>
      <c r="N325" s="34" t="str">
        <f t="shared" si="504"/>
        <v>n/a</v>
      </c>
      <c r="O325" s="8"/>
      <c r="P325" s="33">
        <f>-VLOOKUP($A325,'pl-data'!$A:$BR,8+P$3)</f>
        <v>0</v>
      </c>
      <c r="Q325" s="33">
        <f>-VLOOKUP($A325,'pl-data'!$A:$BR,38+Q$3)</f>
        <v>0</v>
      </c>
      <c r="R325" s="33">
        <f>-VLOOKUP($A325,'pl-data'!$A:$BR,23+R$3)</f>
        <v>0</v>
      </c>
      <c r="S325" s="34" t="str">
        <f t="shared" si="506"/>
        <v>n/a</v>
      </c>
      <c r="T325" s="34" t="str">
        <f t="shared" si="507"/>
        <v>n/a</v>
      </c>
      <c r="U325" s="8"/>
      <c r="V325" s="33">
        <f>-VLOOKUP($A325,'pl-data'!$A:$BR,8+V$3)</f>
        <v>0</v>
      </c>
      <c r="W325" s="33">
        <f>-VLOOKUP($A325,'pl-data'!$A:$BR,38+W$3)</f>
        <v>0</v>
      </c>
      <c r="X325" s="33">
        <f>-VLOOKUP($A325,'pl-data'!$A:$BR,23+X$3)</f>
        <v>0</v>
      </c>
      <c r="Y325" s="34" t="str">
        <f t="shared" si="509"/>
        <v>n/a</v>
      </c>
      <c r="Z325" s="34" t="str">
        <f t="shared" si="510"/>
        <v>n/a</v>
      </c>
      <c r="AA325" s="8"/>
      <c r="AB325" s="33">
        <f>-VLOOKUP($A325,'pl-data'!$A:$BR,8+AB$3)</f>
        <v>0</v>
      </c>
      <c r="AC325" s="33">
        <f>-VLOOKUP($A325,'pl-data'!$A:$BR,38+AC$3)</f>
        <v>0</v>
      </c>
      <c r="AD325" s="33">
        <f>-VLOOKUP($A325,'pl-data'!$A:$BR,23+AD$3)</f>
        <v>0</v>
      </c>
      <c r="AE325" s="34" t="str">
        <f t="shared" si="512"/>
        <v>n/a</v>
      </c>
      <c r="AF325" s="34" t="str">
        <f t="shared" si="513"/>
        <v>n/a</v>
      </c>
      <c r="AG325" s="8"/>
      <c r="AH325" s="33">
        <f>-VLOOKUP($A325,'pl-data'!$A:$BR,8+AH$3)</f>
        <v>0</v>
      </c>
      <c r="AI325" s="33">
        <f>-VLOOKUP($A325,'pl-data'!$A:$BR,38+AI$3)</f>
        <v>0</v>
      </c>
      <c r="AJ325" s="33">
        <f>-VLOOKUP($A325,'pl-data'!$A:$BR,23+AJ$3)</f>
        <v>0</v>
      </c>
      <c r="AK325" s="34" t="str">
        <f t="shared" si="515"/>
        <v>n/a</v>
      </c>
      <c r="AL325" s="34" t="str">
        <f t="shared" si="516"/>
        <v>n/a</v>
      </c>
      <c r="AM325" s="8"/>
      <c r="AN325" s="33">
        <f>-VLOOKUP($A325,'pl-data'!$A:$BR,8+AN$3)</f>
        <v>0</v>
      </c>
      <c r="AO325" s="33">
        <f>-VLOOKUP($A325,'pl-data'!$A:$BR,38+AO$3)</f>
        <v>0</v>
      </c>
      <c r="AP325" s="33">
        <f>-VLOOKUP($A325,'pl-data'!$A:$BR,23+AP$3)</f>
        <v>0</v>
      </c>
      <c r="AQ325" s="34" t="str">
        <f t="shared" si="518"/>
        <v>n/a</v>
      </c>
      <c r="AR325" s="34" t="str">
        <f t="shared" si="519"/>
        <v>n/a</v>
      </c>
      <c r="AS325" s="8"/>
      <c r="AT325" s="33">
        <f>-VLOOKUP($A325,'pl-data'!$A:$BR,8+AT$3)</f>
        <v>0</v>
      </c>
      <c r="AU325" s="33">
        <f>-VLOOKUP($A325,'pl-data'!$A:$BR,38+AU$3)</f>
        <v>0</v>
      </c>
      <c r="AV325" s="33">
        <f>-VLOOKUP($A325,'pl-data'!$A:$BR,23+AV$3)</f>
        <v>0</v>
      </c>
      <c r="AW325" s="34" t="str">
        <f t="shared" si="521"/>
        <v>n/a</v>
      </c>
      <c r="AX325" s="34" t="str">
        <f t="shared" si="522"/>
        <v>n/a</v>
      </c>
      <c r="AY325" s="8"/>
      <c r="AZ325" s="33">
        <f>-VLOOKUP($A325,'pl-data'!$A:$BR,8+AZ$3)</f>
        <v>0</v>
      </c>
      <c r="BA325" s="33">
        <f>-VLOOKUP($A325,'pl-data'!$A:$BR,38+BA$3)</f>
        <v>0</v>
      </c>
      <c r="BB325" s="33">
        <f>-VLOOKUP($A325,'pl-data'!$A:$BR,23+BB$3)</f>
        <v>0</v>
      </c>
      <c r="BC325" s="34" t="str">
        <f t="shared" si="524"/>
        <v>n/a</v>
      </c>
      <c r="BD325" s="34" t="str">
        <f t="shared" si="525"/>
        <v>n/a</v>
      </c>
      <c r="BE325" s="8"/>
      <c r="BF325" s="33">
        <f>-VLOOKUP($A325,'pl-data'!$A:$BR,8+BF$3)</f>
        <v>0</v>
      </c>
      <c r="BG325" s="33">
        <f>-VLOOKUP($A325,'pl-data'!$A:$BR,38+BG$3)</f>
        <v>0</v>
      </c>
      <c r="BH325" s="33">
        <f>-VLOOKUP($A325,'pl-data'!$A:$BR,23+BH$3)</f>
        <v>0</v>
      </c>
      <c r="BI325" s="34" t="str">
        <f t="shared" si="527"/>
        <v>n/a</v>
      </c>
      <c r="BJ325" s="34" t="str">
        <f t="shared" si="528"/>
        <v>n/a</v>
      </c>
      <c r="BK325" s="8"/>
      <c r="BL325" s="33">
        <f>-VLOOKUP($A325,'pl-data'!$A:$BR,8+BL$3)</f>
        <v>0</v>
      </c>
      <c r="BM325" s="33">
        <f>-VLOOKUP($A325,'pl-data'!$A:$BR,38+BM$3)</f>
        <v>0</v>
      </c>
      <c r="BN325" s="33">
        <f>-VLOOKUP($A325,'pl-data'!$A:$BR,23+BN$3)</f>
        <v>0</v>
      </c>
      <c r="BO325" s="34" t="str">
        <f t="shared" si="530"/>
        <v>n/a</v>
      </c>
      <c r="BP325" s="34" t="str">
        <f t="shared" si="531"/>
        <v>n/a</v>
      </c>
      <c r="BQ325" s="8"/>
      <c r="BR325" s="33">
        <f>-VLOOKUP($A325,'pl-data'!$A:$BR,8+BR$3)</f>
        <v>0</v>
      </c>
      <c r="BS325" s="33">
        <f>-VLOOKUP($A325,'pl-data'!$A:$BR,38+BS$3)</f>
        <v>0</v>
      </c>
      <c r="BT325" s="33">
        <f>-VLOOKUP($A325,'pl-data'!$A:$BR,23+BT$3)</f>
        <v>0</v>
      </c>
      <c r="BU325" s="34" t="str">
        <f t="shared" si="533"/>
        <v>n/a</v>
      </c>
      <c r="BV325" s="34" t="str">
        <f t="shared" si="534"/>
        <v>n/a</v>
      </c>
      <c r="BW325" s="8"/>
      <c r="BX325" s="33">
        <f t="shared" si="538"/>
        <v>0</v>
      </c>
      <c r="BY325" s="33">
        <f t="shared" si="539"/>
        <v>0</v>
      </c>
      <c r="BZ325" s="33">
        <f t="shared" si="540"/>
        <v>0</v>
      </c>
      <c r="CA325" s="34" t="str">
        <f t="shared" si="536"/>
        <v>n/a</v>
      </c>
      <c r="CB325" s="34" t="str">
        <f t="shared" si="537"/>
        <v>n/a</v>
      </c>
      <c r="CC325" s="8"/>
    </row>
    <row r="326" spans="1:81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33">
        <f>-VLOOKUP($A326,'pl-data'!$A:$BR,8+D$3)</f>
        <v>0</v>
      </c>
      <c r="E326" s="33">
        <f>-VLOOKUP($A326,'pl-data'!$A:$BR,38+E$3)</f>
        <v>0</v>
      </c>
      <c r="F326" s="33">
        <f>-VLOOKUP($A326,'pl-data'!$A:$BR,23+F$3)</f>
        <v>0</v>
      </c>
      <c r="G326" s="34" t="str">
        <f t="shared" si="500"/>
        <v>n/a</v>
      </c>
      <c r="H326" s="34" t="str">
        <f t="shared" si="501"/>
        <v>n/a</v>
      </c>
      <c r="I326" s="8"/>
      <c r="J326" s="33">
        <f>-VLOOKUP($A326,'pl-data'!$A:$BR,8+J$3)</f>
        <v>0</v>
      </c>
      <c r="K326" s="33">
        <f>-VLOOKUP($A326,'pl-data'!$A:$BR,38+K$3)</f>
        <v>0</v>
      </c>
      <c r="L326" s="33">
        <f>-VLOOKUP($A326,'pl-data'!$A:$BR,23+L$3)</f>
        <v>0</v>
      </c>
      <c r="M326" s="34" t="str">
        <f t="shared" si="503"/>
        <v>n/a</v>
      </c>
      <c r="N326" s="34" t="str">
        <f t="shared" si="504"/>
        <v>n/a</v>
      </c>
      <c r="O326" s="8"/>
      <c r="P326" s="33">
        <f>-VLOOKUP($A326,'pl-data'!$A:$BR,8+P$3)</f>
        <v>0</v>
      </c>
      <c r="Q326" s="33">
        <f>-VLOOKUP($A326,'pl-data'!$A:$BR,38+Q$3)</f>
        <v>0</v>
      </c>
      <c r="R326" s="33">
        <f>-VLOOKUP($A326,'pl-data'!$A:$BR,23+R$3)</f>
        <v>0</v>
      </c>
      <c r="S326" s="34" t="str">
        <f t="shared" si="506"/>
        <v>n/a</v>
      </c>
      <c r="T326" s="34" t="str">
        <f t="shared" si="507"/>
        <v>n/a</v>
      </c>
      <c r="U326" s="8"/>
      <c r="V326" s="33">
        <f>-VLOOKUP($A326,'pl-data'!$A:$BR,8+V$3)</f>
        <v>0</v>
      </c>
      <c r="W326" s="33">
        <f>-VLOOKUP($A326,'pl-data'!$A:$BR,38+W$3)</f>
        <v>0</v>
      </c>
      <c r="X326" s="33">
        <f>-VLOOKUP($A326,'pl-data'!$A:$BR,23+X$3)</f>
        <v>0</v>
      </c>
      <c r="Y326" s="34" t="str">
        <f t="shared" si="509"/>
        <v>n/a</v>
      </c>
      <c r="Z326" s="34" t="str">
        <f t="shared" si="510"/>
        <v>n/a</v>
      </c>
      <c r="AA326" s="8"/>
      <c r="AB326" s="33">
        <f>-VLOOKUP($A326,'pl-data'!$A:$BR,8+AB$3)</f>
        <v>0</v>
      </c>
      <c r="AC326" s="33">
        <f>-VLOOKUP($A326,'pl-data'!$A:$BR,38+AC$3)</f>
        <v>0</v>
      </c>
      <c r="AD326" s="33">
        <f>-VLOOKUP($A326,'pl-data'!$A:$BR,23+AD$3)</f>
        <v>0</v>
      </c>
      <c r="AE326" s="34" t="str">
        <f t="shared" si="512"/>
        <v>n/a</v>
      </c>
      <c r="AF326" s="34" t="str">
        <f t="shared" si="513"/>
        <v>n/a</v>
      </c>
      <c r="AG326" s="8"/>
      <c r="AH326" s="33">
        <f>-VLOOKUP($A326,'pl-data'!$A:$BR,8+AH$3)</f>
        <v>0</v>
      </c>
      <c r="AI326" s="33">
        <f>-VLOOKUP($A326,'pl-data'!$A:$BR,38+AI$3)</f>
        <v>0</v>
      </c>
      <c r="AJ326" s="33">
        <f>-VLOOKUP($A326,'pl-data'!$A:$BR,23+AJ$3)</f>
        <v>0</v>
      </c>
      <c r="AK326" s="34" t="str">
        <f t="shared" si="515"/>
        <v>n/a</v>
      </c>
      <c r="AL326" s="34" t="str">
        <f t="shared" si="516"/>
        <v>n/a</v>
      </c>
      <c r="AM326" s="8"/>
      <c r="AN326" s="33">
        <f>-VLOOKUP($A326,'pl-data'!$A:$BR,8+AN$3)</f>
        <v>0</v>
      </c>
      <c r="AO326" s="33">
        <f>-VLOOKUP($A326,'pl-data'!$A:$BR,38+AO$3)</f>
        <v>0</v>
      </c>
      <c r="AP326" s="33">
        <f>-VLOOKUP($A326,'pl-data'!$A:$BR,23+AP$3)</f>
        <v>0</v>
      </c>
      <c r="AQ326" s="34" t="str">
        <f t="shared" si="518"/>
        <v>n/a</v>
      </c>
      <c r="AR326" s="34" t="str">
        <f t="shared" si="519"/>
        <v>n/a</v>
      </c>
      <c r="AS326" s="8"/>
      <c r="AT326" s="33">
        <f>-VLOOKUP($A326,'pl-data'!$A:$BR,8+AT$3)</f>
        <v>0</v>
      </c>
      <c r="AU326" s="33">
        <f>-VLOOKUP($A326,'pl-data'!$A:$BR,38+AU$3)</f>
        <v>0</v>
      </c>
      <c r="AV326" s="33">
        <f>-VLOOKUP($A326,'pl-data'!$A:$BR,23+AV$3)</f>
        <v>0</v>
      </c>
      <c r="AW326" s="34" t="str">
        <f t="shared" si="521"/>
        <v>n/a</v>
      </c>
      <c r="AX326" s="34" t="str">
        <f t="shared" si="522"/>
        <v>n/a</v>
      </c>
      <c r="AY326" s="8"/>
      <c r="AZ326" s="33">
        <f>-VLOOKUP($A326,'pl-data'!$A:$BR,8+AZ$3)</f>
        <v>0</v>
      </c>
      <c r="BA326" s="33">
        <f>-VLOOKUP($A326,'pl-data'!$A:$BR,38+BA$3)</f>
        <v>0</v>
      </c>
      <c r="BB326" s="33">
        <f>-VLOOKUP($A326,'pl-data'!$A:$BR,23+BB$3)</f>
        <v>0</v>
      </c>
      <c r="BC326" s="34" t="str">
        <f t="shared" si="524"/>
        <v>n/a</v>
      </c>
      <c r="BD326" s="34" t="str">
        <f t="shared" si="525"/>
        <v>n/a</v>
      </c>
      <c r="BE326" s="8"/>
      <c r="BF326" s="33">
        <f>-VLOOKUP($A326,'pl-data'!$A:$BR,8+BF$3)</f>
        <v>0</v>
      </c>
      <c r="BG326" s="33">
        <f>-VLOOKUP($A326,'pl-data'!$A:$BR,38+BG$3)</f>
        <v>0</v>
      </c>
      <c r="BH326" s="33">
        <f>-VLOOKUP($A326,'pl-data'!$A:$BR,23+BH$3)</f>
        <v>0</v>
      </c>
      <c r="BI326" s="34" t="str">
        <f t="shared" si="527"/>
        <v>n/a</v>
      </c>
      <c r="BJ326" s="34" t="str">
        <f t="shared" si="528"/>
        <v>n/a</v>
      </c>
      <c r="BK326" s="8"/>
      <c r="BL326" s="33">
        <f>-VLOOKUP($A326,'pl-data'!$A:$BR,8+BL$3)</f>
        <v>0</v>
      </c>
      <c r="BM326" s="33">
        <f>-VLOOKUP($A326,'pl-data'!$A:$BR,38+BM$3)</f>
        <v>0</v>
      </c>
      <c r="BN326" s="33">
        <f>-VLOOKUP($A326,'pl-data'!$A:$BR,23+BN$3)</f>
        <v>0</v>
      </c>
      <c r="BO326" s="34" t="str">
        <f t="shared" si="530"/>
        <v>n/a</v>
      </c>
      <c r="BP326" s="34" t="str">
        <f t="shared" si="531"/>
        <v>n/a</v>
      </c>
      <c r="BQ326" s="8"/>
      <c r="BR326" s="33">
        <f>-VLOOKUP($A326,'pl-data'!$A:$BR,8+BR$3)</f>
        <v>0</v>
      </c>
      <c r="BS326" s="33">
        <f>-VLOOKUP($A326,'pl-data'!$A:$BR,38+BS$3)</f>
        <v>0</v>
      </c>
      <c r="BT326" s="33">
        <f>-VLOOKUP($A326,'pl-data'!$A:$BR,23+BT$3)</f>
        <v>0</v>
      </c>
      <c r="BU326" s="34" t="str">
        <f t="shared" si="533"/>
        <v>n/a</v>
      </c>
      <c r="BV326" s="34" t="str">
        <f t="shared" si="534"/>
        <v>n/a</v>
      </c>
      <c r="BW326" s="8"/>
      <c r="BX326" s="33">
        <f t="shared" si="538"/>
        <v>0</v>
      </c>
      <c r="BY326" s="33">
        <f t="shared" si="539"/>
        <v>0</v>
      </c>
      <c r="BZ326" s="33">
        <f t="shared" si="540"/>
        <v>0</v>
      </c>
      <c r="CA326" s="34" t="str">
        <f t="shared" si="536"/>
        <v>n/a</v>
      </c>
      <c r="CB326" s="34" t="str">
        <f t="shared" si="537"/>
        <v>n/a</v>
      </c>
      <c r="CC326" s="8"/>
    </row>
    <row r="327" spans="1:81" hidden="1" outlineLevel="2" x14ac:dyDescent="0.2">
      <c r="B327" s="43"/>
      <c r="C327" s="8"/>
      <c r="D327" s="54"/>
      <c r="E327" s="54"/>
      <c r="F327" s="54"/>
      <c r="G327" s="10"/>
      <c r="H327" s="10"/>
      <c r="I327" s="8"/>
      <c r="J327" s="54"/>
      <c r="K327" s="54"/>
      <c r="L327" s="54"/>
      <c r="M327" s="10"/>
      <c r="N327" s="10"/>
      <c r="O327" s="8"/>
      <c r="P327" s="54"/>
      <c r="Q327" s="54"/>
      <c r="R327" s="54"/>
      <c r="S327" s="10"/>
      <c r="T327" s="10"/>
      <c r="U327" s="8"/>
      <c r="V327" s="54"/>
      <c r="W327" s="54"/>
      <c r="X327" s="54"/>
      <c r="Y327" s="10"/>
      <c r="Z327" s="10"/>
      <c r="AA327" s="8"/>
      <c r="AB327" s="54"/>
      <c r="AC327" s="54"/>
      <c r="AD327" s="54"/>
      <c r="AE327" s="10"/>
      <c r="AF327" s="10"/>
      <c r="AG327" s="8"/>
      <c r="AH327" s="54"/>
      <c r="AI327" s="54"/>
      <c r="AJ327" s="54"/>
      <c r="AK327" s="10"/>
      <c r="AL327" s="10"/>
      <c r="AM327" s="8"/>
      <c r="AN327" s="54"/>
      <c r="AO327" s="54"/>
      <c r="AP327" s="54"/>
      <c r="AQ327" s="10"/>
      <c r="AR327" s="10"/>
      <c r="AS327" s="8"/>
      <c r="AT327" s="54"/>
      <c r="AU327" s="54"/>
      <c r="AV327" s="54"/>
      <c r="AW327" s="10"/>
      <c r="AX327" s="10"/>
      <c r="AY327" s="8"/>
      <c r="AZ327" s="54"/>
      <c r="BA327" s="54"/>
      <c r="BB327" s="54"/>
      <c r="BC327" s="10"/>
      <c r="BD327" s="10"/>
      <c r="BE327" s="8"/>
      <c r="BF327" s="54"/>
      <c r="BG327" s="54"/>
      <c r="BH327" s="54"/>
      <c r="BI327" s="10"/>
      <c r="BJ327" s="10"/>
      <c r="BK327" s="8"/>
      <c r="BL327" s="54"/>
      <c r="BM327" s="54"/>
      <c r="BN327" s="54"/>
      <c r="BO327" s="10"/>
      <c r="BP327" s="10"/>
      <c r="BQ327" s="8"/>
      <c r="BR327" s="54"/>
      <c r="BS327" s="54"/>
      <c r="BT327" s="54"/>
      <c r="BU327" s="10"/>
      <c r="BV327" s="10"/>
      <c r="BW327" s="8"/>
      <c r="BX327" s="54"/>
      <c r="BY327" s="54"/>
      <c r="BZ327" s="54"/>
      <c r="CA327" s="10"/>
      <c r="CB327" s="10"/>
      <c r="CC327" s="8"/>
    </row>
    <row r="328" spans="1:81" hidden="1" outlineLevel="1" collapsed="1" x14ac:dyDescent="0.2">
      <c r="B328" s="31"/>
      <c r="D328" s="53"/>
      <c r="E328" s="53"/>
      <c r="F328" s="53"/>
      <c r="J328" s="53"/>
      <c r="K328" s="53"/>
      <c r="L328" s="53"/>
      <c r="P328" s="53"/>
      <c r="Q328" s="53"/>
      <c r="R328" s="53"/>
      <c r="V328" s="53"/>
      <c r="W328" s="53"/>
      <c r="X328" s="53"/>
      <c r="AB328" s="53"/>
      <c r="AC328" s="53"/>
      <c r="AD328" s="53"/>
      <c r="AH328" s="53"/>
      <c r="AI328" s="53"/>
      <c r="AJ328" s="53"/>
      <c r="AN328" s="53"/>
      <c r="AO328" s="53"/>
      <c r="AP328" s="53"/>
      <c r="AT328" s="53"/>
      <c r="AU328" s="53"/>
      <c r="AV328" s="53"/>
      <c r="AZ328" s="53"/>
      <c r="BA328" s="53"/>
      <c r="BB328" s="53"/>
      <c r="BF328" s="53"/>
      <c r="BG328" s="53"/>
      <c r="BH328" s="53"/>
      <c r="BL328" s="53"/>
      <c r="BM328" s="53"/>
      <c r="BN328" s="53"/>
      <c r="BR328" s="53"/>
      <c r="BS328" s="53"/>
      <c r="BT328" s="53"/>
      <c r="BX328" s="53"/>
      <c r="BY328" s="53"/>
      <c r="BZ328" s="53"/>
    </row>
    <row r="329" spans="1:81" hidden="1" outlineLevel="1" x14ac:dyDescent="0.2">
      <c r="A329" s="49" t="s">
        <v>131</v>
      </c>
      <c r="B329" s="13" t="s">
        <v>131</v>
      </c>
      <c r="D329" s="51">
        <f t="shared" ref="D329:F329" si="541">+SUM(D330:D352)+D353</f>
        <v>0</v>
      </c>
      <c r="E329" s="51">
        <f t="shared" si="541"/>
        <v>0</v>
      </c>
      <c r="F329" s="51">
        <f t="shared" si="541"/>
        <v>0</v>
      </c>
      <c r="G329" s="34" t="str">
        <f t="shared" ref="G329:G351" si="542">IFERROR(F329/E329-1,"n/a")</f>
        <v>n/a</v>
      </c>
      <c r="H329" s="34" t="str">
        <f t="shared" ref="H329:H351" si="543">IFERROR(F329/D329-1,"n/a")</f>
        <v>n/a</v>
      </c>
      <c r="J329" s="51">
        <f t="shared" ref="J329:L329" si="544">+SUM(J330:J352)+J353</f>
        <v>0</v>
      </c>
      <c r="K329" s="51">
        <f t="shared" si="544"/>
        <v>0</v>
      </c>
      <c r="L329" s="51">
        <f t="shared" si="544"/>
        <v>0</v>
      </c>
      <c r="M329" s="34" t="str">
        <f t="shared" ref="M329:M351" si="545">IFERROR(L329/K329-1,"n/a")</f>
        <v>n/a</v>
      </c>
      <c r="N329" s="34" t="str">
        <f t="shared" ref="N329:N351" si="546">IFERROR(L329/J329-1,"n/a")</f>
        <v>n/a</v>
      </c>
      <c r="P329" s="51">
        <f t="shared" ref="P329:R329" si="547">+SUM(P330:P352)+P353</f>
        <v>0</v>
      </c>
      <c r="Q329" s="51">
        <f t="shared" si="547"/>
        <v>0</v>
      </c>
      <c r="R329" s="51">
        <f t="shared" si="547"/>
        <v>0</v>
      </c>
      <c r="S329" s="34" t="str">
        <f t="shared" ref="S329:S351" si="548">IFERROR(R329/Q329-1,"n/a")</f>
        <v>n/a</v>
      </c>
      <c r="T329" s="34" t="str">
        <f t="shared" ref="T329:T351" si="549">IFERROR(R329/P329-1,"n/a")</f>
        <v>n/a</v>
      </c>
      <c r="V329" s="51">
        <f t="shared" ref="V329:X329" si="550">+SUM(V330:V352)+V353</f>
        <v>0</v>
      </c>
      <c r="W329" s="51">
        <f t="shared" si="550"/>
        <v>0</v>
      </c>
      <c r="X329" s="51">
        <f t="shared" si="550"/>
        <v>0</v>
      </c>
      <c r="Y329" s="34" t="str">
        <f t="shared" ref="Y329:Y351" si="551">IFERROR(X329/W329-1,"n/a")</f>
        <v>n/a</v>
      </c>
      <c r="Z329" s="34" t="str">
        <f t="shared" ref="Z329:Z351" si="552">IFERROR(X329/V329-1,"n/a")</f>
        <v>n/a</v>
      </c>
      <c r="AB329" s="51">
        <f t="shared" ref="AB329:AD329" si="553">+SUM(AB330:AB352)+AB353</f>
        <v>0</v>
      </c>
      <c r="AC329" s="51">
        <f t="shared" si="553"/>
        <v>0</v>
      </c>
      <c r="AD329" s="51">
        <f t="shared" si="553"/>
        <v>0</v>
      </c>
      <c r="AE329" s="34" t="str">
        <f t="shared" ref="AE329:AE351" si="554">IFERROR(AD329/AC329-1,"n/a")</f>
        <v>n/a</v>
      </c>
      <c r="AF329" s="34" t="str">
        <f t="shared" ref="AF329:AF351" si="555">IFERROR(AD329/AB329-1,"n/a")</f>
        <v>n/a</v>
      </c>
      <c r="AH329" s="51">
        <f t="shared" ref="AH329:AJ329" si="556">+SUM(AH330:AH352)+AH353</f>
        <v>0</v>
      </c>
      <c r="AI329" s="51">
        <f t="shared" si="556"/>
        <v>0</v>
      </c>
      <c r="AJ329" s="51">
        <f t="shared" si="556"/>
        <v>0</v>
      </c>
      <c r="AK329" s="34" t="str">
        <f t="shared" ref="AK329:AK351" si="557">IFERROR(AJ329/AI329-1,"n/a")</f>
        <v>n/a</v>
      </c>
      <c r="AL329" s="34" t="str">
        <f t="shared" ref="AL329:AL351" si="558">IFERROR(AJ329/AH329-1,"n/a")</f>
        <v>n/a</v>
      </c>
      <c r="AN329" s="51">
        <f t="shared" ref="AN329:AP329" si="559">+SUM(AN330:AN352)+AN353</f>
        <v>0</v>
      </c>
      <c r="AO329" s="51">
        <f t="shared" si="559"/>
        <v>0</v>
      </c>
      <c r="AP329" s="51">
        <f t="shared" si="559"/>
        <v>0</v>
      </c>
      <c r="AQ329" s="34" t="str">
        <f t="shared" ref="AQ329:AQ351" si="560">IFERROR(AP329/AO329-1,"n/a")</f>
        <v>n/a</v>
      </c>
      <c r="AR329" s="34" t="str">
        <f t="shared" ref="AR329:AR351" si="561">IFERROR(AP329/AN329-1,"n/a")</f>
        <v>n/a</v>
      </c>
      <c r="AT329" s="51">
        <f t="shared" ref="AT329:AV329" si="562">+SUM(AT330:AT352)+AT353</f>
        <v>0</v>
      </c>
      <c r="AU329" s="51">
        <f t="shared" si="562"/>
        <v>0</v>
      </c>
      <c r="AV329" s="51">
        <f t="shared" si="562"/>
        <v>0</v>
      </c>
      <c r="AW329" s="34" t="str">
        <f t="shared" ref="AW329:AW351" si="563">IFERROR(AV329/AU329-1,"n/a")</f>
        <v>n/a</v>
      </c>
      <c r="AX329" s="34" t="str">
        <f t="shared" ref="AX329:AX351" si="564">IFERROR(AV329/AT329-1,"n/a")</f>
        <v>n/a</v>
      </c>
      <c r="AZ329" s="51">
        <f t="shared" ref="AZ329:BB329" si="565">+SUM(AZ330:AZ352)+AZ353</f>
        <v>0</v>
      </c>
      <c r="BA329" s="51">
        <f t="shared" si="565"/>
        <v>0</v>
      </c>
      <c r="BB329" s="51">
        <f t="shared" si="565"/>
        <v>0</v>
      </c>
      <c r="BC329" s="34" t="str">
        <f t="shared" ref="BC329:BC351" si="566">IFERROR(BB329/BA329-1,"n/a")</f>
        <v>n/a</v>
      </c>
      <c r="BD329" s="34" t="str">
        <f t="shared" ref="BD329:BD351" si="567">IFERROR(BB329/AZ329-1,"n/a")</f>
        <v>n/a</v>
      </c>
      <c r="BF329" s="51">
        <f t="shared" ref="BF329:BH329" si="568">+SUM(BF330:BF352)+BF353</f>
        <v>0</v>
      </c>
      <c r="BG329" s="51">
        <f t="shared" si="568"/>
        <v>0</v>
      </c>
      <c r="BH329" s="51">
        <f t="shared" si="568"/>
        <v>0</v>
      </c>
      <c r="BI329" s="34" t="str">
        <f t="shared" ref="BI329:BI351" si="569">IFERROR(BH329/BG329-1,"n/a")</f>
        <v>n/a</v>
      </c>
      <c r="BJ329" s="34" t="str">
        <f t="shared" ref="BJ329:BJ351" si="570">IFERROR(BH329/BF329-1,"n/a")</f>
        <v>n/a</v>
      </c>
      <c r="BL329" s="51">
        <f t="shared" ref="BL329:BN329" si="571">+SUM(BL330:BL352)+BL353</f>
        <v>0</v>
      </c>
      <c r="BM329" s="51">
        <f t="shared" si="571"/>
        <v>0</v>
      </c>
      <c r="BN329" s="51">
        <f t="shared" si="571"/>
        <v>0</v>
      </c>
      <c r="BO329" s="34" t="str">
        <f t="shared" ref="BO329:BO351" si="572">IFERROR(BN329/BM329-1,"n/a")</f>
        <v>n/a</v>
      </c>
      <c r="BP329" s="34" t="str">
        <f t="shared" ref="BP329:BP351" si="573">IFERROR(BN329/BL329-1,"n/a")</f>
        <v>n/a</v>
      </c>
      <c r="BR329" s="51">
        <f t="shared" ref="BR329:BT329" si="574">+SUM(BR330:BR352)+BR353</f>
        <v>0</v>
      </c>
      <c r="BS329" s="51">
        <f t="shared" si="574"/>
        <v>0</v>
      </c>
      <c r="BT329" s="51">
        <f t="shared" si="574"/>
        <v>0</v>
      </c>
      <c r="BU329" s="34" t="str">
        <f t="shared" ref="BU329:BU351" si="575">IFERROR(BT329/BS329-1,"n/a")</f>
        <v>n/a</v>
      </c>
      <c r="BV329" s="34" t="str">
        <f t="shared" ref="BV329:BV351" si="576">IFERROR(BT329/BR329-1,"n/a")</f>
        <v>n/a</v>
      </c>
      <c r="BX329" s="51">
        <f t="shared" ref="BX329:BZ329" si="577">+SUM(BX330:BX352)+BX353</f>
        <v>0</v>
      </c>
      <c r="BY329" s="51">
        <f t="shared" si="577"/>
        <v>0</v>
      </c>
      <c r="BZ329" s="51">
        <f t="shared" si="577"/>
        <v>0</v>
      </c>
      <c r="CA329" s="34" t="str">
        <f t="shared" ref="CA329:CA351" si="578">IFERROR(BZ329/BY329-1,"n/a")</f>
        <v>n/a</v>
      </c>
      <c r="CB329" s="34" t="str">
        <f t="shared" ref="CB329:CB351" si="579">IFERROR(BZ329/BX329-1,"n/a")</f>
        <v>n/a</v>
      </c>
    </row>
    <row r="330" spans="1:81" hidden="1" outlineLevel="2" x14ac:dyDescent="0.2">
      <c r="A330" s="49">
        <v>3100</v>
      </c>
      <c r="B330" s="18" t="str">
        <f>+masterfile!D860</f>
        <v>3100 Fremdleistungen</v>
      </c>
      <c r="D330" s="33">
        <f>-VLOOKUP($A330,'pl-data'!$A:$BR,8+D$3)</f>
        <v>0</v>
      </c>
      <c r="E330" s="33">
        <f>-VLOOKUP($A330,'pl-data'!$A:$BR,38+E$3)</f>
        <v>0</v>
      </c>
      <c r="F330" s="33">
        <f>-VLOOKUP($A330,'pl-data'!$A:$BR,23+F$3)</f>
        <v>0</v>
      </c>
      <c r="G330" s="34" t="str">
        <f t="shared" si="542"/>
        <v>n/a</v>
      </c>
      <c r="H330" s="34" t="str">
        <f t="shared" si="543"/>
        <v>n/a</v>
      </c>
      <c r="J330" s="33">
        <f>-VLOOKUP($A330,'pl-data'!$A:$BR,8+J$3)</f>
        <v>0</v>
      </c>
      <c r="K330" s="33">
        <f>-VLOOKUP($A330,'pl-data'!$A:$BR,38+K$3)</f>
        <v>0</v>
      </c>
      <c r="L330" s="33">
        <f>-VLOOKUP($A330,'pl-data'!$A:$BR,23+L$3)</f>
        <v>0</v>
      </c>
      <c r="M330" s="34" t="str">
        <f t="shared" si="545"/>
        <v>n/a</v>
      </c>
      <c r="N330" s="34" t="str">
        <f t="shared" si="546"/>
        <v>n/a</v>
      </c>
      <c r="P330" s="33">
        <f>-VLOOKUP($A330,'pl-data'!$A:$BR,8+P$3)</f>
        <v>0</v>
      </c>
      <c r="Q330" s="33">
        <f>-VLOOKUP($A330,'pl-data'!$A:$BR,38+Q$3)</f>
        <v>0</v>
      </c>
      <c r="R330" s="33">
        <f>-VLOOKUP($A330,'pl-data'!$A:$BR,23+R$3)</f>
        <v>0</v>
      </c>
      <c r="S330" s="34" t="str">
        <f t="shared" si="548"/>
        <v>n/a</v>
      </c>
      <c r="T330" s="34" t="str">
        <f t="shared" si="549"/>
        <v>n/a</v>
      </c>
      <c r="V330" s="33">
        <f>-VLOOKUP($A330,'pl-data'!$A:$BR,8+V$3)</f>
        <v>0</v>
      </c>
      <c r="W330" s="33">
        <f>-VLOOKUP($A330,'pl-data'!$A:$BR,38+W$3)</f>
        <v>0</v>
      </c>
      <c r="X330" s="33">
        <f>-VLOOKUP($A330,'pl-data'!$A:$BR,23+X$3)</f>
        <v>0</v>
      </c>
      <c r="Y330" s="34" t="str">
        <f t="shared" si="551"/>
        <v>n/a</v>
      </c>
      <c r="Z330" s="34" t="str">
        <f t="shared" si="552"/>
        <v>n/a</v>
      </c>
      <c r="AB330" s="33">
        <f>-VLOOKUP($A330,'pl-data'!$A:$BR,8+AB$3)</f>
        <v>0</v>
      </c>
      <c r="AC330" s="33">
        <f>-VLOOKUP($A330,'pl-data'!$A:$BR,38+AC$3)</f>
        <v>0</v>
      </c>
      <c r="AD330" s="33">
        <f>-VLOOKUP($A330,'pl-data'!$A:$BR,23+AD$3)</f>
        <v>0</v>
      </c>
      <c r="AE330" s="34" t="str">
        <f t="shared" si="554"/>
        <v>n/a</v>
      </c>
      <c r="AF330" s="34" t="str">
        <f t="shared" si="555"/>
        <v>n/a</v>
      </c>
      <c r="AH330" s="33">
        <f>-VLOOKUP($A330,'pl-data'!$A:$BR,8+AH$3)</f>
        <v>0</v>
      </c>
      <c r="AI330" s="33">
        <f>-VLOOKUP($A330,'pl-data'!$A:$BR,38+AI$3)</f>
        <v>0</v>
      </c>
      <c r="AJ330" s="33">
        <f>-VLOOKUP($A330,'pl-data'!$A:$BR,23+AJ$3)</f>
        <v>0</v>
      </c>
      <c r="AK330" s="34" t="str">
        <f t="shared" si="557"/>
        <v>n/a</v>
      </c>
      <c r="AL330" s="34" t="str">
        <f t="shared" si="558"/>
        <v>n/a</v>
      </c>
      <c r="AN330" s="33">
        <f>-VLOOKUP($A330,'pl-data'!$A:$BR,8+AN$3)</f>
        <v>0</v>
      </c>
      <c r="AO330" s="33">
        <f>-VLOOKUP($A330,'pl-data'!$A:$BR,38+AO$3)</f>
        <v>0</v>
      </c>
      <c r="AP330" s="33">
        <f>-VLOOKUP($A330,'pl-data'!$A:$BR,23+AP$3)</f>
        <v>0</v>
      </c>
      <c r="AQ330" s="34" t="str">
        <f t="shared" si="560"/>
        <v>n/a</v>
      </c>
      <c r="AR330" s="34" t="str">
        <f t="shared" si="561"/>
        <v>n/a</v>
      </c>
      <c r="AT330" s="33">
        <f>-VLOOKUP($A330,'pl-data'!$A:$BR,8+AT$3)</f>
        <v>0</v>
      </c>
      <c r="AU330" s="33">
        <f>-VLOOKUP($A330,'pl-data'!$A:$BR,38+AU$3)</f>
        <v>0</v>
      </c>
      <c r="AV330" s="33">
        <f>-VLOOKUP($A330,'pl-data'!$A:$BR,23+AV$3)</f>
        <v>0</v>
      </c>
      <c r="AW330" s="34" t="str">
        <f t="shared" si="563"/>
        <v>n/a</v>
      </c>
      <c r="AX330" s="34" t="str">
        <f t="shared" si="564"/>
        <v>n/a</v>
      </c>
      <c r="AZ330" s="33">
        <f>-VLOOKUP($A330,'pl-data'!$A:$BR,8+AZ$3)</f>
        <v>0</v>
      </c>
      <c r="BA330" s="33">
        <f>-VLOOKUP($A330,'pl-data'!$A:$BR,38+BA$3)</f>
        <v>0</v>
      </c>
      <c r="BB330" s="33">
        <f>-VLOOKUP($A330,'pl-data'!$A:$BR,23+BB$3)</f>
        <v>0</v>
      </c>
      <c r="BC330" s="34" t="str">
        <f t="shared" si="566"/>
        <v>n/a</v>
      </c>
      <c r="BD330" s="34" t="str">
        <f t="shared" si="567"/>
        <v>n/a</v>
      </c>
      <c r="BF330" s="33">
        <f>-VLOOKUP($A330,'pl-data'!$A:$BR,8+BF$3)</f>
        <v>0</v>
      </c>
      <c r="BG330" s="33">
        <f>-VLOOKUP($A330,'pl-data'!$A:$BR,38+BG$3)</f>
        <v>0</v>
      </c>
      <c r="BH330" s="33">
        <f>-VLOOKUP($A330,'pl-data'!$A:$BR,23+BH$3)</f>
        <v>0</v>
      </c>
      <c r="BI330" s="34" t="str">
        <f t="shared" si="569"/>
        <v>n/a</v>
      </c>
      <c r="BJ330" s="34" t="str">
        <f t="shared" si="570"/>
        <v>n/a</v>
      </c>
      <c r="BL330" s="33">
        <f>-VLOOKUP($A330,'pl-data'!$A:$BR,8+BL$3)</f>
        <v>0</v>
      </c>
      <c r="BM330" s="33">
        <f>-VLOOKUP($A330,'pl-data'!$A:$BR,38+BM$3)</f>
        <v>0</v>
      </c>
      <c r="BN330" s="33">
        <f>-VLOOKUP($A330,'pl-data'!$A:$BR,23+BN$3)</f>
        <v>0</v>
      </c>
      <c r="BO330" s="34" t="str">
        <f t="shared" si="572"/>
        <v>n/a</v>
      </c>
      <c r="BP330" s="34" t="str">
        <f t="shared" si="573"/>
        <v>n/a</v>
      </c>
      <c r="BR330" s="33">
        <f>-VLOOKUP($A330,'pl-data'!$A:$BR,8+BR$3)</f>
        <v>0</v>
      </c>
      <c r="BS330" s="33">
        <f>-VLOOKUP($A330,'pl-data'!$A:$BR,38+BS$3)</f>
        <v>0</v>
      </c>
      <c r="BT330" s="33">
        <f>-VLOOKUP($A330,'pl-data'!$A:$BR,23+BT$3)</f>
        <v>0</v>
      </c>
      <c r="BU330" s="34" t="str">
        <f t="shared" si="575"/>
        <v>n/a</v>
      </c>
      <c r="BV330" s="34" t="str">
        <f t="shared" si="576"/>
        <v>n/a</v>
      </c>
      <c r="BX330" s="33">
        <f t="shared" ref="BX330:BX351" si="580">+BR330+BL330+BF330+AZ330+AT330+AN330+AH330+AB330+V330+P330+J330+D330</f>
        <v>0</v>
      </c>
      <c r="BY330" s="33">
        <f t="shared" ref="BY330:BY351" si="581">+BS330+BM330+BG330+BA330+AU330+AO330+AI330+AC330+W330+Q330+K330+E330</f>
        <v>0</v>
      </c>
      <c r="BZ330" s="33">
        <f t="shared" ref="BZ330:BZ351" si="582">+BT330+BN330+BH330+BB330+AV330+AP330+AJ330+AD330+X330+R330+L330+F330</f>
        <v>0</v>
      </c>
      <c r="CA330" s="34" t="str">
        <f t="shared" si="578"/>
        <v>n/a</v>
      </c>
      <c r="CB330" s="34" t="str">
        <f t="shared" si="579"/>
        <v>n/a</v>
      </c>
    </row>
    <row r="331" spans="1:81" hidden="1" outlineLevel="2" x14ac:dyDescent="0.2">
      <c r="A331" s="49">
        <v>3106</v>
      </c>
      <c r="B331" s="18" t="str">
        <f>+masterfile!D861</f>
        <v>3106 Fremdleistungen 19% Vorsteuer</v>
      </c>
      <c r="D331" s="33">
        <f>-VLOOKUP($A331,'pl-data'!$A:$BR,8+D$3)</f>
        <v>0</v>
      </c>
      <c r="E331" s="33">
        <f>-VLOOKUP($A331,'pl-data'!$A:$BR,38+E$3)</f>
        <v>0</v>
      </c>
      <c r="F331" s="33">
        <f>-VLOOKUP($A331,'pl-data'!$A:$BR,23+F$3)</f>
        <v>0</v>
      </c>
      <c r="G331" s="34" t="str">
        <f t="shared" si="542"/>
        <v>n/a</v>
      </c>
      <c r="H331" s="34" t="str">
        <f t="shared" si="543"/>
        <v>n/a</v>
      </c>
      <c r="J331" s="33">
        <f>-VLOOKUP($A331,'pl-data'!$A:$BR,8+J$3)</f>
        <v>0</v>
      </c>
      <c r="K331" s="33">
        <f>-VLOOKUP($A331,'pl-data'!$A:$BR,38+K$3)</f>
        <v>0</v>
      </c>
      <c r="L331" s="33">
        <f>-VLOOKUP($A331,'pl-data'!$A:$BR,23+L$3)</f>
        <v>0</v>
      </c>
      <c r="M331" s="34" t="str">
        <f t="shared" si="545"/>
        <v>n/a</v>
      </c>
      <c r="N331" s="34" t="str">
        <f t="shared" si="546"/>
        <v>n/a</v>
      </c>
      <c r="P331" s="33">
        <f>-VLOOKUP($A331,'pl-data'!$A:$BR,8+P$3)</f>
        <v>0</v>
      </c>
      <c r="Q331" s="33">
        <f>-VLOOKUP($A331,'pl-data'!$A:$BR,38+Q$3)</f>
        <v>0</v>
      </c>
      <c r="R331" s="33">
        <f>-VLOOKUP($A331,'pl-data'!$A:$BR,23+R$3)</f>
        <v>0</v>
      </c>
      <c r="S331" s="34" t="str">
        <f t="shared" si="548"/>
        <v>n/a</v>
      </c>
      <c r="T331" s="34" t="str">
        <f t="shared" si="549"/>
        <v>n/a</v>
      </c>
      <c r="V331" s="33">
        <f>-VLOOKUP($A331,'pl-data'!$A:$BR,8+V$3)</f>
        <v>0</v>
      </c>
      <c r="W331" s="33">
        <f>-VLOOKUP($A331,'pl-data'!$A:$BR,38+W$3)</f>
        <v>0</v>
      </c>
      <c r="X331" s="33">
        <f>-VLOOKUP($A331,'pl-data'!$A:$BR,23+X$3)</f>
        <v>0</v>
      </c>
      <c r="Y331" s="34" t="str">
        <f t="shared" si="551"/>
        <v>n/a</v>
      </c>
      <c r="Z331" s="34" t="str">
        <f t="shared" si="552"/>
        <v>n/a</v>
      </c>
      <c r="AB331" s="33">
        <f>-VLOOKUP($A331,'pl-data'!$A:$BR,8+AB$3)</f>
        <v>0</v>
      </c>
      <c r="AC331" s="33">
        <f>-VLOOKUP($A331,'pl-data'!$A:$BR,38+AC$3)</f>
        <v>0</v>
      </c>
      <c r="AD331" s="33">
        <f>-VLOOKUP($A331,'pl-data'!$A:$BR,23+AD$3)</f>
        <v>0</v>
      </c>
      <c r="AE331" s="34" t="str">
        <f t="shared" si="554"/>
        <v>n/a</v>
      </c>
      <c r="AF331" s="34" t="str">
        <f t="shared" si="555"/>
        <v>n/a</v>
      </c>
      <c r="AH331" s="33">
        <f>-VLOOKUP($A331,'pl-data'!$A:$BR,8+AH$3)</f>
        <v>0</v>
      </c>
      <c r="AI331" s="33">
        <f>-VLOOKUP($A331,'pl-data'!$A:$BR,38+AI$3)</f>
        <v>0</v>
      </c>
      <c r="AJ331" s="33">
        <f>-VLOOKUP($A331,'pl-data'!$A:$BR,23+AJ$3)</f>
        <v>0</v>
      </c>
      <c r="AK331" s="34" t="str">
        <f t="shared" si="557"/>
        <v>n/a</v>
      </c>
      <c r="AL331" s="34" t="str">
        <f t="shared" si="558"/>
        <v>n/a</v>
      </c>
      <c r="AN331" s="33">
        <f>-VLOOKUP($A331,'pl-data'!$A:$BR,8+AN$3)</f>
        <v>0</v>
      </c>
      <c r="AO331" s="33">
        <f>-VLOOKUP($A331,'pl-data'!$A:$BR,38+AO$3)</f>
        <v>0</v>
      </c>
      <c r="AP331" s="33">
        <f>-VLOOKUP($A331,'pl-data'!$A:$BR,23+AP$3)</f>
        <v>0</v>
      </c>
      <c r="AQ331" s="34" t="str">
        <f t="shared" si="560"/>
        <v>n/a</v>
      </c>
      <c r="AR331" s="34" t="str">
        <f t="shared" si="561"/>
        <v>n/a</v>
      </c>
      <c r="AT331" s="33">
        <f>-VLOOKUP($A331,'pl-data'!$A:$BR,8+AT$3)</f>
        <v>0</v>
      </c>
      <c r="AU331" s="33">
        <f>-VLOOKUP($A331,'pl-data'!$A:$BR,38+AU$3)</f>
        <v>0</v>
      </c>
      <c r="AV331" s="33">
        <f>-VLOOKUP($A331,'pl-data'!$A:$BR,23+AV$3)</f>
        <v>0</v>
      </c>
      <c r="AW331" s="34" t="str">
        <f t="shared" si="563"/>
        <v>n/a</v>
      </c>
      <c r="AX331" s="34" t="str">
        <f t="shared" si="564"/>
        <v>n/a</v>
      </c>
      <c r="AZ331" s="33">
        <f>-VLOOKUP($A331,'pl-data'!$A:$BR,8+AZ$3)</f>
        <v>0</v>
      </c>
      <c r="BA331" s="33">
        <f>-VLOOKUP($A331,'pl-data'!$A:$BR,38+BA$3)</f>
        <v>0</v>
      </c>
      <c r="BB331" s="33">
        <f>-VLOOKUP($A331,'pl-data'!$A:$BR,23+BB$3)</f>
        <v>0</v>
      </c>
      <c r="BC331" s="34" t="str">
        <f t="shared" si="566"/>
        <v>n/a</v>
      </c>
      <c r="BD331" s="34" t="str">
        <f t="shared" si="567"/>
        <v>n/a</v>
      </c>
      <c r="BF331" s="33">
        <f>-VLOOKUP($A331,'pl-data'!$A:$BR,8+BF$3)</f>
        <v>0</v>
      </c>
      <c r="BG331" s="33">
        <f>-VLOOKUP($A331,'pl-data'!$A:$BR,38+BG$3)</f>
        <v>0</v>
      </c>
      <c r="BH331" s="33">
        <f>-VLOOKUP($A331,'pl-data'!$A:$BR,23+BH$3)</f>
        <v>0</v>
      </c>
      <c r="BI331" s="34" t="str">
        <f t="shared" si="569"/>
        <v>n/a</v>
      </c>
      <c r="BJ331" s="34" t="str">
        <f t="shared" si="570"/>
        <v>n/a</v>
      </c>
      <c r="BL331" s="33">
        <f>-VLOOKUP($A331,'pl-data'!$A:$BR,8+BL$3)</f>
        <v>0</v>
      </c>
      <c r="BM331" s="33">
        <f>-VLOOKUP($A331,'pl-data'!$A:$BR,38+BM$3)</f>
        <v>0</v>
      </c>
      <c r="BN331" s="33">
        <f>-VLOOKUP($A331,'pl-data'!$A:$BR,23+BN$3)</f>
        <v>0</v>
      </c>
      <c r="BO331" s="34" t="str">
        <f t="shared" si="572"/>
        <v>n/a</v>
      </c>
      <c r="BP331" s="34" t="str">
        <f t="shared" si="573"/>
        <v>n/a</v>
      </c>
      <c r="BR331" s="33">
        <f>-VLOOKUP($A331,'pl-data'!$A:$BR,8+BR$3)</f>
        <v>0</v>
      </c>
      <c r="BS331" s="33">
        <f>-VLOOKUP($A331,'pl-data'!$A:$BR,38+BS$3)</f>
        <v>0</v>
      </c>
      <c r="BT331" s="33">
        <f>-VLOOKUP($A331,'pl-data'!$A:$BR,23+BT$3)</f>
        <v>0</v>
      </c>
      <c r="BU331" s="34" t="str">
        <f t="shared" si="575"/>
        <v>n/a</v>
      </c>
      <c r="BV331" s="34" t="str">
        <f t="shared" si="576"/>
        <v>n/a</v>
      </c>
      <c r="BX331" s="33">
        <f t="shared" si="580"/>
        <v>0</v>
      </c>
      <c r="BY331" s="33">
        <f t="shared" si="581"/>
        <v>0</v>
      </c>
      <c r="BZ331" s="33">
        <f t="shared" si="582"/>
        <v>0</v>
      </c>
      <c r="CA331" s="34" t="str">
        <f t="shared" si="578"/>
        <v>n/a</v>
      </c>
      <c r="CB331" s="34" t="str">
        <f t="shared" si="579"/>
        <v>n/a</v>
      </c>
    </row>
    <row r="332" spans="1:81" hidden="1" outlineLevel="2" x14ac:dyDescent="0.2">
      <c r="A332" s="49">
        <v>3108</v>
      </c>
      <c r="B332" s="18" t="str">
        <f>+masterfile!D862</f>
        <v>3108 Fremdleistungen 7% Vorsteuer</v>
      </c>
      <c r="D332" s="33">
        <f>-VLOOKUP($A332,'pl-data'!$A:$BR,8+D$3)</f>
        <v>0</v>
      </c>
      <c r="E332" s="33">
        <f>-VLOOKUP($A332,'pl-data'!$A:$BR,38+E$3)</f>
        <v>0</v>
      </c>
      <c r="F332" s="33">
        <f>-VLOOKUP($A332,'pl-data'!$A:$BR,23+F$3)</f>
        <v>0</v>
      </c>
      <c r="G332" s="34" t="str">
        <f t="shared" si="542"/>
        <v>n/a</v>
      </c>
      <c r="H332" s="34" t="str">
        <f t="shared" si="543"/>
        <v>n/a</v>
      </c>
      <c r="J332" s="33">
        <f>-VLOOKUP($A332,'pl-data'!$A:$BR,8+J$3)</f>
        <v>0</v>
      </c>
      <c r="K332" s="33">
        <f>-VLOOKUP($A332,'pl-data'!$A:$BR,38+K$3)</f>
        <v>0</v>
      </c>
      <c r="L332" s="33">
        <f>-VLOOKUP($A332,'pl-data'!$A:$BR,23+L$3)</f>
        <v>0</v>
      </c>
      <c r="M332" s="34" t="str">
        <f t="shared" si="545"/>
        <v>n/a</v>
      </c>
      <c r="N332" s="34" t="str">
        <f t="shared" si="546"/>
        <v>n/a</v>
      </c>
      <c r="P332" s="33">
        <f>-VLOOKUP($A332,'pl-data'!$A:$BR,8+P$3)</f>
        <v>0</v>
      </c>
      <c r="Q332" s="33">
        <f>-VLOOKUP($A332,'pl-data'!$A:$BR,38+Q$3)</f>
        <v>0</v>
      </c>
      <c r="R332" s="33">
        <f>-VLOOKUP($A332,'pl-data'!$A:$BR,23+R$3)</f>
        <v>0</v>
      </c>
      <c r="S332" s="34" t="str">
        <f t="shared" si="548"/>
        <v>n/a</v>
      </c>
      <c r="T332" s="34" t="str">
        <f t="shared" si="549"/>
        <v>n/a</v>
      </c>
      <c r="V332" s="33">
        <f>-VLOOKUP($A332,'pl-data'!$A:$BR,8+V$3)</f>
        <v>0</v>
      </c>
      <c r="W332" s="33">
        <f>-VLOOKUP($A332,'pl-data'!$A:$BR,38+W$3)</f>
        <v>0</v>
      </c>
      <c r="X332" s="33">
        <f>-VLOOKUP($A332,'pl-data'!$A:$BR,23+X$3)</f>
        <v>0</v>
      </c>
      <c r="Y332" s="34" t="str">
        <f t="shared" si="551"/>
        <v>n/a</v>
      </c>
      <c r="Z332" s="34" t="str">
        <f t="shared" si="552"/>
        <v>n/a</v>
      </c>
      <c r="AB332" s="33">
        <f>-VLOOKUP($A332,'pl-data'!$A:$BR,8+AB$3)</f>
        <v>0</v>
      </c>
      <c r="AC332" s="33">
        <f>-VLOOKUP($A332,'pl-data'!$A:$BR,38+AC$3)</f>
        <v>0</v>
      </c>
      <c r="AD332" s="33">
        <f>-VLOOKUP($A332,'pl-data'!$A:$BR,23+AD$3)</f>
        <v>0</v>
      </c>
      <c r="AE332" s="34" t="str">
        <f t="shared" si="554"/>
        <v>n/a</v>
      </c>
      <c r="AF332" s="34" t="str">
        <f t="shared" si="555"/>
        <v>n/a</v>
      </c>
      <c r="AH332" s="33">
        <f>-VLOOKUP($A332,'pl-data'!$A:$BR,8+AH$3)</f>
        <v>0</v>
      </c>
      <c r="AI332" s="33">
        <f>-VLOOKUP($A332,'pl-data'!$A:$BR,38+AI$3)</f>
        <v>0</v>
      </c>
      <c r="AJ332" s="33">
        <f>-VLOOKUP($A332,'pl-data'!$A:$BR,23+AJ$3)</f>
        <v>0</v>
      </c>
      <c r="AK332" s="34" t="str">
        <f t="shared" si="557"/>
        <v>n/a</v>
      </c>
      <c r="AL332" s="34" t="str">
        <f t="shared" si="558"/>
        <v>n/a</v>
      </c>
      <c r="AN332" s="33">
        <f>-VLOOKUP($A332,'pl-data'!$A:$BR,8+AN$3)</f>
        <v>0</v>
      </c>
      <c r="AO332" s="33">
        <f>-VLOOKUP($A332,'pl-data'!$A:$BR,38+AO$3)</f>
        <v>0</v>
      </c>
      <c r="AP332" s="33">
        <f>-VLOOKUP($A332,'pl-data'!$A:$BR,23+AP$3)</f>
        <v>0</v>
      </c>
      <c r="AQ332" s="34" t="str">
        <f t="shared" si="560"/>
        <v>n/a</v>
      </c>
      <c r="AR332" s="34" t="str">
        <f t="shared" si="561"/>
        <v>n/a</v>
      </c>
      <c r="AT332" s="33">
        <f>-VLOOKUP($A332,'pl-data'!$A:$BR,8+AT$3)</f>
        <v>0</v>
      </c>
      <c r="AU332" s="33">
        <f>-VLOOKUP($A332,'pl-data'!$A:$BR,38+AU$3)</f>
        <v>0</v>
      </c>
      <c r="AV332" s="33">
        <f>-VLOOKUP($A332,'pl-data'!$A:$BR,23+AV$3)</f>
        <v>0</v>
      </c>
      <c r="AW332" s="34" t="str">
        <f t="shared" si="563"/>
        <v>n/a</v>
      </c>
      <c r="AX332" s="34" t="str">
        <f t="shared" si="564"/>
        <v>n/a</v>
      </c>
      <c r="AZ332" s="33">
        <f>-VLOOKUP($A332,'pl-data'!$A:$BR,8+AZ$3)</f>
        <v>0</v>
      </c>
      <c r="BA332" s="33">
        <f>-VLOOKUP($A332,'pl-data'!$A:$BR,38+BA$3)</f>
        <v>0</v>
      </c>
      <c r="BB332" s="33">
        <f>-VLOOKUP($A332,'pl-data'!$A:$BR,23+BB$3)</f>
        <v>0</v>
      </c>
      <c r="BC332" s="34" t="str">
        <f t="shared" si="566"/>
        <v>n/a</v>
      </c>
      <c r="BD332" s="34" t="str">
        <f t="shared" si="567"/>
        <v>n/a</v>
      </c>
      <c r="BF332" s="33">
        <f>-VLOOKUP($A332,'pl-data'!$A:$BR,8+BF$3)</f>
        <v>0</v>
      </c>
      <c r="BG332" s="33">
        <f>-VLOOKUP($A332,'pl-data'!$A:$BR,38+BG$3)</f>
        <v>0</v>
      </c>
      <c r="BH332" s="33">
        <f>-VLOOKUP($A332,'pl-data'!$A:$BR,23+BH$3)</f>
        <v>0</v>
      </c>
      <c r="BI332" s="34" t="str">
        <f t="shared" si="569"/>
        <v>n/a</v>
      </c>
      <c r="BJ332" s="34" t="str">
        <f t="shared" si="570"/>
        <v>n/a</v>
      </c>
      <c r="BL332" s="33">
        <f>-VLOOKUP($A332,'pl-data'!$A:$BR,8+BL$3)</f>
        <v>0</v>
      </c>
      <c r="BM332" s="33">
        <f>-VLOOKUP($A332,'pl-data'!$A:$BR,38+BM$3)</f>
        <v>0</v>
      </c>
      <c r="BN332" s="33">
        <f>-VLOOKUP($A332,'pl-data'!$A:$BR,23+BN$3)</f>
        <v>0</v>
      </c>
      <c r="BO332" s="34" t="str">
        <f t="shared" si="572"/>
        <v>n/a</v>
      </c>
      <c r="BP332" s="34" t="str">
        <f t="shared" si="573"/>
        <v>n/a</v>
      </c>
      <c r="BR332" s="33">
        <f>-VLOOKUP($A332,'pl-data'!$A:$BR,8+BR$3)</f>
        <v>0</v>
      </c>
      <c r="BS332" s="33">
        <f>-VLOOKUP($A332,'pl-data'!$A:$BR,38+BS$3)</f>
        <v>0</v>
      </c>
      <c r="BT332" s="33">
        <f>-VLOOKUP($A332,'pl-data'!$A:$BR,23+BT$3)</f>
        <v>0</v>
      </c>
      <c r="BU332" s="34" t="str">
        <f t="shared" si="575"/>
        <v>n/a</v>
      </c>
      <c r="BV332" s="34" t="str">
        <f t="shared" si="576"/>
        <v>n/a</v>
      </c>
      <c r="BX332" s="33">
        <f t="shared" si="580"/>
        <v>0</v>
      </c>
      <c r="BY332" s="33">
        <f t="shared" si="581"/>
        <v>0</v>
      </c>
      <c r="BZ332" s="33">
        <f t="shared" si="582"/>
        <v>0</v>
      </c>
      <c r="CA332" s="34" t="str">
        <f t="shared" si="578"/>
        <v>n/a</v>
      </c>
      <c r="CB332" s="34" t="str">
        <f t="shared" si="579"/>
        <v>n/a</v>
      </c>
    </row>
    <row r="333" spans="1:81" hidden="1" outlineLevel="2" x14ac:dyDescent="0.2">
      <c r="A333" s="49">
        <v>3109</v>
      </c>
      <c r="B333" s="18" t="str">
        <f>+masterfile!D863</f>
        <v>3109 Fremdleistungen ohne Vorsteuer</v>
      </c>
      <c r="D333" s="33">
        <f>-VLOOKUP($A333,'pl-data'!$A:$BR,8+D$3)</f>
        <v>0</v>
      </c>
      <c r="E333" s="33">
        <f>-VLOOKUP($A333,'pl-data'!$A:$BR,38+E$3)</f>
        <v>0</v>
      </c>
      <c r="F333" s="33">
        <f>-VLOOKUP($A333,'pl-data'!$A:$BR,23+F$3)</f>
        <v>0</v>
      </c>
      <c r="G333" s="34" t="str">
        <f t="shared" si="542"/>
        <v>n/a</v>
      </c>
      <c r="H333" s="34" t="str">
        <f t="shared" si="543"/>
        <v>n/a</v>
      </c>
      <c r="J333" s="33">
        <f>-VLOOKUP($A333,'pl-data'!$A:$BR,8+J$3)</f>
        <v>0</v>
      </c>
      <c r="K333" s="33">
        <f>-VLOOKUP($A333,'pl-data'!$A:$BR,38+K$3)</f>
        <v>0</v>
      </c>
      <c r="L333" s="33">
        <f>-VLOOKUP($A333,'pl-data'!$A:$BR,23+L$3)</f>
        <v>0</v>
      </c>
      <c r="M333" s="34" t="str">
        <f t="shared" si="545"/>
        <v>n/a</v>
      </c>
      <c r="N333" s="34" t="str">
        <f t="shared" si="546"/>
        <v>n/a</v>
      </c>
      <c r="P333" s="33">
        <f>-VLOOKUP($A333,'pl-data'!$A:$BR,8+P$3)</f>
        <v>0</v>
      </c>
      <c r="Q333" s="33">
        <f>-VLOOKUP($A333,'pl-data'!$A:$BR,38+Q$3)</f>
        <v>0</v>
      </c>
      <c r="R333" s="33">
        <f>-VLOOKUP($A333,'pl-data'!$A:$BR,23+R$3)</f>
        <v>0</v>
      </c>
      <c r="S333" s="34" t="str">
        <f t="shared" si="548"/>
        <v>n/a</v>
      </c>
      <c r="T333" s="34" t="str">
        <f t="shared" si="549"/>
        <v>n/a</v>
      </c>
      <c r="V333" s="33">
        <f>-VLOOKUP($A333,'pl-data'!$A:$BR,8+V$3)</f>
        <v>0</v>
      </c>
      <c r="W333" s="33">
        <f>-VLOOKUP($A333,'pl-data'!$A:$BR,38+W$3)</f>
        <v>0</v>
      </c>
      <c r="X333" s="33">
        <f>-VLOOKUP($A333,'pl-data'!$A:$BR,23+X$3)</f>
        <v>0</v>
      </c>
      <c r="Y333" s="34" t="str">
        <f t="shared" si="551"/>
        <v>n/a</v>
      </c>
      <c r="Z333" s="34" t="str">
        <f t="shared" si="552"/>
        <v>n/a</v>
      </c>
      <c r="AB333" s="33">
        <f>-VLOOKUP($A333,'pl-data'!$A:$BR,8+AB$3)</f>
        <v>0</v>
      </c>
      <c r="AC333" s="33">
        <f>-VLOOKUP($A333,'pl-data'!$A:$BR,38+AC$3)</f>
        <v>0</v>
      </c>
      <c r="AD333" s="33">
        <f>-VLOOKUP($A333,'pl-data'!$A:$BR,23+AD$3)</f>
        <v>0</v>
      </c>
      <c r="AE333" s="34" t="str">
        <f t="shared" si="554"/>
        <v>n/a</v>
      </c>
      <c r="AF333" s="34" t="str">
        <f t="shared" si="555"/>
        <v>n/a</v>
      </c>
      <c r="AH333" s="33">
        <f>-VLOOKUP($A333,'pl-data'!$A:$BR,8+AH$3)</f>
        <v>0</v>
      </c>
      <c r="AI333" s="33">
        <f>-VLOOKUP($A333,'pl-data'!$A:$BR,38+AI$3)</f>
        <v>0</v>
      </c>
      <c r="AJ333" s="33">
        <f>-VLOOKUP($A333,'pl-data'!$A:$BR,23+AJ$3)</f>
        <v>0</v>
      </c>
      <c r="AK333" s="34" t="str">
        <f t="shared" si="557"/>
        <v>n/a</v>
      </c>
      <c r="AL333" s="34" t="str">
        <f t="shared" si="558"/>
        <v>n/a</v>
      </c>
      <c r="AN333" s="33">
        <f>-VLOOKUP($A333,'pl-data'!$A:$BR,8+AN$3)</f>
        <v>0</v>
      </c>
      <c r="AO333" s="33">
        <f>-VLOOKUP($A333,'pl-data'!$A:$BR,38+AO$3)</f>
        <v>0</v>
      </c>
      <c r="AP333" s="33">
        <f>-VLOOKUP($A333,'pl-data'!$A:$BR,23+AP$3)</f>
        <v>0</v>
      </c>
      <c r="AQ333" s="34" t="str">
        <f t="shared" si="560"/>
        <v>n/a</v>
      </c>
      <c r="AR333" s="34" t="str">
        <f t="shared" si="561"/>
        <v>n/a</v>
      </c>
      <c r="AT333" s="33">
        <f>-VLOOKUP($A333,'pl-data'!$A:$BR,8+AT$3)</f>
        <v>0</v>
      </c>
      <c r="AU333" s="33">
        <f>-VLOOKUP($A333,'pl-data'!$A:$BR,38+AU$3)</f>
        <v>0</v>
      </c>
      <c r="AV333" s="33">
        <f>-VLOOKUP($A333,'pl-data'!$A:$BR,23+AV$3)</f>
        <v>0</v>
      </c>
      <c r="AW333" s="34" t="str">
        <f t="shared" si="563"/>
        <v>n/a</v>
      </c>
      <c r="AX333" s="34" t="str">
        <f t="shared" si="564"/>
        <v>n/a</v>
      </c>
      <c r="AZ333" s="33">
        <f>-VLOOKUP($A333,'pl-data'!$A:$BR,8+AZ$3)</f>
        <v>0</v>
      </c>
      <c r="BA333" s="33">
        <f>-VLOOKUP($A333,'pl-data'!$A:$BR,38+BA$3)</f>
        <v>0</v>
      </c>
      <c r="BB333" s="33">
        <f>-VLOOKUP($A333,'pl-data'!$A:$BR,23+BB$3)</f>
        <v>0</v>
      </c>
      <c r="BC333" s="34" t="str">
        <f t="shared" si="566"/>
        <v>n/a</v>
      </c>
      <c r="BD333" s="34" t="str">
        <f t="shared" si="567"/>
        <v>n/a</v>
      </c>
      <c r="BF333" s="33">
        <f>-VLOOKUP($A333,'pl-data'!$A:$BR,8+BF$3)</f>
        <v>0</v>
      </c>
      <c r="BG333" s="33">
        <f>-VLOOKUP($A333,'pl-data'!$A:$BR,38+BG$3)</f>
        <v>0</v>
      </c>
      <c r="BH333" s="33">
        <f>-VLOOKUP($A333,'pl-data'!$A:$BR,23+BH$3)</f>
        <v>0</v>
      </c>
      <c r="BI333" s="34" t="str">
        <f t="shared" si="569"/>
        <v>n/a</v>
      </c>
      <c r="BJ333" s="34" t="str">
        <f t="shared" si="570"/>
        <v>n/a</v>
      </c>
      <c r="BL333" s="33">
        <f>-VLOOKUP($A333,'pl-data'!$A:$BR,8+BL$3)</f>
        <v>0</v>
      </c>
      <c r="BM333" s="33">
        <f>-VLOOKUP($A333,'pl-data'!$A:$BR,38+BM$3)</f>
        <v>0</v>
      </c>
      <c r="BN333" s="33">
        <f>-VLOOKUP($A333,'pl-data'!$A:$BR,23+BN$3)</f>
        <v>0</v>
      </c>
      <c r="BO333" s="34" t="str">
        <f t="shared" si="572"/>
        <v>n/a</v>
      </c>
      <c r="BP333" s="34" t="str">
        <f t="shared" si="573"/>
        <v>n/a</v>
      </c>
      <c r="BR333" s="33">
        <f>-VLOOKUP($A333,'pl-data'!$A:$BR,8+BR$3)</f>
        <v>0</v>
      </c>
      <c r="BS333" s="33">
        <f>-VLOOKUP($A333,'pl-data'!$A:$BR,38+BS$3)</f>
        <v>0</v>
      </c>
      <c r="BT333" s="33">
        <f>-VLOOKUP($A333,'pl-data'!$A:$BR,23+BT$3)</f>
        <v>0</v>
      </c>
      <c r="BU333" s="34" t="str">
        <f t="shared" si="575"/>
        <v>n/a</v>
      </c>
      <c r="BV333" s="34" t="str">
        <f t="shared" si="576"/>
        <v>n/a</v>
      </c>
      <c r="BX333" s="33">
        <f t="shared" si="580"/>
        <v>0</v>
      </c>
      <c r="BY333" s="33">
        <f t="shared" si="581"/>
        <v>0</v>
      </c>
      <c r="BZ333" s="33">
        <f t="shared" si="582"/>
        <v>0</v>
      </c>
      <c r="CA333" s="34" t="str">
        <f t="shared" si="578"/>
        <v>n/a</v>
      </c>
      <c r="CB333" s="34" t="str">
        <f t="shared" si="579"/>
        <v>n/a</v>
      </c>
    </row>
    <row r="334" spans="1:81" hidden="1" outlineLevel="2" x14ac:dyDescent="0.2">
      <c r="A334" s="49">
        <v>3110</v>
      </c>
      <c r="B334" s="18" t="str">
        <f>+masterfile!D864</f>
        <v>3110 Bauleistungen §13b UStG 7% Vorst./USt</v>
      </c>
      <c r="D334" s="33">
        <f>-VLOOKUP($A334,'pl-data'!$A:$BR,8+D$3)</f>
        <v>0</v>
      </c>
      <c r="E334" s="33">
        <f>-VLOOKUP($A334,'pl-data'!$A:$BR,38+E$3)</f>
        <v>0</v>
      </c>
      <c r="F334" s="33">
        <f>-VLOOKUP($A334,'pl-data'!$A:$BR,23+F$3)</f>
        <v>0</v>
      </c>
      <c r="G334" s="34" t="str">
        <f t="shared" si="542"/>
        <v>n/a</v>
      </c>
      <c r="H334" s="34" t="str">
        <f t="shared" si="543"/>
        <v>n/a</v>
      </c>
      <c r="J334" s="33">
        <f>-VLOOKUP($A334,'pl-data'!$A:$BR,8+J$3)</f>
        <v>0</v>
      </c>
      <c r="K334" s="33">
        <f>-VLOOKUP($A334,'pl-data'!$A:$BR,38+K$3)</f>
        <v>0</v>
      </c>
      <c r="L334" s="33">
        <f>-VLOOKUP($A334,'pl-data'!$A:$BR,23+L$3)</f>
        <v>0</v>
      </c>
      <c r="M334" s="34" t="str">
        <f t="shared" si="545"/>
        <v>n/a</v>
      </c>
      <c r="N334" s="34" t="str">
        <f t="shared" si="546"/>
        <v>n/a</v>
      </c>
      <c r="P334" s="33">
        <f>-VLOOKUP($A334,'pl-data'!$A:$BR,8+P$3)</f>
        <v>0</v>
      </c>
      <c r="Q334" s="33">
        <f>-VLOOKUP($A334,'pl-data'!$A:$BR,38+Q$3)</f>
        <v>0</v>
      </c>
      <c r="R334" s="33">
        <f>-VLOOKUP($A334,'pl-data'!$A:$BR,23+R$3)</f>
        <v>0</v>
      </c>
      <c r="S334" s="34" t="str">
        <f t="shared" si="548"/>
        <v>n/a</v>
      </c>
      <c r="T334" s="34" t="str">
        <f t="shared" si="549"/>
        <v>n/a</v>
      </c>
      <c r="V334" s="33">
        <f>-VLOOKUP($A334,'pl-data'!$A:$BR,8+V$3)</f>
        <v>0</v>
      </c>
      <c r="W334" s="33">
        <f>-VLOOKUP($A334,'pl-data'!$A:$BR,38+W$3)</f>
        <v>0</v>
      </c>
      <c r="X334" s="33">
        <f>-VLOOKUP($A334,'pl-data'!$A:$BR,23+X$3)</f>
        <v>0</v>
      </c>
      <c r="Y334" s="34" t="str">
        <f t="shared" si="551"/>
        <v>n/a</v>
      </c>
      <c r="Z334" s="34" t="str">
        <f t="shared" si="552"/>
        <v>n/a</v>
      </c>
      <c r="AB334" s="33">
        <f>-VLOOKUP($A334,'pl-data'!$A:$BR,8+AB$3)</f>
        <v>0</v>
      </c>
      <c r="AC334" s="33">
        <f>-VLOOKUP($A334,'pl-data'!$A:$BR,38+AC$3)</f>
        <v>0</v>
      </c>
      <c r="AD334" s="33">
        <f>-VLOOKUP($A334,'pl-data'!$A:$BR,23+AD$3)</f>
        <v>0</v>
      </c>
      <c r="AE334" s="34" t="str">
        <f t="shared" si="554"/>
        <v>n/a</v>
      </c>
      <c r="AF334" s="34" t="str">
        <f t="shared" si="555"/>
        <v>n/a</v>
      </c>
      <c r="AH334" s="33">
        <f>-VLOOKUP($A334,'pl-data'!$A:$BR,8+AH$3)</f>
        <v>0</v>
      </c>
      <c r="AI334" s="33">
        <f>-VLOOKUP($A334,'pl-data'!$A:$BR,38+AI$3)</f>
        <v>0</v>
      </c>
      <c r="AJ334" s="33">
        <f>-VLOOKUP($A334,'pl-data'!$A:$BR,23+AJ$3)</f>
        <v>0</v>
      </c>
      <c r="AK334" s="34" t="str">
        <f t="shared" si="557"/>
        <v>n/a</v>
      </c>
      <c r="AL334" s="34" t="str">
        <f t="shared" si="558"/>
        <v>n/a</v>
      </c>
      <c r="AN334" s="33">
        <f>-VLOOKUP($A334,'pl-data'!$A:$BR,8+AN$3)</f>
        <v>0</v>
      </c>
      <c r="AO334" s="33">
        <f>-VLOOKUP($A334,'pl-data'!$A:$BR,38+AO$3)</f>
        <v>0</v>
      </c>
      <c r="AP334" s="33">
        <f>-VLOOKUP($A334,'pl-data'!$A:$BR,23+AP$3)</f>
        <v>0</v>
      </c>
      <c r="AQ334" s="34" t="str">
        <f t="shared" si="560"/>
        <v>n/a</v>
      </c>
      <c r="AR334" s="34" t="str">
        <f t="shared" si="561"/>
        <v>n/a</v>
      </c>
      <c r="AT334" s="33">
        <f>-VLOOKUP($A334,'pl-data'!$A:$BR,8+AT$3)</f>
        <v>0</v>
      </c>
      <c r="AU334" s="33">
        <f>-VLOOKUP($A334,'pl-data'!$A:$BR,38+AU$3)</f>
        <v>0</v>
      </c>
      <c r="AV334" s="33">
        <f>-VLOOKUP($A334,'pl-data'!$A:$BR,23+AV$3)</f>
        <v>0</v>
      </c>
      <c r="AW334" s="34" t="str">
        <f t="shared" si="563"/>
        <v>n/a</v>
      </c>
      <c r="AX334" s="34" t="str">
        <f t="shared" si="564"/>
        <v>n/a</v>
      </c>
      <c r="AZ334" s="33">
        <f>-VLOOKUP($A334,'pl-data'!$A:$BR,8+AZ$3)</f>
        <v>0</v>
      </c>
      <c r="BA334" s="33">
        <f>-VLOOKUP($A334,'pl-data'!$A:$BR,38+BA$3)</f>
        <v>0</v>
      </c>
      <c r="BB334" s="33">
        <f>-VLOOKUP($A334,'pl-data'!$A:$BR,23+BB$3)</f>
        <v>0</v>
      </c>
      <c r="BC334" s="34" t="str">
        <f t="shared" si="566"/>
        <v>n/a</v>
      </c>
      <c r="BD334" s="34" t="str">
        <f t="shared" si="567"/>
        <v>n/a</v>
      </c>
      <c r="BF334" s="33">
        <f>-VLOOKUP($A334,'pl-data'!$A:$BR,8+BF$3)</f>
        <v>0</v>
      </c>
      <c r="BG334" s="33">
        <f>-VLOOKUP($A334,'pl-data'!$A:$BR,38+BG$3)</f>
        <v>0</v>
      </c>
      <c r="BH334" s="33">
        <f>-VLOOKUP($A334,'pl-data'!$A:$BR,23+BH$3)</f>
        <v>0</v>
      </c>
      <c r="BI334" s="34" t="str">
        <f t="shared" si="569"/>
        <v>n/a</v>
      </c>
      <c r="BJ334" s="34" t="str">
        <f t="shared" si="570"/>
        <v>n/a</v>
      </c>
      <c r="BL334" s="33">
        <f>-VLOOKUP($A334,'pl-data'!$A:$BR,8+BL$3)</f>
        <v>0</v>
      </c>
      <c r="BM334" s="33">
        <f>-VLOOKUP($A334,'pl-data'!$A:$BR,38+BM$3)</f>
        <v>0</v>
      </c>
      <c r="BN334" s="33">
        <f>-VLOOKUP($A334,'pl-data'!$A:$BR,23+BN$3)</f>
        <v>0</v>
      </c>
      <c r="BO334" s="34" t="str">
        <f t="shared" si="572"/>
        <v>n/a</v>
      </c>
      <c r="BP334" s="34" t="str">
        <f t="shared" si="573"/>
        <v>n/a</v>
      </c>
      <c r="BR334" s="33">
        <f>-VLOOKUP($A334,'pl-data'!$A:$BR,8+BR$3)</f>
        <v>0</v>
      </c>
      <c r="BS334" s="33">
        <f>-VLOOKUP($A334,'pl-data'!$A:$BR,38+BS$3)</f>
        <v>0</v>
      </c>
      <c r="BT334" s="33">
        <f>-VLOOKUP($A334,'pl-data'!$A:$BR,23+BT$3)</f>
        <v>0</v>
      </c>
      <c r="BU334" s="34" t="str">
        <f t="shared" si="575"/>
        <v>n/a</v>
      </c>
      <c r="BV334" s="34" t="str">
        <f t="shared" si="576"/>
        <v>n/a</v>
      </c>
      <c r="BX334" s="33">
        <f t="shared" si="580"/>
        <v>0</v>
      </c>
      <c r="BY334" s="33">
        <f t="shared" si="581"/>
        <v>0</v>
      </c>
      <c r="BZ334" s="33">
        <f t="shared" si="582"/>
        <v>0</v>
      </c>
      <c r="CA334" s="34" t="str">
        <f t="shared" si="578"/>
        <v>n/a</v>
      </c>
      <c r="CB334" s="34" t="str">
        <f t="shared" si="579"/>
        <v>n/a</v>
      </c>
    </row>
    <row r="335" spans="1:81" hidden="1" outlineLevel="2" x14ac:dyDescent="0.2">
      <c r="A335" s="49">
        <v>3113</v>
      </c>
      <c r="B335" s="18" t="str">
        <f>+masterfile!D865</f>
        <v>3113 Sonstige Leistungen EU 7% Vorst./USt</v>
      </c>
      <c r="D335" s="33">
        <f>-VLOOKUP($A335,'pl-data'!$A:$BR,8+D$3)</f>
        <v>0</v>
      </c>
      <c r="E335" s="33">
        <f>-VLOOKUP($A335,'pl-data'!$A:$BR,38+E$3)</f>
        <v>0</v>
      </c>
      <c r="F335" s="33">
        <f>-VLOOKUP($A335,'pl-data'!$A:$BR,23+F$3)</f>
        <v>0</v>
      </c>
      <c r="G335" s="34" t="str">
        <f t="shared" si="542"/>
        <v>n/a</v>
      </c>
      <c r="H335" s="34" t="str">
        <f t="shared" si="543"/>
        <v>n/a</v>
      </c>
      <c r="J335" s="33">
        <f>-VLOOKUP($A335,'pl-data'!$A:$BR,8+J$3)</f>
        <v>0</v>
      </c>
      <c r="K335" s="33">
        <f>-VLOOKUP($A335,'pl-data'!$A:$BR,38+K$3)</f>
        <v>0</v>
      </c>
      <c r="L335" s="33">
        <f>-VLOOKUP($A335,'pl-data'!$A:$BR,23+L$3)</f>
        <v>0</v>
      </c>
      <c r="M335" s="34" t="str">
        <f t="shared" si="545"/>
        <v>n/a</v>
      </c>
      <c r="N335" s="34" t="str">
        <f t="shared" si="546"/>
        <v>n/a</v>
      </c>
      <c r="P335" s="33">
        <f>-VLOOKUP($A335,'pl-data'!$A:$BR,8+P$3)</f>
        <v>0</v>
      </c>
      <c r="Q335" s="33">
        <f>-VLOOKUP($A335,'pl-data'!$A:$BR,38+Q$3)</f>
        <v>0</v>
      </c>
      <c r="R335" s="33">
        <f>-VLOOKUP($A335,'pl-data'!$A:$BR,23+R$3)</f>
        <v>0</v>
      </c>
      <c r="S335" s="34" t="str">
        <f t="shared" si="548"/>
        <v>n/a</v>
      </c>
      <c r="T335" s="34" t="str">
        <f t="shared" si="549"/>
        <v>n/a</v>
      </c>
      <c r="V335" s="33">
        <f>-VLOOKUP($A335,'pl-data'!$A:$BR,8+V$3)</f>
        <v>0</v>
      </c>
      <c r="W335" s="33">
        <f>-VLOOKUP($A335,'pl-data'!$A:$BR,38+W$3)</f>
        <v>0</v>
      </c>
      <c r="X335" s="33">
        <f>-VLOOKUP($A335,'pl-data'!$A:$BR,23+X$3)</f>
        <v>0</v>
      </c>
      <c r="Y335" s="34" t="str">
        <f t="shared" si="551"/>
        <v>n/a</v>
      </c>
      <c r="Z335" s="34" t="str">
        <f t="shared" si="552"/>
        <v>n/a</v>
      </c>
      <c r="AB335" s="33">
        <f>-VLOOKUP($A335,'pl-data'!$A:$BR,8+AB$3)</f>
        <v>0</v>
      </c>
      <c r="AC335" s="33">
        <f>-VLOOKUP($A335,'pl-data'!$A:$BR,38+AC$3)</f>
        <v>0</v>
      </c>
      <c r="AD335" s="33">
        <f>-VLOOKUP($A335,'pl-data'!$A:$BR,23+AD$3)</f>
        <v>0</v>
      </c>
      <c r="AE335" s="34" t="str">
        <f t="shared" si="554"/>
        <v>n/a</v>
      </c>
      <c r="AF335" s="34" t="str">
        <f t="shared" si="555"/>
        <v>n/a</v>
      </c>
      <c r="AH335" s="33">
        <f>-VLOOKUP($A335,'pl-data'!$A:$BR,8+AH$3)</f>
        <v>0</v>
      </c>
      <c r="AI335" s="33">
        <f>-VLOOKUP($A335,'pl-data'!$A:$BR,38+AI$3)</f>
        <v>0</v>
      </c>
      <c r="AJ335" s="33">
        <f>-VLOOKUP($A335,'pl-data'!$A:$BR,23+AJ$3)</f>
        <v>0</v>
      </c>
      <c r="AK335" s="34" t="str">
        <f t="shared" si="557"/>
        <v>n/a</v>
      </c>
      <c r="AL335" s="34" t="str">
        <f t="shared" si="558"/>
        <v>n/a</v>
      </c>
      <c r="AN335" s="33">
        <f>-VLOOKUP($A335,'pl-data'!$A:$BR,8+AN$3)</f>
        <v>0</v>
      </c>
      <c r="AO335" s="33">
        <f>-VLOOKUP($A335,'pl-data'!$A:$BR,38+AO$3)</f>
        <v>0</v>
      </c>
      <c r="AP335" s="33">
        <f>-VLOOKUP($A335,'pl-data'!$A:$BR,23+AP$3)</f>
        <v>0</v>
      </c>
      <c r="AQ335" s="34" t="str">
        <f t="shared" si="560"/>
        <v>n/a</v>
      </c>
      <c r="AR335" s="34" t="str">
        <f t="shared" si="561"/>
        <v>n/a</v>
      </c>
      <c r="AT335" s="33">
        <f>-VLOOKUP($A335,'pl-data'!$A:$BR,8+AT$3)</f>
        <v>0</v>
      </c>
      <c r="AU335" s="33">
        <f>-VLOOKUP($A335,'pl-data'!$A:$BR,38+AU$3)</f>
        <v>0</v>
      </c>
      <c r="AV335" s="33">
        <f>-VLOOKUP($A335,'pl-data'!$A:$BR,23+AV$3)</f>
        <v>0</v>
      </c>
      <c r="AW335" s="34" t="str">
        <f t="shared" si="563"/>
        <v>n/a</v>
      </c>
      <c r="AX335" s="34" t="str">
        <f t="shared" si="564"/>
        <v>n/a</v>
      </c>
      <c r="AZ335" s="33">
        <f>-VLOOKUP($A335,'pl-data'!$A:$BR,8+AZ$3)</f>
        <v>0</v>
      </c>
      <c r="BA335" s="33">
        <f>-VLOOKUP($A335,'pl-data'!$A:$BR,38+BA$3)</f>
        <v>0</v>
      </c>
      <c r="BB335" s="33">
        <f>-VLOOKUP($A335,'pl-data'!$A:$BR,23+BB$3)</f>
        <v>0</v>
      </c>
      <c r="BC335" s="34" t="str">
        <f t="shared" si="566"/>
        <v>n/a</v>
      </c>
      <c r="BD335" s="34" t="str">
        <f t="shared" si="567"/>
        <v>n/a</v>
      </c>
      <c r="BF335" s="33">
        <f>-VLOOKUP($A335,'pl-data'!$A:$BR,8+BF$3)</f>
        <v>0</v>
      </c>
      <c r="BG335" s="33">
        <f>-VLOOKUP($A335,'pl-data'!$A:$BR,38+BG$3)</f>
        <v>0</v>
      </c>
      <c r="BH335" s="33">
        <f>-VLOOKUP($A335,'pl-data'!$A:$BR,23+BH$3)</f>
        <v>0</v>
      </c>
      <c r="BI335" s="34" t="str">
        <f t="shared" si="569"/>
        <v>n/a</v>
      </c>
      <c r="BJ335" s="34" t="str">
        <f t="shared" si="570"/>
        <v>n/a</v>
      </c>
      <c r="BL335" s="33">
        <f>-VLOOKUP($A335,'pl-data'!$A:$BR,8+BL$3)</f>
        <v>0</v>
      </c>
      <c r="BM335" s="33">
        <f>-VLOOKUP($A335,'pl-data'!$A:$BR,38+BM$3)</f>
        <v>0</v>
      </c>
      <c r="BN335" s="33">
        <f>-VLOOKUP($A335,'pl-data'!$A:$BR,23+BN$3)</f>
        <v>0</v>
      </c>
      <c r="BO335" s="34" t="str">
        <f t="shared" si="572"/>
        <v>n/a</v>
      </c>
      <c r="BP335" s="34" t="str">
        <f t="shared" si="573"/>
        <v>n/a</v>
      </c>
      <c r="BR335" s="33">
        <f>-VLOOKUP($A335,'pl-data'!$A:$BR,8+BR$3)</f>
        <v>0</v>
      </c>
      <c r="BS335" s="33">
        <f>-VLOOKUP($A335,'pl-data'!$A:$BR,38+BS$3)</f>
        <v>0</v>
      </c>
      <c r="BT335" s="33">
        <f>-VLOOKUP($A335,'pl-data'!$A:$BR,23+BT$3)</f>
        <v>0</v>
      </c>
      <c r="BU335" s="34" t="str">
        <f t="shared" si="575"/>
        <v>n/a</v>
      </c>
      <c r="BV335" s="34" t="str">
        <f t="shared" si="576"/>
        <v>n/a</v>
      </c>
      <c r="BX335" s="33">
        <f t="shared" si="580"/>
        <v>0</v>
      </c>
      <c r="BY335" s="33">
        <f t="shared" si="581"/>
        <v>0</v>
      </c>
      <c r="BZ335" s="33">
        <f t="shared" si="582"/>
        <v>0</v>
      </c>
      <c r="CA335" s="34" t="str">
        <f t="shared" si="578"/>
        <v>n/a</v>
      </c>
      <c r="CB335" s="34" t="str">
        <f t="shared" si="579"/>
        <v>n/a</v>
      </c>
    </row>
    <row r="336" spans="1:81" hidden="1" outlineLevel="2" x14ac:dyDescent="0.2">
      <c r="A336" s="49">
        <v>3115</v>
      </c>
      <c r="B336" s="18" t="str">
        <f>+masterfile!D866</f>
        <v>3115 Leistungen ausländ.Untern.7% Vorst./USt</v>
      </c>
      <c r="D336" s="33">
        <f>-VLOOKUP($A336,'pl-data'!$A:$BR,8+D$3)</f>
        <v>0</v>
      </c>
      <c r="E336" s="33">
        <f>-VLOOKUP($A336,'pl-data'!$A:$BR,38+E$3)</f>
        <v>0</v>
      </c>
      <c r="F336" s="33">
        <f>-VLOOKUP($A336,'pl-data'!$A:$BR,23+F$3)</f>
        <v>0</v>
      </c>
      <c r="G336" s="34" t="str">
        <f t="shared" si="542"/>
        <v>n/a</v>
      </c>
      <c r="H336" s="34" t="str">
        <f t="shared" si="543"/>
        <v>n/a</v>
      </c>
      <c r="J336" s="33">
        <f>-VLOOKUP($A336,'pl-data'!$A:$BR,8+J$3)</f>
        <v>0</v>
      </c>
      <c r="K336" s="33">
        <f>-VLOOKUP($A336,'pl-data'!$A:$BR,38+K$3)</f>
        <v>0</v>
      </c>
      <c r="L336" s="33">
        <f>-VLOOKUP($A336,'pl-data'!$A:$BR,23+L$3)</f>
        <v>0</v>
      </c>
      <c r="M336" s="34" t="str">
        <f t="shared" si="545"/>
        <v>n/a</v>
      </c>
      <c r="N336" s="34" t="str">
        <f t="shared" si="546"/>
        <v>n/a</v>
      </c>
      <c r="P336" s="33">
        <f>-VLOOKUP($A336,'pl-data'!$A:$BR,8+P$3)</f>
        <v>0</v>
      </c>
      <c r="Q336" s="33">
        <f>-VLOOKUP($A336,'pl-data'!$A:$BR,38+Q$3)</f>
        <v>0</v>
      </c>
      <c r="R336" s="33">
        <f>-VLOOKUP($A336,'pl-data'!$A:$BR,23+R$3)</f>
        <v>0</v>
      </c>
      <c r="S336" s="34" t="str">
        <f t="shared" si="548"/>
        <v>n/a</v>
      </c>
      <c r="T336" s="34" t="str">
        <f t="shared" si="549"/>
        <v>n/a</v>
      </c>
      <c r="V336" s="33">
        <f>-VLOOKUP($A336,'pl-data'!$A:$BR,8+V$3)</f>
        <v>0</v>
      </c>
      <c r="W336" s="33">
        <f>-VLOOKUP($A336,'pl-data'!$A:$BR,38+W$3)</f>
        <v>0</v>
      </c>
      <c r="X336" s="33">
        <f>-VLOOKUP($A336,'pl-data'!$A:$BR,23+X$3)</f>
        <v>0</v>
      </c>
      <c r="Y336" s="34" t="str">
        <f t="shared" si="551"/>
        <v>n/a</v>
      </c>
      <c r="Z336" s="34" t="str">
        <f t="shared" si="552"/>
        <v>n/a</v>
      </c>
      <c r="AB336" s="33">
        <f>-VLOOKUP($A336,'pl-data'!$A:$BR,8+AB$3)</f>
        <v>0</v>
      </c>
      <c r="AC336" s="33">
        <f>-VLOOKUP($A336,'pl-data'!$A:$BR,38+AC$3)</f>
        <v>0</v>
      </c>
      <c r="AD336" s="33">
        <f>-VLOOKUP($A336,'pl-data'!$A:$BR,23+AD$3)</f>
        <v>0</v>
      </c>
      <c r="AE336" s="34" t="str">
        <f t="shared" si="554"/>
        <v>n/a</v>
      </c>
      <c r="AF336" s="34" t="str">
        <f t="shared" si="555"/>
        <v>n/a</v>
      </c>
      <c r="AH336" s="33">
        <f>-VLOOKUP($A336,'pl-data'!$A:$BR,8+AH$3)</f>
        <v>0</v>
      </c>
      <c r="AI336" s="33">
        <f>-VLOOKUP($A336,'pl-data'!$A:$BR,38+AI$3)</f>
        <v>0</v>
      </c>
      <c r="AJ336" s="33">
        <f>-VLOOKUP($A336,'pl-data'!$A:$BR,23+AJ$3)</f>
        <v>0</v>
      </c>
      <c r="AK336" s="34" t="str">
        <f t="shared" si="557"/>
        <v>n/a</v>
      </c>
      <c r="AL336" s="34" t="str">
        <f t="shared" si="558"/>
        <v>n/a</v>
      </c>
      <c r="AN336" s="33">
        <f>-VLOOKUP($A336,'pl-data'!$A:$BR,8+AN$3)</f>
        <v>0</v>
      </c>
      <c r="AO336" s="33">
        <f>-VLOOKUP($A336,'pl-data'!$A:$BR,38+AO$3)</f>
        <v>0</v>
      </c>
      <c r="AP336" s="33">
        <f>-VLOOKUP($A336,'pl-data'!$A:$BR,23+AP$3)</f>
        <v>0</v>
      </c>
      <c r="AQ336" s="34" t="str">
        <f t="shared" si="560"/>
        <v>n/a</v>
      </c>
      <c r="AR336" s="34" t="str">
        <f t="shared" si="561"/>
        <v>n/a</v>
      </c>
      <c r="AT336" s="33">
        <f>-VLOOKUP($A336,'pl-data'!$A:$BR,8+AT$3)</f>
        <v>0</v>
      </c>
      <c r="AU336" s="33">
        <f>-VLOOKUP($A336,'pl-data'!$A:$BR,38+AU$3)</f>
        <v>0</v>
      </c>
      <c r="AV336" s="33">
        <f>-VLOOKUP($A336,'pl-data'!$A:$BR,23+AV$3)</f>
        <v>0</v>
      </c>
      <c r="AW336" s="34" t="str">
        <f t="shared" si="563"/>
        <v>n/a</v>
      </c>
      <c r="AX336" s="34" t="str">
        <f t="shared" si="564"/>
        <v>n/a</v>
      </c>
      <c r="AZ336" s="33">
        <f>-VLOOKUP($A336,'pl-data'!$A:$BR,8+AZ$3)</f>
        <v>0</v>
      </c>
      <c r="BA336" s="33">
        <f>-VLOOKUP($A336,'pl-data'!$A:$BR,38+BA$3)</f>
        <v>0</v>
      </c>
      <c r="BB336" s="33">
        <f>-VLOOKUP($A336,'pl-data'!$A:$BR,23+BB$3)</f>
        <v>0</v>
      </c>
      <c r="BC336" s="34" t="str">
        <f t="shared" si="566"/>
        <v>n/a</v>
      </c>
      <c r="BD336" s="34" t="str">
        <f t="shared" si="567"/>
        <v>n/a</v>
      </c>
      <c r="BF336" s="33">
        <f>-VLOOKUP($A336,'pl-data'!$A:$BR,8+BF$3)</f>
        <v>0</v>
      </c>
      <c r="BG336" s="33">
        <f>-VLOOKUP($A336,'pl-data'!$A:$BR,38+BG$3)</f>
        <v>0</v>
      </c>
      <c r="BH336" s="33">
        <f>-VLOOKUP($A336,'pl-data'!$A:$BR,23+BH$3)</f>
        <v>0</v>
      </c>
      <c r="BI336" s="34" t="str">
        <f t="shared" si="569"/>
        <v>n/a</v>
      </c>
      <c r="BJ336" s="34" t="str">
        <f t="shared" si="570"/>
        <v>n/a</v>
      </c>
      <c r="BL336" s="33">
        <f>-VLOOKUP($A336,'pl-data'!$A:$BR,8+BL$3)</f>
        <v>0</v>
      </c>
      <c r="BM336" s="33">
        <f>-VLOOKUP($A336,'pl-data'!$A:$BR,38+BM$3)</f>
        <v>0</v>
      </c>
      <c r="BN336" s="33">
        <f>-VLOOKUP($A336,'pl-data'!$A:$BR,23+BN$3)</f>
        <v>0</v>
      </c>
      <c r="BO336" s="34" t="str">
        <f t="shared" si="572"/>
        <v>n/a</v>
      </c>
      <c r="BP336" s="34" t="str">
        <f t="shared" si="573"/>
        <v>n/a</v>
      </c>
      <c r="BR336" s="33">
        <f>-VLOOKUP($A336,'pl-data'!$A:$BR,8+BR$3)</f>
        <v>0</v>
      </c>
      <c r="BS336" s="33">
        <f>-VLOOKUP($A336,'pl-data'!$A:$BR,38+BS$3)</f>
        <v>0</v>
      </c>
      <c r="BT336" s="33">
        <f>-VLOOKUP($A336,'pl-data'!$A:$BR,23+BT$3)</f>
        <v>0</v>
      </c>
      <c r="BU336" s="34" t="str">
        <f t="shared" si="575"/>
        <v>n/a</v>
      </c>
      <c r="BV336" s="34" t="str">
        <f t="shared" si="576"/>
        <v>n/a</v>
      </c>
      <c r="BX336" s="33">
        <f t="shared" si="580"/>
        <v>0</v>
      </c>
      <c r="BY336" s="33">
        <f t="shared" si="581"/>
        <v>0</v>
      </c>
      <c r="BZ336" s="33">
        <f t="shared" si="582"/>
        <v>0</v>
      </c>
      <c r="CA336" s="34" t="str">
        <f t="shared" si="578"/>
        <v>n/a</v>
      </c>
      <c r="CB336" s="34" t="str">
        <f t="shared" si="579"/>
        <v>n/a</v>
      </c>
    </row>
    <row r="337" spans="1:80" hidden="1" outlineLevel="2" x14ac:dyDescent="0.2">
      <c r="A337" s="49">
        <v>3120</v>
      </c>
      <c r="B337" s="18" t="str">
        <f>+masterfile!D867</f>
        <v>3120 Bauleistungen §13b UStG 19% Vorst./USt</v>
      </c>
      <c r="D337" s="33">
        <f>-VLOOKUP($A337,'pl-data'!$A:$BR,8+D$3)</f>
        <v>0</v>
      </c>
      <c r="E337" s="33">
        <f>-VLOOKUP($A337,'pl-data'!$A:$BR,38+E$3)</f>
        <v>0</v>
      </c>
      <c r="F337" s="33">
        <f>-VLOOKUP($A337,'pl-data'!$A:$BR,23+F$3)</f>
        <v>0</v>
      </c>
      <c r="G337" s="34" t="str">
        <f t="shared" si="542"/>
        <v>n/a</v>
      </c>
      <c r="H337" s="34" t="str">
        <f t="shared" si="543"/>
        <v>n/a</v>
      </c>
      <c r="J337" s="33">
        <f>-VLOOKUP($A337,'pl-data'!$A:$BR,8+J$3)</f>
        <v>0</v>
      </c>
      <c r="K337" s="33">
        <f>-VLOOKUP($A337,'pl-data'!$A:$BR,38+K$3)</f>
        <v>0</v>
      </c>
      <c r="L337" s="33">
        <f>-VLOOKUP($A337,'pl-data'!$A:$BR,23+L$3)</f>
        <v>0</v>
      </c>
      <c r="M337" s="34" t="str">
        <f t="shared" si="545"/>
        <v>n/a</v>
      </c>
      <c r="N337" s="34" t="str">
        <f t="shared" si="546"/>
        <v>n/a</v>
      </c>
      <c r="P337" s="33">
        <f>-VLOOKUP($A337,'pl-data'!$A:$BR,8+P$3)</f>
        <v>0</v>
      </c>
      <c r="Q337" s="33">
        <f>-VLOOKUP($A337,'pl-data'!$A:$BR,38+Q$3)</f>
        <v>0</v>
      </c>
      <c r="R337" s="33">
        <f>-VLOOKUP($A337,'pl-data'!$A:$BR,23+R$3)</f>
        <v>0</v>
      </c>
      <c r="S337" s="34" t="str">
        <f t="shared" si="548"/>
        <v>n/a</v>
      </c>
      <c r="T337" s="34" t="str">
        <f t="shared" si="549"/>
        <v>n/a</v>
      </c>
      <c r="V337" s="33">
        <f>-VLOOKUP($A337,'pl-data'!$A:$BR,8+V$3)</f>
        <v>0</v>
      </c>
      <c r="W337" s="33">
        <f>-VLOOKUP($A337,'pl-data'!$A:$BR,38+W$3)</f>
        <v>0</v>
      </c>
      <c r="X337" s="33">
        <f>-VLOOKUP($A337,'pl-data'!$A:$BR,23+X$3)</f>
        <v>0</v>
      </c>
      <c r="Y337" s="34" t="str">
        <f t="shared" si="551"/>
        <v>n/a</v>
      </c>
      <c r="Z337" s="34" t="str">
        <f t="shared" si="552"/>
        <v>n/a</v>
      </c>
      <c r="AB337" s="33">
        <f>-VLOOKUP($A337,'pl-data'!$A:$BR,8+AB$3)</f>
        <v>0</v>
      </c>
      <c r="AC337" s="33">
        <f>-VLOOKUP($A337,'pl-data'!$A:$BR,38+AC$3)</f>
        <v>0</v>
      </c>
      <c r="AD337" s="33">
        <f>-VLOOKUP($A337,'pl-data'!$A:$BR,23+AD$3)</f>
        <v>0</v>
      </c>
      <c r="AE337" s="34" t="str">
        <f t="shared" si="554"/>
        <v>n/a</v>
      </c>
      <c r="AF337" s="34" t="str">
        <f t="shared" si="555"/>
        <v>n/a</v>
      </c>
      <c r="AH337" s="33">
        <f>-VLOOKUP($A337,'pl-data'!$A:$BR,8+AH$3)</f>
        <v>0</v>
      </c>
      <c r="AI337" s="33">
        <f>-VLOOKUP($A337,'pl-data'!$A:$BR,38+AI$3)</f>
        <v>0</v>
      </c>
      <c r="AJ337" s="33">
        <f>-VLOOKUP($A337,'pl-data'!$A:$BR,23+AJ$3)</f>
        <v>0</v>
      </c>
      <c r="AK337" s="34" t="str">
        <f t="shared" si="557"/>
        <v>n/a</v>
      </c>
      <c r="AL337" s="34" t="str">
        <f t="shared" si="558"/>
        <v>n/a</v>
      </c>
      <c r="AN337" s="33">
        <f>-VLOOKUP($A337,'pl-data'!$A:$BR,8+AN$3)</f>
        <v>0</v>
      </c>
      <c r="AO337" s="33">
        <f>-VLOOKUP($A337,'pl-data'!$A:$BR,38+AO$3)</f>
        <v>0</v>
      </c>
      <c r="AP337" s="33">
        <f>-VLOOKUP($A337,'pl-data'!$A:$BR,23+AP$3)</f>
        <v>0</v>
      </c>
      <c r="AQ337" s="34" t="str">
        <f t="shared" si="560"/>
        <v>n/a</v>
      </c>
      <c r="AR337" s="34" t="str">
        <f t="shared" si="561"/>
        <v>n/a</v>
      </c>
      <c r="AT337" s="33">
        <f>-VLOOKUP($A337,'pl-data'!$A:$BR,8+AT$3)</f>
        <v>0</v>
      </c>
      <c r="AU337" s="33">
        <f>-VLOOKUP($A337,'pl-data'!$A:$BR,38+AU$3)</f>
        <v>0</v>
      </c>
      <c r="AV337" s="33">
        <f>-VLOOKUP($A337,'pl-data'!$A:$BR,23+AV$3)</f>
        <v>0</v>
      </c>
      <c r="AW337" s="34" t="str">
        <f t="shared" si="563"/>
        <v>n/a</v>
      </c>
      <c r="AX337" s="34" t="str">
        <f t="shared" si="564"/>
        <v>n/a</v>
      </c>
      <c r="AZ337" s="33">
        <f>-VLOOKUP($A337,'pl-data'!$A:$BR,8+AZ$3)</f>
        <v>0</v>
      </c>
      <c r="BA337" s="33">
        <f>-VLOOKUP($A337,'pl-data'!$A:$BR,38+BA$3)</f>
        <v>0</v>
      </c>
      <c r="BB337" s="33">
        <f>-VLOOKUP($A337,'pl-data'!$A:$BR,23+BB$3)</f>
        <v>0</v>
      </c>
      <c r="BC337" s="34" t="str">
        <f t="shared" si="566"/>
        <v>n/a</v>
      </c>
      <c r="BD337" s="34" t="str">
        <f t="shared" si="567"/>
        <v>n/a</v>
      </c>
      <c r="BF337" s="33">
        <f>-VLOOKUP($A337,'pl-data'!$A:$BR,8+BF$3)</f>
        <v>0</v>
      </c>
      <c r="BG337" s="33">
        <f>-VLOOKUP($A337,'pl-data'!$A:$BR,38+BG$3)</f>
        <v>0</v>
      </c>
      <c r="BH337" s="33">
        <f>-VLOOKUP($A337,'pl-data'!$A:$BR,23+BH$3)</f>
        <v>0</v>
      </c>
      <c r="BI337" s="34" t="str">
        <f t="shared" si="569"/>
        <v>n/a</v>
      </c>
      <c r="BJ337" s="34" t="str">
        <f t="shared" si="570"/>
        <v>n/a</v>
      </c>
      <c r="BL337" s="33">
        <f>-VLOOKUP($A337,'pl-data'!$A:$BR,8+BL$3)</f>
        <v>0</v>
      </c>
      <c r="BM337" s="33">
        <f>-VLOOKUP($A337,'pl-data'!$A:$BR,38+BM$3)</f>
        <v>0</v>
      </c>
      <c r="BN337" s="33">
        <f>-VLOOKUP($A337,'pl-data'!$A:$BR,23+BN$3)</f>
        <v>0</v>
      </c>
      <c r="BO337" s="34" t="str">
        <f t="shared" si="572"/>
        <v>n/a</v>
      </c>
      <c r="BP337" s="34" t="str">
        <f t="shared" si="573"/>
        <v>n/a</v>
      </c>
      <c r="BR337" s="33">
        <f>-VLOOKUP($A337,'pl-data'!$A:$BR,8+BR$3)</f>
        <v>0</v>
      </c>
      <c r="BS337" s="33">
        <f>-VLOOKUP($A337,'pl-data'!$A:$BR,38+BS$3)</f>
        <v>0</v>
      </c>
      <c r="BT337" s="33">
        <f>-VLOOKUP($A337,'pl-data'!$A:$BR,23+BT$3)</f>
        <v>0</v>
      </c>
      <c r="BU337" s="34" t="str">
        <f t="shared" si="575"/>
        <v>n/a</v>
      </c>
      <c r="BV337" s="34" t="str">
        <f t="shared" si="576"/>
        <v>n/a</v>
      </c>
      <c r="BX337" s="33">
        <f t="shared" si="580"/>
        <v>0</v>
      </c>
      <c r="BY337" s="33">
        <f t="shared" si="581"/>
        <v>0</v>
      </c>
      <c r="BZ337" s="33">
        <f t="shared" si="582"/>
        <v>0</v>
      </c>
      <c r="CA337" s="34" t="str">
        <f t="shared" si="578"/>
        <v>n/a</v>
      </c>
      <c r="CB337" s="34" t="str">
        <f t="shared" si="579"/>
        <v>n/a</v>
      </c>
    </row>
    <row r="338" spans="1:80" hidden="1" outlineLevel="2" x14ac:dyDescent="0.2">
      <c r="A338" s="49">
        <v>3123</v>
      </c>
      <c r="B338" s="18" t="str">
        <f>+masterfile!D868</f>
        <v>3123 Sonstige Leistungen EU 19% Vorst./USt</v>
      </c>
      <c r="D338" s="33">
        <f>-VLOOKUP($A338,'pl-data'!$A:$BR,8+D$3)</f>
        <v>0</v>
      </c>
      <c r="E338" s="33">
        <f>-VLOOKUP($A338,'pl-data'!$A:$BR,38+E$3)</f>
        <v>0</v>
      </c>
      <c r="F338" s="33">
        <f>-VLOOKUP($A338,'pl-data'!$A:$BR,23+F$3)</f>
        <v>0</v>
      </c>
      <c r="G338" s="34" t="str">
        <f t="shared" si="542"/>
        <v>n/a</v>
      </c>
      <c r="H338" s="34" t="str">
        <f t="shared" si="543"/>
        <v>n/a</v>
      </c>
      <c r="J338" s="33">
        <f>-VLOOKUP($A338,'pl-data'!$A:$BR,8+J$3)</f>
        <v>0</v>
      </c>
      <c r="K338" s="33">
        <f>-VLOOKUP($A338,'pl-data'!$A:$BR,38+K$3)</f>
        <v>0</v>
      </c>
      <c r="L338" s="33">
        <f>-VLOOKUP($A338,'pl-data'!$A:$BR,23+L$3)</f>
        <v>0</v>
      </c>
      <c r="M338" s="34" t="str">
        <f t="shared" si="545"/>
        <v>n/a</v>
      </c>
      <c r="N338" s="34" t="str">
        <f t="shared" si="546"/>
        <v>n/a</v>
      </c>
      <c r="P338" s="33">
        <f>-VLOOKUP($A338,'pl-data'!$A:$BR,8+P$3)</f>
        <v>0</v>
      </c>
      <c r="Q338" s="33">
        <f>-VLOOKUP($A338,'pl-data'!$A:$BR,38+Q$3)</f>
        <v>0</v>
      </c>
      <c r="R338" s="33">
        <f>-VLOOKUP($A338,'pl-data'!$A:$BR,23+R$3)</f>
        <v>0</v>
      </c>
      <c r="S338" s="34" t="str">
        <f t="shared" si="548"/>
        <v>n/a</v>
      </c>
      <c r="T338" s="34" t="str">
        <f t="shared" si="549"/>
        <v>n/a</v>
      </c>
      <c r="V338" s="33">
        <f>-VLOOKUP($A338,'pl-data'!$A:$BR,8+V$3)</f>
        <v>0</v>
      </c>
      <c r="W338" s="33">
        <f>-VLOOKUP($A338,'pl-data'!$A:$BR,38+W$3)</f>
        <v>0</v>
      </c>
      <c r="X338" s="33">
        <f>-VLOOKUP($A338,'pl-data'!$A:$BR,23+X$3)</f>
        <v>0</v>
      </c>
      <c r="Y338" s="34" t="str">
        <f t="shared" si="551"/>
        <v>n/a</v>
      </c>
      <c r="Z338" s="34" t="str">
        <f t="shared" si="552"/>
        <v>n/a</v>
      </c>
      <c r="AB338" s="33">
        <f>-VLOOKUP($A338,'pl-data'!$A:$BR,8+AB$3)</f>
        <v>0</v>
      </c>
      <c r="AC338" s="33">
        <f>-VLOOKUP($A338,'pl-data'!$A:$BR,38+AC$3)</f>
        <v>0</v>
      </c>
      <c r="AD338" s="33">
        <f>-VLOOKUP($A338,'pl-data'!$A:$BR,23+AD$3)</f>
        <v>0</v>
      </c>
      <c r="AE338" s="34" t="str">
        <f t="shared" si="554"/>
        <v>n/a</v>
      </c>
      <c r="AF338" s="34" t="str">
        <f t="shared" si="555"/>
        <v>n/a</v>
      </c>
      <c r="AH338" s="33">
        <f>-VLOOKUP($A338,'pl-data'!$A:$BR,8+AH$3)</f>
        <v>0</v>
      </c>
      <c r="AI338" s="33">
        <f>-VLOOKUP($A338,'pl-data'!$A:$BR,38+AI$3)</f>
        <v>0</v>
      </c>
      <c r="AJ338" s="33">
        <f>-VLOOKUP($A338,'pl-data'!$A:$BR,23+AJ$3)</f>
        <v>0</v>
      </c>
      <c r="AK338" s="34" t="str">
        <f t="shared" si="557"/>
        <v>n/a</v>
      </c>
      <c r="AL338" s="34" t="str">
        <f t="shared" si="558"/>
        <v>n/a</v>
      </c>
      <c r="AN338" s="33">
        <f>-VLOOKUP($A338,'pl-data'!$A:$BR,8+AN$3)</f>
        <v>0</v>
      </c>
      <c r="AO338" s="33">
        <f>-VLOOKUP($A338,'pl-data'!$A:$BR,38+AO$3)</f>
        <v>0</v>
      </c>
      <c r="AP338" s="33">
        <f>-VLOOKUP($A338,'pl-data'!$A:$BR,23+AP$3)</f>
        <v>0</v>
      </c>
      <c r="AQ338" s="34" t="str">
        <f t="shared" si="560"/>
        <v>n/a</v>
      </c>
      <c r="AR338" s="34" t="str">
        <f t="shared" si="561"/>
        <v>n/a</v>
      </c>
      <c r="AT338" s="33">
        <f>-VLOOKUP($A338,'pl-data'!$A:$BR,8+AT$3)</f>
        <v>0</v>
      </c>
      <c r="AU338" s="33">
        <f>-VLOOKUP($A338,'pl-data'!$A:$BR,38+AU$3)</f>
        <v>0</v>
      </c>
      <c r="AV338" s="33">
        <f>-VLOOKUP($A338,'pl-data'!$A:$BR,23+AV$3)</f>
        <v>0</v>
      </c>
      <c r="AW338" s="34" t="str">
        <f t="shared" si="563"/>
        <v>n/a</v>
      </c>
      <c r="AX338" s="34" t="str">
        <f t="shared" si="564"/>
        <v>n/a</v>
      </c>
      <c r="AZ338" s="33">
        <f>-VLOOKUP($A338,'pl-data'!$A:$BR,8+AZ$3)</f>
        <v>0</v>
      </c>
      <c r="BA338" s="33">
        <f>-VLOOKUP($A338,'pl-data'!$A:$BR,38+BA$3)</f>
        <v>0</v>
      </c>
      <c r="BB338" s="33">
        <f>-VLOOKUP($A338,'pl-data'!$A:$BR,23+BB$3)</f>
        <v>0</v>
      </c>
      <c r="BC338" s="34" t="str">
        <f t="shared" si="566"/>
        <v>n/a</v>
      </c>
      <c r="BD338" s="34" t="str">
        <f t="shared" si="567"/>
        <v>n/a</v>
      </c>
      <c r="BF338" s="33">
        <f>-VLOOKUP($A338,'pl-data'!$A:$BR,8+BF$3)</f>
        <v>0</v>
      </c>
      <c r="BG338" s="33">
        <f>-VLOOKUP($A338,'pl-data'!$A:$BR,38+BG$3)</f>
        <v>0</v>
      </c>
      <c r="BH338" s="33">
        <f>-VLOOKUP($A338,'pl-data'!$A:$BR,23+BH$3)</f>
        <v>0</v>
      </c>
      <c r="BI338" s="34" t="str">
        <f t="shared" si="569"/>
        <v>n/a</v>
      </c>
      <c r="BJ338" s="34" t="str">
        <f t="shared" si="570"/>
        <v>n/a</v>
      </c>
      <c r="BL338" s="33">
        <f>-VLOOKUP($A338,'pl-data'!$A:$BR,8+BL$3)</f>
        <v>0</v>
      </c>
      <c r="BM338" s="33">
        <f>-VLOOKUP($A338,'pl-data'!$A:$BR,38+BM$3)</f>
        <v>0</v>
      </c>
      <c r="BN338" s="33">
        <f>-VLOOKUP($A338,'pl-data'!$A:$BR,23+BN$3)</f>
        <v>0</v>
      </c>
      <c r="BO338" s="34" t="str">
        <f t="shared" si="572"/>
        <v>n/a</v>
      </c>
      <c r="BP338" s="34" t="str">
        <f t="shared" si="573"/>
        <v>n/a</v>
      </c>
      <c r="BR338" s="33">
        <f>-VLOOKUP($A338,'pl-data'!$A:$BR,8+BR$3)</f>
        <v>0</v>
      </c>
      <c r="BS338" s="33">
        <f>-VLOOKUP($A338,'pl-data'!$A:$BR,38+BS$3)</f>
        <v>0</v>
      </c>
      <c r="BT338" s="33">
        <f>-VLOOKUP($A338,'pl-data'!$A:$BR,23+BT$3)</f>
        <v>0</v>
      </c>
      <c r="BU338" s="34" t="str">
        <f t="shared" si="575"/>
        <v>n/a</v>
      </c>
      <c r="BV338" s="34" t="str">
        <f t="shared" si="576"/>
        <v>n/a</v>
      </c>
      <c r="BX338" s="33">
        <f t="shared" si="580"/>
        <v>0</v>
      </c>
      <c r="BY338" s="33">
        <f t="shared" si="581"/>
        <v>0</v>
      </c>
      <c r="BZ338" s="33">
        <f t="shared" si="582"/>
        <v>0</v>
      </c>
      <c r="CA338" s="34" t="str">
        <f t="shared" si="578"/>
        <v>n/a</v>
      </c>
      <c r="CB338" s="34" t="str">
        <f t="shared" si="579"/>
        <v>n/a</v>
      </c>
    </row>
    <row r="339" spans="1:80" ht="24" hidden="1" outlineLevel="2" x14ac:dyDescent="0.2">
      <c r="A339" s="49">
        <v>3125</v>
      </c>
      <c r="B339" s="18" t="str">
        <f>+masterfile!D869</f>
        <v>3125 Leistungen ausländ.Untern.19% Vorst./USt</v>
      </c>
      <c r="D339" s="33">
        <f>-VLOOKUP($A339,'pl-data'!$A:$BR,8+D$3)</f>
        <v>0</v>
      </c>
      <c r="E339" s="33">
        <f>-VLOOKUP($A339,'pl-data'!$A:$BR,38+E$3)</f>
        <v>0</v>
      </c>
      <c r="F339" s="33">
        <f>-VLOOKUP($A339,'pl-data'!$A:$BR,23+F$3)</f>
        <v>0</v>
      </c>
      <c r="G339" s="34" t="str">
        <f t="shared" si="542"/>
        <v>n/a</v>
      </c>
      <c r="H339" s="34" t="str">
        <f t="shared" si="543"/>
        <v>n/a</v>
      </c>
      <c r="J339" s="33">
        <f>-VLOOKUP($A339,'pl-data'!$A:$BR,8+J$3)</f>
        <v>0</v>
      </c>
      <c r="K339" s="33">
        <f>-VLOOKUP($A339,'pl-data'!$A:$BR,38+K$3)</f>
        <v>0</v>
      </c>
      <c r="L339" s="33">
        <f>-VLOOKUP($A339,'pl-data'!$A:$BR,23+L$3)</f>
        <v>0</v>
      </c>
      <c r="M339" s="34" t="str">
        <f t="shared" si="545"/>
        <v>n/a</v>
      </c>
      <c r="N339" s="34" t="str">
        <f t="shared" si="546"/>
        <v>n/a</v>
      </c>
      <c r="P339" s="33">
        <f>-VLOOKUP($A339,'pl-data'!$A:$BR,8+P$3)</f>
        <v>0</v>
      </c>
      <c r="Q339" s="33">
        <f>-VLOOKUP($A339,'pl-data'!$A:$BR,38+Q$3)</f>
        <v>0</v>
      </c>
      <c r="R339" s="33">
        <f>-VLOOKUP($A339,'pl-data'!$A:$BR,23+R$3)</f>
        <v>0</v>
      </c>
      <c r="S339" s="34" t="str">
        <f t="shared" si="548"/>
        <v>n/a</v>
      </c>
      <c r="T339" s="34" t="str">
        <f t="shared" si="549"/>
        <v>n/a</v>
      </c>
      <c r="V339" s="33">
        <f>-VLOOKUP($A339,'pl-data'!$A:$BR,8+V$3)</f>
        <v>0</v>
      </c>
      <c r="W339" s="33">
        <f>-VLOOKUP($A339,'pl-data'!$A:$BR,38+W$3)</f>
        <v>0</v>
      </c>
      <c r="X339" s="33">
        <f>-VLOOKUP($A339,'pl-data'!$A:$BR,23+X$3)</f>
        <v>0</v>
      </c>
      <c r="Y339" s="34" t="str">
        <f t="shared" si="551"/>
        <v>n/a</v>
      </c>
      <c r="Z339" s="34" t="str">
        <f t="shared" si="552"/>
        <v>n/a</v>
      </c>
      <c r="AB339" s="33">
        <f>-VLOOKUP($A339,'pl-data'!$A:$BR,8+AB$3)</f>
        <v>0</v>
      </c>
      <c r="AC339" s="33">
        <f>-VLOOKUP($A339,'pl-data'!$A:$BR,38+AC$3)</f>
        <v>0</v>
      </c>
      <c r="AD339" s="33">
        <f>-VLOOKUP($A339,'pl-data'!$A:$BR,23+AD$3)</f>
        <v>0</v>
      </c>
      <c r="AE339" s="34" t="str">
        <f t="shared" si="554"/>
        <v>n/a</v>
      </c>
      <c r="AF339" s="34" t="str">
        <f t="shared" si="555"/>
        <v>n/a</v>
      </c>
      <c r="AH339" s="33">
        <f>-VLOOKUP($A339,'pl-data'!$A:$BR,8+AH$3)</f>
        <v>0</v>
      </c>
      <c r="AI339" s="33">
        <f>-VLOOKUP($A339,'pl-data'!$A:$BR,38+AI$3)</f>
        <v>0</v>
      </c>
      <c r="AJ339" s="33">
        <f>-VLOOKUP($A339,'pl-data'!$A:$BR,23+AJ$3)</f>
        <v>0</v>
      </c>
      <c r="AK339" s="34" t="str">
        <f t="shared" si="557"/>
        <v>n/a</v>
      </c>
      <c r="AL339" s="34" t="str">
        <f t="shared" si="558"/>
        <v>n/a</v>
      </c>
      <c r="AN339" s="33">
        <f>-VLOOKUP($A339,'pl-data'!$A:$BR,8+AN$3)</f>
        <v>0</v>
      </c>
      <c r="AO339" s="33">
        <f>-VLOOKUP($A339,'pl-data'!$A:$BR,38+AO$3)</f>
        <v>0</v>
      </c>
      <c r="AP339" s="33">
        <f>-VLOOKUP($A339,'pl-data'!$A:$BR,23+AP$3)</f>
        <v>0</v>
      </c>
      <c r="AQ339" s="34" t="str">
        <f t="shared" si="560"/>
        <v>n/a</v>
      </c>
      <c r="AR339" s="34" t="str">
        <f t="shared" si="561"/>
        <v>n/a</v>
      </c>
      <c r="AT339" s="33">
        <f>-VLOOKUP($A339,'pl-data'!$A:$BR,8+AT$3)</f>
        <v>0</v>
      </c>
      <c r="AU339" s="33">
        <f>-VLOOKUP($A339,'pl-data'!$A:$BR,38+AU$3)</f>
        <v>0</v>
      </c>
      <c r="AV339" s="33">
        <f>-VLOOKUP($A339,'pl-data'!$A:$BR,23+AV$3)</f>
        <v>0</v>
      </c>
      <c r="AW339" s="34" t="str">
        <f t="shared" si="563"/>
        <v>n/a</v>
      </c>
      <c r="AX339" s="34" t="str">
        <f t="shared" si="564"/>
        <v>n/a</v>
      </c>
      <c r="AZ339" s="33">
        <f>-VLOOKUP($A339,'pl-data'!$A:$BR,8+AZ$3)</f>
        <v>0</v>
      </c>
      <c r="BA339" s="33">
        <f>-VLOOKUP($A339,'pl-data'!$A:$BR,38+BA$3)</f>
        <v>0</v>
      </c>
      <c r="BB339" s="33">
        <f>-VLOOKUP($A339,'pl-data'!$A:$BR,23+BB$3)</f>
        <v>0</v>
      </c>
      <c r="BC339" s="34" t="str">
        <f t="shared" si="566"/>
        <v>n/a</v>
      </c>
      <c r="BD339" s="34" t="str">
        <f t="shared" si="567"/>
        <v>n/a</v>
      </c>
      <c r="BF339" s="33">
        <f>-VLOOKUP($A339,'pl-data'!$A:$BR,8+BF$3)</f>
        <v>0</v>
      </c>
      <c r="BG339" s="33">
        <f>-VLOOKUP($A339,'pl-data'!$A:$BR,38+BG$3)</f>
        <v>0</v>
      </c>
      <c r="BH339" s="33">
        <f>-VLOOKUP($A339,'pl-data'!$A:$BR,23+BH$3)</f>
        <v>0</v>
      </c>
      <c r="BI339" s="34" t="str">
        <f t="shared" si="569"/>
        <v>n/a</v>
      </c>
      <c r="BJ339" s="34" t="str">
        <f t="shared" si="570"/>
        <v>n/a</v>
      </c>
      <c r="BL339" s="33">
        <f>-VLOOKUP($A339,'pl-data'!$A:$BR,8+BL$3)</f>
        <v>0</v>
      </c>
      <c r="BM339" s="33">
        <f>-VLOOKUP($A339,'pl-data'!$A:$BR,38+BM$3)</f>
        <v>0</v>
      </c>
      <c r="BN339" s="33">
        <f>-VLOOKUP($A339,'pl-data'!$A:$BR,23+BN$3)</f>
        <v>0</v>
      </c>
      <c r="BO339" s="34" t="str">
        <f t="shared" si="572"/>
        <v>n/a</v>
      </c>
      <c r="BP339" s="34" t="str">
        <f t="shared" si="573"/>
        <v>n/a</v>
      </c>
      <c r="BR339" s="33">
        <f>-VLOOKUP($A339,'pl-data'!$A:$BR,8+BR$3)</f>
        <v>0</v>
      </c>
      <c r="BS339" s="33">
        <f>-VLOOKUP($A339,'pl-data'!$A:$BR,38+BS$3)</f>
        <v>0</v>
      </c>
      <c r="BT339" s="33">
        <f>-VLOOKUP($A339,'pl-data'!$A:$BR,23+BT$3)</f>
        <v>0</v>
      </c>
      <c r="BU339" s="34" t="str">
        <f t="shared" si="575"/>
        <v>n/a</v>
      </c>
      <c r="BV339" s="34" t="str">
        <f t="shared" si="576"/>
        <v>n/a</v>
      </c>
      <c r="BX339" s="33">
        <f t="shared" si="580"/>
        <v>0</v>
      </c>
      <c r="BY339" s="33">
        <f t="shared" si="581"/>
        <v>0</v>
      </c>
      <c r="BZ339" s="33">
        <f t="shared" si="582"/>
        <v>0</v>
      </c>
      <c r="CA339" s="34" t="str">
        <f t="shared" si="578"/>
        <v>n/a</v>
      </c>
      <c r="CB339" s="34" t="str">
        <f t="shared" si="579"/>
        <v>n/a</v>
      </c>
    </row>
    <row r="340" spans="1:80" ht="24" hidden="1" outlineLevel="2" x14ac:dyDescent="0.2">
      <c r="A340" s="49">
        <v>3130</v>
      </c>
      <c r="B340" s="18" t="str">
        <f>+masterfile!D870</f>
        <v>3130 Bauleistungen §13b UStG o.Vorst.,7% USt</v>
      </c>
      <c r="D340" s="33">
        <f>-VLOOKUP($A340,'pl-data'!$A:$BR,8+D$3)</f>
        <v>0</v>
      </c>
      <c r="E340" s="33">
        <f>-VLOOKUP($A340,'pl-data'!$A:$BR,38+E$3)</f>
        <v>0</v>
      </c>
      <c r="F340" s="33">
        <f>-VLOOKUP($A340,'pl-data'!$A:$BR,23+F$3)</f>
        <v>0</v>
      </c>
      <c r="G340" s="34" t="str">
        <f t="shared" si="542"/>
        <v>n/a</v>
      </c>
      <c r="H340" s="34" t="str">
        <f t="shared" si="543"/>
        <v>n/a</v>
      </c>
      <c r="J340" s="33">
        <f>-VLOOKUP($A340,'pl-data'!$A:$BR,8+J$3)</f>
        <v>0</v>
      </c>
      <c r="K340" s="33">
        <f>-VLOOKUP($A340,'pl-data'!$A:$BR,38+K$3)</f>
        <v>0</v>
      </c>
      <c r="L340" s="33">
        <f>-VLOOKUP($A340,'pl-data'!$A:$BR,23+L$3)</f>
        <v>0</v>
      </c>
      <c r="M340" s="34" t="str">
        <f t="shared" si="545"/>
        <v>n/a</v>
      </c>
      <c r="N340" s="34" t="str">
        <f t="shared" si="546"/>
        <v>n/a</v>
      </c>
      <c r="P340" s="33">
        <f>-VLOOKUP($A340,'pl-data'!$A:$BR,8+P$3)</f>
        <v>0</v>
      </c>
      <c r="Q340" s="33">
        <f>-VLOOKUP($A340,'pl-data'!$A:$BR,38+Q$3)</f>
        <v>0</v>
      </c>
      <c r="R340" s="33">
        <f>-VLOOKUP($A340,'pl-data'!$A:$BR,23+R$3)</f>
        <v>0</v>
      </c>
      <c r="S340" s="34" t="str">
        <f t="shared" si="548"/>
        <v>n/a</v>
      </c>
      <c r="T340" s="34" t="str">
        <f t="shared" si="549"/>
        <v>n/a</v>
      </c>
      <c r="V340" s="33">
        <f>-VLOOKUP($A340,'pl-data'!$A:$BR,8+V$3)</f>
        <v>0</v>
      </c>
      <c r="W340" s="33">
        <f>-VLOOKUP($A340,'pl-data'!$A:$BR,38+W$3)</f>
        <v>0</v>
      </c>
      <c r="X340" s="33">
        <f>-VLOOKUP($A340,'pl-data'!$A:$BR,23+X$3)</f>
        <v>0</v>
      </c>
      <c r="Y340" s="34" t="str">
        <f t="shared" si="551"/>
        <v>n/a</v>
      </c>
      <c r="Z340" s="34" t="str">
        <f t="shared" si="552"/>
        <v>n/a</v>
      </c>
      <c r="AB340" s="33">
        <f>-VLOOKUP($A340,'pl-data'!$A:$BR,8+AB$3)</f>
        <v>0</v>
      </c>
      <c r="AC340" s="33">
        <f>-VLOOKUP($A340,'pl-data'!$A:$BR,38+AC$3)</f>
        <v>0</v>
      </c>
      <c r="AD340" s="33">
        <f>-VLOOKUP($A340,'pl-data'!$A:$BR,23+AD$3)</f>
        <v>0</v>
      </c>
      <c r="AE340" s="34" t="str">
        <f t="shared" si="554"/>
        <v>n/a</v>
      </c>
      <c r="AF340" s="34" t="str">
        <f t="shared" si="555"/>
        <v>n/a</v>
      </c>
      <c r="AH340" s="33">
        <f>-VLOOKUP($A340,'pl-data'!$A:$BR,8+AH$3)</f>
        <v>0</v>
      </c>
      <c r="AI340" s="33">
        <f>-VLOOKUP($A340,'pl-data'!$A:$BR,38+AI$3)</f>
        <v>0</v>
      </c>
      <c r="AJ340" s="33">
        <f>-VLOOKUP($A340,'pl-data'!$A:$BR,23+AJ$3)</f>
        <v>0</v>
      </c>
      <c r="AK340" s="34" t="str">
        <f t="shared" si="557"/>
        <v>n/a</v>
      </c>
      <c r="AL340" s="34" t="str">
        <f t="shared" si="558"/>
        <v>n/a</v>
      </c>
      <c r="AN340" s="33">
        <f>-VLOOKUP($A340,'pl-data'!$A:$BR,8+AN$3)</f>
        <v>0</v>
      </c>
      <c r="AO340" s="33">
        <f>-VLOOKUP($A340,'pl-data'!$A:$BR,38+AO$3)</f>
        <v>0</v>
      </c>
      <c r="AP340" s="33">
        <f>-VLOOKUP($A340,'pl-data'!$A:$BR,23+AP$3)</f>
        <v>0</v>
      </c>
      <c r="AQ340" s="34" t="str">
        <f t="shared" si="560"/>
        <v>n/a</v>
      </c>
      <c r="AR340" s="34" t="str">
        <f t="shared" si="561"/>
        <v>n/a</v>
      </c>
      <c r="AT340" s="33">
        <f>-VLOOKUP($A340,'pl-data'!$A:$BR,8+AT$3)</f>
        <v>0</v>
      </c>
      <c r="AU340" s="33">
        <f>-VLOOKUP($A340,'pl-data'!$A:$BR,38+AU$3)</f>
        <v>0</v>
      </c>
      <c r="AV340" s="33">
        <f>-VLOOKUP($A340,'pl-data'!$A:$BR,23+AV$3)</f>
        <v>0</v>
      </c>
      <c r="AW340" s="34" t="str">
        <f t="shared" si="563"/>
        <v>n/a</v>
      </c>
      <c r="AX340" s="34" t="str">
        <f t="shared" si="564"/>
        <v>n/a</v>
      </c>
      <c r="AZ340" s="33">
        <f>-VLOOKUP($A340,'pl-data'!$A:$BR,8+AZ$3)</f>
        <v>0</v>
      </c>
      <c r="BA340" s="33">
        <f>-VLOOKUP($A340,'pl-data'!$A:$BR,38+BA$3)</f>
        <v>0</v>
      </c>
      <c r="BB340" s="33">
        <f>-VLOOKUP($A340,'pl-data'!$A:$BR,23+BB$3)</f>
        <v>0</v>
      </c>
      <c r="BC340" s="34" t="str">
        <f t="shared" si="566"/>
        <v>n/a</v>
      </c>
      <c r="BD340" s="34" t="str">
        <f t="shared" si="567"/>
        <v>n/a</v>
      </c>
      <c r="BF340" s="33">
        <f>-VLOOKUP($A340,'pl-data'!$A:$BR,8+BF$3)</f>
        <v>0</v>
      </c>
      <c r="BG340" s="33">
        <f>-VLOOKUP($A340,'pl-data'!$A:$BR,38+BG$3)</f>
        <v>0</v>
      </c>
      <c r="BH340" s="33">
        <f>-VLOOKUP($A340,'pl-data'!$A:$BR,23+BH$3)</f>
        <v>0</v>
      </c>
      <c r="BI340" s="34" t="str">
        <f t="shared" si="569"/>
        <v>n/a</v>
      </c>
      <c r="BJ340" s="34" t="str">
        <f t="shared" si="570"/>
        <v>n/a</v>
      </c>
      <c r="BL340" s="33">
        <f>-VLOOKUP($A340,'pl-data'!$A:$BR,8+BL$3)</f>
        <v>0</v>
      </c>
      <c r="BM340" s="33">
        <f>-VLOOKUP($A340,'pl-data'!$A:$BR,38+BM$3)</f>
        <v>0</v>
      </c>
      <c r="BN340" s="33">
        <f>-VLOOKUP($A340,'pl-data'!$A:$BR,23+BN$3)</f>
        <v>0</v>
      </c>
      <c r="BO340" s="34" t="str">
        <f t="shared" si="572"/>
        <v>n/a</v>
      </c>
      <c r="BP340" s="34" t="str">
        <f t="shared" si="573"/>
        <v>n/a</v>
      </c>
      <c r="BR340" s="33">
        <f>-VLOOKUP($A340,'pl-data'!$A:$BR,8+BR$3)</f>
        <v>0</v>
      </c>
      <c r="BS340" s="33">
        <f>-VLOOKUP($A340,'pl-data'!$A:$BR,38+BS$3)</f>
        <v>0</v>
      </c>
      <c r="BT340" s="33">
        <f>-VLOOKUP($A340,'pl-data'!$A:$BR,23+BT$3)</f>
        <v>0</v>
      </c>
      <c r="BU340" s="34" t="str">
        <f t="shared" si="575"/>
        <v>n/a</v>
      </c>
      <c r="BV340" s="34" t="str">
        <f t="shared" si="576"/>
        <v>n/a</v>
      </c>
      <c r="BX340" s="33">
        <f t="shared" si="580"/>
        <v>0</v>
      </c>
      <c r="BY340" s="33">
        <f t="shared" si="581"/>
        <v>0</v>
      </c>
      <c r="BZ340" s="33">
        <f t="shared" si="582"/>
        <v>0</v>
      </c>
      <c r="CA340" s="34" t="str">
        <f t="shared" si="578"/>
        <v>n/a</v>
      </c>
      <c r="CB340" s="34" t="str">
        <f t="shared" si="579"/>
        <v>n/a</v>
      </c>
    </row>
    <row r="341" spans="1:80" hidden="1" outlineLevel="2" x14ac:dyDescent="0.2">
      <c r="A341" s="49">
        <v>3133</v>
      </c>
      <c r="B341" s="18" t="str">
        <f>+masterfile!D871</f>
        <v>3133 Sonstige Leistungen EU o.Vorst.,7% USt</v>
      </c>
      <c r="D341" s="33">
        <f>-VLOOKUP($A341,'pl-data'!$A:$BR,8+D$3)</f>
        <v>0</v>
      </c>
      <c r="E341" s="33">
        <f>-VLOOKUP($A341,'pl-data'!$A:$BR,38+E$3)</f>
        <v>0</v>
      </c>
      <c r="F341" s="33">
        <f>-VLOOKUP($A341,'pl-data'!$A:$BR,23+F$3)</f>
        <v>0</v>
      </c>
      <c r="G341" s="34" t="str">
        <f t="shared" si="542"/>
        <v>n/a</v>
      </c>
      <c r="H341" s="34" t="str">
        <f t="shared" si="543"/>
        <v>n/a</v>
      </c>
      <c r="J341" s="33">
        <f>-VLOOKUP($A341,'pl-data'!$A:$BR,8+J$3)</f>
        <v>0</v>
      </c>
      <c r="K341" s="33">
        <f>-VLOOKUP($A341,'pl-data'!$A:$BR,38+K$3)</f>
        <v>0</v>
      </c>
      <c r="L341" s="33">
        <f>-VLOOKUP($A341,'pl-data'!$A:$BR,23+L$3)</f>
        <v>0</v>
      </c>
      <c r="M341" s="34" t="str">
        <f t="shared" si="545"/>
        <v>n/a</v>
      </c>
      <c r="N341" s="34" t="str">
        <f t="shared" si="546"/>
        <v>n/a</v>
      </c>
      <c r="P341" s="33">
        <f>-VLOOKUP($A341,'pl-data'!$A:$BR,8+P$3)</f>
        <v>0</v>
      </c>
      <c r="Q341" s="33">
        <f>-VLOOKUP($A341,'pl-data'!$A:$BR,38+Q$3)</f>
        <v>0</v>
      </c>
      <c r="R341" s="33">
        <f>-VLOOKUP($A341,'pl-data'!$A:$BR,23+R$3)</f>
        <v>0</v>
      </c>
      <c r="S341" s="34" t="str">
        <f t="shared" si="548"/>
        <v>n/a</v>
      </c>
      <c r="T341" s="34" t="str">
        <f t="shared" si="549"/>
        <v>n/a</v>
      </c>
      <c r="V341" s="33">
        <f>-VLOOKUP($A341,'pl-data'!$A:$BR,8+V$3)</f>
        <v>0</v>
      </c>
      <c r="W341" s="33">
        <f>-VLOOKUP($A341,'pl-data'!$A:$BR,38+W$3)</f>
        <v>0</v>
      </c>
      <c r="X341" s="33">
        <f>-VLOOKUP($A341,'pl-data'!$A:$BR,23+X$3)</f>
        <v>0</v>
      </c>
      <c r="Y341" s="34" t="str">
        <f t="shared" si="551"/>
        <v>n/a</v>
      </c>
      <c r="Z341" s="34" t="str">
        <f t="shared" si="552"/>
        <v>n/a</v>
      </c>
      <c r="AB341" s="33">
        <f>-VLOOKUP($A341,'pl-data'!$A:$BR,8+AB$3)</f>
        <v>0</v>
      </c>
      <c r="AC341" s="33">
        <f>-VLOOKUP($A341,'pl-data'!$A:$BR,38+AC$3)</f>
        <v>0</v>
      </c>
      <c r="AD341" s="33">
        <f>-VLOOKUP($A341,'pl-data'!$A:$BR,23+AD$3)</f>
        <v>0</v>
      </c>
      <c r="AE341" s="34" t="str">
        <f t="shared" si="554"/>
        <v>n/a</v>
      </c>
      <c r="AF341" s="34" t="str">
        <f t="shared" si="555"/>
        <v>n/a</v>
      </c>
      <c r="AH341" s="33">
        <f>-VLOOKUP($A341,'pl-data'!$A:$BR,8+AH$3)</f>
        <v>0</v>
      </c>
      <c r="AI341" s="33">
        <f>-VLOOKUP($A341,'pl-data'!$A:$BR,38+AI$3)</f>
        <v>0</v>
      </c>
      <c r="AJ341" s="33">
        <f>-VLOOKUP($A341,'pl-data'!$A:$BR,23+AJ$3)</f>
        <v>0</v>
      </c>
      <c r="AK341" s="34" t="str">
        <f t="shared" si="557"/>
        <v>n/a</v>
      </c>
      <c r="AL341" s="34" t="str">
        <f t="shared" si="558"/>
        <v>n/a</v>
      </c>
      <c r="AN341" s="33">
        <f>-VLOOKUP($A341,'pl-data'!$A:$BR,8+AN$3)</f>
        <v>0</v>
      </c>
      <c r="AO341" s="33">
        <f>-VLOOKUP($A341,'pl-data'!$A:$BR,38+AO$3)</f>
        <v>0</v>
      </c>
      <c r="AP341" s="33">
        <f>-VLOOKUP($A341,'pl-data'!$A:$BR,23+AP$3)</f>
        <v>0</v>
      </c>
      <c r="AQ341" s="34" t="str">
        <f t="shared" si="560"/>
        <v>n/a</v>
      </c>
      <c r="AR341" s="34" t="str">
        <f t="shared" si="561"/>
        <v>n/a</v>
      </c>
      <c r="AT341" s="33">
        <f>-VLOOKUP($A341,'pl-data'!$A:$BR,8+AT$3)</f>
        <v>0</v>
      </c>
      <c r="AU341" s="33">
        <f>-VLOOKUP($A341,'pl-data'!$A:$BR,38+AU$3)</f>
        <v>0</v>
      </c>
      <c r="AV341" s="33">
        <f>-VLOOKUP($A341,'pl-data'!$A:$BR,23+AV$3)</f>
        <v>0</v>
      </c>
      <c r="AW341" s="34" t="str">
        <f t="shared" si="563"/>
        <v>n/a</v>
      </c>
      <c r="AX341" s="34" t="str">
        <f t="shared" si="564"/>
        <v>n/a</v>
      </c>
      <c r="AZ341" s="33">
        <f>-VLOOKUP($A341,'pl-data'!$A:$BR,8+AZ$3)</f>
        <v>0</v>
      </c>
      <c r="BA341" s="33">
        <f>-VLOOKUP($A341,'pl-data'!$A:$BR,38+BA$3)</f>
        <v>0</v>
      </c>
      <c r="BB341" s="33">
        <f>-VLOOKUP($A341,'pl-data'!$A:$BR,23+BB$3)</f>
        <v>0</v>
      </c>
      <c r="BC341" s="34" t="str">
        <f t="shared" si="566"/>
        <v>n/a</v>
      </c>
      <c r="BD341" s="34" t="str">
        <f t="shared" si="567"/>
        <v>n/a</v>
      </c>
      <c r="BF341" s="33">
        <f>-VLOOKUP($A341,'pl-data'!$A:$BR,8+BF$3)</f>
        <v>0</v>
      </c>
      <c r="BG341" s="33">
        <f>-VLOOKUP($A341,'pl-data'!$A:$BR,38+BG$3)</f>
        <v>0</v>
      </c>
      <c r="BH341" s="33">
        <f>-VLOOKUP($A341,'pl-data'!$A:$BR,23+BH$3)</f>
        <v>0</v>
      </c>
      <c r="BI341" s="34" t="str">
        <f t="shared" si="569"/>
        <v>n/a</v>
      </c>
      <c r="BJ341" s="34" t="str">
        <f t="shared" si="570"/>
        <v>n/a</v>
      </c>
      <c r="BL341" s="33">
        <f>-VLOOKUP($A341,'pl-data'!$A:$BR,8+BL$3)</f>
        <v>0</v>
      </c>
      <c r="BM341" s="33">
        <f>-VLOOKUP($A341,'pl-data'!$A:$BR,38+BM$3)</f>
        <v>0</v>
      </c>
      <c r="BN341" s="33">
        <f>-VLOOKUP($A341,'pl-data'!$A:$BR,23+BN$3)</f>
        <v>0</v>
      </c>
      <c r="BO341" s="34" t="str">
        <f t="shared" si="572"/>
        <v>n/a</v>
      </c>
      <c r="BP341" s="34" t="str">
        <f t="shared" si="573"/>
        <v>n/a</v>
      </c>
      <c r="BR341" s="33">
        <f>-VLOOKUP($A341,'pl-data'!$A:$BR,8+BR$3)</f>
        <v>0</v>
      </c>
      <c r="BS341" s="33">
        <f>-VLOOKUP($A341,'pl-data'!$A:$BR,38+BS$3)</f>
        <v>0</v>
      </c>
      <c r="BT341" s="33">
        <f>-VLOOKUP($A341,'pl-data'!$A:$BR,23+BT$3)</f>
        <v>0</v>
      </c>
      <c r="BU341" s="34" t="str">
        <f t="shared" si="575"/>
        <v>n/a</v>
      </c>
      <c r="BV341" s="34" t="str">
        <f t="shared" si="576"/>
        <v>n/a</v>
      </c>
      <c r="BX341" s="33">
        <f t="shared" si="580"/>
        <v>0</v>
      </c>
      <c r="BY341" s="33">
        <f t="shared" si="581"/>
        <v>0</v>
      </c>
      <c r="BZ341" s="33">
        <f t="shared" si="582"/>
        <v>0</v>
      </c>
      <c r="CA341" s="34" t="str">
        <f t="shared" si="578"/>
        <v>n/a</v>
      </c>
      <c r="CB341" s="34" t="str">
        <f t="shared" si="579"/>
        <v>n/a</v>
      </c>
    </row>
    <row r="342" spans="1:80" hidden="1" outlineLevel="2" x14ac:dyDescent="0.2">
      <c r="A342" s="49">
        <v>3135</v>
      </c>
      <c r="B342" s="18" t="str">
        <f>+masterfile!D872</f>
        <v>3135 Leistungen ausl.Untern.o.Vorst.,7% USt</v>
      </c>
      <c r="D342" s="33">
        <f>-VLOOKUP($A342,'pl-data'!$A:$BR,8+D$3)</f>
        <v>0</v>
      </c>
      <c r="E342" s="33">
        <f>-VLOOKUP($A342,'pl-data'!$A:$BR,38+E$3)</f>
        <v>0</v>
      </c>
      <c r="F342" s="33">
        <f>-VLOOKUP($A342,'pl-data'!$A:$BR,23+F$3)</f>
        <v>0</v>
      </c>
      <c r="G342" s="34" t="str">
        <f t="shared" si="542"/>
        <v>n/a</v>
      </c>
      <c r="H342" s="34" t="str">
        <f t="shared" si="543"/>
        <v>n/a</v>
      </c>
      <c r="J342" s="33">
        <f>-VLOOKUP($A342,'pl-data'!$A:$BR,8+J$3)</f>
        <v>0</v>
      </c>
      <c r="K342" s="33">
        <f>-VLOOKUP($A342,'pl-data'!$A:$BR,38+K$3)</f>
        <v>0</v>
      </c>
      <c r="L342" s="33">
        <f>-VLOOKUP($A342,'pl-data'!$A:$BR,23+L$3)</f>
        <v>0</v>
      </c>
      <c r="M342" s="34" t="str">
        <f t="shared" si="545"/>
        <v>n/a</v>
      </c>
      <c r="N342" s="34" t="str">
        <f t="shared" si="546"/>
        <v>n/a</v>
      </c>
      <c r="P342" s="33">
        <f>-VLOOKUP($A342,'pl-data'!$A:$BR,8+P$3)</f>
        <v>0</v>
      </c>
      <c r="Q342" s="33">
        <f>-VLOOKUP($A342,'pl-data'!$A:$BR,38+Q$3)</f>
        <v>0</v>
      </c>
      <c r="R342" s="33">
        <f>-VLOOKUP($A342,'pl-data'!$A:$BR,23+R$3)</f>
        <v>0</v>
      </c>
      <c r="S342" s="34" t="str">
        <f t="shared" si="548"/>
        <v>n/a</v>
      </c>
      <c r="T342" s="34" t="str">
        <f t="shared" si="549"/>
        <v>n/a</v>
      </c>
      <c r="V342" s="33">
        <f>-VLOOKUP($A342,'pl-data'!$A:$BR,8+V$3)</f>
        <v>0</v>
      </c>
      <c r="W342" s="33">
        <f>-VLOOKUP($A342,'pl-data'!$A:$BR,38+W$3)</f>
        <v>0</v>
      </c>
      <c r="X342" s="33">
        <f>-VLOOKUP($A342,'pl-data'!$A:$BR,23+X$3)</f>
        <v>0</v>
      </c>
      <c r="Y342" s="34" t="str">
        <f t="shared" si="551"/>
        <v>n/a</v>
      </c>
      <c r="Z342" s="34" t="str">
        <f t="shared" si="552"/>
        <v>n/a</v>
      </c>
      <c r="AB342" s="33">
        <f>-VLOOKUP($A342,'pl-data'!$A:$BR,8+AB$3)</f>
        <v>0</v>
      </c>
      <c r="AC342" s="33">
        <f>-VLOOKUP($A342,'pl-data'!$A:$BR,38+AC$3)</f>
        <v>0</v>
      </c>
      <c r="AD342" s="33">
        <f>-VLOOKUP($A342,'pl-data'!$A:$BR,23+AD$3)</f>
        <v>0</v>
      </c>
      <c r="AE342" s="34" t="str">
        <f t="shared" si="554"/>
        <v>n/a</v>
      </c>
      <c r="AF342" s="34" t="str">
        <f t="shared" si="555"/>
        <v>n/a</v>
      </c>
      <c r="AH342" s="33">
        <f>-VLOOKUP($A342,'pl-data'!$A:$BR,8+AH$3)</f>
        <v>0</v>
      </c>
      <c r="AI342" s="33">
        <f>-VLOOKUP($A342,'pl-data'!$A:$BR,38+AI$3)</f>
        <v>0</v>
      </c>
      <c r="AJ342" s="33">
        <f>-VLOOKUP($A342,'pl-data'!$A:$BR,23+AJ$3)</f>
        <v>0</v>
      </c>
      <c r="AK342" s="34" t="str">
        <f t="shared" si="557"/>
        <v>n/a</v>
      </c>
      <c r="AL342" s="34" t="str">
        <f t="shared" si="558"/>
        <v>n/a</v>
      </c>
      <c r="AN342" s="33">
        <f>-VLOOKUP($A342,'pl-data'!$A:$BR,8+AN$3)</f>
        <v>0</v>
      </c>
      <c r="AO342" s="33">
        <f>-VLOOKUP($A342,'pl-data'!$A:$BR,38+AO$3)</f>
        <v>0</v>
      </c>
      <c r="AP342" s="33">
        <f>-VLOOKUP($A342,'pl-data'!$A:$BR,23+AP$3)</f>
        <v>0</v>
      </c>
      <c r="AQ342" s="34" t="str">
        <f t="shared" si="560"/>
        <v>n/a</v>
      </c>
      <c r="AR342" s="34" t="str">
        <f t="shared" si="561"/>
        <v>n/a</v>
      </c>
      <c r="AT342" s="33">
        <f>-VLOOKUP($A342,'pl-data'!$A:$BR,8+AT$3)</f>
        <v>0</v>
      </c>
      <c r="AU342" s="33">
        <f>-VLOOKUP($A342,'pl-data'!$A:$BR,38+AU$3)</f>
        <v>0</v>
      </c>
      <c r="AV342" s="33">
        <f>-VLOOKUP($A342,'pl-data'!$A:$BR,23+AV$3)</f>
        <v>0</v>
      </c>
      <c r="AW342" s="34" t="str">
        <f t="shared" si="563"/>
        <v>n/a</v>
      </c>
      <c r="AX342" s="34" t="str">
        <f t="shared" si="564"/>
        <v>n/a</v>
      </c>
      <c r="AZ342" s="33">
        <f>-VLOOKUP($A342,'pl-data'!$A:$BR,8+AZ$3)</f>
        <v>0</v>
      </c>
      <c r="BA342" s="33">
        <f>-VLOOKUP($A342,'pl-data'!$A:$BR,38+BA$3)</f>
        <v>0</v>
      </c>
      <c r="BB342" s="33">
        <f>-VLOOKUP($A342,'pl-data'!$A:$BR,23+BB$3)</f>
        <v>0</v>
      </c>
      <c r="BC342" s="34" t="str">
        <f t="shared" si="566"/>
        <v>n/a</v>
      </c>
      <c r="BD342" s="34" t="str">
        <f t="shared" si="567"/>
        <v>n/a</v>
      </c>
      <c r="BF342" s="33">
        <f>-VLOOKUP($A342,'pl-data'!$A:$BR,8+BF$3)</f>
        <v>0</v>
      </c>
      <c r="BG342" s="33">
        <f>-VLOOKUP($A342,'pl-data'!$A:$BR,38+BG$3)</f>
        <v>0</v>
      </c>
      <c r="BH342" s="33">
        <f>-VLOOKUP($A342,'pl-data'!$A:$BR,23+BH$3)</f>
        <v>0</v>
      </c>
      <c r="BI342" s="34" t="str">
        <f t="shared" si="569"/>
        <v>n/a</v>
      </c>
      <c r="BJ342" s="34" t="str">
        <f t="shared" si="570"/>
        <v>n/a</v>
      </c>
      <c r="BL342" s="33">
        <f>-VLOOKUP($A342,'pl-data'!$A:$BR,8+BL$3)</f>
        <v>0</v>
      </c>
      <c r="BM342" s="33">
        <f>-VLOOKUP($A342,'pl-data'!$A:$BR,38+BM$3)</f>
        <v>0</v>
      </c>
      <c r="BN342" s="33">
        <f>-VLOOKUP($A342,'pl-data'!$A:$BR,23+BN$3)</f>
        <v>0</v>
      </c>
      <c r="BO342" s="34" t="str">
        <f t="shared" si="572"/>
        <v>n/a</v>
      </c>
      <c r="BP342" s="34" t="str">
        <f t="shared" si="573"/>
        <v>n/a</v>
      </c>
      <c r="BR342" s="33">
        <f>-VLOOKUP($A342,'pl-data'!$A:$BR,8+BR$3)</f>
        <v>0</v>
      </c>
      <c r="BS342" s="33">
        <f>-VLOOKUP($A342,'pl-data'!$A:$BR,38+BS$3)</f>
        <v>0</v>
      </c>
      <c r="BT342" s="33">
        <f>-VLOOKUP($A342,'pl-data'!$A:$BR,23+BT$3)</f>
        <v>0</v>
      </c>
      <c r="BU342" s="34" t="str">
        <f t="shared" si="575"/>
        <v>n/a</v>
      </c>
      <c r="BV342" s="34" t="str">
        <f t="shared" si="576"/>
        <v>n/a</v>
      </c>
      <c r="BX342" s="33">
        <f t="shared" si="580"/>
        <v>0</v>
      </c>
      <c r="BY342" s="33">
        <f t="shared" si="581"/>
        <v>0</v>
      </c>
      <c r="BZ342" s="33">
        <f t="shared" si="582"/>
        <v>0</v>
      </c>
      <c r="CA342" s="34" t="str">
        <f t="shared" si="578"/>
        <v>n/a</v>
      </c>
      <c r="CB342" s="34" t="str">
        <f t="shared" si="579"/>
        <v>n/a</v>
      </c>
    </row>
    <row r="343" spans="1:80" ht="24" hidden="1" outlineLevel="2" x14ac:dyDescent="0.2">
      <c r="A343" s="49">
        <v>3140</v>
      </c>
      <c r="B343" s="18" t="str">
        <f>+masterfile!D873</f>
        <v>3140 Bauleistungen §13b UStG o.Vorst.,19% USt</v>
      </c>
      <c r="D343" s="33">
        <f>-VLOOKUP($A343,'pl-data'!$A:$BR,8+D$3)</f>
        <v>0</v>
      </c>
      <c r="E343" s="33">
        <f>-VLOOKUP($A343,'pl-data'!$A:$BR,38+E$3)</f>
        <v>0</v>
      </c>
      <c r="F343" s="33">
        <f>-VLOOKUP($A343,'pl-data'!$A:$BR,23+F$3)</f>
        <v>0</v>
      </c>
      <c r="G343" s="34" t="str">
        <f t="shared" si="542"/>
        <v>n/a</v>
      </c>
      <c r="H343" s="34" t="str">
        <f t="shared" si="543"/>
        <v>n/a</v>
      </c>
      <c r="J343" s="33">
        <f>-VLOOKUP($A343,'pl-data'!$A:$BR,8+J$3)</f>
        <v>0</v>
      </c>
      <c r="K343" s="33">
        <f>-VLOOKUP($A343,'pl-data'!$A:$BR,38+K$3)</f>
        <v>0</v>
      </c>
      <c r="L343" s="33">
        <f>-VLOOKUP($A343,'pl-data'!$A:$BR,23+L$3)</f>
        <v>0</v>
      </c>
      <c r="M343" s="34" t="str">
        <f t="shared" si="545"/>
        <v>n/a</v>
      </c>
      <c r="N343" s="34" t="str">
        <f t="shared" si="546"/>
        <v>n/a</v>
      </c>
      <c r="P343" s="33">
        <f>-VLOOKUP($A343,'pl-data'!$A:$BR,8+P$3)</f>
        <v>0</v>
      </c>
      <c r="Q343" s="33">
        <f>-VLOOKUP($A343,'pl-data'!$A:$BR,38+Q$3)</f>
        <v>0</v>
      </c>
      <c r="R343" s="33">
        <f>-VLOOKUP($A343,'pl-data'!$A:$BR,23+R$3)</f>
        <v>0</v>
      </c>
      <c r="S343" s="34" t="str">
        <f t="shared" si="548"/>
        <v>n/a</v>
      </c>
      <c r="T343" s="34" t="str">
        <f t="shared" si="549"/>
        <v>n/a</v>
      </c>
      <c r="V343" s="33">
        <f>-VLOOKUP($A343,'pl-data'!$A:$BR,8+V$3)</f>
        <v>0</v>
      </c>
      <c r="W343" s="33">
        <f>-VLOOKUP($A343,'pl-data'!$A:$BR,38+W$3)</f>
        <v>0</v>
      </c>
      <c r="X343" s="33">
        <f>-VLOOKUP($A343,'pl-data'!$A:$BR,23+X$3)</f>
        <v>0</v>
      </c>
      <c r="Y343" s="34" t="str">
        <f t="shared" si="551"/>
        <v>n/a</v>
      </c>
      <c r="Z343" s="34" t="str">
        <f t="shared" si="552"/>
        <v>n/a</v>
      </c>
      <c r="AB343" s="33">
        <f>-VLOOKUP($A343,'pl-data'!$A:$BR,8+AB$3)</f>
        <v>0</v>
      </c>
      <c r="AC343" s="33">
        <f>-VLOOKUP($A343,'pl-data'!$A:$BR,38+AC$3)</f>
        <v>0</v>
      </c>
      <c r="AD343" s="33">
        <f>-VLOOKUP($A343,'pl-data'!$A:$BR,23+AD$3)</f>
        <v>0</v>
      </c>
      <c r="AE343" s="34" t="str">
        <f t="shared" si="554"/>
        <v>n/a</v>
      </c>
      <c r="AF343" s="34" t="str">
        <f t="shared" si="555"/>
        <v>n/a</v>
      </c>
      <c r="AH343" s="33">
        <f>-VLOOKUP($A343,'pl-data'!$A:$BR,8+AH$3)</f>
        <v>0</v>
      </c>
      <c r="AI343" s="33">
        <f>-VLOOKUP($A343,'pl-data'!$A:$BR,38+AI$3)</f>
        <v>0</v>
      </c>
      <c r="AJ343" s="33">
        <f>-VLOOKUP($A343,'pl-data'!$A:$BR,23+AJ$3)</f>
        <v>0</v>
      </c>
      <c r="AK343" s="34" t="str">
        <f t="shared" si="557"/>
        <v>n/a</v>
      </c>
      <c r="AL343" s="34" t="str">
        <f t="shared" si="558"/>
        <v>n/a</v>
      </c>
      <c r="AN343" s="33">
        <f>-VLOOKUP($A343,'pl-data'!$A:$BR,8+AN$3)</f>
        <v>0</v>
      </c>
      <c r="AO343" s="33">
        <f>-VLOOKUP($A343,'pl-data'!$A:$BR,38+AO$3)</f>
        <v>0</v>
      </c>
      <c r="AP343" s="33">
        <f>-VLOOKUP($A343,'pl-data'!$A:$BR,23+AP$3)</f>
        <v>0</v>
      </c>
      <c r="AQ343" s="34" t="str">
        <f t="shared" si="560"/>
        <v>n/a</v>
      </c>
      <c r="AR343" s="34" t="str">
        <f t="shared" si="561"/>
        <v>n/a</v>
      </c>
      <c r="AT343" s="33">
        <f>-VLOOKUP($A343,'pl-data'!$A:$BR,8+AT$3)</f>
        <v>0</v>
      </c>
      <c r="AU343" s="33">
        <f>-VLOOKUP($A343,'pl-data'!$A:$BR,38+AU$3)</f>
        <v>0</v>
      </c>
      <c r="AV343" s="33">
        <f>-VLOOKUP($A343,'pl-data'!$A:$BR,23+AV$3)</f>
        <v>0</v>
      </c>
      <c r="AW343" s="34" t="str">
        <f t="shared" si="563"/>
        <v>n/a</v>
      </c>
      <c r="AX343" s="34" t="str">
        <f t="shared" si="564"/>
        <v>n/a</v>
      </c>
      <c r="AZ343" s="33">
        <f>-VLOOKUP($A343,'pl-data'!$A:$BR,8+AZ$3)</f>
        <v>0</v>
      </c>
      <c r="BA343" s="33">
        <f>-VLOOKUP($A343,'pl-data'!$A:$BR,38+BA$3)</f>
        <v>0</v>
      </c>
      <c r="BB343" s="33">
        <f>-VLOOKUP($A343,'pl-data'!$A:$BR,23+BB$3)</f>
        <v>0</v>
      </c>
      <c r="BC343" s="34" t="str">
        <f t="shared" si="566"/>
        <v>n/a</v>
      </c>
      <c r="BD343" s="34" t="str">
        <f t="shared" si="567"/>
        <v>n/a</v>
      </c>
      <c r="BF343" s="33">
        <f>-VLOOKUP($A343,'pl-data'!$A:$BR,8+BF$3)</f>
        <v>0</v>
      </c>
      <c r="BG343" s="33">
        <f>-VLOOKUP($A343,'pl-data'!$A:$BR,38+BG$3)</f>
        <v>0</v>
      </c>
      <c r="BH343" s="33">
        <f>-VLOOKUP($A343,'pl-data'!$A:$BR,23+BH$3)</f>
        <v>0</v>
      </c>
      <c r="BI343" s="34" t="str">
        <f t="shared" si="569"/>
        <v>n/a</v>
      </c>
      <c r="BJ343" s="34" t="str">
        <f t="shared" si="570"/>
        <v>n/a</v>
      </c>
      <c r="BL343" s="33">
        <f>-VLOOKUP($A343,'pl-data'!$A:$BR,8+BL$3)</f>
        <v>0</v>
      </c>
      <c r="BM343" s="33">
        <f>-VLOOKUP($A343,'pl-data'!$A:$BR,38+BM$3)</f>
        <v>0</v>
      </c>
      <c r="BN343" s="33">
        <f>-VLOOKUP($A343,'pl-data'!$A:$BR,23+BN$3)</f>
        <v>0</v>
      </c>
      <c r="BO343" s="34" t="str">
        <f t="shared" si="572"/>
        <v>n/a</v>
      </c>
      <c r="BP343" s="34" t="str">
        <f t="shared" si="573"/>
        <v>n/a</v>
      </c>
      <c r="BR343" s="33">
        <f>-VLOOKUP($A343,'pl-data'!$A:$BR,8+BR$3)</f>
        <v>0</v>
      </c>
      <c r="BS343" s="33">
        <f>-VLOOKUP($A343,'pl-data'!$A:$BR,38+BS$3)</f>
        <v>0</v>
      </c>
      <c r="BT343" s="33">
        <f>-VLOOKUP($A343,'pl-data'!$A:$BR,23+BT$3)</f>
        <v>0</v>
      </c>
      <c r="BU343" s="34" t="str">
        <f t="shared" si="575"/>
        <v>n/a</v>
      </c>
      <c r="BV343" s="34" t="str">
        <f t="shared" si="576"/>
        <v>n/a</v>
      </c>
      <c r="BX343" s="33">
        <f t="shared" si="580"/>
        <v>0</v>
      </c>
      <c r="BY343" s="33">
        <f t="shared" si="581"/>
        <v>0</v>
      </c>
      <c r="BZ343" s="33">
        <f t="shared" si="582"/>
        <v>0</v>
      </c>
      <c r="CA343" s="34" t="str">
        <f t="shared" si="578"/>
        <v>n/a</v>
      </c>
      <c r="CB343" s="34" t="str">
        <f t="shared" si="579"/>
        <v>n/a</v>
      </c>
    </row>
    <row r="344" spans="1:80" hidden="1" outlineLevel="2" x14ac:dyDescent="0.2">
      <c r="A344" s="49">
        <v>3143</v>
      </c>
      <c r="B344" s="18" t="str">
        <f>+masterfile!D874</f>
        <v>3143 Sonstige Leistungen EU o.Vorst.,19% USt</v>
      </c>
      <c r="D344" s="33">
        <f>-VLOOKUP($A344,'pl-data'!$A:$BR,8+D$3)</f>
        <v>0</v>
      </c>
      <c r="E344" s="33">
        <f>-VLOOKUP($A344,'pl-data'!$A:$BR,38+E$3)</f>
        <v>0</v>
      </c>
      <c r="F344" s="33">
        <f>-VLOOKUP($A344,'pl-data'!$A:$BR,23+F$3)</f>
        <v>0</v>
      </c>
      <c r="G344" s="34" t="str">
        <f t="shared" si="542"/>
        <v>n/a</v>
      </c>
      <c r="H344" s="34" t="str">
        <f t="shared" si="543"/>
        <v>n/a</v>
      </c>
      <c r="J344" s="33">
        <f>-VLOOKUP($A344,'pl-data'!$A:$BR,8+J$3)</f>
        <v>0</v>
      </c>
      <c r="K344" s="33">
        <f>-VLOOKUP($A344,'pl-data'!$A:$BR,38+K$3)</f>
        <v>0</v>
      </c>
      <c r="L344" s="33">
        <f>-VLOOKUP($A344,'pl-data'!$A:$BR,23+L$3)</f>
        <v>0</v>
      </c>
      <c r="M344" s="34" t="str">
        <f t="shared" si="545"/>
        <v>n/a</v>
      </c>
      <c r="N344" s="34" t="str">
        <f t="shared" si="546"/>
        <v>n/a</v>
      </c>
      <c r="P344" s="33">
        <f>-VLOOKUP($A344,'pl-data'!$A:$BR,8+P$3)</f>
        <v>0</v>
      </c>
      <c r="Q344" s="33">
        <f>-VLOOKUP($A344,'pl-data'!$A:$BR,38+Q$3)</f>
        <v>0</v>
      </c>
      <c r="R344" s="33">
        <f>-VLOOKUP($A344,'pl-data'!$A:$BR,23+R$3)</f>
        <v>0</v>
      </c>
      <c r="S344" s="34" t="str">
        <f t="shared" si="548"/>
        <v>n/a</v>
      </c>
      <c r="T344" s="34" t="str">
        <f t="shared" si="549"/>
        <v>n/a</v>
      </c>
      <c r="V344" s="33">
        <f>-VLOOKUP($A344,'pl-data'!$A:$BR,8+V$3)</f>
        <v>0</v>
      </c>
      <c r="W344" s="33">
        <f>-VLOOKUP($A344,'pl-data'!$A:$BR,38+W$3)</f>
        <v>0</v>
      </c>
      <c r="X344" s="33">
        <f>-VLOOKUP($A344,'pl-data'!$A:$BR,23+X$3)</f>
        <v>0</v>
      </c>
      <c r="Y344" s="34" t="str">
        <f t="shared" si="551"/>
        <v>n/a</v>
      </c>
      <c r="Z344" s="34" t="str">
        <f t="shared" si="552"/>
        <v>n/a</v>
      </c>
      <c r="AB344" s="33">
        <f>-VLOOKUP($A344,'pl-data'!$A:$BR,8+AB$3)</f>
        <v>0</v>
      </c>
      <c r="AC344" s="33">
        <f>-VLOOKUP($A344,'pl-data'!$A:$BR,38+AC$3)</f>
        <v>0</v>
      </c>
      <c r="AD344" s="33">
        <f>-VLOOKUP($A344,'pl-data'!$A:$BR,23+AD$3)</f>
        <v>0</v>
      </c>
      <c r="AE344" s="34" t="str">
        <f t="shared" si="554"/>
        <v>n/a</v>
      </c>
      <c r="AF344" s="34" t="str">
        <f t="shared" si="555"/>
        <v>n/a</v>
      </c>
      <c r="AH344" s="33">
        <f>-VLOOKUP($A344,'pl-data'!$A:$BR,8+AH$3)</f>
        <v>0</v>
      </c>
      <c r="AI344" s="33">
        <f>-VLOOKUP($A344,'pl-data'!$A:$BR,38+AI$3)</f>
        <v>0</v>
      </c>
      <c r="AJ344" s="33">
        <f>-VLOOKUP($A344,'pl-data'!$A:$BR,23+AJ$3)</f>
        <v>0</v>
      </c>
      <c r="AK344" s="34" t="str">
        <f t="shared" si="557"/>
        <v>n/a</v>
      </c>
      <c r="AL344" s="34" t="str">
        <f t="shared" si="558"/>
        <v>n/a</v>
      </c>
      <c r="AN344" s="33">
        <f>-VLOOKUP($A344,'pl-data'!$A:$BR,8+AN$3)</f>
        <v>0</v>
      </c>
      <c r="AO344" s="33">
        <f>-VLOOKUP($A344,'pl-data'!$A:$BR,38+AO$3)</f>
        <v>0</v>
      </c>
      <c r="AP344" s="33">
        <f>-VLOOKUP($A344,'pl-data'!$A:$BR,23+AP$3)</f>
        <v>0</v>
      </c>
      <c r="AQ344" s="34" t="str">
        <f t="shared" si="560"/>
        <v>n/a</v>
      </c>
      <c r="AR344" s="34" t="str">
        <f t="shared" si="561"/>
        <v>n/a</v>
      </c>
      <c r="AT344" s="33">
        <f>-VLOOKUP($A344,'pl-data'!$A:$BR,8+AT$3)</f>
        <v>0</v>
      </c>
      <c r="AU344" s="33">
        <f>-VLOOKUP($A344,'pl-data'!$A:$BR,38+AU$3)</f>
        <v>0</v>
      </c>
      <c r="AV344" s="33">
        <f>-VLOOKUP($A344,'pl-data'!$A:$BR,23+AV$3)</f>
        <v>0</v>
      </c>
      <c r="AW344" s="34" t="str">
        <f t="shared" si="563"/>
        <v>n/a</v>
      </c>
      <c r="AX344" s="34" t="str">
        <f t="shared" si="564"/>
        <v>n/a</v>
      </c>
      <c r="AZ344" s="33">
        <f>-VLOOKUP($A344,'pl-data'!$A:$BR,8+AZ$3)</f>
        <v>0</v>
      </c>
      <c r="BA344" s="33">
        <f>-VLOOKUP($A344,'pl-data'!$A:$BR,38+BA$3)</f>
        <v>0</v>
      </c>
      <c r="BB344" s="33">
        <f>-VLOOKUP($A344,'pl-data'!$A:$BR,23+BB$3)</f>
        <v>0</v>
      </c>
      <c r="BC344" s="34" t="str">
        <f t="shared" si="566"/>
        <v>n/a</v>
      </c>
      <c r="BD344" s="34" t="str">
        <f t="shared" si="567"/>
        <v>n/a</v>
      </c>
      <c r="BF344" s="33">
        <f>-VLOOKUP($A344,'pl-data'!$A:$BR,8+BF$3)</f>
        <v>0</v>
      </c>
      <c r="BG344" s="33">
        <f>-VLOOKUP($A344,'pl-data'!$A:$BR,38+BG$3)</f>
        <v>0</v>
      </c>
      <c r="BH344" s="33">
        <f>-VLOOKUP($A344,'pl-data'!$A:$BR,23+BH$3)</f>
        <v>0</v>
      </c>
      <c r="BI344" s="34" t="str">
        <f t="shared" si="569"/>
        <v>n/a</v>
      </c>
      <c r="BJ344" s="34" t="str">
        <f t="shared" si="570"/>
        <v>n/a</v>
      </c>
      <c r="BL344" s="33">
        <f>-VLOOKUP($A344,'pl-data'!$A:$BR,8+BL$3)</f>
        <v>0</v>
      </c>
      <c r="BM344" s="33">
        <f>-VLOOKUP($A344,'pl-data'!$A:$BR,38+BM$3)</f>
        <v>0</v>
      </c>
      <c r="BN344" s="33">
        <f>-VLOOKUP($A344,'pl-data'!$A:$BR,23+BN$3)</f>
        <v>0</v>
      </c>
      <c r="BO344" s="34" t="str">
        <f t="shared" si="572"/>
        <v>n/a</v>
      </c>
      <c r="BP344" s="34" t="str">
        <f t="shared" si="573"/>
        <v>n/a</v>
      </c>
      <c r="BR344" s="33">
        <f>-VLOOKUP($A344,'pl-data'!$A:$BR,8+BR$3)</f>
        <v>0</v>
      </c>
      <c r="BS344" s="33">
        <f>-VLOOKUP($A344,'pl-data'!$A:$BR,38+BS$3)</f>
        <v>0</v>
      </c>
      <c r="BT344" s="33">
        <f>-VLOOKUP($A344,'pl-data'!$A:$BR,23+BT$3)</f>
        <v>0</v>
      </c>
      <c r="BU344" s="34" t="str">
        <f t="shared" si="575"/>
        <v>n/a</v>
      </c>
      <c r="BV344" s="34" t="str">
        <f t="shared" si="576"/>
        <v>n/a</v>
      </c>
      <c r="BX344" s="33">
        <f t="shared" si="580"/>
        <v>0</v>
      </c>
      <c r="BY344" s="33">
        <f t="shared" si="581"/>
        <v>0</v>
      </c>
      <c r="BZ344" s="33">
        <f t="shared" si="582"/>
        <v>0</v>
      </c>
      <c r="CA344" s="34" t="str">
        <f t="shared" si="578"/>
        <v>n/a</v>
      </c>
      <c r="CB344" s="34" t="str">
        <f t="shared" si="579"/>
        <v>n/a</v>
      </c>
    </row>
    <row r="345" spans="1:80" hidden="1" outlineLevel="2" x14ac:dyDescent="0.2">
      <c r="A345" s="49">
        <v>3145</v>
      </c>
      <c r="B345" s="18" t="str">
        <f>+masterfile!D875</f>
        <v>3145 Leistungen ausl.Untern.o.Vorst.,19% USt</v>
      </c>
      <c r="D345" s="33">
        <f>-VLOOKUP($A345,'pl-data'!$A:$BR,8+D$3)</f>
        <v>0</v>
      </c>
      <c r="E345" s="33">
        <f>-VLOOKUP($A345,'pl-data'!$A:$BR,38+E$3)</f>
        <v>0</v>
      </c>
      <c r="F345" s="33">
        <f>-VLOOKUP($A345,'pl-data'!$A:$BR,23+F$3)</f>
        <v>0</v>
      </c>
      <c r="G345" s="34" t="str">
        <f t="shared" si="542"/>
        <v>n/a</v>
      </c>
      <c r="H345" s="34" t="str">
        <f t="shared" si="543"/>
        <v>n/a</v>
      </c>
      <c r="J345" s="33">
        <f>-VLOOKUP($A345,'pl-data'!$A:$BR,8+J$3)</f>
        <v>0</v>
      </c>
      <c r="K345" s="33">
        <f>-VLOOKUP($A345,'pl-data'!$A:$BR,38+K$3)</f>
        <v>0</v>
      </c>
      <c r="L345" s="33">
        <f>-VLOOKUP($A345,'pl-data'!$A:$BR,23+L$3)</f>
        <v>0</v>
      </c>
      <c r="M345" s="34" t="str">
        <f t="shared" si="545"/>
        <v>n/a</v>
      </c>
      <c r="N345" s="34" t="str">
        <f t="shared" si="546"/>
        <v>n/a</v>
      </c>
      <c r="P345" s="33">
        <f>-VLOOKUP($A345,'pl-data'!$A:$BR,8+P$3)</f>
        <v>0</v>
      </c>
      <c r="Q345" s="33">
        <f>-VLOOKUP($A345,'pl-data'!$A:$BR,38+Q$3)</f>
        <v>0</v>
      </c>
      <c r="R345" s="33">
        <f>-VLOOKUP($A345,'pl-data'!$A:$BR,23+R$3)</f>
        <v>0</v>
      </c>
      <c r="S345" s="34" t="str">
        <f t="shared" si="548"/>
        <v>n/a</v>
      </c>
      <c r="T345" s="34" t="str">
        <f t="shared" si="549"/>
        <v>n/a</v>
      </c>
      <c r="V345" s="33">
        <f>-VLOOKUP($A345,'pl-data'!$A:$BR,8+V$3)</f>
        <v>0</v>
      </c>
      <c r="W345" s="33">
        <f>-VLOOKUP($A345,'pl-data'!$A:$BR,38+W$3)</f>
        <v>0</v>
      </c>
      <c r="X345" s="33">
        <f>-VLOOKUP($A345,'pl-data'!$A:$BR,23+X$3)</f>
        <v>0</v>
      </c>
      <c r="Y345" s="34" t="str">
        <f t="shared" si="551"/>
        <v>n/a</v>
      </c>
      <c r="Z345" s="34" t="str">
        <f t="shared" si="552"/>
        <v>n/a</v>
      </c>
      <c r="AB345" s="33">
        <f>-VLOOKUP($A345,'pl-data'!$A:$BR,8+AB$3)</f>
        <v>0</v>
      </c>
      <c r="AC345" s="33">
        <f>-VLOOKUP($A345,'pl-data'!$A:$BR,38+AC$3)</f>
        <v>0</v>
      </c>
      <c r="AD345" s="33">
        <f>-VLOOKUP($A345,'pl-data'!$A:$BR,23+AD$3)</f>
        <v>0</v>
      </c>
      <c r="AE345" s="34" t="str">
        <f t="shared" si="554"/>
        <v>n/a</v>
      </c>
      <c r="AF345" s="34" t="str">
        <f t="shared" si="555"/>
        <v>n/a</v>
      </c>
      <c r="AH345" s="33">
        <f>-VLOOKUP($A345,'pl-data'!$A:$BR,8+AH$3)</f>
        <v>0</v>
      </c>
      <c r="AI345" s="33">
        <f>-VLOOKUP($A345,'pl-data'!$A:$BR,38+AI$3)</f>
        <v>0</v>
      </c>
      <c r="AJ345" s="33">
        <f>-VLOOKUP($A345,'pl-data'!$A:$BR,23+AJ$3)</f>
        <v>0</v>
      </c>
      <c r="AK345" s="34" t="str">
        <f t="shared" si="557"/>
        <v>n/a</v>
      </c>
      <c r="AL345" s="34" t="str">
        <f t="shared" si="558"/>
        <v>n/a</v>
      </c>
      <c r="AN345" s="33">
        <f>-VLOOKUP($A345,'pl-data'!$A:$BR,8+AN$3)</f>
        <v>0</v>
      </c>
      <c r="AO345" s="33">
        <f>-VLOOKUP($A345,'pl-data'!$A:$BR,38+AO$3)</f>
        <v>0</v>
      </c>
      <c r="AP345" s="33">
        <f>-VLOOKUP($A345,'pl-data'!$A:$BR,23+AP$3)</f>
        <v>0</v>
      </c>
      <c r="AQ345" s="34" t="str">
        <f t="shared" si="560"/>
        <v>n/a</v>
      </c>
      <c r="AR345" s="34" t="str">
        <f t="shared" si="561"/>
        <v>n/a</v>
      </c>
      <c r="AT345" s="33">
        <f>-VLOOKUP($A345,'pl-data'!$A:$BR,8+AT$3)</f>
        <v>0</v>
      </c>
      <c r="AU345" s="33">
        <f>-VLOOKUP($A345,'pl-data'!$A:$BR,38+AU$3)</f>
        <v>0</v>
      </c>
      <c r="AV345" s="33">
        <f>-VLOOKUP($A345,'pl-data'!$A:$BR,23+AV$3)</f>
        <v>0</v>
      </c>
      <c r="AW345" s="34" t="str">
        <f t="shared" si="563"/>
        <v>n/a</v>
      </c>
      <c r="AX345" s="34" t="str">
        <f t="shared" si="564"/>
        <v>n/a</v>
      </c>
      <c r="AZ345" s="33">
        <f>-VLOOKUP($A345,'pl-data'!$A:$BR,8+AZ$3)</f>
        <v>0</v>
      </c>
      <c r="BA345" s="33">
        <f>-VLOOKUP($A345,'pl-data'!$A:$BR,38+BA$3)</f>
        <v>0</v>
      </c>
      <c r="BB345" s="33">
        <f>-VLOOKUP($A345,'pl-data'!$A:$BR,23+BB$3)</f>
        <v>0</v>
      </c>
      <c r="BC345" s="34" t="str">
        <f t="shared" si="566"/>
        <v>n/a</v>
      </c>
      <c r="BD345" s="34" t="str">
        <f t="shared" si="567"/>
        <v>n/a</v>
      </c>
      <c r="BF345" s="33">
        <f>-VLOOKUP($A345,'pl-data'!$A:$BR,8+BF$3)</f>
        <v>0</v>
      </c>
      <c r="BG345" s="33">
        <f>-VLOOKUP($A345,'pl-data'!$A:$BR,38+BG$3)</f>
        <v>0</v>
      </c>
      <c r="BH345" s="33">
        <f>-VLOOKUP($A345,'pl-data'!$A:$BR,23+BH$3)</f>
        <v>0</v>
      </c>
      <c r="BI345" s="34" t="str">
        <f t="shared" si="569"/>
        <v>n/a</v>
      </c>
      <c r="BJ345" s="34" t="str">
        <f t="shared" si="570"/>
        <v>n/a</v>
      </c>
      <c r="BL345" s="33">
        <f>-VLOOKUP($A345,'pl-data'!$A:$BR,8+BL$3)</f>
        <v>0</v>
      </c>
      <c r="BM345" s="33">
        <f>-VLOOKUP($A345,'pl-data'!$A:$BR,38+BM$3)</f>
        <v>0</v>
      </c>
      <c r="BN345" s="33">
        <f>-VLOOKUP($A345,'pl-data'!$A:$BR,23+BN$3)</f>
        <v>0</v>
      </c>
      <c r="BO345" s="34" t="str">
        <f t="shared" si="572"/>
        <v>n/a</v>
      </c>
      <c r="BP345" s="34" t="str">
        <f t="shared" si="573"/>
        <v>n/a</v>
      </c>
      <c r="BR345" s="33">
        <f>-VLOOKUP($A345,'pl-data'!$A:$BR,8+BR$3)</f>
        <v>0</v>
      </c>
      <c r="BS345" s="33">
        <f>-VLOOKUP($A345,'pl-data'!$A:$BR,38+BS$3)</f>
        <v>0</v>
      </c>
      <c r="BT345" s="33">
        <f>-VLOOKUP($A345,'pl-data'!$A:$BR,23+BT$3)</f>
        <v>0</v>
      </c>
      <c r="BU345" s="34" t="str">
        <f t="shared" si="575"/>
        <v>n/a</v>
      </c>
      <c r="BV345" s="34" t="str">
        <f t="shared" si="576"/>
        <v>n/a</v>
      </c>
      <c r="BX345" s="33">
        <f t="shared" si="580"/>
        <v>0</v>
      </c>
      <c r="BY345" s="33">
        <f t="shared" si="581"/>
        <v>0</v>
      </c>
      <c r="BZ345" s="33">
        <f t="shared" si="582"/>
        <v>0</v>
      </c>
      <c r="CA345" s="34" t="str">
        <f t="shared" si="578"/>
        <v>n/a</v>
      </c>
      <c r="CB345" s="34" t="str">
        <f t="shared" si="579"/>
        <v>n/a</v>
      </c>
    </row>
    <row r="346" spans="1:80" hidden="1" outlineLevel="2" x14ac:dyDescent="0.2">
      <c r="A346" s="49">
        <v>3160</v>
      </c>
      <c r="B346" s="18" t="str">
        <f>+masterfile!D882</f>
        <v>3160 Leistungen § 13b UStG mit VoSt-Abzug</v>
      </c>
      <c r="D346" s="33">
        <f>-VLOOKUP($A346,'pl-data'!$A:$BR,8+D$3)</f>
        <v>0</v>
      </c>
      <c r="E346" s="33">
        <f>-VLOOKUP($A346,'pl-data'!$A:$BR,38+E$3)</f>
        <v>0</v>
      </c>
      <c r="F346" s="33">
        <f>-VLOOKUP($A346,'pl-data'!$A:$BR,23+F$3)</f>
        <v>0</v>
      </c>
      <c r="G346" s="34" t="str">
        <f t="shared" si="542"/>
        <v>n/a</v>
      </c>
      <c r="H346" s="34" t="str">
        <f t="shared" si="543"/>
        <v>n/a</v>
      </c>
      <c r="J346" s="33">
        <f>-VLOOKUP($A346,'pl-data'!$A:$BR,8+J$3)</f>
        <v>0</v>
      </c>
      <c r="K346" s="33">
        <f>-VLOOKUP($A346,'pl-data'!$A:$BR,38+K$3)</f>
        <v>0</v>
      </c>
      <c r="L346" s="33">
        <f>-VLOOKUP($A346,'pl-data'!$A:$BR,23+L$3)</f>
        <v>0</v>
      </c>
      <c r="M346" s="34" t="str">
        <f t="shared" si="545"/>
        <v>n/a</v>
      </c>
      <c r="N346" s="34" t="str">
        <f t="shared" si="546"/>
        <v>n/a</v>
      </c>
      <c r="P346" s="33">
        <f>-VLOOKUP($A346,'pl-data'!$A:$BR,8+P$3)</f>
        <v>0</v>
      </c>
      <c r="Q346" s="33">
        <f>-VLOOKUP($A346,'pl-data'!$A:$BR,38+Q$3)</f>
        <v>0</v>
      </c>
      <c r="R346" s="33">
        <f>-VLOOKUP($A346,'pl-data'!$A:$BR,23+R$3)</f>
        <v>0</v>
      </c>
      <c r="S346" s="34" t="str">
        <f t="shared" si="548"/>
        <v>n/a</v>
      </c>
      <c r="T346" s="34" t="str">
        <f t="shared" si="549"/>
        <v>n/a</v>
      </c>
      <c r="V346" s="33">
        <f>-VLOOKUP($A346,'pl-data'!$A:$BR,8+V$3)</f>
        <v>0</v>
      </c>
      <c r="W346" s="33">
        <f>-VLOOKUP($A346,'pl-data'!$A:$BR,38+W$3)</f>
        <v>0</v>
      </c>
      <c r="X346" s="33">
        <f>-VLOOKUP($A346,'pl-data'!$A:$BR,23+X$3)</f>
        <v>0</v>
      </c>
      <c r="Y346" s="34" t="str">
        <f t="shared" si="551"/>
        <v>n/a</v>
      </c>
      <c r="Z346" s="34" t="str">
        <f t="shared" si="552"/>
        <v>n/a</v>
      </c>
      <c r="AB346" s="33">
        <f>-VLOOKUP($A346,'pl-data'!$A:$BR,8+AB$3)</f>
        <v>0</v>
      </c>
      <c r="AC346" s="33">
        <f>-VLOOKUP($A346,'pl-data'!$A:$BR,38+AC$3)</f>
        <v>0</v>
      </c>
      <c r="AD346" s="33">
        <f>-VLOOKUP($A346,'pl-data'!$A:$BR,23+AD$3)</f>
        <v>0</v>
      </c>
      <c r="AE346" s="34" t="str">
        <f t="shared" si="554"/>
        <v>n/a</v>
      </c>
      <c r="AF346" s="34" t="str">
        <f t="shared" si="555"/>
        <v>n/a</v>
      </c>
      <c r="AH346" s="33">
        <f>-VLOOKUP($A346,'pl-data'!$A:$BR,8+AH$3)</f>
        <v>0</v>
      </c>
      <c r="AI346" s="33">
        <f>-VLOOKUP($A346,'pl-data'!$A:$BR,38+AI$3)</f>
        <v>0</v>
      </c>
      <c r="AJ346" s="33">
        <f>-VLOOKUP($A346,'pl-data'!$A:$BR,23+AJ$3)</f>
        <v>0</v>
      </c>
      <c r="AK346" s="34" t="str">
        <f t="shared" si="557"/>
        <v>n/a</v>
      </c>
      <c r="AL346" s="34" t="str">
        <f t="shared" si="558"/>
        <v>n/a</v>
      </c>
      <c r="AN346" s="33">
        <f>-VLOOKUP($A346,'pl-data'!$A:$BR,8+AN$3)</f>
        <v>0</v>
      </c>
      <c r="AO346" s="33">
        <f>-VLOOKUP($A346,'pl-data'!$A:$BR,38+AO$3)</f>
        <v>0</v>
      </c>
      <c r="AP346" s="33">
        <f>-VLOOKUP($A346,'pl-data'!$A:$BR,23+AP$3)</f>
        <v>0</v>
      </c>
      <c r="AQ346" s="34" t="str">
        <f t="shared" si="560"/>
        <v>n/a</v>
      </c>
      <c r="AR346" s="34" t="str">
        <f t="shared" si="561"/>
        <v>n/a</v>
      </c>
      <c r="AT346" s="33">
        <f>-VLOOKUP($A346,'pl-data'!$A:$BR,8+AT$3)</f>
        <v>0</v>
      </c>
      <c r="AU346" s="33">
        <f>-VLOOKUP($A346,'pl-data'!$A:$BR,38+AU$3)</f>
        <v>0</v>
      </c>
      <c r="AV346" s="33">
        <f>-VLOOKUP($A346,'pl-data'!$A:$BR,23+AV$3)</f>
        <v>0</v>
      </c>
      <c r="AW346" s="34" t="str">
        <f t="shared" si="563"/>
        <v>n/a</v>
      </c>
      <c r="AX346" s="34" t="str">
        <f t="shared" si="564"/>
        <v>n/a</v>
      </c>
      <c r="AZ346" s="33">
        <f>-VLOOKUP($A346,'pl-data'!$A:$BR,8+AZ$3)</f>
        <v>0</v>
      </c>
      <c r="BA346" s="33">
        <f>-VLOOKUP($A346,'pl-data'!$A:$BR,38+BA$3)</f>
        <v>0</v>
      </c>
      <c r="BB346" s="33">
        <f>-VLOOKUP($A346,'pl-data'!$A:$BR,23+BB$3)</f>
        <v>0</v>
      </c>
      <c r="BC346" s="34" t="str">
        <f t="shared" si="566"/>
        <v>n/a</v>
      </c>
      <c r="BD346" s="34" t="str">
        <f t="shared" si="567"/>
        <v>n/a</v>
      </c>
      <c r="BF346" s="33">
        <f>-VLOOKUP($A346,'pl-data'!$A:$BR,8+BF$3)</f>
        <v>0</v>
      </c>
      <c r="BG346" s="33">
        <f>-VLOOKUP($A346,'pl-data'!$A:$BR,38+BG$3)</f>
        <v>0</v>
      </c>
      <c r="BH346" s="33">
        <f>-VLOOKUP($A346,'pl-data'!$A:$BR,23+BH$3)</f>
        <v>0</v>
      </c>
      <c r="BI346" s="34" t="str">
        <f t="shared" si="569"/>
        <v>n/a</v>
      </c>
      <c r="BJ346" s="34" t="str">
        <f t="shared" si="570"/>
        <v>n/a</v>
      </c>
      <c r="BL346" s="33">
        <f>-VLOOKUP($A346,'pl-data'!$A:$BR,8+BL$3)</f>
        <v>0</v>
      </c>
      <c r="BM346" s="33">
        <f>-VLOOKUP($A346,'pl-data'!$A:$BR,38+BM$3)</f>
        <v>0</v>
      </c>
      <c r="BN346" s="33">
        <f>-VLOOKUP($A346,'pl-data'!$A:$BR,23+BN$3)</f>
        <v>0</v>
      </c>
      <c r="BO346" s="34" t="str">
        <f t="shared" si="572"/>
        <v>n/a</v>
      </c>
      <c r="BP346" s="34" t="str">
        <f t="shared" si="573"/>
        <v>n/a</v>
      </c>
      <c r="BR346" s="33">
        <f>-VLOOKUP($A346,'pl-data'!$A:$BR,8+BR$3)</f>
        <v>0</v>
      </c>
      <c r="BS346" s="33">
        <f>-VLOOKUP($A346,'pl-data'!$A:$BR,38+BS$3)</f>
        <v>0</v>
      </c>
      <c r="BT346" s="33">
        <f>-VLOOKUP($A346,'pl-data'!$A:$BR,23+BT$3)</f>
        <v>0</v>
      </c>
      <c r="BU346" s="34" t="str">
        <f t="shared" si="575"/>
        <v>n/a</v>
      </c>
      <c r="BV346" s="34" t="str">
        <f t="shared" si="576"/>
        <v>n/a</v>
      </c>
      <c r="BX346" s="33">
        <f t="shared" si="580"/>
        <v>0</v>
      </c>
      <c r="BY346" s="33">
        <f t="shared" si="581"/>
        <v>0</v>
      </c>
      <c r="BZ346" s="33">
        <f t="shared" si="582"/>
        <v>0</v>
      </c>
      <c r="CA346" s="34" t="str">
        <f t="shared" si="578"/>
        <v>n/a</v>
      </c>
      <c r="CB346" s="34" t="str">
        <f t="shared" si="579"/>
        <v>n/a</v>
      </c>
    </row>
    <row r="347" spans="1:80" hidden="1" outlineLevel="2" x14ac:dyDescent="0.2">
      <c r="A347" s="49">
        <v>3165</v>
      </c>
      <c r="B347" s="18" t="str">
        <f>+masterfile!D883</f>
        <v>3165 Leistungen § 13b UStG ohne VoSt-Abzug</v>
      </c>
      <c r="D347" s="33">
        <f>-VLOOKUP($A347,'pl-data'!$A:$BR,8+D$3)</f>
        <v>0</v>
      </c>
      <c r="E347" s="33">
        <f>-VLOOKUP($A347,'pl-data'!$A:$BR,38+E$3)</f>
        <v>0</v>
      </c>
      <c r="F347" s="33">
        <f>-VLOOKUP($A347,'pl-data'!$A:$BR,23+F$3)</f>
        <v>0</v>
      </c>
      <c r="G347" s="34" t="str">
        <f t="shared" si="542"/>
        <v>n/a</v>
      </c>
      <c r="H347" s="34" t="str">
        <f t="shared" si="543"/>
        <v>n/a</v>
      </c>
      <c r="J347" s="33">
        <f>-VLOOKUP($A347,'pl-data'!$A:$BR,8+J$3)</f>
        <v>0</v>
      </c>
      <c r="K347" s="33">
        <f>-VLOOKUP($A347,'pl-data'!$A:$BR,38+K$3)</f>
        <v>0</v>
      </c>
      <c r="L347" s="33">
        <f>-VLOOKUP($A347,'pl-data'!$A:$BR,23+L$3)</f>
        <v>0</v>
      </c>
      <c r="M347" s="34" t="str">
        <f t="shared" si="545"/>
        <v>n/a</v>
      </c>
      <c r="N347" s="34" t="str">
        <f t="shared" si="546"/>
        <v>n/a</v>
      </c>
      <c r="P347" s="33">
        <f>-VLOOKUP($A347,'pl-data'!$A:$BR,8+P$3)</f>
        <v>0</v>
      </c>
      <c r="Q347" s="33">
        <f>-VLOOKUP($A347,'pl-data'!$A:$BR,38+Q$3)</f>
        <v>0</v>
      </c>
      <c r="R347" s="33">
        <f>-VLOOKUP($A347,'pl-data'!$A:$BR,23+R$3)</f>
        <v>0</v>
      </c>
      <c r="S347" s="34" t="str">
        <f t="shared" si="548"/>
        <v>n/a</v>
      </c>
      <c r="T347" s="34" t="str">
        <f t="shared" si="549"/>
        <v>n/a</v>
      </c>
      <c r="V347" s="33">
        <f>-VLOOKUP($A347,'pl-data'!$A:$BR,8+V$3)</f>
        <v>0</v>
      </c>
      <c r="W347" s="33">
        <f>-VLOOKUP($A347,'pl-data'!$A:$BR,38+W$3)</f>
        <v>0</v>
      </c>
      <c r="X347" s="33">
        <f>-VLOOKUP($A347,'pl-data'!$A:$BR,23+X$3)</f>
        <v>0</v>
      </c>
      <c r="Y347" s="34" t="str">
        <f t="shared" si="551"/>
        <v>n/a</v>
      </c>
      <c r="Z347" s="34" t="str">
        <f t="shared" si="552"/>
        <v>n/a</v>
      </c>
      <c r="AB347" s="33">
        <f>-VLOOKUP($A347,'pl-data'!$A:$BR,8+AB$3)</f>
        <v>0</v>
      </c>
      <c r="AC347" s="33">
        <f>-VLOOKUP($A347,'pl-data'!$A:$BR,38+AC$3)</f>
        <v>0</v>
      </c>
      <c r="AD347" s="33">
        <f>-VLOOKUP($A347,'pl-data'!$A:$BR,23+AD$3)</f>
        <v>0</v>
      </c>
      <c r="AE347" s="34" t="str">
        <f t="shared" si="554"/>
        <v>n/a</v>
      </c>
      <c r="AF347" s="34" t="str">
        <f t="shared" si="555"/>
        <v>n/a</v>
      </c>
      <c r="AH347" s="33">
        <f>-VLOOKUP($A347,'pl-data'!$A:$BR,8+AH$3)</f>
        <v>0</v>
      </c>
      <c r="AI347" s="33">
        <f>-VLOOKUP($A347,'pl-data'!$A:$BR,38+AI$3)</f>
        <v>0</v>
      </c>
      <c r="AJ347" s="33">
        <f>-VLOOKUP($A347,'pl-data'!$A:$BR,23+AJ$3)</f>
        <v>0</v>
      </c>
      <c r="AK347" s="34" t="str">
        <f t="shared" si="557"/>
        <v>n/a</v>
      </c>
      <c r="AL347" s="34" t="str">
        <f t="shared" si="558"/>
        <v>n/a</v>
      </c>
      <c r="AN347" s="33">
        <f>-VLOOKUP($A347,'pl-data'!$A:$BR,8+AN$3)</f>
        <v>0</v>
      </c>
      <c r="AO347" s="33">
        <f>-VLOOKUP($A347,'pl-data'!$A:$BR,38+AO$3)</f>
        <v>0</v>
      </c>
      <c r="AP347" s="33">
        <f>-VLOOKUP($A347,'pl-data'!$A:$BR,23+AP$3)</f>
        <v>0</v>
      </c>
      <c r="AQ347" s="34" t="str">
        <f t="shared" si="560"/>
        <v>n/a</v>
      </c>
      <c r="AR347" s="34" t="str">
        <f t="shared" si="561"/>
        <v>n/a</v>
      </c>
      <c r="AT347" s="33">
        <f>-VLOOKUP($A347,'pl-data'!$A:$BR,8+AT$3)</f>
        <v>0</v>
      </c>
      <c r="AU347" s="33">
        <f>-VLOOKUP($A347,'pl-data'!$A:$BR,38+AU$3)</f>
        <v>0</v>
      </c>
      <c r="AV347" s="33">
        <f>-VLOOKUP($A347,'pl-data'!$A:$BR,23+AV$3)</f>
        <v>0</v>
      </c>
      <c r="AW347" s="34" t="str">
        <f t="shared" si="563"/>
        <v>n/a</v>
      </c>
      <c r="AX347" s="34" t="str">
        <f t="shared" si="564"/>
        <v>n/a</v>
      </c>
      <c r="AZ347" s="33">
        <f>-VLOOKUP($A347,'pl-data'!$A:$BR,8+AZ$3)</f>
        <v>0</v>
      </c>
      <c r="BA347" s="33">
        <f>-VLOOKUP($A347,'pl-data'!$A:$BR,38+BA$3)</f>
        <v>0</v>
      </c>
      <c r="BB347" s="33">
        <f>-VLOOKUP($A347,'pl-data'!$A:$BR,23+BB$3)</f>
        <v>0</v>
      </c>
      <c r="BC347" s="34" t="str">
        <f t="shared" si="566"/>
        <v>n/a</v>
      </c>
      <c r="BD347" s="34" t="str">
        <f t="shared" si="567"/>
        <v>n/a</v>
      </c>
      <c r="BF347" s="33">
        <f>-VLOOKUP($A347,'pl-data'!$A:$BR,8+BF$3)</f>
        <v>0</v>
      </c>
      <c r="BG347" s="33">
        <f>-VLOOKUP($A347,'pl-data'!$A:$BR,38+BG$3)</f>
        <v>0</v>
      </c>
      <c r="BH347" s="33">
        <f>-VLOOKUP($A347,'pl-data'!$A:$BR,23+BH$3)</f>
        <v>0</v>
      </c>
      <c r="BI347" s="34" t="str">
        <f t="shared" si="569"/>
        <v>n/a</v>
      </c>
      <c r="BJ347" s="34" t="str">
        <f t="shared" si="570"/>
        <v>n/a</v>
      </c>
      <c r="BL347" s="33">
        <f>-VLOOKUP($A347,'pl-data'!$A:$BR,8+BL$3)</f>
        <v>0</v>
      </c>
      <c r="BM347" s="33">
        <f>-VLOOKUP($A347,'pl-data'!$A:$BR,38+BM$3)</f>
        <v>0</v>
      </c>
      <c r="BN347" s="33">
        <f>-VLOOKUP($A347,'pl-data'!$A:$BR,23+BN$3)</f>
        <v>0</v>
      </c>
      <c r="BO347" s="34" t="str">
        <f t="shared" si="572"/>
        <v>n/a</v>
      </c>
      <c r="BP347" s="34" t="str">
        <f t="shared" si="573"/>
        <v>n/a</v>
      </c>
      <c r="BR347" s="33">
        <f>-VLOOKUP($A347,'pl-data'!$A:$BR,8+BR$3)</f>
        <v>0</v>
      </c>
      <c r="BS347" s="33">
        <f>-VLOOKUP($A347,'pl-data'!$A:$BR,38+BS$3)</f>
        <v>0</v>
      </c>
      <c r="BT347" s="33">
        <f>-VLOOKUP($A347,'pl-data'!$A:$BR,23+BT$3)</f>
        <v>0</v>
      </c>
      <c r="BU347" s="34" t="str">
        <f t="shared" si="575"/>
        <v>n/a</v>
      </c>
      <c r="BV347" s="34" t="str">
        <f t="shared" si="576"/>
        <v>n/a</v>
      </c>
      <c r="BX347" s="33">
        <f t="shared" si="580"/>
        <v>0</v>
      </c>
      <c r="BY347" s="33">
        <f t="shared" si="581"/>
        <v>0</v>
      </c>
      <c r="BZ347" s="33">
        <f t="shared" si="582"/>
        <v>0</v>
      </c>
      <c r="CA347" s="34" t="str">
        <f t="shared" si="578"/>
        <v>n/a</v>
      </c>
      <c r="CB347" s="34" t="str">
        <f t="shared" si="579"/>
        <v>n/a</v>
      </c>
    </row>
    <row r="348" spans="1:80" hidden="1" outlineLevel="2" x14ac:dyDescent="0.2">
      <c r="A348" s="49">
        <v>3170</v>
      </c>
      <c r="B348" s="18" t="str">
        <f>+masterfile!D884</f>
        <v>3170 Fremdleistung (Miet- u.Pachtz. bew. WG)</v>
      </c>
      <c r="D348" s="33">
        <f>-VLOOKUP($A348,'pl-data'!$A:$BR,8+D$3)</f>
        <v>0</v>
      </c>
      <c r="E348" s="33">
        <f>-VLOOKUP($A348,'pl-data'!$A:$BR,38+E$3)</f>
        <v>0</v>
      </c>
      <c r="F348" s="33">
        <f>-VLOOKUP($A348,'pl-data'!$A:$BR,23+F$3)</f>
        <v>0</v>
      </c>
      <c r="G348" s="34" t="str">
        <f t="shared" si="542"/>
        <v>n/a</v>
      </c>
      <c r="H348" s="34" t="str">
        <f t="shared" si="543"/>
        <v>n/a</v>
      </c>
      <c r="J348" s="33">
        <f>-VLOOKUP($A348,'pl-data'!$A:$BR,8+J$3)</f>
        <v>0</v>
      </c>
      <c r="K348" s="33">
        <f>-VLOOKUP($A348,'pl-data'!$A:$BR,38+K$3)</f>
        <v>0</v>
      </c>
      <c r="L348" s="33">
        <f>-VLOOKUP($A348,'pl-data'!$A:$BR,23+L$3)</f>
        <v>0</v>
      </c>
      <c r="M348" s="34" t="str">
        <f t="shared" si="545"/>
        <v>n/a</v>
      </c>
      <c r="N348" s="34" t="str">
        <f t="shared" si="546"/>
        <v>n/a</v>
      </c>
      <c r="P348" s="33">
        <f>-VLOOKUP($A348,'pl-data'!$A:$BR,8+P$3)</f>
        <v>0</v>
      </c>
      <c r="Q348" s="33">
        <f>-VLOOKUP($A348,'pl-data'!$A:$BR,38+Q$3)</f>
        <v>0</v>
      </c>
      <c r="R348" s="33">
        <f>-VLOOKUP($A348,'pl-data'!$A:$BR,23+R$3)</f>
        <v>0</v>
      </c>
      <c r="S348" s="34" t="str">
        <f t="shared" si="548"/>
        <v>n/a</v>
      </c>
      <c r="T348" s="34" t="str">
        <f t="shared" si="549"/>
        <v>n/a</v>
      </c>
      <c r="V348" s="33">
        <f>-VLOOKUP($A348,'pl-data'!$A:$BR,8+V$3)</f>
        <v>0</v>
      </c>
      <c r="W348" s="33">
        <f>-VLOOKUP($A348,'pl-data'!$A:$BR,38+W$3)</f>
        <v>0</v>
      </c>
      <c r="X348" s="33">
        <f>-VLOOKUP($A348,'pl-data'!$A:$BR,23+X$3)</f>
        <v>0</v>
      </c>
      <c r="Y348" s="34" t="str">
        <f t="shared" si="551"/>
        <v>n/a</v>
      </c>
      <c r="Z348" s="34" t="str">
        <f t="shared" si="552"/>
        <v>n/a</v>
      </c>
      <c r="AB348" s="33">
        <f>-VLOOKUP($A348,'pl-data'!$A:$BR,8+AB$3)</f>
        <v>0</v>
      </c>
      <c r="AC348" s="33">
        <f>-VLOOKUP($A348,'pl-data'!$A:$BR,38+AC$3)</f>
        <v>0</v>
      </c>
      <c r="AD348" s="33">
        <f>-VLOOKUP($A348,'pl-data'!$A:$BR,23+AD$3)</f>
        <v>0</v>
      </c>
      <c r="AE348" s="34" t="str">
        <f t="shared" si="554"/>
        <v>n/a</v>
      </c>
      <c r="AF348" s="34" t="str">
        <f t="shared" si="555"/>
        <v>n/a</v>
      </c>
      <c r="AH348" s="33">
        <f>-VLOOKUP($A348,'pl-data'!$A:$BR,8+AH$3)</f>
        <v>0</v>
      </c>
      <c r="AI348" s="33">
        <f>-VLOOKUP($A348,'pl-data'!$A:$BR,38+AI$3)</f>
        <v>0</v>
      </c>
      <c r="AJ348" s="33">
        <f>-VLOOKUP($A348,'pl-data'!$A:$BR,23+AJ$3)</f>
        <v>0</v>
      </c>
      <c r="AK348" s="34" t="str">
        <f t="shared" si="557"/>
        <v>n/a</v>
      </c>
      <c r="AL348" s="34" t="str">
        <f t="shared" si="558"/>
        <v>n/a</v>
      </c>
      <c r="AN348" s="33">
        <f>-VLOOKUP($A348,'pl-data'!$A:$BR,8+AN$3)</f>
        <v>0</v>
      </c>
      <c r="AO348" s="33">
        <f>-VLOOKUP($A348,'pl-data'!$A:$BR,38+AO$3)</f>
        <v>0</v>
      </c>
      <c r="AP348" s="33">
        <f>-VLOOKUP($A348,'pl-data'!$A:$BR,23+AP$3)</f>
        <v>0</v>
      </c>
      <c r="AQ348" s="34" t="str">
        <f t="shared" si="560"/>
        <v>n/a</v>
      </c>
      <c r="AR348" s="34" t="str">
        <f t="shared" si="561"/>
        <v>n/a</v>
      </c>
      <c r="AT348" s="33">
        <f>-VLOOKUP($A348,'pl-data'!$A:$BR,8+AT$3)</f>
        <v>0</v>
      </c>
      <c r="AU348" s="33">
        <f>-VLOOKUP($A348,'pl-data'!$A:$BR,38+AU$3)</f>
        <v>0</v>
      </c>
      <c r="AV348" s="33">
        <f>-VLOOKUP($A348,'pl-data'!$A:$BR,23+AV$3)</f>
        <v>0</v>
      </c>
      <c r="AW348" s="34" t="str">
        <f t="shared" si="563"/>
        <v>n/a</v>
      </c>
      <c r="AX348" s="34" t="str">
        <f t="shared" si="564"/>
        <v>n/a</v>
      </c>
      <c r="AZ348" s="33">
        <f>-VLOOKUP($A348,'pl-data'!$A:$BR,8+AZ$3)</f>
        <v>0</v>
      </c>
      <c r="BA348" s="33">
        <f>-VLOOKUP($A348,'pl-data'!$A:$BR,38+BA$3)</f>
        <v>0</v>
      </c>
      <c r="BB348" s="33">
        <f>-VLOOKUP($A348,'pl-data'!$A:$BR,23+BB$3)</f>
        <v>0</v>
      </c>
      <c r="BC348" s="34" t="str">
        <f t="shared" si="566"/>
        <v>n/a</v>
      </c>
      <c r="BD348" s="34" t="str">
        <f t="shared" si="567"/>
        <v>n/a</v>
      </c>
      <c r="BF348" s="33">
        <f>-VLOOKUP($A348,'pl-data'!$A:$BR,8+BF$3)</f>
        <v>0</v>
      </c>
      <c r="BG348" s="33">
        <f>-VLOOKUP($A348,'pl-data'!$A:$BR,38+BG$3)</f>
        <v>0</v>
      </c>
      <c r="BH348" s="33">
        <f>-VLOOKUP($A348,'pl-data'!$A:$BR,23+BH$3)</f>
        <v>0</v>
      </c>
      <c r="BI348" s="34" t="str">
        <f t="shared" si="569"/>
        <v>n/a</v>
      </c>
      <c r="BJ348" s="34" t="str">
        <f t="shared" si="570"/>
        <v>n/a</v>
      </c>
      <c r="BL348" s="33">
        <f>-VLOOKUP($A348,'pl-data'!$A:$BR,8+BL$3)</f>
        <v>0</v>
      </c>
      <c r="BM348" s="33">
        <f>-VLOOKUP($A348,'pl-data'!$A:$BR,38+BM$3)</f>
        <v>0</v>
      </c>
      <c r="BN348" s="33">
        <f>-VLOOKUP($A348,'pl-data'!$A:$BR,23+BN$3)</f>
        <v>0</v>
      </c>
      <c r="BO348" s="34" t="str">
        <f t="shared" si="572"/>
        <v>n/a</v>
      </c>
      <c r="BP348" s="34" t="str">
        <f t="shared" si="573"/>
        <v>n/a</v>
      </c>
      <c r="BR348" s="33">
        <f>-VLOOKUP($A348,'pl-data'!$A:$BR,8+BR$3)</f>
        <v>0</v>
      </c>
      <c r="BS348" s="33">
        <f>-VLOOKUP($A348,'pl-data'!$A:$BR,38+BS$3)</f>
        <v>0</v>
      </c>
      <c r="BT348" s="33">
        <f>-VLOOKUP($A348,'pl-data'!$A:$BR,23+BT$3)</f>
        <v>0</v>
      </c>
      <c r="BU348" s="34" t="str">
        <f t="shared" si="575"/>
        <v>n/a</v>
      </c>
      <c r="BV348" s="34" t="str">
        <f t="shared" si="576"/>
        <v>n/a</v>
      </c>
      <c r="BX348" s="33">
        <f t="shared" si="580"/>
        <v>0</v>
      </c>
      <c r="BY348" s="33">
        <f t="shared" si="581"/>
        <v>0</v>
      </c>
      <c r="BZ348" s="33">
        <f t="shared" si="582"/>
        <v>0</v>
      </c>
      <c r="CA348" s="34" t="str">
        <f t="shared" si="578"/>
        <v>n/a</v>
      </c>
      <c r="CB348" s="34" t="str">
        <f t="shared" si="579"/>
        <v>n/a</v>
      </c>
    </row>
    <row r="349" spans="1:80" ht="24" hidden="1" outlineLevel="2" x14ac:dyDescent="0.2">
      <c r="A349" s="49">
        <v>3175</v>
      </c>
      <c r="B349" s="18" t="str">
        <f>+masterfile!D885</f>
        <v>3175 Fremdleistung (Miet- u.Pachtz. unbew.WG)</v>
      </c>
      <c r="D349" s="33">
        <f>-VLOOKUP($A349,'pl-data'!$A:$BR,8+D$3)</f>
        <v>0</v>
      </c>
      <c r="E349" s="33">
        <f>-VLOOKUP($A349,'pl-data'!$A:$BR,38+E$3)</f>
        <v>0</v>
      </c>
      <c r="F349" s="33">
        <f>-VLOOKUP($A349,'pl-data'!$A:$BR,23+F$3)</f>
        <v>0</v>
      </c>
      <c r="G349" s="34" t="str">
        <f t="shared" si="542"/>
        <v>n/a</v>
      </c>
      <c r="H349" s="34" t="str">
        <f t="shared" si="543"/>
        <v>n/a</v>
      </c>
      <c r="J349" s="33">
        <f>-VLOOKUP($A349,'pl-data'!$A:$BR,8+J$3)</f>
        <v>0</v>
      </c>
      <c r="K349" s="33">
        <f>-VLOOKUP($A349,'pl-data'!$A:$BR,38+K$3)</f>
        <v>0</v>
      </c>
      <c r="L349" s="33">
        <f>-VLOOKUP($A349,'pl-data'!$A:$BR,23+L$3)</f>
        <v>0</v>
      </c>
      <c r="M349" s="34" t="str">
        <f t="shared" si="545"/>
        <v>n/a</v>
      </c>
      <c r="N349" s="34" t="str">
        <f t="shared" si="546"/>
        <v>n/a</v>
      </c>
      <c r="P349" s="33">
        <f>-VLOOKUP($A349,'pl-data'!$A:$BR,8+P$3)</f>
        <v>0</v>
      </c>
      <c r="Q349" s="33">
        <f>-VLOOKUP($A349,'pl-data'!$A:$BR,38+Q$3)</f>
        <v>0</v>
      </c>
      <c r="R349" s="33">
        <f>-VLOOKUP($A349,'pl-data'!$A:$BR,23+R$3)</f>
        <v>0</v>
      </c>
      <c r="S349" s="34" t="str">
        <f t="shared" si="548"/>
        <v>n/a</v>
      </c>
      <c r="T349" s="34" t="str">
        <f t="shared" si="549"/>
        <v>n/a</v>
      </c>
      <c r="V349" s="33">
        <f>-VLOOKUP($A349,'pl-data'!$A:$BR,8+V$3)</f>
        <v>0</v>
      </c>
      <c r="W349" s="33">
        <f>-VLOOKUP($A349,'pl-data'!$A:$BR,38+W$3)</f>
        <v>0</v>
      </c>
      <c r="X349" s="33">
        <f>-VLOOKUP($A349,'pl-data'!$A:$BR,23+X$3)</f>
        <v>0</v>
      </c>
      <c r="Y349" s="34" t="str">
        <f t="shared" si="551"/>
        <v>n/a</v>
      </c>
      <c r="Z349" s="34" t="str">
        <f t="shared" si="552"/>
        <v>n/a</v>
      </c>
      <c r="AB349" s="33">
        <f>-VLOOKUP($A349,'pl-data'!$A:$BR,8+AB$3)</f>
        <v>0</v>
      </c>
      <c r="AC349" s="33">
        <f>-VLOOKUP($A349,'pl-data'!$A:$BR,38+AC$3)</f>
        <v>0</v>
      </c>
      <c r="AD349" s="33">
        <f>-VLOOKUP($A349,'pl-data'!$A:$BR,23+AD$3)</f>
        <v>0</v>
      </c>
      <c r="AE349" s="34" t="str">
        <f t="shared" si="554"/>
        <v>n/a</v>
      </c>
      <c r="AF349" s="34" t="str">
        <f t="shared" si="555"/>
        <v>n/a</v>
      </c>
      <c r="AH349" s="33">
        <f>-VLOOKUP($A349,'pl-data'!$A:$BR,8+AH$3)</f>
        <v>0</v>
      </c>
      <c r="AI349" s="33">
        <f>-VLOOKUP($A349,'pl-data'!$A:$BR,38+AI$3)</f>
        <v>0</v>
      </c>
      <c r="AJ349" s="33">
        <f>-VLOOKUP($A349,'pl-data'!$A:$BR,23+AJ$3)</f>
        <v>0</v>
      </c>
      <c r="AK349" s="34" t="str">
        <f t="shared" si="557"/>
        <v>n/a</v>
      </c>
      <c r="AL349" s="34" t="str">
        <f t="shared" si="558"/>
        <v>n/a</v>
      </c>
      <c r="AN349" s="33">
        <f>-VLOOKUP($A349,'pl-data'!$A:$BR,8+AN$3)</f>
        <v>0</v>
      </c>
      <c r="AO349" s="33">
        <f>-VLOOKUP($A349,'pl-data'!$A:$BR,38+AO$3)</f>
        <v>0</v>
      </c>
      <c r="AP349" s="33">
        <f>-VLOOKUP($A349,'pl-data'!$A:$BR,23+AP$3)</f>
        <v>0</v>
      </c>
      <c r="AQ349" s="34" t="str">
        <f t="shared" si="560"/>
        <v>n/a</v>
      </c>
      <c r="AR349" s="34" t="str">
        <f t="shared" si="561"/>
        <v>n/a</v>
      </c>
      <c r="AT349" s="33">
        <f>-VLOOKUP($A349,'pl-data'!$A:$BR,8+AT$3)</f>
        <v>0</v>
      </c>
      <c r="AU349" s="33">
        <f>-VLOOKUP($A349,'pl-data'!$A:$BR,38+AU$3)</f>
        <v>0</v>
      </c>
      <c r="AV349" s="33">
        <f>-VLOOKUP($A349,'pl-data'!$A:$BR,23+AV$3)</f>
        <v>0</v>
      </c>
      <c r="AW349" s="34" t="str">
        <f t="shared" si="563"/>
        <v>n/a</v>
      </c>
      <c r="AX349" s="34" t="str">
        <f t="shared" si="564"/>
        <v>n/a</v>
      </c>
      <c r="AZ349" s="33">
        <f>-VLOOKUP($A349,'pl-data'!$A:$BR,8+AZ$3)</f>
        <v>0</v>
      </c>
      <c r="BA349" s="33">
        <f>-VLOOKUP($A349,'pl-data'!$A:$BR,38+BA$3)</f>
        <v>0</v>
      </c>
      <c r="BB349" s="33">
        <f>-VLOOKUP($A349,'pl-data'!$A:$BR,23+BB$3)</f>
        <v>0</v>
      </c>
      <c r="BC349" s="34" t="str">
        <f t="shared" si="566"/>
        <v>n/a</v>
      </c>
      <c r="BD349" s="34" t="str">
        <f t="shared" si="567"/>
        <v>n/a</v>
      </c>
      <c r="BF349" s="33">
        <f>-VLOOKUP($A349,'pl-data'!$A:$BR,8+BF$3)</f>
        <v>0</v>
      </c>
      <c r="BG349" s="33">
        <f>-VLOOKUP($A349,'pl-data'!$A:$BR,38+BG$3)</f>
        <v>0</v>
      </c>
      <c r="BH349" s="33">
        <f>-VLOOKUP($A349,'pl-data'!$A:$BR,23+BH$3)</f>
        <v>0</v>
      </c>
      <c r="BI349" s="34" t="str">
        <f t="shared" si="569"/>
        <v>n/a</v>
      </c>
      <c r="BJ349" s="34" t="str">
        <f t="shared" si="570"/>
        <v>n/a</v>
      </c>
      <c r="BL349" s="33">
        <f>-VLOOKUP($A349,'pl-data'!$A:$BR,8+BL$3)</f>
        <v>0</v>
      </c>
      <c r="BM349" s="33">
        <f>-VLOOKUP($A349,'pl-data'!$A:$BR,38+BM$3)</f>
        <v>0</v>
      </c>
      <c r="BN349" s="33">
        <f>-VLOOKUP($A349,'pl-data'!$A:$BR,23+BN$3)</f>
        <v>0</v>
      </c>
      <c r="BO349" s="34" t="str">
        <f t="shared" si="572"/>
        <v>n/a</v>
      </c>
      <c r="BP349" s="34" t="str">
        <f t="shared" si="573"/>
        <v>n/a</v>
      </c>
      <c r="BR349" s="33">
        <f>-VLOOKUP($A349,'pl-data'!$A:$BR,8+BR$3)</f>
        <v>0</v>
      </c>
      <c r="BS349" s="33">
        <f>-VLOOKUP($A349,'pl-data'!$A:$BR,38+BS$3)</f>
        <v>0</v>
      </c>
      <c r="BT349" s="33">
        <f>-VLOOKUP($A349,'pl-data'!$A:$BR,23+BT$3)</f>
        <v>0</v>
      </c>
      <c r="BU349" s="34" t="str">
        <f t="shared" si="575"/>
        <v>n/a</v>
      </c>
      <c r="BV349" s="34" t="str">
        <f t="shared" si="576"/>
        <v>n/a</v>
      </c>
      <c r="BX349" s="33">
        <f t="shared" si="580"/>
        <v>0</v>
      </c>
      <c r="BY349" s="33">
        <f t="shared" si="581"/>
        <v>0</v>
      </c>
      <c r="BZ349" s="33">
        <f t="shared" si="582"/>
        <v>0</v>
      </c>
      <c r="CA349" s="34" t="str">
        <f t="shared" si="578"/>
        <v>n/a</v>
      </c>
      <c r="CB349" s="34" t="str">
        <f t="shared" si="579"/>
        <v>n/a</v>
      </c>
    </row>
    <row r="350" spans="1:80" hidden="1" outlineLevel="2" x14ac:dyDescent="0.2">
      <c r="A350" s="49">
        <v>3180</v>
      </c>
      <c r="B350" s="18" t="str">
        <f>+masterfile!D886</f>
        <v>3180 Fremdleistung (Entgelte Rechte u.Liz.)</v>
      </c>
      <c r="D350" s="33">
        <f>-VLOOKUP($A350,'pl-data'!$A:$BR,8+D$3)</f>
        <v>0</v>
      </c>
      <c r="E350" s="33">
        <f>-VLOOKUP($A350,'pl-data'!$A:$BR,38+E$3)</f>
        <v>0</v>
      </c>
      <c r="F350" s="33">
        <f>-VLOOKUP($A350,'pl-data'!$A:$BR,23+F$3)</f>
        <v>0</v>
      </c>
      <c r="G350" s="34" t="str">
        <f t="shared" si="542"/>
        <v>n/a</v>
      </c>
      <c r="H350" s="34" t="str">
        <f t="shared" si="543"/>
        <v>n/a</v>
      </c>
      <c r="J350" s="33">
        <f>-VLOOKUP($A350,'pl-data'!$A:$BR,8+J$3)</f>
        <v>0</v>
      </c>
      <c r="K350" s="33">
        <f>-VLOOKUP($A350,'pl-data'!$A:$BR,38+K$3)</f>
        <v>0</v>
      </c>
      <c r="L350" s="33">
        <f>-VLOOKUP($A350,'pl-data'!$A:$BR,23+L$3)</f>
        <v>0</v>
      </c>
      <c r="M350" s="34" t="str">
        <f t="shared" si="545"/>
        <v>n/a</v>
      </c>
      <c r="N350" s="34" t="str">
        <f t="shared" si="546"/>
        <v>n/a</v>
      </c>
      <c r="P350" s="33">
        <f>-VLOOKUP($A350,'pl-data'!$A:$BR,8+P$3)</f>
        <v>0</v>
      </c>
      <c r="Q350" s="33">
        <f>-VLOOKUP($A350,'pl-data'!$A:$BR,38+Q$3)</f>
        <v>0</v>
      </c>
      <c r="R350" s="33">
        <f>-VLOOKUP($A350,'pl-data'!$A:$BR,23+R$3)</f>
        <v>0</v>
      </c>
      <c r="S350" s="34" t="str">
        <f t="shared" si="548"/>
        <v>n/a</v>
      </c>
      <c r="T350" s="34" t="str">
        <f t="shared" si="549"/>
        <v>n/a</v>
      </c>
      <c r="V350" s="33">
        <f>-VLOOKUP($A350,'pl-data'!$A:$BR,8+V$3)</f>
        <v>0</v>
      </c>
      <c r="W350" s="33">
        <f>-VLOOKUP($A350,'pl-data'!$A:$BR,38+W$3)</f>
        <v>0</v>
      </c>
      <c r="X350" s="33">
        <f>-VLOOKUP($A350,'pl-data'!$A:$BR,23+X$3)</f>
        <v>0</v>
      </c>
      <c r="Y350" s="34" t="str">
        <f t="shared" si="551"/>
        <v>n/a</v>
      </c>
      <c r="Z350" s="34" t="str">
        <f t="shared" si="552"/>
        <v>n/a</v>
      </c>
      <c r="AB350" s="33">
        <f>-VLOOKUP($A350,'pl-data'!$A:$BR,8+AB$3)</f>
        <v>0</v>
      </c>
      <c r="AC350" s="33">
        <f>-VLOOKUP($A350,'pl-data'!$A:$BR,38+AC$3)</f>
        <v>0</v>
      </c>
      <c r="AD350" s="33">
        <f>-VLOOKUP($A350,'pl-data'!$A:$BR,23+AD$3)</f>
        <v>0</v>
      </c>
      <c r="AE350" s="34" t="str">
        <f t="shared" si="554"/>
        <v>n/a</v>
      </c>
      <c r="AF350" s="34" t="str">
        <f t="shared" si="555"/>
        <v>n/a</v>
      </c>
      <c r="AH350" s="33">
        <f>-VLOOKUP($A350,'pl-data'!$A:$BR,8+AH$3)</f>
        <v>0</v>
      </c>
      <c r="AI350" s="33">
        <f>-VLOOKUP($A350,'pl-data'!$A:$BR,38+AI$3)</f>
        <v>0</v>
      </c>
      <c r="AJ350" s="33">
        <f>-VLOOKUP($A350,'pl-data'!$A:$BR,23+AJ$3)</f>
        <v>0</v>
      </c>
      <c r="AK350" s="34" t="str">
        <f t="shared" si="557"/>
        <v>n/a</v>
      </c>
      <c r="AL350" s="34" t="str">
        <f t="shared" si="558"/>
        <v>n/a</v>
      </c>
      <c r="AN350" s="33">
        <f>-VLOOKUP($A350,'pl-data'!$A:$BR,8+AN$3)</f>
        <v>0</v>
      </c>
      <c r="AO350" s="33">
        <f>-VLOOKUP($A350,'pl-data'!$A:$BR,38+AO$3)</f>
        <v>0</v>
      </c>
      <c r="AP350" s="33">
        <f>-VLOOKUP($A350,'pl-data'!$A:$BR,23+AP$3)</f>
        <v>0</v>
      </c>
      <c r="AQ350" s="34" t="str">
        <f t="shared" si="560"/>
        <v>n/a</v>
      </c>
      <c r="AR350" s="34" t="str">
        <f t="shared" si="561"/>
        <v>n/a</v>
      </c>
      <c r="AT350" s="33">
        <f>-VLOOKUP($A350,'pl-data'!$A:$BR,8+AT$3)</f>
        <v>0</v>
      </c>
      <c r="AU350" s="33">
        <f>-VLOOKUP($A350,'pl-data'!$A:$BR,38+AU$3)</f>
        <v>0</v>
      </c>
      <c r="AV350" s="33">
        <f>-VLOOKUP($A350,'pl-data'!$A:$BR,23+AV$3)</f>
        <v>0</v>
      </c>
      <c r="AW350" s="34" t="str">
        <f t="shared" si="563"/>
        <v>n/a</v>
      </c>
      <c r="AX350" s="34" t="str">
        <f t="shared" si="564"/>
        <v>n/a</v>
      </c>
      <c r="AZ350" s="33">
        <f>-VLOOKUP($A350,'pl-data'!$A:$BR,8+AZ$3)</f>
        <v>0</v>
      </c>
      <c r="BA350" s="33">
        <f>-VLOOKUP($A350,'pl-data'!$A:$BR,38+BA$3)</f>
        <v>0</v>
      </c>
      <c r="BB350" s="33">
        <f>-VLOOKUP($A350,'pl-data'!$A:$BR,23+BB$3)</f>
        <v>0</v>
      </c>
      <c r="BC350" s="34" t="str">
        <f t="shared" si="566"/>
        <v>n/a</v>
      </c>
      <c r="BD350" s="34" t="str">
        <f t="shared" si="567"/>
        <v>n/a</v>
      </c>
      <c r="BF350" s="33">
        <f>-VLOOKUP($A350,'pl-data'!$A:$BR,8+BF$3)</f>
        <v>0</v>
      </c>
      <c r="BG350" s="33">
        <f>-VLOOKUP($A350,'pl-data'!$A:$BR,38+BG$3)</f>
        <v>0</v>
      </c>
      <c r="BH350" s="33">
        <f>-VLOOKUP($A350,'pl-data'!$A:$BR,23+BH$3)</f>
        <v>0</v>
      </c>
      <c r="BI350" s="34" t="str">
        <f t="shared" si="569"/>
        <v>n/a</v>
      </c>
      <c r="BJ350" s="34" t="str">
        <f t="shared" si="570"/>
        <v>n/a</v>
      </c>
      <c r="BL350" s="33">
        <f>-VLOOKUP($A350,'pl-data'!$A:$BR,8+BL$3)</f>
        <v>0</v>
      </c>
      <c r="BM350" s="33">
        <f>-VLOOKUP($A350,'pl-data'!$A:$BR,38+BM$3)</f>
        <v>0</v>
      </c>
      <c r="BN350" s="33">
        <f>-VLOOKUP($A350,'pl-data'!$A:$BR,23+BN$3)</f>
        <v>0</v>
      </c>
      <c r="BO350" s="34" t="str">
        <f t="shared" si="572"/>
        <v>n/a</v>
      </c>
      <c r="BP350" s="34" t="str">
        <f t="shared" si="573"/>
        <v>n/a</v>
      </c>
      <c r="BR350" s="33">
        <f>-VLOOKUP($A350,'pl-data'!$A:$BR,8+BR$3)</f>
        <v>0</v>
      </c>
      <c r="BS350" s="33">
        <f>-VLOOKUP($A350,'pl-data'!$A:$BR,38+BS$3)</f>
        <v>0</v>
      </c>
      <c r="BT350" s="33">
        <f>-VLOOKUP($A350,'pl-data'!$A:$BR,23+BT$3)</f>
        <v>0</v>
      </c>
      <c r="BU350" s="34" t="str">
        <f t="shared" si="575"/>
        <v>n/a</v>
      </c>
      <c r="BV350" s="34" t="str">
        <f t="shared" si="576"/>
        <v>n/a</v>
      </c>
      <c r="BX350" s="33">
        <f t="shared" si="580"/>
        <v>0</v>
      </c>
      <c r="BY350" s="33">
        <f t="shared" si="581"/>
        <v>0</v>
      </c>
      <c r="BZ350" s="33">
        <f t="shared" si="582"/>
        <v>0</v>
      </c>
      <c r="CA350" s="34" t="str">
        <f t="shared" si="578"/>
        <v>n/a</v>
      </c>
      <c r="CB350" s="34" t="str">
        <f t="shared" si="579"/>
        <v>n/a</v>
      </c>
    </row>
    <row r="351" spans="1:80" hidden="1" outlineLevel="2" x14ac:dyDescent="0.2">
      <c r="A351" s="49">
        <v>3185</v>
      </c>
      <c r="B351" s="18" t="str">
        <f>+masterfile!D887</f>
        <v>3185 Fremdleistung (Vergütung Überlass. WG)</v>
      </c>
      <c r="D351" s="33">
        <f>-VLOOKUP($A351,'pl-data'!$A:$BR,8+D$3)</f>
        <v>0</v>
      </c>
      <c r="E351" s="33">
        <f>-VLOOKUP($A351,'pl-data'!$A:$BR,38+E$3)</f>
        <v>0</v>
      </c>
      <c r="F351" s="33">
        <f>-VLOOKUP($A351,'pl-data'!$A:$BR,23+F$3)</f>
        <v>0</v>
      </c>
      <c r="G351" s="34" t="str">
        <f t="shared" si="542"/>
        <v>n/a</v>
      </c>
      <c r="H351" s="34" t="str">
        <f t="shared" si="543"/>
        <v>n/a</v>
      </c>
      <c r="J351" s="33">
        <f>-VLOOKUP($A351,'pl-data'!$A:$BR,8+J$3)</f>
        <v>0</v>
      </c>
      <c r="K351" s="33">
        <f>-VLOOKUP($A351,'pl-data'!$A:$BR,38+K$3)</f>
        <v>0</v>
      </c>
      <c r="L351" s="33">
        <f>-VLOOKUP($A351,'pl-data'!$A:$BR,23+L$3)</f>
        <v>0</v>
      </c>
      <c r="M351" s="34" t="str">
        <f t="shared" si="545"/>
        <v>n/a</v>
      </c>
      <c r="N351" s="34" t="str">
        <f t="shared" si="546"/>
        <v>n/a</v>
      </c>
      <c r="P351" s="33">
        <f>-VLOOKUP($A351,'pl-data'!$A:$BR,8+P$3)</f>
        <v>0</v>
      </c>
      <c r="Q351" s="33">
        <f>-VLOOKUP($A351,'pl-data'!$A:$BR,38+Q$3)</f>
        <v>0</v>
      </c>
      <c r="R351" s="33">
        <f>-VLOOKUP($A351,'pl-data'!$A:$BR,23+R$3)</f>
        <v>0</v>
      </c>
      <c r="S351" s="34" t="str">
        <f t="shared" si="548"/>
        <v>n/a</v>
      </c>
      <c r="T351" s="34" t="str">
        <f t="shared" si="549"/>
        <v>n/a</v>
      </c>
      <c r="V351" s="33">
        <f>-VLOOKUP($A351,'pl-data'!$A:$BR,8+V$3)</f>
        <v>0</v>
      </c>
      <c r="W351" s="33">
        <f>-VLOOKUP($A351,'pl-data'!$A:$BR,38+W$3)</f>
        <v>0</v>
      </c>
      <c r="X351" s="33">
        <f>-VLOOKUP($A351,'pl-data'!$A:$BR,23+X$3)</f>
        <v>0</v>
      </c>
      <c r="Y351" s="34" t="str">
        <f t="shared" si="551"/>
        <v>n/a</v>
      </c>
      <c r="Z351" s="34" t="str">
        <f t="shared" si="552"/>
        <v>n/a</v>
      </c>
      <c r="AB351" s="33">
        <f>-VLOOKUP($A351,'pl-data'!$A:$BR,8+AB$3)</f>
        <v>0</v>
      </c>
      <c r="AC351" s="33">
        <f>-VLOOKUP($A351,'pl-data'!$A:$BR,38+AC$3)</f>
        <v>0</v>
      </c>
      <c r="AD351" s="33">
        <f>-VLOOKUP($A351,'pl-data'!$A:$BR,23+AD$3)</f>
        <v>0</v>
      </c>
      <c r="AE351" s="34" t="str">
        <f t="shared" si="554"/>
        <v>n/a</v>
      </c>
      <c r="AF351" s="34" t="str">
        <f t="shared" si="555"/>
        <v>n/a</v>
      </c>
      <c r="AH351" s="33">
        <f>-VLOOKUP($A351,'pl-data'!$A:$BR,8+AH$3)</f>
        <v>0</v>
      </c>
      <c r="AI351" s="33">
        <f>-VLOOKUP($A351,'pl-data'!$A:$BR,38+AI$3)</f>
        <v>0</v>
      </c>
      <c r="AJ351" s="33">
        <f>-VLOOKUP($A351,'pl-data'!$A:$BR,23+AJ$3)</f>
        <v>0</v>
      </c>
      <c r="AK351" s="34" t="str">
        <f t="shared" si="557"/>
        <v>n/a</v>
      </c>
      <c r="AL351" s="34" t="str">
        <f t="shared" si="558"/>
        <v>n/a</v>
      </c>
      <c r="AN351" s="33">
        <f>-VLOOKUP($A351,'pl-data'!$A:$BR,8+AN$3)</f>
        <v>0</v>
      </c>
      <c r="AO351" s="33">
        <f>-VLOOKUP($A351,'pl-data'!$A:$BR,38+AO$3)</f>
        <v>0</v>
      </c>
      <c r="AP351" s="33">
        <f>-VLOOKUP($A351,'pl-data'!$A:$BR,23+AP$3)</f>
        <v>0</v>
      </c>
      <c r="AQ351" s="34" t="str">
        <f t="shared" si="560"/>
        <v>n/a</v>
      </c>
      <c r="AR351" s="34" t="str">
        <f t="shared" si="561"/>
        <v>n/a</v>
      </c>
      <c r="AT351" s="33">
        <f>-VLOOKUP($A351,'pl-data'!$A:$BR,8+AT$3)</f>
        <v>0</v>
      </c>
      <c r="AU351" s="33">
        <f>-VLOOKUP($A351,'pl-data'!$A:$BR,38+AU$3)</f>
        <v>0</v>
      </c>
      <c r="AV351" s="33">
        <f>-VLOOKUP($A351,'pl-data'!$A:$BR,23+AV$3)</f>
        <v>0</v>
      </c>
      <c r="AW351" s="34" t="str">
        <f t="shared" si="563"/>
        <v>n/a</v>
      </c>
      <c r="AX351" s="34" t="str">
        <f t="shared" si="564"/>
        <v>n/a</v>
      </c>
      <c r="AZ351" s="33">
        <f>-VLOOKUP($A351,'pl-data'!$A:$BR,8+AZ$3)</f>
        <v>0</v>
      </c>
      <c r="BA351" s="33">
        <f>-VLOOKUP($A351,'pl-data'!$A:$BR,38+BA$3)</f>
        <v>0</v>
      </c>
      <c r="BB351" s="33">
        <f>-VLOOKUP($A351,'pl-data'!$A:$BR,23+BB$3)</f>
        <v>0</v>
      </c>
      <c r="BC351" s="34" t="str">
        <f t="shared" si="566"/>
        <v>n/a</v>
      </c>
      <c r="BD351" s="34" t="str">
        <f t="shared" si="567"/>
        <v>n/a</v>
      </c>
      <c r="BF351" s="33">
        <f>-VLOOKUP($A351,'pl-data'!$A:$BR,8+BF$3)</f>
        <v>0</v>
      </c>
      <c r="BG351" s="33">
        <f>-VLOOKUP($A351,'pl-data'!$A:$BR,38+BG$3)</f>
        <v>0</v>
      </c>
      <c r="BH351" s="33">
        <f>-VLOOKUP($A351,'pl-data'!$A:$BR,23+BH$3)</f>
        <v>0</v>
      </c>
      <c r="BI351" s="34" t="str">
        <f t="shared" si="569"/>
        <v>n/a</v>
      </c>
      <c r="BJ351" s="34" t="str">
        <f t="shared" si="570"/>
        <v>n/a</v>
      </c>
      <c r="BL351" s="33">
        <f>-VLOOKUP($A351,'pl-data'!$A:$BR,8+BL$3)</f>
        <v>0</v>
      </c>
      <c r="BM351" s="33">
        <f>-VLOOKUP($A351,'pl-data'!$A:$BR,38+BM$3)</f>
        <v>0</v>
      </c>
      <c r="BN351" s="33">
        <f>-VLOOKUP($A351,'pl-data'!$A:$BR,23+BN$3)</f>
        <v>0</v>
      </c>
      <c r="BO351" s="34" t="str">
        <f t="shared" si="572"/>
        <v>n/a</v>
      </c>
      <c r="BP351" s="34" t="str">
        <f t="shared" si="573"/>
        <v>n/a</v>
      </c>
      <c r="BR351" s="33">
        <f>-VLOOKUP($A351,'pl-data'!$A:$BR,8+BR$3)</f>
        <v>0</v>
      </c>
      <c r="BS351" s="33">
        <f>-VLOOKUP($A351,'pl-data'!$A:$BR,38+BS$3)</f>
        <v>0</v>
      </c>
      <c r="BT351" s="33">
        <f>-VLOOKUP($A351,'pl-data'!$A:$BR,23+BT$3)</f>
        <v>0</v>
      </c>
      <c r="BU351" s="34" t="str">
        <f t="shared" si="575"/>
        <v>n/a</v>
      </c>
      <c r="BV351" s="34" t="str">
        <f t="shared" si="576"/>
        <v>n/a</v>
      </c>
      <c r="BX351" s="33">
        <f t="shared" si="580"/>
        <v>0</v>
      </c>
      <c r="BY351" s="33">
        <f t="shared" si="581"/>
        <v>0</v>
      </c>
      <c r="BZ351" s="33">
        <f t="shared" si="582"/>
        <v>0</v>
      </c>
      <c r="CA351" s="34" t="str">
        <f t="shared" si="578"/>
        <v>n/a</v>
      </c>
      <c r="CB351" s="34" t="str">
        <f t="shared" si="579"/>
        <v>n/a</v>
      </c>
    </row>
    <row r="352" spans="1:80" hidden="1" outlineLevel="2" x14ac:dyDescent="0.2">
      <c r="B352" s="18"/>
      <c r="D352" s="53"/>
      <c r="E352" s="53"/>
      <c r="F352" s="53"/>
      <c r="J352" s="53"/>
      <c r="K352" s="53"/>
      <c r="L352" s="53"/>
      <c r="P352" s="53"/>
      <c r="Q352" s="53"/>
      <c r="R352" s="53"/>
      <c r="V352" s="53"/>
      <c r="W352" s="53"/>
      <c r="X352" s="53"/>
      <c r="AB352" s="53"/>
      <c r="AC352" s="53"/>
      <c r="AD352" s="53"/>
      <c r="AH352" s="53"/>
      <c r="AI352" s="53"/>
      <c r="AJ352" s="53"/>
      <c r="AN352" s="53"/>
      <c r="AO352" s="53"/>
      <c r="AP352" s="53"/>
      <c r="AT352" s="53"/>
      <c r="AU352" s="53"/>
      <c r="AV352" s="53"/>
      <c r="AZ352" s="53"/>
      <c r="BA352" s="53"/>
      <c r="BB352" s="53"/>
      <c r="BF352" s="53"/>
      <c r="BG352" s="53"/>
      <c r="BH352" s="53"/>
      <c r="BL352" s="53"/>
      <c r="BM352" s="53"/>
      <c r="BN352" s="53"/>
      <c r="BR352" s="53"/>
      <c r="BS352" s="53"/>
      <c r="BT352" s="53"/>
      <c r="BX352" s="53"/>
      <c r="BY352" s="53"/>
      <c r="BZ352" s="53"/>
    </row>
    <row r="353" spans="1:83" hidden="1" outlineLevel="2" x14ac:dyDescent="0.2">
      <c r="A353" s="49" t="s">
        <v>1836</v>
      </c>
      <c r="B353" s="18" t="s">
        <v>1836</v>
      </c>
      <c r="D353" s="51">
        <f t="shared" ref="D353:F353" si="583">+SUM(D354:D360)</f>
        <v>0</v>
      </c>
      <c r="E353" s="51">
        <f t="shared" si="583"/>
        <v>0</v>
      </c>
      <c r="F353" s="51">
        <f t="shared" si="583"/>
        <v>0</v>
      </c>
      <c r="G353" s="34" t="str">
        <f t="shared" ref="G353:G359" si="584">IFERROR(F353/E353-1,"n/a")</f>
        <v>n/a</v>
      </c>
      <c r="H353" s="34" t="str">
        <f t="shared" ref="H353:H359" si="585">IFERROR(F353/D353-1,"n/a")</f>
        <v>n/a</v>
      </c>
      <c r="J353" s="51">
        <f t="shared" ref="J353:L353" si="586">+SUM(J354:J360)</f>
        <v>0</v>
      </c>
      <c r="K353" s="51">
        <f t="shared" si="586"/>
        <v>0</v>
      </c>
      <c r="L353" s="51">
        <f t="shared" si="586"/>
        <v>0</v>
      </c>
      <c r="M353" s="34" t="str">
        <f t="shared" ref="M353:M359" si="587">IFERROR(L353/K353-1,"n/a")</f>
        <v>n/a</v>
      </c>
      <c r="N353" s="34" t="str">
        <f t="shared" ref="N353:N359" si="588">IFERROR(L353/J353-1,"n/a")</f>
        <v>n/a</v>
      </c>
      <c r="P353" s="51">
        <f t="shared" ref="P353:R353" si="589">+SUM(P354:P360)</f>
        <v>0</v>
      </c>
      <c r="Q353" s="51">
        <f t="shared" si="589"/>
        <v>0</v>
      </c>
      <c r="R353" s="51">
        <f t="shared" si="589"/>
        <v>0</v>
      </c>
      <c r="S353" s="34" t="str">
        <f t="shared" ref="S353:S359" si="590">IFERROR(R353/Q353-1,"n/a")</f>
        <v>n/a</v>
      </c>
      <c r="T353" s="34" t="str">
        <f t="shared" ref="T353:T359" si="591">IFERROR(R353/P353-1,"n/a")</f>
        <v>n/a</v>
      </c>
      <c r="V353" s="51">
        <f t="shared" ref="V353:X353" si="592">+SUM(V354:V360)</f>
        <v>0</v>
      </c>
      <c r="W353" s="51">
        <f t="shared" si="592"/>
        <v>0</v>
      </c>
      <c r="X353" s="51">
        <f t="shared" si="592"/>
        <v>0</v>
      </c>
      <c r="Y353" s="34" t="str">
        <f t="shared" ref="Y353:Y359" si="593">IFERROR(X353/W353-1,"n/a")</f>
        <v>n/a</v>
      </c>
      <c r="Z353" s="34" t="str">
        <f t="shared" ref="Z353:Z359" si="594">IFERROR(X353/V353-1,"n/a")</f>
        <v>n/a</v>
      </c>
      <c r="AB353" s="51">
        <f t="shared" ref="AB353:AD353" si="595">+SUM(AB354:AB360)</f>
        <v>0</v>
      </c>
      <c r="AC353" s="51">
        <f t="shared" si="595"/>
        <v>0</v>
      </c>
      <c r="AD353" s="51">
        <f t="shared" si="595"/>
        <v>0</v>
      </c>
      <c r="AE353" s="34" t="str">
        <f t="shared" ref="AE353:AE359" si="596">IFERROR(AD353/AC353-1,"n/a")</f>
        <v>n/a</v>
      </c>
      <c r="AF353" s="34" t="str">
        <f t="shared" ref="AF353:AF359" si="597">IFERROR(AD353/AB353-1,"n/a")</f>
        <v>n/a</v>
      </c>
      <c r="AH353" s="51">
        <f t="shared" ref="AH353:AJ353" si="598">+SUM(AH354:AH360)</f>
        <v>0</v>
      </c>
      <c r="AI353" s="51">
        <f t="shared" si="598"/>
        <v>0</v>
      </c>
      <c r="AJ353" s="51">
        <f t="shared" si="598"/>
        <v>0</v>
      </c>
      <c r="AK353" s="34" t="str">
        <f t="shared" ref="AK353:AK359" si="599">IFERROR(AJ353/AI353-1,"n/a")</f>
        <v>n/a</v>
      </c>
      <c r="AL353" s="34" t="str">
        <f t="shared" ref="AL353:AL359" si="600">IFERROR(AJ353/AH353-1,"n/a")</f>
        <v>n/a</v>
      </c>
      <c r="AN353" s="51">
        <f t="shared" ref="AN353:AP353" si="601">+SUM(AN354:AN360)</f>
        <v>0</v>
      </c>
      <c r="AO353" s="51">
        <f t="shared" si="601"/>
        <v>0</v>
      </c>
      <c r="AP353" s="51">
        <f t="shared" si="601"/>
        <v>0</v>
      </c>
      <c r="AQ353" s="34" t="str">
        <f t="shared" ref="AQ353:AQ359" si="602">IFERROR(AP353/AO353-1,"n/a")</f>
        <v>n/a</v>
      </c>
      <c r="AR353" s="34" t="str">
        <f t="shared" ref="AR353:AR359" si="603">IFERROR(AP353/AN353-1,"n/a")</f>
        <v>n/a</v>
      </c>
      <c r="AT353" s="51">
        <f t="shared" ref="AT353:AV353" si="604">+SUM(AT354:AT360)</f>
        <v>0</v>
      </c>
      <c r="AU353" s="51">
        <f t="shared" si="604"/>
        <v>0</v>
      </c>
      <c r="AV353" s="51">
        <f t="shared" si="604"/>
        <v>0</v>
      </c>
      <c r="AW353" s="34" t="str">
        <f t="shared" ref="AW353:AW359" si="605">IFERROR(AV353/AU353-1,"n/a")</f>
        <v>n/a</v>
      </c>
      <c r="AX353" s="34" t="str">
        <f t="shared" ref="AX353:AX359" si="606">IFERROR(AV353/AT353-1,"n/a")</f>
        <v>n/a</v>
      </c>
      <c r="AZ353" s="51">
        <f t="shared" ref="AZ353:BB353" si="607">+SUM(AZ354:AZ360)</f>
        <v>0</v>
      </c>
      <c r="BA353" s="51">
        <f t="shared" si="607"/>
        <v>0</v>
      </c>
      <c r="BB353" s="51">
        <f t="shared" si="607"/>
        <v>0</v>
      </c>
      <c r="BC353" s="34" t="str">
        <f t="shared" ref="BC353:BC359" si="608">IFERROR(BB353/BA353-1,"n/a")</f>
        <v>n/a</v>
      </c>
      <c r="BD353" s="34" t="str">
        <f t="shared" ref="BD353:BD359" si="609">IFERROR(BB353/AZ353-1,"n/a")</f>
        <v>n/a</v>
      </c>
      <c r="BF353" s="51">
        <f t="shared" ref="BF353:BH353" si="610">+SUM(BF354:BF360)</f>
        <v>0</v>
      </c>
      <c r="BG353" s="51">
        <f t="shared" si="610"/>
        <v>0</v>
      </c>
      <c r="BH353" s="51">
        <f t="shared" si="610"/>
        <v>0</v>
      </c>
      <c r="BI353" s="34" t="str">
        <f t="shared" ref="BI353:BI359" si="611">IFERROR(BH353/BG353-1,"n/a")</f>
        <v>n/a</v>
      </c>
      <c r="BJ353" s="34" t="str">
        <f t="shared" ref="BJ353:BJ359" si="612">IFERROR(BH353/BF353-1,"n/a")</f>
        <v>n/a</v>
      </c>
      <c r="BL353" s="51">
        <f t="shared" ref="BL353:BN353" si="613">+SUM(BL354:BL360)</f>
        <v>0</v>
      </c>
      <c r="BM353" s="51">
        <f t="shared" si="613"/>
        <v>0</v>
      </c>
      <c r="BN353" s="51">
        <f t="shared" si="613"/>
        <v>0</v>
      </c>
      <c r="BO353" s="34" t="str">
        <f t="shared" ref="BO353:BO359" si="614">IFERROR(BN353/BM353-1,"n/a")</f>
        <v>n/a</v>
      </c>
      <c r="BP353" s="34" t="str">
        <f t="shared" ref="BP353:BP359" si="615">IFERROR(BN353/BL353-1,"n/a")</f>
        <v>n/a</v>
      </c>
      <c r="BR353" s="51">
        <f t="shared" ref="BR353:BT353" si="616">+SUM(BR354:BR360)</f>
        <v>0</v>
      </c>
      <c r="BS353" s="51">
        <f t="shared" si="616"/>
        <v>0</v>
      </c>
      <c r="BT353" s="51">
        <f t="shared" si="616"/>
        <v>0</v>
      </c>
      <c r="BU353" s="34" t="str">
        <f t="shared" ref="BU353:BU359" si="617">IFERROR(BT353/BS353-1,"n/a")</f>
        <v>n/a</v>
      </c>
      <c r="BV353" s="34" t="str">
        <f t="shared" ref="BV353:BV359" si="618">IFERROR(BT353/BR353-1,"n/a")</f>
        <v>n/a</v>
      </c>
      <c r="BX353" s="51">
        <f t="shared" ref="BX353:BZ353" si="619">+SUM(BX354:BX360)</f>
        <v>0</v>
      </c>
      <c r="BY353" s="51">
        <f t="shared" si="619"/>
        <v>0</v>
      </c>
      <c r="BZ353" s="51">
        <f t="shared" si="619"/>
        <v>0</v>
      </c>
      <c r="CA353" s="34" t="str">
        <f t="shared" ref="CA353:CA359" si="620">IFERROR(BZ353/BY353-1,"n/a")</f>
        <v>n/a</v>
      </c>
      <c r="CB353" s="34" t="str">
        <f t="shared" ref="CB353:CB359" si="621">IFERROR(BZ353/BX353-1,"n/a")</f>
        <v>n/a</v>
      </c>
    </row>
    <row r="354" spans="1:83" ht="24" hidden="1" outlineLevel="3" x14ac:dyDescent="0.2">
      <c r="A354" s="49">
        <v>3150</v>
      </c>
      <c r="B354" s="43" t="str">
        <f>+masterfile!D876</f>
        <v>3150 Erhaltene Skonti Leistungen §13b UStG</v>
      </c>
      <c r="D354" s="33">
        <f>-VLOOKUP($A354,'pl-data'!$A:$BR,8+D$3)</f>
        <v>0</v>
      </c>
      <c r="E354" s="33">
        <f>-VLOOKUP($A354,'pl-data'!$A:$BR,38+E$3)</f>
        <v>0</v>
      </c>
      <c r="F354" s="33">
        <f>-VLOOKUP($A354,'pl-data'!$A:$BR,23+F$3)</f>
        <v>0</v>
      </c>
      <c r="G354" s="34" t="str">
        <f t="shared" si="584"/>
        <v>n/a</v>
      </c>
      <c r="H354" s="34" t="str">
        <f t="shared" si="585"/>
        <v>n/a</v>
      </c>
      <c r="J354" s="33">
        <f>-VLOOKUP($A354,'pl-data'!$A:$BR,8+J$3)</f>
        <v>0</v>
      </c>
      <c r="K354" s="33">
        <f>-VLOOKUP($A354,'pl-data'!$A:$BR,38+K$3)</f>
        <v>0</v>
      </c>
      <c r="L354" s="33">
        <f>-VLOOKUP($A354,'pl-data'!$A:$BR,23+L$3)</f>
        <v>0</v>
      </c>
      <c r="M354" s="34" t="str">
        <f t="shared" si="587"/>
        <v>n/a</v>
      </c>
      <c r="N354" s="34" t="str">
        <f t="shared" si="588"/>
        <v>n/a</v>
      </c>
      <c r="P354" s="33">
        <f>-VLOOKUP($A354,'pl-data'!$A:$BR,8+P$3)</f>
        <v>0</v>
      </c>
      <c r="Q354" s="33">
        <f>-VLOOKUP($A354,'pl-data'!$A:$BR,38+Q$3)</f>
        <v>0</v>
      </c>
      <c r="R354" s="33">
        <f>-VLOOKUP($A354,'pl-data'!$A:$BR,23+R$3)</f>
        <v>0</v>
      </c>
      <c r="S354" s="34" t="str">
        <f t="shared" si="590"/>
        <v>n/a</v>
      </c>
      <c r="T354" s="34" t="str">
        <f t="shared" si="591"/>
        <v>n/a</v>
      </c>
      <c r="V354" s="33">
        <f>-VLOOKUP($A354,'pl-data'!$A:$BR,8+V$3)</f>
        <v>0</v>
      </c>
      <c r="W354" s="33">
        <f>-VLOOKUP($A354,'pl-data'!$A:$BR,38+W$3)</f>
        <v>0</v>
      </c>
      <c r="X354" s="33">
        <f>-VLOOKUP($A354,'pl-data'!$A:$BR,23+X$3)</f>
        <v>0</v>
      </c>
      <c r="Y354" s="34" t="str">
        <f t="shared" si="593"/>
        <v>n/a</v>
      </c>
      <c r="Z354" s="34" t="str">
        <f t="shared" si="594"/>
        <v>n/a</v>
      </c>
      <c r="AB354" s="33">
        <f>-VLOOKUP($A354,'pl-data'!$A:$BR,8+AB$3)</f>
        <v>0</v>
      </c>
      <c r="AC354" s="33">
        <f>-VLOOKUP($A354,'pl-data'!$A:$BR,38+AC$3)</f>
        <v>0</v>
      </c>
      <c r="AD354" s="33">
        <f>-VLOOKUP($A354,'pl-data'!$A:$BR,23+AD$3)</f>
        <v>0</v>
      </c>
      <c r="AE354" s="34" t="str">
        <f t="shared" si="596"/>
        <v>n/a</v>
      </c>
      <c r="AF354" s="34" t="str">
        <f t="shared" si="597"/>
        <v>n/a</v>
      </c>
      <c r="AH354" s="33">
        <f>-VLOOKUP($A354,'pl-data'!$A:$BR,8+AH$3)</f>
        <v>0</v>
      </c>
      <c r="AI354" s="33">
        <f>-VLOOKUP($A354,'pl-data'!$A:$BR,38+AI$3)</f>
        <v>0</v>
      </c>
      <c r="AJ354" s="33">
        <f>-VLOOKUP($A354,'pl-data'!$A:$BR,23+AJ$3)</f>
        <v>0</v>
      </c>
      <c r="AK354" s="34" t="str">
        <f t="shared" si="599"/>
        <v>n/a</v>
      </c>
      <c r="AL354" s="34" t="str">
        <f t="shared" si="600"/>
        <v>n/a</v>
      </c>
      <c r="AN354" s="33">
        <f>-VLOOKUP($A354,'pl-data'!$A:$BR,8+AN$3)</f>
        <v>0</v>
      </c>
      <c r="AO354" s="33">
        <f>-VLOOKUP($A354,'pl-data'!$A:$BR,38+AO$3)</f>
        <v>0</v>
      </c>
      <c r="AP354" s="33">
        <f>-VLOOKUP($A354,'pl-data'!$A:$BR,23+AP$3)</f>
        <v>0</v>
      </c>
      <c r="AQ354" s="34" t="str">
        <f t="shared" si="602"/>
        <v>n/a</v>
      </c>
      <c r="AR354" s="34" t="str">
        <f t="shared" si="603"/>
        <v>n/a</v>
      </c>
      <c r="AT354" s="33">
        <f>-VLOOKUP($A354,'pl-data'!$A:$BR,8+AT$3)</f>
        <v>0</v>
      </c>
      <c r="AU354" s="33">
        <f>-VLOOKUP($A354,'pl-data'!$A:$BR,38+AU$3)</f>
        <v>0</v>
      </c>
      <c r="AV354" s="33">
        <f>-VLOOKUP($A354,'pl-data'!$A:$BR,23+AV$3)</f>
        <v>0</v>
      </c>
      <c r="AW354" s="34" t="str">
        <f t="shared" si="605"/>
        <v>n/a</v>
      </c>
      <c r="AX354" s="34" t="str">
        <f t="shared" si="606"/>
        <v>n/a</v>
      </c>
      <c r="AZ354" s="33">
        <f>-VLOOKUP($A354,'pl-data'!$A:$BR,8+AZ$3)</f>
        <v>0</v>
      </c>
      <c r="BA354" s="33">
        <f>-VLOOKUP($A354,'pl-data'!$A:$BR,38+BA$3)</f>
        <v>0</v>
      </c>
      <c r="BB354" s="33">
        <f>-VLOOKUP($A354,'pl-data'!$A:$BR,23+BB$3)</f>
        <v>0</v>
      </c>
      <c r="BC354" s="34" t="str">
        <f t="shared" si="608"/>
        <v>n/a</v>
      </c>
      <c r="BD354" s="34" t="str">
        <f t="shared" si="609"/>
        <v>n/a</v>
      </c>
      <c r="BF354" s="33">
        <f>-VLOOKUP($A354,'pl-data'!$A:$BR,8+BF$3)</f>
        <v>0</v>
      </c>
      <c r="BG354" s="33">
        <f>-VLOOKUP($A354,'pl-data'!$A:$BR,38+BG$3)</f>
        <v>0</v>
      </c>
      <c r="BH354" s="33">
        <f>-VLOOKUP($A354,'pl-data'!$A:$BR,23+BH$3)</f>
        <v>0</v>
      </c>
      <c r="BI354" s="34" t="str">
        <f t="shared" si="611"/>
        <v>n/a</v>
      </c>
      <c r="BJ354" s="34" t="str">
        <f t="shared" si="612"/>
        <v>n/a</v>
      </c>
      <c r="BL354" s="33">
        <f>-VLOOKUP($A354,'pl-data'!$A:$BR,8+BL$3)</f>
        <v>0</v>
      </c>
      <c r="BM354" s="33">
        <f>-VLOOKUP($A354,'pl-data'!$A:$BR,38+BM$3)</f>
        <v>0</v>
      </c>
      <c r="BN354" s="33">
        <f>-VLOOKUP($A354,'pl-data'!$A:$BR,23+BN$3)</f>
        <v>0</v>
      </c>
      <c r="BO354" s="34" t="str">
        <f t="shared" si="614"/>
        <v>n/a</v>
      </c>
      <c r="BP354" s="34" t="str">
        <f t="shared" si="615"/>
        <v>n/a</v>
      </c>
      <c r="BR354" s="33">
        <f>-VLOOKUP($A354,'pl-data'!$A:$BR,8+BR$3)</f>
        <v>0</v>
      </c>
      <c r="BS354" s="33">
        <f>-VLOOKUP($A354,'pl-data'!$A:$BR,38+BS$3)</f>
        <v>0</v>
      </c>
      <c r="BT354" s="33">
        <f>-VLOOKUP($A354,'pl-data'!$A:$BR,23+BT$3)</f>
        <v>0</v>
      </c>
      <c r="BU354" s="34" t="str">
        <f t="shared" si="617"/>
        <v>n/a</v>
      </c>
      <c r="BV354" s="34" t="str">
        <f t="shared" si="618"/>
        <v>n/a</v>
      </c>
      <c r="BX354" s="33">
        <f t="shared" ref="BX354:BX359" si="622">+BR354+BL354+BF354+AZ354+AT354+AN354+AH354+AB354+V354+P354+J354+D354</f>
        <v>0</v>
      </c>
      <c r="BY354" s="33">
        <f t="shared" ref="BY354:BY359" si="623">+BS354+BM354+BG354+BA354+AU354+AO354+AI354+AC354+W354+Q354+K354+E354</f>
        <v>0</v>
      </c>
      <c r="BZ354" s="33">
        <f t="shared" ref="BZ354:BZ359" si="624">+BT354+BN354+BH354+BB354+AV354+AP354+AJ354+AD354+X354+R354+L354+F354</f>
        <v>0</v>
      </c>
      <c r="CA354" s="34" t="str">
        <f t="shared" si="620"/>
        <v>n/a</v>
      </c>
      <c r="CB354" s="34" t="str">
        <f t="shared" si="621"/>
        <v>n/a</v>
      </c>
    </row>
    <row r="355" spans="1:83" ht="24" hidden="1" outlineLevel="3" x14ac:dyDescent="0.2">
      <c r="A355" s="49">
        <v>3151</v>
      </c>
      <c r="B355" s="43" t="str">
        <f>+masterfile!D877</f>
        <v>3151 Erhalt. Skonti § 13b UStG 19% Vorst./USt</v>
      </c>
      <c r="D355" s="33">
        <f>-VLOOKUP($A355,'pl-data'!$A:$BR,8+D$3)</f>
        <v>0</v>
      </c>
      <c r="E355" s="33">
        <f>-VLOOKUP($A355,'pl-data'!$A:$BR,38+E$3)</f>
        <v>0</v>
      </c>
      <c r="F355" s="33">
        <f>-VLOOKUP($A355,'pl-data'!$A:$BR,23+F$3)</f>
        <v>0</v>
      </c>
      <c r="G355" s="34" t="str">
        <f t="shared" si="584"/>
        <v>n/a</v>
      </c>
      <c r="H355" s="34" t="str">
        <f t="shared" si="585"/>
        <v>n/a</v>
      </c>
      <c r="J355" s="33">
        <f>-VLOOKUP($A355,'pl-data'!$A:$BR,8+J$3)</f>
        <v>0</v>
      </c>
      <c r="K355" s="33">
        <f>-VLOOKUP($A355,'pl-data'!$A:$BR,38+K$3)</f>
        <v>0</v>
      </c>
      <c r="L355" s="33">
        <f>-VLOOKUP($A355,'pl-data'!$A:$BR,23+L$3)</f>
        <v>0</v>
      </c>
      <c r="M355" s="34" t="str">
        <f t="shared" si="587"/>
        <v>n/a</v>
      </c>
      <c r="N355" s="34" t="str">
        <f t="shared" si="588"/>
        <v>n/a</v>
      </c>
      <c r="P355" s="33">
        <f>-VLOOKUP($A355,'pl-data'!$A:$BR,8+P$3)</f>
        <v>0</v>
      </c>
      <c r="Q355" s="33">
        <f>-VLOOKUP($A355,'pl-data'!$A:$BR,38+Q$3)</f>
        <v>0</v>
      </c>
      <c r="R355" s="33">
        <f>-VLOOKUP($A355,'pl-data'!$A:$BR,23+R$3)</f>
        <v>0</v>
      </c>
      <c r="S355" s="34" t="str">
        <f t="shared" si="590"/>
        <v>n/a</v>
      </c>
      <c r="T355" s="34" t="str">
        <f t="shared" si="591"/>
        <v>n/a</v>
      </c>
      <c r="V355" s="33">
        <f>-VLOOKUP($A355,'pl-data'!$A:$BR,8+V$3)</f>
        <v>0</v>
      </c>
      <c r="W355" s="33">
        <f>-VLOOKUP($A355,'pl-data'!$A:$BR,38+W$3)</f>
        <v>0</v>
      </c>
      <c r="X355" s="33">
        <f>-VLOOKUP($A355,'pl-data'!$A:$BR,23+X$3)</f>
        <v>0</v>
      </c>
      <c r="Y355" s="34" t="str">
        <f t="shared" si="593"/>
        <v>n/a</v>
      </c>
      <c r="Z355" s="34" t="str">
        <f t="shared" si="594"/>
        <v>n/a</v>
      </c>
      <c r="AB355" s="33">
        <f>-VLOOKUP($A355,'pl-data'!$A:$BR,8+AB$3)</f>
        <v>0</v>
      </c>
      <c r="AC355" s="33">
        <f>-VLOOKUP($A355,'pl-data'!$A:$BR,38+AC$3)</f>
        <v>0</v>
      </c>
      <c r="AD355" s="33">
        <f>-VLOOKUP($A355,'pl-data'!$A:$BR,23+AD$3)</f>
        <v>0</v>
      </c>
      <c r="AE355" s="34" t="str">
        <f t="shared" si="596"/>
        <v>n/a</v>
      </c>
      <c r="AF355" s="34" t="str">
        <f t="shared" si="597"/>
        <v>n/a</v>
      </c>
      <c r="AH355" s="33">
        <f>-VLOOKUP($A355,'pl-data'!$A:$BR,8+AH$3)</f>
        <v>0</v>
      </c>
      <c r="AI355" s="33">
        <f>-VLOOKUP($A355,'pl-data'!$A:$BR,38+AI$3)</f>
        <v>0</v>
      </c>
      <c r="AJ355" s="33">
        <f>-VLOOKUP($A355,'pl-data'!$A:$BR,23+AJ$3)</f>
        <v>0</v>
      </c>
      <c r="AK355" s="34" t="str">
        <f t="shared" si="599"/>
        <v>n/a</v>
      </c>
      <c r="AL355" s="34" t="str">
        <f t="shared" si="600"/>
        <v>n/a</v>
      </c>
      <c r="AN355" s="33">
        <f>-VLOOKUP($A355,'pl-data'!$A:$BR,8+AN$3)</f>
        <v>0</v>
      </c>
      <c r="AO355" s="33">
        <f>-VLOOKUP($A355,'pl-data'!$A:$BR,38+AO$3)</f>
        <v>0</v>
      </c>
      <c r="AP355" s="33">
        <f>-VLOOKUP($A355,'pl-data'!$A:$BR,23+AP$3)</f>
        <v>0</v>
      </c>
      <c r="AQ355" s="34" t="str">
        <f t="shared" si="602"/>
        <v>n/a</v>
      </c>
      <c r="AR355" s="34" t="str">
        <f t="shared" si="603"/>
        <v>n/a</v>
      </c>
      <c r="AT355" s="33">
        <f>-VLOOKUP($A355,'pl-data'!$A:$BR,8+AT$3)</f>
        <v>0</v>
      </c>
      <c r="AU355" s="33">
        <f>-VLOOKUP($A355,'pl-data'!$A:$BR,38+AU$3)</f>
        <v>0</v>
      </c>
      <c r="AV355" s="33">
        <f>-VLOOKUP($A355,'pl-data'!$A:$BR,23+AV$3)</f>
        <v>0</v>
      </c>
      <c r="AW355" s="34" t="str">
        <f t="shared" si="605"/>
        <v>n/a</v>
      </c>
      <c r="AX355" s="34" t="str">
        <f t="shared" si="606"/>
        <v>n/a</v>
      </c>
      <c r="AZ355" s="33">
        <f>-VLOOKUP($A355,'pl-data'!$A:$BR,8+AZ$3)</f>
        <v>0</v>
      </c>
      <c r="BA355" s="33">
        <f>-VLOOKUP($A355,'pl-data'!$A:$BR,38+BA$3)</f>
        <v>0</v>
      </c>
      <c r="BB355" s="33">
        <f>-VLOOKUP($A355,'pl-data'!$A:$BR,23+BB$3)</f>
        <v>0</v>
      </c>
      <c r="BC355" s="34" t="str">
        <f t="shared" si="608"/>
        <v>n/a</v>
      </c>
      <c r="BD355" s="34" t="str">
        <f t="shared" si="609"/>
        <v>n/a</v>
      </c>
      <c r="BF355" s="33">
        <f>-VLOOKUP($A355,'pl-data'!$A:$BR,8+BF$3)</f>
        <v>0</v>
      </c>
      <c r="BG355" s="33">
        <f>-VLOOKUP($A355,'pl-data'!$A:$BR,38+BG$3)</f>
        <v>0</v>
      </c>
      <c r="BH355" s="33">
        <f>-VLOOKUP($A355,'pl-data'!$A:$BR,23+BH$3)</f>
        <v>0</v>
      </c>
      <c r="BI355" s="34" t="str">
        <f t="shared" si="611"/>
        <v>n/a</v>
      </c>
      <c r="BJ355" s="34" t="str">
        <f t="shared" si="612"/>
        <v>n/a</v>
      </c>
      <c r="BL355" s="33">
        <f>-VLOOKUP($A355,'pl-data'!$A:$BR,8+BL$3)</f>
        <v>0</v>
      </c>
      <c r="BM355" s="33">
        <f>-VLOOKUP($A355,'pl-data'!$A:$BR,38+BM$3)</f>
        <v>0</v>
      </c>
      <c r="BN355" s="33">
        <f>-VLOOKUP($A355,'pl-data'!$A:$BR,23+BN$3)</f>
        <v>0</v>
      </c>
      <c r="BO355" s="34" t="str">
        <f t="shared" si="614"/>
        <v>n/a</v>
      </c>
      <c r="BP355" s="34" t="str">
        <f t="shared" si="615"/>
        <v>n/a</v>
      </c>
      <c r="BR355" s="33">
        <f>-VLOOKUP($A355,'pl-data'!$A:$BR,8+BR$3)</f>
        <v>0</v>
      </c>
      <c r="BS355" s="33">
        <f>-VLOOKUP($A355,'pl-data'!$A:$BR,38+BS$3)</f>
        <v>0</v>
      </c>
      <c r="BT355" s="33">
        <f>-VLOOKUP($A355,'pl-data'!$A:$BR,23+BT$3)</f>
        <v>0</v>
      </c>
      <c r="BU355" s="34" t="str">
        <f t="shared" si="617"/>
        <v>n/a</v>
      </c>
      <c r="BV355" s="34" t="str">
        <f t="shared" si="618"/>
        <v>n/a</v>
      </c>
      <c r="BX355" s="33">
        <f t="shared" si="622"/>
        <v>0</v>
      </c>
      <c r="BY355" s="33">
        <f t="shared" si="623"/>
        <v>0</v>
      </c>
      <c r="BZ355" s="33">
        <f t="shared" si="624"/>
        <v>0</v>
      </c>
      <c r="CA355" s="34" t="str">
        <f t="shared" si="620"/>
        <v>n/a</v>
      </c>
      <c r="CB355" s="34" t="str">
        <f t="shared" si="621"/>
        <v>n/a</v>
      </c>
    </row>
    <row r="356" spans="1:83" ht="24" hidden="1" outlineLevel="3" x14ac:dyDescent="0.2">
      <c r="A356" s="49">
        <v>3152</v>
      </c>
      <c r="B356" s="43" t="str">
        <f>+masterfile!D878</f>
        <v>3152 Erhalt. Skonti § 13b UStG 16% Vorst./USt</v>
      </c>
      <c r="D356" s="33">
        <f>-VLOOKUP($A356,'pl-data'!$A:$BR,8+D$3)</f>
        <v>0</v>
      </c>
      <c r="E356" s="33">
        <f>-VLOOKUP($A356,'pl-data'!$A:$BR,38+E$3)</f>
        <v>0</v>
      </c>
      <c r="F356" s="33">
        <f>-VLOOKUP($A356,'pl-data'!$A:$BR,23+F$3)</f>
        <v>0</v>
      </c>
      <c r="G356" s="34" t="str">
        <f t="shared" si="584"/>
        <v>n/a</v>
      </c>
      <c r="H356" s="34" t="str">
        <f t="shared" si="585"/>
        <v>n/a</v>
      </c>
      <c r="J356" s="33">
        <f>-VLOOKUP($A356,'pl-data'!$A:$BR,8+J$3)</f>
        <v>0</v>
      </c>
      <c r="K356" s="33">
        <f>-VLOOKUP($A356,'pl-data'!$A:$BR,38+K$3)</f>
        <v>0</v>
      </c>
      <c r="L356" s="33">
        <f>-VLOOKUP($A356,'pl-data'!$A:$BR,23+L$3)</f>
        <v>0</v>
      </c>
      <c r="M356" s="34" t="str">
        <f t="shared" si="587"/>
        <v>n/a</v>
      </c>
      <c r="N356" s="34" t="str">
        <f t="shared" si="588"/>
        <v>n/a</v>
      </c>
      <c r="P356" s="33">
        <f>-VLOOKUP($A356,'pl-data'!$A:$BR,8+P$3)</f>
        <v>0</v>
      </c>
      <c r="Q356" s="33">
        <f>-VLOOKUP($A356,'pl-data'!$A:$BR,38+Q$3)</f>
        <v>0</v>
      </c>
      <c r="R356" s="33">
        <f>-VLOOKUP($A356,'pl-data'!$A:$BR,23+R$3)</f>
        <v>0</v>
      </c>
      <c r="S356" s="34" t="str">
        <f t="shared" si="590"/>
        <v>n/a</v>
      </c>
      <c r="T356" s="34" t="str">
        <f t="shared" si="591"/>
        <v>n/a</v>
      </c>
      <c r="V356" s="33">
        <f>-VLOOKUP($A356,'pl-data'!$A:$BR,8+V$3)</f>
        <v>0</v>
      </c>
      <c r="W356" s="33">
        <f>-VLOOKUP($A356,'pl-data'!$A:$BR,38+W$3)</f>
        <v>0</v>
      </c>
      <c r="X356" s="33">
        <f>-VLOOKUP($A356,'pl-data'!$A:$BR,23+X$3)</f>
        <v>0</v>
      </c>
      <c r="Y356" s="34" t="str">
        <f t="shared" si="593"/>
        <v>n/a</v>
      </c>
      <c r="Z356" s="34" t="str">
        <f t="shared" si="594"/>
        <v>n/a</v>
      </c>
      <c r="AB356" s="33">
        <f>-VLOOKUP($A356,'pl-data'!$A:$BR,8+AB$3)</f>
        <v>0</v>
      </c>
      <c r="AC356" s="33">
        <f>-VLOOKUP($A356,'pl-data'!$A:$BR,38+AC$3)</f>
        <v>0</v>
      </c>
      <c r="AD356" s="33">
        <f>-VLOOKUP($A356,'pl-data'!$A:$BR,23+AD$3)</f>
        <v>0</v>
      </c>
      <c r="AE356" s="34" t="str">
        <f t="shared" si="596"/>
        <v>n/a</v>
      </c>
      <c r="AF356" s="34" t="str">
        <f t="shared" si="597"/>
        <v>n/a</v>
      </c>
      <c r="AH356" s="33">
        <f>-VLOOKUP($A356,'pl-data'!$A:$BR,8+AH$3)</f>
        <v>0</v>
      </c>
      <c r="AI356" s="33">
        <f>-VLOOKUP($A356,'pl-data'!$A:$BR,38+AI$3)</f>
        <v>0</v>
      </c>
      <c r="AJ356" s="33">
        <f>-VLOOKUP($A356,'pl-data'!$A:$BR,23+AJ$3)</f>
        <v>0</v>
      </c>
      <c r="AK356" s="34" t="str">
        <f t="shared" si="599"/>
        <v>n/a</v>
      </c>
      <c r="AL356" s="34" t="str">
        <f t="shared" si="600"/>
        <v>n/a</v>
      </c>
      <c r="AN356" s="33">
        <f>-VLOOKUP($A356,'pl-data'!$A:$BR,8+AN$3)</f>
        <v>0</v>
      </c>
      <c r="AO356" s="33">
        <f>-VLOOKUP($A356,'pl-data'!$A:$BR,38+AO$3)</f>
        <v>0</v>
      </c>
      <c r="AP356" s="33">
        <f>-VLOOKUP($A356,'pl-data'!$A:$BR,23+AP$3)</f>
        <v>0</v>
      </c>
      <c r="AQ356" s="34" t="str">
        <f t="shared" si="602"/>
        <v>n/a</v>
      </c>
      <c r="AR356" s="34" t="str">
        <f t="shared" si="603"/>
        <v>n/a</v>
      </c>
      <c r="AT356" s="33">
        <f>-VLOOKUP($A356,'pl-data'!$A:$BR,8+AT$3)</f>
        <v>0</v>
      </c>
      <c r="AU356" s="33">
        <f>-VLOOKUP($A356,'pl-data'!$A:$BR,38+AU$3)</f>
        <v>0</v>
      </c>
      <c r="AV356" s="33">
        <f>-VLOOKUP($A356,'pl-data'!$A:$BR,23+AV$3)</f>
        <v>0</v>
      </c>
      <c r="AW356" s="34" t="str">
        <f t="shared" si="605"/>
        <v>n/a</v>
      </c>
      <c r="AX356" s="34" t="str">
        <f t="shared" si="606"/>
        <v>n/a</v>
      </c>
      <c r="AZ356" s="33">
        <f>-VLOOKUP($A356,'pl-data'!$A:$BR,8+AZ$3)</f>
        <v>0</v>
      </c>
      <c r="BA356" s="33">
        <f>-VLOOKUP($A356,'pl-data'!$A:$BR,38+BA$3)</f>
        <v>0</v>
      </c>
      <c r="BB356" s="33">
        <f>-VLOOKUP($A356,'pl-data'!$A:$BR,23+BB$3)</f>
        <v>0</v>
      </c>
      <c r="BC356" s="34" t="str">
        <f t="shared" si="608"/>
        <v>n/a</v>
      </c>
      <c r="BD356" s="34" t="str">
        <f t="shared" si="609"/>
        <v>n/a</v>
      </c>
      <c r="BF356" s="33">
        <f>-VLOOKUP($A356,'pl-data'!$A:$BR,8+BF$3)</f>
        <v>0</v>
      </c>
      <c r="BG356" s="33">
        <f>-VLOOKUP($A356,'pl-data'!$A:$BR,38+BG$3)</f>
        <v>0</v>
      </c>
      <c r="BH356" s="33">
        <f>-VLOOKUP($A356,'pl-data'!$A:$BR,23+BH$3)</f>
        <v>0</v>
      </c>
      <c r="BI356" s="34" t="str">
        <f t="shared" si="611"/>
        <v>n/a</v>
      </c>
      <c r="BJ356" s="34" t="str">
        <f t="shared" si="612"/>
        <v>n/a</v>
      </c>
      <c r="BL356" s="33">
        <f>-VLOOKUP($A356,'pl-data'!$A:$BR,8+BL$3)</f>
        <v>0</v>
      </c>
      <c r="BM356" s="33">
        <f>-VLOOKUP($A356,'pl-data'!$A:$BR,38+BM$3)</f>
        <v>0</v>
      </c>
      <c r="BN356" s="33">
        <f>-VLOOKUP($A356,'pl-data'!$A:$BR,23+BN$3)</f>
        <v>0</v>
      </c>
      <c r="BO356" s="34" t="str">
        <f t="shared" si="614"/>
        <v>n/a</v>
      </c>
      <c r="BP356" s="34" t="str">
        <f t="shared" si="615"/>
        <v>n/a</v>
      </c>
      <c r="BR356" s="33">
        <f>-VLOOKUP($A356,'pl-data'!$A:$BR,8+BR$3)</f>
        <v>0</v>
      </c>
      <c r="BS356" s="33">
        <f>-VLOOKUP($A356,'pl-data'!$A:$BR,38+BS$3)</f>
        <v>0</v>
      </c>
      <c r="BT356" s="33">
        <f>-VLOOKUP($A356,'pl-data'!$A:$BR,23+BT$3)</f>
        <v>0</v>
      </c>
      <c r="BU356" s="34" t="str">
        <f t="shared" si="617"/>
        <v>n/a</v>
      </c>
      <c r="BV356" s="34" t="str">
        <f t="shared" si="618"/>
        <v>n/a</v>
      </c>
      <c r="BX356" s="33">
        <f t="shared" si="622"/>
        <v>0</v>
      </c>
      <c r="BY356" s="33">
        <f t="shared" si="623"/>
        <v>0</v>
      </c>
      <c r="BZ356" s="33">
        <f t="shared" si="624"/>
        <v>0</v>
      </c>
      <c r="CA356" s="34" t="str">
        <f t="shared" si="620"/>
        <v>n/a</v>
      </c>
      <c r="CB356" s="34" t="str">
        <f t="shared" si="621"/>
        <v>n/a</v>
      </c>
    </row>
    <row r="357" spans="1:83" ht="24" hidden="1" outlineLevel="3" x14ac:dyDescent="0.2">
      <c r="A357" s="49">
        <v>3153</v>
      </c>
      <c r="B357" s="43" t="str">
        <f>+masterfile!D879</f>
        <v>3153 Erhaltene Skonti § 13b UStG o.VoSt/m.USt</v>
      </c>
      <c r="D357" s="33">
        <f>-VLOOKUP($A357,'pl-data'!$A:$BR,8+D$3)</f>
        <v>0</v>
      </c>
      <c r="E357" s="33">
        <f>-VLOOKUP($A357,'pl-data'!$A:$BR,38+E$3)</f>
        <v>0</v>
      </c>
      <c r="F357" s="33">
        <f>-VLOOKUP($A357,'pl-data'!$A:$BR,23+F$3)</f>
        <v>0</v>
      </c>
      <c r="G357" s="34" t="str">
        <f t="shared" si="584"/>
        <v>n/a</v>
      </c>
      <c r="H357" s="34" t="str">
        <f t="shared" si="585"/>
        <v>n/a</v>
      </c>
      <c r="J357" s="33">
        <f>-VLOOKUP($A357,'pl-data'!$A:$BR,8+J$3)</f>
        <v>0</v>
      </c>
      <c r="K357" s="33">
        <f>-VLOOKUP($A357,'pl-data'!$A:$BR,38+K$3)</f>
        <v>0</v>
      </c>
      <c r="L357" s="33">
        <f>-VLOOKUP($A357,'pl-data'!$A:$BR,23+L$3)</f>
        <v>0</v>
      </c>
      <c r="M357" s="34" t="str">
        <f t="shared" si="587"/>
        <v>n/a</v>
      </c>
      <c r="N357" s="34" t="str">
        <f t="shared" si="588"/>
        <v>n/a</v>
      </c>
      <c r="P357" s="33">
        <f>-VLOOKUP($A357,'pl-data'!$A:$BR,8+P$3)</f>
        <v>0</v>
      </c>
      <c r="Q357" s="33">
        <f>-VLOOKUP($A357,'pl-data'!$A:$BR,38+Q$3)</f>
        <v>0</v>
      </c>
      <c r="R357" s="33">
        <f>-VLOOKUP($A357,'pl-data'!$A:$BR,23+R$3)</f>
        <v>0</v>
      </c>
      <c r="S357" s="34" t="str">
        <f t="shared" si="590"/>
        <v>n/a</v>
      </c>
      <c r="T357" s="34" t="str">
        <f t="shared" si="591"/>
        <v>n/a</v>
      </c>
      <c r="V357" s="33">
        <f>-VLOOKUP($A357,'pl-data'!$A:$BR,8+V$3)</f>
        <v>0</v>
      </c>
      <c r="W357" s="33">
        <f>-VLOOKUP($A357,'pl-data'!$A:$BR,38+W$3)</f>
        <v>0</v>
      </c>
      <c r="X357" s="33">
        <f>-VLOOKUP($A357,'pl-data'!$A:$BR,23+X$3)</f>
        <v>0</v>
      </c>
      <c r="Y357" s="34" t="str">
        <f t="shared" si="593"/>
        <v>n/a</v>
      </c>
      <c r="Z357" s="34" t="str">
        <f t="shared" si="594"/>
        <v>n/a</v>
      </c>
      <c r="AB357" s="33">
        <f>-VLOOKUP($A357,'pl-data'!$A:$BR,8+AB$3)</f>
        <v>0</v>
      </c>
      <c r="AC357" s="33">
        <f>-VLOOKUP($A357,'pl-data'!$A:$BR,38+AC$3)</f>
        <v>0</v>
      </c>
      <c r="AD357" s="33">
        <f>-VLOOKUP($A357,'pl-data'!$A:$BR,23+AD$3)</f>
        <v>0</v>
      </c>
      <c r="AE357" s="34" t="str">
        <f t="shared" si="596"/>
        <v>n/a</v>
      </c>
      <c r="AF357" s="34" t="str">
        <f t="shared" si="597"/>
        <v>n/a</v>
      </c>
      <c r="AH357" s="33">
        <f>-VLOOKUP($A357,'pl-data'!$A:$BR,8+AH$3)</f>
        <v>0</v>
      </c>
      <c r="AI357" s="33">
        <f>-VLOOKUP($A357,'pl-data'!$A:$BR,38+AI$3)</f>
        <v>0</v>
      </c>
      <c r="AJ357" s="33">
        <f>-VLOOKUP($A357,'pl-data'!$A:$BR,23+AJ$3)</f>
        <v>0</v>
      </c>
      <c r="AK357" s="34" t="str">
        <f t="shared" si="599"/>
        <v>n/a</v>
      </c>
      <c r="AL357" s="34" t="str">
        <f t="shared" si="600"/>
        <v>n/a</v>
      </c>
      <c r="AN357" s="33">
        <f>-VLOOKUP($A357,'pl-data'!$A:$BR,8+AN$3)</f>
        <v>0</v>
      </c>
      <c r="AO357" s="33">
        <f>-VLOOKUP($A357,'pl-data'!$A:$BR,38+AO$3)</f>
        <v>0</v>
      </c>
      <c r="AP357" s="33">
        <f>-VLOOKUP($A357,'pl-data'!$A:$BR,23+AP$3)</f>
        <v>0</v>
      </c>
      <c r="AQ357" s="34" t="str">
        <f t="shared" si="602"/>
        <v>n/a</v>
      </c>
      <c r="AR357" s="34" t="str">
        <f t="shared" si="603"/>
        <v>n/a</v>
      </c>
      <c r="AT357" s="33">
        <f>-VLOOKUP($A357,'pl-data'!$A:$BR,8+AT$3)</f>
        <v>0</v>
      </c>
      <c r="AU357" s="33">
        <f>-VLOOKUP($A357,'pl-data'!$A:$BR,38+AU$3)</f>
        <v>0</v>
      </c>
      <c r="AV357" s="33">
        <f>-VLOOKUP($A357,'pl-data'!$A:$BR,23+AV$3)</f>
        <v>0</v>
      </c>
      <c r="AW357" s="34" t="str">
        <f t="shared" si="605"/>
        <v>n/a</v>
      </c>
      <c r="AX357" s="34" t="str">
        <f t="shared" si="606"/>
        <v>n/a</v>
      </c>
      <c r="AZ357" s="33">
        <f>-VLOOKUP($A357,'pl-data'!$A:$BR,8+AZ$3)</f>
        <v>0</v>
      </c>
      <c r="BA357" s="33">
        <f>-VLOOKUP($A357,'pl-data'!$A:$BR,38+BA$3)</f>
        <v>0</v>
      </c>
      <c r="BB357" s="33">
        <f>-VLOOKUP($A357,'pl-data'!$A:$BR,23+BB$3)</f>
        <v>0</v>
      </c>
      <c r="BC357" s="34" t="str">
        <f t="shared" si="608"/>
        <v>n/a</v>
      </c>
      <c r="BD357" s="34" t="str">
        <f t="shared" si="609"/>
        <v>n/a</v>
      </c>
      <c r="BF357" s="33">
        <f>-VLOOKUP($A357,'pl-data'!$A:$BR,8+BF$3)</f>
        <v>0</v>
      </c>
      <c r="BG357" s="33">
        <f>-VLOOKUP($A357,'pl-data'!$A:$BR,38+BG$3)</f>
        <v>0</v>
      </c>
      <c r="BH357" s="33">
        <f>-VLOOKUP($A357,'pl-data'!$A:$BR,23+BH$3)</f>
        <v>0</v>
      </c>
      <c r="BI357" s="34" t="str">
        <f t="shared" si="611"/>
        <v>n/a</v>
      </c>
      <c r="BJ357" s="34" t="str">
        <f t="shared" si="612"/>
        <v>n/a</v>
      </c>
      <c r="BL357" s="33">
        <f>-VLOOKUP($A357,'pl-data'!$A:$BR,8+BL$3)</f>
        <v>0</v>
      </c>
      <c r="BM357" s="33">
        <f>-VLOOKUP($A357,'pl-data'!$A:$BR,38+BM$3)</f>
        <v>0</v>
      </c>
      <c r="BN357" s="33">
        <f>-VLOOKUP($A357,'pl-data'!$A:$BR,23+BN$3)</f>
        <v>0</v>
      </c>
      <c r="BO357" s="34" t="str">
        <f t="shared" si="614"/>
        <v>n/a</v>
      </c>
      <c r="BP357" s="34" t="str">
        <f t="shared" si="615"/>
        <v>n/a</v>
      </c>
      <c r="BR357" s="33">
        <f>-VLOOKUP($A357,'pl-data'!$A:$BR,8+BR$3)</f>
        <v>0</v>
      </c>
      <c r="BS357" s="33">
        <f>-VLOOKUP($A357,'pl-data'!$A:$BR,38+BS$3)</f>
        <v>0</v>
      </c>
      <c r="BT357" s="33">
        <f>-VLOOKUP($A357,'pl-data'!$A:$BR,23+BT$3)</f>
        <v>0</v>
      </c>
      <c r="BU357" s="34" t="str">
        <f t="shared" si="617"/>
        <v>n/a</v>
      </c>
      <c r="BV357" s="34" t="str">
        <f t="shared" si="618"/>
        <v>n/a</v>
      </c>
      <c r="BX357" s="33">
        <f t="shared" si="622"/>
        <v>0</v>
      </c>
      <c r="BY357" s="33">
        <f t="shared" si="623"/>
        <v>0</v>
      </c>
      <c r="BZ357" s="33">
        <f t="shared" si="624"/>
        <v>0</v>
      </c>
      <c r="CA357" s="34" t="str">
        <f t="shared" si="620"/>
        <v>n/a</v>
      </c>
      <c r="CB357" s="34" t="str">
        <f t="shared" si="621"/>
        <v>n/a</v>
      </c>
    </row>
    <row r="358" spans="1:83" ht="24" hidden="1" outlineLevel="3" x14ac:dyDescent="0.2">
      <c r="A358" s="49">
        <v>3154</v>
      </c>
      <c r="B358" s="43" t="str">
        <f>+masterfile!D880</f>
        <v>3154 Erhalt. Skonti § 13b UStG o.VoSt/19% USt</v>
      </c>
      <c r="D358" s="33">
        <f>-VLOOKUP($A358,'pl-data'!$A:$BR,8+D$3)</f>
        <v>0</v>
      </c>
      <c r="E358" s="33">
        <f>-VLOOKUP($A358,'pl-data'!$A:$BR,38+E$3)</f>
        <v>0</v>
      </c>
      <c r="F358" s="33">
        <f>-VLOOKUP($A358,'pl-data'!$A:$BR,23+F$3)</f>
        <v>0</v>
      </c>
      <c r="G358" s="34" t="str">
        <f t="shared" si="584"/>
        <v>n/a</v>
      </c>
      <c r="H358" s="34" t="str">
        <f t="shared" si="585"/>
        <v>n/a</v>
      </c>
      <c r="J358" s="33">
        <f>-VLOOKUP($A358,'pl-data'!$A:$BR,8+J$3)</f>
        <v>0</v>
      </c>
      <c r="K358" s="33">
        <f>-VLOOKUP($A358,'pl-data'!$A:$BR,38+K$3)</f>
        <v>0</v>
      </c>
      <c r="L358" s="33">
        <f>-VLOOKUP($A358,'pl-data'!$A:$BR,23+L$3)</f>
        <v>0</v>
      </c>
      <c r="M358" s="34" t="str">
        <f t="shared" si="587"/>
        <v>n/a</v>
      </c>
      <c r="N358" s="34" t="str">
        <f t="shared" si="588"/>
        <v>n/a</v>
      </c>
      <c r="P358" s="33">
        <f>-VLOOKUP($A358,'pl-data'!$A:$BR,8+P$3)</f>
        <v>0</v>
      </c>
      <c r="Q358" s="33">
        <f>-VLOOKUP($A358,'pl-data'!$A:$BR,38+Q$3)</f>
        <v>0</v>
      </c>
      <c r="R358" s="33">
        <f>-VLOOKUP($A358,'pl-data'!$A:$BR,23+R$3)</f>
        <v>0</v>
      </c>
      <c r="S358" s="34" t="str">
        <f t="shared" si="590"/>
        <v>n/a</v>
      </c>
      <c r="T358" s="34" t="str">
        <f t="shared" si="591"/>
        <v>n/a</v>
      </c>
      <c r="V358" s="33">
        <f>-VLOOKUP($A358,'pl-data'!$A:$BR,8+V$3)</f>
        <v>0</v>
      </c>
      <c r="W358" s="33">
        <f>-VLOOKUP($A358,'pl-data'!$A:$BR,38+W$3)</f>
        <v>0</v>
      </c>
      <c r="X358" s="33">
        <f>-VLOOKUP($A358,'pl-data'!$A:$BR,23+X$3)</f>
        <v>0</v>
      </c>
      <c r="Y358" s="34" t="str">
        <f t="shared" si="593"/>
        <v>n/a</v>
      </c>
      <c r="Z358" s="34" t="str">
        <f t="shared" si="594"/>
        <v>n/a</v>
      </c>
      <c r="AB358" s="33">
        <f>-VLOOKUP($A358,'pl-data'!$A:$BR,8+AB$3)</f>
        <v>0</v>
      </c>
      <c r="AC358" s="33">
        <f>-VLOOKUP($A358,'pl-data'!$A:$BR,38+AC$3)</f>
        <v>0</v>
      </c>
      <c r="AD358" s="33">
        <f>-VLOOKUP($A358,'pl-data'!$A:$BR,23+AD$3)</f>
        <v>0</v>
      </c>
      <c r="AE358" s="34" t="str">
        <f t="shared" si="596"/>
        <v>n/a</v>
      </c>
      <c r="AF358" s="34" t="str">
        <f t="shared" si="597"/>
        <v>n/a</v>
      </c>
      <c r="AH358" s="33">
        <f>-VLOOKUP($A358,'pl-data'!$A:$BR,8+AH$3)</f>
        <v>0</v>
      </c>
      <c r="AI358" s="33">
        <f>-VLOOKUP($A358,'pl-data'!$A:$BR,38+AI$3)</f>
        <v>0</v>
      </c>
      <c r="AJ358" s="33">
        <f>-VLOOKUP($A358,'pl-data'!$A:$BR,23+AJ$3)</f>
        <v>0</v>
      </c>
      <c r="AK358" s="34" t="str">
        <f t="shared" si="599"/>
        <v>n/a</v>
      </c>
      <c r="AL358" s="34" t="str">
        <f t="shared" si="600"/>
        <v>n/a</v>
      </c>
      <c r="AN358" s="33">
        <f>-VLOOKUP($A358,'pl-data'!$A:$BR,8+AN$3)</f>
        <v>0</v>
      </c>
      <c r="AO358" s="33">
        <f>-VLOOKUP($A358,'pl-data'!$A:$BR,38+AO$3)</f>
        <v>0</v>
      </c>
      <c r="AP358" s="33">
        <f>-VLOOKUP($A358,'pl-data'!$A:$BR,23+AP$3)</f>
        <v>0</v>
      </c>
      <c r="AQ358" s="34" t="str">
        <f t="shared" si="602"/>
        <v>n/a</v>
      </c>
      <c r="AR358" s="34" t="str">
        <f t="shared" si="603"/>
        <v>n/a</v>
      </c>
      <c r="AT358" s="33">
        <f>-VLOOKUP($A358,'pl-data'!$A:$BR,8+AT$3)</f>
        <v>0</v>
      </c>
      <c r="AU358" s="33">
        <f>-VLOOKUP($A358,'pl-data'!$A:$BR,38+AU$3)</f>
        <v>0</v>
      </c>
      <c r="AV358" s="33">
        <f>-VLOOKUP($A358,'pl-data'!$A:$BR,23+AV$3)</f>
        <v>0</v>
      </c>
      <c r="AW358" s="34" t="str">
        <f t="shared" si="605"/>
        <v>n/a</v>
      </c>
      <c r="AX358" s="34" t="str">
        <f t="shared" si="606"/>
        <v>n/a</v>
      </c>
      <c r="AZ358" s="33">
        <f>-VLOOKUP($A358,'pl-data'!$A:$BR,8+AZ$3)</f>
        <v>0</v>
      </c>
      <c r="BA358" s="33">
        <f>-VLOOKUP($A358,'pl-data'!$A:$BR,38+BA$3)</f>
        <v>0</v>
      </c>
      <c r="BB358" s="33">
        <f>-VLOOKUP($A358,'pl-data'!$A:$BR,23+BB$3)</f>
        <v>0</v>
      </c>
      <c r="BC358" s="34" t="str">
        <f t="shared" si="608"/>
        <v>n/a</v>
      </c>
      <c r="BD358" s="34" t="str">
        <f t="shared" si="609"/>
        <v>n/a</v>
      </c>
      <c r="BF358" s="33">
        <f>-VLOOKUP($A358,'pl-data'!$A:$BR,8+BF$3)</f>
        <v>0</v>
      </c>
      <c r="BG358" s="33">
        <f>-VLOOKUP($A358,'pl-data'!$A:$BR,38+BG$3)</f>
        <v>0</v>
      </c>
      <c r="BH358" s="33">
        <f>-VLOOKUP($A358,'pl-data'!$A:$BR,23+BH$3)</f>
        <v>0</v>
      </c>
      <c r="BI358" s="34" t="str">
        <f t="shared" si="611"/>
        <v>n/a</v>
      </c>
      <c r="BJ358" s="34" t="str">
        <f t="shared" si="612"/>
        <v>n/a</v>
      </c>
      <c r="BL358" s="33">
        <f>-VLOOKUP($A358,'pl-data'!$A:$BR,8+BL$3)</f>
        <v>0</v>
      </c>
      <c r="BM358" s="33">
        <f>-VLOOKUP($A358,'pl-data'!$A:$BR,38+BM$3)</f>
        <v>0</v>
      </c>
      <c r="BN358" s="33">
        <f>-VLOOKUP($A358,'pl-data'!$A:$BR,23+BN$3)</f>
        <v>0</v>
      </c>
      <c r="BO358" s="34" t="str">
        <f t="shared" si="614"/>
        <v>n/a</v>
      </c>
      <c r="BP358" s="34" t="str">
        <f t="shared" si="615"/>
        <v>n/a</v>
      </c>
      <c r="BR358" s="33">
        <f>-VLOOKUP($A358,'pl-data'!$A:$BR,8+BR$3)</f>
        <v>0</v>
      </c>
      <c r="BS358" s="33">
        <f>-VLOOKUP($A358,'pl-data'!$A:$BR,38+BS$3)</f>
        <v>0</v>
      </c>
      <c r="BT358" s="33">
        <f>-VLOOKUP($A358,'pl-data'!$A:$BR,23+BT$3)</f>
        <v>0</v>
      </c>
      <c r="BU358" s="34" t="str">
        <f t="shared" si="617"/>
        <v>n/a</v>
      </c>
      <c r="BV358" s="34" t="str">
        <f t="shared" si="618"/>
        <v>n/a</v>
      </c>
      <c r="BX358" s="33">
        <f t="shared" si="622"/>
        <v>0</v>
      </c>
      <c r="BY358" s="33">
        <f t="shared" si="623"/>
        <v>0</v>
      </c>
      <c r="BZ358" s="33">
        <f t="shared" si="624"/>
        <v>0</v>
      </c>
      <c r="CA358" s="34" t="str">
        <f t="shared" si="620"/>
        <v>n/a</v>
      </c>
      <c r="CB358" s="34" t="str">
        <f t="shared" si="621"/>
        <v>n/a</v>
      </c>
    </row>
    <row r="359" spans="1:83" ht="24" hidden="1" outlineLevel="3" x14ac:dyDescent="0.2">
      <c r="A359" s="49">
        <v>3155</v>
      </c>
      <c r="B359" s="43" t="str">
        <f>+masterfile!D881</f>
        <v>3155 Erhalt. Skonti § 13b UStG o.VoSt/16% USt</v>
      </c>
      <c r="D359" s="33">
        <f>-VLOOKUP($A359,'pl-data'!$A:$BR,8+D$3)</f>
        <v>0</v>
      </c>
      <c r="E359" s="33">
        <f>-VLOOKUP($A359,'pl-data'!$A:$BR,38+E$3)</f>
        <v>0</v>
      </c>
      <c r="F359" s="33">
        <f>-VLOOKUP($A359,'pl-data'!$A:$BR,23+F$3)</f>
        <v>0</v>
      </c>
      <c r="G359" s="34" t="str">
        <f t="shared" si="584"/>
        <v>n/a</v>
      </c>
      <c r="H359" s="34" t="str">
        <f t="shared" si="585"/>
        <v>n/a</v>
      </c>
      <c r="J359" s="33">
        <f>-VLOOKUP($A359,'pl-data'!$A:$BR,8+J$3)</f>
        <v>0</v>
      </c>
      <c r="K359" s="33">
        <f>-VLOOKUP($A359,'pl-data'!$A:$BR,38+K$3)</f>
        <v>0</v>
      </c>
      <c r="L359" s="33">
        <f>-VLOOKUP($A359,'pl-data'!$A:$BR,23+L$3)</f>
        <v>0</v>
      </c>
      <c r="M359" s="34" t="str">
        <f t="shared" si="587"/>
        <v>n/a</v>
      </c>
      <c r="N359" s="34" t="str">
        <f t="shared" si="588"/>
        <v>n/a</v>
      </c>
      <c r="P359" s="33">
        <f>-VLOOKUP($A359,'pl-data'!$A:$BR,8+P$3)</f>
        <v>0</v>
      </c>
      <c r="Q359" s="33">
        <f>-VLOOKUP($A359,'pl-data'!$A:$BR,38+Q$3)</f>
        <v>0</v>
      </c>
      <c r="R359" s="33">
        <f>-VLOOKUP($A359,'pl-data'!$A:$BR,23+R$3)</f>
        <v>0</v>
      </c>
      <c r="S359" s="34" t="str">
        <f t="shared" si="590"/>
        <v>n/a</v>
      </c>
      <c r="T359" s="34" t="str">
        <f t="shared" si="591"/>
        <v>n/a</v>
      </c>
      <c r="V359" s="33">
        <f>-VLOOKUP($A359,'pl-data'!$A:$BR,8+V$3)</f>
        <v>0</v>
      </c>
      <c r="W359" s="33">
        <f>-VLOOKUP($A359,'pl-data'!$A:$BR,38+W$3)</f>
        <v>0</v>
      </c>
      <c r="X359" s="33">
        <f>-VLOOKUP($A359,'pl-data'!$A:$BR,23+X$3)</f>
        <v>0</v>
      </c>
      <c r="Y359" s="34" t="str">
        <f t="shared" si="593"/>
        <v>n/a</v>
      </c>
      <c r="Z359" s="34" t="str">
        <f t="shared" si="594"/>
        <v>n/a</v>
      </c>
      <c r="AB359" s="33">
        <f>-VLOOKUP($A359,'pl-data'!$A:$BR,8+AB$3)</f>
        <v>0</v>
      </c>
      <c r="AC359" s="33">
        <f>-VLOOKUP($A359,'pl-data'!$A:$BR,38+AC$3)</f>
        <v>0</v>
      </c>
      <c r="AD359" s="33">
        <f>-VLOOKUP($A359,'pl-data'!$A:$BR,23+AD$3)</f>
        <v>0</v>
      </c>
      <c r="AE359" s="34" t="str">
        <f t="shared" si="596"/>
        <v>n/a</v>
      </c>
      <c r="AF359" s="34" t="str">
        <f t="shared" si="597"/>
        <v>n/a</v>
      </c>
      <c r="AH359" s="33">
        <f>-VLOOKUP($A359,'pl-data'!$A:$BR,8+AH$3)</f>
        <v>0</v>
      </c>
      <c r="AI359" s="33">
        <f>-VLOOKUP($A359,'pl-data'!$A:$BR,38+AI$3)</f>
        <v>0</v>
      </c>
      <c r="AJ359" s="33">
        <f>-VLOOKUP($A359,'pl-data'!$A:$BR,23+AJ$3)</f>
        <v>0</v>
      </c>
      <c r="AK359" s="34" t="str">
        <f t="shared" si="599"/>
        <v>n/a</v>
      </c>
      <c r="AL359" s="34" t="str">
        <f t="shared" si="600"/>
        <v>n/a</v>
      </c>
      <c r="AN359" s="33">
        <f>-VLOOKUP($A359,'pl-data'!$A:$BR,8+AN$3)</f>
        <v>0</v>
      </c>
      <c r="AO359" s="33">
        <f>-VLOOKUP($A359,'pl-data'!$A:$BR,38+AO$3)</f>
        <v>0</v>
      </c>
      <c r="AP359" s="33">
        <f>-VLOOKUP($A359,'pl-data'!$A:$BR,23+AP$3)</f>
        <v>0</v>
      </c>
      <c r="AQ359" s="34" t="str">
        <f t="shared" si="602"/>
        <v>n/a</v>
      </c>
      <c r="AR359" s="34" t="str">
        <f t="shared" si="603"/>
        <v>n/a</v>
      </c>
      <c r="AT359" s="33">
        <f>-VLOOKUP($A359,'pl-data'!$A:$BR,8+AT$3)</f>
        <v>0</v>
      </c>
      <c r="AU359" s="33">
        <f>-VLOOKUP($A359,'pl-data'!$A:$BR,38+AU$3)</f>
        <v>0</v>
      </c>
      <c r="AV359" s="33">
        <f>-VLOOKUP($A359,'pl-data'!$A:$BR,23+AV$3)</f>
        <v>0</v>
      </c>
      <c r="AW359" s="34" t="str">
        <f t="shared" si="605"/>
        <v>n/a</v>
      </c>
      <c r="AX359" s="34" t="str">
        <f t="shared" si="606"/>
        <v>n/a</v>
      </c>
      <c r="AZ359" s="33">
        <f>-VLOOKUP($A359,'pl-data'!$A:$BR,8+AZ$3)</f>
        <v>0</v>
      </c>
      <c r="BA359" s="33">
        <f>-VLOOKUP($A359,'pl-data'!$A:$BR,38+BA$3)</f>
        <v>0</v>
      </c>
      <c r="BB359" s="33">
        <f>-VLOOKUP($A359,'pl-data'!$A:$BR,23+BB$3)</f>
        <v>0</v>
      </c>
      <c r="BC359" s="34" t="str">
        <f t="shared" si="608"/>
        <v>n/a</v>
      </c>
      <c r="BD359" s="34" t="str">
        <f t="shared" si="609"/>
        <v>n/a</v>
      </c>
      <c r="BF359" s="33">
        <f>-VLOOKUP($A359,'pl-data'!$A:$BR,8+BF$3)</f>
        <v>0</v>
      </c>
      <c r="BG359" s="33">
        <f>-VLOOKUP($A359,'pl-data'!$A:$BR,38+BG$3)</f>
        <v>0</v>
      </c>
      <c r="BH359" s="33">
        <f>-VLOOKUP($A359,'pl-data'!$A:$BR,23+BH$3)</f>
        <v>0</v>
      </c>
      <c r="BI359" s="34" t="str">
        <f t="shared" si="611"/>
        <v>n/a</v>
      </c>
      <c r="BJ359" s="34" t="str">
        <f t="shared" si="612"/>
        <v>n/a</v>
      </c>
      <c r="BL359" s="33">
        <f>-VLOOKUP($A359,'pl-data'!$A:$BR,8+BL$3)</f>
        <v>0</v>
      </c>
      <c r="BM359" s="33">
        <f>-VLOOKUP($A359,'pl-data'!$A:$BR,38+BM$3)</f>
        <v>0</v>
      </c>
      <c r="BN359" s="33">
        <f>-VLOOKUP($A359,'pl-data'!$A:$BR,23+BN$3)</f>
        <v>0</v>
      </c>
      <c r="BO359" s="34" t="str">
        <f t="shared" si="614"/>
        <v>n/a</v>
      </c>
      <c r="BP359" s="34" t="str">
        <f t="shared" si="615"/>
        <v>n/a</v>
      </c>
      <c r="BR359" s="33">
        <f>-VLOOKUP($A359,'pl-data'!$A:$BR,8+BR$3)</f>
        <v>0</v>
      </c>
      <c r="BS359" s="33">
        <f>-VLOOKUP($A359,'pl-data'!$A:$BR,38+BS$3)</f>
        <v>0</v>
      </c>
      <c r="BT359" s="33">
        <f>-VLOOKUP($A359,'pl-data'!$A:$BR,23+BT$3)</f>
        <v>0</v>
      </c>
      <c r="BU359" s="34" t="str">
        <f t="shared" si="617"/>
        <v>n/a</v>
      </c>
      <c r="BV359" s="34" t="str">
        <f t="shared" si="618"/>
        <v>n/a</v>
      </c>
      <c r="BX359" s="33">
        <f t="shared" si="622"/>
        <v>0</v>
      </c>
      <c r="BY359" s="33">
        <f t="shared" si="623"/>
        <v>0</v>
      </c>
      <c r="BZ359" s="33">
        <f t="shared" si="624"/>
        <v>0</v>
      </c>
      <c r="CA359" s="34" t="str">
        <f t="shared" si="620"/>
        <v>n/a</v>
      </c>
      <c r="CB359" s="34" t="str">
        <f t="shared" si="621"/>
        <v>n/a</v>
      </c>
    </row>
    <row r="360" spans="1:83" hidden="1" outlineLevel="2" x14ac:dyDescent="0.2">
      <c r="B360" s="18"/>
      <c r="D360" s="53"/>
      <c r="E360" s="53"/>
      <c r="F360" s="53"/>
      <c r="J360" s="53"/>
      <c r="K360" s="53"/>
      <c r="L360" s="53"/>
      <c r="P360" s="53"/>
      <c r="Q360" s="53"/>
      <c r="R360" s="53"/>
      <c r="V360" s="53"/>
      <c r="W360" s="53"/>
      <c r="X360" s="53"/>
      <c r="AB360" s="53"/>
      <c r="AC360" s="53"/>
      <c r="AD360" s="53"/>
      <c r="AH360" s="53"/>
      <c r="AI360" s="53"/>
      <c r="AJ360" s="53"/>
      <c r="AN360" s="53"/>
      <c r="AO360" s="53"/>
      <c r="AP360" s="53"/>
      <c r="AT360" s="53"/>
      <c r="AU360" s="53"/>
      <c r="AV360" s="53"/>
      <c r="AZ360" s="53"/>
      <c r="BA360" s="53"/>
      <c r="BB360" s="53"/>
      <c r="BF360" s="53"/>
      <c r="BG360" s="53"/>
      <c r="BH360" s="53"/>
      <c r="BL360" s="53"/>
      <c r="BM360" s="53"/>
      <c r="BN360" s="53"/>
      <c r="BR360" s="53"/>
      <c r="BS360" s="53"/>
      <c r="BT360" s="53"/>
      <c r="BX360" s="53"/>
      <c r="BY360" s="53"/>
      <c r="BZ360" s="53"/>
    </row>
    <row r="361" spans="1:83" hidden="1" outlineLevel="1" collapsed="1" x14ac:dyDescent="0.2">
      <c r="D361" s="53"/>
      <c r="E361" s="53"/>
      <c r="F361" s="53"/>
      <c r="J361" s="53"/>
      <c r="K361" s="53"/>
      <c r="L361" s="53"/>
      <c r="P361" s="53"/>
      <c r="Q361" s="53"/>
      <c r="R361" s="53"/>
      <c r="V361" s="53"/>
      <c r="W361" s="53"/>
      <c r="X361" s="53"/>
      <c r="AB361" s="53"/>
      <c r="AC361" s="53"/>
      <c r="AD361" s="53"/>
      <c r="AH361" s="53"/>
      <c r="AI361" s="53"/>
      <c r="AJ361" s="53"/>
      <c r="AN361" s="53"/>
      <c r="AO361" s="53"/>
      <c r="AP361" s="53"/>
      <c r="AT361" s="53"/>
      <c r="AU361" s="53"/>
      <c r="AV361" s="53"/>
      <c r="AZ361" s="53"/>
      <c r="BA361" s="53"/>
      <c r="BB361" s="53"/>
      <c r="BF361" s="53"/>
      <c r="BG361" s="53"/>
      <c r="BH361" s="53"/>
      <c r="BL361" s="53"/>
      <c r="BM361" s="53"/>
      <c r="BN361" s="53"/>
      <c r="BR361" s="53"/>
      <c r="BS361" s="53"/>
      <c r="BT361" s="53"/>
      <c r="BX361" s="53"/>
      <c r="BY361" s="53"/>
      <c r="BZ361" s="53"/>
    </row>
    <row r="362" spans="1:83" collapsed="1" x14ac:dyDescent="0.2">
      <c r="D362" s="53"/>
      <c r="E362" s="53"/>
      <c r="F362" s="53"/>
      <c r="J362" s="53"/>
      <c r="K362" s="53"/>
      <c r="L362" s="53"/>
      <c r="P362" s="53"/>
      <c r="Q362" s="53"/>
      <c r="R362" s="53"/>
      <c r="V362" s="53"/>
      <c r="W362" s="53"/>
      <c r="X362" s="53"/>
      <c r="AB362" s="53"/>
      <c r="AC362" s="53"/>
      <c r="AD362" s="53"/>
      <c r="AH362" s="53"/>
      <c r="AI362" s="53"/>
      <c r="AJ362" s="53"/>
      <c r="AN362" s="53"/>
      <c r="AO362" s="53"/>
      <c r="AP362" s="53"/>
      <c r="AT362" s="53"/>
      <c r="AU362" s="53"/>
      <c r="AV362" s="53"/>
      <c r="AZ362" s="53"/>
      <c r="BA362" s="53"/>
      <c r="BB362" s="53"/>
      <c r="BF362" s="53"/>
      <c r="BG362" s="53"/>
      <c r="BH362" s="53"/>
      <c r="BL362" s="53"/>
      <c r="BM362" s="53"/>
      <c r="BN362" s="53"/>
      <c r="BR362" s="53"/>
      <c r="BS362" s="53"/>
      <c r="BT362" s="53"/>
      <c r="BX362" s="53"/>
      <c r="BY362" s="53"/>
      <c r="BZ362" s="53"/>
    </row>
    <row r="363" spans="1:83" x14ac:dyDescent="0.2">
      <c r="A363" s="49" t="s">
        <v>47</v>
      </c>
      <c r="B363" s="25" t="s">
        <v>47</v>
      </c>
      <c r="C363" s="8"/>
      <c r="D363" s="52">
        <f>+D5+D114+D121+D218-'hr-data'!I31/1000</f>
        <v>639.74117744249997</v>
      </c>
      <c r="E363" s="52">
        <f>+E5+E114+E121+E218-'hr-data'!AM31/1000</f>
        <v>658.93341276577507</v>
      </c>
      <c r="F363" s="52">
        <f>+F5+F114+F121+F218-'hr-data'!X31/1000</f>
        <v>620.69922860298743</v>
      </c>
      <c r="G363" s="30">
        <f>IFERROR(F363/E363-1,"n/a")</f>
        <v>-5.8024351811672981E-2</v>
      </c>
      <c r="H363" s="30">
        <f>IFERROR(F363/D363-1,"n/a")</f>
        <v>-2.9765082366023043E-2</v>
      </c>
      <c r="I363" s="8"/>
      <c r="J363" s="52">
        <f>+J5+J114+J121+J218-'hr-data'!J31/1000</f>
        <v>639.74117744249997</v>
      </c>
      <c r="K363" s="52">
        <f>+K5+K114+K121+K218-'hr-data'!AN31/1000</f>
        <v>658.93341276577507</v>
      </c>
      <c r="L363" s="52">
        <f>+L5+L114+L121+L218-'hr-data'!Y31/1000</f>
        <v>620.69922860298743</v>
      </c>
      <c r="M363" s="30">
        <f>IFERROR(L363/K363-1,"n/a")</f>
        <v>-5.8024351811672981E-2</v>
      </c>
      <c r="N363" s="30">
        <f>IFERROR(L363/J363-1,"n/a")</f>
        <v>-2.9765082366023043E-2</v>
      </c>
      <c r="O363" s="8"/>
      <c r="P363" s="52">
        <f>+P5+P114+P121+P218-'hr-data'!K31/1000</f>
        <v>639.74117744249997</v>
      </c>
      <c r="Q363" s="52">
        <f>+Q5+Q114+Q121+Q218-'hr-data'!AO31/1000</f>
        <v>658.93341276577507</v>
      </c>
      <c r="R363" s="52">
        <f>+R5+R114+R121+R218-'hr-data'!Z31/1000</f>
        <v>620.69922860298743</v>
      </c>
      <c r="S363" s="30">
        <f>IFERROR(R363/Q363-1,"n/a")</f>
        <v>-5.8024351811672981E-2</v>
      </c>
      <c r="T363" s="30">
        <f>IFERROR(R363/P363-1,"n/a")</f>
        <v>-2.9765082366023043E-2</v>
      </c>
      <c r="U363" s="8"/>
      <c r="V363" s="52">
        <f>+V5+V114+V121+V218-'hr-data'!L31/1000</f>
        <v>639.74117744249997</v>
      </c>
      <c r="W363" s="52">
        <f>+W5+W114+W121+W218-'hr-data'!AP31/1000</f>
        <v>658.93341276577507</v>
      </c>
      <c r="X363" s="52">
        <f>+X5+X114+X121+X218-'hr-data'!AA31/1000</f>
        <v>620.69922860298743</v>
      </c>
      <c r="Y363" s="30">
        <f>IFERROR(X363/W363-1,"n/a")</f>
        <v>-5.8024351811672981E-2</v>
      </c>
      <c r="Z363" s="30">
        <f>IFERROR(X363/V363-1,"n/a")</f>
        <v>-2.9765082366023043E-2</v>
      </c>
      <c r="AA363" s="8"/>
      <c r="AB363" s="52">
        <f>+AB5+AB114+AB121+AB218-'hr-data'!M31/1000</f>
        <v>639.74117744249997</v>
      </c>
      <c r="AC363" s="52">
        <f>+AC5+AC114+AC121+AC218-'hr-data'!AQ31/1000</f>
        <v>658.93341276577507</v>
      </c>
      <c r="AD363" s="52">
        <f>+AD5+AD114+AD121+AD218-'hr-data'!AB31/1000</f>
        <v>620.69922860298743</v>
      </c>
      <c r="AE363" s="30">
        <f>IFERROR(AD363/AC363-1,"n/a")</f>
        <v>-5.8024351811672981E-2</v>
      </c>
      <c r="AF363" s="30">
        <f>IFERROR(AD363/AB363-1,"n/a")</f>
        <v>-2.9765082366023043E-2</v>
      </c>
      <c r="AG363" s="8"/>
      <c r="AH363" s="52">
        <f>+AH5+AH114+AH121+AH218-'hr-data'!N31/1000</f>
        <v>639.74117744249997</v>
      </c>
      <c r="AI363" s="52">
        <f>+AI5+AI114+AI121+AI218-'hr-data'!AR31/1000</f>
        <v>658.93341276577507</v>
      </c>
      <c r="AJ363" s="52">
        <f>+AJ5+AJ114+AJ121+AJ218-'hr-data'!AC31/1000</f>
        <v>620.69922860298743</v>
      </c>
      <c r="AK363" s="30">
        <f>IFERROR(AJ363/AI363-1,"n/a")</f>
        <v>-5.8024351811672981E-2</v>
      </c>
      <c r="AL363" s="30">
        <f>IFERROR(AJ363/AH363-1,"n/a")</f>
        <v>-2.9765082366023043E-2</v>
      </c>
      <c r="AM363" s="8"/>
      <c r="AN363" s="52">
        <f>+AN5+AN114+AN121+AN218-'hr-data'!O31/1000</f>
        <v>639.74117744249997</v>
      </c>
      <c r="AO363" s="52">
        <f>+AO5+AO114+AO121+AO218-'hr-data'!AS31/1000</f>
        <v>658.93341276577507</v>
      </c>
      <c r="AP363" s="52">
        <f>+AP5+AP114+AP121+AP218-'hr-data'!AD31/1000</f>
        <v>620.69922860298743</v>
      </c>
      <c r="AQ363" s="30">
        <f>IFERROR(AP363/AO363-1,"n/a")</f>
        <v>-5.8024351811672981E-2</v>
      </c>
      <c r="AR363" s="30">
        <f>IFERROR(AP363/AN363-1,"n/a")</f>
        <v>-2.9765082366023043E-2</v>
      </c>
      <c r="AS363" s="8"/>
      <c r="AT363" s="52">
        <f>+AT5+AT114+AT121+AT218-'hr-data'!P31/1000</f>
        <v>639.74117744249997</v>
      </c>
      <c r="AU363" s="52">
        <f>+AU5+AU114+AU121+AU218-'hr-data'!AT31/1000</f>
        <v>658.93341276577507</v>
      </c>
      <c r="AV363" s="52">
        <f>+AV5+AV114+AV121+AV218-'hr-data'!AE31/1000</f>
        <v>620.69922860298743</v>
      </c>
      <c r="AW363" s="30">
        <f>IFERROR(AV363/AU363-1,"n/a")</f>
        <v>-5.8024351811672981E-2</v>
      </c>
      <c r="AX363" s="30">
        <f>IFERROR(AV363/AT363-1,"n/a")</f>
        <v>-2.9765082366023043E-2</v>
      </c>
      <c r="AY363" s="8"/>
      <c r="AZ363" s="52">
        <f>+AZ5+AZ114+AZ121+AZ218-'hr-data'!Q31/1000</f>
        <v>639.74117744249997</v>
      </c>
      <c r="BA363" s="52">
        <f>+BA5+BA114+BA121+BA218-'hr-data'!AU31/1000</f>
        <v>658.93341276577507</v>
      </c>
      <c r="BB363" s="52">
        <f>+BB5+BB114+BB121+BB218-'hr-data'!AF31/1000</f>
        <v>620.69922860298743</v>
      </c>
      <c r="BC363" s="30">
        <f>IFERROR(BB363/BA363-1,"n/a")</f>
        <v>-5.8024351811672981E-2</v>
      </c>
      <c r="BD363" s="30">
        <f>IFERROR(BB363/AZ363-1,"n/a")</f>
        <v>-2.9765082366023043E-2</v>
      </c>
      <c r="BE363" s="8"/>
      <c r="BF363" s="52">
        <f>+BF5+BF114+BF121+BF218-'hr-data'!R31/1000</f>
        <v>639.74117744249997</v>
      </c>
      <c r="BG363" s="52">
        <f>+BG5+BG114+BG121+BG218-'hr-data'!AV31/1000</f>
        <v>658.93341276577507</v>
      </c>
      <c r="BH363" s="52">
        <f>+BH5+BH114+BH121+BH218-'hr-data'!AG31/1000</f>
        <v>620.69922860298743</v>
      </c>
      <c r="BI363" s="30">
        <f>IFERROR(BH363/BG363-1,"n/a")</f>
        <v>-5.8024351811672981E-2</v>
      </c>
      <c r="BJ363" s="30">
        <f>IFERROR(BH363/BF363-1,"n/a")</f>
        <v>-2.9765082366023043E-2</v>
      </c>
      <c r="BK363" s="8"/>
      <c r="BL363" s="52">
        <f>+BL5+BL114+BL121+BL218-'hr-data'!S31/1000</f>
        <v>639.74117744249997</v>
      </c>
      <c r="BM363" s="52">
        <f>+BM5+BM114+BM121+BM218-'hr-data'!AW31/1000</f>
        <v>658.93341276577507</v>
      </c>
      <c r="BN363" s="52">
        <f>+BN5+BN114+BN121+BN218-'hr-data'!AH31/1000</f>
        <v>620.69922860298743</v>
      </c>
      <c r="BO363" s="30">
        <f>IFERROR(BN363/BM363-1,"n/a")</f>
        <v>-5.8024351811672981E-2</v>
      </c>
      <c r="BP363" s="30">
        <f>IFERROR(BN363/BL363-1,"n/a")</f>
        <v>-2.9765082366023043E-2</v>
      </c>
      <c r="BQ363" s="8"/>
      <c r="BR363" s="52">
        <f>+BR5+BR114+BR121+BR218-'hr-data'!T31/1000</f>
        <v>639.74117744249997</v>
      </c>
      <c r="BS363" s="52">
        <f>+BS5+BS114+BS121+BS218-'hr-data'!AX31/1000</f>
        <v>658.93341276577507</v>
      </c>
      <c r="BT363" s="52">
        <f>+BT5+BT114+BT121+BT218-'hr-data'!AI31/1000</f>
        <v>620.69922860298743</v>
      </c>
      <c r="BU363" s="30">
        <f>IFERROR(BT363/BS363-1,"n/a")</f>
        <v>-5.8024351811672981E-2</v>
      </c>
      <c r="BV363" s="30">
        <f>IFERROR(BT363/BR363-1,"n/a")</f>
        <v>-2.9765082366023043E-2</v>
      </c>
      <c r="BW363" s="8"/>
      <c r="BX363" s="52">
        <f>+BR363+BL363+BF363+AZ363+AT363+AN363+AH363+AB363+V363+P363+J363+D363</f>
        <v>7676.8941293099997</v>
      </c>
      <c r="BY363" s="52">
        <f>+BS363+BM363+BG363+BA363+AU363+AO363+AI363+AC363+W363+Q363+K363+E363</f>
        <v>7907.2009531892991</v>
      </c>
      <c r="BZ363" s="52">
        <f>+BT363+BN363+BH363+BB363+AV363+AP363+AJ363+AD363+X363+R363+L363+F363</f>
        <v>7448.3907432358474</v>
      </c>
      <c r="CA363" s="30">
        <f>IFERROR(BZ363/BY363-1,"n/a")</f>
        <v>-5.8024351811672981E-2</v>
      </c>
      <c r="CB363" s="30">
        <f>IFERROR(BZ363/BX363-1,"n/a")</f>
        <v>-2.9765082366023266E-2</v>
      </c>
      <c r="CC363" s="8"/>
      <c r="CD363" s="6" t="b">
        <f>+ABS(BX363-'PL-tc'!N363+'PL-tc-m'!BY363-'PL-tc'!O363+'PL-tc-m'!BZ363-'PL-tc'!P363)&lt;0.001</f>
        <v>1</v>
      </c>
      <c r="CE363" s="90"/>
    </row>
    <row r="364" spans="1:83" x14ac:dyDescent="0.2">
      <c r="A364" s="49" t="s">
        <v>65</v>
      </c>
      <c r="B364" s="46" t="s">
        <v>65</v>
      </c>
      <c r="C364" s="11"/>
      <c r="D364" s="12">
        <f t="shared" ref="D364:F364" si="625">IFERROR(D363/D5,"n/a")</f>
        <v>0.7384589729925165</v>
      </c>
      <c r="E364" s="12">
        <f t="shared" si="625"/>
        <v>0.7384589729925165</v>
      </c>
      <c r="F364" s="12">
        <f t="shared" si="625"/>
        <v>0.69224993317629524</v>
      </c>
      <c r="G364" s="12"/>
      <c r="H364" s="12"/>
      <c r="I364" s="11"/>
      <c r="J364" s="12">
        <f t="shared" ref="J364:L364" si="626">IFERROR(J363/J5,"n/a")</f>
        <v>0.7384589729925165</v>
      </c>
      <c r="K364" s="12">
        <f t="shared" si="626"/>
        <v>0.7384589729925165</v>
      </c>
      <c r="L364" s="12">
        <f t="shared" si="626"/>
        <v>0.69224993317629524</v>
      </c>
      <c r="M364" s="12"/>
      <c r="N364" s="12"/>
      <c r="O364" s="11"/>
      <c r="P364" s="12">
        <f t="shared" ref="P364:R364" si="627">IFERROR(P363/P5,"n/a")</f>
        <v>0.7384589729925165</v>
      </c>
      <c r="Q364" s="12">
        <f t="shared" si="627"/>
        <v>0.7384589729925165</v>
      </c>
      <c r="R364" s="12">
        <f t="shared" si="627"/>
        <v>0.69224993317629524</v>
      </c>
      <c r="S364" s="12"/>
      <c r="T364" s="12"/>
      <c r="U364" s="11"/>
      <c r="V364" s="12">
        <f t="shared" ref="V364:X364" si="628">IFERROR(V363/V5,"n/a")</f>
        <v>0.7384589729925165</v>
      </c>
      <c r="W364" s="12">
        <f t="shared" si="628"/>
        <v>0.7384589729925165</v>
      </c>
      <c r="X364" s="12">
        <f t="shared" si="628"/>
        <v>0.69224993317629524</v>
      </c>
      <c r="Y364" s="12"/>
      <c r="Z364" s="12"/>
      <c r="AA364" s="11"/>
      <c r="AB364" s="12">
        <f t="shared" ref="AB364:AD364" si="629">IFERROR(AB363/AB5,"n/a")</f>
        <v>0.7384589729925165</v>
      </c>
      <c r="AC364" s="12">
        <f t="shared" si="629"/>
        <v>0.7384589729925165</v>
      </c>
      <c r="AD364" s="12">
        <f t="shared" si="629"/>
        <v>0.69224993317629524</v>
      </c>
      <c r="AE364" s="12"/>
      <c r="AF364" s="12"/>
      <c r="AG364" s="11"/>
      <c r="AH364" s="12">
        <f t="shared" ref="AH364:AJ364" si="630">IFERROR(AH363/AH5,"n/a")</f>
        <v>0.7384589729925165</v>
      </c>
      <c r="AI364" s="12">
        <f t="shared" si="630"/>
        <v>0.7384589729925165</v>
      </c>
      <c r="AJ364" s="12">
        <f t="shared" si="630"/>
        <v>0.69224993317629524</v>
      </c>
      <c r="AK364" s="12"/>
      <c r="AL364" s="12"/>
      <c r="AM364" s="11"/>
      <c r="AN364" s="12">
        <f t="shared" ref="AN364:AP364" si="631">IFERROR(AN363/AN5,"n/a")</f>
        <v>0.7384589729925165</v>
      </c>
      <c r="AO364" s="12">
        <f t="shared" si="631"/>
        <v>0.7384589729925165</v>
      </c>
      <c r="AP364" s="12">
        <f t="shared" si="631"/>
        <v>0.69224993317629524</v>
      </c>
      <c r="AQ364" s="12"/>
      <c r="AR364" s="12"/>
      <c r="AS364" s="11"/>
      <c r="AT364" s="12">
        <f t="shared" ref="AT364:AV364" si="632">IFERROR(AT363/AT5,"n/a")</f>
        <v>0.7384589729925165</v>
      </c>
      <c r="AU364" s="12">
        <f t="shared" si="632"/>
        <v>0.7384589729925165</v>
      </c>
      <c r="AV364" s="12">
        <f t="shared" si="632"/>
        <v>0.69224993317629524</v>
      </c>
      <c r="AW364" s="12"/>
      <c r="AX364" s="12"/>
      <c r="AY364" s="11"/>
      <c r="AZ364" s="12">
        <f t="shared" ref="AZ364:BB364" si="633">IFERROR(AZ363/AZ5,"n/a")</f>
        <v>0.7384589729925165</v>
      </c>
      <c r="BA364" s="12">
        <f t="shared" si="633"/>
        <v>0.7384589729925165</v>
      </c>
      <c r="BB364" s="12">
        <f t="shared" si="633"/>
        <v>0.69224993317629524</v>
      </c>
      <c r="BC364" s="12"/>
      <c r="BD364" s="12"/>
      <c r="BE364" s="11"/>
      <c r="BF364" s="12">
        <f t="shared" ref="BF364:BH364" si="634">IFERROR(BF363/BF5,"n/a")</f>
        <v>0.7384589729925165</v>
      </c>
      <c r="BG364" s="12">
        <f t="shared" si="634"/>
        <v>0.7384589729925165</v>
      </c>
      <c r="BH364" s="12">
        <f t="shared" si="634"/>
        <v>0.69224993317629524</v>
      </c>
      <c r="BI364" s="12"/>
      <c r="BJ364" s="12"/>
      <c r="BK364" s="11"/>
      <c r="BL364" s="12">
        <f t="shared" ref="BL364:BN364" si="635">IFERROR(BL363/BL5,"n/a")</f>
        <v>0.7384589729925165</v>
      </c>
      <c r="BM364" s="12">
        <f t="shared" si="635"/>
        <v>0.7384589729925165</v>
      </c>
      <c r="BN364" s="12">
        <f t="shared" si="635"/>
        <v>0.69224993317629524</v>
      </c>
      <c r="BO364" s="12"/>
      <c r="BP364" s="12"/>
      <c r="BQ364" s="11"/>
      <c r="BR364" s="12">
        <f t="shared" ref="BR364:BT364" si="636">IFERROR(BR363/BR5,"n/a")</f>
        <v>0.7384589729925165</v>
      </c>
      <c r="BS364" s="12">
        <f t="shared" si="636"/>
        <v>0.7384589729925165</v>
      </c>
      <c r="BT364" s="12">
        <f t="shared" si="636"/>
        <v>0.69224993317629524</v>
      </c>
      <c r="BU364" s="12"/>
      <c r="BV364" s="12"/>
      <c r="BW364" s="11"/>
      <c r="BX364" s="12">
        <f t="shared" ref="BX364:BZ364" si="637">IFERROR(BX363/BX5,"n/a")</f>
        <v>0.73845897299251662</v>
      </c>
      <c r="BY364" s="12">
        <f t="shared" si="637"/>
        <v>0.73845897299251617</v>
      </c>
      <c r="BZ364" s="12">
        <f t="shared" si="637"/>
        <v>0.69224993317629502</v>
      </c>
      <c r="CA364" s="12"/>
      <c r="CB364" s="12"/>
      <c r="CC364" s="11"/>
    </row>
    <row r="366" spans="1:83" x14ac:dyDescent="0.2">
      <c r="A366" s="49" t="s">
        <v>122</v>
      </c>
      <c r="B366" s="25" t="s">
        <v>122</v>
      </c>
      <c r="C366" s="8"/>
      <c r="D366" s="52">
        <f>+D367+D403</f>
        <v>-444.57590936666679</v>
      </c>
      <c r="E366" s="52">
        <f t="shared" ref="E366:F366" si="638">+E367+E403</f>
        <v>-459.11872325195833</v>
      </c>
      <c r="F366" s="52">
        <f t="shared" si="638"/>
        <v>-462.10034676433332</v>
      </c>
      <c r="G366" s="30">
        <f>IFERROR(F366/E366-1,"n/a")</f>
        <v>6.4942320174965484E-3</v>
      </c>
      <c r="H366" s="30">
        <f>IFERROR(F366/D366-1,"n/a")</f>
        <v>3.9418324359121071E-2</v>
      </c>
      <c r="I366" s="8"/>
      <c r="J366" s="52">
        <f t="shared" ref="J366:L366" si="639">+J367+J403</f>
        <v>-444.57590936666679</v>
      </c>
      <c r="K366" s="52">
        <f t="shared" si="639"/>
        <v>-459.11872325195833</v>
      </c>
      <c r="L366" s="52">
        <f t="shared" si="639"/>
        <v>-462.10034676433332</v>
      </c>
      <c r="M366" s="30">
        <f>IFERROR(L366/K366-1,"n/a")</f>
        <v>6.4942320174965484E-3</v>
      </c>
      <c r="N366" s="30">
        <f>IFERROR(L366/J366-1,"n/a")</f>
        <v>3.9418324359121071E-2</v>
      </c>
      <c r="O366" s="8"/>
      <c r="P366" s="52">
        <f t="shared" ref="P366:R366" si="640">+P367+P403</f>
        <v>-444.57590936666679</v>
      </c>
      <c r="Q366" s="52">
        <f t="shared" si="640"/>
        <v>-459.11872325195833</v>
      </c>
      <c r="R366" s="52">
        <f t="shared" si="640"/>
        <v>-462.10034676433332</v>
      </c>
      <c r="S366" s="30">
        <f>IFERROR(R366/Q366-1,"n/a")</f>
        <v>6.4942320174965484E-3</v>
      </c>
      <c r="T366" s="30">
        <f>IFERROR(R366/P366-1,"n/a")</f>
        <v>3.9418324359121071E-2</v>
      </c>
      <c r="U366" s="8"/>
      <c r="V366" s="52">
        <f t="shared" ref="V366:X366" si="641">+V367+V403</f>
        <v>-444.57590936666679</v>
      </c>
      <c r="W366" s="52">
        <f t="shared" si="641"/>
        <v>-459.11872325195833</v>
      </c>
      <c r="X366" s="52">
        <f t="shared" si="641"/>
        <v>-462.10034676433332</v>
      </c>
      <c r="Y366" s="30">
        <f>IFERROR(X366/W366-1,"n/a")</f>
        <v>6.4942320174965484E-3</v>
      </c>
      <c r="Z366" s="30">
        <f>IFERROR(X366/V366-1,"n/a")</f>
        <v>3.9418324359121071E-2</v>
      </c>
      <c r="AA366" s="8"/>
      <c r="AB366" s="52">
        <f t="shared" ref="AB366:AD366" si="642">+AB367+AB403</f>
        <v>-444.57590936666679</v>
      </c>
      <c r="AC366" s="52">
        <f t="shared" si="642"/>
        <v>-459.11872325195833</v>
      </c>
      <c r="AD366" s="52">
        <f t="shared" si="642"/>
        <v>-462.10034676433332</v>
      </c>
      <c r="AE366" s="30">
        <f>IFERROR(AD366/AC366-1,"n/a")</f>
        <v>6.4942320174965484E-3</v>
      </c>
      <c r="AF366" s="30">
        <f>IFERROR(AD366/AB366-1,"n/a")</f>
        <v>3.9418324359121071E-2</v>
      </c>
      <c r="AG366" s="8"/>
      <c r="AH366" s="52">
        <f t="shared" ref="AH366:AJ366" si="643">+AH367+AH403</f>
        <v>-444.57590936666679</v>
      </c>
      <c r="AI366" s="52">
        <f t="shared" si="643"/>
        <v>-459.11872325195833</v>
      </c>
      <c r="AJ366" s="52">
        <f t="shared" si="643"/>
        <v>-462.10034676433332</v>
      </c>
      <c r="AK366" s="30">
        <f>IFERROR(AJ366/AI366-1,"n/a")</f>
        <v>6.4942320174965484E-3</v>
      </c>
      <c r="AL366" s="30">
        <f>IFERROR(AJ366/AH366-1,"n/a")</f>
        <v>3.9418324359121071E-2</v>
      </c>
      <c r="AM366" s="8"/>
      <c r="AN366" s="52">
        <f t="shared" ref="AN366:AP366" si="644">+AN367+AN403</f>
        <v>-446.24257603333336</v>
      </c>
      <c r="AO366" s="52">
        <f t="shared" si="644"/>
        <v>-459.11872325195833</v>
      </c>
      <c r="AP366" s="52">
        <f t="shared" si="644"/>
        <v>-462.10034676433332</v>
      </c>
      <c r="AQ366" s="30">
        <f>IFERROR(AP366/AO366-1,"n/a")</f>
        <v>6.4942320174965484E-3</v>
      </c>
      <c r="AR366" s="30">
        <f>IFERROR(AP366/AN366-1,"n/a")</f>
        <v>3.5536211878212765E-2</v>
      </c>
      <c r="AS366" s="8"/>
      <c r="AT366" s="52">
        <f t="shared" ref="AT366:AV366" si="645">+AT367+AT403</f>
        <v>-446.24257603333336</v>
      </c>
      <c r="AU366" s="52">
        <f t="shared" si="645"/>
        <v>-459.11872325195833</v>
      </c>
      <c r="AV366" s="52">
        <f t="shared" si="645"/>
        <v>-462.10034676433332</v>
      </c>
      <c r="AW366" s="30">
        <f>IFERROR(AV366/AU366-1,"n/a")</f>
        <v>6.4942320174965484E-3</v>
      </c>
      <c r="AX366" s="30">
        <f>IFERROR(AV366/AT366-1,"n/a")</f>
        <v>3.5536211878212765E-2</v>
      </c>
      <c r="AY366" s="8"/>
      <c r="AZ366" s="52">
        <f t="shared" ref="AZ366:BB366" si="646">+AZ367+AZ403</f>
        <v>-446.24257603333336</v>
      </c>
      <c r="BA366" s="52">
        <f t="shared" si="646"/>
        <v>-459.11872325195833</v>
      </c>
      <c r="BB366" s="52">
        <f t="shared" si="646"/>
        <v>-462.10034676433332</v>
      </c>
      <c r="BC366" s="30">
        <f>IFERROR(BB366/BA366-1,"n/a")</f>
        <v>6.4942320174965484E-3</v>
      </c>
      <c r="BD366" s="30">
        <f>IFERROR(BB366/AZ366-1,"n/a")</f>
        <v>3.5536211878212765E-2</v>
      </c>
      <c r="BE366" s="8"/>
      <c r="BF366" s="52">
        <f t="shared" ref="BF366:BH366" si="647">+BF367+BF403</f>
        <v>-446.24257603333336</v>
      </c>
      <c r="BG366" s="52">
        <f t="shared" si="647"/>
        <v>-459.11872325195833</v>
      </c>
      <c r="BH366" s="52">
        <f t="shared" si="647"/>
        <v>-462.10034676433332</v>
      </c>
      <c r="BI366" s="30">
        <f>IFERROR(BH366/BG366-1,"n/a")</f>
        <v>6.4942320174965484E-3</v>
      </c>
      <c r="BJ366" s="30">
        <f>IFERROR(BH366/BF366-1,"n/a")</f>
        <v>3.5536211878212765E-2</v>
      </c>
      <c r="BK366" s="8"/>
      <c r="BL366" s="52">
        <f t="shared" ref="BL366:BN366" si="648">+BL367+BL403</f>
        <v>-446.24257603333336</v>
      </c>
      <c r="BM366" s="52">
        <f t="shared" si="648"/>
        <v>-459.11872325195833</v>
      </c>
      <c r="BN366" s="52">
        <f t="shared" si="648"/>
        <v>-462.10034676433332</v>
      </c>
      <c r="BO366" s="30">
        <f>IFERROR(BN366/BM366-1,"n/a")</f>
        <v>6.4942320174965484E-3</v>
      </c>
      <c r="BP366" s="30">
        <f>IFERROR(BN366/BL366-1,"n/a")</f>
        <v>3.5536211878212765E-2</v>
      </c>
      <c r="BQ366" s="8"/>
      <c r="BR366" s="52">
        <f t="shared" ref="BR366:BT366" si="649">+BR367+BR403</f>
        <v>-446.24257603333336</v>
      </c>
      <c r="BS366" s="52">
        <f t="shared" si="649"/>
        <v>-459.11872325195833</v>
      </c>
      <c r="BT366" s="52">
        <f t="shared" si="649"/>
        <v>-462.10034676433332</v>
      </c>
      <c r="BU366" s="30">
        <f>IFERROR(BT366/BS366-1,"n/a")</f>
        <v>6.4942320174965484E-3</v>
      </c>
      <c r="BV366" s="30">
        <f>IFERROR(BT366/BR366-1,"n/a")</f>
        <v>3.5536211878212765E-2</v>
      </c>
      <c r="BW366" s="8"/>
      <c r="BX366" s="52">
        <f>+BR366+BL366+BF366+AZ366+AT366+AN366+AH366+AB366+V366+P366+J366+D366</f>
        <v>-5344.9109123999997</v>
      </c>
      <c r="BY366" s="52">
        <f>+BS366+BM366+BG366+BA366+AU366+AO366+AI366+AC366+W366+Q366+K366+E366</f>
        <v>-5509.4246790235011</v>
      </c>
      <c r="BZ366" s="52">
        <f>+BT366+BN366+BH366+BB366+AV366+AP366+AJ366+AD366+X366+R366+L366+F366</f>
        <v>-5545.2041611719987</v>
      </c>
      <c r="CA366" s="30">
        <f>IFERROR(BZ366/BY366-1,"n/a")</f>
        <v>6.4942320174961043E-3</v>
      </c>
      <c r="CB366" s="30">
        <f>IFERROR(BZ366/BX366-1,"n/a")</f>
        <v>3.7473636521672571E-2</v>
      </c>
      <c r="CC366" s="8"/>
      <c r="CD366" s="6" t="b">
        <f>+ABS(BX366-'PL-tc'!N366+'PL-tc-m'!BY366-'PL-tc'!O366+'PL-tc-m'!BZ366-'PL-tc'!P366)&lt;0.001</f>
        <v>1</v>
      </c>
    </row>
    <row r="367" spans="1:83" hidden="1" outlineLevel="1" x14ac:dyDescent="0.2">
      <c r="A367" s="49" t="s">
        <v>123</v>
      </c>
      <c r="B367" s="13" t="s">
        <v>123</v>
      </c>
      <c r="D367" s="53">
        <f t="shared" ref="D367:F367" si="650">+SUM(D368:D402)</f>
        <v>-367.41810691460063</v>
      </c>
      <c r="E367" s="53">
        <f t="shared" si="650"/>
        <v>-379.43696136525483</v>
      </c>
      <c r="F367" s="53">
        <f t="shared" si="650"/>
        <v>-381.90111302837465</v>
      </c>
      <c r="G367" s="34">
        <f t="shared" ref="G367:G401" si="651">IFERROR(F367/E367-1,"n/a")</f>
        <v>6.4942320174965484E-3</v>
      </c>
      <c r="H367" s="34">
        <f t="shared" ref="H367:H401" si="652">IFERROR(F367/D367-1,"n/a")</f>
        <v>3.9418324359121293E-2</v>
      </c>
      <c r="J367" s="53">
        <f t="shared" ref="J367:L367" si="653">+SUM(J368:J402)</f>
        <v>-367.41810691460063</v>
      </c>
      <c r="K367" s="53">
        <f t="shared" si="653"/>
        <v>-379.43696136525483</v>
      </c>
      <c r="L367" s="53">
        <f t="shared" si="653"/>
        <v>-381.90111302837465</v>
      </c>
      <c r="M367" s="34">
        <f t="shared" ref="M367:M401" si="654">IFERROR(L367/K367-1,"n/a")</f>
        <v>6.4942320174965484E-3</v>
      </c>
      <c r="N367" s="34">
        <f t="shared" ref="N367:N401" si="655">IFERROR(L367/J367-1,"n/a")</f>
        <v>3.9418324359121293E-2</v>
      </c>
      <c r="P367" s="53">
        <f t="shared" ref="P367:R367" si="656">+SUM(P368:P402)</f>
        <v>-367.41810691460063</v>
      </c>
      <c r="Q367" s="53">
        <f t="shared" si="656"/>
        <v>-379.43696136525483</v>
      </c>
      <c r="R367" s="53">
        <f t="shared" si="656"/>
        <v>-381.90111302837465</v>
      </c>
      <c r="S367" s="34">
        <f t="shared" ref="S367:S401" si="657">IFERROR(R367/Q367-1,"n/a")</f>
        <v>6.4942320174965484E-3</v>
      </c>
      <c r="T367" s="34">
        <f t="shared" ref="T367:T401" si="658">IFERROR(R367/P367-1,"n/a")</f>
        <v>3.9418324359121293E-2</v>
      </c>
      <c r="V367" s="53">
        <f t="shared" ref="V367:X367" si="659">+SUM(V368:V402)</f>
        <v>-367.41810691460063</v>
      </c>
      <c r="W367" s="53">
        <f t="shared" si="659"/>
        <v>-379.43696136525483</v>
      </c>
      <c r="X367" s="53">
        <f t="shared" si="659"/>
        <v>-381.90111302837465</v>
      </c>
      <c r="Y367" s="34">
        <f t="shared" ref="Y367:Y401" si="660">IFERROR(X367/W367-1,"n/a")</f>
        <v>6.4942320174965484E-3</v>
      </c>
      <c r="Z367" s="34">
        <f t="shared" ref="Z367:Z401" si="661">IFERROR(X367/V367-1,"n/a")</f>
        <v>3.9418324359121293E-2</v>
      </c>
      <c r="AB367" s="53">
        <f t="shared" ref="AB367:AD367" si="662">+SUM(AB368:AB402)</f>
        <v>-367.41810691460063</v>
      </c>
      <c r="AC367" s="53">
        <f t="shared" si="662"/>
        <v>-379.43696136525483</v>
      </c>
      <c r="AD367" s="53">
        <f t="shared" si="662"/>
        <v>-381.90111302837465</v>
      </c>
      <c r="AE367" s="34">
        <f t="shared" ref="AE367:AE401" si="663">IFERROR(AD367/AC367-1,"n/a")</f>
        <v>6.4942320174965484E-3</v>
      </c>
      <c r="AF367" s="34">
        <f t="shared" ref="AF367:AF401" si="664">IFERROR(AD367/AB367-1,"n/a")</f>
        <v>3.9418324359121293E-2</v>
      </c>
      <c r="AH367" s="53">
        <f t="shared" ref="AH367:AJ367" si="665">+SUM(AH368:AH402)</f>
        <v>-367.41810691460063</v>
      </c>
      <c r="AI367" s="53">
        <f t="shared" si="665"/>
        <v>-379.43696136525483</v>
      </c>
      <c r="AJ367" s="53">
        <f t="shared" si="665"/>
        <v>-381.90111302837465</v>
      </c>
      <c r="AK367" s="34">
        <f t="shared" ref="AK367:AK401" si="666">IFERROR(AJ367/AI367-1,"n/a")</f>
        <v>6.4942320174965484E-3</v>
      </c>
      <c r="AL367" s="34">
        <f t="shared" ref="AL367:AL401" si="667">IFERROR(AJ367/AH367-1,"n/a")</f>
        <v>3.9418324359121293E-2</v>
      </c>
      <c r="AN367" s="53">
        <f t="shared" ref="AN367:AP367" si="668">+SUM(AN368:AN402)</f>
        <v>-368.79551738292014</v>
      </c>
      <c r="AO367" s="53">
        <f t="shared" si="668"/>
        <v>-379.43696136525483</v>
      </c>
      <c r="AP367" s="53">
        <f t="shared" si="668"/>
        <v>-381.90111302837465</v>
      </c>
      <c r="AQ367" s="34">
        <f t="shared" ref="AQ367:AQ401" si="669">IFERROR(AP367/AO367-1,"n/a")</f>
        <v>6.4942320174965484E-3</v>
      </c>
      <c r="AR367" s="34">
        <f t="shared" ref="AR367:AR401" si="670">IFERROR(AP367/AN367-1,"n/a")</f>
        <v>3.5536211878212765E-2</v>
      </c>
      <c r="AT367" s="53">
        <f t="shared" ref="AT367:AV367" si="671">+SUM(AT368:AT402)</f>
        <v>-368.79551738292014</v>
      </c>
      <c r="AU367" s="53">
        <f t="shared" si="671"/>
        <v>-379.43696136525483</v>
      </c>
      <c r="AV367" s="53">
        <f t="shared" si="671"/>
        <v>-381.90111302837465</v>
      </c>
      <c r="AW367" s="34">
        <f t="shared" ref="AW367:AW401" si="672">IFERROR(AV367/AU367-1,"n/a")</f>
        <v>6.4942320174965484E-3</v>
      </c>
      <c r="AX367" s="34">
        <f t="shared" ref="AX367:AX401" si="673">IFERROR(AV367/AT367-1,"n/a")</f>
        <v>3.5536211878212765E-2</v>
      </c>
      <c r="AZ367" s="53">
        <f t="shared" ref="AZ367:BB367" si="674">+SUM(AZ368:AZ402)</f>
        <v>-368.79551738292014</v>
      </c>
      <c r="BA367" s="53">
        <f t="shared" si="674"/>
        <v>-379.43696136525483</v>
      </c>
      <c r="BB367" s="53">
        <f t="shared" si="674"/>
        <v>-381.90111302837465</v>
      </c>
      <c r="BC367" s="34">
        <f t="shared" ref="BC367:BC401" si="675">IFERROR(BB367/BA367-1,"n/a")</f>
        <v>6.4942320174965484E-3</v>
      </c>
      <c r="BD367" s="34">
        <f t="shared" ref="BD367:BD401" si="676">IFERROR(BB367/AZ367-1,"n/a")</f>
        <v>3.5536211878212765E-2</v>
      </c>
      <c r="BF367" s="53">
        <f t="shared" ref="BF367:BH367" si="677">+SUM(BF368:BF402)</f>
        <v>-368.79551738292014</v>
      </c>
      <c r="BG367" s="53">
        <f t="shared" si="677"/>
        <v>-379.43696136525483</v>
      </c>
      <c r="BH367" s="53">
        <f t="shared" si="677"/>
        <v>-381.90111302837465</v>
      </c>
      <c r="BI367" s="34">
        <f t="shared" ref="BI367:BI401" si="678">IFERROR(BH367/BG367-1,"n/a")</f>
        <v>6.4942320174965484E-3</v>
      </c>
      <c r="BJ367" s="34">
        <f t="shared" ref="BJ367:BJ401" si="679">IFERROR(BH367/BF367-1,"n/a")</f>
        <v>3.5536211878212765E-2</v>
      </c>
      <c r="BL367" s="53">
        <f t="shared" ref="BL367:BN367" si="680">+SUM(BL368:BL402)</f>
        <v>-368.79551738292014</v>
      </c>
      <c r="BM367" s="53">
        <f t="shared" si="680"/>
        <v>-379.43696136525483</v>
      </c>
      <c r="BN367" s="53">
        <f t="shared" si="680"/>
        <v>-381.90111302837465</v>
      </c>
      <c r="BO367" s="34">
        <f t="shared" ref="BO367:BO401" si="681">IFERROR(BN367/BM367-1,"n/a")</f>
        <v>6.4942320174965484E-3</v>
      </c>
      <c r="BP367" s="34">
        <f t="shared" ref="BP367:BP401" si="682">IFERROR(BN367/BL367-1,"n/a")</f>
        <v>3.5536211878212765E-2</v>
      </c>
      <c r="BR367" s="53">
        <f t="shared" ref="BR367:BT367" si="683">+SUM(BR368:BR402)</f>
        <v>-368.79551738292014</v>
      </c>
      <c r="BS367" s="53">
        <f t="shared" si="683"/>
        <v>-379.43696136525483</v>
      </c>
      <c r="BT367" s="53">
        <f t="shared" si="683"/>
        <v>-381.90111302837465</v>
      </c>
      <c r="BU367" s="34">
        <f t="shared" ref="BU367:BU401" si="684">IFERROR(BT367/BS367-1,"n/a")</f>
        <v>6.4942320174965484E-3</v>
      </c>
      <c r="BV367" s="34">
        <f t="shared" ref="BV367:BV401" si="685">IFERROR(BT367/BR367-1,"n/a")</f>
        <v>3.5536211878212765E-2</v>
      </c>
      <c r="BX367" s="53">
        <f t="shared" ref="BX367" si="686">+BR367+BL367+BF367+AZ367+AT367+AN367+AH367+AB367+V367+P367+J367+D367</f>
        <v>-4417.2817457851243</v>
      </c>
      <c r="BY367" s="53">
        <f t="shared" ref="BY367" si="687">+BS367+BM367+BG367+BA367+AU367+AO367+AI367+AC367+W367+Q367+K367+E367</f>
        <v>-4553.2435363830582</v>
      </c>
      <c r="BZ367" s="53">
        <f t="shared" ref="BZ367" si="688">+BT367+BN367+BH367+BB367+AV367+AP367+AJ367+AD367+X367+R367+L367+F367</f>
        <v>-4582.8133563404963</v>
      </c>
      <c r="CA367" s="34">
        <f t="shared" ref="CA367" si="689">IFERROR(BZ367/BY367-1,"n/a")</f>
        <v>6.4942320174965484E-3</v>
      </c>
      <c r="CB367" s="34">
        <f t="shared" ref="CB367" si="690">IFERROR(BZ367/BX367-1,"n/a")</f>
        <v>3.7473636521672793E-2</v>
      </c>
    </row>
    <row r="368" spans="1:83" hidden="1" outlineLevel="2" x14ac:dyDescent="0.2">
      <c r="A368" s="49">
        <v>4100</v>
      </c>
      <c r="B368" s="18" t="str">
        <f>+masterfile!D979</f>
        <v>4100 Löhne und Gehälter</v>
      </c>
      <c r="D368" s="33">
        <f>-VLOOKUP($A368,'pl-data'!$A:$BR,8+D$3)</f>
        <v>-367.41810691460063</v>
      </c>
      <c r="E368" s="33">
        <f>-VLOOKUP($A368,'pl-data'!$A:$BR,38+E$3)</f>
        <v>-379.43696136525483</v>
      </c>
      <c r="F368" s="33">
        <f>-VLOOKUP($A368,'pl-data'!$A:$BR,23+F$3)</f>
        <v>-381.90111302837465</v>
      </c>
      <c r="G368" s="34">
        <f t="shared" si="651"/>
        <v>6.4942320174965484E-3</v>
      </c>
      <c r="H368" s="34">
        <f t="shared" si="652"/>
        <v>3.9418324359121293E-2</v>
      </c>
      <c r="J368" s="33">
        <f>-VLOOKUP($A368,'pl-data'!$A:$BR,8+J$3)</f>
        <v>-367.41810691460063</v>
      </c>
      <c r="K368" s="33">
        <f>-VLOOKUP($A368,'pl-data'!$A:$BR,38+K$3)</f>
        <v>-379.43696136525483</v>
      </c>
      <c r="L368" s="33">
        <f>-VLOOKUP($A368,'pl-data'!$A:$BR,23+L$3)</f>
        <v>-381.90111302837465</v>
      </c>
      <c r="M368" s="34">
        <f t="shared" si="654"/>
        <v>6.4942320174965484E-3</v>
      </c>
      <c r="N368" s="34">
        <f t="shared" si="655"/>
        <v>3.9418324359121293E-2</v>
      </c>
      <c r="P368" s="33">
        <f>-VLOOKUP($A368,'pl-data'!$A:$BR,8+P$3)</f>
        <v>-367.41810691460063</v>
      </c>
      <c r="Q368" s="33">
        <f>-VLOOKUP($A368,'pl-data'!$A:$BR,38+Q$3)</f>
        <v>-379.43696136525483</v>
      </c>
      <c r="R368" s="33">
        <f>-VLOOKUP($A368,'pl-data'!$A:$BR,23+R$3)</f>
        <v>-381.90111302837465</v>
      </c>
      <c r="S368" s="34">
        <f t="shared" si="657"/>
        <v>6.4942320174965484E-3</v>
      </c>
      <c r="T368" s="34">
        <f t="shared" si="658"/>
        <v>3.9418324359121293E-2</v>
      </c>
      <c r="V368" s="33">
        <f>-VLOOKUP($A368,'pl-data'!$A:$BR,8+V$3)</f>
        <v>-367.41810691460063</v>
      </c>
      <c r="W368" s="33">
        <f>-VLOOKUP($A368,'pl-data'!$A:$BR,38+W$3)</f>
        <v>-379.43696136525483</v>
      </c>
      <c r="X368" s="33">
        <f>-VLOOKUP($A368,'pl-data'!$A:$BR,23+X$3)</f>
        <v>-381.90111302837465</v>
      </c>
      <c r="Y368" s="34">
        <f t="shared" si="660"/>
        <v>6.4942320174965484E-3</v>
      </c>
      <c r="Z368" s="34">
        <f t="shared" si="661"/>
        <v>3.9418324359121293E-2</v>
      </c>
      <c r="AB368" s="33">
        <f>-VLOOKUP($A368,'pl-data'!$A:$BR,8+AB$3)</f>
        <v>-367.41810691460063</v>
      </c>
      <c r="AC368" s="33">
        <f>-VLOOKUP($A368,'pl-data'!$A:$BR,38+AC$3)</f>
        <v>-379.43696136525483</v>
      </c>
      <c r="AD368" s="33">
        <f>-VLOOKUP($A368,'pl-data'!$A:$BR,23+AD$3)</f>
        <v>-381.90111302837465</v>
      </c>
      <c r="AE368" s="34">
        <f t="shared" si="663"/>
        <v>6.4942320174965484E-3</v>
      </c>
      <c r="AF368" s="34">
        <f t="shared" si="664"/>
        <v>3.9418324359121293E-2</v>
      </c>
      <c r="AH368" s="33">
        <f>-VLOOKUP($A368,'pl-data'!$A:$BR,8+AH$3)</f>
        <v>-367.41810691460063</v>
      </c>
      <c r="AI368" s="33">
        <f>-VLOOKUP($A368,'pl-data'!$A:$BR,38+AI$3)</f>
        <v>-379.43696136525483</v>
      </c>
      <c r="AJ368" s="33">
        <f>-VLOOKUP($A368,'pl-data'!$A:$BR,23+AJ$3)</f>
        <v>-381.90111302837465</v>
      </c>
      <c r="AK368" s="34">
        <f t="shared" si="666"/>
        <v>6.4942320174965484E-3</v>
      </c>
      <c r="AL368" s="34">
        <f t="shared" si="667"/>
        <v>3.9418324359121293E-2</v>
      </c>
      <c r="AN368" s="33">
        <f>-VLOOKUP($A368,'pl-data'!$A:$BR,8+AN$3)</f>
        <v>-368.79551738292014</v>
      </c>
      <c r="AO368" s="33">
        <f>-VLOOKUP($A368,'pl-data'!$A:$BR,38+AO$3)</f>
        <v>-379.43696136525483</v>
      </c>
      <c r="AP368" s="33">
        <f>-VLOOKUP($A368,'pl-data'!$A:$BR,23+AP$3)</f>
        <v>-381.90111302837465</v>
      </c>
      <c r="AQ368" s="34">
        <f t="shared" si="669"/>
        <v>6.4942320174965484E-3</v>
      </c>
      <c r="AR368" s="34">
        <f t="shared" si="670"/>
        <v>3.5536211878212765E-2</v>
      </c>
      <c r="AT368" s="33">
        <f>-VLOOKUP($A368,'pl-data'!$A:$BR,8+AT$3)</f>
        <v>-368.79551738292014</v>
      </c>
      <c r="AU368" s="33">
        <f>-VLOOKUP($A368,'pl-data'!$A:$BR,38+AU$3)</f>
        <v>-379.43696136525483</v>
      </c>
      <c r="AV368" s="33">
        <f>-VLOOKUP($A368,'pl-data'!$A:$BR,23+AV$3)</f>
        <v>-381.90111302837465</v>
      </c>
      <c r="AW368" s="34">
        <f t="shared" si="672"/>
        <v>6.4942320174965484E-3</v>
      </c>
      <c r="AX368" s="34">
        <f t="shared" si="673"/>
        <v>3.5536211878212765E-2</v>
      </c>
      <c r="AZ368" s="33">
        <f>-VLOOKUP($A368,'pl-data'!$A:$BR,8+AZ$3)</f>
        <v>-368.79551738292014</v>
      </c>
      <c r="BA368" s="33">
        <f>-VLOOKUP($A368,'pl-data'!$A:$BR,38+BA$3)</f>
        <v>-379.43696136525483</v>
      </c>
      <c r="BB368" s="33">
        <f>-VLOOKUP($A368,'pl-data'!$A:$BR,23+BB$3)</f>
        <v>-381.90111302837465</v>
      </c>
      <c r="BC368" s="34">
        <f t="shared" si="675"/>
        <v>6.4942320174965484E-3</v>
      </c>
      <c r="BD368" s="34">
        <f t="shared" si="676"/>
        <v>3.5536211878212765E-2</v>
      </c>
      <c r="BF368" s="33">
        <f>-VLOOKUP($A368,'pl-data'!$A:$BR,8+BF$3)</f>
        <v>-368.79551738292014</v>
      </c>
      <c r="BG368" s="33">
        <f>-VLOOKUP($A368,'pl-data'!$A:$BR,38+BG$3)</f>
        <v>-379.43696136525483</v>
      </c>
      <c r="BH368" s="33">
        <f>-VLOOKUP($A368,'pl-data'!$A:$BR,23+BH$3)</f>
        <v>-381.90111302837465</v>
      </c>
      <c r="BI368" s="34">
        <f t="shared" si="678"/>
        <v>6.4942320174965484E-3</v>
      </c>
      <c r="BJ368" s="34">
        <f t="shared" si="679"/>
        <v>3.5536211878212765E-2</v>
      </c>
      <c r="BL368" s="33">
        <f>-VLOOKUP($A368,'pl-data'!$A:$BR,8+BL$3)</f>
        <v>-368.79551738292014</v>
      </c>
      <c r="BM368" s="33">
        <f>-VLOOKUP($A368,'pl-data'!$A:$BR,38+BM$3)</f>
        <v>-379.43696136525483</v>
      </c>
      <c r="BN368" s="33">
        <f>-VLOOKUP($A368,'pl-data'!$A:$BR,23+BN$3)</f>
        <v>-381.90111302837465</v>
      </c>
      <c r="BO368" s="34">
        <f t="shared" si="681"/>
        <v>6.4942320174965484E-3</v>
      </c>
      <c r="BP368" s="34">
        <f t="shared" si="682"/>
        <v>3.5536211878212765E-2</v>
      </c>
      <c r="BR368" s="33">
        <f>-VLOOKUP($A368,'pl-data'!$A:$BR,8+BR$3)</f>
        <v>-368.79551738292014</v>
      </c>
      <c r="BS368" s="33">
        <f>-VLOOKUP($A368,'pl-data'!$A:$BR,38+BS$3)</f>
        <v>-379.43696136525483</v>
      </c>
      <c r="BT368" s="33">
        <f>-VLOOKUP($A368,'pl-data'!$A:$BR,23+BT$3)</f>
        <v>-381.90111302837465</v>
      </c>
      <c r="BU368" s="34">
        <f t="shared" si="684"/>
        <v>6.4942320174965484E-3</v>
      </c>
      <c r="BV368" s="34">
        <f t="shared" si="685"/>
        <v>3.5536211878212765E-2</v>
      </c>
      <c r="BX368" s="33">
        <f t="shared" ref="BX368:BX401" si="691">+BR368+BL368+BF368+AZ368+AT368+AN368+AH368+AB368+V368+P368+J368+D368</f>
        <v>-4417.2817457851243</v>
      </c>
      <c r="BY368" s="33">
        <f t="shared" ref="BY368:BY401" si="692">+BS368+BM368+BG368+BA368+AU368+AO368+AI368+AC368+W368+Q368+K368+E368</f>
        <v>-4553.2435363830582</v>
      </c>
      <c r="BZ368" s="33">
        <f t="shared" ref="BZ368:BZ401" si="693">+BT368+BN368+BH368+BB368+AV368+AP368+AJ368+AD368+X368+R368+L368+F368</f>
        <v>-4582.8133563404963</v>
      </c>
      <c r="CA368" s="34">
        <f t="shared" ref="CA368:CA401" si="694">IFERROR(BZ368/BY368-1,"n/a")</f>
        <v>6.4942320174965484E-3</v>
      </c>
      <c r="CB368" s="34">
        <f t="shared" ref="CB368:CB401" si="695">IFERROR(BZ368/BX368-1,"n/a")</f>
        <v>3.7473636521672793E-2</v>
      </c>
    </row>
    <row r="369" spans="1:80" hidden="1" outlineLevel="2" x14ac:dyDescent="0.2">
      <c r="A369" s="49">
        <v>4110</v>
      </c>
      <c r="B369" s="18" t="str">
        <f>+masterfile!D980</f>
        <v>4110 Löhne</v>
      </c>
      <c r="D369" s="33">
        <f>-VLOOKUP($A369,'pl-data'!$A:$BR,8+D$3)</f>
        <v>0</v>
      </c>
      <c r="E369" s="33">
        <f>-VLOOKUP($A369,'pl-data'!$A:$BR,38+E$3)</f>
        <v>0</v>
      </c>
      <c r="F369" s="33">
        <f>-VLOOKUP($A369,'pl-data'!$A:$BR,23+F$3)</f>
        <v>0</v>
      </c>
      <c r="G369" s="34" t="str">
        <f t="shared" si="651"/>
        <v>n/a</v>
      </c>
      <c r="H369" s="34" t="str">
        <f t="shared" si="652"/>
        <v>n/a</v>
      </c>
      <c r="J369" s="33">
        <f>-VLOOKUP($A369,'pl-data'!$A:$BR,8+J$3)</f>
        <v>0</v>
      </c>
      <c r="K369" s="33">
        <f>-VLOOKUP($A369,'pl-data'!$A:$BR,38+K$3)</f>
        <v>0</v>
      </c>
      <c r="L369" s="33">
        <f>-VLOOKUP($A369,'pl-data'!$A:$BR,23+L$3)</f>
        <v>0</v>
      </c>
      <c r="M369" s="34" t="str">
        <f t="shared" si="654"/>
        <v>n/a</v>
      </c>
      <c r="N369" s="34" t="str">
        <f t="shared" si="655"/>
        <v>n/a</v>
      </c>
      <c r="P369" s="33">
        <f>-VLOOKUP($A369,'pl-data'!$A:$BR,8+P$3)</f>
        <v>0</v>
      </c>
      <c r="Q369" s="33">
        <f>-VLOOKUP($A369,'pl-data'!$A:$BR,38+Q$3)</f>
        <v>0</v>
      </c>
      <c r="R369" s="33">
        <f>-VLOOKUP($A369,'pl-data'!$A:$BR,23+R$3)</f>
        <v>0</v>
      </c>
      <c r="S369" s="34" t="str">
        <f t="shared" si="657"/>
        <v>n/a</v>
      </c>
      <c r="T369" s="34" t="str">
        <f t="shared" si="658"/>
        <v>n/a</v>
      </c>
      <c r="V369" s="33">
        <f>-VLOOKUP($A369,'pl-data'!$A:$BR,8+V$3)</f>
        <v>0</v>
      </c>
      <c r="W369" s="33">
        <f>-VLOOKUP($A369,'pl-data'!$A:$BR,38+W$3)</f>
        <v>0</v>
      </c>
      <c r="X369" s="33">
        <f>-VLOOKUP($A369,'pl-data'!$A:$BR,23+X$3)</f>
        <v>0</v>
      </c>
      <c r="Y369" s="34" t="str">
        <f t="shared" si="660"/>
        <v>n/a</v>
      </c>
      <c r="Z369" s="34" t="str">
        <f t="shared" si="661"/>
        <v>n/a</v>
      </c>
      <c r="AB369" s="33">
        <f>-VLOOKUP($A369,'pl-data'!$A:$BR,8+AB$3)</f>
        <v>0</v>
      </c>
      <c r="AC369" s="33">
        <f>-VLOOKUP($A369,'pl-data'!$A:$BR,38+AC$3)</f>
        <v>0</v>
      </c>
      <c r="AD369" s="33">
        <f>-VLOOKUP($A369,'pl-data'!$A:$BR,23+AD$3)</f>
        <v>0</v>
      </c>
      <c r="AE369" s="34" t="str">
        <f t="shared" si="663"/>
        <v>n/a</v>
      </c>
      <c r="AF369" s="34" t="str">
        <f t="shared" si="664"/>
        <v>n/a</v>
      </c>
      <c r="AH369" s="33">
        <f>-VLOOKUP($A369,'pl-data'!$A:$BR,8+AH$3)</f>
        <v>0</v>
      </c>
      <c r="AI369" s="33">
        <f>-VLOOKUP($A369,'pl-data'!$A:$BR,38+AI$3)</f>
        <v>0</v>
      </c>
      <c r="AJ369" s="33">
        <f>-VLOOKUP($A369,'pl-data'!$A:$BR,23+AJ$3)</f>
        <v>0</v>
      </c>
      <c r="AK369" s="34" t="str">
        <f t="shared" si="666"/>
        <v>n/a</v>
      </c>
      <c r="AL369" s="34" t="str">
        <f t="shared" si="667"/>
        <v>n/a</v>
      </c>
      <c r="AN369" s="33">
        <f>-VLOOKUP($A369,'pl-data'!$A:$BR,8+AN$3)</f>
        <v>0</v>
      </c>
      <c r="AO369" s="33">
        <f>-VLOOKUP($A369,'pl-data'!$A:$BR,38+AO$3)</f>
        <v>0</v>
      </c>
      <c r="AP369" s="33">
        <f>-VLOOKUP($A369,'pl-data'!$A:$BR,23+AP$3)</f>
        <v>0</v>
      </c>
      <c r="AQ369" s="34" t="str">
        <f t="shared" si="669"/>
        <v>n/a</v>
      </c>
      <c r="AR369" s="34" t="str">
        <f t="shared" si="670"/>
        <v>n/a</v>
      </c>
      <c r="AT369" s="33">
        <f>-VLOOKUP($A369,'pl-data'!$A:$BR,8+AT$3)</f>
        <v>0</v>
      </c>
      <c r="AU369" s="33">
        <f>-VLOOKUP($A369,'pl-data'!$A:$BR,38+AU$3)</f>
        <v>0</v>
      </c>
      <c r="AV369" s="33">
        <f>-VLOOKUP($A369,'pl-data'!$A:$BR,23+AV$3)</f>
        <v>0</v>
      </c>
      <c r="AW369" s="34" t="str">
        <f t="shared" si="672"/>
        <v>n/a</v>
      </c>
      <c r="AX369" s="34" t="str">
        <f t="shared" si="673"/>
        <v>n/a</v>
      </c>
      <c r="AZ369" s="33">
        <f>-VLOOKUP($A369,'pl-data'!$A:$BR,8+AZ$3)</f>
        <v>0</v>
      </c>
      <c r="BA369" s="33">
        <f>-VLOOKUP($A369,'pl-data'!$A:$BR,38+BA$3)</f>
        <v>0</v>
      </c>
      <c r="BB369" s="33">
        <f>-VLOOKUP($A369,'pl-data'!$A:$BR,23+BB$3)</f>
        <v>0</v>
      </c>
      <c r="BC369" s="34" t="str">
        <f t="shared" si="675"/>
        <v>n/a</v>
      </c>
      <c r="BD369" s="34" t="str">
        <f t="shared" si="676"/>
        <v>n/a</v>
      </c>
      <c r="BF369" s="33">
        <f>-VLOOKUP($A369,'pl-data'!$A:$BR,8+BF$3)</f>
        <v>0</v>
      </c>
      <c r="BG369" s="33">
        <f>-VLOOKUP($A369,'pl-data'!$A:$BR,38+BG$3)</f>
        <v>0</v>
      </c>
      <c r="BH369" s="33">
        <f>-VLOOKUP($A369,'pl-data'!$A:$BR,23+BH$3)</f>
        <v>0</v>
      </c>
      <c r="BI369" s="34" t="str">
        <f t="shared" si="678"/>
        <v>n/a</v>
      </c>
      <c r="BJ369" s="34" t="str">
        <f t="shared" si="679"/>
        <v>n/a</v>
      </c>
      <c r="BL369" s="33">
        <f>-VLOOKUP($A369,'pl-data'!$A:$BR,8+BL$3)</f>
        <v>0</v>
      </c>
      <c r="BM369" s="33">
        <f>-VLOOKUP($A369,'pl-data'!$A:$BR,38+BM$3)</f>
        <v>0</v>
      </c>
      <c r="BN369" s="33">
        <f>-VLOOKUP($A369,'pl-data'!$A:$BR,23+BN$3)</f>
        <v>0</v>
      </c>
      <c r="BO369" s="34" t="str">
        <f t="shared" si="681"/>
        <v>n/a</v>
      </c>
      <c r="BP369" s="34" t="str">
        <f t="shared" si="682"/>
        <v>n/a</v>
      </c>
      <c r="BR369" s="33">
        <f>-VLOOKUP($A369,'pl-data'!$A:$BR,8+BR$3)</f>
        <v>0</v>
      </c>
      <c r="BS369" s="33">
        <f>-VLOOKUP($A369,'pl-data'!$A:$BR,38+BS$3)</f>
        <v>0</v>
      </c>
      <c r="BT369" s="33">
        <f>-VLOOKUP($A369,'pl-data'!$A:$BR,23+BT$3)</f>
        <v>0</v>
      </c>
      <c r="BU369" s="34" t="str">
        <f t="shared" si="684"/>
        <v>n/a</v>
      </c>
      <c r="BV369" s="34" t="str">
        <f t="shared" si="685"/>
        <v>n/a</v>
      </c>
      <c r="BX369" s="33">
        <f t="shared" si="691"/>
        <v>0</v>
      </c>
      <c r="BY369" s="33">
        <f t="shared" si="692"/>
        <v>0</v>
      </c>
      <c r="BZ369" s="33">
        <f t="shared" si="693"/>
        <v>0</v>
      </c>
      <c r="CA369" s="34" t="str">
        <f t="shared" si="694"/>
        <v>n/a</v>
      </c>
      <c r="CB369" s="34" t="str">
        <f t="shared" si="695"/>
        <v>n/a</v>
      </c>
    </row>
    <row r="370" spans="1:80" hidden="1" outlineLevel="2" x14ac:dyDescent="0.2">
      <c r="A370" s="49">
        <v>4120</v>
      </c>
      <c r="B370" s="18" t="str">
        <f>+masterfile!D981</f>
        <v>4120 Gehälter</v>
      </c>
      <c r="D370" s="33">
        <f>-VLOOKUP($A370,'pl-data'!$A:$BR,8+D$3)</f>
        <v>0</v>
      </c>
      <c r="E370" s="33">
        <f>-VLOOKUP($A370,'pl-data'!$A:$BR,38+E$3)</f>
        <v>0</v>
      </c>
      <c r="F370" s="33">
        <f>-VLOOKUP($A370,'pl-data'!$A:$BR,23+F$3)</f>
        <v>0</v>
      </c>
      <c r="G370" s="34" t="str">
        <f t="shared" si="651"/>
        <v>n/a</v>
      </c>
      <c r="H370" s="34" t="str">
        <f t="shared" si="652"/>
        <v>n/a</v>
      </c>
      <c r="J370" s="33">
        <f>-VLOOKUP($A370,'pl-data'!$A:$BR,8+J$3)</f>
        <v>0</v>
      </c>
      <c r="K370" s="33">
        <f>-VLOOKUP($A370,'pl-data'!$A:$BR,38+K$3)</f>
        <v>0</v>
      </c>
      <c r="L370" s="33">
        <f>-VLOOKUP($A370,'pl-data'!$A:$BR,23+L$3)</f>
        <v>0</v>
      </c>
      <c r="M370" s="34" t="str">
        <f t="shared" si="654"/>
        <v>n/a</v>
      </c>
      <c r="N370" s="34" t="str">
        <f t="shared" si="655"/>
        <v>n/a</v>
      </c>
      <c r="P370" s="33">
        <f>-VLOOKUP($A370,'pl-data'!$A:$BR,8+P$3)</f>
        <v>0</v>
      </c>
      <c r="Q370" s="33">
        <f>-VLOOKUP($A370,'pl-data'!$A:$BR,38+Q$3)</f>
        <v>0</v>
      </c>
      <c r="R370" s="33">
        <f>-VLOOKUP($A370,'pl-data'!$A:$BR,23+R$3)</f>
        <v>0</v>
      </c>
      <c r="S370" s="34" t="str">
        <f t="shared" si="657"/>
        <v>n/a</v>
      </c>
      <c r="T370" s="34" t="str">
        <f t="shared" si="658"/>
        <v>n/a</v>
      </c>
      <c r="V370" s="33">
        <f>-VLOOKUP($A370,'pl-data'!$A:$BR,8+V$3)</f>
        <v>0</v>
      </c>
      <c r="W370" s="33">
        <f>-VLOOKUP($A370,'pl-data'!$A:$BR,38+W$3)</f>
        <v>0</v>
      </c>
      <c r="X370" s="33">
        <f>-VLOOKUP($A370,'pl-data'!$A:$BR,23+X$3)</f>
        <v>0</v>
      </c>
      <c r="Y370" s="34" t="str">
        <f t="shared" si="660"/>
        <v>n/a</v>
      </c>
      <c r="Z370" s="34" t="str">
        <f t="shared" si="661"/>
        <v>n/a</v>
      </c>
      <c r="AB370" s="33">
        <f>-VLOOKUP($A370,'pl-data'!$A:$BR,8+AB$3)</f>
        <v>0</v>
      </c>
      <c r="AC370" s="33">
        <f>-VLOOKUP($A370,'pl-data'!$A:$BR,38+AC$3)</f>
        <v>0</v>
      </c>
      <c r="AD370" s="33">
        <f>-VLOOKUP($A370,'pl-data'!$A:$BR,23+AD$3)</f>
        <v>0</v>
      </c>
      <c r="AE370" s="34" t="str">
        <f t="shared" si="663"/>
        <v>n/a</v>
      </c>
      <c r="AF370" s="34" t="str">
        <f t="shared" si="664"/>
        <v>n/a</v>
      </c>
      <c r="AH370" s="33">
        <f>-VLOOKUP($A370,'pl-data'!$A:$BR,8+AH$3)</f>
        <v>0</v>
      </c>
      <c r="AI370" s="33">
        <f>-VLOOKUP($A370,'pl-data'!$A:$BR,38+AI$3)</f>
        <v>0</v>
      </c>
      <c r="AJ370" s="33">
        <f>-VLOOKUP($A370,'pl-data'!$A:$BR,23+AJ$3)</f>
        <v>0</v>
      </c>
      <c r="AK370" s="34" t="str">
        <f t="shared" si="666"/>
        <v>n/a</v>
      </c>
      <c r="AL370" s="34" t="str">
        <f t="shared" si="667"/>
        <v>n/a</v>
      </c>
      <c r="AN370" s="33">
        <f>-VLOOKUP($A370,'pl-data'!$A:$BR,8+AN$3)</f>
        <v>0</v>
      </c>
      <c r="AO370" s="33">
        <f>-VLOOKUP($A370,'pl-data'!$A:$BR,38+AO$3)</f>
        <v>0</v>
      </c>
      <c r="AP370" s="33">
        <f>-VLOOKUP($A370,'pl-data'!$A:$BR,23+AP$3)</f>
        <v>0</v>
      </c>
      <c r="AQ370" s="34" t="str">
        <f t="shared" si="669"/>
        <v>n/a</v>
      </c>
      <c r="AR370" s="34" t="str">
        <f t="shared" si="670"/>
        <v>n/a</v>
      </c>
      <c r="AT370" s="33">
        <f>-VLOOKUP($A370,'pl-data'!$A:$BR,8+AT$3)</f>
        <v>0</v>
      </c>
      <c r="AU370" s="33">
        <f>-VLOOKUP($A370,'pl-data'!$A:$BR,38+AU$3)</f>
        <v>0</v>
      </c>
      <c r="AV370" s="33">
        <f>-VLOOKUP($A370,'pl-data'!$A:$BR,23+AV$3)</f>
        <v>0</v>
      </c>
      <c r="AW370" s="34" t="str">
        <f t="shared" si="672"/>
        <v>n/a</v>
      </c>
      <c r="AX370" s="34" t="str">
        <f t="shared" si="673"/>
        <v>n/a</v>
      </c>
      <c r="AZ370" s="33">
        <f>-VLOOKUP($A370,'pl-data'!$A:$BR,8+AZ$3)</f>
        <v>0</v>
      </c>
      <c r="BA370" s="33">
        <f>-VLOOKUP($A370,'pl-data'!$A:$BR,38+BA$3)</f>
        <v>0</v>
      </c>
      <c r="BB370" s="33">
        <f>-VLOOKUP($A370,'pl-data'!$A:$BR,23+BB$3)</f>
        <v>0</v>
      </c>
      <c r="BC370" s="34" t="str">
        <f t="shared" si="675"/>
        <v>n/a</v>
      </c>
      <c r="BD370" s="34" t="str">
        <f t="shared" si="676"/>
        <v>n/a</v>
      </c>
      <c r="BF370" s="33">
        <f>-VLOOKUP($A370,'pl-data'!$A:$BR,8+BF$3)</f>
        <v>0</v>
      </c>
      <c r="BG370" s="33">
        <f>-VLOOKUP($A370,'pl-data'!$A:$BR,38+BG$3)</f>
        <v>0</v>
      </c>
      <c r="BH370" s="33">
        <f>-VLOOKUP($A370,'pl-data'!$A:$BR,23+BH$3)</f>
        <v>0</v>
      </c>
      <c r="BI370" s="34" t="str">
        <f t="shared" si="678"/>
        <v>n/a</v>
      </c>
      <c r="BJ370" s="34" t="str">
        <f t="shared" si="679"/>
        <v>n/a</v>
      </c>
      <c r="BL370" s="33">
        <f>-VLOOKUP($A370,'pl-data'!$A:$BR,8+BL$3)</f>
        <v>0</v>
      </c>
      <c r="BM370" s="33">
        <f>-VLOOKUP($A370,'pl-data'!$A:$BR,38+BM$3)</f>
        <v>0</v>
      </c>
      <c r="BN370" s="33">
        <f>-VLOOKUP($A370,'pl-data'!$A:$BR,23+BN$3)</f>
        <v>0</v>
      </c>
      <c r="BO370" s="34" t="str">
        <f t="shared" si="681"/>
        <v>n/a</v>
      </c>
      <c r="BP370" s="34" t="str">
        <f t="shared" si="682"/>
        <v>n/a</v>
      </c>
      <c r="BR370" s="33">
        <f>-VLOOKUP($A370,'pl-data'!$A:$BR,8+BR$3)</f>
        <v>0</v>
      </c>
      <c r="BS370" s="33">
        <f>-VLOOKUP($A370,'pl-data'!$A:$BR,38+BS$3)</f>
        <v>0</v>
      </c>
      <c r="BT370" s="33">
        <f>-VLOOKUP($A370,'pl-data'!$A:$BR,23+BT$3)</f>
        <v>0</v>
      </c>
      <c r="BU370" s="34" t="str">
        <f t="shared" si="684"/>
        <v>n/a</v>
      </c>
      <c r="BV370" s="34" t="str">
        <f t="shared" si="685"/>
        <v>n/a</v>
      </c>
      <c r="BX370" s="33">
        <f t="shared" si="691"/>
        <v>0</v>
      </c>
      <c r="BY370" s="33">
        <f t="shared" si="692"/>
        <v>0</v>
      </c>
      <c r="BZ370" s="33">
        <f t="shared" si="693"/>
        <v>0</v>
      </c>
      <c r="CA370" s="34" t="str">
        <f t="shared" si="694"/>
        <v>n/a</v>
      </c>
      <c r="CB370" s="34" t="str">
        <f t="shared" si="695"/>
        <v>n/a</v>
      </c>
    </row>
    <row r="371" spans="1:80" hidden="1" outlineLevel="2" x14ac:dyDescent="0.2">
      <c r="A371" s="49">
        <v>4124</v>
      </c>
      <c r="B371" s="18" t="str">
        <f>+masterfile!D982</f>
        <v>4124 Geschäftsführergehälter GmbH-Gesells.</v>
      </c>
      <c r="D371" s="33">
        <f>-VLOOKUP($A371,'pl-data'!$A:$BR,8+D$3)</f>
        <v>0</v>
      </c>
      <c r="E371" s="33">
        <f>-VLOOKUP($A371,'pl-data'!$A:$BR,38+E$3)</f>
        <v>0</v>
      </c>
      <c r="F371" s="33">
        <f>-VLOOKUP($A371,'pl-data'!$A:$BR,23+F$3)</f>
        <v>0</v>
      </c>
      <c r="G371" s="34" t="str">
        <f t="shared" si="651"/>
        <v>n/a</v>
      </c>
      <c r="H371" s="34" t="str">
        <f t="shared" si="652"/>
        <v>n/a</v>
      </c>
      <c r="J371" s="33">
        <f>-VLOOKUP($A371,'pl-data'!$A:$BR,8+J$3)</f>
        <v>0</v>
      </c>
      <c r="K371" s="33">
        <f>-VLOOKUP($A371,'pl-data'!$A:$BR,38+K$3)</f>
        <v>0</v>
      </c>
      <c r="L371" s="33">
        <f>-VLOOKUP($A371,'pl-data'!$A:$BR,23+L$3)</f>
        <v>0</v>
      </c>
      <c r="M371" s="34" t="str">
        <f t="shared" si="654"/>
        <v>n/a</v>
      </c>
      <c r="N371" s="34" t="str">
        <f t="shared" si="655"/>
        <v>n/a</v>
      </c>
      <c r="P371" s="33">
        <f>-VLOOKUP($A371,'pl-data'!$A:$BR,8+P$3)</f>
        <v>0</v>
      </c>
      <c r="Q371" s="33">
        <f>-VLOOKUP($A371,'pl-data'!$A:$BR,38+Q$3)</f>
        <v>0</v>
      </c>
      <c r="R371" s="33">
        <f>-VLOOKUP($A371,'pl-data'!$A:$BR,23+R$3)</f>
        <v>0</v>
      </c>
      <c r="S371" s="34" t="str">
        <f t="shared" si="657"/>
        <v>n/a</v>
      </c>
      <c r="T371" s="34" t="str">
        <f t="shared" si="658"/>
        <v>n/a</v>
      </c>
      <c r="V371" s="33">
        <f>-VLOOKUP($A371,'pl-data'!$A:$BR,8+V$3)</f>
        <v>0</v>
      </c>
      <c r="W371" s="33">
        <f>-VLOOKUP($A371,'pl-data'!$A:$BR,38+W$3)</f>
        <v>0</v>
      </c>
      <c r="X371" s="33">
        <f>-VLOOKUP($A371,'pl-data'!$A:$BR,23+X$3)</f>
        <v>0</v>
      </c>
      <c r="Y371" s="34" t="str">
        <f t="shared" si="660"/>
        <v>n/a</v>
      </c>
      <c r="Z371" s="34" t="str">
        <f t="shared" si="661"/>
        <v>n/a</v>
      </c>
      <c r="AB371" s="33">
        <f>-VLOOKUP($A371,'pl-data'!$A:$BR,8+AB$3)</f>
        <v>0</v>
      </c>
      <c r="AC371" s="33">
        <f>-VLOOKUP($A371,'pl-data'!$A:$BR,38+AC$3)</f>
        <v>0</v>
      </c>
      <c r="AD371" s="33">
        <f>-VLOOKUP($A371,'pl-data'!$A:$BR,23+AD$3)</f>
        <v>0</v>
      </c>
      <c r="AE371" s="34" t="str">
        <f t="shared" si="663"/>
        <v>n/a</v>
      </c>
      <c r="AF371" s="34" t="str">
        <f t="shared" si="664"/>
        <v>n/a</v>
      </c>
      <c r="AH371" s="33">
        <f>-VLOOKUP($A371,'pl-data'!$A:$BR,8+AH$3)</f>
        <v>0</v>
      </c>
      <c r="AI371" s="33">
        <f>-VLOOKUP($A371,'pl-data'!$A:$BR,38+AI$3)</f>
        <v>0</v>
      </c>
      <c r="AJ371" s="33">
        <f>-VLOOKUP($A371,'pl-data'!$A:$BR,23+AJ$3)</f>
        <v>0</v>
      </c>
      <c r="AK371" s="34" t="str">
        <f t="shared" si="666"/>
        <v>n/a</v>
      </c>
      <c r="AL371" s="34" t="str">
        <f t="shared" si="667"/>
        <v>n/a</v>
      </c>
      <c r="AN371" s="33">
        <f>-VLOOKUP($A371,'pl-data'!$A:$BR,8+AN$3)</f>
        <v>0</v>
      </c>
      <c r="AO371" s="33">
        <f>-VLOOKUP($A371,'pl-data'!$A:$BR,38+AO$3)</f>
        <v>0</v>
      </c>
      <c r="AP371" s="33">
        <f>-VLOOKUP($A371,'pl-data'!$A:$BR,23+AP$3)</f>
        <v>0</v>
      </c>
      <c r="AQ371" s="34" t="str">
        <f t="shared" si="669"/>
        <v>n/a</v>
      </c>
      <c r="AR371" s="34" t="str">
        <f t="shared" si="670"/>
        <v>n/a</v>
      </c>
      <c r="AT371" s="33">
        <f>-VLOOKUP($A371,'pl-data'!$A:$BR,8+AT$3)</f>
        <v>0</v>
      </c>
      <c r="AU371" s="33">
        <f>-VLOOKUP($A371,'pl-data'!$A:$BR,38+AU$3)</f>
        <v>0</v>
      </c>
      <c r="AV371" s="33">
        <f>-VLOOKUP($A371,'pl-data'!$A:$BR,23+AV$3)</f>
        <v>0</v>
      </c>
      <c r="AW371" s="34" t="str">
        <f t="shared" si="672"/>
        <v>n/a</v>
      </c>
      <c r="AX371" s="34" t="str">
        <f t="shared" si="673"/>
        <v>n/a</v>
      </c>
      <c r="AZ371" s="33">
        <f>-VLOOKUP($A371,'pl-data'!$A:$BR,8+AZ$3)</f>
        <v>0</v>
      </c>
      <c r="BA371" s="33">
        <f>-VLOOKUP($A371,'pl-data'!$A:$BR,38+BA$3)</f>
        <v>0</v>
      </c>
      <c r="BB371" s="33">
        <f>-VLOOKUP($A371,'pl-data'!$A:$BR,23+BB$3)</f>
        <v>0</v>
      </c>
      <c r="BC371" s="34" t="str">
        <f t="shared" si="675"/>
        <v>n/a</v>
      </c>
      <c r="BD371" s="34" t="str">
        <f t="shared" si="676"/>
        <v>n/a</v>
      </c>
      <c r="BF371" s="33">
        <f>-VLOOKUP($A371,'pl-data'!$A:$BR,8+BF$3)</f>
        <v>0</v>
      </c>
      <c r="BG371" s="33">
        <f>-VLOOKUP($A371,'pl-data'!$A:$BR,38+BG$3)</f>
        <v>0</v>
      </c>
      <c r="BH371" s="33">
        <f>-VLOOKUP($A371,'pl-data'!$A:$BR,23+BH$3)</f>
        <v>0</v>
      </c>
      <c r="BI371" s="34" t="str">
        <f t="shared" si="678"/>
        <v>n/a</v>
      </c>
      <c r="BJ371" s="34" t="str">
        <f t="shared" si="679"/>
        <v>n/a</v>
      </c>
      <c r="BL371" s="33">
        <f>-VLOOKUP($A371,'pl-data'!$A:$BR,8+BL$3)</f>
        <v>0</v>
      </c>
      <c r="BM371" s="33">
        <f>-VLOOKUP($A371,'pl-data'!$A:$BR,38+BM$3)</f>
        <v>0</v>
      </c>
      <c r="BN371" s="33">
        <f>-VLOOKUP($A371,'pl-data'!$A:$BR,23+BN$3)</f>
        <v>0</v>
      </c>
      <c r="BO371" s="34" t="str">
        <f t="shared" si="681"/>
        <v>n/a</v>
      </c>
      <c r="BP371" s="34" t="str">
        <f t="shared" si="682"/>
        <v>n/a</v>
      </c>
      <c r="BR371" s="33">
        <f>-VLOOKUP($A371,'pl-data'!$A:$BR,8+BR$3)</f>
        <v>0</v>
      </c>
      <c r="BS371" s="33">
        <f>-VLOOKUP($A371,'pl-data'!$A:$BR,38+BS$3)</f>
        <v>0</v>
      </c>
      <c r="BT371" s="33">
        <f>-VLOOKUP($A371,'pl-data'!$A:$BR,23+BT$3)</f>
        <v>0</v>
      </c>
      <c r="BU371" s="34" t="str">
        <f t="shared" si="684"/>
        <v>n/a</v>
      </c>
      <c r="BV371" s="34" t="str">
        <f t="shared" si="685"/>
        <v>n/a</v>
      </c>
      <c r="BX371" s="33">
        <f t="shared" si="691"/>
        <v>0</v>
      </c>
      <c r="BY371" s="33">
        <f t="shared" si="692"/>
        <v>0</v>
      </c>
      <c r="BZ371" s="33">
        <f t="shared" si="693"/>
        <v>0</v>
      </c>
      <c r="CA371" s="34" t="str">
        <f t="shared" si="694"/>
        <v>n/a</v>
      </c>
      <c r="CB371" s="34" t="str">
        <f t="shared" si="695"/>
        <v>n/a</v>
      </c>
    </row>
    <row r="372" spans="1:80" hidden="1" outlineLevel="2" x14ac:dyDescent="0.2">
      <c r="A372" s="49">
        <v>4125</v>
      </c>
      <c r="B372" s="18" t="str">
        <f>+masterfile!D983</f>
        <v>4125 Ehegattengehalt</v>
      </c>
      <c r="D372" s="33">
        <f>-VLOOKUP($A372,'pl-data'!$A:$BR,8+D$3)</f>
        <v>0</v>
      </c>
      <c r="E372" s="33">
        <f>-VLOOKUP($A372,'pl-data'!$A:$BR,38+E$3)</f>
        <v>0</v>
      </c>
      <c r="F372" s="33">
        <f>-VLOOKUP($A372,'pl-data'!$A:$BR,23+F$3)</f>
        <v>0</v>
      </c>
      <c r="G372" s="34" t="str">
        <f t="shared" si="651"/>
        <v>n/a</v>
      </c>
      <c r="H372" s="34" t="str">
        <f t="shared" si="652"/>
        <v>n/a</v>
      </c>
      <c r="J372" s="33">
        <f>-VLOOKUP($A372,'pl-data'!$A:$BR,8+J$3)</f>
        <v>0</v>
      </c>
      <c r="K372" s="33">
        <f>-VLOOKUP($A372,'pl-data'!$A:$BR,38+K$3)</f>
        <v>0</v>
      </c>
      <c r="L372" s="33">
        <f>-VLOOKUP($A372,'pl-data'!$A:$BR,23+L$3)</f>
        <v>0</v>
      </c>
      <c r="M372" s="34" t="str">
        <f t="shared" si="654"/>
        <v>n/a</v>
      </c>
      <c r="N372" s="34" t="str">
        <f t="shared" si="655"/>
        <v>n/a</v>
      </c>
      <c r="P372" s="33">
        <f>-VLOOKUP($A372,'pl-data'!$A:$BR,8+P$3)</f>
        <v>0</v>
      </c>
      <c r="Q372" s="33">
        <f>-VLOOKUP($A372,'pl-data'!$A:$BR,38+Q$3)</f>
        <v>0</v>
      </c>
      <c r="R372" s="33">
        <f>-VLOOKUP($A372,'pl-data'!$A:$BR,23+R$3)</f>
        <v>0</v>
      </c>
      <c r="S372" s="34" t="str">
        <f t="shared" si="657"/>
        <v>n/a</v>
      </c>
      <c r="T372" s="34" t="str">
        <f t="shared" si="658"/>
        <v>n/a</v>
      </c>
      <c r="V372" s="33">
        <f>-VLOOKUP($A372,'pl-data'!$A:$BR,8+V$3)</f>
        <v>0</v>
      </c>
      <c r="W372" s="33">
        <f>-VLOOKUP($A372,'pl-data'!$A:$BR,38+W$3)</f>
        <v>0</v>
      </c>
      <c r="X372" s="33">
        <f>-VLOOKUP($A372,'pl-data'!$A:$BR,23+X$3)</f>
        <v>0</v>
      </c>
      <c r="Y372" s="34" t="str">
        <f t="shared" si="660"/>
        <v>n/a</v>
      </c>
      <c r="Z372" s="34" t="str">
        <f t="shared" si="661"/>
        <v>n/a</v>
      </c>
      <c r="AB372" s="33">
        <f>-VLOOKUP($A372,'pl-data'!$A:$BR,8+AB$3)</f>
        <v>0</v>
      </c>
      <c r="AC372" s="33">
        <f>-VLOOKUP($A372,'pl-data'!$A:$BR,38+AC$3)</f>
        <v>0</v>
      </c>
      <c r="AD372" s="33">
        <f>-VLOOKUP($A372,'pl-data'!$A:$BR,23+AD$3)</f>
        <v>0</v>
      </c>
      <c r="AE372" s="34" t="str">
        <f t="shared" si="663"/>
        <v>n/a</v>
      </c>
      <c r="AF372" s="34" t="str">
        <f t="shared" si="664"/>
        <v>n/a</v>
      </c>
      <c r="AH372" s="33">
        <f>-VLOOKUP($A372,'pl-data'!$A:$BR,8+AH$3)</f>
        <v>0</v>
      </c>
      <c r="AI372" s="33">
        <f>-VLOOKUP($A372,'pl-data'!$A:$BR,38+AI$3)</f>
        <v>0</v>
      </c>
      <c r="AJ372" s="33">
        <f>-VLOOKUP($A372,'pl-data'!$A:$BR,23+AJ$3)</f>
        <v>0</v>
      </c>
      <c r="AK372" s="34" t="str">
        <f t="shared" si="666"/>
        <v>n/a</v>
      </c>
      <c r="AL372" s="34" t="str">
        <f t="shared" si="667"/>
        <v>n/a</v>
      </c>
      <c r="AN372" s="33">
        <f>-VLOOKUP($A372,'pl-data'!$A:$BR,8+AN$3)</f>
        <v>0</v>
      </c>
      <c r="AO372" s="33">
        <f>-VLOOKUP($A372,'pl-data'!$A:$BR,38+AO$3)</f>
        <v>0</v>
      </c>
      <c r="AP372" s="33">
        <f>-VLOOKUP($A372,'pl-data'!$A:$BR,23+AP$3)</f>
        <v>0</v>
      </c>
      <c r="AQ372" s="34" t="str">
        <f t="shared" si="669"/>
        <v>n/a</v>
      </c>
      <c r="AR372" s="34" t="str">
        <f t="shared" si="670"/>
        <v>n/a</v>
      </c>
      <c r="AT372" s="33">
        <f>-VLOOKUP($A372,'pl-data'!$A:$BR,8+AT$3)</f>
        <v>0</v>
      </c>
      <c r="AU372" s="33">
        <f>-VLOOKUP($A372,'pl-data'!$A:$BR,38+AU$3)</f>
        <v>0</v>
      </c>
      <c r="AV372" s="33">
        <f>-VLOOKUP($A372,'pl-data'!$A:$BR,23+AV$3)</f>
        <v>0</v>
      </c>
      <c r="AW372" s="34" t="str">
        <f t="shared" si="672"/>
        <v>n/a</v>
      </c>
      <c r="AX372" s="34" t="str">
        <f t="shared" si="673"/>
        <v>n/a</v>
      </c>
      <c r="AZ372" s="33">
        <f>-VLOOKUP($A372,'pl-data'!$A:$BR,8+AZ$3)</f>
        <v>0</v>
      </c>
      <c r="BA372" s="33">
        <f>-VLOOKUP($A372,'pl-data'!$A:$BR,38+BA$3)</f>
        <v>0</v>
      </c>
      <c r="BB372" s="33">
        <f>-VLOOKUP($A372,'pl-data'!$A:$BR,23+BB$3)</f>
        <v>0</v>
      </c>
      <c r="BC372" s="34" t="str">
        <f t="shared" si="675"/>
        <v>n/a</v>
      </c>
      <c r="BD372" s="34" t="str">
        <f t="shared" si="676"/>
        <v>n/a</v>
      </c>
      <c r="BF372" s="33">
        <f>-VLOOKUP($A372,'pl-data'!$A:$BR,8+BF$3)</f>
        <v>0</v>
      </c>
      <c r="BG372" s="33">
        <f>-VLOOKUP($A372,'pl-data'!$A:$BR,38+BG$3)</f>
        <v>0</v>
      </c>
      <c r="BH372" s="33">
        <f>-VLOOKUP($A372,'pl-data'!$A:$BR,23+BH$3)</f>
        <v>0</v>
      </c>
      <c r="BI372" s="34" t="str">
        <f t="shared" si="678"/>
        <v>n/a</v>
      </c>
      <c r="BJ372" s="34" t="str">
        <f t="shared" si="679"/>
        <v>n/a</v>
      </c>
      <c r="BL372" s="33">
        <f>-VLOOKUP($A372,'pl-data'!$A:$BR,8+BL$3)</f>
        <v>0</v>
      </c>
      <c r="BM372" s="33">
        <f>-VLOOKUP($A372,'pl-data'!$A:$BR,38+BM$3)</f>
        <v>0</v>
      </c>
      <c r="BN372" s="33">
        <f>-VLOOKUP($A372,'pl-data'!$A:$BR,23+BN$3)</f>
        <v>0</v>
      </c>
      <c r="BO372" s="34" t="str">
        <f t="shared" si="681"/>
        <v>n/a</v>
      </c>
      <c r="BP372" s="34" t="str">
        <f t="shared" si="682"/>
        <v>n/a</v>
      </c>
      <c r="BR372" s="33">
        <f>-VLOOKUP($A372,'pl-data'!$A:$BR,8+BR$3)</f>
        <v>0</v>
      </c>
      <c r="BS372" s="33">
        <f>-VLOOKUP($A372,'pl-data'!$A:$BR,38+BS$3)</f>
        <v>0</v>
      </c>
      <c r="BT372" s="33">
        <f>-VLOOKUP($A372,'pl-data'!$A:$BR,23+BT$3)</f>
        <v>0</v>
      </c>
      <c r="BU372" s="34" t="str">
        <f t="shared" si="684"/>
        <v>n/a</v>
      </c>
      <c r="BV372" s="34" t="str">
        <f t="shared" si="685"/>
        <v>n/a</v>
      </c>
      <c r="BX372" s="33">
        <f t="shared" si="691"/>
        <v>0</v>
      </c>
      <c r="BY372" s="33">
        <f t="shared" si="692"/>
        <v>0</v>
      </c>
      <c r="BZ372" s="33">
        <f t="shared" si="693"/>
        <v>0</v>
      </c>
      <c r="CA372" s="34" t="str">
        <f t="shared" si="694"/>
        <v>n/a</v>
      </c>
      <c r="CB372" s="34" t="str">
        <f t="shared" si="695"/>
        <v>n/a</v>
      </c>
    </row>
    <row r="373" spans="1:80" hidden="1" outlineLevel="2" x14ac:dyDescent="0.2">
      <c r="A373" s="49">
        <v>4126</v>
      </c>
      <c r="B373" s="18" t="str">
        <f>+masterfile!D984</f>
        <v>4126 Tantiemen Gesellschafter-Geschäftsf.</v>
      </c>
      <c r="D373" s="33">
        <f>-VLOOKUP($A373,'pl-data'!$A:$BR,8+D$3)</f>
        <v>0</v>
      </c>
      <c r="E373" s="33">
        <f>-VLOOKUP($A373,'pl-data'!$A:$BR,38+E$3)</f>
        <v>0</v>
      </c>
      <c r="F373" s="33">
        <f>-VLOOKUP($A373,'pl-data'!$A:$BR,23+F$3)</f>
        <v>0</v>
      </c>
      <c r="G373" s="34" t="str">
        <f t="shared" si="651"/>
        <v>n/a</v>
      </c>
      <c r="H373" s="34" t="str">
        <f t="shared" si="652"/>
        <v>n/a</v>
      </c>
      <c r="J373" s="33">
        <f>-VLOOKUP($A373,'pl-data'!$A:$BR,8+J$3)</f>
        <v>0</v>
      </c>
      <c r="K373" s="33">
        <f>-VLOOKUP($A373,'pl-data'!$A:$BR,38+K$3)</f>
        <v>0</v>
      </c>
      <c r="L373" s="33">
        <f>-VLOOKUP($A373,'pl-data'!$A:$BR,23+L$3)</f>
        <v>0</v>
      </c>
      <c r="M373" s="34" t="str">
        <f t="shared" si="654"/>
        <v>n/a</v>
      </c>
      <c r="N373" s="34" t="str">
        <f t="shared" si="655"/>
        <v>n/a</v>
      </c>
      <c r="P373" s="33">
        <f>-VLOOKUP($A373,'pl-data'!$A:$BR,8+P$3)</f>
        <v>0</v>
      </c>
      <c r="Q373" s="33">
        <f>-VLOOKUP($A373,'pl-data'!$A:$BR,38+Q$3)</f>
        <v>0</v>
      </c>
      <c r="R373" s="33">
        <f>-VLOOKUP($A373,'pl-data'!$A:$BR,23+R$3)</f>
        <v>0</v>
      </c>
      <c r="S373" s="34" t="str">
        <f t="shared" si="657"/>
        <v>n/a</v>
      </c>
      <c r="T373" s="34" t="str">
        <f t="shared" si="658"/>
        <v>n/a</v>
      </c>
      <c r="V373" s="33">
        <f>-VLOOKUP($A373,'pl-data'!$A:$BR,8+V$3)</f>
        <v>0</v>
      </c>
      <c r="W373" s="33">
        <f>-VLOOKUP($A373,'pl-data'!$A:$BR,38+W$3)</f>
        <v>0</v>
      </c>
      <c r="X373" s="33">
        <f>-VLOOKUP($A373,'pl-data'!$A:$BR,23+X$3)</f>
        <v>0</v>
      </c>
      <c r="Y373" s="34" t="str">
        <f t="shared" si="660"/>
        <v>n/a</v>
      </c>
      <c r="Z373" s="34" t="str">
        <f t="shared" si="661"/>
        <v>n/a</v>
      </c>
      <c r="AB373" s="33">
        <f>-VLOOKUP($A373,'pl-data'!$A:$BR,8+AB$3)</f>
        <v>0</v>
      </c>
      <c r="AC373" s="33">
        <f>-VLOOKUP($A373,'pl-data'!$A:$BR,38+AC$3)</f>
        <v>0</v>
      </c>
      <c r="AD373" s="33">
        <f>-VLOOKUP($A373,'pl-data'!$A:$BR,23+AD$3)</f>
        <v>0</v>
      </c>
      <c r="AE373" s="34" t="str">
        <f t="shared" si="663"/>
        <v>n/a</v>
      </c>
      <c r="AF373" s="34" t="str">
        <f t="shared" si="664"/>
        <v>n/a</v>
      </c>
      <c r="AH373" s="33">
        <f>-VLOOKUP($A373,'pl-data'!$A:$BR,8+AH$3)</f>
        <v>0</v>
      </c>
      <c r="AI373" s="33">
        <f>-VLOOKUP($A373,'pl-data'!$A:$BR,38+AI$3)</f>
        <v>0</v>
      </c>
      <c r="AJ373" s="33">
        <f>-VLOOKUP($A373,'pl-data'!$A:$BR,23+AJ$3)</f>
        <v>0</v>
      </c>
      <c r="AK373" s="34" t="str">
        <f t="shared" si="666"/>
        <v>n/a</v>
      </c>
      <c r="AL373" s="34" t="str">
        <f t="shared" si="667"/>
        <v>n/a</v>
      </c>
      <c r="AN373" s="33">
        <f>-VLOOKUP($A373,'pl-data'!$A:$BR,8+AN$3)</f>
        <v>0</v>
      </c>
      <c r="AO373" s="33">
        <f>-VLOOKUP($A373,'pl-data'!$A:$BR,38+AO$3)</f>
        <v>0</v>
      </c>
      <c r="AP373" s="33">
        <f>-VLOOKUP($A373,'pl-data'!$A:$BR,23+AP$3)</f>
        <v>0</v>
      </c>
      <c r="AQ373" s="34" t="str">
        <f t="shared" si="669"/>
        <v>n/a</v>
      </c>
      <c r="AR373" s="34" t="str">
        <f t="shared" si="670"/>
        <v>n/a</v>
      </c>
      <c r="AT373" s="33">
        <f>-VLOOKUP($A373,'pl-data'!$A:$BR,8+AT$3)</f>
        <v>0</v>
      </c>
      <c r="AU373" s="33">
        <f>-VLOOKUP($A373,'pl-data'!$A:$BR,38+AU$3)</f>
        <v>0</v>
      </c>
      <c r="AV373" s="33">
        <f>-VLOOKUP($A373,'pl-data'!$A:$BR,23+AV$3)</f>
        <v>0</v>
      </c>
      <c r="AW373" s="34" t="str">
        <f t="shared" si="672"/>
        <v>n/a</v>
      </c>
      <c r="AX373" s="34" t="str">
        <f t="shared" si="673"/>
        <v>n/a</v>
      </c>
      <c r="AZ373" s="33">
        <f>-VLOOKUP($A373,'pl-data'!$A:$BR,8+AZ$3)</f>
        <v>0</v>
      </c>
      <c r="BA373" s="33">
        <f>-VLOOKUP($A373,'pl-data'!$A:$BR,38+BA$3)</f>
        <v>0</v>
      </c>
      <c r="BB373" s="33">
        <f>-VLOOKUP($A373,'pl-data'!$A:$BR,23+BB$3)</f>
        <v>0</v>
      </c>
      <c r="BC373" s="34" t="str">
        <f t="shared" si="675"/>
        <v>n/a</v>
      </c>
      <c r="BD373" s="34" t="str">
        <f t="shared" si="676"/>
        <v>n/a</v>
      </c>
      <c r="BF373" s="33">
        <f>-VLOOKUP($A373,'pl-data'!$A:$BR,8+BF$3)</f>
        <v>0</v>
      </c>
      <c r="BG373" s="33">
        <f>-VLOOKUP($A373,'pl-data'!$A:$BR,38+BG$3)</f>
        <v>0</v>
      </c>
      <c r="BH373" s="33">
        <f>-VLOOKUP($A373,'pl-data'!$A:$BR,23+BH$3)</f>
        <v>0</v>
      </c>
      <c r="BI373" s="34" t="str">
        <f t="shared" si="678"/>
        <v>n/a</v>
      </c>
      <c r="BJ373" s="34" t="str">
        <f t="shared" si="679"/>
        <v>n/a</v>
      </c>
      <c r="BL373" s="33">
        <f>-VLOOKUP($A373,'pl-data'!$A:$BR,8+BL$3)</f>
        <v>0</v>
      </c>
      <c r="BM373" s="33">
        <f>-VLOOKUP($A373,'pl-data'!$A:$BR,38+BM$3)</f>
        <v>0</v>
      </c>
      <c r="BN373" s="33">
        <f>-VLOOKUP($A373,'pl-data'!$A:$BR,23+BN$3)</f>
        <v>0</v>
      </c>
      <c r="BO373" s="34" t="str">
        <f t="shared" si="681"/>
        <v>n/a</v>
      </c>
      <c r="BP373" s="34" t="str">
        <f t="shared" si="682"/>
        <v>n/a</v>
      </c>
      <c r="BR373" s="33">
        <f>-VLOOKUP($A373,'pl-data'!$A:$BR,8+BR$3)</f>
        <v>0</v>
      </c>
      <c r="BS373" s="33">
        <f>-VLOOKUP($A373,'pl-data'!$A:$BR,38+BS$3)</f>
        <v>0</v>
      </c>
      <c r="BT373" s="33">
        <f>-VLOOKUP($A373,'pl-data'!$A:$BR,23+BT$3)</f>
        <v>0</v>
      </c>
      <c r="BU373" s="34" t="str">
        <f t="shared" si="684"/>
        <v>n/a</v>
      </c>
      <c r="BV373" s="34" t="str">
        <f t="shared" si="685"/>
        <v>n/a</v>
      </c>
      <c r="BX373" s="33">
        <f t="shared" si="691"/>
        <v>0</v>
      </c>
      <c r="BY373" s="33">
        <f t="shared" si="692"/>
        <v>0</v>
      </c>
      <c r="BZ373" s="33">
        <f t="shared" si="693"/>
        <v>0</v>
      </c>
      <c r="CA373" s="34" t="str">
        <f t="shared" si="694"/>
        <v>n/a</v>
      </c>
      <c r="CB373" s="34" t="str">
        <f t="shared" si="695"/>
        <v>n/a</v>
      </c>
    </row>
    <row r="374" spans="1:80" hidden="1" outlineLevel="2" x14ac:dyDescent="0.2">
      <c r="A374" s="49">
        <v>4127</v>
      </c>
      <c r="B374" s="18" t="str">
        <f>+masterfile!D985</f>
        <v>4127 Geschäftsführergehälter</v>
      </c>
      <c r="D374" s="33">
        <f>-VLOOKUP($A374,'pl-data'!$A:$BR,8+D$3)</f>
        <v>0</v>
      </c>
      <c r="E374" s="33">
        <f>-VLOOKUP($A374,'pl-data'!$A:$BR,38+E$3)</f>
        <v>0</v>
      </c>
      <c r="F374" s="33">
        <f>-VLOOKUP($A374,'pl-data'!$A:$BR,23+F$3)</f>
        <v>0</v>
      </c>
      <c r="G374" s="34" t="str">
        <f t="shared" si="651"/>
        <v>n/a</v>
      </c>
      <c r="H374" s="34" t="str">
        <f t="shared" si="652"/>
        <v>n/a</v>
      </c>
      <c r="J374" s="33">
        <f>-VLOOKUP($A374,'pl-data'!$A:$BR,8+J$3)</f>
        <v>0</v>
      </c>
      <c r="K374" s="33">
        <f>-VLOOKUP($A374,'pl-data'!$A:$BR,38+K$3)</f>
        <v>0</v>
      </c>
      <c r="L374" s="33">
        <f>-VLOOKUP($A374,'pl-data'!$A:$BR,23+L$3)</f>
        <v>0</v>
      </c>
      <c r="M374" s="34" t="str">
        <f t="shared" si="654"/>
        <v>n/a</v>
      </c>
      <c r="N374" s="34" t="str">
        <f t="shared" si="655"/>
        <v>n/a</v>
      </c>
      <c r="P374" s="33">
        <f>-VLOOKUP($A374,'pl-data'!$A:$BR,8+P$3)</f>
        <v>0</v>
      </c>
      <c r="Q374" s="33">
        <f>-VLOOKUP($A374,'pl-data'!$A:$BR,38+Q$3)</f>
        <v>0</v>
      </c>
      <c r="R374" s="33">
        <f>-VLOOKUP($A374,'pl-data'!$A:$BR,23+R$3)</f>
        <v>0</v>
      </c>
      <c r="S374" s="34" t="str">
        <f t="shared" si="657"/>
        <v>n/a</v>
      </c>
      <c r="T374" s="34" t="str">
        <f t="shared" si="658"/>
        <v>n/a</v>
      </c>
      <c r="V374" s="33">
        <f>-VLOOKUP($A374,'pl-data'!$A:$BR,8+V$3)</f>
        <v>0</v>
      </c>
      <c r="W374" s="33">
        <f>-VLOOKUP($A374,'pl-data'!$A:$BR,38+W$3)</f>
        <v>0</v>
      </c>
      <c r="X374" s="33">
        <f>-VLOOKUP($A374,'pl-data'!$A:$BR,23+X$3)</f>
        <v>0</v>
      </c>
      <c r="Y374" s="34" t="str">
        <f t="shared" si="660"/>
        <v>n/a</v>
      </c>
      <c r="Z374" s="34" t="str">
        <f t="shared" si="661"/>
        <v>n/a</v>
      </c>
      <c r="AB374" s="33">
        <f>-VLOOKUP($A374,'pl-data'!$A:$BR,8+AB$3)</f>
        <v>0</v>
      </c>
      <c r="AC374" s="33">
        <f>-VLOOKUP($A374,'pl-data'!$A:$BR,38+AC$3)</f>
        <v>0</v>
      </c>
      <c r="AD374" s="33">
        <f>-VLOOKUP($A374,'pl-data'!$A:$BR,23+AD$3)</f>
        <v>0</v>
      </c>
      <c r="AE374" s="34" t="str">
        <f t="shared" si="663"/>
        <v>n/a</v>
      </c>
      <c r="AF374" s="34" t="str">
        <f t="shared" si="664"/>
        <v>n/a</v>
      </c>
      <c r="AH374" s="33">
        <f>-VLOOKUP($A374,'pl-data'!$A:$BR,8+AH$3)</f>
        <v>0</v>
      </c>
      <c r="AI374" s="33">
        <f>-VLOOKUP($A374,'pl-data'!$A:$BR,38+AI$3)</f>
        <v>0</v>
      </c>
      <c r="AJ374" s="33">
        <f>-VLOOKUP($A374,'pl-data'!$A:$BR,23+AJ$3)</f>
        <v>0</v>
      </c>
      <c r="AK374" s="34" t="str">
        <f t="shared" si="666"/>
        <v>n/a</v>
      </c>
      <c r="AL374" s="34" t="str">
        <f t="shared" si="667"/>
        <v>n/a</v>
      </c>
      <c r="AN374" s="33">
        <f>-VLOOKUP($A374,'pl-data'!$A:$BR,8+AN$3)</f>
        <v>0</v>
      </c>
      <c r="AO374" s="33">
        <f>-VLOOKUP($A374,'pl-data'!$A:$BR,38+AO$3)</f>
        <v>0</v>
      </c>
      <c r="AP374" s="33">
        <f>-VLOOKUP($A374,'pl-data'!$A:$BR,23+AP$3)</f>
        <v>0</v>
      </c>
      <c r="AQ374" s="34" t="str">
        <f t="shared" si="669"/>
        <v>n/a</v>
      </c>
      <c r="AR374" s="34" t="str">
        <f t="shared" si="670"/>
        <v>n/a</v>
      </c>
      <c r="AT374" s="33">
        <f>-VLOOKUP($A374,'pl-data'!$A:$BR,8+AT$3)</f>
        <v>0</v>
      </c>
      <c r="AU374" s="33">
        <f>-VLOOKUP($A374,'pl-data'!$A:$BR,38+AU$3)</f>
        <v>0</v>
      </c>
      <c r="AV374" s="33">
        <f>-VLOOKUP($A374,'pl-data'!$A:$BR,23+AV$3)</f>
        <v>0</v>
      </c>
      <c r="AW374" s="34" t="str">
        <f t="shared" si="672"/>
        <v>n/a</v>
      </c>
      <c r="AX374" s="34" t="str">
        <f t="shared" si="673"/>
        <v>n/a</v>
      </c>
      <c r="AZ374" s="33">
        <f>-VLOOKUP($A374,'pl-data'!$A:$BR,8+AZ$3)</f>
        <v>0</v>
      </c>
      <c r="BA374" s="33">
        <f>-VLOOKUP($A374,'pl-data'!$A:$BR,38+BA$3)</f>
        <v>0</v>
      </c>
      <c r="BB374" s="33">
        <f>-VLOOKUP($A374,'pl-data'!$A:$BR,23+BB$3)</f>
        <v>0</v>
      </c>
      <c r="BC374" s="34" t="str">
        <f t="shared" si="675"/>
        <v>n/a</v>
      </c>
      <c r="BD374" s="34" t="str">
        <f t="shared" si="676"/>
        <v>n/a</v>
      </c>
      <c r="BF374" s="33">
        <f>-VLOOKUP($A374,'pl-data'!$A:$BR,8+BF$3)</f>
        <v>0</v>
      </c>
      <c r="BG374" s="33">
        <f>-VLOOKUP($A374,'pl-data'!$A:$BR,38+BG$3)</f>
        <v>0</v>
      </c>
      <c r="BH374" s="33">
        <f>-VLOOKUP($A374,'pl-data'!$A:$BR,23+BH$3)</f>
        <v>0</v>
      </c>
      <c r="BI374" s="34" t="str">
        <f t="shared" si="678"/>
        <v>n/a</v>
      </c>
      <c r="BJ374" s="34" t="str">
        <f t="shared" si="679"/>
        <v>n/a</v>
      </c>
      <c r="BL374" s="33">
        <f>-VLOOKUP($A374,'pl-data'!$A:$BR,8+BL$3)</f>
        <v>0</v>
      </c>
      <c r="BM374" s="33">
        <f>-VLOOKUP($A374,'pl-data'!$A:$BR,38+BM$3)</f>
        <v>0</v>
      </c>
      <c r="BN374" s="33">
        <f>-VLOOKUP($A374,'pl-data'!$A:$BR,23+BN$3)</f>
        <v>0</v>
      </c>
      <c r="BO374" s="34" t="str">
        <f t="shared" si="681"/>
        <v>n/a</v>
      </c>
      <c r="BP374" s="34" t="str">
        <f t="shared" si="682"/>
        <v>n/a</v>
      </c>
      <c r="BR374" s="33">
        <f>-VLOOKUP($A374,'pl-data'!$A:$BR,8+BR$3)</f>
        <v>0</v>
      </c>
      <c r="BS374" s="33">
        <f>-VLOOKUP($A374,'pl-data'!$A:$BR,38+BS$3)</f>
        <v>0</v>
      </c>
      <c r="BT374" s="33">
        <f>-VLOOKUP($A374,'pl-data'!$A:$BR,23+BT$3)</f>
        <v>0</v>
      </c>
      <c r="BU374" s="34" t="str">
        <f t="shared" si="684"/>
        <v>n/a</v>
      </c>
      <c r="BV374" s="34" t="str">
        <f t="shared" si="685"/>
        <v>n/a</v>
      </c>
      <c r="BX374" s="33">
        <f t="shared" si="691"/>
        <v>0</v>
      </c>
      <c r="BY374" s="33">
        <f t="shared" si="692"/>
        <v>0</v>
      </c>
      <c r="BZ374" s="33">
        <f t="shared" si="693"/>
        <v>0</v>
      </c>
      <c r="CA374" s="34" t="str">
        <f t="shared" si="694"/>
        <v>n/a</v>
      </c>
      <c r="CB374" s="34" t="str">
        <f t="shared" si="695"/>
        <v>n/a</v>
      </c>
    </row>
    <row r="375" spans="1:80" hidden="1" outlineLevel="2" x14ac:dyDescent="0.2">
      <c r="A375" s="49">
        <v>4128</v>
      </c>
      <c r="B375" s="18" t="str">
        <f>+masterfile!D986</f>
        <v>4128 Vergütung angest. Mituntern. § 15 EStG</v>
      </c>
      <c r="D375" s="33">
        <f>-VLOOKUP($A375,'pl-data'!$A:$BR,8+D$3)</f>
        <v>0</v>
      </c>
      <c r="E375" s="33">
        <f>-VLOOKUP($A375,'pl-data'!$A:$BR,38+E$3)</f>
        <v>0</v>
      </c>
      <c r="F375" s="33">
        <f>-VLOOKUP($A375,'pl-data'!$A:$BR,23+F$3)</f>
        <v>0</v>
      </c>
      <c r="G375" s="34" t="str">
        <f t="shared" si="651"/>
        <v>n/a</v>
      </c>
      <c r="H375" s="34" t="str">
        <f t="shared" si="652"/>
        <v>n/a</v>
      </c>
      <c r="J375" s="33">
        <f>-VLOOKUP($A375,'pl-data'!$A:$BR,8+J$3)</f>
        <v>0</v>
      </c>
      <c r="K375" s="33">
        <f>-VLOOKUP($A375,'pl-data'!$A:$BR,38+K$3)</f>
        <v>0</v>
      </c>
      <c r="L375" s="33">
        <f>-VLOOKUP($A375,'pl-data'!$A:$BR,23+L$3)</f>
        <v>0</v>
      </c>
      <c r="M375" s="34" t="str">
        <f t="shared" si="654"/>
        <v>n/a</v>
      </c>
      <c r="N375" s="34" t="str">
        <f t="shared" si="655"/>
        <v>n/a</v>
      </c>
      <c r="P375" s="33">
        <f>-VLOOKUP($A375,'pl-data'!$A:$BR,8+P$3)</f>
        <v>0</v>
      </c>
      <c r="Q375" s="33">
        <f>-VLOOKUP($A375,'pl-data'!$A:$BR,38+Q$3)</f>
        <v>0</v>
      </c>
      <c r="R375" s="33">
        <f>-VLOOKUP($A375,'pl-data'!$A:$BR,23+R$3)</f>
        <v>0</v>
      </c>
      <c r="S375" s="34" t="str">
        <f t="shared" si="657"/>
        <v>n/a</v>
      </c>
      <c r="T375" s="34" t="str">
        <f t="shared" si="658"/>
        <v>n/a</v>
      </c>
      <c r="V375" s="33">
        <f>-VLOOKUP($A375,'pl-data'!$A:$BR,8+V$3)</f>
        <v>0</v>
      </c>
      <c r="W375" s="33">
        <f>-VLOOKUP($A375,'pl-data'!$A:$BR,38+W$3)</f>
        <v>0</v>
      </c>
      <c r="X375" s="33">
        <f>-VLOOKUP($A375,'pl-data'!$A:$BR,23+X$3)</f>
        <v>0</v>
      </c>
      <c r="Y375" s="34" t="str">
        <f t="shared" si="660"/>
        <v>n/a</v>
      </c>
      <c r="Z375" s="34" t="str">
        <f t="shared" si="661"/>
        <v>n/a</v>
      </c>
      <c r="AB375" s="33">
        <f>-VLOOKUP($A375,'pl-data'!$A:$BR,8+AB$3)</f>
        <v>0</v>
      </c>
      <c r="AC375" s="33">
        <f>-VLOOKUP($A375,'pl-data'!$A:$BR,38+AC$3)</f>
        <v>0</v>
      </c>
      <c r="AD375" s="33">
        <f>-VLOOKUP($A375,'pl-data'!$A:$BR,23+AD$3)</f>
        <v>0</v>
      </c>
      <c r="AE375" s="34" t="str">
        <f t="shared" si="663"/>
        <v>n/a</v>
      </c>
      <c r="AF375" s="34" t="str">
        <f t="shared" si="664"/>
        <v>n/a</v>
      </c>
      <c r="AH375" s="33">
        <f>-VLOOKUP($A375,'pl-data'!$A:$BR,8+AH$3)</f>
        <v>0</v>
      </c>
      <c r="AI375" s="33">
        <f>-VLOOKUP($A375,'pl-data'!$A:$BR,38+AI$3)</f>
        <v>0</v>
      </c>
      <c r="AJ375" s="33">
        <f>-VLOOKUP($A375,'pl-data'!$A:$BR,23+AJ$3)</f>
        <v>0</v>
      </c>
      <c r="AK375" s="34" t="str">
        <f t="shared" si="666"/>
        <v>n/a</v>
      </c>
      <c r="AL375" s="34" t="str">
        <f t="shared" si="667"/>
        <v>n/a</v>
      </c>
      <c r="AN375" s="33">
        <f>-VLOOKUP($A375,'pl-data'!$A:$BR,8+AN$3)</f>
        <v>0</v>
      </c>
      <c r="AO375" s="33">
        <f>-VLOOKUP($A375,'pl-data'!$A:$BR,38+AO$3)</f>
        <v>0</v>
      </c>
      <c r="AP375" s="33">
        <f>-VLOOKUP($A375,'pl-data'!$A:$BR,23+AP$3)</f>
        <v>0</v>
      </c>
      <c r="AQ375" s="34" t="str">
        <f t="shared" si="669"/>
        <v>n/a</v>
      </c>
      <c r="AR375" s="34" t="str">
        <f t="shared" si="670"/>
        <v>n/a</v>
      </c>
      <c r="AT375" s="33">
        <f>-VLOOKUP($A375,'pl-data'!$A:$BR,8+AT$3)</f>
        <v>0</v>
      </c>
      <c r="AU375" s="33">
        <f>-VLOOKUP($A375,'pl-data'!$A:$BR,38+AU$3)</f>
        <v>0</v>
      </c>
      <c r="AV375" s="33">
        <f>-VLOOKUP($A375,'pl-data'!$A:$BR,23+AV$3)</f>
        <v>0</v>
      </c>
      <c r="AW375" s="34" t="str">
        <f t="shared" si="672"/>
        <v>n/a</v>
      </c>
      <c r="AX375" s="34" t="str">
        <f t="shared" si="673"/>
        <v>n/a</v>
      </c>
      <c r="AZ375" s="33">
        <f>-VLOOKUP($A375,'pl-data'!$A:$BR,8+AZ$3)</f>
        <v>0</v>
      </c>
      <c r="BA375" s="33">
        <f>-VLOOKUP($A375,'pl-data'!$A:$BR,38+BA$3)</f>
        <v>0</v>
      </c>
      <c r="BB375" s="33">
        <f>-VLOOKUP($A375,'pl-data'!$A:$BR,23+BB$3)</f>
        <v>0</v>
      </c>
      <c r="BC375" s="34" t="str">
        <f t="shared" si="675"/>
        <v>n/a</v>
      </c>
      <c r="BD375" s="34" t="str">
        <f t="shared" si="676"/>
        <v>n/a</v>
      </c>
      <c r="BF375" s="33">
        <f>-VLOOKUP($A375,'pl-data'!$A:$BR,8+BF$3)</f>
        <v>0</v>
      </c>
      <c r="BG375" s="33">
        <f>-VLOOKUP($A375,'pl-data'!$A:$BR,38+BG$3)</f>
        <v>0</v>
      </c>
      <c r="BH375" s="33">
        <f>-VLOOKUP($A375,'pl-data'!$A:$BR,23+BH$3)</f>
        <v>0</v>
      </c>
      <c r="BI375" s="34" t="str">
        <f t="shared" si="678"/>
        <v>n/a</v>
      </c>
      <c r="BJ375" s="34" t="str">
        <f t="shared" si="679"/>
        <v>n/a</v>
      </c>
      <c r="BL375" s="33">
        <f>-VLOOKUP($A375,'pl-data'!$A:$BR,8+BL$3)</f>
        <v>0</v>
      </c>
      <c r="BM375" s="33">
        <f>-VLOOKUP($A375,'pl-data'!$A:$BR,38+BM$3)</f>
        <v>0</v>
      </c>
      <c r="BN375" s="33">
        <f>-VLOOKUP($A375,'pl-data'!$A:$BR,23+BN$3)</f>
        <v>0</v>
      </c>
      <c r="BO375" s="34" t="str">
        <f t="shared" si="681"/>
        <v>n/a</v>
      </c>
      <c r="BP375" s="34" t="str">
        <f t="shared" si="682"/>
        <v>n/a</v>
      </c>
      <c r="BR375" s="33">
        <f>-VLOOKUP($A375,'pl-data'!$A:$BR,8+BR$3)</f>
        <v>0</v>
      </c>
      <c r="BS375" s="33">
        <f>-VLOOKUP($A375,'pl-data'!$A:$BR,38+BS$3)</f>
        <v>0</v>
      </c>
      <c r="BT375" s="33">
        <f>-VLOOKUP($A375,'pl-data'!$A:$BR,23+BT$3)</f>
        <v>0</v>
      </c>
      <c r="BU375" s="34" t="str">
        <f t="shared" si="684"/>
        <v>n/a</v>
      </c>
      <c r="BV375" s="34" t="str">
        <f t="shared" si="685"/>
        <v>n/a</v>
      </c>
      <c r="BX375" s="33">
        <f t="shared" si="691"/>
        <v>0</v>
      </c>
      <c r="BY375" s="33">
        <f t="shared" si="692"/>
        <v>0</v>
      </c>
      <c r="BZ375" s="33">
        <f t="shared" si="693"/>
        <v>0</v>
      </c>
      <c r="CA375" s="34" t="str">
        <f t="shared" si="694"/>
        <v>n/a</v>
      </c>
      <c r="CB375" s="34" t="str">
        <f t="shared" si="695"/>
        <v>n/a</v>
      </c>
    </row>
    <row r="376" spans="1:80" hidden="1" outlineLevel="2" x14ac:dyDescent="0.2">
      <c r="A376" s="49">
        <v>4129</v>
      </c>
      <c r="B376" s="18" t="str">
        <f>+masterfile!D987</f>
        <v>4129 Tantiemen Arbeitnehmer</v>
      </c>
      <c r="D376" s="33">
        <f>-VLOOKUP($A376,'pl-data'!$A:$BR,8+D$3)</f>
        <v>0</v>
      </c>
      <c r="E376" s="33">
        <f>-VLOOKUP($A376,'pl-data'!$A:$BR,38+E$3)</f>
        <v>0</v>
      </c>
      <c r="F376" s="33">
        <f>-VLOOKUP($A376,'pl-data'!$A:$BR,23+F$3)</f>
        <v>0</v>
      </c>
      <c r="G376" s="34" t="str">
        <f t="shared" si="651"/>
        <v>n/a</v>
      </c>
      <c r="H376" s="34" t="str">
        <f t="shared" si="652"/>
        <v>n/a</v>
      </c>
      <c r="J376" s="33">
        <f>-VLOOKUP($A376,'pl-data'!$A:$BR,8+J$3)</f>
        <v>0</v>
      </c>
      <c r="K376" s="33">
        <f>-VLOOKUP($A376,'pl-data'!$A:$BR,38+K$3)</f>
        <v>0</v>
      </c>
      <c r="L376" s="33">
        <f>-VLOOKUP($A376,'pl-data'!$A:$BR,23+L$3)</f>
        <v>0</v>
      </c>
      <c r="M376" s="34" t="str">
        <f t="shared" si="654"/>
        <v>n/a</v>
      </c>
      <c r="N376" s="34" t="str">
        <f t="shared" si="655"/>
        <v>n/a</v>
      </c>
      <c r="P376" s="33">
        <f>-VLOOKUP($A376,'pl-data'!$A:$BR,8+P$3)</f>
        <v>0</v>
      </c>
      <c r="Q376" s="33">
        <f>-VLOOKUP($A376,'pl-data'!$A:$BR,38+Q$3)</f>
        <v>0</v>
      </c>
      <c r="R376" s="33">
        <f>-VLOOKUP($A376,'pl-data'!$A:$BR,23+R$3)</f>
        <v>0</v>
      </c>
      <c r="S376" s="34" t="str">
        <f t="shared" si="657"/>
        <v>n/a</v>
      </c>
      <c r="T376" s="34" t="str">
        <f t="shared" si="658"/>
        <v>n/a</v>
      </c>
      <c r="V376" s="33">
        <f>-VLOOKUP($A376,'pl-data'!$A:$BR,8+V$3)</f>
        <v>0</v>
      </c>
      <c r="W376" s="33">
        <f>-VLOOKUP($A376,'pl-data'!$A:$BR,38+W$3)</f>
        <v>0</v>
      </c>
      <c r="X376" s="33">
        <f>-VLOOKUP($A376,'pl-data'!$A:$BR,23+X$3)</f>
        <v>0</v>
      </c>
      <c r="Y376" s="34" t="str">
        <f t="shared" si="660"/>
        <v>n/a</v>
      </c>
      <c r="Z376" s="34" t="str">
        <f t="shared" si="661"/>
        <v>n/a</v>
      </c>
      <c r="AB376" s="33">
        <f>-VLOOKUP($A376,'pl-data'!$A:$BR,8+AB$3)</f>
        <v>0</v>
      </c>
      <c r="AC376" s="33">
        <f>-VLOOKUP($A376,'pl-data'!$A:$BR,38+AC$3)</f>
        <v>0</v>
      </c>
      <c r="AD376" s="33">
        <f>-VLOOKUP($A376,'pl-data'!$A:$BR,23+AD$3)</f>
        <v>0</v>
      </c>
      <c r="AE376" s="34" t="str">
        <f t="shared" si="663"/>
        <v>n/a</v>
      </c>
      <c r="AF376" s="34" t="str">
        <f t="shared" si="664"/>
        <v>n/a</v>
      </c>
      <c r="AH376" s="33">
        <f>-VLOOKUP($A376,'pl-data'!$A:$BR,8+AH$3)</f>
        <v>0</v>
      </c>
      <c r="AI376" s="33">
        <f>-VLOOKUP($A376,'pl-data'!$A:$BR,38+AI$3)</f>
        <v>0</v>
      </c>
      <c r="AJ376" s="33">
        <f>-VLOOKUP($A376,'pl-data'!$A:$BR,23+AJ$3)</f>
        <v>0</v>
      </c>
      <c r="AK376" s="34" t="str">
        <f t="shared" si="666"/>
        <v>n/a</v>
      </c>
      <c r="AL376" s="34" t="str">
        <f t="shared" si="667"/>
        <v>n/a</v>
      </c>
      <c r="AN376" s="33">
        <f>-VLOOKUP($A376,'pl-data'!$A:$BR,8+AN$3)</f>
        <v>0</v>
      </c>
      <c r="AO376" s="33">
        <f>-VLOOKUP($A376,'pl-data'!$A:$BR,38+AO$3)</f>
        <v>0</v>
      </c>
      <c r="AP376" s="33">
        <f>-VLOOKUP($A376,'pl-data'!$A:$BR,23+AP$3)</f>
        <v>0</v>
      </c>
      <c r="AQ376" s="34" t="str">
        <f t="shared" si="669"/>
        <v>n/a</v>
      </c>
      <c r="AR376" s="34" t="str">
        <f t="shared" si="670"/>
        <v>n/a</v>
      </c>
      <c r="AT376" s="33">
        <f>-VLOOKUP($A376,'pl-data'!$A:$BR,8+AT$3)</f>
        <v>0</v>
      </c>
      <c r="AU376" s="33">
        <f>-VLOOKUP($A376,'pl-data'!$A:$BR,38+AU$3)</f>
        <v>0</v>
      </c>
      <c r="AV376" s="33">
        <f>-VLOOKUP($A376,'pl-data'!$A:$BR,23+AV$3)</f>
        <v>0</v>
      </c>
      <c r="AW376" s="34" t="str">
        <f t="shared" si="672"/>
        <v>n/a</v>
      </c>
      <c r="AX376" s="34" t="str">
        <f t="shared" si="673"/>
        <v>n/a</v>
      </c>
      <c r="AZ376" s="33">
        <f>-VLOOKUP($A376,'pl-data'!$A:$BR,8+AZ$3)</f>
        <v>0</v>
      </c>
      <c r="BA376" s="33">
        <f>-VLOOKUP($A376,'pl-data'!$A:$BR,38+BA$3)</f>
        <v>0</v>
      </c>
      <c r="BB376" s="33">
        <f>-VLOOKUP($A376,'pl-data'!$A:$BR,23+BB$3)</f>
        <v>0</v>
      </c>
      <c r="BC376" s="34" t="str">
        <f t="shared" si="675"/>
        <v>n/a</v>
      </c>
      <c r="BD376" s="34" t="str">
        <f t="shared" si="676"/>
        <v>n/a</v>
      </c>
      <c r="BF376" s="33">
        <f>-VLOOKUP($A376,'pl-data'!$A:$BR,8+BF$3)</f>
        <v>0</v>
      </c>
      <c r="BG376" s="33">
        <f>-VLOOKUP($A376,'pl-data'!$A:$BR,38+BG$3)</f>
        <v>0</v>
      </c>
      <c r="BH376" s="33">
        <f>-VLOOKUP($A376,'pl-data'!$A:$BR,23+BH$3)</f>
        <v>0</v>
      </c>
      <c r="BI376" s="34" t="str">
        <f t="shared" si="678"/>
        <v>n/a</v>
      </c>
      <c r="BJ376" s="34" t="str">
        <f t="shared" si="679"/>
        <v>n/a</v>
      </c>
      <c r="BL376" s="33">
        <f>-VLOOKUP($A376,'pl-data'!$A:$BR,8+BL$3)</f>
        <v>0</v>
      </c>
      <c r="BM376" s="33">
        <f>-VLOOKUP($A376,'pl-data'!$A:$BR,38+BM$3)</f>
        <v>0</v>
      </c>
      <c r="BN376" s="33">
        <f>-VLOOKUP($A376,'pl-data'!$A:$BR,23+BN$3)</f>
        <v>0</v>
      </c>
      <c r="BO376" s="34" t="str">
        <f t="shared" si="681"/>
        <v>n/a</v>
      </c>
      <c r="BP376" s="34" t="str">
        <f t="shared" si="682"/>
        <v>n/a</v>
      </c>
      <c r="BR376" s="33">
        <f>-VLOOKUP($A376,'pl-data'!$A:$BR,8+BR$3)</f>
        <v>0</v>
      </c>
      <c r="BS376" s="33">
        <f>-VLOOKUP($A376,'pl-data'!$A:$BR,38+BS$3)</f>
        <v>0</v>
      </c>
      <c r="BT376" s="33">
        <f>-VLOOKUP($A376,'pl-data'!$A:$BR,23+BT$3)</f>
        <v>0</v>
      </c>
      <c r="BU376" s="34" t="str">
        <f t="shared" si="684"/>
        <v>n/a</v>
      </c>
      <c r="BV376" s="34" t="str">
        <f t="shared" si="685"/>
        <v>n/a</v>
      </c>
      <c r="BX376" s="33">
        <f t="shared" si="691"/>
        <v>0</v>
      </c>
      <c r="BY376" s="33">
        <f t="shared" si="692"/>
        <v>0</v>
      </c>
      <c r="BZ376" s="33">
        <f t="shared" si="693"/>
        <v>0</v>
      </c>
      <c r="CA376" s="34" t="str">
        <f t="shared" si="694"/>
        <v>n/a</v>
      </c>
      <c r="CB376" s="34" t="str">
        <f t="shared" si="695"/>
        <v>n/a</v>
      </c>
    </row>
    <row r="377" spans="1:80" hidden="1" outlineLevel="2" x14ac:dyDescent="0.2">
      <c r="A377" s="49">
        <v>4145</v>
      </c>
      <c r="B377" s="18" t="str">
        <f>+masterfile!D995</f>
        <v>4145 Freiwillige soziale Aufwendung. LSt-pfl.</v>
      </c>
      <c r="D377" s="33">
        <f>-VLOOKUP($A377,'pl-data'!$A:$BR,8+D$3)</f>
        <v>0</v>
      </c>
      <c r="E377" s="33">
        <f>-VLOOKUP($A377,'pl-data'!$A:$BR,38+E$3)</f>
        <v>0</v>
      </c>
      <c r="F377" s="33">
        <f>-VLOOKUP($A377,'pl-data'!$A:$BR,23+F$3)</f>
        <v>0</v>
      </c>
      <c r="G377" s="34" t="str">
        <f t="shared" si="651"/>
        <v>n/a</v>
      </c>
      <c r="H377" s="34" t="str">
        <f t="shared" si="652"/>
        <v>n/a</v>
      </c>
      <c r="J377" s="33">
        <f>-VLOOKUP($A377,'pl-data'!$A:$BR,8+J$3)</f>
        <v>0</v>
      </c>
      <c r="K377" s="33">
        <f>-VLOOKUP($A377,'pl-data'!$A:$BR,38+K$3)</f>
        <v>0</v>
      </c>
      <c r="L377" s="33">
        <f>-VLOOKUP($A377,'pl-data'!$A:$BR,23+L$3)</f>
        <v>0</v>
      </c>
      <c r="M377" s="34" t="str">
        <f t="shared" si="654"/>
        <v>n/a</v>
      </c>
      <c r="N377" s="34" t="str">
        <f t="shared" si="655"/>
        <v>n/a</v>
      </c>
      <c r="P377" s="33">
        <f>-VLOOKUP($A377,'pl-data'!$A:$BR,8+P$3)</f>
        <v>0</v>
      </c>
      <c r="Q377" s="33">
        <f>-VLOOKUP($A377,'pl-data'!$A:$BR,38+Q$3)</f>
        <v>0</v>
      </c>
      <c r="R377" s="33">
        <f>-VLOOKUP($A377,'pl-data'!$A:$BR,23+R$3)</f>
        <v>0</v>
      </c>
      <c r="S377" s="34" t="str">
        <f t="shared" si="657"/>
        <v>n/a</v>
      </c>
      <c r="T377" s="34" t="str">
        <f t="shared" si="658"/>
        <v>n/a</v>
      </c>
      <c r="V377" s="33">
        <f>-VLOOKUP($A377,'pl-data'!$A:$BR,8+V$3)</f>
        <v>0</v>
      </c>
      <c r="W377" s="33">
        <f>-VLOOKUP($A377,'pl-data'!$A:$BR,38+W$3)</f>
        <v>0</v>
      </c>
      <c r="X377" s="33">
        <f>-VLOOKUP($A377,'pl-data'!$A:$BR,23+X$3)</f>
        <v>0</v>
      </c>
      <c r="Y377" s="34" t="str">
        <f t="shared" si="660"/>
        <v>n/a</v>
      </c>
      <c r="Z377" s="34" t="str">
        <f t="shared" si="661"/>
        <v>n/a</v>
      </c>
      <c r="AB377" s="33">
        <f>-VLOOKUP($A377,'pl-data'!$A:$BR,8+AB$3)</f>
        <v>0</v>
      </c>
      <c r="AC377" s="33">
        <f>-VLOOKUP($A377,'pl-data'!$A:$BR,38+AC$3)</f>
        <v>0</v>
      </c>
      <c r="AD377" s="33">
        <f>-VLOOKUP($A377,'pl-data'!$A:$BR,23+AD$3)</f>
        <v>0</v>
      </c>
      <c r="AE377" s="34" t="str">
        <f t="shared" si="663"/>
        <v>n/a</v>
      </c>
      <c r="AF377" s="34" t="str">
        <f t="shared" si="664"/>
        <v>n/a</v>
      </c>
      <c r="AH377" s="33">
        <f>-VLOOKUP($A377,'pl-data'!$A:$BR,8+AH$3)</f>
        <v>0</v>
      </c>
      <c r="AI377" s="33">
        <f>-VLOOKUP($A377,'pl-data'!$A:$BR,38+AI$3)</f>
        <v>0</v>
      </c>
      <c r="AJ377" s="33">
        <f>-VLOOKUP($A377,'pl-data'!$A:$BR,23+AJ$3)</f>
        <v>0</v>
      </c>
      <c r="AK377" s="34" t="str">
        <f t="shared" si="666"/>
        <v>n/a</v>
      </c>
      <c r="AL377" s="34" t="str">
        <f t="shared" si="667"/>
        <v>n/a</v>
      </c>
      <c r="AN377" s="33">
        <f>-VLOOKUP($A377,'pl-data'!$A:$BR,8+AN$3)</f>
        <v>0</v>
      </c>
      <c r="AO377" s="33">
        <f>-VLOOKUP($A377,'pl-data'!$A:$BR,38+AO$3)</f>
        <v>0</v>
      </c>
      <c r="AP377" s="33">
        <f>-VLOOKUP($A377,'pl-data'!$A:$BR,23+AP$3)</f>
        <v>0</v>
      </c>
      <c r="AQ377" s="34" t="str">
        <f t="shared" si="669"/>
        <v>n/a</v>
      </c>
      <c r="AR377" s="34" t="str">
        <f t="shared" si="670"/>
        <v>n/a</v>
      </c>
      <c r="AT377" s="33">
        <f>-VLOOKUP($A377,'pl-data'!$A:$BR,8+AT$3)</f>
        <v>0</v>
      </c>
      <c r="AU377" s="33">
        <f>-VLOOKUP($A377,'pl-data'!$A:$BR,38+AU$3)</f>
        <v>0</v>
      </c>
      <c r="AV377" s="33">
        <f>-VLOOKUP($A377,'pl-data'!$A:$BR,23+AV$3)</f>
        <v>0</v>
      </c>
      <c r="AW377" s="34" t="str">
        <f t="shared" si="672"/>
        <v>n/a</v>
      </c>
      <c r="AX377" s="34" t="str">
        <f t="shared" si="673"/>
        <v>n/a</v>
      </c>
      <c r="AZ377" s="33">
        <f>-VLOOKUP($A377,'pl-data'!$A:$BR,8+AZ$3)</f>
        <v>0</v>
      </c>
      <c r="BA377" s="33">
        <f>-VLOOKUP($A377,'pl-data'!$A:$BR,38+BA$3)</f>
        <v>0</v>
      </c>
      <c r="BB377" s="33">
        <f>-VLOOKUP($A377,'pl-data'!$A:$BR,23+BB$3)</f>
        <v>0</v>
      </c>
      <c r="BC377" s="34" t="str">
        <f t="shared" si="675"/>
        <v>n/a</v>
      </c>
      <c r="BD377" s="34" t="str">
        <f t="shared" si="676"/>
        <v>n/a</v>
      </c>
      <c r="BF377" s="33">
        <f>-VLOOKUP($A377,'pl-data'!$A:$BR,8+BF$3)</f>
        <v>0</v>
      </c>
      <c r="BG377" s="33">
        <f>-VLOOKUP($A377,'pl-data'!$A:$BR,38+BG$3)</f>
        <v>0</v>
      </c>
      <c r="BH377" s="33">
        <f>-VLOOKUP($A377,'pl-data'!$A:$BR,23+BH$3)</f>
        <v>0</v>
      </c>
      <c r="BI377" s="34" t="str">
        <f t="shared" si="678"/>
        <v>n/a</v>
      </c>
      <c r="BJ377" s="34" t="str">
        <f t="shared" si="679"/>
        <v>n/a</v>
      </c>
      <c r="BL377" s="33">
        <f>-VLOOKUP($A377,'pl-data'!$A:$BR,8+BL$3)</f>
        <v>0</v>
      </c>
      <c r="BM377" s="33">
        <f>-VLOOKUP($A377,'pl-data'!$A:$BR,38+BM$3)</f>
        <v>0</v>
      </c>
      <c r="BN377" s="33">
        <f>-VLOOKUP($A377,'pl-data'!$A:$BR,23+BN$3)</f>
        <v>0</v>
      </c>
      <c r="BO377" s="34" t="str">
        <f t="shared" si="681"/>
        <v>n/a</v>
      </c>
      <c r="BP377" s="34" t="str">
        <f t="shared" si="682"/>
        <v>n/a</v>
      </c>
      <c r="BR377" s="33">
        <f>-VLOOKUP($A377,'pl-data'!$A:$BR,8+BR$3)</f>
        <v>0</v>
      </c>
      <c r="BS377" s="33">
        <f>-VLOOKUP($A377,'pl-data'!$A:$BR,38+BS$3)</f>
        <v>0</v>
      </c>
      <c r="BT377" s="33">
        <f>-VLOOKUP($A377,'pl-data'!$A:$BR,23+BT$3)</f>
        <v>0</v>
      </c>
      <c r="BU377" s="34" t="str">
        <f t="shared" si="684"/>
        <v>n/a</v>
      </c>
      <c r="BV377" s="34" t="str">
        <f t="shared" si="685"/>
        <v>n/a</v>
      </c>
      <c r="BX377" s="33">
        <f t="shared" si="691"/>
        <v>0</v>
      </c>
      <c r="BY377" s="33">
        <f t="shared" si="692"/>
        <v>0</v>
      </c>
      <c r="BZ377" s="33">
        <f t="shared" si="693"/>
        <v>0</v>
      </c>
      <c r="CA377" s="34" t="str">
        <f t="shared" si="694"/>
        <v>n/a</v>
      </c>
      <c r="CB377" s="34" t="str">
        <f t="shared" si="695"/>
        <v>n/a</v>
      </c>
    </row>
    <row r="378" spans="1:80" hidden="1" outlineLevel="2" x14ac:dyDescent="0.2">
      <c r="A378" s="49">
        <v>4146</v>
      </c>
      <c r="B378" s="18" t="str">
        <f>+masterfile!D996</f>
        <v>4146 Freiwillige Zuwendungen an Minijobber</v>
      </c>
      <c r="D378" s="33">
        <f>-VLOOKUP($A378,'pl-data'!$A:$BR,8+D$3)</f>
        <v>0</v>
      </c>
      <c r="E378" s="33">
        <f>-VLOOKUP($A378,'pl-data'!$A:$BR,38+E$3)</f>
        <v>0</v>
      </c>
      <c r="F378" s="33">
        <f>-VLOOKUP($A378,'pl-data'!$A:$BR,23+F$3)</f>
        <v>0</v>
      </c>
      <c r="G378" s="34" t="str">
        <f t="shared" si="651"/>
        <v>n/a</v>
      </c>
      <c r="H378" s="34" t="str">
        <f t="shared" si="652"/>
        <v>n/a</v>
      </c>
      <c r="J378" s="33">
        <f>-VLOOKUP($A378,'pl-data'!$A:$BR,8+J$3)</f>
        <v>0</v>
      </c>
      <c r="K378" s="33">
        <f>-VLOOKUP($A378,'pl-data'!$A:$BR,38+K$3)</f>
        <v>0</v>
      </c>
      <c r="L378" s="33">
        <f>-VLOOKUP($A378,'pl-data'!$A:$BR,23+L$3)</f>
        <v>0</v>
      </c>
      <c r="M378" s="34" t="str">
        <f t="shared" si="654"/>
        <v>n/a</v>
      </c>
      <c r="N378" s="34" t="str">
        <f t="shared" si="655"/>
        <v>n/a</v>
      </c>
      <c r="P378" s="33">
        <f>-VLOOKUP($A378,'pl-data'!$A:$BR,8+P$3)</f>
        <v>0</v>
      </c>
      <c r="Q378" s="33">
        <f>-VLOOKUP($A378,'pl-data'!$A:$BR,38+Q$3)</f>
        <v>0</v>
      </c>
      <c r="R378" s="33">
        <f>-VLOOKUP($A378,'pl-data'!$A:$BR,23+R$3)</f>
        <v>0</v>
      </c>
      <c r="S378" s="34" t="str">
        <f t="shared" si="657"/>
        <v>n/a</v>
      </c>
      <c r="T378" s="34" t="str">
        <f t="shared" si="658"/>
        <v>n/a</v>
      </c>
      <c r="V378" s="33">
        <f>-VLOOKUP($A378,'pl-data'!$A:$BR,8+V$3)</f>
        <v>0</v>
      </c>
      <c r="W378" s="33">
        <f>-VLOOKUP($A378,'pl-data'!$A:$BR,38+W$3)</f>
        <v>0</v>
      </c>
      <c r="X378" s="33">
        <f>-VLOOKUP($A378,'pl-data'!$A:$BR,23+X$3)</f>
        <v>0</v>
      </c>
      <c r="Y378" s="34" t="str">
        <f t="shared" si="660"/>
        <v>n/a</v>
      </c>
      <c r="Z378" s="34" t="str">
        <f t="shared" si="661"/>
        <v>n/a</v>
      </c>
      <c r="AB378" s="33">
        <f>-VLOOKUP($A378,'pl-data'!$A:$BR,8+AB$3)</f>
        <v>0</v>
      </c>
      <c r="AC378" s="33">
        <f>-VLOOKUP($A378,'pl-data'!$A:$BR,38+AC$3)</f>
        <v>0</v>
      </c>
      <c r="AD378" s="33">
        <f>-VLOOKUP($A378,'pl-data'!$A:$BR,23+AD$3)</f>
        <v>0</v>
      </c>
      <c r="AE378" s="34" t="str">
        <f t="shared" si="663"/>
        <v>n/a</v>
      </c>
      <c r="AF378" s="34" t="str">
        <f t="shared" si="664"/>
        <v>n/a</v>
      </c>
      <c r="AH378" s="33">
        <f>-VLOOKUP($A378,'pl-data'!$A:$BR,8+AH$3)</f>
        <v>0</v>
      </c>
      <c r="AI378" s="33">
        <f>-VLOOKUP($A378,'pl-data'!$A:$BR,38+AI$3)</f>
        <v>0</v>
      </c>
      <c r="AJ378" s="33">
        <f>-VLOOKUP($A378,'pl-data'!$A:$BR,23+AJ$3)</f>
        <v>0</v>
      </c>
      <c r="AK378" s="34" t="str">
        <f t="shared" si="666"/>
        <v>n/a</v>
      </c>
      <c r="AL378" s="34" t="str">
        <f t="shared" si="667"/>
        <v>n/a</v>
      </c>
      <c r="AN378" s="33">
        <f>-VLOOKUP($A378,'pl-data'!$A:$BR,8+AN$3)</f>
        <v>0</v>
      </c>
      <c r="AO378" s="33">
        <f>-VLOOKUP($A378,'pl-data'!$A:$BR,38+AO$3)</f>
        <v>0</v>
      </c>
      <c r="AP378" s="33">
        <f>-VLOOKUP($A378,'pl-data'!$A:$BR,23+AP$3)</f>
        <v>0</v>
      </c>
      <c r="AQ378" s="34" t="str">
        <f t="shared" si="669"/>
        <v>n/a</v>
      </c>
      <c r="AR378" s="34" t="str">
        <f t="shared" si="670"/>
        <v>n/a</v>
      </c>
      <c r="AT378" s="33">
        <f>-VLOOKUP($A378,'pl-data'!$A:$BR,8+AT$3)</f>
        <v>0</v>
      </c>
      <c r="AU378" s="33">
        <f>-VLOOKUP($A378,'pl-data'!$A:$BR,38+AU$3)</f>
        <v>0</v>
      </c>
      <c r="AV378" s="33">
        <f>-VLOOKUP($A378,'pl-data'!$A:$BR,23+AV$3)</f>
        <v>0</v>
      </c>
      <c r="AW378" s="34" t="str">
        <f t="shared" si="672"/>
        <v>n/a</v>
      </c>
      <c r="AX378" s="34" t="str">
        <f t="shared" si="673"/>
        <v>n/a</v>
      </c>
      <c r="AZ378" s="33">
        <f>-VLOOKUP($A378,'pl-data'!$A:$BR,8+AZ$3)</f>
        <v>0</v>
      </c>
      <c r="BA378" s="33">
        <f>-VLOOKUP($A378,'pl-data'!$A:$BR,38+BA$3)</f>
        <v>0</v>
      </c>
      <c r="BB378" s="33">
        <f>-VLOOKUP($A378,'pl-data'!$A:$BR,23+BB$3)</f>
        <v>0</v>
      </c>
      <c r="BC378" s="34" t="str">
        <f t="shared" si="675"/>
        <v>n/a</v>
      </c>
      <c r="BD378" s="34" t="str">
        <f t="shared" si="676"/>
        <v>n/a</v>
      </c>
      <c r="BF378" s="33">
        <f>-VLOOKUP($A378,'pl-data'!$A:$BR,8+BF$3)</f>
        <v>0</v>
      </c>
      <c r="BG378" s="33">
        <f>-VLOOKUP($A378,'pl-data'!$A:$BR,38+BG$3)</f>
        <v>0</v>
      </c>
      <c r="BH378" s="33">
        <f>-VLOOKUP($A378,'pl-data'!$A:$BR,23+BH$3)</f>
        <v>0</v>
      </c>
      <c r="BI378" s="34" t="str">
        <f t="shared" si="678"/>
        <v>n/a</v>
      </c>
      <c r="BJ378" s="34" t="str">
        <f t="shared" si="679"/>
        <v>n/a</v>
      </c>
      <c r="BL378" s="33">
        <f>-VLOOKUP($A378,'pl-data'!$A:$BR,8+BL$3)</f>
        <v>0</v>
      </c>
      <c r="BM378" s="33">
        <f>-VLOOKUP($A378,'pl-data'!$A:$BR,38+BM$3)</f>
        <v>0</v>
      </c>
      <c r="BN378" s="33">
        <f>-VLOOKUP($A378,'pl-data'!$A:$BR,23+BN$3)</f>
        <v>0</v>
      </c>
      <c r="BO378" s="34" t="str">
        <f t="shared" si="681"/>
        <v>n/a</v>
      </c>
      <c r="BP378" s="34" t="str">
        <f t="shared" si="682"/>
        <v>n/a</v>
      </c>
      <c r="BR378" s="33">
        <f>-VLOOKUP($A378,'pl-data'!$A:$BR,8+BR$3)</f>
        <v>0</v>
      </c>
      <c r="BS378" s="33">
        <f>-VLOOKUP($A378,'pl-data'!$A:$BR,38+BS$3)</f>
        <v>0</v>
      </c>
      <c r="BT378" s="33">
        <f>-VLOOKUP($A378,'pl-data'!$A:$BR,23+BT$3)</f>
        <v>0</v>
      </c>
      <c r="BU378" s="34" t="str">
        <f t="shared" si="684"/>
        <v>n/a</v>
      </c>
      <c r="BV378" s="34" t="str">
        <f t="shared" si="685"/>
        <v>n/a</v>
      </c>
      <c r="BX378" s="33">
        <f t="shared" si="691"/>
        <v>0</v>
      </c>
      <c r="BY378" s="33">
        <f t="shared" si="692"/>
        <v>0</v>
      </c>
      <c r="BZ378" s="33">
        <f t="shared" si="693"/>
        <v>0</v>
      </c>
      <c r="CA378" s="34" t="str">
        <f t="shared" si="694"/>
        <v>n/a</v>
      </c>
      <c r="CB378" s="34" t="str">
        <f t="shared" si="695"/>
        <v>n/a</v>
      </c>
    </row>
    <row r="379" spans="1:80" hidden="1" outlineLevel="2" x14ac:dyDescent="0.2">
      <c r="A379" s="49">
        <v>4147</v>
      </c>
      <c r="B379" s="18" t="str">
        <f>+masterfile!D997</f>
        <v>4147 Freiwillige Zuwendungen an Ges.er-GF</v>
      </c>
      <c r="D379" s="33">
        <f>-VLOOKUP($A379,'pl-data'!$A:$BR,8+D$3)</f>
        <v>0</v>
      </c>
      <c r="E379" s="33">
        <f>-VLOOKUP($A379,'pl-data'!$A:$BR,38+E$3)</f>
        <v>0</v>
      </c>
      <c r="F379" s="33">
        <f>-VLOOKUP($A379,'pl-data'!$A:$BR,23+F$3)</f>
        <v>0</v>
      </c>
      <c r="G379" s="34" t="str">
        <f t="shared" si="651"/>
        <v>n/a</v>
      </c>
      <c r="H379" s="34" t="str">
        <f t="shared" si="652"/>
        <v>n/a</v>
      </c>
      <c r="J379" s="33">
        <f>-VLOOKUP($A379,'pl-data'!$A:$BR,8+J$3)</f>
        <v>0</v>
      </c>
      <c r="K379" s="33">
        <f>-VLOOKUP($A379,'pl-data'!$A:$BR,38+K$3)</f>
        <v>0</v>
      </c>
      <c r="L379" s="33">
        <f>-VLOOKUP($A379,'pl-data'!$A:$BR,23+L$3)</f>
        <v>0</v>
      </c>
      <c r="M379" s="34" t="str">
        <f t="shared" si="654"/>
        <v>n/a</v>
      </c>
      <c r="N379" s="34" t="str">
        <f t="shared" si="655"/>
        <v>n/a</v>
      </c>
      <c r="P379" s="33">
        <f>-VLOOKUP($A379,'pl-data'!$A:$BR,8+P$3)</f>
        <v>0</v>
      </c>
      <c r="Q379" s="33">
        <f>-VLOOKUP($A379,'pl-data'!$A:$BR,38+Q$3)</f>
        <v>0</v>
      </c>
      <c r="R379" s="33">
        <f>-VLOOKUP($A379,'pl-data'!$A:$BR,23+R$3)</f>
        <v>0</v>
      </c>
      <c r="S379" s="34" t="str">
        <f t="shared" si="657"/>
        <v>n/a</v>
      </c>
      <c r="T379" s="34" t="str">
        <f t="shared" si="658"/>
        <v>n/a</v>
      </c>
      <c r="V379" s="33">
        <f>-VLOOKUP($A379,'pl-data'!$A:$BR,8+V$3)</f>
        <v>0</v>
      </c>
      <c r="W379" s="33">
        <f>-VLOOKUP($A379,'pl-data'!$A:$BR,38+W$3)</f>
        <v>0</v>
      </c>
      <c r="X379" s="33">
        <f>-VLOOKUP($A379,'pl-data'!$A:$BR,23+X$3)</f>
        <v>0</v>
      </c>
      <c r="Y379" s="34" t="str">
        <f t="shared" si="660"/>
        <v>n/a</v>
      </c>
      <c r="Z379" s="34" t="str">
        <f t="shared" si="661"/>
        <v>n/a</v>
      </c>
      <c r="AB379" s="33">
        <f>-VLOOKUP($A379,'pl-data'!$A:$BR,8+AB$3)</f>
        <v>0</v>
      </c>
      <c r="AC379" s="33">
        <f>-VLOOKUP($A379,'pl-data'!$A:$BR,38+AC$3)</f>
        <v>0</v>
      </c>
      <c r="AD379" s="33">
        <f>-VLOOKUP($A379,'pl-data'!$A:$BR,23+AD$3)</f>
        <v>0</v>
      </c>
      <c r="AE379" s="34" t="str">
        <f t="shared" si="663"/>
        <v>n/a</v>
      </c>
      <c r="AF379" s="34" t="str">
        <f t="shared" si="664"/>
        <v>n/a</v>
      </c>
      <c r="AH379" s="33">
        <f>-VLOOKUP($A379,'pl-data'!$A:$BR,8+AH$3)</f>
        <v>0</v>
      </c>
      <c r="AI379" s="33">
        <f>-VLOOKUP($A379,'pl-data'!$A:$BR,38+AI$3)</f>
        <v>0</v>
      </c>
      <c r="AJ379" s="33">
        <f>-VLOOKUP($A379,'pl-data'!$A:$BR,23+AJ$3)</f>
        <v>0</v>
      </c>
      <c r="AK379" s="34" t="str">
        <f t="shared" si="666"/>
        <v>n/a</v>
      </c>
      <c r="AL379" s="34" t="str">
        <f t="shared" si="667"/>
        <v>n/a</v>
      </c>
      <c r="AN379" s="33">
        <f>-VLOOKUP($A379,'pl-data'!$A:$BR,8+AN$3)</f>
        <v>0</v>
      </c>
      <c r="AO379" s="33">
        <f>-VLOOKUP($A379,'pl-data'!$A:$BR,38+AO$3)</f>
        <v>0</v>
      </c>
      <c r="AP379" s="33">
        <f>-VLOOKUP($A379,'pl-data'!$A:$BR,23+AP$3)</f>
        <v>0</v>
      </c>
      <c r="AQ379" s="34" t="str">
        <f t="shared" si="669"/>
        <v>n/a</v>
      </c>
      <c r="AR379" s="34" t="str">
        <f t="shared" si="670"/>
        <v>n/a</v>
      </c>
      <c r="AT379" s="33">
        <f>-VLOOKUP($A379,'pl-data'!$A:$BR,8+AT$3)</f>
        <v>0</v>
      </c>
      <c r="AU379" s="33">
        <f>-VLOOKUP($A379,'pl-data'!$A:$BR,38+AU$3)</f>
        <v>0</v>
      </c>
      <c r="AV379" s="33">
        <f>-VLOOKUP($A379,'pl-data'!$A:$BR,23+AV$3)</f>
        <v>0</v>
      </c>
      <c r="AW379" s="34" t="str">
        <f t="shared" si="672"/>
        <v>n/a</v>
      </c>
      <c r="AX379" s="34" t="str">
        <f t="shared" si="673"/>
        <v>n/a</v>
      </c>
      <c r="AZ379" s="33">
        <f>-VLOOKUP($A379,'pl-data'!$A:$BR,8+AZ$3)</f>
        <v>0</v>
      </c>
      <c r="BA379" s="33">
        <f>-VLOOKUP($A379,'pl-data'!$A:$BR,38+BA$3)</f>
        <v>0</v>
      </c>
      <c r="BB379" s="33">
        <f>-VLOOKUP($A379,'pl-data'!$A:$BR,23+BB$3)</f>
        <v>0</v>
      </c>
      <c r="BC379" s="34" t="str">
        <f t="shared" si="675"/>
        <v>n/a</v>
      </c>
      <c r="BD379" s="34" t="str">
        <f t="shared" si="676"/>
        <v>n/a</v>
      </c>
      <c r="BF379" s="33">
        <f>-VLOOKUP($A379,'pl-data'!$A:$BR,8+BF$3)</f>
        <v>0</v>
      </c>
      <c r="BG379" s="33">
        <f>-VLOOKUP($A379,'pl-data'!$A:$BR,38+BG$3)</f>
        <v>0</v>
      </c>
      <c r="BH379" s="33">
        <f>-VLOOKUP($A379,'pl-data'!$A:$BR,23+BH$3)</f>
        <v>0</v>
      </c>
      <c r="BI379" s="34" t="str">
        <f t="shared" si="678"/>
        <v>n/a</v>
      </c>
      <c r="BJ379" s="34" t="str">
        <f t="shared" si="679"/>
        <v>n/a</v>
      </c>
      <c r="BL379" s="33">
        <f>-VLOOKUP($A379,'pl-data'!$A:$BR,8+BL$3)</f>
        <v>0</v>
      </c>
      <c r="BM379" s="33">
        <f>-VLOOKUP($A379,'pl-data'!$A:$BR,38+BM$3)</f>
        <v>0</v>
      </c>
      <c r="BN379" s="33">
        <f>-VLOOKUP($A379,'pl-data'!$A:$BR,23+BN$3)</f>
        <v>0</v>
      </c>
      <c r="BO379" s="34" t="str">
        <f t="shared" si="681"/>
        <v>n/a</v>
      </c>
      <c r="BP379" s="34" t="str">
        <f t="shared" si="682"/>
        <v>n/a</v>
      </c>
      <c r="BR379" s="33">
        <f>-VLOOKUP($A379,'pl-data'!$A:$BR,8+BR$3)</f>
        <v>0</v>
      </c>
      <c r="BS379" s="33">
        <f>-VLOOKUP($A379,'pl-data'!$A:$BR,38+BS$3)</f>
        <v>0</v>
      </c>
      <c r="BT379" s="33">
        <f>-VLOOKUP($A379,'pl-data'!$A:$BR,23+BT$3)</f>
        <v>0</v>
      </c>
      <c r="BU379" s="34" t="str">
        <f t="shared" si="684"/>
        <v>n/a</v>
      </c>
      <c r="BV379" s="34" t="str">
        <f t="shared" si="685"/>
        <v>n/a</v>
      </c>
      <c r="BX379" s="33">
        <f t="shared" si="691"/>
        <v>0</v>
      </c>
      <c r="BY379" s="33">
        <f t="shared" si="692"/>
        <v>0</v>
      </c>
      <c r="BZ379" s="33">
        <f t="shared" si="693"/>
        <v>0</v>
      </c>
      <c r="CA379" s="34" t="str">
        <f t="shared" si="694"/>
        <v>n/a</v>
      </c>
      <c r="CB379" s="34" t="str">
        <f t="shared" si="695"/>
        <v>n/a</v>
      </c>
    </row>
    <row r="380" spans="1:80" hidden="1" outlineLevel="2" x14ac:dyDescent="0.2">
      <c r="A380" s="49">
        <v>4148</v>
      </c>
      <c r="B380" s="18" t="str">
        <f>+masterfile!D998</f>
        <v>4148 Freiwillige Zuwend. Mituntern. § 15 EStG</v>
      </c>
      <c r="D380" s="33">
        <f>-VLOOKUP($A380,'pl-data'!$A:$BR,8+D$3)</f>
        <v>0</v>
      </c>
      <c r="E380" s="33">
        <f>-VLOOKUP($A380,'pl-data'!$A:$BR,38+E$3)</f>
        <v>0</v>
      </c>
      <c r="F380" s="33">
        <f>-VLOOKUP($A380,'pl-data'!$A:$BR,23+F$3)</f>
        <v>0</v>
      </c>
      <c r="G380" s="34" t="str">
        <f t="shared" si="651"/>
        <v>n/a</v>
      </c>
      <c r="H380" s="34" t="str">
        <f t="shared" si="652"/>
        <v>n/a</v>
      </c>
      <c r="J380" s="33">
        <f>-VLOOKUP($A380,'pl-data'!$A:$BR,8+J$3)</f>
        <v>0</v>
      </c>
      <c r="K380" s="33">
        <f>-VLOOKUP($A380,'pl-data'!$A:$BR,38+K$3)</f>
        <v>0</v>
      </c>
      <c r="L380" s="33">
        <f>-VLOOKUP($A380,'pl-data'!$A:$BR,23+L$3)</f>
        <v>0</v>
      </c>
      <c r="M380" s="34" t="str">
        <f t="shared" si="654"/>
        <v>n/a</v>
      </c>
      <c r="N380" s="34" t="str">
        <f t="shared" si="655"/>
        <v>n/a</v>
      </c>
      <c r="P380" s="33">
        <f>-VLOOKUP($A380,'pl-data'!$A:$BR,8+P$3)</f>
        <v>0</v>
      </c>
      <c r="Q380" s="33">
        <f>-VLOOKUP($A380,'pl-data'!$A:$BR,38+Q$3)</f>
        <v>0</v>
      </c>
      <c r="R380" s="33">
        <f>-VLOOKUP($A380,'pl-data'!$A:$BR,23+R$3)</f>
        <v>0</v>
      </c>
      <c r="S380" s="34" t="str">
        <f t="shared" si="657"/>
        <v>n/a</v>
      </c>
      <c r="T380" s="34" t="str">
        <f t="shared" si="658"/>
        <v>n/a</v>
      </c>
      <c r="V380" s="33">
        <f>-VLOOKUP($A380,'pl-data'!$A:$BR,8+V$3)</f>
        <v>0</v>
      </c>
      <c r="W380" s="33">
        <f>-VLOOKUP($A380,'pl-data'!$A:$BR,38+W$3)</f>
        <v>0</v>
      </c>
      <c r="X380" s="33">
        <f>-VLOOKUP($A380,'pl-data'!$A:$BR,23+X$3)</f>
        <v>0</v>
      </c>
      <c r="Y380" s="34" t="str">
        <f t="shared" si="660"/>
        <v>n/a</v>
      </c>
      <c r="Z380" s="34" t="str">
        <f t="shared" si="661"/>
        <v>n/a</v>
      </c>
      <c r="AB380" s="33">
        <f>-VLOOKUP($A380,'pl-data'!$A:$BR,8+AB$3)</f>
        <v>0</v>
      </c>
      <c r="AC380" s="33">
        <f>-VLOOKUP($A380,'pl-data'!$A:$BR,38+AC$3)</f>
        <v>0</v>
      </c>
      <c r="AD380" s="33">
        <f>-VLOOKUP($A380,'pl-data'!$A:$BR,23+AD$3)</f>
        <v>0</v>
      </c>
      <c r="AE380" s="34" t="str">
        <f t="shared" si="663"/>
        <v>n/a</v>
      </c>
      <c r="AF380" s="34" t="str">
        <f t="shared" si="664"/>
        <v>n/a</v>
      </c>
      <c r="AH380" s="33">
        <f>-VLOOKUP($A380,'pl-data'!$A:$BR,8+AH$3)</f>
        <v>0</v>
      </c>
      <c r="AI380" s="33">
        <f>-VLOOKUP($A380,'pl-data'!$A:$BR,38+AI$3)</f>
        <v>0</v>
      </c>
      <c r="AJ380" s="33">
        <f>-VLOOKUP($A380,'pl-data'!$A:$BR,23+AJ$3)</f>
        <v>0</v>
      </c>
      <c r="AK380" s="34" t="str">
        <f t="shared" si="666"/>
        <v>n/a</v>
      </c>
      <c r="AL380" s="34" t="str">
        <f t="shared" si="667"/>
        <v>n/a</v>
      </c>
      <c r="AN380" s="33">
        <f>-VLOOKUP($A380,'pl-data'!$A:$BR,8+AN$3)</f>
        <v>0</v>
      </c>
      <c r="AO380" s="33">
        <f>-VLOOKUP($A380,'pl-data'!$A:$BR,38+AO$3)</f>
        <v>0</v>
      </c>
      <c r="AP380" s="33">
        <f>-VLOOKUP($A380,'pl-data'!$A:$BR,23+AP$3)</f>
        <v>0</v>
      </c>
      <c r="AQ380" s="34" t="str">
        <f t="shared" si="669"/>
        <v>n/a</v>
      </c>
      <c r="AR380" s="34" t="str">
        <f t="shared" si="670"/>
        <v>n/a</v>
      </c>
      <c r="AT380" s="33">
        <f>-VLOOKUP($A380,'pl-data'!$A:$BR,8+AT$3)</f>
        <v>0</v>
      </c>
      <c r="AU380" s="33">
        <f>-VLOOKUP($A380,'pl-data'!$A:$BR,38+AU$3)</f>
        <v>0</v>
      </c>
      <c r="AV380" s="33">
        <f>-VLOOKUP($A380,'pl-data'!$A:$BR,23+AV$3)</f>
        <v>0</v>
      </c>
      <c r="AW380" s="34" t="str">
        <f t="shared" si="672"/>
        <v>n/a</v>
      </c>
      <c r="AX380" s="34" t="str">
        <f t="shared" si="673"/>
        <v>n/a</v>
      </c>
      <c r="AZ380" s="33">
        <f>-VLOOKUP($A380,'pl-data'!$A:$BR,8+AZ$3)</f>
        <v>0</v>
      </c>
      <c r="BA380" s="33">
        <f>-VLOOKUP($A380,'pl-data'!$A:$BR,38+BA$3)</f>
        <v>0</v>
      </c>
      <c r="BB380" s="33">
        <f>-VLOOKUP($A380,'pl-data'!$A:$BR,23+BB$3)</f>
        <v>0</v>
      </c>
      <c r="BC380" s="34" t="str">
        <f t="shared" si="675"/>
        <v>n/a</v>
      </c>
      <c r="BD380" s="34" t="str">
        <f t="shared" si="676"/>
        <v>n/a</v>
      </c>
      <c r="BF380" s="33">
        <f>-VLOOKUP($A380,'pl-data'!$A:$BR,8+BF$3)</f>
        <v>0</v>
      </c>
      <c r="BG380" s="33">
        <f>-VLOOKUP($A380,'pl-data'!$A:$BR,38+BG$3)</f>
        <v>0</v>
      </c>
      <c r="BH380" s="33">
        <f>-VLOOKUP($A380,'pl-data'!$A:$BR,23+BH$3)</f>
        <v>0</v>
      </c>
      <c r="BI380" s="34" t="str">
        <f t="shared" si="678"/>
        <v>n/a</v>
      </c>
      <c r="BJ380" s="34" t="str">
        <f t="shared" si="679"/>
        <v>n/a</v>
      </c>
      <c r="BL380" s="33">
        <f>-VLOOKUP($A380,'pl-data'!$A:$BR,8+BL$3)</f>
        <v>0</v>
      </c>
      <c r="BM380" s="33">
        <f>-VLOOKUP($A380,'pl-data'!$A:$BR,38+BM$3)</f>
        <v>0</v>
      </c>
      <c r="BN380" s="33">
        <f>-VLOOKUP($A380,'pl-data'!$A:$BR,23+BN$3)</f>
        <v>0</v>
      </c>
      <c r="BO380" s="34" t="str">
        <f t="shared" si="681"/>
        <v>n/a</v>
      </c>
      <c r="BP380" s="34" t="str">
        <f t="shared" si="682"/>
        <v>n/a</v>
      </c>
      <c r="BR380" s="33">
        <f>-VLOOKUP($A380,'pl-data'!$A:$BR,8+BR$3)</f>
        <v>0</v>
      </c>
      <c r="BS380" s="33">
        <f>-VLOOKUP($A380,'pl-data'!$A:$BR,38+BS$3)</f>
        <v>0</v>
      </c>
      <c r="BT380" s="33">
        <f>-VLOOKUP($A380,'pl-data'!$A:$BR,23+BT$3)</f>
        <v>0</v>
      </c>
      <c r="BU380" s="34" t="str">
        <f t="shared" si="684"/>
        <v>n/a</v>
      </c>
      <c r="BV380" s="34" t="str">
        <f t="shared" si="685"/>
        <v>n/a</v>
      </c>
      <c r="BX380" s="33">
        <f t="shared" si="691"/>
        <v>0</v>
      </c>
      <c r="BY380" s="33">
        <f t="shared" si="692"/>
        <v>0</v>
      </c>
      <c r="BZ380" s="33">
        <f t="shared" si="693"/>
        <v>0</v>
      </c>
      <c r="CA380" s="34" t="str">
        <f t="shared" si="694"/>
        <v>n/a</v>
      </c>
      <c r="CB380" s="34" t="str">
        <f t="shared" si="695"/>
        <v>n/a</v>
      </c>
    </row>
    <row r="381" spans="1:80" hidden="1" outlineLevel="2" x14ac:dyDescent="0.2">
      <c r="A381" s="49">
        <v>4149</v>
      </c>
      <c r="B381" s="18" t="str">
        <f>+masterfile!D999</f>
        <v>4149 Pauschale Steuer auf sonstige Bezüge</v>
      </c>
      <c r="D381" s="33">
        <f>-VLOOKUP($A381,'pl-data'!$A:$BR,8+D$3)</f>
        <v>0</v>
      </c>
      <c r="E381" s="33">
        <f>-VLOOKUP($A381,'pl-data'!$A:$BR,38+E$3)</f>
        <v>0</v>
      </c>
      <c r="F381" s="33">
        <f>-VLOOKUP($A381,'pl-data'!$A:$BR,23+F$3)</f>
        <v>0</v>
      </c>
      <c r="G381" s="34" t="str">
        <f t="shared" si="651"/>
        <v>n/a</v>
      </c>
      <c r="H381" s="34" t="str">
        <f t="shared" si="652"/>
        <v>n/a</v>
      </c>
      <c r="J381" s="33">
        <f>-VLOOKUP($A381,'pl-data'!$A:$BR,8+J$3)</f>
        <v>0</v>
      </c>
      <c r="K381" s="33">
        <f>-VLOOKUP($A381,'pl-data'!$A:$BR,38+K$3)</f>
        <v>0</v>
      </c>
      <c r="L381" s="33">
        <f>-VLOOKUP($A381,'pl-data'!$A:$BR,23+L$3)</f>
        <v>0</v>
      </c>
      <c r="M381" s="34" t="str">
        <f t="shared" si="654"/>
        <v>n/a</v>
      </c>
      <c r="N381" s="34" t="str">
        <f t="shared" si="655"/>
        <v>n/a</v>
      </c>
      <c r="P381" s="33">
        <f>-VLOOKUP($A381,'pl-data'!$A:$BR,8+P$3)</f>
        <v>0</v>
      </c>
      <c r="Q381" s="33">
        <f>-VLOOKUP($A381,'pl-data'!$A:$BR,38+Q$3)</f>
        <v>0</v>
      </c>
      <c r="R381" s="33">
        <f>-VLOOKUP($A381,'pl-data'!$A:$BR,23+R$3)</f>
        <v>0</v>
      </c>
      <c r="S381" s="34" t="str">
        <f t="shared" si="657"/>
        <v>n/a</v>
      </c>
      <c r="T381" s="34" t="str">
        <f t="shared" si="658"/>
        <v>n/a</v>
      </c>
      <c r="V381" s="33">
        <f>-VLOOKUP($A381,'pl-data'!$A:$BR,8+V$3)</f>
        <v>0</v>
      </c>
      <c r="W381" s="33">
        <f>-VLOOKUP($A381,'pl-data'!$A:$BR,38+W$3)</f>
        <v>0</v>
      </c>
      <c r="X381" s="33">
        <f>-VLOOKUP($A381,'pl-data'!$A:$BR,23+X$3)</f>
        <v>0</v>
      </c>
      <c r="Y381" s="34" t="str">
        <f t="shared" si="660"/>
        <v>n/a</v>
      </c>
      <c r="Z381" s="34" t="str">
        <f t="shared" si="661"/>
        <v>n/a</v>
      </c>
      <c r="AB381" s="33">
        <f>-VLOOKUP($A381,'pl-data'!$A:$BR,8+AB$3)</f>
        <v>0</v>
      </c>
      <c r="AC381" s="33">
        <f>-VLOOKUP($A381,'pl-data'!$A:$BR,38+AC$3)</f>
        <v>0</v>
      </c>
      <c r="AD381" s="33">
        <f>-VLOOKUP($A381,'pl-data'!$A:$BR,23+AD$3)</f>
        <v>0</v>
      </c>
      <c r="AE381" s="34" t="str">
        <f t="shared" si="663"/>
        <v>n/a</v>
      </c>
      <c r="AF381" s="34" t="str">
        <f t="shared" si="664"/>
        <v>n/a</v>
      </c>
      <c r="AH381" s="33">
        <f>-VLOOKUP($A381,'pl-data'!$A:$BR,8+AH$3)</f>
        <v>0</v>
      </c>
      <c r="AI381" s="33">
        <f>-VLOOKUP($A381,'pl-data'!$A:$BR,38+AI$3)</f>
        <v>0</v>
      </c>
      <c r="AJ381" s="33">
        <f>-VLOOKUP($A381,'pl-data'!$A:$BR,23+AJ$3)</f>
        <v>0</v>
      </c>
      <c r="AK381" s="34" t="str">
        <f t="shared" si="666"/>
        <v>n/a</v>
      </c>
      <c r="AL381" s="34" t="str">
        <f t="shared" si="667"/>
        <v>n/a</v>
      </c>
      <c r="AN381" s="33">
        <f>-VLOOKUP($A381,'pl-data'!$A:$BR,8+AN$3)</f>
        <v>0</v>
      </c>
      <c r="AO381" s="33">
        <f>-VLOOKUP($A381,'pl-data'!$A:$BR,38+AO$3)</f>
        <v>0</v>
      </c>
      <c r="AP381" s="33">
        <f>-VLOOKUP($A381,'pl-data'!$A:$BR,23+AP$3)</f>
        <v>0</v>
      </c>
      <c r="AQ381" s="34" t="str">
        <f t="shared" si="669"/>
        <v>n/a</v>
      </c>
      <c r="AR381" s="34" t="str">
        <f t="shared" si="670"/>
        <v>n/a</v>
      </c>
      <c r="AT381" s="33">
        <f>-VLOOKUP($A381,'pl-data'!$A:$BR,8+AT$3)</f>
        <v>0</v>
      </c>
      <c r="AU381" s="33">
        <f>-VLOOKUP($A381,'pl-data'!$A:$BR,38+AU$3)</f>
        <v>0</v>
      </c>
      <c r="AV381" s="33">
        <f>-VLOOKUP($A381,'pl-data'!$A:$BR,23+AV$3)</f>
        <v>0</v>
      </c>
      <c r="AW381" s="34" t="str">
        <f t="shared" si="672"/>
        <v>n/a</v>
      </c>
      <c r="AX381" s="34" t="str">
        <f t="shared" si="673"/>
        <v>n/a</v>
      </c>
      <c r="AZ381" s="33">
        <f>-VLOOKUP($A381,'pl-data'!$A:$BR,8+AZ$3)</f>
        <v>0</v>
      </c>
      <c r="BA381" s="33">
        <f>-VLOOKUP($A381,'pl-data'!$A:$BR,38+BA$3)</f>
        <v>0</v>
      </c>
      <c r="BB381" s="33">
        <f>-VLOOKUP($A381,'pl-data'!$A:$BR,23+BB$3)</f>
        <v>0</v>
      </c>
      <c r="BC381" s="34" t="str">
        <f t="shared" si="675"/>
        <v>n/a</v>
      </c>
      <c r="BD381" s="34" t="str">
        <f t="shared" si="676"/>
        <v>n/a</v>
      </c>
      <c r="BF381" s="33">
        <f>-VLOOKUP($A381,'pl-data'!$A:$BR,8+BF$3)</f>
        <v>0</v>
      </c>
      <c r="BG381" s="33">
        <f>-VLOOKUP($A381,'pl-data'!$A:$BR,38+BG$3)</f>
        <v>0</v>
      </c>
      <c r="BH381" s="33">
        <f>-VLOOKUP($A381,'pl-data'!$A:$BR,23+BH$3)</f>
        <v>0</v>
      </c>
      <c r="BI381" s="34" t="str">
        <f t="shared" si="678"/>
        <v>n/a</v>
      </c>
      <c r="BJ381" s="34" t="str">
        <f t="shared" si="679"/>
        <v>n/a</v>
      </c>
      <c r="BL381" s="33">
        <f>-VLOOKUP($A381,'pl-data'!$A:$BR,8+BL$3)</f>
        <v>0</v>
      </c>
      <c r="BM381" s="33">
        <f>-VLOOKUP($A381,'pl-data'!$A:$BR,38+BM$3)</f>
        <v>0</v>
      </c>
      <c r="BN381" s="33">
        <f>-VLOOKUP($A381,'pl-data'!$A:$BR,23+BN$3)</f>
        <v>0</v>
      </c>
      <c r="BO381" s="34" t="str">
        <f t="shared" si="681"/>
        <v>n/a</v>
      </c>
      <c r="BP381" s="34" t="str">
        <f t="shared" si="682"/>
        <v>n/a</v>
      </c>
      <c r="BR381" s="33">
        <f>-VLOOKUP($A381,'pl-data'!$A:$BR,8+BR$3)</f>
        <v>0</v>
      </c>
      <c r="BS381" s="33">
        <f>-VLOOKUP($A381,'pl-data'!$A:$BR,38+BS$3)</f>
        <v>0</v>
      </c>
      <c r="BT381" s="33">
        <f>-VLOOKUP($A381,'pl-data'!$A:$BR,23+BT$3)</f>
        <v>0</v>
      </c>
      <c r="BU381" s="34" t="str">
        <f t="shared" si="684"/>
        <v>n/a</v>
      </c>
      <c r="BV381" s="34" t="str">
        <f t="shared" si="685"/>
        <v>n/a</v>
      </c>
      <c r="BX381" s="33">
        <f t="shared" si="691"/>
        <v>0</v>
      </c>
      <c r="BY381" s="33">
        <f t="shared" si="692"/>
        <v>0</v>
      </c>
      <c r="BZ381" s="33">
        <f t="shared" si="693"/>
        <v>0</v>
      </c>
      <c r="CA381" s="34" t="str">
        <f t="shared" si="694"/>
        <v>n/a</v>
      </c>
      <c r="CB381" s="34" t="str">
        <f t="shared" si="695"/>
        <v>n/a</v>
      </c>
    </row>
    <row r="382" spans="1:80" hidden="1" outlineLevel="2" x14ac:dyDescent="0.2">
      <c r="A382" s="49">
        <v>4150</v>
      </c>
      <c r="B382" s="18" t="str">
        <f>+masterfile!D1000</f>
        <v>4150 Krankengeldzuschüsse</v>
      </c>
      <c r="D382" s="33">
        <f>-VLOOKUP($A382,'pl-data'!$A:$BR,8+D$3)</f>
        <v>0</v>
      </c>
      <c r="E382" s="33">
        <f>-VLOOKUP($A382,'pl-data'!$A:$BR,38+E$3)</f>
        <v>0</v>
      </c>
      <c r="F382" s="33">
        <f>-VLOOKUP($A382,'pl-data'!$A:$BR,23+F$3)</f>
        <v>0</v>
      </c>
      <c r="G382" s="34" t="str">
        <f t="shared" si="651"/>
        <v>n/a</v>
      </c>
      <c r="H382" s="34" t="str">
        <f t="shared" si="652"/>
        <v>n/a</v>
      </c>
      <c r="J382" s="33">
        <f>-VLOOKUP($A382,'pl-data'!$A:$BR,8+J$3)</f>
        <v>0</v>
      </c>
      <c r="K382" s="33">
        <f>-VLOOKUP($A382,'pl-data'!$A:$BR,38+K$3)</f>
        <v>0</v>
      </c>
      <c r="L382" s="33">
        <f>-VLOOKUP($A382,'pl-data'!$A:$BR,23+L$3)</f>
        <v>0</v>
      </c>
      <c r="M382" s="34" t="str">
        <f t="shared" si="654"/>
        <v>n/a</v>
      </c>
      <c r="N382" s="34" t="str">
        <f t="shared" si="655"/>
        <v>n/a</v>
      </c>
      <c r="P382" s="33">
        <f>-VLOOKUP($A382,'pl-data'!$A:$BR,8+P$3)</f>
        <v>0</v>
      </c>
      <c r="Q382" s="33">
        <f>-VLOOKUP($A382,'pl-data'!$A:$BR,38+Q$3)</f>
        <v>0</v>
      </c>
      <c r="R382" s="33">
        <f>-VLOOKUP($A382,'pl-data'!$A:$BR,23+R$3)</f>
        <v>0</v>
      </c>
      <c r="S382" s="34" t="str">
        <f t="shared" si="657"/>
        <v>n/a</v>
      </c>
      <c r="T382" s="34" t="str">
        <f t="shared" si="658"/>
        <v>n/a</v>
      </c>
      <c r="V382" s="33">
        <f>-VLOOKUP($A382,'pl-data'!$A:$BR,8+V$3)</f>
        <v>0</v>
      </c>
      <c r="W382" s="33">
        <f>-VLOOKUP($A382,'pl-data'!$A:$BR,38+W$3)</f>
        <v>0</v>
      </c>
      <c r="X382" s="33">
        <f>-VLOOKUP($A382,'pl-data'!$A:$BR,23+X$3)</f>
        <v>0</v>
      </c>
      <c r="Y382" s="34" t="str">
        <f t="shared" si="660"/>
        <v>n/a</v>
      </c>
      <c r="Z382" s="34" t="str">
        <f t="shared" si="661"/>
        <v>n/a</v>
      </c>
      <c r="AB382" s="33">
        <f>-VLOOKUP($A382,'pl-data'!$A:$BR,8+AB$3)</f>
        <v>0</v>
      </c>
      <c r="AC382" s="33">
        <f>-VLOOKUP($A382,'pl-data'!$A:$BR,38+AC$3)</f>
        <v>0</v>
      </c>
      <c r="AD382" s="33">
        <f>-VLOOKUP($A382,'pl-data'!$A:$BR,23+AD$3)</f>
        <v>0</v>
      </c>
      <c r="AE382" s="34" t="str">
        <f t="shared" si="663"/>
        <v>n/a</v>
      </c>
      <c r="AF382" s="34" t="str">
        <f t="shared" si="664"/>
        <v>n/a</v>
      </c>
      <c r="AH382" s="33">
        <f>-VLOOKUP($A382,'pl-data'!$A:$BR,8+AH$3)</f>
        <v>0</v>
      </c>
      <c r="AI382" s="33">
        <f>-VLOOKUP($A382,'pl-data'!$A:$BR,38+AI$3)</f>
        <v>0</v>
      </c>
      <c r="AJ382" s="33">
        <f>-VLOOKUP($A382,'pl-data'!$A:$BR,23+AJ$3)</f>
        <v>0</v>
      </c>
      <c r="AK382" s="34" t="str">
        <f t="shared" si="666"/>
        <v>n/a</v>
      </c>
      <c r="AL382" s="34" t="str">
        <f t="shared" si="667"/>
        <v>n/a</v>
      </c>
      <c r="AN382" s="33">
        <f>-VLOOKUP($A382,'pl-data'!$A:$BR,8+AN$3)</f>
        <v>0</v>
      </c>
      <c r="AO382" s="33">
        <f>-VLOOKUP($A382,'pl-data'!$A:$BR,38+AO$3)</f>
        <v>0</v>
      </c>
      <c r="AP382" s="33">
        <f>-VLOOKUP($A382,'pl-data'!$A:$BR,23+AP$3)</f>
        <v>0</v>
      </c>
      <c r="AQ382" s="34" t="str">
        <f t="shared" si="669"/>
        <v>n/a</v>
      </c>
      <c r="AR382" s="34" t="str">
        <f t="shared" si="670"/>
        <v>n/a</v>
      </c>
      <c r="AT382" s="33">
        <f>-VLOOKUP($A382,'pl-data'!$A:$BR,8+AT$3)</f>
        <v>0</v>
      </c>
      <c r="AU382" s="33">
        <f>-VLOOKUP($A382,'pl-data'!$A:$BR,38+AU$3)</f>
        <v>0</v>
      </c>
      <c r="AV382" s="33">
        <f>-VLOOKUP($A382,'pl-data'!$A:$BR,23+AV$3)</f>
        <v>0</v>
      </c>
      <c r="AW382" s="34" t="str">
        <f t="shared" si="672"/>
        <v>n/a</v>
      </c>
      <c r="AX382" s="34" t="str">
        <f t="shared" si="673"/>
        <v>n/a</v>
      </c>
      <c r="AZ382" s="33">
        <f>-VLOOKUP($A382,'pl-data'!$A:$BR,8+AZ$3)</f>
        <v>0</v>
      </c>
      <c r="BA382" s="33">
        <f>-VLOOKUP($A382,'pl-data'!$A:$BR,38+BA$3)</f>
        <v>0</v>
      </c>
      <c r="BB382" s="33">
        <f>-VLOOKUP($A382,'pl-data'!$A:$BR,23+BB$3)</f>
        <v>0</v>
      </c>
      <c r="BC382" s="34" t="str">
        <f t="shared" si="675"/>
        <v>n/a</v>
      </c>
      <c r="BD382" s="34" t="str">
        <f t="shared" si="676"/>
        <v>n/a</v>
      </c>
      <c r="BF382" s="33">
        <f>-VLOOKUP($A382,'pl-data'!$A:$BR,8+BF$3)</f>
        <v>0</v>
      </c>
      <c r="BG382" s="33">
        <f>-VLOOKUP($A382,'pl-data'!$A:$BR,38+BG$3)</f>
        <v>0</v>
      </c>
      <c r="BH382" s="33">
        <f>-VLOOKUP($A382,'pl-data'!$A:$BR,23+BH$3)</f>
        <v>0</v>
      </c>
      <c r="BI382" s="34" t="str">
        <f t="shared" si="678"/>
        <v>n/a</v>
      </c>
      <c r="BJ382" s="34" t="str">
        <f t="shared" si="679"/>
        <v>n/a</v>
      </c>
      <c r="BL382" s="33">
        <f>-VLOOKUP($A382,'pl-data'!$A:$BR,8+BL$3)</f>
        <v>0</v>
      </c>
      <c r="BM382" s="33">
        <f>-VLOOKUP($A382,'pl-data'!$A:$BR,38+BM$3)</f>
        <v>0</v>
      </c>
      <c r="BN382" s="33">
        <f>-VLOOKUP($A382,'pl-data'!$A:$BR,23+BN$3)</f>
        <v>0</v>
      </c>
      <c r="BO382" s="34" t="str">
        <f t="shared" si="681"/>
        <v>n/a</v>
      </c>
      <c r="BP382" s="34" t="str">
        <f t="shared" si="682"/>
        <v>n/a</v>
      </c>
      <c r="BR382" s="33">
        <f>-VLOOKUP($A382,'pl-data'!$A:$BR,8+BR$3)</f>
        <v>0</v>
      </c>
      <c r="BS382" s="33">
        <f>-VLOOKUP($A382,'pl-data'!$A:$BR,38+BS$3)</f>
        <v>0</v>
      </c>
      <c r="BT382" s="33">
        <f>-VLOOKUP($A382,'pl-data'!$A:$BR,23+BT$3)</f>
        <v>0</v>
      </c>
      <c r="BU382" s="34" t="str">
        <f t="shared" si="684"/>
        <v>n/a</v>
      </c>
      <c r="BV382" s="34" t="str">
        <f t="shared" si="685"/>
        <v>n/a</v>
      </c>
      <c r="BX382" s="33">
        <f t="shared" si="691"/>
        <v>0</v>
      </c>
      <c r="BY382" s="33">
        <f t="shared" si="692"/>
        <v>0</v>
      </c>
      <c r="BZ382" s="33">
        <f t="shared" si="693"/>
        <v>0</v>
      </c>
      <c r="CA382" s="34" t="str">
        <f t="shared" si="694"/>
        <v>n/a</v>
      </c>
      <c r="CB382" s="34" t="str">
        <f t="shared" si="695"/>
        <v>n/a</v>
      </c>
    </row>
    <row r="383" spans="1:80" hidden="1" outlineLevel="2" x14ac:dyDescent="0.2">
      <c r="A383" s="49">
        <v>4151</v>
      </c>
      <c r="B383" s="18" t="str">
        <f>+masterfile!D1001</f>
        <v>4151 Sachzuwend., Dienstleistungen Minijob</v>
      </c>
      <c r="D383" s="33">
        <f>-VLOOKUP($A383,'pl-data'!$A:$BR,8+D$3)</f>
        <v>0</v>
      </c>
      <c r="E383" s="33">
        <f>-VLOOKUP($A383,'pl-data'!$A:$BR,38+E$3)</f>
        <v>0</v>
      </c>
      <c r="F383" s="33">
        <f>-VLOOKUP($A383,'pl-data'!$A:$BR,23+F$3)</f>
        <v>0</v>
      </c>
      <c r="G383" s="34" t="str">
        <f t="shared" si="651"/>
        <v>n/a</v>
      </c>
      <c r="H383" s="34" t="str">
        <f t="shared" si="652"/>
        <v>n/a</v>
      </c>
      <c r="J383" s="33">
        <f>-VLOOKUP($A383,'pl-data'!$A:$BR,8+J$3)</f>
        <v>0</v>
      </c>
      <c r="K383" s="33">
        <f>-VLOOKUP($A383,'pl-data'!$A:$BR,38+K$3)</f>
        <v>0</v>
      </c>
      <c r="L383" s="33">
        <f>-VLOOKUP($A383,'pl-data'!$A:$BR,23+L$3)</f>
        <v>0</v>
      </c>
      <c r="M383" s="34" t="str">
        <f t="shared" si="654"/>
        <v>n/a</v>
      </c>
      <c r="N383" s="34" t="str">
        <f t="shared" si="655"/>
        <v>n/a</v>
      </c>
      <c r="P383" s="33">
        <f>-VLOOKUP($A383,'pl-data'!$A:$BR,8+P$3)</f>
        <v>0</v>
      </c>
      <c r="Q383" s="33">
        <f>-VLOOKUP($A383,'pl-data'!$A:$BR,38+Q$3)</f>
        <v>0</v>
      </c>
      <c r="R383" s="33">
        <f>-VLOOKUP($A383,'pl-data'!$A:$BR,23+R$3)</f>
        <v>0</v>
      </c>
      <c r="S383" s="34" t="str">
        <f t="shared" si="657"/>
        <v>n/a</v>
      </c>
      <c r="T383" s="34" t="str">
        <f t="shared" si="658"/>
        <v>n/a</v>
      </c>
      <c r="V383" s="33">
        <f>-VLOOKUP($A383,'pl-data'!$A:$BR,8+V$3)</f>
        <v>0</v>
      </c>
      <c r="W383" s="33">
        <f>-VLOOKUP($A383,'pl-data'!$A:$BR,38+W$3)</f>
        <v>0</v>
      </c>
      <c r="X383" s="33">
        <f>-VLOOKUP($A383,'pl-data'!$A:$BR,23+X$3)</f>
        <v>0</v>
      </c>
      <c r="Y383" s="34" t="str">
        <f t="shared" si="660"/>
        <v>n/a</v>
      </c>
      <c r="Z383" s="34" t="str">
        <f t="shared" si="661"/>
        <v>n/a</v>
      </c>
      <c r="AB383" s="33">
        <f>-VLOOKUP($A383,'pl-data'!$A:$BR,8+AB$3)</f>
        <v>0</v>
      </c>
      <c r="AC383" s="33">
        <f>-VLOOKUP($A383,'pl-data'!$A:$BR,38+AC$3)</f>
        <v>0</v>
      </c>
      <c r="AD383" s="33">
        <f>-VLOOKUP($A383,'pl-data'!$A:$BR,23+AD$3)</f>
        <v>0</v>
      </c>
      <c r="AE383" s="34" t="str">
        <f t="shared" si="663"/>
        <v>n/a</v>
      </c>
      <c r="AF383" s="34" t="str">
        <f t="shared" si="664"/>
        <v>n/a</v>
      </c>
      <c r="AH383" s="33">
        <f>-VLOOKUP($A383,'pl-data'!$A:$BR,8+AH$3)</f>
        <v>0</v>
      </c>
      <c r="AI383" s="33">
        <f>-VLOOKUP($A383,'pl-data'!$A:$BR,38+AI$3)</f>
        <v>0</v>
      </c>
      <c r="AJ383" s="33">
        <f>-VLOOKUP($A383,'pl-data'!$A:$BR,23+AJ$3)</f>
        <v>0</v>
      </c>
      <c r="AK383" s="34" t="str">
        <f t="shared" si="666"/>
        <v>n/a</v>
      </c>
      <c r="AL383" s="34" t="str">
        <f t="shared" si="667"/>
        <v>n/a</v>
      </c>
      <c r="AN383" s="33">
        <f>-VLOOKUP($A383,'pl-data'!$A:$BR,8+AN$3)</f>
        <v>0</v>
      </c>
      <c r="AO383" s="33">
        <f>-VLOOKUP($A383,'pl-data'!$A:$BR,38+AO$3)</f>
        <v>0</v>
      </c>
      <c r="AP383" s="33">
        <f>-VLOOKUP($A383,'pl-data'!$A:$BR,23+AP$3)</f>
        <v>0</v>
      </c>
      <c r="AQ383" s="34" t="str">
        <f t="shared" si="669"/>
        <v>n/a</v>
      </c>
      <c r="AR383" s="34" t="str">
        <f t="shared" si="670"/>
        <v>n/a</v>
      </c>
      <c r="AT383" s="33">
        <f>-VLOOKUP($A383,'pl-data'!$A:$BR,8+AT$3)</f>
        <v>0</v>
      </c>
      <c r="AU383" s="33">
        <f>-VLOOKUP($A383,'pl-data'!$A:$BR,38+AU$3)</f>
        <v>0</v>
      </c>
      <c r="AV383" s="33">
        <f>-VLOOKUP($A383,'pl-data'!$A:$BR,23+AV$3)</f>
        <v>0</v>
      </c>
      <c r="AW383" s="34" t="str">
        <f t="shared" si="672"/>
        <v>n/a</v>
      </c>
      <c r="AX383" s="34" t="str">
        <f t="shared" si="673"/>
        <v>n/a</v>
      </c>
      <c r="AZ383" s="33">
        <f>-VLOOKUP($A383,'pl-data'!$A:$BR,8+AZ$3)</f>
        <v>0</v>
      </c>
      <c r="BA383" s="33">
        <f>-VLOOKUP($A383,'pl-data'!$A:$BR,38+BA$3)</f>
        <v>0</v>
      </c>
      <c r="BB383" s="33">
        <f>-VLOOKUP($A383,'pl-data'!$A:$BR,23+BB$3)</f>
        <v>0</v>
      </c>
      <c r="BC383" s="34" t="str">
        <f t="shared" si="675"/>
        <v>n/a</v>
      </c>
      <c r="BD383" s="34" t="str">
        <f t="shared" si="676"/>
        <v>n/a</v>
      </c>
      <c r="BF383" s="33">
        <f>-VLOOKUP($A383,'pl-data'!$A:$BR,8+BF$3)</f>
        <v>0</v>
      </c>
      <c r="BG383" s="33">
        <f>-VLOOKUP($A383,'pl-data'!$A:$BR,38+BG$3)</f>
        <v>0</v>
      </c>
      <c r="BH383" s="33">
        <f>-VLOOKUP($A383,'pl-data'!$A:$BR,23+BH$3)</f>
        <v>0</v>
      </c>
      <c r="BI383" s="34" t="str">
        <f t="shared" si="678"/>
        <v>n/a</v>
      </c>
      <c r="BJ383" s="34" t="str">
        <f t="shared" si="679"/>
        <v>n/a</v>
      </c>
      <c r="BL383" s="33">
        <f>-VLOOKUP($A383,'pl-data'!$A:$BR,8+BL$3)</f>
        <v>0</v>
      </c>
      <c r="BM383" s="33">
        <f>-VLOOKUP($A383,'pl-data'!$A:$BR,38+BM$3)</f>
        <v>0</v>
      </c>
      <c r="BN383" s="33">
        <f>-VLOOKUP($A383,'pl-data'!$A:$BR,23+BN$3)</f>
        <v>0</v>
      </c>
      <c r="BO383" s="34" t="str">
        <f t="shared" si="681"/>
        <v>n/a</v>
      </c>
      <c r="BP383" s="34" t="str">
        <f t="shared" si="682"/>
        <v>n/a</v>
      </c>
      <c r="BR383" s="33">
        <f>-VLOOKUP($A383,'pl-data'!$A:$BR,8+BR$3)</f>
        <v>0</v>
      </c>
      <c r="BS383" s="33">
        <f>-VLOOKUP($A383,'pl-data'!$A:$BR,38+BS$3)</f>
        <v>0</v>
      </c>
      <c r="BT383" s="33">
        <f>-VLOOKUP($A383,'pl-data'!$A:$BR,23+BT$3)</f>
        <v>0</v>
      </c>
      <c r="BU383" s="34" t="str">
        <f t="shared" si="684"/>
        <v>n/a</v>
      </c>
      <c r="BV383" s="34" t="str">
        <f t="shared" si="685"/>
        <v>n/a</v>
      </c>
      <c r="BX383" s="33">
        <f t="shared" si="691"/>
        <v>0</v>
      </c>
      <c r="BY383" s="33">
        <f t="shared" si="692"/>
        <v>0</v>
      </c>
      <c r="BZ383" s="33">
        <f t="shared" si="693"/>
        <v>0</v>
      </c>
      <c r="CA383" s="34" t="str">
        <f t="shared" si="694"/>
        <v>n/a</v>
      </c>
      <c r="CB383" s="34" t="str">
        <f t="shared" si="695"/>
        <v>n/a</v>
      </c>
    </row>
    <row r="384" spans="1:80" ht="24" hidden="1" outlineLevel="2" x14ac:dyDescent="0.2">
      <c r="A384" s="49">
        <v>4152</v>
      </c>
      <c r="B384" s="18" t="str">
        <f>+masterfile!D1002</f>
        <v>4152 Sachzuwendungen und Dienstleistg. an AN</v>
      </c>
      <c r="D384" s="33">
        <f>-VLOOKUP($A384,'pl-data'!$A:$BR,8+D$3)</f>
        <v>0</v>
      </c>
      <c r="E384" s="33">
        <f>-VLOOKUP($A384,'pl-data'!$A:$BR,38+E$3)</f>
        <v>0</v>
      </c>
      <c r="F384" s="33">
        <f>-VLOOKUP($A384,'pl-data'!$A:$BR,23+F$3)</f>
        <v>0</v>
      </c>
      <c r="G384" s="34" t="str">
        <f t="shared" si="651"/>
        <v>n/a</v>
      </c>
      <c r="H384" s="34" t="str">
        <f t="shared" si="652"/>
        <v>n/a</v>
      </c>
      <c r="J384" s="33">
        <f>-VLOOKUP($A384,'pl-data'!$A:$BR,8+J$3)</f>
        <v>0</v>
      </c>
      <c r="K384" s="33">
        <f>-VLOOKUP($A384,'pl-data'!$A:$BR,38+K$3)</f>
        <v>0</v>
      </c>
      <c r="L384" s="33">
        <f>-VLOOKUP($A384,'pl-data'!$A:$BR,23+L$3)</f>
        <v>0</v>
      </c>
      <c r="M384" s="34" t="str">
        <f t="shared" si="654"/>
        <v>n/a</v>
      </c>
      <c r="N384" s="34" t="str">
        <f t="shared" si="655"/>
        <v>n/a</v>
      </c>
      <c r="P384" s="33">
        <f>-VLOOKUP($A384,'pl-data'!$A:$BR,8+P$3)</f>
        <v>0</v>
      </c>
      <c r="Q384" s="33">
        <f>-VLOOKUP($A384,'pl-data'!$A:$BR,38+Q$3)</f>
        <v>0</v>
      </c>
      <c r="R384" s="33">
        <f>-VLOOKUP($A384,'pl-data'!$A:$BR,23+R$3)</f>
        <v>0</v>
      </c>
      <c r="S384" s="34" t="str">
        <f t="shared" si="657"/>
        <v>n/a</v>
      </c>
      <c r="T384" s="34" t="str">
        <f t="shared" si="658"/>
        <v>n/a</v>
      </c>
      <c r="V384" s="33">
        <f>-VLOOKUP($A384,'pl-data'!$A:$BR,8+V$3)</f>
        <v>0</v>
      </c>
      <c r="W384" s="33">
        <f>-VLOOKUP($A384,'pl-data'!$A:$BR,38+W$3)</f>
        <v>0</v>
      </c>
      <c r="X384" s="33">
        <f>-VLOOKUP($A384,'pl-data'!$A:$BR,23+X$3)</f>
        <v>0</v>
      </c>
      <c r="Y384" s="34" t="str">
        <f t="shared" si="660"/>
        <v>n/a</v>
      </c>
      <c r="Z384" s="34" t="str">
        <f t="shared" si="661"/>
        <v>n/a</v>
      </c>
      <c r="AB384" s="33">
        <f>-VLOOKUP($A384,'pl-data'!$A:$BR,8+AB$3)</f>
        <v>0</v>
      </c>
      <c r="AC384" s="33">
        <f>-VLOOKUP($A384,'pl-data'!$A:$BR,38+AC$3)</f>
        <v>0</v>
      </c>
      <c r="AD384" s="33">
        <f>-VLOOKUP($A384,'pl-data'!$A:$BR,23+AD$3)</f>
        <v>0</v>
      </c>
      <c r="AE384" s="34" t="str">
        <f t="shared" si="663"/>
        <v>n/a</v>
      </c>
      <c r="AF384" s="34" t="str">
        <f t="shared" si="664"/>
        <v>n/a</v>
      </c>
      <c r="AH384" s="33">
        <f>-VLOOKUP($A384,'pl-data'!$A:$BR,8+AH$3)</f>
        <v>0</v>
      </c>
      <c r="AI384" s="33">
        <f>-VLOOKUP($A384,'pl-data'!$A:$BR,38+AI$3)</f>
        <v>0</v>
      </c>
      <c r="AJ384" s="33">
        <f>-VLOOKUP($A384,'pl-data'!$A:$BR,23+AJ$3)</f>
        <v>0</v>
      </c>
      <c r="AK384" s="34" t="str">
        <f t="shared" si="666"/>
        <v>n/a</v>
      </c>
      <c r="AL384" s="34" t="str">
        <f t="shared" si="667"/>
        <v>n/a</v>
      </c>
      <c r="AN384" s="33">
        <f>-VLOOKUP($A384,'pl-data'!$A:$BR,8+AN$3)</f>
        <v>0</v>
      </c>
      <c r="AO384" s="33">
        <f>-VLOOKUP($A384,'pl-data'!$A:$BR,38+AO$3)</f>
        <v>0</v>
      </c>
      <c r="AP384" s="33">
        <f>-VLOOKUP($A384,'pl-data'!$A:$BR,23+AP$3)</f>
        <v>0</v>
      </c>
      <c r="AQ384" s="34" t="str">
        <f t="shared" si="669"/>
        <v>n/a</v>
      </c>
      <c r="AR384" s="34" t="str">
        <f t="shared" si="670"/>
        <v>n/a</v>
      </c>
      <c r="AT384" s="33">
        <f>-VLOOKUP($A384,'pl-data'!$A:$BR,8+AT$3)</f>
        <v>0</v>
      </c>
      <c r="AU384" s="33">
        <f>-VLOOKUP($A384,'pl-data'!$A:$BR,38+AU$3)</f>
        <v>0</v>
      </c>
      <c r="AV384" s="33">
        <f>-VLOOKUP($A384,'pl-data'!$A:$BR,23+AV$3)</f>
        <v>0</v>
      </c>
      <c r="AW384" s="34" t="str">
        <f t="shared" si="672"/>
        <v>n/a</v>
      </c>
      <c r="AX384" s="34" t="str">
        <f t="shared" si="673"/>
        <v>n/a</v>
      </c>
      <c r="AZ384" s="33">
        <f>-VLOOKUP($A384,'pl-data'!$A:$BR,8+AZ$3)</f>
        <v>0</v>
      </c>
      <c r="BA384" s="33">
        <f>-VLOOKUP($A384,'pl-data'!$A:$BR,38+BA$3)</f>
        <v>0</v>
      </c>
      <c r="BB384" s="33">
        <f>-VLOOKUP($A384,'pl-data'!$A:$BR,23+BB$3)</f>
        <v>0</v>
      </c>
      <c r="BC384" s="34" t="str">
        <f t="shared" si="675"/>
        <v>n/a</v>
      </c>
      <c r="BD384" s="34" t="str">
        <f t="shared" si="676"/>
        <v>n/a</v>
      </c>
      <c r="BF384" s="33">
        <f>-VLOOKUP($A384,'pl-data'!$A:$BR,8+BF$3)</f>
        <v>0</v>
      </c>
      <c r="BG384" s="33">
        <f>-VLOOKUP($A384,'pl-data'!$A:$BR,38+BG$3)</f>
        <v>0</v>
      </c>
      <c r="BH384" s="33">
        <f>-VLOOKUP($A384,'pl-data'!$A:$BR,23+BH$3)</f>
        <v>0</v>
      </c>
      <c r="BI384" s="34" t="str">
        <f t="shared" si="678"/>
        <v>n/a</v>
      </c>
      <c r="BJ384" s="34" t="str">
        <f t="shared" si="679"/>
        <v>n/a</v>
      </c>
      <c r="BL384" s="33">
        <f>-VLOOKUP($A384,'pl-data'!$A:$BR,8+BL$3)</f>
        <v>0</v>
      </c>
      <c r="BM384" s="33">
        <f>-VLOOKUP($A384,'pl-data'!$A:$BR,38+BM$3)</f>
        <v>0</v>
      </c>
      <c r="BN384" s="33">
        <f>-VLOOKUP($A384,'pl-data'!$A:$BR,23+BN$3)</f>
        <v>0</v>
      </c>
      <c r="BO384" s="34" t="str">
        <f t="shared" si="681"/>
        <v>n/a</v>
      </c>
      <c r="BP384" s="34" t="str">
        <f t="shared" si="682"/>
        <v>n/a</v>
      </c>
      <c r="BR384" s="33">
        <f>-VLOOKUP($A384,'pl-data'!$A:$BR,8+BR$3)</f>
        <v>0</v>
      </c>
      <c r="BS384" s="33">
        <f>-VLOOKUP($A384,'pl-data'!$A:$BR,38+BS$3)</f>
        <v>0</v>
      </c>
      <c r="BT384" s="33">
        <f>-VLOOKUP($A384,'pl-data'!$A:$BR,23+BT$3)</f>
        <v>0</v>
      </c>
      <c r="BU384" s="34" t="str">
        <f t="shared" si="684"/>
        <v>n/a</v>
      </c>
      <c r="BV384" s="34" t="str">
        <f t="shared" si="685"/>
        <v>n/a</v>
      </c>
      <c r="BX384" s="33">
        <f t="shared" si="691"/>
        <v>0</v>
      </c>
      <c r="BY384" s="33">
        <f t="shared" si="692"/>
        <v>0</v>
      </c>
      <c r="BZ384" s="33">
        <f t="shared" si="693"/>
        <v>0</v>
      </c>
      <c r="CA384" s="34" t="str">
        <f t="shared" si="694"/>
        <v>n/a</v>
      </c>
      <c r="CB384" s="34" t="str">
        <f t="shared" si="695"/>
        <v>n/a</v>
      </c>
    </row>
    <row r="385" spans="1:80" ht="24" hidden="1" outlineLevel="2" x14ac:dyDescent="0.2">
      <c r="A385" s="49">
        <v>4153</v>
      </c>
      <c r="B385" s="18" t="str">
        <f>+masterfile!D1003</f>
        <v>4153 Sachzuwend., Dienstleistungen Ges.er-GF</v>
      </c>
      <c r="D385" s="33">
        <f>-VLOOKUP($A385,'pl-data'!$A:$BR,8+D$3)</f>
        <v>0</v>
      </c>
      <c r="E385" s="33">
        <f>-VLOOKUP($A385,'pl-data'!$A:$BR,38+E$3)</f>
        <v>0</v>
      </c>
      <c r="F385" s="33">
        <f>-VLOOKUP($A385,'pl-data'!$A:$BR,23+F$3)</f>
        <v>0</v>
      </c>
      <c r="G385" s="34" t="str">
        <f t="shared" si="651"/>
        <v>n/a</v>
      </c>
      <c r="H385" s="34" t="str">
        <f t="shared" si="652"/>
        <v>n/a</v>
      </c>
      <c r="J385" s="33">
        <f>-VLOOKUP($A385,'pl-data'!$A:$BR,8+J$3)</f>
        <v>0</v>
      </c>
      <c r="K385" s="33">
        <f>-VLOOKUP($A385,'pl-data'!$A:$BR,38+K$3)</f>
        <v>0</v>
      </c>
      <c r="L385" s="33">
        <f>-VLOOKUP($A385,'pl-data'!$A:$BR,23+L$3)</f>
        <v>0</v>
      </c>
      <c r="M385" s="34" t="str">
        <f t="shared" si="654"/>
        <v>n/a</v>
      </c>
      <c r="N385" s="34" t="str">
        <f t="shared" si="655"/>
        <v>n/a</v>
      </c>
      <c r="P385" s="33">
        <f>-VLOOKUP($A385,'pl-data'!$A:$BR,8+P$3)</f>
        <v>0</v>
      </c>
      <c r="Q385" s="33">
        <f>-VLOOKUP($A385,'pl-data'!$A:$BR,38+Q$3)</f>
        <v>0</v>
      </c>
      <c r="R385" s="33">
        <f>-VLOOKUP($A385,'pl-data'!$A:$BR,23+R$3)</f>
        <v>0</v>
      </c>
      <c r="S385" s="34" t="str">
        <f t="shared" si="657"/>
        <v>n/a</v>
      </c>
      <c r="T385" s="34" t="str">
        <f t="shared" si="658"/>
        <v>n/a</v>
      </c>
      <c r="V385" s="33">
        <f>-VLOOKUP($A385,'pl-data'!$A:$BR,8+V$3)</f>
        <v>0</v>
      </c>
      <c r="W385" s="33">
        <f>-VLOOKUP($A385,'pl-data'!$A:$BR,38+W$3)</f>
        <v>0</v>
      </c>
      <c r="X385" s="33">
        <f>-VLOOKUP($A385,'pl-data'!$A:$BR,23+X$3)</f>
        <v>0</v>
      </c>
      <c r="Y385" s="34" t="str">
        <f t="shared" si="660"/>
        <v>n/a</v>
      </c>
      <c r="Z385" s="34" t="str">
        <f t="shared" si="661"/>
        <v>n/a</v>
      </c>
      <c r="AB385" s="33">
        <f>-VLOOKUP($A385,'pl-data'!$A:$BR,8+AB$3)</f>
        <v>0</v>
      </c>
      <c r="AC385" s="33">
        <f>-VLOOKUP($A385,'pl-data'!$A:$BR,38+AC$3)</f>
        <v>0</v>
      </c>
      <c r="AD385" s="33">
        <f>-VLOOKUP($A385,'pl-data'!$A:$BR,23+AD$3)</f>
        <v>0</v>
      </c>
      <c r="AE385" s="34" t="str">
        <f t="shared" si="663"/>
        <v>n/a</v>
      </c>
      <c r="AF385" s="34" t="str">
        <f t="shared" si="664"/>
        <v>n/a</v>
      </c>
      <c r="AH385" s="33">
        <f>-VLOOKUP($A385,'pl-data'!$A:$BR,8+AH$3)</f>
        <v>0</v>
      </c>
      <c r="AI385" s="33">
        <f>-VLOOKUP($A385,'pl-data'!$A:$BR,38+AI$3)</f>
        <v>0</v>
      </c>
      <c r="AJ385" s="33">
        <f>-VLOOKUP($A385,'pl-data'!$A:$BR,23+AJ$3)</f>
        <v>0</v>
      </c>
      <c r="AK385" s="34" t="str">
        <f t="shared" si="666"/>
        <v>n/a</v>
      </c>
      <c r="AL385" s="34" t="str">
        <f t="shared" si="667"/>
        <v>n/a</v>
      </c>
      <c r="AN385" s="33">
        <f>-VLOOKUP($A385,'pl-data'!$A:$BR,8+AN$3)</f>
        <v>0</v>
      </c>
      <c r="AO385" s="33">
        <f>-VLOOKUP($A385,'pl-data'!$A:$BR,38+AO$3)</f>
        <v>0</v>
      </c>
      <c r="AP385" s="33">
        <f>-VLOOKUP($A385,'pl-data'!$A:$BR,23+AP$3)</f>
        <v>0</v>
      </c>
      <c r="AQ385" s="34" t="str">
        <f t="shared" si="669"/>
        <v>n/a</v>
      </c>
      <c r="AR385" s="34" t="str">
        <f t="shared" si="670"/>
        <v>n/a</v>
      </c>
      <c r="AT385" s="33">
        <f>-VLOOKUP($A385,'pl-data'!$A:$BR,8+AT$3)</f>
        <v>0</v>
      </c>
      <c r="AU385" s="33">
        <f>-VLOOKUP($A385,'pl-data'!$A:$BR,38+AU$3)</f>
        <v>0</v>
      </c>
      <c r="AV385" s="33">
        <f>-VLOOKUP($A385,'pl-data'!$A:$BR,23+AV$3)</f>
        <v>0</v>
      </c>
      <c r="AW385" s="34" t="str">
        <f t="shared" si="672"/>
        <v>n/a</v>
      </c>
      <c r="AX385" s="34" t="str">
        <f t="shared" si="673"/>
        <v>n/a</v>
      </c>
      <c r="AZ385" s="33">
        <f>-VLOOKUP($A385,'pl-data'!$A:$BR,8+AZ$3)</f>
        <v>0</v>
      </c>
      <c r="BA385" s="33">
        <f>-VLOOKUP($A385,'pl-data'!$A:$BR,38+BA$3)</f>
        <v>0</v>
      </c>
      <c r="BB385" s="33">
        <f>-VLOOKUP($A385,'pl-data'!$A:$BR,23+BB$3)</f>
        <v>0</v>
      </c>
      <c r="BC385" s="34" t="str">
        <f t="shared" si="675"/>
        <v>n/a</v>
      </c>
      <c r="BD385" s="34" t="str">
        <f t="shared" si="676"/>
        <v>n/a</v>
      </c>
      <c r="BF385" s="33">
        <f>-VLOOKUP($A385,'pl-data'!$A:$BR,8+BF$3)</f>
        <v>0</v>
      </c>
      <c r="BG385" s="33">
        <f>-VLOOKUP($A385,'pl-data'!$A:$BR,38+BG$3)</f>
        <v>0</v>
      </c>
      <c r="BH385" s="33">
        <f>-VLOOKUP($A385,'pl-data'!$A:$BR,23+BH$3)</f>
        <v>0</v>
      </c>
      <c r="BI385" s="34" t="str">
        <f t="shared" si="678"/>
        <v>n/a</v>
      </c>
      <c r="BJ385" s="34" t="str">
        <f t="shared" si="679"/>
        <v>n/a</v>
      </c>
      <c r="BL385" s="33">
        <f>-VLOOKUP($A385,'pl-data'!$A:$BR,8+BL$3)</f>
        <v>0</v>
      </c>
      <c r="BM385" s="33">
        <f>-VLOOKUP($A385,'pl-data'!$A:$BR,38+BM$3)</f>
        <v>0</v>
      </c>
      <c r="BN385" s="33">
        <f>-VLOOKUP($A385,'pl-data'!$A:$BR,23+BN$3)</f>
        <v>0</v>
      </c>
      <c r="BO385" s="34" t="str">
        <f t="shared" si="681"/>
        <v>n/a</v>
      </c>
      <c r="BP385" s="34" t="str">
        <f t="shared" si="682"/>
        <v>n/a</v>
      </c>
      <c r="BR385" s="33">
        <f>-VLOOKUP($A385,'pl-data'!$A:$BR,8+BR$3)</f>
        <v>0</v>
      </c>
      <c r="BS385" s="33">
        <f>-VLOOKUP($A385,'pl-data'!$A:$BR,38+BS$3)</f>
        <v>0</v>
      </c>
      <c r="BT385" s="33">
        <f>-VLOOKUP($A385,'pl-data'!$A:$BR,23+BT$3)</f>
        <v>0</v>
      </c>
      <c r="BU385" s="34" t="str">
        <f t="shared" si="684"/>
        <v>n/a</v>
      </c>
      <c r="BV385" s="34" t="str">
        <f t="shared" si="685"/>
        <v>n/a</v>
      </c>
      <c r="BX385" s="33">
        <f t="shared" si="691"/>
        <v>0</v>
      </c>
      <c r="BY385" s="33">
        <f t="shared" si="692"/>
        <v>0</v>
      </c>
      <c r="BZ385" s="33">
        <f t="shared" si="693"/>
        <v>0</v>
      </c>
      <c r="CA385" s="34" t="str">
        <f t="shared" si="694"/>
        <v>n/a</v>
      </c>
      <c r="CB385" s="34" t="str">
        <f t="shared" si="695"/>
        <v>n/a</v>
      </c>
    </row>
    <row r="386" spans="1:80" hidden="1" outlineLevel="2" x14ac:dyDescent="0.2">
      <c r="A386" s="49">
        <v>4154</v>
      </c>
      <c r="B386" s="18" t="str">
        <f>+masterfile!D1004</f>
        <v>4154 Sachzuwendg, Dienstleistg. MU §15 EStG</v>
      </c>
      <c r="D386" s="33">
        <f>-VLOOKUP($A386,'pl-data'!$A:$BR,8+D$3)</f>
        <v>0</v>
      </c>
      <c r="E386" s="33">
        <f>-VLOOKUP($A386,'pl-data'!$A:$BR,38+E$3)</f>
        <v>0</v>
      </c>
      <c r="F386" s="33">
        <f>-VLOOKUP($A386,'pl-data'!$A:$BR,23+F$3)</f>
        <v>0</v>
      </c>
      <c r="G386" s="34" t="str">
        <f t="shared" si="651"/>
        <v>n/a</v>
      </c>
      <c r="H386" s="34" t="str">
        <f t="shared" si="652"/>
        <v>n/a</v>
      </c>
      <c r="J386" s="33">
        <f>-VLOOKUP($A386,'pl-data'!$A:$BR,8+J$3)</f>
        <v>0</v>
      </c>
      <c r="K386" s="33">
        <f>-VLOOKUP($A386,'pl-data'!$A:$BR,38+K$3)</f>
        <v>0</v>
      </c>
      <c r="L386" s="33">
        <f>-VLOOKUP($A386,'pl-data'!$A:$BR,23+L$3)</f>
        <v>0</v>
      </c>
      <c r="M386" s="34" t="str">
        <f t="shared" si="654"/>
        <v>n/a</v>
      </c>
      <c r="N386" s="34" t="str">
        <f t="shared" si="655"/>
        <v>n/a</v>
      </c>
      <c r="P386" s="33">
        <f>-VLOOKUP($A386,'pl-data'!$A:$BR,8+P$3)</f>
        <v>0</v>
      </c>
      <c r="Q386" s="33">
        <f>-VLOOKUP($A386,'pl-data'!$A:$BR,38+Q$3)</f>
        <v>0</v>
      </c>
      <c r="R386" s="33">
        <f>-VLOOKUP($A386,'pl-data'!$A:$BR,23+R$3)</f>
        <v>0</v>
      </c>
      <c r="S386" s="34" t="str">
        <f t="shared" si="657"/>
        <v>n/a</v>
      </c>
      <c r="T386" s="34" t="str">
        <f t="shared" si="658"/>
        <v>n/a</v>
      </c>
      <c r="V386" s="33">
        <f>-VLOOKUP($A386,'pl-data'!$A:$BR,8+V$3)</f>
        <v>0</v>
      </c>
      <c r="W386" s="33">
        <f>-VLOOKUP($A386,'pl-data'!$A:$BR,38+W$3)</f>
        <v>0</v>
      </c>
      <c r="X386" s="33">
        <f>-VLOOKUP($A386,'pl-data'!$A:$BR,23+X$3)</f>
        <v>0</v>
      </c>
      <c r="Y386" s="34" t="str">
        <f t="shared" si="660"/>
        <v>n/a</v>
      </c>
      <c r="Z386" s="34" t="str">
        <f t="shared" si="661"/>
        <v>n/a</v>
      </c>
      <c r="AB386" s="33">
        <f>-VLOOKUP($A386,'pl-data'!$A:$BR,8+AB$3)</f>
        <v>0</v>
      </c>
      <c r="AC386" s="33">
        <f>-VLOOKUP($A386,'pl-data'!$A:$BR,38+AC$3)</f>
        <v>0</v>
      </c>
      <c r="AD386" s="33">
        <f>-VLOOKUP($A386,'pl-data'!$A:$BR,23+AD$3)</f>
        <v>0</v>
      </c>
      <c r="AE386" s="34" t="str">
        <f t="shared" si="663"/>
        <v>n/a</v>
      </c>
      <c r="AF386" s="34" t="str">
        <f t="shared" si="664"/>
        <v>n/a</v>
      </c>
      <c r="AH386" s="33">
        <f>-VLOOKUP($A386,'pl-data'!$A:$BR,8+AH$3)</f>
        <v>0</v>
      </c>
      <c r="AI386" s="33">
        <f>-VLOOKUP($A386,'pl-data'!$A:$BR,38+AI$3)</f>
        <v>0</v>
      </c>
      <c r="AJ386" s="33">
        <f>-VLOOKUP($A386,'pl-data'!$A:$BR,23+AJ$3)</f>
        <v>0</v>
      </c>
      <c r="AK386" s="34" t="str">
        <f t="shared" si="666"/>
        <v>n/a</v>
      </c>
      <c r="AL386" s="34" t="str">
        <f t="shared" si="667"/>
        <v>n/a</v>
      </c>
      <c r="AN386" s="33">
        <f>-VLOOKUP($A386,'pl-data'!$A:$BR,8+AN$3)</f>
        <v>0</v>
      </c>
      <c r="AO386" s="33">
        <f>-VLOOKUP($A386,'pl-data'!$A:$BR,38+AO$3)</f>
        <v>0</v>
      </c>
      <c r="AP386" s="33">
        <f>-VLOOKUP($A386,'pl-data'!$A:$BR,23+AP$3)</f>
        <v>0</v>
      </c>
      <c r="AQ386" s="34" t="str">
        <f t="shared" si="669"/>
        <v>n/a</v>
      </c>
      <c r="AR386" s="34" t="str">
        <f t="shared" si="670"/>
        <v>n/a</v>
      </c>
      <c r="AT386" s="33">
        <f>-VLOOKUP($A386,'pl-data'!$A:$BR,8+AT$3)</f>
        <v>0</v>
      </c>
      <c r="AU386" s="33">
        <f>-VLOOKUP($A386,'pl-data'!$A:$BR,38+AU$3)</f>
        <v>0</v>
      </c>
      <c r="AV386" s="33">
        <f>-VLOOKUP($A386,'pl-data'!$A:$BR,23+AV$3)</f>
        <v>0</v>
      </c>
      <c r="AW386" s="34" t="str">
        <f t="shared" si="672"/>
        <v>n/a</v>
      </c>
      <c r="AX386" s="34" t="str">
        <f t="shared" si="673"/>
        <v>n/a</v>
      </c>
      <c r="AZ386" s="33">
        <f>-VLOOKUP($A386,'pl-data'!$A:$BR,8+AZ$3)</f>
        <v>0</v>
      </c>
      <c r="BA386" s="33">
        <f>-VLOOKUP($A386,'pl-data'!$A:$BR,38+BA$3)</f>
        <v>0</v>
      </c>
      <c r="BB386" s="33">
        <f>-VLOOKUP($A386,'pl-data'!$A:$BR,23+BB$3)</f>
        <v>0</v>
      </c>
      <c r="BC386" s="34" t="str">
        <f t="shared" si="675"/>
        <v>n/a</v>
      </c>
      <c r="BD386" s="34" t="str">
        <f t="shared" si="676"/>
        <v>n/a</v>
      </c>
      <c r="BF386" s="33">
        <f>-VLOOKUP($A386,'pl-data'!$A:$BR,8+BF$3)</f>
        <v>0</v>
      </c>
      <c r="BG386" s="33">
        <f>-VLOOKUP($A386,'pl-data'!$A:$BR,38+BG$3)</f>
        <v>0</v>
      </c>
      <c r="BH386" s="33">
        <f>-VLOOKUP($A386,'pl-data'!$A:$BR,23+BH$3)</f>
        <v>0</v>
      </c>
      <c r="BI386" s="34" t="str">
        <f t="shared" si="678"/>
        <v>n/a</v>
      </c>
      <c r="BJ386" s="34" t="str">
        <f t="shared" si="679"/>
        <v>n/a</v>
      </c>
      <c r="BL386" s="33">
        <f>-VLOOKUP($A386,'pl-data'!$A:$BR,8+BL$3)</f>
        <v>0</v>
      </c>
      <c r="BM386" s="33">
        <f>-VLOOKUP($A386,'pl-data'!$A:$BR,38+BM$3)</f>
        <v>0</v>
      </c>
      <c r="BN386" s="33">
        <f>-VLOOKUP($A386,'pl-data'!$A:$BR,23+BN$3)</f>
        <v>0</v>
      </c>
      <c r="BO386" s="34" t="str">
        <f t="shared" si="681"/>
        <v>n/a</v>
      </c>
      <c r="BP386" s="34" t="str">
        <f t="shared" si="682"/>
        <v>n/a</v>
      </c>
      <c r="BR386" s="33">
        <f>-VLOOKUP($A386,'pl-data'!$A:$BR,8+BR$3)</f>
        <v>0</v>
      </c>
      <c r="BS386" s="33">
        <f>-VLOOKUP($A386,'pl-data'!$A:$BR,38+BS$3)</f>
        <v>0</v>
      </c>
      <c r="BT386" s="33">
        <f>-VLOOKUP($A386,'pl-data'!$A:$BR,23+BT$3)</f>
        <v>0</v>
      </c>
      <c r="BU386" s="34" t="str">
        <f t="shared" si="684"/>
        <v>n/a</v>
      </c>
      <c r="BV386" s="34" t="str">
        <f t="shared" si="685"/>
        <v>n/a</v>
      </c>
      <c r="BX386" s="33">
        <f t="shared" si="691"/>
        <v>0</v>
      </c>
      <c r="BY386" s="33">
        <f t="shared" si="692"/>
        <v>0</v>
      </c>
      <c r="BZ386" s="33">
        <f t="shared" si="693"/>
        <v>0</v>
      </c>
      <c r="CA386" s="34" t="str">
        <f t="shared" si="694"/>
        <v>n/a</v>
      </c>
      <c r="CB386" s="34" t="str">
        <f t="shared" si="695"/>
        <v>n/a</v>
      </c>
    </row>
    <row r="387" spans="1:80" hidden="1" outlineLevel="2" x14ac:dyDescent="0.2">
      <c r="A387" s="49">
        <v>4155</v>
      </c>
      <c r="B387" s="18" t="str">
        <f>+masterfile!D1005</f>
        <v>4155 Zuschüsse Agenturen für Arbeit</v>
      </c>
      <c r="D387" s="33">
        <f>-VLOOKUP($A387,'pl-data'!$A:$BR,8+D$3)</f>
        <v>0</v>
      </c>
      <c r="E387" s="33">
        <f>-VLOOKUP($A387,'pl-data'!$A:$BR,38+E$3)</f>
        <v>0</v>
      </c>
      <c r="F387" s="33">
        <f>-VLOOKUP($A387,'pl-data'!$A:$BR,23+F$3)</f>
        <v>0</v>
      </c>
      <c r="G387" s="34" t="str">
        <f t="shared" si="651"/>
        <v>n/a</v>
      </c>
      <c r="H387" s="34" t="str">
        <f t="shared" si="652"/>
        <v>n/a</v>
      </c>
      <c r="J387" s="33">
        <f>-VLOOKUP($A387,'pl-data'!$A:$BR,8+J$3)</f>
        <v>0</v>
      </c>
      <c r="K387" s="33">
        <f>-VLOOKUP($A387,'pl-data'!$A:$BR,38+K$3)</f>
        <v>0</v>
      </c>
      <c r="L387" s="33">
        <f>-VLOOKUP($A387,'pl-data'!$A:$BR,23+L$3)</f>
        <v>0</v>
      </c>
      <c r="M387" s="34" t="str">
        <f t="shared" si="654"/>
        <v>n/a</v>
      </c>
      <c r="N387" s="34" t="str">
        <f t="shared" si="655"/>
        <v>n/a</v>
      </c>
      <c r="P387" s="33">
        <f>-VLOOKUP($A387,'pl-data'!$A:$BR,8+P$3)</f>
        <v>0</v>
      </c>
      <c r="Q387" s="33">
        <f>-VLOOKUP($A387,'pl-data'!$A:$BR,38+Q$3)</f>
        <v>0</v>
      </c>
      <c r="R387" s="33">
        <f>-VLOOKUP($A387,'pl-data'!$A:$BR,23+R$3)</f>
        <v>0</v>
      </c>
      <c r="S387" s="34" t="str">
        <f t="shared" si="657"/>
        <v>n/a</v>
      </c>
      <c r="T387" s="34" t="str">
        <f t="shared" si="658"/>
        <v>n/a</v>
      </c>
      <c r="V387" s="33">
        <f>-VLOOKUP($A387,'pl-data'!$A:$BR,8+V$3)</f>
        <v>0</v>
      </c>
      <c r="W387" s="33">
        <f>-VLOOKUP($A387,'pl-data'!$A:$BR,38+W$3)</f>
        <v>0</v>
      </c>
      <c r="X387" s="33">
        <f>-VLOOKUP($A387,'pl-data'!$A:$BR,23+X$3)</f>
        <v>0</v>
      </c>
      <c r="Y387" s="34" t="str">
        <f t="shared" si="660"/>
        <v>n/a</v>
      </c>
      <c r="Z387" s="34" t="str">
        <f t="shared" si="661"/>
        <v>n/a</v>
      </c>
      <c r="AB387" s="33">
        <f>-VLOOKUP($A387,'pl-data'!$A:$BR,8+AB$3)</f>
        <v>0</v>
      </c>
      <c r="AC387" s="33">
        <f>-VLOOKUP($A387,'pl-data'!$A:$BR,38+AC$3)</f>
        <v>0</v>
      </c>
      <c r="AD387" s="33">
        <f>-VLOOKUP($A387,'pl-data'!$A:$BR,23+AD$3)</f>
        <v>0</v>
      </c>
      <c r="AE387" s="34" t="str">
        <f t="shared" si="663"/>
        <v>n/a</v>
      </c>
      <c r="AF387" s="34" t="str">
        <f t="shared" si="664"/>
        <v>n/a</v>
      </c>
      <c r="AH387" s="33">
        <f>-VLOOKUP($A387,'pl-data'!$A:$BR,8+AH$3)</f>
        <v>0</v>
      </c>
      <c r="AI387" s="33">
        <f>-VLOOKUP($A387,'pl-data'!$A:$BR,38+AI$3)</f>
        <v>0</v>
      </c>
      <c r="AJ387" s="33">
        <f>-VLOOKUP($A387,'pl-data'!$A:$BR,23+AJ$3)</f>
        <v>0</v>
      </c>
      <c r="AK387" s="34" t="str">
        <f t="shared" si="666"/>
        <v>n/a</v>
      </c>
      <c r="AL387" s="34" t="str">
        <f t="shared" si="667"/>
        <v>n/a</v>
      </c>
      <c r="AN387" s="33">
        <f>-VLOOKUP($A387,'pl-data'!$A:$BR,8+AN$3)</f>
        <v>0</v>
      </c>
      <c r="AO387" s="33">
        <f>-VLOOKUP($A387,'pl-data'!$A:$BR,38+AO$3)</f>
        <v>0</v>
      </c>
      <c r="AP387" s="33">
        <f>-VLOOKUP($A387,'pl-data'!$A:$BR,23+AP$3)</f>
        <v>0</v>
      </c>
      <c r="AQ387" s="34" t="str">
        <f t="shared" si="669"/>
        <v>n/a</v>
      </c>
      <c r="AR387" s="34" t="str">
        <f t="shared" si="670"/>
        <v>n/a</v>
      </c>
      <c r="AT387" s="33">
        <f>-VLOOKUP($A387,'pl-data'!$A:$BR,8+AT$3)</f>
        <v>0</v>
      </c>
      <c r="AU387" s="33">
        <f>-VLOOKUP($A387,'pl-data'!$A:$BR,38+AU$3)</f>
        <v>0</v>
      </c>
      <c r="AV387" s="33">
        <f>-VLOOKUP($A387,'pl-data'!$A:$BR,23+AV$3)</f>
        <v>0</v>
      </c>
      <c r="AW387" s="34" t="str">
        <f t="shared" si="672"/>
        <v>n/a</v>
      </c>
      <c r="AX387" s="34" t="str">
        <f t="shared" si="673"/>
        <v>n/a</v>
      </c>
      <c r="AZ387" s="33">
        <f>-VLOOKUP($A387,'pl-data'!$A:$BR,8+AZ$3)</f>
        <v>0</v>
      </c>
      <c r="BA387" s="33">
        <f>-VLOOKUP($A387,'pl-data'!$A:$BR,38+BA$3)</f>
        <v>0</v>
      </c>
      <c r="BB387" s="33">
        <f>-VLOOKUP($A387,'pl-data'!$A:$BR,23+BB$3)</f>
        <v>0</v>
      </c>
      <c r="BC387" s="34" t="str">
        <f t="shared" si="675"/>
        <v>n/a</v>
      </c>
      <c r="BD387" s="34" t="str">
        <f t="shared" si="676"/>
        <v>n/a</v>
      </c>
      <c r="BF387" s="33">
        <f>-VLOOKUP($A387,'pl-data'!$A:$BR,8+BF$3)</f>
        <v>0</v>
      </c>
      <c r="BG387" s="33">
        <f>-VLOOKUP($A387,'pl-data'!$A:$BR,38+BG$3)</f>
        <v>0</v>
      </c>
      <c r="BH387" s="33">
        <f>-VLOOKUP($A387,'pl-data'!$A:$BR,23+BH$3)</f>
        <v>0</v>
      </c>
      <c r="BI387" s="34" t="str">
        <f t="shared" si="678"/>
        <v>n/a</v>
      </c>
      <c r="BJ387" s="34" t="str">
        <f t="shared" si="679"/>
        <v>n/a</v>
      </c>
      <c r="BL387" s="33">
        <f>-VLOOKUP($A387,'pl-data'!$A:$BR,8+BL$3)</f>
        <v>0</v>
      </c>
      <c r="BM387" s="33">
        <f>-VLOOKUP($A387,'pl-data'!$A:$BR,38+BM$3)</f>
        <v>0</v>
      </c>
      <c r="BN387" s="33">
        <f>-VLOOKUP($A387,'pl-data'!$A:$BR,23+BN$3)</f>
        <v>0</v>
      </c>
      <c r="BO387" s="34" t="str">
        <f t="shared" si="681"/>
        <v>n/a</v>
      </c>
      <c r="BP387" s="34" t="str">
        <f t="shared" si="682"/>
        <v>n/a</v>
      </c>
      <c r="BR387" s="33">
        <f>-VLOOKUP($A387,'pl-data'!$A:$BR,8+BR$3)</f>
        <v>0</v>
      </c>
      <c r="BS387" s="33">
        <f>-VLOOKUP($A387,'pl-data'!$A:$BR,38+BS$3)</f>
        <v>0</v>
      </c>
      <c r="BT387" s="33">
        <f>-VLOOKUP($A387,'pl-data'!$A:$BR,23+BT$3)</f>
        <v>0</v>
      </c>
      <c r="BU387" s="34" t="str">
        <f t="shared" si="684"/>
        <v>n/a</v>
      </c>
      <c r="BV387" s="34" t="str">
        <f t="shared" si="685"/>
        <v>n/a</v>
      </c>
      <c r="BX387" s="33">
        <f t="shared" si="691"/>
        <v>0</v>
      </c>
      <c r="BY387" s="33">
        <f t="shared" si="692"/>
        <v>0</v>
      </c>
      <c r="BZ387" s="33">
        <f t="shared" si="693"/>
        <v>0</v>
      </c>
      <c r="CA387" s="34" t="str">
        <f t="shared" si="694"/>
        <v>n/a</v>
      </c>
      <c r="CB387" s="34" t="str">
        <f t="shared" si="695"/>
        <v>n/a</v>
      </c>
    </row>
    <row r="388" spans="1:80" hidden="1" outlineLevel="2" x14ac:dyDescent="0.2">
      <c r="A388" s="49">
        <v>4156</v>
      </c>
      <c r="B388" s="18" t="str">
        <f>+masterfile!D1006</f>
        <v>4156 Aufwendung Veränderung Urlaubsrückst.</v>
      </c>
      <c r="D388" s="33">
        <f>-VLOOKUP($A388,'pl-data'!$A:$BR,8+D$3)</f>
        <v>0</v>
      </c>
      <c r="E388" s="33">
        <f>-VLOOKUP($A388,'pl-data'!$A:$BR,38+E$3)</f>
        <v>0</v>
      </c>
      <c r="F388" s="33">
        <f>-VLOOKUP($A388,'pl-data'!$A:$BR,23+F$3)</f>
        <v>0</v>
      </c>
      <c r="G388" s="34" t="str">
        <f t="shared" si="651"/>
        <v>n/a</v>
      </c>
      <c r="H388" s="34" t="str">
        <f t="shared" si="652"/>
        <v>n/a</v>
      </c>
      <c r="J388" s="33">
        <f>-VLOOKUP($A388,'pl-data'!$A:$BR,8+J$3)</f>
        <v>0</v>
      </c>
      <c r="K388" s="33">
        <f>-VLOOKUP($A388,'pl-data'!$A:$BR,38+K$3)</f>
        <v>0</v>
      </c>
      <c r="L388" s="33">
        <f>-VLOOKUP($A388,'pl-data'!$A:$BR,23+L$3)</f>
        <v>0</v>
      </c>
      <c r="M388" s="34" t="str">
        <f t="shared" si="654"/>
        <v>n/a</v>
      </c>
      <c r="N388" s="34" t="str">
        <f t="shared" si="655"/>
        <v>n/a</v>
      </c>
      <c r="P388" s="33">
        <f>-VLOOKUP($A388,'pl-data'!$A:$BR,8+P$3)</f>
        <v>0</v>
      </c>
      <c r="Q388" s="33">
        <f>-VLOOKUP($A388,'pl-data'!$A:$BR,38+Q$3)</f>
        <v>0</v>
      </c>
      <c r="R388" s="33">
        <f>-VLOOKUP($A388,'pl-data'!$A:$BR,23+R$3)</f>
        <v>0</v>
      </c>
      <c r="S388" s="34" t="str">
        <f t="shared" si="657"/>
        <v>n/a</v>
      </c>
      <c r="T388" s="34" t="str">
        <f t="shared" si="658"/>
        <v>n/a</v>
      </c>
      <c r="V388" s="33">
        <f>-VLOOKUP($A388,'pl-data'!$A:$BR,8+V$3)</f>
        <v>0</v>
      </c>
      <c r="W388" s="33">
        <f>-VLOOKUP($A388,'pl-data'!$A:$BR,38+W$3)</f>
        <v>0</v>
      </c>
      <c r="X388" s="33">
        <f>-VLOOKUP($A388,'pl-data'!$A:$BR,23+X$3)</f>
        <v>0</v>
      </c>
      <c r="Y388" s="34" t="str">
        <f t="shared" si="660"/>
        <v>n/a</v>
      </c>
      <c r="Z388" s="34" t="str">
        <f t="shared" si="661"/>
        <v>n/a</v>
      </c>
      <c r="AB388" s="33">
        <f>-VLOOKUP($A388,'pl-data'!$A:$BR,8+AB$3)</f>
        <v>0</v>
      </c>
      <c r="AC388" s="33">
        <f>-VLOOKUP($A388,'pl-data'!$A:$BR,38+AC$3)</f>
        <v>0</v>
      </c>
      <c r="AD388" s="33">
        <f>-VLOOKUP($A388,'pl-data'!$A:$BR,23+AD$3)</f>
        <v>0</v>
      </c>
      <c r="AE388" s="34" t="str">
        <f t="shared" si="663"/>
        <v>n/a</v>
      </c>
      <c r="AF388" s="34" t="str">
        <f t="shared" si="664"/>
        <v>n/a</v>
      </c>
      <c r="AH388" s="33">
        <f>-VLOOKUP($A388,'pl-data'!$A:$BR,8+AH$3)</f>
        <v>0</v>
      </c>
      <c r="AI388" s="33">
        <f>-VLOOKUP($A388,'pl-data'!$A:$BR,38+AI$3)</f>
        <v>0</v>
      </c>
      <c r="AJ388" s="33">
        <f>-VLOOKUP($A388,'pl-data'!$A:$BR,23+AJ$3)</f>
        <v>0</v>
      </c>
      <c r="AK388" s="34" t="str">
        <f t="shared" si="666"/>
        <v>n/a</v>
      </c>
      <c r="AL388" s="34" t="str">
        <f t="shared" si="667"/>
        <v>n/a</v>
      </c>
      <c r="AN388" s="33">
        <f>-VLOOKUP($A388,'pl-data'!$A:$BR,8+AN$3)</f>
        <v>0</v>
      </c>
      <c r="AO388" s="33">
        <f>-VLOOKUP($A388,'pl-data'!$A:$BR,38+AO$3)</f>
        <v>0</v>
      </c>
      <c r="AP388" s="33">
        <f>-VLOOKUP($A388,'pl-data'!$A:$BR,23+AP$3)</f>
        <v>0</v>
      </c>
      <c r="AQ388" s="34" t="str">
        <f t="shared" si="669"/>
        <v>n/a</v>
      </c>
      <c r="AR388" s="34" t="str">
        <f t="shared" si="670"/>
        <v>n/a</v>
      </c>
      <c r="AT388" s="33">
        <f>-VLOOKUP($A388,'pl-data'!$A:$BR,8+AT$3)</f>
        <v>0</v>
      </c>
      <c r="AU388" s="33">
        <f>-VLOOKUP($A388,'pl-data'!$A:$BR,38+AU$3)</f>
        <v>0</v>
      </c>
      <c r="AV388" s="33">
        <f>-VLOOKUP($A388,'pl-data'!$A:$BR,23+AV$3)</f>
        <v>0</v>
      </c>
      <c r="AW388" s="34" t="str">
        <f t="shared" si="672"/>
        <v>n/a</v>
      </c>
      <c r="AX388" s="34" t="str">
        <f t="shared" si="673"/>
        <v>n/a</v>
      </c>
      <c r="AZ388" s="33">
        <f>-VLOOKUP($A388,'pl-data'!$A:$BR,8+AZ$3)</f>
        <v>0</v>
      </c>
      <c r="BA388" s="33">
        <f>-VLOOKUP($A388,'pl-data'!$A:$BR,38+BA$3)</f>
        <v>0</v>
      </c>
      <c r="BB388" s="33">
        <f>-VLOOKUP($A388,'pl-data'!$A:$BR,23+BB$3)</f>
        <v>0</v>
      </c>
      <c r="BC388" s="34" t="str">
        <f t="shared" si="675"/>
        <v>n/a</v>
      </c>
      <c r="BD388" s="34" t="str">
        <f t="shared" si="676"/>
        <v>n/a</v>
      </c>
      <c r="BF388" s="33">
        <f>-VLOOKUP($A388,'pl-data'!$A:$BR,8+BF$3)</f>
        <v>0</v>
      </c>
      <c r="BG388" s="33">
        <f>-VLOOKUP($A388,'pl-data'!$A:$BR,38+BG$3)</f>
        <v>0</v>
      </c>
      <c r="BH388" s="33">
        <f>-VLOOKUP($A388,'pl-data'!$A:$BR,23+BH$3)</f>
        <v>0</v>
      </c>
      <c r="BI388" s="34" t="str">
        <f t="shared" si="678"/>
        <v>n/a</v>
      </c>
      <c r="BJ388" s="34" t="str">
        <f t="shared" si="679"/>
        <v>n/a</v>
      </c>
      <c r="BL388" s="33">
        <f>-VLOOKUP($A388,'pl-data'!$A:$BR,8+BL$3)</f>
        <v>0</v>
      </c>
      <c r="BM388" s="33">
        <f>-VLOOKUP($A388,'pl-data'!$A:$BR,38+BM$3)</f>
        <v>0</v>
      </c>
      <c r="BN388" s="33">
        <f>-VLOOKUP($A388,'pl-data'!$A:$BR,23+BN$3)</f>
        <v>0</v>
      </c>
      <c r="BO388" s="34" t="str">
        <f t="shared" si="681"/>
        <v>n/a</v>
      </c>
      <c r="BP388" s="34" t="str">
        <f t="shared" si="682"/>
        <v>n/a</v>
      </c>
      <c r="BR388" s="33">
        <f>-VLOOKUP($A388,'pl-data'!$A:$BR,8+BR$3)</f>
        <v>0</v>
      </c>
      <c r="BS388" s="33">
        <f>-VLOOKUP($A388,'pl-data'!$A:$BR,38+BS$3)</f>
        <v>0</v>
      </c>
      <c r="BT388" s="33">
        <f>-VLOOKUP($A388,'pl-data'!$A:$BR,23+BT$3)</f>
        <v>0</v>
      </c>
      <c r="BU388" s="34" t="str">
        <f t="shared" si="684"/>
        <v>n/a</v>
      </c>
      <c r="BV388" s="34" t="str">
        <f t="shared" si="685"/>
        <v>n/a</v>
      </c>
      <c r="BX388" s="33">
        <f t="shared" si="691"/>
        <v>0</v>
      </c>
      <c r="BY388" s="33">
        <f t="shared" si="692"/>
        <v>0</v>
      </c>
      <c r="BZ388" s="33">
        <f t="shared" si="693"/>
        <v>0</v>
      </c>
      <c r="CA388" s="34" t="str">
        <f t="shared" si="694"/>
        <v>n/a</v>
      </c>
      <c r="CB388" s="34" t="str">
        <f t="shared" si="695"/>
        <v>n/a</v>
      </c>
    </row>
    <row r="389" spans="1:80" hidden="1" outlineLevel="2" x14ac:dyDescent="0.2">
      <c r="A389" s="49">
        <v>4157</v>
      </c>
      <c r="B389" s="18" t="str">
        <f>+masterfile!D1007</f>
        <v>4157 Aufwendung Urlaubsrückstellg Ges.er-GF</v>
      </c>
      <c r="D389" s="33">
        <f>-VLOOKUP($A389,'pl-data'!$A:$BR,8+D$3)</f>
        <v>0</v>
      </c>
      <c r="E389" s="33">
        <f>-VLOOKUP($A389,'pl-data'!$A:$BR,38+E$3)</f>
        <v>0</v>
      </c>
      <c r="F389" s="33">
        <f>-VLOOKUP($A389,'pl-data'!$A:$BR,23+F$3)</f>
        <v>0</v>
      </c>
      <c r="G389" s="34" t="str">
        <f t="shared" si="651"/>
        <v>n/a</v>
      </c>
      <c r="H389" s="34" t="str">
        <f t="shared" si="652"/>
        <v>n/a</v>
      </c>
      <c r="J389" s="33">
        <f>-VLOOKUP($A389,'pl-data'!$A:$BR,8+J$3)</f>
        <v>0</v>
      </c>
      <c r="K389" s="33">
        <f>-VLOOKUP($A389,'pl-data'!$A:$BR,38+K$3)</f>
        <v>0</v>
      </c>
      <c r="L389" s="33">
        <f>-VLOOKUP($A389,'pl-data'!$A:$BR,23+L$3)</f>
        <v>0</v>
      </c>
      <c r="M389" s="34" t="str">
        <f t="shared" si="654"/>
        <v>n/a</v>
      </c>
      <c r="N389" s="34" t="str">
        <f t="shared" si="655"/>
        <v>n/a</v>
      </c>
      <c r="P389" s="33">
        <f>-VLOOKUP($A389,'pl-data'!$A:$BR,8+P$3)</f>
        <v>0</v>
      </c>
      <c r="Q389" s="33">
        <f>-VLOOKUP($A389,'pl-data'!$A:$BR,38+Q$3)</f>
        <v>0</v>
      </c>
      <c r="R389" s="33">
        <f>-VLOOKUP($A389,'pl-data'!$A:$BR,23+R$3)</f>
        <v>0</v>
      </c>
      <c r="S389" s="34" t="str">
        <f t="shared" si="657"/>
        <v>n/a</v>
      </c>
      <c r="T389" s="34" t="str">
        <f t="shared" si="658"/>
        <v>n/a</v>
      </c>
      <c r="V389" s="33">
        <f>-VLOOKUP($A389,'pl-data'!$A:$BR,8+V$3)</f>
        <v>0</v>
      </c>
      <c r="W389" s="33">
        <f>-VLOOKUP($A389,'pl-data'!$A:$BR,38+W$3)</f>
        <v>0</v>
      </c>
      <c r="X389" s="33">
        <f>-VLOOKUP($A389,'pl-data'!$A:$BR,23+X$3)</f>
        <v>0</v>
      </c>
      <c r="Y389" s="34" t="str">
        <f t="shared" si="660"/>
        <v>n/a</v>
      </c>
      <c r="Z389" s="34" t="str">
        <f t="shared" si="661"/>
        <v>n/a</v>
      </c>
      <c r="AB389" s="33">
        <f>-VLOOKUP($A389,'pl-data'!$A:$BR,8+AB$3)</f>
        <v>0</v>
      </c>
      <c r="AC389" s="33">
        <f>-VLOOKUP($A389,'pl-data'!$A:$BR,38+AC$3)</f>
        <v>0</v>
      </c>
      <c r="AD389" s="33">
        <f>-VLOOKUP($A389,'pl-data'!$A:$BR,23+AD$3)</f>
        <v>0</v>
      </c>
      <c r="AE389" s="34" t="str">
        <f t="shared" si="663"/>
        <v>n/a</v>
      </c>
      <c r="AF389" s="34" t="str">
        <f t="shared" si="664"/>
        <v>n/a</v>
      </c>
      <c r="AH389" s="33">
        <f>-VLOOKUP($A389,'pl-data'!$A:$BR,8+AH$3)</f>
        <v>0</v>
      </c>
      <c r="AI389" s="33">
        <f>-VLOOKUP($A389,'pl-data'!$A:$BR,38+AI$3)</f>
        <v>0</v>
      </c>
      <c r="AJ389" s="33">
        <f>-VLOOKUP($A389,'pl-data'!$A:$BR,23+AJ$3)</f>
        <v>0</v>
      </c>
      <c r="AK389" s="34" t="str">
        <f t="shared" si="666"/>
        <v>n/a</v>
      </c>
      <c r="AL389" s="34" t="str">
        <f t="shared" si="667"/>
        <v>n/a</v>
      </c>
      <c r="AN389" s="33">
        <f>-VLOOKUP($A389,'pl-data'!$A:$BR,8+AN$3)</f>
        <v>0</v>
      </c>
      <c r="AO389" s="33">
        <f>-VLOOKUP($A389,'pl-data'!$A:$BR,38+AO$3)</f>
        <v>0</v>
      </c>
      <c r="AP389" s="33">
        <f>-VLOOKUP($A389,'pl-data'!$A:$BR,23+AP$3)</f>
        <v>0</v>
      </c>
      <c r="AQ389" s="34" t="str">
        <f t="shared" si="669"/>
        <v>n/a</v>
      </c>
      <c r="AR389" s="34" t="str">
        <f t="shared" si="670"/>
        <v>n/a</v>
      </c>
      <c r="AT389" s="33">
        <f>-VLOOKUP($A389,'pl-data'!$A:$BR,8+AT$3)</f>
        <v>0</v>
      </c>
      <c r="AU389" s="33">
        <f>-VLOOKUP($A389,'pl-data'!$A:$BR,38+AU$3)</f>
        <v>0</v>
      </c>
      <c r="AV389" s="33">
        <f>-VLOOKUP($A389,'pl-data'!$A:$BR,23+AV$3)</f>
        <v>0</v>
      </c>
      <c r="AW389" s="34" t="str">
        <f t="shared" si="672"/>
        <v>n/a</v>
      </c>
      <c r="AX389" s="34" t="str">
        <f t="shared" si="673"/>
        <v>n/a</v>
      </c>
      <c r="AZ389" s="33">
        <f>-VLOOKUP($A389,'pl-data'!$A:$BR,8+AZ$3)</f>
        <v>0</v>
      </c>
      <c r="BA389" s="33">
        <f>-VLOOKUP($A389,'pl-data'!$A:$BR,38+BA$3)</f>
        <v>0</v>
      </c>
      <c r="BB389" s="33">
        <f>-VLOOKUP($A389,'pl-data'!$A:$BR,23+BB$3)</f>
        <v>0</v>
      </c>
      <c r="BC389" s="34" t="str">
        <f t="shared" si="675"/>
        <v>n/a</v>
      </c>
      <c r="BD389" s="34" t="str">
        <f t="shared" si="676"/>
        <v>n/a</v>
      </c>
      <c r="BF389" s="33">
        <f>-VLOOKUP($A389,'pl-data'!$A:$BR,8+BF$3)</f>
        <v>0</v>
      </c>
      <c r="BG389" s="33">
        <f>-VLOOKUP($A389,'pl-data'!$A:$BR,38+BG$3)</f>
        <v>0</v>
      </c>
      <c r="BH389" s="33">
        <f>-VLOOKUP($A389,'pl-data'!$A:$BR,23+BH$3)</f>
        <v>0</v>
      </c>
      <c r="BI389" s="34" t="str">
        <f t="shared" si="678"/>
        <v>n/a</v>
      </c>
      <c r="BJ389" s="34" t="str">
        <f t="shared" si="679"/>
        <v>n/a</v>
      </c>
      <c r="BL389" s="33">
        <f>-VLOOKUP($A389,'pl-data'!$A:$BR,8+BL$3)</f>
        <v>0</v>
      </c>
      <c r="BM389" s="33">
        <f>-VLOOKUP($A389,'pl-data'!$A:$BR,38+BM$3)</f>
        <v>0</v>
      </c>
      <c r="BN389" s="33">
        <f>-VLOOKUP($A389,'pl-data'!$A:$BR,23+BN$3)</f>
        <v>0</v>
      </c>
      <c r="BO389" s="34" t="str">
        <f t="shared" si="681"/>
        <v>n/a</v>
      </c>
      <c r="BP389" s="34" t="str">
        <f t="shared" si="682"/>
        <v>n/a</v>
      </c>
      <c r="BR389" s="33">
        <f>-VLOOKUP($A389,'pl-data'!$A:$BR,8+BR$3)</f>
        <v>0</v>
      </c>
      <c r="BS389" s="33">
        <f>-VLOOKUP($A389,'pl-data'!$A:$BR,38+BS$3)</f>
        <v>0</v>
      </c>
      <c r="BT389" s="33">
        <f>-VLOOKUP($A389,'pl-data'!$A:$BR,23+BT$3)</f>
        <v>0</v>
      </c>
      <c r="BU389" s="34" t="str">
        <f t="shared" si="684"/>
        <v>n/a</v>
      </c>
      <c r="BV389" s="34" t="str">
        <f t="shared" si="685"/>
        <v>n/a</v>
      </c>
      <c r="BX389" s="33">
        <f t="shared" si="691"/>
        <v>0</v>
      </c>
      <c r="BY389" s="33">
        <f t="shared" si="692"/>
        <v>0</v>
      </c>
      <c r="BZ389" s="33">
        <f t="shared" si="693"/>
        <v>0</v>
      </c>
      <c r="CA389" s="34" t="str">
        <f t="shared" si="694"/>
        <v>n/a</v>
      </c>
      <c r="CB389" s="34" t="str">
        <f t="shared" si="695"/>
        <v>n/a</v>
      </c>
    </row>
    <row r="390" spans="1:80" ht="24" hidden="1" outlineLevel="2" x14ac:dyDescent="0.2">
      <c r="A390" s="49">
        <v>4158</v>
      </c>
      <c r="B390" s="18" t="str">
        <f>+masterfile!D1008</f>
        <v>4158 Aufwendung Urlaubsrückst. MU § 15 EStG</v>
      </c>
      <c r="D390" s="33">
        <f>-VLOOKUP($A390,'pl-data'!$A:$BR,8+D$3)</f>
        <v>0</v>
      </c>
      <c r="E390" s="33">
        <f>-VLOOKUP($A390,'pl-data'!$A:$BR,38+E$3)</f>
        <v>0</v>
      </c>
      <c r="F390" s="33">
        <f>-VLOOKUP($A390,'pl-data'!$A:$BR,23+F$3)</f>
        <v>0</v>
      </c>
      <c r="G390" s="34" t="str">
        <f t="shared" si="651"/>
        <v>n/a</v>
      </c>
      <c r="H390" s="34" t="str">
        <f t="shared" si="652"/>
        <v>n/a</v>
      </c>
      <c r="J390" s="33">
        <f>-VLOOKUP($A390,'pl-data'!$A:$BR,8+J$3)</f>
        <v>0</v>
      </c>
      <c r="K390" s="33">
        <f>-VLOOKUP($A390,'pl-data'!$A:$BR,38+K$3)</f>
        <v>0</v>
      </c>
      <c r="L390" s="33">
        <f>-VLOOKUP($A390,'pl-data'!$A:$BR,23+L$3)</f>
        <v>0</v>
      </c>
      <c r="M390" s="34" t="str">
        <f t="shared" si="654"/>
        <v>n/a</v>
      </c>
      <c r="N390" s="34" t="str">
        <f t="shared" si="655"/>
        <v>n/a</v>
      </c>
      <c r="P390" s="33">
        <f>-VLOOKUP($A390,'pl-data'!$A:$BR,8+P$3)</f>
        <v>0</v>
      </c>
      <c r="Q390" s="33">
        <f>-VLOOKUP($A390,'pl-data'!$A:$BR,38+Q$3)</f>
        <v>0</v>
      </c>
      <c r="R390" s="33">
        <f>-VLOOKUP($A390,'pl-data'!$A:$BR,23+R$3)</f>
        <v>0</v>
      </c>
      <c r="S390" s="34" t="str">
        <f t="shared" si="657"/>
        <v>n/a</v>
      </c>
      <c r="T390" s="34" t="str">
        <f t="shared" si="658"/>
        <v>n/a</v>
      </c>
      <c r="V390" s="33">
        <f>-VLOOKUP($A390,'pl-data'!$A:$BR,8+V$3)</f>
        <v>0</v>
      </c>
      <c r="W390" s="33">
        <f>-VLOOKUP($A390,'pl-data'!$A:$BR,38+W$3)</f>
        <v>0</v>
      </c>
      <c r="X390" s="33">
        <f>-VLOOKUP($A390,'pl-data'!$A:$BR,23+X$3)</f>
        <v>0</v>
      </c>
      <c r="Y390" s="34" t="str">
        <f t="shared" si="660"/>
        <v>n/a</v>
      </c>
      <c r="Z390" s="34" t="str">
        <f t="shared" si="661"/>
        <v>n/a</v>
      </c>
      <c r="AB390" s="33">
        <f>-VLOOKUP($A390,'pl-data'!$A:$BR,8+AB$3)</f>
        <v>0</v>
      </c>
      <c r="AC390" s="33">
        <f>-VLOOKUP($A390,'pl-data'!$A:$BR,38+AC$3)</f>
        <v>0</v>
      </c>
      <c r="AD390" s="33">
        <f>-VLOOKUP($A390,'pl-data'!$A:$BR,23+AD$3)</f>
        <v>0</v>
      </c>
      <c r="AE390" s="34" t="str">
        <f t="shared" si="663"/>
        <v>n/a</v>
      </c>
      <c r="AF390" s="34" t="str">
        <f t="shared" si="664"/>
        <v>n/a</v>
      </c>
      <c r="AH390" s="33">
        <f>-VLOOKUP($A390,'pl-data'!$A:$BR,8+AH$3)</f>
        <v>0</v>
      </c>
      <c r="AI390" s="33">
        <f>-VLOOKUP($A390,'pl-data'!$A:$BR,38+AI$3)</f>
        <v>0</v>
      </c>
      <c r="AJ390" s="33">
        <f>-VLOOKUP($A390,'pl-data'!$A:$BR,23+AJ$3)</f>
        <v>0</v>
      </c>
      <c r="AK390" s="34" t="str">
        <f t="shared" si="666"/>
        <v>n/a</v>
      </c>
      <c r="AL390" s="34" t="str">
        <f t="shared" si="667"/>
        <v>n/a</v>
      </c>
      <c r="AN390" s="33">
        <f>-VLOOKUP($A390,'pl-data'!$A:$BR,8+AN$3)</f>
        <v>0</v>
      </c>
      <c r="AO390" s="33">
        <f>-VLOOKUP($A390,'pl-data'!$A:$BR,38+AO$3)</f>
        <v>0</v>
      </c>
      <c r="AP390" s="33">
        <f>-VLOOKUP($A390,'pl-data'!$A:$BR,23+AP$3)</f>
        <v>0</v>
      </c>
      <c r="AQ390" s="34" t="str">
        <f t="shared" si="669"/>
        <v>n/a</v>
      </c>
      <c r="AR390" s="34" t="str">
        <f t="shared" si="670"/>
        <v>n/a</v>
      </c>
      <c r="AT390" s="33">
        <f>-VLOOKUP($A390,'pl-data'!$A:$BR,8+AT$3)</f>
        <v>0</v>
      </c>
      <c r="AU390" s="33">
        <f>-VLOOKUP($A390,'pl-data'!$A:$BR,38+AU$3)</f>
        <v>0</v>
      </c>
      <c r="AV390" s="33">
        <f>-VLOOKUP($A390,'pl-data'!$A:$BR,23+AV$3)</f>
        <v>0</v>
      </c>
      <c r="AW390" s="34" t="str">
        <f t="shared" si="672"/>
        <v>n/a</v>
      </c>
      <c r="AX390" s="34" t="str">
        <f t="shared" si="673"/>
        <v>n/a</v>
      </c>
      <c r="AZ390" s="33">
        <f>-VLOOKUP($A390,'pl-data'!$A:$BR,8+AZ$3)</f>
        <v>0</v>
      </c>
      <c r="BA390" s="33">
        <f>-VLOOKUP($A390,'pl-data'!$A:$BR,38+BA$3)</f>
        <v>0</v>
      </c>
      <c r="BB390" s="33">
        <f>-VLOOKUP($A390,'pl-data'!$A:$BR,23+BB$3)</f>
        <v>0</v>
      </c>
      <c r="BC390" s="34" t="str">
        <f t="shared" si="675"/>
        <v>n/a</v>
      </c>
      <c r="BD390" s="34" t="str">
        <f t="shared" si="676"/>
        <v>n/a</v>
      </c>
      <c r="BF390" s="33">
        <f>-VLOOKUP($A390,'pl-data'!$A:$BR,8+BF$3)</f>
        <v>0</v>
      </c>
      <c r="BG390" s="33">
        <f>-VLOOKUP($A390,'pl-data'!$A:$BR,38+BG$3)</f>
        <v>0</v>
      </c>
      <c r="BH390" s="33">
        <f>-VLOOKUP($A390,'pl-data'!$A:$BR,23+BH$3)</f>
        <v>0</v>
      </c>
      <c r="BI390" s="34" t="str">
        <f t="shared" si="678"/>
        <v>n/a</v>
      </c>
      <c r="BJ390" s="34" t="str">
        <f t="shared" si="679"/>
        <v>n/a</v>
      </c>
      <c r="BL390" s="33">
        <f>-VLOOKUP($A390,'pl-data'!$A:$BR,8+BL$3)</f>
        <v>0</v>
      </c>
      <c r="BM390" s="33">
        <f>-VLOOKUP($A390,'pl-data'!$A:$BR,38+BM$3)</f>
        <v>0</v>
      </c>
      <c r="BN390" s="33">
        <f>-VLOOKUP($A390,'pl-data'!$A:$BR,23+BN$3)</f>
        <v>0</v>
      </c>
      <c r="BO390" s="34" t="str">
        <f t="shared" si="681"/>
        <v>n/a</v>
      </c>
      <c r="BP390" s="34" t="str">
        <f t="shared" si="682"/>
        <v>n/a</v>
      </c>
      <c r="BR390" s="33">
        <f>-VLOOKUP($A390,'pl-data'!$A:$BR,8+BR$3)</f>
        <v>0</v>
      </c>
      <c r="BS390" s="33">
        <f>-VLOOKUP($A390,'pl-data'!$A:$BR,38+BS$3)</f>
        <v>0</v>
      </c>
      <c r="BT390" s="33">
        <f>-VLOOKUP($A390,'pl-data'!$A:$BR,23+BT$3)</f>
        <v>0</v>
      </c>
      <c r="BU390" s="34" t="str">
        <f t="shared" si="684"/>
        <v>n/a</v>
      </c>
      <c r="BV390" s="34" t="str">
        <f t="shared" si="685"/>
        <v>n/a</v>
      </c>
      <c r="BX390" s="33">
        <f t="shared" si="691"/>
        <v>0</v>
      </c>
      <c r="BY390" s="33">
        <f t="shared" si="692"/>
        <v>0</v>
      </c>
      <c r="BZ390" s="33">
        <f t="shared" si="693"/>
        <v>0</v>
      </c>
      <c r="CA390" s="34" t="str">
        <f t="shared" si="694"/>
        <v>n/a</v>
      </c>
      <c r="CB390" s="34" t="str">
        <f t="shared" si="695"/>
        <v>n/a</v>
      </c>
    </row>
    <row r="391" spans="1:80" hidden="1" outlineLevel="2" x14ac:dyDescent="0.2">
      <c r="A391" s="49">
        <v>4159</v>
      </c>
      <c r="B391" s="18" t="str">
        <f>+masterfile!D1009</f>
        <v>4159 Aufwendung Urlaubsrückst. Minijobber</v>
      </c>
      <c r="D391" s="33">
        <f>-VLOOKUP($A391,'pl-data'!$A:$BR,8+D$3)</f>
        <v>0</v>
      </c>
      <c r="E391" s="33">
        <f>-VLOOKUP($A391,'pl-data'!$A:$BR,38+E$3)</f>
        <v>0</v>
      </c>
      <c r="F391" s="33">
        <f>-VLOOKUP($A391,'pl-data'!$A:$BR,23+F$3)</f>
        <v>0</v>
      </c>
      <c r="G391" s="34" t="str">
        <f t="shared" si="651"/>
        <v>n/a</v>
      </c>
      <c r="H391" s="34" t="str">
        <f t="shared" si="652"/>
        <v>n/a</v>
      </c>
      <c r="J391" s="33">
        <f>-VLOOKUP($A391,'pl-data'!$A:$BR,8+J$3)</f>
        <v>0</v>
      </c>
      <c r="K391" s="33">
        <f>-VLOOKUP($A391,'pl-data'!$A:$BR,38+K$3)</f>
        <v>0</v>
      </c>
      <c r="L391" s="33">
        <f>-VLOOKUP($A391,'pl-data'!$A:$BR,23+L$3)</f>
        <v>0</v>
      </c>
      <c r="M391" s="34" t="str">
        <f t="shared" si="654"/>
        <v>n/a</v>
      </c>
      <c r="N391" s="34" t="str">
        <f t="shared" si="655"/>
        <v>n/a</v>
      </c>
      <c r="P391" s="33">
        <f>-VLOOKUP($A391,'pl-data'!$A:$BR,8+P$3)</f>
        <v>0</v>
      </c>
      <c r="Q391" s="33">
        <f>-VLOOKUP($A391,'pl-data'!$A:$BR,38+Q$3)</f>
        <v>0</v>
      </c>
      <c r="R391" s="33">
        <f>-VLOOKUP($A391,'pl-data'!$A:$BR,23+R$3)</f>
        <v>0</v>
      </c>
      <c r="S391" s="34" t="str">
        <f t="shared" si="657"/>
        <v>n/a</v>
      </c>
      <c r="T391" s="34" t="str">
        <f t="shared" si="658"/>
        <v>n/a</v>
      </c>
      <c r="V391" s="33">
        <f>-VLOOKUP($A391,'pl-data'!$A:$BR,8+V$3)</f>
        <v>0</v>
      </c>
      <c r="W391" s="33">
        <f>-VLOOKUP($A391,'pl-data'!$A:$BR,38+W$3)</f>
        <v>0</v>
      </c>
      <c r="X391" s="33">
        <f>-VLOOKUP($A391,'pl-data'!$A:$BR,23+X$3)</f>
        <v>0</v>
      </c>
      <c r="Y391" s="34" t="str">
        <f t="shared" si="660"/>
        <v>n/a</v>
      </c>
      <c r="Z391" s="34" t="str">
        <f t="shared" si="661"/>
        <v>n/a</v>
      </c>
      <c r="AB391" s="33">
        <f>-VLOOKUP($A391,'pl-data'!$A:$BR,8+AB$3)</f>
        <v>0</v>
      </c>
      <c r="AC391" s="33">
        <f>-VLOOKUP($A391,'pl-data'!$A:$BR,38+AC$3)</f>
        <v>0</v>
      </c>
      <c r="AD391" s="33">
        <f>-VLOOKUP($A391,'pl-data'!$A:$BR,23+AD$3)</f>
        <v>0</v>
      </c>
      <c r="AE391" s="34" t="str">
        <f t="shared" si="663"/>
        <v>n/a</v>
      </c>
      <c r="AF391" s="34" t="str">
        <f t="shared" si="664"/>
        <v>n/a</v>
      </c>
      <c r="AH391" s="33">
        <f>-VLOOKUP($A391,'pl-data'!$A:$BR,8+AH$3)</f>
        <v>0</v>
      </c>
      <c r="AI391" s="33">
        <f>-VLOOKUP($A391,'pl-data'!$A:$BR,38+AI$3)</f>
        <v>0</v>
      </c>
      <c r="AJ391" s="33">
        <f>-VLOOKUP($A391,'pl-data'!$A:$BR,23+AJ$3)</f>
        <v>0</v>
      </c>
      <c r="AK391" s="34" t="str">
        <f t="shared" si="666"/>
        <v>n/a</v>
      </c>
      <c r="AL391" s="34" t="str">
        <f t="shared" si="667"/>
        <v>n/a</v>
      </c>
      <c r="AN391" s="33">
        <f>-VLOOKUP($A391,'pl-data'!$A:$BR,8+AN$3)</f>
        <v>0</v>
      </c>
      <c r="AO391" s="33">
        <f>-VLOOKUP($A391,'pl-data'!$A:$BR,38+AO$3)</f>
        <v>0</v>
      </c>
      <c r="AP391" s="33">
        <f>-VLOOKUP($A391,'pl-data'!$A:$BR,23+AP$3)</f>
        <v>0</v>
      </c>
      <c r="AQ391" s="34" t="str">
        <f t="shared" si="669"/>
        <v>n/a</v>
      </c>
      <c r="AR391" s="34" t="str">
        <f t="shared" si="670"/>
        <v>n/a</v>
      </c>
      <c r="AT391" s="33">
        <f>-VLOOKUP($A391,'pl-data'!$A:$BR,8+AT$3)</f>
        <v>0</v>
      </c>
      <c r="AU391" s="33">
        <f>-VLOOKUP($A391,'pl-data'!$A:$BR,38+AU$3)</f>
        <v>0</v>
      </c>
      <c r="AV391" s="33">
        <f>-VLOOKUP($A391,'pl-data'!$A:$BR,23+AV$3)</f>
        <v>0</v>
      </c>
      <c r="AW391" s="34" t="str">
        <f t="shared" si="672"/>
        <v>n/a</v>
      </c>
      <c r="AX391" s="34" t="str">
        <f t="shared" si="673"/>
        <v>n/a</v>
      </c>
      <c r="AZ391" s="33">
        <f>-VLOOKUP($A391,'pl-data'!$A:$BR,8+AZ$3)</f>
        <v>0</v>
      </c>
      <c r="BA391" s="33">
        <f>-VLOOKUP($A391,'pl-data'!$A:$BR,38+BA$3)</f>
        <v>0</v>
      </c>
      <c r="BB391" s="33">
        <f>-VLOOKUP($A391,'pl-data'!$A:$BR,23+BB$3)</f>
        <v>0</v>
      </c>
      <c r="BC391" s="34" t="str">
        <f t="shared" si="675"/>
        <v>n/a</v>
      </c>
      <c r="BD391" s="34" t="str">
        <f t="shared" si="676"/>
        <v>n/a</v>
      </c>
      <c r="BF391" s="33">
        <f>-VLOOKUP($A391,'pl-data'!$A:$BR,8+BF$3)</f>
        <v>0</v>
      </c>
      <c r="BG391" s="33">
        <f>-VLOOKUP($A391,'pl-data'!$A:$BR,38+BG$3)</f>
        <v>0</v>
      </c>
      <c r="BH391" s="33">
        <f>-VLOOKUP($A391,'pl-data'!$A:$BR,23+BH$3)</f>
        <v>0</v>
      </c>
      <c r="BI391" s="34" t="str">
        <f t="shared" si="678"/>
        <v>n/a</v>
      </c>
      <c r="BJ391" s="34" t="str">
        <f t="shared" si="679"/>
        <v>n/a</v>
      </c>
      <c r="BL391" s="33">
        <f>-VLOOKUP($A391,'pl-data'!$A:$BR,8+BL$3)</f>
        <v>0</v>
      </c>
      <c r="BM391" s="33">
        <f>-VLOOKUP($A391,'pl-data'!$A:$BR,38+BM$3)</f>
        <v>0</v>
      </c>
      <c r="BN391" s="33">
        <f>-VLOOKUP($A391,'pl-data'!$A:$BR,23+BN$3)</f>
        <v>0</v>
      </c>
      <c r="BO391" s="34" t="str">
        <f t="shared" si="681"/>
        <v>n/a</v>
      </c>
      <c r="BP391" s="34" t="str">
        <f t="shared" si="682"/>
        <v>n/a</v>
      </c>
      <c r="BR391" s="33">
        <f>-VLOOKUP($A391,'pl-data'!$A:$BR,8+BR$3)</f>
        <v>0</v>
      </c>
      <c r="BS391" s="33">
        <f>-VLOOKUP($A391,'pl-data'!$A:$BR,38+BS$3)</f>
        <v>0</v>
      </c>
      <c r="BT391" s="33">
        <f>-VLOOKUP($A391,'pl-data'!$A:$BR,23+BT$3)</f>
        <v>0</v>
      </c>
      <c r="BU391" s="34" t="str">
        <f t="shared" si="684"/>
        <v>n/a</v>
      </c>
      <c r="BV391" s="34" t="str">
        <f t="shared" si="685"/>
        <v>n/a</v>
      </c>
      <c r="BX391" s="33">
        <f t="shared" si="691"/>
        <v>0</v>
      </c>
      <c r="BY391" s="33">
        <f t="shared" si="692"/>
        <v>0</v>
      </c>
      <c r="BZ391" s="33">
        <f t="shared" si="693"/>
        <v>0</v>
      </c>
      <c r="CA391" s="34" t="str">
        <f t="shared" si="694"/>
        <v>n/a</v>
      </c>
      <c r="CB391" s="34" t="str">
        <f t="shared" si="695"/>
        <v>n/a</v>
      </c>
    </row>
    <row r="392" spans="1:80" hidden="1" outlineLevel="2" x14ac:dyDescent="0.2">
      <c r="A392" s="49">
        <v>4170</v>
      </c>
      <c r="B392" s="18" t="str">
        <f>+masterfile!D1016</f>
        <v>4170 Vermögenswirksame Leistungen</v>
      </c>
      <c r="D392" s="33">
        <f>-VLOOKUP($A392,'pl-data'!$A:$BR,8+D$3)</f>
        <v>0</v>
      </c>
      <c r="E392" s="33">
        <f>-VLOOKUP($A392,'pl-data'!$A:$BR,38+E$3)</f>
        <v>0</v>
      </c>
      <c r="F392" s="33">
        <f>-VLOOKUP($A392,'pl-data'!$A:$BR,23+F$3)</f>
        <v>0</v>
      </c>
      <c r="G392" s="34" t="str">
        <f t="shared" si="651"/>
        <v>n/a</v>
      </c>
      <c r="H392" s="34" t="str">
        <f t="shared" si="652"/>
        <v>n/a</v>
      </c>
      <c r="J392" s="33">
        <f>-VLOOKUP($A392,'pl-data'!$A:$BR,8+J$3)</f>
        <v>0</v>
      </c>
      <c r="K392" s="33">
        <f>-VLOOKUP($A392,'pl-data'!$A:$BR,38+K$3)</f>
        <v>0</v>
      </c>
      <c r="L392" s="33">
        <f>-VLOOKUP($A392,'pl-data'!$A:$BR,23+L$3)</f>
        <v>0</v>
      </c>
      <c r="M392" s="34" t="str">
        <f t="shared" si="654"/>
        <v>n/a</v>
      </c>
      <c r="N392" s="34" t="str">
        <f t="shared" si="655"/>
        <v>n/a</v>
      </c>
      <c r="P392" s="33">
        <f>-VLOOKUP($A392,'pl-data'!$A:$BR,8+P$3)</f>
        <v>0</v>
      </c>
      <c r="Q392" s="33">
        <f>-VLOOKUP($A392,'pl-data'!$A:$BR,38+Q$3)</f>
        <v>0</v>
      </c>
      <c r="R392" s="33">
        <f>-VLOOKUP($A392,'pl-data'!$A:$BR,23+R$3)</f>
        <v>0</v>
      </c>
      <c r="S392" s="34" t="str">
        <f t="shared" si="657"/>
        <v>n/a</v>
      </c>
      <c r="T392" s="34" t="str">
        <f t="shared" si="658"/>
        <v>n/a</v>
      </c>
      <c r="V392" s="33">
        <f>-VLOOKUP($A392,'pl-data'!$A:$BR,8+V$3)</f>
        <v>0</v>
      </c>
      <c r="W392" s="33">
        <f>-VLOOKUP($A392,'pl-data'!$A:$BR,38+W$3)</f>
        <v>0</v>
      </c>
      <c r="X392" s="33">
        <f>-VLOOKUP($A392,'pl-data'!$A:$BR,23+X$3)</f>
        <v>0</v>
      </c>
      <c r="Y392" s="34" t="str">
        <f t="shared" si="660"/>
        <v>n/a</v>
      </c>
      <c r="Z392" s="34" t="str">
        <f t="shared" si="661"/>
        <v>n/a</v>
      </c>
      <c r="AB392" s="33">
        <f>-VLOOKUP($A392,'pl-data'!$A:$BR,8+AB$3)</f>
        <v>0</v>
      </c>
      <c r="AC392" s="33">
        <f>-VLOOKUP($A392,'pl-data'!$A:$BR,38+AC$3)</f>
        <v>0</v>
      </c>
      <c r="AD392" s="33">
        <f>-VLOOKUP($A392,'pl-data'!$A:$BR,23+AD$3)</f>
        <v>0</v>
      </c>
      <c r="AE392" s="34" t="str">
        <f t="shared" si="663"/>
        <v>n/a</v>
      </c>
      <c r="AF392" s="34" t="str">
        <f t="shared" si="664"/>
        <v>n/a</v>
      </c>
      <c r="AH392" s="33">
        <f>-VLOOKUP($A392,'pl-data'!$A:$BR,8+AH$3)</f>
        <v>0</v>
      </c>
      <c r="AI392" s="33">
        <f>-VLOOKUP($A392,'pl-data'!$A:$BR,38+AI$3)</f>
        <v>0</v>
      </c>
      <c r="AJ392" s="33">
        <f>-VLOOKUP($A392,'pl-data'!$A:$BR,23+AJ$3)</f>
        <v>0</v>
      </c>
      <c r="AK392" s="34" t="str">
        <f t="shared" si="666"/>
        <v>n/a</v>
      </c>
      <c r="AL392" s="34" t="str">
        <f t="shared" si="667"/>
        <v>n/a</v>
      </c>
      <c r="AN392" s="33">
        <f>-VLOOKUP($A392,'pl-data'!$A:$BR,8+AN$3)</f>
        <v>0</v>
      </c>
      <c r="AO392" s="33">
        <f>-VLOOKUP($A392,'pl-data'!$A:$BR,38+AO$3)</f>
        <v>0</v>
      </c>
      <c r="AP392" s="33">
        <f>-VLOOKUP($A392,'pl-data'!$A:$BR,23+AP$3)</f>
        <v>0</v>
      </c>
      <c r="AQ392" s="34" t="str">
        <f t="shared" si="669"/>
        <v>n/a</v>
      </c>
      <c r="AR392" s="34" t="str">
        <f t="shared" si="670"/>
        <v>n/a</v>
      </c>
      <c r="AT392" s="33">
        <f>-VLOOKUP($A392,'pl-data'!$A:$BR,8+AT$3)</f>
        <v>0</v>
      </c>
      <c r="AU392" s="33">
        <f>-VLOOKUP($A392,'pl-data'!$A:$BR,38+AU$3)</f>
        <v>0</v>
      </c>
      <c r="AV392" s="33">
        <f>-VLOOKUP($A392,'pl-data'!$A:$BR,23+AV$3)</f>
        <v>0</v>
      </c>
      <c r="AW392" s="34" t="str">
        <f t="shared" si="672"/>
        <v>n/a</v>
      </c>
      <c r="AX392" s="34" t="str">
        <f t="shared" si="673"/>
        <v>n/a</v>
      </c>
      <c r="AZ392" s="33">
        <f>-VLOOKUP($A392,'pl-data'!$A:$BR,8+AZ$3)</f>
        <v>0</v>
      </c>
      <c r="BA392" s="33">
        <f>-VLOOKUP($A392,'pl-data'!$A:$BR,38+BA$3)</f>
        <v>0</v>
      </c>
      <c r="BB392" s="33">
        <f>-VLOOKUP($A392,'pl-data'!$A:$BR,23+BB$3)</f>
        <v>0</v>
      </c>
      <c r="BC392" s="34" t="str">
        <f t="shared" si="675"/>
        <v>n/a</v>
      </c>
      <c r="BD392" s="34" t="str">
        <f t="shared" si="676"/>
        <v>n/a</v>
      </c>
      <c r="BF392" s="33">
        <f>-VLOOKUP($A392,'pl-data'!$A:$BR,8+BF$3)</f>
        <v>0</v>
      </c>
      <c r="BG392" s="33">
        <f>-VLOOKUP($A392,'pl-data'!$A:$BR,38+BG$3)</f>
        <v>0</v>
      </c>
      <c r="BH392" s="33">
        <f>-VLOOKUP($A392,'pl-data'!$A:$BR,23+BH$3)</f>
        <v>0</v>
      </c>
      <c r="BI392" s="34" t="str">
        <f t="shared" si="678"/>
        <v>n/a</v>
      </c>
      <c r="BJ392" s="34" t="str">
        <f t="shared" si="679"/>
        <v>n/a</v>
      </c>
      <c r="BL392" s="33">
        <f>-VLOOKUP($A392,'pl-data'!$A:$BR,8+BL$3)</f>
        <v>0</v>
      </c>
      <c r="BM392" s="33">
        <f>-VLOOKUP($A392,'pl-data'!$A:$BR,38+BM$3)</f>
        <v>0</v>
      </c>
      <c r="BN392" s="33">
        <f>-VLOOKUP($A392,'pl-data'!$A:$BR,23+BN$3)</f>
        <v>0</v>
      </c>
      <c r="BO392" s="34" t="str">
        <f t="shared" si="681"/>
        <v>n/a</v>
      </c>
      <c r="BP392" s="34" t="str">
        <f t="shared" si="682"/>
        <v>n/a</v>
      </c>
      <c r="BR392" s="33">
        <f>-VLOOKUP($A392,'pl-data'!$A:$BR,8+BR$3)</f>
        <v>0</v>
      </c>
      <c r="BS392" s="33">
        <f>-VLOOKUP($A392,'pl-data'!$A:$BR,38+BS$3)</f>
        <v>0</v>
      </c>
      <c r="BT392" s="33">
        <f>-VLOOKUP($A392,'pl-data'!$A:$BR,23+BT$3)</f>
        <v>0</v>
      </c>
      <c r="BU392" s="34" t="str">
        <f t="shared" si="684"/>
        <v>n/a</v>
      </c>
      <c r="BV392" s="34" t="str">
        <f t="shared" si="685"/>
        <v>n/a</v>
      </c>
      <c r="BX392" s="33">
        <f t="shared" si="691"/>
        <v>0</v>
      </c>
      <c r="BY392" s="33">
        <f t="shared" si="692"/>
        <v>0</v>
      </c>
      <c r="BZ392" s="33">
        <f t="shared" si="693"/>
        <v>0</v>
      </c>
      <c r="CA392" s="34" t="str">
        <f t="shared" si="694"/>
        <v>n/a</v>
      </c>
      <c r="CB392" s="34" t="str">
        <f t="shared" si="695"/>
        <v>n/a</v>
      </c>
    </row>
    <row r="393" spans="1:80" hidden="1" outlineLevel="2" x14ac:dyDescent="0.2">
      <c r="A393" s="49">
        <v>4175</v>
      </c>
      <c r="B393" s="18" t="str">
        <f>+masterfile!D1017</f>
        <v>4175 Fahrtkostenerstatt. Whg./Arbeitsstätte</v>
      </c>
      <c r="D393" s="33">
        <f>-VLOOKUP($A393,'pl-data'!$A:$BR,8+D$3)</f>
        <v>0</v>
      </c>
      <c r="E393" s="33">
        <f>-VLOOKUP($A393,'pl-data'!$A:$BR,38+E$3)</f>
        <v>0</v>
      </c>
      <c r="F393" s="33">
        <f>-VLOOKUP($A393,'pl-data'!$A:$BR,23+F$3)</f>
        <v>0</v>
      </c>
      <c r="G393" s="34" t="str">
        <f t="shared" si="651"/>
        <v>n/a</v>
      </c>
      <c r="H393" s="34" t="str">
        <f t="shared" si="652"/>
        <v>n/a</v>
      </c>
      <c r="J393" s="33">
        <f>-VLOOKUP($A393,'pl-data'!$A:$BR,8+J$3)</f>
        <v>0</v>
      </c>
      <c r="K393" s="33">
        <f>-VLOOKUP($A393,'pl-data'!$A:$BR,38+K$3)</f>
        <v>0</v>
      </c>
      <c r="L393" s="33">
        <f>-VLOOKUP($A393,'pl-data'!$A:$BR,23+L$3)</f>
        <v>0</v>
      </c>
      <c r="M393" s="34" t="str">
        <f t="shared" si="654"/>
        <v>n/a</v>
      </c>
      <c r="N393" s="34" t="str">
        <f t="shared" si="655"/>
        <v>n/a</v>
      </c>
      <c r="P393" s="33">
        <f>-VLOOKUP($A393,'pl-data'!$A:$BR,8+P$3)</f>
        <v>0</v>
      </c>
      <c r="Q393" s="33">
        <f>-VLOOKUP($A393,'pl-data'!$A:$BR,38+Q$3)</f>
        <v>0</v>
      </c>
      <c r="R393" s="33">
        <f>-VLOOKUP($A393,'pl-data'!$A:$BR,23+R$3)</f>
        <v>0</v>
      </c>
      <c r="S393" s="34" t="str">
        <f t="shared" si="657"/>
        <v>n/a</v>
      </c>
      <c r="T393" s="34" t="str">
        <f t="shared" si="658"/>
        <v>n/a</v>
      </c>
      <c r="V393" s="33">
        <f>-VLOOKUP($A393,'pl-data'!$A:$BR,8+V$3)</f>
        <v>0</v>
      </c>
      <c r="W393" s="33">
        <f>-VLOOKUP($A393,'pl-data'!$A:$BR,38+W$3)</f>
        <v>0</v>
      </c>
      <c r="X393" s="33">
        <f>-VLOOKUP($A393,'pl-data'!$A:$BR,23+X$3)</f>
        <v>0</v>
      </c>
      <c r="Y393" s="34" t="str">
        <f t="shared" si="660"/>
        <v>n/a</v>
      </c>
      <c r="Z393" s="34" t="str">
        <f t="shared" si="661"/>
        <v>n/a</v>
      </c>
      <c r="AB393" s="33">
        <f>-VLOOKUP($A393,'pl-data'!$A:$BR,8+AB$3)</f>
        <v>0</v>
      </c>
      <c r="AC393" s="33">
        <f>-VLOOKUP($A393,'pl-data'!$A:$BR,38+AC$3)</f>
        <v>0</v>
      </c>
      <c r="AD393" s="33">
        <f>-VLOOKUP($A393,'pl-data'!$A:$BR,23+AD$3)</f>
        <v>0</v>
      </c>
      <c r="AE393" s="34" t="str">
        <f t="shared" si="663"/>
        <v>n/a</v>
      </c>
      <c r="AF393" s="34" t="str">
        <f t="shared" si="664"/>
        <v>n/a</v>
      </c>
      <c r="AH393" s="33">
        <f>-VLOOKUP($A393,'pl-data'!$A:$BR,8+AH$3)</f>
        <v>0</v>
      </c>
      <c r="AI393" s="33">
        <f>-VLOOKUP($A393,'pl-data'!$A:$BR,38+AI$3)</f>
        <v>0</v>
      </c>
      <c r="AJ393" s="33">
        <f>-VLOOKUP($A393,'pl-data'!$A:$BR,23+AJ$3)</f>
        <v>0</v>
      </c>
      <c r="AK393" s="34" t="str">
        <f t="shared" si="666"/>
        <v>n/a</v>
      </c>
      <c r="AL393" s="34" t="str">
        <f t="shared" si="667"/>
        <v>n/a</v>
      </c>
      <c r="AN393" s="33">
        <f>-VLOOKUP($A393,'pl-data'!$A:$BR,8+AN$3)</f>
        <v>0</v>
      </c>
      <c r="AO393" s="33">
        <f>-VLOOKUP($A393,'pl-data'!$A:$BR,38+AO$3)</f>
        <v>0</v>
      </c>
      <c r="AP393" s="33">
        <f>-VLOOKUP($A393,'pl-data'!$A:$BR,23+AP$3)</f>
        <v>0</v>
      </c>
      <c r="AQ393" s="34" t="str">
        <f t="shared" si="669"/>
        <v>n/a</v>
      </c>
      <c r="AR393" s="34" t="str">
        <f t="shared" si="670"/>
        <v>n/a</v>
      </c>
      <c r="AT393" s="33">
        <f>-VLOOKUP($A393,'pl-data'!$A:$BR,8+AT$3)</f>
        <v>0</v>
      </c>
      <c r="AU393" s="33">
        <f>-VLOOKUP($A393,'pl-data'!$A:$BR,38+AU$3)</f>
        <v>0</v>
      </c>
      <c r="AV393" s="33">
        <f>-VLOOKUP($A393,'pl-data'!$A:$BR,23+AV$3)</f>
        <v>0</v>
      </c>
      <c r="AW393" s="34" t="str">
        <f t="shared" si="672"/>
        <v>n/a</v>
      </c>
      <c r="AX393" s="34" t="str">
        <f t="shared" si="673"/>
        <v>n/a</v>
      </c>
      <c r="AZ393" s="33">
        <f>-VLOOKUP($A393,'pl-data'!$A:$BR,8+AZ$3)</f>
        <v>0</v>
      </c>
      <c r="BA393" s="33">
        <f>-VLOOKUP($A393,'pl-data'!$A:$BR,38+BA$3)</f>
        <v>0</v>
      </c>
      <c r="BB393" s="33">
        <f>-VLOOKUP($A393,'pl-data'!$A:$BR,23+BB$3)</f>
        <v>0</v>
      </c>
      <c r="BC393" s="34" t="str">
        <f t="shared" si="675"/>
        <v>n/a</v>
      </c>
      <c r="BD393" s="34" t="str">
        <f t="shared" si="676"/>
        <v>n/a</v>
      </c>
      <c r="BF393" s="33">
        <f>-VLOOKUP($A393,'pl-data'!$A:$BR,8+BF$3)</f>
        <v>0</v>
      </c>
      <c r="BG393" s="33">
        <f>-VLOOKUP($A393,'pl-data'!$A:$BR,38+BG$3)</f>
        <v>0</v>
      </c>
      <c r="BH393" s="33">
        <f>-VLOOKUP($A393,'pl-data'!$A:$BR,23+BH$3)</f>
        <v>0</v>
      </c>
      <c r="BI393" s="34" t="str">
        <f t="shared" si="678"/>
        <v>n/a</v>
      </c>
      <c r="BJ393" s="34" t="str">
        <f t="shared" si="679"/>
        <v>n/a</v>
      </c>
      <c r="BL393" s="33">
        <f>-VLOOKUP($A393,'pl-data'!$A:$BR,8+BL$3)</f>
        <v>0</v>
      </c>
      <c r="BM393" s="33">
        <f>-VLOOKUP($A393,'pl-data'!$A:$BR,38+BM$3)</f>
        <v>0</v>
      </c>
      <c r="BN393" s="33">
        <f>-VLOOKUP($A393,'pl-data'!$A:$BR,23+BN$3)</f>
        <v>0</v>
      </c>
      <c r="BO393" s="34" t="str">
        <f t="shared" si="681"/>
        <v>n/a</v>
      </c>
      <c r="BP393" s="34" t="str">
        <f t="shared" si="682"/>
        <v>n/a</v>
      </c>
      <c r="BR393" s="33">
        <f>-VLOOKUP($A393,'pl-data'!$A:$BR,8+BR$3)</f>
        <v>0</v>
      </c>
      <c r="BS393" s="33">
        <f>-VLOOKUP($A393,'pl-data'!$A:$BR,38+BS$3)</f>
        <v>0</v>
      </c>
      <c r="BT393" s="33">
        <f>-VLOOKUP($A393,'pl-data'!$A:$BR,23+BT$3)</f>
        <v>0</v>
      </c>
      <c r="BU393" s="34" t="str">
        <f t="shared" si="684"/>
        <v>n/a</v>
      </c>
      <c r="BV393" s="34" t="str">
        <f t="shared" si="685"/>
        <v>n/a</v>
      </c>
      <c r="BX393" s="33">
        <f t="shared" si="691"/>
        <v>0</v>
      </c>
      <c r="BY393" s="33">
        <f t="shared" si="692"/>
        <v>0</v>
      </c>
      <c r="BZ393" s="33">
        <f t="shared" si="693"/>
        <v>0</v>
      </c>
      <c r="CA393" s="34" t="str">
        <f t="shared" si="694"/>
        <v>n/a</v>
      </c>
      <c r="CB393" s="34" t="str">
        <f t="shared" si="695"/>
        <v>n/a</v>
      </c>
    </row>
    <row r="394" spans="1:80" hidden="1" outlineLevel="2" x14ac:dyDescent="0.2">
      <c r="A394" s="49">
        <v>4180</v>
      </c>
      <c r="B394" s="18" t="str">
        <f>+masterfile!D1018</f>
        <v>4180 Bedienungsgelder</v>
      </c>
      <c r="D394" s="33">
        <f>-VLOOKUP($A394,'pl-data'!$A:$BR,8+D$3)</f>
        <v>0</v>
      </c>
      <c r="E394" s="33">
        <f>-VLOOKUP($A394,'pl-data'!$A:$BR,38+E$3)</f>
        <v>0</v>
      </c>
      <c r="F394" s="33">
        <f>-VLOOKUP($A394,'pl-data'!$A:$BR,23+F$3)</f>
        <v>0</v>
      </c>
      <c r="G394" s="34" t="str">
        <f t="shared" si="651"/>
        <v>n/a</v>
      </c>
      <c r="H394" s="34" t="str">
        <f t="shared" si="652"/>
        <v>n/a</v>
      </c>
      <c r="J394" s="33">
        <f>-VLOOKUP($A394,'pl-data'!$A:$BR,8+J$3)</f>
        <v>0</v>
      </c>
      <c r="K394" s="33">
        <f>-VLOOKUP($A394,'pl-data'!$A:$BR,38+K$3)</f>
        <v>0</v>
      </c>
      <c r="L394" s="33">
        <f>-VLOOKUP($A394,'pl-data'!$A:$BR,23+L$3)</f>
        <v>0</v>
      </c>
      <c r="M394" s="34" t="str">
        <f t="shared" si="654"/>
        <v>n/a</v>
      </c>
      <c r="N394" s="34" t="str">
        <f t="shared" si="655"/>
        <v>n/a</v>
      </c>
      <c r="P394" s="33">
        <f>-VLOOKUP($A394,'pl-data'!$A:$BR,8+P$3)</f>
        <v>0</v>
      </c>
      <c r="Q394" s="33">
        <f>-VLOOKUP($A394,'pl-data'!$A:$BR,38+Q$3)</f>
        <v>0</v>
      </c>
      <c r="R394" s="33">
        <f>-VLOOKUP($A394,'pl-data'!$A:$BR,23+R$3)</f>
        <v>0</v>
      </c>
      <c r="S394" s="34" t="str">
        <f t="shared" si="657"/>
        <v>n/a</v>
      </c>
      <c r="T394" s="34" t="str">
        <f t="shared" si="658"/>
        <v>n/a</v>
      </c>
      <c r="V394" s="33">
        <f>-VLOOKUP($A394,'pl-data'!$A:$BR,8+V$3)</f>
        <v>0</v>
      </c>
      <c r="W394" s="33">
        <f>-VLOOKUP($A394,'pl-data'!$A:$BR,38+W$3)</f>
        <v>0</v>
      </c>
      <c r="X394" s="33">
        <f>-VLOOKUP($A394,'pl-data'!$A:$BR,23+X$3)</f>
        <v>0</v>
      </c>
      <c r="Y394" s="34" t="str">
        <f t="shared" si="660"/>
        <v>n/a</v>
      </c>
      <c r="Z394" s="34" t="str">
        <f t="shared" si="661"/>
        <v>n/a</v>
      </c>
      <c r="AB394" s="33">
        <f>-VLOOKUP($A394,'pl-data'!$A:$BR,8+AB$3)</f>
        <v>0</v>
      </c>
      <c r="AC394" s="33">
        <f>-VLOOKUP($A394,'pl-data'!$A:$BR,38+AC$3)</f>
        <v>0</v>
      </c>
      <c r="AD394" s="33">
        <f>-VLOOKUP($A394,'pl-data'!$A:$BR,23+AD$3)</f>
        <v>0</v>
      </c>
      <c r="AE394" s="34" t="str">
        <f t="shared" si="663"/>
        <v>n/a</v>
      </c>
      <c r="AF394" s="34" t="str">
        <f t="shared" si="664"/>
        <v>n/a</v>
      </c>
      <c r="AH394" s="33">
        <f>-VLOOKUP($A394,'pl-data'!$A:$BR,8+AH$3)</f>
        <v>0</v>
      </c>
      <c r="AI394" s="33">
        <f>-VLOOKUP($A394,'pl-data'!$A:$BR,38+AI$3)</f>
        <v>0</v>
      </c>
      <c r="AJ394" s="33">
        <f>-VLOOKUP($A394,'pl-data'!$A:$BR,23+AJ$3)</f>
        <v>0</v>
      </c>
      <c r="AK394" s="34" t="str">
        <f t="shared" si="666"/>
        <v>n/a</v>
      </c>
      <c r="AL394" s="34" t="str">
        <f t="shared" si="667"/>
        <v>n/a</v>
      </c>
      <c r="AN394" s="33">
        <f>-VLOOKUP($A394,'pl-data'!$A:$BR,8+AN$3)</f>
        <v>0</v>
      </c>
      <c r="AO394" s="33">
        <f>-VLOOKUP($A394,'pl-data'!$A:$BR,38+AO$3)</f>
        <v>0</v>
      </c>
      <c r="AP394" s="33">
        <f>-VLOOKUP($A394,'pl-data'!$A:$BR,23+AP$3)</f>
        <v>0</v>
      </c>
      <c r="AQ394" s="34" t="str">
        <f t="shared" si="669"/>
        <v>n/a</v>
      </c>
      <c r="AR394" s="34" t="str">
        <f t="shared" si="670"/>
        <v>n/a</v>
      </c>
      <c r="AT394" s="33">
        <f>-VLOOKUP($A394,'pl-data'!$A:$BR,8+AT$3)</f>
        <v>0</v>
      </c>
      <c r="AU394" s="33">
        <f>-VLOOKUP($A394,'pl-data'!$A:$BR,38+AU$3)</f>
        <v>0</v>
      </c>
      <c r="AV394" s="33">
        <f>-VLOOKUP($A394,'pl-data'!$A:$BR,23+AV$3)</f>
        <v>0</v>
      </c>
      <c r="AW394" s="34" t="str">
        <f t="shared" si="672"/>
        <v>n/a</v>
      </c>
      <c r="AX394" s="34" t="str">
        <f t="shared" si="673"/>
        <v>n/a</v>
      </c>
      <c r="AZ394" s="33">
        <f>-VLOOKUP($A394,'pl-data'!$A:$BR,8+AZ$3)</f>
        <v>0</v>
      </c>
      <c r="BA394" s="33">
        <f>-VLOOKUP($A394,'pl-data'!$A:$BR,38+BA$3)</f>
        <v>0</v>
      </c>
      <c r="BB394" s="33">
        <f>-VLOOKUP($A394,'pl-data'!$A:$BR,23+BB$3)</f>
        <v>0</v>
      </c>
      <c r="BC394" s="34" t="str">
        <f t="shared" si="675"/>
        <v>n/a</v>
      </c>
      <c r="BD394" s="34" t="str">
        <f t="shared" si="676"/>
        <v>n/a</v>
      </c>
      <c r="BF394" s="33">
        <f>-VLOOKUP($A394,'pl-data'!$A:$BR,8+BF$3)</f>
        <v>0</v>
      </c>
      <c r="BG394" s="33">
        <f>-VLOOKUP($A394,'pl-data'!$A:$BR,38+BG$3)</f>
        <v>0</v>
      </c>
      <c r="BH394" s="33">
        <f>-VLOOKUP($A394,'pl-data'!$A:$BR,23+BH$3)</f>
        <v>0</v>
      </c>
      <c r="BI394" s="34" t="str">
        <f t="shared" si="678"/>
        <v>n/a</v>
      </c>
      <c r="BJ394" s="34" t="str">
        <f t="shared" si="679"/>
        <v>n/a</v>
      </c>
      <c r="BL394" s="33">
        <f>-VLOOKUP($A394,'pl-data'!$A:$BR,8+BL$3)</f>
        <v>0</v>
      </c>
      <c r="BM394" s="33">
        <f>-VLOOKUP($A394,'pl-data'!$A:$BR,38+BM$3)</f>
        <v>0</v>
      </c>
      <c r="BN394" s="33">
        <f>-VLOOKUP($A394,'pl-data'!$A:$BR,23+BN$3)</f>
        <v>0</v>
      </c>
      <c r="BO394" s="34" t="str">
        <f t="shared" si="681"/>
        <v>n/a</v>
      </c>
      <c r="BP394" s="34" t="str">
        <f t="shared" si="682"/>
        <v>n/a</v>
      </c>
      <c r="BR394" s="33">
        <f>-VLOOKUP($A394,'pl-data'!$A:$BR,8+BR$3)</f>
        <v>0</v>
      </c>
      <c r="BS394" s="33">
        <f>-VLOOKUP($A394,'pl-data'!$A:$BR,38+BS$3)</f>
        <v>0</v>
      </c>
      <c r="BT394" s="33">
        <f>-VLOOKUP($A394,'pl-data'!$A:$BR,23+BT$3)</f>
        <v>0</v>
      </c>
      <c r="BU394" s="34" t="str">
        <f t="shared" si="684"/>
        <v>n/a</v>
      </c>
      <c r="BV394" s="34" t="str">
        <f t="shared" si="685"/>
        <v>n/a</v>
      </c>
      <c r="BX394" s="33">
        <f t="shared" si="691"/>
        <v>0</v>
      </c>
      <c r="BY394" s="33">
        <f t="shared" si="692"/>
        <v>0</v>
      </c>
      <c r="BZ394" s="33">
        <f t="shared" si="693"/>
        <v>0</v>
      </c>
      <c r="CA394" s="34" t="str">
        <f t="shared" si="694"/>
        <v>n/a</v>
      </c>
      <c r="CB394" s="34" t="str">
        <f t="shared" si="695"/>
        <v>n/a</v>
      </c>
    </row>
    <row r="395" spans="1:80" hidden="1" outlineLevel="2" x14ac:dyDescent="0.2">
      <c r="A395" s="49">
        <v>4190</v>
      </c>
      <c r="B395" s="18" t="str">
        <f>+masterfile!D1019</f>
        <v>4190 Aushilfslöhne</v>
      </c>
      <c r="D395" s="33">
        <f>-VLOOKUP($A395,'pl-data'!$A:$BR,8+D$3)</f>
        <v>0</v>
      </c>
      <c r="E395" s="33">
        <f>-VLOOKUP($A395,'pl-data'!$A:$BR,38+E$3)</f>
        <v>0</v>
      </c>
      <c r="F395" s="33">
        <f>-VLOOKUP($A395,'pl-data'!$A:$BR,23+F$3)</f>
        <v>0</v>
      </c>
      <c r="G395" s="34" t="str">
        <f t="shared" si="651"/>
        <v>n/a</v>
      </c>
      <c r="H395" s="34" t="str">
        <f t="shared" si="652"/>
        <v>n/a</v>
      </c>
      <c r="J395" s="33">
        <f>-VLOOKUP($A395,'pl-data'!$A:$BR,8+J$3)</f>
        <v>0</v>
      </c>
      <c r="K395" s="33">
        <f>-VLOOKUP($A395,'pl-data'!$A:$BR,38+K$3)</f>
        <v>0</v>
      </c>
      <c r="L395" s="33">
        <f>-VLOOKUP($A395,'pl-data'!$A:$BR,23+L$3)</f>
        <v>0</v>
      </c>
      <c r="M395" s="34" t="str">
        <f t="shared" si="654"/>
        <v>n/a</v>
      </c>
      <c r="N395" s="34" t="str">
        <f t="shared" si="655"/>
        <v>n/a</v>
      </c>
      <c r="P395" s="33">
        <f>-VLOOKUP($A395,'pl-data'!$A:$BR,8+P$3)</f>
        <v>0</v>
      </c>
      <c r="Q395" s="33">
        <f>-VLOOKUP($A395,'pl-data'!$A:$BR,38+Q$3)</f>
        <v>0</v>
      </c>
      <c r="R395" s="33">
        <f>-VLOOKUP($A395,'pl-data'!$A:$BR,23+R$3)</f>
        <v>0</v>
      </c>
      <c r="S395" s="34" t="str">
        <f t="shared" si="657"/>
        <v>n/a</v>
      </c>
      <c r="T395" s="34" t="str">
        <f t="shared" si="658"/>
        <v>n/a</v>
      </c>
      <c r="V395" s="33">
        <f>-VLOOKUP($A395,'pl-data'!$A:$BR,8+V$3)</f>
        <v>0</v>
      </c>
      <c r="W395" s="33">
        <f>-VLOOKUP($A395,'pl-data'!$A:$BR,38+W$3)</f>
        <v>0</v>
      </c>
      <c r="X395" s="33">
        <f>-VLOOKUP($A395,'pl-data'!$A:$BR,23+X$3)</f>
        <v>0</v>
      </c>
      <c r="Y395" s="34" t="str">
        <f t="shared" si="660"/>
        <v>n/a</v>
      </c>
      <c r="Z395" s="34" t="str">
        <f t="shared" si="661"/>
        <v>n/a</v>
      </c>
      <c r="AB395" s="33">
        <f>-VLOOKUP($A395,'pl-data'!$A:$BR,8+AB$3)</f>
        <v>0</v>
      </c>
      <c r="AC395" s="33">
        <f>-VLOOKUP($A395,'pl-data'!$A:$BR,38+AC$3)</f>
        <v>0</v>
      </c>
      <c r="AD395" s="33">
        <f>-VLOOKUP($A395,'pl-data'!$A:$BR,23+AD$3)</f>
        <v>0</v>
      </c>
      <c r="AE395" s="34" t="str">
        <f t="shared" si="663"/>
        <v>n/a</v>
      </c>
      <c r="AF395" s="34" t="str">
        <f t="shared" si="664"/>
        <v>n/a</v>
      </c>
      <c r="AH395" s="33">
        <f>-VLOOKUP($A395,'pl-data'!$A:$BR,8+AH$3)</f>
        <v>0</v>
      </c>
      <c r="AI395" s="33">
        <f>-VLOOKUP($A395,'pl-data'!$A:$BR,38+AI$3)</f>
        <v>0</v>
      </c>
      <c r="AJ395" s="33">
        <f>-VLOOKUP($A395,'pl-data'!$A:$BR,23+AJ$3)</f>
        <v>0</v>
      </c>
      <c r="AK395" s="34" t="str">
        <f t="shared" si="666"/>
        <v>n/a</v>
      </c>
      <c r="AL395" s="34" t="str">
        <f t="shared" si="667"/>
        <v>n/a</v>
      </c>
      <c r="AN395" s="33">
        <f>-VLOOKUP($A395,'pl-data'!$A:$BR,8+AN$3)</f>
        <v>0</v>
      </c>
      <c r="AO395" s="33">
        <f>-VLOOKUP($A395,'pl-data'!$A:$BR,38+AO$3)</f>
        <v>0</v>
      </c>
      <c r="AP395" s="33">
        <f>-VLOOKUP($A395,'pl-data'!$A:$BR,23+AP$3)</f>
        <v>0</v>
      </c>
      <c r="AQ395" s="34" t="str">
        <f t="shared" si="669"/>
        <v>n/a</v>
      </c>
      <c r="AR395" s="34" t="str">
        <f t="shared" si="670"/>
        <v>n/a</v>
      </c>
      <c r="AT395" s="33">
        <f>-VLOOKUP($A395,'pl-data'!$A:$BR,8+AT$3)</f>
        <v>0</v>
      </c>
      <c r="AU395" s="33">
        <f>-VLOOKUP($A395,'pl-data'!$A:$BR,38+AU$3)</f>
        <v>0</v>
      </c>
      <c r="AV395" s="33">
        <f>-VLOOKUP($A395,'pl-data'!$A:$BR,23+AV$3)</f>
        <v>0</v>
      </c>
      <c r="AW395" s="34" t="str">
        <f t="shared" si="672"/>
        <v>n/a</v>
      </c>
      <c r="AX395" s="34" t="str">
        <f t="shared" si="673"/>
        <v>n/a</v>
      </c>
      <c r="AZ395" s="33">
        <f>-VLOOKUP($A395,'pl-data'!$A:$BR,8+AZ$3)</f>
        <v>0</v>
      </c>
      <c r="BA395" s="33">
        <f>-VLOOKUP($A395,'pl-data'!$A:$BR,38+BA$3)</f>
        <v>0</v>
      </c>
      <c r="BB395" s="33">
        <f>-VLOOKUP($A395,'pl-data'!$A:$BR,23+BB$3)</f>
        <v>0</v>
      </c>
      <c r="BC395" s="34" t="str">
        <f t="shared" si="675"/>
        <v>n/a</v>
      </c>
      <c r="BD395" s="34" t="str">
        <f t="shared" si="676"/>
        <v>n/a</v>
      </c>
      <c r="BF395" s="33">
        <f>-VLOOKUP($A395,'pl-data'!$A:$BR,8+BF$3)</f>
        <v>0</v>
      </c>
      <c r="BG395" s="33">
        <f>-VLOOKUP($A395,'pl-data'!$A:$BR,38+BG$3)</f>
        <v>0</v>
      </c>
      <c r="BH395" s="33">
        <f>-VLOOKUP($A395,'pl-data'!$A:$BR,23+BH$3)</f>
        <v>0</v>
      </c>
      <c r="BI395" s="34" t="str">
        <f t="shared" si="678"/>
        <v>n/a</v>
      </c>
      <c r="BJ395" s="34" t="str">
        <f t="shared" si="679"/>
        <v>n/a</v>
      </c>
      <c r="BL395" s="33">
        <f>-VLOOKUP($A395,'pl-data'!$A:$BR,8+BL$3)</f>
        <v>0</v>
      </c>
      <c r="BM395" s="33">
        <f>-VLOOKUP($A395,'pl-data'!$A:$BR,38+BM$3)</f>
        <v>0</v>
      </c>
      <c r="BN395" s="33">
        <f>-VLOOKUP($A395,'pl-data'!$A:$BR,23+BN$3)</f>
        <v>0</v>
      </c>
      <c r="BO395" s="34" t="str">
        <f t="shared" si="681"/>
        <v>n/a</v>
      </c>
      <c r="BP395" s="34" t="str">
        <f t="shared" si="682"/>
        <v>n/a</v>
      </c>
      <c r="BR395" s="33">
        <f>-VLOOKUP($A395,'pl-data'!$A:$BR,8+BR$3)</f>
        <v>0</v>
      </c>
      <c r="BS395" s="33">
        <f>-VLOOKUP($A395,'pl-data'!$A:$BR,38+BS$3)</f>
        <v>0</v>
      </c>
      <c r="BT395" s="33">
        <f>-VLOOKUP($A395,'pl-data'!$A:$BR,23+BT$3)</f>
        <v>0</v>
      </c>
      <c r="BU395" s="34" t="str">
        <f t="shared" si="684"/>
        <v>n/a</v>
      </c>
      <c r="BV395" s="34" t="str">
        <f t="shared" si="685"/>
        <v>n/a</v>
      </c>
      <c r="BX395" s="33">
        <f t="shared" si="691"/>
        <v>0</v>
      </c>
      <c r="BY395" s="33">
        <f t="shared" si="692"/>
        <v>0</v>
      </c>
      <c r="BZ395" s="33">
        <f t="shared" si="693"/>
        <v>0</v>
      </c>
      <c r="CA395" s="34" t="str">
        <f t="shared" si="694"/>
        <v>n/a</v>
      </c>
      <c r="CB395" s="34" t="str">
        <f t="shared" si="695"/>
        <v>n/a</v>
      </c>
    </row>
    <row r="396" spans="1:80" hidden="1" outlineLevel="2" x14ac:dyDescent="0.2">
      <c r="A396" s="49">
        <v>4194</v>
      </c>
      <c r="B396" s="18" t="str">
        <f>+masterfile!D1020</f>
        <v>4194 Pauschale Steuer für Minijobber</v>
      </c>
      <c r="D396" s="33">
        <f>-VLOOKUP($A396,'pl-data'!$A:$BR,8+D$3)</f>
        <v>0</v>
      </c>
      <c r="E396" s="33">
        <f>-VLOOKUP($A396,'pl-data'!$A:$BR,38+E$3)</f>
        <v>0</v>
      </c>
      <c r="F396" s="33">
        <f>-VLOOKUP($A396,'pl-data'!$A:$BR,23+F$3)</f>
        <v>0</v>
      </c>
      <c r="G396" s="34" t="str">
        <f t="shared" si="651"/>
        <v>n/a</v>
      </c>
      <c r="H396" s="34" t="str">
        <f t="shared" si="652"/>
        <v>n/a</v>
      </c>
      <c r="J396" s="33">
        <f>-VLOOKUP($A396,'pl-data'!$A:$BR,8+J$3)</f>
        <v>0</v>
      </c>
      <c r="K396" s="33">
        <f>-VLOOKUP($A396,'pl-data'!$A:$BR,38+K$3)</f>
        <v>0</v>
      </c>
      <c r="L396" s="33">
        <f>-VLOOKUP($A396,'pl-data'!$A:$BR,23+L$3)</f>
        <v>0</v>
      </c>
      <c r="M396" s="34" t="str">
        <f t="shared" si="654"/>
        <v>n/a</v>
      </c>
      <c r="N396" s="34" t="str">
        <f t="shared" si="655"/>
        <v>n/a</v>
      </c>
      <c r="P396" s="33">
        <f>-VLOOKUP($A396,'pl-data'!$A:$BR,8+P$3)</f>
        <v>0</v>
      </c>
      <c r="Q396" s="33">
        <f>-VLOOKUP($A396,'pl-data'!$A:$BR,38+Q$3)</f>
        <v>0</v>
      </c>
      <c r="R396" s="33">
        <f>-VLOOKUP($A396,'pl-data'!$A:$BR,23+R$3)</f>
        <v>0</v>
      </c>
      <c r="S396" s="34" t="str">
        <f t="shared" si="657"/>
        <v>n/a</v>
      </c>
      <c r="T396" s="34" t="str">
        <f t="shared" si="658"/>
        <v>n/a</v>
      </c>
      <c r="V396" s="33">
        <f>-VLOOKUP($A396,'pl-data'!$A:$BR,8+V$3)</f>
        <v>0</v>
      </c>
      <c r="W396" s="33">
        <f>-VLOOKUP($A396,'pl-data'!$A:$BR,38+W$3)</f>
        <v>0</v>
      </c>
      <c r="X396" s="33">
        <f>-VLOOKUP($A396,'pl-data'!$A:$BR,23+X$3)</f>
        <v>0</v>
      </c>
      <c r="Y396" s="34" t="str">
        <f t="shared" si="660"/>
        <v>n/a</v>
      </c>
      <c r="Z396" s="34" t="str">
        <f t="shared" si="661"/>
        <v>n/a</v>
      </c>
      <c r="AB396" s="33">
        <f>-VLOOKUP($A396,'pl-data'!$A:$BR,8+AB$3)</f>
        <v>0</v>
      </c>
      <c r="AC396" s="33">
        <f>-VLOOKUP($A396,'pl-data'!$A:$BR,38+AC$3)</f>
        <v>0</v>
      </c>
      <c r="AD396" s="33">
        <f>-VLOOKUP($A396,'pl-data'!$A:$BR,23+AD$3)</f>
        <v>0</v>
      </c>
      <c r="AE396" s="34" t="str">
        <f t="shared" si="663"/>
        <v>n/a</v>
      </c>
      <c r="AF396" s="34" t="str">
        <f t="shared" si="664"/>
        <v>n/a</v>
      </c>
      <c r="AH396" s="33">
        <f>-VLOOKUP($A396,'pl-data'!$A:$BR,8+AH$3)</f>
        <v>0</v>
      </c>
      <c r="AI396" s="33">
        <f>-VLOOKUP($A396,'pl-data'!$A:$BR,38+AI$3)</f>
        <v>0</v>
      </c>
      <c r="AJ396" s="33">
        <f>-VLOOKUP($A396,'pl-data'!$A:$BR,23+AJ$3)</f>
        <v>0</v>
      </c>
      <c r="AK396" s="34" t="str">
        <f t="shared" si="666"/>
        <v>n/a</v>
      </c>
      <c r="AL396" s="34" t="str">
        <f t="shared" si="667"/>
        <v>n/a</v>
      </c>
      <c r="AN396" s="33">
        <f>-VLOOKUP($A396,'pl-data'!$A:$BR,8+AN$3)</f>
        <v>0</v>
      </c>
      <c r="AO396" s="33">
        <f>-VLOOKUP($A396,'pl-data'!$A:$BR,38+AO$3)</f>
        <v>0</v>
      </c>
      <c r="AP396" s="33">
        <f>-VLOOKUP($A396,'pl-data'!$A:$BR,23+AP$3)</f>
        <v>0</v>
      </c>
      <c r="AQ396" s="34" t="str">
        <f t="shared" si="669"/>
        <v>n/a</v>
      </c>
      <c r="AR396" s="34" t="str">
        <f t="shared" si="670"/>
        <v>n/a</v>
      </c>
      <c r="AT396" s="33">
        <f>-VLOOKUP($A396,'pl-data'!$A:$BR,8+AT$3)</f>
        <v>0</v>
      </c>
      <c r="AU396" s="33">
        <f>-VLOOKUP($A396,'pl-data'!$A:$BR,38+AU$3)</f>
        <v>0</v>
      </c>
      <c r="AV396" s="33">
        <f>-VLOOKUP($A396,'pl-data'!$A:$BR,23+AV$3)</f>
        <v>0</v>
      </c>
      <c r="AW396" s="34" t="str">
        <f t="shared" si="672"/>
        <v>n/a</v>
      </c>
      <c r="AX396" s="34" t="str">
        <f t="shared" si="673"/>
        <v>n/a</v>
      </c>
      <c r="AZ396" s="33">
        <f>-VLOOKUP($A396,'pl-data'!$A:$BR,8+AZ$3)</f>
        <v>0</v>
      </c>
      <c r="BA396" s="33">
        <f>-VLOOKUP($A396,'pl-data'!$A:$BR,38+BA$3)</f>
        <v>0</v>
      </c>
      <c r="BB396" s="33">
        <f>-VLOOKUP($A396,'pl-data'!$A:$BR,23+BB$3)</f>
        <v>0</v>
      </c>
      <c r="BC396" s="34" t="str">
        <f t="shared" si="675"/>
        <v>n/a</v>
      </c>
      <c r="BD396" s="34" t="str">
        <f t="shared" si="676"/>
        <v>n/a</v>
      </c>
      <c r="BF396" s="33">
        <f>-VLOOKUP($A396,'pl-data'!$A:$BR,8+BF$3)</f>
        <v>0</v>
      </c>
      <c r="BG396" s="33">
        <f>-VLOOKUP($A396,'pl-data'!$A:$BR,38+BG$3)</f>
        <v>0</v>
      </c>
      <c r="BH396" s="33">
        <f>-VLOOKUP($A396,'pl-data'!$A:$BR,23+BH$3)</f>
        <v>0</v>
      </c>
      <c r="BI396" s="34" t="str">
        <f t="shared" si="678"/>
        <v>n/a</v>
      </c>
      <c r="BJ396" s="34" t="str">
        <f t="shared" si="679"/>
        <v>n/a</v>
      </c>
      <c r="BL396" s="33">
        <f>-VLOOKUP($A396,'pl-data'!$A:$BR,8+BL$3)</f>
        <v>0</v>
      </c>
      <c r="BM396" s="33">
        <f>-VLOOKUP($A396,'pl-data'!$A:$BR,38+BM$3)</f>
        <v>0</v>
      </c>
      <c r="BN396" s="33">
        <f>-VLOOKUP($A396,'pl-data'!$A:$BR,23+BN$3)</f>
        <v>0</v>
      </c>
      <c r="BO396" s="34" t="str">
        <f t="shared" si="681"/>
        <v>n/a</v>
      </c>
      <c r="BP396" s="34" t="str">
        <f t="shared" si="682"/>
        <v>n/a</v>
      </c>
      <c r="BR396" s="33">
        <f>-VLOOKUP($A396,'pl-data'!$A:$BR,8+BR$3)</f>
        <v>0</v>
      </c>
      <c r="BS396" s="33">
        <f>-VLOOKUP($A396,'pl-data'!$A:$BR,38+BS$3)</f>
        <v>0</v>
      </c>
      <c r="BT396" s="33">
        <f>-VLOOKUP($A396,'pl-data'!$A:$BR,23+BT$3)</f>
        <v>0</v>
      </c>
      <c r="BU396" s="34" t="str">
        <f t="shared" si="684"/>
        <v>n/a</v>
      </c>
      <c r="BV396" s="34" t="str">
        <f t="shared" si="685"/>
        <v>n/a</v>
      </c>
      <c r="BX396" s="33">
        <f t="shared" si="691"/>
        <v>0</v>
      </c>
      <c r="BY396" s="33">
        <f t="shared" si="692"/>
        <v>0</v>
      </c>
      <c r="BZ396" s="33">
        <f t="shared" si="693"/>
        <v>0</v>
      </c>
      <c r="CA396" s="34" t="str">
        <f t="shared" si="694"/>
        <v>n/a</v>
      </c>
      <c r="CB396" s="34" t="str">
        <f t="shared" si="695"/>
        <v>n/a</v>
      </c>
    </row>
    <row r="397" spans="1:80" hidden="1" outlineLevel="2" x14ac:dyDescent="0.2">
      <c r="A397" s="49">
        <v>4195</v>
      </c>
      <c r="B397" s="18" t="str">
        <f>+masterfile!D1021</f>
        <v>4195 Löhne für Minijobs</v>
      </c>
      <c r="D397" s="33">
        <f>-VLOOKUP($A397,'pl-data'!$A:$BR,8+D$3)</f>
        <v>0</v>
      </c>
      <c r="E397" s="33">
        <f>-VLOOKUP($A397,'pl-data'!$A:$BR,38+E$3)</f>
        <v>0</v>
      </c>
      <c r="F397" s="33">
        <f>-VLOOKUP($A397,'pl-data'!$A:$BR,23+F$3)</f>
        <v>0</v>
      </c>
      <c r="G397" s="34" t="str">
        <f t="shared" si="651"/>
        <v>n/a</v>
      </c>
      <c r="H397" s="34" t="str">
        <f t="shared" si="652"/>
        <v>n/a</v>
      </c>
      <c r="J397" s="33">
        <f>-VLOOKUP($A397,'pl-data'!$A:$BR,8+J$3)</f>
        <v>0</v>
      </c>
      <c r="K397" s="33">
        <f>-VLOOKUP($A397,'pl-data'!$A:$BR,38+K$3)</f>
        <v>0</v>
      </c>
      <c r="L397" s="33">
        <f>-VLOOKUP($A397,'pl-data'!$A:$BR,23+L$3)</f>
        <v>0</v>
      </c>
      <c r="M397" s="34" t="str">
        <f t="shared" si="654"/>
        <v>n/a</v>
      </c>
      <c r="N397" s="34" t="str">
        <f t="shared" si="655"/>
        <v>n/a</v>
      </c>
      <c r="P397" s="33">
        <f>-VLOOKUP($A397,'pl-data'!$A:$BR,8+P$3)</f>
        <v>0</v>
      </c>
      <c r="Q397" s="33">
        <f>-VLOOKUP($A397,'pl-data'!$A:$BR,38+Q$3)</f>
        <v>0</v>
      </c>
      <c r="R397" s="33">
        <f>-VLOOKUP($A397,'pl-data'!$A:$BR,23+R$3)</f>
        <v>0</v>
      </c>
      <c r="S397" s="34" t="str">
        <f t="shared" si="657"/>
        <v>n/a</v>
      </c>
      <c r="T397" s="34" t="str">
        <f t="shared" si="658"/>
        <v>n/a</v>
      </c>
      <c r="V397" s="33">
        <f>-VLOOKUP($A397,'pl-data'!$A:$BR,8+V$3)</f>
        <v>0</v>
      </c>
      <c r="W397" s="33">
        <f>-VLOOKUP($A397,'pl-data'!$A:$BR,38+W$3)</f>
        <v>0</v>
      </c>
      <c r="X397" s="33">
        <f>-VLOOKUP($A397,'pl-data'!$A:$BR,23+X$3)</f>
        <v>0</v>
      </c>
      <c r="Y397" s="34" t="str">
        <f t="shared" si="660"/>
        <v>n/a</v>
      </c>
      <c r="Z397" s="34" t="str">
        <f t="shared" si="661"/>
        <v>n/a</v>
      </c>
      <c r="AB397" s="33">
        <f>-VLOOKUP($A397,'pl-data'!$A:$BR,8+AB$3)</f>
        <v>0</v>
      </c>
      <c r="AC397" s="33">
        <f>-VLOOKUP($A397,'pl-data'!$A:$BR,38+AC$3)</f>
        <v>0</v>
      </c>
      <c r="AD397" s="33">
        <f>-VLOOKUP($A397,'pl-data'!$A:$BR,23+AD$3)</f>
        <v>0</v>
      </c>
      <c r="AE397" s="34" t="str">
        <f t="shared" si="663"/>
        <v>n/a</v>
      </c>
      <c r="AF397" s="34" t="str">
        <f t="shared" si="664"/>
        <v>n/a</v>
      </c>
      <c r="AH397" s="33">
        <f>-VLOOKUP($A397,'pl-data'!$A:$BR,8+AH$3)</f>
        <v>0</v>
      </c>
      <c r="AI397" s="33">
        <f>-VLOOKUP($A397,'pl-data'!$A:$BR,38+AI$3)</f>
        <v>0</v>
      </c>
      <c r="AJ397" s="33">
        <f>-VLOOKUP($A397,'pl-data'!$A:$BR,23+AJ$3)</f>
        <v>0</v>
      </c>
      <c r="AK397" s="34" t="str">
        <f t="shared" si="666"/>
        <v>n/a</v>
      </c>
      <c r="AL397" s="34" t="str">
        <f t="shared" si="667"/>
        <v>n/a</v>
      </c>
      <c r="AN397" s="33">
        <f>-VLOOKUP($A397,'pl-data'!$A:$BR,8+AN$3)</f>
        <v>0</v>
      </c>
      <c r="AO397" s="33">
        <f>-VLOOKUP($A397,'pl-data'!$A:$BR,38+AO$3)</f>
        <v>0</v>
      </c>
      <c r="AP397" s="33">
        <f>-VLOOKUP($A397,'pl-data'!$A:$BR,23+AP$3)</f>
        <v>0</v>
      </c>
      <c r="AQ397" s="34" t="str">
        <f t="shared" si="669"/>
        <v>n/a</v>
      </c>
      <c r="AR397" s="34" t="str">
        <f t="shared" si="670"/>
        <v>n/a</v>
      </c>
      <c r="AT397" s="33">
        <f>-VLOOKUP($A397,'pl-data'!$A:$BR,8+AT$3)</f>
        <v>0</v>
      </c>
      <c r="AU397" s="33">
        <f>-VLOOKUP($A397,'pl-data'!$A:$BR,38+AU$3)</f>
        <v>0</v>
      </c>
      <c r="AV397" s="33">
        <f>-VLOOKUP($A397,'pl-data'!$A:$BR,23+AV$3)</f>
        <v>0</v>
      </c>
      <c r="AW397" s="34" t="str">
        <f t="shared" si="672"/>
        <v>n/a</v>
      </c>
      <c r="AX397" s="34" t="str">
        <f t="shared" si="673"/>
        <v>n/a</v>
      </c>
      <c r="AZ397" s="33">
        <f>-VLOOKUP($A397,'pl-data'!$A:$BR,8+AZ$3)</f>
        <v>0</v>
      </c>
      <c r="BA397" s="33">
        <f>-VLOOKUP($A397,'pl-data'!$A:$BR,38+BA$3)</f>
        <v>0</v>
      </c>
      <c r="BB397" s="33">
        <f>-VLOOKUP($A397,'pl-data'!$A:$BR,23+BB$3)</f>
        <v>0</v>
      </c>
      <c r="BC397" s="34" t="str">
        <f t="shared" si="675"/>
        <v>n/a</v>
      </c>
      <c r="BD397" s="34" t="str">
        <f t="shared" si="676"/>
        <v>n/a</v>
      </c>
      <c r="BF397" s="33">
        <f>-VLOOKUP($A397,'pl-data'!$A:$BR,8+BF$3)</f>
        <v>0</v>
      </c>
      <c r="BG397" s="33">
        <f>-VLOOKUP($A397,'pl-data'!$A:$BR,38+BG$3)</f>
        <v>0</v>
      </c>
      <c r="BH397" s="33">
        <f>-VLOOKUP($A397,'pl-data'!$A:$BR,23+BH$3)</f>
        <v>0</v>
      </c>
      <c r="BI397" s="34" t="str">
        <f t="shared" si="678"/>
        <v>n/a</v>
      </c>
      <c r="BJ397" s="34" t="str">
        <f t="shared" si="679"/>
        <v>n/a</v>
      </c>
      <c r="BL397" s="33">
        <f>-VLOOKUP($A397,'pl-data'!$A:$BR,8+BL$3)</f>
        <v>0</v>
      </c>
      <c r="BM397" s="33">
        <f>-VLOOKUP($A397,'pl-data'!$A:$BR,38+BM$3)</f>
        <v>0</v>
      </c>
      <c r="BN397" s="33">
        <f>-VLOOKUP($A397,'pl-data'!$A:$BR,23+BN$3)</f>
        <v>0</v>
      </c>
      <c r="BO397" s="34" t="str">
        <f t="shared" si="681"/>
        <v>n/a</v>
      </c>
      <c r="BP397" s="34" t="str">
        <f t="shared" si="682"/>
        <v>n/a</v>
      </c>
      <c r="BR397" s="33">
        <f>-VLOOKUP($A397,'pl-data'!$A:$BR,8+BR$3)</f>
        <v>0</v>
      </c>
      <c r="BS397" s="33">
        <f>-VLOOKUP($A397,'pl-data'!$A:$BR,38+BS$3)</f>
        <v>0</v>
      </c>
      <c r="BT397" s="33">
        <f>-VLOOKUP($A397,'pl-data'!$A:$BR,23+BT$3)</f>
        <v>0</v>
      </c>
      <c r="BU397" s="34" t="str">
        <f t="shared" si="684"/>
        <v>n/a</v>
      </c>
      <c r="BV397" s="34" t="str">
        <f t="shared" si="685"/>
        <v>n/a</v>
      </c>
      <c r="BX397" s="33">
        <f t="shared" si="691"/>
        <v>0</v>
      </c>
      <c r="BY397" s="33">
        <f t="shared" si="692"/>
        <v>0</v>
      </c>
      <c r="BZ397" s="33">
        <f t="shared" si="693"/>
        <v>0</v>
      </c>
      <c r="CA397" s="34" t="str">
        <f t="shared" si="694"/>
        <v>n/a</v>
      </c>
      <c r="CB397" s="34" t="str">
        <f t="shared" si="695"/>
        <v>n/a</v>
      </c>
    </row>
    <row r="398" spans="1:80" hidden="1" outlineLevel="2" x14ac:dyDescent="0.2">
      <c r="A398" s="49">
        <v>4196</v>
      </c>
      <c r="B398" s="18" t="str">
        <f>+masterfile!D1022</f>
        <v>4196 Pauschale Steuer für Gesellschafter-GF</v>
      </c>
      <c r="D398" s="33">
        <f>-VLOOKUP($A398,'pl-data'!$A:$BR,8+D$3)</f>
        <v>0</v>
      </c>
      <c r="E398" s="33">
        <f>-VLOOKUP($A398,'pl-data'!$A:$BR,38+E$3)</f>
        <v>0</v>
      </c>
      <c r="F398" s="33">
        <f>-VLOOKUP($A398,'pl-data'!$A:$BR,23+F$3)</f>
        <v>0</v>
      </c>
      <c r="G398" s="34" t="str">
        <f t="shared" si="651"/>
        <v>n/a</v>
      </c>
      <c r="H398" s="34" t="str">
        <f t="shared" si="652"/>
        <v>n/a</v>
      </c>
      <c r="J398" s="33">
        <f>-VLOOKUP($A398,'pl-data'!$A:$BR,8+J$3)</f>
        <v>0</v>
      </c>
      <c r="K398" s="33">
        <f>-VLOOKUP($A398,'pl-data'!$A:$BR,38+K$3)</f>
        <v>0</v>
      </c>
      <c r="L398" s="33">
        <f>-VLOOKUP($A398,'pl-data'!$A:$BR,23+L$3)</f>
        <v>0</v>
      </c>
      <c r="M398" s="34" t="str">
        <f t="shared" si="654"/>
        <v>n/a</v>
      </c>
      <c r="N398" s="34" t="str">
        <f t="shared" si="655"/>
        <v>n/a</v>
      </c>
      <c r="P398" s="33">
        <f>-VLOOKUP($A398,'pl-data'!$A:$BR,8+P$3)</f>
        <v>0</v>
      </c>
      <c r="Q398" s="33">
        <f>-VLOOKUP($A398,'pl-data'!$A:$BR,38+Q$3)</f>
        <v>0</v>
      </c>
      <c r="R398" s="33">
        <f>-VLOOKUP($A398,'pl-data'!$A:$BR,23+R$3)</f>
        <v>0</v>
      </c>
      <c r="S398" s="34" t="str">
        <f t="shared" si="657"/>
        <v>n/a</v>
      </c>
      <c r="T398" s="34" t="str">
        <f t="shared" si="658"/>
        <v>n/a</v>
      </c>
      <c r="V398" s="33">
        <f>-VLOOKUP($A398,'pl-data'!$A:$BR,8+V$3)</f>
        <v>0</v>
      </c>
      <c r="W398" s="33">
        <f>-VLOOKUP($A398,'pl-data'!$A:$BR,38+W$3)</f>
        <v>0</v>
      </c>
      <c r="X398" s="33">
        <f>-VLOOKUP($A398,'pl-data'!$A:$BR,23+X$3)</f>
        <v>0</v>
      </c>
      <c r="Y398" s="34" t="str">
        <f t="shared" si="660"/>
        <v>n/a</v>
      </c>
      <c r="Z398" s="34" t="str">
        <f t="shared" si="661"/>
        <v>n/a</v>
      </c>
      <c r="AB398" s="33">
        <f>-VLOOKUP($A398,'pl-data'!$A:$BR,8+AB$3)</f>
        <v>0</v>
      </c>
      <c r="AC398" s="33">
        <f>-VLOOKUP($A398,'pl-data'!$A:$BR,38+AC$3)</f>
        <v>0</v>
      </c>
      <c r="AD398" s="33">
        <f>-VLOOKUP($A398,'pl-data'!$A:$BR,23+AD$3)</f>
        <v>0</v>
      </c>
      <c r="AE398" s="34" t="str">
        <f t="shared" si="663"/>
        <v>n/a</v>
      </c>
      <c r="AF398" s="34" t="str">
        <f t="shared" si="664"/>
        <v>n/a</v>
      </c>
      <c r="AH398" s="33">
        <f>-VLOOKUP($A398,'pl-data'!$A:$BR,8+AH$3)</f>
        <v>0</v>
      </c>
      <c r="AI398" s="33">
        <f>-VLOOKUP($A398,'pl-data'!$A:$BR,38+AI$3)</f>
        <v>0</v>
      </c>
      <c r="AJ398" s="33">
        <f>-VLOOKUP($A398,'pl-data'!$A:$BR,23+AJ$3)</f>
        <v>0</v>
      </c>
      <c r="AK398" s="34" t="str">
        <f t="shared" si="666"/>
        <v>n/a</v>
      </c>
      <c r="AL398" s="34" t="str">
        <f t="shared" si="667"/>
        <v>n/a</v>
      </c>
      <c r="AN398" s="33">
        <f>-VLOOKUP($A398,'pl-data'!$A:$BR,8+AN$3)</f>
        <v>0</v>
      </c>
      <c r="AO398" s="33">
        <f>-VLOOKUP($A398,'pl-data'!$A:$BR,38+AO$3)</f>
        <v>0</v>
      </c>
      <c r="AP398" s="33">
        <f>-VLOOKUP($A398,'pl-data'!$A:$BR,23+AP$3)</f>
        <v>0</v>
      </c>
      <c r="AQ398" s="34" t="str">
        <f t="shared" si="669"/>
        <v>n/a</v>
      </c>
      <c r="AR398" s="34" t="str">
        <f t="shared" si="670"/>
        <v>n/a</v>
      </c>
      <c r="AT398" s="33">
        <f>-VLOOKUP($A398,'pl-data'!$A:$BR,8+AT$3)</f>
        <v>0</v>
      </c>
      <c r="AU398" s="33">
        <f>-VLOOKUP($A398,'pl-data'!$A:$BR,38+AU$3)</f>
        <v>0</v>
      </c>
      <c r="AV398" s="33">
        <f>-VLOOKUP($A398,'pl-data'!$A:$BR,23+AV$3)</f>
        <v>0</v>
      </c>
      <c r="AW398" s="34" t="str">
        <f t="shared" si="672"/>
        <v>n/a</v>
      </c>
      <c r="AX398" s="34" t="str">
        <f t="shared" si="673"/>
        <v>n/a</v>
      </c>
      <c r="AZ398" s="33">
        <f>-VLOOKUP($A398,'pl-data'!$A:$BR,8+AZ$3)</f>
        <v>0</v>
      </c>
      <c r="BA398" s="33">
        <f>-VLOOKUP($A398,'pl-data'!$A:$BR,38+BA$3)</f>
        <v>0</v>
      </c>
      <c r="BB398" s="33">
        <f>-VLOOKUP($A398,'pl-data'!$A:$BR,23+BB$3)</f>
        <v>0</v>
      </c>
      <c r="BC398" s="34" t="str">
        <f t="shared" si="675"/>
        <v>n/a</v>
      </c>
      <c r="BD398" s="34" t="str">
        <f t="shared" si="676"/>
        <v>n/a</v>
      </c>
      <c r="BF398" s="33">
        <f>-VLOOKUP($A398,'pl-data'!$A:$BR,8+BF$3)</f>
        <v>0</v>
      </c>
      <c r="BG398" s="33">
        <f>-VLOOKUP($A398,'pl-data'!$A:$BR,38+BG$3)</f>
        <v>0</v>
      </c>
      <c r="BH398" s="33">
        <f>-VLOOKUP($A398,'pl-data'!$A:$BR,23+BH$3)</f>
        <v>0</v>
      </c>
      <c r="BI398" s="34" t="str">
        <f t="shared" si="678"/>
        <v>n/a</v>
      </c>
      <c r="BJ398" s="34" t="str">
        <f t="shared" si="679"/>
        <v>n/a</v>
      </c>
      <c r="BL398" s="33">
        <f>-VLOOKUP($A398,'pl-data'!$A:$BR,8+BL$3)</f>
        <v>0</v>
      </c>
      <c r="BM398" s="33">
        <f>-VLOOKUP($A398,'pl-data'!$A:$BR,38+BM$3)</f>
        <v>0</v>
      </c>
      <c r="BN398" s="33">
        <f>-VLOOKUP($A398,'pl-data'!$A:$BR,23+BN$3)</f>
        <v>0</v>
      </c>
      <c r="BO398" s="34" t="str">
        <f t="shared" si="681"/>
        <v>n/a</v>
      </c>
      <c r="BP398" s="34" t="str">
        <f t="shared" si="682"/>
        <v>n/a</v>
      </c>
      <c r="BR398" s="33">
        <f>-VLOOKUP($A398,'pl-data'!$A:$BR,8+BR$3)</f>
        <v>0</v>
      </c>
      <c r="BS398" s="33">
        <f>-VLOOKUP($A398,'pl-data'!$A:$BR,38+BS$3)</f>
        <v>0</v>
      </c>
      <c r="BT398" s="33">
        <f>-VLOOKUP($A398,'pl-data'!$A:$BR,23+BT$3)</f>
        <v>0</v>
      </c>
      <c r="BU398" s="34" t="str">
        <f t="shared" si="684"/>
        <v>n/a</v>
      </c>
      <c r="BV398" s="34" t="str">
        <f t="shared" si="685"/>
        <v>n/a</v>
      </c>
      <c r="BX398" s="33">
        <f t="shared" si="691"/>
        <v>0</v>
      </c>
      <c r="BY398" s="33">
        <f t="shared" si="692"/>
        <v>0</v>
      </c>
      <c r="BZ398" s="33">
        <f t="shared" si="693"/>
        <v>0</v>
      </c>
      <c r="CA398" s="34" t="str">
        <f t="shared" si="694"/>
        <v>n/a</v>
      </c>
      <c r="CB398" s="34" t="str">
        <f t="shared" si="695"/>
        <v>n/a</v>
      </c>
    </row>
    <row r="399" spans="1:80" hidden="1" outlineLevel="2" x14ac:dyDescent="0.2">
      <c r="A399" s="49">
        <v>4197</v>
      </c>
      <c r="B399" s="18" t="str">
        <f>+masterfile!D1023</f>
        <v>4197 Pauschale Steuer f. Mituntern. § 15 EStG</v>
      </c>
      <c r="D399" s="33">
        <f>-VLOOKUP($A399,'pl-data'!$A:$BR,8+D$3)</f>
        <v>0</v>
      </c>
      <c r="E399" s="33">
        <f>-VLOOKUP($A399,'pl-data'!$A:$BR,38+E$3)</f>
        <v>0</v>
      </c>
      <c r="F399" s="33">
        <f>-VLOOKUP($A399,'pl-data'!$A:$BR,23+F$3)</f>
        <v>0</v>
      </c>
      <c r="G399" s="34" t="str">
        <f t="shared" si="651"/>
        <v>n/a</v>
      </c>
      <c r="H399" s="34" t="str">
        <f t="shared" si="652"/>
        <v>n/a</v>
      </c>
      <c r="J399" s="33">
        <f>-VLOOKUP($A399,'pl-data'!$A:$BR,8+J$3)</f>
        <v>0</v>
      </c>
      <c r="K399" s="33">
        <f>-VLOOKUP($A399,'pl-data'!$A:$BR,38+K$3)</f>
        <v>0</v>
      </c>
      <c r="L399" s="33">
        <f>-VLOOKUP($A399,'pl-data'!$A:$BR,23+L$3)</f>
        <v>0</v>
      </c>
      <c r="M399" s="34" t="str">
        <f t="shared" si="654"/>
        <v>n/a</v>
      </c>
      <c r="N399" s="34" t="str">
        <f t="shared" si="655"/>
        <v>n/a</v>
      </c>
      <c r="P399" s="33">
        <f>-VLOOKUP($A399,'pl-data'!$A:$BR,8+P$3)</f>
        <v>0</v>
      </c>
      <c r="Q399" s="33">
        <f>-VLOOKUP($A399,'pl-data'!$A:$BR,38+Q$3)</f>
        <v>0</v>
      </c>
      <c r="R399" s="33">
        <f>-VLOOKUP($A399,'pl-data'!$A:$BR,23+R$3)</f>
        <v>0</v>
      </c>
      <c r="S399" s="34" t="str">
        <f t="shared" si="657"/>
        <v>n/a</v>
      </c>
      <c r="T399" s="34" t="str">
        <f t="shared" si="658"/>
        <v>n/a</v>
      </c>
      <c r="V399" s="33">
        <f>-VLOOKUP($A399,'pl-data'!$A:$BR,8+V$3)</f>
        <v>0</v>
      </c>
      <c r="W399" s="33">
        <f>-VLOOKUP($A399,'pl-data'!$A:$BR,38+W$3)</f>
        <v>0</v>
      </c>
      <c r="X399" s="33">
        <f>-VLOOKUP($A399,'pl-data'!$A:$BR,23+X$3)</f>
        <v>0</v>
      </c>
      <c r="Y399" s="34" t="str">
        <f t="shared" si="660"/>
        <v>n/a</v>
      </c>
      <c r="Z399" s="34" t="str">
        <f t="shared" si="661"/>
        <v>n/a</v>
      </c>
      <c r="AB399" s="33">
        <f>-VLOOKUP($A399,'pl-data'!$A:$BR,8+AB$3)</f>
        <v>0</v>
      </c>
      <c r="AC399" s="33">
        <f>-VLOOKUP($A399,'pl-data'!$A:$BR,38+AC$3)</f>
        <v>0</v>
      </c>
      <c r="AD399" s="33">
        <f>-VLOOKUP($A399,'pl-data'!$A:$BR,23+AD$3)</f>
        <v>0</v>
      </c>
      <c r="AE399" s="34" t="str">
        <f t="shared" si="663"/>
        <v>n/a</v>
      </c>
      <c r="AF399" s="34" t="str">
        <f t="shared" si="664"/>
        <v>n/a</v>
      </c>
      <c r="AH399" s="33">
        <f>-VLOOKUP($A399,'pl-data'!$A:$BR,8+AH$3)</f>
        <v>0</v>
      </c>
      <c r="AI399" s="33">
        <f>-VLOOKUP($A399,'pl-data'!$A:$BR,38+AI$3)</f>
        <v>0</v>
      </c>
      <c r="AJ399" s="33">
        <f>-VLOOKUP($A399,'pl-data'!$A:$BR,23+AJ$3)</f>
        <v>0</v>
      </c>
      <c r="AK399" s="34" t="str">
        <f t="shared" si="666"/>
        <v>n/a</v>
      </c>
      <c r="AL399" s="34" t="str">
        <f t="shared" si="667"/>
        <v>n/a</v>
      </c>
      <c r="AN399" s="33">
        <f>-VLOOKUP($A399,'pl-data'!$A:$BR,8+AN$3)</f>
        <v>0</v>
      </c>
      <c r="AO399" s="33">
        <f>-VLOOKUP($A399,'pl-data'!$A:$BR,38+AO$3)</f>
        <v>0</v>
      </c>
      <c r="AP399" s="33">
        <f>-VLOOKUP($A399,'pl-data'!$A:$BR,23+AP$3)</f>
        <v>0</v>
      </c>
      <c r="AQ399" s="34" t="str">
        <f t="shared" si="669"/>
        <v>n/a</v>
      </c>
      <c r="AR399" s="34" t="str">
        <f t="shared" si="670"/>
        <v>n/a</v>
      </c>
      <c r="AT399" s="33">
        <f>-VLOOKUP($A399,'pl-data'!$A:$BR,8+AT$3)</f>
        <v>0</v>
      </c>
      <c r="AU399" s="33">
        <f>-VLOOKUP($A399,'pl-data'!$A:$BR,38+AU$3)</f>
        <v>0</v>
      </c>
      <c r="AV399" s="33">
        <f>-VLOOKUP($A399,'pl-data'!$A:$BR,23+AV$3)</f>
        <v>0</v>
      </c>
      <c r="AW399" s="34" t="str">
        <f t="shared" si="672"/>
        <v>n/a</v>
      </c>
      <c r="AX399" s="34" t="str">
        <f t="shared" si="673"/>
        <v>n/a</v>
      </c>
      <c r="AZ399" s="33">
        <f>-VLOOKUP($A399,'pl-data'!$A:$BR,8+AZ$3)</f>
        <v>0</v>
      </c>
      <c r="BA399" s="33">
        <f>-VLOOKUP($A399,'pl-data'!$A:$BR,38+BA$3)</f>
        <v>0</v>
      </c>
      <c r="BB399" s="33">
        <f>-VLOOKUP($A399,'pl-data'!$A:$BR,23+BB$3)</f>
        <v>0</v>
      </c>
      <c r="BC399" s="34" t="str">
        <f t="shared" si="675"/>
        <v>n/a</v>
      </c>
      <c r="BD399" s="34" t="str">
        <f t="shared" si="676"/>
        <v>n/a</v>
      </c>
      <c r="BF399" s="33">
        <f>-VLOOKUP($A399,'pl-data'!$A:$BR,8+BF$3)</f>
        <v>0</v>
      </c>
      <c r="BG399" s="33">
        <f>-VLOOKUP($A399,'pl-data'!$A:$BR,38+BG$3)</f>
        <v>0</v>
      </c>
      <c r="BH399" s="33">
        <f>-VLOOKUP($A399,'pl-data'!$A:$BR,23+BH$3)</f>
        <v>0</v>
      </c>
      <c r="BI399" s="34" t="str">
        <f t="shared" si="678"/>
        <v>n/a</v>
      </c>
      <c r="BJ399" s="34" t="str">
        <f t="shared" si="679"/>
        <v>n/a</v>
      </c>
      <c r="BL399" s="33">
        <f>-VLOOKUP($A399,'pl-data'!$A:$BR,8+BL$3)</f>
        <v>0</v>
      </c>
      <c r="BM399" s="33">
        <f>-VLOOKUP($A399,'pl-data'!$A:$BR,38+BM$3)</f>
        <v>0</v>
      </c>
      <c r="BN399" s="33">
        <f>-VLOOKUP($A399,'pl-data'!$A:$BR,23+BN$3)</f>
        <v>0</v>
      </c>
      <c r="BO399" s="34" t="str">
        <f t="shared" si="681"/>
        <v>n/a</v>
      </c>
      <c r="BP399" s="34" t="str">
        <f t="shared" si="682"/>
        <v>n/a</v>
      </c>
      <c r="BR399" s="33">
        <f>-VLOOKUP($A399,'pl-data'!$A:$BR,8+BR$3)</f>
        <v>0</v>
      </c>
      <c r="BS399" s="33">
        <f>-VLOOKUP($A399,'pl-data'!$A:$BR,38+BS$3)</f>
        <v>0</v>
      </c>
      <c r="BT399" s="33">
        <f>-VLOOKUP($A399,'pl-data'!$A:$BR,23+BT$3)</f>
        <v>0</v>
      </c>
      <c r="BU399" s="34" t="str">
        <f t="shared" si="684"/>
        <v>n/a</v>
      </c>
      <c r="BV399" s="34" t="str">
        <f t="shared" si="685"/>
        <v>n/a</v>
      </c>
      <c r="BX399" s="33">
        <f t="shared" si="691"/>
        <v>0</v>
      </c>
      <c r="BY399" s="33">
        <f t="shared" si="692"/>
        <v>0</v>
      </c>
      <c r="BZ399" s="33">
        <f t="shared" si="693"/>
        <v>0</v>
      </c>
      <c r="CA399" s="34" t="str">
        <f t="shared" si="694"/>
        <v>n/a</v>
      </c>
      <c r="CB399" s="34" t="str">
        <f t="shared" si="695"/>
        <v>n/a</v>
      </c>
    </row>
    <row r="400" spans="1:80" hidden="1" outlineLevel="2" x14ac:dyDescent="0.2">
      <c r="A400" s="49">
        <v>4198</v>
      </c>
      <c r="B400" s="18" t="str">
        <f>+masterfile!D1024</f>
        <v>4198 Pauschale Steuer für Arbeitnehmer</v>
      </c>
      <c r="D400" s="33">
        <f>-VLOOKUP($A400,'pl-data'!$A:$BR,8+D$3)</f>
        <v>0</v>
      </c>
      <c r="E400" s="33">
        <f>-VLOOKUP($A400,'pl-data'!$A:$BR,38+E$3)</f>
        <v>0</v>
      </c>
      <c r="F400" s="33">
        <f>-VLOOKUP($A400,'pl-data'!$A:$BR,23+F$3)</f>
        <v>0</v>
      </c>
      <c r="G400" s="34" t="str">
        <f t="shared" si="651"/>
        <v>n/a</v>
      </c>
      <c r="H400" s="34" t="str">
        <f t="shared" si="652"/>
        <v>n/a</v>
      </c>
      <c r="J400" s="33">
        <f>-VLOOKUP($A400,'pl-data'!$A:$BR,8+J$3)</f>
        <v>0</v>
      </c>
      <c r="K400" s="33">
        <f>-VLOOKUP($A400,'pl-data'!$A:$BR,38+K$3)</f>
        <v>0</v>
      </c>
      <c r="L400" s="33">
        <f>-VLOOKUP($A400,'pl-data'!$A:$BR,23+L$3)</f>
        <v>0</v>
      </c>
      <c r="M400" s="34" t="str">
        <f t="shared" si="654"/>
        <v>n/a</v>
      </c>
      <c r="N400" s="34" t="str">
        <f t="shared" si="655"/>
        <v>n/a</v>
      </c>
      <c r="P400" s="33">
        <f>-VLOOKUP($A400,'pl-data'!$A:$BR,8+P$3)</f>
        <v>0</v>
      </c>
      <c r="Q400" s="33">
        <f>-VLOOKUP($A400,'pl-data'!$A:$BR,38+Q$3)</f>
        <v>0</v>
      </c>
      <c r="R400" s="33">
        <f>-VLOOKUP($A400,'pl-data'!$A:$BR,23+R$3)</f>
        <v>0</v>
      </c>
      <c r="S400" s="34" t="str">
        <f t="shared" si="657"/>
        <v>n/a</v>
      </c>
      <c r="T400" s="34" t="str">
        <f t="shared" si="658"/>
        <v>n/a</v>
      </c>
      <c r="V400" s="33">
        <f>-VLOOKUP($A400,'pl-data'!$A:$BR,8+V$3)</f>
        <v>0</v>
      </c>
      <c r="W400" s="33">
        <f>-VLOOKUP($A400,'pl-data'!$A:$BR,38+W$3)</f>
        <v>0</v>
      </c>
      <c r="X400" s="33">
        <f>-VLOOKUP($A400,'pl-data'!$A:$BR,23+X$3)</f>
        <v>0</v>
      </c>
      <c r="Y400" s="34" t="str">
        <f t="shared" si="660"/>
        <v>n/a</v>
      </c>
      <c r="Z400" s="34" t="str">
        <f t="shared" si="661"/>
        <v>n/a</v>
      </c>
      <c r="AB400" s="33">
        <f>-VLOOKUP($A400,'pl-data'!$A:$BR,8+AB$3)</f>
        <v>0</v>
      </c>
      <c r="AC400" s="33">
        <f>-VLOOKUP($A400,'pl-data'!$A:$BR,38+AC$3)</f>
        <v>0</v>
      </c>
      <c r="AD400" s="33">
        <f>-VLOOKUP($A400,'pl-data'!$A:$BR,23+AD$3)</f>
        <v>0</v>
      </c>
      <c r="AE400" s="34" t="str">
        <f t="shared" si="663"/>
        <v>n/a</v>
      </c>
      <c r="AF400" s="34" t="str">
        <f t="shared" si="664"/>
        <v>n/a</v>
      </c>
      <c r="AH400" s="33">
        <f>-VLOOKUP($A400,'pl-data'!$A:$BR,8+AH$3)</f>
        <v>0</v>
      </c>
      <c r="AI400" s="33">
        <f>-VLOOKUP($A400,'pl-data'!$A:$BR,38+AI$3)</f>
        <v>0</v>
      </c>
      <c r="AJ400" s="33">
        <f>-VLOOKUP($A400,'pl-data'!$A:$BR,23+AJ$3)</f>
        <v>0</v>
      </c>
      <c r="AK400" s="34" t="str">
        <f t="shared" si="666"/>
        <v>n/a</v>
      </c>
      <c r="AL400" s="34" t="str">
        <f t="shared" si="667"/>
        <v>n/a</v>
      </c>
      <c r="AN400" s="33">
        <f>-VLOOKUP($A400,'pl-data'!$A:$BR,8+AN$3)</f>
        <v>0</v>
      </c>
      <c r="AO400" s="33">
        <f>-VLOOKUP($A400,'pl-data'!$A:$BR,38+AO$3)</f>
        <v>0</v>
      </c>
      <c r="AP400" s="33">
        <f>-VLOOKUP($A400,'pl-data'!$A:$BR,23+AP$3)</f>
        <v>0</v>
      </c>
      <c r="AQ400" s="34" t="str">
        <f t="shared" si="669"/>
        <v>n/a</v>
      </c>
      <c r="AR400" s="34" t="str">
        <f t="shared" si="670"/>
        <v>n/a</v>
      </c>
      <c r="AT400" s="33">
        <f>-VLOOKUP($A400,'pl-data'!$A:$BR,8+AT$3)</f>
        <v>0</v>
      </c>
      <c r="AU400" s="33">
        <f>-VLOOKUP($A400,'pl-data'!$A:$BR,38+AU$3)</f>
        <v>0</v>
      </c>
      <c r="AV400" s="33">
        <f>-VLOOKUP($A400,'pl-data'!$A:$BR,23+AV$3)</f>
        <v>0</v>
      </c>
      <c r="AW400" s="34" t="str">
        <f t="shared" si="672"/>
        <v>n/a</v>
      </c>
      <c r="AX400" s="34" t="str">
        <f t="shared" si="673"/>
        <v>n/a</v>
      </c>
      <c r="AZ400" s="33">
        <f>-VLOOKUP($A400,'pl-data'!$A:$BR,8+AZ$3)</f>
        <v>0</v>
      </c>
      <c r="BA400" s="33">
        <f>-VLOOKUP($A400,'pl-data'!$A:$BR,38+BA$3)</f>
        <v>0</v>
      </c>
      <c r="BB400" s="33">
        <f>-VLOOKUP($A400,'pl-data'!$A:$BR,23+BB$3)</f>
        <v>0</v>
      </c>
      <c r="BC400" s="34" t="str">
        <f t="shared" si="675"/>
        <v>n/a</v>
      </c>
      <c r="BD400" s="34" t="str">
        <f t="shared" si="676"/>
        <v>n/a</v>
      </c>
      <c r="BF400" s="33">
        <f>-VLOOKUP($A400,'pl-data'!$A:$BR,8+BF$3)</f>
        <v>0</v>
      </c>
      <c r="BG400" s="33">
        <f>-VLOOKUP($A400,'pl-data'!$A:$BR,38+BG$3)</f>
        <v>0</v>
      </c>
      <c r="BH400" s="33">
        <f>-VLOOKUP($A400,'pl-data'!$A:$BR,23+BH$3)</f>
        <v>0</v>
      </c>
      <c r="BI400" s="34" t="str">
        <f t="shared" si="678"/>
        <v>n/a</v>
      </c>
      <c r="BJ400" s="34" t="str">
        <f t="shared" si="679"/>
        <v>n/a</v>
      </c>
      <c r="BL400" s="33">
        <f>-VLOOKUP($A400,'pl-data'!$A:$BR,8+BL$3)</f>
        <v>0</v>
      </c>
      <c r="BM400" s="33">
        <f>-VLOOKUP($A400,'pl-data'!$A:$BR,38+BM$3)</f>
        <v>0</v>
      </c>
      <c r="BN400" s="33">
        <f>-VLOOKUP($A400,'pl-data'!$A:$BR,23+BN$3)</f>
        <v>0</v>
      </c>
      <c r="BO400" s="34" t="str">
        <f t="shared" si="681"/>
        <v>n/a</v>
      </c>
      <c r="BP400" s="34" t="str">
        <f t="shared" si="682"/>
        <v>n/a</v>
      </c>
      <c r="BR400" s="33">
        <f>-VLOOKUP($A400,'pl-data'!$A:$BR,8+BR$3)</f>
        <v>0</v>
      </c>
      <c r="BS400" s="33">
        <f>-VLOOKUP($A400,'pl-data'!$A:$BR,38+BS$3)</f>
        <v>0</v>
      </c>
      <c r="BT400" s="33">
        <f>-VLOOKUP($A400,'pl-data'!$A:$BR,23+BT$3)</f>
        <v>0</v>
      </c>
      <c r="BU400" s="34" t="str">
        <f t="shared" si="684"/>
        <v>n/a</v>
      </c>
      <c r="BV400" s="34" t="str">
        <f t="shared" si="685"/>
        <v>n/a</v>
      </c>
      <c r="BX400" s="33">
        <f t="shared" si="691"/>
        <v>0</v>
      </c>
      <c r="BY400" s="33">
        <f t="shared" si="692"/>
        <v>0</v>
      </c>
      <c r="BZ400" s="33">
        <f t="shared" si="693"/>
        <v>0</v>
      </c>
      <c r="CA400" s="34" t="str">
        <f t="shared" si="694"/>
        <v>n/a</v>
      </c>
      <c r="CB400" s="34" t="str">
        <f t="shared" si="695"/>
        <v>n/a</v>
      </c>
    </row>
    <row r="401" spans="1:80" hidden="1" outlineLevel="2" x14ac:dyDescent="0.2">
      <c r="A401" s="49">
        <v>4199</v>
      </c>
      <c r="B401" s="18" t="str">
        <f>+masterfile!D1025</f>
        <v>4199 Pauschale Steuer für Aushilfen</v>
      </c>
      <c r="D401" s="33">
        <f>-VLOOKUP($A401,'pl-data'!$A:$BR,8+D$3)</f>
        <v>0</v>
      </c>
      <c r="E401" s="33">
        <f>-VLOOKUP($A401,'pl-data'!$A:$BR,38+E$3)</f>
        <v>0</v>
      </c>
      <c r="F401" s="33">
        <f>-VLOOKUP($A401,'pl-data'!$A:$BR,23+F$3)</f>
        <v>0</v>
      </c>
      <c r="G401" s="34" t="str">
        <f t="shared" si="651"/>
        <v>n/a</v>
      </c>
      <c r="H401" s="34" t="str">
        <f t="shared" si="652"/>
        <v>n/a</v>
      </c>
      <c r="J401" s="33">
        <f>-VLOOKUP($A401,'pl-data'!$A:$BR,8+J$3)</f>
        <v>0</v>
      </c>
      <c r="K401" s="33">
        <f>-VLOOKUP($A401,'pl-data'!$A:$BR,38+K$3)</f>
        <v>0</v>
      </c>
      <c r="L401" s="33">
        <f>-VLOOKUP($A401,'pl-data'!$A:$BR,23+L$3)</f>
        <v>0</v>
      </c>
      <c r="M401" s="34" t="str">
        <f t="shared" si="654"/>
        <v>n/a</v>
      </c>
      <c r="N401" s="34" t="str">
        <f t="shared" si="655"/>
        <v>n/a</v>
      </c>
      <c r="P401" s="33">
        <f>-VLOOKUP($A401,'pl-data'!$A:$BR,8+P$3)</f>
        <v>0</v>
      </c>
      <c r="Q401" s="33">
        <f>-VLOOKUP($A401,'pl-data'!$A:$BR,38+Q$3)</f>
        <v>0</v>
      </c>
      <c r="R401" s="33">
        <f>-VLOOKUP($A401,'pl-data'!$A:$BR,23+R$3)</f>
        <v>0</v>
      </c>
      <c r="S401" s="34" t="str">
        <f t="shared" si="657"/>
        <v>n/a</v>
      </c>
      <c r="T401" s="34" t="str">
        <f t="shared" si="658"/>
        <v>n/a</v>
      </c>
      <c r="V401" s="33">
        <f>-VLOOKUP($A401,'pl-data'!$A:$BR,8+V$3)</f>
        <v>0</v>
      </c>
      <c r="W401" s="33">
        <f>-VLOOKUP($A401,'pl-data'!$A:$BR,38+W$3)</f>
        <v>0</v>
      </c>
      <c r="X401" s="33">
        <f>-VLOOKUP($A401,'pl-data'!$A:$BR,23+X$3)</f>
        <v>0</v>
      </c>
      <c r="Y401" s="34" t="str">
        <f t="shared" si="660"/>
        <v>n/a</v>
      </c>
      <c r="Z401" s="34" t="str">
        <f t="shared" si="661"/>
        <v>n/a</v>
      </c>
      <c r="AB401" s="33">
        <f>-VLOOKUP($A401,'pl-data'!$A:$BR,8+AB$3)</f>
        <v>0</v>
      </c>
      <c r="AC401" s="33">
        <f>-VLOOKUP($A401,'pl-data'!$A:$BR,38+AC$3)</f>
        <v>0</v>
      </c>
      <c r="AD401" s="33">
        <f>-VLOOKUP($A401,'pl-data'!$A:$BR,23+AD$3)</f>
        <v>0</v>
      </c>
      <c r="AE401" s="34" t="str">
        <f t="shared" si="663"/>
        <v>n/a</v>
      </c>
      <c r="AF401" s="34" t="str">
        <f t="shared" si="664"/>
        <v>n/a</v>
      </c>
      <c r="AH401" s="33">
        <f>-VLOOKUP($A401,'pl-data'!$A:$BR,8+AH$3)</f>
        <v>0</v>
      </c>
      <c r="AI401" s="33">
        <f>-VLOOKUP($A401,'pl-data'!$A:$BR,38+AI$3)</f>
        <v>0</v>
      </c>
      <c r="AJ401" s="33">
        <f>-VLOOKUP($A401,'pl-data'!$A:$BR,23+AJ$3)</f>
        <v>0</v>
      </c>
      <c r="AK401" s="34" t="str">
        <f t="shared" si="666"/>
        <v>n/a</v>
      </c>
      <c r="AL401" s="34" t="str">
        <f t="shared" si="667"/>
        <v>n/a</v>
      </c>
      <c r="AN401" s="33">
        <f>-VLOOKUP($A401,'pl-data'!$A:$BR,8+AN$3)</f>
        <v>0</v>
      </c>
      <c r="AO401" s="33">
        <f>-VLOOKUP($A401,'pl-data'!$A:$BR,38+AO$3)</f>
        <v>0</v>
      </c>
      <c r="AP401" s="33">
        <f>-VLOOKUP($A401,'pl-data'!$A:$BR,23+AP$3)</f>
        <v>0</v>
      </c>
      <c r="AQ401" s="34" t="str">
        <f t="shared" si="669"/>
        <v>n/a</v>
      </c>
      <c r="AR401" s="34" t="str">
        <f t="shared" si="670"/>
        <v>n/a</v>
      </c>
      <c r="AT401" s="33">
        <f>-VLOOKUP($A401,'pl-data'!$A:$BR,8+AT$3)</f>
        <v>0</v>
      </c>
      <c r="AU401" s="33">
        <f>-VLOOKUP($A401,'pl-data'!$A:$BR,38+AU$3)</f>
        <v>0</v>
      </c>
      <c r="AV401" s="33">
        <f>-VLOOKUP($A401,'pl-data'!$A:$BR,23+AV$3)</f>
        <v>0</v>
      </c>
      <c r="AW401" s="34" t="str">
        <f t="shared" si="672"/>
        <v>n/a</v>
      </c>
      <c r="AX401" s="34" t="str">
        <f t="shared" si="673"/>
        <v>n/a</v>
      </c>
      <c r="AZ401" s="33">
        <f>-VLOOKUP($A401,'pl-data'!$A:$BR,8+AZ$3)</f>
        <v>0</v>
      </c>
      <c r="BA401" s="33">
        <f>-VLOOKUP($A401,'pl-data'!$A:$BR,38+BA$3)</f>
        <v>0</v>
      </c>
      <c r="BB401" s="33">
        <f>-VLOOKUP($A401,'pl-data'!$A:$BR,23+BB$3)</f>
        <v>0</v>
      </c>
      <c r="BC401" s="34" t="str">
        <f t="shared" si="675"/>
        <v>n/a</v>
      </c>
      <c r="BD401" s="34" t="str">
        <f t="shared" si="676"/>
        <v>n/a</v>
      </c>
      <c r="BF401" s="33">
        <f>-VLOOKUP($A401,'pl-data'!$A:$BR,8+BF$3)</f>
        <v>0</v>
      </c>
      <c r="BG401" s="33">
        <f>-VLOOKUP($A401,'pl-data'!$A:$BR,38+BG$3)</f>
        <v>0</v>
      </c>
      <c r="BH401" s="33">
        <f>-VLOOKUP($A401,'pl-data'!$A:$BR,23+BH$3)</f>
        <v>0</v>
      </c>
      <c r="BI401" s="34" t="str">
        <f t="shared" si="678"/>
        <v>n/a</v>
      </c>
      <c r="BJ401" s="34" t="str">
        <f t="shared" si="679"/>
        <v>n/a</v>
      </c>
      <c r="BL401" s="33">
        <f>-VLOOKUP($A401,'pl-data'!$A:$BR,8+BL$3)</f>
        <v>0</v>
      </c>
      <c r="BM401" s="33">
        <f>-VLOOKUP($A401,'pl-data'!$A:$BR,38+BM$3)</f>
        <v>0</v>
      </c>
      <c r="BN401" s="33">
        <f>-VLOOKUP($A401,'pl-data'!$A:$BR,23+BN$3)</f>
        <v>0</v>
      </c>
      <c r="BO401" s="34" t="str">
        <f t="shared" si="681"/>
        <v>n/a</v>
      </c>
      <c r="BP401" s="34" t="str">
        <f t="shared" si="682"/>
        <v>n/a</v>
      </c>
      <c r="BR401" s="33">
        <f>-VLOOKUP($A401,'pl-data'!$A:$BR,8+BR$3)</f>
        <v>0</v>
      </c>
      <c r="BS401" s="33">
        <f>-VLOOKUP($A401,'pl-data'!$A:$BR,38+BS$3)</f>
        <v>0</v>
      </c>
      <c r="BT401" s="33">
        <f>-VLOOKUP($A401,'pl-data'!$A:$BR,23+BT$3)</f>
        <v>0</v>
      </c>
      <c r="BU401" s="34" t="str">
        <f t="shared" si="684"/>
        <v>n/a</v>
      </c>
      <c r="BV401" s="34" t="str">
        <f t="shared" si="685"/>
        <v>n/a</v>
      </c>
      <c r="BX401" s="33">
        <f t="shared" si="691"/>
        <v>0</v>
      </c>
      <c r="BY401" s="33">
        <f t="shared" si="692"/>
        <v>0</v>
      </c>
      <c r="BZ401" s="33">
        <f t="shared" si="693"/>
        <v>0</v>
      </c>
      <c r="CA401" s="34" t="str">
        <f t="shared" si="694"/>
        <v>n/a</v>
      </c>
      <c r="CB401" s="34" t="str">
        <f t="shared" si="695"/>
        <v>n/a</v>
      </c>
    </row>
    <row r="402" spans="1:80" hidden="1" outlineLevel="1" collapsed="1" x14ac:dyDescent="0.2">
      <c r="B402" s="13"/>
      <c r="D402" s="53"/>
      <c r="E402" s="53"/>
      <c r="F402" s="53"/>
      <c r="J402" s="53"/>
      <c r="K402" s="53"/>
      <c r="L402" s="53"/>
      <c r="P402" s="53"/>
      <c r="Q402" s="53"/>
      <c r="R402" s="53"/>
      <c r="V402" s="53"/>
      <c r="W402" s="53"/>
      <c r="X402" s="53"/>
      <c r="AB402" s="53"/>
      <c r="AC402" s="53"/>
      <c r="AD402" s="53"/>
      <c r="AH402" s="53"/>
      <c r="AI402" s="53"/>
      <c r="AJ402" s="53"/>
      <c r="AN402" s="53"/>
      <c r="AO402" s="53"/>
      <c r="AP402" s="53"/>
      <c r="AT402" s="53"/>
      <c r="AU402" s="53"/>
      <c r="AV402" s="53"/>
      <c r="AZ402" s="53"/>
      <c r="BA402" s="53"/>
      <c r="BB402" s="53"/>
      <c r="BF402" s="53"/>
      <c r="BG402" s="53"/>
      <c r="BH402" s="53"/>
      <c r="BL402" s="53"/>
      <c r="BM402" s="53"/>
      <c r="BN402" s="53"/>
      <c r="BR402" s="53"/>
      <c r="BS402" s="53"/>
      <c r="BT402" s="53"/>
      <c r="BX402" s="53"/>
      <c r="BY402" s="53"/>
      <c r="BZ402" s="53"/>
    </row>
    <row r="403" spans="1:80" ht="24" hidden="1" outlineLevel="1" x14ac:dyDescent="0.2">
      <c r="A403" s="49" t="s">
        <v>124</v>
      </c>
      <c r="B403" s="13" t="s">
        <v>124</v>
      </c>
      <c r="D403" s="53">
        <f t="shared" ref="D403:F403" si="696">+SUM(D404:D416)</f>
        <v>-77.157802452066136</v>
      </c>
      <c r="E403" s="53">
        <f t="shared" si="696"/>
        <v>-79.681761886703512</v>
      </c>
      <c r="F403" s="53">
        <f t="shared" si="696"/>
        <v>-80.199233735958671</v>
      </c>
      <c r="G403" s="34">
        <f t="shared" ref="G403:G415" si="697">IFERROR(F403/E403-1,"n/a")</f>
        <v>6.4942320174965484E-3</v>
      </c>
      <c r="H403" s="34">
        <f t="shared" ref="H403:H415" si="698">IFERROR(F403/D403-1,"n/a")</f>
        <v>3.9418324359121071E-2</v>
      </c>
      <c r="J403" s="53">
        <f t="shared" ref="J403:L403" si="699">+SUM(J404:J416)</f>
        <v>-77.157802452066136</v>
      </c>
      <c r="K403" s="53">
        <f t="shared" si="699"/>
        <v>-79.681761886703512</v>
      </c>
      <c r="L403" s="53">
        <f t="shared" si="699"/>
        <v>-80.199233735958671</v>
      </c>
      <c r="M403" s="34">
        <f t="shared" ref="M403:M415" si="700">IFERROR(L403/K403-1,"n/a")</f>
        <v>6.4942320174965484E-3</v>
      </c>
      <c r="N403" s="34">
        <f t="shared" ref="N403:N415" si="701">IFERROR(L403/J403-1,"n/a")</f>
        <v>3.9418324359121071E-2</v>
      </c>
      <c r="P403" s="53">
        <f t="shared" ref="P403:R403" si="702">+SUM(P404:P416)</f>
        <v>-77.157802452066136</v>
      </c>
      <c r="Q403" s="53">
        <f t="shared" si="702"/>
        <v>-79.681761886703512</v>
      </c>
      <c r="R403" s="53">
        <f t="shared" si="702"/>
        <v>-80.199233735958671</v>
      </c>
      <c r="S403" s="34">
        <f t="shared" ref="S403:S415" si="703">IFERROR(R403/Q403-1,"n/a")</f>
        <v>6.4942320174965484E-3</v>
      </c>
      <c r="T403" s="34">
        <f t="shared" ref="T403:T415" si="704">IFERROR(R403/P403-1,"n/a")</f>
        <v>3.9418324359121071E-2</v>
      </c>
      <c r="V403" s="53">
        <f t="shared" ref="V403:X403" si="705">+SUM(V404:V416)</f>
        <v>-77.157802452066136</v>
      </c>
      <c r="W403" s="53">
        <f t="shared" si="705"/>
        <v>-79.681761886703512</v>
      </c>
      <c r="X403" s="53">
        <f t="shared" si="705"/>
        <v>-80.199233735958671</v>
      </c>
      <c r="Y403" s="34">
        <f t="shared" ref="Y403:Y415" si="706">IFERROR(X403/W403-1,"n/a")</f>
        <v>6.4942320174965484E-3</v>
      </c>
      <c r="Z403" s="34">
        <f t="shared" ref="Z403:Z415" si="707">IFERROR(X403/V403-1,"n/a")</f>
        <v>3.9418324359121071E-2</v>
      </c>
      <c r="AB403" s="53">
        <f t="shared" ref="AB403:AD403" si="708">+SUM(AB404:AB416)</f>
        <v>-77.157802452066136</v>
      </c>
      <c r="AC403" s="53">
        <f t="shared" si="708"/>
        <v>-79.681761886703512</v>
      </c>
      <c r="AD403" s="53">
        <f t="shared" si="708"/>
        <v>-80.199233735958671</v>
      </c>
      <c r="AE403" s="34">
        <f t="shared" ref="AE403:AE415" si="709">IFERROR(AD403/AC403-1,"n/a")</f>
        <v>6.4942320174965484E-3</v>
      </c>
      <c r="AF403" s="34">
        <f t="shared" ref="AF403:AF415" si="710">IFERROR(AD403/AB403-1,"n/a")</f>
        <v>3.9418324359121071E-2</v>
      </c>
      <c r="AH403" s="53">
        <f t="shared" ref="AH403:AJ403" si="711">+SUM(AH404:AH416)</f>
        <v>-77.157802452066136</v>
      </c>
      <c r="AI403" s="53">
        <f t="shared" si="711"/>
        <v>-79.681761886703512</v>
      </c>
      <c r="AJ403" s="53">
        <f t="shared" si="711"/>
        <v>-80.199233735958671</v>
      </c>
      <c r="AK403" s="34">
        <f t="shared" ref="AK403:AK415" si="712">IFERROR(AJ403/AI403-1,"n/a")</f>
        <v>6.4942320174965484E-3</v>
      </c>
      <c r="AL403" s="34">
        <f t="shared" ref="AL403:AL415" si="713">IFERROR(AJ403/AH403-1,"n/a")</f>
        <v>3.9418324359121071E-2</v>
      </c>
      <c r="AN403" s="53">
        <f t="shared" ref="AN403:AP403" si="714">+SUM(AN404:AN416)</f>
        <v>-77.447058650413226</v>
      </c>
      <c r="AO403" s="53">
        <f t="shared" si="714"/>
        <v>-79.681761886703512</v>
      </c>
      <c r="AP403" s="53">
        <f t="shared" si="714"/>
        <v>-80.199233735958671</v>
      </c>
      <c r="AQ403" s="34">
        <f t="shared" ref="AQ403:AQ415" si="715">IFERROR(AP403/AO403-1,"n/a")</f>
        <v>6.4942320174965484E-3</v>
      </c>
      <c r="AR403" s="34">
        <f t="shared" ref="AR403:AR415" si="716">IFERROR(AP403/AN403-1,"n/a")</f>
        <v>3.5536211878212542E-2</v>
      </c>
      <c r="AT403" s="53">
        <f t="shared" ref="AT403:AV403" si="717">+SUM(AT404:AT416)</f>
        <v>-77.447058650413226</v>
      </c>
      <c r="AU403" s="53">
        <f t="shared" si="717"/>
        <v>-79.681761886703512</v>
      </c>
      <c r="AV403" s="53">
        <f t="shared" si="717"/>
        <v>-80.199233735958671</v>
      </c>
      <c r="AW403" s="34">
        <f t="shared" ref="AW403:AW415" si="718">IFERROR(AV403/AU403-1,"n/a")</f>
        <v>6.4942320174965484E-3</v>
      </c>
      <c r="AX403" s="34">
        <f t="shared" ref="AX403:AX415" si="719">IFERROR(AV403/AT403-1,"n/a")</f>
        <v>3.5536211878212542E-2</v>
      </c>
      <c r="AZ403" s="53">
        <f t="shared" ref="AZ403:BB403" si="720">+SUM(AZ404:AZ416)</f>
        <v>-77.447058650413226</v>
      </c>
      <c r="BA403" s="53">
        <f t="shared" si="720"/>
        <v>-79.681761886703512</v>
      </c>
      <c r="BB403" s="53">
        <f t="shared" si="720"/>
        <v>-80.199233735958671</v>
      </c>
      <c r="BC403" s="34">
        <f t="shared" ref="BC403:BC415" si="721">IFERROR(BB403/BA403-1,"n/a")</f>
        <v>6.4942320174965484E-3</v>
      </c>
      <c r="BD403" s="34">
        <f t="shared" ref="BD403:BD415" si="722">IFERROR(BB403/AZ403-1,"n/a")</f>
        <v>3.5536211878212542E-2</v>
      </c>
      <c r="BF403" s="53">
        <f t="shared" ref="BF403:BH403" si="723">+SUM(BF404:BF416)</f>
        <v>-77.447058650413226</v>
      </c>
      <c r="BG403" s="53">
        <f t="shared" si="723"/>
        <v>-79.681761886703512</v>
      </c>
      <c r="BH403" s="53">
        <f t="shared" si="723"/>
        <v>-80.199233735958671</v>
      </c>
      <c r="BI403" s="34">
        <f t="shared" ref="BI403:BI415" si="724">IFERROR(BH403/BG403-1,"n/a")</f>
        <v>6.4942320174965484E-3</v>
      </c>
      <c r="BJ403" s="34">
        <f t="shared" ref="BJ403:BJ415" si="725">IFERROR(BH403/BF403-1,"n/a")</f>
        <v>3.5536211878212542E-2</v>
      </c>
      <c r="BL403" s="53">
        <f t="shared" ref="BL403:BN403" si="726">+SUM(BL404:BL416)</f>
        <v>-77.447058650413226</v>
      </c>
      <c r="BM403" s="53">
        <f t="shared" si="726"/>
        <v>-79.681761886703512</v>
      </c>
      <c r="BN403" s="53">
        <f t="shared" si="726"/>
        <v>-80.199233735958671</v>
      </c>
      <c r="BO403" s="34">
        <f t="shared" ref="BO403:BO415" si="727">IFERROR(BN403/BM403-1,"n/a")</f>
        <v>6.4942320174965484E-3</v>
      </c>
      <c r="BP403" s="34">
        <f t="shared" ref="BP403:BP415" si="728">IFERROR(BN403/BL403-1,"n/a")</f>
        <v>3.5536211878212542E-2</v>
      </c>
      <c r="BR403" s="53">
        <f t="shared" ref="BR403:BT403" si="729">+SUM(BR404:BR416)</f>
        <v>-77.447058650413226</v>
      </c>
      <c r="BS403" s="53">
        <f t="shared" si="729"/>
        <v>-79.681761886703512</v>
      </c>
      <c r="BT403" s="53">
        <f t="shared" si="729"/>
        <v>-80.199233735958671</v>
      </c>
      <c r="BU403" s="34">
        <f t="shared" ref="BU403:BU415" si="730">IFERROR(BT403/BS403-1,"n/a")</f>
        <v>6.4942320174965484E-3</v>
      </c>
      <c r="BV403" s="34">
        <f t="shared" ref="BV403:BV415" si="731">IFERROR(BT403/BR403-1,"n/a")</f>
        <v>3.5536211878212542E-2</v>
      </c>
      <c r="BX403" s="53">
        <f t="shared" ref="BX403:BX415" si="732">+BR403+BL403+BF403+AZ403+AT403+AN403+AH403+AB403+V403+P403+J403+D403</f>
        <v>-927.629166614876</v>
      </c>
      <c r="BY403" s="53">
        <f t="shared" ref="BY403:BY415" si="733">+BS403+BM403+BG403+BA403+AU403+AO403+AI403+AC403+W403+Q403+K403+E403</f>
        <v>-956.18114264044209</v>
      </c>
      <c r="BZ403" s="53">
        <f t="shared" ref="BZ403:BZ415" si="734">+BT403+BN403+BH403+BB403+AV403+AP403+AJ403+AD403+X403+R403+L403+F403</f>
        <v>-962.39080483150383</v>
      </c>
      <c r="CA403" s="34">
        <f t="shared" ref="CA403:CA415" si="735">IFERROR(BZ403/BY403-1,"n/a")</f>
        <v>6.4942320174963264E-3</v>
      </c>
      <c r="CB403" s="34">
        <f t="shared" ref="CB403:CB415" si="736">IFERROR(BZ403/BX403-1,"n/a")</f>
        <v>3.7473636521672571E-2</v>
      </c>
    </row>
    <row r="404" spans="1:80" hidden="1" outlineLevel="2" x14ac:dyDescent="0.2">
      <c r="A404" s="49">
        <v>4130</v>
      </c>
      <c r="B404" s="18" t="str">
        <f>+masterfile!D988</f>
        <v>4130 Gesetzliche Sozialaufwendungen</v>
      </c>
      <c r="D404" s="33">
        <f>-VLOOKUP($A404,'pl-data'!$A:$BR,8+D$3)</f>
        <v>-77.157802452066136</v>
      </c>
      <c r="E404" s="33">
        <f>-VLOOKUP($A404,'pl-data'!$A:$BR,38+E$3)</f>
        <v>-79.681761886703512</v>
      </c>
      <c r="F404" s="33">
        <f>-VLOOKUP($A404,'pl-data'!$A:$BR,23+F$3)</f>
        <v>-80.199233735958671</v>
      </c>
      <c r="G404" s="34">
        <f t="shared" si="697"/>
        <v>6.4942320174965484E-3</v>
      </c>
      <c r="H404" s="34">
        <f t="shared" si="698"/>
        <v>3.9418324359121071E-2</v>
      </c>
      <c r="J404" s="33">
        <f>-VLOOKUP($A404,'pl-data'!$A:$BR,8+J$3)</f>
        <v>-77.157802452066136</v>
      </c>
      <c r="K404" s="33">
        <f>-VLOOKUP($A404,'pl-data'!$A:$BR,38+K$3)</f>
        <v>-79.681761886703512</v>
      </c>
      <c r="L404" s="33">
        <f>-VLOOKUP($A404,'pl-data'!$A:$BR,23+L$3)</f>
        <v>-80.199233735958671</v>
      </c>
      <c r="M404" s="34">
        <f t="shared" si="700"/>
        <v>6.4942320174965484E-3</v>
      </c>
      <c r="N404" s="34">
        <f t="shared" si="701"/>
        <v>3.9418324359121071E-2</v>
      </c>
      <c r="P404" s="33">
        <f>-VLOOKUP($A404,'pl-data'!$A:$BR,8+P$3)</f>
        <v>-77.157802452066136</v>
      </c>
      <c r="Q404" s="33">
        <f>-VLOOKUP($A404,'pl-data'!$A:$BR,38+Q$3)</f>
        <v>-79.681761886703512</v>
      </c>
      <c r="R404" s="33">
        <f>-VLOOKUP($A404,'pl-data'!$A:$BR,23+R$3)</f>
        <v>-80.199233735958671</v>
      </c>
      <c r="S404" s="34">
        <f t="shared" si="703"/>
        <v>6.4942320174965484E-3</v>
      </c>
      <c r="T404" s="34">
        <f t="shared" si="704"/>
        <v>3.9418324359121071E-2</v>
      </c>
      <c r="V404" s="33">
        <f>-VLOOKUP($A404,'pl-data'!$A:$BR,8+V$3)</f>
        <v>-77.157802452066136</v>
      </c>
      <c r="W404" s="33">
        <f>-VLOOKUP($A404,'pl-data'!$A:$BR,38+W$3)</f>
        <v>-79.681761886703512</v>
      </c>
      <c r="X404" s="33">
        <f>-VLOOKUP($A404,'pl-data'!$A:$BR,23+X$3)</f>
        <v>-80.199233735958671</v>
      </c>
      <c r="Y404" s="34">
        <f t="shared" si="706"/>
        <v>6.4942320174965484E-3</v>
      </c>
      <c r="Z404" s="34">
        <f t="shared" si="707"/>
        <v>3.9418324359121071E-2</v>
      </c>
      <c r="AB404" s="33">
        <f>-VLOOKUP($A404,'pl-data'!$A:$BR,8+AB$3)</f>
        <v>-77.157802452066136</v>
      </c>
      <c r="AC404" s="33">
        <f>-VLOOKUP($A404,'pl-data'!$A:$BR,38+AC$3)</f>
        <v>-79.681761886703512</v>
      </c>
      <c r="AD404" s="33">
        <f>-VLOOKUP($A404,'pl-data'!$A:$BR,23+AD$3)</f>
        <v>-80.199233735958671</v>
      </c>
      <c r="AE404" s="34">
        <f t="shared" si="709"/>
        <v>6.4942320174965484E-3</v>
      </c>
      <c r="AF404" s="34">
        <f t="shared" si="710"/>
        <v>3.9418324359121071E-2</v>
      </c>
      <c r="AH404" s="33">
        <f>-VLOOKUP($A404,'pl-data'!$A:$BR,8+AH$3)</f>
        <v>-77.157802452066136</v>
      </c>
      <c r="AI404" s="33">
        <f>-VLOOKUP($A404,'pl-data'!$A:$BR,38+AI$3)</f>
        <v>-79.681761886703512</v>
      </c>
      <c r="AJ404" s="33">
        <f>-VLOOKUP($A404,'pl-data'!$A:$BR,23+AJ$3)</f>
        <v>-80.199233735958671</v>
      </c>
      <c r="AK404" s="34">
        <f t="shared" si="712"/>
        <v>6.4942320174965484E-3</v>
      </c>
      <c r="AL404" s="34">
        <f t="shared" si="713"/>
        <v>3.9418324359121071E-2</v>
      </c>
      <c r="AN404" s="33">
        <f>-VLOOKUP($A404,'pl-data'!$A:$BR,8+AN$3)</f>
        <v>-77.447058650413226</v>
      </c>
      <c r="AO404" s="33">
        <f>-VLOOKUP($A404,'pl-data'!$A:$BR,38+AO$3)</f>
        <v>-79.681761886703512</v>
      </c>
      <c r="AP404" s="33">
        <f>-VLOOKUP($A404,'pl-data'!$A:$BR,23+AP$3)</f>
        <v>-80.199233735958671</v>
      </c>
      <c r="AQ404" s="34">
        <f t="shared" si="715"/>
        <v>6.4942320174965484E-3</v>
      </c>
      <c r="AR404" s="34">
        <f t="shared" si="716"/>
        <v>3.5536211878212542E-2</v>
      </c>
      <c r="AT404" s="33">
        <f>-VLOOKUP($A404,'pl-data'!$A:$BR,8+AT$3)</f>
        <v>-77.447058650413226</v>
      </c>
      <c r="AU404" s="33">
        <f>-VLOOKUP($A404,'pl-data'!$A:$BR,38+AU$3)</f>
        <v>-79.681761886703512</v>
      </c>
      <c r="AV404" s="33">
        <f>-VLOOKUP($A404,'pl-data'!$A:$BR,23+AV$3)</f>
        <v>-80.199233735958671</v>
      </c>
      <c r="AW404" s="34">
        <f t="shared" si="718"/>
        <v>6.4942320174965484E-3</v>
      </c>
      <c r="AX404" s="34">
        <f t="shared" si="719"/>
        <v>3.5536211878212542E-2</v>
      </c>
      <c r="AZ404" s="33">
        <f>-VLOOKUP($A404,'pl-data'!$A:$BR,8+AZ$3)</f>
        <v>-77.447058650413226</v>
      </c>
      <c r="BA404" s="33">
        <f>-VLOOKUP($A404,'pl-data'!$A:$BR,38+BA$3)</f>
        <v>-79.681761886703512</v>
      </c>
      <c r="BB404" s="33">
        <f>-VLOOKUP($A404,'pl-data'!$A:$BR,23+BB$3)</f>
        <v>-80.199233735958671</v>
      </c>
      <c r="BC404" s="34">
        <f t="shared" si="721"/>
        <v>6.4942320174965484E-3</v>
      </c>
      <c r="BD404" s="34">
        <f t="shared" si="722"/>
        <v>3.5536211878212542E-2</v>
      </c>
      <c r="BF404" s="33">
        <f>-VLOOKUP($A404,'pl-data'!$A:$BR,8+BF$3)</f>
        <v>-77.447058650413226</v>
      </c>
      <c r="BG404" s="33">
        <f>-VLOOKUP($A404,'pl-data'!$A:$BR,38+BG$3)</f>
        <v>-79.681761886703512</v>
      </c>
      <c r="BH404" s="33">
        <f>-VLOOKUP($A404,'pl-data'!$A:$BR,23+BH$3)</f>
        <v>-80.199233735958671</v>
      </c>
      <c r="BI404" s="34">
        <f t="shared" si="724"/>
        <v>6.4942320174965484E-3</v>
      </c>
      <c r="BJ404" s="34">
        <f t="shared" si="725"/>
        <v>3.5536211878212542E-2</v>
      </c>
      <c r="BL404" s="33">
        <f>-VLOOKUP($A404,'pl-data'!$A:$BR,8+BL$3)</f>
        <v>-77.447058650413226</v>
      </c>
      <c r="BM404" s="33">
        <f>-VLOOKUP($A404,'pl-data'!$A:$BR,38+BM$3)</f>
        <v>-79.681761886703512</v>
      </c>
      <c r="BN404" s="33">
        <f>-VLOOKUP($A404,'pl-data'!$A:$BR,23+BN$3)</f>
        <v>-80.199233735958671</v>
      </c>
      <c r="BO404" s="34">
        <f t="shared" si="727"/>
        <v>6.4942320174965484E-3</v>
      </c>
      <c r="BP404" s="34">
        <f t="shared" si="728"/>
        <v>3.5536211878212542E-2</v>
      </c>
      <c r="BR404" s="33">
        <f>-VLOOKUP($A404,'pl-data'!$A:$BR,8+BR$3)</f>
        <v>-77.447058650413226</v>
      </c>
      <c r="BS404" s="33">
        <f>-VLOOKUP($A404,'pl-data'!$A:$BR,38+BS$3)</f>
        <v>-79.681761886703512</v>
      </c>
      <c r="BT404" s="33">
        <f>-VLOOKUP($A404,'pl-data'!$A:$BR,23+BT$3)</f>
        <v>-80.199233735958671</v>
      </c>
      <c r="BU404" s="34">
        <f t="shared" si="730"/>
        <v>6.4942320174965484E-3</v>
      </c>
      <c r="BV404" s="34">
        <f t="shared" si="731"/>
        <v>3.5536211878212542E-2</v>
      </c>
      <c r="BX404" s="33">
        <f t="shared" si="732"/>
        <v>-927.629166614876</v>
      </c>
      <c r="BY404" s="33">
        <f t="shared" si="733"/>
        <v>-956.18114264044209</v>
      </c>
      <c r="BZ404" s="33">
        <f t="shared" si="734"/>
        <v>-962.39080483150383</v>
      </c>
      <c r="CA404" s="34">
        <f t="shared" si="735"/>
        <v>6.4942320174963264E-3</v>
      </c>
      <c r="CB404" s="34">
        <f t="shared" si="736"/>
        <v>3.7473636521672571E-2</v>
      </c>
    </row>
    <row r="405" spans="1:80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-VLOOKUP($A405,'pl-data'!$A:$BR,8+D$3)</f>
        <v>0</v>
      </c>
      <c r="E405" s="33">
        <f>-VLOOKUP($A405,'pl-data'!$A:$BR,38+E$3)</f>
        <v>0</v>
      </c>
      <c r="F405" s="33">
        <f>-VLOOKUP($A405,'pl-data'!$A:$BR,23+F$3)</f>
        <v>0</v>
      </c>
      <c r="G405" s="34" t="str">
        <f t="shared" si="697"/>
        <v>n/a</v>
      </c>
      <c r="H405" s="34" t="str">
        <f t="shared" si="698"/>
        <v>n/a</v>
      </c>
      <c r="J405" s="33">
        <f>-VLOOKUP($A405,'pl-data'!$A:$BR,8+J$3)</f>
        <v>0</v>
      </c>
      <c r="K405" s="33">
        <f>-VLOOKUP($A405,'pl-data'!$A:$BR,38+K$3)</f>
        <v>0</v>
      </c>
      <c r="L405" s="33">
        <f>-VLOOKUP($A405,'pl-data'!$A:$BR,23+L$3)</f>
        <v>0</v>
      </c>
      <c r="M405" s="34" t="str">
        <f t="shared" si="700"/>
        <v>n/a</v>
      </c>
      <c r="N405" s="34" t="str">
        <f t="shared" si="701"/>
        <v>n/a</v>
      </c>
      <c r="P405" s="33">
        <f>-VLOOKUP($A405,'pl-data'!$A:$BR,8+P$3)</f>
        <v>0</v>
      </c>
      <c r="Q405" s="33">
        <f>-VLOOKUP($A405,'pl-data'!$A:$BR,38+Q$3)</f>
        <v>0</v>
      </c>
      <c r="R405" s="33">
        <f>-VLOOKUP($A405,'pl-data'!$A:$BR,23+R$3)</f>
        <v>0</v>
      </c>
      <c r="S405" s="34" t="str">
        <f t="shared" si="703"/>
        <v>n/a</v>
      </c>
      <c r="T405" s="34" t="str">
        <f t="shared" si="704"/>
        <v>n/a</v>
      </c>
      <c r="V405" s="33">
        <f>-VLOOKUP($A405,'pl-data'!$A:$BR,8+V$3)</f>
        <v>0</v>
      </c>
      <c r="W405" s="33">
        <f>-VLOOKUP($A405,'pl-data'!$A:$BR,38+W$3)</f>
        <v>0</v>
      </c>
      <c r="X405" s="33">
        <f>-VLOOKUP($A405,'pl-data'!$A:$BR,23+X$3)</f>
        <v>0</v>
      </c>
      <c r="Y405" s="34" t="str">
        <f t="shared" si="706"/>
        <v>n/a</v>
      </c>
      <c r="Z405" s="34" t="str">
        <f t="shared" si="707"/>
        <v>n/a</v>
      </c>
      <c r="AB405" s="33">
        <f>-VLOOKUP($A405,'pl-data'!$A:$BR,8+AB$3)</f>
        <v>0</v>
      </c>
      <c r="AC405" s="33">
        <f>-VLOOKUP($A405,'pl-data'!$A:$BR,38+AC$3)</f>
        <v>0</v>
      </c>
      <c r="AD405" s="33">
        <f>-VLOOKUP($A405,'pl-data'!$A:$BR,23+AD$3)</f>
        <v>0</v>
      </c>
      <c r="AE405" s="34" t="str">
        <f t="shared" si="709"/>
        <v>n/a</v>
      </c>
      <c r="AF405" s="34" t="str">
        <f t="shared" si="710"/>
        <v>n/a</v>
      </c>
      <c r="AH405" s="33">
        <f>-VLOOKUP($A405,'pl-data'!$A:$BR,8+AH$3)</f>
        <v>0</v>
      </c>
      <c r="AI405" s="33">
        <f>-VLOOKUP($A405,'pl-data'!$A:$BR,38+AI$3)</f>
        <v>0</v>
      </c>
      <c r="AJ405" s="33">
        <f>-VLOOKUP($A405,'pl-data'!$A:$BR,23+AJ$3)</f>
        <v>0</v>
      </c>
      <c r="AK405" s="34" t="str">
        <f t="shared" si="712"/>
        <v>n/a</v>
      </c>
      <c r="AL405" s="34" t="str">
        <f t="shared" si="713"/>
        <v>n/a</v>
      </c>
      <c r="AN405" s="33">
        <f>-VLOOKUP($A405,'pl-data'!$A:$BR,8+AN$3)</f>
        <v>0</v>
      </c>
      <c r="AO405" s="33">
        <f>-VLOOKUP($A405,'pl-data'!$A:$BR,38+AO$3)</f>
        <v>0</v>
      </c>
      <c r="AP405" s="33">
        <f>-VLOOKUP($A405,'pl-data'!$A:$BR,23+AP$3)</f>
        <v>0</v>
      </c>
      <c r="AQ405" s="34" t="str">
        <f t="shared" si="715"/>
        <v>n/a</v>
      </c>
      <c r="AR405" s="34" t="str">
        <f t="shared" si="716"/>
        <v>n/a</v>
      </c>
      <c r="AT405" s="33">
        <f>-VLOOKUP($A405,'pl-data'!$A:$BR,8+AT$3)</f>
        <v>0</v>
      </c>
      <c r="AU405" s="33">
        <f>-VLOOKUP($A405,'pl-data'!$A:$BR,38+AU$3)</f>
        <v>0</v>
      </c>
      <c r="AV405" s="33">
        <f>-VLOOKUP($A405,'pl-data'!$A:$BR,23+AV$3)</f>
        <v>0</v>
      </c>
      <c r="AW405" s="34" t="str">
        <f t="shared" si="718"/>
        <v>n/a</v>
      </c>
      <c r="AX405" s="34" t="str">
        <f t="shared" si="719"/>
        <v>n/a</v>
      </c>
      <c r="AZ405" s="33">
        <f>-VLOOKUP($A405,'pl-data'!$A:$BR,8+AZ$3)</f>
        <v>0</v>
      </c>
      <c r="BA405" s="33">
        <f>-VLOOKUP($A405,'pl-data'!$A:$BR,38+BA$3)</f>
        <v>0</v>
      </c>
      <c r="BB405" s="33">
        <f>-VLOOKUP($A405,'pl-data'!$A:$BR,23+BB$3)</f>
        <v>0</v>
      </c>
      <c r="BC405" s="34" t="str">
        <f t="shared" si="721"/>
        <v>n/a</v>
      </c>
      <c r="BD405" s="34" t="str">
        <f t="shared" si="722"/>
        <v>n/a</v>
      </c>
      <c r="BF405" s="33">
        <f>-VLOOKUP($A405,'pl-data'!$A:$BR,8+BF$3)</f>
        <v>0</v>
      </c>
      <c r="BG405" s="33">
        <f>-VLOOKUP($A405,'pl-data'!$A:$BR,38+BG$3)</f>
        <v>0</v>
      </c>
      <c r="BH405" s="33">
        <f>-VLOOKUP($A405,'pl-data'!$A:$BR,23+BH$3)</f>
        <v>0</v>
      </c>
      <c r="BI405" s="34" t="str">
        <f t="shared" si="724"/>
        <v>n/a</v>
      </c>
      <c r="BJ405" s="34" t="str">
        <f t="shared" si="725"/>
        <v>n/a</v>
      </c>
      <c r="BL405" s="33">
        <f>-VLOOKUP($A405,'pl-data'!$A:$BR,8+BL$3)</f>
        <v>0</v>
      </c>
      <c r="BM405" s="33">
        <f>-VLOOKUP($A405,'pl-data'!$A:$BR,38+BM$3)</f>
        <v>0</v>
      </c>
      <c r="BN405" s="33">
        <f>-VLOOKUP($A405,'pl-data'!$A:$BR,23+BN$3)</f>
        <v>0</v>
      </c>
      <c r="BO405" s="34" t="str">
        <f t="shared" si="727"/>
        <v>n/a</v>
      </c>
      <c r="BP405" s="34" t="str">
        <f t="shared" si="728"/>
        <v>n/a</v>
      </c>
      <c r="BR405" s="33">
        <f>-VLOOKUP($A405,'pl-data'!$A:$BR,8+BR$3)</f>
        <v>0</v>
      </c>
      <c r="BS405" s="33">
        <f>-VLOOKUP($A405,'pl-data'!$A:$BR,38+BS$3)</f>
        <v>0</v>
      </c>
      <c r="BT405" s="33">
        <f>-VLOOKUP($A405,'pl-data'!$A:$BR,23+BT$3)</f>
        <v>0</v>
      </c>
      <c r="BU405" s="34" t="str">
        <f t="shared" si="730"/>
        <v>n/a</v>
      </c>
      <c r="BV405" s="34" t="str">
        <f t="shared" si="731"/>
        <v>n/a</v>
      </c>
      <c r="BX405" s="33">
        <f t="shared" si="732"/>
        <v>0</v>
      </c>
      <c r="BY405" s="33">
        <f t="shared" si="733"/>
        <v>0</v>
      </c>
      <c r="BZ405" s="33">
        <f t="shared" si="734"/>
        <v>0</v>
      </c>
      <c r="CA405" s="34" t="str">
        <f t="shared" si="735"/>
        <v>n/a</v>
      </c>
      <c r="CB405" s="34" t="str">
        <f t="shared" si="736"/>
        <v>n/a</v>
      </c>
    </row>
    <row r="406" spans="1:80" hidden="1" outlineLevel="2" x14ac:dyDescent="0.2">
      <c r="A406" s="49">
        <v>4138</v>
      </c>
      <c r="B406" s="18" t="str">
        <f>+masterfile!D990</f>
        <v>4138 Beiträge zur Berufsgenossenschaft</v>
      </c>
      <c r="D406" s="33">
        <f>-VLOOKUP($A406,'pl-data'!$A:$BR,8+D$3)</f>
        <v>0</v>
      </c>
      <c r="E406" s="33">
        <f>-VLOOKUP($A406,'pl-data'!$A:$BR,38+E$3)</f>
        <v>0</v>
      </c>
      <c r="F406" s="33">
        <f>-VLOOKUP($A406,'pl-data'!$A:$BR,23+F$3)</f>
        <v>0</v>
      </c>
      <c r="G406" s="34" t="str">
        <f t="shared" si="697"/>
        <v>n/a</v>
      </c>
      <c r="H406" s="34" t="str">
        <f t="shared" si="698"/>
        <v>n/a</v>
      </c>
      <c r="J406" s="33">
        <f>-VLOOKUP($A406,'pl-data'!$A:$BR,8+J$3)</f>
        <v>0</v>
      </c>
      <c r="K406" s="33">
        <f>-VLOOKUP($A406,'pl-data'!$A:$BR,38+K$3)</f>
        <v>0</v>
      </c>
      <c r="L406" s="33">
        <f>-VLOOKUP($A406,'pl-data'!$A:$BR,23+L$3)</f>
        <v>0</v>
      </c>
      <c r="M406" s="34" t="str">
        <f t="shared" si="700"/>
        <v>n/a</v>
      </c>
      <c r="N406" s="34" t="str">
        <f t="shared" si="701"/>
        <v>n/a</v>
      </c>
      <c r="P406" s="33">
        <f>-VLOOKUP($A406,'pl-data'!$A:$BR,8+P$3)</f>
        <v>0</v>
      </c>
      <c r="Q406" s="33">
        <f>-VLOOKUP($A406,'pl-data'!$A:$BR,38+Q$3)</f>
        <v>0</v>
      </c>
      <c r="R406" s="33">
        <f>-VLOOKUP($A406,'pl-data'!$A:$BR,23+R$3)</f>
        <v>0</v>
      </c>
      <c r="S406" s="34" t="str">
        <f t="shared" si="703"/>
        <v>n/a</v>
      </c>
      <c r="T406" s="34" t="str">
        <f t="shared" si="704"/>
        <v>n/a</v>
      </c>
      <c r="V406" s="33">
        <f>-VLOOKUP($A406,'pl-data'!$A:$BR,8+V$3)</f>
        <v>0</v>
      </c>
      <c r="W406" s="33">
        <f>-VLOOKUP($A406,'pl-data'!$A:$BR,38+W$3)</f>
        <v>0</v>
      </c>
      <c r="X406" s="33">
        <f>-VLOOKUP($A406,'pl-data'!$A:$BR,23+X$3)</f>
        <v>0</v>
      </c>
      <c r="Y406" s="34" t="str">
        <f t="shared" si="706"/>
        <v>n/a</v>
      </c>
      <c r="Z406" s="34" t="str">
        <f t="shared" si="707"/>
        <v>n/a</v>
      </c>
      <c r="AB406" s="33">
        <f>-VLOOKUP($A406,'pl-data'!$A:$BR,8+AB$3)</f>
        <v>0</v>
      </c>
      <c r="AC406" s="33">
        <f>-VLOOKUP($A406,'pl-data'!$A:$BR,38+AC$3)</f>
        <v>0</v>
      </c>
      <c r="AD406" s="33">
        <f>-VLOOKUP($A406,'pl-data'!$A:$BR,23+AD$3)</f>
        <v>0</v>
      </c>
      <c r="AE406" s="34" t="str">
        <f t="shared" si="709"/>
        <v>n/a</v>
      </c>
      <c r="AF406" s="34" t="str">
        <f t="shared" si="710"/>
        <v>n/a</v>
      </c>
      <c r="AH406" s="33">
        <f>-VLOOKUP($A406,'pl-data'!$A:$BR,8+AH$3)</f>
        <v>0</v>
      </c>
      <c r="AI406" s="33">
        <f>-VLOOKUP($A406,'pl-data'!$A:$BR,38+AI$3)</f>
        <v>0</v>
      </c>
      <c r="AJ406" s="33">
        <f>-VLOOKUP($A406,'pl-data'!$A:$BR,23+AJ$3)</f>
        <v>0</v>
      </c>
      <c r="AK406" s="34" t="str">
        <f t="shared" si="712"/>
        <v>n/a</v>
      </c>
      <c r="AL406" s="34" t="str">
        <f t="shared" si="713"/>
        <v>n/a</v>
      </c>
      <c r="AN406" s="33">
        <f>-VLOOKUP($A406,'pl-data'!$A:$BR,8+AN$3)</f>
        <v>0</v>
      </c>
      <c r="AO406" s="33">
        <f>-VLOOKUP($A406,'pl-data'!$A:$BR,38+AO$3)</f>
        <v>0</v>
      </c>
      <c r="AP406" s="33">
        <f>-VLOOKUP($A406,'pl-data'!$A:$BR,23+AP$3)</f>
        <v>0</v>
      </c>
      <c r="AQ406" s="34" t="str">
        <f t="shared" si="715"/>
        <v>n/a</v>
      </c>
      <c r="AR406" s="34" t="str">
        <f t="shared" si="716"/>
        <v>n/a</v>
      </c>
      <c r="AT406" s="33">
        <f>-VLOOKUP($A406,'pl-data'!$A:$BR,8+AT$3)</f>
        <v>0</v>
      </c>
      <c r="AU406" s="33">
        <f>-VLOOKUP($A406,'pl-data'!$A:$BR,38+AU$3)</f>
        <v>0</v>
      </c>
      <c r="AV406" s="33">
        <f>-VLOOKUP($A406,'pl-data'!$A:$BR,23+AV$3)</f>
        <v>0</v>
      </c>
      <c r="AW406" s="34" t="str">
        <f t="shared" si="718"/>
        <v>n/a</v>
      </c>
      <c r="AX406" s="34" t="str">
        <f t="shared" si="719"/>
        <v>n/a</v>
      </c>
      <c r="AZ406" s="33">
        <f>-VLOOKUP($A406,'pl-data'!$A:$BR,8+AZ$3)</f>
        <v>0</v>
      </c>
      <c r="BA406" s="33">
        <f>-VLOOKUP($A406,'pl-data'!$A:$BR,38+BA$3)</f>
        <v>0</v>
      </c>
      <c r="BB406" s="33">
        <f>-VLOOKUP($A406,'pl-data'!$A:$BR,23+BB$3)</f>
        <v>0</v>
      </c>
      <c r="BC406" s="34" t="str">
        <f t="shared" si="721"/>
        <v>n/a</v>
      </c>
      <c r="BD406" s="34" t="str">
        <f t="shared" si="722"/>
        <v>n/a</v>
      </c>
      <c r="BF406" s="33">
        <f>-VLOOKUP($A406,'pl-data'!$A:$BR,8+BF$3)</f>
        <v>0</v>
      </c>
      <c r="BG406" s="33">
        <f>-VLOOKUP($A406,'pl-data'!$A:$BR,38+BG$3)</f>
        <v>0</v>
      </c>
      <c r="BH406" s="33">
        <f>-VLOOKUP($A406,'pl-data'!$A:$BR,23+BH$3)</f>
        <v>0</v>
      </c>
      <c r="BI406" s="34" t="str">
        <f t="shared" si="724"/>
        <v>n/a</v>
      </c>
      <c r="BJ406" s="34" t="str">
        <f t="shared" si="725"/>
        <v>n/a</v>
      </c>
      <c r="BL406" s="33">
        <f>-VLOOKUP($A406,'pl-data'!$A:$BR,8+BL$3)</f>
        <v>0</v>
      </c>
      <c r="BM406" s="33">
        <f>-VLOOKUP($A406,'pl-data'!$A:$BR,38+BM$3)</f>
        <v>0</v>
      </c>
      <c r="BN406" s="33">
        <f>-VLOOKUP($A406,'pl-data'!$A:$BR,23+BN$3)</f>
        <v>0</v>
      </c>
      <c r="BO406" s="34" t="str">
        <f t="shared" si="727"/>
        <v>n/a</v>
      </c>
      <c r="BP406" s="34" t="str">
        <f t="shared" si="728"/>
        <v>n/a</v>
      </c>
      <c r="BR406" s="33">
        <f>-VLOOKUP($A406,'pl-data'!$A:$BR,8+BR$3)</f>
        <v>0</v>
      </c>
      <c r="BS406" s="33">
        <f>-VLOOKUP($A406,'pl-data'!$A:$BR,38+BS$3)</f>
        <v>0</v>
      </c>
      <c r="BT406" s="33">
        <f>-VLOOKUP($A406,'pl-data'!$A:$BR,23+BT$3)</f>
        <v>0</v>
      </c>
      <c r="BU406" s="34" t="str">
        <f t="shared" si="730"/>
        <v>n/a</v>
      </c>
      <c r="BV406" s="34" t="str">
        <f t="shared" si="731"/>
        <v>n/a</v>
      </c>
      <c r="BX406" s="33">
        <f t="shared" si="732"/>
        <v>0</v>
      </c>
      <c r="BY406" s="33">
        <f t="shared" si="733"/>
        <v>0</v>
      </c>
      <c r="BZ406" s="33">
        <f t="shared" si="734"/>
        <v>0</v>
      </c>
      <c r="CA406" s="34" t="str">
        <f t="shared" si="735"/>
        <v>n/a</v>
      </c>
      <c r="CB406" s="34" t="str">
        <f t="shared" si="736"/>
        <v>n/a</v>
      </c>
    </row>
    <row r="407" spans="1:80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-VLOOKUP($A407,'pl-data'!$A:$BR,8+D$3)</f>
        <v>0</v>
      </c>
      <c r="E407" s="33">
        <f>-VLOOKUP($A407,'pl-data'!$A:$BR,38+E$3)</f>
        <v>0</v>
      </c>
      <c r="F407" s="33">
        <f>-VLOOKUP($A407,'pl-data'!$A:$BR,23+F$3)</f>
        <v>0</v>
      </c>
      <c r="G407" s="34" t="str">
        <f t="shared" si="697"/>
        <v>n/a</v>
      </c>
      <c r="H407" s="34" t="str">
        <f t="shared" si="698"/>
        <v>n/a</v>
      </c>
      <c r="J407" s="33">
        <f>-VLOOKUP($A407,'pl-data'!$A:$BR,8+J$3)</f>
        <v>0</v>
      </c>
      <c r="K407" s="33">
        <f>-VLOOKUP($A407,'pl-data'!$A:$BR,38+K$3)</f>
        <v>0</v>
      </c>
      <c r="L407" s="33">
        <f>-VLOOKUP($A407,'pl-data'!$A:$BR,23+L$3)</f>
        <v>0</v>
      </c>
      <c r="M407" s="34" t="str">
        <f t="shared" si="700"/>
        <v>n/a</v>
      </c>
      <c r="N407" s="34" t="str">
        <f t="shared" si="701"/>
        <v>n/a</v>
      </c>
      <c r="P407" s="33">
        <f>-VLOOKUP($A407,'pl-data'!$A:$BR,8+P$3)</f>
        <v>0</v>
      </c>
      <c r="Q407" s="33">
        <f>-VLOOKUP($A407,'pl-data'!$A:$BR,38+Q$3)</f>
        <v>0</v>
      </c>
      <c r="R407" s="33">
        <f>-VLOOKUP($A407,'pl-data'!$A:$BR,23+R$3)</f>
        <v>0</v>
      </c>
      <c r="S407" s="34" t="str">
        <f t="shared" si="703"/>
        <v>n/a</v>
      </c>
      <c r="T407" s="34" t="str">
        <f t="shared" si="704"/>
        <v>n/a</v>
      </c>
      <c r="V407" s="33">
        <f>-VLOOKUP($A407,'pl-data'!$A:$BR,8+V$3)</f>
        <v>0</v>
      </c>
      <c r="W407" s="33">
        <f>-VLOOKUP($A407,'pl-data'!$A:$BR,38+W$3)</f>
        <v>0</v>
      </c>
      <c r="X407" s="33">
        <f>-VLOOKUP($A407,'pl-data'!$A:$BR,23+X$3)</f>
        <v>0</v>
      </c>
      <c r="Y407" s="34" t="str">
        <f t="shared" si="706"/>
        <v>n/a</v>
      </c>
      <c r="Z407" s="34" t="str">
        <f t="shared" si="707"/>
        <v>n/a</v>
      </c>
      <c r="AB407" s="33">
        <f>-VLOOKUP($A407,'pl-data'!$A:$BR,8+AB$3)</f>
        <v>0</v>
      </c>
      <c r="AC407" s="33">
        <f>-VLOOKUP($A407,'pl-data'!$A:$BR,38+AC$3)</f>
        <v>0</v>
      </c>
      <c r="AD407" s="33">
        <f>-VLOOKUP($A407,'pl-data'!$A:$BR,23+AD$3)</f>
        <v>0</v>
      </c>
      <c r="AE407" s="34" t="str">
        <f t="shared" si="709"/>
        <v>n/a</v>
      </c>
      <c r="AF407" s="34" t="str">
        <f t="shared" si="710"/>
        <v>n/a</v>
      </c>
      <c r="AH407" s="33">
        <f>-VLOOKUP($A407,'pl-data'!$A:$BR,8+AH$3)</f>
        <v>0</v>
      </c>
      <c r="AI407" s="33">
        <f>-VLOOKUP($A407,'pl-data'!$A:$BR,38+AI$3)</f>
        <v>0</v>
      </c>
      <c r="AJ407" s="33">
        <f>-VLOOKUP($A407,'pl-data'!$A:$BR,23+AJ$3)</f>
        <v>0</v>
      </c>
      <c r="AK407" s="34" t="str">
        <f t="shared" si="712"/>
        <v>n/a</v>
      </c>
      <c r="AL407" s="34" t="str">
        <f t="shared" si="713"/>
        <v>n/a</v>
      </c>
      <c r="AN407" s="33">
        <f>-VLOOKUP($A407,'pl-data'!$A:$BR,8+AN$3)</f>
        <v>0</v>
      </c>
      <c r="AO407" s="33">
        <f>-VLOOKUP($A407,'pl-data'!$A:$BR,38+AO$3)</f>
        <v>0</v>
      </c>
      <c r="AP407" s="33">
        <f>-VLOOKUP($A407,'pl-data'!$A:$BR,23+AP$3)</f>
        <v>0</v>
      </c>
      <c r="AQ407" s="34" t="str">
        <f t="shared" si="715"/>
        <v>n/a</v>
      </c>
      <c r="AR407" s="34" t="str">
        <f t="shared" si="716"/>
        <v>n/a</v>
      </c>
      <c r="AT407" s="33">
        <f>-VLOOKUP($A407,'pl-data'!$A:$BR,8+AT$3)</f>
        <v>0</v>
      </c>
      <c r="AU407" s="33">
        <f>-VLOOKUP($A407,'pl-data'!$A:$BR,38+AU$3)</f>
        <v>0</v>
      </c>
      <c r="AV407" s="33">
        <f>-VLOOKUP($A407,'pl-data'!$A:$BR,23+AV$3)</f>
        <v>0</v>
      </c>
      <c r="AW407" s="34" t="str">
        <f t="shared" si="718"/>
        <v>n/a</v>
      </c>
      <c r="AX407" s="34" t="str">
        <f t="shared" si="719"/>
        <v>n/a</v>
      </c>
      <c r="AZ407" s="33">
        <f>-VLOOKUP($A407,'pl-data'!$A:$BR,8+AZ$3)</f>
        <v>0</v>
      </c>
      <c r="BA407" s="33">
        <f>-VLOOKUP($A407,'pl-data'!$A:$BR,38+BA$3)</f>
        <v>0</v>
      </c>
      <c r="BB407" s="33">
        <f>-VLOOKUP($A407,'pl-data'!$A:$BR,23+BB$3)</f>
        <v>0</v>
      </c>
      <c r="BC407" s="34" t="str">
        <f t="shared" si="721"/>
        <v>n/a</v>
      </c>
      <c r="BD407" s="34" t="str">
        <f t="shared" si="722"/>
        <v>n/a</v>
      </c>
      <c r="BF407" s="33">
        <f>-VLOOKUP($A407,'pl-data'!$A:$BR,8+BF$3)</f>
        <v>0</v>
      </c>
      <c r="BG407" s="33">
        <f>-VLOOKUP($A407,'pl-data'!$A:$BR,38+BG$3)</f>
        <v>0</v>
      </c>
      <c r="BH407" s="33">
        <f>-VLOOKUP($A407,'pl-data'!$A:$BR,23+BH$3)</f>
        <v>0</v>
      </c>
      <c r="BI407" s="34" t="str">
        <f t="shared" si="724"/>
        <v>n/a</v>
      </c>
      <c r="BJ407" s="34" t="str">
        <f t="shared" si="725"/>
        <v>n/a</v>
      </c>
      <c r="BL407" s="33">
        <f>-VLOOKUP($A407,'pl-data'!$A:$BR,8+BL$3)</f>
        <v>0</v>
      </c>
      <c r="BM407" s="33">
        <f>-VLOOKUP($A407,'pl-data'!$A:$BR,38+BM$3)</f>
        <v>0</v>
      </c>
      <c r="BN407" s="33">
        <f>-VLOOKUP($A407,'pl-data'!$A:$BR,23+BN$3)</f>
        <v>0</v>
      </c>
      <c r="BO407" s="34" t="str">
        <f t="shared" si="727"/>
        <v>n/a</v>
      </c>
      <c r="BP407" s="34" t="str">
        <f t="shared" si="728"/>
        <v>n/a</v>
      </c>
      <c r="BR407" s="33">
        <f>-VLOOKUP($A407,'pl-data'!$A:$BR,8+BR$3)</f>
        <v>0</v>
      </c>
      <c r="BS407" s="33">
        <f>-VLOOKUP($A407,'pl-data'!$A:$BR,38+BS$3)</f>
        <v>0</v>
      </c>
      <c r="BT407" s="33">
        <f>-VLOOKUP($A407,'pl-data'!$A:$BR,23+BT$3)</f>
        <v>0</v>
      </c>
      <c r="BU407" s="34" t="str">
        <f t="shared" si="730"/>
        <v>n/a</v>
      </c>
      <c r="BV407" s="34" t="str">
        <f t="shared" si="731"/>
        <v>n/a</v>
      </c>
      <c r="BX407" s="33">
        <f t="shared" si="732"/>
        <v>0</v>
      </c>
      <c r="BY407" s="33">
        <f t="shared" si="733"/>
        <v>0</v>
      </c>
      <c r="BZ407" s="33">
        <f t="shared" si="734"/>
        <v>0</v>
      </c>
      <c r="CA407" s="34" t="str">
        <f t="shared" si="735"/>
        <v>n/a</v>
      </c>
      <c r="CB407" s="34" t="str">
        <f t="shared" si="736"/>
        <v>n/a</v>
      </c>
    </row>
    <row r="408" spans="1:80" hidden="1" outlineLevel="2" x14ac:dyDescent="0.2">
      <c r="A408" s="49">
        <v>4141</v>
      </c>
      <c r="B408" s="18" t="str">
        <f>+masterfile!D993</f>
        <v>4141 Sonstige soziale Abgaben</v>
      </c>
      <c r="D408" s="33">
        <f>-VLOOKUP($A408,'pl-data'!$A:$BR,8+D$3)</f>
        <v>0</v>
      </c>
      <c r="E408" s="33">
        <f>-VLOOKUP($A408,'pl-data'!$A:$BR,38+E$3)</f>
        <v>0</v>
      </c>
      <c r="F408" s="33">
        <f>-VLOOKUP($A408,'pl-data'!$A:$BR,23+F$3)</f>
        <v>0</v>
      </c>
      <c r="G408" s="34" t="str">
        <f t="shared" si="697"/>
        <v>n/a</v>
      </c>
      <c r="H408" s="34" t="str">
        <f t="shared" si="698"/>
        <v>n/a</v>
      </c>
      <c r="J408" s="33">
        <f>-VLOOKUP($A408,'pl-data'!$A:$BR,8+J$3)</f>
        <v>0</v>
      </c>
      <c r="K408" s="33">
        <f>-VLOOKUP($A408,'pl-data'!$A:$BR,38+K$3)</f>
        <v>0</v>
      </c>
      <c r="L408" s="33">
        <f>-VLOOKUP($A408,'pl-data'!$A:$BR,23+L$3)</f>
        <v>0</v>
      </c>
      <c r="M408" s="34" t="str">
        <f t="shared" si="700"/>
        <v>n/a</v>
      </c>
      <c r="N408" s="34" t="str">
        <f t="shared" si="701"/>
        <v>n/a</v>
      </c>
      <c r="P408" s="33">
        <f>-VLOOKUP($A408,'pl-data'!$A:$BR,8+P$3)</f>
        <v>0</v>
      </c>
      <c r="Q408" s="33">
        <f>-VLOOKUP($A408,'pl-data'!$A:$BR,38+Q$3)</f>
        <v>0</v>
      </c>
      <c r="R408" s="33">
        <f>-VLOOKUP($A408,'pl-data'!$A:$BR,23+R$3)</f>
        <v>0</v>
      </c>
      <c r="S408" s="34" t="str">
        <f t="shared" si="703"/>
        <v>n/a</v>
      </c>
      <c r="T408" s="34" t="str">
        <f t="shared" si="704"/>
        <v>n/a</v>
      </c>
      <c r="V408" s="33">
        <f>-VLOOKUP($A408,'pl-data'!$A:$BR,8+V$3)</f>
        <v>0</v>
      </c>
      <c r="W408" s="33">
        <f>-VLOOKUP($A408,'pl-data'!$A:$BR,38+W$3)</f>
        <v>0</v>
      </c>
      <c r="X408" s="33">
        <f>-VLOOKUP($A408,'pl-data'!$A:$BR,23+X$3)</f>
        <v>0</v>
      </c>
      <c r="Y408" s="34" t="str">
        <f t="shared" si="706"/>
        <v>n/a</v>
      </c>
      <c r="Z408" s="34" t="str">
        <f t="shared" si="707"/>
        <v>n/a</v>
      </c>
      <c r="AB408" s="33">
        <f>-VLOOKUP($A408,'pl-data'!$A:$BR,8+AB$3)</f>
        <v>0</v>
      </c>
      <c r="AC408" s="33">
        <f>-VLOOKUP($A408,'pl-data'!$A:$BR,38+AC$3)</f>
        <v>0</v>
      </c>
      <c r="AD408" s="33">
        <f>-VLOOKUP($A408,'pl-data'!$A:$BR,23+AD$3)</f>
        <v>0</v>
      </c>
      <c r="AE408" s="34" t="str">
        <f t="shared" si="709"/>
        <v>n/a</v>
      </c>
      <c r="AF408" s="34" t="str">
        <f t="shared" si="710"/>
        <v>n/a</v>
      </c>
      <c r="AH408" s="33">
        <f>-VLOOKUP($A408,'pl-data'!$A:$BR,8+AH$3)</f>
        <v>0</v>
      </c>
      <c r="AI408" s="33">
        <f>-VLOOKUP($A408,'pl-data'!$A:$BR,38+AI$3)</f>
        <v>0</v>
      </c>
      <c r="AJ408" s="33">
        <f>-VLOOKUP($A408,'pl-data'!$A:$BR,23+AJ$3)</f>
        <v>0</v>
      </c>
      <c r="AK408" s="34" t="str">
        <f t="shared" si="712"/>
        <v>n/a</v>
      </c>
      <c r="AL408" s="34" t="str">
        <f t="shared" si="713"/>
        <v>n/a</v>
      </c>
      <c r="AN408" s="33">
        <f>-VLOOKUP($A408,'pl-data'!$A:$BR,8+AN$3)</f>
        <v>0</v>
      </c>
      <c r="AO408" s="33">
        <f>-VLOOKUP($A408,'pl-data'!$A:$BR,38+AO$3)</f>
        <v>0</v>
      </c>
      <c r="AP408" s="33">
        <f>-VLOOKUP($A408,'pl-data'!$A:$BR,23+AP$3)</f>
        <v>0</v>
      </c>
      <c r="AQ408" s="34" t="str">
        <f t="shared" si="715"/>
        <v>n/a</v>
      </c>
      <c r="AR408" s="34" t="str">
        <f t="shared" si="716"/>
        <v>n/a</v>
      </c>
      <c r="AT408" s="33">
        <f>-VLOOKUP($A408,'pl-data'!$A:$BR,8+AT$3)</f>
        <v>0</v>
      </c>
      <c r="AU408" s="33">
        <f>-VLOOKUP($A408,'pl-data'!$A:$BR,38+AU$3)</f>
        <v>0</v>
      </c>
      <c r="AV408" s="33">
        <f>-VLOOKUP($A408,'pl-data'!$A:$BR,23+AV$3)</f>
        <v>0</v>
      </c>
      <c r="AW408" s="34" t="str">
        <f t="shared" si="718"/>
        <v>n/a</v>
      </c>
      <c r="AX408" s="34" t="str">
        <f t="shared" si="719"/>
        <v>n/a</v>
      </c>
      <c r="AZ408" s="33">
        <f>-VLOOKUP($A408,'pl-data'!$A:$BR,8+AZ$3)</f>
        <v>0</v>
      </c>
      <c r="BA408" s="33">
        <f>-VLOOKUP($A408,'pl-data'!$A:$BR,38+BA$3)</f>
        <v>0</v>
      </c>
      <c r="BB408" s="33">
        <f>-VLOOKUP($A408,'pl-data'!$A:$BR,23+BB$3)</f>
        <v>0</v>
      </c>
      <c r="BC408" s="34" t="str">
        <f t="shared" si="721"/>
        <v>n/a</v>
      </c>
      <c r="BD408" s="34" t="str">
        <f t="shared" si="722"/>
        <v>n/a</v>
      </c>
      <c r="BF408" s="33">
        <f>-VLOOKUP($A408,'pl-data'!$A:$BR,8+BF$3)</f>
        <v>0</v>
      </c>
      <c r="BG408" s="33">
        <f>-VLOOKUP($A408,'pl-data'!$A:$BR,38+BG$3)</f>
        <v>0</v>
      </c>
      <c r="BH408" s="33">
        <f>-VLOOKUP($A408,'pl-data'!$A:$BR,23+BH$3)</f>
        <v>0</v>
      </c>
      <c r="BI408" s="34" t="str">
        <f t="shared" si="724"/>
        <v>n/a</v>
      </c>
      <c r="BJ408" s="34" t="str">
        <f t="shared" si="725"/>
        <v>n/a</v>
      </c>
      <c r="BL408" s="33">
        <f>-VLOOKUP($A408,'pl-data'!$A:$BR,8+BL$3)</f>
        <v>0</v>
      </c>
      <c r="BM408" s="33">
        <f>-VLOOKUP($A408,'pl-data'!$A:$BR,38+BM$3)</f>
        <v>0</v>
      </c>
      <c r="BN408" s="33">
        <f>-VLOOKUP($A408,'pl-data'!$A:$BR,23+BN$3)</f>
        <v>0</v>
      </c>
      <c r="BO408" s="34" t="str">
        <f t="shared" si="727"/>
        <v>n/a</v>
      </c>
      <c r="BP408" s="34" t="str">
        <f t="shared" si="728"/>
        <v>n/a</v>
      </c>
      <c r="BR408" s="33">
        <f>-VLOOKUP($A408,'pl-data'!$A:$BR,8+BR$3)</f>
        <v>0</v>
      </c>
      <c r="BS408" s="33">
        <f>-VLOOKUP($A408,'pl-data'!$A:$BR,38+BS$3)</f>
        <v>0</v>
      </c>
      <c r="BT408" s="33">
        <f>-VLOOKUP($A408,'pl-data'!$A:$BR,23+BT$3)</f>
        <v>0</v>
      </c>
      <c r="BU408" s="34" t="str">
        <f t="shared" si="730"/>
        <v>n/a</v>
      </c>
      <c r="BV408" s="34" t="str">
        <f t="shared" si="731"/>
        <v>n/a</v>
      </c>
      <c r="BX408" s="33">
        <f t="shared" si="732"/>
        <v>0</v>
      </c>
      <c r="BY408" s="33">
        <f t="shared" si="733"/>
        <v>0</v>
      </c>
      <c r="BZ408" s="33">
        <f t="shared" si="734"/>
        <v>0</v>
      </c>
      <c r="CA408" s="34" t="str">
        <f t="shared" si="735"/>
        <v>n/a</v>
      </c>
      <c r="CB408" s="34" t="str">
        <f t="shared" si="736"/>
        <v>n/a</v>
      </c>
    </row>
    <row r="409" spans="1:80" hidden="1" outlineLevel="2" x14ac:dyDescent="0.2">
      <c r="A409" s="49">
        <v>4144</v>
      </c>
      <c r="B409" s="18" t="str">
        <f>+masterfile!D994</f>
        <v>4144 Soziale Abgaben für Minijobber</v>
      </c>
      <c r="D409" s="33">
        <f>-VLOOKUP($A409,'pl-data'!$A:$BR,8+D$3)</f>
        <v>0</v>
      </c>
      <c r="E409" s="33">
        <f>-VLOOKUP($A409,'pl-data'!$A:$BR,38+E$3)</f>
        <v>0</v>
      </c>
      <c r="F409" s="33">
        <f>-VLOOKUP($A409,'pl-data'!$A:$BR,23+F$3)</f>
        <v>0</v>
      </c>
      <c r="G409" s="34" t="str">
        <f t="shared" si="697"/>
        <v>n/a</v>
      </c>
      <c r="H409" s="34" t="str">
        <f t="shared" si="698"/>
        <v>n/a</v>
      </c>
      <c r="J409" s="33">
        <f>-VLOOKUP($A409,'pl-data'!$A:$BR,8+J$3)</f>
        <v>0</v>
      </c>
      <c r="K409" s="33">
        <f>-VLOOKUP($A409,'pl-data'!$A:$BR,38+K$3)</f>
        <v>0</v>
      </c>
      <c r="L409" s="33">
        <f>-VLOOKUP($A409,'pl-data'!$A:$BR,23+L$3)</f>
        <v>0</v>
      </c>
      <c r="M409" s="34" t="str">
        <f t="shared" si="700"/>
        <v>n/a</v>
      </c>
      <c r="N409" s="34" t="str">
        <f t="shared" si="701"/>
        <v>n/a</v>
      </c>
      <c r="P409" s="33">
        <f>-VLOOKUP($A409,'pl-data'!$A:$BR,8+P$3)</f>
        <v>0</v>
      </c>
      <c r="Q409" s="33">
        <f>-VLOOKUP($A409,'pl-data'!$A:$BR,38+Q$3)</f>
        <v>0</v>
      </c>
      <c r="R409" s="33">
        <f>-VLOOKUP($A409,'pl-data'!$A:$BR,23+R$3)</f>
        <v>0</v>
      </c>
      <c r="S409" s="34" t="str">
        <f t="shared" si="703"/>
        <v>n/a</v>
      </c>
      <c r="T409" s="34" t="str">
        <f t="shared" si="704"/>
        <v>n/a</v>
      </c>
      <c r="V409" s="33">
        <f>-VLOOKUP($A409,'pl-data'!$A:$BR,8+V$3)</f>
        <v>0</v>
      </c>
      <c r="W409" s="33">
        <f>-VLOOKUP($A409,'pl-data'!$A:$BR,38+W$3)</f>
        <v>0</v>
      </c>
      <c r="X409" s="33">
        <f>-VLOOKUP($A409,'pl-data'!$A:$BR,23+X$3)</f>
        <v>0</v>
      </c>
      <c r="Y409" s="34" t="str">
        <f t="shared" si="706"/>
        <v>n/a</v>
      </c>
      <c r="Z409" s="34" t="str">
        <f t="shared" si="707"/>
        <v>n/a</v>
      </c>
      <c r="AB409" s="33">
        <f>-VLOOKUP($A409,'pl-data'!$A:$BR,8+AB$3)</f>
        <v>0</v>
      </c>
      <c r="AC409" s="33">
        <f>-VLOOKUP($A409,'pl-data'!$A:$BR,38+AC$3)</f>
        <v>0</v>
      </c>
      <c r="AD409" s="33">
        <f>-VLOOKUP($A409,'pl-data'!$A:$BR,23+AD$3)</f>
        <v>0</v>
      </c>
      <c r="AE409" s="34" t="str">
        <f t="shared" si="709"/>
        <v>n/a</v>
      </c>
      <c r="AF409" s="34" t="str">
        <f t="shared" si="710"/>
        <v>n/a</v>
      </c>
      <c r="AH409" s="33">
        <f>-VLOOKUP($A409,'pl-data'!$A:$BR,8+AH$3)</f>
        <v>0</v>
      </c>
      <c r="AI409" s="33">
        <f>-VLOOKUP($A409,'pl-data'!$A:$BR,38+AI$3)</f>
        <v>0</v>
      </c>
      <c r="AJ409" s="33">
        <f>-VLOOKUP($A409,'pl-data'!$A:$BR,23+AJ$3)</f>
        <v>0</v>
      </c>
      <c r="AK409" s="34" t="str">
        <f t="shared" si="712"/>
        <v>n/a</v>
      </c>
      <c r="AL409" s="34" t="str">
        <f t="shared" si="713"/>
        <v>n/a</v>
      </c>
      <c r="AN409" s="33">
        <f>-VLOOKUP($A409,'pl-data'!$A:$BR,8+AN$3)</f>
        <v>0</v>
      </c>
      <c r="AO409" s="33">
        <f>-VLOOKUP($A409,'pl-data'!$A:$BR,38+AO$3)</f>
        <v>0</v>
      </c>
      <c r="AP409" s="33">
        <f>-VLOOKUP($A409,'pl-data'!$A:$BR,23+AP$3)</f>
        <v>0</v>
      </c>
      <c r="AQ409" s="34" t="str">
        <f t="shared" si="715"/>
        <v>n/a</v>
      </c>
      <c r="AR409" s="34" t="str">
        <f t="shared" si="716"/>
        <v>n/a</v>
      </c>
      <c r="AT409" s="33">
        <f>-VLOOKUP($A409,'pl-data'!$A:$BR,8+AT$3)</f>
        <v>0</v>
      </c>
      <c r="AU409" s="33">
        <f>-VLOOKUP($A409,'pl-data'!$A:$BR,38+AU$3)</f>
        <v>0</v>
      </c>
      <c r="AV409" s="33">
        <f>-VLOOKUP($A409,'pl-data'!$A:$BR,23+AV$3)</f>
        <v>0</v>
      </c>
      <c r="AW409" s="34" t="str">
        <f t="shared" si="718"/>
        <v>n/a</v>
      </c>
      <c r="AX409" s="34" t="str">
        <f t="shared" si="719"/>
        <v>n/a</v>
      </c>
      <c r="AZ409" s="33">
        <f>-VLOOKUP($A409,'pl-data'!$A:$BR,8+AZ$3)</f>
        <v>0</v>
      </c>
      <c r="BA409" s="33">
        <f>-VLOOKUP($A409,'pl-data'!$A:$BR,38+BA$3)</f>
        <v>0</v>
      </c>
      <c r="BB409" s="33">
        <f>-VLOOKUP($A409,'pl-data'!$A:$BR,23+BB$3)</f>
        <v>0</v>
      </c>
      <c r="BC409" s="34" t="str">
        <f t="shared" si="721"/>
        <v>n/a</v>
      </c>
      <c r="BD409" s="34" t="str">
        <f t="shared" si="722"/>
        <v>n/a</v>
      </c>
      <c r="BF409" s="33">
        <f>-VLOOKUP($A409,'pl-data'!$A:$BR,8+BF$3)</f>
        <v>0</v>
      </c>
      <c r="BG409" s="33">
        <f>-VLOOKUP($A409,'pl-data'!$A:$BR,38+BG$3)</f>
        <v>0</v>
      </c>
      <c r="BH409" s="33">
        <f>-VLOOKUP($A409,'pl-data'!$A:$BR,23+BH$3)</f>
        <v>0</v>
      </c>
      <c r="BI409" s="34" t="str">
        <f t="shared" si="724"/>
        <v>n/a</v>
      </c>
      <c r="BJ409" s="34" t="str">
        <f t="shared" si="725"/>
        <v>n/a</v>
      </c>
      <c r="BL409" s="33">
        <f>-VLOOKUP($A409,'pl-data'!$A:$BR,8+BL$3)</f>
        <v>0</v>
      </c>
      <c r="BM409" s="33">
        <f>-VLOOKUP($A409,'pl-data'!$A:$BR,38+BM$3)</f>
        <v>0</v>
      </c>
      <c r="BN409" s="33">
        <f>-VLOOKUP($A409,'pl-data'!$A:$BR,23+BN$3)</f>
        <v>0</v>
      </c>
      <c r="BO409" s="34" t="str">
        <f t="shared" si="727"/>
        <v>n/a</v>
      </c>
      <c r="BP409" s="34" t="str">
        <f t="shared" si="728"/>
        <v>n/a</v>
      </c>
      <c r="BR409" s="33">
        <f>-VLOOKUP($A409,'pl-data'!$A:$BR,8+BR$3)</f>
        <v>0</v>
      </c>
      <c r="BS409" s="33">
        <f>-VLOOKUP($A409,'pl-data'!$A:$BR,38+BS$3)</f>
        <v>0</v>
      </c>
      <c r="BT409" s="33">
        <f>-VLOOKUP($A409,'pl-data'!$A:$BR,23+BT$3)</f>
        <v>0</v>
      </c>
      <c r="BU409" s="34" t="str">
        <f t="shared" si="730"/>
        <v>n/a</v>
      </c>
      <c r="BV409" s="34" t="str">
        <f t="shared" si="731"/>
        <v>n/a</v>
      </c>
      <c r="BX409" s="33">
        <f t="shared" si="732"/>
        <v>0</v>
      </c>
      <c r="BY409" s="33">
        <f t="shared" si="733"/>
        <v>0</v>
      </c>
      <c r="BZ409" s="33">
        <f t="shared" si="734"/>
        <v>0</v>
      </c>
      <c r="CA409" s="34" t="str">
        <f t="shared" si="735"/>
        <v>n/a</v>
      </c>
      <c r="CB409" s="34" t="str">
        <f t="shared" si="736"/>
        <v>n/a</v>
      </c>
    </row>
    <row r="410" spans="1:80" hidden="1" outlineLevel="2" x14ac:dyDescent="0.2">
      <c r="A410" s="49">
        <v>4160</v>
      </c>
      <c r="B410" s="18" t="str">
        <f>+masterfile!D1010</f>
        <v>4160 Versorgungskassen</v>
      </c>
      <c r="D410" s="33">
        <f>-VLOOKUP($A410,'pl-data'!$A:$BR,8+D$3)</f>
        <v>0</v>
      </c>
      <c r="E410" s="33">
        <f>-VLOOKUP($A410,'pl-data'!$A:$BR,38+E$3)</f>
        <v>0</v>
      </c>
      <c r="F410" s="33">
        <f>-VLOOKUP($A410,'pl-data'!$A:$BR,23+F$3)</f>
        <v>0</v>
      </c>
      <c r="G410" s="34" t="str">
        <f t="shared" si="697"/>
        <v>n/a</v>
      </c>
      <c r="H410" s="34" t="str">
        <f t="shared" si="698"/>
        <v>n/a</v>
      </c>
      <c r="J410" s="33">
        <f>-VLOOKUP($A410,'pl-data'!$A:$BR,8+J$3)</f>
        <v>0</v>
      </c>
      <c r="K410" s="33">
        <f>-VLOOKUP($A410,'pl-data'!$A:$BR,38+K$3)</f>
        <v>0</v>
      </c>
      <c r="L410" s="33">
        <f>-VLOOKUP($A410,'pl-data'!$A:$BR,23+L$3)</f>
        <v>0</v>
      </c>
      <c r="M410" s="34" t="str">
        <f t="shared" si="700"/>
        <v>n/a</v>
      </c>
      <c r="N410" s="34" t="str">
        <f t="shared" si="701"/>
        <v>n/a</v>
      </c>
      <c r="P410" s="33">
        <f>-VLOOKUP($A410,'pl-data'!$A:$BR,8+P$3)</f>
        <v>0</v>
      </c>
      <c r="Q410" s="33">
        <f>-VLOOKUP($A410,'pl-data'!$A:$BR,38+Q$3)</f>
        <v>0</v>
      </c>
      <c r="R410" s="33">
        <f>-VLOOKUP($A410,'pl-data'!$A:$BR,23+R$3)</f>
        <v>0</v>
      </c>
      <c r="S410" s="34" t="str">
        <f t="shared" si="703"/>
        <v>n/a</v>
      </c>
      <c r="T410" s="34" t="str">
        <f t="shared" si="704"/>
        <v>n/a</v>
      </c>
      <c r="V410" s="33">
        <f>-VLOOKUP($A410,'pl-data'!$A:$BR,8+V$3)</f>
        <v>0</v>
      </c>
      <c r="W410" s="33">
        <f>-VLOOKUP($A410,'pl-data'!$A:$BR,38+W$3)</f>
        <v>0</v>
      </c>
      <c r="X410" s="33">
        <f>-VLOOKUP($A410,'pl-data'!$A:$BR,23+X$3)</f>
        <v>0</v>
      </c>
      <c r="Y410" s="34" t="str">
        <f t="shared" si="706"/>
        <v>n/a</v>
      </c>
      <c r="Z410" s="34" t="str">
        <f t="shared" si="707"/>
        <v>n/a</v>
      </c>
      <c r="AB410" s="33">
        <f>-VLOOKUP($A410,'pl-data'!$A:$BR,8+AB$3)</f>
        <v>0</v>
      </c>
      <c r="AC410" s="33">
        <f>-VLOOKUP($A410,'pl-data'!$A:$BR,38+AC$3)</f>
        <v>0</v>
      </c>
      <c r="AD410" s="33">
        <f>-VLOOKUP($A410,'pl-data'!$A:$BR,23+AD$3)</f>
        <v>0</v>
      </c>
      <c r="AE410" s="34" t="str">
        <f t="shared" si="709"/>
        <v>n/a</v>
      </c>
      <c r="AF410" s="34" t="str">
        <f t="shared" si="710"/>
        <v>n/a</v>
      </c>
      <c r="AH410" s="33">
        <f>-VLOOKUP($A410,'pl-data'!$A:$BR,8+AH$3)</f>
        <v>0</v>
      </c>
      <c r="AI410" s="33">
        <f>-VLOOKUP($A410,'pl-data'!$A:$BR,38+AI$3)</f>
        <v>0</v>
      </c>
      <c r="AJ410" s="33">
        <f>-VLOOKUP($A410,'pl-data'!$A:$BR,23+AJ$3)</f>
        <v>0</v>
      </c>
      <c r="AK410" s="34" t="str">
        <f t="shared" si="712"/>
        <v>n/a</v>
      </c>
      <c r="AL410" s="34" t="str">
        <f t="shared" si="713"/>
        <v>n/a</v>
      </c>
      <c r="AN410" s="33">
        <f>-VLOOKUP($A410,'pl-data'!$A:$BR,8+AN$3)</f>
        <v>0</v>
      </c>
      <c r="AO410" s="33">
        <f>-VLOOKUP($A410,'pl-data'!$A:$BR,38+AO$3)</f>
        <v>0</v>
      </c>
      <c r="AP410" s="33">
        <f>-VLOOKUP($A410,'pl-data'!$A:$BR,23+AP$3)</f>
        <v>0</v>
      </c>
      <c r="AQ410" s="34" t="str">
        <f t="shared" si="715"/>
        <v>n/a</v>
      </c>
      <c r="AR410" s="34" t="str">
        <f t="shared" si="716"/>
        <v>n/a</v>
      </c>
      <c r="AT410" s="33">
        <f>-VLOOKUP($A410,'pl-data'!$A:$BR,8+AT$3)</f>
        <v>0</v>
      </c>
      <c r="AU410" s="33">
        <f>-VLOOKUP($A410,'pl-data'!$A:$BR,38+AU$3)</f>
        <v>0</v>
      </c>
      <c r="AV410" s="33">
        <f>-VLOOKUP($A410,'pl-data'!$A:$BR,23+AV$3)</f>
        <v>0</v>
      </c>
      <c r="AW410" s="34" t="str">
        <f t="shared" si="718"/>
        <v>n/a</v>
      </c>
      <c r="AX410" s="34" t="str">
        <f t="shared" si="719"/>
        <v>n/a</v>
      </c>
      <c r="AZ410" s="33">
        <f>-VLOOKUP($A410,'pl-data'!$A:$BR,8+AZ$3)</f>
        <v>0</v>
      </c>
      <c r="BA410" s="33">
        <f>-VLOOKUP($A410,'pl-data'!$A:$BR,38+BA$3)</f>
        <v>0</v>
      </c>
      <c r="BB410" s="33">
        <f>-VLOOKUP($A410,'pl-data'!$A:$BR,23+BB$3)</f>
        <v>0</v>
      </c>
      <c r="BC410" s="34" t="str">
        <f t="shared" si="721"/>
        <v>n/a</v>
      </c>
      <c r="BD410" s="34" t="str">
        <f t="shared" si="722"/>
        <v>n/a</v>
      </c>
      <c r="BF410" s="33">
        <f>-VLOOKUP($A410,'pl-data'!$A:$BR,8+BF$3)</f>
        <v>0</v>
      </c>
      <c r="BG410" s="33">
        <f>-VLOOKUP($A410,'pl-data'!$A:$BR,38+BG$3)</f>
        <v>0</v>
      </c>
      <c r="BH410" s="33">
        <f>-VLOOKUP($A410,'pl-data'!$A:$BR,23+BH$3)</f>
        <v>0</v>
      </c>
      <c r="BI410" s="34" t="str">
        <f t="shared" si="724"/>
        <v>n/a</v>
      </c>
      <c r="BJ410" s="34" t="str">
        <f t="shared" si="725"/>
        <v>n/a</v>
      </c>
      <c r="BL410" s="33">
        <f>-VLOOKUP($A410,'pl-data'!$A:$BR,8+BL$3)</f>
        <v>0</v>
      </c>
      <c r="BM410" s="33">
        <f>-VLOOKUP($A410,'pl-data'!$A:$BR,38+BM$3)</f>
        <v>0</v>
      </c>
      <c r="BN410" s="33">
        <f>-VLOOKUP($A410,'pl-data'!$A:$BR,23+BN$3)</f>
        <v>0</v>
      </c>
      <c r="BO410" s="34" t="str">
        <f t="shared" si="727"/>
        <v>n/a</v>
      </c>
      <c r="BP410" s="34" t="str">
        <f t="shared" si="728"/>
        <v>n/a</v>
      </c>
      <c r="BR410" s="33">
        <f>-VLOOKUP($A410,'pl-data'!$A:$BR,8+BR$3)</f>
        <v>0</v>
      </c>
      <c r="BS410" s="33">
        <f>-VLOOKUP($A410,'pl-data'!$A:$BR,38+BS$3)</f>
        <v>0</v>
      </c>
      <c r="BT410" s="33">
        <f>-VLOOKUP($A410,'pl-data'!$A:$BR,23+BT$3)</f>
        <v>0</v>
      </c>
      <c r="BU410" s="34" t="str">
        <f t="shared" si="730"/>
        <v>n/a</v>
      </c>
      <c r="BV410" s="34" t="str">
        <f t="shared" si="731"/>
        <v>n/a</v>
      </c>
      <c r="BX410" s="33">
        <f t="shared" si="732"/>
        <v>0</v>
      </c>
      <c r="BY410" s="33">
        <f t="shared" si="733"/>
        <v>0</v>
      </c>
      <c r="BZ410" s="33">
        <f t="shared" si="734"/>
        <v>0</v>
      </c>
      <c r="CA410" s="34" t="str">
        <f t="shared" si="735"/>
        <v>n/a</v>
      </c>
      <c r="CB410" s="34" t="str">
        <f t="shared" si="736"/>
        <v>n/a</v>
      </c>
    </row>
    <row r="411" spans="1:80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-VLOOKUP($A411,'pl-data'!$A:$BR,8+D$3)</f>
        <v>0</v>
      </c>
      <c r="E411" s="33">
        <f>-VLOOKUP($A411,'pl-data'!$A:$BR,38+E$3)</f>
        <v>0</v>
      </c>
      <c r="F411" s="33">
        <f>-VLOOKUP($A411,'pl-data'!$A:$BR,23+F$3)</f>
        <v>0</v>
      </c>
      <c r="G411" s="34" t="str">
        <f t="shared" si="697"/>
        <v>n/a</v>
      </c>
      <c r="H411" s="34" t="str">
        <f t="shared" si="698"/>
        <v>n/a</v>
      </c>
      <c r="J411" s="33">
        <f>-VLOOKUP($A411,'pl-data'!$A:$BR,8+J$3)</f>
        <v>0</v>
      </c>
      <c r="K411" s="33">
        <f>-VLOOKUP($A411,'pl-data'!$A:$BR,38+K$3)</f>
        <v>0</v>
      </c>
      <c r="L411" s="33">
        <f>-VLOOKUP($A411,'pl-data'!$A:$BR,23+L$3)</f>
        <v>0</v>
      </c>
      <c r="M411" s="34" t="str">
        <f t="shared" si="700"/>
        <v>n/a</v>
      </c>
      <c r="N411" s="34" t="str">
        <f t="shared" si="701"/>
        <v>n/a</v>
      </c>
      <c r="P411" s="33">
        <f>-VLOOKUP($A411,'pl-data'!$A:$BR,8+P$3)</f>
        <v>0</v>
      </c>
      <c r="Q411" s="33">
        <f>-VLOOKUP($A411,'pl-data'!$A:$BR,38+Q$3)</f>
        <v>0</v>
      </c>
      <c r="R411" s="33">
        <f>-VLOOKUP($A411,'pl-data'!$A:$BR,23+R$3)</f>
        <v>0</v>
      </c>
      <c r="S411" s="34" t="str">
        <f t="shared" si="703"/>
        <v>n/a</v>
      </c>
      <c r="T411" s="34" t="str">
        <f t="shared" si="704"/>
        <v>n/a</v>
      </c>
      <c r="V411" s="33">
        <f>-VLOOKUP($A411,'pl-data'!$A:$BR,8+V$3)</f>
        <v>0</v>
      </c>
      <c r="W411" s="33">
        <f>-VLOOKUP($A411,'pl-data'!$A:$BR,38+W$3)</f>
        <v>0</v>
      </c>
      <c r="X411" s="33">
        <f>-VLOOKUP($A411,'pl-data'!$A:$BR,23+X$3)</f>
        <v>0</v>
      </c>
      <c r="Y411" s="34" t="str">
        <f t="shared" si="706"/>
        <v>n/a</v>
      </c>
      <c r="Z411" s="34" t="str">
        <f t="shared" si="707"/>
        <v>n/a</v>
      </c>
      <c r="AB411" s="33">
        <f>-VLOOKUP($A411,'pl-data'!$A:$BR,8+AB$3)</f>
        <v>0</v>
      </c>
      <c r="AC411" s="33">
        <f>-VLOOKUP($A411,'pl-data'!$A:$BR,38+AC$3)</f>
        <v>0</v>
      </c>
      <c r="AD411" s="33">
        <f>-VLOOKUP($A411,'pl-data'!$A:$BR,23+AD$3)</f>
        <v>0</v>
      </c>
      <c r="AE411" s="34" t="str">
        <f t="shared" si="709"/>
        <v>n/a</v>
      </c>
      <c r="AF411" s="34" t="str">
        <f t="shared" si="710"/>
        <v>n/a</v>
      </c>
      <c r="AH411" s="33">
        <f>-VLOOKUP($A411,'pl-data'!$A:$BR,8+AH$3)</f>
        <v>0</v>
      </c>
      <c r="AI411" s="33">
        <f>-VLOOKUP($A411,'pl-data'!$A:$BR,38+AI$3)</f>
        <v>0</v>
      </c>
      <c r="AJ411" s="33">
        <f>-VLOOKUP($A411,'pl-data'!$A:$BR,23+AJ$3)</f>
        <v>0</v>
      </c>
      <c r="AK411" s="34" t="str">
        <f t="shared" si="712"/>
        <v>n/a</v>
      </c>
      <c r="AL411" s="34" t="str">
        <f t="shared" si="713"/>
        <v>n/a</v>
      </c>
      <c r="AN411" s="33">
        <f>-VLOOKUP($A411,'pl-data'!$A:$BR,8+AN$3)</f>
        <v>0</v>
      </c>
      <c r="AO411" s="33">
        <f>-VLOOKUP($A411,'pl-data'!$A:$BR,38+AO$3)</f>
        <v>0</v>
      </c>
      <c r="AP411" s="33">
        <f>-VLOOKUP($A411,'pl-data'!$A:$BR,23+AP$3)</f>
        <v>0</v>
      </c>
      <c r="AQ411" s="34" t="str">
        <f t="shared" si="715"/>
        <v>n/a</v>
      </c>
      <c r="AR411" s="34" t="str">
        <f t="shared" si="716"/>
        <v>n/a</v>
      </c>
      <c r="AT411" s="33">
        <f>-VLOOKUP($A411,'pl-data'!$A:$BR,8+AT$3)</f>
        <v>0</v>
      </c>
      <c r="AU411" s="33">
        <f>-VLOOKUP($A411,'pl-data'!$A:$BR,38+AU$3)</f>
        <v>0</v>
      </c>
      <c r="AV411" s="33">
        <f>-VLOOKUP($A411,'pl-data'!$A:$BR,23+AV$3)</f>
        <v>0</v>
      </c>
      <c r="AW411" s="34" t="str">
        <f t="shared" si="718"/>
        <v>n/a</v>
      </c>
      <c r="AX411" s="34" t="str">
        <f t="shared" si="719"/>
        <v>n/a</v>
      </c>
      <c r="AZ411" s="33">
        <f>-VLOOKUP($A411,'pl-data'!$A:$BR,8+AZ$3)</f>
        <v>0</v>
      </c>
      <c r="BA411" s="33">
        <f>-VLOOKUP($A411,'pl-data'!$A:$BR,38+BA$3)</f>
        <v>0</v>
      </c>
      <c r="BB411" s="33">
        <f>-VLOOKUP($A411,'pl-data'!$A:$BR,23+BB$3)</f>
        <v>0</v>
      </c>
      <c r="BC411" s="34" t="str">
        <f t="shared" si="721"/>
        <v>n/a</v>
      </c>
      <c r="BD411" s="34" t="str">
        <f t="shared" si="722"/>
        <v>n/a</v>
      </c>
      <c r="BF411" s="33">
        <f>-VLOOKUP($A411,'pl-data'!$A:$BR,8+BF$3)</f>
        <v>0</v>
      </c>
      <c r="BG411" s="33">
        <f>-VLOOKUP($A411,'pl-data'!$A:$BR,38+BG$3)</f>
        <v>0</v>
      </c>
      <c r="BH411" s="33">
        <f>-VLOOKUP($A411,'pl-data'!$A:$BR,23+BH$3)</f>
        <v>0</v>
      </c>
      <c r="BI411" s="34" t="str">
        <f t="shared" si="724"/>
        <v>n/a</v>
      </c>
      <c r="BJ411" s="34" t="str">
        <f t="shared" si="725"/>
        <v>n/a</v>
      </c>
      <c r="BL411" s="33">
        <f>-VLOOKUP($A411,'pl-data'!$A:$BR,8+BL$3)</f>
        <v>0</v>
      </c>
      <c r="BM411" s="33">
        <f>-VLOOKUP($A411,'pl-data'!$A:$BR,38+BM$3)</f>
        <v>0</v>
      </c>
      <c r="BN411" s="33">
        <f>-VLOOKUP($A411,'pl-data'!$A:$BR,23+BN$3)</f>
        <v>0</v>
      </c>
      <c r="BO411" s="34" t="str">
        <f t="shared" si="727"/>
        <v>n/a</v>
      </c>
      <c r="BP411" s="34" t="str">
        <f t="shared" si="728"/>
        <v>n/a</v>
      </c>
      <c r="BR411" s="33">
        <f>-VLOOKUP($A411,'pl-data'!$A:$BR,8+BR$3)</f>
        <v>0</v>
      </c>
      <c r="BS411" s="33">
        <f>-VLOOKUP($A411,'pl-data'!$A:$BR,38+BS$3)</f>
        <v>0</v>
      </c>
      <c r="BT411" s="33">
        <f>-VLOOKUP($A411,'pl-data'!$A:$BR,23+BT$3)</f>
        <v>0</v>
      </c>
      <c r="BU411" s="34" t="str">
        <f t="shared" si="730"/>
        <v>n/a</v>
      </c>
      <c r="BV411" s="34" t="str">
        <f t="shared" si="731"/>
        <v>n/a</v>
      </c>
      <c r="BX411" s="33">
        <f t="shared" si="732"/>
        <v>0</v>
      </c>
      <c r="BY411" s="33">
        <f t="shared" si="733"/>
        <v>0</v>
      </c>
      <c r="BZ411" s="33">
        <f t="shared" si="734"/>
        <v>0</v>
      </c>
      <c r="CA411" s="34" t="str">
        <f t="shared" si="735"/>
        <v>n/a</v>
      </c>
      <c r="CB411" s="34" t="str">
        <f t="shared" si="736"/>
        <v>n/a</v>
      </c>
    </row>
    <row r="412" spans="1:80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-VLOOKUP($A412,'pl-data'!$A:$BR,8+D$3)</f>
        <v>0</v>
      </c>
      <c r="E412" s="33">
        <f>-VLOOKUP($A412,'pl-data'!$A:$BR,38+E$3)</f>
        <v>0</v>
      </c>
      <c r="F412" s="33">
        <f>-VLOOKUP($A412,'pl-data'!$A:$BR,23+F$3)</f>
        <v>0</v>
      </c>
      <c r="G412" s="34" t="str">
        <f t="shared" si="697"/>
        <v>n/a</v>
      </c>
      <c r="H412" s="34" t="str">
        <f t="shared" si="698"/>
        <v>n/a</v>
      </c>
      <c r="J412" s="33">
        <f>-VLOOKUP($A412,'pl-data'!$A:$BR,8+J$3)</f>
        <v>0</v>
      </c>
      <c r="K412" s="33">
        <f>-VLOOKUP($A412,'pl-data'!$A:$BR,38+K$3)</f>
        <v>0</v>
      </c>
      <c r="L412" s="33">
        <f>-VLOOKUP($A412,'pl-data'!$A:$BR,23+L$3)</f>
        <v>0</v>
      </c>
      <c r="M412" s="34" t="str">
        <f t="shared" si="700"/>
        <v>n/a</v>
      </c>
      <c r="N412" s="34" t="str">
        <f t="shared" si="701"/>
        <v>n/a</v>
      </c>
      <c r="P412" s="33">
        <f>-VLOOKUP($A412,'pl-data'!$A:$BR,8+P$3)</f>
        <v>0</v>
      </c>
      <c r="Q412" s="33">
        <f>-VLOOKUP($A412,'pl-data'!$A:$BR,38+Q$3)</f>
        <v>0</v>
      </c>
      <c r="R412" s="33">
        <f>-VLOOKUP($A412,'pl-data'!$A:$BR,23+R$3)</f>
        <v>0</v>
      </c>
      <c r="S412" s="34" t="str">
        <f t="shared" si="703"/>
        <v>n/a</v>
      </c>
      <c r="T412" s="34" t="str">
        <f t="shared" si="704"/>
        <v>n/a</v>
      </c>
      <c r="V412" s="33">
        <f>-VLOOKUP($A412,'pl-data'!$A:$BR,8+V$3)</f>
        <v>0</v>
      </c>
      <c r="W412" s="33">
        <f>-VLOOKUP($A412,'pl-data'!$A:$BR,38+W$3)</f>
        <v>0</v>
      </c>
      <c r="X412" s="33">
        <f>-VLOOKUP($A412,'pl-data'!$A:$BR,23+X$3)</f>
        <v>0</v>
      </c>
      <c r="Y412" s="34" t="str">
        <f t="shared" si="706"/>
        <v>n/a</v>
      </c>
      <c r="Z412" s="34" t="str">
        <f t="shared" si="707"/>
        <v>n/a</v>
      </c>
      <c r="AB412" s="33">
        <f>-VLOOKUP($A412,'pl-data'!$A:$BR,8+AB$3)</f>
        <v>0</v>
      </c>
      <c r="AC412" s="33">
        <f>-VLOOKUP($A412,'pl-data'!$A:$BR,38+AC$3)</f>
        <v>0</v>
      </c>
      <c r="AD412" s="33">
        <f>-VLOOKUP($A412,'pl-data'!$A:$BR,23+AD$3)</f>
        <v>0</v>
      </c>
      <c r="AE412" s="34" t="str">
        <f t="shared" si="709"/>
        <v>n/a</v>
      </c>
      <c r="AF412" s="34" t="str">
        <f t="shared" si="710"/>
        <v>n/a</v>
      </c>
      <c r="AH412" s="33">
        <f>-VLOOKUP($A412,'pl-data'!$A:$BR,8+AH$3)</f>
        <v>0</v>
      </c>
      <c r="AI412" s="33">
        <f>-VLOOKUP($A412,'pl-data'!$A:$BR,38+AI$3)</f>
        <v>0</v>
      </c>
      <c r="AJ412" s="33">
        <f>-VLOOKUP($A412,'pl-data'!$A:$BR,23+AJ$3)</f>
        <v>0</v>
      </c>
      <c r="AK412" s="34" t="str">
        <f t="shared" si="712"/>
        <v>n/a</v>
      </c>
      <c r="AL412" s="34" t="str">
        <f t="shared" si="713"/>
        <v>n/a</v>
      </c>
      <c r="AN412" s="33">
        <f>-VLOOKUP($A412,'pl-data'!$A:$BR,8+AN$3)</f>
        <v>0</v>
      </c>
      <c r="AO412" s="33">
        <f>-VLOOKUP($A412,'pl-data'!$A:$BR,38+AO$3)</f>
        <v>0</v>
      </c>
      <c r="AP412" s="33">
        <f>-VLOOKUP($A412,'pl-data'!$A:$BR,23+AP$3)</f>
        <v>0</v>
      </c>
      <c r="AQ412" s="34" t="str">
        <f t="shared" si="715"/>
        <v>n/a</v>
      </c>
      <c r="AR412" s="34" t="str">
        <f t="shared" si="716"/>
        <v>n/a</v>
      </c>
      <c r="AT412" s="33">
        <f>-VLOOKUP($A412,'pl-data'!$A:$BR,8+AT$3)</f>
        <v>0</v>
      </c>
      <c r="AU412" s="33">
        <f>-VLOOKUP($A412,'pl-data'!$A:$BR,38+AU$3)</f>
        <v>0</v>
      </c>
      <c r="AV412" s="33">
        <f>-VLOOKUP($A412,'pl-data'!$A:$BR,23+AV$3)</f>
        <v>0</v>
      </c>
      <c r="AW412" s="34" t="str">
        <f t="shared" si="718"/>
        <v>n/a</v>
      </c>
      <c r="AX412" s="34" t="str">
        <f t="shared" si="719"/>
        <v>n/a</v>
      </c>
      <c r="AZ412" s="33">
        <f>-VLOOKUP($A412,'pl-data'!$A:$BR,8+AZ$3)</f>
        <v>0</v>
      </c>
      <c r="BA412" s="33">
        <f>-VLOOKUP($A412,'pl-data'!$A:$BR,38+BA$3)</f>
        <v>0</v>
      </c>
      <c r="BB412" s="33">
        <f>-VLOOKUP($A412,'pl-data'!$A:$BR,23+BB$3)</f>
        <v>0</v>
      </c>
      <c r="BC412" s="34" t="str">
        <f t="shared" si="721"/>
        <v>n/a</v>
      </c>
      <c r="BD412" s="34" t="str">
        <f t="shared" si="722"/>
        <v>n/a</v>
      </c>
      <c r="BF412" s="33">
        <f>-VLOOKUP($A412,'pl-data'!$A:$BR,8+BF$3)</f>
        <v>0</v>
      </c>
      <c r="BG412" s="33">
        <f>-VLOOKUP($A412,'pl-data'!$A:$BR,38+BG$3)</f>
        <v>0</v>
      </c>
      <c r="BH412" s="33">
        <f>-VLOOKUP($A412,'pl-data'!$A:$BR,23+BH$3)</f>
        <v>0</v>
      </c>
      <c r="BI412" s="34" t="str">
        <f t="shared" si="724"/>
        <v>n/a</v>
      </c>
      <c r="BJ412" s="34" t="str">
        <f t="shared" si="725"/>
        <v>n/a</v>
      </c>
      <c r="BL412" s="33">
        <f>-VLOOKUP($A412,'pl-data'!$A:$BR,8+BL$3)</f>
        <v>0</v>
      </c>
      <c r="BM412" s="33">
        <f>-VLOOKUP($A412,'pl-data'!$A:$BR,38+BM$3)</f>
        <v>0</v>
      </c>
      <c r="BN412" s="33">
        <f>-VLOOKUP($A412,'pl-data'!$A:$BR,23+BN$3)</f>
        <v>0</v>
      </c>
      <c r="BO412" s="34" t="str">
        <f t="shared" si="727"/>
        <v>n/a</v>
      </c>
      <c r="BP412" s="34" t="str">
        <f t="shared" si="728"/>
        <v>n/a</v>
      </c>
      <c r="BR412" s="33">
        <f>-VLOOKUP($A412,'pl-data'!$A:$BR,8+BR$3)</f>
        <v>0</v>
      </c>
      <c r="BS412" s="33">
        <f>-VLOOKUP($A412,'pl-data'!$A:$BR,38+BS$3)</f>
        <v>0</v>
      </c>
      <c r="BT412" s="33">
        <f>-VLOOKUP($A412,'pl-data'!$A:$BR,23+BT$3)</f>
        <v>0</v>
      </c>
      <c r="BU412" s="34" t="str">
        <f t="shared" si="730"/>
        <v>n/a</v>
      </c>
      <c r="BV412" s="34" t="str">
        <f t="shared" si="731"/>
        <v>n/a</v>
      </c>
      <c r="BX412" s="33">
        <f t="shared" si="732"/>
        <v>0</v>
      </c>
      <c r="BY412" s="33">
        <f t="shared" si="733"/>
        <v>0</v>
      </c>
      <c r="BZ412" s="33">
        <f t="shared" si="734"/>
        <v>0</v>
      </c>
      <c r="CA412" s="34" t="str">
        <f t="shared" si="735"/>
        <v>n/a</v>
      </c>
      <c r="CB412" s="34" t="str">
        <f t="shared" si="736"/>
        <v>n/a</v>
      </c>
    </row>
    <row r="413" spans="1:80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-VLOOKUP($A413,'pl-data'!$A:$BR,8+D$3)</f>
        <v>0</v>
      </c>
      <c r="E413" s="33">
        <f>-VLOOKUP($A413,'pl-data'!$A:$BR,38+E$3)</f>
        <v>0</v>
      </c>
      <c r="F413" s="33">
        <f>-VLOOKUP($A413,'pl-data'!$A:$BR,23+F$3)</f>
        <v>0</v>
      </c>
      <c r="G413" s="34" t="str">
        <f t="shared" si="697"/>
        <v>n/a</v>
      </c>
      <c r="H413" s="34" t="str">
        <f t="shared" si="698"/>
        <v>n/a</v>
      </c>
      <c r="J413" s="33">
        <f>-VLOOKUP($A413,'pl-data'!$A:$BR,8+J$3)</f>
        <v>0</v>
      </c>
      <c r="K413" s="33">
        <f>-VLOOKUP($A413,'pl-data'!$A:$BR,38+K$3)</f>
        <v>0</v>
      </c>
      <c r="L413" s="33">
        <f>-VLOOKUP($A413,'pl-data'!$A:$BR,23+L$3)</f>
        <v>0</v>
      </c>
      <c r="M413" s="34" t="str">
        <f t="shared" si="700"/>
        <v>n/a</v>
      </c>
      <c r="N413" s="34" t="str">
        <f t="shared" si="701"/>
        <v>n/a</v>
      </c>
      <c r="P413" s="33">
        <f>-VLOOKUP($A413,'pl-data'!$A:$BR,8+P$3)</f>
        <v>0</v>
      </c>
      <c r="Q413" s="33">
        <f>-VLOOKUP($A413,'pl-data'!$A:$BR,38+Q$3)</f>
        <v>0</v>
      </c>
      <c r="R413" s="33">
        <f>-VLOOKUP($A413,'pl-data'!$A:$BR,23+R$3)</f>
        <v>0</v>
      </c>
      <c r="S413" s="34" t="str">
        <f t="shared" si="703"/>
        <v>n/a</v>
      </c>
      <c r="T413" s="34" t="str">
        <f t="shared" si="704"/>
        <v>n/a</v>
      </c>
      <c r="V413" s="33">
        <f>-VLOOKUP($A413,'pl-data'!$A:$BR,8+V$3)</f>
        <v>0</v>
      </c>
      <c r="W413" s="33">
        <f>-VLOOKUP($A413,'pl-data'!$A:$BR,38+W$3)</f>
        <v>0</v>
      </c>
      <c r="X413" s="33">
        <f>-VLOOKUP($A413,'pl-data'!$A:$BR,23+X$3)</f>
        <v>0</v>
      </c>
      <c r="Y413" s="34" t="str">
        <f t="shared" si="706"/>
        <v>n/a</v>
      </c>
      <c r="Z413" s="34" t="str">
        <f t="shared" si="707"/>
        <v>n/a</v>
      </c>
      <c r="AB413" s="33">
        <f>-VLOOKUP($A413,'pl-data'!$A:$BR,8+AB$3)</f>
        <v>0</v>
      </c>
      <c r="AC413" s="33">
        <f>-VLOOKUP($A413,'pl-data'!$A:$BR,38+AC$3)</f>
        <v>0</v>
      </c>
      <c r="AD413" s="33">
        <f>-VLOOKUP($A413,'pl-data'!$A:$BR,23+AD$3)</f>
        <v>0</v>
      </c>
      <c r="AE413" s="34" t="str">
        <f t="shared" si="709"/>
        <v>n/a</v>
      </c>
      <c r="AF413" s="34" t="str">
        <f t="shared" si="710"/>
        <v>n/a</v>
      </c>
      <c r="AH413" s="33">
        <f>-VLOOKUP($A413,'pl-data'!$A:$BR,8+AH$3)</f>
        <v>0</v>
      </c>
      <c r="AI413" s="33">
        <f>-VLOOKUP($A413,'pl-data'!$A:$BR,38+AI$3)</f>
        <v>0</v>
      </c>
      <c r="AJ413" s="33">
        <f>-VLOOKUP($A413,'pl-data'!$A:$BR,23+AJ$3)</f>
        <v>0</v>
      </c>
      <c r="AK413" s="34" t="str">
        <f t="shared" si="712"/>
        <v>n/a</v>
      </c>
      <c r="AL413" s="34" t="str">
        <f t="shared" si="713"/>
        <v>n/a</v>
      </c>
      <c r="AN413" s="33">
        <f>-VLOOKUP($A413,'pl-data'!$A:$BR,8+AN$3)</f>
        <v>0</v>
      </c>
      <c r="AO413" s="33">
        <f>-VLOOKUP($A413,'pl-data'!$A:$BR,38+AO$3)</f>
        <v>0</v>
      </c>
      <c r="AP413" s="33">
        <f>-VLOOKUP($A413,'pl-data'!$A:$BR,23+AP$3)</f>
        <v>0</v>
      </c>
      <c r="AQ413" s="34" t="str">
        <f t="shared" si="715"/>
        <v>n/a</v>
      </c>
      <c r="AR413" s="34" t="str">
        <f t="shared" si="716"/>
        <v>n/a</v>
      </c>
      <c r="AT413" s="33">
        <f>-VLOOKUP($A413,'pl-data'!$A:$BR,8+AT$3)</f>
        <v>0</v>
      </c>
      <c r="AU413" s="33">
        <f>-VLOOKUP($A413,'pl-data'!$A:$BR,38+AU$3)</f>
        <v>0</v>
      </c>
      <c r="AV413" s="33">
        <f>-VLOOKUP($A413,'pl-data'!$A:$BR,23+AV$3)</f>
        <v>0</v>
      </c>
      <c r="AW413" s="34" t="str">
        <f t="shared" si="718"/>
        <v>n/a</v>
      </c>
      <c r="AX413" s="34" t="str">
        <f t="shared" si="719"/>
        <v>n/a</v>
      </c>
      <c r="AZ413" s="33">
        <f>-VLOOKUP($A413,'pl-data'!$A:$BR,8+AZ$3)</f>
        <v>0</v>
      </c>
      <c r="BA413" s="33">
        <f>-VLOOKUP($A413,'pl-data'!$A:$BR,38+BA$3)</f>
        <v>0</v>
      </c>
      <c r="BB413" s="33">
        <f>-VLOOKUP($A413,'pl-data'!$A:$BR,23+BB$3)</f>
        <v>0</v>
      </c>
      <c r="BC413" s="34" t="str">
        <f t="shared" si="721"/>
        <v>n/a</v>
      </c>
      <c r="BD413" s="34" t="str">
        <f t="shared" si="722"/>
        <v>n/a</v>
      </c>
      <c r="BF413" s="33">
        <f>-VLOOKUP($A413,'pl-data'!$A:$BR,8+BF$3)</f>
        <v>0</v>
      </c>
      <c r="BG413" s="33">
        <f>-VLOOKUP($A413,'pl-data'!$A:$BR,38+BG$3)</f>
        <v>0</v>
      </c>
      <c r="BH413" s="33">
        <f>-VLOOKUP($A413,'pl-data'!$A:$BR,23+BH$3)</f>
        <v>0</v>
      </c>
      <c r="BI413" s="34" t="str">
        <f t="shared" si="724"/>
        <v>n/a</v>
      </c>
      <c r="BJ413" s="34" t="str">
        <f t="shared" si="725"/>
        <v>n/a</v>
      </c>
      <c r="BL413" s="33">
        <f>-VLOOKUP($A413,'pl-data'!$A:$BR,8+BL$3)</f>
        <v>0</v>
      </c>
      <c r="BM413" s="33">
        <f>-VLOOKUP($A413,'pl-data'!$A:$BR,38+BM$3)</f>
        <v>0</v>
      </c>
      <c r="BN413" s="33">
        <f>-VLOOKUP($A413,'pl-data'!$A:$BR,23+BN$3)</f>
        <v>0</v>
      </c>
      <c r="BO413" s="34" t="str">
        <f t="shared" si="727"/>
        <v>n/a</v>
      </c>
      <c r="BP413" s="34" t="str">
        <f t="shared" si="728"/>
        <v>n/a</v>
      </c>
      <c r="BR413" s="33">
        <f>-VLOOKUP($A413,'pl-data'!$A:$BR,8+BR$3)</f>
        <v>0</v>
      </c>
      <c r="BS413" s="33">
        <f>-VLOOKUP($A413,'pl-data'!$A:$BR,38+BS$3)</f>
        <v>0</v>
      </c>
      <c r="BT413" s="33">
        <f>-VLOOKUP($A413,'pl-data'!$A:$BR,23+BT$3)</f>
        <v>0</v>
      </c>
      <c r="BU413" s="34" t="str">
        <f t="shared" si="730"/>
        <v>n/a</v>
      </c>
      <c r="BV413" s="34" t="str">
        <f t="shared" si="731"/>
        <v>n/a</v>
      </c>
      <c r="BX413" s="33">
        <f t="shared" si="732"/>
        <v>0</v>
      </c>
      <c r="BY413" s="33">
        <f t="shared" si="733"/>
        <v>0</v>
      </c>
      <c r="BZ413" s="33">
        <f t="shared" si="734"/>
        <v>0</v>
      </c>
      <c r="CA413" s="34" t="str">
        <f t="shared" si="735"/>
        <v>n/a</v>
      </c>
      <c r="CB413" s="34" t="str">
        <f t="shared" si="736"/>
        <v>n/a</v>
      </c>
    </row>
    <row r="414" spans="1:80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-VLOOKUP($A414,'pl-data'!$A:$BR,8+D$3)</f>
        <v>0</v>
      </c>
      <c r="E414" s="33">
        <f>-VLOOKUP($A414,'pl-data'!$A:$BR,38+E$3)</f>
        <v>0</v>
      </c>
      <c r="F414" s="33">
        <f>-VLOOKUP($A414,'pl-data'!$A:$BR,23+F$3)</f>
        <v>0</v>
      </c>
      <c r="G414" s="34" t="str">
        <f t="shared" si="697"/>
        <v>n/a</v>
      </c>
      <c r="H414" s="34" t="str">
        <f t="shared" si="698"/>
        <v>n/a</v>
      </c>
      <c r="J414" s="33">
        <f>-VLOOKUP($A414,'pl-data'!$A:$BR,8+J$3)</f>
        <v>0</v>
      </c>
      <c r="K414" s="33">
        <f>-VLOOKUP($A414,'pl-data'!$A:$BR,38+K$3)</f>
        <v>0</v>
      </c>
      <c r="L414" s="33">
        <f>-VLOOKUP($A414,'pl-data'!$A:$BR,23+L$3)</f>
        <v>0</v>
      </c>
      <c r="M414" s="34" t="str">
        <f t="shared" si="700"/>
        <v>n/a</v>
      </c>
      <c r="N414" s="34" t="str">
        <f t="shared" si="701"/>
        <v>n/a</v>
      </c>
      <c r="P414" s="33">
        <f>-VLOOKUP($A414,'pl-data'!$A:$BR,8+P$3)</f>
        <v>0</v>
      </c>
      <c r="Q414" s="33">
        <f>-VLOOKUP($A414,'pl-data'!$A:$BR,38+Q$3)</f>
        <v>0</v>
      </c>
      <c r="R414" s="33">
        <f>-VLOOKUP($A414,'pl-data'!$A:$BR,23+R$3)</f>
        <v>0</v>
      </c>
      <c r="S414" s="34" t="str">
        <f t="shared" si="703"/>
        <v>n/a</v>
      </c>
      <c r="T414" s="34" t="str">
        <f t="shared" si="704"/>
        <v>n/a</v>
      </c>
      <c r="V414" s="33">
        <f>-VLOOKUP($A414,'pl-data'!$A:$BR,8+V$3)</f>
        <v>0</v>
      </c>
      <c r="W414" s="33">
        <f>-VLOOKUP($A414,'pl-data'!$A:$BR,38+W$3)</f>
        <v>0</v>
      </c>
      <c r="X414" s="33">
        <f>-VLOOKUP($A414,'pl-data'!$A:$BR,23+X$3)</f>
        <v>0</v>
      </c>
      <c r="Y414" s="34" t="str">
        <f t="shared" si="706"/>
        <v>n/a</v>
      </c>
      <c r="Z414" s="34" t="str">
        <f t="shared" si="707"/>
        <v>n/a</v>
      </c>
      <c r="AB414" s="33">
        <f>-VLOOKUP($A414,'pl-data'!$A:$BR,8+AB$3)</f>
        <v>0</v>
      </c>
      <c r="AC414" s="33">
        <f>-VLOOKUP($A414,'pl-data'!$A:$BR,38+AC$3)</f>
        <v>0</v>
      </c>
      <c r="AD414" s="33">
        <f>-VLOOKUP($A414,'pl-data'!$A:$BR,23+AD$3)</f>
        <v>0</v>
      </c>
      <c r="AE414" s="34" t="str">
        <f t="shared" si="709"/>
        <v>n/a</v>
      </c>
      <c r="AF414" s="34" t="str">
        <f t="shared" si="710"/>
        <v>n/a</v>
      </c>
      <c r="AH414" s="33">
        <f>-VLOOKUP($A414,'pl-data'!$A:$BR,8+AH$3)</f>
        <v>0</v>
      </c>
      <c r="AI414" s="33">
        <f>-VLOOKUP($A414,'pl-data'!$A:$BR,38+AI$3)</f>
        <v>0</v>
      </c>
      <c r="AJ414" s="33">
        <f>-VLOOKUP($A414,'pl-data'!$A:$BR,23+AJ$3)</f>
        <v>0</v>
      </c>
      <c r="AK414" s="34" t="str">
        <f t="shared" si="712"/>
        <v>n/a</v>
      </c>
      <c r="AL414" s="34" t="str">
        <f t="shared" si="713"/>
        <v>n/a</v>
      </c>
      <c r="AN414" s="33">
        <f>-VLOOKUP($A414,'pl-data'!$A:$BR,8+AN$3)</f>
        <v>0</v>
      </c>
      <c r="AO414" s="33">
        <f>-VLOOKUP($A414,'pl-data'!$A:$BR,38+AO$3)</f>
        <v>0</v>
      </c>
      <c r="AP414" s="33">
        <f>-VLOOKUP($A414,'pl-data'!$A:$BR,23+AP$3)</f>
        <v>0</v>
      </c>
      <c r="AQ414" s="34" t="str">
        <f t="shared" si="715"/>
        <v>n/a</v>
      </c>
      <c r="AR414" s="34" t="str">
        <f t="shared" si="716"/>
        <v>n/a</v>
      </c>
      <c r="AT414" s="33">
        <f>-VLOOKUP($A414,'pl-data'!$A:$BR,8+AT$3)</f>
        <v>0</v>
      </c>
      <c r="AU414" s="33">
        <f>-VLOOKUP($A414,'pl-data'!$A:$BR,38+AU$3)</f>
        <v>0</v>
      </c>
      <c r="AV414" s="33">
        <f>-VLOOKUP($A414,'pl-data'!$A:$BR,23+AV$3)</f>
        <v>0</v>
      </c>
      <c r="AW414" s="34" t="str">
        <f t="shared" si="718"/>
        <v>n/a</v>
      </c>
      <c r="AX414" s="34" t="str">
        <f t="shared" si="719"/>
        <v>n/a</v>
      </c>
      <c r="AZ414" s="33">
        <f>-VLOOKUP($A414,'pl-data'!$A:$BR,8+AZ$3)</f>
        <v>0</v>
      </c>
      <c r="BA414" s="33">
        <f>-VLOOKUP($A414,'pl-data'!$A:$BR,38+BA$3)</f>
        <v>0</v>
      </c>
      <c r="BB414" s="33">
        <f>-VLOOKUP($A414,'pl-data'!$A:$BR,23+BB$3)</f>
        <v>0</v>
      </c>
      <c r="BC414" s="34" t="str">
        <f t="shared" si="721"/>
        <v>n/a</v>
      </c>
      <c r="BD414" s="34" t="str">
        <f t="shared" si="722"/>
        <v>n/a</v>
      </c>
      <c r="BF414" s="33">
        <f>-VLOOKUP($A414,'pl-data'!$A:$BR,8+BF$3)</f>
        <v>0</v>
      </c>
      <c r="BG414" s="33">
        <f>-VLOOKUP($A414,'pl-data'!$A:$BR,38+BG$3)</f>
        <v>0</v>
      </c>
      <c r="BH414" s="33">
        <f>-VLOOKUP($A414,'pl-data'!$A:$BR,23+BH$3)</f>
        <v>0</v>
      </c>
      <c r="BI414" s="34" t="str">
        <f t="shared" si="724"/>
        <v>n/a</v>
      </c>
      <c r="BJ414" s="34" t="str">
        <f t="shared" si="725"/>
        <v>n/a</v>
      </c>
      <c r="BL414" s="33">
        <f>-VLOOKUP($A414,'pl-data'!$A:$BR,8+BL$3)</f>
        <v>0</v>
      </c>
      <c r="BM414" s="33">
        <f>-VLOOKUP($A414,'pl-data'!$A:$BR,38+BM$3)</f>
        <v>0</v>
      </c>
      <c r="BN414" s="33">
        <f>-VLOOKUP($A414,'pl-data'!$A:$BR,23+BN$3)</f>
        <v>0</v>
      </c>
      <c r="BO414" s="34" t="str">
        <f t="shared" si="727"/>
        <v>n/a</v>
      </c>
      <c r="BP414" s="34" t="str">
        <f t="shared" si="728"/>
        <v>n/a</v>
      </c>
      <c r="BR414" s="33">
        <f>-VLOOKUP($A414,'pl-data'!$A:$BR,8+BR$3)</f>
        <v>0</v>
      </c>
      <c r="BS414" s="33">
        <f>-VLOOKUP($A414,'pl-data'!$A:$BR,38+BS$3)</f>
        <v>0</v>
      </c>
      <c r="BT414" s="33">
        <f>-VLOOKUP($A414,'pl-data'!$A:$BR,23+BT$3)</f>
        <v>0</v>
      </c>
      <c r="BU414" s="34" t="str">
        <f t="shared" si="730"/>
        <v>n/a</v>
      </c>
      <c r="BV414" s="34" t="str">
        <f t="shared" si="731"/>
        <v>n/a</v>
      </c>
      <c r="BX414" s="33">
        <f t="shared" si="732"/>
        <v>0</v>
      </c>
      <c r="BY414" s="33">
        <f t="shared" si="733"/>
        <v>0</v>
      </c>
      <c r="BZ414" s="33">
        <f t="shared" si="734"/>
        <v>0</v>
      </c>
      <c r="CA414" s="34" t="str">
        <f t="shared" si="735"/>
        <v>n/a</v>
      </c>
      <c r="CB414" s="34" t="str">
        <f t="shared" si="736"/>
        <v>n/a</v>
      </c>
    </row>
    <row r="415" spans="1:80" hidden="1" outlineLevel="2" x14ac:dyDescent="0.2">
      <c r="A415" s="49">
        <v>4169</v>
      </c>
      <c r="B415" s="18" t="str">
        <f>+masterfile!D1015</f>
        <v>4169 Aufwendungen für Unterstützung</v>
      </c>
      <c r="D415" s="33">
        <f>-VLOOKUP($A415,'pl-data'!$A:$BR,8+D$3)</f>
        <v>0</v>
      </c>
      <c r="E415" s="33">
        <f>-VLOOKUP($A415,'pl-data'!$A:$BR,38+E$3)</f>
        <v>0</v>
      </c>
      <c r="F415" s="33">
        <f>-VLOOKUP($A415,'pl-data'!$A:$BR,23+F$3)</f>
        <v>0</v>
      </c>
      <c r="G415" s="34" t="str">
        <f t="shared" si="697"/>
        <v>n/a</v>
      </c>
      <c r="H415" s="34" t="str">
        <f t="shared" si="698"/>
        <v>n/a</v>
      </c>
      <c r="J415" s="33">
        <f>-VLOOKUP($A415,'pl-data'!$A:$BR,8+J$3)</f>
        <v>0</v>
      </c>
      <c r="K415" s="33">
        <f>-VLOOKUP($A415,'pl-data'!$A:$BR,38+K$3)</f>
        <v>0</v>
      </c>
      <c r="L415" s="33">
        <f>-VLOOKUP($A415,'pl-data'!$A:$BR,23+L$3)</f>
        <v>0</v>
      </c>
      <c r="M415" s="34" t="str">
        <f t="shared" si="700"/>
        <v>n/a</v>
      </c>
      <c r="N415" s="34" t="str">
        <f t="shared" si="701"/>
        <v>n/a</v>
      </c>
      <c r="P415" s="33">
        <f>-VLOOKUP($A415,'pl-data'!$A:$BR,8+P$3)</f>
        <v>0</v>
      </c>
      <c r="Q415" s="33">
        <f>-VLOOKUP($A415,'pl-data'!$A:$BR,38+Q$3)</f>
        <v>0</v>
      </c>
      <c r="R415" s="33">
        <f>-VLOOKUP($A415,'pl-data'!$A:$BR,23+R$3)</f>
        <v>0</v>
      </c>
      <c r="S415" s="34" t="str">
        <f t="shared" si="703"/>
        <v>n/a</v>
      </c>
      <c r="T415" s="34" t="str">
        <f t="shared" si="704"/>
        <v>n/a</v>
      </c>
      <c r="V415" s="33">
        <f>-VLOOKUP($A415,'pl-data'!$A:$BR,8+V$3)</f>
        <v>0</v>
      </c>
      <c r="W415" s="33">
        <f>-VLOOKUP($A415,'pl-data'!$A:$BR,38+W$3)</f>
        <v>0</v>
      </c>
      <c r="X415" s="33">
        <f>-VLOOKUP($A415,'pl-data'!$A:$BR,23+X$3)</f>
        <v>0</v>
      </c>
      <c r="Y415" s="34" t="str">
        <f t="shared" si="706"/>
        <v>n/a</v>
      </c>
      <c r="Z415" s="34" t="str">
        <f t="shared" si="707"/>
        <v>n/a</v>
      </c>
      <c r="AB415" s="33">
        <f>-VLOOKUP($A415,'pl-data'!$A:$BR,8+AB$3)</f>
        <v>0</v>
      </c>
      <c r="AC415" s="33">
        <f>-VLOOKUP($A415,'pl-data'!$A:$BR,38+AC$3)</f>
        <v>0</v>
      </c>
      <c r="AD415" s="33">
        <f>-VLOOKUP($A415,'pl-data'!$A:$BR,23+AD$3)</f>
        <v>0</v>
      </c>
      <c r="AE415" s="34" t="str">
        <f t="shared" si="709"/>
        <v>n/a</v>
      </c>
      <c r="AF415" s="34" t="str">
        <f t="shared" si="710"/>
        <v>n/a</v>
      </c>
      <c r="AH415" s="33">
        <f>-VLOOKUP($A415,'pl-data'!$A:$BR,8+AH$3)</f>
        <v>0</v>
      </c>
      <c r="AI415" s="33">
        <f>-VLOOKUP($A415,'pl-data'!$A:$BR,38+AI$3)</f>
        <v>0</v>
      </c>
      <c r="AJ415" s="33">
        <f>-VLOOKUP($A415,'pl-data'!$A:$BR,23+AJ$3)</f>
        <v>0</v>
      </c>
      <c r="AK415" s="34" t="str">
        <f t="shared" si="712"/>
        <v>n/a</v>
      </c>
      <c r="AL415" s="34" t="str">
        <f t="shared" si="713"/>
        <v>n/a</v>
      </c>
      <c r="AN415" s="33">
        <f>-VLOOKUP($A415,'pl-data'!$A:$BR,8+AN$3)</f>
        <v>0</v>
      </c>
      <c r="AO415" s="33">
        <f>-VLOOKUP($A415,'pl-data'!$A:$BR,38+AO$3)</f>
        <v>0</v>
      </c>
      <c r="AP415" s="33">
        <f>-VLOOKUP($A415,'pl-data'!$A:$BR,23+AP$3)</f>
        <v>0</v>
      </c>
      <c r="AQ415" s="34" t="str">
        <f t="shared" si="715"/>
        <v>n/a</v>
      </c>
      <c r="AR415" s="34" t="str">
        <f t="shared" si="716"/>
        <v>n/a</v>
      </c>
      <c r="AT415" s="33">
        <f>-VLOOKUP($A415,'pl-data'!$A:$BR,8+AT$3)</f>
        <v>0</v>
      </c>
      <c r="AU415" s="33">
        <f>-VLOOKUP($A415,'pl-data'!$A:$BR,38+AU$3)</f>
        <v>0</v>
      </c>
      <c r="AV415" s="33">
        <f>-VLOOKUP($A415,'pl-data'!$A:$BR,23+AV$3)</f>
        <v>0</v>
      </c>
      <c r="AW415" s="34" t="str">
        <f t="shared" si="718"/>
        <v>n/a</v>
      </c>
      <c r="AX415" s="34" t="str">
        <f t="shared" si="719"/>
        <v>n/a</v>
      </c>
      <c r="AZ415" s="33">
        <f>-VLOOKUP($A415,'pl-data'!$A:$BR,8+AZ$3)</f>
        <v>0</v>
      </c>
      <c r="BA415" s="33">
        <f>-VLOOKUP($A415,'pl-data'!$A:$BR,38+BA$3)</f>
        <v>0</v>
      </c>
      <c r="BB415" s="33">
        <f>-VLOOKUP($A415,'pl-data'!$A:$BR,23+BB$3)</f>
        <v>0</v>
      </c>
      <c r="BC415" s="34" t="str">
        <f t="shared" si="721"/>
        <v>n/a</v>
      </c>
      <c r="BD415" s="34" t="str">
        <f t="shared" si="722"/>
        <v>n/a</v>
      </c>
      <c r="BF415" s="33">
        <f>-VLOOKUP($A415,'pl-data'!$A:$BR,8+BF$3)</f>
        <v>0</v>
      </c>
      <c r="BG415" s="33">
        <f>-VLOOKUP($A415,'pl-data'!$A:$BR,38+BG$3)</f>
        <v>0</v>
      </c>
      <c r="BH415" s="33">
        <f>-VLOOKUP($A415,'pl-data'!$A:$BR,23+BH$3)</f>
        <v>0</v>
      </c>
      <c r="BI415" s="34" t="str">
        <f t="shared" si="724"/>
        <v>n/a</v>
      </c>
      <c r="BJ415" s="34" t="str">
        <f t="shared" si="725"/>
        <v>n/a</v>
      </c>
      <c r="BL415" s="33">
        <f>-VLOOKUP($A415,'pl-data'!$A:$BR,8+BL$3)</f>
        <v>0</v>
      </c>
      <c r="BM415" s="33">
        <f>-VLOOKUP($A415,'pl-data'!$A:$BR,38+BM$3)</f>
        <v>0</v>
      </c>
      <c r="BN415" s="33">
        <f>-VLOOKUP($A415,'pl-data'!$A:$BR,23+BN$3)</f>
        <v>0</v>
      </c>
      <c r="BO415" s="34" t="str">
        <f t="shared" si="727"/>
        <v>n/a</v>
      </c>
      <c r="BP415" s="34" t="str">
        <f t="shared" si="728"/>
        <v>n/a</v>
      </c>
      <c r="BR415" s="33">
        <f>-VLOOKUP($A415,'pl-data'!$A:$BR,8+BR$3)</f>
        <v>0</v>
      </c>
      <c r="BS415" s="33">
        <f>-VLOOKUP($A415,'pl-data'!$A:$BR,38+BS$3)</f>
        <v>0</v>
      </c>
      <c r="BT415" s="33">
        <f>-VLOOKUP($A415,'pl-data'!$A:$BR,23+BT$3)</f>
        <v>0</v>
      </c>
      <c r="BU415" s="34" t="str">
        <f t="shared" si="730"/>
        <v>n/a</v>
      </c>
      <c r="BV415" s="34" t="str">
        <f t="shared" si="731"/>
        <v>n/a</v>
      </c>
      <c r="BX415" s="33">
        <f t="shared" si="732"/>
        <v>0</v>
      </c>
      <c r="BY415" s="33">
        <f t="shared" si="733"/>
        <v>0</v>
      </c>
      <c r="BZ415" s="33">
        <f t="shared" si="734"/>
        <v>0</v>
      </c>
      <c r="CA415" s="34" t="str">
        <f t="shared" si="735"/>
        <v>n/a</v>
      </c>
      <c r="CB415" s="34" t="str">
        <f t="shared" si="736"/>
        <v>n/a</v>
      </c>
    </row>
    <row r="416" spans="1:80" hidden="1" outlineLevel="1" collapsed="1" x14ac:dyDescent="0.2">
      <c r="B416" s="31"/>
    </row>
    <row r="417" spans="1:82" hidden="1" outlineLevel="1" x14ac:dyDescent="0.2">
      <c r="A417" s="49" t="s">
        <v>51</v>
      </c>
      <c r="B417" s="13" t="s">
        <v>51</v>
      </c>
      <c r="D417" s="6">
        <f>+HR!T50</f>
        <v>84.5</v>
      </c>
      <c r="E417" s="6">
        <f>+HR!U50</f>
        <v>84.5</v>
      </c>
      <c r="F417" s="6">
        <f>+HR!V50</f>
        <v>84.5</v>
      </c>
      <c r="G417" s="34">
        <f t="shared" ref="G417:G418" si="737">IFERROR(F417/E417-1,"n/a")</f>
        <v>0</v>
      </c>
      <c r="H417" s="34">
        <f t="shared" ref="H417:H418" si="738">IFERROR(F417/D417-1,"n/a")</f>
        <v>0</v>
      </c>
      <c r="J417" s="6">
        <f>+HR!Z50</f>
        <v>0</v>
      </c>
      <c r="K417" s="6">
        <f>+HR!AA50</f>
        <v>0</v>
      </c>
      <c r="L417" s="6">
        <f>+HR!AB50</f>
        <v>0</v>
      </c>
      <c r="M417" s="34" t="str">
        <f t="shared" ref="M417:M418" si="739">IFERROR(L417/K417-1,"n/a")</f>
        <v>n/a</v>
      </c>
      <c r="N417" s="34" t="str">
        <f t="shared" ref="N417:N418" si="740">IFERROR(L417/J417-1,"n/a")</f>
        <v>n/a</v>
      </c>
      <c r="P417" s="6">
        <f>+HR!AF50</f>
        <v>0</v>
      </c>
      <c r="Q417" s="6">
        <f>+HR!AG50</f>
        <v>0</v>
      </c>
      <c r="R417" s="6">
        <f>+HR!AH50</f>
        <v>0</v>
      </c>
      <c r="S417" s="34" t="str">
        <f t="shared" ref="S417:S418" si="741">IFERROR(R417/Q417-1,"n/a")</f>
        <v>n/a</v>
      </c>
      <c r="T417" s="34" t="str">
        <f t="shared" ref="T417:T418" si="742">IFERROR(R417/P417-1,"n/a")</f>
        <v>n/a</v>
      </c>
      <c r="V417" s="6">
        <f>+HR!AL50</f>
        <v>0</v>
      </c>
      <c r="W417" s="6">
        <f>+HR!AM50</f>
        <v>0</v>
      </c>
      <c r="X417" s="6">
        <f>+HR!AN50</f>
        <v>0</v>
      </c>
      <c r="Y417" s="34" t="str">
        <f t="shared" ref="Y417:Y418" si="743">IFERROR(X417/W417-1,"n/a")</f>
        <v>n/a</v>
      </c>
      <c r="Z417" s="34" t="str">
        <f t="shared" ref="Z417:Z418" si="744">IFERROR(X417/V417-1,"n/a")</f>
        <v>n/a</v>
      </c>
      <c r="AB417" s="6">
        <f>+HR!AR50</f>
        <v>0</v>
      </c>
      <c r="AC417" s="6">
        <f>+HR!AS50</f>
        <v>0</v>
      </c>
      <c r="AD417" s="6">
        <f>+HR!AT50</f>
        <v>0</v>
      </c>
      <c r="AE417" s="34" t="str">
        <f t="shared" ref="AE417:AE418" si="745">IFERROR(AD417/AC417-1,"n/a")</f>
        <v>n/a</v>
      </c>
      <c r="AF417" s="34" t="str">
        <f t="shared" ref="AF417:AF418" si="746">IFERROR(AD417/AB417-1,"n/a")</f>
        <v>n/a</v>
      </c>
      <c r="AH417" s="6">
        <f>+HR!AX50</f>
        <v>0</v>
      </c>
      <c r="AI417" s="6">
        <f>+HR!AY50</f>
        <v>0</v>
      </c>
      <c r="AJ417" s="6">
        <f>+HR!AZ50</f>
        <v>0</v>
      </c>
      <c r="AK417" s="34" t="str">
        <f t="shared" ref="AK417:AK418" si="747">IFERROR(AJ417/AI417-1,"n/a")</f>
        <v>n/a</v>
      </c>
      <c r="AL417" s="34" t="str">
        <f t="shared" ref="AL417:AL418" si="748">IFERROR(AJ417/AH417-1,"n/a")</f>
        <v>n/a</v>
      </c>
      <c r="AN417" s="6">
        <f>+HR!BD50</f>
        <v>0</v>
      </c>
      <c r="AO417" s="6">
        <f>+HR!BE50</f>
        <v>0</v>
      </c>
      <c r="AP417" s="6">
        <f>+HR!BF50</f>
        <v>0</v>
      </c>
      <c r="AQ417" s="34" t="str">
        <f t="shared" ref="AQ417:AQ418" si="749">IFERROR(AP417/AO417-1,"n/a")</f>
        <v>n/a</v>
      </c>
      <c r="AR417" s="34" t="str">
        <f t="shared" ref="AR417:AR418" si="750">IFERROR(AP417/AN417-1,"n/a")</f>
        <v>n/a</v>
      </c>
      <c r="AT417" s="6">
        <f>+HR!BJ50</f>
        <v>0</v>
      </c>
      <c r="AU417" s="6">
        <f>+HR!BK50</f>
        <v>0</v>
      </c>
      <c r="AV417" s="6">
        <f>+HR!BL50</f>
        <v>0</v>
      </c>
      <c r="AW417" s="34" t="str">
        <f t="shared" ref="AW417:AW418" si="751">IFERROR(AV417/AU417-1,"n/a")</f>
        <v>n/a</v>
      </c>
      <c r="AX417" s="34" t="str">
        <f t="shared" ref="AX417:AX418" si="752">IFERROR(AV417/AT417-1,"n/a")</f>
        <v>n/a</v>
      </c>
      <c r="AZ417" s="6">
        <f>+HR!BP50</f>
        <v>0</v>
      </c>
      <c r="BA417" s="6">
        <f>+HR!BQ50</f>
        <v>0</v>
      </c>
      <c r="BB417" s="6">
        <f>+HR!BR50</f>
        <v>0</v>
      </c>
      <c r="BC417" s="34" t="str">
        <f t="shared" ref="BC417:BC418" si="753">IFERROR(BB417/BA417-1,"n/a")</f>
        <v>n/a</v>
      </c>
      <c r="BD417" s="34" t="str">
        <f t="shared" ref="BD417:BD418" si="754">IFERROR(BB417/AZ417-1,"n/a")</f>
        <v>n/a</v>
      </c>
      <c r="BF417" s="6">
        <f>+HR!BV50</f>
        <v>0</v>
      </c>
      <c r="BG417" s="6">
        <f>+HR!BW50</f>
        <v>0</v>
      </c>
      <c r="BH417" s="6">
        <f>+HR!BX50</f>
        <v>0</v>
      </c>
      <c r="BI417" s="34" t="str">
        <f t="shared" ref="BI417:BI418" si="755">IFERROR(BH417/BG417-1,"n/a")</f>
        <v>n/a</v>
      </c>
      <c r="BJ417" s="34" t="str">
        <f t="shared" ref="BJ417:BJ418" si="756">IFERROR(BH417/BF417-1,"n/a")</f>
        <v>n/a</v>
      </c>
      <c r="BL417" s="6">
        <f>+HR!CB50</f>
        <v>0</v>
      </c>
      <c r="BM417" s="6">
        <f>+HR!CC50</f>
        <v>0</v>
      </c>
      <c r="BN417" s="6">
        <f>+HR!CD50</f>
        <v>0</v>
      </c>
      <c r="BO417" s="34" t="str">
        <f t="shared" ref="BO417:BO418" si="757">IFERROR(BN417/BM417-1,"n/a")</f>
        <v>n/a</v>
      </c>
      <c r="BP417" s="34" t="str">
        <f t="shared" ref="BP417:BP418" si="758">IFERROR(BN417/BL417-1,"n/a")</f>
        <v>n/a</v>
      </c>
      <c r="BR417" s="6">
        <f>+HR!CH50</f>
        <v>0</v>
      </c>
      <c r="BS417" s="6">
        <f>+HR!CI50</f>
        <v>0</v>
      </c>
      <c r="BT417" s="6">
        <f>+HR!CJ50</f>
        <v>0</v>
      </c>
      <c r="BU417" s="34" t="str">
        <f t="shared" ref="BU417:BU418" si="759">IFERROR(BT417/BS417-1,"n/a")</f>
        <v>n/a</v>
      </c>
      <c r="BV417" s="34" t="str">
        <f t="shared" ref="BV417:BV418" si="760">IFERROR(BT417/BR417-1,"n/a")</f>
        <v>n/a</v>
      </c>
      <c r="BX417" s="6">
        <f t="shared" ref="BX417" si="761">+BR417+BL417+BF417+AZ417+AT417+AN417+AH417+AB417+V417+P417+J417+D417</f>
        <v>84.5</v>
      </c>
      <c r="BY417" s="6">
        <f t="shared" ref="BY417" si="762">+BS417+BM417+BG417+BA417+AU417+AO417+AI417+AC417+W417+Q417+K417+E417</f>
        <v>84.5</v>
      </c>
      <c r="BZ417" s="6">
        <f t="shared" ref="BZ417" si="763">+BT417+BN417+BH417+BB417+AV417+AP417+AJ417+AD417+X417+R417+L417+F417</f>
        <v>84.5</v>
      </c>
      <c r="CA417" s="34">
        <f t="shared" ref="CA417" si="764">IFERROR(BZ417/BY417-1,"n/a")</f>
        <v>0</v>
      </c>
      <c r="CB417" s="34">
        <f t="shared" ref="CB417" si="765">IFERROR(BZ417/BX417-1,"n/a")</f>
        <v>0</v>
      </c>
    </row>
    <row r="418" spans="1:82" hidden="1" outlineLevel="1" x14ac:dyDescent="0.2">
      <c r="A418" s="49" t="s">
        <v>48</v>
      </c>
      <c r="B418" s="13" t="s">
        <v>48</v>
      </c>
      <c r="C418" s="14"/>
      <c r="D418" s="84">
        <f t="shared" ref="D418:F418" si="766">+IFERROR(D366/D417,"n/a")</f>
        <v>-5.2612533652859979</v>
      </c>
      <c r="E418" s="84">
        <f t="shared" si="766"/>
        <v>-5.4333576716208087</v>
      </c>
      <c r="F418" s="84">
        <f t="shared" si="766"/>
        <v>-5.468643156974359</v>
      </c>
      <c r="G418" s="34">
        <f t="shared" si="737"/>
        <v>6.4942320174965484E-3</v>
      </c>
      <c r="H418" s="34">
        <f t="shared" si="738"/>
        <v>3.9418324359121071E-2</v>
      </c>
      <c r="I418" s="14"/>
      <c r="J418" s="14" t="str">
        <f t="shared" ref="J418:L418" si="767">+IFERROR(J366/J417,"n/a")</f>
        <v>n/a</v>
      </c>
      <c r="K418" s="14" t="str">
        <f t="shared" si="767"/>
        <v>n/a</v>
      </c>
      <c r="L418" s="14" t="str">
        <f t="shared" si="767"/>
        <v>n/a</v>
      </c>
      <c r="M418" s="34" t="str">
        <f t="shared" si="739"/>
        <v>n/a</v>
      </c>
      <c r="N418" s="34" t="str">
        <f t="shared" si="740"/>
        <v>n/a</v>
      </c>
      <c r="O418" s="14"/>
      <c r="P418" s="14" t="str">
        <f t="shared" ref="P418:R418" si="768">+IFERROR(P366/P417,"n/a")</f>
        <v>n/a</v>
      </c>
      <c r="Q418" s="14" t="str">
        <f t="shared" si="768"/>
        <v>n/a</v>
      </c>
      <c r="R418" s="14" t="str">
        <f t="shared" si="768"/>
        <v>n/a</v>
      </c>
      <c r="S418" s="34" t="str">
        <f t="shared" si="741"/>
        <v>n/a</v>
      </c>
      <c r="T418" s="34" t="str">
        <f t="shared" si="742"/>
        <v>n/a</v>
      </c>
      <c r="U418" s="14"/>
      <c r="V418" s="14" t="str">
        <f t="shared" ref="V418:X418" si="769">+IFERROR(V366/V417,"n/a")</f>
        <v>n/a</v>
      </c>
      <c r="W418" s="14" t="str">
        <f t="shared" si="769"/>
        <v>n/a</v>
      </c>
      <c r="X418" s="14" t="str">
        <f t="shared" si="769"/>
        <v>n/a</v>
      </c>
      <c r="Y418" s="34" t="str">
        <f t="shared" si="743"/>
        <v>n/a</v>
      </c>
      <c r="Z418" s="34" t="str">
        <f t="shared" si="744"/>
        <v>n/a</v>
      </c>
      <c r="AA418" s="14"/>
      <c r="AB418" s="14" t="str">
        <f>+IFERROR(AB366/AB417,"n/a")</f>
        <v>n/a</v>
      </c>
      <c r="AC418" s="14" t="str">
        <f t="shared" ref="AC418:AD418" si="770">+IFERROR(AC366/AC417,"n/a")</f>
        <v>n/a</v>
      </c>
      <c r="AD418" s="14" t="str">
        <f t="shared" si="770"/>
        <v>n/a</v>
      </c>
      <c r="AE418" s="34" t="str">
        <f t="shared" si="745"/>
        <v>n/a</v>
      </c>
      <c r="AF418" s="34" t="str">
        <f t="shared" si="746"/>
        <v>n/a</v>
      </c>
      <c r="AG418" s="14"/>
      <c r="AH418" s="14" t="str">
        <f t="shared" ref="AH418:AJ418" si="771">+IFERROR(AH366/AH417,"n/a")</f>
        <v>n/a</v>
      </c>
      <c r="AI418" s="14" t="str">
        <f t="shared" si="771"/>
        <v>n/a</v>
      </c>
      <c r="AJ418" s="14" t="str">
        <f t="shared" si="771"/>
        <v>n/a</v>
      </c>
      <c r="AK418" s="34" t="str">
        <f t="shared" si="747"/>
        <v>n/a</v>
      </c>
      <c r="AL418" s="34" t="str">
        <f t="shared" si="748"/>
        <v>n/a</v>
      </c>
      <c r="AM418" s="14"/>
      <c r="AN418" s="14" t="str">
        <f t="shared" ref="AN418:AO418" si="772">+IFERROR(AN366/AN417,"n/a")</f>
        <v>n/a</v>
      </c>
      <c r="AO418" s="14" t="str">
        <f t="shared" si="772"/>
        <v>n/a</v>
      </c>
      <c r="AP418" s="14" t="str">
        <f>+IFERROR(AP366/AP417,"n/a")</f>
        <v>n/a</v>
      </c>
      <c r="AQ418" s="34" t="str">
        <f t="shared" si="749"/>
        <v>n/a</v>
      </c>
      <c r="AR418" s="34" t="str">
        <f t="shared" si="750"/>
        <v>n/a</v>
      </c>
      <c r="AS418" s="14"/>
      <c r="AT418" s="14" t="str">
        <f t="shared" ref="AT418:AV418" si="773">+IFERROR(AT366/AT417,"n/a")</f>
        <v>n/a</v>
      </c>
      <c r="AU418" s="14" t="str">
        <f t="shared" si="773"/>
        <v>n/a</v>
      </c>
      <c r="AV418" s="14" t="str">
        <f t="shared" si="773"/>
        <v>n/a</v>
      </c>
      <c r="AW418" s="34" t="str">
        <f t="shared" si="751"/>
        <v>n/a</v>
      </c>
      <c r="AX418" s="34" t="str">
        <f t="shared" si="752"/>
        <v>n/a</v>
      </c>
      <c r="AY418" s="14"/>
      <c r="AZ418" s="14" t="str">
        <f t="shared" ref="AZ418:BB418" si="774">+IFERROR(AZ366/AZ417,"n/a")</f>
        <v>n/a</v>
      </c>
      <c r="BA418" s="14" t="str">
        <f t="shared" si="774"/>
        <v>n/a</v>
      </c>
      <c r="BB418" s="14" t="str">
        <f t="shared" si="774"/>
        <v>n/a</v>
      </c>
      <c r="BC418" s="34" t="str">
        <f t="shared" si="753"/>
        <v>n/a</v>
      </c>
      <c r="BD418" s="34" t="str">
        <f t="shared" si="754"/>
        <v>n/a</v>
      </c>
      <c r="BE418" s="14"/>
      <c r="BF418" s="14" t="str">
        <f t="shared" ref="BF418:BH418" si="775">+IFERROR(BF366/BF417,"n/a")</f>
        <v>n/a</v>
      </c>
      <c r="BG418" s="14" t="str">
        <f t="shared" si="775"/>
        <v>n/a</v>
      </c>
      <c r="BH418" s="14" t="str">
        <f t="shared" si="775"/>
        <v>n/a</v>
      </c>
      <c r="BI418" s="34" t="str">
        <f t="shared" si="755"/>
        <v>n/a</v>
      </c>
      <c r="BJ418" s="34" t="str">
        <f t="shared" si="756"/>
        <v>n/a</v>
      </c>
      <c r="BK418" s="14"/>
      <c r="BL418" s="14" t="str">
        <f t="shared" ref="BL418:BN418" si="776">+IFERROR(BL366/BL417,"n/a")</f>
        <v>n/a</v>
      </c>
      <c r="BM418" s="14" t="str">
        <f t="shared" si="776"/>
        <v>n/a</v>
      </c>
      <c r="BN418" s="14" t="str">
        <f t="shared" si="776"/>
        <v>n/a</v>
      </c>
      <c r="BO418" s="34" t="str">
        <f t="shared" si="757"/>
        <v>n/a</v>
      </c>
      <c r="BP418" s="34" t="str">
        <f t="shared" si="758"/>
        <v>n/a</v>
      </c>
      <c r="BQ418" s="14"/>
      <c r="BR418" s="14" t="str">
        <f t="shared" ref="BR418:BT418" si="777">+IFERROR(BR366/BR417,"n/a")</f>
        <v>n/a</v>
      </c>
      <c r="BS418" s="14" t="str">
        <f t="shared" si="777"/>
        <v>n/a</v>
      </c>
      <c r="BT418" s="14" t="str">
        <f t="shared" si="777"/>
        <v>n/a</v>
      </c>
      <c r="BU418" s="34" t="str">
        <f t="shared" si="759"/>
        <v>n/a</v>
      </c>
      <c r="BV418" s="34" t="str">
        <f t="shared" si="760"/>
        <v>n/a</v>
      </c>
      <c r="BW418" s="14"/>
      <c r="BX418" s="84">
        <f t="shared" ref="BX418:BZ418" si="778">+IFERROR(BX366/BX417,"n/a")</f>
        <v>-63.253383578698219</v>
      </c>
      <c r="BY418" s="84">
        <f t="shared" si="778"/>
        <v>-65.200292059449723</v>
      </c>
      <c r="BZ418" s="84">
        <f t="shared" si="778"/>
        <v>-65.623717883692294</v>
      </c>
      <c r="CA418" s="34">
        <f t="shared" ref="CA418" si="779">IFERROR(BZ418/BY418-1,"n/a")</f>
        <v>6.4942320174961043E-3</v>
      </c>
      <c r="CB418" s="34">
        <f t="shared" ref="CB418" si="780">IFERROR(BZ418/BX418-1,"n/a")</f>
        <v>3.7473636521672571E-2</v>
      </c>
      <c r="CC418" s="14"/>
    </row>
    <row r="419" spans="1:82" hidden="1" outlineLevel="1" x14ac:dyDescent="0.2">
      <c r="A419" s="49" t="s">
        <v>1845</v>
      </c>
      <c r="B419" s="13" t="s">
        <v>1845</v>
      </c>
      <c r="C419" s="11"/>
      <c r="D419" s="12"/>
      <c r="E419" s="12" t="str">
        <f>+IFERROR(E312/D312-1,"n/a")</f>
        <v>n/a</v>
      </c>
      <c r="F419" s="12" t="str">
        <f>+IFERROR(F312/D312-1,"n/a")</f>
        <v>n/a</v>
      </c>
      <c r="G419" s="12"/>
      <c r="H419" s="12"/>
      <c r="I419" s="11"/>
      <c r="J419" s="12"/>
      <c r="K419" s="12" t="str">
        <f>+IFERROR(K312/J312-1,"n/a")</f>
        <v>n/a</v>
      </c>
      <c r="L419" s="12" t="str">
        <f>+IFERROR(L312/J312-1,"n/a")</f>
        <v>n/a</v>
      </c>
      <c r="M419" s="12"/>
      <c r="N419" s="12"/>
      <c r="O419" s="11"/>
      <c r="P419" s="12"/>
      <c r="Q419" s="12" t="str">
        <f>+IFERROR(Q312/P312-1,"n/a")</f>
        <v>n/a</v>
      </c>
      <c r="R419" s="12" t="str">
        <f>+IFERROR(R312/P312-1,"n/a")</f>
        <v>n/a</v>
      </c>
      <c r="S419" s="12"/>
      <c r="T419" s="12"/>
      <c r="U419" s="11"/>
      <c r="V419" s="12"/>
      <c r="W419" s="12" t="str">
        <f>+IFERROR(W312/V312-1,"n/a")</f>
        <v>n/a</v>
      </c>
      <c r="X419" s="12" t="str">
        <f>+IFERROR(X312/V312-1,"n/a")</f>
        <v>n/a</v>
      </c>
      <c r="Y419" s="12"/>
      <c r="Z419" s="12"/>
      <c r="AA419" s="11"/>
      <c r="AB419" s="12"/>
      <c r="AC419" s="12" t="str">
        <f>+IFERROR(AC312/AB312-1,"n/a")</f>
        <v>n/a</v>
      </c>
      <c r="AD419" s="12" t="str">
        <f>+IFERROR(AD312/AB312-1,"n/a")</f>
        <v>n/a</v>
      </c>
      <c r="AE419" s="12"/>
      <c r="AF419" s="12"/>
      <c r="AG419" s="11"/>
      <c r="AH419" s="12"/>
      <c r="AI419" s="12" t="str">
        <f>+IFERROR(AI312/AH312-1,"n/a")</f>
        <v>n/a</v>
      </c>
      <c r="AJ419" s="12" t="str">
        <f>+IFERROR(AJ312/AH312-1,"n/a")</f>
        <v>n/a</v>
      </c>
      <c r="AK419" s="12"/>
      <c r="AL419" s="12"/>
      <c r="AM419" s="11"/>
      <c r="AN419" s="12"/>
      <c r="AO419" s="12" t="str">
        <f>+IFERROR(AO312/AN312-1,"n/a")</f>
        <v>n/a</v>
      </c>
      <c r="AP419" s="12" t="str">
        <f>+IFERROR(AP312/AN312-1,"n/a")</f>
        <v>n/a</v>
      </c>
      <c r="AQ419" s="12"/>
      <c r="AR419" s="12"/>
      <c r="AS419" s="11"/>
      <c r="AT419" s="12"/>
      <c r="AU419" s="12" t="str">
        <f>+IFERROR(AU312/AT312-1,"n/a")</f>
        <v>n/a</v>
      </c>
      <c r="AV419" s="12" t="str">
        <f>+IFERROR(AV312/AT312-1,"n/a")</f>
        <v>n/a</v>
      </c>
      <c r="AW419" s="12"/>
      <c r="AX419" s="12"/>
      <c r="AY419" s="11"/>
      <c r="AZ419" s="12"/>
      <c r="BA419" s="12" t="str">
        <f>+IFERROR(BA312/AZ312-1,"n/a")</f>
        <v>n/a</v>
      </c>
      <c r="BB419" s="12" t="str">
        <f>+IFERROR(BB312/AZ312-1,"n/a")</f>
        <v>n/a</v>
      </c>
      <c r="BC419" s="12"/>
      <c r="BD419" s="12"/>
      <c r="BE419" s="11"/>
      <c r="BF419" s="12"/>
      <c r="BG419" s="12" t="str">
        <f>+IFERROR(BG312/BF312-1,"n/a")</f>
        <v>n/a</v>
      </c>
      <c r="BH419" s="12" t="str">
        <f>+IFERROR(BH312/BF312-1,"n/a")</f>
        <v>n/a</v>
      </c>
      <c r="BI419" s="12"/>
      <c r="BJ419" s="12"/>
      <c r="BK419" s="11"/>
      <c r="BL419" s="12"/>
      <c r="BM419" s="12" t="str">
        <f>+IFERROR(BM312/BL312-1,"n/a")</f>
        <v>n/a</v>
      </c>
      <c r="BN419" s="12" t="str">
        <f>+IFERROR(BN312/BL312-1,"n/a")</f>
        <v>n/a</v>
      </c>
      <c r="BO419" s="12"/>
      <c r="BP419" s="12"/>
      <c r="BQ419" s="11"/>
      <c r="BR419" s="12"/>
      <c r="BS419" s="12" t="str">
        <f>+IFERROR(BS312/BR312-1,"n/a")</f>
        <v>n/a</v>
      </c>
      <c r="BT419" s="12" t="str">
        <f>+IFERROR(BT312/BR312-1,"n/a")</f>
        <v>n/a</v>
      </c>
      <c r="BU419" s="12"/>
      <c r="BV419" s="12"/>
      <c r="BW419" s="11"/>
      <c r="BX419" s="12"/>
      <c r="BY419" s="12" t="str">
        <f>+IFERROR(BY312/BX312-1,"n/a")</f>
        <v>n/a</v>
      </c>
      <c r="BZ419" s="12" t="str">
        <f>+IFERROR(BZ312/BX312-1,"n/a")</f>
        <v>n/a</v>
      </c>
      <c r="CA419" s="12"/>
      <c r="CB419" s="12"/>
      <c r="CC419" s="11"/>
    </row>
    <row r="420" spans="1:82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4"/>
    </row>
    <row r="421" spans="1:82" x14ac:dyDescent="0.2">
      <c r="A421" s="49" t="s">
        <v>125</v>
      </c>
      <c r="B421" s="25" t="s">
        <v>125</v>
      </c>
      <c r="C421" s="8"/>
      <c r="D421" s="52">
        <f t="shared" ref="D421:F421" si="781">+D423+D429+D434+D452+D461+D465+D472+D483+D494+D522+D527+D536+D544+D550+D560+D611+D620</f>
        <v>-95.736458020680288</v>
      </c>
      <c r="E421" s="52">
        <f t="shared" si="781"/>
        <v>-98.608551761300717</v>
      </c>
      <c r="F421" s="52">
        <f t="shared" si="781"/>
        <v>-87.98</v>
      </c>
      <c r="G421" s="30">
        <f>IFERROR(F421/E421-1,"n/a")</f>
        <v>-0.10778529419059901</v>
      </c>
      <c r="H421" s="30">
        <f>IFERROR(F421/D421-1,"n/a")</f>
        <v>-8.1018853016316839E-2</v>
      </c>
      <c r="I421" s="8"/>
      <c r="J421" s="52">
        <f t="shared" ref="J421:L421" si="782">+J423+J429+J434+J452+J461+J465+J472+J483+J494+J522+J527+J536+J544+J550+J560+J611+J620</f>
        <v>-95.736458020680288</v>
      </c>
      <c r="K421" s="52">
        <f t="shared" si="782"/>
        <v>-98.608551761300717</v>
      </c>
      <c r="L421" s="52">
        <f t="shared" si="782"/>
        <v>-87.98</v>
      </c>
      <c r="M421" s="30">
        <f>IFERROR(L421/K421-1,"n/a")</f>
        <v>-0.10778529419059901</v>
      </c>
      <c r="N421" s="30">
        <f>IFERROR(L421/J421-1,"n/a")</f>
        <v>-8.1018853016316839E-2</v>
      </c>
      <c r="O421" s="8"/>
      <c r="P421" s="52">
        <f t="shared" ref="P421:R421" si="783">+P423+P429+P434+P452+P461+P465+P472+P483+P494+P522+P527+P536+P544+P550+P560+P611+P620</f>
        <v>-95.736458020680288</v>
      </c>
      <c r="Q421" s="52">
        <f t="shared" si="783"/>
        <v>-98.608551761300717</v>
      </c>
      <c r="R421" s="52">
        <f t="shared" si="783"/>
        <v>-87.98</v>
      </c>
      <c r="S421" s="30">
        <f>IFERROR(R421/Q421-1,"n/a")</f>
        <v>-0.10778529419059901</v>
      </c>
      <c r="T421" s="30">
        <f>IFERROR(R421/P421-1,"n/a")</f>
        <v>-8.1018853016316839E-2</v>
      </c>
      <c r="U421" s="8"/>
      <c r="V421" s="52">
        <f t="shared" ref="V421:X421" si="784">+V423+V429+V434+V452+V461+V465+V472+V483+V494+V522+V527+V536+V544+V550+V560+V611+V620</f>
        <v>-95.736458020680288</v>
      </c>
      <c r="W421" s="52">
        <f t="shared" si="784"/>
        <v>-98.608551761300717</v>
      </c>
      <c r="X421" s="52">
        <f t="shared" si="784"/>
        <v>-87.98</v>
      </c>
      <c r="Y421" s="30">
        <f>IFERROR(X421/W421-1,"n/a")</f>
        <v>-0.10778529419059901</v>
      </c>
      <c r="Z421" s="30">
        <f>IFERROR(X421/V421-1,"n/a")</f>
        <v>-8.1018853016316839E-2</v>
      </c>
      <c r="AA421" s="8"/>
      <c r="AB421" s="52">
        <f t="shared" ref="AB421:AD421" si="785">+AB423+AB429+AB434+AB452+AB461+AB465+AB472+AB483+AB494+AB522+AB527+AB536+AB544+AB550+AB560+AB611+AB620</f>
        <v>-95.736458020680288</v>
      </c>
      <c r="AC421" s="52">
        <f t="shared" si="785"/>
        <v>-98.608551761300717</v>
      </c>
      <c r="AD421" s="52">
        <f t="shared" si="785"/>
        <v>-87.98</v>
      </c>
      <c r="AE421" s="30">
        <f>IFERROR(AD421/AC421-1,"n/a")</f>
        <v>-0.10778529419059901</v>
      </c>
      <c r="AF421" s="30">
        <f>IFERROR(AD421/AB421-1,"n/a")</f>
        <v>-8.1018853016316839E-2</v>
      </c>
      <c r="AG421" s="8"/>
      <c r="AH421" s="52">
        <f t="shared" ref="AH421:AJ421" si="786">+AH423+AH429+AH434+AH452+AH461+AH465+AH472+AH483+AH494+AH522+AH527+AH536+AH544+AH550+AH560+AH611+AH620</f>
        <v>-95.736458020680288</v>
      </c>
      <c r="AI421" s="52">
        <f t="shared" si="786"/>
        <v>-98.608551761300717</v>
      </c>
      <c r="AJ421" s="52">
        <f t="shared" si="786"/>
        <v>-87.98</v>
      </c>
      <c r="AK421" s="30">
        <f>IFERROR(AJ421/AI421-1,"n/a")</f>
        <v>-0.10778529419059901</v>
      </c>
      <c r="AL421" s="30">
        <f>IFERROR(AJ421/AH421-1,"n/a")</f>
        <v>-8.1018853016316839E-2</v>
      </c>
      <c r="AM421" s="8"/>
      <c r="AN421" s="52">
        <f t="shared" ref="AN421:AP421" si="787">+AN423+AN429+AN434+AN452+AN461+AN465+AN472+AN483+AN494+AN522+AN527+AN536+AN544+AN550+AN560+AN611+AN620</f>
        <v>-95.736458020680288</v>
      </c>
      <c r="AO421" s="52">
        <f t="shared" si="787"/>
        <v>-98.608551761300717</v>
      </c>
      <c r="AP421" s="52">
        <f t="shared" si="787"/>
        <v>-87.98</v>
      </c>
      <c r="AQ421" s="30">
        <f>IFERROR(AP421/AO421-1,"n/a")</f>
        <v>-0.10778529419059901</v>
      </c>
      <c r="AR421" s="30">
        <f>IFERROR(AP421/AN421-1,"n/a")</f>
        <v>-8.1018853016316839E-2</v>
      </c>
      <c r="AS421" s="8"/>
      <c r="AT421" s="52">
        <f t="shared" ref="AT421:AV421" si="788">+AT423+AT429+AT434+AT452+AT461+AT465+AT472+AT483+AT494+AT522+AT527+AT536+AT544+AT550+AT560+AT611+AT620</f>
        <v>-95.736458020680288</v>
      </c>
      <c r="AU421" s="52">
        <f t="shared" si="788"/>
        <v>-98.608551761300717</v>
      </c>
      <c r="AV421" s="52">
        <f t="shared" si="788"/>
        <v>-87.98</v>
      </c>
      <c r="AW421" s="30">
        <f>IFERROR(AV421/AU421-1,"n/a")</f>
        <v>-0.10778529419059901</v>
      </c>
      <c r="AX421" s="30">
        <f>IFERROR(AV421/AT421-1,"n/a")</f>
        <v>-8.1018853016316839E-2</v>
      </c>
      <c r="AY421" s="8"/>
      <c r="AZ421" s="52">
        <f t="shared" ref="AZ421:BB421" si="789">+AZ423+AZ429+AZ434+AZ452+AZ461+AZ465+AZ472+AZ483+AZ494+AZ522+AZ527+AZ536+AZ544+AZ550+AZ560+AZ611+AZ620</f>
        <v>-95.736458020680288</v>
      </c>
      <c r="BA421" s="52">
        <f t="shared" si="789"/>
        <v>-98.608551761300717</v>
      </c>
      <c r="BB421" s="52">
        <f t="shared" si="789"/>
        <v>-87.98</v>
      </c>
      <c r="BC421" s="30">
        <f>IFERROR(BB421/BA421-1,"n/a")</f>
        <v>-0.10778529419059901</v>
      </c>
      <c r="BD421" s="30">
        <f>IFERROR(BB421/AZ421-1,"n/a")</f>
        <v>-8.1018853016316839E-2</v>
      </c>
      <c r="BE421" s="8"/>
      <c r="BF421" s="52">
        <f t="shared" ref="BF421:BH421" si="790">+BF423+BF429+BF434+BF452+BF461+BF465+BF472+BF483+BF494+BF522+BF527+BF536+BF544+BF550+BF560+BF611+BF620</f>
        <v>-95.736458020680288</v>
      </c>
      <c r="BG421" s="52">
        <f t="shared" si="790"/>
        <v>-98.608551761300717</v>
      </c>
      <c r="BH421" s="52">
        <f t="shared" si="790"/>
        <v>-87.98</v>
      </c>
      <c r="BI421" s="30">
        <f>IFERROR(BH421/BG421-1,"n/a")</f>
        <v>-0.10778529419059901</v>
      </c>
      <c r="BJ421" s="30">
        <f>IFERROR(BH421/BF421-1,"n/a")</f>
        <v>-8.1018853016316839E-2</v>
      </c>
      <c r="BK421" s="8"/>
      <c r="BL421" s="52">
        <f t="shared" ref="BL421:BN421" si="791">+BL423+BL429+BL434+BL452+BL461+BL465+BL472+BL483+BL494+BL522+BL527+BL536+BL544+BL550+BL560+BL611+BL620</f>
        <v>-95.736458020680288</v>
      </c>
      <c r="BM421" s="52">
        <f t="shared" si="791"/>
        <v>-98.608551761300717</v>
      </c>
      <c r="BN421" s="52">
        <f t="shared" si="791"/>
        <v>-87.98</v>
      </c>
      <c r="BO421" s="30">
        <f>IFERROR(BN421/BM421-1,"n/a")</f>
        <v>-0.10778529419059901</v>
      </c>
      <c r="BP421" s="30">
        <f>IFERROR(BN421/BL421-1,"n/a")</f>
        <v>-8.1018853016316839E-2</v>
      </c>
      <c r="BQ421" s="8"/>
      <c r="BR421" s="52">
        <f t="shared" ref="BR421:BT421" si="792">+BR423+BR429+BR434+BR452+BR461+BR465+BR472+BR483+BR494+BR522+BR527+BR536+BR544+BR550+BR560+BR611+BR620</f>
        <v>-95.736458020680288</v>
      </c>
      <c r="BS421" s="52">
        <f t="shared" si="792"/>
        <v>-98.608551761300717</v>
      </c>
      <c r="BT421" s="52">
        <f t="shared" si="792"/>
        <v>-87.98</v>
      </c>
      <c r="BU421" s="30">
        <f>IFERROR(BT421/BS421-1,"n/a")</f>
        <v>-0.10778529419059901</v>
      </c>
      <c r="BV421" s="30">
        <f>IFERROR(BT421/BR421-1,"n/a")</f>
        <v>-8.1018853016316839E-2</v>
      </c>
      <c r="BW421" s="8"/>
      <c r="BX421" s="52">
        <f>+BR421+BL421+BF421+AZ421+AT421+AN421+AH421+AB421+V421+P421+J421+D421</f>
        <v>-1148.8374962481635</v>
      </c>
      <c r="BY421" s="52">
        <f>+BS421+BM421+BG421+BA421+AU421+AO421+AI421+AC421+W421+Q421+K421+E421</f>
        <v>-1183.3026211356089</v>
      </c>
      <c r="BZ421" s="52">
        <f>+BT421+BN421+BH421+BB421+AV421+AP421+AJ421+AD421+X421+R421+L421+F421</f>
        <v>-1055.76</v>
      </c>
      <c r="CA421" s="30">
        <f>IFERROR(BZ421/BY421-1,"n/a")</f>
        <v>-0.10778529419059935</v>
      </c>
      <c r="CB421" s="30">
        <f>IFERROR(BZ421/BX421-1,"n/a")</f>
        <v>-8.101885301631695E-2</v>
      </c>
      <c r="CC421" s="8"/>
      <c r="CD421" s="6" t="b">
        <f>+ABS(BX421-'PL-tc'!N421+'PL-tc-m'!BY421-'PL-tc'!O421+'PL-tc-m'!BZ421-'PL-tc'!P421)&lt;0.001</f>
        <v>1</v>
      </c>
    </row>
    <row r="422" spans="1:82" hidden="1" outlineLevel="1" x14ac:dyDescent="0.2">
      <c r="B422" s="13"/>
      <c r="D422" s="53"/>
      <c r="E422" s="53"/>
      <c r="F422" s="53"/>
      <c r="J422" s="53"/>
      <c r="K422" s="53"/>
      <c r="L422" s="53"/>
      <c r="P422" s="53"/>
      <c r="Q422" s="53"/>
      <c r="R422" s="53"/>
      <c r="V422" s="53"/>
      <c r="W422" s="53"/>
      <c r="X422" s="53"/>
      <c r="AB422" s="53"/>
      <c r="AC422" s="53"/>
      <c r="AD422" s="53"/>
      <c r="AH422" s="53"/>
      <c r="AI422" s="53"/>
      <c r="AJ422" s="53"/>
      <c r="AN422" s="53"/>
      <c r="AO422" s="53"/>
      <c r="AP422" s="53"/>
      <c r="AT422" s="53"/>
      <c r="AU422" s="53"/>
      <c r="AV422" s="53"/>
      <c r="AZ422" s="53"/>
      <c r="BA422" s="53"/>
      <c r="BB422" s="53"/>
      <c r="BF422" s="53"/>
      <c r="BG422" s="53"/>
      <c r="BH422" s="53"/>
      <c r="BL422" s="53"/>
      <c r="BM422" s="53"/>
      <c r="BN422" s="53"/>
      <c r="BR422" s="53"/>
      <c r="BS422" s="53"/>
      <c r="BT422" s="53"/>
      <c r="BX422" s="53"/>
      <c r="BY422" s="53"/>
      <c r="BZ422" s="53"/>
    </row>
    <row r="423" spans="1:82" hidden="1" outlineLevel="1" x14ac:dyDescent="0.2">
      <c r="A423" s="49" t="s">
        <v>1837</v>
      </c>
      <c r="B423" s="13" t="s">
        <v>1837</v>
      </c>
      <c r="D423" s="53">
        <f t="shared" ref="D423:F423" si="793">+SUM(D424:D428)</f>
        <v>-0.56994683384375</v>
      </c>
      <c r="E423" s="53">
        <f t="shared" si="793"/>
        <v>-0.58704523885906257</v>
      </c>
      <c r="F423" s="53">
        <f t="shared" si="793"/>
        <v>0</v>
      </c>
      <c r="G423" s="34">
        <f t="shared" ref="G423:G427" si="794">IFERROR(F423/E423-1,"n/a")</f>
        <v>-1</v>
      </c>
      <c r="H423" s="34">
        <f t="shared" ref="H423:H427" si="795">IFERROR(F423/D423-1,"n/a")</f>
        <v>-1</v>
      </c>
      <c r="J423" s="53">
        <f t="shared" ref="J423:L423" si="796">+SUM(J424:J428)</f>
        <v>-0.56994683384375</v>
      </c>
      <c r="K423" s="53">
        <f t="shared" si="796"/>
        <v>-0.58704523885906257</v>
      </c>
      <c r="L423" s="53">
        <f t="shared" si="796"/>
        <v>0</v>
      </c>
      <c r="M423" s="34">
        <f t="shared" ref="M423:M427" si="797">IFERROR(L423/K423-1,"n/a")</f>
        <v>-1</v>
      </c>
      <c r="N423" s="34">
        <f t="shared" ref="N423:N427" si="798">IFERROR(L423/J423-1,"n/a")</f>
        <v>-1</v>
      </c>
      <c r="P423" s="53">
        <f t="shared" ref="P423:R423" si="799">+SUM(P424:P428)</f>
        <v>-0.56994683384375</v>
      </c>
      <c r="Q423" s="53">
        <f t="shared" si="799"/>
        <v>-0.58704523885906257</v>
      </c>
      <c r="R423" s="53">
        <f t="shared" si="799"/>
        <v>0</v>
      </c>
      <c r="S423" s="34">
        <f t="shared" ref="S423:S427" si="800">IFERROR(R423/Q423-1,"n/a")</f>
        <v>-1</v>
      </c>
      <c r="T423" s="34">
        <f t="shared" ref="T423:T427" si="801">IFERROR(R423/P423-1,"n/a")</f>
        <v>-1</v>
      </c>
      <c r="V423" s="53">
        <f t="shared" ref="V423:X423" si="802">+SUM(V424:V428)</f>
        <v>-0.56994683384375</v>
      </c>
      <c r="W423" s="53">
        <f t="shared" si="802"/>
        <v>-0.58704523885906257</v>
      </c>
      <c r="X423" s="53">
        <f t="shared" si="802"/>
        <v>0</v>
      </c>
      <c r="Y423" s="34">
        <f t="shared" ref="Y423:Y427" si="803">IFERROR(X423/W423-1,"n/a")</f>
        <v>-1</v>
      </c>
      <c r="Z423" s="34">
        <f t="shared" ref="Z423:Z427" si="804">IFERROR(X423/V423-1,"n/a")</f>
        <v>-1</v>
      </c>
      <c r="AB423" s="53">
        <f t="shared" ref="AB423:AD423" si="805">+SUM(AB424:AB428)</f>
        <v>-0.56994683384375</v>
      </c>
      <c r="AC423" s="53">
        <f t="shared" si="805"/>
        <v>-0.58704523885906257</v>
      </c>
      <c r="AD423" s="53">
        <f t="shared" si="805"/>
        <v>0</v>
      </c>
      <c r="AE423" s="34">
        <f t="shared" ref="AE423:AE427" si="806">IFERROR(AD423/AC423-1,"n/a")</f>
        <v>-1</v>
      </c>
      <c r="AF423" s="34">
        <f t="shared" ref="AF423:AF427" si="807">IFERROR(AD423/AB423-1,"n/a")</f>
        <v>-1</v>
      </c>
      <c r="AH423" s="53">
        <f t="shared" ref="AH423:AJ423" si="808">+SUM(AH424:AH428)</f>
        <v>-0.56994683384375</v>
      </c>
      <c r="AI423" s="53">
        <f t="shared" si="808"/>
        <v>-0.58704523885906257</v>
      </c>
      <c r="AJ423" s="53">
        <f t="shared" si="808"/>
        <v>0</v>
      </c>
      <c r="AK423" s="34">
        <f t="shared" ref="AK423:AK427" si="809">IFERROR(AJ423/AI423-1,"n/a")</f>
        <v>-1</v>
      </c>
      <c r="AL423" s="34">
        <f t="shared" ref="AL423:AL427" si="810">IFERROR(AJ423/AH423-1,"n/a")</f>
        <v>-1</v>
      </c>
      <c r="AN423" s="53">
        <f t="shared" ref="AN423:AP423" si="811">+SUM(AN424:AN428)</f>
        <v>-0.56994683384375</v>
      </c>
      <c r="AO423" s="53">
        <f t="shared" si="811"/>
        <v>-0.58704523885906257</v>
      </c>
      <c r="AP423" s="53">
        <f t="shared" si="811"/>
        <v>0</v>
      </c>
      <c r="AQ423" s="34">
        <f t="shared" ref="AQ423:AQ427" si="812">IFERROR(AP423/AO423-1,"n/a")</f>
        <v>-1</v>
      </c>
      <c r="AR423" s="34">
        <f t="shared" ref="AR423:AR427" si="813">IFERROR(AP423/AN423-1,"n/a")</f>
        <v>-1</v>
      </c>
      <c r="AT423" s="53">
        <f t="shared" ref="AT423:AV423" si="814">+SUM(AT424:AT428)</f>
        <v>-0.56994683384375</v>
      </c>
      <c r="AU423" s="53">
        <f t="shared" si="814"/>
        <v>-0.58704523885906257</v>
      </c>
      <c r="AV423" s="53">
        <f t="shared" si="814"/>
        <v>0</v>
      </c>
      <c r="AW423" s="34">
        <f t="shared" ref="AW423:AW427" si="815">IFERROR(AV423/AU423-1,"n/a")</f>
        <v>-1</v>
      </c>
      <c r="AX423" s="34">
        <f t="shared" ref="AX423:AX427" si="816">IFERROR(AV423/AT423-1,"n/a")</f>
        <v>-1</v>
      </c>
      <c r="AZ423" s="53">
        <f t="shared" ref="AZ423:BB423" si="817">+SUM(AZ424:AZ428)</f>
        <v>-0.56994683384375</v>
      </c>
      <c r="BA423" s="53">
        <f t="shared" si="817"/>
        <v>-0.58704523885906257</v>
      </c>
      <c r="BB423" s="53">
        <f t="shared" si="817"/>
        <v>0</v>
      </c>
      <c r="BC423" s="34">
        <f t="shared" ref="BC423:BC427" si="818">IFERROR(BB423/BA423-1,"n/a")</f>
        <v>-1</v>
      </c>
      <c r="BD423" s="34">
        <f t="shared" ref="BD423:BD427" si="819">IFERROR(BB423/AZ423-1,"n/a")</f>
        <v>-1</v>
      </c>
      <c r="BF423" s="53">
        <f t="shared" ref="BF423:BH423" si="820">+SUM(BF424:BF428)</f>
        <v>-0.56994683384375</v>
      </c>
      <c r="BG423" s="53">
        <f t="shared" si="820"/>
        <v>-0.58704523885906257</v>
      </c>
      <c r="BH423" s="53">
        <f t="shared" si="820"/>
        <v>0</v>
      </c>
      <c r="BI423" s="34">
        <f t="shared" ref="BI423:BI427" si="821">IFERROR(BH423/BG423-1,"n/a")</f>
        <v>-1</v>
      </c>
      <c r="BJ423" s="34">
        <f t="shared" ref="BJ423:BJ427" si="822">IFERROR(BH423/BF423-1,"n/a")</f>
        <v>-1</v>
      </c>
      <c r="BL423" s="53">
        <f t="shared" ref="BL423:BN423" si="823">+SUM(BL424:BL428)</f>
        <v>-0.56994683384375</v>
      </c>
      <c r="BM423" s="53">
        <f t="shared" si="823"/>
        <v>-0.58704523885906257</v>
      </c>
      <c r="BN423" s="53">
        <f t="shared" si="823"/>
        <v>0</v>
      </c>
      <c r="BO423" s="34">
        <f t="shared" ref="BO423:BO427" si="824">IFERROR(BN423/BM423-1,"n/a")</f>
        <v>-1</v>
      </c>
      <c r="BP423" s="34">
        <f t="shared" ref="BP423:BP427" si="825">IFERROR(BN423/BL423-1,"n/a")</f>
        <v>-1</v>
      </c>
      <c r="BR423" s="53">
        <f t="shared" ref="BR423:BT423" si="826">+SUM(BR424:BR428)</f>
        <v>-0.56994683384375</v>
      </c>
      <c r="BS423" s="53">
        <f t="shared" si="826"/>
        <v>-0.58704523885906257</v>
      </c>
      <c r="BT423" s="53">
        <f t="shared" si="826"/>
        <v>0</v>
      </c>
      <c r="BU423" s="34">
        <f t="shared" ref="BU423:BU427" si="827">IFERROR(BT423/BS423-1,"n/a")</f>
        <v>-1</v>
      </c>
      <c r="BV423" s="34">
        <f t="shared" ref="BV423:BV427" si="828">IFERROR(BT423/BR423-1,"n/a")</f>
        <v>-1</v>
      </c>
      <c r="BX423" s="53">
        <f t="shared" ref="BX423:BZ423" si="829">+SUM(BX424:BX428)</f>
        <v>-6.8393620061249996</v>
      </c>
      <c r="BY423" s="53">
        <f t="shared" si="829"/>
        <v>-7.0445428663087517</v>
      </c>
      <c r="BZ423" s="53">
        <f t="shared" si="829"/>
        <v>0</v>
      </c>
      <c r="CA423" s="34">
        <f t="shared" ref="CA423:CA427" si="830">IFERROR(BZ423/BY423-1,"n/a")</f>
        <v>-1</v>
      </c>
      <c r="CB423" s="34">
        <f t="shared" ref="CB423:CB427" si="831">IFERROR(BZ423/BX423-1,"n/a")</f>
        <v>-1</v>
      </c>
    </row>
    <row r="424" spans="1:82" hidden="1" outlineLevel="2" x14ac:dyDescent="0.2">
      <c r="A424" s="49">
        <v>4700</v>
      </c>
      <c r="B424" s="18" t="str">
        <f>+masterfile!D1102</f>
        <v>4700 Kosten Warenabgabe</v>
      </c>
      <c r="D424" s="33">
        <f>-VLOOKUP($A424,'pl-data'!$A:$BR,8+D$3)</f>
        <v>0</v>
      </c>
      <c r="E424" s="33">
        <f>-VLOOKUP($A424,'pl-data'!$A:$BR,38+E$3)</f>
        <v>0</v>
      </c>
      <c r="F424" s="33">
        <f>-VLOOKUP($A424,'pl-data'!$A:$BR,23+F$3)</f>
        <v>0</v>
      </c>
      <c r="G424" s="34" t="str">
        <f t="shared" si="794"/>
        <v>n/a</v>
      </c>
      <c r="H424" s="34" t="str">
        <f t="shared" si="795"/>
        <v>n/a</v>
      </c>
      <c r="J424" s="33">
        <f>-VLOOKUP($A424,'pl-data'!$A:$BR,8+J$3)</f>
        <v>0</v>
      </c>
      <c r="K424" s="33">
        <f>-VLOOKUP($A424,'pl-data'!$A:$BR,38+K$3)</f>
        <v>0</v>
      </c>
      <c r="L424" s="33">
        <f>-VLOOKUP($A424,'pl-data'!$A:$BR,23+L$3)</f>
        <v>0</v>
      </c>
      <c r="M424" s="34" t="str">
        <f t="shared" si="797"/>
        <v>n/a</v>
      </c>
      <c r="N424" s="34" t="str">
        <f t="shared" si="798"/>
        <v>n/a</v>
      </c>
      <c r="P424" s="33">
        <f>-VLOOKUP($A424,'pl-data'!$A:$BR,8+P$3)</f>
        <v>0</v>
      </c>
      <c r="Q424" s="33">
        <f>-VLOOKUP($A424,'pl-data'!$A:$BR,38+Q$3)</f>
        <v>0</v>
      </c>
      <c r="R424" s="33">
        <f>-VLOOKUP($A424,'pl-data'!$A:$BR,23+R$3)</f>
        <v>0</v>
      </c>
      <c r="S424" s="34" t="str">
        <f t="shared" si="800"/>
        <v>n/a</v>
      </c>
      <c r="T424" s="34" t="str">
        <f t="shared" si="801"/>
        <v>n/a</v>
      </c>
      <c r="V424" s="33">
        <f>-VLOOKUP($A424,'pl-data'!$A:$BR,8+V$3)</f>
        <v>0</v>
      </c>
      <c r="W424" s="33">
        <f>-VLOOKUP($A424,'pl-data'!$A:$BR,38+W$3)</f>
        <v>0</v>
      </c>
      <c r="X424" s="33">
        <f>-VLOOKUP($A424,'pl-data'!$A:$BR,23+X$3)</f>
        <v>0</v>
      </c>
      <c r="Y424" s="34" t="str">
        <f t="shared" si="803"/>
        <v>n/a</v>
      </c>
      <c r="Z424" s="34" t="str">
        <f t="shared" si="804"/>
        <v>n/a</v>
      </c>
      <c r="AB424" s="33">
        <f>-VLOOKUP($A424,'pl-data'!$A:$BR,8+AB$3)</f>
        <v>0</v>
      </c>
      <c r="AC424" s="33">
        <f>-VLOOKUP($A424,'pl-data'!$A:$BR,38+AC$3)</f>
        <v>0</v>
      </c>
      <c r="AD424" s="33">
        <f>-VLOOKUP($A424,'pl-data'!$A:$BR,23+AD$3)</f>
        <v>0</v>
      </c>
      <c r="AE424" s="34" t="str">
        <f t="shared" si="806"/>
        <v>n/a</v>
      </c>
      <c r="AF424" s="34" t="str">
        <f t="shared" si="807"/>
        <v>n/a</v>
      </c>
      <c r="AH424" s="33">
        <f>-VLOOKUP($A424,'pl-data'!$A:$BR,8+AH$3)</f>
        <v>0</v>
      </c>
      <c r="AI424" s="33">
        <f>-VLOOKUP($A424,'pl-data'!$A:$BR,38+AI$3)</f>
        <v>0</v>
      </c>
      <c r="AJ424" s="33">
        <f>-VLOOKUP($A424,'pl-data'!$A:$BR,23+AJ$3)</f>
        <v>0</v>
      </c>
      <c r="AK424" s="34" t="str">
        <f t="shared" si="809"/>
        <v>n/a</v>
      </c>
      <c r="AL424" s="34" t="str">
        <f t="shared" si="810"/>
        <v>n/a</v>
      </c>
      <c r="AN424" s="33">
        <f>-VLOOKUP($A424,'pl-data'!$A:$BR,8+AN$3)</f>
        <v>0</v>
      </c>
      <c r="AO424" s="33">
        <f>-VLOOKUP($A424,'pl-data'!$A:$BR,38+AO$3)</f>
        <v>0</v>
      </c>
      <c r="AP424" s="33">
        <f>-VLOOKUP($A424,'pl-data'!$A:$BR,23+AP$3)</f>
        <v>0</v>
      </c>
      <c r="AQ424" s="34" t="str">
        <f t="shared" si="812"/>
        <v>n/a</v>
      </c>
      <c r="AR424" s="34" t="str">
        <f t="shared" si="813"/>
        <v>n/a</v>
      </c>
      <c r="AT424" s="33">
        <f>-VLOOKUP($A424,'pl-data'!$A:$BR,8+AT$3)</f>
        <v>0</v>
      </c>
      <c r="AU424" s="33">
        <f>-VLOOKUP($A424,'pl-data'!$A:$BR,38+AU$3)</f>
        <v>0</v>
      </c>
      <c r="AV424" s="33">
        <f>-VLOOKUP($A424,'pl-data'!$A:$BR,23+AV$3)</f>
        <v>0</v>
      </c>
      <c r="AW424" s="34" t="str">
        <f t="shared" si="815"/>
        <v>n/a</v>
      </c>
      <c r="AX424" s="34" t="str">
        <f t="shared" si="816"/>
        <v>n/a</v>
      </c>
      <c r="AZ424" s="33">
        <f>-VLOOKUP($A424,'pl-data'!$A:$BR,8+AZ$3)</f>
        <v>0</v>
      </c>
      <c r="BA424" s="33">
        <f>-VLOOKUP($A424,'pl-data'!$A:$BR,38+BA$3)</f>
        <v>0</v>
      </c>
      <c r="BB424" s="33">
        <f>-VLOOKUP($A424,'pl-data'!$A:$BR,23+BB$3)</f>
        <v>0</v>
      </c>
      <c r="BC424" s="34" t="str">
        <f t="shared" si="818"/>
        <v>n/a</v>
      </c>
      <c r="BD424" s="34" t="str">
        <f t="shared" si="819"/>
        <v>n/a</v>
      </c>
      <c r="BF424" s="33">
        <f>-VLOOKUP($A424,'pl-data'!$A:$BR,8+BF$3)</f>
        <v>0</v>
      </c>
      <c r="BG424" s="33">
        <f>-VLOOKUP($A424,'pl-data'!$A:$BR,38+BG$3)</f>
        <v>0</v>
      </c>
      <c r="BH424" s="33">
        <f>-VLOOKUP($A424,'pl-data'!$A:$BR,23+BH$3)</f>
        <v>0</v>
      </c>
      <c r="BI424" s="34" t="str">
        <f t="shared" si="821"/>
        <v>n/a</v>
      </c>
      <c r="BJ424" s="34" t="str">
        <f t="shared" si="822"/>
        <v>n/a</v>
      </c>
      <c r="BL424" s="33">
        <f>-VLOOKUP($A424,'pl-data'!$A:$BR,8+BL$3)</f>
        <v>0</v>
      </c>
      <c r="BM424" s="33">
        <f>-VLOOKUP($A424,'pl-data'!$A:$BR,38+BM$3)</f>
        <v>0</v>
      </c>
      <c r="BN424" s="33">
        <f>-VLOOKUP($A424,'pl-data'!$A:$BR,23+BN$3)</f>
        <v>0</v>
      </c>
      <c r="BO424" s="34" t="str">
        <f t="shared" si="824"/>
        <v>n/a</v>
      </c>
      <c r="BP424" s="34" t="str">
        <f t="shared" si="825"/>
        <v>n/a</v>
      </c>
      <c r="BR424" s="33">
        <f>-VLOOKUP($A424,'pl-data'!$A:$BR,8+BR$3)</f>
        <v>0</v>
      </c>
      <c r="BS424" s="33">
        <f>-VLOOKUP($A424,'pl-data'!$A:$BR,38+BS$3)</f>
        <v>0</v>
      </c>
      <c r="BT424" s="33">
        <f>-VLOOKUP($A424,'pl-data'!$A:$BR,23+BT$3)</f>
        <v>0</v>
      </c>
      <c r="BU424" s="34" t="str">
        <f t="shared" si="827"/>
        <v>n/a</v>
      </c>
      <c r="BV424" s="34" t="str">
        <f t="shared" si="828"/>
        <v>n/a</v>
      </c>
      <c r="BX424" s="33">
        <f t="shared" ref="BX424:BX427" si="832">+BR424+BL424+BF424+AZ424+AT424+AN424+AH424+AB424+V424+P424+J424+D424</f>
        <v>0</v>
      </c>
      <c r="BY424" s="33">
        <f t="shared" ref="BY424:BY427" si="833">+BS424+BM424+BG424+BA424+AU424+AO424+AI424+AC424+W424+Q424+K424+E424</f>
        <v>0</v>
      </c>
      <c r="BZ424" s="33">
        <f t="shared" ref="BZ424:BZ427" si="834">+BT424+BN424+BH424+BB424+AV424+AP424+AJ424+AD424+X424+R424+L424+F424</f>
        <v>0</v>
      </c>
      <c r="CA424" s="34" t="str">
        <f t="shared" si="830"/>
        <v>n/a</v>
      </c>
      <c r="CB424" s="34" t="str">
        <f t="shared" si="831"/>
        <v>n/a</v>
      </c>
    </row>
    <row r="425" spans="1:82" hidden="1" outlineLevel="2" x14ac:dyDescent="0.2">
      <c r="A425" s="49">
        <v>4710</v>
      </c>
      <c r="B425" s="18" t="str">
        <f>+masterfile!D1103</f>
        <v>4710 Verpackungsmaterial</v>
      </c>
      <c r="D425" s="33">
        <f>-VLOOKUP($A425,'pl-data'!$A:$BR,8+D$3)</f>
        <v>-0.11398936676875</v>
      </c>
      <c r="E425" s="33">
        <f>-VLOOKUP($A425,'pl-data'!$A:$BR,38+E$3)</f>
        <v>-0.11740904777181251</v>
      </c>
      <c r="F425" s="33">
        <f>-VLOOKUP($A425,'pl-data'!$A:$BR,23+F$3)</f>
        <v>0</v>
      </c>
      <c r="G425" s="34">
        <f t="shared" si="794"/>
        <v>-1</v>
      </c>
      <c r="H425" s="34">
        <f t="shared" si="795"/>
        <v>-1</v>
      </c>
      <c r="J425" s="33">
        <f>-VLOOKUP($A425,'pl-data'!$A:$BR,8+J$3)</f>
        <v>-0.11398936676875</v>
      </c>
      <c r="K425" s="33">
        <f>-VLOOKUP($A425,'pl-data'!$A:$BR,38+K$3)</f>
        <v>-0.11740904777181251</v>
      </c>
      <c r="L425" s="33">
        <f>-VLOOKUP($A425,'pl-data'!$A:$BR,23+L$3)</f>
        <v>0</v>
      </c>
      <c r="M425" s="34">
        <f t="shared" si="797"/>
        <v>-1</v>
      </c>
      <c r="N425" s="34">
        <f t="shared" si="798"/>
        <v>-1</v>
      </c>
      <c r="P425" s="33">
        <f>-VLOOKUP($A425,'pl-data'!$A:$BR,8+P$3)</f>
        <v>-0.11398936676875</v>
      </c>
      <c r="Q425" s="33">
        <f>-VLOOKUP($A425,'pl-data'!$A:$BR,38+Q$3)</f>
        <v>-0.11740904777181251</v>
      </c>
      <c r="R425" s="33">
        <f>-VLOOKUP($A425,'pl-data'!$A:$BR,23+R$3)</f>
        <v>0</v>
      </c>
      <c r="S425" s="34">
        <f t="shared" si="800"/>
        <v>-1</v>
      </c>
      <c r="T425" s="34">
        <f t="shared" si="801"/>
        <v>-1</v>
      </c>
      <c r="V425" s="33">
        <f>-VLOOKUP($A425,'pl-data'!$A:$BR,8+V$3)</f>
        <v>-0.11398936676875</v>
      </c>
      <c r="W425" s="33">
        <f>-VLOOKUP($A425,'pl-data'!$A:$BR,38+W$3)</f>
        <v>-0.11740904777181251</v>
      </c>
      <c r="X425" s="33">
        <f>-VLOOKUP($A425,'pl-data'!$A:$BR,23+X$3)</f>
        <v>0</v>
      </c>
      <c r="Y425" s="34">
        <f t="shared" si="803"/>
        <v>-1</v>
      </c>
      <c r="Z425" s="34">
        <f t="shared" si="804"/>
        <v>-1</v>
      </c>
      <c r="AB425" s="33">
        <f>-VLOOKUP($A425,'pl-data'!$A:$BR,8+AB$3)</f>
        <v>-0.11398936676875</v>
      </c>
      <c r="AC425" s="33">
        <f>-VLOOKUP($A425,'pl-data'!$A:$BR,38+AC$3)</f>
        <v>-0.11740904777181251</v>
      </c>
      <c r="AD425" s="33">
        <f>-VLOOKUP($A425,'pl-data'!$A:$BR,23+AD$3)</f>
        <v>0</v>
      </c>
      <c r="AE425" s="34">
        <f t="shared" si="806"/>
        <v>-1</v>
      </c>
      <c r="AF425" s="34">
        <f t="shared" si="807"/>
        <v>-1</v>
      </c>
      <c r="AH425" s="33">
        <f>-VLOOKUP($A425,'pl-data'!$A:$BR,8+AH$3)</f>
        <v>-0.11398936676875</v>
      </c>
      <c r="AI425" s="33">
        <f>-VLOOKUP($A425,'pl-data'!$A:$BR,38+AI$3)</f>
        <v>-0.11740904777181251</v>
      </c>
      <c r="AJ425" s="33">
        <f>-VLOOKUP($A425,'pl-data'!$A:$BR,23+AJ$3)</f>
        <v>0</v>
      </c>
      <c r="AK425" s="34">
        <f t="shared" si="809"/>
        <v>-1</v>
      </c>
      <c r="AL425" s="34">
        <f t="shared" si="810"/>
        <v>-1</v>
      </c>
      <c r="AN425" s="33">
        <f>-VLOOKUP($A425,'pl-data'!$A:$BR,8+AN$3)</f>
        <v>-0.11398936676875</v>
      </c>
      <c r="AO425" s="33">
        <f>-VLOOKUP($A425,'pl-data'!$A:$BR,38+AO$3)</f>
        <v>-0.11740904777181251</v>
      </c>
      <c r="AP425" s="33">
        <f>-VLOOKUP($A425,'pl-data'!$A:$BR,23+AP$3)</f>
        <v>0</v>
      </c>
      <c r="AQ425" s="34">
        <f t="shared" si="812"/>
        <v>-1</v>
      </c>
      <c r="AR425" s="34">
        <f t="shared" si="813"/>
        <v>-1</v>
      </c>
      <c r="AT425" s="33">
        <f>-VLOOKUP($A425,'pl-data'!$A:$BR,8+AT$3)</f>
        <v>-0.11398936676875</v>
      </c>
      <c r="AU425" s="33">
        <f>-VLOOKUP($A425,'pl-data'!$A:$BR,38+AU$3)</f>
        <v>-0.11740904777181251</v>
      </c>
      <c r="AV425" s="33">
        <f>-VLOOKUP($A425,'pl-data'!$A:$BR,23+AV$3)</f>
        <v>0</v>
      </c>
      <c r="AW425" s="34">
        <f t="shared" si="815"/>
        <v>-1</v>
      </c>
      <c r="AX425" s="34">
        <f t="shared" si="816"/>
        <v>-1</v>
      </c>
      <c r="AZ425" s="33">
        <f>-VLOOKUP($A425,'pl-data'!$A:$BR,8+AZ$3)</f>
        <v>-0.11398936676875</v>
      </c>
      <c r="BA425" s="33">
        <f>-VLOOKUP($A425,'pl-data'!$A:$BR,38+BA$3)</f>
        <v>-0.11740904777181251</v>
      </c>
      <c r="BB425" s="33">
        <f>-VLOOKUP($A425,'pl-data'!$A:$BR,23+BB$3)</f>
        <v>0</v>
      </c>
      <c r="BC425" s="34">
        <f t="shared" si="818"/>
        <v>-1</v>
      </c>
      <c r="BD425" s="34">
        <f t="shared" si="819"/>
        <v>-1</v>
      </c>
      <c r="BF425" s="33">
        <f>-VLOOKUP($A425,'pl-data'!$A:$BR,8+BF$3)</f>
        <v>-0.11398936676875</v>
      </c>
      <c r="BG425" s="33">
        <f>-VLOOKUP($A425,'pl-data'!$A:$BR,38+BG$3)</f>
        <v>-0.11740904777181251</v>
      </c>
      <c r="BH425" s="33">
        <f>-VLOOKUP($A425,'pl-data'!$A:$BR,23+BH$3)</f>
        <v>0</v>
      </c>
      <c r="BI425" s="34">
        <f t="shared" si="821"/>
        <v>-1</v>
      </c>
      <c r="BJ425" s="34">
        <f t="shared" si="822"/>
        <v>-1</v>
      </c>
      <c r="BL425" s="33">
        <f>-VLOOKUP($A425,'pl-data'!$A:$BR,8+BL$3)</f>
        <v>-0.11398936676875</v>
      </c>
      <c r="BM425" s="33">
        <f>-VLOOKUP($A425,'pl-data'!$A:$BR,38+BM$3)</f>
        <v>-0.11740904777181251</v>
      </c>
      <c r="BN425" s="33">
        <f>-VLOOKUP($A425,'pl-data'!$A:$BR,23+BN$3)</f>
        <v>0</v>
      </c>
      <c r="BO425" s="34">
        <f t="shared" si="824"/>
        <v>-1</v>
      </c>
      <c r="BP425" s="34">
        <f t="shared" si="825"/>
        <v>-1</v>
      </c>
      <c r="BR425" s="33">
        <f>-VLOOKUP($A425,'pl-data'!$A:$BR,8+BR$3)</f>
        <v>-0.11398936676875</v>
      </c>
      <c r="BS425" s="33">
        <f>-VLOOKUP($A425,'pl-data'!$A:$BR,38+BS$3)</f>
        <v>-0.11740904777181251</v>
      </c>
      <c r="BT425" s="33">
        <f>-VLOOKUP($A425,'pl-data'!$A:$BR,23+BT$3)</f>
        <v>0</v>
      </c>
      <c r="BU425" s="34">
        <f t="shared" si="827"/>
        <v>-1</v>
      </c>
      <c r="BV425" s="34">
        <f t="shared" si="828"/>
        <v>-1</v>
      </c>
      <c r="BX425" s="33">
        <f t="shared" si="832"/>
        <v>-1.3678724012249999</v>
      </c>
      <c r="BY425" s="33">
        <f t="shared" si="833"/>
        <v>-1.4089085732617503</v>
      </c>
      <c r="BZ425" s="33">
        <f t="shared" si="834"/>
        <v>0</v>
      </c>
      <c r="CA425" s="34">
        <f t="shared" si="830"/>
        <v>-1</v>
      </c>
      <c r="CB425" s="34">
        <f t="shared" si="831"/>
        <v>-1</v>
      </c>
    </row>
    <row r="426" spans="1:82" hidden="1" outlineLevel="2" x14ac:dyDescent="0.2">
      <c r="A426" s="49">
        <v>4730</v>
      </c>
      <c r="B426" s="18" t="str">
        <f>+masterfile!D1104</f>
        <v>4730 Ausgangsfrachten</v>
      </c>
      <c r="D426" s="33">
        <f>-VLOOKUP($A426,'pl-data'!$A:$BR,8+D$3)</f>
        <v>-0.45595746707500001</v>
      </c>
      <c r="E426" s="33">
        <f>-VLOOKUP($A426,'pl-data'!$A:$BR,38+E$3)</f>
        <v>-0.46963619108725002</v>
      </c>
      <c r="F426" s="33">
        <f>-VLOOKUP($A426,'pl-data'!$A:$BR,23+F$3)</f>
        <v>0</v>
      </c>
      <c r="G426" s="34">
        <f t="shared" si="794"/>
        <v>-1</v>
      </c>
      <c r="H426" s="34">
        <f t="shared" si="795"/>
        <v>-1</v>
      </c>
      <c r="J426" s="33">
        <f>-VLOOKUP($A426,'pl-data'!$A:$BR,8+J$3)</f>
        <v>-0.45595746707500001</v>
      </c>
      <c r="K426" s="33">
        <f>-VLOOKUP($A426,'pl-data'!$A:$BR,38+K$3)</f>
        <v>-0.46963619108725002</v>
      </c>
      <c r="L426" s="33">
        <f>-VLOOKUP($A426,'pl-data'!$A:$BR,23+L$3)</f>
        <v>0</v>
      </c>
      <c r="M426" s="34">
        <f t="shared" si="797"/>
        <v>-1</v>
      </c>
      <c r="N426" s="34">
        <f t="shared" si="798"/>
        <v>-1</v>
      </c>
      <c r="P426" s="33">
        <f>-VLOOKUP($A426,'pl-data'!$A:$BR,8+P$3)</f>
        <v>-0.45595746707500001</v>
      </c>
      <c r="Q426" s="33">
        <f>-VLOOKUP($A426,'pl-data'!$A:$BR,38+Q$3)</f>
        <v>-0.46963619108725002</v>
      </c>
      <c r="R426" s="33">
        <f>-VLOOKUP($A426,'pl-data'!$A:$BR,23+R$3)</f>
        <v>0</v>
      </c>
      <c r="S426" s="34">
        <f t="shared" si="800"/>
        <v>-1</v>
      </c>
      <c r="T426" s="34">
        <f t="shared" si="801"/>
        <v>-1</v>
      </c>
      <c r="V426" s="33">
        <f>-VLOOKUP($A426,'pl-data'!$A:$BR,8+V$3)</f>
        <v>-0.45595746707500001</v>
      </c>
      <c r="W426" s="33">
        <f>-VLOOKUP($A426,'pl-data'!$A:$BR,38+W$3)</f>
        <v>-0.46963619108725002</v>
      </c>
      <c r="X426" s="33">
        <f>-VLOOKUP($A426,'pl-data'!$A:$BR,23+X$3)</f>
        <v>0</v>
      </c>
      <c r="Y426" s="34">
        <f t="shared" si="803"/>
        <v>-1</v>
      </c>
      <c r="Z426" s="34">
        <f t="shared" si="804"/>
        <v>-1</v>
      </c>
      <c r="AB426" s="33">
        <f>-VLOOKUP($A426,'pl-data'!$A:$BR,8+AB$3)</f>
        <v>-0.45595746707500001</v>
      </c>
      <c r="AC426" s="33">
        <f>-VLOOKUP($A426,'pl-data'!$A:$BR,38+AC$3)</f>
        <v>-0.46963619108725002</v>
      </c>
      <c r="AD426" s="33">
        <f>-VLOOKUP($A426,'pl-data'!$A:$BR,23+AD$3)</f>
        <v>0</v>
      </c>
      <c r="AE426" s="34">
        <f t="shared" si="806"/>
        <v>-1</v>
      </c>
      <c r="AF426" s="34">
        <f t="shared" si="807"/>
        <v>-1</v>
      </c>
      <c r="AH426" s="33">
        <f>-VLOOKUP($A426,'pl-data'!$A:$BR,8+AH$3)</f>
        <v>-0.45595746707500001</v>
      </c>
      <c r="AI426" s="33">
        <f>-VLOOKUP($A426,'pl-data'!$A:$BR,38+AI$3)</f>
        <v>-0.46963619108725002</v>
      </c>
      <c r="AJ426" s="33">
        <f>-VLOOKUP($A426,'pl-data'!$A:$BR,23+AJ$3)</f>
        <v>0</v>
      </c>
      <c r="AK426" s="34">
        <f t="shared" si="809"/>
        <v>-1</v>
      </c>
      <c r="AL426" s="34">
        <f t="shared" si="810"/>
        <v>-1</v>
      </c>
      <c r="AN426" s="33">
        <f>-VLOOKUP($A426,'pl-data'!$A:$BR,8+AN$3)</f>
        <v>-0.45595746707500001</v>
      </c>
      <c r="AO426" s="33">
        <f>-VLOOKUP($A426,'pl-data'!$A:$BR,38+AO$3)</f>
        <v>-0.46963619108725002</v>
      </c>
      <c r="AP426" s="33">
        <f>-VLOOKUP($A426,'pl-data'!$A:$BR,23+AP$3)</f>
        <v>0</v>
      </c>
      <c r="AQ426" s="34">
        <f t="shared" si="812"/>
        <v>-1</v>
      </c>
      <c r="AR426" s="34">
        <f t="shared" si="813"/>
        <v>-1</v>
      </c>
      <c r="AT426" s="33">
        <f>-VLOOKUP($A426,'pl-data'!$A:$BR,8+AT$3)</f>
        <v>-0.45595746707500001</v>
      </c>
      <c r="AU426" s="33">
        <f>-VLOOKUP($A426,'pl-data'!$A:$BR,38+AU$3)</f>
        <v>-0.46963619108725002</v>
      </c>
      <c r="AV426" s="33">
        <f>-VLOOKUP($A426,'pl-data'!$A:$BR,23+AV$3)</f>
        <v>0</v>
      </c>
      <c r="AW426" s="34">
        <f t="shared" si="815"/>
        <v>-1</v>
      </c>
      <c r="AX426" s="34">
        <f t="shared" si="816"/>
        <v>-1</v>
      </c>
      <c r="AZ426" s="33">
        <f>-VLOOKUP($A426,'pl-data'!$A:$BR,8+AZ$3)</f>
        <v>-0.45595746707500001</v>
      </c>
      <c r="BA426" s="33">
        <f>-VLOOKUP($A426,'pl-data'!$A:$BR,38+BA$3)</f>
        <v>-0.46963619108725002</v>
      </c>
      <c r="BB426" s="33">
        <f>-VLOOKUP($A426,'pl-data'!$A:$BR,23+BB$3)</f>
        <v>0</v>
      </c>
      <c r="BC426" s="34">
        <f t="shared" si="818"/>
        <v>-1</v>
      </c>
      <c r="BD426" s="34">
        <f t="shared" si="819"/>
        <v>-1</v>
      </c>
      <c r="BF426" s="33">
        <f>-VLOOKUP($A426,'pl-data'!$A:$BR,8+BF$3)</f>
        <v>-0.45595746707500001</v>
      </c>
      <c r="BG426" s="33">
        <f>-VLOOKUP($A426,'pl-data'!$A:$BR,38+BG$3)</f>
        <v>-0.46963619108725002</v>
      </c>
      <c r="BH426" s="33">
        <f>-VLOOKUP($A426,'pl-data'!$A:$BR,23+BH$3)</f>
        <v>0</v>
      </c>
      <c r="BI426" s="34">
        <f t="shared" si="821"/>
        <v>-1</v>
      </c>
      <c r="BJ426" s="34">
        <f t="shared" si="822"/>
        <v>-1</v>
      </c>
      <c r="BL426" s="33">
        <f>-VLOOKUP($A426,'pl-data'!$A:$BR,8+BL$3)</f>
        <v>-0.45595746707500001</v>
      </c>
      <c r="BM426" s="33">
        <f>-VLOOKUP($A426,'pl-data'!$A:$BR,38+BM$3)</f>
        <v>-0.46963619108725002</v>
      </c>
      <c r="BN426" s="33">
        <f>-VLOOKUP($A426,'pl-data'!$A:$BR,23+BN$3)</f>
        <v>0</v>
      </c>
      <c r="BO426" s="34">
        <f t="shared" si="824"/>
        <v>-1</v>
      </c>
      <c r="BP426" s="34">
        <f t="shared" si="825"/>
        <v>-1</v>
      </c>
      <c r="BR426" s="33">
        <f>-VLOOKUP($A426,'pl-data'!$A:$BR,8+BR$3)</f>
        <v>-0.45595746707500001</v>
      </c>
      <c r="BS426" s="33">
        <f>-VLOOKUP($A426,'pl-data'!$A:$BR,38+BS$3)</f>
        <v>-0.46963619108725002</v>
      </c>
      <c r="BT426" s="33">
        <f>-VLOOKUP($A426,'pl-data'!$A:$BR,23+BT$3)</f>
        <v>0</v>
      </c>
      <c r="BU426" s="34">
        <f t="shared" si="827"/>
        <v>-1</v>
      </c>
      <c r="BV426" s="34">
        <f t="shared" si="828"/>
        <v>-1</v>
      </c>
      <c r="BX426" s="33">
        <f t="shared" si="832"/>
        <v>-5.4714896048999995</v>
      </c>
      <c r="BY426" s="33">
        <f t="shared" si="833"/>
        <v>-5.6356342930470014</v>
      </c>
      <c r="BZ426" s="33">
        <f t="shared" si="834"/>
        <v>0</v>
      </c>
      <c r="CA426" s="34">
        <f t="shared" si="830"/>
        <v>-1</v>
      </c>
      <c r="CB426" s="34">
        <f t="shared" si="831"/>
        <v>-1</v>
      </c>
    </row>
    <row r="427" spans="1:82" hidden="1" outlineLevel="2" x14ac:dyDescent="0.2">
      <c r="A427" s="49">
        <v>4750</v>
      </c>
      <c r="B427" s="18" t="str">
        <f>+masterfile!D1105</f>
        <v>4750 Transportversicherungen</v>
      </c>
      <c r="D427" s="33">
        <f>-VLOOKUP($A427,'pl-data'!$A:$BR,8+D$3)</f>
        <v>0</v>
      </c>
      <c r="E427" s="33">
        <f>-VLOOKUP($A427,'pl-data'!$A:$BR,38+E$3)</f>
        <v>0</v>
      </c>
      <c r="F427" s="33">
        <f>-VLOOKUP($A427,'pl-data'!$A:$BR,23+F$3)</f>
        <v>0</v>
      </c>
      <c r="G427" s="34" t="str">
        <f t="shared" si="794"/>
        <v>n/a</v>
      </c>
      <c r="H427" s="34" t="str">
        <f t="shared" si="795"/>
        <v>n/a</v>
      </c>
      <c r="J427" s="33">
        <f>-VLOOKUP($A427,'pl-data'!$A:$BR,8+J$3)</f>
        <v>0</v>
      </c>
      <c r="K427" s="33">
        <f>-VLOOKUP($A427,'pl-data'!$A:$BR,38+K$3)</f>
        <v>0</v>
      </c>
      <c r="L427" s="33">
        <f>-VLOOKUP($A427,'pl-data'!$A:$BR,23+L$3)</f>
        <v>0</v>
      </c>
      <c r="M427" s="34" t="str">
        <f t="shared" si="797"/>
        <v>n/a</v>
      </c>
      <c r="N427" s="34" t="str">
        <f t="shared" si="798"/>
        <v>n/a</v>
      </c>
      <c r="P427" s="33">
        <f>-VLOOKUP($A427,'pl-data'!$A:$BR,8+P$3)</f>
        <v>0</v>
      </c>
      <c r="Q427" s="33">
        <f>-VLOOKUP($A427,'pl-data'!$A:$BR,38+Q$3)</f>
        <v>0</v>
      </c>
      <c r="R427" s="33">
        <f>-VLOOKUP($A427,'pl-data'!$A:$BR,23+R$3)</f>
        <v>0</v>
      </c>
      <c r="S427" s="34" t="str">
        <f t="shared" si="800"/>
        <v>n/a</v>
      </c>
      <c r="T427" s="34" t="str">
        <f t="shared" si="801"/>
        <v>n/a</v>
      </c>
      <c r="V427" s="33">
        <f>-VLOOKUP($A427,'pl-data'!$A:$BR,8+V$3)</f>
        <v>0</v>
      </c>
      <c r="W427" s="33">
        <f>-VLOOKUP($A427,'pl-data'!$A:$BR,38+W$3)</f>
        <v>0</v>
      </c>
      <c r="X427" s="33">
        <f>-VLOOKUP($A427,'pl-data'!$A:$BR,23+X$3)</f>
        <v>0</v>
      </c>
      <c r="Y427" s="34" t="str">
        <f t="shared" si="803"/>
        <v>n/a</v>
      </c>
      <c r="Z427" s="34" t="str">
        <f t="shared" si="804"/>
        <v>n/a</v>
      </c>
      <c r="AB427" s="33">
        <f>-VLOOKUP($A427,'pl-data'!$A:$BR,8+AB$3)</f>
        <v>0</v>
      </c>
      <c r="AC427" s="33">
        <f>-VLOOKUP($A427,'pl-data'!$A:$BR,38+AC$3)</f>
        <v>0</v>
      </c>
      <c r="AD427" s="33">
        <f>-VLOOKUP($A427,'pl-data'!$A:$BR,23+AD$3)</f>
        <v>0</v>
      </c>
      <c r="AE427" s="34" t="str">
        <f t="shared" si="806"/>
        <v>n/a</v>
      </c>
      <c r="AF427" s="34" t="str">
        <f t="shared" si="807"/>
        <v>n/a</v>
      </c>
      <c r="AH427" s="33">
        <f>-VLOOKUP($A427,'pl-data'!$A:$BR,8+AH$3)</f>
        <v>0</v>
      </c>
      <c r="AI427" s="33">
        <f>-VLOOKUP($A427,'pl-data'!$A:$BR,38+AI$3)</f>
        <v>0</v>
      </c>
      <c r="AJ427" s="33">
        <f>-VLOOKUP($A427,'pl-data'!$A:$BR,23+AJ$3)</f>
        <v>0</v>
      </c>
      <c r="AK427" s="34" t="str">
        <f t="shared" si="809"/>
        <v>n/a</v>
      </c>
      <c r="AL427" s="34" t="str">
        <f t="shared" si="810"/>
        <v>n/a</v>
      </c>
      <c r="AN427" s="33">
        <f>-VLOOKUP($A427,'pl-data'!$A:$BR,8+AN$3)</f>
        <v>0</v>
      </c>
      <c r="AO427" s="33">
        <f>-VLOOKUP($A427,'pl-data'!$A:$BR,38+AO$3)</f>
        <v>0</v>
      </c>
      <c r="AP427" s="33">
        <f>-VLOOKUP($A427,'pl-data'!$A:$BR,23+AP$3)</f>
        <v>0</v>
      </c>
      <c r="AQ427" s="34" t="str">
        <f t="shared" si="812"/>
        <v>n/a</v>
      </c>
      <c r="AR427" s="34" t="str">
        <f t="shared" si="813"/>
        <v>n/a</v>
      </c>
      <c r="AT427" s="33">
        <f>-VLOOKUP($A427,'pl-data'!$A:$BR,8+AT$3)</f>
        <v>0</v>
      </c>
      <c r="AU427" s="33">
        <f>-VLOOKUP($A427,'pl-data'!$A:$BR,38+AU$3)</f>
        <v>0</v>
      </c>
      <c r="AV427" s="33">
        <f>-VLOOKUP($A427,'pl-data'!$A:$BR,23+AV$3)</f>
        <v>0</v>
      </c>
      <c r="AW427" s="34" t="str">
        <f t="shared" si="815"/>
        <v>n/a</v>
      </c>
      <c r="AX427" s="34" t="str">
        <f t="shared" si="816"/>
        <v>n/a</v>
      </c>
      <c r="AZ427" s="33">
        <f>-VLOOKUP($A427,'pl-data'!$A:$BR,8+AZ$3)</f>
        <v>0</v>
      </c>
      <c r="BA427" s="33">
        <f>-VLOOKUP($A427,'pl-data'!$A:$BR,38+BA$3)</f>
        <v>0</v>
      </c>
      <c r="BB427" s="33">
        <f>-VLOOKUP($A427,'pl-data'!$A:$BR,23+BB$3)</f>
        <v>0</v>
      </c>
      <c r="BC427" s="34" t="str">
        <f t="shared" si="818"/>
        <v>n/a</v>
      </c>
      <c r="BD427" s="34" t="str">
        <f t="shared" si="819"/>
        <v>n/a</v>
      </c>
      <c r="BF427" s="33">
        <f>-VLOOKUP($A427,'pl-data'!$A:$BR,8+BF$3)</f>
        <v>0</v>
      </c>
      <c r="BG427" s="33">
        <f>-VLOOKUP($A427,'pl-data'!$A:$BR,38+BG$3)</f>
        <v>0</v>
      </c>
      <c r="BH427" s="33">
        <f>-VLOOKUP($A427,'pl-data'!$A:$BR,23+BH$3)</f>
        <v>0</v>
      </c>
      <c r="BI427" s="34" t="str">
        <f t="shared" si="821"/>
        <v>n/a</v>
      </c>
      <c r="BJ427" s="34" t="str">
        <f t="shared" si="822"/>
        <v>n/a</v>
      </c>
      <c r="BL427" s="33">
        <f>-VLOOKUP($A427,'pl-data'!$A:$BR,8+BL$3)</f>
        <v>0</v>
      </c>
      <c r="BM427" s="33">
        <f>-VLOOKUP($A427,'pl-data'!$A:$BR,38+BM$3)</f>
        <v>0</v>
      </c>
      <c r="BN427" s="33">
        <f>-VLOOKUP($A427,'pl-data'!$A:$BR,23+BN$3)</f>
        <v>0</v>
      </c>
      <c r="BO427" s="34" t="str">
        <f t="shared" si="824"/>
        <v>n/a</v>
      </c>
      <c r="BP427" s="34" t="str">
        <f t="shared" si="825"/>
        <v>n/a</v>
      </c>
      <c r="BR427" s="33">
        <f>-VLOOKUP($A427,'pl-data'!$A:$BR,8+BR$3)</f>
        <v>0</v>
      </c>
      <c r="BS427" s="33">
        <f>-VLOOKUP($A427,'pl-data'!$A:$BR,38+BS$3)</f>
        <v>0</v>
      </c>
      <c r="BT427" s="33">
        <f>-VLOOKUP($A427,'pl-data'!$A:$BR,23+BT$3)</f>
        <v>0</v>
      </c>
      <c r="BU427" s="34" t="str">
        <f t="shared" si="827"/>
        <v>n/a</v>
      </c>
      <c r="BV427" s="34" t="str">
        <f t="shared" si="828"/>
        <v>n/a</v>
      </c>
      <c r="BX427" s="33">
        <f t="shared" si="832"/>
        <v>0</v>
      </c>
      <c r="BY427" s="33">
        <f t="shared" si="833"/>
        <v>0</v>
      </c>
      <c r="BZ427" s="33">
        <f t="shared" si="834"/>
        <v>0</v>
      </c>
      <c r="CA427" s="34" t="str">
        <f t="shared" si="830"/>
        <v>n/a</v>
      </c>
      <c r="CB427" s="34" t="str">
        <f t="shared" si="831"/>
        <v>n/a</v>
      </c>
    </row>
    <row r="428" spans="1:82" hidden="1" outlineLevel="1" collapsed="1" x14ac:dyDescent="0.2">
      <c r="B428" s="18"/>
      <c r="D428" s="53"/>
      <c r="E428" s="53"/>
      <c r="F428" s="53"/>
      <c r="J428" s="53"/>
      <c r="K428" s="53"/>
      <c r="L428" s="53"/>
      <c r="P428" s="53"/>
      <c r="Q428" s="53"/>
      <c r="R428" s="53"/>
      <c r="V428" s="53"/>
      <c r="W428" s="53"/>
      <c r="X428" s="53"/>
      <c r="AB428" s="53"/>
      <c r="AC428" s="53"/>
      <c r="AD428" s="53"/>
      <c r="AH428" s="53"/>
      <c r="AI428" s="53"/>
      <c r="AJ428" s="53"/>
      <c r="AN428" s="53"/>
      <c r="AO428" s="53"/>
      <c r="AP428" s="53"/>
      <c r="AT428" s="53"/>
      <c r="AU428" s="53"/>
      <c r="AV428" s="53"/>
      <c r="AZ428" s="53"/>
      <c r="BA428" s="53"/>
      <c r="BB428" s="53"/>
      <c r="BF428" s="53"/>
      <c r="BG428" s="53"/>
      <c r="BH428" s="53"/>
      <c r="BL428" s="53"/>
      <c r="BM428" s="53"/>
      <c r="BN428" s="53"/>
      <c r="BR428" s="53"/>
      <c r="BS428" s="53"/>
      <c r="BT428" s="53"/>
      <c r="BX428" s="53"/>
      <c r="BY428" s="53"/>
      <c r="BZ428" s="53"/>
    </row>
    <row r="429" spans="1:82" hidden="1" outlineLevel="1" x14ac:dyDescent="0.2">
      <c r="A429" s="49" t="s">
        <v>1838</v>
      </c>
      <c r="B429" s="13" t="s">
        <v>1838</v>
      </c>
      <c r="D429" s="53">
        <f t="shared" ref="D429:F429" si="835">+SUM(D430:D433)</f>
        <v>-2.7357448024500002</v>
      </c>
      <c r="E429" s="53">
        <f t="shared" si="835"/>
        <v>-2.8178171465235002</v>
      </c>
      <c r="F429" s="53">
        <f t="shared" si="835"/>
        <v>0</v>
      </c>
      <c r="G429" s="34">
        <f t="shared" ref="G429:G432" si="836">IFERROR(F429/E429-1,"n/a")</f>
        <v>-1</v>
      </c>
      <c r="H429" s="34">
        <f t="shared" ref="H429:H432" si="837">IFERROR(F429/D429-1,"n/a")</f>
        <v>-1</v>
      </c>
      <c r="J429" s="53">
        <f t="shared" ref="J429:L429" si="838">+SUM(J430:J433)</f>
        <v>-2.7357448024500002</v>
      </c>
      <c r="K429" s="53">
        <f t="shared" si="838"/>
        <v>-2.8178171465235002</v>
      </c>
      <c r="L429" s="53">
        <f t="shared" si="838"/>
        <v>0</v>
      </c>
      <c r="M429" s="34">
        <f t="shared" ref="M429:M432" si="839">IFERROR(L429/K429-1,"n/a")</f>
        <v>-1</v>
      </c>
      <c r="N429" s="34">
        <f t="shared" ref="N429:N432" si="840">IFERROR(L429/J429-1,"n/a")</f>
        <v>-1</v>
      </c>
      <c r="P429" s="53">
        <f t="shared" ref="P429:R429" si="841">+SUM(P430:P433)</f>
        <v>-2.7357448024500002</v>
      </c>
      <c r="Q429" s="53">
        <f t="shared" si="841"/>
        <v>-2.8178171465235002</v>
      </c>
      <c r="R429" s="53">
        <f t="shared" si="841"/>
        <v>0</v>
      </c>
      <c r="S429" s="34">
        <f t="shared" ref="S429:S432" si="842">IFERROR(R429/Q429-1,"n/a")</f>
        <v>-1</v>
      </c>
      <c r="T429" s="34">
        <f t="shared" ref="T429:T432" si="843">IFERROR(R429/P429-1,"n/a")</f>
        <v>-1</v>
      </c>
      <c r="V429" s="53">
        <f t="shared" ref="V429:X429" si="844">+SUM(V430:V433)</f>
        <v>-2.7357448024500002</v>
      </c>
      <c r="W429" s="53">
        <f t="shared" si="844"/>
        <v>-2.8178171465235002</v>
      </c>
      <c r="X429" s="53">
        <f t="shared" si="844"/>
        <v>0</v>
      </c>
      <c r="Y429" s="34">
        <f t="shared" ref="Y429:Y432" si="845">IFERROR(X429/W429-1,"n/a")</f>
        <v>-1</v>
      </c>
      <c r="Z429" s="34">
        <f t="shared" ref="Z429:Z432" si="846">IFERROR(X429/V429-1,"n/a")</f>
        <v>-1</v>
      </c>
      <c r="AB429" s="53">
        <f t="shared" ref="AB429:AD429" si="847">+SUM(AB430:AB433)</f>
        <v>-2.7357448024500002</v>
      </c>
      <c r="AC429" s="53">
        <f t="shared" si="847"/>
        <v>-2.8178171465235002</v>
      </c>
      <c r="AD429" s="53">
        <f t="shared" si="847"/>
        <v>0</v>
      </c>
      <c r="AE429" s="34">
        <f t="shared" ref="AE429:AE432" si="848">IFERROR(AD429/AC429-1,"n/a")</f>
        <v>-1</v>
      </c>
      <c r="AF429" s="34">
        <f t="shared" ref="AF429:AF432" si="849">IFERROR(AD429/AB429-1,"n/a")</f>
        <v>-1</v>
      </c>
      <c r="AH429" s="53">
        <f t="shared" ref="AH429:AJ429" si="850">+SUM(AH430:AH433)</f>
        <v>-2.7357448024500002</v>
      </c>
      <c r="AI429" s="53">
        <f t="shared" si="850"/>
        <v>-2.8178171465235002</v>
      </c>
      <c r="AJ429" s="53">
        <f t="shared" si="850"/>
        <v>0</v>
      </c>
      <c r="AK429" s="34">
        <f t="shared" ref="AK429:AK432" si="851">IFERROR(AJ429/AI429-1,"n/a")</f>
        <v>-1</v>
      </c>
      <c r="AL429" s="34">
        <f t="shared" ref="AL429:AL432" si="852">IFERROR(AJ429/AH429-1,"n/a")</f>
        <v>-1</v>
      </c>
      <c r="AN429" s="53">
        <f t="shared" ref="AN429:AP429" si="853">+SUM(AN430:AN433)</f>
        <v>-2.7357448024500002</v>
      </c>
      <c r="AO429" s="53">
        <f t="shared" si="853"/>
        <v>-2.8178171465235002</v>
      </c>
      <c r="AP429" s="53">
        <f t="shared" si="853"/>
        <v>0</v>
      </c>
      <c r="AQ429" s="34">
        <f t="shared" ref="AQ429:AQ432" si="854">IFERROR(AP429/AO429-1,"n/a")</f>
        <v>-1</v>
      </c>
      <c r="AR429" s="34">
        <f t="shared" ref="AR429:AR432" si="855">IFERROR(AP429/AN429-1,"n/a")</f>
        <v>-1</v>
      </c>
      <c r="AT429" s="53">
        <f t="shared" ref="AT429:AV429" si="856">+SUM(AT430:AT433)</f>
        <v>-2.7357448024500002</v>
      </c>
      <c r="AU429" s="53">
        <f t="shared" si="856"/>
        <v>-2.8178171465235002</v>
      </c>
      <c r="AV429" s="53">
        <f t="shared" si="856"/>
        <v>0</v>
      </c>
      <c r="AW429" s="34">
        <f t="shared" ref="AW429:AW432" si="857">IFERROR(AV429/AU429-1,"n/a")</f>
        <v>-1</v>
      </c>
      <c r="AX429" s="34">
        <f t="shared" ref="AX429:AX432" si="858">IFERROR(AV429/AT429-1,"n/a")</f>
        <v>-1</v>
      </c>
      <c r="AZ429" s="53">
        <f t="shared" ref="AZ429:BB429" si="859">+SUM(AZ430:AZ433)</f>
        <v>-2.7357448024500002</v>
      </c>
      <c r="BA429" s="53">
        <f t="shared" si="859"/>
        <v>-2.8178171465235002</v>
      </c>
      <c r="BB429" s="53">
        <f t="shared" si="859"/>
        <v>0</v>
      </c>
      <c r="BC429" s="34">
        <f t="shared" ref="BC429:BC432" si="860">IFERROR(BB429/BA429-1,"n/a")</f>
        <v>-1</v>
      </c>
      <c r="BD429" s="34">
        <f t="shared" ref="BD429:BD432" si="861">IFERROR(BB429/AZ429-1,"n/a")</f>
        <v>-1</v>
      </c>
      <c r="BF429" s="53">
        <f t="shared" ref="BF429:BH429" si="862">+SUM(BF430:BF433)</f>
        <v>-2.7357448024500002</v>
      </c>
      <c r="BG429" s="53">
        <f t="shared" si="862"/>
        <v>-2.8178171465235002</v>
      </c>
      <c r="BH429" s="53">
        <f t="shared" si="862"/>
        <v>0</v>
      </c>
      <c r="BI429" s="34">
        <f t="shared" ref="BI429:BI432" si="863">IFERROR(BH429/BG429-1,"n/a")</f>
        <v>-1</v>
      </c>
      <c r="BJ429" s="34">
        <f t="shared" ref="BJ429:BJ432" si="864">IFERROR(BH429/BF429-1,"n/a")</f>
        <v>-1</v>
      </c>
      <c r="BL429" s="53">
        <f t="shared" ref="BL429:BN429" si="865">+SUM(BL430:BL433)</f>
        <v>-2.7357448024500002</v>
      </c>
      <c r="BM429" s="53">
        <f t="shared" si="865"/>
        <v>-2.8178171465235002</v>
      </c>
      <c r="BN429" s="53">
        <f t="shared" si="865"/>
        <v>0</v>
      </c>
      <c r="BO429" s="34">
        <f t="shared" ref="BO429:BO432" si="866">IFERROR(BN429/BM429-1,"n/a")</f>
        <v>-1</v>
      </c>
      <c r="BP429" s="34">
        <f t="shared" ref="BP429:BP432" si="867">IFERROR(BN429/BL429-1,"n/a")</f>
        <v>-1</v>
      </c>
      <c r="BR429" s="53">
        <f t="shared" ref="BR429:BT429" si="868">+SUM(BR430:BR433)</f>
        <v>-2.7357448024500002</v>
      </c>
      <c r="BS429" s="53">
        <f t="shared" si="868"/>
        <v>-2.8178171465235002</v>
      </c>
      <c r="BT429" s="53">
        <f t="shared" si="868"/>
        <v>0</v>
      </c>
      <c r="BU429" s="34">
        <f t="shared" ref="BU429:BU432" si="869">IFERROR(BT429/BS429-1,"n/a")</f>
        <v>-1</v>
      </c>
      <c r="BV429" s="34">
        <f t="shared" ref="BV429:BV432" si="870">IFERROR(BT429/BR429-1,"n/a")</f>
        <v>-1</v>
      </c>
      <c r="BX429" s="53">
        <f t="shared" ref="BX429:BZ429" si="871">+SUM(BX430:BX433)</f>
        <v>-32.828937629400002</v>
      </c>
      <c r="BY429" s="53">
        <f t="shared" si="871"/>
        <v>-33.813805758281994</v>
      </c>
      <c r="BZ429" s="53">
        <f t="shared" si="871"/>
        <v>0</v>
      </c>
      <c r="CA429" s="34">
        <f t="shared" ref="CA429:CA432" si="872">IFERROR(BZ429/BY429-1,"n/a")</f>
        <v>-1</v>
      </c>
      <c r="CB429" s="34">
        <f t="shared" ref="CB429:CB432" si="873">IFERROR(BZ429/BX429-1,"n/a")</f>
        <v>-1</v>
      </c>
    </row>
    <row r="430" spans="1:82" hidden="1" outlineLevel="2" x14ac:dyDescent="0.2">
      <c r="A430" s="49">
        <v>4760</v>
      </c>
      <c r="B430" s="18" t="str">
        <f>+masterfile!D1106</f>
        <v>4760 Verkaufsprovisionen</v>
      </c>
      <c r="D430" s="33">
        <f>-VLOOKUP($A430,'pl-data'!$A:$BR,8+D$3)</f>
        <v>-2.7357448024500002</v>
      </c>
      <c r="E430" s="33">
        <f>-VLOOKUP($A430,'pl-data'!$A:$BR,38+E$3)</f>
        <v>-2.8178171465235002</v>
      </c>
      <c r="F430" s="33">
        <f>-VLOOKUP($A430,'pl-data'!$A:$BR,23+F$3)</f>
        <v>0</v>
      </c>
      <c r="G430" s="34">
        <f t="shared" si="836"/>
        <v>-1</v>
      </c>
      <c r="H430" s="34">
        <f t="shared" si="837"/>
        <v>-1</v>
      </c>
      <c r="J430" s="33">
        <f>-VLOOKUP($A430,'pl-data'!$A:$BR,8+J$3)</f>
        <v>-2.7357448024500002</v>
      </c>
      <c r="K430" s="33">
        <f>-VLOOKUP($A430,'pl-data'!$A:$BR,38+K$3)</f>
        <v>-2.8178171465235002</v>
      </c>
      <c r="L430" s="33">
        <f>-VLOOKUP($A430,'pl-data'!$A:$BR,23+L$3)</f>
        <v>0</v>
      </c>
      <c r="M430" s="34">
        <f t="shared" si="839"/>
        <v>-1</v>
      </c>
      <c r="N430" s="34">
        <f t="shared" si="840"/>
        <v>-1</v>
      </c>
      <c r="P430" s="33">
        <f>-VLOOKUP($A430,'pl-data'!$A:$BR,8+P$3)</f>
        <v>-2.7357448024500002</v>
      </c>
      <c r="Q430" s="33">
        <f>-VLOOKUP($A430,'pl-data'!$A:$BR,38+Q$3)</f>
        <v>-2.8178171465235002</v>
      </c>
      <c r="R430" s="33">
        <f>-VLOOKUP($A430,'pl-data'!$A:$BR,23+R$3)</f>
        <v>0</v>
      </c>
      <c r="S430" s="34">
        <f t="shared" si="842"/>
        <v>-1</v>
      </c>
      <c r="T430" s="34">
        <f t="shared" si="843"/>
        <v>-1</v>
      </c>
      <c r="V430" s="33">
        <f>-VLOOKUP($A430,'pl-data'!$A:$BR,8+V$3)</f>
        <v>-2.7357448024500002</v>
      </c>
      <c r="W430" s="33">
        <f>-VLOOKUP($A430,'pl-data'!$A:$BR,38+W$3)</f>
        <v>-2.8178171465235002</v>
      </c>
      <c r="X430" s="33">
        <f>-VLOOKUP($A430,'pl-data'!$A:$BR,23+X$3)</f>
        <v>0</v>
      </c>
      <c r="Y430" s="34">
        <f t="shared" si="845"/>
        <v>-1</v>
      </c>
      <c r="Z430" s="34">
        <f t="shared" si="846"/>
        <v>-1</v>
      </c>
      <c r="AB430" s="33">
        <f>-VLOOKUP($A430,'pl-data'!$A:$BR,8+AB$3)</f>
        <v>-2.7357448024500002</v>
      </c>
      <c r="AC430" s="33">
        <f>-VLOOKUP($A430,'pl-data'!$A:$BR,38+AC$3)</f>
        <v>-2.8178171465235002</v>
      </c>
      <c r="AD430" s="33">
        <f>-VLOOKUP($A430,'pl-data'!$A:$BR,23+AD$3)</f>
        <v>0</v>
      </c>
      <c r="AE430" s="34">
        <f t="shared" si="848"/>
        <v>-1</v>
      </c>
      <c r="AF430" s="34">
        <f t="shared" si="849"/>
        <v>-1</v>
      </c>
      <c r="AH430" s="33">
        <f>-VLOOKUP($A430,'pl-data'!$A:$BR,8+AH$3)</f>
        <v>-2.7357448024500002</v>
      </c>
      <c r="AI430" s="33">
        <f>-VLOOKUP($A430,'pl-data'!$A:$BR,38+AI$3)</f>
        <v>-2.8178171465235002</v>
      </c>
      <c r="AJ430" s="33">
        <f>-VLOOKUP($A430,'pl-data'!$A:$BR,23+AJ$3)</f>
        <v>0</v>
      </c>
      <c r="AK430" s="34">
        <f t="shared" si="851"/>
        <v>-1</v>
      </c>
      <c r="AL430" s="34">
        <f t="shared" si="852"/>
        <v>-1</v>
      </c>
      <c r="AN430" s="33">
        <f>-VLOOKUP($A430,'pl-data'!$A:$BR,8+AN$3)</f>
        <v>-2.7357448024500002</v>
      </c>
      <c r="AO430" s="33">
        <f>-VLOOKUP($A430,'pl-data'!$A:$BR,38+AO$3)</f>
        <v>-2.8178171465235002</v>
      </c>
      <c r="AP430" s="33">
        <f>-VLOOKUP($A430,'pl-data'!$A:$BR,23+AP$3)</f>
        <v>0</v>
      </c>
      <c r="AQ430" s="34">
        <f t="shared" si="854"/>
        <v>-1</v>
      </c>
      <c r="AR430" s="34">
        <f t="shared" si="855"/>
        <v>-1</v>
      </c>
      <c r="AT430" s="33">
        <f>-VLOOKUP($A430,'pl-data'!$A:$BR,8+AT$3)</f>
        <v>-2.7357448024500002</v>
      </c>
      <c r="AU430" s="33">
        <f>-VLOOKUP($A430,'pl-data'!$A:$BR,38+AU$3)</f>
        <v>-2.8178171465235002</v>
      </c>
      <c r="AV430" s="33">
        <f>-VLOOKUP($A430,'pl-data'!$A:$BR,23+AV$3)</f>
        <v>0</v>
      </c>
      <c r="AW430" s="34">
        <f t="shared" si="857"/>
        <v>-1</v>
      </c>
      <c r="AX430" s="34">
        <f t="shared" si="858"/>
        <v>-1</v>
      </c>
      <c r="AZ430" s="33">
        <f>-VLOOKUP($A430,'pl-data'!$A:$BR,8+AZ$3)</f>
        <v>-2.7357448024500002</v>
      </c>
      <c r="BA430" s="33">
        <f>-VLOOKUP($A430,'pl-data'!$A:$BR,38+BA$3)</f>
        <v>-2.8178171465235002</v>
      </c>
      <c r="BB430" s="33">
        <f>-VLOOKUP($A430,'pl-data'!$A:$BR,23+BB$3)</f>
        <v>0</v>
      </c>
      <c r="BC430" s="34">
        <f t="shared" si="860"/>
        <v>-1</v>
      </c>
      <c r="BD430" s="34">
        <f t="shared" si="861"/>
        <v>-1</v>
      </c>
      <c r="BF430" s="33">
        <f>-VLOOKUP($A430,'pl-data'!$A:$BR,8+BF$3)</f>
        <v>-2.7357448024500002</v>
      </c>
      <c r="BG430" s="33">
        <f>-VLOOKUP($A430,'pl-data'!$A:$BR,38+BG$3)</f>
        <v>-2.8178171465235002</v>
      </c>
      <c r="BH430" s="33">
        <f>-VLOOKUP($A430,'pl-data'!$A:$BR,23+BH$3)</f>
        <v>0</v>
      </c>
      <c r="BI430" s="34">
        <f t="shared" si="863"/>
        <v>-1</v>
      </c>
      <c r="BJ430" s="34">
        <f t="shared" si="864"/>
        <v>-1</v>
      </c>
      <c r="BL430" s="33">
        <f>-VLOOKUP($A430,'pl-data'!$A:$BR,8+BL$3)</f>
        <v>-2.7357448024500002</v>
      </c>
      <c r="BM430" s="33">
        <f>-VLOOKUP($A430,'pl-data'!$A:$BR,38+BM$3)</f>
        <v>-2.8178171465235002</v>
      </c>
      <c r="BN430" s="33">
        <f>-VLOOKUP($A430,'pl-data'!$A:$BR,23+BN$3)</f>
        <v>0</v>
      </c>
      <c r="BO430" s="34">
        <f t="shared" si="866"/>
        <v>-1</v>
      </c>
      <c r="BP430" s="34">
        <f t="shared" si="867"/>
        <v>-1</v>
      </c>
      <c r="BR430" s="33">
        <f>-VLOOKUP($A430,'pl-data'!$A:$BR,8+BR$3)</f>
        <v>-2.7357448024500002</v>
      </c>
      <c r="BS430" s="33">
        <f>-VLOOKUP($A430,'pl-data'!$A:$BR,38+BS$3)</f>
        <v>-2.8178171465235002</v>
      </c>
      <c r="BT430" s="33">
        <f>-VLOOKUP($A430,'pl-data'!$A:$BR,23+BT$3)</f>
        <v>0</v>
      </c>
      <c r="BU430" s="34">
        <f t="shared" si="869"/>
        <v>-1</v>
      </c>
      <c r="BV430" s="34">
        <f t="shared" si="870"/>
        <v>-1</v>
      </c>
      <c r="BX430" s="33">
        <f t="shared" ref="BX430:BX432" si="874">+BR430+BL430+BF430+AZ430+AT430+AN430+AH430+AB430+V430+P430+J430+D430</f>
        <v>-32.828937629400002</v>
      </c>
      <c r="BY430" s="33">
        <f t="shared" ref="BY430:BY432" si="875">+BS430+BM430+BG430+BA430+AU430+AO430+AI430+AC430+W430+Q430+K430+E430</f>
        <v>-33.813805758281994</v>
      </c>
      <c r="BZ430" s="33">
        <f t="shared" ref="BZ430:BZ432" si="876">+BT430+BN430+BH430+BB430+AV430+AP430+AJ430+AD430+X430+R430+L430+F430</f>
        <v>0</v>
      </c>
      <c r="CA430" s="34">
        <f t="shared" si="872"/>
        <v>-1</v>
      </c>
      <c r="CB430" s="34">
        <f t="shared" si="873"/>
        <v>-1</v>
      </c>
    </row>
    <row r="431" spans="1:82" hidden="1" outlineLevel="2" x14ac:dyDescent="0.2">
      <c r="A431" s="49">
        <v>4780</v>
      </c>
      <c r="B431" s="18" t="str">
        <f>+masterfile!D1107</f>
        <v>4780 Fremdarbeiten (Vertrieb)</v>
      </c>
      <c r="D431" s="33">
        <f>-VLOOKUP($A431,'pl-data'!$A:$BR,8+D$3)</f>
        <v>0</v>
      </c>
      <c r="E431" s="33">
        <f>-VLOOKUP($A431,'pl-data'!$A:$BR,38+E$3)</f>
        <v>0</v>
      </c>
      <c r="F431" s="33">
        <f>-VLOOKUP($A431,'pl-data'!$A:$BR,23+F$3)</f>
        <v>0</v>
      </c>
      <c r="G431" s="34" t="str">
        <f t="shared" si="836"/>
        <v>n/a</v>
      </c>
      <c r="H431" s="34" t="str">
        <f t="shared" si="837"/>
        <v>n/a</v>
      </c>
      <c r="J431" s="33">
        <f>-VLOOKUP($A431,'pl-data'!$A:$BR,8+J$3)</f>
        <v>0</v>
      </c>
      <c r="K431" s="33">
        <f>-VLOOKUP($A431,'pl-data'!$A:$BR,38+K$3)</f>
        <v>0</v>
      </c>
      <c r="L431" s="33">
        <f>-VLOOKUP($A431,'pl-data'!$A:$BR,23+L$3)</f>
        <v>0</v>
      </c>
      <c r="M431" s="34" t="str">
        <f t="shared" si="839"/>
        <v>n/a</v>
      </c>
      <c r="N431" s="34" t="str">
        <f t="shared" si="840"/>
        <v>n/a</v>
      </c>
      <c r="P431" s="33">
        <f>-VLOOKUP($A431,'pl-data'!$A:$BR,8+P$3)</f>
        <v>0</v>
      </c>
      <c r="Q431" s="33">
        <f>-VLOOKUP($A431,'pl-data'!$A:$BR,38+Q$3)</f>
        <v>0</v>
      </c>
      <c r="R431" s="33">
        <f>-VLOOKUP($A431,'pl-data'!$A:$BR,23+R$3)</f>
        <v>0</v>
      </c>
      <c r="S431" s="34" t="str">
        <f t="shared" si="842"/>
        <v>n/a</v>
      </c>
      <c r="T431" s="34" t="str">
        <f t="shared" si="843"/>
        <v>n/a</v>
      </c>
      <c r="V431" s="33">
        <f>-VLOOKUP($A431,'pl-data'!$A:$BR,8+V$3)</f>
        <v>0</v>
      </c>
      <c r="W431" s="33">
        <f>-VLOOKUP($A431,'pl-data'!$A:$BR,38+W$3)</f>
        <v>0</v>
      </c>
      <c r="X431" s="33">
        <f>-VLOOKUP($A431,'pl-data'!$A:$BR,23+X$3)</f>
        <v>0</v>
      </c>
      <c r="Y431" s="34" t="str">
        <f t="shared" si="845"/>
        <v>n/a</v>
      </c>
      <c r="Z431" s="34" t="str">
        <f t="shared" si="846"/>
        <v>n/a</v>
      </c>
      <c r="AB431" s="33">
        <f>-VLOOKUP($A431,'pl-data'!$A:$BR,8+AB$3)</f>
        <v>0</v>
      </c>
      <c r="AC431" s="33">
        <f>-VLOOKUP($A431,'pl-data'!$A:$BR,38+AC$3)</f>
        <v>0</v>
      </c>
      <c r="AD431" s="33">
        <f>-VLOOKUP($A431,'pl-data'!$A:$BR,23+AD$3)</f>
        <v>0</v>
      </c>
      <c r="AE431" s="34" t="str">
        <f t="shared" si="848"/>
        <v>n/a</v>
      </c>
      <c r="AF431" s="34" t="str">
        <f t="shared" si="849"/>
        <v>n/a</v>
      </c>
      <c r="AH431" s="33">
        <f>-VLOOKUP($A431,'pl-data'!$A:$BR,8+AH$3)</f>
        <v>0</v>
      </c>
      <c r="AI431" s="33">
        <f>-VLOOKUP($A431,'pl-data'!$A:$BR,38+AI$3)</f>
        <v>0</v>
      </c>
      <c r="AJ431" s="33">
        <f>-VLOOKUP($A431,'pl-data'!$A:$BR,23+AJ$3)</f>
        <v>0</v>
      </c>
      <c r="AK431" s="34" t="str">
        <f t="shared" si="851"/>
        <v>n/a</v>
      </c>
      <c r="AL431" s="34" t="str">
        <f t="shared" si="852"/>
        <v>n/a</v>
      </c>
      <c r="AN431" s="33">
        <f>-VLOOKUP($A431,'pl-data'!$A:$BR,8+AN$3)</f>
        <v>0</v>
      </c>
      <c r="AO431" s="33">
        <f>-VLOOKUP($A431,'pl-data'!$A:$BR,38+AO$3)</f>
        <v>0</v>
      </c>
      <c r="AP431" s="33">
        <f>-VLOOKUP($A431,'pl-data'!$A:$BR,23+AP$3)</f>
        <v>0</v>
      </c>
      <c r="AQ431" s="34" t="str">
        <f t="shared" si="854"/>
        <v>n/a</v>
      </c>
      <c r="AR431" s="34" t="str">
        <f t="shared" si="855"/>
        <v>n/a</v>
      </c>
      <c r="AT431" s="33">
        <f>-VLOOKUP($A431,'pl-data'!$A:$BR,8+AT$3)</f>
        <v>0</v>
      </c>
      <c r="AU431" s="33">
        <f>-VLOOKUP($A431,'pl-data'!$A:$BR,38+AU$3)</f>
        <v>0</v>
      </c>
      <c r="AV431" s="33">
        <f>-VLOOKUP($A431,'pl-data'!$A:$BR,23+AV$3)</f>
        <v>0</v>
      </c>
      <c r="AW431" s="34" t="str">
        <f t="shared" si="857"/>
        <v>n/a</v>
      </c>
      <c r="AX431" s="34" t="str">
        <f t="shared" si="858"/>
        <v>n/a</v>
      </c>
      <c r="AZ431" s="33">
        <f>-VLOOKUP($A431,'pl-data'!$A:$BR,8+AZ$3)</f>
        <v>0</v>
      </c>
      <c r="BA431" s="33">
        <f>-VLOOKUP($A431,'pl-data'!$A:$BR,38+BA$3)</f>
        <v>0</v>
      </c>
      <c r="BB431" s="33">
        <f>-VLOOKUP($A431,'pl-data'!$A:$BR,23+BB$3)</f>
        <v>0</v>
      </c>
      <c r="BC431" s="34" t="str">
        <f t="shared" si="860"/>
        <v>n/a</v>
      </c>
      <c r="BD431" s="34" t="str">
        <f t="shared" si="861"/>
        <v>n/a</v>
      </c>
      <c r="BF431" s="33">
        <f>-VLOOKUP($A431,'pl-data'!$A:$BR,8+BF$3)</f>
        <v>0</v>
      </c>
      <c r="BG431" s="33">
        <f>-VLOOKUP($A431,'pl-data'!$A:$BR,38+BG$3)</f>
        <v>0</v>
      </c>
      <c r="BH431" s="33">
        <f>-VLOOKUP($A431,'pl-data'!$A:$BR,23+BH$3)</f>
        <v>0</v>
      </c>
      <c r="BI431" s="34" t="str">
        <f t="shared" si="863"/>
        <v>n/a</v>
      </c>
      <c r="BJ431" s="34" t="str">
        <f t="shared" si="864"/>
        <v>n/a</v>
      </c>
      <c r="BL431" s="33">
        <f>-VLOOKUP($A431,'pl-data'!$A:$BR,8+BL$3)</f>
        <v>0</v>
      </c>
      <c r="BM431" s="33">
        <f>-VLOOKUP($A431,'pl-data'!$A:$BR,38+BM$3)</f>
        <v>0</v>
      </c>
      <c r="BN431" s="33">
        <f>-VLOOKUP($A431,'pl-data'!$A:$BR,23+BN$3)</f>
        <v>0</v>
      </c>
      <c r="BO431" s="34" t="str">
        <f t="shared" si="866"/>
        <v>n/a</v>
      </c>
      <c r="BP431" s="34" t="str">
        <f t="shared" si="867"/>
        <v>n/a</v>
      </c>
      <c r="BR431" s="33">
        <f>-VLOOKUP($A431,'pl-data'!$A:$BR,8+BR$3)</f>
        <v>0</v>
      </c>
      <c r="BS431" s="33">
        <f>-VLOOKUP($A431,'pl-data'!$A:$BR,38+BS$3)</f>
        <v>0</v>
      </c>
      <c r="BT431" s="33">
        <f>-VLOOKUP($A431,'pl-data'!$A:$BR,23+BT$3)</f>
        <v>0</v>
      </c>
      <c r="BU431" s="34" t="str">
        <f t="shared" si="869"/>
        <v>n/a</v>
      </c>
      <c r="BV431" s="34" t="str">
        <f t="shared" si="870"/>
        <v>n/a</v>
      </c>
      <c r="BX431" s="33">
        <f t="shared" si="874"/>
        <v>0</v>
      </c>
      <c r="BY431" s="33">
        <f t="shared" si="875"/>
        <v>0</v>
      </c>
      <c r="BZ431" s="33">
        <f t="shared" si="876"/>
        <v>0</v>
      </c>
      <c r="CA431" s="34" t="str">
        <f t="shared" si="872"/>
        <v>n/a</v>
      </c>
      <c r="CB431" s="34" t="str">
        <f t="shared" si="873"/>
        <v>n/a</v>
      </c>
    </row>
    <row r="432" spans="1:82" hidden="1" outlineLevel="2" x14ac:dyDescent="0.2">
      <c r="A432" s="49">
        <v>4790</v>
      </c>
      <c r="B432" s="18" t="str">
        <f>+masterfile!D1108</f>
        <v>4790 Aufwand für Gewährleistungen</v>
      </c>
      <c r="D432" s="33">
        <f>-VLOOKUP($A432,'pl-data'!$A:$BR,8+D$3)</f>
        <v>0</v>
      </c>
      <c r="E432" s="33">
        <f>-VLOOKUP($A432,'pl-data'!$A:$BR,38+E$3)</f>
        <v>0</v>
      </c>
      <c r="F432" s="33">
        <f>-VLOOKUP($A432,'pl-data'!$A:$BR,23+F$3)</f>
        <v>0</v>
      </c>
      <c r="G432" s="34" t="str">
        <f t="shared" si="836"/>
        <v>n/a</v>
      </c>
      <c r="H432" s="34" t="str">
        <f t="shared" si="837"/>
        <v>n/a</v>
      </c>
      <c r="J432" s="33">
        <f>-VLOOKUP($A432,'pl-data'!$A:$BR,8+J$3)</f>
        <v>0</v>
      </c>
      <c r="K432" s="33">
        <f>-VLOOKUP($A432,'pl-data'!$A:$BR,38+K$3)</f>
        <v>0</v>
      </c>
      <c r="L432" s="33">
        <f>-VLOOKUP($A432,'pl-data'!$A:$BR,23+L$3)</f>
        <v>0</v>
      </c>
      <c r="M432" s="34" t="str">
        <f t="shared" si="839"/>
        <v>n/a</v>
      </c>
      <c r="N432" s="34" t="str">
        <f t="shared" si="840"/>
        <v>n/a</v>
      </c>
      <c r="P432" s="33">
        <f>-VLOOKUP($A432,'pl-data'!$A:$BR,8+P$3)</f>
        <v>0</v>
      </c>
      <c r="Q432" s="33">
        <f>-VLOOKUP($A432,'pl-data'!$A:$BR,38+Q$3)</f>
        <v>0</v>
      </c>
      <c r="R432" s="33">
        <f>-VLOOKUP($A432,'pl-data'!$A:$BR,23+R$3)</f>
        <v>0</v>
      </c>
      <c r="S432" s="34" t="str">
        <f t="shared" si="842"/>
        <v>n/a</v>
      </c>
      <c r="T432" s="34" t="str">
        <f t="shared" si="843"/>
        <v>n/a</v>
      </c>
      <c r="V432" s="33">
        <f>-VLOOKUP($A432,'pl-data'!$A:$BR,8+V$3)</f>
        <v>0</v>
      </c>
      <c r="W432" s="33">
        <f>-VLOOKUP($A432,'pl-data'!$A:$BR,38+W$3)</f>
        <v>0</v>
      </c>
      <c r="X432" s="33">
        <f>-VLOOKUP($A432,'pl-data'!$A:$BR,23+X$3)</f>
        <v>0</v>
      </c>
      <c r="Y432" s="34" t="str">
        <f t="shared" si="845"/>
        <v>n/a</v>
      </c>
      <c r="Z432" s="34" t="str">
        <f t="shared" si="846"/>
        <v>n/a</v>
      </c>
      <c r="AB432" s="33">
        <f>-VLOOKUP($A432,'pl-data'!$A:$BR,8+AB$3)</f>
        <v>0</v>
      </c>
      <c r="AC432" s="33">
        <f>-VLOOKUP($A432,'pl-data'!$A:$BR,38+AC$3)</f>
        <v>0</v>
      </c>
      <c r="AD432" s="33">
        <f>-VLOOKUP($A432,'pl-data'!$A:$BR,23+AD$3)</f>
        <v>0</v>
      </c>
      <c r="AE432" s="34" t="str">
        <f t="shared" si="848"/>
        <v>n/a</v>
      </c>
      <c r="AF432" s="34" t="str">
        <f t="shared" si="849"/>
        <v>n/a</v>
      </c>
      <c r="AH432" s="33">
        <f>-VLOOKUP($A432,'pl-data'!$A:$BR,8+AH$3)</f>
        <v>0</v>
      </c>
      <c r="AI432" s="33">
        <f>-VLOOKUP($A432,'pl-data'!$A:$BR,38+AI$3)</f>
        <v>0</v>
      </c>
      <c r="AJ432" s="33">
        <f>-VLOOKUP($A432,'pl-data'!$A:$BR,23+AJ$3)</f>
        <v>0</v>
      </c>
      <c r="AK432" s="34" t="str">
        <f t="shared" si="851"/>
        <v>n/a</v>
      </c>
      <c r="AL432" s="34" t="str">
        <f t="shared" si="852"/>
        <v>n/a</v>
      </c>
      <c r="AN432" s="33">
        <f>-VLOOKUP($A432,'pl-data'!$A:$BR,8+AN$3)</f>
        <v>0</v>
      </c>
      <c r="AO432" s="33">
        <f>-VLOOKUP($A432,'pl-data'!$A:$BR,38+AO$3)</f>
        <v>0</v>
      </c>
      <c r="AP432" s="33">
        <f>-VLOOKUP($A432,'pl-data'!$A:$BR,23+AP$3)</f>
        <v>0</v>
      </c>
      <c r="AQ432" s="34" t="str">
        <f t="shared" si="854"/>
        <v>n/a</v>
      </c>
      <c r="AR432" s="34" t="str">
        <f t="shared" si="855"/>
        <v>n/a</v>
      </c>
      <c r="AT432" s="33">
        <f>-VLOOKUP($A432,'pl-data'!$A:$BR,8+AT$3)</f>
        <v>0</v>
      </c>
      <c r="AU432" s="33">
        <f>-VLOOKUP($A432,'pl-data'!$A:$BR,38+AU$3)</f>
        <v>0</v>
      </c>
      <c r="AV432" s="33">
        <f>-VLOOKUP($A432,'pl-data'!$A:$BR,23+AV$3)</f>
        <v>0</v>
      </c>
      <c r="AW432" s="34" t="str">
        <f t="shared" si="857"/>
        <v>n/a</v>
      </c>
      <c r="AX432" s="34" t="str">
        <f t="shared" si="858"/>
        <v>n/a</v>
      </c>
      <c r="AZ432" s="33">
        <f>-VLOOKUP($A432,'pl-data'!$A:$BR,8+AZ$3)</f>
        <v>0</v>
      </c>
      <c r="BA432" s="33">
        <f>-VLOOKUP($A432,'pl-data'!$A:$BR,38+BA$3)</f>
        <v>0</v>
      </c>
      <c r="BB432" s="33">
        <f>-VLOOKUP($A432,'pl-data'!$A:$BR,23+BB$3)</f>
        <v>0</v>
      </c>
      <c r="BC432" s="34" t="str">
        <f t="shared" si="860"/>
        <v>n/a</v>
      </c>
      <c r="BD432" s="34" t="str">
        <f t="shared" si="861"/>
        <v>n/a</v>
      </c>
      <c r="BF432" s="33">
        <f>-VLOOKUP($A432,'pl-data'!$A:$BR,8+BF$3)</f>
        <v>0</v>
      </c>
      <c r="BG432" s="33">
        <f>-VLOOKUP($A432,'pl-data'!$A:$BR,38+BG$3)</f>
        <v>0</v>
      </c>
      <c r="BH432" s="33">
        <f>-VLOOKUP($A432,'pl-data'!$A:$BR,23+BH$3)</f>
        <v>0</v>
      </c>
      <c r="BI432" s="34" t="str">
        <f t="shared" si="863"/>
        <v>n/a</v>
      </c>
      <c r="BJ432" s="34" t="str">
        <f t="shared" si="864"/>
        <v>n/a</v>
      </c>
      <c r="BL432" s="33">
        <f>-VLOOKUP($A432,'pl-data'!$A:$BR,8+BL$3)</f>
        <v>0</v>
      </c>
      <c r="BM432" s="33">
        <f>-VLOOKUP($A432,'pl-data'!$A:$BR,38+BM$3)</f>
        <v>0</v>
      </c>
      <c r="BN432" s="33">
        <f>-VLOOKUP($A432,'pl-data'!$A:$BR,23+BN$3)</f>
        <v>0</v>
      </c>
      <c r="BO432" s="34" t="str">
        <f t="shared" si="866"/>
        <v>n/a</v>
      </c>
      <c r="BP432" s="34" t="str">
        <f t="shared" si="867"/>
        <v>n/a</v>
      </c>
      <c r="BR432" s="33">
        <f>-VLOOKUP($A432,'pl-data'!$A:$BR,8+BR$3)</f>
        <v>0</v>
      </c>
      <c r="BS432" s="33">
        <f>-VLOOKUP($A432,'pl-data'!$A:$BR,38+BS$3)</f>
        <v>0</v>
      </c>
      <c r="BT432" s="33">
        <f>-VLOOKUP($A432,'pl-data'!$A:$BR,23+BT$3)</f>
        <v>0</v>
      </c>
      <c r="BU432" s="34" t="str">
        <f t="shared" si="869"/>
        <v>n/a</v>
      </c>
      <c r="BV432" s="34" t="str">
        <f t="shared" si="870"/>
        <v>n/a</v>
      </c>
      <c r="BX432" s="33">
        <f t="shared" si="874"/>
        <v>0</v>
      </c>
      <c r="BY432" s="33">
        <f t="shared" si="875"/>
        <v>0</v>
      </c>
      <c r="BZ432" s="33">
        <f t="shared" si="876"/>
        <v>0</v>
      </c>
      <c r="CA432" s="34" t="str">
        <f t="shared" si="872"/>
        <v>n/a</v>
      </c>
      <c r="CB432" s="34" t="str">
        <f t="shared" si="873"/>
        <v>n/a</v>
      </c>
    </row>
    <row r="433" spans="1:80" hidden="1" outlineLevel="1" collapsed="1" x14ac:dyDescent="0.2">
      <c r="B433" s="13"/>
      <c r="D433" s="53"/>
      <c r="E433" s="53"/>
      <c r="F433" s="53"/>
      <c r="J433" s="53"/>
      <c r="K433" s="53"/>
      <c r="L433" s="53"/>
      <c r="P433" s="53"/>
      <c r="Q433" s="53"/>
      <c r="R433" s="53"/>
      <c r="V433" s="53"/>
      <c r="W433" s="53"/>
      <c r="X433" s="53"/>
      <c r="AB433" s="53"/>
      <c r="AC433" s="53"/>
      <c r="AD433" s="53"/>
      <c r="AH433" s="53"/>
      <c r="AI433" s="53"/>
      <c r="AJ433" s="53"/>
      <c r="AN433" s="53"/>
      <c r="AO433" s="53"/>
      <c r="AP433" s="53"/>
      <c r="AT433" s="53"/>
      <c r="AU433" s="53"/>
      <c r="AV433" s="53"/>
      <c r="AZ433" s="53"/>
      <c r="BA433" s="53"/>
      <c r="BB433" s="53"/>
      <c r="BF433" s="53"/>
      <c r="BG433" s="53"/>
      <c r="BH433" s="53"/>
      <c r="BL433" s="53"/>
      <c r="BM433" s="53"/>
      <c r="BN433" s="53"/>
      <c r="BR433" s="53"/>
      <c r="BS433" s="53"/>
      <c r="BT433" s="53"/>
      <c r="BX433" s="53"/>
      <c r="BY433" s="53"/>
      <c r="BZ433" s="53"/>
    </row>
    <row r="434" spans="1:80" hidden="1" outlineLevel="1" x14ac:dyDescent="0.2">
      <c r="A434" s="49" t="s">
        <v>39</v>
      </c>
      <c r="B434" s="13" t="s">
        <v>39</v>
      </c>
      <c r="D434" s="53">
        <f t="shared" ref="D434:F434" si="877">+SUM(D435:D451)</f>
        <v>-2.666666666666667</v>
      </c>
      <c r="E434" s="53">
        <f t="shared" si="877"/>
        <v>-2.746666666666667</v>
      </c>
      <c r="F434" s="53">
        <f t="shared" si="877"/>
        <v>0</v>
      </c>
      <c r="G434" s="34">
        <f t="shared" ref="G434:G450" si="878">IFERROR(F434/E434-1,"n/a")</f>
        <v>-1</v>
      </c>
      <c r="H434" s="34">
        <f t="shared" ref="H434:H450" si="879">IFERROR(F434/D434-1,"n/a")</f>
        <v>-1</v>
      </c>
      <c r="J434" s="53">
        <f t="shared" ref="J434:L434" si="880">+SUM(J435:J451)</f>
        <v>-2.666666666666667</v>
      </c>
      <c r="K434" s="53">
        <f t="shared" si="880"/>
        <v>-2.746666666666667</v>
      </c>
      <c r="L434" s="53">
        <f t="shared" si="880"/>
        <v>0</v>
      </c>
      <c r="M434" s="34">
        <f t="shared" ref="M434:M450" si="881">IFERROR(L434/K434-1,"n/a")</f>
        <v>-1</v>
      </c>
      <c r="N434" s="34">
        <f t="shared" ref="N434:N450" si="882">IFERROR(L434/J434-1,"n/a")</f>
        <v>-1</v>
      </c>
      <c r="P434" s="53">
        <f t="shared" ref="P434:R434" si="883">+SUM(P435:P451)</f>
        <v>-2.666666666666667</v>
      </c>
      <c r="Q434" s="53">
        <f t="shared" si="883"/>
        <v>-2.746666666666667</v>
      </c>
      <c r="R434" s="53">
        <f t="shared" si="883"/>
        <v>0</v>
      </c>
      <c r="S434" s="34">
        <f t="shared" ref="S434:S450" si="884">IFERROR(R434/Q434-1,"n/a")</f>
        <v>-1</v>
      </c>
      <c r="T434" s="34">
        <f t="shared" ref="T434:T450" si="885">IFERROR(R434/P434-1,"n/a")</f>
        <v>-1</v>
      </c>
      <c r="V434" s="53">
        <f t="shared" ref="V434:X434" si="886">+SUM(V435:V451)</f>
        <v>-2.666666666666667</v>
      </c>
      <c r="W434" s="53">
        <f t="shared" si="886"/>
        <v>-2.746666666666667</v>
      </c>
      <c r="X434" s="53">
        <f t="shared" si="886"/>
        <v>0</v>
      </c>
      <c r="Y434" s="34">
        <f t="shared" ref="Y434:Y450" si="887">IFERROR(X434/W434-1,"n/a")</f>
        <v>-1</v>
      </c>
      <c r="Z434" s="34">
        <f t="shared" ref="Z434:Z450" si="888">IFERROR(X434/V434-1,"n/a")</f>
        <v>-1</v>
      </c>
      <c r="AB434" s="53">
        <f t="shared" ref="AB434:AD434" si="889">+SUM(AB435:AB451)</f>
        <v>-2.666666666666667</v>
      </c>
      <c r="AC434" s="53">
        <f t="shared" si="889"/>
        <v>-2.746666666666667</v>
      </c>
      <c r="AD434" s="53">
        <f t="shared" si="889"/>
        <v>0</v>
      </c>
      <c r="AE434" s="34">
        <f t="shared" ref="AE434:AE450" si="890">IFERROR(AD434/AC434-1,"n/a")</f>
        <v>-1</v>
      </c>
      <c r="AF434" s="34">
        <f t="shared" ref="AF434:AF450" si="891">IFERROR(AD434/AB434-1,"n/a")</f>
        <v>-1</v>
      </c>
      <c r="AH434" s="53">
        <f t="shared" ref="AH434:AJ434" si="892">+SUM(AH435:AH451)</f>
        <v>-2.666666666666667</v>
      </c>
      <c r="AI434" s="53">
        <f t="shared" si="892"/>
        <v>-2.746666666666667</v>
      </c>
      <c r="AJ434" s="53">
        <f t="shared" si="892"/>
        <v>0</v>
      </c>
      <c r="AK434" s="34">
        <f t="shared" ref="AK434:AK450" si="893">IFERROR(AJ434/AI434-1,"n/a")</f>
        <v>-1</v>
      </c>
      <c r="AL434" s="34">
        <f t="shared" ref="AL434:AL450" si="894">IFERROR(AJ434/AH434-1,"n/a")</f>
        <v>-1</v>
      </c>
      <c r="AN434" s="53">
        <f t="shared" ref="AN434:AP434" si="895">+SUM(AN435:AN451)</f>
        <v>-2.666666666666667</v>
      </c>
      <c r="AO434" s="53">
        <f t="shared" si="895"/>
        <v>-2.746666666666667</v>
      </c>
      <c r="AP434" s="53">
        <f t="shared" si="895"/>
        <v>0</v>
      </c>
      <c r="AQ434" s="34">
        <f t="shared" ref="AQ434:AQ450" si="896">IFERROR(AP434/AO434-1,"n/a")</f>
        <v>-1</v>
      </c>
      <c r="AR434" s="34">
        <f t="shared" ref="AR434:AR450" si="897">IFERROR(AP434/AN434-1,"n/a")</f>
        <v>-1</v>
      </c>
      <c r="AT434" s="53">
        <f t="shared" ref="AT434:AV434" si="898">+SUM(AT435:AT451)</f>
        <v>-2.666666666666667</v>
      </c>
      <c r="AU434" s="53">
        <f t="shared" si="898"/>
        <v>-2.746666666666667</v>
      </c>
      <c r="AV434" s="53">
        <f t="shared" si="898"/>
        <v>0</v>
      </c>
      <c r="AW434" s="34">
        <f t="shared" ref="AW434:AW450" si="899">IFERROR(AV434/AU434-1,"n/a")</f>
        <v>-1</v>
      </c>
      <c r="AX434" s="34">
        <f t="shared" ref="AX434:AX450" si="900">IFERROR(AV434/AT434-1,"n/a")</f>
        <v>-1</v>
      </c>
      <c r="AZ434" s="53">
        <f t="shared" ref="AZ434:BB434" si="901">+SUM(AZ435:AZ451)</f>
        <v>-2.666666666666667</v>
      </c>
      <c r="BA434" s="53">
        <f t="shared" si="901"/>
        <v>-2.746666666666667</v>
      </c>
      <c r="BB434" s="53">
        <f t="shared" si="901"/>
        <v>0</v>
      </c>
      <c r="BC434" s="34">
        <f t="shared" ref="BC434:BC450" si="902">IFERROR(BB434/BA434-1,"n/a")</f>
        <v>-1</v>
      </c>
      <c r="BD434" s="34">
        <f t="shared" ref="BD434:BD450" si="903">IFERROR(BB434/AZ434-1,"n/a")</f>
        <v>-1</v>
      </c>
      <c r="BF434" s="53">
        <f t="shared" ref="BF434:BH434" si="904">+SUM(BF435:BF451)</f>
        <v>-2.666666666666667</v>
      </c>
      <c r="BG434" s="53">
        <f t="shared" si="904"/>
        <v>-2.746666666666667</v>
      </c>
      <c r="BH434" s="53">
        <f t="shared" si="904"/>
        <v>0</v>
      </c>
      <c r="BI434" s="34">
        <f t="shared" ref="BI434:BI450" si="905">IFERROR(BH434/BG434-1,"n/a")</f>
        <v>-1</v>
      </c>
      <c r="BJ434" s="34">
        <f t="shared" ref="BJ434:BJ450" si="906">IFERROR(BH434/BF434-1,"n/a")</f>
        <v>-1</v>
      </c>
      <c r="BL434" s="53">
        <f t="shared" ref="BL434:BN434" si="907">+SUM(BL435:BL451)</f>
        <v>-2.666666666666667</v>
      </c>
      <c r="BM434" s="53">
        <f t="shared" si="907"/>
        <v>-2.746666666666667</v>
      </c>
      <c r="BN434" s="53">
        <f t="shared" si="907"/>
        <v>0</v>
      </c>
      <c r="BO434" s="34">
        <f t="shared" ref="BO434:BO450" si="908">IFERROR(BN434/BM434-1,"n/a")</f>
        <v>-1</v>
      </c>
      <c r="BP434" s="34">
        <f t="shared" ref="BP434:BP450" si="909">IFERROR(BN434/BL434-1,"n/a")</f>
        <v>-1</v>
      </c>
      <c r="BR434" s="53">
        <f t="shared" ref="BR434:BT434" si="910">+SUM(BR435:BR451)</f>
        <v>-2.666666666666667</v>
      </c>
      <c r="BS434" s="53">
        <f t="shared" si="910"/>
        <v>-2.746666666666667</v>
      </c>
      <c r="BT434" s="53">
        <f t="shared" si="910"/>
        <v>0</v>
      </c>
      <c r="BU434" s="34">
        <f t="shared" ref="BU434:BU450" si="911">IFERROR(BT434/BS434-1,"n/a")</f>
        <v>-1</v>
      </c>
      <c r="BV434" s="34">
        <f t="shared" ref="BV434:BV450" si="912">IFERROR(BT434/BR434-1,"n/a")</f>
        <v>-1</v>
      </c>
      <c r="BX434" s="53">
        <f t="shared" ref="BX434:BZ434" si="913">+SUM(BX435:BX451)</f>
        <v>-32</v>
      </c>
      <c r="BY434" s="53">
        <f t="shared" si="913"/>
        <v>-32.96</v>
      </c>
      <c r="BZ434" s="53">
        <f t="shared" si="913"/>
        <v>0</v>
      </c>
      <c r="CA434" s="34">
        <f t="shared" ref="CA434:CA450" si="914">IFERROR(BZ434/BY434-1,"n/a")</f>
        <v>-1</v>
      </c>
      <c r="CB434" s="34">
        <f t="shared" ref="CB434:CB450" si="915">IFERROR(BZ434/BX434-1,"n/a")</f>
        <v>-1</v>
      </c>
    </row>
    <row r="435" spans="1:80" hidden="1" outlineLevel="2" x14ac:dyDescent="0.2">
      <c r="A435" s="49">
        <v>4200</v>
      </c>
      <c r="B435" s="18" t="str">
        <f>+masterfile!D1026</f>
        <v>4200 Raumkosten</v>
      </c>
      <c r="D435" s="33">
        <f>-VLOOKUP($A435,'pl-data'!$A:$BR,8+D$3)</f>
        <v>0</v>
      </c>
      <c r="E435" s="33">
        <f>-VLOOKUP($A435,'pl-data'!$A:$BR,38+E$3)</f>
        <v>0</v>
      </c>
      <c r="F435" s="33">
        <f>-VLOOKUP($A435,'pl-data'!$A:$BR,23+F$3)</f>
        <v>0</v>
      </c>
      <c r="G435" s="34" t="str">
        <f t="shared" si="878"/>
        <v>n/a</v>
      </c>
      <c r="H435" s="34" t="str">
        <f t="shared" si="879"/>
        <v>n/a</v>
      </c>
      <c r="J435" s="33">
        <f>-VLOOKUP($A435,'pl-data'!$A:$BR,8+J$3)</f>
        <v>0</v>
      </c>
      <c r="K435" s="33">
        <f>-VLOOKUP($A435,'pl-data'!$A:$BR,38+K$3)</f>
        <v>0</v>
      </c>
      <c r="L435" s="33">
        <f>-VLOOKUP($A435,'pl-data'!$A:$BR,23+L$3)</f>
        <v>0</v>
      </c>
      <c r="M435" s="34" t="str">
        <f t="shared" si="881"/>
        <v>n/a</v>
      </c>
      <c r="N435" s="34" t="str">
        <f t="shared" si="882"/>
        <v>n/a</v>
      </c>
      <c r="P435" s="33">
        <f>-VLOOKUP($A435,'pl-data'!$A:$BR,8+P$3)</f>
        <v>0</v>
      </c>
      <c r="Q435" s="33">
        <f>-VLOOKUP($A435,'pl-data'!$A:$BR,38+Q$3)</f>
        <v>0</v>
      </c>
      <c r="R435" s="33">
        <f>-VLOOKUP($A435,'pl-data'!$A:$BR,23+R$3)</f>
        <v>0</v>
      </c>
      <c r="S435" s="34" t="str">
        <f t="shared" si="884"/>
        <v>n/a</v>
      </c>
      <c r="T435" s="34" t="str">
        <f t="shared" si="885"/>
        <v>n/a</v>
      </c>
      <c r="V435" s="33">
        <f>-VLOOKUP($A435,'pl-data'!$A:$BR,8+V$3)</f>
        <v>0</v>
      </c>
      <c r="W435" s="33">
        <f>-VLOOKUP($A435,'pl-data'!$A:$BR,38+W$3)</f>
        <v>0</v>
      </c>
      <c r="X435" s="33">
        <f>-VLOOKUP($A435,'pl-data'!$A:$BR,23+X$3)</f>
        <v>0</v>
      </c>
      <c r="Y435" s="34" t="str">
        <f t="shared" si="887"/>
        <v>n/a</v>
      </c>
      <c r="Z435" s="34" t="str">
        <f t="shared" si="888"/>
        <v>n/a</v>
      </c>
      <c r="AB435" s="33">
        <f>-VLOOKUP($A435,'pl-data'!$A:$BR,8+AB$3)</f>
        <v>0</v>
      </c>
      <c r="AC435" s="33">
        <f>-VLOOKUP($A435,'pl-data'!$A:$BR,38+AC$3)</f>
        <v>0</v>
      </c>
      <c r="AD435" s="33">
        <f>-VLOOKUP($A435,'pl-data'!$A:$BR,23+AD$3)</f>
        <v>0</v>
      </c>
      <c r="AE435" s="34" t="str">
        <f t="shared" si="890"/>
        <v>n/a</v>
      </c>
      <c r="AF435" s="34" t="str">
        <f t="shared" si="891"/>
        <v>n/a</v>
      </c>
      <c r="AH435" s="33">
        <f>-VLOOKUP($A435,'pl-data'!$A:$BR,8+AH$3)</f>
        <v>0</v>
      </c>
      <c r="AI435" s="33">
        <f>-VLOOKUP($A435,'pl-data'!$A:$BR,38+AI$3)</f>
        <v>0</v>
      </c>
      <c r="AJ435" s="33">
        <f>-VLOOKUP($A435,'pl-data'!$A:$BR,23+AJ$3)</f>
        <v>0</v>
      </c>
      <c r="AK435" s="34" t="str">
        <f t="shared" si="893"/>
        <v>n/a</v>
      </c>
      <c r="AL435" s="34" t="str">
        <f t="shared" si="894"/>
        <v>n/a</v>
      </c>
      <c r="AN435" s="33">
        <f>-VLOOKUP($A435,'pl-data'!$A:$BR,8+AN$3)</f>
        <v>0</v>
      </c>
      <c r="AO435" s="33">
        <f>-VLOOKUP($A435,'pl-data'!$A:$BR,38+AO$3)</f>
        <v>0</v>
      </c>
      <c r="AP435" s="33">
        <f>-VLOOKUP($A435,'pl-data'!$A:$BR,23+AP$3)</f>
        <v>0</v>
      </c>
      <c r="AQ435" s="34" t="str">
        <f t="shared" si="896"/>
        <v>n/a</v>
      </c>
      <c r="AR435" s="34" t="str">
        <f t="shared" si="897"/>
        <v>n/a</v>
      </c>
      <c r="AT435" s="33">
        <f>-VLOOKUP($A435,'pl-data'!$A:$BR,8+AT$3)</f>
        <v>0</v>
      </c>
      <c r="AU435" s="33">
        <f>-VLOOKUP($A435,'pl-data'!$A:$BR,38+AU$3)</f>
        <v>0</v>
      </c>
      <c r="AV435" s="33">
        <f>-VLOOKUP($A435,'pl-data'!$A:$BR,23+AV$3)</f>
        <v>0</v>
      </c>
      <c r="AW435" s="34" t="str">
        <f t="shared" si="899"/>
        <v>n/a</v>
      </c>
      <c r="AX435" s="34" t="str">
        <f t="shared" si="900"/>
        <v>n/a</v>
      </c>
      <c r="AZ435" s="33">
        <f>-VLOOKUP($A435,'pl-data'!$A:$BR,8+AZ$3)</f>
        <v>0</v>
      </c>
      <c r="BA435" s="33">
        <f>-VLOOKUP($A435,'pl-data'!$A:$BR,38+BA$3)</f>
        <v>0</v>
      </c>
      <c r="BB435" s="33">
        <f>-VLOOKUP($A435,'pl-data'!$A:$BR,23+BB$3)</f>
        <v>0</v>
      </c>
      <c r="BC435" s="34" t="str">
        <f t="shared" si="902"/>
        <v>n/a</v>
      </c>
      <c r="BD435" s="34" t="str">
        <f t="shared" si="903"/>
        <v>n/a</v>
      </c>
      <c r="BF435" s="33">
        <f>-VLOOKUP($A435,'pl-data'!$A:$BR,8+BF$3)</f>
        <v>0</v>
      </c>
      <c r="BG435" s="33">
        <f>-VLOOKUP($A435,'pl-data'!$A:$BR,38+BG$3)</f>
        <v>0</v>
      </c>
      <c r="BH435" s="33">
        <f>-VLOOKUP($A435,'pl-data'!$A:$BR,23+BH$3)</f>
        <v>0</v>
      </c>
      <c r="BI435" s="34" t="str">
        <f t="shared" si="905"/>
        <v>n/a</v>
      </c>
      <c r="BJ435" s="34" t="str">
        <f t="shared" si="906"/>
        <v>n/a</v>
      </c>
      <c r="BL435" s="33">
        <f>-VLOOKUP($A435,'pl-data'!$A:$BR,8+BL$3)</f>
        <v>0</v>
      </c>
      <c r="BM435" s="33">
        <f>-VLOOKUP($A435,'pl-data'!$A:$BR,38+BM$3)</f>
        <v>0</v>
      </c>
      <c r="BN435" s="33">
        <f>-VLOOKUP($A435,'pl-data'!$A:$BR,23+BN$3)</f>
        <v>0</v>
      </c>
      <c r="BO435" s="34" t="str">
        <f t="shared" si="908"/>
        <v>n/a</v>
      </c>
      <c r="BP435" s="34" t="str">
        <f t="shared" si="909"/>
        <v>n/a</v>
      </c>
      <c r="BR435" s="33">
        <f>-VLOOKUP($A435,'pl-data'!$A:$BR,8+BR$3)</f>
        <v>0</v>
      </c>
      <c r="BS435" s="33">
        <f>-VLOOKUP($A435,'pl-data'!$A:$BR,38+BS$3)</f>
        <v>0</v>
      </c>
      <c r="BT435" s="33">
        <f>-VLOOKUP($A435,'pl-data'!$A:$BR,23+BT$3)</f>
        <v>0</v>
      </c>
      <c r="BU435" s="34" t="str">
        <f t="shared" si="911"/>
        <v>n/a</v>
      </c>
      <c r="BV435" s="34" t="str">
        <f t="shared" si="912"/>
        <v>n/a</v>
      </c>
      <c r="BX435" s="33">
        <f t="shared" ref="BX435:BX450" si="916">+BR435+BL435+BF435+AZ435+AT435+AN435+AH435+AB435+V435+P435+J435+D435</f>
        <v>0</v>
      </c>
      <c r="BY435" s="33">
        <f t="shared" ref="BY435:BY450" si="917">+BS435+BM435+BG435+BA435+AU435+AO435+AI435+AC435+W435+Q435+K435+E435</f>
        <v>0</v>
      </c>
      <c r="BZ435" s="33">
        <f t="shared" ref="BZ435:BZ450" si="918">+BT435+BN435+BH435+BB435+AV435+AP435+AJ435+AD435+X435+R435+L435+F435</f>
        <v>0</v>
      </c>
      <c r="CA435" s="34" t="str">
        <f t="shared" si="914"/>
        <v>n/a</v>
      </c>
      <c r="CB435" s="34" t="str">
        <f t="shared" si="915"/>
        <v>n/a</v>
      </c>
    </row>
    <row r="436" spans="1:80" ht="24" hidden="1" outlineLevel="2" x14ac:dyDescent="0.2">
      <c r="A436" s="49">
        <v>4211</v>
      </c>
      <c r="B436" s="18" t="str">
        <f>+masterfile!D1028</f>
        <v>4211 Aufwendungen für unbewegliche WG, GewSt</v>
      </c>
      <c r="D436" s="33">
        <f>-VLOOKUP($A436,'pl-data'!$A:$BR,8+D$3)</f>
        <v>0</v>
      </c>
      <c r="E436" s="33">
        <f>-VLOOKUP($A436,'pl-data'!$A:$BR,38+E$3)</f>
        <v>0</v>
      </c>
      <c r="F436" s="33">
        <f>-VLOOKUP($A436,'pl-data'!$A:$BR,23+F$3)</f>
        <v>0</v>
      </c>
      <c r="G436" s="34" t="str">
        <f t="shared" si="878"/>
        <v>n/a</v>
      </c>
      <c r="H436" s="34" t="str">
        <f t="shared" si="879"/>
        <v>n/a</v>
      </c>
      <c r="J436" s="33">
        <f>-VLOOKUP($A436,'pl-data'!$A:$BR,8+J$3)</f>
        <v>0</v>
      </c>
      <c r="K436" s="33">
        <f>-VLOOKUP($A436,'pl-data'!$A:$BR,38+K$3)</f>
        <v>0</v>
      </c>
      <c r="L436" s="33">
        <f>-VLOOKUP($A436,'pl-data'!$A:$BR,23+L$3)</f>
        <v>0</v>
      </c>
      <c r="M436" s="34" t="str">
        <f t="shared" si="881"/>
        <v>n/a</v>
      </c>
      <c r="N436" s="34" t="str">
        <f t="shared" si="882"/>
        <v>n/a</v>
      </c>
      <c r="P436" s="33">
        <f>-VLOOKUP($A436,'pl-data'!$A:$BR,8+P$3)</f>
        <v>0</v>
      </c>
      <c r="Q436" s="33">
        <f>-VLOOKUP($A436,'pl-data'!$A:$BR,38+Q$3)</f>
        <v>0</v>
      </c>
      <c r="R436" s="33">
        <f>-VLOOKUP($A436,'pl-data'!$A:$BR,23+R$3)</f>
        <v>0</v>
      </c>
      <c r="S436" s="34" t="str">
        <f t="shared" si="884"/>
        <v>n/a</v>
      </c>
      <c r="T436" s="34" t="str">
        <f t="shared" si="885"/>
        <v>n/a</v>
      </c>
      <c r="V436" s="33">
        <f>-VLOOKUP($A436,'pl-data'!$A:$BR,8+V$3)</f>
        <v>0</v>
      </c>
      <c r="W436" s="33">
        <f>-VLOOKUP($A436,'pl-data'!$A:$BR,38+W$3)</f>
        <v>0</v>
      </c>
      <c r="X436" s="33">
        <f>-VLOOKUP($A436,'pl-data'!$A:$BR,23+X$3)</f>
        <v>0</v>
      </c>
      <c r="Y436" s="34" t="str">
        <f t="shared" si="887"/>
        <v>n/a</v>
      </c>
      <c r="Z436" s="34" t="str">
        <f t="shared" si="888"/>
        <v>n/a</v>
      </c>
      <c r="AB436" s="33">
        <f>-VLOOKUP($A436,'pl-data'!$A:$BR,8+AB$3)</f>
        <v>0</v>
      </c>
      <c r="AC436" s="33">
        <f>-VLOOKUP($A436,'pl-data'!$A:$BR,38+AC$3)</f>
        <v>0</v>
      </c>
      <c r="AD436" s="33">
        <f>-VLOOKUP($A436,'pl-data'!$A:$BR,23+AD$3)</f>
        <v>0</v>
      </c>
      <c r="AE436" s="34" t="str">
        <f t="shared" si="890"/>
        <v>n/a</v>
      </c>
      <c r="AF436" s="34" t="str">
        <f t="shared" si="891"/>
        <v>n/a</v>
      </c>
      <c r="AH436" s="33">
        <f>-VLOOKUP($A436,'pl-data'!$A:$BR,8+AH$3)</f>
        <v>0</v>
      </c>
      <c r="AI436" s="33">
        <f>-VLOOKUP($A436,'pl-data'!$A:$BR,38+AI$3)</f>
        <v>0</v>
      </c>
      <c r="AJ436" s="33">
        <f>-VLOOKUP($A436,'pl-data'!$A:$BR,23+AJ$3)</f>
        <v>0</v>
      </c>
      <c r="AK436" s="34" t="str">
        <f t="shared" si="893"/>
        <v>n/a</v>
      </c>
      <c r="AL436" s="34" t="str">
        <f t="shared" si="894"/>
        <v>n/a</v>
      </c>
      <c r="AN436" s="33">
        <f>-VLOOKUP($A436,'pl-data'!$A:$BR,8+AN$3)</f>
        <v>0</v>
      </c>
      <c r="AO436" s="33">
        <f>-VLOOKUP($A436,'pl-data'!$A:$BR,38+AO$3)</f>
        <v>0</v>
      </c>
      <c r="AP436" s="33">
        <f>-VLOOKUP($A436,'pl-data'!$A:$BR,23+AP$3)</f>
        <v>0</v>
      </c>
      <c r="AQ436" s="34" t="str">
        <f t="shared" si="896"/>
        <v>n/a</v>
      </c>
      <c r="AR436" s="34" t="str">
        <f t="shared" si="897"/>
        <v>n/a</v>
      </c>
      <c r="AT436" s="33">
        <f>-VLOOKUP($A436,'pl-data'!$A:$BR,8+AT$3)</f>
        <v>0</v>
      </c>
      <c r="AU436" s="33">
        <f>-VLOOKUP($A436,'pl-data'!$A:$BR,38+AU$3)</f>
        <v>0</v>
      </c>
      <c r="AV436" s="33">
        <f>-VLOOKUP($A436,'pl-data'!$A:$BR,23+AV$3)</f>
        <v>0</v>
      </c>
      <c r="AW436" s="34" t="str">
        <f t="shared" si="899"/>
        <v>n/a</v>
      </c>
      <c r="AX436" s="34" t="str">
        <f t="shared" si="900"/>
        <v>n/a</v>
      </c>
      <c r="AZ436" s="33">
        <f>-VLOOKUP($A436,'pl-data'!$A:$BR,8+AZ$3)</f>
        <v>0</v>
      </c>
      <c r="BA436" s="33">
        <f>-VLOOKUP($A436,'pl-data'!$A:$BR,38+BA$3)</f>
        <v>0</v>
      </c>
      <c r="BB436" s="33">
        <f>-VLOOKUP($A436,'pl-data'!$A:$BR,23+BB$3)</f>
        <v>0</v>
      </c>
      <c r="BC436" s="34" t="str">
        <f t="shared" si="902"/>
        <v>n/a</v>
      </c>
      <c r="BD436" s="34" t="str">
        <f t="shared" si="903"/>
        <v>n/a</v>
      </c>
      <c r="BF436" s="33">
        <f>-VLOOKUP($A436,'pl-data'!$A:$BR,8+BF$3)</f>
        <v>0</v>
      </c>
      <c r="BG436" s="33">
        <f>-VLOOKUP($A436,'pl-data'!$A:$BR,38+BG$3)</f>
        <v>0</v>
      </c>
      <c r="BH436" s="33">
        <f>-VLOOKUP($A436,'pl-data'!$A:$BR,23+BH$3)</f>
        <v>0</v>
      </c>
      <c r="BI436" s="34" t="str">
        <f t="shared" si="905"/>
        <v>n/a</v>
      </c>
      <c r="BJ436" s="34" t="str">
        <f t="shared" si="906"/>
        <v>n/a</v>
      </c>
      <c r="BL436" s="33">
        <f>-VLOOKUP($A436,'pl-data'!$A:$BR,8+BL$3)</f>
        <v>0</v>
      </c>
      <c r="BM436" s="33">
        <f>-VLOOKUP($A436,'pl-data'!$A:$BR,38+BM$3)</f>
        <v>0</v>
      </c>
      <c r="BN436" s="33">
        <f>-VLOOKUP($A436,'pl-data'!$A:$BR,23+BN$3)</f>
        <v>0</v>
      </c>
      <c r="BO436" s="34" t="str">
        <f t="shared" si="908"/>
        <v>n/a</v>
      </c>
      <c r="BP436" s="34" t="str">
        <f t="shared" si="909"/>
        <v>n/a</v>
      </c>
      <c r="BR436" s="33">
        <f>-VLOOKUP($A436,'pl-data'!$A:$BR,8+BR$3)</f>
        <v>0</v>
      </c>
      <c r="BS436" s="33">
        <f>-VLOOKUP($A436,'pl-data'!$A:$BR,38+BS$3)</f>
        <v>0</v>
      </c>
      <c r="BT436" s="33">
        <f>-VLOOKUP($A436,'pl-data'!$A:$BR,23+BT$3)</f>
        <v>0</v>
      </c>
      <c r="BU436" s="34" t="str">
        <f t="shared" si="911"/>
        <v>n/a</v>
      </c>
      <c r="BV436" s="34" t="str">
        <f t="shared" si="912"/>
        <v>n/a</v>
      </c>
      <c r="BX436" s="33">
        <f t="shared" si="916"/>
        <v>0</v>
      </c>
      <c r="BY436" s="33">
        <f t="shared" si="917"/>
        <v>0</v>
      </c>
      <c r="BZ436" s="33">
        <f t="shared" si="918"/>
        <v>0</v>
      </c>
      <c r="CA436" s="34" t="str">
        <f t="shared" si="914"/>
        <v>n/a</v>
      </c>
      <c r="CB436" s="34" t="str">
        <f t="shared" si="915"/>
        <v>n/a</v>
      </c>
    </row>
    <row r="437" spans="1:80" hidden="1" outlineLevel="2" x14ac:dyDescent="0.2">
      <c r="A437" s="49">
        <v>4212</v>
      </c>
      <c r="B437" s="18" t="str">
        <f>+masterfile!D1029</f>
        <v>4212 Miete/Aufw. doppelte Haushaltsführ. UN</v>
      </c>
      <c r="D437" s="33">
        <f>-VLOOKUP($A437,'pl-data'!$A:$BR,8+D$3)</f>
        <v>0</v>
      </c>
      <c r="E437" s="33">
        <f>-VLOOKUP($A437,'pl-data'!$A:$BR,38+E$3)</f>
        <v>0</v>
      </c>
      <c r="F437" s="33">
        <f>-VLOOKUP($A437,'pl-data'!$A:$BR,23+F$3)</f>
        <v>0</v>
      </c>
      <c r="G437" s="34" t="str">
        <f t="shared" si="878"/>
        <v>n/a</v>
      </c>
      <c r="H437" s="34" t="str">
        <f t="shared" si="879"/>
        <v>n/a</v>
      </c>
      <c r="J437" s="33">
        <f>-VLOOKUP($A437,'pl-data'!$A:$BR,8+J$3)</f>
        <v>0</v>
      </c>
      <c r="K437" s="33">
        <f>-VLOOKUP($A437,'pl-data'!$A:$BR,38+K$3)</f>
        <v>0</v>
      </c>
      <c r="L437" s="33">
        <f>-VLOOKUP($A437,'pl-data'!$A:$BR,23+L$3)</f>
        <v>0</v>
      </c>
      <c r="M437" s="34" t="str">
        <f t="shared" si="881"/>
        <v>n/a</v>
      </c>
      <c r="N437" s="34" t="str">
        <f t="shared" si="882"/>
        <v>n/a</v>
      </c>
      <c r="P437" s="33">
        <f>-VLOOKUP($A437,'pl-data'!$A:$BR,8+P$3)</f>
        <v>0</v>
      </c>
      <c r="Q437" s="33">
        <f>-VLOOKUP($A437,'pl-data'!$A:$BR,38+Q$3)</f>
        <v>0</v>
      </c>
      <c r="R437" s="33">
        <f>-VLOOKUP($A437,'pl-data'!$A:$BR,23+R$3)</f>
        <v>0</v>
      </c>
      <c r="S437" s="34" t="str">
        <f t="shared" si="884"/>
        <v>n/a</v>
      </c>
      <c r="T437" s="34" t="str">
        <f t="shared" si="885"/>
        <v>n/a</v>
      </c>
      <c r="V437" s="33">
        <f>-VLOOKUP($A437,'pl-data'!$A:$BR,8+V$3)</f>
        <v>0</v>
      </c>
      <c r="W437" s="33">
        <f>-VLOOKUP($A437,'pl-data'!$A:$BR,38+W$3)</f>
        <v>0</v>
      </c>
      <c r="X437" s="33">
        <f>-VLOOKUP($A437,'pl-data'!$A:$BR,23+X$3)</f>
        <v>0</v>
      </c>
      <c r="Y437" s="34" t="str">
        <f t="shared" si="887"/>
        <v>n/a</v>
      </c>
      <c r="Z437" s="34" t="str">
        <f t="shared" si="888"/>
        <v>n/a</v>
      </c>
      <c r="AB437" s="33">
        <f>-VLOOKUP($A437,'pl-data'!$A:$BR,8+AB$3)</f>
        <v>0</v>
      </c>
      <c r="AC437" s="33">
        <f>-VLOOKUP($A437,'pl-data'!$A:$BR,38+AC$3)</f>
        <v>0</v>
      </c>
      <c r="AD437" s="33">
        <f>-VLOOKUP($A437,'pl-data'!$A:$BR,23+AD$3)</f>
        <v>0</v>
      </c>
      <c r="AE437" s="34" t="str">
        <f t="shared" si="890"/>
        <v>n/a</v>
      </c>
      <c r="AF437" s="34" t="str">
        <f t="shared" si="891"/>
        <v>n/a</v>
      </c>
      <c r="AH437" s="33">
        <f>-VLOOKUP($A437,'pl-data'!$A:$BR,8+AH$3)</f>
        <v>0</v>
      </c>
      <c r="AI437" s="33">
        <f>-VLOOKUP($A437,'pl-data'!$A:$BR,38+AI$3)</f>
        <v>0</v>
      </c>
      <c r="AJ437" s="33">
        <f>-VLOOKUP($A437,'pl-data'!$A:$BR,23+AJ$3)</f>
        <v>0</v>
      </c>
      <c r="AK437" s="34" t="str">
        <f t="shared" si="893"/>
        <v>n/a</v>
      </c>
      <c r="AL437" s="34" t="str">
        <f t="shared" si="894"/>
        <v>n/a</v>
      </c>
      <c r="AN437" s="33">
        <f>-VLOOKUP($A437,'pl-data'!$A:$BR,8+AN$3)</f>
        <v>0</v>
      </c>
      <c r="AO437" s="33">
        <f>-VLOOKUP($A437,'pl-data'!$A:$BR,38+AO$3)</f>
        <v>0</v>
      </c>
      <c r="AP437" s="33">
        <f>-VLOOKUP($A437,'pl-data'!$A:$BR,23+AP$3)</f>
        <v>0</v>
      </c>
      <c r="AQ437" s="34" t="str">
        <f t="shared" si="896"/>
        <v>n/a</v>
      </c>
      <c r="AR437" s="34" t="str">
        <f t="shared" si="897"/>
        <v>n/a</v>
      </c>
      <c r="AT437" s="33">
        <f>-VLOOKUP($A437,'pl-data'!$A:$BR,8+AT$3)</f>
        <v>0</v>
      </c>
      <c r="AU437" s="33">
        <f>-VLOOKUP($A437,'pl-data'!$A:$BR,38+AU$3)</f>
        <v>0</v>
      </c>
      <c r="AV437" s="33">
        <f>-VLOOKUP($A437,'pl-data'!$A:$BR,23+AV$3)</f>
        <v>0</v>
      </c>
      <c r="AW437" s="34" t="str">
        <f t="shared" si="899"/>
        <v>n/a</v>
      </c>
      <c r="AX437" s="34" t="str">
        <f t="shared" si="900"/>
        <v>n/a</v>
      </c>
      <c r="AZ437" s="33">
        <f>-VLOOKUP($A437,'pl-data'!$A:$BR,8+AZ$3)</f>
        <v>0</v>
      </c>
      <c r="BA437" s="33">
        <f>-VLOOKUP($A437,'pl-data'!$A:$BR,38+BA$3)</f>
        <v>0</v>
      </c>
      <c r="BB437" s="33">
        <f>-VLOOKUP($A437,'pl-data'!$A:$BR,23+BB$3)</f>
        <v>0</v>
      </c>
      <c r="BC437" s="34" t="str">
        <f t="shared" si="902"/>
        <v>n/a</v>
      </c>
      <c r="BD437" s="34" t="str">
        <f t="shared" si="903"/>
        <v>n/a</v>
      </c>
      <c r="BF437" s="33">
        <f>-VLOOKUP($A437,'pl-data'!$A:$BR,8+BF$3)</f>
        <v>0</v>
      </c>
      <c r="BG437" s="33">
        <f>-VLOOKUP($A437,'pl-data'!$A:$BR,38+BG$3)</f>
        <v>0</v>
      </c>
      <c r="BH437" s="33">
        <f>-VLOOKUP($A437,'pl-data'!$A:$BR,23+BH$3)</f>
        <v>0</v>
      </c>
      <c r="BI437" s="34" t="str">
        <f t="shared" si="905"/>
        <v>n/a</v>
      </c>
      <c r="BJ437" s="34" t="str">
        <f t="shared" si="906"/>
        <v>n/a</v>
      </c>
      <c r="BL437" s="33">
        <f>-VLOOKUP($A437,'pl-data'!$A:$BR,8+BL$3)</f>
        <v>0</v>
      </c>
      <c r="BM437" s="33">
        <f>-VLOOKUP($A437,'pl-data'!$A:$BR,38+BM$3)</f>
        <v>0</v>
      </c>
      <c r="BN437" s="33">
        <f>-VLOOKUP($A437,'pl-data'!$A:$BR,23+BN$3)</f>
        <v>0</v>
      </c>
      <c r="BO437" s="34" t="str">
        <f t="shared" si="908"/>
        <v>n/a</v>
      </c>
      <c r="BP437" s="34" t="str">
        <f t="shared" si="909"/>
        <v>n/a</v>
      </c>
      <c r="BR437" s="33">
        <f>-VLOOKUP($A437,'pl-data'!$A:$BR,8+BR$3)</f>
        <v>0</v>
      </c>
      <c r="BS437" s="33">
        <f>-VLOOKUP($A437,'pl-data'!$A:$BR,38+BS$3)</f>
        <v>0</v>
      </c>
      <c r="BT437" s="33">
        <f>-VLOOKUP($A437,'pl-data'!$A:$BR,23+BT$3)</f>
        <v>0</v>
      </c>
      <c r="BU437" s="34" t="str">
        <f t="shared" si="911"/>
        <v>n/a</v>
      </c>
      <c r="BV437" s="34" t="str">
        <f t="shared" si="912"/>
        <v>n/a</v>
      </c>
      <c r="BX437" s="33">
        <f t="shared" si="916"/>
        <v>0</v>
      </c>
      <c r="BY437" s="33">
        <f t="shared" si="917"/>
        <v>0</v>
      </c>
      <c r="BZ437" s="33">
        <f t="shared" si="918"/>
        <v>0</v>
      </c>
      <c r="CA437" s="34" t="str">
        <f t="shared" si="914"/>
        <v>n/a</v>
      </c>
      <c r="CB437" s="34" t="str">
        <f t="shared" si="915"/>
        <v>n/a</v>
      </c>
    </row>
    <row r="438" spans="1:80" ht="24" hidden="1" outlineLevel="2" x14ac:dyDescent="0.2">
      <c r="A438" s="49">
        <v>4219</v>
      </c>
      <c r="B438" s="18" t="str">
        <f>+masterfile!D1031</f>
        <v>4219 Vergütung Mitunter Miete unbew.WG(PersG)</v>
      </c>
      <c r="D438" s="33">
        <f>-VLOOKUP($A438,'pl-data'!$A:$BR,8+D$3)</f>
        <v>0</v>
      </c>
      <c r="E438" s="33">
        <f>-VLOOKUP($A438,'pl-data'!$A:$BR,38+E$3)</f>
        <v>0</v>
      </c>
      <c r="F438" s="33">
        <f>-VLOOKUP($A438,'pl-data'!$A:$BR,23+F$3)</f>
        <v>0</v>
      </c>
      <c r="G438" s="34" t="str">
        <f t="shared" si="878"/>
        <v>n/a</v>
      </c>
      <c r="H438" s="34" t="str">
        <f t="shared" si="879"/>
        <v>n/a</v>
      </c>
      <c r="J438" s="33">
        <f>-VLOOKUP($A438,'pl-data'!$A:$BR,8+J$3)</f>
        <v>0</v>
      </c>
      <c r="K438" s="33">
        <f>-VLOOKUP($A438,'pl-data'!$A:$BR,38+K$3)</f>
        <v>0</v>
      </c>
      <c r="L438" s="33">
        <f>-VLOOKUP($A438,'pl-data'!$A:$BR,23+L$3)</f>
        <v>0</v>
      </c>
      <c r="M438" s="34" t="str">
        <f t="shared" si="881"/>
        <v>n/a</v>
      </c>
      <c r="N438" s="34" t="str">
        <f t="shared" si="882"/>
        <v>n/a</v>
      </c>
      <c r="P438" s="33">
        <f>-VLOOKUP($A438,'pl-data'!$A:$BR,8+P$3)</f>
        <v>0</v>
      </c>
      <c r="Q438" s="33">
        <f>-VLOOKUP($A438,'pl-data'!$A:$BR,38+Q$3)</f>
        <v>0</v>
      </c>
      <c r="R438" s="33">
        <f>-VLOOKUP($A438,'pl-data'!$A:$BR,23+R$3)</f>
        <v>0</v>
      </c>
      <c r="S438" s="34" t="str">
        <f t="shared" si="884"/>
        <v>n/a</v>
      </c>
      <c r="T438" s="34" t="str">
        <f t="shared" si="885"/>
        <v>n/a</v>
      </c>
      <c r="V438" s="33">
        <f>-VLOOKUP($A438,'pl-data'!$A:$BR,8+V$3)</f>
        <v>0</v>
      </c>
      <c r="W438" s="33">
        <f>-VLOOKUP($A438,'pl-data'!$A:$BR,38+W$3)</f>
        <v>0</v>
      </c>
      <c r="X438" s="33">
        <f>-VLOOKUP($A438,'pl-data'!$A:$BR,23+X$3)</f>
        <v>0</v>
      </c>
      <c r="Y438" s="34" t="str">
        <f t="shared" si="887"/>
        <v>n/a</v>
      </c>
      <c r="Z438" s="34" t="str">
        <f t="shared" si="888"/>
        <v>n/a</v>
      </c>
      <c r="AB438" s="33">
        <f>-VLOOKUP($A438,'pl-data'!$A:$BR,8+AB$3)</f>
        <v>0</v>
      </c>
      <c r="AC438" s="33">
        <f>-VLOOKUP($A438,'pl-data'!$A:$BR,38+AC$3)</f>
        <v>0</v>
      </c>
      <c r="AD438" s="33">
        <f>-VLOOKUP($A438,'pl-data'!$A:$BR,23+AD$3)</f>
        <v>0</v>
      </c>
      <c r="AE438" s="34" t="str">
        <f t="shared" si="890"/>
        <v>n/a</v>
      </c>
      <c r="AF438" s="34" t="str">
        <f t="shared" si="891"/>
        <v>n/a</v>
      </c>
      <c r="AH438" s="33">
        <f>-VLOOKUP($A438,'pl-data'!$A:$BR,8+AH$3)</f>
        <v>0</v>
      </c>
      <c r="AI438" s="33">
        <f>-VLOOKUP($A438,'pl-data'!$A:$BR,38+AI$3)</f>
        <v>0</v>
      </c>
      <c r="AJ438" s="33">
        <f>-VLOOKUP($A438,'pl-data'!$A:$BR,23+AJ$3)</f>
        <v>0</v>
      </c>
      <c r="AK438" s="34" t="str">
        <f t="shared" si="893"/>
        <v>n/a</v>
      </c>
      <c r="AL438" s="34" t="str">
        <f t="shared" si="894"/>
        <v>n/a</v>
      </c>
      <c r="AN438" s="33">
        <f>-VLOOKUP($A438,'pl-data'!$A:$BR,8+AN$3)</f>
        <v>0</v>
      </c>
      <c r="AO438" s="33">
        <f>-VLOOKUP($A438,'pl-data'!$A:$BR,38+AO$3)</f>
        <v>0</v>
      </c>
      <c r="AP438" s="33">
        <f>-VLOOKUP($A438,'pl-data'!$A:$BR,23+AP$3)</f>
        <v>0</v>
      </c>
      <c r="AQ438" s="34" t="str">
        <f t="shared" si="896"/>
        <v>n/a</v>
      </c>
      <c r="AR438" s="34" t="str">
        <f t="shared" si="897"/>
        <v>n/a</v>
      </c>
      <c r="AT438" s="33">
        <f>-VLOOKUP($A438,'pl-data'!$A:$BR,8+AT$3)</f>
        <v>0</v>
      </c>
      <c r="AU438" s="33">
        <f>-VLOOKUP($A438,'pl-data'!$A:$BR,38+AU$3)</f>
        <v>0</v>
      </c>
      <c r="AV438" s="33">
        <f>-VLOOKUP($A438,'pl-data'!$A:$BR,23+AV$3)</f>
        <v>0</v>
      </c>
      <c r="AW438" s="34" t="str">
        <f t="shared" si="899"/>
        <v>n/a</v>
      </c>
      <c r="AX438" s="34" t="str">
        <f t="shared" si="900"/>
        <v>n/a</v>
      </c>
      <c r="AZ438" s="33">
        <f>-VLOOKUP($A438,'pl-data'!$A:$BR,8+AZ$3)</f>
        <v>0</v>
      </c>
      <c r="BA438" s="33">
        <f>-VLOOKUP($A438,'pl-data'!$A:$BR,38+BA$3)</f>
        <v>0</v>
      </c>
      <c r="BB438" s="33">
        <f>-VLOOKUP($A438,'pl-data'!$A:$BR,23+BB$3)</f>
        <v>0</v>
      </c>
      <c r="BC438" s="34" t="str">
        <f t="shared" si="902"/>
        <v>n/a</v>
      </c>
      <c r="BD438" s="34" t="str">
        <f t="shared" si="903"/>
        <v>n/a</v>
      </c>
      <c r="BF438" s="33">
        <f>-VLOOKUP($A438,'pl-data'!$A:$BR,8+BF$3)</f>
        <v>0</v>
      </c>
      <c r="BG438" s="33">
        <f>-VLOOKUP($A438,'pl-data'!$A:$BR,38+BG$3)</f>
        <v>0</v>
      </c>
      <c r="BH438" s="33">
        <f>-VLOOKUP($A438,'pl-data'!$A:$BR,23+BH$3)</f>
        <v>0</v>
      </c>
      <c r="BI438" s="34" t="str">
        <f t="shared" si="905"/>
        <v>n/a</v>
      </c>
      <c r="BJ438" s="34" t="str">
        <f t="shared" si="906"/>
        <v>n/a</v>
      </c>
      <c r="BL438" s="33">
        <f>-VLOOKUP($A438,'pl-data'!$A:$BR,8+BL$3)</f>
        <v>0</v>
      </c>
      <c r="BM438" s="33">
        <f>-VLOOKUP($A438,'pl-data'!$A:$BR,38+BM$3)</f>
        <v>0</v>
      </c>
      <c r="BN438" s="33">
        <f>-VLOOKUP($A438,'pl-data'!$A:$BR,23+BN$3)</f>
        <v>0</v>
      </c>
      <c r="BO438" s="34" t="str">
        <f t="shared" si="908"/>
        <v>n/a</v>
      </c>
      <c r="BP438" s="34" t="str">
        <f t="shared" si="909"/>
        <v>n/a</v>
      </c>
      <c r="BR438" s="33">
        <f>-VLOOKUP($A438,'pl-data'!$A:$BR,8+BR$3)</f>
        <v>0</v>
      </c>
      <c r="BS438" s="33">
        <f>-VLOOKUP($A438,'pl-data'!$A:$BR,38+BS$3)</f>
        <v>0</v>
      </c>
      <c r="BT438" s="33">
        <f>-VLOOKUP($A438,'pl-data'!$A:$BR,23+BT$3)</f>
        <v>0</v>
      </c>
      <c r="BU438" s="34" t="str">
        <f t="shared" si="911"/>
        <v>n/a</v>
      </c>
      <c r="BV438" s="34" t="str">
        <f t="shared" si="912"/>
        <v>n/a</v>
      </c>
      <c r="BX438" s="33">
        <f t="shared" si="916"/>
        <v>0</v>
      </c>
      <c r="BY438" s="33">
        <f t="shared" si="917"/>
        <v>0</v>
      </c>
      <c r="BZ438" s="33">
        <f t="shared" si="918"/>
        <v>0</v>
      </c>
      <c r="CA438" s="34" t="str">
        <f t="shared" si="914"/>
        <v>n/a</v>
      </c>
      <c r="CB438" s="34" t="str">
        <f t="shared" si="915"/>
        <v>n/a</v>
      </c>
    </row>
    <row r="439" spans="1:80" hidden="1" outlineLevel="2" x14ac:dyDescent="0.2">
      <c r="A439" s="49">
        <v>4220</v>
      </c>
      <c r="B439" s="18" t="str">
        <f>+masterfile!D1032</f>
        <v>4220 Pacht, unbewegliche Wirtschaftsgüter</v>
      </c>
      <c r="D439" s="33">
        <f>-VLOOKUP($A439,'pl-data'!$A:$BR,8+D$3)</f>
        <v>0</v>
      </c>
      <c r="E439" s="33">
        <f>-VLOOKUP($A439,'pl-data'!$A:$BR,38+E$3)</f>
        <v>0</v>
      </c>
      <c r="F439" s="33">
        <f>-VLOOKUP($A439,'pl-data'!$A:$BR,23+F$3)</f>
        <v>0</v>
      </c>
      <c r="G439" s="34" t="str">
        <f t="shared" si="878"/>
        <v>n/a</v>
      </c>
      <c r="H439" s="34" t="str">
        <f t="shared" si="879"/>
        <v>n/a</v>
      </c>
      <c r="J439" s="33">
        <f>-VLOOKUP($A439,'pl-data'!$A:$BR,8+J$3)</f>
        <v>0</v>
      </c>
      <c r="K439" s="33">
        <f>-VLOOKUP($A439,'pl-data'!$A:$BR,38+K$3)</f>
        <v>0</v>
      </c>
      <c r="L439" s="33">
        <f>-VLOOKUP($A439,'pl-data'!$A:$BR,23+L$3)</f>
        <v>0</v>
      </c>
      <c r="M439" s="34" t="str">
        <f t="shared" si="881"/>
        <v>n/a</v>
      </c>
      <c r="N439" s="34" t="str">
        <f t="shared" si="882"/>
        <v>n/a</v>
      </c>
      <c r="P439" s="33">
        <f>-VLOOKUP($A439,'pl-data'!$A:$BR,8+P$3)</f>
        <v>0</v>
      </c>
      <c r="Q439" s="33">
        <f>-VLOOKUP($A439,'pl-data'!$A:$BR,38+Q$3)</f>
        <v>0</v>
      </c>
      <c r="R439" s="33">
        <f>-VLOOKUP($A439,'pl-data'!$A:$BR,23+R$3)</f>
        <v>0</v>
      </c>
      <c r="S439" s="34" t="str">
        <f t="shared" si="884"/>
        <v>n/a</v>
      </c>
      <c r="T439" s="34" t="str">
        <f t="shared" si="885"/>
        <v>n/a</v>
      </c>
      <c r="V439" s="33">
        <f>-VLOOKUP($A439,'pl-data'!$A:$BR,8+V$3)</f>
        <v>0</v>
      </c>
      <c r="W439" s="33">
        <f>-VLOOKUP($A439,'pl-data'!$A:$BR,38+W$3)</f>
        <v>0</v>
      </c>
      <c r="X439" s="33">
        <f>-VLOOKUP($A439,'pl-data'!$A:$BR,23+X$3)</f>
        <v>0</v>
      </c>
      <c r="Y439" s="34" t="str">
        <f t="shared" si="887"/>
        <v>n/a</v>
      </c>
      <c r="Z439" s="34" t="str">
        <f t="shared" si="888"/>
        <v>n/a</v>
      </c>
      <c r="AB439" s="33">
        <f>-VLOOKUP($A439,'pl-data'!$A:$BR,8+AB$3)</f>
        <v>0</v>
      </c>
      <c r="AC439" s="33">
        <f>-VLOOKUP($A439,'pl-data'!$A:$BR,38+AC$3)</f>
        <v>0</v>
      </c>
      <c r="AD439" s="33">
        <f>-VLOOKUP($A439,'pl-data'!$A:$BR,23+AD$3)</f>
        <v>0</v>
      </c>
      <c r="AE439" s="34" t="str">
        <f t="shared" si="890"/>
        <v>n/a</v>
      </c>
      <c r="AF439" s="34" t="str">
        <f t="shared" si="891"/>
        <v>n/a</v>
      </c>
      <c r="AH439" s="33">
        <f>-VLOOKUP($A439,'pl-data'!$A:$BR,8+AH$3)</f>
        <v>0</v>
      </c>
      <c r="AI439" s="33">
        <f>-VLOOKUP($A439,'pl-data'!$A:$BR,38+AI$3)</f>
        <v>0</v>
      </c>
      <c r="AJ439" s="33">
        <f>-VLOOKUP($A439,'pl-data'!$A:$BR,23+AJ$3)</f>
        <v>0</v>
      </c>
      <c r="AK439" s="34" t="str">
        <f t="shared" si="893"/>
        <v>n/a</v>
      </c>
      <c r="AL439" s="34" t="str">
        <f t="shared" si="894"/>
        <v>n/a</v>
      </c>
      <c r="AN439" s="33">
        <f>-VLOOKUP($A439,'pl-data'!$A:$BR,8+AN$3)</f>
        <v>0</v>
      </c>
      <c r="AO439" s="33">
        <f>-VLOOKUP($A439,'pl-data'!$A:$BR,38+AO$3)</f>
        <v>0</v>
      </c>
      <c r="AP439" s="33">
        <f>-VLOOKUP($A439,'pl-data'!$A:$BR,23+AP$3)</f>
        <v>0</v>
      </c>
      <c r="AQ439" s="34" t="str">
        <f t="shared" si="896"/>
        <v>n/a</v>
      </c>
      <c r="AR439" s="34" t="str">
        <f t="shared" si="897"/>
        <v>n/a</v>
      </c>
      <c r="AT439" s="33">
        <f>-VLOOKUP($A439,'pl-data'!$A:$BR,8+AT$3)</f>
        <v>0</v>
      </c>
      <c r="AU439" s="33">
        <f>-VLOOKUP($A439,'pl-data'!$A:$BR,38+AU$3)</f>
        <v>0</v>
      </c>
      <c r="AV439" s="33">
        <f>-VLOOKUP($A439,'pl-data'!$A:$BR,23+AV$3)</f>
        <v>0</v>
      </c>
      <c r="AW439" s="34" t="str">
        <f t="shared" si="899"/>
        <v>n/a</v>
      </c>
      <c r="AX439" s="34" t="str">
        <f t="shared" si="900"/>
        <v>n/a</v>
      </c>
      <c r="AZ439" s="33">
        <f>-VLOOKUP($A439,'pl-data'!$A:$BR,8+AZ$3)</f>
        <v>0</v>
      </c>
      <c r="BA439" s="33">
        <f>-VLOOKUP($A439,'pl-data'!$A:$BR,38+BA$3)</f>
        <v>0</v>
      </c>
      <c r="BB439" s="33">
        <f>-VLOOKUP($A439,'pl-data'!$A:$BR,23+BB$3)</f>
        <v>0</v>
      </c>
      <c r="BC439" s="34" t="str">
        <f t="shared" si="902"/>
        <v>n/a</v>
      </c>
      <c r="BD439" s="34" t="str">
        <f t="shared" si="903"/>
        <v>n/a</v>
      </c>
      <c r="BF439" s="33">
        <f>-VLOOKUP($A439,'pl-data'!$A:$BR,8+BF$3)</f>
        <v>0</v>
      </c>
      <c r="BG439" s="33">
        <f>-VLOOKUP($A439,'pl-data'!$A:$BR,38+BG$3)</f>
        <v>0</v>
      </c>
      <c r="BH439" s="33">
        <f>-VLOOKUP($A439,'pl-data'!$A:$BR,23+BH$3)</f>
        <v>0</v>
      </c>
      <c r="BI439" s="34" t="str">
        <f t="shared" si="905"/>
        <v>n/a</v>
      </c>
      <c r="BJ439" s="34" t="str">
        <f t="shared" si="906"/>
        <v>n/a</v>
      </c>
      <c r="BL439" s="33">
        <f>-VLOOKUP($A439,'pl-data'!$A:$BR,8+BL$3)</f>
        <v>0</v>
      </c>
      <c r="BM439" s="33">
        <f>-VLOOKUP($A439,'pl-data'!$A:$BR,38+BM$3)</f>
        <v>0</v>
      </c>
      <c r="BN439" s="33">
        <f>-VLOOKUP($A439,'pl-data'!$A:$BR,23+BN$3)</f>
        <v>0</v>
      </c>
      <c r="BO439" s="34" t="str">
        <f t="shared" si="908"/>
        <v>n/a</v>
      </c>
      <c r="BP439" s="34" t="str">
        <f t="shared" si="909"/>
        <v>n/a</v>
      </c>
      <c r="BR439" s="33">
        <f>-VLOOKUP($A439,'pl-data'!$A:$BR,8+BR$3)</f>
        <v>0</v>
      </c>
      <c r="BS439" s="33">
        <f>-VLOOKUP($A439,'pl-data'!$A:$BR,38+BS$3)</f>
        <v>0</v>
      </c>
      <c r="BT439" s="33">
        <f>-VLOOKUP($A439,'pl-data'!$A:$BR,23+BT$3)</f>
        <v>0</v>
      </c>
      <c r="BU439" s="34" t="str">
        <f t="shared" si="911"/>
        <v>n/a</v>
      </c>
      <c r="BV439" s="34" t="str">
        <f t="shared" si="912"/>
        <v>n/a</v>
      </c>
      <c r="BX439" s="33">
        <f t="shared" si="916"/>
        <v>0</v>
      </c>
      <c r="BY439" s="33">
        <f t="shared" si="917"/>
        <v>0</v>
      </c>
      <c r="BZ439" s="33">
        <f t="shared" si="918"/>
        <v>0</v>
      </c>
      <c r="CA439" s="34" t="str">
        <f t="shared" si="914"/>
        <v>n/a</v>
      </c>
      <c r="CB439" s="34" t="str">
        <f t="shared" si="915"/>
        <v>n/a</v>
      </c>
    </row>
    <row r="440" spans="1:80" hidden="1" outlineLevel="2" x14ac:dyDescent="0.2">
      <c r="A440" s="49">
        <v>4222</v>
      </c>
      <c r="B440" s="18" t="str">
        <f>+masterfile!D1033</f>
        <v>4222 Vergütung Ges.er Miete,Pacht unbew.WG</v>
      </c>
      <c r="D440" s="33">
        <f>-VLOOKUP($A440,'pl-data'!$A:$BR,8+D$3)</f>
        <v>0</v>
      </c>
      <c r="E440" s="33">
        <f>-VLOOKUP($A440,'pl-data'!$A:$BR,38+E$3)</f>
        <v>0</v>
      </c>
      <c r="F440" s="33">
        <f>-VLOOKUP($A440,'pl-data'!$A:$BR,23+F$3)</f>
        <v>0</v>
      </c>
      <c r="G440" s="34" t="str">
        <f t="shared" si="878"/>
        <v>n/a</v>
      </c>
      <c r="H440" s="34" t="str">
        <f t="shared" si="879"/>
        <v>n/a</v>
      </c>
      <c r="J440" s="33">
        <f>-VLOOKUP($A440,'pl-data'!$A:$BR,8+J$3)</f>
        <v>0</v>
      </c>
      <c r="K440" s="33">
        <f>-VLOOKUP($A440,'pl-data'!$A:$BR,38+K$3)</f>
        <v>0</v>
      </c>
      <c r="L440" s="33">
        <f>-VLOOKUP($A440,'pl-data'!$A:$BR,23+L$3)</f>
        <v>0</v>
      </c>
      <c r="M440" s="34" t="str">
        <f t="shared" si="881"/>
        <v>n/a</v>
      </c>
      <c r="N440" s="34" t="str">
        <f t="shared" si="882"/>
        <v>n/a</v>
      </c>
      <c r="P440" s="33">
        <f>-VLOOKUP($A440,'pl-data'!$A:$BR,8+P$3)</f>
        <v>0</v>
      </c>
      <c r="Q440" s="33">
        <f>-VLOOKUP($A440,'pl-data'!$A:$BR,38+Q$3)</f>
        <v>0</v>
      </c>
      <c r="R440" s="33">
        <f>-VLOOKUP($A440,'pl-data'!$A:$BR,23+R$3)</f>
        <v>0</v>
      </c>
      <c r="S440" s="34" t="str">
        <f t="shared" si="884"/>
        <v>n/a</v>
      </c>
      <c r="T440" s="34" t="str">
        <f t="shared" si="885"/>
        <v>n/a</v>
      </c>
      <c r="V440" s="33">
        <f>-VLOOKUP($A440,'pl-data'!$A:$BR,8+V$3)</f>
        <v>0</v>
      </c>
      <c r="W440" s="33">
        <f>-VLOOKUP($A440,'pl-data'!$A:$BR,38+W$3)</f>
        <v>0</v>
      </c>
      <c r="X440" s="33">
        <f>-VLOOKUP($A440,'pl-data'!$A:$BR,23+X$3)</f>
        <v>0</v>
      </c>
      <c r="Y440" s="34" t="str">
        <f t="shared" si="887"/>
        <v>n/a</v>
      </c>
      <c r="Z440" s="34" t="str">
        <f t="shared" si="888"/>
        <v>n/a</v>
      </c>
      <c r="AB440" s="33">
        <f>-VLOOKUP($A440,'pl-data'!$A:$BR,8+AB$3)</f>
        <v>0</v>
      </c>
      <c r="AC440" s="33">
        <f>-VLOOKUP($A440,'pl-data'!$A:$BR,38+AC$3)</f>
        <v>0</v>
      </c>
      <c r="AD440" s="33">
        <f>-VLOOKUP($A440,'pl-data'!$A:$BR,23+AD$3)</f>
        <v>0</v>
      </c>
      <c r="AE440" s="34" t="str">
        <f t="shared" si="890"/>
        <v>n/a</v>
      </c>
      <c r="AF440" s="34" t="str">
        <f t="shared" si="891"/>
        <v>n/a</v>
      </c>
      <c r="AH440" s="33">
        <f>-VLOOKUP($A440,'pl-data'!$A:$BR,8+AH$3)</f>
        <v>0</v>
      </c>
      <c r="AI440" s="33">
        <f>-VLOOKUP($A440,'pl-data'!$A:$BR,38+AI$3)</f>
        <v>0</v>
      </c>
      <c r="AJ440" s="33">
        <f>-VLOOKUP($A440,'pl-data'!$A:$BR,23+AJ$3)</f>
        <v>0</v>
      </c>
      <c r="AK440" s="34" t="str">
        <f t="shared" si="893"/>
        <v>n/a</v>
      </c>
      <c r="AL440" s="34" t="str">
        <f t="shared" si="894"/>
        <v>n/a</v>
      </c>
      <c r="AN440" s="33">
        <f>-VLOOKUP($A440,'pl-data'!$A:$BR,8+AN$3)</f>
        <v>0</v>
      </c>
      <c r="AO440" s="33">
        <f>-VLOOKUP($A440,'pl-data'!$A:$BR,38+AO$3)</f>
        <v>0</v>
      </c>
      <c r="AP440" s="33">
        <f>-VLOOKUP($A440,'pl-data'!$A:$BR,23+AP$3)</f>
        <v>0</v>
      </c>
      <c r="AQ440" s="34" t="str">
        <f t="shared" si="896"/>
        <v>n/a</v>
      </c>
      <c r="AR440" s="34" t="str">
        <f t="shared" si="897"/>
        <v>n/a</v>
      </c>
      <c r="AT440" s="33">
        <f>-VLOOKUP($A440,'pl-data'!$A:$BR,8+AT$3)</f>
        <v>0</v>
      </c>
      <c r="AU440" s="33">
        <f>-VLOOKUP($A440,'pl-data'!$A:$BR,38+AU$3)</f>
        <v>0</v>
      </c>
      <c r="AV440" s="33">
        <f>-VLOOKUP($A440,'pl-data'!$A:$BR,23+AV$3)</f>
        <v>0</v>
      </c>
      <c r="AW440" s="34" t="str">
        <f t="shared" si="899"/>
        <v>n/a</v>
      </c>
      <c r="AX440" s="34" t="str">
        <f t="shared" si="900"/>
        <v>n/a</v>
      </c>
      <c r="AZ440" s="33">
        <f>-VLOOKUP($A440,'pl-data'!$A:$BR,8+AZ$3)</f>
        <v>0</v>
      </c>
      <c r="BA440" s="33">
        <f>-VLOOKUP($A440,'pl-data'!$A:$BR,38+BA$3)</f>
        <v>0</v>
      </c>
      <c r="BB440" s="33">
        <f>-VLOOKUP($A440,'pl-data'!$A:$BR,23+BB$3)</f>
        <v>0</v>
      </c>
      <c r="BC440" s="34" t="str">
        <f t="shared" si="902"/>
        <v>n/a</v>
      </c>
      <c r="BD440" s="34" t="str">
        <f t="shared" si="903"/>
        <v>n/a</v>
      </c>
      <c r="BF440" s="33">
        <f>-VLOOKUP($A440,'pl-data'!$A:$BR,8+BF$3)</f>
        <v>0</v>
      </c>
      <c r="BG440" s="33">
        <f>-VLOOKUP($A440,'pl-data'!$A:$BR,38+BG$3)</f>
        <v>0</v>
      </c>
      <c r="BH440" s="33">
        <f>-VLOOKUP($A440,'pl-data'!$A:$BR,23+BH$3)</f>
        <v>0</v>
      </c>
      <c r="BI440" s="34" t="str">
        <f t="shared" si="905"/>
        <v>n/a</v>
      </c>
      <c r="BJ440" s="34" t="str">
        <f t="shared" si="906"/>
        <v>n/a</v>
      </c>
      <c r="BL440" s="33">
        <f>-VLOOKUP($A440,'pl-data'!$A:$BR,8+BL$3)</f>
        <v>0</v>
      </c>
      <c r="BM440" s="33">
        <f>-VLOOKUP($A440,'pl-data'!$A:$BR,38+BM$3)</f>
        <v>0</v>
      </c>
      <c r="BN440" s="33">
        <f>-VLOOKUP($A440,'pl-data'!$A:$BR,23+BN$3)</f>
        <v>0</v>
      </c>
      <c r="BO440" s="34" t="str">
        <f t="shared" si="908"/>
        <v>n/a</v>
      </c>
      <c r="BP440" s="34" t="str">
        <f t="shared" si="909"/>
        <v>n/a</v>
      </c>
      <c r="BR440" s="33">
        <f>-VLOOKUP($A440,'pl-data'!$A:$BR,8+BR$3)</f>
        <v>0</v>
      </c>
      <c r="BS440" s="33">
        <f>-VLOOKUP($A440,'pl-data'!$A:$BR,38+BS$3)</f>
        <v>0</v>
      </c>
      <c r="BT440" s="33">
        <f>-VLOOKUP($A440,'pl-data'!$A:$BR,23+BT$3)</f>
        <v>0</v>
      </c>
      <c r="BU440" s="34" t="str">
        <f t="shared" si="911"/>
        <v>n/a</v>
      </c>
      <c r="BV440" s="34" t="str">
        <f t="shared" si="912"/>
        <v>n/a</v>
      </c>
      <c r="BX440" s="33">
        <f t="shared" si="916"/>
        <v>0</v>
      </c>
      <c r="BY440" s="33">
        <f t="shared" si="917"/>
        <v>0</v>
      </c>
      <c r="BZ440" s="33">
        <f t="shared" si="918"/>
        <v>0</v>
      </c>
      <c r="CA440" s="34" t="str">
        <f t="shared" si="914"/>
        <v>n/a</v>
      </c>
      <c r="CB440" s="34" t="str">
        <f t="shared" si="915"/>
        <v>n/a</v>
      </c>
    </row>
    <row r="441" spans="1:80" hidden="1" outlineLevel="2" x14ac:dyDescent="0.2">
      <c r="A441" s="49">
        <v>4229</v>
      </c>
      <c r="B441" s="18" t="str">
        <f>+masterfile!D1035</f>
        <v>4229 Pacht unbewegl. WG MU § 15 EStG</v>
      </c>
      <c r="D441" s="33">
        <f>-VLOOKUP($A441,'pl-data'!$A:$BR,8+D$3)</f>
        <v>0</v>
      </c>
      <c r="E441" s="33">
        <f>-VLOOKUP($A441,'pl-data'!$A:$BR,38+E$3)</f>
        <v>0</v>
      </c>
      <c r="F441" s="33">
        <f>-VLOOKUP($A441,'pl-data'!$A:$BR,23+F$3)</f>
        <v>0</v>
      </c>
      <c r="G441" s="34" t="str">
        <f t="shared" si="878"/>
        <v>n/a</v>
      </c>
      <c r="H441" s="34" t="str">
        <f t="shared" si="879"/>
        <v>n/a</v>
      </c>
      <c r="J441" s="33">
        <f>-VLOOKUP($A441,'pl-data'!$A:$BR,8+J$3)</f>
        <v>0</v>
      </c>
      <c r="K441" s="33">
        <f>-VLOOKUP($A441,'pl-data'!$A:$BR,38+K$3)</f>
        <v>0</v>
      </c>
      <c r="L441" s="33">
        <f>-VLOOKUP($A441,'pl-data'!$A:$BR,23+L$3)</f>
        <v>0</v>
      </c>
      <c r="M441" s="34" t="str">
        <f t="shared" si="881"/>
        <v>n/a</v>
      </c>
      <c r="N441" s="34" t="str">
        <f t="shared" si="882"/>
        <v>n/a</v>
      </c>
      <c r="P441" s="33">
        <f>-VLOOKUP($A441,'pl-data'!$A:$BR,8+P$3)</f>
        <v>0</v>
      </c>
      <c r="Q441" s="33">
        <f>-VLOOKUP($A441,'pl-data'!$A:$BR,38+Q$3)</f>
        <v>0</v>
      </c>
      <c r="R441" s="33">
        <f>-VLOOKUP($A441,'pl-data'!$A:$BR,23+R$3)</f>
        <v>0</v>
      </c>
      <c r="S441" s="34" t="str">
        <f t="shared" si="884"/>
        <v>n/a</v>
      </c>
      <c r="T441" s="34" t="str">
        <f t="shared" si="885"/>
        <v>n/a</v>
      </c>
      <c r="V441" s="33">
        <f>-VLOOKUP($A441,'pl-data'!$A:$BR,8+V$3)</f>
        <v>0</v>
      </c>
      <c r="W441" s="33">
        <f>-VLOOKUP($A441,'pl-data'!$A:$BR,38+W$3)</f>
        <v>0</v>
      </c>
      <c r="X441" s="33">
        <f>-VLOOKUP($A441,'pl-data'!$A:$BR,23+X$3)</f>
        <v>0</v>
      </c>
      <c r="Y441" s="34" t="str">
        <f t="shared" si="887"/>
        <v>n/a</v>
      </c>
      <c r="Z441" s="34" t="str">
        <f t="shared" si="888"/>
        <v>n/a</v>
      </c>
      <c r="AB441" s="33">
        <f>-VLOOKUP($A441,'pl-data'!$A:$BR,8+AB$3)</f>
        <v>0</v>
      </c>
      <c r="AC441" s="33">
        <f>-VLOOKUP($A441,'pl-data'!$A:$BR,38+AC$3)</f>
        <v>0</v>
      </c>
      <c r="AD441" s="33">
        <f>-VLOOKUP($A441,'pl-data'!$A:$BR,23+AD$3)</f>
        <v>0</v>
      </c>
      <c r="AE441" s="34" t="str">
        <f t="shared" si="890"/>
        <v>n/a</v>
      </c>
      <c r="AF441" s="34" t="str">
        <f t="shared" si="891"/>
        <v>n/a</v>
      </c>
      <c r="AH441" s="33">
        <f>-VLOOKUP($A441,'pl-data'!$A:$BR,8+AH$3)</f>
        <v>0</v>
      </c>
      <c r="AI441" s="33">
        <f>-VLOOKUP($A441,'pl-data'!$A:$BR,38+AI$3)</f>
        <v>0</v>
      </c>
      <c r="AJ441" s="33">
        <f>-VLOOKUP($A441,'pl-data'!$A:$BR,23+AJ$3)</f>
        <v>0</v>
      </c>
      <c r="AK441" s="34" t="str">
        <f t="shared" si="893"/>
        <v>n/a</v>
      </c>
      <c r="AL441" s="34" t="str">
        <f t="shared" si="894"/>
        <v>n/a</v>
      </c>
      <c r="AN441" s="33">
        <f>-VLOOKUP($A441,'pl-data'!$A:$BR,8+AN$3)</f>
        <v>0</v>
      </c>
      <c r="AO441" s="33">
        <f>-VLOOKUP($A441,'pl-data'!$A:$BR,38+AO$3)</f>
        <v>0</v>
      </c>
      <c r="AP441" s="33">
        <f>-VLOOKUP($A441,'pl-data'!$A:$BR,23+AP$3)</f>
        <v>0</v>
      </c>
      <c r="AQ441" s="34" t="str">
        <f t="shared" si="896"/>
        <v>n/a</v>
      </c>
      <c r="AR441" s="34" t="str">
        <f t="shared" si="897"/>
        <v>n/a</v>
      </c>
      <c r="AT441" s="33">
        <f>-VLOOKUP($A441,'pl-data'!$A:$BR,8+AT$3)</f>
        <v>0</v>
      </c>
      <c r="AU441" s="33">
        <f>-VLOOKUP($A441,'pl-data'!$A:$BR,38+AU$3)</f>
        <v>0</v>
      </c>
      <c r="AV441" s="33">
        <f>-VLOOKUP($A441,'pl-data'!$A:$BR,23+AV$3)</f>
        <v>0</v>
      </c>
      <c r="AW441" s="34" t="str">
        <f t="shared" si="899"/>
        <v>n/a</v>
      </c>
      <c r="AX441" s="34" t="str">
        <f t="shared" si="900"/>
        <v>n/a</v>
      </c>
      <c r="AZ441" s="33">
        <f>-VLOOKUP($A441,'pl-data'!$A:$BR,8+AZ$3)</f>
        <v>0</v>
      </c>
      <c r="BA441" s="33">
        <f>-VLOOKUP($A441,'pl-data'!$A:$BR,38+BA$3)</f>
        <v>0</v>
      </c>
      <c r="BB441" s="33">
        <f>-VLOOKUP($A441,'pl-data'!$A:$BR,23+BB$3)</f>
        <v>0</v>
      </c>
      <c r="BC441" s="34" t="str">
        <f t="shared" si="902"/>
        <v>n/a</v>
      </c>
      <c r="BD441" s="34" t="str">
        <f t="shared" si="903"/>
        <v>n/a</v>
      </c>
      <c r="BF441" s="33">
        <f>-VLOOKUP($A441,'pl-data'!$A:$BR,8+BF$3)</f>
        <v>0</v>
      </c>
      <c r="BG441" s="33">
        <f>-VLOOKUP($A441,'pl-data'!$A:$BR,38+BG$3)</f>
        <v>0</v>
      </c>
      <c r="BH441" s="33">
        <f>-VLOOKUP($A441,'pl-data'!$A:$BR,23+BH$3)</f>
        <v>0</v>
      </c>
      <c r="BI441" s="34" t="str">
        <f t="shared" si="905"/>
        <v>n/a</v>
      </c>
      <c r="BJ441" s="34" t="str">
        <f t="shared" si="906"/>
        <v>n/a</v>
      </c>
      <c r="BL441" s="33">
        <f>-VLOOKUP($A441,'pl-data'!$A:$BR,8+BL$3)</f>
        <v>0</v>
      </c>
      <c r="BM441" s="33">
        <f>-VLOOKUP($A441,'pl-data'!$A:$BR,38+BM$3)</f>
        <v>0</v>
      </c>
      <c r="BN441" s="33">
        <f>-VLOOKUP($A441,'pl-data'!$A:$BR,23+BN$3)</f>
        <v>0</v>
      </c>
      <c r="BO441" s="34" t="str">
        <f t="shared" si="908"/>
        <v>n/a</v>
      </c>
      <c r="BP441" s="34" t="str">
        <f t="shared" si="909"/>
        <v>n/a</v>
      </c>
      <c r="BR441" s="33">
        <f>-VLOOKUP($A441,'pl-data'!$A:$BR,8+BR$3)</f>
        <v>0</v>
      </c>
      <c r="BS441" s="33">
        <f>-VLOOKUP($A441,'pl-data'!$A:$BR,38+BS$3)</f>
        <v>0</v>
      </c>
      <c r="BT441" s="33">
        <f>-VLOOKUP($A441,'pl-data'!$A:$BR,23+BT$3)</f>
        <v>0</v>
      </c>
      <c r="BU441" s="34" t="str">
        <f t="shared" si="911"/>
        <v>n/a</v>
      </c>
      <c r="BV441" s="34" t="str">
        <f t="shared" si="912"/>
        <v>n/a</v>
      </c>
      <c r="BX441" s="33">
        <f t="shared" si="916"/>
        <v>0</v>
      </c>
      <c r="BY441" s="33">
        <f t="shared" si="917"/>
        <v>0</v>
      </c>
      <c r="BZ441" s="33">
        <f t="shared" si="918"/>
        <v>0</v>
      </c>
      <c r="CA441" s="34" t="str">
        <f t="shared" si="914"/>
        <v>n/a</v>
      </c>
      <c r="CB441" s="34" t="str">
        <f t="shared" si="915"/>
        <v>n/a</v>
      </c>
    </row>
    <row r="442" spans="1:80" hidden="1" outlineLevel="2" x14ac:dyDescent="0.2">
      <c r="A442" s="49">
        <v>4230</v>
      </c>
      <c r="B442" s="18" t="str">
        <f>+masterfile!D1036</f>
        <v>4230 Heizung</v>
      </c>
      <c r="D442" s="33">
        <f>-VLOOKUP($A442,'pl-data'!$A:$BR,8+D$3)</f>
        <v>-0.83333333333333337</v>
      </c>
      <c r="E442" s="33">
        <f>-VLOOKUP($A442,'pl-data'!$A:$BR,38+E$3)</f>
        <v>-0.85833333333333339</v>
      </c>
      <c r="F442" s="33">
        <f>-VLOOKUP($A442,'pl-data'!$A:$BR,23+F$3)</f>
        <v>0</v>
      </c>
      <c r="G442" s="34">
        <f t="shared" si="878"/>
        <v>-1</v>
      </c>
      <c r="H442" s="34">
        <f t="shared" si="879"/>
        <v>-1</v>
      </c>
      <c r="J442" s="33">
        <f>-VLOOKUP($A442,'pl-data'!$A:$BR,8+J$3)</f>
        <v>-0.83333333333333337</v>
      </c>
      <c r="K442" s="33">
        <f>-VLOOKUP($A442,'pl-data'!$A:$BR,38+K$3)</f>
        <v>-0.85833333333333339</v>
      </c>
      <c r="L442" s="33">
        <f>-VLOOKUP($A442,'pl-data'!$A:$BR,23+L$3)</f>
        <v>0</v>
      </c>
      <c r="M442" s="34">
        <f t="shared" si="881"/>
        <v>-1</v>
      </c>
      <c r="N442" s="34">
        <f t="shared" si="882"/>
        <v>-1</v>
      </c>
      <c r="P442" s="33">
        <f>-VLOOKUP($A442,'pl-data'!$A:$BR,8+P$3)</f>
        <v>-0.83333333333333337</v>
      </c>
      <c r="Q442" s="33">
        <f>-VLOOKUP($A442,'pl-data'!$A:$BR,38+Q$3)</f>
        <v>-0.85833333333333339</v>
      </c>
      <c r="R442" s="33">
        <f>-VLOOKUP($A442,'pl-data'!$A:$BR,23+R$3)</f>
        <v>0</v>
      </c>
      <c r="S442" s="34">
        <f t="shared" si="884"/>
        <v>-1</v>
      </c>
      <c r="T442" s="34">
        <f t="shared" si="885"/>
        <v>-1</v>
      </c>
      <c r="V442" s="33">
        <f>-VLOOKUP($A442,'pl-data'!$A:$BR,8+V$3)</f>
        <v>-0.83333333333333337</v>
      </c>
      <c r="W442" s="33">
        <f>-VLOOKUP($A442,'pl-data'!$A:$BR,38+W$3)</f>
        <v>-0.85833333333333339</v>
      </c>
      <c r="X442" s="33">
        <f>-VLOOKUP($A442,'pl-data'!$A:$BR,23+X$3)</f>
        <v>0</v>
      </c>
      <c r="Y442" s="34">
        <f t="shared" si="887"/>
        <v>-1</v>
      </c>
      <c r="Z442" s="34">
        <f t="shared" si="888"/>
        <v>-1</v>
      </c>
      <c r="AB442" s="33">
        <f>-VLOOKUP($A442,'pl-data'!$A:$BR,8+AB$3)</f>
        <v>-0.83333333333333337</v>
      </c>
      <c r="AC442" s="33">
        <f>-VLOOKUP($A442,'pl-data'!$A:$BR,38+AC$3)</f>
        <v>-0.85833333333333339</v>
      </c>
      <c r="AD442" s="33">
        <f>-VLOOKUP($A442,'pl-data'!$A:$BR,23+AD$3)</f>
        <v>0</v>
      </c>
      <c r="AE442" s="34">
        <f t="shared" si="890"/>
        <v>-1</v>
      </c>
      <c r="AF442" s="34">
        <f t="shared" si="891"/>
        <v>-1</v>
      </c>
      <c r="AH442" s="33">
        <f>-VLOOKUP($A442,'pl-data'!$A:$BR,8+AH$3)</f>
        <v>-0.83333333333333337</v>
      </c>
      <c r="AI442" s="33">
        <f>-VLOOKUP($A442,'pl-data'!$A:$BR,38+AI$3)</f>
        <v>-0.85833333333333339</v>
      </c>
      <c r="AJ442" s="33">
        <f>-VLOOKUP($A442,'pl-data'!$A:$BR,23+AJ$3)</f>
        <v>0</v>
      </c>
      <c r="AK442" s="34">
        <f t="shared" si="893"/>
        <v>-1</v>
      </c>
      <c r="AL442" s="34">
        <f t="shared" si="894"/>
        <v>-1</v>
      </c>
      <c r="AN442" s="33">
        <f>-VLOOKUP($A442,'pl-data'!$A:$BR,8+AN$3)</f>
        <v>-0.83333333333333337</v>
      </c>
      <c r="AO442" s="33">
        <f>-VLOOKUP($A442,'pl-data'!$A:$BR,38+AO$3)</f>
        <v>-0.85833333333333339</v>
      </c>
      <c r="AP442" s="33">
        <f>-VLOOKUP($A442,'pl-data'!$A:$BR,23+AP$3)</f>
        <v>0</v>
      </c>
      <c r="AQ442" s="34">
        <f t="shared" si="896"/>
        <v>-1</v>
      </c>
      <c r="AR442" s="34">
        <f t="shared" si="897"/>
        <v>-1</v>
      </c>
      <c r="AT442" s="33">
        <f>-VLOOKUP($A442,'pl-data'!$A:$BR,8+AT$3)</f>
        <v>-0.83333333333333337</v>
      </c>
      <c r="AU442" s="33">
        <f>-VLOOKUP($A442,'pl-data'!$A:$BR,38+AU$3)</f>
        <v>-0.85833333333333339</v>
      </c>
      <c r="AV442" s="33">
        <f>-VLOOKUP($A442,'pl-data'!$A:$BR,23+AV$3)</f>
        <v>0</v>
      </c>
      <c r="AW442" s="34">
        <f t="shared" si="899"/>
        <v>-1</v>
      </c>
      <c r="AX442" s="34">
        <f t="shared" si="900"/>
        <v>-1</v>
      </c>
      <c r="AZ442" s="33">
        <f>-VLOOKUP($A442,'pl-data'!$A:$BR,8+AZ$3)</f>
        <v>-0.83333333333333337</v>
      </c>
      <c r="BA442" s="33">
        <f>-VLOOKUP($A442,'pl-data'!$A:$BR,38+BA$3)</f>
        <v>-0.85833333333333339</v>
      </c>
      <c r="BB442" s="33">
        <f>-VLOOKUP($A442,'pl-data'!$A:$BR,23+BB$3)</f>
        <v>0</v>
      </c>
      <c r="BC442" s="34">
        <f t="shared" si="902"/>
        <v>-1</v>
      </c>
      <c r="BD442" s="34">
        <f t="shared" si="903"/>
        <v>-1</v>
      </c>
      <c r="BF442" s="33">
        <f>-VLOOKUP($A442,'pl-data'!$A:$BR,8+BF$3)</f>
        <v>-0.83333333333333337</v>
      </c>
      <c r="BG442" s="33">
        <f>-VLOOKUP($A442,'pl-data'!$A:$BR,38+BG$3)</f>
        <v>-0.85833333333333339</v>
      </c>
      <c r="BH442" s="33">
        <f>-VLOOKUP($A442,'pl-data'!$A:$BR,23+BH$3)</f>
        <v>0</v>
      </c>
      <c r="BI442" s="34">
        <f t="shared" si="905"/>
        <v>-1</v>
      </c>
      <c r="BJ442" s="34">
        <f t="shared" si="906"/>
        <v>-1</v>
      </c>
      <c r="BL442" s="33">
        <f>-VLOOKUP($A442,'pl-data'!$A:$BR,8+BL$3)</f>
        <v>-0.83333333333333337</v>
      </c>
      <c r="BM442" s="33">
        <f>-VLOOKUP($A442,'pl-data'!$A:$BR,38+BM$3)</f>
        <v>-0.85833333333333339</v>
      </c>
      <c r="BN442" s="33">
        <f>-VLOOKUP($A442,'pl-data'!$A:$BR,23+BN$3)</f>
        <v>0</v>
      </c>
      <c r="BO442" s="34">
        <f t="shared" si="908"/>
        <v>-1</v>
      </c>
      <c r="BP442" s="34">
        <f t="shared" si="909"/>
        <v>-1</v>
      </c>
      <c r="BR442" s="33">
        <f>-VLOOKUP($A442,'pl-data'!$A:$BR,8+BR$3)</f>
        <v>-0.83333333333333337</v>
      </c>
      <c r="BS442" s="33">
        <f>-VLOOKUP($A442,'pl-data'!$A:$BR,38+BS$3)</f>
        <v>-0.85833333333333339</v>
      </c>
      <c r="BT442" s="33">
        <f>-VLOOKUP($A442,'pl-data'!$A:$BR,23+BT$3)</f>
        <v>0</v>
      </c>
      <c r="BU442" s="34">
        <f t="shared" si="911"/>
        <v>-1</v>
      </c>
      <c r="BV442" s="34">
        <f t="shared" si="912"/>
        <v>-1</v>
      </c>
      <c r="BX442" s="33">
        <f t="shared" si="916"/>
        <v>-10</v>
      </c>
      <c r="BY442" s="33">
        <f t="shared" si="917"/>
        <v>-10.3</v>
      </c>
      <c r="BZ442" s="33">
        <f t="shared" si="918"/>
        <v>0</v>
      </c>
      <c r="CA442" s="34">
        <f t="shared" si="914"/>
        <v>-1</v>
      </c>
      <c r="CB442" s="34">
        <f t="shared" si="915"/>
        <v>-1</v>
      </c>
    </row>
    <row r="443" spans="1:80" hidden="1" outlineLevel="2" x14ac:dyDescent="0.2">
      <c r="A443" s="49">
        <v>4240</v>
      </c>
      <c r="B443" s="18" t="str">
        <f>+masterfile!D1037</f>
        <v>4240 Gas, Strom, Wasser</v>
      </c>
      <c r="D443" s="33">
        <f>-VLOOKUP($A443,'pl-data'!$A:$BR,8+D$3)</f>
        <v>-0.83333333333333337</v>
      </c>
      <c r="E443" s="33">
        <f>-VLOOKUP($A443,'pl-data'!$A:$BR,38+E$3)</f>
        <v>-0.85833333333333339</v>
      </c>
      <c r="F443" s="33">
        <f>-VLOOKUP($A443,'pl-data'!$A:$BR,23+F$3)</f>
        <v>0</v>
      </c>
      <c r="G443" s="34">
        <f t="shared" si="878"/>
        <v>-1</v>
      </c>
      <c r="H443" s="34">
        <f t="shared" si="879"/>
        <v>-1</v>
      </c>
      <c r="J443" s="33">
        <f>-VLOOKUP($A443,'pl-data'!$A:$BR,8+J$3)</f>
        <v>-0.83333333333333337</v>
      </c>
      <c r="K443" s="33">
        <f>-VLOOKUP($A443,'pl-data'!$A:$BR,38+K$3)</f>
        <v>-0.85833333333333339</v>
      </c>
      <c r="L443" s="33">
        <f>-VLOOKUP($A443,'pl-data'!$A:$BR,23+L$3)</f>
        <v>0</v>
      </c>
      <c r="M443" s="34">
        <f t="shared" si="881"/>
        <v>-1</v>
      </c>
      <c r="N443" s="34">
        <f t="shared" si="882"/>
        <v>-1</v>
      </c>
      <c r="P443" s="33">
        <f>-VLOOKUP($A443,'pl-data'!$A:$BR,8+P$3)</f>
        <v>-0.83333333333333337</v>
      </c>
      <c r="Q443" s="33">
        <f>-VLOOKUP($A443,'pl-data'!$A:$BR,38+Q$3)</f>
        <v>-0.85833333333333339</v>
      </c>
      <c r="R443" s="33">
        <f>-VLOOKUP($A443,'pl-data'!$A:$BR,23+R$3)</f>
        <v>0</v>
      </c>
      <c r="S443" s="34">
        <f t="shared" si="884"/>
        <v>-1</v>
      </c>
      <c r="T443" s="34">
        <f t="shared" si="885"/>
        <v>-1</v>
      </c>
      <c r="V443" s="33">
        <f>-VLOOKUP($A443,'pl-data'!$A:$BR,8+V$3)</f>
        <v>-0.83333333333333337</v>
      </c>
      <c r="W443" s="33">
        <f>-VLOOKUP($A443,'pl-data'!$A:$BR,38+W$3)</f>
        <v>-0.85833333333333339</v>
      </c>
      <c r="X443" s="33">
        <f>-VLOOKUP($A443,'pl-data'!$A:$BR,23+X$3)</f>
        <v>0</v>
      </c>
      <c r="Y443" s="34">
        <f t="shared" si="887"/>
        <v>-1</v>
      </c>
      <c r="Z443" s="34">
        <f t="shared" si="888"/>
        <v>-1</v>
      </c>
      <c r="AB443" s="33">
        <f>-VLOOKUP($A443,'pl-data'!$A:$BR,8+AB$3)</f>
        <v>-0.83333333333333337</v>
      </c>
      <c r="AC443" s="33">
        <f>-VLOOKUP($A443,'pl-data'!$A:$BR,38+AC$3)</f>
        <v>-0.85833333333333339</v>
      </c>
      <c r="AD443" s="33">
        <f>-VLOOKUP($A443,'pl-data'!$A:$BR,23+AD$3)</f>
        <v>0</v>
      </c>
      <c r="AE443" s="34">
        <f t="shared" si="890"/>
        <v>-1</v>
      </c>
      <c r="AF443" s="34">
        <f t="shared" si="891"/>
        <v>-1</v>
      </c>
      <c r="AH443" s="33">
        <f>-VLOOKUP($A443,'pl-data'!$A:$BR,8+AH$3)</f>
        <v>-0.83333333333333337</v>
      </c>
      <c r="AI443" s="33">
        <f>-VLOOKUP($A443,'pl-data'!$A:$BR,38+AI$3)</f>
        <v>-0.85833333333333339</v>
      </c>
      <c r="AJ443" s="33">
        <f>-VLOOKUP($A443,'pl-data'!$A:$BR,23+AJ$3)</f>
        <v>0</v>
      </c>
      <c r="AK443" s="34">
        <f t="shared" si="893"/>
        <v>-1</v>
      </c>
      <c r="AL443" s="34">
        <f t="shared" si="894"/>
        <v>-1</v>
      </c>
      <c r="AN443" s="33">
        <f>-VLOOKUP($A443,'pl-data'!$A:$BR,8+AN$3)</f>
        <v>-0.83333333333333337</v>
      </c>
      <c r="AO443" s="33">
        <f>-VLOOKUP($A443,'pl-data'!$A:$BR,38+AO$3)</f>
        <v>-0.85833333333333339</v>
      </c>
      <c r="AP443" s="33">
        <f>-VLOOKUP($A443,'pl-data'!$A:$BR,23+AP$3)</f>
        <v>0</v>
      </c>
      <c r="AQ443" s="34">
        <f t="shared" si="896"/>
        <v>-1</v>
      </c>
      <c r="AR443" s="34">
        <f t="shared" si="897"/>
        <v>-1</v>
      </c>
      <c r="AT443" s="33">
        <f>-VLOOKUP($A443,'pl-data'!$A:$BR,8+AT$3)</f>
        <v>-0.83333333333333337</v>
      </c>
      <c r="AU443" s="33">
        <f>-VLOOKUP($A443,'pl-data'!$A:$BR,38+AU$3)</f>
        <v>-0.85833333333333339</v>
      </c>
      <c r="AV443" s="33">
        <f>-VLOOKUP($A443,'pl-data'!$A:$BR,23+AV$3)</f>
        <v>0</v>
      </c>
      <c r="AW443" s="34">
        <f t="shared" si="899"/>
        <v>-1</v>
      </c>
      <c r="AX443" s="34">
        <f t="shared" si="900"/>
        <v>-1</v>
      </c>
      <c r="AZ443" s="33">
        <f>-VLOOKUP($A443,'pl-data'!$A:$BR,8+AZ$3)</f>
        <v>-0.83333333333333337</v>
      </c>
      <c r="BA443" s="33">
        <f>-VLOOKUP($A443,'pl-data'!$A:$BR,38+BA$3)</f>
        <v>-0.85833333333333339</v>
      </c>
      <c r="BB443" s="33">
        <f>-VLOOKUP($A443,'pl-data'!$A:$BR,23+BB$3)</f>
        <v>0</v>
      </c>
      <c r="BC443" s="34">
        <f t="shared" si="902"/>
        <v>-1</v>
      </c>
      <c r="BD443" s="34">
        <f t="shared" si="903"/>
        <v>-1</v>
      </c>
      <c r="BF443" s="33">
        <f>-VLOOKUP($A443,'pl-data'!$A:$BR,8+BF$3)</f>
        <v>-0.83333333333333337</v>
      </c>
      <c r="BG443" s="33">
        <f>-VLOOKUP($A443,'pl-data'!$A:$BR,38+BG$3)</f>
        <v>-0.85833333333333339</v>
      </c>
      <c r="BH443" s="33">
        <f>-VLOOKUP($A443,'pl-data'!$A:$BR,23+BH$3)</f>
        <v>0</v>
      </c>
      <c r="BI443" s="34">
        <f t="shared" si="905"/>
        <v>-1</v>
      </c>
      <c r="BJ443" s="34">
        <f t="shared" si="906"/>
        <v>-1</v>
      </c>
      <c r="BL443" s="33">
        <f>-VLOOKUP($A443,'pl-data'!$A:$BR,8+BL$3)</f>
        <v>-0.83333333333333337</v>
      </c>
      <c r="BM443" s="33">
        <f>-VLOOKUP($A443,'pl-data'!$A:$BR,38+BM$3)</f>
        <v>-0.85833333333333339</v>
      </c>
      <c r="BN443" s="33">
        <f>-VLOOKUP($A443,'pl-data'!$A:$BR,23+BN$3)</f>
        <v>0</v>
      </c>
      <c r="BO443" s="34">
        <f t="shared" si="908"/>
        <v>-1</v>
      </c>
      <c r="BP443" s="34">
        <f t="shared" si="909"/>
        <v>-1</v>
      </c>
      <c r="BR443" s="33">
        <f>-VLOOKUP($A443,'pl-data'!$A:$BR,8+BR$3)</f>
        <v>-0.83333333333333337</v>
      </c>
      <c r="BS443" s="33">
        <f>-VLOOKUP($A443,'pl-data'!$A:$BR,38+BS$3)</f>
        <v>-0.85833333333333339</v>
      </c>
      <c r="BT443" s="33">
        <f>-VLOOKUP($A443,'pl-data'!$A:$BR,23+BT$3)</f>
        <v>0</v>
      </c>
      <c r="BU443" s="34">
        <f t="shared" si="911"/>
        <v>-1</v>
      </c>
      <c r="BV443" s="34">
        <f t="shared" si="912"/>
        <v>-1</v>
      </c>
      <c r="BX443" s="33">
        <f t="shared" si="916"/>
        <v>-10</v>
      </c>
      <c r="BY443" s="33">
        <f t="shared" si="917"/>
        <v>-10.3</v>
      </c>
      <c r="BZ443" s="33">
        <f t="shared" si="918"/>
        <v>0</v>
      </c>
      <c r="CA443" s="34">
        <f t="shared" si="914"/>
        <v>-1</v>
      </c>
      <c r="CB443" s="34">
        <f t="shared" si="915"/>
        <v>-1</v>
      </c>
    </row>
    <row r="444" spans="1:80" hidden="1" outlineLevel="2" x14ac:dyDescent="0.2">
      <c r="A444" s="49">
        <v>4250</v>
      </c>
      <c r="B444" s="18" t="str">
        <f>+masterfile!D1038</f>
        <v>4250 Reinigung</v>
      </c>
      <c r="D444" s="33">
        <f>-VLOOKUP($A444,'pl-data'!$A:$BR,8+D$3)</f>
        <v>-1</v>
      </c>
      <c r="E444" s="33">
        <f>-VLOOKUP($A444,'pl-data'!$A:$BR,38+E$3)</f>
        <v>-1.03</v>
      </c>
      <c r="F444" s="33">
        <f>-VLOOKUP($A444,'pl-data'!$A:$BR,23+F$3)</f>
        <v>0</v>
      </c>
      <c r="G444" s="34">
        <f t="shared" si="878"/>
        <v>-1</v>
      </c>
      <c r="H444" s="34">
        <f t="shared" si="879"/>
        <v>-1</v>
      </c>
      <c r="J444" s="33">
        <f>-VLOOKUP($A444,'pl-data'!$A:$BR,8+J$3)</f>
        <v>-1</v>
      </c>
      <c r="K444" s="33">
        <f>-VLOOKUP($A444,'pl-data'!$A:$BR,38+K$3)</f>
        <v>-1.03</v>
      </c>
      <c r="L444" s="33">
        <f>-VLOOKUP($A444,'pl-data'!$A:$BR,23+L$3)</f>
        <v>0</v>
      </c>
      <c r="M444" s="34">
        <f t="shared" si="881"/>
        <v>-1</v>
      </c>
      <c r="N444" s="34">
        <f t="shared" si="882"/>
        <v>-1</v>
      </c>
      <c r="P444" s="33">
        <f>-VLOOKUP($A444,'pl-data'!$A:$BR,8+P$3)</f>
        <v>-1</v>
      </c>
      <c r="Q444" s="33">
        <f>-VLOOKUP($A444,'pl-data'!$A:$BR,38+Q$3)</f>
        <v>-1.03</v>
      </c>
      <c r="R444" s="33">
        <f>-VLOOKUP($A444,'pl-data'!$A:$BR,23+R$3)</f>
        <v>0</v>
      </c>
      <c r="S444" s="34">
        <f t="shared" si="884"/>
        <v>-1</v>
      </c>
      <c r="T444" s="34">
        <f t="shared" si="885"/>
        <v>-1</v>
      </c>
      <c r="V444" s="33">
        <f>-VLOOKUP($A444,'pl-data'!$A:$BR,8+V$3)</f>
        <v>-1</v>
      </c>
      <c r="W444" s="33">
        <f>-VLOOKUP($A444,'pl-data'!$A:$BR,38+W$3)</f>
        <v>-1.03</v>
      </c>
      <c r="X444" s="33">
        <f>-VLOOKUP($A444,'pl-data'!$A:$BR,23+X$3)</f>
        <v>0</v>
      </c>
      <c r="Y444" s="34">
        <f t="shared" si="887"/>
        <v>-1</v>
      </c>
      <c r="Z444" s="34">
        <f t="shared" si="888"/>
        <v>-1</v>
      </c>
      <c r="AB444" s="33">
        <f>-VLOOKUP($A444,'pl-data'!$A:$BR,8+AB$3)</f>
        <v>-1</v>
      </c>
      <c r="AC444" s="33">
        <f>-VLOOKUP($A444,'pl-data'!$A:$BR,38+AC$3)</f>
        <v>-1.03</v>
      </c>
      <c r="AD444" s="33">
        <f>-VLOOKUP($A444,'pl-data'!$A:$BR,23+AD$3)</f>
        <v>0</v>
      </c>
      <c r="AE444" s="34">
        <f t="shared" si="890"/>
        <v>-1</v>
      </c>
      <c r="AF444" s="34">
        <f t="shared" si="891"/>
        <v>-1</v>
      </c>
      <c r="AH444" s="33">
        <f>-VLOOKUP($A444,'pl-data'!$A:$BR,8+AH$3)</f>
        <v>-1</v>
      </c>
      <c r="AI444" s="33">
        <f>-VLOOKUP($A444,'pl-data'!$A:$BR,38+AI$3)</f>
        <v>-1.03</v>
      </c>
      <c r="AJ444" s="33">
        <f>-VLOOKUP($A444,'pl-data'!$A:$BR,23+AJ$3)</f>
        <v>0</v>
      </c>
      <c r="AK444" s="34">
        <f t="shared" si="893"/>
        <v>-1</v>
      </c>
      <c r="AL444" s="34">
        <f t="shared" si="894"/>
        <v>-1</v>
      </c>
      <c r="AN444" s="33">
        <f>-VLOOKUP($A444,'pl-data'!$A:$BR,8+AN$3)</f>
        <v>-1</v>
      </c>
      <c r="AO444" s="33">
        <f>-VLOOKUP($A444,'pl-data'!$A:$BR,38+AO$3)</f>
        <v>-1.03</v>
      </c>
      <c r="AP444" s="33">
        <f>-VLOOKUP($A444,'pl-data'!$A:$BR,23+AP$3)</f>
        <v>0</v>
      </c>
      <c r="AQ444" s="34">
        <f t="shared" si="896"/>
        <v>-1</v>
      </c>
      <c r="AR444" s="34">
        <f t="shared" si="897"/>
        <v>-1</v>
      </c>
      <c r="AT444" s="33">
        <f>-VLOOKUP($A444,'pl-data'!$A:$BR,8+AT$3)</f>
        <v>-1</v>
      </c>
      <c r="AU444" s="33">
        <f>-VLOOKUP($A444,'pl-data'!$A:$BR,38+AU$3)</f>
        <v>-1.03</v>
      </c>
      <c r="AV444" s="33">
        <f>-VLOOKUP($A444,'pl-data'!$A:$BR,23+AV$3)</f>
        <v>0</v>
      </c>
      <c r="AW444" s="34">
        <f t="shared" si="899"/>
        <v>-1</v>
      </c>
      <c r="AX444" s="34">
        <f t="shared" si="900"/>
        <v>-1</v>
      </c>
      <c r="AZ444" s="33">
        <f>-VLOOKUP($A444,'pl-data'!$A:$BR,8+AZ$3)</f>
        <v>-1</v>
      </c>
      <c r="BA444" s="33">
        <f>-VLOOKUP($A444,'pl-data'!$A:$BR,38+BA$3)</f>
        <v>-1.03</v>
      </c>
      <c r="BB444" s="33">
        <f>-VLOOKUP($A444,'pl-data'!$A:$BR,23+BB$3)</f>
        <v>0</v>
      </c>
      <c r="BC444" s="34">
        <f t="shared" si="902"/>
        <v>-1</v>
      </c>
      <c r="BD444" s="34">
        <f t="shared" si="903"/>
        <v>-1</v>
      </c>
      <c r="BF444" s="33">
        <f>-VLOOKUP($A444,'pl-data'!$A:$BR,8+BF$3)</f>
        <v>-1</v>
      </c>
      <c r="BG444" s="33">
        <f>-VLOOKUP($A444,'pl-data'!$A:$BR,38+BG$3)</f>
        <v>-1.03</v>
      </c>
      <c r="BH444" s="33">
        <f>-VLOOKUP($A444,'pl-data'!$A:$BR,23+BH$3)</f>
        <v>0</v>
      </c>
      <c r="BI444" s="34">
        <f t="shared" si="905"/>
        <v>-1</v>
      </c>
      <c r="BJ444" s="34">
        <f t="shared" si="906"/>
        <v>-1</v>
      </c>
      <c r="BL444" s="33">
        <f>-VLOOKUP($A444,'pl-data'!$A:$BR,8+BL$3)</f>
        <v>-1</v>
      </c>
      <c r="BM444" s="33">
        <f>-VLOOKUP($A444,'pl-data'!$A:$BR,38+BM$3)</f>
        <v>-1.03</v>
      </c>
      <c r="BN444" s="33">
        <f>-VLOOKUP($A444,'pl-data'!$A:$BR,23+BN$3)</f>
        <v>0</v>
      </c>
      <c r="BO444" s="34">
        <f t="shared" si="908"/>
        <v>-1</v>
      </c>
      <c r="BP444" s="34">
        <f t="shared" si="909"/>
        <v>-1</v>
      </c>
      <c r="BR444" s="33">
        <f>-VLOOKUP($A444,'pl-data'!$A:$BR,8+BR$3)</f>
        <v>-1</v>
      </c>
      <c r="BS444" s="33">
        <f>-VLOOKUP($A444,'pl-data'!$A:$BR,38+BS$3)</f>
        <v>-1.03</v>
      </c>
      <c r="BT444" s="33">
        <f>-VLOOKUP($A444,'pl-data'!$A:$BR,23+BT$3)</f>
        <v>0</v>
      </c>
      <c r="BU444" s="34">
        <f t="shared" si="911"/>
        <v>-1</v>
      </c>
      <c r="BV444" s="34">
        <f t="shared" si="912"/>
        <v>-1</v>
      </c>
      <c r="BX444" s="33">
        <f t="shared" si="916"/>
        <v>-12</v>
      </c>
      <c r="BY444" s="33">
        <f t="shared" si="917"/>
        <v>-12.359999999999998</v>
      </c>
      <c r="BZ444" s="33">
        <f t="shared" si="918"/>
        <v>0</v>
      </c>
      <c r="CA444" s="34">
        <f t="shared" si="914"/>
        <v>-1</v>
      </c>
      <c r="CB444" s="34">
        <f t="shared" si="915"/>
        <v>-1</v>
      </c>
    </row>
    <row r="445" spans="1:80" hidden="1" outlineLevel="2" x14ac:dyDescent="0.2">
      <c r="A445" s="49">
        <v>4270</v>
      </c>
      <c r="B445" s="18" t="str">
        <f>+masterfile!D1040</f>
        <v>4270 Abgaben betrieblich genutzt. Grundbesitz</v>
      </c>
      <c r="D445" s="33">
        <f>-VLOOKUP($A445,'pl-data'!$A:$BR,8+D$3)</f>
        <v>0</v>
      </c>
      <c r="E445" s="33">
        <f>-VLOOKUP($A445,'pl-data'!$A:$BR,38+E$3)</f>
        <v>0</v>
      </c>
      <c r="F445" s="33">
        <f>-VLOOKUP($A445,'pl-data'!$A:$BR,23+F$3)</f>
        <v>0</v>
      </c>
      <c r="G445" s="34" t="str">
        <f t="shared" si="878"/>
        <v>n/a</v>
      </c>
      <c r="H445" s="34" t="str">
        <f t="shared" si="879"/>
        <v>n/a</v>
      </c>
      <c r="J445" s="33">
        <f>-VLOOKUP($A445,'pl-data'!$A:$BR,8+J$3)</f>
        <v>0</v>
      </c>
      <c r="K445" s="33">
        <f>-VLOOKUP($A445,'pl-data'!$A:$BR,38+K$3)</f>
        <v>0</v>
      </c>
      <c r="L445" s="33">
        <f>-VLOOKUP($A445,'pl-data'!$A:$BR,23+L$3)</f>
        <v>0</v>
      </c>
      <c r="M445" s="34" t="str">
        <f t="shared" si="881"/>
        <v>n/a</v>
      </c>
      <c r="N445" s="34" t="str">
        <f t="shared" si="882"/>
        <v>n/a</v>
      </c>
      <c r="P445" s="33">
        <f>-VLOOKUP($A445,'pl-data'!$A:$BR,8+P$3)</f>
        <v>0</v>
      </c>
      <c r="Q445" s="33">
        <f>-VLOOKUP($A445,'pl-data'!$A:$BR,38+Q$3)</f>
        <v>0</v>
      </c>
      <c r="R445" s="33">
        <f>-VLOOKUP($A445,'pl-data'!$A:$BR,23+R$3)</f>
        <v>0</v>
      </c>
      <c r="S445" s="34" t="str">
        <f t="shared" si="884"/>
        <v>n/a</v>
      </c>
      <c r="T445" s="34" t="str">
        <f t="shared" si="885"/>
        <v>n/a</v>
      </c>
      <c r="V445" s="33">
        <f>-VLOOKUP($A445,'pl-data'!$A:$BR,8+V$3)</f>
        <v>0</v>
      </c>
      <c r="W445" s="33">
        <f>-VLOOKUP($A445,'pl-data'!$A:$BR,38+W$3)</f>
        <v>0</v>
      </c>
      <c r="X445" s="33">
        <f>-VLOOKUP($A445,'pl-data'!$A:$BR,23+X$3)</f>
        <v>0</v>
      </c>
      <c r="Y445" s="34" t="str">
        <f t="shared" si="887"/>
        <v>n/a</v>
      </c>
      <c r="Z445" s="34" t="str">
        <f t="shared" si="888"/>
        <v>n/a</v>
      </c>
      <c r="AB445" s="33">
        <f>-VLOOKUP($A445,'pl-data'!$A:$BR,8+AB$3)</f>
        <v>0</v>
      </c>
      <c r="AC445" s="33">
        <f>-VLOOKUP($A445,'pl-data'!$A:$BR,38+AC$3)</f>
        <v>0</v>
      </c>
      <c r="AD445" s="33">
        <f>-VLOOKUP($A445,'pl-data'!$A:$BR,23+AD$3)</f>
        <v>0</v>
      </c>
      <c r="AE445" s="34" t="str">
        <f t="shared" si="890"/>
        <v>n/a</v>
      </c>
      <c r="AF445" s="34" t="str">
        <f t="shared" si="891"/>
        <v>n/a</v>
      </c>
      <c r="AH445" s="33">
        <f>-VLOOKUP($A445,'pl-data'!$A:$BR,8+AH$3)</f>
        <v>0</v>
      </c>
      <c r="AI445" s="33">
        <f>-VLOOKUP($A445,'pl-data'!$A:$BR,38+AI$3)</f>
        <v>0</v>
      </c>
      <c r="AJ445" s="33">
        <f>-VLOOKUP($A445,'pl-data'!$A:$BR,23+AJ$3)</f>
        <v>0</v>
      </c>
      <c r="AK445" s="34" t="str">
        <f t="shared" si="893"/>
        <v>n/a</v>
      </c>
      <c r="AL445" s="34" t="str">
        <f t="shared" si="894"/>
        <v>n/a</v>
      </c>
      <c r="AN445" s="33">
        <f>-VLOOKUP($A445,'pl-data'!$A:$BR,8+AN$3)</f>
        <v>0</v>
      </c>
      <c r="AO445" s="33">
        <f>-VLOOKUP($A445,'pl-data'!$A:$BR,38+AO$3)</f>
        <v>0</v>
      </c>
      <c r="AP445" s="33">
        <f>-VLOOKUP($A445,'pl-data'!$A:$BR,23+AP$3)</f>
        <v>0</v>
      </c>
      <c r="AQ445" s="34" t="str">
        <f t="shared" si="896"/>
        <v>n/a</v>
      </c>
      <c r="AR445" s="34" t="str">
        <f t="shared" si="897"/>
        <v>n/a</v>
      </c>
      <c r="AT445" s="33">
        <f>-VLOOKUP($A445,'pl-data'!$A:$BR,8+AT$3)</f>
        <v>0</v>
      </c>
      <c r="AU445" s="33">
        <f>-VLOOKUP($A445,'pl-data'!$A:$BR,38+AU$3)</f>
        <v>0</v>
      </c>
      <c r="AV445" s="33">
        <f>-VLOOKUP($A445,'pl-data'!$A:$BR,23+AV$3)</f>
        <v>0</v>
      </c>
      <c r="AW445" s="34" t="str">
        <f t="shared" si="899"/>
        <v>n/a</v>
      </c>
      <c r="AX445" s="34" t="str">
        <f t="shared" si="900"/>
        <v>n/a</v>
      </c>
      <c r="AZ445" s="33">
        <f>-VLOOKUP($A445,'pl-data'!$A:$BR,8+AZ$3)</f>
        <v>0</v>
      </c>
      <c r="BA445" s="33">
        <f>-VLOOKUP($A445,'pl-data'!$A:$BR,38+BA$3)</f>
        <v>0</v>
      </c>
      <c r="BB445" s="33">
        <f>-VLOOKUP($A445,'pl-data'!$A:$BR,23+BB$3)</f>
        <v>0</v>
      </c>
      <c r="BC445" s="34" t="str">
        <f t="shared" si="902"/>
        <v>n/a</v>
      </c>
      <c r="BD445" s="34" t="str">
        <f t="shared" si="903"/>
        <v>n/a</v>
      </c>
      <c r="BF445" s="33">
        <f>-VLOOKUP($A445,'pl-data'!$A:$BR,8+BF$3)</f>
        <v>0</v>
      </c>
      <c r="BG445" s="33">
        <f>-VLOOKUP($A445,'pl-data'!$A:$BR,38+BG$3)</f>
        <v>0</v>
      </c>
      <c r="BH445" s="33">
        <f>-VLOOKUP($A445,'pl-data'!$A:$BR,23+BH$3)</f>
        <v>0</v>
      </c>
      <c r="BI445" s="34" t="str">
        <f t="shared" si="905"/>
        <v>n/a</v>
      </c>
      <c r="BJ445" s="34" t="str">
        <f t="shared" si="906"/>
        <v>n/a</v>
      </c>
      <c r="BL445" s="33">
        <f>-VLOOKUP($A445,'pl-data'!$A:$BR,8+BL$3)</f>
        <v>0</v>
      </c>
      <c r="BM445" s="33">
        <f>-VLOOKUP($A445,'pl-data'!$A:$BR,38+BM$3)</f>
        <v>0</v>
      </c>
      <c r="BN445" s="33">
        <f>-VLOOKUP($A445,'pl-data'!$A:$BR,23+BN$3)</f>
        <v>0</v>
      </c>
      <c r="BO445" s="34" t="str">
        <f t="shared" si="908"/>
        <v>n/a</v>
      </c>
      <c r="BP445" s="34" t="str">
        <f t="shared" si="909"/>
        <v>n/a</v>
      </c>
      <c r="BR445" s="33">
        <f>-VLOOKUP($A445,'pl-data'!$A:$BR,8+BR$3)</f>
        <v>0</v>
      </c>
      <c r="BS445" s="33">
        <f>-VLOOKUP($A445,'pl-data'!$A:$BR,38+BS$3)</f>
        <v>0</v>
      </c>
      <c r="BT445" s="33">
        <f>-VLOOKUP($A445,'pl-data'!$A:$BR,23+BT$3)</f>
        <v>0</v>
      </c>
      <c r="BU445" s="34" t="str">
        <f t="shared" si="911"/>
        <v>n/a</v>
      </c>
      <c r="BV445" s="34" t="str">
        <f t="shared" si="912"/>
        <v>n/a</v>
      </c>
      <c r="BX445" s="33">
        <f t="shared" si="916"/>
        <v>0</v>
      </c>
      <c r="BY445" s="33">
        <f t="shared" si="917"/>
        <v>0</v>
      </c>
      <c r="BZ445" s="33">
        <f t="shared" si="918"/>
        <v>0</v>
      </c>
      <c r="CA445" s="34" t="str">
        <f t="shared" si="914"/>
        <v>n/a</v>
      </c>
      <c r="CB445" s="34" t="str">
        <f t="shared" si="915"/>
        <v>n/a</v>
      </c>
    </row>
    <row r="446" spans="1:80" hidden="1" outlineLevel="2" x14ac:dyDescent="0.2">
      <c r="A446" s="49">
        <v>4280</v>
      </c>
      <c r="B446" s="18" t="str">
        <f>+masterfile!D1041</f>
        <v>4280 Sonstige Raumkosten</v>
      </c>
      <c r="D446" s="33">
        <f>-VLOOKUP($A446,'pl-data'!$A:$BR,8+D$3)</f>
        <v>0</v>
      </c>
      <c r="E446" s="33">
        <f>-VLOOKUP($A446,'pl-data'!$A:$BR,38+E$3)</f>
        <v>0</v>
      </c>
      <c r="F446" s="33">
        <f>-VLOOKUP($A446,'pl-data'!$A:$BR,23+F$3)</f>
        <v>0</v>
      </c>
      <c r="G446" s="34" t="str">
        <f t="shared" si="878"/>
        <v>n/a</v>
      </c>
      <c r="H446" s="34" t="str">
        <f t="shared" si="879"/>
        <v>n/a</v>
      </c>
      <c r="J446" s="33">
        <f>-VLOOKUP($A446,'pl-data'!$A:$BR,8+J$3)</f>
        <v>0</v>
      </c>
      <c r="K446" s="33">
        <f>-VLOOKUP($A446,'pl-data'!$A:$BR,38+K$3)</f>
        <v>0</v>
      </c>
      <c r="L446" s="33">
        <f>-VLOOKUP($A446,'pl-data'!$A:$BR,23+L$3)</f>
        <v>0</v>
      </c>
      <c r="M446" s="34" t="str">
        <f t="shared" si="881"/>
        <v>n/a</v>
      </c>
      <c r="N446" s="34" t="str">
        <f t="shared" si="882"/>
        <v>n/a</v>
      </c>
      <c r="P446" s="33">
        <f>-VLOOKUP($A446,'pl-data'!$A:$BR,8+P$3)</f>
        <v>0</v>
      </c>
      <c r="Q446" s="33">
        <f>-VLOOKUP($A446,'pl-data'!$A:$BR,38+Q$3)</f>
        <v>0</v>
      </c>
      <c r="R446" s="33">
        <f>-VLOOKUP($A446,'pl-data'!$A:$BR,23+R$3)</f>
        <v>0</v>
      </c>
      <c r="S446" s="34" t="str">
        <f t="shared" si="884"/>
        <v>n/a</v>
      </c>
      <c r="T446" s="34" t="str">
        <f t="shared" si="885"/>
        <v>n/a</v>
      </c>
      <c r="V446" s="33">
        <f>-VLOOKUP($A446,'pl-data'!$A:$BR,8+V$3)</f>
        <v>0</v>
      </c>
      <c r="W446" s="33">
        <f>-VLOOKUP($A446,'pl-data'!$A:$BR,38+W$3)</f>
        <v>0</v>
      </c>
      <c r="X446" s="33">
        <f>-VLOOKUP($A446,'pl-data'!$A:$BR,23+X$3)</f>
        <v>0</v>
      </c>
      <c r="Y446" s="34" t="str">
        <f t="shared" si="887"/>
        <v>n/a</v>
      </c>
      <c r="Z446" s="34" t="str">
        <f t="shared" si="888"/>
        <v>n/a</v>
      </c>
      <c r="AB446" s="33">
        <f>-VLOOKUP($A446,'pl-data'!$A:$BR,8+AB$3)</f>
        <v>0</v>
      </c>
      <c r="AC446" s="33">
        <f>-VLOOKUP($A446,'pl-data'!$A:$BR,38+AC$3)</f>
        <v>0</v>
      </c>
      <c r="AD446" s="33">
        <f>-VLOOKUP($A446,'pl-data'!$A:$BR,23+AD$3)</f>
        <v>0</v>
      </c>
      <c r="AE446" s="34" t="str">
        <f t="shared" si="890"/>
        <v>n/a</v>
      </c>
      <c r="AF446" s="34" t="str">
        <f t="shared" si="891"/>
        <v>n/a</v>
      </c>
      <c r="AH446" s="33">
        <f>-VLOOKUP($A446,'pl-data'!$A:$BR,8+AH$3)</f>
        <v>0</v>
      </c>
      <c r="AI446" s="33">
        <f>-VLOOKUP($A446,'pl-data'!$A:$BR,38+AI$3)</f>
        <v>0</v>
      </c>
      <c r="AJ446" s="33">
        <f>-VLOOKUP($A446,'pl-data'!$A:$BR,23+AJ$3)</f>
        <v>0</v>
      </c>
      <c r="AK446" s="34" t="str">
        <f t="shared" si="893"/>
        <v>n/a</v>
      </c>
      <c r="AL446" s="34" t="str">
        <f t="shared" si="894"/>
        <v>n/a</v>
      </c>
      <c r="AN446" s="33">
        <f>-VLOOKUP($A446,'pl-data'!$A:$BR,8+AN$3)</f>
        <v>0</v>
      </c>
      <c r="AO446" s="33">
        <f>-VLOOKUP($A446,'pl-data'!$A:$BR,38+AO$3)</f>
        <v>0</v>
      </c>
      <c r="AP446" s="33">
        <f>-VLOOKUP($A446,'pl-data'!$A:$BR,23+AP$3)</f>
        <v>0</v>
      </c>
      <c r="AQ446" s="34" t="str">
        <f t="shared" si="896"/>
        <v>n/a</v>
      </c>
      <c r="AR446" s="34" t="str">
        <f t="shared" si="897"/>
        <v>n/a</v>
      </c>
      <c r="AT446" s="33">
        <f>-VLOOKUP($A446,'pl-data'!$A:$BR,8+AT$3)</f>
        <v>0</v>
      </c>
      <c r="AU446" s="33">
        <f>-VLOOKUP($A446,'pl-data'!$A:$BR,38+AU$3)</f>
        <v>0</v>
      </c>
      <c r="AV446" s="33">
        <f>-VLOOKUP($A446,'pl-data'!$A:$BR,23+AV$3)</f>
        <v>0</v>
      </c>
      <c r="AW446" s="34" t="str">
        <f t="shared" si="899"/>
        <v>n/a</v>
      </c>
      <c r="AX446" s="34" t="str">
        <f t="shared" si="900"/>
        <v>n/a</v>
      </c>
      <c r="AZ446" s="33">
        <f>-VLOOKUP($A446,'pl-data'!$A:$BR,8+AZ$3)</f>
        <v>0</v>
      </c>
      <c r="BA446" s="33">
        <f>-VLOOKUP($A446,'pl-data'!$A:$BR,38+BA$3)</f>
        <v>0</v>
      </c>
      <c r="BB446" s="33">
        <f>-VLOOKUP($A446,'pl-data'!$A:$BR,23+BB$3)</f>
        <v>0</v>
      </c>
      <c r="BC446" s="34" t="str">
        <f t="shared" si="902"/>
        <v>n/a</v>
      </c>
      <c r="BD446" s="34" t="str">
        <f t="shared" si="903"/>
        <v>n/a</v>
      </c>
      <c r="BF446" s="33">
        <f>-VLOOKUP($A446,'pl-data'!$A:$BR,8+BF$3)</f>
        <v>0</v>
      </c>
      <c r="BG446" s="33">
        <f>-VLOOKUP($A446,'pl-data'!$A:$BR,38+BG$3)</f>
        <v>0</v>
      </c>
      <c r="BH446" s="33">
        <f>-VLOOKUP($A446,'pl-data'!$A:$BR,23+BH$3)</f>
        <v>0</v>
      </c>
      <c r="BI446" s="34" t="str">
        <f t="shared" si="905"/>
        <v>n/a</v>
      </c>
      <c r="BJ446" s="34" t="str">
        <f t="shared" si="906"/>
        <v>n/a</v>
      </c>
      <c r="BL446" s="33">
        <f>-VLOOKUP($A446,'pl-data'!$A:$BR,8+BL$3)</f>
        <v>0</v>
      </c>
      <c r="BM446" s="33">
        <f>-VLOOKUP($A446,'pl-data'!$A:$BR,38+BM$3)</f>
        <v>0</v>
      </c>
      <c r="BN446" s="33">
        <f>-VLOOKUP($A446,'pl-data'!$A:$BR,23+BN$3)</f>
        <v>0</v>
      </c>
      <c r="BO446" s="34" t="str">
        <f t="shared" si="908"/>
        <v>n/a</v>
      </c>
      <c r="BP446" s="34" t="str">
        <f t="shared" si="909"/>
        <v>n/a</v>
      </c>
      <c r="BR446" s="33">
        <f>-VLOOKUP($A446,'pl-data'!$A:$BR,8+BR$3)</f>
        <v>0</v>
      </c>
      <c r="BS446" s="33">
        <f>-VLOOKUP($A446,'pl-data'!$A:$BR,38+BS$3)</f>
        <v>0</v>
      </c>
      <c r="BT446" s="33">
        <f>-VLOOKUP($A446,'pl-data'!$A:$BR,23+BT$3)</f>
        <v>0</v>
      </c>
      <c r="BU446" s="34" t="str">
        <f t="shared" si="911"/>
        <v>n/a</v>
      </c>
      <c r="BV446" s="34" t="str">
        <f t="shared" si="912"/>
        <v>n/a</v>
      </c>
      <c r="BX446" s="33">
        <f t="shared" si="916"/>
        <v>0</v>
      </c>
      <c r="BY446" s="33">
        <f t="shared" si="917"/>
        <v>0</v>
      </c>
      <c r="BZ446" s="33">
        <f t="shared" si="918"/>
        <v>0</v>
      </c>
      <c r="CA446" s="34" t="str">
        <f t="shared" si="914"/>
        <v>n/a</v>
      </c>
      <c r="CB446" s="34" t="str">
        <f t="shared" si="915"/>
        <v>n/a</v>
      </c>
    </row>
    <row r="447" spans="1:80" hidden="1" outlineLevel="2" x14ac:dyDescent="0.2">
      <c r="A447" s="49">
        <v>4288</v>
      </c>
      <c r="B447" s="18" t="str">
        <f>+masterfile!D1042</f>
        <v>4288 Aufwendung. Arbeitszimmer, abz. Anteil</v>
      </c>
      <c r="D447" s="33">
        <f>-VLOOKUP($A447,'pl-data'!$A:$BR,8+D$3)</f>
        <v>0</v>
      </c>
      <c r="E447" s="33">
        <f>-VLOOKUP($A447,'pl-data'!$A:$BR,38+E$3)</f>
        <v>0</v>
      </c>
      <c r="F447" s="33">
        <f>-VLOOKUP($A447,'pl-data'!$A:$BR,23+F$3)</f>
        <v>0</v>
      </c>
      <c r="G447" s="34" t="str">
        <f t="shared" si="878"/>
        <v>n/a</v>
      </c>
      <c r="H447" s="34" t="str">
        <f t="shared" si="879"/>
        <v>n/a</v>
      </c>
      <c r="J447" s="33">
        <f>-VLOOKUP($A447,'pl-data'!$A:$BR,8+J$3)</f>
        <v>0</v>
      </c>
      <c r="K447" s="33">
        <f>-VLOOKUP($A447,'pl-data'!$A:$BR,38+K$3)</f>
        <v>0</v>
      </c>
      <c r="L447" s="33">
        <f>-VLOOKUP($A447,'pl-data'!$A:$BR,23+L$3)</f>
        <v>0</v>
      </c>
      <c r="M447" s="34" t="str">
        <f t="shared" si="881"/>
        <v>n/a</v>
      </c>
      <c r="N447" s="34" t="str">
        <f t="shared" si="882"/>
        <v>n/a</v>
      </c>
      <c r="P447" s="33">
        <f>-VLOOKUP($A447,'pl-data'!$A:$BR,8+P$3)</f>
        <v>0</v>
      </c>
      <c r="Q447" s="33">
        <f>-VLOOKUP($A447,'pl-data'!$A:$BR,38+Q$3)</f>
        <v>0</v>
      </c>
      <c r="R447" s="33">
        <f>-VLOOKUP($A447,'pl-data'!$A:$BR,23+R$3)</f>
        <v>0</v>
      </c>
      <c r="S447" s="34" t="str">
        <f t="shared" si="884"/>
        <v>n/a</v>
      </c>
      <c r="T447" s="34" t="str">
        <f t="shared" si="885"/>
        <v>n/a</v>
      </c>
      <c r="V447" s="33">
        <f>-VLOOKUP($A447,'pl-data'!$A:$BR,8+V$3)</f>
        <v>0</v>
      </c>
      <c r="W447" s="33">
        <f>-VLOOKUP($A447,'pl-data'!$A:$BR,38+W$3)</f>
        <v>0</v>
      </c>
      <c r="X447" s="33">
        <f>-VLOOKUP($A447,'pl-data'!$A:$BR,23+X$3)</f>
        <v>0</v>
      </c>
      <c r="Y447" s="34" t="str">
        <f t="shared" si="887"/>
        <v>n/a</v>
      </c>
      <c r="Z447" s="34" t="str">
        <f t="shared" si="888"/>
        <v>n/a</v>
      </c>
      <c r="AB447" s="33">
        <f>-VLOOKUP($A447,'pl-data'!$A:$BR,8+AB$3)</f>
        <v>0</v>
      </c>
      <c r="AC447" s="33">
        <f>-VLOOKUP($A447,'pl-data'!$A:$BR,38+AC$3)</f>
        <v>0</v>
      </c>
      <c r="AD447" s="33">
        <f>-VLOOKUP($A447,'pl-data'!$A:$BR,23+AD$3)</f>
        <v>0</v>
      </c>
      <c r="AE447" s="34" t="str">
        <f t="shared" si="890"/>
        <v>n/a</v>
      </c>
      <c r="AF447" s="34" t="str">
        <f t="shared" si="891"/>
        <v>n/a</v>
      </c>
      <c r="AH447" s="33">
        <f>-VLOOKUP($A447,'pl-data'!$A:$BR,8+AH$3)</f>
        <v>0</v>
      </c>
      <c r="AI447" s="33">
        <f>-VLOOKUP($A447,'pl-data'!$A:$BR,38+AI$3)</f>
        <v>0</v>
      </c>
      <c r="AJ447" s="33">
        <f>-VLOOKUP($A447,'pl-data'!$A:$BR,23+AJ$3)</f>
        <v>0</v>
      </c>
      <c r="AK447" s="34" t="str">
        <f t="shared" si="893"/>
        <v>n/a</v>
      </c>
      <c r="AL447" s="34" t="str">
        <f t="shared" si="894"/>
        <v>n/a</v>
      </c>
      <c r="AN447" s="33">
        <f>-VLOOKUP($A447,'pl-data'!$A:$BR,8+AN$3)</f>
        <v>0</v>
      </c>
      <c r="AO447" s="33">
        <f>-VLOOKUP($A447,'pl-data'!$A:$BR,38+AO$3)</f>
        <v>0</v>
      </c>
      <c r="AP447" s="33">
        <f>-VLOOKUP($A447,'pl-data'!$A:$BR,23+AP$3)</f>
        <v>0</v>
      </c>
      <c r="AQ447" s="34" t="str">
        <f t="shared" si="896"/>
        <v>n/a</v>
      </c>
      <c r="AR447" s="34" t="str">
        <f t="shared" si="897"/>
        <v>n/a</v>
      </c>
      <c r="AT447" s="33">
        <f>-VLOOKUP($A447,'pl-data'!$A:$BR,8+AT$3)</f>
        <v>0</v>
      </c>
      <c r="AU447" s="33">
        <f>-VLOOKUP($A447,'pl-data'!$A:$BR,38+AU$3)</f>
        <v>0</v>
      </c>
      <c r="AV447" s="33">
        <f>-VLOOKUP($A447,'pl-data'!$A:$BR,23+AV$3)</f>
        <v>0</v>
      </c>
      <c r="AW447" s="34" t="str">
        <f t="shared" si="899"/>
        <v>n/a</v>
      </c>
      <c r="AX447" s="34" t="str">
        <f t="shared" si="900"/>
        <v>n/a</v>
      </c>
      <c r="AZ447" s="33">
        <f>-VLOOKUP($A447,'pl-data'!$A:$BR,8+AZ$3)</f>
        <v>0</v>
      </c>
      <c r="BA447" s="33">
        <f>-VLOOKUP($A447,'pl-data'!$A:$BR,38+BA$3)</f>
        <v>0</v>
      </c>
      <c r="BB447" s="33">
        <f>-VLOOKUP($A447,'pl-data'!$A:$BR,23+BB$3)</f>
        <v>0</v>
      </c>
      <c r="BC447" s="34" t="str">
        <f t="shared" si="902"/>
        <v>n/a</v>
      </c>
      <c r="BD447" s="34" t="str">
        <f t="shared" si="903"/>
        <v>n/a</v>
      </c>
      <c r="BF447" s="33">
        <f>-VLOOKUP($A447,'pl-data'!$A:$BR,8+BF$3)</f>
        <v>0</v>
      </c>
      <c r="BG447" s="33">
        <f>-VLOOKUP($A447,'pl-data'!$A:$BR,38+BG$3)</f>
        <v>0</v>
      </c>
      <c r="BH447" s="33">
        <f>-VLOOKUP($A447,'pl-data'!$A:$BR,23+BH$3)</f>
        <v>0</v>
      </c>
      <c r="BI447" s="34" t="str">
        <f t="shared" si="905"/>
        <v>n/a</v>
      </c>
      <c r="BJ447" s="34" t="str">
        <f t="shared" si="906"/>
        <v>n/a</v>
      </c>
      <c r="BL447" s="33">
        <f>-VLOOKUP($A447,'pl-data'!$A:$BR,8+BL$3)</f>
        <v>0</v>
      </c>
      <c r="BM447" s="33">
        <f>-VLOOKUP($A447,'pl-data'!$A:$BR,38+BM$3)</f>
        <v>0</v>
      </c>
      <c r="BN447" s="33">
        <f>-VLOOKUP($A447,'pl-data'!$A:$BR,23+BN$3)</f>
        <v>0</v>
      </c>
      <c r="BO447" s="34" t="str">
        <f t="shared" si="908"/>
        <v>n/a</v>
      </c>
      <c r="BP447" s="34" t="str">
        <f t="shared" si="909"/>
        <v>n/a</v>
      </c>
      <c r="BR447" s="33">
        <f>-VLOOKUP($A447,'pl-data'!$A:$BR,8+BR$3)</f>
        <v>0</v>
      </c>
      <c r="BS447" s="33">
        <f>-VLOOKUP($A447,'pl-data'!$A:$BR,38+BS$3)</f>
        <v>0</v>
      </c>
      <c r="BT447" s="33">
        <f>-VLOOKUP($A447,'pl-data'!$A:$BR,23+BT$3)</f>
        <v>0</v>
      </c>
      <c r="BU447" s="34" t="str">
        <f t="shared" si="911"/>
        <v>n/a</v>
      </c>
      <c r="BV447" s="34" t="str">
        <f t="shared" si="912"/>
        <v>n/a</v>
      </c>
      <c r="BX447" s="33">
        <f t="shared" si="916"/>
        <v>0</v>
      </c>
      <c r="BY447" s="33">
        <f t="shared" si="917"/>
        <v>0</v>
      </c>
      <c r="BZ447" s="33">
        <f t="shared" si="918"/>
        <v>0</v>
      </c>
      <c r="CA447" s="34" t="str">
        <f t="shared" si="914"/>
        <v>n/a</v>
      </c>
      <c r="CB447" s="34" t="str">
        <f t="shared" si="915"/>
        <v>n/a</v>
      </c>
    </row>
    <row r="448" spans="1:80" hidden="1" outlineLevel="2" x14ac:dyDescent="0.2">
      <c r="A448" s="49">
        <v>4289</v>
      </c>
      <c r="B448" s="18" t="str">
        <f>+masterfile!D1043</f>
        <v>4289 Aufwendung. Arbeitszimmer n.abz. Anteil</v>
      </c>
      <c r="D448" s="33">
        <f>-VLOOKUP($A448,'pl-data'!$A:$BR,8+D$3)</f>
        <v>0</v>
      </c>
      <c r="E448" s="33">
        <f>-VLOOKUP($A448,'pl-data'!$A:$BR,38+E$3)</f>
        <v>0</v>
      </c>
      <c r="F448" s="33">
        <f>-VLOOKUP($A448,'pl-data'!$A:$BR,23+F$3)</f>
        <v>0</v>
      </c>
      <c r="G448" s="34" t="str">
        <f t="shared" si="878"/>
        <v>n/a</v>
      </c>
      <c r="H448" s="34" t="str">
        <f t="shared" si="879"/>
        <v>n/a</v>
      </c>
      <c r="J448" s="33">
        <f>-VLOOKUP($A448,'pl-data'!$A:$BR,8+J$3)</f>
        <v>0</v>
      </c>
      <c r="K448" s="33">
        <f>-VLOOKUP($A448,'pl-data'!$A:$BR,38+K$3)</f>
        <v>0</v>
      </c>
      <c r="L448" s="33">
        <f>-VLOOKUP($A448,'pl-data'!$A:$BR,23+L$3)</f>
        <v>0</v>
      </c>
      <c r="M448" s="34" t="str">
        <f t="shared" si="881"/>
        <v>n/a</v>
      </c>
      <c r="N448" s="34" t="str">
        <f t="shared" si="882"/>
        <v>n/a</v>
      </c>
      <c r="P448" s="33">
        <f>-VLOOKUP($A448,'pl-data'!$A:$BR,8+P$3)</f>
        <v>0</v>
      </c>
      <c r="Q448" s="33">
        <f>-VLOOKUP($A448,'pl-data'!$A:$BR,38+Q$3)</f>
        <v>0</v>
      </c>
      <c r="R448" s="33">
        <f>-VLOOKUP($A448,'pl-data'!$A:$BR,23+R$3)</f>
        <v>0</v>
      </c>
      <c r="S448" s="34" t="str">
        <f t="shared" si="884"/>
        <v>n/a</v>
      </c>
      <c r="T448" s="34" t="str">
        <f t="shared" si="885"/>
        <v>n/a</v>
      </c>
      <c r="V448" s="33">
        <f>-VLOOKUP($A448,'pl-data'!$A:$BR,8+V$3)</f>
        <v>0</v>
      </c>
      <c r="W448" s="33">
        <f>-VLOOKUP($A448,'pl-data'!$A:$BR,38+W$3)</f>
        <v>0</v>
      </c>
      <c r="X448" s="33">
        <f>-VLOOKUP($A448,'pl-data'!$A:$BR,23+X$3)</f>
        <v>0</v>
      </c>
      <c r="Y448" s="34" t="str">
        <f t="shared" si="887"/>
        <v>n/a</v>
      </c>
      <c r="Z448" s="34" t="str">
        <f t="shared" si="888"/>
        <v>n/a</v>
      </c>
      <c r="AB448" s="33">
        <f>-VLOOKUP($A448,'pl-data'!$A:$BR,8+AB$3)</f>
        <v>0</v>
      </c>
      <c r="AC448" s="33">
        <f>-VLOOKUP($A448,'pl-data'!$A:$BR,38+AC$3)</f>
        <v>0</v>
      </c>
      <c r="AD448" s="33">
        <f>-VLOOKUP($A448,'pl-data'!$A:$BR,23+AD$3)</f>
        <v>0</v>
      </c>
      <c r="AE448" s="34" t="str">
        <f t="shared" si="890"/>
        <v>n/a</v>
      </c>
      <c r="AF448" s="34" t="str">
        <f t="shared" si="891"/>
        <v>n/a</v>
      </c>
      <c r="AH448" s="33">
        <f>-VLOOKUP($A448,'pl-data'!$A:$BR,8+AH$3)</f>
        <v>0</v>
      </c>
      <c r="AI448" s="33">
        <f>-VLOOKUP($A448,'pl-data'!$A:$BR,38+AI$3)</f>
        <v>0</v>
      </c>
      <c r="AJ448" s="33">
        <f>-VLOOKUP($A448,'pl-data'!$A:$BR,23+AJ$3)</f>
        <v>0</v>
      </c>
      <c r="AK448" s="34" t="str">
        <f t="shared" si="893"/>
        <v>n/a</v>
      </c>
      <c r="AL448" s="34" t="str">
        <f t="shared" si="894"/>
        <v>n/a</v>
      </c>
      <c r="AN448" s="33">
        <f>-VLOOKUP($A448,'pl-data'!$A:$BR,8+AN$3)</f>
        <v>0</v>
      </c>
      <c r="AO448" s="33">
        <f>-VLOOKUP($A448,'pl-data'!$A:$BR,38+AO$3)</f>
        <v>0</v>
      </c>
      <c r="AP448" s="33">
        <f>-VLOOKUP($A448,'pl-data'!$A:$BR,23+AP$3)</f>
        <v>0</v>
      </c>
      <c r="AQ448" s="34" t="str">
        <f t="shared" si="896"/>
        <v>n/a</v>
      </c>
      <c r="AR448" s="34" t="str">
        <f t="shared" si="897"/>
        <v>n/a</v>
      </c>
      <c r="AT448" s="33">
        <f>-VLOOKUP($A448,'pl-data'!$A:$BR,8+AT$3)</f>
        <v>0</v>
      </c>
      <c r="AU448" s="33">
        <f>-VLOOKUP($A448,'pl-data'!$A:$BR,38+AU$3)</f>
        <v>0</v>
      </c>
      <c r="AV448" s="33">
        <f>-VLOOKUP($A448,'pl-data'!$A:$BR,23+AV$3)</f>
        <v>0</v>
      </c>
      <c r="AW448" s="34" t="str">
        <f t="shared" si="899"/>
        <v>n/a</v>
      </c>
      <c r="AX448" s="34" t="str">
        <f t="shared" si="900"/>
        <v>n/a</v>
      </c>
      <c r="AZ448" s="33">
        <f>-VLOOKUP($A448,'pl-data'!$A:$BR,8+AZ$3)</f>
        <v>0</v>
      </c>
      <c r="BA448" s="33">
        <f>-VLOOKUP($A448,'pl-data'!$A:$BR,38+BA$3)</f>
        <v>0</v>
      </c>
      <c r="BB448" s="33">
        <f>-VLOOKUP($A448,'pl-data'!$A:$BR,23+BB$3)</f>
        <v>0</v>
      </c>
      <c r="BC448" s="34" t="str">
        <f t="shared" si="902"/>
        <v>n/a</v>
      </c>
      <c r="BD448" s="34" t="str">
        <f t="shared" si="903"/>
        <v>n/a</v>
      </c>
      <c r="BF448" s="33">
        <f>-VLOOKUP($A448,'pl-data'!$A:$BR,8+BF$3)</f>
        <v>0</v>
      </c>
      <c r="BG448" s="33">
        <f>-VLOOKUP($A448,'pl-data'!$A:$BR,38+BG$3)</f>
        <v>0</v>
      </c>
      <c r="BH448" s="33">
        <f>-VLOOKUP($A448,'pl-data'!$A:$BR,23+BH$3)</f>
        <v>0</v>
      </c>
      <c r="BI448" s="34" t="str">
        <f t="shared" si="905"/>
        <v>n/a</v>
      </c>
      <c r="BJ448" s="34" t="str">
        <f t="shared" si="906"/>
        <v>n/a</v>
      </c>
      <c r="BL448" s="33">
        <f>-VLOOKUP($A448,'pl-data'!$A:$BR,8+BL$3)</f>
        <v>0</v>
      </c>
      <c r="BM448" s="33">
        <f>-VLOOKUP($A448,'pl-data'!$A:$BR,38+BM$3)</f>
        <v>0</v>
      </c>
      <c r="BN448" s="33">
        <f>-VLOOKUP($A448,'pl-data'!$A:$BR,23+BN$3)</f>
        <v>0</v>
      </c>
      <c r="BO448" s="34" t="str">
        <f t="shared" si="908"/>
        <v>n/a</v>
      </c>
      <c r="BP448" s="34" t="str">
        <f t="shared" si="909"/>
        <v>n/a</v>
      </c>
      <c r="BR448" s="33">
        <f>-VLOOKUP($A448,'pl-data'!$A:$BR,8+BR$3)</f>
        <v>0</v>
      </c>
      <c r="BS448" s="33">
        <f>-VLOOKUP($A448,'pl-data'!$A:$BR,38+BS$3)</f>
        <v>0</v>
      </c>
      <c r="BT448" s="33">
        <f>-VLOOKUP($A448,'pl-data'!$A:$BR,23+BT$3)</f>
        <v>0</v>
      </c>
      <c r="BU448" s="34" t="str">
        <f t="shared" si="911"/>
        <v>n/a</v>
      </c>
      <c r="BV448" s="34" t="str">
        <f t="shared" si="912"/>
        <v>n/a</v>
      </c>
      <c r="BX448" s="33">
        <f t="shared" si="916"/>
        <v>0</v>
      </c>
      <c r="BY448" s="33">
        <f t="shared" si="917"/>
        <v>0</v>
      </c>
      <c r="BZ448" s="33">
        <f t="shared" si="918"/>
        <v>0</v>
      </c>
      <c r="CA448" s="34" t="str">
        <f t="shared" si="914"/>
        <v>n/a</v>
      </c>
      <c r="CB448" s="34" t="str">
        <f t="shared" si="915"/>
        <v>n/a</v>
      </c>
    </row>
    <row r="449" spans="1:80" hidden="1" outlineLevel="2" x14ac:dyDescent="0.2">
      <c r="A449" s="49">
        <v>4290</v>
      </c>
      <c r="B449" s="18" t="str">
        <f>+masterfile!D1044</f>
        <v>4290 Grundstücksaufwendungen, betrieblich</v>
      </c>
      <c r="D449" s="33">
        <f>-VLOOKUP($A449,'pl-data'!$A:$BR,8+D$3)</f>
        <v>0</v>
      </c>
      <c r="E449" s="33">
        <f>-VLOOKUP($A449,'pl-data'!$A:$BR,38+E$3)</f>
        <v>0</v>
      </c>
      <c r="F449" s="33">
        <f>-VLOOKUP($A449,'pl-data'!$A:$BR,23+F$3)</f>
        <v>0</v>
      </c>
      <c r="G449" s="34" t="str">
        <f t="shared" si="878"/>
        <v>n/a</v>
      </c>
      <c r="H449" s="34" t="str">
        <f t="shared" si="879"/>
        <v>n/a</v>
      </c>
      <c r="J449" s="33">
        <f>-VLOOKUP($A449,'pl-data'!$A:$BR,8+J$3)</f>
        <v>0</v>
      </c>
      <c r="K449" s="33">
        <f>-VLOOKUP($A449,'pl-data'!$A:$BR,38+K$3)</f>
        <v>0</v>
      </c>
      <c r="L449" s="33">
        <f>-VLOOKUP($A449,'pl-data'!$A:$BR,23+L$3)</f>
        <v>0</v>
      </c>
      <c r="M449" s="34" t="str">
        <f t="shared" si="881"/>
        <v>n/a</v>
      </c>
      <c r="N449" s="34" t="str">
        <f t="shared" si="882"/>
        <v>n/a</v>
      </c>
      <c r="P449" s="33">
        <f>-VLOOKUP($A449,'pl-data'!$A:$BR,8+P$3)</f>
        <v>0</v>
      </c>
      <c r="Q449" s="33">
        <f>-VLOOKUP($A449,'pl-data'!$A:$BR,38+Q$3)</f>
        <v>0</v>
      </c>
      <c r="R449" s="33">
        <f>-VLOOKUP($A449,'pl-data'!$A:$BR,23+R$3)</f>
        <v>0</v>
      </c>
      <c r="S449" s="34" t="str">
        <f t="shared" si="884"/>
        <v>n/a</v>
      </c>
      <c r="T449" s="34" t="str">
        <f t="shared" si="885"/>
        <v>n/a</v>
      </c>
      <c r="V449" s="33">
        <f>-VLOOKUP($A449,'pl-data'!$A:$BR,8+V$3)</f>
        <v>0</v>
      </c>
      <c r="W449" s="33">
        <f>-VLOOKUP($A449,'pl-data'!$A:$BR,38+W$3)</f>
        <v>0</v>
      </c>
      <c r="X449" s="33">
        <f>-VLOOKUP($A449,'pl-data'!$A:$BR,23+X$3)</f>
        <v>0</v>
      </c>
      <c r="Y449" s="34" t="str">
        <f t="shared" si="887"/>
        <v>n/a</v>
      </c>
      <c r="Z449" s="34" t="str">
        <f t="shared" si="888"/>
        <v>n/a</v>
      </c>
      <c r="AB449" s="33">
        <f>-VLOOKUP($A449,'pl-data'!$A:$BR,8+AB$3)</f>
        <v>0</v>
      </c>
      <c r="AC449" s="33">
        <f>-VLOOKUP($A449,'pl-data'!$A:$BR,38+AC$3)</f>
        <v>0</v>
      </c>
      <c r="AD449" s="33">
        <f>-VLOOKUP($A449,'pl-data'!$A:$BR,23+AD$3)</f>
        <v>0</v>
      </c>
      <c r="AE449" s="34" t="str">
        <f t="shared" si="890"/>
        <v>n/a</v>
      </c>
      <c r="AF449" s="34" t="str">
        <f t="shared" si="891"/>
        <v>n/a</v>
      </c>
      <c r="AH449" s="33">
        <f>-VLOOKUP($A449,'pl-data'!$A:$BR,8+AH$3)</f>
        <v>0</v>
      </c>
      <c r="AI449" s="33">
        <f>-VLOOKUP($A449,'pl-data'!$A:$BR,38+AI$3)</f>
        <v>0</v>
      </c>
      <c r="AJ449" s="33">
        <f>-VLOOKUP($A449,'pl-data'!$A:$BR,23+AJ$3)</f>
        <v>0</v>
      </c>
      <c r="AK449" s="34" t="str">
        <f t="shared" si="893"/>
        <v>n/a</v>
      </c>
      <c r="AL449" s="34" t="str">
        <f t="shared" si="894"/>
        <v>n/a</v>
      </c>
      <c r="AN449" s="33">
        <f>-VLOOKUP($A449,'pl-data'!$A:$BR,8+AN$3)</f>
        <v>0</v>
      </c>
      <c r="AO449" s="33">
        <f>-VLOOKUP($A449,'pl-data'!$A:$BR,38+AO$3)</f>
        <v>0</v>
      </c>
      <c r="AP449" s="33">
        <f>-VLOOKUP($A449,'pl-data'!$A:$BR,23+AP$3)</f>
        <v>0</v>
      </c>
      <c r="AQ449" s="34" t="str">
        <f t="shared" si="896"/>
        <v>n/a</v>
      </c>
      <c r="AR449" s="34" t="str">
        <f t="shared" si="897"/>
        <v>n/a</v>
      </c>
      <c r="AT449" s="33">
        <f>-VLOOKUP($A449,'pl-data'!$A:$BR,8+AT$3)</f>
        <v>0</v>
      </c>
      <c r="AU449" s="33">
        <f>-VLOOKUP($A449,'pl-data'!$A:$BR,38+AU$3)</f>
        <v>0</v>
      </c>
      <c r="AV449" s="33">
        <f>-VLOOKUP($A449,'pl-data'!$A:$BR,23+AV$3)</f>
        <v>0</v>
      </c>
      <c r="AW449" s="34" t="str">
        <f t="shared" si="899"/>
        <v>n/a</v>
      </c>
      <c r="AX449" s="34" t="str">
        <f t="shared" si="900"/>
        <v>n/a</v>
      </c>
      <c r="AZ449" s="33">
        <f>-VLOOKUP($A449,'pl-data'!$A:$BR,8+AZ$3)</f>
        <v>0</v>
      </c>
      <c r="BA449" s="33">
        <f>-VLOOKUP($A449,'pl-data'!$A:$BR,38+BA$3)</f>
        <v>0</v>
      </c>
      <c r="BB449" s="33">
        <f>-VLOOKUP($A449,'pl-data'!$A:$BR,23+BB$3)</f>
        <v>0</v>
      </c>
      <c r="BC449" s="34" t="str">
        <f t="shared" si="902"/>
        <v>n/a</v>
      </c>
      <c r="BD449" s="34" t="str">
        <f t="shared" si="903"/>
        <v>n/a</v>
      </c>
      <c r="BF449" s="33">
        <f>-VLOOKUP($A449,'pl-data'!$A:$BR,8+BF$3)</f>
        <v>0</v>
      </c>
      <c r="BG449" s="33">
        <f>-VLOOKUP($A449,'pl-data'!$A:$BR,38+BG$3)</f>
        <v>0</v>
      </c>
      <c r="BH449" s="33">
        <f>-VLOOKUP($A449,'pl-data'!$A:$BR,23+BH$3)</f>
        <v>0</v>
      </c>
      <c r="BI449" s="34" t="str">
        <f t="shared" si="905"/>
        <v>n/a</v>
      </c>
      <c r="BJ449" s="34" t="str">
        <f t="shared" si="906"/>
        <v>n/a</v>
      </c>
      <c r="BL449" s="33">
        <f>-VLOOKUP($A449,'pl-data'!$A:$BR,8+BL$3)</f>
        <v>0</v>
      </c>
      <c r="BM449" s="33">
        <f>-VLOOKUP($A449,'pl-data'!$A:$BR,38+BM$3)</f>
        <v>0</v>
      </c>
      <c r="BN449" s="33">
        <f>-VLOOKUP($A449,'pl-data'!$A:$BR,23+BN$3)</f>
        <v>0</v>
      </c>
      <c r="BO449" s="34" t="str">
        <f t="shared" si="908"/>
        <v>n/a</v>
      </c>
      <c r="BP449" s="34" t="str">
        <f t="shared" si="909"/>
        <v>n/a</v>
      </c>
      <c r="BR449" s="33">
        <f>-VLOOKUP($A449,'pl-data'!$A:$BR,8+BR$3)</f>
        <v>0</v>
      </c>
      <c r="BS449" s="33">
        <f>-VLOOKUP($A449,'pl-data'!$A:$BR,38+BS$3)</f>
        <v>0</v>
      </c>
      <c r="BT449" s="33">
        <f>-VLOOKUP($A449,'pl-data'!$A:$BR,23+BT$3)</f>
        <v>0</v>
      </c>
      <c r="BU449" s="34" t="str">
        <f t="shared" si="911"/>
        <v>n/a</v>
      </c>
      <c r="BV449" s="34" t="str">
        <f t="shared" si="912"/>
        <v>n/a</v>
      </c>
      <c r="BX449" s="33">
        <f t="shared" si="916"/>
        <v>0</v>
      </c>
      <c r="BY449" s="33">
        <f t="shared" si="917"/>
        <v>0</v>
      </c>
      <c r="BZ449" s="33">
        <f t="shared" si="918"/>
        <v>0</v>
      </c>
      <c r="CA449" s="34" t="str">
        <f t="shared" si="914"/>
        <v>n/a</v>
      </c>
      <c r="CB449" s="34" t="str">
        <f t="shared" si="915"/>
        <v>n/a</v>
      </c>
    </row>
    <row r="450" spans="1:80" hidden="1" outlineLevel="2" x14ac:dyDescent="0.2">
      <c r="A450" s="49">
        <v>4969</v>
      </c>
      <c r="B450" s="18" t="str">
        <f>+masterfile!D1184</f>
        <v>4969 Aufwand Abraum-/Abfallbeseitigung</v>
      </c>
      <c r="D450" s="33">
        <f>-VLOOKUP($A450,'pl-data'!$A:$BR,8+D$3)</f>
        <v>0</v>
      </c>
      <c r="E450" s="33">
        <f>-VLOOKUP($A450,'pl-data'!$A:$BR,38+E$3)</f>
        <v>0</v>
      </c>
      <c r="F450" s="33">
        <f>-VLOOKUP($A450,'pl-data'!$A:$BR,23+F$3)</f>
        <v>0</v>
      </c>
      <c r="G450" s="34" t="str">
        <f t="shared" si="878"/>
        <v>n/a</v>
      </c>
      <c r="H450" s="34" t="str">
        <f t="shared" si="879"/>
        <v>n/a</v>
      </c>
      <c r="J450" s="33">
        <f>-VLOOKUP($A450,'pl-data'!$A:$BR,8+J$3)</f>
        <v>0</v>
      </c>
      <c r="K450" s="33">
        <f>-VLOOKUP($A450,'pl-data'!$A:$BR,38+K$3)</f>
        <v>0</v>
      </c>
      <c r="L450" s="33">
        <f>-VLOOKUP($A450,'pl-data'!$A:$BR,23+L$3)</f>
        <v>0</v>
      </c>
      <c r="M450" s="34" t="str">
        <f t="shared" si="881"/>
        <v>n/a</v>
      </c>
      <c r="N450" s="34" t="str">
        <f t="shared" si="882"/>
        <v>n/a</v>
      </c>
      <c r="P450" s="33">
        <f>-VLOOKUP($A450,'pl-data'!$A:$BR,8+P$3)</f>
        <v>0</v>
      </c>
      <c r="Q450" s="33">
        <f>-VLOOKUP($A450,'pl-data'!$A:$BR,38+Q$3)</f>
        <v>0</v>
      </c>
      <c r="R450" s="33">
        <f>-VLOOKUP($A450,'pl-data'!$A:$BR,23+R$3)</f>
        <v>0</v>
      </c>
      <c r="S450" s="34" t="str">
        <f t="shared" si="884"/>
        <v>n/a</v>
      </c>
      <c r="T450" s="34" t="str">
        <f t="shared" si="885"/>
        <v>n/a</v>
      </c>
      <c r="V450" s="33">
        <f>-VLOOKUP($A450,'pl-data'!$A:$BR,8+V$3)</f>
        <v>0</v>
      </c>
      <c r="W450" s="33">
        <f>-VLOOKUP($A450,'pl-data'!$A:$BR,38+W$3)</f>
        <v>0</v>
      </c>
      <c r="X450" s="33">
        <f>-VLOOKUP($A450,'pl-data'!$A:$BR,23+X$3)</f>
        <v>0</v>
      </c>
      <c r="Y450" s="34" t="str">
        <f t="shared" si="887"/>
        <v>n/a</v>
      </c>
      <c r="Z450" s="34" t="str">
        <f t="shared" si="888"/>
        <v>n/a</v>
      </c>
      <c r="AB450" s="33">
        <f>-VLOOKUP($A450,'pl-data'!$A:$BR,8+AB$3)</f>
        <v>0</v>
      </c>
      <c r="AC450" s="33">
        <f>-VLOOKUP($A450,'pl-data'!$A:$BR,38+AC$3)</f>
        <v>0</v>
      </c>
      <c r="AD450" s="33">
        <f>-VLOOKUP($A450,'pl-data'!$A:$BR,23+AD$3)</f>
        <v>0</v>
      </c>
      <c r="AE450" s="34" t="str">
        <f t="shared" si="890"/>
        <v>n/a</v>
      </c>
      <c r="AF450" s="34" t="str">
        <f t="shared" si="891"/>
        <v>n/a</v>
      </c>
      <c r="AH450" s="33">
        <f>-VLOOKUP($A450,'pl-data'!$A:$BR,8+AH$3)</f>
        <v>0</v>
      </c>
      <c r="AI450" s="33">
        <f>-VLOOKUP($A450,'pl-data'!$A:$BR,38+AI$3)</f>
        <v>0</v>
      </c>
      <c r="AJ450" s="33">
        <f>-VLOOKUP($A450,'pl-data'!$A:$BR,23+AJ$3)</f>
        <v>0</v>
      </c>
      <c r="AK450" s="34" t="str">
        <f t="shared" si="893"/>
        <v>n/a</v>
      </c>
      <c r="AL450" s="34" t="str">
        <f t="shared" si="894"/>
        <v>n/a</v>
      </c>
      <c r="AN450" s="33">
        <f>-VLOOKUP($A450,'pl-data'!$A:$BR,8+AN$3)</f>
        <v>0</v>
      </c>
      <c r="AO450" s="33">
        <f>-VLOOKUP($A450,'pl-data'!$A:$BR,38+AO$3)</f>
        <v>0</v>
      </c>
      <c r="AP450" s="33">
        <f>-VLOOKUP($A450,'pl-data'!$A:$BR,23+AP$3)</f>
        <v>0</v>
      </c>
      <c r="AQ450" s="34" t="str">
        <f t="shared" si="896"/>
        <v>n/a</v>
      </c>
      <c r="AR450" s="34" t="str">
        <f t="shared" si="897"/>
        <v>n/a</v>
      </c>
      <c r="AT450" s="33">
        <f>-VLOOKUP($A450,'pl-data'!$A:$BR,8+AT$3)</f>
        <v>0</v>
      </c>
      <c r="AU450" s="33">
        <f>-VLOOKUP($A450,'pl-data'!$A:$BR,38+AU$3)</f>
        <v>0</v>
      </c>
      <c r="AV450" s="33">
        <f>-VLOOKUP($A450,'pl-data'!$A:$BR,23+AV$3)</f>
        <v>0</v>
      </c>
      <c r="AW450" s="34" t="str">
        <f t="shared" si="899"/>
        <v>n/a</v>
      </c>
      <c r="AX450" s="34" t="str">
        <f t="shared" si="900"/>
        <v>n/a</v>
      </c>
      <c r="AZ450" s="33">
        <f>-VLOOKUP($A450,'pl-data'!$A:$BR,8+AZ$3)</f>
        <v>0</v>
      </c>
      <c r="BA450" s="33">
        <f>-VLOOKUP($A450,'pl-data'!$A:$BR,38+BA$3)</f>
        <v>0</v>
      </c>
      <c r="BB450" s="33">
        <f>-VLOOKUP($A450,'pl-data'!$A:$BR,23+BB$3)</f>
        <v>0</v>
      </c>
      <c r="BC450" s="34" t="str">
        <f t="shared" si="902"/>
        <v>n/a</v>
      </c>
      <c r="BD450" s="34" t="str">
        <f t="shared" si="903"/>
        <v>n/a</v>
      </c>
      <c r="BF450" s="33">
        <f>-VLOOKUP($A450,'pl-data'!$A:$BR,8+BF$3)</f>
        <v>0</v>
      </c>
      <c r="BG450" s="33">
        <f>-VLOOKUP($A450,'pl-data'!$A:$BR,38+BG$3)</f>
        <v>0</v>
      </c>
      <c r="BH450" s="33">
        <f>-VLOOKUP($A450,'pl-data'!$A:$BR,23+BH$3)</f>
        <v>0</v>
      </c>
      <c r="BI450" s="34" t="str">
        <f t="shared" si="905"/>
        <v>n/a</v>
      </c>
      <c r="BJ450" s="34" t="str">
        <f t="shared" si="906"/>
        <v>n/a</v>
      </c>
      <c r="BL450" s="33">
        <f>-VLOOKUP($A450,'pl-data'!$A:$BR,8+BL$3)</f>
        <v>0</v>
      </c>
      <c r="BM450" s="33">
        <f>-VLOOKUP($A450,'pl-data'!$A:$BR,38+BM$3)</f>
        <v>0</v>
      </c>
      <c r="BN450" s="33">
        <f>-VLOOKUP($A450,'pl-data'!$A:$BR,23+BN$3)</f>
        <v>0</v>
      </c>
      <c r="BO450" s="34" t="str">
        <f t="shared" si="908"/>
        <v>n/a</v>
      </c>
      <c r="BP450" s="34" t="str">
        <f t="shared" si="909"/>
        <v>n/a</v>
      </c>
      <c r="BR450" s="33">
        <f>-VLOOKUP($A450,'pl-data'!$A:$BR,8+BR$3)</f>
        <v>0</v>
      </c>
      <c r="BS450" s="33">
        <f>-VLOOKUP($A450,'pl-data'!$A:$BR,38+BS$3)</f>
        <v>0</v>
      </c>
      <c r="BT450" s="33">
        <f>-VLOOKUP($A450,'pl-data'!$A:$BR,23+BT$3)</f>
        <v>0</v>
      </c>
      <c r="BU450" s="34" t="str">
        <f t="shared" si="911"/>
        <v>n/a</v>
      </c>
      <c r="BV450" s="34" t="str">
        <f t="shared" si="912"/>
        <v>n/a</v>
      </c>
      <c r="BX450" s="33">
        <f t="shared" si="916"/>
        <v>0</v>
      </c>
      <c r="BY450" s="33">
        <f t="shared" si="917"/>
        <v>0</v>
      </c>
      <c r="BZ450" s="33">
        <f t="shared" si="918"/>
        <v>0</v>
      </c>
      <c r="CA450" s="34" t="str">
        <f t="shared" si="914"/>
        <v>n/a</v>
      </c>
      <c r="CB450" s="34" t="str">
        <f t="shared" si="915"/>
        <v>n/a</v>
      </c>
    </row>
    <row r="451" spans="1:80" hidden="1" outlineLevel="1" collapsed="1" x14ac:dyDescent="0.2">
      <c r="B451" s="18"/>
      <c r="D451" s="53"/>
      <c r="E451" s="53"/>
      <c r="F451" s="53"/>
      <c r="J451" s="53"/>
      <c r="K451" s="53"/>
      <c r="L451" s="53"/>
      <c r="P451" s="53"/>
      <c r="Q451" s="53"/>
      <c r="R451" s="53"/>
      <c r="V451" s="53"/>
      <c r="W451" s="53"/>
      <c r="X451" s="53"/>
      <c r="AB451" s="53"/>
      <c r="AC451" s="53"/>
      <c r="AD451" s="53"/>
      <c r="AH451" s="53"/>
      <c r="AI451" s="53"/>
      <c r="AJ451" s="53"/>
      <c r="AN451" s="53"/>
      <c r="AO451" s="53"/>
      <c r="AP451" s="53"/>
      <c r="AT451" s="53"/>
      <c r="AU451" s="53"/>
      <c r="AV451" s="53"/>
      <c r="AZ451" s="53"/>
      <c r="BA451" s="53"/>
      <c r="BB451" s="53"/>
      <c r="BF451" s="53"/>
      <c r="BG451" s="53"/>
      <c r="BH451" s="53"/>
      <c r="BL451" s="53"/>
      <c r="BM451" s="53"/>
      <c r="BN451" s="53"/>
      <c r="BR451" s="53"/>
      <c r="BS451" s="53"/>
      <c r="BT451" s="53"/>
      <c r="BX451" s="53"/>
      <c r="BY451" s="53"/>
      <c r="BZ451" s="53"/>
    </row>
    <row r="452" spans="1:80" hidden="1" outlineLevel="1" x14ac:dyDescent="0.2">
      <c r="A452" s="49" t="s">
        <v>1839</v>
      </c>
      <c r="B452" s="13" t="s">
        <v>1839</v>
      </c>
      <c r="D452" s="53">
        <f t="shared" ref="D452:F452" si="919">+SUM(D453:D460)</f>
        <v>-1.5</v>
      </c>
      <c r="E452" s="53">
        <f t="shared" si="919"/>
        <v>-1.5450000000000002</v>
      </c>
      <c r="F452" s="53">
        <f t="shared" si="919"/>
        <v>0</v>
      </c>
      <c r="G452" s="34">
        <f t="shared" ref="G452:G459" si="920">IFERROR(F452/E452-1,"n/a")</f>
        <v>-1</v>
      </c>
      <c r="H452" s="34">
        <f t="shared" ref="H452:H459" si="921">IFERROR(F452/D452-1,"n/a")</f>
        <v>-1</v>
      </c>
      <c r="J452" s="53">
        <f t="shared" ref="J452:L452" si="922">+SUM(J453:J460)</f>
        <v>-1.5</v>
      </c>
      <c r="K452" s="53">
        <f t="shared" si="922"/>
        <v>-1.5450000000000002</v>
      </c>
      <c r="L452" s="53">
        <f t="shared" si="922"/>
        <v>0</v>
      </c>
      <c r="M452" s="34">
        <f t="shared" ref="M452:M459" si="923">IFERROR(L452/K452-1,"n/a")</f>
        <v>-1</v>
      </c>
      <c r="N452" s="34">
        <f t="shared" ref="N452:N459" si="924">IFERROR(L452/J452-1,"n/a")</f>
        <v>-1</v>
      </c>
      <c r="P452" s="53">
        <f t="shared" ref="P452:R452" si="925">+SUM(P453:P460)</f>
        <v>-1.5</v>
      </c>
      <c r="Q452" s="53">
        <f t="shared" si="925"/>
        <v>-1.5450000000000002</v>
      </c>
      <c r="R452" s="53">
        <f t="shared" si="925"/>
        <v>0</v>
      </c>
      <c r="S452" s="34">
        <f t="shared" ref="S452:S459" si="926">IFERROR(R452/Q452-1,"n/a")</f>
        <v>-1</v>
      </c>
      <c r="T452" s="34">
        <f t="shared" ref="T452:T459" si="927">IFERROR(R452/P452-1,"n/a")</f>
        <v>-1</v>
      </c>
      <c r="V452" s="53">
        <f t="shared" ref="V452:X452" si="928">+SUM(V453:V460)</f>
        <v>-1.5</v>
      </c>
      <c r="W452" s="53">
        <f t="shared" si="928"/>
        <v>-1.5450000000000002</v>
      </c>
      <c r="X452" s="53">
        <f t="shared" si="928"/>
        <v>0</v>
      </c>
      <c r="Y452" s="34">
        <f t="shared" ref="Y452:Y459" si="929">IFERROR(X452/W452-1,"n/a")</f>
        <v>-1</v>
      </c>
      <c r="Z452" s="34">
        <f t="shared" ref="Z452:Z459" si="930">IFERROR(X452/V452-1,"n/a")</f>
        <v>-1</v>
      </c>
      <c r="AB452" s="53">
        <f t="shared" ref="AB452:AD452" si="931">+SUM(AB453:AB460)</f>
        <v>-1.5</v>
      </c>
      <c r="AC452" s="53">
        <f t="shared" si="931"/>
        <v>-1.5450000000000002</v>
      </c>
      <c r="AD452" s="53">
        <f t="shared" si="931"/>
        <v>0</v>
      </c>
      <c r="AE452" s="34">
        <f t="shared" ref="AE452:AE459" si="932">IFERROR(AD452/AC452-1,"n/a")</f>
        <v>-1</v>
      </c>
      <c r="AF452" s="34">
        <f t="shared" ref="AF452:AF459" si="933">IFERROR(AD452/AB452-1,"n/a")</f>
        <v>-1</v>
      </c>
      <c r="AH452" s="53">
        <f t="shared" ref="AH452:AJ452" si="934">+SUM(AH453:AH460)</f>
        <v>-1.5</v>
      </c>
      <c r="AI452" s="53">
        <f t="shared" si="934"/>
        <v>-1.5450000000000002</v>
      </c>
      <c r="AJ452" s="53">
        <f t="shared" si="934"/>
        <v>0</v>
      </c>
      <c r="AK452" s="34">
        <f t="shared" ref="AK452:AK459" si="935">IFERROR(AJ452/AI452-1,"n/a")</f>
        <v>-1</v>
      </c>
      <c r="AL452" s="34">
        <f t="shared" ref="AL452:AL459" si="936">IFERROR(AJ452/AH452-1,"n/a")</f>
        <v>-1</v>
      </c>
      <c r="AN452" s="53">
        <f t="shared" ref="AN452:AP452" si="937">+SUM(AN453:AN460)</f>
        <v>-1.5</v>
      </c>
      <c r="AO452" s="53">
        <f t="shared" si="937"/>
        <v>-1.5450000000000002</v>
      </c>
      <c r="AP452" s="53">
        <f t="shared" si="937"/>
        <v>0</v>
      </c>
      <c r="AQ452" s="34">
        <f t="shared" ref="AQ452:AQ459" si="938">IFERROR(AP452/AO452-1,"n/a")</f>
        <v>-1</v>
      </c>
      <c r="AR452" s="34">
        <f t="shared" ref="AR452:AR459" si="939">IFERROR(AP452/AN452-1,"n/a")</f>
        <v>-1</v>
      </c>
      <c r="AT452" s="53">
        <f t="shared" ref="AT452:AV452" si="940">+SUM(AT453:AT460)</f>
        <v>-1.5</v>
      </c>
      <c r="AU452" s="53">
        <f t="shared" si="940"/>
        <v>-1.5450000000000002</v>
      </c>
      <c r="AV452" s="53">
        <f t="shared" si="940"/>
        <v>0</v>
      </c>
      <c r="AW452" s="34">
        <f t="shared" ref="AW452:AW459" si="941">IFERROR(AV452/AU452-1,"n/a")</f>
        <v>-1</v>
      </c>
      <c r="AX452" s="34">
        <f t="shared" ref="AX452:AX459" si="942">IFERROR(AV452/AT452-1,"n/a")</f>
        <v>-1</v>
      </c>
      <c r="AZ452" s="53">
        <f t="shared" ref="AZ452:BB452" si="943">+SUM(AZ453:AZ460)</f>
        <v>-1.5</v>
      </c>
      <c r="BA452" s="53">
        <f t="shared" si="943"/>
        <v>-1.5450000000000002</v>
      </c>
      <c r="BB452" s="53">
        <f t="shared" si="943"/>
        <v>0</v>
      </c>
      <c r="BC452" s="34">
        <f t="shared" ref="BC452:BC459" si="944">IFERROR(BB452/BA452-1,"n/a")</f>
        <v>-1</v>
      </c>
      <c r="BD452" s="34">
        <f t="shared" ref="BD452:BD459" si="945">IFERROR(BB452/AZ452-1,"n/a")</f>
        <v>-1</v>
      </c>
      <c r="BF452" s="53">
        <f t="shared" ref="BF452:BH452" si="946">+SUM(BF453:BF460)</f>
        <v>-1.5</v>
      </c>
      <c r="BG452" s="53">
        <f t="shared" si="946"/>
        <v>-1.5450000000000002</v>
      </c>
      <c r="BH452" s="53">
        <f t="shared" si="946"/>
        <v>0</v>
      </c>
      <c r="BI452" s="34">
        <f t="shared" ref="BI452:BI459" si="947">IFERROR(BH452/BG452-1,"n/a")</f>
        <v>-1</v>
      </c>
      <c r="BJ452" s="34">
        <f t="shared" ref="BJ452:BJ459" si="948">IFERROR(BH452/BF452-1,"n/a")</f>
        <v>-1</v>
      </c>
      <c r="BL452" s="53">
        <f t="shared" ref="BL452:BN452" si="949">+SUM(BL453:BL460)</f>
        <v>-1.5</v>
      </c>
      <c r="BM452" s="53">
        <f t="shared" si="949"/>
        <v>-1.5450000000000002</v>
      </c>
      <c r="BN452" s="53">
        <f t="shared" si="949"/>
        <v>0</v>
      </c>
      <c r="BO452" s="34">
        <f t="shared" ref="BO452:BO459" si="950">IFERROR(BN452/BM452-1,"n/a")</f>
        <v>-1</v>
      </c>
      <c r="BP452" s="34">
        <f t="shared" ref="BP452:BP459" si="951">IFERROR(BN452/BL452-1,"n/a")</f>
        <v>-1</v>
      </c>
      <c r="BR452" s="53">
        <f t="shared" ref="BR452:BT452" si="952">+SUM(BR453:BR460)</f>
        <v>-1.5</v>
      </c>
      <c r="BS452" s="53">
        <f t="shared" si="952"/>
        <v>-1.5450000000000002</v>
      </c>
      <c r="BT452" s="53">
        <f t="shared" si="952"/>
        <v>0</v>
      </c>
      <c r="BU452" s="34">
        <f t="shared" ref="BU452:BU459" si="953">IFERROR(BT452/BS452-1,"n/a")</f>
        <v>-1</v>
      </c>
      <c r="BV452" s="34">
        <f t="shared" ref="BV452:BV459" si="954">IFERROR(BT452/BR452-1,"n/a")</f>
        <v>-1</v>
      </c>
      <c r="BX452" s="53">
        <f t="shared" ref="BX452:BZ452" si="955">+SUM(BX453:BX460)</f>
        <v>-18</v>
      </c>
      <c r="BY452" s="53">
        <f t="shared" si="955"/>
        <v>-18.54</v>
      </c>
      <c r="BZ452" s="53">
        <f t="shared" si="955"/>
        <v>0</v>
      </c>
      <c r="CA452" s="34">
        <f t="shared" ref="CA452:CA459" si="956">IFERROR(BZ452/BY452-1,"n/a")</f>
        <v>-1</v>
      </c>
      <c r="CB452" s="34">
        <f t="shared" ref="CB452:CB459" si="957">IFERROR(BZ452/BX452-1,"n/a")</f>
        <v>-1</v>
      </c>
    </row>
    <row r="453" spans="1:80" hidden="1" outlineLevel="2" x14ac:dyDescent="0.2">
      <c r="A453" s="49">
        <v>4260</v>
      </c>
      <c r="B453" s="18" t="str">
        <f>+masterfile!D1039</f>
        <v>4260 Instandhaltung betrieblicher Räume</v>
      </c>
      <c r="D453" s="33">
        <f>-VLOOKUP($A453,'pl-data'!$A:$BR,8+D$3)</f>
        <v>-0.41666666666666669</v>
      </c>
      <c r="E453" s="33">
        <f>-VLOOKUP($A453,'pl-data'!$A:$BR,38+E$3)</f>
        <v>-0.4291666666666667</v>
      </c>
      <c r="F453" s="33">
        <f>-VLOOKUP($A453,'pl-data'!$A:$BR,23+F$3)</f>
        <v>0</v>
      </c>
      <c r="G453" s="34">
        <f t="shared" si="920"/>
        <v>-1</v>
      </c>
      <c r="H453" s="34">
        <f t="shared" si="921"/>
        <v>-1</v>
      </c>
      <c r="J453" s="33">
        <f>-VLOOKUP($A453,'pl-data'!$A:$BR,8+J$3)</f>
        <v>-0.41666666666666669</v>
      </c>
      <c r="K453" s="33">
        <f>-VLOOKUP($A453,'pl-data'!$A:$BR,38+K$3)</f>
        <v>-0.4291666666666667</v>
      </c>
      <c r="L453" s="33">
        <f>-VLOOKUP($A453,'pl-data'!$A:$BR,23+L$3)</f>
        <v>0</v>
      </c>
      <c r="M453" s="34">
        <f t="shared" si="923"/>
        <v>-1</v>
      </c>
      <c r="N453" s="34">
        <f t="shared" si="924"/>
        <v>-1</v>
      </c>
      <c r="P453" s="33">
        <f>-VLOOKUP($A453,'pl-data'!$A:$BR,8+P$3)</f>
        <v>-0.41666666666666669</v>
      </c>
      <c r="Q453" s="33">
        <f>-VLOOKUP($A453,'pl-data'!$A:$BR,38+Q$3)</f>
        <v>-0.4291666666666667</v>
      </c>
      <c r="R453" s="33">
        <f>-VLOOKUP($A453,'pl-data'!$A:$BR,23+R$3)</f>
        <v>0</v>
      </c>
      <c r="S453" s="34">
        <f t="shared" si="926"/>
        <v>-1</v>
      </c>
      <c r="T453" s="34">
        <f t="shared" si="927"/>
        <v>-1</v>
      </c>
      <c r="V453" s="33">
        <f>-VLOOKUP($A453,'pl-data'!$A:$BR,8+V$3)</f>
        <v>-0.41666666666666669</v>
      </c>
      <c r="W453" s="33">
        <f>-VLOOKUP($A453,'pl-data'!$A:$BR,38+W$3)</f>
        <v>-0.4291666666666667</v>
      </c>
      <c r="X453" s="33">
        <f>-VLOOKUP($A453,'pl-data'!$A:$BR,23+X$3)</f>
        <v>0</v>
      </c>
      <c r="Y453" s="34">
        <f t="shared" si="929"/>
        <v>-1</v>
      </c>
      <c r="Z453" s="34">
        <f t="shared" si="930"/>
        <v>-1</v>
      </c>
      <c r="AB453" s="33">
        <f>-VLOOKUP($A453,'pl-data'!$A:$BR,8+AB$3)</f>
        <v>-0.41666666666666669</v>
      </c>
      <c r="AC453" s="33">
        <f>-VLOOKUP($A453,'pl-data'!$A:$BR,38+AC$3)</f>
        <v>-0.4291666666666667</v>
      </c>
      <c r="AD453" s="33">
        <f>-VLOOKUP($A453,'pl-data'!$A:$BR,23+AD$3)</f>
        <v>0</v>
      </c>
      <c r="AE453" s="34">
        <f t="shared" si="932"/>
        <v>-1</v>
      </c>
      <c r="AF453" s="34">
        <f t="shared" si="933"/>
        <v>-1</v>
      </c>
      <c r="AH453" s="33">
        <f>-VLOOKUP($A453,'pl-data'!$A:$BR,8+AH$3)</f>
        <v>-0.41666666666666669</v>
      </c>
      <c r="AI453" s="33">
        <f>-VLOOKUP($A453,'pl-data'!$A:$BR,38+AI$3)</f>
        <v>-0.4291666666666667</v>
      </c>
      <c r="AJ453" s="33">
        <f>-VLOOKUP($A453,'pl-data'!$A:$BR,23+AJ$3)</f>
        <v>0</v>
      </c>
      <c r="AK453" s="34">
        <f t="shared" si="935"/>
        <v>-1</v>
      </c>
      <c r="AL453" s="34">
        <f t="shared" si="936"/>
        <v>-1</v>
      </c>
      <c r="AN453" s="33">
        <f>-VLOOKUP($A453,'pl-data'!$A:$BR,8+AN$3)</f>
        <v>-0.41666666666666669</v>
      </c>
      <c r="AO453" s="33">
        <f>-VLOOKUP($A453,'pl-data'!$A:$BR,38+AO$3)</f>
        <v>-0.4291666666666667</v>
      </c>
      <c r="AP453" s="33">
        <f>-VLOOKUP($A453,'pl-data'!$A:$BR,23+AP$3)</f>
        <v>0</v>
      </c>
      <c r="AQ453" s="34">
        <f t="shared" si="938"/>
        <v>-1</v>
      </c>
      <c r="AR453" s="34">
        <f t="shared" si="939"/>
        <v>-1</v>
      </c>
      <c r="AT453" s="33">
        <f>-VLOOKUP($A453,'pl-data'!$A:$BR,8+AT$3)</f>
        <v>-0.41666666666666669</v>
      </c>
      <c r="AU453" s="33">
        <f>-VLOOKUP($A453,'pl-data'!$A:$BR,38+AU$3)</f>
        <v>-0.4291666666666667</v>
      </c>
      <c r="AV453" s="33">
        <f>-VLOOKUP($A453,'pl-data'!$A:$BR,23+AV$3)</f>
        <v>0</v>
      </c>
      <c r="AW453" s="34">
        <f t="shared" si="941"/>
        <v>-1</v>
      </c>
      <c r="AX453" s="34">
        <f t="shared" si="942"/>
        <v>-1</v>
      </c>
      <c r="AZ453" s="33">
        <f>-VLOOKUP($A453,'pl-data'!$A:$BR,8+AZ$3)</f>
        <v>-0.41666666666666669</v>
      </c>
      <c r="BA453" s="33">
        <f>-VLOOKUP($A453,'pl-data'!$A:$BR,38+BA$3)</f>
        <v>-0.4291666666666667</v>
      </c>
      <c r="BB453" s="33">
        <f>-VLOOKUP($A453,'pl-data'!$A:$BR,23+BB$3)</f>
        <v>0</v>
      </c>
      <c r="BC453" s="34">
        <f t="shared" si="944"/>
        <v>-1</v>
      </c>
      <c r="BD453" s="34">
        <f t="shared" si="945"/>
        <v>-1</v>
      </c>
      <c r="BF453" s="33">
        <f>-VLOOKUP($A453,'pl-data'!$A:$BR,8+BF$3)</f>
        <v>-0.41666666666666669</v>
      </c>
      <c r="BG453" s="33">
        <f>-VLOOKUP($A453,'pl-data'!$A:$BR,38+BG$3)</f>
        <v>-0.4291666666666667</v>
      </c>
      <c r="BH453" s="33">
        <f>-VLOOKUP($A453,'pl-data'!$A:$BR,23+BH$3)</f>
        <v>0</v>
      </c>
      <c r="BI453" s="34">
        <f t="shared" si="947"/>
        <v>-1</v>
      </c>
      <c r="BJ453" s="34">
        <f t="shared" si="948"/>
        <v>-1</v>
      </c>
      <c r="BL453" s="33">
        <f>-VLOOKUP($A453,'pl-data'!$A:$BR,8+BL$3)</f>
        <v>-0.41666666666666669</v>
      </c>
      <c r="BM453" s="33">
        <f>-VLOOKUP($A453,'pl-data'!$A:$BR,38+BM$3)</f>
        <v>-0.4291666666666667</v>
      </c>
      <c r="BN453" s="33">
        <f>-VLOOKUP($A453,'pl-data'!$A:$BR,23+BN$3)</f>
        <v>0</v>
      </c>
      <c r="BO453" s="34">
        <f t="shared" si="950"/>
        <v>-1</v>
      </c>
      <c r="BP453" s="34">
        <f t="shared" si="951"/>
        <v>-1</v>
      </c>
      <c r="BR453" s="33">
        <f>-VLOOKUP($A453,'pl-data'!$A:$BR,8+BR$3)</f>
        <v>-0.41666666666666669</v>
      </c>
      <c r="BS453" s="33">
        <f>-VLOOKUP($A453,'pl-data'!$A:$BR,38+BS$3)</f>
        <v>-0.4291666666666667</v>
      </c>
      <c r="BT453" s="33">
        <f>-VLOOKUP($A453,'pl-data'!$A:$BR,23+BT$3)</f>
        <v>0</v>
      </c>
      <c r="BU453" s="34">
        <f t="shared" si="953"/>
        <v>-1</v>
      </c>
      <c r="BV453" s="34">
        <f t="shared" si="954"/>
        <v>-1</v>
      </c>
      <c r="BX453" s="33">
        <f t="shared" ref="BX453:BX459" si="958">+BR453+BL453+BF453+AZ453+AT453+AN453+AH453+AB453+V453+P453+J453+D453</f>
        <v>-5</v>
      </c>
      <c r="BY453" s="33">
        <f t="shared" ref="BY453:BY459" si="959">+BS453+BM453+BG453+BA453+AU453+AO453+AI453+AC453+W453+Q453+K453+E453</f>
        <v>-5.15</v>
      </c>
      <c r="BZ453" s="33">
        <f t="shared" ref="BZ453:BZ459" si="960">+BT453+BN453+BH453+BB453+AV453+AP453+AJ453+AD453+X453+R453+L453+F453</f>
        <v>0</v>
      </c>
      <c r="CA453" s="34">
        <f t="shared" si="956"/>
        <v>-1</v>
      </c>
      <c r="CB453" s="34">
        <f t="shared" si="957"/>
        <v>-1</v>
      </c>
    </row>
    <row r="454" spans="1:80" ht="24" hidden="1" outlineLevel="2" x14ac:dyDescent="0.2">
      <c r="A454" s="49">
        <v>4800</v>
      </c>
      <c r="B454" s="18" t="str">
        <f>+masterfile!D1109</f>
        <v>4800 Reparatur/Instandh. Anlagen u. Maschinen</v>
      </c>
      <c r="D454" s="33">
        <f>-VLOOKUP($A454,'pl-data'!$A:$BR,8+D$3)</f>
        <v>0</v>
      </c>
      <c r="E454" s="33">
        <f>-VLOOKUP($A454,'pl-data'!$A:$BR,38+E$3)</f>
        <v>0</v>
      </c>
      <c r="F454" s="33">
        <f>-VLOOKUP($A454,'pl-data'!$A:$BR,23+F$3)</f>
        <v>0</v>
      </c>
      <c r="G454" s="34" t="str">
        <f t="shared" si="920"/>
        <v>n/a</v>
      </c>
      <c r="H454" s="34" t="str">
        <f t="shared" si="921"/>
        <v>n/a</v>
      </c>
      <c r="J454" s="33">
        <f>-VLOOKUP($A454,'pl-data'!$A:$BR,8+J$3)</f>
        <v>0</v>
      </c>
      <c r="K454" s="33">
        <f>-VLOOKUP($A454,'pl-data'!$A:$BR,38+K$3)</f>
        <v>0</v>
      </c>
      <c r="L454" s="33">
        <f>-VLOOKUP($A454,'pl-data'!$A:$BR,23+L$3)</f>
        <v>0</v>
      </c>
      <c r="M454" s="34" t="str">
        <f t="shared" si="923"/>
        <v>n/a</v>
      </c>
      <c r="N454" s="34" t="str">
        <f t="shared" si="924"/>
        <v>n/a</v>
      </c>
      <c r="P454" s="33">
        <f>-VLOOKUP($A454,'pl-data'!$A:$BR,8+P$3)</f>
        <v>0</v>
      </c>
      <c r="Q454" s="33">
        <f>-VLOOKUP($A454,'pl-data'!$A:$BR,38+Q$3)</f>
        <v>0</v>
      </c>
      <c r="R454" s="33">
        <f>-VLOOKUP($A454,'pl-data'!$A:$BR,23+R$3)</f>
        <v>0</v>
      </c>
      <c r="S454" s="34" t="str">
        <f t="shared" si="926"/>
        <v>n/a</v>
      </c>
      <c r="T454" s="34" t="str">
        <f t="shared" si="927"/>
        <v>n/a</v>
      </c>
      <c r="V454" s="33">
        <f>-VLOOKUP($A454,'pl-data'!$A:$BR,8+V$3)</f>
        <v>0</v>
      </c>
      <c r="W454" s="33">
        <f>-VLOOKUP($A454,'pl-data'!$A:$BR,38+W$3)</f>
        <v>0</v>
      </c>
      <c r="X454" s="33">
        <f>-VLOOKUP($A454,'pl-data'!$A:$BR,23+X$3)</f>
        <v>0</v>
      </c>
      <c r="Y454" s="34" t="str">
        <f t="shared" si="929"/>
        <v>n/a</v>
      </c>
      <c r="Z454" s="34" t="str">
        <f t="shared" si="930"/>
        <v>n/a</v>
      </c>
      <c r="AB454" s="33">
        <f>-VLOOKUP($A454,'pl-data'!$A:$BR,8+AB$3)</f>
        <v>0</v>
      </c>
      <c r="AC454" s="33">
        <f>-VLOOKUP($A454,'pl-data'!$A:$BR,38+AC$3)</f>
        <v>0</v>
      </c>
      <c r="AD454" s="33">
        <f>-VLOOKUP($A454,'pl-data'!$A:$BR,23+AD$3)</f>
        <v>0</v>
      </c>
      <c r="AE454" s="34" t="str">
        <f t="shared" si="932"/>
        <v>n/a</v>
      </c>
      <c r="AF454" s="34" t="str">
        <f t="shared" si="933"/>
        <v>n/a</v>
      </c>
      <c r="AH454" s="33">
        <f>-VLOOKUP($A454,'pl-data'!$A:$BR,8+AH$3)</f>
        <v>0</v>
      </c>
      <c r="AI454" s="33">
        <f>-VLOOKUP($A454,'pl-data'!$A:$BR,38+AI$3)</f>
        <v>0</v>
      </c>
      <c r="AJ454" s="33">
        <f>-VLOOKUP($A454,'pl-data'!$A:$BR,23+AJ$3)</f>
        <v>0</v>
      </c>
      <c r="AK454" s="34" t="str">
        <f t="shared" si="935"/>
        <v>n/a</v>
      </c>
      <c r="AL454" s="34" t="str">
        <f t="shared" si="936"/>
        <v>n/a</v>
      </c>
      <c r="AN454" s="33">
        <f>-VLOOKUP($A454,'pl-data'!$A:$BR,8+AN$3)</f>
        <v>0</v>
      </c>
      <c r="AO454" s="33">
        <f>-VLOOKUP($A454,'pl-data'!$A:$BR,38+AO$3)</f>
        <v>0</v>
      </c>
      <c r="AP454" s="33">
        <f>-VLOOKUP($A454,'pl-data'!$A:$BR,23+AP$3)</f>
        <v>0</v>
      </c>
      <c r="AQ454" s="34" t="str">
        <f t="shared" si="938"/>
        <v>n/a</v>
      </c>
      <c r="AR454" s="34" t="str">
        <f t="shared" si="939"/>
        <v>n/a</v>
      </c>
      <c r="AT454" s="33">
        <f>-VLOOKUP($A454,'pl-data'!$A:$BR,8+AT$3)</f>
        <v>0</v>
      </c>
      <c r="AU454" s="33">
        <f>-VLOOKUP($A454,'pl-data'!$A:$BR,38+AU$3)</f>
        <v>0</v>
      </c>
      <c r="AV454" s="33">
        <f>-VLOOKUP($A454,'pl-data'!$A:$BR,23+AV$3)</f>
        <v>0</v>
      </c>
      <c r="AW454" s="34" t="str">
        <f t="shared" si="941"/>
        <v>n/a</v>
      </c>
      <c r="AX454" s="34" t="str">
        <f t="shared" si="942"/>
        <v>n/a</v>
      </c>
      <c r="AZ454" s="33">
        <f>-VLOOKUP($A454,'pl-data'!$A:$BR,8+AZ$3)</f>
        <v>0</v>
      </c>
      <c r="BA454" s="33">
        <f>-VLOOKUP($A454,'pl-data'!$A:$BR,38+BA$3)</f>
        <v>0</v>
      </c>
      <c r="BB454" s="33">
        <f>-VLOOKUP($A454,'pl-data'!$A:$BR,23+BB$3)</f>
        <v>0</v>
      </c>
      <c r="BC454" s="34" t="str">
        <f t="shared" si="944"/>
        <v>n/a</v>
      </c>
      <c r="BD454" s="34" t="str">
        <f t="shared" si="945"/>
        <v>n/a</v>
      </c>
      <c r="BF454" s="33">
        <f>-VLOOKUP($A454,'pl-data'!$A:$BR,8+BF$3)</f>
        <v>0</v>
      </c>
      <c r="BG454" s="33">
        <f>-VLOOKUP($A454,'pl-data'!$A:$BR,38+BG$3)</f>
        <v>0</v>
      </c>
      <c r="BH454" s="33">
        <f>-VLOOKUP($A454,'pl-data'!$A:$BR,23+BH$3)</f>
        <v>0</v>
      </c>
      <c r="BI454" s="34" t="str">
        <f t="shared" si="947"/>
        <v>n/a</v>
      </c>
      <c r="BJ454" s="34" t="str">
        <f t="shared" si="948"/>
        <v>n/a</v>
      </c>
      <c r="BL454" s="33">
        <f>-VLOOKUP($A454,'pl-data'!$A:$BR,8+BL$3)</f>
        <v>0</v>
      </c>
      <c r="BM454" s="33">
        <f>-VLOOKUP($A454,'pl-data'!$A:$BR,38+BM$3)</f>
        <v>0</v>
      </c>
      <c r="BN454" s="33">
        <f>-VLOOKUP($A454,'pl-data'!$A:$BR,23+BN$3)</f>
        <v>0</v>
      </c>
      <c r="BO454" s="34" t="str">
        <f t="shared" si="950"/>
        <v>n/a</v>
      </c>
      <c r="BP454" s="34" t="str">
        <f t="shared" si="951"/>
        <v>n/a</v>
      </c>
      <c r="BR454" s="33">
        <f>-VLOOKUP($A454,'pl-data'!$A:$BR,8+BR$3)</f>
        <v>0</v>
      </c>
      <c r="BS454" s="33">
        <f>-VLOOKUP($A454,'pl-data'!$A:$BR,38+BS$3)</f>
        <v>0</v>
      </c>
      <c r="BT454" s="33">
        <f>-VLOOKUP($A454,'pl-data'!$A:$BR,23+BT$3)</f>
        <v>0</v>
      </c>
      <c r="BU454" s="34" t="str">
        <f t="shared" si="953"/>
        <v>n/a</v>
      </c>
      <c r="BV454" s="34" t="str">
        <f t="shared" si="954"/>
        <v>n/a</v>
      </c>
      <c r="BX454" s="33">
        <f t="shared" si="958"/>
        <v>0</v>
      </c>
      <c r="BY454" s="33">
        <f t="shared" si="959"/>
        <v>0</v>
      </c>
      <c r="BZ454" s="33">
        <f t="shared" si="960"/>
        <v>0</v>
      </c>
      <c r="CA454" s="34" t="str">
        <f t="shared" si="956"/>
        <v>n/a</v>
      </c>
      <c r="CB454" s="34" t="str">
        <f t="shared" si="957"/>
        <v>n/a</v>
      </c>
    </row>
    <row r="455" spans="1:80" hidden="1" outlineLevel="2" x14ac:dyDescent="0.2">
      <c r="A455" s="49">
        <v>4801</v>
      </c>
      <c r="B455" s="18" t="str">
        <f>+masterfile!D1110</f>
        <v>4801 Reparatur u.Instandhaltung von Bauten</v>
      </c>
      <c r="D455" s="33">
        <f>-VLOOKUP($A455,'pl-data'!$A:$BR,8+D$3)</f>
        <v>-0.41666666666666669</v>
      </c>
      <c r="E455" s="33">
        <f>-VLOOKUP($A455,'pl-data'!$A:$BR,38+E$3)</f>
        <v>-0.4291666666666667</v>
      </c>
      <c r="F455" s="33">
        <f>-VLOOKUP($A455,'pl-data'!$A:$BR,23+F$3)</f>
        <v>0</v>
      </c>
      <c r="G455" s="34">
        <f t="shared" si="920"/>
        <v>-1</v>
      </c>
      <c r="H455" s="34">
        <f t="shared" si="921"/>
        <v>-1</v>
      </c>
      <c r="J455" s="33">
        <f>-VLOOKUP($A455,'pl-data'!$A:$BR,8+J$3)</f>
        <v>-0.41666666666666669</v>
      </c>
      <c r="K455" s="33">
        <f>-VLOOKUP($A455,'pl-data'!$A:$BR,38+K$3)</f>
        <v>-0.4291666666666667</v>
      </c>
      <c r="L455" s="33">
        <f>-VLOOKUP($A455,'pl-data'!$A:$BR,23+L$3)</f>
        <v>0</v>
      </c>
      <c r="M455" s="34">
        <f t="shared" si="923"/>
        <v>-1</v>
      </c>
      <c r="N455" s="34">
        <f t="shared" si="924"/>
        <v>-1</v>
      </c>
      <c r="P455" s="33">
        <f>-VLOOKUP($A455,'pl-data'!$A:$BR,8+P$3)</f>
        <v>-0.41666666666666669</v>
      </c>
      <c r="Q455" s="33">
        <f>-VLOOKUP($A455,'pl-data'!$A:$BR,38+Q$3)</f>
        <v>-0.4291666666666667</v>
      </c>
      <c r="R455" s="33">
        <f>-VLOOKUP($A455,'pl-data'!$A:$BR,23+R$3)</f>
        <v>0</v>
      </c>
      <c r="S455" s="34">
        <f t="shared" si="926"/>
        <v>-1</v>
      </c>
      <c r="T455" s="34">
        <f t="shared" si="927"/>
        <v>-1</v>
      </c>
      <c r="V455" s="33">
        <f>-VLOOKUP($A455,'pl-data'!$A:$BR,8+V$3)</f>
        <v>-0.41666666666666669</v>
      </c>
      <c r="W455" s="33">
        <f>-VLOOKUP($A455,'pl-data'!$A:$BR,38+W$3)</f>
        <v>-0.4291666666666667</v>
      </c>
      <c r="X455" s="33">
        <f>-VLOOKUP($A455,'pl-data'!$A:$BR,23+X$3)</f>
        <v>0</v>
      </c>
      <c r="Y455" s="34">
        <f t="shared" si="929"/>
        <v>-1</v>
      </c>
      <c r="Z455" s="34">
        <f t="shared" si="930"/>
        <v>-1</v>
      </c>
      <c r="AB455" s="33">
        <f>-VLOOKUP($A455,'pl-data'!$A:$BR,8+AB$3)</f>
        <v>-0.41666666666666669</v>
      </c>
      <c r="AC455" s="33">
        <f>-VLOOKUP($A455,'pl-data'!$A:$BR,38+AC$3)</f>
        <v>-0.4291666666666667</v>
      </c>
      <c r="AD455" s="33">
        <f>-VLOOKUP($A455,'pl-data'!$A:$BR,23+AD$3)</f>
        <v>0</v>
      </c>
      <c r="AE455" s="34">
        <f t="shared" si="932"/>
        <v>-1</v>
      </c>
      <c r="AF455" s="34">
        <f t="shared" si="933"/>
        <v>-1</v>
      </c>
      <c r="AH455" s="33">
        <f>-VLOOKUP($A455,'pl-data'!$A:$BR,8+AH$3)</f>
        <v>-0.41666666666666669</v>
      </c>
      <c r="AI455" s="33">
        <f>-VLOOKUP($A455,'pl-data'!$A:$BR,38+AI$3)</f>
        <v>-0.4291666666666667</v>
      </c>
      <c r="AJ455" s="33">
        <f>-VLOOKUP($A455,'pl-data'!$A:$BR,23+AJ$3)</f>
        <v>0</v>
      </c>
      <c r="AK455" s="34">
        <f t="shared" si="935"/>
        <v>-1</v>
      </c>
      <c r="AL455" s="34">
        <f t="shared" si="936"/>
        <v>-1</v>
      </c>
      <c r="AN455" s="33">
        <f>-VLOOKUP($A455,'pl-data'!$A:$BR,8+AN$3)</f>
        <v>-0.41666666666666669</v>
      </c>
      <c r="AO455" s="33">
        <f>-VLOOKUP($A455,'pl-data'!$A:$BR,38+AO$3)</f>
        <v>-0.4291666666666667</v>
      </c>
      <c r="AP455" s="33">
        <f>-VLOOKUP($A455,'pl-data'!$A:$BR,23+AP$3)</f>
        <v>0</v>
      </c>
      <c r="AQ455" s="34">
        <f t="shared" si="938"/>
        <v>-1</v>
      </c>
      <c r="AR455" s="34">
        <f t="shared" si="939"/>
        <v>-1</v>
      </c>
      <c r="AT455" s="33">
        <f>-VLOOKUP($A455,'pl-data'!$A:$BR,8+AT$3)</f>
        <v>-0.41666666666666669</v>
      </c>
      <c r="AU455" s="33">
        <f>-VLOOKUP($A455,'pl-data'!$A:$BR,38+AU$3)</f>
        <v>-0.4291666666666667</v>
      </c>
      <c r="AV455" s="33">
        <f>-VLOOKUP($A455,'pl-data'!$A:$BR,23+AV$3)</f>
        <v>0</v>
      </c>
      <c r="AW455" s="34">
        <f t="shared" si="941"/>
        <v>-1</v>
      </c>
      <c r="AX455" s="34">
        <f t="shared" si="942"/>
        <v>-1</v>
      </c>
      <c r="AZ455" s="33">
        <f>-VLOOKUP($A455,'pl-data'!$A:$BR,8+AZ$3)</f>
        <v>-0.41666666666666669</v>
      </c>
      <c r="BA455" s="33">
        <f>-VLOOKUP($A455,'pl-data'!$A:$BR,38+BA$3)</f>
        <v>-0.4291666666666667</v>
      </c>
      <c r="BB455" s="33">
        <f>-VLOOKUP($A455,'pl-data'!$A:$BR,23+BB$3)</f>
        <v>0</v>
      </c>
      <c r="BC455" s="34">
        <f t="shared" si="944"/>
        <v>-1</v>
      </c>
      <c r="BD455" s="34">
        <f t="shared" si="945"/>
        <v>-1</v>
      </c>
      <c r="BF455" s="33">
        <f>-VLOOKUP($A455,'pl-data'!$A:$BR,8+BF$3)</f>
        <v>-0.41666666666666669</v>
      </c>
      <c r="BG455" s="33">
        <f>-VLOOKUP($A455,'pl-data'!$A:$BR,38+BG$3)</f>
        <v>-0.4291666666666667</v>
      </c>
      <c r="BH455" s="33">
        <f>-VLOOKUP($A455,'pl-data'!$A:$BR,23+BH$3)</f>
        <v>0</v>
      </c>
      <c r="BI455" s="34">
        <f t="shared" si="947"/>
        <v>-1</v>
      </c>
      <c r="BJ455" s="34">
        <f t="shared" si="948"/>
        <v>-1</v>
      </c>
      <c r="BL455" s="33">
        <f>-VLOOKUP($A455,'pl-data'!$A:$BR,8+BL$3)</f>
        <v>-0.41666666666666669</v>
      </c>
      <c r="BM455" s="33">
        <f>-VLOOKUP($A455,'pl-data'!$A:$BR,38+BM$3)</f>
        <v>-0.4291666666666667</v>
      </c>
      <c r="BN455" s="33">
        <f>-VLOOKUP($A455,'pl-data'!$A:$BR,23+BN$3)</f>
        <v>0</v>
      </c>
      <c r="BO455" s="34">
        <f t="shared" si="950"/>
        <v>-1</v>
      </c>
      <c r="BP455" s="34">
        <f t="shared" si="951"/>
        <v>-1</v>
      </c>
      <c r="BR455" s="33">
        <f>-VLOOKUP($A455,'pl-data'!$A:$BR,8+BR$3)</f>
        <v>-0.41666666666666669</v>
      </c>
      <c r="BS455" s="33">
        <f>-VLOOKUP($A455,'pl-data'!$A:$BR,38+BS$3)</f>
        <v>-0.4291666666666667</v>
      </c>
      <c r="BT455" s="33">
        <f>-VLOOKUP($A455,'pl-data'!$A:$BR,23+BT$3)</f>
        <v>0</v>
      </c>
      <c r="BU455" s="34">
        <f t="shared" si="953"/>
        <v>-1</v>
      </c>
      <c r="BV455" s="34">
        <f t="shared" si="954"/>
        <v>-1</v>
      </c>
      <c r="BX455" s="33">
        <f t="shared" si="958"/>
        <v>-5</v>
      </c>
      <c r="BY455" s="33">
        <f t="shared" si="959"/>
        <v>-5.15</v>
      </c>
      <c r="BZ455" s="33">
        <f t="shared" si="960"/>
        <v>0</v>
      </c>
      <c r="CA455" s="34">
        <f t="shared" si="956"/>
        <v>-1</v>
      </c>
      <c r="CB455" s="34">
        <f t="shared" si="957"/>
        <v>-1</v>
      </c>
    </row>
    <row r="456" spans="1:80" hidden="1" outlineLevel="2" x14ac:dyDescent="0.2">
      <c r="A456" s="49">
        <v>4805</v>
      </c>
      <c r="B456" s="18" t="str">
        <f>+masterfile!D1111</f>
        <v>4805 Reparatur/Instandh.v.and.Anlagen u. BGA</v>
      </c>
      <c r="D456" s="33">
        <f>-VLOOKUP($A456,'pl-data'!$A:$BR,8+D$3)</f>
        <v>-0.41666666666666669</v>
      </c>
      <c r="E456" s="33">
        <f>-VLOOKUP($A456,'pl-data'!$A:$BR,38+E$3)</f>
        <v>-0.4291666666666667</v>
      </c>
      <c r="F456" s="33">
        <f>-VLOOKUP($A456,'pl-data'!$A:$BR,23+F$3)</f>
        <v>0</v>
      </c>
      <c r="G456" s="34">
        <f t="shared" si="920"/>
        <v>-1</v>
      </c>
      <c r="H456" s="34">
        <f t="shared" si="921"/>
        <v>-1</v>
      </c>
      <c r="J456" s="33">
        <f>-VLOOKUP($A456,'pl-data'!$A:$BR,8+J$3)</f>
        <v>-0.41666666666666669</v>
      </c>
      <c r="K456" s="33">
        <f>-VLOOKUP($A456,'pl-data'!$A:$BR,38+K$3)</f>
        <v>-0.4291666666666667</v>
      </c>
      <c r="L456" s="33">
        <f>-VLOOKUP($A456,'pl-data'!$A:$BR,23+L$3)</f>
        <v>0</v>
      </c>
      <c r="M456" s="34">
        <f t="shared" si="923"/>
        <v>-1</v>
      </c>
      <c r="N456" s="34">
        <f t="shared" si="924"/>
        <v>-1</v>
      </c>
      <c r="P456" s="33">
        <f>-VLOOKUP($A456,'pl-data'!$A:$BR,8+P$3)</f>
        <v>-0.41666666666666669</v>
      </c>
      <c r="Q456" s="33">
        <f>-VLOOKUP($A456,'pl-data'!$A:$BR,38+Q$3)</f>
        <v>-0.4291666666666667</v>
      </c>
      <c r="R456" s="33">
        <f>-VLOOKUP($A456,'pl-data'!$A:$BR,23+R$3)</f>
        <v>0</v>
      </c>
      <c r="S456" s="34">
        <f t="shared" si="926"/>
        <v>-1</v>
      </c>
      <c r="T456" s="34">
        <f t="shared" si="927"/>
        <v>-1</v>
      </c>
      <c r="V456" s="33">
        <f>-VLOOKUP($A456,'pl-data'!$A:$BR,8+V$3)</f>
        <v>-0.41666666666666669</v>
      </c>
      <c r="W456" s="33">
        <f>-VLOOKUP($A456,'pl-data'!$A:$BR,38+W$3)</f>
        <v>-0.4291666666666667</v>
      </c>
      <c r="X456" s="33">
        <f>-VLOOKUP($A456,'pl-data'!$A:$BR,23+X$3)</f>
        <v>0</v>
      </c>
      <c r="Y456" s="34">
        <f t="shared" si="929"/>
        <v>-1</v>
      </c>
      <c r="Z456" s="34">
        <f t="shared" si="930"/>
        <v>-1</v>
      </c>
      <c r="AB456" s="33">
        <f>-VLOOKUP($A456,'pl-data'!$A:$BR,8+AB$3)</f>
        <v>-0.41666666666666669</v>
      </c>
      <c r="AC456" s="33">
        <f>-VLOOKUP($A456,'pl-data'!$A:$BR,38+AC$3)</f>
        <v>-0.4291666666666667</v>
      </c>
      <c r="AD456" s="33">
        <f>-VLOOKUP($A456,'pl-data'!$A:$BR,23+AD$3)</f>
        <v>0</v>
      </c>
      <c r="AE456" s="34">
        <f t="shared" si="932"/>
        <v>-1</v>
      </c>
      <c r="AF456" s="34">
        <f t="shared" si="933"/>
        <v>-1</v>
      </c>
      <c r="AH456" s="33">
        <f>-VLOOKUP($A456,'pl-data'!$A:$BR,8+AH$3)</f>
        <v>-0.41666666666666669</v>
      </c>
      <c r="AI456" s="33">
        <f>-VLOOKUP($A456,'pl-data'!$A:$BR,38+AI$3)</f>
        <v>-0.4291666666666667</v>
      </c>
      <c r="AJ456" s="33">
        <f>-VLOOKUP($A456,'pl-data'!$A:$BR,23+AJ$3)</f>
        <v>0</v>
      </c>
      <c r="AK456" s="34">
        <f t="shared" si="935"/>
        <v>-1</v>
      </c>
      <c r="AL456" s="34">
        <f t="shared" si="936"/>
        <v>-1</v>
      </c>
      <c r="AN456" s="33">
        <f>-VLOOKUP($A456,'pl-data'!$A:$BR,8+AN$3)</f>
        <v>-0.41666666666666669</v>
      </c>
      <c r="AO456" s="33">
        <f>-VLOOKUP($A456,'pl-data'!$A:$BR,38+AO$3)</f>
        <v>-0.4291666666666667</v>
      </c>
      <c r="AP456" s="33">
        <f>-VLOOKUP($A456,'pl-data'!$A:$BR,23+AP$3)</f>
        <v>0</v>
      </c>
      <c r="AQ456" s="34">
        <f t="shared" si="938"/>
        <v>-1</v>
      </c>
      <c r="AR456" s="34">
        <f t="shared" si="939"/>
        <v>-1</v>
      </c>
      <c r="AT456" s="33">
        <f>-VLOOKUP($A456,'pl-data'!$A:$BR,8+AT$3)</f>
        <v>-0.41666666666666669</v>
      </c>
      <c r="AU456" s="33">
        <f>-VLOOKUP($A456,'pl-data'!$A:$BR,38+AU$3)</f>
        <v>-0.4291666666666667</v>
      </c>
      <c r="AV456" s="33">
        <f>-VLOOKUP($A456,'pl-data'!$A:$BR,23+AV$3)</f>
        <v>0</v>
      </c>
      <c r="AW456" s="34">
        <f t="shared" si="941"/>
        <v>-1</v>
      </c>
      <c r="AX456" s="34">
        <f t="shared" si="942"/>
        <v>-1</v>
      </c>
      <c r="AZ456" s="33">
        <f>-VLOOKUP($A456,'pl-data'!$A:$BR,8+AZ$3)</f>
        <v>-0.41666666666666669</v>
      </c>
      <c r="BA456" s="33">
        <f>-VLOOKUP($A456,'pl-data'!$A:$BR,38+BA$3)</f>
        <v>-0.4291666666666667</v>
      </c>
      <c r="BB456" s="33">
        <f>-VLOOKUP($A456,'pl-data'!$A:$BR,23+BB$3)</f>
        <v>0</v>
      </c>
      <c r="BC456" s="34">
        <f t="shared" si="944"/>
        <v>-1</v>
      </c>
      <c r="BD456" s="34">
        <f t="shared" si="945"/>
        <v>-1</v>
      </c>
      <c r="BF456" s="33">
        <f>-VLOOKUP($A456,'pl-data'!$A:$BR,8+BF$3)</f>
        <v>-0.41666666666666669</v>
      </c>
      <c r="BG456" s="33">
        <f>-VLOOKUP($A456,'pl-data'!$A:$BR,38+BG$3)</f>
        <v>-0.4291666666666667</v>
      </c>
      <c r="BH456" s="33">
        <f>-VLOOKUP($A456,'pl-data'!$A:$BR,23+BH$3)</f>
        <v>0</v>
      </c>
      <c r="BI456" s="34">
        <f t="shared" si="947"/>
        <v>-1</v>
      </c>
      <c r="BJ456" s="34">
        <f t="shared" si="948"/>
        <v>-1</v>
      </c>
      <c r="BL456" s="33">
        <f>-VLOOKUP($A456,'pl-data'!$A:$BR,8+BL$3)</f>
        <v>-0.41666666666666669</v>
      </c>
      <c r="BM456" s="33">
        <f>-VLOOKUP($A456,'pl-data'!$A:$BR,38+BM$3)</f>
        <v>-0.4291666666666667</v>
      </c>
      <c r="BN456" s="33">
        <f>-VLOOKUP($A456,'pl-data'!$A:$BR,23+BN$3)</f>
        <v>0</v>
      </c>
      <c r="BO456" s="34">
        <f t="shared" si="950"/>
        <v>-1</v>
      </c>
      <c r="BP456" s="34">
        <f t="shared" si="951"/>
        <v>-1</v>
      </c>
      <c r="BR456" s="33">
        <f>-VLOOKUP($A456,'pl-data'!$A:$BR,8+BR$3)</f>
        <v>-0.41666666666666669</v>
      </c>
      <c r="BS456" s="33">
        <f>-VLOOKUP($A456,'pl-data'!$A:$BR,38+BS$3)</f>
        <v>-0.4291666666666667</v>
      </c>
      <c r="BT456" s="33">
        <f>-VLOOKUP($A456,'pl-data'!$A:$BR,23+BT$3)</f>
        <v>0</v>
      </c>
      <c r="BU456" s="34">
        <f t="shared" si="953"/>
        <v>-1</v>
      </c>
      <c r="BV456" s="34">
        <f t="shared" si="954"/>
        <v>-1</v>
      </c>
      <c r="BX456" s="33">
        <f t="shared" si="958"/>
        <v>-5</v>
      </c>
      <c r="BY456" s="33">
        <f t="shared" si="959"/>
        <v>-5.15</v>
      </c>
      <c r="BZ456" s="33">
        <f t="shared" si="960"/>
        <v>0</v>
      </c>
      <c r="CA456" s="34">
        <f t="shared" si="956"/>
        <v>-1</v>
      </c>
      <c r="CB456" s="34">
        <f t="shared" si="957"/>
        <v>-1</v>
      </c>
    </row>
    <row r="457" spans="1:80" hidden="1" outlineLevel="2" x14ac:dyDescent="0.2">
      <c r="A457" s="49">
        <v>4806</v>
      </c>
      <c r="B457" s="18" t="str">
        <f>+masterfile!D1112</f>
        <v>4806 Wartungskosten für Hard- und Software</v>
      </c>
      <c r="D457" s="33">
        <f>-VLOOKUP($A457,'pl-data'!$A:$BR,8+D$3)</f>
        <v>-0.25</v>
      </c>
      <c r="E457" s="33">
        <f>-VLOOKUP($A457,'pl-data'!$A:$BR,38+E$3)</f>
        <v>-0.25750000000000001</v>
      </c>
      <c r="F457" s="33">
        <f>-VLOOKUP($A457,'pl-data'!$A:$BR,23+F$3)</f>
        <v>0</v>
      </c>
      <c r="G457" s="34">
        <f t="shared" si="920"/>
        <v>-1</v>
      </c>
      <c r="H457" s="34">
        <f t="shared" si="921"/>
        <v>-1</v>
      </c>
      <c r="J457" s="33">
        <f>-VLOOKUP($A457,'pl-data'!$A:$BR,8+J$3)</f>
        <v>-0.25</v>
      </c>
      <c r="K457" s="33">
        <f>-VLOOKUP($A457,'pl-data'!$A:$BR,38+K$3)</f>
        <v>-0.25750000000000001</v>
      </c>
      <c r="L457" s="33">
        <f>-VLOOKUP($A457,'pl-data'!$A:$BR,23+L$3)</f>
        <v>0</v>
      </c>
      <c r="M457" s="34">
        <f t="shared" si="923"/>
        <v>-1</v>
      </c>
      <c r="N457" s="34">
        <f t="shared" si="924"/>
        <v>-1</v>
      </c>
      <c r="P457" s="33">
        <f>-VLOOKUP($A457,'pl-data'!$A:$BR,8+P$3)</f>
        <v>-0.25</v>
      </c>
      <c r="Q457" s="33">
        <f>-VLOOKUP($A457,'pl-data'!$A:$BR,38+Q$3)</f>
        <v>-0.25750000000000001</v>
      </c>
      <c r="R457" s="33">
        <f>-VLOOKUP($A457,'pl-data'!$A:$BR,23+R$3)</f>
        <v>0</v>
      </c>
      <c r="S457" s="34">
        <f t="shared" si="926"/>
        <v>-1</v>
      </c>
      <c r="T457" s="34">
        <f t="shared" si="927"/>
        <v>-1</v>
      </c>
      <c r="V457" s="33">
        <f>-VLOOKUP($A457,'pl-data'!$A:$BR,8+V$3)</f>
        <v>-0.25</v>
      </c>
      <c r="W457" s="33">
        <f>-VLOOKUP($A457,'pl-data'!$A:$BR,38+W$3)</f>
        <v>-0.25750000000000001</v>
      </c>
      <c r="X457" s="33">
        <f>-VLOOKUP($A457,'pl-data'!$A:$BR,23+X$3)</f>
        <v>0</v>
      </c>
      <c r="Y457" s="34">
        <f t="shared" si="929"/>
        <v>-1</v>
      </c>
      <c r="Z457" s="34">
        <f t="shared" si="930"/>
        <v>-1</v>
      </c>
      <c r="AB457" s="33">
        <f>-VLOOKUP($A457,'pl-data'!$A:$BR,8+AB$3)</f>
        <v>-0.25</v>
      </c>
      <c r="AC457" s="33">
        <f>-VLOOKUP($A457,'pl-data'!$A:$BR,38+AC$3)</f>
        <v>-0.25750000000000001</v>
      </c>
      <c r="AD457" s="33">
        <f>-VLOOKUP($A457,'pl-data'!$A:$BR,23+AD$3)</f>
        <v>0</v>
      </c>
      <c r="AE457" s="34">
        <f t="shared" si="932"/>
        <v>-1</v>
      </c>
      <c r="AF457" s="34">
        <f t="shared" si="933"/>
        <v>-1</v>
      </c>
      <c r="AH457" s="33">
        <f>-VLOOKUP($A457,'pl-data'!$A:$BR,8+AH$3)</f>
        <v>-0.25</v>
      </c>
      <c r="AI457" s="33">
        <f>-VLOOKUP($A457,'pl-data'!$A:$BR,38+AI$3)</f>
        <v>-0.25750000000000001</v>
      </c>
      <c r="AJ457" s="33">
        <f>-VLOOKUP($A457,'pl-data'!$A:$BR,23+AJ$3)</f>
        <v>0</v>
      </c>
      <c r="AK457" s="34">
        <f t="shared" si="935"/>
        <v>-1</v>
      </c>
      <c r="AL457" s="34">
        <f t="shared" si="936"/>
        <v>-1</v>
      </c>
      <c r="AN457" s="33">
        <f>-VLOOKUP($A457,'pl-data'!$A:$BR,8+AN$3)</f>
        <v>-0.25</v>
      </c>
      <c r="AO457" s="33">
        <f>-VLOOKUP($A457,'pl-data'!$A:$BR,38+AO$3)</f>
        <v>-0.25750000000000001</v>
      </c>
      <c r="AP457" s="33">
        <f>-VLOOKUP($A457,'pl-data'!$A:$BR,23+AP$3)</f>
        <v>0</v>
      </c>
      <c r="AQ457" s="34">
        <f t="shared" si="938"/>
        <v>-1</v>
      </c>
      <c r="AR457" s="34">
        <f t="shared" si="939"/>
        <v>-1</v>
      </c>
      <c r="AT457" s="33">
        <f>-VLOOKUP($A457,'pl-data'!$A:$BR,8+AT$3)</f>
        <v>-0.25</v>
      </c>
      <c r="AU457" s="33">
        <f>-VLOOKUP($A457,'pl-data'!$A:$BR,38+AU$3)</f>
        <v>-0.25750000000000001</v>
      </c>
      <c r="AV457" s="33">
        <f>-VLOOKUP($A457,'pl-data'!$A:$BR,23+AV$3)</f>
        <v>0</v>
      </c>
      <c r="AW457" s="34">
        <f t="shared" si="941"/>
        <v>-1</v>
      </c>
      <c r="AX457" s="34">
        <f t="shared" si="942"/>
        <v>-1</v>
      </c>
      <c r="AZ457" s="33">
        <f>-VLOOKUP($A457,'pl-data'!$A:$BR,8+AZ$3)</f>
        <v>-0.25</v>
      </c>
      <c r="BA457" s="33">
        <f>-VLOOKUP($A457,'pl-data'!$A:$BR,38+BA$3)</f>
        <v>-0.25750000000000001</v>
      </c>
      <c r="BB457" s="33">
        <f>-VLOOKUP($A457,'pl-data'!$A:$BR,23+BB$3)</f>
        <v>0</v>
      </c>
      <c r="BC457" s="34">
        <f t="shared" si="944"/>
        <v>-1</v>
      </c>
      <c r="BD457" s="34">
        <f t="shared" si="945"/>
        <v>-1</v>
      </c>
      <c r="BF457" s="33">
        <f>-VLOOKUP($A457,'pl-data'!$A:$BR,8+BF$3)</f>
        <v>-0.25</v>
      </c>
      <c r="BG457" s="33">
        <f>-VLOOKUP($A457,'pl-data'!$A:$BR,38+BG$3)</f>
        <v>-0.25750000000000001</v>
      </c>
      <c r="BH457" s="33">
        <f>-VLOOKUP($A457,'pl-data'!$A:$BR,23+BH$3)</f>
        <v>0</v>
      </c>
      <c r="BI457" s="34">
        <f t="shared" si="947"/>
        <v>-1</v>
      </c>
      <c r="BJ457" s="34">
        <f t="shared" si="948"/>
        <v>-1</v>
      </c>
      <c r="BL457" s="33">
        <f>-VLOOKUP($A457,'pl-data'!$A:$BR,8+BL$3)</f>
        <v>-0.25</v>
      </c>
      <c r="BM457" s="33">
        <f>-VLOOKUP($A457,'pl-data'!$A:$BR,38+BM$3)</f>
        <v>-0.25750000000000001</v>
      </c>
      <c r="BN457" s="33">
        <f>-VLOOKUP($A457,'pl-data'!$A:$BR,23+BN$3)</f>
        <v>0</v>
      </c>
      <c r="BO457" s="34">
        <f t="shared" si="950"/>
        <v>-1</v>
      </c>
      <c r="BP457" s="34">
        <f t="shared" si="951"/>
        <v>-1</v>
      </c>
      <c r="BR457" s="33">
        <f>-VLOOKUP($A457,'pl-data'!$A:$BR,8+BR$3)</f>
        <v>-0.25</v>
      </c>
      <c r="BS457" s="33">
        <f>-VLOOKUP($A457,'pl-data'!$A:$BR,38+BS$3)</f>
        <v>-0.25750000000000001</v>
      </c>
      <c r="BT457" s="33">
        <f>-VLOOKUP($A457,'pl-data'!$A:$BR,23+BT$3)</f>
        <v>0</v>
      </c>
      <c r="BU457" s="34">
        <f t="shared" si="953"/>
        <v>-1</v>
      </c>
      <c r="BV457" s="34">
        <f t="shared" si="954"/>
        <v>-1</v>
      </c>
      <c r="BX457" s="33">
        <f t="shared" si="958"/>
        <v>-3</v>
      </c>
      <c r="BY457" s="33">
        <f t="shared" si="959"/>
        <v>-3.0899999999999994</v>
      </c>
      <c r="BZ457" s="33">
        <f t="shared" si="960"/>
        <v>0</v>
      </c>
      <c r="CA457" s="34">
        <f t="shared" si="956"/>
        <v>-1</v>
      </c>
      <c r="CB457" s="34">
        <f t="shared" si="957"/>
        <v>-1</v>
      </c>
    </row>
    <row r="458" spans="1:80" hidden="1" outlineLevel="2" x14ac:dyDescent="0.2">
      <c r="A458" s="49">
        <v>4808</v>
      </c>
      <c r="B458" s="18" t="str">
        <f>+masterfile!D1113</f>
        <v>4808 Zuführung zu Aufwandsrückstellungen</v>
      </c>
      <c r="D458" s="33">
        <f>-VLOOKUP($A458,'pl-data'!$A:$BR,8+D$3)</f>
        <v>0</v>
      </c>
      <c r="E458" s="33">
        <f>-VLOOKUP($A458,'pl-data'!$A:$BR,38+E$3)</f>
        <v>0</v>
      </c>
      <c r="F458" s="33">
        <f>-VLOOKUP($A458,'pl-data'!$A:$BR,23+F$3)</f>
        <v>0</v>
      </c>
      <c r="G458" s="34" t="str">
        <f t="shared" si="920"/>
        <v>n/a</v>
      </c>
      <c r="H458" s="34" t="str">
        <f t="shared" si="921"/>
        <v>n/a</v>
      </c>
      <c r="J458" s="33">
        <f>-VLOOKUP($A458,'pl-data'!$A:$BR,8+J$3)</f>
        <v>0</v>
      </c>
      <c r="K458" s="33">
        <f>-VLOOKUP($A458,'pl-data'!$A:$BR,38+K$3)</f>
        <v>0</v>
      </c>
      <c r="L458" s="33">
        <f>-VLOOKUP($A458,'pl-data'!$A:$BR,23+L$3)</f>
        <v>0</v>
      </c>
      <c r="M458" s="34" t="str">
        <f t="shared" si="923"/>
        <v>n/a</v>
      </c>
      <c r="N458" s="34" t="str">
        <f t="shared" si="924"/>
        <v>n/a</v>
      </c>
      <c r="P458" s="33">
        <f>-VLOOKUP($A458,'pl-data'!$A:$BR,8+P$3)</f>
        <v>0</v>
      </c>
      <c r="Q458" s="33">
        <f>-VLOOKUP($A458,'pl-data'!$A:$BR,38+Q$3)</f>
        <v>0</v>
      </c>
      <c r="R458" s="33">
        <f>-VLOOKUP($A458,'pl-data'!$A:$BR,23+R$3)</f>
        <v>0</v>
      </c>
      <c r="S458" s="34" t="str">
        <f t="shared" si="926"/>
        <v>n/a</v>
      </c>
      <c r="T458" s="34" t="str">
        <f t="shared" si="927"/>
        <v>n/a</v>
      </c>
      <c r="V458" s="33">
        <f>-VLOOKUP($A458,'pl-data'!$A:$BR,8+V$3)</f>
        <v>0</v>
      </c>
      <c r="W458" s="33">
        <f>-VLOOKUP($A458,'pl-data'!$A:$BR,38+W$3)</f>
        <v>0</v>
      </c>
      <c r="X458" s="33">
        <f>-VLOOKUP($A458,'pl-data'!$A:$BR,23+X$3)</f>
        <v>0</v>
      </c>
      <c r="Y458" s="34" t="str">
        <f t="shared" si="929"/>
        <v>n/a</v>
      </c>
      <c r="Z458" s="34" t="str">
        <f t="shared" si="930"/>
        <v>n/a</v>
      </c>
      <c r="AB458" s="33">
        <f>-VLOOKUP($A458,'pl-data'!$A:$BR,8+AB$3)</f>
        <v>0</v>
      </c>
      <c r="AC458" s="33">
        <f>-VLOOKUP($A458,'pl-data'!$A:$BR,38+AC$3)</f>
        <v>0</v>
      </c>
      <c r="AD458" s="33">
        <f>-VLOOKUP($A458,'pl-data'!$A:$BR,23+AD$3)</f>
        <v>0</v>
      </c>
      <c r="AE458" s="34" t="str">
        <f t="shared" si="932"/>
        <v>n/a</v>
      </c>
      <c r="AF458" s="34" t="str">
        <f t="shared" si="933"/>
        <v>n/a</v>
      </c>
      <c r="AH458" s="33">
        <f>-VLOOKUP($A458,'pl-data'!$A:$BR,8+AH$3)</f>
        <v>0</v>
      </c>
      <c r="AI458" s="33">
        <f>-VLOOKUP($A458,'pl-data'!$A:$BR,38+AI$3)</f>
        <v>0</v>
      </c>
      <c r="AJ458" s="33">
        <f>-VLOOKUP($A458,'pl-data'!$A:$BR,23+AJ$3)</f>
        <v>0</v>
      </c>
      <c r="AK458" s="34" t="str">
        <f t="shared" si="935"/>
        <v>n/a</v>
      </c>
      <c r="AL458" s="34" t="str">
        <f t="shared" si="936"/>
        <v>n/a</v>
      </c>
      <c r="AN458" s="33">
        <f>-VLOOKUP($A458,'pl-data'!$A:$BR,8+AN$3)</f>
        <v>0</v>
      </c>
      <c r="AO458" s="33">
        <f>-VLOOKUP($A458,'pl-data'!$A:$BR,38+AO$3)</f>
        <v>0</v>
      </c>
      <c r="AP458" s="33">
        <f>-VLOOKUP($A458,'pl-data'!$A:$BR,23+AP$3)</f>
        <v>0</v>
      </c>
      <c r="AQ458" s="34" t="str">
        <f t="shared" si="938"/>
        <v>n/a</v>
      </c>
      <c r="AR458" s="34" t="str">
        <f t="shared" si="939"/>
        <v>n/a</v>
      </c>
      <c r="AT458" s="33">
        <f>-VLOOKUP($A458,'pl-data'!$A:$BR,8+AT$3)</f>
        <v>0</v>
      </c>
      <c r="AU458" s="33">
        <f>-VLOOKUP($A458,'pl-data'!$A:$BR,38+AU$3)</f>
        <v>0</v>
      </c>
      <c r="AV458" s="33">
        <f>-VLOOKUP($A458,'pl-data'!$A:$BR,23+AV$3)</f>
        <v>0</v>
      </c>
      <c r="AW458" s="34" t="str">
        <f t="shared" si="941"/>
        <v>n/a</v>
      </c>
      <c r="AX458" s="34" t="str">
        <f t="shared" si="942"/>
        <v>n/a</v>
      </c>
      <c r="AZ458" s="33">
        <f>-VLOOKUP($A458,'pl-data'!$A:$BR,8+AZ$3)</f>
        <v>0</v>
      </c>
      <c r="BA458" s="33">
        <f>-VLOOKUP($A458,'pl-data'!$A:$BR,38+BA$3)</f>
        <v>0</v>
      </c>
      <c r="BB458" s="33">
        <f>-VLOOKUP($A458,'pl-data'!$A:$BR,23+BB$3)</f>
        <v>0</v>
      </c>
      <c r="BC458" s="34" t="str">
        <f t="shared" si="944"/>
        <v>n/a</v>
      </c>
      <c r="BD458" s="34" t="str">
        <f t="shared" si="945"/>
        <v>n/a</v>
      </c>
      <c r="BF458" s="33">
        <f>-VLOOKUP($A458,'pl-data'!$A:$BR,8+BF$3)</f>
        <v>0</v>
      </c>
      <c r="BG458" s="33">
        <f>-VLOOKUP($A458,'pl-data'!$A:$BR,38+BG$3)</f>
        <v>0</v>
      </c>
      <c r="BH458" s="33">
        <f>-VLOOKUP($A458,'pl-data'!$A:$BR,23+BH$3)</f>
        <v>0</v>
      </c>
      <c r="BI458" s="34" t="str">
        <f t="shared" si="947"/>
        <v>n/a</v>
      </c>
      <c r="BJ458" s="34" t="str">
        <f t="shared" si="948"/>
        <v>n/a</v>
      </c>
      <c r="BL458" s="33">
        <f>-VLOOKUP($A458,'pl-data'!$A:$BR,8+BL$3)</f>
        <v>0</v>
      </c>
      <c r="BM458" s="33">
        <f>-VLOOKUP($A458,'pl-data'!$A:$BR,38+BM$3)</f>
        <v>0</v>
      </c>
      <c r="BN458" s="33">
        <f>-VLOOKUP($A458,'pl-data'!$A:$BR,23+BN$3)</f>
        <v>0</v>
      </c>
      <c r="BO458" s="34" t="str">
        <f t="shared" si="950"/>
        <v>n/a</v>
      </c>
      <c r="BP458" s="34" t="str">
        <f t="shared" si="951"/>
        <v>n/a</v>
      </c>
      <c r="BR458" s="33">
        <f>-VLOOKUP($A458,'pl-data'!$A:$BR,8+BR$3)</f>
        <v>0</v>
      </c>
      <c r="BS458" s="33">
        <f>-VLOOKUP($A458,'pl-data'!$A:$BR,38+BS$3)</f>
        <v>0</v>
      </c>
      <c r="BT458" s="33">
        <f>-VLOOKUP($A458,'pl-data'!$A:$BR,23+BT$3)</f>
        <v>0</v>
      </c>
      <c r="BU458" s="34" t="str">
        <f t="shared" si="953"/>
        <v>n/a</v>
      </c>
      <c r="BV458" s="34" t="str">
        <f t="shared" si="954"/>
        <v>n/a</v>
      </c>
      <c r="BX458" s="33">
        <f t="shared" si="958"/>
        <v>0</v>
      </c>
      <c r="BY458" s="33">
        <f t="shared" si="959"/>
        <v>0</v>
      </c>
      <c r="BZ458" s="33">
        <f t="shared" si="960"/>
        <v>0</v>
      </c>
      <c r="CA458" s="34" t="str">
        <f t="shared" si="956"/>
        <v>n/a</v>
      </c>
      <c r="CB458" s="34" t="str">
        <f t="shared" si="957"/>
        <v>n/a</v>
      </c>
    </row>
    <row r="459" spans="1:80" ht="24" hidden="1" outlineLevel="2" x14ac:dyDescent="0.2">
      <c r="A459" s="49">
        <v>4809</v>
      </c>
      <c r="B459" s="18" t="str">
        <f>+masterfile!D1114</f>
        <v>4809 Sonstige Reparaturen u.Instandhaltungen</v>
      </c>
      <c r="D459" s="33">
        <f>-VLOOKUP($A459,'pl-data'!$A:$BR,8+D$3)</f>
        <v>0</v>
      </c>
      <c r="E459" s="33">
        <f>-VLOOKUP($A459,'pl-data'!$A:$BR,38+E$3)</f>
        <v>0</v>
      </c>
      <c r="F459" s="33">
        <f>-VLOOKUP($A459,'pl-data'!$A:$BR,23+F$3)</f>
        <v>0</v>
      </c>
      <c r="G459" s="34" t="str">
        <f t="shared" si="920"/>
        <v>n/a</v>
      </c>
      <c r="H459" s="34" t="str">
        <f t="shared" si="921"/>
        <v>n/a</v>
      </c>
      <c r="J459" s="33">
        <f>-VLOOKUP($A459,'pl-data'!$A:$BR,8+J$3)</f>
        <v>0</v>
      </c>
      <c r="K459" s="33">
        <f>-VLOOKUP($A459,'pl-data'!$A:$BR,38+K$3)</f>
        <v>0</v>
      </c>
      <c r="L459" s="33">
        <f>-VLOOKUP($A459,'pl-data'!$A:$BR,23+L$3)</f>
        <v>0</v>
      </c>
      <c r="M459" s="34" t="str">
        <f t="shared" si="923"/>
        <v>n/a</v>
      </c>
      <c r="N459" s="34" t="str">
        <f t="shared" si="924"/>
        <v>n/a</v>
      </c>
      <c r="P459" s="33">
        <f>-VLOOKUP($A459,'pl-data'!$A:$BR,8+P$3)</f>
        <v>0</v>
      </c>
      <c r="Q459" s="33">
        <f>-VLOOKUP($A459,'pl-data'!$A:$BR,38+Q$3)</f>
        <v>0</v>
      </c>
      <c r="R459" s="33">
        <f>-VLOOKUP($A459,'pl-data'!$A:$BR,23+R$3)</f>
        <v>0</v>
      </c>
      <c r="S459" s="34" t="str">
        <f t="shared" si="926"/>
        <v>n/a</v>
      </c>
      <c r="T459" s="34" t="str">
        <f t="shared" si="927"/>
        <v>n/a</v>
      </c>
      <c r="V459" s="33">
        <f>-VLOOKUP($A459,'pl-data'!$A:$BR,8+V$3)</f>
        <v>0</v>
      </c>
      <c r="W459" s="33">
        <f>-VLOOKUP($A459,'pl-data'!$A:$BR,38+W$3)</f>
        <v>0</v>
      </c>
      <c r="X459" s="33">
        <f>-VLOOKUP($A459,'pl-data'!$A:$BR,23+X$3)</f>
        <v>0</v>
      </c>
      <c r="Y459" s="34" t="str">
        <f t="shared" si="929"/>
        <v>n/a</v>
      </c>
      <c r="Z459" s="34" t="str">
        <f t="shared" si="930"/>
        <v>n/a</v>
      </c>
      <c r="AB459" s="33">
        <f>-VLOOKUP($A459,'pl-data'!$A:$BR,8+AB$3)</f>
        <v>0</v>
      </c>
      <c r="AC459" s="33">
        <f>-VLOOKUP($A459,'pl-data'!$A:$BR,38+AC$3)</f>
        <v>0</v>
      </c>
      <c r="AD459" s="33">
        <f>-VLOOKUP($A459,'pl-data'!$A:$BR,23+AD$3)</f>
        <v>0</v>
      </c>
      <c r="AE459" s="34" t="str">
        <f t="shared" si="932"/>
        <v>n/a</v>
      </c>
      <c r="AF459" s="34" t="str">
        <f t="shared" si="933"/>
        <v>n/a</v>
      </c>
      <c r="AH459" s="33">
        <f>-VLOOKUP($A459,'pl-data'!$A:$BR,8+AH$3)</f>
        <v>0</v>
      </c>
      <c r="AI459" s="33">
        <f>-VLOOKUP($A459,'pl-data'!$A:$BR,38+AI$3)</f>
        <v>0</v>
      </c>
      <c r="AJ459" s="33">
        <f>-VLOOKUP($A459,'pl-data'!$A:$BR,23+AJ$3)</f>
        <v>0</v>
      </c>
      <c r="AK459" s="34" t="str">
        <f t="shared" si="935"/>
        <v>n/a</v>
      </c>
      <c r="AL459" s="34" t="str">
        <f t="shared" si="936"/>
        <v>n/a</v>
      </c>
      <c r="AN459" s="33">
        <f>-VLOOKUP($A459,'pl-data'!$A:$BR,8+AN$3)</f>
        <v>0</v>
      </c>
      <c r="AO459" s="33">
        <f>-VLOOKUP($A459,'pl-data'!$A:$BR,38+AO$3)</f>
        <v>0</v>
      </c>
      <c r="AP459" s="33">
        <f>-VLOOKUP($A459,'pl-data'!$A:$BR,23+AP$3)</f>
        <v>0</v>
      </c>
      <c r="AQ459" s="34" t="str">
        <f t="shared" si="938"/>
        <v>n/a</v>
      </c>
      <c r="AR459" s="34" t="str">
        <f t="shared" si="939"/>
        <v>n/a</v>
      </c>
      <c r="AT459" s="33">
        <f>-VLOOKUP($A459,'pl-data'!$A:$BR,8+AT$3)</f>
        <v>0</v>
      </c>
      <c r="AU459" s="33">
        <f>-VLOOKUP($A459,'pl-data'!$A:$BR,38+AU$3)</f>
        <v>0</v>
      </c>
      <c r="AV459" s="33">
        <f>-VLOOKUP($A459,'pl-data'!$A:$BR,23+AV$3)</f>
        <v>0</v>
      </c>
      <c r="AW459" s="34" t="str">
        <f t="shared" si="941"/>
        <v>n/a</v>
      </c>
      <c r="AX459" s="34" t="str">
        <f t="shared" si="942"/>
        <v>n/a</v>
      </c>
      <c r="AZ459" s="33">
        <f>-VLOOKUP($A459,'pl-data'!$A:$BR,8+AZ$3)</f>
        <v>0</v>
      </c>
      <c r="BA459" s="33">
        <f>-VLOOKUP($A459,'pl-data'!$A:$BR,38+BA$3)</f>
        <v>0</v>
      </c>
      <c r="BB459" s="33">
        <f>-VLOOKUP($A459,'pl-data'!$A:$BR,23+BB$3)</f>
        <v>0</v>
      </c>
      <c r="BC459" s="34" t="str">
        <f t="shared" si="944"/>
        <v>n/a</v>
      </c>
      <c r="BD459" s="34" t="str">
        <f t="shared" si="945"/>
        <v>n/a</v>
      </c>
      <c r="BF459" s="33">
        <f>-VLOOKUP($A459,'pl-data'!$A:$BR,8+BF$3)</f>
        <v>0</v>
      </c>
      <c r="BG459" s="33">
        <f>-VLOOKUP($A459,'pl-data'!$A:$BR,38+BG$3)</f>
        <v>0</v>
      </c>
      <c r="BH459" s="33">
        <f>-VLOOKUP($A459,'pl-data'!$A:$BR,23+BH$3)</f>
        <v>0</v>
      </c>
      <c r="BI459" s="34" t="str">
        <f t="shared" si="947"/>
        <v>n/a</v>
      </c>
      <c r="BJ459" s="34" t="str">
        <f t="shared" si="948"/>
        <v>n/a</v>
      </c>
      <c r="BL459" s="33">
        <f>-VLOOKUP($A459,'pl-data'!$A:$BR,8+BL$3)</f>
        <v>0</v>
      </c>
      <c r="BM459" s="33">
        <f>-VLOOKUP($A459,'pl-data'!$A:$BR,38+BM$3)</f>
        <v>0</v>
      </c>
      <c r="BN459" s="33">
        <f>-VLOOKUP($A459,'pl-data'!$A:$BR,23+BN$3)</f>
        <v>0</v>
      </c>
      <c r="BO459" s="34" t="str">
        <f t="shared" si="950"/>
        <v>n/a</v>
      </c>
      <c r="BP459" s="34" t="str">
        <f t="shared" si="951"/>
        <v>n/a</v>
      </c>
      <c r="BR459" s="33">
        <f>-VLOOKUP($A459,'pl-data'!$A:$BR,8+BR$3)</f>
        <v>0</v>
      </c>
      <c r="BS459" s="33">
        <f>-VLOOKUP($A459,'pl-data'!$A:$BR,38+BS$3)</f>
        <v>0</v>
      </c>
      <c r="BT459" s="33">
        <f>-VLOOKUP($A459,'pl-data'!$A:$BR,23+BT$3)</f>
        <v>0</v>
      </c>
      <c r="BU459" s="34" t="str">
        <f t="shared" si="953"/>
        <v>n/a</v>
      </c>
      <c r="BV459" s="34" t="str">
        <f t="shared" si="954"/>
        <v>n/a</v>
      </c>
      <c r="BX459" s="33">
        <f t="shared" si="958"/>
        <v>0</v>
      </c>
      <c r="BY459" s="33">
        <f t="shared" si="959"/>
        <v>0</v>
      </c>
      <c r="BZ459" s="33">
        <f t="shared" si="960"/>
        <v>0</v>
      </c>
      <c r="CA459" s="34" t="str">
        <f t="shared" si="956"/>
        <v>n/a</v>
      </c>
      <c r="CB459" s="34" t="str">
        <f t="shared" si="957"/>
        <v>n/a</v>
      </c>
    </row>
    <row r="460" spans="1:80" hidden="1" outlineLevel="1" collapsed="1" x14ac:dyDescent="0.2">
      <c r="B460" s="18"/>
      <c r="D460" s="53"/>
      <c r="E460" s="53"/>
      <c r="F460" s="53"/>
      <c r="J460" s="53"/>
      <c r="K460" s="53"/>
      <c r="L460" s="53"/>
      <c r="P460" s="53"/>
      <c r="Q460" s="53"/>
      <c r="R460" s="53"/>
      <c r="V460" s="53"/>
      <c r="W460" s="53"/>
      <c r="X460" s="53"/>
      <c r="AB460" s="53"/>
      <c r="AC460" s="53"/>
      <c r="AD460" s="53"/>
      <c r="AH460" s="53"/>
      <c r="AI460" s="53"/>
      <c r="AJ460" s="53"/>
      <c r="AN460" s="53"/>
      <c r="AO460" s="53"/>
      <c r="AP460" s="53"/>
      <c r="AT460" s="53"/>
      <c r="AU460" s="53"/>
      <c r="AV460" s="53"/>
      <c r="AZ460" s="53"/>
      <c r="BA460" s="53"/>
      <c r="BB460" s="53"/>
      <c r="BF460" s="53"/>
      <c r="BG460" s="53"/>
      <c r="BH460" s="53"/>
      <c r="BL460" s="53"/>
      <c r="BM460" s="53"/>
      <c r="BN460" s="53"/>
      <c r="BR460" s="53"/>
      <c r="BS460" s="53"/>
      <c r="BT460" s="53"/>
      <c r="BX460" s="53"/>
      <c r="BY460" s="53"/>
      <c r="BZ460" s="53"/>
    </row>
    <row r="461" spans="1:80" hidden="1" outlineLevel="1" x14ac:dyDescent="0.2">
      <c r="A461" s="49" t="s">
        <v>24</v>
      </c>
      <c r="B461" s="13" t="s">
        <v>24</v>
      </c>
      <c r="D461" s="53">
        <f t="shared" ref="D461:F461" si="961">+SUM(D462:D464)</f>
        <v>-1.25</v>
      </c>
      <c r="E461" s="53">
        <f t="shared" si="961"/>
        <v>-1.2875000000000001</v>
      </c>
      <c r="F461" s="53">
        <f t="shared" si="961"/>
        <v>0</v>
      </c>
      <c r="G461" s="34">
        <f t="shared" ref="G461:G463" si="962">IFERROR(F461/E461-1,"n/a")</f>
        <v>-1</v>
      </c>
      <c r="H461" s="34">
        <f t="shared" ref="H461:H463" si="963">IFERROR(F461/D461-1,"n/a")</f>
        <v>-1</v>
      </c>
      <c r="J461" s="53">
        <f t="shared" ref="J461:L461" si="964">+SUM(J462:J464)</f>
        <v>-1.25</v>
      </c>
      <c r="K461" s="53">
        <f t="shared" si="964"/>
        <v>-1.2875000000000001</v>
      </c>
      <c r="L461" s="53">
        <f t="shared" si="964"/>
        <v>0</v>
      </c>
      <c r="M461" s="34">
        <f t="shared" ref="M461:M463" si="965">IFERROR(L461/K461-1,"n/a")</f>
        <v>-1</v>
      </c>
      <c r="N461" s="34">
        <f t="shared" ref="N461:N463" si="966">IFERROR(L461/J461-1,"n/a")</f>
        <v>-1</v>
      </c>
      <c r="P461" s="53">
        <f t="shared" ref="P461:R461" si="967">+SUM(P462:P464)</f>
        <v>-1.25</v>
      </c>
      <c r="Q461" s="53">
        <f t="shared" si="967"/>
        <v>-1.2875000000000001</v>
      </c>
      <c r="R461" s="53">
        <f t="shared" si="967"/>
        <v>0</v>
      </c>
      <c r="S461" s="34">
        <f t="shared" ref="S461:S463" si="968">IFERROR(R461/Q461-1,"n/a")</f>
        <v>-1</v>
      </c>
      <c r="T461" s="34">
        <f t="shared" ref="T461:T463" si="969">IFERROR(R461/P461-1,"n/a")</f>
        <v>-1</v>
      </c>
      <c r="V461" s="53">
        <f t="shared" ref="V461:X461" si="970">+SUM(V462:V464)</f>
        <v>-1.25</v>
      </c>
      <c r="W461" s="53">
        <f t="shared" si="970"/>
        <v>-1.2875000000000001</v>
      </c>
      <c r="X461" s="53">
        <f t="shared" si="970"/>
        <v>0</v>
      </c>
      <c r="Y461" s="34">
        <f t="shared" ref="Y461:Y463" si="971">IFERROR(X461/W461-1,"n/a")</f>
        <v>-1</v>
      </c>
      <c r="Z461" s="34">
        <f t="shared" ref="Z461:Z463" si="972">IFERROR(X461/V461-1,"n/a")</f>
        <v>-1</v>
      </c>
      <c r="AB461" s="53">
        <f t="shared" ref="AB461:AD461" si="973">+SUM(AB462:AB464)</f>
        <v>-1.25</v>
      </c>
      <c r="AC461" s="53">
        <f t="shared" si="973"/>
        <v>-1.2875000000000001</v>
      </c>
      <c r="AD461" s="53">
        <f t="shared" si="973"/>
        <v>0</v>
      </c>
      <c r="AE461" s="34">
        <f t="shared" ref="AE461:AE463" si="974">IFERROR(AD461/AC461-1,"n/a")</f>
        <v>-1</v>
      </c>
      <c r="AF461" s="34">
        <f t="shared" ref="AF461:AF463" si="975">IFERROR(AD461/AB461-1,"n/a")</f>
        <v>-1</v>
      </c>
      <c r="AH461" s="53">
        <f t="shared" ref="AH461:AJ461" si="976">+SUM(AH462:AH464)</f>
        <v>-1.25</v>
      </c>
      <c r="AI461" s="53">
        <f t="shared" si="976"/>
        <v>-1.2875000000000001</v>
      </c>
      <c r="AJ461" s="53">
        <f t="shared" si="976"/>
        <v>0</v>
      </c>
      <c r="AK461" s="34">
        <f t="shared" ref="AK461:AK463" si="977">IFERROR(AJ461/AI461-1,"n/a")</f>
        <v>-1</v>
      </c>
      <c r="AL461" s="34">
        <f t="shared" ref="AL461:AL463" si="978">IFERROR(AJ461/AH461-1,"n/a")</f>
        <v>-1</v>
      </c>
      <c r="AN461" s="53">
        <f t="shared" ref="AN461:AP461" si="979">+SUM(AN462:AN464)</f>
        <v>-1.25</v>
      </c>
      <c r="AO461" s="53">
        <f t="shared" si="979"/>
        <v>-1.2875000000000001</v>
      </c>
      <c r="AP461" s="53">
        <f t="shared" si="979"/>
        <v>0</v>
      </c>
      <c r="AQ461" s="34">
        <f t="shared" ref="AQ461:AQ463" si="980">IFERROR(AP461/AO461-1,"n/a")</f>
        <v>-1</v>
      </c>
      <c r="AR461" s="34">
        <f t="shared" ref="AR461:AR463" si="981">IFERROR(AP461/AN461-1,"n/a")</f>
        <v>-1</v>
      </c>
      <c r="AT461" s="53">
        <f t="shared" ref="AT461:AV461" si="982">+SUM(AT462:AT464)</f>
        <v>-1.25</v>
      </c>
      <c r="AU461" s="53">
        <f t="shared" si="982"/>
        <v>-1.2875000000000001</v>
      </c>
      <c r="AV461" s="53">
        <f t="shared" si="982"/>
        <v>0</v>
      </c>
      <c r="AW461" s="34">
        <f t="shared" ref="AW461:AW463" si="983">IFERROR(AV461/AU461-1,"n/a")</f>
        <v>-1</v>
      </c>
      <c r="AX461" s="34">
        <f t="shared" ref="AX461:AX463" si="984">IFERROR(AV461/AT461-1,"n/a")</f>
        <v>-1</v>
      </c>
      <c r="AZ461" s="53">
        <f t="shared" ref="AZ461:BB461" si="985">+SUM(AZ462:AZ464)</f>
        <v>-1.25</v>
      </c>
      <c r="BA461" s="53">
        <f t="shared" si="985"/>
        <v>-1.2875000000000001</v>
      </c>
      <c r="BB461" s="53">
        <f t="shared" si="985"/>
        <v>0</v>
      </c>
      <c r="BC461" s="34">
        <f t="shared" ref="BC461:BC463" si="986">IFERROR(BB461/BA461-1,"n/a")</f>
        <v>-1</v>
      </c>
      <c r="BD461" s="34">
        <f t="shared" ref="BD461:BD463" si="987">IFERROR(BB461/AZ461-1,"n/a")</f>
        <v>-1</v>
      </c>
      <c r="BF461" s="53">
        <f t="shared" ref="BF461:BH461" si="988">+SUM(BF462:BF464)</f>
        <v>-1.25</v>
      </c>
      <c r="BG461" s="53">
        <f t="shared" si="988"/>
        <v>-1.2875000000000001</v>
      </c>
      <c r="BH461" s="53">
        <f t="shared" si="988"/>
        <v>0</v>
      </c>
      <c r="BI461" s="34">
        <f t="shared" ref="BI461:BI463" si="989">IFERROR(BH461/BG461-1,"n/a")</f>
        <v>-1</v>
      </c>
      <c r="BJ461" s="34">
        <f t="shared" ref="BJ461:BJ463" si="990">IFERROR(BH461/BF461-1,"n/a")</f>
        <v>-1</v>
      </c>
      <c r="BL461" s="53">
        <f t="shared" ref="BL461:BN461" si="991">+SUM(BL462:BL464)</f>
        <v>-1.25</v>
      </c>
      <c r="BM461" s="53">
        <f t="shared" si="991"/>
        <v>-1.2875000000000001</v>
      </c>
      <c r="BN461" s="53">
        <f t="shared" si="991"/>
        <v>0</v>
      </c>
      <c r="BO461" s="34">
        <f t="shared" ref="BO461:BO463" si="992">IFERROR(BN461/BM461-1,"n/a")</f>
        <v>-1</v>
      </c>
      <c r="BP461" s="34">
        <f t="shared" ref="BP461:BP463" si="993">IFERROR(BN461/BL461-1,"n/a")</f>
        <v>-1</v>
      </c>
      <c r="BR461" s="53">
        <f t="shared" ref="BR461:BT461" si="994">+SUM(BR462:BR464)</f>
        <v>-1.25</v>
      </c>
      <c r="BS461" s="53">
        <f t="shared" si="994"/>
        <v>-1.2875000000000001</v>
      </c>
      <c r="BT461" s="53">
        <f t="shared" si="994"/>
        <v>0</v>
      </c>
      <c r="BU461" s="34">
        <f t="shared" ref="BU461:BU463" si="995">IFERROR(BT461/BS461-1,"n/a")</f>
        <v>-1</v>
      </c>
      <c r="BV461" s="34">
        <f t="shared" ref="BV461:BV463" si="996">IFERROR(BT461/BR461-1,"n/a")</f>
        <v>-1</v>
      </c>
      <c r="BX461" s="53">
        <f t="shared" ref="BX461:BZ461" si="997">+SUM(BX462:BX464)</f>
        <v>-15</v>
      </c>
      <c r="BY461" s="53">
        <f t="shared" si="997"/>
        <v>-15.449999999999998</v>
      </c>
      <c r="BZ461" s="53">
        <f t="shared" si="997"/>
        <v>0</v>
      </c>
      <c r="CA461" s="34">
        <f t="shared" ref="CA461:CA463" si="998">IFERROR(BZ461/BY461-1,"n/a")</f>
        <v>-1</v>
      </c>
      <c r="CB461" s="34">
        <f t="shared" ref="CB461:CB463" si="999">IFERROR(BZ461/BX461-1,"n/a")</f>
        <v>-1</v>
      </c>
    </row>
    <row r="462" spans="1:80" hidden="1" outlineLevel="2" x14ac:dyDescent="0.2">
      <c r="A462" s="49">
        <v>4360</v>
      </c>
      <c r="B462" s="18" t="str">
        <f>+masterfile!D1052</f>
        <v>4360 Versicherungen</v>
      </c>
      <c r="D462" s="33">
        <f>-VLOOKUP($A462,'pl-data'!$A:$BR,8+D$3)</f>
        <v>-1.25</v>
      </c>
      <c r="E462" s="33">
        <f>-VLOOKUP($A462,'pl-data'!$A:$BR,38+E$3)</f>
        <v>-1.2875000000000001</v>
      </c>
      <c r="F462" s="33">
        <f>-VLOOKUP($A462,'pl-data'!$A:$BR,23+F$3)</f>
        <v>0</v>
      </c>
      <c r="G462" s="34">
        <f t="shared" si="962"/>
        <v>-1</v>
      </c>
      <c r="H462" s="34">
        <f t="shared" si="963"/>
        <v>-1</v>
      </c>
      <c r="J462" s="33">
        <f>-VLOOKUP($A462,'pl-data'!$A:$BR,8+J$3)</f>
        <v>-1.25</v>
      </c>
      <c r="K462" s="33">
        <f>-VLOOKUP($A462,'pl-data'!$A:$BR,38+K$3)</f>
        <v>-1.2875000000000001</v>
      </c>
      <c r="L462" s="33">
        <f>-VLOOKUP($A462,'pl-data'!$A:$BR,23+L$3)</f>
        <v>0</v>
      </c>
      <c r="M462" s="34">
        <f t="shared" si="965"/>
        <v>-1</v>
      </c>
      <c r="N462" s="34">
        <f t="shared" si="966"/>
        <v>-1</v>
      </c>
      <c r="P462" s="33">
        <f>-VLOOKUP($A462,'pl-data'!$A:$BR,8+P$3)</f>
        <v>-1.25</v>
      </c>
      <c r="Q462" s="33">
        <f>-VLOOKUP($A462,'pl-data'!$A:$BR,38+Q$3)</f>
        <v>-1.2875000000000001</v>
      </c>
      <c r="R462" s="33">
        <f>-VLOOKUP($A462,'pl-data'!$A:$BR,23+R$3)</f>
        <v>0</v>
      </c>
      <c r="S462" s="34">
        <f t="shared" si="968"/>
        <v>-1</v>
      </c>
      <c r="T462" s="34">
        <f t="shared" si="969"/>
        <v>-1</v>
      </c>
      <c r="V462" s="33">
        <f>-VLOOKUP($A462,'pl-data'!$A:$BR,8+V$3)</f>
        <v>-1.25</v>
      </c>
      <c r="W462" s="33">
        <f>-VLOOKUP($A462,'pl-data'!$A:$BR,38+W$3)</f>
        <v>-1.2875000000000001</v>
      </c>
      <c r="X462" s="33">
        <f>-VLOOKUP($A462,'pl-data'!$A:$BR,23+X$3)</f>
        <v>0</v>
      </c>
      <c r="Y462" s="34">
        <f t="shared" si="971"/>
        <v>-1</v>
      </c>
      <c r="Z462" s="34">
        <f t="shared" si="972"/>
        <v>-1</v>
      </c>
      <c r="AB462" s="33">
        <f>-VLOOKUP($A462,'pl-data'!$A:$BR,8+AB$3)</f>
        <v>-1.25</v>
      </c>
      <c r="AC462" s="33">
        <f>-VLOOKUP($A462,'pl-data'!$A:$BR,38+AC$3)</f>
        <v>-1.2875000000000001</v>
      </c>
      <c r="AD462" s="33">
        <f>-VLOOKUP($A462,'pl-data'!$A:$BR,23+AD$3)</f>
        <v>0</v>
      </c>
      <c r="AE462" s="34">
        <f t="shared" si="974"/>
        <v>-1</v>
      </c>
      <c r="AF462" s="34">
        <f t="shared" si="975"/>
        <v>-1</v>
      </c>
      <c r="AH462" s="33">
        <f>-VLOOKUP($A462,'pl-data'!$A:$BR,8+AH$3)</f>
        <v>-1.25</v>
      </c>
      <c r="AI462" s="33">
        <f>-VLOOKUP($A462,'pl-data'!$A:$BR,38+AI$3)</f>
        <v>-1.2875000000000001</v>
      </c>
      <c r="AJ462" s="33">
        <f>-VLOOKUP($A462,'pl-data'!$A:$BR,23+AJ$3)</f>
        <v>0</v>
      </c>
      <c r="AK462" s="34">
        <f t="shared" si="977"/>
        <v>-1</v>
      </c>
      <c r="AL462" s="34">
        <f t="shared" si="978"/>
        <v>-1</v>
      </c>
      <c r="AN462" s="33">
        <f>-VLOOKUP($A462,'pl-data'!$A:$BR,8+AN$3)</f>
        <v>-1.25</v>
      </c>
      <c r="AO462" s="33">
        <f>-VLOOKUP($A462,'pl-data'!$A:$BR,38+AO$3)</f>
        <v>-1.2875000000000001</v>
      </c>
      <c r="AP462" s="33">
        <f>-VLOOKUP($A462,'pl-data'!$A:$BR,23+AP$3)</f>
        <v>0</v>
      </c>
      <c r="AQ462" s="34">
        <f t="shared" si="980"/>
        <v>-1</v>
      </c>
      <c r="AR462" s="34">
        <f t="shared" si="981"/>
        <v>-1</v>
      </c>
      <c r="AT462" s="33">
        <f>-VLOOKUP($A462,'pl-data'!$A:$BR,8+AT$3)</f>
        <v>-1.25</v>
      </c>
      <c r="AU462" s="33">
        <f>-VLOOKUP($A462,'pl-data'!$A:$BR,38+AU$3)</f>
        <v>-1.2875000000000001</v>
      </c>
      <c r="AV462" s="33">
        <f>-VLOOKUP($A462,'pl-data'!$A:$BR,23+AV$3)</f>
        <v>0</v>
      </c>
      <c r="AW462" s="34">
        <f t="shared" si="983"/>
        <v>-1</v>
      </c>
      <c r="AX462" s="34">
        <f t="shared" si="984"/>
        <v>-1</v>
      </c>
      <c r="AZ462" s="33">
        <f>-VLOOKUP($A462,'pl-data'!$A:$BR,8+AZ$3)</f>
        <v>-1.25</v>
      </c>
      <c r="BA462" s="33">
        <f>-VLOOKUP($A462,'pl-data'!$A:$BR,38+BA$3)</f>
        <v>-1.2875000000000001</v>
      </c>
      <c r="BB462" s="33">
        <f>-VLOOKUP($A462,'pl-data'!$A:$BR,23+BB$3)</f>
        <v>0</v>
      </c>
      <c r="BC462" s="34">
        <f t="shared" si="986"/>
        <v>-1</v>
      </c>
      <c r="BD462" s="34">
        <f t="shared" si="987"/>
        <v>-1</v>
      </c>
      <c r="BF462" s="33">
        <f>-VLOOKUP($A462,'pl-data'!$A:$BR,8+BF$3)</f>
        <v>-1.25</v>
      </c>
      <c r="BG462" s="33">
        <f>-VLOOKUP($A462,'pl-data'!$A:$BR,38+BG$3)</f>
        <v>-1.2875000000000001</v>
      </c>
      <c r="BH462" s="33">
        <f>-VLOOKUP($A462,'pl-data'!$A:$BR,23+BH$3)</f>
        <v>0</v>
      </c>
      <c r="BI462" s="34">
        <f t="shared" si="989"/>
        <v>-1</v>
      </c>
      <c r="BJ462" s="34">
        <f t="shared" si="990"/>
        <v>-1</v>
      </c>
      <c r="BL462" s="33">
        <f>-VLOOKUP($A462,'pl-data'!$A:$BR,8+BL$3)</f>
        <v>-1.25</v>
      </c>
      <c r="BM462" s="33">
        <f>-VLOOKUP($A462,'pl-data'!$A:$BR,38+BM$3)</f>
        <v>-1.2875000000000001</v>
      </c>
      <c r="BN462" s="33">
        <f>-VLOOKUP($A462,'pl-data'!$A:$BR,23+BN$3)</f>
        <v>0</v>
      </c>
      <c r="BO462" s="34">
        <f t="shared" si="992"/>
        <v>-1</v>
      </c>
      <c r="BP462" s="34">
        <f t="shared" si="993"/>
        <v>-1</v>
      </c>
      <c r="BR462" s="33">
        <f>-VLOOKUP($A462,'pl-data'!$A:$BR,8+BR$3)</f>
        <v>-1.25</v>
      </c>
      <c r="BS462" s="33">
        <f>-VLOOKUP($A462,'pl-data'!$A:$BR,38+BS$3)</f>
        <v>-1.2875000000000001</v>
      </c>
      <c r="BT462" s="33">
        <f>-VLOOKUP($A462,'pl-data'!$A:$BR,23+BT$3)</f>
        <v>0</v>
      </c>
      <c r="BU462" s="34">
        <f t="shared" si="995"/>
        <v>-1</v>
      </c>
      <c r="BV462" s="34">
        <f t="shared" si="996"/>
        <v>-1</v>
      </c>
      <c r="BX462" s="33">
        <f t="shared" ref="BX462:BX463" si="1000">+BR462+BL462+BF462+AZ462+AT462+AN462+AH462+AB462+V462+P462+J462+D462</f>
        <v>-15</v>
      </c>
      <c r="BY462" s="33">
        <f t="shared" ref="BY462:BY463" si="1001">+BS462+BM462+BG462+BA462+AU462+AO462+AI462+AC462+W462+Q462+K462+E462</f>
        <v>-15.449999999999998</v>
      </c>
      <c r="BZ462" s="33">
        <f t="shared" ref="BZ462:BZ463" si="1002">+BT462+BN462+BH462+BB462+AV462+AP462+AJ462+AD462+X462+R462+L462+F462</f>
        <v>0</v>
      </c>
      <c r="CA462" s="34">
        <f t="shared" si="998"/>
        <v>-1</v>
      </c>
      <c r="CB462" s="34">
        <f t="shared" si="999"/>
        <v>-1</v>
      </c>
    </row>
    <row r="463" spans="1:80" hidden="1" outlineLevel="2" x14ac:dyDescent="0.2">
      <c r="A463" s="49">
        <v>4366</v>
      </c>
      <c r="B463" s="18" t="str">
        <f>+masterfile!D1053</f>
        <v>4366 Versicherung für Gebäude</v>
      </c>
      <c r="D463" s="33">
        <f>-VLOOKUP($A463,'pl-data'!$A:$BR,8+D$3)</f>
        <v>0</v>
      </c>
      <c r="E463" s="33">
        <f>-VLOOKUP($A463,'pl-data'!$A:$BR,38+E$3)</f>
        <v>0</v>
      </c>
      <c r="F463" s="33">
        <f>-VLOOKUP($A463,'pl-data'!$A:$BR,23+F$3)</f>
        <v>0</v>
      </c>
      <c r="G463" s="34" t="str">
        <f t="shared" si="962"/>
        <v>n/a</v>
      </c>
      <c r="H463" s="34" t="str">
        <f t="shared" si="963"/>
        <v>n/a</v>
      </c>
      <c r="J463" s="33">
        <f>-VLOOKUP($A463,'pl-data'!$A:$BR,8+J$3)</f>
        <v>0</v>
      </c>
      <c r="K463" s="33">
        <f>-VLOOKUP($A463,'pl-data'!$A:$BR,38+K$3)</f>
        <v>0</v>
      </c>
      <c r="L463" s="33">
        <f>-VLOOKUP($A463,'pl-data'!$A:$BR,23+L$3)</f>
        <v>0</v>
      </c>
      <c r="M463" s="34" t="str">
        <f t="shared" si="965"/>
        <v>n/a</v>
      </c>
      <c r="N463" s="34" t="str">
        <f t="shared" si="966"/>
        <v>n/a</v>
      </c>
      <c r="P463" s="33">
        <f>-VLOOKUP($A463,'pl-data'!$A:$BR,8+P$3)</f>
        <v>0</v>
      </c>
      <c r="Q463" s="33">
        <f>-VLOOKUP($A463,'pl-data'!$A:$BR,38+Q$3)</f>
        <v>0</v>
      </c>
      <c r="R463" s="33">
        <f>-VLOOKUP($A463,'pl-data'!$A:$BR,23+R$3)</f>
        <v>0</v>
      </c>
      <c r="S463" s="34" t="str">
        <f t="shared" si="968"/>
        <v>n/a</v>
      </c>
      <c r="T463" s="34" t="str">
        <f t="shared" si="969"/>
        <v>n/a</v>
      </c>
      <c r="V463" s="33">
        <f>-VLOOKUP($A463,'pl-data'!$A:$BR,8+V$3)</f>
        <v>0</v>
      </c>
      <c r="W463" s="33">
        <f>-VLOOKUP($A463,'pl-data'!$A:$BR,38+W$3)</f>
        <v>0</v>
      </c>
      <c r="X463" s="33">
        <f>-VLOOKUP($A463,'pl-data'!$A:$BR,23+X$3)</f>
        <v>0</v>
      </c>
      <c r="Y463" s="34" t="str">
        <f t="shared" si="971"/>
        <v>n/a</v>
      </c>
      <c r="Z463" s="34" t="str">
        <f t="shared" si="972"/>
        <v>n/a</v>
      </c>
      <c r="AB463" s="33">
        <f>-VLOOKUP($A463,'pl-data'!$A:$BR,8+AB$3)</f>
        <v>0</v>
      </c>
      <c r="AC463" s="33">
        <f>-VLOOKUP($A463,'pl-data'!$A:$BR,38+AC$3)</f>
        <v>0</v>
      </c>
      <c r="AD463" s="33">
        <f>-VLOOKUP($A463,'pl-data'!$A:$BR,23+AD$3)</f>
        <v>0</v>
      </c>
      <c r="AE463" s="34" t="str">
        <f t="shared" si="974"/>
        <v>n/a</v>
      </c>
      <c r="AF463" s="34" t="str">
        <f t="shared" si="975"/>
        <v>n/a</v>
      </c>
      <c r="AH463" s="33">
        <f>-VLOOKUP($A463,'pl-data'!$A:$BR,8+AH$3)</f>
        <v>0</v>
      </c>
      <c r="AI463" s="33">
        <f>-VLOOKUP($A463,'pl-data'!$A:$BR,38+AI$3)</f>
        <v>0</v>
      </c>
      <c r="AJ463" s="33">
        <f>-VLOOKUP($A463,'pl-data'!$A:$BR,23+AJ$3)</f>
        <v>0</v>
      </c>
      <c r="AK463" s="34" t="str">
        <f t="shared" si="977"/>
        <v>n/a</v>
      </c>
      <c r="AL463" s="34" t="str">
        <f t="shared" si="978"/>
        <v>n/a</v>
      </c>
      <c r="AN463" s="33">
        <f>-VLOOKUP($A463,'pl-data'!$A:$BR,8+AN$3)</f>
        <v>0</v>
      </c>
      <c r="AO463" s="33">
        <f>-VLOOKUP($A463,'pl-data'!$A:$BR,38+AO$3)</f>
        <v>0</v>
      </c>
      <c r="AP463" s="33">
        <f>-VLOOKUP($A463,'pl-data'!$A:$BR,23+AP$3)</f>
        <v>0</v>
      </c>
      <c r="AQ463" s="34" t="str">
        <f t="shared" si="980"/>
        <v>n/a</v>
      </c>
      <c r="AR463" s="34" t="str">
        <f t="shared" si="981"/>
        <v>n/a</v>
      </c>
      <c r="AT463" s="33">
        <f>-VLOOKUP($A463,'pl-data'!$A:$BR,8+AT$3)</f>
        <v>0</v>
      </c>
      <c r="AU463" s="33">
        <f>-VLOOKUP($A463,'pl-data'!$A:$BR,38+AU$3)</f>
        <v>0</v>
      </c>
      <c r="AV463" s="33">
        <f>-VLOOKUP($A463,'pl-data'!$A:$BR,23+AV$3)</f>
        <v>0</v>
      </c>
      <c r="AW463" s="34" t="str">
        <f t="shared" si="983"/>
        <v>n/a</v>
      </c>
      <c r="AX463" s="34" t="str">
        <f t="shared" si="984"/>
        <v>n/a</v>
      </c>
      <c r="AZ463" s="33">
        <f>-VLOOKUP($A463,'pl-data'!$A:$BR,8+AZ$3)</f>
        <v>0</v>
      </c>
      <c r="BA463" s="33">
        <f>-VLOOKUP($A463,'pl-data'!$A:$BR,38+BA$3)</f>
        <v>0</v>
      </c>
      <c r="BB463" s="33">
        <f>-VLOOKUP($A463,'pl-data'!$A:$BR,23+BB$3)</f>
        <v>0</v>
      </c>
      <c r="BC463" s="34" t="str">
        <f t="shared" si="986"/>
        <v>n/a</v>
      </c>
      <c r="BD463" s="34" t="str">
        <f t="shared" si="987"/>
        <v>n/a</v>
      </c>
      <c r="BF463" s="33">
        <f>-VLOOKUP($A463,'pl-data'!$A:$BR,8+BF$3)</f>
        <v>0</v>
      </c>
      <c r="BG463" s="33">
        <f>-VLOOKUP($A463,'pl-data'!$A:$BR,38+BG$3)</f>
        <v>0</v>
      </c>
      <c r="BH463" s="33">
        <f>-VLOOKUP($A463,'pl-data'!$A:$BR,23+BH$3)</f>
        <v>0</v>
      </c>
      <c r="BI463" s="34" t="str">
        <f t="shared" si="989"/>
        <v>n/a</v>
      </c>
      <c r="BJ463" s="34" t="str">
        <f t="shared" si="990"/>
        <v>n/a</v>
      </c>
      <c r="BL463" s="33">
        <f>-VLOOKUP($A463,'pl-data'!$A:$BR,8+BL$3)</f>
        <v>0</v>
      </c>
      <c r="BM463" s="33">
        <f>-VLOOKUP($A463,'pl-data'!$A:$BR,38+BM$3)</f>
        <v>0</v>
      </c>
      <c r="BN463" s="33">
        <f>-VLOOKUP($A463,'pl-data'!$A:$BR,23+BN$3)</f>
        <v>0</v>
      </c>
      <c r="BO463" s="34" t="str">
        <f t="shared" si="992"/>
        <v>n/a</v>
      </c>
      <c r="BP463" s="34" t="str">
        <f t="shared" si="993"/>
        <v>n/a</v>
      </c>
      <c r="BR463" s="33">
        <f>-VLOOKUP($A463,'pl-data'!$A:$BR,8+BR$3)</f>
        <v>0</v>
      </c>
      <c r="BS463" s="33">
        <f>-VLOOKUP($A463,'pl-data'!$A:$BR,38+BS$3)</f>
        <v>0</v>
      </c>
      <c r="BT463" s="33">
        <f>-VLOOKUP($A463,'pl-data'!$A:$BR,23+BT$3)</f>
        <v>0</v>
      </c>
      <c r="BU463" s="34" t="str">
        <f t="shared" si="995"/>
        <v>n/a</v>
      </c>
      <c r="BV463" s="34" t="str">
        <f t="shared" si="996"/>
        <v>n/a</v>
      </c>
      <c r="BX463" s="33">
        <f t="shared" si="1000"/>
        <v>0</v>
      </c>
      <c r="BY463" s="33">
        <f t="shared" si="1001"/>
        <v>0</v>
      </c>
      <c r="BZ463" s="33">
        <f t="shared" si="1002"/>
        <v>0</v>
      </c>
      <c r="CA463" s="34" t="str">
        <f t="shared" si="998"/>
        <v>n/a</v>
      </c>
      <c r="CB463" s="34" t="str">
        <f t="shared" si="999"/>
        <v>n/a</v>
      </c>
    </row>
    <row r="464" spans="1:80" hidden="1" outlineLevel="1" collapsed="1" x14ac:dyDescent="0.2">
      <c r="B464" s="13"/>
      <c r="D464" s="53"/>
      <c r="E464" s="53"/>
      <c r="F464" s="53"/>
      <c r="J464" s="53"/>
      <c r="K464" s="53"/>
      <c r="L464" s="53"/>
      <c r="P464" s="53"/>
      <c r="Q464" s="53"/>
      <c r="R464" s="53"/>
      <c r="V464" s="53"/>
      <c r="W464" s="53"/>
      <c r="X464" s="53"/>
      <c r="AB464" s="53"/>
      <c r="AC464" s="53"/>
      <c r="AD464" s="53"/>
      <c r="AH464" s="53"/>
      <c r="AI464" s="53"/>
      <c r="AJ464" s="53"/>
      <c r="AN464" s="53"/>
      <c r="AO464" s="53"/>
      <c r="AP464" s="53"/>
      <c r="AT464" s="53"/>
      <c r="AU464" s="53"/>
      <c r="AV464" s="53"/>
      <c r="AZ464" s="53"/>
      <c r="BA464" s="53"/>
      <c r="BB464" s="53"/>
      <c r="BF464" s="53"/>
      <c r="BG464" s="53"/>
      <c r="BH464" s="53"/>
      <c r="BL464" s="53"/>
      <c r="BM464" s="53"/>
      <c r="BN464" s="53"/>
      <c r="BR464" s="53"/>
      <c r="BS464" s="53"/>
      <c r="BT464" s="53"/>
      <c r="BX464" s="53"/>
      <c r="BY464" s="53"/>
      <c r="BZ464" s="53"/>
    </row>
    <row r="465" spans="1:80" hidden="1" outlineLevel="1" x14ac:dyDescent="0.2">
      <c r="A465" s="49" t="s">
        <v>25</v>
      </c>
      <c r="B465" s="13" t="s">
        <v>25</v>
      </c>
      <c r="D465" s="53">
        <f t="shared" ref="D465:F465" si="1003">+SUM(D466:D471)</f>
        <v>-0.26666666666666666</v>
      </c>
      <c r="E465" s="53">
        <f t="shared" si="1003"/>
        <v>-0.27466666666666667</v>
      </c>
      <c r="F465" s="53">
        <f t="shared" si="1003"/>
        <v>0</v>
      </c>
      <c r="G465" s="34">
        <f t="shared" ref="G465:G470" si="1004">IFERROR(F465/E465-1,"n/a")</f>
        <v>-1</v>
      </c>
      <c r="H465" s="34">
        <f t="shared" ref="H465:H470" si="1005">IFERROR(F465/D465-1,"n/a")</f>
        <v>-1</v>
      </c>
      <c r="J465" s="53">
        <f t="shared" ref="J465:L465" si="1006">+SUM(J466:J471)</f>
        <v>-0.26666666666666666</v>
      </c>
      <c r="K465" s="53">
        <f t="shared" si="1006"/>
        <v>-0.27466666666666667</v>
      </c>
      <c r="L465" s="53">
        <f t="shared" si="1006"/>
        <v>0</v>
      </c>
      <c r="M465" s="34">
        <f t="shared" ref="M465:M470" si="1007">IFERROR(L465/K465-1,"n/a")</f>
        <v>-1</v>
      </c>
      <c r="N465" s="34">
        <f t="shared" ref="N465:N470" si="1008">IFERROR(L465/J465-1,"n/a")</f>
        <v>-1</v>
      </c>
      <c r="P465" s="53">
        <f t="shared" ref="P465:R465" si="1009">+SUM(P466:P471)</f>
        <v>-0.26666666666666666</v>
      </c>
      <c r="Q465" s="53">
        <f t="shared" si="1009"/>
        <v>-0.27466666666666667</v>
      </c>
      <c r="R465" s="53">
        <f t="shared" si="1009"/>
        <v>0</v>
      </c>
      <c r="S465" s="34">
        <f t="shared" ref="S465:S470" si="1010">IFERROR(R465/Q465-1,"n/a")</f>
        <v>-1</v>
      </c>
      <c r="T465" s="34">
        <f t="shared" ref="T465:T470" si="1011">IFERROR(R465/P465-1,"n/a")</f>
        <v>-1</v>
      </c>
      <c r="V465" s="53">
        <f t="shared" ref="V465:X465" si="1012">+SUM(V466:V471)</f>
        <v>-0.26666666666666666</v>
      </c>
      <c r="W465" s="53">
        <f t="shared" si="1012"/>
        <v>-0.27466666666666667</v>
      </c>
      <c r="X465" s="53">
        <f t="shared" si="1012"/>
        <v>0</v>
      </c>
      <c r="Y465" s="34">
        <f t="shared" ref="Y465:Y470" si="1013">IFERROR(X465/W465-1,"n/a")</f>
        <v>-1</v>
      </c>
      <c r="Z465" s="34">
        <f t="shared" ref="Z465:Z470" si="1014">IFERROR(X465/V465-1,"n/a")</f>
        <v>-1</v>
      </c>
      <c r="AB465" s="53">
        <f t="shared" ref="AB465:AD465" si="1015">+SUM(AB466:AB471)</f>
        <v>-0.26666666666666666</v>
      </c>
      <c r="AC465" s="53">
        <f t="shared" si="1015"/>
        <v>-0.27466666666666667</v>
      </c>
      <c r="AD465" s="53">
        <f t="shared" si="1015"/>
        <v>0</v>
      </c>
      <c r="AE465" s="34">
        <f t="shared" ref="AE465:AE470" si="1016">IFERROR(AD465/AC465-1,"n/a")</f>
        <v>-1</v>
      </c>
      <c r="AF465" s="34">
        <f t="shared" ref="AF465:AF470" si="1017">IFERROR(AD465/AB465-1,"n/a")</f>
        <v>-1</v>
      </c>
      <c r="AH465" s="53">
        <f t="shared" ref="AH465:AJ465" si="1018">+SUM(AH466:AH471)</f>
        <v>-0.26666666666666666</v>
      </c>
      <c r="AI465" s="53">
        <f t="shared" si="1018"/>
        <v>-0.27466666666666667</v>
      </c>
      <c r="AJ465" s="53">
        <f t="shared" si="1018"/>
        <v>0</v>
      </c>
      <c r="AK465" s="34">
        <f t="shared" ref="AK465:AK470" si="1019">IFERROR(AJ465/AI465-1,"n/a")</f>
        <v>-1</v>
      </c>
      <c r="AL465" s="34">
        <f t="shared" ref="AL465:AL470" si="1020">IFERROR(AJ465/AH465-1,"n/a")</f>
        <v>-1</v>
      </c>
      <c r="AN465" s="53">
        <f t="shared" ref="AN465:AP465" si="1021">+SUM(AN466:AN471)</f>
        <v>-0.26666666666666666</v>
      </c>
      <c r="AO465" s="53">
        <f t="shared" si="1021"/>
        <v>-0.27466666666666667</v>
      </c>
      <c r="AP465" s="53">
        <f t="shared" si="1021"/>
        <v>0</v>
      </c>
      <c r="AQ465" s="34">
        <f t="shared" ref="AQ465:AQ470" si="1022">IFERROR(AP465/AO465-1,"n/a")</f>
        <v>-1</v>
      </c>
      <c r="AR465" s="34">
        <f t="shared" ref="AR465:AR470" si="1023">IFERROR(AP465/AN465-1,"n/a")</f>
        <v>-1</v>
      </c>
      <c r="AT465" s="53">
        <f t="shared" ref="AT465:AV465" si="1024">+SUM(AT466:AT471)</f>
        <v>-0.26666666666666666</v>
      </c>
      <c r="AU465" s="53">
        <f t="shared" si="1024"/>
        <v>-0.27466666666666667</v>
      </c>
      <c r="AV465" s="53">
        <f t="shared" si="1024"/>
        <v>0</v>
      </c>
      <c r="AW465" s="34">
        <f t="shared" ref="AW465:AW470" si="1025">IFERROR(AV465/AU465-1,"n/a")</f>
        <v>-1</v>
      </c>
      <c r="AX465" s="34">
        <f t="shared" ref="AX465:AX470" si="1026">IFERROR(AV465/AT465-1,"n/a")</f>
        <v>-1</v>
      </c>
      <c r="AZ465" s="53">
        <f t="shared" ref="AZ465:BB465" si="1027">+SUM(AZ466:AZ471)</f>
        <v>-0.26666666666666666</v>
      </c>
      <c r="BA465" s="53">
        <f t="shared" si="1027"/>
        <v>-0.27466666666666667</v>
      </c>
      <c r="BB465" s="53">
        <f t="shared" si="1027"/>
        <v>0</v>
      </c>
      <c r="BC465" s="34">
        <f t="shared" ref="BC465:BC470" si="1028">IFERROR(BB465/BA465-1,"n/a")</f>
        <v>-1</v>
      </c>
      <c r="BD465" s="34">
        <f t="shared" ref="BD465:BD470" si="1029">IFERROR(BB465/AZ465-1,"n/a")</f>
        <v>-1</v>
      </c>
      <c r="BF465" s="53">
        <f t="shared" ref="BF465:BH465" si="1030">+SUM(BF466:BF471)</f>
        <v>-0.26666666666666666</v>
      </c>
      <c r="BG465" s="53">
        <f t="shared" si="1030"/>
        <v>-0.27466666666666667</v>
      </c>
      <c r="BH465" s="53">
        <f t="shared" si="1030"/>
        <v>0</v>
      </c>
      <c r="BI465" s="34">
        <f t="shared" ref="BI465:BI470" si="1031">IFERROR(BH465/BG465-1,"n/a")</f>
        <v>-1</v>
      </c>
      <c r="BJ465" s="34">
        <f t="shared" ref="BJ465:BJ470" si="1032">IFERROR(BH465/BF465-1,"n/a")</f>
        <v>-1</v>
      </c>
      <c r="BL465" s="53">
        <f t="shared" ref="BL465:BN465" si="1033">+SUM(BL466:BL471)</f>
        <v>-0.26666666666666666</v>
      </c>
      <c r="BM465" s="53">
        <f t="shared" si="1033"/>
        <v>-0.27466666666666667</v>
      </c>
      <c r="BN465" s="53">
        <f t="shared" si="1033"/>
        <v>0</v>
      </c>
      <c r="BO465" s="34">
        <f t="shared" ref="BO465:BO470" si="1034">IFERROR(BN465/BM465-1,"n/a")</f>
        <v>-1</v>
      </c>
      <c r="BP465" s="34">
        <f t="shared" ref="BP465:BP470" si="1035">IFERROR(BN465/BL465-1,"n/a")</f>
        <v>-1</v>
      </c>
      <c r="BR465" s="53">
        <f t="shared" ref="BR465:BT465" si="1036">+SUM(BR466:BR471)</f>
        <v>-0.26666666666666666</v>
      </c>
      <c r="BS465" s="53">
        <f t="shared" si="1036"/>
        <v>-0.27466666666666667</v>
      </c>
      <c r="BT465" s="53">
        <f t="shared" si="1036"/>
        <v>0</v>
      </c>
      <c r="BU465" s="34">
        <f t="shared" ref="BU465:BU470" si="1037">IFERROR(BT465/BS465-1,"n/a")</f>
        <v>-1</v>
      </c>
      <c r="BV465" s="34">
        <f t="shared" ref="BV465:BV470" si="1038">IFERROR(BT465/BR465-1,"n/a")</f>
        <v>-1</v>
      </c>
      <c r="BX465" s="53">
        <f t="shared" ref="BX465:BZ465" si="1039">+SUM(BX466:BX471)</f>
        <v>-3.1999999999999997</v>
      </c>
      <c r="BY465" s="53">
        <f t="shared" si="1039"/>
        <v>-3.2960000000000003</v>
      </c>
      <c r="BZ465" s="53">
        <f t="shared" si="1039"/>
        <v>0</v>
      </c>
      <c r="CA465" s="34">
        <f t="shared" ref="CA465:CA470" si="1040">IFERROR(BZ465/BY465-1,"n/a")</f>
        <v>-1</v>
      </c>
      <c r="CB465" s="34">
        <f t="shared" ref="CB465:CB470" si="1041">IFERROR(BZ465/BX465-1,"n/a")</f>
        <v>-1</v>
      </c>
    </row>
    <row r="466" spans="1:80" hidden="1" outlineLevel="2" x14ac:dyDescent="0.2">
      <c r="A466" s="49">
        <v>4380</v>
      </c>
      <c r="B466" s="18" t="str">
        <f>+masterfile!D1055</f>
        <v>4380 Beiträge</v>
      </c>
      <c r="D466" s="33">
        <f>-VLOOKUP($A466,'pl-data'!$A:$BR,8+D$3)</f>
        <v>-0.11666666666666665</v>
      </c>
      <c r="E466" s="33">
        <f>-VLOOKUP($A466,'pl-data'!$A:$BR,38+E$3)</f>
        <v>-0.12016666666666666</v>
      </c>
      <c r="F466" s="33">
        <f>-VLOOKUP($A466,'pl-data'!$A:$BR,23+F$3)</f>
        <v>0</v>
      </c>
      <c r="G466" s="34">
        <f t="shared" si="1004"/>
        <v>-1</v>
      </c>
      <c r="H466" s="34">
        <f t="shared" si="1005"/>
        <v>-1</v>
      </c>
      <c r="J466" s="33">
        <f>-VLOOKUP($A466,'pl-data'!$A:$BR,8+J$3)</f>
        <v>-0.11666666666666665</v>
      </c>
      <c r="K466" s="33">
        <f>-VLOOKUP($A466,'pl-data'!$A:$BR,38+K$3)</f>
        <v>-0.12016666666666666</v>
      </c>
      <c r="L466" s="33">
        <f>-VLOOKUP($A466,'pl-data'!$A:$BR,23+L$3)</f>
        <v>0</v>
      </c>
      <c r="M466" s="34">
        <f t="shared" si="1007"/>
        <v>-1</v>
      </c>
      <c r="N466" s="34">
        <f t="shared" si="1008"/>
        <v>-1</v>
      </c>
      <c r="P466" s="33">
        <f>-VLOOKUP($A466,'pl-data'!$A:$BR,8+P$3)</f>
        <v>-0.11666666666666665</v>
      </c>
      <c r="Q466" s="33">
        <f>-VLOOKUP($A466,'pl-data'!$A:$BR,38+Q$3)</f>
        <v>-0.12016666666666666</v>
      </c>
      <c r="R466" s="33">
        <f>-VLOOKUP($A466,'pl-data'!$A:$BR,23+R$3)</f>
        <v>0</v>
      </c>
      <c r="S466" s="34">
        <f t="shared" si="1010"/>
        <v>-1</v>
      </c>
      <c r="T466" s="34">
        <f t="shared" si="1011"/>
        <v>-1</v>
      </c>
      <c r="V466" s="33">
        <f>-VLOOKUP($A466,'pl-data'!$A:$BR,8+V$3)</f>
        <v>-0.11666666666666665</v>
      </c>
      <c r="W466" s="33">
        <f>-VLOOKUP($A466,'pl-data'!$A:$BR,38+W$3)</f>
        <v>-0.12016666666666666</v>
      </c>
      <c r="X466" s="33">
        <f>-VLOOKUP($A466,'pl-data'!$A:$BR,23+X$3)</f>
        <v>0</v>
      </c>
      <c r="Y466" s="34">
        <f t="shared" si="1013"/>
        <v>-1</v>
      </c>
      <c r="Z466" s="34">
        <f t="shared" si="1014"/>
        <v>-1</v>
      </c>
      <c r="AB466" s="33">
        <f>-VLOOKUP($A466,'pl-data'!$A:$BR,8+AB$3)</f>
        <v>-0.11666666666666665</v>
      </c>
      <c r="AC466" s="33">
        <f>-VLOOKUP($A466,'pl-data'!$A:$BR,38+AC$3)</f>
        <v>-0.12016666666666666</v>
      </c>
      <c r="AD466" s="33">
        <f>-VLOOKUP($A466,'pl-data'!$A:$BR,23+AD$3)</f>
        <v>0</v>
      </c>
      <c r="AE466" s="34">
        <f t="shared" si="1016"/>
        <v>-1</v>
      </c>
      <c r="AF466" s="34">
        <f t="shared" si="1017"/>
        <v>-1</v>
      </c>
      <c r="AH466" s="33">
        <f>-VLOOKUP($A466,'pl-data'!$A:$BR,8+AH$3)</f>
        <v>-0.11666666666666665</v>
      </c>
      <c r="AI466" s="33">
        <f>-VLOOKUP($A466,'pl-data'!$A:$BR,38+AI$3)</f>
        <v>-0.12016666666666666</v>
      </c>
      <c r="AJ466" s="33">
        <f>-VLOOKUP($A466,'pl-data'!$A:$BR,23+AJ$3)</f>
        <v>0</v>
      </c>
      <c r="AK466" s="34">
        <f t="shared" si="1019"/>
        <v>-1</v>
      </c>
      <c r="AL466" s="34">
        <f t="shared" si="1020"/>
        <v>-1</v>
      </c>
      <c r="AN466" s="33">
        <f>-VLOOKUP($A466,'pl-data'!$A:$BR,8+AN$3)</f>
        <v>-0.11666666666666665</v>
      </c>
      <c r="AO466" s="33">
        <f>-VLOOKUP($A466,'pl-data'!$A:$BR,38+AO$3)</f>
        <v>-0.12016666666666666</v>
      </c>
      <c r="AP466" s="33">
        <f>-VLOOKUP($A466,'pl-data'!$A:$BR,23+AP$3)</f>
        <v>0</v>
      </c>
      <c r="AQ466" s="34">
        <f t="shared" si="1022"/>
        <v>-1</v>
      </c>
      <c r="AR466" s="34">
        <f t="shared" si="1023"/>
        <v>-1</v>
      </c>
      <c r="AT466" s="33">
        <f>-VLOOKUP($A466,'pl-data'!$A:$BR,8+AT$3)</f>
        <v>-0.11666666666666665</v>
      </c>
      <c r="AU466" s="33">
        <f>-VLOOKUP($A466,'pl-data'!$A:$BR,38+AU$3)</f>
        <v>-0.12016666666666666</v>
      </c>
      <c r="AV466" s="33">
        <f>-VLOOKUP($A466,'pl-data'!$A:$BR,23+AV$3)</f>
        <v>0</v>
      </c>
      <c r="AW466" s="34">
        <f t="shared" si="1025"/>
        <v>-1</v>
      </c>
      <c r="AX466" s="34">
        <f t="shared" si="1026"/>
        <v>-1</v>
      </c>
      <c r="AZ466" s="33">
        <f>-VLOOKUP($A466,'pl-data'!$A:$BR,8+AZ$3)</f>
        <v>-0.11666666666666665</v>
      </c>
      <c r="BA466" s="33">
        <f>-VLOOKUP($A466,'pl-data'!$A:$BR,38+BA$3)</f>
        <v>-0.12016666666666666</v>
      </c>
      <c r="BB466" s="33">
        <f>-VLOOKUP($A466,'pl-data'!$A:$BR,23+BB$3)</f>
        <v>0</v>
      </c>
      <c r="BC466" s="34">
        <f t="shared" si="1028"/>
        <v>-1</v>
      </c>
      <c r="BD466" s="34">
        <f t="shared" si="1029"/>
        <v>-1</v>
      </c>
      <c r="BF466" s="33">
        <f>-VLOOKUP($A466,'pl-data'!$A:$BR,8+BF$3)</f>
        <v>-0.11666666666666665</v>
      </c>
      <c r="BG466" s="33">
        <f>-VLOOKUP($A466,'pl-data'!$A:$BR,38+BG$3)</f>
        <v>-0.12016666666666666</v>
      </c>
      <c r="BH466" s="33">
        <f>-VLOOKUP($A466,'pl-data'!$A:$BR,23+BH$3)</f>
        <v>0</v>
      </c>
      <c r="BI466" s="34">
        <f t="shared" si="1031"/>
        <v>-1</v>
      </c>
      <c r="BJ466" s="34">
        <f t="shared" si="1032"/>
        <v>-1</v>
      </c>
      <c r="BL466" s="33">
        <f>-VLOOKUP($A466,'pl-data'!$A:$BR,8+BL$3)</f>
        <v>-0.11666666666666665</v>
      </c>
      <c r="BM466" s="33">
        <f>-VLOOKUP($A466,'pl-data'!$A:$BR,38+BM$3)</f>
        <v>-0.12016666666666666</v>
      </c>
      <c r="BN466" s="33">
        <f>-VLOOKUP($A466,'pl-data'!$A:$BR,23+BN$3)</f>
        <v>0</v>
      </c>
      <c r="BO466" s="34">
        <f t="shared" si="1034"/>
        <v>-1</v>
      </c>
      <c r="BP466" s="34">
        <f t="shared" si="1035"/>
        <v>-1</v>
      </c>
      <c r="BR466" s="33">
        <f>-VLOOKUP($A466,'pl-data'!$A:$BR,8+BR$3)</f>
        <v>-0.11666666666666665</v>
      </c>
      <c r="BS466" s="33">
        <f>-VLOOKUP($A466,'pl-data'!$A:$BR,38+BS$3)</f>
        <v>-0.12016666666666666</v>
      </c>
      <c r="BT466" s="33">
        <f>-VLOOKUP($A466,'pl-data'!$A:$BR,23+BT$3)</f>
        <v>0</v>
      </c>
      <c r="BU466" s="34">
        <f t="shared" si="1037"/>
        <v>-1</v>
      </c>
      <c r="BV466" s="34">
        <f t="shared" si="1038"/>
        <v>-1</v>
      </c>
      <c r="BX466" s="33">
        <f t="shared" ref="BX466:BX470" si="1042">+BR466+BL466+BF466+AZ466+AT466+AN466+AH466+AB466+V466+P466+J466+D466</f>
        <v>-1.4000000000000001</v>
      </c>
      <c r="BY466" s="33">
        <f t="shared" ref="BY466:BY470" si="1043">+BS466+BM466+BG466+BA466+AU466+AO466+AI466+AC466+W466+Q466+K466+E466</f>
        <v>-1.4420000000000002</v>
      </c>
      <c r="BZ466" s="33">
        <f t="shared" ref="BZ466:BZ470" si="1044">+BT466+BN466+BH466+BB466+AV466+AP466+AJ466+AD466+X466+R466+L466+F466</f>
        <v>0</v>
      </c>
      <c r="CA466" s="34">
        <f t="shared" si="1040"/>
        <v>-1</v>
      </c>
      <c r="CB466" s="34">
        <f t="shared" si="1041"/>
        <v>-1</v>
      </c>
    </row>
    <row r="467" spans="1:80" hidden="1" outlineLevel="2" x14ac:dyDescent="0.2">
      <c r="A467" s="49">
        <v>4390</v>
      </c>
      <c r="B467" s="18" t="str">
        <f>+masterfile!D1056</f>
        <v>4390 Sonstige Abgaben</v>
      </c>
      <c r="D467" s="33">
        <f>-VLOOKUP($A467,'pl-data'!$A:$BR,8+D$3)</f>
        <v>-0.15</v>
      </c>
      <c r="E467" s="33">
        <f>-VLOOKUP($A467,'pl-data'!$A:$BR,38+E$3)</f>
        <v>-0.1545</v>
      </c>
      <c r="F467" s="33">
        <f>-VLOOKUP($A467,'pl-data'!$A:$BR,23+F$3)</f>
        <v>0</v>
      </c>
      <c r="G467" s="34">
        <f t="shared" si="1004"/>
        <v>-1</v>
      </c>
      <c r="H467" s="34">
        <f t="shared" si="1005"/>
        <v>-1</v>
      </c>
      <c r="J467" s="33">
        <f>-VLOOKUP($A467,'pl-data'!$A:$BR,8+J$3)</f>
        <v>-0.15</v>
      </c>
      <c r="K467" s="33">
        <f>-VLOOKUP($A467,'pl-data'!$A:$BR,38+K$3)</f>
        <v>-0.1545</v>
      </c>
      <c r="L467" s="33">
        <f>-VLOOKUP($A467,'pl-data'!$A:$BR,23+L$3)</f>
        <v>0</v>
      </c>
      <c r="M467" s="34">
        <f t="shared" si="1007"/>
        <v>-1</v>
      </c>
      <c r="N467" s="34">
        <f t="shared" si="1008"/>
        <v>-1</v>
      </c>
      <c r="P467" s="33">
        <f>-VLOOKUP($A467,'pl-data'!$A:$BR,8+P$3)</f>
        <v>-0.15</v>
      </c>
      <c r="Q467" s="33">
        <f>-VLOOKUP($A467,'pl-data'!$A:$BR,38+Q$3)</f>
        <v>-0.1545</v>
      </c>
      <c r="R467" s="33">
        <f>-VLOOKUP($A467,'pl-data'!$A:$BR,23+R$3)</f>
        <v>0</v>
      </c>
      <c r="S467" s="34">
        <f t="shared" si="1010"/>
        <v>-1</v>
      </c>
      <c r="T467" s="34">
        <f t="shared" si="1011"/>
        <v>-1</v>
      </c>
      <c r="V467" s="33">
        <f>-VLOOKUP($A467,'pl-data'!$A:$BR,8+V$3)</f>
        <v>-0.15</v>
      </c>
      <c r="W467" s="33">
        <f>-VLOOKUP($A467,'pl-data'!$A:$BR,38+W$3)</f>
        <v>-0.1545</v>
      </c>
      <c r="X467" s="33">
        <f>-VLOOKUP($A467,'pl-data'!$A:$BR,23+X$3)</f>
        <v>0</v>
      </c>
      <c r="Y467" s="34">
        <f t="shared" si="1013"/>
        <v>-1</v>
      </c>
      <c r="Z467" s="34">
        <f t="shared" si="1014"/>
        <v>-1</v>
      </c>
      <c r="AB467" s="33">
        <f>-VLOOKUP($A467,'pl-data'!$A:$BR,8+AB$3)</f>
        <v>-0.15</v>
      </c>
      <c r="AC467" s="33">
        <f>-VLOOKUP($A467,'pl-data'!$A:$BR,38+AC$3)</f>
        <v>-0.1545</v>
      </c>
      <c r="AD467" s="33">
        <f>-VLOOKUP($A467,'pl-data'!$A:$BR,23+AD$3)</f>
        <v>0</v>
      </c>
      <c r="AE467" s="34">
        <f t="shared" si="1016"/>
        <v>-1</v>
      </c>
      <c r="AF467" s="34">
        <f t="shared" si="1017"/>
        <v>-1</v>
      </c>
      <c r="AH467" s="33">
        <f>-VLOOKUP($A467,'pl-data'!$A:$BR,8+AH$3)</f>
        <v>-0.15</v>
      </c>
      <c r="AI467" s="33">
        <f>-VLOOKUP($A467,'pl-data'!$A:$BR,38+AI$3)</f>
        <v>-0.1545</v>
      </c>
      <c r="AJ467" s="33">
        <f>-VLOOKUP($A467,'pl-data'!$A:$BR,23+AJ$3)</f>
        <v>0</v>
      </c>
      <c r="AK467" s="34">
        <f t="shared" si="1019"/>
        <v>-1</v>
      </c>
      <c r="AL467" s="34">
        <f t="shared" si="1020"/>
        <v>-1</v>
      </c>
      <c r="AN467" s="33">
        <f>-VLOOKUP($A467,'pl-data'!$A:$BR,8+AN$3)</f>
        <v>-0.15</v>
      </c>
      <c r="AO467" s="33">
        <f>-VLOOKUP($A467,'pl-data'!$A:$BR,38+AO$3)</f>
        <v>-0.1545</v>
      </c>
      <c r="AP467" s="33">
        <f>-VLOOKUP($A467,'pl-data'!$A:$BR,23+AP$3)</f>
        <v>0</v>
      </c>
      <c r="AQ467" s="34">
        <f t="shared" si="1022"/>
        <v>-1</v>
      </c>
      <c r="AR467" s="34">
        <f t="shared" si="1023"/>
        <v>-1</v>
      </c>
      <c r="AT467" s="33">
        <f>-VLOOKUP($A467,'pl-data'!$A:$BR,8+AT$3)</f>
        <v>-0.15</v>
      </c>
      <c r="AU467" s="33">
        <f>-VLOOKUP($A467,'pl-data'!$A:$BR,38+AU$3)</f>
        <v>-0.1545</v>
      </c>
      <c r="AV467" s="33">
        <f>-VLOOKUP($A467,'pl-data'!$A:$BR,23+AV$3)</f>
        <v>0</v>
      </c>
      <c r="AW467" s="34">
        <f t="shared" si="1025"/>
        <v>-1</v>
      </c>
      <c r="AX467" s="34">
        <f t="shared" si="1026"/>
        <v>-1</v>
      </c>
      <c r="AZ467" s="33">
        <f>-VLOOKUP($A467,'pl-data'!$A:$BR,8+AZ$3)</f>
        <v>-0.15</v>
      </c>
      <c r="BA467" s="33">
        <f>-VLOOKUP($A467,'pl-data'!$A:$BR,38+BA$3)</f>
        <v>-0.1545</v>
      </c>
      <c r="BB467" s="33">
        <f>-VLOOKUP($A467,'pl-data'!$A:$BR,23+BB$3)</f>
        <v>0</v>
      </c>
      <c r="BC467" s="34">
        <f t="shared" si="1028"/>
        <v>-1</v>
      </c>
      <c r="BD467" s="34">
        <f t="shared" si="1029"/>
        <v>-1</v>
      </c>
      <c r="BF467" s="33">
        <f>-VLOOKUP($A467,'pl-data'!$A:$BR,8+BF$3)</f>
        <v>-0.15</v>
      </c>
      <c r="BG467" s="33">
        <f>-VLOOKUP($A467,'pl-data'!$A:$BR,38+BG$3)</f>
        <v>-0.1545</v>
      </c>
      <c r="BH467" s="33">
        <f>-VLOOKUP($A467,'pl-data'!$A:$BR,23+BH$3)</f>
        <v>0</v>
      </c>
      <c r="BI467" s="34">
        <f t="shared" si="1031"/>
        <v>-1</v>
      </c>
      <c r="BJ467" s="34">
        <f t="shared" si="1032"/>
        <v>-1</v>
      </c>
      <c r="BL467" s="33">
        <f>-VLOOKUP($A467,'pl-data'!$A:$BR,8+BL$3)</f>
        <v>-0.15</v>
      </c>
      <c r="BM467" s="33">
        <f>-VLOOKUP($A467,'pl-data'!$A:$BR,38+BM$3)</f>
        <v>-0.1545</v>
      </c>
      <c r="BN467" s="33">
        <f>-VLOOKUP($A467,'pl-data'!$A:$BR,23+BN$3)</f>
        <v>0</v>
      </c>
      <c r="BO467" s="34">
        <f t="shared" si="1034"/>
        <v>-1</v>
      </c>
      <c r="BP467" s="34">
        <f t="shared" si="1035"/>
        <v>-1</v>
      </c>
      <c r="BR467" s="33">
        <f>-VLOOKUP($A467,'pl-data'!$A:$BR,8+BR$3)</f>
        <v>-0.15</v>
      </c>
      <c r="BS467" s="33">
        <f>-VLOOKUP($A467,'pl-data'!$A:$BR,38+BS$3)</f>
        <v>-0.1545</v>
      </c>
      <c r="BT467" s="33">
        <f>-VLOOKUP($A467,'pl-data'!$A:$BR,23+BT$3)</f>
        <v>0</v>
      </c>
      <c r="BU467" s="34">
        <f t="shared" si="1037"/>
        <v>-1</v>
      </c>
      <c r="BV467" s="34">
        <f t="shared" si="1038"/>
        <v>-1</v>
      </c>
      <c r="BX467" s="33">
        <f t="shared" si="1042"/>
        <v>-1.7999999999999996</v>
      </c>
      <c r="BY467" s="33">
        <f t="shared" si="1043"/>
        <v>-1.8540000000000003</v>
      </c>
      <c r="BZ467" s="33">
        <f t="shared" si="1044"/>
        <v>0</v>
      </c>
      <c r="CA467" s="34">
        <f t="shared" si="1040"/>
        <v>-1</v>
      </c>
      <c r="CB467" s="34">
        <f t="shared" si="1041"/>
        <v>-1</v>
      </c>
    </row>
    <row r="468" spans="1:80" ht="24" hidden="1" outlineLevel="2" x14ac:dyDescent="0.2">
      <c r="A468" s="49">
        <v>4396</v>
      </c>
      <c r="B468" s="18" t="str">
        <f>+masterfile!D1057</f>
        <v>4396 Abzugsf.Verspätungszuschlag/Zwangsgeld</v>
      </c>
      <c r="D468" s="33">
        <f>-VLOOKUP($A468,'pl-data'!$A:$BR,8+D$3)</f>
        <v>0</v>
      </c>
      <c r="E468" s="33">
        <f>-VLOOKUP($A468,'pl-data'!$A:$BR,38+E$3)</f>
        <v>0</v>
      </c>
      <c r="F468" s="33">
        <f>-VLOOKUP($A468,'pl-data'!$A:$BR,23+F$3)</f>
        <v>0</v>
      </c>
      <c r="G468" s="34" t="str">
        <f t="shared" si="1004"/>
        <v>n/a</v>
      </c>
      <c r="H468" s="34" t="str">
        <f t="shared" si="1005"/>
        <v>n/a</v>
      </c>
      <c r="J468" s="33">
        <f>-VLOOKUP($A468,'pl-data'!$A:$BR,8+J$3)</f>
        <v>0</v>
      </c>
      <c r="K468" s="33">
        <f>-VLOOKUP($A468,'pl-data'!$A:$BR,38+K$3)</f>
        <v>0</v>
      </c>
      <c r="L468" s="33">
        <f>-VLOOKUP($A468,'pl-data'!$A:$BR,23+L$3)</f>
        <v>0</v>
      </c>
      <c r="M468" s="34" t="str">
        <f t="shared" si="1007"/>
        <v>n/a</v>
      </c>
      <c r="N468" s="34" t="str">
        <f t="shared" si="1008"/>
        <v>n/a</v>
      </c>
      <c r="P468" s="33">
        <f>-VLOOKUP($A468,'pl-data'!$A:$BR,8+P$3)</f>
        <v>0</v>
      </c>
      <c r="Q468" s="33">
        <f>-VLOOKUP($A468,'pl-data'!$A:$BR,38+Q$3)</f>
        <v>0</v>
      </c>
      <c r="R468" s="33">
        <f>-VLOOKUP($A468,'pl-data'!$A:$BR,23+R$3)</f>
        <v>0</v>
      </c>
      <c r="S468" s="34" t="str">
        <f t="shared" si="1010"/>
        <v>n/a</v>
      </c>
      <c r="T468" s="34" t="str">
        <f t="shared" si="1011"/>
        <v>n/a</v>
      </c>
      <c r="V468" s="33">
        <f>-VLOOKUP($A468,'pl-data'!$A:$BR,8+V$3)</f>
        <v>0</v>
      </c>
      <c r="W468" s="33">
        <f>-VLOOKUP($A468,'pl-data'!$A:$BR,38+W$3)</f>
        <v>0</v>
      </c>
      <c r="X468" s="33">
        <f>-VLOOKUP($A468,'pl-data'!$A:$BR,23+X$3)</f>
        <v>0</v>
      </c>
      <c r="Y468" s="34" t="str">
        <f t="shared" si="1013"/>
        <v>n/a</v>
      </c>
      <c r="Z468" s="34" t="str">
        <f t="shared" si="1014"/>
        <v>n/a</v>
      </c>
      <c r="AB468" s="33">
        <f>-VLOOKUP($A468,'pl-data'!$A:$BR,8+AB$3)</f>
        <v>0</v>
      </c>
      <c r="AC468" s="33">
        <f>-VLOOKUP($A468,'pl-data'!$A:$BR,38+AC$3)</f>
        <v>0</v>
      </c>
      <c r="AD468" s="33">
        <f>-VLOOKUP($A468,'pl-data'!$A:$BR,23+AD$3)</f>
        <v>0</v>
      </c>
      <c r="AE468" s="34" t="str">
        <f t="shared" si="1016"/>
        <v>n/a</v>
      </c>
      <c r="AF468" s="34" t="str">
        <f t="shared" si="1017"/>
        <v>n/a</v>
      </c>
      <c r="AH468" s="33">
        <f>-VLOOKUP($A468,'pl-data'!$A:$BR,8+AH$3)</f>
        <v>0</v>
      </c>
      <c r="AI468" s="33">
        <f>-VLOOKUP($A468,'pl-data'!$A:$BR,38+AI$3)</f>
        <v>0</v>
      </c>
      <c r="AJ468" s="33">
        <f>-VLOOKUP($A468,'pl-data'!$A:$BR,23+AJ$3)</f>
        <v>0</v>
      </c>
      <c r="AK468" s="34" t="str">
        <f t="shared" si="1019"/>
        <v>n/a</v>
      </c>
      <c r="AL468" s="34" t="str">
        <f t="shared" si="1020"/>
        <v>n/a</v>
      </c>
      <c r="AN468" s="33">
        <f>-VLOOKUP($A468,'pl-data'!$A:$BR,8+AN$3)</f>
        <v>0</v>
      </c>
      <c r="AO468" s="33">
        <f>-VLOOKUP($A468,'pl-data'!$A:$BR,38+AO$3)</f>
        <v>0</v>
      </c>
      <c r="AP468" s="33">
        <f>-VLOOKUP($A468,'pl-data'!$A:$BR,23+AP$3)</f>
        <v>0</v>
      </c>
      <c r="AQ468" s="34" t="str">
        <f t="shared" si="1022"/>
        <v>n/a</v>
      </c>
      <c r="AR468" s="34" t="str">
        <f t="shared" si="1023"/>
        <v>n/a</v>
      </c>
      <c r="AT468" s="33">
        <f>-VLOOKUP($A468,'pl-data'!$A:$BR,8+AT$3)</f>
        <v>0</v>
      </c>
      <c r="AU468" s="33">
        <f>-VLOOKUP($A468,'pl-data'!$A:$BR,38+AU$3)</f>
        <v>0</v>
      </c>
      <c r="AV468" s="33">
        <f>-VLOOKUP($A468,'pl-data'!$A:$BR,23+AV$3)</f>
        <v>0</v>
      </c>
      <c r="AW468" s="34" t="str">
        <f t="shared" si="1025"/>
        <v>n/a</v>
      </c>
      <c r="AX468" s="34" t="str">
        <f t="shared" si="1026"/>
        <v>n/a</v>
      </c>
      <c r="AZ468" s="33">
        <f>-VLOOKUP($A468,'pl-data'!$A:$BR,8+AZ$3)</f>
        <v>0</v>
      </c>
      <c r="BA468" s="33">
        <f>-VLOOKUP($A468,'pl-data'!$A:$BR,38+BA$3)</f>
        <v>0</v>
      </c>
      <c r="BB468" s="33">
        <f>-VLOOKUP($A468,'pl-data'!$A:$BR,23+BB$3)</f>
        <v>0</v>
      </c>
      <c r="BC468" s="34" t="str">
        <f t="shared" si="1028"/>
        <v>n/a</v>
      </c>
      <c r="BD468" s="34" t="str">
        <f t="shared" si="1029"/>
        <v>n/a</v>
      </c>
      <c r="BF468" s="33">
        <f>-VLOOKUP($A468,'pl-data'!$A:$BR,8+BF$3)</f>
        <v>0</v>
      </c>
      <c r="BG468" s="33">
        <f>-VLOOKUP($A468,'pl-data'!$A:$BR,38+BG$3)</f>
        <v>0</v>
      </c>
      <c r="BH468" s="33">
        <f>-VLOOKUP($A468,'pl-data'!$A:$BR,23+BH$3)</f>
        <v>0</v>
      </c>
      <c r="BI468" s="34" t="str">
        <f t="shared" si="1031"/>
        <v>n/a</v>
      </c>
      <c r="BJ468" s="34" t="str">
        <f t="shared" si="1032"/>
        <v>n/a</v>
      </c>
      <c r="BL468" s="33">
        <f>-VLOOKUP($A468,'pl-data'!$A:$BR,8+BL$3)</f>
        <v>0</v>
      </c>
      <c r="BM468" s="33">
        <f>-VLOOKUP($A468,'pl-data'!$A:$BR,38+BM$3)</f>
        <v>0</v>
      </c>
      <c r="BN468" s="33">
        <f>-VLOOKUP($A468,'pl-data'!$A:$BR,23+BN$3)</f>
        <v>0</v>
      </c>
      <c r="BO468" s="34" t="str">
        <f t="shared" si="1034"/>
        <v>n/a</v>
      </c>
      <c r="BP468" s="34" t="str">
        <f t="shared" si="1035"/>
        <v>n/a</v>
      </c>
      <c r="BR468" s="33">
        <f>-VLOOKUP($A468,'pl-data'!$A:$BR,8+BR$3)</f>
        <v>0</v>
      </c>
      <c r="BS468" s="33">
        <f>-VLOOKUP($A468,'pl-data'!$A:$BR,38+BS$3)</f>
        <v>0</v>
      </c>
      <c r="BT468" s="33">
        <f>-VLOOKUP($A468,'pl-data'!$A:$BR,23+BT$3)</f>
        <v>0</v>
      </c>
      <c r="BU468" s="34" t="str">
        <f t="shared" si="1037"/>
        <v>n/a</v>
      </c>
      <c r="BV468" s="34" t="str">
        <f t="shared" si="1038"/>
        <v>n/a</v>
      </c>
      <c r="BX468" s="33">
        <f t="shared" si="1042"/>
        <v>0</v>
      </c>
      <c r="BY468" s="33">
        <f t="shared" si="1043"/>
        <v>0</v>
      </c>
      <c r="BZ468" s="33">
        <f t="shared" si="1044"/>
        <v>0</v>
      </c>
      <c r="CA468" s="34" t="str">
        <f t="shared" si="1040"/>
        <v>n/a</v>
      </c>
      <c r="CB468" s="34" t="str">
        <f t="shared" si="1041"/>
        <v>n/a</v>
      </c>
    </row>
    <row r="469" spans="1:80" hidden="1" outlineLevel="2" x14ac:dyDescent="0.2">
      <c r="A469" s="49">
        <v>4397</v>
      </c>
      <c r="B469" s="18" t="str">
        <f>+masterfile!D1058</f>
        <v>4397 Nicht abzf.Verspät.zuschlag/Zwangsgeld</v>
      </c>
      <c r="D469" s="33">
        <f>-VLOOKUP($A469,'pl-data'!$A:$BR,8+D$3)</f>
        <v>0</v>
      </c>
      <c r="E469" s="33">
        <f>-VLOOKUP($A469,'pl-data'!$A:$BR,38+E$3)</f>
        <v>0</v>
      </c>
      <c r="F469" s="33">
        <f>-VLOOKUP($A469,'pl-data'!$A:$BR,23+F$3)</f>
        <v>0</v>
      </c>
      <c r="G469" s="34" t="str">
        <f t="shared" si="1004"/>
        <v>n/a</v>
      </c>
      <c r="H469" s="34" t="str">
        <f t="shared" si="1005"/>
        <v>n/a</v>
      </c>
      <c r="J469" s="33">
        <f>-VLOOKUP($A469,'pl-data'!$A:$BR,8+J$3)</f>
        <v>0</v>
      </c>
      <c r="K469" s="33">
        <f>-VLOOKUP($A469,'pl-data'!$A:$BR,38+K$3)</f>
        <v>0</v>
      </c>
      <c r="L469" s="33">
        <f>-VLOOKUP($A469,'pl-data'!$A:$BR,23+L$3)</f>
        <v>0</v>
      </c>
      <c r="M469" s="34" t="str">
        <f t="shared" si="1007"/>
        <v>n/a</v>
      </c>
      <c r="N469" s="34" t="str">
        <f t="shared" si="1008"/>
        <v>n/a</v>
      </c>
      <c r="P469" s="33">
        <f>-VLOOKUP($A469,'pl-data'!$A:$BR,8+P$3)</f>
        <v>0</v>
      </c>
      <c r="Q469" s="33">
        <f>-VLOOKUP($A469,'pl-data'!$A:$BR,38+Q$3)</f>
        <v>0</v>
      </c>
      <c r="R469" s="33">
        <f>-VLOOKUP($A469,'pl-data'!$A:$BR,23+R$3)</f>
        <v>0</v>
      </c>
      <c r="S469" s="34" t="str">
        <f t="shared" si="1010"/>
        <v>n/a</v>
      </c>
      <c r="T469" s="34" t="str">
        <f t="shared" si="1011"/>
        <v>n/a</v>
      </c>
      <c r="V469" s="33">
        <f>-VLOOKUP($A469,'pl-data'!$A:$BR,8+V$3)</f>
        <v>0</v>
      </c>
      <c r="W469" s="33">
        <f>-VLOOKUP($A469,'pl-data'!$A:$BR,38+W$3)</f>
        <v>0</v>
      </c>
      <c r="X469" s="33">
        <f>-VLOOKUP($A469,'pl-data'!$A:$BR,23+X$3)</f>
        <v>0</v>
      </c>
      <c r="Y469" s="34" t="str">
        <f t="shared" si="1013"/>
        <v>n/a</v>
      </c>
      <c r="Z469" s="34" t="str">
        <f t="shared" si="1014"/>
        <v>n/a</v>
      </c>
      <c r="AB469" s="33">
        <f>-VLOOKUP($A469,'pl-data'!$A:$BR,8+AB$3)</f>
        <v>0</v>
      </c>
      <c r="AC469" s="33">
        <f>-VLOOKUP($A469,'pl-data'!$A:$BR,38+AC$3)</f>
        <v>0</v>
      </c>
      <c r="AD469" s="33">
        <f>-VLOOKUP($A469,'pl-data'!$A:$BR,23+AD$3)</f>
        <v>0</v>
      </c>
      <c r="AE469" s="34" t="str">
        <f t="shared" si="1016"/>
        <v>n/a</v>
      </c>
      <c r="AF469" s="34" t="str">
        <f t="shared" si="1017"/>
        <v>n/a</v>
      </c>
      <c r="AH469" s="33">
        <f>-VLOOKUP($A469,'pl-data'!$A:$BR,8+AH$3)</f>
        <v>0</v>
      </c>
      <c r="AI469" s="33">
        <f>-VLOOKUP($A469,'pl-data'!$A:$BR,38+AI$3)</f>
        <v>0</v>
      </c>
      <c r="AJ469" s="33">
        <f>-VLOOKUP($A469,'pl-data'!$A:$BR,23+AJ$3)</f>
        <v>0</v>
      </c>
      <c r="AK469" s="34" t="str">
        <f t="shared" si="1019"/>
        <v>n/a</v>
      </c>
      <c r="AL469" s="34" t="str">
        <f t="shared" si="1020"/>
        <v>n/a</v>
      </c>
      <c r="AN469" s="33">
        <f>-VLOOKUP($A469,'pl-data'!$A:$BR,8+AN$3)</f>
        <v>0</v>
      </c>
      <c r="AO469" s="33">
        <f>-VLOOKUP($A469,'pl-data'!$A:$BR,38+AO$3)</f>
        <v>0</v>
      </c>
      <c r="AP469" s="33">
        <f>-VLOOKUP($A469,'pl-data'!$A:$BR,23+AP$3)</f>
        <v>0</v>
      </c>
      <c r="AQ469" s="34" t="str">
        <f t="shared" si="1022"/>
        <v>n/a</v>
      </c>
      <c r="AR469" s="34" t="str">
        <f t="shared" si="1023"/>
        <v>n/a</v>
      </c>
      <c r="AT469" s="33">
        <f>-VLOOKUP($A469,'pl-data'!$A:$BR,8+AT$3)</f>
        <v>0</v>
      </c>
      <c r="AU469" s="33">
        <f>-VLOOKUP($A469,'pl-data'!$A:$BR,38+AU$3)</f>
        <v>0</v>
      </c>
      <c r="AV469" s="33">
        <f>-VLOOKUP($A469,'pl-data'!$A:$BR,23+AV$3)</f>
        <v>0</v>
      </c>
      <c r="AW469" s="34" t="str">
        <f t="shared" si="1025"/>
        <v>n/a</v>
      </c>
      <c r="AX469" s="34" t="str">
        <f t="shared" si="1026"/>
        <v>n/a</v>
      </c>
      <c r="AZ469" s="33">
        <f>-VLOOKUP($A469,'pl-data'!$A:$BR,8+AZ$3)</f>
        <v>0</v>
      </c>
      <c r="BA469" s="33">
        <f>-VLOOKUP($A469,'pl-data'!$A:$BR,38+BA$3)</f>
        <v>0</v>
      </c>
      <c r="BB469" s="33">
        <f>-VLOOKUP($A469,'pl-data'!$A:$BR,23+BB$3)</f>
        <v>0</v>
      </c>
      <c r="BC469" s="34" t="str">
        <f t="shared" si="1028"/>
        <v>n/a</v>
      </c>
      <c r="BD469" s="34" t="str">
        <f t="shared" si="1029"/>
        <v>n/a</v>
      </c>
      <c r="BF469" s="33">
        <f>-VLOOKUP($A469,'pl-data'!$A:$BR,8+BF$3)</f>
        <v>0</v>
      </c>
      <c r="BG469" s="33">
        <f>-VLOOKUP($A469,'pl-data'!$A:$BR,38+BG$3)</f>
        <v>0</v>
      </c>
      <c r="BH469" s="33">
        <f>-VLOOKUP($A469,'pl-data'!$A:$BR,23+BH$3)</f>
        <v>0</v>
      </c>
      <c r="BI469" s="34" t="str">
        <f t="shared" si="1031"/>
        <v>n/a</v>
      </c>
      <c r="BJ469" s="34" t="str">
        <f t="shared" si="1032"/>
        <v>n/a</v>
      </c>
      <c r="BL469" s="33">
        <f>-VLOOKUP($A469,'pl-data'!$A:$BR,8+BL$3)</f>
        <v>0</v>
      </c>
      <c r="BM469" s="33">
        <f>-VLOOKUP($A469,'pl-data'!$A:$BR,38+BM$3)</f>
        <v>0</v>
      </c>
      <c r="BN469" s="33">
        <f>-VLOOKUP($A469,'pl-data'!$A:$BR,23+BN$3)</f>
        <v>0</v>
      </c>
      <c r="BO469" s="34" t="str">
        <f t="shared" si="1034"/>
        <v>n/a</v>
      </c>
      <c r="BP469" s="34" t="str">
        <f t="shared" si="1035"/>
        <v>n/a</v>
      </c>
      <c r="BR469" s="33">
        <f>-VLOOKUP($A469,'pl-data'!$A:$BR,8+BR$3)</f>
        <v>0</v>
      </c>
      <c r="BS469" s="33">
        <f>-VLOOKUP($A469,'pl-data'!$A:$BR,38+BS$3)</f>
        <v>0</v>
      </c>
      <c r="BT469" s="33">
        <f>-VLOOKUP($A469,'pl-data'!$A:$BR,23+BT$3)</f>
        <v>0</v>
      </c>
      <c r="BU469" s="34" t="str">
        <f t="shared" si="1037"/>
        <v>n/a</v>
      </c>
      <c r="BV469" s="34" t="str">
        <f t="shared" si="1038"/>
        <v>n/a</v>
      </c>
      <c r="BX469" s="33">
        <f t="shared" si="1042"/>
        <v>0</v>
      </c>
      <c r="BY469" s="33">
        <f t="shared" si="1043"/>
        <v>0</v>
      </c>
      <c r="BZ469" s="33">
        <f t="shared" si="1044"/>
        <v>0</v>
      </c>
      <c r="CA469" s="34" t="str">
        <f t="shared" si="1040"/>
        <v>n/a</v>
      </c>
      <c r="CB469" s="34" t="str">
        <f t="shared" si="1041"/>
        <v>n/a</v>
      </c>
    </row>
    <row r="470" spans="1:80" hidden="1" outlineLevel="2" x14ac:dyDescent="0.2">
      <c r="A470" s="49">
        <v>4560</v>
      </c>
      <c r="B470" s="18" t="str">
        <f>+masterfile!D1065</f>
        <v>4560 Mautgebühren</v>
      </c>
      <c r="D470" s="33">
        <f>-VLOOKUP($A470,'pl-data'!$A:$BR,8+D$3)</f>
        <v>0</v>
      </c>
      <c r="E470" s="33">
        <f>-VLOOKUP($A470,'pl-data'!$A:$BR,38+E$3)</f>
        <v>0</v>
      </c>
      <c r="F470" s="33">
        <f>-VLOOKUP($A470,'pl-data'!$A:$BR,23+F$3)</f>
        <v>0</v>
      </c>
      <c r="G470" s="34" t="str">
        <f t="shared" si="1004"/>
        <v>n/a</v>
      </c>
      <c r="H470" s="34" t="str">
        <f t="shared" si="1005"/>
        <v>n/a</v>
      </c>
      <c r="J470" s="33">
        <f>-VLOOKUP($A470,'pl-data'!$A:$BR,8+J$3)</f>
        <v>0</v>
      </c>
      <c r="K470" s="33">
        <f>-VLOOKUP($A470,'pl-data'!$A:$BR,38+K$3)</f>
        <v>0</v>
      </c>
      <c r="L470" s="33">
        <f>-VLOOKUP($A470,'pl-data'!$A:$BR,23+L$3)</f>
        <v>0</v>
      </c>
      <c r="M470" s="34" t="str">
        <f t="shared" si="1007"/>
        <v>n/a</v>
      </c>
      <c r="N470" s="34" t="str">
        <f t="shared" si="1008"/>
        <v>n/a</v>
      </c>
      <c r="P470" s="33">
        <f>-VLOOKUP($A470,'pl-data'!$A:$BR,8+P$3)</f>
        <v>0</v>
      </c>
      <c r="Q470" s="33">
        <f>-VLOOKUP($A470,'pl-data'!$A:$BR,38+Q$3)</f>
        <v>0</v>
      </c>
      <c r="R470" s="33">
        <f>-VLOOKUP($A470,'pl-data'!$A:$BR,23+R$3)</f>
        <v>0</v>
      </c>
      <c r="S470" s="34" t="str">
        <f t="shared" si="1010"/>
        <v>n/a</v>
      </c>
      <c r="T470" s="34" t="str">
        <f t="shared" si="1011"/>
        <v>n/a</v>
      </c>
      <c r="V470" s="33">
        <f>-VLOOKUP($A470,'pl-data'!$A:$BR,8+V$3)</f>
        <v>0</v>
      </c>
      <c r="W470" s="33">
        <f>-VLOOKUP($A470,'pl-data'!$A:$BR,38+W$3)</f>
        <v>0</v>
      </c>
      <c r="X470" s="33">
        <f>-VLOOKUP($A470,'pl-data'!$A:$BR,23+X$3)</f>
        <v>0</v>
      </c>
      <c r="Y470" s="34" t="str">
        <f t="shared" si="1013"/>
        <v>n/a</v>
      </c>
      <c r="Z470" s="34" t="str">
        <f t="shared" si="1014"/>
        <v>n/a</v>
      </c>
      <c r="AB470" s="33">
        <f>-VLOOKUP($A470,'pl-data'!$A:$BR,8+AB$3)</f>
        <v>0</v>
      </c>
      <c r="AC470" s="33">
        <f>-VLOOKUP($A470,'pl-data'!$A:$BR,38+AC$3)</f>
        <v>0</v>
      </c>
      <c r="AD470" s="33">
        <f>-VLOOKUP($A470,'pl-data'!$A:$BR,23+AD$3)</f>
        <v>0</v>
      </c>
      <c r="AE470" s="34" t="str">
        <f t="shared" si="1016"/>
        <v>n/a</v>
      </c>
      <c r="AF470" s="34" t="str">
        <f t="shared" si="1017"/>
        <v>n/a</v>
      </c>
      <c r="AH470" s="33">
        <f>-VLOOKUP($A470,'pl-data'!$A:$BR,8+AH$3)</f>
        <v>0</v>
      </c>
      <c r="AI470" s="33">
        <f>-VLOOKUP($A470,'pl-data'!$A:$BR,38+AI$3)</f>
        <v>0</v>
      </c>
      <c r="AJ470" s="33">
        <f>-VLOOKUP($A470,'pl-data'!$A:$BR,23+AJ$3)</f>
        <v>0</v>
      </c>
      <c r="AK470" s="34" t="str">
        <f t="shared" si="1019"/>
        <v>n/a</v>
      </c>
      <c r="AL470" s="34" t="str">
        <f t="shared" si="1020"/>
        <v>n/a</v>
      </c>
      <c r="AN470" s="33">
        <f>-VLOOKUP($A470,'pl-data'!$A:$BR,8+AN$3)</f>
        <v>0</v>
      </c>
      <c r="AO470" s="33">
        <f>-VLOOKUP($A470,'pl-data'!$A:$BR,38+AO$3)</f>
        <v>0</v>
      </c>
      <c r="AP470" s="33">
        <f>-VLOOKUP($A470,'pl-data'!$A:$BR,23+AP$3)</f>
        <v>0</v>
      </c>
      <c r="AQ470" s="34" t="str">
        <f t="shared" si="1022"/>
        <v>n/a</v>
      </c>
      <c r="AR470" s="34" t="str">
        <f t="shared" si="1023"/>
        <v>n/a</v>
      </c>
      <c r="AT470" s="33">
        <f>-VLOOKUP($A470,'pl-data'!$A:$BR,8+AT$3)</f>
        <v>0</v>
      </c>
      <c r="AU470" s="33">
        <f>-VLOOKUP($A470,'pl-data'!$A:$BR,38+AU$3)</f>
        <v>0</v>
      </c>
      <c r="AV470" s="33">
        <f>-VLOOKUP($A470,'pl-data'!$A:$BR,23+AV$3)</f>
        <v>0</v>
      </c>
      <c r="AW470" s="34" t="str">
        <f t="shared" si="1025"/>
        <v>n/a</v>
      </c>
      <c r="AX470" s="34" t="str">
        <f t="shared" si="1026"/>
        <v>n/a</v>
      </c>
      <c r="AZ470" s="33">
        <f>-VLOOKUP($A470,'pl-data'!$A:$BR,8+AZ$3)</f>
        <v>0</v>
      </c>
      <c r="BA470" s="33">
        <f>-VLOOKUP($A470,'pl-data'!$A:$BR,38+BA$3)</f>
        <v>0</v>
      </c>
      <c r="BB470" s="33">
        <f>-VLOOKUP($A470,'pl-data'!$A:$BR,23+BB$3)</f>
        <v>0</v>
      </c>
      <c r="BC470" s="34" t="str">
        <f t="shared" si="1028"/>
        <v>n/a</v>
      </c>
      <c r="BD470" s="34" t="str">
        <f t="shared" si="1029"/>
        <v>n/a</v>
      </c>
      <c r="BF470" s="33">
        <f>-VLOOKUP($A470,'pl-data'!$A:$BR,8+BF$3)</f>
        <v>0</v>
      </c>
      <c r="BG470" s="33">
        <f>-VLOOKUP($A470,'pl-data'!$A:$BR,38+BG$3)</f>
        <v>0</v>
      </c>
      <c r="BH470" s="33">
        <f>-VLOOKUP($A470,'pl-data'!$A:$BR,23+BH$3)</f>
        <v>0</v>
      </c>
      <c r="BI470" s="34" t="str">
        <f t="shared" si="1031"/>
        <v>n/a</v>
      </c>
      <c r="BJ470" s="34" t="str">
        <f t="shared" si="1032"/>
        <v>n/a</v>
      </c>
      <c r="BL470" s="33">
        <f>-VLOOKUP($A470,'pl-data'!$A:$BR,8+BL$3)</f>
        <v>0</v>
      </c>
      <c r="BM470" s="33">
        <f>-VLOOKUP($A470,'pl-data'!$A:$BR,38+BM$3)</f>
        <v>0</v>
      </c>
      <c r="BN470" s="33">
        <f>-VLOOKUP($A470,'pl-data'!$A:$BR,23+BN$3)</f>
        <v>0</v>
      </c>
      <c r="BO470" s="34" t="str">
        <f t="shared" si="1034"/>
        <v>n/a</v>
      </c>
      <c r="BP470" s="34" t="str">
        <f t="shared" si="1035"/>
        <v>n/a</v>
      </c>
      <c r="BR470" s="33">
        <f>-VLOOKUP($A470,'pl-data'!$A:$BR,8+BR$3)</f>
        <v>0</v>
      </c>
      <c r="BS470" s="33">
        <f>-VLOOKUP($A470,'pl-data'!$A:$BR,38+BS$3)</f>
        <v>0</v>
      </c>
      <c r="BT470" s="33">
        <f>-VLOOKUP($A470,'pl-data'!$A:$BR,23+BT$3)</f>
        <v>0</v>
      </c>
      <c r="BU470" s="34" t="str">
        <f t="shared" si="1037"/>
        <v>n/a</v>
      </c>
      <c r="BV470" s="34" t="str">
        <f t="shared" si="1038"/>
        <v>n/a</v>
      </c>
      <c r="BX470" s="33">
        <f t="shared" si="1042"/>
        <v>0</v>
      </c>
      <c r="BY470" s="33">
        <f t="shared" si="1043"/>
        <v>0</v>
      </c>
      <c r="BZ470" s="33">
        <f t="shared" si="1044"/>
        <v>0</v>
      </c>
      <c r="CA470" s="34" t="str">
        <f t="shared" si="1040"/>
        <v>n/a</v>
      </c>
      <c r="CB470" s="34" t="str">
        <f t="shared" si="1041"/>
        <v>n/a</v>
      </c>
    </row>
    <row r="471" spans="1:80" hidden="1" outlineLevel="1" collapsed="1" x14ac:dyDescent="0.2">
      <c r="B471" s="13"/>
      <c r="D471" s="53"/>
      <c r="E471" s="53"/>
      <c r="F471" s="53"/>
      <c r="J471" s="53"/>
      <c r="K471" s="53"/>
      <c r="L471" s="53"/>
      <c r="P471" s="53"/>
      <c r="Q471" s="53"/>
      <c r="R471" s="53"/>
      <c r="V471" s="53"/>
      <c r="W471" s="53"/>
      <c r="X471" s="53"/>
      <c r="AB471" s="53"/>
      <c r="AC471" s="53"/>
      <c r="AD471" s="53"/>
      <c r="AH471" s="53"/>
      <c r="AI471" s="53"/>
      <c r="AJ471" s="53"/>
      <c r="AN471" s="53"/>
      <c r="AO471" s="53"/>
      <c r="AP471" s="53"/>
      <c r="AT471" s="53"/>
      <c r="AU471" s="53"/>
      <c r="AV471" s="53"/>
      <c r="AZ471" s="53"/>
      <c r="BA471" s="53"/>
      <c r="BB471" s="53"/>
      <c r="BF471" s="53"/>
      <c r="BG471" s="53"/>
      <c r="BH471" s="53"/>
      <c r="BL471" s="53"/>
      <c r="BM471" s="53"/>
      <c r="BN471" s="53"/>
      <c r="BR471" s="53"/>
      <c r="BS471" s="53"/>
      <c r="BT471" s="53"/>
      <c r="BX471" s="53"/>
      <c r="BY471" s="53"/>
      <c r="BZ471" s="53"/>
    </row>
    <row r="472" spans="1:80" hidden="1" outlineLevel="1" x14ac:dyDescent="0.2">
      <c r="A472" s="49" t="s">
        <v>26</v>
      </c>
      <c r="B472" s="13" t="s">
        <v>26</v>
      </c>
      <c r="D472" s="53">
        <f t="shared" ref="D472:F472" si="1045">+SUM(D473:D482)</f>
        <v>-0.5</v>
      </c>
      <c r="E472" s="53">
        <f t="shared" si="1045"/>
        <v>-0.51500000000000001</v>
      </c>
      <c r="F472" s="53">
        <f t="shared" si="1045"/>
        <v>-80</v>
      </c>
      <c r="G472" s="34">
        <f t="shared" ref="G472:G480" si="1046">IFERROR(F472/E472-1,"n/a")</f>
        <v>154.33980582524271</v>
      </c>
      <c r="H472" s="34">
        <f t="shared" ref="H472:H480" si="1047">IFERROR(F472/D472-1,"n/a")</f>
        <v>159</v>
      </c>
      <c r="J472" s="53">
        <f t="shared" ref="J472:L472" si="1048">+SUM(J473:J482)</f>
        <v>-0.5</v>
      </c>
      <c r="K472" s="53">
        <f t="shared" si="1048"/>
        <v>-0.51500000000000001</v>
      </c>
      <c r="L472" s="53">
        <f t="shared" si="1048"/>
        <v>-80</v>
      </c>
      <c r="M472" s="34">
        <f t="shared" ref="M472:M480" si="1049">IFERROR(L472/K472-1,"n/a")</f>
        <v>154.33980582524271</v>
      </c>
      <c r="N472" s="34">
        <f t="shared" ref="N472:N480" si="1050">IFERROR(L472/J472-1,"n/a")</f>
        <v>159</v>
      </c>
      <c r="P472" s="53">
        <f t="shared" ref="P472:R472" si="1051">+SUM(P473:P482)</f>
        <v>-0.5</v>
      </c>
      <c r="Q472" s="53">
        <f t="shared" si="1051"/>
        <v>-0.51500000000000001</v>
      </c>
      <c r="R472" s="53">
        <f t="shared" si="1051"/>
        <v>-80</v>
      </c>
      <c r="S472" s="34">
        <f t="shared" ref="S472:S480" si="1052">IFERROR(R472/Q472-1,"n/a")</f>
        <v>154.33980582524271</v>
      </c>
      <c r="T472" s="34">
        <f t="shared" ref="T472:T480" si="1053">IFERROR(R472/P472-1,"n/a")</f>
        <v>159</v>
      </c>
      <c r="V472" s="53">
        <f t="shared" ref="V472:X472" si="1054">+SUM(V473:V482)</f>
        <v>-0.5</v>
      </c>
      <c r="W472" s="53">
        <f t="shared" si="1054"/>
        <v>-0.51500000000000001</v>
      </c>
      <c r="X472" s="53">
        <f t="shared" si="1054"/>
        <v>-80</v>
      </c>
      <c r="Y472" s="34">
        <f t="shared" ref="Y472:Y480" si="1055">IFERROR(X472/W472-1,"n/a")</f>
        <v>154.33980582524271</v>
      </c>
      <c r="Z472" s="34">
        <f t="shared" ref="Z472:Z480" si="1056">IFERROR(X472/V472-1,"n/a")</f>
        <v>159</v>
      </c>
      <c r="AB472" s="53">
        <f t="shared" ref="AB472:AD472" si="1057">+SUM(AB473:AB482)</f>
        <v>-0.5</v>
      </c>
      <c r="AC472" s="53">
        <f t="shared" si="1057"/>
        <v>-0.51500000000000001</v>
      </c>
      <c r="AD472" s="53">
        <f t="shared" si="1057"/>
        <v>-80</v>
      </c>
      <c r="AE472" s="34">
        <f t="shared" ref="AE472:AE480" si="1058">IFERROR(AD472/AC472-1,"n/a")</f>
        <v>154.33980582524271</v>
      </c>
      <c r="AF472" s="34">
        <f t="shared" ref="AF472:AF480" si="1059">IFERROR(AD472/AB472-1,"n/a")</f>
        <v>159</v>
      </c>
      <c r="AH472" s="53">
        <f t="shared" ref="AH472:AJ472" si="1060">+SUM(AH473:AH482)</f>
        <v>-0.5</v>
      </c>
      <c r="AI472" s="53">
        <f t="shared" si="1060"/>
        <v>-0.51500000000000001</v>
      </c>
      <c r="AJ472" s="53">
        <f t="shared" si="1060"/>
        <v>-80</v>
      </c>
      <c r="AK472" s="34">
        <f t="shared" ref="AK472:AK480" si="1061">IFERROR(AJ472/AI472-1,"n/a")</f>
        <v>154.33980582524271</v>
      </c>
      <c r="AL472" s="34">
        <f t="shared" ref="AL472:AL480" si="1062">IFERROR(AJ472/AH472-1,"n/a")</f>
        <v>159</v>
      </c>
      <c r="AN472" s="53">
        <f t="shared" ref="AN472:AP472" si="1063">+SUM(AN473:AN482)</f>
        <v>-0.5</v>
      </c>
      <c r="AO472" s="53">
        <f t="shared" si="1063"/>
        <v>-0.51500000000000001</v>
      </c>
      <c r="AP472" s="53">
        <f t="shared" si="1063"/>
        <v>-80</v>
      </c>
      <c r="AQ472" s="34">
        <f t="shared" ref="AQ472:AQ480" si="1064">IFERROR(AP472/AO472-1,"n/a")</f>
        <v>154.33980582524271</v>
      </c>
      <c r="AR472" s="34">
        <f t="shared" ref="AR472:AR480" si="1065">IFERROR(AP472/AN472-1,"n/a")</f>
        <v>159</v>
      </c>
      <c r="AT472" s="53">
        <f t="shared" ref="AT472:AV472" si="1066">+SUM(AT473:AT482)</f>
        <v>-0.5</v>
      </c>
      <c r="AU472" s="53">
        <f t="shared" si="1066"/>
        <v>-0.51500000000000001</v>
      </c>
      <c r="AV472" s="53">
        <f t="shared" si="1066"/>
        <v>-80</v>
      </c>
      <c r="AW472" s="34">
        <f t="shared" ref="AW472:AW480" si="1067">IFERROR(AV472/AU472-1,"n/a")</f>
        <v>154.33980582524271</v>
      </c>
      <c r="AX472" s="34">
        <f t="shared" ref="AX472:AX480" si="1068">IFERROR(AV472/AT472-1,"n/a")</f>
        <v>159</v>
      </c>
      <c r="AZ472" s="53">
        <f t="shared" ref="AZ472:BB472" si="1069">+SUM(AZ473:AZ482)</f>
        <v>-0.5</v>
      </c>
      <c r="BA472" s="53">
        <f t="shared" si="1069"/>
        <v>-0.51500000000000001</v>
      </c>
      <c r="BB472" s="53">
        <f t="shared" si="1069"/>
        <v>-80</v>
      </c>
      <c r="BC472" s="34">
        <f t="shared" ref="BC472:BC480" si="1070">IFERROR(BB472/BA472-1,"n/a")</f>
        <v>154.33980582524271</v>
      </c>
      <c r="BD472" s="34">
        <f t="shared" ref="BD472:BD480" si="1071">IFERROR(BB472/AZ472-1,"n/a")</f>
        <v>159</v>
      </c>
      <c r="BF472" s="53">
        <f t="shared" ref="BF472:BH472" si="1072">+SUM(BF473:BF482)</f>
        <v>-0.5</v>
      </c>
      <c r="BG472" s="53">
        <f t="shared" si="1072"/>
        <v>-0.51500000000000001</v>
      </c>
      <c r="BH472" s="53">
        <f t="shared" si="1072"/>
        <v>-80</v>
      </c>
      <c r="BI472" s="34">
        <f t="shared" ref="BI472:BI480" si="1073">IFERROR(BH472/BG472-1,"n/a")</f>
        <v>154.33980582524271</v>
      </c>
      <c r="BJ472" s="34">
        <f t="shared" ref="BJ472:BJ480" si="1074">IFERROR(BH472/BF472-1,"n/a")</f>
        <v>159</v>
      </c>
      <c r="BL472" s="53">
        <f t="shared" ref="BL472:BN472" si="1075">+SUM(BL473:BL482)</f>
        <v>-0.5</v>
      </c>
      <c r="BM472" s="53">
        <f t="shared" si="1075"/>
        <v>-0.51500000000000001</v>
      </c>
      <c r="BN472" s="53">
        <f t="shared" si="1075"/>
        <v>-80</v>
      </c>
      <c r="BO472" s="34">
        <f t="shared" ref="BO472:BO480" si="1076">IFERROR(BN472/BM472-1,"n/a")</f>
        <v>154.33980582524271</v>
      </c>
      <c r="BP472" s="34">
        <f t="shared" ref="BP472:BP480" si="1077">IFERROR(BN472/BL472-1,"n/a")</f>
        <v>159</v>
      </c>
      <c r="BR472" s="53">
        <f t="shared" ref="BR472:BT472" si="1078">+SUM(BR473:BR482)</f>
        <v>-0.5</v>
      </c>
      <c r="BS472" s="53">
        <f t="shared" si="1078"/>
        <v>-0.51500000000000001</v>
      </c>
      <c r="BT472" s="53">
        <f t="shared" si="1078"/>
        <v>-80</v>
      </c>
      <c r="BU472" s="34">
        <f t="shared" ref="BU472:BU480" si="1079">IFERROR(BT472/BS472-1,"n/a")</f>
        <v>154.33980582524271</v>
      </c>
      <c r="BV472" s="34">
        <f t="shared" ref="BV472:BV480" si="1080">IFERROR(BT472/BR472-1,"n/a")</f>
        <v>159</v>
      </c>
      <c r="BX472" s="53">
        <f t="shared" ref="BX472:BZ472" si="1081">+SUM(BX473:BX482)</f>
        <v>-6</v>
      </c>
      <c r="BY472" s="53">
        <f t="shared" si="1081"/>
        <v>-6.1800000000000006</v>
      </c>
      <c r="BZ472" s="53">
        <f t="shared" si="1081"/>
        <v>-959.99999999999977</v>
      </c>
      <c r="CA472" s="34">
        <f t="shared" ref="CA472:CA480" si="1082">IFERROR(BZ472/BY472-1,"n/a")</f>
        <v>154.33980582524268</v>
      </c>
      <c r="CB472" s="34">
        <f t="shared" ref="CB472:CB480" si="1083">IFERROR(BZ472/BX472-1,"n/a")</f>
        <v>158.99999999999997</v>
      </c>
    </row>
    <row r="473" spans="1:80" hidden="1" outlineLevel="2" x14ac:dyDescent="0.2">
      <c r="A473" s="49">
        <v>4210</v>
      </c>
      <c r="B473" s="18" t="str">
        <f>+masterfile!D1027</f>
        <v>4210 Miete, unbewegliche Wirtschaftsgüter</v>
      </c>
      <c r="D473" s="33">
        <f>-VLOOKUP($A473,'pl-data'!$A:$BR,8+D$3)</f>
        <v>-0.41666666666666669</v>
      </c>
      <c r="E473" s="33">
        <f>-VLOOKUP($A473,'pl-data'!$A:$BR,38+E$3)</f>
        <v>-0.4291666666666667</v>
      </c>
      <c r="F473" s="33">
        <f>-VLOOKUP($A473,'pl-data'!$A:$BR,23+F$3)</f>
        <v>-68.569999999999993</v>
      </c>
      <c r="G473" s="34">
        <f t="shared" si="1046"/>
        <v>158.77475728155338</v>
      </c>
      <c r="H473" s="34">
        <f t="shared" si="1047"/>
        <v>163.56799999999998</v>
      </c>
      <c r="J473" s="33">
        <f>-VLOOKUP($A473,'pl-data'!$A:$BR,8+J$3)</f>
        <v>-0.41666666666666669</v>
      </c>
      <c r="K473" s="33">
        <f>-VLOOKUP($A473,'pl-data'!$A:$BR,38+K$3)</f>
        <v>-0.4291666666666667</v>
      </c>
      <c r="L473" s="33">
        <f>-VLOOKUP($A473,'pl-data'!$A:$BR,23+L$3)</f>
        <v>-68.569999999999993</v>
      </c>
      <c r="M473" s="34">
        <f t="shared" si="1049"/>
        <v>158.77475728155338</v>
      </c>
      <c r="N473" s="34">
        <f t="shared" si="1050"/>
        <v>163.56799999999998</v>
      </c>
      <c r="P473" s="33">
        <f>-VLOOKUP($A473,'pl-data'!$A:$BR,8+P$3)</f>
        <v>-0.41666666666666669</v>
      </c>
      <c r="Q473" s="33">
        <f>-VLOOKUP($A473,'pl-data'!$A:$BR,38+Q$3)</f>
        <v>-0.4291666666666667</v>
      </c>
      <c r="R473" s="33">
        <f>-VLOOKUP($A473,'pl-data'!$A:$BR,23+R$3)</f>
        <v>-68.569999999999993</v>
      </c>
      <c r="S473" s="34">
        <f t="shared" si="1052"/>
        <v>158.77475728155338</v>
      </c>
      <c r="T473" s="34">
        <f t="shared" si="1053"/>
        <v>163.56799999999998</v>
      </c>
      <c r="V473" s="33">
        <f>-VLOOKUP($A473,'pl-data'!$A:$BR,8+V$3)</f>
        <v>-0.41666666666666669</v>
      </c>
      <c r="W473" s="33">
        <f>-VLOOKUP($A473,'pl-data'!$A:$BR,38+W$3)</f>
        <v>-0.4291666666666667</v>
      </c>
      <c r="X473" s="33">
        <f>-VLOOKUP($A473,'pl-data'!$A:$BR,23+X$3)</f>
        <v>-68.569999999999993</v>
      </c>
      <c r="Y473" s="34">
        <f t="shared" si="1055"/>
        <v>158.77475728155338</v>
      </c>
      <c r="Z473" s="34">
        <f t="shared" si="1056"/>
        <v>163.56799999999998</v>
      </c>
      <c r="AB473" s="33">
        <f>-VLOOKUP($A473,'pl-data'!$A:$BR,8+AB$3)</f>
        <v>-0.41666666666666669</v>
      </c>
      <c r="AC473" s="33">
        <f>-VLOOKUP($A473,'pl-data'!$A:$BR,38+AC$3)</f>
        <v>-0.4291666666666667</v>
      </c>
      <c r="AD473" s="33">
        <f>-VLOOKUP($A473,'pl-data'!$A:$BR,23+AD$3)</f>
        <v>-68.569999999999993</v>
      </c>
      <c r="AE473" s="34">
        <f t="shared" si="1058"/>
        <v>158.77475728155338</v>
      </c>
      <c r="AF473" s="34">
        <f t="shared" si="1059"/>
        <v>163.56799999999998</v>
      </c>
      <c r="AH473" s="33">
        <f>-VLOOKUP($A473,'pl-data'!$A:$BR,8+AH$3)</f>
        <v>-0.41666666666666669</v>
      </c>
      <c r="AI473" s="33">
        <f>-VLOOKUP($A473,'pl-data'!$A:$BR,38+AI$3)</f>
        <v>-0.4291666666666667</v>
      </c>
      <c r="AJ473" s="33">
        <f>-VLOOKUP($A473,'pl-data'!$A:$BR,23+AJ$3)</f>
        <v>-68.569999999999993</v>
      </c>
      <c r="AK473" s="34">
        <f t="shared" si="1061"/>
        <v>158.77475728155338</v>
      </c>
      <c r="AL473" s="34">
        <f t="shared" si="1062"/>
        <v>163.56799999999998</v>
      </c>
      <c r="AN473" s="33">
        <f>-VLOOKUP($A473,'pl-data'!$A:$BR,8+AN$3)</f>
        <v>-0.41666666666666669</v>
      </c>
      <c r="AO473" s="33">
        <f>-VLOOKUP($A473,'pl-data'!$A:$BR,38+AO$3)</f>
        <v>-0.4291666666666667</v>
      </c>
      <c r="AP473" s="33">
        <f>-VLOOKUP($A473,'pl-data'!$A:$BR,23+AP$3)</f>
        <v>-68.569999999999993</v>
      </c>
      <c r="AQ473" s="34">
        <f t="shared" si="1064"/>
        <v>158.77475728155338</v>
      </c>
      <c r="AR473" s="34">
        <f t="shared" si="1065"/>
        <v>163.56799999999998</v>
      </c>
      <c r="AT473" s="33">
        <f>-VLOOKUP($A473,'pl-data'!$A:$BR,8+AT$3)</f>
        <v>-0.41666666666666669</v>
      </c>
      <c r="AU473" s="33">
        <f>-VLOOKUP($A473,'pl-data'!$A:$BR,38+AU$3)</f>
        <v>-0.4291666666666667</v>
      </c>
      <c r="AV473" s="33">
        <f>-VLOOKUP($A473,'pl-data'!$A:$BR,23+AV$3)</f>
        <v>-68.569999999999993</v>
      </c>
      <c r="AW473" s="34">
        <f t="shared" si="1067"/>
        <v>158.77475728155338</v>
      </c>
      <c r="AX473" s="34">
        <f t="shared" si="1068"/>
        <v>163.56799999999998</v>
      </c>
      <c r="AZ473" s="33">
        <f>-VLOOKUP($A473,'pl-data'!$A:$BR,8+AZ$3)</f>
        <v>-0.41666666666666669</v>
      </c>
      <c r="BA473" s="33">
        <f>-VLOOKUP($A473,'pl-data'!$A:$BR,38+BA$3)</f>
        <v>-0.4291666666666667</v>
      </c>
      <c r="BB473" s="33">
        <f>-VLOOKUP($A473,'pl-data'!$A:$BR,23+BB$3)</f>
        <v>-68.569999999999993</v>
      </c>
      <c r="BC473" s="34">
        <f t="shared" si="1070"/>
        <v>158.77475728155338</v>
      </c>
      <c r="BD473" s="34">
        <f t="shared" si="1071"/>
        <v>163.56799999999998</v>
      </c>
      <c r="BF473" s="33">
        <f>-VLOOKUP($A473,'pl-data'!$A:$BR,8+BF$3)</f>
        <v>-0.41666666666666669</v>
      </c>
      <c r="BG473" s="33">
        <f>-VLOOKUP($A473,'pl-data'!$A:$BR,38+BG$3)</f>
        <v>-0.4291666666666667</v>
      </c>
      <c r="BH473" s="33">
        <f>-VLOOKUP($A473,'pl-data'!$A:$BR,23+BH$3)</f>
        <v>-68.569999999999993</v>
      </c>
      <c r="BI473" s="34">
        <f t="shared" si="1073"/>
        <v>158.77475728155338</v>
      </c>
      <c r="BJ473" s="34">
        <f t="shared" si="1074"/>
        <v>163.56799999999998</v>
      </c>
      <c r="BL473" s="33">
        <f>-VLOOKUP($A473,'pl-data'!$A:$BR,8+BL$3)</f>
        <v>-0.41666666666666669</v>
      </c>
      <c r="BM473" s="33">
        <f>-VLOOKUP($A473,'pl-data'!$A:$BR,38+BM$3)</f>
        <v>-0.4291666666666667</v>
      </c>
      <c r="BN473" s="33">
        <f>-VLOOKUP($A473,'pl-data'!$A:$BR,23+BN$3)</f>
        <v>-68.569999999999993</v>
      </c>
      <c r="BO473" s="34">
        <f t="shared" si="1076"/>
        <v>158.77475728155338</v>
      </c>
      <c r="BP473" s="34">
        <f t="shared" si="1077"/>
        <v>163.56799999999998</v>
      </c>
      <c r="BR473" s="33">
        <f>-VLOOKUP($A473,'pl-data'!$A:$BR,8+BR$3)</f>
        <v>-0.41666666666666669</v>
      </c>
      <c r="BS473" s="33">
        <f>-VLOOKUP($A473,'pl-data'!$A:$BR,38+BS$3)</f>
        <v>-0.4291666666666667</v>
      </c>
      <c r="BT473" s="33">
        <f>-VLOOKUP($A473,'pl-data'!$A:$BR,23+BT$3)</f>
        <v>-68.569999999999993</v>
      </c>
      <c r="BU473" s="34">
        <f t="shared" si="1079"/>
        <v>158.77475728155338</v>
      </c>
      <c r="BV473" s="34">
        <f t="shared" si="1080"/>
        <v>163.56799999999998</v>
      </c>
      <c r="BX473" s="33">
        <f t="shared" ref="BX473:BX480" si="1084">+BR473+BL473+BF473+AZ473+AT473+AN473+AH473+AB473+V473+P473+J473+D473</f>
        <v>-5</v>
      </c>
      <c r="BY473" s="33">
        <f t="shared" ref="BY473:BY480" si="1085">+BS473+BM473+BG473+BA473+AU473+AO473+AI473+AC473+W473+Q473+K473+E473</f>
        <v>-5.15</v>
      </c>
      <c r="BZ473" s="33">
        <f t="shared" ref="BZ473:BZ480" si="1086">+BT473+BN473+BH473+BB473+AV473+AP473+AJ473+AD473+X473+R473+L473+F473</f>
        <v>-822.83999999999969</v>
      </c>
      <c r="CA473" s="34">
        <f t="shared" si="1082"/>
        <v>158.77475728155332</v>
      </c>
      <c r="CB473" s="34">
        <f t="shared" si="1083"/>
        <v>163.56799999999993</v>
      </c>
    </row>
    <row r="474" spans="1:80" hidden="1" outlineLevel="2" x14ac:dyDescent="0.2">
      <c r="A474" s="49">
        <v>4215</v>
      </c>
      <c r="B474" s="18" t="str">
        <f>+masterfile!D1030</f>
        <v>4215 Leasing, unbewegliche Wirtschaftsgüter</v>
      </c>
      <c r="D474" s="33">
        <f>-VLOOKUP($A474,'pl-data'!$A:$BR,8+D$3)</f>
        <v>0</v>
      </c>
      <c r="E474" s="33">
        <f>-VLOOKUP($A474,'pl-data'!$A:$BR,38+E$3)</f>
        <v>0</v>
      </c>
      <c r="F474" s="33">
        <f>-VLOOKUP($A474,'pl-data'!$A:$BR,23+F$3)</f>
        <v>0</v>
      </c>
      <c r="G474" s="34" t="str">
        <f t="shared" si="1046"/>
        <v>n/a</v>
      </c>
      <c r="H474" s="34" t="str">
        <f t="shared" si="1047"/>
        <v>n/a</v>
      </c>
      <c r="J474" s="33">
        <f>-VLOOKUP($A474,'pl-data'!$A:$BR,8+J$3)</f>
        <v>0</v>
      </c>
      <c r="K474" s="33">
        <f>-VLOOKUP($A474,'pl-data'!$A:$BR,38+K$3)</f>
        <v>0</v>
      </c>
      <c r="L474" s="33">
        <f>-VLOOKUP($A474,'pl-data'!$A:$BR,23+L$3)</f>
        <v>0</v>
      </c>
      <c r="M474" s="34" t="str">
        <f t="shared" si="1049"/>
        <v>n/a</v>
      </c>
      <c r="N474" s="34" t="str">
        <f t="shared" si="1050"/>
        <v>n/a</v>
      </c>
      <c r="P474" s="33">
        <f>-VLOOKUP($A474,'pl-data'!$A:$BR,8+P$3)</f>
        <v>0</v>
      </c>
      <c r="Q474" s="33">
        <f>-VLOOKUP($A474,'pl-data'!$A:$BR,38+Q$3)</f>
        <v>0</v>
      </c>
      <c r="R474" s="33">
        <f>-VLOOKUP($A474,'pl-data'!$A:$BR,23+R$3)</f>
        <v>0</v>
      </c>
      <c r="S474" s="34" t="str">
        <f t="shared" si="1052"/>
        <v>n/a</v>
      </c>
      <c r="T474" s="34" t="str">
        <f t="shared" si="1053"/>
        <v>n/a</v>
      </c>
      <c r="V474" s="33">
        <f>-VLOOKUP($A474,'pl-data'!$A:$BR,8+V$3)</f>
        <v>0</v>
      </c>
      <c r="W474" s="33">
        <f>-VLOOKUP($A474,'pl-data'!$A:$BR,38+W$3)</f>
        <v>0</v>
      </c>
      <c r="X474" s="33">
        <f>-VLOOKUP($A474,'pl-data'!$A:$BR,23+X$3)</f>
        <v>0</v>
      </c>
      <c r="Y474" s="34" t="str">
        <f t="shared" si="1055"/>
        <v>n/a</v>
      </c>
      <c r="Z474" s="34" t="str">
        <f t="shared" si="1056"/>
        <v>n/a</v>
      </c>
      <c r="AB474" s="33">
        <f>-VLOOKUP($A474,'pl-data'!$A:$BR,8+AB$3)</f>
        <v>0</v>
      </c>
      <c r="AC474" s="33">
        <f>-VLOOKUP($A474,'pl-data'!$A:$BR,38+AC$3)</f>
        <v>0</v>
      </c>
      <c r="AD474" s="33">
        <f>-VLOOKUP($A474,'pl-data'!$A:$BR,23+AD$3)</f>
        <v>0</v>
      </c>
      <c r="AE474" s="34" t="str">
        <f t="shared" si="1058"/>
        <v>n/a</v>
      </c>
      <c r="AF474" s="34" t="str">
        <f t="shared" si="1059"/>
        <v>n/a</v>
      </c>
      <c r="AH474" s="33">
        <f>-VLOOKUP($A474,'pl-data'!$A:$BR,8+AH$3)</f>
        <v>0</v>
      </c>
      <c r="AI474" s="33">
        <f>-VLOOKUP($A474,'pl-data'!$A:$BR,38+AI$3)</f>
        <v>0</v>
      </c>
      <c r="AJ474" s="33">
        <f>-VLOOKUP($A474,'pl-data'!$A:$BR,23+AJ$3)</f>
        <v>0</v>
      </c>
      <c r="AK474" s="34" t="str">
        <f t="shared" si="1061"/>
        <v>n/a</v>
      </c>
      <c r="AL474" s="34" t="str">
        <f t="shared" si="1062"/>
        <v>n/a</v>
      </c>
      <c r="AN474" s="33">
        <f>-VLOOKUP($A474,'pl-data'!$A:$BR,8+AN$3)</f>
        <v>0</v>
      </c>
      <c r="AO474" s="33">
        <f>-VLOOKUP($A474,'pl-data'!$A:$BR,38+AO$3)</f>
        <v>0</v>
      </c>
      <c r="AP474" s="33">
        <f>-VLOOKUP($A474,'pl-data'!$A:$BR,23+AP$3)</f>
        <v>0</v>
      </c>
      <c r="AQ474" s="34" t="str">
        <f t="shared" si="1064"/>
        <v>n/a</v>
      </c>
      <c r="AR474" s="34" t="str">
        <f t="shared" si="1065"/>
        <v>n/a</v>
      </c>
      <c r="AT474" s="33">
        <f>-VLOOKUP($A474,'pl-data'!$A:$BR,8+AT$3)</f>
        <v>0</v>
      </c>
      <c r="AU474" s="33">
        <f>-VLOOKUP($A474,'pl-data'!$A:$BR,38+AU$3)</f>
        <v>0</v>
      </c>
      <c r="AV474" s="33">
        <f>-VLOOKUP($A474,'pl-data'!$A:$BR,23+AV$3)</f>
        <v>0</v>
      </c>
      <c r="AW474" s="34" t="str">
        <f t="shared" si="1067"/>
        <v>n/a</v>
      </c>
      <c r="AX474" s="34" t="str">
        <f t="shared" si="1068"/>
        <v>n/a</v>
      </c>
      <c r="AZ474" s="33">
        <f>-VLOOKUP($A474,'pl-data'!$A:$BR,8+AZ$3)</f>
        <v>0</v>
      </c>
      <c r="BA474" s="33">
        <f>-VLOOKUP($A474,'pl-data'!$A:$BR,38+BA$3)</f>
        <v>0</v>
      </c>
      <c r="BB474" s="33">
        <f>-VLOOKUP($A474,'pl-data'!$A:$BR,23+BB$3)</f>
        <v>0</v>
      </c>
      <c r="BC474" s="34" t="str">
        <f t="shared" si="1070"/>
        <v>n/a</v>
      </c>
      <c r="BD474" s="34" t="str">
        <f t="shared" si="1071"/>
        <v>n/a</v>
      </c>
      <c r="BF474" s="33">
        <f>-VLOOKUP($A474,'pl-data'!$A:$BR,8+BF$3)</f>
        <v>0</v>
      </c>
      <c r="BG474" s="33">
        <f>-VLOOKUP($A474,'pl-data'!$A:$BR,38+BG$3)</f>
        <v>0</v>
      </c>
      <c r="BH474" s="33">
        <f>-VLOOKUP($A474,'pl-data'!$A:$BR,23+BH$3)</f>
        <v>0</v>
      </c>
      <c r="BI474" s="34" t="str">
        <f t="shared" si="1073"/>
        <v>n/a</v>
      </c>
      <c r="BJ474" s="34" t="str">
        <f t="shared" si="1074"/>
        <v>n/a</v>
      </c>
      <c r="BL474" s="33">
        <f>-VLOOKUP($A474,'pl-data'!$A:$BR,8+BL$3)</f>
        <v>0</v>
      </c>
      <c r="BM474" s="33">
        <f>-VLOOKUP($A474,'pl-data'!$A:$BR,38+BM$3)</f>
        <v>0</v>
      </c>
      <c r="BN474" s="33">
        <f>-VLOOKUP($A474,'pl-data'!$A:$BR,23+BN$3)</f>
        <v>0</v>
      </c>
      <c r="BO474" s="34" t="str">
        <f t="shared" si="1076"/>
        <v>n/a</v>
      </c>
      <c r="BP474" s="34" t="str">
        <f t="shared" si="1077"/>
        <v>n/a</v>
      </c>
      <c r="BR474" s="33">
        <f>-VLOOKUP($A474,'pl-data'!$A:$BR,8+BR$3)</f>
        <v>0</v>
      </c>
      <c r="BS474" s="33">
        <f>-VLOOKUP($A474,'pl-data'!$A:$BR,38+BS$3)</f>
        <v>0</v>
      </c>
      <c r="BT474" s="33">
        <f>-VLOOKUP($A474,'pl-data'!$A:$BR,23+BT$3)</f>
        <v>0</v>
      </c>
      <c r="BU474" s="34" t="str">
        <f t="shared" si="1079"/>
        <v>n/a</v>
      </c>
      <c r="BV474" s="34" t="str">
        <f t="shared" si="1080"/>
        <v>n/a</v>
      </c>
      <c r="BX474" s="33">
        <f t="shared" si="1084"/>
        <v>0</v>
      </c>
      <c r="BY474" s="33">
        <f t="shared" si="1085"/>
        <v>0</v>
      </c>
      <c r="BZ474" s="33">
        <f t="shared" si="1086"/>
        <v>0</v>
      </c>
      <c r="CA474" s="34" t="str">
        <f t="shared" si="1082"/>
        <v>n/a</v>
      </c>
      <c r="CB474" s="34" t="str">
        <f t="shared" si="1083"/>
        <v>n/a</v>
      </c>
    </row>
    <row r="475" spans="1:80" hidden="1" outlineLevel="2" x14ac:dyDescent="0.2">
      <c r="A475" s="49">
        <v>4228</v>
      </c>
      <c r="B475" s="18" t="str">
        <f>+masterfile!D1034</f>
        <v>4228 Miet- und Pachtnebenkosten</v>
      </c>
      <c r="D475" s="33">
        <f>-VLOOKUP($A475,'pl-data'!$A:$BR,8+D$3)</f>
        <v>0</v>
      </c>
      <c r="E475" s="33">
        <f>-VLOOKUP($A475,'pl-data'!$A:$BR,38+E$3)</f>
        <v>0</v>
      </c>
      <c r="F475" s="33">
        <f>-VLOOKUP($A475,'pl-data'!$A:$BR,23+F$3)</f>
        <v>-11.43</v>
      </c>
      <c r="G475" s="34" t="str">
        <f t="shared" si="1046"/>
        <v>n/a</v>
      </c>
      <c r="H475" s="34" t="str">
        <f t="shared" si="1047"/>
        <v>n/a</v>
      </c>
      <c r="J475" s="33">
        <f>-VLOOKUP($A475,'pl-data'!$A:$BR,8+J$3)</f>
        <v>0</v>
      </c>
      <c r="K475" s="33">
        <f>-VLOOKUP($A475,'pl-data'!$A:$BR,38+K$3)</f>
        <v>0</v>
      </c>
      <c r="L475" s="33">
        <f>-VLOOKUP($A475,'pl-data'!$A:$BR,23+L$3)</f>
        <v>-11.43</v>
      </c>
      <c r="M475" s="34" t="str">
        <f t="shared" si="1049"/>
        <v>n/a</v>
      </c>
      <c r="N475" s="34" t="str">
        <f t="shared" si="1050"/>
        <v>n/a</v>
      </c>
      <c r="P475" s="33">
        <f>-VLOOKUP($A475,'pl-data'!$A:$BR,8+P$3)</f>
        <v>0</v>
      </c>
      <c r="Q475" s="33">
        <f>-VLOOKUP($A475,'pl-data'!$A:$BR,38+Q$3)</f>
        <v>0</v>
      </c>
      <c r="R475" s="33">
        <f>-VLOOKUP($A475,'pl-data'!$A:$BR,23+R$3)</f>
        <v>-11.43</v>
      </c>
      <c r="S475" s="34" t="str">
        <f t="shared" si="1052"/>
        <v>n/a</v>
      </c>
      <c r="T475" s="34" t="str">
        <f t="shared" si="1053"/>
        <v>n/a</v>
      </c>
      <c r="V475" s="33">
        <f>-VLOOKUP($A475,'pl-data'!$A:$BR,8+V$3)</f>
        <v>0</v>
      </c>
      <c r="W475" s="33">
        <f>-VLOOKUP($A475,'pl-data'!$A:$BR,38+W$3)</f>
        <v>0</v>
      </c>
      <c r="X475" s="33">
        <f>-VLOOKUP($A475,'pl-data'!$A:$BR,23+X$3)</f>
        <v>-11.43</v>
      </c>
      <c r="Y475" s="34" t="str">
        <f t="shared" si="1055"/>
        <v>n/a</v>
      </c>
      <c r="Z475" s="34" t="str">
        <f t="shared" si="1056"/>
        <v>n/a</v>
      </c>
      <c r="AB475" s="33">
        <f>-VLOOKUP($A475,'pl-data'!$A:$BR,8+AB$3)</f>
        <v>0</v>
      </c>
      <c r="AC475" s="33">
        <f>-VLOOKUP($A475,'pl-data'!$A:$BR,38+AC$3)</f>
        <v>0</v>
      </c>
      <c r="AD475" s="33">
        <f>-VLOOKUP($A475,'pl-data'!$A:$BR,23+AD$3)</f>
        <v>-11.43</v>
      </c>
      <c r="AE475" s="34" t="str">
        <f t="shared" si="1058"/>
        <v>n/a</v>
      </c>
      <c r="AF475" s="34" t="str">
        <f t="shared" si="1059"/>
        <v>n/a</v>
      </c>
      <c r="AH475" s="33">
        <f>-VLOOKUP($A475,'pl-data'!$A:$BR,8+AH$3)</f>
        <v>0</v>
      </c>
      <c r="AI475" s="33">
        <f>-VLOOKUP($A475,'pl-data'!$A:$BR,38+AI$3)</f>
        <v>0</v>
      </c>
      <c r="AJ475" s="33">
        <f>-VLOOKUP($A475,'pl-data'!$A:$BR,23+AJ$3)</f>
        <v>-11.43</v>
      </c>
      <c r="AK475" s="34" t="str">
        <f t="shared" si="1061"/>
        <v>n/a</v>
      </c>
      <c r="AL475" s="34" t="str">
        <f t="shared" si="1062"/>
        <v>n/a</v>
      </c>
      <c r="AN475" s="33">
        <f>-VLOOKUP($A475,'pl-data'!$A:$BR,8+AN$3)</f>
        <v>0</v>
      </c>
      <c r="AO475" s="33">
        <f>-VLOOKUP($A475,'pl-data'!$A:$BR,38+AO$3)</f>
        <v>0</v>
      </c>
      <c r="AP475" s="33">
        <f>-VLOOKUP($A475,'pl-data'!$A:$BR,23+AP$3)</f>
        <v>-11.43</v>
      </c>
      <c r="AQ475" s="34" t="str">
        <f t="shared" si="1064"/>
        <v>n/a</v>
      </c>
      <c r="AR475" s="34" t="str">
        <f t="shared" si="1065"/>
        <v>n/a</v>
      </c>
      <c r="AT475" s="33">
        <f>-VLOOKUP($A475,'pl-data'!$A:$BR,8+AT$3)</f>
        <v>0</v>
      </c>
      <c r="AU475" s="33">
        <f>-VLOOKUP($A475,'pl-data'!$A:$BR,38+AU$3)</f>
        <v>0</v>
      </c>
      <c r="AV475" s="33">
        <f>-VLOOKUP($A475,'pl-data'!$A:$BR,23+AV$3)</f>
        <v>-11.43</v>
      </c>
      <c r="AW475" s="34" t="str">
        <f t="shared" si="1067"/>
        <v>n/a</v>
      </c>
      <c r="AX475" s="34" t="str">
        <f t="shared" si="1068"/>
        <v>n/a</v>
      </c>
      <c r="AZ475" s="33">
        <f>-VLOOKUP($A475,'pl-data'!$A:$BR,8+AZ$3)</f>
        <v>0</v>
      </c>
      <c r="BA475" s="33">
        <f>-VLOOKUP($A475,'pl-data'!$A:$BR,38+BA$3)</f>
        <v>0</v>
      </c>
      <c r="BB475" s="33">
        <f>-VLOOKUP($A475,'pl-data'!$A:$BR,23+BB$3)</f>
        <v>-11.43</v>
      </c>
      <c r="BC475" s="34" t="str">
        <f t="shared" si="1070"/>
        <v>n/a</v>
      </c>
      <c r="BD475" s="34" t="str">
        <f t="shared" si="1071"/>
        <v>n/a</v>
      </c>
      <c r="BF475" s="33">
        <f>-VLOOKUP($A475,'pl-data'!$A:$BR,8+BF$3)</f>
        <v>0</v>
      </c>
      <c r="BG475" s="33">
        <f>-VLOOKUP($A475,'pl-data'!$A:$BR,38+BG$3)</f>
        <v>0</v>
      </c>
      <c r="BH475" s="33">
        <f>-VLOOKUP($A475,'pl-data'!$A:$BR,23+BH$3)</f>
        <v>-11.43</v>
      </c>
      <c r="BI475" s="34" t="str">
        <f t="shared" si="1073"/>
        <v>n/a</v>
      </c>
      <c r="BJ475" s="34" t="str">
        <f t="shared" si="1074"/>
        <v>n/a</v>
      </c>
      <c r="BL475" s="33">
        <f>-VLOOKUP($A475,'pl-data'!$A:$BR,8+BL$3)</f>
        <v>0</v>
      </c>
      <c r="BM475" s="33">
        <f>-VLOOKUP($A475,'pl-data'!$A:$BR,38+BM$3)</f>
        <v>0</v>
      </c>
      <c r="BN475" s="33">
        <f>-VLOOKUP($A475,'pl-data'!$A:$BR,23+BN$3)</f>
        <v>-11.43</v>
      </c>
      <c r="BO475" s="34" t="str">
        <f t="shared" si="1076"/>
        <v>n/a</v>
      </c>
      <c r="BP475" s="34" t="str">
        <f t="shared" si="1077"/>
        <v>n/a</v>
      </c>
      <c r="BR475" s="33">
        <f>-VLOOKUP($A475,'pl-data'!$A:$BR,8+BR$3)</f>
        <v>0</v>
      </c>
      <c r="BS475" s="33">
        <f>-VLOOKUP($A475,'pl-data'!$A:$BR,38+BS$3)</f>
        <v>0</v>
      </c>
      <c r="BT475" s="33">
        <f>-VLOOKUP($A475,'pl-data'!$A:$BR,23+BT$3)</f>
        <v>-11.43</v>
      </c>
      <c r="BU475" s="34" t="str">
        <f t="shared" si="1079"/>
        <v>n/a</v>
      </c>
      <c r="BV475" s="34" t="str">
        <f t="shared" si="1080"/>
        <v>n/a</v>
      </c>
      <c r="BX475" s="33">
        <f t="shared" si="1084"/>
        <v>0</v>
      </c>
      <c r="BY475" s="33">
        <f t="shared" si="1085"/>
        <v>0</v>
      </c>
      <c r="BZ475" s="33">
        <f t="shared" si="1086"/>
        <v>-137.16000000000003</v>
      </c>
      <c r="CA475" s="34" t="str">
        <f t="shared" si="1082"/>
        <v>n/a</v>
      </c>
      <c r="CB475" s="34" t="str">
        <f t="shared" si="1083"/>
        <v>n/a</v>
      </c>
    </row>
    <row r="476" spans="1:80" hidden="1" outlineLevel="2" x14ac:dyDescent="0.2">
      <c r="A476" s="49">
        <v>4550</v>
      </c>
      <c r="B476" s="18" t="str">
        <f>+masterfile!D1064</f>
        <v>4550 Garagenmieten</v>
      </c>
      <c r="D476" s="33">
        <f>-VLOOKUP($A476,'pl-data'!$A:$BR,8+D$3)</f>
        <v>0</v>
      </c>
      <c r="E476" s="33">
        <f>-VLOOKUP($A476,'pl-data'!$A:$BR,38+E$3)</f>
        <v>0</v>
      </c>
      <c r="F476" s="33">
        <f>-VLOOKUP($A476,'pl-data'!$A:$BR,23+F$3)</f>
        <v>0</v>
      </c>
      <c r="G476" s="34" t="str">
        <f t="shared" si="1046"/>
        <v>n/a</v>
      </c>
      <c r="H476" s="34" t="str">
        <f t="shared" si="1047"/>
        <v>n/a</v>
      </c>
      <c r="J476" s="33">
        <f>-VLOOKUP($A476,'pl-data'!$A:$BR,8+J$3)</f>
        <v>0</v>
      </c>
      <c r="K476" s="33">
        <f>-VLOOKUP($A476,'pl-data'!$A:$BR,38+K$3)</f>
        <v>0</v>
      </c>
      <c r="L476" s="33">
        <f>-VLOOKUP($A476,'pl-data'!$A:$BR,23+L$3)</f>
        <v>0</v>
      </c>
      <c r="M476" s="34" t="str">
        <f t="shared" si="1049"/>
        <v>n/a</v>
      </c>
      <c r="N476" s="34" t="str">
        <f t="shared" si="1050"/>
        <v>n/a</v>
      </c>
      <c r="P476" s="33">
        <f>-VLOOKUP($A476,'pl-data'!$A:$BR,8+P$3)</f>
        <v>0</v>
      </c>
      <c r="Q476" s="33">
        <f>-VLOOKUP($A476,'pl-data'!$A:$BR,38+Q$3)</f>
        <v>0</v>
      </c>
      <c r="R476" s="33">
        <f>-VLOOKUP($A476,'pl-data'!$A:$BR,23+R$3)</f>
        <v>0</v>
      </c>
      <c r="S476" s="34" t="str">
        <f t="shared" si="1052"/>
        <v>n/a</v>
      </c>
      <c r="T476" s="34" t="str">
        <f t="shared" si="1053"/>
        <v>n/a</v>
      </c>
      <c r="V476" s="33">
        <f>-VLOOKUP($A476,'pl-data'!$A:$BR,8+V$3)</f>
        <v>0</v>
      </c>
      <c r="W476" s="33">
        <f>-VLOOKUP($A476,'pl-data'!$A:$BR,38+W$3)</f>
        <v>0</v>
      </c>
      <c r="X476" s="33">
        <f>-VLOOKUP($A476,'pl-data'!$A:$BR,23+X$3)</f>
        <v>0</v>
      </c>
      <c r="Y476" s="34" t="str">
        <f t="shared" si="1055"/>
        <v>n/a</v>
      </c>
      <c r="Z476" s="34" t="str">
        <f t="shared" si="1056"/>
        <v>n/a</v>
      </c>
      <c r="AB476" s="33">
        <f>-VLOOKUP($A476,'pl-data'!$A:$BR,8+AB$3)</f>
        <v>0</v>
      </c>
      <c r="AC476" s="33">
        <f>-VLOOKUP($A476,'pl-data'!$A:$BR,38+AC$3)</f>
        <v>0</v>
      </c>
      <c r="AD476" s="33">
        <f>-VLOOKUP($A476,'pl-data'!$A:$BR,23+AD$3)</f>
        <v>0</v>
      </c>
      <c r="AE476" s="34" t="str">
        <f t="shared" si="1058"/>
        <v>n/a</v>
      </c>
      <c r="AF476" s="34" t="str">
        <f t="shared" si="1059"/>
        <v>n/a</v>
      </c>
      <c r="AH476" s="33">
        <f>-VLOOKUP($A476,'pl-data'!$A:$BR,8+AH$3)</f>
        <v>0</v>
      </c>
      <c r="AI476" s="33">
        <f>-VLOOKUP($A476,'pl-data'!$A:$BR,38+AI$3)</f>
        <v>0</v>
      </c>
      <c r="AJ476" s="33">
        <f>-VLOOKUP($A476,'pl-data'!$A:$BR,23+AJ$3)</f>
        <v>0</v>
      </c>
      <c r="AK476" s="34" t="str">
        <f t="shared" si="1061"/>
        <v>n/a</v>
      </c>
      <c r="AL476" s="34" t="str">
        <f t="shared" si="1062"/>
        <v>n/a</v>
      </c>
      <c r="AN476" s="33">
        <f>-VLOOKUP($A476,'pl-data'!$A:$BR,8+AN$3)</f>
        <v>0</v>
      </c>
      <c r="AO476" s="33">
        <f>-VLOOKUP($A476,'pl-data'!$A:$BR,38+AO$3)</f>
        <v>0</v>
      </c>
      <c r="AP476" s="33">
        <f>-VLOOKUP($A476,'pl-data'!$A:$BR,23+AP$3)</f>
        <v>0</v>
      </c>
      <c r="AQ476" s="34" t="str">
        <f t="shared" si="1064"/>
        <v>n/a</v>
      </c>
      <c r="AR476" s="34" t="str">
        <f t="shared" si="1065"/>
        <v>n/a</v>
      </c>
      <c r="AT476" s="33">
        <f>-VLOOKUP($A476,'pl-data'!$A:$BR,8+AT$3)</f>
        <v>0</v>
      </c>
      <c r="AU476" s="33">
        <f>-VLOOKUP($A476,'pl-data'!$A:$BR,38+AU$3)</f>
        <v>0</v>
      </c>
      <c r="AV476" s="33">
        <f>-VLOOKUP($A476,'pl-data'!$A:$BR,23+AV$3)</f>
        <v>0</v>
      </c>
      <c r="AW476" s="34" t="str">
        <f t="shared" si="1067"/>
        <v>n/a</v>
      </c>
      <c r="AX476" s="34" t="str">
        <f t="shared" si="1068"/>
        <v>n/a</v>
      </c>
      <c r="AZ476" s="33">
        <f>-VLOOKUP($A476,'pl-data'!$A:$BR,8+AZ$3)</f>
        <v>0</v>
      </c>
      <c r="BA476" s="33">
        <f>-VLOOKUP($A476,'pl-data'!$A:$BR,38+BA$3)</f>
        <v>0</v>
      </c>
      <c r="BB476" s="33">
        <f>-VLOOKUP($A476,'pl-data'!$A:$BR,23+BB$3)</f>
        <v>0</v>
      </c>
      <c r="BC476" s="34" t="str">
        <f t="shared" si="1070"/>
        <v>n/a</v>
      </c>
      <c r="BD476" s="34" t="str">
        <f t="shared" si="1071"/>
        <v>n/a</v>
      </c>
      <c r="BF476" s="33">
        <f>-VLOOKUP($A476,'pl-data'!$A:$BR,8+BF$3)</f>
        <v>0</v>
      </c>
      <c r="BG476" s="33">
        <f>-VLOOKUP($A476,'pl-data'!$A:$BR,38+BG$3)</f>
        <v>0</v>
      </c>
      <c r="BH476" s="33">
        <f>-VLOOKUP($A476,'pl-data'!$A:$BR,23+BH$3)</f>
        <v>0</v>
      </c>
      <c r="BI476" s="34" t="str">
        <f t="shared" si="1073"/>
        <v>n/a</v>
      </c>
      <c r="BJ476" s="34" t="str">
        <f t="shared" si="1074"/>
        <v>n/a</v>
      </c>
      <c r="BL476" s="33">
        <f>-VLOOKUP($A476,'pl-data'!$A:$BR,8+BL$3)</f>
        <v>0</v>
      </c>
      <c r="BM476" s="33">
        <f>-VLOOKUP($A476,'pl-data'!$A:$BR,38+BM$3)</f>
        <v>0</v>
      </c>
      <c r="BN476" s="33">
        <f>-VLOOKUP($A476,'pl-data'!$A:$BR,23+BN$3)</f>
        <v>0</v>
      </c>
      <c r="BO476" s="34" t="str">
        <f t="shared" si="1076"/>
        <v>n/a</v>
      </c>
      <c r="BP476" s="34" t="str">
        <f t="shared" si="1077"/>
        <v>n/a</v>
      </c>
      <c r="BR476" s="33">
        <f>-VLOOKUP($A476,'pl-data'!$A:$BR,8+BR$3)</f>
        <v>0</v>
      </c>
      <c r="BS476" s="33">
        <f>-VLOOKUP($A476,'pl-data'!$A:$BR,38+BS$3)</f>
        <v>0</v>
      </c>
      <c r="BT476" s="33">
        <f>-VLOOKUP($A476,'pl-data'!$A:$BR,23+BT$3)</f>
        <v>0</v>
      </c>
      <c r="BU476" s="34" t="str">
        <f t="shared" si="1079"/>
        <v>n/a</v>
      </c>
      <c r="BV476" s="34" t="str">
        <f t="shared" si="1080"/>
        <v>n/a</v>
      </c>
      <c r="BX476" s="33">
        <f t="shared" si="1084"/>
        <v>0</v>
      </c>
      <c r="BY476" s="33">
        <f t="shared" si="1085"/>
        <v>0</v>
      </c>
      <c r="BZ476" s="33">
        <f t="shared" si="1086"/>
        <v>0</v>
      </c>
      <c r="CA476" s="34" t="str">
        <f t="shared" si="1082"/>
        <v>n/a</v>
      </c>
      <c r="CB476" s="34" t="str">
        <f t="shared" si="1083"/>
        <v>n/a</v>
      </c>
    </row>
    <row r="477" spans="1:80" hidden="1" outlineLevel="2" x14ac:dyDescent="0.2">
      <c r="A477" s="49">
        <v>4810</v>
      </c>
      <c r="B477" s="18" t="str">
        <f>+masterfile!D1115</f>
        <v>4810 Mietleasing bewegl. WG techn. Anlagen</v>
      </c>
      <c r="D477" s="33">
        <f>-VLOOKUP($A477,'pl-data'!$A:$BR,8+D$3)</f>
        <v>0</v>
      </c>
      <c r="E477" s="33">
        <f>-VLOOKUP($A477,'pl-data'!$A:$BR,38+E$3)</f>
        <v>0</v>
      </c>
      <c r="F477" s="33">
        <f>-VLOOKUP($A477,'pl-data'!$A:$BR,23+F$3)</f>
        <v>0</v>
      </c>
      <c r="G477" s="34" t="str">
        <f t="shared" si="1046"/>
        <v>n/a</v>
      </c>
      <c r="H477" s="34" t="str">
        <f t="shared" si="1047"/>
        <v>n/a</v>
      </c>
      <c r="J477" s="33">
        <f>-VLOOKUP($A477,'pl-data'!$A:$BR,8+J$3)</f>
        <v>0</v>
      </c>
      <c r="K477" s="33">
        <f>-VLOOKUP($A477,'pl-data'!$A:$BR,38+K$3)</f>
        <v>0</v>
      </c>
      <c r="L477" s="33">
        <f>-VLOOKUP($A477,'pl-data'!$A:$BR,23+L$3)</f>
        <v>0</v>
      </c>
      <c r="M477" s="34" t="str">
        <f t="shared" si="1049"/>
        <v>n/a</v>
      </c>
      <c r="N477" s="34" t="str">
        <f t="shared" si="1050"/>
        <v>n/a</v>
      </c>
      <c r="P477" s="33">
        <f>-VLOOKUP($A477,'pl-data'!$A:$BR,8+P$3)</f>
        <v>0</v>
      </c>
      <c r="Q477" s="33">
        <f>-VLOOKUP($A477,'pl-data'!$A:$BR,38+Q$3)</f>
        <v>0</v>
      </c>
      <c r="R477" s="33">
        <f>-VLOOKUP($A477,'pl-data'!$A:$BR,23+R$3)</f>
        <v>0</v>
      </c>
      <c r="S477" s="34" t="str">
        <f t="shared" si="1052"/>
        <v>n/a</v>
      </c>
      <c r="T477" s="34" t="str">
        <f t="shared" si="1053"/>
        <v>n/a</v>
      </c>
      <c r="V477" s="33">
        <f>-VLOOKUP($A477,'pl-data'!$A:$BR,8+V$3)</f>
        <v>0</v>
      </c>
      <c r="W477" s="33">
        <f>-VLOOKUP($A477,'pl-data'!$A:$BR,38+W$3)</f>
        <v>0</v>
      </c>
      <c r="X477" s="33">
        <f>-VLOOKUP($A477,'pl-data'!$A:$BR,23+X$3)</f>
        <v>0</v>
      </c>
      <c r="Y477" s="34" t="str">
        <f t="shared" si="1055"/>
        <v>n/a</v>
      </c>
      <c r="Z477" s="34" t="str">
        <f t="shared" si="1056"/>
        <v>n/a</v>
      </c>
      <c r="AB477" s="33">
        <f>-VLOOKUP($A477,'pl-data'!$A:$BR,8+AB$3)</f>
        <v>0</v>
      </c>
      <c r="AC477" s="33">
        <f>-VLOOKUP($A477,'pl-data'!$A:$BR,38+AC$3)</f>
        <v>0</v>
      </c>
      <c r="AD477" s="33">
        <f>-VLOOKUP($A477,'pl-data'!$A:$BR,23+AD$3)</f>
        <v>0</v>
      </c>
      <c r="AE477" s="34" t="str">
        <f t="shared" si="1058"/>
        <v>n/a</v>
      </c>
      <c r="AF477" s="34" t="str">
        <f t="shared" si="1059"/>
        <v>n/a</v>
      </c>
      <c r="AH477" s="33">
        <f>-VLOOKUP($A477,'pl-data'!$A:$BR,8+AH$3)</f>
        <v>0</v>
      </c>
      <c r="AI477" s="33">
        <f>-VLOOKUP($A477,'pl-data'!$A:$BR,38+AI$3)</f>
        <v>0</v>
      </c>
      <c r="AJ477" s="33">
        <f>-VLOOKUP($A477,'pl-data'!$A:$BR,23+AJ$3)</f>
        <v>0</v>
      </c>
      <c r="AK477" s="34" t="str">
        <f t="shared" si="1061"/>
        <v>n/a</v>
      </c>
      <c r="AL477" s="34" t="str">
        <f t="shared" si="1062"/>
        <v>n/a</v>
      </c>
      <c r="AN477" s="33">
        <f>-VLOOKUP($A477,'pl-data'!$A:$BR,8+AN$3)</f>
        <v>0</v>
      </c>
      <c r="AO477" s="33">
        <f>-VLOOKUP($A477,'pl-data'!$A:$BR,38+AO$3)</f>
        <v>0</v>
      </c>
      <c r="AP477" s="33">
        <f>-VLOOKUP($A477,'pl-data'!$A:$BR,23+AP$3)</f>
        <v>0</v>
      </c>
      <c r="AQ477" s="34" t="str">
        <f t="shared" si="1064"/>
        <v>n/a</v>
      </c>
      <c r="AR477" s="34" t="str">
        <f t="shared" si="1065"/>
        <v>n/a</v>
      </c>
      <c r="AT477" s="33">
        <f>-VLOOKUP($A477,'pl-data'!$A:$BR,8+AT$3)</f>
        <v>0</v>
      </c>
      <c r="AU477" s="33">
        <f>-VLOOKUP($A477,'pl-data'!$A:$BR,38+AU$3)</f>
        <v>0</v>
      </c>
      <c r="AV477" s="33">
        <f>-VLOOKUP($A477,'pl-data'!$A:$BR,23+AV$3)</f>
        <v>0</v>
      </c>
      <c r="AW477" s="34" t="str">
        <f t="shared" si="1067"/>
        <v>n/a</v>
      </c>
      <c r="AX477" s="34" t="str">
        <f t="shared" si="1068"/>
        <v>n/a</v>
      </c>
      <c r="AZ477" s="33">
        <f>-VLOOKUP($A477,'pl-data'!$A:$BR,8+AZ$3)</f>
        <v>0</v>
      </c>
      <c r="BA477" s="33">
        <f>-VLOOKUP($A477,'pl-data'!$A:$BR,38+BA$3)</f>
        <v>0</v>
      </c>
      <c r="BB477" s="33">
        <f>-VLOOKUP($A477,'pl-data'!$A:$BR,23+BB$3)</f>
        <v>0</v>
      </c>
      <c r="BC477" s="34" t="str">
        <f t="shared" si="1070"/>
        <v>n/a</v>
      </c>
      <c r="BD477" s="34" t="str">
        <f t="shared" si="1071"/>
        <v>n/a</v>
      </c>
      <c r="BF477" s="33">
        <f>-VLOOKUP($A477,'pl-data'!$A:$BR,8+BF$3)</f>
        <v>0</v>
      </c>
      <c r="BG477" s="33">
        <f>-VLOOKUP($A477,'pl-data'!$A:$BR,38+BG$3)</f>
        <v>0</v>
      </c>
      <c r="BH477" s="33">
        <f>-VLOOKUP($A477,'pl-data'!$A:$BR,23+BH$3)</f>
        <v>0</v>
      </c>
      <c r="BI477" s="34" t="str">
        <f t="shared" si="1073"/>
        <v>n/a</v>
      </c>
      <c r="BJ477" s="34" t="str">
        <f t="shared" si="1074"/>
        <v>n/a</v>
      </c>
      <c r="BL477" s="33">
        <f>-VLOOKUP($A477,'pl-data'!$A:$BR,8+BL$3)</f>
        <v>0</v>
      </c>
      <c r="BM477" s="33">
        <f>-VLOOKUP($A477,'pl-data'!$A:$BR,38+BM$3)</f>
        <v>0</v>
      </c>
      <c r="BN477" s="33">
        <f>-VLOOKUP($A477,'pl-data'!$A:$BR,23+BN$3)</f>
        <v>0</v>
      </c>
      <c r="BO477" s="34" t="str">
        <f t="shared" si="1076"/>
        <v>n/a</v>
      </c>
      <c r="BP477" s="34" t="str">
        <f t="shared" si="1077"/>
        <v>n/a</v>
      </c>
      <c r="BR477" s="33">
        <f>-VLOOKUP($A477,'pl-data'!$A:$BR,8+BR$3)</f>
        <v>0</v>
      </c>
      <c r="BS477" s="33">
        <f>-VLOOKUP($A477,'pl-data'!$A:$BR,38+BS$3)</f>
        <v>0</v>
      </c>
      <c r="BT477" s="33">
        <f>-VLOOKUP($A477,'pl-data'!$A:$BR,23+BT$3)</f>
        <v>0</v>
      </c>
      <c r="BU477" s="34" t="str">
        <f t="shared" si="1079"/>
        <v>n/a</v>
      </c>
      <c r="BV477" s="34" t="str">
        <f t="shared" si="1080"/>
        <v>n/a</v>
      </c>
      <c r="BX477" s="33">
        <f t="shared" si="1084"/>
        <v>0</v>
      </c>
      <c r="BY477" s="33">
        <f t="shared" si="1085"/>
        <v>0</v>
      </c>
      <c r="BZ477" s="33">
        <f t="shared" si="1086"/>
        <v>0</v>
      </c>
      <c r="CA477" s="34" t="str">
        <f t="shared" si="1082"/>
        <v>n/a</v>
      </c>
      <c r="CB477" s="34" t="str">
        <f t="shared" si="1083"/>
        <v>n/a</v>
      </c>
    </row>
    <row r="478" spans="1:80" hidden="1" outlineLevel="2" x14ac:dyDescent="0.2">
      <c r="A478" s="49">
        <v>4960</v>
      </c>
      <c r="B478" s="18" t="str">
        <f>+masterfile!D1179</f>
        <v>4960 Mieten für Einrichtungen bewegliche WG</v>
      </c>
      <c r="D478" s="33">
        <f>-VLOOKUP($A478,'pl-data'!$A:$BR,8+D$3)</f>
        <v>0</v>
      </c>
      <c r="E478" s="33">
        <f>-VLOOKUP($A478,'pl-data'!$A:$BR,38+E$3)</f>
        <v>0</v>
      </c>
      <c r="F478" s="33">
        <f>-VLOOKUP($A478,'pl-data'!$A:$BR,23+F$3)</f>
        <v>0</v>
      </c>
      <c r="G478" s="34" t="str">
        <f t="shared" si="1046"/>
        <v>n/a</v>
      </c>
      <c r="H478" s="34" t="str">
        <f t="shared" si="1047"/>
        <v>n/a</v>
      </c>
      <c r="J478" s="33">
        <f>-VLOOKUP($A478,'pl-data'!$A:$BR,8+J$3)</f>
        <v>0</v>
      </c>
      <c r="K478" s="33">
        <f>-VLOOKUP($A478,'pl-data'!$A:$BR,38+K$3)</f>
        <v>0</v>
      </c>
      <c r="L478" s="33">
        <f>-VLOOKUP($A478,'pl-data'!$A:$BR,23+L$3)</f>
        <v>0</v>
      </c>
      <c r="M478" s="34" t="str">
        <f t="shared" si="1049"/>
        <v>n/a</v>
      </c>
      <c r="N478" s="34" t="str">
        <f t="shared" si="1050"/>
        <v>n/a</v>
      </c>
      <c r="P478" s="33">
        <f>-VLOOKUP($A478,'pl-data'!$A:$BR,8+P$3)</f>
        <v>0</v>
      </c>
      <c r="Q478" s="33">
        <f>-VLOOKUP($A478,'pl-data'!$A:$BR,38+Q$3)</f>
        <v>0</v>
      </c>
      <c r="R478" s="33">
        <f>-VLOOKUP($A478,'pl-data'!$A:$BR,23+R$3)</f>
        <v>0</v>
      </c>
      <c r="S478" s="34" t="str">
        <f t="shared" si="1052"/>
        <v>n/a</v>
      </c>
      <c r="T478" s="34" t="str">
        <f t="shared" si="1053"/>
        <v>n/a</v>
      </c>
      <c r="V478" s="33">
        <f>-VLOOKUP($A478,'pl-data'!$A:$BR,8+V$3)</f>
        <v>0</v>
      </c>
      <c r="W478" s="33">
        <f>-VLOOKUP($A478,'pl-data'!$A:$BR,38+W$3)</f>
        <v>0</v>
      </c>
      <c r="X478" s="33">
        <f>-VLOOKUP($A478,'pl-data'!$A:$BR,23+X$3)</f>
        <v>0</v>
      </c>
      <c r="Y478" s="34" t="str">
        <f t="shared" si="1055"/>
        <v>n/a</v>
      </c>
      <c r="Z478" s="34" t="str">
        <f t="shared" si="1056"/>
        <v>n/a</v>
      </c>
      <c r="AB478" s="33">
        <f>-VLOOKUP($A478,'pl-data'!$A:$BR,8+AB$3)</f>
        <v>0</v>
      </c>
      <c r="AC478" s="33">
        <f>-VLOOKUP($A478,'pl-data'!$A:$BR,38+AC$3)</f>
        <v>0</v>
      </c>
      <c r="AD478" s="33">
        <f>-VLOOKUP($A478,'pl-data'!$A:$BR,23+AD$3)</f>
        <v>0</v>
      </c>
      <c r="AE478" s="34" t="str">
        <f t="shared" si="1058"/>
        <v>n/a</v>
      </c>
      <c r="AF478" s="34" t="str">
        <f t="shared" si="1059"/>
        <v>n/a</v>
      </c>
      <c r="AH478" s="33">
        <f>-VLOOKUP($A478,'pl-data'!$A:$BR,8+AH$3)</f>
        <v>0</v>
      </c>
      <c r="AI478" s="33">
        <f>-VLOOKUP($A478,'pl-data'!$A:$BR,38+AI$3)</f>
        <v>0</v>
      </c>
      <c r="AJ478" s="33">
        <f>-VLOOKUP($A478,'pl-data'!$A:$BR,23+AJ$3)</f>
        <v>0</v>
      </c>
      <c r="AK478" s="34" t="str">
        <f t="shared" si="1061"/>
        <v>n/a</v>
      </c>
      <c r="AL478" s="34" t="str">
        <f t="shared" si="1062"/>
        <v>n/a</v>
      </c>
      <c r="AN478" s="33">
        <f>-VLOOKUP($A478,'pl-data'!$A:$BR,8+AN$3)</f>
        <v>0</v>
      </c>
      <c r="AO478" s="33">
        <f>-VLOOKUP($A478,'pl-data'!$A:$BR,38+AO$3)</f>
        <v>0</v>
      </c>
      <c r="AP478" s="33">
        <f>-VLOOKUP($A478,'pl-data'!$A:$BR,23+AP$3)</f>
        <v>0</v>
      </c>
      <c r="AQ478" s="34" t="str">
        <f t="shared" si="1064"/>
        <v>n/a</v>
      </c>
      <c r="AR478" s="34" t="str">
        <f t="shared" si="1065"/>
        <v>n/a</v>
      </c>
      <c r="AT478" s="33">
        <f>-VLOOKUP($A478,'pl-data'!$A:$BR,8+AT$3)</f>
        <v>0</v>
      </c>
      <c r="AU478" s="33">
        <f>-VLOOKUP($A478,'pl-data'!$A:$BR,38+AU$3)</f>
        <v>0</v>
      </c>
      <c r="AV478" s="33">
        <f>-VLOOKUP($A478,'pl-data'!$A:$BR,23+AV$3)</f>
        <v>0</v>
      </c>
      <c r="AW478" s="34" t="str">
        <f t="shared" si="1067"/>
        <v>n/a</v>
      </c>
      <c r="AX478" s="34" t="str">
        <f t="shared" si="1068"/>
        <v>n/a</v>
      </c>
      <c r="AZ478" s="33">
        <f>-VLOOKUP($A478,'pl-data'!$A:$BR,8+AZ$3)</f>
        <v>0</v>
      </c>
      <c r="BA478" s="33">
        <f>-VLOOKUP($A478,'pl-data'!$A:$BR,38+BA$3)</f>
        <v>0</v>
      </c>
      <c r="BB478" s="33">
        <f>-VLOOKUP($A478,'pl-data'!$A:$BR,23+BB$3)</f>
        <v>0</v>
      </c>
      <c r="BC478" s="34" t="str">
        <f t="shared" si="1070"/>
        <v>n/a</v>
      </c>
      <c r="BD478" s="34" t="str">
        <f t="shared" si="1071"/>
        <v>n/a</v>
      </c>
      <c r="BF478" s="33">
        <f>-VLOOKUP($A478,'pl-data'!$A:$BR,8+BF$3)</f>
        <v>0</v>
      </c>
      <c r="BG478" s="33">
        <f>-VLOOKUP($A478,'pl-data'!$A:$BR,38+BG$3)</f>
        <v>0</v>
      </c>
      <c r="BH478" s="33">
        <f>-VLOOKUP($A478,'pl-data'!$A:$BR,23+BH$3)</f>
        <v>0</v>
      </c>
      <c r="BI478" s="34" t="str">
        <f t="shared" si="1073"/>
        <v>n/a</v>
      </c>
      <c r="BJ478" s="34" t="str">
        <f t="shared" si="1074"/>
        <v>n/a</v>
      </c>
      <c r="BL478" s="33">
        <f>-VLOOKUP($A478,'pl-data'!$A:$BR,8+BL$3)</f>
        <v>0</v>
      </c>
      <c r="BM478" s="33">
        <f>-VLOOKUP($A478,'pl-data'!$A:$BR,38+BM$3)</f>
        <v>0</v>
      </c>
      <c r="BN478" s="33">
        <f>-VLOOKUP($A478,'pl-data'!$A:$BR,23+BN$3)</f>
        <v>0</v>
      </c>
      <c r="BO478" s="34" t="str">
        <f t="shared" si="1076"/>
        <v>n/a</v>
      </c>
      <c r="BP478" s="34" t="str">
        <f t="shared" si="1077"/>
        <v>n/a</v>
      </c>
      <c r="BR478" s="33">
        <f>-VLOOKUP($A478,'pl-data'!$A:$BR,8+BR$3)</f>
        <v>0</v>
      </c>
      <c r="BS478" s="33">
        <f>-VLOOKUP($A478,'pl-data'!$A:$BR,38+BS$3)</f>
        <v>0</v>
      </c>
      <c r="BT478" s="33">
        <f>-VLOOKUP($A478,'pl-data'!$A:$BR,23+BT$3)</f>
        <v>0</v>
      </c>
      <c r="BU478" s="34" t="str">
        <f t="shared" si="1079"/>
        <v>n/a</v>
      </c>
      <c r="BV478" s="34" t="str">
        <f t="shared" si="1080"/>
        <v>n/a</v>
      </c>
      <c r="BX478" s="33">
        <f t="shared" si="1084"/>
        <v>0</v>
      </c>
      <c r="BY478" s="33">
        <f t="shared" si="1085"/>
        <v>0</v>
      </c>
      <c r="BZ478" s="33">
        <f t="shared" si="1086"/>
        <v>0</v>
      </c>
      <c r="CA478" s="34" t="str">
        <f t="shared" si="1082"/>
        <v>n/a</v>
      </c>
      <c r="CB478" s="34" t="str">
        <f t="shared" si="1083"/>
        <v>n/a</v>
      </c>
    </row>
    <row r="479" spans="1:80" hidden="1" outlineLevel="2" x14ac:dyDescent="0.2">
      <c r="A479" s="49">
        <v>4961</v>
      </c>
      <c r="B479" s="18" t="str">
        <f>+masterfile!D1180</f>
        <v>4961 Pacht (bewegliche Wirtschaftsgüter)</v>
      </c>
      <c r="D479" s="33">
        <f>-VLOOKUP($A479,'pl-data'!$A:$BR,8+D$3)</f>
        <v>0</v>
      </c>
      <c r="E479" s="33">
        <f>-VLOOKUP($A479,'pl-data'!$A:$BR,38+E$3)</f>
        <v>0</v>
      </c>
      <c r="F479" s="33">
        <f>-VLOOKUP($A479,'pl-data'!$A:$BR,23+F$3)</f>
        <v>0</v>
      </c>
      <c r="G479" s="34" t="str">
        <f t="shared" si="1046"/>
        <v>n/a</v>
      </c>
      <c r="H479" s="34" t="str">
        <f t="shared" si="1047"/>
        <v>n/a</v>
      </c>
      <c r="J479" s="33">
        <f>-VLOOKUP($A479,'pl-data'!$A:$BR,8+J$3)</f>
        <v>0</v>
      </c>
      <c r="K479" s="33">
        <f>-VLOOKUP($A479,'pl-data'!$A:$BR,38+K$3)</f>
        <v>0</v>
      </c>
      <c r="L479" s="33">
        <f>-VLOOKUP($A479,'pl-data'!$A:$BR,23+L$3)</f>
        <v>0</v>
      </c>
      <c r="M479" s="34" t="str">
        <f t="shared" si="1049"/>
        <v>n/a</v>
      </c>
      <c r="N479" s="34" t="str">
        <f t="shared" si="1050"/>
        <v>n/a</v>
      </c>
      <c r="P479" s="33">
        <f>-VLOOKUP($A479,'pl-data'!$A:$BR,8+P$3)</f>
        <v>0</v>
      </c>
      <c r="Q479" s="33">
        <f>-VLOOKUP($A479,'pl-data'!$A:$BR,38+Q$3)</f>
        <v>0</v>
      </c>
      <c r="R479" s="33">
        <f>-VLOOKUP($A479,'pl-data'!$A:$BR,23+R$3)</f>
        <v>0</v>
      </c>
      <c r="S479" s="34" t="str">
        <f t="shared" si="1052"/>
        <v>n/a</v>
      </c>
      <c r="T479" s="34" t="str">
        <f t="shared" si="1053"/>
        <v>n/a</v>
      </c>
      <c r="V479" s="33">
        <f>-VLOOKUP($A479,'pl-data'!$A:$BR,8+V$3)</f>
        <v>0</v>
      </c>
      <c r="W479" s="33">
        <f>-VLOOKUP($A479,'pl-data'!$A:$BR,38+W$3)</f>
        <v>0</v>
      </c>
      <c r="X479" s="33">
        <f>-VLOOKUP($A479,'pl-data'!$A:$BR,23+X$3)</f>
        <v>0</v>
      </c>
      <c r="Y479" s="34" t="str">
        <f t="shared" si="1055"/>
        <v>n/a</v>
      </c>
      <c r="Z479" s="34" t="str">
        <f t="shared" si="1056"/>
        <v>n/a</v>
      </c>
      <c r="AB479" s="33">
        <f>-VLOOKUP($A479,'pl-data'!$A:$BR,8+AB$3)</f>
        <v>0</v>
      </c>
      <c r="AC479" s="33">
        <f>-VLOOKUP($A479,'pl-data'!$A:$BR,38+AC$3)</f>
        <v>0</v>
      </c>
      <c r="AD479" s="33">
        <f>-VLOOKUP($A479,'pl-data'!$A:$BR,23+AD$3)</f>
        <v>0</v>
      </c>
      <c r="AE479" s="34" t="str">
        <f t="shared" si="1058"/>
        <v>n/a</v>
      </c>
      <c r="AF479" s="34" t="str">
        <f t="shared" si="1059"/>
        <v>n/a</v>
      </c>
      <c r="AH479" s="33">
        <f>-VLOOKUP($A479,'pl-data'!$A:$BR,8+AH$3)</f>
        <v>0</v>
      </c>
      <c r="AI479" s="33">
        <f>-VLOOKUP($A479,'pl-data'!$A:$BR,38+AI$3)</f>
        <v>0</v>
      </c>
      <c r="AJ479" s="33">
        <f>-VLOOKUP($A479,'pl-data'!$A:$BR,23+AJ$3)</f>
        <v>0</v>
      </c>
      <c r="AK479" s="34" t="str">
        <f t="shared" si="1061"/>
        <v>n/a</v>
      </c>
      <c r="AL479" s="34" t="str">
        <f t="shared" si="1062"/>
        <v>n/a</v>
      </c>
      <c r="AN479" s="33">
        <f>-VLOOKUP($A479,'pl-data'!$A:$BR,8+AN$3)</f>
        <v>0</v>
      </c>
      <c r="AO479" s="33">
        <f>-VLOOKUP($A479,'pl-data'!$A:$BR,38+AO$3)</f>
        <v>0</v>
      </c>
      <c r="AP479" s="33">
        <f>-VLOOKUP($A479,'pl-data'!$A:$BR,23+AP$3)</f>
        <v>0</v>
      </c>
      <c r="AQ479" s="34" t="str">
        <f t="shared" si="1064"/>
        <v>n/a</v>
      </c>
      <c r="AR479" s="34" t="str">
        <f t="shared" si="1065"/>
        <v>n/a</v>
      </c>
      <c r="AT479" s="33">
        <f>-VLOOKUP($A479,'pl-data'!$A:$BR,8+AT$3)</f>
        <v>0</v>
      </c>
      <c r="AU479" s="33">
        <f>-VLOOKUP($A479,'pl-data'!$A:$BR,38+AU$3)</f>
        <v>0</v>
      </c>
      <c r="AV479" s="33">
        <f>-VLOOKUP($A479,'pl-data'!$A:$BR,23+AV$3)</f>
        <v>0</v>
      </c>
      <c r="AW479" s="34" t="str">
        <f t="shared" si="1067"/>
        <v>n/a</v>
      </c>
      <c r="AX479" s="34" t="str">
        <f t="shared" si="1068"/>
        <v>n/a</v>
      </c>
      <c r="AZ479" s="33">
        <f>-VLOOKUP($A479,'pl-data'!$A:$BR,8+AZ$3)</f>
        <v>0</v>
      </c>
      <c r="BA479" s="33">
        <f>-VLOOKUP($A479,'pl-data'!$A:$BR,38+BA$3)</f>
        <v>0</v>
      </c>
      <c r="BB479" s="33">
        <f>-VLOOKUP($A479,'pl-data'!$A:$BR,23+BB$3)</f>
        <v>0</v>
      </c>
      <c r="BC479" s="34" t="str">
        <f t="shared" si="1070"/>
        <v>n/a</v>
      </c>
      <c r="BD479" s="34" t="str">
        <f t="shared" si="1071"/>
        <v>n/a</v>
      </c>
      <c r="BF479" s="33">
        <f>-VLOOKUP($A479,'pl-data'!$A:$BR,8+BF$3)</f>
        <v>0</v>
      </c>
      <c r="BG479" s="33">
        <f>-VLOOKUP($A479,'pl-data'!$A:$BR,38+BG$3)</f>
        <v>0</v>
      </c>
      <c r="BH479" s="33">
        <f>-VLOOKUP($A479,'pl-data'!$A:$BR,23+BH$3)</f>
        <v>0</v>
      </c>
      <c r="BI479" s="34" t="str">
        <f t="shared" si="1073"/>
        <v>n/a</v>
      </c>
      <c r="BJ479" s="34" t="str">
        <f t="shared" si="1074"/>
        <v>n/a</v>
      </c>
      <c r="BL479" s="33">
        <f>-VLOOKUP($A479,'pl-data'!$A:$BR,8+BL$3)</f>
        <v>0</v>
      </c>
      <c r="BM479" s="33">
        <f>-VLOOKUP($A479,'pl-data'!$A:$BR,38+BM$3)</f>
        <v>0</v>
      </c>
      <c r="BN479" s="33">
        <f>-VLOOKUP($A479,'pl-data'!$A:$BR,23+BN$3)</f>
        <v>0</v>
      </c>
      <c r="BO479" s="34" t="str">
        <f t="shared" si="1076"/>
        <v>n/a</v>
      </c>
      <c r="BP479" s="34" t="str">
        <f t="shared" si="1077"/>
        <v>n/a</v>
      </c>
      <c r="BR479" s="33">
        <f>-VLOOKUP($A479,'pl-data'!$A:$BR,8+BR$3)</f>
        <v>0</v>
      </c>
      <c r="BS479" s="33">
        <f>-VLOOKUP($A479,'pl-data'!$A:$BR,38+BS$3)</f>
        <v>0</v>
      </c>
      <c r="BT479" s="33">
        <f>-VLOOKUP($A479,'pl-data'!$A:$BR,23+BT$3)</f>
        <v>0</v>
      </c>
      <c r="BU479" s="34" t="str">
        <f t="shared" si="1079"/>
        <v>n/a</v>
      </c>
      <c r="BV479" s="34" t="str">
        <f t="shared" si="1080"/>
        <v>n/a</v>
      </c>
      <c r="BX479" s="33">
        <f t="shared" si="1084"/>
        <v>0</v>
      </c>
      <c r="BY479" s="33">
        <f t="shared" si="1085"/>
        <v>0</v>
      </c>
      <c r="BZ479" s="33">
        <f t="shared" si="1086"/>
        <v>0</v>
      </c>
      <c r="CA479" s="34" t="str">
        <f t="shared" si="1082"/>
        <v>n/a</v>
      </c>
      <c r="CB479" s="34" t="str">
        <f t="shared" si="1083"/>
        <v>n/a</v>
      </c>
    </row>
    <row r="480" spans="1:80" ht="24" hidden="1" outlineLevel="2" x14ac:dyDescent="0.2">
      <c r="A480" s="49">
        <v>4963</v>
      </c>
      <c r="B480" s="18" t="str">
        <f>+masterfile!D1181</f>
        <v>4963 Aufwendungen für bewegliche WG, GewSt</v>
      </c>
      <c r="D480" s="33">
        <f>-VLOOKUP($A480,'pl-data'!$A:$BR,8+D$3)</f>
        <v>0</v>
      </c>
      <c r="E480" s="33">
        <f>-VLOOKUP($A480,'pl-data'!$A:$BR,38+E$3)</f>
        <v>0</v>
      </c>
      <c r="F480" s="33">
        <f>-VLOOKUP($A480,'pl-data'!$A:$BR,23+F$3)</f>
        <v>0</v>
      </c>
      <c r="G480" s="34" t="str">
        <f t="shared" si="1046"/>
        <v>n/a</v>
      </c>
      <c r="H480" s="34" t="str">
        <f t="shared" si="1047"/>
        <v>n/a</v>
      </c>
      <c r="J480" s="33">
        <f>-VLOOKUP($A480,'pl-data'!$A:$BR,8+J$3)</f>
        <v>0</v>
      </c>
      <c r="K480" s="33">
        <f>-VLOOKUP($A480,'pl-data'!$A:$BR,38+K$3)</f>
        <v>0</v>
      </c>
      <c r="L480" s="33">
        <f>-VLOOKUP($A480,'pl-data'!$A:$BR,23+L$3)</f>
        <v>0</v>
      </c>
      <c r="M480" s="34" t="str">
        <f t="shared" si="1049"/>
        <v>n/a</v>
      </c>
      <c r="N480" s="34" t="str">
        <f t="shared" si="1050"/>
        <v>n/a</v>
      </c>
      <c r="P480" s="33">
        <f>-VLOOKUP($A480,'pl-data'!$A:$BR,8+P$3)</f>
        <v>0</v>
      </c>
      <c r="Q480" s="33">
        <f>-VLOOKUP($A480,'pl-data'!$A:$BR,38+Q$3)</f>
        <v>0</v>
      </c>
      <c r="R480" s="33">
        <f>-VLOOKUP($A480,'pl-data'!$A:$BR,23+R$3)</f>
        <v>0</v>
      </c>
      <c r="S480" s="34" t="str">
        <f t="shared" si="1052"/>
        <v>n/a</v>
      </c>
      <c r="T480" s="34" t="str">
        <f t="shared" si="1053"/>
        <v>n/a</v>
      </c>
      <c r="V480" s="33">
        <f>-VLOOKUP($A480,'pl-data'!$A:$BR,8+V$3)</f>
        <v>0</v>
      </c>
      <c r="W480" s="33">
        <f>-VLOOKUP($A480,'pl-data'!$A:$BR,38+W$3)</f>
        <v>0</v>
      </c>
      <c r="X480" s="33">
        <f>-VLOOKUP($A480,'pl-data'!$A:$BR,23+X$3)</f>
        <v>0</v>
      </c>
      <c r="Y480" s="34" t="str">
        <f t="shared" si="1055"/>
        <v>n/a</v>
      </c>
      <c r="Z480" s="34" t="str">
        <f t="shared" si="1056"/>
        <v>n/a</v>
      </c>
      <c r="AB480" s="33">
        <f>-VLOOKUP($A480,'pl-data'!$A:$BR,8+AB$3)</f>
        <v>0</v>
      </c>
      <c r="AC480" s="33">
        <f>-VLOOKUP($A480,'pl-data'!$A:$BR,38+AC$3)</f>
        <v>0</v>
      </c>
      <c r="AD480" s="33">
        <f>-VLOOKUP($A480,'pl-data'!$A:$BR,23+AD$3)</f>
        <v>0</v>
      </c>
      <c r="AE480" s="34" t="str">
        <f t="shared" si="1058"/>
        <v>n/a</v>
      </c>
      <c r="AF480" s="34" t="str">
        <f t="shared" si="1059"/>
        <v>n/a</v>
      </c>
      <c r="AH480" s="33">
        <f>-VLOOKUP($A480,'pl-data'!$A:$BR,8+AH$3)</f>
        <v>0</v>
      </c>
      <c r="AI480" s="33">
        <f>-VLOOKUP($A480,'pl-data'!$A:$BR,38+AI$3)</f>
        <v>0</v>
      </c>
      <c r="AJ480" s="33">
        <f>-VLOOKUP($A480,'pl-data'!$A:$BR,23+AJ$3)</f>
        <v>0</v>
      </c>
      <c r="AK480" s="34" t="str">
        <f t="shared" si="1061"/>
        <v>n/a</v>
      </c>
      <c r="AL480" s="34" t="str">
        <f t="shared" si="1062"/>
        <v>n/a</v>
      </c>
      <c r="AN480" s="33">
        <f>-VLOOKUP($A480,'pl-data'!$A:$BR,8+AN$3)</f>
        <v>0</v>
      </c>
      <c r="AO480" s="33">
        <f>-VLOOKUP($A480,'pl-data'!$A:$BR,38+AO$3)</f>
        <v>0</v>
      </c>
      <c r="AP480" s="33">
        <f>-VLOOKUP($A480,'pl-data'!$A:$BR,23+AP$3)</f>
        <v>0</v>
      </c>
      <c r="AQ480" s="34" t="str">
        <f t="shared" si="1064"/>
        <v>n/a</v>
      </c>
      <c r="AR480" s="34" t="str">
        <f t="shared" si="1065"/>
        <v>n/a</v>
      </c>
      <c r="AT480" s="33">
        <f>-VLOOKUP($A480,'pl-data'!$A:$BR,8+AT$3)</f>
        <v>0</v>
      </c>
      <c r="AU480" s="33">
        <f>-VLOOKUP($A480,'pl-data'!$A:$BR,38+AU$3)</f>
        <v>0</v>
      </c>
      <c r="AV480" s="33">
        <f>-VLOOKUP($A480,'pl-data'!$A:$BR,23+AV$3)</f>
        <v>0</v>
      </c>
      <c r="AW480" s="34" t="str">
        <f t="shared" si="1067"/>
        <v>n/a</v>
      </c>
      <c r="AX480" s="34" t="str">
        <f t="shared" si="1068"/>
        <v>n/a</v>
      </c>
      <c r="AZ480" s="33">
        <f>-VLOOKUP($A480,'pl-data'!$A:$BR,8+AZ$3)</f>
        <v>0</v>
      </c>
      <c r="BA480" s="33">
        <f>-VLOOKUP($A480,'pl-data'!$A:$BR,38+BA$3)</f>
        <v>0</v>
      </c>
      <c r="BB480" s="33">
        <f>-VLOOKUP($A480,'pl-data'!$A:$BR,23+BB$3)</f>
        <v>0</v>
      </c>
      <c r="BC480" s="34" t="str">
        <f t="shared" si="1070"/>
        <v>n/a</v>
      </c>
      <c r="BD480" s="34" t="str">
        <f t="shared" si="1071"/>
        <v>n/a</v>
      </c>
      <c r="BF480" s="33">
        <f>-VLOOKUP($A480,'pl-data'!$A:$BR,8+BF$3)</f>
        <v>0</v>
      </c>
      <c r="BG480" s="33">
        <f>-VLOOKUP($A480,'pl-data'!$A:$BR,38+BG$3)</f>
        <v>0</v>
      </c>
      <c r="BH480" s="33">
        <f>-VLOOKUP($A480,'pl-data'!$A:$BR,23+BH$3)</f>
        <v>0</v>
      </c>
      <c r="BI480" s="34" t="str">
        <f t="shared" si="1073"/>
        <v>n/a</v>
      </c>
      <c r="BJ480" s="34" t="str">
        <f t="shared" si="1074"/>
        <v>n/a</v>
      </c>
      <c r="BL480" s="33">
        <f>-VLOOKUP($A480,'pl-data'!$A:$BR,8+BL$3)</f>
        <v>0</v>
      </c>
      <c r="BM480" s="33">
        <f>-VLOOKUP($A480,'pl-data'!$A:$BR,38+BM$3)</f>
        <v>0</v>
      </c>
      <c r="BN480" s="33">
        <f>-VLOOKUP($A480,'pl-data'!$A:$BR,23+BN$3)</f>
        <v>0</v>
      </c>
      <c r="BO480" s="34" t="str">
        <f t="shared" si="1076"/>
        <v>n/a</v>
      </c>
      <c r="BP480" s="34" t="str">
        <f t="shared" si="1077"/>
        <v>n/a</v>
      </c>
      <c r="BR480" s="33">
        <f>-VLOOKUP($A480,'pl-data'!$A:$BR,8+BR$3)</f>
        <v>0</v>
      </c>
      <c r="BS480" s="33">
        <f>-VLOOKUP($A480,'pl-data'!$A:$BR,38+BS$3)</f>
        <v>0</v>
      </c>
      <c r="BT480" s="33">
        <f>-VLOOKUP($A480,'pl-data'!$A:$BR,23+BT$3)</f>
        <v>0</v>
      </c>
      <c r="BU480" s="34" t="str">
        <f t="shared" si="1079"/>
        <v>n/a</v>
      </c>
      <c r="BV480" s="34" t="str">
        <f t="shared" si="1080"/>
        <v>n/a</v>
      </c>
      <c r="BX480" s="33">
        <f t="shared" si="1084"/>
        <v>0</v>
      </c>
      <c r="BY480" s="33">
        <f t="shared" si="1085"/>
        <v>0</v>
      </c>
      <c r="BZ480" s="33">
        <f t="shared" si="1086"/>
        <v>0</v>
      </c>
      <c r="CA480" s="34" t="str">
        <f t="shared" si="1082"/>
        <v>n/a</v>
      </c>
      <c r="CB480" s="34" t="str">
        <f t="shared" si="1083"/>
        <v>n/a</v>
      </c>
    </row>
    <row r="481" spans="1:80" hidden="1" outlineLevel="2" x14ac:dyDescent="0.2">
      <c r="A481" s="49">
        <v>4965</v>
      </c>
      <c r="B481" s="18" t="str">
        <f>+masterfile!D1183</f>
        <v>4965 Mietleasing bewegl. WG Betriebsausstatt.</v>
      </c>
      <c r="D481" s="33">
        <f>-VLOOKUP($A481,'pl-data'!$A:$BR,8+D$3)</f>
        <v>-8.3333333333333329E-2</v>
      </c>
      <c r="E481" s="33">
        <f>-VLOOKUP($A481,'pl-data'!$A:$BR,38+E$3)</f>
        <v>-8.5833333333333331E-2</v>
      </c>
      <c r="F481" s="33">
        <f>-VLOOKUP($A481,'pl-data'!$A:$BR,23+F$3)</f>
        <v>0</v>
      </c>
      <c r="G481" s="34">
        <f t="shared" ref="G481" si="1087">IFERROR(F481/E481-1,"n/a")</f>
        <v>-1</v>
      </c>
      <c r="H481" s="34">
        <f t="shared" ref="H481" si="1088">IFERROR(F481/D481-1,"n/a")</f>
        <v>-1</v>
      </c>
      <c r="J481" s="33">
        <f>-VLOOKUP($A481,'pl-data'!$A:$BR,8+J$3)</f>
        <v>-8.3333333333333329E-2</v>
      </c>
      <c r="K481" s="33">
        <f>-VLOOKUP($A481,'pl-data'!$A:$BR,38+K$3)</f>
        <v>-8.5833333333333331E-2</v>
      </c>
      <c r="L481" s="33">
        <f>-VLOOKUP($A481,'pl-data'!$A:$BR,23+L$3)</f>
        <v>0</v>
      </c>
      <c r="M481" s="34">
        <f t="shared" ref="M481" si="1089">IFERROR(L481/K481-1,"n/a")</f>
        <v>-1</v>
      </c>
      <c r="N481" s="34">
        <f t="shared" ref="N481" si="1090">IFERROR(L481/J481-1,"n/a")</f>
        <v>-1</v>
      </c>
      <c r="P481" s="33">
        <f>-VLOOKUP($A481,'pl-data'!$A:$BR,8+P$3)</f>
        <v>-8.3333333333333329E-2</v>
      </c>
      <c r="Q481" s="33">
        <f>-VLOOKUP($A481,'pl-data'!$A:$BR,38+Q$3)</f>
        <v>-8.5833333333333331E-2</v>
      </c>
      <c r="R481" s="33">
        <f>-VLOOKUP($A481,'pl-data'!$A:$BR,23+R$3)</f>
        <v>0</v>
      </c>
      <c r="S481" s="34">
        <f t="shared" ref="S481" si="1091">IFERROR(R481/Q481-1,"n/a")</f>
        <v>-1</v>
      </c>
      <c r="T481" s="34">
        <f t="shared" ref="T481" si="1092">IFERROR(R481/P481-1,"n/a")</f>
        <v>-1</v>
      </c>
      <c r="V481" s="33">
        <f>-VLOOKUP($A481,'pl-data'!$A:$BR,8+V$3)</f>
        <v>-8.3333333333333329E-2</v>
      </c>
      <c r="W481" s="33">
        <f>-VLOOKUP($A481,'pl-data'!$A:$BR,38+W$3)</f>
        <v>-8.5833333333333331E-2</v>
      </c>
      <c r="X481" s="33">
        <f>-VLOOKUP($A481,'pl-data'!$A:$BR,23+X$3)</f>
        <v>0</v>
      </c>
      <c r="Y481" s="34">
        <f t="shared" ref="Y481" si="1093">IFERROR(X481/W481-1,"n/a")</f>
        <v>-1</v>
      </c>
      <c r="Z481" s="34">
        <f t="shared" ref="Z481" si="1094">IFERROR(X481/V481-1,"n/a")</f>
        <v>-1</v>
      </c>
      <c r="AB481" s="33">
        <f>-VLOOKUP($A481,'pl-data'!$A:$BR,8+AB$3)</f>
        <v>-8.3333333333333329E-2</v>
      </c>
      <c r="AC481" s="33">
        <f>-VLOOKUP($A481,'pl-data'!$A:$BR,38+AC$3)</f>
        <v>-8.5833333333333331E-2</v>
      </c>
      <c r="AD481" s="33">
        <f>-VLOOKUP($A481,'pl-data'!$A:$BR,23+AD$3)</f>
        <v>0</v>
      </c>
      <c r="AE481" s="34">
        <f t="shared" ref="AE481" si="1095">IFERROR(AD481/AC481-1,"n/a")</f>
        <v>-1</v>
      </c>
      <c r="AF481" s="34">
        <f t="shared" ref="AF481" si="1096">IFERROR(AD481/AB481-1,"n/a")</f>
        <v>-1</v>
      </c>
      <c r="AH481" s="33">
        <f>-VLOOKUP($A481,'pl-data'!$A:$BR,8+AH$3)</f>
        <v>-8.3333333333333329E-2</v>
      </c>
      <c r="AI481" s="33">
        <f>-VLOOKUP($A481,'pl-data'!$A:$BR,38+AI$3)</f>
        <v>-8.5833333333333331E-2</v>
      </c>
      <c r="AJ481" s="33">
        <f>-VLOOKUP($A481,'pl-data'!$A:$BR,23+AJ$3)</f>
        <v>0</v>
      </c>
      <c r="AK481" s="34">
        <f t="shared" ref="AK481" si="1097">IFERROR(AJ481/AI481-1,"n/a")</f>
        <v>-1</v>
      </c>
      <c r="AL481" s="34">
        <f t="shared" ref="AL481" si="1098">IFERROR(AJ481/AH481-1,"n/a")</f>
        <v>-1</v>
      </c>
      <c r="AN481" s="33">
        <f>-VLOOKUP($A481,'pl-data'!$A:$BR,8+AN$3)</f>
        <v>-8.3333333333333329E-2</v>
      </c>
      <c r="AO481" s="33">
        <f>-VLOOKUP($A481,'pl-data'!$A:$BR,38+AO$3)</f>
        <v>-8.5833333333333331E-2</v>
      </c>
      <c r="AP481" s="33">
        <f>-VLOOKUP($A481,'pl-data'!$A:$BR,23+AP$3)</f>
        <v>0</v>
      </c>
      <c r="AQ481" s="34">
        <f t="shared" ref="AQ481" si="1099">IFERROR(AP481/AO481-1,"n/a")</f>
        <v>-1</v>
      </c>
      <c r="AR481" s="34">
        <f t="shared" ref="AR481" si="1100">IFERROR(AP481/AN481-1,"n/a")</f>
        <v>-1</v>
      </c>
      <c r="AT481" s="33">
        <f>-VLOOKUP($A481,'pl-data'!$A:$BR,8+AT$3)</f>
        <v>-8.3333333333333329E-2</v>
      </c>
      <c r="AU481" s="33">
        <f>-VLOOKUP($A481,'pl-data'!$A:$BR,38+AU$3)</f>
        <v>-8.5833333333333331E-2</v>
      </c>
      <c r="AV481" s="33">
        <f>-VLOOKUP($A481,'pl-data'!$A:$BR,23+AV$3)</f>
        <v>0</v>
      </c>
      <c r="AW481" s="34">
        <f t="shared" ref="AW481" si="1101">IFERROR(AV481/AU481-1,"n/a")</f>
        <v>-1</v>
      </c>
      <c r="AX481" s="34">
        <f t="shared" ref="AX481" si="1102">IFERROR(AV481/AT481-1,"n/a")</f>
        <v>-1</v>
      </c>
      <c r="AZ481" s="33">
        <f>-VLOOKUP($A481,'pl-data'!$A:$BR,8+AZ$3)</f>
        <v>-8.3333333333333329E-2</v>
      </c>
      <c r="BA481" s="33">
        <f>-VLOOKUP($A481,'pl-data'!$A:$BR,38+BA$3)</f>
        <v>-8.5833333333333331E-2</v>
      </c>
      <c r="BB481" s="33">
        <f>-VLOOKUP($A481,'pl-data'!$A:$BR,23+BB$3)</f>
        <v>0</v>
      </c>
      <c r="BC481" s="34">
        <f t="shared" ref="BC481" si="1103">IFERROR(BB481/BA481-1,"n/a")</f>
        <v>-1</v>
      </c>
      <c r="BD481" s="34">
        <f t="shared" ref="BD481" si="1104">IFERROR(BB481/AZ481-1,"n/a")</f>
        <v>-1</v>
      </c>
      <c r="BF481" s="33">
        <f>-VLOOKUP($A481,'pl-data'!$A:$BR,8+BF$3)</f>
        <v>-8.3333333333333329E-2</v>
      </c>
      <c r="BG481" s="33">
        <f>-VLOOKUP($A481,'pl-data'!$A:$BR,38+BG$3)</f>
        <v>-8.5833333333333331E-2</v>
      </c>
      <c r="BH481" s="33">
        <f>-VLOOKUP($A481,'pl-data'!$A:$BR,23+BH$3)</f>
        <v>0</v>
      </c>
      <c r="BI481" s="34">
        <f t="shared" ref="BI481" si="1105">IFERROR(BH481/BG481-1,"n/a")</f>
        <v>-1</v>
      </c>
      <c r="BJ481" s="34">
        <f t="shared" ref="BJ481" si="1106">IFERROR(BH481/BF481-1,"n/a")</f>
        <v>-1</v>
      </c>
      <c r="BL481" s="33">
        <f>-VLOOKUP($A481,'pl-data'!$A:$BR,8+BL$3)</f>
        <v>-8.3333333333333329E-2</v>
      </c>
      <c r="BM481" s="33">
        <f>-VLOOKUP($A481,'pl-data'!$A:$BR,38+BM$3)</f>
        <v>-8.5833333333333331E-2</v>
      </c>
      <c r="BN481" s="33">
        <f>-VLOOKUP($A481,'pl-data'!$A:$BR,23+BN$3)</f>
        <v>0</v>
      </c>
      <c r="BO481" s="34">
        <f t="shared" ref="BO481" si="1107">IFERROR(BN481/BM481-1,"n/a")</f>
        <v>-1</v>
      </c>
      <c r="BP481" s="34">
        <f t="shared" ref="BP481" si="1108">IFERROR(BN481/BL481-1,"n/a")</f>
        <v>-1</v>
      </c>
      <c r="BR481" s="33">
        <f>-VLOOKUP($A481,'pl-data'!$A:$BR,8+BR$3)</f>
        <v>-8.3333333333333329E-2</v>
      </c>
      <c r="BS481" s="33">
        <f>-VLOOKUP($A481,'pl-data'!$A:$BR,38+BS$3)</f>
        <v>-8.5833333333333331E-2</v>
      </c>
      <c r="BT481" s="33">
        <f>-VLOOKUP($A481,'pl-data'!$A:$BR,23+BT$3)</f>
        <v>0</v>
      </c>
      <c r="BU481" s="34">
        <f t="shared" ref="BU481" si="1109">IFERROR(BT481/BS481-1,"n/a")</f>
        <v>-1</v>
      </c>
      <c r="BV481" s="34">
        <f t="shared" ref="BV481" si="1110">IFERROR(BT481/BR481-1,"n/a")</f>
        <v>-1</v>
      </c>
      <c r="BX481" s="33">
        <f t="shared" ref="BX481" si="1111">+BR481+BL481+BF481+AZ481+AT481+AN481+AH481+AB481+V481+P481+J481+D481</f>
        <v>-1</v>
      </c>
      <c r="BY481" s="33">
        <f t="shared" ref="BY481" si="1112">+BS481+BM481+BG481+BA481+AU481+AO481+AI481+AC481+W481+Q481+K481+E481</f>
        <v>-1.03</v>
      </c>
      <c r="BZ481" s="33">
        <f t="shared" ref="BZ481" si="1113">+BT481+BN481+BH481+BB481+AV481+AP481+AJ481+AD481+X481+R481+L481+F481</f>
        <v>0</v>
      </c>
      <c r="CA481" s="34">
        <f t="shared" ref="CA481" si="1114">IFERROR(BZ481/BY481-1,"n/a")</f>
        <v>-1</v>
      </c>
      <c r="CB481" s="34">
        <f t="shared" ref="CB481" si="1115">IFERROR(BZ481/BX481-1,"n/a")</f>
        <v>-1</v>
      </c>
    </row>
    <row r="482" spans="1:80" hidden="1" outlineLevel="1" collapsed="1" x14ac:dyDescent="0.2">
      <c r="B482" s="13"/>
      <c r="D482" s="53"/>
      <c r="E482" s="53"/>
      <c r="F482" s="53"/>
      <c r="J482" s="53"/>
      <c r="K482" s="53"/>
      <c r="L482" s="53"/>
      <c r="P482" s="53"/>
      <c r="Q482" s="53"/>
      <c r="R482" s="53"/>
      <c r="V482" s="53"/>
      <c r="W482" s="53"/>
      <c r="X482" s="53"/>
      <c r="AB482" s="53"/>
      <c r="AC482" s="53"/>
      <c r="AD482" s="53"/>
      <c r="AH482" s="53"/>
      <c r="AI482" s="53"/>
      <c r="AJ482" s="53"/>
      <c r="AN482" s="53"/>
      <c r="AO482" s="53"/>
      <c r="AP482" s="53"/>
      <c r="AT482" s="53"/>
      <c r="AU482" s="53"/>
      <c r="AV482" s="53"/>
      <c r="AZ482" s="53"/>
      <c r="BA482" s="53"/>
      <c r="BB482" s="53"/>
      <c r="BF482" s="53"/>
      <c r="BG482" s="53"/>
      <c r="BH482" s="53"/>
      <c r="BL482" s="53"/>
      <c r="BM482" s="53"/>
      <c r="BN482" s="53"/>
      <c r="BR482" s="53"/>
      <c r="BS482" s="53"/>
      <c r="BT482" s="53"/>
      <c r="BX482" s="53"/>
      <c r="BY482" s="53"/>
      <c r="BZ482" s="53"/>
    </row>
    <row r="483" spans="1:80" hidden="1" outlineLevel="1" x14ac:dyDescent="0.2">
      <c r="A483" s="49" t="s">
        <v>27</v>
      </c>
      <c r="B483" s="13" t="s">
        <v>27</v>
      </c>
      <c r="D483" s="53">
        <f t="shared" ref="D483:F483" si="1116">+SUM(D484:D493)</f>
        <v>-4.2249999999999996</v>
      </c>
      <c r="E483" s="53">
        <f t="shared" si="1116"/>
        <v>-4.35175</v>
      </c>
      <c r="F483" s="53">
        <f t="shared" si="1116"/>
        <v>0</v>
      </c>
      <c r="G483" s="34">
        <f t="shared" ref="G483:G492" si="1117">IFERROR(F483/E483-1,"n/a")</f>
        <v>-1</v>
      </c>
      <c r="H483" s="34">
        <f t="shared" ref="H483:H492" si="1118">IFERROR(F483/D483-1,"n/a")</f>
        <v>-1</v>
      </c>
      <c r="J483" s="53">
        <f t="shared" ref="J483:L483" si="1119">+SUM(J484:J493)</f>
        <v>-4.2249999999999996</v>
      </c>
      <c r="K483" s="53">
        <f t="shared" si="1119"/>
        <v>-4.35175</v>
      </c>
      <c r="L483" s="53">
        <f t="shared" si="1119"/>
        <v>0</v>
      </c>
      <c r="M483" s="34">
        <f t="shared" ref="M483:M492" si="1120">IFERROR(L483/K483-1,"n/a")</f>
        <v>-1</v>
      </c>
      <c r="N483" s="34">
        <f t="shared" ref="N483:N492" si="1121">IFERROR(L483/J483-1,"n/a")</f>
        <v>-1</v>
      </c>
      <c r="P483" s="53">
        <f t="shared" ref="P483:R483" si="1122">+SUM(P484:P493)</f>
        <v>-4.2249999999999996</v>
      </c>
      <c r="Q483" s="53">
        <f t="shared" si="1122"/>
        <v>-4.35175</v>
      </c>
      <c r="R483" s="53">
        <f t="shared" si="1122"/>
        <v>0</v>
      </c>
      <c r="S483" s="34">
        <f t="shared" ref="S483:S492" si="1123">IFERROR(R483/Q483-1,"n/a")</f>
        <v>-1</v>
      </c>
      <c r="T483" s="34">
        <f t="shared" ref="T483:T492" si="1124">IFERROR(R483/P483-1,"n/a")</f>
        <v>-1</v>
      </c>
      <c r="V483" s="53">
        <f t="shared" ref="V483:X483" si="1125">+SUM(V484:V493)</f>
        <v>-4.2249999999999996</v>
      </c>
      <c r="W483" s="53">
        <f t="shared" si="1125"/>
        <v>-4.35175</v>
      </c>
      <c r="X483" s="53">
        <f t="shared" si="1125"/>
        <v>0</v>
      </c>
      <c r="Y483" s="34">
        <f t="shared" ref="Y483:Y492" si="1126">IFERROR(X483/W483-1,"n/a")</f>
        <v>-1</v>
      </c>
      <c r="Z483" s="34">
        <f t="shared" ref="Z483:Z492" si="1127">IFERROR(X483/V483-1,"n/a")</f>
        <v>-1</v>
      </c>
      <c r="AB483" s="53">
        <f t="shared" ref="AB483:AD483" si="1128">+SUM(AB484:AB493)</f>
        <v>-4.2249999999999996</v>
      </c>
      <c r="AC483" s="53">
        <f t="shared" si="1128"/>
        <v>-4.35175</v>
      </c>
      <c r="AD483" s="53">
        <f t="shared" si="1128"/>
        <v>0</v>
      </c>
      <c r="AE483" s="34">
        <f t="shared" ref="AE483:AE492" si="1129">IFERROR(AD483/AC483-1,"n/a")</f>
        <v>-1</v>
      </c>
      <c r="AF483" s="34">
        <f t="shared" ref="AF483:AF492" si="1130">IFERROR(AD483/AB483-1,"n/a")</f>
        <v>-1</v>
      </c>
      <c r="AH483" s="53">
        <f t="shared" ref="AH483:AJ483" si="1131">+SUM(AH484:AH493)</f>
        <v>-4.2249999999999996</v>
      </c>
      <c r="AI483" s="53">
        <f t="shared" si="1131"/>
        <v>-4.35175</v>
      </c>
      <c r="AJ483" s="53">
        <f t="shared" si="1131"/>
        <v>0</v>
      </c>
      <c r="AK483" s="34">
        <f t="shared" ref="AK483:AK492" si="1132">IFERROR(AJ483/AI483-1,"n/a")</f>
        <v>-1</v>
      </c>
      <c r="AL483" s="34">
        <f t="shared" ref="AL483:AL492" si="1133">IFERROR(AJ483/AH483-1,"n/a")</f>
        <v>-1</v>
      </c>
      <c r="AN483" s="53">
        <f t="shared" ref="AN483:AP483" si="1134">+SUM(AN484:AN493)</f>
        <v>-4.2249999999999996</v>
      </c>
      <c r="AO483" s="53">
        <f t="shared" si="1134"/>
        <v>-4.35175</v>
      </c>
      <c r="AP483" s="53">
        <f t="shared" si="1134"/>
        <v>0</v>
      </c>
      <c r="AQ483" s="34">
        <f t="shared" ref="AQ483:AQ492" si="1135">IFERROR(AP483/AO483-1,"n/a")</f>
        <v>-1</v>
      </c>
      <c r="AR483" s="34">
        <f t="shared" ref="AR483:AR492" si="1136">IFERROR(AP483/AN483-1,"n/a")</f>
        <v>-1</v>
      </c>
      <c r="AT483" s="53">
        <f t="shared" ref="AT483:AV483" si="1137">+SUM(AT484:AT493)</f>
        <v>-4.2249999999999996</v>
      </c>
      <c r="AU483" s="53">
        <f t="shared" si="1137"/>
        <v>-4.35175</v>
      </c>
      <c r="AV483" s="53">
        <f t="shared" si="1137"/>
        <v>0</v>
      </c>
      <c r="AW483" s="34">
        <f t="shared" ref="AW483:AW492" si="1138">IFERROR(AV483/AU483-1,"n/a")</f>
        <v>-1</v>
      </c>
      <c r="AX483" s="34">
        <f t="shared" ref="AX483:AX492" si="1139">IFERROR(AV483/AT483-1,"n/a")</f>
        <v>-1</v>
      </c>
      <c r="AZ483" s="53">
        <f t="shared" ref="AZ483:BB483" si="1140">+SUM(AZ484:AZ493)</f>
        <v>-4.2249999999999996</v>
      </c>
      <c r="BA483" s="53">
        <f t="shared" si="1140"/>
        <v>-4.35175</v>
      </c>
      <c r="BB483" s="53">
        <f t="shared" si="1140"/>
        <v>0</v>
      </c>
      <c r="BC483" s="34">
        <f t="shared" ref="BC483:BC492" si="1141">IFERROR(BB483/BA483-1,"n/a")</f>
        <v>-1</v>
      </c>
      <c r="BD483" s="34">
        <f t="shared" ref="BD483:BD492" si="1142">IFERROR(BB483/AZ483-1,"n/a")</f>
        <v>-1</v>
      </c>
      <c r="BF483" s="53">
        <f t="shared" ref="BF483:BH483" si="1143">+SUM(BF484:BF493)</f>
        <v>-4.2249999999999996</v>
      </c>
      <c r="BG483" s="53">
        <f t="shared" si="1143"/>
        <v>-4.35175</v>
      </c>
      <c r="BH483" s="53">
        <f t="shared" si="1143"/>
        <v>0</v>
      </c>
      <c r="BI483" s="34">
        <f t="shared" ref="BI483:BI492" si="1144">IFERROR(BH483/BG483-1,"n/a")</f>
        <v>-1</v>
      </c>
      <c r="BJ483" s="34">
        <f t="shared" ref="BJ483:BJ492" si="1145">IFERROR(BH483/BF483-1,"n/a")</f>
        <v>-1</v>
      </c>
      <c r="BL483" s="53">
        <f t="shared" ref="BL483:BN483" si="1146">+SUM(BL484:BL493)</f>
        <v>-4.2249999999999996</v>
      </c>
      <c r="BM483" s="53">
        <f t="shared" si="1146"/>
        <v>-4.35175</v>
      </c>
      <c r="BN483" s="53">
        <f t="shared" si="1146"/>
        <v>0</v>
      </c>
      <c r="BO483" s="34">
        <f t="shared" ref="BO483:BO492" si="1147">IFERROR(BN483/BM483-1,"n/a")</f>
        <v>-1</v>
      </c>
      <c r="BP483" s="34">
        <f t="shared" ref="BP483:BP492" si="1148">IFERROR(BN483/BL483-1,"n/a")</f>
        <v>-1</v>
      </c>
      <c r="BR483" s="53">
        <f t="shared" ref="BR483:BT483" si="1149">+SUM(BR484:BR493)</f>
        <v>-4.2249999999999996</v>
      </c>
      <c r="BS483" s="53">
        <f t="shared" si="1149"/>
        <v>-4.35175</v>
      </c>
      <c r="BT483" s="53">
        <f t="shared" si="1149"/>
        <v>0</v>
      </c>
      <c r="BU483" s="34">
        <f t="shared" ref="BU483:BU492" si="1150">IFERROR(BT483/BS483-1,"n/a")</f>
        <v>-1</v>
      </c>
      <c r="BV483" s="34">
        <f t="shared" ref="BV483:BV492" si="1151">IFERROR(BT483/BR483-1,"n/a")</f>
        <v>-1</v>
      </c>
      <c r="BX483" s="53">
        <f t="shared" ref="BX483:BZ483" si="1152">+SUM(BX484:BX493)</f>
        <v>-50.7</v>
      </c>
      <c r="BY483" s="53">
        <f t="shared" si="1152"/>
        <v>-52.220999999999989</v>
      </c>
      <c r="BZ483" s="53">
        <f t="shared" si="1152"/>
        <v>0</v>
      </c>
      <c r="CA483" s="34">
        <f t="shared" ref="CA483:CA492" si="1153">IFERROR(BZ483/BY483-1,"n/a")</f>
        <v>-1</v>
      </c>
      <c r="CB483" s="34">
        <f t="shared" ref="CB483:CB492" si="1154">IFERROR(BZ483/BX483-1,"n/a")</f>
        <v>-1</v>
      </c>
    </row>
    <row r="484" spans="1:80" hidden="1" outlineLevel="2" x14ac:dyDescent="0.2">
      <c r="A484" s="49">
        <v>4500</v>
      </c>
      <c r="B484" s="47" t="str">
        <f>+masterfile!D1059</f>
        <v>4500 Fahrzeugkosten</v>
      </c>
      <c r="D484" s="33">
        <f>-VLOOKUP($A484,'pl-data'!$A:$BR,8+D$3)</f>
        <v>0</v>
      </c>
      <c r="E484" s="33">
        <f>-VLOOKUP($A484,'pl-data'!$A:$BR,38+E$3)</f>
        <v>0</v>
      </c>
      <c r="F484" s="33">
        <f>-VLOOKUP($A484,'pl-data'!$A:$BR,23+F$3)</f>
        <v>0</v>
      </c>
      <c r="G484" s="34" t="str">
        <f t="shared" si="1117"/>
        <v>n/a</v>
      </c>
      <c r="H484" s="34" t="str">
        <f t="shared" si="1118"/>
        <v>n/a</v>
      </c>
      <c r="J484" s="33">
        <f>-VLOOKUP($A484,'pl-data'!$A:$BR,8+J$3)</f>
        <v>0</v>
      </c>
      <c r="K484" s="33">
        <f>-VLOOKUP($A484,'pl-data'!$A:$BR,38+K$3)</f>
        <v>0</v>
      </c>
      <c r="L484" s="33">
        <f>-VLOOKUP($A484,'pl-data'!$A:$BR,23+L$3)</f>
        <v>0</v>
      </c>
      <c r="M484" s="34" t="str">
        <f t="shared" si="1120"/>
        <v>n/a</v>
      </c>
      <c r="N484" s="34" t="str">
        <f t="shared" si="1121"/>
        <v>n/a</v>
      </c>
      <c r="P484" s="33">
        <f>-VLOOKUP($A484,'pl-data'!$A:$BR,8+P$3)</f>
        <v>0</v>
      </c>
      <c r="Q484" s="33">
        <f>-VLOOKUP($A484,'pl-data'!$A:$BR,38+Q$3)</f>
        <v>0</v>
      </c>
      <c r="R484" s="33">
        <f>-VLOOKUP($A484,'pl-data'!$A:$BR,23+R$3)</f>
        <v>0</v>
      </c>
      <c r="S484" s="34" t="str">
        <f t="shared" si="1123"/>
        <v>n/a</v>
      </c>
      <c r="T484" s="34" t="str">
        <f t="shared" si="1124"/>
        <v>n/a</v>
      </c>
      <c r="V484" s="33">
        <f>-VLOOKUP($A484,'pl-data'!$A:$BR,8+V$3)</f>
        <v>0</v>
      </c>
      <c r="W484" s="33">
        <f>-VLOOKUP($A484,'pl-data'!$A:$BR,38+W$3)</f>
        <v>0</v>
      </c>
      <c r="X484" s="33">
        <f>-VLOOKUP($A484,'pl-data'!$A:$BR,23+X$3)</f>
        <v>0</v>
      </c>
      <c r="Y484" s="34" t="str">
        <f t="shared" si="1126"/>
        <v>n/a</v>
      </c>
      <c r="Z484" s="34" t="str">
        <f t="shared" si="1127"/>
        <v>n/a</v>
      </c>
      <c r="AB484" s="33">
        <f>-VLOOKUP($A484,'pl-data'!$A:$BR,8+AB$3)</f>
        <v>0</v>
      </c>
      <c r="AC484" s="33">
        <f>-VLOOKUP($A484,'pl-data'!$A:$BR,38+AC$3)</f>
        <v>0</v>
      </c>
      <c r="AD484" s="33">
        <f>-VLOOKUP($A484,'pl-data'!$A:$BR,23+AD$3)</f>
        <v>0</v>
      </c>
      <c r="AE484" s="34" t="str">
        <f t="shared" si="1129"/>
        <v>n/a</v>
      </c>
      <c r="AF484" s="34" t="str">
        <f t="shared" si="1130"/>
        <v>n/a</v>
      </c>
      <c r="AH484" s="33">
        <f>-VLOOKUP($A484,'pl-data'!$A:$BR,8+AH$3)</f>
        <v>0</v>
      </c>
      <c r="AI484" s="33">
        <f>-VLOOKUP($A484,'pl-data'!$A:$BR,38+AI$3)</f>
        <v>0</v>
      </c>
      <c r="AJ484" s="33">
        <f>-VLOOKUP($A484,'pl-data'!$A:$BR,23+AJ$3)</f>
        <v>0</v>
      </c>
      <c r="AK484" s="34" t="str">
        <f t="shared" si="1132"/>
        <v>n/a</v>
      </c>
      <c r="AL484" s="34" t="str">
        <f t="shared" si="1133"/>
        <v>n/a</v>
      </c>
      <c r="AN484" s="33">
        <f>-VLOOKUP($A484,'pl-data'!$A:$BR,8+AN$3)</f>
        <v>0</v>
      </c>
      <c r="AO484" s="33">
        <f>-VLOOKUP($A484,'pl-data'!$A:$BR,38+AO$3)</f>
        <v>0</v>
      </c>
      <c r="AP484" s="33">
        <f>-VLOOKUP($A484,'pl-data'!$A:$BR,23+AP$3)</f>
        <v>0</v>
      </c>
      <c r="AQ484" s="34" t="str">
        <f t="shared" si="1135"/>
        <v>n/a</v>
      </c>
      <c r="AR484" s="34" t="str">
        <f t="shared" si="1136"/>
        <v>n/a</v>
      </c>
      <c r="AT484" s="33">
        <f>-VLOOKUP($A484,'pl-data'!$A:$BR,8+AT$3)</f>
        <v>0</v>
      </c>
      <c r="AU484" s="33">
        <f>-VLOOKUP($A484,'pl-data'!$A:$BR,38+AU$3)</f>
        <v>0</v>
      </c>
      <c r="AV484" s="33">
        <f>-VLOOKUP($A484,'pl-data'!$A:$BR,23+AV$3)</f>
        <v>0</v>
      </c>
      <c r="AW484" s="34" t="str">
        <f t="shared" si="1138"/>
        <v>n/a</v>
      </c>
      <c r="AX484" s="34" t="str">
        <f t="shared" si="1139"/>
        <v>n/a</v>
      </c>
      <c r="AZ484" s="33">
        <f>-VLOOKUP($A484,'pl-data'!$A:$BR,8+AZ$3)</f>
        <v>0</v>
      </c>
      <c r="BA484" s="33">
        <f>-VLOOKUP($A484,'pl-data'!$A:$BR,38+BA$3)</f>
        <v>0</v>
      </c>
      <c r="BB484" s="33">
        <f>-VLOOKUP($A484,'pl-data'!$A:$BR,23+BB$3)</f>
        <v>0</v>
      </c>
      <c r="BC484" s="34" t="str">
        <f t="shared" si="1141"/>
        <v>n/a</v>
      </c>
      <c r="BD484" s="34" t="str">
        <f t="shared" si="1142"/>
        <v>n/a</v>
      </c>
      <c r="BF484" s="33">
        <f>-VLOOKUP($A484,'pl-data'!$A:$BR,8+BF$3)</f>
        <v>0</v>
      </c>
      <c r="BG484" s="33">
        <f>-VLOOKUP($A484,'pl-data'!$A:$BR,38+BG$3)</f>
        <v>0</v>
      </c>
      <c r="BH484" s="33">
        <f>-VLOOKUP($A484,'pl-data'!$A:$BR,23+BH$3)</f>
        <v>0</v>
      </c>
      <c r="BI484" s="34" t="str">
        <f t="shared" si="1144"/>
        <v>n/a</v>
      </c>
      <c r="BJ484" s="34" t="str">
        <f t="shared" si="1145"/>
        <v>n/a</v>
      </c>
      <c r="BL484" s="33">
        <f>-VLOOKUP($A484,'pl-data'!$A:$BR,8+BL$3)</f>
        <v>0</v>
      </c>
      <c r="BM484" s="33">
        <f>-VLOOKUP($A484,'pl-data'!$A:$BR,38+BM$3)</f>
        <v>0</v>
      </c>
      <c r="BN484" s="33">
        <f>-VLOOKUP($A484,'pl-data'!$A:$BR,23+BN$3)</f>
        <v>0</v>
      </c>
      <c r="BO484" s="34" t="str">
        <f t="shared" si="1147"/>
        <v>n/a</v>
      </c>
      <c r="BP484" s="34" t="str">
        <f t="shared" si="1148"/>
        <v>n/a</v>
      </c>
      <c r="BR484" s="33">
        <f>-VLOOKUP($A484,'pl-data'!$A:$BR,8+BR$3)</f>
        <v>0</v>
      </c>
      <c r="BS484" s="33">
        <f>-VLOOKUP($A484,'pl-data'!$A:$BR,38+BS$3)</f>
        <v>0</v>
      </c>
      <c r="BT484" s="33">
        <f>-VLOOKUP($A484,'pl-data'!$A:$BR,23+BT$3)</f>
        <v>0</v>
      </c>
      <c r="BU484" s="34" t="str">
        <f t="shared" si="1150"/>
        <v>n/a</v>
      </c>
      <c r="BV484" s="34" t="str">
        <f t="shared" si="1151"/>
        <v>n/a</v>
      </c>
      <c r="BX484" s="33">
        <f t="shared" ref="BX484:BX492" si="1155">+BR484+BL484+BF484+AZ484+AT484+AN484+AH484+AB484+V484+P484+J484+D484</f>
        <v>0</v>
      </c>
      <c r="BY484" s="33">
        <f t="shared" ref="BY484:BY492" si="1156">+BS484+BM484+BG484+BA484+AU484+AO484+AI484+AC484+W484+Q484+K484+E484</f>
        <v>0</v>
      </c>
      <c r="BZ484" s="33">
        <f t="shared" ref="BZ484:BZ492" si="1157">+BT484+BN484+BH484+BB484+AV484+AP484+AJ484+AD484+X484+R484+L484+F484</f>
        <v>0</v>
      </c>
      <c r="CA484" s="34" t="str">
        <f t="shared" si="1153"/>
        <v>n/a</v>
      </c>
      <c r="CB484" s="34" t="str">
        <f t="shared" si="1154"/>
        <v>n/a</v>
      </c>
    </row>
    <row r="485" spans="1:80" hidden="1" outlineLevel="2" x14ac:dyDescent="0.2">
      <c r="A485" s="49">
        <v>4520</v>
      </c>
      <c r="B485" s="18" t="str">
        <f>+masterfile!D1061</f>
        <v>4520 Kfz-Versicherungen</v>
      </c>
      <c r="D485" s="33">
        <f>-VLOOKUP($A485,'pl-data'!$A:$BR,8+D$3)</f>
        <v>-9.9999999999999992E-2</v>
      </c>
      <c r="E485" s="33">
        <f>-VLOOKUP($A485,'pl-data'!$A:$BR,38+E$3)</f>
        <v>-0.10299999999999999</v>
      </c>
      <c r="F485" s="33">
        <f>-VLOOKUP($A485,'pl-data'!$A:$BR,23+F$3)</f>
        <v>0</v>
      </c>
      <c r="G485" s="34">
        <f t="shared" si="1117"/>
        <v>-1</v>
      </c>
      <c r="H485" s="34">
        <f t="shared" si="1118"/>
        <v>-1</v>
      </c>
      <c r="J485" s="33">
        <f>-VLOOKUP($A485,'pl-data'!$A:$BR,8+J$3)</f>
        <v>-9.9999999999999992E-2</v>
      </c>
      <c r="K485" s="33">
        <f>-VLOOKUP($A485,'pl-data'!$A:$BR,38+K$3)</f>
        <v>-0.10299999999999999</v>
      </c>
      <c r="L485" s="33">
        <f>-VLOOKUP($A485,'pl-data'!$A:$BR,23+L$3)</f>
        <v>0</v>
      </c>
      <c r="M485" s="34">
        <f t="shared" si="1120"/>
        <v>-1</v>
      </c>
      <c r="N485" s="34">
        <f t="shared" si="1121"/>
        <v>-1</v>
      </c>
      <c r="P485" s="33">
        <f>-VLOOKUP($A485,'pl-data'!$A:$BR,8+P$3)</f>
        <v>-9.9999999999999992E-2</v>
      </c>
      <c r="Q485" s="33">
        <f>-VLOOKUP($A485,'pl-data'!$A:$BR,38+Q$3)</f>
        <v>-0.10299999999999999</v>
      </c>
      <c r="R485" s="33">
        <f>-VLOOKUP($A485,'pl-data'!$A:$BR,23+R$3)</f>
        <v>0</v>
      </c>
      <c r="S485" s="34">
        <f t="shared" si="1123"/>
        <v>-1</v>
      </c>
      <c r="T485" s="34">
        <f t="shared" si="1124"/>
        <v>-1</v>
      </c>
      <c r="V485" s="33">
        <f>-VLOOKUP($A485,'pl-data'!$A:$BR,8+V$3)</f>
        <v>-9.9999999999999992E-2</v>
      </c>
      <c r="W485" s="33">
        <f>-VLOOKUP($A485,'pl-data'!$A:$BR,38+W$3)</f>
        <v>-0.10299999999999999</v>
      </c>
      <c r="X485" s="33">
        <f>-VLOOKUP($A485,'pl-data'!$A:$BR,23+X$3)</f>
        <v>0</v>
      </c>
      <c r="Y485" s="34">
        <f t="shared" si="1126"/>
        <v>-1</v>
      </c>
      <c r="Z485" s="34">
        <f t="shared" si="1127"/>
        <v>-1</v>
      </c>
      <c r="AB485" s="33">
        <f>-VLOOKUP($A485,'pl-data'!$A:$BR,8+AB$3)</f>
        <v>-9.9999999999999992E-2</v>
      </c>
      <c r="AC485" s="33">
        <f>-VLOOKUP($A485,'pl-data'!$A:$BR,38+AC$3)</f>
        <v>-0.10299999999999999</v>
      </c>
      <c r="AD485" s="33">
        <f>-VLOOKUP($A485,'pl-data'!$A:$BR,23+AD$3)</f>
        <v>0</v>
      </c>
      <c r="AE485" s="34">
        <f t="shared" si="1129"/>
        <v>-1</v>
      </c>
      <c r="AF485" s="34">
        <f t="shared" si="1130"/>
        <v>-1</v>
      </c>
      <c r="AH485" s="33">
        <f>-VLOOKUP($A485,'pl-data'!$A:$BR,8+AH$3)</f>
        <v>-9.9999999999999992E-2</v>
      </c>
      <c r="AI485" s="33">
        <f>-VLOOKUP($A485,'pl-data'!$A:$BR,38+AI$3)</f>
        <v>-0.10299999999999999</v>
      </c>
      <c r="AJ485" s="33">
        <f>-VLOOKUP($A485,'pl-data'!$A:$BR,23+AJ$3)</f>
        <v>0</v>
      </c>
      <c r="AK485" s="34">
        <f t="shared" si="1132"/>
        <v>-1</v>
      </c>
      <c r="AL485" s="34">
        <f t="shared" si="1133"/>
        <v>-1</v>
      </c>
      <c r="AN485" s="33">
        <f>-VLOOKUP($A485,'pl-data'!$A:$BR,8+AN$3)</f>
        <v>-9.9999999999999992E-2</v>
      </c>
      <c r="AO485" s="33">
        <f>-VLOOKUP($A485,'pl-data'!$A:$BR,38+AO$3)</f>
        <v>-0.10299999999999999</v>
      </c>
      <c r="AP485" s="33">
        <f>-VLOOKUP($A485,'pl-data'!$A:$BR,23+AP$3)</f>
        <v>0</v>
      </c>
      <c r="AQ485" s="34">
        <f t="shared" si="1135"/>
        <v>-1</v>
      </c>
      <c r="AR485" s="34">
        <f t="shared" si="1136"/>
        <v>-1</v>
      </c>
      <c r="AT485" s="33">
        <f>-VLOOKUP($A485,'pl-data'!$A:$BR,8+AT$3)</f>
        <v>-9.9999999999999992E-2</v>
      </c>
      <c r="AU485" s="33">
        <f>-VLOOKUP($A485,'pl-data'!$A:$BR,38+AU$3)</f>
        <v>-0.10299999999999999</v>
      </c>
      <c r="AV485" s="33">
        <f>-VLOOKUP($A485,'pl-data'!$A:$BR,23+AV$3)</f>
        <v>0</v>
      </c>
      <c r="AW485" s="34">
        <f t="shared" si="1138"/>
        <v>-1</v>
      </c>
      <c r="AX485" s="34">
        <f t="shared" si="1139"/>
        <v>-1</v>
      </c>
      <c r="AZ485" s="33">
        <f>-VLOOKUP($A485,'pl-data'!$A:$BR,8+AZ$3)</f>
        <v>-9.9999999999999992E-2</v>
      </c>
      <c r="BA485" s="33">
        <f>-VLOOKUP($A485,'pl-data'!$A:$BR,38+BA$3)</f>
        <v>-0.10299999999999999</v>
      </c>
      <c r="BB485" s="33">
        <f>-VLOOKUP($A485,'pl-data'!$A:$BR,23+BB$3)</f>
        <v>0</v>
      </c>
      <c r="BC485" s="34">
        <f t="shared" si="1141"/>
        <v>-1</v>
      </c>
      <c r="BD485" s="34">
        <f t="shared" si="1142"/>
        <v>-1</v>
      </c>
      <c r="BF485" s="33">
        <f>-VLOOKUP($A485,'pl-data'!$A:$BR,8+BF$3)</f>
        <v>-9.9999999999999992E-2</v>
      </c>
      <c r="BG485" s="33">
        <f>-VLOOKUP($A485,'pl-data'!$A:$BR,38+BG$3)</f>
        <v>-0.10299999999999999</v>
      </c>
      <c r="BH485" s="33">
        <f>-VLOOKUP($A485,'pl-data'!$A:$BR,23+BH$3)</f>
        <v>0</v>
      </c>
      <c r="BI485" s="34">
        <f t="shared" si="1144"/>
        <v>-1</v>
      </c>
      <c r="BJ485" s="34">
        <f t="shared" si="1145"/>
        <v>-1</v>
      </c>
      <c r="BL485" s="33">
        <f>-VLOOKUP($A485,'pl-data'!$A:$BR,8+BL$3)</f>
        <v>-9.9999999999999992E-2</v>
      </c>
      <c r="BM485" s="33">
        <f>-VLOOKUP($A485,'pl-data'!$A:$BR,38+BM$3)</f>
        <v>-0.10299999999999999</v>
      </c>
      <c r="BN485" s="33">
        <f>-VLOOKUP($A485,'pl-data'!$A:$BR,23+BN$3)</f>
        <v>0</v>
      </c>
      <c r="BO485" s="34">
        <f t="shared" si="1147"/>
        <v>-1</v>
      </c>
      <c r="BP485" s="34">
        <f t="shared" si="1148"/>
        <v>-1</v>
      </c>
      <c r="BR485" s="33">
        <f>-VLOOKUP($A485,'pl-data'!$A:$BR,8+BR$3)</f>
        <v>-9.9999999999999992E-2</v>
      </c>
      <c r="BS485" s="33">
        <f>-VLOOKUP($A485,'pl-data'!$A:$BR,38+BS$3)</f>
        <v>-0.10299999999999999</v>
      </c>
      <c r="BT485" s="33">
        <f>-VLOOKUP($A485,'pl-data'!$A:$BR,23+BT$3)</f>
        <v>0</v>
      </c>
      <c r="BU485" s="34">
        <f t="shared" si="1150"/>
        <v>-1</v>
      </c>
      <c r="BV485" s="34">
        <f t="shared" si="1151"/>
        <v>-1</v>
      </c>
      <c r="BX485" s="33">
        <f t="shared" si="1155"/>
        <v>-1.2</v>
      </c>
      <c r="BY485" s="33">
        <f t="shared" si="1156"/>
        <v>-1.236</v>
      </c>
      <c r="BZ485" s="33">
        <f t="shared" si="1157"/>
        <v>0</v>
      </c>
      <c r="CA485" s="34">
        <f t="shared" si="1153"/>
        <v>-1</v>
      </c>
      <c r="CB485" s="34">
        <f t="shared" si="1154"/>
        <v>-1</v>
      </c>
    </row>
    <row r="486" spans="1:80" hidden="1" outlineLevel="2" x14ac:dyDescent="0.2">
      <c r="A486" s="49">
        <v>4530</v>
      </c>
      <c r="B486" s="47" t="str">
        <f>+masterfile!D1062</f>
        <v>4530 Laufende Kfz-Betriebskosten</v>
      </c>
      <c r="D486" s="33">
        <f>-VLOOKUP($A486,'pl-data'!$A:$BR,8+D$3)</f>
        <v>-0.5</v>
      </c>
      <c r="E486" s="33">
        <f>-VLOOKUP($A486,'pl-data'!$A:$BR,38+E$3)</f>
        <v>-0.51500000000000001</v>
      </c>
      <c r="F486" s="33">
        <f>-VLOOKUP($A486,'pl-data'!$A:$BR,23+F$3)</f>
        <v>0</v>
      </c>
      <c r="G486" s="34">
        <f t="shared" si="1117"/>
        <v>-1</v>
      </c>
      <c r="H486" s="34">
        <f t="shared" si="1118"/>
        <v>-1</v>
      </c>
      <c r="J486" s="33">
        <f>-VLOOKUP($A486,'pl-data'!$A:$BR,8+J$3)</f>
        <v>-0.5</v>
      </c>
      <c r="K486" s="33">
        <f>-VLOOKUP($A486,'pl-data'!$A:$BR,38+K$3)</f>
        <v>-0.51500000000000001</v>
      </c>
      <c r="L486" s="33">
        <f>-VLOOKUP($A486,'pl-data'!$A:$BR,23+L$3)</f>
        <v>0</v>
      </c>
      <c r="M486" s="34">
        <f t="shared" si="1120"/>
        <v>-1</v>
      </c>
      <c r="N486" s="34">
        <f t="shared" si="1121"/>
        <v>-1</v>
      </c>
      <c r="P486" s="33">
        <f>-VLOOKUP($A486,'pl-data'!$A:$BR,8+P$3)</f>
        <v>-0.5</v>
      </c>
      <c r="Q486" s="33">
        <f>-VLOOKUP($A486,'pl-data'!$A:$BR,38+Q$3)</f>
        <v>-0.51500000000000001</v>
      </c>
      <c r="R486" s="33">
        <f>-VLOOKUP($A486,'pl-data'!$A:$BR,23+R$3)</f>
        <v>0</v>
      </c>
      <c r="S486" s="34">
        <f t="shared" si="1123"/>
        <v>-1</v>
      </c>
      <c r="T486" s="34">
        <f t="shared" si="1124"/>
        <v>-1</v>
      </c>
      <c r="V486" s="33">
        <f>-VLOOKUP($A486,'pl-data'!$A:$BR,8+V$3)</f>
        <v>-0.5</v>
      </c>
      <c r="W486" s="33">
        <f>-VLOOKUP($A486,'pl-data'!$A:$BR,38+W$3)</f>
        <v>-0.51500000000000001</v>
      </c>
      <c r="X486" s="33">
        <f>-VLOOKUP($A486,'pl-data'!$A:$BR,23+X$3)</f>
        <v>0</v>
      </c>
      <c r="Y486" s="34">
        <f t="shared" si="1126"/>
        <v>-1</v>
      </c>
      <c r="Z486" s="34">
        <f t="shared" si="1127"/>
        <v>-1</v>
      </c>
      <c r="AB486" s="33">
        <f>-VLOOKUP($A486,'pl-data'!$A:$BR,8+AB$3)</f>
        <v>-0.5</v>
      </c>
      <c r="AC486" s="33">
        <f>-VLOOKUP($A486,'pl-data'!$A:$BR,38+AC$3)</f>
        <v>-0.51500000000000001</v>
      </c>
      <c r="AD486" s="33">
        <f>-VLOOKUP($A486,'pl-data'!$A:$BR,23+AD$3)</f>
        <v>0</v>
      </c>
      <c r="AE486" s="34">
        <f t="shared" si="1129"/>
        <v>-1</v>
      </c>
      <c r="AF486" s="34">
        <f t="shared" si="1130"/>
        <v>-1</v>
      </c>
      <c r="AH486" s="33">
        <f>-VLOOKUP($A486,'pl-data'!$A:$BR,8+AH$3)</f>
        <v>-0.5</v>
      </c>
      <c r="AI486" s="33">
        <f>-VLOOKUP($A486,'pl-data'!$A:$BR,38+AI$3)</f>
        <v>-0.51500000000000001</v>
      </c>
      <c r="AJ486" s="33">
        <f>-VLOOKUP($A486,'pl-data'!$A:$BR,23+AJ$3)</f>
        <v>0</v>
      </c>
      <c r="AK486" s="34">
        <f t="shared" si="1132"/>
        <v>-1</v>
      </c>
      <c r="AL486" s="34">
        <f t="shared" si="1133"/>
        <v>-1</v>
      </c>
      <c r="AN486" s="33">
        <f>-VLOOKUP($A486,'pl-data'!$A:$BR,8+AN$3)</f>
        <v>-0.5</v>
      </c>
      <c r="AO486" s="33">
        <f>-VLOOKUP($A486,'pl-data'!$A:$BR,38+AO$3)</f>
        <v>-0.51500000000000001</v>
      </c>
      <c r="AP486" s="33">
        <f>-VLOOKUP($A486,'pl-data'!$A:$BR,23+AP$3)</f>
        <v>0</v>
      </c>
      <c r="AQ486" s="34">
        <f t="shared" si="1135"/>
        <v>-1</v>
      </c>
      <c r="AR486" s="34">
        <f t="shared" si="1136"/>
        <v>-1</v>
      </c>
      <c r="AT486" s="33">
        <f>-VLOOKUP($A486,'pl-data'!$A:$BR,8+AT$3)</f>
        <v>-0.5</v>
      </c>
      <c r="AU486" s="33">
        <f>-VLOOKUP($A486,'pl-data'!$A:$BR,38+AU$3)</f>
        <v>-0.51500000000000001</v>
      </c>
      <c r="AV486" s="33">
        <f>-VLOOKUP($A486,'pl-data'!$A:$BR,23+AV$3)</f>
        <v>0</v>
      </c>
      <c r="AW486" s="34">
        <f t="shared" si="1138"/>
        <v>-1</v>
      </c>
      <c r="AX486" s="34">
        <f t="shared" si="1139"/>
        <v>-1</v>
      </c>
      <c r="AZ486" s="33">
        <f>-VLOOKUP($A486,'pl-data'!$A:$BR,8+AZ$3)</f>
        <v>-0.5</v>
      </c>
      <c r="BA486" s="33">
        <f>-VLOOKUP($A486,'pl-data'!$A:$BR,38+BA$3)</f>
        <v>-0.51500000000000001</v>
      </c>
      <c r="BB486" s="33">
        <f>-VLOOKUP($A486,'pl-data'!$A:$BR,23+BB$3)</f>
        <v>0</v>
      </c>
      <c r="BC486" s="34">
        <f t="shared" si="1141"/>
        <v>-1</v>
      </c>
      <c r="BD486" s="34">
        <f t="shared" si="1142"/>
        <v>-1</v>
      </c>
      <c r="BF486" s="33">
        <f>-VLOOKUP($A486,'pl-data'!$A:$BR,8+BF$3)</f>
        <v>-0.5</v>
      </c>
      <c r="BG486" s="33">
        <f>-VLOOKUP($A486,'pl-data'!$A:$BR,38+BG$3)</f>
        <v>-0.51500000000000001</v>
      </c>
      <c r="BH486" s="33">
        <f>-VLOOKUP($A486,'pl-data'!$A:$BR,23+BH$3)</f>
        <v>0</v>
      </c>
      <c r="BI486" s="34">
        <f t="shared" si="1144"/>
        <v>-1</v>
      </c>
      <c r="BJ486" s="34">
        <f t="shared" si="1145"/>
        <v>-1</v>
      </c>
      <c r="BL486" s="33">
        <f>-VLOOKUP($A486,'pl-data'!$A:$BR,8+BL$3)</f>
        <v>-0.5</v>
      </c>
      <c r="BM486" s="33">
        <f>-VLOOKUP($A486,'pl-data'!$A:$BR,38+BM$3)</f>
        <v>-0.51500000000000001</v>
      </c>
      <c r="BN486" s="33">
        <f>-VLOOKUP($A486,'pl-data'!$A:$BR,23+BN$3)</f>
        <v>0</v>
      </c>
      <c r="BO486" s="34">
        <f t="shared" si="1147"/>
        <v>-1</v>
      </c>
      <c r="BP486" s="34">
        <f t="shared" si="1148"/>
        <v>-1</v>
      </c>
      <c r="BR486" s="33">
        <f>-VLOOKUP($A486,'pl-data'!$A:$BR,8+BR$3)</f>
        <v>-0.5</v>
      </c>
      <c r="BS486" s="33">
        <f>-VLOOKUP($A486,'pl-data'!$A:$BR,38+BS$3)</f>
        <v>-0.51500000000000001</v>
      </c>
      <c r="BT486" s="33">
        <f>-VLOOKUP($A486,'pl-data'!$A:$BR,23+BT$3)</f>
        <v>0</v>
      </c>
      <c r="BU486" s="34">
        <f t="shared" si="1150"/>
        <v>-1</v>
      </c>
      <c r="BV486" s="34">
        <f t="shared" si="1151"/>
        <v>-1</v>
      </c>
      <c r="BX486" s="33">
        <f t="shared" si="1155"/>
        <v>-6</v>
      </c>
      <c r="BY486" s="33">
        <f t="shared" si="1156"/>
        <v>-6.1799999999999988</v>
      </c>
      <c r="BZ486" s="33">
        <f t="shared" si="1157"/>
        <v>0</v>
      </c>
      <c r="CA486" s="34">
        <f t="shared" si="1153"/>
        <v>-1</v>
      </c>
      <c r="CB486" s="34">
        <f t="shared" si="1154"/>
        <v>-1</v>
      </c>
    </row>
    <row r="487" spans="1:80" hidden="1" outlineLevel="2" x14ac:dyDescent="0.2">
      <c r="A487" s="49">
        <v>4540</v>
      </c>
      <c r="B487" s="47" t="str">
        <f>+masterfile!D1063</f>
        <v>4540 Kfz-Reparaturen</v>
      </c>
      <c r="D487" s="33">
        <f>-VLOOKUP($A487,'pl-data'!$A:$BR,8+D$3)</f>
        <v>0</v>
      </c>
      <c r="E487" s="33">
        <f>-VLOOKUP($A487,'pl-data'!$A:$BR,38+E$3)</f>
        <v>0</v>
      </c>
      <c r="F487" s="33">
        <f>-VLOOKUP($A487,'pl-data'!$A:$BR,23+F$3)</f>
        <v>0</v>
      </c>
      <c r="G487" s="34" t="str">
        <f t="shared" si="1117"/>
        <v>n/a</v>
      </c>
      <c r="H487" s="34" t="str">
        <f t="shared" si="1118"/>
        <v>n/a</v>
      </c>
      <c r="J487" s="33">
        <f>-VLOOKUP($A487,'pl-data'!$A:$BR,8+J$3)</f>
        <v>0</v>
      </c>
      <c r="K487" s="33">
        <f>-VLOOKUP($A487,'pl-data'!$A:$BR,38+K$3)</f>
        <v>0</v>
      </c>
      <c r="L487" s="33">
        <f>-VLOOKUP($A487,'pl-data'!$A:$BR,23+L$3)</f>
        <v>0</v>
      </c>
      <c r="M487" s="34" t="str">
        <f t="shared" si="1120"/>
        <v>n/a</v>
      </c>
      <c r="N487" s="34" t="str">
        <f t="shared" si="1121"/>
        <v>n/a</v>
      </c>
      <c r="P487" s="33">
        <f>-VLOOKUP($A487,'pl-data'!$A:$BR,8+P$3)</f>
        <v>0</v>
      </c>
      <c r="Q487" s="33">
        <f>-VLOOKUP($A487,'pl-data'!$A:$BR,38+Q$3)</f>
        <v>0</v>
      </c>
      <c r="R487" s="33">
        <f>-VLOOKUP($A487,'pl-data'!$A:$BR,23+R$3)</f>
        <v>0</v>
      </c>
      <c r="S487" s="34" t="str">
        <f t="shared" si="1123"/>
        <v>n/a</v>
      </c>
      <c r="T487" s="34" t="str">
        <f t="shared" si="1124"/>
        <v>n/a</v>
      </c>
      <c r="V487" s="33">
        <f>-VLOOKUP($A487,'pl-data'!$A:$BR,8+V$3)</f>
        <v>0</v>
      </c>
      <c r="W487" s="33">
        <f>-VLOOKUP($A487,'pl-data'!$A:$BR,38+W$3)</f>
        <v>0</v>
      </c>
      <c r="X487" s="33">
        <f>-VLOOKUP($A487,'pl-data'!$A:$BR,23+X$3)</f>
        <v>0</v>
      </c>
      <c r="Y487" s="34" t="str">
        <f t="shared" si="1126"/>
        <v>n/a</v>
      </c>
      <c r="Z487" s="34" t="str">
        <f t="shared" si="1127"/>
        <v>n/a</v>
      </c>
      <c r="AB487" s="33">
        <f>-VLOOKUP($A487,'pl-data'!$A:$BR,8+AB$3)</f>
        <v>0</v>
      </c>
      <c r="AC487" s="33">
        <f>-VLOOKUP($A487,'pl-data'!$A:$BR,38+AC$3)</f>
        <v>0</v>
      </c>
      <c r="AD487" s="33">
        <f>-VLOOKUP($A487,'pl-data'!$A:$BR,23+AD$3)</f>
        <v>0</v>
      </c>
      <c r="AE487" s="34" t="str">
        <f t="shared" si="1129"/>
        <v>n/a</v>
      </c>
      <c r="AF487" s="34" t="str">
        <f t="shared" si="1130"/>
        <v>n/a</v>
      </c>
      <c r="AH487" s="33">
        <f>-VLOOKUP($A487,'pl-data'!$A:$BR,8+AH$3)</f>
        <v>0</v>
      </c>
      <c r="AI487" s="33">
        <f>-VLOOKUP($A487,'pl-data'!$A:$BR,38+AI$3)</f>
        <v>0</v>
      </c>
      <c r="AJ487" s="33">
        <f>-VLOOKUP($A487,'pl-data'!$A:$BR,23+AJ$3)</f>
        <v>0</v>
      </c>
      <c r="AK487" s="34" t="str">
        <f t="shared" si="1132"/>
        <v>n/a</v>
      </c>
      <c r="AL487" s="34" t="str">
        <f t="shared" si="1133"/>
        <v>n/a</v>
      </c>
      <c r="AN487" s="33">
        <f>-VLOOKUP($A487,'pl-data'!$A:$BR,8+AN$3)</f>
        <v>0</v>
      </c>
      <c r="AO487" s="33">
        <f>-VLOOKUP($A487,'pl-data'!$A:$BR,38+AO$3)</f>
        <v>0</v>
      </c>
      <c r="AP487" s="33">
        <f>-VLOOKUP($A487,'pl-data'!$A:$BR,23+AP$3)</f>
        <v>0</v>
      </c>
      <c r="AQ487" s="34" t="str">
        <f t="shared" si="1135"/>
        <v>n/a</v>
      </c>
      <c r="AR487" s="34" t="str">
        <f t="shared" si="1136"/>
        <v>n/a</v>
      </c>
      <c r="AT487" s="33">
        <f>-VLOOKUP($A487,'pl-data'!$A:$BR,8+AT$3)</f>
        <v>0</v>
      </c>
      <c r="AU487" s="33">
        <f>-VLOOKUP($A487,'pl-data'!$A:$BR,38+AU$3)</f>
        <v>0</v>
      </c>
      <c r="AV487" s="33">
        <f>-VLOOKUP($A487,'pl-data'!$A:$BR,23+AV$3)</f>
        <v>0</v>
      </c>
      <c r="AW487" s="34" t="str">
        <f t="shared" si="1138"/>
        <v>n/a</v>
      </c>
      <c r="AX487" s="34" t="str">
        <f t="shared" si="1139"/>
        <v>n/a</v>
      </c>
      <c r="AZ487" s="33">
        <f>-VLOOKUP($A487,'pl-data'!$A:$BR,8+AZ$3)</f>
        <v>0</v>
      </c>
      <c r="BA487" s="33">
        <f>-VLOOKUP($A487,'pl-data'!$A:$BR,38+BA$3)</f>
        <v>0</v>
      </c>
      <c r="BB487" s="33">
        <f>-VLOOKUP($A487,'pl-data'!$A:$BR,23+BB$3)</f>
        <v>0</v>
      </c>
      <c r="BC487" s="34" t="str">
        <f t="shared" si="1141"/>
        <v>n/a</v>
      </c>
      <c r="BD487" s="34" t="str">
        <f t="shared" si="1142"/>
        <v>n/a</v>
      </c>
      <c r="BF487" s="33">
        <f>-VLOOKUP($A487,'pl-data'!$A:$BR,8+BF$3)</f>
        <v>0</v>
      </c>
      <c r="BG487" s="33">
        <f>-VLOOKUP($A487,'pl-data'!$A:$BR,38+BG$3)</f>
        <v>0</v>
      </c>
      <c r="BH487" s="33">
        <f>-VLOOKUP($A487,'pl-data'!$A:$BR,23+BH$3)</f>
        <v>0</v>
      </c>
      <c r="BI487" s="34" t="str">
        <f t="shared" si="1144"/>
        <v>n/a</v>
      </c>
      <c r="BJ487" s="34" t="str">
        <f t="shared" si="1145"/>
        <v>n/a</v>
      </c>
      <c r="BL487" s="33">
        <f>-VLOOKUP($A487,'pl-data'!$A:$BR,8+BL$3)</f>
        <v>0</v>
      </c>
      <c r="BM487" s="33">
        <f>-VLOOKUP($A487,'pl-data'!$A:$BR,38+BM$3)</f>
        <v>0</v>
      </c>
      <c r="BN487" s="33">
        <f>-VLOOKUP($A487,'pl-data'!$A:$BR,23+BN$3)</f>
        <v>0</v>
      </c>
      <c r="BO487" s="34" t="str">
        <f t="shared" si="1147"/>
        <v>n/a</v>
      </c>
      <c r="BP487" s="34" t="str">
        <f t="shared" si="1148"/>
        <v>n/a</v>
      </c>
      <c r="BR487" s="33">
        <f>-VLOOKUP($A487,'pl-data'!$A:$BR,8+BR$3)</f>
        <v>0</v>
      </c>
      <c r="BS487" s="33">
        <f>-VLOOKUP($A487,'pl-data'!$A:$BR,38+BS$3)</f>
        <v>0</v>
      </c>
      <c r="BT487" s="33">
        <f>-VLOOKUP($A487,'pl-data'!$A:$BR,23+BT$3)</f>
        <v>0</v>
      </c>
      <c r="BU487" s="34" t="str">
        <f t="shared" si="1150"/>
        <v>n/a</v>
      </c>
      <c r="BV487" s="34" t="str">
        <f t="shared" si="1151"/>
        <v>n/a</v>
      </c>
      <c r="BX487" s="33">
        <f t="shared" si="1155"/>
        <v>0</v>
      </c>
      <c r="BY487" s="33">
        <f t="shared" si="1156"/>
        <v>0</v>
      </c>
      <c r="BZ487" s="33">
        <f t="shared" si="1157"/>
        <v>0</v>
      </c>
      <c r="CA487" s="34" t="str">
        <f t="shared" si="1153"/>
        <v>n/a</v>
      </c>
      <c r="CB487" s="34" t="str">
        <f t="shared" si="1154"/>
        <v>n/a</v>
      </c>
    </row>
    <row r="488" spans="1:80" hidden="1" outlineLevel="2" x14ac:dyDescent="0.2">
      <c r="A488" s="49">
        <v>4570</v>
      </c>
      <c r="B488" s="47" t="str">
        <f>+masterfile!D1066</f>
        <v>4570 Mietleasing Kfz</v>
      </c>
      <c r="D488" s="33">
        <f>-VLOOKUP($A488,'pl-data'!$A:$BR,8+D$3)</f>
        <v>-3.5</v>
      </c>
      <c r="E488" s="33">
        <f>-VLOOKUP($A488,'pl-data'!$A:$BR,38+E$3)</f>
        <v>-3.605</v>
      </c>
      <c r="F488" s="33">
        <f>-VLOOKUP($A488,'pl-data'!$A:$BR,23+F$3)</f>
        <v>0</v>
      </c>
      <c r="G488" s="34">
        <f t="shared" si="1117"/>
        <v>-1</v>
      </c>
      <c r="H488" s="34">
        <f t="shared" si="1118"/>
        <v>-1</v>
      </c>
      <c r="J488" s="33">
        <f>-VLOOKUP($A488,'pl-data'!$A:$BR,8+J$3)</f>
        <v>-3.5</v>
      </c>
      <c r="K488" s="33">
        <f>-VLOOKUP($A488,'pl-data'!$A:$BR,38+K$3)</f>
        <v>-3.605</v>
      </c>
      <c r="L488" s="33">
        <f>-VLOOKUP($A488,'pl-data'!$A:$BR,23+L$3)</f>
        <v>0</v>
      </c>
      <c r="M488" s="34">
        <f t="shared" si="1120"/>
        <v>-1</v>
      </c>
      <c r="N488" s="34">
        <f t="shared" si="1121"/>
        <v>-1</v>
      </c>
      <c r="P488" s="33">
        <f>-VLOOKUP($A488,'pl-data'!$A:$BR,8+P$3)</f>
        <v>-3.5</v>
      </c>
      <c r="Q488" s="33">
        <f>-VLOOKUP($A488,'pl-data'!$A:$BR,38+Q$3)</f>
        <v>-3.605</v>
      </c>
      <c r="R488" s="33">
        <f>-VLOOKUP($A488,'pl-data'!$A:$BR,23+R$3)</f>
        <v>0</v>
      </c>
      <c r="S488" s="34">
        <f t="shared" si="1123"/>
        <v>-1</v>
      </c>
      <c r="T488" s="34">
        <f t="shared" si="1124"/>
        <v>-1</v>
      </c>
      <c r="V488" s="33">
        <f>-VLOOKUP($A488,'pl-data'!$A:$BR,8+V$3)</f>
        <v>-3.5</v>
      </c>
      <c r="W488" s="33">
        <f>-VLOOKUP($A488,'pl-data'!$A:$BR,38+W$3)</f>
        <v>-3.605</v>
      </c>
      <c r="X488" s="33">
        <f>-VLOOKUP($A488,'pl-data'!$A:$BR,23+X$3)</f>
        <v>0</v>
      </c>
      <c r="Y488" s="34">
        <f t="shared" si="1126"/>
        <v>-1</v>
      </c>
      <c r="Z488" s="34">
        <f t="shared" si="1127"/>
        <v>-1</v>
      </c>
      <c r="AB488" s="33">
        <f>-VLOOKUP($A488,'pl-data'!$A:$BR,8+AB$3)</f>
        <v>-3.5</v>
      </c>
      <c r="AC488" s="33">
        <f>-VLOOKUP($A488,'pl-data'!$A:$BR,38+AC$3)</f>
        <v>-3.605</v>
      </c>
      <c r="AD488" s="33">
        <f>-VLOOKUP($A488,'pl-data'!$A:$BR,23+AD$3)</f>
        <v>0</v>
      </c>
      <c r="AE488" s="34">
        <f t="shared" si="1129"/>
        <v>-1</v>
      </c>
      <c r="AF488" s="34">
        <f t="shared" si="1130"/>
        <v>-1</v>
      </c>
      <c r="AH488" s="33">
        <f>-VLOOKUP($A488,'pl-data'!$A:$BR,8+AH$3)</f>
        <v>-3.5</v>
      </c>
      <c r="AI488" s="33">
        <f>-VLOOKUP($A488,'pl-data'!$A:$BR,38+AI$3)</f>
        <v>-3.605</v>
      </c>
      <c r="AJ488" s="33">
        <f>-VLOOKUP($A488,'pl-data'!$A:$BR,23+AJ$3)</f>
        <v>0</v>
      </c>
      <c r="AK488" s="34">
        <f t="shared" si="1132"/>
        <v>-1</v>
      </c>
      <c r="AL488" s="34">
        <f t="shared" si="1133"/>
        <v>-1</v>
      </c>
      <c r="AN488" s="33">
        <f>-VLOOKUP($A488,'pl-data'!$A:$BR,8+AN$3)</f>
        <v>-3.5</v>
      </c>
      <c r="AO488" s="33">
        <f>-VLOOKUP($A488,'pl-data'!$A:$BR,38+AO$3)</f>
        <v>-3.605</v>
      </c>
      <c r="AP488" s="33">
        <f>-VLOOKUP($A488,'pl-data'!$A:$BR,23+AP$3)</f>
        <v>0</v>
      </c>
      <c r="AQ488" s="34">
        <f t="shared" si="1135"/>
        <v>-1</v>
      </c>
      <c r="AR488" s="34">
        <f t="shared" si="1136"/>
        <v>-1</v>
      </c>
      <c r="AT488" s="33">
        <f>-VLOOKUP($A488,'pl-data'!$A:$BR,8+AT$3)</f>
        <v>-3.5</v>
      </c>
      <c r="AU488" s="33">
        <f>-VLOOKUP($A488,'pl-data'!$A:$BR,38+AU$3)</f>
        <v>-3.605</v>
      </c>
      <c r="AV488" s="33">
        <f>-VLOOKUP($A488,'pl-data'!$A:$BR,23+AV$3)</f>
        <v>0</v>
      </c>
      <c r="AW488" s="34">
        <f t="shared" si="1138"/>
        <v>-1</v>
      </c>
      <c r="AX488" s="34">
        <f t="shared" si="1139"/>
        <v>-1</v>
      </c>
      <c r="AZ488" s="33">
        <f>-VLOOKUP($A488,'pl-data'!$A:$BR,8+AZ$3)</f>
        <v>-3.5</v>
      </c>
      <c r="BA488" s="33">
        <f>-VLOOKUP($A488,'pl-data'!$A:$BR,38+BA$3)</f>
        <v>-3.605</v>
      </c>
      <c r="BB488" s="33">
        <f>-VLOOKUP($A488,'pl-data'!$A:$BR,23+BB$3)</f>
        <v>0</v>
      </c>
      <c r="BC488" s="34">
        <f t="shared" si="1141"/>
        <v>-1</v>
      </c>
      <c r="BD488" s="34">
        <f t="shared" si="1142"/>
        <v>-1</v>
      </c>
      <c r="BF488" s="33">
        <f>-VLOOKUP($A488,'pl-data'!$A:$BR,8+BF$3)</f>
        <v>-3.5</v>
      </c>
      <c r="BG488" s="33">
        <f>-VLOOKUP($A488,'pl-data'!$A:$BR,38+BG$3)</f>
        <v>-3.605</v>
      </c>
      <c r="BH488" s="33">
        <f>-VLOOKUP($A488,'pl-data'!$A:$BR,23+BH$3)</f>
        <v>0</v>
      </c>
      <c r="BI488" s="34">
        <f t="shared" si="1144"/>
        <v>-1</v>
      </c>
      <c r="BJ488" s="34">
        <f t="shared" si="1145"/>
        <v>-1</v>
      </c>
      <c r="BL488" s="33">
        <f>-VLOOKUP($A488,'pl-data'!$A:$BR,8+BL$3)</f>
        <v>-3.5</v>
      </c>
      <c r="BM488" s="33">
        <f>-VLOOKUP($A488,'pl-data'!$A:$BR,38+BM$3)</f>
        <v>-3.605</v>
      </c>
      <c r="BN488" s="33">
        <f>-VLOOKUP($A488,'pl-data'!$A:$BR,23+BN$3)</f>
        <v>0</v>
      </c>
      <c r="BO488" s="34">
        <f t="shared" si="1147"/>
        <v>-1</v>
      </c>
      <c r="BP488" s="34">
        <f t="shared" si="1148"/>
        <v>-1</v>
      </c>
      <c r="BR488" s="33">
        <f>-VLOOKUP($A488,'pl-data'!$A:$BR,8+BR$3)</f>
        <v>-3.5</v>
      </c>
      <c r="BS488" s="33">
        <f>-VLOOKUP($A488,'pl-data'!$A:$BR,38+BS$3)</f>
        <v>-3.605</v>
      </c>
      <c r="BT488" s="33">
        <f>-VLOOKUP($A488,'pl-data'!$A:$BR,23+BT$3)</f>
        <v>0</v>
      </c>
      <c r="BU488" s="34">
        <f t="shared" si="1150"/>
        <v>-1</v>
      </c>
      <c r="BV488" s="34">
        <f t="shared" si="1151"/>
        <v>-1</v>
      </c>
      <c r="BX488" s="33">
        <f t="shared" si="1155"/>
        <v>-42</v>
      </c>
      <c r="BY488" s="33">
        <f t="shared" si="1156"/>
        <v>-43.259999999999991</v>
      </c>
      <c r="BZ488" s="33">
        <f t="shared" si="1157"/>
        <v>0</v>
      </c>
      <c r="CA488" s="34">
        <f t="shared" si="1153"/>
        <v>-1</v>
      </c>
      <c r="CB488" s="34">
        <f t="shared" si="1154"/>
        <v>-1</v>
      </c>
    </row>
    <row r="489" spans="1:80" hidden="1" outlineLevel="2" x14ac:dyDescent="0.2">
      <c r="A489" s="49">
        <v>4575</v>
      </c>
      <c r="B489" s="47" t="str">
        <f>+masterfile!D1067</f>
        <v>4575 Mietleasing Elektrofahrzeuge</v>
      </c>
      <c r="D489" s="33">
        <f>-VLOOKUP($A489,'pl-data'!$A:$BR,8+D$3)</f>
        <v>0</v>
      </c>
      <c r="E489" s="33">
        <f>-VLOOKUP($A489,'pl-data'!$A:$BR,38+E$3)</f>
        <v>0</v>
      </c>
      <c r="F489" s="33">
        <f>-VLOOKUP($A489,'pl-data'!$A:$BR,23+F$3)</f>
        <v>0</v>
      </c>
      <c r="G489" s="34" t="str">
        <f t="shared" si="1117"/>
        <v>n/a</v>
      </c>
      <c r="H489" s="34" t="str">
        <f t="shared" si="1118"/>
        <v>n/a</v>
      </c>
      <c r="J489" s="33">
        <f>-VLOOKUP($A489,'pl-data'!$A:$BR,8+J$3)</f>
        <v>0</v>
      </c>
      <c r="K489" s="33">
        <f>-VLOOKUP($A489,'pl-data'!$A:$BR,38+K$3)</f>
        <v>0</v>
      </c>
      <c r="L489" s="33">
        <f>-VLOOKUP($A489,'pl-data'!$A:$BR,23+L$3)</f>
        <v>0</v>
      </c>
      <c r="M489" s="34" t="str">
        <f t="shared" si="1120"/>
        <v>n/a</v>
      </c>
      <c r="N489" s="34" t="str">
        <f t="shared" si="1121"/>
        <v>n/a</v>
      </c>
      <c r="P489" s="33">
        <f>-VLOOKUP($A489,'pl-data'!$A:$BR,8+P$3)</f>
        <v>0</v>
      </c>
      <c r="Q489" s="33">
        <f>-VLOOKUP($A489,'pl-data'!$A:$BR,38+Q$3)</f>
        <v>0</v>
      </c>
      <c r="R489" s="33">
        <f>-VLOOKUP($A489,'pl-data'!$A:$BR,23+R$3)</f>
        <v>0</v>
      </c>
      <c r="S489" s="34" t="str">
        <f t="shared" si="1123"/>
        <v>n/a</v>
      </c>
      <c r="T489" s="34" t="str">
        <f t="shared" si="1124"/>
        <v>n/a</v>
      </c>
      <c r="V489" s="33">
        <f>-VLOOKUP($A489,'pl-data'!$A:$BR,8+V$3)</f>
        <v>0</v>
      </c>
      <c r="W489" s="33">
        <f>-VLOOKUP($A489,'pl-data'!$A:$BR,38+W$3)</f>
        <v>0</v>
      </c>
      <c r="X489" s="33">
        <f>-VLOOKUP($A489,'pl-data'!$A:$BR,23+X$3)</f>
        <v>0</v>
      </c>
      <c r="Y489" s="34" t="str">
        <f t="shared" si="1126"/>
        <v>n/a</v>
      </c>
      <c r="Z489" s="34" t="str">
        <f t="shared" si="1127"/>
        <v>n/a</v>
      </c>
      <c r="AB489" s="33">
        <f>-VLOOKUP($A489,'pl-data'!$A:$BR,8+AB$3)</f>
        <v>0</v>
      </c>
      <c r="AC489" s="33">
        <f>-VLOOKUP($A489,'pl-data'!$A:$BR,38+AC$3)</f>
        <v>0</v>
      </c>
      <c r="AD489" s="33">
        <f>-VLOOKUP($A489,'pl-data'!$A:$BR,23+AD$3)</f>
        <v>0</v>
      </c>
      <c r="AE489" s="34" t="str">
        <f t="shared" si="1129"/>
        <v>n/a</v>
      </c>
      <c r="AF489" s="34" t="str">
        <f t="shared" si="1130"/>
        <v>n/a</v>
      </c>
      <c r="AH489" s="33">
        <f>-VLOOKUP($A489,'pl-data'!$A:$BR,8+AH$3)</f>
        <v>0</v>
      </c>
      <c r="AI489" s="33">
        <f>-VLOOKUP($A489,'pl-data'!$A:$BR,38+AI$3)</f>
        <v>0</v>
      </c>
      <c r="AJ489" s="33">
        <f>-VLOOKUP($A489,'pl-data'!$A:$BR,23+AJ$3)</f>
        <v>0</v>
      </c>
      <c r="AK489" s="34" t="str">
        <f t="shared" si="1132"/>
        <v>n/a</v>
      </c>
      <c r="AL489" s="34" t="str">
        <f t="shared" si="1133"/>
        <v>n/a</v>
      </c>
      <c r="AN489" s="33">
        <f>-VLOOKUP($A489,'pl-data'!$A:$BR,8+AN$3)</f>
        <v>0</v>
      </c>
      <c r="AO489" s="33">
        <f>-VLOOKUP($A489,'pl-data'!$A:$BR,38+AO$3)</f>
        <v>0</v>
      </c>
      <c r="AP489" s="33">
        <f>-VLOOKUP($A489,'pl-data'!$A:$BR,23+AP$3)</f>
        <v>0</v>
      </c>
      <c r="AQ489" s="34" t="str">
        <f t="shared" si="1135"/>
        <v>n/a</v>
      </c>
      <c r="AR489" s="34" t="str">
        <f t="shared" si="1136"/>
        <v>n/a</v>
      </c>
      <c r="AT489" s="33">
        <f>-VLOOKUP($A489,'pl-data'!$A:$BR,8+AT$3)</f>
        <v>0</v>
      </c>
      <c r="AU489" s="33">
        <f>-VLOOKUP($A489,'pl-data'!$A:$BR,38+AU$3)</f>
        <v>0</v>
      </c>
      <c r="AV489" s="33">
        <f>-VLOOKUP($A489,'pl-data'!$A:$BR,23+AV$3)</f>
        <v>0</v>
      </c>
      <c r="AW489" s="34" t="str">
        <f t="shared" si="1138"/>
        <v>n/a</v>
      </c>
      <c r="AX489" s="34" t="str">
        <f t="shared" si="1139"/>
        <v>n/a</v>
      </c>
      <c r="AZ489" s="33">
        <f>-VLOOKUP($A489,'pl-data'!$A:$BR,8+AZ$3)</f>
        <v>0</v>
      </c>
      <c r="BA489" s="33">
        <f>-VLOOKUP($A489,'pl-data'!$A:$BR,38+BA$3)</f>
        <v>0</v>
      </c>
      <c r="BB489" s="33">
        <f>-VLOOKUP($A489,'pl-data'!$A:$BR,23+BB$3)</f>
        <v>0</v>
      </c>
      <c r="BC489" s="34" t="str">
        <f t="shared" si="1141"/>
        <v>n/a</v>
      </c>
      <c r="BD489" s="34" t="str">
        <f t="shared" si="1142"/>
        <v>n/a</v>
      </c>
      <c r="BF489" s="33">
        <f>-VLOOKUP($A489,'pl-data'!$A:$BR,8+BF$3)</f>
        <v>0</v>
      </c>
      <c r="BG489" s="33">
        <f>-VLOOKUP($A489,'pl-data'!$A:$BR,38+BG$3)</f>
        <v>0</v>
      </c>
      <c r="BH489" s="33">
        <f>-VLOOKUP($A489,'pl-data'!$A:$BR,23+BH$3)</f>
        <v>0</v>
      </c>
      <c r="BI489" s="34" t="str">
        <f t="shared" si="1144"/>
        <v>n/a</v>
      </c>
      <c r="BJ489" s="34" t="str">
        <f t="shared" si="1145"/>
        <v>n/a</v>
      </c>
      <c r="BL489" s="33">
        <f>-VLOOKUP($A489,'pl-data'!$A:$BR,8+BL$3)</f>
        <v>0</v>
      </c>
      <c r="BM489" s="33">
        <f>-VLOOKUP($A489,'pl-data'!$A:$BR,38+BM$3)</f>
        <v>0</v>
      </c>
      <c r="BN489" s="33">
        <f>-VLOOKUP($A489,'pl-data'!$A:$BR,23+BN$3)</f>
        <v>0</v>
      </c>
      <c r="BO489" s="34" t="str">
        <f t="shared" si="1147"/>
        <v>n/a</v>
      </c>
      <c r="BP489" s="34" t="str">
        <f t="shared" si="1148"/>
        <v>n/a</v>
      </c>
      <c r="BR489" s="33">
        <f>-VLOOKUP($A489,'pl-data'!$A:$BR,8+BR$3)</f>
        <v>0</v>
      </c>
      <c r="BS489" s="33">
        <f>-VLOOKUP($A489,'pl-data'!$A:$BR,38+BS$3)</f>
        <v>0</v>
      </c>
      <c r="BT489" s="33">
        <f>-VLOOKUP($A489,'pl-data'!$A:$BR,23+BT$3)</f>
        <v>0</v>
      </c>
      <c r="BU489" s="34" t="str">
        <f t="shared" si="1150"/>
        <v>n/a</v>
      </c>
      <c r="BV489" s="34" t="str">
        <f t="shared" si="1151"/>
        <v>n/a</v>
      </c>
      <c r="BX489" s="33">
        <f t="shared" si="1155"/>
        <v>0</v>
      </c>
      <c r="BY489" s="33">
        <f t="shared" si="1156"/>
        <v>0</v>
      </c>
      <c r="BZ489" s="33">
        <f t="shared" si="1157"/>
        <v>0</v>
      </c>
      <c r="CA489" s="34" t="str">
        <f t="shared" si="1153"/>
        <v>n/a</v>
      </c>
      <c r="CB489" s="34" t="str">
        <f t="shared" si="1154"/>
        <v>n/a</v>
      </c>
    </row>
    <row r="490" spans="1:80" hidden="1" outlineLevel="2" x14ac:dyDescent="0.2">
      <c r="A490" s="49">
        <v>4580</v>
      </c>
      <c r="B490" s="47" t="str">
        <f>+masterfile!D1068</f>
        <v>4580 Sonstige Kfz-Kosten</v>
      </c>
      <c r="D490" s="33">
        <f>-VLOOKUP($A490,'pl-data'!$A:$BR,8+D$3)</f>
        <v>-0.125</v>
      </c>
      <c r="E490" s="33">
        <f>-VLOOKUP($A490,'pl-data'!$A:$BR,38+E$3)</f>
        <v>-0.12875</v>
      </c>
      <c r="F490" s="33">
        <f>-VLOOKUP($A490,'pl-data'!$A:$BR,23+F$3)</f>
        <v>0</v>
      </c>
      <c r="G490" s="34">
        <f t="shared" si="1117"/>
        <v>-1</v>
      </c>
      <c r="H490" s="34">
        <f t="shared" si="1118"/>
        <v>-1</v>
      </c>
      <c r="J490" s="33">
        <f>-VLOOKUP($A490,'pl-data'!$A:$BR,8+J$3)</f>
        <v>-0.125</v>
      </c>
      <c r="K490" s="33">
        <f>-VLOOKUP($A490,'pl-data'!$A:$BR,38+K$3)</f>
        <v>-0.12875</v>
      </c>
      <c r="L490" s="33">
        <f>-VLOOKUP($A490,'pl-data'!$A:$BR,23+L$3)</f>
        <v>0</v>
      </c>
      <c r="M490" s="34">
        <f t="shared" si="1120"/>
        <v>-1</v>
      </c>
      <c r="N490" s="34">
        <f t="shared" si="1121"/>
        <v>-1</v>
      </c>
      <c r="P490" s="33">
        <f>-VLOOKUP($A490,'pl-data'!$A:$BR,8+P$3)</f>
        <v>-0.125</v>
      </c>
      <c r="Q490" s="33">
        <f>-VLOOKUP($A490,'pl-data'!$A:$BR,38+Q$3)</f>
        <v>-0.12875</v>
      </c>
      <c r="R490" s="33">
        <f>-VLOOKUP($A490,'pl-data'!$A:$BR,23+R$3)</f>
        <v>0</v>
      </c>
      <c r="S490" s="34">
        <f t="shared" si="1123"/>
        <v>-1</v>
      </c>
      <c r="T490" s="34">
        <f t="shared" si="1124"/>
        <v>-1</v>
      </c>
      <c r="V490" s="33">
        <f>-VLOOKUP($A490,'pl-data'!$A:$BR,8+V$3)</f>
        <v>-0.125</v>
      </c>
      <c r="W490" s="33">
        <f>-VLOOKUP($A490,'pl-data'!$A:$BR,38+W$3)</f>
        <v>-0.12875</v>
      </c>
      <c r="X490" s="33">
        <f>-VLOOKUP($A490,'pl-data'!$A:$BR,23+X$3)</f>
        <v>0</v>
      </c>
      <c r="Y490" s="34">
        <f t="shared" si="1126"/>
        <v>-1</v>
      </c>
      <c r="Z490" s="34">
        <f t="shared" si="1127"/>
        <v>-1</v>
      </c>
      <c r="AB490" s="33">
        <f>-VLOOKUP($A490,'pl-data'!$A:$BR,8+AB$3)</f>
        <v>-0.125</v>
      </c>
      <c r="AC490" s="33">
        <f>-VLOOKUP($A490,'pl-data'!$A:$BR,38+AC$3)</f>
        <v>-0.12875</v>
      </c>
      <c r="AD490" s="33">
        <f>-VLOOKUP($A490,'pl-data'!$A:$BR,23+AD$3)</f>
        <v>0</v>
      </c>
      <c r="AE490" s="34">
        <f t="shared" si="1129"/>
        <v>-1</v>
      </c>
      <c r="AF490" s="34">
        <f t="shared" si="1130"/>
        <v>-1</v>
      </c>
      <c r="AH490" s="33">
        <f>-VLOOKUP($A490,'pl-data'!$A:$BR,8+AH$3)</f>
        <v>-0.125</v>
      </c>
      <c r="AI490" s="33">
        <f>-VLOOKUP($A490,'pl-data'!$A:$BR,38+AI$3)</f>
        <v>-0.12875</v>
      </c>
      <c r="AJ490" s="33">
        <f>-VLOOKUP($A490,'pl-data'!$A:$BR,23+AJ$3)</f>
        <v>0</v>
      </c>
      <c r="AK490" s="34">
        <f t="shared" si="1132"/>
        <v>-1</v>
      </c>
      <c r="AL490" s="34">
        <f t="shared" si="1133"/>
        <v>-1</v>
      </c>
      <c r="AN490" s="33">
        <f>-VLOOKUP($A490,'pl-data'!$A:$BR,8+AN$3)</f>
        <v>-0.125</v>
      </c>
      <c r="AO490" s="33">
        <f>-VLOOKUP($A490,'pl-data'!$A:$BR,38+AO$3)</f>
        <v>-0.12875</v>
      </c>
      <c r="AP490" s="33">
        <f>-VLOOKUP($A490,'pl-data'!$A:$BR,23+AP$3)</f>
        <v>0</v>
      </c>
      <c r="AQ490" s="34">
        <f t="shared" si="1135"/>
        <v>-1</v>
      </c>
      <c r="AR490" s="34">
        <f t="shared" si="1136"/>
        <v>-1</v>
      </c>
      <c r="AT490" s="33">
        <f>-VLOOKUP($A490,'pl-data'!$A:$BR,8+AT$3)</f>
        <v>-0.125</v>
      </c>
      <c r="AU490" s="33">
        <f>-VLOOKUP($A490,'pl-data'!$A:$BR,38+AU$3)</f>
        <v>-0.12875</v>
      </c>
      <c r="AV490" s="33">
        <f>-VLOOKUP($A490,'pl-data'!$A:$BR,23+AV$3)</f>
        <v>0</v>
      </c>
      <c r="AW490" s="34">
        <f t="shared" si="1138"/>
        <v>-1</v>
      </c>
      <c r="AX490" s="34">
        <f t="shared" si="1139"/>
        <v>-1</v>
      </c>
      <c r="AZ490" s="33">
        <f>-VLOOKUP($A490,'pl-data'!$A:$BR,8+AZ$3)</f>
        <v>-0.125</v>
      </c>
      <c r="BA490" s="33">
        <f>-VLOOKUP($A490,'pl-data'!$A:$BR,38+BA$3)</f>
        <v>-0.12875</v>
      </c>
      <c r="BB490" s="33">
        <f>-VLOOKUP($A490,'pl-data'!$A:$BR,23+BB$3)</f>
        <v>0</v>
      </c>
      <c r="BC490" s="34">
        <f t="shared" si="1141"/>
        <v>-1</v>
      </c>
      <c r="BD490" s="34">
        <f t="shared" si="1142"/>
        <v>-1</v>
      </c>
      <c r="BF490" s="33">
        <f>-VLOOKUP($A490,'pl-data'!$A:$BR,8+BF$3)</f>
        <v>-0.125</v>
      </c>
      <c r="BG490" s="33">
        <f>-VLOOKUP($A490,'pl-data'!$A:$BR,38+BG$3)</f>
        <v>-0.12875</v>
      </c>
      <c r="BH490" s="33">
        <f>-VLOOKUP($A490,'pl-data'!$A:$BR,23+BH$3)</f>
        <v>0</v>
      </c>
      <c r="BI490" s="34">
        <f t="shared" si="1144"/>
        <v>-1</v>
      </c>
      <c r="BJ490" s="34">
        <f t="shared" si="1145"/>
        <v>-1</v>
      </c>
      <c r="BL490" s="33">
        <f>-VLOOKUP($A490,'pl-data'!$A:$BR,8+BL$3)</f>
        <v>-0.125</v>
      </c>
      <c r="BM490" s="33">
        <f>-VLOOKUP($A490,'pl-data'!$A:$BR,38+BM$3)</f>
        <v>-0.12875</v>
      </c>
      <c r="BN490" s="33">
        <f>-VLOOKUP($A490,'pl-data'!$A:$BR,23+BN$3)</f>
        <v>0</v>
      </c>
      <c r="BO490" s="34">
        <f t="shared" si="1147"/>
        <v>-1</v>
      </c>
      <c r="BP490" s="34">
        <f t="shared" si="1148"/>
        <v>-1</v>
      </c>
      <c r="BR490" s="33">
        <f>-VLOOKUP($A490,'pl-data'!$A:$BR,8+BR$3)</f>
        <v>-0.125</v>
      </c>
      <c r="BS490" s="33">
        <f>-VLOOKUP($A490,'pl-data'!$A:$BR,38+BS$3)</f>
        <v>-0.12875</v>
      </c>
      <c r="BT490" s="33">
        <f>-VLOOKUP($A490,'pl-data'!$A:$BR,23+BT$3)</f>
        <v>0</v>
      </c>
      <c r="BU490" s="34">
        <f t="shared" si="1150"/>
        <v>-1</v>
      </c>
      <c r="BV490" s="34">
        <f t="shared" si="1151"/>
        <v>-1</v>
      </c>
      <c r="BX490" s="33">
        <f t="shared" si="1155"/>
        <v>-1.5</v>
      </c>
      <c r="BY490" s="33">
        <f t="shared" si="1156"/>
        <v>-1.5449999999999997</v>
      </c>
      <c r="BZ490" s="33">
        <f t="shared" si="1157"/>
        <v>0</v>
      </c>
      <c r="CA490" s="34">
        <f t="shared" si="1153"/>
        <v>-1</v>
      </c>
      <c r="CB490" s="34">
        <f t="shared" si="1154"/>
        <v>-1</v>
      </c>
    </row>
    <row r="491" spans="1:80" hidden="1" outlineLevel="2" x14ac:dyDescent="0.2">
      <c r="A491" s="49">
        <v>4590</v>
      </c>
      <c r="B491" s="47" t="str">
        <f>+masterfile!D1069</f>
        <v>4590 Kfz-Kosten betriebl.Nutzung Kfz im PV</v>
      </c>
      <c r="D491" s="33">
        <f>-VLOOKUP($A491,'pl-data'!$A:$BR,8+D$3)</f>
        <v>0</v>
      </c>
      <c r="E491" s="33">
        <f>-VLOOKUP($A491,'pl-data'!$A:$BR,38+E$3)</f>
        <v>0</v>
      </c>
      <c r="F491" s="33">
        <f>-VLOOKUP($A491,'pl-data'!$A:$BR,23+F$3)</f>
        <v>0</v>
      </c>
      <c r="G491" s="34" t="str">
        <f t="shared" si="1117"/>
        <v>n/a</v>
      </c>
      <c r="H491" s="34" t="str">
        <f t="shared" si="1118"/>
        <v>n/a</v>
      </c>
      <c r="J491" s="33">
        <f>-VLOOKUP($A491,'pl-data'!$A:$BR,8+J$3)</f>
        <v>0</v>
      </c>
      <c r="K491" s="33">
        <f>-VLOOKUP($A491,'pl-data'!$A:$BR,38+K$3)</f>
        <v>0</v>
      </c>
      <c r="L491" s="33">
        <f>-VLOOKUP($A491,'pl-data'!$A:$BR,23+L$3)</f>
        <v>0</v>
      </c>
      <c r="M491" s="34" t="str">
        <f t="shared" si="1120"/>
        <v>n/a</v>
      </c>
      <c r="N491" s="34" t="str">
        <f t="shared" si="1121"/>
        <v>n/a</v>
      </c>
      <c r="P491" s="33">
        <f>-VLOOKUP($A491,'pl-data'!$A:$BR,8+P$3)</f>
        <v>0</v>
      </c>
      <c r="Q491" s="33">
        <f>-VLOOKUP($A491,'pl-data'!$A:$BR,38+Q$3)</f>
        <v>0</v>
      </c>
      <c r="R491" s="33">
        <f>-VLOOKUP($A491,'pl-data'!$A:$BR,23+R$3)</f>
        <v>0</v>
      </c>
      <c r="S491" s="34" t="str">
        <f t="shared" si="1123"/>
        <v>n/a</v>
      </c>
      <c r="T491" s="34" t="str">
        <f t="shared" si="1124"/>
        <v>n/a</v>
      </c>
      <c r="V491" s="33">
        <f>-VLOOKUP($A491,'pl-data'!$A:$BR,8+V$3)</f>
        <v>0</v>
      </c>
      <c r="W491" s="33">
        <f>-VLOOKUP($A491,'pl-data'!$A:$BR,38+W$3)</f>
        <v>0</v>
      </c>
      <c r="X491" s="33">
        <f>-VLOOKUP($A491,'pl-data'!$A:$BR,23+X$3)</f>
        <v>0</v>
      </c>
      <c r="Y491" s="34" t="str">
        <f t="shared" si="1126"/>
        <v>n/a</v>
      </c>
      <c r="Z491" s="34" t="str">
        <f t="shared" si="1127"/>
        <v>n/a</v>
      </c>
      <c r="AB491" s="33">
        <f>-VLOOKUP($A491,'pl-data'!$A:$BR,8+AB$3)</f>
        <v>0</v>
      </c>
      <c r="AC491" s="33">
        <f>-VLOOKUP($A491,'pl-data'!$A:$BR,38+AC$3)</f>
        <v>0</v>
      </c>
      <c r="AD491" s="33">
        <f>-VLOOKUP($A491,'pl-data'!$A:$BR,23+AD$3)</f>
        <v>0</v>
      </c>
      <c r="AE491" s="34" t="str">
        <f t="shared" si="1129"/>
        <v>n/a</v>
      </c>
      <c r="AF491" s="34" t="str">
        <f t="shared" si="1130"/>
        <v>n/a</v>
      </c>
      <c r="AH491" s="33">
        <f>-VLOOKUP($A491,'pl-data'!$A:$BR,8+AH$3)</f>
        <v>0</v>
      </c>
      <c r="AI491" s="33">
        <f>-VLOOKUP($A491,'pl-data'!$A:$BR,38+AI$3)</f>
        <v>0</v>
      </c>
      <c r="AJ491" s="33">
        <f>-VLOOKUP($A491,'pl-data'!$A:$BR,23+AJ$3)</f>
        <v>0</v>
      </c>
      <c r="AK491" s="34" t="str">
        <f t="shared" si="1132"/>
        <v>n/a</v>
      </c>
      <c r="AL491" s="34" t="str">
        <f t="shared" si="1133"/>
        <v>n/a</v>
      </c>
      <c r="AN491" s="33">
        <f>-VLOOKUP($A491,'pl-data'!$A:$BR,8+AN$3)</f>
        <v>0</v>
      </c>
      <c r="AO491" s="33">
        <f>-VLOOKUP($A491,'pl-data'!$A:$BR,38+AO$3)</f>
        <v>0</v>
      </c>
      <c r="AP491" s="33">
        <f>-VLOOKUP($A491,'pl-data'!$A:$BR,23+AP$3)</f>
        <v>0</v>
      </c>
      <c r="AQ491" s="34" t="str">
        <f t="shared" si="1135"/>
        <v>n/a</v>
      </c>
      <c r="AR491" s="34" t="str">
        <f t="shared" si="1136"/>
        <v>n/a</v>
      </c>
      <c r="AT491" s="33">
        <f>-VLOOKUP($A491,'pl-data'!$A:$BR,8+AT$3)</f>
        <v>0</v>
      </c>
      <c r="AU491" s="33">
        <f>-VLOOKUP($A491,'pl-data'!$A:$BR,38+AU$3)</f>
        <v>0</v>
      </c>
      <c r="AV491" s="33">
        <f>-VLOOKUP($A491,'pl-data'!$A:$BR,23+AV$3)</f>
        <v>0</v>
      </c>
      <c r="AW491" s="34" t="str">
        <f t="shared" si="1138"/>
        <v>n/a</v>
      </c>
      <c r="AX491" s="34" t="str">
        <f t="shared" si="1139"/>
        <v>n/a</v>
      </c>
      <c r="AZ491" s="33">
        <f>-VLOOKUP($A491,'pl-data'!$A:$BR,8+AZ$3)</f>
        <v>0</v>
      </c>
      <c r="BA491" s="33">
        <f>-VLOOKUP($A491,'pl-data'!$A:$BR,38+BA$3)</f>
        <v>0</v>
      </c>
      <c r="BB491" s="33">
        <f>-VLOOKUP($A491,'pl-data'!$A:$BR,23+BB$3)</f>
        <v>0</v>
      </c>
      <c r="BC491" s="34" t="str">
        <f t="shared" si="1141"/>
        <v>n/a</v>
      </c>
      <c r="BD491" s="34" t="str">
        <f t="shared" si="1142"/>
        <v>n/a</v>
      </c>
      <c r="BF491" s="33">
        <f>-VLOOKUP($A491,'pl-data'!$A:$BR,8+BF$3)</f>
        <v>0</v>
      </c>
      <c r="BG491" s="33">
        <f>-VLOOKUP($A491,'pl-data'!$A:$BR,38+BG$3)</f>
        <v>0</v>
      </c>
      <c r="BH491" s="33">
        <f>-VLOOKUP($A491,'pl-data'!$A:$BR,23+BH$3)</f>
        <v>0</v>
      </c>
      <c r="BI491" s="34" t="str">
        <f t="shared" si="1144"/>
        <v>n/a</v>
      </c>
      <c r="BJ491" s="34" t="str">
        <f t="shared" si="1145"/>
        <v>n/a</v>
      </c>
      <c r="BL491" s="33">
        <f>-VLOOKUP($A491,'pl-data'!$A:$BR,8+BL$3)</f>
        <v>0</v>
      </c>
      <c r="BM491" s="33">
        <f>-VLOOKUP($A491,'pl-data'!$A:$BR,38+BM$3)</f>
        <v>0</v>
      </c>
      <c r="BN491" s="33">
        <f>-VLOOKUP($A491,'pl-data'!$A:$BR,23+BN$3)</f>
        <v>0</v>
      </c>
      <c r="BO491" s="34" t="str">
        <f t="shared" si="1147"/>
        <v>n/a</v>
      </c>
      <c r="BP491" s="34" t="str">
        <f t="shared" si="1148"/>
        <v>n/a</v>
      </c>
      <c r="BR491" s="33">
        <f>-VLOOKUP($A491,'pl-data'!$A:$BR,8+BR$3)</f>
        <v>0</v>
      </c>
      <c r="BS491" s="33">
        <f>-VLOOKUP($A491,'pl-data'!$A:$BR,38+BS$3)</f>
        <v>0</v>
      </c>
      <c r="BT491" s="33">
        <f>-VLOOKUP($A491,'pl-data'!$A:$BR,23+BT$3)</f>
        <v>0</v>
      </c>
      <c r="BU491" s="34" t="str">
        <f t="shared" si="1150"/>
        <v>n/a</v>
      </c>
      <c r="BV491" s="34" t="str">
        <f t="shared" si="1151"/>
        <v>n/a</v>
      </c>
      <c r="BX491" s="33">
        <f t="shared" si="1155"/>
        <v>0</v>
      </c>
      <c r="BY491" s="33">
        <f t="shared" si="1156"/>
        <v>0</v>
      </c>
      <c r="BZ491" s="33">
        <f t="shared" si="1157"/>
        <v>0</v>
      </c>
      <c r="CA491" s="34" t="str">
        <f t="shared" si="1153"/>
        <v>n/a</v>
      </c>
      <c r="CB491" s="34" t="str">
        <f t="shared" si="1154"/>
        <v>n/a</v>
      </c>
    </row>
    <row r="492" spans="1:80" hidden="1" outlineLevel="2" x14ac:dyDescent="0.2">
      <c r="A492" s="49">
        <v>4595</v>
      </c>
      <c r="B492" s="47" t="str">
        <f>+masterfile!D1070</f>
        <v>4595 Fremdfahrzeugkosten</v>
      </c>
      <c r="D492" s="33">
        <f>-VLOOKUP($A492,'pl-data'!$A:$BR,8+D$3)</f>
        <v>0</v>
      </c>
      <c r="E492" s="33">
        <f>-VLOOKUP($A492,'pl-data'!$A:$BR,38+E$3)</f>
        <v>0</v>
      </c>
      <c r="F492" s="33">
        <f>-VLOOKUP($A492,'pl-data'!$A:$BR,23+F$3)</f>
        <v>0</v>
      </c>
      <c r="G492" s="34" t="str">
        <f t="shared" si="1117"/>
        <v>n/a</v>
      </c>
      <c r="H492" s="34" t="str">
        <f t="shared" si="1118"/>
        <v>n/a</v>
      </c>
      <c r="J492" s="33">
        <f>-VLOOKUP($A492,'pl-data'!$A:$BR,8+J$3)</f>
        <v>0</v>
      </c>
      <c r="K492" s="33">
        <f>-VLOOKUP($A492,'pl-data'!$A:$BR,38+K$3)</f>
        <v>0</v>
      </c>
      <c r="L492" s="33">
        <f>-VLOOKUP($A492,'pl-data'!$A:$BR,23+L$3)</f>
        <v>0</v>
      </c>
      <c r="M492" s="34" t="str">
        <f t="shared" si="1120"/>
        <v>n/a</v>
      </c>
      <c r="N492" s="34" t="str">
        <f t="shared" si="1121"/>
        <v>n/a</v>
      </c>
      <c r="P492" s="33">
        <f>-VLOOKUP($A492,'pl-data'!$A:$BR,8+P$3)</f>
        <v>0</v>
      </c>
      <c r="Q492" s="33">
        <f>-VLOOKUP($A492,'pl-data'!$A:$BR,38+Q$3)</f>
        <v>0</v>
      </c>
      <c r="R492" s="33">
        <f>-VLOOKUP($A492,'pl-data'!$A:$BR,23+R$3)</f>
        <v>0</v>
      </c>
      <c r="S492" s="34" t="str">
        <f t="shared" si="1123"/>
        <v>n/a</v>
      </c>
      <c r="T492" s="34" t="str">
        <f t="shared" si="1124"/>
        <v>n/a</v>
      </c>
      <c r="V492" s="33">
        <f>-VLOOKUP($A492,'pl-data'!$A:$BR,8+V$3)</f>
        <v>0</v>
      </c>
      <c r="W492" s="33">
        <f>-VLOOKUP($A492,'pl-data'!$A:$BR,38+W$3)</f>
        <v>0</v>
      </c>
      <c r="X492" s="33">
        <f>-VLOOKUP($A492,'pl-data'!$A:$BR,23+X$3)</f>
        <v>0</v>
      </c>
      <c r="Y492" s="34" t="str">
        <f t="shared" si="1126"/>
        <v>n/a</v>
      </c>
      <c r="Z492" s="34" t="str">
        <f t="shared" si="1127"/>
        <v>n/a</v>
      </c>
      <c r="AB492" s="33">
        <f>-VLOOKUP($A492,'pl-data'!$A:$BR,8+AB$3)</f>
        <v>0</v>
      </c>
      <c r="AC492" s="33">
        <f>-VLOOKUP($A492,'pl-data'!$A:$BR,38+AC$3)</f>
        <v>0</v>
      </c>
      <c r="AD492" s="33">
        <f>-VLOOKUP($A492,'pl-data'!$A:$BR,23+AD$3)</f>
        <v>0</v>
      </c>
      <c r="AE492" s="34" t="str">
        <f t="shared" si="1129"/>
        <v>n/a</v>
      </c>
      <c r="AF492" s="34" t="str">
        <f t="shared" si="1130"/>
        <v>n/a</v>
      </c>
      <c r="AH492" s="33">
        <f>-VLOOKUP($A492,'pl-data'!$A:$BR,8+AH$3)</f>
        <v>0</v>
      </c>
      <c r="AI492" s="33">
        <f>-VLOOKUP($A492,'pl-data'!$A:$BR,38+AI$3)</f>
        <v>0</v>
      </c>
      <c r="AJ492" s="33">
        <f>-VLOOKUP($A492,'pl-data'!$A:$BR,23+AJ$3)</f>
        <v>0</v>
      </c>
      <c r="AK492" s="34" t="str">
        <f t="shared" si="1132"/>
        <v>n/a</v>
      </c>
      <c r="AL492" s="34" t="str">
        <f t="shared" si="1133"/>
        <v>n/a</v>
      </c>
      <c r="AN492" s="33">
        <f>-VLOOKUP($A492,'pl-data'!$A:$BR,8+AN$3)</f>
        <v>0</v>
      </c>
      <c r="AO492" s="33">
        <f>-VLOOKUP($A492,'pl-data'!$A:$BR,38+AO$3)</f>
        <v>0</v>
      </c>
      <c r="AP492" s="33">
        <f>-VLOOKUP($A492,'pl-data'!$A:$BR,23+AP$3)</f>
        <v>0</v>
      </c>
      <c r="AQ492" s="34" t="str">
        <f t="shared" si="1135"/>
        <v>n/a</v>
      </c>
      <c r="AR492" s="34" t="str">
        <f t="shared" si="1136"/>
        <v>n/a</v>
      </c>
      <c r="AT492" s="33">
        <f>-VLOOKUP($A492,'pl-data'!$A:$BR,8+AT$3)</f>
        <v>0</v>
      </c>
      <c r="AU492" s="33">
        <f>-VLOOKUP($A492,'pl-data'!$A:$BR,38+AU$3)</f>
        <v>0</v>
      </c>
      <c r="AV492" s="33">
        <f>-VLOOKUP($A492,'pl-data'!$A:$BR,23+AV$3)</f>
        <v>0</v>
      </c>
      <c r="AW492" s="34" t="str">
        <f t="shared" si="1138"/>
        <v>n/a</v>
      </c>
      <c r="AX492" s="34" t="str">
        <f t="shared" si="1139"/>
        <v>n/a</v>
      </c>
      <c r="AZ492" s="33">
        <f>-VLOOKUP($A492,'pl-data'!$A:$BR,8+AZ$3)</f>
        <v>0</v>
      </c>
      <c r="BA492" s="33">
        <f>-VLOOKUP($A492,'pl-data'!$A:$BR,38+BA$3)</f>
        <v>0</v>
      </c>
      <c r="BB492" s="33">
        <f>-VLOOKUP($A492,'pl-data'!$A:$BR,23+BB$3)</f>
        <v>0</v>
      </c>
      <c r="BC492" s="34" t="str">
        <f t="shared" si="1141"/>
        <v>n/a</v>
      </c>
      <c r="BD492" s="34" t="str">
        <f t="shared" si="1142"/>
        <v>n/a</v>
      </c>
      <c r="BF492" s="33">
        <f>-VLOOKUP($A492,'pl-data'!$A:$BR,8+BF$3)</f>
        <v>0</v>
      </c>
      <c r="BG492" s="33">
        <f>-VLOOKUP($A492,'pl-data'!$A:$BR,38+BG$3)</f>
        <v>0</v>
      </c>
      <c r="BH492" s="33">
        <f>-VLOOKUP($A492,'pl-data'!$A:$BR,23+BH$3)</f>
        <v>0</v>
      </c>
      <c r="BI492" s="34" t="str">
        <f t="shared" si="1144"/>
        <v>n/a</v>
      </c>
      <c r="BJ492" s="34" t="str">
        <f t="shared" si="1145"/>
        <v>n/a</v>
      </c>
      <c r="BL492" s="33">
        <f>-VLOOKUP($A492,'pl-data'!$A:$BR,8+BL$3)</f>
        <v>0</v>
      </c>
      <c r="BM492" s="33">
        <f>-VLOOKUP($A492,'pl-data'!$A:$BR,38+BM$3)</f>
        <v>0</v>
      </c>
      <c r="BN492" s="33">
        <f>-VLOOKUP($A492,'pl-data'!$A:$BR,23+BN$3)</f>
        <v>0</v>
      </c>
      <c r="BO492" s="34" t="str">
        <f t="shared" si="1147"/>
        <v>n/a</v>
      </c>
      <c r="BP492" s="34" t="str">
        <f t="shared" si="1148"/>
        <v>n/a</v>
      </c>
      <c r="BR492" s="33">
        <f>-VLOOKUP($A492,'pl-data'!$A:$BR,8+BR$3)</f>
        <v>0</v>
      </c>
      <c r="BS492" s="33">
        <f>-VLOOKUP($A492,'pl-data'!$A:$BR,38+BS$3)</f>
        <v>0</v>
      </c>
      <c r="BT492" s="33">
        <f>-VLOOKUP($A492,'pl-data'!$A:$BR,23+BT$3)</f>
        <v>0</v>
      </c>
      <c r="BU492" s="34" t="str">
        <f t="shared" si="1150"/>
        <v>n/a</v>
      </c>
      <c r="BV492" s="34" t="str">
        <f t="shared" si="1151"/>
        <v>n/a</v>
      </c>
      <c r="BX492" s="33">
        <f t="shared" si="1155"/>
        <v>0</v>
      </c>
      <c r="BY492" s="33">
        <f t="shared" si="1156"/>
        <v>0</v>
      </c>
      <c r="BZ492" s="33">
        <f t="shared" si="1157"/>
        <v>0</v>
      </c>
      <c r="CA492" s="34" t="str">
        <f t="shared" si="1153"/>
        <v>n/a</v>
      </c>
      <c r="CB492" s="34" t="str">
        <f t="shared" si="1154"/>
        <v>n/a</v>
      </c>
    </row>
    <row r="493" spans="1:80" hidden="1" outlineLevel="1" collapsed="1" x14ac:dyDescent="0.2">
      <c r="B493" s="13"/>
      <c r="D493" s="53"/>
      <c r="E493" s="53"/>
      <c r="F493" s="53"/>
      <c r="J493" s="53"/>
      <c r="K493" s="53"/>
      <c r="L493" s="53"/>
      <c r="P493" s="53"/>
      <c r="Q493" s="53"/>
      <c r="R493" s="53"/>
      <c r="V493" s="53"/>
      <c r="W493" s="53"/>
      <c r="X493" s="53"/>
      <c r="AB493" s="53"/>
      <c r="AC493" s="53"/>
      <c r="AD493" s="53"/>
      <c r="AH493" s="53"/>
      <c r="AI493" s="53"/>
      <c r="AJ493" s="53"/>
      <c r="AN493" s="53"/>
      <c r="AO493" s="53"/>
      <c r="AP493" s="53"/>
      <c r="AT493" s="53"/>
      <c r="AU493" s="53"/>
      <c r="AV493" s="53"/>
      <c r="AZ493" s="53"/>
      <c r="BA493" s="53"/>
      <c r="BB493" s="53"/>
      <c r="BF493" s="53"/>
      <c r="BG493" s="53"/>
      <c r="BH493" s="53"/>
      <c r="BL493" s="53"/>
      <c r="BM493" s="53"/>
      <c r="BN493" s="53"/>
      <c r="BR493" s="53"/>
      <c r="BS493" s="53"/>
      <c r="BT493" s="53"/>
      <c r="BX493" s="53"/>
      <c r="BY493" s="53"/>
      <c r="BZ493" s="53"/>
    </row>
    <row r="494" spans="1:80" hidden="1" outlineLevel="1" x14ac:dyDescent="0.2">
      <c r="A494" s="49" t="s">
        <v>28</v>
      </c>
      <c r="B494" s="13" t="s">
        <v>28</v>
      </c>
      <c r="D494" s="53">
        <f t="shared" ref="D494:F494" si="1158">+SUM(D495:D521)</f>
        <v>-49.895833333333329</v>
      </c>
      <c r="E494" s="53">
        <f t="shared" si="1158"/>
        <v>-51.392708333333331</v>
      </c>
      <c r="F494" s="53">
        <f t="shared" si="1158"/>
        <v>0</v>
      </c>
      <c r="G494" s="34">
        <f t="shared" ref="G494:G520" si="1159">IFERROR(F494/E494-1,"n/a")</f>
        <v>-1</v>
      </c>
      <c r="H494" s="34">
        <f t="shared" ref="H494:H520" si="1160">IFERROR(F494/D494-1,"n/a")</f>
        <v>-1</v>
      </c>
      <c r="J494" s="53">
        <f t="shared" ref="J494:L494" si="1161">+SUM(J495:J521)</f>
        <v>-49.895833333333329</v>
      </c>
      <c r="K494" s="53">
        <f t="shared" si="1161"/>
        <v>-51.392708333333331</v>
      </c>
      <c r="L494" s="53">
        <f t="shared" si="1161"/>
        <v>0</v>
      </c>
      <c r="M494" s="34">
        <f t="shared" ref="M494:M520" si="1162">IFERROR(L494/K494-1,"n/a")</f>
        <v>-1</v>
      </c>
      <c r="N494" s="34">
        <f t="shared" ref="N494:N520" si="1163">IFERROR(L494/J494-1,"n/a")</f>
        <v>-1</v>
      </c>
      <c r="P494" s="53">
        <f t="shared" ref="P494:R494" si="1164">+SUM(P495:P521)</f>
        <v>-49.895833333333329</v>
      </c>
      <c r="Q494" s="53">
        <f t="shared" si="1164"/>
        <v>-51.392708333333331</v>
      </c>
      <c r="R494" s="53">
        <f t="shared" si="1164"/>
        <v>0</v>
      </c>
      <c r="S494" s="34">
        <f t="shared" ref="S494:S520" si="1165">IFERROR(R494/Q494-1,"n/a")</f>
        <v>-1</v>
      </c>
      <c r="T494" s="34">
        <f t="shared" ref="T494:T520" si="1166">IFERROR(R494/P494-1,"n/a")</f>
        <v>-1</v>
      </c>
      <c r="V494" s="53">
        <f t="shared" ref="V494:X494" si="1167">+SUM(V495:V521)</f>
        <v>-49.895833333333329</v>
      </c>
      <c r="W494" s="53">
        <f t="shared" si="1167"/>
        <v>-51.392708333333331</v>
      </c>
      <c r="X494" s="53">
        <f t="shared" si="1167"/>
        <v>0</v>
      </c>
      <c r="Y494" s="34">
        <f t="shared" ref="Y494:Y520" si="1168">IFERROR(X494/W494-1,"n/a")</f>
        <v>-1</v>
      </c>
      <c r="Z494" s="34">
        <f t="shared" ref="Z494:Z520" si="1169">IFERROR(X494/V494-1,"n/a")</f>
        <v>-1</v>
      </c>
      <c r="AB494" s="53">
        <f t="shared" ref="AB494:AD494" si="1170">+SUM(AB495:AB521)</f>
        <v>-49.895833333333329</v>
      </c>
      <c r="AC494" s="53">
        <f t="shared" si="1170"/>
        <v>-51.392708333333331</v>
      </c>
      <c r="AD494" s="53">
        <f t="shared" si="1170"/>
        <v>0</v>
      </c>
      <c r="AE494" s="34">
        <f t="shared" ref="AE494:AE520" si="1171">IFERROR(AD494/AC494-1,"n/a")</f>
        <v>-1</v>
      </c>
      <c r="AF494" s="34">
        <f t="shared" ref="AF494:AF520" si="1172">IFERROR(AD494/AB494-1,"n/a")</f>
        <v>-1</v>
      </c>
      <c r="AH494" s="53">
        <f t="shared" ref="AH494:AJ494" si="1173">+SUM(AH495:AH521)</f>
        <v>-49.895833333333329</v>
      </c>
      <c r="AI494" s="53">
        <f t="shared" si="1173"/>
        <v>-51.392708333333331</v>
      </c>
      <c r="AJ494" s="53">
        <f t="shared" si="1173"/>
        <v>0</v>
      </c>
      <c r="AK494" s="34">
        <f t="shared" ref="AK494:AK520" si="1174">IFERROR(AJ494/AI494-1,"n/a")</f>
        <v>-1</v>
      </c>
      <c r="AL494" s="34">
        <f t="shared" ref="AL494:AL520" si="1175">IFERROR(AJ494/AH494-1,"n/a")</f>
        <v>-1</v>
      </c>
      <c r="AN494" s="53">
        <f t="shared" ref="AN494:AP494" si="1176">+SUM(AN495:AN521)</f>
        <v>-49.895833333333329</v>
      </c>
      <c r="AO494" s="53">
        <f t="shared" si="1176"/>
        <v>-51.392708333333331</v>
      </c>
      <c r="AP494" s="53">
        <f t="shared" si="1176"/>
        <v>0</v>
      </c>
      <c r="AQ494" s="34">
        <f t="shared" ref="AQ494:AQ520" si="1177">IFERROR(AP494/AO494-1,"n/a")</f>
        <v>-1</v>
      </c>
      <c r="AR494" s="34">
        <f t="shared" ref="AR494:AR520" si="1178">IFERROR(AP494/AN494-1,"n/a")</f>
        <v>-1</v>
      </c>
      <c r="AT494" s="53">
        <f t="shared" ref="AT494:AV494" si="1179">+SUM(AT495:AT521)</f>
        <v>-49.895833333333329</v>
      </c>
      <c r="AU494" s="53">
        <f t="shared" si="1179"/>
        <v>-51.392708333333331</v>
      </c>
      <c r="AV494" s="53">
        <f t="shared" si="1179"/>
        <v>0</v>
      </c>
      <c r="AW494" s="34">
        <f t="shared" ref="AW494:AW520" si="1180">IFERROR(AV494/AU494-1,"n/a")</f>
        <v>-1</v>
      </c>
      <c r="AX494" s="34">
        <f t="shared" ref="AX494:AX520" si="1181">IFERROR(AV494/AT494-1,"n/a")</f>
        <v>-1</v>
      </c>
      <c r="AZ494" s="53">
        <f t="shared" ref="AZ494:BB494" si="1182">+SUM(AZ495:AZ521)</f>
        <v>-49.895833333333329</v>
      </c>
      <c r="BA494" s="53">
        <f t="shared" si="1182"/>
        <v>-51.392708333333331</v>
      </c>
      <c r="BB494" s="53">
        <f t="shared" si="1182"/>
        <v>0</v>
      </c>
      <c r="BC494" s="34">
        <f t="shared" ref="BC494:BC520" si="1183">IFERROR(BB494/BA494-1,"n/a")</f>
        <v>-1</v>
      </c>
      <c r="BD494" s="34">
        <f t="shared" ref="BD494:BD520" si="1184">IFERROR(BB494/AZ494-1,"n/a")</f>
        <v>-1</v>
      </c>
      <c r="BF494" s="53">
        <f t="shared" ref="BF494:BH494" si="1185">+SUM(BF495:BF521)</f>
        <v>-49.895833333333329</v>
      </c>
      <c r="BG494" s="53">
        <f t="shared" si="1185"/>
        <v>-51.392708333333331</v>
      </c>
      <c r="BH494" s="53">
        <f t="shared" si="1185"/>
        <v>0</v>
      </c>
      <c r="BI494" s="34">
        <f t="shared" ref="BI494:BI520" si="1186">IFERROR(BH494/BG494-1,"n/a")</f>
        <v>-1</v>
      </c>
      <c r="BJ494" s="34">
        <f t="shared" ref="BJ494:BJ520" si="1187">IFERROR(BH494/BF494-1,"n/a")</f>
        <v>-1</v>
      </c>
      <c r="BL494" s="53">
        <f t="shared" ref="BL494:BN494" si="1188">+SUM(BL495:BL521)</f>
        <v>-49.895833333333329</v>
      </c>
      <c r="BM494" s="53">
        <f t="shared" si="1188"/>
        <v>-51.392708333333331</v>
      </c>
      <c r="BN494" s="53">
        <f t="shared" si="1188"/>
        <v>0</v>
      </c>
      <c r="BO494" s="34">
        <f t="shared" ref="BO494:BO520" si="1189">IFERROR(BN494/BM494-1,"n/a")</f>
        <v>-1</v>
      </c>
      <c r="BP494" s="34">
        <f t="shared" ref="BP494:BP520" si="1190">IFERROR(BN494/BL494-1,"n/a")</f>
        <v>-1</v>
      </c>
      <c r="BR494" s="53">
        <f t="shared" ref="BR494:BT494" si="1191">+SUM(BR495:BR521)</f>
        <v>-49.895833333333329</v>
      </c>
      <c r="BS494" s="53">
        <f t="shared" si="1191"/>
        <v>-51.392708333333331</v>
      </c>
      <c r="BT494" s="53">
        <f t="shared" si="1191"/>
        <v>0</v>
      </c>
      <c r="BU494" s="34">
        <f t="shared" ref="BU494:BU520" si="1192">IFERROR(BT494/BS494-1,"n/a")</f>
        <v>-1</v>
      </c>
      <c r="BV494" s="34">
        <f t="shared" ref="BV494:BV520" si="1193">IFERROR(BT494/BR494-1,"n/a")</f>
        <v>-1</v>
      </c>
      <c r="BX494" s="53">
        <f t="shared" ref="BX494:BZ494" si="1194">+SUM(BX495:BX521)</f>
        <v>-598.75</v>
      </c>
      <c r="BY494" s="53">
        <f t="shared" si="1194"/>
        <v>-616.71249999999998</v>
      </c>
      <c r="BZ494" s="53">
        <f t="shared" si="1194"/>
        <v>0</v>
      </c>
      <c r="CA494" s="34">
        <f t="shared" ref="CA494:CA520" si="1195">IFERROR(BZ494/BY494-1,"n/a")</f>
        <v>-1</v>
      </c>
      <c r="CB494" s="34">
        <f t="shared" ref="CB494:CB520" si="1196">IFERROR(BZ494/BX494-1,"n/a")</f>
        <v>-1</v>
      </c>
    </row>
    <row r="495" spans="1:80" hidden="1" outlineLevel="2" x14ac:dyDescent="0.2">
      <c r="A495" s="49">
        <v>4600</v>
      </c>
      <c r="B495" s="47" t="str">
        <f>+masterfile!D1071</f>
        <v>4600 Werbekosten</v>
      </c>
      <c r="D495" s="33">
        <f>-VLOOKUP($A495,'pl-data'!$A:$BR,8+D$3)</f>
        <v>-43.75</v>
      </c>
      <c r="E495" s="33">
        <f>-VLOOKUP($A495,'pl-data'!$A:$BR,38+E$3)</f>
        <v>-45.0625</v>
      </c>
      <c r="F495" s="33">
        <f>-VLOOKUP($A495,'pl-data'!$A:$BR,23+F$3)</f>
        <v>0</v>
      </c>
      <c r="G495" s="34">
        <f t="shared" si="1159"/>
        <v>-1</v>
      </c>
      <c r="H495" s="34">
        <f t="shared" si="1160"/>
        <v>-1</v>
      </c>
      <c r="J495" s="33">
        <f>-VLOOKUP($A495,'pl-data'!$A:$BR,8+J$3)</f>
        <v>-43.75</v>
      </c>
      <c r="K495" s="33">
        <f>-VLOOKUP($A495,'pl-data'!$A:$BR,38+K$3)</f>
        <v>-45.0625</v>
      </c>
      <c r="L495" s="33">
        <f>-VLOOKUP($A495,'pl-data'!$A:$BR,23+L$3)</f>
        <v>0</v>
      </c>
      <c r="M495" s="34">
        <f t="shared" si="1162"/>
        <v>-1</v>
      </c>
      <c r="N495" s="34">
        <f t="shared" si="1163"/>
        <v>-1</v>
      </c>
      <c r="P495" s="33">
        <f>-VLOOKUP($A495,'pl-data'!$A:$BR,8+P$3)</f>
        <v>-43.75</v>
      </c>
      <c r="Q495" s="33">
        <f>-VLOOKUP($A495,'pl-data'!$A:$BR,38+Q$3)</f>
        <v>-45.0625</v>
      </c>
      <c r="R495" s="33">
        <f>-VLOOKUP($A495,'pl-data'!$A:$BR,23+R$3)</f>
        <v>0</v>
      </c>
      <c r="S495" s="34">
        <f t="shared" si="1165"/>
        <v>-1</v>
      </c>
      <c r="T495" s="34">
        <f t="shared" si="1166"/>
        <v>-1</v>
      </c>
      <c r="V495" s="33">
        <f>-VLOOKUP($A495,'pl-data'!$A:$BR,8+V$3)</f>
        <v>-43.75</v>
      </c>
      <c r="W495" s="33">
        <f>-VLOOKUP($A495,'pl-data'!$A:$BR,38+W$3)</f>
        <v>-45.0625</v>
      </c>
      <c r="X495" s="33">
        <f>-VLOOKUP($A495,'pl-data'!$A:$BR,23+X$3)</f>
        <v>0</v>
      </c>
      <c r="Y495" s="34">
        <f t="shared" si="1168"/>
        <v>-1</v>
      </c>
      <c r="Z495" s="34">
        <f t="shared" si="1169"/>
        <v>-1</v>
      </c>
      <c r="AB495" s="33">
        <f>-VLOOKUP($A495,'pl-data'!$A:$BR,8+AB$3)</f>
        <v>-43.75</v>
      </c>
      <c r="AC495" s="33">
        <f>-VLOOKUP($A495,'pl-data'!$A:$BR,38+AC$3)</f>
        <v>-45.0625</v>
      </c>
      <c r="AD495" s="33">
        <f>-VLOOKUP($A495,'pl-data'!$A:$BR,23+AD$3)</f>
        <v>0</v>
      </c>
      <c r="AE495" s="34">
        <f t="shared" si="1171"/>
        <v>-1</v>
      </c>
      <c r="AF495" s="34">
        <f t="shared" si="1172"/>
        <v>-1</v>
      </c>
      <c r="AH495" s="33">
        <f>-VLOOKUP($A495,'pl-data'!$A:$BR,8+AH$3)</f>
        <v>-43.75</v>
      </c>
      <c r="AI495" s="33">
        <f>-VLOOKUP($A495,'pl-data'!$A:$BR,38+AI$3)</f>
        <v>-45.0625</v>
      </c>
      <c r="AJ495" s="33">
        <f>-VLOOKUP($A495,'pl-data'!$A:$BR,23+AJ$3)</f>
        <v>0</v>
      </c>
      <c r="AK495" s="34">
        <f t="shared" si="1174"/>
        <v>-1</v>
      </c>
      <c r="AL495" s="34">
        <f t="shared" si="1175"/>
        <v>-1</v>
      </c>
      <c r="AN495" s="33">
        <f>-VLOOKUP($A495,'pl-data'!$A:$BR,8+AN$3)</f>
        <v>-43.75</v>
      </c>
      <c r="AO495" s="33">
        <f>-VLOOKUP($A495,'pl-data'!$A:$BR,38+AO$3)</f>
        <v>-45.0625</v>
      </c>
      <c r="AP495" s="33">
        <f>-VLOOKUP($A495,'pl-data'!$A:$BR,23+AP$3)</f>
        <v>0</v>
      </c>
      <c r="AQ495" s="34">
        <f t="shared" si="1177"/>
        <v>-1</v>
      </c>
      <c r="AR495" s="34">
        <f t="shared" si="1178"/>
        <v>-1</v>
      </c>
      <c r="AT495" s="33">
        <f>-VLOOKUP($A495,'pl-data'!$A:$BR,8+AT$3)</f>
        <v>-43.75</v>
      </c>
      <c r="AU495" s="33">
        <f>-VLOOKUP($A495,'pl-data'!$A:$BR,38+AU$3)</f>
        <v>-45.0625</v>
      </c>
      <c r="AV495" s="33">
        <f>-VLOOKUP($A495,'pl-data'!$A:$BR,23+AV$3)</f>
        <v>0</v>
      </c>
      <c r="AW495" s="34">
        <f t="shared" si="1180"/>
        <v>-1</v>
      </c>
      <c r="AX495" s="34">
        <f t="shared" si="1181"/>
        <v>-1</v>
      </c>
      <c r="AZ495" s="33">
        <f>-VLOOKUP($A495,'pl-data'!$A:$BR,8+AZ$3)</f>
        <v>-43.75</v>
      </c>
      <c r="BA495" s="33">
        <f>-VLOOKUP($A495,'pl-data'!$A:$BR,38+BA$3)</f>
        <v>-45.0625</v>
      </c>
      <c r="BB495" s="33">
        <f>-VLOOKUP($A495,'pl-data'!$A:$BR,23+BB$3)</f>
        <v>0</v>
      </c>
      <c r="BC495" s="34">
        <f t="shared" si="1183"/>
        <v>-1</v>
      </c>
      <c r="BD495" s="34">
        <f t="shared" si="1184"/>
        <v>-1</v>
      </c>
      <c r="BF495" s="33">
        <f>-VLOOKUP($A495,'pl-data'!$A:$BR,8+BF$3)</f>
        <v>-43.75</v>
      </c>
      <c r="BG495" s="33">
        <f>-VLOOKUP($A495,'pl-data'!$A:$BR,38+BG$3)</f>
        <v>-45.0625</v>
      </c>
      <c r="BH495" s="33">
        <f>-VLOOKUP($A495,'pl-data'!$A:$BR,23+BH$3)</f>
        <v>0</v>
      </c>
      <c r="BI495" s="34">
        <f t="shared" si="1186"/>
        <v>-1</v>
      </c>
      <c r="BJ495" s="34">
        <f t="shared" si="1187"/>
        <v>-1</v>
      </c>
      <c r="BL495" s="33">
        <f>-VLOOKUP($A495,'pl-data'!$A:$BR,8+BL$3)</f>
        <v>-43.75</v>
      </c>
      <c r="BM495" s="33">
        <f>-VLOOKUP($A495,'pl-data'!$A:$BR,38+BM$3)</f>
        <v>-45.0625</v>
      </c>
      <c r="BN495" s="33">
        <f>-VLOOKUP($A495,'pl-data'!$A:$BR,23+BN$3)</f>
        <v>0</v>
      </c>
      <c r="BO495" s="34">
        <f t="shared" si="1189"/>
        <v>-1</v>
      </c>
      <c r="BP495" s="34">
        <f t="shared" si="1190"/>
        <v>-1</v>
      </c>
      <c r="BR495" s="33">
        <f>-VLOOKUP($A495,'pl-data'!$A:$BR,8+BR$3)</f>
        <v>-43.75</v>
      </c>
      <c r="BS495" s="33">
        <f>-VLOOKUP($A495,'pl-data'!$A:$BR,38+BS$3)</f>
        <v>-45.0625</v>
      </c>
      <c r="BT495" s="33">
        <f>-VLOOKUP($A495,'pl-data'!$A:$BR,23+BT$3)</f>
        <v>0</v>
      </c>
      <c r="BU495" s="34">
        <f t="shared" si="1192"/>
        <v>-1</v>
      </c>
      <c r="BV495" s="34">
        <f t="shared" si="1193"/>
        <v>-1</v>
      </c>
      <c r="BX495" s="33">
        <f t="shared" ref="BX495:BX520" si="1197">+BR495+BL495+BF495+AZ495+AT495+AN495+AH495+AB495+V495+P495+J495+D495</f>
        <v>-525</v>
      </c>
      <c r="BY495" s="33">
        <f t="shared" ref="BY495:BY520" si="1198">+BS495+BM495+BG495+BA495+AU495+AO495+AI495+AC495+W495+Q495+K495+E495</f>
        <v>-540.75</v>
      </c>
      <c r="BZ495" s="33">
        <f t="shared" ref="BZ495:BZ520" si="1199">+BT495+BN495+BH495+BB495+AV495+AP495+AJ495+AD495+X495+R495+L495+F495</f>
        <v>0</v>
      </c>
      <c r="CA495" s="34">
        <f t="shared" si="1195"/>
        <v>-1</v>
      </c>
      <c r="CB495" s="34">
        <f t="shared" si="1196"/>
        <v>-1</v>
      </c>
    </row>
    <row r="496" spans="1:80" hidden="1" outlineLevel="2" x14ac:dyDescent="0.2">
      <c r="A496" s="49">
        <v>4605</v>
      </c>
      <c r="B496" s="47" t="str">
        <f>+masterfile!D1072</f>
        <v>4605 Streuartikel</v>
      </c>
      <c r="D496" s="33">
        <f>-VLOOKUP($A496,'pl-data'!$A:$BR,8+D$3)</f>
        <v>-4.166666666666667</v>
      </c>
      <c r="E496" s="33">
        <f>-VLOOKUP($A496,'pl-data'!$A:$BR,38+E$3)</f>
        <v>-4.291666666666667</v>
      </c>
      <c r="F496" s="33">
        <f>-VLOOKUP($A496,'pl-data'!$A:$BR,23+F$3)</f>
        <v>0</v>
      </c>
      <c r="G496" s="34">
        <f t="shared" si="1159"/>
        <v>-1</v>
      </c>
      <c r="H496" s="34">
        <f t="shared" si="1160"/>
        <v>-1</v>
      </c>
      <c r="J496" s="33">
        <f>-VLOOKUP($A496,'pl-data'!$A:$BR,8+J$3)</f>
        <v>-4.166666666666667</v>
      </c>
      <c r="K496" s="33">
        <f>-VLOOKUP($A496,'pl-data'!$A:$BR,38+K$3)</f>
        <v>-4.291666666666667</v>
      </c>
      <c r="L496" s="33">
        <f>-VLOOKUP($A496,'pl-data'!$A:$BR,23+L$3)</f>
        <v>0</v>
      </c>
      <c r="M496" s="34">
        <f t="shared" si="1162"/>
        <v>-1</v>
      </c>
      <c r="N496" s="34">
        <f t="shared" si="1163"/>
        <v>-1</v>
      </c>
      <c r="P496" s="33">
        <f>-VLOOKUP($A496,'pl-data'!$A:$BR,8+P$3)</f>
        <v>-4.166666666666667</v>
      </c>
      <c r="Q496" s="33">
        <f>-VLOOKUP($A496,'pl-data'!$A:$BR,38+Q$3)</f>
        <v>-4.291666666666667</v>
      </c>
      <c r="R496" s="33">
        <f>-VLOOKUP($A496,'pl-data'!$A:$BR,23+R$3)</f>
        <v>0</v>
      </c>
      <c r="S496" s="34">
        <f t="shared" si="1165"/>
        <v>-1</v>
      </c>
      <c r="T496" s="34">
        <f t="shared" si="1166"/>
        <v>-1</v>
      </c>
      <c r="V496" s="33">
        <f>-VLOOKUP($A496,'pl-data'!$A:$BR,8+V$3)</f>
        <v>-4.166666666666667</v>
      </c>
      <c r="W496" s="33">
        <f>-VLOOKUP($A496,'pl-data'!$A:$BR,38+W$3)</f>
        <v>-4.291666666666667</v>
      </c>
      <c r="X496" s="33">
        <f>-VLOOKUP($A496,'pl-data'!$A:$BR,23+X$3)</f>
        <v>0</v>
      </c>
      <c r="Y496" s="34">
        <f t="shared" si="1168"/>
        <v>-1</v>
      </c>
      <c r="Z496" s="34">
        <f t="shared" si="1169"/>
        <v>-1</v>
      </c>
      <c r="AB496" s="33">
        <f>-VLOOKUP($A496,'pl-data'!$A:$BR,8+AB$3)</f>
        <v>-4.166666666666667</v>
      </c>
      <c r="AC496" s="33">
        <f>-VLOOKUP($A496,'pl-data'!$A:$BR,38+AC$3)</f>
        <v>-4.291666666666667</v>
      </c>
      <c r="AD496" s="33">
        <f>-VLOOKUP($A496,'pl-data'!$A:$BR,23+AD$3)</f>
        <v>0</v>
      </c>
      <c r="AE496" s="34">
        <f t="shared" si="1171"/>
        <v>-1</v>
      </c>
      <c r="AF496" s="34">
        <f t="shared" si="1172"/>
        <v>-1</v>
      </c>
      <c r="AH496" s="33">
        <f>-VLOOKUP($A496,'pl-data'!$A:$BR,8+AH$3)</f>
        <v>-4.166666666666667</v>
      </c>
      <c r="AI496" s="33">
        <f>-VLOOKUP($A496,'pl-data'!$A:$BR,38+AI$3)</f>
        <v>-4.291666666666667</v>
      </c>
      <c r="AJ496" s="33">
        <f>-VLOOKUP($A496,'pl-data'!$A:$BR,23+AJ$3)</f>
        <v>0</v>
      </c>
      <c r="AK496" s="34">
        <f t="shared" si="1174"/>
        <v>-1</v>
      </c>
      <c r="AL496" s="34">
        <f t="shared" si="1175"/>
        <v>-1</v>
      </c>
      <c r="AN496" s="33">
        <f>-VLOOKUP($A496,'pl-data'!$A:$BR,8+AN$3)</f>
        <v>-4.166666666666667</v>
      </c>
      <c r="AO496" s="33">
        <f>-VLOOKUP($A496,'pl-data'!$A:$BR,38+AO$3)</f>
        <v>-4.291666666666667</v>
      </c>
      <c r="AP496" s="33">
        <f>-VLOOKUP($A496,'pl-data'!$A:$BR,23+AP$3)</f>
        <v>0</v>
      </c>
      <c r="AQ496" s="34">
        <f t="shared" si="1177"/>
        <v>-1</v>
      </c>
      <c r="AR496" s="34">
        <f t="shared" si="1178"/>
        <v>-1</v>
      </c>
      <c r="AT496" s="33">
        <f>-VLOOKUP($A496,'pl-data'!$A:$BR,8+AT$3)</f>
        <v>-4.166666666666667</v>
      </c>
      <c r="AU496" s="33">
        <f>-VLOOKUP($A496,'pl-data'!$A:$BR,38+AU$3)</f>
        <v>-4.291666666666667</v>
      </c>
      <c r="AV496" s="33">
        <f>-VLOOKUP($A496,'pl-data'!$A:$BR,23+AV$3)</f>
        <v>0</v>
      </c>
      <c r="AW496" s="34">
        <f t="shared" si="1180"/>
        <v>-1</v>
      </c>
      <c r="AX496" s="34">
        <f t="shared" si="1181"/>
        <v>-1</v>
      </c>
      <c r="AZ496" s="33">
        <f>-VLOOKUP($A496,'pl-data'!$A:$BR,8+AZ$3)</f>
        <v>-4.166666666666667</v>
      </c>
      <c r="BA496" s="33">
        <f>-VLOOKUP($A496,'pl-data'!$A:$BR,38+BA$3)</f>
        <v>-4.291666666666667</v>
      </c>
      <c r="BB496" s="33">
        <f>-VLOOKUP($A496,'pl-data'!$A:$BR,23+BB$3)</f>
        <v>0</v>
      </c>
      <c r="BC496" s="34">
        <f t="shared" si="1183"/>
        <v>-1</v>
      </c>
      <c r="BD496" s="34">
        <f t="shared" si="1184"/>
        <v>-1</v>
      </c>
      <c r="BF496" s="33">
        <f>-VLOOKUP($A496,'pl-data'!$A:$BR,8+BF$3)</f>
        <v>-4.166666666666667</v>
      </c>
      <c r="BG496" s="33">
        <f>-VLOOKUP($A496,'pl-data'!$A:$BR,38+BG$3)</f>
        <v>-4.291666666666667</v>
      </c>
      <c r="BH496" s="33">
        <f>-VLOOKUP($A496,'pl-data'!$A:$BR,23+BH$3)</f>
        <v>0</v>
      </c>
      <c r="BI496" s="34">
        <f t="shared" si="1186"/>
        <v>-1</v>
      </c>
      <c r="BJ496" s="34">
        <f t="shared" si="1187"/>
        <v>-1</v>
      </c>
      <c r="BL496" s="33">
        <f>-VLOOKUP($A496,'pl-data'!$A:$BR,8+BL$3)</f>
        <v>-4.166666666666667</v>
      </c>
      <c r="BM496" s="33">
        <f>-VLOOKUP($A496,'pl-data'!$A:$BR,38+BM$3)</f>
        <v>-4.291666666666667</v>
      </c>
      <c r="BN496" s="33">
        <f>-VLOOKUP($A496,'pl-data'!$A:$BR,23+BN$3)</f>
        <v>0</v>
      </c>
      <c r="BO496" s="34">
        <f t="shared" si="1189"/>
        <v>-1</v>
      </c>
      <c r="BP496" s="34">
        <f t="shared" si="1190"/>
        <v>-1</v>
      </c>
      <c r="BR496" s="33">
        <f>-VLOOKUP($A496,'pl-data'!$A:$BR,8+BR$3)</f>
        <v>-4.166666666666667</v>
      </c>
      <c r="BS496" s="33">
        <f>-VLOOKUP($A496,'pl-data'!$A:$BR,38+BS$3)</f>
        <v>-4.291666666666667</v>
      </c>
      <c r="BT496" s="33">
        <f>-VLOOKUP($A496,'pl-data'!$A:$BR,23+BT$3)</f>
        <v>0</v>
      </c>
      <c r="BU496" s="34">
        <f t="shared" si="1192"/>
        <v>-1</v>
      </c>
      <c r="BV496" s="34">
        <f t="shared" si="1193"/>
        <v>-1</v>
      </c>
      <c r="BX496" s="33">
        <f t="shared" si="1197"/>
        <v>-49.999999999999993</v>
      </c>
      <c r="BY496" s="33">
        <f t="shared" si="1198"/>
        <v>-51.499999999999993</v>
      </c>
      <c r="BZ496" s="33">
        <f t="shared" si="1199"/>
        <v>0</v>
      </c>
      <c r="CA496" s="34">
        <f t="shared" si="1195"/>
        <v>-1</v>
      </c>
      <c r="CB496" s="34">
        <f t="shared" si="1196"/>
        <v>-1</v>
      </c>
    </row>
    <row r="497" spans="1:80" hidden="1" outlineLevel="2" x14ac:dyDescent="0.2">
      <c r="A497" s="49">
        <v>4630</v>
      </c>
      <c r="B497" s="47" t="str">
        <f>+masterfile!D1073</f>
        <v>4630 Geschenke abzugsfähig ohne § 37b EStG</v>
      </c>
      <c r="D497" s="33">
        <f>-VLOOKUP($A497,'pl-data'!$A:$BR,8+D$3)</f>
        <v>0</v>
      </c>
      <c r="E497" s="33">
        <f>-VLOOKUP($A497,'pl-data'!$A:$BR,38+E$3)</f>
        <v>0</v>
      </c>
      <c r="F497" s="33">
        <f>-VLOOKUP($A497,'pl-data'!$A:$BR,23+F$3)</f>
        <v>0</v>
      </c>
      <c r="G497" s="34" t="str">
        <f t="shared" si="1159"/>
        <v>n/a</v>
      </c>
      <c r="H497" s="34" t="str">
        <f t="shared" si="1160"/>
        <v>n/a</v>
      </c>
      <c r="J497" s="33">
        <f>-VLOOKUP($A497,'pl-data'!$A:$BR,8+J$3)</f>
        <v>0</v>
      </c>
      <c r="K497" s="33">
        <f>-VLOOKUP($A497,'pl-data'!$A:$BR,38+K$3)</f>
        <v>0</v>
      </c>
      <c r="L497" s="33">
        <f>-VLOOKUP($A497,'pl-data'!$A:$BR,23+L$3)</f>
        <v>0</v>
      </c>
      <c r="M497" s="34" t="str">
        <f t="shared" si="1162"/>
        <v>n/a</v>
      </c>
      <c r="N497" s="34" t="str">
        <f t="shared" si="1163"/>
        <v>n/a</v>
      </c>
      <c r="P497" s="33">
        <f>-VLOOKUP($A497,'pl-data'!$A:$BR,8+P$3)</f>
        <v>0</v>
      </c>
      <c r="Q497" s="33">
        <f>-VLOOKUP($A497,'pl-data'!$A:$BR,38+Q$3)</f>
        <v>0</v>
      </c>
      <c r="R497" s="33">
        <f>-VLOOKUP($A497,'pl-data'!$A:$BR,23+R$3)</f>
        <v>0</v>
      </c>
      <c r="S497" s="34" t="str">
        <f t="shared" si="1165"/>
        <v>n/a</v>
      </c>
      <c r="T497" s="34" t="str">
        <f t="shared" si="1166"/>
        <v>n/a</v>
      </c>
      <c r="V497" s="33">
        <f>-VLOOKUP($A497,'pl-data'!$A:$BR,8+V$3)</f>
        <v>0</v>
      </c>
      <c r="W497" s="33">
        <f>-VLOOKUP($A497,'pl-data'!$A:$BR,38+W$3)</f>
        <v>0</v>
      </c>
      <c r="X497" s="33">
        <f>-VLOOKUP($A497,'pl-data'!$A:$BR,23+X$3)</f>
        <v>0</v>
      </c>
      <c r="Y497" s="34" t="str">
        <f t="shared" si="1168"/>
        <v>n/a</v>
      </c>
      <c r="Z497" s="34" t="str">
        <f t="shared" si="1169"/>
        <v>n/a</v>
      </c>
      <c r="AB497" s="33">
        <f>-VLOOKUP($A497,'pl-data'!$A:$BR,8+AB$3)</f>
        <v>0</v>
      </c>
      <c r="AC497" s="33">
        <f>-VLOOKUP($A497,'pl-data'!$A:$BR,38+AC$3)</f>
        <v>0</v>
      </c>
      <c r="AD497" s="33">
        <f>-VLOOKUP($A497,'pl-data'!$A:$BR,23+AD$3)</f>
        <v>0</v>
      </c>
      <c r="AE497" s="34" t="str">
        <f t="shared" si="1171"/>
        <v>n/a</v>
      </c>
      <c r="AF497" s="34" t="str">
        <f t="shared" si="1172"/>
        <v>n/a</v>
      </c>
      <c r="AH497" s="33">
        <f>-VLOOKUP($A497,'pl-data'!$A:$BR,8+AH$3)</f>
        <v>0</v>
      </c>
      <c r="AI497" s="33">
        <f>-VLOOKUP($A497,'pl-data'!$A:$BR,38+AI$3)</f>
        <v>0</v>
      </c>
      <c r="AJ497" s="33">
        <f>-VLOOKUP($A497,'pl-data'!$A:$BR,23+AJ$3)</f>
        <v>0</v>
      </c>
      <c r="AK497" s="34" t="str">
        <f t="shared" si="1174"/>
        <v>n/a</v>
      </c>
      <c r="AL497" s="34" t="str">
        <f t="shared" si="1175"/>
        <v>n/a</v>
      </c>
      <c r="AN497" s="33">
        <f>-VLOOKUP($A497,'pl-data'!$A:$BR,8+AN$3)</f>
        <v>0</v>
      </c>
      <c r="AO497" s="33">
        <f>-VLOOKUP($A497,'pl-data'!$A:$BR,38+AO$3)</f>
        <v>0</v>
      </c>
      <c r="AP497" s="33">
        <f>-VLOOKUP($A497,'pl-data'!$A:$BR,23+AP$3)</f>
        <v>0</v>
      </c>
      <c r="AQ497" s="34" t="str">
        <f t="shared" si="1177"/>
        <v>n/a</v>
      </c>
      <c r="AR497" s="34" t="str">
        <f t="shared" si="1178"/>
        <v>n/a</v>
      </c>
      <c r="AT497" s="33">
        <f>-VLOOKUP($A497,'pl-data'!$A:$BR,8+AT$3)</f>
        <v>0</v>
      </c>
      <c r="AU497" s="33">
        <f>-VLOOKUP($A497,'pl-data'!$A:$BR,38+AU$3)</f>
        <v>0</v>
      </c>
      <c r="AV497" s="33">
        <f>-VLOOKUP($A497,'pl-data'!$A:$BR,23+AV$3)</f>
        <v>0</v>
      </c>
      <c r="AW497" s="34" t="str">
        <f t="shared" si="1180"/>
        <v>n/a</v>
      </c>
      <c r="AX497" s="34" t="str">
        <f t="shared" si="1181"/>
        <v>n/a</v>
      </c>
      <c r="AZ497" s="33">
        <f>-VLOOKUP($A497,'pl-data'!$A:$BR,8+AZ$3)</f>
        <v>0</v>
      </c>
      <c r="BA497" s="33">
        <f>-VLOOKUP($A497,'pl-data'!$A:$BR,38+BA$3)</f>
        <v>0</v>
      </c>
      <c r="BB497" s="33">
        <f>-VLOOKUP($A497,'pl-data'!$A:$BR,23+BB$3)</f>
        <v>0</v>
      </c>
      <c r="BC497" s="34" t="str">
        <f t="shared" si="1183"/>
        <v>n/a</v>
      </c>
      <c r="BD497" s="34" t="str">
        <f t="shared" si="1184"/>
        <v>n/a</v>
      </c>
      <c r="BF497" s="33">
        <f>-VLOOKUP($A497,'pl-data'!$A:$BR,8+BF$3)</f>
        <v>0</v>
      </c>
      <c r="BG497" s="33">
        <f>-VLOOKUP($A497,'pl-data'!$A:$BR,38+BG$3)</f>
        <v>0</v>
      </c>
      <c r="BH497" s="33">
        <f>-VLOOKUP($A497,'pl-data'!$A:$BR,23+BH$3)</f>
        <v>0</v>
      </c>
      <c r="BI497" s="34" t="str">
        <f t="shared" si="1186"/>
        <v>n/a</v>
      </c>
      <c r="BJ497" s="34" t="str">
        <f t="shared" si="1187"/>
        <v>n/a</v>
      </c>
      <c r="BL497" s="33">
        <f>-VLOOKUP($A497,'pl-data'!$A:$BR,8+BL$3)</f>
        <v>0</v>
      </c>
      <c r="BM497" s="33">
        <f>-VLOOKUP($A497,'pl-data'!$A:$BR,38+BM$3)</f>
        <v>0</v>
      </c>
      <c r="BN497" s="33">
        <f>-VLOOKUP($A497,'pl-data'!$A:$BR,23+BN$3)</f>
        <v>0</v>
      </c>
      <c r="BO497" s="34" t="str">
        <f t="shared" si="1189"/>
        <v>n/a</v>
      </c>
      <c r="BP497" s="34" t="str">
        <f t="shared" si="1190"/>
        <v>n/a</v>
      </c>
      <c r="BR497" s="33">
        <f>-VLOOKUP($A497,'pl-data'!$A:$BR,8+BR$3)</f>
        <v>0</v>
      </c>
      <c r="BS497" s="33">
        <f>-VLOOKUP($A497,'pl-data'!$A:$BR,38+BS$3)</f>
        <v>0</v>
      </c>
      <c r="BT497" s="33">
        <f>-VLOOKUP($A497,'pl-data'!$A:$BR,23+BT$3)</f>
        <v>0</v>
      </c>
      <c r="BU497" s="34" t="str">
        <f t="shared" si="1192"/>
        <v>n/a</v>
      </c>
      <c r="BV497" s="34" t="str">
        <f t="shared" si="1193"/>
        <v>n/a</v>
      </c>
      <c r="BX497" s="33">
        <f t="shared" si="1197"/>
        <v>0</v>
      </c>
      <c r="BY497" s="33">
        <f t="shared" si="1198"/>
        <v>0</v>
      </c>
      <c r="BZ497" s="33">
        <f t="shared" si="1199"/>
        <v>0</v>
      </c>
      <c r="CA497" s="34" t="str">
        <f t="shared" si="1195"/>
        <v>n/a</v>
      </c>
      <c r="CB497" s="34" t="str">
        <f t="shared" si="1196"/>
        <v>n/a</v>
      </c>
    </row>
    <row r="498" spans="1:80" hidden="1" outlineLevel="2" x14ac:dyDescent="0.2">
      <c r="A498" s="49">
        <v>4631</v>
      </c>
      <c r="B498" s="47" t="str">
        <f>+masterfile!D1074</f>
        <v>4631 Geschenke abzugsfähig mit § 37b EStG</v>
      </c>
      <c r="D498" s="33">
        <f>-VLOOKUP($A498,'pl-data'!$A:$BR,8+D$3)</f>
        <v>0</v>
      </c>
      <c r="E498" s="33">
        <f>-VLOOKUP($A498,'pl-data'!$A:$BR,38+E$3)</f>
        <v>0</v>
      </c>
      <c r="F498" s="33">
        <f>-VLOOKUP($A498,'pl-data'!$A:$BR,23+F$3)</f>
        <v>0</v>
      </c>
      <c r="G498" s="34" t="str">
        <f t="shared" si="1159"/>
        <v>n/a</v>
      </c>
      <c r="H498" s="34" t="str">
        <f t="shared" si="1160"/>
        <v>n/a</v>
      </c>
      <c r="J498" s="33">
        <f>-VLOOKUP($A498,'pl-data'!$A:$BR,8+J$3)</f>
        <v>0</v>
      </c>
      <c r="K498" s="33">
        <f>-VLOOKUP($A498,'pl-data'!$A:$BR,38+K$3)</f>
        <v>0</v>
      </c>
      <c r="L498" s="33">
        <f>-VLOOKUP($A498,'pl-data'!$A:$BR,23+L$3)</f>
        <v>0</v>
      </c>
      <c r="M498" s="34" t="str">
        <f t="shared" si="1162"/>
        <v>n/a</v>
      </c>
      <c r="N498" s="34" t="str">
        <f t="shared" si="1163"/>
        <v>n/a</v>
      </c>
      <c r="P498" s="33">
        <f>-VLOOKUP($A498,'pl-data'!$A:$BR,8+P$3)</f>
        <v>0</v>
      </c>
      <c r="Q498" s="33">
        <f>-VLOOKUP($A498,'pl-data'!$A:$BR,38+Q$3)</f>
        <v>0</v>
      </c>
      <c r="R498" s="33">
        <f>-VLOOKUP($A498,'pl-data'!$A:$BR,23+R$3)</f>
        <v>0</v>
      </c>
      <c r="S498" s="34" t="str">
        <f t="shared" si="1165"/>
        <v>n/a</v>
      </c>
      <c r="T498" s="34" t="str">
        <f t="shared" si="1166"/>
        <v>n/a</v>
      </c>
      <c r="V498" s="33">
        <f>-VLOOKUP($A498,'pl-data'!$A:$BR,8+V$3)</f>
        <v>0</v>
      </c>
      <c r="W498" s="33">
        <f>-VLOOKUP($A498,'pl-data'!$A:$BR,38+W$3)</f>
        <v>0</v>
      </c>
      <c r="X498" s="33">
        <f>-VLOOKUP($A498,'pl-data'!$A:$BR,23+X$3)</f>
        <v>0</v>
      </c>
      <c r="Y498" s="34" t="str">
        <f t="shared" si="1168"/>
        <v>n/a</v>
      </c>
      <c r="Z498" s="34" t="str">
        <f t="shared" si="1169"/>
        <v>n/a</v>
      </c>
      <c r="AB498" s="33">
        <f>-VLOOKUP($A498,'pl-data'!$A:$BR,8+AB$3)</f>
        <v>0</v>
      </c>
      <c r="AC498" s="33">
        <f>-VLOOKUP($A498,'pl-data'!$A:$BR,38+AC$3)</f>
        <v>0</v>
      </c>
      <c r="AD498" s="33">
        <f>-VLOOKUP($A498,'pl-data'!$A:$BR,23+AD$3)</f>
        <v>0</v>
      </c>
      <c r="AE498" s="34" t="str">
        <f t="shared" si="1171"/>
        <v>n/a</v>
      </c>
      <c r="AF498" s="34" t="str">
        <f t="shared" si="1172"/>
        <v>n/a</v>
      </c>
      <c r="AH498" s="33">
        <f>-VLOOKUP($A498,'pl-data'!$A:$BR,8+AH$3)</f>
        <v>0</v>
      </c>
      <c r="AI498" s="33">
        <f>-VLOOKUP($A498,'pl-data'!$A:$BR,38+AI$3)</f>
        <v>0</v>
      </c>
      <c r="AJ498" s="33">
        <f>-VLOOKUP($A498,'pl-data'!$A:$BR,23+AJ$3)</f>
        <v>0</v>
      </c>
      <c r="AK498" s="34" t="str">
        <f t="shared" si="1174"/>
        <v>n/a</v>
      </c>
      <c r="AL498" s="34" t="str">
        <f t="shared" si="1175"/>
        <v>n/a</v>
      </c>
      <c r="AN498" s="33">
        <f>-VLOOKUP($A498,'pl-data'!$A:$BR,8+AN$3)</f>
        <v>0</v>
      </c>
      <c r="AO498" s="33">
        <f>-VLOOKUP($A498,'pl-data'!$A:$BR,38+AO$3)</f>
        <v>0</v>
      </c>
      <c r="AP498" s="33">
        <f>-VLOOKUP($A498,'pl-data'!$A:$BR,23+AP$3)</f>
        <v>0</v>
      </c>
      <c r="AQ498" s="34" t="str">
        <f t="shared" si="1177"/>
        <v>n/a</v>
      </c>
      <c r="AR498" s="34" t="str">
        <f t="shared" si="1178"/>
        <v>n/a</v>
      </c>
      <c r="AT498" s="33">
        <f>-VLOOKUP($A498,'pl-data'!$A:$BR,8+AT$3)</f>
        <v>0</v>
      </c>
      <c r="AU498" s="33">
        <f>-VLOOKUP($A498,'pl-data'!$A:$BR,38+AU$3)</f>
        <v>0</v>
      </c>
      <c r="AV498" s="33">
        <f>-VLOOKUP($A498,'pl-data'!$A:$BR,23+AV$3)</f>
        <v>0</v>
      </c>
      <c r="AW498" s="34" t="str">
        <f t="shared" si="1180"/>
        <v>n/a</v>
      </c>
      <c r="AX498" s="34" t="str">
        <f t="shared" si="1181"/>
        <v>n/a</v>
      </c>
      <c r="AZ498" s="33">
        <f>-VLOOKUP($A498,'pl-data'!$A:$BR,8+AZ$3)</f>
        <v>0</v>
      </c>
      <c r="BA498" s="33">
        <f>-VLOOKUP($A498,'pl-data'!$A:$BR,38+BA$3)</f>
        <v>0</v>
      </c>
      <c r="BB498" s="33">
        <f>-VLOOKUP($A498,'pl-data'!$A:$BR,23+BB$3)</f>
        <v>0</v>
      </c>
      <c r="BC498" s="34" t="str">
        <f t="shared" si="1183"/>
        <v>n/a</v>
      </c>
      <c r="BD498" s="34" t="str">
        <f t="shared" si="1184"/>
        <v>n/a</v>
      </c>
      <c r="BF498" s="33">
        <f>-VLOOKUP($A498,'pl-data'!$A:$BR,8+BF$3)</f>
        <v>0</v>
      </c>
      <c r="BG498" s="33">
        <f>-VLOOKUP($A498,'pl-data'!$A:$BR,38+BG$3)</f>
        <v>0</v>
      </c>
      <c r="BH498" s="33">
        <f>-VLOOKUP($A498,'pl-data'!$A:$BR,23+BH$3)</f>
        <v>0</v>
      </c>
      <c r="BI498" s="34" t="str">
        <f t="shared" si="1186"/>
        <v>n/a</v>
      </c>
      <c r="BJ498" s="34" t="str">
        <f t="shared" si="1187"/>
        <v>n/a</v>
      </c>
      <c r="BL498" s="33">
        <f>-VLOOKUP($A498,'pl-data'!$A:$BR,8+BL$3)</f>
        <v>0</v>
      </c>
      <c r="BM498" s="33">
        <f>-VLOOKUP($A498,'pl-data'!$A:$BR,38+BM$3)</f>
        <v>0</v>
      </c>
      <c r="BN498" s="33">
        <f>-VLOOKUP($A498,'pl-data'!$A:$BR,23+BN$3)</f>
        <v>0</v>
      </c>
      <c r="BO498" s="34" t="str">
        <f t="shared" si="1189"/>
        <v>n/a</v>
      </c>
      <c r="BP498" s="34" t="str">
        <f t="shared" si="1190"/>
        <v>n/a</v>
      </c>
      <c r="BR498" s="33">
        <f>-VLOOKUP($A498,'pl-data'!$A:$BR,8+BR$3)</f>
        <v>0</v>
      </c>
      <c r="BS498" s="33">
        <f>-VLOOKUP($A498,'pl-data'!$A:$BR,38+BS$3)</f>
        <v>0</v>
      </c>
      <c r="BT498" s="33">
        <f>-VLOOKUP($A498,'pl-data'!$A:$BR,23+BT$3)</f>
        <v>0</v>
      </c>
      <c r="BU498" s="34" t="str">
        <f t="shared" si="1192"/>
        <v>n/a</v>
      </c>
      <c r="BV498" s="34" t="str">
        <f t="shared" si="1193"/>
        <v>n/a</v>
      </c>
      <c r="BX498" s="33">
        <f t="shared" si="1197"/>
        <v>0</v>
      </c>
      <c r="BY498" s="33">
        <f t="shared" si="1198"/>
        <v>0</v>
      </c>
      <c r="BZ498" s="33">
        <f t="shared" si="1199"/>
        <v>0</v>
      </c>
      <c r="CA498" s="34" t="str">
        <f t="shared" si="1195"/>
        <v>n/a</v>
      </c>
      <c r="CB498" s="34" t="str">
        <f t="shared" si="1196"/>
        <v>n/a</v>
      </c>
    </row>
    <row r="499" spans="1:80" hidden="1" outlineLevel="2" x14ac:dyDescent="0.2">
      <c r="A499" s="49">
        <v>4632</v>
      </c>
      <c r="B499" s="47" t="str">
        <f>+masterfile!D1075</f>
        <v>4632 Pausch. Steuer Geschenke/Zuwend. abz.</v>
      </c>
      <c r="D499" s="33">
        <f>-VLOOKUP($A499,'pl-data'!$A:$BR,8+D$3)</f>
        <v>0</v>
      </c>
      <c r="E499" s="33">
        <f>-VLOOKUP($A499,'pl-data'!$A:$BR,38+E$3)</f>
        <v>0</v>
      </c>
      <c r="F499" s="33">
        <f>-VLOOKUP($A499,'pl-data'!$A:$BR,23+F$3)</f>
        <v>0</v>
      </c>
      <c r="G499" s="34" t="str">
        <f t="shared" si="1159"/>
        <v>n/a</v>
      </c>
      <c r="H499" s="34" t="str">
        <f t="shared" si="1160"/>
        <v>n/a</v>
      </c>
      <c r="J499" s="33">
        <f>-VLOOKUP($A499,'pl-data'!$A:$BR,8+J$3)</f>
        <v>0</v>
      </c>
      <c r="K499" s="33">
        <f>-VLOOKUP($A499,'pl-data'!$A:$BR,38+K$3)</f>
        <v>0</v>
      </c>
      <c r="L499" s="33">
        <f>-VLOOKUP($A499,'pl-data'!$A:$BR,23+L$3)</f>
        <v>0</v>
      </c>
      <c r="M499" s="34" t="str">
        <f t="shared" si="1162"/>
        <v>n/a</v>
      </c>
      <c r="N499" s="34" t="str">
        <f t="shared" si="1163"/>
        <v>n/a</v>
      </c>
      <c r="P499" s="33">
        <f>-VLOOKUP($A499,'pl-data'!$A:$BR,8+P$3)</f>
        <v>0</v>
      </c>
      <c r="Q499" s="33">
        <f>-VLOOKUP($A499,'pl-data'!$A:$BR,38+Q$3)</f>
        <v>0</v>
      </c>
      <c r="R499" s="33">
        <f>-VLOOKUP($A499,'pl-data'!$A:$BR,23+R$3)</f>
        <v>0</v>
      </c>
      <c r="S499" s="34" t="str">
        <f t="shared" si="1165"/>
        <v>n/a</v>
      </c>
      <c r="T499" s="34" t="str">
        <f t="shared" si="1166"/>
        <v>n/a</v>
      </c>
      <c r="V499" s="33">
        <f>-VLOOKUP($A499,'pl-data'!$A:$BR,8+V$3)</f>
        <v>0</v>
      </c>
      <c r="W499" s="33">
        <f>-VLOOKUP($A499,'pl-data'!$A:$BR,38+W$3)</f>
        <v>0</v>
      </c>
      <c r="X499" s="33">
        <f>-VLOOKUP($A499,'pl-data'!$A:$BR,23+X$3)</f>
        <v>0</v>
      </c>
      <c r="Y499" s="34" t="str">
        <f t="shared" si="1168"/>
        <v>n/a</v>
      </c>
      <c r="Z499" s="34" t="str">
        <f t="shared" si="1169"/>
        <v>n/a</v>
      </c>
      <c r="AB499" s="33">
        <f>-VLOOKUP($A499,'pl-data'!$A:$BR,8+AB$3)</f>
        <v>0</v>
      </c>
      <c r="AC499" s="33">
        <f>-VLOOKUP($A499,'pl-data'!$A:$BR,38+AC$3)</f>
        <v>0</v>
      </c>
      <c r="AD499" s="33">
        <f>-VLOOKUP($A499,'pl-data'!$A:$BR,23+AD$3)</f>
        <v>0</v>
      </c>
      <c r="AE499" s="34" t="str">
        <f t="shared" si="1171"/>
        <v>n/a</v>
      </c>
      <c r="AF499" s="34" t="str">
        <f t="shared" si="1172"/>
        <v>n/a</v>
      </c>
      <c r="AH499" s="33">
        <f>-VLOOKUP($A499,'pl-data'!$A:$BR,8+AH$3)</f>
        <v>0</v>
      </c>
      <c r="AI499" s="33">
        <f>-VLOOKUP($A499,'pl-data'!$A:$BR,38+AI$3)</f>
        <v>0</v>
      </c>
      <c r="AJ499" s="33">
        <f>-VLOOKUP($A499,'pl-data'!$A:$BR,23+AJ$3)</f>
        <v>0</v>
      </c>
      <c r="AK499" s="34" t="str">
        <f t="shared" si="1174"/>
        <v>n/a</v>
      </c>
      <c r="AL499" s="34" t="str">
        <f t="shared" si="1175"/>
        <v>n/a</v>
      </c>
      <c r="AN499" s="33">
        <f>-VLOOKUP($A499,'pl-data'!$A:$BR,8+AN$3)</f>
        <v>0</v>
      </c>
      <c r="AO499" s="33">
        <f>-VLOOKUP($A499,'pl-data'!$A:$BR,38+AO$3)</f>
        <v>0</v>
      </c>
      <c r="AP499" s="33">
        <f>-VLOOKUP($A499,'pl-data'!$A:$BR,23+AP$3)</f>
        <v>0</v>
      </c>
      <c r="AQ499" s="34" t="str">
        <f t="shared" si="1177"/>
        <v>n/a</v>
      </c>
      <c r="AR499" s="34" t="str">
        <f t="shared" si="1178"/>
        <v>n/a</v>
      </c>
      <c r="AT499" s="33">
        <f>-VLOOKUP($A499,'pl-data'!$A:$BR,8+AT$3)</f>
        <v>0</v>
      </c>
      <c r="AU499" s="33">
        <f>-VLOOKUP($A499,'pl-data'!$A:$BR,38+AU$3)</f>
        <v>0</v>
      </c>
      <c r="AV499" s="33">
        <f>-VLOOKUP($A499,'pl-data'!$A:$BR,23+AV$3)</f>
        <v>0</v>
      </c>
      <c r="AW499" s="34" t="str">
        <f t="shared" si="1180"/>
        <v>n/a</v>
      </c>
      <c r="AX499" s="34" t="str">
        <f t="shared" si="1181"/>
        <v>n/a</v>
      </c>
      <c r="AZ499" s="33">
        <f>-VLOOKUP($A499,'pl-data'!$A:$BR,8+AZ$3)</f>
        <v>0</v>
      </c>
      <c r="BA499" s="33">
        <f>-VLOOKUP($A499,'pl-data'!$A:$BR,38+BA$3)</f>
        <v>0</v>
      </c>
      <c r="BB499" s="33">
        <f>-VLOOKUP($A499,'pl-data'!$A:$BR,23+BB$3)</f>
        <v>0</v>
      </c>
      <c r="BC499" s="34" t="str">
        <f t="shared" si="1183"/>
        <v>n/a</v>
      </c>
      <c r="BD499" s="34" t="str">
        <f t="shared" si="1184"/>
        <v>n/a</v>
      </c>
      <c r="BF499" s="33">
        <f>-VLOOKUP($A499,'pl-data'!$A:$BR,8+BF$3)</f>
        <v>0</v>
      </c>
      <c r="BG499" s="33">
        <f>-VLOOKUP($A499,'pl-data'!$A:$BR,38+BG$3)</f>
        <v>0</v>
      </c>
      <c r="BH499" s="33">
        <f>-VLOOKUP($A499,'pl-data'!$A:$BR,23+BH$3)</f>
        <v>0</v>
      </c>
      <c r="BI499" s="34" t="str">
        <f t="shared" si="1186"/>
        <v>n/a</v>
      </c>
      <c r="BJ499" s="34" t="str">
        <f t="shared" si="1187"/>
        <v>n/a</v>
      </c>
      <c r="BL499" s="33">
        <f>-VLOOKUP($A499,'pl-data'!$A:$BR,8+BL$3)</f>
        <v>0</v>
      </c>
      <c r="BM499" s="33">
        <f>-VLOOKUP($A499,'pl-data'!$A:$BR,38+BM$3)</f>
        <v>0</v>
      </c>
      <c r="BN499" s="33">
        <f>-VLOOKUP($A499,'pl-data'!$A:$BR,23+BN$3)</f>
        <v>0</v>
      </c>
      <c r="BO499" s="34" t="str">
        <f t="shared" si="1189"/>
        <v>n/a</v>
      </c>
      <c r="BP499" s="34" t="str">
        <f t="shared" si="1190"/>
        <v>n/a</v>
      </c>
      <c r="BR499" s="33">
        <f>-VLOOKUP($A499,'pl-data'!$A:$BR,8+BR$3)</f>
        <v>0</v>
      </c>
      <c r="BS499" s="33">
        <f>-VLOOKUP($A499,'pl-data'!$A:$BR,38+BS$3)</f>
        <v>0</v>
      </c>
      <c r="BT499" s="33">
        <f>-VLOOKUP($A499,'pl-data'!$A:$BR,23+BT$3)</f>
        <v>0</v>
      </c>
      <c r="BU499" s="34" t="str">
        <f t="shared" si="1192"/>
        <v>n/a</v>
      </c>
      <c r="BV499" s="34" t="str">
        <f t="shared" si="1193"/>
        <v>n/a</v>
      </c>
      <c r="BX499" s="33">
        <f t="shared" si="1197"/>
        <v>0</v>
      </c>
      <c r="BY499" s="33">
        <f t="shared" si="1198"/>
        <v>0</v>
      </c>
      <c r="BZ499" s="33">
        <f t="shared" si="1199"/>
        <v>0</v>
      </c>
      <c r="CA499" s="34" t="str">
        <f t="shared" si="1195"/>
        <v>n/a</v>
      </c>
      <c r="CB499" s="34" t="str">
        <f t="shared" si="1196"/>
        <v>n/a</v>
      </c>
    </row>
    <row r="500" spans="1:80" ht="24" hidden="1" outlineLevel="2" x14ac:dyDescent="0.2">
      <c r="A500" s="49">
        <v>4635</v>
      </c>
      <c r="B500" s="47" t="str">
        <f>+masterfile!D1076</f>
        <v>4635 Geschenke n. abzugsfähig ohne §37b EStG</v>
      </c>
      <c r="D500" s="33">
        <f>-VLOOKUP($A500,'pl-data'!$A:$BR,8+D$3)</f>
        <v>0</v>
      </c>
      <c r="E500" s="33">
        <f>-VLOOKUP($A500,'pl-data'!$A:$BR,38+E$3)</f>
        <v>0</v>
      </c>
      <c r="F500" s="33">
        <f>-VLOOKUP($A500,'pl-data'!$A:$BR,23+F$3)</f>
        <v>0</v>
      </c>
      <c r="G500" s="34" t="str">
        <f t="shared" si="1159"/>
        <v>n/a</v>
      </c>
      <c r="H500" s="34" t="str">
        <f t="shared" si="1160"/>
        <v>n/a</v>
      </c>
      <c r="J500" s="33">
        <f>-VLOOKUP($A500,'pl-data'!$A:$BR,8+J$3)</f>
        <v>0</v>
      </c>
      <c r="K500" s="33">
        <f>-VLOOKUP($A500,'pl-data'!$A:$BR,38+K$3)</f>
        <v>0</v>
      </c>
      <c r="L500" s="33">
        <f>-VLOOKUP($A500,'pl-data'!$A:$BR,23+L$3)</f>
        <v>0</v>
      </c>
      <c r="M500" s="34" t="str">
        <f t="shared" si="1162"/>
        <v>n/a</v>
      </c>
      <c r="N500" s="34" t="str">
        <f t="shared" si="1163"/>
        <v>n/a</v>
      </c>
      <c r="P500" s="33">
        <f>-VLOOKUP($A500,'pl-data'!$A:$BR,8+P$3)</f>
        <v>0</v>
      </c>
      <c r="Q500" s="33">
        <f>-VLOOKUP($A500,'pl-data'!$A:$BR,38+Q$3)</f>
        <v>0</v>
      </c>
      <c r="R500" s="33">
        <f>-VLOOKUP($A500,'pl-data'!$A:$BR,23+R$3)</f>
        <v>0</v>
      </c>
      <c r="S500" s="34" t="str">
        <f t="shared" si="1165"/>
        <v>n/a</v>
      </c>
      <c r="T500" s="34" t="str">
        <f t="shared" si="1166"/>
        <v>n/a</v>
      </c>
      <c r="V500" s="33">
        <f>-VLOOKUP($A500,'pl-data'!$A:$BR,8+V$3)</f>
        <v>0</v>
      </c>
      <c r="W500" s="33">
        <f>-VLOOKUP($A500,'pl-data'!$A:$BR,38+W$3)</f>
        <v>0</v>
      </c>
      <c r="X500" s="33">
        <f>-VLOOKUP($A500,'pl-data'!$A:$BR,23+X$3)</f>
        <v>0</v>
      </c>
      <c r="Y500" s="34" t="str">
        <f t="shared" si="1168"/>
        <v>n/a</v>
      </c>
      <c r="Z500" s="34" t="str">
        <f t="shared" si="1169"/>
        <v>n/a</v>
      </c>
      <c r="AB500" s="33">
        <f>-VLOOKUP($A500,'pl-data'!$A:$BR,8+AB$3)</f>
        <v>0</v>
      </c>
      <c r="AC500" s="33">
        <f>-VLOOKUP($A500,'pl-data'!$A:$BR,38+AC$3)</f>
        <v>0</v>
      </c>
      <c r="AD500" s="33">
        <f>-VLOOKUP($A500,'pl-data'!$A:$BR,23+AD$3)</f>
        <v>0</v>
      </c>
      <c r="AE500" s="34" t="str">
        <f t="shared" si="1171"/>
        <v>n/a</v>
      </c>
      <c r="AF500" s="34" t="str">
        <f t="shared" si="1172"/>
        <v>n/a</v>
      </c>
      <c r="AH500" s="33">
        <f>-VLOOKUP($A500,'pl-data'!$A:$BR,8+AH$3)</f>
        <v>0</v>
      </c>
      <c r="AI500" s="33">
        <f>-VLOOKUP($A500,'pl-data'!$A:$BR,38+AI$3)</f>
        <v>0</v>
      </c>
      <c r="AJ500" s="33">
        <f>-VLOOKUP($A500,'pl-data'!$A:$BR,23+AJ$3)</f>
        <v>0</v>
      </c>
      <c r="AK500" s="34" t="str">
        <f t="shared" si="1174"/>
        <v>n/a</v>
      </c>
      <c r="AL500" s="34" t="str">
        <f t="shared" si="1175"/>
        <v>n/a</v>
      </c>
      <c r="AN500" s="33">
        <f>-VLOOKUP($A500,'pl-data'!$A:$BR,8+AN$3)</f>
        <v>0</v>
      </c>
      <c r="AO500" s="33">
        <f>-VLOOKUP($A500,'pl-data'!$A:$BR,38+AO$3)</f>
        <v>0</v>
      </c>
      <c r="AP500" s="33">
        <f>-VLOOKUP($A500,'pl-data'!$A:$BR,23+AP$3)</f>
        <v>0</v>
      </c>
      <c r="AQ500" s="34" t="str">
        <f t="shared" si="1177"/>
        <v>n/a</v>
      </c>
      <c r="AR500" s="34" t="str">
        <f t="shared" si="1178"/>
        <v>n/a</v>
      </c>
      <c r="AT500" s="33">
        <f>-VLOOKUP($A500,'pl-data'!$A:$BR,8+AT$3)</f>
        <v>0</v>
      </c>
      <c r="AU500" s="33">
        <f>-VLOOKUP($A500,'pl-data'!$A:$BR,38+AU$3)</f>
        <v>0</v>
      </c>
      <c r="AV500" s="33">
        <f>-VLOOKUP($A500,'pl-data'!$A:$BR,23+AV$3)</f>
        <v>0</v>
      </c>
      <c r="AW500" s="34" t="str">
        <f t="shared" si="1180"/>
        <v>n/a</v>
      </c>
      <c r="AX500" s="34" t="str">
        <f t="shared" si="1181"/>
        <v>n/a</v>
      </c>
      <c r="AZ500" s="33">
        <f>-VLOOKUP($A500,'pl-data'!$A:$BR,8+AZ$3)</f>
        <v>0</v>
      </c>
      <c r="BA500" s="33">
        <f>-VLOOKUP($A500,'pl-data'!$A:$BR,38+BA$3)</f>
        <v>0</v>
      </c>
      <c r="BB500" s="33">
        <f>-VLOOKUP($A500,'pl-data'!$A:$BR,23+BB$3)</f>
        <v>0</v>
      </c>
      <c r="BC500" s="34" t="str">
        <f t="shared" si="1183"/>
        <v>n/a</v>
      </c>
      <c r="BD500" s="34" t="str">
        <f t="shared" si="1184"/>
        <v>n/a</v>
      </c>
      <c r="BF500" s="33">
        <f>-VLOOKUP($A500,'pl-data'!$A:$BR,8+BF$3)</f>
        <v>0</v>
      </c>
      <c r="BG500" s="33">
        <f>-VLOOKUP($A500,'pl-data'!$A:$BR,38+BG$3)</f>
        <v>0</v>
      </c>
      <c r="BH500" s="33">
        <f>-VLOOKUP($A500,'pl-data'!$A:$BR,23+BH$3)</f>
        <v>0</v>
      </c>
      <c r="BI500" s="34" t="str">
        <f t="shared" si="1186"/>
        <v>n/a</v>
      </c>
      <c r="BJ500" s="34" t="str">
        <f t="shared" si="1187"/>
        <v>n/a</v>
      </c>
      <c r="BL500" s="33">
        <f>-VLOOKUP($A500,'pl-data'!$A:$BR,8+BL$3)</f>
        <v>0</v>
      </c>
      <c r="BM500" s="33">
        <f>-VLOOKUP($A500,'pl-data'!$A:$BR,38+BM$3)</f>
        <v>0</v>
      </c>
      <c r="BN500" s="33">
        <f>-VLOOKUP($A500,'pl-data'!$A:$BR,23+BN$3)</f>
        <v>0</v>
      </c>
      <c r="BO500" s="34" t="str">
        <f t="shared" si="1189"/>
        <v>n/a</v>
      </c>
      <c r="BP500" s="34" t="str">
        <f t="shared" si="1190"/>
        <v>n/a</v>
      </c>
      <c r="BR500" s="33">
        <f>-VLOOKUP($A500,'pl-data'!$A:$BR,8+BR$3)</f>
        <v>0</v>
      </c>
      <c r="BS500" s="33">
        <f>-VLOOKUP($A500,'pl-data'!$A:$BR,38+BS$3)</f>
        <v>0</v>
      </c>
      <c r="BT500" s="33">
        <f>-VLOOKUP($A500,'pl-data'!$A:$BR,23+BT$3)</f>
        <v>0</v>
      </c>
      <c r="BU500" s="34" t="str">
        <f t="shared" si="1192"/>
        <v>n/a</v>
      </c>
      <c r="BV500" s="34" t="str">
        <f t="shared" si="1193"/>
        <v>n/a</v>
      </c>
      <c r="BX500" s="33">
        <f t="shared" si="1197"/>
        <v>0</v>
      </c>
      <c r="BY500" s="33">
        <f t="shared" si="1198"/>
        <v>0</v>
      </c>
      <c r="BZ500" s="33">
        <f t="shared" si="1199"/>
        <v>0</v>
      </c>
      <c r="CA500" s="34" t="str">
        <f t="shared" si="1195"/>
        <v>n/a</v>
      </c>
      <c r="CB500" s="34" t="str">
        <f t="shared" si="1196"/>
        <v>n/a</v>
      </c>
    </row>
    <row r="501" spans="1:80" ht="24" hidden="1" outlineLevel="2" x14ac:dyDescent="0.2">
      <c r="A501" s="49">
        <v>4636</v>
      </c>
      <c r="B501" s="47" t="str">
        <f>+masterfile!D1077</f>
        <v>4636 Geschenke n. abzugsfähig mit § 37b EStG</v>
      </c>
      <c r="D501" s="33">
        <f>-VLOOKUP($A501,'pl-data'!$A:$BR,8+D$3)</f>
        <v>0</v>
      </c>
      <c r="E501" s="33">
        <f>-VLOOKUP($A501,'pl-data'!$A:$BR,38+E$3)</f>
        <v>0</v>
      </c>
      <c r="F501" s="33">
        <f>-VLOOKUP($A501,'pl-data'!$A:$BR,23+F$3)</f>
        <v>0</v>
      </c>
      <c r="G501" s="34" t="str">
        <f t="shared" si="1159"/>
        <v>n/a</v>
      </c>
      <c r="H501" s="34" t="str">
        <f t="shared" si="1160"/>
        <v>n/a</v>
      </c>
      <c r="J501" s="33">
        <f>-VLOOKUP($A501,'pl-data'!$A:$BR,8+J$3)</f>
        <v>0</v>
      </c>
      <c r="K501" s="33">
        <f>-VLOOKUP($A501,'pl-data'!$A:$BR,38+K$3)</f>
        <v>0</v>
      </c>
      <c r="L501" s="33">
        <f>-VLOOKUP($A501,'pl-data'!$A:$BR,23+L$3)</f>
        <v>0</v>
      </c>
      <c r="M501" s="34" t="str">
        <f t="shared" si="1162"/>
        <v>n/a</v>
      </c>
      <c r="N501" s="34" t="str">
        <f t="shared" si="1163"/>
        <v>n/a</v>
      </c>
      <c r="P501" s="33">
        <f>-VLOOKUP($A501,'pl-data'!$A:$BR,8+P$3)</f>
        <v>0</v>
      </c>
      <c r="Q501" s="33">
        <f>-VLOOKUP($A501,'pl-data'!$A:$BR,38+Q$3)</f>
        <v>0</v>
      </c>
      <c r="R501" s="33">
        <f>-VLOOKUP($A501,'pl-data'!$A:$BR,23+R$3)</f>
        <v>0</v>
      </c>
      <c r="S501" s="34" t="str">
        <f t="shared" si="1165"/>
        <v>n/a</v>
      </c>
      <c r="T501" s="34" t="str">
        <f t="shared" si="1166"/>
        <v>n/a</v>
      </c>
      <c r="V501" s="33">
        <f>-VLOOKUP($A501,'pl-data'!$A:$BR,8+V$3)</f>
        <v>0</v>
      </c>
      <c r="W501" s="33">
        <f>-VLOOKUP($A501,'pl-data'!$A:$BR,38+W$3)</f>
        <v>0</v>
      </c>
      <c r="X501" s="33">
        <f>-VLOOKUP($A501,'pl-data'!$A:$BR,23+X$3)</f>
        <v>0</v>
      </c>
      <c r="Y501" s="34" t="str">
        <f t="shared" si="1168"/>
        <v>n/a</v>
      </c>
      <c r="Z501" s="34" t="str">
        <f t="shared" si="1169"/>
        <v>n/a</v>
      </c>
      <c r="AB501" s="33">
        <f>-VLOOKUP($A501,'pl-data'!$A:$BR,8+AB$3)</f>
        <v>0</v>
      </c>
      <c r="AC501" s="33">
        <f>-VLOOKUP($A501,'pl-data'!$A:$BR,38+AC$3)</f>
        <v>0</v>
      </c>
      <c r="AD501" s="33">
        <f>-VLOOKUP($A501,'pl-data'!$A:$BR,23+AD$3)</f>
        <v>0</v>
      </c>
      <c r="AE501" s="34" t="str">
        <f t="shared" si="1171"/>
        <v>n/a</v>
      </c>
      <c r="AF501" s="34" t="str">
        <f t="shared" si="1172"/>
        <v>n/a</v>
      </c>
      <c r="AH501" s="33">
        <f>-VLOOKUP($A501,'pl-data'!$A:$BR,8+AH$3)</f>
        <v>0</v>
      </c>
      <c r="AI501" s="33">
        <f>-VLOOKUP($A501,'pl-data'!$A:$BR,38+AI$3)</f>
        <v>0</v>
      </c>
      <c r="AJ501" s="33">
        <f>-VLOOKUP($A501,'pl-data'!$A:$BR,23+AJ$3)</f>
        <v>0</v>
      </c>
      <c r="AK501" s="34" t="str">
        <f t="shared" si="1174"/>
        <v>n/a</v>
      </c>
      <c r="AL501" s="34" t="str">
        <f t="shared" si="1175"/>
        <v>n/a</v>
      </c>
      <c r="AN501" s="33">
        <f>-VLOOKUP($A501,'pl-data'!$A:$BR,8+AN$3)</f>
        <v>0</v>
      </c>
      <c r="AO501" s="33">
        <f>-VLOOKUP($A501,'pl-data'!$A:$BR,38+AO$3)</f>
        <v>0</v>
      </c>
      <c r="AP501" s="33">
        <f>-VLOOKUP($A501,'pl-data'!$A:$BR,23+AP$3)</f>
        <v>0</v>
      </c>
      <c r="AQ501" s="34" t="str">
        <f t="shared" si="1177"/>
        <v>n/a</v>
      </c>
      <c r="AR501" s="34" t="str">
        <f t="shared" si="1178"/>
        <v>n/a</v>
      </c>
      <c r="AT501" s="33">
        <f>-VLOOKUP($A501,'pl-data'!$A:$BR,8+AT$3)</f>
        <v>0</v>
      </c>
      <c r="AU501" s="33">
        <f>-VLOOKUP($A501,'pl-data'!$A:$BR,38+AU$3)</f>
        <v>0</v>
      </c>
      <c r="AV501" s="33">
        <f>-VLOOKUP($A501,'pl-data'!$A:$BR,23+AV$3)</f>
        <v>0</v>
      </c>
      <c r="AW501" s="34" t="str">
        <f t="shared" si="1180"/>
        <v>n/a</v>
      </c>
      <c r="AX501" s="34" t="str">
        <f t="shared" si="1181"/>
        <v>n/a</v>
      </c>
      <c r="AZ501" s="33">
        <f>-VLOOKUP($A501,'pl-data'!$A:$BR,8+AZ$3)</f>
        <v>0</v>
      </c>
      <c r="BA501" s="33">
        <f>-VLOOKUP($A501,'pl-data'!$A:$BR,38+BA$3)</f>
        <v>0</v>
      </c>
      <c r="BB501" s="33">
        <f>-VLOOKUP($A501,'pl-data'!$A:$BR,23+BB$3)</f>
        <v>0</v>
      </c>
      <c r="BC501" s="34" t="str">
        <f t="shared" si="1183"/>
        <v>n/a</v>
      </c>
      <c r="BD501" s="34" t="str">
        <f t="shared" si="1184"/>
        <v>n/a</v>
      </c>
      <c r="BF501" s="33">
        <f>-VLOOKUP($A501,'pl-data'!$A:$BR,8+BF$3)</f>
        <v>0</v>
      </c>
      <c r="BG501" s="33">
        <f>-VLOOKUP($A501,'pl-data'!$A:$BR,38+BG$3)</f>
        <v>0</v>
      </c>
      <c r="BH501" s="33">
        <f>-VLOOKUP($A501,'pl-data'!$A:$BR,23+BH$3)</f>
        <v>0</v>
      </c>
      <c r="BI501" s="34" t="str">
        <f t="shared" si="1186"/>
        <v>n/a</v>
      </c>
      <c r="BJ501" s="34" t="str">
        <f t="shared" si="1187"/>
        <v>n/a</v>
      </c>
      <c r="BL501" s="33">
        <f>-VLOOKUP($A501,'pl-data'!$A:$BR,8+BL$3)</f>
        <v>0</v>
      </c>
      <c r="BM501" s="33">
        <f>-VLOOKUP($A501,'pl-data'!$A:$BR,38+BM$3)</f>
        <v>0</v>
      </c>
      <c r="BN501" s="33">
        <f>-VLOOKUP($A501,'pl-data'!$A:$BR,23+BN$3)</f>
        <v>0</v>
      </c>
      <c r="BO501" s="34" t="str">
        <f t="shared" si="1189"/>
        <v>n/a</v>
      </c>
      <c r="BP501" s="34" t="str">
        <f t="shared" si="1190"/>
        <v>n/a</v>
      </c>
      <c r="BR501" s="33">
        <f>-VLOOKUP($A501,'pl-data'!$A:$BR,8+BR$3)</f>
        <v>0</v>
      </c>
      <c r="BS501" s="33">
        <f>-VLOOKUP($A501,'pl-data'!$A:$BR,38+BS$3)</f>
        <v>0</v>
      </c>
      <c r="BT501" s="33">
        <f>-VLOOKUP($A501,'pl-data'!$A:$BR,23+BT$3)</f>
        <v>0</v>
      </c>
      <c r="BU501" s="34" t="str">
        <f t="shared" si="1192"/>
        <v>n/a</v>
      </c>
      <c r="BV501" s="34" t="str">
        <f t="shared" si="1193"/>
        <v>n/a</v>
      </c>
      <c r="BX501" s="33">
        <f t="shared" si="1197"/>
        <v>0</v>
      </c>
      <c r="BY501" s="33">
        <f t="shared" si="1198"/>
        <v>0</v>
      </c>
      <c r="BZ501" s="33">
        <f t="shared" si="1199"/>
        <v>0</v>
      </c>
      <c r="CA501" s="34" t="str">
        <f t="shared" si="1195"/>
        <v>n/a</v>
      </c>
      <c r="CB501" s="34" t="str">
        <f t="shared" si="1196"/>
        <v>n/a</v>
      </c>
    </row>
    <row r="502" spans="1:80" ht="24" hidden="1" outlineLevel="2" x14ac:dyDescent="0.2">
      <c r="A502" s="49">
        <v>4637</v>
      </c>
      <c r="B502" s="47" t="str">
        <f>+masterfile!D1078</f>
        <v>4637 Pausch. Steuer Geschenke/Zuwend. n.abz.</v>
      </c>
      <c r="D502" s="33">
        <f>-VLOOKUP($A502,'pl-data'!$A:$BR,8+D$3)</f>
        <v>0</v>
      </c>
      <c r="E502" s="33">
        <f>-VLOOKUP($A502,'pl-data'!$A:$BR,38+E$3)</f>
        <v>0</v>
      </c>
      <c r="F502" s="33">
        <f>-VLOOKUP($A502,'pl-data'!$A:$BR,23+F$3)</f>
        <v>0</v>
      </c>
      <c r="G502" s="34" t="str">
        <f t="shared" si="1159"/>
        <v>n/a</v>
      </c>
      <c r="H502" s="34" t="str">
        <f t="shared" si="1160"/>
        <v>n/a</v>
      </c>
      <c r="J502" s="33">
        <f>-VLOOKUP($A502,'pl-data'!$A:$BR,8+J$3)</f>
        <v>0</v>
      </c>
      <c r="K502" s="33">
        <f>-VLOOKUP($A502,'pl-data'!$A:$BR,38+K$3)</f>
        <v>0</v>
      </c>
      <c r="L502" s="33">
        <f>-VLOOKUP($A502,'pl-data'!$A:$BR,23+L$3)</f>
        <v>0</v>
      </c>
      <c r="M502" s="34" t="str">
        <f t="shared" si="1162"/>
        <v>n/a</v>
      </c>
      <c r="N502" s="34" t="str">
        <f t="shared" si="1163"/>
        <v>n/a</v>
      </c>
      <c r="P502" s="33">
        <f>-VLOOKUP($A502,'pl-data'!$A:$BR,8+P$3)</f>
        <v>0</v>
      </c>
      <c r="Q502" s="33">
        <f>-VLOOKUP($A502,'pl-data'!$A:$BR,38+Q$3)</f>
        <v>0</v>
      </c>
      <c r="R502" s="33">
        <f>-VLOOKUP($A502,'pl-data'!$A:$BR,23+R$3)</f>
        <v>0</v>
      </c>
      <c r="S502" s="34" t="str">
        <f t="shared" si="1165"/>
        <v>n/a</v>
      </c>
      <c r="T502" s="34" t="str">
        <f t="shared" si="1166"/>
        <v>n/a</v>
      </c>
      <c r="V502" s="33">
        <f>-VLOOKUP($A502,'pl-data'!$A:$BR,8+V$3)</f>
        <v>0</v>
      </c>
      <c r="W502" s="33">
        <f>-VLOOKUP($A502,'pl-data'!$A:$BR,38+W$3)</f>
        <v>0</v>
      </c>
      <c r="X502" s="33">
        <f>-VLOOKUP($A502,'pl-data'!$A:$BR,23+X$3)</f>
        <v>0</v>
      </c>
      <c r="Y502" s="34" t="str">
        <f t="shared" si="1168"/>
        <v>n/a</v>
      </c>
      <c r="Z502" s="34" t="str">
        <f t="shared" si="1169"/>
        <v>n/a</v>
      </c>
      <c r="AB502" s="33">
        <f>-VLOOKUP($A502,'pl-data'!$A:$BR,8+AB$3)</f>
        <v>0</v>
      </c>
      <c r="AC502" s="33">
        <f>-VLOOKUP($A502,'pl-data'!$A:$BR,38+AC$3)</f>
        <v>0</v>
      </c>
      <c r="AD502" s="33">
        <f>-VLOOKUP($A502,'pl-data'!$A:$BR,23+AD$3)</f>
        <v>0</v>
      </c>
      <c r="AE502" s="34" t="str">
        <f t="shared" si="1171"/>
        <v>n/a</v>
      </c>
      <c r="AF502" s="34" t="str">
        <f t="shared" si="1172"/>
        <v>n/a</v>
      </c>
      <c r="AH502" s="33">
        <f>-VLOOKUP($A502,'pl-data'!$A:$BR,8+AH$3)</f>
        <v>0</v>
      </c>
      <c r="AI502" s="33">
        <f>-VLOOKUP($A502,'pl-data'!$A:$BR,38+AI$3)</f>
        <v>0</v>
      </c>
      <c r="AJ502" s="33">
        <f>-VLOOKUP($A502,'pl-data'!$A:$BR,23+AJ$3)</f>
        <v>0</v>
      </c>
      <c r="AK502" s="34" t="str">
        <f t="shared" si="1174"/>
        <v>n/a</v>
      </c>
      <c r="AL502" s="34" t="str">
        <f t="shared" si="1175"/>
        <v>n/a</v>
      </c>
      <c r="AN502" s="33">
        <f>-VLOOKUP($A502,'pl-data'!$A:$BR,8+AN$3)</f>
        <v>0</v>
      </c>
      <c r="AO502" s="33">
        <f>-VLOOKUP($A502,'pl-data'!$A:$BR,38+AO$3)</f>
        <v>0</v>
      </c>
      <c r="AP502" s="33">
        <f>-VLOOKUP($A502,'pl-data'!$A:$BR,23+AP$3)</f>
        <v>0</v>
      </c>
      <c r="AQ502" s="34" t="str">
        <f t="shared" si="1177"/>
        <v>n/a</v>
      </c>
      <c r="AR502" s="34" t="str">
        <f t="shared" si="1178"/>
        <v>n/a</v>
      </c>
      <c r="AT502" s="33">
        <f>-VLOOKUP($A502,'pl-data'!$A:$BR,8+AT$3)</f>
        <v>0</v>
      </c>
      <c r="AU502" s="33">
        <f>-VLOOKUP($A502,'pl-data'!$A:$BR,38+AU$3)</f>
        <v>0</v>
      </c>
      <c r="AV502" s="33">
        <f>-VLOOKUP($A502,'pl-data'!$A:$BR,23+AV$3)</f>
        <v>0</v>
      </c>
      <c r="AW502" s="34" t="str">
        <f t="shared" si="1180"/>
        <v>n/a</v>
      </c>
      <c r="AX502" s="34" t="str">
        <f t="shared" si="1181"/>
        <v>n/a</v>
      </c>
      <c r="AZ502" s="33">
        <f>-VLOOKUP($A502,'pl-data'!$A:$BR,8+AZ$3)</f>
        <v>0</v>
      </c>
      <c r="BA502" s="33">
        <f>-VLOOKUP($A502,'pl-data'!$A:$BR,38+BA$3)</f>
        <v>0</v>
      </c>
      <c r="BB502" s="33">
        <f>-VLOOKUP($A502,'pl-data'!$A:$BR,23+BB$3)</f>
        <v>0</v>
      </c>
      <c r="BC502" s="34" t="str">
        <f t="shared" si="1183"/>
        <v>n/a</v>
      </c>
      <c r="BD502" s="34" t="str">
        <f t="shared" si="1184"/>
        <v>n/a</v>
      </c>
      <c r="BF502" s="33">
        <f>-VLOOKUP($A502,'pl-data'!$A:$BR,8+BF$3)</f>
        <v>0</v>
      </c>
      <c r="BG502" s="33">
        <f>-VLOOKUP($A502,'pl-data'!$A:$BR,38+BG$3)</f>
        <v>0</v>
      </c>
      <c r="BH502" s="33">
        <f>-VLOOKUP($A502,'pl-data'!$A:$BR,23+BH$3)</f>
        <v>0</v>
      </c>
      <c r="BI502" s="34" t="str">
        <f t="shared" si="1186"/>
        <v>n/a</v>
      </c>
      <c r="BJ502" s="34" t="str">
        <f t="shared" si="1187"/>
        <v>n/a</v>
      </c>
      <c r="BL502" s="33">
        <f>-VLOOKUP($A502,'pl-data'!$A:$BR,8+BL$3)</f>
        <v>0</v>
      </c>
      <c r="BM502" s="33">
        <f>-VLOOKUP($A502,'pl-data'!$A:$BR,38+BM$3)</f>
        <v>0</v>
      </c>
      <c r="BN502" s="33">
        <f>-VLOOKUP($A502,'pl-data'!$A:$BR,23+BN$3)</f>
        <v>0</v>
      </c>
      <c r="BO502" s="34" t="str">
        <f t="shared" si="1189"/>
        <v>n/a</v>
      </c>
      <c r="BP502" s="34" t="str">
        <f t="shared" si="1190"/>
        <v>n/a</v>
      </c>
      <c r="BR502" s="33">
        <f>-VLOOKUP($A502,'pl-data'!$A:$BR,8+BR$3)</f>
        <v>0</v>
      </c>
      <c r="BS502" s="33">
        <f>-VLOOKUP($A502,'pl-data'!$A:$BR,38+BS$3)</f>
        <v>0</v>
      </c>
      <c r="BT502" s="33">
        <f>-VLOOKUP($A502,'pl-data'!$A:$BR,23+BT$3)</f>
        <v>0</v>
      </c>
      <c r="BU502" s="34" t="str">
        <f t="shared" si="1192"/>
        <v>n/a</v>
      </c>
      <c r="BV502" s="34" t="str">
        <f t="shared" si="1193"/>
        <v>n/a</v>
      </c>
      <c r="BX502" s="33">
        <f t="shared" si="1197"/>
        <v>0</v>
      </c>
      <c r="BY502" s="33">
        <f t="shared" si="1198"/>
        <v>0</v>
      </c>
      <c r="BZ502" s="33">
        <f t="shared" si="1199"/>
        <v>0</v>
      </c>
      <c r="CA502" s="34" t="str">
        <f t="shared" si="1195"/>
        <v>n/a</v>
      </c>
      <c r="CB502" s="34" t="str">
        <f t="shared" si="1196"/>
        <v>n/a</v>
      </c>
    </row>
    <row r="503" spans="1:80" hidden="1" outlineLevel="2" x14ac:dyDescent="0.2">
      <c r="A503" s="49">
        <v>4638</v>
      </c>
      <c r="B503" s="47" t="str">
        <f>+masterfile!D1079</f>
        <v>4638 Geschenke ausschl.betrieblich genutzt</v>
      </c>
      <c r="D503" s="33">
        <f>-VLOOKUP($A503,'pl-data'!$A:$BR,8+D$3)</f>
        <v>0</v>
      </c>
      <c r="E503" s="33">
        <f>-VLOOKUP($A503,'pl-data'!$A:$BR,38+E$3)</f>
        <v>0</v>
      </c>
      <c r="F503" s="33">
        <f>-VLOOKUP($A503,'pl-data'!$A:$BR,23+F$3)</f>
        <v>0</v>
      </c>
      <c r="G503" s="34" t="str">
        <f t="shared" si="1159"/>
        <v>n/a</v>
      </c>
      <c r="H503" s="34" t="str">
        <f t="shared" si="1160"/>
        <v>n/a</v>
      </c>
      <c r="J503" s="33">
        <f>-VLOOKUP($A503,'pl-data'!$A:$BR,8+J$3)</f>
        <v>0</v>
      </c>
      <c r="K503" s="33">
        <f>-VLOOKUP($A503,'pl-data'!$A:$BR,38+K$3)</f>
        <v>0</v>
      </c>
      <c r="L503" s="33">
        <f>-VLOOKUP($A503,'pl-data'!$A:$BR,23+L$3)</f>
        <v>0</v>
      </c>
      <c r="M503" s="34" t="str">
        <f t="shared" si="1162"/>
        <v>n/a</v>
      </c>
      <c r="N503" s="34" t="str">
        <f t="shared" si="1163"/>
        <v>n/a</v>
      </c>
      <c r="P503" s="33">
        <f>-VLOOKUP($A503,'pl-data'!$A:$BR,8+P$3)</f>
        <v>0</v>
      </c>
      <c r="Q503" s="33">
        <f>-VLOOKUP($A503,'pl-data'!$A:$BR,38+Q$3)</f>
        <v>0</v>
      </c>
      <c r="R503" s="33">
        <f>-VLOOKUP($A503,'pl-data'!$A:$BR,23+R$3)</f>
        <v>0</v>
      </c>
      <c r="S503" s="34" t="str">
        <f t="shared" si="1165"/>
        <v>n/a</v>
      </c>
      <c r="T503" s="34" t="str">
        <f t="shared" si="1166"/>
        <v>n/a</v>
      </c>
      <c r="V503" s="33">
        <f>-VLOOKUP($A503,'pl-data'!$A:$BR,8+V$3)</f>
        <v>0</v>
      </c>
      <c r="W503" s="33">
        <f>-VLOOKUP($A503,'pl-data'!$A:$BR,38+W$3)</f>
        <v>0</v>
      </c>
      <c r="X503" s="33">
        <f>-VLOOKUP($A503,'pl-data'!$A:$BR,23+X$3)</f>
        <v>0</v>
      </c>
      <c r="Y503" s="34" t="str">
        <f t="shared" si="1168"/>
        <v>n/a</v>
      </c>
      <c r="Z503" s="34" t="str">
        <f t="shared" si="1169"/>
        <v>n/a</v>
      </c>
      <c r="AB503" s="33">
        <f>-VLOOKUP($A503,'pl-data'!$A:$BR,8+AB$3)</f>
        <v>0</v>
      </c>
      <c r="AC503" s="33">
        <f>-VLOOKUP($A503,'pl-data'!$A:$BR,38+AC$3)</f>
        <v>0</v>
      </c>
      <c r="AD503" s="33">
        <f>-VLOOKUP($A503,'pl-data'!$A:$BR,23+AD$3)</f>
        <v>0</v>
      </c>
      <c r="AE503" s="34" t="str">
        <f t="shared" si="1171"/>
        <v>n/a</v>
      </c>
      <c r="AF503" s="34" t="str">
        <f t="shared" si="1172"/>
        <v>n/a</v>
      </c>
      <c r="AH503" s="33">
        <f>-VLOOKUP($A503,'pl-data'!$A:$BR,8+AH$3)</f>
        <v>0</v>
      </c>
      <c r="AI503" s="33">
        <f>-VLOOKUP($A503,'pl-data'!$A:$BR,38+AI$3)</f>
        <v>0</v>
      </c>
      <c r="AJ503" s="33">
        <f>-VLOOKUP($A503,'pl-data'!$A:$BR,23+AJ$3)</f>
        <v>0</v>
      </c>
      <c r="AK503" s="34" t="str">
        <f t="shared" si="1174"/>
        <v>n/a</v>
      </c>
      <c r="AL503" s="34" t="str">
        <f t="shared" si="1175"/>
        <v>n/a</v>
      </c>
      <c r="AN503" s="33">
        <f>-VLOOKUP($A503,'pl-data'!$A:$BR,8+AN$3)</f>
        <v>0</v>
      </c>
      <c r="AO503" s="33">
        <f>-VLOOKUP($A503,'pl-data'!$A:$BR,38+AO$3)</f>
        <v>0</v>
      </c>
      <c r="AP503" s="33">
        <f>-VLOOKUP($A503,'pl-data'!$A:$BR,23+AP$3)</f>
        <v>0</v>
      </c>
      <c r="AQ503" s="34" t="str">
        <f t="shared" si="1177"/>
        <v>n/a</v>
      </c>
      <c r="AR503" s="34" t="str">
        <f t="shared" si="1178"/>
        <v>n/a</v>
      </c>
      <c r="AT503" s="33">
        <f>-VLOOKUP($A503,'pl-data'!$A:$BR,8+AT$3)</f>
        <v>0</v>
      </c>
      <c r="AU503" s="33">
        <f>-VLOOKUP($A503,'pl-data'!$A:$BR,38+AU$3)</f>
        <v>0</v>
      </c>
      <c r="AV503" s="33">
        <f>-VLOOKUP($A503,'pl-data'!$A:$BR,23+AV$3)</f>
        <v>0</v>
      </c>
      <c r="AW503" s="34" t="str">
        <f t="shared" si="1180"/>
        <v>n/a</v>
      </c>
      <c r="AX503" s="34" t="str">
        <f t="shared" si="1181"/>
        <v>n/a</v>
      </c>
      <c r="AZ503" s="33">
        <f>-VLOOKUP($A503,'pl-data'!$A:$BR,8+AZ$3)</f>
        <v>0</v>
      </c>
      <c r="BA503" s="33">
        <f>-VLOOKUP($A503,'pl-data'!$A:$BR,38+BA$3)</f>
        <v>0</v>
      </c>
      <c r="BB503" s="33">
        <f>-VLOOKUP($A503,'pl-data'!$A:$BR,23+BB$3)</f>
        <v>0</v>
      </c>
      <c r="BC503" s="34" t="str">
        <f t="shared" si="1183"/>
        <v>n/a</v>
      </c>
      <c r="BD503" s="34" t="str">
        <f t="shared" si="1184"/>
        <v>n/a</v>
      </c>
      <c r="BF503" s="33">
        <f>-VLOOKUP($A503,'pl-data'!$A:$BR,8+BF$3)</f>
        <v>0</v>
      </c>
      <c r="BG503" s="33">
        <f>-VLOOKUP($A503,'pl-data'!$A:$BR,38+BG$3)</f>
        <v>0</v>
      </c>
      <c r="BH503" s="33">
        <f>-VLOOKUP($A503,'pl-data'!$A:$BR,23+BH$3)</f>
        <v>0</v>
      </c>
      <c r="BI503" s="34" t="str">
        <f t="shared" si="1186"/>
        <v>n/a</v>
      </c>
      <c r="BJ503" s="34" t="str">
        <f t="shared" si="1187"/>
        <v>n/a</v>
      </c>
      <c r="BL503" s="33">
        <f>-VLOOKUP($A503,'pl-data'!$A:$BR,8+BL$3)</f>
        <v>0</v>
      </c>
      <c r="BM503" s="33">
        <f>-VLOOKUP($A503,'pl-data'!$A:$BR,38+BM$3)</f>
        <v>0</v>
      </c>
      <c r="BN503" s="33">
        <f>-VLOOKUP($A503,'pl-data'!$A:$BR,23+BN$3)</f>
        <v>0</v>
      </c>
      <c r="BO503" s="34" t="str">
        <f t="shared" si="1189"/>
        <v>n/a</v>
      </c>
      <c r="BP503" s="34" t="str">
        <f t="shared" si="1190"/>
        <v>n/a</v>
      </c>
      <c r="BR503" s="33">
        <f>-VLOOKUP($A503,'pl-data'!$A:$BR,8+BR$3)</f>
        <v>0</v>
      </c>
      <c r="BS503" s="33">
        <f>-VLOOKUP($A503,'pl-data'!$A:$BR,38+BS$3)</f>
        <v>0</v>
      </c>
      <c r="BT503" s="33">
        <f>-VLOOKUP($A503,'pl-data'!$A:$BR,23+BT$3)</f>
        <v>0</v>
      </c>
      <c r="BU503" s="34" t="str">
        <f t="shared" si="1192"/>
        <v>n/a</v>
      </c>
      <c r="BV503" s="34" t="str">
        <f t="shared" si="1193"/>
        <v>n/a</v>
      </c>
      <c r="BX503" s="33">
        <f t="shared" si="1197"/>
        <v>0</v>
      </c>
      <c r="BY503" s="33">
        <f t="shared" si="1198"/>
        <v>0</v>
      </c>
      <c r="BZ503" s="33">
        <f t="shared" si="1199"/>
        <v>0</v>
      </c>
      <c r="CA503" s="34" t="str">
        <f t="shared" si="1195"/>
        <v>n/a</v>
      </c>
      <c r="CB503" s="34" t="str">
        <f t="shared" si="1196"/>
        <v>n/a</v>
      </c>
    </row>
    <row r="504" spans="1:80" hidden="1" outlineLevel="2" x14ac:dyDescent="0.2">
      <c r="A504" s="49">
        <v>4639</v>
      </c>
      <c r="B504" s="47" t="str">
        <f>+masterfile!D1080</f>
        <v>4639 Zugaben mit § 37b EStG</v>
      </c>
      <c r="D504" s="33">
        <f>-VLOOKUP($A504,'pl-data'!$A:$BR,8+D$3)</f>
        <v>0</v>
      </c>
      <c r="E504" s="33">
        <f>-VLOOKUP($A504,'pl-data'!$A:$BR,38+E$3)</f>
        <v>0</v>
      </c>
      <c r="F504" s="33">
        <f>-VLOOKUP($A504,'pl-data'!$A:$BR,23+F$3)</f>
        <v>0</v>
      </c>
      <c r="G504" s="34" t="str">
        <f t="shared" si="1159"/>
        <v>n/a</v>
      </c>
      <c r="H504" s="34" t="str">
        <f t="shared" si="1160"/>
        <v>n/a</v>
      </c>
      <c r="J504" s="33">
        <f>-VLOOKUP($A504,'pl-data'!$A:$BR,8+J$3)</f>
        <v>0</v>
      </c>
      <c r="K504" s="33">
        <f>-VLOOKUP($A504,'pl-data'!$A:$BR,38+K$3)</f>
        <v>0</v>
      </c>
      <c r="L504" s="33">
        <f>-VLOOKUP($A504,'pl-data'!$A:$BR,23+L$3)</f>
        <v>0</v>
      </c>
      <c r="M504" s="34" t="str">
        <f t="shared" si="1162"/>
        <v>n/a</v>
      </c>
      <c r="N504" s="34" t="str">
        <f t="shared" si="1163"/>
        <v>n/a</v>
      </c>
      <c r="P504" s="33">
        <f>-VLOOKUP($A504,'pl-data'!$A:$BR,8+P$3)</f>
        <v>0</v>
      </c>
      <c r="Q504" s="33">
        <f>-VLOOKUP($A504,'pl-data'!$A:$BR,38+Q$3)</f>
        <v>0</v>
      </c>
      <c r="R504" s="33">
        <f>-VLOOKUP($A504,'pl-data'!$A:$BR,23+R$3)</f>
        <v>0</v>
      </c>
      <c r="S504" s="34" t="str">
        <f t="shared" si="1165"/>
        <v>n/a</v>
      </c>
      <c r="T504" s="34" t="str">
        <f t="shared" si="1166"/>
        <v>n/a</v>
      </c>
      <c r="V504" s="33">
        <f>-VLOOKUP($A504,'pl-data'!$A:$BR,8+V$3)</f>
        <v>0</v>
      </c>
      <c r="W504" s="33">
        <f>-VLOOKUP($A504,'pl-data'!$A:$BR,38+W$3)</f>
        <v>0</v>
      </c>
      <c r="X504" s="33">
        <f>-VLOOKUP($A504,'pl-data'!$A:$BR,23+X$3)</f>
        <v>0</v>
      </c>
      <c r="Y504" s="34" t="str">
        <f t="shared" si="1168"/>
        <v>n/a</v>
      </c>
      <c r="Z504" s="34" t="str">
        <f t="shared" si="1169"/>
        <v>n/a</v>
      </c>
      <c r="AB504" s="33">
        <f>-VLOOKUP($A504,'pl-data'!$A:$BR,8+AB$3)</f>
        <v>0</v>
      </c>
      <c r="AC504" s="33">
        <f>-VLOOKUP($A504,'pl-data'!$A:$BR,38+AC$3)</f>
        <v>0</v>
      </c>
      <c r="AD504" s="33">
        <f>-VLOOKUP($A504,'pl-data'!$A:$BR,23+AD$3)</f>
        <v>0</v>
      </c>
      <c r="AE504" s="34" t="str">
        <f t="shared" si="1171"/>
        <v>n/a</v>
      </c>
      <c r="AF504" s="34" t="str">
        <f t="shared" si="1172"/>
        <v>n/a</v>
      </c>
      <c r="AH504" s="33">
        <f>-VLOOKUP($A504,'pl-data'!$A:$BR,8+AH$3)</f>
        <v>0</v>
      </c>
      <c r="AI504" s="33">
        <f>-VLOOKUP($A504,'pl-data'!$A:$BR,38+AI$3)</f>
        <v>0</v>
      </c>
      <c r="AJ504" s="33">
        <f>-VLOOKUP($A504,'pl-data'!$A:$BR,23+AJ$3)</f>
        <v>0</v>
      </c>
      <c r="AK504" s="34" t="str">
        <f t="shared" si="1174"/>
        <v>n/a</v>
      </c>
      <c r="AL504" s="34" t="str">
        <f t="shared" si="1175"/>
        <v>n/a</v>
      </c>
      <c r="AN504" s="33">
        <f>-VLOOKUP($A504,'pl-data'!$A:$BR,8+AN$3)</f>
        <v>0</v>
      </c>
      <c r="AO504" s="33">
        <f>-VLOOKUP($A504,'pl-data'!$A:$BR,38+AO$3)</f>
        <v>0</v>
      </c>
      <c r="AP504" s="33">
        <f>-VLOOKUP($A504,'pl-data'!$A:$BR,23+AP$3)</f>
        <v>0</v>
      </c>
      <c r="AQ504" s="34" t="str">
        <f t="shared" si="1177"/>
        <v>n/a</v>
      </c>
      <c r="AR504" s="34" t="str">
        <f t="shared" si="1178"/>
        <v>n/a</v>
      </c>
      <c r="AT504" s="33">
        <f>-VLOOKUP($A504,'pl-data'!$A:$BR,8+AT$3)</f>
        <v>0</v>
      </c>
      <c r="AU504" s="33">
        <f>-VLOOKUP($A504,'pl-data'!$A:$BR,38+AU$3)</f>
        <v>0</v>
      </c>
      <c r="AV504" s="33">
        <f>-VLOOKUP($A504,'pl-data'!$A:$BR,23+AV$3)</f>
        <v>0</v>
      </c>
      <c r="AW504" s="34" t="str">
        <f t="shared" si="1180"/>
        <v>n/a</v>
      </c>
      <c r="AX504" s="34" t="str">
        <f t="shared" si="1181"/>
        <v>n/a</v>
      </c>
      <c r="AZ504" s="33">
        <f>-VLOOKUP($A504,'pl-data'!$A:$BR,8+AZ$3)</f>
        <v>0</v>
      </c>
      <c r="BA504" s="33">
        <f>-VLOOKUP($A504,'pl-data'!$A:$BR,38+BA$3)</f>
        <v>0</v>
      </c>
      <c r="BB504" s="33">
        <f>-VLOOKUP($A504,'pl-data'!$A:$BR,23+BB$3)</f>
        <v>0</v>
      </c>
      <c r="BC504" s="34" t="str">
        <f t="shared" si="1183"/>
        <v>n/a</v>
      </c>
      <c r="BD504" s="34" t="str">
        <f t="shared" si="1184"/>
        <v>n/a</v>
      </c>
      <c r="BF504" s="33">
        <f>-VLOOKUP($A504,'pl-data'!$A:$BR,8+BF$3)</f>
        <v>0</v>
      </c>
      <c r="BG504" s="33">
        <f>-VLOOKUP($A504,'pl-data'!$A:$BR,38+BG$3)</f>
        <v>0</v>
      </c>
      <c r="BH504" s="33">
        <f>-VLOOKUP($A504,'pl-data'!$A:$BR,23+BH$3)</f>
        <v>0</v>
      </c>
      <c r="BI504" s="34" t="str">
        <f t="shared" si="1186"/>
        <v>n/a</v>
      </c>
      <c r="BJ504" s="34" t="str">
        <f t="shared" si="1187"/>
        <v>n/a</v>
      </c>
      <c r="BL504" s="33">
        <f>-VLOOKUP($A504,'pl-data'!$A:$BR,8+BL$3)</f>
        <v>0</v>
      </c>
      <c r="BM504" s="33">
        <f>-VLOOKUP($A504,'pl-data'!$A:$BR,38+BM$3)</f>
        <v>0</v>
      </c>
      <c r="BN504" s="33">
        <f>-VLOOKUP($A504,'pl-data'!$A:$BR,23+BN$3)</f>
        <v>0</v>
      </c>
      <c r="BO504" s="34" t="str">
        <f t="shared" si="1189"/>
        <v>n/a</v>
      </c>
      <c r="BP504" s="34" t="str">
        <f t="shared" si="1190"/>
        <v>n/a</v>
      </c>
      <c r="BR504" s="33">
        <f>-VLOOKUP($A504,'pl-data'!$A:$BR,8+BR$3)</f>
        <v>0</v>
      </c>
      <c r="BS504" s="33">
        <f>-VLOOKUP($A504,'pl-data'!$A:$BR,38+BS$3)</f>
        <v>0</v>
      </c>
      <c r="BT504" s="33">
        <f>-VLOOKUP($A504,'pl-data'!$A:$BR,23+BT$3)</f>
        <v>0</v>
      </c>
      <c r="BU504" s="34" t="str">
        <f t="shared" si="1192"/>
        <v>n/a</v>
      </c>
      <c r="BV504" s="34" t="str">
        <f t="shared" si="1193"/>
        <v>n/a</v>
      </c>
      <c r="BX504" s="33">
        <f t="shared" si="1197"/>
        <v>0</v>
      </c>
      <c r="BY504" s="33">
        <f t="shared" si="1198"/>
        <v>0</v>
      </c>
      <c r="BZ504" s="33">
        <f t="shared" si="1199"/>
        <v>0</v>
      </c>
      <c r="CA504" s="34" t="str">
        <f t="shared" si="1195"/>
        <v>n/a</v>
      </c>
      <c r="CB504" s="34" t="str">
        <f t="shared" si="1196"/>
        <v>n/a</v>
      </c>
    </row>
    <row r="505" spans="1:80" hidden="1" outlineLevel="2" x14ac:dyDescent="0.2">
      <c r="A505" s="49">
        <v>4640</v>
      </c>
      <c r="B505" s="47" t="str">
        <f>+masterfile!D1081</f>
        <v>4640 Repräsentationskosten</v>
      </c>
      <c r="D505" s="33">
        <f>-VLOOKUP($A505,'pl-data'!$A:$BR,8+D$3)</f>
        <v>-0.85416666666666663</v>
      </c>
      <c r="E505" s="33">
        <f>-VLOOKUP($A505,'pl-data'!$A:$BR,38+E$3)</f>
        <v>-0.87979166666666664</v>
      </c>
      <c r="F505" s="33">
        <f>-VLOOKUP($A505,'pl-data'!$A:$BR,23+F$3)</f>
        <v>0</v>
      </c>
      <c r="G505" s="34">
        <f t="shared" si="1159"/>
        <v>-1</v>
      </c>
      <c r="H505" s="34">
        <f t="shared" si="1160"/>
        <v>-1</v>
      </c>
      <c r="J505" s="33">
        <f>-VLOOKUP($A505,'pl-data'!$A:$BR,8+J$3)</f>
        <v>-0.85416666666666663</v>
      </c>
      <c r="K505" s="33">
        <f>-VLOOKUP($A505,'pl-data'!$A:$BR,38+K$3)</f>
        <v>-0.87979166666666664</v>
      </c>
      <c r="L505" s="33">
        <f>-VLOOKUP($A505,'pl-data'!$A:$BR,23+L$3)</f>
        <v>0</v>
      </c>
      <c r="M505" s="34">
        <f t="shared" si="1162"/>
        <v>-1</v>
      </c>
      <c r="N505" s="34">
        <f t="shared" si="1163"/>
        <v>-1</v>
      </c>
      <c r="P505" s="33">
        <f>-VLOOKUP($A505,'pl-data'!$A:$BR,8+P$3)</f>
        <v>-0.85416666666666663</v>
      </c>
      <c r="Q505" s="33">
        <f>-VLOOKUP($A505,'pl-data'!$A:$BR,38+Q$3)</f>
        <v>-0.87979166666666664</v>
      </c>
      <c r="R505" s="33">
        <f>-VLOOKUP($A505,'pl-data'!$A:$BR,23+R$3)</f>
        <v>0</v>
      </c>
      <c r="S505" s="34">
        <f t="shared" si="1165"/>
        <v>-1</v>
      </c>
      <c r="T505" s="34">
        <f t="shared" si="1166"/>
        <v>-1</v>
      </c>
      <c r="V505" s="33">
        <f>-VLOOKUP($A505,'pl-data'!$A:$BR,8+V$3)</f>
        <v>-0.85416666666666663</v>
      </c>
      <c r="W505" s="33">
        <f>-VLOOKUP($A505,'pl-data'!$A:$BR,38+W$3)</f>
        <v>-0.87979166666666664</v>
      </c>
      <c r="X505" s="33">
        <f>-VLOOKUP($A505,'pl-data'!$A:$BR,23+X$3)</f>
        <v>0</v>
      </c>
      <c r="Y505" s="34">
        <f t="shared" si="1168"/>
        <v>-1</v>
      </c>
      <c r="Z505" s="34">
        <f t="shared" si="1169"/>
        <v>-1</v>
      </c>
      <c r="AB505" s="33">
        <f>-VLOOKUP($A505,'pl-data'!$A:$BR,8+AB$3)</f>
        <v>-0.85416666666666663</v>
      </c>
      <c r="AC505" s="33">
        <f>-VLOOKUP($A505,'pl-data'!$A:$BR,38+AC$3)</f>
        <v>-0.87979166666666664</v>
      </c>
      <c r="AD505" s="33">
        <f>-VLOOKUP($A505,'pl-data'!$A:$BR,23+AD$3)</f>
        <v>0</v>
      </c>
      <c r="AE505" s="34">
        <f t="shared" si="1171"/>
        <v>-1</v>
      </c>
      <c r="AF505" s="34">
        <f t="shared" si="1172"/>
        <v>-1</v>
      </c>
      <c r="AH505" s="33">
        <f>-VLOOKUP($A505,'pl-data'!$A:$BR,8+AH$3)</f>
        <v>-0.85416666666666663</v>
      </c>
      <c r="AI505" s="33">
        <f>-VLOOKUP($A505,'pl-data'!$A:$BR,38+AI$3)</f>
        <v>-0.87979166666666664</v>
      </c>
      <c r="AJ505" s="33">
        <f>-VLOOKUP($A505,'pl-data'!$A:$BR,23+AJ$3)</f>
        <v>0</v>
      </c>
      <c r="AK505" s="34">
        <f t="shared" si="1174"/>
        <v>-1</v>
      </c>
      <c r="AL505" s="34">
        <f t="shared" si="1175"/>
        <v>-1</v>
      </c>
      <c r="AN505" s="33">
        <f>-VLOOKUP($A505,'pl-data'!$A:$BR,8+AN$3)</f>
        <v>-0.85416666666666663</v>
      </c>
      <c r="AO505" s="33">
        <f>-VLOOKUP($A505,'pl-data'!$A:$BR,38+AO$3)</f>
        <v>-0.87979166666666664</v>
      </c>
      <c r="AP505" s="33">
        <f>-VLOOKUP($A505,'pl-data'!$A:$BR,23+AP$3)</f>
        <v>0</v>
      </c>
      <c r="AQ505" s="34">
        <f t="shared" si="1177"/>
        <v>-1</v>
      </c>
      <c r="AR505" s="34">
        <f t="shared" si="1178"/>
        <v>-1</v>
      </c>
      <c r="AT505" s="33">
        <f>-VLOOKUP($A505,'pl-data'!$A:$BR,8+AT$3)</f>
        <v>-0.85416666666666663</v>
      </c>
      <c r="AU505" s="33">
        <f>-VLOOKUP($A505,'pl-data'!$A:$BR,38+AU$3)</f>
        <v>-0.87979166666666664</v>
      </c>
      <c r="AV505" s="33">
        <f>-VLOOKUP($A505,'pl-data'!$A:$BR,23+AV$3)</f>
        <v>0</v>
      </c>
      <c r="AW505" s="34">
        <f t="shared" si="1180"/>
        <v>-1</v>
      </c>
      <c r="AX505" s="34">
        <f t="shared" si="1181"/>
        <v>-1</v>
      </c>
      <c r="AZ505" s="33">
        <f>-VLOOKUP($A505,'pl-data'!$A:$BR,8+AZ$3)</f>
        <v>-0.85416666666666663</v>
      </c>
      <c r="BA505" s="33">
        <f>-VLOOKUP($A505,'pl-data'!$A:$BR,38+BA$3)</f>
        <v>-0.87979166666666664</v>
      </c>
      <c r="BB505" s="33">
        <f>-VLOOKUP($A505,'pl-data'!$A:$BR,23+BB$3)</f>
        <v>0</v>
      </c>
      <c r="BC505" s="34">
        <f t="shared" si="1183"/>
        <v>-1</v>
      </c>
      <c r="BD505" s="34">
        <f t="shared" si="1184"/>
        <v>-1</v>
      </c>
      <c r="BF505" s="33">
        <f>-VLOOKUP($A505,'pl-data'!$A:$BR,8+BF$3)</f>
        <v>-0.85416666666666663</v>
      </c>
      <c r="BG505" s="33">
        <f>-VLOOKUP($A505,'pl-data'!$A:$BR,38+BG$3)</f>
        <v>-0.87979166666666664</v>
      </c>
      <c r="BH505" s="33">
        <f>-VLOOKUP($A505,'pl-data'!$A:$BR,23+BH$3)</f>
        <v>0</v>
      </c>
      <c r="BI505" s="34">
        <f t="shared" si="1186"/>
        <v>-1</v>
      </c>
      <c r="BJ505" s="34">
        <f t="shared" si="1187"/>
        <v>-1</v>
      </c>
      <c r="BL505" s="33">
        <f>-VLOOKUP($A505,'pl-data'!$A:$BR,8+BL$3)</f>
        <v>-0.85416666666666663</v>
      </c>
      <c r="BM505" s="33">
        <f>-VLOOKUP($A505,'pl-data'!$A:$BR,38+BM$3)</f>
        <v>-0.87979166666666664</v>
      </c>
      <c r="BN505" s="33">
        <f>-VLOOKUP($A505,'pl-data'!$A:$BR,23+BN$3)</f>
        <v>0</v>
      </c>
      <c r="BO505" s="34">
        <f t="shared" si="1189"/>
        <v>-1</v>
      </c>
      <c r="BP505" s="34">
        <f t="shared" si="1190"/>
        <v>-1</v>
      </c>
      <c r="BR505" s="33">
        <f>-VLOOKUP($A505,'pl-data'!$A:$BR,8+BR$3)</f>
        <v>-0.85416666666666663</v>
      </c>
      <c r="BS505" s="33">
        <f>-VLOOKUP($A505,'pl-data'!$A:$BR,38+BS$3)</f>
        <v>-0.87979166666666664</v>
      </c>
      <c r="BT505" s="33">
        <f>-VLOOKUP($A505,'pl-data'!$A:$BR,23+BT$3)</f>
        <v>0</v>
      </c>
      <c r="BU505" s="34">
        <f t="shared" si="1192"/>
        <v>-1</v>
      </c>
      <c r="BV505" s="34">
        <f t="shared" si="1193"/>
        <v>-1</v>
      </c>
      <c r="BX505" s="33">
        <f t="shared" si="1197"/>
        <v>-10.25</v>
      </c>
      <c r="BY505" s="33">
        <f t="shared" si="1198"/>
        <v>-10.557499999999997</v>
      </c>
      <c r="BZ505" s="33">
        <f t="shared" si="1199"/>
        <v>0</v>
      </c>
      <c r="CA505" s="34">
        <f t="shared" si="1195"/>
        <v>-1</v>
      </c>
      <c r="CB505" s="34">
        <f t="shared" si="1196"/>
        <v>-1</v>
      </c>
    </row>
    <row r="506" spans="1:80" hidden="1" outlineLevel="2" x14ac:dyDescent="0.2">
      <c r="A506" s="49">
        <v>4650</v>
      </c>
      <c r="B506" s="47" t="str">
        <f>+masterfile!D1082</f>
        <v>4650 Bewirtungskosten</v>
      </c>
      <c r="D506" s="33">
        <f>-VLOOKUP($A506,'pl-data'!$A:$BR,8+D$3)</f>
        <v>0</v>
      </c>
      <c r="E506" s="33">
        <f>-VLOOKUP($A506,'pl-data'!$A:$BR,38+E$3)</f>
        <v>0</v>
      </c>
      <c r="F506" s="33">
        <f>-VLOOKUP($A506,'pl-data'!$A:$BR,23+F$3)</f>
        <v>0</v>
      </c>
      <c r="G506" s="34" t="str">
        <f t="shared" si="1159"/>
        <v>n/a</v>
      </c>
      <c r="H506" s="34" t="str">
        <f t="shared" si="1160"/>
        <v>n/a</v>
      </c>
      <c r="J506" s="33">
        <f>-VLOOKUP($A506,'pl-data'!$A:$BR,8+J$3)</f>
        <v>0</v>
      </c>
      <c r="K506" s="33">
        <f>-VLOOKUP($A506,'pl-data'!$A:$BR,38+K$3)</f>
        <v>0</v>
      </c>
      <c r="L506" s="33">
        <f>-VLOOKUP($A506,'pl-data'!$A:$BR,23+L$3)</f>
        <v>0</v>
      </c>
      <c r="M506" s="34" t="str">
        <f t="shared" si="1162"/>
        <v>n/a</v>
      </c>
      <c r="N506" s="34" t="str">
        <f t="shared" si="1163"/>
        <v>n/a</v>
      </c>
      <c r="P506" s="33">
        <f>-VLOOKUP($A506,'pl-data'!$A:$BR,8+P$3)</f>
        <v>0</v>
      </c>
      <c r="Q506" s="33">
        <f>-VLOOKUP($A506,'pl-data'!$A:$BR,38+Q$3)</f>
        <v>0</v>
      </c>
      <c r="R506" s="33">
        <f>-VLOOKUP($A506,'pl-data'!$A:$BR,23+R$3)</f>
        <v>0</v>
      </c>
      <c r="S506" s="34" t="str">
        <f t="shared" si="1165"/>
        <v>n/a</v>
      </c>
      <c r="T506" s="34" t="str">
        <f t="shared" si="1166"/>
        <v>n/a</v>
      </c>
      <c r="V506" s="33">
        <f>-VLOOKUP($A506,'pl-data'!$A:$BR,8+V$3)</f>
        <v>0</v>
      </c>
      <c r="W506" s="33">
        <f>-VLOOKUP($A506,'pl-data'!$A:$BR,38+W$3)</f>
        <v>0</v>
      </c>
      <c r="X506" s="33">
        <f>-VLOOKUP($A506,'pl-data'!$A:$BR,23+X$3)</f>
        <v>0</v>
      </c>
      <c r="Y506" s="34" t="str">
        <f t="shared" si="1168"/>
        <v>n/a</v>
      </c>
      <c r="Z506" s="34" t="str">
        <f t="shared" si="1169"/>
        <v>n/a</v>
      </c>
      <c r="AB506" s="33">
        <f>-VLOOKUP($A506,'pl-data'!$A:$BR,8+AB$3)</f>
        <v>0</v>
      </c>
      <c r="AC506" s="33">
        <f>-VLOOKUP($A506,'pl-data'!$A:$BR,38+AC$3)</f>
        <v>0</v>
      </c>
      <c r="AD506" s="33">
        <f>-VLOOKUP($A506,'pl-data'!$A:$BR,23+AD$3)</f>
        <v>0</v>
      </c>
      <c r="AE506" s="34" t="str">
        <f t="shared" si="1171"/>
        <v>n/a</v>
      </c>
      <c r="AF506" s="34" t="str">
        <f t="shared" si="1172"/>
        <v>n/a</v>
      </c>
      <c r="AH506" s="33">
        <f>-VLOOKUP($A506,'pl-data'!$A:$BR,8+AH$3)</f>
        <v>0</v>
      </c>
      <c r="AI506" s="33">
        <f>-VLOOKUP($A506,'pl-data'!$A:$BR,38+AI$3)</f>
        <v>0</v>
      </c>
      <c r="AJ506" s="33">
        <f>-VLOOKUP($A506,'pl-data'!$A:$BR,23+AJ$3)</f>
        <v>0</v>
      </c>
      <c r="AK506" s="34" t="str">
        <f t="shared" si="1174"/>
        <v>n/a</v>
      </c>
      <c r="AL506" s="34" t="str">
        <f t="shared" si="1175"/>
        <v>n/a</v>
      </c>
      <c r="AN506" s="33">
        <f>-VLOOKUP($A506,'pl-data'!$A:$BR,8+AN$3)</f>
        <v>0</v>
      </c>
      <c r="AO506" s="33">
        <f>-VLOOKUP($A506,'pl-data'!$A:$BR,38+AO$3)</f>
        <v>0</v>
      </c>
      <c r="AP506" s="33">
        <f>-VLOOKUP($A506,'pl-data'!$A:$BR,23+AP$3)</f>
        <v>0</v>
      </c>
      <c r="AQ506" s="34" t="str">
        <f t="shared" si="1177"/>
        <v>n/a</v>
      </c>
      <c r="AR506" s="34" t="str">
        <f t="shared" si="1178"/>
        <v>n/a</v>
      </c>
      <c r="AT506" s="33">
        <f>-VLOOKUP($A506,'pl-data'!$A:$BR,8+AT$3)</f>
        <v>0</v>
      </c>
      <c r="AU506" s="33">
        <f>-VLOOKUP($A506,'pl-data'!$A:$BR,38+AU$3)</f>
        <v>0</v>
      </c>
      <c r="AV506" s="33">
        <f>-VLOOKUP($A506,'pl-data'!$A:$BR,23+AV$3)</f>
        <v>0</v>
      </c>
      <c r="AW506" s="34" t="str">
        <f t="shared" si="1180"/>
        <v>n/a</v>
      </c>
      <c r="AX506" s="34" t="str">
        <f t="shared" si="1181"/>
        <v>n/a</v>
      </c>
      <c r="AZ506" s="33">
        <f>-VLOOKUP($A506,'pl-data'!$A:$BR,8+AZ$3)</f>
        <v>0</v>
      </c>
      <c r="BA506" s="33">
        <f>-VLOOKUP($A506,'pl-data'!$A:$BR,38+BA$3)</f>
        <v>0</v>
      </c>
      <c r="BB506" s="33">
        <f>-VLOOKUP($A506,'pl-data'!$A:$BR,23+BB$3)</f>
        <v>0</v>
      </c>
      <c r="BC506" s="34" t="str">
        <f t="shared" si="1183"/>
        <v>n/a</v>
      </c>
      <c r="BD506" s="34" t="str">
        <f t="shared" si="1184"/>
        <v>n/a</v>
      </c>
      <c r="BF506" s="33">
        <f>-VLOOKUP($A506,'pl-data'!$A:$BR,8+BF$3)</f>
        <v>0</v>
      </c>
      <c r="BG506" s="33">
        <f>-VLOOKUP($A506,'pl-data'!$A:$BR,38+BG$3)</f>
        <v>0</v>
      </c>
      <c r="BH506" s="33">
        <f>-VLOOKUP($A506,'pl-data'!$A:$BR,23+BH$3)</f>
        <v>0</v>
      </c>
      <c r="BI506" s="34" t="str">
        <f t="shared" si="1186"/>
        <v>n/a</v>
      </c>
      <c r="BJ506" s="34" t="str">
        <f t="shared" si="1187"/>
        <v>n/a</v>
      </c>
      <c r="BL506" s="33">
        <f>-VLOOKUP($A506,'pl-data'!$A:$BR,8+BL$3)</f>
        <v>0</v>
      </c>
      <c r="BM506" s="33">
        <f>-VLOOKUP($A506,'pl-data'!$A:$BR,38+BM$3)</f>
        <v>0</v>
      </c>
      <c r="BN506" s="33">
        <f>-VLOOKUP($A506,'pl-data'!$A:$BR,23+BN$3)</f>
        <v>0</v>
      </c>
      <c r="BO506" s="34" t="str">
        <f t="shared" si="1189"/>
        <v>n/a</v>
      </c>
      <c r="BP506" s="34" t="str">
        <f t="shared" si="1190"/>
        <v>n/a</v>
      </c>
      <c r="BR506" s="33">
        <f>-VLOOKUP($A506,'pl-data'!$A:$BR,8+BR$3)</f>
        <v>0</v>
      </c>
      <c r="BS506" s="33">
        <f>-VLOOKUP($A506,'pl-data'!$A:$BR,38+BS$3)</f>
        <v>0</v>
      </c>
      <c r="BT506" s="33">
        <f>-VLOOKUP($A506,'pl-data'!$A:$BR,23+BT$3)</f>
        <v>0</v>
      </c>
      <c r="BU506" s="34" t="str">
        <f t="shared" si="1192"/>
        <v>n/a</v>
      </c>
      <c r="BV506" s="34" t="str">
        <f t="shared" si="1193"/>
        <v>n/a</v>
      </c>
      <c r="BX506" s="33">
        <f t="shared" si="1197"/>
        <v>0</v>
      </c>
      <c r="BY506" s="33">
        <f t="shared" si="1198"/>
        <v>0</v>
      </c>
      <c r="BZ506" s="33">
        <f t="shared" si="1199"/>
        <v>0</v>
      </c>
      <c r="CA506" s="34" t="str">
        <f t="shared" si="1195"/>
        <v>n/a</v>
      </c>
      <c r="CB506" s="34" t="str">
        <f t="shared" si="1196"/>
        <v>n/a</v>
      </c>
    </row>
    <row r="507" spans="1:80" hidden="1" outlineLevel="2" x14ac:dyDescent="0.2">
      <c r="A507" s="49">
        <v>4651</v>
      </c>
      <c r="B507" s="47" t="str">
        <f>+masterfile!D1083</f>
        <v>4651 Eingeschr. abziehb.BA, abz. Anteil</v>
      </c>
      <c r="D507" s="33">
        <f>-VLOOKUP($A507,'pl-data'!$A:$BR,8+D$3)</f>
        <v>0</v>
      </c>
      <c r="E507" s="33">
        <f>-VLOOKUP($A507,'pl-data'!$A:$BR,38+E$3)</f>
        <v>0</v>
      </c>
      <c r="F507" s="33">
        <f>-VLOOKUP($A507,'pl-data'!$A:$BR,23+F$3)</f>
        <v>0</v>
      </c>
      <c r="G507" s="34" t="str">
        <f t="shared" si="1159"/>
        <v>n/a</v>
      </c>
      <c r="H507" s="34" t="str">
        <f t="shared" si="1160"/>
        <v>n/a</v>
      </c>
      <c r="J507" s="33">
        <f>-VLOOKUP($A507,'pl-data'!$A:$BR,8+J$3)</f>
        <v>0</v>
      </c>
      <c r="K507" s="33">
        <f>-VLOOKUP($A507,'pl-data'!$A:$BR,38+K$3)</f>
        <v>0</v>
      </c>
      <c r="L507" s="33">
        <f>-VLOOKUP($A507,'pl-data'!$A:$BR,23+L$3)</f>
        <v>0</v>
      </c>
      <c r="M507" s="34" t="str">
        <f t="shared" si="1162"/>
        <v>n/a</v>
      </c>
      <c r="N507" s="34" t="str">
        <f t="shared" si="1163"/>
        <v>n/a</v>
      </c>
      <c r="P507" s="33">
        <f>-VLOOKUP($A507,'pl-data'!$A:$BR,8+P$3)</f>
        <v>0</v>
      </c>
      <c r="Q507" s="33">
        <f>-VLOOKUP($A507,'pl-data'!$A:$BR,38+Q$3)</f>
        <v>0</v>
      </c>
      <c r="R507" s="33">
        <f>-VLOOKUP($A507,'pl-data'!$A:$BR,23+R$3)</f>
        <v>0</v>
      </c>
      <c r="S507" s="34" t="str">
        <f t="shared" si="1165"/>
        <v>n/a</v>
      </c>
      <c r="T507" s="34" t="str">
        <f t="shared" si="1166"/>
        <v>n/a</v>
      </c>
      <c r="V507" s="33">
        <f>-VLOOKUP($A507,'pl-data'!$A:$BR,8+V$3)</f>
        <v>0</v>
      </c>
      <c r="W507" s="33">
        <f>-VLOOKUP($A507,'pl-data'!$A:$BR,38+W$3)</f>
        <v>0</v>
      </c>
      <c r="X507" s="33">
        <f>-VLOOKUP($A507,'pl-data'!$A:$BR,23+X$3)</f>
        <v>0</v>
      </c>
      <c r="Y507" s="34" t="str">
        <f t="shared" si="1168"/>
        <v>n/a</v>
      </c>
      <c r="Z507" s="34" t="str">
        <f t="shared" si="1169"/>
        <v>n/a</v>
      </c>
      <c r="AB507" s="33">
        <f>-VLOOKUP($A507,'pl-data'!$A:$BR,8+AB$3)</f>
        <v>0</v>
      </c>
      <c r="AC507" s="33">
        <f>-VLOOKUP($A507,'pl-data'!$A:$BR,38+AC$3)</f>
        <v>0</v>
      </c>
      <c r="AD507" s="33">
        <f>-VLOOKUP($A507,'pl-data'!$A:$BR,23+AD$3)</f>
        <v>0</v>
      </c>
      <c r="AE507" s="34" t="str">
        <f t="shared" si="1171"/>
        <v>n/a</v>
      </c>
      <c r="AF507" s="34" t="str">
        <f t="shared" si="1172"/>
        <v>n/a</v>
      </c>
      <c r="AH507" s="33">
        <f>-VLOOKUP($A507,'pl-data'!$A:$BR,8+AH$3)</f>
        <v>0</v>
      </c>
      <c r="AI507" s="33">
        <f>-VLOOKUP($A507,'pl-data'!$A:$BR,38+AI$3)</f>
        <v>0</v>
      </c>
      <c r="AJ507" s="33">
        <f>-VLOOKUP($A507,'pl-data'!$A:$BR,23+AJ$3)</f>
        <v>0</v>
      </c>
      <c r="AK507" s="34" t="str">
        <f t="shared" si="1174"/>
        <v>n/a</v>
      </c>
      <c r="AL507" s="34" t="str">
        <f t="shared" si="1175"/>
        <v>n/a</v>
      </c>
      <c r="AN507" s="33">
        <f>-VLOOKUP($A507,'pl-data'!$A:$BR,8+AN$3)</f>
        <v>0</v>
      </c>
      <c r="AO507" s="33">
        <f>-VLOOKUP($A507,'pl-data'!$A:$BR,38+AO$3)</f>
        <v>0</v>
      </c>
      <c r="AP507" s="33">
        <f>-VLOOKUP($A507,'pl-data'!$A:$BR,23+AP$3)</f>
        <v>0</v>
      </c>
      <c r="AQ507" s="34" t="str">
        <f t="shared" si="1177"/>
        <v>n/a</v>
      </c>
      <c r="AR507" s="34" t="str">
        <f t="shared" si="1178"/>
        <v>n/a</v>
      </c>
      <c r="AT507" s="33">
        <f>-VLOOKUP($A507,'pl-data'!$A:$BR,8+AT$3)</f>
        <v>0</v>
      </c>
      <c r="AU507" s="33">
        <f>-VLOOKUP($A507,'pl-data'!$A:$BR,38+AU$3)</f>
        <v>0</v>
      </c>
      <c r="AV507" s="33">
        <f>-VLOOKUP($A507,'pl-data'!$A:$BR,23+AV$3)</f>
        <v>0</v>
      </c>
      <c r="AW507" s="34" t="str">
        <f t="shared" si="1180"/>
        <v>n/a</v>
      </c>
      <c r="AX507" s="34" t="str">
        <f t="shared" si="1181"/>
        <v>n/a</v>
      </c>
      <c r="AZ507" s="33">
        <f>-VLOOKUP($A507,'pl-data'!$A:$BR,8+AZ$3)</f>
        <v>0</v>
      </c>
      <c r="BA507" s="33">
        <f>-VLOOKUP($A507,'pl-data'!$A:$BR,38+BA$3)</f>
        <v>0</v>
      </c>
      <c r="BB507" s="33">
        <f>-VLOOKUP($A507,'pl-data'!$A:$BR,23+BB$3)</f>
        <v>0</v>
      </c>
      <c r="BC507" s="34" t="str">
        <f t="shared" si="1183"/>
        <v>n/a</v>
      </c>
      <c r="BD507" s="34" t="str">
        <f t="shared" si="1184"/>
        <v>n/a</v>
      </c>
      <c r="BF507" s="33">
        <f>-VLOOKUP($A507,'pl-data'!$A:$BR,8+BF$3)</f>
        <v>0</v>
      </c>
      <c r="BG507" s="33">
        <f>-VLOOKUP($A507,'pl-data'!$A:$BR,38+BG$3)</f>
        <v>0</v>
      </c>
      <c r="BH507" s="33">
        <f>-VLOOKUP($A507,'pl-data'!$A:$BR,23+BH$3)</f>
        <v>0</v>
      </c>
      <c r="BI507" s="34" t="str">
        <f t="shared" si="1186"/>
        <v>n/a</v>
      </c>
      <c r="BJ507" s="34" t="str">
        <f t="shared" si="1187"/>
        <v>n/a</v>
      </c>
      <c r="BL507" s="33">
        <f>-VLOOKUP($A507,'pl-data'!$A:$BR,8+BL$3)</f>
        <v>0</v>
      </c>
      <c r="BM507" s="33">
        <f>-VLOOKUP($A507,'pl-data'!$A:$BR,38+BM$3)</f>
        <v>0</v>
      </c>
      <c r="BN507" s="33">
        <f>-VLOOKUP($A507,'pl-data'!$A:$BR,23+BN$3)</f>
        <v>0</v>
      </c>
      <c r="BO507" s="34" t="str">
        <f t="shared" si="1189"/>
        <v>n/a</v>
      </c>
      <c r="BP507" s="34" t="str">
        <f t="shared" si="1190"/>
        <v>n/a</v>
      </c>
      <c r="BR507" s="33">
        <f>-VLOOKUP($A507,'pl-data'!$A:$BR,8+BR$3)</f>
        <v>0</v>
      </c>
      <c r="BS507" s="33">
        <f>-VLOOKUP($A507,'pl-data'!$A:$BR,38+BS$3)</f>
        <v>0</v>
      </c>
      <c r="BT507" s="33">
        <f>-VLOOKUP($A507,'pl-data'!$A:$BR,23+BT$3)</f>
        <v>0</v>
      </c>
      <c r="BU507" s="34" t="str">
        <f t="shared" si="1192"/>
        <v>n/a</v>
      </c>
      <c r="BV507" s="34" t="str">
        <f t="shared" si="1193"/>
        <v>n/a</v>
      </c>
      <c r="BX507" s="33">
        <f t="shared" si="1197"/>
        <v>0</v>
      </c>
      <c r="BY507" s="33">
        <f t="shared" si="1198"/>
        <v>0</v>
      </c>
      <c r="BZ507" s="33">
        <f t="shared" si="1199"/>
        <v>0</v>
      </c>
      <c r="CA507" s="34" t="str">
        <f t="shared" si="1195"/>
        <v>n/a</v>
      </c>
      <c r="CB507" s="34" t="str">
        <f t="shared" si="1196"/>
        <v>n/a</v>
      </c>
    </row>
    <row r="508" spans="1:80" hidden="1" outlineLevel="2" x14ac:dyDescent="0.2">
      <c r="A508" s="49">
        <v>4652</v>
      </c>
      <c r="B508" s="47" t="str">
        <f>+masterfile!D1084</f>
        <v>4652 Eingeschr. abziehb.BA, n. abz. Anteil</v>
      </c>
      <c r="D508" s="33">
        <f>-VLOOKUP($A508,'pl-data'!$A:$BR,8+D$3)</f>
        <v>0</v>
      </c>
      <c r="E508" s="33">
        <f>-VLOOKUP($A508,'pl-data'!$A:$BR,38+E$3)</f>
        <v>0</v>
      </c>
      <c r="F508" s="33">
        <f>-VLOOKUP($A508,'pl-data'!$A:$BR,23+F$3)</f>
        <v>0</v>
      </c>
      <c r="G508" s="34" t="str">
        <f t="shared" si="1159"/>
        <v>n/a</v>
      </c>
      <c r="H508" s="34" t="str">
        <f t="shared" si="1160"/>
        <v>n/a</v>
      </c>
      <c r="J508" s="33">
        <f>-VLOOKUP($A508,'pl-data'!$A:$BR,8+J$3)</f>
        <v>0</v>
      </c>
      <c r="K508" s="33">
        <f>-VLOOKUP($A508,'pl-data'!$A:$BR,38+K$3)</f>
        <v>0</v>
      </c>
      <c r="L508" s="33">
        <f>-VLOOKUP($A508,'pl-data'!$A:$BR,23+L$3)</f>
        <v>0</v>
      </c>
      <c r="M508" s="34" t="str">
        <f t="shared" si="1162"/>
        <v>n/a</v>
      </c>
      <c r="N508" s="34" t="str">
        <f t="shared" si="1163"/>
        <v>n/a</v>
      </c>
      <c r="P508" s="33">
        <f>-VLOOKUP($A508,'pl-data'!$A:$BR,8+P$3)</f>
        <v>0</v>
      </c>
      <c r="Q508" s="33">
        <f>-VLOOKUP($A508,'pl-data'!$A:$BR,38+Q$3)</f>
        <v>0</v>
      </c>
      <c r="R508" s="33">
        <f>-VLOOKUP($A508,'pl-data'!$A:$BR,23+R$3)</f>
        <v>0</v>
      </c>
      <c r="S508" s="34" t="str">
        <f t="shared" si="1165"/>
        <v>n/a</v>
      </c>
      <c r="T508" s="34" t="str">
        <f t="shared" si="1166"/>
        <v>n/a</v>
      </c>
      <c r="V508" s="33">
        <f>-VLOOKUP($A508,'pl-data'!$A:$BR,8+V$3)</f>
        <v>0</v>
      </c>
      <c r="W508" s="33">
        <f>-VLOOKUP($A508,'pl-data'!$A:$BR,38+W$3)</f>
        <v>0</v>
      </c>
      <c r="X508" s="33">
        <f>-VLOOKUP($A508,'pl-data'!$A:$BR,23+X$3)</f>
        <v>0</v>
      </c>
      <c r="Y508" s="34" t="str">
        <f t="shared" si="1168"/>
        <v>n/a</v>
      </c>
      <c r="Z508" s="34" t="str">
        <f t="shared" si="1169"/>
        <v>n/a</v>
      </c>
      <c r="AB508" s="33">
        <f>-VLOOKUP($A508,'pl-data'!$A:$BR,8+AB$3)</f>
        <v>0</v>
      </c>
      <c r="AC508" s="33">
        <f>-VLOOKUP($A508,'pl-data'!$A:$BR,38+AC$3)</f>
        <v>0</v>
      </c>
      <c r="AD508" s="33">
        <f>-VLOOKUP($A508,'pl-data'!$A:$BR,23+AD$3)</f>
        <v>0</v>
      </c>
      <c r="AE508" s="34" t="str">
        <f t="shared" si="1171"/>
        <v>n/a</v>
      </c>
      <c r="AF508" s="34" t="str">
        <f t="shared" si="1172"/>
        <v>n/a</v>
      </c>
      <c r="AH508" s="33">
        <f>-VLOOKUP($A508,'pl-data'!$A:$BR,8+AH$3)</f>
        <v>0</v>
      </c>
      <c r="AI508" s="33">
        <f>-VLOOKUP($A508,'pl-data'!$A:$BR,38+AI$3)</f>
        <v>0</v>
      </c>
      <c r="AJ508" s="33">
        <f>-VLOOKUP($A508,'pl-data'!$A:$BR,23+AJ$3)</f>
        <v>0</v>
      </c>
      <c r="AK508" s="34" t="str">
        <f t="shared" si="1174"/>
        <v>n/a</v>
      </c>
      <c r="AL508" s="34" t="str">
        <f t="shared" si="1175"/>
        <v>n/a</v>
      </c>
      <c r="AN508" s="33">
        <f>-VLOOKUP($A508,'pl-data'!$A:$BR,8+AN$3)</f>
        <v>0</v>
      </c>
      <c r="AO508" s="33">
        <f>-VLOOKUP($A508,'pl-data'!$A:$BR,38+AO$3)</f>
        <v>0</v>
      </c>
      <c r="AP508" s="33">
        <f>-VLOOKUP($A508,'pl-data'!$A:$BR,23+AP$3)</f>
        <v>0</v>
      </c>
      <c r="AQ508" s="34" t="str">
        <f t="shared" si="1177"/>
        <v>n/a</v>
      </c>
      <c r="AR508" s="34" t="str">
        <f t="shared" si="1178"/>
        <v>n/a</v>
      </c>
      <c r="AT508" s="33">
        <f>-VLOOKUP($A508,'pl-data'!$A:$BR,8+AT$3)</f>
        <v>0</v>
      </c>
      <c r="AU508" s="33">
        <f>-VLOOKUP($A508,'pl-data'!$A:$BR,38+AU$3)</f>
        <v>0</v>
      </c>
      <c r="AV508" s="33">
        <f>-VLOOKUP($A508,'pl-data'!$A:$BR,23+AV$3)</f>
        <v>0</v>
      </c>
      <c r="AW508" s="34" t="str">
        <f t="shared" si="1180"/>
        <v>n/a</v>
      </c>
      <c r="AX508" s="34" t="str">
        <f t="shared" si="1181"/>
        <v>n/a</v>
      </c>
      <c r="AZ508" s="33">
        <f>-VLOOKUP($A508,'pl-data'!$A:$BR,8+AZ$3)</f>
        <v>0</v>
      </c>
      <c r="BA508" s="33">
        <f>-VLOOKUP($A508,'pl-data'!$A:$BR,38+BA$3)</f>
        <v>0</v>
      </c>
      <c r="BB508" s="33">
        <f>-VLOOKUP($A508,'pl-data'!$A:$BR,23+BB$3)</f>
        <v>0</v>
      </c>
      <c r="BC508" s="34" t="str">
        <f t="shared" si="1183"/>
        <v>n/a</v>
      </c>
      <c r="BD508" s="34" t="str">
        <f t="shared" si="1184"/>
        <v>n/a</v>
      </c>
      <c r="BF508" s="33">
        <f>-VLOOKUP($A508,'pl-data'!$A:$BR,8+BF$3)</f>
        <v>0</v>
      </c>
      <c r="BG508" s="33">
        <f>-VLOOKUP($A508,'pl-data'!$A:$BR,38+BG$3)</f>
        <v>0</v>
      </c>
      <c r="BH508" s="33">
        <f>-VLOOKUP($A508,'pl-data'!$A:$BR,23+BH$3)</f>
        <v>0</v>
      </c>
      <c r="BI508" s="34" t="str">
        <f t="shared" si="1186"/>
        <v>n/a</v>
      </c>
      <c r="BJ508" s="34" t="str">
        <f t="shared" si="1187"/>
        <v>n/a</v>
      </c>
      <c r="BL508" s="33">
        <f>-VLOOKUP($A508,'pl-data'!$A:$BR,8+BL$3)</f>
        <v>0</v>
      </c>
      <c r="BM508" s="33">
        <f>-VLOOKUP($A508,'pl-data'!$A:$BR,38+BM$3)</f>
        <v>0</v>
      </c>
      <c r="BN508" s="33">
        <f>-VLOOKUP($A508,'pl-data'!$A:$BR,23+BN$3)</f>
        <v>0</v>
      </c>
      <c r="BO508" s="34" t="str">
        <f t="shared" si="1189"/>
        <v>n/a</v>
      </c>
      <c r="BP508" s="34" t="str">
        <f t="shared" si="1190"/>
        <v>n/a</v>
      </c>
      <c r="BR508" s="33">
        <f>-VLOOKUP($A508,'pl-data'!$A:$BR,8+BR$3)</f>
        <v>0</v>
      </c>
      <c r="BS508" s="33">
        <f>-VLOOKUP($A508,'pl-data'!$A:$BR,38+BS$3)</f>
        <v>0</v>
      </c>
      <c r="BT508" s="33">
        <f>-VLOOKUP($A508,'pl-data'!$A:$BR,23+BT$3)</f>
        <v>0</v>
      </c>
      <c r="BU508" s="34" t="str">
        <f t="shared" si="1192"/>
        <v>n/a</v>
      </c>
      <c r="BV508" s="34" t="str">
        <f t="shared" si="1193"/>
        <v>n/a</v>
      </c>
      <c r="BX508" s="33">
        <f t="shared" si="1197"/>
        <v>0</v>
      </c>
      <c r="BY508" s="33">
        <f t="shared" si="1198"/>
        <v>0</v>
      </c>
      <c r="BZ508" s="33">
        <f t="shared" si="1199"/>
        <v>0</v>
      </c>
      <c r="CA508" s="34" t="str">
        <f t="shared" si="1195"/>
        <v>n/a</v>
      </c>
      <c r="CB508" s="34" t="str">
        <f t="shared" si="1196"/>
        <v>n/a</v>
      </c>
    </row>
    <row r="509" spans="1:80" hidden="1" outlineLevel="2" x14ac:dyDescent="0.2">
      <c r="A509" s="49">
        <v>4653</v>
      </c>
      <c r="B509" s="47" t="str">
        <f>+masterfile!D1085</f>
        <v>4653 Aufmerksamkeiten</v>
      </c>
      <c r="D509" s="33">
        <f>-VLOOKUP($A509,'pl-data'!$A:$BR,8+D$3)</f>
        <v>0</v>
      </c>
      <c r="E509" s="33">
        <f>-VLOOKUP($A509,'pl-data'!$A:$BR,38+E$3)</f>
        <v>0</v>
      </c>
      <c r="F509" s="33">
        <f>-VLOOKUP($A509,'pl-data'!$A:$BR,23+F$3)</f>
        <v>0</v>
      </c>
      <c r="G509" s="34" t="str">
        <f t="shared" si="1159"/>
        <v>n/a</v>
      </c>
      <c r="H509" s="34" t="str">
        <f t="shared" si="1160"/>
        <v>n/a</v>
      </c>
      <c r="J509" s="33">
        <f>-VLOOKUP($A509,'pl-data'!$A:$BR,8+J$3)</f>
        <v>0</v>
      </c>
      <c r="K509" s="33">
        <f>-VLOOKUP($A509,'pl-data'!$A:$BR,38+K$3)</f>
        <v>0</v>
      </c>
      <c r="L509" s="33">
        <f>-VLOOKUP($A509,'pl-data'!$A:$BR,23+L$3)</f>
        <v>0</v>
      </c>
      <c r="M509" s="34" t="str">
        <f t="shared" si="1162"/>
        <v>n/a</v>
      </c>
      <c r="N509" s="34" t="str">
        <f t="shared" si="1163"/>
        <v>n/a</v>
      </c>
      <c r="P509" s="33">
        <f>-VLOOKUP($A509,'pl-data'!$A:$BR,8+P$3)</f>
        <v>0</v>
      </c>
      <c r="Q509" s="33">
        <f>-VLOOKUP($A509,'pl-data'!$A:$BR,38+Q$3)</f>
        <v>0</v>
      </c>
      <c r="R509" s="33">
        <f>-VLOOKUP($A509,'pl-data'!$A:$BR,23+R$3)</f>
        <v>0</v>
      </c>
      <c r="S509" s="34" t="str">
        <f t="shared" si="1165"/>
        <v>n/a</v>
      </c>
      <c r="T509" s="34" t="str">
        <f t="shared" si="1166"/>
        <v>n/a</v>
      </c>
      <c r="V509" s="33">
        <f>-VLOOKUP($A509,'pl-data'!$A:$BR,8+V$3)</f>
        <v>0</v>
      </c>
      <c r="W509" s="33">
        <f>-VLOOKUP($A509,'pl-data'!$A:$BR,38+W$3)</f>
        <v>0</v>
      </c>
      <c r="X509" s="33">
        <f>-VLOOKUP($A509,'pl-data'!$A:$BR,23+X$3)</f>
        <v>0</v>
      </c>
      <c r="Y509" s="34" t="str">
        <f t="shared" si="1168"/>
        <v>n/a</v>
      </c>
      <c r="Z509" s="34" t="str">
        <f t="shared" si="1169"/>
        <v>n/a</v>
      </c>
      <c r="AB509" s="33">
        <f>-VLOOKUP($A509,'pl-data'!$A:$BR,8+AB$3)</f>
        <v>0</v>
      </c>
      <c r="AC509" s="33">
        <f>-VLOOKUP($A509,'pl-data'!$A:$BR,38+AC$3)</f>
        <v>0</v>
      </c>
      <c r="AD509" s="33">
        <f>-VLOOKUP($A509,'pl-data'!$A:$BR,23+AD$3)</f>
        <v>0</v>
      </c>
      <c r="AE509" s="34" t="str">
        <f t="shared" si="1171"/>
        <v>n/a</v>
      </c>
      <c r="AF509" s="34" t="str">
        <f t="shared" si="1172"/>
        <v>n/a</v>
      </c>
      <c r="AH509" s="33">
        <f>-VLOOKUP($A509,'pl-data'!$A:$BR,8+AH$3)</f>
        <v>0</v>
      </c>
      <c r="AI509" s="33">
        <f>-VLOOKUP($A509,'pl-data'!$A:$BR,38+AI$3)</f>
        <v>0</v>
      </c>
      <c r="AJ509" s="33">
        <f>-VLOOKUP($A509,'pl-data'!$A:$BR,23+AJ$3)</f>
        <v>0</v>
      </c>
      <c r="AK509" s="34" t="str">
        <f t="shared" si="1174"/>
        <v>n/a</v>
      </c>
      <c r="AL509" s="34" t="str">
        <f t="shared" si="1175"/>
        <v>n/a</v>
      </c>
      <c r="AN509" s="33">
        <f>-VLOOKUP($A509,'pl-data'!$A:$BR,8+AN$3)</f>
        <v>0</v>
      </c>
      <c r="AO509" s="33">
        <f>-VLOOKUP($A509,'pl-data'!$A:$BR,38+AO$3)</f>
        <v>0</v>
      </c>
      <c r="AP509" s="33">
        <f>-VLOOKUP($A509,'pl-data'!$A:$BR,23+AP$3)</f>
        <v>0</v>
      </c>
      <c r="AQ509" s="34" t="str">
        <f t="shared" si="1177"/>
        <v>n/a</v>
      </c>
      <c r="AR509" s="34" t="str">
        <f t="shared" si="1178"/>
        <v>n/a</v>
      </c>
      <c r="AT509" s="33">
        <f>-VLOOKUP($A509,'pl-data'!$A:$BR,8+AT$3)</f>
        <v>0</v>
      </c>
      <c r="AU509" s="33">
        <f>-VLOOKUP($A509,'pl-data'!$A:$BR,38+AU$3)</f>
        <v>0</v>
      </c>
      <c r="AV509" s="33">
        <f>-VLOOKUP($A509,'pl-data'!$A:$BR,23+AV$3)</f>
        <v>0</v>
      </c>
      <c r="AW509" s="34" t="str">
        <f t="shared" si="1180"/>
        <v>n/a</v>
      </c>
      <c r="AX509" s="34" t="str">
        <f t="shared" si="1181"/>
        <v>n/a</v>
      </c>
      <c r="AZ509" s="33">
        <f>-VLOOKUP($A509,'pl-data'!$A:$BR,8+AZ$3)</f>
        <v>0</v>
      </c>
      <c r="BA509" s="33">
        <f>-VLOOKUP($A509,'pl-data'!$A:$BR,38+BA$3)</f>
        <v>0</v>
      </c>
      <c r="BB509" s="33">
        <f>-VLOOKUP($A509,'pl-data'!$A:$BR,23+BB$3)</f>
        <v>0</v>
      </c>
      <c r="BC509" s="34" t="str">
        <f t="shared" si="1183"/>
        <v>n/a</v>
      </c>
      <c r="BD509" s="34" t="str">
        <f t="shared" si="1184"/>
        <v>n/a</v>
      </c>
      <c r="BF509" s="33">
        <f>-VLOOKUP($A509,'pl-data'!$A:$BR,8+BF$3)</f>
        <v>0</v>
      </c>
      <c r="BG509" s="33">
        <f>-VLOOKUP($A509,'pl-data'!$A:$BR,38+BG$3)</f>
        <v>0</v>
      </c>
      <c r="BH509" s="33">
        <f>-VLOOKUP($A509,'pl-data'!$A:$BR,23+BH$3)</f>
        <v>0</v>
      </c>
      <c r="BI509" s="34" t="str">
        <f t="shared" si="1186"/>
        <v>n/a</v>
      </c>
      <c r="BJ509" s="34" t="str">
        <f t="shared" si="1187"/>
        <v>n/a</v>
      </c>
      <c r="BL509" s="33">
        <f>-VLOOKUP($A509,'pl-data'!$A:$BR,8+BL$3)</f>
        <v>0</v>
      </c>
      <c r="BM509" s="33">
        <f>-VLOOKUP($A509,'pl-data'!$A:$BR,38+BM$3)</f>
        <v>0</v>
      </c>
      <c r="BN509" s="33">
        <f>-VLOOKUP($A509,'pl-data'!$A:$BR,23+BN$3)</f>
        <v>0</v>
      </c>
      <c r="BO509" s="34" t="str">
        <f t="shared" si="1189"/>
        <v>n/a</v>
      </c>
      <c r="BP509" s="34" t="str">
        <f t="shared" si="1190"/>
        <v>n/a</v>
      </c>
      <c r="BR509" s="33">
        <f>-VLOOKUP($A509,'pl-data'!$A:$BR,8+BR$3)</f>
        <v>0</v>
      </c>
      <c r="BS509" s="33">
        <f>-VLOOKUP($A509,'pl-data'!$A:$BR,38+BS$3)</f>
        <v>0</v>
      </c>
      <c r="BT509" s="33">
        <f>-VLOOKUP($A509,'pl-data'!$A:$BR,23+BT$3)</f>
        <v>0</v>
      </c>
      <c r="BU509" s="34" t="str">
        <f t="shared" si="1192"/>
        <v>n/a</v>
      </c>
      <c r="BV509" s="34" t="str">
        <f t="shared" si="1193"/>
        <v>n/a</v>
      </c>
      <c r="BX509" s="33">
        <f t="shared" si="1197"/>
        <v>0</v>
      </c>
      <c r="BY509" s="33">
        <f t="shared" si="1198"/>
        <v>0</v>
      </c>
      <c r="BZ509" s="33">
        <f t="shared" si="1199"/>
        <v>0</v>
      </c>
      <c r="CA509" s="34" t="str">
        <f t="shared" si="1195"/>
        <v>n/a</v>
      </c>
      <c r="CB509" s="34" t="str">
        <f t="shared" si="1196"/>
        <v>n/a</v>
      </c>
    </row>
    <row r="510" spans="1:80" hidden="1" outlineLevel="2" x14ac:dyDescent="0.2">
      <c r="A510" s="49">
        <v>4654</v>
      </c>
      <c r="B510" s="47" t="str">
        <f>+masterfile!D1086</f>
        <v>4654 Nicht abzugsfähige Bewirtungskosten</v>
      </c>
      <c r="D510" s="33">
        <f>-VLOOKUP($A510,'pl-data'!$A:$BR,8+D$3)</f>
        <v>0</v>
      </c>
      <c r="E510" s="33">
        <f>-VLOOKUP($A510,'pl-data'!$A:$BR,38+E$3)</f>
        <v>0</v>
      </c>
      <c r="F510" s="33">
        <f>-VLOOKUP($A510,'pl-data'!$A:$BR,23+F$3)</f>
        <v>0</v>
      </c>
      <c r="G510" s="34" t="str">
        <f t="shared" si="1159"/>
        <v>n/a</v>
      </c>
      <c r="H510" s="34" t="str">
        <f t="shared" si="1160"/>
        <v>n/a</v>
      </c>
      <c r="J510" s="33">
        <f>-VLOOKUP($A510,'pl-data'!$A:$BR,8+J$3)</f>
        <v>0</v>
      </c>
      <c r="K510" s="33">
        <f>-VLOOKUP($A510,'pl-data'!$A:$BR,38+K$3)</f>
        <v>0</v>
      </c>
      <c r="L510" s="33">
        <f>-VLOOKUP($A510,'pl-data'!$A:$BR,23+L$3)</f>
        <v>0</v>
      </c>
      <c r="M510" s="34" t="str">
        <f t="shared" si="1162"/>
        <v>n/a</v>
      </c>
      <c r="N510" s="34" t="str">
        <f t="shared" si="1163"/>
        <v>n/a</v>
      </c>
      <c r="P510" s="33">
        <f>-VLOOKUP($A510,'pl-data'!$A:$BR,8+P$3)</f>
        <v>0</v>
      </c>
      <c r="Q510" s="33">
        <f>-VLOOKUP($A510,'pl-data'!$A:$BR,38+Q$3)</f>
        <v>0</v>
      </c>
      <c r="R510" s="33">
        <f>-VLOOKUP($A510,'pl-data'!$A:$BR,23+R$3)</f>
        <v>0</v>
      </c>
      <c r="S510" s="34" t="str">
        <f t="shared" si="1165"/>
        <v>n/a</v>
      </c>
      <c r="T510" s="34" t="str">
        <f t="shared" si="1166"/>
        <v>n/a</v>
      </c>
      <c r="V510" s="33">
        <f>-VLOOKUP($A510,'pl-data'!$A:$BR,8+V$3)</f>
        <v>0</v>
      </c>
      <c r="W510" s="33">
        <f>-VLOOKUP($A510,'pl-data'!$A:$BR,38+W$3)</f>
        <v>0</v>
      </c>
      <c r="X510" s="33">
        <f>-VLOOKUP($A510,'pl-data'!$A:$BR,23+X$3)</f>
        <v>0</v>
      </c>
      <c r="Y510" s="34" t="str">
        <f t="shared" si="1168"/>
        <v>n/a</v>
      </c>
      <c r="Z510" s="34" t="str">
        <f t="shared" si="1169"/>
        <v>n/a</v>
      </c>
      <c r="AB510" s="33">
        <f>-VLOOKUP($A510,'pl-data'!$A:$BR,8+AB$3)</f>
        <v>0</v>
      </c>
      <c r="AC510" s="33">
        <f>-VLOOKUP($A510,'pl-data'!$A:$BR,38+AC$3)</f>
        <v>0</v>
      </c>
      <c r="AD510" s="33">
        <f>-VLOOKUP($A510,'pl-data'!$A:$BR,23+AD$3)</f>
        <v>0</v>
      </c>
      <c r="AE510" s="34" t="str">
        <f t="shared" si="1171"/>
        <v>n/a</v>
      </c>
      <c r="AF510" s="34" t="str">
        <f t="shared" si="1172"/>
        <v>n/a</v>
      </c>
      <c r="AH510" s="33">
        <f>-VLOOKUP($A510,'pl-data'!$A:$BR,8+AH$3)</f>
        <v>0</v>
      </c>
      <c r="AI510" s="33">
        <f>-VLOOKUP($A510,'pl-data'!$A:$BR,38+AI$3)</f>
        <v>0</v>
      </c>
      <c r="AJ510" s="33">
        <f>-VLOOKUP($A510,'pl-data'!$A:$BR,23+AJ$3)</f>
        <v>0</v>
      </c>
      <c r="AK510" s="34" t="str">
        <f t="shared" si="1174"/>
        <v>n/a</v>
      </c>
      <c r="AL510" s="34" t="str">
        <f t="shared" si="1175"/>
        <v>n/a</v>
      </c>
      <c r="AN510" s="33">
        <f>-VLOOKUP($A510,'pl-data'!$A:$BR,8+AN$3)</f>
        <v>0</v>
      </c>
      <c r="AO510" s="33">
        <f>-VLOOKUP($A510,'pl-data'!$A:$BR,38+AO$3)</f>
        <v>0</v>
      </c>
      <c r="AP510" s="33">
        <f>-VLOOKUP($A510,'pl-data'!$A:$BR,23+AP$3)</f>
        <v>0</v>
      </c>
      <c r="AQ510" s="34" t="str">
        <f t="shared" si="1177"/>
        <v>n/a</v>
      </c>
      <c r="AR510" s="34" t="str">
        <f t="shared" si="1178"/>
        <v>n/a</v>
      </c>
      <c r="AT510" s="33">
        <f>-VLOOKUP($A510,'pl-data'!$A:$BR,8+AT$3)</f>
        <v>0</v>
      </c>
      <c r="AU510" s="33">
        <f>-VLOOKUP($A510,'pl-data'!$A:$BR,38+AU$3)</f>
        <v>0</v>
      </c>
      <c r="AV510" s="33">
        <f>-VLOOKUP($A510,'pl-data'!$A:$BR,23+AV$3)</f>
        <v>0</v>
      </c>
      <c r="AW510" s="34" t="str">
        <f t="shared" si="1180"/>
        <v>n/a</v>
      </c>
      <c r="AX510" s="34" t="str">
        <f t="shared" si="1181"/>
        <v>n/a</v>
      </c>
      <c r="AZ510" s="33">
        <f>-VLOOKUP($A510,'pl-data'!$A:$BR,8+AZ$3)</f>
        <v>0</v>
      </c>
      <c r="BA510" s="33">
        <f>-VLOOKUP($A510,'pl-data'!$A:$BR,38+BA$3)</f>
        <v>0</v>
      </c>
      <c r="BB510" s="33">
        <f>-VLOOKUP($A510,'pl-data'!$A:$BR,23+BB$3)</f>
        <v>0</v>
      </c>
      <c r="BC510" s="34" t="str">
        <f t="shared" si="1183"/>
        <v>n/a</v>
      </c>
      <c r="BD510" s="34" t="str">
        <f t="shared" si="1184"/>
        <v>n/a</v>
      </c>
      <c r="BF510" s="33">
        <f>-VLOOKUP($A510,'pl-data'!$A:$BR,8+BF$3)</f>
        <v>0</v>
      </c>
      <c r="BG510" s="33">
        <f>-VLOOKUP($A510,'pl-data'!$A:$BR,38+BG$3)</f>
        <v>0</v>
      </c>
      <c r="BH510" s="33">
        <f>-VLOOKUP($A510,'pl-data'!$A:$BR,23+BH$3)</f>
        <v>0</v>
      </c>
      <c r="BI510" s="34" t="str">
        <f t="shared" si="1186"/>
        <v>n/a</v>
      </c>
      <c r="BJ510" s="34" t="str">
        <f t="shared" si="1187"/>
        <v>n/a</v>
      </c>
      <c r="BL510" s="33">
        <f>-VLOOKUP($A510,'pl-data'!$A:$BR,8+BL$3)</f>
        <v>0</v>
      </c>
      <c r="BM510" s="33">
        <f>-VLOOKUP($A510,'pl-data'!$A:$BR,38+BM$3)</f>
        <v>0</v>
      </c>
      <c r="BN510" s="33">
        <f>-VLOOKUP($A510,'pl-data'!$A:$BR,23+BN$3)</f>
        <v>0</v>
      </c>
      <c r="BO510" s="34" t="str">
        <f t="shared" si="1189"/>
        <v>n/a</v>
      </c>
      <c r="BP510" s="34" t="str">
        <f t="shared" si="1190"/>
        <v>n/a</v>
      </c>
      <c r="BR510" s="33">
        <f>-VLOOKUP($A510,'pl-data'!$A:$BR,8+BR$3)</f>
        <v>0</v>
      </c>
      <c r="BS510" s="33">
        <f>-VLOOKUP($A510,'pl-data'!$A:$BR,38+BS$3)</f>
        <v>0</v>
      </c>
      <c r="BT510" s="33">
        <f>-VLOOKUP($A510,'pl-data'!$A:$BR,23+BT$3)</f>
        <v>0</v>
      </c>
      <c r="BU510" s="34" t="str">
        <f t="shared" si="1192"/>
        <v>n/a</v>
      </c>
      <c r="BV510" s="34" t="str">
        <f t="shared" si="1193"/>
        <v>n/a</v>
      </c>
      <c r="BX510" s="33">
        <f t="shared" si="1197"/>
        <v>0</v>
      </c>
      <c r="BY510" s="33">
        <f t="shared" si="1198"/>
        <v>0</v>
      </c>
      <c r="BZ510" s="33">
        <f t="shared" si="1199"/>
        <v>0</v>
      </c>
      <c r="CA510" s="34" t="str">
        <f t="shared" si="1195"/>
        <v>n/a</v>
      </c>
      <c r="CB510" s="34" t="str">
        <f t="shared" si="1196"/>
        <v>n/a</v>
      </c>
    </row>
    <row r="511" spans="1:80" hidden="1" outlineLevel="2" x14ac:dyDescent="0.2">
      <c r="A511" s="49">
        <v>4655</v>
      </c>
      <c r="B511" s="47" t="str">
        <f>+masterfile!D1087</f>
        <v>4655 Nicht abzugsfähige Betriebsausgaben</v>
      </c>
      <c r="D511" s="33">
        <f>-VLOOKUP($A511,'pl-data'!$A:$BR,8+D$3)</f>
        <v>0</v>
      </c>
      <c r="E511" s="33">
        <f>-VLOOKUP($A511,'pl-data'!$A:$BR,38+E$3)</f>
        <v>0</v>
      </c>
      <c r="F511" s="33">
        <f>-VLOOKUP($A511,'pl-data'!$A:$BR,23+F$3)</f>
        <v>0</v>
      </c>
      <c r="G511" s="34" t="str">
        <f t="shared" si="1159"/>
        <v>n/a</v>
      </c>
      <c r="H511" s="34" t="str">
        <f t="shared" si="1160"/>
        <v>n/a</v>
      </c>
      <c r="J511" s="33">
        <f>-VLOOKUP($A511,'pl-data'!$A:$BR,8+J$3)</f>
        <v>0</v>
      </c>
      <c r="K511" s="33">
        <f>-VLOOKUP($A511,'pl-data'!$A:$BR,38+K$3)</f>
        <v>0</v>
      </c>
      <c r="L511" s="33">
        <f>-VLOOKUP($A511,'pl-data'!$A:$BR,23+L$3)</f>
        <v>0</v>
      </c>
      <c r="M511" s="34" t="str">
        <f t="shared" si="1162"/>
        <v>n/a</v>
      </c>
      <c r="N511" s="34" t="str">
        <f t="shared" si="1163"/>
        <v>n/a</v>
      </c>
      <c r="P511" s="33">
        <f>-VLOOKUP($A511,'pl-data'!$A:$BR,8+P$3)</f>
        <v>0</v>
      </c>
      <c r="Q511" s="33">
        <f>-VLOOKUP($A511,'pl-data'!$A:$BR,38+Q$3)</f>
        <v>0</v>
      </c>
      <c r="R511" s="33">
        <f>-VLOOKUP($A511,'pl-data'!$A:$BR,23+R$3)</f>
        <v>0</v>
      </c>
      <c r="S511" s="34" t="str">
        <f t="shared" si="1165"/>
        <v>n/a</v>
      </c>
      <c r="T511" s="34" t="str">
        <f t="shared" si="1166"/>
        <v>n/a</v>
      </c>
      <c r="V511" s="33">
        <f>-VLOOKUP($A511,'pl-data'!$A:$BR,8+V$3)</f>
        <v>0</v>
      </c>
      <c r="W511" s="33">
        <f>-VLOOKUP($A511,'pl-data'!$A:$BR,38+W$3)</f>
        <v>0</v>
      </c>
      <c r="X511" s="33">
        <f>-VLOOKUP($A511,'pl-data'!$A:$BR,23+X$3)</f>
        <v>0</v>
      </c>
      <c r="Y511" s="34" t="str">
        <f t="shared" si="1168"/>
        <v>n/a</v>
      </c>
      <c r="Z511" s="34" t="str">
        <f t="shared" si="1169"/>
        <v>n/a</v>
      </c>
      <c r="AB511" s="33">
        <f>-VLOOKUP($A511,'pl-data'!$A:$BR,8+AB$3)</f>
        <v>0</v>
      </c>
      <c r="AC511" s="33">
        <f>-VLOOKUP($A511,'pl-data'!$A:$BR,38+AC$3)</f>
        <v>0</v>
      </c>
      <c r="AD511" s="33">
        <f>-VLOOKUP($A511,'pl-data'!$A:$BR,23+AD$3)</f>
        <v>0</v>
      </c>
      <c r="AE511" s="34" t="str">
        <f t="shared" si="1171"/>
        <v>n/a</v>
      </c>
      <c r="AF511" s="34" t="str">
        <f t="shared" si="1172"/>
        <v>n/a</v>
      </c>
      <c r="AH511" s="33">
        <f>-VLOOKUP($A511,'pl-data'!$A:$BR,8+AH$3)</f>
        <v>0</v>
      </c>
      <c r="AI511" s="33">
        <f>-VLOOKUP($A511,'pl-data'!$A:$BR,38+AI$3)</f>
        <v>0</v>
      </c>
      <c r="AJ511" s="33">
        <f>-VLOOKUP($A511,'pl-data'!$A:$BR,23+AJ$3)</f>
        <v>0</v>
      </c>
      <c r="AK511" s="34" t="str">
        <f t="shared" si="1174"/>
        <v>n/a</v>
      </c>
      <c r="AL511" s="34" t="str">
        <f t="shared" si="1175"/>
        <v>n/a</v>
      </c>
      <c r="AN511" s="33">
        <f>-VLOOKUP($A511,'pl-data'!$A:$BR,8+AN$3)</f>
        <v>0</v>
      </c>
      <c r="AO511" s="33">
        <f>-VLOOKUP($A511,'pl-data'!$A:$BR,38+AO$3)</f>
        <v>0</v>
      </c>
      <c r="AP511" s="33">
        <f>-VLOOKUP($A511,'pl-data'!$A:$BR,23+AP$3)</f>
        <v>0</v>
      </c>
      <c r="AQ511" s="34" t="str">
        <f t="shared" si="1177"/>
        <v>n/a</v>
      </c>
      <c r="AR511" s="34" t="str">
        <f t="shared" si="1178"/>
        <v>n/a</v>
      </c>
      <c r="AT511" s="33">
        <f>-VLOOKUP($A511,'pl-data'!$A:$BR,8+AT$3)</f>
        <v>0</v>
      </c>
      <c r="AU511" s="33">
        <f>-VLOOKUP($A511,'pl-data'!$A:$BR,38+AU$3)</f>
        <v>0</v>
      </c>
      <c r="AV511" s="33">
        <f>-VLOOKUP($A511,'pl-data'!$A:$BR,23+AV$3)</f>
        <v>0</v>
      </c>
      <c r="AW511" s="34" t="str">
        <f t="shared" si="1180"/>
        <v>n/a</v>
      </c>
      <c r="AX511" s="34" t="str">
        <f t="shared" si="1181"/>
        <v>n/a</v>
      </c>
      <c r="AZ511" s="33">
        <f>-VLOOKUP($A511,'pl-data'!$A:$BR,8+AZ$3)</f>
        <v>0</v>
      </c>
      <c r="BA511" s="33">
        <f>-VLOOKUP($A511,'pl-data'!$A:$BR,38+BA$3)</f>
        <v>0</v>
      </c>
      <c r="BB511" s="33">
        <f>-VLOOKUP($A511,'pl-data'!$A:$BR,23+BB$3)</f>
        <v>0</v>
      </c>
      <c r="BC511" s="34" t="str">
        <f t="shared" si="1183"/>
        <v>n/a</v>
      </c>
      <c r="BD511" s="34" t="str">
        <f t="shared" si="1184"/>
        <v>n/a</v>
      </c>
      <c r="BF511" s="33">
        <f>-VLOOKUP($A511,'pl-data'!$A:$BR,8+BF$3)</f>
        <v>0</v>
      </c>
      <c r="BG511" s="33">
        <f>-VLOOKUP($A511,'pl-data'!$A:$BR,38+BG$3)</f>
        <v>0</v>
      </c>
      <c r="BH511" s="33">
        <f>-VLOOKUP($A511,'pl-data'!$A:$BR,23+BH$3)</f>
        <v>0</v>
      </c>
      <c r="BI511" s="34" t="str">
        <f t="shared" si="1186"/>
        <v>n/a</v>
      </c>
      <c r="BJ511" s="34" t="str">
        <f t="shared" si="1187"/>
        <v>n/a</v>
      </c>
      <c r="BL511" s="33">
        <f>-VLOOKUP($A511,'pl-data'!$A:$BR,8+BL$3)</f>
        <v>0</v>
      </c>
      <c r="BM511" s="33">
        <f>-VLOOKUP($A511,'pl-data'!$A:$BR,38+BM$3)</f>
        <v>0</v>
      </c>
      <c r="BN511" s="33">
        <f>-VLOOKUP($A511,'pl-data'!$A:$BR,23+BN$3)</f>
        <v>0</v>
      </c>
      <c r="BO511" s="34" t="str">
        <f t="shared" si="1189"/>
        <v>n/a</v>
      </c>
      <c r="BP511" s="34" t="str">
        <f t="shared" si="1190"/>
        <v>n/a</v>
      </c>
      <c r="BR511" s="33">
        <f>-VLOOKUP($A511,'pl-data'!$A:$BR,8+BR$3)</f>
        <v>0</v>
      </c>
      <c r="BS511" s="33">
        <f>-VLOOKUP($A511,'pl-data'!$A:$BR,38+BS$3)</f>
        <v>0</v>
      </c>
      <c r="BT511" s="33">
        <f>-VLOOKUP($A511,'pl-data'!$A:$BR,23+BT$3)</f>
        <v>0</v>
      </c>
      <c r="BU511" s="34" t="str">
        <f t="shared" si="1192"/>
        <v>n/a</v>
      </c>
      <c r="BV511" s="34" t="str">
        <f t="shared" si="1193"/>
        <v>n/a</v>
      </c>
      <c r="BX511" s="33">
        <f t="shared" si="1197"/>
        <v>0</v>
      </c>
      <c r="BY511" s="33">
        <f t="shared" si="1198"/>
        <v>0</v>
      </c>
      <c r="BZ511" s="33">
        <f t="shared" si="1199"/>
        <v>0</v>
      </c>
      <c r="CA511" s="34" t="str">
        <f t="shared" si="1195"/>
        <v>n/a</v>
      </c>
      <c r="CB511" s="34" t="str">
        <f t="shared" si="1196"/>
        <v>n/a</v>
      </c>
    </row>
    <row r="512" spans="1:80" hidden="1" outlineLevel="2" x14ac:dyDescent="0.2">
      <c r="A512" s="49">
        <v>4660</v>
      </c>
      <c r="B512" s="47" t="str">
        <f>+masterfile!D1088</f>
        <v>4660 Reisekosten Arbeitnehmer</v>
      </c>
      <c r="D512" s="33">
        <f>-VLOOKUP($A512,'pl-data'!$A:$BR,8+D$3)</f>
        <v>0</v>
      </c>
      <c r="E512" s="33">
        <f>-VLOOKUP($A512,'pl-data'!$A:$BR,38+E$3)</f>
        <v>0</v>
      </c>
      <c r="F512" s="33">
        <f>-VLOOKUP($A512,'pl-data'!$A:$BR,23+F$3)</f>
        <v>0</v>
      </c>
      <c r="G512" s="34" t="str">
        <f t="shared" si="1159"/>
        <v>n/a</v>
      </c>
      <c r="H512" s="34" t="str">
        <f t="shared" si="1160"/>
        <v>n/a</v>
      </c>
      <c r="J512" s="33">
        <f>-VLOOKUP($A512,'pl-data'!$A:$BR,8+J$3)</f>
        <v>0</v>
      </c>
      <c r="K512" s="33">
        <f>-VLOOKUP($A512,'pl-data'!$A:$BR,38+K$3)</f>
        <v>0</v>
      </c>
      <c r="L512" s="33">
        <f>-VLOOKUP($A512,'pl-data'!$A:$BR,23+L$3)</f>
        <v>0</v>
      </c>
      <c r="M512" s="34" t="str">
        <f t="shared" si="1162"/>
        <v>n/a</v>
      </c>
      <c r="N512" s="34" t="str">
        <f t="shared" si="1163"/>
        <v>n/a</v>
      </c>
      <c r="P512" s="33">
        <f>-VLOOKUP($A512,'pl-data'!$A:$BR,8+P$3)</f>
        <v>0</v>
      </c>
      <c r="Q512" s="33">
        <f>-VLOOKUP($A512,'pl-data'!$A:$BR,38+Q$3)</f>
        <v>0</v>
      </c>
      <c r="R512" s="33">
        <f>-VLOOKUP($A512,'pl-data'!$A:$BR,23+R$3)</f>
        <v>0</v>
      </c>
      <c r="S512" s="34" t="str">
        <f t="shared" si="1165"/>
        <v>n/a</v>
      </c>
      <c r="T512" s="34" t="str">
        <f t="shared" si="1166"/>
        <v>n/a</v>
      </c>
      <c r="V512" s="33">
        <f>-VLOOKUP($A512,'pl-data'!$A:$BR,8+V$3)</f>
        <v>0</v>
      </c>
      <c r="W512" s="33">
        <f>-VLOOKUP($A512,'pl-data'!$A:$BR,38+W$3)</f>
        <v>0</v>
      </c>
      <c r="X512" s="33">
        <f>-VLOOKUP($A512,'pl-data'!$A:$BR,23+X$3)</f>
        <v>0</v>
      </c>
      <c r="Y512" s="34" t="str">
        <f t="shared" si="1168"/>
        <v>n/a</v>
      </c>
      <c r="Z512" s="34" t="str">
        <f t="shared" si="1169"/>
        <v>n/a</v>
      </c>
      <c r="AB512" s="33">
        <f>-VLOOKUP($A512,'pl-data'!$A:$BR,8+AB$3)</f>
        <v>0</v>
      </c>
      <c r="AC512" s="33">
        <f>-VLOOKUP($A512,'pl-data'!$A:$BR,38+AC$3)</f>
        <v>0</v>
      </c>
      <c r="AD512" s="33">
        <f>-VLOOKUP($A512,'pl-data'!$A:$BR,23+AD$3)</f>
        <v>0</v>
      </c>
      <c r="AE512" s="34" t="str">
        <f t="shared" si="1171"/>
        <v>n/a</v>
      </c>
      <c r="AF512" s="34" t="str">
        <f t="shared" si="1172"/>
        <v>n/a</v>
      </c>
      <c r="AH512" s="33">
        <f>-VLOOKUP($A512,'pl-data'!$A:$BR,8+AH$3)</f>
        <v>0</v>
      </c>
      <c r="AI512" s="33">
        <f>-VLOOKUP($A512,'pl-data'!$A:$BR,38+AI$3)</f>
        <v>0</v>
      </c>
      <c r="AJ512" s="33">
        <f>-VLOOKUP($A512,'pl-data'!$A:$BR,23+AJ$3)</f>
        <v>0</v>
      </c>
      <c r="AK512" s="34" t="str">
        <f t="shared" si="1174"/>
        <v>n/a</v>
      </c>
      <c r="AL512" s="34" t="str">
        <f t="shared" si="1175"/>
        <v>n/a</v>
      </c>
      <c r="AN512" s="33">
        <f>-VLOOKUP($A512,'pl-data'!$A:$BR,8+AN$3)</f>
        <v>0</v>
      </c>
      <c r="AO512" s="33">
        <f>-VLOOKUP($A512,'pl-data'!$A:$BR,38+AO$3)</f>
        <v>0</v>
      </c>
      <c r="AP512" s="33">
        <f>-VLOOKUP($A512,'pl-data'!$A:$BR,23+AP$3)</f>
        <v>0</v>
      </c>
      <c r="AQ512" s="34" t="str">
        <f t="shared" si="1177"/>
        <v>n/a</v>
      </c>
      <c r="AR512" s="34" t="str">
        <f t="shared" si="1178"/>
        <v>n/a</v>
      </c>
      <c r="AT512" s="33">
        <f>-VLOOKUP($A512,'pl-data'!$A:$BR,8+AT$3)</f>
        <v>0</v>
      </c>
      <c r="AU512" s="33">
        <f>-VLOOKUP($A512,'pl-data'!$A:$BR,38+AU$3)</f>
        <v>0</v>
      </c>
      <c r="AV512" s="33">
        <f>-VLOOKUP($A512,'pl-data'!$A:$BR,23+AV$3)</f>
        <v>0</v>
      </c>
      <c r="AW512" s="34" t="str">
        <f t="shared" si="1180"/>
        <v>n/a</v>
      </c>
      <c r="AX512" s="34" t="str">
        <f t="shared" si="1181"/>
        <v>n/a</v>
      </c>
      <c r="AZ512" s="33">
        <f>-VLOOKUP($A512,'pl-data'!$A:$BR,8+AZ$3)</f>
        <v>0</v>
      </c>
      <c r="BA512" s="33">
        <f>-VLOOKUP($A512,'pl-data'!$A:$BR,38+BA$3)</f>
        <v>0</v>
      </c>
      <c r="BB512" s="33">
        <f>-VLOOKUP($A512,'pl-data'!$A:$BR,23+BB$3)</f>
        <v>0</v>
      </c>
      <c r="BC512" s="34" t="str">
        <f t="shared" si="1183"/>
        <v>n/a</v>
      </c>
      <c r="BD512" s="34" t="str">
        <f t="shared" si="1184"/>
        <v>n/a</v>
      </c>
      <c r="BF512" s="33">
        <f>-VLOOKUP($A512,'pl-data'!$A:$BR,8+BF$3)</f>
        <v>0</v>
      </c>
      <c r="BG512" s="33">
        <f>-VLOOKUP($A512,'pl-data'!$A:$BR,38+BG$3)</f>
        <v>0</v>
      </c>
      <c r="BH512" s="33">
        <f>-VLOOKUP($A512,'pl-data'!$A:$BR,23+BH$3)</f>
        <v>0</v>
      </c>
      <c r="BI512" s="34" t="str">
        <f t="shared" si="1186"/>
        <v>n/a</v>
      </c>
      <c r="BJ512" s="34" t="str">
        <f t="shared" si="1187"/>
        <v>n/a</v>
      </c>
      <c r="BL512" s="33">
        <f>-VLOOKUP($A512,'pl-data'!$A:$BR,8+BL$3)</f>
        <v>0</v>
      </c>
      <c r="BM512" s="33">
        <f>-VLOOKUP($A512,'pl-data'!$A:$BR,38+BM$3)</f>
        <v>0</v>
      </c>
      <c r="BN512" s="33">
        <f>-VLOOKUP($A512,'pl-data'!$A:$BR,23+BN$3)</f>
        <v>0</v>
      </c>
      <c r="BO512" s="34" t="str">
        <f t="shared" si="1189"/>
        <v>n/a</v>
      </c>
      <c r="BP512" s="34" t="str">
        <f t="shared" si="1190"/>
        <v>n/a</v>
      </c>
      <c r="BR512" s="33">
        <f>-VLOOKUP($A512,'pl-data'!$A:$BR,8+BR$3)</f>
        <v>0</v>
      </c>
      <c r="BS512" s="33">
        <f>-VLOOKUP($A512,'pl-data'!$A:$BR,38+BS$3)</f>
        <v>0</v>
      </c>
      <c r="BT512" s="33">
        <f>-VLOOKUP($A512,'pl-data'!$A:$BR,23+BT$3)</f>
        <v>0</v>
      </c>
      <c r="BU512" s="34" t="str">
        <f t="shared" si="1192"/>
        <v>n/a</v>
      </c>
      <c r="BV512" s="34" t="str">
        <f t="shared" si="1193"/>
        <v>n/a</v>
      </c>
      <c r="BX512" s="33">
        <f t="shared" si="1197"/>
        <v>0</v>
      </c>
      <c r="BY512" s="33">
        <f t="shared" si="1198"/>
        <v>0</v>
      </c>
      <c r="BZ512" s="33">
        <f t="shared" si="1199"/>
        <v>0</v>
      </c>
      <c r="CA512" s="34" t="str">
        <f t="shared" si="1195"/>
        <v>n/a</v>
      </c>
      <c r="CB512" s="34" t="str">
        <f t="shared" si="1196"/>
        <v>n/a</v>
      </c>
    </row>
    <row r="513" spans="1:80" hidden="1" outlineLevel="2" x14ac:dyDescent="0.2">
      <c r="A513" s="49">
        <v>4663</v>
      </c>
      <c r="B513" s="47" t="str">
        <f>+masterfile!D1089</f>
        <v>4663 Reisekosten Arbeitnehmer, Fahrtkosten</v>
      </c>
      <c r="D513" s="33">
        <f>-VLOOKUP($A513,'pl-data'!$A:$BR,8+D$3)</f>
        <v>0</v>
      </c>
      <c r="E513" s="33">
        <f>-VLOOKUP($A513,'pl-data'!$A:$BR,38+E$3)</f>
        <v>0</v>
      </c>
      <c r="F513" s="33">
        <f>-VLOOKUP($A513,'pl-data'!$A:$BR,23+F$3)</f>
        <v>0</v>
      </c>
      <c r="G513" s="34" t="str">
        <f t="shared" si="1159"/>
        <v>n/a</v>
      </c>
      <c r="H513" s="34" t="str">
        <f t="shared" si="1160"/>
        <v>n/a</v>
      </c>
      <c r="J513" s="33">
        <f>-VLOOKUP($A513,'pl-data'!$A:$BR,8+J$3)</f>
        <v>0</v>
      </c>
      <c r="K513" s="33">
        <f>-VLOOKUP($A513,'pl-data'!$A:$BR,38+K$3)</f>
        <v>0</v>
      </c>
      <c r="L513" s="33">
        <f>-VLOOKUP($A513,'pl-data'!$A:$BR,23+L$3)</f>
        <v>0</v>
      </c>
      <c r="M513" s="34" t="str">
        <f t="shared" si="1162"/>
        <v>n/a</v>
      </c>
      <c r="N513" s="34" t="str">
        <f t="shared" si="1163"/>
        <v>n/a</v>
      </c>
      <c r="P513" s="33">
        <f>-VLOOKUP($A513,'pl-data'!$A:$BR,8+P$3)</f>
        <v>0</v>
      </c>
      <c r="Q513" s="33">
        <f>-VLOOKUP($A513,'pl-data'!$A:$BR,38+Q$3)</f>
        <v>0</v>
      </c>
      <c r="R513" s="33">
        <f>-VLOOKUP($A513,'pl-data'!$A:$BR,23+R$3)</f>
        <v>0</v>
      </c>
      <c r="S513" s="34" t="str">
        <f t="shared" si="1165"/>
        <v>n/a</v>
      </c>
      <c r="T513" s="34" t="str">
        <f t="shared" si="1166"/>
        <v>n/a</v>
      </c>
      <c r="V513" s="33">
        <f>-VLOOKUP($A513,'pl-data'!$A:$BR,8+V$3)</f>
        <v>0</v>
      </c>
      <c r="W513" s="33">
        <f>-VLOOKUP($A513,'pl-data'!$A:$BR,38+W$3)</f>
        <v>0</v>
      </c>
      <c r="X513" s="33">
        <f>-VLOOKUP($A513,'pl-data'!$A:$BR,23+X$3)</f>
        <v>0</v>
      </c>
      <c r="Y513" s="34" t="str">
        <f t="shared" si="1168"/>
        <v>n/a</v>
      </c>
      <c r="Z513" s="34" t="str">
        <f t="shared" si="1169"/>
        <v>n/a</v>
      </c>
      <c r="AB513" s="33">
        <f>-VLOOKUP($A513,'pl-data'!$A:$BR,8+AB$3)</f>
        <v>0</v>
      </c>
      <c r="AC513" s="33">
        <f>-VLOOKUP($A513,'pl-data'!$A:$BR,38+AC$3)</f>
        <v>0</v>
      </c>
      <c r="AD513" s="33">
        <f>-VLOOKUP($A513,'pl-data'!$A:$BR,23+AD$3)</f>
        <v>0</v>
      </c>
      <c r="AE513" s="34" t="str">
        <f t="shared" si="1171"/>
        <v>n/a</v>
      </c>
      <c r="AF513" s="34" t="str">
        <f t="shared" si="1172"/>
        <v>n/a</v>
      </c>
      <c r="AH513" s="33">
        <f>-VLOOKUP($A513,'pl-data'!$A:$BR,8+AH$3)</f>
        <v>0</v>
      </c>
      <c r="AI513" s="33">
        <f>-VLOOKUP($A513,'pl-data'!$A:$BR,38+AI$3)</f>
        <v>0</v>
      </c>
      <c r="AJ513" s="33">
        <f>-VLOOKUP($A513,'pl-data'!$A:$BR,23+AJ$3)</f>
        <v>0</v>
      </c>
      <c r="AK513" s="34" t="str">
        <f t="shared" si="1174"/>
        <v>n/a</v>
      </c>
      <c r="AL513" s="34" t="str">
        <f t="shared" si="1175"/>
        <v>n/a</v>
      </c>
      <c r="AN513" s="33">
        <f>-VLOOKUP($A513,'pl-data'!$A:$BR,8+AN$3)</f>
        <v>0</v>
      </c>
      <c r="AO513" s="33">
        <f>-VLOOKUP($A513,'pl-data'!$A:$BR,38+AO$3)</f>
        <v>0</v>
      </c>
      <c r="AP513" s="33">
        <f>-VLOOKUP($A513,'pl-data'!$A:$BR,23+AP$3)</f>
        <v>0</v>
      </c>
      <c r="AQ513" s="34" t="str">
        <f t="shared" si="1177"/>
        <v>n/a</v>
      </c>
      <c r="AR513" s="34" t="str">
        <f t="shared" si="1178"/>
        <v>n/a</v>
      </c>
      <c r="AT513" s="33">
        <f>-VLOOKUP($A513,'pl-data'!$A:$BR,8+AT$3)</f>
        <v>0</v>
      </c>
      <c r="AU513" s="33">
        <f>-VLOOKUP($A513,'pl-data'!$A:$BR,38+AU$3)</f>
        <v>0</v>
      </c>
      <c r="AV513" s="33">
        <f>-VLOOKUP($A513,'pl-data'!$A:$BR,23+AV$3)</f>
        <v>0</v>
      </c>
      <c r="AW513" s="34" t="str">
        <f t="shared" si="1180"/>
        <v>n/a</v>
      </c>
      <c r="AX513" s="34" t="str">
        <f t="shared" si="1181"/>
        <v>n/a</v>
      </c>
      <c r="AZ513" s="33">
        <f>-VLOOKUP($A513,'pl-data'!$A:$BR,8+AZ$3)</f>
        <v>0</v>
      </c>
      <c r="BA513" s="33">
        <f>-VLOOKUP($A513,'pl-data'!$A:$BR,38+BA$3)</f>
        <v>0</v>
      </c>
      <c r="BB513" s="33">
        <f>-VLOOKUP($A513,'pl-data'!$A:$BR,23+BB$3)</f>
        <v>0</v>
      </c>
      <c r="BC513" s="34" t="str">
        <f t="shared" si="1183"/>
        <v>n/a</v>
      </c>
      <c r="BD513" s="34" t="str">
        <f t="shared" si="1184"/>
        <v>n/a</v>
      </c>
      <c r="BF513" s="33">
        <f>-VLOOKUP($A513,'pl-data'!$A:$BR,8+BF$3)</f>
        <v>0</v>
      </c>
      <c r="BG513" s="33">
        <f>-VLOOKUP($A513,'pl-data'!$A:$BR,38+BG$3)</f>
        <v>0</v>
      </c>
      <c r="BH513" s="33">
        <f>-VLOOKUP($A513,'pl-data'!$A:$BR,23+BH$3)</f>
        <v>0</v>
      </c>
      <c r="BI513" s="34" t="str">
        <f t="shared" si="1186"/>
        <v>n/a</v>
      </c>
      <c r="BJ513" s="34" t="str">
        <f t="shared" si="1187"/>
        <v>n/a</v>
      </c>
      <c r="BL513" s="33">
        <f>-VLOOKUP($A513,'pl-data'!$A:$BR,8+BL$3)</f>
        <v>0</v>
      </c>
      <c r="BM513" s="33">
        <f>-VLOOKUP($A513,'pl-data'!$A:$BR,38+BM$3)</f>
        <v>0</v>
      </c>
      <c r="BN513" s="33">
        <f>-VLOOKUP($A513,'pl-data'!$A:$BR,23+BN$3)</f>
        <v>0</v>
      </c>
      <c r="BO513" s="34" t="str">
        <f t="shared" si="1189"/>
        <v>n/a</v>
      </c>
      <c r="BP513" s="34" t="str">
        <f t="shared" si="1190"/>
        <v>n/a</v>
      </c>
      <c r="BR513" s="33">
        <f>-VLOOKUP($A513,'pl-data'!$A:$BR,8+BR$3)</f>
        <v>0</v>
      </c>
      <c r="BS513" s="33">
        <f>-VLOOKUP($A513,'pl-data'!$A:$BR,38+BS$3)</f>
        <v>0</v>
      </c>
      <c r="BT513" s="33">
        <f>-VLOOKUP($A513,'pl-data'!$A:$BR,23+BT$3)</f>
        <v>0</v>
      </c>
      <c r="BU513" s="34" t="str">
        <f t="shared" si="1192"/>
        <v>n/a</v>
      </c>
      <c r="BV513" s="34" t="str">
        <f t="shared" si="1193"/>
        <v>n/a</v>
      </c>
      <c r="BX513" s="33">
        <f t="shared" si="1197"/>
        <v>0</v>
      </c>
      <c r="BY513" s="33">
        <f t="shared" si="1198"/>
        <v>0</v>
      </c>
      <c r="BZ513" s="33">
        <f t="shared" si="1199"/>
        <v>0</v>
      </c>
      <c r="CA513" s="34" t="str">
        <f t="shared" si="1195"/>
        <v>n/a</v>
      </c>
      <c r="CB513" s="34" t="str">
        <f t="shared" si="1196"/>
        <v>n/a</v>
      </c>
    </row>
    <row r="514" spans="1:80" hidden="1" outlineLevel="2" x14ac:dyDescent="0.2">
      <c r="A514" s="49">
        <v>4664</v>
      </c>
      <c r="B514" s="47" t="str">
        <f>+masterfile!D1090</f>
        <v>4664 Reisekosten AN Verpfleg.mehraufwand</v>
      </c>
      <c r="D514" s="33">
        <f>-VLOOKUP($A514,'pl-data'!$A:$BR,8+D$3)</f>
        <v>0</v>
      </c>
      <c r="E514" s="33">
        <f>-VLOOKUP($A514,'pl-data'!$A:$BR,38+E$3)</f>
        <v>0</v>
      </c>
      <c r="F514" s="33">
        <f>-VLOOKUP($A514,'pl-data'!$A:$BR,23+F$3)</f>
        <v>0</v>
      </c>
      <c r="G514" s="34" t="str">
        <f t="shared" si="1159"/>
        <v>n/a</v>
      </c>
      <c r="H514" s="34" t="str">
        <f t="shared" si="1160"/>
        <v>n/a</v>
      </c>
      <c r="J514" s="33">
        <f>-VLOOKUP($A514,'pl-data'!$A:$BR,8+J$3)</f>
        <v>0</v>
      </c>
      <c r="K514" s="33">
        <f>-VLOOKUP($A514,'pl-data'!$A:$BR,38+K$3)</f>
        <v>0</v>
      </c>
      <c r="L514" s="33">
        <f>-VLOOKUP($A514,'pl-data'!$A:$BR,23+L$3)</f>
        <v>0</v>
      </c>
      <c r="M514" s="34" t="str">
        <f t="shared" si="1162"/>
        <v>n/a</v>
      </c>
      <c r="N514" s="34" t="str">
        <f t="shared" si="1163"/>
        <v>n/a</v>
      </c>
      <c r="P514" s="33">
        <f>-VLOOKUP($A514,'pl-data'!$A:$BR,8+P$3)</f>
        <v>0</v>
      </c>
      <c r="Q514" s="33">
        <f>-VLOOKUP($A514,'pl-data'!$A:$BR,38+Q$3)</f>
        <v>0</v>
      </c>
      <c r="R514" s="33">
        <f>-VLOOKUP($A514,'pl-data'!$A:$BR,23+R$3)</f>
        <v>0</v>
      </c>
      <c r="S514" s="34" t="str">
        <f t="shared" si="1165"/>
        <v>n/a</v>
      </c>
      <c r="T514" s="34" t="str">
        <f t="shared" si="1166"/>
        <v>n/a</v>
      </c>
      <c r="V514" s="33">
        <f>-VLOOKUP($A514,'pl-data'!$A:$BR,8+V$3)</f>
        <v>0</v>
      </c>
      <c r="W514" s="33">
        <f>-VLOOKUP($A514,'pl-data'!$A:$BR,38+W$3)</f>
        <v>0</v>
      </c>
      <c r="X514" s="33">
        <f>-VLOOKUP($A514,'pl-data'!$A:$BR,23+X$3)</f>
        <v>0</v>
      </c>
      <c r="Y514" s="34" t="str">
        <f t="shared" si="1168"/>
        <v>n/a</v>
      </c>
      <c r="Z514" s="34" t="str">
        <f t="shared" si="1169"/>
        <v>n/a</v>
      </c>
      <c r="AB514" s="33">
        <f>-VLOOKUP($A514,'pl-data'!$A:$BR,8+AB$3)</f>
        <v>0</v>
      </c>
      <c r="AC514" s="33">
        <f>-VLOOKUP($A514,'pl-data'!$A:$BR,38+AC$3)</f>
        <v>0</v>
      </c>
      <c r="AD514" s="33">
        <f>-VLOOKUP($A514,'pl-data'!$A:$BR,23+AD$3)</f>
        <v>0</v>
      </c>
      <c r="AE514" s="34" t="str">
        <f t="shared" si="1171"/>
        <v>n/a</v>
      </c>
      <c r="AF514" s="34" t="str">
        <f t="shared" si="1172"/>
        <v>n/a</v>
      </c>
      <c r="AH514" s="33">
        <f>-VLOOKUP($A514,'pl-data'!$A:$BR,8+AH$3)</f>
        <v>0</v>
      </c>
      <c r="AI514" s="33">
        <f>-VLOOKUP($A514,'pl-data'!$A:$BR,38+AI$3)</f>
        <v>0</v>
      </c>
      <c r="AJ514" s="33">
        <f>-VLOOKUP($A514,'pl-data'!$A:$BR,23+AJ$3)</f>
        <v>0</v>
      </c>
      <c r="AK514" s="34" t="str">
        <f t="shared" si="1174"/>
        <v>n/a</v>
      </c>
      <c r="AL514" s="34" t="str">
        <f t="shared" si="1175"/>
        <v>n/a</v>
      </c>
      <c r="AN514" s="33">
        <f>-VLOOKUP($A514,'pl-data'!$A:$BR,8+AN$3)</f>
        <v>0</v>
      </c>
      <c r="AO514" s="33">
        <f>-VLOOKUP($A514,'pl-data'!$A:$BR,38+AO$3)</f>
        <v>0</v>
      </c>
      <c r="AP514" s="33">
        <f>-VLOOKUP($A514,'pl-data'!$A:$BR,23+AP$3)</f>
        <v>0</v>
      </c>
      <c r="AQ514" s="34" t="str">
        <f t="shared" si="1177"/>
        <v>n/a</v>
      </c>
      <c r="AR514" s="34" t="str">
        <f t="shared" si="1178"/>
        <v>n/a</v>
      </c>
      <c r="AT514" s="33">
        <f>-VLOOKUP($A514,'pl-data'!$A:$BR,8+AT$3)</f>
        <v>0</v>
      </c>
      <c r="AU514" s="33">
        <f>-VLOOKUP($A514,'pl-data'!$A:$BR,38+AU$3)</f>
        <v>0</v>
      </c>
      <c r="AV514" s="33">
        <f>-VLOOKUP($A514,'pl-data'!$A:$BR,23+AV$3)</f>
        <v>0</v>
      </c>
      <c r="AW514" s="34" t="str">
        <f t="shared" si="1180"/>
        <v>n/a</v>
      </c>
      <c r="AX514" s="34" t="str">
        <f t="shared" si="1181"/>
        <v>n/a</v>
      </c>
      <c r="AZ514" s="33">
        <f>-VLOOKUP($A514,'pl-data'!$A:$BR,8+AZ$3)</f>
        <v>0</v>
      </c>
      <c r="BA514" s="33">
        <f>-VLOOKUP($A514,'pl-data'!$A:$BR,38+BA$3)</f>
        <v>0</v>
      </c>
      <c r="BB514" s="33">
        <f>-VLOOKUP($A514,'pl-data'!$A:$BR,23+BB$3)</f>
        <v>0</v>
      </c>
      <c r="BC514" s="34" t="str">
        <f t="shared" si="1183"/>
        <v>n/a</v>
      </c>
      <c r="BD514" s="34" t="str">
        <f t="shared" si="1184"/>
        <v>n/a</v>
      </c>
      <c r="BF514" s="33">
        <f>-VLOOKUP($A514,'pl-data'!$A:$BR,8+BF$3)</f>
        <v>0</v>
      </c>
      <c r="BG514" s="33">
        <f>-VLOOKUP($A514,'pl-data'!$A:$BR,38+BG$3)</f>
        <v>0</v>
      </c>
      <c r="BH514" s="33">
        <f>-VLOOKUP($A514,'pl-data'!$A:$BR,23+BH$3)</f>
        <v>0</v>
      </c>
      <c r="BI514" s="34" t="str">
        <f t="shared" si="1186"/>
        <v>n/a</v>
      </c>
      <c r="BJ514" s="34" t="str">
        <f t="shared" si="1187"/>
        <v>n/a</v>
      </c>
      <c r="BL514" s="33">
        <f>-VLOOKUP($A514,'pl-data'!$A:$BR,8+BL$3)</f>
        <v>0</v>
      </c>
      <c r="BM514" s="33">
        <f>-VLOOKUP($A514,'pl-data'!$A:$BR,38+BM$3)</f>
        <v>0</v>
      </c>
      <c r="BN514" s="33">
        <f>-VLOOKUP($A514,'pl-data'!$A:$BR,23+BN$3)</f>
        <v>0</v>
      </c>
      <c r="BO514" s="34" t="str">
        <f t="shared" si="1189"/>
        <v>n/a</v>
      </c>
      <c r="BP514" s="34" t="str">
        <f t="shared" si="1190"/>
        <v>n/a</v>
      </c>
      <c r="BR514" s="33">
        <f>-VLOOKUP($A514,'pl-data'!$A:$BR,8+BR$3)</f>
        <v>0</v>
      </c>
      <c r="BS514" s="33">
        <f>-VLOOKUP($A514,'pl-data'!$A:$BR,38+BS$3)</f>
        <v>0</v>
      </c>
      <c r="BT514" s="33">
        <f>-VLOOKUP($A514,'pl-data'!$A:$BR,23+BT$3)</f>
        <v>0</v>
      </c>
      <c r="BU514" s="34" t="str">
        <f t="shared" si="1192"/>
        <v>n/a</v>
      </c>
      <c r="BV514" s="34" t="str">
        <f t="shared" si="1193"/>
        <v>n/a</v>
      </c>
      <c r="BX514" s="33">
        <f t="shared" si="1197"/>
        <v>0</v>
      </c>
      <c r="BY514" s="33">
        <f t="shared" si="1198"/>
        <v>0</v>
      </c>
      <c r="BZ514" s="33">
        <f t="shared" si="1199"/>
        <v>0</v>
      </c>
      <c r="CA514" s="34" t="str">
        <f t="shared" si="1195"/>
        <v>n/a</v>
      </c>
      <c r="CB514" s="34" t="str">
        <f t="shared" si="1196"/>
        <v>n/a</v>
      </c>
    </row>
    <row r="515" spans="1:80" hidden="1" outlineLevel="2" x14ac:dyDescent="0.2">
      <c r="A515" s="49">
        <v>4666</v>
      </c>
      <c r="B515" s="47" t="str">
        <f>+masterfile!D1091</f>
        <v>4666 Reisekosten AN Übernachtungsaufwand</v>
      </c>
      <c r="D515" s="33">
        <f>-VLOOKUP($A515,'pl-data'!$A:$BR,8+D$3)</f>
        <v>0</v>
      </c>
      <c r="E515" s="33">
        <f>-VLOOKUP($A515,'pl-data'!$A:$BR,38+E$3)</f>
        <v>0</v>
      </c>
      <c r="F515" s="33">
        <f>-VLOOKUP($A515,'pl-data'!$A:$BR,23+F$3)</f>
        <v>0</v>
      </c>
      <c r="G515" s="34" t="str">
        <f t="shared" si="1159"/>
        <v>n/a</v>
      </c>
      <c r="H515" s="34" t="str">
        <f t="shared" si="1160"/>
        <v>n/a</v>
      </c>
      <c r="J515" s="33">
        <f>-VLOOKUP($A515,'pl-data'!$A:$BR,8+J$3)</f>
        <v>0</v>
      </c>
      <c r="K515" s="33">
        <f>-VLOOKUP($A515,'pl-data'!$A:$BR,38+K$3)</f>
        <v>0</v>
      </c>
      <c r="L515" s="33">
        <f>-VLOOKUP($A515,'pl-data'!$A:$BR,23+L$3)</f>
        <v>0</v>
      </c>
      <c r="M515" s="34" t="str">
        <f t="shared" si="1162"/>
        <v>n/a</v>
      </c>
      <c r="N515" s="34" t="str">
        <f t="shared" si="1163"/>
        <v>n/a</v>
      </c>
      <c r="P515" s="33">
        <f>-VLOOKUP($A515,'pl-data'!$A:$BR,8+P$3)</f>
        <v>0</v>
      </c>
      <c r="Q515" s="33">
        <f>-VLOOKUP($A515,'pl-data'!$A:$BR,38+Q$3)</f>
        <v>0</v>
      </c>
      <c r="R515" s="33">
        <f>-VLOOKUP($A515,'pl-data'!$A:$BR,23+R$3)</f>
        <v>0</v>
      </c>
      <c r="S515" s="34" t="str">
        <f t="shared" si="1165"/>
        <v>n/a</v>
      </c>
      <c r="T515" s="34" t="str">
        <f t="shared" si="1166"/>
        <v>n/a</v>
      </c>
      <c r="V515" s="33">
        <f>-VLOOKUP($A515,'pl-data'!$A:$BR,8+V$3)</f>
        <v>0</v>
      </c>
      <c r="W515" s="33">
        <f>-VLOOKUP($A515,'pl-data'!$A:$BR,38+W$3)</f>
        <v>0</v>
      </c>
      <c r="X515" s="33">
        <f>-VLOOKUP($A515,'pl-data'!$A:$BR,23+X$3)</f>
        <v>0</v>
      </c>
      <c r="Y515" s="34" t="str">
        <f t="shared" si="1168"/>
        <v>n/a</v>
      </c>
      <c r="Z515" s="34" t="str">
        <f t="shared" si="1169"/>
        <v>n/a</v>
      </c>
      <c r="AB515" s="33">
        <f>-VLOOKUP($A515,'pl-data'!$A:$BR,8+AB$3)</f>
        <v>0</v>
      </c>
      <c r="AC515" s="33">
        <f>-VLOOKUP($A515,'pl-data'!$A:$BR,38+AC$3)</f>
        <v>0</v>
      </c>
      <c r="AD515" s="33">
        <f>-VLOOKUP($A515,'pl-data'!$A:$BR,23+AD$3)</f>
        <v>0</v>
      </c>
      <c r="AE515" s="34" t="str">
        <f t="shared" si="1171"/>
        <v>n/a</v>
      </c>
      <c r="AF515" s="34" t="str">
        <f t="shared" si="1172"/>
        <v>n/a</v>
      </c>
      <c r="AH515" s="33">
        <f>-VLOOKUP($A515,'pl-data'!$A:$BR,8+AH$3)</f>
        <v>0</v>
      </c>
      <c r="AI515" s="33">
        <f>-VLOOKUP($A515,'pl-data'!$A:$BR,38+AI$3)</f>
        <v>0</v>
      </c>
      <c r="AJ515" s="33">
        <f>-VLOOKUP($A515,'pl-data'!$A:$BR,23+AJ$3)</f>
        <v>0</v>
      </c>
      <c r="AK515" s="34" t="str">
        <f t="shared" si="1174"/>
        <v>n/a</v>
      </c>
      <c r="AL515" s="34" t="str">
        <f t="shared" si="1175"/>
        <v>n/a</v>
      </c>
      <c r="AN515" s="33">
        <f>-VLOOKUP($A515,'pl-data'!$A:$BR,8+AN$3)</f>
        <v>0</v>
      </c>
      <c r="AO515" s="33">
        <f>-VLOOKUP($A515,'pl-data'!$A:$BR,38+AO$3)</f>
        <v>0</v>
      </c>
      <c r="AP515" s="33">
        <f>-VLOOKUP($A515,'pl-data'!$A:$BR,23+AP$3)</f>
        <v>0</v>
      </c>
      <c r="AQ515" s="34" t="str">
        <f t="shared" si="1177"/>
        <v>n/a</v>
      </c>
      <c r="AR515" s="34" t="str">
        <f t="shared" si="1178"/>
        <v>n/a</v>
      </c>
      <c r="AT515" s="33">
        <f>-VLOOKUP($A515,'pl-data'!$A:$BR,8+AT$3)</f>
        <v>0</v>
      </c>
      <c r="AU515" s="33">
        <f>-VLOOKUP($A515,'pl-data'!$A:$BR,38+AU$3)</f>
        <v>0</v>
      </c>
      <c r="AV515" s="33">
        <f>-VLOOKUP($A515,'pl-data'!$A:$BR,23+AV$3)</f>
        <v>0</v>
      </c>
      <c r="AW515" s="34" t="str">
        <f t="shared" si="1180"/>
        <v>n/a</v>
      </c>
      <c r="AX515" s="34" t="str">
        <f t="shared" si="1181"/>
        <v>n/a</v>
      </c>
      <c r="AZ515" s="33">
        <f>-VLOOKUP($A515,'pl-data'!$A:$BR,8+AZ$3)</f>
        <v>0</v>
      </c>
      <c r="BA515" s="33">
        <f>-VLOOKUP($A515,'pl-data'!$A:$BR,38+BA$3)</f>
        <v>0</v>
      </c>
      <c r="BB515" s="33">
        <f>-VLOOKUP($A515,'pl-data'!$A:$BR,23+BB$3)</f>
        <v>0</v>
      </c>
      <c r="BC515" s="34" t="str">
        <f t="shared" si="1183"/>
        <v>n/a</v>
      </c>
      <c r="BD515" s="34" t="str">
        <f t="shared" si="1184"/>
        <v>n/a</v>
      </c>
      <c r="BF515" s="33">
        <f>-VLOOKUP($A515,'pl-data'!$A:$BR,8+BF$3)</f>
        <v>0</v>
      </c>
      <c r="BG515" s="33">
        <f>-VLOOKUP($A515,'pl-data'!$A:$BR,38+BG$3)</f>
        <v>0</v>
      </c>
      <c r="BH515" s="33">
        <f>-VLOOKUP($A515,'pl-data'!$A:$BR,23+BH$3)</f>
        <v>0</v>
      </c>
      <c r="BI515" s="34" t="str">
        <f t="shared" si="1186"/>
        <v>n/a</v>
      </c>
      <c r="BJ515" s="34" t="str">
        <f t="shared" si="1187"/>
        <v>n/a</v>
      </c>
      <c r="BL515" s="33">
        <f>-VLOOKUP($A515,'pl-data'!$A:$BR,8+BL$3)</f>
        <v>0</v>
      </c>
      <c r="BM515" s="33">
        <f>-VLOOKUP($A515,'pl-data'!$A:$BR,38+BM$3)</f>
        <v>0</v>
      </c>
      <c r="BN515" s="33">
        <f>-VLOOKUP($A515,'pl-data'!$A:$BR,23+BN$3)</f>
        <v>0</v>
      </c>
      <c r="BO515" s="34" t="str">
        <f t="shared" si="1189"/>
        <v>n/a</v>
      </c>
      <c r="BP515" s="34" t="str">
        <f t="shared" si="1190"/>
        <v>n/a</v>
      </c>
      <c r="BR515" s="33">
        <f>-VLOOKUP($A515,'pl-data'!$A:$BR,8+BR$3)</f>
        <v>0</v>
      </c>
      <c r="BS515" s="33">
        <f>-VLOOKUP($A515,'pl-data'!$A:$BR,38+BS$3)</f>
        <v>0</v>
      </c>
      <c r="BT515" s="33">
        <f>-VLOOKUP($A515,'pl-data'!$A:$BR,23+BT$3)</f>
        <v>0</v>
      </c>
      <c r="BU515" s="34" t="str">
        <f t="shared" si="1192"/>
        <v>n/a</v>
      </c>
      <c r="BV515" s="34" t="str">
        <f t="shared" si="1193"/>
        <v>n/a</v>
      </c>
      <c r="BX515" s="33">
        <f t="shared" si="1197"/>
        <v>0</v>
      </c>
      <c r="BY515" s="33">
        <f t="shared" si="1198"/>
        <v>0</v>
      </c>
      <c r="BZ515" s="33">
        <f t="shared" si="1199"/>
        <v>0</v>
      </c>
      <c r="CA515" s="34" t="str">
        <f t="shared" si="1195"/>
        <v>n/a</v>
      </c>
      <c r="CB515" s="34" t="str">
        <f t="shared" si="1196"/>
        <v>n/a</v>
      </c>
    </row>
    <row r="516" spans="1:80" hidden="1" outlineLevel="2" x14ac:dyDescent="0.2">
      <c r="A516" s="49">
        <v>4670</v>
      </c>
      <c r="B516" s="47" t="str">
        <f>+masterfile!D1093</f>
        <v>4670 Reisekosten Unternehmer</v>
      </c>
      <c r="D516" s="33">
        <f>-VLOOKUP($A516,'pl-data'!$A:$BR,8+D$3)</f>
        <v>-0.22500000000000001</v>
      </c>
      <c r="E516" s="33">
        <f>-VLOOKUP($A516,'pl-data'!$A:$BR,38+E$3)</f>
        <v>-0.23175000000000001</v>
      </c>
      <c r="F516" s="33">
        <f>-VLOOKUP($A516,'pl-data'!$A:$BR,23+F$3)</f>
        <v>0</v>
      </c>
      <c r="G516" s="34">
        <f t="shared" si="1159"/>
        <v>-1</v>
      </c>
      <c r="H516" s="34">
        <f t="shared" si="1160"/>
        <v>-1</v>
      </c>
      <c r="J516" s="33">
        <f>-VLOOKUP($A516,'pl-data'!$A:$BR,8+J$3)</f>
        <v>-0.22500000000000001</v>
      </c>
      <c r="K516" s="33">
        <f>-VLOOKUP($A516,'pl-data'!$A:$BR,38+K$3)</f>
        <v>-0.23175000000000001</v>
      </c>
      <c r="L516" s="33">
        <f>-VLOOKUP($A516,'pl-data'!$A:$BR,23+L$3)</f>
        <v>0</v>
      </c>
      <c r="M516" s="34">
        <f t="shared" si="1162"/>
        <v>-1</v>
      </c>
      <c r="N516" s="34">
        <f t="shared" si="1163"/>
        <v>-1</v>
      </c>
      <c r="P516" s="33">
        <f>-VLOOKUP($A516,'pl-data'!$A:$BR,8+P$3)</f>
        <v>-0.22500000000000001</v>
      </c>
      <c r="Q516" s="33">
        <f>-VLOOKUP($A516,'pl-data'!$A:$BR,38+Q$3)</f>
        <v>-0.23175000000000001</v>
      </c>
      <c r="R516" s="33">
        <f>-VLOOKUP($A516,'pl-data'!$A:$BR,23+R$3)</f>
        <v>0</v>
      </c>
      <c r="S516" s="34">
        <f t="shared" si="1165"/>
        <v>-1</v>
      </c>
      <c r="T516" s="34">
        <f t="shared" si="1166"/>
        <v>-1</v>
      </c>
      <c r="V516" s="33">
        <f>-VLOOKUP($A516,'pl-data'!$A:$BR,8+V$3)</f>
        <v>-0.22500000000000001</v>
      </c>
      <c r="W516" s="33">
        <f>-VLOOKUP($A516,'pl-data'!$A:$BR,38+W$3)</f>
        <v>-0.23175000000000001</v>
      </c>
      <c r="X516" s="33">
        <f>-VLOOKUP($A516,'pl-data'!$A:$BR,23+X$3)</f>
        <v>0</v>
      </c>
      <c r="Y516" s="34">
        <f t="shared" si="1168"/>
        <v>-1</v>
      </c>
      <c r="Z516" s="34">
        <f t="shared" si="1169"/>
        <v>-1</v>
      </c>
      <c r="AB516" s="33">
        <f>-VLOOKUP($A516,'pl-data'!$A:$BR,8+AB$3)</f>
        <v>-0.22500000000000001</v>
      </c>
      <c r="AC516" s="33">
        <f>-VLOOKUP($A516,'pl-data'!$A:$BR,38+AC$3)</f>
        <v>-0.23175000000000001</v>
      </c>
      <c r="AD516" s="33">
        <f>-VLOOKUP($A516,'pl-data'!$A:$BR,23+AD$3)</f>
        <v>0</v>
      </c>
      <c r="AE516" s="34">
        <f t="shared" si="1171"/>
        <v>-1</v>
      </c>
      <c r="AF516" s="34">
        <f t="shared" si="1172"/>
        <v>-1</v>
      </c>
      <c r="AH516" s="33">
        <f>-VLOOKUP($A516,'pl-data'!$A:$BR,8+AH$3)</f>
        <v>-0.22500000000000001</v>
      </c>
      <c r="AI516" s="33">
        <f>-VLOOKUP($A516,'pl-data'!$A:$BR,38+AI$3)</f>
        <v>-0.23175000000000001</v>
      </c>
      <c r="AJ516" s="33">
        <f>-VLOOKUP($A516,'pl-data'!$A:$BR,23+AJ$3)</f>
        <v>0</v>
      </c>
      <c r="AK516" s="34">
        <f t="shared" si="1174"/>
        <v>-1</v>
      </c>
      <c r="AL516" s="34">
        <f t="shared" si="1175"/>
        <v>-1</v>
      </c>
      <c r="AN516" s="33">
        <f>-VLOOKUP($A516,'pl-data'!$A:$BR,8+AN$3)</f>
        <v>-0.22500000000000001</v>
      </c>
      <c r="AO516" s="33">
        <f>-VLOOKUP($A516,'pl-data'!$A:$BR,38+AO$3)</f>
        <v>-0.23175000000000001</v>
      </c>
      <c r="AP516" s="33">
        <f>-VLOOKUP($A516,'pl-data'!$A:$BR,23+AP$3)</f>
        <v>0</v>
      </c>
      <c r="AQ516" s="34">
        <f t="shared" si="1177"/>
        <v>-1</v>
      </c>
      <c r="AR516" s="34">
        <f t="shared" si="1178"/>
        <v>-1</v>
      </c>
      <c r="AT516" s="33">
        <f>-VLOOKUP($A516,'pl-data'!$A:$BR,8+AT$3)</f>
        <v>-0.22500000000000001</v>
      </c>
      <c r="AU516" s="33">
        <f>-VLOOKUP($A516,'pl-data'!$A:$BR,38+AU$3)</f>
        <v>-0.23175000000000001</v>
      </c>
      <c r="AV516" s="33">
        <f>-VLOOKUP($A516,'pl-data'!$A:$BR,23+AV$3)</f>
        <v>0</v>
      </c>
      <c r="AW516" s="34">
        <f t="shared" si="1180"/>
        <v>-1</v>
      </c>
      <c r="AX516" s="34">
        <f t="shared" si="1181"/>
        <v>-1</v>
      </c>
      <c r="AZ516" s="33">
        <f>-VLOOKUP($A516,'pl-data'!$A:$BR,8+AZ$3)</f>
        <v>-0.22500000000000001</v>
      </c>
      <c r="BA516" s="33">
        <f>-VLOOKUP($A516,'pl-data'!$A:$BR,38+BA$3)</f>
        <v>-0.23175000000000001</v>
      </c>
      <c r="BB516" s="33">
        <f>-VLOOKUP($A516,'pl-data'!$A:$BR,23+BB$3)</f>
        <v>0</v>
      </c>
      <c r="BC516" s="34">
        <f t="shared" si="1183"/>
        <v>-1</v>
      </c>
      <c r="BD516" s="34">
        <f t="shared" si="1184"/>
        <v>-1</v>
      </c>
      <c r="BF516" s="33">
        <f>-VLOOKUP($A516,'pl-data'!$A:$BR,8+BF$3)</f>
        <v>-0.22500000000000001</v>
      </c>
      <c r="BG516" s="33">
        <f>-VLOOKUP($A516,'pl-data'!$A:$BR,38+BG$3)</f>
        <v>-0.23175000000000001</v>
      </c>
      <c r="BH516" s="33">
        <f>-VLOOKUP($A516,'pl-data'!$A:$BR,23+BH$3)</f>
        <v>0</v>
      </c>
      <c r="BI516" s="34">
        <f t="shared" si="1186"/>
        <v>-1</v>
      </c>
      <c r="BJ516" s="34">
        <f t="shared" si="1187"/>
        <v>-1</v>
      </c>
      <c r="BL516" s="33">
        <f>-VLOOKUP($A516,'pl-data'!$A:$BR,8+BL$3)</f>
        <v>-0.22500000000000001</v>
      </c>
      <c r="BM516" s="33">
        <f>-VLOOKUP($A516,'pl-data'!$A:$BR,38+BM$3)</f>
        <v>-0.23175000000000001</v>
      </c>
      <c r="BN516" s="33">
        <f>-VLOOKUP($A516,'pl-data'!$A:$BR,23+BN$3)</f>
        <v>0</v>
      </c>
      <c r="BO516" s="34">
        <f t="shared" si="1189"/>
        <v>-1</v>
      </c>
      <c r="BP516" s="34">
        <f t="shared" si="1190"/>
        <v>-1</v>
      </c>
      <c r="BR516" s="33">
        <f>-VLOOKUP($A516,'pl-data'!$A:$BR,8+BR$3)</f>
        <v>-0.22500000000000001</v>
      </c>
      <c r="BS516" s="33">
        <f>-VLOOKUP($A516,'pl-data'!$A:$BR,38+BS$3)</f>
        <v>-0.23175000000000001</v>
      </c>
      <c r="BT516" s="33">
        <f>-VLOOKUP($A516,'pl-data'!$A:$BR,23+BT$3)</f>
        <v>0</v>
      </c>
      <c r="BU516" s="34">
        <f t="shared" si="1192"/>
        <v>-1</v>
      </c>
      <c r="BV516" s="34">
        <f t="shared" si="1193"/>
        <v>-1</v>
      </c>
      <c r="BX516" s="33">
        <f t="shared" si="1197"/>
        <v>-2.7000000000000006</v>
      </c>
      <c r="BY516" s="33">
        <f t="shared" si="1198"/>
        <v>-2.7809999999999993</v>
      </c>
      <c r="BZ516" s="33">
        <f t="shared" si="1199"/>
        <v>0</v>
      </c>
      <c r="CA516" s="34">
        <f t="shared" si="1195"/>
        <v>-1</v>
      </c>
      <c r="CB516" s="34">
        <f t="shared" si="1196"/>
        <v>-1</v>
      </c>
    </row>
    <row r="517" spans="1:80" hidden="1" outlineLevel="2" x14ac:dyDescent="0.2">
      <c r="A517" s="49">
        <v>4672</v>
      </c>
      <c r="B517" s="47" t="str">
        <f>+masterfile!D1094</f>
        <v>4672 Reisekosten Unternehmer, n.abz.Anteil</v>
      </c>
      <c r="D517" s="33">
        <f>-VLOOKUP($A517,'pl-data'!$A:$BR,8+D$3)</f>
        <v>0</v>
      </c>
      <c r="E517" s="33">
        <f>-VLOOKUP($A517,'pl-data'!$A:$BR,38+E$3)</f>
        <v>0</v>
      </c>
      <c r="F517" s="33">
        <f>-VLOOKUP($A517,'pl-data'!$A:$BR,23+F$3)</f>
        <v>0</v>
      </c>
      <c r="G517" s="34" t="str">
        <f t="shared" si="1159"/>
        <v>n/a</v>
      </c>
      <c r="H517" s="34" t="str">
        <f t="shared" si="1160"/>
        <v>n/a</v>
      </c>
      <c r="J517" s="33">
        <f>-VLOOKUP($A517,'pl-data'!$A:$BR,8+J$3)</f>
        <v>0</v>
      </c>
      <c r="K517" s="33">
        <f>-VLOOKUP($A517,'pl-data'!$A:$BR,38+K$3)</f>
        <v>0</v>
      </c>
      <c r="L517" s="33">
        <f>-VLOOKUP($A517,'pl-data'!$A:$BR,23+L$3)</f>
        <v>0</v>
      </c>
      <c r="M517" s="34" t="str">
        <f t="shared" si="1162"/>
        <v>n/a</v>
      </c>
      <c r="N517" s="34" t="str">
        <f t="shared" si="1163"/>
        <v>n/a</v>
      </c>
      <c r="P517" s="33">
        <f>-VLOOKUP($A517,'pl-data'!$A:$BR,8+P$3)</f>
        <v>0</v>
      </c>
      <c r="Q517" s="33">
        <f>-VLOOKUP($A517,'pl-data'!$A:$BR,38+Q$3)</f>
        <v>0</v>
      </c>
      <c r="R517" s="33">
        <f>-VLOOKUP($A517,'pl-data'!$A:$BR,23+R$3)</f>
        <v>0</v>
      </c>
      <c r="S517" s="34" t="str">
        <f t="shared" si="1165"/>
        <v>n/a</v>
      </c>
      <c r="T517" s="34" t="str">
        <f t="shared" si="1166"/>
        <v>n/a</v>
      </c>
      <c r="V517" s="33">
        <f>-VLOOKUP($A517,'pl-data'!$A:$BR,8+V$3)</f>
        <v>0</v>
      </c>
      <c r="W517" s="33">
        <f>-VLOOKUP($A517,'pl-data'!$A:$BR,38+W$3)</f>
        <v>0</v>
      </c>
      <c r="X517" s="33">
        <f>-VLOOKUP($A517,'pl-data'!$A:$BR,23+X$3)</f>
        <v>0</v>
      </c>
      <c r="Y517" s="34" t="str">
        <f t="shared" si="1168"/>
        <v>n/a</v>
      </c>
      <c r="Z517" s="34" t="str">
        <f t="shared" si="1169"/>
        <v>n/a</v>
      </c>
      <c r="AB517" s="33">
        <f>-VLOOKUP($A517,'pl-data'!$A:$BR,8+AB$3)</f>
        <v>0</v>
      </c>
      <c r="AC517" s="33">
        <f>-VLOOKUP($A517,'pl-data'!$A:$BR,38+AC$3)</f>
        <v>0</v>
      </c>
      <c r="AD517" s="33">
        <f>-VLOOKUP($A517,'pl-data'!$A:$BR,23+AD$3)</f>
        <v>0</v>
      </c>
      <c r="AE517" s="34" t="str">
        <f t="shared" si="1171"/>
        <v>n/a</v>
      </c>
      <c r="AF517" s="34" t="str">
        <f t="shared" si="1172"/>
        <v>n/a</v>
      </c>
      <c r="AH517" s="33">
        <f>-VLOOKUP($A517,'pl-data'!$A:$BR,8+AH$3)</f>
        <v>0</v>
      </c>
      <c r="AI517" s="33">
        <f>-VLOOKUP($A517,'pl-data'!$A:$BR,38+AI$3)</f>
        <v>0</v>
      </c>
      <c r="AJ517" s="33">
        <f>-VLOOKUP($A517,'pl-data'!$A:$BR,23+AJ$3)</f>
        <v>0</v>
      </c>
      <c r="AK517" s="34" t="str">
        <f t="shared" si="1174"/>
        <v>n/a</v>
      </c>
      <c r="AL517" s="34" t="str">
        <f t="shared" si="1175"/>
        <v>n/a</v>
      </c>
      <c r="AN517" s="33">
        <f>-VLOOKUP($A517,'pl-data'!$A:$BR,8+AN$3)</f>
        <v>0</v>
      </c>
      <c r="AO517" s="33">
        <f>-VLOOKUP($A517,'pl-data'!$A:$BR,38+AO$3)</f>
        <v>0</v>
      </c>
      <c r="AP517" s="33">
        <f>-VLOOKUP($A517,'pl-data'!$A:$BR,23+AP$3)</f>
        <v>0</v>
      </c>
      <c r="AQ517" s="34" t="str">
        <f t="shared" si="1177"/>
        <v>n/a</v>
      </c>
      <c r="AR517" s="34" t="str">
        <f t="shared" si="1178"/>
        <v>n/a</v>
      </c>
      <c r="AT517" s="33">
        <f>-VLOOKUP($A517,'pl-data'!$A:$BR,8+AT$3)</f>
        <v>0</v>
      </c>
      <c r="AU517" s="33">
        <f>-VLOOKUP($A517,'pl-data'!$A:$BR,38+AU$3)</f>
        <v>0</v>
      </c>
      <c r="AV517" s="33">
        <f>-VLOOKUP($A517,'pl-data'!$A:$BR,23+AV$3)</f>
        <v>0</v>
      </c>
      <c r="AW517" s="34" t="str">
        <f t="shared" si="1180"/>
        <v>n/a</v>
      </c>
      <c r="AX517" s="34" t="str">
        <f t="shared" si="1181"/>
        <v>n/a</v>
      </c>
      <c r="AZ517" s="33">
        <f>-VLOOKUP($A517,'pl-data'!$A:$BR,8+AZ$3)</f>
        <v>0</v>
      </c>
      <c r="BA517" s="33">
        <f>-VLOOKUP($A517,'pl-data'!$A:$BR,38+BA$3)</f>
        <v>0</v>
      </c>
      <c r="BB517" s="33">
        <f>-VLOOKUP($A517,'pl-data'!$A:$BR,23+BB$3)</f>
        <v>0</v>
      </c>
      <c r="BC517" s="34" t="str">
        <f t="shared" si="1183"/>
        <v>n/a</v>
      </c>
      <c r="BD517" s="34" t="str">
        <f t="shared" si="1184"/>
        <v>n/a</v>
      </c>
      <c r="BF517" s="33">
        <f>-VLOOKUP($A517,'pl-data'!$A:$BR,8+BF$3)</f>
        <v>0</v>
      </c>
      <c r="BG517" s="33">
        <f>-VLOOKUP($A517,'pl-data'!$A:$BR,38+BG$3)</f>
        <v>0</v>
      </c>
      <c r="BH517" s="33">
        <f>-VLOOKUP($A517,'pl-data'!$A:$BR,23+BH$3)</f>
        <v>0</v>
      </c>
      <c r="BI517" s="34" t="str">
        <f t="shared" si="1186"/>
        <v>n/a</v>
      </c>
      <c r="BJ517" s="34" t="str">
        <f t="shared" si="1187"/>
        <v>n/a</v>
      </c>
      <c r="BL517" s="33">
        <f>-VLOOKUP($A517,'pl-data'!$A:$BR,8+BL$3)</f>
        <v>0</v>
      </c>
      <c r="BM517" s="33">
        <f>-VLOOKUP($A517,'pl-data'!$A:$BR,38+BM$3)</f>
        <v>0</v>
      </c>
      <c r="BN517" s="33">
        <f>-VLOOKUP($A517,'pl-data'!$A:$BR,23+BN$3)</f>
        <v>0</v>
      </c>
      <c r="BO517" s="34" t="str">
        <f t="shared" si="1189"/>
        <v>n/a</v>
      </c>
      <c r="BP517" s="34" t="str">
        <f t="shared" si="1190"/>
        <v>n/a</v>
      </c>
      <c r="BR517" s="33">
        <f>-VLOOKUP($A517,'pl-data'!$A:$BR,8+BR$3)</f>
        <v>0</v>
      </c>
      <c r="BS517" s="33">
        <f>-VLOOKUP($A517,'pl-data'!$A:$BR,38+BS$3)</f>
        <v>0</v>
      </c>
      <c r="BT517" s="33">
        <f>-VLOOKUP($A517,'pl-data'!$A:$BR,23+BT$3)</f>
        <v>0</v>
      </c>
      <c r="BU517" s="34" t="str">
        <f t="shared" si="1192"/>
        <v>n/a</v>
      </c>
      <c r="BV517" s="34" t="str">
        <f t="shared" si="1193"/>
        <v>n/a</v>
      </c>
      <c r="BX517" s="33">
        <f t="shared" si="1197"/>
        <v>0</v>
      </c>
      <c r="BY517" s="33">
        <f t="shared" si="1198"/>
        <v>0</v>
      </c>
      <c r="BZ517" s="33">
        <f t="shared" si="1199"/>
        <v>0</v>
      </c>
      <c r="CA517" s="34" t="str">
        <f t="shared" si="1195"/>
        <v>n/a</v>
      </c>
      <c r="CB517" s="34" t="str">
        <f t="shared" si="1196"/>
        <v>n/a</v>
      </c>
    </row>
    <row r="518" spans="1:80" hidden="1" outlineLevel="2" x14ac:dyDescent="0.2">
      <c r="A518" s="49">
        <v>4673</v>
      </c>
      <c r="B518" s="47" t="str">
        <f>+masterfile!D1095</f>
        <v>4673 Reisekosten Unternehmer, Fahrtkosten</v>
      </c>
      <c r="D518" s="33">
        <f>-VLOOKUP($A518,'pl-data'!$A:$BR,8+D$3)</f>
        <v>0</v>
      </c>
      <c r="E518" s="33">
        <f>-VLOOKUP($A518,'pl-data'!$A:$BR,38+E$3)</f>
        <v>0</v>
      </c>
      <c r="F518" s="33">
        <f>-VLOOKUP($A518,'pl-data'!$A:$BR,23+F$3)</f>
        <v>0</v>
      </c>
      <c r="G518" s="34" t="str">
        <f t="shared" si="1159"/>
        <v>n/a</v>
      </c>
      <c r="H518" s="34" t="str">
        <f t="shared" si="1160"/>
        <v>n/a</v>
      </c>
      <c r="J518" s="33">
        <f>-VLOOKUP($A518,'pl-data'!$A:$BR,8+J$3)</f>
        <v>0</v>
      </c>
      <c r="K518" s="33">
        <f>-VLOOKUP($A518,'pl-data'!$A:$BR,38+K$3)</f>
        <v>0</v>
      </c>
      <c r="L518" s="33">
        <f>-VLOOKUP($A518,'pl-data'!$A:$BR,23+L$3)</f>
        <v>0</v>
      </c>
      <c r="M518" s="34" t="str">
        <f t="shared" si="1162"/>
        <v>n/a</v>
      </c>
      <c r="N518" s="34" t="str">
        <f t="shared" si="1163"/>
        <v>n/a</v>
      </c>
      <c r="P518" s="33">
        <f>-VLOOKUP($A518,'pl-data'!$A:$BR,8+P$3)</f>
        <v>0</v>
      </c>
      <c r="Q518" s="33">
        <f>-VLOOKUP($A518,'pl-data'!$A:$BR,38+Q$3)</f>
        <v>0</v>
      </c>
      <c r="R518" s="33">
        <f>-VLOOKUP($A518,'pl-data'!$A:$BR,23+R$3)</f>
        <v>0</v>
      </c>
      <c r="S518" s="34" t="str">
        <f t="shared" si="1165"/>
        <v>n/a</v>
      </c>
      <c r="T518" s="34" t="str">
        <f t="shared" si="1166"/>
        <v>n/a</v>
      </c>
      <c r="V518" s="33">
        <f>-VLOOKUP($A518,'pl-data'!$A:$BR,8+V$3)</f>
        <v>0</v>
      </c>
      <c r="W518" s="33">
        <f>-VLOOKUP($A518,'pl-data'!$A:$BR,38+W$3)</f>
        <v>0</v>
      </c>
      <c r="X518" s="33">
        <f>-VLOOKUP($A518,'pl-data'!$A:$BR,23+X$3)</f>
        <v>0</v>
      </c>
      <c r="Y518" s="34" t="str">
        <f t="shared" si="1168"/>
        <v>n/a</v>
      </c>
      <c r="Z518" s="34" t="str">
        <f t="shared" si="1169"/>
        <v>n/a</v>
      </c>
      <c r="AB518" s="33">
        <f>-VLOOKUP($A518,'pl-data'!$A:$BR,8+AB$3)</f>
        <v>0</v>
      </c>
      <c r="AC518" s="33">
        <f>-VLOOKUP($A518,'pl-data'!$A:$BR,38+AC$3)</f>
        <v>0</v>
      </c>
      <c r="AD518" s="33">
        <f>-VLOOKUP($A518,'pl-data'!$A:$BR,23+AD$3)</f>
        <v>0</v>
      </c>
      <c r="AE518" s="34" t="str">
        <f t="shared" si="1171"/>
        <v>n/a</v>
      </c>
      <c r="AF518" s="34" t="str">
        <f t="shared" si="1172"/>
        <v>n/a</v>
      </c>
      <c r="AH518" s="33">
        <f>-VLOOKUP($A518,'pl-data'!$A:$BR,8+AH$3)</f>
        <v>0</v>
      </c>
      <c r="AI518" s="33">
        <f>-VLOOKUP($A518,'pl-data'!$A:$BR,38+AI$3)</f>
        <v>0</v>
      </c>
      <c r="AJ518" s="33">
        <f>-VLOOKUP($A518,'pl-data'!$A:$BR,23+AJ$3)</f>
        <v>0</v>
      </c>
      <c r="AK518" s="34" t="str">
        <f t="shared" si="1174"/>
        <v>n/a</v>
      </c>
      <c r="AL518" s="34" t="str">
        <f t="shared" si="1175"/>
        <v>n/a</v>
      </c>
      <c r="AN518" s="33">
        <f>-VLOOKUP($A518,'pl-data'!$A:$BR,8+AN$3)</f>
        <v>0</v>
      </c>
      <c r="AO518" s="33">
        <f>-VLOOKUP($A518,'pl-data'!$A:$BR,38+AO$3)</f>
        <v>0</v>
      </c>
      <c r="AP518" s="33">
        <f>-VLOOKUP($A518,'pl-data'!$A:$BR,23+AP$3)</f>
        <v>0</v>
      </c>
      <c r="AQ518" s="34" t="str">
        <f t="shared" si="1177"/>
        <v>n/a</v>
      </c>
      <c r="AR518" s="34" t="str">
        <f t="shared" si="1178"/>
        <v>n/a</v>
      </c>
      <c r="AT518" s="33">
        <f>-VLOOKUP($A518,'pl-data'!$A:$BR,8+AT$3)</f>
        <v>0</v>
      </c>
      <c r="AU518" s="33">
        <f>-VLOOKUP($A518,'pl-data'!$A:$BR,38+AU$3)</f>
        <v>0</v>
      </c>
      <c r="AV518" s="33">
        <f>-VLOOKUP($A518,'pl-data'!$A:$BR,23+AV$3)</f>
        <v>0</v>
      </c>
      <c r="AW518" s="34" t="str">
        <f t="shared" si="1180"/>
        <v>n/a</v>
      </c>
      <c r="AX518" s="34" t="str">
        <f t="shared" si="1181"/>
        <v>n/a</v>
      </c>
      <c r="AZ518" s="33">
        <f>-VLOOKUP($A518,'pl-data'!$A:$BR,8+AZ$3)</f>
        <v>0</v>
      </c>
      <c r="BA518" s="33">
        <f>-VLOOKUP($A518,'pl-data'!$A:$BR,38+BA$3)</f>
        <v>0</v>
      </c>
      <c r="BB518" s="33">
        <f>-VLOOKUP($A518,'pl-data'!$A:$BR,23+BB$3)</f>
        <v>0</v>
      </c>
      <c r="BC518" s="34" t="str">
        <f t="shared" si="1183"/>
        <v>n/a</v>
      </c>
      <c r="BD518" s="34" t="str">
        <f t="shared" si="1184"/>
        <v>n/a</v>
      </c>
      <c r="BF518" s="33">
        <f>-VLOOKUP($A518,'pl-data'!$A:$BR,8+BF$3)</f>
        <v>0</v>
      </c>
      <c r="BG518" s="33">
        <f>-VLOOKUP($A518,'pl-data'!$A:$BR,38+BG$3)</f>
        <v>0</v>
      </c>
      <c r="BH518" s="33">
        <f>-VLOOKUP($A518,'pl-data'!$A:$BR,23+BH$3)</f>
        <v>0</v>
      </c>
      <c r="BI518" s="34" t="str">
        <f t="shared" si="1186"/>
        <v>n/a</v>
      </c>
      <c r="BJ518" s="34" t="str">
        <f t="shared" si="1187"/>
        <v>n/a</v>
      </c>
      <c r="BL518" s="33">
        <f>-VLOOKUP($A518,'pl-data'!$A:$BR,8+BL$3)</f>
        <v>0</v>
      </c>
      <c r="BM518" s="33">
        <f>-VLOOKUP($A518,'pl-data'!$A:$BR,38+BM$3)</f>
        <v>0</v>
      </c>
      <c r="BN518" s="33">
        <f>-VLOOKUP($A518,'pl-data'!$A:$BR,23+BN$3)</f>
        <v>0</v>
      </c>
      <c r="BO518" s="34" t="str">
        <f t="shared" si="1189"/>
        <v>n/a</v>
      </c>
      <c r="BP518" s="34" t="str">
        <f t="shared" si="1190"/>
        <v>n/a</v>
      </c>
      <c r="BR518" s="33">
        <f>-VLOOKUP($A518,'pl-data'!$A:$BR,8+BR$3)</f>
        <v>0</v>
      </c>
      <c r="BS518" s="33">
        <f>-VLOOKUP($A518,'pl-data'!$A:$BR,38+BS$3)</f>
        <v>0</v>
      </c>
      <c r="BT518" s="33">
        <f>-VLOOKUP($A518,'pl-data'!$A:$BR,23+BT$3)</f>
        <v>0</v>
      </c>
      <c r="BU518" s="34" t="str">
        <f t="shared" si="1192"/>
        <v>n/a</v>
      </c>
      <c r="BV518" s="34" t="str">
        <f t="shared" si="1193"/>
        <v>n/a</v>
      </c>
      <c r="BX518" s="33">
        <f t="shared" si="1197"/>
        <v>0</v>
      </c>
      <c r="BY518" s="33">
        <f t="shared" si="1198"/>
        <v>0</v>
      </c>
      <c r="BZ518" s="33">
        <f t="shared" si="1199"/>
        <v>0</v>
      </c>
      <c r="CA518" s="34" t="str">
        <f t="shared" si="1195"/>
        <v>n/a</v>
      </c>
      <c r="CB518" s="34" t="str">
        <f t="shared" si="1196"/>
        <v>n/a</v>
      </c>
    </row>
    <row r="519" spans="1:80" hidden="1" outlineLevel="2" x14ac:dyDescent="0.2">
      <c r="A519" s="49">
        <v>4674</v>
      </c>
      <c r="B519" s="47" t="str">
        <f>+masterfile!D1096</f>
        <v>4674 Reisekosten UN Verpfleg.mehraufwand</v>
      </c>
      <c r="D519" s="33">
        <f>-VLOOKUP($A519,'pl-data'!$A:$BR,8+D$3)</f>
        <v>0</v>
      </c>
      <c r="E519" s="33">
        <f>-VLOOKUP($A519,'pl-data'!$A:$BR,38+E$3)</f>
        <v>0</v>
      </c>
      <c r="F519" s="33">
        <f>-VLOOKUP($A519,'pl-data'!$A:$BR,23+F$3)</f>
        <v>0</v>
      </c>
      <c r="G519" s="34" t="str">
        <f t="shared" si="1159"/>
        <v>n/a</v>
      </c>
      <c r="H519" s="34" t="str">
        <f t="shared" si="1160"/>
        <v>n/a</v>
      </c>
      <c r="J519" s="33">
        <f>-VLOOKUP($A519,'pl-data'!$A:$BR,8+J$3)</f>
        <v>0</v>
      </c>
      <c r="K519" s="33">
        <f>-VLOOKUP($A519,'pl-data'!$A:$BR,38+K$3)</f>
        <v>0</v>
      </c>
      <c r="L519" s="33">
        <f>-VLOOKUP($A519,'pl-data'!$A:$BR,23+L$3)</f>
        <v>0</v>
      </c>
      <c r="M519" s="34" t="str">
        <f t="shared" si="1162"/>
        <v>n/a</v>
      </c>
      <c r="N519" s="34" t="str">
        <f t="shared" si="1163"/>
        <v>n/a</v>
      </c>
      <c r="P519" s="33">
        <f>-VLOOKUP($A519,'pl-data'!$A:$BR,8+P$3)</f>
        <v>0</v>
      </c>
      <c r="Q519" s="33">
        <f>-VLOOKUP($A519,'pl-data'!$A:$BR,38+Q$3)</f>
        <v>0</v>
      </c>
      <c r="R519" s="33">
        <f>-VLOOKUP($A519,'pl-data'!$A:$BR,23+R$3)</f>
        <v>0</v>
      </c>
      <c r="S519" s="34" t="str">
        <f t="shared" si="1165"/>
        <v>n/a</v>
      </c>
      <c r="T519" s="34" t="str">
        <f t="shared" si="1166"/>
        <v>n/a</v>
      </c>
      <c r="V519" s="33">
        <f>-VLOOKUP($A519,'pl-data'!$A:$BR,8+V$3)</f>
        <v>0</v>
      </c>
      <c r="W519" s="33">
        <f>-VLOOKUP($A519,'pl-data'!$A:$BR,38+W$3)</f>
        <v>0</v>
      </c>
      <c r="X519" s="33">
        <f>-VLOOKUP($A519,'pl-data'!$A:$BR,23+X$3)</f>
        <v>0</v>
      </c>
      <c r="Y519" s="34" t="str">
        <f t="shared" si="1168"/>
        <v>n/a</v>
      </c>
      <c r="Z519" s="34" t="str">
        <f t="shared" si="1169"/>
        <v>n/a</v>
      </c>
      <c r="AB519" s="33">
        <f>-VLOOKUP($A519,'pl-data'!$A:$BR,8+AB$3)</f>
        <v>0</v>
      </c>
      <c r="AC519" s="33">
        <f>-VLOOKUP($A519,'pl-data'!$A:$BR,38+AC$3)</f>
        <v>0</v>
      </c>
      <c r="AD519" s="33">
        <f>-VLOOKUP($A519,'pl-data'!$A:$BR,23+AD$3)</f>
        <v>0</v>
      </c>
      <c r="AE519" s="34" t="str">
        <f t="shared" si="1171"/>
        <v>n/a</v>
      </c>
      <c r="AF519" s="34" t="str">
        <f t="shared" si="1172"/>
        <v>n/a</v>
      </c>
      <c r="AH519" s="33">
        <f>-VLOOKUP($A519,'pl-data'!$A:$BR,8+AH$3)</f>
        <v>0</v>
      </c>
      <c r="AI519" s="33">
        <f>-VLOOKUP($A519,'pl-data'!$A:$BR,38+AI$3)</f>
        <v>0</v>
      </c>
      <c r="AJ519" s="33">
        <f>-VLOOKUP($A519,'pl-data'!$A:$BR,23+AJ$3)</f>
        <v>0</v>
      </c>
      <c r="AK519" s="34" t="str">
        <f t="shared" si="1174"/>
        <v>n/a</v>
      </c>
      <c r="AL519" s="34" t="str">
        <f t="shared" si="1175"/>
        <v>n/a</v>
      </c>
      <c r="AN519" s="33">
        <f>-VLOOKUP($A519,'pl-data'!$A:$BR,8+AN$3)</f>
        <v>0</v>
      </c>
      <c r="AO519" s="33">
        <f>-VLOOKUP($A519,'pl-data'!$A:$BR,38+AO$3)</f>
        <v>0</v>
      </c>
      <c r="AP519" s="33">
        <f>-VLOOKUP($A519,'pl-data'!$A:$BR,23+AP$3)</f>
        <v>0</v>
      </c>
      <c r="AQ519" s="34" t="str">
        <f t="shared" si="1177"/>
        <v>n/a</v>
      </c>
      <c r="AR519" s="34" t="str">
        <f t="shared" si="1178"/>
        <v>n/a</v>
      </c>
      <c r="AT519" s="33">
        <f>-VLOOKUP($A519,'pl-data'!$A:$BR,8+AT$3)</f>
        <v>0</v>
      </c>
      <c r="AU519" s="33">
        <f>-VLOOKUP($A519,'pl-data'!$A:$BR,38+AU$3)</f>
        <v>0</v>
      </c>
      <c r="AV519" s="33">
        <f>-VLOOKUP($A519,'pl-data'!$A:$BR,23+AV$3)</f>
        <v>0</v>
      </c>
      <c r="AW519" s="34" t="str">
        <f t="shared" si="1180"/>
        <v>n/a</v>
      </c>
      <c r="AX519" s="34" t="str">
        <f t="shared" si="1181"/>
        <v>n/a</v>
      </c>
      <c r="AZ519" s="33">
        <f>-VLOOKUP($A519,'pl-data'!$A:$BR,8+AZ$3)</f>
        <v>0</v>
      </c>
      <c r="BA519" s="33">
        <f>-VLOOKUP($A519,'pl-data'!$A:$BR,38+BA$3)</f>
        <v>0</v>
      </c>
      <c r="BB519" s="33">
        <f>-VLOOKUP($A519,'pl-data'!$A:$BR,23+BB$3)</f>
        <v>0</v>
      </c>
      <c r="BC519" s="34" t="str">
        <f t="shared" si="1183"/>
        <v>n/a</v>
      </c>
      <c r="BD519" s="34" t="str">
        <f t="shared" si="1184"/>
        <v>n/a</v>
      </c>
      <c r="BF519" s="33">
        <f>-VLOOKUP($A519,'pl-data'!$A:$BR,8+BF$3)</f>
        <v>0</v>
      </c>
      <c r="BG519" s="33">
        <f>-VLOOKUP($A519,'pl-data'!$A:$BR,38+BG$3)</f>
        <v>0</v>
      </c>
      <c r="BH519" s="33">
        <f>-VLOOKUP($A519,'pl-data'!$A:$BR,23+BH$3)</f>
        <v>0</v>
      </c>
      <c r="BI519" s="34" t="str">
        <f t="shared" si="1186"/>
        <v>n/a</v>
      </c>
      <c r="BJ519" s="34" t="str">
        <f t="shared" si="1187"/>
        <v>n/a</v>
      </c>
      <c r="BL519" s="33">
        <f>-VLOOKUP($A519,'pl-data'!$A:$BR,8+BL$3)</f>
        <v>0</v>
      </c>
      <c r="BM519" s="33">
        <f>-VLOOKUP($A519,'pl-data'!$A:$BR,38+BM$3)</f>
        <v>0</v>
      </c>
      <c r="BN519" s="33">
        <f>-VLOOKUP($A519,'pl-data'!$A:$BR,23+BN$3)</f>
        <v>0</v>
      </c>
      <c r="BO519" s="34" t="str">
        <f t="shared" si="1189"/>
        <v>n/a</v>
      </c>
      <c r="BP519" s="34" t="str">
        <f t="shared" si="1190"/>
        <v>n/a</v>
      </c>
      <c r="BR519" s="33">
        <f>-VLOOKUP($A519,'pl-data'!$A:$BR,8+BR$3)</f>
        <v>0</v>
      </c>
      <c r="BS519" s="33">
        <f>-VLOOKUP($A519,'pl-data'!$A:$BR,38+BS$3)</f>
        <v>0</v>
      </c>
      <c r="BT519" s="33">
        <f>-VLOOKUP($A519,'pl-data'!$A:$BR,23+BT$3)</f>
        <v>0</v>
      </c>
      <c r="BU519" s="34" t="str">
        <f t="shared" si="1192"/>
        <v>n/a</v>
      </c>
      <c r="BV519" s="34" t="str">
        <f t="shared" si="1193"/>
        <v>n/a</v>
      </c>
      <c r="BX519" s="33">
        <f t="shared" si="1197"/>
        <v>0</v>
      </c>
      <c r="BY519" s="33">
        <f t="shared" si="1198"/>
        <v>0</v>
      </c>
      <c r="BZ519" s="33">
        <f t="shared" si="1199"/>
        <v>0</v>
      </c>
      <c r="CA519" s="34" t="str">
        <f t="shared" si="1195"/>
        <v>n/a</v>
      </c>
      <c r="CB519" s="34" t="str">
        <f t="shared" si="1196"/>
        <v>n/a</v>
      </c>
    </row>
    <row r="520" spans="1:80" hidden="1" outlineLevel="2" x14ac:dyDescent="0.2">
      <c r="A520" s="49">
        <v>4676</v>
      </c>
      <c r="B520" s="47" t="str">
        <f>+masterfile!D1097</f>
        <v>4676 Reisekosten UN Übernacht./Nebenkost</v>
      </c>
      <c r="D520" s="33">
        <f>-VLOOKUP($A520,'pl-data'!$A:$BR,8+D$3)</f>
        <v>-0.9</v>
      </c>
      <c r="E520" s="33">
        <f>-VLOOKUP($A520,'pl-data'!$A:$BR,38+E$3)</f>
        <v>-0.92700000000000005</v>
      </c>
      <c r="F520" s="33">
        <f>-VLOOKUP($A520,'pl-data'!$A:$BR,23+F$3)</f>
        <v>0</v>
      </c>
      <c r="G520" s="34">
        <f t="shared" si="1159"/>
        <v>-1</v>
      </c>
      <c r="H520" s="34">
        <f t="shared" si="1160"/>
        <v>-1</v>
      </c>
      <c r="J520" s="33">
        <f>-VLOOKUP($A520,'pl-data'!$A:$BR,8+J$3)</f>
        <v>-0.9</v>
      </c>
      <c r="K520" s="33">
        <f>-VLOOKUP($A520,'pl-data'!$A:$BR,38+K$3)</f>
        <v>-0.92700000000000005</v>
      </c>
      <c r="L520" s="33">
        <f>-VLOOKUP($A520,'pl-data'!$A:$BR,23+L$3)</f>
        <v>0</v>
      </c>
      <c r="M520" s="34">
        <f t="shared" si="1162"/>
        <v>-1</v>
      </c>
      <c r="N520" s="34">
        <f t="shared" si="1163"/>
        <v>-1</v>
      </c>
      <c r="P520" s="33">
        <f>-VLOOKUP($A520,'pl-data'!$A:$BR,8+P$3)</f>
        <v>-0.9</v>
      </c>
      <c r="Q520" s="33">
        <f>-VLOOKUP($A520,'pl-data'!$A:$BR,38+Q$3)</f>
        <v>-0.92700000000000005</v>
      </c>
      <c r="R520" s="33">
        <f>-VLOOKUP($A520,'pl-data'!$A:$BR,23+R$3)</f>
        <v>0</v>
      </c>
      <c r="S520" s="34">
        <f t="shared" si="1165"/>
        <v>-1</v>
      </c>
      <c r="T520" s="34">
        <f t="shared" si="1166"/>
        <v>-1</v>
      </c>
      <c r="V520" s="33">
        <f>-VLOOKUP($A520,'pl-data'!$A:$BR,8+V$3)</f>
        <v>-0.9</v>
      </c>
      <c r="W520" s="33">
        <f>-VLOOKUP($A520,'pl-data'!$A:$BR,38+W$3)</f>
        <v>-0.92700000000000005</v>
      </c>
      <c r="X520" s="33">
        <f>-VLOOKUP($A520,'pl-data'!$A:$BR,23+X$3)</f>
        <v>0</v>
      </c>
      <c r="Y520" s="34">
        <f t="shared" si="1168"/>
        <v>-1</v>
      </c>
      <c r="Z520" s="34">
        <f t="shared" si="1169"/>
        <v>-1</v>
      </c>
      <c r="AB520" s="33">
        <f>-VLOOKUP($A520,'pl-data'!$A:$BR,8+AB$3)</f>
        <v>-0.9</v>
      </c>
      <c r="AC520" s="33">
        <f>-VLOOKUP($A520,'pl-data'!$A:$BR,38+AC$3)</f>
        <v>-0.92700000000000005</v>
      </c>
      <c r="AD520" s="33">
        <f>-VLOOKUP($A520,'pl-data'!$A:$BR,23+AD$3)</f>
        <v>0</v>
      </c>
      <c r="AE520" s="34">
        <f t="shared" si="1171"/>
        <v>-1</v>
      </c>
      <c r="AF520" s="34">
        <f t="shared" si="1172"/>
        <v>-1</v>
      </c>
      <c r="AH520" s="33">
        <f>-VLOOKUP($A520,'pl-data'!$A:$BR,8+AH$3)</f>
        <v>-0.9</v>
      </c>
      <c r="AI520" s="33">
        <f>-VLOOKUP($A520,'pl-data'!$A:$BR,38+AI$3)</f>
        <v>-0.92700000000000005</v>
      </c>
      <c r="AJ520" s="33">
        <f>-VLOOKUP($A520,'pl-data'!$A:$BR,23+AJ$3)</f>
        <v>0</v>
      </c>
      <c r="AK520" s="34">
        <f t="shared" si="1174"/>
        <v>-1</v>
      </c>
      <c r="AL520" s="34">
        <f t="shared" si="1175"/>
        <v>-1</v>
      </c>
      <c r="AN520" s="33">
        <f>-VLOOKUP($A520,'pl-data'!$A:$BR,8+AN$3)</f>
        <v>-0.9</v>
      </c>
      <c r="AO520" s="33">
        <f>-VLOOKUP($A520,'pl-data'!$A:$BR,38+AO$3)</f>
        <v>-0.92700000000000005</v>
      </c>
      <c r="AP520" s="33">
        <f>-VLOOKUP($A520,'pl-data'!$A:$BR,23+AP$3)</f>
        <v>0</v>
      </c>
      <c r="AQ520" s="34">
        <f t="shared" si="1177"/>
        <v>-1</v>
      </c>
      <c r="AR520" s="34">
        <f t="shared" si="1178"/>
        <v>-1</v>
      </c>
      <c r="AT520" s="33">
        <f>-VLOOKUP($A520,'pl-data'!$A:$BR,8+AT$3)</f>
        <v>-0.9</v>
      </c>
      <c r="AU520" s="33">
        <f>-VLOOKUP($A520,'pl-data'!$A:$BR,38+AU$3)</f>
        <v>-0.92700000000000005</v>
      </c>
      <c r="AV520" s="33">
        <f>-VLOOKUP($A520,'pl-data'!$A:$BR,23+AV$3)</f>
        <v>0</v>
      </c>
      <c r="AW520" s="34">
        <f t="shared" si="1180"/>
        <v>-1</v>
      </c>
      <c r="AX520" s="34">
        <f t="shared" si="1181"/>
        <v>-1</v>
      </c>
      <c r="AZ520" s="33">
        <f>-VLOOKUP($A520,'pl-data'!$A:$BR,8+AZ$3)</f>
        <v>-0.9</v>
      </c>
      <c r="BA520" s="33">
        <f>-VLOOKUP($A520,'pl-data'!$A:$BR,38+BA$3)</f>
        <v>-0.92700000000000005</v>
      </c>
      <c r="BB520" s="33">
        <f>-VLOOKUP($A520,'pl-data'!$A:$BR,23+BB$3)</f>
        <v>0</v>
      </c>
      <c r="BC520" s="34">
        <f t="shared" si="1183"/>
        <v>-1</v>
      </c>
      <c r="BD520" s="34">
        <f t="shared" si="1184"/>
        <v>-1</v>
      </c>
      <c r="BF520" s="33">
        <f>-VLOOKUP($A520,'pl-data'!$A:$BR,8+BF$3)</f>
        <v>-0.9</v>
      </c>
      <c r="BG520" s="33">
        <f>-VLOOKUP($A520,'pl-data'!$A:$BR,38+BG$3)</f>
        <v>-0.92700000000000005</v>
      </c>
      <c r="BH520" s="33">
        <f>-VLOOKUP($A520,'pl-data'!$A:$BR,23+BH$3)</f>
        <v>0</v>
      </c>
      <c r="BI520" s="34">
        <f t="shared" si="1186"/>
        <v>-1</v>
      </c>
      <c r="BJ520" s="34">
        <f t="shared" si="1187"/>
        <v>-1</v>
      </c>
      <c r="BL520" s="33">
        <f>-VLOOKUP($A520,'pl-data'!$A:$BR,8+BL$3)</f>
        <v>-0.9</v>
      </c>
      <c r="BM520" s="33">
        <f>-VLOOKUP($A520,'pl-data'!$A:$BR,38+BM$3)</f>
        <v>-0.92700000000000005</v>
      </c>
      <c r="BN520" s="33">
        <f>-VLOOKUP($A520,'pl-data'!$A:$BR,23+BN$3)</f>
        <v>0</v>
      </c>
      <c r="BO520" s="34">
        <f t="shared" si="1189"/>
        <v>-1</v>
      </c>
      <c r="BP520" s="34">
        <f t="shared" si="1190"/>
        <v>-1</v>
      </c>
      <c r="BR520" s="33">
        <f>-VLOOKUP($A520,'pl-data'!$A:$BR,8+BR$3)</f>
        <v>-0.9</v>
      </c>
      <c r="BS520" s="33">
        <f>-VLOOKUP($A520,'pl-data'!$A:$BR,38+BS$3)</f>
        <v>-0.92700000000000005</v>
      </c>
      <c r="BT520" s="33">
        <f>-VLOOKUP($A520,'pl-data'!$A:$BR,23+BT$3)</f>
        <v>0</v>
      </c>
      <c r="BU520" s="34">
        <f t="shared" si="1192"/>
        <v>-1</v>
      </c>
      <c r="BV520" s="34">
        <f t="shared" si="1193"/>
        <v>-1</v>
      </c>
      <c r="BX520" s="33">
        <f t="shared" si="1197"/>
        <v>-10.800000000000002</v>
      </c>
      <c r="BY520" s="33">
        <f t="shared" si="1198"/>
        <v>-11.123999999999997</v>
      </c>
      <c r="BZ520" s="33">
        <f t="shared" si="1199"/>
        <v>0</v>
      </c>
      <c r="CA520" s="34">
        <f t="shared" si="1195"/>
        <v>-1</v>
      </c>
      <c r="CB520" s="34">
        <f t="shared" si="1196"/>
        <v>-1</v>
      </c>
    </row>
    <row r="521" spans="1:80" hidden="1" outlineLevel="1" collapsed="1" x14ac:dyDescent="0.2">
      <c r="B521" s="47"/>
      <c r="D521" s="53"/>
      <c r="E521" s="53"/>
      <c r="F521" s="53"/>
      <c r="J521" s="53"/>
      <c r="K521" s="53"/>
      <c r="L521" s="53"/>
      <c r="P521" s="53"/>
      <c r="Q521" s="53"/>
      <c r="R521" s="53"/>
      <c r="V521" s="53"/>
      <c r="W521" s="53"/>
      <c r="X521" s="53"/>
      <c r="AB521" s="53"/>
      <c r="AC521" s="53"/>
      <c r="AD521" s="53"/>
      <c r="AH521" s="53"/>
      <c r="AI521" s="53"/>
      <c r="AJ521" s="53"/>
      <c r="AN521" s="53"/>
      <c r="AO521" s="53"/>
      <c r="AP521" s="53"/>
      <c r="AT521" s="53"/>
      <c r="AU521" s="53"/>
      <c r="AV521" s="53"/>
      <c r="AZ521" s="53"/>
      <c r="BA521" s="53"/>
      <c r="BB521" s="53"/>
      <c r="BF521" s="53"/>
      <c r="BG521" s="53"/>
      <c r="BH521" s="53"/>
      <c r="BL521" s="53"/>
      <c r="BM521" s="53"/>
      <c r="BN521" s="53"/>
      <c r="BR521" s="53"/>
      <c r="BS521" s="53"/>
      <c r="BT521" s="53"/>
      <c r="BX521" s="53"/>
      <c r="BY521" s="53"/>
      <c r="BZ521" s="53"/>
    </row>
    <row r="522" spans="1:80" hidden="1" outlineLevel="1" x14ac:dyDescent="0.2">
      <c r="A522" s="49" t="s">
        <v>1841</v>
      </c>
      <c r="B522" s="13" t="s">
        <v>1841</v>
      </c>
      <c r="D522" s="53">
        <f t="shared" ref="D522:F522" si="1200">+SUM(D523:D526)</f>
        <v>-0.83333333333333337</v>
      </c>
      <c r="E522" s="53">
        <f t="shared" si="1200"/>
        <v>-0.85833333333333339</v>
      </c>
      <c r="F522" s="53">
        <f t="shared" si="1200"/>
        <v>0</v>
      </c>
      <c r="G522" s="34">
        <f t="shared" ref="G522:G525" si="1201">IFERROR(F522/E522-1,"n/a")</f>
        <v>-1</v>
      </c>
      <c r="H522" s="34">
        <f t="shared" ref="H522:H525" si="1202">IFERROR(F522/D522-1,"n/a")</f>
        <v>-1</v>
      </c>
      <c r="J522" s="53">
        <f t="shared" ref="J522:L522" si="1203">+SUM(J523:J526)</f>
        <v>-0.83333333333333337</v>
      </c>
      <c r="K522" s="53">
        <f t="shared" si="1203"/>
        <v>-0.85833333333333339</v>
      </c>
      <c r="L522" s="53">
        <f t="shared" si="1203"/>
        <v>0</v>
      </c>
      <c r="M522" s="34">
        <f t="shared" ref="M522:M525" si="1204">IFERROR(L522/K522-1,"n/a")</f>
        <v>-1</v>
      </c>
      <c r="N522" s="34">
        <f t="shared" ref="N522:N525" si="1205">IFERROR(L522/J522-1,"n/a")</f>
        <v>-1</v>
      </c>
      <c r="P522" s="53">
        <f t="shared" ref="P522:R522" si="1206">+SUM(P523:P526)</f>
        <v>-0.83333333333333337</v>
      </c>
      <c r="Q522" s="53">
        <f t="shared" si="1206"/>
        <v>-0.85833333333333339</v>
      </c>
      <c r="R522" s="53">
        <f t="shared" si="1206"/>
        <v>0</v>
      </c>
      <c r="S522" s="34">
        <f t="shared" ref="S522:S525" si="1207">IFERROR(R522/Q522-1,"n/a")</f>
        <v>-1</v>
      </c>
      <c r="T522" s="34">
        <f t="shared" ref="T522:T525" si="1208">IFERROR(R522/P522-1,"n/a")</f>
        <v>-1</v>
      </c>
      <c r="V522" s="53">
        <f t="shared" ref="V522:X522" si="1209">+SUM(V523:V526)</f>
        <v>-0.83333333333333337</v>
      </c>
      <c r="W522" s="53">
        <f t="shared" si="1209"/>
        <v>-0.85833333333333339</v>
      </c>
      <c r="X522" s="53">
        <f t="shared" si="1209"/>
        <v>0</v>
      </c>
      <c r="Y522" s="34">
        <f t="shared" ref="Y522:Y525" si="1210">IFERROR(X522/W522-1,"n/a")</f>
        <v>-1</v>
      </c>
      <c r="Z522" s="34">
        <f t="shared" ref="Z522:Z525" si="1211">IFERROR(X522/V522-1,"n/a")</f>
        <v>-1</v>
      </c>
      <c r="AB522" s="53">
        <f t="shared" ref="AB522:AD522" si="1212">+SUM(AB523:AB526)</f>
        <v>-0.83333333333333337</v>
      </c>
      <c r="AC522" s="53">
        <f t="shared" si="1212"/>
        <v>-0.85833333333333339</v>
      </c>
      <c r="AD522" s="53">
        <f t="shared" si="1212"/>
        <v>0</v>
      </c>
      <c r="AE522" s="34">
        <f t="shared" ref="AE522:AE525" si="1213">IFERROR(AD522/AC522-1,"n/a")</f>
        <v>-1</v>
      </c>
      <c r="AF522" s="34">
        <f t="shared" ref="AF522:AF525" si="1214">IFERROR(AD522/AB522-1,"n/a")</f>
        <v>-1</v>
      </c>
      <c r="AH522" s="53">
        <f t="shared" ref="AH522:AJ522" si="1215">+SUM(AH523:AH526)</f>
        <v>-0.83333333333333337</v>
      </c>
      <c r="AI522" s="53">
        <f t="shared" si="1215"/>
        <v>-0.85833333333333339</v>
      </c>
      <c r="AJ522" s="53">
        <f t="shared" si="1215"/>
        <v>0</v>
      </c>
      <c r="AK522" s="34">
        <f t="shared" ref="AK522:AK525" si="1216">IFERROR(AJ522/AI522-1,"n/a")</f>
        <v>-1</v>
      </c>
      <c r="AL522" s="34">
        <f t="shared" ref="AL522:AL525" si="1217">IFERROR(AJ522/AH522-1,"n/a")</f>
        <v>-1</v>
      </c>
      <c r="AN522" s="53">
        <f t="shared" ref="AN522:AP522" si="1218">+SUM(AN523:AN526)</f>
        <v>-0.83333333333333337</v>
      </c>
      <c r="AO522" s="53">
        <f t="shared" si="1218"/>
        <v>-0.85833333333333339</v>
      </c>
      <c r="AP522" s="53">
        <f t="shared" si="1218"/>
        <v>0</v>
      </c>
      <c r="AQ522" s="34">
        <f t="shared" ref="AQ522:AQ525" si="1219">IFERROR(AP522/AO522-1,"n/a")</f>
        <v>-1</v>
      </c>
      <c r="AR522" s="34">
        <f t="shared" ref="AR522:AR525" si="1220">IFERROR(AP522/AN522-1,"n/a")</f>
        <v>-1</v>
      </c>
      <c r="AT522" s="53">
        <f t="shared" ref="AT522:AV522" si="1221">+SUM(AT523:AT526)</f>
        <v>-0.83333333333333337</v>
      </c>
      <c r="AU522" s="53">
        <f t="shared" si="1221"/>
        <v>-0.85833333333333339</v>
      </c>
      <c r="AV522" s="53">
        <f t="shared" si="1221"/>
        <v>0</v>
      </c>
      <c r="AW522" s="34">
        <f t="shared" ref="AW522:AW525" si="1222">IFERROR(AV522/AU522-1,"n/a")</f>
        <v>-1</v>
      </c>
      <c r="AX522" s="34">
        <f t="shared" ref="AX522:AX525" si="1223">IFERROR(AV522/AT522-1,"n/a")</f>
        <v>-1</v>
      </c>
      <c r="AZ522" s="53">
        <f t="shared" ref="AZ522:BB522" si="1224">+SUM(AZ523:AZ526)</f>
        <v>-0.83333333333333337</v>
      </c>
      <c r="BA522" s="53">
        <f t="shared" si="1224"/>
        <v>-0.85833333333333339</v>
      </c>
      <c r="BB522" s="53">
        <f t="shared" si="1224"/>
        <v>0</v>
      </c>
      <c r="BC522" s="34">
        <f t="shared" ref="BC522:BC525" si="1225">IFERROR(BB522/BA522-1,"n/a")</f>
        <v>-1</v>
      </c>
      <c r="BD522" s="34">
        <f t="shared" ref="BD522:BD525" si="1226">IFERROR(BB522/AZ522-1,"n/a")</f>
        <v>-1</v>
      </c>
      <c r="BF522" s="53">
        <f t="shared" ref="BF522:BH522" si="1227">+SUM(BF523:BF526)</f>
        <v>-0.83333333333333337</v>
      </c>
      <c r="BG522" s="53">
        <f t="shared" si="1227"/>
        <v>-0.85833333333333339</v>
      </c>
      <c r="BH522" s="53">
        <f t="shared" si="1227"/>
        <v>0</v>
      </c>
      <c r="BI522" s="34">
        <f t="shared" ref="BI522:BI525" si="1228">IFERROR(BH522/BG522-1,"n/a")</f>
        <v>-1</v>
      </c>
      <c r="BJ522" s="34">
        <f t="shared" ref="BJ522:BJ525" si="1229">IFERROR(BH522/BF522-1,"n/a")</f>
        <v>-1</v>
      </c>
      <c r="BL522" s="53">
        <f t="shared" ref="BL522:BN522" si="1230">+SUM(BL523:BL526)</f>
        <v>-0.83333333333333337</v>
      </c>
      <c r="BM522" s="53">
        <f t="shared" si="1230"/>
        <v>-0.85833333333333339</v>
      </c>
      <c r="BN522" s="53">
        <f t="shared" si="1230"/>
        <v>0</v>
      </c>
      <c r="BO522" s="34">
        <f t="shared" ref="BO522:BO525" si="1231">IFERROR(BN522/BM522-1,"n/a")</f>
        <v>-1</v>
      </c>
      <c r="BP522" s="34">
        <f t="shared" ref="BP522:BP525" si="1232">IFERROR(BN522/BL522-1,"n/a")</f>
        <v>-1</v>
      </c>
      <c r="BR522" s="53">
        <f t="shared" ref="BR522:BT522" si="1233">+SUM(BR523:BR526)</f>
        <v>-0.83333333333333337</v>
      </c>
      <c r="BS522" s="53">
        <f t="shared" si="1233"/>
        <v>-0.85833333333333339</v>
      </c>
      <c r="BT522" s="53">
        <f t="shared" si="1233"/>
        <v>0</v>
      </c>
      <c r="BU522" s="34">
        <f t="shared" ref="BU522:BU525" si="1234">IFERROR(BT522/BS522-1,"n/a")</f>
        <v>-1</v>
      </c>
      <c r="BV522" s="34">
        <f t="shared" ref="BV522:BV525" si="1235">IFERROR(BT522/BR522-1,"n/a")</f>
        <v>-1</v>
      </c>
      <c r="BX522" s="53">
        <f t="shared" ref="BX522:BZ522" si="1236">+SUM(BX523:BX526)</f>
        <v>-10</v>
      </c>
      <c r="BY522" s="53">
        <f t="shared" si="1236"/>
        <v>-10.3</v>
      </c>
      <c r="BZ522" s="53">
        <f t="shared" si="1236"/>
        <v>0</v>
      </c>
      <c r="CA522" s="34">
        <f t="shared" ref="CA522:CA525" si="1237">IFERROR(BZ522/BY522-1,"n/a")</f>
        <v>-1</v>
      </c>
      <c r="CB522" s="34">
        <f t="shared" ref="CB522:CB525" si="1238">IFERROR(BZ522/BX522-1,"n/a")</f>
        <v>-1</v>
      </c>
    </row>
    <row r="523" spans="1:80" hidden="1" outlineLevel="2" x14ac:dyDescent="0.2">
      <c r="A523" s="49">
        <v>4940</v>
      </c>
      <c r="B523" s="47" t="str">
        <f>+masterfile!D1169</f>
        <v>4940 Zeitschriften, Bücher (Fachliteratur)</v>
      </c>
      <c r="D523" s="33">
        <f>-VLOOKUP($A523,'pl-data'!$A:$BR,8+D$3)</f>
        <v>0</v>
      </c>
      <c r="E523" s="33">
        <f>-VLOOKUP($A523,'pl-data'!$A:$BR,38+E$3)</f>
        <v>0</v>
      </c>
      <c r="F523" s="33">
        <f>-VLOOKUP($A523,'pl-data'!$A:$BR,23+F$3)</f>
        <v>0</v>
      </c>
      <c r="G523" s="34" t="str">
        <f t="shared" si="1201"/>
        <v>n/a</v>
      </c>
      <c r="H523" s="34" t="str">
        <f t="shared" si="1202"/>
        <v>n/a</v>
      </c>
      <c r="J523" s="33">
        <f>-VLOOKUP($A523,'pl-data'!$A:$BR,8+J$3)</f>
        <v>0</v>
      </c>
      <c r="K523" s="33">
        <f>-VLOOKUP($A523,'pl-data'!$A:$BR,38+K$3)</f>
        <v>0</v>
      </c>
      <c r="L523" s="33">
        <f>-VLOOKUP($A523,'pl-data'!$A:$BR,23+L$3)</f>
        <v>0</v>
      </c>
      <c r="M523" s="34" t="str">
        <f t="shared" si="1204"/>
        <v>n/a</v>
      </c>
      <c r="N523" s="34" t="str">
        <f t="shared" si="1205"/>
        <v>n/a</v>
      </c>
      <c r="P523" s="33">
        <f>-VLOOKUP($A523,'pl-data'!$A:$BR,8+P$3)</f>
        <v>0</v>
      </c>
      <c r="Q523" s="33">
        <f>-VLOOKUP($A523,'pl-data'!$A:$BR,38+Q$3)</f>
        <v>0</v>
      </c>
      <c r="R523" s="33">
        <f>-VLOOKUP($A523,'pl-data'!$A:$BR,23+R$3)</f>
        <v>0</v>
      </c>
      <c r="S523" s="34" t="str">
        <f t="shared" si="1207"/>
        <v>n/a</v>
      </c>
      <c r="T523" s="34" t="str">
        <f t="shared" si="1208"/>
        <v>n/a</v>
      </c>
      <c r="V523" s="33">
        <f>-VLOOKUP($A523,'pl-data'!$A:$BR,8+V$3)</f>
        <v>0</v>
      </c>
      <c r="W523" s="33">
        <f>-VLOOKUP($A523,'pl-data'!$A:$BR,38+W$3)</f>
        <v>0</v>
      </c>
      <c r="X523" s="33">
        <f>-VLOOKUP($A523,'pl-data'!$A:$BR,23+X$3)</f>
        <v>0</v>
      </c>
      <c r="Y523" s="34" t="str">
        <f t="shared" si="1210"/>
        <v>n/a</v>
      </c>
      <c r="Z523" s="34" t="str">
        <f t="shared" si="1211"/>
        <v>n/a</v>
      </c>
      <c r="AB523" s="33">
        <f>-VLOOKUP($A523,'pl-data'!$A:$BR,8+AB$3)</f>
        <v>0</v>
      </c>
      <c r="AC523" s="33">
        <f>-VLOOKUP($A523,'pl-data'!$A:$BR,38+AC$3)</f>
        <v>0</v>
      </c>
      <c r="AD523" s="33">
        <f>-VLOOKUP($A523,'pl-data'!$A:$BR,23+AD$3)</f>
        <v>0</v>
      </c>
      <c r="AE523" s="34" t="str">
        <f t="shared" si="1213"/>
        <v>n/a</v>
      </c>
      <c r="AF523" s="34" t="str">
        <f t="shared" si="1214"/>
        <v>n/a</v>
      </c>
      <c r="AH523" s="33">
        <f>-VLOOKUP($A523,'pl-data'!$A:$BR,8+AH$3)</f>
        <v>0</v>
      </c>
      <c r="AI523" s="33">
        <f>-VLOOKUP($A523,'pl-data'!$A:$BR,38+AI$3)</f>
        <v>0</v>
      </c>
      <c r="AJ523" s="33">
        <f>-VLOOKUP($A523,'pl-data'!$A:$BR,23+AJ$3)</f>
        <v>0</v>
      </c>
      <c r="AK523" s="34" t="str">
        <f t="shared" si="1216"/>
        <v>n/a</v>
      </c>
      <c r="AL523" s="34" t="str">
        <f t="shared" si="1217"/>
        <v>n/a</v>
      </c>
      <c r="AN523" s="33">
        <f>-VLOOKUP($A523,'pl-data'!$A:$BR,8+AN$3)</f>
        <v>0</v>
      </c>
      <c r="AO523" s="33">
        <f>-VLOOKUP($A523,'pl-data'!$A:$BR,38+AO$3)</f>
        <v>0</v>
      </c>
      <c r="AP523" s="33">
        <f>-VLOOKUP($A523,'pl-data'!$A:$BR,23+AP$3)</f>
        <v>0</v>
      </c>
      <c r="AQ523" s="34" t="str">
        <f t="shared" si="1219"/>
        <v>n/a</v>
      </c>
      <c r="AR523" s="34" t="str">
        <f t="shared" si="1220"/>
        <v>n/a</v>
      </c>
      <c r="AT523" s="33">
        <f>-VLOOKUP($A523,'pl-data'!$A:$BR,8+AT$3)</f>
        <v>0</v>
      </c>
      <c r="AU523" s="33">
        <f>-VLOOKUP($A523,'pl-data'!$A:$BR,38+AU$3)</f>
        <v>0</v>
      </c>
      <c r="AV523" s="33">
        <f>-VLOOKUP($A523,'pl-data'!$A:$BR,23+AV$3)</f>
        <v>0</v>
      </c>
      <c r="AW523" s="34" t="str">
        <f t="shared" si="1222"/>
        <v>n/a</v>
      </c>
      <c r="AX523" s="34" t="str">
        <f t="shared" si="1223"/>
        <v>n/a</v>
      </c>
      <c r="AZ523" s="33">
        <f>-VLOOKUP($A523,'pl-data'!$A:$BR,8+AZ$3)</f>
        <v>0</v>
      </c>
      <c r="BA523" s="33">
        <f>-VLOOKUP($A523,'pl-data'!$A:$BR,38+BA$3)</f>
        <v>0</v>
      </c>
      <c r="BB523" s="33">
        <f>-VLOOKUP($A523,'pl-data'!$A:$BR,23+BB$3)</f>
        <v>0</v>
      </c>
      <c r="BC523" s="34" t="str">
        <f t="shared" si="1225"/>
        <v>n/a</v>
      </c>
      <c r="BD523" s="34" t="str">
        <f t="shared" si="1226"/>
        <v>n/a</v>
      </c>
      <c r="BF523" s="33">
        <f>-VLOOKUP($A523,'pl-data'!$A:$BR,8+BF$3)</f>
        <v>0</v>
      </c>
      <c r="BG523" s="33">
        <f>-VLOOKUP($A523,'pl-data'!$A:$BR,38+BG$3)</f>
        <v>0</v>
      </c>
      <c r="BH523" s="33">
        <f>-VLOOKUP($A523,'pl-data'!$A:$BR,23+BH$3)</f>
        <v>0</v>
      </c>
      <c r="BI523" s="34" t="str">
        <f t="shared" si="1228"/>
        <v>n/a</v>
      </c>
      <c r="BJ523" s="34" t="str">
        <f t="shared" si="1229"/>
        <v>n/a</v>
      </c>
      <c r="BL523" s="33">
        <f>-VLOOKUP($A523,'pl-data'!$A:$BR,8+BL$3)</f>
        <v>0</v>
      </c>
      <c r="BM523" s="33">
        <f>-VLOOKUP($A523,'pl-data'!$A:$BR,38+BM$3)</f>
        <v>0</v>
      </c>
      <c r="BN523" s="33">
        <f>-VLOOKUP($A523,'pl-data'!$A:$BR,23+BN$3)</f>
        <v>0</v>
      </c>
      <c r="BO523" s="34" t="str">
        <f t="shared" si="1231"/>
        <v>n/a</v>
      </c>
      <c r="BP523" s="34" t="str">
        <f t="shared" si="1232"/>
        <v>n/a</v>
      </c>
      <c r="BR523" s="33">
        <f>-VLOOKUP($A523,'pl-data'!$A:$BR,8+BR$3)</f>
        <v>0</v>
      </c>
      <c r="BS523" s="33">
        <f>-VLOOKUP($A523,'pl-data'!$A:$BR,38+BS$3)</f>
        <v>0</v>
      </c>
      <c r="BT523" s="33">
        <f>-VLOOKUP($A523,'pl-data'!$A:$BR,23+BT$3)</f>
        <v>0</v>
      </c>
      <c r="BU523" s="34" t="str">
        <f t="shared" si="1234"/>
        <v>n/a</v>
      </c>
      <c r="BV523" s="34" t="str">
        <f t="shared" si="1235"/>
        <v>n/a</v>
      </c>
      <c r="BX523" s="33">
        <f t="shared" ref="BX523:BX525" si="1239">+BR523+BL523+BF523+AZ523+AT523+AN523+AH523+AB523+V523+P523+J523+D523</f>
        <v>0</v>
      </c>
      <c r="BY523" s="33">
        <f t="shared" ref="BY523:BY525" si="1240">+BS523+BM523+BG523+BA523+AU523+AO523+AI523+AC523+W523+Q523+K523+E523</f>
        <v>0</v>
      </c>
      <c r="BZ523" s="33">
        <f t="shared" ref="BZ523:BZ525" si="1241">+BT523+BN523+BH523+BB523+AV523+AP523+AJ523+AD523+X523+R523+L523+F523</f>
        <v>0</v>
      </c>
      <c r="CA523" s="34" t="str">
        <f t="shared" si="1237"/>
        <v>n/a</v>
      </c>
      <c r="CB523" s="34" t="str">
        <f t="shared" si="1238"/>
        <v>n/a</v>
      </c>
    </row>
    <row r="524" spans="1:80" hidden="1" outlineLevel="2" x14ac:dyDescent="0.2">
      <c r="A524" s="49">
        <v>4980</v>
      </c>
      <c r="B524" s="47" t="str">
        <f>+masterfile!D1190</f>
        <v>4980 Sonstiger Betriebsbedarf</v>
      </c>
      <c r="D524" s="33">
        <f>-VLOOKUP($A524,'pl-data'!$A:$BR,8+D$3)</f>
        <v>-0.83333333333333337</v>
      </c>
      <c r="E524" s="33">
        <f>-VLOOKUP($A524,'pl-data'!$A:$BR,38+E$3)</f>
        <v>-0.85833333333333339</v>
      </c>
      <c r="F524" s="33">
        <f>-VLOOKUP($A524,'pl-data'!$A:$BR,23+F$3)</f>
        <v>0</v>
      </c>
      <c r="G524" s="34">
        <f t="shared" si="1201"/>
        <v>-1</v>
      </c>
      <c r="H524" s="34">
        <f t="shared" si="1202"/>
        <v>-1</v>
      </c>
      <c r="J524" s="33">
        <f>-VLOOKUP($A524,'pl-data'!$A:$BR,8+J$3)</f>
        <v>-0.83333333333333337</v>
      </c>
      <c r="K524" s="33">
        <f>-VLOOKUP($A524,'pl-data'!$A:$BR,38+K$3)</f>
        <v>-0.85833333333333339</v>
      </c>
      <c r="L524" s="33">
        <f>-VLOOKUP($A524,'pl-data'!$A:$BR,23+L$3)</f>
        <v>0</v>
      </c>
      <c r="M524" s="34">
        <f t="shared" si="1204"/>
        <v>-1</v>
      </c>
      <c r="N524" s="34">
        <f t="shared" si="1205"/>
        <v>-1</v>
      </c>
      <c r="P524" s="33">
        <f>-VLOOKUP($A524,'pl-data'!$A:$BR,8+P$3)</f>
        <v>-0.83333333333333337</v>
      </c>
      <c r="Q524" s="33">
        <f>-VLOOKUP($A524,'pl-data'!$A:$BR,38+Q$3)</f>
        <v>-0.85833333333333339</v>
      </c>
      <c r="R524" s="33">
        <f>-VLOOKUP($A524,'pl-data'!$A:$BR,23+R$3)</f>
        <v>0</v>
      </c>
      <c r="S524" s="34">
        <f t="shared" si="1207"/>
        <v>-1</v>
      </c>
      <c r="T524" s="34">
        <f t="shared" si="1208"/>
        <v>-1</v>
      </c>
      <c r="V524" s="33">
        <f>-VLOOKUP($A524,'pl-data'!$A:$BR,8+V$3)</f>
        <v>-0.83333333333333337</v>
      </c>
      <c r="W524" s="33">
        <f>-VLOOKUP($A524,'pl-data'!$A:$BR,38+W$3)</f>
        <v>-0.85833333333333339</v>
      </c>
      <c r="X524" s="33">
        <f>-VLOOKUP($A524,'pl-data'!$A:$BR,23+X$3)</f>
        <v>0</v>
      </c>
      <c r="Y524" s="34">
        <f t="shared" si="1210"/>
        <v>-1</v>
      </c>
      <c r="Z524" s="34">
        <f t="shared" si="1211"/>
        <v>-1</v>
      </c>
      <c r="AB524" s="33">
        <f>-VLOOKUP($A524,'pl-data'!$A:$BR,8+AB$3)</f>
        <v>-0.83333333333333337</v>
      </c>
      <c r="AC524" s="33">
        <f>-VLOOKUP($A524,'pl-data'!$A:$BR,38+AC$3)</f>
        <v>-0.85833333333333339</v>
      </c>
      <c r="AD524" s="33">
        <f>-VLOOKUP($A524,'pl-data'!$A:$BR,23+AD$3)</f>
        <v>0</v>
      </c>
      <c r="AE524" s="34">
        <f t="shared" si="1213"/>
        <v>-1</v>
      </c>
      <c r="AF524" s="34">
        <f t="shared" si="1214"/>
        <v>-1</v>
      </c>
      <c r="AH524" s="33">
        <f>-VLOOKUP($A524,'pl-data'!$A:$BR,8+AH$3)</f>
        <v>-0.83333333333333337</v>
      </c>
      <c r="AI524" s="33">
        <f>-VLOOKUP($A524,'pl-data'!$A:$BR,38+AI$3)</f>
        <v>-0.85833333333333339</v>
      </c>
      <c r="AJ524" s="33">
        <f>-VLOOKUP($A524,'pl-data'!$A:$BR,23+AJ$3)</f>
        <v>0</v>
      </c>
      <c r="AK524" s="34">
        <f t="shared" si="1216"/>
        <v>-1</v>
      </c>
      <c r="AL524" s="34">
        <f t="shared" si="1217"/>
        <v>-1</v>
      </c>
      <c r="AN524" s="33">
        <f>-VLOOKUP($A524,'pl-data'!$A:$BR,8+AN$3)</f>
        <v>-0.83333333333333337</v>
      </c>
      <c r="AO524" s="33">
        <f>-VLOOKUP($A524,'pl-data'!$A:$BR,38+AO$3)</f>
        <v>-0.85833333333333339</v>
      </c>
      <c r="AP524" s="33">
        <f>-VLOOKUP($A524,'pl-data'!$A:$BR,23+AP$3)</f>
        <v>0</v>
      </c>
      <c r="AQ524" s="34">
        <f t="shared" si="1219"/>
        <v>-1</v>
      </c>
      <c r="AR524" s="34">
        <f t="shared" si="1220"/>
        <v>-1</v>
      </c>
      <c r="AT524" s="33">
        <f>-VLOOKUP($A524,'pl-data'!$A:$BR,8+AT$3)</f>
        <v>-0.83333333333333337</v>
      </c>
      <c r="AU524" s="33">
        <f>-VLOOKUP($A524,'pl-data'!$A:$BR,38+AU$3)</f>
        <v>-0.85833333333333339</v>
      </c>
      <c r="AV524" s="33">
        <f>-VLOOKUP($A524,'pl-data'!$A:$BR,23+AV$3)</f>
        <v>0</v>
      </c>
      <c r="AW524" s="34">
        <f t="shared" si="1222"/>
        <v>-1</v>
      </c>
      <c r="AX524" s="34">
        <f t="shared" si="1223"/>
        <v>-1</v>
      </c>
      <c r="AZ524" s="33">
        <f>-VLOOKUP($A524,'pl-data'!$A:$BR,8+AZ$3)</f>
        <v>-0.83333333333333337</v>
      </c>
      <c r="BA524" s="33">
        <f>-VLOOKUP($A524,'pl-data'!$A:$BR,38+BA$3)</f>
        <v>-0.85833333333333339</v>
      </c>
      <c r="BB524" s="33">
        <f>-VLOOKUP($A524,'pl-data'!$A:$BR,23+BB$3)</f>
        <v>0</v>
      </c>
      <c r="BC524" s="34">
        <f t="shared" si="1225"/>
        <v>-1</v>
      </c>
      <c r="BD524" s="34">
        <f t="shared" si="1226"/>
        <v>-1</v>
      </c>
      <c r="BF524" s="33">
        <f>-VLOOKUP($A524,'pl-data'!$A:$BR,8+BF$3)</f>
        <v>-0.83333333333333337</v>
      </c>
      <c r="BG524" s="33">
        <f>-VLOOKUP($A524,'pl-data'!$A:$BR,38+BG$3)</f>
        <v>-0.85833333333333339</v>
      </c>
      <c r="BH524" s="33">
        <f>-VLOOKUP($A524,'pl-data'!$A:$BR,23+BH$3)</f>
        <v>0</v>
      </c>
      <c r="BI524" s="34">
        <f t="shared" si="1228"/>
        <v>-1</v>
      </c>
      <c r="BJ524" s="34">
        <f t="shared" si="1229"/>
        <v>-1</v>
      </c>
      <c r="BL524" s="33">
        <f>-VLOOKUP($A524,'pl-data'!$A:$BR,8+BL$3)</f>
        <v>-0.83333333333333337</v>
      </c>
      <c r="BM524" s="33">
        <f>-VLOOKUP($A524,'pl-data'!$A:$BR,38+BM$3)</f>
        <v>-0.85833333333333339</v>
      </c>
      <c r="BN524" s="33">
        <f>-VLOOKUP($A524,'pl-data'!$A:$BR,23+BN$3)</f>
        <v>0</v>
      </c>
      <c r="BO524" s="34">
        <f t="shared" si="1231"/>
        <v>-1</v>
      </c>
      <c r="BP524" s="34">
        <f t="shared" si="1232"/>
        <v>-1</v>
      </c>
      <c r="BR524" s="33">
        <f>-VLOOKUP($A524,'pl-data'!$A:$BR,8+BR$3)</f>
        <v>-0.83333333333333337</v>
      </c>
      <c r="BS524" s="33">
        <f>-VLOOKUP($A524,'pl-data'!$A:$BR,38+BS$3)</f>
        <v>-0.85833333333333339</v>
      </c>
      <c r="BT524" s="33">
        <f>-VLOOKUP($A524,'pl-data'!$A:$BR,23+BT$3)</f>
        <v>0</v>
      </c>
      <c r="BU524" s="34">
        <f t="shared" si="1234"/>
        <v>-1</v>
      </c>
      <c r="BV524" s="34">
        <f t="shared" si="1235"/>
        <v>-1</v>
      </c>
      <c r="BX524" s="33">
        <f t="shared" si="1239"/>
        <v>-10</v>
      </c>
      <c r="BY524" s="33">
        <f t="shared" si="1240"/>
        <v>-10.3</v>
      </c>
      <c r="BZ524" s="33">
        <f t="shared" si="1241"/>
        <v>0</v>
      </c>
      <c r="CA524" s="34">
        <f t="shared" si="1237"/>
        <v>-1</v>
      </c>
      <c r="CB524" s="34">
        <f t="shared" si="1238"/>
        <v>-1</v>
      </c>
    </row>
    <row r="525" spans="1:80" hidden="1" outlineLevel="2" x14ac:dyDescent="0.2">
      <c r="A525" s="49">
        <v>4985</v>
      </c>
      <c r="B525" s="47" t="str">
        <f>+masterfile!D1192</f>
        <v>4985 Werkzeuge und Kleingeräte</v>
      </c>
      <c r="D525" s="33">
        <f>-VLOOKUP($A525,'pl-data'!$A:$BR,8+D$3)</f>
        <v>0</v>
      </c>
      <c r="E525" s="33">
        <f>-VLOOKUP($A525,'pl-data'!$A:$BR,38+E$3)</f>
        <v>0</v>
      </c>
      <c r="F525" s="33">
        <f>-VLOOKUP($A525,'pl-data'!$A:$BR,23+F$3)</f>
        <v>0</v>
      </c>
      <c r="G525" s="34" t="str">
        <f t="shared" si="1201"/>
        <v>n/a</v>
      </c>
      <c r="H525" s="34" t="str">
        <f t="shared" si="1202"/>
        <v>n/a</v>
      </c>
      <c r="J525" s="33">
        <f>-VLOOKUP($A525,'pl-data'!$A:$BR,8+J$3)</f>
        <v>0</v>
      </c>
      <c r="K525" s="33">
        <f>-VLOOKUP($A525,'pl-data'!$A:$BR,38+K$3)</f>
        <v>0</v>
      </c>
      <c r="L525" s="33">
        <f>-VLOOKUP($A525,'pl-data'!$A:$BR,23+L$3)</f>
        <v>0</v>
      </c>
      <c r="M525" s="34" t="str">
        <f t="shared" si="1204"/>
        <v>n/a</v>
      </c>
      <c r="N525" s="34" t="str">
        <f t="shared" si="1205"/>
        <v>n/a</v>
      </c>
      <c r="P525" s="33">
        <f>-VLOOKUP($A525,'pl-data'!$A:$BR,8+P$3)</f>
        <v>0</v>
      </c>
      <c r="Q525" s="33">
        <f>-VLOOKUP($A525,'pl-data'!$A:$BR,38+Q$3)</f>
        <v>0</v>
      </c>
      <c r="R525" s="33">
        <f>-VLOOKUP($A525,'pl-data'!$A:$BR,23+R$3)</f>
        <v>0</v>
      </c>
      <c r="S525" s="34" t="str">
        <f t="shared" si="1207"/>
        <v>n/a</v>
      </c>
      <c r="T525" s="34" t="str">
        <f t="shared" si="1208"/>
        <v>n/a</v>
      </c>
      <c r="V525" s="33">
        <f>-VLOOKUP($A525,'pl-data'!$A:$BR,8+V$3)</f>
        <v>0</v>
      </c>
      <c r="W525" s="33">
        <f>-VLOOKUP($A525,'pl-data'!$A:$BR,38+W$3)</f>
        <v>0</v>
      </c>
      <c r="X525" s="33">
        <f>-VLOOKUP($A525,'pl-data'!$A:$BR,23+X$3)</f>
        <v>0</v>
      </c>
      <c r="Y525" s="34" t="str">
        <f t="shared" si="1210"/>
        <v>n/a</v>
      </c>
      <c r="Z525" s="34" t="str">
        <f t="shared" si="1211"/>
        <v>n/a</v>
      </c>
      <c r="AB525" s="33">
        <f>-VLOOKUP($A525,'pl-data'!$A:$BR,8+AB$3)</f>
        <v>0</v>
      </c>
      <c r="AC525" s="33">
        <f>-VLOOKUP($A525,'pl-data'!$A:$BR,38+AC$3)</f>
        <v>0</v>
      </c>
      <c r="AD525" s="33">
        <f>-VLOOKUP($A525,'pl-data'!$A:$BR,23+AD$3)</f>
        <v>0</v>
      </c>
      <c r="AE525" s="34" t="str">
        <f t="shared" si="1213"/>
        <v>n/a</v>
      </c>
      <c r="AF525" s="34" t="str">
        <f t="shared" si="1214"/>
        <v>n/a</v>
      </c>
      <c r="AH525" s="33">
        <f>-VLOOKUP($A525,'pl-data'!$A:$BR,8+AH$3)</f>
        <v>0</v>
      </c>
      <c r="AI525" s="33">
        <f>-VLOOKUP($A525,'pl-data'!$A:$BR,38+AI$3)</f>
        <v>0</v>
      </c>
      <c r="AJ525" s="33">
        <f>-VLOOKUP($A525,'pl-data'!$A:$BR,23+AJ$3)</f>
        <v>0</v>
      </c>
      <c r="AK525" s="34" t="str">
        <f t="shared" si="1216"/>
        <v>n/a</v>
      </c>
      <c r="AL525" s="34" t="str">
        <f t="shared" si="1217"/>
        <v>n/a</v>
      </c>
      <c r="AN525" s="33">
        <f>-VLOOKUP($A525,'pl-data'!$A:$BR,8+AN$3)</f>
        <v>0</v>
      </c>
      <c r="AO525" s="33">
        <f>-VLOOKUP($A525,'pl-data'!$A:$BR,38+AO$3)</f>
        <v>0</v>
      </c>
      <c r="AP525" s="33">
        <f>-VLOOKUP($A525,'pl-data'!$A:$BR,23+AP$3)</f>
        <v>0</v>
      </c>
      <c r="AQ525" s="34" t="str">
        <f t="shared" si="1219"/>
        <v>n/a</v>
      </c>
      <c r="AR525" s="34" t="str">
        <f t="shared" si="1220"/>
        <v>n/a</v>
      </c>
      <c r="AT525" s="33">
        <f>-VLOOKUP($A525,'pl-data'!$A:$BR,8+AT$3)</f>
        <v>0</v>
      </c>
      <c r="AU525" s="33">
        <f>-VLOOKUP($A525,'pl-data'!$A:$BR,38+AU$3)</f>
        <v>0</v>
      </c>
      <c r="AV525" s="33">
        <f>-VLOOKUP($A525,'pl-data'!$A:$BR,23+AV$3)</f>
        <v>0</v>
      </c>
      <c r="AW525" s="34" t="str">
        <f t="shared" si="1222"/>
        <v>n/a</v>
      </c>
      <c r="AX525" s="34" t="str">
        <f t="shared" si="1223"/>
        <v>n/a</v>
      </c>
      <c r="AZ525" s="33">
        <f>-VLOOKUP($A525,'pl-data'!$A:$BR,8+AZ$3)</f>
        <v>0</v>
      </c>
      <c r="BA525" s="33">
        <f>-VLOOKUP($A525,'pl-data'!$A:$BR,38+BA$3)</f>
        <v>0</v>
      </c>
      <c r="BB525" s="33">
        <f>-VLOOKUP($A525,'pl-data'!$A:$BR,23+BB$3)</f>
        <v>0</v>
      </c>
      <c r="BC525" s="34" t="str">
        <f t="shared" si="1225"/>
        <v>n/a</v>
      </c>
      <c r="BD525" s="34" t="str">
        <f t="shared" si="1226"/>
        <v>n/a</v>
      </c>
      <c r="BF525" s="33">
        <f>-VLOOKUP($A525,'pl-data'!$A:$BR,8+BF$3)</f>
        <v>0</v>
      </c>
      <c r="BG525" s="33">
        <f>-VLOOKUP($A525,'pl-data'!$A:$BR,38+BG$3)</f>
        <v>0</v>
      </c>
      <c r="BH525" s="33">
        <f>-VLOOKUP($A525,'pl-data'!$A:$BR,23+BH$3)</f>
        <v>0</v>
      </c>
      <c r="BI525" s="34" t="str">
        <f t="shared" si="1228"/>
        <v>n/a</v>
      </c>
      <c r="BJ525" s="34" t="str">
        <f t="shared" si="1229"/>
        <v>n/a</v>
      </c>
      <c r="BL525" s="33">
        <f>-VLOOKUP($A525,'pl-data'!$A:$BR,8+BL$3)</f>
        <v>0</v>
      </c>
      <c r="BM525" s="33">
        <f>-VLOOKUP($A525,'pl-data'!$A:$BR,38+BM$3)</f>
        <v>0</v>
      </c>
      <c r="BN525" s="33">
        <f>-VLOOKUP($A525,'pl-data'!$A:$BR,23+BN$3)</f>
        <v>0</v>
      </c>
      <c r="BO525" s="34" t="str">
        <f t="shared" si="1231"/>
        <v>n/a</v>
      </c>
      <c r="BP525" s="34" t="str">
        <f t="shared" si="1232"/>
        <v>n/a</v>
      </c>
      <c r="BR525" s="33">
        <f>-VLOOKUP($A525,'pl-data'!$A:$BR,8+BR$3)</f>
        <v>0</v>
      </c>
      <c r="BS525" s="33">
        <f>-VLOOKUP($A525,'pl-data'!$A:$BR,38+BS$3)</f>
        <v>0</v>
      </c>
      <c r="BT525" s="33">
        <f>-VLOOKUP($A525,'pl-data'!$A:$BR,23+BT$3)</f>
        <v>0</v>
      </c>
      <c r="BU525" s="34" t="str">
        <f t="shared" si="1234"/>
        <v>n/a</v>
      </c>
      <c r="BV525" s="34" t="str">
        <f t="shared" si="1235"/>
        <v>n/a</v>
      </c>
      <c r="BX525" s="33">
        <f t="shared" si="1239"/>
        <v>0</v>
      </c>
      <c r="BY525" s="33">
        <f t="shared" si="1240"/>
        <v>0</v>
      </c>
      <c r="BZ525" s="33">
        <f t="shared" si="1241"/>
        <v>0</v>
      </c>
      <c r="CA525" s="34" t="str">
        <f t="shared" si="1237"/>
        <v>n/a</v>
      </c>
      <c r="CB525" s="34" t="str">
        <f t="shared" si="1238"/>
        <v>n/a</v>
      </c>
    </row>
    <row r="526" spans="1:80" hidden="1" outlineLevel="1" collapsed="1" x14ac:dyDescent="0.2">
      <c r="B526" s="47"/>
      <c r="D526" s="53"/>
      <c r="E526" s="53"/>
      <c r="F526" s="53"/>
      <c r="J526" s="53"/>
      <c r="K526" s="53"/>
      <c r="L526" s="53"/>
      <c r="P526" s="53"/>
      <c r="Q526" s="53"/>
      <c r="R526" s="53"/>
      <c r="V526" s="53"/>
      <c r="W526" s="53"/>
      <c r="X526" s="53"/>
      <c r="AB526" s="53"/>
      <c r="AC526" s="53"/>
      <c r="AD526" s="53"/>
      <c r="AH526" s="53"/>
      <c r="AI526" s="53"/>
      <c r="AJ526" s="53"/>
      <c r="AN526" s="53"/>
      <c r="AO526" s="53"/>
      <c r="AP526" s="53"/>
      <c r="AT526" s="53"/>
      <c r="AU526" s="53"/>
      <c r="AV526" s="53"/>
      <c r="AZ526" s="53"/>
      <c r="BA526" s="53"/>
      <c r="BB526" s="53"/>
      <c r="BF526" s="53"/>
      <c r="BG526" s="53"/>
      <c r="BH526" s="53"/>
      <c r="BL526" s="53"/>
      <c r="BM526" s="53"/>
      <c r="BN526" s="53"/>
      <c r="BR526" s="53"/>
      <c r="BS526" s="53"/>
      <c r="BT526" s="53"/>
      <c r="BX526" s="53"/>
      <c r="BY526" s="53"/>
      <c r="BZ526" s="53"/>
    </row>
    <row r="527" spans="1:80" hidden="1" outlineLevel="1" x14ac:dyDescent="0.2">
      <c r="A527" s="49" t="s">
        <v>44</v>
      </c>
      <c r="B527" s="13" t="s">
        <v>44</v>
      </c>
      <c r="D527" s="53">
        <f t="shared" ref="D527:F527" si="1242">+SUM(D528:D535)</f>
        <v>-1.0416666666666667</v>
      </c>
      <c r="E527" s="53">
        <f t="shared" si="1242"/>
        <v>-1.0729166666666667</v>
      </c>
      <c r="F527" s="53">
        <f t="shared" si="1242"/>
        <v>0</v>
      </c>
      <c r="G527" s="34">
        <f t="shared" ref="G527:G534" si="1243">IFERROR(F527/E527-1,"n/a")</f>
        <v>-1</v>
      </c>
      <c r="H527" s="34">
        <f t="shared" ref="H527:H534" si="1244">IFERROR(F527/D527-1,"n/a")</f>
        <v>-1</v>
      </c>
      <c r="J527" s="53">
        <f t="shared" ref="J527:L527" si="1245">+SUM(J528:J535)</f>
        <v>-1.0416666666666667</v>
      </c>
      <c r="K527" s="53">
        <f t="shared" si="1245"/>
        <v>-1.0729166666666667</v>
      </c>
      <c r="L527" s="53">
        <f t="shared" si="1245"/>
        <v>0</v>
      </c>
      <c r="M527" s="34">
        <f t="shared" ref="M527:M534" si="1246">IFERROR(L527/K527-1,"n/a")</f>
        <v>-1</v>
      </c>
      <c r="N527" s="34">
        <f t="shared" ref="N527:N534" si="1247">IFERROR(L527/J527-1,"n/a")</f>
        <v>-1</v>
      </c>
      <c r="P527" s="53">
        <f t="shared" ref="P527:R527" si="1248">+SUM(P528:P535)</f>
        <v>-1.0416666666666667</v>
      </c>
      <c r="Q527" s="53">
        <f t="shared" si="1248"/>
        <v>-1.0729166666666667</v>
      </c>
      <c r="R527" s="53">
        <f t="shared" si="1248"/>
        <v>0</v>
      </c>
      <c r="S527" s="34">
        <f t="shared" ref="S527:S534" si="1249">IFERROR(R527/Q527-1,"n/a")</f>
        <v>-1</v>
      </c>
      <c r="T527" s="34">
        <f t="shared" ref="T527:T534" si="1250">IFERROR(R527/P527-1,"n/a")</f>
        <v>-1</v>
      </c>
      <c r="V527" s="53">
        <f t="shared" ref="V527:X527" si="1251">+SUM(V528:V535)</f>
        <v>-1.0416666666666667</v>
      </c>
      <c r="W527" s="53">
        <f t="shared" si="1251"/>
        <v>-1.0729166666666667</v>
      </c>
      <c r="X527" s="53">
        <f t="shared" si="1251"/>
        <v>0</v>
      </c>
      <c r="Y527" s="34">
        <f t="shared" ref="Y527:Y534" si="1252">IFERROR(X527/W527-1,"n/a")</f>
        <v>-1</v>
      </c>
      <c r="Z527" s="34">
        <f t="shared" ref="Z527:Z534" si="1253">IFERROR(X527/V527-1,"n/a")</f>
        <v>-1</v>
      </c>
      <c r="AB527" s="53">
        <f t="shared" ref="AB527:AD527" si="1254">+SUM(AB528:AB535)</f>
        <v>-1.0416666666666667</v>
      </c>
      <c r="AC527" s="53">
        <f t="shared" si="1254"/>
        <v>-1.0729166666666667</v>
      </c>
      <c r="AD527" s="53">
        <f t="shared" si="1254"/>
        <v>0</v>
      </c>
      <c r="AE527" s="34">
        <f t="shared" ref="AE527:AE534" si="1255">IFERROR(AD527/AC527-1,"n/a")</f>
        <v>-1</v>
      </c>
      <c r="AF527" s="34">
        <f t="shared" ref="AF527:AF534" si="1256">IFERROR(AD527/AB527-1,"n/a")</f>
        <v>-1</v>
      </c>
      <c r="AH527" s="53">
        <f t="shared" ref="AH527:AJ527" si="1257">+SUM(AH528:AH535)</f>
        <v>-1.0416666666666667</v>
      </c>
      <c r="AI527" s="53">
        <f t="shared" si="1257"/>
        <v>-1.0729166666666667</v>
      </c>
      <c r="AJ527" s="53">
        <f t="shared" si="1257"/>
        <v>0</v>
      </c>
      <c r="AK527" s="34">
        <f t="shared" ref="AK527:AK534" si="1258">IFERROR(AJ527/AI527-1,"n/a")</f>
        <v>-1</v>
      </c>
      <c r="AL527" s="34">
        <f t="shared" ref="AL527:AL534" si="1259">IFERROR(AJ527/AH527-1,"n/a")</f>
        <v>-1</v>
      </c>
      <c r="AN527" s="53">
        <f t="shared" ref="AN527:AP527" si="1260">+SUM(AN528:AN535)</f>
        <v>-1.0416666666666667</v>
      </c>
      <c r="AO527" s="53">
        <f t="shared" si="1260"/>
        <v>-1.0729166666666667</v>
      </c>
      <c r="AP527" s="53">
        <f t="shared" si="1260"/>
        <v>0</v>
      </c>
      <c r="AQ527" s="34">
        <f t="shared" ref="AQ527:AQ534" si="1261">IFERROR(AP527/AO527-1,"n/a")</f>
        <v>-1</v>
      </c>
      <c r="AR527" s="34">
        <f t="shared" ref="AR527:AR534" si="1262">IFERROR(AP527/AN527-1,"n/a")</f>
        <v>-1</v>
      </c>
      <c r="AT527" s="53">
        <f t="shared" ref="AT527:AV527" si="1263">+SUM(AT528:AT535)</f>
        <v>-1.0416666666666667</v>
      </c>
      <c r="AU527" s="53">
        <f t="shared" si="1263"/>
        <v>-1.0729166666666667</v>
      </c>
      <c r="AV527" s="53">
        <f t="shared" si="1263"/>
        <v>0</v>
      </c>
      <c r="AW527" s="34">
        <f t="shared" ref="AW527:AW534" si="1264">IFERROR(AV527/AU527-1,"n/a")</f>
        <v>-1</v>
      </c>
      <c r="AX527" s="34">
        <f t="shared" ref="AX527:AX534" si="1265">IFERROR(AV527/AT527-1,"n/a")</f>
        <v>-1</v>
      </c>
      <c r="AZ527" s="53">
        <f t="shared" ref="AZ527:BB527" si="1266">+SUM(AZ528:AZ535)</f>
        <v>-1.0416666666666667</v>
      </c>
      <c r="BA527" s="53">
        <f t="shared" si="1266"/>
        <v>-1.0729166666666667</v>
      </c>
      <c r="BB527" s="53">
        <f t="shared" si="1266"/>
        <v>0</v>
      </c>
      <c r="BC527" s="34">
        <f t="shared" ref="BC527:BC534" si="1267">IFERROR(BB527/BA527-1,"n/a")</f>
        <v>-1</v>
      </c>
      <c r="BD527" s="34">
        <f t="shared" ref="BD527:BD534" si="1268">IFERROR(BB527/AZ527-1,"n/a")</f>
        <v>-1</v>
      </c>
      <c r="BF527" s="53">
        <f t="shared" ref="BF527:BH527" si="1269">+SUM(BF528:BF535)</f>
        <v>-1.0416666666666667</v>
      </c>
      <c r="BG527" s="53">
        <f t="shared" si="1269"/>
        <v>-1.0729166666666667</v>
      </c>
      <c r="BH527" s="53">
        <f t="shared" si="1269"/>
        <v>0</v>
      </c>
      <c r="BI527" s="34">
        <f t="shared" ref="BI527:BI534" si="1270">IFERROR(BH527/BG527-1,"n/a")</f>
        <v>-1</v>
      </c>
      <c r="BJ527" s="34">
        <f t="shared" ref="BJ527:BJ534" si="1271">IFERROR(BH527/BF527-1,"n/a")</f>
        <v>-1</v>
      </c>
      <c r="BL527" s="53">
        <f t="shared" ref="BL527:BN527" si="1272">+SUM(BL528:BL535)</f>
        <v>-1.0416666666666667</v>
      </c>
      <c r="BM527" s="53">
        <f t="shared" si="1272"/>
        <v>-1.0729166666666667</v>
      </c>
      <c r="BN527" s="53">
        <f t="shared" si="1272"/>
        <v>0</v>
      </c>
      <c r="BO527" s="34">
        <f t="shared" ref="BO527:BO534" si="1273">IFERROR(BN527/BM527-1,"n/a")</f>
        <v>-1</v>
      </c>
      <c r="BP527" s="34">
        <f t="shared" ref="BP527:BP534" si="1274">IFERROR(BN527/BL527-1,"n/a")</f>
        <v>-1</v>
      </c>
      <c r="BR527" s="53">
        <f t="shared" ref="BR527:BT527" si="1275">+SUM(BR528:BR535)</f>
        <v>-1.0416666666666667</v>
      </c>
      <c r="BS527" s="53">
        <f t="shared" si="1275"/>
        <v>-1.0729166666666667</v>
      </c>
      <c r="BT527" s="53">
        <f t="shared" si="1275"/>
        <v>0</v>
      </c>
      <c r="BU527" s="34">
        <f t="shared" ref="BU527:BU534" si="1276">IFERROR(BT527/BS527-1,"n/a")</f>
        <v>-1</v>
      </c>
      <c r="BV527" s="34">
        <f t="shared" ref="BV527:BV534" si="1277">IFERROR(BT527/BR527-1,"n/a")</f>
        <v>-1</v>
      </c>
      <c r="BX527" s="53">
        <f t="shared" ref="BX527:BZ527" si="1278">+SUM(BX528:BX535)</f>
        <v>-12.499999999999998</v>
      </c>
      <c r="BY527" s="53">
        <f t="shared" si="1278"/>
        <v>-12.874999999999998</v>
      </c>
      <c r="BZ527" s="53">
        <f t="shared" si="1278"/>
        <v>0</v>
      </c>
      <c r="CA527" s="34">
        <f t="shared" ref="CA527:CA534" si="1279">IFERROR(BZ527/BY527-1,"n/a")</f>
        <v>-1</v>
      </c>
      <c r="CB527" s="34">
        <f t="shared" ref="CB527:CB534" si="1280">IFERROR(BZ527/BX527-1,"n/a")</f>
        <v>-1</v>
      </c>
    </row>
    <row r="528" spans="1:80" hidden="1" outlineLevel="2" x14ac:dyDescent="0.2">
      <c r="A528" s="49">
        <v>4668</v>
      </c>
      <c r="B528" s="47" t="str">
        <f>+masterfile!D1092</f>
        <v>4668 Kilometergelderstattung Arbeitnehmer</v>
      </c>
      <c r="D528" s="33">
        <f>-VLOOKUP($A528,'pl-data'!$A:$BR,8+D$3)</f>
        <v>0</v>
      </c>
      <c r="E528" s="33">
        <f>-VLOOKUP($A528,'pl-data'!$A:$BR,38+E$3)</f>
        <v>0</v>
      </c>
      <c r="F528" s="33">
        <f>-VLOOKUP($A528,'pl-data'!$A:$BR,23+F$3)</f>
        <v>0</v>
      </c>
      <c r="G528" s="34" t="str">
        <f t="shared" si="1243"/>
        <v>n/a</v>
      </c>
      <c r="H528" s="34" t="str">
        <f t="shared" si="1244"/>
        <v>n/a</v>
      </c>
      <c r="J528" s="33">
        <f>-VLOOKUP($A528,'pl-data'!$A:$BR,8+J$3)</f>
        <v>0</v>
      </c>
      <c r="K528" s="33">
        <f>-VLOOKUP($A528,'pl-data'!$A:$BR,38+K$3)</f>
        <v>0</v>
      </c>
      <c r="L528" s="33">
        <f>-VLOOKUP($A528,'pl-data'!$A:$BR,23+L$3)</f>
        <v>0</v>
      </c>
      <c r="M528" s="34" t="str">
        <f t="shared" si="1246"/>
        <v>n/a</v>
      </c>
      <c r="N528" s="34" t="str">
        <f t="shared" si="1247"/>
        <v>n/a</v>
      </c>
      <c r="P528" s="33">
        <f>-VLOOKUP($A528,'pl-data'!$A:$BR,8+P$3)</f>
        <v>0</v>
      </c>
      <c r="Q528" s="33">
        <f>-VLOOKUP($A528,'pl-data'!$A:$BR,38+Q$3)</f>
        <v>0</v>
      </c>
      <c r="R528" s="33">
        <f>-VLOOKUP($A528,'pl-data'!$A:$BR,23+R$3)</f>
        <v>0</v>
      </c>
      <c r="S528" s="34" t="str">
        <f t="shared" si="1249"/>
        <v>n/a</v>
      </c>
      <c r="T528" s="34" t="str">
        <f t="shared" si="1250"/>
        <v>n/a</v>
      </c>
      <c r="V528" s="33">
        <f>-VLOOKUP($A528,'pl-data'!$A:$BR,8+V$3)</f>
        <v>0</v>
      </c>
      <c r="W528" s="33">
        <f>-VLOOKUP($A528,'pl-data'!$A:$BR,38+W$3)</f>
        <v>0</v>
      </c>
      <c r="X528" s="33">
        <f>-VLOOKUP($A528,'pl-data'!$A:$BR,23+X$3)</f>
        <v>0</v>
      </c>
      <c r="Y528" s="34" t="str">
        <f t="shared" si="1252"/>
        <v>n/a</v>
      </c>
      <c r="Z528" s="34" t="str">
        <f t="shared" si="1253"/>
        <v>n/a</v>
      </c>
      <c r="AB528" s="33">
        <f>-VLOOKUP($A528,'pl-data'!$A:$BR,8+AB$3)</f>
        <v>0</v>
      </c>
      <c r="AC528" s="33">
        <f>-VLOOKUP($A528,'pl-data'!$A:$BR,38+AC$3)</f>
        <v>0</v>
      </c>
      <c r="AD528" s="33">
        <f>-VLOOKUP($A528,'pl-data'!$A:$BR,23+AD$3)</f>
        <v>0</v>
      </c>
      <c r="AE528" s="34" t="str">
        <f t="shared" si="1255"/>
        <v>n/a</v>
      </c>
      <c r="AF528" s="34" t="str">
        <f t="shared" si="1256"/>
        <v>n/a</v>
      </c>
      <c r="AH528" s="33">
        <f>-VLOOKUP($A528,'pl-data'!$A:$BR,8+AH$3)</f>
        <v>0</v>
      </c>
      <c r="AI528" s="33">
        <f>-VLOOKUP($A528,'pl-data'!$A:$BR,38+AI$3)</f>
        <v>0</v>
      </c>
      <c r="AJ528" s="33">
        <f>-VLOOKUP($A528,'pl-data'!$A:$BR,23+AJ$3)</f>
        <v>0</v>
      </c>
      <c r="AK528" s="34" t="str">
        <f t="shared" si="1258"/>
        <v>n/a</v>
      </c>
      <c r="AL528" s="34" t="str">
        <f t="shared" si="1259"/>
        <v>n/a</v>
      </c>
      <c r="AN528" s="33">
        <f>-VLOOKUP($A528,'pl-data'!$A:$BR,8+AN$3)</f>
        <v>0</v>
      </c>
      <c r="AO528" s="33">
        <f>-VLOOKUP($A528,'pl-data'!$A:$BR,38+AO$3)</f>
        <v>0</v>
      </c>
      <c r="AP528" s="33">
        <f>-VLOOKUP($A528,'pl-data'!$A:$BR,23+AP$3)</f>
        <v>0</v>
      </c>
      <c r="AQ528" s="34" t="str">
        <f t="shared" si="1261"/>
        <v>n/a</v>
      </c>
      <c r="AR528" s="34" t="str">
        <f t="shared" si="1262"/>
        <v>n/a</v>
      </c>
      <c r="AT528" s="33">
        <f>-VLOOKUP($A528,'pl-data'!$A:$BR,8+AT$3)</f>
        <v>0</v>
      </c>
      <c r="AU528" s="33">
        <f>-VLOOKUP($A528,'pl-data'!$A:$BR,38+AU$3)</f>
        <v>0</v>
      </c>
      <c r="AV528" s="33">
        <f>-VLOOKUP($A528,'pl-data'!$A:$BR,23+AV$3)</f>
        <v>0</v>
      </c>
      <c r="AW528" s="34" t="str">
        <f t="shared" si="1264"/>
        <v>n/a</v>
      </c>
      <c r="AX528" s="34" t="str">
        <f t="shared" si="1265"/>
        <v>n/a</v>
      </c>
      <c r="AZ528" s="33">
        <f>-VLOOKUP($A528,'pl-data'!$A:$BR,8+AZ$3)</f>
        <v>0</v>
      </c>
      <c r="BA528" s="33">
        <f>-VLOOKUP($A528,'pl-data'!$A:$BR,38+BA$3)</f>
        <v>0</v>
      </c>
      <c r="BB528" s="33">
        <f>-VLOOKUP($A528,'pl-data'!$A:$BR,23+BB$3)</f>
        <v>0</v>
      </c>
      <c r="BC528" s="34" t="str">
        <f t="shared" si="1267"/>
        <v>n/a</v>
      </c>
      <c r="BD528" s="34" t="str">
        <f t="shared" si="1268"/>
        <v>n/a</v>
      </c>
      <c r="BF528" s="33">
        <f>-VLOOKUP($A528,'pl-data'!$A:$BR,8+BF$3)</f>
        <v>0</v>
      </c>
      <c r="BG528" s="33">
        <f>-VLOOKUP($A528,'pl-data'!$A:$BR,38+BG$3)</f>
        <v>0</v>
      </c>
      <c r="BH528" s="33">
        <f>-VLOOKUP($A528,'pl-data'!$A:$BR,23+BH$3)</f>
        <v>0</v>
      </c>
      <c r="BI528" s="34" t="str">
        <f t="shared" si="1270"/>
        <v>n/a</v>
      </c>
      <c r="BJ528" s="34" t="str">
        <f t="shared" si="1271"/>
        <v>n/a</v>
      </c>
      <c r="BL528" s="33">
        <f>-VLOOKUP($A528,'pl-data'!$A:$BR,8+BL$3)</f>
        <v>0</v>
      </c>
      <c r="BM528" s="33">
        <f>-VLOOKUP($A528,'pl-data'!$A:$BR,38+BM$3)</f>
        <v>0</v>
      </c>
      <c r="BN528" s="33">
        <f>-VLOOKUP($A528,'pl-data'!$A:$BR,23+BN$3)</f>
        <v>0</v>
      </c>
      <c r="BO528" s="34" t="str">
        <f t="shared" si="1273"/>
        <v>n/a</v>
      </c>
      <c r="BP528" s="34" t="str">
        <f t="shared" si="1274"/>
        <v>n/a</v>
      </c>
      <c r="BR528" s="33">
        <f>-VLOOKUP($A528,'pl-data'!$A:$BR,8+BR$3)</f>
        <v>0</v>
      </c>
      <c r="BS528" s="33">
        <f>-VLOOKUP($A528,'pl-data'!$A:$BR,38+BS$3)</f>
        <v>0</v>
      </c>
      <c r="BT528" s="33">
        <f>-VLOOKUP($A528,'pl-data'!$A:$BR,23+BT$3)</f>
        <v>0</v>
      </c>
      <c r="BU528" s="34" t="str">
        <f t="shared" si="1276"/>
        <v>n/a</v>
      </c>
      <c r="BV528" s="34" t="str">
        <f t="shared" si="1277"/>
        <v>n/a</v>
      </c>
      <c r="BX528" s="33">
        <f t="shared" ref="BX528:BX534" si="1281">+BR528+BL528+BF528+AZ528+AT528+AN528+AH528+AB528+V528+P528+J528+D528</f>
        <v>0</v>
      </c>
      <c r="BY528" s="33">
        <f t="shared" ref="BY528:BY534" si="1282">+BS528+BM528+BG528+BA528+AU528+AO528+AI528+AC528+W528+Q528+K528+E528</f>
        <v>0</v>
      </c>
      <c r="BZ528" s="33">
        <f t="shared" ref="BZ528:BZ534" si="1283">+BT528+BN528+BH528+BB528+AV528+AP528+AJ528+AD528+X528+R528+L528+F528</f>
        <v>0</v>
      </c>
      <c r="CA528" s="34" t="str">
        <f t="shared" si="1279"/>
        <v>n/a</v>
      </c>
      <c r="CB528" s="34" t="str">
        <f t="shared" si="1280"/>
        <v>n/a</v>
      </c>
    </row>
    <row r="529" spans="1:80" hidden="1" outlineLevel="2" x14ac:dyDescent="0.2">
      <c r="A529" s="49">
        <v>4678</v>
      </c>
      <c r="B529" s="47" t="str">
        <f>+masterfile!D1098</f>
        <v>4678 Fahrten Wohng./Betrieb/Familie, abz.</v>
      </c>
      <c r="D529" s="33">
        <f>-VLOOKUP($A529,'pl-data'!$A:$BR,8+D$3)</f>
        <v>0</v>
      </c>
      <c r="E529" s="33">
        <f>-VLOOKUP($A529,'pl-data'!$A:$BR,38+E$3)</f>
        <v>0</v>
      </c>
      <c r="F529" s="33">
        <f>-VLOOKUP($A529,'pl-data'!$A:$BR,23+F$3)</f>
        <v>0</v>
      </c>
      <c r="G529" s="34" t="str">
        <f t="shared" si="1243"/>
        <v>n/a</v>
      </c>
      <c r="H529" s="34" t="str">
        <f t="shared" si="1244"/>
        <v>n/a</v>
      </c>
      <c r="J529" s="33">
        <f>-VLOOKUP($A529,'pl-data'!$A:$BR,8+J$3)</f>
        <v>0</v>
      </c>
      <c r="K529" s="33">
        <f>-VLOOKUP($A529,'pl-data'!$A:$BR,38+K$3)</f>
        <v>0</v>
      </c>
      <c r="L529" s="33">
        <f>-VLOOKUP($A529,'pl-data'!$A:$BR,23+L$3)</f>
        <v>0</v>
      </c>
      <c r="M529" s="34" t="str">
        <f t="shared" si="1246"/>
        <v>n/a</v>
      </c>
      <c r="N529" s="34" t="str">
        <f t="shared" si="1247"/>
        <v>n/a</v>
      </c>
      <c r="P529" s="33">
        <f>-VLOOKUP($A529,'pl-data'!$A:$BR,8+P$3)</f>
        <v>0</v>
      </c>
      <c r="Q529" s="33">
        <f>-VLOOKUP($A529,'pl-data'!$A:$BR,38+Q$3)</f>
        <v>0</v>
      </c>
      <c r="R529" s="33">
        <f>-VLOOKUP($A529,'pl-data'!$A:$BR,23+R$3)</f>
        <v>0</v>
      </c>
      <c r="S529" s="34" t="str">
        <f t="shared" si="1249"/>
        <v>n/a</v>
      </c>
      <c r="T529" s="34" t="str">
        <f t="shared" si="1250"/>
        <v>n/a</v>
      </c>
      <c r="V529" s="33">
        <f>-VLOOKUP($A529,'pl-data'!$A:$BR,8+V$3)</f>
        <v>0</v>
      </c>
      <c r="W529" s="33">
        <f>-VLOOKUP($A529,'pl-data'!$A:$BR,38+W$3)</f>
        <v>0</v>
      </c>
      <c r="X529" s="33">
        <f>-VLOOKUP($A529,'pl-data'!$A:$BR,23+X$3)</f>
        <v>0</v>
      </c>
      <c r="Y529" s="34" t="str">
        <f t="shared" si="1252"/>
        <v>n/a</v>
      </c>
      <c r="Z529" s="34" t="str">
        <f t="shared" si="1253"/>
        <v>n/a</v>
      </c>
      <c r="AB529" s="33">
        <f>-VLOOKUP($A529,'pl-data'!$A:$BR,8+AB$3)</f>
        <v>0</v>
      </c>
      <c r="AC529" s="33">
        <f>-VLOOKUP($A529,'pl-data'!$A:$BR,38+AC$3)</f>
        <v>0</v>
      </c>
      <c r="AD529" s="33">
        <f>-VLOOKUP($A529,'pl-data'!$A:$BR,23+AD$3)</f>
        <v>0</v>
      </c>
      <c r="AE529" s="34" t="str">
        <f t="shared" si="1255"/>
        <v>n/a</v>
      </c>
      <c r="AF529" s="34" t="str">
        <f t="shared" si="1256"/>
        <v>n/a</v>
      </c>
      <c r="AH529" s="33">
        <f>-VLOOKUP($A529,'pl-data'!$A:$BR,8+AH$3)</f>
        <v>0</v>
      </c>
      <c r="AI529" s="33">
        <f>-VLOOKUP($A529,'pl-data'!$A:$BR,38+AI$3)</f>
        <v>0</v>
      </c>
      <c r="AJ529" s="33">
        <f>-VLOOKUP($A529,'pl-data'!$A:$BR,23+AJ$3)</f>
        <v>0</v>
      </c>
      <c r="AK529" s="34" t="str">
        <f t="shared" si="1258"/>
        <v>n/a</v>
      </c>
      <c r="AL529" s="34" t="str">
        <f t="shared" si="1259"/>
        <v>n/a</v>
      </c>
      <c r="AN529" s="33">
        <f>-VLOOKUP($A529,'pl-data'!$A:$BR,8+AN$3)</f>
        <v>0</v>
      </c>
      <c r="AO529" s="33">
        <f>-VLOOKUP($A529,'pl-data'!$A:$BR,38+AO$3)</f>
        <v>0</v>
      </c>
      <c r="AP529" s="33">
        <f>-VLOOKUP($A529,'pl-data'!$A:$BR,23+AP$3)</f>
        <v>0</v>
      </c>
      <c r="AQ529" s="34" t="str">
        <f t="shared" si="1261"/>
        <v>n/a</v>
      </c>
      <c r="AR529" s="34" t="str">
        <f t="shared" si="1262"/>
        <v>n/a</v>
      </c>
      <c r="AT529" s="33">
        <f>-VLOOKUP($A529,'pl-data'!$A:$BR,8+AT$3)</f>
        <v>0</v>
      </c>
      <c r="AU529" s="33">
        <f>-VLOOKUP($A529,'pl-data'!$A:$BR,38+AU$3)</f>
        <v>0</v>
      </c>
      <c r="AV529" s="33">
        <f>-VLOOKUP($A529,'pl-data'!$A:$BR,23+AV$3)</f>
        <v>0</v>
      </c>
      <c r="AW529" s="34" t="str">
        <f t="shared" si="1264"/>
        <v>n/a</v>
      </c>
      <c r="AX529" s="34" t="str">
        <f t="shared" si="1265"/>
        <v>n/a</v>
      </c>
      <c r="AZ529" s="33">
        <f>-VLOOKUP($A529,'pl-data'!$A:$BR,8+AZ$3)</f>
        <v>0</v>
      </c>
      <c r="BA529" s="33">
        <f>-VLOOKUP($A529,'pl-data'!$A:$BR,38+BA$3)</f>
        <v>0</v>
      </c>
      <c r="BB529" s="33">
        <f>-VLOOKUP($A529,'pl-data'!$A:$BR,23+BB$3)</f>
        <v>0</v>
      </c>
      <c r="BC529" s="34" t="str">
        <f t="shared" si="1267"/>
        <v>n/a</v>
      </c>
      <c r="BD529" s="34" t="str">
        <f t="shared" si="1268"/>
        <v>n/a</v>
      </c>
      <c r="BF529" s="33">
        <f>-VLOOKUP($A529,'pl-data'!$A:$BR,8+BF$3)</f>
        <v>0</v>
      </c>
      <c r="BG529" s="33">
        <f>-VLOOKUP($A529,'pl-data'!$A:$BR,38+BG$3)</f>
        <v>0</v>
      </c>
      <c r="BH529" s="33">
        <f>-VLOOKUP($A529,'pl-data'!$A:$BR,23+BH$3)</f>
        <v>0</v>
      </c>
      <c r="BI529" s="34" t="str">
        <f t="shared" si="1270"/>
        <v>n/a</v>
      </c>
      <c r="BJ529" s="34" t="str">
        <f t="shared" si="1271"/>
        <v>n/a</v>
      </c>
      <c r="BL529" s="33">
        <f>-VLOOKUP($A529,'pl-data'!$A:$BR,8+BL$3)</f>
        <v>0</v>
      </c>
      <c r="BM529" s="33">
        <f>-VLOOKUP($A529,'pl-data'!$A:$BR,38+BM$3)</f>
        <v>0</v>
      </c>
      <c r="BN529" s="33">
        <f>-VLOOKUP($A529,'pl-data'!$A:$BR,23+BN$3)</f>
        <v>0</v>
      </c>
      <c r="BO529" s="34" t="str">
        <f t="shared" si="1273"/>
        <v>n/a</v>
      </c>
      <c r="BP529" s="34" t="str">
        <f t="shared" si="1274"/>
        <v>n/a</v>
      </c>
      <c r="BR529" s="33">
        <f>-VLOOKUP($A529,'pl-data'!$A:$BR,8+BR$3)</f>
        <v>0</v>
      </c>
      <c r="BS529" s="33">
        <f>-VLOOKUP($A529,'pl-data'!$A:$BR,38+BS$3)</f>
        <v>0</v>
      </c>
      <c r="BT529" s="33">
        <f>-VLOOKUP($A529,'pl-data'!$A:$BR,23+BT$3)</f>
        <v>0</v>
      </c>
      <c r="BU529" s="34" t="str">
        <f t="shared" si="1276"/>
        <v>n/a</v>
      </c>
      <c r="BV529" s="34" t="str">
        <f t="shared" si="1277"/>
        <v>n/a</v>
      </c>
      <c r="BX529" s="33">
        <f t="shared" si="1281"/>
        <v>0</v>
      </c>
      <c r="BY529" s="33">
        <f t="shared" si="1282"/>
        <v>0</v>
      </c>
      <c r="BZ529" s="33">
        <f t="shared" si="1283"/>
        <v>0</v>
      </c>
      <c r="CA529" s="34" t="str">
        <f t="shared" si="1279"/>
        <v>n/a</v>
      </c>
      <c r="CB529" s="34" t="str">
        <f t="shared" si="1280"/>
        <v>n/a</v>
      </c>
    </row>
    <row r="530" spans="1:80" hidden="1" outlineLevel="2" x14ac:dyDescent="0.2">
      <c r="A530" s="49">
        <v>4679</v>
      </c>
      <c r="B530" s="47" t="str">
        <f>+masterfile!D1099</f>
        <v>4679 Fahrten Wohng./Betrieb/Familie, n.abz</v>
      </c>
      <c r="D530" s="33">
        <f>-VLOOKUP($A530,'pl-data'!$A:$BR,8+D$3)</f>
        <v>0</v>
      </c>
      <c r="E530" s="33">
        <f>-VLOOKUP($A530,'pl-data'!$A:$BR,38+E$3)</f>
        <v>0</v>
      </c>
      <c r="F530" s="33">
        <f>-VLOOKUP($A530,'pl-data'!$A:$BR,23+F$3)</f>
        <v>0</v>
      </c>
      <c r="G530" s="34" t="str">
        <f t="shared" si="1243"/>
        <v>n/a</v>
      </c>
      <c r="H530" s="34" t="str">
        <f t="shared" si="1244"/>
        <v>n/a</v>
      </c>
      <c r="J530" s="33">
        <f>-VLOOKUP($A530,'pl-data'!$A:$BR,8+J$3)</f>
        <v>0</v>
      </c>
      <c r="K530" s="33">
        <f>-VLOOKUP($A530,'pl-data'!$A:$BR,38+K$3)</f>
        <v>0</v>
      </c>
      <c r="L530" s="33">
        <f>-VLOOKUP($A530,'pl-data'!$A:$BR,23+L$3)</f>
        <v>0</v>
      </c>
      <c r="M530" s="34" t="str">
        <f t="shared" si="1246"/>
        <v>n/a</v>
      </c>
      <c r="N530" s="34" t="str">
        <f t="shared" si="1247"/>
        <v>n/a</v>
      </c>
      <c r="P530" s="33">
        <f>-VLOOKUP($A530,'pl-data'!$A:$BR,8+P$3)</f>
        <v>0</v>
      </c>
      <c r="Q530" s="33">
        <f>-VLOOKUP($A530,'pl-data'!$A:$BR,38+Q$3)</f>
        <v>0</v>
      </c>
      <c r="R530" s="33">
        <f>-VLOOKUP($A530,'pl-data'!$A:$BR,23+R$3)</f>
        <v>0</v>
      </c>
      <c r="S530" s="34" t="str">
        <f t="shared" si="1249"/>
        <v>n/a</v>
      </c>
      <c r="T530" s="34" t="str">
        <f t="shared" si="1250"/>
        <v>n/a</v>
      </c>
      <c r="V530" s="33">
        <f>-VLOOKUP($A530,'pl-data'!$A:$BR,8+V$3)</f>
        <v>0</v>
      </c>
      <c r="W530" s="33">
        <f>-VLOOKUP($A530,'pl-data'!$A:$BR,38+W$3)</f>
        <v>0</v>
      </c>
      <c r="X530" s="33">
        <f>-VLOOKUP($A530,'pl-data'!$A:$BR,23+X$3)</f>
        <v>0</v>
      </c>
      <c r="Y530" s="34" t="str">
        <f t="shared" si="1252"/>
        <v>n/a</v>
      </c>
      <c r="Z530" s="34" t="str">
        <f t="shared" si="1253"/>
        <v>n/a</v>
      </c>
      <c r="AB530" s="33">
        <f>-VLOOKUP($A530,'pl-data'!$A:$BR,8+AB$3)</f>
        <v>0</v>
      </c>
      <c r="AC530" s="33">
        <f>-VLOOKUP($A530,'pl-data'!$A:$BR,38+AC$3)</f>
        <v>0</v>
      </c>
      <c r="AD530" s="33">
        <f>-VLOOKUP($A530,'pl-data'!$A:$BR,23+AD$3)</f>
        <v>0</v>
      </c>
      <c r="AE530" s="34" t="str">
        <f t="shared" si="1255"/>
        <v>n/a</v>
      </c>
      <c r="AF530" s="34" t="str">
        <f t="shared" si="1256"/>
        <v>n/a</v>
      </c>
      <c r="AH530" s="33">
        <f>-VLOOKUP($A530,'pl-data'!$A:$BR,8+AH$3)</f>
        <v>0</v>
      </c>
      <c r="AI530" s="33">
        <f>-VLOOKUP($A530,'pl-data'!$A:$BR,38+AI$3)</f>
        <v>0</v>
      </c>
      <c r="AJ530" s="33">
        <f>-VLOOKUP($A530,'pl-data'!$A:$BR,23+AJ$3)</f>
        <v>0</v>
      </c>
      <c r="AK530" s="34" t="str">
        <f t="shared" si="1258"/>
        <v>n/a</v>
      </c>
      <c r="AL530" s="34" t="str">
        <f t="shared" si="1259"/>
        <v>n/a</v>
      </c>
      <c r="AN530" s="33">
        <f>-VLOOKUP($A530,'pl-data'!$A:$BR,8+AN$3)</f>
        <v>0</v>
      </c>
      <c r="AO530" s="33">
        <f>-VLOOKUP($A530,'pl-data'!$A:$BR,38+AO$3)</f>
        <v>0</v>
      </c>
      <c r="AP530" s="33">
        <f>-VLOOKUP($A530,'pl-data'!$A:$BR,23+AP$3)</f>
        <v>0</v>
      </c>
      <c r="AQ530" s="34" t="str">
        <f t="shared" si="1261"/>
        <v>n/a</v>
      </c>
      <c r="AR530" s="34" t="str">
        <f t="shared" si="1262"/>
        <v>n/a</v>
      </c>
      <c r="AT530" s="33">
        <f>-VLOOKUP($A530,'pl-data'!$A:$BR,8+AT$3)</f>
        <v>0</v>
      </c>
      <c r="AU530" s="33">
        <f>-VLOOKUP($A530,'pl-data'!$A:$BR,38+AU$3)</f>
        <v>0</v>
      </c>
      <c r="AV530" s="33">
        <f>-VLOOKUP($A530,'pl-data'!$A:$BR,23+AV$3)</f>
        <v>0</v>
      </c>
      <c r="AW530" s="34" t="str">
        <f t="shared" si="1264"/>
        <v>n/a</v>
      </c>
      <c r="AX530" s="34" t="str">
        <f t="shared" si="1265"/>
        <v>n/a</v>
      </c>
      <c r="AZ530" s="33">
        <f>-VLOOKUP($A530,'pl-data'!$A:$BR,8+AZ$3)</f>
        <v>0</v>
      </c>
      <c r="BA530" s="33">
        <f>-VLOOKUP($A530,'pl-data'!$A:$BR,38+BA$3)</f>
        <v>0</v>
      </c>
      <c r="BB530" s="33">
        <f>-VLOOKUP($A530,'pl-data'!$A:$BR,23+BB$3)</f>
        <v>0</v>
      </c>
      <c r="BC530" s="34" t="str">
        <f t="shared" si="1267"/>
        <v>n/a</v>
      </c>
      <c r="BD530" s="34" t="str">
        <f t="shared" si="1268"/>
        <v>n/a</v>
      </c>
      <c r="BF530" s="33">
        <f>-VLOOKUP($A530,'pl-data'!$A:$BR,8+BF$3)</f>
        <v>0</v>
      </c>
      <c r="BG530" s="33">
        <f>-VLOOKUP($A530,'pl-data'!$A:$BR,38+BG$3)</f>
        <v>0</v>
      </c>
      <c r="BH530" s="33">
        <f>-VLOOKUP($A530,'pl-data'!$A:$BR,23+BH$3)</f>
        <v>0</v>
      </c>
      <c r="BI530" s="34" t="str">
        <f t="shared" si="1270"/>
        <v>n/a</v>
      </c>
      <c r="BJ530" s="34" t="str">
        <f t="shared" si="1271"/>
        <v>n/a</v>
      </c>
      <c r="BL530" s="33">
        <f>-VLOOKUP($A530,'pl-data'!$A:$BR,8+BL$3)</f>
        <v>0</v>
      </c>
      <c r="BM530" s="33">
        <f>-VLOOKUP($A530,'pl-data'!$A:$BR,38+BM$3)</f>
        <v>0</v>
      </c>
      <c r="BN530" s="33">
        <f>-VLOOKUP($A530,'pl-data'!$A:$BR,23+BN$3)</f>
        <v>0</v>
      </c>
      <c r="BO530" s="34" t="str">
        <f t="shared" si="1273"/>
        <v>n/a</v>
      </c>
      <c r="BP530" s="34" t="str">
        <f t="shared" si="1274"/>
        <v>n/a</v>
      </c>
      <c r="BR530" s="33">
        <f>-VLOOKUP($A530,'pl-data'!$A:$BR,8+BR$3)</f>
        <v>0</v>
      </c>
      <c r="BS530" s="33">
        <f>-VLOOKUP($A530,'pl-data'!$A:$BR,38+BS$3)</f>
        <v>0</v>
      </c>
      <c r="BT530" s="33">
        <f>-VLOOKUP($A530,'pl-data'!$A:$BR,23+BT$3)</f>
        <v>0</v>
      </c>
      <c r="BU530" s="34" t="str">
        <f t="shared" si="1276"/>
        <v>n/a</v>
      </c>
      <c r="BV530" s="34" t="str">
        <f t="shared" si="1277"/>
        <v>n/a</v>
      </c>
      <c r="BX530" s="33">
        <f t="shared" si="1281"/>
        <v>0</v>
      </c>
      <c r="BY530" s="33">
        <f t="shared" si="1282"/>
        <v>0</v>
      </c>
      <c r="BZ530" s="33">
        <f t="shared" si="1283"/>
        <v>0</v>
      </c>
      <c r="CA530" s="34" t="str">
        <f t="shared" si="1279"/>
        <v>n/a</v>
      </c>
      <c r="CB530" s="34" t="str">
        <f t="shared" si="1280"/>
        <v>n/a</v>
      </c>
    </row>
    <row r="531" spans="1:80" hidden="1" outlineLevel="2" x14ac:dyDescent="0.2">
      <c r="A531" s="49">
        <v>4680</v>
      </c>
      <c r="B531" s="47" t="str">
        <f>+masterfile!D1100</f>
        <v>4680 Fahrten Wohng./Betrieb/Familie, Haben</v>
      </c>
      <c r="D531" s="33">
        <f>-VLOOKUP($A531,'pl-data'!$A:$BR,8+D$3)</f>
        <v>0</v>
      </c>
      <c r="E531" s="33">
        <f>-VLOOKUP($A531,'pl-data'!$A:$BR,38+E$3)</f>
        <v>0</v>
      </c>
      <c r="F531" s="33">
        <f>-VLOOKUP($A531,'pl-data'!$A:$BR,23+F$3)</f>
        <v>0</v>
      </c>
      <c r="G531" s="34" t="str">
        <f t="shared" si="1243"/>
        <v>n/a</v>
      </c>
      <c r="H531" s="34" t="str">
        <f t="shared" si="1244"/>
        <v>n/a</v>
      </c>
      <c r="J531" s="33">
        <f>-VLOOKUP($A531,'pl-data'!$A:$BR,8+J$3)</f>
        <v>0</v>
      </c>
      <c r="K531" s="33">
        <f>-VLOOKUP($A531,'pl-data'!$A:$BR,38+K$3)</f>
        <v>0</v>
      </c>
      <c r="L531" s="33">
        <f>-VLOOKUP($A531,'pl-data'!$A:$BR,23+L$3)</f>
        <v>0</v>
      </c>
      <c r="M531" s="34" t="str">
        <f t="shared" si="1246"/>
        <v>n/a</v>
      </c>
      <c r="N531" s="34" t="str">
        <f t="shared" si="1247"/>
        <v>n/a</v>
      </c>
      <c r="P531" s="33">
        <f>-VLOOKUP($A531,'pl-data'!$A:$BR,8+P$3)</f>
        <v>0</v>
      </c>
      <c r="Q531" s="33">
        <f>-VLOOKUP($A531,'pl-data'!$A:$BR,38+Q$3)</f>
        <v>0</v>
      </c>
      <c r="R531" s="33">
        <f>-VLOOKUP($A531,'pl-data'!$A:$BR,23+R$3)</f>
        <v>0</v>
      </c>
      <c r="S531" s="34" t="str">
        <f t="shared" si="1249"/>
        <v>n/a</v>
      </c>
      <c r="T531" s="34" t="str">
        <f t="shared" si="1250"/>
        <v>n/a</v>
      </c>
      <c r="V531" s="33">
        <f>-VLOOKUP($A531,'pl-data'!$A:$BR,8+V$3)</f>
        <v>0</v>
      </c>
      <c r="W531" s="33">
        <f>-VLOOKUP($A531,'pl-data'!$A:$BR,38+W$3)</f>
        <v>0</v>
      </c>
      <c r="X531" s="33">
        <f>-VLOOKUP($A531,'pl-data'!$A:$BR,23+X$3)</f>
        <v>0</v>
      </c>
      <c r="Y531" s="34" t="str">
        <f t="shared" si="1252"/>
        <v>n/a</v>
      </c>
      <c r="Z531" s="34" t="str">
        <f t="shared" si="1253"/>
        <v>n/a</v>
      </c>
      <c r="AB531" s="33">
        <f>-VLOOKUP($A531,'pl-data'!$A:$BR,8+AB$3)</f>
        <v>0</v>
      </c>
      <c r="AC531" s="33">
        <f>-VLOOKUP($A531,'pl-data'!$A:$BR,38+AC$3)</f>
        <v>0</v>
      </c>
      <c r="AD531" s="33">
        <f>-VLOOKUP($A531,'pl-data'!$A:$BR,23+AD$3)</f>
        <v>0</v>
      </c>
      <c r="AE531" s="34" t="str">
        <f t="shared" si="1255"/>
        <v>n/a</v>
      </c>
      <c r="AF531" s="34" t="str">
        <f t="shared" si="1256"/>
        <v>n/a</v>
      </c>
      <c r="AH531" s="33">
        <f>-VLOOKUP($A531,'pl-data'!$A:$BR,8+AH$3)</f>
        <v>0</v>
      </c>
      <c r="AI531" s="33">
        <f>-VLOOKUP($A531,'pl-data'!$A:$BR,38+AI$3)</f>
        <v>0</v>
      </c>
      <c r="AJ531" s="33">
        <f>-VLOOKUP($A531,'pl-data'!$A:$BR,23+AJ$3)</f>
        <v>0</v>
      </c>
      <c r="AK531" s="34" t="str">
        <f t="shared" si="1258"/>
        <v>n/a</v>
      </c>
      <c r="AL531" s="34" t="str">
        <f t="shared" si="1259"/>
        <v>n/a</v>
      </c>
      <c r="AN531" s="33">
        <f>-VLOOKUP($A531,'pl-data'!$A:$BR,8+AN$3)</f>
        <v>0</v>
      </c>
      <c r="AO531" s="33">
        <f>-VLOOKUP($A531,'pl-data'!$A:$BR,38+AO$3)</f>
        <v>0</v>
      </c>
      <c r="AP531" s="33">
        <f>-VLOOKUP($A531,'pl-data'!$A:$BR,23+AP$3)</f>
        <v>0</v>
      </c>
      <c r="AQ531" s="34" t="str">
        <f t="shared" si="1261"/>
        <v>n/a</v>
      </c>
      <c r="AR531" s="34" t="str">
        <f t="shared" si="1262"/>
        <v>n/a</v>
      </c>
      <c r="AT531" s="33">
        <f>-VLOOKUP($A531,'pl-data'!$A:$BR,8+AT$3)</f>
        <v>0</v>
      </c>
      <c r="AU531" s="33">
        <f>-VLOOKUP($A531,'pl-data'!$A:$BR,38+AU$3)</f>
        <v>0</v>
      </c>
      <c r="AV531" s="33">
        <f>-VLOOKUP($A531,'pl-data'!$A:$BR,23+AV$3)</f>
        <v>0</v>
      </c>
      <c r="AW531" s="34" t="str">
        <f t="shared" si="1264"/>
        <v>n/a</v>
      </c>
      <c r="AX531" s="34" t="str">
        <f t="shared" si="1265"/>
        <v>n/a</v>
      </c>
      <c r="AZ531" s="33">
        <f>-VLOOKUP($A531,'pl-data'!$A:$BR,8+AZ$3)</f>
        <v>0</v>
      </c>
      <c r="BA531" s="33">
        <f>-VLOOKUP($A531,'pl-data'!$A:$BR,38+BA$3)</f>
        <v>0</v>
      </c>
      <c r="BB531" s="33">
        <f>-VLOOKUP($A531,'pl-data'!$A:$BR,23+BB$3)</f>
        <v>0</v>
      </c>
      <c r="BC531" s="34" t="str">
        <f t="shared" si="1267"/>
        <v>n/a</v>
      </c>
      <c r="BD531" s="34" t="str">
        <f t="shared" si="1268"/>
        <v>n/a</v>
      </c>
      <c r="BF531" s="33">
        <f>-VLOOKUP($A531,'pl-data'!$A:$BR,8+BF$3)</f>
        <v>0</v>
      </c>
      <c r="BG531" s="33">
        <f>-VLOOKUP($A531,'pl-data'!$A:$BR,38+BG$3)</f>
        <v>0</v>
      </c>
      <c r="BH531" s="33">
        <f>-VLOOKUP($A531,'pl-data'!$A:$BR,23+BH$3)</f>
        <v>0</v>
      </c>
      <c r="BI531" s="34" t="str">
        <f t="shared" si="1270"/>
        <v>n/a</v>
      </c>
      <c r="BJ531" s="34" t="str">
        <f t="shared" si="1271"/>
        <v>n/a</v>
      </c>
      <c r="BL531" s="33">
        <f>-VLOOKUP($A531,'pl-data'!$A:$BR,8+BL$3)</f>
        <v>0</v>
      </c>
      <c r="BM531" s="33">
        <f>-VLOOKUP($A531,'pl-data'!$A:$BR,38+BM$3)</f>
        <v>0</v>
      </c>
      <c r="BN531" s="33">
        <f>-VLOOKUP($A531,'pl-data'!$A:$BR,23+BN$3)</f>
        <v>0</v>
      </c>
      <c r="BO531" s="34" t="str">
        <f t="shared" si="1273"/>
        <v>n/a</v>
      </c>
      <c r="BP531" s="34" t="str">
        <f t="shared" si="1274"/>
        <v>n/a</v>
      </c>
      <c r="BR531" s="33">
        <f>-VLOOKUP($A531,'pl-data'!$A:$BR,8+BR$3)</f>
        <v>0</v>
      </c>
      <c r="BS531" s="33">
        <f>-VLOOKUP($A531,'pl-data'!$A:$BR,38+BS$3)</f>
        <v>0</v>
      </c>
      <c r="BT531" s="33">
        <f>-VLOOKUP($A531,'pl-data'!$A:$BR,23+BT$3)</f>
        <v>0</v>
      </c>
      <c r="BU531" s="34" t="str">
        <f t="shared" si="1276"/>
        <v>n/a</v>
      </c>
      <c r="BV531" s="34" t="str">
        <f t="shared" si="1277"/>
        <v>n/a</v>
      </c>
      <c r="BX531" s="33">
        <f t="shared" si="1281"/>
        <v>0</v>
      </c>
      <c r="BY531" s="33">
        <f t="shared" si="1282"/>
        <v>0</v>
      </c>
      <c r="BZ531" s="33">
        <f t="shared" si="1283"/>
        <v>0</v>
      </c>
      <c r="CA531" s="34" t="str">
        <f t="shared" si="1279"/>
        <v>n/a</v>
      </c>
      <c r="CB531" s="34" t="str">
        <f t="shared" si="1280"/>
        <v>n/a</v>
      </c>
    </row>
    <row r="532" spans="1:80" ht="24" hidden="1" outlineLevel="2" x14ac:dyDescent="0.2">
      <c r="A532" s="49">
        <v>4681</v>
      </c>
      <c r="B532" s="47" t="str">
        <f>+masterfile!D1101</f>
        <v>4681 Verpfl.Mehraufwend. dopp. Haushaltsf. UN</v>
      </c>
      <c r="D532" s="33">
        <f>-VLOOKUP($A532,'pl-data'!$A:$BR,8+D$3)</f>
        <v>0</v>
      </c>
      <c r="E532" s="33">
        <f>-VLOOKUP($A532,'pl-data'!$A:$BR,38+E$3)</f>
        <v>0</v>
      </c>
      <c r="F532" s="33">
        <f>-VLOOKUP($A532,'pl-data'!$A:$BR,23+F$3)</f>
        <v>0</v>
      </c>
      <c r="G532" s="34" t="str">
        <f t="shared" si="1243"/>
        <v>n/a</v>
      </c>
      <c r="H532" s="34" t="str">
        <f t="shared" si="1244"/>
        <v>n/a</v>
      </c>
      <c r="J532" s="33">
        <f>-VLOOKUP($A532,'pl-data'!$A:$BR,8+J$3)</f>
        <v>0</v>
      </c>
      <c r="K532" s="33">
        <f>-VLOOKUP($A532,'pl-data'!$A:$BR,38+K$3)</f>
        <v>0</v>
      </c>
      <c r="L532" s="33">
        <f>-VLOOKUP($A532,'pl-data'!$A:$BR,23+L$3)</f>
        <v>0</v>
      </c>
      <c r="M532" s="34" t="str">
        <f t="shared" si="1246"/>
        <v>n/a</v>
      </c>
      <c r="N532" s="34" t="str">
        <f t="shared" si="1247"/>
        <v>n/a</v>
      </c>
      <c r="P532" s="33">
        <f>-VLOOKUP($A532,'pl-data'!$A:$BR,8+P$3)</f>
        <v>0</v>
      </c>
      <c r="Q532" s="33">
        <f>-VLOOKUP($A532,'pl-data'!$A:$BR,38+Q$3)</f>
        <v>0</v>
      </c>
      <c r="R532" s="33">
        <f>-VLOOKUP($A532,'pl-data'!$A:$BR,23+R$3)</f>
        <v>0</v>
      </c>
      <c r="S532" s="34" t="str">
        <f t="shared" si="1249"/>
        <v>n/a</v>
      </c>
      <c r="T532" s="34" t="str">
        <f t="shared" si="1250"/>
        <v>n/a</v>
      </c>
      <c r="V532" s="33">
        <f>-VLOOKUP($A532,'pl-data'!$A:$BR,8+V$3)</f>
        <v>0</v>
      </c>
      <c r="W532" s="33">
        <f>-VLOOKUP($A532,'pl-data'!$A:$BR,38+W$3)</f>
        <v>0</v>
      </c>
      <c r="X532" s="33">
        <f>-VLOOKUP($A532,'pl-data'!$A:$BR,23+X$3)</f>
        <v>0</v>
      </c>
      <c r="Y532" s="34" t="str">
        <f t="shared" si="1252"/>
        <v>n/a</v>
      </c>
      <c r="Z532" s="34" t="str">
        <f t="shared" si="1253"/>
        <v>n/a</v>
      </c>
      <c r="AB532" s="33">
        <f>-VLOOKUP($A532,'pl-data'!$A:$BR,8+AB$3)</f>
        <v>0</v>
      </c>
      <c r="AC532" s="33">
        <f>-VLOOKUP($A532,'pl-data'!$A:$BR,38+AC$3)</f>
        <v>0</v>
      </c>
      <c r="AD532" s="33">
        <f>-VLOOKUP($A532,'pl-data'!$A:$BR,23+AD$3)</f>
        <v>0</v>
      </c>
      <c r="AE532" s="34" t="str">
        <f t="shared" si="1255"/>
        <v>n/a</v>
      </c>
      <c r="AF532" s="34" t="str">
        <f t="shared" si="1256"/>
        <v>n/a</v>
      </c>
      <c r="AH532" s="33">
        <f>-VLOOKUP($A532,'pl-data'!$A:$BR,8+AH$3)</f>
        <v>0</v>
      </c>
      <c r="AI532" s="33">
        <f>-VLOOKUP($A532,'pl-data'!$A:$BR,38+AI$3)</f>
        <v>0</v>
      </c>
      <c r="AJ532" s="33">
        <f>-VLOOKUP($A532,'pl-data'!$A:$BR,23+AJ$3)</f>
        <v>0</v>
      </c>
      <c r="AK532" s="34" t="str">
        <f t="shared" si="1258"/>
        <v>n/a</v>
      </c>
      <c r="AL532" s="34" t="str">
        <f t="shared" si="1259"/>
        <v>n/a</v>
      </c>
      <c r="AN532" s="33">
        <f>-VLOOKUP($A532,'pl-data'!$A:$BR,8+AN$3)</f>
        <v>0</v>
      </c>
      <c r="AO532" s="33">
        <f>-VLOOKUP($A532,'pl-data'!$A:$BR,38+AO$3)</f>
        <v>0</v>
      </c>
      <c r="AP532" s="33">
        <f>-VLOOKUP($A532,'pl-data'!$A:$BR,23+AP$3)</f>
        <v>0</v>
      </c>
      <c r="AQ532" s="34" t="str">
        <f t="shared" si="1261"/>
        <v>n/a</v>
      </c>
      <c r="AR532" s="34" t="str">
        <f t="shared" si="1262"/>
        <v>n/a</v>
      </c>
      <c r="AT532" s="33">
        <f>-VLOOKUP($A532,'pl-data'!$A:$BR,8+AT$3)</f>
        <v>0</v>
      </c>
      <c r="AU532" s="33">
        <f>-VLOOKUP($A532,'pl-data'!$A:$BR,38+AU$3)</f>
        <v>0</v>
      </c>
      <c r="AV532" s="33">
        <f>-VLOOKUP($A532,'pl-data'!$A:$BR,23+AV$3)</f>
        <v>0</v>
      </c>
      <c r="AW532" s="34" t="str">
        <f t="shared" si="1264"/>
        <v>n/a</v>
      </c>
      <c r="AX532" s="34" t="str">
        <f t="shared" si="1265"/>
        <v>n/a</v>
      </c>
      <c r="AZ532" s="33">
        <f>-VLOOKUP($A532,'pl-data'!$A:$BR,8+AZ$3)</f>
        <v>0</v>
      </c>
      <c r="BA532" s="33">
        <f>-VLOOKUP($A532,'pl-data'!$A:$BR,38+BA$3)</f>
        <v>0</v>
      </c>
      <c r="BB532" s="33">
        <f>-VLOOKUP($A532,'pl-data'!$A:$BR,23+BB$3)</f>
        <v>0</v>
      </c>
      <c r="BC532" s="34" t="str">
        <f t="shared" si="1267"/>
        <v>n/a</v>
      </c>
      <c r="BD532" s="34" t="str">
        <f t="shared" si="1268"/>
        <v>n/a</v>
      </c>
      <c r="BF532" s="33">
        <f>-VLOOKUP($A532,'pl-data'!$A:$BR,8+BF$3)</f>
        <v>0</v>
      </c>
      <c r="BG532" s="33">
        <f>-VLOOKUP($A532,'pl-data'!$A:$BR,38+BG$3)</f>
        <v>0</v>
      </c>
      <c r="BH532" s="33">
        <f>-VLOOKUP($A532,'pl-data'!$A:$BR,23+BH$3)</f>
        <v>0</v>
      </c>
      <c r="BI532" s="34" t="str">
        <f t="shared" si="1270"/>
        <v>n/a</v>
      </c>
      <c r="BJ532" s="34" t="str">
        <f t="shared" si="1271"/>
        <v>n/a</v>
      </c>
      <c r="BL532" s="33">
        <f>-VLOOKUP($A532,'pl-data'!$A:$BR,8+BL$3)</f>
        <v>0</v>
      </c>
      <c r="BM532" s="33">
        <f>-VLOOKUP($A532,'pl-data'!$A:$BR,38+BM$3)</f>
        <v>0</v>
      </c>
      <c r="BN532" s="33">
        <f>-VLOOKUP($A532,'pl-data'!$A:$BR,23+BN$3)</f>
        <v>0</v>
      </c>
      <c r="BO532" s="34" t="str">
        <f t="shared" si="1273"/>
        <v>n/a</v>
      </c>
      <c r="BP532" s="34" t="str">
        <f t="shared" si="1274"/>
        <v>n/a</v>
      </c>
      <c r="BR532" s="33">
        <f>-VLOOKUP($A532,'pl-data'!$A:$BR,8+BR$3)</f>
        <v>0</v>
      </c>
      <c r="BS532" s="33">
        <f>-VLOOKUP($A532,'pl-data'!$A:$BR,38+BS$3)</f>
        <v>0</v>
      </c>
      <c r="BT532" s="33">
        <f>-VLOOKUP($A532,'pl-data'!$A:$BR,23+BT$3)</f>
        <v>0</v>
      </c>
      <c r="BU532" s="34" t="str">
        <f t="shared" si="1276"/>
        <v>n/a</v>
      </c>
      <c r="BV532" s="34" t="str">
        <f t="shared" si="1277"/>
        <v>n/a</v>
      </c>
      <c r="BX532" s="33">
        <f t="shared" si="1281"/>
        <v>0</v>
      </c>
      <c r="BY532" s="33">
        <f t="shared" si="1282"/>
        <v>0</v>
      </c>
      <c r="BZ532" s="33">
        <f t="shared" si="1283"/>
        <v>0</v>
      </c>
      <c r="CA532" s="34" t="str">
        <f t="shared" si="1279"/>
        <v>n/a</v>
      </c>
      <c r="CB532" s="34" t="str">
        <f t="shared" si="1280"/>
        <v>n/a</v>
      </c>
    </row>
    <row r="533" spans="1:80" hidden="1" outlineLevel="2" x14ac:dyDescent="0.2">
      <c r="A533" s="49">
        <v>4945</v>
      </c>
      <c r="B533" s="47" t="str">
        <f>+masterfile!D1170</f>
        <v>4945 Fortbildungskosten</v>
      </c>
      <c r="D533" s="33">
        <f>-VLOOKUP($A533,'pl-data'!$A:$BR,8+D$3)</f>
        <v>-1.0416666666666667</v>
      </c>
      <c r="E533" s="33">
        <f>-VLOOKUP($A533,'pl-data'!$A:$BR,38+E$3)</f>
        <v>-1.0729166666666667</v>
      </c>
      <c r="F533" s="33">
        <f>-VLOOKUP($A533,'pl-data'!$A:$BR,23+F$3)</f>
        <v>0</v>
      </c>
      <c r="G533" s="34">
        <f t="shared" si="1243"/>
        <v>-1</v>
      </c>
      <c r="H533" s="34">
        <f t="shared" si="1244"/>
        <v>-1</v>
      </c>
      <c r="J533" s="33">
        <f>-VLOOKUP($A533,'pl-data'!$A:$BR,8+J$3)</f>
        <v>-1.0416666666666667</v>
      </c>
      <c r="K533" s="33">
        <f>-VLOOKUP($A533,'pl-data'!$A:$BR,38+K$3)</f>
        <v>-1.0729166666666667</v>
      </c>
      <c r="L533" s="33">
        <f>-VLOOKUP($A533,'pl-data'!$A:$BR,23+L$3)</f>
        <v>0</v>
      </c>
      <c r="M533" s="34">
        <f t="shared" si="1246"/>
        <v>-1</v>
      </c>
      <c r="N533" s="34">
        <f t="shared" si="1247"/>
        <v>-1</v>
      </c>
      <c r="P533" s="33">
        <f>-VLOOKUP($A533,'pl-data'!$A:$BR,8+P$3)</f>
        <v>-1.0416666666666667</v>
      </c>
      <c r="Q533" s="33">
        <f>-VLOOKUP($A533,'pl-data'!$A:$BR,38+Q$3)</f>
        <v>-1.0729166666666667</v>
      </c>
      <c r="R533" s="33">
        <f>-VLOOKUP($A533,'pl-data'!$A:$BR,23+R$3)</f>
        <v>0</v>
      </c>
      <c r="S533" s="34">
        <f t="shared" si="1249"/>
        <v>-1</v>
      </c>
      <c r="T533" s="34">
        <f t="shared" si="1250"/>
        <v>-1</v>
      </c>
      <c r="V533" s="33">
        <f>-VLOOKUP($A533,'pl-data'!$A:$BR,8+V$3)</f>
        <v>-1.0416666666666667</v>
      </c>
      <c r="W533" s="33">
        <f>-VLOOKUP($A533,'pl-data'!$A:$BR,38+W$3)</f>
        <v>-1.0729166666666667</v>
      </c>
      <c r="X533" s="33">
        <f>-VLOOKUP($A533,'pl-data'!$A:$BR,23+X$3)</f>
        <v>0</v>
      </c>
      <c r="Y533" s="34">
        <f t="shared" si="1252"/>
        <v>-1</v>
      </c>
      <c r="Z533" s="34">
        <f t="shared" si="1253"/>
        <v>-1</v>
      </c>
      <c r="AB533" s="33">
        <f>-VLOOKUP($A533,'pl-data'!$A:$BR,8+AB$3)</f>
        <v>-1.0416666666666667</v>
      </c>
      <c r="AC533" s="33">
        <f>-VLOOKUP($A533,'pl-data'!$A:$BR,38+AC$3)</f>
        <v>-1.0729166666666667</v>
      </c>
      <c r="AD533" s="33">
        <f>-VLOOKUP($A533,'pl-data'!$A:$BR,23+AD$3)</f>
        <v>0</v>
      </c>
      <c r="AE533" s="34">
        <f t="shared" si="1255"/>
        <v>-1</v>
      </c>
      <c r="AF533" s="34">
        <f t="shared" si="1256"/>
        <v>-1</v>
      </c>
      <c r="AH533" s="33">
        <f>-VLOOKUP($A533,'pl-data'!$A:$BR,8+AH$3)</f>
        <v>-1.0416666666666667</v>
      </c>
      <c r="AI533" s="33">
        <f>-VLOOKUP($A533,'pl-data'!$A:$BR,38+AI$3)</f>
        <v>-1.0729166666666667</v>
      </c>
      <c r="AJ533" s="33">
        <f>-VLOOKUP($A533,'pl-data'!$A:$BR,23+AJ$3)</f>
        <v>0</v>
      </c>
      <c r="AK533" s="34">
        <f t="shared" si="1258"/>
        <v>-1</v>
      </c>
      <c r="AL533" s="34">
        <f t="shared" si="1259"/>
        <v>-1</v>
      </c>
      <c r="AN533" s="33">
        <f>-VLOOKUP($A533,'pl-data'!$A:$BR,8+AN$3)</f>
        <v>-1.0416666666666667</v>
      </c>
      <c r="AO533" s="33">
        <f>-VLOOKUP($A533,'pl-data'!$A:$BR,38+AO$3)</f>
        <v>-1.0729166666666667</v>
      </c>
      <c r="AP533" s="33">
        <f>-VLOOKUP($A533,'pl-data'!$A:$BR,23+AP$3)</f>
        <v>0</v>
      </c>
      <c r="AQ533" s="34">
        <f t="shared" si="1261"/>
        <v>-1</v>
      </c>
      <c r="AR533" s="34">
        <f t="shared" si="1262"/>
        <v>-1</v>
      </c>
      <c r="AT533" s="33">
        <f>-VLOOKUP($A533,'pl-data'!$A:$BR,8+AT$3)</f>
        <v>-1.0416666666666667</v>
      </c>
      <c r="AU533" s="33">
        <f>-VLOOKUP($A533,'pl-data'!$A:$BR,38+AU$3)</f>
        <v>-1.0729166666666667</v>
      </c>
      <c r="AV533" s="33">
        <f>-VLOOKUP($A533,'pl-data'!$A:$BR,23+AV$3)</f>
        <v>0</v>
      </c>
      <c r="AW533" s="34">
        <f t="shared" si="1264"/>
        <v>-1</v>
      </c>
      <c r="AX533" s="34">
        <f t="shared" si="1265"/>
        <v>-1</v>
      </c>
      <c r="AZ533" s="33">
        <f>-VLOOKUP($A533,'pl-data'!$A:$BR,8+AZ$3)</f>
        <v>-1.0416666666666667</v>
      </c>
      <c r="BA533" s="33">
        <f>-VLOOKUP($A533,'pl-data'!$A:$BR,38+BA$3)</f>
        <v>-1.0729166666666667</v>
      </c>
      <c r="BB533" s="33">
        <f>-VLOOKUP($A533,'pl-data'!$A:$BR,23+BB$3)</f>
        <v>0</v>
      </c>
      <c r="BC533" s="34">
        <f t="shared" si="1267"/>
        <v>-1</v>
      </c>
      <c r="BD533" s="34">
        <f t="shared" si="1268"/>
        <v>-1</v>
      </c>
      <c r="BF533" s="33">
        <f>-VLOOKUP($A533,'pl-data'!$A:$BR,8+BF$3)</f>
        <v>-1.0416666666666667</v>
      </c>
      <c r="BG533" s="33">
        <f>-VLOOKUP($A533,'pl-data'!$A:$BR,38+BG$3)</f>
        <v>-1.0729166666666667</v>
      </c>
      <c r="BH533" s="33">
        <f>-VLOOKUP($A533,'pl-data'!$A:$BR,23+BH$3)</f>
        <v>0</v>
      </c>
      <c r="BI533" s="34">
        <f t="shared" si="1270"/>
        <v>-1</v>
      </c>
      <c r="BJ533" s="34">
        <f t="shared" si="1271"/>
        <v>-1</v>
      </c>
      <c r="BL533" s="33">
        <f>-VLOOKUP($A533,'pl-data'!$A:$BR,8+BL$3)</f>
        <v>-1.0416666666666667</v>
      </c>
      <c r="BM533" s="33">
        <f>-VLOOKUP($A533,'pl-data'!$A:$BR,38+BM$3)</f>
        <v>-1.0729166666666667</v>
      </c>
      <c r="BN533" s="33">
        <f>-VLOOKUP($A533,'pl-data'!$A:$BR,23+BN$3)</f>
        <v>0</v>
      </c>
      <c r="BO533" s="34">
        <f t="shared" si="1273"/>
        <v>-1</v>
      </c>
      <c r="BP533" s="34">
        <f t="shared" si="1274"/>
        <v>-1</v>
      </c>
      <c r="BR533" s="33">
        <f>-VLOOKUP($A533,'pl-data'!$A:$BR,8+BR$3)</f>
        <v>-1.0416666666666667</v>
      </c>
      <c r="BS533" s="33">
        <f>-VLOOKUP($A533,'pl-data'!$A:$BR,38+BS$3)</f>
        <v>-1.0729166666666667</v>
      </c>
      <c r="BT533" s="33">
        <f>-VLOOKUP($A533,'pl-data'!$A:$BR,23+BT$3)</f>
        <v>0</v>
      </c>
      <c r="BU533" s="34">
        <f t="shared" si="1276"/>
        <v>-1</v>
      </c>
      <c r="BV533" s="34">
        <f t="shared" si="1277"/>
        <v>-1</v>
      </c>
      <c r="BX533" s="33">
        <f t="shared" si="1281"/>
        <v>-12.499999999999998</v>
      </c>
      <c r="BY533" s="33">
        <f t="shared" si="1282"/>
        <v>-12.874999999999998</v>
      </c>
      <c r="BZ533" s="33">
        <f t="shared" si="1283"/>
        <v>0</v>
      </c>
      <c r="CA533" s="34">
        <f t="shared" si="1279"/>
        <v>-1</v>
      </c>
      <c r="CB533" s="34">
        <f t="shared" si="1280"/>
        <v>-1</v>
      </c>
    </row>
    <row r="534" spans="1:80" hidden="1" outlineLevel="2" x14ac:dyDescent="0.2">
      <c r="A534" s="49">
        <v>4946</v>
      </c>
      <c r="B534" s="47" t="str">
        <f>+masterfile!D1171</f>
        <v>4946 Freiwillige Sozialleistungen</v>
      </c>
      <c r="D534" s="33">
        <f>-VLOOKUP($A534,'pl-data'!$A:$BR,8+D$3)</f>
        <v>0</v>
      </c>
      <c r="E534" s="33">
        <f>-VLOOKUP($A534,'pl-data'!$A:$BR,38+E$3)</f>
        <v>0</v>
      </c>
      <c r="F534" s="33">
        <f>-VLOOKUP($A534,'pl-data'!$A:$BR,23+F$3)</f>
        <v>0</v>
      </c>
      <c r="G534" s="34" t="str">
        <f t="shared" si="1243"/>
        <v>n/a</v>
      </c>
      <c r="H534" s="34" t="str">
        <f t="shared" si="1244"/>
        <v>n/a</v>
      </c>
      <c r="J534" s="33">
        <f>-VLOOKUP($A534,'pl-data'!$A:$BR,8+J$3)</f>
        <v>0</v>
      </c>
      <c r="K534" s="33">
        <f>-VLOOKUP($A534,'pl-data'!$A:$BR,38+K$3)</f>
        <v>0</v>
      </c>
      <c r="L534" s="33">
        <f>-VLOOKUP($A534,'pl-data'!$A:$BR,23+L$3)</f>
        <v>0</v>
      </c>
      <c r="M534" s="34" t="str">
        <f t="shared" si="1246"/>
        <v>n/a</v>
      </c>
      <c r="N534" s="34" t="str">
        <f t="shared" si="1247"/>
        <v>n/a</v>
      </c>
      <c r="P534" s="33">
        <f>-VLOOKUP($A534,'pl-data'!$A:$BR,8+P$3)</f>
        <v>0</v>
      </c>
      <c r="Q534" s="33">
        <f>-VLOOKUP($A534,'pl-data'!$A:$BR,38+Q$3)</f>
        <v>0</v>
      </c>
      <c r="R534" s="33">
        <f>-VLOOKUP($A534,'pl-data'!$A:$BR,23+R$3)</f>
        <v>0</v>
      </c>
      <c r="S534" s="34" t="str">
        <f t="shared" si="1249"/>
        <v>n/a</v>
      </c>
      <c r="T534" s="34" t="str">
        <f t="shared" si="1250"/>
        <v>n/a</v>
      </c>
      <c r="V534" s="33">
        <f>-VLOOKUP($A534,'pl-data'!$A:$BR,8+V$3)</f>
        <v>0</v>
      </c>
      <c r="W534" s="33">
        <f>-VLOOKUP($A534,'pl-data'!$A:$BR,38+W$3)</f>
        <v>0</v>
      </c>
      <c r="X534" s="33">
        <f>-VLOOKUP($A534,'pl-data'!$A:$BR,23+X$3)</f>
        <v>0</v>
      </c>
      <c r="Y534" s="34" t="str">
        <f t="shared" si="1252"/>
        <v>n/a</v>
      </c>
      <c r="Z534" s="34" t="str">
        <f t="shared" si="1253"/>
        <v>n/a</v>
      </c>
      <c r="AB534" s="33">
        <f>-VLOOKUP($A534,'pl-data'!$A:$BR,8+AB$3)</f>
        <v>0</v>
      </c>
      <c r="AC534" s="33">
        <f>-VLOOKUP($A534,'pl-data'!$A:$BR,38+AC$3)</f>
        <v>0</v>
      </c>
      <c r="AD534" s="33">
        <f>-VLOOKUP($A534,'pl-data'!$A:$BR,23+AD$3)</f>
        <v>0</v>
      </c>
      <c r="AE534" s="34" t="str">
        <f t="shared" si="1255"/>
        <v>n/a</v>
      </c>
      <c r="AF534" s="34" t="str">
        <f t="shared" si="1256"/>
        <v>n/a</v>
      </c>
      <c r="AH534" s="33">
        <f>-VLOOKUP($A534,'pl-data'!$A:$BR,8+AH$3)</f>
        <v>0</v>
      </c>
      <c r="AI534" s="33">
        <f>-VLOOKUP($A534,'pl-data'!$A:$BR,38+AI$3)</f>
        <v>0</v>
      </c>
      <c r="AJ534" s="33">
        <f>-VLOOKUP($A534,'pl-data'!$A:$BR,23+AJ$3)</f>
        <v>0</v>
      </c>
      <c r="AK534" s="34" t="str">
        <f t="shared" si="1258"/>
        <v>n/a</v>
      </c>
      <c r="AL534" s="34" t="str">
        <f t="shared" si="1259"/>
        <v>n/a</v>
      </c>
      <c r="AN534" s="33">
        <f>-VLOOKUP($A534,'pl-data'!$A:$BR,8+AN$3)</f>
        <v>0</v>
      </c>
      <c r="AO534" s="33">
        <f>-VLOOKUP($A534,'pl-data'!$A:$BR,38+AO$3)</f>
        <v>0</v>
      </c>
      <c r="AP534" s="33">
        <f>-VLOOKUP($A534,'pl-data'!$A:$BR,23+AP$3)</f>
        <v>0</v>
      </c>
      <c r="AQ534" s="34" t="str">
        <f t="shared" si="1261"/>
        <v>n/a</v>
      </c>
      <c r="AR534" s="34" t="str">
        <f t="shared" si="1262"/>
        <v>n/a</v>
      </c>
      <c r="AT534" s="33">
        <f>-VLOOKUP($A534,'pl-data'!$A:$BR,8+AT$3)</f>
        <v>0</v>
      </c>
      <c r="AU534" s="33">
        <f>-VLOOKUP($A534,'pl-data'!$A:$BR,38+AU$3)</f>
        <v>0</v>
      </c>
      <c r="AV534" s="33">
        <f>-VLOOKUP($A534,'pl-data'!$A:$BR,23+AV$3)</f>
        <v>0</v>
      </c>
      <c r="AW534" s="34" t="str">
        <f t="shared" si="1264"/>
        <v>n/a</v>
      </c>
      <c r="AX534" s="34" t="str">
        <f t="shared" si="1265"/>
        <v>n/a</v>
      </c>
      <c r="AZ534" s="33">
        <f>-VLOOKUP($A534,'pl-data'!$A:$BR,8+AZ$3)</f>
        <v>0</v>
      </c>
      <c r="BA534" s="33">
        <f>-VLOOKUP($A534,'pl-data'!$A:$BR,38+BA$3)</f>
        <v>0</v>
      </c>
      <c r="BB534" s="33">
        <f>-VLOOKUP($A534,'pl-data'!$A:$BR,23+BB$3)</f>
        <v>0</v>
      </c>
      <c r="BC534" s="34" t="str">
        <f t="shared" si="1267"/>
        <v>n/a</v>
      </c>
      <c r="BD534" s="34" t="str">
        <f t="shared" si="1268"/>
        <v>n/a</v>
      </c>
      <c r="BF534" s="33">
        <f>-VLOOKUP($A534,'pl-data'!$A:$BR,8+BF$3)</f>
        <v>0</v>
      </c>
      <c r="BG534" s="33">
        <f>-VLOOKUP($A534,'pl-data'!$A:$BR,38+BG$3)</f>
        <v>0</v>
      </c>
      <c r="BH534" s="33">
        <f>-VLOOKUP($A534,'pl-data'!$A:$BR,23+BH$3)</f>
        <v>0</v>
      </c>
      <c r="BI534" s="34" t="str">
        <f t="shared" si="1270"/>
        <v>n/a</v>
      </c>
      <c r="BJ534" s="34" t="str">
        <f t="shared" si="1271"/>
        <v>n/a</v>
      </c>
      <c r="BL534" s="33">
        <f>-VLOOKUP($A534,'pl-data'!$A:$BR,8+BL$3)</f>
        <v>0</v>
      </c>
      <c r="BM534" s="33">
        <f>-VLOOKUP($A534,'pl-data'!$A:$BR,38+BM$3)</f>
        <v>0</v>
      </c>
      <c r="BN534" s="33">
        <f>-VLOOKUP($A534,'pl-data'!$A:$BR,23+BN$3)</f>
        <v>0</v>
      </c>
      <c r="BO534" s="34" t="str">
        <f t="shared" si="1273"/>
        <v>n/a</v>
      </c>
      <c r="BP534" s="34" t="str">
        <f t="shared" si="1274"/>
        <v>n/a</v>
      </c>
      <c r="BR534" s="33">
        <f>-VLOOKUP($A534,'pl-data'!$A:$BR,8+BR$3)</f>
        <v>0</v>
      </c>
      <c r="BS534" s="33">
        <f>-VLOOKUP($A534,'pl-data'!$A:$BR,38+BS$3)</f>
        <v>0</v>
      </c>
      <c r="BT534" s="33">
        <f>-VLOOKUP($A534,'pl-data'!$A:$BR,23+BT$3)</f>
        <v>0</v>
      </c>
      <c r="BU534" s="34" t="str">
        <f t="shared" si="1276"/>
        <v>n/a</v>
      </c>
      <c r="BV534" s="34" t="str">
        <f t="shared" si="1277"/>
        <v>n/a</v>
      </c>
      <c r="BX534" s="33">
        <f t="shared" si="1281"/>
        <v>0</v>
      </c>
      <c r="BY534" s="33">
        <f t="shared" si="1282"/>
        <v>0</v>
      </c>
      <c r="BZ534" s="33">
        <f t="shared" si="1283"/>
        <v>0</v>
      </c>
      <c r="CA534" s="34" t="str">
        <f t="shared" si="1279"/>
        <v>n/a</v>
      </c>
      <c r="CB534" s="34" t="str">
        <f t="shared" si="1280"/>
        <v>n/a</v>
      </c>
    </row>
    <row r="535" spans="1:80" hidden="1" outlineLevel="1" collapsed="1" x14ac:dyDescent="0.2">
      <c r="B535" s="13"/>
      <c r="D535" s="53"/>
      <c r="E535" s="53"/>
      <c r="F535" s="53"/>
      <c r="J535" s="53"/>
      <c r="K535" s="53"/>
      <c r="L535" s="53"/>
      <c r="P535" s="53"/>
      <c r="Q535" s="53"/>
      <c r="R535" s="53"/>
      <c r="V535" s="53"/>
      <c r="W535" s="53"/>
      <c r="X535" s="53"/>
      <c r="AB535" s="53"/>
      <c r="AC535" s="53"/>
      <c r="AD535" s="53"/>
      <c r="AH535" s="53"/>
      <c r="AI535" s="53"/>
      <c r="AJ535" s="53"/>
      <c r="AN535" s="53"/>
      <c r="AO535" s="53"/>
      <c r="AP535" s="53"/>
      <c r="AT535" s="53"/>
      <c r="AU535" s="53"/>
      <c r="AV535" s="53"/>
      <c r="AZ535" s="53"/>
      <c r="BA535" s="53"/>
      <c r="BB535" s="53"/>
      <c r="BF535" s="53"/>
      <c r="BG535" s="53"/>
      <c r="BH535" s="53"/>
      <c r="BL535" s="53"/>
      <c r="BM535" s="53"/>
      <c r="BN535" s="53"/>
      <c r="BR535" s="53"/>
      <c r="BS535" s="53"/>
      <c r="BT535" s="53"/>
      <c r="BX535" s="53"/>
      <c r="BY535" s="53"/>
      <c r="BZ535" s="53"/>
    </row>
    <row r="536" spans="1:80" hidden="1" outlineLevel="1" x14ac:dyDescent="0.2">
      <c r="A536" s="49" t="s">
        <v>45</v>
      </c>
      <c r="B536" s="13" t="s">
        <v>45</v>
      </c>
      <c r="D536" s="53">
        <f t="shared" ref="D536:F536" si="1284">+SUM(D537:D543)</f>
        <v>-2.7333333333333334</v>
      </c>
      <c r="E536" s="53">
        <f t="shared" si="1284"/>
        <v>-2.8153333333333337</v>
      </c>
      <c r="F536" s="53">
        <f t="shared" si="1284"/>
        <v>-7.98</v>
      </c>
      <c r="G536" s="34">
        <f t="shared" ref="G536:G542" si="1285">IFERROR(F536/E536-1,"n/a")</f>
        <v>1.8344778593417002</v>
      </c>
      <c r="H536" s="34">
        <f t="shared" ref="H536:H542" si="1286">IFERROR(F536/D536-1,"n/a")</f>
        <v>1.9195121951219511</v>
      </c>
      <c r="J536" s="53">
        <f t="shared" ref="J536:L536" si="1287">+SUM(J537:J543)</f>
        <v>-2.7333333333333334</v>
      </c>
      <c r="K536" s="53">
        <f t="shared" si="1287"/>
        <v>-2.8153333333333337</v>
      </c>
      <c r="L536" s="53">
        <f t="shared" si="1287"/>
        <v>-7.98</v>
      </c>
      <c r="M536" s="34">
        <f t="shared" ref="M536:M542" si="1288">IFERROR(L536/K536-1,"n/a")</f>
        <v>1.8344778593417002</v>
      </c>
      <c r="N536" s="34">
        <f t="shared" ref="N536:N542" si="1289">IFERROR(L536/J536-1,"n/a")</f>
        <v>1.9195121951219511</v>
      </c>
      <c r="P536" s="53">
        <f t="shared" ref="P536:R536" si="1290">+SUM(P537:P543)</f>
        <v>-2.7333333333333334</v>
      </c>
      <c r="Q536" s="53">
        <f t="shared" si="1290"/>
        <v>-2.8153333333333337</v>
      </c>
      <c r="R536" s="53">
        <f t="shared" si="1290"/>
        <v>-7.98</v>
      </c>
      <c r="S536" s="34">
        <f t="shared" ref="S536:S542" si="1291">IFERROR(R536/Q536-1,"n/a")</f>
        <v>1.8344778593417002</v>
      </c>
      <c r="T536" s="34">
        <f t="shared" ref="T536:T542" si="1292">IFERROR(R536/P536-1,"n/a")</f>
        <v>1.9195121951219511</v>
      </c>
      <c r="V536" s="53">
        <f t="shared" ref="V536:X536" si="1293">+SUM(V537:V543)</f>
        <v>-2.7333333333333334</v>
      </c>
      <c r="W536" s="53">
        <f t="shared" si="1293"/>
        <v>-2.8153333333333337</v>
      </c>
      <c r="X536" s="53">
        <f t="shared" si="1293"/>
        <v>-7.98</v>
      </c>
      <c r="Y536" s="34">
        <f t="shared" ref="Y536:Y542" si="1294">IFERROR(X536/W536-1,"n/a")</f>
        <v>1.8344778593417002</v>
      </c>
      <c r="Z536" s="34">
        <f t="shared" ref="Z536:Z542" si="1295">IFERROR(X536/V536-1,"n/a")</f>
        <v>1.9195121951219511</v>
      </c>
      <c r="AB536" s="53">
        <f t="shared" ref="AB536:AD536" si="1296">+SUM(AB537:AB543)</f>
        <v>-2.7333333333333334</v>
      </c>
      <c r="AC536" s="53">
        <f t="shared" si="1296"/>
        <v>-2.8153333333333337</v>
      </c>
      <c r="AD536" s="53">
        <f t="shared" si="1296"/>
        <v>-7.98</v>
      </c>
      <c r="AE536" s="34">
        <f t="shared" ref="AE536:AE542" si="1297">IFERROR(AD536/AC536-1,"n/a")</f>
        <v>1.8344778593417002</v>
      </c>
      <c r="AF536" s="34">
        <f t="shared" ref="AF536:AF542" si="1298">IFERROR(AD536/AB536-1,"n/a")</f>
        <v>1.9195121951219511</v>
      </c>
      <c r="AH536" s="53">
        <f t="shared" ref="AH536:AJ536" si="1299">+SUM(AH537:AH543)</f>
        <v>-2.7333333333333334</v>
      </c>
      <c r="AI536" s="53">
        <f t="shared" si="1299"/>
        <v>-2.8153333333333337</v>
      </c>
      <c r="AJ536" s="53">
        <f t="shared" si="1299"/>
        <v>-7.98</v>
      </c>
      <c r="AK536" s="34">
        <f t="shared" ref="AK536:AK542" si="1300">IFERROR(AJ536/AI536-1,"n/a")</f>
        <v>1.8344778593417002</v>
      </c>
      <c r="AL536" s="34">
        <f t="shared" ref="AL536:AL542" si="1301">IFERROR(AJ536/AH536-1,"n/a")</f>
        <v>1.9195121951219511</v>
      </c>
      <c r="AN536" s="53">
        <f t="shared" ref="AN536:AP536" si="1302">+SUM(AN537:AN543)</f>
        <v>-2.7333333333333334</v>
      </c>
      <c r="AO536" s="53">
        <f t="shared" si="1302"/>
        <v>-2.8153333333333337</v>
      </c>
      <c r="AP536" s="53">
        <f t="shared" si="1302"/>
        <v>-7.98</v>
      </c>
      <c r="AQ536" s="34">
        <f t="shared" ref="AQ536:AQ542" si="1303">IFERROR(AP536/AO536-1,"n/a")</f>
        <v>1.8344778593417002</v>
      </c>
      <c r="AR536" s="34">
        <f t="shared" ref="AR536:AR542" si="1304">IFERROR(AP536/AN536-1,"n/a")</f>
        <v>1.9195121951219511</v>
      </c>
      <c r="AT536" s="53">
        <f t="shared" ref="AT536:AV536" si="1305">+SUM(AT537:AT543)</f>
        <v>-2.7333333333333334</v>
      </c>
      <c r="AU536" s="53">
        <f t="shared" si="1305"/>
        <v>-2.8153333333333337</v>
      </c>
      <c r="AV536" s="53">
        <f t="shared" si="1305"/>
        <v>-7.98</v>
      </c>
      <c r="AW536" s="34">
        <f t="shared" ref="AW536:AW542" si="1306">IFERROR(AV536/AU536-1,"n/a")</f>
        <v>1.8344778593417002</v>
      </c>
      <c r="AX536" s="34">
        <f t="shared" ref="AX536:AX542" si="1307">IFERROR(AV536/AT536-1,"n/a")</f>
        <v>1.9195121951219511</v>
      </c>
      <c r="AZ536" s="53">
        <f t="shared" ref="AZ536:BB536" si="1308">+SUM(AZ537:AZ543)</f>
        <v>-2.7333333333333334</v>
      </c>
      <c r="BA536" s="53">
        <f t="shared" si="1308"/>
        <v>-2.8153333333333337</v>
      </c>
      <c r="BB536" s="53">
        <f t="shared" si="1308"/>
        <v>-7.98</v>
      </c>
      <c r="BC536" s="34">
        <f t="shared" ref="BC536:BC542" si="1309">IFERROR(BB536/BA536-1,"n/a")</f>
        <v>1.8344778593417002</v>
      </c>
      <c r="BD536" s="34">
        <f t="shared" ref="BD536:BD542" si="1310">IFERROR(BB536/AZ536-1,"n/a")</f>
        <v>1.9195121951219511</v>
      </c>
      <c r="BF536" s="53">
        <f t="shared" ref="BF536:BH536" si="1311">+SUM(BF537:BF543)</f>
        <v>-2.7333333333333334</v>
      </c>
      <c r="BG536" s="53">
        <f t="shared" si="1311"/>
        <v>-2.8153333333333337</v>
      </c>
      <c r="BH536" s="53">
        <f t="shared" si="1311"/>
        <v>-7.98</v>
      </c>
      <c r="BI536" s="34">
        <f t="shared" ref="BI536:BI542" si="1312">IFERROR(BH536/BG536-1,"n/a")</f>
        <v>1.8344778593417002</v>
      </c>
      <c r="BJ536" s="34">
        <f t="shared" ref="BJ536:BJ542" si="1313">IFERROR(BH536/BF536-1,"n/a")</f>
        <v>1.9195121951219511</v>
      </c>
      <c r="BL536" s="53">
        <f t="shared" ref="BL536:BN536" si="1314">+SUM(BL537:BL543)</f>
        <v>-2.7333333333333334</v>
      </c>
      <c r="BM536" s="53">
        <f t="shared" si="1314"/>
        <v>-2.8153333333333337</v>
      </c>
      <c r="BN536" s="53">
        <f t="shared" si="1314"/>
        <v>-7.98</v>
      </c>
      <c r="BO536" s="34">
        <f t="shared" ref="BO536:BO542" si="1315">IFERROR(BN536/BM536-1,"n/a")</f>
        <v>1.8344778593417002</v>
      </c>
      <c r="BP536" s="34">
        <f t="shared" ref="BP536:BP542" si="1316">IFERROR(BN536/BL536-1,"n/a")</f>
        <v>1.9195121951219511</v>
      </c>
      <c r="BR536" s="53">
        <f t="shared" ref="BR536:BT536" si="1317">+SUM(BR537:BR543)</f>
        <v>-2.7333333333333334</v>
      </c>
      <c r="BS536" s="53">
        <f t="shared" si="1317"/>
        <v>-2.8153333333333337</v>
      </c>
      <c r="BT536" s="53">
        <f t="shared" si="1317"/>
        <v>-7.98</v>
      </c>
      <c r="BU536" s="34">
        <f t="shared" ref="BU536:BU542" si="1318">IFERROR(BT536/BS536-1,"n/a")</f>
        <v>1.8344778593417002</v>
      </c>
      <c r="BV536" s="34">
        <f t="shared" ref="BV536:BV542" si="1319">IFERROR(BT536/BR536-1,"n/a")</f>
        <v>1.9195121951219511</v>
      </c>
      <c r="BX536" s="53">
        <f t="shared" ref="BX536:BZ536" si="1320">+SUM(BX537:BX543)</f>
        <v>-32.799999999999997</v>
      </c>
      <c r="BY536" s="53">
        <f t="shared" si="1320"/>
        <v>-33.783999999999992</v>
      </c>
      <c r="BZ536" s="53">
        <f t="shared" si="1320"/>
        <v>-95.760000000000034</v>
      </c>
      <c r="CA536" s="34">
        <f t="shared" ref="CA536:CA542" si="1321">IFERROR(BZ536/BY536-1,"n/a")</f>
        <v>1.8344778593417019</v>
      </c>
      <c r="CB536" s="34">
        <f t="shared" ref="CB536:CB542" si="1322">IFERROR(BZ536/BX536-1,"n/a")</f>
        <v>1.9195121951219525</v>
      </c>
    </row>
    <row r="537" spans="1:80" hidden="1" outlineLevel="2" x14ac:dyDescent="0.2">
      <c r="A537" s="49">
        <v>4910</v>
      </c>
      <c r="B537" s="47" t="str">
        <f>+masterfile!D1162</f>
        <v>4910 Porto</v>
      </c>
      <c r="D537" s="33">
        <f>-VLOOKUP($A537,'pl-data'!$A:$BR,8+D$3)</f>
        <v>-9.9999999999999992E-2</v>
      </c>
      <c r="E537" s="33">
        <f>-VLOOKUP($A537,'pl-data'!$A:$BR,38+E$3)</f>
        <v>-0.10299999999999999</v>
      </c>
      <c r="F537" s="33">
        <f>-VLOOKUP($A537,'pl-data'!$A:$BR,23+F$3)</f>
        <v>0</v>
      </c>
      <c r="G537" s="34">
        <f t="shared" si="1285"/>
        <v>-1</v>
      </c>
      <c r="H537" s="34">
        <f t="shared" si="1286"/>
        <v>-1</v>
      </c>
      <c r="J537" s="33">
        <f>-VLOOKUP($A537,'pl-data'!$A:$BR,8+J$3)</f>
        <v>-9.9999999999999992E-2</v>
      </c>
      <c r="K537" s="33">
        <f>-VLOOKUP($A537,'pl-data'!$A:$BR,38+K$3)</f>
        <v>-0.10299999999999999</v>
      </c>
      <c r="L537" s="33">
        <f>-VLOOKUP($A537,'pl-data'!$A:$BR,23+L$3)</f>
        <v>0</v>
      </c>
      <c r="M537" s="34">
        <f t="shared" si="1288"/>
        <v>-1</v>
      </c>
      <c r="N537" s="34">
        <f t="shared" si="1289"/>
        <v>-1</v>
      </c>
      <c r="P537" s="33">
        <f>-VLOOKUP($A537,'pl-data'!$A:$BR,8+P$3)</f>
        <v>-9.9999999999999992E-2</v>
      </c>
      <c r="Q537" s="33">
        <f>-VLOOKUP($A537,'pl-data'!$A:$BR,38+Q$3)</f>
        <v>-0.10299999999999999</v>
      </c>
      <c r="R537" s="33">
        <f>-VLOOKUP($A537,'pl-data'!$A:$BR,23+R$3)</f>
        <v>0</v>
      </c>
      <c r="S537" s="34">
        <f t="shared" si="1291"/>
        <v>-1</v>
      </c>
      <c r="T537" s="34">
        <f t="shared" si="1292"/>
        <v>-1</v>
      </c>
      <c r="V537" s="33">
        <f>-VLOOKUP($A537,'pl-data'!$A:$BR,8+V$3)</f>
        <v>-9.9999999999999992E-2</v>
      </c>
      <c r="W537" s="33">
        <f>-VLOOKUP($A537,'pl-data'!$A:$BR,38+W$3)</f>
        <v>-0.10299999999999999</v>
      </c>
      <c r="X537" s="33">
        <f>-VLOOKUP($A537,'pl-data'!$A:$BR,23+X$3)</f>
        <v>0</v>
      </c>
      <c r="Y537" s="34">
        <f t="shared" si="1294"/>
        <v>-1</v>
      </c>
      <c r="Z537" s="34">
        <f t="shared" si="1295"/>
        <v>-1</v>
      </c>
      <c r="AB537" s="33">
        <f>-VLOOKUP($A537,'pl-data'!$A:$BR,8+AB$3)</f>
        <v>-9.9999999999999992E-2</v>
      </c>
      <c r="AC537" s="33">
        <f>-VLOOKUP($A537,'pl-data'!$A:$BR,38+AC$3)</f>
        <v>-0.10299999999999999</v>
      </c>
      <c r="AD537" s="33">
        <f>-VLOOKUP($A537,'pl-data'!$A:$BR,23+AD$3)</f>
        <v>0</v>
      </c>
      <c r="AE537" s="34">
        <f t="shared" si="1297"/>
        <v>-1</v>
      </c>
      <c r="AF537" s="34">
        <f t="shared" si="1298"/>
        <v>-1</v>
      </c>
      <c r="AH537" s="33">
        <f>-VLOOKUP($A537,'pl-data'!$A:$BR,8+AH$3)</f>
        <v>-9.9999999999999992E-2</v>
      </c>
      <c r="AI537" s="33">
        <f>-VLOOKUP($A537,'pl-data'!$A:$BR,38+AI$3)</f>
        <v>-0.10299999999999999</v>
      </c>
      <c r="AJ537" s="33">
        <f>-VLOOKUP($A537,'pl-data'!$A:$BR,23+AJ$3)</f>
        <v>0</v>
      </c>
      <c r="AK537" s="34">
        <f t="shared" si="1300"/>
        <v>-1</v>
      </c>
      <c r="AL537" s="34">
        <f t="shared" si="1301"/>
        <v>-1</v>
      </c>
      <c r="AN537" s="33">
        <f>-VLOOKUP($A537,'pl-data'!$A:$BR,8+AN$3)</f>
        <v>-9.9999999999999992E-2</v>
      </c>
      <c r="AO537" s="33">
        <f>-VLOOKUP($A537,'pl-data'!$A:$BR,38+AO$3)</f>
        <v>-0.10299999999999999</v>
      </c>
      <c r="AP537" s="33">
        <f>-VLOOKUP($A537,'pl-data'!$A:$BR,23+AP$3)</f>
        <v>0</v>
      </c>
      <c r="AQ537" s="34">
        <f t="shared" si="1303"/>
        <v>-1</v>
      </c>
      <c r="AR537" s="34">
        <f t="shared" si="1304"/>
        <v>-1</v>
      </c>
      <c r="AT537" s="33">
        <f>-VLOOKUP($A537,'pl-data'!$A:$BR,8+AT$3)</f>
        <v>-9.9999999999999992E-2</v>
      </c>
      <c r="AU537" s="33">
        <f>-VLOOKUP($A537,'pl-data'!$A:$BR,38+AU$3)</f>
        <v>-0.10299999999999999</v>
      </c>
      <c r="AV537" s="33">
        <f>-VLOOKUP($A537,'pl-data'!$A:$BR,23+AV$3)</f>
        <v>0</v>
      </c>
      <c r="AW537" s="34">
        <f t="shared" si="1306"/>
        <v>-1</v>
      </c>
      <c r="AX537" s="34">
        <f t="shared" si="1307"/>
        <v>-1</v>
      </c>
      <c r="AZ537" s="33">
        <f>-VLOOKUP($A537,'pl-data'!$A:$BR,8+AZ$3)</f>
        <v>-9.9999999999999992E-2</v>
      </c>
      <c r="BA537" s="33">
        <f>-VLOOKUP($A537,'pl-data'!$A:$BR,38+BA$3)</f>
        <v>-0.10299999999999999</v>
      </c>
      <c r="BB537" s="33">
        <f>-VLOOKUP($A537,'pl-data'!$A:$BR,23+BB$3)</f>
        <v>0</v>
      </c>
      <c r="BC537" s="34">
        <f t="shared" si="1309"/>
        <v>-1</v>
      </c>
      <c r="BD537" s="34">
        <f t="shared" si="1310"/>
        <v>-1</v>
      </c>
      <c r="BF537" s="33">
        <f>-VLOOKUP($A537,'pl-data'!$A:$BR,8+BF$3)</f>
        <v>-9.9999999999999992E-2</v>
      </c>
      <c r="BG537" s="33">
        <f>-VLOOKUP($A537,'pl-data'!$A:$BR,38+BG$3)</f>
        <v>-0.10299999999999999</v>
      </c>
      <c r="BH537" s="33">
        <f>-VLOOKUP($A537,'pl-data'!$A:$BR,23+BH$3)</f>
        <v>0</v>
      </c>
      <c r="BI537" s="34">
        <f t="shared" si="1312"/>
        <v>-1</v>
      </c>
      <c r="BJ537" s="34">
        <f t="shared" si="1313"/>
        <v>-1</v>
      </c>
      <c r="BL537" s="33">
        <f>-VLOOKUP($A537,'pl-data'!$A:$BR,8+BL$3)</f>
        <v>-9.9999999999999992E-2</v>
      </c>
      <c r="BM537" s="33">
        <f>-VLOOKUP($A537,'pl-data'!$A:$BR,38+BM$3)</f>
        <v>-0.10299999999999999</v>
      </c>
      <c r="BN537" s="33">
        <f>-VLOOKUP($A537,'pl-data'!$A:$BR,23+BN$3)</f>
        <v>0</v>
      </c>
      <c r="BO537" s="34">
        <f t="shared" si="1315"/>
        <v>-1</v>
      </c>
      <c r="BP537" s="34">
        <f t="shared" si="1316"/>
        <v>-1</v>
      </c>
      <c r="BR537" s="33">
        <f>-VLOOKUP($A537,'pl-data'!$A:$BR,8+BR$3)</f>
        <v>-9.9999999999999992E-2</v>
      </c>
      <c r="BS537" s="33">
        <f>-VLOOKUP($A537,'pl-data'!$A:$BR,38+BS$3)</f>
        <v>-0.10299999999999999</v>
      </c>
      <c r="BT537" s="33">
        <f>-VLOOKUP($A537,'pl-data'!$A:$BR,23+BT$3)</f>
        <v>0</v>
      </c>
      <c r="BU537" s="34">
        <f t="shared" si="1318"/>
        <v>-1</v>
      </c>
      <c r="BV537" s="34">
        <f t="shared" si="1319"/>
        <v>-1</v>
      </c>
      <c r="BX537" s="33">
        <f t="shared" ref="BX537:BX542" si="1323">+BR537+BL537+BF537+AZ537+AT537+AN537+AH537+AB537+V537+P537+J537+D537</f>
        <v>-1.2</v>
      </c>
      <c r="BY537" s="33">
        <f t="shared" ref="BY537:BY542" si="1324">+BS537+BM537+BG537+BA537+AU537+AO537+AI537+AC537+W537+Q537+K537+E537</f>
        <v>-1.236</v>
      </c>
      <c r="BZ537" s="33">
        <f t="shared" ref="BZ537:BZ542" si="1325">+BT537+BN537+BH537+BB537+AV537+AP537+AJ537+AD537+X537+R537+L537+F537</f>
        <v>0</v>
      </c>
      <c r="CA537" s="34">
        <f t="shared" si="1321"/>
        <v>-1</v>
      </c>
      <c r="CB537" s="34">
        <f t="shared" si="1322"/>
        <v>-1</v>
      </c>
    </row>
    <row r="538" spans="1:80" hidden="1" outlineLevel="2" x14ac:dyDescent="0.2">
      <c r="A538" s="49">
        <v>4920</v>
      </c>
      <c r="B538" s="47" t="str">
        <f>+masterfile!D1163</f>
        <v>4920 Telefon</v>
      </c>
      <c r="D538" s="33">
        <f>-VLOOKUP($A538,'pl-data'!$A:$BR,8+D$3)</f>
        <v>-0.5</v>
      </c>
      <c r="E538" s="33">
        <f>-VLOOKUP($A538,'pl-data'!$A:$BR,38+E$3)</f>
        <v>-0.51500000000000001</v>
      </c>
      <c r="F538" s="33">
        <f>-VLOOKUP($A538,'pl-data'!$A:$BR,23+F$3)</f>
        <v>0</v>
      </c>
      <c r="G538" s="34">
        <f t="shared" si="1285"/>
        <v>-1</v>
      </c>
      <c r="H538" s="34">
        <f t="shared" si="1286"/>
        <v>-1</v>
      </c>
      <c r="J538" s="33">
        <f>-VLOOKUP($A538,'pl-data'!$A:$BR,8+J$3)</f>
        <v>-0.5</v>
      </c>
      <c r="K538" s="33">
        <f>-VLOOKUP($A538,'pl-data'!$A:$BR,38+K$3)</f>
        <v>-0.51500000000000001</v>
      </c>
      <c r="L538" s="33">
        <f>-VLOOKUP($A538,'pl-data'!$A:$BR,23+L$3)</f>
        <v>0</v>
      </c>
      <c r="M538" s="34">
        <f t="shared" si="1288"/>
        <v>-1</v>
      </c>
      <c r="N538" s="34">
        <f t="shared" si="1289"/>
        <v>-1</v>
      </c>
      <c r="P538" s="33">
        <f>-VLOOKUP($A538,'pl-data'!$A:$BR,8+P$3)</f>
        <v>-0.5</v>
      </c>
      <c r="Q538" s="33">
        <f>-VLOOKUP($A538,'pl-data'!$A:$BR,38+Q$3)</f>
        <v>-0.51500000000000001</v>
      </c>
      <c r="R538" s="33">
        <f>-VLOOKUP($A538,'pl-data'!$A:$BR,23+R$3)</f>
        <v>0</v>
      </c>
      <c r="S538" s="34">
        <f t="shared" si="1291"/>
        <v>-1</v>
      </c>
      <c r="T538" s="34">
        <f t="shared" si="1292"/>
        <v>-1</v>
      </c>
      <c r="V538" s="33">
        <f>-VLOOKUP($A538,'pl-data'!$A:$BR,8+V$3)</f>
        <v>-0.5</v>
      </c>
      <c r="W538" s="33">
        <f>-VLOOKUP($A538,'pl-data'!$A:$BR,38+W$3)</f>
        <v>-0.51500000000000001</v>
      </c>
      <c r="X538" s="33">
        <f>-VLOOKUP($A538,'pl-data'!$A:$BR,23+X$3)</f>
        <v>0</v>
      </c>
      <c r="Y538" s="34">
        <f t="shared" si="1294"/>
        <v>-1</v>
      </c>
      <c r="Z538" s="34">
        <f t="shared" si="1295"/>
        <v>-1</v>
      </c>
      <c r="AB538" s="33">
        <f>-VLOOKUP($A538,'pl-data'!$A:$BR,8+AB$3)</f>
        <v>-0.5</v>
      </c>
      <c r="AC538" s="33">
        <f>-VLOOKUP($A538,'pl-data'!$A:$BR,38+AC$3)</f>
        <v>-0.51500000000000001</v>
      </c>
      <c r="AD538" s="33">
        <f>-VLOOKUP($A538,'pl-data'!$A:$BR,23+AD$3)</f>
        <v>0</v>
      </c>
      <c r="AE538" s="34">
        <f t="shared" si="1297"/>
        <v>-1</v>
      </c>
      <c r="AF538" s="34">
        <f t="shared" si="1298"/>
        <v>-1</v>
      </c>
      <c r="AH538" s="33">
        <f>-VLOOKUP($A538,'pl-data'!$A:$BR,8+AH$3)</f>
        <v>-0.5</v>
      </c>
      <c r="AI538" s="33">
        <f>-VLOOKUP($A538,'pl-data'!$A:$BR,38+AI$3)</f>
        <v>-0.51500000000000001</v>
      </c>
      <c r="AJ538" s="33">
        <f>-VLOOKUP($A538,'pl-data'!$A:$BR,23+AJ$3)</f>
        <v>0</v>
      </c>
      <c r="AK538" s="34">
        <f t="shared" si="1300"/>
        <v>-1</v>
      </c>
      <c r="AL538" s="34">
        <f t="shared" si="1301"/>
        <v>-1</v>
      </c>
      <c r="AN538" s="33">
        <f>-VLOOKUP($A538,'pl-data'!$A:$BR,8+AN$3)</f>
        <v>-0.5</v>
      </c>
      <c r="AO538" s="33">
        <f>-VLOOKUP($A538,'pl-data'!$A:$BR,38+AO$3)</f>
        <v>-0.51500000000000001</v>
      </c>
      <c r="AP538" s="33">
        <f>-VLOOKUP($A538,'pl-data'!$A:$BR,23+AP$3)</f>
        <v>0</v>
      </c>
      <c r="AQ538" s="34">
        <f t="shared" si="1303"/>
        <v>-1</v>
      </c>
      <c r="AR538" s="34">
        <f t="shared" si="1304"/>
        <v>-1</v>
      </c>
      <c r="AT538" s="33">
        <f>-VLOOKUP($A538,'pl-data'!$A:$BR,8+AT$3)</f>
        <v>-0.5</v>
      </c>
      <c r="AU538" s="33">
        <f>-VLOOKUP($A538,'pl-data'!$A:$BR,38+AU$3)</f>
        <v>-0.51500000000000001</v>
      </c>
      <c r="AV538" s="33">
        <f>-VLOOKUP($A538,'pl-data'!$A:$BR,23+AV$3)</f>
        <v>0</v>
      </c>
      <c r="AW538" s="34">
        <f t="shared" si="1306"/>
        <v>-1</v>
      </c>
      <c r="AX538" s="34">
        <f t="shared" si="1307"/>
        <v>-1</v>
      </c>
      <c r="AZ538" s="33">
        <f>-VLOOKUP($A538,'pl-data'!$A:$BR,8+AZ$3)</f>
        <v>-0.5</v>
      </c>
      <c r="BA538" s="33">
        <f>-VLOOKUP($A538,'pl-data'!$A:$BR,38+BA$3)</f>
        <v>-0.51500000000000001</v>
      </c>
      <c r="BB538" s="33">
        <f>-VLOOKUP($A538,'pl-data'!$A:$BR,23+BB$3)</f>
        <v>0</v>
      </c>
      <c r="BC538" s="34">
        <f t="shared" si="1309"/>
        <v>-1</v>
      </c>
      <c r="BD538" s="34">
        <f t="shared" si="1310"/>
        <v>-1</v>
      </c>
      <c r="BF538" s="33">
        <f>-VLOOKUP($A538,'pl-data'!$A:$BR,8+BF$3)</f>
        <v>-0.5</v>
      </c>
      <c r="BG538" s="33">
        <f>-VLOOKUP($A538,'pl-data'!$A:$BR,38+BG$3)</f>
        <v>-0.51500000000000001</v>
      </c>
      <c r="BH538" s="33">
        <f>-VLOOKUP($A538,'pl-data'!$A:$BR,23+BH$3)</f>
        <v>0</v>
      </c>
      <c r="BI538" s="34">
        <f t="shared" si="1312"/>
        <v>-1</v>
      </c>
      <c r="BJ538" s="34">
        <f t="shared" si="1313"/>
        <v>-1</v>
      </c>
      <c r="BL538" s="33">
        <f>-VLOOKUP($A538,'pl-data'!$A:$BR,8+BL$3)</f>
        <v>-0.5</v>
      </c>
      <c r="BM538" s="33">
        <f>-VLOOKUP($A538,'pl-data'!$A:$BR,38+BM$3)</f>
        <v>-0.51500000000000001</v>
      </c>
      <c r="BN538" s="33">
        <f>-VLOOKUP($A538,'pl-data'!$A:$BR,23+BN$3)</f>
        <v>0</v>
      </c>
      <c r="BO538" s="34">
        <f t="shared" si="1315"/>
        <v>-1</v>
      </c>
      <c r="BP538" s="34">
        <f t="shared" si="1316"/>
        <v>-1</v>
      </c>
      <c r="BR538" s="33">
        <f>-VLOOKUP($A538,'pl-data'!$A:$BR,8+BR$3)</f>
        <v>-0.5</v>
      </c>
      <c r="BS538" s="33">
        <f>-VLOOKUP($A538,'pl-data'!$A:$BR,38+BS$3)</f>
        <v>-0.51500000000000001</v>
      </c>
      <c r="BT538" s="33">
        <f>-VLOOKUP($A538,'pl-data'!$A:$BR,23+BT$3)</f>
        <v>0</v>
      </c>
      <c r="BU538" s="34">
        <f t="shared" si="1318"/>
        <v>-1</v>
      </c>
      <c r="BV538" s="34">
        <f t="shared" si="1319"/>
        <v>-1</v>
      </c>
      <c r="BX538" s="33">
        <f t="shared" si="1323"/>
        <v>-6</v>
      </c>
      <c r="BY538" s="33">
        <f t="shared" si="1324"/>
        <v>-6.1799999999999988</v>
      </c>
      <c r="BZ538" s="33">
        <f t="shared" si="1325"/>
        <v>0</v>
      </c>
      <c r="CA538" s="34">
        <f t="shared" si="1321"/>
        <v>-1</v>
      </c>
      <c r="CB538" s="34">
        <f t="shared" si="1322"/>
        <v>-1</v>
      </c>
    </row>
    <row r="539" spans="1:80" hidden="1" outlineLevel="2" x14ac:dyDescent="0.2">
      <c r="A539" s="49">
        <v>4921</v>
      </c>
      <c r="B539" s="47" t="str">
        <f>+masterfile!D1164</f>
        <v>4921 Handy</v>
      </c>
      <c r="D539" s="33">
        <f>-VLOOKUP($A539,'pl-data'!$A:$BR,8+D$3)</f>
        <v>-0.5</v>
      </c>
      <c r="E539" s="33">
        <f>-VLOOKUP($A539,'pl-data'!$A:$BR,38+E$3)</f>
        <v>-0.51500000000000001</v>
      </c>
      <c r="F539" s="33">
        <f>-VLOOKUP($A539,'pl-data'!$A:$BR,23+F$3)</f>
        <v>0</v>
      </c>
      <c r="G539" s="34">
        <f t="shared" si="1285"/>
        <v>-1</v>
      </c>
      <c r="H539" s="34">
        <f t="shared" si="1286"/>
        <v>-1</v>
      </c>
      <c r="J539" s="33">
        <f>-VLOOKUP($A539,'pl-data'!$A:$BR,8+J$3)</f>
        <v>-0.5</v>
      </c>
      <c r="K539" s="33">
        <f>-VLOOKUP($A539,'pl-data'!$A:$BR,38+K$3)</f>
        <v>-0.51500000000000001</v>
      </c>
      <c r="L539" s="33">
        <f>-VLOOKUP($A539,'pl-data'!$A:$BR,23+L$3)</f>
        <v>0</v>
      </c>
      <c r="M539" s="34">
        <f t="shared" si="1288"/>
        <v>-1</v>
      </c>
      <c r="N539" s="34">
        <f t="shared" si="1289"/>
        <v>-1</v>
      </c>
      <c r="P539" s="33">
        <f>-VLOOKUP($A539,'pl-data'!$A:$BR,8+P$3)</f>
        <v>-0.5</v>
      </c>
      <c r="Q539" s="33">
        <f>-VLOOKUP($A539,'pl-data'!$A:$BR,38+Q$3)</f>
        <v>-0.51500000000000001</v>
      </c>
      <c r="R539" s="33">
        <f>-VLOOKUP($A539,'pl-data'!$A:$BR,23+R$3)</f>
        <v>0</v>
      </c>
      <c r="S539" s="34">
        <f t="shared" si="1291"/>
        <v>-1</v>
      </c>
      <c r="T539" s="34">
        <f t="shared" si="1292"/>
        <v>-1</v>
      </c>
      <c r="V539" s="33">
        <f>-VLOOKUP($A539,'pl-data'!$A:$BR,8+V$3)</f>
        <v>-0.5</v>
      </c>
      <c r="W539" s="33">
        <f>-VLOOKUP($A539,'pl-data'!$A:$BR,38+W$3)</f>
        <v>-0.51500000000000001</v>
      </c>
      <c r="X539" s="33">
        <f>-VLOOKUP($A539,'pl-data'!$A:$BR,23+X$3)</f>
        <v>0</v>
      </c>
      <c r="Y539" s="34">
        <f t="shared" si="1294"/>
        <v>-1</v>
      </c>
      <c r="Z539" s="34">
        <f t="shared" si="1295"/>
        <v>-1</v>
      </c>
      <c r="AB539" s="33">
        <f>-VLOOKUP($A539,'pl-data'!$A:$BR,8+AB$3)</f>
        <v>-0.5</v>
      </c>
      <c r="AC539" s="33">
        <f>-VLOOKUP($A539,'pl-data'!$A:$BR,38+AC$3)</f>
        <v>-0.51500000000000001</v>
      </c>
      <c r="AD539" s="33">
        <f>-VLOOKUP($A539,'pl-data'!$A:$BR,23+AD$3)</f>
        <v>0</v>
      </c>
      <c r="AE539" s="34">
        <f t="shared" si="1297"/>
        <v>-1</v>
      </c>
      <c r="AF539" s="34">
        <f t="shared" si="1298"/>
        <v>-1</v>
      </c>
      <c r="AH539" s="33">
        <f>-VLOOKUP($A539,'pl-data'!$A:$BR,8+AH$3)</f>
        <v>-0.5</v>
      </c>
      <c r="AI539" s="33">
        <f>-VLOOKUP($A539,'pl-data'!$A:$BR,38+AI$3)</f>
        <v>-0.51500000000000001</v>
      </c>
      <c r="AJ539" s="33">
        <f>-VLOOKUP($A539,'pl-data'!$A:$BR,23+AJ$3)</f>
        <v>0</v>
      </c>
      <c r="AK539" s="34">
        <f t="shared" si="1300"/>
        <v>-1</v>
      </c>
      <c r="AL539" s="34">
        <f t="shared" si="1301"/>
        <v>-1</v>
      </c>
      <c r="AN539" s="33">
        <f>-VLOOKUP($A539,'pl-data'!$A:$BR,8+AN$3)</f>
        <v>-0.5</v>
      </c>
      <c r="AO539" s="33">
        <f>-VLOOKUP($A539,'pl-data'!$A:$BR,38+AO$3)</f>
        <v>-0.51500000000000001</v>
      </c>
      <c r="AP539" s="33">
        <f>-VLOOKUP($A539,'pl-data'!$A:$BR,23+AP$3)</f>
        <v>0</v>
      </c>
      <c r="AQ539" s="34">
        <f t="shared" si="1303"/>
        <v>-1</v>
      </c>
      <c r="AR539" s="34">
        <f t="shared" si="1304"/>
        <v>-1</v>
      </c>
      <c r="AT539" s="33">
        <f>-VLOOKUP($A539,'pl-data'!$A:$BR,8+AT$3)</f>
        <v>-0.5</v>
      </c>
      <c r="AU539" s="33">
        <f>-VLOOKUP($A539,'pl-data'!$A:$BR,38+AU$3)</f>
        <v>-0.51500000000000001</v>
      </c>
      <c r="AV539" s="33">
        <f>-VLOOKUP($A539,'pl-data'!$A:$BR,23+AV$3)</f>
        <v>0</v>
      </c>
      <c r="AW539" s="34">
        <f t="shared" si="1306"/>
        <v>-1</v>
      </c>
      <c r="AX539" s="34">
        <f t="shared" si="1307"/>
        <v>-1</v>
      </c>
      <c r="AZ539" s="33">
        <f>-VLOOKUP($A539,'pl-data'!$A:$BR,8+AZ$3)</f>
        <v>-0.5</v>
      </c>
      <c r="BA539" s="33">
        <f>-VLOOKUP($A539,'pl-data'!$A:$BR,38+BA$3)</f>
        <v>-0.51500000000000001</v>
      </c>
      <c r="BB539" s="33">
        <f>-VLOOKUP($A539,'pl-data'!$A:$BR,23+BB$3)</f>
        <v>0</v>
      </c>
      <c r="BC539" s="34">
        <f t="shared" si="1309"/>
        <v>-1</v>
      </c>
      <c r="BD539" s="34">
        <f t="shared" si="1310"/>
        <v>-1</v>
      </c>
      <c r="BF539" s="33">
        <f>-VLOOKUP($A539,'pl-data'!$A:$BR,8+BF$3)</f>
        <v>-0.5</v>
      </c>
      <c r="BG539" s="33">
        <f>-VLOOKUP($A539,'pl-data'!$A:$BR,38+BG$3)</f>
        <v>-0.51500000000000001</v>
      </c>
      <c r="BH539" s="33">
        <f>-VLOOKUP($A539,'pl-data'!$A:$BR,23+BH$3)</f>
        <v>0</v>
      </c>
      <c r="BI539" s="34">
        <f t="shared" si="1312"/>
        <v>-1</v>
      </c>
      <c r="BJ539" s="34">
        <f t="shared" si="1313"/>
        <v>-1</v>
      </c>
      <c r="BL539" s="33">
        <f>-VLOOKUP($A539,'pl-data'!$A:$BR,8+BL$3)</f>
        <v>-0.5</v>
      </c>
      <c r="BM539" s="33">
        <f>-VLOOKUP($A539,'pl-data'!$A:$BR,38+BM$3)</f>
        <v>-0.51500000000000001</v>
      </c>
      <c r="BN539" s="33">
        <f>-VLOOKUP($A539,'pl-data'!$A:$BR,23+BN$3)</f>
        <v>0</v>
      </c>
      <c r="BO539" s="34">
        <f t="shared" si="1315"/>
        <v>-1</v>
      </c>
      <c r="BP539" s="34">
        <f t="shared" si="1316"/>
        <v>-1</v>
      </c>
      <c r="BR539" s="33">
        <f>-VLOOKUP($A539,'pl-data'!$A:$BR,8+BR$3)</f>
        <v>-0.5</v>
      </c>
      <c r="BS539" s="33">
        <f>-VLOOKUP($A539,'pl-data'!$A:$BR,38+BS$3)</f>
        <v>-0.51500000000000001</v>
      </c>
      <c r="BT539" s="33">
        <f>-VLOOKUP($A539,'pl-data'!$A:$BR,23+BT$3)</f>
        <v>0</v>
      </c>
      <c r="BU539" s="34">
        <f t="shared" si="1318"/>
        <v>-1</v>
      </c>
      <c r="BV539" s="34">
        <f t="shared" si="1319"/>
        <v>-1</v>
      </c>
      <c r="BX539" s="33">
        <f t="shared" si="1323"/>
        <v>-6</v>
      </c>
      <c r="BY539" s="33">
        <f t="shared" si="1324"/>
        <v>-6.1799999999999988</v>
      </c>
      <c r="BZ539" s="33">
        <f t="shared" si="1325"/>
        <v>0</v>
      </c>
      <c r="CA539" s="34">
        <f t="shared" si="1321"/>
        <v>-1</v>
      </c>
      <c r="CB539" s="34">
        <f t="shared" si="1322"/>
        <v>-1</v>
      </c>
    </row>
    <row r="540" spans="1:80" hidden="1" outlineLevel="2" x14ac:dyDescent="0.2">
      <c r="A540" s="49">
        <v>4923</v>
      </c>
      <c r="B540" s="47" t="str">
        <f>+masterfile!D1165</f>
        <v>4923 Domainkosten</v>
      </c>
      <c r="D540" s="33">
        <f>-VLOOKUP($A540,'pl-data'!$A:$BR,8+D$3)</f>
        <v>-8.3333333333333329E-2</v>
      </c>
      <c r="E540" s="33">
        <f>-VLOOKUP($A540,'pl-data'!$A:$BR,38+E$3)</f>
        <v>-8.5833333333333331E-2</v>
      </c>
      <c r="F540" s="33">
        <f>-VLOOKUP($A540,'pl-data'!$A:$BR,23+F$3)</f>
        <v>0</v>
      </c>
      <c r="G540" s="34">
        <f t="shared" si="1285"/>
        <v>-1</v>
      </c>
      <c r="H540" s="34">
        <f t="shared" si="1286"/>
        <v>-1</v>
      </c>
      <c r="J540" s="33">
        <f>-VLOOKUP($A540,'pl-data'!$A:$BR,8+J$3)</f>
        <v>-8.3333333333333329E-2</v>
      </c>
      <c r="K540" s="33">
        <f>-VLOOKUP($A540,'pl-data'!$A:$BR,38+K$3)</f>
        <v>-8.5833333333333331E-2</v>
      </c>
      <c r="L540" s="33">
        <f>-VLOOKUP($A540,'pl-data'!$A:$BR,23+L$3)</f>
        <v>0</v>
      </c>
      <c r="M540" s="34">
        <f t="shared" si="1288"/>
        <v>-1</v>
      </c>
      <c r="N540" s="34">
        <f t="shared" si="1289"/>
        <v>-1</v>
      </c>
      <c r="P540" s="33">
        <f>-VLOOKUP($A540,'pl-data'!$A:$BR,8+P$3)</f>
        <v>-8.3333333333333329E-2</v>
      </c>
      <c r="Q540" s="33">
        <f>-VLOOKUP($A540,'pl-data'!$A:$BR,38+Q$3)</f>
        <v>-8.5833333333333331E-2</v>
      </c>
      <c r="R540" s="33">
        <f>-VLOOKUP($A540,'pl-data'!$A:$BR,23+R$3)</f>
        <v>0</v>
      </c>
      <c r="S540" s="34">
        <f t="shared" si="1291"/>
        <v>-1</v>
      </c>
      <c r="T540" s="34">
        <f t="shared" si="1292"/>
        <v>-1</v>
      </c>
      <c r="V540" s="33">
        <f>-VLOOKUP($A540,'pl-data'!$A:$BR,8+V$3)</f>
        <v>-8.3333333333333329E-2</v>
      </c>
      <c r="W540" s="33">
        <f>-VLOOKUP($A540,'pl-data'!$A:$BR,38+W$3)</f>
        <v>-8.5833333333333331E-2</v>
      </c>
      <c r="X540" s="33">
        <f>-VLOOKUP($A540,'pl-data'!$A:$BR,23+X$3)</f>
        <v>0</v>
      </c>
      <c r="Y540" s="34">
        <f t="shared" si="1294"/>
        <v>-1</v>
      </c>
      <c r="Z540" s="34">
        <f t="shared" si="1295"/>
        <v>-1</v>
      </c>
      <c r="AB540" s="33">
        <f>-VLOOKUP($A540,'pl-data'!$A:$BR,8+AB$3)</f>
        <v>-8.3333333333333329E-2</v>
      </c>
      <c r="AC540" s="33">
        <f>-VLOOKUP($A540,'pl-data'!$A:$BR,38+AC$3)</f>
        <v>-8.5833333333333331E-2</v>
      </c>
      <c r="AD540" s="33">
        <f>-VLOOKUP($A540,'pl-data'!$A:$BR,23+AD$3)</f>
        <v>0</v>
      </c>
      <c r="AE540" s="34">
        <f t="shared" si="1297"/>
        <v>-1</v>
      </c>
      <c r="AF540" s="34">
        <f t="shared" si="1298"/>
        <v>-1</v>
      </c>
      <c r="AH540" s="33">
        <f>-VLOOKUP($A540,'pl-data'!$A:$BR,8+AH$3)</f>
        <v>-8.3333333333333329E-2</v>
      </c>
      <c r="AI540" s="33">
        <f>-VLOOKUP($A540,'pl-data'!$A:$BR,38+AI$3)</f>
        <v>-8.5833333333333331E-2</v>
      </c>
      <c r="AJ540" s="33">
        <f>-VLOOKUP($A540,'pl-data'!$A:$BR,23+AJ$3)</f>
        <v>0</v>
      </c>
      <c r="AK540" s="34">
        <f t="shared" si="1300"/>
        <v>-1</v>
      </c>
      <c r="AL540" s="34">
        <f t="shared" si="1301"/>
        <v>-1</v>
      </c>
      <c r="AN540" s="33">
        <f>-VLOOKUP($A540,'pl-data'!$A:$BR,8+AN$3)</f>
        <v>-8.3333333333333329E-2</v>
      </c>
      <c r="AO540" s="33">
        <f>-VLOOKUP($A540,'pl-data'!$A:$BR,38+AO$3)</f>
        <v>-8.5833333333333331E-2</v>
      </c>
      <c r="AP540" s="33">
        <f>-VLOOKUP($A540,'pl-data'!$A:$BR,23+AP$3)</f>
        <v>0</v>
      </c>
      <c r="AQ540" s="34">
        <f t="shared" si="1303"/>
        <v>-1</v>
      </c>
      <c r="AR540" s="34">
        <f t="shared" si="1304"/>
        <v>-1</v>
      </c>
      <c r="AT540" s="33">
        <f>-VLOOKUP($A540,'pl-data'!$A:$BR,8+AT$3)</f>
        <v>-8.3333333333333329E-2</v>
      </c>
      <c r="AU540" s="33">
        <f>-VLOOKUP($A540,'pl-data'!$A:$BR,38+AU$3)</f>
        <v>-8.5833333333333331E-2</v>
      </c>
      <c r="AV540" s="33">
        <f>-VLOOKUP($A540,'pl-data'!$A:$BR,23+AV$3)</f>
        <v>0</v>
      </c>
      <c r="AW540" s="34">
        <f t="shared" si="1306"/>
        <v>-1</v>
      </c>
      <c r="AX540" s="34">
        <f t="shared" si="1307"/>
        <v>-1</v>
      </c>
      <c r="AZ540" s="33">
        <f>-VLOOKUP($A540,'pl-data'!$A:$BR,8+AZ$3)</f>
        <v>-8.3333333333333329E-2</v>
      </c>
      <c r="BA540" s="33">
        <f>-VLOOKUP($A540,'pl-data'!$A:$BR,38+BA$3)</f>
        <v>-8.5833333333333331E-2</v>
      </c>
      <c r="BB540" s="33">
        <f>-VLOOKUP($A540,'pl-data'!$A:$BR,23+BB$3)</f>
        <v>0</v>
      </c>
      <c r="BC540" s="34">
        <f t="shared" si="1309"/>
        <v>-1</v>
      </c>
      <c r="BD540" s="34">
        <f t="shared" si="1310"/>
        <v>-1</v>
      </c>
      <c r="BF540" s="33">
        <f>-VLOOKUP($A540,'pl-data'!$A:$BR,8+BF$3)</f>
        <v>-8.3333333333333329E-2</v>
      </c>
      <c r="BG540" s="33">
        <f>-VLOOKUP($A540,'pl-data'!$A:$BR,38+BG$3)</f>
        <v>-8.5833333333333331E-2</v>
      </c>
      <c r="BH540" s="33">
        <f>-VLOOKUP($A540,'pl-data'!$A:$BR,23+BH$3)</f>
        <v>0</v>
      </c>
      <c r="BI540" s="34">
        <f t="shared" si="1312"/>
        <v>-1</v>
      </c>
      <c r="BJ540" s="34">
        <f t="shared" si="1313"/>
        <v>-1</v>
      </c>
      <c r="BL540" s="33">
        <f>-VLOOKUP($A540,'pl-data'!$A:$BR,8+BL$3)</f>
        <v>-8.3333333333333329E-2</v>
      </c>
      <c r="BM540" s="33">
        <f>-VLOOKUP($A540,'pl-data'!$A:$BR,38+BM$3)</f>
        <v>-8.5833333333333331E-2</v>
      </c>
      <c r="BN540" s="33">
        <f>-VLOOKUP($A540,'pl-data'!$A:$BR,23+BN$3)</f>
        <v>0</v>
      </c>
      <c r="BO540" s="34">
        <f t="shared" si="1315"/>
        <v>-1</v>
      </c>
      <c r="BP540" s="34">
        <f t="shared" si="1316"/>
        <v>-1</v>
      </c>
      <c r="BR540" s="33">
        <f>-VLOOKUP($A540,'pl-data'!$A:$BR,8+BR$3)</f>
        <v>-8.3333333333333329E-2</v>
      </c>
      <c r="BS540" s="33">
        <f>-VLOOKUP($A540,'pl-data'!$A:$BR,38+BS$3)</f>
        <v>-8.5833333333333331E-2</v>
      </c>
      <c r="BT540" s="33">
        <f>-VLOOKUP($A540,'pl-data'!$A:$BR,23+BT$3)</f>
        <v>0</v>
      </c>
      <c r="BU540" s="34">
        <f t="shared" si="1318"/>
        <v>-1</v>
      </c>
      <c r="BV540" s="34">
        <f t="shared" si="1319"/>
        <v>-1</v>
      </c>
      <c r="BX540" s="33">
        <f t="shared" si="1323"/>
        <v>-1</v>
      </c>
      <c r="BY540" s="33">
        <f t="shared" si="1324"/>
        <v>-1.03</v>
      </c>
      <c r="BZ540" s="33">
        <f t="shared" si="1325"/>
        <v>0</v>
      </c>
      <c r="CA540" s="34">
        <f t="shared" si="1321"/>
        <v>-1</v>
      </c>
      <c r="CB540" s="34">
        <f t="shared" si="1322"/>
        <v>-1</v>
      </c>
    </row>
    <row r="541" spans="1:80" hidden="1" outlineLevel="2" x14ac:dyDescent="0.2">
      <c r="A541" s="49">
        <v>4924</v>
      </c>
      <c r="B541" s="47" t="str">
        <f>+masterfile!D1166</f>
        <v>4924 Internetserver</v>
      </c>
      <c r="D541" s="33">
        <f>-VLOOKUP($A541,'pl-data'!$A:$BR,8+D$3)</f>
        <v>-0.75</v>
      </c>
      <c r="E541" s="33">
        <f>-VLOOKUP($A541,'pl-data'!$A:$BR,38+E$3)</f>
        <v>-0.77249999999999996</v>
      </c>
      <c r="F541" s="33">
        <f>-VLOOKUP($A541,'pl-data'!$A:$BR,23+F$3)</f>
        <v>0</v>
      </c>
      <c r="G541" s="34">
        <f t="shared" si="1285"/>
        <v>-1</v>
      </c>
      <c r="H541" s="34">
        <f t="shared" si="1286"/>
        <v>-1</v>
      </c>
      <c r="J541" s="33">
        <f>-VLOOKUP($A541,'pl-data'!$A:$BR,8+J$3)</f>
        <v>-0.75</v>
      </c>
      <c r="K541" s="33">
        <f>-VLOOKUP($A541,'pl-data'!$A:$BR,38+K$3)</f>
        <v>-0.77249999999999996</v>
      </c>
      <c r="L541" s="33">
        <f>-VLOOKUP($A541,'pl-data'!$A:$BR,23+L$3)</f>
        <v>0</v>
      </c>
      <c r="M541" s="34">
        <f t="shared" si="1288"/>
        <v>-1</v>
      </c>
      <c r="N541" s="34">
        <f t="shared" si="1289"/>
        <v>-1</v>
      </c>
      <c r="P541" s="33">
        <f>-VLOOKUP($A541,'pl-data'!$A:$BR,8+P$3)</f>
        <v>-0.75</v>
      </c>
      <c r="Q541" s="33">
        <f>-VLOOKUP($A541,'pl-data'!$A:$BR,38+Q$3)</f>
        <v>-0.77249999999999996</v>
      </c>
      <c r="R541" s="33">
        <f>-VLOOKUP($A541,'pl-data'!$A:$BR,23+R$3)</f>
        <v>0</v>
      </c>
      <c r="S541" s="34">
        <f t="shared" si="1291"/>
        <v>-1</v>
      </c>
      <c r="T541" s="34">
        <f t="shared" si="1292"/>
        <v>-1</v>
      </c>
      <c r="V541" s="33">
        <f>-VLOOKUP($A541,'pl-data'!$A:$BR,8+V$3)</f>
        <v>-0.75</v>
      </c>
      <c r="W541" s="33">
        <f>-VLOOKUP($A541,'pl-data'!$A:$BR,38+W$3)</f>
        <v>-0.77249999999999996</v>
      </c>
      <c r="X541" s="33">
        <f>-VLOOKUP($A541,'pl-data'!$A:$BR,23+X$3)</f>
        <v>0</v>
      </c>
      <c r="Y541" s="34">
        <f t="shared" si="1294"/>
        <v>-1</v>
      </c>
      <c r="Z541" s="34">
        <f t="shared" si="1295"/>
        <v>-1</v>
      </c>
      <c r="AB541" s="33">
        <f>-VLOOKUP($A541,'pl-data'!$A:$BR,8+AB$3)</f>
        <v>-0.75</v>
      </c>
      <c r="AC541" s="33">
        <f>-VLOOKUP($A541,'pl-data'!$A:$BR,38+AC$3)</f>
        <v>-0.77249999999999996</v>
      </c>
      <c r="AD541" s="33">
        <f>-VLOOKUP($A541,'pl-data'!$A:$BR,23+AD$3)</f>
        <v>0</v>
      </c>
      <c r="AE541" s="34">
        <f t="shared" si="1297"/>
        <v>-1</v>
      </c>
      <c r="AF541" s="34">
        <f t="shared" si="1298"/>
        <v>-1</v>
      </c>
      <c r="AH541" s="33">
        <f>-VLOOKUP($A541,'pl-data'!$A:$BR,8+AH$3)</f>
        <v>-0.75</v>
      </c>
      <c r="AI541" s="33">
        <f>-VLOOKUP($A541,'pl-data'!$A:$BR,38+AI$3)</f>
        <v>-0.77249999999999996</v>
      </c>
      <c r="AJ541" s="33">
        <f>-VLOOKUP($A541,'pl-data'!$A:$BR,23+AJ$3)</f>
        <v>0</v>
      </c>
      <c r="AK541" s="34">
        <f t="shared" si="1300"/>
        <v>-1</v>
      </c>
      <c r="AL541" s="34">
        <f t="shared" si="1301"/>
        <v>-1</v>
      </c>
      <c r="AN541" s="33">
        <f>-VLOOKUP($A541,'pl-data'!$A:$BR,8+AN$3)</f>
        <v>-0.75</v>
      </c>
      <c r="AO541" s="33">
        <f>-VLOOKUP($A541,'pl-data'!$A:$BR,38+AO$3)</f>
        <v>-0.77249999999999996</v>
      </c>
      <c r="AP541" s="33">
        <f>-VLOOKUP($A541,'pl-data'!$A:$BR,23+AP$3)</f>
        <v>0</v>
      </c>
      <c r="AQ541" s="34">
        <f t="shared" si="1303"/>
        <v>-1</v>
      </c>
      <c r="AR541" s="34">
        <f t="shared" si="1304"/>
        <v>-1</v>
      </c>
      <c r="AT541" s="33">
        <f>-VLOOKUP($A541,'pl-data'!$A:$BR,8+AT$3)</f>
        <v>-0.75</v>
      </c>
      <c r="AU541" s="33">
        <f>-VLOOKUP($A541,'pl-data'!$A:$BR,38+AU$3)</f>
        <v>-0.77249999999999996</v>
      </c>
      <c r="AV541" s="33">
        <f>-VLOOKUP($A541,'pl-data'!$A:$BR,23+AV$3)</f>
        <v>0</v>
      </c>
      <c r="AW541" s="34">
        <f t="shared" si="1306"/>
        <v>-1</v>
      </c>
      <c r="AX541" s="34">
        <f t="shared" si="1307"/>
        <v>-1</v>
      </c>
      <c r="AZ541" s="33">
        <f>-VLOOKUP($A541,'pl-data'!$A:$BR,8+AZ$3)</f>
        <v>-0.75</v>
      </c>
      <c r="BA541" s="33">
        <f>-VLOOKUP($A541,'pl-data'!$A:$BR,38+BA$3)</f>
        <v>-0.77249999999999996</v>
      </c>
      <c r="BB541" s="33">
        <f>-VLOOKUP($A541,'pl-data'!$A:$BR,23+BB$3)</f>
        <v>0</v>
      </c>
      <c r="BC541" s="34">
        <f t="shared" si="1309"/>
        <v>-1</v>
      </c>
      <c r="BD541" s="34">
        <f t="shared" si="1310"/>
        <v>-1</v>
      </c>
      <c r="BF541" s="33">
        <f>-VLOOKUP($A541,'pl-data'!$A:$BR,8+BF$3)</f>
        <v>-0.75</v>
      </c>
      <c r="BG541" s="33">
        <f>-VLOOKUP($A541,'pl-data'!$A:$BR,38+BG$3)</f>
        <v>-0.77249999999999996</v>
      </c>
      <c r="BH541" s="33">
        <f>-VLOOKUP($A541,'pl-data'!$A:$BR,23+BH$3)</f>
        <v>0</v>
      </c>
      <c r="BI541" s="34">
        <f t="shared" si="1312"/>
        <v>-1</v>
      </c>
      <c r="BJ541" s="34">
        <f t="shared" si="1313"/>
        <v>-1</v>
      </c>
      <c r="BL541" s="33">
        <f>-VLOOKUP($A541,'pl-data'!$A:$BR,8+BL$3)</f>
        <v>-0.75</v>
      </c>
      <c r="BM541" s="33">
        <f>-VLOOKUP($A541,'pl-data'!$A:$BR,38+BM$3)</f>
        <v>-0.77249999999999996</v>
      </c>
      <c r="BN541" s="33">
        <f>-VLOOKUP($A541,'pl-data'!$A:$BR,23+BN$3)</f>
        <v>0</v>
      </c>
      <c r="BO541" s="34">
        <f t="shared" si="1315"/>
        <v>-1</v>
      </c>
      <c r="BP541" s="34">
        <f t="shared" si="1316"/>
        <v>-1</v>
      </c>
      <c r="BR541" s="33">
        <f>-VLOOKUP($A541,'pl-data'!$A:$BR,8+BR$3)</f>
        <v>-0.75</v>
      </c>
      <c r="BS541" s="33">
        <f>-VLOOKUP($A541,'pl-data'!$A:$BR,38+BS$3)</f>
        <v>-0.77249999999999996</v>
      </c>
      <c r="BT541" s="33">
        <f>-VLOOKUP($A541,'pl-data'!$A:$BR,23+BT$3)</f>
        <v>0</v>
      </c>
      <c r="BU541" s="34">
        <f t="shared" si="1318"/>
        <v>-1</v>
      </c>
      <c r="BV541" s="34">
        <f t="shared" si="1319"/>
        <v>-1</v>
      </c>
      <c r="BX541" s="33">
        <f t="shared" si="1323"/>
        <v>-9</v>
      </c>
      <c r="BY541" s="33">
        <f t="shared" si="1324"/>
        <v>-9.27</v>
      </c>
      <c r="BZ541" s="33">
        <f t="shared" si="1325"/>
        <v>0</v>
      </c>
      <c r="CA541" s="34">
        <f t="shared" si="1321"/>
        <v>-1</v>
      </c>
      <c r="CB541" s="34">
        <f t="shared" si="1322"/>
        <v>-1</v>
      </c>
    </row>
    <row r="542" spans="1:80" hidden="1" outlineLevel="2" x14ac:dyDescent="0.2">
      <c r="A542" s="49">
        <v>4925</v>
      </c>
      <c r="B542" s="47" t="str">
        <f>+masterfile!D1167</f>
        <v>4925 Telefax und Internetkosten</v>
      </c>
      <c r="D542" s="33">
        <f>-VLOOKUP($A542,'pl-data'!$A:$BR,8+D$3)</f>
        <v>-0.80000000000000016</v>
      </c>
      <c r="E542" s="33">
        <f>-VLOOKUP($A542,'pl-data'!$A:$BR,38+E$3)</f>
        <v>-0.82400000000000018</v>
      </c>
      <c r="F542" s="33">
        <f>-VLOOKUP($A542,'pl-data'!$A:$BR,23+F$3)</f>
        <v>-7.98</v>
      </c>
      <c r="G542" s="34">
        <f t="shared" si="1285"/>
        <v>8.6844660194174743</v>
      </c>
      <c r="H542" s="34">
        <f t="shared" si="1286"/>
        <v>8.9749999999999979</v>
      </c>
      <c r="J542" s="33">
        <f>-VLOOKUP($A542,'pl-data'!$A:$BR,8+J$3)</f>
        <v>-0.80000000000000016</v>
      </c>
      <c r="K542" s="33">
        <f>-VLOOKUP($A542,'pl-data'!$A:$BR,38+K$3)</f>
        <v>-0.82400000000000018</v>
      </c>
      <c r="L542" s="33">
        <f>-VLOOKUP($A542,'pl-data'!$A:$BR,23+L$3)</f>
        <v>-7.98</v>
      </c>
      <c r="M542" s="34">
        <f t="shared" si="1288"/>
        <v>8.6844660194174743</v>
      </c>
      <c r="N542" s="34">
        <f t="shared" si="1289"/>
        <v>8.9749999999999979</v>
      </c>
      <c r="P542" s="33">
        <f>-VLOOKUP($A542,'pl-data'!$A:$BR,8+P$3)</f>
        <v>-0.80000000000000016</v>
      </c>
      <c r="Q542" s="33">
        <f>-VLOOKUP($A542,'pl-data'!$A:$BR,38+Q$3)</f>
        <v>-0.82400000000000018</v>
      </c>
      <c r="R542" s="33">
        <f>-VLOOKUP($A542,'pl-data'!$A:$BR,23+R$3)</f>
        <v>-7.98</v>
      </c>
      <c r="S542" s="34">
        <f t="shared" si="1291"/>
        <v>8.6844660194174743</v>
      </c>
      <c r="T542" s="34">
        <f t="shared" si="1292"/>
        <v>8.9749999999999979</v>
      </c>
      <c r="V542" s="33">
        <f>-VLOOKUP($A542,'pl-data'!$A:$BR,8+V$3)</f>
        <v>-0.80000000000000016</v>
      </c>
      <c r="W542" s="33">
        <f>-VLOOKUP($A542,'pl-data'!$A:$BR,38+W$3)</f>
        <v>-0.82400000000000018</v>
      </c>
      <c r="X542" s="33">
        <f>-VLOOKUP($A542,'pl-data'!$A:$BR,23+X$3)</f>
        <v>-7.98</v>
      </c>
      <c r="Y542" s="34">
        <f t="shared" si="1294"/>
        <v>8.6844660194174743</v>
      </c>
      <c r="Z542" s="34">
        <f t="shared" si="1295"/>
        <v>8.9749999999999979</v>
      </c>
      <c r="AB542" s="33">
        <f>-VLOOKUP($A542,'pl-data'!$A:$BR,8+AB$3)</f>
        <v>-0.80000000000000016</v>
      </c>
      <c r="AC542" s="33">
        <f>-VLOOKUP($A542,'pl-data'!$A:$BR,38+AC$3)</f>
        <v>-0.82400000000000018</v>
      </c>
      <c r="AD542" s="33">
        <f>-VLOOKUP($A542,'pl-data'!$A:$BR,23+AD$3)</f>
        <v>-7.98</v>
      </c>
      <c r="AE542" s="34">
        <f t="shared" si="1297"/>
        <v>8.6844660194174743</v>
      </c>
      <c r="AF542" s="34">
        <f t="shared" si="1298"/>
        <v>8.9749999999999979</v>
      </c>
      <c r="AH542" s="33">
        <f>-VLOOKUP($A542,'pl-data'!$A:$BR,8+AH$3)</f>
        <v>-0.80000000000000016</v>
      </c>
      <c r="AI542" s="33">
        <f>-VLOOKUP($A542,'pl-data'!$A:$BR,38+AI$3)</f>
        <v>-0.82400000000000018</v>
      </c>
      <c r="AJ542" s="33">
        <f>-VLOOKUP($A542,'pl-data'!$A:$BR,23+AJ$3)</f>
        <v>-7.98</v>
      </c>
      <c r="AK542" s="34">
        <f t="shared" si="1300"/>
        <v>8.6844660194174743</v>
      </c>
      <c r="AL542" s="34">
        <f t="shared" si="1301"/>
        <v>8.9749999999999979</v>
      </c>
      <c r="AN542" s="33">
        <f>-VLOOKUP($A542,'pl-data'!$A:$BR,8+AN$3)</f>
        <v>-0.80000000000000016</v>
      </c>
      <c r="AO542" s="33">
        <f>-VLOOKUP($A542,'pl-data'!$A:$BR,38+AO$3)</f>
        <v>-0.82400000000000018</v>
      </c>
      <c r="AP542" s="33">
        <f>-VLOOKUP($A542,'pl-data'!$A:$BR,23+AP$3)</f>
        <v>-7.98</v>
      </c>
      <c r="AQ542" s="34">
        <f t="shared" si="1303"/>
        <v>8.6844660194174743</v>
      </c>
      <c r="AR542" s="34">
        <f t="shared" si="1304"/>
        <v>8.9749999999999979</v>
      </c>
      <c r="AT542" s="33">
        <f>-VLOOKUP($A542,'pl-data'!$A:$BR,8+AT$3)</f>
        <v>-0.80000000000000016</v>
      </c>
      <c r="AU542" s="33">
        <f>-VLOOKUP($A542,'pl-data'!$A:$BR,38+AU$3)</f>
        <v>-0.82400000000000018</v>
      </c>
      <c r="AV542" s="33">
        <f>-VLOOKUP($A542,'pl-data'!$A:$BR,23+AV$3)</f>
        <v>-7.98</v>
      </c>
      <c r="AW542" s="34">
        <f t="shared" si="1306"/>
        <v>8.6844660194174743</v>
      </c>
      <c r="AX542" s="34">
        <f t="shared" si="1307"/>
        <v>8.9749999999999979</v>
      </c>
      <c r="AZ542" s="33">
        <f>-VLOOKUP($A542,'pl-data'!$A:$BR,8+AZ$3)</f>
        <v>-0.80000000000000016</v>
      </c>
      <c r="BA542" s="33">
        <f>-VLOOKUP($A542,'pl-data'!$A:$BR,38+BA$3)</f>
        <v>-0.82400000000000018</v>
      </c>
      <c r="BB542" s="33">
        <f>-VLOOKUP($A542,'pl-data'!$A:$BR,23+BB$3)</f>
        <v>-7.98</v>
      </c>
      <c r="BC542" s="34">
        <f t="shared" si="1309"/>
        <v>8.6844660194174743</v>
      </c>
      <c r="BD542" s="34">
        <f t="shared" si="1310"/>
        <v>8.9749999999999979</v>
      </c>
      <c r="BF542" s="33">
        <f>-VLOOKUP($A542,'pl-data'!$A:$BR,8+BF$3)</f>
        <v>-0.80000000000000016</v>
      </c>
      <c r="BG542" s="33">
        <f>-VLOOKUP($A542,'pl-data'!$A:$BR,38+BG$3)</f>
        <v>-0.82400000000000018</v>
      </c>
      <c r="BH542" s="33">
        <f>-VLOOKUP($A542,'pl-data'!$A:$BR,23+BH$3)</f>
        <v>-7.98</v>
      </c>
      <c r="BI542" s="34">
        <f t="shared" si="1312"/>
        <v>8.6844660194174743</v>
      </c>
      <c r="BJ542" s="34">
        <f t="shared" si="1313"/>
        <v>8.9749999999999979</v>
      </c>
      <c r="BL542" s="33">
        <f>-VLOOKUP($A542,'pl-data'!$A:$BR,8+BL$3)</f>
        <v>-0.80000000000000016</v>
      </c>
      <c r="BM542" s="33">
        <f>-VLOOKUP($A542,'pl-data'!$A:$BR,38+BM$3)</f>
        <v>-0.82400000000000018</v>
      </c>
      <c r="BN542" s="33">
        <f>-VLOOKUP($A542,'pl-data'!$A:$BR,23+BN$3)</f>
        <v>-7.98</v>
      </c>
      <c r="BO542" s="34">
        <f t="shared" si="1315"/>
        <v>8.6844660194174743</v>
      </c>
      <c r="BP542" s="34">
        <f t="shared" si="1316"/>
        <v>8.9749999999999979</v>
      </c>
      <c r="BR542" s="33">
        <f>-VLOOKUP($A542,'pl-data'!$A:$BR,8+BR$3)</f>
        <v>-0.80000000000000016</v>
      </c>
      <c r="BS542" s="33">
        <f>-VLOOKUP($A542,'pl-data'!$A:$BR,38+BS$3)</f>
        <v>-0.82400000000000018</v>
      </c>
      <c r="BT542" s="33">
        <f>-VLOOKUP($A542,'pl-data'!$A:$BR,23+BT$3)</f>
        <v>-7.98</v>
      </c>
      <c r="BU542" s="34">
        <f t="shared" si="1318"/>
        <v>8.6844660194174743</v>
      </c>
      <c r="BV542" s="34">
        <f t="shared" si="1319"/>
        <v>8.9749999999999979</v>
      </c>
      <c r="BX542" s="33">
        <f t="shared" si="1323"/>
        <v>-9.6000000000000014</v>
      </c>
      <c r="BY542" s="33">
        <f t="shared" si="1324"/>
        <v>-9.8879999999999999</v>
      </c>
      <c r="BZ542" s="33">
        <f t="shared" si="1325"/>
        <v>-95.760000000000034</v>
      </c>
      <c r="CA542" s="34">
        <f t="shared" si="1321"/>
        <v>8.6844660194174796</v>
      </c>
      <c r="CB542" s="34">
        <f t="shared" si="1322"/>
        <v>8.9750000000000014</v>
      </c>
    </row>
    <row r="543" spans="1:80" hidden="1" outlineLevel="1" collapsed="1" x14ac:dyDescent="0.2">
      <c r="B543" s="13"/>
      <c r="D543" s="53"/>
      <c r="E543" s="53"/>
      <c r="F543" s="53"/>
      <c r="J543" s="53"/>
      <c r="K543" s="53"/>
      <c r="L543" s="53"/>
      <c r="P543" s="53"/>
      <c r="Q543" s="53"/>
      <c r="R543" s="53"/>
      <c r="V543" s="53"/>
      <c r="W543" s="53"/>
      <c r="X543" s="53"/>
      <c r="AB543" s="53"/>
      <c r="AC543" s="53"/>
      <c r="AD543" s="53"/>
      <c r="AH543" s="53"/>
      <c r="AI543" s="53"/>
      <c r="AJ543" s="53"/>
      <c r="AN543" s="53"/>
      <c r="AO543" s="53"/>
      <c r="AP543" s="53"/>
      <c r="AT543" s="53"/>
      <c r="AU543" s="53"/>
      <c r="AV543" s="53"/>
      <c r="AZ543" s="53"/>
      <c r="BA543" s="53"/>
      <c r="BB543" s="53"/>
      <c r="BF543" s="53"/>
      <c r="BG543" s="53"/>
      <c r="BH543" s="53"/>
      <c r="BL543" s="53"/>
      <c r="BM543" s="53"/>
      <c r="BN543" s="53"/>
      <c r="BR543" s="53"/>
      <c r="BS543" s="53"/>
      <c r="BT543" s="53"/>
      <c r="BX543" s="53"/>
      <c r="BY543" s="53"/>
      <c r="BZ543" s="53"/>
    </row>
    <row r="544" spans="1:80" hidden="1" outlineLevel="1" x14ac:dyDescent="0.2">
      <c r="A544" s="49" t="s">
        <v>1840</v>
      </c>
      <c r="B544" s="13" t="s">
        <v>1840</v>
      </c>
      <c r="D544" s="53">
        <f t="shared" ref="D544:F544" si="1326">+SUM(D545:D549)</f>
        <v>-6.7916666666666661</v>
      </c>
      <c r="E544" s="53">
        <f t="shared" si="1326"/>
        <v>-6.9954166666666664</v>
      </c>
      <c r="F544" s="53">
        <f t="shared" si="1326"/>
        <v>0</v>
      </c>
      <c r="G544" s="34">
        <f t="shared" ref="G544:G548" si="1327">IFERROR(F544/E544-1,"n/a")</f>
        <v>-1</v>
      </c>
      <c r="H544" s="34">
        <f t="shared" ref="H544:H548" si="1328">IFERROR(F544/D544-1,"n/a")</f>
        <v>-1</v>
      </c>
      <c r="J544" s="53">
        <f t="shared" ref="J544:L544" si="1329">+SUM(J545:J549)</f>
        <v>-6.7916666666666661</v>
      </c>
      <c r="K544" s="53">
        <f t="shared" si="1329"/>
        <v>-6.9954166666666664</v>
      </c>
      <c r="L544" s="53">
        <f t="shared" si="1329"/>
        <v>0</v>
      </c>
      <c r="M544" s="34">
        <f t="shared" ref="M544:M548" si="1330">IFERROR(L544/K544-1,"n/a")</f>
        <v>-1</v>
      </c>
      <c r="N544" s="34">
        <f t="shared" ref="N544:N548" si="1331">IFERROR(L544/J544-1,"n/a")</f>
        <v>-1</v>
      </c>
      <c r="P544" s="53">
        <f t="shared" ref="P544:R544" si="1332">+SUM(P545:P549)</f>
        <v>-6.7916666666666661</v>
      </c>
      <c r="Q544" s="53">
        <f t="shared" si="1332"/>
        <v>-6.9954166666666664</v>
      </c>
      <c r="R544" s="53">
        <f t="shared" si="1332"/>
        <v>0</v>
      </c>
      <c r="S544" s="34">
        <f t="shared" ref="S544:S548" si="1333">IFERROR(R544/Q544-1,"n/a")</f>
        <v>-1</v>
      </c>
      <c r="T544" s="34">
        <f t="shared" ref="T544:T548" si="1334">IFERROR(R544/P544-1,"n/a")</f>
        <v>-1</v>
      </c>
      <c r="V544" s="53">
        <f t="shared" ref="V544:X544" si="1335">+SUM(V545:V549)</f>
        <v>-6.7916666666666661</v>
      </c>
      <c r="W544" s="53">
        <f t="shared" si="1335"/>
        <v>-6.9954166666666664</v>
      </c>
      <c r="X544" s="53">
        <f t="shared" si="1335"/>
        <v>0</v>
      </c>
      <c r="Y544" s="34">
        <f t="shared" ref="Y544:Y548" si="1336">IFERROR(X544/W544-1,"n/a")</f>
        <v>-1</v>
      </c>
      <c r="Z544" s="34">
        <f t="shared" ref="Z544:Z548" si="1337">IFERROR(X544/V544-1,"n/a")</f>
        <v>-1</v>
      </c>
      <c r="AB544" s="53">
        <f t="shared" ref="AB544:AD544" si="1338">+SUM(AB545:AB549)</f>
        <v>-6.7916666666666661</v>
      </c>
      <c r="AC544" s="53">
        <f t="shared" si="1338"/>
        <v>-6.9954166666666664</v>
      </c>
      <c r="AD544" s="53">
        <f t="shared" si="1338"/>
        <v>0</v>
      </c>
      <c r="AE544" s="34">
        <f t="shared" ref="AE544:AE548" si="1339">IFERROR(AD544/AC544-1,"n/a")</f>
        <v>-1</v>
      </c>
      <c r="AF544" s="34">
        <f t="shared" ref="AF544:AF548" si="1340">IFERROR(AD544/AB544-1,"n/a")</f>
        <v>-1</v>
      </c>
      <c r="AH544" s="53">
        <f t="shared" ref="AH544:AJ544" si="1341">+SUM(AH545:AH549)</f>
        <v>-6.7916666666666661</v>
      </c>
      <c r="AI544" s="53">
        <f t="shared" si="1341"/>
        <v>-6.9954166666666664</v>
      </c>
      <c r="AJ544" s="53">
        <f t="shared" si="1341"/>
        <v>0</v>
      </c>
      <c r="AK544" s="34">
        <f t="shared" ref="AK544:AK548" si="1342">IFERROR(AJ544/AI544-1,"n/a")</f>
        <v>-1</v>
      </c>
      <c r="AL544" s="34">
        <f t="shared" ref="AL544:AL548" si="1343">IFERROR(AJ544/AH544-1,"n/a")</f>
        <v>-1</v>
      </c>
      <c r="AN544" s="53">
        <f t="shared" ref="AN544:AP544" si="1344">+SUM(AN545:AN549)</f>
        <v>-6.7916666666666661</v>
      </c>
      <c r="AO544" s="53">
        <f t="shared" si="1344"/>
        <v>-6.9954166666666664</v>
      </c>
      <c r="AP544" s="53">
        <f t="shared" si="1344"/>
        <v>0</v>
      </c>
      <c r="AQ544" s="34">
        <f t="shared" ref="AQ544:AQ548" si="1345">IFERROR(AP544/AO544-1,"n/a")</f>
        <v>-1</v>
      </c>
      <c r="AR544" s="34">
        <f t="shared" ref="AR544:AR548" si="1346">IFERROR(AP544/AN544-1,"n/a")</f>
        <v>-1</v>
      </c>
      <c r="AT544" s="53">
        <f t="shared" ref="AT544:AV544" si="1347">+SUM(AT545:AT549)</f>
        <v>-6.7916666666666661</v>
      </c>
      <c r="AU544" s="53">
        <f t="shared" si="1347"/>
        <v>-6.9954166666666664</v>
      </c>
      <c r="AV544" s="53">
        <f t="shared" si="1347"/>
        <v>0</v>
      </c>
      <c r="AW544" s="34">
        <f t="shared" ref="AW544:AW548" si="1348">IFERROR(AV544/AU544-1,"n/a")</f>
        <v>-1</v>
      </c>
      <c r="AX544" s="34">
        <f t="shared" ref="AX544:AX548" si="1349">IFERROR(AV544/AT544-1,"n/a")</f>
        <v>-1</v>
      </c>
      <c r="AZ544" s="53">
        <f t="shared" ref="AZ544:BB544" si="1350">+SUM(AZ545:AZ549)</f>
        <v>-6.7916666666666661</v>
      </c>
      <c r="BA544" s="53">
        <f t="shared" si="1350"/>
        <v>-6.9954166666666664</v>
      </c>
      <c r="BB544" s="53">
        <f t="shared" si="1350"/>
        <v>0</v>
      </c>
      <c r="BC544" s="34">
        <f t="shared" ref="BC544:BC548" si="1351">IFERROR(BB544/BA544-1,"n/a")</f>
        <v>-1</v>
      </c>
      <c r="BD544" s="34">
        <f t="shared" ref="BD544:BD548" si="1352">IFERROR(BB544/AZ544-1,"n/a")</f>
        <v>-1</v>
      </c>
      <c r="BF544" s="53">
        <f t="shared" ref="BF544:BH544" si="1353">+SUM(BF545:BF549)</f>
        <v>-6.7916666666666661</v>
      </c>
      <c r="BG544" s="53">
        <f t="shared" si="1353"/>
        <v>-6.9954166666666664</v>
      </c>
      <c r="BH544" s="53">
        <f t="shared" si="1353"/>
        <v>0</v>
      </c>
      <c r="BI544" s="34">
        <f t="shared" ref="BI544:BI548" si="1354">IFERROR(BH544/BG544-1,"n/a")</f>
        <v>-1</v>
      </c>
      <c r="BJ544" s="34">
        <f t="shared" ref="BJ544:BJ548" si="1355">IFERROR(BH544/BF544-1,"n/a")</f>
        <v>-1</v>
      </c>
      <c r="BL544" s="53">
        <f t="shared" ref="BL544:BN544" si="1356">+SUM(BL545:BL549)</f>
        <v>-6.7916666666666661</v>
      </c>
      <c r="BM544" s="53">
        <f t="shared" si="1356"/>
        <v>-6.9954166666666664</v>
      </c>
      <c r="BN544" s="53">
        <f t="shared" si="1356"/>
        <v>0</v>
      </c>
      <c r="BO544" s="34">
        <f t="shared" ref="BO544:BO548" si="1357">IFERROR(BN544/BM544-1,"n/a")</f>
        <v>-1</v>
      </c>
      <c r="BP544" s="34">
        <f t="shared" ref="BP544:BP548" si="1358">IFERROR(BN544/BL544-1,"n/a")</f>
        <v>-1</v>
      </c>
      <c r="BR544" s="53">
        <f t="shared" ref="BR544:BT544" si="1359">+SUM(BR545:BR549)</f>
        <v>-6.7916666666666661</v>
      </c>
      <c r="BS544" s="53">
        <f t="shared" si="1359"/>
        <v>-6.9954166666666664</v>
      </c>
      <c r="BT544" s="53">
        <f t="shared" si="1359"/>
        <v>0</v>
      </c>
      <c r="BU544" s="34">
        <f t="shared" ref="BU544:BU548" si="1360">IFERROR(BT544/BS544-1,"n/a")</f>
        <v>-1</v>
      </c>
      <c r="BV544" s="34">
        <f t="shared" ref="BV544:BV548" si="1361">IFERROR(BT544/BR544-1,"n/a")</f>
        <v>-1</v>
      </c>
      <c r="BX544" s="53">
        <f t="shared" ref="BX544:BZ544" si="1362">+SUM(BX545:BX549)</f>
        <v>-81.5</v>
      </c>
      <c r="BY544" s="53">
        <f t="shared" si="1362"/>
        <v>-83.944999999999979</v>
      </c>
      <c r="BZ544" s="53">
        <f t="shared" si="1362"/>
        <v>0</v>
      </c>
      <c r="CA544" s="34">
        <f t="shared" ref="CA544:CA548" si="1363">IFERROR(BZ544/BY544-1,"n/a")</f>
        <v>-1</v>
      </c>
      <c r="CB544" s="34">
        <f t="shared" ref="CB544:CB548" si="1364">IFERROR(BZ544/BX544-1,"n/a")</f>
        <v>-1</v>
      </c>
    </row>
    <row r="545" spans="1:80" hidden="1" outlineLevel="2" x14ac:dyDescent="0.2">
      <c r="A545" s="49">
        <v>4950</v>
      </c>
      <c r="B545" s="47" t="str">
        <f>+masterfile!D1174</f>
        <v>4950 Rechts- und Beratungskosten</v>
      </c>
      <c r="D545" s="33">
        <f>-VLOOKUP($A545,'pl-data'!$A:$BR,8+D$3)</f>
        <v>-1.25</v>
      </c>
      <c r="E545" s="33">
        <f>-VLOOKUP($A545,'pl-data'!$A:$BR,38+E$3)</f>
        <v>-1.2875000000000001</v>
      </c>
      <c r="F545" s="33">
        <f>-VLOOKUP($A545,'pl-data'!$A:$BR,23+F$3)</f>
        <v>0</v>
      </c>
      <c r="G545" s="34">
        <f t="shared" si="1327"/>
        <v>-1</v>
      </c>
      <c r="H545" s="34">
        <f t="shared" si="1328"/>
        <v>-1</v>
      </c>
      <c r="J545" s="33">
        <f>-VLOOKUP($A545,'pl-data'!$A:$BR,8+J$3)</f>
        <v>-1.25</v>
      </c>
      <c r="K545" s="33">
        <f>-VLOOKUP($A545,'pl-data'!$A:$BR,38+K$3)</f>
        <v>-1.2875000000000001</v>
      </c>
      <c r="L545" s="33">
        <f>-VLOOKUP($A545,'pl-data'!$A:$BR,23+L$3)</f>
        <v>0</v>
      </c>
      <c r="M545" s="34">
        <f t="shared" si="1330"/>
        <v>-1</v>
      </c>
      <c r="N545" s="34">
        <f t="shared" si="1331"/>
        <v>-1</v>
      </c>
      <c r="P545" s="33">
        <f>-VLOOKUP($A545,'pl-data'!$A:$BR,8+P$3)</f>
        <v>-1.25</v>
      </c>
      <c r="Q545" s="33">
        <f>-VLOOKUP($A545,'pl-data'!$A:$BR,38+Q$3)</f>
        <v>-1.2875000000000001</v>
      </c>
      <c r="R545" s="33">
        <f>-VLOOKUP($A545,'pl-data'!$A:$BR,23+R$3)</f>
        <v>0</v>
      </c>
      <c r="S545" s="34">
        <f t="shared" si="1333"/>
        <v>-1</v>
      </c>
      <c r="T545" s="34">
        <f t="shared" si="1334"/>
        <v>-1</v>
      </c>
      <c r="V545" s="33">
        <f>-VLOOKUP($A545,'pl-data'!$A:$BR,8+V$3)</f>
        <v>-1.25</v>
      </c>
      <c r="W545" s="33">
        <f>-VLOOKUP($A545,'pl-data'!$A:$BR,38+W$3)</f>
        <v>-1.2875000000000001</v>
      </c>
      <c r="X545" s="33">
        <f>-VLOOKUP($A545,'pl-data'!$A:$BR,23+X$3)</f>
        <v>0</v>
      </c>
      <c r="Y545" s="34">
        <f t="shared" si="1336"/>
        <v>-1</v>
      </c>
      <c r="Z545" s="34">
        <f t="shared" si="1337"/>
        <v>-1</v>
      </c>
      <c r="AB545" s="33">
        <f>-VLOOKUP($A545,'pl-data'!$A:$BR,8+AB$3)</f>
        <v>-1.25</v>
      </c>
      <c r="AC545" s="33">
        <f>-VLOOKUP($A545,'pl-data'!$A:$BR,38+AC$3)</f>
        <v>-1.2875000000000001</v>
      </c>
      <c r="AD545" s="33">
        <f>-VLOOKUP($A545,'pl-data'!$A:$BR,23+AD$3)</f>
        <v>0</v>
      </c>
      <c r="AE545" s="34">
        <f t="shared" si="1339"/>
        <v>-1</v>
      </c>
      <c r="AF545" s="34">
        <f t="shared" si="1340"/>
        <v>-1</v>
      </c>
      <c r="AH545" s="33">
        <f>-VLOOKUP($A545,'pl-data'!$A:$BR,8+AH$3)</f>
        <v>-1.25</v>
      </c>
      <c r="AI545" s="33">
        <f>-VLOOKUP($A545,'pl-data'!$A:$BR,38+AI$3)</f>
        <v>-1.2875000000000001</v>
      </c>
      <c r="AJ545" s="33">
        <f>-VLOOKUP($A545,'pl-data'!$A:$BR,23+AJ$3)</f>
        <v>0</v>
      </c>
      <c r="AK545" s="34">
        <f t="shared" si="1342"/>
        <v>-1</v>
      </c>
      <c r="AL545" s="34">
        <f t="shared" si="1343"/>
        <v>-1</v>
      </c>
      <c r="AN545" s="33">
        <f>-VLOOKUP($A545,'pl-data'!$A:$BR,8+AN$3)</f>
        <v>-1.25</v>
      </c>
      <c r="AO545" s="33">
        <f>-VLOOKUP($A545,'pl-data'!$A:$BR,38+AO$3)</f>
        <v>-1.2875000000000001</v>
      </c>
      <c r="AP545" s="33">
        <f>-VLOOKUP($A545,'pl-data'!$A:$BR,23+AP$3)</f>
        <v>0</v>
      </c>
      <c r="AQ545" s="34">
        <f t="shared" si="1345"/>
        <v>-1</v>
      </c>
      <c r="AR545" s="34">
        <f t="shared" si="1346"/>
        <v>-1</v>
      </c>
      <c r="AT545" s="33">
        <f>-VLOOKUP($A545,'pl-data'!$A:$BR,8+AT$3)</f>
        <v>-1.25</v>
      </c>
      <c r="AU545" s="33">
        <f>-VLOOKUP($A545,'pl-data'!$A:$BR,38+AU$3)</f>
        <v>-1.2875000000000001</v>
      </c>
      <c r="AV545" s="33">
        <f>-VLOOKUP($A545,'pl-data'!$A:$BR,23+AV$3)</f>
        <v>0</v>
      </c>
      <c r="AW545" s="34">
        <f t="shared" si="1348"/>
        <v>-1</v>
      </c>
      <c r="AX545" s="34">
        <f t="shared" si="1349"/>
        <v>-1</v>
      </c>
      <c r="AZ545" s="33">
        <f>-VLOOKUP($A545,'pl-data'!$A:$BR,8+AZ$3)</f>
        <v>-1.25</v>
      </c>
      <c r="BA545" s="33">
        <f>-VLOOKUP($A545,'pl-data'!$A:$BR,38+BA$3)</f>
        <v>-1.2875000000000001</v>
      </c>
      <c r="BB545" s="33">
        <f>-VLOOKUP($A545,'pl-data'!$A:$BR,23+BB$3)</f>
        <v>0</v>
      </c>
      <c r="BC545" s="34">
        <f t="shared" si="1351"/>
        <v>-1</v>
      </c>
      <c r="BD545" s="34">
        <f t="shared" si="1352"/>
        <v>-1</v>
      </c>
      <c r="BF545" s="33">
        <f>-VLOOKUP($A545,'pl-data'!$A:$BR,8+BF$3)</f>
        <v>-1.25</v>
      </c>
      <c r="BG545" s="33">
        <f>-VLOOKUP($A545,'pl-data'!$A:$BR,38+BG$3)</f>
        <v>-1.2875000000000001</v>
      </c>
      <c r="BH545" s="33">
        <f>-VLOOKUP($A545,'pl-data'!$A:$BR,23+BH$3)</f>
        <v>0</v>
      </c>
      <c r="BI545" s="34">
        <f t="shared" si="1354"/>
        <v>-1</v>
      </c>
      <c r="BJ545" s="34">
        <f t="shared" si="1355"/>
        <v>-1</v>
      </c>
      <c r="BL545" s="33">
        <f>-VLOOKUP($A545,'pl-data'!$A:$BR,8+BL$3)</f>
        <v>-1.25</v>
      </c>
      <c r="BM545" s="33">
        <f>-VLOOKUP($A545,'pl-data'!$A:$BR,38+BM$3)</f>
        <v>-1.2875000000000001</v>
      </c>
      <c r="BN545" s="33">
        <f>-VLOOKUP($A545,'pl-data'!$A:$BR,23+BN$3)</f>
        <v>0</v>
      </c>
      <c r="BO545" s="34">
        <f t="shared" si="1357"/>
        <v>-1</v>
      </c>
      <c r="BP545" s="34">
        <f t="shared" si="1358"/>
        <v>-1</v>
      </c>
      <c r="BR545" s="33">
        <f>-VLOOKUP($A545,'pl-data'!$A:$BR,8+BR$3)</f>
        <v>-1.25</v>
      </c>
      <c r="BS545" s="33">
        <f>-VLOOKUP($A545,'pl-data'!$A:$BR,38+BS$3)</f>
        <v>-1.2875000000000001</v>
      </c>
      <c r="BT545" s="33">
        <f>-VLOOKUP($A545,'pl-data'!$A:$BR,23+BT$3)</f>
        <v>0</v>
      </c>
      <c r="BU545" s="34">
        <f t="shared" si="1360"/>
        <v>-1</v>
      </c>
      <c r="BV545" s="34">
        <f t="shared" si="1361"/>
        <v>-1</v>
      </c>
      <c r="BX545" s="33">
        <f t="shared" ref="BX545:BX548" si="1365">+BR545+BL545+BF545+AZ545+AT545+AN545+AH545+AB545+V545+P545+J545+D545</f>
        <v>-15</v>
      </c>
      <c r="BY545" s="33">
        <f t="shared" ref="BY545:BY548" si="1366">+BS545+BM545+BG545+BA545+AU545+AO545+AI545+AC545+W545+Q545+K545+E545</f>
        <v>-15.449999999999998</v>
      </c>
      <c r="BZ545" s="33">
        <f t="shared" ref="BZ545:BZ548" si="1367">+BT545+BN545+BH545+BB545+AV545+AP545+AJ545+AD545+X545+R545+L545+F545</f>
        <v>0</v>
      </c>
      <c r="CA545" s="34">
        <f t="shared" si="1363"/>
        <v>-1</v>
      </c>
      <c r="CB545" s="34">
        <f t="shared" si="1364"/>
        <v>-1</v>
      </c>
    </row>
    <row r="546" spans="1:80" hidden="1" outlineLevel="2" x14ac:dyDescent="0.2">
      <c r="A546" s="49">
        <v>4955</v>
      </c>
      <c r="B546" s="47" t="str">
        <f>+masterfile!D1175</f>
        <v>4955 Buchführungskosten</v>
      </c>
      <c r="D546" s="33">
        <f>-VLOOKUP($A546,'pl-data'!$A:$BR,8+D$3)</f>
        <v>-1</v>
      </c>
      <c r="E546" s="33">
        <f>-VLOOKUP($A546,'pl-data'!$A:$BR,38+E$3)</f>
        <v>-1.03</v>
      </c>
      <c r="F546" s="33">
        <f>-VLOOKUP($A546,'pl-data'!$A:$BR,23+F$3)</f>
        <v>0</v>
      </c>
      <c r="G546" s="34">
        <f t="shared" si="1327"/>
        <v>-1</v>
      </c>
      <c r="H546" s="34">
        <f t="shared" si="1328"/>
        <v>-1</v>
      </c>
      <c r="J546" s="33">
        <f>-VLOOKUP($A546,'pl-data'!$A:$BR,8+J$3)</f>
        <v>-1</v>
      </c>
      <c r="K546" s="33">
        <f>-VLOOKUP($A546,'pl-data'!$A:$BR,38+K$3)</f>
        <v>-1.03</v>
      </c>
      <c r="L546" s="33">
        <f>-VLOOKUP($A546,'pl-data'!$A:$BR,23+L$3)</f>
        <v>0</v>
      </c>
      <c r="M546" s="34">
        <f t="shared" si="1330"/>
        <v>-1</v>
      </c>
      <c r="N546" s="34">
        <f t="shared" si="1331"/>
        <v>-1</v>
      </c>
      <c r="P546" s="33">
        <f>-VLOOKUP($A546,'pl-data'!$A:$BR,8+P$3)</f>
        <v>-1</v>
      </c>
      <c r="Q546" s="33">
        <f>-VLOOKUP($A546,'pl-data'!$A:$BR,38+Q$3)</f>
        <v>-1.03</v>
      </c>
      <c r="R546" s="33">
        <f>-VLOOKUP($A546,'pl-data'!$A:$BR,23+R$3)</f>
        <v>0</v>
      </c>
      <c r="S546" s="34">
        <f t="shared" si="1333"/>
        <v>-1</v>
      </c>
      <c r="T546" s="34">
        <f t="shared" si="1334"/>
        <v>-1</v>
      </c>
      <c r="V546" s="33">
        <f>-VLOOKUP($A546,'pl-data'!$A:$BR,8+V$3)</f>
        <v>-1</v>
      </c>
      <c r="W546" s="33">
        <f>-VLOOKUP($A546,'pl-data'!$A:$BR,38+W$3)</f>
        <v>-1.03</v>
      </c>
      <c r="X546" s="33">
        <f>-VLOOKUP($A546,'pl-data'!$A:$BR,23+X$3)</f>
        <v>0</v>
      </c>
      <c r="Y546" s="34">
        <f t="shared" si="1336"/>
        <v>-1</v>
      </c>
      <c r="Z546" s="34">
        <f t="shared" si="1337"/>
        <v>-1</v>
      </c>
      <c r="AB546" s="33">
        <f>-VLOOKUP($A546,'pl-data'!$A:$BR,8+AB$3)</f>
        <v>-1</v>
      </c>
      <c r="AC546" s="33">
        <f>-VLOOKUP($A546,'pl-data'!$A:$BR,38+AC$3)</f>
        <v>-1.03</v>
      </c>
      <c r="AD546" s="33">
        <f>-VLOOKUP($A546,'pl-data'!$A:$BR,23+AD$3)</f>
        <v>0</v>
      </c>
      <c r="AE546" s="34">
        <f t="shared" si="1339"/>
        <v>-1</v>
      </c>
      <c r="AF546" s="34">
        <f t="shared" si="1340"/>
        <v>-1</v>
      </c>
      <c r="AH546" s="33">
        <f>-VLOOKUP($A546,'pl-data'!$A:$BR,8+AH$3)</f>
        <v>-1</v>
      </c>
      <c r="AI546" s="33">
        <f>-VLOOKUP($A546,'pl-data'!$A:$BR,38+AI$3)</f>
        <v>-1.03</v>
      </c>
      <c r="AJ546" s="33">
        <f>-VLOOKUP($A546,'pl-data'!$A:$BR,23+AJ$3)</f>
        <v>0</v>
      </c>
      <c r="AK546" s="34">
        <f t="shared" si="1342"/>
        <v>-1</v>
      </c>
      <c r="AL546" s="34">
        <f t="shared" si="1343"/>
        <v>-1</v>
      </c>
      <c r="AN546" s="33">
        <f>-VLOOKUP($A546,'pl-data'!$A:$BR,8+AN$3)</f>
        <v>-1</v>
      </c>
      <c r="AO546" s="33">
        <f>-VLOOKUP($A546,'pl-data'!$A:$BR,38+AO$3)</f>
        <v>-1.03</v>
      </c>
      <c r="AP546" s="33">
        <f>-VLOOKUP($A546,'pl-data'!$A:$BR,23+AP$3)</f>
        <v>0</v>
      </c>
      <c r="AQ546" s="34">
        <f t="shared" si="1345"/>
        <v>-1</v>
      </c>
      <c r="AR546" s="34">
        <f t="shared" si="1346"/>
        <v>-1</v>
      </c>
      <c r="AT546" s="33">
        <f>-VLOOKUP($A546,'pl-data'!$A:$BR,8+AT$3)</f>
        <v>-1</v>
      </c>
      <c r="AU546" s="33">
        <f>-VLOOKUP($A546,'pl-data'!$A:$BR,38+AU$3)</f>
        <v>-1.03</v>
      </c>
      <c r="AV546" s="33">
        <f>-VLOOKUP($A546,'pl-data'!$A:$BR,23+AV$3)</f>
        <v>0</v>
      </c>
      <c r="AW546" s="34">
        <f t="shared" si="1348"/>
        <v>-1</v>
      </c>
      <c r="AX546" s="34">
        <f t="shared" si="1349"/>
        <v>-1</v>
      </c>
      <c r="AZ546" s="33">
        <f>-VLOOKUP($A546,'pl-data'!$A:$BR,8+AZ$3)</f>
        <v>-1</v>
      </c>
      <c r="BA546" s="33">
        <f>-VLOOKUP($A546,'pl-data'!$A:$BR,38+BA$3)</f>
        <v>-1.03</v>
      </c>
      <c r="BB546" s="33">
        <f>-VLOOKUP($A546,'pl-data'!$A:$BR,23+BB$3)</f>
        <v>0</v>
      </c>
      <c r="BC546" s="34">
        <f t="shared" si="1351"/>
        <v>-1</v>
      </c>
      <c r="BD546" s="34">
        <f t="shared" si="1352"/>
        <v>-1</v>
      </c>
      <c r="BF546" s="33">
        <f>-VLOOKUP($A546,'pl-data'!$A:$BR,8+BF$3)</f>
        <v>-1</v>
      </c>
      <c r="BG546" s="33">
        <f>-VLOOKUP($A546,'pl-data'!$A:$BR,38+BG$3)</f>
        <v>-1.03</v>
      </c>
      <c r="BH546" s="33">
        <f>-VLOOKUP($A546,'pl-data'!$A:$BR,23+BH$3)</f>
        <v>0</v>
      </c>
      <c r="BI546" s="34">
        <f t="shared" si="1354"/>
        <v>-1</v>
      </c>
      <c r="BJ546" s="34">
        <f t="shared" si="1355"/>
        <v>-1</v>
      </c>
      <c r="BL546" s="33">
        <f>-VLOOKUP($A546,'pl-data'!$A:$BR,8+BL$3)</f>
        <v>-1</v>
      </c>
      <c r="BM546" s="33">
        <f>-VLOOKUP($A546,'pl-data'!$A:$BR,38+BM$3)</f>
        <v>-1.03</v>
      </c>
      <c r="BN546" s="33">
        <f>-VLOOKUP($A546,'pl-data'!$A:$BR,23+BN$3)</f>
        <v>0</v>
      </c>
      <c r="BO546" s="34">
        <f t="shared" si="1357"/>
        <v>-1</v>
      </c>
      <c r="BP546" s="34">
        <f t="shared" si="1358"/>
        <v>-1</v>
      </c>
      <c r="BR546" s="33">
        <f>-VLOOKUP($A546,'pl-data'!$A:$BR,8+BR$3)</f>
        <v>-1</v>
      </c>
      <c r="BS546" s="33">
        <f>-VLOOKUP($A546,'pl-data'!$A:$BR,38+BS$3)</f>
        <v>-1.03</v>
      </c>
      <c r="BT546" s="33">
        <f>-VLOOKUP($A546,'pl-data'!$A:$BR,23+BT$3)</f>
        <v>0</v>
      </c>
      <c r="BU546" s="34">
        <f t="shared" si="1360"/>
        <v>-1</v>
      </c>
      <c r="BV546" s="34">
        <f t="shared" si="1361"/>
        <v>-1</v>
      </c>
      <c r="BX546" s="33">
        <f t="shared" si="1365"/>
        <v>-12</v>
      </c>
      <c r="BY546" s="33">
        <f t="shared" si="1366"/>
        <v>-12.359999999999998</v>
      </c>
      <c r="BZ546" s="33">
        <f t="shared" si="1367"/>
        <v>0</v>
      </c>
      <c r="CA546" s="34">
        <f t="shared" si="1363"/>
        <v>-1</v>
      </c>
      <c r="CB546" s="34">
        <f t="shared" si="1364"/>
        <v>-1</v>
      </c>
    </row>
    <row r="547" spans="1:80" hidden="1" outlineLevel="2" x14ac:dyDescent="0.2">
      <c r="A547" s="49">
        <v>4957</v>
      </c>
      <c r="B547" s="47" t="str">
        <f>+masterfile!D1176</f>
        <v>4957 Abschluss- und Prüfungskosten</v>
      </c>
      <c r="D547" s="33">
        <f>-VLOOKUP($A547,'pl-data'!$A:$BR,8+D$3)</f>
        <v>-2.0416666666666665</v>
      </c>
      <c r="E547" s="33">
        <f>-VLOOKUP($A547,'pl-data'!$A:$BR,38+E$3)</f>
        <v>-2.1029166666666668</v>
      </c>
      <c r="F547" s="33">
        <f>-VLOOKUP($A547,'pl-data'!$A:$BR,23+F$3)</f>
        <v>0</v>
      </c>
      <c r="G547" s="34">
        <f t="shared" si="1327"/>
        <v>-1</v>
      </c>
      <c r="H547" s="34">
        <f t="shared" si="1328"/>
        <v>-1</v>
      </c>
      <c r="J547" s="33">
        <f>-VLOOKUP($A547,'pl-data'!$A:$BR,8+J$3)</f>
        <v>-2.0416666666666665</v>
      </c>
      <c r="K547" s="33">
        <f>-VLOOKUP($A547,'pl-data'!$A:$BR,38+K$3)</f>
        <v>-2.1029166666666668</v>
      </c>
      <c r="L547" s="33">
        <f>-VLOOKUP($A547,'pl-data'!$A:$BR,23+L$3)</f>
        <v>0</v>
      </c>
      <c r="M547" s="34">
        <f t="shared" si="1330"/>
        <v>-1</v>
      </c>
      <c r="N547" s="34">
        <f t="shared" si="1331"/>
        <v>-1</v>
      </c>
      <c r="P547" s="33">
        <f>-VLOOKUP($A547,'pl-data'!$A:$BR,8+P$3)</f>
        <v>-2.0416666666666665</v>
      </c>
      <c r="Q547" s="33">
        <f>-VLOOKUP($A547,'pl-data'!$A:$BR,38+Q$3)</f>
        <v>-2.1029166666666668</v>
      </c>
      <c r="R547" s="33">
        <f>-VLOOKUP($A547,'pl-data'!$A:$BR,23+R$3)</f>
        <v>0</v>
      </c>
      <c r="S547" s="34">
        <f t="shared" si="1333"/>
        <v>-1</v>
      </c>
      <c r="T547" s="34">
        <f t="shared" si="1334"/>
        <v>-1</v>
      </c>
      <c r="V547" s="33">
        <f>-VLOOKUP($A547,'pl-data'!$A:$BR,8+V$3)</f>
        <v>-2.0416666666666665</v>
      </c>
      <c r="W547" s="33">
        <f>-VLOOKUP($A547,'pl-data'!$A:$BR,38+W$3)</f>
        <v>-2.1029166666666668</v>
      </c>
      <c r="X547" s="33">
        <f>-VLOOKUP($A547,'pl-data'!$A:$BR,23+X$3)</f>
        <v>0</v>
      </c>
      <c r="Y547" s="34">
        <f t="shared" si="1336"/>
        <v>-1</v>
      </c>
      <c r="Z547" s="34">
        <f t="shared" si="1337"/>
        <v>-1</v>
      </c>
      <c r="AB547" s="33">
        <f>-VLOOKUP($A547,'pl-data'!$A:$BR,8+AB$3)</f>
        <v>-2.0416666666666665</v>
      </c>
      <c r="AC547" s="33">
        <f>-VLOOKUP($A547,'pl-data'!$A:$BR,38+AC$3)</f>
        <v>-2.1029166666666668</v>
      </c>
      <c r="AD547" s="33">
        <f>-VLOOKUP($A547,'pl-data'!$A:$BR,23+AD$3)</f>
        <v>0</v>
      </c>
      <c r="AE547" s="34">
        <f t="shared" si="1339"/>
        <v>-1</v>
      </c>
      <c r="AF547" s="34">
        <f t="shared" si="1340"/>
        <v>-1</v>
      </c>
      <c r="AH547" s="33">
        <f>-VLOOKUP($A547,'pl-data'!$A:$BR,8+AH$3)</f>
        <v>-2.0416666666666665</v>
      </c>
      <c r="AI547" s="33">
        <f>-VLOOKUP($A547,'pl-data'!$A:$BR,38+AI$3)</f>
        <v>-2.1029166666666668</v>
      </c>
      <c r="AJ547" s="33">
        <f>-VLOOKUP($A547,'pl-data'!$A:$BR,23+AJ$3)</f>
        <v>0</v>
      </c>
      <c r="AK547" s="34">
        <f t="shared" si="1342"/>
        <v>-1</v>
      </c>
      <c r="AL547" s="34">
        <f t="shared" si="1343"/>
        <v>-1</v>
      </c>
      <c r="AN547" s="33">
        <f>-VLOOKUP($A547,'pl-data'!$A:$BR,8+AN$3)</f>
        <v>-2.0416666666666665</v>
      </c>
      <c r="AO547" s="33">
        <f>-VLOOKUP($A547,'pl-data'!$A:$BR,38+AO$3)</f>
        <v>-2.1029166666666668</v>
      </c>
      <c r="AP547" s="33">
        <f>-VLOOKUP($A547,'pl-data'!$A:$BR,23+AP$3)</f>
        <v>0</v>
      </c>
      <c r="AQ547" s="34">
        <f t="shared" si="1345"/>
        <v>-1</v>
      </c>
      <c r="AR547" s="34">
        <f t="shared" si="1346"/>
        <v>-1</v>
      </c>
      <c r="AT547" s="33">
        <f>-VLOOKUP($A547,'pl-data'!$A:$BR,8+AT$3)</f>
        <v>-2.0416666666666665</v>
      </c>
      <c r="AU547" s="33">
        <f>-VLOOKUP($A547,'pl-data'!$A:$BR,38+AU$3)</f>
        <v>-2.1029166666666668</v>
      </c>
      <c r="AV547" s="33">
        <f>-VLOOKUP($A547,'pl-data'!$A:$BR,23+AV$3)</f>
        <v>0</v>
      </c>
      <c r="AW547" s="34">
        <f t="shared" si="1348"/>
        <v>-1</v>
      </c>
      <c r="AX547" s="34">
        <f t="shared" si="1349"/>
        <v>-1</v>
      </c>
      <c r="AZ547" s="33">
        <f>-VLOOKUP($A547,'pl-data'!$A:$BR,8+AZ$3)</f>
        <v>-2.0416666666666665</v>
      </c>
      <c r="BA547" s="33">
        <f>-VLOOKUP($A547,'pl-data'!$A:$BR,38+BA$3)</f>
        <v>-2.1029166666666668</v>
      </c>
      <c r="BB547" s="33">
        <f>-VLOOKUP($A547,'pl-data'!$A:$BR,23+BB$3)</f>
        <v>0</v>
      </c>
      <c r="BC547" s="34">
        <f t="shared" si="1351"/>
        <v>-1</v>
      </c>
      <c r="BD547" s="34">
        <f t="shared" si="1352"/>
        <v>-1</v>
      </c>
      <c r="BF547" s="33">
        <f>-VLOOKUP($A547,'pl-data'!$A:$BR,8+BF$3)</f>
        <v>-2.0416666666666665</v>
      </c>
      <c r="BG547" s="33">
        <f>-VLOOKUP($A547,'pl-data'!$A:$BR,38+BG$3)</f>
        <v>-2.1029166666666668</v>
      </c>
      <c r="BH547" s="33">
        <f>-VLOOKUP($A547,'pl-data'!$A:$BR,23+BH$3)</f>
        <v>0</v>
      </c>
      <c r="BI547" s="34">
        <f t="shared" si="1354"/>
        <v>-1</v>
      </c>
      <c r="BJ547" s="34">
        <f t="shared" si="1355"/>
        <v>-1</v>
      </c>
      <c r="BL547" s="33">
        <f>-VLOOKUP($A547,'pl-data'!$A:$BR,8+BL$3)</f>
        <v>-2.0416666666666665</v>
      </c>
      <c r="BM547" s="33">
        <f>-VLOOKUP($A547,'pl-data'!$A:$BR,38+BM$3)</f>
        <v>-2.1029166666666668</v>
      </c>
      <c r="BN547" s="33">
        <f>-VLOOKUP($A547,'pl-data'!$A:$BR,23+BN$3)</f>
        <v>0</v>
      </c>
      <c r="BO547" s="34">
        <f t="shared" si="1357"/>
        <v>-1</v>
      </c>
      <c r="BP547" s="34">
        <f t="shared" si="1358"/>
        <v>-1</v>
      </c>
      <c r="BR547" s="33">
        <f>-VLOOKUP($A547,'pl-data'!$A:$BR,8+BR$3)</f>
        <v>-2.0416666666666665</v>
      </c>
      <c r="BS547" s="33">
        <f>-VLOOKUP($A547,'pl-data'!$A:$BR,38+BS$3)</f>
        <v>-2.1029166666666668</v>
      </c>
      <c r="BT547" s="33">
        <f>-VLOOKUP($A547,'pl-data'!$A:$BR,23+BT$3)</f>
        <v>0</v>
      </c>
      <c r="BU547" s="34">
        <f t="shared" si="1360"/>
        <v>-1</v>
      </c>
      <c r="BV547" s="34">
        <f t="shared" si="1361"/>
        <v>-1</v>
      </c>
      <c r="BX547" s="33">
        <f t="shared" si="1365"/>
        <v>-24.500000000000004</v>
      </c>
      <c r="BY547" s="33">
        <f t="shared" si="1366"/>
        <v>-25.234999999999996</v>
      </c>
      <c r="BZ547" s="33">
        <f t="shared" si="1367"/>
        <v>0</v>
      </c>
      <c r="CA547" s="34">
        <f t="shared" si="1363"/>
        <v>-1</v>
      </c>
      <c r="CB547" s="34">
        <f t="shared" si="1364"/>
        <v>-1</v>
      </c>
    </row>
    <row r="548" spans="1:80" ht="24" hidden="1" outlineLevel="2" x14ac:dyDescent="0.2">
      <c r="A548" s="49">
        <v>4964</v>
      </c>
      <c r="B548" s="47" t="str">
        <f>+masterfile!D1182</f>
        <v>4964 Aufwendungen für Lizenzen, Konzessionen</v>
      </c>
      <c r="D548" s="33">
        <f>-VLOOKUP($A548,'pl-data'!$A:$BR,8+D$3)</f>
        <v>-2.5</v>
      </c>
      <c r="E548" s="33">
        <f>-VLOOKUP($A548,'pl-data'!$A:$BR,38+E$3)</f>
        <v>-2.5750000000000002</v>
      </c>
      <c r="F548" s="33">
        <f>-VLOOKUP($A548,'pl-data'!$A:$BR,23+F$3)</f>
        <v>0</v>
      </c>
      <c r="G548" s="34">
        <f t="shared" si="1327"/>
        <v>-1</v>
      </c>
      <c r="H548" s="34">
        <f t="shared" si="1328"/>
        <v>-1</v>
      </c>
      <c r="J548" s="33">
        <f>-VLOOKUP($A548,'pl-data'!$A:$BR,8+J$3)</f>
        <v>-2.5</v>
      </c>
      <c r="K548" s="33">
        <f>-VLOOKUP($A548,'pl-data'!$A:$BR,38+K$3)</f>
        <v>-2.5750000000000002</v>
      </c>
      <c r="L548" s="33">
        <f>-VLOOKUP($A548,'pl-data'!$A:$BR,23+L$3)</f>
        <v>0</v>
      </c>
      <c r="M548" s="34">
        <f t="shared" si="1330"/>
        <v>-1</v>
      </c>
      <c r="N548" s="34">
        <f t="shared" si="1331"/>
        <v>-1</v>
      </c>
      <c r="P548" s="33">
        <f>-VLOOKUP($A548,'pl-data'!$A:$BR,8+P$3)</f>
        <v>-2.5</v>
      </c>
      <c r="Q548" s="33">
        <f>-VLOOKUP($A548,'pl-data'!$A:$BR,38+Q$3)</f>
        <v>-2.5750000000000002</v>
      </c>
      <c r="R548" s="33">
        <f>-VLOOKUP($A548,'pl-data'!$A:$BR,23+R$3)</f>
        <v>0</v>
      </c>
      <c r="S548" s="34">
        <f t="shared" si="1333"/>
        <v>-1</v>
      </c>
      <c r="T548" s="34">
        <f t="shared" si="1334"/>
        <v>-1</v>
      </c>
      <c r="V548" s="33">
        <f>-VLOOKUP($A548,'pl-data'!$A:$BR,8+V$3)</f>
        <v>-2.5</v>
      </c>
      <c r="W548" s="33">
        <f>-VLOOKUP($A548,'pl-data'!$A:$BR,38+W$3)</f>
        <v>-2.5750000000000002</v>
      </c>
      <c r="X548" s="33">
        <f>-VLOOKUP($A548,'pl-data'!$A:$BR,23+X$3)</f>
        <v>0</v>
      </c>
      <c r="Y548" s="34">
        <f t="shared" si="1336"/>
        <v>-1</v>
      </c>
      <c r="Z548" s="34">
        <f t="shared" si="1337"/>
        <v>-1</v>
      </c>
      <c r="AB548" s="33">
        <f>-VLOOKUP($A548,'pl-data'!$A:$BR,8+AB$3)</f>
        <v>-2.5</v>
      </c>
      <c r="AC548" s="33">
        <f>-VLOOKUP($A548,'pl-data'!$A:$BR,38+AC$3)</f>
        <v>-2.5750000000000002</v>
      </c>
      <c r="AD548" s="33">
        <f>-VLOOKUP($A548,'pl-data'!$A:$BR,23+AD$3)</f>
        <v>0</v>
      </c>
      <c r="AE548" s="34">
        <f t="shared" si="1339"/>
        <v>-1</v>
      </c>
      <c r="AF548" s="34">
        <f t="shared" si="1340"/>
        <v>-1</v>
      </c>
      <c r="AH548" s="33">
        <f>-VLOOKUP($A548,'pl-data'!$A:$BR,8+AH$3)</f>
        <v>-2.5</v>
      </c>
      <c r="AI548" s="33">
        <f>-VLOOKUP($A548,'pl-data'!$A:$BR,38+AI$3)</f>
        <v>-2.5750000000000002</v>
      </c>
      <c r="AJ548" s="33">
        <f>-VLOOKUP($A548,'pl-data'!$A:$BR,23+AJ$3)</f>
        <v>0</v>
      </c>
      <c r="AK548" s="34">
        <f t="shared" si="1342"/>
        <v>-1</v>
      </c>
      <c r="AL548" s="34">
        <f t="shared" si="1343"/>
        <v>-1</v>
      </c>
      <c r="AN548" s="33">
        <f>-VLOOKUP($A548,'pl-data'!$A:$BR,8+AN$3)</f>
        <v>-2.5</v>
      </c>
      <c r="AO548" s="33">
        <f>-VLOOKUP($A548,'pl-data'!$A:$BR,38+AO$3)</f>
        <v>-2.5750000000000002</v>
      </c>
      <c r="AP548" s="33">
        <f>-VLOOKUP($A548,'pl-data'!$A:$BR,23+AP$3)</f>
        <v>0</v>
      </c>
      <c r="AQ548" s="34">
        <f t="shared" si="1345"/>
        <v>-1</v>
      </c>
      <c r="AR548" s="34">
        <f t="shared" si="1346"/>
        <v>-1</v>
      </c>
      <c r="AT548" s="33">
        <f>-VLOOKUP($A548,'pl-data'!$A:$BR,8+AT$3)</f>
        <v>-2.5</v>
      </c>
      <c r="AU548" s="33">
        <f>-VLOOKUP($A548,'pl-data'!$A:$BR,38+AU$3)</f>
        <v>-2.5750000000000002</v>
      </c>
      <c r="AV548" s="33">
        <f>-VLOOKUP($A548,'pl-data'!$A:$BR,23+AV$3)</f>
        <v>0</v>
      </c>
      <c r="AW548" s="34">
        <f t="shared" si="1348"/>
        <v>-1</v>
      </c>
      <c r="AX548" s="34">
        <f t="shared" si="1349"/>
        <v>-1</v>
      </c>
      <c r="AZ548" s="33">
        <f>-VLOOKUP($A548,'pl-data'!$A:$BR,8+AZ$3)</f>
        <v>-2.5</v>
      </c>
      <c r="BA548" s="33">
        <f>-VLOOKUP($A548,'pl-data'!$A:$BR,38+BA$3)</f>
        <v>-2.5750000000000002</v>
      </c>
      <c r="BB548" s="33">
        <f>-VLOOKUP($A548,'pl-data'!$A:$BR,23+BB$3)</f>
        <v>0</v>
      </c>
      <c r="BC548" s="34">
        <f t="shared" si="1351"/>
        <v>-1</v>
      </c>
      <c r="BD548" s="34">
        <f t="shared" si="1352"/>
        <v>-1</v>
      </c>
      <c r="BF548" s="33">
        <f>-VLOOKUP($A548,'pl-data'!$A:$BR,8+BF$3)</f>
        <v>-2.5</v>
      </c>
      <c r="BG548" s="33">
        <f>-VLOOKUP($A548,'pl-data'!$A:$BR,38+BG$3)</f>
        <v>-2.5750000000000002</v>
      </c>
      <c r="BH548" s="33">
        <f>-VLOOKUP($A548,'pl-data'!$A:$BR,23+BH$3)</f>
        <v>0</v>
      </c>
      <c r="BI548" s="34">
        <f t="shared" si="1354"/>
        <v>-1</v>
      </c>
      <c r="BJ548" s="34">
        <f t="shared" si="1355"/>
        <v>-1</v>
      </c>
      <c r="BL548" s="33">
        <f>-VLOOKUP($A548,'pl-data'!$A:$BR,8+BL$3)</f>
        <v>-2.5</v>
      </c>
      <c r="BM548" s="33">
        <f>-VLOOKUP($A548,'pl-data'!$A:$BR,38+BM$3)</f>
        <v>-2.5750000000000002</v>
      </c>
      <c r="BN548" s="33">
        <f>-VLOOKUP($A548,'pl-data'!$A:$BR,23+BN$3)</f>
        <v>0</v>
      </c>
      <c r="BO548" s="34">
        <f t="shared" si="1357"/>
        <v>-1</v>
      </c>
      <c r="BP548" s="34">
        <f t="shared" si="1358"/>
        <v>-1</v>
      </c>
      <c r="BR548" s="33">
        <f>-VLOOKUP($A548,'pl-data'!$A:$BR,8+BR$3)</f>
        <v>-2.5</v>
      </c>
      <c r="BS548" s="33">
        <f>-VLOOKUP($A548,'pl-data'!$A:$BR,38+BS$3)</f>
        <v>-2.5750000000000002</v>
      </c>
      <c r="BT548" s="33">
        <f>-VLOOKUP($A548,'pl-data'!$A:$BR,23+BT$3)</f>
        <v>0</v>
      </c>
      <c r="BU548" s="34">
        <f t="shared" si="1360"/>
        <v>-1</v>
      </c>
      <c r="BV548" s="34">
        <f t="shared" si="1361"/>
        <v>-1</v>
      </c>
      <c r="BX548" s="33">
        <f t="shared" si="1365"/>
        <v>-30</v>
      </c>
      <c r="BY548" s="33">
        <f t="shared" si="1366"/>
        <v>-30.899999999999995</v>
      </c>
      <c r="BZ548" s="33">
        <f t="shared" si="1367"/>
        <v>0</v>
      </c>
      <c r="CA548" s="34">
        <f t="shared" si="1363"/>
        <v>-1</v>
      </c>
      <c r="CB548" s="34">
        <f t="shared" si="1364"/>
        <v>-1</v>
      </c>
    </row>
    <row r="549" spans="1:80" hidden="1" outlineLevel="1" collapsed="1" x14ac:dyDescent="0.2">
      <c r="B549" s="13"/>
      <c r="D549" s="53"/>
      <c r="E549" s="53"/>
      <c r="F549" s="53"/>
      <c r="J549" s="53"/>
      <c r="K549" s="53"/>
      <c r="L549" s="53"/>
      <c r="P549" s="53"/>
      <c r="Q549" s="53"/>
      <c r="R549" s="53"/>
      <c r="V549" s="53"/>
      <c r="W549" s="53"/>
      <c r="X549" s="53"/>
      <c r="AB549" s="53"/>
      <c r="AC549" s="53"/>
      <c r="AD549" s="53"/>
      <c r="AH549" s="53"/>
      <c r="AI549" s="53"/>
      <c r="AJ549" s="53"/>
      <c r="AN549" s="53"/>
      <c r="AO549" s="53"/>
      <c r="AP549" s="53"/>
      <c r="AT549" s="53"/>
      <c r="AU549" s="53"/>
      <c r="AV549" s="53"/>
      <c r="AZ549" s="53"/>
      <c r="BA549" s="53"/>
      <c r="BB549" s="53"/>
      <c r="BF549" s="53"/>
      <c r="BG549" s="53"/>
      <c r="BH549" s="53"/>
      <c r="BL549" s="53"/>
      <c r="BM549" s="53"/>
      <c r="BN549" s="53"/>
      <c r="BR549" s="53"/>
      <c r="BS549" s="53"/>
      <c r="BT549" s="53"/>
      <c r="BX549" s="53"/>
      <c r="BY549" s="53"/>
      <c r="BZ549" s="53"/>
    </row>
    <row r="550" spans="1:80" hidden="1" outlineLevel="1" x14ac:dyDescent="0.2">
      <c r="A550" s="49" t="s">
        <v>974</v>
      </c>
      <c r="B550" s="13" t="s">
        <v>974</v>
      </c>
      <c r="D550" s="53">
        <f t="shared" ref="D550:F550" si="1368">+SUM(D551:D559)</f>
        <v>-3.6515074661746971</v>
      </c>
      <c r="E550" s="53">
        <f t="shared" si="1368"/>
        <v>-3.7610526901599379</v>
      </c>
      <c r="F550" s="53">
        <f t="shared" si="1368"/>
        <v>0</v>
      </c>
      <c r="G550" s="34">
        <f t="shared" ref="G550:G558" si="1369">IFERROR(F550/E550-1,"n/a")</f>
        <v>-1</v>
      </c>
      <c r="H550" s="34">
        <f t="shared" ref="H550:H558" si="1370">IFERROR(F550/D550-1,"n/a")</f>
        <v>-1</v>
      </c>
      <c r="J550" s="53">
        <f t="shared" ref="J550:L550" si="1371">+SUM(J551:J559)</f>
        <v>-3.6515074661746971</v>
      </c>
      <c r="K550" s="53">
        <f t="shared" si="1371"/>
        <v>-3.7610526901599379</v>
      </c>
      <c r="L550" s="53">
        <f t="shared" si="1371"/>
        <v>0</v>
      </c>
      <c r="M550" s="34">
        <f t="shared" ref="M550:M558" si="1372">IFERROR(L550/K550-1,"n/a")</f>
        <v>-1</v>
      </c>
      <c r="N550" s="34">
        <f t="shared" ref="N550:N558" si="1373">IFERROR(L550/J550-1,"n/a")</f>
        <v>-1</v>
      </c>
      <c r="P550" s="53">
        <f t="shared" ref="P550:R550" si="1374">+SUM(P551:P559)</f>
        <v>-3.6515074661746971</v>
      </c>
      <c r="Q550" s="53">
        <f t="shared" si="1374"/>
        <v>-3.7610526901599379</v>
      </c>
      <c r="R550" s="53">
        <f t="shared" si="1374"/>
        <v>0</v>
      </c>
      <c r="S550" s="34">
        <f t="shared" ref="S550:S558" si="1375">IFERROR(R550/Q550-1,"n/a")</f>
        <v>-1</v>
      </c>
      <c r="T550" s="34">
        <f t="shared" ref="T550:T558" si="1376">IFERROR(R550/P550-1,"n/a")</f>
        <v>-1</v>
      </c>
      <c r="V550" s="53">
        <f t="shared" ref="V550:X550" si="1377">+SUM(V551:V559)</f>
        <v>-3.6515074661746971</v>
      </c>
      <c r="W550" s="53">
        <f t="shared" si="1377"/>
        <v>-3.7610526901599379</v>
      </c>
      <c r="X550" s="53">
        <f t="shared" si="1377"/>
        <v>0</v>
      </c>
      <c r="Y550" s="34">
        <f t="shared" ref="Y550:Y558" si="1378">IFERROR(X550/W550-1,"n/a")</f>
        <v>-1</v>
      </c>
      <c r="Z550" s="34">
        <f t="shared" ref="Z550:Z558" si="1379">IFERROR(X550/V550-1,"n/a")</f>
        <v>-1</v>
      </c>
      <c r="AB550" s="53">
        <f t="shared" ref="AB550:AD550" si="1380">+SUM(AB551:AB559)</f>
        <v>-3.6515074661746971</v>
      </c>
      <c r="AC550" s="53">
        <f t="shared" si="1380"/>
        <v>-3.7610526901599379</v>
      </c>
      <c r="AD550" s="53">
        <f t="shared" si="1380"/>
        <v>0</v>
      </c>
      <c r="AE550" s="34">
        <f t="shared" ref="AE550:AE558" si="1381">IFERROR(AD550/AC550-1,"n/a")</f>
        <v>-1</v>
      </c>
      <c r="AF550" s="34">
        <f t="shared" ref="AF550:AF558" si="1382">IFERROR(AD550/AB550-1,"n/a")</f>
        <v>-1</v>
      </c>
      <c r="AH550" s="53">
        <f t="shared" ref="AH550:AJ550" si="1383">+SUM(AH551:AH559)</f>
        <v>-3.6515074661746971</v>
      </c>
      <c r="AI550" s="53">
        <f t="shared" si="1383"/>
        <v>-3.7610526901599379</v>
      </c>
      <c r="AJ550" s="53">
        <f t="shared" si="1383"/>
        <v>0</v>
      </c>
      <c r="AK550" s="34">
        <f t="shared" ref="AK550:AK558" si="1384">IFERROR(AJ550/AI550-1,"n/a")</f>
        <v>-1</v>
      </c>
      <c r="AL550" s="34">
        <f t="shared" ref="AL550:AL558" si="1385">IFERROR(AJ550/AH550-1,"n/a")</f>
        <v>-1</v>
      </c>
      <c r="AN550" s="53">
        <f t="shared" ref="AN550:AP550" si="1386">+SUM(AN551:AN559)</f>
        <v>-3.6515074661746971</v>
      </c>
      <c r="AO550" s="53">
        <f t="shared" si="1386"/>
        <v>-3.7610526901599379</v>
      </c>
      <c r="AP550" s="53">
        <f t="shared" si="1386"/>
        <v>0</v>
      </c>
      <c r="AQ550" s="34">
        <f t="shared" ref="AQ550:AQ558" si="1387">IFERROR(AP550/AO550-1,"n/a")</f>
        <v>-1</v>
      </c>
      <c r="AR550" s="34">
        <f t="shared" ref="AR550:AR558" si="1388">IFERROR(AP550/AN550-1,"n/a")</f>
        <v>-1</v>
      </c>
      <c r="AT550" s="53">
        <f t="shared" ref="AT550:AV550" si="1389">+SUM(AT551:AT559)</f>
        <v>-3.6515074661746971</v>
      </c>
      <c r="AU550" s="53">
        <f t="shared" si="1389"/>
        <v>-3.7610526901599379</v>
      </c>
      <c r="AV550" s="53">
        <f t="shared" si="1389"/>
        <v>0</v>
      </c>
      <c r="AW550" s="34">
        <f t="shared" ref="AW550:AW558" si="1390">IFERROR(AV550/AU550-1,"n/a")</f>
        <v>-1</v>
      </c>
      <c r="AX550" s="34">
        <f t="shared" ref="AX550:AX558" si="1391">IFERROR(AV550/AT550-1,"n/a")</f>
        <v>-1</v>
      </c>
      <c r="AZ550" s="53">
        <f t="shared" ref="AZ550:BB550" si="1392">+SUM(AZ551:AZ559)</f>
        <v>-3.6515074661746971</v>
      </c>
      <c r="BA550" s="53">
        <f t="shared" si="1392"/>
        <v>-3.7610526901599379</v>
      </c>
      <c r="BB550" s="53">
        <f t="shared" si="1392"/>
        <v>0</v>
      </c>
      <c r="BC550" s="34">
        <f t="shared" ref="BC550:BC558" si="1393">IFERROR(BB550/BA550-1,"n/a")</f>
        <v>-1</v>
      </c>
      <c r="BD550" s="34">
        <f t="shared" ref="BD550:BD558" si="1394">IFERROR(BB550/AZ550-1,"n/a")</f>
        <v>-1</v>
      </c>
      <c r="BF550" s="53">
        <f t="shared" ref="BF550:BH550" si="1395">+SUM(BF551:BF559)</f>
        <v>-3.6515074661746971</v>
      </c>
      <c r="BG550" s="53">
        <f t="shared" si="1395"/>
        <v>-3.7610526901599379</v>
      </c>
      <c r="BH550" s="53">
        <f t="shared" si="1395"/>
        <v>0</v>
      </c>
      <c r="BI550" s="34">
        <f t="shared" ref="BI550:BI558" si="1396">IFERROR(BH550/BG550-1,"n/a")</f>
        <v>-1</v>
      </c>
      <c r="BJ550" s="34">
        <f t="shared" ref="BJ550:BJ558" si="1397">IFERROR(BH550/BF550-1,"n/a")</f>
        <v>-1</v>
      </c>
      <c r="BL550" s="53">
        <f t="shared" ref="BL550:BN550" si="1398">+SUM(BL551:BL559)</f>
        <v>-3.6515074661746971</v>
      </c>
      <c r="BM550" s="53">
        <f t="shared" si="1398"/>
        <v>-3.7610526901599379</v>
      </c>
      <c r="BN550" s="53">
        <f t="shared" si="1398"/>
        <v>0</v>
      </c>
      <c r="BO550" s="34">
        <f t="shared" ref="BO550:BO558" si="1399">IFERROR(BN550/BM550-1,"n/a")</f>
        <v>-1</v>
      </c>
      <c r="BP550" s="34">
        <f t="shared" ref="BP550:BP558" si="1400">IFERROR(BN550/BL550-1,"n/a")</f>
        <v>-1</v>
      </c>
      <c r="BR550" s="53">
        <f t="shared" ref="BR550:BT550" si="1401">+SUM(BR551:BR559)</f>
        <v>-3.6515074661746971</v>
      </c>
      <c r="BS550" s="53">
        <f t="shared" si="1401"/>
        <v>-3.7610526901599379</v>
      </c>
      <c r="BT550" s="53">
        <f t="shared" si="1401"/>
        <v>0</v>
      </c>
      <c r="BU550" s="34">
        <f t="shared" ref="BU550:BU558" si="1402">IFERROR(BT550/BS550-1,"n/a")</f>
        <v>-1</v>
      </c>
      <c r="BV550" s="34">
        <f t="shared" ref="BV550:BV558" si="1403">IFERROR(BT550/BR550-1,"n/a")</f>
        <v>-1</v>
      </c>
      <c r="BX550" s="53">
        <f t="shared" ref="BX550:BZ550" si="1404">+SUM(BX551:BX559)</f>
        <v>-43.818089594096371</v>
      </c>
      <c r="BY550" s="53">
        <f t="shared" si="1404"/>
        <v>-45.13263228191925</v>
      </c>
      <c r="BZ550" s="53">
        <f t="shared" si="1404"/>
        <v>0</v>
      </c>
      <c r="CA550" s="34">
        <f t="shared" ref="CA550:CA558" si="1405">IFERROR(BZ550/BY550-1,"n/a")</f>
        <v>-1</v>
      </c>
      <c r="CB550" s="34">
        <f t="shared" ref="CB550:CB558" si="1406">IFERROR(BZ550/BX550-1,"n/a")</f>
        <v>-1</v>
      </c>
    </row>
    <row r="551" spans="1:80" hidden="1" outlineLevel="2" x14ac:dyDescent="0.2">
      <c r="A551" s="49">
        <v>2400</v>
      </c>
      <c r="B551" s="18" t="str">
        <f>+masterfile!D708</f>
        <v>2400 Forderungsverluste (übliche Höhe)</v>
      </c>
      <c r="D551" s="33">
        <f>-VLOOKUP($A551,'pl-data'!$A:$BR,8+D$3)</f>
        <v>0</v>
      </c>
      <c r="E551" s="33">
        <f>-VLOOKUP($A551,'pl-data'!$A:$BR,38+E$3)</f>
        <v>0</v>
      </c>
      <c r="F551" s="33">
        <f>-VLOOKUP($A551,'pl-data'!$A:$BR,23+F$3)</f>
        <v>0</v>
      </c>
      <c r="G551" s="34" t="str">
        <f t="shared" si="1369"/>
        <v>n/a</v>
      </c>
      <c r="H551" s="34" t="str">
        <f t="shared" si="1370"/>
        <v>n/a</v>
      </c>
      <c r="J551" s="33">
        <f>-VLOOKUP($A551,'pl-data'!$A:$BR,8+J$3)</f>
        <v>0</v>
      </c>
      <c r="K551" s="33">
        <f>-VLOOKUP($A551,'pl-data'!$A:$BR,38+K$3)</f>
        <v>0</v>
      </c>
      <c r="L551" s="33">
        <f>-VLOOKUP($A551,'pl-data'!$A:$BR,23+L$3)</f>
        <v>0</v>
      </c>
      <c r="M551" s="34" t="str">
        <f t="shared" si="1372"/>
        <v>n/a</v>
      </c>
      <c r="N551" s="34" t="str">
        <f t="shared" si="1373"/>
        <v>n/a</v>
      </c>
      <c r="P551" s="33">
        <f>-VLOOKUP($A551,'pl-data'!$A:$BR,8+P$3)</f>
        <v>0</v>
      </c>
      <c r="Q551" s="33">
        <f>-VLOOKUP($A551,'pl-data'!$A:$BR,38+Q$3)</f>
        <v>0</v>
      </c>
      <c r="R551" s="33">
        <f>-VLOOKUP($A551,'pl-data'!$A:$BR,23+R$3)</f>
        <v>0</v>
      </c>
      <c r="S551" s="34" t="str">
        <f t="shared" si="1375"/>
        <v>n/a</v>
      </c>
      <c r="T551" s="34" t="str">
        <f t="shared" si="1376"/>
        <v>n/a</v>
      </c>
      <c r="V551" s="33">
        <f>-VLOOKUP($A551,'pl-data'!$A:$BR,8+V$3)</f>
        <v>0</v>
      </c>
      <c r="W551" s="33">
        <f>-VLOOKUP($A551,'pl-data'!$A:$BR,38+W$3)</f>
        <v>0</v>
      </c>
      <c r="X551" s="33">
        <f>-VLOOKUP($A551,'pl-data'!$A:$BR,23+X$3)</f>
        <v>0</v>
      </c>
      <c r="Y551" s="34" t="str">
        <f t="shared" si="1378"/>
        <v>n/a</v>
      </c>
      <c r="Z551" s="34" t="str">
        <f t="shared" si="1379"/>
        <v>n/a</v>
      </c>
      <c r="AB551" s="33">
        <f>-VLOOKUP($A551,'pl-data'!$A:$BR,8+AB$3)</f>
        <v>0</v>
      </c>
      <c r="AC551" s="33">
        <f>-VLOOKUP($A551,'pl-data'!$A:$BR,38+AC$3)</f>
        <v>0</v>
      </c>
      <c r="AD551" s="33">
        <f>-VLOOKUP($A551,'pl-data'!$A:$BR,23+AD$3)</f>
        <v>0</v>
      </c>
      <c r="AE551" s="34" t="str">
        <f t="shared" si="1381"/>
        <v>n/a</v>
      </c>
      <c r="AF551" s="34" t="str">
        <f t="shared" si="1382"/>
        <v>n/a</v>
      </c>
      <c r="AH551" s="33">
        <f>-VLOOKUP($A551,'pl-data'!$A:$BR,8+AH$3)</f>
        <v>0</v>
      </c>
      <c r="AI551" s="33">
        <f>-VLOOKUP($A551,'pl-data'!$A:$BR,38+AI$3)</f>
        <v>0</v>
      </c>
      <c r="AJ551" s="33">
        <f>-VLOOKUP($A551,'pl-data'!$A:$BR,23+AJ$3)</f>
        <v>0</v>
      </c>
      <c r="AK551" s="34" t="str">
        <f t="shared" si="1384"/>
        <v>n/a</v>
      </c>
      <c r="AL551" s="34" t="str">
        <f t="shared" si="1385"/>
        <v>n/a</v>
      </c>
      <c r="AN551" s="33">
        <f>-VLOOKUP($A551,'pl-data'!$A:$BR,8+AN$3)</f>
        <v>0</v>
      </c>
      <c r="AO551" s="33">
        <f>-VLOOKUP($A551,'pl-data'!$A:$BR,38+AO$3)</f>
        <v>0</v>
      </c>
      <c r="AP551" s="33">
        <f>-VLOOKUP($A551,'pl-data'!$A:$BR,23+AP$3)</f>
        <v>0</v>
      </c>
      <c r="AQ551" s="34" t="str">
        <f t="shared" si="1387"/>
        <v>n/a</v>
      </c>
      <c r="AR551" s="34" t="str">
        <f t="shared" si="1388"/>
        <v>n/a</v>
      </c>
      <c r="AT551" s="33">
        <f>-VLOOKUP($A551,'pl-data'!$A:$BR,8+AT$3)</f>
        <v>0</v>
      </c>
      <c r="AU551" s="33">
        <f>-VLOOKUP($A551,'pl-data'!$A:$BR,38+AU$3)</f>
        <v>0</v>
      </c>
      <c r="AV551" s="33">
        <f>-VLOOKUP($A551,'pl-data'!$A:$BR,23+AV$3)</f>
        <v>0</v>
      </c>
      <c r="AW551" s="34" t="str">
        <f t="shared" si="1390"/>
        <v>n/a</v>
      </c>
      <c r="AX551" s="34" t="str">
        <f t="shared" si="1391"/>
        <v>n/a</v>
      </c>
      <c r="AZ551" s="33">
        <f>-VLOOKUP($A551,'pl-data'!$A:$BR,8+AZ$3)</f>
        <v>0</v>
      </c>
      <c r="BA551" s="33">
        <f>-VLOOKUP($A551,'pl-data'!$A:$BR,38+BA$3)</f>
        <v>0</v>
      </c>
      <c r="BB551" s="33">
        <f>-VLOOKUP($A551,'pl-data'!$A:$BR,23+BB$3)</f>
        <v>0</v>
      </c>
      <c r="BC551" s="34" t="str">
        <f t="shared" si="1393"/>
        <v>n/a</v>
      </c>
      <c r="BD551" s="34" t="str">
        <f t="shared" si="1394"/>
        <v>n/a</v>
      </c>
      <c r="BF551" s="33">
        <f>-VLOOKUP($A551,'pl-data'!$A:$BR,8+BF$3)</f>
        <v>0</v>
      </c>
      <c r="BG551" s="33">
        <f>-VLOOKUP($A551,'pl-data'!$A:$BR,38+BG$3)</f>
        <v>0</v>
      </c>
      <c r="BH551" s="33">
        <f>-VLOOKUP($A551,'pl-data'!$A:$BR,23+BH$3)</f>
        <v>0</v>
      </c>
      <c r="BI551" s="34" t="str">
        <f t="shared" si="1396"/>
        <v>n/a</v>
      </c>
      <c r="BJ551" s="34" t="str">
        <f t="shared" si="1397"/>
        <v>n/a</v>
      </c>
      <c r="BL551" s="33">
        <f>-VLOOKUP($A551,'pl-data'!$A:$BR,8+BL$3)</f>
        <v>0</v>
      </c>
      <c r="BM551" s="33">
        <f>-VLOOKUP($A551,'pl-data'!$A:$BR,38+BM$3)</f>
        <v>0</v>
      </c>
      <c r="BN551" s="33">
        <f>-VLOOKUP($A551,'pl-data'!$A:$BR,23+BN$3)</f>
        <v>0</v>
      </c>
      <c r="BO551" s="34" t="str">
        <f t="shared" si="1399"/>
        <v>n/a</v>
      </c>
      <c r="BP551" s="34" t="str">
        <f t="shared" si="1400"/>
        <v>n/a</v>
      </c>
      <c r="BR551" s="33">
        <f>-VLOOKUP($A551,'pl-data'!$A:$BR,8+BR$3)</f>
        <v>0</v>
      </c>
      <c r="BS551" s="33">
        <f>-VLOOKUP($A551,'pl-data'!$A:$BR,38+BS$3)</f>
        <v>0</v>
      </c>
      <c r="BT551" s="33">
        <f>-VLOOKUP($A551,'pl-data'!$A:$BR,23+BT$3)</f>
        <v>0</v>
      </c>
      <c r="BU551" s="34" t="str">
        <f t="shared" si="1402"/>
        <v>n/a</v>
      </c>
      <c r="BV551" s="34" t="str">
        <f t="shared" si="1403"/>
        <v>n/a</v>
      </c>
      <c r="BX551" s="33">
        <f t="shared" ref="BX551:BX558" si="1407">+BR551+BL551+BF551+AZ551+AT551+AN551+AH551+AB551+V551+P551+J551+D551</f>
        <v>0</v>
      </c>
      <c r="BY551" s="33">
        <f t="shared" ref="BY551:BY558" si="1408">+BS551+BM551+BG551+BA551+AU551+AO551+AI551+AC551+W551+Q551+K551+E551</f>
        <v>0</v>
      </c>
      <c r="BZ551" s="33">
        <f t="shared" ref="BZ551:BZ558" si="1409">+BT551+BN551+BH551+BB551+AV551+AP551+AJ551+AD551+X551+R551+L551+F551</f>
        <v>0</v>
      </c>
      <c r="CA551" s="34" t="str">
        <f t="shared" si="1405"/>
        <v>n/a</v>
      </c>
      <c r="CB551" s="34" t="str">
        <f t="shared" si="1406"/>
        <v>n/a</v>
      </c>
    </row>
    <row r="552" spans="1:80" hidden="1" outlineLevel="2" x14ac:dyDescent="0.2">
      <c r="A552" s="49">
        <v>2401</v>
      </c>
      <c r="B552" s="18" t="str">
        <f>+masterfile!D709</f>
        <v>2401 Forderungsverluste 7% USt</v>
      </c>
      <c r="D552" s="33">
        <f>-VLOOKUP($A552,'pl-data'!$A:$BR,8+D$3)</f>
        <v>0</v>
      </c>
      <c r="E552" s="33">
        <f>-VLOOKUP($A552,'pl-data'!$A:$BR,38+E$3)</f>
        <v>0</v>
      </c>
      <c r="F552" s="33">
        <f>-VLOOKUP($A552,'pl-data'!$A:$BR,23+F$3)</f>
        <v>0</v>
      </c>
      <c r="G552" s="34" t="str">
        <f t="shared" si="1369"/>
        <v>n/a</v>
      </c>
      <c r="H552" s="34" t="str">
        <f t="shared" si="1370"/>
        <v>n/a</v>
      </c>
      <c r="J552" s="33">
        <f>-VLOOKUP($A552,'pl-data'!$A:$BR,8+J$3)</f>
        <v>0</v>
      </c>
      <c r="K552" s="33">
        <f>-VLOOKUP($A552,'pl-data'!$A:$BR,38+K$3)</f>
        <v>0</v>
      </c>
      <c r="L552" s="33">
        <f>-VLOOKUP($A552,'pl-data'!$A:$BR,23+L$3)</f>
        <v>0</v>
      </c>
      <c r="M552" s="34" t="str">
        <f t="shared" si="1372"/>
        <v>n/a</v>
      </c>
      <c r="N552" s="34" t="str">
        <f t="shared" si="1373"/>
        <v>n/a</v>
      </c>
      <c r="P552" s="33">
        <f>-VLOOKUP($A552,'pl-data'!$A:$BR,8+P$3)</f>
        <v>0</v>
      </c>
      <c r="Q552" s="33">
        <f>-VLOOKUP($A552,'pl-data'!$A:$BR,38+Q$3)</f>
        <v>0</v>
      </c>
      <c r="R552" s="33">
        <f>-VLOOKUP($A552,'pl-data'!$A:$BR,23+R$3)</f>
        <v>0</v>
      </c>
      <c r="S552" s="34" t="str">
        <f t="shared" si="1375"/>
        <v>n/a</v>
      </c>
      <c r="T552" s="34" t="str">
        <f t="shared" si="1376"/>
        <v>n/a</v>
      </c>
      <c r="V552" s="33">
        <f>-VLOOKUP($A552,'pl-data'!$A:$BR,8+V$3)</f>
        <v>0</v>
      </c>
      <c r="W552" s="33">
        <f>-VLOOKUP($A552,'pl-data'!$A:$BR,38+W$3)</f>
        <v>0</v>
      </c>
      <c r="X552" s="33">
        <f>-VLOOKUP($A552,'pl-data'!$A:$BR,23+X$3)</f>
        <v>0</v>
      </c>
      <c r="Y552" s="34" t="str">
        <f t="shared" si="1378"/>
        <v>n/a</v>
      </c>
      <c r="Z552" s="34" t="str">
        <f t="shared" si="1379"/>
        <v>n/a</v>
      </c>
      <c r="AB552" s="33">
        <f>-VLOOKUP($A552,'pl-data'!$A:$BR,8+AB$3)</f>
        <v>0</v>
      </c>
      <c r="AC552" s="33">
        <f>-VLOOKUP($A552,'pl-data'!$A:$BR,38+AC$3)</f>
        <v>0</v>
      </c>
      <c r="AD552" s="33">
        <f>-VLOOKUP($A552,'pl-data'!$A:$BR,23+AD$3)</f>
        <v>0</v>
      </c>
      <c r="AE552" s="34" t="str">
        <f t="shared" si="1381"/>
        <v>n/a</v>
      </c>
      <c r="AF552" s="34" t="str">
        <f t="shared" si="1382"/>
        <v>n/a</v>
      </c>
      <c r="AH552" s="33">
        <f>-VLOOKUP($A552,'pl-data'!$A:$BR,8+AH$3)</f>
        <v>0</v>
      </c>
      <c r="AI552" s="33">
        <f>-VLOOKUP($A552,'pl-data'!$A:$BR,38+AI$3)</f>
        <v>0</v>
      </c>
      <c r="AJ552" s="33">
        <f>-VLOOKUP($A552,'pl-data'!$A:$BR,23+AJ$3)</f>
        <v>0</v>
      </c>
      <c r="AK552" s="34" t="str">
        <f t="shared" si="1384"/>
        <v>n/a</v>
      </c>
      <c r="AL552" s="34" t="str">
        <f t="shared" si="1385"/>
        <v>n/a</v>
      </c>
      <c r="AN552" s="33">
        <f>-VLOOKUP($A552,'pl-data'!$A:$BR,8+AN$3)</f>
        <v>0</v>
      </c>
      <c r="AO552" s="33">
        <f>-VLOOKUP($A552,'pl-data'!$A:$BR,38+AO$3)</f>
        <v>0</v>
      </c>
      <c r="AP552" s="33">
        <f>-VLOOKUP($A552,'pl-data'!$A:$BR,23+AP$3)</f>
        <v>0</v>
      </c>
      <c r="AQ552" s="34" t="str">
        <f t="shared" si="1387"/>
        <v>n/a</v>
      </c>
      <c r="AR552" s="34" t="str">
        <f t="shared" si="1388"/>
        <v>n/a</v>
      </c>
      <c r="AT552" s="33">
        <f>-VLOOKUP($A552,'pl-data'!$A:$BR,8+AT$3)</f>
        <v>0</v>
      </c>
      <c r="AU552" s="33">
        <f>-VLOOKUP($A552,'pl-data'!$A:$BR,38+AU$3)</f>
        <v>0</v>
      </c>
      <c r="AV552" s="33">
        <f>-VLOOKUP($A552,'pl-data'!$A:$BR,23+AV$3)</f>
        <v>0</v>
      </c>
      <c r="AW552" s="34" t="str">
        <f t="shared" si="1390"/>
        <v>n/a</v>
      </c>
      <c r="AX552" s="34" t="str">
        <f t="shared" si="1391"/>
        <v>n/a</v>
      </c>
      <c r="AZ552" s="33">
        <f>-VLOOKUP($A552,'pl-data'!$A:$BR,8+AZ$3)</f>
        <v>0</v>
      </c>
      <c r="BA552" s="33">
        <f>-VLOOKUP($A552,'pl-data'!$A:$BR,38+BA$3)</f>
        <v>0</v>
      </c>
      <c r="BB552" s="33">
        <f>-VLOOKUP($A552,'pl-data'!$A:$BR,23+BB$3)</f>
        <v>0</v>
      </c>
      <c r="BC552" s="34" t="str">
        <f t="shared" si="1393"/>
        <v>n/a</v>
      </c>
      <c r="BD552" s="34" t="str">
        <f t="shared" si="1394"/>
        <v>n/a</v>
      </c>
      <c r="BF552" s="33">
        <f>-VLOOKUP($A552,'pl-data'!$A:$BR,8+BF$3)</f>
        <v>0</v>
      </c>
      <c r="BG552" s="33">
        <f>-VLOOKUP($A552,'pl-data'!$A:$BR,38+BG$3)</f>
        <v>0</v>
      </c>
      <c r="BH552" s="33">
        <f>-VLOOKUP($A552,'pl-data'!$A:$BR,23+BH$3)</f>
        <v>0</v>
      </c>
      <c r="BI552" s="34" t="str">
        <f t="shared" si="1396"/>
        <v>n/a</v>
      </c>
      <c r="BJ552" s="34" t="str">
        <f t="shared" si="1397"/>
        <v>n/a</v>
      </c>
      <c r="BL552" s="33">
        <f>-VLOOKUP($A552,'pl-data'!$A:$BR,8+BL$3)</f>
        <v>0</v>
      </c>
      <c r="BM552" s="33">
        <f>-VLOOKUP($A552,'pl-data'!$A:$BR,38+BM$3)</f>
        <v>0</v>
      </c>
      <c r="BN552" s="33">
        <f>-VLOOKUP($A552,'pl-data'!$A:$BR,23+BN$3)</f>
        <v>0</v>
      </c>
      <c r="BO552" s="34" t="str">
        <f t="shared" si="1399"/>
        <v>n/a</v>
      </c>
      <c r="BP552" s="34" t="str">
        <f t="shared" si="1400"/>
        <v>n/a</v>
      </c>
      <c r="BR552" s="33">
        <f>-VLOOKUP($A552,'pl-data'!$A:$BR,8+BR$3)</f>
        <v>0</v>
      </c>
      <c r="BS552" s="33">
        <f>-VLOOKUP($A552,'pl-data'!$A:$BR,38+BS$3)</f>
        <v>0</v>
      </c>
      <c r="BT552" s="33">
        <f>-VLOOKUP($A552,'pl-data'!$A:$BR,23+BT$3)</f>
        <v>0</v>
      </c>
      <c r="BU552" s="34" t="str">
        <f t="shared" si="1402"/>
        <v>n/a</v>
      </c>
      <c r="BV552" s="34" t="str">
        <f t="shared" si="1403"/>
        <v>n/a</v>
      </c>
      <c r="BX552" s="33">
        <f t="shared" si="1407"/>
        <v>0</v>
      </c>
      <c r="BY552" s="33">
        <f t="shared" si="1408"/>
        <v>0</v>
      </c>
      <c r="BZ552" s="33">
        <f t="shared" si="1409"/>
        <v>0</v>
      </c>
      <c r="CA552" s="34" t="str">
        <f t="shared" si="1405"/>
        <v>n/a</v>
      </c>
      <c r="CB552" s="34" t="str">
        <f t="shared" si="1406"/>
        <v>n/a</v>
      </c>
    </row>
    <row r="553" spans="1:80" hidden="1" outlineLevel="2" x14ac:dyDescent="0.2">
      <c r="A553" s="49">
        <v>2402</v>
      </c>
      <c r="B553" s="18" t="str">
        <f>+masterfile!D710</f>
        <v>2402 Ford.verluste a.stfrei.EU-Lieferungen</v>
      </c>
      <c r="D553" s="33">
        <f>-VLOOKUP($A553,'pl-data'!$A:$BR,8+D$3)</f>
        <v>0</v>
      </c>
      <c r="E553" s="33">
        <f>-VLOOKUP($A553,'pl-data'!$A:$BR,38+E$3)</f>
        <v>0</v>
      </c>
      <c r="F553" s="33">
        <f>-VLOOKUP($A553,'pl-data'!$A:$BR,23+F$3)</f>
        <v>0</v>
      </c>
      <c r="G553" s="34" t="str">
        <f t="shared" si="1369"/>
        <v>n/a</v>
      </c>
      <c r="H553" s="34" t="str">
        <f t="shared" si="1370"/>
        <v>n/a</v>
      </c>
      <c r="J553" s="33">
        <f>-VLOOKUP($A553,'pl-data'!$A:$BR,8+J$3)</f>
        <v>0</v>
      </c>
      <c r="K553" s="33">
        <f>-VLOOKUP($A553,'pl-data'!$A:$BR,38+K$3)</f>
        <v>0</v>
      </c>
      <c r="L553" s="33">
        <f>-VLOOKUP($A553,'pl-data'!$A:$BR,23+L$3)</f>
        <v>0</v>
      </c>
      <c r="M553" s="34" t="str">
        <f t="shared" si="1372"/>
        <v>n/a</v>
      </c>
      <c r="N553" s="34" t="str">
        <f t="shared" si="1373"/>
        <v>n/a</v>
      </c>
      <c r="P553" s="33">
        <f>-VLOOKUP($A553,'pl-data'!$A:$BR,8+P$3)</f>
        <v>0</v>
      </c>
      <c r="Q553" s="33">
        <f>-VLOOKUP($A553,'pl-data'!$A:$BR,38+Q$3)</f>
        <v>0</v>
      </c>
      <c r="R553" s="33">
        <f>-VLOOKUP($A553,'pl-data'!$A:$BR,23+R$3)</f>
        <v>0</v>
      </c>
      <c r="S553" s="34" t="str">
        <f t="shared" si="1375"/>
        <v>n/a</v>
      </c>
      <c r="T553" s="34" t="str">
        <f t="shared" si="1376"/>
        <v>n/a</v>
      </c>
      <c r="V553" s="33">
        <f>-VLOOKUP($A553,'pl-data'!$A:$BR,8+V$3)</f>
        <v>0</v>
      </c>
      <c r="W553" s="33">
        <f>-VLOOKUP($A553,'pl-data'!$A:$BR,38+W$3)</f>
        <v>0</v>
      </c>
      <c r="X553" s="33">
        <f>-VLOOKUP($A553,'pl-data'!$A:$BR,23+X$3)</f>
        <v>0</v>
      </c>
      <c r="Y553" s="34" t="str">
        <f t="shared" si="1378"/>
        <v>n/a</v>
      </c>
      <c r="Z553" s="34" t="str">
        <f t="shared" si="1379"/>
        <v>n/a</v>
      </c>
      <c r="AB553" s="33">
        <f>-VLOOKUP($A553,'pl-data'!$A:$BR,8+AB$3)</f>
        <v>0</v>
      </c>
      <c r="AC553" s="33">
        <f>-VLOOKUP($A553,'pl-data'!$A:$BR,38+AC$3)</f>
        <v>0</v>
      </c>
      <c r="AD553" s="33">
        <f>-VLOOKUP($A553,'pl-data'!$A:$BR,23+AD$3)</f>
        <v>0</v>
      </c>
      <c r="AE553" s="34" t="str">
        <f t="shared" si="1381"/>
        <v>n/a</v>
      </c>
      <c r="AF553" s="34" t="str">
        <f t="shared" si="1382"/>
        <v>n/a</v>
      </c>
      <c r="AH553" s="33">
        <f>-VLOOKUP($A553,'pl-data'!$A:$BR,8+AH$3)</f>
        <v>0</v>
      </c>
      <c r="AI553" s="33">
        <f>-VLOOKUP($A553,'pl-data'!$A:$BR,38+AI$3)</f>
        <v>0</v>
      </c>
      <c r="AJ553" s="33">
        <f>-VLOOKUP($A553,'pl-data'!$A:$BR,23+AJ$3)</f>
        <v>0</v>
      </c>
      <c r="AK553" s="34" t="str">
        <f t="shared" si="1384"/>
        <v>n/a</v>
      </c>
      <c r="AL553" s="34" t="str">
        <f t="shared" si="1385"/>
        <v>n/a</v>
      </c>
      <c r="AN553" s="33">
        <f>-VLOOKUP($A553,'pl-data'!$A:$BR,8+AN$3)</f>
        <v>0</v>
      </c>
      <c r="AO553" s="33">
        <f>-VLOOKUP($A553,'pl-data'!$A:$BR,38+AO$3)</f>
        <v>0</v>
      </c>
      <c r="AP553" s="33">
        <f>-VLOOKUP($A553,'pl-data'!$A:$BR,23+AP$3)</f>
        <v>0</v>
      </c>
      <c r="AQ553" s="34" t="str">
        <f t="shared" si="1387"/>
        <v>n/a</v>
      </c>
      <c r="AR553" s="34" t="str">
        <f t="shared" si="1388"/>
        <v>n/a</v>
      </c>
      <c r="AT553" s="33">
        <f>-VLOOKUP($A553,'pl-data'!$A:$BR,8+AT$3)</f>
        <v>0</v>
      </c>
      <c r="AU553" s="33">
        <f>-VLOOKUP($A553,'pl-data'!$A:$BR,38+AU$3)</f>
        <v>0</v>
      </c>
      <c r="AV553" s="33">
        <f>-VLOOKUP($A553,'pl-data'!$A:$BR,23+AV$3)</f>
        <v>0</v>
      </c>
      <c r="AW553" s="34" t="str">
        <f t="shared" si="1390"/>
        <v>n/a</v>
      </c>
      <c r="AX553" s="34" t="str">
        <f t="shared" si="1391"/>
        <v>n/a</v>
      </c>
      <c r="AZ553" s="33">
        <f>-VLOOKUP($A553,'pl-data'!$A:$BR,8+AZ$3)</f>
        <v>0</v>
      </c>
      <c r="BA553" s="33">
        <f>-VLOOKUP($A553,'pl-data'!$A:$BR,38+BA$3)</f>
        <v>0</v>
      </c>
      <c r="BB553" s="33">
        <f>-VLOOKUP($A553,'pl-data'!$A:$BR,23+BB$3)</f>
        <v>0</v>
      </c>
      <c r="BC553" s="34" t="str">
        <f t="shared" si="1393"/>
        <v>n/a</v>
      </c>
      <c r="BD553" s="34" t="str">
        <f t="shared" si="1394"/>
        <v>n/a</v>
      </c>
      <c r="BF553" s="33">
        <f>-VLOOKUP($A553,'pl-data'!$A:$BR,8+BF$3)</f>
        <v>0</v>
      </c>
      <c r="BG553" s="33">
        <f>-VLOOKUP($A553,'pl-data'!$A:$BR,38+BG$3)</f>
        <v>0</v>
      </c>
      <c r="BH553" s="33">
        <f>-VLOOKUP($A553,'pl-data'!$A:$BR,23+BH$3)</f>
        <v>0</v>
      </c>
      <c r="BI553" s="34" t="str">
        <f t="shared" si="1396"/>
        <v>n/a</v>
      </c>
      <c r="BJ553" s="34" t="str">
        <f t="shared" si="1397"/>
        <v>n/a</v>
      </c>
      <c r="BL553" s="33">
        <f>-VLOOKUP($A553,'pl-data'!$A:$BR,8+BL$3)</f>
        <v>0</v>
      </c>
      <c r="BM553" s="33">
        <f>-VLOOKUP($A553,'pl-data'!$A:$BR,38+BM$3)</f>
        <v>0</v>
      </c>
      <c r="BN553" s="33">
        <f>-VLOOKUP($A553,'pl-data'!$A:$BR,23+BN$3)</f>
        <v>0</v>
      </c>
      <c r="BO553" s="34" t="str">
        <f t="shared" si="1399"/>
        <v>n/a</v>
      </c>
      <c r="BP553" s="34" t="str">
        <f t="shared" si="1400"/>
        <v>n/a</v>
      </c>
      <c r="BR553" s="33">
        <f>-VLOOKUP($A553,'pl-data'!$A:$BR,8+BR$3)</f>
        <v>0</v>
      </c>
      <c r="BS553" s="33">
        <f>-VLOOKUP($A553,'pl-data'!$A:$BR,38+BS$3)</f>
        <v>0</v>
      </c>
      <c r="BT553" s="33">
        <f>-VLOOKUP($A553,'pl-data'!$A:$BR,23+BT$3)</f>
        <v>0</v>
      </c>
      <c r="BU553" s="34" t="str">
        <f t="shared" si="1402"/>
        <v>n/a</v>
      </c>
      <c r="BV553" s="34" t="str">
        <f t="shared" si="1403"/>
        <v>n/a</v>
      </c>
      <c r="BX553" s="33">
        <f t="shared" si="1407"/>
        <v>0</v>
      </c>
      <c r="BY553" s="33">
        <f t="shared" si="1408"/>
        <v>0</v>
      </c>
      <c r="BZ553" s="33">
        <f t="shared" si="1409"/>
        <v>0</v>
      </c>
      <c r="CA553" s="34" t="str">
        <f t="shared" si="1405"/>
        <v>n/a</v>
      </c>
      <c r="CB553" s="34" t="str">
        <f t="shared" si="1406"/>
        <v>n/a</v>
      </c>
    </row>
    <row r="554" spans="1:80" hidden="1" outlineLevel="2" x14ac:dyDescent="0.2">
      <c r="A554" s="49">
        <v>2403</v>
      </c>
      <c r="B554" s="18" t="str">
        <f>+masterfile!D711</f>
        <v>2403 Forderungsverluste EU-Lieferungen 7%</v>
      </c>
      <c r="D554" s="33">
        <f>-VLOOKUP($A554,'pl-data'!$A:$BR,8+D$3)</f>
        <v>0</v>
      </c>
      <c r="E554" s="33">
        <f>-VLOOKUP($A554,'pl-data'!$A:$BR,38+E$3)</f>
        <v>0</v>
      </c>
      <c r="F554" s="33">
        <f>-VLOOKUP($A554,'pl-data'!$A:$BR,23+F$3)</f>
        <v>0</v>
      </c>
      <c r="G554" s="34" t="str">
        <f t="shared" si="1369"/>
        <v>n/a</v>
      </c>
      <c r="H554" s="34" t="str">
        <f t="shared" si="1370"/>
        <v>n/a</v>
      </c>
      <c r="J554" s="33">
        <f>-VLOOKUP($A554,'pl-data'!$A:$BR,8+J$3)</f>
        <v>0</v>
      </c>
      <c r="K554" s="33">
        <f>-VLOOKUP($A554,'pl-data'!$A:$BR,38+K$3)</f>
        <v>0</v>
      </c>
      <c r="L554" s="33">
        <f>-VLOOKUP($A554,'pl-data'!$A:$BR,23+L$3)</f>
        <v>0</v>
      </c>
      <c r="M554" s="34" t="str">
        <f t="shared" si="1372"/>
        <v>n/a</v>
      </c>
      <c r="N554" s="34" t="str">
        <f t="shared" si="1373"/>
        <v>n/a</v>
      </c>
      <c r="P554" s="33">
        <f>-VLOOKUP($A554,'pl-data'!$A:$BR,8+P$3)</f>
        <v>0</v>
      </c>
      <c r="Q554" s="33">
        <f>-VLOOKUP($A554,'pl-data'!$A:$BR,38+Q$3)</f>
        <v>0</v>
      </c>
      <c r="R554" s="33">
        <f>-VLOOKUP($A554,'pl-data'!$A:$BR,23+R$3)</f>
        <v>0</v>
      </c>
      <c r="S554" s="34" t="str">
        <f t="shared" si="1375"/>
        <v>n/a</v>
      </c>
      <c r="T554" s="34" t="str">
        <f t="shared" si="1376"/>
        <v>n/a</v>
      </c>
      <c r="V554" s="33">
        <f>-VLOOKUP($A554,'pl-data'!$A:$BR,8+V$3)</f>
        <v>0</v>
      </c>
      <c r="W554" s="33">
        <f>-VLOOKUP($A554,'pl-data'!$A:$BR,38+W$3)</f>
        <v>0</v>
      </c>
      <c r="X554" s="33">
        <f>-VLOOKUP($A554,'pl-data'!$A:$BR,23+X$3)</f>
        <v>0</v>
      </c>
      <c r="Y554" s="34" t="str">
        <f t="shared" si="1378"/>
        <v>n/a</v>
      </c>
      <c r="Z554" s="34" t="str">
        <f t="shared" si="1379"/>
        <v>n/a</v>
      </c>
      <c r="AB554" s="33">
        <f>-VLOOKUP($A554,'pl-data'!$A:$BR,8+AB$3)</f>
        <v>0</v>
      </c>
      <c r="AC554" s="33">
        <f>-VLOOKUP($A554,'pl-data'!$A:$BR,38+AC$3)</f>
        <v>0</v>
      </c>
      <c r="AD554" s="33">
        <f>-VLOOKUP($A554,'pl-data'!$A:$BR,23+AD$3)</f>
        <v>0</v>
      </c>
      <c r="AE554" s="34" t="str">
        <f t="shared" si="1381"/>
        <v>n/a</v>
      </c>
      <c r="AF554" s="34" t="str">
        <f t="shared" si="1382"/>
        <v>n/a</v>
      </c>
      <c r="AH554" s="33">
        <f>-VLOOKUP($A554,'pl-data'!$A:$BR,8+AH$3)</f>
        <v>0</v>
      </c>
      <c r="AI554" s="33">
        <f>-VLOOKUP($A554,'pl-data'!$A:$BR,38+AI$3)</f>
        <v>0</v>
      </c>
      <c r="AJ554" s="33">
        <f>-VLOOKUP($A554,'pl-data'!$A:$BR,23+AJ$3)</f>
        <v>0</v>
      </c>
      <c r="AK554" s="34" t="str">
        <f t="shared" si="1384"/>
        <v>n/a</v>
      </c>
      <c r="AL554" s="34" t="str">
        <f t="shared" si="1385"/>
        <v>n/a</v>
      </c>
      <c r="AN554" s="33">
        <f>-VLOOKUP($A554,'pl-data'!$A:$BR,8+AN$3)</f>
        <v>0</v>
      </c>
      <c r="AO554" s="33">
        <f>-VLOOKUP($A554,'pl-data'!$A:$BR,38+AO$3)</f>
        <v>0</v>
      </c>
      <c r="AP554" s="33">
        <f>-VLOOKUP($A554,'pl-data'!$A:$BR,23+AP$3)</f>
        <v>0</v>
      </c>
      <c r="AQ554" s="34" t="str">
        <f t="shared" si="1387"/>
        <v>n/a</v>
      </c>
      <c r="AR554" s="34" t="str">
        <f t="shared" si="1388"/>
        <v>n/a</v>
      </c>
      <c r="AT554" s="33">
        <f>-VLOOKUP($A554,'pl-data'!$A:$BR,8+AT$3)</f>
        <v>0</v>
      </c>
      <c r="AU554" s="33">
        <f>-VLOOKUP($A554,'pl-data'!$A:$BR,38+AU$3)</f>
        <v>0</v>
      </c>
      <c r="AV554" s="33">
        <f>-VLOOKUP($A554,'pl-data'!$A:$BR,23+AV$3)</f>
        <v>0</v>
      </c>
      <c r="AW554" s="34" t="str">
        <f t="shared" si="1390"/>
        <v>n/a</v>
      </c>
      <c r="AX554" s="34" t="str">
        <f t="shared" si="1391"/>
        <v>n/a</v>
      </c>
      <c r="AZ554" s="33">
        <f>-VLOOKUP($A554,'pl-data'!$A:$BR,8+AZ$3)</f>
        <v>0</v>
      </c>
      <c r="BA554" s="33">
        <f>-VLOOKUP($A554,'pl-data'!$A:$BR,38+BA$3)</f>
        <v>0</v>
      </c>
      <c r="BB554" s="33">
        <f>-VLOOKUP($A554,'pl-data'!$A:$BR,23+BB$3)</f>
        <v>0</v>
      </c>
      <c r="BC554" s="34" t="str">
        <f t="shared" si="1393"/>
        <v>n/a</v>
      </c>
      <c r="BD554" s="34" t="str">
        <f t="shared" si="1394"/>
        <v>n/a</v>
      </c>
      <c r="BF554" s="33">
        <f>-VLOOKUP($A554,'pl-data'!$A:$BR,8+BF$3)</f>
        <v>0</v>
      </c>
      <c r="BG554" s="33">
        <f>-VLOOKUP($A554,'pl-data'!$A:$BR,38+BG$3)</f>
        <v>0</v>
      </c>
      <c r="BH554" s="33">
        <f>-VLOOKUP($A554,'pl-data'!$A:$BR,23+BH$3)</f>
        <v>0</v>
      </c>
      <c r="BI554" s="34" t="str">
        <f t="shared" si="1396"/>
        <v>n/a</v>
      </c>
      <c r="BJ554" s="34" t="str">
        <f t="shared" si="1397"/>
        <v>n/a</v>
      </c>
      <c r="BL554" s="33">
        <f>-VLOOKUP($A554,'pl-data'!$A:$BR,8+BL$3)</f>
        <v>0</v>
      </c>
      <c r="BM554" s="33">
        <f>-VLOOKUP($A554,'pl-data'!$A:$BR,38+BM$3)</f>
        <v>0</v>
      </c>
      <c r="BN554" s="33">
        <f>-VLOOKUP($A554,'pl-data'!$A:$BR,23+BN$3)</f>
        <v>0</v>
      </c>
      <c r="BO554" s="34" t="str">
        <f t="shared" si="1399"/>
        <v>n/a</v>
      </c>
      <c r="BP554" s="34" t="str">
        <f t="shared" si="1400"/>
        <v>n/a</v>
      </c>
      <c r="BR554" s="33">
        <f>-VLOOKUP($A554,'pl-data'!$A:$BR,8+BR$3)</f>
        <v>0</v>
      </c>
      <c r="BS554" s="33">
        <f>-VLOOKUP($A554,'pl-data'!$A:$BR,38+BS$3)</f>
        <v>0</v>
      </c>
      <c r="BT554" s="33">
        <f>-VLOOKUP($A554,'pl-data'!$A:$BR,23+BT$3)</f>
        <v>0</v>
      </c>
      <c r="BU554" s="34" t="str">
        <f t="shared" si="1402"/>
        <v>n/a</v>
      </c>
      <c r="BV554" s="34" t="str">
        <f t="shared" si="1403"/>
        <v>n/a</v>
      </c>
      <c r="BX554" s="33">
        <f t="shared" si="1407"/>
        <v>0</v>
      </c>
      <c r="BY554" s="33">
        <f t="shared" si="1408"/>
        <v>0</v>
      </c>
      <c r="BZ554" s="33">
        <f t="shared" si="1409"/>
        <v>0</v>
      </c>
      <c r="CA554" s="34" t="str">
        <f t="shared" si="1405"/>
        <v>n/a</v>
      </c>
      <c r="CB554" s="34" t="str">
        <f t="shared" si="1406"/>
        <v>n/a</v>
      </c>
    </row>
    <row r="555" spans="1:80" hidden="1" outlineLevel="2" x14ac:dyDescent="0.2">
      <c r="A555" s="49">
        <v>2406</v>
      </c>
      <c r="B555" s="18" t="str">
        <f>+masterfile!D712</f>
        <v>2406 Forderungsverluste 19% USt</v>
      </c>
      <c r="D555" s="33">
        <f>-VLOOKUP($A555,'pl-data'!$A:$BR,8+D$3)</f>
        <v>0</v>
      </c>
      <c r="E555" s="33">
        <f>-VLOOKUP($A555,'pl-data'!$A:$BR,38+E$3)</f>
        <v>0</v>
      </c>
      <c r="F555" s="33">
        <f>-VLOOKUP($A555,'pl-data'!$A:$BR,23+F$3)</f>
        <v>0</v>
      </c>
      <c r="G555" s="34" t="str">
        <f t="shared" si="1369"/>
        <v>n/a</v>
      </c>
      <c r="H555" s="34" t="str">
        <f t="shared" si="1370"/>
        <v>n/a</v>
      </c>
      <c r="J555" s="33">
        <f>-VLOOKUP($A555,'pl-data'!$A:$BR,8+J$3)</f>
        <v>0</v>
      </c>
      <c r="K555" s="33">
        <f>-VLOOKUP($A555,'pl-data'!$A:$BR,38+K$3)</f>
        <v>0</v>
      </c>
      <c r="L555" s="33">
        <f>-VLOOKUP($A555,'pl-data'!$A:$BR,23+L$3)</f>
        <v>0</v>
      </c>
      <c r="M555" s="34" t="str">
        <f t="shared" si="1372"/>
        <v>n/a</v>
      </c>
      <c r="N555" s="34" t="str">
        <f t="shared" si="1373"/>
        <v>n/a</v>
      </c>
      <c r="P555" s="33">
        <f>-VLOOKUP($A555,'pl-data'!$A:$BR,8+P$3)</f>
        <v>0</v>
      </c>
      <c r="Q555" s="33">
        <f>-VLOOKUP($A555,'pl-data'!$A:$BR,38+Q$3)</f>
        <v>0</v>
      </c>
      <c r="R555" s="33">
        <f>-VLOOKUP($A555,'pl-data'!$A:$BR,23+R$3)</f>
        <v>0</v>
      </c>
      <c r="S555" s="34" t="str">
        <f t="shared" si="1375"/>
        <v>n/a</v>
      </c>
      <c r="T555" s="34" t="str">
        <f t="shared" si="1376"/>
        <v>n/a</v>
      </c>
      <c r="V555" s="33">
        <f>-VLOOKUP($A555,'pl-data'!$A:$BR,8+V$3)</f>
        <v>0</v>
      </c>
      <c r="W555" s="33">
        <f>-VLOOKUP($A555,'pl-data'!$A:$BR,38+W$3)</f>
        <v>0</v>
      </c>
      <c r="X555" s="33">
        <f>-VLOOKUP($A555,'pl-data'!$A:$BR,23+X$3)</f>
        <v>0</v>
      </c>
      <c r="Y555" s="34" t="str">
        <f t="shared" si="1378"/>
        <v>n/a</v>
      </c>
      <c r="Z555" s="34" t="str">
        <f t="shared" si="1379"/>
        <v>n/a</v>
      </c>
      <c r="AB555" s="33">
        <f>-VLOOKUP($A555,'pl-data'!$A:$BR,8+AB$3)</f>
        <v>0</v>
      </c>
      <c r="AC555" s="33">
        <f>-VLOOKUP($A555,'pl-data'!$A:$BR,38+AC$3)</f>
        <v>0</v>
      </c>
      <c r="AD555" s="33">
        <f>-VLOOKUP($A555,'pl-data'!$A:$BR,23+AD$3)</f>
        <v>0</v>
      </c>
      <c r="AE555" s="34" t="str">
        <f t="shared" si="1381"/>
        <v>n/a</v>
      </c>
      <c r="AF555" s="34" t="str">
        <f t="shared" si="1382"/>
        <v>n/a</v>
      </c>
      <c r="AH555" s="33">
        <f>-VLOOKUP($A555,'pl-data'!$A:$BR,8+AH$3)</f>
        <v>0</v>
      </c>
      <c r="AI555" s="33">
        <f>-VLOOKUP($A555,'pl-data'!$A:$BR,38+AI$3)</f>
        <v>0</v>
      </c>
      <c r="AJ555" s="33">
        <f>-VLOOKUP($A555,'pl-data'!$A:$BR,23+AJ$3)</f>
        <v>0</v>
      </c>
      <c r="AK555" s="34" t="str">
        <f t="shared" si="1384"/>
        <v>n/a</v>
      </c>
      <c r="AL555" s="34" t="str">
        <f t="shared" si="1385"/>
        <v>n/a</v>
      </c>
      <c r="AN555" s="33">
        <f>-VLOOKUP($A555,'pl-data'!$A:$BR,8+AN$3)</f>
        <v>0</v>
      </c>
      <c r="AO555" s="33">
        <f>-VLOOKUP($A555,'pl-data'!$A:$BR,38+AO$3)</f>
        <v>0</v>
      </c>
      <c r="AP555" s="33">
        <f>-VLOOKUP($A555,'pl-data'!$A:$BR,23+AP$3)</f>
        <v>0</v>
      </c>
      <c r="AQ555" s="34" t="str">
        <f t="shared" si="1387"/>
        <v>n/a</v>
      </c>
      <c r="AR555" s="34" t="str">
        <f t="shared" si="1388"/>
        <v>n/a</v>
      </c>
      <c r="AT555" s="33">
        <f>-VLOOKUP($A555,'pl-data'!$A:$BR,8+AT$3)</f>
        <v>0</v>
      </c>
      <c r="AU555" s="33">
        <f>-VLOOKUP($A555,'pl-data'!$A:$BR,38+AU$3)</f>
        <v>0</v>
      </c>
      <c r="AV555" s="33">
        <f>-VLOOKUP($A555,'pl-data'!$A:$BR,23+AV$3)</f>
        <v>0</v>
      </c>
      <c r="AW555" s="34" t="str">
        <f t="shared" si="1390"/>
        <v>n/a</v>
      </c>
      <c r="AX555" s="34" t="str">
        <f t="shared" si="1391"/>
        <v>n/a</v>
      </c>
      <c r="AZ555" s="33">
        <f>-VLOOKUP($A555,'pl-data'!$A:$BR,8+AZ$3)</f>
        <v>0</v>
      </c>
      <c r="BA555" s="33">
        <f>-VLOOKUP($A555,'pl-data'!$A:$BR,38+BA$3)</f>
        <v>0</v>
      </c>
      <c r="BB555" s="33">
        <f>-VLOOKUP($A555,'pl-data'!$A:$BR,23+BB$3)</f>
        <v>0</v>
      </c>
      <c r="BC555" s="34" t="str">
        <f t="shared" si="1393"/>
        <v>n/a</v>
      </c>
      <c r="BD555" s="34" t="str">
        <f t="shared" si="1394"/>
        <v>n/a</v>
      </c>
      <c r="BF555" s="33">
        <f>-VLOOKUP($A555,'pl-data'!$A:$BR,8+BF$3)</f>
        <v>0</v>
      </c>
      <c r="BG555" s="33">
        <f>-VLOOKUP($A555,'pl-data'!$A:$BR,38+BG$3)</f>
        <v>0</v>
      </c>
      <c r="BH555" s="33">
        <f>-VLOOKUP($A555,'pl-data'!$A:$BR,23+BH$3)</f>
        <v>0</v>
      </c>
      <c r="BI555" s="34" t="str">
        <f t="shared" si="1396"/>
        <v>n/a</v>
      </c>
      <c r="BJ555" s="34" t="str">
        <f t="shared" si="1397"/>
        <v>n/a</v>
      </c>
      <c r="BL555" s="33">
        <f>-VLOOKUP($A555,'pl-data'!$A:$BR,8+BL$3)</f>
        <v>0</v>
      </c>
      <c r="BM555" s="33">
        <f>-VLOOKUP($A555,'pl-data'!$A:$BR,38+BM$3)</f>
        <v>0</v>
      </c>
      <c r="BN555" s="33">
        <f>-VLOOKUP($A555,'pl-data'!$A:$BR,23+BN$3)</f>
        <v>0</v>
      </c>
      <c r="BO555" s="34" t="str">
        <f t="shared" si="1399"/>
        <v>n/a</v>
      </c>
      <c r="BP555" s="34" t="str">
        <f t="shared" si="1400"/>
        <v>n/a</v>
      </c>
      <c r="BR555" s="33">
        <f>-VLOOKUP($A555,'pl-data'!$A:$BR,8+BR$3)</f>
        <v>0</v>
      </c>
      <c r="BS555" s="33">
        <f>-VLOOKUP($A555,'pl-data'!$A:$BR,38+BS$3)</f>
        <v>0</v>
      </c>
      <c r="BT555" s="33">
        <f>-VLOOKUP($A555,'pl-data'!$A:$BR,23+BT$3)</f>
        <v>0</v>
      </c>
      <c r="BU555" s="34" t="str">
        <f t="shared" si="1402"/>
        <v>n/a</v>
      </c>
      <c r="BV555" s="34" t="str">
        <f t="shared" si="1403"/>
        <v>n/a</v>
      </c>
      <c r="BX555" s="33">
        <f t="shared" si="1407"/>
        <v>0</v>
      </c>
      <c r="BY555" s="33">
        <f t="shared" si="1408"/>
        <v>0</v>
      </c>
      <c r="BZ555" s="33">
        <f t="shared" si="1409"/>
        <v>0</v>
      </c>
      <c r="CA555" s="34" t="str">
        <f t="shared" si="1405"/>
        <v>n/a</v>
      </c>
      <c r="CB555" s="34" t="str">
        <f t="shared" si="1406"/>
        <v>n/a</v>
      </c>
    </row>
    <row r="556" spans="1:80" ht="24" hidden="1" outlineLevel="2" x14ac:dyDescent="0.2">
      <c r="A556" s="49">
        <v>2408</v>
      </c>
      <c r="B556" s="18" t="str">
        <f>+masterfile!D713</f>
        <v>2408 Forderungsverluste EU-Lieferung 19% USt</v>
      </c>
      <c r="D556" s="33">
        <f>-VLOOKUP($A556,'pl-data'!$A:$BR,8+D$3)</f>
        <v>0</v>
      </c>
      <c r="E556" s="33">
        <f>-VLOOKUP($A556,'pl-data'!$A:$BR,38+E$3)</f>
        <v>0</v>
      </c>
      <c r="F556" s="33">
        <f>-VLOOKUP($A556,'pl-data'!$A:$BR,23+F$3)</f>
        <v>0</v>
      </c>
      <c r="G556" s="34" t="str">
        <f t="shared" si="1369"/>
        <v>n/a</v>
      </c>
      <c r="H556" s="34" t="str">
        <f t="shared" si="1370"/>
        <v>n/a</v>
      </c>
      <c r="J556" s="33">
        <f>-VLOOKUP($A556,'pl-data'!$A:$BR,8+J$3)</f>
        <v>0</v>
      </c>
      <c r="K556" s="33">
        <f>-VLOOKUP($A556,'pl-data'!$A:$BR,38+K$3)</f>
        <v>0</v>
      </c>
      <c r="L556" s="33">
        <f>-VLOOKUP($A556,'pl-data'!$A:$BR,23+L$3)</f>
        <v>0</v>
      </c>
      <c r="M556" s="34" t="str">
        <f t="shared" si="1372"/>
        <v>n/a</v>
      </c>
      <c r="N556" s="34" t="str">
        <f t="shared" si="1373"/>
        <v>n/a</v>
      </c>
      <c r="P556" s="33">
        <f>-VLOOKUP($A556,'pl-data'!$A:$BR,8+P$3)</f>
        <v>0</v>
      </c>
      <c r="Q556" s="33">
        <f>-VLOOKUP($A556,'pl-data'!$A:$BR,38+Q$3)</f>
        <v>0</v>
      </c>
      <c r="R556" s="33">
        <f>-VLOOKUP($A556,'pl-data'!$A:$BR,23+R$3)</f>
        <v>0</v>
      </c>
      <c r="S556" s="34" t="str">
        <f t="shared" si="1375"/>
        <v>n/a</v>
      </c>
      <c r="T556" s="34" t="str">
        <f t="shared" si="1376"/>
        <v>n/a</v>
      </c>
      <c r="V556" s="33">
        <f>-VLOOKUP($A556,'pl-data'!$A:$BR,8+V$3)</f>
        <v>0</v>
      </c>
      <c r="W556" s="33">
        <f>-VLOOKUP($A556,'pl-data'!$A:$BR,38+W$3)</f>
        <v>0</v>
      </c>
      <c r="X556" s="33">
        <f>-VLOOKUP($A556,'pl-data'!$A:$BR,23+X$3)</f>
        <v>0</v>
      </c>
      <c r="Y556" s="34" t="str">
        <f t="shared" si="1378"/>
        <v>n/a</v>
      </c>
      <c r="Z556" s="34" t="str">
        <f t="shared" si="1379"/>
        <v>n/a</v>
      </c>
      <c r="AB556" s="33">
        <f>-VLOOKUP($A556,'pl-data'!$A:$BR,8+AB$3)</f>
        <v>0</v>
      </c>
      <c r="AC556" s="33">
        <f>-VLOOKUP($A556,'pl-data'!$A:$BR,38+AC$3)</f>
        <v>0</v>
      </c>
      <c r="AD556" s="33">
        <f>-VLOOKUP($A556,'pl-data'!$A:$BR,23+AD$3)</f>
        <v>0</v>
      </c>
      <c r="AE556" s="34" t="str">
        <f t="shared" si="1381"/>
        <v>n/a</v>
      </c>
      <c r="AF556" s="34" t="str">
        <f t="shared" si="1382"/>
        <v>n/a</v>
      </c>
      <c r="AH556" s="33">
        <f>-VLOOKUP($A556,'pl-data'!$A:$BR,8+AH$3)</f>
        <v>0</v>
      </c>
      <c r="AI556" s="33">
        <f>-VLOOKUP($A556,'pl-data'!$A:$BR,38+AI$3)</f>
        <v>0</v>
      </c>
      <c r="AJ556" s="33">
        <f>-VLOOKUP($A556,'pl-data'!$A:$BR,23+AJ$3)</f>
        <v>0</v>
      </c>
      <c r="AK556" s="34" t="str">
        <f t="shared" si="1384"/>
        <v>n/a</v>
      </c>
      <c r="AL556" s="34" t="str">
        <f t="shared" si="1385"/>
        <v>n/a</v>
      </c>
      <c r="AN556" s="33">
        <f>-VLOOKUP($A556,'pl-data'!$A:$BR,8+AN$3)</f>
        <v>0</v>
      </c>
      <c r="AO556" s="33">
        <f>-VLOOKUP($A556,'pl-data'!$A:$BR,38+AO$3)</f>
        <v>0</v>
      </c>
      <c r="AP556" s="33">
        <f>-VLOOKUP($A556,'pl-data'!$A:$BR,23+AP$3)</f>
        <v>0</v>
      </c>
      <c r="AQ556" s="34" t="str">
        <f t="shared" si="1387"/>
        <v>n/a</v>
      </c>
      <c r="AR556" s="34" t="str">
        <f t="shared" si="1388"/>
        <v>n/a</v>
      </c>
      <c r="AT556" s="33">
        <f>-VLOOKUP($A556,'pl-data'!$A:$BR,8+AT$3)</f>
        <v>0</v>
      </c>
      <c r="AU556" s="33">
        <f>-VLOOKUP($A556,'pl-data'!$A:$BR,38+AU$3)</f>
        <v>0</v>
      </c>
      <c r="AV556" s="33">
        <f>-VLOOKUP($A556,'pl-data'!$A:$BR,23+AV$3)</f>
        <v>0</v>
      </c>
      <c r="AW556" s="34" t="str">
        <f t="shared" si="1390"/>
        <v>n/a</v>
      </c>
      <c r="AX556" s="34" t="str">
        <f t="shared" si="1391"/>
        <v>n/a</v>
      </c>
      <c r="AZ556" s="33">
        <f>-VLOOKUP($A556,'pl-data'!$A:$BR,8+AZ$3)</f>
        <v>0</v>
      </c>
      <c r="BA556" s="33">
        <f>-VLOOKUP($A556,'pl-data'!$A:$BR,38+BA$3)</f>
        <v>0</v>
      </c>
      <c r="BB556" s="33">
        <f>-VLOOKUP($A556,'pl-data'!$A:$BR,23+BB$3)</f>
        <v>0</v>
      </c>
      <c r="BC556" s="34" t="str">
        <f t="shared" si="1393"/>
        <v>n/a</v>
      </c>
      <c r="BD556" s="34" t="str">
        <f t="shared" si="1394"/>
        <v>n/a</v>
      </c>
      <c r="BF556" s="33">
        <f>-VLOOKUP($A556,'pl-data'!$A:$BR,8+BF$3)</f>
        <v>0</v>
      </c>
      <c r="BG556" s="33">
        <f>-VLOOKUP($A556,'pl-data'!$A:$BR,38+BG$3)</f>
        <v>0</v>
      </c>
      <c r="BH556" s="33">
        <f>-VLOOKUP($A556,'pl-data'!$A:$BR,23+BH$3)</f>
        <v>0</v>
      </c>
      <c r="BI556" s="34" t="str">
        <f t="shared" si="1396"/>
        <v>n/a</v>
      </c>
      <c r="BJ556" s="34" t="str">
        <f t="shared" si="1397"/>
        <v>n/a</v>
      </c>
      <c r="BL556" s="33">
        <f>-VLOOKUP($A556,'pl-data'!$A:$BR,8+BL$3)</f>
        <v>0</v>
      </c>
      <c r="BM556" s="33">
        <f>-VLOOKUP($A556,'pl-data'!$A:$BR,38+BM$3)</f>
        <v>0</v>
      </c>
      <c r="BN556" s="33">
        <f>-VLOOKUP($A556,'pl-data'!$A:$BR,23+BN$3)</f>
        <v>0</v>
      </c>
      <c r="BO556" s="34" t="str">
        <f t="shared" si="1399"/>
        <v>n/a</v>
      </c>
      <c r="BP556" s="34" t="str">
        <f t="shared" si="1400"/>
        <v>n/a</v>
      </c>
      <c r="BR556" s="33">
        <f>-VLOOKUP($A556,'pl-data'!$A:$BR,8+BR$3)</f>
        <v>0</v>
      </c>
      <c r="BS556" s="33">
        <f>-VLOOKUP($A556,'pl-data'!$A:$BR,38+BS$3)</f>
        <v>0</v>
      </c>
      <c r="BT556" s="33">
        <f>-VLOOKUP($A556,'pl-data'!$A:$BR,23+BT$3)</f>
        <v>0</v>
      </c>
      <c r="BU556" s="34" t="str">
        <f t="shared" si="1402"/>
        <v>n/a</v>
      </c>
      <c r="BV556" s="34" t="str">
        <f t="shared" si="1403"/>
        <v>n/a</v>
      </c>
      <c r="BX556" s="33">
        <f t="shared" si="1407"/>
        <v>0</v>
      </c>
      <c r="BY556" s="33">
        <f t="shared" si="1408"/>
        <v>0</v>
      </c>
      <c r="BZ556" s="33">
        <f t="shared" si="1409"/>
        <v>0</v>
      </c>
      <c r="CA556" s="34" t="str">
        <f t="shared" si="1405"/>
        <v>n/a</v>
      </c>
      <c r="CB556" s="34" t="str">
        <f t="shared" si="1406"/>
        <v>n/a</v>
      </c>
    </row>
    <row r="557" spans="1:80" hidden="1" outlineLevel="2" x14ac:dyDescent="0.2">
      <c r="A557" s="49">
        <v>2450</v>
      </c>
      <c r="B557" s="18" t="str">
        <f>+masterfile!D719</f>
        <v>2450 Einstellung in die PWB auf Forderungen</v>
      </c>
      <c r="D557" s="33">
        <f>-VLOOKUP($A557,'pl-data'!$A:$BR,8+D$3)</f>
        <v>0</v>
      </c>
      <c r="E557" s="33">
        <f>-VLOOKUP($A557,'pl-data'!$A:$BR,38+E$3)</f>
        <v>0</v>
      </c>
      <c r="F557" s="33">
        <f>-VLOOKUP($A557,'pl-data'!$A:$BR,23+F$3)</f>
        <v>0</v>
      </c>
      <c r="G557" s="34" t="str">
        <f t="shared" si="1369"/>
        <v>n/a</v>
      </c>
      <c r="H557" s="34" t="str">
        <f t="shared" si="1370"/>
        <v>n/a</v>
      </c>
      <c r="J557" s="33">
        <f>-VLOOKUP($A557,'pl-data'!$A:$BR,8+J$3)</f>
        <v>0</v>
      </c>
      <c r="K557" s="33">
        <f>-VLOOKUP($A557,'pl-data'!$A:$BR,38+K$3)</f>
        <v>0</v>
      </c>
      <c r="L557" s="33">
        <f>-VLOOKUP($A557,'pl-data'!$A:$BR,23+L$3)</f>
        <v>0</v>
      </c>
      <c r="M557" s="34" t="str">
        <f t="shared" si="1372"/>
        <v>n/a</v>
      </c>
      <c r="N557" s="34" t="str">
        <f t="shared" si="1373"/>
        <v>n/a</v>
      </c>
      <c r="P557" s="33">
        <f>-VLOOKUP($A557,'pl-data'!$A:$BR,8+P$3)</f>
        <v>0</v>
      </c>
      <c r="Q557" s="33">
        <f>-VLOOKUP($A557,'pl-data'!$A:$BR,38+Q$3)</f>
        <v>0</v>
      </c>
      <c r="R557" s="33">
        <f>-VLOOKUP($A557,'pl-data'!$A:$BR,23+R$3)</f>
        <v>0</v>
      </c>
      <c r="S557" s="34" t="str">
        <f t="shared" si="1375"/>
        <v>n/a</v>
      </c>
      <c r="T557" s="34" t="str">
        <f t="shared" si="1376"/>
        <v>n/a</v>
      </c>
      <c r="V557" s="33">
        <f>-VLOOKUP($A557,'pl-data'!$A:$BR,8+V$3)</f>
        <v>0</v>
      </c>
      <c r="W557" s="33">
        <f>-VLOOKUP($A557,'pl-data'!$A:$BR,38+W$3)</f>
        <v>0</v>
      </c>
      <c r="X557" s="33">
        <f>-VLOOKUP($A557,'pl-data'!$A:$BR,23+X$3)</f>
        <v>0</v>
      </c>
      <c r="Y557" s="34" t="str">
        <f t="shared" si="1378"/>
        <v>n/a</v>
      </c>
      <c r="Z557" s="34" t="str">
        <f t="shared" si="1379"/>
        <v>n/a</v>
      </c>
      <c r="AB557" s="33">
        <f>-VLOOKUP($A557,'pl-data'!$A:$BR,8+AB$3)</f>
        <v>0</v>
      </c>
      <c r="AC557" s="33">
        <f>-VLOOKUP($A557,'pl-data'!$A:$BR,38+AC$3)</f>
        <v>0</v>
      </c>
      <c r="AD557" s="33">
        <f>-VLOOKUP($A557,'pl-data'!$A:$BR,23+AD$3)</f>
        <v>0</v>
      </c>
      <c r="AE557" s="34" t="str">
        <f t="shared" si="1381"/>
        <v>n/a</v>
      </c>
      <c r="AF557" s="34" t="str">
        <f t="shared" si="1382"/>
        <v>n/a</v>
      </c>
      <c r="AH557" s="33">
        <f>-VLOOKUP($A557,'pl-data'!$A:$BR,8+AH$3)</f>
        <v>0</v>
      </c>
      <c r="AI557" s="33">
        <f>-VLOOKUP($A557,'pl-data'!$A:$BR,38+AI$3)</f>
        <v>0</v>
      </c>
      <c r="AJ557" s="33">
        <f>-VLOOKUP($A557,'pl-data'!$A:$BR,23+AJ$3)</f>
        <v>0</v>
      </c>
      <c r="AK557" s="34" t="str">
        <f t="shared" si="1384"/>
        <v>n/a</v>
      </c>
      <c r="AL557" s="34" t="str">
        <f t="shared" si="1385"/>
        <v>n/a</v>
      </c>
      <c r="AN557" s="33">
        <f>-VLOOKUP($A557,'pl-data'!$A:$BR,8+AN$3)</f>
        <v>0</v>
      </c>
      <c r="AO557" s="33">
        <f>-VLOOKUP($A557,'pl-data'!$A:$BR,38+AO$3)</f>
        <v>0</v>
      </c>
      <c r="AP557" s="33">
        <f>-VLOOKUP($A557,'pl-data'!$A:$BR,23+AP$3)</f>
        <v>0</v>
      </c>
      <c r="AQ557" s="34" t="str">
        <f t="shared" si="1387"/>
        <v>n/a</v>
      </c>
      <c r="AR557" s="34" t="str">
        <f t="shared" si="1388"/>
        <v>n/a</v>
      </c>
      <c r="AT557" s="33">
        <f>-VLOOKUP($A557,'pl-data'!$A:$BR,8+AT$3)</f>
        <v>0</v>
      </c>
      <c r="AU557" s="33">
        <f>-VLOOKUP($A557,'pl-data'!$A:$BR,38+AU$3)</f>
        <v>0</v>
      </c>
      <c r="AV557" s="33">
        <f>-VLOOKUP($A557,'pl-data'!$A:$BR,23+AV$3)</f>
        <v>0</v>
      </c>
      <c r="AW557" s="34" t="str">
        <f t="shared" si="1390"/>
        <v>n/a</v>
      </c>
      <c r="AX557" s="34" t="str">
        <f t="shared" si="1391"/>
        <v>n/a</v>
      </c>
      <c r="AZ557" s="33">
        <f>-VLOOKUP($A557,'pl-data'!$A:$BR,8+AZ$3)</f>
        <v>0</v>
      </c>
      <c r="BA557" s="33">
        <f>-VLOOKUP($A557,'pl-data'!$A:$BR,38+BA$3)</f>
        <v>0</v>
      </c>
      <c r="BB557" s="33">
        <f>-VLOOKUP($A557,'pl-data'!$A:$BR,23+BB$3)</f>
        <v>0</v>
      </c>
      <c r="BC557" s="34" t="str">
        <f t="shared" si="1393"/>
        <v>n/a</v>
      </c>
      <c r="BD557" s="34" t="str">
        <f t="shared" si="1394"/>
        <v>n/a</v>
      </c>
      <c r="BF557" s="33">
        <f>-VLOOKUP($A557,'pl-data'!$A:$BR,8+BF$3)</f>
        <v>0</v>
      </c>
      <c r="BG557" s="33">
        <f>-VLOOKUP($A557,'pl-data'!$A:$BR,38+BG$3)</f>
        <v>0</v>
      </c>
      <c r="BH557" s="33">
        <f>-VLOOKUP($A557,'pl-data'!$A:$BR,23+BH$3)</f>
        <v>0</v>
      </c>
      <c r="BI557" s="34" t="str">
        <f t="shared" si="1396"/>
        <v>n/a</v>
      </c>
      <c r="BJ557" s="34" t="str">
        <f t="shared" si="1397"/>
        <v>n/a</v>
      </c>
      <c r="BL557" s="33">
        <f>-VLOOKUP($A557,'pl-data'!$A:$BR,8+BL$3)</f>
        <v>0</v>
      </c>
      <c r="BM557" s="33">
        <f>-VLOOKUP($A557,'pl-data'!$A:$BR,38+BM$3)</f>
        <v>0</v>
      </c>
      <c r="BN557" s="33">
        <f>-VLOOKUP($A557,'pl-data'!$A:$BR,23+BN$3)</f>
        <v>0</v>
      </c>
      <c r="BO557" s="34" t="str">
        <f t="shared" si="1399"/>
        <v>n/a</v>
      </c>
      <c r="BP557" s="34" t="str">
        <f t="shared" si="1400"/>
        <v>n/a</v>
      </c>
      <c r="BR557" s="33">
        <f>-VLOOKUP($A557,'pl-data'!$A:$BR,8+BR$3)</f>
        <v>0</v>
      </c>
      <c r="BS557" s="33">
        <f>-VLOOKUP($A557,'pl-data'!$A:$BR,38+BS$3)</f>
        <v>0</v>
      </c>
      <c r="BT557" s="33">
        <f>-VLOOKUP($A557,'pl-data'!$A:$BR,23+BT$3)</f>
        <v>0</v>
      </c>
      <c r="BU557" s="34" t="str">
        <f t="shared" si="1402"/>
        <v>n/a</v>
      </c>
      <c r="BV557" s="34" t="str">
        <f t="shared" si="1403"/>
        <v>n/a</v>
      </c>
      <c r="BX557" s="33">
        <f t="shared" si="1407"/>
        <v>0</v>
      </c>
      <c r="BY557" s="33">
        <f t="shared" si="1408"/>
        <v>0</v>
      </c>
      <c r="BZ557" s="33">
        <f t="shared" si="1409"/>
        <v>0</v>
      </c>
      <c r="CA557" s="34" t="str">
        <f t="shared" si="1405"/>
        <v>n/a</v>
      </c>
      <c r="CB557" s="34" t="str">
        <f t="shared" si="1406"/>
        <v>n/a</v>
      </c>
    </row>
    <row r="558" spans="1:80" hidden="1" outlineLevel="2" x14ac:dyDescent="0.2">
      <c r="A558" s="49">
        <v>2451</v>
      </c>
      <c r="B558" s="18" t="str">
        <f>+masterfile!D720</f>
        <v>2451 Einstellung in die EWB auf Forderungen</v>
      </c>
      <c r="D558" s="33">
        <f>-VLOOKUP($A558,'pl-data'!$A:$BR,8+D$3)</f>
        <v>-3.6515074661746971</v>
      </c>
      <c r="E558" s="33">
        <f>-VLOOKUP($A558,'pl-data'!$A:$BR,38+E$3)</f>
        <v>-3.7610526901599379</v>
      </c>
      <c r="F558" s="33">
        <f>-VLOOKUP($A558,'pl-data'!$A:$BR,23+F$3)</f>
        <v>0</v>
      </c>
      <c r="G558" s="34">
        <f t="shared" si="1369"/>
        <v>-1</v>
      </c>
      <c r="H558" s="34">
        <f t="shared" si="1370"/>
        <v>-1</v>
      </c>
      <c r="J558" s="33">
        <f>-VLOOKUP($A558,'pl-data'!$A:$BR,8+J$3)</f>
        <v>-3.6515074661746971</v>
      </c>
      <c r="K558" s="33">
        <f>-VLOOKUP($A558,'pl-data'!$A:$BR,38+K$3)</f>
        <v>-3.7610526901599379</v>
      </c>
      <c r="L558" s="33">
        <f>-VLOOKUP($A558,'pl-data'!$A:$BR,23+L$3)</f>
        <v>0</v>
      </c>
      <c r="M558" s="34">
        <f t="shared" si="1372"/>
        <v>-1</v>
      </c>
      <c r="N558" s="34">
        <f t="shared" si="1373"/>
        <v>-1</v>
      </c>
      <c r="P558" s="33">
        <f>-VLOOKUP($A558,'pl-data'!$A:$BR,8+P$3)</f>
        <v>-3.6515074661746971</v>
      </c>
      <c r="Q558" s="33">
        <f>-VLOOKUP($A558,'pl-data'!$A:$BR,38+Q$3)</f>
        <v>-3.7610526901599379</v>
      </c>
      <c r="R558" s="33">
        <f>-VLOOKUP($A558,'pl-data'!$A:$BR,23+R$3)</f>
        <v>0</v>
      </c>
      <c r="S558" s="34">
        <f t="shared" si="1375"/>
        <v>-1</v>
      </c>
      <c r="T558" s="34">
        <f t="shared" si="1376"/>
        <v>-1</v>
      </c>
      <c r="V558" s="33">
        <f>-VLOOKUP($A558,'pl-data'!$A:$BR,8+V$3)</f>
        <v>-3.6515074661746971</v>
      </c>
      <c r="W558" s="33">
        <f>-VLOOKUP($A558,'pl-data'!$A:$BR,38+W$3)</f>
        <v>-3.7610526901599379</v>
      </c>
      <c r="X558" s="33">
        <f>-VLOOKUP($A558,'pl-data'!$A:$BR,23+X$3)</f>
        <v>0</v>
      </c>
      <c r="Y558" s="34">
        <f t="shared" si="1378"/>
        <v>-1</v>
      </c>
      <c r="Z558" s="34">
        <f t="shared" si="1379"/>
        <v>-1</v>
      </c>
      <c r="AB558" s="33">
        <f>-VLOOKUP($A558,'pl-data'!$A:$BR,8+AB$3)</f>
        <v>-3.6515074661746971</v>
      </c>
      <c r="AC558" s="33">
        <f>-VLOOKUP($A558,'pl-data'!$A:$BR,38+AC$3)</f>
        <v>-3.7610526901599379</v>
      </c>
      <c r="AD558" s="33">
        <f>-VLOOKUP($A558,'pl-data'!$A:$BR,23+AD$3)</f>
        <v>0</v>
      </c>
      <c r="AE558" s="34">
        <f t="shared" si="1381"/>
        <v>-1</v>
      </c>
      <c r="AF558" s="34">
        <f t="shared" si="1382"/>
        <v>-1</v>
      </c>
      <c r="AH558" s="33">
        <f>-VLOOKUP($A558,'pl-data'!$A:$BR,8+AH$3)</f>
        <v>-3.6515074661746971</v>
      </c>
      <c r="AI558" s="33">
        <f>-VLOOKUP($A558,'pl-data'!$A:$BR,38+AI$3)</f>
        <v>-3.7610526901599379</v>
      </c>
      <c r="AJ558" s="33">
        <f>-VLOOKUP($A558,'pl-data'!$A:$BR,23+AJ$3)</f>
        <v>0</v>
      </c>
      <c r="AK558" s="34">
        <f t="shared" si="1384"/>
        <v>-1</v>
      </c>
      <c r="AL558" s="34">
        <f t="shared" si="1385"/>
        <v>-1</v>
      </c>
      <c r="AN558" s="33">
        <f>-VLOOKUP($A558,'pl-data'!$A:$BR,8+AN$3)</f>
        <v>-3.6515074661746971</v>
      </c>
      <c r="AO558" s="33">
        <f>-VLOOKUP($A558,'pl-data'!$A:$BR,38+AO$3)</f>
        <v>-3.7610526901599379</v>
      </c>
      <c r="AP558" s="33">
        <f>-VLOOKUP($A558,'pl-data'!$A:$BR,23+AP$3)</f>
        <v>0</v>
      </c>
      <c r="AQ558" s="34">
        <f t="shared" si="1387"/>
        <v>-1</v>
      </c>
      <c r="AR558" s="34">
        <f t="shared" si="1388"/>
        <v>-1</v>
      </c>
      <c r="AT558" s="33">
        <f>-VLOOKUP($A558,'pl-data'!$A:$BR,8+AT$3)</f>
        <v>-3.6515074661746971</v>
      </c>
      <c r="AU558" s="33">
        <f>-VLOOKUP($A558,'pl-data'!$A:$BR,38+AU$3)</f>
        <v>-3.7610526901599379</v>
      </c>
      <c r="AV558" s="33">
        <f>-VLOOKUP($A558,'pl-data'!$A:$BR,23+AV$3)</f>
        <v>0</v>
      </c>
      <c r="AW558" s="34">
        <f t="shared" si="1390"/>
        <v>-1</v>
      </c>
      <c r="AX558" s="34">
        <f t="shared" si="1391"/>
        <v>-1</v>
      </c>
      <c r="AZ558" s="33">
        <f>-VLOOKUP($A558,'pl-data'!$A:$BR,8+AZ$3)</f>
        <v>-3.6515074661746971</v>
      </c>
      <c r="BA558" s="33">
        <f>-VLOOKUP($A558,'pl-data'!$A:$BR,38+BA$3)</f>
        <v>-3.7610526901599379</v>
      </c>
      <c r="BB558" s="33">
        <f>-VLOOKUP($A558,'pl-data'!$A:$BR,23+BB$3)</f>
        <v>0</v>
      </c>
      <c r="BC558" s="34">
        <f t="shared" si="1393"/>
        <v>-1</v>
      </c>
      <c r="BD558" s="34">
        <f t="shared" si="1394"/>
        <v>-1</v>
      </c>
      <c r="BF558" s="33">
        <f>-VLOOKUP($A558,'pl-data'!$A:$BR,8+BF$3)</f>
        <v>-3.6515074661746971</v>
      </c>
      <c r="BG558" s="33">
        <f>-VLOOKUP($A558,'pl-data'!$A:$BR,38+BG$3)</f>
        <v>-3.7610526901599379</v>
      </c>
      <c r="BH558" s="33">
        <f>-VLOOKUP($A558,'pl-data'!$A:$BR,23+BH$3)</f>
        <v>0</v>
      </c>
      <c r="BI558" s="34">
        <f t="shared" si="1396"/>
        <v>-1</v>
      </c>
      <c r="BJ558" s="34">
        <f t="shared" si="1397"/>
        <v>-1</v>
      </c>
      <c r="BL558" s="33">
        <f>-VLOOKUP($A558,'pl-data'!$A:$BR,8+BL$3)</f>
        <v>-3.6515074661746971</v>
      </c>
      <c r="BM558" s="33">
        <f>-VLOOKUP($A558,'pl-data'!$A:$BR,38+BM$3)</f>
        <v>-3.7610526901599379</v>
      </c>
      <c r="BN558" s="33">
        <f>-VLOOKUP($A558,'pl-data'!$A:$BR,23+BN$3)</f>
        <v>0</v>
      </c>
      <c r="BO558" s="34">
        <f t="shared" si="1399"/>
        <v>-1</v>
      </c>
      <c r="BP558" s="34">
        <f t="shared" si="1400"/>
        <v>-1</v>
      </c>
      <c r="BR558" s="33">
        <f>-VLOOKUP($A558,'pl-data'!$A:$BR,8+BR$3)</f>
        <v>-3.6515074661746971</v>
      </c>
      <c r="BS558" s="33">
        <f>-VLOOKUP($A558,'pl-data'!$A:$BR,38+BS$3)</f>
        <v>-3.7610526901599379</v>
      </c>
      <c r="BT558" s="33">
        <f>-VLOOKUP($A558,'pl-data'!$A:$BR,23+BT$3)</f>
        <v>0</v>
      </c>
      <c r="BU558" s="34">
        <f t="shared" si="1402"/>
        <v>-1</v>
      </c>
      <c r="BV558" s="34">
        <f t="shared" si="1403"/>
        <v>-1</v>
      </c>
      <c r="BX558" s="33">
        <f t="shared" si="1407"/>
        <v>-43.818089594096371</v>
      </c>
      <c r="BY558" s="33">
        <f t="shared" si="1408"/>
        <v>-45.13263228191925</v>
      </c>
      <c r="BZ558" s="33">
        <f t="shared" si="1409"/>
        <v>0</v>
      </c>
      <c r="CA558" s="34">
        <f t="shared" si="1405"/>
        <v>-1</v>
      </c>
      <c r="CB558" s="34">
        <f t="shared" si="1406"/>
        <v>-1</v>
      </c>
    </row>
    <row r="559" spans="1:80" hidden="1" outlineLevel="1" collapsed="1" x14ac:dyDescent="0.2">
      <c r="B559" s="13"/>
      <c r="D559" s="53"/>
      <c r="E559" s="53"/>
      <c r="F559" s="53"/>
      <c r="J559" s="53"/>
      <c r="K559" s="53"/>
      <c r="L559" s="53"/>
      <c r="P559" s="53"/>
      <c r="Q559" s="53"/>
      <c r="R559" s="53"/>
      <c r="V559" s="53"/>
      <c r="W559" s="53"/>
      <c r="X559" s="53"/>
      <c r="AB559" s="53"/>
      <c r="AC559" s="53"/>
      <c r="AD559" s="53"/>
      <c r="AH559" s="53"/>
      <c r="AI559" s="53"/>
      <c r="AJ559" s="53"/>
      <c r="AN559" s="53"/>
      <c r="AO559" s="53"/>
      <c r="AP559" s="53"/>
      <c r="AT559" s="53"/>
      <c r="AU559" s="53"/>
      <c r="AV559" s="53"/>
      <c r="AZ559" s="53"/>
      <c r="BA559" s="53"/>
      <c r="BB559" s="53"/>
      <c r="BF559" s="53"/>
      <c r="BG559" s="53"/>
      <c r="BH559" s="53"/>
      <c r="BL559" s="53"/>
      <c r="BM559" s="53"/>
      <c r="BN559" s="53"/>
      <c r="BR559" s="53"/>
      <c r="BS559" s="53"/>
      <c r="BT559" s="53"/>
      <c r="BX559" s="53"/>
      <c r="BY559" s="53"/>
      <c r="BZ559" s="53"/>
    </row>
    <row r="560" spans="1:80" hidden="1" outlineLevel="1" x14ac:dyDescent="0.2">
      <c r="A560" s="49" t="s">
        <v>29</v>
      </c>
      <c r="B560" s="13" t="s">
        <v>29</v>
      </c>
      <c r="D560" s="53">
        <f t="shared" ref="D560:F560" si="1410">+SUM(D561:D610)</f>
        <v>-16.383425584878516</v>
      </c>
      <c r="E560" s="53">
        <f t="shared" si="1410"/>
        <v>-16.87492835242487</v>
      </c>
      <c r="F560" s="53">
        <f t="shared" si="1410"/>
        <v>0</v>
      </c>
      <c r="G560" s="34">
        <f t="shared" ref="G560:G609" si="1411">IFERROR(F560/E560-1,"n/a")</f>
        <v>-1</v>
      </c>
      <c r="H560" s="34">
        <f t="shared" ref="H560:H609" si="1412">IFERROR(F560/D560-1,"n/a")</f>
        <v>-1</v>
      </c>
      <c r="J560" s="53">
        <f t="shared" ref="J560:L560" si="1413">+SUM(J561:J610)</f>
        <v>-16.383425584878516</v>
      </c>
      <c r="K560" s="53">
        <f t="shared" si="1413"/>
        <v>-16.87492835242487</v>
      </c>
      <c r="L560" s="53">
        <f t="shared" si="1413"/>
        <v>0</v>
      </c>
      <c r="M560" s="34">
        <f t="shared" ref="M560:M609" si="1414">IFERROR(L560/K560-1,"n/a")</f>
        <v>-1</v>
      </c>
      <c r="N560" s="34">
        <f t="shared" ref="N560:N609" si="1415">IFERROR(L560/J560-1,"n/a")</f>
        <v>-1</v>
      </c>
      <c r="P560" s="53">
        <f t="shared" ref="P560:R560" si="1416">+SUM(P561:P610)</f>
        <v>-16.383425584878516</v>
      </c>
      <c r="Q560" s="53">
        <f t="shared" si="1416"/>
        <v>-16.87492835242487</v>
      </c>
      <c r="R560" s="53">
        <f t="shared" si="1416"/>
        <v>0</v>
      </c>
      <c r="S560" s="34">
        <f t="shared" ref="S560:S609" si="1417">IFERROR(R560/Q560-1,"n/a")</f>
        <v>-1</v>
      </c>
      <c r="T560" s="34">
        <f t="shared" ref="T560:T609" si="1418">IFERROR(R560/P560-1,"n/a")</f>
        <v>-1</v>
      </c>
      <c r="V560" s="53">
        <f t="shared" ref="V560:X560" si="1419">+SUM(V561:V610)</f>
        <v>-16.383425584878516</v>
      </c>
      <c r="W560" s="53">
        <f t="shared" si="1419"/>
        <v>-16.87492835242487</v>
      </c>
      <c r="X560" s="53">
        <f t="shared" si="1419"/>
        <v>0</v>
      </c>
      <c r="Y560" s="34">
        <f t="shared" ref="Y560:Y609" si="1420">IFERROR(X560/W560-1,"n/a")</f>
        <v>-1</v>
      </c>
      <c r="Z560" s="34">
        <f t="shared" ref="Z560:Z609" si="1421">IFERROR(X560/V560-1,"n/a")</f>
        <v>-1</v>
      </c>
      <c r="AB560" s="53">
        <f t="shared" ref="AB560:AD560" si="1422">+SUM(AB561:AB610)</f>
        <v>-16.383425584878516</v>
      </c>
      <c r="AC560" s="53">
        <f t="shared" si="1422"/>
        <v>-16.87492835242487</v>
      </c>
      <c r="AD560" s="53">
        <f t="shared" si="1422"/>
        <v>0</v>
      </c>
      <c r="AE560" s="34">
        <f t="shared" ref="AE560:AE609" si="1423">IFERROR(AD560/AC560-1,"n/a")</f>
        <v>-1</v>
      </c>
      <c r="AF560" s="34">
        <f t="shared" ref="AF560:AF609" si="1424">IFERROR(AD560/AB560-1,"n/a")</f>
        <v>-1</v>
      </c>
      <c r="AH560" s="53">
        <f t="shared" ref="AH560:AJ560" si="1425">+SUM(AH561:AH610)</f>
        <v>-16.383425584878516</v>
      </c>
      <c r="AI560" s="53">
        <f t="shared" si="1425"/>
        <v>-16.87492835242487</v>
      </c>
      <c r="AJ560" s="53">
        <f t="shared" si="1425"/>
        <v>0</v>
      </c>
      <c r="AK560" s="34">
        <f t="shared" ref="AK560:AK609" si="1426">IFERROR(AJ560/AI560-1,"n/a")</f>
        <v>-1</v>
      </c>
      <c r="AL560" s="34">
        <f t="shared" ref="AL560:AL609" si="1427">IFERROR(AJ560/AH560-1,"n/a")</f>
        <v>-1</v>
      </c>
      <c r="AN560" s="53">
        <f t="shared" ref="AN560:AP560" si="1428">+SUM(AN561:AN610)</f>
        <v>-16.383425584878516</v>
      </c>
      <c r="AO560" s="53">
        <f t="shared" si="1428"/>
        <v>-16.87492835242487</v>
      </c>
      <c r="AP560" s="53">
        <f t="shared" si="1428"/>
        <v>0</v>
      </c>
      <c r="AQ560" s="34">
        <f t="shared" ref="AQ560:AQ609" si="1429">IFERROR(AP560/AO560-1,"n/a")</f>
        <v>-1</v>
      </c>
      <c r="AR560" s="34">
        <f t="shared" ref="AR560:AR609" si="1430">IFERROR(AP560/AN560-1,"n/a")</f>
        <v>-1</v>
      </c>
      <c r="AT560" s="53">
        <f t="shared" ref="AT560:AV560" si="1431">+SUM(AT561:AT610)</f>
        <v>-16.383425584878516</v>
      </c>
      <c r="AU560" s="53">
        <f t="shared" si="1431"/>
        <v>-16.87492835242487</v>
      </c>
      <c r="AV560" s="53">
        <f t="shared" si="1431"/>
        <v>0</v>
      </c>
      <c r="AW560" s="34">
        <f t="shared" ref="AW560:AW609" si="1432">IFERROR(AV560/AU560-1,"n/a")</f>
        <v>-1</v>
      </c>
      <c r="AX560" s="34">
        <f t="shared" ref="AX560:AX609" si="1433">IFERROR(AV560/AT560-1,"n/a")</f>
        <v>-1</v>
      </c>
      <c r="AZ560" s="53">
        <f t="shared" ref="AZ560:BB560" si="1434">+SUM(AZ561:AZ610)</f>
        <v>-16.383425584878516</v>
      </c>
      <c r="BA560" s="53">
        <f t="shared" si="1434"/>
        <v>-16.87492835242487</v>
      </c>
      <c r="BB560" s="53">
        <f t="shared" si="1434"/>
        <v>0</v>
      </c>
      <c r="BC560" s="34">
        <f t="shared" ref="BC560:BC609" si="1435">IFERROR(BB560/BA560-1,"n/a")</f>
        <v>-1</v>
      </c>
      <c r="BD560" s="34">
        <f t="shared" ref="BD560:BD609" si="1436">IFERROR(BB560/AZ560-1,"n/a")</f>
        <v>-1</v>
      </c>
      <c r="BF560" s="53">
        <f t="shared" ref="BF560:BH560" si="1437">+SUM(BF561:BF610)</f>
        <v>-16.383425584878516</v>
      </c>
      <c r="BG560" s="53">
        <f t="shared" si="1437"/>
        <v>-16.87492835242487</v>
      </c>
      <c r="BH560" s="53">
        <f t="shared" si="1437"/>
        <v>0</v>
      </c>
      <c r="BI560" s="34">
        <f t="shared" ref="BI560:BI609" si="1438">IFERROR(BH560/BG560-1,"n/a")</f>
        <v>-1</v>
      </c>
      <c r="BJ560" s="34">
        <f t="shared" ref="BJ560:BJ609" si="1439">IFERROR(BH560/BF560-1,"n/a")</f>
        <v>-1</v>
      </c>
      <c r="BL560" s="53">
        <f t="shared" ref="BL560:BN560" si="1440">+SUM(BL561:BL610)</f>
        <v>-16.383425584878516</v>
      </c>
      <c r="BM560" s="53">
        <f t="shared" si="1440"/>
        <v>-16.87492835242487</v>
      </c>
      <c r="BN560" s="53">
        <f t="shared" si="1440"/>
        <v>0</v>
      </c>
      <c r="BO560" s="34">
        <f t="shared" ref="BO560:BO609" si="1441">IFERROR(BN560/BM560-1,"n/a")</f>
        <v>-1</v>
      </c>
      <c r="BP560" s="34">
        <f t="shared" ref="BP560:BP609" si="1442">IFERROR(BN560/BL560-1,"n/a")</f>
        <v>-1</v>
      </c>
      <c r="BR560" s="53">
        <f t="shared" ref="BR560:BT560" si="1443">+SUM(BR561:BR610)</f>
        <v>-16.383425584878516</v>
      </c>
      <c r="BS560" s="53">
        <f t="shared" si="1443"/>
        <v>-16.87492835242487</v>
      </c>
      <c r="BT560" s="53">
        <f t="shared" si="1443"/>
        <v>0</v>
      </c>
      <c r="BU560" s="34">
        <f t="shared" ref="BU560:BU609" si="1444">IFERROR(BT560/BS560-1,"n/a")</f>
        <v>-1</v>
      </c>
      <c r="BV560" s="34">
        <f t="shared" ref="BV560:BV609" si="1445">IFERROR(BT560/BR560-1,"n/a")</f>
        <v>-1</v>
      </c>
      <c r="BX560" s="53">
        <f t="shared" ref="BX560:BZ560" si="1446">+SUM(BX561:BX610)</f>
        <v>-196.60110701854214</v>
      </c>
      <c r="BY560" s="53">
        <f t="shared" si="1446"/>
        <v>-202.4991402290984</v>
      </c>
      <c r="BZ560" s="53">
        <f t="shared" si="1446"/>
        <v>0</v>
      </c>
      <c r="CA560" s="34">
        <f t="shared" ref="CA560:CA609" si="1447">IFERROR(BZ560/BY560-1,"n/a")</f>
        <v>-1</v>
      </c>
      <c r="CB560" s="34">
        <f t="shared" ref="CB560:CB609" si="1448">IFERROR(BZ560/BX560-1,"n/a")</f>
        <v>-1</v>
      </c>
    </row>
    <row r="561" spans="1:80" ht="24" hidden="1" outlineLevel="2" x14ac:dyDescent="0.2">
      <c r="A561" s="49">
        <v>2004</v>
      </c>
      <c r="B561" s="18" t="str">
        <f>+masterfile!D601</f>
        <v>2004 Verluste durch Verschmelzg./Umwandlung</v>
      </c>
      <c r="D561" s="33">
        <f>-VLOOKUP($A561,'pl-data'!$A:$BR,8+D$3)</f>
        <v>0</v>
      </c>
      <c r="E561" s="33">
        <f>-VLOOKUP($A561,'pl-data'!$A:$BR,38+E$3)</f>
        <v>0</v>
      </c>
      <c r="F561" s="33">
        <f>-VLOOKUP($A561,'pl-data'!$A:$BR,23+F$3)</f>
        <v>0</v>
      </c>
      <c r="G561" s="34" t="str">
        <f t="shared" si="1411"/>
        <v>n/a</v>
      </c>
      <c r="H561" s="34" t="str">
        <f t="shared" si="1412"/>
        <v>n/a</v>
      </c>
      <c r="J561" s="33">
        <f>-VLOOKUP($A561,'pl-data'!$A:$BR,8+J$3)</f>
        <v>0</v>
      </c>
      <c r="K561" s="33">
        <f>-VLOOKUP($A561,'pl-data'!$A:$BR,38+K$3)</f>
        <v>0</v>
      </c>
      <c r="L561" s="33">
        <f>-VLOOKUP($A561,'pl-data'!$A:$BR,23+L$3)</f>
        <v>0</v>
      </c>
      <c r="M561" s="34" t="str">
        <f t="shared" si="1414"/>
        <v>n/a</v>
      </c>
      <c r="N561" s="34" t="str">
        <f t="shared" si="1415"/>
        <v>n/a</v>
      </c>
      <c r="P561" s="33">
        <f>-VLOOKUP($A561,'pl-data'!$A:$BR,8+P$3)</f>
        <v>0</v>
      </c>
      <c r="Q561" s="33">
        <f>-VLOOKUP($A561,'pl-data'!$A:$BR,38+Q$3)</f>
        <v>0</v>
      </c>
      <c r="R561" s="33">
        <f>-VLOOKUP($A561,'pl-data'!$A:$BR,23+R$3)</f>
        <v>0</v>
      </c>
      <c r="S561" s="34" t="str">
        <f t="shared" si="1417"/>
        <v>n/a</v>
      </c>
      <c r="T561" s="34" t="str">
        <f t="shared" si="1418"/>
        <v>n/a</v>
      </c>
      <c r="V561" s="33">
        <f>-VLOOKUP($A561,'pl-data'!$A:$BR,8+V$3)</f>
        <v>0</v>
      </c>
      <c r="W561" s="33">
        <f>-VLOOKUP($A561,'pl-data'!$A:$BR,38+W$3)</f>
        <v>0</v>
      </c>
      <c r="X561" s="33">
        <f>-VLOOKUP($A561,'pl-data'!$A:$BR,23+X$3)</f>
        <v>0</v>
      </c>
      <c r="Y561" s="34" t="str">
        <f t="shared" si="1420"/>
        <v>n/a</v>
      </c>
      <c r="Z561" s="34" t="str">
        <f t="shared" si="1421"/>
        <v>n/a</v>
      </c>
      <c r="AB561" s="33">
        <f>-VLOOKUP($A561,'pl-data'!$A:$BR,8+AB$3)</f>
        <v>0</v>
      </c>
      <c r="AC561" s="33">
        <f>-VLOOKUP($A561,'pl-data'!$A:$BR,38+AC$3)</f>
        <v>0</v>
      </c>
      <c r="AD561" s="33">
        <f>-VLOOKUP($A561,'pl-data'!$A:$BR,23+AD$3)</f>
        <v>0</v>
      </c>
      <c r="AE561" s="34" t="str">
        <f t="shared" si="1423"/>
        <v>n/a</v>
      </c>
      <c r="AF561" s="34" t="str">
        <f t="shared" si="1424"/>
        <v>n/a</v>
      </c>
      <c r="AH561" s="33">
        <f>-VLOOKUP($A561,'pl-data'!$A:$BR,8+AH$3)</f>
        <v>0</v>
      </c>
      <c r="AI561" s="33">
        <f>-VLOOKUP($A561,'pl-data'!$A:$BR,38+AI$3)</f>
        <v>0</v>
      </c>
      <c r="AJ561" s="33">
        <f>-VLOOKUP($A561,'pl-data'!$A:$BR,23+AJ$3)</f>
        <v>0</v>
      </c>
      <c r="AK561" s="34" t="str">
        <f t="shared" si="1426"/>
        <v>n/a</v>
      </c>
      <c r="AL561" s="34" t="str">
        <f t="shared" si="1427"/>
        <v>n/a</v>
      </c>
      <c r="AN561" s="33">
        <f>-VLOOKUP($A561,'pl-data'!$A:$BR,8+AN$3)</f>
        <v>0</v>
      </c>
      <c r="AO561" s="33">
        <f>-VLOOKUP($A561,'pl-data'!$A:$BR,38+AO$3)</f>
        <v>0</v>
      </c>
      <c r="AP561" s="33">
        <f>-VLOOKUP($A561,'pl-data'!$A:$BR,23+AP$3)</f>
        <v>0</v>
      </c>
      <c r="AQ561" s="34" t="str">
        <f t="shared" si="1429"/>
        <v>n/a</v>
      </c>
      <c r="AR561" s="34" t="str">
        <f t="shared" si="1430"/>
        <v>n/a</v>
      </c>
      <c r="AT561" s="33">
        <f>-VLOOKUP($A561,'pl-data'!$A:$BR,8+AT$3)</f>
        <v>0</v>
      </c>
      <c r="AU561" s="33">
        <f>-VLOOKUP($A561,'pl-data'!$A:$BR,38+AU$3)</f>
        <v>0</v>
      </c>
      <c r="AV561" s="33">
        <f>-VLOOKUP($A561,'pl-data'!$A:$BR,23+AV$3)</f>
        <v>0</v>
      </c>
      <c r="AW561" s="34" t="str">
        <f t="shared" si="1432"/>
        <v>n/a</v>
      </c>
      <c r="AX561" s="34" t="str">
        <f t="shared" si="1433"/>
        <v>n/a</v>
      </c>
      <c r="AZ561" s="33">
        <f>-VLOOKUP($A561,'pl-data'!$A:$BR,8+AZ$3)</f>
        <v>0</v>
      </c>
      <c r="BA561" s="33">
        <f>-VLOOKUP($A561,'pl-data'!$A:$BR,38+BA$3)</f>
        <v>0</v>
      </c>
      <c r="BB561" s="33">
        <f>-VLOOKUP($A561,'pl-data'!$A:$BR,23+BB$3)</f>
        <v>0</v>
      </c>
      <c r="BC561" s="34" t="str">
        <f t="shared" si="1435"/>
        <v>n/a</v>
      </c>
      <c r="BD561" s="34" t="str">
        <f t="shared" si="1436"/>
        <v>n/a</v>
      </c>
      <c r="BF561" s="33">
        <f>-VLOOKUP($A561,'pl-data'!$A:$BR,8+BF$3)</f>
        <v>0</v>
      </c>
      <c r="BG561" s="33">
        <f>-VLOOKUP($A561,'pl-data'!$A:$BR,38+BG$3)</f>
        <v>0</v>
      </c>
      <c r="BH561" s="33">
        <f>-VLOOKUP($A561,'pl-data'!$A:$BR,23+BH$3)</f>
        <v>0</v>
      </c>
      <c r="BI561" s="34" t="str">
        <f t="shared" si="1438"/>
        <v>n/a</v>
      </c>
      <c r="BJ561" s="34" t="str">
        <f t="shared" si="1439"/>
        <v>n/a</v>
      </c>
      <c r="BL561" s="33">
        <f>-VLOOKUP($A561,'pl-data'!$A:$BR,8+BL$3)</f>
        <v>0</v>
      </c>
      <c r="BM561" s="33">
        <f>-VLOOKUP($A561,'pl-data'!$A:$BR,38+BM$3)</f>
        <v>0</v>
      </c>
      <c r="BN561" s="33">
        <f>-VLOOKUP($A561,'pl-data'!$A:$BR,23+BN$3)</f>
        <v>0</v>
      </c>
      <c r="BO561" s="34" t="str">
        <f t="shared" si="1441"/>
        <v>n/a</v>
      </c>
      <c r="BP561" s="34" t="str">
        <f t="shared" si="1442"/>
        <v>n/a</v>
      </c>
      <c r="BR561" s="33">
        <f>-VLOOKUP($A561,'pl-data'!$A:$BR,8+BR$3)</f>
        <v>0</v>
      </c>
      <c r="BS561" s="33">
        <f>-VLOOKUP($A561,'pl-data'!$A:$BR,38+BS$3)</f>
        <v>0</v>
      </c>
      <c r="BT561" s="33">
        <f>-VLOOKUP($A561,'pl-data'!$A:$BR,23+BT$3)</f>
        <v>0</v>
      </c>
      <c r="BU561" s="34" t="str">
        <f t="shared" si="1444"/>
        <v>n/a</v>
      </c>
      <c r="BV561" s="34" t="str">
        <f t="shared" si="1445"/>
        <v>n/a</v>
      </c>
      <c r="BX561" s="33">
        <f t="shared" ref="BX561:BX609" si="1449">+BR561+BL561+BF561+AZ561+AT561+AN561+AH561+AB561+V561+P561+J561+D561</f>
        <v>0</v>
      </c>
      <c r="BY561" s="33">
        <f t="shared" ref="BY561:BY609" si="1450">+BS561+BM561+BG561+BA561+AU561+AO561+AI561+AC561+W561+Q561+K561+E561</f>
        <v>0</v>
      </c>
      <c r="BZ561" s="33">
        <f t="shared" ref="BZ561:BZ609" si="1451">+BT561+BN561+BH561+BB561+AV561+AP561+AJ561+AD561+X561+R561+L561+F561</f>
        <v>0</v>
      </c>
      <c r="CA561" s="34" t="str">
        <f t="shared" si="1447"/>
        <v>n/a</v>
      </c>
      <c r="CB561" s="34" t="str">
        <f t="shared" si="1448"/>
        <v>n/a</v>
      </c>
    </row>
    <row r="562" spans="1:80" hidden="1" outlineLevel="2" x14ac:dyDescent="0.2">
      <c r="A562" s="49">
        <v>2006</v>
      </c>
      <c r="B562" s="18" t="str">
        <f>+masterfile!D602</f>
        <v>2006 Verl.d.außergew.Schad.fälle(Bilanzierer)</v>
      </c>
      <c r="D562" s="33">
        <f>-VLOOKUP($A562,'pl-data'!$A:$BR,8+D$3)</f>
        <v>0</v>
      </c>
      <c r="E562" s="33">
        <f>-VLOOKUP($A562,'pl-data'!$A:$BR,38+E$3)</f>
        <v>0</v>
      </c>
      <c r="F562" s="33">
        <f>-VLOOKUP($A562,'pl-data'!$A:$BR,23+F$3)</f>
        <v>0</v>
      </c>
      <c r="G562" s="34" t="str">
        <f t="shared" si="1411"/>
        <v>n/a</v>
      </c>
      <c r="H562" s="34" t="str">
        <f t="shared" si="1412"/>
        <v>n/a</v>
      </c>
      <c r="J562" s="33">
        <f>-VLOOKUP($A562,'pl-data'!$A:$BR,8+J$3)</f>
        <v>0</v>
      </c>
      <c r="K562" s="33">
        <f>-VLOOKUP($A562,'pl-data'!$A:$BR,38+K$3)</f>
        <v>0</v>
      </c>
      <c r="L562" s="33">
        <f>-VLOOKUP($A562,'pl-data'!$A:$BR,23+L$3)</f>
        <v>0</v>
      </c>
      <c r="M562" s="34" t="str">
        <f t="shared" si="1414"/>
        <v>n/a</v>
      </c>
      <c r="N562" s="34" t="str">
        <f t="shared" si="1415"/>
        <v>n/a</v>
      </c>
      <c r="P562" s="33">
        <f>-VLOOKUP($A562,'pl-data'!$A:$BR,8+P$3)</f>
        <v>0</v>
      </c>
      <c r="Q562" s="33">
        <f>-VLOOKUP($A562,'pl-data'!$A:$BR,38+Q$3)</f>
        <v>0</v>
      </c>
      <c r="R562" s="33">
        <f>-VLOOKUP($A562,'pl-data'!$A:$BR,23+R$3)</f>
        <v>0</v>
      </c>
      <c r="S562" s="34" t="str">
        <f t="shared" si="1417"/>
        <v>n/a</v>
      </c>
      <c r="T562" s="34" t="str">
        <f t="shared" si="1418"/>
        <v>n/a</v>
      </c>
      <c r="V562" s="33">
        <f>-VLOOKUP($A562,'pl-data'!$A:$BR,8+V$3)</f>
        <v>0</v>
      </c>
      <c r="W562" s="33">
        <f>-VLOOKUP($A562,'pl-data'!$A:$BR,38+W$3)</f>
        <v>0</v>
      </c>
      <c r="X562" s="33">
        <f>-VLOOKUP($A562,'pl-data'!$A:$BR,23+X$3)</f>
        <v>0</v>
      </c>
      <c r="Y562" s="34" t="str">
        <f t="shared" si="1420"/>
        <v>n/a</v>
      </c>
      <c r="Z562" s="34" t="str">
        <f t="shared" si="1421"/>
        <v>n/a</v>
      </c>
      <c r="AB562" s="33">
        <f>-VLOOKUP($A562,'pl-data'!$A:$BR,8+AB$3)</f>
        <v>0</v>
      </c>
      <c r="AC562" s="33">
        <f>-VLOOKUP($A562,'pl-data'!$A:$BR,38+AC$3)</f>
        <v>0</v>
      </c>
      <c r="AD562" s="33">
        <f>-VLOOKUP($A562,'pl-data'!$A:$BR,23+AD$3)</f>
        <v>0</v>
      </c>
      <c r="AE562" s="34" t="str">
        <f t="shared" si="1423"/>
        <v>n/a</v>
      </c>
      <c r="AF562" s="34" t="str">
        <f t="shared" si="1424"/>
        <v>n/a</v>
      </c>
      <c r="AH562" s="33">
        <f>-VLOOKUP($A562,'pl-data'!$A:$BR,8+AH$3)</f>
        <v>0</v>
      </c>
      <c r="AI562" s="33">
        <f>-VLOOKUP($A562,'pl-data'!$A:$BR,38+AI$3)</f>
        <v>0</v>
      </c>
      <c r="AJ562" s="33">
        <f>-VLOOKUP($A562,'pl-data'!$A:$BR,23+AJ$3)</f>
        <v>0</v>
      </c>
      <c r="AK562" s="34" t="str">
        <f t="shared" si="1426"/>
        <v>n/a</v>
      </c>
      <c r="AL562" s="34" t="str">
        <f t="shared" si="1427"/>
        <v>n/a</v>
      </c>
      <c r="AN562" s="33">
        <f>-VLOOKUP($A562,'pl-data'!$A:$BR,8+AN$3)</f>
        <v>0</v>
      </c>
      <c r="AO562" s="33">
        <f>-VLOOKUP($A562,'pl-data'!$A:$BR,38+AO$3)</f>
        <v>0</v>
      </c>
      <c r="AP562" s="33">
        <f>-VLOOKUP($A562,'pl-data'!$A:$BR,23+AP$3)</f>
        <v>0</v>
      </c>
      <c r="AQ562" s="34" t="str">
        <f t="shared" si="1429"/>
        <v>n/a</v>
      </c>
      <c r="AR562" s="34" t="str">
        <f t="shared" si="1430"/>
        <v>n/a</v>
      </c>
      <c r="AT562" s="33">
        <f>-VLOOKUP($A562,'pl-data'!$A:$BR,8+AT$3)</f>
        <v>0</v>
      </c>
      <c r="AU562" s="33">
        <f>-VLOOKUP($A562,'pl-data'!$A:$BR,38+AU$3)</f>
        <v>0</v>
      </c>
      <c r="AV562" s="33">
        <f>-VLOOKUP($A562,'pl-data'!$A:$BR,23+AV$3)</f>
        <v>0</v>
      </c>
      <c r="AW562" s="34" t="str">
        <f t="shared" si="1432"/>
        <v>n/a</v>
      </c>
      <c r="AX562" s="34" t="str">
        <f t="shared" si="1433"/>
        <v>n/a</v>
      </c>
      <c r="AZ562" s="33">
        <f>-VLOOKUP($A562,'pl-data'!$A:$BR,8+AZ$3)</f>
        <v>0</v>
      </c>
      <c r="BA562" s="33">
        <f>-VLOOKUP($A562,'pl-data'!$A:$BR,38+BA$3)</f>
        <v>0</v>
      </c>
      <c r="BB562" s="33">
        <f>-VLOOKUP($A562,'pl-data'!$A:$BR,23+BB$3)</f>
        <v>0</v>
      </c>
      <c r="BC562" s="34" t="str">
        <f t="shared" si="1435"/>
        <v>n/a</v>
      </c>
      <c r="BD562" s="34" t="str">
        <f t="shared" si="1436"/>
        <v>n/a</v>
      </c>
      <c r="BF562" s="33">
        <f>-VLOOKUP($A562,'pl-data'!$A:$BR,8+BF$3)</f>
        <v>0</v>
      </c>
      <c r="BG562" s="33">
        <f>-VLOOKUP($A562,'pl-data'!$A:$BR,38+BG$3)</f>
        <v>0</v>
      </c>
      <c r="BH562" s="33">
        <f>-VLOOKUP($A562,'pl-data'!$A:$BR,23+BH$3)</f>
        <v>0</v>
      </c>
      <c r="BI562" s="34" t="str">
        <f t="shared" si="1438"/>
        <v>n/a</v>
      </c>
      <c r="BJ562" s="34" t="str">
        <f t="shared" si="1439"/>
        <v>n/a</v>
      </c>
      <c r="BL562" s="33">
        <f>-VLOOKUP($A562,'pl-data'!$A:$BR,8+BL$3)</f>
        <v>0</v>
      </c>
      <c r="BM562" s="33">
        <f>-VLOOKUP($A562,'pl-data'!$A:$BR,38+BM$3)</f>
        <v>0</v>
      </c>
      <c r="BN562" s="33">
        <f>-VLOOKUP($A562,'pl-data'!$A:$BR,23+BN$3)</f>
        <v>0</v>
      </c>
      <c r="BO562" s="34" t="str">
        <f t="shared" si="1441"/>
        <v>n/a</v>
      </c>
      <c r="BP562" s="34" t="str">
        <f t="shared" si="1442"/>
        <v>n/a</v>
      </c>
      <c r="BR562" s="33">
        <f>-VLOOKUP($A562,'pl-data'!$A:$BR,8+BR$3)</f>
        <v>0</v>
      </c>
      <c r="BS562" s="33">
        <f>-VLOOKUP($A562,'pl-data'!$A:$BR,38+BS$3)</f>
        <v>0</v>
      </c>
      <c r="BT562" s="33">
        <f>-VLOOKUP($A562,'pl-data'!$A:$BR,23+BT$3)</f>
        <v>0</v>
      </c>
      <c r="BU562" s="34" t="str">
        <f t="shared" si="1444"/>
        <v>n/a</v>
      </c>
      <c r="BV562" s="34" t="str">
        <f t="shared" si="1445"/>
        <v>n/a</v>
      </c>
      <c r="BX562" s="33">
        <f t="shared" si="1449"/>
        <v>0</v>
      </c>
      <c r="BY562" s="33">
        <f t="shared" si="1450"/>
        <v>0</v>
      </c>
      <c r="BZ562" s="33">
        <f t="shared" si="1451"/>
        <v>0</v>
      </c>
      <c r="CA562" s="34" t="str">
        <f t="shared" si="1447"/>
        <v>n/a</v>
      </c>
      <c r="CB562" s="34" t="str">
        <f t="shared" si="1448"/>
        <v>n/a</v>
      </c>
    </row>
    <row r="563" spans="1:80" hidden="1" outlineLevel="2" x14ac:dyDescent="0.2">
      <c r="A563" s="49">
        <v>2007</v>
      </c>
      <c r="B563" s="18" t="str">
        <f>+masterfile!D603</f>
        <v>2007 Aufw. für Restrukturierung u. Sanierung</v>
      </c>
      <c r="D563" s="33">
        <f>-VLOOKUP($A563,'pl-data'!$A:$BR,8+D$3)</f>
        <v>0</v>
      </c>
      <c r="E563" s="33">
        <f>-VLOOKUP($A563,'pl-data'!$A:$BR,38+E$3)</f>
        <v>0</v>
      </c>
      <c r="F563" s="33">
        <f>-VLOOKUP($A563,'pl-data'!$A:$BR,23+F$3)</f>
        <v>0</v>
      </c>
      <c r="G563" s="34" t="str">
        <f t="shared" si="1411"/>
        <v>n/a</v>
      </c>
      <c r="H563" s="34" t="str">
        <f t="shared" si="1412"/>
        <v>n/a</v>
      </c>
      <c r="J563" s="33">
        <f>-VLOOKUP($A563,'pl-data'!$A:$BR,8+J$3)</f>
        <v>0</v>
      </c>
      <c r="K563" s="33">
        <f>-VLOOKUP($A563,'pl-data'!$A:$BR,38+K$3)</f>
        <v>0</v>
      </c>
      <c r="L563" s="33">
        <f>-VLOOKUP($A563,'pl-data'!$A:$BR,23+L$3)</f>
        <v>0</v>
      </c>
      <c r="M563" s="34" t="str">
        <f t="shared" si="1414"/>
        <v>n/a</v>
      </c>
      <c r="N563" s="34" t="str">
        <f t="shared" si="1415"/>
        <v>n/a</v>
      </c>
      <c r="P563" s="33">
        <f>-VLOOKUP($A563,'pl-data'!$A:$BR,8+P$3)</f>
        <v>0</v>
      </c>
      <c r="Q563" s="33">
        <f>-VLOOKUP($A563,'pl-data'!$A:$BR,38+Q$3)</f>
        <v>0</v>
      </c>
      <c r="R563" s="33">
        <f>-VLOOKUP($A563,'pl-data'!$A:$BR,23+R$3)</f>
        <v>0</v>
      </c>
      <c r="S563" s="34" t="str">
        <f t="shared" si="1417"/>
        <v>n/a</v>
      </c>
      <c r="T563" s="34" t="str">
        <f t="shared" si="1418"/>
        <v>n/a</v>
      </c>
      <c r="V563" s="33">
        <f>-VLOOKUP($A563,'pl-data'!$A:$BR,8+V$3)</f>
        <v>0</v>
      </c>
      <c r="W563" s="33">
        <f>-VLOOKUP($A563,'pl-data'!$A:$BR,38+W$3)</f>
        <v>0</v>
      </c>
      <c r="X563" s="33">
        <f>-VLOOKUP($A563,'pl-data'!$A:$BR,23+X$3)</f>
        <v>0</v>
      </c>
      <c r="Y563" s="34" t="str">
        <f t="shared" si="1420"/>
        <v>n/a</v>
      </c>
      <c r="Z563" s="34" t="str">
        <f t="shared" si="1421"/>
        <v>n/a</v>
      </c>
      <c r="AB563" s="33">
        <f>-VLOOKUP($A563,'pl-data'!$A:$BR,8+AB$3)</f>
        <v>0</v>
      </c>
      <c r="AC563" s="33">
        <f>-VLOOKUP($A563,'pl-data'!$A:$BR,38+AC$3)</f>
        <v>0</v>
      </c>
      <c r="AD563" s="33">
        <f>-VLOOKUP($A563,'pl-data'!$A:$BR,23+AD$3)</f>
        <v>0</v>
      </c>
      <c r="AE563" s="34" t="str">
        <f t="shared" si="1423"/>
        <v>n/a</v>
      </c>
      <c r="AF563" s="34" t="str">
        <f t="shared" si="1424"/>
        <v>n/a</v>
      </c>
      <c r="AH563" s="33">
        <f>-VLOOKUP($A563,'pl-data'!$A:$BR,8+AH$3)</f>
        <v>0</v>
      </c>
      <c r="AI563" s="33">
        <f>-VLOOKUP($A563,'pl-data'!$A:$BR,38+AI$3)</f>
        <v>0</v>
      </c>
      <c r="AJ563" s="33">
        <f>-VLOOKUP($A563,'pl-data'!$A:$BR,23+AJ$3)</f>
        <v>0</v>
      </c>
      <c r="AK563" s="34" t="str">
        <f t="shared" si="1426"/>
        <v>n/a</v>
      </c>
      <c r="AL563" s="34" t="str">
        <f t="shared" si="1427"/>
        <v>n/a</v>
      </c>
      <c r="AN563" s="33">
        <f>-VLOOKUP($A563,'pl-data'!$A:$BR,8+AN$3)</f>
        <v>0</v>
      </c>
      <c r="AO563" s="33">
        <f>-VLOOKUP($A563,'pl-data'!$A:$BR,38+AO$3)</f>
        <v>0</v>
      </c>
      <c r="AP563" s="33">
        <f>-VLOOKUP($A563,'pl-data'!$A:$BR,23+AP$3)</f>
        <v>0</v>
      </c>
      <c r="AQ563" s="34" t="str">
        <f t="shared" si="1429"/>
        <v>n/a</v>
      </c>
      <c r="AR563" s="34" t="str">
        <f t="shared" si="1430"/>
        <v>n/a</v>
      </c>
      <c r="AT563" s="33">
        <f>-VLOOKUP($A563,'pl-data'!$A:$BR,8+AT$3)</f>
        <v>0</v>
      </c>
      <c r="AU563" s="33">
        <f>-VLOOKUP($A563,'pl-data'!$A:$BR,38+AU$3)</f>
        <v>0</v>
      </c>
      <c r="AV563" s="33">
        <f>-VLOOKUP($A563,'pl-data'!$A:$BR,23+AV$3)</f>
        <v>0</v>
      </c>
      <c r="AW563" s="34" t="str">
        <f t="shared" si="1432"/>
        <v>n/a</v>
      </c>
      <c r="AX563" s="34" t="str">
        <f t="shared" si="1433"/>
        <v>n/a</v>
      </c>
      <c r="AZ563" s="33">
        <f>-VLOOKUP($A563,'pl-data'!$A:$BR,8+AZ$3)</f>
        <v>0</v>
      </c>
      <c r="BA563" s="33">
        <f>-VLOOKUP($A563,'pl-data'!$A:$BR,38+BA$3)</f>
        <v>0</v>
      </c>
      <c r="BB563" s="33">
        <f>-VLOOKUP($A563,'pl-data'!$A:$BR,23+BB$3)</f>
        <v>0</v>
      </c>
      <c r="BC563" s="34" t="str">
        <f t="shared" si="1435"/>
        <v>n/a</v>
      </c>
      <c r="BD563" s="34" t="str">
        <f t="shared" si="1436"/>
        <v>n/a</v>
      </c>
      <c r="BF563" s="33">
        <f>-VLOOKUP($A563,'pl-data'!$A:$BR,8+BF$3)</f>
        <v>0</v>
      </c>
      <c r="BG563" s="33">
        <f>-VLOOKUP($A563,'pl-data'!$A:$BR,38+BG$3)</f>
        <v>0</v>
      </c>
      <c r="BH563" s="33">
        <f>-VLOOKUP($A563,'pl-data'!$A:$BR,23+BH$3)</f>
        <v>0</v>
      </c>
      <c r="BI563" s="34" t="str">
        <f t="shared" si="1438"/>
        <v>n/a</v>
      </c>
      <c r="BJ563" s="34" t="str">
        <f t="shared" si="1439"/>
        <v>n/a</v>
      </c>
      <c r="BL563" s="33">
        <f>-VLOOKUP($A563,'pl-data'!$A:$BR,8+BL$3)</f>
        <v>0</v>
      </c>
      <c r="BM563" s="33">
        <f>-VLOOKUP($A563,'pl-data'!$A:$BR,38+BM$3)</f>
        <v>0</v>
      </c>
      <c r="BN563" s="33">
        <f>-VLOOKUP($A563,'pl-data'!$A:$BR,23+BN$3)</f>
        <v>0</v>
      </c>
      <c r="BO563" s="34" t="str">
        <f t="shared" si="1441"/>
        <v>n/a</v>
      </c>
      <c r="BP563" s="34" t="str">
        <f t="shared" si="1442"/>
        <v>n/a</v>
      </c>
      <c r="BR563" s="33">
        <f>-VLOOKUP($A563,'pl-data'!$A:$BR,8+BR$3)</f>
        <v>0</v>
      </c>
      <c r="BS563" s="33">
        <f>-VLOOKUP($A563,'pl-data'!$A:$BR,38+BS$3)</f>
        <v>0</v>
      </c>
      <c r="BT563" s="33">
        <f>-VLOOKUP($A563,'pl-data'!$A:$BR,23+BT$3)</f>
        <v>0</v>
      </c>
      <c r="BU563" s="34" t="str">
        <f t="shared" si="1444"/>
        <v>n/a</v>
      </c>
      <c r="BV563" s="34" t="str">
        <f t="shared" si="1445"/>
        <v>n/a</v>
      </c>
      <c r="BX563" s="33">
        <f t="shared" si="1449"/>
        <v>0</v>
      </c>
      <c r="BY563" s="33">
        <f t="shared" si="1450"/>
        <v>0</v>
      </c>
      <c r="BZ563" s="33">
        <f t="shared" si="1451"/>
        <v>0</v>
      </c>
      <c r="CA563" s="34" t="str">
        <f t="shared" si="1447"/>
        <v>n/a</v>
      </c>
      <c r="CB563" s="34" t="str">
        <f t="shared" si="1448"/>
        <v>n/a</v>
      </c>
    </row>
    <row r="564" spans="1:80" hidden="1" outlineLevel="2" x14ac:dyDescent="0.2">
      <c r="A564" s="49">
        <v>2008</v>
      </c>
      <c r="B564" s="18" t="str">
        <f>+masterfile!D604</f>
        <v>2008 Verlust Veräuß/Aufg.Geschäftsaktivität</v>
      </c>
      <c r="D564" s="33">
        <f>-VLOOKUP($A564,'pl-data'!$A:$BR,8+D$3)</f>
        <v>0</v>
      </c>
      <c r="E564" s="33">
        <f>-VLOOKUP($A564,'pl-data'!$A:$BR,38+E$3)</f>
        <v>0</v>
      </c>
      <c r="F564" s="33">
        <f>-VLOOKUP($A564,'pl-data'!$A:$BR,23+F$3)</f>
        <v>0</v>
      </c>
      <c r="G564" s="34" t="str">
        <f t="shared" si="1411"/>
        <v>n/a</v>
      </c>
      <c r="H564" s="34" t="str">
        <f t="shared" si="1412"/>
        <v>n/a</v>
      </c>
      <c r="J564" s="33">
        <f>-VLOOKUP($A564,'pl-data'!$A:$BR,8+J$3)</f>
        <v>0</v>
      </c>
      <c r="K564" s="33">
        <f>-VLOOKUP($A564,'pl-data'!$A:$BR,38+K$3)</f>
        <v>0</v>
      </c>
      <c r="L564" s="33">
        <f>-VLOOKUP($A564,'pl-data'!$A:$BR,23+L$3)</f>
        <v>0</v>
      </c>
      <c r="M564" s="34" t="str">
        <f t="shared" si="1414"/>
        <v>n/a</v>
      </c>
      <c r="N564" s="34" t="str">
        <f t="shared" si="1415"/>
        <v>n/a</v>
      </c>
      <c r="P564" s="33">
        <f>-VLOOKUP($A564,'pl-data'!$A:$BR,8+P$3)</f>
        <v>0</v>
      </c>
      <c r="Q564" s="33">
        <f>-VLOOKUP($A564,'pl-data'!$A:$BR,38+Q$3)</f>
        <v>0</v>
      </c>
      <c r="R564" s="33">
        <f>-VLOOKUP($A564,'pl-data'!$A:$BR,23+R$3)</f>
        <v>0</v>
      </c>
      <c r="S564" s="34" t="str">
        <f t="shared" si="1417"/>
        <v>n/a</v>
      </c>
      <c r="T564" s="34" t="str">
        <f t="shared" si="1418"/>
        <v>n/a</v>
      </c>
      <c r="V564" s="33">
        <f>-VLOOKUP($A564,'pl-data'!$A:$BR,8+V$3)</f>
        <v>0</v>
      </c>
      <c r="W564" s="33">
        <f>-VLOOKUP($A564,'pl-data'!$A:$BR,38+W$3)</f>
        <v>0</v>
      </c>
      <c r="X564" s="33">
        <f>-VLOOKUP($A564,'pl-data'!$A:$BR,23+X$3)</f>
        <v>0</v>
      </c>
      <c r="Y564" s="34" t="str">
        <f t="shared" si="1420"/>
        <v>n/a</v>
      </c>
      <c r="Z564" s="34" t="str">
        <f t="shared" si="1421"/>
        <v>n/a</v>
      </c>
      <c r="AB564" s="33">
        <f>-VLOOKUP($A564,'pl-data'!$A:$BR,8+AB$3)</f>
        <v>0</v>
      </c>
      <c r="AC564" s="33">
        <f>-VLOOKUP($A564,'pl-data'!$A:$BR,38+AC$3)</f>
        <v>0</v>
      </c>
      <c r="AD564" s="33">
        <f>-VLOOKUP($A564,'pl-data'!$A:$BR,23+AD$3)</f>
        <v>0</v>
      </c>
      <c r="AE564" s="34" t="str">
        <f t="shared" si="1423"/>
        <v>n/a</v>
      </c>
      <c r="AF564" s="34" t="str">
        <f t="shared" si="1424"/>
        <v>n/a</v>
      </c>
      <c r="AH564" s="33">
        <f>-VLOOKUP($A564,'pl-data'!$A:$BR,8+AH$3)</f>
        <v>0</v>
      </c>
      <c r="AI564" s="33">
        <f>-VLOOKUP($A564,'pl-data'!$A:$BR,38+AI$3)</f>
        <v>0</v>
      </c>
      <c r="AJ564" s="33">
        <f>-VLOOKUP($A564,'pl-data'!$A:$BR,23+AJ$3)</f>
        <v>0</v>
      </c>
      <c r="AK564" s="34" t="str">
        <f t="shared" si="1426"/>
        <v>n/a</v>
      </c>
      <c r="AL564" s="34" t="str">
        <f t="shared" si="1427"/>
        <v>n/a</v>
      </c>
      <c r="AN564" s="33">
        <f>-VLOOKUP($A564,'pl-data'!$A:$BR,8+AN$3)</f>
        <v>0</v>
      </c>
      <c r="AO564" s="33">
        <f>-VLOOKUP($A564,'pl-data'!$A:$BR,38+AO$3)</f>
        <v>0</v>
      </c>
      <c r="AP564" s="33">
        <f>-VLOOKUP($A564,'pl-data'!$A:$BR,23+AP$3)</f>
        <v>0</v>
      </c>
      <c r="AQ564" s="34" t="str">
        <f t="shared" si="1429"/>
        <v>n/a</v>
      </c>
      <c r="AR564" s="34" t="str">
        <f t="shared" si="1430"/>
        <v>n/a</v>
      </c>
      <c r="AT564" s="33">
        <f>-VLOOKUP($A564,'pl-data'!$A:$BR,8+AT$3)</f>
        <v>0</v>
      </c>
      <c r="AU564" s="33">
        <f>-VLOOKUP($A564,'pl-data'!$A:$BR,38+AU$3)</f>
        <v>0</v>
      </c>
      <c r="AV564" s="33">
        <f>-VLOOKUP($A564,'pl-data'!$A:$BR,23+AV$3)</f>
        <v>0</v>
      </c>
      <c r="AW564" s="34" t="str">
        <f t="shared" si="1432"/>
        <v>n/a</v>
      </c>
      <c r="AX564" s="34" t="str">
        <f t="shared" si="1433"/>
        <v>n/a</v>
      </c>
      <c r="AZ564" s="33">
        <f>-VLOOKUP($A564,'pl-data'!$A:$BR,8+AZ$3)</f>
        <v>0</v>
      </c>
      <c r="BA564" s="33">
        <f>-VLOOKUP($A564,'pl-data'!$A:$BR,38+BA$3)</f>
        <v>0</v>
      </c>
      <c r="BB564" s="33">
        <f>-VLOOKUP($A564,'pl-data'!$A:$BR,23+BB$3)</f>
        <v>0</v>
      </c>
      <c r="BC564" s="34" t="str">
        <f t="shared" si="1435"/>
        <v>n/a</v>
      </c>
      <c r="BD564" s="34" t="str">
        <f t="shared" si="1436"/>
        <v>n/a</v>
      </c>
      <c r="BF564" s="33">
        <f>-VLOOKUP($A564,'pl-data'!$A:$BR,8+BF$3)</f>
        <v>0</v>
      </c>
      <c r="BG564" s="33">
        <f>-VLOOKUP($A564,'pl-data'!$A:$BR,38+BG$3)</f>
        <v>0</v>
      </c>
      <c r="BH564" s="33">
        <f>-VLOOKUP($A564,'pl-data'!$A:$BR,23+BH$3)</f>
        <v>0</v>
      </c>
      <c r="BI564" s="34" t="str">
        <f t="shared" si="1438"/>
        <v>n/a</v>
      </c>
      <c r="BJ564" s="34" t="str">
        <f t="shared" si="1439"/>
        <v>n/a</v>
      </c>
      <c r="BL564" s="33">
        <f>-VLOOKUP($A564,'pl-data'!$A:$BR,8+BL$3)</f>
        <v>0</v>
      </c>
      <c r="BM564" s="33">
        <f>-VLOOKUP($A564,'pl-data'!$A:$BR,38+BM$3)</f>
        <v>0</v>
      </c>
      <c r="BN564" s="33">
        <f>-VLOOKUP($A564,'pl-data'!$A:$BR,23+BN$3)</f>
        <v>0</v>
      </c>
      <c r="BO564" s="34" t="str">
        <f t="shared" si="1441"/>
        <v>n/a</v>
      </c>
      <c r="BP564" s="34" t="str">
        <f t="shared" si="1442"/>
        <v>n/a</v>
      </c>
      <c r="BR564" s="33">
        <f>-VLOOKUP($A564,'pl-data'!$A:$BR,8+BR$3)</f>
        <v>0</v>
      </c>
      <c r="BS564" s="33">
        <f>-VLOOKUP($A564,'pl-data'!$A:$BR,38+BS$3)</f>
        <v>0</v>
      </c>
      <c r="BT564" s="33">
        <f>-VLOOKUP($A564,'pl-data'!$A:$BR,23+BT$3)</f>
        <v>0</v>
      </c>
      <c r="BU564" s="34" t="str">
        <f t="shared" si="1444"/>
        <v>n/a</v>
      </c>
      <c r="BV564" s="34" t="str">
        <f t="shared" si="1445"/>
        <v>n/a</v>
      </c>
      <c r="BX564" s="33">
        <f t="shared" si="1449"/>
        <v>0</v>
      </c>
      <c r="BY564" s="33">
        <f t="shared" si="1450"/>
        <v>0</v>
      </c>
      <c r="BZ564" s="33">
        <f t="shared" si="1451"/>
        <v>0</v>
      </c>
      <c r="CA564" s="34" t="str">
        <f t="shared" si="1447"/>
        <v>n/a</v>
      </c>
      <c r="CB564" s="34" t="str">
        <f t="shared" si="1448"/>
        <v>n/a</v>
      </c>
    </row>
    <row r="565" spans="1:80" hidden="1" outlineLevel="2" x14ac:dyDescent="0.2">
      <c r="A565" s="49">
        <v>2010</v>
      </c>
      <c r="B565" s="18" t="str">
        <f>+masterfile!D605</f>
        <v>2010 Betriebsfremde Aufwendungen</v>
      </c>
      <c r="D565" s="33">
        <f>-VLOOKUP($A565,'pl-data'!$A:$BR,8+D$3)</f>
        <v>0</v>
      </c>
      <c r="E565" s="33">
        <f>-VLOOKUP($A565,'pl-data'!$A:$BR,38+E$3)</f>
        <v>0</v>
      </c>
      <c r="F565" s="33">
        <f>-VLOOKUP($A565,'pl-data'!$A:$BR,23+F$3)</f>
        <v>0</v>
      </c>
      <c r="G565" s="34" t="str">
        <f t="shared" si="1411"/>
        <v>n/a</v>
      </c>
      <c r="H565" s="34" t="str">
        <f t="shared" si="1412"/>
        <v>n/a</v>
      </c>
      <c r="J565" s="33">
        <f>-VLOOKUP($A565,'pl-data'!$A:$BR,8+J$3)</f>
        <v>0</v>
      </c>
      <c r="K565" s="33">
        <f>-VLOOKUP($A565,'pl-data'!$A:$BR,38+K$3)</f>
        <v>0</v>
      </c>
      <c r="L565" s="33">
        <f>-VLOOKUP($A565,'pl-data'!$A:$BR,23+L$3)</f>
        <v>0</v>
      </c>
      <c r="M565" s="34" t="str">
        <f t="shared" si="1414"/>
        <v>n/a</v>
      </c>
      <c r="N565" s="34" t="str">
        <f t="shared" si="1415"/>
        <v>n/a</v>
      </c>
      <c r="P565" s="33">
        <f>-VLOOKUP($A565,'pl-data'!$A:$BR,8+P$3)</f>
        <v>0</v>
      </c>
      <c r="Q565" s="33">
        <f>-VLOOKUP($A565,'pl-data'!$A:$BR,38+Q$3)</f>
        <v>0</v>
      </c>
      <c r="R565" s="33">
        <f>-VLOOKUP($A565,'pl-data'!$A:$BR,23+R$3)</f>
        <v>0</v>
      </c>
      <c r="S565" s="34" t="str">
        <f t="shared" si="1417"/>
        <v>n/a</v>
      </c>
      <c r="T565" s="34" t="str">
        <f t="shared" si="1418"/>
        <v>n/a</v>
      </c>
      <c r="V565" s="33">
        <f>-VLOOKUP($A565,'pl-data'!$A:$BR,8+V$3)</f>
        <v>0</v>
      </c>
      <c r="W565" s="33">
        <f>-VLOOKUP($A565,'pl-data'!$A:$BR,38+W$3)</f>
        <v>0</v>
      </c>
      <c r="X565" s="33">
        <f>-VLOOKUP($A565,'pl-data'!$A:$BR,23+X$3)</f>
        <v>0</v>
      </c>
      <c r="Y565" s="34" t="str">
        <f t="shared" si="1420"/>
        <v>n/a</v>
      </c>
      <c r="Z565" s="34" t="str">
        <f t="shared" si="1421"/>
        <v>n/a</v>
      </c>
      <c r="AB565" s="33">
        <f>-VLOOKUP($A565,'pl-data'!$A:$BR,8+AB$3)</f>
        <v>0</v>
      </c>
      <c r="AC565" s="33">
        <f>-VLOOKUP($A565,'pl-data'!$A:$BR,38+AC$3)</f>
        <v>0</v>
      </c>
      <c r="AD565" s="33">
        <f>-VLOOKUP($A565,'pl-data'!$A:$BR,23+AD$3)</f>
        <v>0</v>
      </c>
      <c r="AE565" s="34" t="str">
        <f t="shared" si="1423"/>
        <v>n/a</v>
      </c>
      <c r="AF565" s="34" t="str">
        <f t="shared" si="1424"/>
        <v>n/a</v>
      </c>
      <c r="AH565" s="33">
        <f>-VLOOKUP($A565,'pl-data'!$A:$BR,8+AH$3)</f>
        <v>0</v>
      </c>
      <c r="AI565" s="33">
        <f>-VLOOKUP($A565,'pl-data'!$A:$BR,38+AI$3)</f>
        <v>0</v>
      </c>
      <c r="AJ565" s="33">
        <f>-VLOOKUP($A565,'pl-data'!$A:$BR,23+AJ$3)</f>
        <v>0</v>
      </c>
      <c r="AK565" s="34" t="str">
        <f t="shared" si="1426"/>
        <v>n/a</v>
      </c>
      <c r="AL565" s="34" t="str">
        <f t="shared" si="1427"/>
        <v>n/a</v>
      </c>
      <c r="AN565" s="33">
        <f>-VLOOKUP($A565,'pl-data'!$A:$BR,8+AN$3)</f>
        <v>0</v>
      </c>
      <c r="AO565" s="33">
        <f>-VLOOKUP($A565,'pl-data'!$A:$BR,38+AO$3)</f>
        <v>0</v>
      </c>
      <c r="AP565" s="33">
        <f>-VLOOKUP($A565,'pl-data'!$A:$BR,23+AP$3)</f>
        <v>0</v>
      </c>
      <c r="AQ565" s="34" t="str">
        <f t="shared" si="1429"/>
        <v>n/a</v>
      </c>
      <c r="AR565" s="34" t="str">
        <f t="shared" si="1430"/>
        <v>n/a</v>
      </c>
      <c r="AT565" s="33">
        <f>-VLOOKUP($A565,'pl-data'!$A:$BR,8+AT$3)</f>
        <v>0</v>
      </c>
      <c r="AU565" s="33">
        <f>-VLOOKUP($A565,'pl-data'!$A:$BR,38+AU$3)</f>
        <v>0</v>
      </c>
      <c r="AV565" s="33">
        <f>-VLOOKUP($A565,'pl-data'!$A:$BR,23+AV$3)</f>
        <v>0</v>
      </c>
      <c r="AW565" s="34" t="str">
        <f t="shared" si="1432"/>
        <v>n/a</v>
      </c>
      <c r="AX565" s="34" t="str">
        <f t="shared" si="1433"/>
        <v>n/a</v>
      </c>
      <c r="AZ565" s="33">
        <f>-VLOOKUP($A565,'pl-data'!$A:$BR,8+AZ$3)</f>
        <v>0</v>
      </c>
      <c r="BA565" s="33">
        <f>-VLOOKUP($A565,'pl-data'!$A:$BR,38+BA$3)</f>
        <v>0</v>
      </c>
      <c r="BB565" s="33">
        <f>-VLOOKUP($A565,'pl-data'!$A:$BR,23+BB$3)</f>
        <v>0</v>
      </c>
      <c r="BC565" s="34" t="str">
        <f t="shared" si="1435"/>
        <v>n/a</v>
      </c>
      <c r="BD565" s="34" t="str">
        <f t="shared" si="1436"/>
        <v>n/a</v>
      </c>
      <c r="BF565" s="33">
        <f>-VLOOKUP($A565,'pl-data'!$A:$BR,8+BF$3)</f>
        <v>0</v>
      </c>
      <c r="BG565" s="33">
        <f>-VLOOKUP($A565,'pl-data'!$A:$BR,38+BG$3)</f>
        <v>0</v>
      </c>
      <c r="BH565" s="33">
        <f>-VLOOKUP($A565,'pl-data'!$A:$BR,23+BH$3)</f>
        <v>0</v>
      </c>
      <c r="BI565" s="34" t="str">
        <f t="shared" si="1438"/>
        <v>n/a</v>
      </c>
      <c r="BJ565" s="34" t="str">
        <f t="shared" si="1439"/>
        <v>n/a</v>
      </c>
      <c r="BL565" s="33">
        <f>-VLOOKUP($A565,'pl-data'!$A:$BR,8+BL$3)</f>
        <v>0</v>
      </c>
      <c r="BM565" s="33">
        <f>-VLOOKUP($A565,'pl-data'!$A:$BR,38+BM$3)</f>
        <v>0</v>
      </c>
      <c r="BN565" s="33">
        <f>-VLOOKUP($A565,'pl-data'!$A:$BR,23+BN$3)</f>
        <v>0</v>
      </c>
      <c r="BO565" s="34" t="str">
        <f t="shared" si="1441"/>
        <v>n/a</v>
      </c>
      <c r="BP565" s="34" t="str">
        <f t="shared" si="1442"/>
        <v>n/a</v>
      </c>
      <c r="BR565" s="33">
        <f>-VLOOKUP($A565,'pl-data'!$A:$BR,8+BR$3)</f>
        <v>0</v>
      </c>
      <c r="BS565" s="33">
        <f>-VLOOKUP($A565,'pl-data'!$A:$BR,38+BS$3)</f>
        <v>0</v>
      </c>
      <c r="BT565" s="33">
        <f>-VLOOKUP($A565,'pl-data'!$A:$BR,23+BT$3)</f>
        <v>0</v>
      </c>
      <c r="BU565" s="34" t="str">
        <f t="shared" si="1444"/>
        <v>n/a</v>
      </c>
      <c r="BV565" s="34" t="str">
        <f t="shared" si="1445"/>
        <v>n/a</v>
      </c>
      <c r="BX565" s="33">
        <f t="shared" si="1449"/>
        <v>0</v>
      </c>
      <c r="BY565" s="33">
        <f t="shared" si="1450"/>
        <v>0</v>
      </c>
      <c r="BZ565" s="33">
        <f t="shared" si="1451"/>
        <v>0</v>
      </c>
      <c r="CA565" s="34" t="str">
        <f t="shared" si="1447"/>
        <v>n/a</v>
      </c>
      <c r="CB565" s="34" t="str">
        <f t="shared" si="1448"/>
        <v>n/a</v>
      </c>
    </row>
    <row r="566" spans="1:80" hidden="1" outlineLevel="2" x14ac:dyDescent="0.2">
      <c r="A566" s="49">
        <v>2020</v>
      </c>
      <c r="B566" s="18" t="str">
        <f>+masterfile!D606</f>
        <v>2020 Periodenfremde Aufwendungen</v>
      </c>
      <c r="D566" s="33">
        <f>-VLOOKUP($A566,'pl-data'!$A:$BR,8+D$3)</f>
        <v>-0.10416666666666667</v>
      </c>
      <c r="E566" s="33">
        <f>-VLOOKUP($A566,'pl-data'!$A:$BR,38+E$3)</f>
        <v>-0.10729166666666667</v>
      </c>
      <c r="F566" s="33">
        <f>-VLOOKUP($A566,'pl-data'!$A:$BR,23+F$3)</f>
        <v>0</v>
      </c>
      <c r="G566" s="34">
        <f t="shared" si="1411"/>
        <v>-1</v>
      </c>
      <c r="H566" s="34">
        <f t="shared" si="1412"/>
        <v>-1</v>
      </c>
      <c r="J566" s="33">
        <f>-VLOOKUP($A566,'pl-data'!$A:$BR,8+J$3)</f>
        <v>-0.10416666666666667</v>
      </c>
      <c r="K566" s="33">
        <f>-VLOOKUP($A566,'pl-data'!$A:$BR,38+K$3)</f>
        <v>-0.10729166666666667</v>
      </c>
      <c r="L566" s="33">
        <f>-VLOOKUP($A566,'pl-data'!$A:$BR,23+L$3)</f>
        <v>0</v>
      </c>
      <c r="M566" s="34">
        <f t="shared" si="1414"/>
        <v>-1</v>
      </c>
      <c r="N566" s="34">
        <f t="shared" si="1415"/>
        <v>-1</v>
      </c>
      <c r="P566" s="33">
        <f>-VLOOKUP($A566,'pl-data'!$A:$BR,8+P$3)</f>
        <v>-0.10416666666666667</v>
      </c>
      <c r="Q566" s="33">
        <f>-VLOOKUP($A566,'pl-data'!$A:$BR,38+Q$3)</f>
        <v>-0.10729166666666667</v>
      </c>
      <c r="R566" s="33">
        <f>-VLOOKUP($A566,'pl-data'!$A:$BR,23+R$3)</f>
        <v>0</v>
      </c>
      <c r="S566" s="34">
        <f t="shared" si="1417"/>
        <v>-1</v>
      </c>
      <c r="T566" s="34">
        <f t="shared" si="1418"/>
        <v>-1</v>
      </c>
      <c r="V566" s="33">
        <f>-VLOOKUP($A566,'pl-data'!$A:$BR,8+V$3)</f>
        <v>-0.10416666666666667</v>
      </c>
      <c r="W566" s="33">
        <f>-VLOOKUP($A566,'pl-data'!$A:$BR,38+W$3)</f>
        <v>-0.10729166666666667</v>
      </c>
      <c r="X566" s="33">
        <f>-VLOOKUP($A566,'pl-data'!$A:$BR,23+X$3)</f>
        <v>0</v>
      </c>
      <c r="Y566" s="34">
        <f t="shared" si="1420"/>
        <v>-1</v>
      </c>
      <c r="Z566" s="34">
        <f t="shared" si="1421"/>
        <v>-1</v>
      </c>
      <c r="AB566" s="33">
        <f>-VLOOKUP($A566,'pl-data'!$A:$BR,8+AB$3)</f>
        <v>-0.10416666666666667</v>
      </c>
      <c r="AC566" s="33">
        <f>-VLOOKUP($A566,'pl-data'!$A:$BR,38+AC$3)</f>
        <v>-0.10729166666666667</v>
      </c>
      <c r="AD566" s="33">
        <f>-VLOOKUP($A566,'pl-data'!$A:$BR,23+AD$3)</f>
        <v>0</v>
      </c>
      <c r="AE566" s="34">
        <f t="shared" si="1423"/>
        <v>-1</v>
      </c>
      <c r="AF566" s="34">
        <f t="shared" si="1424"/>
        <v>-1</v>
      </c>
      <c r="AH566" s="33">
        <f>-VLOOKUP($A566,'pl-data'!$A:$BR,8+AH$3)</f>
        <v>-0.10416666666666667</v>
      </c>
      <c r="AI566" s="33">
        <f>-VLOOKUP($A566,'pl-data'!$A:$BR,38+AI$3)</f>
        <v>-0.10729166666666667</v>
      </c>
      <c r="AJ566" s="33">
        <f>-VLOOKUP($A566,'pl-data'!$A:$BR,23+AJ$3)</f>
        <v>0</v>
      </c>
      <c r="AK566" s="34">
        <f t="shared" si="1426"/>
        <v>-1</v>
      </c>
      <c r="AL566" s="34">
        <f t="shared" si="1427"/>
        <v>-1</v>
      </c>
      <c r="AN566" s="33">
        <f>-VLOOKUP($A566,'pl-data'!$A:$BR,8+AN$3)</f>
        <v>-0.10416666666666667</v>
      </c>
      <c r="AO566" s="33">
        <f>-VLOOKUP($A566,'pl-data'!$A:$BR,38+AO$3)</f>
        <v>-0.10729166666666667</v>
      </c>
      <c r="AP566" s="33">
        <f>-VLOOKUP($A566,'pl-data'!$A:$BR,23+AP$3)</f>
        <v>0</v>
      </c>
      <c r="AQ566" s="34">
        <f t="shared" si="1429"/>
        <v>-1</v>
      </c>
      <c r="AR566" s="34">
        <f t="shared" si="1430"/>
        <v>-1</v>
      </c>
      <c r="AT566" s="33">
        <f>-VLOOKUP($A566,'pl-data'!$A:$BR,8+AT$3)</f>
        <v>-0.10416666666666667</v>
      </c>
      <c r="AU566" s="33">
        <f>-VLOOKUP($A566,'pl-data'!$A:$BR,38+AU$3)</f>
        <v>-0.10729166666666667</v>
      </c>
      <c r="AV566" s="33">
        <f>-VLOOKUP($A566,'pl-data'!$A:$BR,23+AV$3)</f>
        <v>0</v>
      </c>
      <c r="AW566" s="34">
        <f t="shared" si="1432"/>
        <v>-1</v>
      </c>
      <c r="AX566" s="34">
        <f t="shared" si="1433"/>
        <v>-1</v>
      </c>
      <c r="AZ566" s="33">
        <f>-VLOOKUP($A566,'pl-data'!$A:$BR,8+AZ$3)</f>
        <v>-0.10416666666666667</v>
      </c>
      <c r="BA566" s="33">
        <f>-VLOOKUP($A566,'pl-data'!$A:$BR,38+BA$3)</f>
        <v>-0.10729166666666667</v>
      </c>
      <c r="BB566" s="33">
        <f>-VLOOKUP($A566,'pl-data'!$A:$BR,23+BB$3)</f>
        <v>0</v>
      </c>
      <c r="BC566" s="34">
        <f t="shared" si="1435"/>
        <v>-1</v>
      </c>
      <c r="BD566" s="34">
        <f t="shared" si="1436"/>
        <v>-1</v>
      </c>
      <c r="BF566" s="33">
        <f>-VLOOKUP($A566,'pl-data'!$A:$BR,8+BF$3)</f>
        <v>-0.10416666666666667</v>
      </c>
      <c r="BG566" s="33">
        <f>-VLOOKUP($A566,'pl-data'!$A:$BR,38+BG$3)</f>
        <v>-0.10729166666666667</v>
      </c>
      <c r="BH566" s="33">
        <f>-VLOOKUP($A566,'pl-data'!$A:$BR,23+BH$3)</f>
        <v>0</v>
      </c>
      <c r="BI566" s="34">
        <f t="shared" si="1438"/>
        <v>-1</v>
      </c>
      <c r="BJ566" s="34">
        <f t="shared" si="1439"/>
        <v>-1</v>
      </c>
      <c r="BL566" s="33">
        <f>-VLOOKUP($A566,'pl-data'!$A:$BR,8+BL$3)</f>
        <v>-0.10416666666666667</v>
      </c>
      <c r="BM566" s="33">
        <f>-VLOOKUP($A566,'pl-data'!$A:$BR,38+BM$3)</f>
        <v>-0.10729166666666667</v>
      </c>
      <c r="BN566" s="33">
        <f>-VLOOKUP($A566,'pl-data'!$A:$BR,23+BN$3)</f>
        <v>0</v>
      </c>
      <c r="BO566" s="34">
        <f t="shared" si="1441"/>
        <v>-1</v>
      </c>
      <c r="BP566" s="34">
        <f t="shared" si="1442"/>
        <v>-1</v>
      </c>
      <c r="BR566" s="33">
        <f>-VLOOKUP($A566,'pl-data'!$A:$BR,8+BR$3)</f>
        <v>-0.10416666666666667</v>
      </c>
      <c r="BS566" s="33">
        <f>-VLOOKUP($A566,'pl-data'!$A:$BR,38+BS$3)</f>
        <v>-0.10729166666666667</v>
      </c>
      <c r="BT566" s="33">
        <f>-VLOOKUP($A566,'pl-data'!$A:$BR,23+BT$3)</f>
        <v>0</v>
      </c>
      <c r="BU566" s="34">
        <f t="shared" si="1444"/>
        <v>-1</v>
      </c>
      <c r="BV566" s="34">
        <f t="shared" si="1445"/>
        <v>-1</v>
      </c>
      <c r="BX566" s="33">
        <f t="shared" si="1449"/>
        <v>-1.25</v>
      </c>
      <c r="BY566" s="33">
        <f t="shared" si="1450"/>
        <v>-1.2875000000000001</v>
      </c>
      <c r="BZ566" s="33">
        <f t="shared" si="1451"/>
        <v>0</v>
      </c>
      <c r="CA566" s="34">
        <f t="shared" si="1447"/>
        <v>-1</v>
      </c>
      <c r="CB566" s="34">
        <f t="shared" si="1448"/>
        <v>-1</v>
      </c>
    </row>
    <row r="567" spans="1:80" ht="24" hidden="1" outlineLevel="2" x14ac:dyDescent="0.2">
      <c r="A567" s="49">
        <v>2090</v>
      </c>
      <c r="B567" s="18" t="str">
        <f>+masterfile!D607</f>
        <v>2090 Aufwendungen Übergangsvorschr. BilMoG</v>
      </c>
      <c r="D567" s="33">
        <f>-VLOOKUP($A567,'pl-data'!$A:$BR,8+D$3)</f>
        <v>0</v>
      </c>
      <c r="E567" s="33">
        <f>-VLOOKUP($A567,'pl-data'!$A:$BR,38+E$3)</f>
        <v>0</v>
      </c>
      <c r="F567" s="33">
        <f>-VLOOKUP($A567,'pl-data'!$A:$BR,23+F$3)</f>
        <v>0</v>
      </c>
      <c r="G567" s="34" t="str">
        <f t="shared" si="1411"/>
        <v>n/a</v>
      </c>
      <c r="H567" s="34" t="str">
        <f t="shared" si="1412"/>
        <v>n/a</v>
      </c>
      <c r="J567" s="33">
        <f>-VLOOKUP($A567,'pl-data'!$A:$BR,8+J$3)</f>
        <v>0</v>
      </c>
      <c r="K567" s="33">
        <f>-VLOOKUP($A567,'pl-data'!$A:$BR,38+K$3)</f>
        <v>0</v>
      </c>
      <c r="L567" s="33">
        <f>-VLOOKUP($A567,'pl-data'!$A:$BR,23+L$3)</f>
        <v>0</v>
      </c>
      <c r="M567" s="34" t="str">
        <f t="shared" si="1414"/>
        <v>n/a</v>
      </c>
      <c r="N567" s="34" t="str">
        <f t="shared" si="1415"/>
        <v>n/a</v>
      </c>
      <c r="P567" s="33">
        <f>-VLOOKUP($A567,'pl-data'!$A:$BR,8+P$3)</f>
        <v>0</v>
      </c>
      <c r="Q567" s="33">
        <f>-VLOOKUP($A567,'pl-data'!$A:$BR,38+Q$3)</f>
        <v>0</v>
      </c>
      <c r="R567" s="33">
        <f>-VLOOKUP($A567,'pl-data'!$A:$BR,23+R$3)</f>
        <v>0</v>
      </c>
      <c r="S567" s="34" t="str">
        <f t="shared" si="1417"/>
        <v>n/a</v>
      </c>
      <c r="T567" s="34" t="str">
        <f t="shared" si="1418"/>
        <v>n/a</v>
      </c>
      <c r="V567" s="33">
        <f>-VLOOKUP($A567,'pl-data'!$A:$BR,8+V$3)</f>
        <v>0</v>
      </c>
      <c r="W567" s="33">
        <f>-VLOOKUP($A567,'pl-data'!$A:$BR,38+W$3)</f>
        <v>0</v>
      </c>
      <c r="X567" s="33">
        <f>-VLOOKUP($A567,'pl-data'!$A:$BR,23+X$3)</f>
        <v>0</v>
      </c>
      <c r="Y567" s="34" t="str">
        <f t="shared" si="1420"/>
        <v>n/a</v>
      </c>
      <c r="Z567" s="34" t="str">
        <f t="shared" si="1421"/>
        <v>n/a</v>
      </c>
      <c r="AB567" s="33">
        <f>-VLOOKUP($A567,'pl-data'!$A:$BR,8+AB$3)</f>
        <v>0</v>
      </c>
      <c r="AC567" s="33">
        <f>-VLOOKUP($A567,'pl-data'!$A:$BR,38+AC$3)</f>
        <v>0</v>
      </c>
      <c r="AD567" s="33">
        <f>-VLOOKUP($A567,'pl-data'!$A:$BR,23+AD$3)</f>
        <v>0</v>
      </c>
      <c r="AE567" s="34" t="str">
        <f t="shared" si="1423"/>
        <v>n/a</v>
      </c>
      <c r="AF567" s="34" t="str">
        <f t="shared" si="1424"/>
        <v>n/a</v>
      </c>
      <c r="AH567" s="33">
        <f>-VLOOKUP($A567,'pl-data'!$A:$BR,8+AH$3)</f>
        <v>0</v>
      </c>
      <c r="AI567" s="33">
        <f>-VLOOKUP($A567,'pl-data'!$A:$BR,38+AI$3)</f>
        <v>0</v>
      </c>
      <c r="AJ567" s="33">
        <f>-VLOOKUP($A567,'pl-data'!$A:$BR,23+AJ$3)</f>
        <v>0</v>
      </c>
      <c r="AK567" s="34" t="str">
        <f t="shared" si="1426"/>
        <v>n/a</v>
      </c>
      <c r="AL567" s="34" t="str">
        <f t="shared" si="1427"/>
        <v>n/a</v>
      </c>
      <c r="AN567" s="33">
        <f>-VLOOKUP($A567,'pl-data'!$A:$BR,8+AN$3)</f>
        <v>0</v>
      </c>
      <c r="AO567" s="33">
        <f>-VLOOKUP($A567,'pl-data'!$A:$BR,38+AO$3)</f>
        <v>0</v>
      </c>
      <c r="AP567" s="33">
        <f>-VLOOKUP($A567,'pl-data'!$A:$BR,23+AP$3)</f>
        <v>0</v>
      </c>
      <c r="AQ567" s="34" t="str">
        <f t="shared" si="1429"/>
        <v>n/a</v>
      </c>
      <c r="AR567" s="34" t="str">
        <f t="shared" si="1430"/>
        <v>n/a</v>
      </c>
      <c r="AT567" s="33">
        <f>-VLOOKUP($A567,'pl-data'!$A:$BR,8+AT$3)</f>
        <v>0</v>
      </c>
      <c r="AU567" s="33">
        <f>-VLOOKUP($A567,'pl-data'!$A:$BR,38+AU$3)</f>
        <v>0</v>
      </c>
      <c r="AV567" s="33">
        <f>-VLOOKUP($A567,'pl-data'!$A:$BR,23+AV$3)</f>
        <v>0</v>
      </c>
      <c r="AW567" s="34" t="str">
        <f t="shared" si="1432"/>
        <v>n/a</v>
      </c>
      <c r="AX567" s="34" t="str">
        <f t="shared" si="1433"/>
        <v>n/a</v>
      </c>
      <c r="AZ567" s="33">
        <f>-VLOOKUP($A567,'pl-data'!$A:$BR,8+AZ$3)</f>
        <v>0</v>
      </c>
      <c r="BA567" s="33">
        <f>-VLOOKUP($A567,'pl-data'!$A:$BR,38+BA$3)</f>
        <v>0</v>
      </c>
      <c r="BB567" s="33">
        <f>-VLOOKUP($A567,'pl-data'!$A:$BR,23+BB$3)</f>
        <v>0</v>
      </c>
      <c r="BC567" s="34" t="str">
        <f t="shared" si="1435"/>
        <v>n/a</v>
      </c>
      <c r="BD567" s="34" t="str">
        <f t="shared" si="1436"/>
        <v>n/a</v>
      </c>
      <c r="BF567" s="33">
        <f>-VLOOKUP($A567,'pl-data'!$A:$BR,8+BF$3)</f>
        <v>0</v>
      </c>
      <c r="BG567" s="33">
        <f>-VLOOKUP($A567,'pl-data'!$A:$BR,38+BG$3)</f>
        <v>0</v>
      </c>
      <c r="BH567" s="33">
        <f>-VLOOKUP($A567,'pl-data'!$A:$BR,23+BH$3)</f>
        <v>0</v>
      </c>
      <c r="BI567" s="34" t="str">
        <f t="shared" si="1438"/>
        <v>n/a</v>
      </c>
      <c r="BJ567" s="34" t="str">
        <f t="shared" si="1439"/>
        <v>n/a</v>
      </c>
      <c r="BL567" s="33">
        <f>-VLOOKUP($A567,'pl-data'!$A:$BR,8+BL$3)</f>
        <v>0</v>
      </c>
      <c r="BM567" s="33">
        <f>-VLOOKUP($A567,'pl-data'!$A:$BR,38+BM$3)</f>
        <v>0</v>
      </c>
      <c r="BN567" s="33">
        <f>-VLOOKUP($A567,'pl-data'!$A:$BR,23+BN$3)</f>
        <v>0</v>
      </c>
      <c r="BO567" s="34" t="str">
        <f t="shared" si="1441"/>
        <v>n/a</v>
      </c>
      <c r="BP567" s="34" t="str">
        <f t="shared" si="1442"/>
        <v>n/a</v>
      </c>
      <c r="BR567" s="33">
        <f>-VLOOKUP($A567,'pl-data'!$A:$BR,8+BR$3)</f>
        <v>0</v>
      </c>
      <c r="BS567" s="33">
        <f>-VLOOKUP($A567,'pl-data'!$A:$BR,38+BS$3)</f>
        <v>0</v>
      </c>
      <c r="BT567" s="33">
        <f>-VLOOKUP($A567,'pl-data'!$A:$BR,23+BT$3)</f>
        <v>0</v>
      </c>
      <c r="BU567" s="34" t="str">
        <f t="shared" si="1444"/>
        <v>n/a</v>
      </c>
      <c r="BV567" s="34" t="str">
        <f t="shared" si="1445"/>
        <v>n/a</v>
      </c>
      <c r="BX567" s="33">
        <f t="shared" si="1449"/>
        <v>0</v>
      </c>
      <c r="BY567" s="33">
        <f t="shared" si="1450"/>
        <v>0</v>
      </c>
      <c r="BZ567" s="33">
        <f t="shared" si="1451"/>
        <v>0</v>
      </c>
      <c r="CA567" s="34" t="str">
        <f t="shared" si="1447"/>
        <v>n/a</v>
      </c>
      <c r="CB567" s="34" t="str">
        <f t="shared" si="1448"/>
        <v>n/a</v>
      </c>
    </row>
    <row r="568" spans="1:80" hidden="1" outlineLevel="2" x14ac:dyDescent="0.2">
      <c r="A568" s="49">
        <v>2091</v>
      </c>
      <c r="B568" s="18" t="str">
        <f>+masterfile!D608</f>
        <v>2091 Aufwendungen Pensionsrückstellungen</v>
      </c>
      <c r="D568" s="33">
        <f>-VLOOKUP($A568,'pl-data'!$A:$BR,8+D$3)</f>
        <v>0</v>
      </c>
      <c r="E568" s="33">
        <f>-VLOOKUP($A568,'pl-data'!$A:$BR,38+E$3)</f>
        <v>0</v>
      </c>
      <c r="F568" s="33">
        <f>-VLOOKUP($A568,'pl-data'!$A:$BR,23+F$3)</f>
        <v>0</v>
      </c>
      <c r="G568" s="34" t="str">
        <f t="shared" si="1411"/>
        <v>n/a</v>
      </c>
      <c r="H568" s="34" t="str">
        <f t="shared" si="1412"/>
        <v>n/a</v>
      </c>
      <c r="J568" s="33">
        <f>-VLOOKUP($A568,'pl-data'!$A:$BR,8+J$3)</f>
        <v>0</v>
      </c>
      <c r="K568" s="33">
        <f>-VLOOKUP($A568,'pl-data'!$A:$BR,38+K$3)</f>
        <v>0</v>
      </c>
      <c r="L568" s="33">
        <f>-VLOOKUP($A568,'pl-data'!$A:$BR,23+L$3)</f>
        <v>0</v>
      </c>
      <c r="M568" s="34" t="str">
        <f t="shared" si="1414"/>
        <v>n/a</v>
      </c>
      <c r="N568" s="34" t="str">
        <f t="shared" si="1415"/>
        <v>n/a</v>
      </c>
      <c r="P568" s="33">
        <f>-VLOOKUP($A568,'pl-data'!$A:$BR,8+P$3)</f>
        <v>0</v>
      </c>
      <c r="Q568" s="33">
        <f>-VLOOKUP($A568,'pl-data'!$A:$BR,38+Q$3)</f>
        <v>0</v>
      </c>
      <c r="R568" s="33">
        <f>-VLOOKUP($A568,'pl-data'!$A:$BR,23+R$3)</f>
        <v>0</v>
      </c>
      <c r="S568" s="34" t="str">
        <f t="shared" si="1417"/>
        <v>n/a</v>
      </c>
      <c r="T568" s="34" t="str">
        <f t="shared" si="1418"/>
        <v>n/a</v>
      </c>
      <c r="V568" s="33">
        <f>-VLOOKUP($A568,'pl-data'!$A:$BR,8+V$3)</f>
        <v>0</v>
      </c>
      <c r="W568" s="33">
        <f>-VLOOKUP($A568,'pl-data'!$A:$BR,38+W$3)</f>
        <v>0</v>
      </c>
      <c r="X568" s="33">
        <f>-VLOOKUP($A568,'pl-data'!$A:$BR,23+X$3)</f>
        <v>0</v>
      </c>
      <c r="Y568" s="34" t="str">
        <f t="shared" si="1420"/>
        <v>n/a</v>
      </c>
      <c r="Z568" s="34" t="str">
        <f t="shared" si="1421"/>
        <v>n/a</v>
      </c>
      <c r="AB568" s="33">
        <f>-VLOOKUP($A568,'pl-data'!$A:$BR,8+AB$3)</f>
        <v>0</v>
      </c>
      <c r="AC568" s="33">
        <f>-VLOOKUP($A568,'pl-data'!$A:$BR,38+AC$3)</f>
        <v>0</v>
      </c>
      <c r="AD568" s="33">
        <f>-VLOOKUP($A568,'pl-data'!$A:$BR,23+AD$3)</f>
        <v>0</v>
      </c>
      <c r="AE568" s="34" t="str">
        <f t="shared" si="1423"/>
        <v>n/a</v>
      </c>
      <c r="AF568" s="34" t="str">
        <f t="shared" si="1424"/>
        <v>n/a</v>
      </c>
      <c r="AH568" s="33">
        <f>-VLOOKUP($A568,'pl-data'!$A:$BR,8+AH$3)</f>
        <v>0</v>
      </c>
      <c r="AI568" s="33">
        <f>-VLOOKUP($A568,'pl-data'!$A:$BR,38+AI$3)</f>
        <v>0</v>
      </c>
      <c r="AJ568" s="33">
        <f>-VLOOKUP($A568,'pl-data'!$A:$BR,23+AJ$3)</f>
        <v>0</v>
      </c>
      <c r="AK568" s="34" t="str">
        <f t="shared" si="1426"/>
        <v>n/a</v>
      </c>
      <c r="AL568" s="34" t="str">
        <f t="shared" si="1427"/>
        <v>n/a</v>
      </c>
      <c r="AN568" s="33">
        <f>-VLOOKUP($A568,'pl-data'!$A:$BR,8+AN$3)</f>
        <v>0</v>
      </c>
      <c r="AO568" s="33">
        <f>-VLOOKUP($A568,'pl-data'!$A:$BR,38+AO$3)</f>
        <v>0</v>
      </c>
      <c r="AP568" s="33">
        <f>-VLOOKUP($A568,'pl-data'!$A:$BR,23+AP$3)</f>
        <v>0</v>
      </c>
      <c r="AQ568" s="34" t="str">
        <f t="shared" si="1429"/>
        <v>n/a</v>
      </c>
      <c r="AR568" s="34" t="str">
        <f t="shared" si="1430"/>
        <v>n/a</v>
      </c>
      <c r="AT568" s="33">
        <f>-VLOOKUP($A568,'pl-data'!$A:$BR,8+AT$3)</f>
        <v>0</v>
      </c>
      <c r="AU568" s="33">
        <f>-VLOOKUP($A568,'pl-data'!$A:$BR,38+AU$3)</f>
        <v>0</v>
      </c>
      <c r="AV568" s="33">
        <f>-VLOOKUP($A568,'pl-data'!$A:$BR,23+AV$3)</f>
        <v>0</v>
      </c>
      <c r="AW568" s="34" t="str">
        <f t="shared" si="1432"/>
        <v>n/a</v>
      </c>
      <c r="AX568" s="34" t="str">
        <f t="shared" si="1433"/>
        <v>n/a</v>
      </c>
      <c r="AZ568" s="33">
        <f>-VLOOKUP($A568,'pl-data'!$A:$BR,8+AZ$3)</f>
        <v>0</v>
      </c>
      <c r="BA568" s="33">
        <f>-VLOOKUP($A568,'pl-data'!$A:$BR,38+BA$3)</f>
        <v>0</v>
      </c>
      <c r="BB568" s="33">
        <f>-VLOOKUP($A568,'pl-data'!$A:$BR,23+BB$3)</f>
        <v>0</v>
      </c>
      <c r="BC568" s="34" t="str">
        <f t="shared" si="1435"/>
        <v>n/a</v>
      </c>
      <c r="BD568" s="34" t="str">
        <f t="shared" si="1436"/>
        <v>n/a</v>
      </c>
      <c r="BF568" s="33">
        <f>-VLOOKUP($A568,'pl-data'!$A:$BR,8+BF$3)</f>
        <v>0</v>
      </c>
      <c r="BG568" s="33">
        <f>-VLOOKUP($A568,'pl-data'!$A:$BR,38+BG$3)</f>
        <v>0</v>
      </c>
      <c r="BH568" s="33">
        <f>-VLOOKUP($A568,'pl-data'!$A:$BR,23+BH$3)</f>
        <v>0</v>
      </c>
      <c r="BI568" s="34" t="str">
        <f t="shared" si="1438"/>
        <v>n/a</v>
      </c>
      <c r="BJ568" s="34" t="str">
        <f t="shared" si="1439"/>
        <v>n/a</v>
      </c>
      <c r="BL568" s="33">
        <f>-VLOOKUP($A568,'pl-data'!$A:$BR,8+BL$3)</f>
        <v>0</v>
      </c>
      <c r="BM568" s="33">
        <f>-VLOOKUP($A568,'pl-data'!$A:$BR,38+BM$3)</f>
        <v>0</v>
      </c>
      <c r="BN568" s="33">
        <f>-VLOOKUP($A568,'pl-data'!$A:$BR,23+BN$3)</f>
        <v>0</v>
      </c>
      <c r="BO568" s="34" t="str">
        <f t="shared" si="1441"/>
        <v>n/a</v>
      </c>
      <c r="BP568" s="34" t="str">
        <f t="shared" si="1442"/>
        <v>n/a</v>
      </c>
      <c r="BR568" s="33">
        <f>-VLOOKUP($A568,'pl-data'!$A:$BR,8+BR$3)</f>
        <v>0</v>
      </c>
      <c r="BS568" s="33">
        <f>-VLOOKUP($A568,'pl-data'!$A:$BR,38+BS$3)</f>
        <v>0</v>
      </c>
      <c r="BT568" s="33">
        <f>-VLOOKUP($A568,'pl-data'!$A:$BR,23+BT$3)</f>
        <v>0</v>
      </c>
      <c r="BU568" s="34" t="str">
        <f t="shared" si="1444"/>
        <v>n/a</v>
      </c>
      <c r="BV568" s="34" t="str">
        <f t="shared" si="1445"/>
        <v>n/a</v>
      </c>
      <c r="BX568" s="33">
        <f t="shared" si="1449"/>
        <v>0</v>
      </c>
      <c r="BY568" s="33">
        <f t="shared" si="1450"/>
        <v>0</v>
      </c>
      <c r="BZ568" s="33">
        <f t="shared" si="1451"/>
        <v>0</v>
      </c>
      <c r="CA568" s="34" t="str">
        <f t="shared" si="1447"/>
        <v>n/a</v>
      </c>
      <c r="CB568" s="34" t="str">
        <f t="shared" si="1448"/>
        <v>n/a</v>
      </c>
    </row>
    <row r="569" spans="1:80" hidden="1" outlineLevel="2" x14ac:dyDescent="0.2">
      <c r="A569" s="49">
        <v>2094</v>
      </c>
      <c r="B569" s="18" t="str">
        <f>+masterfile!D609</f>
        <v>2094 Aufwendungen latente Steuern BilMoG</v>
      </c>
      <c r="D569" s="33">
        <f>-VLOOKUP($A569,'pl-data'!$A:$BR,8+D$3)</f>
        <v>0</v>
      </c>
      <c r="E569" s="33">
        <f>-VLOOKUP($A569,'pl-data'!$A:$BR,38+E$3)</f>
        <v>0</v>
      </c>
      <c r="F569" s="33">
        <f>-VLOOKUP($A569,'pl-data'!$A:$BR,23+F$3)</f>
        <v>0</v>
      </c>
      <c r="G569" s="34" t="str">
        <f t="shared" si="1411"/>
        <v>n/a</v>
      </c>
      <c r="H569" s="34" t="str">
        <f t="shared" si="1412"/>
        <v>n/a</v>
      </c>
      <c r="J569" s="33">
        <f>-VLOOKUP($A569,'pl-data'!$A:$BR,8+J$3)</f>
        <v>0</v>
      </c>
      <c r="K569" s="33">
        <f>-VLOOKUP($A569,'pl-data'!$A:$BR,38+K$3)</f>
        <v>0</v>
      </c>
      <c r="L569" s="33">
        <f>-VLOOKUP($A569,'pl-data'!$A:$BR,23+L$3)</f>
        <v>0</v>
      </c>
      <c r="M569" s="34" t="str">
        <f t="shared" si="1414"/>
        <v>n/a</v>
      </c>
      <c r="N569" s="34" t="str">
        <f t="shared" si="1415"/>
        <v>n/a</v>
      </c>
      <c r="P569" s="33">
        <f>-VLOOKUP($A569,'pl-data'!$A:$BR,8+P$3)</f>
        <v>0</v>
      </c>
      <c r="Q569" s="33">
        <f>-VLOOKUP($A569,'pl-data'!$A:$BR,38+Q$3)</f>
        <v>0</v>
      </c>
      <c r="R569" s="33">
        <f>-VLOOKUP($A569,'pl-data'!$A:$BR,23+R$3)</f>
        <v>0</v>
      </c>
      <c r="S569" s="34" t="str">
        <f t="shared" si="1417"/>
        <v>n/a</v>
      </c>
      <c r="T569" s="34" t="str">
        <f t="shared" si="1418"/>
        <v>n/a</v>
      </c>
      <c r="V569" s="33">
        <f>-VLOOKUP($A569,'pl-data'!$A:$BR,8+V$3)</f>
        <v>0</v>
      </c>
      <c r="W569" s="33">
        <f>-VLOOKUP($A569,'pl-data'!$A:$BR,38+W$3)</f>
        <v>0</v>
      </c>
      <c r="X569" s="33">
        <f>-VLOOKUP($A569,'pl-data'!$A:$BR,23+X$3)</f>
        <v>0</v>
      </c>
      <c r="Y569" s="34" t="str">
        <f t="shared" si="1420"/>
        <v>n/a</v>
      </c>
      <c r="Z569" s="34" t="str">
        <f t="shared" si="1421"/>
        <v>n/a</v>
      </c>
      <c r="AB569" s="33">
        <f>-VLOOKUP($A569,'pl-data'!$A:$BR,8+AB$3)</f>
        <v>0</v>
      </c>
      <c r="AC569" s="33">
        <f>-VLOOKUP($A569,'pl-data'!$A:$BR,38+AC$3)</f>
        <v>0</v>
      </c>
      <c r="AD569" s="33">
        <f>-VLOOKUP($A569,'pl-data'!$A:$BR,23+AD$3)</f>
        <v>0</v>
      </c>
      <c r="AE569" s="34" t="str">
        <f t="shared" si="1423"/>
        <v>n/a</v>
      </c>
      <c r="AF569" s="34" t="str">
        <f t="shared" si="1424"/>
        <v>n/a</v>
      </c>
      <c r="AH569" s="33">
        <f>-VLOOKUP($A569,'pl-data'!$A:$BR,8+AH$3)</f>
        <v>0</v>
      </c>
      <c r="AI569" s="33">
        <f>-VLOOKUP($A569,'pl-data'!$A:$BR,38+AI$3)</f>
        <v>0</v>
      </c>
      <c r="AJ569" s="33">
        <f>-VLOOKUP($A569,'pl-data'!$A:$BR,23+AJ$3)</f>
        <v>0</v>
      </c>
      <c r="AK569" s="34" t="str">
        <f t="shared" si="1426"/>
        <v>n/a</v>
      </c>
      <c r="AL569" s="34" t="str">
        <f t="shared" si="1427"/>
        <v>n/a</v>
      </c>
      <c r="AN569" s="33">
        <f>-VLOOKUP($A569,'pl-data'!$A:$BR,8+AN$3)</f>
        <v>0</v>
      </c>
      <c r="AO569" s="33">
        <f>-VLOOKUP($A569,'pl-data'!$A:$BR,38+AO$3)</f>
        <v>0</v>
      </c>
      <c r="AP569" s="33">
        <f>-VLOOKUP($A569,'pl-data'!$A:$BR,23+AP$3)</f>
        <v>0</v>
      </c>
      <c r="AQ569" s="34" t="str">
        <f t="shared" si="1429"/>
        <v>n/a</v>
      </c>
      <c r="AR569" s="34" t="str">
        <f t="shared" si="1430"/>
        <v>n/a</v>
      </c>
      <c r="AT569" s="33">
        <f>-VLOOKUP($A569,'pl-data'!$A:$BR,8+AT$3)</f>
        <v>0</v>
      </c>
      <c r="AU569" s="33">
        <f>-VLOOKUP($A569,'pl-data'!$A:$BR,38+AU$3)</f>
        <v>0</v>
      </c>
      <c r="AV569" s="33">
        <f>-VLOOKUP($A569,'pl-data'!$A:$BR,23+AV$3)</f>
        <v>0</v>
      </c>
      <c r="AW569" s="34" t="str">
        <f t="shared" si="1432"/>
        <v>n/a</v>
      </c>
      <c r="AX569" s="34" t="str">
        <f t="shared" si="1433"/>
        <v>n/a</v>
      </c>
      <c r="AZ569" s="33">
        <f>-VLOOKUP($A569,'pl-data'!$A:$BR,8+AZ$3)</f>
        <v>0</v>
      </c>
      <c r="BA569" s="33">
        <f>-VLOOKUP($A569,'pl-data'!$A:$BR,38+BA$3)</f>
        <v>0</v>
      </c>
      <c r="BB569" s="33">
        <f>-VLOOKUP($A569,'pl-data'!$A:$BR,23+BB$3)</f>
        <v>0</v>
      </c>
      <c r="BC569" s="34" t="str">
        <f t="shared" si="1435"/>
        <v>n/a</v>
      </c>
      <c r="BD569" s="34" t="str">
        <f t="shared" si="1436"/>
        <v>n/a</v>
      </c>
      <c r="BF569" s="33">
        <f>-VLOOKUP($A569,'pl-data'!$A:$BR,8+BF$3)</f>
        <v>0</v>
      </c>
      <c r="BG569" s="33">
        <f>-VLOOKUP($A569,'pl-data'!$A:$BR,38+BG$3)</f>
        <v>0</v>
      </c>
      <c r="BH569" s="33">
        <f>-VLOOKUP($A569,'pl-data'!$A:$BR,23+BH$3)</f>
        <v>0</v>
      </c>
      <c r="BI569" s="34" t="str">
        <f t="shared" si="1438"/>
        <v>n/a</v>
      </c>
      <c r="BJ569" s="34" t="str">
        <f t="shared" si="1439"/>
        <v>n/a</v>
      </c>
      <c r="BL569" s="33">
        <f>-VLOOKUP($A569,'pl-data'!$A:$BR,8+BL$3)</f>
        <v>0</v>
      </c>
      <c r="BM569" s="33">
        <f>-VLOOKUP($A569,'pl-data'!$A:$BR,38+BM$3)</f>
        <v>0</v>
      </c>
      <c r="BN569" s="33">
        <f>-VLOOKUP($A569,'pl-data'!$A:$BR,23+BN$3)</f>
        <v>0</v>
      </c>
      <c r="BO569" s="34" t="str">
        <f t="shared" si="1441"/>
        <v>n/a</v>
      </c>
      <c r="BP569" s="34" t="str">
        <f t="shared" si="1442"/>
        <v>n/a</v>
      </c>
      <c r="BR569" s="33">
        <f>-VLOOKUP($A569,'pl-data'!$A:$BR,8+BR$3)</f>
        <v>0</v>
      </c>
      <c r="BS569" s="33">
        <f>-VLOOKUP($A569,'pl-data'!$A:$BR,38+BS$3)</f>
        <v>0</v>
      </c>
      <c r="BT569" s="33">
        <f>-VLOOKUP($A569,'pl-data'!$A:$BR,23+BT$3)</f>
        <v>0</v>
      </c>
      <c r="BU569" s="34" t="str">
        <f t="shared" si="1444"/>
        <v>n/a</v>
      </c>
      <c r="BV569" s="34" t="str">
        <f t="shared" si="1445"/>
        <v>n/a</v>
      </c>
      <c r="BX569" s="33">
        <f t="shared" si="1449"/>
        <v>0</v>
      </c>
      <c r="BY569" s="33">
        <f t="shared" si="1450"/>
        <v>0</v>
      </c>
      <c r="BZ569" s="33">
        <f t="shared" si="1451"/>
        <v>0</v>
      </c>
      <c r="CA569" s="34" t="str">
        <f t="shared" si="1447"/>
        <v>n/a</v>
      </c>
      <c r="CB569" s="34" t="str">
        <f t="shared" si="1448"/>
        <v>n/a</v>
      </c>
    </row>
    <row r="570" spans="1:80" ht="24" hidden="1" outlineLevel="2" x14ac:dyDescent="0.2">
      <c r="A570" s="49">
        <v>2150</v>
      </c>
      <c r="B570" s="18" t="str">
        <f>+masterfile!D647</f>
        <v>2150 Aufwendungen aus Währungsumrechnungen</v>
      </c>
      <c r="D570" s="33">
        <f>-VLOOKUP($A570,'pl-data'!$A:$BR,8+D$3)</f>
        <v>0</v>
      </c>
      <c r="E570" s="33">
        <f>-VLOOKUP($A570,'pl-data'!$A:$BR,38+E$3)</f>
        <v>0</v>
      </c>
      <c r="F570" s="33">
        <f>-VLOOKUP($A570,'pl-data'!$A:$BR,23+F$3)</f>
        <v>0</v>
      </c>
      <c r="G570" s="34" t="str">
        <f t="shared" si="1411"/>
        <v>n/a</v>
      </c>
      <c r="H570" s="34" t="str">
        <f t="shared" si="1412"/>
        <v>n/a</v>
      </c>
      <c r="J570" s="33">
        <f>-VLOOKUP($A570,'pl-data'!$A:$BR,8+J$3)</f>
        <v>0</v>
      </c>
      <c r="K570" s="33">
        <f>-VLOOKUP($A570,'pl-data'!$A:$BR,38+K$3)</f>
        <v>0</v>
      </c>
      <c r="L570" s="33">
        <f>-VLOOKUP($A570,'pl-data'!$A:$BR,23+L$3)</f>
        <v>0</v>
      </c>
      <c r="M570" s="34" t="str">
        <f t="shared" si="1414"/>
        <v>n/a</v>
      </c>
      <c r="N570" s="34" t="str">
        <f t="shared" si="1415"/>
        <v>n/a</v>
      </c>
      <c r="P570" s="33">
        <f>-VLOOKUP($A570,'pl-data'!$A:$BR,8+P$3)</f>
        <v>0</v>
      </c>
      <c r="Q570" s="33">
        <f>-VLOOKUP($A570,'pl-data'!$A:$BR,38+Q$3)</f>
        <v>0</v>
      </c>
      <c r="R570" s="33">
        <f>-VLOOKUP($A570,'pl-data'!$A:$BR,23+R$3)</f>
        <v>0</v>
      </c>
      <c r="S570" s="34" t="str">
        <f t="shared" si="1417"/>
        <v>n/a</v>
      </c>
      <c r="T570" s="34" t="str">
        <f t="shared" si="1418"/>
        <v>n/a</v>
      </c>
      <c r="V570" s="33">
        <f>-VLOOKUP($A570,'pl-data'!$A:$BR,8+V$3)</f>
        <v>0</v>
      </c>
      <c r="W570" s="33">
        <f>-VLOOKUP($A570,'pl-data'!$A:$BR,38+W$3)</f>
        <v>0</v>
      </c>
      <c r="X570" s="33">
        <f>-VLOOKUP($A570,'pl-data'!$A:$BR,23+X$3)</f>
        <v>0</v>
      </c>
      <c r="Y570" s="34" t="str">
        <f t="shared" si="1420"/>
        <v>n/a</v>
      </c>
      <c r="Z570" s="34" t="str">
        <f t="shared" si="1421"/>
        <v>n/a</v>
      </c>
      <c r="AB570" s="33">
        <f>-VLOOKUP($A570,'pl-data'!$A:$BR,8+AB$3)</f>
        <v>0</v>
      </c>
      <c r="AC570" s="33">
        <f>-VLOOKUP($A570,'pl-data'!$A:$BR,38+AC$3)</f>
        <v>0</v>
      </c>
      <c r="AD570" s="33">
        <f>-VLOOKUP($A570,'pl-data'!$A:$BR,23+AD$3)</f>
        <v>0</v>
      </c>
      <c r="AE570" s="34" t="str">
        <f t="shared" si="1423"/>
        <v>n/a</v>
      </c>
      <c r="AF570" s="34" t="str">
        <f t="shared" si="1424"/>
        <v>n/a</v>
      </c>
      <c r="AH570" s="33">
        <f>-VLOOKUP($A570,'pl-data'!$A:$BR,8+AH$3)</f>
        <v>0</v>
      </c>
      <c r="AI570" s="33">
        <f>-VLOOKUP($A570,'pl-data'!$A:$BR,38+AI$3)</f>
        <v>0</v>
      </c>
      <c r="AJ570" s="33">
        <f>-VLOOKUP($A570,'pl-data'!$A:$BR,23+AJ$3)</f>
        <v>0</v>
      </c>
      <c r="AK570" s="34" t="str">
        <f t="shared" si="1426"/>
        <v>n/a</v>
      </c>
      <c r="AL570" s="34" t="str">
        <f t="shared" si="1427"/>
        <v>n/a</v>
      </c>
      <c r="AN570" s="33">
        <f>-VLOOKUP($A570,'pl-data'!$A:$BR,8+AN$3)</f>
        <v>0</v>
      </c>
      <c r="AO570" s="33">
        <f>-VLOOKUP($A570,'pl-data'!$A:$BR,38+AO$3)</f>
        <v>0</v>
      </c>
      <c r="AP570" s="33">
        <f>-VLOOKUP($A570,'pl-data'!$A:$BR,23+AP$3)</f>
        <v>0</v>
      </c>
      <c r="AQ570" s="34" t="str">
        <f t="shared" si="1429"/>
        <v>n/a</v>
      </c>
      <c r="AR570" s="34" t="str">
        <f t="shared" si="1430"/>
        <v>n/a</v>
      </c>
      <c r="AT570" s="33">
        <f>-VLOOKUP($A570,'pl-data'!$A:$BR,8+AT$3)</f>
        <v>0</v>
      </c>
      <c r="AU570" s="33">
        <f>-VLOOKUP($A570,'pl-data'!$A:$BR,38+AU$3)</f>
        <v>0</v>
      </c>
      <c r="AV570" s="33">
        <f>-VLOOKUP($A570,'pl-data'!$A:$BR,23+AV$3)</f>
        <v>0</v>
      </c>
      <c r="AW570" s="34" t="str">
        <f t="shared" si="1432"/>
        <v>n/a</v>
      </c>
      <c r="AX570" s="34" t="str">
        <f t="shared" si="1433"/>
        <v>n/a</v>
      </c>
      <c r="AZ570" s="33">
        <f>-VLOOKUP($A570,'pl-data'!$A:$BR,8+AZ$3)</f>
        <v>0</v>
      </c>
      <c r="BA570" s="33">
        <f>-VLOOKUP($A570,'pl-data'!$A:$BR,38+BA$3)</f>
        <v>0</v>
      </c>
      <c r="BB570" s="33">
        <f>-VLOOKUP($A570,'pl-data'!$A:$BR,23+BB$3)</f>
        <v>0</v>
      </c>
      <c r="BC570" s="34" t="str">
        <f t="shared" si="1435"/>
        <v>n/a</v>
      </c>
      <c r="BD570" s="34" t="str">
        <f t="shared" si="1436"/>
        <v>n/a</v>
      </c>
      <c r="BF570" s="33">
        <f>-VLOOKUP($A570,'pl-data'!$A:$BR,8+BF$3)</f>
        <v>0</v>
      </c>
      <c r="BG570" s="33">
        <f>-VLOOKUP($A570,'pl-data'!$A:$BR,38+BG$3)</f>
        <v>0</v>
      </c>
      <c r="BH570" s="33">
        <f>-VLOOKUP($A570,'pl-data'!$A:$BR,23+BH$3)</f>
        <v>0</v>
      </c>
      <c r="BI570" s="34" t="str">
        <f t="shared" si="1438"/>
        <v>n/a</v>
      </c>
      <c r="BJ570" s="34" t="str">
        <f t="shared" si="1439"/>
        <v>n/a</v>
      </c>
      <c r="BL570" s="33">
        <f>-VLOOKUP($A570,'pl-data'!$A:$BR,8+BL$3)</f>
        <v>0</v>
      </c>
      <c r="BM570" s="33">
        <f>-VLOOKUP($A570,'pl-data'!$A:$BR,38+BM$3)</f>
        <v>0</v>
      </c>
      <c r="BN570" s="33">
        <f>-VLOOKUP($A570,'pl-data'!$A:$BR,23+BN$3)</f>
        <v>0</v>
      </c>
      <c r="BO570" s="34" t="str">
        <f t="shared" si="1441"/>
        <v>n/a</v>
      </c>
      <c r="BP570" s="34" t="str">
        <f t="shared" si="1442"/>
        <v>n/a</v>
      </c>
      <c r="BR570" s="33">
        <f>-VLOOKUP($A570,'pl-data'!$A:$BR,8+BR$3)</f>
        <v>0</v>
      </c>
      <c r="BS570" s="33">
        <f>-VLOOKUP($A570,'pl-data'!$A:$BR,38+BS$3)</f>
        <v>0</v>
      </c>
      <c r="BT570" s="33">
        <f>-VLOOKUP($A570,'pl-data'!$A:$BR,23+BT$3)</f>
        <v>0</v>
      </c>
      <c r="BU570" s="34" t="str">
        <f t="shared" si="1444"/>
        <v>n/a</v>
      </c>
      <c r="BV570" s="34" t="str">
        <f t="shared" si="1445"/>
        <v>n/a</v>
      </c>
      <c r="BX570" s="33">
        <f t="shared" si="1449"/>
        <v>0</v>
      </c>
      <c r="BY570" s="33">
        <f t="shared" si="1450"/>
        <v>0</v>
      </c>
      <c r="BZ570" s="33">
        <f t="shared" si="1451"/>
        <v>0</v>
      </c>
      <c r="CA570" s="34" t="str">
        <f t="shared" si="1447"/>
        <v>n/a</v>
      </c>
      <c r="CB570" s="34" t="str">
        <f t="shared" si="1448"/>
        <v>n/a</v>
      </c>
    </row>
    <row r="571" spans="1:80" ht="24" hidden="1" outlineLevel="2" x14ac:dyDescent="0.2">
      <c r="A571" s="49">
        <v>2151</v>
      </c>
      <c r="B571" s="18" t="str">
        <f>+masterfile!D648</f>
        <v>2151 Aufw.Währungsumrechnung nicht §256a HGB</v>
      </c>
      <c r="D571" s="33">
        <f>-VLOOKUP($A571,'pl-data'!$A:$BR,8+D$3)</f>
        <v>0</v>
      </c>
      <c r="E571" s="33">
        <f>-VLOOKUP($A571,'pl-data'!$A:$BR,38+E$3)</f>
        <v>0</v>
      </c>
      <c r="F571" s="33">
        <f>-VLOOKUP($A571,'pl-data'!$A:$BR,23+F$3)</f>
        <v>0</v>
      </c>
      <c r="G571" s="34" t="str">
        <f t="shared" si="1411"/>
        <v>n/a</v>
      </c>
      <c r="H571" s="34" t="str">
        <f t="shared" si="1412"/>
        <v>n/a</v>
      </c>
      <c r="J571" s="33">
        <f>-VLOOKUP($A571,'pl-data'!$A:$BR,8+J$3)</f>
        <v>0</v>
      </c>
      <c r="K571" s="33">
        <f>-VLOOKUP($A571,'pl-data'!$A:$BR,38+K$3)</f>
        <v>0</v>
      </c>
      <c r="L571" s="33">
        <f>-VLOOKUP($A571,'pl-data'!$A:$BR,23+L$3)</f>
        <v>0</v>
      </c>
      <c r="M571" s="34" t="str">
        <f t="shared" si="1414"/>
        <v>n/a</v>
      </c>
      <c r="N571" s="34" t="str">
        <f t="shared" si="1415"/>
        <v>n/a</v>
      </c>
      <c r="P571" s="33">
        <f>-VLOOKUP($A571,'pl-data'!$A:$BR,8+P$3)</f>
        <v>0</v>
      </c>
      <c r="Q571" s="33">
        <f>-VLOOKUP($A571,'pl-data'!$A:$BR,38+Q$3)</f>
        <v>0</v>
      </c>
      <c r="R571" s="33">
        <f>-VLOOKUP($A571,'pl-data'!$A:$BR,23+R$3)</f>
        <v>0</v>
      </c>
      <c r="S571" s="34" t="str">
        <f t="shared" si="1417"/>
        <v>n/a</v>
      </c>
      <c r="T571" s="34" t="str">
        <f t="shared" si="1418"/>
        <v>n/a</v>
      </c>
      <c r="V571" s="33">
        <f>-VLOOKUP($A571,'pl-data'!$A:$BR,8+V$3)</f>
        <v>0</v>
      </c>
      <c r="W571" s="33">
        <f>-VLOOKUP($A571,'pl-data'!$A:$BR,38+W$3)</f>
        <v>0</v>
      </c>
      <c r="X571" s="33">
        <f>-VLOOKUP($A571,'pl-data'!$A:$BR,23+X$3)</f>
        <v>0</v>
      </c>
      <c r="Y571" s="34" t="str">
        <f t="shared" si="1420"/>
        <v>n/a</v>
      </c>
      <c r="Z571" s="34" t="str">
        <f t="shared" si="1421"/>
        <v>n/a</v>
      </c>
      <c r="AB571" s="33">
        <f>-VLOOKUP($A571,'pl-data'!$A:$BR,8+AB$3)</f>
        <v>0</v>
      </c>
      <c r="AC571" s="33">
        <f>-VLOOKUP($A571,'pl-data'!$A:$BR,38+AC$3)</f>
        <v>0</v>
      </c>
      <c r="AD571" s="33">
        <f>-VLOOKUP($A571,'pl-data'!$A:$BR,23+AD$3)</f>
        <v>0</v>
      </c>
      <c r="AE571" s="34" t="str">
        <f t="shared" si="1423"/>
        <v>n/a</v>
      </c>
      <c r="AF571" s="34" t="str">
        <f t="shared" si="1424"/>
        <v>n/a</v>
      </c>
      <c r="AH571" s="33">
        <f>-VLOOKUP($A571,'pl-data'!$A:$BR,8+AH$3)</f>
        <v>0</v>
      </c>
      <c r="AI571" s="33">
        <f>-VLOOKUP($A571,'pl-data'!$A:$BR,38+AI$3)</f>
        <v>0</v>
      </c>
      <c r="AJ571" s="33">
        <f>-VLOOKUP($A571,'pl-data'!$A:$BR,23+AJ$3)</f>
        <v>0</v>
      </c>
      <c r="AK571" s="34" t="str">
        <f t="shared" si="1426"/>
        <v>n/a</v>
      </c>
      <c r="AL571" s="34" t="str">
        <f t="shared" si="1427"/>
        <v>n/a</v>
      </c>
      <c r="AN571" s="33">
        <f>-VLOOKUP($A571,'pl-data'!$A:$BR,8+AN$3)</f>
        <v>0</v>
      </c>
      <c r="AO571" s="33">
        <f>-VLOOKUP($A571,'pl-data'!$A:$BR,38+AO$3)</f>
        <v>0</v>
      </c>
      <c r="AP571" s="33">
        <f>-VLOOKUP($A571,'pl-data'!$A:$BR,23+AP$3)</f>
        <v>0</v>
      </c>
      <c r="AQ571" s="34" t="str">
        <f t="shared" si="1429"/>
        <v>n/a</v>
      </c>
      <c r="AR571" s="34" t="str">
        <f t="shared" si="1430"/>
        <v>n/a</v>
      </c>
      <c r="AT571" s="33">
        <f>-VLOOKUP($A571,'pl-data'!$A:$BR,8+AT$3)</f>
        <v>0</v>
      </c>
      <c r="AU571" s="33">
        <f>-VLOOKUP($A571,'pl-data'!$A:$BR,38+AU$3)</f>
        <v>0</v>
      </c>
      <c r="AV571" s="33">
        <f>-VLOOKUP($A571,'pl-data'!$A:$BR,23+AV$3)</f>
        <v>0</v>
      </c>
      <c r="AW571" s="34" t="str">
        <f t="shared" si="1432"/>
        <v>n/a</v>
      </c>
      <c r="AX571" s="34" t="str">
        <f t="shared" si="1433"/>
        <v>n/a</v>
      </c>
      <c r="AZ571" s="33">
        <f>-VLOOKUP($A571,'pl-data'!$A:$BR,8+AZ$3)</f>
        <v>0</v>
      </c>
      <c r="BA571" s="33">
        <f>-VLOOKUP($A571,'pl-data'!$A:$BR,38+BA$3)</f>
        <v>0</v>
      </c>
      <c r="BB571" s="33">
        <f>-VLOOKUP($A571,'pl-data'!$A:$BR,23+BB$3)</f>
        <v>0</v>
      </c>
      <c r="BC571" s="34" t="str">
        <f t="shared" si="1435"/>
        <v>n/a</v>
      </c>
      <c r="BD571" s="34" t="str">
        <f t="shared" si="1436"/>
        <v>n/a</v>
      </c>
      <c r="BF571" s="33">
        <f>-VLOOKUP($A571,'pl-data'!$A:$BR,8+BF$3)</f>
        <v>0</v>
      </c>
      <c r="BG571" s="33">
        <f>-VLOOKUP($A571,'pl-data'!$A:$BR,38+BG$3)</f>
        <v>0</v>
      </c>
      <c r="BH571" s="33">
        <f>-VLOOKUP($A571,'pl-data'!$A:$BR,23+BH$3)</f>
        <v>0</v>
      </c>
      <c r="BI571" s="34" t="str">
        <f t="shared" si="1438"/>
        <v>n/a</v>
      </c>
      <c r="BJ571" s="34" t="str">
        <f t="shared" si="1439"/>
        <v>n/a</v>
      </c>
      <c r="BL571" s="33">
        <f>-VLOOKUP($A571,'pl-data'!$A:$BR,8+BL$3)</f>
        <v>0</v>
      </c>
      <c r="BM571" s="33">
        <f>-VLOOKUP($A571,'pl-data'!$A:$BR,38+BM$3)</f>
        <v>0</v>
      </c>
      <c r="BN571" s="33">
        <f>-VLOOKUP($A571,'pl-data'!$A:$BR,23+BN$3)</f>
        <v>0</v>
      </c>
      <c r="BO571" s="34" t="str">
        <f t="shared" si="1441"/>
        <v>n/a</v>
      </c>
      <c r="BP571" s="34" t="str">
        <f t="shared" si="1442"/>
        <v>n/a</v>
      </c>
      <c r="BR571" s="33">
        <f>-VLOOKUP($A571,'pl-data'!$A:$BR,8+BR$3)</f>
        <v>0</v>
      </c>
      <c r="BS571" s="33">
        <f>-VLOOKUP($A571,'pl-data'!$A:$BR,38+BS$3)</f>
        <v>0</v>
      </c>
      <c r="BT571" s="33">
        <f>-VLOOKUP($A571,'pl-data'!$A:$BR,23+BT$3)</f>
        <v>0</v>
      </c>
      <c r="BU571" s="34" t="str">
        <f t="shared" si="1444"/>
        <v>n/a</v>
      </c>
      <c r="BV571" s="34" t="str">
        <f t="shared" si="1445"/>
        <v>n/a</v>
      </c>
      <c r="BX571" s="33">
        <f t="shared" si="1449"/>
        <v>0</v>
      </c>
      <c r="BY571" s="33">
        <f t="shared" si="1450"/>
        <v>0</v>
      </c>
      <c r="BZ571" s="33">
        <f t="shared" si="1451"/>
        <v>0</v>
      </c>
      <c r="CA571" s="34" t="str">
        <f t="shared" si="1447"/>
        <v>n/a</v>
      </c>
      <c r="CB571" s="34" t="str">
        <f t="shared" si="1448"/>
        <v>n/a</v>
      </c>
    </row>
    <row r="572" spans="1:80" hidden="1" outlineLevel="2" x14ac:dyDescent="0.2">
      <c r="A572" s="49">
        <v>2166</v>
      </c>
      <c r="B572" s="18" t="str">
        <f>+masterfile!D649</f>
        <v>2166 Aufwendg. Bewertung Finanzmittelfonds</v>
      </c>
      <c r="D572" s="33">
        <f>-VLOOKUP($A572,'pl-data'!$A:$BR,8+D$3)</f>
        <v>0</v>
      </c>
      <c r="E572" s="33">
        <f>-VLOOKUP($A572,'pl-data'!$A:$BR,38+E$3)</f>
        <v>0</v>
      </c>
      <c r="F572" s="33">
        <f>-VLOOKUP($A572,'pl-data'!$A:$BR,23+F$3)</f>
        <v>0</v>
      </c>
      <c r="G572" s="34" t="str">
        <f t="shared" si="1411"/>
        <v>n/a</v>
      </c>
      <c r="H572" s="34" t="str">
        <f t="shared" si="1412"/>
        <v>n/a</v>
      </c>
      <c r="J572" s="33">
        <f>-VLOOKUP($A572,'pl-data'!$A:$BR,8+J$3)</f>
        <v>0</v>
      </c>
      <c r="K572" s="33">
        <f>-VLOOKUP($A572,'pl-data'!$A:$BR,38+K$3)</f>
        <v>0</v>
      </c>
      <c r="L572" s="33">
        <f>-VLOOKUP($A572,'pl-data'!$A:$BR,23+L$3)</f>
        <v>0</v>
      </c>
      <c r="M572" s="34" t="str">
        <f t="shared" si="1414"/>
        <v>n/a</v>
      </c>
      <c r="N572" s="34" t="str">
        <f t="shared" si="1415"/>
        <v>n/a</v>
      </c>
      <c r="P572" s="33">
        <f>-VLOOKUP($A572,'pl-data'!$A:$BR,8+P$3)</f>
        <v>0</v>
      </c>
      <c r="Q572" s="33">
        <f>-VLOOKUP($A572,'pl-data'!$A:$BR,38+Q$3)</f>
        <v>0</v>
      </c>
      <c r="R572" s="33">
        <f>-VLOOKUP($A572,'pl-data'!$A:$BR,23+R$3)</f>
        <v>0</v>
      </c>
      <c r="S572" s="34" t="str">
        <f t="shared" si="1417"/>
        <v>n/a</v>
      </c>
      <c r="T572" s="34" t="str">
        <f t="shared" si="1418"/>
        <v>n/a</v>
      </c>
      <c r="V572" s="33">
        <f>-VLOOKUP($A572,'pl-data'!$A:$BR,8+V$3)</f>
        <v>0</v>
      </c>
      <c r="W572" s="33">
        <f>-VLOOKUP($A572,'pl-data'!$A:$BR,38+W$3)</f>
        <v>0</v>
      </c>
      <c r="X572" s="33">
        <f>-VLOOKUP($A572,'pl-data'!$A:$BR,23+X$3)</f>
        <v>0</v>
      </c>
      <c r="Y572" s="34" t="str">
        <f t="shared" si="1420"/>
        <v>n/a</v>
      </c>
      <c r="Z572" s="34" t="str">
        <f t="shared" si="1421"/>
        <v>n/a</v>
      </c>
      <c r="AB572" s="33">
        <f>-VLOOKUP($A572,'pl-data'!$A:$BR,8+AB$3)</f>
        <v>0</v>
      </c>
      <c r="AC572" s="33">
        <f>-VLOOKUP($A572,'pl-data'!$A:$BR,38+AC$3)</f>
        <v>0</v>
      </c>
      <c r="AD572" s="33">
        <f>-VLOOKUP($A572,'pl-data'!$A:$BR,23+AD$3)</f>
        <v>0</v>
      </c>
      <c r="AE572" s="34" t="str">
        <f t="shared" si="1423"/>
        <v>n/a</v>
      </c>
      <c r="AF572" s="34" t="str">
        <f t="shared" si="1424"/>
        <v>n/a</v>
      </c>
      <c r="AH572" s="33">
        <f>-VLOOKUP($A572,'pl-data'!$A:$BR,8+AH$3)</f>
        <v>0</v>
      </c>
      <c r="AI572" s="33">
        <f>-VLOOKUP($A572,'pl-data'!$A:$BR,38+AI$3)</f>
        <v>0</v>
      </c>
      <c r="AJ572" s="33">
        <f>-VLOOKUP($A572,'pl-data'!$A:$BR,23+AJ$3)</f>
        <v>0</v>
      </c>
      <c r="AK572" s="34" t="str">
        <f t="shared" si="1426"/>
        <v>n/a</v>
      </c>
      <c r="AL572" s="34" t="str">
        <f t="shared" si="1427"/>
        <v>n/a</v>
      </c>
      <c r="AN572" s="33">
        <f>-VLOOKUP($A572,'pl-data'!$A:$BR,8+AN$3)</f>
        <v>0</v>
      </c>
      <c r="AO572" s="33">
        <f>-VLOOKUP($A572,'pl-data'!$A:$BR,38+AO$3)</f>
        <v>0</v>
      </c>
      <c r="AP572" s="33">
        <f>-VLOOKUP($A572,'pl-data'!$A:$BR,23+AP$3)</f>
        <v>0</v>
      </c>
      <c r="AQ572" s="34" t="str">
        <f t="shared" si="1429"/>
        <v>n/a</v>
      </c>
      <c r="AR572" s="34" t="str">
        <f t="shared" si="1430"/>
        <v>n/a</v>
      </c>
      <c r="AT572" s="33">
        <f>-VLOOKUP($A572,'pl-data'!$A:$BR,8+AT$3)</f>
        <v>0</v>
      </c>
      <c r="AU572" s="33">
        <f>-VLOOKUP($A572,'pl-data'!$A:$BR,38+AU$3)</f>
        <v>0</v>
      </c>
      <c r="AV572" s="33">
        <f>-VLOOKUP($A572,'pl-data'!$A:$BR,23+AV$3)</f>
        <v>0</v>
      </c>
      <c r="AW572" s="34" t="str">
        <f t="shared" si="1432"/>
        <v>n/a</v>
      </c>
      <c r="AX572" s="34" t="str">
        <f t="shared" si="1433"/>
        <v>n/a</v>
      </c>
      <c r="AZ572" s="33">
        <f>-VLOOKUP($A572,'pl-data'!$A:$BR,8+AZ$3)</f>
        <v>0</v>
      </c>
      <c r="BA572" s="33">
        <f>-VLOOKUP($A572,'pl-data'!$A:$BR,38+BA$3)</f>
        <v>0</v>
      </c>
      <c r="BB572" s="33">
        <f>-VLOOKUP($A572,'pl-data'!$A:$BR,23+BB$3)</f>
        <v>0</v>
      </c>
      <c r="BC572" s="34" t="str">
        <f t="shared" si="1435"/>
        <v>n/a</v>
      </c>
      <c r="BD572" s="34" t="str">
        <f t="shared" si="1436"/>
        <v>n/a</v>
      </c>
      <c r="BF572" s="33">
        <f>-VLOOKUP($A572,'pl-data'!$A:$BR,8+BF$3)</f>
        <v>0</v>
      </c>
      <c r="BG572" s="33">
        <f>-VLOOKUP($A572,'pl-data'!$A:$BR,38+BG$3)</f>
        <v>0</v>
      </c>
      <c r="BH572" s="33">
        <f>-VLOOKUP($A572,'pl-data'!$A:$BR,23+BH$3)</f>
        <v>0</v>
      </c>
      <c r="BI572" s="34" t="str">
        <f t="shared" si="1438"/>
        <v>n/a</v>
      </c>
      <c r="BJ572" s="34" t="str">
        <f t="shared" si="1439"/>
        <v>n/a</v>
      </c>
      <c r="BL572" s="33">
        <f>-VLOOKUP($A572,'pl-data'!$A:$BR,8+BL$3)</f>
        <v>0</v>
      </c>
      <c r="BM572" s="33">
        <f>-VLOOKUP($A572,'pl-data'!$A:$BR,38+BM$3)</f>
        <v>0</v>
      </c>
      <c r="BN572" s="33">
        <f>-VLOOKUP($A572,'pl-data'!$A:$BR,23+BN$3)</f>
        <v>0</v>
      </c>
      <c r="BO572" s="34" t="str">
        <f t="shared" si="1441"/>
        <v>n/a</v>
      </c>
      <c r="BP572" s="34" t="str">
        <f t="shared" si="1442"/>
        <v>n/a</v>
      </c>
      <c r="BR572" s="33">
        <f>-VLOOKUP($A572,'pl-data'!$A:$BR,8+BR$3)</f>
        <v>0</v>
      </c>
      <c r="BS572" s="33">
        <f>-VLOOKUP($A572,'pl-data'!$A:$BR,38+BS$3)</f>
        <v>0</v>
      </c>
      <c r="BT572" s="33">
        <f>-VLOOKUP($A572,'pl-data'!$A:$BR,23+BT$3)</f>
        <v>0</v>
      </c>
      <c r="BU572" s="34" t="str">
        <f t="shared" si="1444"/>
        <v>n/a</v>
      </c>
      <c r="BV572" s="34" t="str">
        <f t="shared" si="1445"/>
        <v>n/a</v>
      </c>
      <c r="BX572" s="33">
        <f t="shared" si="1449"/>
        <v>0</v>
      </c>
      <c r="BY572" s="33">
        <f t="shared" si="1450"/>
        <v>0</v>
      </c>
      <c r="BZ572" s="33">
        <f t="shared" si="1451"/>
        <v>0</v>
      </c>
      <c r="CA572" s="34" t="str">
        <f t="shared" si="1447"/>
        <v>n/a</v>
      </c>
      <c r="CB572" s="34" t="str">
        <f t="shared" si="1448"/>
        <v>n/a</v>
      </c>
    </row>
    <row r="573" spans="1:80" hidden="1" outlineLevel="2" x14ac:dyDescent="0.2">
      <c r="A573" s="49">
        <v>2170</v>
      </c>
      <c r="B573" s="18" t="str">
        <f>+masterfile!D650</f>
        <v>2170 Nicht abziehbare Vorsteuer</v>
      </c>
      <c r="D573" s="33">
        <f>-VLOOKUP($A573,'pl-data'!$A:$BR,8+D$3)</f>
        <v>0</v>
      </c>
      <c r="E573" s="33">
        <f>-VLOOKUP($A573,'pl-data'!$A:$BR,38+E$3)</f>
        <v>0</v>
      </c>
      <c r="F573" s="33">
        <f>-VLOOKUP($A573,'pl-data'!$A:$BR,23+F$3)</f>
        <v>0</v>
      </c>
      <c r="G573" s="34" t="str">
        <f t="shared" si="1411"/>
        <v>n/a</v>
      </c>
      <c r="H573" s="34" t="str">
        <f t="shared" si="1412"/>
        <v>n/a</v>
      </c>
      <c r="J573" s="33">
        <f>-VLOOKUP($A573,'pl-data'!$A:$BR,8+J$3)</f>
        <v>0</v>
      </c>
      <c r="K573" s="33">
        <f>-VLOOKUP($A573,'pl-data'!$A:$BR,38+K$3)</f>
        <v>0</v>
      </c>
      <c r="L573" s="33">
        <f>-VLOOKUP($A573,'pl-data'!$A:$BR,23+L$3)</f>
        <v>0</v>
      </c>
      <c r="M573" s="34" t="str">
        <f t="shared" si="1414"/>
        <v>n/a</v>
      </c>
      <c r="N573" s="34" t="str">
        <f t="shared" si="1415"/>
        <v>n/a</v>
      </c>
      <c r="P573" s="33">
        <f>-VLOOKUP($A573,'pl-data'!$A:$BR,8+P$3)</f>
        <v>0</v>
      </c>
      <c r="Q573" s="33">
        <f>-VLOOKUP($A573,'pl-data'!$A:$BR,38+Q$3)</f>
        <v>0</v>
      </c>
      <c r="R573" s="33">
        <f>-VLOOKUP($A573,'pl-data'!$A:$BR,23+R$3)</f>
        <v>0</v>
      </c>
      <c r="S573" s="34" t="str">
        <f t="shared" si="1417"/>
        <v>n/a</v>
      </c>
      <c r="T573" s="34" t="str">
        <f t="shared" si="1418"/>
        <v>n/a</v>
      </c>
      <c r="V573" s="33">
        <f>-VLOOKUP($A573,'pl-data'!$A:$BR,8+V$3)</f>
        <v>0</v>
      </c>
      <c r="W573" s="33">
        <f>-VLOOKUP($A573,'pl-data'!$A:$BR,38+W$3)</f>
        <v>0</v>
      </c>
      <c r="X573" s="33">
        <f>-VLOOKUP($A573,'pl-data'!$A:$BR,23+X$3)</f>
        <v>0</v>
      </c>
      <c r="Y573" s="34" t="str">
        <f t="shared" si="1420"/>
        <v>n/a</v>
      </c>
      <c r="Z573" s="34" t="str">
        <f t="shared" si="1421"/>
        <v>n/a</v>
      </c>
      <c r="AB573" s="33">
        <f>-VLOOKUP($A573,'pl-data'!$A:$BR,8+AB$3)</f>
        <v>0</v>
      </c>
      <c r="AC573" s="33">
        <f>-VLOOKUP($A573,'pl-data'!$A:$BR,38+AC$3)</f>
        <v>0</v>
      </c>
      <c r="AD573" s="33">
        <f>-VLOOKUP($A573,'pl-data'!$A:$BR,23+AD$3)</f>
        <v>0</v>
      </c>
      <c r="AE573" s="34" t="str">
        <f t="shared" si="1423"/>
        <v>n/a</v>
      </c>
      <c r="AF573" s="34" t="str">
        <f t="shared" si="1424"/>
        <v>n/a</v>
      </c>
      <c r="AH573" s="33">
        <f>-VLOOKUP($A573,'pl-data'!$A:$BR,8+AH$3)</f>
        <v>0</v>
      </c>
      <c r="AI573" s="33">
        <f>-VLOOKUP($A573,'pl-data'!$A:$BR,38+AI$3)</f>
        <v>0</v>
      </c>
      <c r="AJ573" s="33">
        <f>-VLOOKUP($A573,'pl-data'!$A:$BR,23+AJ$3)</f>
        <v>0</v>
      </c>
      <c r="AK573" s="34" t="str">
        <f t="shared" si="1426"/>
        <v>n/a</v>
      </c>
      <c r="AL573" s="34" t="str">
        <f t="shared" si="1427"/>
        <v>n/a</v>
      </c>
      <c r="AN573" s="33">
        <f>-VLOOKUP($A573,'pl-data'!$A:$BR,8+AN$3)</f>
        <v>0</v>
      </c>
      <c r="AO573" s="33">
        <f>-VLOOKUP($A573,'pl-data'!$A:$BR,38+AO$3)</f>
        <v>0</v>
      </c>
      <c r="AP573" s="33">
        <f>-VLOOKUP($A573,'pl-data'!$A:$BR,23+AP$3)</f>
        <v>0</v>
      </c>
      <c r="AQ573" s="34" t="str">
        <f t="shared" si="1429"/>
        <v>n/a</v>
      </c>
      <c r="AR573" s="34" t="str">
        <f t="shared" si="1430"/>
        <v>n/a</v>
      </c>
      <c r="AT573" s="33">
        <f>-VLOOKUP($A573,'pl-data'!$A:$BR,8+AT$3)</f>
        <v>0</v>
      </c>
      <c r="AU573" s="33">
        <f>-VLOOKUP($A573,'pl-data'!$A:$BR,38+AU$3)</f>
        <v>0</v>
      </c>
      <c r="AV573" s="33">
        <f>-VLOOKUP($A573,'pl-data'!$A:$BR,23+AV$3)</f>
        <v>0</v>
      </c>
      <c r="AW573" s="34" t="str">
        <f t="shared" si="1432"/>
        <v>n/a</v>
      </c>
      <c r="AX573" s="34" t="str">
        <f t="shared" si="1433"/>
        <v>n/a</v>
      </c>
      <c r="AZ573" s="33">
        <f>-VLOOKUP($A573,'pl-data'!$A:$BR,8+AZ$3)</f>
        <v>0</v>
      </c>
      <c r="BA573" s="33">
        <f>-VLOOKUP($A573,'pl-data'!$A:$BR,38+BA$3)</f>
        <v>0</v>
      </c>
      <c r="BB573" s="33">
        <f>-VLOOKUP($A573,'pl-data'!$A:$BR,23+BB$3)</f>
        <v>0</v>
      </c>
      <c r="BC573" s="34" t="str">
        <f t="shared" si="1435"/>
        <v>n/a</v>
      </c>
      <c r="BD573" s="34" t="str">
        <f t="shared" si="1436"/>
        <v>n/a</v>
      </c>
      <c r="BF573" s="33">
        <f>-VLOOKUP($A573,'pl-data'!$A:$BR,8+BF$3)</f>
        <v>0</v>
      </c>
      <c r="BG573" s="33">
        <f>-VLOOKUP($A573,'pl-data'!$A:$BR,38+BG$3)</f>
        <v>0</v>
      </c>
      <c r="BH573" s="33">
        <f>-VLOOKUP($A573,'pl-data'!$A:$BR,23+BH$3)</f>
        <v>0</v>
      </c>
      <c r="BI573" s="34" t="str">
        <f t="shared" si="1438"/>
        <v>n/a</v>
      </c>
      <c r="BJ573" s="34" t="str">
        <f t="shared" si="1439"/>
        <v>n/a</v>
      </c>
      <c r="BL573" s="33">
        <f>-VLOOKUP($A573,'pl-data'!$A:$BR,8+BL$3)</f>
        <v>0</v>
      </c>
      <c r="BM573" s="33">
        <f>-VLOOKUP($A573,'pl-data'!$A:$BR,38+BM$3)</f>
        <v>0</v>
      </c>
      <c r="BN573" s="33">
        <f>-VLOOKUP($A573,'pl-data'!$A:$BR,23+BN$3)</f>
        <v>0</v>
      </c>
      <c r="BO573" s="34" t="str">
        <f t="shared" si="1441"/>
        <v>n/a</v>
      </c>
      <c r="BP573" s="34" t="str">
        <f t="shared" si="1442"/>
        <v>n/a</v>
      </c>
      <c r="BR573" s="33">
        <f>-VLOOKUP($A573,'pl-data'!$A:$BR,8+BR$3)</f>
        <v>0</v>
      </c>
      <c r="BS573" s="33">
        <f>-VLOOKUP($A573,'pl-data'!$A:$BR,38+BS$3)</f>
        <v>0</v>
      </c>
      <c r="BT573" s="33">
        <f>-VLOOKUP($A573,'pl-data'!$A:$BR,23+BT$3)</f>
        <v>0</v>
      </c>
      <c r="BU573" s="34" t="str">
        <f t="shared" si="1444"/>
        <v>n/a</v>
      </c>
      <c r="BV573" s="34" t="str">
        <f t="shared" si="1445"/>
        <v>n/a</v>
      </c>
      <c r="BX573" s="33">
        <f t="shared" si="1449"/>
        <v>0</v>
      </c>
      <c r="BY573" s="33">
        <f t="shared" si="1450"/>
        <v>0</v>
      </c>
      <c r="BZ573" s="33">
        <f t="shared" si="1451"/>
        <v>0</v>
      </c>
      <c r="CA573" s="34" t="str">
        <f t="shared" si="1447"/>
        <v>n/a</v>
      </c>
      <c r="CB573" s="34" t="str">
        <f t="shared" si="1448"/>
        <v>n/a</v>
      </c>
    </row>
    <row r="574" spans="1:80" hidden="1" outlineLevel="2" x14ac:dyDescent="0.2">
      <c r="A574" s="49">
        <v>2171</v>
      </c>
      <c r="B574" s="18" t="str">
        <f>+masterfile!D651</f>
        <v>2171 Nicht abziehbare Vorsteuer 7%</v>
      </c>
      <c r="D574" s="33">
        <f>-VLOOKUP($A574,'pl-data'!$A:$BR,8+D$3)</f>
        <v>0</v>
      </c>
      <c r="E574" s="33">
        <f>-VLOOKUP($A574,'pl-data'!$A:$BR,38+E$3)</f>
        <v>0</v>
      </c>
      <c r="F574" s="33">
        <f>-VLOOKUP($A574,'pl-data'!$A:$BR,23+F$3)</f>
        <v>0</v>
      </c>
      <c r="G574" s="34" t="str">
        <f t="shared" si="1411"/>
        <v>n/a</v>
      </c>
      <c r="H574" s="34" t="str">
        <f t="shared" si="1412"/>
        <v>n/a</v>
      </c>
      <c r="J574" s="33">
        <f>-VLOOKUP($A574,'pl-data'!$A:$BR,8+J$3)</f>
        <v>0</v>
      </c>
      <c r="K574" s="33">
        <f>-VLOOKUP($A574,'pl-data'!$A:$BR,38+K$3)</f>
        <v>0</v>
      </c>
      <c r="L574" s="33">
        <f>-VLOOKUP($A574,'pl-data'!$A:$BR,23+L$3)</f>
        <v>0</v>
      </c>
      <c r="M574" s="34" t="str">
        <f t="shared" si="1414"/>
        <v>n/a</v>
      </c>
      <c r="N574" s="34" t="str">
        <f t="shared" si="1415"/>
        <v>n/a</v>
      </c>
      <c r="P574" s="33">
        <f>-VLOOKUP($A574,'pl-data'!$A:$BR,8+P$3)</f>
        <v>0</v>
      </c>
      <c r="Q574" s="33">
        <f>-VLOOKUP($A574,'pl-data'!$A:$BR,38+Q$3)</f>
        <v>0</v>
      </c>
      <c r="R574" s="33">
        <f>-VLOOKUP($A574,'pl-data'!$A:$BR,23+R$3)</f>
        <v>0</v>
      </c>
      <c r="S574" s="34" t="str">
        <f t="shared" si="1417"/>
        <v>n/a</v>
      </c>
      <c r="T574" s="34" t="str">
        <f t="shared" si="1418"/>
        <v>n/a</v>
      </c>
      <c r="V574" s="33">
        <f>-VLOOKUP($A574,'pl-data'!$A:$BR,8+V$3)</f>
        <v>0</v>
      </c>
      <c r="W574" s="33">
        <f>-VLOOKUP($A574,'pl-data'!$A:$BR,38+W$3)</f>
        <v>0</v>
      </c>
      <c r="X574" s="33">
        <f>-VLOOKUP($A574,'pl-data'!$A:$BR,23+X$3)</f>
        <v>0</v>
      </c>
      <c r="Y574" s="34" t="str">
        <f t="shared" si="1420"/>
        <v>n/a</v>
      </c>
      <c r="Z574" s="34" t="str">
        <f t="shared" si="1421"/>
        <v>n/a</v>
      </c>
      <c r="AB574" s="33">
        <f>-VLOOKUP($A574,'pl-data'!$A:$BR,8+AB$3)</f>
        <v>0</v>
      </c>
      <c r="AC574" s="33">
        <f>-VLOOKUP($A574,'pl-data'!$A:$BR,38+AC$3)</f>
        <v>0</v>
      </c>
      <c r="AD574" s="33">
        <f>-VLOOKUP($A574,'pl-data'!$A:$BR,23+AD$3)</f>
        <v>0</v>
      </c>
      <c r="AE574" s="34" t="str">
        <f t="shared" si="1423"/>
        <v>n/a</v>
      </c>
      <c r="AF574" s="34" t="str">
        <f t="shared" si="1424"/>
        <v>n/a</v>
      </c>
      <c r="AH574" s="33">
        <f>-VLOOKUP($A574,'pl-data'!$A:$BR,8+AH$3)</f>
        <v>0</v>
      </c>
      <c r="AI574" s="33">
        <f>-VLOOKUP($A574,'pl-data'!$A:$BR,38+AI$3)</f>
        <v>0</v>
      </c>
      <c r="AJ574" s="33">
        <f>-VLOOKUP($A574,'pl-data'!$A:$BR,23+AJ$3)</f>
        <v>0</v>
      </c>
      <c r="AK574" s="34" t="str">
        <f t="shared" si="1426"/>
        <v>n/a</v>
      </c>
      <c r="AL574" s="34" t="str">
        <f t="shared" si="1427"/>
        <v>n/a</v>
      </c>
      <c r="AN574" s="33">
        <f>-VLOOKUP($A574,'pl-data'!$A:$BR,8+AN$3)</f>
        <v>0</v>
      </c>
      <c r="AO574" s="33">
        <f>-VLOOKUP($A574,'pl-data'!$A:$BR,38+AO$3)</f>
        <v>0</v>
      </c>
      <c r="AP574" s="33">
        <f>-VLOOKUP($A574,'pl-data'!$A:$BR,23+AP$3)</f>
        <v>0</v>
      </c>
      <c r="AQ574" s="34" t="str">
        <f t="shared" si="1429"/>
        <v>n/a</v>
      </c>
      <c r="AR574" s="34" t="str">
        <f t="shared" si="1430"/>
        <v>n/a</v>
      </c>
      <c r="AT574" s="33">
        <f>-VLOOKUP($A574,'pl-data'!$A:$BR,8+AT$3)</f>
        <v>0</v>
      </c>
      <c r="AU574" s="33">
        <f>-VLOOKUP($A574,'pl-data'!$A:$BR,38+AU$3)</f>
        <v>0</v>
      </c>
      <c r="AV574" s="33">
        <f>-VLOOKUP($A574,'pl-data'!$A:$BR,23+AV$3)</f>
        <v>0</v>
      </c>
      <c r="AW574" s="34" t="str">
        <f t="shared" si="1432"/>
        <v>n/a</v>
      </c>
      <c r="AX574" s="34" t="str">
        <f t="shared" si="1433"/>
        <v>n/a</v>
      </c>
      <c r="AZ574" s="33">
        <f>-VLOOKUP($A574,'pl-data'!$A:$BR,8+AZ$3)</f>
        <v>0</v>
      </c>
      <c r="BA574" s="33">
        <f>-VLOOKUP($A574,'pl-data'!$A:$BR,38+BA$3)</f>
        <v>0</v>
      </c>
      <c r="BB574" s="33">
        <f>-VLOOKUP($A574,'pl-data'!$A:$BR,23+BB$3)</f>
        <v>0</v>
      </c>
      <c r="BC574" s="34" t="str">
        <f t="shared" si="1435"/>
        <v>n/a</v>
      </c>
      <c r="BD574" s="34" t="str">
        <f t="shared" si="1436"/>
        <v>n/a</v>
      </c>
      <c r="BF574" s="33">
        <f>-VLOOKUP($A574,'pl-data'!$A:$BR,8+BF$3)</f>
        <v>0</v>
      </c>
      <c r="BG574" s="33">
        <f>-VLOOKUP($A574,'pl-data'!$A:$BR,38+BG$3)</f>
        <v>0</v>
      </c>
      <c r="BH574" s="33">
        <f>-VLOOKUP($A574,'pl-data'!$A:$BR,23+BH$3)</f>
        <v>0</v>
      </c>
      <c r="BI574" s="34" t="str">
        <f t="shared" si="1438"/>
        <v>n/a</v>
      </c>
      <c r="BJ574" s="34" t="str">
        <f t="shared" si="1439"/>
        <v>n/a</v>
      </c>
      <c r="BL574" s="33">
        <f>-VLOOKUP($A574,'pl-data'!$A:$BR,8+BL$3)</f>
        <v>0</v>
      </c>
      <c r="BM574" s="33">
        <f>-VLOOKUP($A574,'pl-data'!$A:$BR,38+BM$3)</f>
        <v>0</v>
      </c>
      <c r="BN574" s="33">
        <f>-VLOOKUP($A574,'pl-data'!$A:$BR,23+BN$3)</f>
        <v>0</v>
      </c>
      <c r="BO574" s="34" t="str">
        <f t="shared" si="1441"/>
        <v>n/a</v>
      </c>
      <c r="BP574" s="34" t="str">
        <f t="shared" si="1442"/>
        <v>n/a</v>
      </c>
      <c r="BR574" s="33">
        <f>-VLOOKUP($A574,'pl-data'!$A:$BR,8+BR$3)</f>
        <v>0</v>
      </c>
      <c r="BS574" s="33">
        <f>-VLOOKUP($A574,'pl-data'!$A:$BR,38+BS$3)</f>
        <v>0</v>
      </c>
      <c r="BT574" s="33">
        <f>-VLOOKUP($A574,'pl-data'!$A:$BR,23+BT$3)</f>
        <v>0</v>
      </c>
      <c r="BU574" s="34" t="str">
        <f t="shared" si="1444"/>
        <v>n/a</v>
      </c>
      <c r="BV574" s="34" t="str">
        <f t="shared" si="1445"/>
        <v>n/a</v>
      </c>
      <c r="BX574" s="33">
        <f t="shared" si="1449"/>
        <v>0</v>
      </c>
      <c r="BY574" s="33">
        <f t="shared" si="1450"/>
        <v>0</v>
      </c>
      <c r="BZ574" s="33">
        <f t="shared" si="1451"/>
        <v>0</v>
      </c>
      <c r="CA574" s="34" t="str">
        <f t="shared" si="1447"/>
        <v>n/a</v>
      </c>
      <c r="CB574" s="34" t="str">
        <f t="shared" si="1448"/>
        <v>n/a</v>
      </c>
    </row>
    <row r="575" spans="1:80" hidden="1" outlineLevel="2" x14ac:dyDescent="0.2">
      <c r="A575" s="49">
        <v>2176</v>
      </c>
      <c r="B575" s="18" t="str">
        <f>+masterfile!D652</f>
        <v>2176 Nicht abziehbare Vorsteuer 19%</v>
      </c>
      <c r="D575" s="33">
        <f>-VLOOKUP($A575,'pl-data'!$A:$BR,8+D$3)</f>
        <v>0</v>
      </c>
      <c r="E575" s="33">
        <f>-VLOOKUP($A575,'pl-data'!$A:$BR,38+E$3)</f>
        <v>0</v>
      </c>
      <c r="F575" s="33">
        <f>-VLOOKUP($A575,'pl-data'!$A:$BR,23+F$3)</f>
        <v>0</v>
      </c>
      <c r="G575" s="34" t="str">
        <f t="shared" si="1411"/>
        <v>n/a</v>
      </c>
      <c r="H575" s="34" t="str">
        <f t="shared" si="1412"/>
        <v>n/a</v>
      </c>
      <c r="J575" s="33">
        <f>-VLOOKUP($A575,'pl-data'!$A:$BR,8+J$3)</f>
        <v>0</v>
      </c>
      <c r="K575" s="33">
        <f>-VLOOKUP($A575,'pl-data'!$A:$BR,38+K$3)</f>
        <v>0</v>
      </c>
      <c r="L575" s="33">
        <f>-VLOOKUP($A575,'pl-data'!$A:$BR,23+L$3)</f>
        <v>0</v>
      </c>
      <c r="M575" s="34" t="str">
        <f t="shared" si="1414"/>
        <v>n/a</v>
      </c>
      <c r="N575" s="34" t="str">
        <f t="shared" si="1415"/>
        <v>n/a</v>
      </c>
      <c r="P575" s="33">
        <f>-VLOOKUP($A575,'pl-data'!$A:$BR,8+P$3)</f>
        <v>0</v>
      </c>
      <c r="Q575" s="33">
        <f>-VLOOKUP($A575,'pl-data'!$A:$BR,38+Q$3)</f>
        <v>0</v>
      </c>
      <c r="R575" s="33">
        <f>-VLOOKUP($A575,'pl-data'!$A:$BR,23+R$3)</f>
        <v>0</v>
      </c>
      <c r="S575" s="34" t="str">
        <f t="shared" si="1417"/>
        <v>n/a</v>
      </c>
      <c r="T575" s="34" t="str">
        <f t="shared" si="1418"/>
        <v>n/a</v>
      </c>
      <c r="V575" s="33">
        <f>-VLOOKUP($A575,'pl-data'!$A:$BR,8+V$3)</f>
        <v>0</v>
      </c>
      <c r="W575" s="33">
        <f>-VLOOKUP($A575,'pl-data'!$A:$BR,38+W$3)</f>
        <v>0</v>
      </c>
      <c r="X575" s="33">
        <f>-VLOOKUP($A575,'pl-data'!$A:$BR,23+X$3)</f>
        <v>0</v>
      </c>
      <c r="Y575" s="34" t="str">
        <f t="shared" si="1420"/>
        <v>n/a</v>
      </c>
      <c r="Z575" s="34" t="str">
        <f t="shared" si="1421"/>
        <v>n/a</v>
      </c>
      <c r="AB575" s="33">
        <f>-VLOOKUP($A575,'pl-data'!$A:$BR,8+AB$3)</f>
        <v>0</v>
      </c>
      <c r="AC575" s="33">
        <f>-VLOOKUP($A575,'pl-data'!$A:$BR,38+AC$3)</f>
        <v>0</v>
      </c>
      <c r="AD575" s="33">
        <f>-VLOOKUP($A575,'pl-data'!$A:$BR,23+AD$3)</f>
        <v>0</v>
      </c>
      <c r="AE575" s="34" t="str">
        <f t="shared" si="1423"/>
        <v>n/a</v>
      </c>
      <c r="AF575" s="34" t="str">
        <f t="shared" si="1424"/>
        <v>n/a</v>
      </c>
      <c r="AH575" s="33">
        <f>-VLOOKUP($A575,'pl-data'!$A:$BR,8+AH$3)</f>
        <v>0</v>
      </c>
      <c r="AI575" s="33">
        <f>-VLOOKUP($A575,'pl-data'!$A:$BR,38+AI$3)</f>
        <v>0</v>
      </c>
      <c r="AJ575" s="33">
        <f>-VLOOKUP($A575,'pl-data'!$A:$BR,23+AJ$3)</f>
        <v>0</v>
      </c>
      <c r="AK575" s="34" t="str">
        <f t="shared" si="1426"/>
        <v>n/a</v>
      </c>
      <c r="AL575" s="34" t="str">
        <f t="shared" si="1427"/>
        <v>n/a</v>
      </c>
      <c r="AN575" s="33">
        <f>-VLOOKUP($A575,'pl-data'!$A:$BR,8+AN$3)</f>
        <v>0</v>
      </c>
      <c r="AO575" s="33">
        <f>-VLOOKUP($A575,'pl-data'!$A:$BR,38+AO$3)</f>
        <v>0</v>
      </c>
      <c r="AP575" s="33">
        <f>-VLOOKUP($A575,'pl-data'!$A:$BR,23+AP$3)</f>
        <v>0</v>
      </c>
      <c r="AQ575" s="34" t="str">
        <f t="shared" si="1429"/>
        <v>n/a</v>
      </c>
      <c r="AR575" s="34" t="str">
        <f t="shared" si="1430"/>
        <v>n/a</v>
      </c>
      <c r="AT575" s="33">
        <f>-VLOOKUP($A575,'pl-data'!$A:$BR,8+AT$3)</f>
        <v>0</v>
      </c>
      <c r="AU575" s="33">
        <f>-VLOOKUP($A575,'pl-data'!$A:$BR,38+AU$3)</f>
        <v>0</v>
      </c>
      <c r="AV575" s="33">
        <f>-VLOOKUP($A575,'pl-data'!$A:$BR,23+AV$3)</f>
        <v>0</v>
      </c>
      <c r="AW575" s="34" t="str">
        <f t="shared" si="1432"/>
        <v>n/a</v>
      </c>
      <c r="AX575" s="34" t="str">
        <f t="shared" si="1433"/>
        <v>n/a</v>
      </c>
      <c r="AZ575" s="33">
        <f>-VLOOKUP($A575,'pl-data'!$A:$BR,8+AZ$3)</f>
        <v>0</v>
      </c>
      <c r="BA575" s="33">
        <f>-VLOOKUP($A575,'pl-data'!$A:$BR,38+BA$3)</f>
        <v>0</v>
      </c>
      <c r="BB575" s="33">
        <f>-VLOOKUP($A575,'pl-data'!$A:$BR,23+BB$3)</f>
        <v>0</v>
      </c>
      <c r="BC575" s="34" t="str">
        <f t="shared" si="1435"/>
        <v>n/a</v>
      </c>
      <c r="BD575" s="34" t="str">
        <f t="shared" si="1436"/>
        <v>n/a</v>
      </c>
      <c r="BF575" s="33">
        <f>-VLOOKUP($A575,'pl-data'!$A:$BR,8+BF$3)</f>
        <v>0</v>
      </c>
      <c r="BG575" s="33">
        <f>-VLOOKUP($A575,'pl-data'!$A:$BR,38+BG$3)</f>
        <v>0</v>
      </c>
      <c r="BH575" s="33">
        <f>-VLOOKUP($A575,'pl-data'!$A:$BR,23+BH$3)</f>
        <v>0</v>
      </c>
      <c r="BI575" s="34" t="str">
        <f t="shared" si="1438"/>
        <v>n/a</v>
      </c>
      <c r="BJ575" s="34" t="str">
        <f t="shared" si="1439"/>
        <v>n/a</v>
      </c>
      <c r="BL575" s="33">
        <f>-VLOOKUP($A575,'pl-data'!$A:$BR,8+BL$3)</f>
        <v>0</v>
      </c>
      <c r="BM575" s="33">
        <f>-VLOOKUP($A575,'pl-data'!$A:$BR,38+BM$3)</f>
        <v>0</v>
      </c>
      <c r="BN575" s="33">
        <f>-VLOOKUP($A575,'pl-data'!$A:$BR,23+BN$3)</f>
        <v>0</v>
      </c>
      <c r="BO575" s="34" t="str">
        <f t="shared" si="1441"/>
        <v>n/a</v>
      </c>
      <c r="BP575" s="34" t="str">
        <f t="shared" si="1442"/>
        <v>n/a</v>
      </c>
      <c r="BR575" s="33">
        <f>-VLOOKUP($A575,'pl-data'!$A:$BR,8+BR$3)</f>
        <v>0</v>
      </c>
      <c r="BS575" s="33">
        <f>-VLOOKUP($A575,'pl-data'!$A:$BR,38+BS$3)</f>
        <v>0</v>
      </c>
      <c r="BT575" s="33">
        <f>-VLOOKUP($A575,'pl-data'!$A:$BR,23+BT$3)</f>
        <v>0</v>
      </c>
      <c r="BU575" s="34" t="str">
        <f t="shared" si="1444"/>
        <v>n/a</v>
      </c>
      <c r="BV575" s="34" t="str">
        <f t="shared" si="1445"/>
        <v>n/a</v>
      </c>
      <c r="BX575" s="33">
        <f t="shared" si="1449"/>
        <v>0</v>
      </c>
      <c r="BY575" s="33">
        <f t="shared" si="1450"/>
        <v>0</v>
      </c>
      <c r="BZ575" s="33">
        <f t="shared" si="1451"/>
        <v>0</v>
      </c>
      <c r="CA575" s="34" t="str">
        <f t="shared" si="1447"/>
        <v>n/a</v>
      </c>
      <c r="CB575" s="34" t="str">
        <f t="shared" si="1448"/>
        <v>n/a</v>
      </c>
    </row>
    <row r="576" spans="1:80" hidden="1" outlineLevel="2" x14ac:dyDescent="0.2">
      <c r="A576" s="49">
        <v>2320</v>
      </c>
      <c r="B576" s="18" t="str">
        <f>+masterfile!D684</f>
        <v>2320 Verluste aus Anlagenabgang</v>
      </c>
      <c r="D576" s="33">
        <f>-VLOOKUP($A576,'pl-data'!$A:$BR,8+D$3)</f>
        <v>0</v>
      </c>
      <c r="E576" s="33">
        <f>-VLOOKUP($A576,'pl-data'!$A:$BR,38+E$3)</f>
        <v>0</v>
      </c>
      <c r="F576" s="33">
        <f>-VLOOKUP($A576,'pl-data'!$A:$BR,23+F$3)</f>
        <v>0</v>
      </c>
      <c r="G576" s="34" t="str">
        <f t="shared" si="1411"/>
        <v>n/a</v>
      </c>
      <c r="H576" s="34" t="str">
        <f t="shared" si="1412"/>
        <v>n/a</v>
      </c>
      <c r="J576" s="33">
        <f>-VLOOKUP($A576,'pl-data'!$A:$BR,8+J$3)</f>
        <v>0</v>
      </c>
      <c r="K576" s="33">
        <f>-VLOOKUP($A576,'pl-data'!$A:$BR,38+K$3)</f>
        <v>0</v>
      </c>
      <c r="L576" s="33">
        <f>-VLOOKUP($A576,'pl-data'!$A:$BR,23+L$3)</f>
        <v>0</v>
      </c>
      <c r="M576" s="34" t="str">
        <f t="shared" si="1414"/>
        <v>n/a</v>
      </c>
      <c r="N576" s="34" t="str">
        <f t="shared" si="1415"/>
        <v>n/a</v>
      </c>
      <c r="P576" s="33">
        <f>-VLOOKUP($A576,'pl-data'!$A:$BR,8+P$3)</f>
        <v>0</v>
      </c>
      <c r="Q576" s="33">
        <f>-VLOOKUP($A576,'pl-data'!$A:$BR,38+Q$3)</f>
        <v>0</v>
      </c>
      <c r="R576" s="33">
        <f>-VLOOKUP($A576,'pl-data'!$A:$BR,23+R$3)</f>
        <v>0</v>
      </c>
      <c r="S576" s="34" t="str">
        <f t="shared" si="1417"/>
        <v>n/a</v>
      </c>
      <c r="T576" s="34" t="str">
        <f t="shared" si="1418"/>
        <v>n/a</v>
      </c>
      <c r="V576" s="33">
        <f>-VLOOKUP($A576,'pl-data'!$A:$BR,8+V$3)</f>
        <v>0</v>
      </c>
      <c r="W576" s="33">
        <f>-VLOOKUP($A576,'pl-data'!$A:$BR,38+W$3)</f>
        <v>0</v>
      </c>
      <c r="X576" s="33">
        <f>-VLOOKUP($A576,'pl-data'!$A:$BR,23+X$3)</f>
        <v>0</v>
      </c>
      <c r="Y576" s="34" t="str">
        <f t="shared" si="1420"/>
        <v>n/a</v>
      </c>
      <c r="Z576" s="34" t="str">
        <f t="shared" si="1421"/>
        <v>n/a</v>
      </c>
      <c r="AB576" s="33">
        <f>-VLOOKUP($A576,'pl-data'!$A:$BR,8+AB$3)</f>
        <v>0</v>
      </c>
      <c r="AC576" s="33">
        <f>-VLOOKUP($A576,'pl-data'!$A:$BR,38+AC$3)</f>
        <v>0</v>
      </c>
      <c r="AD576" s="33">
        <f>-VLOOKUP($A576,'pl-data'!$A:$BR,23+AD$3)</f>
        <v>0</v>
      </c>
      <c r="AE576" s="34" t="str">
        <f t="shared" si="1423"/>
        <v>n/a</v>
      </c>
      <c r="AF576" s="34" t="str">
        <f t="shared" si="1424"/>
        <v>n/a</v>
      </c>
      <c r="AH576" s="33">
        <f>-VLOOKUP($A576,'pl-data'!$A:$BR,8+AH$3)</f>
        <v>0</v>
      </c>
      <c r="AI576" s="33">
        <f>-VLOOKUP($A576,'pl-data'!$A:$BR,38+AI$3)</f>
        <v>0</v>
      </c>
      <c r="AJ576" s="33">
        <f>-VLOOKUP($A576,'pl-data'!$A:$BR,23+AJ$3)</f>
        <v>0</v>
      </c>
      <c r="AK576" s="34" t="str">
        <f t="shared" si="1426"/>
        <v>n/a</v>
      </c>
      <c r="AL576" s="34" t="str">
        <f t="shared" si="1427"/>
        <v>n/a</v>
      </c>
      <c r="AN576" s="33">
        <f>-VLOOKUP($A576,'pl-data'!$A:$BR,8+AN$3)</f>
        <v>0</v>
      </c>
      <c r="AO576" s="33">
        <f>-VLOOKUP($A576,'pl-data'!$A:$BR,38+AO$3)</f>
        <v>0</v>
      </c>
      <c r="AP576" s="33">
        <f>-VLOOKUP($A576,'pl-data'!$A:$BR,23+AP$3)</f>
        <v>0</v>
      </c>
      <c r="AQ576" s="34" t="str">
        <f t="shared" si="1429"/>
        <v>n/a</v>
      </c>
      <c r="AR576" s="34" t="str">
        <f t="shared" si="1430"/>
        <v>n/a</v>
      </c>
      <c r="AT576" s="33">
        <f>-VLOOKUP($A576,'pl-data'!$A:$BR,8+AT$3)</f>
        <v>0</v>
      </c>
      <c r="AU576" s="33">
        <f>-VLOOKUP($A576,'pl-data'!$A:$BR,38+AU$3)</f>
        <v>0</v>
      </c>
      <c r="AV576" s="33">
        <f>-VLOOKUP($A576,'pl-data'!$A:$BR,23+AV$3)</f>
        <v>0</v>
      </c>
      <c r="AW576" s="34" t="str">
        <f t="shared" si="1432"/>
        <v>n/a</v>
      </c>
      <c r="AX576" s="34" t="str">
        <f t="shared" si="1433"/>
        <v>n/a</v>
      </c>
      <c r="AZ576" s="33">
        <f>-VLOOKUP($A576,'pl-data'!$A:$BR,8+AZ$3)</f>
        <v>0</v>
      </c>
      <c r="BA576" s="33">
        <f>-VLOOKUP($A576,'pl-data'!$A:$BR,38+BA$3)</f>
        <v>0</v>
      </c>
      <c r="BB576" s="33">
        <f>-VLOOKUP($A576,'pl-data'!$A:$BR,23+BB$3)</f>
        <v>0</v>
      </c>
      <c r="BC576" s="34" t="str">
        <f t="shared" si="1435"/>
        <v>n/a</v>
      </c>
      <c r="BD576" s="34" t="str">
        <f t="shared" si="1436"/>
        <v>n/a</v>
      </c>
      <c r="BF576" s="33">
        <f>-VLOOKUP($A576,'pl-data'!$A:$BR,8+BF$3)</f>
        <v>0</v>
      </c>
      <c r="BG576" s="33">
        <f>-VLOOKUP($A576,'pl-data'!$A:$BR,38+BG$3)</f>
        <v>0</v>
      </c>
      <c r="BH576" s="33">
        <f>-VLOOKUP($A576,'pl-data'!$A:$BR,23+BH$3)</f>
        <v>0</v>
      </c>
      <c r="BI576" s="34" t="str">
        <f t="shared" si="1438"/>
        <v>n/a</v>
      </c>
      <c r="BJ576" s="34" t="str">
        <f t="shared" si="1439"/>
        <v>n/a</v>
      </c>
      <c r="BL576" s="33">
        <f>-VLOOKUP($A576,'pl-data'!$A:$BR,8+BL$3)</f>
        <v>0</v>
      </c>
      <c r="BM576" s="33">
        <f>-VLOOKUP($A576,'pl-data'!$A:$BR,38+BM$3)</f>
        <v>0</v>
      </c>
      <c r="BN576" s="33">
        <f>-VLOOKUP($A576,'pl-data'!$A:$BR,23+BN$3)</f>
        <v>0</v>
      </c>
      <c r="BO576" s="34" t="str">
        <f t="shared" si="1441"/>
        <v>n/a</v>
      </c>
      <c r="BP576" s="34" t="str">
        <f t="shared" si="1442"/>
        <v>n/a</v>
      </c>
      <c r="BR576" s="33">
        <f>-VLOOKUP($A576,'pl-data'!$A:$BR,8+BR$3)</f>
        <v>0</v>
      </c>
      <c r="BS576" s="33">
        <f>-VLOOKUP($A576,'pl-data'!$A:$BR,38+BS$3)</f>
        <v>0</v>
      </c>
      <c r="BT576" s="33">
        <f>-VLOOKUP($A576,'pl-data'!$A:$BR,23+BT$3)</f>
        <v>0</v>
      </c>
      <c r="BU576" s="34" t="str">
        <f t="shared" si="1444"/>
        <v>n/a</v>
      </c>
      <c r="BV576" s="34" t="str">
        <f t="shared" si="1445"/>
        <v>n/a</v>
      </c>
      <c r="BX576" s="33">
        <f t="shared" si="1449"/>
        <v>0</v>
      </c>
      <c r="BY576" s="33">
        <f t="shared" si="1450"/>
        <v>0</v>
      </c>
      <c r="BZ576" s="33">
        <f t="shared" si="1451"/>
        <v>0</v>
      </c>
      <c r="CA576" s="34" t="str">
        <f t="shared" si="1447"/>
        <v>n/a</v>
      </c>
      <c r="CB576" s="34" t="str">
        <f t="shared" si="1448"/>
        <v>n/a</v>
      </c>
    </row>
    <row r="577" spans="1:80" hidden="1" outlineLevel="2" x14ac:dyDescent="0.2">
      <c r="A577" s="49">
        <v>2323</v>
      </c>
      <c r="B577" s="18" t="str">
        <f>+masterfile!D685</f>
        <v>2323 Verlust Veräuß.Ant. KapGes z.T. n. abz.</v>
      </c>
      <c r="D577" s="33">
        <f>-VLOOKUP($A577,'pl-data'!$A:$BR,8+D$3)</f>
        <v>0</v>
      </c>
      <c r="E577" s="33">
        <f>-VLOOKUP($A577,'pl-data'!$A:$BR,38+E$3)</f>
        <v>0</v>
      </c>
      <c r="F577" s="33">
        <f>-VLOOKUP($A577,'pl-data'!$A:$BR,23+F$3)</f>
        <v>0</v>
      </c>
      <c r="G577" s="34" t="str">
        <f t="shared" si="1411"/>
        <v>n/a</v>
      </c>
      <c r="H577" s="34" t="str">
        <f t="shared" si="1412"/>
        <v>n/a</v>
      </c>
      <c r="J577" s="33">
        <f>-VLOOKUP($A577,'pl-data'!$A:$BR,8+J$3)</f>
        <v>0</v>
      </c>
      <c r="K577" s="33">
        <f>-VLOOKUP($A577,'pl-data'!$A:$BR,38+K$3)</f>
        <v>0</v>
      </c>
      <c r="L577" s="33">
        <f>-VLOOKUP($A577,'pl-data'!$A:$BR,23+L$3)</f>
        <v>0</v>
      </c>
      <c r="M577" s="34" t="str">
        <f t="shared" si="1414"/>
        <v>n/a</v>
      </c>
      <c r="N577" s="34" t="str">
        <f t="shared" si="1415"/>
        <v>n/a</v>
      </c>
      <c r="P577" s="33">
        <f>-VLOOKUP($A577,'pl-data'!$A:$BR,8+P$3)</f>
        <v>0</v>
      </c>
      <c r="Q577" s="33">
        <f>-VLOOKUP($A577,'pl-data'!$A:$BR,38+Q$3)</f>
        <v>0</v>
      </c>
      <c r="R577" s="33">
        <f>-VLOOKUP($A577,'pl-data'!$A:$BR,23+R$3)</f>
        <v>0</v>
      </c>
      <c r="S577" s="34" t="str">
        <f t="shared" si="1417"/>
        <v>n/a</v>
      </c>
      <c r="T577" s="34" t="str">
        <f t="shared" si="1418"/>
        <v>n/a</v>
      </c>
      <c r="V577" s="33">
        <f>-VLOOKUP($A577,'pl-data'!$A:$BR,8+V$3)</f>
        <v>0</v>
      </c>
      <c r="W577" s="33">
        <f>-VLOOKUP($A577,'pl-data'!$A:$BR,38+W$3)</f>
        <v>0</v>
      </c>
      <c r="X577" s="33">
        <f>-VLOOKUP($A577,'pl-data'!$A:$BR,23+X$3)</f>
        <v>0</v>
      </c>
      <c r="Y577" s="34" t="str">
        <f t="shared" si="1420"/>
        <v>n/a</v>
      </c>
      <c r="Z577" s="34" t="str">
        <f t="shared" si="1421"/>
        <v>n/a</v>
      </c>
      <c r="AB577" s="33">
        <f>-VLOOKUP($A577,'pl-data'!$A:$BR,8+AB$3)</f>
        <v>0</v>
      </c>
      <c r="AC577" s="33">
        <f>-VLOOKUP($A577,'pl-data'!$A:$BR,38+AC$3)</f>
        <v>0</v>
      </c>
      <c r="AD577" s="33">
        <f>-VLOOKUP($A577,'pl-data'!$A:$BR,23+AD$3)</f>
        <v>0</v>
      </c>
      <c r="AE577" s="34" t="str">
        <f t="shared" si="1423"/>
        <v>n/a</v>
      </c>
      <c r="AF577" s="34" t="str">
        <f t="shared" si="1424"/>
        <v>n/a</v>
      </c>
      <c r="AH577" s="33">
        <f>-VLOOKUP($A577,'pl-data'!$A:$BR,8+AH$3)</f>
        <v>0</v>
      </c>
      <c r="AI577" s="33">
        <f>-VLOOKUP($A577,'pl-data'!$A:$BR,38+AI$3)</f>
        <v>0</v>
      </c>
      <c r="AJ577" s="33">
        <f>-VLOOKUP($A577,'pl-data'!$A:$BR,23+AJ$3)</f>
        <v>0</v>
      </c>
      <c r="AK577" s="34" t="str">
        <f t="shared" si="1426"/>
        <v>n/a</v>
      </c>
      <c r="AL577" s="34" t="str">
        <f t="shared" si="1427"/>
        <v>n/a</v>
      </c>
      <c r="AN577" s="33">
        <f>-VLOOKUP($A577,'pl-data'!$A:$BR,8+AN$3)</f>
        <v>0</v>
      </c>
      <c r="AO577" s="33">
        <f>-VLOOKUP($A577,'pl-data'!$A:$BR,38+AO$3)</f>
        <v>0</v>
      </c>
      <c r="AP577" s="33">
        <f>-VLOOKUP($A577,'pl-data'!$A:$BR,23+AP$3)</f>
        <v>0</v>
      </c>
      <c r="AQ577" s="34" t="str">
        <f t="shared" si="1429"/>
        <v>n/a</v>
      </c>
      <c r="AR577" s="34" t="str">
        <f t="shared" si="1430"/>
        <v>n/a</v>
      </c>
      <c r="AT577" s="33">
        <f>-VLOOKUP($A577,'pl-data'!$A:$BR,8+AT$3)</f>
        <v>0</v>
      </c>
      <c r="AU577" s="33">
        <f>-VLOOKUP($A577,'pl-data'!$A:$BR,38+AU$3)</f>
        <v>0</v>
      </c>
      <c r="AV577" s="33">
        <f>-VLOOKUP($A577,'pl-data'!$A:$BR,23+AV$3)</f>
        <v>0</v>
      </c>
      <c r="AW577" s="34" t="str">
        <f t="shared" si="1432"/>
        <v>n/a</v>
      </c>
      <c r="AX577" s="34" t="str">
        <f t="shared" si="1433"/>
        <v>n/a</v>
      </c>
      <c r="AZ577" s="33">
        <f>-VLOOKUP($A577,'pl-data'!$A:$BR,8+AZ$3)</f>
        <v>0</v>
      </c>
      <c r="BA577" s="33">
        <f>-VLOOKUP($A577,'pl-data'!$A:$BR,38+BA$3)</f>
        <v>0</v>
      </c>
      <c r="BB577" s="33">
        <f>-VLOOKUP($A577,'pl-data'!$A:$BR,23+BB$3)</f>
        <v>0</v>
      </c>
      <c r="BC577" s="34" t="str">
        <f t="shared" si="1435"/>
        <v>n/a</v>
      </c>
      <c r="BD577" s="34" t="str">
        <f t="shared" si="1436"/>
        <v>n/a</v>
      </c>
      <c r="BF577" s="33">
        <f>-VLOOKUP($A577,'pl-data'!$A:$BR,8+BF$3)</f>
        <v>0</v>
      </c>
      <c r="BG577" s="33">
        <f>-VLOOKUP($A577,'pl-data'!$A:$BR,38+BG$3)</f>
        <v>0</v>
      </c>
      <c r="BH577" s="33">
        <f>-VLOOKUP($A577,'pl-data'!$A:$BR,23+BH$3)</f>
        <v>0</v>
      </c>
      <c r="BI577" s="34" t="str">
        <f t="shared" si="1438"/>
        <v>n/a</v>
      </c>
      <c r="BJ577" s="34" t="str">
        <f t="shared" si="1439"/>
        <v>n/a</v>
      </c>
      <c r="BL577" s="33">
        <f>-VLOOKUP($A577,'pl-data'!$A:$BR,8+BL$3)</f>
        <v>0</v>
      </c>
      <c r="BM577" s="33">
        <f>-VLOOKUP($A577,'pl-data'!$A:$BR,38+BM$3)</f>
        <v>0</v>
      </c>
      <c r="BN577" s="33">
        <f>-VLOOKUP($A577,'pl-data'!$A:$BR,23+BN$3)</f>
        <v>0</v>
      </c>
      <c r="BO577" s="34" t="str">
        <f t="shared" si="1441"/>
        <v>n/a</v>
      </c>
      <c r="BP577" s="34" t="str">
        <f t="shared" si="1442"/>
        <v>n/a</v>
      </c>
      <c r="BR577" s="33">
        <f>-VLOOKUP($A577,'pl-data'!$A:$BR,8+BR$3)</f>
        <v>0</v>
      </c>
      <c r="BS577" s="33">
        <f>-VLOOKUP($A577,'pl-data'!$A:$BR,38+BS$3)</f>
        <v>0</v>
      </c>
      <c r="BT577" s="33">
        <f>-VLOOKUP($A577,'pl-data'!$A:$BR,23+BT$3)</f>
        <v>0</v>
      </c>
      <c r="BU577" s="34" t="str">
        <f t="shared" si="1444"/>
        <v>n/a</v>
      </c>
      <c r="BV577" s="34" t="str">
        <f t="shared" si="1445"/>
        <v>n/a</v>
      </c>
      <c r="BX577" s="33">
        <f t="shared" si="1449"/>
        <v>0</v>
      </c>
      <c r="BY577" s="33">
        <f t="shared" si="1450"/>
        <v>0</v>
      </c>
      <c r="BZ577" s="33">
        <f t="shared" si="1451"/>
        <v>0</v>
      </c>
      <c r="CA577" s="34" t="str">
        <f t="shared" si="1447"/>
        <v>n/a</v>
      </c>
      <c r="CB577" s="34" t="str">
        <f t="shared" si="1448"/>
        <v>n/a</v>
      </c>
    </row>
    <row r="578" spans="1:80" ht="24" hidden="1" outlineLevel="2" x14ac:dyDescent="0.2">
      <c r="A578" s="49">
        <v>2325</v>
      </c>
      <c r="B578" s="18" t="str">
        <f>+masterfile!D686</f>
        <v>2325 Verluste aus Abgang von Umlaufvermögen</v>
      </c>
      <c r="D578" s="33">
        <f>-VLOOKUP($A578,'pl-data'!$A:$BR,8+D$3)</f>
        <v>0</v>
      </c>
      <c r="E578" s="33">
        <f>-VLOOKUP($A578,'pl-data'!$A:$BR,38+E$3)</f>
        <v>0</v>
      </c>
      <c r="F578" s="33">
        <f>-VLOOKUP($A578,'pl-data'!$A:$BR,23+F$3)</f>
        <v>0</v>
      </c>
      <c r="G578" s="34" t="str">
        <f t="shared" si="1411"/>
        <v>n/a</v>
      </c>
      <c r="H578" s="34" t="str">
        <f t="shared" si="1412"/>
        <v>n/a</v>
      </c>
      <c r="J578" s="33">
        <f>-VLOOKUP($A578,'pl-data'!$A:$BR,8+J$3)</f>
        <v>0</v>
      </c>
      <c r="K578" s="33">
        <f>-VLOOKUP($A578,'pl-data'!$A:$BR,38+K$3)</f>
        <v>0</v>
      </c>
      <c r="L578" s="33">
        <f>-VLOOKUP($A578,'pl-data'!$A:$BR,23+L$3)</f>
        <v>0</v>
      </c>
      <c r="M578" s="34" t="str">
        <f t="shared" si="1414"/>
        <v>n/a</v>
      </c>
      <c r="N578" s="34" t="str">
        <f t="shared" si="1415"/>
        <v>n/a</v>
      </c>
      <c r="P578" s="33">
        <f>-VLOOKUP($A578,'pl-data'!$A:$BR,8+P$3)</f>
        <v>0</v>
      </c>
      <c r="Q578" s="33">
        <f>-VLOOKUP($A578,'pl-data'!$A:$BR,38+Q$3)</f>
        <v>0</v>
      </c>
      <c r="R578" s="33">
        <f>-VLOOKUP($A578,'pl-data'!$A:$BR,23+R$3)</f>
        <v>0</v>
      </c>
      <c r="S578" s="34" t="str">
        <f t="shared" si="1417"/>
        <v>n/a</v>
      </c>
      <c r="T578" s="34" t="str">
        <f t="shared" si="1418"/>
        <v>n/a</v>
      </c>
      <c r="V578" s="33">
        <f>-VLOOKUP($A578,'pl-data'!$A:$BR,8+V$3)</f>
        <v>0</v>
      </c>
      <c r="W578" s="33">
        <f>-VLOOKUP($A578,'pl-data'!$A:$BR,38+W$3)</f>
        <v>0</v>
      </c>
      <c r="X578" s="33">
        <f>-VLOOKUP($A578,'pl-data'!$A:$BR,23+X$3)</f>
        <v>0</v>
      </c>
      <c r="Y578" s="34" t="str">
        <f t="shared" si="1420"/>
        <v>n/a</v>
      </c>
      <c r="Z578" s="34" t="str">
        <f t="shared" si="1421"/>
        <v>n/a</v>
      </c>
      <c r="AB578" s="33">
        <f>-VLOOKUP($A578,'pl-data'!$A:$BR,8+AB$3)</f>
        <v>0</v>
      </c>
      <c r="AC578" s="33">
        <f>-VLOOKUP($A578,'pl-data'!$A:$BR,38+AC$3)</f>
        <v>0</v>
      </c>
      <c r="AD578" s="33">
        <f>-VLOOKUP($A578,'pl-data'!$A:$BR,23+AD$3)</f>
        <v>0</v>
      </c>
      <c r="AE578" s="34" t="str">
        <f t="shared" si="1423"/>
        <v>n/a</v>
      </c>
      <c r="AF578" s="34" t="str">
        <f t="shared" si="1424"/>
        <v>n/a</v>
      </c>
      <c r="AH578" s="33">
        <f>-VLOOKUP($A578,'pl-data'!$A:$BR,8+AH$3)</f>
        <v>0</v>
      </c>
      <c r="AI578" s="33">
        <f>-VLOOKUP($A578,'pl-data'!$A:$BR,38+AI$3)</f>
        <v>0</v>
      </c>
      <c r="AJ578" s="33">
        <f>-VLOOKUP($A578,'pl-data'!$A:$BR,23+AJ$3)</f>
        <v>0</v>
      </c>
      <c r="AK578" s="34" t="str">
        <f t="shared" si="1426"/>
        <v>n/a</v>
      </c>
      <c r="AL578" s="34" t="str">
        <f t="shared" si="1427"/>
        <v>n/a</v>
      </c>
      <c r="AN578" s="33">
        <f>-VLOOKUP($A578,'pl-data'!$A:$BR,8+AN$3)</f>
        <v>0</v>
      </c>
      <c r="AO578" s="33">
        <f>-VLOOKUP($A578,'pl-data'!$A:$BR,38+AO$3)</f>
        <v>0</v>
      </c>
      <c r="AP578" s="33">
        <f>-VLOOKUP($A578,'pl-data'!$A:$BR,23+AP$3)</f>
        <v>0</v>
      </c>
      <c r="AQ578" s="34" t="str">
        <f t="shared" si="1429"/>
        <v>n/a</v>
      </c>
      <c r="AR578" s="34" t="str">
        <f t="shared" si="1430"/>
        <v>n/a</v>
      </c>
      <c r="AT578" s="33">
        <f>-VLOOKUP($A578,'pl-data'!$A:$BR,8+AT$3)</f>
        <v>0</v>
      </c>
      <c r="AU578" s="33">
        <f>-VLOOKUP($A578,'pl-data'!$A:$BR,38+AU$3)</f>
        <v>0</v>
      </c>
      <c r="AV578" s="33">
        <f>-VLOOKUP($A578,'pl-data'!$A:$BR,23+AV$3)</f>
        <v>0</v>
      </c>
      <c r="AW578" s="34" t="str">
        <f t="shared" si="1432"/>
        <v>n/a</v>
      </c>
      <c r="AX578" s="34" t="str">
        <f t="shared" si="1433"/>
        <v>n/a</v>
      </c>
      <c r="AZ578" s="33">
        <f>-VLOOKUP($A578,'pl-data'!$A:$BR,8+AZ$3)</f>
        <v>0</v>
      </c>
      <c r="BA578" s="33">
        <f>-VLOOKUP($A578,'pl-data'!$A:$BR,38+BA$3)</f>
        <v>0</v>
      </c>
      <c r="BB578" s="33">
        <f>-VLOOKUP($A578,'pl-data'!$A:$BR,23+BB$3)</f>
        <v>0</v>
      </c>
      <c r="BC578" s="34" t="str">
        <f t="shared" si="1435"/>
        <v>n/a</v>
      </c>
      <c r="BD578" s="34" t="str">
        <f t="shared" si="1436"/>
        <v>n/a</v>
      </c>
      <c r="BF578" s="33">
        <f>-VLOOKUP($A578,'pl-data'!$A:$BR,8+BF$3)</f>
        <v>0</v>
      </c>
      <c r="BG578" s="33">
        <f>-VLOOKUP($A578,'pl-data'!$A:$BR,38+BG$3)</f>
        <v>0</v>
      </c>
      <c r="BH578" s="33">
        <f>-VLOOKUP($A578,'pl-data'!$A:$BR,23+BH$3)</f>
        <v>0</v>
      </c>
      <c r="BI578" s="34" t="str">
        <f t="shared" si="1438"/>
        <v>n/a</v>
      </c>
      <c r="BJ578" s="34" t="str">
        <f t="shared" si="1439"/>
        <v>n/a</v>
      </c>
      <c r="BL578" s="33">
        <f>-VLOOKUP($A578,'pl-data'!$A:$BR,8+BL$3)</f>
        <v>0</v>
      </c>
      <c r="BM578" s="33">
        <f>-VLOOKUP($A578,'pl-data'!$A:$BR,38+BM$3)</f>
        <v>0</v>
      </c>
      <c r="BN578" s="33">
        <f>-VLOOKUP($A578,'pl-data'!$A:$BR,23+BN$3)</f>
        <v>0</v>
      </c>
      <c r="BO578" s="34" t="str">
        <f t="shared" si="1441"/>
        <v>n/a</v>
      </c>
      <c r="BP578" s="34" t="str">
        <f t="shared" si="1442"/>
        <v>n/a</v>
      </c>
      <c r="BR578" s="33">
        <f>-VLOOKUP($A578,'pl-data'!$A:$BR,8+BR$3)</f>
        <v>0</v>
      </c>
      <c r="BS578" s="33">
        <f>-VLOOKUP($A578,'pl-data'!$A:$BR,38+BS$3)</f>
        <v>0</v>
      </c>
      <c r="BT578" s="33">
        <f>-VLOOKUP($A578,'pl-data'!$A:$BR,23+BT$3)</f>
        <v>0</v>
      </c>
      <c r="BU578" s="34" t="str">
        <f t="shared" si="1444"/>
        <v>n/a</v>
      </c>
      <c r="BV578" s="34" t="str">
        <f t="shared" si="1445"/>
        <v>n/a</v>
      </c>
      <c r="BX578" s="33">
        <f t="shared" si="1449"/>
        <v>0</v>
      </c>
      <c r="BY578" s="33">
        <f t="shared" si="1450"/>
        <v>0</v>
      </c>
      <c r="BZ578" s="33">
        <f t="shared" si="1451"/>
        <v>0</v>
      </c>
      <c r="CA578" s="34" t="str">
        <f t="shared" si="1447"/>
        <v>n/a</v>
      </c>
      <c r="CB578" s="34" t="str">
        <f t="shared" si="1448"/>
        <v>n/a</v>
      </c>
    </row>
    <row r="579" spans="1:80" hidden="1" outlineLevel="2" x14ac:dyDescent="0.2">
      <c r="A579" s="49">
        <v>2326</v>
      </c>
      <c r="B579" s="18" t="str">
        <f>+masterfile!D687</f>
        <v>2326 Verluste aus Abgang UV z.T. n. abziehbar</v>
      </c>
      <c r="D579" s="33">
        <f>-VLOOKUP($A579,'pl-data'!$A:$BR,8+D$3)</f>
        <v>0</v>
      </c>
      <c r="E579" s="33">
        <f>-VLOOKUP($A579,'pl-data'!$A:$BR,38+E$3)</f>
        <v>0</v>
      </c>
      <c r="F579" s="33">
        <f>-VLOOKUP($A579,'pl-data'!$A:$BR,23+F$3)</f>
        <v>0</v>
      </c>
      <c r="G579" s="34" t="str">
        <f t="shared" si="1411"/>
        <v>n/a</v>
      </c>
      <c r="H579" s="34" t="str">
        <f t="shared" si="1412"/>
        <v>n/a</v>
      </c>
      <c r="J579" s="33">
        <f>-VLOOKUP($A579,'pl-data'!$A:$BR,8+J$3)</f>
        <v>0</v>
      </c>
      <c r="K579" s="33">
        <f>-VLOOKUP($A579,'pl-data'!$A:$BR,38+K$3)</f>
        <v>0</v>
      </c>
      <c r="L579" s="33">
        <f>-VLOOKUP($A579,'pl-data'!$A:$BR,23+L$3)</f>
        <v>0</v>
      </c>
      <c r="M579" s="34" t="str">
        <f t="shared" si="1414"/>
        <v>n/a</v>
      </c>
      <c r="N579" s="34" t="str">
        <f t="shared" si="1415"/>
        <v>n/a</v>
      </c>
      <c r="P579" s="33">
        <f>-VLOOKUP($A579,'pl-data'!$A:$BR,8+P$3)</f>
        <v>0</v>
      </c>
      <c r="Q579" s="33">
        <f>-VLOOKUP($A579,'pl-data'!$A:$BR,38+Q$3)</f>
        <v>0</v>
      </c>
      <c r="R579" s="33">
        <f>-VLOOKUP($A579,'pl-data'!$A:$BR,23+R$3)</f>
        <v>0</v>
      </c>
      <c r="S579" s="34" t="str">
        <f t="shared" si="1417"/>
        <v>n/a</v>
      </c>
      <c r="T579" s="34" t="str">
        <f t="shared" si="1418"/>
        <v>n/a</v>
      </c>
      <c r="V579" s="33">
        <f>-VLOOKUP($A579,'pl-data'!$A:$BR,8+V$3)</f>
        <v>0</v>
      </c>
      <c r="W579" s="33">
        <f>-VLOOKUP($A579,'pl-data'!$A:$BR,38+W$3)</f>
        <v>0</v>
      </c>
      <c r="X579" s="33">
        <f>-VLOOKUP($A579,'pl-data'!$A:$BR,23+X$3)</f>
        <v>0</v>
      </c>
      <c r="Y579" s="34" t="str">
        <f t="shared" si="1420"/>
        <v>n/a</v>
      </c>
      <c r="Z579" s="34" t="str">
        <f t="shared" si="1421"/>
        <v>n/a</v>
      </c>
      <c r="AB579" s="33">
        <f>-VLOOKUP($A579,'pl-data'!$A:$BR,8+AB$3)</f>
        <v>0</v>
      </c>
      <c r="AC579" s="33">
        <f>-VLOOKUP($A579,'pl-data'!$A:$BR,38+AC$3)</f>
        <v>0</v>
      </c>
      <c r="AD579" s="33">
        <f>-VLOOKUP($A579,'pl-data'!$A:$BR,23+AD$3)</f>
        <v>0</v>
      </c>
      <c r="AE579" s="34" t="str">
        <f t="shared" si="1423"/>
        <v>n/a</v>
      </c>
      <c r="AF579" s="34" t="str">
        <f t="shared" si="1424"/>
        <v>n/a</v>
      </c>
      <c r="AH579" s="33">
        <f>-VLOOKUP($A579,'pl-data'!$A:$BR,8+AH$3)</f>
        <v>0</v>
      </c>
      <c r="AI579" s="33">
        <f>-VLOOKUP($A579,'pl-data'!$A:$BR,38+AI$3)</f>
        <v>0</v>
      </c>
      <c r="AJ579" s="33">
        <f>-VLOOKUP($A579,'pl-data'!$A:$BR,23+AJ$3)</f>
        <v>0</v>
      </c>
      <c r="AK579" s="34" t="str">
        <f t="shared" si="1426"/>
        <v>n/a</v>
      </c>
      <c r="AL579" s="34" t="str">
        <f t="shared" si="1427"/>
        <v>n/a</v>
      </c>
      <c r="AN579" s="33">
        <f>-VLOOKUP($A579,'pl-data'!$A:$BR,8+AN$3)</f>
        <v>0</v>
      </c>
      <c r="AO579" s="33">
        <f>-VLOOKUP($A579,'pl-data'!$A:$BR,38+AO$3)</f>
        <v>0</v>
      </c>
      <c r="AP579" s="33">
        <f>-VLOOKUP($A579,'pl-data'!$A:$BR,23+AP$3)</f>
        <v>0</v>
      </c>
      <c r="AQ579" s="34" t="str">
        <f t="shared" si="1429"/>
        <v>n/a</v>
      </c>
      <c r="AR579" s="34" t="str">
        <f t="shared" si="1430"/>
        <v>n/a</v>
      </c>
      <c r="AT579" s="33">
        <f>-VLOOKUP($A579,'pl-data'!$A:$BR,8+AT$3)</f>
        <v>0</v>
      </c>
      <c r="AU579" s="33">
        <f>-VLOOKUP($A579,'pl-data'!$A:$BR,38+AU$3)</f>
        <v>0</v>
      </c>
      <c r="AV579" s="33">
        <f>-VLOOKUP($A579,'pl-data'!$A:$BR,23+AV$3)</f>
        <v>0</v>
      </c>
      <c r="AW579" s="34" t="str">
        <f t="shared" si="1432"/>
        <v>n/a</v>
      </c>
      <c r="AX579" s="34" t="str">
        <f t="shared" si="1433"/>
        <v>n/a</v>
      </c>
      <c r="AZ579" s="33">
        <f>-VLOOKUP($A579,'pl-data'!$A:$BR,8+AZ$3)</f>
        <v>0</v>
      </c>
      <c r="BA579" s="33">
        <f>-VLOOKUP($A579,'pl-data'!$A:$BR,38+BA$3)</f>
        <v>0</v>
      </c>
      <c r="BB579" s="33">
        <f>-VLOOKUP($A579,'pl-data'!$A:$BR,23+BB$3)</f>
        <v>0</v>
      </c>
      <c r="BC579" s="34" t="str">
        <f t="shared" si="1435"/>
        <v>n/a</v>
      </c>
      <c r="BD579" s="34" t="str">
        <f t="shared" si="1436"/>
        <v>n/a</v>
      </c>
      <c r="BF579" s="33">
        <f>-VLOOKUP($A579,'pl-data'!$A:$BR,8+BF$3)</f>
        <v>0</v>
      </c>
      <c r="BG579" s="33">
        <f>-VLOOKUP($A579,'pl-data'!$A:$BR,38+BG$3)</f>
        <v>0</v>
      </c>
      <c r="BH579" s="33">
        <f>-VLOOKUP($A579,'pl-data'!$A:$BR,23+BH$3)</f>
        <v>0</v>
      </c>
      <c r="BI579" s="34" t="str">
        <f t="shared" si="1438"/>
        <v>n/a</v>
      </c>
      <c r="BJ579" s="34" t="str">
        <f t="shared" si="1439"/>
        <v>n/a</v>
      </c>
      <c r="BL579" s="33">
        <f>-VLOOKUP($A579,'pl-data'!$A:$BR,8+BL$3)</f>
        <v>0</v>
      </c>
      <c r="BM579" s="33">
        <f>-VLOOKUP($A579,'pl-data'!$A:$BR,38+BM$3)</f>
        <v>0</v>
      </c>
      <c r="BN579" s="33">
        <f>-VLOOKUP($A579,'pl-data'!$A:$BR,23+BN$3)</f>
        <v>0</v>
      </c>
      <c r="BO579" s="34" t="str">
        <f t="shared" si="1441"/>
        <v>n/a</v>
      </c>
      <c r="BP579" s="34" t="str">
        <f t="shared" si="1442"/>
        <v>n/a</v>
      </c>
      <c r="BR579" s="33">
        <f>-VLOOKUP($A579,'pl-data'!$A:$BR,8+BR$3)</f>
        <v>0</v>
      </c>
      <c r="BS579" s="33">
        <f>-VLOOKUP($A579,'pl-data'!$A:$BR,38+BS$3)</f>
        <v>0</v>
      </c>
      <c r="BT579" s="33">
        <f>-VLOOKUP($A579,'pl-data'!$A:$BR,23+BT$3)</f>
        <v>0</v>
      </c>
      <c r="BU579" s="34" t="str">
        <f t="shared" si="1444"/>
        <v>n/a</v>
      </c>
      <c r="BV579" s="34" t="str">
        <f t="shared" si="1445"/>
        <v>n/a</v>
      </c>
      <c r="BX579" s="33">
        <f t="shared" si="1449"/>
        <v>0</v>
      </c>
      <c r="BY579" s="33">
        <f t="shared" si="1450"/>
        <v>0</v>
      </c>
      <c r="BZ579" s="33">
        <f t="shared" si="1451"/>
        <v>0</v>
      </c>
      <c r="CA579" s="34" t="str">
        <f t="shared" si="1447"/>
        <v>n/a</v>
      </c>
      <c r="CB579" s="34" t="str">
        <f t="shared" si="1448"/>
        <v>n/a</v>
      </c>
    </row>
    <row r="580" spans="1:80" hidden="1" outlineLevel="2" x14ac:dyDescent="0.2">
      <c r="A580" s="49">
        <v>2327</v>
      </c>
      <c r="B580" s="18" t="str">
        <f>+masterfile!D688</f>
        <v>2327 Abgang WG UV § 4 (3) EStG</v>
      </c>
      <c r="D580" s="33">
        <f>-VLOOKUP($A580,'pl-data'!$A:$BR,8+D$3)</f>
        <v>0</v>
      </c>
      <c r="E580" s="33">
        <f>-VLOOKUP($A580,'pl-data'!$A:$BR,38+E$3)</f>
        <v>0</v>
      </c>
      <c r="F580" s="33">
        <f>-VLOOKUP($A580,'pl-data'!$A:$BR,23+F$3)</f>
        <v>0</v>
      </c>
      <c r="G580" s="34" t="str">
        <f t="shared" si="1411"/>
        <v>n/a</v>
      </c>
      <c r="H580" s="34" t="str">
        <f t="shared" si="1412"/>
        <v>n/a</v>
      </c>
      <c r="J580" s="33">
        <f>-VLOOKUP($A580,'pl-data'!$A:$BR,8+J$3)</f>
        <v>0</v>
      </c>
      <c r="K580" s="33">
        <f>-VLOOKUP($A580,'pl-data'!$A:$BR,38+K$3)</f>
        <v>0</v>
      </c>
      <c r="L580" s="33">
        <f>-VLOOKUP($A580,'pl-data'!$A:$BR,23+L$3)</f>
        <v>0</v>
      </c>
      <c r="M580" s="34" t="str">
        <f t="shared" si="1414"/>
        <v>n/a</v>
      </c>
      <c r="N580" s="34" t="str">
        <f t="shared" si="1415"/>
        <v>n/a</v>
      </c>
      <c r="P580" s="33">
        <f>-VLOOKUP($A580,'pl-data'!$A:$BR,8+P$3)</f>
        <v>0</v>
      </c>
      <c r="Q580" s="33">
        <f>-VLOOKUP($A580,'pl-data'!$A:$BR,38+Q$3)</f>
        <v>0</v>
      </c>
      <c r="R580" s="33">
        <f>-VLOOKUP($A580,'pl-data'!$A:$BR,23+R$3)</f>
        <v>0</v>
      </c>
      <c r="S580" s="34" t="str">
        <f t="shared" si="1417"/>
        <v>n/a</v>
      </c>
      <c r="T580" s="34" t="str">
        <f t="shared" si="1418"/>
        <v>n/a</v>
      </c>
      <c r="V580" s="33">
        <f>-VLOOKUP($A580,'pl-data'!$A:$BR,8+V$3)</f>
        <v>0</v>
      </c>
      <c r="W580" s="33">
        <f>-VLOOKUP($A580,'pl-data'!$A:$BR,38+W$3)</f>
        <v>0</v>
      </c>
      <c r="X580" s="33">
        <f>-VLOOKUP($A580,'pl-data'!$A:$BR,23+X$3)</f>
        <v>0</v>
      </c>
      <c r="Y580" s="34" t="str">
        <f t="shared" si="1420"/>
        <v>n/a</v>
      </c>
      <c r="Z580" s="34" t="str">
        <f t="shared" si="1421"/>
        <v>n/a</v>
      </c>
      <c r="AB580" s="33">
        <f>-VLOOKUP($A580,'pl-data'!$A:$BR,8+AB$3)</f>
        <v>0</v>
      </c>
      <c r="AC580" s="33">
        <f>-VLOOKUP($A580,'pl-data'!$A:$BR,38+AC$3)</f>
        <v>0</v>
      </c>
      <c r="AD580" s="33">
        <f>-VLOOKUP($A580,'pl-data'!$A:$BR,23+AD$3)</f>
        <v>0</v>
      </c>
      <c r="AE580" s="34" t="str">
        <f t="shared" si="1423"/>
        <v>n/a</v>
      </c>
      <c r="AF580" s="34" t="str">
        <f t="shared" si="1424"/>
        <v>n/a</v>
      </c>
      <c r="AH580" s="33">
        <f>-VLOOKUP($A580,'pl-data'!$A:$BR,8+AH$3)</f>
        <v>0</v>
      </c>
      <c r="AI580" s="33">
        <f>-VLOOKUP($A580,'pl-data'!$A:$BR,38+AI$3)</f>
        <v>0</v>
      </c>
      <c r="AJ580" s="33">
        <f>-VLOOKUP($A580,'pl-data'!$A:$BR,23+AJ$3)</f>
        <v>0</v>
      </c>
      <c r="AK580" s="34" t="str">
        <f t="shared" si="1426"/>
        <v>n/a</v>
      </c>
      <c r="AL580" s="34" t="str">
        <f t="shared" si="1427"/>
        <v>n/a</v>
      </c>
      <c r="AN580" s="33">
        <f>-VLOOKUP($A580,'pl-data'!$A:$BR,8+AN$3)</f>
        <v>0</v>
      </c>
      <c r="AO580" s="33">
        <f>-VLOOKUP($A580,'pl-data'!$A:$BR,38+AO$3)</f>
        <v>0</v>
      </c>
      <c r="AP580" s="33">
        <f>-VLOOKUP($A580,'pl-data'!$A:$BR,23+AP$3)</f>
        <v>0</v>
      </c>
      <c r="AQ580" s="34" t="str">
        <f t="shared" si="1429"/>
        <v>n/a</v>
      </c>
      <c r="AR580" s="34" t="str">
        <f t="shared" si="1430"/>
        <v>n/a</v>
      </c>
      <c r="AT580" s="33">
        <f>-VLOOKUP($A580,'pl-data'!$A:$BR,8+AT$3)</f>
        <v>0</v>
      </c>
      <c r="AU580" s="33">
        <f>-VLOOKUP($A580,'pl-data'!$A:$BR,38+AU$3)</f>
        <v>0</v>
      </c>
      <c r="AV580" s="33">
        <f>-VLOOKUP($A580,'pl-data'!$A:$BR,23+AV$3)</f>
        <v>0</v>
      </c>
      <c r="AW580" s="34" t="str">
        <f t="shared" si="1432"/>
        <v>n/a</v>
      </c>
      <c r="AX580" s="34" t="str">
        <f t="shared" si="1433"/>
        <v>n/a</v>
      </c>
      <c r="AZ580" s="33">
        <f>-VLOOKUP($A580,'pl-data'!$A:$BR,8+AZ$3)</f>
        <v>0</v>
      </c>
      <c r="BA580" s="33">
        <f>-VLOOKUP($A580,'pl-data'!$A:$BR,38+BA$3)</f>
        <v>0</v>
      </c>
      <c r="BB580" s="33">
        <f>-VLOOKUP($A580,'pl-data'!$A:$BR,23+BB$3)</f>
        <v>0</v>
      </c>
      <c r="BC580" s="34" t="str">
        <f t="shared" si="1435"/>
        <v>n/a</v>
      </c>
      <c r="BD580" s="34" t="str">
        <f t="shared" si="1436"/>
        <v>n/a</v>
      </c>
      <c r="BF580" s="33">
        <f>-VLOOKUP($A580,'pl-data'!$A:$BR,8+BF$3)</f>
        <v>0</v>
      </c>
      <c r="BG580" s="33">
        <f>-VLOOKUP($A580,'pl-data'!$A:$BR,38+BG$3)</f>
        <v>0</v>
      </c>
      <c r="BH580" s="33">
        <f>-VLOOKUP($A580,'pl-data'!$A:$BR,23+BH$3)</f>
        <v>0</v>
      </c>
      <c r="BI580" s="34" t="str">
        <f t="shared" si="1438"/>
        <v>n/a</v>
      </c>
      <c r="BJ580" s="34" t="str">
        <f t="shared" si="1439"/>
        <v>n/a</v>
      </c>
      <c r="BL580" s="33">
        <f>-VLOOKUP($A580,'pl-data'!$A:$BR,8+BL$3)</f>
        <v>0</v>
      </c>
      <c r="BM580" s="33">
        <f>-VLOOKUP($A580,'pl-data'!$A:$BR,38+BM$3)</f>
        <v>0</v>
      </c>
      <c r="BN580" s="33">
        <f>-VLOOKUP($A580,'pl-data'!$A:$BR,23+BN$3)</f>
        <v>0</v>
      </c>
      <c r="BO580" s="34" t="str">
        <f t="shared" si="1441"/>
        <v>n/a</v>
      </c>
      <c r="BP580" s="34" t="str">
        <f t="shared" si="1442"/>
        <v>n/a</v>
      </c>
      <c r="BR580" s="33">
        <f>-VLOOKUP($A580,'pl-data'!$A:$BR,8+BR$3)</f>
        <v>0</v>
      </c>
      <c r="BS580" s="33">
        <f>-VLOOKUP($A580,'pl-data'!$A:$BR,38+BS$3)</f>
        <v>0</v>
      </c>
      <c r="BT580" s="33">
        <f>-VLOOKUP($A580,'pl-data'!$A:$BR,23+BT$3)</f>
        <v>0</v>
      </c>
      <c r="BU580" s="34" t="str">
        <f t="shared" si="1444"/>
        <v>n/a</v>
      </c>
      <c r="BV580" s="34" t="str">
        <f t="shared" si="1445"/>
        <v>n/a</v>
      </c>
      <c r="BX580" s="33">
        <f t="shared" si="1449"/>
        <v>0</v>
      </c>
      <c r="BY580" s="33">
        <f t="shared" si="1450"/>
        <v>0</v>
      </c>
      <c r="BZ580" s="33">
        <f t="shared" si="1451"/>
        <v>0</v>
      </c>
      <c r="CA580" s="34" t="str">
        <f t="shared" si="1447"/>
        <v>n/a</v>
      </c>
      <c r="CB580" s="34" t="str">
        <f t="shared" si="1448"/>
        <v>n/a</v>
      </c>
    </row>
    <row r="581" spans="1:80" hidden="1" outlineLevel="2" x14ac:dyDescent="0.2">
      <c r="A581" s="49">
        <v>2328</v>
      </c>
      <c r="B581" s="18" t="str">
        <f>+masterfile!D689</f>
        <v>2328 Abgang WG UV § 4 (3) EStG z.T.nicht abz.</v>
      </c>
      <c r="D581" s="33">
        <f>-VLOOKUP($A581,'pl-data'!$A:$BR,8+D$3)</f>
        <v>0</v>
      </c>
      <c r="E581" s="33">
        <f>-VLOOKUP($A581,'pl-data'!$A:$BR,38+E$3)</f>
        <v>0</v>
      </c>
      <c r="F581" s="33">
        <f>-VLOOKUP($A581,'pl-data'!$A:$BR,23+F$3)</f>
        <v>0</v>
      </c>
      <c r="G581" s="34" t="str">
        <f t="shared" si="1411"/>
        <v>n/a</v>
      </c>
      <c r="H581" s="34" t="str">
        <f t="shared" si="1412"/>
        <v>n/a</v>
      </c>
      <c r="J581" s="33">
        <f>-VLOOKUP($A581,'pl-data'!$A:$BR,8+J$3)</f>
        <v>0</v>
      </c>
      <c r="K581" s="33">
        <f>-VLOOKUP($A581,'pl-data'!$A:$BR,38+K$3)</f>
        <v>0</v>
      </c>
      <c r="L581" s="33">
        <f>-VLOOKUP($A581,'pl-data'!$A:$BR,23+L$3)</f>
        <v>0</v>
      </c>
      <c r="M581" s="34" t="str">
        <f t="shared" si="1414"/>
        <v>n/a</v>
      </c>
      <c r="N581" s="34" t="str">
        <f t="shared" si="1415"/>
        <v>n/a</v>
      </c>
      <c r="P581" s="33">
        <f>-VLOOKUP($A581,'pl-data'!$A:$BR,8+P$3)</f>
        <v>0</v>
      </c>
      <c r="Q581" s="33">
        <f>-VLOOKUP($A581,'pl-data'!$A:$BR,38+Q$3)</f>
        <v>0</v>
      </c>
      <c r="R581" s="33">
        <f>-VLOOKUP($A581,'pl-data'!$A:$BR,23+R$3)</f>
        <v>0</v>
      </c>
      <c r="S581" s="34" t="str">
        <f t="shared" si="1417"/>
        <v>n/a</v>
      </c>
      <c r="T581" s="34" t="str">
        <f t="shared" si="1418"/>
        <v>n/a</v>
      </c>
      <c r="V581" s="33">
        <f>-VLOOKUP($A581,'pl-data'!$A:$BR,8+V$3)</f>
        <v>0</v>
      </c>
      <c r="W581" s="33">
        <f>-VLOOKUP($A581,'pl-data'!$A:$BR,38+W$3)</f>
        <v>0</v>
      </c>
      <c r="X581" s="33">
        <f>-VLOOKUP($A581,'pl-data'!$A:$BR,23+X$3)</f>
        <v>0</v>
      </c>
      <c r="Y581" s="34" t="str">
        <f t="shared" si="1420"/>
        <v>n/a</v>
      </c>
      <c r="Z581" s="34" t="str">
        <f t="shared" si="1421"/>
        <v>n/a</v>
      </c>
      <c r="AB581" s="33">
        <f>-VLOOKUP($A581,'pl-data'!$A:$BR,8+AB$3)</f>
        <v>0</v>
      </c>
      <c r="AC581" s="33">
        <f>-VLOOKUP($A581,'pl-data'!$A:$BR,38+AC$3)</f>
        <v>0</v>
      </c>
      <c r="AD581" s="33">
        <f>-VLOOKUP($A581,'pl-data'!$A:$BR,23+AD$3)</f>
        <v>0</v>
      </c>
      <c r="AE581" s="34" t="str">
        <f t="shared" si="1423"/>
        <v>n/a</v>
      </c>
      <c r="AF581" s="34" t="str">
        <f t="shared" si="1424"/>
        <v>n/a</v>
      </c>
      <c r="AH581" s="33">
        <f>-VLOOKUP($A581,'pl-data'!$A:$BR,8+AH$3)</f>
        <v>0</v>
      </c>
      <c r="AI581" s="33">
        <f>-VLOOKUP($A581,'pl-data'!$A:$BR,38+AI$3)</f>
        <v>0</v>
      </c>
      <c r="AJ581" s="33">
        <f>-VLOOKUP($A581,'pl-data'!$A:$BR,23+AJ$3)</f>
        <v>0</v>
      </c>
      <c r="AK581" s="34" t="str">
        <f t="shared" si="1426"/>
        <v>n/a</v>
      </c>
      <c r="AL581" s="34" t="str">
        <f t="shared" si="1427"/>
        <v>n/a</v>
      </c>
      <c r="AN581" s="33">
        <f>-VLOOKUP($A581,'pl-data'!$A:$BR,8+AN$3)</f>
        <v>0</v>
      </c>
      <c r="AO581" s="33">
        <f>-VLOOKUP($A581,'pl-data'!$A:$BR,38+AO$3)</f>
        <v>0</v>
      </c>
      <c r="AP581" s="33">
        <f>-VLOOKUP($A581,'pl-data'!$A:$BR,23+AP$3)</f>
        <v>0</v>
      </c>
      <c r="AQ581" s="34" t="str">
        <f t="shared" si="1429"/>
        <v>n/a</v>
      </c>
      <c r="AR581" s="34" t="str">
        <f t="shared" si="1430"/>
        <v>n/a</v>
      </c>
      <c r="AT581" s="33">
        <f>-VLOOKUP($A581,'pl-data'!$A:$BR,8+AT$3)</f>
        <v>0</v>
      </c>
      <c r="AU581" s="33">
        <f>-VLOOKUP($A581,'pl-data'!$A:$BR,38+AU$3)</f>
        <v>0</v>
      </c>
      <c r="AV581" s="33">
        <f>-VLOOKUP($A581,'pl-data'!$A:$BR,23+AV$3)</f>
        <v>0</v>
      </c>
      <c r="AW581" s="34" t="str">
        <f t="shared" si="1432"/>
        <v>n/a</v>
      </c>
      <c r="AX581" s="34" t="str">
        <f t="shared" si="1433"/>
        <v>n/a</v>
      </c>
      <c r="AZ581" s="33">
        <f>-VLOOKUP($A581,'pl-data'!$A:$BR,8+AZ$3)</f>
        <v>0</v>
      </c>
      <c r="BA581" s="33">
        <f>-VLOOKUP($A581,'pl-data'!$A:$BR,38+BA$3)</f>
        <v>0</v>
      </c>
      <c r="BB581" s="33">
        <f>-VLOOKUP($A581,'pl-data'!$A:$BR,23+BB$3)</f>
        <v>0</v>
      </c>
      <c r="BC581" s="34" t="str">
        <f t="shared" si="1435"/>
        <v>n/a</v>
      </c>
      <c r="BD581" s="34" t="str">
        <f t="shared" si="1436"/>
        <v>n/a</v>
      </c>
      <c r="BF581" s="33">
        <f>-VLOOKUP($A581,'pl-data'!$A:$BR,8+BF$3)</f>
        <v>0</v>
      </c>
      <c r="BG581" s="33">
        <f>-VLOOKUP($A581,'pl-data'!$A:$BR,38+BG$3)</f>
        <v>0</v>
      </c>
      <c r="BH581" s="33">
        <f>-VLOOKUP($A581,'pl-data'!$A:$BR,23+BH$3)</f>
        <v>0</v>
      </c>
      <c r="BI581" s="34" t="str">
        <f t="shared" si="1438"/>
        <v>n/a</v>
      </c>
      <c r="BJ581" s="34" t="str">
        <f t="shared" si="1439"/>
        <v>n/a</v>
      </c>
      <c r="BL581" s="33">
        <f>-VLOOKUP($A581,'pl-data'!$A:$BR,8+BL$3)</f>
        <v>0</v>
      </c>
      <c r="BM581" s="33">
        <f>-VLOOKUP($A581,'pl-data'!$A:$BR,38+BM$3)</f>
        <v>0</v>
      </c>
      <c r="BN581" s="33">
        <f>-VLOOKUP($A581,'pl-data'!$A:$BR,23+BN$3)</f>
        <v>0</v>
      </c>
      <c r="BO581" s="34" t="str">
        <f t="shared" si="1441"/>
        <v>n/a</v>
      </c>
      <c r="BP581" s="34" t="str">
        <f t="shared" si="1442"/>
        <v>n/a</v>
      </c>
      <c r="BR581" s="33">
        <f>-VLOOKUP($A581,'pl-data'!$A:$BR,8+BR$3)</f>
        <v>0</v>
      </c>
      <c r="BS581" s="33">
        <f>-VLOOKUP($A581,'pl-data'!$A:$BR,38+BS$3)</f>
        <v>0</v>
      </c>
      <c r="BT581" s="33">
        <f>-VLOOKUP($A581,'pl-data'!$A:$BR,23+BT$3)</f>
        <v>0</v>
      </c>
      <c r="BU581" s="34" t="str">
        <f t="shared" si="1444"/>
        <v>n/a</v>
      </c>
      <c r="BV581" s="34" t="str">
        <f t="shared" si="1445"/>
        <v>n/a</v>
      </c>
      <c r="BX581" s="33">
        <f t="shared" si="1449"/>
        <v>0</v>
      </c>
      <c r="BY581" s="33">
        <f t="shared" si="1450"/>
        <v>0</v>
      </c>
      <c r="BZ581" s="33">
        <f t="shared" si="1451"/>
        <v>0</v>
      </c>
      <c r="CA581" s="34" t="str">
        <f t="shared" si="1447"/>
        <v>n/a</v>
      </c>
      <c r="CB581" s="34" t="str">
        <f t="shared" si="1448"/>
        <v>n/a</v>
      </c>
    </row>
    <row r="582" spans="1:80" hidden="1" outlineLevel="2" x14ac:dyDescent="0.2">
      <c r="A582" s="49">
        <v>2339</v>
      </c>
      <c r="B582" s="18" t="str">
        <f>+masterfile!D690</f>
        <v>2339 Einstellungen stl. Rücklage § 4g EStG</v>
      </c>
      <c r="D582" s="33">
        <f>-VLOOKUP($A582,'pl-data'!$A:$BR,8+D$3)</f>
        <v>0</v>
      </c>
      <c r="E582" s="33">
        <f>-VLOOKUP($A582,'pl-data'!$A:$BR,38+E$3)</f>
        <v>0</v>
      </c>
      <c r="F582" s="33">
        <f>-VLOOKUP($A582,'pl-data'!$A:$BR,23+F$3)</f>
        <v>0</v>
      </c>
      <c r="G582" s="34" t="str">
        <f t="shared" si="1411"/>
        <v>n/a</v>
      </c>
      <c r="H582" s="34" t="str">
        <f t="shared" si="1412"/>
        <v>n/a</v>
      </c>
      <c r="J582" s="33">
        <f>-VLOOKUP($A582,'pl-data'!$A:$BR,8+J$3)</f>
        <v>0</v>
      </c>
      <c r="K582" s="33">
        <f>-VLOOKUP($A582,'pl-data'!$A:$BR,38+K$3)</f>
        <v>0</v>
      </c>
      <c r="L582" s="33">
        <f>-VLOOKUP($A582,'pl-data'!$A:$BR,23+L$3)</f>
        <v>0</v>
      </c>
      <c r="M582" s="34" t="str">
        <f t="shared" si="1414"/>
        <v>n/a</v>
      </c>
      <c r="N582" s="34" t="str">
        <f t="shared" si="1415"/>
        <v>n/a</v>
      </c>
      <c r="P582" s="33">
        <f>-VLOOKUP($A582,'pl-data'!$A:$BR,8+P$3)</f>
        <v>0</v>
      </c>
      <c r="Q582" s="33">
        <f>-VLOOKUP($A582,'pl-data'!$A:$BR,38+Q$3)</f>
        <v>0</v>
      </c>
      <c r="R582" s="33">
        <f>-VLOOKUP($A582,'pl-data'!$A:$BR,23+R$3)</f>
        <v>0</v>
      </c>
      <c r="S582" s="34" t="str">
        <f t="shared" si="1417"/>
        <v>n/a</v>
      </c>
      <c r="T582" s="34" t="str">
        <f t="shared" si="1418"/>
        <v>n/a</v>
      </c>
      <c r="V582" s="33">
        <f>-VLOOKUP($A582,'pl-data'!$A:$BR,8+V$3)</f>
        <v>0</v>
      </c>
      <c r="W582" s="33">
        <f>-VLOOKUP($A582,'pl-data'!$A:$BR,38+W$3)</f>
        <v>0</v>
      </c>
      <c r="X582" s="33">
        <f>-VLOOKUP($A582,'pl-data'!$A:$BR,23+X$3)</f>
        <v>0</v>
      </c>
      <c r="Y582" s="34" t="str">
        <f t="shared" si="1420"/>
        <v>n/a</v>
      </c>
      <c r="Z582" s="34" t="str">
        <f t="shared" si="1421"/>
        <v>n/a</v>
      </c>
      <c r="AB582" s="33">
        <f>-VLOOKUP($A582,'pl-data'!$A:$BR,8+AB$3)</f>
        <v>0</v>
      </c>
      <c r="AC582" s="33">
        <f>-VLOOKUP($A582,'pl-data'!$A:$BR,38+AC$3)</f>
        <v>0</v>
      </c>
      <c r="AD582" s="33">
        <f>-VLOOKUP($A582,'pl-data'!$A:$BR,23+AD$3)</f>
        <v>0</v>
      </c>
      <c r="AE582" s="34" t="str">
        <f t="shared" si="1423"/>
        <v>n/a</v>
      </c>
      <c r="AF582" s="34" t="str">
        <f t="shared" si="1424"/>
        <v>n/a</v>
      </c>
      <c r="AH582" s="33">
        <f>-VLOOKUP($A582,'pl-data'!$A:$BR,8+AH$3)</f>
        <v>0</v>
      </c>
      <c r="AI582" s="33">
        <f>-VLOOKUP($A582,'pl-data'!$A:$BR,38+AI$3)</f>
        <v>0</v>
      </c>
      <c r="AJ582" s="33">
        <f>-VLOOKUP($A582,'pl-data'!$A:$BR,23+AJ$3)</f>
        <v>0</v>
      </c>
      <c r="AK582" s="34" t="str">
        <f t="shared" si="1426"/>
        <v>n/a</v>
      </c>
      <c r="AL582" s="34" t="str">
        <f t="shared" si="1427"/>
        <v>n/a</v>
      </c>
      <c r="AN582" s="33">
        <f>-VLOOKUP($A582,'pl-data'!$A:$BR,8+AN$3)</f>
        <v>0</v>
      </c>
      <c r="AO582" s="33">
        <f>-VLOOKUP($A582,'pl-data'!$A:$BR,38+AO$3)</f>
        <v>0</v>
      </c>
      <c r="AP582" s="33">
        <f>-VLOOKUP($A582,'pl-data'!$A:$BR,23+AP$3)</f>
        <v>0</v>
      </c>
      <c r="AQ582" s="34" t="str">
        <f t="shared" si="1429"/>
        <v>n/a</v>
      </c>
      <c r="AR582" s="34" t="str">
        <f t="shared" si="1430"/>
        <v>n/a</v>
      </c>
      <c r="AT582" s="33">
        <f>-VLOOKUP($A582,'pl-data'!$A:$BR,8+AT$3)</f>
        <v>0</v>
      </c>
      <c r="AU582" s="33">
        <f>-VLOOKUP($A582,'pl-data'!$A:$BR,38+AU$3)</f>
        <v>0</v>
      </c>
      <c r="AV582" s="33">
        <f>-VLOOKUP($A582,'pl-data'!$A:$BR,23+AV$3)</f>
        <v>0</v>
      </c>
      <c r="AW582" s="34" t="str">
        <f t="shared" si="1432"/>
        <v>n/a</v>
      </c>
      <c r="AX582" s="34" t="str">
        <f t="shared" si="1433"/>
        <v>n/a</v>
      </c>
      <c r="AZ582" s="33">
        <f>-VLOOKUP($A582,'pl-data'!$A:$BR,8+AZ$3)</f>
        <v>0</v>
      </c>
      <c r="BA582" s="33">
        <f>-VLOOKUP($A582,'pl-data'!$A:$BR,38+BA$3)</f>
        <v>0</v>
      </c>
      <c r="BB582" s="33">
        <f>-VLOOKUP($A582,'pl-data'!$A:$BR,23+BB$3)</f>
        <v>0</v>
      </c>
      <c r="BC582" s="34" t="str">
        <f t="shared" si="1435"/>
        <v>n/a</v>
      </c>
      <c r="BD582" s="34" t="str">
        <f t="shared" si="1436"/>
        <v>n/a</v>
      </c>
      <c r="BF582" s="33">
        <f>-VLOOKUP($A582,'pl-data'!$A:$BR,8+BF$3)</f>
        <v>0</v>
      </c>
      <c r="BG582" s="33">
        <f>-VLOOKUP($A582,'pl-data'!$A:$BR,38+BG$3)</f>
        <v>0</v>
      </c>
      <c r="BH582" s="33">
        <f>-VLOOKUP($A582,'pl-data'!$A:$BR,23+BH$3)</f>
        <v>0</v>
      </c>
      <c r="BI582" s="34" t="str">
        <f t="shared" si="1438"/>
        <v>n/a</v>
      </c>
      <c r="BJ582" s="34" t="str">
        <f t="shared" si="1439"/>
        <v>n/a</v>
      </c>
      <c r="BL582" s="33">
        <f>-VLOOKUP($A582,'pl-data'!$A:$BR,8+BL$3)</f>
        <v>0</v>
      </c>
      <c r="BM582" s="33">
        <f>-VLOOKUP($A582,'pl-data'!$A:$BR,38+BM$3)</f>
        <v>0</v>
      </c>
      <c r="BN582" s="33">
        <f>-VLOOKUP($A582,'pl-data'!$A:$BR,23+BN$3)</f>
        <v>0</v>
      </c>
      <c r="BO582" s="34" t="str">
        <f t="shared" si="1441"/>
        <v>n/a</v>
      </c>
      <c r="BP582" s="34" t="str">
        <f t="shared" si="1442"/>
        <v>n/a</v>
      </c>
      <c r="BR582" s="33">
        <f>-VLOOKUP($A582,'pl-data'!$A:$BR,8+BR$3)</f>
        <v>0</v>
      </c>
      <c r="BS582" s="33">
        <f>-VLOOKUP($A582,'pl-data'!$A:$BR,38+BS$3)</f>
        <v>0</v>
      </c>
      <c r="BT582" s="33">
        <f>-VLOOKUP($A582,'pl-data'!$A:$BR,23+BT$3)</f>
        <v>0</v>
      </c>
      <c r="BU582" s="34" t="str">
        <f t="shared" si="1444"/>
        <v>n/a</v>
      </c>
      <c r="BV582" s="34" t="str">
        <f t="shared" si="1445"/>
        <v>n/a</v>
      </c>
      <c r="BX582" s="33">
        <f t="shared" si="1449"/>
        <v>0</v>
      </c>
      <c r="BY582" s="33">
        <f t="shared" si="1450"/>
        <v>0</v>
      </c>
      <c r="BZ582" s="33">
        <f t="shared" si="1451"/>
        <v>0</v>
      </c>
      <c r="CA582" s="34" t="str">
        <f t="shared" si="1447"/>
        <v>n/a</v>
      </c>
      <c r="CB582" s="34" t="str">
        <f t="shared" si="1448"/>
        <v>n/a</v>
      </c>
    </row>
    <row r="583" spans="1:80" hidden="1" outlineLevel="2" x14ac:dyDescent="0.2">
      <c r="A583" s="49">
        <v>2342</v>
      </c>
      <c r="B583" s="18" t="str">
        <f>+masterfile!D691</f>
        <v>2342 Einstellg stl. Rücklage § 6b (3) EStG</v>
      </c>
      <c r="D583" s="33">
        <f>-VLOOKUP($A583,'pl-data'!$A:$BR,8+D$3)</f>
        <v>0</v>
      </c>
      <c r="E583" s="33">
        <f>-VLOOKUP($A583,'pl-data'!$A:$BR,38+E$3)</f>
        <v>0</v>
      </c>
      <c r="F583" s="33">
        <f>-VLOOKUP($A583,'pl-data'!$A:$BR,23+F$3)</f>
        <v>0</v>
      </c>
      <c r="G583" s="34" t="str">
        <f t="shared" si="1411"/>
        <v>n/a</v>
      </c>
      <c r="H583" s="34" t="str">
        <f t="shared" si="1412"/>
        <v>n/a</v>
      </c>
      <c r="J583" s="33">
        <f>-VLOOKUP($A583,'pl-data'!$A:$BR,8+J$3)</f>
        <v>0</v>
      </c>
      <c r="K583" s="33">
        <f>-VLOOKUP($A583,'pl-data'!$A:$BR,38+K$3)</f>
        <v>0</v>
      </c>
      <c r="L583" s="33">
        <f>-VLOOKUP($A583,'pl-data'!$A:$BR,23+L$3)</f>
        <v>0</v>
      </c>
      <c r="M583" s="34" t="str">
        <f t="shared" si="1414"/>
        <v>n/a</v>
      </c>
      <c r="N583" s="34" t="str">
        <f t="shared" si="1415"/>
        <v>n/a</v>
      </c>
      <c r="P583" s="33">
        <f>-VLOOKUP($A583,'pl-data'!$A:$BR,8+P$3)</f>
        <v>0</v>
      </c>
      <c r="Q583" s="33">
        <f>-VLOOKUP($A583,'pl-data'!$A:$BR,38+Q$3)</f>
        <v>0</v>
      </c>
      <c r="R583" s="33">
        <f>-VLOOKUP($A583,'pl-data'!$A:$BR,23+R$3)</f>
        <v>0</v>
      </c>
      <c r="S583" s="34" t="str">
        <f t="shared" si="1417"/>
        <v>n/a</v>
      </c>
      <c r="T583" s="34" t="str">
        <f t="shared" si="1418"/>
        <v>n/a</v>
      </c>
      <c r="V583" s="33">
        <f>-VLOOKUP($A583,'pl-data'!$A:$BR,8+V$3)</f>
        <v>0</v>
      </c>
      <c r="W583" s="33">
        <f>-VLOOKUP($A583,'pl-data'!$A:$BR,38+W$3)</f>
        <v>0</v>
      </c>
      <c r="X583" s="33">
        <f>-VLOOKUP($A583,'pl-data'!$A:$BR,23+X$3)</f>
        <v>0</v>
      </c>
      <c r="Y583" s="34" t="str">
        <f t="shared" si="1420"/>
        <v>n/a</v>
      </c>
      <c r="Z583" s="34" t="str">
        <f t="shared" si="1421"/>
        <v>n/a</v>
      </c>
      <c r="AB583" s="33">
        <f>-VLOOKUP($A583,'pl-data'!$A:$BR,8+AB$3)</f>
        <v>0</v>
      </c>
      <c r="AC583" s="33">
        <f>-VLOOKUP($A583,'pl-data'!$A:$BR,38+AC$3)</f>
        <v>0</v>
      </c>
      <c r="AD583" s="33">
        <f>-VLOOKUP($A583,'pl-data'!$A:$BR,23+AD$3)</f>
        <v>0</v>
      </c>
      <c r="AE583" s="34" t="str">
        <f t="shared" si="1423"/>
        <v>n/a</v>
      </c>
      <c r="AF583" s="34" t="str">
        <f t="shared" si="1424"/>
        <v>n/a</v>
      </c>
      <c r="AH583" s="33">
        <f>-VLOOKUP($A583,'pl-data'!$A:$BR,8+AH$3)</f>
        <v>0</v>
      </c>
      <c r="AI583" s="33">
        <f>-VLOOKUP($A583,'pl-data'!$A:$BR,38+AI$3)</f>
        <v>0</v>
      </c>
      <c r="AJ583" s="33">
        <f>-VLOOKUP($A583,'pl-data'!$A:$BR,23+AJ$3)</f>
        <v>0</v>
      </c>
      <c r="AK583" s="34" t="str">
        <f t="shared" si="1426"/>
        <v>n/a</v>
      </c>
      <c r="AL583" s="34" t="str">
        <f t="shared" si="1427"/>
        <v>n/a</v>
      </c>
      <c r="AN583" s="33">
        <f>-VLOOKUP($A583,'pl-data'!$A:$BR,8+AN$3)</f>
        <v>0</v>
      </c>
      <c r="AO583" s="33">
        <f>-VLOOKUP($A583,'pl-data'!$A:$BR,38+AO$3)</f>
        <v>0</v>
      </c>
      <c r="AP583" s="33">
        <f>-VLOOKUP($A583,'pl-data'!$A:$BR,23+AP$3)</f>
        <v>0</v>
      </c>
      <c r="AQ583" s="34" t="str">
        <f t="shared" si="1429"/>
        <v>n/a</v>
      </c>
      <c r="AR583" s="34" t="str">
        <f t="shared" si="1430"/>
        <v>n/a</v>
      </c>
      <c r="AT583" s="33">
        <f>-VLOOKUP($A583,'pl-data'!$A:$BR,8+AT$3)</f>
        <v>0</v>
      </c>
      <c r="AU583" s="33">
        <f>-VLOOKUP($A583,'pl-data'!$A:$BR,38+AU$3)</f>
        <v>0</v>
      </c>
      <c r="AV583" s="33">
        <f>-VLOOKUP($A583,'pl-data'!$A:$BR,23+AV$3)</f>
        <v>0</v>
      </c>
      <c r="AW583" s="34" t="str">
        <f t="shared" si="1432"/>
        <v>n/a</v>
      </c>
      <c r="AX583" s="34" t="str">
        <f t="shared" si="1433"/>
        <v>n/a</v>
      </c>
      <c r="AZ583" s="33">
        <f>-VLOOKUP($A583,'pl-data'!$A:$BR,8+AZ$3)</f>
        <v>0</v>
      </c>
      <c r="BA583" s="33">
        <f>-VLOOKUP($A583,'pl-data'!$A:$BR,38+BA$3)</f>
        <v>0</v>
      </c>
      <c r="BB583" s="33">
        <f>-VLOOKUP($A583,'pl-data'!$A:$BR,23+BB$3)</f>
        <v>0</v>
      </c>
      <c r="BC583" s="34" t="str">
        <f t="shared" si="1435"/>
        <v>n/a</v>
      </c>
      <c r="BD583" s="34" t="str">
        <f t="shared" si="1436"/>
        <v>n/a</v>
      </c>
      <c r="BF583" s="33">
        <f>-VLOOKUP($A583,'pl-data'!$A:$BR,8+BF$3)</f>
        <v>0</v>
      </c>
      <c r="BG583" s="33">
        <f>-VLOOKUP($A583,'pl-data'!$A:$BR,38+BG$3)</f>
        <v>0</v>
      </c>
      <c r="BH583" s="33">
        <f>-VLOOKUP($A583,'pl-data'!$A:$BR,23+BH$3)</f>
        <v>0</v>
      </c>
      <c r="BI583" s="34" t="str">
        <f t="shared" si="1438"/>
        <v>n/a</v>
      </c>
      <c r="BJ583" s="34" t="str">
        <f t="shared" si="1439"/>
        <v>n/a</v>
      </c>
      <c r="BL583" s="33">
        <f>-VLOOKUP($A583,'pl-data'!$A:$BR,8+BL$3)</f>
        <v>0</v>
      </c>
      <c r="BM583" s="33">
        <f>-VLOOKUP($A583,'pl-data'!$A:$BR,38+BM$3)</f>
        <v>0</v>
      </c>
      <c r="BN583" s="33">
        <f>-VLOOKUP($A583,'pl-data'!$A:$BR,23+BN$3)</f>
        <v>0</v>
      </c>
      <c r="BO583" s="34" t="str">
        <f t="shared" si="1441"/>
        <v>n/a</v>
      </c>
      <c r="BP583" s="34" t="str">
        <f t="shared" si="1442"/>
        <v>n/a</v>
      </c>
      <c r="BR583" s="33">
        <f>-VLOOKUP($A583,'pl-data'!$A:$BR,8+BR$3)</f>
        <v>0</v>
      </c>
      <c r="BS583" s="33">
        <f>-VLOOKUP($A583,'pl-data'!$A:$BR,38+BS$3)</f>
        <v>0</v>
      </c>
      <c r="BT583" s="33">
        <f>-VLOOKUP($A583,'pl-data'!$A:$BR,23+BT$3)</f>
        <v>0</v>
      </c>
      <c r="BU583" s="34" t="str">
        <f t="shared" si="1444"/>
        <v>n/a</v>
      </c>
      <c r="BV583" s="34" t="str">
        <f t="shared" si="1445"/>
        <v>n/a</v>
      </c>
      <c r="BX583" s="33">
        <f t="shared" si="1449"/>
        <v>0</v>
      </c>
      <c r="BY583" s="33">
        <f t="shared" si="1450"/>
        <v>0</v>
      </c>
      <c r="BZ583" s="33">
        <f t="shared" si="1451"/>
        <v>0</v>
      </c>
      <c r="CA583" s="34" t="str">
        <f t="shared" si="1447"/>
        <v>n/a</v>
      </c>
      <c r="CB583" s="34" t="str">
        <f t="shared" si="1448"/>
        <v>n/a</v>
      </c>
    </row>
    <row r="584" spans="1:80" hidden="1" outlineLevel="2" x14ac:dyDescent="0.2">
      <c r="A584" s="49">
        <v>2343</v>
      </c>
      <c r="B584" s="18" t="str">
        <f>+masterfile!D692</f>
        <v>2343 Einstellg stl. Rücklage § 6b (10) EStG</v>
      </c>
      <c r="D584" s="33">
        <f>-VLOOKUP($A584,'pl-data'!$A:$BR,8+D$3)</f>
        <v>0</v>
      </c>
      <c r="E584" s="33">
        <f>-VLOOKUP($A584,'pl-data'!$A:$BR,38+E$3)</f>
        <v>0</v>
      </c>
      <c r="F584" s="33">
        <f>-VLOOKUP($A584,'pl-data'!$A:$BR,23+F$3)</f>
        <v>0</v>
      </c>
      <c r="G584" s="34" t="str">
        <f t="shared" si="1411"/>
        <v>n/a</v>
      </c>
      <c r="H584" s="34" t="str">
        <f t="shared" si="1412"/>
        <v>n/a</v>
      </c>
      <c r="J584" s="33">
        <f>-VLOOKUP($A584,'pl-data'!$A:$BR,8+J$3)</f>
        <v>0</v>
      </c>
      <c r="K584" s="33">
        <f>-VLOOKUP($A584,'pl-data'!$A:$BR,38+K$3)</f>
        <v>0</v>
      </c>
      <c r="L584" s="33">
        <f>-VLOOKUP($A584,'pl-data'!$A:$BR,23+L$3)</f>
        <v>0</v>
      </c>
      <c r="M584" s="34" t="str">
        <f t="shared" si="1414"/>
        <v>n/a</v>
      </c>
      <c r="N584" s="34" t="str">
        <f t="shared" si="1415"/>
        <v>n/a</v>
      </c>
      <c r="P584" s="33">
        <f>-VLOOKUP($A584,'pl-data'!$A:$BR,8+P$3)</f>
        <v>0</v>
      </c>
      <c r="Q584" s="33">
        <f>-VLOOKUP($A584,'pl-data'!$A:$BR,38+Q$3)</f>
        <v>0</v>
      </c>
      <c r="R584" s="33">
        <f>-VLOOKUP($A584,'pl-data'!$A:$BR,23+R$3)</f>
        <v>0</v>
      </c>
      <c r="S584" s="34" t="str">
        <f t="shared" si="1417"/>
        <v>n/a</v>
      </c>
      <c r="T584" s="34" t="str">
        <f t="shared" si="1418"/>
        <v>n/a</v>
      </c>
      <c r="V584" s="33">
        <f>-VLOOKUP($A584,'pl-data'!$A:$BR,8+V$3)</f>
        <v>0</v>
      </c>
      <c r="W584" s="33">
        <f>-VLOOKUP($A584,'pl-data'!$A:$BR,38+W$3)</f>
        <v>0</v>
      </c>
      <c r="X584" s="33">
        <f>-VLOOKUP($A584,'pl-data'!$A:$BR,23+X$3)</f>
        <v>0</v>
      </c>
      <c r="Y584" s="34" t="str">
        <f t="shared" si="1420"/>
        <v>n/a</v>
      </c>
      <c r="Z584" s="34" t="str">
        <f t="shared" si="1421"/>
        <v>n/a</v>
      </c>
      <c r="AB584" s="33">
        <f>-VLOOKUP($A584,'pl-data'!$A:$BR,8+AB$3)</f>
        <v>0</v>
      </c>
      <c r="AC584" s="33">
        <f>-VLOOKUP($A584,'pl-data'!$A:$BR,38+AC$3)</f>
        <v>0</v>
      </c>
      <c r="AD584" s="33">
        <f>-VLOOKUP($A584,'pl-data'!$A:$BR,23+AD$3)</f>
        <v>0</v>
      </c>
      <c r="AE584" s="34" t="str">
        <f t="shared" si="1423"/>
        <v>n/a</v>
      </c>
      <c r="AF584" s="34" t="str">
        <f t="shared" si="1424"/>
        <v>n/a</v>
      </c>
      <c r="AH584" s="33">
        <f>-VLOOKUP($A584,'pl-data'!$A:$BR,8+AH$3)</f>
        <v>0</v>
      </c>
      <c r="AI584" s="33">
        <f>-VLOOKUP($A584,'pl-data'!$A:$BR,38+AI$3)</f>
        <v>0</v>
      </c>
      <c r="AJ584" s="33">
        <f>-VLOOKUP($A584,'pl-data'!$A:$BR,23+AJ$3)</f>
        <v>0</v>
      </c>
      <c r="AK584" s="34" t="str">
        <f t="shared" si="1426"/>
        <v>n/a</v>
      </c>
      <c r="AL584" s="34" t="str">
        <f t="shared" si="1427"/>
        <v>n/a</v>
      </c>
      <c r="AN584" s="33">
        <f>-VLOOKUP($A584,'pl-data'!$A:$BR,8+AN$3)</f>
        <v>0</v>
      </c>
      <c r="AO584" s="33">
        <f>-VLOOKUP($A584,'pl-data'!$A:$BR,38+AO$3)</f>
        <v>0</v>
      </c>
      <c r="AP584" s="33">
        <f>-VLOOKUP($A584,'pl-data'!$A:$BR,23+AP$3)</f>
        <v>0</v>
      </c>
      <c r="AQ584" s="34" t="str">
        <f t="shared" si="1429"/>
        <v>n/a</v>
      </c>
      <c r="AR584" s="34" t="str">
        <f t="shared" si="1430"/>
        <v>n/a</v>
      </c>
      <c r="AT584" s="33">
        <f>-VLOOKUP($A584,'pl-data'!$A:$BR,8+AT$3)</f>
        <v>0</v>
      </c>
      <c r="AU584" s="33">
        <f>-VLOOKUP($A584,'pl-data'!$A:$BR,38+AU$3)</f>
        <v>0</v>
      </c>
      <c r="AV584" s="33">
        <f>-VLOOKUP($A584,'pl-data'!$A:$BR,23+AV$3)</f>
        <v>0</v>
      </c>
      <c r="AW584" s="34" t="str">
        <f t="shared" si="1432"/>
        <v>n/a</v>
      </c>
      <c r="AX584" s="34" t="str">
        <f t="shared" si="1433"/>
        <v>n/a</v>
      </c>
      <c r="AZ584" s="33">
        <f>-VLOOKUP($A584,'pl-data'!$A:$BR,8+AZ$3)</f>
        <v>0</v>
      </c>
      <c r="BA584" s="33">
        <f>-VLOOKUP($A584,'pl-data'!$A:$BR,38+BA$3)</f>
        <v>0</v>
      </c>
      <c r="BB584" s="33">
        <f>-VLOOKUP($A584,'pl-data'!$A:$BR,23+BB$3)</f>
        <v>0</v>
      </c>
      <c r="BC584" s="34" t="str">
        <f t="shared" si="1435"/>
        <v>n/a</v>
      </c>
      <c r="BD584" s="34" t="str">
        <f t="shared" si="1436"/>
        <v>n/a</v>
      </c>
      <c r="BF584" s="33">
        <f>-VLOOKUP($A584,'pl-data'!$A:$BR,8+BF$3)</f>
        <v>0</v>
      </c>
      <c r="BG584" s="33">
        <f>-VLOOKUP($A584,'pl-data'!$A:$BR,38+BG$3)</f>
        <v>0</v>
      </c>
      <c r="BH584" s="33">
        <f>-VLOOKUP($A584,'pl-data'!$A:$BR,23+BH$3)</f>
        <v>0</v>
      </c>
      <c r="BI584" s="34" t="str">
        <f t="shared" si="1438"/>
        <v>n/a</v>
      </c>
      <c r="BJ584" s="34" t="str">
        <f t="shared" si="1439"/>
        <v>n/a</v>
      </c>
      <c r="BL584" s="33">
        <f>-VLOOKUP($A584,'pl-data'!$A:$BR,8+BL$3)</f>
        <v>0</v>
      </c>
      <c r="BM584" s="33">
        <f>-VLOOKUP($A584,'pl-data'!$A:$BR,38+BM$3)</f>
        <v>0</v>
      </c>
      <c r="BN584" s="33">
        <f>-VLOOKUP($A584,'pl-data'!$A:$BR,23+BN$3)</f>
        <v>0</v>
      </c>
      <c r="BO584" s="34" t="str">
        <f t="shared" si="1441"/>
        <v>n/a</v>
      </c>
      <c r="BP584" s="34" t="str">
        <f t="shared" si="1442"/>
        <v>n/a</v>
      </c>
      <c r="BR584" s="33">
        <f>-VLOOKUP($A584,'pl-data'!$A:$BR,8+BR$3)</f>
        <v>0</v>
      </c>
      <c r="BS584" s="33">
        <f>-VLOOKUP($A584,'pl-data'!$A:$BR,38+BS$3)</f>
        <v>0</v>
      </c>
      <c r="BT584" s="33">
        <f>-VLOOKUP($A584,'pl-data'!$A:$BR,23+BT$3)</f>
        <v>0</v>
      </c>
      <c r="BU584" s="34" t="str">
        <f t="shared" si="1444"/>
        <v>n/a</v>
      </c>
      <c r="BV584" s="34" t="str">
        <f t="shared" si="1445"/>
        <v>n/a</v>
      </c>
      <c r="BX584" s="33">
        <f t="shared" si="1449"/>
        <v>0</v>
      </c>
      <c r="BY584" s="33">
        <f t="shared" si="1450"/>
        <v>0</v>
      </c>
      <c r="BZ584" s="33">
        <f t="shared" si="1451"/>
        <v>0</v>
      </c>
      <c r="CA584" s="34" t="str">
        <f t="shared" si="1447"/>
        <v>n/a</v>
      </c>
      <c r="CB584" s="34" t="str">
        <f t="shared" si="1448"/>
        <v>n/a</v>
      </c>
    </row>
    <row r="585" spans="1:80" hidden="1" outlineLevel="2" x14ac:dyDescent="0.2">
      <c r="A585" s="49">
        <v>2344</v>
      </c>
      <c r="B585" s="18" t="str">
        <f>+masterfile!D693</f>
        <v>2344 Einstellungen stl. Rücklage R 6.6 EStR</v>
      </c>
      <c r="D585" s="33">
        <f>-VLOOKUP($A585,'pl-data'!$A:$BR,8+D$3)</f>
        <v>0</v>
      </c>
      <c r="E585" s="33">
        <f>-VLOOKUP($A585,'pl-data'!$A:$BR,38+E$3)</f>
        <v>0</v>
      </c>
      <c r="F585" s="33">
        <f>-VLOOKUP($A585,'pl-data'!$A:$BR,23+F$3)</f>
        <v>0</v>
      </c>
      <c r="G585" s="34" t="str">
        <f t="shared" si="1411"/>
        <v>n/a</v>
      </c>
      <c r="H585" s="34" t="str">
        <f t="shared" si="1412"/>
        <v>n/a</v>
      </c>
      <c r="J585" s="33">
        <f>-VLOOKUP($A585,'pl-data'!$A:$BR,8+J$3)</f>
        <v>0</v>
      </c>
      <c r="K585" s="33">
        <f>-VLOOKUP($A585,'pl-data'!$A:$BR,38+K$3)</f>
        <v>0</v>
      </c>
      <c r="L585" s="33">
        <f>-VLOOKUP($A585,'pl-data'!$A:$BR,23+L$3)</f>
        <v>0</v>
      </c>
      <c r="M585" s="34" t="str">
        <f t="shared" si="1414"/>
        <v>n/a</v>
      </c>
      <c r="N585" s="34" t="str">
        <f t="shared" si="1415"/>
        <v>n/a</v>
      </c>
      <c r="P585" s="33">
        <f>-VLOOKUP($A585,'pl-data'!$A:$BR,8+P$3)</f>
        <v>0</v>
      </c>
      <c r="Q585" s="33">
        <f>-VLOOKUP($A585,'pl-data'!$A:$BR,38+Q$3)</f>
        <v>0</v>
      </c>
      <c r="R585" s="33">
        <f>-VLOOKUP($A585,'pl-data'!$A:$BR,23+R$3)</f>
        <v>0</v>
      </c>
      <c r="S585" s="34" t="str">
        <f t="shared" si="1417"/>
        <v>n/a</v>
      </c>
      <c r="T585" s="34" t="str">
        <f t="shared" si="1418"/>
        <v>n/a</v>
      </c>
      <c r="V585" s="33">
        <f>-VLOOKUP($A585,'pl-data'!$A:$BR,8+V$3)</f>
        <v>0</v>
      </c>
      <c r="W585" s="33">
        <f>-VLOOKUP($A585,'pl-data'!$A:$BR,38+W$3)</f>
        <v>0</v>
      </c>
      <c r="X585" s="33">
        <f>-VLOOKUP($A585,'pl-data'!$A:$BR,23+X$3)</f>
        <v>0</v>
      </c>
      <c r="Y585" s="34" t="str">
        <f t="shared" si="1420"/>
        <v>n/a</v>
      </c>
      <c r="Z585" s="34" t="str">
        <f t="shared" si="1421"/>
        <v>n/a</v>
      </c>
      <c r="AB585" s="33">
        <f>-VLOOKUP($A585,'pl-data'!$A:$BR,8+AB$3)</f>
        <v>0</v>
      </c>
      <c r="AC585" s="33">
        <f>-VLOOKUP($A585,'pl-data'!$A:$BR,38+AC$3)</f>
        <v>0</v>
      </c>
      <c r="AD585" s="33">
        <f>-VLOOKUP($A585,'pl-data'!$A:$BR,23+AD$3)</f>
        <v>0</v>
      </c>
      <c r="AE585" s="34" t="str">
        <f t="shared" si="1423"/>
        <v>n/a</v>
      </c>
      <c r="AF585" s="34" t="str">
        <f t="shared" si="1424"/>
        <v>n/a</v>
      </c>
      <c r="AH585" s="33">
        <f>-VLOOKUP($A585,'pl-data'!$A:$BR,8+AH$3)</f>
        <v>0</v>
      </c>
      <c r="AI585" s="33">
        <f>-VLOOKUP($A585,'pl-data'!$A:$BR,38+AI$3)</f>
        <v>0</v>
      </c>
      <c r="AJ585" s="33">
        <f>-VLOOKUP($A585,'pl-data'!$A:$BR,23+AJ$3)</f>
        <v>0</v>
      </c>
      <c r="AK585" s="34" t="str">
        <f t="shared" si="1426"/>
        <v>n/a</v>
      </c>
      <c r="AL585" s="34" t="str">
        <f t="shared" si="1427"/>
        <v>n/a</v>
      </c>
      <c r="AN585" s="33">
        <f>-VLOOKUP($A585,'pl-data'!$A:$BR,8+AN$3)</f>
        <v>0</v>
      </c>
      <c r="AO585" s="33">
        <f>-VLOOKUP($A585,'pl-data'!$A:$BR,38+AO$3)</f>
        <v>0</v>
      </c>
      <c r="AP585" s="33">
        <f>-VLOOKUP($A585,'pl-data'!$A:$BR,23+AP$3)</f>
        <v>0</v>
      </c>
      <c r="AQ585" s="34" t="str">
        <f t="shared" si="1429"/>
        <v>n/a</v>
      </c>
      <c r="AR585" s="34" t="str">
        <f t="shared" si="1430"/>
        <v>n/a</v>
      </c>
      <c r="AT585" s="33">
        <f>-VLOOKUP($A585,'pl-data'!$A:$BR,8+AT$3)</f>
        <v>0</v>
      </c>
      <c r="AU585" s="33">
        <f>-VLOOKUP($A585,'pl-data'!$A:$BR,38+AU$3)</f>
        <v>0</v>
      </c>
      <c r="AV585" s="33">
        <f>-VLOOKUP($A585,'pl-data'!$A:$BR,23+AV$3)</f>
        <v>0</v>
      </c>
      <c r="AW585" s="34" t="str">
        <f t="shared" si="1432"/>
        <v>n/a</v>
      </c>
      <c r="AX585" s="34" t="str">
        <f t="shared" si="1433"/>
        <v>n/a</v>
      </c>
      <c r="AZ585" s="33">
        <f>-VLOOKUP($A585,'pl-data'!$A:$BR,8+AZ$3)</f>
        <v>0</v>
      </c>
      <c r="BA585" s="33">
        <f>-VLOOKUP($A585,'pl-data'!$A:$BR,38+BA$3)</f>
        <v>0</v>
      </c>
      <c r="BB585" s="33">
        <f>-VLOOKUP($A585,'pl-data'!$A:$BR,23+BB$3)</f>
        <v>0</v>
      </c>
      <c r="BC585" s="34" t="str">
        <f t="shared" si="1435"/>
        <v>n/a</v>
      </c>
      <c r="BD585" s="34" t="str">
        <f t="shared" si="1436"/>
        <v>n/a</v>
      </c>
      <c r="BF585" s="33">
        <f>-VLOOKUP($A585,'pl-data'!$A:$BR,8+BF$3)</f>
        <v>0</v>
      </c>
      <c r="BG585" s="33">
        <f>-VLOOKUP($A585,'pl-data'!$A:$BR,38+BG$3)</f>
        <v>0</v>
      </c>
      <c r="BH585" s="33">
        <f>-VLOOKUP($A585,'pl-data'!$A:$BR,23+BH$3)</f>
        <v>0</v>
      </c>
      <c r="BI585" s="34" t="str">
        <f t="shared" si="1438"/>
        <v>n/a</v>
      </c>
      <c r="BJ585" s="34" t="str">
        <f t="shared" si="1439"/>
        <v>n/a</v>
      </c>
      <c r="BL585" s="33">
        <f>-VLOOKUP($A585,'pl-data'!$A:$BR,8+BL$3)</f>
        <v>0</v>
      </c>
      <c r="BM585" s="33">
        <f>-VLOOKUP($A585,'pl-data'!$A:$BR,38+BM$3)</f>
        <v>0</v>
      </c>
      <c r="BN585" s="33">
        <f>-VLOOKUP($A585,'pl-data'!$A:$BR,23+BN$3)</f>
        <v>0</v>
      </c>
      <c r="BO585" s="34" t="str">
        <f t="shared" si="1441"/>
        <v>n/a</v>
      </c>
      <c r="BP585" s="34" t="str">
        <f t="shared" si="1442"/>
        <v>n/a</v>
      </c>
      <c r="BR585" s="33">
        <f>-VLOOKUP($A585,'pl-data'!$A:$BR,8+BR$3)</f>
        <v>0</v>
      </c>
      <c r="BS585" s="33">
        <f>-VLOOKUP($A585,'pl-data'!$A:$BR,38+BS$3)</f>
        <v>0</v>
      </c>
      <c r="BT585" s="33">
        <f>-VLOOKUP($A585,'pl-data'!$A:$BR,23+BT$3)</f>
        <v>0</v>
      </c>
      <c r="BU585" s="34" t="str">
        <f t="shared" si="1444"/>
        <v>n/a</v>
      </c>
      <c r="BV585" s="34" t="str">
        <f t="shared" si="1445"/>
        <v>n/a</v>
      </c>
      <c r="BX585" s="33">
        <f t="shared" si="1449"/>
        <v>0</v>
      </c>
      <c r="BY585" s="33">
        <f t="shared" si="1450"/>
        <v>0</v>
      </c>
      <c r="BZ585" s="33">
        <f t="shared" si="1451"/>
        <v>0</v>
      </c>
      <c r="CA585" s="34" t="str">
        <f t="shared" si="1447"/>
        <v>n/a</v>
      </c>
      <c r="CB585" s="34" t="str">
        <f t="shared" si="1448"/>
        <v>n/a</v>
      </c>
    </row>
    <row r="586" spans="1:80" hidden="1" outlineLevel="2" x14ac:dyDescent="0.2">
      <c r="A586" s="49">
        <v>2345</v>
      </c>
      <c r="B586" s="18" t="str">
        <f>+masterfile!D694</f>
        <v>2345 Einstellungen in sonstige stl. Rücklagen</v>
      </c>
      <c r="D586" s="33">
        <f>-VLOOKUP($A586,'pl-data'!$A:$BR,8+D$3)</f>
        <v>0</v>
      </c>
      <c r="E586" s="33">
        <f>-VLOOKUP($A586,'pl-data'!$A:$BR,38+E$3)</f>
        <v>0</v>
      </c>
      <c r="F586" s="33">
        <f>-VLOOKUP($A586,'pl-data'!$A:$BR,23+F$3)</f>
        <v>0</v>
      </c>
      <c r="G586" s="34" t="str">
        <f t="shared" si="1411"/>
        <v>n/a</v>
      </c>
      <c r="H586" s="34" t="str">
        <f t="shared" si="1412"/>
        <v>n/a</v>
      </c>
      <c r="J586" s="33">
        <f>-VLOOKUP($A586,'pl-data'!$A:$BR,8+J$3)</f>
        <v>0</v>
      </c>
      <c r="K586" s="33">
        <f>-VLOOKUP($A586,'pl-data'!$A:$BR,38+K$3)</f>
        <v>0</v>
      </c>
      <c r="L586" s="33">
        <f>-VLOOKUP($A586,'pl-data'!$A:$BR,23+L$3)</f>
        <v>0</v>
      </c>
      <c r="M586" s="34" t="str">
        <f t="shared" si="1414"/>
        <v>n/a</v>
      </c>
      <c r="N586" s="34" t="str">
        <f t="shared" si="1415"/>
        <v>n/a</v>
      </c>
      <c r="P586" s="33">
        <f>-VLOOKUP($A586,'pl-data'!$A:$BR,8+P$3)</f>
        <v>0</v>
      </c>
      <c r="Q586" s="33">
        <f>-VLOOKUP($A586,'pl-data'!$A:$BR,38+Q$3)</f>
        <v>0</v>
      </c>
      <c r="R586" s="33">
        <f>-VLOOKUP($A586,'pl-data'!$A:$BR,23+R$3)</f>
        <v>0</v>
      </c>
      <c r="S586" s="34" t="str">
        <f t="shared" si="1417"/>
        <v>n/a</v>
      </c>
      <c r="T586" s="34" t="str">
        <f t="shared" si="1418"/>
        <v>n/a</v>
      </c>
      <c r="V586" s="33">
        <f>-VLOOKUP($A586,'pl-data'!$A:$BR,8+V$3)</f>
        <v>0</v>
      </c>
      <c r="W586" s="33">
        <f>-VLOOKUP($A586,'pl-data'!$A:$BR,38+W$3)</f>
        <v>0</v>
      </c>
      <c r="X586" s="33">
        <f>-VLOOKUP($A586,'pl-data'!$A:$BR,23+X$3)</f>
        <v>0</v>
      </c>
      <c r="Y586" s="34" t="str">
        <f t="shared" si="1420"/>
        <v>n/a</v>
      </c>
      <c r="Z586" s="34" t="str">
        <f t="shared" si="1421"/>
        <v>n/a</v>
      </c>
      <c r="AB586" s="33">
        <f>-VLOOKUP($A586,'pl-data'!$A:$BR,8+AB$3)</f>
        <v>0</v>
      </c>
      <c r="AC586" s="33">
        <f>-VLOOKUP($A586,'pl-data'!$A:$BR,38+AC$3)</f>
        <v>0</v>
      </c>
      <c r="AD586" s="33">
        <f>-VLOOKUP($A586,'pl-data'!$A:$BR,23+AD$3)</f>
        <v>0</v>
      </c>
      <c r="AE586" s="34" t="str">
        <f t="shared" si="1423"/>
        <v>n/a</v>
      </c>
      <c r="AF586" s="34" t="str">
        <f t="shared" si="1424"/>
        <v>n/a</v>
      </c>
      <c r="AH586" s="33">
        <f>-VLOOKUP($A586,'pl-data'!$A:$BR,8+AH$3)</f>
        <v>0</v>
      </c>
      <c r="AI586" s="33">
        <f>-VLOOKUP($A586,'pl-data'!$A:$BR,38+AI$3)</f>
        <v>0</v>
      </c>
      <c r="AJ586" s="33">
        <f>-VLOOKUP($A586,'pl-data'!$A:$BR,23+AJ$3)</f>
        <v>0</v>
      </c>
      <c r="AK586" s="34" t="str">
        <f t="shared" si="1426"/>
        <v>n/a</v>
      </c>
      <c r="AL586" s="34" t="str">
        <f t="shared" si="1427"/>
        <v>n/a</v>
      </c>
      <c r="AN586" s="33">
        <f>-VLOOKUP($A586,'pl-data'!$A:$BR,8+AN$3)</f>
        <v>0</v>
      </c>
      <c r="AO586" s="33">
        <f>-VLOOKUP($A586,'pl-data'!$A:$BR,38+AO$3)</f>
        <v>0</v>
      </c>
      <c r="AP586" s="33">
        <f>-VLOOKUP($A586,'pl-data'!$A:$BR,23+AP$3)</f>
        <v>0</v>
      </c>
      <c r="AQ586" s="34" t="str">
        <f t="shared" si="1429"/>
        <v>n/a</v>
      </c>
      <c r="AR586" s="34" t="str">
        <f t="shared" si="1430"/>
        <v>n/a</v>
      </c>
      <c r="AT586" s="33">
        <f>-VLOOKUP($A586,'pl-data'!$A:$BR,8+AT$3)</f>
        <v>0</v>
      </c>
      <c r="AU586" s="33">
        <f>-VLOOKUP($A586,'pl-data'!$A:$BR,38+AU$3)</f>
        <v>0</v>
      </c>
      <c r="AV586" s="33">
        <f>-VLOOKUP($A586,'pl-data'!$A:$BR,23+AV$3)</f>
        <v>0</v>
      </c>
      <c r="AW586" s="34" t="str">
        <f t="shared" si="1432"/>
        <v>n/a</v>
      </c>
      <c r="AX586" s="34" t="str">
        <f t="shared" si="1433"/>
        <v>n/a</v>
      </c>
      <c r="AZ586" s="33">
        <f>-VLOOKUP($A586,'pl-data'!$A:$BR,8+AZ$3)</f>
        <v>0</v>
      </c>
      <c r="BA586" s="33">
        <f>-VLOOKUP($A586,'pl-data'!$A:$BR,38+BA$3)</f>
        <v>0</v>
      </c>
      <c r="BB586" s="33">
        <f>-VLOOKUP($A586,'pl-data'!$A:$BR,23+BB$3)</f>
        <v>0</v>
      </c>
      <c r="BC586" s="34" t="str">
        <f t="shared" si="1435"/>
        <v>n/a</v>
      </c>
      <c r="BD586" s="34" t="str">
        <f t="shared" si="1436"/>
        <v>n/a</v>
      </c>
      <c r="BF586" s="33">
        <f>-VLOOKUP($A586,'pl-data'!$A:$BR,8+BF$3)</f>
        <v>0</v>
      </c>
      <c r="BG586" s="33">
        <f>-VLOOKUP($A586,'pl-data'!$A:$BR,38+BG$3)</f>
        <v>0</v>
      </c>
      <c r="BH586" s="33">
        <f>-VLOOKUP($A586,'pl-data'!$A:$BR,23+BH$3)</f>
        <v>0</v>
      </c>
      <c r="BI586" s="34" t="str">
        <f t="shared" si="1438"/>
        <v>n/a</v>
      </c>
      <c r="BJ586" s="34" t="str">
        <f t="shared" si="1439"/>
        <v>n/a</v>
      </c>
      <c r="BL586" s="33">
        <f>-VLOOKUP($A586,'pl-data'!$A:$BR,8+BL$3)</f>
        <v>0</v>
      </c>
      <c r="BM586" s="33">
        <f>-VLOOKUP($A586,'pl-data'!$A:$BR,38+BM$3)</f>
        <v>0</v>
      </c>
      <c r="BN586" s="33">
        <f>-VLOOKUP($A586,'pl-data'!$A:$BR,23+BN$3)</f>
        <v>0</v>
      </c>
      <c r="BO586" s="34" t="str">
        <f t="shared" si="1441"/>
        <v>n/a</v>
      </c>
      <c r="BP586" s="34" t="str">
        <f t="shared" si="1442"/>
        <v>n/a</v>
      </c>
      <c r="BR586" s="33">
        <f>-VLOOKUP($A586,'pl-data'!$A:$BR,8+BR$3)</f>
        <v>0</v>
      </c>
      <c r="BS586" s="33">
        <f>-VLOOKUP($A586,'pl-data'!$A:$BR,38+BS$3)</f>
        <v>0</v>
      </c>
      <c r="BT586" s="33">
        <f>-VLOOKUP($A586,'pl-data'!$A:$BR,23+BT$3)</f>
        <v>0</v>
      </c>
      <c r="BU586" s="34" t="str">
        <f t="shared" si="1444"/>
        <v>n/a</v>
      </c>
      <c r="BV586" s="34" t="str">
        <f t="shared" si="1445"/>
        <v>n/a</v>
      </c>
      <c r="BX586" s="33">
        <f t="shared" si="1449"/>
        <v>0</v>
      </c>
      <c r="BY586" s="33">
        <f t="shared" si="1450"/>
        <v>0</v>
      </c>
      <c r="BZ586" s="33">
        <f t="shared" si="1451"/>
        <v>0</v>
      </c>
      <c r="CA586" s="34" t="str">
        <f t="shared" si="1447"/>
        <v>n/a</v>
      </c>
      <c r="CB586" s="34" t="str">
        <f t="shared" si="1448"/>
        <v>n/a</v>
      </c>
    </row>
    <row r="587" spans="1:80" ht="24" hidden="1" outlineLevel="2" x14ac:dyDescent="0.2">
      <c r="A587" s="49">
        <v>2347</v>
      </c>
      <c r="B587" s="18" t="str">
        <f>+masterfile!D695</f>
        <v>2347 Aufwendungen aus Erwerb eigener Anteile</v>
      </c>
      <c r="D587" s="33">
        <f>-VLOOKUP($A587,'pl-data'!$A:$BR,8+D$3)</f>
        <v>0</v>
      </c>
      <c r="E587" s="33">
        <f>-VLOOKUP($A587,'pl-data'!$A:$BR,38+E$3)</f>
        <v>0</v>
      </c>
      <c r="F587" s="33">
        <f>-VLOOKUP($A587,'pl-data'!$A:$BR,23+F$3)</f>
        <v>0</v>
      </c>
      <c r="G587" s="34" t="str">
        <f t="shared" si="1411"/>
        <v>n/a</v>
      </c>
      <c r="H587" s="34" t="str">
        <f t="shared" si="1412"/>
        <v>n/a</v>
      </c>
      <c r="J587" s="33">
        <f>-VLOOKUP($A587,'pl-data'!$A:$BR,8+J$3)</f>
        <v>0</v>
      </c>
      <c r="K587" s="33">
        <f>-VLOOKUP($A587,'pl-data'!$A:$BR,38+K$3)</f>
        <v>0</v>
      </c>
      <c r="L587" s="33">
        <f>-VLOOKUP($A587,'pl-data'!$A:$BR,23+L$3)</f>
        <v>0</v>
      </c>
      <c r="M587" s="34" t="str">
        <f t="shared" si="1414"/>
        <v>n/a</v>
      </c>
      <c r="N587" s="34" t="str">
        <f t="shared" si="1415"/>
        <v>n/a</v>
      </c>
      <c r="P587" s="33">
        <f>-VLOOKUP($A587,'pl-data'!$A:$BR,8+P$3)</f>
        <v>0</v>
      </c>
      <c r="Q587" s="33">
        <f>-VLOOKUP($A587,'pl-data'!$A:$BR,38+Q$3)</f>
        <v>0</v>
      </c>
      <c r="R587" s="33">
        <f>-VLOOKUP($A587,'pl-data'!$A:$BR,23+R$3)</f>
        <v>0</v>
      </c>
      <c r="S587" s="34" t="str">
        <f t="shared" si="1417"/>
        <v>n/a</v>
      </c>
      <c r="T587" s="34" t="str">
        <f t="shared" si="1418"/>
        <v>n/a</v>
      </c>
      <c r="V587" s="33">
        <f>-VLOOKUP($A587,'pl-data'!$A:$BR,8+V$3)</f>
        <v>0</v>
      </c>
      <c r="W587" s="33">
        <f>-VLOOKUP($A587,'pl-data'!$A:$BR,38+W$3)</f>
        <v>0</v>
      </c>
      <c r="X587" s="33">
        <f>-VLOOKUP($A587,'pl-data'!$A:$BR,23+X$3)</f>
        <v>0</v>
      </c>
      <c r="Y587" s="34" t="str">
        <f t="shared" si="1420"/>
        <v>n/a</v>
      </c>
      <c r="Z587" s="34" t="str">
        <f t="shared" si="1421"/>
        <v>n/a</v>
      </c>
      <c r="AB587" s="33">
        <f>-VLOOKUP($A587,'pl-data'!$A:$BR,8+AB$3)</f>
        <v>0</v>
      </c>
      <c r="AC587" s="33">
        <f>-VLOOKUP($A587,'pl-data'!$A:$BR,38+AC$3)</f>
        <v>0</v>
      </c>
      <c r="AD587" s="33">
        <f>-VLOOKUP($A587,'pl-data'!$A:$BR,23+AD$3)</f>
        <v>0</v>
      </c>
      <c r="AE587" s="34" t="str">
        <f t="shared" si="1423"/>
        <v>n/a</v>
      </c>
      <c r="AF587" s="34" t="str">
        <f t="shared" si="1424"/>
        <v>n/a</v>
      </c>
      <c r="AH587" s="33">
        <f>-VLOOKUP($A587,'pl-data'!$A:$BR,8+AH$3)</f>
        <v>0</v>
      </c>
      <c r="AI587" s="33">
        <f>-VLOOKUP($A587,'pl-data'!$A:$BR,38+AI$3)</f>
        <v>0</v>
      </c>
      <c r="AJ587" s="33">
        <f>-VLOOKUP($A587,'pl-data'!$A:$BR,23+AJ$3)</f>
        <v>0</v>
      </c>
      <c r="AK587" s="34" t="str">
        <f t="shared" si="1426"/>
        <v>n/a</v>
      </c>
      <c r="AL587" s="34" t="str">
        <f t="shared" si="1427"/>
        <v>n/a</v>
      </c>
      <c r="AN587" s="33">
        <f>-VLOOKUP($A587,'pl-data'!$A:$BR,8+AN$3)</f>
        <v>0</v>
      </c>
      <c r="AO587" s="33">
        <f>-VLOOKUP($A587,'pl-data'!$A:$BR,38+AO$3)</f>
        <v>0</v>
      </c>
      <c r="AP587" s="33">
        <f>-VLOOKUP($A587,'pl-data'!$A:$BR,23+AP$3)</f>
        <v>0</v>
      </c>
      <c r="AQ587" s="34" t="str">
        <f t="shared" si="1429"/>
        <v>n/a</v>
      </c>
      <c r="AR587" s="34" t="str">
        <f t="shared" si="1430"/>
        <v>n/a</v>
      </c>
      <c r="AT587" s="33">
        <f>-VLOOKUP($A587,'pl-data'!$A:$BR,8+AT$3)</f>
        <v>0</v>
      </c>
      <c r="AU587" s="33">
        <f>-VLOOKUP($A587,'pl-data'!$A:$BR,38+AU$3)</f>
        <v>0</v>
      </c>
      <c r="AV587" s="33">
        <f>-VLOOKUP($A587,'pl-data'!$A:$BR,23+AV$3)</f>
        <v>0</v>
      </c>
      <c r="AW587" s="34" t="str">
        <f t="shared" si="1432"/>
        <v>n/a</v>
      </c>
      <c r="AX587" s="34" t="str">
        <f t="shared" si="1433"/>
        <v>n/a</v>
      </c>
      <c r="AZ587" s="33">
        <f>-VLOOKUP($A587,'pl-data'!$A:$BR,8+AZ$3)</f>
        <v>0</v>
      </c>
      <c r="BA587" s="33">
        <f>-VLOOKUP($A587,'pl-data'!$A:$BR,38+BA$3)</f>
        <v>0</v>
      </c>
      <c r="BB587" s="33">
        <f>-VLOOKUP($A587,'pl-data'!$A:$BR,23+BB$3)</f>
        <v>0</v>
      </c>
      <c r="BC587" s="34" t="str">
        <f t="shared" si="1435"/>
        <v>n/a</v>
      </c>
      <c r="BD587" s="34" t="str">
        <f t="shared" si="1436"/>
        <v>n/a</v>
      </c>
      <c r="BF587" s="33">
        <f>-VLOOKUP($A587,'pl-data'!$A:$BR,8+BF$3)</f>
        <v>0</v>
      </c>
      <c r="BG587" s="33">
        <f>-VLOOKUP($A587,'pl-data'!$A:$BR,38+BG$3)</f>
        <v>0</v>
      </c>
      <c r="BH587" s="33">
        <f>-VLOOKUP($A587,'pl-data'!$A:$BR,23+BH$3)</f>
        <v>0</v>
      </c>
      <c r="BI587" s="34" t="str">
        <f t="shared" si="1438"/>
        <v>n/a</v>
      </c>
      <c r="BJ587" s="34" t="str">
        <f t="shared" si="1439"/>
        <v>n/a</v>
      </c>
      <c r="BL587" s="33">
        <f>-VLOOKUP($A587,'pl-data'!$A:$BR,8+BL$3)</f>
        <v>0</v>
      </c>
      <c r="BM587" s="33">
        <f>-VLOOKUP($A587,'pl-data'!$A:$BR,38+BM$3)</f>
        <v>0</v>
      </c>
      <c r="BN587" s="33">
        <f>-VLOOKUP($A587,'pl-data'!$A:$BR,23+BN$3)</f>
        <v>0</v>
      </c>
      <c r="BO587" s="34" t="str">
        <f t="shared" si="1441"/>
        <v>n/a</v>
      </c>
      <c r="BP587" s="34" t="str">
        <f t="shared" si="1442"/>
        <v>n/a</v>
      </c>
      <c r="BR587" s="33">
        <f>-VLOOKUP($A587,'pl-data'!$A:$BR,8+BR$3)</f>
        <v>0</v>
      </c>
      <c r="BS587" s="33">
        <f>-VLOOKUP($A587,'pl-data'!$A:$BR,38+BS$3)</f>
        <v>0</v>
      </c>
      <c r="BT587" s="33">
        <f>-VLOOKUP($A587,'pl-data'!$A:$BR,23+BT$3)</f>
        <v>0</v>
      </c>
      <c r="BU587" s="34" t="str">
        <f t="shared" si="1444"/>
        <v>n/a</v>
      </c>
      <c r="BV587" s="34" t="str">
        <f t="shared" si="1445"/>
        <v>n/a</v>
      </c>
      <c r="BX587" s="33">
        <f t="shared" si="1449"/>
        <v>0</v>
      </c>
      <c r="BY587" s="33">
        <f t="shared" si="1450"/>
        <v>0</v>
      </c>
      <c r="BZ587" s="33">
        <f t="shared" si="1451"/>
        <v>0</v>
      </c>
      <c r="CA587" s="34" t="str">
        <f t="shared" si="1447"/>
        <v>n/a</v>
      </c>
      <c r="CB587" s="34" t="str">
        <f t="shared" si="1448"/>
        <v>n/a</v>
      </c>
    </row>
    <row r="588" spans="1:80" ht="24" hidden="1" outlineLevel="2" x14ac:dyDescent="0.2">
      <c r="A588" s="49">
        <v>2350</v>
      </c>
      <c r="B588" s="18" t="str">
        <f>+masterfile!D696</f>
        <v>2350 Sonst. Grundstücksaufwendungen neutral</v>
      </c>
      <c r="D588" s="33">
        <f>-VLOOKUP($A588,'pl-data'!$A:$BR,8+D$3)</f>
        <v>0</v>
      </c>
      <c r="E588" s="33">
        <f>-VLOOKUP($A588,'pl-data'!$A:$BR,38+E$3)</f>
        <v>0</v>
      </c>
      <c r="F588" s="33">
        <f>-VLOOKUP($A588,'pl-data'!$A:$BR,23+F$3)</f>
        <v>0</v>
      </c>
      <c r="G588" s="34" t="str">
        <f t="shared" si="1411"/>
        <v>n/a</v>
      </c>
      <c r="H588" s="34" t="str">
        <f t="shared" si="1412"/>
        <v>n/a</v>
      </c>
      <c r="J588" s="33">
        <f>-VLOOKUP($A588,'pl-data'!$A:$BR,8+J$3)</f>
        <v>0</v>
      </c>
      <c r="K588" s="33">
        <f>-VLOOKUP($A588,'pl-data'!$A:$BR,38+K$3)</f>
        <v>0</v>
      </c>
      <c r="L588" s="33">
        <f>-VLOOKUP($A588,'pl-data'!$A:$BR,23+L$3)</f>
        <v>0</v>
      </c>
      <c r="M588" s="34" t="str">
        <f t="shared" si="1414"/>
        <v>n/a</v>
      </c>
      <c r="N588" s="34" t="str">
        <f t="shared" si="1415"/>
        <v>n/a</v>
      </c>
      <c r="P588" s="33">
        <f>-VLOOKUP($A588,'pl-data'!$A:$BR,8+P$3)</f>
        <v>0</v>
      </c>
      <c r="Q588" s="33">
        <f>-VLOOKUP($A588,'pl-data'!$A:$BR,38+Q$3)</f>
        <v>0</v>
      </c>
      <c r="R588" s="33">
        <f>-VLOOKUP($A588,'pl-data'!$A:$BR,23+R$3)</f>
        <v>0</v>
      </c>
      <c r="S588" s="34" t="str">
        <f t="shared" si="1417"/>
        <v>n/a</v>
      </c>
      <c r="T588" s="34" t="str">
        <f t="shared" si="1418"/>
        <v>n/a</v>
      </c>
      <c r="V588" s="33">
        <f>-VLOOKUP($A588,'pl-data'!$A:$BR,8+V$3)</f>
        <v>0</v>
      </c>
      <c r="W588" s="33">
        <f>-VLOOKUP($A588,'pl-data'!$A:$BR,38+W$3)</f>
        <v>0</v>
      </c>
      <c r="X588" s="33">
        <f>-VLOOKUP($A588,'pl-data'!$A:$BR,23+X$3)</f>
        <v>0</v>
      </c>
      <c r="Y588" s="34" t="str">
        <f t="shared" si="1420"/>
        <v>n/a</v>
      </c>
      <c r="Z588" s="34" t="str">
        <f t="shared" si="1421"/>
        <v>n/a</v>
      </c>
      <c r="AB588" s="33">
        <f>-VLOOKUP($A588,'pl-data'!$A:$BR,8+AB$3)</f>
        <v>0</v>
      </c>
      <c r="AC588" s="33">
        <f>-VLOOKUP($A588,'pl-data'!$A:$BR,38+AC$3)</f>
        <v>0</v>
      </c>
      <c r="AD588" s="33">
        <f>-VLOOKUP($A588,'pl-data'!$A:$BR,23+AD$3)</f>
        <v>0</v>
      </c>
      <c r="AE588" s="34" t="str">
        <f t="shared" si="1423"/>
        <v>n/a</v>
      </c>
      <c r="AF588" s="34" t="str">
        <f t="shared" si="1424"/>
        <v>n/a</v>
      </c>
      <c r="AH588" s="33">
        <f>-VLOOKUP($A588,'pl-data'!$A:$BR,8+AH$3)</f>
        <v>0</v>
      </c>
      <c r="AI588" s="33">
        <f>-VLOOKUP($A588,'pl-data'!$A:$BR,38+AI$3)</f>
        <v>0</v>
      </c>
      <c r="AJ588" s="33">
        <f>-VLOOKUP($A588,'pl-data'!$A:$BR,23+AJ$3)</f>
        <v>0</v>
      </c>
      <c r="AK588" s="34" t="str">
        <f t="shared" si="1426"/>
        <v>n/a</v>
      </c>
      <c r="AL588" s="34" t="str">
        <f t="shared" si="1427"/>
        <v>n/a</v>
      </c>
      <c r="AN588" s="33">
        <f>-VLOOKUP($A588,'pl-data'!$A:$BR,8+AN$3)</f>
        <v>0</v>
      </c>
      <c r="AO588" s="33">
        <f>-VLOOKUP($A588,'pl-data'!$A:$BR,38+AO$3)</f>
        <v>0</v>
      </c>
      <c r="AP588" s="33">
        <f>-VLOOKUP($A588,'pl-data'!$A:$BR,23+AP$3)</f>
        <v>0</v>
      </c>
      <c r="AQ588" s="34" t="str">
        <f t="shared" si="1429"/>
        <v>n/a</v>
      </c>
      <c r="AR588" s="34" t="str">
        <f t="shared" si="1430"/>
        <v>n/a</v>
      </c>
      <c r="AT588" s="33">
        <f>-VLOOKUP($A588,'pl-data'!$A:$BR,8+AT$3)</f>
        <v>0</v>
      </c>
      <c r="AU588" s="33">
        <f>-VLOOKUP($A588,'pl-data'!$A:$BR,38+AU$3)</f>
        <v>0</v>
      </c>
      <c r="AV588" s="33">
        <f>-VLOOKUP($A588,'pl-data'!$A:$BR,23+AV$3)</f>
        <v>0</v>
      </c>
      <c r="AW588" s="34" t="str">
        <f t="shared" si="1432"/>
        <v>n/a</v>
      </c>
      <c r="AX588" s="34" t="str">
        <f t="shared" si="1433"/>
        <v>n/a</v>
      </c>
      <c r="AZ588" s="33">
        <f>-VLOOKUP($A588,'pl-data'!$A:$BR,8+AZ$3)</f>
        <v>0</v>
      </c>
      <c r="BA588" s="33">
        <f>-VLOOKUP($A588,'pl-data'!$A:$BR,38+BA$3)</f>
        <v>0</v>
      </c>
      <c r="BB588" s="33">
        <f>-VLOOKUP($A588,'pl-data'!$A:$BR,23+BB$3)</f>
        <v>0</v>
      </c>
      <c r="BC588" s="34" t="str">
        <f t="shared" si="1435"/>
        <v>n/a</v>
      </c>
      <c r="BD588" s="34" t="str">
        <f t="shared" si="1436"/>
        <v>n/a</v>
      </c>
      <c r="BF588" s="33">
        <f>-VLOOKUP($A588,'pl-data'!$A:$BR,8+BF$3)</f>
        <v>0</v>
      </c>
      <c r="BG588" s="33">
        <f>-VLOOKUP($A588,'pl-data'!$A:$BR,38+BG$3)</f>
        <v>0</v>
      </c>
      <c r="BH588" s="33">
        <f>-VLOOKUP($A588,'pl-data'!$A:$BR,23+BH$3)</f>
        <v>0</v>
      </c>
      <c r="BI588" s="34" t="str">
        <f t="shared" si="1438"/>
        <v>n/a</v>
      </c>
      <c r="BJ588" s="34" t="str">
        <f t="shared" si="1439"/>
        <v>n/a</v>
      </c>
      <c r="BL588" s="33">
        <f>-VLOOKUP($A588,'pl-data'!$A:$BR,8+BL$3)</f>
        <v>0</v>
      </c>
      <c r="BM588" s="33">
        <f>-VLOOKUP($A588,'pl-data'!$A:$BR,38+BM$3)</f>
        <v>0</v>
      </c>
      <c r="BN588" s="33">
        <f>-VLOOKUP($A588,'pl-data'!$A:$BR,23+BN$3)</f>
        <v>0</v>
      </c>
      <c r="BO588" s="34" t="str">
        <f t="shared" si="1441"/>
        <v>n/a</v>
      </c>
      <c r="BP588" s="34" t="str">
        <f t="shared" si="1442"/>
        <v>n/a</v>
      </c>
      <c r="BR588" s="33">
        <f>-VLOOKUP($A588,'pl-data'!$A:$BR,8+BR$3)</f>
        <v>0</v>
      </c>
      <c r="BS588" s="33">
        <f>-VLOOKUP($A588,'pl-data'!$A:$BR,38+BS$3)</f>
        <v>0</v>
      </c>
      <c r="BT588" s="33">
        <f>-VLOOKUP($A588,'pl-data'!$A:$BR,23+BT$3)</f>
        <v>0</v>
      </c>
      <c r="BU588" s="34" t="str">
        <f t="shared" si="1444"/>
        <v>n/a</v>
      </c>
      <c r="BV588" s="34" t="str">
        <f t="shared" si="1445"/>
        <v>n/a</v>
      </c>
      <c r="BX588" s="33">
        <f t="shared" si="1449"/>
        <v>0</v>
      </c>
      <c r="BY588" s="33">
        <f t="shared" si="1450"/>
        <v>0</v>
      </c>
      <c r="BZ588" s="33">
        <f t="shared" si="1451"/>
        <v>0</v>
      </c>
      <c r="CA588" s="34" t="str">
        <f t="shared" si="1447"/>
        <v>n/a</v>
      </c>
      <c r="CB588" s="34" t="str">
        <f t="shared" si="1448"/>
        <v>n/a</v>
      </c>
    </row>
    <row r="589" spans="1:80" ht="24" hidden="1" outlineLevel="2" x14ac:dyDescent="0.2">
      <c r="A589" s="49">
        <v>2380</v>
      </c>
      <c r="B589" s="18" t="str">
        <f>+masterfile!D698</f>
        <v>2380 Zuwendungen,Spenden steuerl. n. abziehb.</v>
      </c>
      <c r="D589" s="33">
        <f>-VLOOKUP($A589,'pl-data'!$A:$BR,8+D$3)</f>
        <v>0</v>
      </c>
      <c r="E589" s="33">
        <f>-VLOOKUP($A589,'pl-data'!$A:$BR,38+E$3)</f>
        <v>0</v>
      </c>
      <c r="F589" s="33">
        <f>-VLOOKUP($A589,'pl-data'!$A:$BR,23+F$3)</f>
        <v>0</v>
      </c>
      <c r="G589" s="34" t="str">
        <f t="shared" si="1411"/>
        <v>n/a</v>
      </c>
      <c r="H589" s="34" t="str">
        <f t="shared" si="1412"/>
        <v>n/a</v>
      </c>
      <c r="J589" s="33">
        <f>-VLOOKUP($A589,'pl-data'!$A:$BR,8+J$3)</f>
        <v>0</v>
      </c>
      <c r="K589" s="33">
        <f>-VLOOKUP($A589,'pl-data'!$A:$BR,38+K$3)</f>
        <v>0</v>
      </c>
      <c r="L589" s="33">
        <f>-VLOOKUP($A589,'pl-data'!$A:$BR,23+L$3)</f>
        <v>0</v>
      </c>
      <c r="M589" s="34" t="str">
        <f t="shared" si="1414"/>
        <v>n/a</v>
      </c>
      <c r="N589" s="34" t="str">
        <f t="shared" si="1415"/>
        <v>n/a</v>
      </c>
      <c r="P589" s="33">
        <f>-VLOOKUP($A589,'pl-data'!$A:$BR,8+P$3)</f>
        <v>0</v>
      </c>
      <c r="Q589" s="33">
        <f>-VLOOKUP($A589,'pl-data'!$A:$BR,38+Q$3)</f>
        <v>0</v>
      </c>
      <c r="R589" s="33">
        <f>-VLOOKUP($A589,'pl-data'!$A:$BR,23+R$3)</f>
        <v>0</v>
      </c>
      <c r="S589" s="34" t="str">
        <f t="shared" si="1417"/>
        <v>n/a</v>
      </c>
      <c r="T589" s="34" t="str">
        <f t="shared" si="1418"/>
        <v>n/a</v>
      </c>
      <c r="V589" s="33">
        <f>-VLOOKUP($A589,'pl-data'!$A:$BR,8+V$3)</f>
        <v>0</v>
      </c>
      <c r="W589" s="33">
        <f>-VLOOKUP($A589,'pl-data'!$A:$BR,38+W$3)</f>
        <v>0</v>
      </c>
      <c r="X589" s="33">
        <f>-VLOOKUP($A589,'pl-data'!$A:$BR,23+X$3)</f>
        <v>0</v>
      </c>
      <c r="Y589" s="34" t="str">
        <f t="shared" si="1420"/>
        <v>n/a</v>
      </c>
      <c r="Z589" s="34" t="str">
        <f t="shared" si="1421"/>
        <v>n/a</v>
      </c>
      <c r="AB589" s="33">
        <f>-VLOOKUP($A589,'pl-data'!$A:$BR,8+AB$3)</f>
        <v>0</v>
      </c>
      <c r="AC589" s="33">
        <f>-VLOOKUP($A589,'pl-data'!$A:$BR,38+AC$3)</f>
        <v>0</v>
      </c>
      <c r="AD589" s="33">
        <f>-VLOOKUP($A589,'pl-data'!$A:$BR,23+AD$3)</f>
        <v>0</v>
      </c>
      <c r="AE589" s="34" t="str">
        <f t="shared" si="1423"/>
        <v>n/a</v>
      </c>
      <c r="AF589" s="34" t="str">
        <f t="shared" si="1424"/>
        <v>n/a</v>
      </c>
      <c r="AH589" s="33">
        <f>-VLOOKUP($A589,'pl-data'!$A:$BR,8+AH$3)</f>
        <v>0</v>
      </c>
      <c r="AI589" s="33">
        <f>-VLOOKUP($A589,'pl-data'!$A:$BR,38+AI$3)</f>
        <v>0</v>
      </c>
      <c r="AJ589" s="33">
        <f>-VLOOKUP($A589,'pl-data'!$A:$BR,23+AJ$3)</f>
        <v>0</v>
      </c>
      <c r="AK589" s="34" t="str">
        <f t="shared" si="1426"/>
        <v>n/a</v>
      </c>
      <c r="AL589" s="34" t="str">
        <f t="shared" si="1427"/>
        <v>n/a</v>
      </c>
      <c r="AN589" s="33">
        <f>-VLOOKUP($A589,'pl-data'!$A:$BR,8+AN$3)</f>
        <v>0</v>
      </c>
      <c r="AO589" s="33">
        <f>-VLOOKUP($A589,'pl-data'!$A:$BR,38+AO$3)</f>
        <v>0</v>
      </c>
      <c r="AP589" s="33">
        <f>-VLOOKUP($A589,'pl-data'!$A:$BR,23+AP$3)</f>
        <v>0</v>
      </c>
      <c r="AQ589" s="34" t="str">
        <f t="shared" si="1429"/>
        <v>n/a</v>
      </c>
      <c r="AR589" s="34" t="str">
        <f t="shared" si="1430"/>
        <v>n/a</v>
      </c>
      <c r="AT589" s="33">
        <f>-VLOOKUP($A589,'pl-data'!$A:$BR,8+AT$3)</f>
        <v>0</v>
      </c>
      <c r="AU589" s="33">
        <f>-VLOOKUP($A589,'pl-data'!$A:$BR,38+AU$3)</f>
        <v>0</v>
      </c>
      <c r="AV589" s="33">
        <f>-VLOOKUP($A589,'pl-data'!$A:$BR,23+AV$3)</f>
        <v>0</v>
      </c>
      <c r="AW589" s="34" t="str">
        <f t="shared" si="1432"/>
        <v>n/a</v>
      </c>
      <c r="AX589" s="34" t="str">
        <f t="shared" si="1433"/>
        <v>n/a</v>
      </c>
      <c r="AZ589" s="33">
        <f>-VLOOKUP($A589,'pl-data'!$A:$BR,8+AZ$3)</f>
        <v>0</v>
      </c>
      <c r="BA589" s="33">
        <f>-VLOOKUP($A589,'pl-data'!$A:$BR,38+BA$3)</f>
        <v>0</v>
      </c>
      <c r="BB589" s="33">
        <f>-VLOOKUP($A589,'pl-data'!$A:$BR,23+BB$3)</f>
        <v>0</v>
      </c>
      <c r="BC589" s="34" t="str">
        <f t="shared" si="1435"/>
        <v>n/a</v>
      </c>
      <c r="BD589" s="34" t="str">
        <f t="shared" si="1436"/>
        <v>n/a</v>
      </c>
      <c r="BF589" s="33">
        <f>-VLOOKUP($A589,'pl-data'!$A:$BR,8+BF$3)</f>
        <v>0</v>
      </c>
      <c r="BG589" s="33">
        <f>-VLOOKUP($A589,'pl-data'!$A:$BR,38+BG$3)</f>
        <v>0</v>
      </c>
      <c r="BH589" s="33">
        <f>-VLOOKUP($A589,'pl-data'!$A:$BR,23+BH$3)</f>
        <v>0</v>
      </c>
      <c r="BI589" s="34" t="str">
        <f t="shared" si="1438"/>
        <v>n/a</v>
      </c>
      <c r="BJ589" s="34" t="str">
        <f t="shared" si="1439"/>
        <v>n/a</v>
      </c>
      <c r="BL589" s="33">
        <f>-VLOOKUP($A589,'pl-data'!$A:$BR,8+BL$3)</f>
        <v>0</v>
      </c>
      <c r="BM589" s="33">
        <f>-VLOOKUP($A589,'pl-data'!$A:$BR,38+BM$3)</f>
        <v>0</v>
      </c>
      <c r="BN589" s="33">
        <f>-VLOOKUP($A589,'pl-data'!$A:$BR,23+BN$3)</f>
        <v>0</v>
      </c>
      <c r="BO589" s="34" t="str">
        <f t="shared" si="1441"/>
        <v>n/a</v>
      </c>
      <c r="BP589" s="34" t="str">
        <f t="shared" si="1442"/>
        <v>n/a</v>
      </c>
      <c r="BR589" s="33">
        <f>-VLOOKUP($A589,'pl-data'!$A:$BR,8+BR$3)</f>
        <v>0</v>
      </c>
      <c r="BS589" s="33">
        <f>-VLOOKUP($A589,'pl-data'!$A:$BR,38+BS$3)</f>
        <v>0</v>
      </c>
      <c r="BT589" s="33">
        <f>-VLOOKUP($A589,'pl-data'!$A:$BR,23+BT$3)</f>
        <v>0</v>
      </c>
      <c r="BU589" s="34" t="str">
        <f t="shared" si="1444"/>
        <v>n/a</v>
      </c>
      <c r="BV589" s="34" t="str">
        <f t="shared" si="1445"/>
        <v>n/a</v>
      </c>
      <c r="BX589" s="33">
        <f t="shared" si="1449"/>
        <v>0</v>
      </c>
      <c r="BY589" s="33">
        <f t="shared" si="1450"/>
        <v>0</v>
      </c>
      <c r="BZ589" s="33">
        <f t="shared" si="1451"/>
        <v>0</v>
      </c>
      <c r="CA589" s="34" t="str">
        <f t="shared" si="1447"/>
        <v>n/a</v>
      </c>
      <c r="CB589" s="34" t="str">
        <f t="shared" si="1448"/>
        <v>n/a</v>
      </c>
    </row>
    <row r="590" spans="1:80" ht="24" hidden="1" outlineLevel="2" x14ac:dyDescent="0.2">
      <c r="A590" s="49">
        <v>2381</v>
      </c>
      <c r="B590" s="18" t="str">
        <f>+masterfile!D699</f>
        <v>2381 Zuwendg.Spenden wissensch./kult. Zweck</v>
      </c>
      <c r="D590" s="33">
        <f>-VLOOKUP($A590,'pl-data'!$A:$BR,8+D$3)</f>
        <v>0</v>
      </c>
      <c r="E590" s="33">
        <f>-VLOOKUP($A590,'pl-data'!$A:$BR,38+E$3)</f>
        <v>0</v>
      </c>
      <c r="F590" s="33">
        <f>-VLOOKUP($A590,'pl-data'!$A:$BR,23+F$3)</f>
        <v>0</v>
      </c>
      <c r="G590" s="34" t="str">
        <f t="shared" si="1411"/>
        <v>n/a</v>
      </c>
      <c r="H590" s="34" t="str">
        <f t="shared" si="1412"/>
        <v>n/a</v>
      </c>
      <c r="J590" s="33">
        <f>-VLOOKUP($A590,'pl-data'!$A:$BR,8+J$3)</f>
        <v>0</v>
      </c>
      <c r="K590" s="33">
        <f>-VLOOKUP($A590,'pl-data'!$A:$BR,38+K$3)</f>
        <v>0</v>
      </c>
      <c r="L590" s="33">
        <f>-VLOOKUP($A590,'pl-data'!$A:$BR,23+L$3)</f>
        <v>0</v>
      </c>
      <c r="M590" s="34" t="str">
        <f t="shared" si="1414"/>
        <v>n/a</v>
      </c>
      <c r="N590" s="34" t="str">
        <f t="shared" si="1415"/>
        <v>n/a</v>
      </c>
      <c r="P590" s="33">
        <f>-VLOOKUP($A590,'pl-data'!$A:$BR,8+P$3)</f>
        <v>0</v>
      </c>
      <c r="Q590" s="33">
        <f>-VLOOKUP($A590,'pl-data'!$A:$BR,38+Q$3)</f>
        <v>0</v>
      </c>
      <c r="R590" s="33">
        <f>-VLOOKUP($A590,'pl-data'!$A:$BR,23+R$3)</f>
        <v>0</v>
      </c>
      <c r="S590" s="34" t="str">
        <f t="shared" si="1417"/>
        <v>n/a</v>
      </c>
      <c r="T590" s="34" t="str">
        <f t="shared" si="1418"/>
        <v>n/a</v>
      </c>
      <c r="V590" s="33">
        <f>-VLOOKUP($A590,'pl-data'!$A:$BR,8+V$3)</f>
        <v>0</v>
      </c>
      <c r="W590" s="33">
        <f>-VLOOKUP($A590,'pl-data'!$A:$BR,38+W$3)</f>
        <v>0</v>
      </c>
      <c r="X590" s="33">
        <f>-VLOOKUP($A590,'pl-data'!$A:$BR,23+X$3)</f>
        <v>0</v>
      </c>
      <c r="Y590" s="34" t="str">
        <f t="shared" si="1420"/>
        <v>n/a</v>
      </c>
      <c r="Z590" s="34" t="str">
        <f t="shared" si="1421"/>
        <v>n/a</v>
      </c>
      <c r="AB590" s="33">
        <f>-VLOOKUP($A590,'pl-data'!$A:$BR,8+AB$3)</f>
        <v>0</v>
      </c>
      <c r="AC590" s="33">
        <f>-VLOOKUP($A590,'pl-data'!$A:$BR,38+AC$3)</f>
        <v>0</v>
      </c>
      <c r="AD590" s="33">
        <f>-VLOOKUP($A590,'pl-data'!$A:$BR,23+AD$3)</f>
        <v>0</v>
      </c>
      <c r="AE590" s="34" t="str">
        <f t="shared" si="1423"/>
        <v>n/a</v>
      </c>
      <c r="AF590" s="34" t="str">
        <f t="shared" si="1424"/>
        <v>n/a</v>
      </c>
      <c r="AH590" s="33">
        <f>-VLOOKUP($A590,'pl-data'!$A:$BR,8+AH$3)</f>
        <v>0</v>
      </c>
      <c r="AI590" s="33">
        <f>-VLOOKUP($A590,'pl-data'!$A:$BR,38+AI$3)</f>
        <v>0</v>
      </c>
      <c r="AJ590" s="33">
        <f>-VLOOKUP($A590,'pl-data'!$A:$BR,23+AJ$3)</f>
        <v>0</v>
      </c>
      <c r="AK590" s="34" t="str">
        <f t="shared" si="1426"/>
        <v>n/a</v>
      </c>
      <c r="AL590" s="34" t="str">
        <f t="shared" si="1427"/>
        <v>n/a</v>
      </c>
      <c r="AN590" s="33">
        <f>-VLOOKUP($A590,'pl-data'!$A:$BR,8+AN$3)</f>
        <v>0</v>
      </c>
      <c r="AO590" s="33">
        <f>-VLOOKUP($A590,'pl-data'!$A:$BR,38+AO$3)</f>
        <v>0</v>
      </c>
      <c r="AP590" s="33">
        <f>-VLOOKUP($A590,'pl-data'!$A:$BR,23+AP$3)</f>
        <v>0</v>
      </c>
      <c r="AQ590" s="34" t="str">
        <f t="shared" si="1429"/>
        <v>n/a</v>
      </c>
      <c r="AR590" s="34" t="str">
        <f t="shared" si="1430"/>
        <v>n/a</v>
      </c>
      <c r="AT590" s="33">
        <f>-VLOOKUP($A590,'pl-data'!$A:$BR,8+AT$3)</f>
        <v>0</v>
      </c>
      <c r="AU590" s="33">
        <f>-VLOOKUP($A590,'pl-data'!$A:$BR,38+AU$3)</f>
        <v>0</v>
      </c>
      <c r="AV590" s="33">
        <f>-VLOOKUP($A590,'pl-data'!$A:$BR,23+AV$3)</f>
        <v>0</v>
      </c>
      <c r="AW590" s="34" t="str">
        <f t="shared" si="1432"/>
        <v>n/a</v>
      </c>
      <c r="AX590" s="34" t="str">
        <f t="shared" si="1433"/>
        <v>n/a</v>
      </c>
      <c r="AZ590" s="33">
        <f>-VLOOKUP($A590,'pl-data'!$A:$BR,8+AZ$3)</f>
        <v>0</v>
      </c>
      <c r="BA590" s="33">
        <f>-VLOOKUP($A590,'pl-data'!$A:$BR,38+BA$3)</f>
        <v>0</v>
      </c>
      <c r="BB590" s="33">
        <f>-VLOOKUP($A590,'pl-data'!$A:$BR,23+BB$3)</f>
        <v>0</v>
      </c>
      <c r="BC590" s="34" t="str">
        <f t="shared" si="1435"/>
        <v>n/a</v>
      </c>
      <c r="BD590" s="34" t="str">
        <f t="shared" si="1436"/>
        <v>n/a</v>
      </c>
      <c r="BF590" s="33">
        <f>-VLOOKUP($A590,'pl-data'!$A:$BR,8+BF$3)</f>
        <v>0</v>
      </c>
      <c r="BG590" s="33">
        <f>-VLOOKUP($A590,'pl-data'!$A:$BR,38+BG$3)</f>
        <v>0</v>
      </c>
      <c r="BH590" s="33">
        <f>-VLOOKUP($A590,'pl-data'!$A:$BR,23+BH$3)</f>
        <v>0</v>
      </c>
      <c r="BI590" s="34" t="str">
        <f t="shared" si="1438"/>
        <v>n/a</v>
      </c>
      <c r="BJ590" s="34" t="str">
        <f t="shared" si="1439"/>
        <v>n/a</v>
      </c>
      <c r="BL590" s="33">
        <f>-VLOOKUP($A590,'pl-data'!$A:$BR,8+BL$3)</f>
        <v>0</v>
      </c>
      <c r="BM590" s="33">
        <f>-VLOOKUP($A590,'pl-data'!$A:$BR,38+BM$3)</f>
        <v>0</v>
      </c>
      <c r="BN590" s="33">
        <f>-VLOOKUP($A590,'pl-data'!$A:$BR,23+BN$3)</f>
        <v>0</v>
      </c>
      <c r="BO590" s="34" t="str">
        <f t="shared" si="1441"/>
        <v>n/a</v>
      </c>
      <c r="BP590" s="34" t="str">
        <f t="shared" si="1442"/>
        <v>n/a</v>
      </c>
      <c r="BR590" s="33">
        <f>-VLOOKUP($A590,'pl-data'!$A:$BR,8+BR$3)</f>
        <v>0</v>
      </c>
      <c r="BS590" s="33">
        <f>-VLOOKUP($A590,'pl-data'!$A:$BR,38+BS$3)</f>
        <v>0</v>
      </c>
      <c r="BT590" s="33">
        <f>-VLOOKUP($A590,'pl-data'!$A:$BR,23+BT$3)</f>
        <v>0</v>
      </c>
      <c r="BU590" s="34" t="str">
        <f t="shared" si="1444"/>
        <v>n/a</v>
      </c>
      <c r="BV590" s="34" t="str">
        <f t="shared" si="1445"/>
        <v>n/a</v>
      </c>
      <c r="BX590" s="33">
        <f t="shared" si="1449"/>
        <v>0</v>
      </c>
      <c r="BY590" s="33">
        <f t="shared" si="1450"/>
        <v>0</v>
      </c>
      <c r="BZ590" s="33">
        <f t="shared" si="1451"/>
        <v>0</v>
      </c>
      <c r="CA590" s="34" t="str">
        <f t="shared" si="1447"/>
        <v>n/a</v>
      </c>
      <c r="CB590" s="34" t="str">
        <f t="shared" si="1448"/>
        <v>n/a</v>
      </c>
    </row>
    <row r="591" spans="1:80" ht="24" hidden="1" outlineLevel="2" x14ac:dyDescent="0.2">
      <c r="A591" s="49">
        <v>2382</v>
      </c>
      <c r="B591" s="18" t="str">
        <f>+masterfile!D700</f>
        <v>2382 Zuwendungen,Spenden mildtätige Zwecke</v>
      </c>
      <c r="D591" s="33">
        <f>-VLOOKUP($A591,'pl-data'!$A:$BR,8+D$3)</f>
        <v>0</v>
      </c>
      <c r="E591" s="33">
        <f>-VLOOKUP($A591,'pl-data'!$A:$BR,38+E$3)</f>
        <v>0</v>
      </c>
      <c r="F591" s="33">
        <f>-VLOOKUP($A591,'pl-data'!$A:$BR,23+F$3)</f>
        <v>0</v>
      </c>
      <c r="G591" s="34" t="str">
        <f t="shared" si="1411"/>
        <v>n/a</v>
      </c>
      <c r="H591" s="34" t="str">
        <f t="shared" si="1412"/>
        <v>n/a</v>
      </c>
      <c r="J591" s="33">
        <f>-VLOOKUP($A591,'pl-data'!$A:$BR,8+J$3)</f>
        <v>0</v>
      </c>
      <c r="K591" s="33">
        <f>-VLOOKUP($A591,'pl-data'!$A:$BR,38+K$3)</f>
        <v>0</v>
      </c>
      <c r="L591" s="33">
        <f>-VLOOKUP($A591,'pl-data'!$A:$BR,23+L$3)</f>
        <v>0</v>
      </c>
      <c r="M591" s="34" t="str">
        <f t="shared" si="1414"/>
        <v>n/a</v>
      </c>
      <c r="N591" s="34" t="str">
        <f t="shared" si="1415"/>
        <v>n/a</v>
      </c>
      <c r="P591" s="33">
        <f>-VLOOKUP($A591,'pl-data'!$A:$BR,8+P$3)</f>
        <v>0</v>
      </c>
      <c r="Q591" s="33">
        <f>-VLOOKUP($A591,'pl-data'!$A:$BR,38+Q$3)</f>
        <v>0</v>
      </c>
      <c r="R591" s="33">
        <f>-VLOOKUP($A591,'pl-data'!$A:$BR,23+R$3)</f>
        <v>0</v>
      </c>
      <c r="S591" s="34" t="str">
        <f t="shared" si="1417"/>
        <v>n/a</v>
      </c>
      <c r="T591" s="34" t="str">
        <f t="shared" si="1418"/>
        <v>n/a</v>
      </c>
      <c r="V591" s="33">
        <f>-VLOOKUP($A591,'pl-data'!$A:$BR,8+V$3)</f>
        <v>0</v>
      </c>
      <c r="W591" s="33">
        <f>-VLOOKUP($A591,'pl-data'!$A:$BR,38+W$3)</f>
        <v>0</v>
      </c>
      <c r="X591" s="33">
        <f>-VLOOKUP($A591,'pl-data'!$A:$BR,23+X$3)</f>
        <v>0</v>
      </c>
      <c r="Y591" s="34" t="str">
        <f t="shared" si="1420"/>
        <v>n/a</v>
      </c>
      <c r="Z591" s="34" t="str">
        <f t="shared" si="1421"/>
        <v>n/a</v>
      </c>
      <c r="AB591" s="33">
        <f>-VLOOKUP($A591,'pl-data'!$A:$BR,8+AB$3)</f>
        <v>0</v>
      </c>
      <c r="AC591" s="33">
        <f>-VLOOKUP($A591,'pl-data'!$A:$BR,38+AC$3)</f>
        <v>0</v>
      </c>
      <c r="AD591" s="33">
        <f>-VLOOKUP($A591,'pl-data'!$A:$BR,23+AD$3)</f>
        <v>0</v>
      </c>
      <c r="AE591" s="34" t="str">
        <f t="shared" si="1423"/>
        <v>n/a</v>
      </c>
      <c r="AF591" s="34" t="str">
        <f t="shared" si="1424"/>
        <v>n/a</v>
      </c>
      <c r="AH591" s="33">
        <f>-VLOOKUP($A591,'pl-data'!$A:$BR,8+AH$3)</f>
        <v>0</v>
      </c>
      <c r="AI591" s="33">
        <f>-VLOOKUP($A591,'pl-data'!$A:$BR,38+AI$3)</f>
        <v>0</v>
      </c>
      <c r="AJ591" s="33">
        <f>-VLOOKUP($A591,'pl-data'!$A:$BR,23+AJ$3)</f>
        <v>0</v>
      </c>
      <c r="AK591" s="34" t="str">
        <f t="shared" si="1426"/>
        <v>n/a</v>
      </c>
      <c r="AL591" s="34" t="str">
        <f t="shared" si="1427"/>
        <v>n/a</v>
      </c>
      <c r="AN591" s="33">
        <f>-VLOOKUP($A591,'pl-data'!$A:$BR,8+AN$3)</f>
        <v>0</v>
      </c>
      <c r="AO591" s="33">
        <f>-VLOOKUP($A591,'pl-data'!$A:$BR,38+AO$3)</f>
        <v>0</v>
      </c>
      <c r="AP591" s="33">
        <f>-VLOOKUP($A591,'pl-data'!$A:$BR,23+AP$3)</f>
        <v>0</v>
      </c>
      <c r="AQ591" s="34" t="str">
        <f t="shared" si="1429"/>
        <v>n/a</v>
      </c>
      <c r="AR591" s="34" t="str">
        <f t="shared" si="1430"/>
        <v>n/a</v>
      </c>
      <c r="AT591" s="33">
        <f>-VLOOKUP($A591,'pl-data'!$A:$BR,8+AT$3)</f>
        <v>0</v>
      </c>
      <c r="AU591" s="33">
        <f>-VLOOKUP($A591,'pl-data'!$A:$BR,38+AU$3)</f>
        <v>0</v>
      </c>
      <c r="AV591" s="33">
        <f>-VLOOKUP($A591,'pl-data'!$A:$BR,23+AV$3)</f>
        <v>0</v>
      </c>
      <c r="AW591" s="34" t="str">
        <f t="shared" si="1432"/>
        <v>n/a</v>
      </c>
      <c r="AX591" s="34" t="str">
        <f t="shared" si="1433"/>
        <v>n/a</v>
      </c>
      <c r="AZ591" s="33">
        <f>-VLOOKUP($A591,'pl-data'!$A:$BR,8+AZ$3)</f>
        <v>0</v>
      </c>
      <c r="BA591" s="33">
        <f>-VLOOKUP($A591,'pl-data'!$A:$BR,38+BA$3)</f>
        <v>0</v>
      </c>
      <c r="BB591" s="33">
        <f>-VLOOKUP($A591,'pl-data'!$A:$BR,23+BB$3)</f>
        <v>0</v>
      </c>
      <c r="BC591" s="34" t="str">
        <f t="shared" si="1435"/>
        <v>n/a</v>
      </c>
      <c r="BD591" s="34" t="str">
        <f t="shared" si="1436"/>
        <v>n/a</v>
      </c>
      <c r="BF591" s="33">
        <f>-VLOOKUP($A591,'pl-data'!$A:$BR,8+BF$3)</f>
        <v>0</v>
      </c>
      <c r="BG591" s="33">
        <f>-VLOOKUP($A591,'pl-data'!$A:$BR,38+BG$3)</f>
        <v>0</v>
      </c>
      <c r="BH591" s="33">
        <f>-VLOOKUP($A591,'pl-data'!$A:$BR,23+BH$3)</f>
        <v>0</v>
      </c>
      <c r="BI591" s="34" t="str">
        <f t="shared" si="1438"/>
        <v>n/a</v>
      </c>
      <c r="BJ591" s="34" t="str">
        <f t="shared" si="1439"/>
        <v>n/a</v>
      </c>
      <c r="BL591" s="33">
        <f>-VLOOKUP($A591,'pl-data'!$A:$BR,8+BL$3)</f>
        <v>0</v>
      </c>
      <c r="BM591" s="33">
        <f>-VLOOKUP($A591,'pl-data'!$A:$BR,38+BM$3)</f>
        <v>0</v>
      </c>
      <c r="BN591" s="33">
        <f>-VLOOKUP($A591,'pl-data'!$A:$BR,23+BN$3)</f>
        <v>0</v>
      </c>
      <c r="BO591" s="34" t="str">
        <f t="shared" si="1441"/>
        <v>n/a</v>
      </c>
      <c r="BP591" s="34" t="str">
        <f t="shared" si="1442"/>
        <v>n/a</v>
      </c>
      <c r="BR591" s="33">
        <f>-VLOOKUP($A591,'pl-data'!$A:$BR,8+BR$3)</f>
        <v>0</v>
      </c>
      <c r="BS591" s="33">
        <f>-VLOOKUP($A591,'pl-data'!$A:$BR,38+BS$3)</f>
        <v>0</v>
      </c>
      <c r="BT591" s="33">
        <f>-VLOOKUP($A591,'pl-data'!$A:$BR,23+BT$3)</f>
        <v>0</v>
      </c>
      <c r="BU591" s="34" t="str">
        <f t="shared" si="1444"/>
        <v>n/a</v>
      </c>
      <c r="BV591" s="34" t="str">
        <f t="shared" si="1445"/>
        <v>n/a</v>
      </c>
      <c r="BX591" s="33">
        <f t="shared" si="1449"/>
        <v>0</v>
      </c>
      <c r="BY591" s="33">
        <f t="shared" si="1450"/>
        <v>0</v>
      </c>
      <c r="BZ591" s="33">
        <f t="shared" si="1451"/>
        <v>0</v>
      </c>
      <c r="CA591" s="34" t="str">
        <f t="shared" si="1447"/>
        <v>n/a</v>
      </c>
      <c r="CB591" s="34" t="str">
        <f t="shared" si="1448"/>
        <v>n/a</v>
      </c>
    </row>
    <row r="592" spans="1:80" ht="24" hidden="1" outlineLevel="2" x14ac:dyDescent="0.2">
      <c r="A592" s="49">
        <v>2383</v>
      </c>
      <c r="B592" s="18" t="str">
        <f>+masterfile!D701</f>
        <v>2383 Zuwendungen,Spenden kirchl./rel./gemein.</v>
      </c>
      <c r="D592" s="33">
        <f>-VLOOKUP($A592,'pl-data'!$A:$BR,8+D$3)</f>
        <v>0</v>
      </c>
      <c r="E592" s="33">
        <f>-VLOOKUP($A592,'pl-data'!$A:$BR,38+E$3)</f>
        <v>0</v>
      </c>
      <c r="F592" s="33">
        <f>-VLOOKUP($A592,'pl-data'!$A:$BR,23+F$3)</f>
        <v>0</v>
      </c>
      <c r="G592" s="34" t="str">
        <f t="shared" si="1411"/>
        <v>n/a</v>
      </c>
      <c r="H592" s="34" t="str">
        <f t="shared" si="1412"/>
        <v>n/a</v>
      </c>
      <c r="J592" s="33">
        <f>-VLOOKUP($A592,'pl-data'!$A:$BR,8+J$3)</f>
        <v>0</v>
      </c>
      <c r="K592" s="33">
        <f>-VLOOKUP($A592,'pl-data'!$A:$BR,38+K$3)</f>
        <v>0</v>
      </c>
      <c r="L592" s="33">
        <f>-VLOOKUP($A592,'pl-data'!$A:$BR,23+L$3)</f>
        <v>0</v>
      </c>
      <c r="M592" s="34" t="str">
        <f t="shared" si="1414"/>
        <v>n/a</v>
      </c>
      <c r="N592" s="34" t="str">
        <f t="shared" si="1415"/>
        <v>n/a</v>
      </c>
      <c r="P592" s="33">
        <f>-VLOOKUP($A592,'pl-data'!$A:$BR,8+P$3)</f>
        <v>0</v>
      </c>
      <c r="Q592" s="33">
        <f>-VLOOKUP($A592,'pl-data'!$A:$BR,38+Q$3)</f>
        <v>0</v>
      </c>
      <c r="R592" s="33">
        <f>-VLOOKUP($A592,'pl-data'!$A:$BR,23+R$3)</f>
        <v>0</v>
      </c>
      <c r="S592" s="34" t="str">
        <f t="shared" si="1417"/>
        <v>n/a</v>
      </c>
      <c r="T592" s="34" t="str">
        <f t="shared" si="1418"/>
        <v>n/a</v>
      </c>
      <c r="V592" s="33">
        <f>-VLOOKUP($A592,'pl-data'!$A:$BR,8+V$3)</f>
        <v>0</v>
      </c>
      <c r="W592" s="33">
        <f>-VLOOKUP($A592,'pl-data'!$A:$BR,38+W$3)</f>
        <v>0</v>
      </c>
      <c r="X592" s="33">
        <f>-VLOOKUP($A592,'pl-data'!$A:$BR,23+X$3)</f>
        <v>0</v>
      </c>
      <c r="Y592" s="34" t="str">
        <f t="shared" si="1420"/>
        <v>n/a</v>
      </c>
      <c r="Z592" s="34" t="str">
        <f t="shared" si="1421"/>
        <v>n/a</v>
      </c>
      <c r="AB592" s="33">
        <f>-VLOOKUP($A592,'pl-data'!$A:$BR,8+AB$3)</f>
        <v>0</v>
      </c>
      <c r="AC592" s="33">
        <f>-VLOOKUP($A592,'pl-data'!$A:$BR,38+AC$3)</f>
        <v>0</v>
      </c>
      <c r="AD592" s="33">
        <f>-VLOOKUP($A592,'pl-data'!$A:$BR,23+AD$3)</f>
        <v>0</v>
      </c>
      <c r="AE592" s="34" t="str">
        <f t="shared" si="1423"/>
        <v>n/a</v>
      </c>
      <c r="AF592" s="34" t="str">
        <f t="shared" si="1424"/>
        <v>n/a</v>
      </c>
      <c r="AH592" s="33">
        <f>-VLOOKUP($A592,'pl-data'!$A:$BR,8+AH$3)</f>
        <v>0</v>
      </c>
      <c r="AI592" s="33">
        <f>-VLOOKUP($A592,'pl-data'!$A:$BR,38+AI$3)</f>
        <v>0</v>
      </c>
      <c r="AJ592" s="33">
        <f>-VLOOKUP($A592,'pl-data'!$A:$BR,23+AJ$3)</f>
        <v>0</v>
      </c>
      <c r="AK592" s="34" t="str">
        <f t="shared" si="1426"/>
        <v>n/a</v>
      </c>
      <c r="AL592" s="34" t="str">
        <f t="shared" si="1427"/>
        <v>n/a</v>
      </c>
      <c r="AN592" s="33">
        <f>-VLOOKUP($A592,'pl-data'!$A:$BR,8+AN$3)</f>
        <v>0</v>
      </c>
      <c r="AO592" s="33">
        <f>-VLOOKUP($A592,'pl-data'!$A:$BR,38+AO$3)</f>
        <v>0</v>
      </c>
      <c r="AP592" s="33">
        <f>-VLOOKUP($A592,'pl-data'!$A:$BR,23+AP$3)</f>
        <v>0</v>
      </c>
      <c r="AQ592" s="34" t="str">
        <f t="shared" si="1429"/>
        <v>n/a</v>
      </c>
      <c r="AR592" s="34" t="str">
        <f t="shared" si="1430"/>
        <v>n/a</v>
      </c>
      <c r="AT592" s="33">
        <f>-VLOOKUP($A592,'pl-data'!$A:$BR,8+AT$3)</f>
        <v>0</v>
      </c>
      <c r="AU592" s="33">
        <f>-VLOOKUP($A592,'pl-data'!$A:$BR,38+AU$3)</f>
        <v>0</v>
      </c>
      <c r="AV592" s="33">
        <f>-VLOOKUP($A592,'pl-data'!$A:$BR,23+AV$3)</f>
        <v>0</v>
      </c>
      <c r="AW592" s="34" t="str">
        <f t="shared" si="1432"/>
        <v>n/a</v>
      </c>
      <c r="AX592" s="34" t="str">
        <f t="shared" si="1433"/>
        <v>n/a</v>
      </c>
      <c r="AZ592" s="33">
        <f>-VLOOKUP($A592,'pl-data'!$A:$BR,8+AZ$3)</f>
        <v>0</v>
      </c>
      <c r="BA592" s="33">
        <f>-VLOOKUP($A592,'pl-data'!$A:$BR,38+BA$3)</f>
        <v>0</v>
      </c>
      <c r="BB592" s="33">
        <f>-VLOOKUP($A592,'pl-data'!$A:$BR,23+BB$3)</f>
        <v>0</v>
      </c>
      <c r="BC592" s="34" t="str">
        <f t="shared" si="1435"/>
        <v>n/a</v>
      </c>
      <c r="BD592" s="34" t="str">
        <f t="shared" si="1436"/>
        <v>n/a</v>
      </c>
      <c r="BF592" s="33">
        <f>-VLOOKUP($A592,'pl-data'!$A:$BR,8+BF$3)</f>
        <v>0</v>
      </c>
      <c r="BG592" s="33">
        <f>-VLOOKUP($A592,'pl-data'!$A:$BR,38+BG$3)</f>
        <v>0</v>
      </c>
      <c r="BH592" s="33">
        <f>-VLOOKUP($A592,'pl-data'!$A:$BR,23+BH$3)</f>
        <v>0</v>
      </c>
      <c r="BI592" s="34" t="str">
        <f t="shared" si="1438"/>
        <v>n/a</v>
      </c>
      <c r="BJ592" s="34" t="str">
        <f t="shared" si="1439"/>
        <v>n/a</v>
      </c>
      <c r="BL592" s="33">
        <f>-VLOOKUP($A592,'pl-data'!$A:$BR,8+BL$3)</f>
        <v>0</v>
      </c>
      <c r="BM592" s="33">
        <f>-VLOOKUP($A592,'pl-data'!$A:$BR,38+BM$3)</f>
        <v>0</v>
      </c>
      <c r="BN592" s="33">
        <f>-VLOOKUP($A592,'pl-data'!$A:$BR,23+BN$3)</f>
        <v>0</v>
      </c>
      <c r="BO592" s="34" t="str">
        <f t="shared" si="1441"/>
        <v>n/a</v>
      </c>
      <c r="BP592" s="34" t="str">
        <f t="shared" si="1442"/>
        <v>n/a</v>
      </c>
      <c r="BR592" s="33">
        <f>-VLOOKUP($A592,'pl-data'!$A:$BR,8+BR$3)</f>
        <v>0</v>
      </c>
      <c r="BS592" s="33">
        <f>-VLOOKUP($A592,'pl-data'!$A:$BR,38+BS$3)</f>
        <v>0</v>
      </c>
      <c r="BT592" s="33">
        <f>-VLOOKUP($A592,'pl-data'!$A:$BR,23+BT$3)</f>
        <v>0</v>
      </c>
      <c r="BU592" s="34" t="str">
        <f t="shared" si="1444"/>
        <v>n/a</v>
      </c>
      <c r="BV592" s="34" t="str">
        <f t="shared" si="1445"/>
        <v>n/a</v>
      </c>
      <c r="BX592" s="33">
        <f t="shared" si="1449"/>
        <v>0</v>
      </c>
      <c r="BY592" s="33">
        <f t="shared" si="1450"/>
        <v>0</v>
      </c>
      <c r="BZ592" s="33">
        <f t="shared" si="1451"/>
        <v>0</v>
      </c>
      <c r="CA592" s="34" t="str">
        <f t="shared" si="1447"/>
        <v>n/a</v>
      </c>
      <c r="CB592" s="34" t="str">
        <f t="shared" si="1448"/>
        <v>n/a</v>
      </c>
    </row>
    <row r="593" spans="1:80" ht="24" hidden="1" outlineLevel="2" x14ac:dyDescent="0.2">
      <c r="A593" s="49">
        <v>2384</v>
      </c>
      <c r="B593" s="18" t="str">
        <f>+masterfile!D702</f>
        <v>2384 Zuwendungen,Spenden an politische Partei</v>
      </c>
      <c r="D593" s="33">
        <f>-VLOOKUP($A593,'pl-data'!$A:$BR,8+D$3)</f>
        <v>0</v>
      </c>
      <c r="E593" s="33">
        <f>-VLOOKUP($A593,'pl-data'!$A:$BR,38+E$3)</f>
        <v>0</v>
      </c>
      <c r="F593" s="33">
        <f>-VLOOKUP($A593,'pl-data'!$A:$BR,23+F$3)</f>
        <v>0</v>
      </c>
      <c r="G593" s="34" t="str">
        <f t="shared" si="1411"/>
        <v>n/a</v>
      </c>
      <c r="H593" s="34" t="str">
        <f t="shared" si="1412"/>
        <v>n/a</v>
      </c>
      <c r="J593" s="33">
        <f>-VLOOKUP($A593,'pl-data'!$A:$BR,8+J$3)</f>
        <v>0</v>
      </c>
      <c r="K593" s="33">
        <f>-VLOOKUP($A593,'pl-data'!$A:$BR,38+K$3)</f>
        <v>0</v>
      </c>
      <c r="L593" s="33">
        <f>-VLOOKUP($A593,'pl-data'!$A:$BR,23+L$3)</f>
        <v>0</v>
      </c>
      <c r="M593" s="34" t="str">
        <f t="shared" si="1414"/>
        <v>n/a</v>
      </c>
      <c r="N593" s="34" t="str">
        <f t="shared" si="1415"/>
        <v>n/a</v>
      </c>
      <c r="P593" s="33">
        <f>-VLOOKUP($A593,'pl-data'!$A:$BR,8+P$3)</f>
        <v>0</v>
      </c>
      <c r="Q593" s="33">
        <f>-VLOOKUP($A593,'pl-data'!$A:$BR,38+Q$3)</f>
        <v>0</v>
      </c>
      <c r="R593" s="33">
        <f>-VLOOKUP($A593,'pl-data'!$A:$BR,23+R$3)</f>
        <v>0</v>
      </c>
      <c r="S593" s="34" t="str">
        <f t="shared" si="1417"/>
        <v>n/a</v>
      </c>
      <c r="T593" s="34" t="str">
        <f t="shared" si="1418"/>
        <v>n/a</v>
      </c>
      <c r="V593" s="33">
        <f>-VLOOKUP($A593,'pl-data'!$A:$BR,8+V$3)</f>
        <v>0</v>
      </c>
      <c r="W593" s="33">
        <f>-VLOOKUP($A593,'pl-data'!$A:$BR,38+W$3)</f>
        <v>0</v>
      </c>
      <c r="X593" s="33">
        <f>-VLOOKUP($A593,'pl-data'!$A:$BR,23+X$3)</f>
        <v>0</v>
      </c>
      <c r="Y593" s="34" t="str">
        <f t="shared" si="1420"/>
        <v>n/a</v>
      </c>
      <c r="Z593" s="34" t="str">
        <f t="shared" si="1421"/>
        <v>n/a</v>
      </c>
      <c r="AB593" s="33">
        <f>-VLOOKUP($A593,'pl-data'!$A:$BR,8+AB$3)</f>
        <v>0</v>
      </c>
      <c r="AC593" s="33">
        <f>-VLOOKUP($A593,'pl-data'!$A:$BR,38+AC$3)</f>
        <v>0</v>
      </c>
      <c r="AD593" s="33">
        <f>-VLOOKUP($A593,'pl-data'!$A:$BR,23+AD$3)</f>
        <v>0</v>
      </c>
      <c r="AE593" s="34" t="str">
        <f t="shared" si="1423"/>
        <v>n/a</v>
      </c>
      <c r="AF593" s="34" t="str">
        <f t="shared" si="1424"/>
        <v>n/a</v>
      </c>
      <c r="AH593" s="33">
        <f>-VLOOKUP($A593,'pl-data'!$A:$BR,8+AH$3)</f>
        <v>0</v>
      </c>
      <c r="AI593" s="33">
        <f>-VLOOKUP($A593,'pl-data'!$A:$BR,38+AI$3)</f>
        <v>0</v>
      </c>
      <c r="AJ593" s="33">
        <f>-VLOOKUP($A593,'pl-data'!$A:$BR,23+AJ$3)</f>
        <v>0</v>
      </c>
      <c r="AK593" s="34" t="str">
        <f t="shared" si="1426"/>
        <v>n/a</v>
      </c>
      <c r="AL593" s="34" t="str">
        <f t="shared" si="1427"/>
        <v>n/a</v>
      </c>
      <c r="AN593" s="33">
        <f>-VLOOKUP($A593,'pl-data'!$A:$BR,8+AN$3)</f>
        <v>0</v>
      </c>
      <c r="AO593" s="33">
        <f>-VLOOKUP($A593,'pl-data'!$A:$BR,38+AO$3)</f>
        <v>0</v>
      </c>
      <c r="AP593" s="33">
        <f>-VLOOKUP($A593,'pl-data'!$A:$BR,23+AP$3)</f>
        <v>0</v>
      </c>
      <c r="AQ593" s="34" t="str">
        <f t="shared" si="1429"/>
        <v>n/a</v>
      </c>
      <c r="AR593" s="34" t="str">
        <f t="shared" si="1430"/>
        <v>n/a</v>
      </c>
      <c r="AT593" s="33">
        <f>-VLOOKUP($A593,'pl-data'!$A:$BR,8+AT$3)</f>
        <v>0</v>
      </c>
      <c r="AU593" s="33">
        <f>-VLOOKUP($A593,'pl-data'!$A:$BR,38+AU$3)</f>
        <v>0</v>
      </c>
      <c r="AV593" s="33">
        <f>-VLOOKUP($A593,'pl-data'!$A:$BR,23+AV$3)</f>
        <v>0</v>
      </c>
      <c r="AW593" s="34" t="str">
        <f t="shared" si="1432"/>
        <v>n/a</v>
      </c>
      <c r="AX593" s="34" t="str">
        <f t="shared" si="1433"/>
        <v>n/a</v>
      </c>
      <c r="AZ593" s="33">
        <f>-VLOOKUP($A593,'pl-data'!$A:$BR,8+AZ$3)</f>
        <v>0</v>
      </c>
      <c r="BA593" s="33">
        <f>-VLOOKUP($A593,'pl-data'!$A:$BR,38+BA$3)</f>
        <v>0</v>
      </c>
      <c r="BB593" s="33">
        <f>-VLOOKUP($A593,'pl-data'!$A:$BR,23+BB$3)</f>
        <v>0</v>
      </c>
      <c r="BC593" s="34" t="str">
        <f t="shared" si="1435"/>
        <v>n/a</v>
      </c>
      <c r="BD593" s="34" t="str">
        <f t="shared" si="1436"/>
        <v>n/a</v>
      </c>
      <c r="BF593" s="33">
        <f>-VLOOKUP($A593,'pl-data'!$A:$BR,8+BF$3)</f>
        <v>0</v>
      </c>
      <c r="BG593" s="33">
        <f>-VLOOKUP($A593,'pl-data'!$A:$BR,38+BG$3)</f>
        <v>0</v>
      </c>
      <c r="BH593" s="33">
        <f>-VLOOKUP($A593,'pl-data'!$A:$BR,23+BH$3)</f>
        <v>0</v>
      </c>
      <c r="BI593" s="34" t="str">
        <f t="shared" si="1438"/>
        <v>n/a</v>
      </c>
      <c r="BJ593" s="34" t="str">
        <f t="shared" si="1439"/>
        <v>n/a</v>
      </c>
      <c r="BL593" s="33">
        <f>-VLOOKUP($A593,'pl-data'!$A:$BR,8+BL$3)</f>
        <v>0</v>
      </c>
      <c r="BM593" s="33">
        <f>-VLOOKUP($A593,'pl-data'!$A:$BR,38+BM$3)</f>
        <v>0</v>
      </c>
      <c r="BN593" s="33">
        <f>-VLOOKUP($A593,'pl-data'!$A:$BR,23+BN$3)</f>
        <v>0</v>
      </c>
      <c r="BO593" s="34" t="str">
        <f t="shared" si="1441"/>
        <v>n/a</v>
      </c>
      <c r="BP593" s="34" t="str">
        <f t="shared" si="1442"/>
        <v>n/a</v>
      </c>
      <c r="BR593" s="33">
        <f>-VLOOKUP($A593,'pl-data'!$A:$BR,8+BR$3)</f>
        <v>0</v>
      </c>
      <c r="BS593" s="33">
        <f>-VLOOKUP($A593,'pl-data'!$A:$BR,38+BS$3)</f>
        <v>0</v>
      </c>
      <c r="BT593" s="33">
        <f>-VLOOKUP($A593,'pl-data'!$A:$BR,23+BT$3)</f>
        <v>0</v>
      </c>
      <c r="BU593" s="34" t="str">
        <f t="shared" si="1444"/>
        <v>n/a</v>
      </c>
      <c r="BV593" s="34" t="str">
        <f t="shared" si="1445"/>
        <v>n/a</v>
      </c>
      <c r="BX593" s="33">
        <f t="shared" si="1449"/>
        <v>0</v>
      </c>
      <c r="BY593" s="33">
        <f t="shared" si="1450"/>
        <v>0</v>
      </c>
      <c r="BZ593" s="33">
        <f t="shared" si="1451"/>
        <v>0</v>
      </c>
      <c r="CA593" s="34" t="str">
        <f t="shared" si="1447"/>
        <v>n/a</v>
      </c>
      <c r="CB593" s="34" t="str">
        <f t="shared" si="1448"/>
        <v>n/a</v>
      </c>
    </row>
    <row r="594" spans="1:80" hidden="1" outlineLevel="2" x14ac:dyDescent="0.2">
      <c r="A594" s="49">
        <v>2385</v>
      </c>
      <c r="B594" s="18" t="str">
        <f>+masterfile!D703</f>
        <v>2385 Nicht abziehbare AR-Vergütungen</v>
      </c>
      <c r="D594" s="33">
        <f>-VLOOKUP($A594,'pl-data'!$A:$BR,8+D$3)</f>
        <v>0</v>
      </c>
      <c r="E594" s="33">
        <f>-VLOOKUP($A594,'pl-data'!$A:$BR,38+E$3)</f>
        <v>0</v>
      </c>
      <c r="F594" s="33">
        <f>-VLOOKUP($A594,'pl-data'!$A:$BR,23+F$3)</f>
        <v>0</v>
      </c>
      <c r="G594" s="34" t="str">
        <f t="shared" si="1411"/>
        <v>n/a</v>
      </c>
      <c r="H594" s="34" t="str">
        <f t="shared" si="1412"/>
        <v>n/a</v>
      </c>
      <c r="J594" s="33">
        <f>-VLOOKUP($A594,'pl-data'!$A:$BR,8+J$3)</f>
        <v>0</v>
      </c>
      <c r="K594" s="33">
        <f>-VLOOKUP($A594,'pl-data'!$A:$BR,38+K$3)</f>
        <v>0</v>
      </c>
      <c r="L594" s="33">
        <f>-VLOOKUP($A594,'pl-data'!$A:$BR,23+L$3)</f>
        <v>0</v>
      </c>
      <c r="M594" s="34" t="str">
        <f t="shared" si="1414"/>
        <v>n/a</v>
      </c>
      <c r="N594" s="34" t="str">
        <f t="shared" si="1415"/>
        <v>n/a</v>
      </c>
      <c r="P594" s="33">
        <f>-VLOOKUP($A594,'pl-data'!$A:$BR,8+P$3)</f>
        <v>0</v>
      </c>
      <c r="Q594" s="33">
        <f>-VLOOKUP($A594,'pl-data'!$A:$BR,38+Q$3)</f>
        <v>0</v>
      </c>
      <c r="R594" s="33">
        <f>-VLOOKUP($A594,'pl-data'!$A:$BR,23+R$3)</f>
        <v>0</v>
      </c>
      <c r="S594" s="34" t="str">
        <f t="shared" si="1417"/>
        <v>n/a</v>
      </c>
      <c r="T594" s="34" t="str">
        <f t="shared" si="1418"/>
        <v>n/a</v>
      </c>
      <c r="V594" s="33">
        <f>-VLOOKUP($A594,'pl-data'!$A:$BR,8+V$3)</f>
        <v>0</v>
      </c>
      <c r="W594" s="33">
        <f>-VLOOKUP($A594,'pl-data'!$A:$BR,38+W$3)</f>
        <v>0</v>
      </c>
      <c r="X594" s="33">
        <f>-VLOOKUP($A594,'pl-data'!$A:$BR,23+X$3)</f>
        <v>0</v>
      </c>
      <c r="Y594" s="34" t="str">
        <f t="shared" si="1420"/>
        <v>n/a</v>
      </c>
      <c r="Z594" s="34" t="str">
        <f t="shared" si="1421"/>
        <v>n/a</v>
      </c>
      <c r="AB594" s="33">
        <f>-VLOOKUP($A594,'pl-data'!$A:$BR,8+AB$3)</f>
        <v>0</v>
      </c>
      <c r="AC594" s="33">
        <f>-VLOOKUP($A594,'pl-data'!$A:$BR,38+AC$3)</f>
        <v>0</v>
      </c>
      <c r="AD594" s="33">
        <f>-VLOOKUP($A594,'pl-data'!$A:$BR,23+AD$3)</f>
        <v>0</v>
      </c>
      <c r="AE594" s="34" t="str">
        <f t="shared" si="1423"/>
        <v>n/a</v>
      </c>
      <c r="AF594" s="34" t="str">
        <f t="shared" si="1424"/>
        <v>n/a</v>
      </c>
      <c r="AH594" s="33">
        <f>-VLOOKUP($A594,'pl-data'!$A:$BR,8+AH$3)</f>
        <v>0</v>
      </c>
      <c r="AI594" s="33">
        <f>-VLOOKUP($A594,'pl-data'!$A:$BR,38+AI$3)</f>
        <v>0</v>
      </c>
      <c r="AJ594" s="33">
        <f>-VLOOKUP($A594,'pl-data'!$A:$BR,23+AJ$3)</f>
        <v>0</v>
      </c>
      <c r="AK594" s="34" t="str">
        <f t="shared" si="1426"/>
        <v>n/a</v>
      </c>
      <c r="AL594" s="34" t="str">
        <f t="shared" si="1427"/>
        <v>n/a</v>
      </c>
      <c r="AN594" s="33">
        <f>-VLOOKUP($A594,'pl-data'!$A:$BR,8+AN$3)</f>
        <v>0</v>
      </c>
      <c r="AO594" s="33">
        <f>-VLOOKUP($A594,'pl-data'!$A:$BR,38+AO$3)</f>
        <v>0</v>
      </c>
      <c r="AP594" s="33">
        <f>-VLOOKUP($A594,'pl-data'!$A:$BR,23+AP$3)</f>
        <v>0</v>
      </c>
      <c r="AQ594" s="34" t="str">
        <f t="shared" si="1429"/>
        <v>n/a</v>
      </c>
      <c r="AR594" s="34" t="str">
        <f t="shared" si="1430"/>
        <v>n/a</v>
      </c>
      <c r="AT594" s="33">
        <f>-VLOOKUP($A594,'pl-data'!$A:$BR,8+AT$3)</f>
        <v>0</v>
      </c>
      <c r="AU594" s="33">
        <f>-VLOOKUP($A594,'pl-data'!$A:$BR,38+AU$3)</f>
        <v>0</v>
      </c>
      <c r="AV594" s="33">
        <f>-VLOOKUP($A594,'pl-data'!$A:$BR,23+AV$3)</f>
        <v>0</v>
      </c>
      <c r="AW594" s="34" t="str">
        <f t="shared" si="1432"/>
        <v>n/a</v>
      </c>
      <c r="AX594" s="34" t="str">
        <f t="shared" si="1433"/>
        <v>n/a</v>
      </c>
      <c r="AZ594" s="33">
        <f>-VLOOKUP($A594,'pl-data'!$A:$BR,8+AZ$3)</f>
        <v>0</v>
      </c>
      <c r="BA594" s="33">
        <f>-VLOOKUP($A594,'pl-data'!$A:$BR,38+BA$3)</f>
        <v>0</v>
      </c>
      <c r="BB594" s="33">
        <f>-VLOOKUP($A594,'pl-data'!$A:$BR,23+BB$3)</f>
        <v>0</v>
      </c>
      <c r="BC594" s="34" t="str">
        <f t="shared" si="1435"/>
        <v>n/a</v>
      </c>
      <c r="BD594" s="34" t="str">
        <f t="shared" si="1436"/>
        <v>n/a</v>
      </c>
      <c r="BF594" s="33">
        <f>-VLOOKUP($A594,'pl-data'!$A:$BR,8+BF$3)</f>
        <v>0</v>
      </c>
      <c r="BG594" s="33">
        <f>-VLOOKUP($A594,'pl-data'!$A:$BR,38+BG$3)</f>
        <v>0</v>
      </c>
      <c r="BH594" s="33">
        <f>-VLOOKUP($A594,'pl-data'!$A:$BR,23+BH$3)</f>
        <v>0</v>
      </c>
      <c r="BI594" s="34" t="str">
        <f t="shared" si="1438"/>
        <v>n/a</v>
      </c>
      <c r="BJ594" s="34" t="str">
        <f t="shared" si="1439"/>
        <v>n/a</v>
      </c>
      <c r="BL594" s="33">
        <f>-VLOOKUP($A594,'pl-data'!$A:$BR,8+BL$3)</f>
        <v>0</v>
      </c>
      <c r="BM594" s="33">
        <f>-VLOOKUP($A594,'pl-data'!$A:$BR,38+BM$3)</f>
        <v>0</v>
      </c>
      <c r="BN594" s="33">
        <f>-VLOOKUP($A594,'pl-data'!$A:$BR,23+BN$3)</f>
        <v>0</v>
      </c>
      <c r="BO594" s="34" t="str">
        <f t="shared" si="1441"/>
        <v>n/a</v>
      </c>
      <c r="BP594" s="34" t="str">
        <f t="shared" si="1442"/>
        <v>n/a</v>
      </c>
      <c r="BR594" s="33">
        <f>-VLOOKUP($A594,'pl-data'!$A:$BR,8+BR$3)</f>
        <v>0</v>
      </c>
      <c r="BS594" s="33">
        <f>-VLOOKUP($A594,'pl-data'!$A:$BR,38+BS$3)</f>
        <v>0</v>
      </c>
      <c r="BT594" s="33">
        <f>-VLOOKUP($A594,'pl-data'!$A:$BR,23+BT$3)</f>
        <v>0</v>
      </c>
      <c r="BU594" s="34" t="str">
        <f t="shared" si="1444"/>
        <v>n/a</v>
      </c>
      <c r="BV594" s="34" t="str">
        <f t="shared" si="1445"/>
        <v>n/a</v>
      </c>
      <c r="BX594" s="33">
        <f t="shared" si="1449"/>
        <v>0</v>
      </c>
      <c r="BY594" s="33">
        <f t="shared" si="1450"/>
        <v>0</v>
      </c>
      <c r="BZ594" s="33">
        <f t="shared" si="1451"/>
        <v>0</v>
      </c>
      <c r="CA594" s="34" t="str">
        <f t="shared" si="1447"/>
        <v>n/a</v>
      </c>
      <c r="CB594" s="34" t="str">
        <f t="shared" si="1448"/>
        <v>n/a</v>
      </c>
    </row>
    <row r="595" spans="1:80" hidden="1" outlineLevel="2" x14ac:dyDescent="0.2">
      <c r="A595" s="49">
        <v>2386</v>
      </c>
      <c r="B595" s="18" t="str">
        <f>+masterfile!D704</f>
        <v>2386 Abziehbare Aufsichtsratsvergütung</v>
      </c>
      <c r="D595" s="33">
        <f>-VLOOKUP($A595,'pl-data'!$A:$BR,8+D$3)</f>
        <v>0</v>
      </c>
      <c r="E595" s="33">
        <f>-VLOOKUP($A595,'pl-data'!$A:$BR,38+E$3)</f>
        <v>0</v>
      </c>
      <c r="F595" s="33">
        <f>-VLOOKUP($A595,'pl-data'!$A:$BR,23+F$3)</f>
        <v>0</v>
      </c>
      <c r="G595" s="34" t="str">
        <f t="shared" si="1411"/>
        <v>n/a</v>
      </c>
      <c r="H595" s="34" t="str">
        <f t="shared" si="1412"/>
        <v>n/a</v>
      </c>
      <c r="J595" s="33">
        <f>-VLOOKUP($A595,'pl-data'!$A:$BR,8+J$3)</f>
        <v>0</v>
      </c>
      <c r="K595" s="33">
        <f>-VLOOKUP($A595,'pl-data'!$A:$BR,38+K$3)</f>
        <v>0</v>
      </c>
      <c r="L595" s="33">
        <f>-VLOOKUP($A595,'pl-data'!$A:$BR,23+L$3)</f>
        <v>0</v>
      </c>
      <c r="M595" s="34" t="str">
        <f t="shared" si="1414"/>
        <v>n/a</v>
      </c>
      <c r="N595" s="34" t="str">
        <f t="shared" si="1415"/>
        <v>n/a</v>
      </c>
      <c r="P595" s="33">
        <f>-VLOOKUP($A595,'pl-data'!$A:$BR,8+P$3)</f>
        <v>0</v>
      </c>
      <c r="Q595" s="33">
        <f>-VLOOKUP($A595,'pl-data'!$A:$BR,38+Q$3)</f>
        <v>0</v>
      </c>
      <c r="R595" s="33">
        <f>-VLOOKUP($A595,'pl-data'!$A:$BR,23+R$3)</f>
        <v>0</v>
      </c>
      <c r="S595" s="34" t="str">
        <f t="shared" si="1417"/>
        <v>n/a</v>
      </c>
      <c r="T595" s="34" t="str">
        <f t="shared" si="1418"/>
        <v>n/a</v>
      </c>
      <c r="V595" s="33">
        <f>-VLOOKUP($A595,'pl-data'!$A:$BR,8+V$3)</f>
        <v>0</v>
      </c>
      <c r="W595" s="33">
        <f>-VLOOKUP($A595,'pl-data'!$A:$BR,38+W$3)</f>
        <v>0</v>
      </c>
      <c r="X595" s="33">
        <f>-VLOOKUP($A595,'pl-data'!$A:$BR,23+X$3)</f>
        <v>0</v>
      </c>
      <c r="Y595" s="34" t="str">
        <f t="shared" si="1420"/>
        <v>n/a</v>
      </c>
      <c r="Z595" s="34" t="str">
        <f t="shared" si="1421"/>
        <v>n/a</v>
      </c>
      <c r="AB595" s="33">
        <f>-VLOOKUP($A595,'pl-data'!$A:$BR,8+AB$3)</f>
        <v>0</v>
      </c>
      <c r="AC595" s="33">
        <f>-VLOOKUP($A595,'pl-data'!$A:$BR,38+AC$3)</f>
        <v>0</v>
      </c>
      <c r="AD595" s="33">
        <f>-VLOOKUP($A595,'pl-data'!$A:$BR,23+AD$3)</f>
        <v>0</v>
      </c>
      <c r="AE595" s="34" t="str">
        <f t="shared" si="1423"/>
        <v>n/a</v>
      </c>
      <c r="AF595" s="34" t="str">
        <f t="shared" si="1424"/>
        <v>n/a</v>
      </c>
      <c r="AH595" s="33">
        <f>-VLOOKUP($A595,'pl-data'!$A:$BR,8+AH$3)</f>
        <v>0</v>
      </c>
      <c r="AI595" s="33">
        <f>-VLOOKUP($A595,'pl-data'!$A:$BR,38+AI$3)</f>
        <v>0</v>
      </c>
      <c r="AJ595" s="33">
        <f>-VLOOKUP($A595,'pl-data'!$A:$BR,23+AJ$3)</f>
        <v>0</v>
      </c>
      <c r="AK595" s="34" t="str">
        <f t="shared" si="1426"/>
        <v>n/a</v>
      </c>
      <c r="AL595" s="34" t="str">
        <f t="shared" si="1427"/>
        <v>n/a</v>
      </c>
      <c r="AN595" s="33">
        <f>-VLOOKUP($A595,'pl-data'!$A:$BR,8+AN$3)</f>
        <v>0</v>
      </c>
      <c r="AO595" s="33">
        <f>-VLOOKUP($A595,'pl-data'!$A:$BR,38+AO$3)</f>
        <v>0</v>
      </c>
      <c r="AP595" s="33">
        <f>-VLOOKUP($A595,'pl-data'!$A:$BR,23+AP$3)</f>
        <v>0</v>
      </c>
      <c r="AQ595" s="34" t="str">
        <f t="shared" si="1429"/>
        <v>n/a</v>
      </c>
      <c r="AR595" s="34" t="str">
        <f t="shared" si="1430"/>
        <v>n/a</v>
      </c>
      <c r="AT595" s="33">
        <f>-VLOOKUP($A595,'pl-data'!$A:$BR,8+AT$3)</f>
        <v>0</v>
      </c>
      <c r="AU595" s="33">
        <f>-VLOOKUP($A595,'pl-data'!$A:$BR,38+AU$3)</f>
        <v>0</v>
      </c>
      <c r="AV595" s="33">
        <f>-VLOOKUP($A595,'pl-data'!$A:$BR,23+AV$3)</f>
        <v>0</v>
      </c>
      <c r="AW595" s="34" t="str">
        <f t="shared" si="1432"/>
        <v>n/a</v>
      </c>
      <c r="AX595" s="34" t="str">
        <f t="shared" si="1433"/>
        <v>n/a</v>
      </c>
      <c r="AZ595" s="33">
        <f>-VLOOKUP($A595,'pl-data'!$A:$BR,8+AZ$3)</f>
        <v>0</v>
      </c>
      <c r="BA595" s="33">
        <f>-VLOOKUP($A595,'pl-data'!$A:$BR,38+BA$3)</f>
        <v>0</v>
      </c>
      <c r="BB595" s="33">
        <f>-VLOOKUP($A595,'pl-data'!$A:$BR,23+BB$3)</f>
        <v>0</v>
      </c>
      <c r="BC595" s="34" t="str">
        <f t="shared" si="1435"/>
        <v>n/a</v>
      </c>
      <c r="BD595" s="34" t="str">
        <f t="shared" si="1436"/>
        <v>n/a</v>
      </c>
      <c r="BF595" s="33">
        <f>-VLOOKUP($A595,'pl-data'!$A:$BR,8+BF$3)</f>
        <v>0</v>
      </c>
      <c r="BG595" s="33">
        <f>-VLOOKUP($A595,'pl-data'!$A:$BR,38+BG$3)</f>
        <v>0</v>
      </c>
      <c r="BH595" s="33">
        <f>-VLOOKUP($A595,'pl-data'!$A:$BR,23+BH$3)</f>
        <v>0</v>
      </c>
      <c r="BI595" s="34" t="str">
        <f t="shared" si="1438"/>
        <v>n/a</v>
      </c>
      <c r="BJ595" s="34" t="str">
        <f t="shared" si="1439"/>
        <v>n/a</v>
      </c>
      <c r="BL595" s="33">
        <f>-VLOOKUP($A595,'pl-data'!$A:$BR,8+BL$3)</f>
        <v>0</v>
      </c>
      <c r="BM595" s="33">
        <f>-VLOOKUP($A595,'pl-data'!$A:$BR,38+BM$3)</f>
        <v>0</v>
      </c>
      <c r="BN595" s="33">
        <f>-VLOOKUP($A595,'pl-data'!$A:$BR,23+BN$3)</f>
        <v>0</v>
      </c>
      <c r="BO595" s="34" t="str">
        <f t="shared" si="1441"/>
        <v>n/a</v>
      </c>
      <c r="BP595" s="34" t="str">
        <f t="shared" si="1442"/>
        <v>n/a</v>
      </c>
      <c r="BR595" s="33">
        <f>-VLOOKUP($A595,'pl-data'!$A:$BR,8+BR$3)</f>
        <v>0</v>
      </c>
      <c r="BS595" s="33">
        <f>-VLOOKUP($A595,'pl-data'!$A:$BR,38+BS$3)</f>
        <v>0</v>
      </c>
      <c r="BT595" s="33">
        <f>-VLOOKUP($A595,'pl-data'!$A:$BR,23+BT$3)</f>
        <v>0</v>
      </c>
      <c r="BU595" s="34" t="str">
        <f t="shared" si="1444"/>
        <v>n/a</v>
      </c>
      <c r="BV595" s="34" t="str">
        <f t="shared" si="1445"/>
        <v>n/a</v>
      </c>
      <c r="BX595" s="33">
        <f t="shared" si="1449"/>
        <v>0</v>
      </c>
      <c r="BY595" s="33">
        <f t="shared" si="1450"/>
        <v>0</v>
      </c>
      <c r="BZ595" s="33">
        <f t="shared" si="1451"/>
        <v>0</v>
      </c>
      <c r="CA595" s="34" t="str">
        <f t="shared" si="1447"/>
        <v>n/a</v>
      </c>
      <c r="CB595" s="34" t="str">
        <f t="shared" si="1448"/>
        <v>n/a</v>
      </c>
    </row>
    <row r="596" spans="1:80" ht="24" hidden="1" outlineLevel="2" x14ac:dyDescent="0.2">
      <c r="A596" s="49">
        <v>2387</v>
      </c>
      <c r="B596" s="18" t="str">
        <f>+masterfile!D705</f>
        <v>2387 Zuwendg. an Stiftg. gemeinnützige Zwecke</v>
      </c>
      <c r="D596" s="33">
        <f>-VLOOKUP($A596,'pl-data'!$A:$BR,8+D$3)</f>
        <v>0</v>
      </c>
      <c r="E596" s="33">
        <f>-VLOOKUP($A596,'pl-data'!$A:$BR,38+E$3)</f>
        <v>0</v>
      </c>
      <c r="F596" s="33">
        <f>-VLOOKUP($A596,'pl-data'!$A:$BR,23+F$3)</f>
        <v>0</v>
      </c>
      <c r="G596" s="34" t="str">
        <f t="shared" si="1411"/>
        <v>n/a</v>
      </c>
      <c r="H596" s="34" t="str">
        <f t="shared" si="1412"/>
        <v>n/a</v>
      </c>
      <c r="J596" s="33">
        <f>-VLOOKUP($A596,'pl-data'!$A:$BR,8+J$3)</f>
        <v>0</v>
      </c>
      <c r="K596" s="33">
        <f>-VLOOKUP($A596,'pl-data'!$A:$BR,38+K$3)</f>
        <v>0</v>
      </c>
      <c r="L596" s="33">
        <f>-VLOOKUP($A596,'pl-data'!$A:$BR,23+L$3)</f>
        <v>0</v>
      </c>
      <c r="M596" s="34" t="str">
        <f t="shared" si="1414"/>
        <v>n/a</v>
      </c>
      <c r="N596" s="34" t="str">
        <f t="shared" si="1415"/>
        <v>n/a</v>
      </c>
      <c r="P596" s="33">
        <f>-VLOOKUP($A596,'pl-data'!$A:$BR,8+P$3)</f>
        <v>0</v>
      </c>
      <c r="Q596" s="33">
        <f>-VLOOKUP($A596,'pl-data'!$A:$BR,38+Q$3)</f>
        <v>0</v>
      </c>
      <c r="R596" s="33">
        <f>-VLOOKUP($A596,'pl-data'!$A:$BR,23+R$3)</f>
        <v>0</v>
      </c>
      <c r="S596" s="34" t="str">
        <f t="shared" si="1417"/>
        <v>n/a</v>
      </c>
      <c r="T596" s="34" t="str">
        <f t="shared" si="1418"/>
        <v>n/a</v>
      </c>
      <c r="V596" s="33">
        <f>-VLOOKUP($A596,'pl-data'!$A:$BR,8+V$3)</f>
        <v>0</v>
      </c>
      <c r="W596" s="33">
        <f>-VLOOKUP($A596,'pl-data'!$A:$BR,38+W$3)</f>
        <v>0</v>
      </c>
      <c r="X596" s="33">
        <f>-VLOOKUP($A596,'pl-data'!$A:$BR,23+X$3)</f>
        <v>0</v>
      </c>
      <c r="Y596" s="34" t="str">
        <f t="shared" si="1420"/>
        <v>n/a</v>
      </c>
      <c r="Z596" s="34" t="str">
        <f t="shared" si="1421"/>
        <v>n/a</v>
      </c>
      <c r="AB596" s="33">
        <f>-VLOOKUP($A596,'pl-data'!$A:$BR,8+AB$3)</f>
        <v>0</v>
      </c>
      <c r="AC596" s="33">
        <f>-VLOOKUP($A596,'pl-data'!$A:$BR,38+AC$3)</f>
        <v>0</v>
      </c>
      <c r="AD596" s="33">
        <f>-VLOOKUP($A596,'pl-data'!$A:$BR,23+AD$3)</f>
        <v>0</v>
      </c>
      <c r="AE596" s="34" t="str">
        <f t="shared" si="1423"/>
        <v>n/a</v>
      </c>
      <c r="AF596" s="34" t="str">
        <f t="shared" si="1424"/>
        <v>n/a</v>
      </c>
      <c r="AH596" s="33">
        <f>-VLOOKUP($A596,'pl-data'!$A:$BR,8+AH$3)</f>
        <v>0</v>
      </c>
      <c r="AI596" s="33">
        <f>-VLOOKUP($A596,'pl-data'!$A:$BR,38+AI$3)</f>
        <v>0</v>
      </c>
      <c r="AJ596" s="33">
        <f>-VLOOKUP($A596,'pl-data'!$A:$BR,23+AJ$3)</f>
        <v>0</v>
      </c>
      <c r="AK596" s="34" t="str">
        <f t="shared" si="1426"/>
        <v>n/a</v>
      </c>
      <c r="AL596" s="34" t="str">
        <f t="shared" si="1427"/>
        <v>n/a</v>
      </c>
      <c r="AN596" s="33">
        <f>-VLOOKUP($A596,'pl-data'!$A:$BR,8+AN$3)</f>
        <v>0</v>
      </c>
      <c r="AO596" s="33">
        <f>-VLOOKUP($A596,'pl-data'!$A:$BR,38+AO$3)</f>
        <v>0</v>
      </c>
      <c r="AP596" s="33">
        <f>-VLOOKUP($A596,'pl-data'!$A:$BR,23+AP$3)</f>
        <v>0</v>
      </c>
      <c r="AQ596" s="34" t="str">
        <f t="shared" si="1429"/>
        <v>n/a</v>
      </c>
      <c r="AR596" s="34" t="str">
        <f t="shared" si="1430"/>
        <v>n/a</v>
      </c>
      <c r="AT596" s="33">
        <f>-VLOOKUP($A596,'pl-data'!$A:$BR,8+AT$3)</f>
        <v>0</v>
      </c>
      <c r="AU596" s="33">
        <f>-VLOOKUP($A596,'pl-data'!$A:$BR,38+AU$3)</f>
        <v>0</v>
      </c>
      <c r="AV596" s="33">
        <f>-VLOOKUP($A596,'pl-data'!$A:$BR,23+AV$3)</f>
        <v>0</v>
      </c>
      <c r="AW596" s="34" t="str">
        <f t="shared" si="1432"/>
        <v>n/a</v>
      </c>
      <c r="AX596" s="34" t="str">
        <f t="shared" si="1433"/>
        <v>n/a</v>
      </c>
      <c r="AZ596" s="33">
        <f>-VLOOKUP($A596,'pl-data'!$A:$BR,8+AZ$3)</f>
        <v>0</v>
      </c>
      <c r="BA596" s="33">
        <f>-VLOOKUP($A596,'pl-data'!$A:$BR,38+BA$3)</f>
        <v>0</v>
      </c>
      <c r="BB596" s="33">
        <f>-VLOOKUP($A596,'pl-data'!$A:$BR,23+BB$3)</f>
        <v>0</v>
      </c>
      <c r="BC596" s="34" t="str">
        <f t="shared" si="1435"/>
        <v>n/a</v>
      </c>
      <c r="BD596" s="34" t="str">
        <f t="shared" si="1436"/>
        <v>n/a</v>
      </c>
      <c r="BF596" s="33">
        <f>-VLOOKUP($A596,'pl-data'!$A:$BR,8+BF$3)</f>
        <v>0</v>
      </c>
      <c r="BG596" s="33">
        <f>-VLOOKUP($A596,'pl-data'!$A:$BR,38+BG$3)</f>
        <v>0</v>
      </c>
      <c r="BH596" s="33">
        <f>-VLOOKUP($A596,'pl-data'!$A:$BR,23+BH$3)</f>
        <v>0</v>
      </c>
      <c r="BI596" s="34" t="str">
        <f t="shared" si="1438"/>
        <v>n/a</v>
      </c>
      <c r="BJ596" s="34" t="str">
        <f t="shared" si="1439"/>
        <v>n/a</v>
      </c>
      <c r="BL596" s="33">
        <f>-VLOOKUP($A596,'pl-data'!$A:$BR,8+BL$3)</f>
        <v>0</v>
      </c>
      <c r="BM596" s="33">
        <f>-VLOOKUP($A596,'pl-data'!$A:$BR,38+BM$3)</f>
        <v>0</v>
      </c>
      <c r="BN596" s="33">
        <f>-VLOOKUP($A596,'pl-data'!$A:$BR,23+BN$3)</f>
        <v>0</v>
      </c>
      <c r="BO596" s="34" t="str">
        <f t="shared" si="1441"/>
        <v>n/a</v>
      </c>
      <c r="BP596" s="34" t="str">
        <f t="shared" si="1442"/>
        <v>n/a</v>
      </c>
      <c r="BR596" s="33">
        <f>-VLOOKUP($A596,'pl-data'!$A:$BR,8+BR$3)</f>
        <v>0</v>
      </c>
      <c r="BS596" s="33">
        <f>-VLOOKUP($A596,'pl-data'!$A:$BR,38+BS$3)</f>
        <v>0</v>
      </c>
      <c r="BT596" s="33">
        <f>-VLOOKUP($A596,'pl-data'!$A:$BR,23+BT$3)</f>
        <v>0</v>
      </c>
      <c r="BU596" s="34" t="str">
        <f t="shared" si="1444"/>
        <v>n/a</v>
      </c>
      <c r="BV596" s="34" t="str">
        <f t="shared" si="1445"/>
        <v>n/a</v>
      </c>
      <c r="BX596" s="33">
        <f t="shared" si="1449"/>
        <v>0</v>
      </c>
      <c r="BY596" s="33">
        <f t="shared" si="1450"/>
        <v>0</v>
      </c>
      <c r="BZ596" s="33">
        <f t="shared" si="1451"/>
        <v>0</v>
      </c>
      <c r="CA596" s="34" t="str">
        <f t="shared" si="1447"/>
        <v>n/a</v>
      </c>
      <c r="CB596" s="34" t="str">
        <f t="shared" si="1448"/>
        <v>n/a</v>
      </c>
    </row>
    <row r="597" spans="1:80" hidden="1" outlineLevel="2" x14ac:dyDescent="0.2">
      <c r="A597" s="49">
        <v>2389</v>
      </c>
      <c r="B597" s="18" t="str">
        <f>+masterfile!D706</f>
        <v>2389 Zuwendg. an Stiftg. kirchl./rel./gemein.</v>
      </c>
      <c r="D597" s="33">
        <f>-VLOOKUP($A597,'pl-data'!$A:$BR,8+D$3)</f>
        <v>0</v>
      </c>
      <c r="E597" s="33">
        <f>-VLOOKUP($A597,'pl-data'!$A:$BR,38+E$3)</f>
        <v>0</v>
      </c>
      <c r="F597" s="33">
        <f>-VLOOKUP($A597,'pl-data'!$A:$BR,23+F$3)</f>
        <v>0</v>
      </c>
      <c r="G597" s="34" t="str">
        <f t="shared" si="1411"/>
        <v>n/a</v>
      </c>
      <c r="H597" s="34" t="str">
        <f t="shared" si="1412"/>
        <v>n/a</v>
      </c>
      <c r="J597" s="33">
        <f>-VLOOKUP($A597,'pl-data'!$A:$BR,8+J$3)</f>
        <v>0</v>
      </c>
      <c r="K597" s="33">
        <f>-VLOOKUP($A597,'pl-data'!$A:$BR,38+K$3)</f>
        <v>0</v>
      </c>
      <c r="L597" s="33">
        <f>-VLOOKUP($A597,'pl-data'!$A:$BR,23+L$3)</f>
        <v>0</v>
      </c>
      <c r="M597" s="34" t="str">
        <f t="shared" si="1414"/>
        <v>n/a</v>
      </c>
      <c r="N597" s="34" t="str">
        <f t="shared" si="1415"/>
        <v>n/a</v>
      </c>
      <c r="P597" s="33">
        <f>-VLOOKUP($A597,'pl-data'!$A:$BR,8+P$3)</f>
        <v>0</v>
      </c>
      <c r="Q597" s="33">
        <f>-VLOOKUP($A597,'pl-data'!$A:$BR,38+Q$3)</f>
        <v>0</v>
      </c>
      <c r="R597" s="33">
        <f>-VLOOKUP($A597,'pl-data'!$A:$BR,23+R$3)</f>
        <v>0</v>
      </c>
      <c r="S597" s="34" t="str">
        <f t="shared" si="1417"/>
        <v>n/a</v>
      </c>
      <c r="T597" s="34" t="str">
        <f t="shared" si="1418"/>
        <v>n/a</v>
      </c>
      <c r="V597" s="33">
        <f>-VLOOKUP($A597,'pl-data'!$A:$BR,8+V$3)</f>
        <v>0</v>
      </c>
      <c r="W597" s="33">
        <f>-VLOOKUP($A597,'pl-data'!$A:$BR,38+W$3)</f>
        <v>0</v>
      </c>
      <c r="X597" s="33">
        <f>-VLOOKUP($A597,'pl-data'!$A:$BR,23+X$3)</f>
        <v>0</v>
      </c>
      <c r="Y597" s="34" t="str">
        <f t="shared" si="1420"/>
        <v>n/a</v>
      </c>
      <c r="Z597" s="34" t="str">
        <f t="shared" si="1421"/>
        <v>n/a</v>
      </c>
      <c r="AB597" s="33">
        <f>-VLOOKUP($A597,'pl-data'!$A:$BR,8+AB$3)</f>
        <v>0</v>
      </c>
      <c r="AC597" s="33">
        <f>-VLOOKUP($A597,'pl-data'!$A:$BR,38+AC$3)</f>
        <v>0</v>
      </c>
      <c r="AD597" s="33">
        <f>-VLOOKUP($A597,'pl-data'!$A:$BR,23+AD$3)</f>
        <v>0</v>
      </c>
      <c r="AE597" s="34" t="str">
        <f t="shared" si="1423"/>
        <v>n/a</v>
      </c>
      <c r="AF597" s="34" t="str">
        <f t="shared" si="1424"/>
        <v>n/a</v>
      </c>
      <c r="AH597" s="33">
        <f>-VLOOKUP($A597,'pl-data'!$A:$BR,8+AH$3)</f>
        <v>0</v>
      </c>
      <c r="AI597" s="33">
        <f>-VLOOKUP($A597,'pl-data'!$A:$BR,38+AI$3)</f>
        <v>0</v>
      </c>
      <c r="AJ597" s="33">
        <f>-VLOOKUP($A597,'pl-data'!$A:$BR,23+AJ$3)</f>
        <v>0</v>
      </c>
      <c r="AK597" s="34" t="str">
        <f t="shared" si="1426"/>
        <v>n/a</v>
      </c>
      <c r="AL597" s="34" t="str">
        <f t="shared" si="1427"/>
        <v>n/a</v>
      </c>
      <c r="AN597" s="33">
        <f>-VLOOKUP($A597,'pl-data'!$A:$BR,8+AN$3)</f>
        <v>0</v>
      </c>
      <c r="AO597" s="33">
        <f>-VLOOKUP($A597,'pl-data'!$A:$BR,38+AO$3)</f>
        <v>0</v>
      </c>
      <c r="AP597" s="33">
        <f>-VLOOKUP($A597,'pl-data'!$A:$BR,23+AP$3)</f>
        <v>0</v>
      </c>
      <c r="AQ597" s="34" t="str">
        <f t="shared" si="1429"/>
        <v>n/a</v>
      </c>
      <c r="AR597" s="34" t="str">
        <f t="shared" si="1430"/>
        <v>n/a</v>
      </c>
      <c r="AT597" s="33">
        <f>-VLOOKUP($A597,'pl-data'!$A:$BR,8+AT$3)</f>
        <v>0</v>
      </c>
      <c r="AU597" s="33">
        <f>-VLOOKUP($A597,'pl-data'!$A:$BR,38+AU$3)</f>
        <v>0</v>
      </c>
      <c r="AV597" s="33">
        <f>-VLOOKUP($A597,'pl-data'!$A:$BR,23+AV$3)</f>
        <v>0</v>
      </c>
      <c r="AW597" s="34" t="str">
        <f t="shared" si="1432"/>
        <v>n/a</v>
      </c>
      <c r="AX597" s="34" t="str">
        <f t="shared" si="1433"/>
        <v>n/a</v>
      </c>
      <c r="AZ597" s="33">
        <f>-VLOOKUP($A597,'pl-data'!$A:$BR,8+AZ$3)</f>
        <v>0</v>
      </c>
      <c r="BA597" s="33">
        <f>-VLOOKUP($A597,'pl-data'!$A:$BR,38+BA$3)</f>
        <v>0</v>
      </c>
      <c r="BB597" s="33">
        <f>-VLOOKUP($A597,'pl-data'!$A:$BR,23+BB$3)</f>
        <v>0</v>
      </c>
      <c r="BC597" s="34" t="str">
        <f t="shared" si="1435"/>
        <v>n/a</v>
      </c>
      <c r="BD597" s="34" t="str">
        <f t="shared" si="1436"/>
        <v>n/a</v>
      </c>
      <c r="BF597" s="33">
        <f>-VLOOKUP($A597,'pl-data'!$A:$BR,8+BF$3)</f>
        <v>0</v>
      </c>
      <c r="BG597" s="33">
        <f>-VLOOKUP($A597,'pl-data'!$A:$BR,38+BG$3)</f>
        <v>0</v>
      </c>
      <c r="BH597" s="33">
        <f>-VLOOKUP($A597,'pl-data'!$A:$BR,23+BH$3)</f>
        <v>0</v>
      </c>
      <c r="BI597" s="34" t="str">
        <f t="shared" si="1438"/>
        <v>n/a</v>
      </c>
      <c r="BJ597" s="34" t="str">
        <f t="shared" si="1439"/>
        <v>n/a</v>
      </c>
      <c r="BL597" s="33">
        <f>-VLOOKUP($A597,'pl-data'!$A:$BR,8+BL$3)</f>
        <v>0</v>
      </c>
      <c r="BM597" s="33">
        <f>-VLOOKUP($A597,'pl-data'!$A:$BR,38+BM$3)</f>
        <v>0</v>
      </c>
      <c r="BN597" s="33">
        <f>-VLOOKUP($A597,'pl-data'!$A:$BR,23+BN$3)</f>
        <v>0</v>
      </c>
      <c r="BO597" s="34" t="str">
        <f t="shared" si="1441"/>
        <v>n/a</v>
      </c>
      <c r="BP597" s="34" t="str">
        <f t="shared" si="1442"/>
        <v>n/a</v>
      </c>
      <c r="BR597" s="33">
        <f>-VLOOKUP($A597,'pl-data'!$A:$BR,8+BR$3)</f>
        <v>0</v>
      </c>
      <c r="BS597" s="33">
        <f>-VLOOKUP($A597,'pl-data'!$A:$BR,38+BS$3)</f>
        <v>0</v>
      </c>
      <c r="BT597" s="33">
        <f>-VLOOKUP($A597,'pl-data'!$A:$BR,23+BT$3)</f>
        <v>0</v>
      </c>
      <c r="BU597" s="34" t="str">
        <f t="shared" si="1444"/>
        <v>n/a</v>
      </c>
      <c r="BV597" s="34" t="str">
        <f t="shared" si="1445"/>
        <v>n/a</v>
      </c>
      <c r="BX597" s="33">
        <f t="shared" si="1449"/>
        <v>0</v>
      </c>
      <c r="BY597" s="33">
        <f t="shared" si="1450"/>
        <v>0</v>
      </c>
      <c r="BZ597" s="33">
        <f t="shared" si="1451"/>
        <v>0</v>
      </c>
      <c r="CA597" s="34" t="str">
        <f t="shared" si="1447"/>
        <v>n/a</v>
      </c>
      <c r="CB597" s="34" t="str">
        <f t="shared" si="1448"/>
        <v>n/a</v>
      </c>
    </row>
    <row r="598" spans="1:80" hidden="1" outlineLevel="2" x14ac:dyDescent="0.2">
      <c r="A598" s="49">
        <v>2390</v>
      </c>
      <c r="B598" s="18" t="str">
        <f>+masterfile!D707</f>
        <v>2390 Zuwendg. an Stiftg. wiss./mildt./kultur.</v>
      </c>
      <c r="D598" s="33">
        <f>-VLOOKUP($A598,'pl-data'!$A:$BR,8+D$3)</f>
        <v>0</v>
      </c>
      <c r="E598" s="33">
        <f>-VLOOKUP($A598,'pl-data'!$A:$BR,38+E$3)</f>
        <v>0</v>
      </c>
      <c r="F598" s="33">
        <f>-VLOOKUP($A598,'pl-data'!$A:$BR,23+F$3)</f>
        <v>0</v>
      </c>
      <c r="G598" s="34" t="str">
        <f t="shared" si="1411"/>
        <v>n/a</v>
      </c>
      <c r="H598" s="34" t="str">
        <f t="shared" si="1412"/>
        <v>n/a</v>
      </c>
      <c r="J598" s="33">
        <f>-VLOOKUP($A598,'pl-data'!$A:$BR,8+J$3)</f>
        <v>0</v>
      </c>
      <c r="K598" s="33">
        <f>-VLOOKUP($A598,'pl-data'!$A:$BR,38+K$3)</f>
        <v>0</v>
      </c>
      <c r="L598" s="33">
        <f>-VLOOKUP($A598,'pl-data'!$A:$BR,23+L$3)</f>
        <v>0</v>
      </c>
      <c r="M598" s="34" t="str">
        <f t="shared" si="1414"/>
        <v>n/a</v>
      </c>
      <c r="N598" s="34" t="str">
        <f t="shared" si="1415"/>
        <v>n/a</v>
      </c>
      <c r="P598" s="33">
        <f>-VLOOKUP($A598,'pl-data'!$A:$BR,8+P$3)</f>
        <v>0</v>
      </c>
      <c r="Q598" s="33">
        <f>-VLOOKUP($A598,'pl-data'!$A:$BR,38+Q$3)</f>
        <v>0</v>
      </c>
      <c r="R598" s="33">
        <f>-VLOOKUP($A598,'pl-data'!$A:$BR,23+R$3)</f>
        <v>0</v>
      </c>
      <c r="S598" s="34" t="str">
        <f t="shared" si="1417"/>
        <v>n/a</v>
      </c>
      <c r="T598" s="34" t="str">
        <f t="shared" si="1418"/>
        <v>n/a</v>
      </c>
      <c r="V598" s="33">
        <f>-VLOOKUP($A598,'pl-data'!$A:$BR,8+V$3)</f>
        <v>0</v>
      </c>
      <c r="W598" s="33">
        <f>-VLOOKUP($A598,'pl-data'!$A:$BR,38+W$3)</f>
        <v>0</v>
      </c>
      <c r="X598" s="33">
        <f>-VLOOKUP($A598,'pl-data'!$A:$BR,23+X$3)</f>
        <v>0</v>
      </c>
      <c r="Y598" s="34" t="str">
        <f t="shared" si="1420"/>
        <v>n/a</v>
      </c>
      <c r="Z598" s="34" t="str">
        <f t="shared" si="1421"/>
        <v>n/a</v>
      </c>
      <c r="AB598" s="33">
        <f>-VLOOKUP($A598,'pl-data'!$A:$BR,8+AB$3)</f>
        <v>0</v>
      </c>
      <c r="AC598" s="33">
        <f>-VLOOKUP($A598,'pl-data'!$A:$BR,38+AC$3)</f>
        <v>0</v>
      </c>
      <c r="AD598" s="33">
        <f>-VLOOKUP($A598,'pl-data'!$A:$BR,23+AD$3)</f>
        <v>0</v>
      </c>
      <c r="AE598" s="34" t="str">
        <f t="shared" si="1423"/>
        <v>n/a</v>
      </c>
      <c r="AF598" s="34" t="str">
        <f t="shared" si="1424"/>
        <v>n/a</v>
      </c>
      <c r="AH598" s="33">
        <f>-VLOOKUP($A598,'pl-data'!$A:$BR,8+AH$3)</f>
        <v>0</v>
      </c>
      <c r="AI598" s="33">
        <f>-VLOOKUP($A598,'pl-data'!$A:$BR,38+AI$3)</f>
        <v>0</v>
      </c>
      <c r="AJ598" s="33">
        <f>-VLOOKUP($A598,'pl-data'!$A:$BR,23+AJ$3)</f>
        <v>0</v>
      </c>
      <c r="AK598" s="34" t="str">
        <f t="shared" si="1426"/>
        <v>n/a</v>
      </c>
      <c r="AL598" s="34" t="str">
        <f t="shared" si="1427"/>
        <v>n/a</v>
      </c>
      <c r="AN598" s="33">
        <f>-VLOOKUP($A598,'pl-data'!$A:$BR,8+AN$3)</f>
        <v>0</v>
      </c>
      <c r="AO598" s="33">
        <f>-VLOOKUP($A598,'pl-data'!$A:$BR,38+AO$3)</f>
        <v>0</v>
      </c>
      <c r="AP598" s="33">
        <f>-VLOOKUP($A598,'pl-data'!$A:$BR,23+AP$3)</f>
        <v>0</v>
      </c>
      <c r="AQ598" s="34" t="str">
        <f t="shared" si="1429"/>
        <v>n/a</v>
      </c>
      <c r="AR598" s="34" t="str">
        <f t="shared" si="1430"/>
        <v>n/a</v>
      </c>
      <c r="AT598" s="33">
        <f>-VLOOKUP($A598,'pl-data'!$A:$BR,8+AT$3)</f>
        <v>0</v>
      </c>
      <c r="AU598" s="33">
        <f>-VLOOKUP($A598,'pl-data'!$A:$BR,38+AU$3)</f>
        <v>0</v>
      </c>
      <c r="AV598" s="33">
        <f>-VLOOKUP($A598,'pl-data'!$A:$BR,23+AV$3)</f>
        <v>0</v>
      </c>
      <c r="AW598" s="34" t="str">
        <f t="shared" si="1432"/>
        <v>n/a</v>
      </c>
      <c r="AX598" s="34" t="str">
        <f t="shared" si="1433"/>
        <v>n/a</v>
      </c>
      <c r="AZ598" s="33">
        <f>-VLOOKUP($A598,'pl-data'!$A:$BR,8+AZ$3)</f>
        <v>0</v>
      </c>
      <c r="BA598" s="33">
        <f>-VLOOKUP($A598,'pl-data'!$A:$BR,38+BA$3)</f>
        <v>0</v>
      </c>
      <c r="BB598" s="33">
        <f>-VLOOKUP($A598,'pl-data'!$A:$BR,23+BB$3)</f>
        <v>0</v>
      </c>
      <c r="BC598" s="34" t="str">
        <f t="shared" si="1435"/>
        <v>n/a</v>
      </c>
      <c r="BD598" s="34" t="str">
        <f t="shared" si="1436"/>
        <v>n/a</v>
      </c>
      <c r="BF598" s="33">
        <f>-VLOOKUP($A598,'pl-data'!$A:$BR,8+BF$3)</f>
        <v>0</v>
      </c>
      <c r="BG598" s="33">
        <f>-VLOOKUP($A598,'pl-data'!$A:$BR,38+BG$3)</f>
        <v>0</v>
      </c>
      <c r="BH598" s="33">
        <f>-VLOOKUP($A598,'pl-data'!$A:$BR,23+BH$3)</f>
        <v>0</v>
      </c>
      <c r="BI598" s="34" t="str">
        <f t="shared" si="1438"/>
        <v>n/a</v>
      </c>
      <c r="BJ598" s="34" t="str">
        <f t="shared" si="1439"/>
        <v>n/a</v>
      </c>
      <c r="BL598" s="33">
        <f>-VLOOKUP($A598,'pl-data'!$A:$BR,8+BL$3)</f>
        <v>0</v>
      </c>
      <c r="BM598" s="33">
        <f>-VLOOKUP($A598,'pl-data'!$A:$BR,38+BM$3)</f>
        <v>0</v>
      </c>
      <c r="BN598" s="33">
        <f>-VLOOKUP($A598,'pl-data'!$A:$BR,23+BN$3)</f>
        <v>0</v>
      </c>
      <c r="BO598" s="34" t="str">
        <f t="shared" si="1441"/>
        <v>n/a</v>
      </c>
      <c r="BP598" s="34" t="str">
        <f t="shared" si="1442"/>
        <v>n/a</v>
      </c>
      <c r="BR598" s="33">
        <f>-VLOOKUP($A598,'pl-data'!$A:$BR,8+BR$3)</f>
        <v>0</v>
      </c>
      <c r="BS598" s="33">
        <f>-VLOOKUP($A598,'pl-data'!$A:$BR,38+BS$3)</f>
        <v>0</v>
      </c>
      <c r="BT598" s="33">
        <f>-VLOOKUP($A598,'pl-data'!$A:$BR,23+BT$3)</f>
        <v>0</v>
      </c>
      <c r="BU598" s="34" t="str">
        <f t="shared" si="1444"/>
        <v>n/a</v>
      </c>
      <c r="BV598" s="34" t="str">
        <f t="shared" si="1445"/>
        <v>n/a</v>
      </c>
      <c r="BX598" s="33">
        <f t="shared" si="1449"/>
        <v>0</v>
      </c>
      <c r="BY598" s="33">
        <f t="shared" si="1450"/>
        <v>0</v>
      </c>
      <c r="BZ598" s="33">
        <f t="shared" si="1451"/>
        <v>0</v>
      </c>
      <c r="CA598" s="34" t="str">
        <f t="shared" si="1447"/>
        <v>n/a</v>
      </c>
      <c r="CB598" s="34" t="str">
        <f t="shared" si="1448"/>
        <v>n/a</v>
      </c>
    </row>
    <row r="599" spans="1:80" ht="24" hidden="1" outlineLevel="2" x14ac:dyDescent="0.2">
      <c r="A599" s="49">
        <v>4139</v>
      </c>
      <c r="B599" s="18" t="str">
        <f>+masterfile!D991</f>
        <v>4139 Ausgleichsabgabe n.d.SchwerbehindertenG.</v>
      </c>
      <c r="D599" s="33">
        <f>-VLOOKUP($A599,'pl-data'!$A:$BR,8+D$3)</f>
        <v>0</v>
      </c>
      <c r="E599" s="33">
        <f>-VLOOKUP($A599,'pl-data'!$A:$BR,38+E$3)</f>
        <v>0</v>
      </c>
      <c r="F599" s="33">
        <f>-VLOOKUP($A599,'pl-data'!$A:$BR,23+F$3)</f>
        <v>0</v>
      </c>
      <c r="G599" s="34" t="str">
        <f t="shared" si="1411"/>
        <v>n/a</v>
      </c>
      <c r="H599" s="34" t="str">
        <f t="shared" si="1412"/>
        <v>n/a</v>
      </c>
      <c r="J599" s="33">
        <f>-VLOOKUP($A599,'pl-data'!$A:$BR,8+J$3)</f>
        <v>0</v>
      </c>
      <c r="K599" s="33">
        <f>-VLOOKUP($A599,'pl-data'!$A:$BR,38+K$3)</f>
        <v>0</v>
      </c>
      <c r="L599" s="33">
        <f>-VLOOKUP($A599,'pl-data'!$A:$BR,23+L$3)</f>
        <v>0</v>
      </c>
      <c r="M599" s="34" t="str">
        <f t="shared" si="1414"/>
        <v>n/a</v>
      </c>
      <c r="N599" s="34" t="str">
        <f t="shared" si="1415"/>
        <v>n/a</v>
      </c>
      <c r="P599" s="33">
        <f>-VLOOKUP($A599,'pl-data'!$A:$BR,8+P$3)</f>
        <v>0</v>
      </c>
      <c r="Q599" s="33">
        <f>-VLOOKUP($A599,'pl-data'!$A:$BR,38+Q$3)</f>
        <v>0</v>
      </c>
      <c r="R599" s="33">
        <f>-VLOOKUP($A599,'pl-data'!$A:$BR,23+R$3)</f>
        <v>0</v>
      </c>
      <c r="S599" s="34" t="str">
        <f t="shared" si="1417"/>
        <v>n/a</v>
      </c>
      <c r="T599" s="34" t="str">
        <f t="shared" si="1418"/>
        <v>n/a</v>
      </c>
      <c r="V599" s="33">
        <f>-VLOOKUP($A599,'pl-data'!$A:$BR,8+V$3)</f>
        <v>0</v>
      </c>
      <c r="W599" s="33">
        <f>-VLOOKUP($A599,'pl-data'!$A:$BR,38+W$3)</f>
        <v>0</v>
      </c>
      <c r="X599" s="33">
        <f>-VLOOKUP($A599,'pl-data'!$A:$BR,23+X$3)</f>
        <v>0</v>
      </c>
      <c r="Y599" s="34" t="str">
        <f t="shared" si="1420"/>
        <v>n/a</v>
      </c>
      <c r="Z599" s="34" t="str">
        <f t="shared" si="1421"/>
        <v>n/a</v>
      </c>
      <c r="AB599" s="33">
        <f>-VLOOKUP($A599,'pl-data'!$A:$BR,8+AB$3)</f>
        <v>0</v>
      </c>
      <c r="AC599" s="33">
        <f>-VLOOKUP($A599,'pl-data'!$A:$BR,38+AC$3)</f>
        <v>0</v>
      </c>
      <c r="AD599" s="33">
        <f>-VLOOKUP($A599,'pl-data'!$A:$BR,23+AD$3)</f>
        <v>0</v>
      </c>
      <c r="AE599" s="34" t="str">
        <f t="shared" si="1423"/>
        <v>n/a</v>
      </c>
      <c r="AF599" s="34" t="str">
        <f t="shared" si="1424"/>
        <v>n/a</v>
      </c>
      <c r="AH599" s="33">
        <f>-VLOOKUP($A599,'pl-data'!$A:$BR,8+AH$3)</f>
        <v>0</v>
      </c>
      <c r="AI599" s="33">
        <f>-VLOOKUP($A599,'pl-data'!$A:$BR,38+AI$3)</f>
        <v>0</v>
      </c>
      <c r="AJ599" s="33">
        <f>-VLOOKUP($A599,'pl-data'!$A:$BR,23+AJ$3)</f>
        <v>0</v>
      </c>
      <c r="AK599" s="34" t="str">
        <f t="shared" si="1426"/>
        <v>n/a</v>
      </c>
      <c r="AL599" s="34" t="str">
        <f t="shared" si="1427"/>
        <v>n/a</v>
      </c>
      <c r="AN599" s="33">
        <f>-VLOOKUP($A599,'pl-data'!$A:$BR,8+AN$3)</f>
        <v>0</v>
      </c>
      <c r="AO599" s="33">
        <f>-VLOOKUP($A599,'pl-data'!$A:$BR,38+AO$3)</f>
        <v>0</v>
      </c>
      <c r="AP599" s="33">
        <f>-VLOOKUP($A599,'pl-data'!$A:$BR,23+AP$3)</f>
        <v>0</v>
      </c>
      <c r="AQ599" s="34" t="str">
        <f t="shared" si="1429"/>
        <v>n/a</v>
      </c>
      <c r="AR599" s="34" t="str">
        <f t="shared" si="1430"/>
        <v>n/a</v>
      </c>
      <c r="AT599" s="33">
        <f>-VLOOKUP($A599,'pl-data'!$A:$BR,8+AT$3)</f>
        <v>0</v>
      </c>
      <c r="AU599" s="33">
        <f>-VLOOKUP($A599,'pl-data'!$A:$BR,38+AU$3)</f>
        <v>0</v>
      </c>
      <c r="AV599" s="33">
        <f>-VLOOKUP($A599,'pl-data'!$A:$BR,23+AV$3)</f>
        <v>0</v>
      </c>
      <c r="AW599" s="34" t="str">
        <f t="shared" si="1432"/>
        <v>n/a</v>
      </c>
      <c r="AX599" s="34" t="str">
        <f t="shared" si="1433"/>
        <v>n/a</v>
      </c>
      <c r="AZ599" s="33">
        <f>-VLOOKUP($A599,'pl-data'!$A:$BR,8+AZ$3)</f>
        <v>0</v>
      </c>
      <c r="BA599" s="33">
        <f>-VLOOKUP($A599,'pl-data'!$A:$BR,38+BA$3)</f>
        <v>0</v>
      </c>
      <c r="BB599" s="33">
        <f>-VLOOKUP($A599,'pl-data'!$A:$BR,23+BB$3)</f>
        <v>0</v>
      </c>
      <c r="BC599" s="34" t="str">
        <f t="shared" si="1435"/>
        <v>n/a</v>
      </c>
      <c r="BD599" s="34" t="str">
        <f t="shared" si="1436"/>
        <v>n/a</v>
      </c>
      <c r="BF599" s="33">
        <f>-VLOOKUP($A599,'pl-data'!$A:$BR,8+BF$3)</f>
        <v>0</v>
      </c>
      <c r="BG599" s="33">
        <f>-VLOOKUP($A599,'pl-data'!$A:$BR,38+BG$3)</f>
        <v>0</v>
      </c>
      <c r="BH599" s="33">
        <f>-VLOOKUP($A599,'pl-data'!$A:$BR,23+BH$3)</f>
        <v>0</v>
      </c>
      <c r="BI599" s="34" t="str">
        <f t="shared" si="1438"/>
        <v>n/a</v>
      </c>
      <c r="BJ599" s="34" t="str">
        <f t="shared" si="1439"/>
        <v>n/a</v>
      </c>
      <c r="BL599" s="33">
        <f>-VLOOKUP($A599,'pl-data'!$A:$BR,8+BL$3)</f>
        <v>0</v>
      </c>
      <c r="BM599" s="33">
        <f>-VLOOKUP($A599,'pl-data'!$A:$BR,38+BM$3)</f>
        <v>0</v>
      </c>
      <c r="BN599" s="33">
        <f>-VLOOKUP($A599,'pl-data'!$A:$BR,23+BN$3)</f>
        <v>0</v>
      </c>
      <c r="BO599" s="34" t="str">
        <f t="shared" si="1441"/>
        <v>n/a</v>
      </c>
      <c r="BP599" s="34" t="str">
        <f t="shared" si="1442"/>
        <v>n/a</v>
      </c>
      <c r="BR599" s="33">
        <f>-VLOOKUP($A599,'pl-data'!$A:$BR,8+BR$3)</f>
        <v>0</v>
      </c>
      <c r="BS599" s="33">
        <f>-VLOOKUP($A599,'pl-data'!$A:$BR,38+BS$3)</f>
        <v>0</v>
      </c>
      <c r="BT599" s="33">
        <f>-VLOOKUP($A599,'pl-data'!$A:$BR,23+BT$3)</f>
        <v>0</v>
      </c>
      <c r="BU599" s="34" t="str">
        <f t="shared" si="1444"/>
        <v>n/a</v>
      </c>
      <c r="BV599" s="34" t="str">
        <f t="shared" si="1445"/>
        <v>n/a</v>
      </c>
      <c r="BX599" s="33">
        <f t="shared" si="1449"/>
        <v>0</v>
      </c>
      <c r="BY599" s="33">
        <f t="shared" si="1450"/>
        <v>0</v>
      </c>
      <c r="BZ599" s="33">
        <f t="shared" si="1451"/>
        <v>0</v>
      </c>
      <c r="CA599" s="34" t="str">
        <f t="shared" si="1447"/>
        <v>n/a</v>
      </c>
      <c r="CB599" s="34" t="str">
        <f t="shared" si="1448"/>
        <v>n/a</v>
      </c>
    </row>
    <row r="600" spans="1:80" hidden="1" outlineLevel="2" x14ac:dyDescent="0.2">
      <c r="A600" s="49">
        <v>4300</v>
      </c>
      <c r="B600" s="18" t="str">
        <f>+masterfile!D1045</f>
        <v>4300 Nicht abziehb. VoSt (so betr Aufwand)</v>
      </c>
      <c r="D600" s="33">
        <f>-VLOOKUP($A600,'pl-data'!$A:$BR,8+D$3)</f>
        <v>0</v>
      </c>
      <c r="E600" s="33">
        <f>-VLOOKUP($A600,'pl-data'!$A:$BR,38+E$3)</f>
        <v>0</v>
      </c>
      <c r="F600" s="33">
        <f>-VLOOKUP($A600,'pl-data'!$A:$BR,23+F$3)</f>
        <v>0</v>
      </c>
      <c r="G600" s="34" t="str">
        <f t="shared" si="1411"/>
        <v>n/a</v>
      </c>
      <c r="H600" s="34" t="str">
        <f t="shared" si="1412"/>
        <v>n/a</v>
      </c>
      <c r="J600" s="33">
        <f>-VLOOKUP($A600,'pl-data'!$A:$BR,8+J$3)</f>
        <v>0</v>
      </c>
      <c r="K600" s="33">
        <f>-VLOOKUP($A600,'pl-data'!$A:$BR,38+K$3)</f>
        <v>0</v>
      </c>
      <c r="L600" s="33">
        <f>-VLOOKUP($A600,'pl-data'!$A:$BR,23+L$3)</f>
        <v>0</v>
      </c>
      <c r="M600" s="34" t="str">
        <f t="shared" si="1414"/>
        <v>n/a</v>
      </c>
      <c r="N600" s="34" t="str">
        <f t="shared" si="1415"/>
        <v>n/a</v>
      </c>
      <c r="P600" s="33">
        <f>-VLOOKUP($A600,'pl-data'!$A:$BR,8+P$3)</f>
        <v>0</v>
      </c>
      <c r="Q600" s="33">
        <f>-VLOOKUP($A600,'pl-data'!$A:$BR,38+Q$3)</f>
        <v>0</v>
      </c>
      <c r="R600" s="33">
        <f>-VLOOKUP($A600,'pl-data'!$A:$BR,23+R$3)</f>
        <v>0</v>
      </c>
      <c r="S600" s="34" t="str">
        <f t="shared" si="1417"/>
        <v>n/a</v>
      </c>
      <c r="T600" s="34" t="str">
        <f t="shared" si="1418"/>
        <v>n/a</v>
      </c>
      <c r="V600" s="33">
        <f>-VLOOKUP($A600,'pl-data'!$A:$BR,8+V$3)</f>
        <v>0</v>
      </c>
      <c r="W600" s="33">
        <f>-VLOOKUP($A600,'pl-data'!$A:$BR,38+W$3)</f>
        <v>0</v>
      </c>
      <c r="X600" s="33">
        <f>-VLOOKUP($A600,'pl-data'!$A:$BR,23+X$3)</f>
        <v>0</v>
      </c>
      <c r="Y600" s="34" t="str">
        <f t="shared" si="1420"/>
        <v>n/a</v>
      </c>
      <c r="Z600" s="34" t="str">
        <f t="shared" si="1421"/>
        <v>n/a</v>
      </c>
      <c r="AB600" s="33">
        <f>-VLOOKUP($A600,'pl-data'!$A:$BR,8+AB$3)</f>
        <v>0</v>
      </c>
      <c r="AC600" s="33">
        <f>-VLOOKUP($A600,'pl-data'!$A:$BR,38+AC$3)</f>
        <v>0</v>
      </c>
      <c r="AD600" s="33">
        <f>-VLOOKUP($A600,'pl-data'!$A:$BR,23+AD$3)</f>
        <v>0</v>
      </c>
      <c r="AE600" s="34" t="str">
        <f t="shared" si="1423"/>
        <v>n/a</v>
      </c>
      <c r="AF600" s="34" t="str">
        <f t="shared" si="1424"/>
        <v>n/a</v>
      </c>
      <c r="AH600" s="33">
        <f>-VLOOKUP($A600,'pl-data'!$A:$BR,8+AH$3)</f>
        <v>0</v>
      </c>
      <c r="AI600" s="33">
        <f>-VLOOKUP($A600,'pl-data'!$A:$BR,38+AI$3)</f>
        <v>0</v>
      </c>
      <c r="AJ600" s="33">
        <f>-VLOOKUP($A600,'pl-data'!$A:$BR,23+AJ$3)</f>
        <v>0</v>
      </c>
      <c r="AK600" s="34" t="str">
        <f t="shared" si="1426"/>
        <v>n/a</v>
      </c>
      <c r="AL600" s="34" t="str">
        <f t="shared" si="1427"/>
        <v>n/a</v>
      </c>
      <c r="AN600" s="33">
        <f>-VLOOKUP($A600,'pl-data'!$A:$BR,8+AN$3)</f>
        <v>0</v>
      </c>
      <c r="AO600" s="33">
        <f>-VLOOKUP($A600,'pl-data'!$A:$BR,38+AO$3)</f>
        <v>0</v>
      </c>
      <c r="AP600" s="33">
        <f>-VLOOKUP($A600,'pl-data'!$A:$BR,23+AP$3)</f>
        <v>0</v>
      </c>
      <c r="AQ600" s="34" t="str">
        <f t="shared" si="1429"/>
        <v>n/a</v>
      </c>
      <c r="AR600" s="34" t="str">
        <f t="shared" si="1430"/>
        <v>n/a</v>
      </c>
      <c r="AT600" s="33">
        <f>-VLOOKUP($A600,'pl-data'!$A:$BR,8+AT$3)</f>
        <v>0</v>
      </c>
      <c r="AU600" s="33">
        <f>-VLOOKUP($A600,'pl-data'!$A:$BR,38+AU$3)</f>
        <v>0</v>
      </c>
      <c r="AV600" s="33">
        <f>-VLOOKUP($A600,'pl-data'!$A:$BR,23+AV$3)</f>
        <v>0</v>
      </c>
      <c r="AW600" s="34" t="str">
        <f t="shared" si="1432"/>
        <v>n/a</v>
      </c>
      <c r="AX600" s="34" t="str">
        <f t="shared" si="1433"/>
        <v>n/a</v>
      </c>
      <c r="AZ600" s="33">
        <f>-VLOOKUP($A600,'pl-data'!$A:$BR,8+AZ$3)</f>
        <v>0</v>
      </c>
      <c r="BA600" s="33">
        <f>-VLOOKUP($A600,'pl-data'!$A:$BR,38+BA$3)</f>
        <v>0</v>
      </c>
      <c r="BB600" s="33">
        <f>-VLOOKUP($A600,'pl-data'!$A:$BR,23+BB$3)</f>
        <v>0</v>
      </c>
      <c r="BC600" s="34" t="str">
        <f t="shared" si="1435"/>
        <v>n/a</v>
      </c>
      <c r="BD600" s="34" t="str">
        <f t="shared" si="1436"/>
        <v>n/a</v>
      </c>
      <c r="BF600" s="33">
        <f>-VLOOKUP($A600,'pl-data'!$A:$BR,8+BF$3)</f>
        <v>0</v>
      </c>
      <c r="BG600" s="33">
        <f>-VLOOKUP($A600,'pl-data'!$A:$BR,38+BG$3)</f>
        <v>0</v>
      </c>
      <c r="BH600" s="33">
        <f>-VLOOKUP($A600,'pl-data'!$A:$BR,23+BH$3)</f>
        <v>0</v>
      </c>
      <c r="BI600" s="34" t="str">
        <f t="shared" si="1438"/>
        <v>n/a</v>
      </c>
      <c r="BJ600" s="34" t="str">
        <f t="shared" si="1439"/>
        <v>n/a</v>
      </c>
      <c r="BL600" s="33">
        <f>-VLOOKUP($A600,'pl-data'!$A:$BR,8+BL$3)</f>
        <v>0</v>
      </c>
      <c r="BM600" s="33">
        <f>-VLOOKUP($A600,'pl-data'!$A:$BR,38+BM$3)</f>
        <v>0</v>
      </c>
      <c r="BN600" s="33">
        <f>-VLOOKUP($A600,'pl-data'!$A:$BR,23+BN$3)</f>
        <v>0</v>
      </c>
      <c r="BO600" s="34" t="str">
        <f t="shared" si="1441"/>
        <v>n/a</v>
      </c>
      <c r="BP600" s="34" t="str">
        <f t="shared" si="1442"/>
        <v>n/a</v>
      </c>
      <c r="BR600" s="33">
        <f>-VLOOKUP($A600,'pl-data'!$A:$BR,8+BR$3)</f>
        <v>0</v>
      </c>
      <c r="BS600" s="33">
        <f>-VLOOKUP($A600,'pl-data'!$A:$BR,38+BS$3)</f>
        <v>0</v>
      </c>
      <c r="BT600" s="33">
        <f>-VLOOKUP($A600,'pl-data'!$A:$BR,23+BT$3)</f>
        <v>0</v>
      </c>
      <c r="BU600" s="34" t="str">
        <f t="shared" si="1444"/>
        <v>n/a</v>
      </c>
      <c r="BV600" s="34" t="str">
        <f t="shared" si="1445"/>
        <v>n/a</v>
      </c>
      <c r="BX600" s="33">
        <f t="shared" si="1449"/>
        <v>0</v>
      </c>
      <c r="BY600" s="33">
        <f t="shared" si="1450"/>
        <v>0</v>
      </c>
      <c r="BZ600" s="33">
        <f t="shared" si="1451"/>
        <v>0</v>
      </c>
      <c r="CA600" s="34" t="str">
        <f t="shared" si="1447"/>
        <v>n/a</v>
      </c>
      <c r="CB600" s="34" t="str">
        <f t="shared" si="1448"/>
        <v>n/a</v>
      </c>
    </row>
    <row r="601" spans="1:80" hidden="1" outlineLevel="2" x14ac:dyDescent="0.2">
      <c r="A601" s="49">
        <v>4301</v>
      </c>
      <c r="B601" s="18" t="str">
        <f>+masterfile!D1046</f>
        <v>4301 Nicht abziehb. VoSt 7% (so betr Aufwand)</v>
      </c>
      <c r="D601" s="33">
        <f>-VLOOKUP($A601,'pl-data'!$A:$BR,8+D$3)</f>
        <v>0</v>
      </c>
      <c r="E601" s="33">
        <f>-VLOOKUP($A601,'pl-data'!$A:$BR,38+E$3)</f>
        <v>0</v>
      </c>
      <c r="F601" s="33">
        <f>-VLOOKUP($A601,'pl-data'!$A:$BR,23+F$3)</f>
        <v>0</v>
      </c>
      <c r="G601" s="34" t="str">
        <f t="shared" si="1411"/>
        <v>n/a</v>
      </c>
      <c r="H601" s="34" t="str">
        <f t="shared" si="1412"/>
        <v>n/a</v>
      </c>
      <c r="J601" s="33">
        <f>-VLOOKUP($A601,'pl-data'!$A:$BR,8+J$3)</f>
        <v>0</v>
      </c>
      <c r="K601" s="33">
        <f>-VLOOKUP($A601,'pl-data'!$A:$BR,38+K$3)</f>
        <v>0</v>
      </c>
      <c r="L601" s="33">
        <f>-VLOOKUP($A601,'pl-data'!$A:$BR,23+L$3)</f>
        <v>0</v>
      </c>
      <c r="M601" s="34" t="str">
        <f t="shared" si="1414"/>
        <v>n/a</v>
      </c>
      <c r="N601" s="34" t="str">
        <f t="shared" si="1415"/>
        <v>n/a</v>
      </c>
      <c r="P601" s="33">
        <f>-VLOOKUP($A601,'pl-data'!$A:$BR,8+P$3)</f>
        <v>0</v>
      </c>
      <c r="Q601" s="33">
        <f>-VLOOKUP($A601,'pl-data'!$A:$BR,38+Q$3)</f>
        <v>0</v>
      </c>
      <c r="R601" s="33">
        <f>-VLOOKUP($A601,'pl-data'!$A:$BR,23+R$3)</f>
        <v>0</v>
      </c>
      <c r="S601" s="34" t="str">
        <f t="shared" si="1417"/>
        <v>n/a</v>
      </c>
      <c r="T601" s="34" t="str">
        <f t="shared" si="1418"/>
        <v>n/a</v>
      </c>
      <c r="V601" s="33">
        <f>-VLOOKUP($A601,'pl-data'!$A:$BR,8+V$3)</f>
        <v>0</v>
      </c>
      <c r="W601" s="33">
        <f>-VLOOKUP($A601,'pl-data'!$A:$BR,38+W$3)</f>
        <v>0</v>
      </c>
      <c r="X601" s="33">
        <f>-VLOOKUP($A601,'pl-data'!$A:$BR,23+X$3)</f>
        <v>0</v>
      </c>
      <c r="Y601" s="34" t="str">
        <f t="shared" si="1420"/>
        <v>n/a</v>
      </c>
      <c r="Z601" s="34" t="str">
        <f t="shared" si="1421"/>
        <v>n/a</v>
      </c>
      <c r="AB601" s="33">
        <f>-VLOOKUP($A601,'pl-data'!$A:$BR,8+AB$3)</f>
        <v>0</v>
      </c>
      <c r="AC601" s="33">
        <f>-VLOOKUP($A601,'pl-data'!$A:$BR,38+AC$3)</f>
        <v>0</v>
      </c>
      <c r="AD601" s="33">
        <f>-VLOOKUP($A601,'pl-data'!$A:$BR,23+AD$3)</f>
        <v>0</v>
      </c>
      <c r="AE601" s="34" t="str">
        <f t="shared" si="1423"/>
        <v>n/a</v>
      </c>
      <c r="AF601" s="34" t="str">
        <f t="shared" si="1424"/>
        <v>n/a</v>
      </c>
      <c r="AH601" s="33">
        <f>-VLOOKUP($A601,'pl-data'!$A:$BR,8+AH$3)</f>
        <v>0</v>
      </c>
      <c r="AI601" s="33">
        <f>-VLOOKUP($A601,'pl-data'!$A:$BR,38+AI$3)</f>
        <v>0</v>
      </c>
      <c r="AJ601" s="33">
        <f>-VLOOKUP($A601,'pl-data'!$A:$BR,23+AJ$3)</f>
        <v>0</v>
      </c>
      <c r="AK601" s="34" t="str">
        <f t="shared" si="1426"/>
        <v>n/a</v>
      </c>
      <c r="AL601" s="34" t="str">
        <f t="shared" si="1427"/>
        <v>n/a</v>
      </c>
      <c r="AN601" s="33">
        <f>-VLOOKUP($A601,'pl-data'!$A:$BR,8+AN$3)</f>
        <v>0</v>
      </c>
      <c r="AO601" s="33">
        <f>-VLOOKUP($A601,'pl-data'!$A:$BR,38+AO$3)</f>
        <v>0</v>
      </c>
      <c r="AP601" s="33">
        <f>-VLOOKUP($A601,'pl-data'!$A:$BR,23+AP$3)</f>
        <v>0</v>
      </c>
      <c r="AQ601" s="34" t="str">
        <f t="shared" si="1429"/>
        <v>n/a</v>
      </c>
      <c r="AR601" s="34" t="str">
        <f t="shared" si="1430"/>
        <v>n/a</v>
      </c>
      <c r="AT601" s="33">
        <f>-VLOOKUP($A601,'pl-data'!$A:$BR,8+AT$3)</f>
        <v>0</v>
      </c>
      <c r="AU601" s="33">
        <f>-VLOOKUP($A601,'pl-data'!$A:$BR,38+AU$3)</f>
        <v>0</v>
      </c>
      <c r="AV601" s="33">
        <f>-VLOOKUP($A601,'pl-data'!$A:$BR,23+AV$3)</f>
        <v>0</v>
      </c>
      <c r="AW601" s="34" t="str">
        <f t="shared" si="1432"/>
        <v>n/a</v>
      </c>
      <c r="AX601" s="34" t="str">
        <f t="shared" si="1433"/>
        <v>n/a</v>
      </c>
      <c r="AZ601" s="33">
        <f>-VLOOKUP($A601,'pl-data'!$A:$BR,8+AZ$3)</f>
        <v>0</v>
      </c>
      <c r="BA601" s="33">
        <f>-VLOOKUP($A601,'pl-data'!$A:$BR,38+BA$3)</f>
        <v>0</v>
      </c>
      <c r="BB601" s="33">
        <f>-VLOOKUP($A601,'pl-data'!$A:$BR,23+BB$3)</f>
        <v>0</v>
      </c>
      <c r="BC601" s="34" t="str">
        <f t="shared" si="1435"/>
        <v>n/a</v>
      </c>
      <c r="BD601" s="34" t="str">
        <f t="shared" si="1436"/>
        <v>n/a</v>
      </c>
      <c r="BF601" s="33">
        <f>-VLOOKUP($A601,'pl-data'!$A:$BR,8+BF$3)</f>
        <v>0</v>
      </c>
      <c r="BG601" s="33">
        <f>-VLOOKUP($A601,'pl-data'!$A:$BR,38+BG$3)</f>
        <v>0</v>
      </c>
      <c r="BH601" s="33">
        <f>-VLOOKUP($A601,'pl-data'!$A:$BR,23+BH$3)</f>
        <v>0</v>
      </c>
      <c r="BI601" s="34" t="str">
        <f t="shared" si="1438"/>
        <v>n/a</v>
      </c>
      <c r="BJ601" s="34" t="str">
        <f t="shared" si="1439"/>
        <v>n/a</v>
      </c>
      <c r="BL601" s="33">
        <f>-VLOOKUP($A601,'pl-data'!$A:$BR,8+BL$3)</f>
        <v>0</v>
      </c>
      <c r="BM601" s="33">
        <f>-VLOOKUP($A601,'pl-data'!$A:$BR,38+BM$3)</f>
        <v>0</v>
      </c>
      <c r="BN601" s="33">
        <f>-VLOOKUP($A601,'pl-data'!$A:$BR,23+BN$3)</f>
        <v>0</v>
      </c>
      <c r="BO601" s="34" t="str">
        <f t="shared" si="1441"/>
        <v>n/a</v>
      </c>
      <c r="BP601" s="34" t="str">
        <f t="shared" si="1442"/>
        <v>n/a</v>
      </c>
      <c r="BR601" s="33">
        <f>-VLOOKUP($A601,'pl-data'!$A:$BR,8+BR$3)</f>
        <v>0</v>
      </c>
      <c r="BS601" s="33">
        <f>-VLOOKUP($A601,'pl-data'!$A:$BR,38+BS$3)</f>
        <v>0</v>
      </c>
      <c r="BT601" s="33">
        <f>-VLOOKUP($A601,'pl-data'!$A:$BR,23+BT$3)</f>
        <v>0</v>
      </c>
      <c r="BU601" s="34" t="str">
        <f t="shared" si="1444"/>
        <v>n/a</v>
      </c>
      <c r="BV601" s="34" t="str">
        <f t="shared" si="1445"/>
        <v>n/a</v>
      </c>
      <c r="BX601" s="33">
        <f t="shared" si="1449"/>
        <v>0</v>
      </c>
      <c r="BY601" s="33">
        <f t="shared" si="1450"/>
        <v>0</v>
      </c>
      <c r="BZ601" s="33">
        <f t="shared" si="1451"/>
        <v>0</v>
      </c>
      <c r="CA601" s="34" t="str">
        <f t="shared" si="1447"/>
        <v>n/a</v>
      </c>
      <c r="CB601" s="34" t="str">
        <f t="shared" si="1448"/>
        <v>n/a</v>
      </c>
    </row>
    <row r="602" spans="1:80" hidden="1" outlineLevel="2" x14ac:dyDescent="0.2">
      <c r="A602" s="49">
        <v>4306</v>
      </c>
      <c r="B602" s="18" t="str">
        <f>+masterfile!D1047</f>
        <v>4306 Nicht abziehb. VoSt 19% (so betr Aufw)</v>
      </c>
      <c r="D602" s="33">
        <f>-VLOOKUP($A602,'pl-data'!$A:$BR,8+D$3)</f>
        <v>0</v>
      </c>
      <c r="E602" s="33">
        <f>-VLOOKUP($A602,'pl-data'!$A:$BR,38+E$3)</f>
        <v>0</v>
      </c>
      <c r="F602" s="33">
        <f>-VLOOKUP($A602,'pl-data'!$A:$BR,23+F$3)</f>
        <v>0</v>
      </c>
      <c r="G602" s="34" t="str">
        <f t="shared" si="1411"/>
        <v>n/a</v>
      </c>
      <c r="H602" s="34" t="str">
        <f t="shared" si="1412"/>
        <v>n/a</v>
      </c>
      <c r="J602" s="33">
        <f>-VLOOKUP($A602,'pl-data'!$A:$BR,8+J$3)</f>
        <v>0</v>
      </c>
      <c r="K602" s="33">
        <f>-VLOOKUP($A602,'pl-data'!$A:$BR,38+K$3)</f>
        <v>0</v>
      </c>
      <c r="L602" s="33">
        <f>-VLOOKUP($A602,'pl-data'!$A:$BR,23+L$3)</f>
        <v>0</v>
      </c>
      <c r="M602" s="34" t="str">
        <f t="shared" si="1414"/>
        <v>n/a</v>
      </c>
      <c r="N602" s="34" t="str">
        <f t="shared" si="1415"/>
        <v>n/a</v>
      </c>
      <c r="P602" s="33">
        <f>-VLOOKUP($A602,'pl-data'!$A:$BR,8+P$3)</f>
        <v>0</v>
      </c>
      <c r="Q602" s="33">
        <f>-VLOOKUP($A602,'pl-data'!$A:$BR,38+Q$3)</f>
        <v>0</v>
      </c>
      <c r="R602" s="33">
        <f>-VLOOKUP($A602,'pl-data'!$A:$BR,23+R$3)</f>
        <v>0</v>
      </c>
      <c r="S602" s="34" t="str">
        <f t="shared" si="1417"/>
        <v>n/a</v>
      </c>
      <c r="T602" s="34" t="str">
        <f t="shared" si="1418"/>
        <v>n/a</v>
      </c>
      <c r="V602" s="33">
        <f>-VLOOKUP($A602,'pl-data'!$A:$BR,8+V$3)</f>
        <v>0</v>
      </c>
      <c r="W602" s="33">
        <f>-VLOOKUP($A602,'pl-data'!$A:$BR,38+W$3)</f>
        <v>0</v>
      </c>
      <c r="X602" s="33">
        <f>-VLOOKUP($A602,'pl-data'!$A:$BR,23+X$3)</f>
        <v>0</v>
      </c>
      <c r="Y602" s="34" t="str">
        <f t="shared" si="1420"/>
        <v>n/a</v>
      </c>
      <c r="Z602" s="34" t="str">
        <f t="shared" si="1421"/>
        <v>n/a</v>
      </c>
      <c r="AB602" s="33">
        <f>-VLOOKUP($A602,'pl-data'!$A:$BR,8+AB$3)</f>
        <v>0</v>
      </c>
      <c r="AC602" s="33">
        <f>-VLOOKUP($A602,'pl-data'!$A:$BR,38+AC$3)</f>
        <v>0</v>
      </c>
      <c r="AD602" s="33">
        <f>-VLOOKUP($A602,'pl-data'!$A:$BR,23+AD$3)</f>
        <v>0</v>
      </c>
      <c r="AE602" s="34" t="str">
        <f t="shared" si="1423"/>
        <v>n/a</v>
      </c>
      <c r="AF602" s="34" t="str">
        <f t="shared" si="1424"/>
        <v>n/a</v>
      </c>
      <c r="AH602" s="33">
        <f>-VLOOKUP($A602,'pl-data'!$A:$BR,8+AH$3)</f>
        <v>0</v>
      </c>
      <c r="AI602" s="33">
        <f>-VLOOKUP($A602,'pl-data'!$A:$BR,38+AI$3)</f>
        <v>0</v>
      </c>
      <c r="AJ602" s="33">
        <f>-VLOOKUP($A602,'pl-data'!$A:$BR,23+AJ$3)</f>
        <v>0</v>
      </c>
      <c r="AK602" s="34" t="str">
        <f t="shared" si="1426"/>
        <v>n/a</v>
      </c>
      <c r="AL602" s="34" t="str">
        <f t="shared" si="1427"/>
        <v>n/a</v>
      </c>
      <c r="AN602" s="33">
        <f>-VLOOKUP($A602,'pl-data'!$A:$BR,8+AN$3)</f>
        <v>0</v>
      </c>
      <c r="AO602" s="33">
        <f>-VLOOKUP($A602,'pl-data'!$A:$BR,38+AO$3)</f>
        <v>0</v>
      </c>
      <c r="AP602" s="33">
        <f>-VLOOKUP($A602,'pl-data'!$A:$BR,23+AP$3)</f>
        <v>0</v>
      </c>
      <c r="AQ602" s="34" t="str">
        <f t="shared" si="1429"/>
        <v>n/a</v>
      </c>
      <c r="AR602" s="34" t="str">
        <f t="shared" si="1430"/>
        <v>n/a</v>
      </c>
      <c r="AT602" s="33">
        <f>-VLOOKUP($A602,'pl-data'!$A:$BR,8+AT$3)</f>
        <v>0</v>
      </c>
      <c r="AU602" s="33">
        <f>-VLOOKUP($A602,'pl-data'!$A:$BR,38+AU$3)</f>
        <v>0</v>
      </c>
      <c r="AV602" s="33">
        <f>-VLOOKUP($A602,'pl-data'!$A:$BR,23+AV$3)</f>
        <v>0</v>
      </c>
      <c r="AW602" s="34" t="str">
        <f t="shared" si="1432"/>
        <v>n/a</v>
      </c>
      <c r="AX602" s="34" t="str">
        <f t="shared" si="1433"/>
        <v>n/a</v>
      </c>
      <c r="AZ602" s="33">
        <f>-VLOOKUP($A602,'pl-data'!$A:$BR,8+AZ$3)</f>
        <v>0</v>
      </c>
      <c r="BA602" s="33">
        <f>-VLOOKUP($A602,'pl-data'!$A:$BR,38+BA$3)</f>
        <v>0</v>
      </c>
      <c r="BB602" s="33">
        <f>-VLOOKUP($A602,'pl-data'!$A:$BR,23+BB$3)</f>
        <v>0</v>
      </c>
      <c r="BC602" s="34" t="str">
        <f t="shared" si="1435"/>
        <v>n/a</v>
      </c>
      <c r="BD602" s="34" t="str">
        <f t="shared" si="1436"/>
        <v>n/a</v>
      </c>
      <c r="BF602" s="33">
        <f>-VLOOKUP($A602,'pl-data'!$A:$BR,8+BF$3)</f>
        <v>0</v>
      </c>
      <c r="BG602" s="33">
        <f>-VLOOKUP($A602,'pl-data'!$A:$BR,38+BG$3)</f>
        <v>0</v>
      </c>
      <c r="BH602" s="33">
        <f>-VLOOKUP($A602,'pl-data'!$A:$BR,23+BH$3)</f>
        <v>0</v>
      </c>
      <c r="BI602" s="34" t="str">
        <f t="shared" si="1438"/>
        <v>n/a</v>
      </c>
      <c r="BJ602" s="34" t="str">
        <f t="shared" si="1439"/>
        <v>n/a</v>
      </c>
      <c r="BL602" s="33">
        <f>-VLOOKUP($A602,'pl-data'!$A:$BR,8+BL$3)</f>
        <v>0</v>
      </c>
      <c r="BM602" s="33">
        <f>-VLOOKUP($A602,'pl-data'!$A:$BR,38+BM$3)</f>
        <v>0</v>
      </c>
      <c r="BN602" s="33">
        <f>-VLOOKUP($A602,'pl-data'!$A:$BR,23+BN$3)</f>
        <v>0</v>
      </c>
      <c r="BO602" s="34" t="str">
        <f t="shared" si="1441"/>
        <v>n/a</v>
      </c>
      <c r="BP602" s="34" t="str">
        <f t="shared" si="1442"/>
        <v>n/a</v>
      </c>
      <c r="BR602" s="33">
        <f>-VLOOKUP($A602,'pl-data'!$A:$BR,8+BR$3)</f>
        <v>0</v>
      </c>
      <c r="BS602" s="33">
        <f>-VLOOKUP($A602,'pl-data'!$A:$BR,38+BS$3)</f>
        <v>0</v>
      </c>
      <c r="BT602" s="33">
        <f>-VLOOKUP($A602,'pl-data'!$A:$BR,23+BT$3)</f>
        <v>0</v>
      </c>
      <c r="BU602" s="34" t="str">
        <f t="shared" si="1444"/>
        <v>n/a</v>
      </c>
      <c r="BV602" s="34" t="str">
        <f t="shared" si="1445"/>
        <v>n/a</v>
      </c>
      <c r="BX602" s="33">
        <f t="shared" si="1449"/>
        <v>0</v>
      </c>
      <c r="BY602" s="33">
        <f t="shared" si="1450"/>
        <v>0</v>
      </c>
      <c r="BZ602" s="33">
        <f t="shared" si="1451"/>
        <v>0</v>
      </c>
      <c r="CA602" s="34" t="str">
        <f t="shared" si="1447"/>
        <v>n/a</v>
      </c>
      <c r="CB602" s="34" t="str">
        <f t="shared" si="1448"/>
        <v>n/a</v>
      </c>
    </row>
    <row r="603" spans="1:80" ht="24" hidden="1" outlineLevel="2" x14ac:dyDescent="0.2">
      <c r="A603" s="49">
        <v>4370</v>
      </c>
      <c r="B603" s="18" t="str">
        <f>+masterfile!D1054</f>
        <v>4370 Prämie Rückdeckung f. Versorgungsleistg</v>
      </c>
      <c r="D603" s="33">
        <f>-VLOOKUP($A603,'pl-data'!$A:$BR,8+D$3)</f>
        <v>0</v>
      </c>
      <c r="E603" s="33">
        <f>-VLOOKUP($A603,'pl-data'!$A:$BR,38+E$3)</f>
        <v>0</v>
      </c>
      <c r="F603" s="33">
        <f>-VLOOKUP($A603,'pl-data'!$A:$BR,23+F$3)</f>
        <v>0</v>
      </c>
      <c r="G603" s="34" t="str">
        <f t="shared" si="1411"/>
        <v>n/a</v>
      </c>
      <c r="H603" s="34" t="str">
        <f t="shared" si="1412"/>
        <v>n/a</v>
      </c>
      <c r="J603" s="33">
        <f>-VLOOKUP($A603,'pl-data'!$A:$BR,8+J$3)</f>
        <v>0</v>
      </c>
      <c r="K603" s="33">
        <f>-VLOOKUP($A603,'pl-data'!$A:$BR,38+K$3)</f>
        <v>0</v>
      </c>
      <c r="L603" s="33">
        <f>-VLOOKUP($A603,'pl-data'!$A:$BR,23+L$3)</f>
        <v>0</v>
      </c>
      <c r="M603" s="34" t="str">
        <f t="shared" si="1414"/>
        <v>n/a</v>
      </c>
      <c r="N603" s="34" t="str">
        <f t="shared" si="1415"/>
        <v>n/a</v>
      </c>
      <c r="P603" s="33">
        <f>-VLOOKUP($A603,'pl-data'!$A:$BR,8+P$3)</f>
        <v>0</v>
      </c>
      <c r="Q603" s="33">
        <f>-VLOOKUP($A603,'pl-data'!$A:$BR,38+Q$3)</f>
        <v>0</v>
      </c>
      <c r="R603" s="33">
        <f>-VLOOKUP($A603,'pl-data'!$A:$BR,23+R$3)</f>
        <v>0</v>
      </c>
      <c r="S603" s="34" t="str">
        <f t="shared" si="1417"/>
        <v>n/a</v>
      </c>
      <c r="T603" s="34" t="str">
        <f t="shared" si="1418"/>
        <v>n/a</v>
      </c>
      <c r="V603" s="33">
        <f>-VLOOKUP($A603,'pl-data'!$A:$BR,8+V$3)</f>
        <v>0</v>
      </c>
      <c r="W603" s="33">
        <f>-VLOOKUP($A603,'pl-data'!$A:$BR,38+W$3)</f>
        <v>0</v>
      </c>
      <c r="X603" s="33">
        <f>-VLOOKUP($A603,'pl-data'!$A:$BR,23+X$3)</f>
        <v>0</v>
      </c>
      <c r="Y603" s="34" t="str">
        <f t="shared" si="1420"/>
        <v>n/a</v>
      </c>
      <c r="Z603" s="34" t="str">
        <f t="shared" si="1421"/>
        <v>n/a</v>
      </c>
      <c r="AB603" s="33">
        <f>-VLOOKUP($A603,'pl-data'!$A:$BR,8+AB$3)</f>
        <v>0</v>
      </c>
      <c r="AC603" s="33">
        <f>-VLOOKUP($A603,'pl-data'!$A:$BR,38+AC$3)</f>
        <v>0</v>
      </c>
      <c r="AD603" s="33">
        <f>-VLOOKUP($A603,'pl-data'!$A:$BR,23+AD$3)</f>
        <v>0</v>
      </c>
      <c r="AE603" s="34" t="str">
        <f t="shared" si="1423"/>
        <v>n/a</v>
      </c>
      <c r="AF603" s="34" t="str">
        <f t="shared" si="1424"/>
        <v>n/a</v>
      </c>
      <c r="AH603" s="33">
        <f>-VLOOKUP($A603,'pl-data'!$A:$BR,8+AH$3)</f>
        <v>0</v>
      </c>
      <c r="AI603" s="33">
        <f>-VLOOKUP($A603,'pl-data'!$A:$BR,38+AI$3)</f>
        <v>0</v>
      </c>
      <c r="AJ603" s="33">
        <f>-VLOOKUP($A603,'pl-data'!$A:$BR,23+AJ$3)</f>
        <v>0</v>
      </c>
      <c r="AK603" s="34" t="str">
        <f t="shared" si="1426"/>
        <v>n/a</v>
      </c>
      <c r="AL603" s="34" t="str">
        <f t="shared" si="1427"/>
        <v>n/a</v>
      </c>
      <c r="AN603" s="33">
        <f>-VLOOKUP($A603,'pl-data'!$A:$BR,8+AN$3)</f>
        <v>0</v>
      </c>
      <c r="AO603" s="33">
        <f>-VLOOKUP($A603,'pl-data'!$A:$BR,38+AO$3)</f>
        <v>0</v>
      </c>
      <c r="AP603" s="33">
        <f>-VLOOKUP($A603,'pl-data'!$A:$BR,23+AP$3)</f>
        <v>0</v>
      </c>
      <c r="AQ603" s="34" t="str">
        <f t="shared" si="1429"/>
        <v>n/a</v>
      </c>
      <c r="AR603" s="34" t="str">
        <f t="shared" si="1430"/>
        <v>n/a</v>
      </c>
      <c r="AT603" s="33">
        <f>-VLOOKUP($A603,'pl-data'!$A:$BR,8+AT$3)</f>
        <v>0</v>
      </c>
      <c r="AU603" s="33">
        <f>-VLOOKUP($A603,'pl-data'!$A:$BR,38+AU$3)</f>
        <v>0</v>
      </c>
      <c r="AV603" s="33">
        <f>-VLOOKUP($A603,'pl-data'!$A:$BR,23+AV$3)</f>
        <v>0</v>
      </c>
      <c r="AW603" s="34" t="str">
        <f t="shared" si="1432"/>
        <v>n/a</v>
      </c>
      <c r="AX603" s="34" t="str">
        <f t="shared" si="1433"/>
        <v>n/a</v>
      </c>
      <c r="AZ603" s="33">
        <f>-VLOOKUP($A603,'pl-data'!$A:$BR,8+AZ$3)</f>
        <v>0</v>
      </c>
      <c r="BA603" s="33">
        <f>-VLOOKUP($A603,'pl-data'!$A:$BR,38+BA$3)</f>
        <v>0</v>
      </c>
      <c r="BB603" s="33">
        <f>-VLOOKUP($A603,'pl-data'!$A:$BR,23+BB$3)</f>
        <v>0</v>
      </c>
      <c r="BC603" s="34" t="str">
        <f t="shared" si="1435"/>
        <v>n/a</v>
      </c>
      <c r="BD603" s="34" t="str">
        <f t="shared" si="1436"/>
        <v>n/a</v>
      </c>
      <c r="BF603" s="33">
        <f>-VLOOKUP($A603,'pl-data'!$A:$BR,8+BF$3)</f>
        <v>0</v>
      </c>
      <c r="BG603" s="33">
        <f>-VLOOKUP($A603,'pl-data'!$A:$BR,38+BG$3)</f>
        <v>0</v>
      </c>
      <c r="BH603" s="33">
        <f>-VLOOKUP($A603,'pl-data'!$A:$BR,23+BH$3)</f>
        <v>0</v>
      </c>
      <c r="BI603" s="34" t="str">
        <f t="shared" si="1438"/>
        <v>n/a</v>
      </c>
      <c r="BJ603" s="34" t="str">
        <f t="shared" si="1439"/>
        <v>n/a</v>
      </c>
      <c r="BL603" s="33">
        <f>-VLOOKUP($A603,'pl-data'!$A:$BR,8+BL$3)</f>
        <v>0</v>
      </c>
      <c r="BM603" s="33">
        <f>-VLOOKUP($A603,'pl-data'!$A:$BR,38+BM$3)</f>
        <v>0</v>
      </c>
      <c r="BN603" s="33">
        <f>-VLOOKUP($A603,'pl-data'!$A:$BR,23+BN$3)</f>
        <v>0</v>
      </c>
      <c r="BO603" s="34" t="str">
        <f t="shared" si="1441"/>
        <v>n/a</v>
      </c>
      <c r="BP603" s="34" t="str">
        <f t="shared" si="1442"/>
        <v>n/a</v>
      </c>
      <c r="BR603" s="33">
        <f>-VLOOKUP($A603,'pl-data'!$A:$BR,8+BR$3)</f>
        <v>0</v>
      </c>
      <c r="BS603" s="33">
        <f>-VLOOKUP($A603,'pl-data'!$A:$BR,38+BS$3)</f>
        <v>0</v>
      </c>
      <c r="BT603" s="33">
        <f>-VLOOKUP($A603,'pl-data'!$A:$BR,23+BT$3)</f>
        <v>0</v>
      </c>
      <c r="BU603" s="34" t="str">
        <f t="shared" si="1444"/>
        <v>n/a</v>
      </c>
      <c r="BV603" s="34" t="str">
        <f t="shared" si="1445"/>
        <v>n/a</v>
      </c>
      <c r="BX603" s="33">
        <f t="shared" si="1449"/>
        <v>0</v>
      </c>
      <c r="BY603" s="33">
        <f t="shared" si="1450"/>
        <v>0</v>
      </c>
      <c r="BZ603" s="33">
        <f t="shared" si="1451"/>
        <v>0</v>
      </c>
      <c r="CA603" s="34" t="str">
        <f t="shared" si="1447"/>
        <v>n/a</v>
      </c>
      <c r="CB603" s="34" t="str">
        <f t="shared" si="1448"/>
        <v>n/a</v>
      </c>
    </row>
    <row r="604" spans="1:80" hidden="1" outlineLevel="2" x14ac:dyDescent="0.2">
      <c r="A604" s="49">
        <v>4900</v>
      </c>
      <c r="B604" s="18" t="str">
        <f>+masterfile!D1158</f>
        <v>4900 Sonstige betriebliche Aufwendungen</v>
      </c>
      <c r="D604" s="33">
        <f>-VLOOKUP($A604,'pl-data'!$A:$BR,8+D$3)</f>
        <v>0</v>
      </c>
      <c r="E604" s="33">
        <f>-VLOOKUP($A604,'pl-data'!$A:$BR,38+E$3)</f>
        <v>0</v>
      </c>
      <c r="F604" s="33">
        <f>-VLOOKUP($A604,'pl-data'!$A:$BR,23+F$3)</f>
        <v>0</v>
      </c>
      <c r="G604" s="34" t="str">
        <f t="shared" si="1411"/>
        <v>n/a</v>
      </c>
      <c r="H604" s="34" t="str">
        <f t="shared" si="1412"/>
        <v>n/a</v>
      </c>
      <c r="J604" s="33">
        <f>-VLOOKUP($A604,'pl-data'!$A:$BR,8+J$3)</f>
        <v>0</v>
      </c>
      <c r="K604" s="33">
        <f>-VLOOKUP($A604,'pl-data'!$A:$BR,38+K$3)</f>
        <v>0</v>
      </c>
      <c r="L604" s="33">
        <f>-VLOOKUP($A604,'pl-data'!$A:$BR,23+L$3)</f>
        <v>0</v>
      </c>
      <c r="M604" s="34" t="str">
        <f t="shared" si="1414"/>
        <v>n/a</v>
      </c>
      <c r="N604" s="34" t="str">
        <f t="shared" si="1415"/>
        <v>n/a</v>
      </c>
      <c r="P604" s="33">
        <f>-VLOOKUP($A604,'pl-data'!$A:$BR,8+P$3)</f>
        <v>0</v>
      </c>
      <c r="Q604" s="33">
        <f>-VLOOKUP($A604,'pl-data'!$A:$BR,38+Q$3)</f>
        <v>0</v>
      </c>
      <c r="R604" s="33">
        <f>-VLOOKUP($A604,'pl-data'!$A:$BR,23+R$3)</f>
        <v>0</v>
      </c>
      <c r="S604" s="34" t="str">
        <f t="shared" si="1417"/>
        <v>n/a</v>
      </c>
      <c r="T604" s="34" t="str">
        <f t="shared" si="1418"/>
        <v>n/a</v>
      </c>
      <c r="V604" s="33">
        <f>-VLOOKUP($A604,'pl-data'!$A:$BR,8+V$3)</f>
        <v>0</v>
      </c>
      <c r="W604" s="33">
        <f>-VLOOKUP($A604,'pl-data'!$A:$BR,38+W$3)</f>
        <v>0</v>
      </c>
      <c r="X604" s="33">
        <f>-VLOOKUP($A604,'pl-data'!$A:$BR,23+X$3)</f>
        <v>0</v>
      </c>
      <c r="Y604" s="34" t="str">
        <f t="shared" si="1420"/>
        <v>n/a</v>
      </c>
      <c r="Z604" s="34" t="str">
        <f t="shared" si="1421"/>
        <v>n/a</v>
      </c>
      <c r="AB604" s="33">
        <f>-VLOOKUP($A604,'pl-data'!$A:$BR,8+AB$3)</f>
        <v>0</v>
      </c>
      <c r="AC604" s="33">
        <f>-VLOOKUP($A604,'pl-data'!$A:$BR,38+AC$3)</f>
        <v>0</v>
      </c>
      <c r="AD604" s="33">
        <f>-VLOOKUP($A604,'pl-data'!$A:$BR,23+AD$3)</f>
        <v>0</v>
      </c>
      <c r="AE604" s="34" t="str">
        <f t="shared" si="1423"/>
        <v>n/a</v>
      </c>
      <c r="AF604" s="34" t="str">
        <f t="shared" si="1424"/>
        <v>n/a</v>
      </c>
      <c r="AH604" s="33">
        <f>-VLOOKUP($A604,'pl-data'!$A:$BR,8+AH$3)</f>
        <v>0</v>
      </c>
      <c r="AI604" s="33">
        <f>-VLOOKUP($A604,'pl-data'!$A:$BR,38+AI$3)</f>
        <v>0</v>
      </c>
      <c r="AJ604" s="33">
        <f>-VLOOKUP($A604,'pl-data'!$A:$BR,23+AJ$3)</f>
        <v>0</v>
      </c>
      <c r="AK604" s="34" t="str">
        <f t="shared" si="1426"/>
        <v>n/a</v>
      </c>
      <c r="AL604" s="34" t="str">
        <f t="shared" si="1427"/>
        <v>n/a</v>
      </c>
      <c r="AN604" s="33">
        <f>-VLOOKUP($A604,'pl-data'!$A:$BR,8+AN$3)</f>
        <v>0</v>
      </c>
      <c r="AO604" s="33">
        <f>-VLOOKUP($A604,'pl-data'!$A:$BR,38+AO$3)</f>
        <v>0</v>
      </c>
      <c r="AP604" s="33">
        <f>-VLOOKUP($A604,'pl-data'!$A:$BR,23+AP$3)</f>
        <v>0</v>
      </c>
      <c r="AQ604" s="34" t="str">
        <f t="shared" si="1429"/>
        <v>n/a</v>
      </c>
      <c r="AR604" s="34" t="str">
        <f t="shared" si="1430"/>
        <v>n/a</v>
      </c>
      <c r="AT604" s="33">
        <f>-VLOOKUP($A604,'pl-data'!$A:$BR,8+AT$3)</f>
        <v>0</v>
      </c>
      <c r="AU604" s="33">
        <f>-VLOOKUP($A604,'pl-data'!$A:$BR,38+AU$3)</f>
        <v>0</v>
      </c>
      <c r="AV604" s="33">
        <f>-VLOOKUP($A604,'pl-data'!$A:$BR,23+AV$3)</f>
        <v>0</v>
      </c>
      <c r="AW604" s="34" t="str">
        <f t="shared" si="1432"/>
        <v>n/a</v>
      </c>
      <c r="AX604" s="34" t="str">
        <f t="shared" si="1433"/>
        <v>n/a</v>
      </c>
      <c r="AZ604" s="33">
        <f>-VLOOKUP($A604,'pl-data'!$A:$BR,8+AZ$3)</f>
        <v>0</v>
      </c>
      <c r="BA604" s="33">
        <f>-VLOOKUP($A604,'pl-data'!$A:$BR,38+BA$3)</f>
        <v>0</v>
      </c>
      <c r="BB604" s="33">
        <f>-VLOOKUP($A604,'pl-data'!$A:$BR,23+BB$3)</f>
        <v>0</v>
      </c>
      <c r="BC604" s="34" t="str">
        <f t="shared" si="1435"/>
        <v>n/a</v>
      </c>
      <c r="BD604" s="34" t="str">
        <f t="shared" si="1436"/>
        <v>n/a</v>
      </c>
      <c r="BF604" s="33">
        <f>-VLOOKUP($A604,'pl-data'!$A:$BR,8+BF$3)</f>
        <v>0</v>
      </c>
      <c r="BG604" s="33">
        <f>-VLOOKUP($A604,'pl-data'!$A:$BR,38+BG$3)</f>
        <v>0</v>
      </c>
      <c r="BH604" s="33">
        <f>-VLOOKUP($A604,'pl-data'!$A:$BR,23+BH$3)</f>
        <v>0</v>
      </c>
      <c r="BI604" s="34" t="str">
        <f t="shared" si="1438"/>
        <v>n/a</v>
      </c>
      <c r="BJ604" s="34" t="str">
        <f t="shared" si="1439"/>
        <v>n/a</v>
      </c>
      <c r="BL604" s="33">
        <f>-VLOOKUP($A604,'pl-data'!$A:$BR,8+BL$3)</f>
        <v>0</v>
      </c>
      <c r="BM604" s="33">
        <f>-VLOOKUP($A604,'pl-data'!$A:$BR,38+BM$3)</f>
        <v>0</v>
      </c>
      <c r="BN604" s="33">
        <f>-VLOOKUP($A604,'pl-data'!$A:$BR,23+BN$3)</f>
        <v>0</v>
      </c>
      <c r="BO604" s="34" t="str">
        <f t="shared" si="1441"/>
        <v>n/a</v>
      </c>
      <c r="BP604" s="34" t="str">
        <f t="shared" si="1442"/>
        <v>n/a</v>
      </c>
      <c r="BR604" s="33">
        <f>-VLOOKUP($A604,'pl-data'!$A:$BR,8+BR$3)</f>
        <v>0</v>
      </c>
      <c r="BS604" s="33">
        <f>-VLOOKUP($A604,'pl-data'!$A:$BR,38+BS$3)</f>
        <v>0</v>
      </c>
      <c r="BT604" s="33">
        <f>-VLOOKUP($A604,'pl-data'!$A:$BR,23+BT$3)</f>
        <v>0</v>
      </c>
      <c r="BU604" s="34" t="str">
        <f t="shared" si="1444"/>
        <v>n/a</v>
      </c>
      <c r="BV604" s="34" t="str">
        <f t="shared" si="1445"/>
        <v>n/a</v>
      </c>
      <c r="BX604" s="33">
        <f t="shared" si="1449"/>
        <v>0</v>
      </c>
      <c r="BY604" s="33">
        <f t="shared" si="1450"/>
        <v>0</v>
      </c>
      <c r="BZ604" s="33">
        <f t="shared" si="1451"/>
        <v>0</v>
      </c>
      <c r="CA604" s="34" t="str">
        <f t="shared" si="1447"/>
        <v>n/a</v>
      </c>
      <c r="CB604" s="34" t="str">
        <f t="shared" si="1448"/>
        <v>n/a</v>
      </c>
    </row>
    <row r="605" spans="1:80" hidden="1" outlineLevel="2" x14ac:dyDescent="0.2">
      <c r="A605" s="49">
        <v>4902</v>
      </c>
      <c r="B605" s="18" t="str">
        <f>+masterfile!D1159</f>
        <v>4902 Interimskonto Vorsteuervergütung</v>
      </c>
      <c r="D605" s="33">
        <f>-VLOOKUP($A605,'pl-data'!$A:$BR,8+D$3)</f>
        <v>0</v>
      </c>
      <c r="E605" s="33">
        <f>-VLOOKUP($A605,'pl-data'!$A:$BR,38+E$3)</f>
        <v>0</v>
      </c>
      <c r="F605" s="33">
        <f>-VLOOKUP($A605,'pl-data'!$A:$BR,23+F$3)</f>
        <v>0</v>
      </c>
      <c r="G605" s="34" t="str">
        <f t="shared" si="1411"/>
        <v>n/a</v>
      </c>
      <c r="H605" s="34" t="str">
        <f t="shared" si="1412"/>
        <v>n/a</v>
      </c>
      <c r="J605" s="33">
        <f>-VLOOKUP($A605,'pl-data'!$A:$BR,8+J$3)</f>
        <v>0</v>
      </c>
      <c r="K605" s="33">
        <f>-VLOOKUP($A605,'pl-data'!$A:$BR,38+K$3)</f>
        <v>0</v>
      </c>
      <c r="L605" s="33">
        <f>-VLOOKUP($A605,'pl-data'!$A:$BR,23+L$3)</f>
        <v>0</v>
      </c>
      <c r="M605" s="34" t="str">
        <f t="shared" si="1414"/>
        <v>n/a</v>
      </c>
      <c r="N605" s="34" t="str">
        <f t="shared" si="1415"/>
        <v>n/a</v>
      </c>
      <c r="P605" s="33">
        <f>-VLOOKUP($A605,'pl-data'!$A:$BR,8+P$3)</f>
        <v>0</v>
      </c>
      <c r="Q605" s="33">
        <f>-VLOOKUP($A605,'pl-data'!$A:$BR,38+Q$3)</f>
        <v>0</v>
      </c>
      <c r="R605" s="33">
        <f>-VLOOKUP($A605,'pl-data'!$A:$BR,23+R$3)</f>
        <v>0</v>
      </c>
      <c r="S605" s="34" t="str">
        <f t="shared" si="1417"/>
        <v>n/a</v>
      </c>
      <c r="T605" s="34" t="str">
        <f t="shared" si="1418"/>
        <v>n/a</v>
      </c>
      <c r="V605" s="33">
        <f>-VLOOKUP($A605,'pl-data'!$A:$BR,8+V$3)</f>
        <v>0</v>
      </c>
      <c r="W605" s="33">
        <f>-VLOOKUP($A605,'pl-data'!$A:$BR,38+W$3)</f>
        <v>0</v>
      </c>
      <c r="X605" s="33">
        <f>-VLOOKUP($A605,'pl-data'!$A:$BR,23+X$3)</f>
        <v>0</v>
      </c>
      <c r="Y605" s="34" t="str">
        <f t="shared" si="1420"/>
        <v>n/a</v>
      </c>
      <c r="Z605" s="34" t="str">
        <f t="shared" si="1421"/>
        <v>n/a</v>
      </c>
      <c r="AB605" s="33">
        <f>-VLOOKUP($A605,'pl-data'!$A:$BR,8+AB$3)</f>
        <v>0</v>
      </c>
      <c r="AC605" s="33">
        <f>-VLOOKUP($A605,'pl-data'!$A:$BR,38+AC$3)</f>
        <v>0</v>
      </c>
      <c r="AD605" s="33">
        <f>-VLOOKUP($A605,'pl-data'!$A:$BR,23+AD$3)</f>
        <v>0</v>
      </c>
      <c r="AE605" s="34" t="str">
        <f t="shared" si="1423"/>
        <v>n/a</v>
      </c>
      <c r="AF605" s="34" t="str">
        <f t="shared" si="1424"/>
        <v>n/a</v>
      </c>
      <c r="AH605" s="33">
        <f>-VLOOKUP($A605,'pl-data'!$A:$BR,8+AH$3)</f>
        <v>0</v>
      </c>
      <c r="AI605" s="33">
        <f>-VLOOKUP($A605,'pl-data'!$A:$BR,38+AI$3)</f>
        <v>0</v>
      </c>
      <c r="AJ605" s="33">
        <f>-VLOOKUP($A605,'pl-data'!$A:$BR,23+AJ$3)</f>
        <v>0</v>
      </c>
      <c r="AK605" s="34" t="str">
        <f t="shared" si="1426"/>
        <v>n/a</v>
      </c>
      <c r="AL605" s="34" t="str">
        <f t="shared" si="1427"/>
        <v>n/a</v>
      </c>
      <c r="AN605" s="33">
        <f>-VLOOKUP($A605,'pl-data'!$A:$BR,8+AN$3)</f>
        <v>0</v>
      </c>
      <c r="AO605" s="33">
        <f>-VLOOKUP($A605,'pl-data'!$A:$BR,38+AO$3)</f>
        <v>0</v>
      </c>
      <c r="AP605" s="33">
        <f>-VLOOKUP($A605,'pl-data'!$A:$BR,23+AP$3)</f>
        <v>0</v>
      </c>
      <c r="AQ605" s="34" t="str">
        <f t="shared" si="1429"/>
        <v>n/a</v>
      </c>
      <c r="AR605" s="34" t="str">
        <f t="shared" si="1430"/>
        <v>n/a</v>
      </c>
      <c r="AT605" s="33">
        <f>-VLOOKUP($A605,'pl-data'!$A:$BR,8+AT$3)</f>
        <v>0</v>
      </c>
      <c r="AU605" s="33">
        <f>-VLOOKUP($A605,'pl-data'!$A:$BR,38+AU$3)</f>
        <v>0</v>
      </c>
      <c r="AV605" s="33">
        <f>-VLOOKUP($A605,'pl-data'!$A:$BR,23+AV$3)</f>
        <v>0</v>
      </c>
      <c r="AW605" s="34" t="str">
        <f t="shared" si="1432"/>
        <v>n/a</v>
      </c>
      <c r="AX605" s="34" t="str">
        <f t="shared" si="1433"/>
        <v>n/a</v>
      </c>
      <c r="AZ605" s="33">
        <f>-VLOOKUP($A605,'pl-data'!$A:$BR,8+AZ$3)</f>
        <v>0</v>
      </c>
      <c r="BA605" s="33">
        <f>-VLOOKUP($A605,'pl-data'!$A:$BR,38+BA$3)</f>
        <v>0</v>
      </c>
      <c r="BB605" s="33">
        <f>-VLOOKUP($A605,'pl-data'!$A:$BR,23+BB$3)</f>
        <v>0</v>
      </c>
      <c r="BC605" s="34" t="str">
        <f t="shared" si="1435"/>
        <v>n/a</v>
      </c>
      <c r="BD605" s="34" t="str">
        <f t="shared" si="1436"/>
        <v>n/a</v>
      </c>
      <c r="BF605" s="33">
        <f>-VLOOKUP($A605,'pl-data'!$A:$BR,8+BF$3)</f>
        <v>0</v>
      </c>
      <c r="BG605" s="33">
        <f>-VLOOKUP($A605,'pl-data'!$A:$BR,38+BG$3)</f>
        <v>0</v>
      </c>
      <c r="BH605" s="33">
        <f>-VLOOKUP($A605,'pl-data'!$A:$BR,23+BH$3)</f>
        <v>0</v>
      </c>
      <c r="BI605" s="34" t="str">
        <f t="shared" si="1438"/>
        <v>n/a</v>
      </c>
      <c r="BJ605" s="34" t="str">
        <f t="shared" si="1439"/>
        <v>n/a</v>
      </c>
      <c r="BL605" s="33">
        <f>-VLOOKUP($A605,'pl-data'!$A:$BR,8+BL$3)</f>
        <v>0</v>
      </c>
      <c r="BM605" s="33">
        <f>-VLOOKUP($A605,'pl-data'!$A:$BR,38+BM$3)</f>
        <v>0</v>
      </c>
      <c r="BN605" s="33">
        <f>-VLOOKUP($A605,'pl-data'!$A:$BR,23+BN$3)</f>
        <v>0</v>
      </c>
      <c r="BO605" s="34" t="str">
        <f t="shared" si="1441"/>
        <v>n/a</v>
      </c>
      <c r="BP605" s="34" t="str">
        <f t="shared" si="1442"/>
        <v>n/a</v>
      </c>
      <c r="BR605" s="33">
        <f>-VLOOKUP($A605,'pl-data'!$A:$BR,8+BR$3)</f>
        <v>0</v>
      </c>
      <c r="BS605" s="33">
        <f>-VLOOKUP($A605,'pl-data'!$A:$BR,38+BS$3)</f>
        <v>0</v>
      </c>
      <c r="BT605" s="33">
        <f>-VLOOKUP($A605,'pl-data'!$A:$BR,23+BT$3)</f>
        <v>0</v>
      </c>
      <c r="BU605" s="34" t="str">
        <f t="shared" si="1444"/>
        <v>n/a</v>
      </c>
      <c r="BV605" s="34" t="str">
        <f t="shared" si="1445"/>
        <v>n/a</v>
      </c>
      <c r="BX605" s="33">
        <f t="shared" si="1449"/>
        <v>0</v>
      </c>
      <c r="BY605" s="33">
        <f t="shared" si="1450"/>
        <v>0</v>
      </c>
      <c r="BZ605" s="33">
        <f t="shared" si="1451"/>
        <v>0</v>
      </c>
      <c r="CA605" s="34" t="str">
        <f t="shared" si="1447"/>
        <v>n/a</v>
      </c>
      <c r="CB605" s="34" t="str">
        <f t="shared" si="1448"/>
        <v>n/a</v>
      </c>
    </row>
    <row r="606" spans="1:80" ht="24" hidden="1" outlineLevel="2" x14ac:dyDescent="0.2">
      <c r="A606" s="49">
        <v>4905</v>
      </c>
      <c r="B606" s="18" t="str">
        <f>+masterfile!D1160</f>
        <v>4905 Sonstige betriebl.u.regelm.Aufwendungen</v>
      </c>
      <c r="D606" s="33">
        <f>-VLOOKUP($A606,'pl-data'!$A:$BR,8+D$3)</f>
        <v>0</v>
      </c>
      <c r="E606" s="33">
        <f>-VLOOKUP($A606,'pl-data'!$A:$BR,38+E$3)</f>
        <v>0</v>
      </c>
      <c r="F606" s="33">
        <f>-VLOOKUP($A606,'pl-data'!$A:$BR,23+F$3)</f>
        <v>0</v>
      </c>
      <c r="G606" s="34" t="str">
        <f t="shared" si="1411"/>
        <v>n/a</v>
      </c>
      <c r="H606" s="34" t="str">
        <f t="shared" si="1412"/>
        <v>n/a</v>
      </c>
      <c r="J606" s="33">
        <f>-VLOOKUP($A606,'pl-data'!$A:$BR,8+J$3)</f>
        <v>0</v>
      </c>
      <c r="K606" s="33">
        <f>-VLOOKUP($A606,'pl-data'!$A:$BR,38+K$3)</f>
        <v>0</v>
      </c>
      <c r="L606" s="33">
        <f>-VLOOKUP($A606,'pl-data'!$A:$BR,23+L$3)</f>
        <v>0</v>
      </c>
      <c r="M606" s="34" t="str">
        <f t="shared" si="1414"/>
        <v>n/a</v>
      </c>
      <c r="N606" s="34" t="str">
        <f t="shared" si="1415"/>
        <v>n/a</v>
      </c>
      <c r="P606" s="33">
        <f>-VLOOKUP($A606,'pl-data'!$A:$BR,8+P$3)</f>
        <v>0</v>
      </c>
      <c r="Q606" s="33">
        <f>-VLOOKUP($A606,'pl-data'!$A:$BR,38+Q$3)</f>
        <v>0</v>
      </c>
      <c r="R606" s="33">
        <f>-VLOOKUP($A606,'pl-data'!$A:$BR,23+R$3)</f>
        <v>0</v>
      </c>
      <c r="S606" s="34" t="str">
        <f t="shared" si="1417"/>
        <v>n/a</v>
      </c>
      <c r="T606" s="34" t="str">
        <f t="shared" si="1418"/>
        <v>n/a</v>
      </c>
      <c r="V606" s="33">
        <f>-VLOOKUP($A606,'pl-data'!$A:$BR,8+V$3)</f>
        <v>0</v>
      </c>
      <c r="W606" s="33">
        <f>-VLOOKUP($A606,'pl-data'!$A:$BR,38+W$3)</f>
        <v>0</v>
      </c>
      <c r="X606" s="33">
        <f>-VLOOKUP($A606,'pl-data'!$A:$BR,23+X$3)</f>
        <v>0</v>
      </c>
      <c r="Y606" s="34" t="str">
        <f t="shared" si="1420"/>
        <v>n/a</v>
      </c>
      <c r="Z606" s="34" t="str">
        <f t="shared" si="1421"/>
        <v>n/a</v>
      </c>
      <c r="AB606" s="33">
        <f>-VLOOKUP($A606,'pl-data'!$A:$BR,8+AB$3)</f>
        <v>0</v>
      </c>
      <c r="AC606" s="33">
        <f>-VLOOKUP($A606,'pl-data'!$A:$BR,38+AC$3)</f>
        <v>0</v>
      </c>
      <c r="AD606" s="33">
        <f>-VLOOKUP($A606,'pl-data'!$A:$BR,23+AD$3)</f>
        <v>0</v>
      </c>
      <c r="AE606" s="34" t="str">
        <f t="shared" si="1423"/>
        <v>n/a</v>
      </c>
      <c r="AF606" s="34" t="str">
        <f t="shared" si="1424"/>
        <v>n/a</v>
      </c>
      <c r="AH606" s="33">
        <f>-VLOOKUP($A606,'pl-data'!$A:$BR,8+AH$3)</f>
        <v>0</v>
      </c>
      <c r="AI606" s="33">
        <f>-VLOOKUP($A606,'pl-data'!$A:$BR,38+AI$3)</f>
        <v>0</v>
      </c>
      <c r="AJ606" s="33">
        <f>-VLOOKUP($A606,'pl-data'!$A:$BR,23+AJ$3)</f>
        <v>0</v>
      </c>
      <c r="AK606" s="34" t="str">
        <f t="shared" si="1426"/>
        <v>n/a</v>
      </c>
      <c r="AL606" s="34" t="str">
        <f t="shared" si="1427"/>
        <v>n/a</v>
      </c>
      <c r="AN606" s="33">
        <f>-VLOOKUP($A606,'pl-data'!$A:$BR,8+AN$3)</f>
        <v>0</v>
      </c>
      <c r="AO606" s="33">
        <f>-VLOOKUP($A606,'pl-data'!$A:$BR,38+AO$3)</f>
        <v>0</v>
      </c>
      <c r="AP606" s="33">
        <f>-VLOOKUP($A606,'pl-data'!$A:$BR,23+AP$3)</f>
        <v>0</v>
      </c>
      <c r="AQ606" s="34" t="str">
        <f t="shared" si="1429"/>
        <v>n/a</v>
      </c>
      <c r="AR606" s="34" t="str">
        <f t="shared" si="1430"/>
        <v>n/a</v>
      </c>
      <c r="AT606" s="33">
        <f>-VLOOKUP($A606,'pl-data'!$A:$BR,8+AT$3)</f>
        <v>0</v>
      </c>
      <c r="AU606" s="33">
        <f>-VLOOKUP($A606,'pl-data'!$A:$BR,38+AU$3)</f>
        <v>0</v>
      </c>
      <c r="AV606" s="33">
        <f>-VLOOKUP($A606,'pl-data'!$A:$BR,23+AV$3)</f>
        <v>0</v>
      </c>
      <c r="AW606" s="34" t="str">
        <f t="shared" si="1432"/>
        <v>n/a</v>
      </c>
      <c r="AX606" s="34" t="str">
        <f t="shared" si="1433"/>
        <v>n/a</v>
      </c>
      <c r="AZ606" s="33">
        <f>-VLOOKUP($A606,'pl-data'!$A:$BR,8+AZ$3)</f>
        <v>0</v>
      </c>
      <c r="BA606" s="33">
        <f>-VLOOKUP($A606,'pl-data'!$A:$BR,38+BA$3)</f>
        <v>0</v>
      </c>
      <c r="BB606" s="33">
        <f>-VLOOKUP($A606,'pl-data'!$A:$BR,23+BB$3)</f>
        <v>0</v>
      </c>
      <c r="BC606" s="34" t="str">
        <f t="shared" si="1435"/>
        <v>n/a</v>
      </c>
      <c r="BD606" s="34" t="str">
        <f t="shared" si="1436"/>
        <v>n/a</v>
      </c>
      <c r="BF606" s="33">
        <f>-VLOOKUP($A606,'pl-data'!$A:$BR,8+BF$3)</f>
        <v>0</v>
      </c>
      <c r="BG606" s="33">
        <f>-VLOOKUP($A606,'pl-data'!$A:$BR,38+BG$3)</f>
        <v>0</v>
      </c>
      <c r="BH606" s="33">
        <f>-VLOOKUP($A606,'pl-data'!$A:$BR,23+BH$3)</f>
        <v>0</v>
      </c>
      <c r="BI606" s="34" t="str">
        <f t="shared" si="1438"/>
        <v>n/a</v>
      </c>
      <c r="BJ606" s="34" t="str">
        <f t="shared" si="1439"/>
        <v>n/a</v>
      </c>
      <c r="BL606" s="33">
        <f>-VLOOKUP($A606,'pl-data'!$A:$BR,8+BL$3)</f>
        <v>0</v>
      </c>
      <c r="BM606" s="33">
        <f>-VLOOKUP($A606,'pl-data'!$A:$BR,38+BM$3)</f>
        <v>0</v>
      </c>
      <c r="BN606" s="33">
        <f>-VLOOKUP($A606,'pl-data'!$A:$BR,23+BN$3)</f>
        <v>0</v>
      </c>
      <c r="BO606" s="34" t="str">
        <f t="shared" si="1441"/>
        <v>n/a</v>
      </c>
      <c r="BP606" s="34" t="str">
        <f t="shared" si="1442"/>
        <v>n/a</v>
      </c>
      <c r="BR606" s="33">
        <f>-VLOOKUP($A606,'pl-data'!$A:$BR,8+BR$3)</f>
        <v>0</v>
      </c>
      <c r="BS606" s="33">
        <f>-VLOOKUP($A606,'pl-data'!$A:$BR,38+BS$3)</f>
        <v>0</v>
      </c>
      <c r="BT606" s="33">
        <f>-VLOOKUP($A606,'pl-data'!$A:$BR,23+BT$3)</f>
        <v>0</v>
      </c>
      <c r="BU606" s="34" t="str">
        <f t="shared" si="1444"/>
        <v>n/a</v>
      </c>
      <c r="BV606" s="34" t="str">
        <f t="shared" si="1445"/>
        <v>n/a</v>
      </c>
      <c r="BX606" s="33">
        <f t="shared" si="1449"/>
        <v>0</v>
      </c>
      <c r="BY606" s="33">
        <f t="shared" si="1450"/>
        <v>0</v>
      </c>
      <c r="BZ606" s="33">
        <f t="shared" si="1451"/>
        <v>0</v>
      </c>
      <c r="CA606" s="34" t="str">
        <f t="shared" si="1447"/>
        <v>n/a</v>
      </c>
      <c r="CB606" s="34" t="str">
        <f t="shared" si="1448"/>
        <v>n/a</v>
      </c>
    </row>
    <row r="607" spans="1:80" hidden="1" outlineLevel="2" x14ac:dyDescent="0.2">
      <c r="A607" s="49">
        <v>4909</v>
      </c>
      <c r="B607" s="18" t="str">
        <f>+masterfile!D1161</f>
        <v>4909 Fremdleistungen und Fremdarbeiten</v>
      </c>
      <c r="D607" s="33">
        <f>-VLOOKUP($A607,'pl-data'!$A:$BR,8+D$3)</f>
        <v>0</v>
      </c>
      <c r="E607" s="33">
        <f>-VLOOKUP($A607,'pl-data'!$A:$BR,38+E$3)</f>
        <v>0</v>
      </c>
      <c r="F607" s="33">
        <f>-VLOOKUP($A607,'pl-data'!$A:$BR,23+F$3)</f>
        <v>0</v>
      </c>
      <c r="G607" s="34" t="str">
        <f t="shared" si="1411"/>
        <v>n/a</v>
      </c>
      <c r="H607" s="34" t="str">
        <f t="shared" si="1412"/>
        <v>n/a</v>
      </c>
      <c r="J607" s="33">
        <f>-VLOOKUP($A607,'pl-data'!$A:$BR,8+J$3)</f>
        <v>0</v>
      </c>
      <c r="K607" s="33">
        <f>-VLOOKUP($A607,'pl-data'!$A:$BR,38+K$3)</f>
        <v>0</v>
      </c>
      <c r="L607" s="33">
        <f>-VLOOKUP($A607,'pl-data'!$A:$BR,23+L$3)</f>
        <v>0</v>
      </c>
      <c r="M607" s="34" t="str">
        <f t="shared" si="1414"/>
        <v>n/a</v>
      </c>
      <c r="N607" s="34" t="str">
        <f t="shared" si="1415"/>
        <v>n/a</v>
      </c>
      <c r="P607" s="33">
        <f>-VLOOKUP($A607,'pl-data'!$A:$BR,8+P$3)</f>
        <v>0</v>
      </c>
      <c r="Q607" s="33">
        <f>-VLOOKUP($A607,'pl-data'!$A:$BR,38+Q$3)</f>
        <v>0</v>
      </c>
      <c r="R607" s="33">
        <f>-VLOOKUP($A607,'pl-data'!$A:$BR,23+R$3)</f>
        <v>0</v>
      </c>
      <c r="S607" s="34" t="str">
        <f t="shared" si="1417"/>
        <v>n/a</v>
      </c>
      <c r="T607" s="34" t="str">
        <f t="shared" si="1418"/>
        <v>n/a</v>
      </c>
      <c r="V607" s="33">
        <f>-VLOOKUP($A607,'pl-data'!$A:$BR,8+V$3)</f>
        <v>0</v>
      </c>
      <c r="W607" s="33">
        <f>-VLOOKUP($A607,'pl-data'!$A:$BR,38+W$3)</f>
        <v>0</v>
      </c>
      <c r="X607" s="33">
        <f>-VLOOKUP($A607,'pl-data'!$A:$BR,23+X$3)</f>
        <v>0</v>
      </c>
      <c r="Y607" s="34" t="str">
        <f t="shared" si="1420"/>
        <v>n/a</v>
      </c>
      <c r="Z607" s="34" t="str">
        <f t="shared" si="1421"/>
        <v>n/a</v>
      </c>
      <c r="AB607" s="33">
        <f>-VLOOKUP($A607,'pl-data'!$A:$BR,8+AB$3)</f>
        <v>0</v>
      </c>
      <c r="AC607" s="33">
        <f>-VLOOKUP($A607,'pl-data'!$A:$BR,38+AC$3)</f>
        <v>0</v>
      </c>
      <c r="AD607" s="33">
        <f>-VLOOKUP($A607,'pl-data'!$A:$BR,23+AD$3)</f>
        <v>0</v>
      </c>
      <c r="AE607" s="34" t="str">
        <f t="shared" si="1423"/>
        <v>n/a</v>
      </c>
      <c r="AF607" s="34" t="str">
        <f t="shared" si="1424"/>
        <v>n/a</v>
      </c>
      <c r="AH607" s="33">
        <f>-VLOOKUP($A607,'pl-data'!$A:$BR,8+AH$3)</f>
        <v>0</v>
      </c>
      <c r="AI607" s="33">
        <f>-VLOOKUP($A607,'pl-data'!$A:$BR,38+AI$3)</f>
        <v>0</v>
      </c>
      <c r="AJ607" s="33">
        <f>-VLOOKUP($A607,'pl-data'!$A:$BR,23+AJ$3)</f>
        <v>0</v>
      </c>
      <c r="AK607" s="34" t="str">
        <f t="shared" si="1426"/>
        <v>n/a</v>
      </c>
      <c r="AL607" s="34" t="str">
        <f t="shared" si="1427"/>
        <v>n/a</v>
      </c>
      <c r="AN607" s="33">
        <f>-VLOOKUP($A607,'pl-data'!$A:$BR,8+AN$3)</f>
        <v>0</v>
      </c>
      <c r="AO607" s="33">
        <f>-VLOOKUP($A607,'pl-data'!$A:$BR,38+AO$3)</f>
        <v>0</v>
      </c>
      <c r="AP607" s="33">
        <f>-VLOOKUP($A607,'pl-data'!$A:$BR,23+AP$3)</f>
        <v>0</v>
      </c>
      <c r="AQ607" s="34" t="str">
        <f t="shared" si="1429"/>
        <v>n/a</v>
      </c>
      <c r="AR607" s="34" t="str">
        <f t="shared" si="1430"/>
        <v>n/a</v>
      </c>
      <c r="AT607" s="33">
        <f>-VLOOKUP($A607,'pl-data'!$A:$BR,8+AT$3)</f>
        <v>0</v>
      </c>
      <c r="AU607" s="33">
        <f>-VLOOKUP($A607,'pl-data'!$A:$BR,38+AU$3)</f>
        <v>0</v>
      </c>
      <c r="AV607" s="33">
        <f>-VLOOKUP($A607,'pl-data'!$A:$BR,23+AV$3)</f>
        <v>0</v>
      </c>
      <c r="AW607" s="34" t="str">
        <f t="shared" si="1432"/>
        <v>n/a</v>
      </c>
      <c r="AX607" s="34" t="str">
        <f t="shared" si="1433"/>
        <v>n/a</v>
      </c>
      <c r="AZ607" s="33">
        <f>-VLOOKUP($A607,'pl-data'!$A:$BR,8+AZ$3)</f>
        <v>0</v>
      </c>
      <c r="BA607" s="33">
        <f>-VLOOKUP($A607,'pl-data'!$A:$BR,38+BA$3)</f>
        <v>0</v>
      </c>
      <c r="BB607" s="33">
        <f>-VLOOKUP($A607,'pl-data'!$A:$BR,23+BB$3)</f>
        <v>0</v>
      </c>
      <c r="BC607" s="34" t="str">
        <f t="shared" si="1435"/>
        <v>n/a</v>
      </c>
      <c r="BD607" s="34" t="str">
        <f t="shared" si="1436"/>
        <v>n/a</v>
      </c>
      <c r="BF607" s="33">
        <f>-VLOOKUP($A607,'pl-data'!$A:$BR,8+BF$3)</f>
        <v>0</v>
      </c>
      <c r="BG607" s="33">
        <f>-VLOOKUP($A607,'pl-data'!$A:$BR,38+BG$3)</f>
        <v>0</v>
      </c>
      <c r="BH607" s="33">
        <f>-VLOOKUP($A607,'pl-data'!$A:$BR,23+BH$3)</f>
        <v>0</v>
      </c>
      <c r="BI607" s="34" t="str">
        <f t="shared" si="1438"/>
        <v>n/a</v>
      </c>
      <c r="BJ607" s="34" t="str">
        <f t="shared" si="1439"/>
        <v>n/a</v>
      </c>
      <c r="BL607" s="33">
        <f>-VLOOKUP($A607,'pl-data'!$A:$BR,8+BL$3)</f>
        <v>0</v>
      </c>
      <c r="BM607" s="33">
        <f>-VLOOKUP($A607,'pl-data'!$A:$BR,38+BM$3)</f>
        <v>0</v>
      </c>
      <c r="BN607" s="33">
        <f>-VLOOKUP($A607,'pl-data'!$A:$BR,23+BN$3)</f>
        <v>0</v>
      </c>
      <c r="BO607" s="34" t="str">
        <f t="shared" si="1441"/>
        <v>n/a</v>
      </c>
      <c r="BP607" s="34" t="str">
        <f t="shared" si="1442"/>
        <v>n/a</v>
      </c>
      <c r="BR607" s="33">
        <f>-VLOOKUP($A607,'pl-data'!$A:$BR,8+BR$3)</f>
        <v>0</v>
      </c>
      <c r="BS607" s="33">
        <f>-VLOOKUP($A607,'pl-data'!$A:$BR,38+BS$3)</f>
        <v>0</v>
      </c>
      <c r="BT607" s="33">
        <f>-VLOOKUP($A607,'pl-data'!$A:$BR,23+BT$3)</f>
        <v>0</v>
      </c>
      <c r="BU607" s="34" t="str">
        <f t="shared" si="1444"/>
        <v>n/a</v>
      </c>
      <c r="BV607" s="34" t="str">
        <f t="shared" si="1445"/>
        <v>n/a</v>
      </c>
      <c r="BX607" s="33">
        <f t="shared" si="1449"/>
        <v>0</v>
      </c>
      <c r="BY607" s="33">
        <f t="shared" si="1450"/>
        <v>0</v>
      </c>
      <c r="BZ607" s="33">
        <f t="shared" si="1451"/>
        <v>0</v>
      </c>
      <c r="CA607" s="34" t="str">
        <f t="shared" si="1447"/>
        <v>n/a</v>
      </c>
      <c r="CB607" s="34" t="str">
        <f t="shared" si="1448"/>
        <v>n/a</v>
      </c>
    </row>
    <row r="608" spans="1:80" hidden="1" outlineLevel="2" x14ac:dyDescent="0.2">
      <c r="A608" s="49">
        <v>4970</v>
      </c>
      <c r="B608" s="18" t="str">
        <f>+masterfile!D1185</f>
        <v>4970 Nebenkosten des Geldverkehrs</v>
      </c>
      <c r="D608" s="33">
        <f>-VLOOKUP($A608,'pl-data'!$A:$BR,8+D$3)</f>
        <v>-16.279258918211848</v>
      </c>
      <c r="E608" s="33">
        <f>-VLOOKUP($A608,'pl-data'!$A:$BR,38+E$3)</f>
        <v>-16.767636685758205</v>
      </c>
      <c r="F608" s="33">
        <f>-VLOOKUP($A608,'pl-data'!$A:$BR,23+F$3)</f>
        <v>0</v>
      </c>
      <c r="G608" s="34">
        <f t="shared" si="1411"/>
        <v>-1</v>
      </c>
      <c r="H608" s="34">
        <f t="shared" si="1412"/>
        <v>-1</v>
      </c>
      <c r="J608" s="33">
        <f>-VLOOKUP($A608,'pl-data'!$A:$BR,8+J$3)</f>
        <v>-16.279258918211848</v>
      </c>
      <c r="K608" s="33">
        <f>-VLOOKUP($A608,'pl-data'!$A:$BR,38+K$3)</f>
        <v>-16.767636685758205</v>
      </c>
      <c r="L608" s="33">
        <f>-VLOOKUP($A608,'pl-data'!$A:$BR,23+L$3)</f>
        <v>0</v>
      </c>
      <c r="M608" s="34">
        <f t="shared" si="1414"/>
        <v>-1</v>
      </c>
      <c r="N608" s="34">
        <f t="shared" si="1415"/>
        <v>-1</v>
      </c>
      <c r="P608" s="33">
        <f>-VLOOKUP($A608,'pl-data'!$A:$BR,8+P$3)</f>
        <v>-16.279258918211848</v>
      </c>
      <c r="Q608" s="33">
        <f>-VLOOKUP($A608,'pl-data'!$A:$BR,38+Q$3)</f>
        <v>-16.767636685758205</v>
      </c>
      <c r="R608" s="33">
        <f>-VLOOKUP($A608,'pl-data'!$A:$BR,23+R$3)</f>
        <v>0</v>
      </c>
      <c r="S608" s="34">
        <f t="shared" si="1417"/>
        <v>-1</v>
      </c>
      <c r="T608" s="34">
        <f t="shared" si="1418"/>
        <v>-1</v>
      </c>
      <c r="V608" s="33">
        <f>-VLOOKUP($A608,'pl-data'!$A:$BR,8+V$3)</f>
        <v>-16.279258918211848</v>
      </c>
      <c r="W608" s="33">
        <f>-VLOOKUP($A608,'pl-data'!$A:$BR,38+W$3)</f>
        <v>-16.767636685758205</v>
      </c>
      <c r="X608" s="33">
        <f>-VLOOKUP($A608,'pl-data'!$A:$BR,23+X$3)</f>
        <v>0</v>
      </c>
      <c r="Y608" s="34">
        <f t="shared" si="1420"/>
        <v>-1</v>
      </c>
      <c r="Z608" s="34">
        <f t="shared" si="1421"/>
        <v>-1</v>
      </c>
      <c r="AB608" s="33">
        <f>-VLOOKUP($A608,'pl-data'!$A:$BR,8+AB$3)</f>
        <v>-16.279258918211848</v>
      </c>
      <c r="AC608" s="33">
        <f>-VLOOKUP($A608,'pl-data'!$A:$BR,38+AC$3)</f>
        <v>-16.767636685758205</v>
      </c>
      <c r="AD608" s="33">
        <f>-VLOOKUP($A608,'pl-data'!$A:$BR,23+AD$3)</f>
        <v>0</v>
      </c>
      <c r="AE608" s="34">
        <f t="shared" si="1423"/>
        <v>-1</v>
      </c>
      <c r="AF608" s="34">
        <f t="shared" si="1424"/>
        <v>-1</v>
      </c>
      <c r="AH608" s="33">
        <f>-VLOOKUP($A608,'pl-data'!$A:$BR,8+AH$3)</f>
        <v>-16.279258918211848</v>
      </c>
      <c r="AI608" s="33">
        <f>-VLOOKUP($A608,'pl-data'!$A:$BR,38+AI$3)</f>
        <v>-16.767636685758205</v>
      </c>
      <c r="AJ608" s="33">
        <f>-VLOOKUP($A608,'pl-data'!$A:$BR,23+AJ$3)</f>
        <v>0</v>
      </c>
      <c r="AK608" s="34">
        <f t="shared" si="1426"/>
        <v>-1</v>
      </c>
      <c r="AL608" s="34">
        <f t="shared" si="1427"/>
        <v>-1</v>
      </c>
      <c r="AN608" s="33">
        <f>-VLOOKUP($A608,'pl-data'!$A:$BR,8+AN$3)</f>
        <v>-16.279258918211848</v>
      </c>
      <c r="AO608" s="33">
        <f>-VLOOKUP($A608,'pl-data'!$A:$BR,38+AO$3)</f>
        <v>-16.767636685758205</v>
      </c>
      <c r="AP608" s="33">
        <f>-VLOOKUP($A608,'pl-data'!$A:$BR,23+AP$3)</f>
        <v>0</v>
      </c>
      <c r="AQ608" s="34">
        <f t="shared" si="1429"/>
        <v>-1</v>
      </c>
      <c r="AR608" s="34">
        <f t="shared" si="1430"/>
        <v>-1</v>
      </c>
      <c r="AT608" s="33">
        <f>-VLOOKUP($A608,'pl-data'!$A:$BR,8+AT$3)</f>
        <v>-16.279258918211848</v>
      </c>
      <c r="AU608" s="33">
        <f>-VLOOKUP($A608,'pl-data'!$A:$BR,38+AU$3)</f>
        <v>-16.767636685758205</v>
      </c>
      <c r="AV608" s="33">
        <f>-VLOOKUP($A608,'pl-data'!$A:$BR,23+AV$3)</f>
        <v>0</v>
      </c>
      <c r="AW608" s="34">
        <f t="shared" si="1432"/>
        <v>-1</v>
      </c>
      <c r="AX608" s="34">
        <f t="shared" si="1433"/>
        <v>-1</v>
      </c>
      <c r="AZ608" s="33">
        <f>-VLOOKUP($A608,'pl-data'!$A:$BR,8+AZ$3)</f>
        <v>-16.279258918211848</v>
      </c>
      <c r="BA608" s="33">
        <f>-VLOOKUP($A608,'pl-data'!$A:$BR,38+BA$3)</f>
        <v>-16.767636685758205</v>
      </c>
      <c r="BB608" s="33">
        <f>-VLOOKUP($A608,'pl-data'!$A:$BR,23+BB$3)</f>
        <v>0</v>
      </c>
      <c r="BC608" s="34">
        <f t="shared" si="1435"/>
        <v>-1</v>
      </c>
      <c r="BD608" s="34">
        <f t="shared" si="1436"/>
        <v>-1</v>
      </c>
      <c r="BF608" s="33">
        <f>-VLOOKUP($A608,'pl-data'!$A:$BR,8+BF$3)</f>
        <v>-16.279258918211848</v>
      </c>
      <c r="BG608" s="33">
        <f>-VLOOKUP($A608,'pl-data'!$A:$BR,38+BG$3)</f>
        <v>-16.767636685758205</v>
      </c>
      <c r="BH608" s="33">
        <f>-VLOOKUP($A608,'pl-data'!$A:$BR,23+BH$3)</f>
        <v>0</v>
      </c>
      <c r="BI608" s="34">
        <f t="shared" si="1438"/>
        <v>-1</v>
      </c>
      <c r="BJ608" s="34">
        <f t="shared" si="1439"/>
        <v>-1</v>
      </c>
      <c r="BL608" s="33">
        <f>-VLOOKUP($A608,'pl-data'!$A:$BR,8+BL$3)</f>
        <v>-16.279258918211848</v>
      </c>
      <c r="BM608" s="33">
        <f>-VLOOKUP($A608,'pl-data'!$A:$BR,38+BM$3)</f>
        <v>-16.767636685758205</v>
      </c>
      <c r="BN608" s="33">
        <f>-VLOOKUP($A608,'pl-data'!$A:$BR,23+BN$3)</f>
        <v>0</v>
      </c>
      <c r="BO608" s="34">
        <f t="shared" si="1441"/>
        <v>-1</v>
      </c>
      <c r="BP608" s="34">
        <f t="shared" si="1442"/>
        <v>-1</v>
      </c>
      <c r="BR608" s="33">
        <f>-VLOOKUP($A608,'pl-data'!$A:$BR,8+BR$3)</f>
        <v>-16.279258918211848</v>
      </c>
      <c r="BS608" s="33">
        <f>-VLOOKUP($A608,'pl-data'!$A:$BR,38+BS$3)</f>
        <v>-16.767636685758205</v>
      </c>
      <c r="BT608" s="33">
        <f>-VLOOKUP($A608,'pl-data'!$A:$BR,23+BT$3)</f>
        <v>0</v>
      </c>
      <c r="BU608" s="34">
        <f t="shared" si="1444"/>
        <v>-1</v>
      </c>
      <c r="BV608" s="34">
        <f t="shared" si="1445"/>
        <v>-1</v>
      </c>
      <c r="BX608" s="33">
        <f t="shared" si="1449"/>
        <v>-195.35110701854214</v>
      </c>
      <c r="BY608" s="33">
        <f t="shared" si="1450"/>
        <v>-201.21164022909841</v>
      </c>
      <c r="BZ608" s="33">
        <f t="shared" si="1451"/>
        <v>0</v>
      </c>
      <c r="CA608" s="34">
        <f t="shared" si="1447"/>
        <v>-1</v>
      </c>
      <c r="CB608" s="34">
        <f t="shared" si="1448"/>
        <v>-1</v>
      </c>
    </row>
    <row r="609" spans="1:80" hidden="1" outlineLevel="2" x14ac:dyDescent="0.2">
      <c r="A609" s="49">
        <v>4971</v>
      </c>
      <c r="B609" s="18" t="str">
        <f>+masterfile!D1186</f>
        <v>4971 Verwahrentgelt</v>
      </c>
      <c r="D609" s="33">
        <f>-VLOOKUP($A609,'pl-data'!$A:$BR,8+D$3)</f>
        <v>0</v>
      </c>
      <c r="E609" s="33">
        <f>-VLOOKUP($A609,'pl-data'!$A:$BR,38+E$3)</f>
        <v>0</v>
      </c>
      <c r="F609" s="33">
        <f>-VLOOKUP($A609,'pl-data'!$A:$BR,23+F$3)</f>
        <v>0</v>
      </c>
      <c r="G609" s="34" t="str">
        <f t="shared" si="1411"/>
        <v>n/a</v>
      </c>
      <c r="H609" s="34" t="str">
        <f t="shared" si="1412"/>
        <v>n/a</v>
      </c>
      <c r="J609" s="33">
        <f>-VLOOKUP($A609,'pl-data'!$A:$BR,8+J$3)</f>
        <v>0</v>
      </c>
      <c r="K609" s="33">
        <f>-VLOOKUP($A609,'pl-data'!$A:$BR,38+K$3)</f>
        <v>0</v>
      </c>
      <c r="L609" s="33">
        <f>-VLOOKUP($A609,'pl-data'!$A:$BR,23+L$3)</f>
        <v>0</v>
      </c>
      <c r="M609" s="34" t="str">
        <f t="shared" si="1414"/>
        <v>n/a</v>
      </c>
      <c r="N609" s="34" t="str">
        <f t="shared" si="1415"/>
        <v>n/a</v>
      </c>
      <c r="P609" s="33">
        <f>-VLOOKUP($A609,'pl-data'!$A:$BR,8+P$3)</f>
        <v>0</v>
      </c>
      <c r="Q609" s="33">
        <f>-VLOOKUP($A609,'pl-data'!$A:$BR,38+Q$3)</f>
        <v>0</v>
      </c>
      <c r="R609" s="33">
        <f>-VLOOKUP($A609,'pl-data'!$A:$BR,23+R$3)</f>
        <v>0</v>
      </c>
      <c r="S609" s="34" t="str">
        <f t="shared" si="1417"/>
        <v>n/a</v>
      </c>
      <c r="T609" s="34" t="str">
        <f t="shared" si="1418"/>
        <v>n/a</v>
      </c>
      <c r="V609" s="33">
        <f>-VLOOKUP($A609,'pl-data'!$A:$BR,8+V$3)</f>
        <v>0</v>
      </c>
      <c r="W609" s="33">
        <f>-VLOOKUP($A609,'pl-data'!$A:$BR,38+W$3)</f>
        <v>0</v>
      </c>
      <c r="X609" s="33">
        <f>-VLOOKUP($A609,'pl-data'!$A:$BR,23+X$3)</f>
        <v>0</v>
      </c>
      <c r="Y609" s="34" t="str">
        <f t="shared" si="1420"/>
        <v>n/a</v>
      </c>
      <c r="Z609" s="34" t="str">
        <f t="shared" si="1421"/>
        <v>n/a</v>
      </c>
      <c r="AB609" s="33">
        <f>-VLOOKUP($A609,'pl-data'!$A:$BR,8+AB$3)</f>
        <v>0</v>
      </c>
      <c r="AC609" s="33">
        <f>-VLOOKUP($A609,'pl-data'!$A:$BR,38+AC$3)</f>
        <v>0</v>
      </c>
      <c r="AD609" s="33">
        <f>-VLOOKUP($A609,'pl-data'!$A:$BR,23+AD$3)</f>
        <v>0</v>
      </c>
      <c r="AE609" s="34" t="str">
        <f t="shared" si="1423"/>
        <v>n/a</v>
      </c>
      <c r="AF609" s="34" t="str">
        <f t="shared" si="1424"/>
        <v>n/a</v>
      </c>
      <c r="AH609" s="33">
        <f>-VLOOKUP($A609,'pl-data'!$A:$BR,8+AH$3)</f>
        <v>0</v>
      </c>
      <c r="AI609" s="33">
        <f>-VLOOKUP($A609,'pl-data'!$A:$BR,38+AI$3)</f>
        <v>0</v>
      </c>
      <c r="AJ609" s="33">
        <f>-VLOOKUP($A609,'pl-data'!$A:$BR,23+AJ$3)</f>
        <v>0</v>
      </c>
      <c r="AK609" s="34" t="str">
        <f t="shared" si="1426"/>
        <v>n/a</v>
      </c>
      <c r="AL609" s="34" t="str">
        <f t="shared" si="1427"/>
        <v>n/a</v>
      </c>
      <c r="AN609" s="33">
        <f>-VLOOKUP($A609,'pl-data'!$A:$BR,8+AN$3)</f>
        <v>0</v>
      </c>
      <c r="AO609" s="33">
        <f>-VLOOKUP($A609,'pl-data'!$A:$BR,38+AO$3)</f>
        <v>0</v>
      </c>
      <c r="AP609" s="33">
        <f>-VLOOKUP($A609,'pl-data'!$A:$BR,23+AP$3)</f>
        <v>0</v>
      </c>
      <c r="AQ609" s="34" t="str">
        <f t="shared" si="1429"/>
        <v>n/a</v>
      </c>
      <c r="AR609" s="34" t="str">
        <f t="shared" si="1430"/>
        <v>n/a</v>
      </c>
      <c r="AT609" s="33">
        <f>-VLOOKUP($A609,'pl-data'!$A:$BR,8+AT$3)</f>
        <v>0</v>
      </c>
      <c r="AU609" s="33">
        <f>-VLOOKUP($A609,'pl-data'!$A:$BR,38+AU$3)</f>
        <v>0</v>
      </c>
      <c r="AV609" s="33">
        <f>-VLOOKUP($A609,'pl-data'!$A:$BR,23+AV$3)</f>
        <v>0</v>
      </c>
      <c r="AW609" s="34" t="str">
        <f t="shared" si="1432"/>
        <v>n/a</v>
      </c>
      <c r="AX609" s="34" t="str">
        <f t="shared" si="1433"/>
        <v>n/a</v>
      </c>
      <c r="AZ609" s="33">
        <f>-VLOOKUP($A609,'pl-data'!$A:$BR,8+AZ$3)</f>
        <v>0</v>
      </c>
      <c r="BA609" s="33">
        <f>-VLOOKUP($A609,'pl-data'!$A:$BR,38+BA$3)</f>
        <v>0</v>
      </c>
      <c r="BB609" s="33">
        <f>-VLOOKUP($A609,'pl-data'!$A:$BR,23+BB$3)</f>
        <v>0</v>
      </c>
      <c r="BC609" s="34" t="str">
        <f t="shared" si="1435"/>
        <v>n/a</v>
      </c>
      <c r="BD609" s="34" t="str">
        <f t="shared" si="1436"/>
        <v>n/a</v>
      </c>
      <c r="BF609" s="33">
        <f>-VLOOKUP($A609,'pl-data'!$A:$BR,8+BF$3)</f>
        <v>0</v>
      </c>
      <c r="BG609" s="33">
        <f>-VLOOKUP($A609,'pl-data'!$A:$BR,38+BG$3)</f>
        <v>0</v>
      </c>
      <c r="BH609" s="33">
        <f>-VLOOKUP($A609,'pl-data'!$A:$BR,23+BH$3)</f>
        <v>0</v>
      </c>
      <c r="BI609" s="34" t="str">
        <f t="shared" si="1438"/>
        <v>n/a</v>
      </c>
      <c r="BJ609" s="34" t="str">
        <f t="shared" si="1439"/>
        <v>n/a</v>
      </c>
      <c r="BL609" s="33">
        <f>-VLOOKUP($A609,'pl-data'!$A:$BR,8+BL$3)</f>
        <v>0</v>
      </c>
      <c r="BM609" s="33">
        <f>-VLOOKUP($A609,'pl-data'!$A:$BR,38+BM$3)</f>
        <v>0</v>
      </c>
      <c r="BN609" s="33">
        <f>-VLOOKUP($A609,'pl-data'!$A:$BR,23+BN$3)</f>
        <v>0</v>
      </c>
      <c r="BO609" s="34" t="str">
        <f t="shared" si="1441"/>
        <v>n/a</v>
      </c>
      <c r="BP609" s="34" t="str">
        <f t="shared" si="1442"/>
        <v>n/a</v>
      </c>
      <c r="BR609" s="33">
        <f>-VLOOKUP($A609,'pl-data'!$A:$BR,8+BR$3)</f>
        <v>0</v>
      </c>
      <c r="BS609" s="33">
        <f>-VLOOKUP($A609,'pl-data'!$A:$BR,38+BS$3)</f>
        <v>0</v>
      </c>
      <c r="BT609" s="33">
        <f>-VLOOKUP($A609,'pl-data'!$A:$BR,23+BT$3)</f>
        <v>0</v>
      </c>
      <c r="BU609" s="34" t="str">
        <f t="shared" si="1444"/>
        <v>n/a</v>
      </c>
      <c r="BV609" s="34" t="str">
        <f t="shared" si="1445"/>
        <v>n/a</v>
      </c>
      <c r="BX609" s="33">
        <f t="shared" si="1449"/>
        <v>0</v>
      </c>
      <c r="BY609" s="33">
        <f t="shared" si="1450"/>
        <v>0</v>
      </c>
      <c r="BZ609" s="33">
        <f t="shared" si="1451"/>
        <v>0</v>
      </c>
      <c r="CA609" s="34" t="str">
        <f t="shared" si="1447"/>
        <v>n/a</v>
      </c>
      <c r="CB609" s="34" t="str">
        <f t="shared" si="1448"/>
        <v>n/a</v>
      </c>
    </row>
    <row r="610" spans="1:80" hidden="1" outlineLevel="1" collapsed="1" x14ac:dyDescent="0.2">
      <c r="B610" s="18"/>
      <c r="D610" s="53"/>
      <c r="E610" s="53"/>
      <c r="F610" s="53"/>
      <c r="J610" s="53"/>
      <c r="K610" s="53"/>
      <c r="L610" s="53"/>
      <c r="P610" s="53"/>
      <c r="Q610" s="53"/>
      <c r="R610" s="53"/>
      <c r="V610" s="53"/>
      <c r="W610" s="53"/>
      <c r="X610" s="53"/>
      <c r="AB610" s="53"/>
      <c r="AC610" s="53"/>
      <c r="AD610" s="53"/>
      <c r="AH610" s="53"/>
      <c r="AI610" s="53"/>
      <c r="AJ610" s="53"/>
      <c r="AN610" s="53"/>
      <c r="AO610" s="53"/>
      <c r="AP610" s="53"/>
      <c r="AT610" s="53"/>
      <c r="AU610" s="53"/>
      <c r="AV610" s="53"/>
      <c r="AZ610" s="53"/>
      <c r="BA610" s="53"/>
      <c r="BB610" s="53"/>
      <c r="BF610" s="53"/>
      <c r="BG610" s="53"/>
      <c r="BH610" s="53"/>
      <c r="BL610" s="53"/>
      <c r="BM610" s="53"/>
      <c r="BN610" s="53"/>
      <c r="BR610" s="53"/>
      <c r="BS610" s="53"/>
      <c r="BT610" s="53"/>
      <c r="BX610" s="53"/>
      <c r="BY610" s="53"/>
      <c r="BZ610" s="53"/>
    </row>
    <row r="611" spans="1:80" hidden="1" outlineLevel="1" x14ac:dyDescent="0.2">
      <c r="A611" s="49" t="s">
        <v>1843</v>
      </c>
      <c r="B611" s="13" t="s">
        <v>1843</v>
      </c>
      <c r="D611" s="53">
        <f t="shared" ref="D611:F611" si="1452">+SUM(D612:D619)</f>
        <v>0</v>
      </c>
      <c r="E611" s="53">
        <f t="shared" si="1452"/>
        <v>0</v>
      </c>
      <c r="F611" s="53">
        <f t="shared" si="1452"/>
        <v>0</v>
      </c>
      <c r="G611" s="34" t="str">
        <f t="shared" ref="G611:G618" si="1453">IFERROR(F611/E611-1,"n/a")</f>
        <v>n/a</v>
      </c>
      <c r="H611" s="34" t="str">
        <f t="shared" ref="H611:H618" si="1454">IFERROR(F611/D611-1,"n/a")</f>
        <v>n/a</v>
      </c>
      <c r="J611" s="53">
        <f t="shared" ref="J611:L611" si="1455">+SUM(J612:J619)</f>
        <v>0</v>
      </c>
      <c r="K611" s="53">
        <f t="shared" si="1455"/>
        <v>0</v>
      </c>
      <c r="L611" s="53">
        <f t="shared" si="1455"/>
        <v>0</v>
      </c>
      <c r="M611" s="34" t="str">
        <f t="shared" ref="M611:M618" si="1456">IFERROR(L611/K611-1,"n/a")</f>
        <v>n/a</v>
      </c>
      <c r="N611" s="34" t="str">
        <f t="shared" ref="N611:N618" si="1457">IFERROR(L611/J611-1,"n/a")</f>
        <v>n/a</v>
      </c>
      <c r="P611" s="53">
        <f t="shared" ref="P611:R611" si="1458">+SUM(P612:P619)</f>
        <v>0</v>
      </c>
      <c r="Q611" s="53">
        <f t="shared" si="1458"/>
        <v>0</v>
      </c>
      <c r="R611" s="53">
        <f t="shared" si="1458"/>
        <v>0</v>
      </c>
      <c r="S611" s="34" t="str">
        <f t="shared" ref="S611:S618" si="1459">IFERROR(R611/Q611-1,"n/a")</f>
        <v>n/a</v>
      </c>
      <c r="T611" s="34" t="str">
        <f t="shared" ref="T611:T618" si="1460">IFERROR(R611/P611-1,"n/a")</f>
        <v>n/a</v>
      </c>
      <c r="V611" s="53">
        <f t="shared" ref="V611:X611" si="1461">+SUM(V612:V619)</f>
        <v>0</v>
      </c>
      <c r="W611" s="53">
        <f t="shared" si="1461"/>
        <v>0</v>
      </c>
      <c r="X611" s="53">
        <f t="shared" si="1461"/>
        <v>0</v>
      </c>
      <c r="Y611" s="34" t="str">
        <f t="shared" ref="Y611:Y618" si="1462">IFERROR(X611/W611-1,"n/a")</f>
        <v>n/a</v>
      </c>
      <c r="Z611" s="34" t="str">
        <f t="shared" ref="Z611:Z618" si="1463">IFERROR(X611/V611-1,"n/a")</f>
        <v>n/a</v>
      </c>
      <c r="AB611" s="53">
        <f t="shared" ref="AB611:AD611" si="1464">+SUM(AB612:AB619)</f>
        <v>0</v>
      </c>
      <c r="AC611" s="53">
        <f t="shared" si="1464"/>
        <v>0</v>
      </c>
      <c r="AD611" s="53">
        <f t="shared" si="1464"/>
        <v>0</v>
      </c>
      <c r="AE611" s="34" t="str">
        <f t="shared" ref="AE611:AE618" si="1465">IFERROR(AD611/AC611-1,"n/a")</f>
        <v>n/a</v>
      </c>
      <c r="AF611" s="34" t="str">
        <f t="shared" ref="AF611:AF618" si="1466">IFERROR(AD611/AB611-1,"n/a")</f>
        <v>n/a</v>
      </c>
      <c r="AH611" s="53">
        <f t="shared" ref="AH611:AJ611" si="1467">+SUM(AH612:AH619)</f>
        <v>0</v>
      </c>
      <c r="AI611" s="53">
        <f t="shared" si="1467"/>
        <v>0</v>
      </c>
      <c r="AJ611" s="53">
        <f t="shared" si="1467"/>
        <v>0</v>
      </c>
      <c r="AK611" s="34" t="str">
        <f t="shared" ref="AK611:AK618" si="1468">IFERROR(AJ611/AI611-1,"n/a")</f>
        <v>n/a</v>
      </c>
      <c r="AL611" s="34" t="str">
        <f t="shared" ref="AL611:AL618" si="1469">IFERROR(AJ611/AH611-1,"n/a")</f>
        <v>n/a</v>
      </c>
      <c r="AN611" s="53">
        <f t="shared" ref="AN611:AP611" si="1470">+SUM(AN612:AN619)</f>
        <v>0</v>
      </c>
      <c r="AO611" s="53">
        <f t="shared" si="1470"/>
        <v>0</v>
      </c>
      <c r="AP611" s="53">
        <f t="shared" si="1470"/>
        <v>0</v>
      </c>
      <c r="AQ611" s="34" t="str">
        <f t="shared" ref="AQ611:AQ618" si="1471">IFERROR(AP611/AO611-1,"n/a")</f>
        <v>n/a</v>
      </c>
      <c r="AR611" s="34" t="str">
        <f t="shared" ref="AR611:AR618" si="1472">IFERROR(AP611/AN611-1,"n/a")</f>
        <v>n/a</v>
      </c>
      <c r="AT611" s="53">
        <f t="shared" ref="AT611:AV611" si="1473">+SUM(AT612:AT619)</f>
        <v>0</v>
      </c>
      <c r="AU611" s="53">
        <f t="shared" si="1473"/>
        <v>0</v>
      </c>
      <c r="AV611" s="53">
        <f t="shared" si="1473"/>
        <v>0</v>
      </c>
      <c r="AW611" s="34" t="str">
        <f t="shared" ref="AW611:AW618" si="1474">IFERROR(AV611/AU611-1,"n/a")</f>
        <v>n/a</v>
      </c>
      <c r="AX611" s="34" t="str">
        <f t="shared" ref="AX611:AX618" si="1475">IFERROR(AV611/AT611-1,"n/a")</f>
        <v>n/a</v>
      </c>
      <c r="AZ611" s="53">
        <f t="shared" ref="AZ611:BB611" si="1476">+SUM(AZ612:AZ619)</f>
        <v>0</v>
      </c>
      <c r="BA611" s="53">
        <f t="shared" si="1476"/>
        <v>0</v>
      </c>
      <c r="BB611" s="53">
        <f t="shared" si="1476"/>
        <v>0</v>
      </c>
      <c r="BC611" s="34" t="str">
        <f t="shared" ref="BC611:BC618" si="1477">IFERROR(BB611/BA611-1,"n/a")</f>
        <v>n/a</v>
      </c>
      <c r="BD611" s="34" t="str">
        <f t="shared" ref="BD611:BD618" si="1478">IFERROR(BB611/AZ611-1,"n/a")</f>
        <v>n/a</v>
      </c>
      <c r="BF611" s="53">
        <f t="shared" ref="BF611:BH611" si="1479">+SUM(BF612:BF619)</f>
        <v>0</v>
      </c>
      <c r="BG611" s="53">
        <f t="shared" si="1479"/>
        <v>0</v>
      </c>
      <c r="BH611" s="53">
        <f t="shared" si="1479"/>
        <v>0</v>
      </c>
      <c r="BI611" s="34" t="str">
        <f t="shared" ref="BI611:BI618" si="1480">IFERROR(BH611/BG611-1,"n/a")</f>
        <v>n/a</v>
      </c>
      <c r="BJ611" s="34" t="str">
        <f t="shared" ref="BJ611:BJ618" si="1481">IFERROR(BH611/BF611-1,"n/a")</f>
        <v>n/a</v>
      </c>
      <c r="BL611" s="53">
        <f t="shared" ref="BL611:BN611" si="1482">+SUM(BL612:BL619)</f>
        <v>0</v>
      </c>
      <c r="BM611" s="53">
        <f t="shared" si="1482"/>
        <v>0</v>
      </c>
      <c r="BN611" s="53">
        <f t="shared" si="1482"/>
        <v>0</v>
      </c>
      <c r="BO611" s="34" t="str">
        <f t="shared" ref="BO611:BO618" si="1483">IFERROR(BN611/BM611-1,"n/a")</f>
        <v>n/a</v>
      </c>
      <c r="BP611" s="34" t="str">
        <f t="shared" ref="BP611:BP618" si="1484">IFERROR(BN611/BL611-1,"n/a")</f>
        <v>n/a</v>
      </c>
      <c r="BR611" s="53">
        <f t="shared" ref="BR611:BT611" si="1485">+SUM(BR612:BR619)</f>
        <v>0</v>
      </c>
      <c r="BS611" s="53">
        <f t="shared" si="1485"/>
        <v>0</v>
      </c>
      <c r="BT611" s="53">
        <f t="shared" si="1485"/>
        <v>0</v>
      </c>
      <c r="BU611" s="34" t="str">
        <f t="shared" ref="BU611:BU618" si="1486">IFERROR(BT611/BS611-1,"n/a")</f>
        <v>n/a</v>
      </c>
      <c r="BV611" s="34" t="str">
        <f t="shared" ref="BV611:BV618" si="1487">IFERROR(BT611/BR611-1,"n/a")</f>
        <v>n/a</v>
      </c>
      <c r="BX611" s="53">
        <f t="shared" ref="BX611:BZ611" si="1488">+SUM(BX612:BX619)</f>
        <v>0</v>
      </c>
      <c r="BY611" s="53">
        <f t="shared" si="1488"/>
        <v>0</v>
      </c>
      <c r="BZ611" s="53">
        <f t="shared" si="1488"/>
        <v>0</v>
      </c>
      <c r="CA611" s="34" t="str">
        <f t="shared" ref="CA611:CA618" si="1489">IFERROR(BZ611/BY611-1,"n/a")</f>
        <v>n/a</v>
      </c>
      <c r="CB611" s="34" t="str">
        <f t="shared" ref="CB611:CB618" si="1490">IFERROR(BZ611/BX611-1,"n/a")</f>
        <v>n/a</v>
      </c>
    </row>
    <row r="612" spans="1:80" hidden="1" outlineLevel="2" x14ac:dyDescent="0.2">
      <c r="A612" s="49">
        <v>8800</v>
      </c>
      <c r="B612" s="18" t="str">
        <f>+masterfile!D1339</f>
        <v>8800 Erlöse Sachanlageverkäufe Buchverlust</v>
      </c>
      <c r="D612" s="33">
        <f>-VLOOKUP($A612,'pl-data'!$A:$BR,8+D$3)</f>
        <v>0</v>
      </c>
      <c r="E612" s="33">
        <f>-VLOOKUP($A612,'pl-data'!$A:$BR,38+E$3)</f>
        <v>0</v>
      </c>
      <c r="F612" s="33">
        <f>-VLOOKUP($A612,'pl-data'!$A:$BR,23+F$3)</f>
        <v>0</v>
      </c>
      <c r="G612" s="34" t="str">
        <f t="shared" si="1453"/>
        <v>n/a</v>
      </c>
      <c r="H612" s="34" t="str">
        <f t="shared" si="1454"/>
        <v>n/a</v>
      </c>
      <c r="J612" s="33">
        <f>-VLOOKUP($A612,'pl-data'!$A:$BR,8+J$3)</f>
        <v>0</v>
      </c>
      <c r="K612" s="33">
        <f>-VLOOKUP($A612,'pl-data'!$A:$BR,38+K$3)</f>
        <v>0</v>
      </c>
      <c r="L612" s="33">
        <f>-VLOOKUP($A612,'pl-data'!$A:$BR,23+L$3)</f>
        <v>0</v>
      </c>
      <c r="M612" s="34" t="str">
        <f t="shared" si="1456"/>
        <v>n/a</v>
      </c>
      <c r="N612" s="34" t="str">
        <f t="shared" si="1457"/>
        <v>n/a</v>
      </c>
      <c r="P612" s="33">
        <f>-VLOOKUP($A612,'pl-data'!$A:$BR,8+P$3)</f>
        <v>0</v>
      </c>
      <c r="Q612" s="33">
        <f>-VLOOKUP($A612,'pl-data'!$A:$BR,38+Q$3)</f>
        <v>0</v>
      </c>
      <c r="R612" s="33">
        <f>-VLOOKUP($A612,'pl-data'!$A:$BR,23+R$3)</f>
        <v>0</v>
      </c>
      <c r="S612" s="34" t="str">
        <f t="shared" si="1459"/>
        <v>n/a</v>
      </c>
      <c r="T612" s="34" t="str">
        <f t="shared" si="1460"/>
        <v>n/a</v>
      </c>
      <c r="V612" s="33">
        <f>-VLOOKUP($A612,'pl-data'!$A:$BR,8+V$3)</f>
        <v>0</v>
      </c>
      <c r="W612" s="33">
        <f>-VLOOKUP($A612,'pl-data'!$A:$BR,38+W$3)</f>
        <v>0</v>
      </c>
      <c r="X612" s="33">
        <f>-VLOOKUP($A612,'pl-data'!$A:$BR,23+X$3)</f>
        <v>0</v>
      </c>
      <c r="Y612" s="34" t="str">
        <f t="shared" si="1462"/>
        <v>n/a</v>
      </c>
      <c r="Z612" s="34" t="str">
        <f t="shared" si="1463"/>
        <v>n/a</v>
      </c>
      <c r="AB612" s="33">
        <f>-VLOOKUP($A612,'pl-data'!$A:$BR,8+AB$3)</f>
        <v>0</v>
      </c>
      <c r="AC612" s="33">
        <f>-VLOOKUP($A612,'pl-data'!$A:$BR,38+AC$3)</f>
        <v>0</v>
      </c>
      <c r="AD612" s="33">
        <f>-VLOOKUP($A612,'pl-data'!$A:$BR,23+AD$3)</f>
        <v>0</v>
      </c>
      <c r="AE612" s="34" t="str">
        <f t="shared" si="1465"/>
        <v>n/a</v>
      </c>
      <c r="AF612" s="34" t="str">
        <f t="shared" si="1466"/>
        <v>n/a</v>
      </c>
      <c r="AH612" s="33">
        <f>-VLOOKUP($A612,'pl-data'!$A:$BR,8+AH$3)</f>
        <v>0</v>
      </c>
      <c r="AI612" s="33">
        <f>-VLOOKUP($A612,'pl-data'!$A:$BR,38+AI$3)</f>
        <v>0</v>
      </c>
      <c r="AJ612" s="33">
        <f>-VLOOKUP($A612,'pl-data'!$A:$BR,23+AJ$3)</f>
        <v>0</v>
      </c>
      <c r="AK612" s="34" t="str">
        <f t="shared" si="1468"/>
        <v>n/a</v>
      </c>
      <c r="AL612" s="34" t="str">
        <f t="shared" si="1469"/>
        <v>n/a</v>
      </c>
      <c r="AN612" s="33">
        <f>-VLOOKUP($A612,'pl-data'!$A:$BR,8+AN$3)</f>
        <v>0</v>
      </c>
      <c r="AO612" s="33">
        <f>-VLOOKUP($A612,'pl-data'!$A:$BR,38+AO$3)</f>
        <v>0</v>
      </c>
      <c r="AP612" s="33">
        <f>-VLOOKUP($A612,'pl-data'!$A:$BR,23+AP$3)</f>
        <v>0</v>
      </c>
      <c r="AQ612" s="34" t="str">
        <f t="shared" si="1471"/>
        <v>n/a</v>
      </c>
      <c r="AR612" s="34" t="str">
        <f t="shared" si="1472"/>
        <v>n/a</v>
      </c>
      <c r="AT612" s="33">
        <f>-VLOOKUP($A612,'pl-data'!$A:$BR,8+AT$3)</f>
        <v>0</v>
      </c>
      <c r="AU612" s="33">
        <f>-VLOOKUP($A612,'pl-data'!$A:$BR,38+AU$3)</f>
        <v>0</v>
      </c>
      <c r="AV612" s="33">
        <f>-VLOOKUP($A612,'pl-data'!$A:$BR,23+AV$3)</f>
        <v>0</v>
      </c>
      <c r="AW612" s="34" t="str">
        <f t="shared" si="1474"/>
        <v>n/a</v>
      </c>
      <c r="AX612" s="34" t="str">
        <f t="shared" si="1475"/>
        <v>n/a</v>
      </c>
      <c r="AZ612" s="33">
        <f>-VLOOKUP($A612,'pl-data'!$A:$BR,8+AZ$3)</f>
        <v>0</v>
      </c>
      <c r="BA612" s="33">
        <f>-VLOOKUP($A612,'pl-data'!$A:$BR,38+BA$3)</f>
        <v>0</v>
      </c>
      <c r="BB612" s="33">
        <f>-VLOOKUP($A612,'pl-data'!$A:$BR,23+BB$3)</f>
        <v>0</v>
      </c>
      <c r="BC612" s="34" t="str">
        <f t="shared" si="1477"/>
        <v>n/a</v>
      </c>
      <c r="BD612" s="34" t="str">
        <f t="shared" si="1478"/>
        <v>n/a</v>
      </c>
      <c r="BF612" s="33">
        <f>-VLOOKUP($A612,'pl-data'!$A:$BR,8+BF$3)</f>
        <v>0</v>
      </c>
      <c r="BG612" s="33">
        <f>-VLOOKUP($A612,'pl-data'!$A:$BR,38+BG$3)</f>
        <v>0</v>
      </c>
      <c r="BH612" s="33">
        <f>-VLOOKUP($A612,'pl-data'!$A:$BR,23+BH$3)</f>
        <v>0</v>
      </c>
      <c r="BI612" s="34" t="str">
        <f t="shared" si="1480"/>
        <v>n/a</v>
      </c>
      <c r="BJ612" s="34" t="str">
        <f t="shared" si="1481"/>
        <v>n/a</v>
      </c>
      <c r="BL612" s="33">
        <f>-VLOOKUP($A612,'pl-data'!$A:$BR,8+BL$3)</f>
        <v>0</v>
      </c>
      <c r="BM612" s="33">
        <f>-VLOOKUP($A612,'pl-data'!$A:$BR,38+BM$3)</f>
        <v>0</v>
      </c>
      <c r="BN612" s="33">
        <f>-VLOOKUP($A612,'pl-data'!$A:$BR,23+BN$3)</f>
        <v>0</v>
      </c>
      <c r="BO612" s="34" t="str">
        <f t="shared" si="1483"/>
        <v>n/a</v>
      </c>
      <c r="BP612" s="34" t="str">
        <f t="shared" si="1484"/>
        <v>n/a</v>
      </c>
      <c r="BR612" s="33">
        <f>-VLOOKUP($A612,'pl-data'!$A:$BR,8+BR$3)</f>
        <v>0</v>
      </c>
      <c r="BS612" s="33">
        <f>-VLOOKUP($A612,'pl-data'!$A:$BR,38+BS$3)</f>
        <v>0</v>
      </c>
      <c r="BT612" s="33">
        <f>-VLOOKUP($A612,'pl-data'!$A:$BR,23+BT$3)</f>
        <v>0</v>
      </c>
      <c r="BU612" s="34" t="str">
        <f t="shared" si="1486"/>
        <v>n/a</v>
      </c>
      <c r="BV612" s="34" t="str">
        <f t="shared" si="1487"/>
        <v>n/a</v>
      </c>
      <c r="BX612" s="33">
        <f t="shared" ref="BX612:BX618" si="1491">+BR612+BL612+BF612+AZ612+AT612+AN612+AH612+AB612+V612+P612+J612+D612</f>
        <v>0</v>
      </c>
      <c r="BY612" s="33">
        <f t="shared" ref="BY612:BY618" si="1492">+BS612+BM612+BG612+BA612+AU612+AO612+AI612+AC612+W612+Q612+K612+E612</f>
        <v>0</v>
      </c>
      <c r="BZ612" s="33">
        <f t="shared" ref="BZ612:BZ618" si="1493">+BT612+BN612+BH612+BB612+AV612+AP612+AJ612+AD612+X612+R612+L612+F612</f>
        <v>0</v>
      </c>
      <c r="CA612" s="34" t="str">
        <f t="shared" si="1489"/>
        <v>n/a</v>
      </c>
      <c r="CB612" s="34" t="str">
        <f t="shared" si="1490"/>
        <v>n/a</v>
      </c>
    </row>
    <row r="613" spans="1:80" hidden="1" outlineLevel="2" x14ac:dyDescent="0.2">
      <c r="A613" s="49">
        <v>8801</v>
      </c>
      <c r="B613" s="18" t="str">
        <f>+masterfile!D1340</f>
        <v>8801 Erlöse Sachanlageverkäufe 19% USt, BV</v>
      </c>
      <c r="D613" s="33">
        <f>-VLOOKUP($A613,'pl-data'!$A:$BR,8+D$3)</f>
        <v>0</v>
      </c>
      <c r="E613" s="33">
        <f>-VLOOKUP($A613,'pl-data'!$A:$BR,38+E$3)</f>
        <v>0</v>
      </c>
      <c r="F613" s="33">
        <f>-VLOOKUP($A613,'pl-data'!$A:$BR,23+F$3)</f>
        <v>0</v>
      </c>
      <c r="G613" s="34" t="str">
        <f t="shared" si="1453"/>
        <v>n/a</v>
      </c>
      <c r="H613" s="34" t="str">
        <f t="shared" si="1454"/>
        <v>n/a</v>
      </c>
      <c r="J613" s="33">
        <f>-VLOOKUP($A613,'pl-data'!$A:$BR,8+J$3)</f>
        <v>0</v>
      </c>
      <c r="K613" s="33">
        <f>-VLOOKUP($A613,'pl-data'!$A:$BR,38+K$3)</f>
        <v>0</v>
      </c>
      <c r="L613" s="33">
        <f>-VLOOKUP($A613,'pl-data'!$A:$BR,23+L$3)</f>
        <v>0</v>
      </c>
      <c r="M613" s="34" t="str">
        <f t="shared" si="1456"/>
        <v>n/a</v>
      </c>
      <c r="N613" s="34" t="str">
        <f t="shared" si="1457"/>
        <v>n/a</v>
      </c>
      <c r="P613" s="33">
        <f>-VLOOKUP($A613,'pl-data'!$A:$BR,8+P$3)</f>
        <v>0</v>
      </c>
      <c r="Q613" s="33">
        <f>-VLOOKUP($A613,'pl-data'!$A:$BR,38+Q$3)</f>
        <v>0</v>
      </c>
      <c r="R613" s="33">
        <f>-VLOOKUP($A613,'pl-data'!$A:$BR,23+R$3)</f>
        <v>0</v>
      </c>
      <c r="S613" s="34" t="str">
        <f t="shared" si="1459"/>
        <v>n/a</v>
      </c>
      <c r="T613" s="34" t="str">
        <f t="shared" si="1460"/>
        <v>n/a</v>
      </c>
      <c r="V613" s="33">
        <f>-VLOOKUP($A613,'pl-data'!$A:$BR,8+V$3)</f>
        <v>0</v>
      </c>
      <c r="W613" s="33">
        <f>-VLOOKUP($A613,'pl-data'!$A:$BR,38+W$3)</f>
        <v>0</v>
      </c>
      <c r="X613" s="33">
        <f>-VLOOKUP($A613,'pl-data'!$A:$BR,23+X$3)</f>
        <v>0</v>
      </c>
      <c r="Y613" s="34" t="str">
        <f t="shared" si="1462"/>
        <v>n/a</v>
      </c>
      <c r="Z613" s="34" t="str">
        <f t="shared" si="1463"/>
        <v>n/a</v>
      </c>
      <c r="AB613" s="33">
        <f>-VLOOKUP($A613,'pl-data'!$A:$BR,8+AB$3)</f>
        <v>0</v>
      </c>
      <c r="AC613" s="33">
        <f>-VLOOKUP($A613,'pl-data'!$A:$BR,38+AC$3)</f>
        <v>0</v>
      </c>
      <c r="AD613" s="33">
        <f>-VLOOKUP($A613,'pl-data'!$A:$BR,23+AD$3)</f>
        <v>0</v>
      </c>
      <c r="AE613" s="34" t="str">
        <f t="shared" si="1465"/>
        <v>n/a</v>
      </c>
      <c r="AF613" s="34" t="str">
        <f t="shared" si="1466"/>
        <v>n/a</v>
      </c>
      <c r="AH613" s="33">
        <f>-VLOOKUP($A613,'pl-data'!$A:$BR,8+AH$3)</f>
        <v>0</v>
      </c>
      <c r="AI613" s="33">
        <f>-VLOOKUP($A613,'pl-data'!$A:$BR,38+AI$3)</f>
        <v>0</v>
      </c>
      <c r="AJ613" s="33">
        <f>-VLOOKUP($A613,'pl-data'!$A:$BR,23+AJ$3)</f>
        <v>0</v>
      </c>
      <c r="AK613" s="34" t="str">
        <f t="shared" si="1468"/>
        <v>n/a</v>
      </c>
      <c r="AL613" s="34" t="str">
        <f t="shared" si="1469"/>
        <v>n/a</v>
      </c>
      <c r="AN613" s="33">
        <f>-VLOOKUP($A613,'pl-data'!$A:$BR,8+AN$3)</f>
        <v>0</v>
      </c>
      <c r="AO613" s="33">
        <f>-VLOOKUP($A613,'pl-data'!$A:$BR,38+AO$3)</f>
        <v>0</v>
      </c>
      <c r="AP613" s="33">
        <f>-VLOOKUP($A613,'pl-data'!$A:$BR,23+AP$3)</f>
        <v>0</v>
      </c>
      <c r="AQ613" s="34" t="str">
        <f t="shared" si="1471"/>
        <v>n/a</v>
      </c>
      <c r="AR613" s="34" t="str">
        <f t="shared" si="1472"/>
        <v>n/a</v>
      </c>
      <c r="AT613" s="33">
        <f>-VLOOKUP($A613,'pl-data'!$A:$BR,8+AT$3)</f>
        <v>0</v>
      </c>
      <c r="AU613" s="33">
        <f>-VLOOKUP($A613,'pl-data'!$A:$BR,38+AU$3)</f>
        <v>0</v>
      </c>
      <c r="AV613" s="33">
        <f>-VLOOKUP($A613,'pl-data'!$A:$BR,23+AV$3)</f>
        <v>0</v>
      </c>
      <c r="AW613" s="34" t="str">
        <f t="shared" si="1474"/>
        <v>n/a</v>
      </c>
      <c r="AX613" s="34" t="str">
        <f t="shared" si="1475"/>
        <v>n/a</v>
      </c>
      <c r="AZ613" s="33">
        <f>-VLOOKUP($A613,'pl-data'!$A:$BR,8+AZ$3)</f>
        <v>0</v>
      </c>
      <c r="BA613" s="33">
        <f>-VLOOKUP($A613,'pl-data'!$A:$BR,38+BA$3)</f>
        <v>0</v>
      </c>
      <c r="BB613" s="33">
        <f>-VLOOKUP($A613,'pl-data'!$A:$BR,23+BB$3)</f>
        <v>0</v>
      </c>
      <c r="BC613" s="34" t="str">
        <f t="shared" si="1477"/>
        <v>n/a</v>
      </c>
      <c r="BD613" s="34" t="str">
        <f t="shared" si="1478"/>
        <v>n/a</v>
      </c>
      <c r="BF613" s="33">
        <f>-VLOOKUP($A613,'pl-data'!$A:$BR,8+BF$3)</f>
        <v>0</v>
      </c>
      <c r="BG613" s="33">
        <f>-VLOOKUP($A613,'pl-data'!$A:$BR,38+BG$3)</f>
        <v>0</v>
      </c>
      <c r="BH613" s="33">
        <f>-VLOOKUP($A613,'pl-data'!$A:$BR,23+BH$3)</f>
        <v>0</v>
      </c>
      <c r="BI613" s="34" t="str">
        <f t="shared" si="1480"/>
        <v>n/a</v>
      </c>
      <c r="BJ613" s="34" t="str">
        <f t="shared" si="1481"/>
        <v>n/a</v>
      </c>
      <c r="BL613" s="33">
        <f>-VLOOKUP($A613,'pl-data'!$A:$BR,8+BL$3)</f>
        <v>0</v>
      </c>
      <c r="BM613" s="33">
        <f>-VLOOKUP($A613,'pl-data'!$A:$BR,38+BM$3)</f>
        <v>0</v>
      </c>
      <c r="BN613" s="33">
        <f>-VLOOKUP($A613,'pl-data'!$A:$BR,23+BN$3)</f>
        <v>0</v>
      </c>
      <c r="BO613" s="34" t="str">
        <f t="shared" si="1483"/>
        <v>n/a</v>
      </c>
      <c r="BP613" s="34" t="str">
        <f t="shared" si="1484"/>
        <v>n/a</v>
      </c>
      <c r="BR613" s="33">
        <f>-VLOOKUP($A613,'pl-data'!$A:$BR,8+BR$3)</f>
        <v>0</v>
      </c>
      <c r="BS613" s="33">
        <f>-VLOOKUP($A613,'pl-data'!$A:$BR,38+BS$3)</f>
        <v>0</v>
      </c>
      <c r="BT613" s="33">
        <f>-VLOOKUP($A613,'pl-data'!$A:$BR,23+BT$3)</f>
        <v>0</v>
      </c>
      <c r="BU613" s="34" t="str">
        <f t="shared" si="1486"/>
        <v>n/a</v>
      </c>
      <c r="BV613" s="34" t="str">
        <f t="shared" si="1487"/>
        <v>n/a</v>
      </c>
      <c r="BX613" s="33">
        <f t="shared" si="1491"/>
        <v>0</v>
      </c>
      <c r="BY613" s="33">
        <f t="shared" si="1492"/>
        <v>0</v>
      </c>
      <c r="BZ613" s="33">
        <f t="shared" si="1493"/>
        <v>0</v>
      </c>
      <c r="CA613" s="34" t="str">
        <f t="shared" si="1489"/>
        <v>n/a</v>
      </c>
      <c r="CB613" s="34" t="str">
        <f t="shared" si="1490"/>
        <v>n/a</v>
      </c>
    </row>
    <row r="614" spans="1:80" hidden="1" outlineLevel="2" x14ac:dyDescent="0.2">
      <c r="A614" s="49">
        <v>8807</v>
      </c>
      <c r="B614" s="18" t="str">
        <f>+masterfile!D1341</f>
        <v>8807 Erl. Sachanlageverk. § 4 Nr.1a UStG (BV)</v>
      </c>
      <c r="D614" s="33">
        <f>-VLOOKUP($A614,'pl-data'!$A:$BR,8+D$3)</f>
        <v>0</v>
      </c>
      <c r="E614" s="33">
        <f>-VLOOKUP($A614,'pl-data'!$A:$BR,38+E$3)</f>
        <v>0</v>
      </c>
      <c r="F614" s="33">
        <f>-VLOOKUP($A614,'pl-data'!$A:$BR,23+F$3)</f>
        <v>0</v>
      </c>
      <c r="G614" s="34" t="str">
        <f t="shared" si="1453"/>
        <v>n/a</v>
      </c>
      <c r="H614" s="34" t="str">
        <f t="shared" si="1454"/>
        <v>n/a</v>
      </c>
      <c r="J614" s="33">
        <f>-VLOOKUP($A614,'pl-data'!$A:$BR,8+J$3)</f>
        <v>0</v>
      </c>
      <c r="K614" s="33">
        <f>-VLOOKUP($A614,'pl-data'!$A:$BR,38+K$3)</f>
        <v>0</v>
      </c>
      <c r="L614" s="33">
        <f>-VLOOKUP($A614,'pl-data'!$A:$BR,23+L$3)</f>
        <v>0</v>
      </c>
      <c r="M614" s="34" t="str">
        <f t="shared" si="1456"/>
        <v>n/a</v>
      </c>
      <c r="N614" s="34" t="str">
        <f t="shared" si="1457"/>
        <v>n/a</v>
      </c>
      <c r="P614" s="33">
        <f>-VLOOKUP($A614,'pl-data'!$A:$BR,8+P$3)</f>
        <v>0</v>
      </c>
      <c r="Q614" s="33">
        <f>-VLOOKUP($A614,'pl-data'!$A:$BR,38+Q$3)</f>
        <v>0</v>
      </c>
      <c r="R614" s="33">
        <f>-VLOOKUP($A614,'pl-data'!$A:$BR,23+R$3)</f>
        <v>0</v>
      </c>
      <c r="S614" s="34" t="str">
        <f t="shared" si="1459"/>
        <v>n/a</v>
      </c>
      <c r="T614" s="34" t="str">
        <f t="shared" si="1460"/>
        <v>n/a</v>
      </c>
      <c r="V614" s="33">
        <f>-VLOOKUP($A614,'pl-data'!$A:$BR,8+V$3)</f>
        <v>0</v>
      </c>
      <c r="W614" s="33">
        <f>-VLOOKUP($A614,'pl-data'!$A:$BR,38+W$3)</f>
        <v>0</v>
      </c>
      <c r="X614" s="33">
        <f>-VLOOKUP($A614,'pl-data'!$A:$BR,23+X$3)</f>
        <v>0</v>
      </c>
      <c r="Y614" s="34" t="str">
        <f t="shared" si="1462"/>
        <v>n/a</v>
      </c>
      <c r="Z614" s="34" t="str">
        <f t="shared" si="1463"/>
        <v>n/a</v>
      </c>
      <c r="AB614" s="33">
        <f>-VLOOKUP($A614,'pl-data'!$A:$BR,8+AB$3)</f>
        <v>0</v>
      </c>
      <c r="AC614" s="33">
        <f>-VLOOKUP($A614,'pl-data'!$A:$BR,38+AC$3)</f>
        <v>0</v>
      </c>
      <c r="AD614" s="33">
        <f>-VLOOKUP($A614,'pl-data'!$A:$BR,23+AD$3)</f>
        <v>0</v>
      </c>
      <c r="AE614" s="34" t="str">
        <f t="shared" si="1465"/>
        <v>n/a</v>
      </c>
      <c r="AF614" s="34" t="str">
        <f t="shared" si="1466"/>
        <v>n/a</v>
      </c>
      <c r="AH614" s="33">
        <f>-VLOOKUP($A614,'pl-data'!$A:$BR,8+AH$3)</f>
        <v>0</v>
      </c>
      <c r="AI614" s="33">
        <f>-VLOOKUP($A614,'pl-data'!$A:$BR,38+AI$3)</f>
        <v>0</v>
      </c>
      <c r="AJ614" s="33">
        <f>-VLOOKUP($A614,'pl-data'!$A:$BR,23+AJ$3)</f>
        <v>0</v>
      </c>
      <c r="AK614" s="34" t="str">
        <f t="shared" si="1468"/>
        <v>n/a</v>
      </c>
      <c r="AL614" s="34" t="str">
        <f t="shared" si="1469"/>
        <v>n/a</v>
      </c>
      <c r="AN614" s="33">
        <f>-VLOOKUP($A614,'pl-data'!$A:$BR,8+AN$3)</f>
        <v>0</v>
      </c>
      <c r="AO614" s="33">
        <f>-VLOOKUP($A614,'pl-data'!$A:$BR,38+AO$3)</f>
        <v>0</v>
      </c>
      <c r="AP614" s="33">
        <f>-VLOOKUP($A614,'pl-data'!$A:$BR,23+AP$3)</f>
        <v>0</v>
      </c>
      <c r="AQ614" s="34" t="str">
        <f t="shared" si="1471"/>
        <v>n/a</v>
      </c>
      <c r="AR614" s="34" t="str">
        <f t="shared" si="1472"/>
        <v>n/a</v>
      </c>
      <c r="AT614" s="33">
        <f>-VLOOKUP($A614,'pl-data'!$A:$BR,8+AT$3)</f>
        <v>0</v>
      </c>
      <c r="AU614" s="33">
        <f>-VLOOKUP($A614,'pl-data'!$A:$BR,38+AU$3)</f>
        <v>0</v>
      </c>
      <c r="AV614" s="33">
        <f>-VLOOKUP($A614,'pl-data'!$A:$BR,23+AV$3)</f>
        <v>0</v>
      </c>
      <c r="AW614" s="34" t="str">
        <f t="shared" si="1474"/>
        <v>n/a</v>
      </c>
      <c r="AX614" s="34" t="str">
        <f t="shared" si="1475"/>
        <v>n/a</v>
      </c>
      <c r="AZ614" s="33">
        <f>-VLOOKUP($A614,'pl-data'!$A:$BR,8+AZ$3)</f>
        <v>0</v>
      </c>
      <c r="BA614" s="33">
        <f>-VLOOKUP($A614,'pl-data'!$A:$BR,38+BA$3)</f>
        <v>0</v>
      </c>
      <c r="BB614" s="33">
        <f>-VLOOKUP($A614,'pl-data'!$A:$BR,23+BB$3)</f>
        <v>0</v>
      </c>
      <c r="BC614" s="34" t="str">
        <f t="shared" si="1477"/>
        <v>n/a</v>
      </c>
      <c r="BD614" s="34" t="str">
        <f t="shared" si="1478"/>
        <v>n/a</v>
      </c>
      <c r="BF614" s="33">
        <f>-VLOOKUP($A614,'pl-data'!$A:$BR,8+BF$3)</f>
        <v>0</v>
      </c>
      <c r="BG614" s="33">
        <f>-VLOOKUP($A614,'pl-data'!$A:$BR,38+BG$3)</f>
        <v>0</v>
      </c>
      <c r="BH614" s="33">
        <f>-VLOOKUP($A614,'pl-data'!$A:$BR,23+BH$3)</f>
        <v>0</v>
      </c>
      <c r="BI614" s="34" t="str">
        <f t="shared" si="1480"/>
        <v>n/a</v>
      </c>
      <c r="BJ614" s="34" t="str">
        <f t="shared" si="1481"/>
        <v>n/a</v>
      </c>
      <c r="BL614" s="33">
        <f>-VLOOKUP($A614,'pl-data'!$A:$BR,8+BL$3)</f>
        <v>0</v>
      </c>
      <c r="BM614" s="33">
        <f>-VLOOKUP($A614,'pl-data'!$A:$BR,38+BM$3)</f>
        <v>0</v>
      </c>
      <c r="BN614" s="33">
        <f>-VLOOKUP($A614,'pl-data'!$A:$BR,23+BN$3)</f>
        <v>0</v>
      </c>
      <c r="BO614" s="34" t="str">
        <f t="shared" si="1483"/>
        <v>n/a</v>
      </c>
      <c r="BP614" s="34" t="str">
        <f t="shared" si="1484"/>
        <v>n/a</v>
      </c>
      <c r="BR614" s="33">
        <f>-VLOOKUP($A614,'pl-data'!$A:$BR,8+BR$3)</f>
        <v>0</v>
      </c>
      <c r="BS614" s="33">
        <f>-VLOOKUP($A614,'pl-data'!$A:$BR,38+BS$3)</f>
        <v>0</v>
      </c>
      <c r="BT614" s="33">
        <f>-VLOOKUP($A614,'pl-data'!$A:$BR,23+BT$3)</f>
        <v>0</v>
      </c>
      <c r="BU614" s="34" t="str">
        <f t="shared" si="1486"/>
        <v>n/a</v>
      </c>
      <c r="BV614" s="34" t="str">
        <f t="shared" si="1487"/>
        <v>n/a</v>
      </c>
      <c r="BX614" s="33">
        <f t="shared" si="1491"/>
        <v>0</v>
      </c>
      <c r="BY614" s="33">
        <f t="shared" si="1492"/>
        <v>0</v>
      </c>
      <c r="BZ614" s="33">
        <f t="shared" si="1493"/>
        <v>0</v>
      </c>
      <c r="CA614" s="34" t="str">
        <f t="shared" si="1489"/>
        <v>n/a</v>
      </c>
      <c r="CB614" s="34" t="str">
        <f t="shared" si="1490"/>
        <v>n/a</v>
      </c>
    </row>
    <row r="615" spans="1:80" hidden="1" outlineLevel="2" x14ac:dyDescent="0.2">
      <c r="A615" s="49">
        <v>8808</v>
      </c>
      <c r="B615" s="18" t="str">
        <f>+masterfile!D1342</f>
        <v>8808 Erl. Sachanlageverk. § 4 Nr.1b UStG (BV)</v>
      </c>
      <c r="D615" s="33">
        <f>-VLOOKUP($A615,'pl-data'!$A:$BR,8+D$3)</f>
        <v>0</v>
      </c>
      <c r="E615" s="33">
        <f>-VLOOKUP($A615,'pl-data'!$A:$BR,38+E$3)</f>
        <v>0</v>
      </c>
      <c r="F615" s="33">
        <f>-VLOOKUP($A615,'pl-data'!$A:$BR,23+F$3)</f>
        <v>0</v>
      </c>
      <c r="G615" s="34" t="str">
        <f t="shared" si="1453"/>
        <v>n/a</v>
      </c>
      <c r="H615" s="34" t="str">
        <f t="shared" si="1454"/>
        <v>n/a</v>
      </c>
      <c r="J615" s="33">
        <f>-VLOOKUP($A615,'pl-data'!$A:$BR,8+J$3)</f>
        <v>0</v>
      </c>
      <c r="K615" s="33">
        <f>-VLOOKUP($A615,'pl-data'!$A:$BR,38+K$3)</f>
        <v>0</v>
      </c>
      <c r="L615" s="33">
        <f>-VLOOKUP($A615,'pl-data'!$A:$BR,23+L$3)</f>
        <v>0</v>
      </c>
      <c r="M615" s="34" t="str">
        <f t="shared" si="1456"/>
        <v>n/a</v>
      </c>
      <c r="N615" s="34" t="str">
        <f t="shared" si="1457"/>
        <v>n/a</v>
      </c>
      <c r="P615" s="33">
        <f>-VLOOKUP($A615,'pl-data'!$A:$BR,8+P$3)</f>
        <v>0</v>
      </c>
      <c r="Q615" s="33">
        <f>-VLOOKUP($A615,'pl-data'!$A:$BR,38+Q$3)</f>
        <v>0</v>
      </c>
      <c r="R615" s="33">
        <f>-VLOOKUP($A615,'pl-data'!$A:$BR,23+R$3)</f>
        <v>0</v>
      </c>
      <c r="S615" s="34" t="str">
        <f t="shared" si="1459"/>
        <v>n/a</v>
      </c>
      <c r="T615" s="34" t="str">
        <f t="shared" si="1460"/>
        <v>n/a</v>
      </c>
      <c r="V615" s="33">
        <f>-VLOOKUP($A615,'pl-data'!$A:$BR,8+V$3)</f>
        <v>0</v>
      </c>
      <c r="W615" s="33">
        <f>-VLOOKUP($A615,'pl-data'!$A:$BR,38+W$3)</f>
        <v>0</v>
      </c>
      <c r="X615" s="33">
        <f>-VLOOKUP($A615,'pl-data'!$A:$BR,23+X$3)</f>
        <v>0</v>
      </c>
      <c r="Y615" s="34" t="str">
        <f t="shared" si="1462"/>
        <v>n/a</v>
      </c>
      <c r="Z615" s="34" t="str">
        <f t="shared" si="1463"/>
        <v>n/a</v>
      </c>
      <c r="AB615" s="33">
        <f>-VLOOKUP($A615,'pl-data'!$A:$BR,8+AB$3)</f>
        <v>0</v>
      </c>
      <c r="AC615" s="33">
        <f>-VLOOKUP($A615,'pl-data'!$A:$BR,38+AC$3)</f>
        <v>0</v>
      </c>
      <c r="AD615" s="33">
        <f>-VLOOKUP($A615,'pl-data'!$A:$BR,23+AD$3)</f>
        <v>0</v>
      </c>
      <c r="AE615" s="34" t="str">
        <f t="shared" si="1465"/>
        <v>n/a</v>
      </c>
      <c r="AF615" s="34" t="str">
        <f t="shared" si="1466"/>
        <v>n/a</v>
      </c>
      <c r="AH615" s="33">
        <f>-VLOOKUP($A615,'pl-data'!$A:$BR,8+AH$3)</f>
        <v>0</v>
      </c>
      <c r="AI615" s="33">
        <f>-VLOOKUP($A615,'pl-data'!$A:$BR,38+AI$3)</f>
        <v>0</v>
      </c>
      <c r="AJ615" s="33">
        <f>-VLOOKUP($A615,'pl-data'!$A:$BR,23+AJ$3)</f>
        <v>0</v>
      </c>
      <c r="AK615" s="34" t="str">
        <f t="shared" si="1468"/>
        <v>n/a</v>
      </c>
      <c r="AL615" s="34" t="str">
        <f t="shared" si="1469"/>
        <v>n/a</v>
      </c>
      <c r="AN615" s="33">
        <f>-VLOOKUP($A615,'pl-data'!$A:$BR,8+AN$3)</f>
        <v>0</v>
      </c>
      <c r="AO615" s="33">
        <f>-VLOOKUP($A615,'pl-data'!$A:$BR,38+AO$3)</f>
        <v>0</v>
      </c>
      <c r="AP615" s="33">
        <f>-VLOOKUP($A615,'pl-data'!$A:$BR,23+AP$3)</f>
        <v>0</v>
      </c>
      <c r="AQ615" s="34" t="str">
        <f t="shared" si="1471"/>
        <v>n/a</v>
      </c>
      <c r="AR615" s="34" t="str">
        <f t="shared" si="1472"/>
        <v>n/a</v>
      </c>
      <c r="AT615" s="33">
        <f>-VLOOKUP($A615,'pl-data'!$A:$BR,8+AT$3)</f>
        <v>0</v>
      </c>
      <c r="AU615" s="33">
        <f>-VLOOKUP($A615,'pl-data'!$A:$BR,38+AU$3)</f>
        <v>0</v>
      </c>
      <c r="AV615" s="33">
        <f>-VLOOKUP($A615,'pl-data'!$A:$BR,23+AV$3)</f>
        <v>0</v>
      </c>
      <c r="AW615" s="34" t="str">
        <f t="shared" si="1474"/>
        <v>n/a</v>
      </c>
      <c r="AX615" s="34" t="str">
        <f t="shared" si="1475"/>
        <v>n/a</v>
      </c>
      <c r="AZ615" s="33">
        <f>-VLOOKUP($A615,'pl-data'!$A:$BR,8+AZ$3)</f>
        <v>0</v>
      </c>
      <c r="BA615" s="33">
        <f>-VLOOKUP($A615,'pl-data'!$A:$BR,38+BA$3)</f>
        <v>0</v>
      </c>
      <c r="BB615" s="33">
        <f>-VLOOKUP($A615,'pl-data'!$A:$BR,23+BB$3)</f>
        <v>0</v>
      </c>
      <c r="BC615" s="34" t="str">
        <f t="shared" si="1477"/>
        <v>n/a</v>
      </c>
      <c r="BD615" s="34" t="str">
        <f t="shared" si="1478"/>
        <v>n/a</v>
      </c>
      <c r="BF615" s="33">
        <f>-VLOOKUP($A615,'pl-data'!$A:$BR,8+BF$3)</f>
        <v>0</v>
      </c>
      <c r="BG615" s="33">
        <f>-VLOOKUP($A615,'pl-data'!$A:$BR,38+BG$3)</f>
        <v>0</v>
      </c>
      <c r="BH615" s="33">
        <f>-VLOOKUP($A615,'pl-data'!$A:$BR,23+BH$3)</f>
        <v>0</v>
      </c>
      <c r="BI615" s="34" t="str">
        <f t="shared" si="1480"/>
        <v>n/a</v>
      </c>
      <c r="BJ615" s="34" t="str">
        <f t="shared" si="1481"/>
        <v>n/a</v>
      </c>
      <c r="BL615" s="33">
        <f>-VLOOKUP($A615,'pl-data'!$A:$BR,8+BL$3)</f>
        <v>0</v>
      </c>
      <c r="BM615" s="33">
        <f>-VLOOKUP($A615,'pl-data'!$A:$BR,38+BM$3)</f>
        <v>0</v>
      </c>
      <c r="BN615" s="33">
        <f>-VLOOKUP($A615,'pl-data'!$A:$BR,23+BN$3)</f>
        <v>0</v>
      </c>
      <c r="BO615" s="34" t="str">
        <f t="shared" si="1483"/>
        <v>n/a</v>
      </c>
      <c r="BP615" s="34" t="str">
        <f t="shared" si="1484"/>
        <v>n/a</v>
      </c>
      <c r="BR615" s="33">
        <f>-VLOOKUP($A615,'pl-data'!$A:$BR,8+BR$3)</f>
        <v>0</v>
      </c>
      <c r="BS615" s="33">
        <f>-VLOOKUP($A615,'pl-data'!$A:$BR,38+BS$3)</f>
        <v>0</v>
      </c>
      <c r="BT615" s="33">
        <f>-VLOOKUP($A615,'pl-data'!$A:$BR,23+BT$3)</f>
        <v>0</v>
      </c>
      <c r="BU615" s="34" t="str">
        <f t="shared" si="1486"/>
        <v>n/a</v>
      </c>
      <c r="BV615" s="34" t="str">
        <f t="shared" si="1487"/>
        <v>n/a</v>
      </c>
      <c r="BX615" s="33">
        <f t="shared" si="1491"/>
        <v>0</v>
      </c>
      <c r="BY615" s="33">
        <f t="shared" si="1492"/>
        <v>0</v>
      </c>
      <c r="BZ615" s="33">
        <f t="shared" si="1493"/>
        <v>0</v>
      </c>
      <c r="CA615" s="34" t="str">
        <f t="shared" si="1489"/>
        <v>n/a</v>
      </c>
      <c r="CB615" s="34" t="str">
        <f t="shared" si="1490"/>
        <v>n/a</v>
      </c>
    </row>
    <row r="616" spans="1:80" hidden="1" outlineLevel="2" x14ac:dyDescent="0.2">
      <c r="A616" s="49">
        <v>8817</v>
      </c>
      <c r="B616" s="18" t="str">
        <f>+masterfile!D1343</f>
        <v>8817 Erlöse Verkäufe immaterielle VermG, BV</v>
      </c>
      <c r="D616" s="33">
        <f>-VLOOKUP($A616,'pl-data'!$A:$BR,8+D$3)</f>
        <v>0</v>
      </c>
      <c r="E616" s="33">
        <f>-VLOOKUP($A616,'pl-data'!$A:$BR,38+E$3)</f>
        <v>0</v>
      </c>
      <c r="F616" s="33">
        <f>-VLOOKUP($A616,'pl-data'!$A:$BR,23+F$3)</f>
        <v>0</v>
      </c>
      <c r="G616" s="34" t="str">
        <f t="shared" si="1453"/>
        <v>n/a</v>
      </c>
      <c r="H616" s="34" t="str">
        <f t="shared" si="1454"/>
        <v>n/a</v>
      </c>
      <c r="J616" s="33">
        <f>-VLOOKUP($A616,'pl-data'!$A:$BR,8+J$3)</f>
        <v>0</v>
      </c>
      <c r="K616" s="33">
        <f>-VLOOKUP($A616,'pl-data'!$A:$BR,38+K$3)</f>
        <v>0</v>
      </c>
      <c r="L616" s="33">
        <f>-VLOOKUP($A616,'pl-data'!$A:$BR,23+L$3)</f>
        <v>0</v>
      </c>
      <c r="M616" s="34" t="str">
        <f t="shared" si="1456"/>
        <v>n/a</v>
      </c>
      <c r="N616" s="34" t="str">
        <f t="shared" si="1457"/>
        <v>n/a</v>
      </c>
      <c r="P616" s="33">
        <f>-VLOOKUP($A616,'pl-data'!$A:$BR,8+P$3)</f>
        <v>0</v>
      </c>
      <c r="Q616" s="33">
        <f>-VLOOKUP($A616,'pl-data'!$A:$BR,38+Q$3)</f>
        <v>0</v>
      </c>
      <c r="R616" s="33">
        <f>-VLOOKUP($A616,'pl-data'!$A:$BR,23+R$3)</f>
        <v>0</v>
      </c>
      <c r="S616" s="34" t="str">
        <f t="shared" si="1459"/>
        <v>n/a</v>
      </c>
      <c r="T616" s="34" t="str">
        <f t="shared" si="1460"/>
        <v>n/a</v>
      </c>
      <c r="V616" s="33">
        <f>-VLOOKUP($A616,'pl-data'!$A:$BR,8+V$3)</f>
        <v>0</v>
      </c>
      <c r="W616" s="33">
        <f>-VLOOKUP($A616,'pl-data'!$A:$BR,38+W$3)</f>
        <v>0</v>
      </c>
      <c r="X616" s="33">
        <f>-VLOOKUP($A616,'pl-data'!$A:$BR,23+X$3)</f>
        <v>0</v>
      </c>
      <c r="Y616" s="34" t="str">
        <f t="shared" si="1462"/>
        <v>n/a</v>
      </c>
      <c r="Z616" s="34" t="str">
        <f t="shared" si="1463"/>
        <v>n/a</v>
      </c>
      <c r="AB616" s="33">
        <f>-VLOOKUP($A616,'pl-data'!$A:$BR,8+AB$3)</f>
        <v>0</v>
      </c>
      <c r="AC616" s="33">
        <f>-VLOOKUP($A616,'pl-data'!$A:$BR,38+AC$3)</f>
        <v>0</v>
      </c>
      <c r="AD616" s="33">
        <f>-VLOOKUP($A616,'pl-data'!$A:$BR,23+AD$3)</f>
        <v>0</v>
      </c>
      <c r="AE616" s="34" t="str">
        <f t="shared" si="1465"/>
        <v>n/a</v>
      </c>
      <c r="AF616" s="34" t="str">
        <f t="shared" si="1466"/>
        <v>n/a</v>
      </c>
      <c r="AH616" s="33">
        <f>-VLOOKUP($A616,'pl-data'!$A:$BR,8+AH$3)</f>
        <v>0</v>
      </c>
      <c r="AI616" s="33">
        <f>-VLOOKUP($A616,'pl-data'!$A:$BR,38+AI$3)</f>
        <v>0</v>
      </c>
      <c r="AJ616" s="33">
        <f>-VLOOKUP($A616,'pl-data'!$A:$BR,23+AJ$3)</f>
        <v>0</v>
      </c>
      <c r="AK616" s="34" t="str">
        <f t="shared" si="1468"/>
        <v>n/a</v>
      </c>
      <c r="AL616" s="34" t="str">
        <f t="shared" si="1469"/>
        <v>n/a</v>
      </c>
      <c r="AN616" s="33">
        <f>-VLOOKUP($A616,'pl-data'!$A:$BR,8+AN$3)</f>
        <v>0</v>
      </c>
      <c r="AO616" s="33">
        <f>-VLOOKUP($A616,'pl-data'!$A:$BR,38+AO$3)</f>
        <v>0</v>
      </c>
      <c r="AP616" s="33">
        <f>-VLOOKUP($A616,'pl-data'!$A:$BR,23+AP$3)</f>
        <v>0</v>
      </c>
      <c r="AQ616" s="34" t="str">
        <f t="shared" si="1471"/>
        <v>n/a</v>
      </c>
      <c r="AR616" s="34" t="str">
        <f t="shared" si="1472"/>
        <v>n/a</v>
      </c>
      <c r="AT616" s="33">
        <f>-VLOOKUP($A616,'pl-data'!$A:$BR,8+AT$3)</f>
        <v>0</v>
      </c>
      <c r="AU616" s="33">
        <f>-VLOOKUP($A616,'pl-data'!$A:$BR,38+AU$3)</f>
        <v>0</v>
      </c>
      <c r="AV616" s="33">
        <f>-VLOOKUP($A616,'pl-data'!$A:$BR,23+AV$3)</f>
        <v>0</v>
      </c>
      <c r="AW616" s="34" t="str">
        <f t="shared" si="1474"/>
        <v>n/a</v>
      </c>
      <c r="AX616" s="34" t="str">
        <f t="shared" si="1475"/>
        <v>n/a</v>
      </c>
      <c r="AZ616" s="33">
        <f>-VLOOKUP($A616,'pl-data'!$A:$BR,8+AZ$3)</f>
        <v>0</v>
      </c>
      <c r="BA616" s="33">
        <f>-VLOOKUP($A616,'pl-data'!$A:$BR,38+BA$3)</f>
        <v>0</v>
      </c>
      <c r="BB616" s="33">
        <f>-VLOOKUP($A616,'pl-data'!$A:$BR,23+BB$3)</f>
        <v>0</v>
      </c>
      <c r="BC616" s="34" t="str">
        <f t="shared" si="1477"/>
        <v>n/a</v>
      </c>
      <c r="BD616" s="34" t="str">
        <f t="shared" si="1478"/>
        <v>n/a</v>
      </c>
      <c r="BF616" s="33">
        <f>-VLOOKUP($A616,'pl-data'!$A:$BR,8+BF$3)</f>
        <v>0</v>
      </c>
      <c r="BG616" s="33">
        <f>-VLOOKUP($A616,'pl-data'!$A:$BR,38+BG$3)</f>
        <v>0</v>
      </c>
      <c r="BH616" s="33">
        <f>-VLOOKUP($A616,'pl-data'!$A:$BR,23+BH$3)</f>
        <v>0</v>
      </c>
      <c r="BI616" s="34" t="str">
        <f t="shared" si="1480"/>
        <v>n/a</v>
      </c>
      <c r="BJ616" s="34" t="str">
        <f t="shared" si="1481"/>
        <v>n/a</v>
      </c>
      <c r="BL616" s="33">
        <f>-VLOOKUP($A616,'pl-data'!$A:$BR,8+BL$3)</f>
        <v>0</v>
      </c>
      <c r="BM616" s="33">
        <f>-VLOOKUP($A616,'pl-data'!$A:$BR,38+BM$3)</f>
        <v>0</v>
      </c>
      <c r="BN616" s="33">
        <f>-VLOOKUP($A616,'pl-data'!$A:$BR,23+BN$3)</f>
        <v>0</v>
      </c>
      <c r="BO616" s="34" t="str">
        <f t="shared" si="1483"/>
        <v>n/a</v>
      </c>
      <c r="BP616" s="34" t="str">
        <f t="shared" si="1484"/>
        <v>n/a</v>
      </c>
      <c r="BR616" s="33">
        <f>-VLOOKUP($A616,'pl-data'!$A:$BR,8+BR$3)</f>
        <v>0</v>
      </c>
      <c r="BS616" s="33">
        <f>-VLOOKUP($A616,'pl-data'!$A:$BR,38+BS$3)</f>
        <v>0</v>
      </c>
      <c r="BT616" s="33">
        <f>-VLOOKUP($A616,'pl-data'!$A:$BR,23+BT$3)</f>
        <v>0</v>
      </c>
      <c r="BU616" s="34" t="str">
        <f t="shared" si="1486"/>
        <v>n/a</v>
      </c>
      <c r="BV616" s="34" t="str">
        <f t="shared" si="1487"/>
        <v>n/a</v>
      </c>
      <c r="BX616" s="33">
        <f t="shared" si="1491"/>
        <v>0</v>
      </c>
      <c r="BY616" s="33">
        <f t="shared" si="1492"/>
        <v>0</v>
      </c>
      <c r="BZ616" s="33">
        <f t="shared" si="1493"/>
        <v>0</v>
      </c>
      <c r="CA616" s="34" t="str">
        <f t="shared" si="1489"/>
        <v>n/a</v>
      </c>
      <c r="CB616" s="34" t="str">
        <f t="shared" si="1490"/>
        <v>n/a</v>
      </c>
    </row>
    <row r="617" spans="1:80" hidden="1" outlineLevel="2" x14ac:dyDescent="0.2">
      <c r="A617" s="49">
        <v>8818</v>
      </c>
      <c r="B617" s="18" t="str">
        <f>+masterfile!D1344</f>
        <v>8818 Erlöse Verkäufe Finanzanlagen, BV</v>
      </c>
      <c r="D617" s="33">
        <f>-VLOOKUP($A617,'pl-data'!$A:$BR,8+D$3)</f>
        <v>0</v>
      </c>
      <c r="E617" s="33">
        <f>-VLOOKUP($A617,'pl-data'!$A:$BR,38+E$3)</f>
        <v>0</v>
      </c>
      <c r="F617" s="33">
        <f>-VLOOKUP($A617,'pl-data'!$A:$BR,23+F$3)</f>
        <v>0</v>
      </c>
      <c r="G617" s="34" t="str">
        <f t="shared" si="1453"/>
        <v>n/a</v>
      </c>
      <c r="H617" s="34" t="str">
        <f t="shared" si="1454"/>
        <v>n/a</v>
      </c>
      <c r="J617" s="33">
        <f>-VLOOKUP($A617,'pl-data'!$A:$BR,8+J$3)</f>
        <v>0</v>
      </c>
      <c r="K617" s="33">
        <f>-VLOOKUP($A617,'pl-data'!$A:$BR,38+K$3)</f>
        <v>0</v>
      </c>
      <c r="L617" s="33">
        <f>-VLOOKUP($A617,'pl-data'!$A:$BR,23+L$3)</f>
        <v>0</v>
      </c>
      <c r="M617" s="34" t="str">
        <f t="shared" si="1456"/>
        <v>n/a</v>
      </c>
      <c r="N617" s="34" t="str">
        <f t="shared" si="1457"/>
        <v>n/a</v>
      </c>
      <c r="P617" s="33">
        <f>-VLOOKUP($A617,'pl-data'!$A:$BR,8+P$3)</f>
        <v>0</v>
      </c>
      <c r="Q617" s="33">
        <f>-VLOOKUP($A617,'pl-data'!$A:$BR,38+Q$3)</f>
        <v>0</v>
      </c>
      <c r="R617" s="33">
        <f>-VLOOKUP($A617,'pl-data'!$A:$BR,23+R$3)</f>
        <v>0</v>
      </c>
      <c r="S617" s="34" t="str">
        <f t="shared" si="1459"/>
        <v>n/a</v>
      </c>
      <c r="T617" s="34" t="str">
        <f t="shared" si="1460"/>
        <v>n/a</v>
      </c>
      <c r="V617" s="33">
        <f>-VLOOKUP($A617,'pl-data'!$A:$BR,8+V$3)</f>
        <v>0</v>
      </c>
      <c r="W617" s="33">
        <f>-VLOOKUP($A617,'pl-data'!$A:$BR,38+W$3)</f>
        <v>0</v>
      </c>
      <c r="X617" s="33">
        <f>-VLOOKUP($A617,'pl-data'!$A:$BR,23+X$3)</f>
        <v>0</v>
      </c>
      <c r="Y617" s="34" t="str">
        <f t="shared" si="1462"/>
        <v>n/a</v>
      </c>
      <c r="Z617" s="34" t="str">
        <f t="shared" si="1463"/>
        <v>n/a</v>
      </c>
      <c r="AB617" s="33">
        <f>-VLOOKUP($A617,'pl-data'!$A:$BR,8+AB$3)</f>
        <v>0</v>
      </c>
      <c r="AC617" s="33">
        <f>-VLOOKUP($A617,'pl-data'!$A:$BR,38+AC$3)</f>
        <v>0</v>
      </c>
      <c r="AD617" s="33">
        <f>-VLOOKUP($A617,'pl-data'!$A:$BR,23+AD$3)</f>
        <v>0</v>
      </c>
      <c r="AE617" s="34" t="str">
        <f t="shared" si="1465"/>
        <v>n/a</v>
      </c>
      <c r="AF617" s="34" t="str">
        <f t="shared" si="1466"/>
        <v>n/a</v>
      </c>
      <c r="AH617" s="33">
        <f>-VLOOKUP($A617,'pl-data'!$A:$BR,8+AH$3)</f>
        <v>0</v>
      </c>
      <c r="AI617" s="33">
        <f>-VLOOKUP($A617,'pl-data'!$A:$BR,38+AI$3)</f>
        <v>0</v>
      </c>
      <c r="AJ617" s="33">
        <f>-VLOOKUP($A617,'pl-data'!$A:$BR,23+AJ$3)</f>
        <v>0</v>
      </c>
      <c r="AK617" s="34" t="str">
        <f t="shared" si="1468"/>
        <v>n/a</v>
      </c>
      <c r="AL617" s="34" t="str">
        <f t="shared" si="1469"/>
        <v>n/a</v>
      </c>
      <c r="AN617" s="33">
        <f>-VLOOKUP($A617,'pl-data'!$A:$BR,8+AN$3)</f>
        <v>0</v>
      </c>
      <c r="AO617" s="33">
        <f>-VLOOKUP($A617,'pl-data'!$A:$BR,38+AO$3)</f>
        <v>0</v>
      </c>
      <c r="AP617" s="33">
        <f>-VLOOKUP($A617,'pl-data'!$A:$BR,23+AP$3)</f>
        <v>0</v>
      </c>
      <c r="AQ617" s="34" t="str">
        <f t="shared" si="1471"/>
        <v>n/a</v>
      </c>
      <c r="AR617" s="34" t="str">
        <f t="shared" si="1472"/>
        <v>n/a</v>
      </c>
      <c r="AT617" s="33">
        <f>-VLOOKUP($A617,'pl-data'!$A:$BR,8+AT$3)</f>
        <v>0</v>
      </c>
      <c r="AU617" s="33">
        <f>-VLOOKUP($A617,'pl-data'!$A:$BR,38+AU$3)</f>
        <v>0</v>
      </c>
      <c r="AV617" s="33">
        <f>-VLOOKUP($A617,'pl-data'!$A:$BR,23+AV$3)</f>
        <v>0</v>
      </c>
      <c r="AW617" s="34" t="str">
        <f t="shared" si="1474"/>
        <v>n/a</v>
      </c>
      <c r="AX617" s="34" t="str">
        <f t="shared" si="1475"/>
        <v>n/a</v>
      </c>
      <c r="AZ617" s="33">
        <f>-VLOOKUP($A617,'pl-data'!$A:$BR,8+AZ$3)</f>
        <v>0</v>
      </c>
      <c r="BA617" s="33">
        <f>-VLOOKUP($A617,'pl-data'!$A:$BR,38+BA$3)</f>
        <v>0</v>
      </c>
      <c r="BB617" s="33">
        <f>-VLOOKUP($A617,'pl-data'!$A:$BR,23+BB$3)</f>
        <v>0</v>
      </c>
      <c r="BC617" s="34" t="str">
        <f t="shared" si="1477"/>
        <v>n/a</v>
      </c>
      <c r="BD617" s="34" t="str">
        <f t="shared" si="1478"/>
        <v>n/a</v>
      </c>
      <c r="BF617" s="33">
        <f>-VLOOKUP($A617,'pl-data'!$A:$BR,8+BF$3)</f>
        <v>0</v>
      </c>
      <c r="BG617" s="33">
        <f>-VLOOKUP($A617,'pl-data'!$A:$BR,38+BG$3)</f>
        <v>0</v>
      </c>
      <c r="BH617" s="33">
        <f>-VLOOKUP($A617,'pl-data'!$A:$BR,23+BH$3)</f>
        <v>0</v>
      </c>
      <c r="BI617" s="34" t="str">
        <f t="shared" si="1480"/>
        <v>n/a</v>
      </c>
      <c r="BJ617" s="34" t="str">
        <f t="shared" si="1481"/>
        <v>n/a</v>
      </c>
      <c r="BL617" s="33">
        <f>-VLOOKUP($A617,'pl-data'!$A:$BR,8+BL$3)</f>
        <v>0</v>
      </c>
      <c r="BM617" s="33">
        <f>-VLOOKUP($A617,'pl-data'!$A:$BR,38+BM$3)</f>
        <v>0</v>
      </c>
      <c r="BN617" s="33">
        <f>-VLOOKUP($A617,'pl-data'!$A:$BR,23+BN$3)</f>
        <v>0</v>
      </c>
      <c r="BO617" s="34" t="str">
        <f t="shared" si="1483"/>
        <v>n/a</v>
      </c>
      <c r="BP617" s="34" t="str">
        <f t="shared" si="1484"/>
        <v>n/a</v>
      </c>
      <c r="BR617" s="33">
        <f>-VLOOKUP($A617,'pl-data'!$A:$BR,8+BR$3)</f>
        <v>0</v>
      </c>
      <c r="BS617" s="33">
        <f>-VLOOKUP($A617,'pl-data'!$A:$BR,38+BS$3)</f>
        <v>0</v>
      </c>
      <c r="BT617" s="33">
        <f>-VLOOKUP($A617,'pl-data'!$A:$BR,23+BT$3)</f>
        <v>0</v>
      </c>
      <c r="BU617" s="34" t="str">
        <f t="shared" si="1486"/>
        <v>n/a</v>
      </c>
      <c r="BV617" s="34" t="str">
        <f t="shared" si="1487"/>
        <v>n/a</v>
      </c>
      <c r="BX617" s="33">
        <f t="shared" si="1491"/>
        <v>0</v>
      </c>
      <c r="BY617" s="33">
        <f t="shared" si="1492"/>
        <v>0</v>
      </c>
      <c r="BZ617" s="33">
        <f t="shared" si="1493"/>
        <v>0</v>
      </c>
      <c r="CA617" s="34" t="str">
        <f t="shared" si="1489"/>
        <v>n/a</v>
      </c>
      <c r="CB617" s="34" t="str">
        <f t="shared" si="1490"/>
        <v>n/a</v>
      </c>
    </row>
    <row r="618" spans="1:80" hidden="1" outlineLevel="2" x14ac:dyDescent="0.2">
      <c r="A618" s="49">
        <v>8819</v>
      </c>
      <c r="B618" s="18" t="str">
        <f>+masterfile!D1345</f>
        <v>8819 Erlöse Verkäufe Finanzanl. z.T.stfr,BV</v>
      </c>
      <c r="D618" s="33">
        <f>-VLOOKUP($A618,'pl-data'!$A:$BR,8+D$3)</f>
        <v>0</v>
      </c>
      <c r="E618" s="33">
        <f>-VLOOKUP($A618,'pl-data'!$A:$BR,38+E$3)</f>
        <v>0</v>
      </c>
      <c r="F618" s="33">
        <f>-VLOOKUP($A618,'pl-data'!$A:$BR,23+F$3)</f>
        <v>0</v>
      </c>
      <c r="G618" s="34" t="str">
        <f t="shared" si="1453"/>
        <v>n/a</v>
      </c>
      <c r="H618" s="34" t="str">
        <f t="shared" si="1454"/>
        <v>n/a</v>
      </c>
      <c r="J618" s="33">
        <f>-VLOOKUP($A618,'pl-data'!$A:$BR,8+J$3)</f>
        <v>0</v>
      </c>
      <c r="K618" s="33">
        <f>-VLOOKUP($A618,'pl-data'!$A:$BR,38+K$3)</f>
        <v>0</v>
      </c>
      <c r="L618" s="33">
        <f>-VLOOKUP($A618,'pl-data'!$A:$BR,23+L$3)</f>
        <v>0</v>
      </c>
      <c r="M618" s="34" t="str">
        <f t="shared" si="1456"/>
        <v>n/a</v>
      </c>
      <c r="N618" s="34" t="str">
        <f t="shared" si="1457"/>
        <v>n/a</v>
      </c>
      <c r="P618" s="33">
        <f>-VLOOKUP($A618,'pl-data'!$A:$BR,8+P$3)</f>
        <v>0</v>
      </c>
      <c r="Q618" s="33">
        <f>-VLOOKUP($A618,'pl-data'!$A:$BR,38+Q$3)</f>
        <v>0</v>
      </c>
      <c r="R618" s="33">
        <f>-VLOOKUP($A618,'pl-data'!$A:$BR,23+R$3)</f>
        <v>0</v>
      </c>
      <c r="S618" s="34" t="str">
        <f t="shared" si="1459"/>
        <v>n/a</v>
      </c>
      <c r="T618" s="34" t="str">
        <f t="shared" si="1460"/>
        <v>n/a</v>
      </c>
      <c r="V618" s="33">
        <f>-VLOOKUP($A618,'pl-data'!$A:$BR,8+V$3)</f>
        <v>0</v>
      </c>
      <c r="W618" s="33">
        <f>-VLOOKUP($A618,'pl-data'!$A:$BR,38+W$3)</f>
        <v>0</v>
      </c>
      <c r="X618" s="33">
        <f>-VLOOKUP($A618,'pl-data'!$A:$BR,23+X$3)</f>
        <v>0</v>
      </c>
      <c r="Y618" s="34" t="str">
        <f t="shared" si="1462"/>
        <v>n/a</v>
      </c>
      <c r="Z618" s="34" t="str">
        <f t="shared" si="1463"/>
        <v>n/a</v>
      </c>
      <c r="AB618" s="33">
        <f>-VLOOKUP($A618,'pl-data'!$A:$BR,8+AB$3)</f>
        <v>0</v>
      </c>
      <c r="AC618" s="33">
        <f>-VLOOKUP($A618,'pl-data'!$A:$BR,38+AC$3)</f>
        <v>0</v>
      </c>
      <c r="AD618" s="33">
        <f>-VLOOKUP($A618,'pl-data'!$A:$BR,23+AD$3)</f>
        <v>0</v>
      </c>
      <c r="AE618" s="34" t="str">
        <f t="shared" si="1465"/>
        <v>n/a</v>
      </c>
      <c r="AF618" s="34" t="str">
        <f t="shared" si="1466"/>
        <v>n/a</v>
      </c>
      <c r="AH618" s="33">
        <f>-VLOOKUP($A618,'pl-data'!$A:$BR,8+AH$3)</f>
        <v>0</v>
      </c>
      <c r="AI618" s="33">
        <f>-VLOOKUP($A618,'pl-data'!$A:$BR,38+AI$3)</f>
        <v>0</v>
      </c>
      <c r="AJ618" s="33">
        <f>-VLOOKUP($A618,'pl-data'!$A:$BR,23+AJ$3)</f>
        <v>0</v>
      </c>
      <c r="AK618" s="34" t="str">
        <f t="shared" si="1468"/>
        <v>n/a</v>
      </c>
      <c r="AL618" s="34" t="str">
        <f t="shared" si="1469"/>
        <v>n/a</v>
      </c>
      <c r="AN618" s="33">
        <f>-VLOOKUP($A618,'pl-data'!$A:$BR,8+AN$3)</f>
        <v>0</v>
      </c>
      <c r="AO618" s="33">
        <f>-VLOOKUP($A618,'pl-data'!$A:$BR,38+AO$3)</f>
        <v>0</v>
      </c>
      <c r="AP618" s="33">
        <f>-VLOOKUP($A618,'pl-data'!$A:$BR,23+AP$3)</f>
        <v>0</v>
      </c>
      <c r="AQ618" s="34" t="str">
        <f t="shared" si="1471"/>
        <v>n/a</v>
      </c>
      <c r="AR618" s="34" t="str">
        <f t="shared" si="1472"/>
        <v>n/a</v>
      </c>
      <c r="AT618" s="33">
        <f>-VLOOKUP($A618,'pl-data'!$A:$BR,8+AT$3)</f>
        <v>0</v>
      </c>
      <c r="AU618" s="33">
        <f>-VLOOKUP($A618,'pl-data'!$A:$BR,38+AU$3)</f>
        <v>0</v>
      </c>
      <c r="AV618" s="33">
        <f>-VLOOKUP($A618,'pl-data'!$A:$BR,23+AV$3)</f>
        <v>0</v>
      </c>
      <c r="AW618" s="34" t="str">
        <f t="shared" si="1474"/>
        <v>n/a</v>
      </c>
      <c r="AX618" s="34" t="str">
        <f t="shared" si="1475"/>
        <v>n/a</v>
      </c>
      <c r="AZ618" s="33">
        <f>-VLOOKUP($A618,'pl-data'!$A:$BR,8+AZ$3)</f>
        <v>0</v>
      </c>
      <c r="BA618" s="33">
        <f>-VLOOKUP($A618,'pl-data'!$A:$BR,38+BA$3)</f>
        <v>0</v>
      </c>
      <c r="BB618" s="33">
        <f>-VLOOKUP($A618,'pl-data'!$A:$BR,23+BB$3)</f>
        <v>0</v>
      </c>
      <c r="BC618" s="34" t="str">
        <f t="shared" si="1477"/>
        <v>n/a</v>
      </c>
      <c r="BD618" s="34" t="str">
        <f t="shared" si="1478"/>
        <v>n/a</v>
      </c>
      <c r="BF618" s="33">
        <f>-VLOOKUP($A618,'pl-data'!$A:$BR,8+BF$3)</f>
        <v>0</v>
      </c>
      <c r="BG618" s="33">
        <f>-VLOOKUP($A618,'pl-data'!$A:$BR,38+BG$3)</f>
        <v>0</v>
      </c>
      <c r="BH618" s="33">
        <f>-VLOOKUP($A618,'pl-data'!$A:$BR,23+BH$3)</f>
        <v>0</v>
      </c>
      <c r="BI618" s="34" t="str">
        <f t="shared" si="1480"/>
        <v>n/a</v>
      </c>
      <c r="BJ618" s="34" t="str">
        <f t="shared" si="1481"/>
        <v>n/a</v>
      </c>
      <c r="BL618" s="33">
        <f>-VLOOKUP($A618,'pl-data'!$A:$BR,8+BL$3)</f>
        <v>0</v>
      </c>
      <c r="BM618" s="33">
        <f>-VLOOKUP($A618,'pl-data'!$A:$BR,38+BM$3)</f>
        <v>0</v>
      </c>
      <c r="BN618" s="33">
        <f>-VLOOKUP($A618,'pl-data'!$A:$BR,23+BN$3)</f>
        <v>0</v>
      </c>
      <c r="BO618" s="34" t="str">
        <f t="shared" si="1483"/>
        <v>n/a</v>
      </c>
      <c r="BP618" s="34" t="str">
        <f t="shared" si="1484"/>
        <v>n/a</v>
      </c>
      <c r="BR618" s="33">
        <f>-VLOOKUP($A618,'pl-data'!$A:$BR,8+BR$3)</f>
        <v>0</v>
      </c>
      <c r="BS618" s="33">
        <f>-VLOOKUP($A618,'pl-data'!$A:$BR,38+BS$3)</f>
        <v>0</v>
      </c>
      <c r="BT618" s="33">
        <f>-VLOOKUP($A618,'pl-data'!$A:$BR,23+BT$3)</f>
        <v>0</v>
      </c>
      <c r="BU618" s="34" t="str">
        <f t="shared" si="1486"/>
        <v>n/a</v>
      </c>
      <c r="BV618" s="34" t="str">
        <f t="shared" si="1487"/>
        <v>n/a</v>
      </c>
      <c r="BX618" s="33">
        <f t="shared" si="1491"/>
        <v>0</v>
      </c>
      <c r="BY618" s="33">
        <f t="shared" si="1492"/>
        <v>0</v>
      </c>
      <c r="BZ618" s="33">
        <f t="shared" si="1493"/>
        <v>0</v>
      </c>
      <c r="CA618" s="34" t="str">
        <f t="shared" si="1489"/>
        <v>n/a</v>
      </c>
      <c r="CB618" s="34" t="str">
        <f t="shared" si="1490"/>
        <v>n/a</v>
      </c>
    </row>
    <row r="619" spans="1:80" hidden="1" outlineLevel="1" collapsed="1" x14ac:dyDescent="0.2">
      <c r="B619" s="18"/>
      <c r="D619" s="53"/>
      <c r="E619" s="53"/>
      <c r="F619" s="53"/>
      <c r="J619" s="53"/>
      <c r="K619" s="53"/>
      <c r="L619" s="53"/>
      <c r="P619" s="53"/>
      <c r="Q619" s="53"/>
      <c r="R619" s="53"/>
      <c r="V619" s="53"/>
      <c r="W619" s="53"/>
      <c r="X619" s="53"/>
      <c r="AB619" s="53"/>
      <c r="AC619" s="53"/>
      <c r="AD619" s="53"/>
      <c r="AH619" s="53"/>
      <c r="AI619" s="53"/>
      <c r="AJ619" s="53"/>
      <c r="AN619" s="53"/>
      <c r="AO619" s="53"/>
      <c r="AP619" s="53"/>
      <c r="AT619" s="53"/>
      <c r="AU619" s="53"/>
      <c r="AV619" s="53"/>
      <c r="AZ619" s="53"/>
      <c r="BA619" s="53"/>
      <c r="BB619" s="53"/>
      <c r="BF619" s="53"/>
      <c r="BG619" s="53"/>
      <c r="BH619" s="53"/>
      <c r="BL619" s="53"/>
      <c r="BM619" s="53"/>
      <c r="BN619" s="53"/>
      <c r="BR619" s="53"/>
      <c r="BS619" s="53"/>
      <c r="BT619" s="53"/>
      <c r="BX619" s="53"/>
      <c r="BY619" s="53"/>
      <c r="BZ619" s="53"/>
    </row>
    <row r="620" spans="1:80" hidden="1" outlineLevel="1" x14ac:dyDescent="0.2">
      <c r="A620" s="49" t="s">
        <v>1831</v>
      </c>
      <c r="B620" s="13" t="s">
        <v>1831</v>
      </c>
      <c r="D620" s="53">
        <f t="shared" ref="D620:F620" si="1494">+SUM(D621:D629)</f>
        <v>-0.69166666666666676</v>
      </c>
      <c r="E620" s="53">
        <f t="shared" si="1494"/>
        <v>-0.71241666666666681</v>
      </c>
      <c r="F620" s="53">
        <f t="shared" si="1494"/>
        <v>0</v>
      </c>
      <c r="G620" s="34">
        <f t="shared" ref="G620:G628" si="1495">IFERROR(F620/E620-1,"n/a")</f>
        <v>-1</v>
      </c>
      <c r="H620" s="34">
        <f t="shared" ref="H620:H628" si="1496">IFERROR(F620/D620-1,"n/a")</f>
        <v>-1</v>
      </c>
      <c r="J620" s="53">
        <f t="shared" ref="J620:L620" si="1497">+SUM(J621:J629)</f>
        <v>-0.69166666666666676</v>
      </c>
      <c r="K620" s="53">
        <f t="shared" si="1497"/>
        <v>-0.71241666666666681</v>
      </c>
      <c r="L620" s="53">
        <f t="shared" si="1497"/>
        <v>0</v>
      </c>
      <c r="M620" s="34">
        <f t="shared" ref="M620:M628" si="1498">IFERROR(L620/K620-1,"n/a")</f>
        <v>-1</v>
      </c>
      <c r="N620" s="34">
        <f t="shared" ref="N620:N628" si="1499">IFERROR(L620/J620-1,"n/a")</f>
        <v>-1</v>
      </c>
      <c r="P620" s="53">
        <f t="shared" ref="P620:R620" si="1500">+SUM(P621:P629)</f>
        <v>-0.69166666666666676</v>
      </c>
      <c r="Q620" s="53">
        <f t="shared" si="1500"/>
        <v>-0.71241666666666681</v>
      </c>
      <c r="R620" s="53">
        <f t="shared" si="1500"/>
        <v>0</v>
      </c>
      <c r="S620" s="34">
        <f t="shared" ref="S620:S628" si="1501">IFERROR(R620/Q620-1,"n/a")</f>
        <v>-1</v>
      </c>
      <c r="T620" s="34">
        <f t="shared" ref="T620:T628" si="1502">IFERROR(R620/P620-1,"n/a")</f>
        <v>-1</v>
      </c>
      <c r="V620" s="53">
        <f t="shared" ref="V620:X620" si="1503">+SUM(V621:V629)</f>
        <v>-0.69166666666666676</v>
      </c>
      <c r="W620" s="53">
        <f t="shared" si="1503"/>
        <v>-0.71241666666666681</v>
      </c>
      <c r="X620" s="53">
        <f t="shared" si="1503"/>
        <v>0</v>
      </c>
      <c r="Y620" s="34">
        <f t="shared" ref="Y620:Y628" si="1504">IFERROR(X620/W620-1,"n/a")</f>
        <v>-1</v>
      </c>
      <c r="Z620" s="34">
        <f t="shared" ref="Z620:Z628" si="1505">IFERROR(X620/V620-1,"n/a")</f>
        <v>-1</v>
      </c>
      <c r="AB620" s="53">
        <f t="shared" ref="AB620:AD620" si="1506">+SUM(AB621:AB629)</f>
        <v>-0.69166666666666676</v>
      </c>
      <c r="AC620" s="53">
        <f t="shared" si="1506"/>
        <v>-0.71241666666666681</v>
      </c>
      <c r="AD620" s="53">
        <f t="shared" si="1506"/>
        <v>0</v>
      </c>
      <c r="AE620" s="34">
        <f t="shared" ref="AE620:AE628" si="1507">IFERROR(AD620/AC620-1,"n/a")</f>
        <v>-1</v>
      </c>
      <c r="AF620" s="34">
        <f t="shared" ref="AF620:AF628" si="1508">IFERROR(AD620/AB620-1,"n/a")</f>
        <v>-1</v>
      </c>
      <c r="AH620" s="53">
        <f t="shared" ref="AH620:AJ620" si="1509">+SUM(AH621:AH629)</f>
        <v>-0.69166666666666676</v>
      </c>
      <c r="AI620" s="53">
        <f t="shared" si="1509"/>
        <v>-0.71241666666666681</v>
      </c>
      <c r="AJ620" s="53">
        <f t="shared" si="1509"/>
        <v>0</v>
      </c>
      <c r="AK620" s="34">
        <f t="shared" ref="AK620:AK628" si="1510">IFERROR(AJ620/AI620-1,"n/a")</f>
        <v>-1</v>
      </c>
      <c r="AL620" s="34">
        <f t="shared" ref="AL620:AL628" si="1511">IFERROR(AJ620/AH620-1,"n/a")</f>
        <v>-1</v>
      </c>
      <c r="AN620" s="53">
        <f t="shared" ref="AN620:AP620" si="1512">+SUM(AN621:AN629)</f>
        <v>-0.69166666666666676</v>
      </c>
      <c r="AO620" s="53">
        <f t="shared" si="1512"/>
        <v>-0.71241666666666681</v>
      </c>
      <c r="AP620" s="53">
        <f t="shared" si="1512"/>
        <v>0</v>
      </c>
      <c r="AQ620" s="34">
        <f t="shared" ref="AQ620:AQ628" si="1513">IFERROR(AP620/AO620-1,"n/a")</f>
        <v>-1</v>
      </c>
      <c r="AR620" s="34">
        <f t="shared" ref="AR620:AR628" si="1514">IFERROR(AP620/AN620-1,"n/a")</f>
        <v>-1</v>
      </c>
      <c r="AT620" s="53">
        <f t="shared" ref="AT620:AV620" si="1515">+SUM(AT621:AT629)</f>
        <v>-0.69166666666666676</v>
      </c>
      <c r="AU620" s="53">
        <f t="shared" si="1515"/>
        <v>-0.71241666666666681</v>
      </c>
      <c r="AV620" s="53">
        <f t="shared" si="1515"/>
        <v>0</v>
      </c>
      <c r="AW620" s="34">
        <f t="shared" ref="AW620:AW628" si="1516">IFERROR(AV620/AU620-1,"n/a")</f>
        <v>-1</v>
      </c>
      <c r="AX620" s="34">
        <f t="shared" ref="AX620:AX628" si="1517">IFERROR(AV620/AT620-1,"n/a")</f>
        <v>-1</v>
      </c>
      <c r="AZ620" s="53">
        <f t="shared" ref="AZ620:BB620" si="1518">+SUM(AZ621:AZ629)</f>
        <v>-0.69166666666666676</v>
      </c>
      <c r="BA620" s="53">
        <f t="shared" si="1518"/>
        <v>-0.71241666666666681</v>
      </c>
      <c r="BB620" s="53">
        <f t="shared" si="1518"/>
        <v>0</v>
      </c>
      <c r="BC620" s="34">
        <f t="shared" ref="BC620:BC628" si="1519">IFERROR(BB620/BA620-1,"n/a")</f>
        <v>-1</v>
      </c>
      <c r="BD620" s="34">
        <f t="shared" ref="BD620:BD628" si="1520">IFERROR(BB620/AZ620-1,"n/a")</f>
        <v>-1</v>
      </c>
      <c r="BF620" s="53">
        <f t="shared" ref="BF620:BH620" si="1521">+SUM(BF621:BF629)</f>
        <v>-0.69166666666666676</v>
      </c>
      <c r="BG620" s="53">
        <f t="shared" si="1521"/>
        <v>-0.71241666666666681</v>
      </c>
      <c r="BH620" s="53">
        <f t="shared" si="1521"/>
        <v>0</v>
      </c>
      <c r="BI620" s="34">
        <f t="shared" ref="BI620:BI628" si="1522">IFERROR(BH620/BG620-1,"n/a")</f>
        <v>-1</v>
      </c>
      <c r="BJ620" s="34">
        <f t="shared" ref="BJ620:BJ628" si="1523">IFERROR(BH620/BF620-1,"n/a")</f>
        <v>-1</v>
      </c>
      <c r="BL620" s="53">
        <f t="shared" ref="BL620:BN620" si="1524">+SUM(BL621:BL629)</f>
        <v>-0.69166666666666676</v>
      </c>
      <c r="BM620" s="53">
        <f t="shared" si="1524"/>
        <v>-0.71241666666666681</v>
      </c>
      <c r="BN620" s="53">
        <f t="shared" si="1524"/>
        <v>0</v>
      </c>
      <c r="BO620" s="34">
        <f t="shared" ref="BO620:BO628" si="1525">IFERROR(BN620/BM620-1,"n/a")</f>
        <v>-1</v>
      </c>
      <c r="BP620" s="34">
        <f t="shared" ref="BP620:BP628" si="1526">IFERROR(BN620/BL620-1,"n/a")</f>
        <v>-1</v>
      </c>
      <c r="BR620" s="53">
        <f t="shared" ref="BR620:BT620" si="1527">+SUM(BR621:BR629)</f>
        <v>-0.69166666666666676</v>
      </c>
      <c r="BS620" s="53">
        <f t="shared" si="1527"/>
        <v>-0.71241666666666681</v>
      </c>
      <c r="BT620" s="53">
        <f t="shared" si="1527"/>
        <v>0</v>
      </c>
      <c r="BU620" s="34">
        <f t="shared" ref="BU620:BU628" si="1528">IFERROR(BT620/BS620-1,"n/a")</f>
        <v>-1</v>
      </c>
      <c r="BV620" s="34">
        <f t="shared" ref="BV620:BV628" si="1529">IFERROR(BT620/BR620-1,"n/a")</f>
        <v>-1</v>
      </c>
      <c r="BX620" s="53">
        <f t="shared" ref="BX620:BZ620" si="1530">+SUM(BX621:BX629)</f>
        <v>-8.2999999999999989</v>
      </c>
      <c r="BY620" s="53">
        <f t="shared" si="1530"/>
        <v>-8.5490000000000013</v>
      </c>
      <c r="BZ620" s="53">
        <f t="shared" si="1530"/>
        <v>0</v>
      </c>
      <c r="CA620" s="34">
        <f t="shared" ref="CA620:CA628" si="1531">IFERROR(BZ620/BY620-1,"n/a")</f>
        <v>-1</v>
      </c>
      <c r="CB620" s="34">
        <f t="shared" ref="CB620:CB628" si="1532">IFERROR(BZ620/BX620-1,"n/a")</f>
        <v>-1</v>
      </c>
    </row>
    <row r="621" spans="1:80" hidden="1" outlineLevel="2" x14ac:dyDescent="0.2">
      <c r="A621" s="49">
        <v>2300</v>
      </c>
      <c r="B621" s="18" t="str">
        <f>+masterfile!D672</f>
        <v>2300 Sonstige Aufwendungen</v>
      </c>
      <c r="D621" s="33">
        <f>-VLOOKUP($A621,'pl-data'!$A:$BR,8+D$3)</f>
        <v>-0.69166666666666676</v>
      </c>
      <c r="E621" s="33">
        <f>-VLOOKUP($A621,'pl-data'!$A:$BR,38+E$3)</f>
        <v>-0.71241666666666681</v>
      </c>
      <c r="F621" s="33">
        <f>-VLOOKUP($A621,'pl-data'!$A:$BR,23+F$3)</f>
        <v>0</v>
      </c>
      <c r="G621" s="34">
        <f t="shared" si="1495"/>
        <v>-1</v>
      </c>
      <c r="H621" s="34">
        <f t="shared" si="1496"/>
        <v>-1</v>
      </c>
      <c r="J621" s="33">
        <f>-VLOOKUP($A621,'pl-data'!$A:$BR,8+J$3)</f>
        <v>-0.69166666666666676</v>
      </c>
      <c r="K621" s="33">
        <f>-VLOOKUP($A621,'pl-data'!$A:$BR,38+K$3)</f>
        <v>-0.71241666666666681</v>
      </c>
      <c r="L621" s="33">
        <f>-VLOOKUP($A621,'pl-data'!$A:$BR,23+L$3)</f>
        <v>0</v>
      </c>
      <c r="M621" s="34">
        <f t="shared" si="1498"/>
        <v>-1</v>
      </c>
      <c r="N621" s="34">
        <f t="shared" si="1499"/>
        <v>-1</v>
      </c>
      <c r="P621" s="33">
        <f>-VLOOKUP($A621,'pl-data'!$A:$BR,8+P$3)</f>
        <v>-0.69166666666666676</v>
      </c>
      <c r="Q621" s="33">
        <f>-VLOOKUP($A621,'pl-data'!$A:$BR,38+Q$3)</f>
        <v>-0.71241666666666681</v>
      </c>
      <c r="R621" s="33">
        <f>-VLOOKUP($A621,'pl-data'!$A:$BR,23+R$3)</f>
        <v>0</v>
      </c>
      <c r="S621" s="34">
        <f t="shared" si="1501"/>
        <v>-1</v>
      </c>
      <c r="T621" s="34">
        <f t="shared" si="1502"/>
        <v>-1</v>
      </c>
      <c r="V621" s="33">
        <f>-VLOOKUP($A621,'pl-data'!$A:$BR,8+V$3)</f>
        <v>-0.69166666666666676</v>
      </c>
      <c r="W621" s="33">
        <f>-VLOOKUP($A621,'pl-data'!$A:$BR,38+W$3)</f>
        <v>-0.71241666666666681</v>
      </c>
      <c r="X621" s="33">
        <f>-VLOOKUP($A621,'pl-data'!$A:$BR,23+X$3)</f>
        <v>0</v>
      </c>
      <c r="Y621" s="34">
        <f t="shared" si="1504"/>
        <v>-1</v>
      </c>
      <c r="Z621" s="34">
        <f t="shared" si="1505"/>
        <v>-1</v>
      </c>
      <c r="AB621" s="33">
        <f>-VLOOKUP($A621,'pl-data'!$A:$BR,8+AB$3)</f>
        <v>-0.69166666666666676</v>
      </c>
      <c r="AC621" s="33">
        <f>-VLOOKUP($A621,'pl-data'!$A:$BR,38+AC$3)</f>
        <v>-0.71241666666666681</v>
      </c>
      <c r="AD621" s="33">
        <f>-VLOOKUP($A621,'pl-data'!$A:$BR,23+AD$3)</f>
        <v>0</v>
      </c>
      <c r="AE621" s="34">
        <f t="shared" si="1507"/>
        <v>-1</v>
      </c>
      <c r="AF621" s="34">
        <f t="shared" si="1508"/>
        <v>-1</v>
      </c>
      <c r="AH621" s="33">
        <f>-VLOOKUP($A621,'pl-data'!$A:$BR,8+AH$3)</f>
        <v>-0.69166666666666676</v>
      </c>
      <c r="AI621" s="33">
        <f>-VLOOKUP($A621,'pl-data'!$A:$BR,38+AI$3)</f>
        <v>-0.71241666666666681</v>
      </c>
      <c r="AJ621" s="33">
        <f>-VLOOKUP($A621,'pl-data'!$A:$BR,23+AJ$3)</f>
        <v>0</v>
      </c>
      <c r="AK621" s="34">
        <f t="shared" si="1510"/>
        <v>-1</v>
      </c>
      <c r="AL621" s="34">
        <f t="shared" si="1511"/>
        <v>-1</v>
      </c>
      <c r="AN621" s="33">
        <f>-VLOOKUP($A621,'pl-data'!$A:$BR,8+AN$3)</f>
        <v>-0.69166666666666676</v>
      </c>
      <c r="AO621" s="33">
        <f>-VLOOKUP($A621,'pl-data'!$A:$BR,38+AO$3)</f>
        <v>-0.71241666666666681</v>
      </c>
      <c r="AP621" s="33">
        <f>-VLOOKUP($A621,'pl-data'!$A:$BR,23+AP$3)</f>
        <v>0</v>
      </c>
      <c r="AQ621" s="34">
        <f t="shared" si="1513"/>
        <v>-1</v>
      </c>
      <c r="AR621" s="34">
        <f t="shared" si="1514"/>
        <v>-1</v>
      </c>
      <c r="AT621" s="33">
        <f>-VLOOKUP($A621,'pl-data'!$A:$BR,8+AT$3)</f>
        <v>-0.69166666666666676</v>
      </c>
      <c r="AU621" s="33">
        <f>-VLOOKUP($A621,'pl-data'!$A:$BR,38+AU$3)</f>
        <v>-0.71241666666666681</v>
      </c>
      <c r="AV621" s="33">
        <f>-VLOOKUP($A621,'pl-data'!$A:$BR,23+AV$3)</f>
        <v>0</v>
      </c>
      <c r="AW621" s="34">
        <f t="shared" si="1516"/>
        <v>-1</v>
      </c>
      <c r="AX621" s="34">
        <f t="shared" si="1517"/>
        <v>-1</v>
      </c>
      <c r="AZ621" s="33">
        <f>-VLOOKUP($A621,'pl-data'!$A:$BR,8+AZ$3)</f>
        <v>-0.69166666666666676</v>
      </c>
      <c r="BA621" s="33">
        <f>-VLOOKUP($A621,'pl-data'!$A:$BR,38+BA$3)</f>
        <v>-0.71241666666666681</v>
      </c>
      <c r="BB621" s="33">
        <f>-VLOOKUP($A621,'pl-data'!$A:$BR,23+BB$3)</f>
        <v>0</v>
      </c>
      <c r="BC621" s="34">
        <f t="shared" si="1519"/>
        <v>-1</v>
      </c>
      <c r="BD621" s="34">
        <f t="shared" si="1520"/>
        <v>-1</v>
      </c>
      <c r="BF621" s="33">
        <f>-VLOOKUP($A621,'pl-data'!$A:$BR,8+BF$3)</f>
        <v>-0.69166666666666676</v>
      </c>
      <c r="BG621" s="33">
        <f>-VLOOKUP($A621,'pl-data'!$A:$BR,38+BG$3)</f>
        <v>-0.71241666666666681</v>
      </c>
      <c r="BH621" s="33">
        <f>-VLOOKUP($A621,'pl-data'!$A:$BR,23+BH$3)</f>
        <v>0</v>
      </c>
      <c r="BI621" s="34">
        <f t="shared" si="1522"/>
        <v>-1</v>
      </c>
      <c r="BJ621" s="34">
        <f t="shared" si="1523"/>
        <v>-1</v>
      </c>
      <c r="BL621" s="33">
        <f>-VLOOKUP($A621,'pl-data'!$A:$BR,8+BL$3)</f>
        <v>-0.69166666666666676</v>
      </c>
      <c r="BM621" s="33">
        <f>-VLOOKUP($A621,'pl-data'!$A:$BR,38+BM$3)</f>
        <v>-0.71241666666666681</v>
      </c>
      <c r="BN621" s="33">
        <f>-VLOOKUP($A621,'pl-data'!$A:$BR,23+BN$3)</f>
        <v>0</v>
      </c>
      <c r="BO621" s="34">
        <f t="shared" si="1525"/>
        <v>-1</v>
      </c>
      <c r="BP621" s="34">
        <f t="shared" si="1526"/>
        <v>-1</v>
      </c>
      <c r="BR621" s="33">
        <f>-VLOOKUP($A621,'pl-data'!$A:$BR,8+BR$3)</f>
        <v>-0.69166666666666676</v>
      </c>
      <c r="BS621" s="33">
        <f>-VLOOKUP($A621,'pl-data'!$A:$BR,38+BS$3)</f>
        <v>-0.71241666666666681</v>
      </c>
      <c r="BT621" s="33">
        <f>-VLOOKUP($A621,'pl-data'!$A:$BR,23+BT$3)</f>
        <v>0</v>
      </c>
      <c r="BU621" s="34">
        <f t="shared" si="1528"/>
        <v>-1</v>
      </c>
      <c r="BV621" s="34">
        <f t="shared" si="1529"/>
        <v>-1</v>
      </c>
      <c r="BX621" s="33">
        <f t="shared" ref="BX621:BX628" si="1533">+BR621+BL621+BF621+AZ621+AT621+AN621+AH621+AB621+V621+P621+J621+D621</f>
        <v>-8.2999999999999989</v>
      </c>
      <c r="BY621" s="33">
        <f t="shared" ref="BY621:BY628" si="1534">+BS621+BM621+BG621+BA621+AU621+AO621+AI621+AC621+W621+Q621+K621+E621</f>
        <v>-8.5490000000000013</v>
      </c>
      <c r="BZ621" s="33">
        <f t="shared" ref="BZ621:BZ628" si="1535">+BT621+BN621+BH621+BB621+AV621+AP621+AJ621+AD621+X621+R621+L621+F621</f>
        <v>0</v>
      </c>
      <c r="CA621" s="34">
        <f t="shared" si="1531"/>
        <v>-1</v>
      </c>
      <c r="CB621" s="34">
        <f t="shared" si="1532"/>
        <v>-1</v>
      </c>
    </row>
    <row r="622" spans="1:80" ht="24" hidden="1" outlineLevel="2" x14ac:dyDescent="0.2">
      <c r="A622" s="49">
        <v>2307</v>
      </c>
      <c r="B622" s="18" t="str">
        <f>+masterfile!D673</f>
        <v>2307 Sonst.Aufwendungen, betriebsfr.u.regelm.</v>
      </c>
      <c r="D622" s="33">
        <f>-VLOOKUP($A622,'pl-data'!$A:$BR,8+D$3)</f>
        <v>0</v>
      </c>
      <c r="E622" s="33">
        <f>-VLOOKUP($A622,'pl-data'!$A:$BR,38+E$3)</f>
        <v>0</v>
      </c>
      <c r="F622" s="33">
        <f>-VLOOKUP($A622,'pl-data'!$A:$BR,23+F$3)</f>
        <v>0</v>
      </c>
      <c r="G622" s="34" t="str">
        <f t="shared" si="1495"/>
        <v>n/a</v>
      </c>
      <c r="H622" s="34" t="str">
        <f t="shared" si="1496"/>
        <v>n/a</v>
      </c>
      <c r="J622" s="33">
        <f>-VLOOKUP($A622,'pl-data'!$A:$BR,8+J$3)</f>
        <v>0</v>
      </c>
      <c r="K622" s="33">
        <f>-VLOOKUP($A622,'pl-data'!$A:$BR,38+K$3)</f>
        <v>0</v>
      </c>
      <c r="L622" s="33">
        <f>-VLOOKUP($A622,'pl-data'!$A:$BR,23+L$3)</f>
        <v>0</v>
      </c>
      <c r="M622" s="34" t="str">
        <f t="shared" si="1498"/>
        <v>n/a</v>
      </c>
      <c r="N622" s="34" t="str">
        <f t="shared" si="1499"/>
        <v>n/a</v>
      </c>
      <c r="P622" s="33">
        <f>-VLOOKUP($A622,'pl-data'!$A:$BR,8+P$3)</f>
        <v>0</v>
      </c>
      <c r="Q622" s="33">
        <f>-VLOOKUP($A622,'pl-data'!$A:$BR,38+Q$3)</f>
        <v>0</v>
      </c>
      <c r="R622" s="33">
        <f>-VLOOKUP($A622,'pl-data'!$A:$BR,23+R$3)</f>
        <v>0</v>
      </c>
      <c r="S622" s="34" t="str">
        <f t="shared" si="1501"/>
        <v>n/a</v>
      </c>
      <c r="T622" s="34" t="str">
        <f t="shared" si="1502"/>
        <v>n/a</v>
      </c>
      <c r="V622" s="33">
        <f>-VLOOKUP($A622,'pl-data'!$A:$BR,8+V$3)</f>
        <v>0</v>
      </c>
      <c r="W622" s="33">
        <f>-VLOOKUP($A622,'pl-data'!$A:$BR,38+W$3)</f>
        <v>0</v>
      </c>
      <c r="X622" s="33">
        <f>-VLOOKUP($A622,'pl-data'!$A:$BR,23+X$3)</f>
        <v>0</v>
      </c>
      <c r="Y622" s="34" t="str">
        <f t="shared" si="1504"/>
        <v>n/a</v>
      </c>
      <c r="Z622" s="34" t="str">
        <f t="shared" si="1505"/>
        <v>n/a</v>
      </c>
      <c r="AB622" s="33">
        <f>-VLOOKUP($A622,'pl-data'!$A:$BR,8+AB$3)</f>
        <v>0</v>
      </c>
      <c r="AC622" s="33">
        <f>-VLOOKUP($A622,'pl-data'!$A:$BR,38+AC$3)</f>
        <v>0</v>
      </c>
      <c r="AD622" s="33">
        <f>-VLOOKUP($A622,'pl-data'!$A:$BR,23+AD$3)</f>
        <v>0</v>
      </c>
      <c r="AE622" s="34" t="str">
        <f t="shared" si="1507"/>
        <v>n/a</v>
      </c>
      <c r="AF622" s="34" t="str">
        <f t="shared" si="1508"/>
        <v>n/a</v>
      </c>
      <c r="AH622" s="33">
        <f>-VLOOKUP($A622,'pl-data'!$A:$BR,8+AH$3)</f>
        <v>0</v>
      </c>
      <c r="AI622" s="33">
        <f>-VLOOKUP($A622,'pl-data'!$A:$BR,38+AI$3)</f>
        <v>0</v>
      </c>
      <c r="AJ622" s="33">
        <f>-VLOOKUP($A622,'pl-data'!$A:$BR,23+AJ$3)</f>
        <v>0</v>
      </c>
      <c r="AK622" s="34" t="str">
        <f t="shared" si="1510"/>
        <v>n/a</v>
      </c>
      <c r="AL622" s="34" t="str">
        <f t="shared" si="1511"/>
        <v>n/a</v>
      </c>
      <c r="AN622" s="33">
        <f>-VLOOKUP($A622,'pl-data'!$A:$BR,8+AN$3)</f>
        <v>0</v>
      </c>
      <c r="AO622" s="33">
        <f>-VLOOKUP($A622,'pl-data'!$A:$BR,38+AO$3)</f>
        <v>0</v>
      </c>
      <c r="AP622" s="33">
        <f>-VLOOKUP($A622,'pl-data'!$A:$BR,23+AP$3)</f>
        <v>0</v>
      </c>
      <c r="AQ622" s="34" t="str">
        <f t="shared" si="1513"/>
        <v>n/a</v>
      </c>
      <c r="AR622" s="34" t="str">
        <f t="shared" si="1514"/>
        <v>n/a</v>
      </c>
      <c r="AT622" s="33">
        <f>-VLOOKUP($A622,'pl-data'!$A:$BR,8+AT$3)</f>
        <v>0</v>
      </c>
      <c r="AU622" s="33">
        <f>-VLOOKUP($A622,'pl-data'!$A:$BR,38+AU$3)</f>
        <v>0</v>
      </c>
      <c r="AV622" s="33">
        <f>-VLOOKUP($A622,'pl-data'!$A:$BR,23+AV$3)</f>
        <v>0</v>
      </c>
      <c r="AW622" s="34" t="str">
        <f t="shared" si="1516"/>
        <v>n/a</v>
      </c>
      <c r="AX622" s="34" t="str">
        <f t="shared" si="1517"/>
        <v>n/a</v>
      </c>
      <c r="AZ622" s="33">
        <f>-VLOOKUP($A622,'pl-data'!$A:$BR,8+AZ$3)</f>
        <v>0</v>
      </c>
      <c r="BA622" s="33">
        <f>-VLOOKUP($A622,'pl-data'!$A:$BR,38+BA$3)</f>
        <v>0</v>
      </c>
      <c r="BB622" s="33">
        <f>-VLOOKUP($A622,'pl-data'!$A:$BR,23+BB$3)</f>
        <v>0</v>
      </c>
      <c r="BC622" s="34" t="str">
        <f t="shared" si="1519"/>
        <v>n/a</v>
      </c>
      <c r="BD622" s="34" t="str">
        <f t="shared" si="1520"/>
        <v>n/a</v>
      </c>
      <c r="BF622" s="33">
        <f>-VLOOKUP($A622,'pl-data'!$A:$BR,8+BF$3)</f>
        <v>0</v>
      </c>
      <c r="BG622" s="33">
        <f>-VLOOKUP($A622,'pl-data'!$A:$BR,38+BG$3)</f>
        <v>0</v>
      </c>
      <c r="BH622" s="33">
        <f>-VLOOKUP($A622,'pl-data'!$A:$BR,23+BH$3)</f>
        <v>0</v>
      </c>
      <c r="BI622" s="34" t="str">
        <f t="shared" si="1522"/>
        <v>n/a</v>
      </c>
      <c r="BJ622" s="34" t="str">
        <f t="shared" si="1523"/>
        <v>n/a</v>
      </c>
      <c r="BL622" s="33">
        <f>-VLOOKUP($A622,'pl-data'!$A:$BR,8+BL$3)</f>
        <v>0</v>
      </c>
      <c r="BM622" s="33">
        <f>-VLOOKUP($A622,'pl-data'!$A:$BR,38+BM$3)</f>
        <v>0</v>
      </c>
      <c r="BN622" s="33">
        <f>-VLOOKUP($A622,'pl-data'!$A:$BR,23+BN$3)</f>
        <v>0</v>
      </c>
      <c r="BO622" s="34" t="str">
        <f t="shared" si="1525"/>
        <v>n/a</v>
      </c>
      <c r="BP622" s="34" t="str">
        <f t="shared" si="1526"/>
        <v>n/a</v>
      </c>
      <c r="BR622" s="33">
        <f>-VLOOKUP($A622,'pl-data'!$A:$BR,8+BR$3)</f>
        <v>0</v>
      </c>
      <c r="BS622" s="33">
        <f>-VLOOKUP($A622,'pl-data'!$A:$BR,38+BS$3)</f>
        <v>0</v>
      </c>
      <c r="BT622" s="33">
        <f>-VLOOKUP($A622,'pl-data'!$A:$BR,23+BT$3)</f>
        <v>0</v>
      </c>
      <c r="BU622" s="34" t="str">
        <f t="shared" si="1528"/>
        <v>n/a</v>
      </c>
      <c r="BV622" s="34" t="str">
        <f t="shared" si="1529"/>
        <v>n/a</v>
      </c>
      <c r="BX622" s="33">
        <f t="shared" si="1533"/>
        <v>0</v>
      </c>
      <c r="BY622" s="33">
        <f t="shared" si="1534"/>
        <v>0</v>
      </c>
      <c r="BZ622" s="33">
        <f t="shared" si="1535"/>
        <v>0</v>
      </c>
      <c r="CA622" s="34" t="str">
        <f t="shared" si="1531"/>
        <v>n/a</v>
      </c>
      <c r="CB622" s="34" t="str">
        <f t="shared" si="1532"/>
        <v>n/a</v>
      </c>
    </row>
    <row r="623" spans="1:80" hidden="1" outlineLevel="2" x14ac:dyDescent="0.2">
      <c r="A623" s="49">
        <v>2308</v>
      </c>
      <c r="B623" s="18" t="str">
        <f>+masterfile!D674</f>
        <v>2308 Sonst. nicht abziehbare Aufwendungen</v>
      </c>
      <c r="D623" s="33">
        <f>-VLOOKUP($A623,'pl-data'!$A:$BR,8+D$3)</f>
        <v>0</v>
      </c>
      <c r="E623" s="33">
        <f>-VLOOKUP($A623,'pl-data'!$A:$BR,38+E$3)</f>
        <v>0</v>
      </c>
      <c r="F623" s="33">
        <f>-VLOOKUP($A623,'pl-data'!$A:$BR,23+F$3)</f>
        <v>0</v>
      </c>
      <c r="G623" s="34" t="str">
        <f t="shared" si="1495"/>
        <v>n/a</v>
      </c>
      <c r="H623" s="34" t="str">
        <f t="shared" si="1496"/>
        <v>n/a</v>
      </c>
      <c r="J623" s="33">
        <f>-VLOOKUP($A623,'pl-data'!$A:$BR,8+J$3)</f>
        <v>0</v>
      </c>
      <c r="K623" s="33">
        <f>-VLOOKUP($A623,'pl-data'!$A:$BR,38+K$3)</f>
        <v>0</v>
      </c>
      <c r="L623" s="33">
        <f>-VLOOKUP($A623,'pl-data'!$A:$BR,23+L$3)</f>
        <v>0</v>
      </c>
      <c r="M623" s="34" t="str">
        <f t="shared" si="1498"/>
        <v>n/a</v>
      </c>
      <c r="N623" s="34" t="str">
        <f t="shared" si="1499"/>
        <v>n/a</v>
      </c>
      <c r="P623" s="33">
        <f>-VLOOKUP($A623,'pl-data'!$A:$BR,8+P$3)</f>
        <v>0</v>
      </c>
      <c r="Q623" s="33">
        <f>-VLOOKUP($A623,'pl-data'!$A:$BR,38+Q$3)</f>
        <v>0</v>
      </c>
      <c r="R623" s="33">
        <f>-VLOOKUP($A623,'pl-data'!$A:$BR,23+R$3)</f>
        <v>0</v>
      </c>
      <c r="S623" s="34" t="str">
        <f t="shared" si="1501"/>
        <v>n/a</v>
      </c>
      <c r="T623" s="34" t="str">
        <f t="shared" si="1502"/>
        <v>n/a</v>
      </c>
      <c r="V623" s="33">
        <f>-VLOOKUP($A623,'pl-data'!$A:$BR,8+V$3)</f>
        <v>0</v>
      </c>
      <c r="W623" s="33">
        <f>-VLOOKUP($A623,'pl-data'!$A:$BR,38+W$3)</f>
        <v>0</v>
      </c>
      <c r="X623" s="33">
        <f>-VLOOKUP($A623,'pl-data'!$A:$BR,23+X$3)</f>
        <v>0</v>
      </c>
      <c r="Y623" s="34" t="str">
        <f t="shared" si="1504"/>
        <v>n/a</v>
      </c>
      <c r="Z623" s="34" t="str">
        <f t="shared" si="1505"/>
        <v>n/a</v>
      </c>
      <c r="AB623" s="33">
        <f>-VLOOKUP($A623,'pl-data'!$A:$BR,8+AB$3)</f>
        <v>0</v>
      </c>
      <c r="AC623" s="33">
        <f>-VLOOKUP($A623,'pl-data'!$A:$BR,38+AC$3)</f>
        <v>0</v>
      </c>
      <c r="AD623" s="33">
        <f>-VLOOKUP($A623,'pl-data'!$A:$BR,23+AD$3)</f>
        <v>0</v>
      </c>
      <c r="AE623" s="34" t="str">
        <f t="shared" si="1507"/>
        <v>n/a</v>
      </c>
      <c r="AF623" s="34" t="str">
        <f t="shared" si="1508"/>
        <v>n/a</v>
      </c>
      <c r="AH623" s="33">
        <f>-VLOOKUP($A623,'pl-data'!$A:$BR,8+AH$3)</f>
        <v>0</v>
      </c>
      <c r="AI623" s="33">
        <f>-VLOOKUP($A623,'pl-data'!$A:$BR,38+AI$3)</f>
        <v>0</v>
      </c>
      <c r="AJ623" s="33">
        <f>-VLOOKUP($A623,'pl-data'!$A:$BR,23+AJ$3)</f>
        <v>0</v>
      </c>
      <c r="AK623" s="34" t="str">
        <f t="shared" si="1510"/>
        <v>n/a</v>
      </c>
      <c r="AL623" s="34" t="str">
        <f t="shared" si="1511"/>
        <v>n/a</v>
      </c>
      <c r="AN623" s="33">
        <f>-VLOOKUP($A623,'pl-data'!$A:$BR,8+AN$3)</f>
        <v>0</v>
      </c>
      <c r="AO623" s="33">
        <f>-VLOOKUP($A623,'pl-data'!$A:$BR,38+AO$3)</f>
        <v>0</v>
      </c>
      <c r="AP623" s="33">
        <f>-VLOOKUP($A623,'pl-data'!$A:$BR,23+AP$3)</f>
        <v>0</v>
      </c>
      <c r="AQ623" s="34" t="str">
        <f t="shared" si="1513"/>
        <v>n/a</v>
      </c>
      <c r="AR623" s="34" t="str">
        <f t="shared" si="1514"/>
        <v>n/a</v>
      </c>
      <c r="AT623" s="33">
        <f>-VLOOKUP($A623,'pl-data'!$A:$BR,8+AT$3)</f>
        <v>0</v>
      </c>
      <c r="AU623" s="33">
        <f>-VLOOKUP($A623,'pl-data'!$A:$BR,38+AU$3)</f>
        <v>0</v>
      </c>
      <c r="AV623" s="33">
        <f>-VLOOKUP($A623,'pl-data'!$A:$BR,23+AV$3)</f>
        <v>0</v>
      </c>
      <c r="AW623" s="34" t="str">
        <f t="shared" si="1516"/>
        <v>n/a</v>
      </c>
      <c r="AX623" s="34" t="str">
        <f t="shared" si="1517"/>
        <v>n/a</v>
      </c>
      <c r="AZ623" s="33">
        <f>-VLOOKUP($A623,'pl-data'!$A:$BR,8+AZ$3)</f>
        <v>0</v>
      </c>
      <c r="BA623" s="33">
        <f>-VLOOKUP($A623,'pl-data'!$A:$BR,38+BA$3)</f>
        <v>0</v>
      </c>
      <c r="BB623" s="33">
        <f>-VLOOKUP($A623,'pl-data'!$A:$BR,23+BB$3)</f>
        <v>0</v>
      </c>
      <c r="BC623" s="34" t="str">
        <f t="shared" si="1519"/>
        <v>n/a</v>
      </c>
      <c r="BD623" s="34" t="str">
        <f t="shared" si="1520"/>
        <v>n/a</v>
      </c>
      <c r="BF623" s="33">
        <f>-VLOOKUP($A623,'pl-data'!$A:$BR,8+BF$3)</f>
        <v>0</v>
      </c>
      <c r="BG623" s="33">
        <f>-VLOOKUP($A623,'pl-data'!$A:$BR,38+BG$3)</f>
        <v>0</v>
      </c>
      <c r="BH623" s="33">
        <f>-VLOOKUP($A623,'pl-data'!$A:$BR,23+BH$3)</f>
        <v>0</v>
      </c>
      <c r="BI623" s="34" t="str">
        <f t="shared" si="1522"/>
        <v>n/a</v>
      </c>
      <c r="BJ623" s="34" t="str">
        <f t="shared" si="1523"/>
        <v>n/a</v>
      </c>
      <c r="BL623" s="33">
        <f>-VLOOKUP($A623,'pl-data'!$A:$BR,8+BL$3)</f>
        <v>0</v>
      </c>
      <c r="BM623" s="33">
        <f>-VLOOKUP($A623,'pl-data'!$A:$BR,38+BM$3)</f>
        <v>0</v>
      </c>
      <c r="BN623" s="33">
        <f>-VLOOKUP($A623,'pl-data'!$A:$BR,23+BN$3)</f>
        <v>0</v>
      </c>
      <c r="BO623" s="34" t="str">
        <f t="shared" si="1525"/>
        <v>n/a</v>
      </c>
      <c r="BP623" s="34" t="str">
        <f t="shared" si="1526"/>
        <v>n/a</v>
      </c>
      <c r="BR623" s="33">
        <f>-VLOOKUP($A623,'pl-data'!$A:$BR,8+BR$3)</f>
        <v>0</v>
      </c>
      <c r="BS623" s="33">
        <f>-VLOOKUP($A623,'pl-data'!$A:$BR,38+BS$3)</f>
        <v>0</v>
      </c>
      <c r="BT623" s="33">
        <f>-VLOOKUP($A623,'pl-data'!$A:$BR,23+BT$3)</f>
        <v>0</v>
      </c>
      <c r="BU623" s="34" t="str">
        <f t="shared" si="1528"/>
        <v>n/a</v>
      </c>
      <c r="BV623" s="34" t="str">
        <f t="shared" si="1529"/>
        <v>n/a</v>
      </c>
      <c r="BX623" s="33">
        <f t="shared" si="1533"/>
        <v>0</v>
      </c>
      <c r="BY623" s="33">
        <f t="shared" si="1534"/>
        <v>0</v>
      </c>
      <c r="BZ623" s="33">
        <f t="shared" si="1535"/>
        <v>0</v>
      </c>
      <c r="CA623" s="34" t="str">
        <f t="shared" si="1531"/>
        <v>n/a</v>
      </c>
      <c r="CB623" s="34" t="str">
        <f t="shared" si="1532"/>
        <v>n/a</v>
      </c>
    </row>
    <row r="624" spans="1:80" hidden="1" outlineLevel="2" x14ac:dyDescent="0.2">
      <c r="A624" s="49">
        <v>2309</v>
      </c>
      <c r="B624" s="18" t="str">
        <f>+masterfile!D675</f>
        <v>2309 Sonstige Aufwendungen unregelmäßig</v>
      </c>
      <c r="D624" s="33">
        <f>-VLOOKUP($A624,'pl-data'!$A:$BR,8+D$3)</f>
        <v>0</v>
      </c>
      <c r="E624" s="33">
        <f>-VLOOKUP($A624,'pl-data'!$A:$BR,38+E$3)</f>
        <v>0</v>
      </c>
      <c r="F624" s="33">
        <f>-VLOOKUP($A624,'pl-data'!$A:$BR,23+F$3)</f>
        <v>0</v>
      </c>
      <c r="G624" s="34" t="str">
        <f t="shared" si="1495"/>
        <v>n/a</v>
      </c>
      <c r="H624" s="34" t="str">
        <f t="shared" si="1496"/>
        <v>n/a</v>
      </c>
      <c r="J624" s="33">
        <f>-VLOOKUP($A624,'pl-data'!$A:$BR,8+J$3)</f>
        <v>0</v>
      </c>
      <c r="K624" s="33">
        <f>-VLOOKUP($A624,'pl-data'!$A:$BR,38+K$3)</f>
        <v>0</v>
      </c>
      <c r="L624" s="33">
        <f>-VLOOKUP($A624,'pl-data'!$A:$BR,23+L$3)</f>
        <v>0</v>
      </c>
      <c r="M624" s="34" t="str">
        <f t="shared" si="1498"/>
        <v>n/a</v>
      </c>
      <c r="N624" s="34" t="str">
        <f t="shared" si="1499"/>
        <v>n/a</v>
      </c>
      <c r="P624" s="33">
        <f>-VLOOKUP($A624,'pl-data'!$A:$BR,8+P$3)</f>
        <v>0</v>
      </c>
      <c r="Q624" s="33">
        <f>-VLOOKUP($A624,'pl-data'!$A:$BR,38+Q$3)</f>
        <v>0</v>
      </c>
      <c r="R624" s="33">
        <f>-VLOOKUP($A624,'pl-data'!$A:$BR,23+R$3)</f>
        <v>0</v>
      </c>
      <c r="S624" s="34" t="str">
        <f t="shared" si="1501"/>
        <v>n/a</v>
      </c>
      <c r="T624" s="34" t="str">
        <f t="shared" si="1502"/>
        <v>n/a</v>
      </c>
      <c r="V624" s="33">
        <f>-VLOOKUP($A624,'pl-data'!$A:$BR,8+V$3)</f>
        <v>0</v>
      </c>
      <c r="W624" s="33">
        <f>-VLOOKUP($A624,'pl-data'!$A:$BR,38+W$3)</f>
        <v>0</v>
      </c>
      <c r="X624" s="33">
        <f>-VLOOKUP($A624,'pl-data'!$A:$BR,23+X$3)</f>
        <v>0</v>
      </c>
      <c r="Y624" s="34" t="str">
        <f t="shared" si="1504"/>
        <v>n/a</v>
      </c>
      <c r="Z624" s="34" t="str">
        <f t="shared" si="1505"/>
        <v>n/a</v>
      </c>
      <c r="AB624" s="33">
        <f>-VLOOKUP($A624,'pl-data'!$A:$BR,8+AB$3)</f>
        <v>0</v>
      </c>
      <c r="AC624" s="33">
        <f>-VLOOKUP($A624,'pl-data'!$A:$BR,38+AC$3)</f>
        <v>0</v>
      </c>
      <c r="AD624" s="33">
        <f>-VLOOKUP($A624,'pl-data'!$A:$BR,23+AD$3)</f>
        <v>0</v>
      </c>
      <c r="AE624" s="34" t="str">
        <f t="shared" si="1507"/>
        <v>n/a</v>
      </c>
      <c r="AF624" s="34" t="str">
        <f t="shared" si="1508"/>
        <v>n/a</v>
      </c>
      <c r="AH624" s="33">
        <f>-VLOOKUP($A624,'pl-data'!$A:$BR,8+AH$3)</f>
        <v>0</v>
      </c>
      <c r="AI624" s="33">
        <f>-VLOOKUP($A624,'pl-data'!$A:$BR,38+AI$3)</f>
        <v>0</v>
      </c>
      <c r="AJ624" s="33">
        <f>-VLOOKUP($A624,'pl-data'!$A:$BR,23+AJ$3)</f>
        <v>0</v>
      </c>
      <c r="AK624" s="34" t="str">
        <f t="shared" si="1510"/>
        <v>n/a</v>
      </c>
      <c r="AL624" s="34" t="str">
        <f t="shared" si="1511"/>
        <v>n/a</v>
      </c>
      <c r="AN624" s="33">
        <f>-VLOOKUP($A624,'pl-data'!$A:$BR,8+AN$3)</f>
        <v>0</v>
      </c>
      <c r="AO624" s="33">
        <f>-VLOOKUP($A624,'pl-data'!$A:$BR,38+AO$3)</f>
        <v>0</v>
      </c>
      <c r="AP624" s="33">
        <f>-VLOOKUP($A624,'pl-data'!$A:$BR,23+AP$3)</f>
        <v>0</v>
      </c>
      <c r="AQ624" s="34" t="str">
        <f t="shared" si="1513"/>
        <v>n/a</v>
      </c>
      <c r="AR624" s="34" t="str">
        <f t="shared" si="1514"/>
        <v>n/a</v>
      </c>
      <c r="AT624" s="33">
        <f>-VLOOKUP($A624,'pl-data'!$A:$BR,8+AT$3)</f>
        <v>0</v>
      </c>
      <c r="AU624" s="33">
        <f>-VLOOKUP($A624,'pl-data'!$A:$BR,38+AU$3)</f>
        <v>0</v>
      </c>
      <c r="AV624" s="33">
        <f>-VLOOKUP($A624,'pl-data'!$A:$BR,23+AV$3)</f>
        <v>0</v>
      </c>
      <c r="AW624" s="34" t="str">
        <f t="shared" si="1516"/>
        <v>n/a</v>
      </c>
      <c r="AX624" s="34" t="str">
        <f t="shared" si="1517"/>
        <v>n/a</v>
      </c>
      <c r="AZ624" s="33">
        <f>-VLOOKUP($A624,'pl-data'!$A:$BR,8+AZ$3)</f>
        <v>0</v>
      </c>
      <c r="BA624" s="33">
        <f>-VLOOKUP($A624,'pl-data'!$A:$BR,38+BA$3)</f>
        <v>0</v>
      </c>
      <c r="BB624" s="33">
        <f>-VLOOKUP($A624,'pl-data'!$A:$BR,23+BB$3)</f>
        <v>0</v>
      </c>
      <c r="BC624" s="34" t="str">
        <f t="shared" si="1519"/>
        <v>n/a</v>
      </c>
      <c r="BD624" s="34" t="str">
        <f t="shared" si="1520"/>
        <v>n/a</v>
      </c>
      <c r="BF624" s="33">
        <f>-VLOOKUP($A624,'pl-data'!$A:$BR,8+BF$3)</f>
        <v>0</v>
      </c>
      <c r="BG624" s="33">
        <f>-VLOOKUP($A624,'pl-data'!$A:$BR,38+BG$3)</f>
        <v>0</v>
      </c>
      <c r="BH624" s="33">
        <f>-VLOOKUP($A624,'pl-data'!$A:$BR,23+BH$3)</f>
        <v>0</v>
      </c>
      <c r="BI624" s="34" t="str">
        <f t="shared" si="1522"/>
        <v>n/a</v>
      </c>
      <c r="BJ624" s="34" t="str">
        <f t="shared" si="1523"/>
        <v>n/a</v>
      </c>
      <c r="BL624" s="33">
        <f>-VLOOKUP($A624,'pl-data'!$A:$BR,8+BL$3)</f>
        <v>0</v>
      </c>
      <c r="BM624" s="33">
        <f>-VLOOKUP($A624,'pl-data'!$A:$BR,38+BM$3)</f>
        <v>0</v>
      </c>
      <c r="BN624" s="33">
        <f>-VLOOKUP($A624,'pl-data'!$A:$BR,23+BN$3)</f>
        <v>0</v>
      </c>
      <c r="BO624" s="34" t="str">
        <f t="shared" si="1525"/>
        <v>n/a</v>
      </c>
      <c r="BP624" s="34" t="str">
        <f t="shared" si="1526"/>
        <v>n/a</v>
      </c>
      <c r="BR624" s="33">
        <f>-VLOOKUP($A624,'pl-data'!$A:$BR,8+BR$3)</f>
        <v>0</v>
      </c>
      <c r="BS624" s="33">
        <f>-VLOOKUP($A624,'pl-data'!$A:$BR,38+BS$3)</f>
        <v>0</v>
      </c>
      <c r="BT624" s="33">
        <f>-VLOOKUP($A624,'pl-data'!$A:$BR,23+BT$3)</f>
        <v>0</v>
      </c>
      <c r="BU624" s="34" t="str">
        <f t="shared" si="1528"/>
        <v>n/a</v>
      </c>
      <c r="BV624" s="34" t="str">
        <f t="shared" si="1529"/>
        <v>n/a</v>
      </c>
      <c r="BX624" s="33">
        <f t="shared" si="1533"/>
        <v>0</v>
      </c>
      <c r="BY624" s="33">
        <f t="shared" si="1534"/>
        <v>0</v>
      </c>
      <c r="BZ624" s="33">
        <f t="shared" si="1535"/>
        <v>0</v>
      </c>
      <c r="CA624" s="34" t="str">
        <f t="shared" si="1531"/>
        <v>n/a</v>
      </c>
      <c r="CB624" s="34" t="str">
        <f t="shared" si="1532"/>
        <v>n/a</v>
      </c>
    </row>
    <row r="625" spans="1:84" ht="24" hidden="1" outlineLevel="2" x14ac:dyDescent="0.2">
      <c r="A625" s="49">
        <v>2310</v>
      </c>
      <c r="B625" s="18" t="str">
        <f>+masterfile!D676</f>
        <v>2310 Abgänge Sachanlagen Restbuchwert bei BV</v>
      </c>
      <c r="D625" s="33">
        <f>-VLOOKUP($A625,'pl-data'!$A:$BR,8+D$3)</f>
        <v>0</v>
      </c>
      <c r="E625" s="33">
        <f>-VLOOKUP($A625,'pl-data'!$A:$BR,38+E$3)</f>
        <v>0</v>
      </c>
      <c r="F625" s="33">
        <f>-VLOOKUP($A625,'pl-data'!$A:$BR,23+F$3)</f>
        <v>0</v>
      </c>
      <c r="G625" s="34" t="str">
        <f t="shared" si="1495"/>
        <v>n/a</v>
      </c>
      <c r="H625" s="34" t="str">
        <f t="shared" si="1496"/>
        <v>n/a</v>
      </c>
      <c r="J625" s="33">
        <f>-VLOOKUP($A625,'pl-data'!$A:$BR,8+J$3)</f>
        <v>0</v>
      </c>
      <c r="K625" s="33">
        <f>-VLOOKUP($A625,'pl-data'!$A:$BR,38+K$3)</f>
        <v>0</v>
      </c>
      <c r="L625" s="33">
        <f>-VLOOKUP($A625,'pl-data'!$A:$BR,23+L$3)</f>
        <v>0</v>
      </c>
      <c r="M625" s="34" t="str">
        <f t="shared" si="1498"/>
        <v>n/a</v>
      </c>
      <c r="N625" s="34" t="str">
        <f t="shared" si="1499"/>
        <v>n/a</v>
      </c>
      <c r="P625" s="33">
        <f>-VLOOKUP($A625,'pl-data'!$A:$BR,8+P$3)</f>
        <v>0</v>
      </c>
      <c r="Q625" s="33">
        <f>-VLOOKUP($A625,'pl-data'!$A:$BR,38+Q$3)</f>
        <v>0</v>
      </c>
      <c r="R625" s="33">
        <f>-VLOOKUP($A625,'pl-data'!$A:$BR,23+R$3)</f>
        <v>0</v>
      </c>
      <c r="S625" s="34" t="str">
        <f t="shared" si="1501"/>
        <v>n/a</v>
      </c>
      <c r="T625" s="34" t="str">
        <f t="shared" si="1502"/>
        <v>n/a</v>
      </c>
      <c r="V625" s="33">
        <f>-VLOOKUP($A625,'pl-data'!$A:$BR,8+V$3)</f>
        <v>0</v>
      </c>
      <c r="W625" s="33">
        <f>-VLOOKUP($A625,'pl-data'!$A:$BR,38+W$3)</f>
        <v>0</v>
      </c>
      <c r="X625" s="33">
        <f>-VLOOKUP($A625,'pl-data'!$A:$BR,23+X$3)</f>
        <v>0</v>
      </c>
      <c r="Y625" s="34" t="str">
        <f t="shared" si="1504"/>
        <v>n/a</v>
      </c>
      <c r="Z625" s="34" t="str">
        <f t="shared" si="1505"/>
        <v>n/a</v>
      </c>
      <c r="AB625" s="33">
        <f>-VLOOKUP($A625,'pl-data'!$A:$BR,8+AB$3)</f>
        <v>0</v>
      </c>
      <c r="AC625" s="33">
        <f>-VLOOKUP($A625,'pl-data'!$A:$BR,38+AC$3)</f>
        <v>0</v>
      </c>
      <c r="AD625" s="33">
        <f>-VLOOKUP($A625,'pl-data'!$A:$BR,23+AD$3)</f>
        <v>0</v>
      </c>
      <c r="AE625" s="34" t="str">
        <f t="shared" si="1507"/>
        <v>n/a</v>
      </c>
      <c r="AF625" s="34" t="str">
        <f t="shared" si="1508"/>
        <v>n/a</v>
      </c>
      <c r="AH625" s="33">
        <f>-VLOOKUP($A625,'pl-data'!$A:$BR,8+AH$3)</f>
        <v>0</v>
      </c>
      <c r="AI625" s="33">
        <f>-VLOOKUP($A625,'pl-data'!$A:$BR,38+AI$3)</f>
        <v>0</v>
      </c>
      <c r="AJ625" s="33">
        <f>-VLOOKUP($A625,'pl-data'!$A:$BR,23+AJ$3)</f>
        <v>0</v>
      </c>
      <c r="AK625" s="34" t="str">
        <f t="shared" si="1510"/>
        <v>n/a</v>
      </c>
      <c r="AL625" s="34" t="str">
        <f t="shared" si="1511"/>
        <v>n/a</v>
      </c>
      <c r="AN625" s="33">
        <f>-VLOOKUP($A625,'pl-data'!$A:$BR,8+AN$3)</f>
        <v>0</v>
      </c>
      <c r="AO625" s="33">
        <f>-VLOOKUP($A625,'pl-data'!$A:$BR,38+AO$3)</f>
        <v>0</v>
      </c>
      <c r="AP625" s="33">
        <f>-VLOOKUP($A625,'pl-data'!$A:$BR,23+AP$3)</f>
        <v>0</v>
      </c>
      <c r="AQ625" s="34" t="str">
        <f t="shared" si="1513"/>
        <v>n/a</v>
      </c>
      <c r="AR625" s="34" t="str">
        <f t="shared" si="1514"/>
        <v>n/a</v>
      </c>
      <c r="AT625" s="33">
        <f>-VLOOKUP($A625,'pl-data'!$A:$BR,8+AT$3)</f>
        <v>0</v>
      </c>
      <c r="AU625" s="33">
        <f>-VLOOKUP($A625,'pl-data'!$A:$BR,38+AU$3)</f>
        <v>0</v>
      </c>
      <c r="AV625" s="33">
        <f>-VLOOKUP($A625,'pl-data'!$A:$BR,23+AV$3)</f>
        <v>0</v>
      </c>
      <c r="AW625" s="34" t="str">
        <f t="shared" si="1516"/>
        <v>n/a</v>
      </c>
      <c r="AX625" s="34" t="str">
        <f t="shared" si="1517"/>
        <v>n/a</v>
      </c>
      <c r="AZ625" s="33">
        <f>-VLOOKUP($A625,'pl-data'!$A:$BR,8+AZ$3)</f>
        <v>0</v>
      </c>
      <c r="BA625" s="33">
        <f>-VLOOKUP($A625,'pl-data'!$A:$BR,38+BA$3)</f>
        <v>0</v>
      </c>
      <c r="BB625" s="33">
        <f>-VLOOKUP($A625,'pl-data'!$A:$BR,23+BB$3)</f>
        <v>0</v>
      </c>
      <c r="BC625" s="34" t="str">
        <f t="shared" si="1519"/>
        <v>n/a</v>
      </c>
      <c r="BD625" s="34" t="str">
        <f t="shared" si="1520"/>
        <v>n/a</v>
      </c>
      <c r="BF625" s="33">
        <f>-VLOOKUP($A625,'pl-data'!$A:$BR,8+BF$3)</f>
        <v>0</v>
      </c>
      <c r="BG625" s="33">
        <f>-VLOOKUP($A625,'pl-data'!$A:$BR,38+BG$3)</f>
        <v>0</v>
      </c>
      <c r="BH625" s="33">
        <f>-VLOOKUP($A625,'pl-data'!$A:$BR,23+BH$3)</f>
        <v>0</v>
      </c>
      <c r="BI625" s="34" t="str">
        <f t="shared" si="1522"/>
        <v>n/a</v>
      </c>
      <c r="BJ625" s="34" t="str">
        <f t="shared" si="1523"/>
        <v>n/a</v>
      </c>
      <c r="BL625" s="33">
        <f>-VLOOKUP($A625,'pl-data'!$A:$BR,8+BL$3)</f>
        <v>0</v>
      </c>
      <c r="BM625" s="33">
        <f>-VLOOKUP($A625,'pl-data'!$A:$BR,38+BM$3)</f>
        <v>0</v>
      </c>
      <c r="BN625" s="33">
        <f>-VLOOKUP($A625,'pl-data'!$A:$BR,23+BN$3)</f>
        <v>0</v>
      </c>
      <c r="BO625" s="34" t="str">
        <f t="shared" si="1525"/>
        <v>n/a</v>
      </c>
      <c r="BP625" s="34" t="str">
        <f t="shared" si="1526"/>
        <v>n/a</v>
      </c>
      <c r="BR625" s="33">
        <f>-VLOOKUP($A625,'pl-data'!$A:$BR,8+BR$3)</f>
        <v>0</v>
      </c>
      <c r="BS625" s="33">
        <f>-VLOOKUP($A625,'pl-data'!$A:$BR,38+BS$3)</f>
        <v>0</v>
      </c>
      <c r="BT625" s="33">
        <f>-VLOOKUP($A625,'pl-data'!$A:$BR,23+BT$3)</f>
        <v>0</v>
      </c>
      <c r="BU625" s="34" t="str">
        <f t="shared" si="1528"/>
        <v>n/a</v>
      </c>
      <c r="BV625" s="34" t="str">
        <f t="shared" si="1529"/>
        <v>n/a</v>
      </c>
      <c r="BX625" s="33">
        <f t="shared" si="1533"/>
        <v>0</v>
      </c>
      <c r="BY625" s="33">
        <f t="shared" si="1534"/>
        <v>0</v>
      </c>
      <c r="BZ625" s="33">
        <f t="shared" si="1535"/>
        <v>0</v>
      </c>
      <c r="CA625" s="34" t="str">
        <f t="shared" si="1531"/>
        <v>n/a</v>
      </c>
      <c r="CB625" s="34" t="str">
        <f t="shared" si="1532"/>
        <v>n/a</v>
      </c>
    </row>
    <row r="626" spans="1:84" ht="24" hidden="1" outlineLevel="2" x14ac:dyDescent="0.2">
      <c r="A626" s="49">
        <v>2311</v>
      </c>
      <c r="B626" s="18" t="str">
        <f>+masterfile!D677</f>
        <v>2311 Abgang immaterielle VermögensG, RBW, BV</v>
      </c>
      <c r="D626" s="33">
        <f>-VLOOKUP($A626,'pl-data'!$A:$BR,8+D$3)</f>
        <v>0</v>
      </c>
      <c r="E626" s="33">
        <f>-VLOOKUP($A626,'pl-data'!$A:$BR,38+E$3)</f>
        <v>0</v>
      </c>
      <c r="F626" s="33">
        <f>-VLOOKUP($A626,'pl-data'!$A:$BR,23+F$3)</f>
        <v>0</v>
      </c>
      <c r="G626" s="34" t="str">
        <f t="shared" si="1495"/>
        <v>n/a</v>
      </c>
      <c r="H626" s="34" t="str">
        <f t="shared" si="1496"/>
        <v>n/a</v>
      </c>
      <c r="J626" s="33">
        <f>-VLOOKUP($A626,'pl-data'!$A:$BR,8+J$3)</f>
        <v>0</v>
      </c>
      <c r="K626" s="33">
        <f>-VLOOKUP($A626,'pl-data'!$A:$BR,38+K$3)</f>
        <v>0</v>
      </c>
      <c r="L626" s="33">
        <f>-VLOOKUP($A626,'pl-data'!$A:$BR,23+L$3)</f>
        <v>0</v>
      </c>
      <c r="M626" s="34" t="str">
        <f t="shared" si="1498"/>
        <v>n/a</v>
      </c>
      <c r="N626" s="34" t="str">
        <f t="shared" si="1499"/>
        <v>n/a</v>
      </c>
      <c r="P626" s="33">
        <f>-VLOOKUP($A626,'pl-data'!$A:$BR,8+P$3)</f>
        <v>0</v>
      </c>
      <c r="Q626" s="33">
        <f>-VLOOKUP($A626,'pl-data'!$A:$BR,38+Q$3)</f>
        <v>0</v>
      </c>
      <c r="R626" s="33">
        <f>-VLOOKUP($A626,'pl-data'!$A:$BR,23+R$3)</f>
        <v>0</v>
      </c>
      <c r="S626" s="34" t="str">
        <f t="shared" si="1501"/>
        <v>n/a</v>
      </c>
      <c r="T626" s="34" t="str">
        <f t="shared" si="1502"/>
        <v>n/a</v>
      </c>
      <c r="V626" s="33">
        <f>-VLOOKUP($A626,'pl-data'!$A:$BR,8+V$3)</f>
        <v>0</v>
      </c>
      <c r="W626" s="33">
        <f>-VLOOKUP($A626,'pl-data'!$A:$BR,38+W$3)</f>
        <v>0</v>
      </c>
      <c r="X626" s="33">
        <f>-VLOOKUP($A626,'pl-data'!$A:$BR,23+X$3)</f>
        <v>0</v>
      </c>
      <c r="Y626" s="34" t="str">
        <f t="shared" si="1504"/>
        <v>n/a</v>
      </c>
      <c r="Z626" s="34" t="str">
        <f t="shared" si="1505"/>
        <v>n/a</v>
      </c>
      <c r="AB626" s="33">
        <f>-VLOOKUP($A626,'pl-data'!$A:$BR,8+AB$3)</f>
        <v>0</v>
      </c>
      <c r="AC626" s="33">
        <f>-VLOOKUP($A626,'pl-data'!$A:$BR,38+AC$3)</f>
        <v>0</v>
      </c>
      <c r="AD626" s="33">
        <f>-VLOOKUP($A626,'pl-data'!$A:$BR,23+AD$3)</f>
        <v>0</v>
      </c>
      <c r="AE626" s="34" t="str">
        <f t="shared" si="1507"/>
        <v>n/a</v>
      </c>
      <c r="AF626" s="34" t="str">
        <f t="shared" si="1508"/>
        <v>n/a</v>
      </c>
      <c r="AH626" s="33">
        <f>-VLOOKUP($A626,'pl-data'!$A:$BR,8+AH$3)</f>
        <v>0</v>
      </c>
      <c r="AI626" s="33">
        <f>-VLOOKUP($A626,'pl-data'!$A:$BR,38+AI$3)</f>
        <v>0</v>
      </c>
      <c r="AJ626" s="33">
        <f>-VLOOKUP($A626,'pl-data'!$A:$BR,23+AJ$3)</f>
        <v>0</v>
      </c>
      <c r="AK626" s="34" t="str">
        <f t="shared" si="1510"/>
        <v>n/a</v>
      </c>
      <c r="AL626" s="34" t="str">
        <f t="shared" si="1511"/>
        <v>n/a</v>
      </c>
      <c r="AN626" s="33">
        <f>-VLOOKUP($A626,'pl-data'!$A:$BR,8+AN$3)</f>
        <v>0</v>
      </c>
      <c r="AO626" s="33">
        <f>-VLOOKUP($A626,'pl-data'!$A:$BR,38+AO$3)</f>
        <v>0</v>
      </c>
      <c r="AP626" s="33">
        <f>-VLOOKUP($A626,'pl-data'!$A:$BR,23+AP$3)</f>
        <v>0</v>
      </c>
      <c r="AQ626" s="34" t="str">
        <f t="shared" si="1513"/>
        <v>n/a</v>
      </c>
      <c r="AR626" s="34" t="str">
        <f t="shared" si="1514"/>
        <v>n/a</v>
      </c>
      <c r="AT626" s="33">
        <f>-VLOOKUP($A626,'pl-data'!$A:$BR,8+AT$3)</f>
        <v>0</v>
      </c>
      <c r="AU626" s="33">
        <f>-VLOOKUP($A626,'pl-data'!$A:$BR,38+AU$3)</f>
        <v>0</v>
      </c>
      <c r="AV626" s="33">
        <f>-VLOOKUP($A626,'pl-data'!$A:$BR,23+AV$3)</f>
        <v>0</v>
      </c>
      <c r="AW626" s="34" t="str">
        <f t="shared" si="1516"/>
        <v>n/a</v>
      </c>
      <c r="AX626" s="34" t="str">
        <f t="shared" si="1517"/>
        <v>n/a</v>
      </c>
      <c r="AZ626" s="33">
        <f>-VLOOKUP($A626,'pl-data'!$A:$BR,8+AZ$3)</f>
        <v>0</v>
      </c>
      <c r="BA626" s="33">
        <f>-VLOOKUP($A626,'pl-data'!$A:$BR,38+BA$3)</f>
        <v>0</v>
      </c>
      <c r="BB626" s="33">
        <f>-VLOOKUP($A626,'pl-data'!$A:$BR,23+BB$3)</f>
        <v>0</v>
      </c>
      <c r="BC626" s="34" t="str">
        <f t="shared" si="1519"/>
        <v>n/a</v>
      </c>
      <c r="BD626" s="34" t="str">
        <f t="shared" si="1520"/>
        <v>n/a</v>
      </c>
      <c r="BF626" s="33">
        <f>-VLOOKUP($A626,'pl-data'!$A:$BR,8+BF$3)</f>
        <v>0</v>
      </c>
      <c r="BG626" s="33">
        <f>-VLOOKUP($A626,'pl-data'!$A:$BR,38+BG$3)</f>
        <v>0</v>
      </c>
      <c r="BH626" s="33">
        <f>-VLOOKUP($A626,'pl-data'!$A:$BR,23+BH$3)</f>
        <v>0</v>
      </c>
      <c r="BI626" s="34" t="str">
        <f t="shared" si="1522"/>
        <v>n/a</v>
      </c>
      <c r="BJ626" s="34" t="str">
        <f t="shared" si="1523"/>
        <v>n/a</v>
      </c>
      <c r="BL626" s="33">
        <f>-VLOOKUP($A626,'pl-data'!$A:$BR,8+BL$3)</f>
        <v>0</v>
      </c>
      <c r="BM626" s="33">
        <f>-VLOOKUP($A626,'pl-data'!$A:$BR,38+BM$3)</f>
        <v>0</v>
      </c>
      <c r="BN626" s="33">
        <f>-VLOOKUP($A626,'pl-data'!$A:$BR,23+BN$3)</f>
        <v>0</v>
      </c>
      <c r="BO626" s="34" t="str">
        <f t="shared" si="1525"/>
        <v>n/a</v>
      </c>
      <c r="BP626" s="34" t="str">
        <f t="shared" si="1526"/>
        <v>n/a</v>
      </c>
      <c r="BR626" s="33">
        <f>-VLOOKUP($A626,'pl-data'!$A:$BR,8+BR$3)</f>
        <v>0</v>
      </c>
      <c r="BS626" s="33">
        <f>-VLOOKUP($A626,'pl-data'!$A:$BR,38+BS$3)</f>
        <v>0</v>
      </c>
      <c r="BT626" s="33">
        <f>-VLOOKUP($A626,'pl-data'!$A:$BR,23+BT$3)</f>
        <v>0</v>
      </c>
      <c r="BU626" s="34" t="str">
        <f t="shared" si="1528"/>
        <v>n/a</v>
      </c>
      <c r="BV626" s="34" t="str">
        <f t="shared" si="1529"/>
        <v>n/a</v>
      </c>
      <c r="BX626" s="33">
        <f t="shared" si="1533"/>
        <v>0</v>
      </c>
      <c r="BY626" s="33">
        <f t="shared" si="1534"/>
        <v>0</v>
      </c>
      <c r="BZ626" s="33">
        <f t="shared" si="1535"/>
        <v>0</v>
      </c>
      <c r="CA626" s="34" t="str">
        <f t="shared" si="1531"/>
        <v>n/a</v>
      </c>
      <c r="CB626" s="34" t="str">
        <f t="shared" si="1532"/>
        <v>n/a</v>
      </c>
    </row>
    <row r="627" spans="1:84" ht="24" hidden="1" outlineLevel="2" x14ac:dyDescent="0.2">
      <c r="A627" s="49">
        <v>2312</v>
      </c>
      <c r="B627" s="18" t="str">
        <f>+masterfile!D678</f>
        <v>2312 Abgänge Finanzanlagen Restbuchwert, BV</v>
      </c>
      <c r="D627" s="33">
        <f>-VLOOKUP($A627,'pl-data'!$A:$BR,8+D$3)</f>
        <v>0</v>
      </c>
      <c r="E627" s="33">
        <f>-VLOOKUP($A627,'pl-data'!$A:$BR,38+E$3)</f>
        <v>0</v>
      </c>
      <c r="F627" s="33">
        <f>-VLOOKUP($A627,'pl-data'!$A:$BR,23+F$3)</f>
        <v>0</v>
      </c>
      <c r="G627" s="34" t="str">
        <f t="shared" si="1495"/>
        <v>n/a</v>
      </c>
      <c r="H627" s="34" t="str">
        <f t="shared" si="1496"/>
        <v>n/a</v>
      </c>
      <c r="J627" s="33">
        <f>-VLOOKUP($A627,'pl-data'!$A:$BR,8+J$3)</f>
        <v>0</v>
      </c>
      <c r="K627" s="33">
        <f>-VLOOKUP($A627,'pl-data'!$A:$BR,38+K$3)</f>
        <v>0</v>
      </c>
      <c r="L627" s="33">
        <f>-VLOOKUP($A627,'pl-data'!$A:$BR,23+L$3)</f>
        <v>0</v>
      </c>
      <c r="M627" s="34" t="str">
        <f t="shared" si="1498"/>
        <v>n/a</v>
      </c>
      <c r="N627" s="34" t="str">
        <f t="shared" si="1499"/>
        <v>n/a</v>
      </c>
      <c r="P627" s="33">
        <f>-VLOOKUP($A627,'pl-data'!$A:$BR,8+P$3)</f>
        <v>0</v>
      </c>
      <c r="Q627" s="33">
        <f>-VLOOKUP($A627,'pl-data'!$A:$BR,38+Q$3)</f>
        <v>0</v>
      </c>
      <c r="R627" s="33">
        <f>-VLOOKUP($A627,'pl-data'!$A:$BR,23+R$3)</f>
        <v>0</v>
      </c>
      <c r="S627" s="34" t="str">
        <f t="shared" si="1501"/>
        <v>n/a</v>
      </c>
      <c r="T627" s="34" t="str">
        <f t="shared" si="1502"/>
        <v>n/a</v>
      </c>
      <c r="V627" s="33">
        <f>-VLOOKUP($A627,'pl-data'!$A:$BR,8+V$3)</f>
        <v>0</v>
      </c>
      <c r="W627" s="33">
        <f>-VLOOKUP($A627,'pl-data'!$A:$BR,38+W$3)</f>
        <v>0</v>
      </c>
      <c r="X627" s="33">
        <f>-VLOOKUP($A627,'pl-data'!$A:$BR,23+X$3)</f>
        <v>0</v>
      </c>
      <c r="Y627" s="34" t="str">
        <f t="shared" si="1504"/>
        <v>n/a</v>
      </c>
      <c r="Z627" s="34" t="str">
        <f t="shared" si="1505"/>
        <v>n/a</v>
      </c>
      <c r="AB627" s="33">
        <f>-VLOOKUP($A627,'pl-data'!$A:$BR,8+AB$3)</f>
        <v>0</v>
      </c>
      <c r="AC627" s="33">
        <f>-VLOOKUP($A627,'pl-data'!$A:$BR,38+AC$3)</f>
        <v>0</v>
      </c>
      <c r="AD627" s="33">
        <f>-VLOOKUP($A627,'pl-data'!$A:$BR,23+AD$3)</f>
        <v>0</v>
      </c>
      <c r="AE627" s="34" t="str">
        <f t="shared" si="1507"/>
        <v>n/a</v>
      </c>
      <c r="AF627" s="34" t="str">
        <f t="shared" si="1508"/>
        <v>n/a</v>
      </c>
      <c r="AH627" s="33">
        <f>-VLOOKUP($A627,'pl-data'!$A:$BR,8+AH$3)</f>
        <v>0</v>
      </c>
      <c r="AI627" s="33">
        <f>-VLOOKUP($A627,'pl-data'!$A:$BR,38+AI$3)</f>
        <v>0</v>
      </c>
      <c r="AJ627" s="33">
        <f>-VLOOKUP($A627,'pl-data'!$A:$BR,23+AJ$3)</f>
        <v>0</v>
      </c>
      <c r="AK627" s="34" t="str">
        <f t="shared" si="1510"/>
        <v>n/a</v>
      </c>
      <c r="AL627" s="34" t="str">
        <f t="shared" si="1511"/>
        <v>n/a</v>
      </c>
      <c r="AN627" s="33">
        <f>-VLOOKUP($A627,'pl-data'!$A:$BR,8+AN$3)</f>
        <v>0</v>
      </c>
      <c r="AO627" s="33">
        <f>-VLOOKUP($A627,'pl-data'!$A:$BR,38+AO$3)</f>
        <v>0</v>
      </c>
      <c r="AP627" s="33">
        <f>-VLOOKUP($A627,'pl-data'!$A:$BR,23+AP$3)</f>
        <v>0</v>
      </c>
      <c r="AQ627" s="34" t="str">
        <f t="shared" si="1513"/>
        <v>n/a</v>
      </c>
      <c r="AR627" s="34" t="str">
        <f t="shared" si="1514"/>
        <v>n/a</v>
      </c>
      <c r="AT627" s="33">
        <f>-VLOOKUP($A627,'pl-data'!$A:$BR,8+AT$3)</f>
        <v>0</v>
      </c>
      <c r="AU627" s="33">
        <f>-VLOOKUP($A627,'pl-data'!$A:$BR,38+AU$3)</f>
        <v>0</v>
      </c>
      <c r="AV627" s="33">
        <f>-VLOOKUP($A627,'pl-data'!$A:$BR,23+AV$3)</f>
        <v>0</v>
      </c>
      <c r="AW627" s="34" t="str">
        <f t="shared" si="1516"/>
        <v>n/a</v>
      </c>
      <c r="AX627" s="34" t="str">
        <f t="shared" si="1517"/>
        <v>n/a</v>
      </c>
      <c r="AZ627" s="33">
        <f>-VLOOKUP($A627,'pl-data'!$A:$BR,8+AZ$3)</f>
        <v>0</v>
      </c>
      <c r="BA627" s="33">
        <f>-VLOOKUP($A627,'pl-data'!$A:$BR,38+BA$3)</f>
        <v>0</v>
      </c>
      <c r="BB627" s="33">
        <f>-VLOOKUP($A627,'pl-data'!$A:$BR,23+BB$3)</f>
        <v>0</v>
      </c>
      <c r="BC627" s="34" t="str">
        <f t="shared" si="1519"/>
        <v>n/a</v>
      </c>
      <c r="BD627" s="34" t="str">
        <f t="shared" si="1520"/>
        <v>n/a</v>
      </c>
      <c r="BF627" s="33">
        <f>-VLOOKUP($A627,'pl-data'!$A:$BR,8+BF$3)</f>
        <v>0</v>
      </c>
      <c r="BG627" s="33">
        <f>-VLOOKUP($A627,'pl-data'!$A:$BR,38+BG$3)</f>
        <v>0</v>
      </c>
      <c r="BH627" s="33">
        <f>-VLOOKUP($A627,'pl-data'!$A:$BR,23+BH$3)</f>
        <v>0</v>
      </c>
      <c r="BI627" s="34" t="str">
        <f t="shared" si="1522"/>
        <v>n/a</v>
      </c>
      <c r="BJ627" s="34" t="str">
        <f t="shared" si="1523"/>
        <v>n/a</v>
      </c>
      <c r="BL627" s="33">
        <f>-VLOOKUP($A627,'pl-data'!$A:$BR,8+BL$3)</f>
        <v>0</v>
      </c>
      <c r="BM627" s="33">
        <f>-VLOOKUP($A627,'pl-data'!$A:$BR,38+BM$3)</f>
        <v>0</v>
      </c>
      <c r="BN627" s="33">
        <f>-VLOOKUP($A627,'pl-data'!$A:$BR,23+BN$3)</f>
        <v>0</v>
      </c>
      <c r="BO627" s="34" t="str">
        <f t="shared" si="1525"/>
        <v>n/a</v>
      </c>
      <c r="BP627" s="34" t="str">
        <f t="shared" si="1526"/>
        <v>n/a</v>
      </c>
      <c r="BR627" s="33">
        <f>-VLOOKUP($A627,'pl-data'!$A:$BR,8+BR$3)</f>
        <v>0</v>
      </c>
      <c r="BS627" s="33">
        <f>-VLOOKUP($A627,'pl-data'!$A:$BR,38+BS$3)</f>
        <v>0</v>
      </c>
      <c r="BT627" s="33">
        <f>-VLOOKUP($A627,'pl-data'!$A:$BR,23+BT$3)</f>
        <v>0</v>
      </c>
      <c r="BU627" s="34" t="str">
        <f t="shared" si="1528"/>
        <v>n/a</v>
      </c>
      <c r="BV627" s="34" t="str">
        <f t="shared" si="1529"/>
        <v>n/a</v>
      </c>
      <c r="BX627" s="33">
        <f t="shared" si="1533"/>
        <v>0</v>
      </c>
      <c r="BY627" s="33">
        <f t="shared" si="1534"/>
        <v>0</v>
      </c>
      <c r="BZ627" s="33">
        <f t="shared" si="1535"/>
        <v>0</v>
      </c>
      <c r="CA627" s="34" t="str">
        <f t="shared" si="1531"/>
        <v>n/a</v>
      </c>
      <c r="CB627" s="34" t="str">
        <f t="shared" si="1532"/>
        <v>n/a</v>
      </c>
    </row>
    <row r="628" spans="1:84" hidden="1" outlineLevel="2" x14ac:dyDescent="0.2">
      <c r="A628" s="49">
        <v>2313</v>
      </c>
      <c r="B628" s="18" t="str">
        <f>+masterfile!D679</f>
        <v>2313 Abgänge Finanzanlagen RBW z.T.stf., BV</v>
      </c>
      <c r="D628" s="33">
        <f>-VLOOKUP($A628,'pl-data'!$A:$BR,8+D$3)</f>
        <v>0</v>
      </c>
      <c r="E628" s="33">
        <f>-VLOOKUP($A628,'pl-data'!$A:$BR,38+E$3)</f>
        <v>0</v>
      </c>
      <c r="F628" s="33">
        <f>-VLOOKUP($A628,'pl-data'!$A:$BR,23+F$3)</f>
        <v>0</v>
      </c>
      <c r="G628" s="34" t="str">
        <f t="shared" si="1495"/>
        <v>n/a</v>
      </c>
      <c r="H628" s="34" t="str">
        <f t="shared" si="1496"/>
        <v>n/a</v>
      </c>
      <c r="J628" s="33">
        <f>-VLOOKUP($A628,'pl-data'!$A:$BR,8+J$3)</f>
        <v>0</v>
      </c>
      <c r="K628" s="33">
        <f>-VLOOKUP($A628,'pl-data'!$A:$BR,38+K$3)</f>
        <v>0</v>
      </c>
      <c r="L628" s="33">
        <f>-VLOOKUP($A628,'pl-data'!$A:$BR,23+L$3)</f>
        <v>0</v>
      </c>
      <c r="M628" s="34" t="str">
        <f t="shared" si="1498"/>
        <v>n/a</v>
      </c>
      <c r="N628" s="34" t="str">
        <f t="shared" si="1499"/>
        <v>n/a</v>
      </c>
      <c r="P628" s="33">
        <f>-VLOOKUP($A628,'pl-data'!$A:$BR,8+P$3)</f>
        <v>0</v>
      </c>
      <c r="Q628" s="33">
        <f>-VLOOKUP($A628,'pl-data'!$A:$BR,38+Q$3)</f>
        <v>0</v>
      </c>
      <c r="R628" s="33">
        <f>-VLOOKUP($A628,'pl-data'!$A:$BR,23+R$3)</f>
        <v>0</v>
      </c>
      <c r="S628" s="34" t="str">
        <f t="shared" si="1501"/>
        <v>n/a</v>
      </c>
      <c r="T628" s="34" t="str">
        <f t="shared" si="1502"/>
        <v>n/a</v>
      </c>
      <c r="V628" s="33">
        <f>-VLOOKUP($A628,'pl-data'!$A:$BR,8+V$3)</f>
        <v>0</v>
      </c>
      <c r="W628" s="33">
        <f>-VLOOKUP($A628,'pl-data'!$A:$BR,38+W$3)</f>
        <v>0</v>
      </c>
      <c r="X628" s="33">
        <f>-VLOOKUP($A628,'pl-data'!$A:$BR,23+X$3)</f>
        <v>0</v>
      </c>
      <c r="Y628" s="34" t="str">
        <f t="shared" si="1504"/>
        <v>n/a</v>
      </c>
      <c r="Z628" s="34" t="str">
        <f t="shared" si="1505"/>
        <v>n/a</v>
      </c>
      <c r="AB628" s="33">
        <f>-VLOOKUP($A628,'pl-data'!$A:$BR,8+AB$3)</f>
        <v>0</v>
      </c>
      <c r="AC628" s="33">
        <f>-VLOOKUP($A628,'pl-data'!$A:$BR,38+AC$3)</f>
        <v>0</v>
      </c>
      <c r="AD628" s="33">
        <f>-VLOOKUP($A628,'pl-data'!$A:$BR,23+AD$3)</f>
        <v>0</v>
      </c>
      <c r="AE628" s="34" t="str">
        <f t="shared" si="1507"/>
        <v>n/a</v>
      </c>
      <c r="AF628" s="34" t="str">
        <f t="shared" si="1508"/>
        <v>n/a</v>
      </c>
      <c r="AH628" s="33">
        <f>-VLOOKUP($A628,'pl-data'!$A:$BR,8+AH$3)</f>
        <v>0</v>
      </c>
      <c r="AI628" s="33">
        <f>-VLOOKUP($A628,'pl-data'!$A:$BR,38+AI$3)</f>
        <v>0</v>
      </c>
      <c r="AJ628" s="33">
        <f>-VLOOKUP($A628,'pl-data'!$A:$BR,23+AJ$3)</f>
        <v>0</v>
      </c>
      <c r="AK628" s="34" t="str">
        <f t="shared" si="1510"/>
        <v>n/a</v>
      </c>
      <c r="AL628" s="34" t="str">
        <f t="shared" si="1511"/>
        <v>n/a</v>
      </c>
      <c r="AN628" s="33">
        <f>-VLOOKUP($A628,'pl-data'!$A:$BR,8+AN$3)</f>
        <v>0</v>
      </c>
      <c r="AO628" s="33">
        <f>-VLOOKUP($A628,'pl-data'!$A:$BR,38+AO$3)</f>
        <v>0</v>
      </c>
      <c r="AP628" s="33">
        <f>-VLOOKUP($A628,'pl-data'!$A:$BR,23+AP$3)</f>
        <v>0</v>
      </c>
      <c r="AQ628" s="34" t="str">
        <f t="shared" si="1513"/>
        <v>n/a</v>
      </c>
      <c r="AR628" s="34" t="str">
        <f t="shared" si="1514"/>
        <v>n/a</v>
      </c>
      <c r="AT628" s="33">
        <f>-VLOOKUP($A628,'pl-data'!$A:$BR,8+AT$3)</f>
        <v>0</v>
      </c>
      <c r="AU628" s="33">
        <f>-VLOOKUP($A628,'pl-data'!$A:$BR,38+AU$3)</f>
        <v>0</v>
      </c>
      <c r="AV628" s="33">
        <f>-VLOOKUP($A628,'pl-data'!$A:$BR,23+AV$3)</f>
        <v>0</v>
      </c>
      <c r="AW628" s="34" t="str">
        <f t="shared" si="1516"/>
        <v>n/a</v>
      </c>
      <c r="AX628" s="34" t="str">
        <f t="shared" si="1517"/>
        <v>n/a</v>
      </c>
      <c r="AZ628" s="33">
        <f>-VLOOKUP($A628,'pl-data'!$A:$BR,8+AZ$3)</f>
        <v>0</v>
      </c>
      <c r="BA628" s="33">
        <f>-VLOOKUP($A628,'pl-data'!$A:$BR,38+BA$3)</f>
        <v>0</v>
      </c>
      <c r="BB628" s="33">
        <f>-VLOOKUP($A628,'pl-data'!$A:$BR,23+BB$3)</f>
        <v>0</v>
      </c>
      <c r="BC628" s="34" t="str">
        <f t="shared" si="1519"/>
        <v>n/a</v>
      </c>
      <c r="BD628" s="34" t="str">
        <f t="shared" si="1520"/>
        <v>n/a</v>
      </c>
      <c r="BF628" s="33">
        <f>-VLOOKUP($A628,'pl-data'!$A:$BR,8+BF$3)</f>
        <v>0</v>
      </c>
      <c r="BG628" s="33">
        <f>-VLOOKUP($A628,'pl-data'!$A:$BR,38+BG$3)</f>
        <v>0</v>
      </c>
      <c r="BH628" s="33">
        <f>-VLOOKUP($A628,'pl-data'!$A:$BR,23+BH$3)</f>
        <v>0</v>
      </c>
      <c r="BI628" s="34" t="str">
        <f t="shared" si="1522"/>
        <v>n/a</v>
      </c>
      <c r="BJ628" s="34" t="str">
        <f t="shared" si="1523"/>
        <v>n/a</v>
      </c>
      <c r="BL628" s="33">
        <f>-VLOOKUP($A628,'pl-data'!$A:$BR,8+BL$3)</f>
        <v>0</v>
      </c>
      <c r="BM628" s="33">
        <f>-VLOOKUP($A628,'pl-data'!$A:$BR,38+BM$3)</f>
        <v>0</v>
      </c>
      <c r="BN628" s="33">
        <f>-VLOOKUP($A628,'pl-data'!$A:$BR,23+BN$3)</f>
        <v>0</v>
      </c>
      <c r="BO628" s="34" t="str">
        <f t="shared" si="1525"/>
        <v>n/a</v>
      </c>
      <c r="BP628" s="34" t="str">
        <f t="shared" si="1526"/>
        <v>n/a</v>
      </c>
      <c r="BR628" s="33">
        <f>-VLOOKUP($A628,'pl-data'!$A:$BR,8+BR$3)</f>
        <v>0</v>
      </c>
      <c r="BS628" s="33">
        <f>-VLOOKUP($A628,'pl-data'!$A:$BR,38+BS$3)</f>
        <v>0</v>
      </c>
      <c r="BT628" s="33">
        <f>-VLOOKUP($A628,'pl-data'!$A:$BR,23+BT$3)</f>
        <v>0</v>
      </c>
      <c r="BU628" s="34" t="str">
        <f t="shared" si="1528"/>
        <v>n/a</v>
      </c>
      <c r="BV628" s="34" t="str">
        <f t="shared" si="1529"/>
        <v>n/a</v>
      </c>
      <c r="BX628" s="33">
        <f t="shared" si="1533"/>
        <v>0</v>
      </c>
      <c r="BY628" s="33">
        <f t="shared" si="1534"/>
        <v>0</v>
      </c>
      <c r="BZ628" s="33">
        <f t="shared" si="1535"/>
        <v>0</v>
      </c>
      <c r="CA628" s="34" t="str">
        <f t="shared" si="1531"/>
        <v>n/a</v>
      </c>
      <c r="CB628" s="34" t="str">
        <f t="shared" si="1532"/>
        <v>n/a</v>
      </c>
    </row>
    <row r="629" spans="1:84" hidden="1" outlineLevel="1" collapsed="1" x14ac:dyDescent="0.2">
      <c r="B629" s="48"/>
      <c r="D629" s="53"/>
      <c r="E629" s="53"/>
      <c r="F629" s="53"/>
      <c r="J629" s="53"/>
      <c r="K629" s="53"/>
      <c r="L629" s="53"/>
      <c r="P629" s="53"/>
      <c r="Q629" s="53"/>
      <c r="R629" s="53"/>
      <c r="V629" s="53"/>
      <c r="W629" s="53"/>
      <c r="X629" s="53"/>
      <c r="AB629" s="53"/>
      <c r="AC629" s="53"/>
      <c r="AD629" s="53"/>
      <c r="AH629" s="53"/>
      <c r="AI629" s="53"/>
      <c r="AJ629" s="53"/>
      <c r="AN629" s="53"/>
      <c r="AO629" s="53"/>
      <c r="AP629" s="53"/>
      <c r="AT629" s="53"/>
      <c r="AU629" s="53"/>
      <c r="AV629" s="53"/>
      <c r="AZ629" s="53"/>
      <c r="BA629" s="53"/>
      <c r="BB629" s="53"/>
      <c r="BF629" s="53"/>
      <c r="BG629" s="53"/>
      <c r="BH629" s="53"/>
      <c r="BL629" s="53"/>
      <c r="BM629" s="53"/>
      <c r="BN629" s="53"/>
      <c r="BR629" s="53"/>
      <c r="BS629" s="53"/>
      <c r="BT629" s="53"/>
      <c r="BX629" s="53"/>
      <c r="BY629" s="53"/>
      <c r="BZ629" s="53"/>
    </row>
    <row r="630" spans="1:84" collapsed="1" x14ac:dyDescent="0.2">
      <c r="B630" s="48"/>
      <c r="D630" s="53"/>
      <c r="E630" s="53"/>
      <c r="F630" s="53"/>
      <c r="J630" s="53"/>
      <c r="K630" s="53"/>
      <c r="L630" s="53"/>
      <c r="P630" s="53"/>
      <c r="Q630" s="53"/>
      <c r="R630" s="53"/>
      <c r="V630" s="53"/>
      <c r="W630" s="53"/>
      <c r="X630" s="53"/>
      <c r="AB630" s="53"/>
      <c r="AC630" s="53"/>
      <c r="AD630" s="53"/>
      <c r="AH630" s="53"/>
      <c r="AI630" s="53"/>
      <c r="AJ630" s="53"/>
      <c r="AN630" s="53"/>
      <c r="AO630" s="53"/>
      <c r="AP630" s="53"/>
      <c r="AT630" s="53"/>
      <c r="AU630" s="53"/>
      <c r="AV630" s="53"/>
      <c r="AZ630" s="53"/>
      <c r="BA630" s="53"/>
      <c r="BB630" s="53"/>
      <c r="BF630" s="53"/>
      <c r="BG630" s="53"/>
      <c r="BH630" s="53"/>
      <c r="BL630" s="53"/>
      <c r="BM630" s="53"/>
      <c r="BN630" s="53"/>
      <c r="BR630" s="53"/>
      <c r="BS630" s="53"/>
      <c r="BT630" s="53"/>
      <c r="BX630" s="53"/>
      <c r="BY630" s="53"/>
      <c r="BZ630" s="53"/>
    </row>
    <row r="631" spans="1:84" x14ac:dyDescent="0.2">
      <c r="A631" s="49" t="s">
        <v>17</v>
      </c>
      <c r="B631" s="25" t="s">
        <v>17</v>
      </c>
      <c r="C631" s="8"/>
      <c r="D631" s="52">
        <f t="shared" ref="D631:F631" si="1536">+D5+D114+D121+D126+D218+D366+D421</f>
        <v>365.17348672181959</v>
      </c>
      <c r="E631" s="52">
        <f t="shared" si="1536"/>
        <v>374.92315471918266</v>
      </c>
      <c r="F631" s="52">
        <f t="shared" si="1536"/>
        <v>346.56001223865411</v>
      </c>
      <c r="G631" s="30">
        <f>IFERROR(F631/E631-1,"n/a")</f>
        <v>-7.5650548981890831E-2</v>
      </c>
      <c r="H631" s="30">
        <f>IFERROR(F631/D631-1,"n/a")</f>
        <v>-5.0971593393210335E-2</v>
      </c>
      <c r="I631" s="8"/>
      <c r="J631" s="52">
        <f t="shared" ref="J631:L631" si="1537">+J5+J114+J121+J126+J218+J366+J421</f>
        <v>365.17348672181959</v>
      </c>
      <c r="K631" s="52">
        <f t="shared" si="1537"/>
        <v>374.92315471918266</v>
      </c>
      <c r="L631" s="52">
        <f t="shared" si="1537"/>
        <v>346.56001223865411</v>
      </c>
      <c r="M631" s="30">
        <f>IFERROR(L631/K631-1,"n/a")</f>
        <v>-7.5650548981890831E-2</v>
      </c>
      <c r="N631" s="30">
        <f>IFERROR(L631/J631-1,"n/a")</f>
        <v>-5.0971593393210335E-2</v>
      </c>
      <c r="O631" s="8"/>
      <c r="P631" s="52">
        <f t="shared" ref="P631:R631" si="1538">+P5+P114+P121+P126+P218+P366+P421</f>
        <v>365.17348672181959</v>
      </c>
      <c r="Q631" s="52">
        <f t="shared" si="1538"/>
        <v>374.92315471918266</v>
      </c>
      <c r="R631" s="52">
        <f t="shared" si="1538"/>
        <v>346.56001223865411</v>
      </c>
      <c r="S631" s="30">
        <f>IFERROR(R631/Q631-1,"n/a")</f>
        <v>-7.5650548981890831E-2</v>
      </c>
      <c r="T631" s="30">
        <f>IFERROR(R631/P631-1,"n/a")</f>
        <v>-5.0971593393210335E-2</v>
      </c>
      <c r="U631" s="8"/>
      <c r="V631" s="52">
        <f t="shared" ref="V631:X631" si="1539">+V5+V114+V121+V126+V218+V366+V421</f>
        <v>365.17348672181959</v>
      </c>
      <c r="W631" s="52">
        <f t="shared" si="1539"/>
        <v>374.92315471918266</v>
      </c>
      <c r="X631" s="52">
        <f t="shared" si="1539"/>
        <v>346.56001223865411</v>
      </c>
      <c r="Y631" s="30">
        <f>IFERROR(X631/W631-1,"n/a")</f>
        <v>-7.5650548981890831E-2</v>
      </c>
      <c r="Z631" s="30">
        <f>IFERROR(X631/V631-1,"n/a")</f>
        <v>-5.0971593393210335E-2</v>
      </c>
      <c r="AA631" s="8"/>
      <c r="AB631" s="52">
        <f t="shared" ref="AB631:AD631" si="1540">+AB5+AB114+AB121+AB126+AB218+AB366+AB421</f>
        <v>365.17348672181959</v>
      </c>
      <c r="AC631" s="52">
        <f t="shared" si="1540"/>
        <v>374.92315471918266</v>
      </c>
      <c r="AD631" s="52">
        <f t="shared" si="1540"/>
        <v>346.56001223865411</v>
      </c>
      <c r="AE631" s="30">
        <f>IFERROR(AD631/AC631-1,"n/a")</f>
        <v>-7.5650548981890831E-2</v>
      </c>
      <c r="AF631" s="30">
        <f>IFERROR(AD631/AB631-1,"n/a")</f>
        <v>-5.0971593393210335E-2</v>
      </c>
      <c r="AG631" s="8"/>
      <c r="AH631" s="52">
        <f t="shared" ref="AH631:AJ631" si="1541">+AH5+AH114+AH121+AH126+AH218+AH366+AH421</f>
        <v>365.17348672181959</v>
      </c>
      <c r="AI631" s="52">
        <f t="shared" si="1541"/>
        <v>374.92315471918266</v>
      </c>
      <c r="AJ631" s="52">
        <f t="shared" si="1541"/>
        <v>346.56001223865411</v>
      </c>
      <c r="AK631" s="30">
        <f>IFERROR(AJ631/AI631-1,"n/a")</f>
        <v>-7.5650548981890831E-2</v>
      </c>
      <c r="AL631" s="30">
        <f>IFERROR(AJ631/AH631-1,"n/a")</f>
        <v>-5.0971593393210335E-2</v>
      </c>
      <c r="AM631" s="8"/>
      <c r="AN631" s="52">
        <f t="shared" ref="AN631:AP631" si="1542">+AN5+AN114+AN121+AN126+AN218+AN366+AN421</f>
        <v>363.50682005515301</v>
      </c>
      <c r="AO631" s="52">
        <f t="shared" si="1542"/>
        <v>374.92315471918266</v>
      </c>
      <c r="AP631" s="52">
        <f t="shared" si="1542"/>
        <v>346.56001223865411</v>
      </c>
      <c r="AQ631" s="30">
        <f>IFERROR(AP631/AO631-1,"n/a")</f>
        <v>-7.5650548981890831E-2</v>
      </c>
      <c r="AR631" s="30">
        <f>IFERROR(AP631/AN631-1,"n/a")</f>
        <v>-4.6620329747672051E-2</v>
      </c>
      <c r="AS631" s="8"/>
      <c r="AT631" s="52">
        <f t="shared" ref="AT631:AV631" si="1543">+AT5+AT114+AT121+AT126+AT218+AT366+AT421</f>
        <v>363.50682005515301</v>
      </c>
      <c r="AU631" s="52">
        <f t="shared" si="1543"/>
        <v>374.92315471918266</v>
      </c>
      <c r="AV631" s="52">
        <f t="shared" si="1543"/>
        <v>346.56001223865411</v>
      </c>
      <c r="AW631" s="30">
        <f>IFERROR(AV631/AU631-1,"n/a")</f>
        <v>-7.5650548981890831E-2</v>
      </c>
      <c r="AX631" s="30">
        <f>IFERROR(AV631/AT631-1,"n/a")</f>
        <v>-4.6620329747672051E-2</v>
      </c>
      <c r="AY631" s="8"/>
      <c r="AZ631" s="52">
        <f t="shared" ref="AZ631:BB631" si="1544">+AZ5+AZ114+AZ121+AZ126+AZ218+AZ366+AZ421</f>
        <v>363.50682005515301</v>
      </c>
      <c r="BA631" s="52">
        <f t="shared" si="1544"/>
        <v>374.92315471918266</v>
      </c>
      <c r="BB631" s="52">
        <f t="shared" si="1544"/>
        <v>346.56001223865411</v>
      </c>
      <c r="BC631" s="30">
        <f>IFERROR(BB631/BA631-1,"n/a")</f>
        <v>-7.5650548981890831E-2</v>
      </c>
      <c r="BD631" s="30">
        <f>IFERROR(BB631/AZ631-1,"n/a")</f>
        <v>-4.6620329747672051E-2</v>
      </c>
      <c r="BE631" s="8"/>
      <c r="BF631" s="52">
        <f t="shared" ref="BF631:BH631" si="1545">+BF5+BF114+BF121+BF126+BF218+BF366+BF421</f>
        <v>363.50682005515301</v>
      </c>
      <c r="BG631" s="52">
        <f t="shared" si="1545"/>
        <v>374.92315471918266</v>
      </c>
      <c r="BH631" s="52">
        <f t="shared" si="1545"/>
        <v>346.56001223865411</v>
      </c>
      <c r="BI631" s="30">
        <f>IFERROR(BH631/BG631-1,"n/a")</f>
        <v>-7.5650548981890831E-2</v>
      </c>
      <c r="BJ631" s="30">
        <f>IFERROR(BH631/BF631-1,"n/a")</f>
        <v>-4.6620329747672051E-2</v>
      </c>
      <c r="BK631" s="8"/>
      <c r="BL631" s="52">
        <f t="shared" ref="BL631:BN631" si="1546">+BL5+BL114+BL121+BL126+BL218+BL366+BL421</f>
        <v>363.50682005515301</v>
      </c>
      <c r="BM631" s="52">
        <f t="shared" si="1546"/>
        <v>374.92315471918266</v>
      </c>
      <c r="BN631" s="52">
        <f t="shared" si="1546"/>
        <v>346.56001223865411</v>
      </c>
      <c r="BO631" s="30">
        <f>IFERROR(BN631/BM631-1,"n/a")</f>
        <v>-7.5650548981890831E-2</v>
      </c>
      <c r="BP631" s="30">
        <f>IFERROR(BN631/BL631-1,"n/a")</f>
        <v>-4.6620329747672051E-2</v>
      </c>
      <c r="BQ631" s="8"/>
      <c r="BR631" s="52">
        <f t="shared" ref="BR631:BT631" si="1547">+BR5+BR114+BR121+BR126+BR218+BR366+BR421</f>
        <v>363.50682005515301</v>
      </c>
      <c r="BS631" s="52">
        <f t="shared" si="1547"/>
        <v>374.92315471918266</v>
      </c>
      <c r="BT631" s="52">
        <f t="shared" si="1547"/>
        <v>346.56001223865411</v>
      </c>
      <c r="BU631" s="30">
        <f>IFERROR(BT631/BS631-1,"n/a")</f>
        <v>-7.5650548981890831E-2</v>
      </c>
      <c r="BV631" s="30">
        <f>IFERROR(BT631/BR631-1,"n/a")</f>
        <v>-4.6620329747672051E-2</v>
      </c>
      <c r="BW631" s="8"/>
      <c r="BX631" s="52">
        <f>+BR631+BL631+BF631+AZ631+AT631+AN631+AH631+AB631+V631+P631+J631+D631</f>
        <v>4372.0818406618364</v>
      </c>
      <c r="BY631" s="52">
        <f>+BS631+BM631+BG631+BA631+AU631+AO631+AI631+AC631+W631+Q631+K631+E631</f>
        <v>4499.0778566301915</v>
      </c>
      <c r="BZ631" s="52">
        <f>+BT631+BN631+BH631+BB631+AV631+AP631+AJ631+AD631+X631+R631+L631+F631</f>
        <v>4158.7201468638495</v>
      </c>
      <c r="CA631" s="30">
        <f>IFERROR(BZ631/BY631-1,"n/a")</f>
        <v>-7.5650548981890609E-2</v>
      </c>
      <c r="CB631" s="30">
        <f>IFERROR(BZ631/BX631-1,"n/a")</f>
        <v>-4.880093776233807E-2</v>
      </c>
      <c r="CC631" s="8"/>
      <c r="CD631" s="6" t="b">
        <f>+ABS(BX631-'PL-tc'!N631+'PL-tc-m'!BY631-'PL-tc'!O631+'PL-tc-m'!BZ631-'PL-tc'!P631)&lt;0.001</f>
        <v>1</v>
      </c>
      <c r="CF631" s="95"/>
    </row>
    <row r="632" spans="1:84" x14ac:dyDescent="0.2">
      <c r="D632" s="53"/>
      <c r="E632" s="53"/>
      <c r="F632" s="53"/>
      <c r="J632" s="53"/>
      <c r="K632" s="53"/>
      <c r="L632" s="53"/>
      <c r="P632" s="53"/>
      <c r="Q632" s="53"/>
      <c r="R632" s="53"/>
      <c r="V632" s="53"/>
      <c r="W632" s="53"/>
      <c r="X632" s="53"/>
      <c r="AB632" s="53"/>
      <c r="AC632" s="53"/>
      <c r="AD632" s="53"/>
      <c r="AH632" s="53"/>
      <c r="AI632" s="53"/>
      <c r="AJ632" s="53"/>
      <c r="AN632" s="53"/>
      <c r="AO632" s="53"/>
      <c r="AP632" s="53"/>
      <c r="AT632" s="53"/>
      <c r="AU632" s="53"/>
      <c r="AV632" s="53"/>
      <c r="AZ632" s="53"/>
      <c r="BA632" s="53"/>
      <c r="BB632" s="53"/>
      <c r="BF632" s="53"/>
      <c r="BG632" s="53"/>
      <c r="BH632" s="53"/>
      <c r="BL632" s="53"/>
      <c r="BM632" s="53"/>
      <c r="BN632" s="53"/>
      <c r="BR632" s="53"/>
      <c r="BS632" s="53"/>
      <c r="BT632" s="53"/>
      <c r="BX632" s="53"/>
      <c r="BY632" s="53"/>
      <c r="BZ632" s="53"/>
    </row>
    <row r="633" spans="1:84" x14ac:dyDescent="0.2">
      <c r="A633" s="49" t="s">
        <v>270</v>
      </c>
      <c r="B633" s="13" t="s">
        <v>270</v>
      </c>
      <c r="D633" s="53">
        <f t="shared" ref="D633:F633" si="1548">+D634+D662</f>
        <v>-49.986111111111107</v>
      </c>
      <c r="E633" s="53">
        <f t="shared" si="1548"/>
        <v>-51.485694444444448</v>
      </c>
      <c r="F633" s="53">
        <f t="shared" si="1548"/>
        <v>0</v>
      </c>
      <c r="G633" s="34">
        <f t="shared" ref="G633:G660" si="1549">IFERROR(F633/E633-1,"n/a")</f>
        <v>-1</v>
      </c>
      <c r="H633" s="34">
        <f t="shared" ref="H633:H660" si="1550">IFERROR(F633/D633-1,"n/a")</f>
        <v>-1</v>
      </c>
      <c r="J633" s="53">
        <f t="shared" ref="J633:L633" si="1551">+J634+J662</f>
        <v>-49.986111111111107</v>
      </c>
      <c r="K633" s="53">
        <f t="shared" si="1551"/>
        <v>-51.485694444444448</v>
      </c>
      <c r="L633" s="53">
        <f t="shared" si="1551"/>
        <v>0</v>
      </c>
      <c r="M633" s="34">
        <f t="shared" ref="M633:M660" si="1552">IFERROR(L633/K633-1,"n/a")</f>
        <v>-1</v>
      </c>
      <c r="N633" s="34">
        <f t="shared" ref="N633:N660" si="1553">IFERROR(L633/J633-1,"n/a")</f>
        <v>-1</v>
      </c>
      <c r="P633" s="53">
        <f t="shared" ref="P633:R633" si="1554">+P634+P662</f>
        <v>-49.986111111111107</v>
      </c>
      <c r="Q633" s="53">
        <f t="shared" si="1554"/>
        <v>-51.485694444444448</v>
      </c>
      <c r="R633" s="53">
        <f t="shared" si="1554"/>
        <v>0</v>
      </c>
      <c r="S633" s="34">
        <f t="shared" ref="S633:S660" si="1555">IFERROR(R633/Q633-1,"n/a")</f>
        <v>-1</v>
      </c>
      <c r="T633" s="34">
        <f t="shared" ref="T633:T660" si="1556">IFERROR(R633/P633-1,"n/a")</f>
        <v>-1</v>
      </c>
      <c r="V633" s="53">
        <f t="shared" ref="V633:X633" si="1557">+V634+V662</f>
        <v>-49.986111111111107</v>
      </c>
      <c r="W633" s="53">
        <f t="shared" si="1557"/>
        <v>-51.485694444444448</v>
      </c>
      <c r="X633" s="53">
        <f t="shared" si="1557"/>
        <v>0</v>
      </c>
      <c r="Y633" s="34">
        <f t="shared" ref="Y633:Y660" si="1558">IFERROR(X633/W633-1,"n/a")</f>
        <v>-1</v>
      </c>
      <c r="Z633" s="34">
        <f t="shared" ref="Z633:Z660" si="1559">IFERROR(X633/V633-1,"n/a")</f>
        <v>-1</v>
      </c>
      <c r="AB633" s="53">
        <f t="shared" ref="AB633:AD633" si="1560">+AB634+AB662</f>
        <v>-49.986111111111107</v>
      </c>
      <c r="AC633" s="53">
        <f t="shared" si="1560"/>
        <v>-51.485694444444448</v>
      </c>
      <c r="AD633" s="53">
        <f t="shared" si="1560"/>
        <v>0</v>
      </c>
      <c r="AE633" s="34">
        <f t="shared" ref="AE633:AE660" si="1561">IFERROR(AD633/AC633-1,"n/a")</f>
        <v>-1</v>
      </c>
      <c r="AF633" s="34">
        <f t="shared" ref="AF633:AF660" si="1562">IFERROR(AD633/AB633-1,"n/a")</f>
        <v>-1</v>
      </c>
      <c r="AH633" s="53">
        <f t="shared" ref="AH633:AJ633" si="1563">+AH634+AH662</f>
        <v>-49.986111111111107</v>
      </c>
      <c r="AI633" s="53">
        <f t="shared" si="1563"/>
        <v>-51.485694444444448</v>
      </c>
      <c r="AJ633" s="53">
        <f t="shared" si="1563"/>
        <v>0</v>
      </c>
      <c r="AK633" s="34">
        <f t="shared" ref="AK633:AK660" si="1564">IFERROR(AJ633/AI633-1,"n/a")</f>
        <v>-1</v>
      </c>
      <c r="AL633" s="34">
        <f t="shared" ref="AL633:AL660" si="1565">IFERROR(AJ633/AH633-1,"n/a")</f>
        <v>-1</v>
      </c>
      <c r="AN633" s="53">
        <f t="shared" ref="AN633:AP633" si="1566">+AN634+AN662</f>
        <v>-49.986111111111107</v>
      </c>
      <c r="AO633" s="53">
        <f t="shared" si="1566"/>
        <v>-51.485694444444448</v>
      </c>
      <c r="AP633" s="53">
        <f t="shared" si="1566"/>
        <v>0</v>
      </c>
      <c r="AQ633" s="34">
        <f t="shared" ref="AQ633:AQ660" si="1567">IFERROR(AP633/AO633-1,"n/a")</f>
        <v>-1</v>
      </c>
      <c r="AR633" s="34">
        <f t="shared" ref="AR633:AR660" si="1568">IFERROR(AP633/AN633-1,"n/a")</f>
        <v>-1</v>
      </c>
      <c r="AT633" s="53">
        <f t="shared" ref="AT633:AV633" si="1569">+AT634+AT662</f>
        <v>-49.986111111111107</v>
      </c>
      <c r="AU633" s="53">
        <f t="shared" si="1569"/>
        <v>-51.485694444444448</v>
      </c>
      <c r="AV633" s="53">
        <f t="shared" si="1569"/>
        <v>0</v>
      </c>
      <c r="AW633" s="34">
        <f t="shared" ref="AW633:AW660" si="1570">IFERROR(AV633/AU633-1,"n/a")</f>
        <v>-1</v>
      </c>
      <c r="AX633" s="34">
        <f t="shared" ref="AX633:AX660" si="1571">IFERROR(AV633/AT633-1,"n/a")</f>
        <v>-1</v>
      </c>
      <c r="AZ633" s="53">
        <f t="shared" ref="AZ633:BB633" si="1572">+AZ634+AZ662</f>
        <v>-49.986111111111107</v>
      </c>
      <c r="BA633" s="53">
        <f t="shared" si="1572"/>
        <v>-51.485694444444448</v>
      </c>
      <c r="BB633" s="53">
        <f t="shared" si="1572"/>
        <v>0</v>
      </c>
      <c r="BC633" s="34">
        <f t="shared" ref="BC633:BC660" si="1573">IFERROR(BB633/BA633-1,"n/a")</f>
        <v>-1</v>
      </c>
      <c r="BD633" s="34">
        <f t="shared" ref="BD633:BD660" si="1574">IFERROR(BB633/AZ633-1,"n/a")</f>
        <v>-1</v>
      </c>
      <c r="BF633" s="53">
        <f t="shared" ref="BF633:BH633" si="1575">+BF634+BF662</f>
        <v>-49.986111111111107</v>
      </c>
      <c r="BG633" s="53">
        <f t="shared" si="1575"/>
        <v>-51.485694444444448</v>
      </c>
      <c r="BH633" s="53">
        <f t="shared" si="1575"/>
        <v>0</v>
      </c>
      <c r="BI633" s="34">
        <f t="shared" ref="BI633:BI660" si="1576">IFERROR(BH633/BG633-1,"n/a")</f>
        <v>-1</v>
      </c>
      <c r="BJ633" s="34">
        <f t="shared" ref="BJ633:BJ660" si="1577">IFERROR(BH633/BF633-1,"n/a")</f>
        <v>-1</v>
      </c>
      <c r="BL633" s="53">
        <f t="shared" ref="BL633:BN633" si="1578">+BL634+BL662</f>
        <v>-49.986111111111107</v>
      </c>
      <c r="BM633" s="53">
        <f t="shared" si="1578"/>
        <v>-51.485694444444448</v>
      </c>
      <c r="BN633" s="53">
        <f t="shared" si="1578"/>
        <v>0</v>
      </c>
      <c r="BO633" s="34">
        <f t="shared" ref="BO633:BO660" si="1579">IFERROR(BN633/BM633-1,"n/a")</f>
        <v>-1</v>
      </c>
      <c r="BP633" s="34">
        <f t="shared" ref="BP633:BP660" si="1580">IFERROR(BN633/BL633-1,"n/a")</f>
        <v>-1</v>
      </c>
      <c r="BR633" s="53">
        <f t="shared" ref="BR633:BT633" si="1581">+BR634+BR662</f>
        <v>-49.986111111111107</v>
      </c>
      <c r="BS633" s="53">
        <f t="shared" si="1581"/>
        <v>-51.485694444444448</v>
      </c>
      <c r="BT633" s="53">
        <f t="shared" si="1581"/>
        <v>0</v>
      </c>
      <c r="BU633" s="34">
        <f t="shared" ref="BU633:BU660" si="1582">IFERROR(BT633/BS633-1,"n/a")</f>
        <v>-1</v>
      </c>
      <c r="BV633" s="34">
        <f t="shared" ref="BV633:BV660" si="1583">IFERROR(BT633/BR633-1,"n/a")</f>
        <v>-1</v>
      </c>
      <c r="BX633" s="53">
        <f t="shared" ref="BX633:BZ633" si="1584">+BX634+BX662</f>
        <v>-599.83333333333326</v>
      </c>
      <c r="BY633" s="53">
        <f t="shared" si="1584"/>
        <v>-617.82833333333338</v>
      </c>
      <c r="BZ633" s="53">
        <f t="shared" si="1584"/>
        <v>0</v>
      </c>
      <c r="CA633" s="34">
        <f t="shared" ref="CA633:CA660" si="1585">IFERROR(BZ633/BY633-1,"n/a")</f>
        <v>-1</v>
      </c>
      <c r="CB633" s="34">
        <f t="shared" ref="CB633:CB660" si="1586">IFERROR(BZ633/BX633-1,"n/a")</f>
        <v>-1</v>
      </c>
      <c r="CD633" s="6" t="b">
        <f>+ABS(BX633-'PL-tc'!N633+'PL-tc-m'!BY633-'PL-tc'!O633+'PL-tc-m'!BZ633-'PL-tc'!P633)&lt;0.001</f>
        <v>1</v>
      </c>
    </row>
    <row r="634" spans="1:84" ht="24" hidden="1" outlineLevel="1" x14ac:dyDescent="0.2">
      <c r="A634" s="49" t="s">
        <v>271</v>
      </c>
      <c r="B634" s="18" t="s">
        <v>271</v>
      </c>
      <c r="D634" s="6">
        <f t="shared" ref="D634:F634" si="1587">+SUM(D635:D661)</f>
        <v>-49.986111111111107</v>
      </c>
      <c r="E634" s="6">
        <f t="shared" si="1587"/>
        <v>-51.485694444444448</v>
      </c>
      <c r="F634" s="6">
        <f t="shared" si="1587"/>
        <v>0</v>
      </c>
      <c r="G634" s="34">
        <f t="shared" si="1549"/>
        <v>-1</v>
      </c>
      <c r="H634" s="34">
        <f t="shared" si="1550"/>
        <v>-1</v>
      </c>
      <c r="J634" s="6">
        <f t="shared" ref="J634:L634" si="1588">+SUM(J635:J661)</f>
        <v>-49.986111111111107</v>
      </c>
      <c r="K634" s="6">
        <f t="shared" si="1588"/>
        <v>-51.485694444444448</v>
      </c>
      <c r="L634" s="6">
        <f t="shared" si="1588"/>
        <v>0</v>
      </c>
      <c r="M634" s="34">
        <f t="shared" si="1552"/>
        <v>-1</v>
      </c>
      <c r="N634" s="34">
        <f t="shared" si="1553"/>
        <v>-1</v>
      </c>
      <c r="P634" s="6">
        <f t="shared" ref="P634:R634" si="1589">+SUM(P635:P661)</f>
        <v>-49.986111111111107</v>
      </c>
      <c r="Q634" s="6">
        <f t="shared" si="1589"/>
        <v>-51.485694444444448</v>
      </c>
      <c r="R634" s="6">
        <f t="shared" si="1589"/>
        <v>0</v>
      </c>
      <c r="S634" s="34">
        <f t="shared" si="1555"/>
        <v>-1</v>
      </c>
      <c r="T634" s="34">
        <f t="shared" si="1556"/>
        <v>-1</v>
      </c>
      <c r="V634" s="6">
        <f t="shared" ref="V634:X634" si="1590">+SUM(V635:V661)</f>
        <v>-49.986111111111107</v>
      </c>
      <c r="W634" s="6">
        <f t="shared" si="1590"/>
        <v>-51.485694444444448</v>
      </c>
      <c r="X634" s="6">
        <f t="shared" si="1590"/>
        <v>0</v>
      </c>
      <c r="Y634" s="34">
        <f t="shared" si="1558"/>
        <v>-1</v>
      </c>
      <c r="Z634" s="34">
        <f t="shared" si="1559"/>
        <v>-1</v>
      </c>
      <c r="AB634" s="6">
        <f t="shared" ref="AB634:AD634" si="1591">+SUM(AB635:AB661)</f>
        <v>-49.986111111111107</v>
      </c>
      <c r="AC634" s="6">
        <f t="shared" si="1591"/>
        <v>-51.485694444444448</v>
      </c>
      <c r="AD634" s="6">
        <f t="shared" si="1591"/>
        <v>0</v>
      </c>
      <c r="AE634" s="34">
        <f t="shared" si="1561"/>
        <v>-1</v>
      </c>
      <c r="AF634" s="34">
        <f t="shared" si="1562"/>
        <v>-1</v>
      </c>
      <c r="AH634" s="6">
        <f t="shared" ref="AH634:AJ634" si="1592">+SUM(AH635:AH661)</f>
        <v>-49.986111111111107</v>
      </c>
      <c r="AI634" s="6">
        <f t="shared" si="1592"/>
        <v>-51.485694444444448</v>
      </c>
      <c r="AJ634" s="6">
        <f t="shared" si="1592"/>
        <v>0</v>
      </c>
      <c r="AK634" s="34">
        <f t="shared" si="1564"/>
        <v>-1</v>
      </c>
      <c r="AL634" s="34">
        <f t="shared" si="1565"/>
        <v>-1</v>
      </c>
      <c r="AN634" s="6">
        <f t="shared" ref="AN634:AP634" si="1593">+SUM(AN635:AN661)</f>
        <v>-49.986111111111107</v>
      </c>
      <c r="AO634" s="6">
        <f t="shared" si="1593"/>
        <v>-51.485694444444448</v>
      </c>
      <c r="AP634" s="6">
        <f t="shared" si="1593"/>
        <v>0</v>
      </c>
      <c r="AQ634" s="34">
        <f t="shared" si="1567"/>
        <v>-1</v>
      </c>
      <c r="AR634" s="34">
        <f t="shared" si="1568"/>
        <v>-1</v>
      </c>
      <c r="AT634" s="6">
        <f t="shared" ref="AT634:AV634" si="1594">+SUM(AT635:AT661)</f>
        <v>-49.986111111111107</v>
      </c>
      <c r="AU634" s="6">
        <f t="shared" si="1594"/>
        <v>-51.485694444444448</v>
      </c>
      <c r="AV634" s="6">
        <f t="shared" si="1594"/>
        <v>0</v>
      </c>
      <c r="AW634" s="34">
        <f t="shared" si="1570"/>
        <v>-1</v>
      </c>
      <c r="AX634" s="34">
        <f t="shared" si="1571"/>
        <v>-1</v>
      </c>
      <c r="AZ634" s="6">
        <f t="shared" ref="AZ634:BB634" si="1595">+SUM(AZ635:AZ661)</f>
        <v>-49.986111111111107</v>
      </c>
      <c r="BA634" s="6">
        <f t="shared" si="1595"/>
        <v>-51.485694444444448</v>
      </c>
      <c r="BB634" s="6">
        <f t="shared" si="1595"/>
        <v>0</v>
      </c>
      <c r="BC634" s="34">
        <f t="shared" si="1573"/>
        <v>-1</v>
      </c>
      <c r="BD634" s="34">
        <f t="shared" si="1574"/>
        <v>-1</v>
      </c>
      <c r="BF634" s="6">
        <f t="shared" ref="BF634:BH634" si="1596">+SUM(BF635:BF661)</f>
        <v>-49.986111111111107</v>
      </c>
      <c r="BG634" s="6">
        <f t="shared" si="1596"/>
        <v>-51.485694444444448</v>
      </c>
      <c r="BH634" s="6">
        <f t="shared" si="1596"/>
        <v>0</v>
      </c>
      <c r="BI634" s="34">
        <f t="shared" si="1576"/>
        <v>-1</v>
      </c>
      <c r="BJ634" s="34">
        <f t="shared" si="1577"/>
        <v>-1</v>
      </c>
      <c r="BL634" s="6">
        <f t="shared" ref="BL634:BN634" si="1597">+SUM(BL635:BL661)</f>
        <v>-49.986111111111107</v>
      </c>
      <c r="BM634" s="6">
        <f t="shared" si="1597"/>
        <v>-51.485694444444448</v>
      </c>
      <c r="BN634" s="6">
        <f t="shared" si="1597"/>
        <v>0</v>
      </c>
      <c r="BO634" s="34">
        <f t="shared" si="1579"/>
        <v>-1</v>
      </c>
      <c r="BP634" s="34">
        <f t="shared" si="1580"/>
        <v>-1</v>
      </c>
      <c r="BR634" s="6">
        <f t="shared" ref="BR634:BT634" si="1598">+SUM(BR635:BR661)</f>
        <v>-49.986111111111107</v>
      </c>
      <c r="BS634" s="6">
        <f t="shared" si="1598"/>
        <v>-51.485694444444448</v>
      </c>
      <c r="BT634" s="6">
        <f t="shared" si="1598"/>
        <v>0</v>
      </c>
      <c r="BU634" s="34">
        <f t="shared" si="1582"/>
        <v>-1</v>
      </c>
      <c r="BV634" s="34">
        <f t="shared" si="1583"/>
        <v>-1</v>
      </c>
      <c r="BX634" s="6">
        <f t="shared" ref="BX634:BZ634" si="1599">+SUM(BX635:BX661)</f>
        <v>-599.83333333333326</v>
      </c>
      <c r="BY634" s="6">
        <f t="shared" si="1599"/>
        <v>-617.82833333333338</v>
      </c>
      <c r="BZ634" s="6">
        <f t="shared" si="1599"/>
        <v>0</v>
      </c>
      <c r="CA634" s="34">
        <f t="shared" si="1585"/>
        <v>-1</v>
      </c>
      <c r="CB634" s="34">
        <f t="shared" si="1586"/>
        <v>-1</v>
      </c>
    </row>
    <row r="635" spans="1:84" hidden="1" outlineLevel="2" x14ac:dyDescent="0.2">
      <c r="A635" s="49">
        <v>4815</v>
      </c>
      <c r="B635" s="43" t="str">
        <f>+masterfile!D1116</f>
        <v>4815 Kaufleasing</v>
      </c>
      <c r="D635" s="33">
        <f>-VLOOKUP($A635,'pl-data'!$A:$BR,8+D$3)</f>
        <v>0</v>
      </c>
      <c r="E635" s="33">
        <f>-VLOOKUP($A635,'pl-data'!$A:$BR,38+E$3)</f>
        <v>0</v>
      </c>
      <c r="F635" s="33">
        <f>-VLOOKUP($A635,'pl-data'!$A:$BR,23+F$3)</f>
        <v>0</v>
      </c>
      <c r="G635" s="34" t="str">
        <f t="shared" si="1549"/>
        <v>n/a</v>
      </c>
      <c r="H635" s="34" t="str">
        <f t="shared" si="1550"/>
        <v>n/a</v>
      </c>
      <c r="J635" s="33">
        <f>-VLOOKUP($A635,'pl-data'!$A:$BR,8+J$3)</f>
        <v>0</v>
      </c>
      <c r="K635" s="33">
        <f>-VLOOKUP($A635,'pl-data'!$A:$BR,38+K$3)</f>
        <v>0</v>
      </c>
      <c r="L635" s="33">
        <f>-VLOOKUP($A635,'pl-data'!$A:$BR,23+L$3)</f>
        <v>0</v>
      </c>
      <c r="M635" s="34" t="str">
        <f t="shared" si="1552"/>
        <v>n/a</v>
      </c>
      <c r="N635" s="34" t="str">
        <f t="shared" si="1553"/>
        <v>n/a</v>
      </c>
      <c r="P635" s="33">
        <f>-VLOOKUP($A635,'pl-data'!$A:$BR,8+P$3)</f>
        <v>0</v>
      </c>
      <c r="Q635" s="33">
        <f>-VLOOKUP($A635,'pl-data'!$A:$BR,38+Q$3)</f>
        <v>0</v>
      </c>
      <c r="R635" s="33">
        <f>-VLOOKUP($A635,'pl-data'!$A:$BR,23+R$3)</f>
        <v>0</v>
      </c>
      <c r="S635" s="34" t="str">
        <f t="shared" si="1555"/>
        <v>n/a</v>
      </c>
      <c r="T635" s="34" t="str">
        <f t="shared" si="1556"/>
        <v>n/a</v>
      </c>
      <c r="V635" s="33">
        <f>-VLOOKUP($A635,'pl-data'!$A:$BR,8+V$3)</f>
        <v>0</v>
      </c>
      <c r="W635" s="33">
        <f>-VLOOKUP($A635,'pl-data'!$A:$BR,38+W$3)</f>
        <v>0</v>
      </c>
      <c r="X635" s="33">
        <f>-VLOOKUP($A635,'pl-data'!$A:$BR,23+X$3)</f>
        <v>0</v>
      </c>
      <c r="Y635" s="34" t="str">
        <f t="shared" si="1558"/>
        <v>n/a</v>
      </c>
      <c r="Z635" s="34" t="str">
        <f t="shared" si="1559"/>
        <v>n/a</v>
      </c>
      <c r="AB635" s="33">
        <f>-VLOOKUP($A635,'pl-data'!$A:$BR,8+AB$3)</f>
        <v>0</v>
      </c>
      <c r="AC635" s="33">
        <f>-VLOOKUP($A635,'pl-data'!$A:$BR,38+AC$3)</f>
        <v>0</v>
      </c>
      <c r="AD635" s="33">
        <f>-VLOOKUP($A635,'pl-data'!$A:$BR,23+AD$3)</f>
        <v>0</v>
      </c>
      <c r="AE635" s="34" t="str">
        <f t="shared" si="1561"/>
        <v>n/a</v>
      </c>
      <c r="AF635" s="34" t="str">
        <f t="shared" si="1562"/>
        <v>n/a</v>
      </c>
      <c r="AH635" s="33">
        <f>-VLOOKUP($A635,'pl-data'!$A:$BR,8+AH$3)</f>
        <v>0</v>
      </c>
      <c r="AI635" s="33">
        <f>-VLOOKUP($A635,'pl-data'!$A:$BR,38+AI$3)</f>
        <v>0</v>
      </c>
      <c r="AJ635" s="33">
        <f>-VLOOKUP($A635,'pl-data'!$A:$BR,23+AJ$3)</f>
        <v>0</v>
      </c>
      <c r="AK635" s="34" t="str">
        <f t="shared" si="1564"/>
        <v>n/a</v>
      </c>
      <c r="AL635" s="34" t="str">
        <f t="shared" si="1565"/>
        <v>n/a</v>
      </c>
      <c r="AN635" s="33">
        <f>-VLOOKUP($A635,'pl-data'!$A:$BR,8+AN$3)</f>
        <v>0</v>
      </c>
      <c r="AO635" s="33">
        <f>-VLOOKUP($A635,'pl-data'!$A:$BR,38+AO$3)</f>
        <v>0</v>
      </c>
      <c r="AP635" s="33">
        <f>-VLOOKUP($A635,'pl-data'!$A:$BR,23+AP$3)</f>
        <v>0</v>
      </c>
      <c r="AQ635" s="34" t="str">
        <f t="shared" si="1567"/>
        <v>n/a</v>
      </c>
      <c r="AR635" s="34" t="str">
        <f t="shared" si="1568"/>
        <v>n/a</v>
      </c>
      <c r="AT635" s="33">
        <f>-VLOOKUP($A635,'pl-data'!$A:$BR,8+AT$3)</f>
        <v>0</v>
      </c>
      <c r="AU635" s="33">
        <f>-VLOOKUP($A635,'pl-data'!$A:$BR,38+AU$3)</f>
        <v>0</v>
      </c>
      <c r="AV635" s="33">
        <f>-VLOOKUP($A635,'pl-data'!$A:$BR,23+AV$3)</f>
        <v>0</v>
      </c>
      <c r="AW635" s="34" t="str">
        <f t="shared" si="1570"/>
        <v>n/a</v>
      </c>
      <c r="AX635" s="34" t="str">
        <f t="shared" si="1571"/>
        <v>n/a</v>
      </c>
      <c r="AZ635" s="33">
        <f>-VLOOKUP($A635,'pl-data'!$A:$BR,8+AZ$3)</f>
        <v>0</v>
      </c>
      <c r="BA635" s="33">
        <f>-VLOOKUP($A635,'pl-data'!$A:$BR,38+BA$3)</f>
        <v>0</v>
      </c>
      <c r="BB635" s="33">
        <f>-VLOOKUP($A635,'pl-data'!$A:$BR,23+BB$3)</f>
        <v>0</v>
      </c>
      <c r="BC635" s="34" t="str">
        <f t="shared" si="1573"/>
        <v>n/a</v>
      </c>
      <c r="BD635" s="34" t="str">
        <f t="shared" si="1574"/>
        <v>n/a</v>
      </c>
      <c r="BF635" s="33">
        <f>-VLOOKUP($A635,'pl-data'!$A:$BR,8+BF$3)</f>
        <v>0</v>
      </c>
      <c r="BG635" s="33">
        <f>-VLOOKUP($A635,'pl-data'!$A:$BR,38+BG$3)</f>
        <v>0</v>
      </c>
      <c r="BH635" s="33">
        <f>-VLOOKUP($A635,'pl-data'!$A:$BR,23+BH$3)</f>
        <v>0</v>
      </c>
      <c r="BI635" s="34" t="str">
        <f t="shared" si="1576"/>
        <v>n/a</v>
      </c>
      <c r="BJ635" s="34" t="str">
        <f t="shared" si="1577"/>
        <v>n/a</v>
      </c>
      <c r="BL635" s="33">
        <f>-VLOOKUP($A635,'pl-data'!$A:$BR,8+BL$3)</f>
        <v>0</v>
      </c>
      <c r="BM635" s="33">
        <f>-VLOOKUP($A635,'pl-data'!$A:$BR,38+BM$3)</f>
        <v>0</v>
      </c>
      <c r="BN635" s="33">
        <f>-VLOOKUP($A635,'pl-data'!$A:$BR,23+BN$3)</f>
        <v>0</v>
      </c>
      <c r="BO635" s="34" t="str">
        <f t="shared" si="1579"/>
        <v>n/a</v>
      </c>
      <c r="BP635" s="34" t="str">
        <f t="shared" si="1580"/>
        <v>n/a</v>
      </c>
      <c r="BR635" s="33">
        <f>-VLOOKUP($A635,'pl-data'!$A:$BR,8+BR$3)</f>
        <v>0</v>
      </c>
      <c r="BS635" s="33">
        <f>-VLOOKUP($A635,'pl-data'!$A:$BR,38+BS$3)</f>
        <v>0</v>
      </c>
      <c r="BT635" s="33">
        <f>-VLOOKUP($A635,'pl-data'!$A:$BR,23+BT$3)</f>
        <v>0</v>
      </c>
      <c r="BU635" s="34" t="str">
        <f t="shared" si="1582"/>
        <v>n/a</v>
      </c>
      <c r="BV635" s="34" t="str">
        <f t="shared" si="1583"/>
        <v>n/a</v>
      </c>
      <c r="BX635" s="33">
        <f t="shared" ref="BX635:BX660" si="1600">+BR635+BL635+BF635+AZ635+AT635+AN635+AH635+AB635+V635+P635+J635+D635</f>
        <v>0</v>
      </c>
      <c r="BY635" s="33">
        <f t="shared" ref="BY635:BY660" si="1601">+BS635+BM635+BG635+BA635+AU635+AO635+AI635+AC635+W635+Q635+K635+E635</f>
        <v>0</v>
      </c>
      <c r="BZ635" s="33">
        <f t="shared" ref="BZ635:BZ660" si="1602">+BT635+BN635+BH635+BB635+AV635+AP635+AJ635+AD635+X635+R635+L635+F635</f>
        <v>0</v>
      </c>
      <c r="CA635" s="34" t="str">
        <f t="shared" si="1585"/>
        <v>n/a</v>
      </c>
      <c r="CB635" s="34" t="str">
        <f t="shared" si="1586"/>
        <v>n/a</v>
      </c>
    </row>
    <row r="636" spans="1:84" hidden="1" outlineLevel="2" x14ac:dyDescent="0.2">
      <c r="A636" s="49">
        <v>4822</v>
      </c>
      <c r="B636" s="43" t="str">
        <f>+masterfile!D1117</f>
        <v>4822 Abschreibung immaterielle VermG</v>
      </c>
      <c r="D636" s="33">
        <f>-VLOOKUP($A636,'pl-data'!$A:$BR,8+D$3)</f>
        <v>-1.25</v>
      </c>
      <c r="E636" s="33">
        <f>-VLOOKUP($A636,'pl-data'!$A:$BR,38+E$3)</f>
        <v>-1.2875000000000001</v>
      </c>
      <c r="F636" s="33">
        <f>-VLOOKUP($A636,'pl-data'!$A:$BR,23+F$3)</f>
        <v>0</v>
      </c>
      <c r="G636" s="34">
        <f t="shared" si="1549"/>
        <v>-1</v>
      </c>
      <c r="H636" s="34">
        <f t="shared" si="1550"/>
        <v>-1</v>
      </c>
      <c r="J636" s="33">
        <f>-VLOOKUP($A636,'pl-data'!$A:$BR,8+J$3)</f>
        <v>-1.25</v>
      </c>
      <c r="K636" s="33">
        <f>-VLOOKUP($A636,'pl-data'!$A:$BR,38+K$3)</f>
        <v>-1.2875000000000001</v>
      </c>
      <c r="L636" s="33">
        <f>-VLOOKUP($A636,'pl-data'!$A:$BR,23+L$3)</f>
        <v>0</v>
      </c>
      <c r="M636" s="34">
        <f t="shared" si="1552"/>
        <v>-1</v>
      </c>
      <c r="N636" s="34">
        <f t="shared" si="1553"/>
        <v>-1</v>
      </c>
      <c r="P636" s="33">
        <f>-VLOOKUP($A636,'pl-data'!$A:$BR,8+P$3)</f>
        <v>-1.25</v>
      </c>
      <c r="Q636" s="33">
        <f>-VLOOKUP($A636,'pl-data'!$A:$BR,38+Q$3)</f>
        <v>-1.2875000000000001</v>
      </c>
      <c r="R636" s="33">
        <f>-VLOOKUP($A636,'pl-data'!$A:$BR,23+R$3)</f>
        <v>0</v>
      </c>
      <c r="S636" s="34">
        <f t="shared" si="1555"/>
        <v>-1</v>
      </c>
      <c r="T636" s="34">
        <f t="shared" si="1556"/>
        <v>-1</v>
      </c>
      <c r="V636" s="33">
        <f>-VLOOKUP($A636,'pl-data'!$A:$BR,8+V$3)</f>
        <v>-1.25</v>
      </c>
      <c r="W636" s="33">
        <f>-VLOOKUP($A636,'pl-data'!$A:$BR,38+W$3)</f>
        <v>-1.2875000000000001</v>
      </c>
      <c r="X636" s="33">
        <f>-VLOOKUP($A636,'pl-data'!$A:$BR,23+X$3)</f>
        <v>0</v>
      </c>
      <c r="Y636" s="34">
        <f t="shared" si="1558"/>
        <v>-1</v>
      </c>
      <c r="Z636" s="34">
        <f t="shared" si="1559"/>
        <v>-1</v>
      </c>
      <c r="AB636" s="33">
        <f>-VLOOKUP($A636,'pl-data'!$A:$BR,8+AB$3)</f>
        <v>-1.25</v>
      </c>
      <c r="AC636" s="33">
        <f>-VLOOKUP($A636,'pl-data'!$A:$BR,38+AC$3)</f>
        <v>-1.2875000000000001</v>
      </c>
      <c r="AD636" s="33">
        <f>-VLOOKUP($A636,'pl-data'!$A:$BR,23+AD$3)</f>
        <v>0</v>
      </c>
      <c r="AE636" s="34">
        <f t="shared" si="1561"/>
        <v>-1</v>
      </c>
      <c r="AF636" s="34">
        <f t="shared" si="1562"/>
        <v>-1</v>
      </c>
      <c r="AH636" s="33">
        <f>-VLOOKUP($A636,'pl-data'!$A:$BR,8+AH$3)</f>
        <v>-1.25</v>
      </c>
      <c r="AI636" s="33">
        <f>-VLOOKUP($A636,'pl-data'!$A:$BR,38+AI$3)</f>
        <v>-1.2875000000000001</v>
      </c>
      <c r="AJ636" s="33">
        <f>-VLOOKUP($A636,'pl-data'!$A:$BR,23+AJ$3)</f>
        <v>0</v>
      </c>
      <c r="AK636" s="34">
        <f t="shared" si="1564"/>
        <v>-1</v>
      </c>
      <c r="AL636" s="34">
        <f t="shared" si="1565"/>
        <v>-1</v>
      </c>
      <c r="AN636" s="33">
        <f>-VLOOKUP($A636,'pl-data'!$A:$BR,8+AN$3)</f>
        <v>-1.25</v>
      </c>
      <c r="AO636" s="33">
        <f>-VLOOKUP($A636,'pl-data'!$A:$BR,38+AO$3)</f>
        <v>-1.2875000000000001</v>
      </c>
      <c r="AP636" s="33">
        <f>-VLOOKUP($A636,'pl-data'!$A:$BR,23+AP$3)</f>
        <v>0</v>
      </c>
      <c r="AQ636" s="34">
        <f t="shared" si="1567"/>
        <v>-1</v>
      </c>
      <c r="AR636" s="34">
        <f t="shared" si="1568"/>
        <v>-1</v>
      </c>
      <c r="AT636" s="33">
        <f>-VLOOKUP($A636,'pl-data'!$A:$BR,8+AT$3)</f>
        <v>-1.25</v>
      </c>
      <c r="AU636" s="33">
        <f>-VLOOKUP($A636,'pl-data'!$A:$BR,38+AU$3)</f>
        <v>-1.2875000000000001</v>
      </c>
      <c r="AV636" s="33">
        <f>-VLOOKUP($A636,'pl-data'!$A:$BR,23+AV$3)</f>
        <v>0</v>
      </c>
      <c r="AW636" s="34">
        <f t="shared" si="1570"/>
        <v>-1</v>
      </c>
      <c r="AX636" s="34">
        <f t="shared" si="1571"/>
        <v>-1</v>
      </c>
      <c r="AZ636" s="33">
        <f>-VLOOKUP($A636,'pl-data'!$A:$BR,8+AZ$3)</f>
        <v>-1.25</v>
      </c>
      <c r="BA636" s="33">
        <f>-VLOOKUP($A636,'pl-data'!$A:$BR,38+BA$3)</f>
        <v>-1.2875000000000001</v>
      </c>
      <c r="BB636" s="33">
        <f>-VLOOKUP($A636,'pl-data'!$A:$BR,23+BB$3)</f>
        <v>0</v>
      </c>
      <c r="BC636" s="34">
        <f t="shared" si="1573"/>
        <v>-1</v>
      </c>
      <c r="BD636" s="34">
        <f t="shared" si="1574"/>
        <v>-1</v>
      </c>
      <c r="BF636" s="33">
        <f>-VLOOKUP($A636,'pl-data'!$A:$BR,8+BF$3)</f>
        <v>-1.25</v>
      </c>
      <c r="BG636" s="33">
        <f>-VLOOKUP($A636,'pl-data'!$A:$BR,38+BG$3)</f>
        <v>-1.2875000000000001</v>
      </c>
      <c r="BH636" s="33">
        <f>-VLOOKUP($A636,'pl-data'!$A:$BR,23+BH$3)</f>
        <v>0</v>
      </c>
      <c r="BI636" s="34">
        <f t="shared" si="1576"/>
        <v>-1</v>
      </c>
      <c r="BJ636" s="34">
        <f t="shared" si="1577"/>
        <v>-1</v>
      </c>
      <c r="BL636" s="33">
        <f>-VLOOKUP($A636,'pl-data'!$A:$BR,8+BL$3)</f>
        <v>-1.25</v>
      </c>
      <c r="BM636" s="33">
        <f>-VLOOKUP($A636,'pl-data'!$A:$BR,38+BM$3)</f>
        <v>-1.2875000000000001</v>
      </c>
      <c r="BN636" s="33">
        <f>-VLOOKUP($A636,'pl-data'!$A:$BR,23+BN$3)</f>
        <v>0</v>
      </c>
      <c r="BO636" s="34">
        <f t="shared" si="1579"/>
        <v>-1</v>
      </c>
      <c r="BP636" s="34">
        <f t="shared" si="1580"/>
        <v>-1</v>
      </c>
      <c r="BR636" s="33">
        <f>-VLOOKUP($A636,'pl-data'!$A:$BR,8+BR$3)</f>
        <v>-1.25</v>
      </c>
      <c r="BS636" s="33">
        <f>-VLOOKUP($A636,'pl-data'!$A:$BR,38+BS$3)</f>
        <v>-1.2875000000000001</v>
      </c>
      <c r="BT636" s="33">
        <f>-VLOOKUP($A636,'pl-data'!$A:$BR,23+BT$3)</f>
        <v>0</v>
      </c>
      <c r="BU636" s="34">
        <f t="shared" si="1582"/>
        <v>-1</v>
      </c>
      <c r="BV636" s="34">
        <f t="shared" si="1583"/>
        <v>-1</v>
      </c>
      <c r="BX636" s="33">
        <f t="shared" si="1600"/>
        <v>-15</v>
      </c>
      <c r="BY636" s="33">
        <f t="shared" si="1601"/>
        <v>-15.449999999999998</v>
      </c>
      <c r="BZ636" s="33">
        <f t="shared" si="1602"/>
        <v>0</v>
      </c>
      <c r="CA636" s="34">
        <f t="shared" si="1585"/>
        <v>-1</v>
      </c>
      <c r="CB636" s="34">
        <f t="shared" si="1586"/>
        <v>-1</v>
      </c>
    </row>
    <row r="637" spans="1:84" ht="24" hidden="1" outlineLevel="2" x14ac:dyDescent="0.2">
      <c r="A637" s="49">
        <v>4823</v>
      </c>
      <c r="B637" s="43" t="str">
        <f>+masterfile!D1118</f>
        <v>4823 Abschreibung selbst geschaffene imm. VG</v>
      </c>
      <c r="D637" s="33">
        <f>-VLOOKUP($A637,'pl-data'!$A:$BR,8+D$3)</f>
        <v>-36.111111111111107</v>
      </c>
      <c r="E637" s="33">
        <f>-VLOOKUP($A637,'pl-data'!$A:$BR,38+E$3)</f>
        <v>-37.194444444444443</v>
      </c>
      <c r="F637" s="33">
        <f>-VLOOKUP($A637,'pl-data'!$A:$BR,23+F$3)</f>
        <v>0</v>
      </c>
      <c r="G637" s="34">
        <f t="shared" si="1549"/>
        <v>-1</v>
      </c>
      <c r="H637" s="34">
        <f t="shared" si="1550"/>
        <v>-1</v>
      </c>
      <c r="J637" s="33">
        <f>-VLOOKUP($A637,'pl-data'!$A:$BR,8+J$3)</f>
        <v>-36.111111111111107</v>
      </c>
      <c r="K637" s="33">
        <f>-VLOOKUP($A637,'pl-data'!$A:$BR,38+K$3)</f>
        <v>-37.194444444444443</v>
      </c>
      <c r="L637" s="33">
        <f>-VLOOKUP($A637,'pl-data'!$A:$BR,23+L$3)</f>
        <v>0</v>
      </c>
      <c r="M637" s="34">
        <f t="shared" si="1552"/>
        <v>-1</v>
      </c>
      <c r="N637" s="34">
        <f t="shared" si="1553"/>
        <v>-1</v>
      </c>
      <c r="P637" s="33">
        <f>-VLOOKUP($A637,'pl-data'!$A:$BR,8+P$3)</f>
        <v>-36.111111111111107</v>
      </c>
      <c r="Q637" s="33">
        <f>-VLOOKUP($A637,'pl-data'!$A:$BR,38+Q$3)</f>
        <v>-37.194444444444443</v>
      </c>
      <c r="R637" s="33">
        <f>-VLOOKUP($A637,'pl-data'!$A:$BR,23+R$3)</f>
        <v>0</v>
      </c>
      <c r="S637" s="34">
        <f t="shared" si="1555"/>
        <v>-1</v>
      </c>
      <c r="T637" s="34">
        <f t="shared" si="1556"/>
        <v>-1</v>
      </c>
      <c r="V637" s="33">
        <f>-VLOOKUP($A637,'pl-data'!$A:$BR,8+V$3)</f>
        <v>-36.111111111111107</v>
      </c>
      <c r="W637" s="33">
        <f>-VLOOKUP($A637,'pl-data'!$A:$BR,38+W$3)</f>
        <v>-37.194444444444443</v>
      </c>
      <c r="X637" s="33">
        <f>-VLOOKUP($A637,'pl-data'!$A:$BR,23+X$3)</f>
        <v>0</v>
      </c>
      <c r="Y637" s="34">
        <f t="shared" si="1558"/>
        <v>-1</v>
      </c>
      <c r="Z637" s="34">
        <f t="shared" si="1559"/>
        <v>-1</v>
      </c>
      <c r="AB637" s="33">
        <f>-VLOOKUP($A637,'pl-data'!$A:$BR,8+AB$3)</f>
        <v>-36.111111111111107</v>
      </c>
      <c r="AC637" s="33">
        <f>-VLOOKUP($A637,'pl-data'!$A:$BR,38+AC$3)</f>
        <v>-37.194444444444443</v>
      </c>
      <c r="AD637" s="33">
        <f>-VLOOKUP($A637,'pl-data'!$A:$BR,23+AD$3)</f>
        <v>0</v>
      </c>
      <c r="AE637" s="34">
        <f t="shared" si="1561"/>
        <v>-1</v>
      </c>
      <c r="AF637" s="34">
        <f t="shared" si="1562"/>
        <v>-1</v>
      </c>
      <c r="AH637" s="33">
        <f>-VLOOKUP($A637,'pl-data'!$A:$BR,8+AH$3)</f>
        <v>-36.111111111111107</v>
      </c>
      <c r="AI637" s="33">
        <f>-VLOOKUP($A637,'pl-data'!$A:$BR,38+AI$3)</f>
        <v>-37.194444444444443</v>
      </c>
      <c r="AJ637" s="33">
        <f>-VLOOKUP($A637,'pl-data'!$A:$BR,23+AJ$3)</f>
        <v>0</v>
      </c>
      <c r="AK637" s="34">
        <f t="shared" si="1564"/>
        <v>-1</v>
      </c>
      <c r="AL637" s="34">
        <f t="shared" si="1565"/>
        <v>-1</v>
      </c>
      <c r="AN637" s="33">
        <f>-VLOOKUP($A637,'pl-data'!$A:$BR,8+AN$3)</f>
        <v>-36.111111111111107</v>
      </c>
      <c r="AO637" s="33">
        <f>-VLOOKUP($A637,'pl-data'!$A:$BR,38+AO$3)</f>
        <v>-37.194444444444443</v>
      </c>
      <c r="AP637" s="33">
        <f>-VLOOKUP($A637,'pl-data'!$A:$BR,23+AP$3)</f>
        <v>0</v>
      </c>
      <c r="AQ637" s="34">
        <f t="shared" si="1567"/>
        <v>-1</v>
      </c>
      <c r="AR637" s="34">
        <f t="shared" si="1568"/>
        <v>-1</v>
      </c>
      <c r="AT637" s="33">
        <f>-VLOOKUP($A637,'pl-data'!$A:$BR,8+AT$3)</f>
        <v>-36.111111111111107</v>
      </c>
      <c r="AU637" s="33">
        <f>-VLOOKUP($A637,'pl-data'!$A:$BR,38+AU$3)</f>
        <v>-37.194444444444443</v>
      </c>
      <c r="AV637" s="33">
        <f>-VLOOKUP($A637,'pl-data'!$A:$BR,23+AV$3)</f>
        <v>0</v>
      </c>
      <c r="AW637" s="34">
        <f t="shared" si="1570"/>
        <v>-1</v>
      </c>
      <c r="AX637" s="34">
        <f t="shared" si="1571"/>
        <v>-1</v>
      </c>
      <c r="AZ637" s="33">
        <f>-VLOOKUP($A637,'pl-data'!$A:$BR,8+AZ$3)</f>
        <v>-36.111111111111107</v>
      </c>
      <c r="BA637" s="33">
        <f>-VLOOKUP($A637,'pl-data'!$A:$BR,38+BA$3)</f>
        <v>-37.194444444444443</v>
      </c>
      <c r="BB637" s="33">
        <f>-VLOOKUP($A637,'pl-data'!$A:$BR,23+BB$3)</f>
        <v>0</v>
      </c>
      <c r="BC637" s="34">
        <f t="shared" si="1573"/>
        <v>-1</v>
      </c>
      <c r="BD637" s="34">
        <f t="shared" si="1574"/>
        <v>-1</v>
      </c>
      <c r="BF637" s="33">
        <f>-VLOOKUP($A637,'pl-data'!$A:$BR,8+BF$3)</f>
        <v>-36.111111111111107</v>
      </c>
      <c r="BG637" s="33">
        <f>-VLOOKUP($A637,'pl-data'!$A:$BR,38+BG$3)</f>
        <v>-37.194444444444443</v>
      </c>
      <c r="BH637" s="33">
        <f>-VLOOKUP($A637,'pl-data'!$A:$BR,23+BH$3)</f>
        <v>0</v>
      </c>
      <c r="BI637" s="34">
        <f t="shared" si="1576"/>
        <v>-1</v>
      </c>
      <c r="BJ637" s="34">
        <f t="shared" si="1577"/>
        <v>-1</v>
      </c>
      <c r="BL637" s="33">
        <f>-VLOOKUP($A637,'pl-data'!$A:$BR,8+BL$3)</f>
        <v>-36.111111111111107</v>
      </c>
      <c r="BM637" s="33">
        <f>-VLOOKUP($A637,'pl-data'!$A:$BR,38+BM$3)</f>
        <v>-37.194444444444443</v>
      </c>
      <c r="BN637" s="33">
        <f>-VLOOKUP($A637,'pl-data'!$A:$BR,23+BN$3)</f>
        <v>0</v>
      </c>
      <c r="BO637" s="34">
        <f t="shared" si="1579"/>
        <v>-1</v>
      </c>
      <c r="BP637" s="34">
        <f t="shared" si="1580"/>
        <v>-1</v>
      </c>
      <c r="BR637" s="33">
        <f>-VLOOKUP($A637,'pl-data'!$A:$BR,8+BR$3)</f>
        <v>-36.111111111111107</v>
      </c>
      <c r="BS637" s="33">
        <f>-VLOOKUP($A637,'pl-data'!$A:$BR,38+BS$3)</f>
        <v>-37.194444444444443</v>
      </c>
      <c r="BT637" s="33">
        <f>-VLOOKUP($A637,'pl-data'!$A:$BR,23+BT$3)</f>
        <v>0</v>
      </c>
      <c r="BU637" s="34">
        <f t="shared" si="1582"/>
        <v>-1</v>
      </c>
      <c r="BV637" s="34">
        <f t="shared" si="1583"/>
        <v>-1</v>
      </c>
      <c r="BX637" s="33">
        <f t="shared" si="1600"/>
        <v>-433.3333333333332</v>
      </c>
      <c r="BY637" s="33">
        <f t="shared" si="1601"/>
        <v>-446.33333333333343</v>
      </c>
      <c r="BZ637" s="33">
        <f t="shared" si="1602"/>
        <v>0</v>
      </c>
      <c r="CA637" s="34">
        <f t="shared" si="1585"/>
        <v>-1</v>
      </c>
      <c r="CB637" s="34">
        <f t="shared" si="1586"/>
        <v>-1</v>
      </c>
    </row>
    <row r="638" spans="1:84" hidden="1" outlineLevel="2" x14ac:dyDescent="0.2">
      <c r="A638" s="49">
        <v>4824</v>
      </c>
      <c r="B638" s="43" t="str">
        <f>+masterfile!D1119</f>
        <v>4824 Abschr. Geschäfts- oder Firmenwert</v>
      </c>
      <c r="D638" s="33">
        <f>-VLOOKUP($A638,'pl-data'!$A:$BR,8+D$3)</f>
        <v>0</v>
      </c>
      <c r="E638" s="33">
        <f>-VLOOKUP($A638,'pl-data'!$A:$BR,38+E$3)</f>
        <v>0</v>
      </c>
      <c r="F638" s="33">
        <f>-VLOOKUP($A638,'pl-data'!$A:$BR,23+F$3)</f>
        <v>0</v>
      </c>
      <c r="G638" s="34" t="str">
        <f t="shared" si="1549"/>
        <v>n/a</v>
      </c>
      <c r="H638" s="34" t="str">
        <f t="shared" si="1550"/>
        <v>n/a</v>
      </c>
      <c r="J638" s="33">
        <f>-VLOOKUP($A638,'pl-data'!$A:$BR,8+J$3)</f>
        <v>0</v>
      </c>
      <c r="K638" s="33">
        <f>-VLOOKUP($A638,'pl-data'!$A:$BR,38+K$3)</f>
        <v>0</v>
      </c>
      <c r="L638" s="33">
        <f>-VLOOKUP($A638,'pl-data'!$A:$BR,23+L$3)</f>
        <v>0</v>
      </c>
      <c r="M638" s="34" t="str">
        <f t="shared" si="1552"/>
        <v>n/a</v>
      </c>
      <c r="N638" s="34" t="str">
        <f t="shared" si="1553"/>
        <v>n/a</v>
      </c>
      <c r="P638" s="33">
        <f>-VLOOKUP($A638,'pl-data'!$A:$BR,8+P$3)</f>
        <v>0</v>
      </c>
      <c r="Q638" s="33">
        <f>-VLOOKUP($A638,'pl-data'!$A:$BR,38+Q$3)</f>
        <v>0</v>
      </c>
      <c r="R638" s="33">
        <f>-VLOOKUP($A638,'pl-data'!$A:$BR,23+R$3)</f>
        <v>0</v>
      </c>
      <c r="S638" s="34" t="str">
        <f t="shared" si="1555"/>
        <v>n/a</v>
      </c>
      <c r="T638" s="34" t="str">
        <f t="shared" si="1556"/>
        <v>n/a</v>
      </c>
      <c r="V638" s="33">
        <f>-VLOOKUP($A638,'pl-data'!$A:$BR,8+V$3)</f>
        <v>0</v>
      </c>
      <c r="W638" s="33">
        <f>-VLOOKUP($A638,'pl-data'!$A:$BR,38+W$3)</f>
        <v>0</v>
      </c>
      <c r="X638" s="33">
        <f>-VLOOKUP($A638,'pl-data'!$A:$BR,23+X$3)</f>
        <v>0</v>
      </c>
      <c r="Y638" s="34" t="str">
        <f t="shared" si="1558"/>
        <v>n/a</v>
      </c>
      <c r="Z638" s="34" t="str">
        <f t="shared" si="1559"/>
        <v>n/a</v>
      </c>
      <c r="AB638" s="33">
        <f>-VLOOKUP($A638,'pl-data'!$A:$BR,8+AB$3)</f>
        <v>0</v>
      </c>
      <c r="AC638" s="33">
        <f>-VLOOKUP($A638,'pl-data'!$A:$BR,38+AC$3)</f>
        <v>0</v>
      </c>
      <c r="AD638" s="33">
        <f>-VLOOKUP($A638,'pl-data'!$A:$BR,23+AD$3)</f>
        <v>0</v>
      </c>
      <c r="AE638" s="34" t="str">
        <f t="shared" si="1561"/>
        <v>n/a</v>
      </c>
      <c r="AF638" s="34" t="str">
        <f t="shared" si="1562"/>
        <v>n/a</v>
      </c>
      <c r="AH638" s="33">
        <f>-VLOOKUP($A638,'pl-data'!$A:$BR,8+AH$3)</f>
        <v>0</v>
      </c>
      <c r="AI638" s="33">
        <f>-VLOOKUP($A638,'pl-data'!$A:$BR,38+AI$3)</f>
        <v>0</v>
      </c>
      <c r="AJ638" s="33">
        <f>-VLOOKUP($A638,'pl-data'!$A:$BR,23+AJ$3)</f>
        <v>0</v>
      </c>
      <c r="AK638" s="34" t="str">
        <f t="shared" si="1564"/>
        <v>n/a</v>
      </c>
      <c r="AL638" s="34" t="str">
        <f t="shared" si="1565"/>
        <v>n/a</v>
      </c>
      <c r="AN638" s="33">
        <f>-VLOOKUP($A638,'pl-data'!$A:$BR,8+AN$3)</f>
        <v>0</v>
      </c>
      <c r="AO638" s="33">
        <f>-VLOOKUP($A638,'pl-data'!$A:$BR,38+AO$3)</f>
        <v>0</v>
      </c>
      <c r="AP638" s="33">
        <f>-VLOOKUP($A638,'pl-data'!$A:$BR,23+AP$3)</f>
        <v>0</v>
      </c>
      <c r="AQ638" s="34" t="str">
        <f t="shared" si="1567"/>
        <v>n/a</v>
      </c>
      <c r="AR638" s="34" t="str">
        <f t="shared" si="1568"/>
        <v>n/a</v>
      </c>
      <c r="AT638" s="33">
        <f>-VLOOKUP($A638,'pl-data'!$A:$BR,8+AT$3)</f>
        <v>0</v>
      </c>
      <c r="AU638" s="33">
        <f>-VLOOKUP($A638,'pl-data'!$A:$BR,38+AU$3)</f>
        <v>0</v>
      </c>
      <c r="AV638" s="33">
        <f>-VLOOKUP($A638,'pl-data'!$A:$BR,23+AV$3)</f>
        <v>0</v>
      </c>
      <c r="AW638" s="34" t="str">
        <f t="shared" si="1570"/>
        <v>n/a</v>
      </c>
      <c r="AX638" s="34" t="str">
        <f t="shared" si="1571"/>
        <v>n/a</v>
      </c>
      <c r="AZ638" s="33">
        <f>-VLOOKUP($A638,'pl-data'!$A:$BR,8+AZ$3)</f>
        <v>0</v>
      </c>
      <c r="BA638" s="33">
        <f>-VLOOKUP($A638,'pl-data'!$A:$BR,38+BA$3)</f>
        <v>0</v>
      </c>
      <c r="BB638" s="33">
        <f>-VLOOKUP($A638,'pl-data'!$A:$BR,23+BB$3)</f>
        <v>0</v>
      </c>
      <c r="BC638" s="34" t="str">
        <f t="shared" si="1573"/>
        <v>n/a</v>
      </c>
      <c r="BD638" s="34" t="str">
        <f t="shared" si="1574"/>
        <v>n/a</v>
      </c>
      <c r="BF638" s="33">
        <f>-VLOOKUP($A638,'pl-data'!$A:$BR,8+BF$3)</f>
        <v>0</v>
      </c>
      <c r="BG638" s="33">
        <f>-VLOOKUP($A638,'pl-data'!$A:$BR,38+BG$3)</f>
        <v>0</v>
      </c>
      <c r="BH638" s="33">
        <f>-VLOOKUP($A638,'pl-data'!$A:$BR,23+BH$3)</f>
        <v>0</v>
      </c>
      <c r="BI638" s="34" t="str">
        <f t="shared" si="1576"/>
        <v>n/a</v>
      </c>
      <c r="BJ638" s="34" t="str">
        <f t="shared" si="1577"/>
        <v>n/a</v>
      </c>
      <c r="BL638" s="33">
        <f>-VLOOKUP($A638,'pl-data'!$A:$BR,8+BL$3)</f>
        <v>0</v>
      </c>
      <c r="BM638" s="33">
        <f>-VLOOKUP($A638,'pl-data'!$A:$BR,38+BM$3)</f>
        <v>0</v>
      </c>
      <c r="BN638" s="33">
        <f>-VLOOKUP($A638,'pl-data'!$A:$BR,23+BN$3)</f>
        <v>0</v>
      </c>
      <c r="BO638" s="34" t="str">
        <f t="shared" si="1579"/>
        <v>n/a</v>
      </c>
      <c r="BP638" s="34" t="str">
        <f t="shared" si="1580"/>
        <v>n/a</v>
      </c>
      <c r="BR638" s="33">
        <f>-VLOOKUP($A638,'pl-data'!$A:$BR,8+BR$3)</f>
        <v>0</v>
      </c>
      <c r="BS638" s="33">
        <f>-VLOOKUP($A638,'pl-data'!$A:$BR,38+BS$3)</f>
        <v>0</v>
      </c>
      <c r="BT638" s="33">
        <f>-VLOOKUP($A638,'pl-data'!$A:$BR,23+BT$3)</f>
        <v>0</v>
      </c>
      <c r="BU638" s="34" t="str">
        <f t="shared" si="1582"/>
        <v>n/a</v>
      </c>
      <c r="BV638" s="34" t="str">
        <f t="shared" si="1583"/>
        <v>n/a</v>
      </c>
      <c r="BX638" s="33">
        <f t="shared" si="1600"/>
        <v>0</v>
      </c>
      <c r="BY638" s="33">
        <f t="shared" si="1601"/>
        <v>0</v>
      </c>
      <c r="BZ638" s="33">
        <f t="shared" si="1602"/>
        <v>0</v>
      </c>
      <c r="CA638" s="34" t="str">
        <f t="shared" si="1585"/>
        <v>n/a</v>
      </c>
      <c r="CB638" s="34" t="str">
        <f t="shared" si="1586"/>
        <v>n/a</v>
      </c>
    </row>
    <row r="639" spans="1:84" hidden="1" outlineLevel="2" x14ac:dyDescent="0.2">
      <c r="A639" s="49">
        <v>4825</v>
      </c>
      <c r="B639" s="43" t="str">
        <f>+masterfile!D1120</f>
        <v>4825 Apl. Abschreib. Geschäfts-, Firmenwert</v>
      </c>
      <c r="D639" s="33">
        <f>-VLOOKUP($A639,'pl-data'!$A:$BR,8+D$3)</f>
        <v>0</v>
      </c>
      <c r="E639" s="33">
        <f>-VLOOKUP($A639,'pl-data'!$A:$BR,38+E$3)</f>
        <v>0</v>
      </c>
      <c r="F639" s="33">
        <f>-VLOOKUP($A639,'pl-data'!$A:$BR,23+F$3)</f>
        <v>0</v>
      </c>
      <c r="G639" s="34" t="str">
        <f t="shared" si="1549"/>
        <v>n/a</v>
      </c>
      <c r="H639" s="34" t="str">
        <f t="shared" si="1550"/>
        <v>n/a</v>
      </c>
      <c r="J639" s="33">
        <f>-VLOOKUP($A639,'pl-data'!$A:$BR,8+J$3)</f>
        <v>0</v>
      </c>
      <c r="K639" s="33">
        <f>-VLOOKUP($A639,'pl-data'!$A:$BR,38+K$3)</f>
        <v>0</v>
      </c>
      <c r="L639" s="33">
        <f>-VLOOKUP($A639,'pl-data'!$A:$BR,23+L$3)</f>
        <v>0</v>
      </c>
      <c r="M639" s="34" t="str">
        <f t="shared" si="1552"/>
        <v>n/a</v>
      </c>
      <c r="N639" s="34" t="str">
        <f t="shared" si="1553"/>
        <v>n/a</v>
      </c>
      <c r="P639" s="33">
        <f>-VLOOKUP($A639,'pl-data'!$A:$BR,8+P$3)</f>
        <v>0</v>
      </c>
      <c r="Q639" s="33">
        <f>-VLOOKUP($A639,'pl-data'!$A:$BR,38+Q$3)</f>
        <v>0</v>
      </c>
      <c r="R639" s="33">
        <f>-VLOOKUP($A639,'pl-data'!$A:$BR,23+R$3)</f>
        <v>0</v>
      </c>
      <c r="S639" s="34" t="str">
        <f t="shared" si="1555"/>
        <v>n/a</v>
      </c>
      <c r="T639" s="34" t="str">
        <f t="shared" si="1556"/>
        <v>n/a</v>
      </c>
      <c r="V639" s="33">
        <f>-VLOOKUP($A639,'pl-data'!$A:$BR,8+V$3)</f>
        <v>0</v>
      </c>
      <c r="W639" s="33">
        <f>-VLOOKUP($A639,'pl-data'!$A:$BR,38+W$3)</f>
        <v>0</v>
      </c>
      <c r="X639" s="33">
        <f>-VLOOKUP($A639,'pl-data'!$A:$BR,23+X$3)</f>
        <v>0</v>
      </c>
      <c r="Y639" s="34" t="str">
        <f t="shared" si="1558"/>
        <v>n/a</v>
      </c>
      <c r="Z639" s="34" t="str">
        <f t="shared" si="1559"/>
        <v>n/a</v>
      </c>
      <c r="AB639" s="33">
        <f>-VLOOKUP($A639,'pl-data'!$A:$BR,8+AB$3)</f>
        <v>0</v>
      </c>
      <c r="AC639" s="33">
        <f>-VLOOKUP($A639,'pl-data'!$A:$BR,38+AC$3)</f>
        <v>0</v>
      </c>
      <c r="AD639" s="33">
        <f>-VLOOKUP($A639,'pl-data'!$A:$BR,23+AD$3)</f>
        <v>0</v>
      </c>
      <c r="AE639" s="34" t="str">
        <f t="shared" si="1561"/>
        <v>n/a</v>
      </c>
      <c r="AF639" s="34" t="str">
        <f t="shared" si="1562"/>
        <v>n/a</v>
      </c>
      <c r="AH639" s="33">
        <f>-VLOOKUP($A639,'pl-data'!$A:$BR,8+AH$3)</f>
        <v>0</v>
      </c>
      <c r="AI639" s="33">
        <f>-VLOOKUP($A639,'pl-data'!$A:$BR,38+AI$3)</f>
        <v>0</v>
      </c>
      <c r="AJ639" s="33">
        <f>-VLOOKUP($A639,'pl-data'!$A:$BR,23+AJ$3)</f>
        <v>0</v>
      </c>
      <c r="AK639" s="34" t="str">
        <f t="shared" si="1564"/>
        <v>n/a</v>
      </c>
      <c r="AL639" s="34" t="str">
        <f t="shared" si="1565"/>
        <v>n/a</v>
      </c>
      <c r="AN639" s="33">
        <f>-VLOOKUP($A639,'pl-data'!$A:$BR,8+AN$3)</f>
        <v>0</v>
      </c>
      <c r="AO639" s="33">
        <f>-VLOOKUP($A639,'pl-data'!$A:$BR,38+AO$3)</f>
        <v>0</v>
      </c>
      <c r="AP639" s="33">
        <f>-VLOOKUP($A639,'pl-data'!$A:$BR,23+AP$3)</f>
        <v>0</v>
      </c>
      <c r="AQ639" s="34" t="str">
        <f t="shared" si="1567"/>
        <v>n/a</v>
      </c>
      <c r="AR639" s="34" t="str">
        <f t="shared" si="1568"/>
        <v>n/a</v>
      </c>
      <c r="AT639" s="33">
        <f>-VLOOKUP($A639,'pl-data'!$A:$BR,8+AT$3)</f>
        <v>0</v>
      </c>
      <c r="AU639" s="33">
        <f>-VLOOKUP($A639,'pl-data'!$A:$BR,38+AU$3)</f>
        <v>0</v>
      </c>
      <c r="AV639" s="33">
        <f>-VLOOKUP($A639,'pl-data'!$A:$BR,23+AV$3)</f>
        <v>0</v>
      </c>
      <c r="AW639" s="34" t="str">
        <f t="shared" si="1570"/>
        <v>n/a</v>
      </c>
      <c r="AX639" s="34" t="str">
        <f t="shared" si="1571"/>
        <v>n/a</v>
      </c>
      <c r="AZ639" s="33">
        <f>-VLOOKUP($A639,'pl-data'!$A:$BR,8+AZ$3)</f>
        <v>0</v>
      </c>
      <c r="BA639" s="33">
        <f>-VLOOKUP($A639,'pl-data'!$A:$BR,38+BA$3)</f>
        <v>0</v>
      </c>
      <c r="BB639" s="33">
        <f>-VLOOKUP($A639,'pl-data'!$A:$BR,23+BB$3)</f>
        <v>0</v>
      </c>
      <c r="BC639" s="34" t="str">
        <f t="shared" si="1573"/>
        <v>n/a</v>
      </c>
      <c r="BD639" s="34" t="str">
        <f t="shared" si="1574"/>
        <v>n/a</v>
      </c>
      <c r="BF639" s="33">
        <f>-VLOOKUP($A639,'pl-data'!$A:$BR,8+BF$3)</f>
        <v>0</v>
      </c>
      <c r="BG639" s="33">
        <f>-VLOOKUP($A639,'pl-data'!$A:$BR,38+BG$3)</f>
        <v>0</v>
      </c>
      <c r="BH639" s="33">
        <f>-VLOOKUP($A639,'pl-data'!$A:$BR,23+BH$3)</f>
        <v>0</v>
      </c>
      <c r="BI639" s="34" t="str">
        <f t="shared" si="1576"/>
        <v>n/a</v>
      </c>
      <c r="BJ639" s="34" t="str">
        <f t="shared" si="1577"/>
        <v>n/a</v>
      </c>
      <c r="BL639" s="33">
        <f>-VLOOKUP($A639,'pl-data'!$A:$BR,8+BL$3)</f>
        <v>0</v>
      </c>
      <c r="BM639" s="33">
        <f>-VLOOKUP($A639,'pl-data'!$A:$BR,38+BM$3)</f>
        <v>0</v>
      </c>
      <c r="BN639" s="33">
        <f>-VLOOKUP($A639,'pl-data'!$A:$BR,23+BN$3)</f>
        <v>0</v>
      </c>
      <c r="BO639" s="34" t="str">
        <f t="shared" si="1579"/>
        <v>n/a</v>
      </c>
      <c r="BP639" s="34" t="str">
        <f t="shared" si="1580"/>
        <v>n/a</v>
      </c>
      <c r="BR639" s="33">
        <f>-VLOOKUP($A639,'pl-data'!$A:$BR,8+BR$3)</f>
        <v>0</v>
      </c>
      <c r="BS639" s="33">
        <f>-VLOOKUP($A639,'pl-data'!$A:$BR,38+BS$3)</f>
        <v>0</v>
      </c>
      <c r="BT639" s="33">
        <f>-VLOOKUP($A639,'pl-data'!$A:$BR,23+BT$3)</f>
        <v>0</v>
      </c>
      <c r="BU639" s="34" t="str">
        <f t="shared" si="1582"/>
        <v>n/a</v>
      </c>
      <c r="BV639" s="34" t="str">
        <f t="shared" si="1583"/>
        <v>n/a</v>
      </c>
      <c r="BX639" s="33">
        <f t="shared" si="1600"/>
        <v>0</v>
      </c>
      <c r="BY639" s="33">
        <f t="shared" si="1601"/>
        <v>0</v>
      </c>
      <c r="BZ639" s="33">
        <f t="shared" si="1602"/>
        <v>0</v>
      </c>
      <c r="CA639" s="34" t="str">
        <f t="shared" si="1585"/>
        <v>n/a</v>
      </c>
      <c r="CB639" s="34" t="str">
        <f t="shared" si="1586"/>
        <v>n/a</v>
      </c>
    </row>
    <row r="640" spans="1:84" ht="24" hidden="1" outlineLevel="2" x14ac:dyDescent="0.2">
      <c r="A640" s="49">
        <v>4826</v>
      </c>
      <c r="B640" s="43" t="str">
        <f>+masterfile!D1121</f>
        <v>4826 Apl. Abschreibungen immaterielle VermG</v>
      </c>
      <c r="D640" s="33">
        <f>-VLOOKUP($A640,'pl-data'!$A:$BR,8+D$3)</f>
        <v>0</v>
      </c>
      <c r="E640" s="33">
        <f>-VLOOKUP($A640,'pl-data'!$A:$BR,38+E$3)</f>
        <v>0</v>
      </c>
      <c r="F640" s="33">
        <f>-VLOOKUP($A640,'pl-data'!$A:$BR,23+F$3)</f>
        <v>0</v>
      </c>
      <c r="G640" s="34" t="str">
        <f t="shared" si="1549"/>
        <v>n/a</v>
      </c>
      <c r="H640" s="34" t="str">
        <f t="shared" si="1550"/>
        <v>n/a</v>
      </c>
      <c r="J640" s="33">
        <f>-VLOOKUP($A640,'pl-data'!$A:$BR,8+J$3)</f>
        <v>0</v>
      </c>
      <c r="K640" s="33">
        <f>-VLOOKUP($A640,'pl-data'!$A:$BR,38+K$3)</f>
        <v>0</v>
      </c>
      <c r="L640" s="33">
        <f>-VLOOKUP($A640,'pl-data'!$A:$BR,23+L$3)</f>
        <v>0</v>
      </c>
      <c r="M640" s="34" t="str">
        <f t="shared" si="1552"/>
        <v>n/a</v>
      </c>
      <c r="N640" s="34" t="str">
        <f t="shared" si="1553"/>
        <v>n/a</v>
      </c>
      <c r="P640" s="33">
        <f>-VLOOKUP($A640,'pl-data'!$A:$BR,8+P$3)</f>
        <v>0</v>
      </c>
      <c r="Q640" s="33">
        <f>-VLOOKUP($A640,'pl-data'!$A:$BR,38+Q$3)</f>
        <v>0</v>
      </c>
      <c r="R640" s="33">
        <f>-VLOOKUP($A640,'pl-data'!$A:$BR,23+R$3)</f>
        <v>0</v>
      </c>
      <c r="S640" s="34" t="str">
        <f t="shared" si="1555"/>
        <v>n/a</v>
      </c>
      <c r="T640" s="34" t="str">
        <f t="shared" si="1556"/>
        <v>n/a</v>
      </c>
      <c r="V640" s="33">
        <f>-VLOOKUP($A640,'pl-data'!$A:$BR,8+V$3)</f>
        <v>0</v>
      </c>
      <c r="W640" s="33">
        <f>-VLOOKUP($A640,'pl-data'!$A:$BR,38+W$3)</f>
        <v>0</v>
      </c>
      <c r="X640" s="33">
        <f>-VLOOKUP($A640,'pl-data'!$A:$BR,23+X$3)</f>
        <v>0</v>
      </c>
      <c r="Y640" s="34" t="str">
        <f t="shared" si="1558"/>
        <v>n/a</v>
      </c>
      <c r="Z640" s="34" t="str">
        <f t="shared" si="1559"/>
        <v>n/a</v>
      </c>
      <c r="AB640" s="33">
        <f>-VLOOKUP($A640,'pl-data'!$A:$BR,8+AB$3)</f>
        <v>0</v>
      </c>
      <c r="AC640" s="33">
        <f>-VLOOKUP($A640,'pl-data'!$A:$BR,38+AC$3)</f>
        <v>0</v>
      </c>
      <c r="AD640" s="33">
        <f>-VLOOKUP($A640,'pl-data'!$A:$BR,23+AD$3)</f>
        <v>0</v>
      </c>
      <c r="AE640" s="34" t="str">
        <f t="shared" si="1561"/>
        <v>n/a</v>
      </c>
      <c r="AF640" s="34" t="str">
        <f t="shared" si="1562"/>
        <v>n/a</v>
      </c>
      <c r="AH640" s="33">
        <f>-VLOOKUP($A640,'pl-data'!$A:$BR,8+AH$3)</f>
        <v>0</v>
      </c>
      <c r="AI640" s="33">
        <f>-VLOOKUP($A640,'pl-data'!$A:$BR,38+AI$3)</f>
        <v>0</v>
      </c>
      <c r="AJ640" s="33">
        <f>-VLOOKUP($A640,'pl-data'!$A:$BR,23+AJ$3)</f>
        <v>0</v>
      </c>
      <c r="AK640" s="34" t="str">
        <f t="shared" si="1564"/>
        <v>n/a</v>
      </c>
      <c r="AL640" s="34" t="str">
        <f t="shared" si="1565"/>
        <v>n/a</v>
      </c>
      <c r="AN640" s="33">
        <f>-VLOOKUP($A640,'pl-data'!$A:$BR,8+AN$3)</f>
        <v>0</v>
      </c>
      <c r="AO640" s="33">
        <f>-VLOOKUP($A640,'pl-data'!$A:$BR,38+AO$3)</f>
        <v>0</v>
      </c>
      <c r="AP640" s="33">
        <f>-VLOOKUP($A640,'pl-data'!$A:$BR,23+AP$3)</f>
        <v>0</v>
      </c>
      <c r="AQ640" s="34" t="str">
        <f t="shared" si="1567"/>
        <v>n/a</v>
      </c>
      <c r="AR640" s="34" t="str">
        <f t="shared" si="1568"/>
        <v>n/a</v>
      </c>
      <c r="AT640" s="33">
        <f>-VLOOKUP($A640,'pl-data'!$A:$BR,8+AT$3)</f>
        <v>0</v>
      </c>
      <c r="AU640" s="33">
        <f>-VLOOKUP($A640,'pl-data'!$A:$BR,38+AU$3)</f>
        <v>0</v>
      </c>
      <c r="AV640" s="33">
        <f>-VLOOKUP($A640,'pl-data'!$A:$BR,23+AV$3)</f>
        <v>0</v>
      </c>
      <c r="AW640" s="34" t="str">
        <f t="shared" si="1570"/>
        <v>n/a</v>
      </c>
      <c r="AX640" s="34" t="str">
        <f t="shared" si="1571"/>
        <v>n/a</v>
      </c>
      <c r="AZ640" s="33">
        <f>-VLOOKUP($A640,'pl-data'!$A:$BR,8+AZ$3)</f>
        <v>0</v>
      </c>
      <c r="BA640" s="33">
        <f>-VLOOKUP($A640,'pl-data'!$A:$BR,38+BA$3)</f>
        <v>0</v>
      </c>
      <c r="BB640" s="33">
        <f>-VLOOKUP($A640,'pl-data'!$A:$BR,23+BB$3)</f>
        <v>0</v>
      </c>
      <c r="BC640" s="34" t="str">
        <f t="shared" si="1573"/>
        <v>n/a</v>
      </c>
      <c r="BD640" s="34" t="str">
        <f t="shared" si="1574"/>
        <v>n/a</v>
      </c>
      <c r="BF640" s="33">
        <f>-VLOOKUP($A640,'pl-data'!$A:$BR,8+BF$3)</f>
        <v>0</v>
      </c>
      <c r="BG640" s="33">
        <f>-VLOOKUP($A640,'pl-data'!$A:$BR,38+BG$3)</f>
        <v>0</v>
      </c>
      <c r="BH640" s="33">
        <f>-VLOOKUP($A640,'pl-data'!$A:$BR,23+BH$3)</f>
        <v>0</v>
      </c>
      <c r="BI640" s="34" t="str">
        <f t="shared" si="1576"/>
        <v>n/a</v>
      </c>
      <c r="BJ640" s="34" t="str">
        <f t="shared" si="1577"/>
        <v>n/a</v>
      </c>
      <c r="BL640" s="33">
        <f>-VLOOKUP($A640,'pl-data'!$A:$BR,8+BL$3)</f>
        <v>0</v>
      </c>
      <c r="BM640" s="33">
        <f>-VLOOKUP($A640,'pl-data'!$A:$BR,38+BM$3)</f>
        <v>0</v>
      </c>
      <c r="BN640" s="33">
        <f>-VLOOKUP($A640,'pl-data'!$A:$BR,23+BN$3)</f>
        <v>0</v>
      </c>
      <c r="BO640" s="34" t="str">
        <f t="shared" si="1579"/>
        <v>n/a</v>
      </c>
      <c r="BP640" s="34" t="str">
        <f t="shared" si="1580"/>
        <v>n/a</v>
      </c>
      <c r="BR640" s="33">
        <f>-VLOOKUP($A640,'pl-data'!$A:$BR,8+BR$3)</f>
        <v>0</v>
      </c>
      <c r="BS640" s="33">
        <f>-VLOOKUP($A640,'pl-data'!$A:$BR,38+BS$3)</f>
        <v>0</v>
      </c>
      <c r="BT640" s="33">
        <f>-VLOOKUP($A640,'pl-data'!$A:$BR,23+BT$3)</f>
        <v>0</v>
      </c>
      <c r="BU640" s="34" t="str">
        <f t="shared" si="1582"/>
        <v>n/a</v>
      </c>
      <c r="BV640" s="34" t="str">
        <f t="shared" si="1583"/>
        <v>n/a</v>
      </c>
      <c r="BX640" s="33">
        <f t="shared" si="1600"/>
        <v>0</v>
      </c>
      <c r="BY640" s="33">
        <f t="shared" si="1601"/>
        <v>0</v>
      </c>
      <c r="BZ640" s="33">
        <f t="shared" si="1602"/>
        <v>0</v>
      </c>
      <c r="CA640" s="34" t="str">
        <f t="shared" si="1585"/>
        <v>n/a</v>
      </c>
      <c r="CB640" s="34" t="str">
        <f t="shared" si="1586"/>
        <v>n/a</v>
      </c>
    </row>
    <row r="641" spans="1:80" ht="24" hidden="1" outlineLevel="2" x14ac:dyDescent="0.2">
      <c r="A641" s="49">
        <v>4827</v>
      </c>
      <c r="B641" s="43" t="str">
        <f>+masterfile!D1122</f>
        <v>4827 Apl. Abschreibung selbst gesch. imm.VG</v>
      </c>
      <c r="D641" s="33">
        <f>-VLOOKUP($A641,'pl-data'!$A:$BR,8+D$3)</f>
        <v>0</v>
      </c>
      <c r="E641" s="33">
        <f>-VLOOKUP($A641,'pl-data'!$A:$BR,38+E$3)</f>
        <v>0</v>
      </c>
      <c r="F641" s="33">
        <f>-VLOOKUP($A641,'pl-data'!$A:$BR,23+F$3)</f>
        <v>0</v>
      </c>
      <c r="G641" s="34" t="str">
        <f t="shared" si="1549"/>
        <v>n/a</v>
      </c>
      <c r="H641" s="34" t="str">
        <f t="shared" si="1550"/>
        <v>n/a</v>
      </c>
      <c r="J641" s="33">
        <f>-VLOOKUP($A641,'pl-data'!$A:$BR,8+J$3)</f>
        <v>0</v>
      </c>
      <c r="K641" s="33">
        <f>-VLOOKUP($A641,'pl-data'!$A:$BR,38+K$3)</f>
        <v>0</v>
      </c>
      <c r="L641" s="33">
        <f>-VLOOKUP($A641,'pl-data'!$A:$BR,23+L$3)</f>
        <v>0</v>
      </c>
      <c r="M641" s="34" t="str">
        <f t="shared" si="1552"/>
        <v>n/a</v>
      </c>
      <c r="N641" s="34" t="str">
        <f t="shared" si="1553"/>
        <v>n/a</v>
      </c>
      <c r="P641" s="33">
        <f>-VLOOKUP($A641,'pl-data'!$A:$BR,8+P$3)</f>
        <v>0</v>
      </c>
      <c r="Q641" s="33">
        <f>-VLOOKUP($A641,'pl-data'!$A:$BR,38+Q$3)</f>
        <v>0</v>
      </c>
      <c r="R641" s="33">
        <f>-VLOOKUP($A641,'pl-data'!$A:$BR,23+R$3)</f>
        <v>0</v>
      </c>
      <c r="S641" s="34" t="str">
        <f t="shared" si="1555"/>
        <v>n/a</v>
      </c>
      <c r="T641" s="34" t="str">
        <f t="shared" si="1556"/>
        <v>n/a</v>
      </c>
      <c r="V641" s="33">
        <f>-VLOOKUP($A641,'pl-data'!$A:$BR,8+V$3)</f>
        <v>0</v>
      </c>
      <c r="W641" s="33">
        <f>-VLOOKUP($A641,'pl-data'!$A:$BR,38+W$3)</f>
        <v>0</v>
      </c>
      <c r="X641" s="33">
        <f>-VLOOKUP($A641,'pl-data'!$A:$BR,23+X$3)</f>
        <v>0</v>
      </c>
      <c r="Y641" s="34" t="str">
        <f t="shared" si="1558"/>
        <v>n/a</v>
      </c>
      <c r="Z641" s="34" t="str">
        <f t="shared" si="1559"/>
        <v>n/a</v>
      </c>
      <c r="AB641" s="33">
        <f>-VLOOKUP($A641,'pl-data'!$A:$BR,8+AB$3)</f>
        <v>0</v>
      </c>
      <c r="AC641" s="33">
        <f>-VLOOKUP($A641,'pl-data'!$A:$BR,38+AC$3)</f>
        <v>0</v>
      </c>
      <c r="AD641" s="33">
        <f>-VLOOKUP($A641,'pl-data'!$A:$BR,23+AD$3)</f>
        <v>0</v>
      </c>
      <c r="AE641" s="34" t="str">
        <f t="shared" si="1561"/>
        <v>n/a</v>
      </c>
      <c r="AF641" s="34" t="str">
        <f t="shared" si="1562"/>
        <v>n/a</v>
      </c>
      <c r="AH641" s="33">
        <f>-VLOOKUP($A641,'pl-data'!$A:$BR,8+AH$3)</f>
        <v>0</v>
      </c>
      <c r="AI641" s="33">
        <f>-VLOOKUP($A641,'pl-data'!$A:$BR,38+AI$3)</f>
        <v>0</v>
      </c>
      <c r="AJ641" s="33">
        <f>-VLOOKUP($A641,'pl-data'!$A:$BR,23+AJ$3)</f>
        <v>0</v>
      </c>
      <c r="AK641" s="34" t="str">
        <f t="shared" si="1564"/>
        <v>n/a</v>
      </c>
      <c r="AL641" s="34" t="str">
        <f t="shared" si="1565"/>
        <v>n/a</v>
      </c>
      <c r="AN641" s="33">
        <f>-VLOOKUP($A641,'pl-data'!$A:$BR,8+AN$3)</f>
        <v>0</v>
      </c>
      <c r="AO641" s="33">
        <f>-VLOOKUP($A641,'pl-data'!$A:$BR,38+AO$3)</f>
        <v>0</v>
      </c>
      <c r="AP641" s="33">
        <f>-VLOOKUP($A641,'pl-data'!$A:$BR,23+AP$3)</f>
        <v>0</v>
      </c>
      <c r="AQ641" s="34" t="str">
        <f t="shared" si="1567"/>
        <v>n/a</v>
      </c>
      <c r="AR641" s="34" t="str">
        <f t="shared" si="1568"/>
        <v>n/a</v>
      </c>
      <c r="AT641" s="33">
        <f>-VLOOKUP($A641,'pl-data'!$A:$BR,8+AT$3)</f>
        <v>0</v>
      </c>
      <c r="AU641" s="33">
        <f>-VLOOKUP($A641,'pl-data'!$A:$BR,38+AU$3)</f>
        <v>0</v>
      </c>
      <c r="AV641" s="33">
        <f>-VLOOKUP($A641,'pl-data'!$A:$BR,23+AV$3)</f>
        <v>0</v>
      </c>
      <c r="AW641" s="34" t="str">
        <f t="shared" si="1570"/>
        <v>n/a</v>
      </c>
      <c r="AX641" s="34" t="str">
        <f t="shared" si="1571"/>
        <v>n/a</v>
      </c>
      <c r="AZ641" s="33">
        <f>-VLOOKUP($A641,'pl-data'!$A:$BR,8+AZ$3)</f>
        <v>0</v>
      </c>
      <c r="BA641" s="33">
        <f>-VLOOKUP($A641,'pl-data'!$A:$BR,38+BA$3)</f>
        <v>0</v>
      </c>
      <c r="BB641" s="33">
        <f>-VLOOKUP($A641,'pl-data'!$A:$BR,23+BB$3)</f>
        <v>0</v>
      </c>
      <c r="BC641" s="34" t="str">
        <f t="shared" si="1573"/>
        <v>n/a</v>
      </c>
      <c r="BD641" s="34" t="str">
        <f t="shared" si="1574"/>
        <v>n/a</v>
      </c>
      <c r="BF641" s="33">
        <f>-VLOOKUP($A641,'pl-data'!$A:$BR,8+BF$3)</f>
        <v>0</v>
      </c>
      <c r="BG641" s="33">
        <f>-VLOOKUP($A641,'pl-data'!$A:$BR,38+BG$3)</f>
        <v>0</v>
      </c>
      <c r="BH641" s="33">
        <f>-VLOOKUP($A641,'pl-data'!$A:$BR,23+BH$3)</f>
        <v>0</v>
      </c>
      <c r="BI641" s="34" t="str">
        <f t="shared" si="1576"/>
        <v>n/a</v>
      </c>
      <c r="BJ641" s="34" t="str">
        <f t="shared" si="1577"/>
        <v>n/a</v>
      </c>
      <c r="BL641" s="33">
        <f>-VLOOKUP($A641,'pl-data'!$A:$BR,8+BL$3)</f>
        <v>0</v>
      </c>
      <c r="BM641" s="33">
        <f>-VLOOKUP($A641,'pl-data'!$A:$BR,38+BM$3)</f>
        <v>0</v>
      </c>
      <c r="BN641" s="33">
        <f>-VLOOKUP($A641,'pl-data'!$A:$BR,23+BN$3)</f>
        <v>0</v>
      </c>
      <c r="BO641" s="34" t="str">
        <f t="shared" si="1579"/>
        <v>n/a</v>
      </c>
      <c r="BP641" s="34" t="str">
        <f t="shared" si="1580"/>
        <v>n/a</v>
      </c>
      <c r="BR641" s="33">
        <f>-VLOOKUP($A641,'pl-data'!$A:$BR,8+BR$3)</f>
        <v>0</v>
      </c>
      <c r="BS641" s="33">
        <f>-VLOOKUP($A641,'pl-data'!$A:$BR,38+BS$3)</f>
        <v>0</v>
      </c>
      <c r="BT641" s="33">
        <f>-VLOOKUP($A641,'pl-data'!$A:$BR,23+BT$3)</f>
        <v>0</v>
      </c>
      <c r="BU641" s="34" t="str">
        <f t="shared" si="1582"/>
        <v>n/a</v>
      </c>
      <c r="BV641" s="34" t="str">
        <f t="shared" si="1583"/>
        <v>n/a</v>
      </c>
      <c r="BX641" s="33">
        <f t="shared" si="1600"/>
        <v>0</v>
      </c>
      <c r="BY641" s="33">
        <f t="shared" si="1601"/>
        <v>0</v>
      </c>
      <c r="BZ641" s="33">
        <f t="shared" si="1602"/>
        <v>0</v>
      </c>
      <c r="CA641" s="34" t="str">
        <f t="shared" si="1585"/>
        <v>n/a</v>
      </c>
      <c r="CB641" s="34" t="str">
        <f t="shared" si="1586"/>
        <v>n/a</v>
      </c>
    </row>
    <row r="642" spans="1:80" hidden="1" outlineLevel="2" x14ac:dyDescent="0.2">
      <c r="A642" s="49">
        <v>4830</v>
      </c>
      <c r="B642" s="43" t="str">
        <f>+masterfile!D1123</f>
        <v>4830 Abschreibungen auf Sachanlagen</v>
      </c>
      <c r="D642" s="33">
        <f>-VLOOKUP($A642,'pl-data'!$A:$BR,8+D$3)</f>
        <v>-1.3888888888888891</v>
      </c>
      <c r="E642" s="33">
        <f>-VLOOKUP($A642,'pl-data'!$A:$BR,38+E$3)</f>
        <v>-1.4305555555555558</v>
      </c>
      <c r="F642" s="33">
        <f>-VLOOKUP($A642,'pl-data'!$A:$BR,23+F$3)</f>
        <v>0</v>
      </c>
      <c r="G642" s="34">
        <f t="shared" si="1549"/>
        <v>-1</v>
      </c>
      <c r="H642" s="34">
        <f t="shared" si="1550"/>
        <v>-1</v>
      </c>
      <c r="J642" s="33">
        <f>-VLOOKUP($A642,'pl-data'!$A:$BR,8+J$3)</f>
        <v>-1.3888888888888891</v>
      </c>
      <c r="K642" s="33">
        <f>-VLOOKUP($A642,'pl-data'!$A:$BR,38+K$3)</f>
        <v>-1.4305555555555558</v>
      </c>
      <c r="L642" s="33">
        <f>-VLOOKUP($A642,'pl-data'!$A:$BR,23+L$3)</f>
        <v>0</v>
      </c>
      <c r="M642" s="34">
        <f t="shared" si="1552"/>
        <v>-1</v>
      </c>
      <c r="N642" s="34">
        <f t="shared" si="1553"/>
        <v>-1</v>
      </c>
      <c r="P642" s="33">
        <f>-VLOOKUP($A642,'pl-data'!$A:$BR,8+P$3)</f>
        <v>-1.3888888888888891</v>
      </c>
      <c r="Q642" s="33">
        <f>-VLOOKUP($A642,'pl-data'!$A:$BR,38+Q$3)</f>
        <v>-1.4305555555555558</v>
      </c>
      <c r="R642" s="33">
        <f>-VLOOKUP($A642,'pl-data'!$A:$BR,23+R$3)</f>
        <v>0</v>
      </c>
      <c r="S642" s="34">
        <f t="shared" si="1555"/>
        <v>-1</v>
      </c>
      <c r="T642" s="34">
        <f t="shared" si="1556"/>
        <v>-1</v>
      </c>
      <c r="V642" s="33">
        <f>-VLOOKUP($A642,'pl-data'!$A:$BR,8+V$3)</f>
        <v>-1.3888888888888891</v>
      </c>
      <c r="W642" s="33">
        <f>-VLOOKUP($A642,'pl-data'!$A:$BR,38+W$3)</f>
        <v>-1.4305555555555558</v>
      </c>
      <c r="X642" s="33">
        <f>-VLOOKUP($A642,'pl-data'!$A:$BR,23+X$3)</f>
        <v>0</v>
      </c>
      <c r="Y642" s="34">
        <f t="shared" si="1558"/>
        <v>-1</v>
      </c>
      <c r="Z642" s="34">
        <f t="shared" si="1559"/>
        <v>-1</v>
      </c>
      <c r="AB642" s="33">
        <f>-VLOOKUP($A642,'pl-data'!$A:$BR,8+AB$3)</f>
        <v>-1.3888888888888891</v>
      </c>
      <c r="AC642" s="33">
        <f>-VLOOKUP($A642,'pl-data'!$A:$BR,38+AC$3)</f>
        <v>-1.4305555555555558</v>
      </c>
      <c r="AD642" s="33">
        <f>-VLOOKUP($A642,'pl-data'!$A:$BR,23+AD$3)</f>
        <v>0</v>
      </c>
      <c r="AE642" s="34">
        <f t="shared" si="1561"/>
        <v>-1</v>
      </c>
      <c r="AF642" s="34">
        <f t="shared" si="1562"/>
        <v>-1</v>
      </c>
      <c r="AH642" s="33">
        <f>-VLOOKUP($A642,'pl-data'!$A:$BR,8+AH$3)</f>
        <v>-1.3888888888888891</v>
      </c>
      <c r="AI642" s="33">
        <f>-VLOOKUP($A642,'pl-data'!$A:$BR,38+AI$3)</f>
        <v>-1.4305555555555558</v>
      </c>
      <c r="AJ642" s="33">
        <f>-VLOOKUP($A642,'pl-data'!$A:$BR,23+AJ$3)</f>
        <v>0</v>
      </c>
      <c r="AK642" s="34">
        <f t="shared" si="1564"/>
        <v>-1</v>
      </c>
      <c r="AL642" s="34">
        <f t="shared" si="1565"/>
        <v>-1</v>
      </c>
      <c r="AN642" s="33">
        <f>-VLOOKUP($A642,'pl-data'!$A:$BR,8+AN$3)</f>
        <v>-1.3888888888888891</v>
      </c>
      <c r="AO642" s="33">
        <f>-VLOOKUP($A642,'pl-data'!$A:$BR,38+AO$3)</f>
        <v>-1.4305555555555558</v>
      </c>
      <c r="AP642" s="33">
        <f>-VLOOKUP($A642,'pl-data'!$A:$BR,23+AP$3)</f>
        <v>0</v>
      </c>
      <c r="AQ642" s="34">
        <f t="shared" si="1567"/>
        <v>-1</v>
      </c>
      <c r="AR642" s="34">
        <f t="shared" si="1568"/>
        <v>-1</v>
      </c>
      <c r="AT642" s="33">
        <f>-VLOOKUP($A642,'pl-data'!$A:$BR,8+AT$3)</f>
        <v>-1.3888888888888891</v>
      </c>
      <c r="AU642" s="33">
        <f>-VLOOKUP($A642,'pl-data'!$A:$BR,38+AU$3)</f>
        <v>-1.4305555555555558</v>
      </c>
      <c r="AV642" s="33">
        <f>-VLOOKUP($A642,'pl-data'!$A:$BR,23+AV$3)</f>
        <v>0</v>
      </c>
      <c r="AW642" s="34">
        <f t="shared" si="1570"/>
        <v>-1</v>
      </c>
      <c r="AX642" s="34">
        <f t="shared" si="1571"/>
        <v>-1</v>
      </c>
      <c r="AZ642" s="33">
        <f>-VLOOKUP($A642,'pl-data'!$A:$BR,8+AZ$3)</f>
        <v>-1.3888888888888891</v>
      </c>
      <c r="BA642" s="33">
        <f>-VLOOKUP($A642,'pl-data'!$A:$BR,38+BA$3)</f>
        <v>-1.4305555555555558</v>
      </c>
      <c r="BB642" s="33">
        <f>-VLOOKUP($A642,'pl-data'!$A:$BR,23+BB$3)</f>
        <v>0</v>
      </c>
      <c r="BC642" s="34">
        <f t="shared" si="1573"/>
        <v>-1</v>
      </c>
      <c r="BD642" s="34">
        <f t="shared" si="1574"/>
        <v>-1</v>
      </c>
      <c r="BF642" s="33">
        <f>-VLOOKUP($A642,'pl-data'!$A:$BR,8+BF$3)</f>
        <v>-1.3888888888888891</v>
      </c>
      <c r="BG642" s="33">
        <f>-VLOOKUP($A642,'pl-data'!$A:$BR,38+BG$3)</f>
        <v>-1.4305555555555558</v>
      </c>
      <c r="BH642" s="33">
        <f>-VLOOKUP($A642,'pl-data'!$A:$BR,23+BH$3)</f>
        <v>0</v>
      </c>
      <c r="BI642" s="34">
        <f t="shared" si="1576"/>
        <v>-1</v>
      </c>
      <c r="BJ642" s="34">
        <f t="shared" si="1577"/>
        <v>-1</v>
      </c>
      <c r="BL642" s="33">
        <f>-VLOOKUP($A642,'pl-data'!$A:$BR,8+BL$3)</f>
        <v>-1.3888888888888891</v>
      </c>
      <c r="BM642" s="33">
        <f>-VLOOKUP($A642,'pl-data'!$A:$BR,38+BM$3)</f>
        <v>-1.4305555555555558</v>
      </c>
      <c r="BN642" s="33">
        <f>-VLOOKUP($A642,'pl-data'!$A:$BR,23+BN$3)</f>
        <v>0</v>
      </c>
      <c r="BO642" s="34">
        <f t="shared" si="1579"/>
        <v>-1</v>
      </c>
      <c r="BP642" s="34">
        <f t="shared" si="1580"/>
        <v>-1</v>
      </c>
      <c r="BR642" s="33">
        <f>-VLOOKUP($A642,'pl-data'!$A:$BR,8+BR$3)</f>
        <v>-1.3888888888888891</v>
      </c>
      <c r="BS642" s="33">
        <f>-VLOOKUP($A642,'pl-data'!$A:$BR,38+BS$3)</f>
        <v>-1.4305555555555558</v>
      </c>
      <c r="BT642" s="33">
        <f>-VLOOKUP($A642,'pl-data'!$A:$BR,23+BT$3)</f>
        <v>0</v>
      </c>
      <c r="BU642" s="34">
        <f t="shared" si="1582"/>
        <v>-1</v>
      </c>
      <c r="BV642" s="34">
        <f t="shared" si="1583"/>
        <v>-1</v>
      </c>
      <c r="BX642" s="33">
        <f t="shared" si="1600"/>
        <v>-16.666666666666668</v>
      </c>
      <c r="BY642" s="33">
        <f t="shared" si="1601"/>
        <v>-17.166666666666668</v>
      </c>
      <c r="BZ642" s="33">
        <f t="shared" si="1602"/>
        <v>0</v>
      </c>
      <c r="CA642" s="34">
        <f t="shared" si="1585"/>
        <v>-1</v>
      </c>
      <c r="CB642" s="34">
        <f t="shared" si="1586"/>
        <v>-1</v>
      </c>
    </row>
    <row r="643" spans="1:80" hidden="1" outlineLevel="2" x14ac:dyDescent="0.2">
      <c r="A643" s="49">
        <v>4831</v>
      </c>
      <c r="B643" s="43" t="str">
        <f>+masterfile!D1124</f>
        <v>4831 Abschreibungen auf Gebäude</v>
      </c>
      <c r="D643" s="33">
        <f>-VLOOKUP($A643,'pl-data'!$A:$BR,8+D$3)</f>
        <v>-11.111111111111112</v>
      </c>
      <c r="E643" s="33">
        <f>-VLOOKUP($A643,'pl-data'!$A:$BR,38+E$3)</f>
        <v>-11.444444444444446</v>
      </c>
      <c r="F643" s="33">
        <f>-VLOOKUP($A643,'pl-data'!$A:$BR,23+F$3)</f>
        <v>0</v>
      </c>
      <c r="G643" s="34">
        <f t="shared" si="1549"/>
        <v>-1</v>
      </c>
      <c r="H643" s="34">
        <f t="shared" si="1550"/>
        <v>-1</v>
      </c>
      <c r="J643" s="33">
        <f>-VLOOKUP($A643,'pl-data'!$A:$BR,8+J$3)</f>
        <v>-11.111111111111112</v>
      </c>
      <c r="K643" s="33">
        <f>-VLOOKUP($A643,'pl-data'!$A:$BR,38+K$3)</f>
        <v>-11.444444444444446</v>
      </c>
      <c r="L643" s="33">
        <f>-VLOOKUP($A643,'pl-data'!$A:$BR,23+L$3)</f>
        <v>0</v>
      </c>
      <c r="M643" s="34">
        <f t="shared" si="1552"/>
        <v>-1</v>
      </c>
      <c r="N643" s="34">
        <f t="shared" si="1553"/>
        <v>-1</v>
      </c>
      <c r="P643" s="33">
        <f>-VLOOKUP($A643,'pl-data'!$A:$BR,8+P$3)</f>
        <v>-11.111111111111112</v>
      </c>
      <c r="Q643" s="33">
        <f>-VLOOKUP($A643,'pl-data'!$A:$BR,38+Q$3)</f>
        <v>-11.444444444444446</v>
      </c>
      <c r="R643" s="33">
        <f>-VLOOKUP($A643,'pl-data'!$A:$BR,23+R$3)</f>
        <v>0</v>
      </c>
      <c r="S643" s="34">
        <f t="shared" si="1555"/>
        <v>-1</v>
      </c>
      <c r="T643" s="34">
        <f t="shared" si="1556"/>
        <v>-1</v>
      </c>
      <c r="V643" s="33">
        <f>-VLOOKUP($A643,'pl-data'!$A:$BR,8+V$3)</f>
        <v>-11.111111111111112</v>
      </c>
      <c r="W643" s="33">
        <f>-VLOOKUP($A643,'pl-data'!$A:$BR,38+W$3)</f>
        <v>-11.444444444444446</v>
      </c>
      <c r="X643" s="33">
        <f>-VLOOKUP($A643,'pl-data'!$A:$BR,23+X$3)</f>
        <v>0</v>
      </c>
      <c r="Y643" s="34">
        <f t="shared" si="1558"/>
        <v>-1</v>
      </c>
      <c r="Z643" s="34">
        <f t="shared" si="1559"/>
        <v>-1</v>
      </c>
      <c r="AB643" s="33">
        <f>-VLOOKUP($A643,'pl-data'!$A:$BR,8+AB$3)</f>
        <v>-11.111111111111112</v>
      </c>
      <c r="AC643" s="33">
        <f>-VLOOKUP($A643,'pl-data'!$A:$BR,38+AC$3)</f>
        <v>-11.444444444444446</v>
      </c>
      <c r="AD643" s="33">
        <f>-VLOOKUP($A643,'pl-data'!$A:$BR,23+AD$3)</f>
        <v>0</v>
      </c>
      <c r="AE643" s="34">
        <f t="shared" si="1561"/>
        <v>-1</v>
      </c>
      <c r="AF643" s="34">
        <f t="shared" si="1562"/>
        <v>-1</v>
      </c>
      <c r="AH643" s="33">
        <f>-VLOOKUP($A643,'pl-data'!$A:$BR,8+AH$3)</f>
        <v>-11.111111111111112</v>
      </c>
      <c r="AI643" s="33">
        <f>-VLOOKUP($A643,'pl-data'!$A:$BR,38+AI$3)</f>
        <v>-11.444444444444446</v>
      </c>
      <c r="AJ643" s="33">
        <f>-VLOOKUP($A643,'pl-data'!$A:$BR,23+AJ$3)</f>
        <v>0</v>
      </c>
      <c r="AK643" s="34">
        <f t="shared" si="1564"/>
        <v>-1</v>
      </c>
      <c r="AL643" s="34">
        <f t="shared" si="1565"/>
        <v>-1</v>
      </c>
      <c r="AN643" s="33">
        <f>-VLOOKUP($A643,'pl-data'!$A:$BR,8+AN$3)</f>
        <v>-11.111111111111112</v>
      </c>
      <c r="AO643" s="33">
        <f>-VLOOKUP($A643,'pl-data'!$A:$BR,38+AO$3)</f>
        <v>-11.444444444444446</v>
      </c>
      <c r="AP643" s="33">
        <f>-VLOOKUP($A643,'pl-data'!$A:$BR,23+AP$3)</f>
        <v>0</v>
      </c>
      <c r="AQ643" s="34">
        <f t="shared" si="1567"/>
        <v>-1</v>
      </c>
      <c r="AR643" s="34">
        <f t="shared" si="1568"/>
        <v>-1</v>
      </c>
      <c r="AT643" s="33">
        <f>-VLOOKUP($A643,'pl-data'!$A:$BR,8+AT$3)</f>
        <v>-11.111111111111112</v>
      </c>
      <c r="AU643" s="33">
        <f>-VLOOKUP($A643,'pl-data'!$A:$BR,38+AU$3)</f>
        <v>-11.444444444444446</v>
      </c>
      <c r="AV643" s="33">
        <f>-VLOOKUP($A643,'pl-data'!$A:$BR,23+AV$3)</f>
        <v>0</v>
      </c>
      <c r="AW643" s="34">
        <f t="shared" si="1570"/>
        <v>-1</v>
      </c>
      <c r="AX643" s="34">
        <f t="shared" si="1571"/>
        <v>-1</v>
      </c>
      <c r="AZ643" s="33">
        <f>-VLOOKUP($A643,'pl-data'!$A:$BR,8+AZ$3)</f>
        <v>-11.111111111111112</v>
      </c>
      <c r="BA643" s="33">
        <f>-VLOOKUP($A643,'pl-data'!$A:$BR,38+BA$3)</f>
        <v>-11.444444444444446</v>
      </c>
      <c r="BB643" s="33">
        <f>-VLOOKUP($A643,'pl-data'!$A:$BR,23+BB$3)</f>
        <v>0</v>
      </c>
      <c r="BC643" s="34">
        <f t="shared" si="1573"/>
        <v>-1</v>
      </c>
      <c r="BD643" s="34">
        <f t="shared" si="1574"/>
        <v>-1</v>
      </c>
      <c r="BF643" s="33">
        <f>-VLOOKUP($A643,'pl-data'!$A:$BR,8+BF$3)</f>
        <v>-11.111111111111112</v>
      </c>
      <c r="BG643" s="33">
        <f>-VLOOKUP($A643,'pl-data'!$A:$BR,38+BG$3)</f>
        <v>-11.444444444444446</v>
      </c>
      <c r="BH643" s="33">
        <f>-VLOOKUP($A643,'pl-data'!$A:$BR,23+BH$3)</f>
        <v>0</v>
      </c>
      <c r="BI643" s="34">
        <f t="shared" si="1576"/>
        <v>-1</v>
      </c>
      <c r="BJ643" s="34">
        <f t="shared" si="1577"/>
        <v>-1</v>
      </c>
      <c r="BL643" s="33">
        <f>-VLOOKUP($A643,'pl-data'!$A:$BR,8+BL$3)</f>
        <v>-11.111111111111112</v>
      </c>
      <c r="BM643" s="33">
        <f>-VLOOKUP($A643,'pl-data'!$A:$BR,38+BM$3)</f>
        <v>-11.444444444444446</v>
      </c>
      <c r="BN643" s="33">
        <f>-VLOOKUP($A643,'pl-data'!$A:$BR,23+BN$3)</f>
        <v>0</v>
      </c>
      <c r="BO643" s="34">
        <f t="shared" si="1579"/>
        <v>-1</v>
      </c>
      <c r="BP643" s="34">
        <f t="shared" si="1580"/>
        <v>-1</v>
      </c>
      <c r="BR643" s="33">
        <f>-VLOOKUP($A643,'pl-data'!$A:$BR,8+BR$3)</f>
        <v>-11.111111111111112</v>
      </c>
      <c r="BS643" s="33">
        <f>-VLOOKUP($A643,'pl-data'!$A:$BR,38+BS$3)</f>
        <v>-11.444444444444446</v>
      </c>
      <c r="BT643" s="33">
        <f>-VLOOKUP($A643,'pl-data'!$A:$BR,23+BT$3)</f>
        <v>0</v>
      </c>
      <c r="BU643" s="34">
        <f t="shared" si="1582"/>
        <v>-1</v>
      </c>
      <c r="BV643" s="34">
        <f t="shared" si="1583"/>
        <v>-1</v>
      </c>
      <c r="BX643" s="33">
        <f t="shared" si="1600"/>
        <v>-133.33333333333334</v>
      </c>
      <c r="BY643" s="33">
        <f t="shared" si="1601"/>
        <v>-137.33333333333334</v>
      </c>
      <c r="BZ643" s="33">
        <f t="shared" si="1602"/>
        <v>0</v>
      </c>
      <c r="CA643" s="34">
        <f t="shared" si="1585"/>
        <v>-1</v>
      </c>
      <c r="CB643" s="34">
        <f t="shared" si="1586"/>
        <v>-1</v>
      </c>
    </row>
    <row r="644" spans="1:80" hidden="1" outlineLevel="2" x14ac:dyDescent="0.2">
      <c r="A644" s="49">
        <v>4832</v>
      </c>
      <c r="B644" s="43" t="str">
        <f>+masterfile!D1125</f>
        <v>4832 Abschreibungen auf Kfz</v>
      </c>
      <c r="D644" s="33">
        <f>-VLOOKUP($A644,'pl-data'!$A:$BR,8+D$3)</f>
        <v>0</v>
      </c>
      <c r="E644" s="33">
        <f>-VLOOKUP($A644,'pl-data'!$A:$BR,38+E$3)</f>
        <v>0</v>
      </c>
      <c r="F644" s="33">
        <f>-VLOOKUP($A644,'pl-data'!$A:$BR,23+F$3)</f>
        <v>0</v>
      </c>
      <c r="G644" s="34" t="str">
        <f t="shared" si="1549"/>
        <v>n/a</v>
      </c>
      <c r="H644" s="34" t="str">
        <f t="shared" si="1550"/>
        <v>n/a</v>
      </c>
      <c r="J644" s="33">
        <f>-VLOOKUP($A644,'pl-data'!$A:$BR,8+J$3)</f>
        <v>0</v>
      </c>
      <c r="K644" s="33">
        <f>-VLOOKUP($A644,'pl-data'!$A:$BR,38+K$3)</f>
        <v>0</v>
      </c>
      <c r="L644" s="33">
        <f>-VLOOKUP($A644,'pl-data'!$A:$BR,23+L$3)</f>
        <v>0</v>
      </c>
      <c r="M644" s="34" t="str">
        <f t="shared" si="1552"/>
        <v>n/a</v>
      </c>
      <c r="N644" s="34" t="str">
        <f t="shared" si="1553"/>
        <v>n/a</v>
      </c>
      <c r="P644" s="33">
        <f>-VLOOKUP($A644,'pl-data'!$A:$BR,8+P$3)</f>
        <v>0</v>
      </c>
      <c r="Q644" s="33">
        <f>-VLOOKUP($A644,'pl-data'!$A:$BR,38+Q$3)</f>
        <v>0</v>
      </c>
      <c r="R644" s="33">
        <f>-VLOOKUP($A644,'pl-data'!$A:$BR,23+R$3)</f>
        <v>0</v>
      </c>
      <c r="S644" s="34" t="str">
        <f t="shared" si="1555"/>
        <v>n/a</v>
      </c>
      <c r="T644" s="34" t="str">
        <f t="shared" si="1556"/>
        <v>n/a</v>
      </c>
      <c r="V644" s="33">
        <f>-VLOOKUP($A644,'pl-data'!$A:$BR,8+V$3)</f>
        <v>0</v>
      </c>
      <c r="W644" s="33">
        <f>-VLOOKUP($A644,'pl-data'!$A:$BR,38+W$3)</f>
        <v>0</v>
      </c>
      <c r="X644" s="33">
        <f>-VLOOKUP($A644,'pl-data'!$A:$BR,23+X$3)</f>
        <v>0</v>
      </c>
      <c r="Y644" s="34" t="str">
        <f t="shared" si="1558"/>
        <v>n/a</v>
      </c>
      <c r="Z644" s="34" t="str">
        <f t="shared" si="1559"/>
        <v>n/a</v>
      </c>
      <c r="AB644" s="33">
        <f>-VLOOKUP($A644,'pl-data'!$A:$BR,8+AB$3)</f>
        <v>0</v>
      </c>
      <c r="AC644" s="33">
        <f>-VLOOKUP($A644,'pl-data'!$A:$BR,38+AC$3)</f>
        <v>0</v>
      </c>
      <c r="AD644" s="33">
        <f>-VLOOKUP($A644,'pl-data'!$A:$BR,23+AD$3)</f>
        <v>0</v>
      </c>
      <c r="AE644" s="34" t="str">
        <f t="shared" si="1561"/>
        <v>n/a</v>
      </c>
      <c r="AF644" s="34" t="str">
        <f t="shared" si="1562"/>
        <v>n/a</v>
      </c>
      <c r="AH644" s="33">
        <f>-VLOOKUP($A644,'pl-data'!$A:$BR,8+AH$3)</f>
        <v>0</v>
      </c>
      <c r="AI644" s="33">
        <f>-VLOOKUP($A644,'pl-data'!$A:$BR,38+AI$3)</f>
        <v>0</v>
      </c>
      <c r="AJ644" s="33">
        <f>-VLOOKUP($A644,'pl-data'!$A:$BR,23+AJ$3)</f>
        <v>0</v>
      </c>
      <c r="AK644" s="34" t="str">
        <f t="shared" si="1564"/>
        <v>n/a</v>
      </c>
      <c r="AL644" s="34" t="str">
        <f t="shared" si="1565"/>
        <v>n/a</v>
      </c>
      <c r="AN644" s="33">
        <f>-VLOOKUP($A644,'pl-data'!$A:$BR,8+AN$3)</f>
        <v>0</v>
      </c>
      <c r="AO644" s="33">
        <f>-VLOOKUP($A644,'pl-data'!$A:$BR,38+AO$3)</f>
        <v>0</v>
      </c>
      <c r="AP644" s="33">
        <f>-VLOOKUP($A644,'pl-data'!$A:$BR,23+AP$3)</f>
        <v>0</v>
      </c>
      <c r="AQ644" s="34" t="str">
        <f t="shared" si="1567"/>
        <v>n/a</v>
      </c>
      <c r="AR644" s="34" t="str">
        <f t="shared" si="1568"/>
        <v>n/a</v>
      </c>
      <c r="AT644" s="33">
        <f>-VLOOKUP($A644,'pl-data'!$A:$BR,8+AT$3)</f>
        <v>0</v>
      </c>
      <c r="AU644" s="33">
        <f>-VLOOKUP($A644,'pl-data'!$A:$BR,38+AU$3)</f>
        <v>0</v>
      </c>
      <c r="AV644" s="33">
        <f>-VLOOKUP($A644,'pl-data'!$A:$BR,23+AV$3)</f>
        <v>0</v>
      </c>
      <c r="AW644" s="34" t="str">
        <f t="shared" si="1570"/>
        <v>n/a</v>
      </c>
      <c r="AX644" s="34" t="str">
        <f t="shared" si="1571"/>
        <v>n/a</v>
      </c>
      <c r="AZ644" s="33">
        <f>-VLOOKUP($A644,'pl-data'!$A:$BR,8+AZ$3)</f>
        <v>0</v>
      </c>
      <c r="BA644" s="33">
        <f>-VLOOKUP($A644,'pl-data'!$A:$BR,38+BA$3)</f>
        <v>0</v>
      </c>
      <c r="BB644" s="33">
        <f>-VLOOKUP($A644,'pl-data'!$A:$BR,23+BB$3)</f>
        <v>0</v>
      </c>
      <c r="BC644" s="34" t="str">
        <f t="shared" si="1573"/>
        <v>n/a</v>
      </c>
      <c r="BD644" s="34" t="str">
        <f t="shared" si="1574"/>
        <v>n/a</v>
      </c>
      <c r="BF644" s="33">
        <f>-VLOOKUP($A644,'pl-data'!$A:$BR,8+BF$3)</f>
        <v>0</v>
      </c>
      <c r="BG644" s="33">
        <f>-VLOOKUP($A644,'pl-data'!$A:$BR,38+BG$3)</f>
        <v>0</v>
      </c>
      <c r="BH644" s="33">
        <f>-VLOOKUP($A644,'pl-data'!$A:$BR,23+BH$3)</f>
        <v>0</v>
      </c>
      <c r="BI644" s="34" t="str">
        <f t="shared" si="1576"/>
        <v>n/a</v>
      </c>
      <c r="BJ644" s="34" t="str">
        <f t="shared" si="1577"/>
        <v>n/a</v>
      </c>
      <c r="BL644" s="33">
        <f>-VLOOKUP($A644,'pl-data'!$A:$BR,8+BL$3)</f>
        <v>0</v>
      </c>
      <c r="BM644" s="33">
        <f>-VLOOKUP($A644,'pl-data'!$A:$BR,38+BM$3)</f>
        <v>0</v>
      </c>
      <c r="BN644" s="33">
        <f>-VLOOKUP($A644,'pl-data'!$A:$BR,23+BN$3)</f>
        <v>0</v>
      </c>
      <c r="BO644" s="34" t="str">
        <f t="shared" si="1579"/>
        <v>n/a</v>
      </c>
      <c r="BP644" s="34" t="str">
        <f t="shared" si="1580"/>
        <v>n/a</v>
      </c>
      <c r="BR644" s="33">
        <f>-VLOOKUP($A644,'pl-data'!$A:$BR,8+BR$3)</f>
        <v>0</v>
      </c>
      <c r="BS644" s="33">
        <f>-VLOOKUP($A644,'pl-data'!$A:$BR,38+BS$3)</f>
        <v>0</v>
      </c>
      <c r="BT644" s="33">
        <f>-VLOOKUP($A644,'pl-data'!$A:$BR,23+BT$3)</f>
        <v>0</v>
      </c>
      <c r="BU644" s="34" t="str">
        <f t="shared" si="1582"/>
        <v>n/a</v>
      </c>
      <c r="BV644" s="34" t="str">
        <f t="shared" si="1583"/>
        <v>n/a</v>
      </c>
      <c r="BX644" s="33">
        <f t="shared" si="1600"/>
        <v>0</v>
      </c>
      <c r="BY644" s="33">
        <f t="shared" si="1601"/>
        <v>0</v>
      </c>
      <c r="BZ644" s="33">
        <f t="shared" si="1602"/>
        <v>0</v>
      </c>
      <c r="CA644" s="34" t="str">
        <f t="shared" si="1585"/>
        <v>n/a</v>
      </c>
      <c r="CB644" s="34" t="str">
        <f t="shared" si="1586"/>
        <v>n/a</v>
      </c>
    </row>
    <row r="645" spans="1:80" hidden="1" outlineLevel="2" x14ac:dyDescent="0.2">
      <c r="A645" s="49">
        <v>4833</v>
      </c>
      <c r="B645" s="43" t="str">
        <f>+masterfile!D1126</f>
        <v>4833 Abschreibung Arbeitszimmer</v>
      </c>
      <c r="D645" s="33">
        <f>-VLOOKUP($A645,'pl-data'!$A:$BR,8+D$3)</f>
        <v>0</v>
      </c>
      <c r="E645" s="33">
        <f>-VLOOKUP($A645,'pl-data'!$A:$BR,38+E$3)</f>
        <v>0</v>
      </c>
      <c r="F645" s="33">
        <f>-VLOOKUP($A645,'pl-data'!$A:$BR,23+F$3)</f>
        <v>0</v>
      </c>
      <c r="G645" s="34" t="str">
        <f t="shared" si="1549"/>
        <v>n/a</v>
      </c>
      <c r="H645" s="34" t="str">
        <f t="shared" si="1550"/>
        <v>n/a</v>
      </c>
      <c r="J645" s="33">
        <f>-VLOOKUP($A645,'pl-data'!$A:$BR,8+J$3)</f>
        <v>0</v>
      </c>
      <c r="K645" s="33">
        <f>-VLOOKUP($A645,'pl-data'!$A:$BR,38+K$3)</f>
        <v>0</v>
      </c>
      <c r="L645" s="33">
        <f>-VLOOKUP($A645,'pl-data'!$A:$BR,23+L$3)</f>
        <v>0</v>
      </c>
      <c r="M645" s="34" t="str">
        <f t="shared" si="1552"/>
        <v>n/a</v>
      </c>
      <c r="N645" s="34" t="str">
        <f t="shared" si="1553"/>
        <v>n/a</v>
      </c>
      <c r="P645" s="33">
        <f>-VLOOKUP($A645,'pl-data'!$A:$BR,8+P$3)</f>
        <v>0</v>
      </c>
      <c r="Q645" s="33">
        <f>-VLOOKUP($A645,'pl-data'!$A:$BR,38+Q$3)</f>
        <v>0</v>
      </c>
      <c r="R645" s="33">
        <f>-VLOOKUP($A645,'pl-data'!$A:$BR,23+R$3)</f>
        <v>0</v>
      </c>
      <c r="S645" s="34" t="str">
        <f t="shared" si="1555"/>
        <v>n/a</v>
      </c>
      <c r="T645" s="34" t="str">
        <f t="shared" si="1556"/>
        <v>n/a</v>
      </c>
      <c r="V645" s="33">
        <f>-VLOOKUP($A645,'pl-data'!$A:$BR,8+V$3)</f>
        <v>0</v>
      </c>
      <c r="W645" s="33">
        <f>-VLOOKUP($A645,'pl-data'!$A:$BR,38+W$3)</f>
        <v>0</v>
      </c>
      <c r="X645" s="33">
        <f>-VLOOKUP($A645,'pl-data'!$A:$BR,23+X$3)</f>
        <v>0</v>
      </c>
      <c r="Y645" s="34" t="str">
        <f t="shared" si="1558"/>
        <v>n/a</v>
      </c>
      <c r="Z645" s="34" t="str">
        <f t="shared" si="1559"/>
        <v>n/a</v>
      </c>
      <c r="AB645" s="33">
        <f>-VLOOKUP($A645,'pl-data'!$A:$BR,8+AB$3)</f>
        <v>0</v>
      </c>
      <c r="AC645" s="33">
        <f>-VLOOKUP($A645,'pl-data'!$A:$BR,38+AC$3)</f>
        <v>0</v>
      </c>
      <c r="AD645" s="33">
        <f>-VLOOKUP($A645,'pl-data'!$A:$BR,23+AD$3)</f>
        <v>0</v>
      </c>
      <c r="AE645" s="34" t="str">
        <f t="shared" si="1561"/>
        <v>n/a</v>
      </c>
      <c r="AF645" s="34" t="str">
        <f t="shared" si="1562"/>
        <v>n/a</v>
      </c>
      <c r="AH645" s="33">
        <f>-VLOOKUP($A645,'pl-data'!$A:$BR,8+AH$3)</f>
        <v>0</v>
      </c>
      <c r="AI645" s="33">
        <f>-VLOOKUP($A645,'pl-data'!$A:$BR,38+AI$3)</f>
        <v>0</v>
      </c>
      <c r="AJ645" s="33">
        <f>-VLOOKUP($A645,'pl-data'!$A:$BR,23+AJ$3)</f>
        <v>0</v>
      </c>
      <c r="AK645" s="34" t="str">
        <f t="shared" si="1564"/>
        <v>n/a</v>
      </c>
      <c r="AL645" s="34" t="str">
        <f t="shared" si="1565"/>
        <v>n/a</v>
      </c>
      <c r="AN645" s="33">
        <f>-VLOOKUP($A645,'pl-data'!$A:$BR,8+AN$3)</f>
        <v>0</v>
      </c>
      <c r="AO645" s="33">
        <f>-VLOOKUP($A645,'pl-data'!$A:$BR,38+AO$3)</f>
        <v>0</v>
      </c>
      <c r="AP645" s="33">
        <f>-VLOOKUP($A645,'pl-data'!$A:$BR,23+AP$3)</f>
        <v>0</v>
      </c>
      <c r="AQ645" s="34" t="str">
        <f t="shared" si="1567"/>
        <v>n/a</v>
      </c>
      <c r="AR645" s="34" t="str">
        <f t="shared" si="1568"/>
        <v>n/a</v>
      </c>
      <c r="AT645" s="33">
        <f>-VLOOKUP($A645,'pl-data'!$A:$BR,8+AT$3)</f>
        <v>0</v>
      </c>
      <c r="AU645" s="33">
        <f>-VLOOKUP($A645,'pl-data'!$A:$BR,38+AU$3)</f>
        <v>0</v>
      </c>
      <c r="AV645" s="33">
        <f>-VLOOKUP($A645,'pl-data'!$A:$BR,23+AV$3)</f>
        <v>0</v>
      </c>
      <c r="AW645" s="34" t="str">
        <f t="shared" si="1570"/>
        <v>n/a</v>
      </c>
      <c r="AX645" s="34" t="str">
        <f t="shared" si="1571"/>
        <v>n/a</v>
      </c>
      <c r="AZ645" s="33">
        <f>-VLOOKUP($A645,'pl-data'!$A:$BR,8+AZ$3)</f>
        <v>0</v>
      </c>
      <c r="BA645" s="33">
        <f>-VLOOKUP($A645,'pl-data'!$A:$BR,38+BA$3)</f>
        <v>0</v>
      </c>
      <c r="BB645" s="33">
        <f>-VLOOKUP($A645,'pl-data'!$A:$BR,23+BB$3)</f>
        <v>0</v>
      </c>
      <c r="BC645" s="34" t="str">
        <f t="shared" si="1573"/>
        <v>n/a</v>
      </c>
      <c r="BD645" s="34" t="str">
        <f t="shared" si="1574"/>
        <v>n/a</v>
      </c>
      <c r="BF645" s="33">
        <f>-VLOOKUP($A645,'pl-data'!$A:$BR,8+BF$3)</f>
        <v>0</v>
      </c>
      <c r="BG645" s="33">
        <f>-VLOOKUP($A645,'pl-data'!$A:$BR,38+BG$3)</f>
        <v>0</v>
      </c>
      <c r="BH645" s="33">
        <f>-VLOOKUP($A645,'pl-data'!$A:$BR,23+BH$3)</f>
        <v>0</v>
      </c>
      <c r="BI645" s="34" t="str">
        <f t="shared" si="1576"/>
        <v>n/a</v>
      </c>
      <c r="BJ645" s="34" t="str">
        <f t="shared" si="1577"/>
        <v>n/a</v>
      </c>
      <c r="BL645" s="33">
        <f>-VLOOKUP($A645,'pl-data'!$A:$BR,8+BL$3)</f>
        <v>0</v>
      </c>
      <c r="BM645" s="33">
        <f>-VLOOKUP($A645,'pl-data'!$A:$BR,38+BM$3)</f>
        <v>0</v>
      </c>
      <c r="BN645" s="33">
        <f>-VLOOKUP($A645,'pl-data'!$A:$BR,23+BN$3)</f>
        <v>0</v>
      </c>
      <c r="BO645" s="34" t="str">
        <f t="shared" si="1579"/>
        <v>n/a</v>
      </c>
      <c r="BP645" s="34" t="str">
        <f t="shared" si="1580"/>
        <v>n/a</v>
      </c>
      <c r="BR645" s="33">
        <f>-VLOOKUP($A645,'pl-data'!$A:$BR,8+BR$3)</f>
        <v>0</v>
      </c>
      <c r="BS645" s="33">
        <f>-VLOOKUP($A645,'pl-data'!$A:$BR,38+BS$3)</f>
        <v>0</v>
      </c>
      <c r="BT645" s="33">
        <f>-VLOOKUP($A645,'pl-data'!$A:$BR,23+BT$3)</f>
        <v>0</v>
      </c>
      <c r="BU645" s="34" t="str">
        <f t="shared" si="1582"/>
        <v>n/a</v>
      </c>
      <c r="BV645" s="34" t="str">
        <f t="shared" si="1583"/>
        <v>n/a</v>
      </c>
      <c r="BX645" s="33">
        <f t="shared" si="1600"/>
        <v>0</v>
      </c>
      <c r="BY645" s="33">
        <f t="shared" si="1601"/>
        <v>0</v>
      </c>
      <c r="BZ645" s="33">
        <f t="shared" si="1602"/>
        <v>0</v>
      </c>
      <c r="CA645" s="34" t="str">
        <f t="shared" si="1585"/>
        <v>n/a</v>
      </c>
      <c r="CB645" s="34" t="str">
        <f t="shared" si="1586"/>
        <v>n/a</v>
      </c>
    </row>
    <row r="646" spans="1:80" hidden="1" outlineLevel="2" x14ac:dyDescent="0.2">
      <c r="A646" s="49">
        <v>4840</v>
      </c>
      <c r="B646" s="43" t="str">
        <f>+masterfile!D1127</f>
        <v>4840 Apl. Abschreibungen auf Sachanlagen</v>
      </c>
      <c r="D646" s="33">
        <f>-VLOOKUP($A646,'pl-data'!$A:$BR,8+D$3)</f>
        <v>0</v>
      </c>
      <c r="E646" s="33">
        <f>-VLOOKUP($A646,'pl-data'!$A:$BR,38+E$3)</f>
        <v>0</v>
      </c>
      <c r="F646" s="33">
        <f>-VLOOKUP($A646,'pl-data'!$A:$BR,23+F$3)</f>
        <v>0</v>
      </c>
      <c r="G646" s="34" t="str">
        <f t="shared" si="1549"/>
        <v>n/a</v>
      </c>
      <c r="H646" s="34" t="str">
        <f t="shared" si="1550"/>
        <v>n/a</v>
      </c>
      <c r="J646" s="33">
        <f>-VLOOKUP($A646,'pl-data'!$A:$BR,8+J$3)</f>
        <v>0</v>
      </c>
      <c r="K646" s="33">
        <f>-VLOOKUP($A646,'pl-data'!$A:$BR,38+K$3)</f>
        <v>0</v>
      </c>
      <c r="L646" s="33">
        <f>-VLOOKUP($A646,'pl-data'!$A:$BR,23+L$3)</f>
        <v>0</v>
      </c>
      <c r="M646" s="34" t="str">
        <f t="shared" si="1552"/>
        <v>n/a</v>
      </c>
      <c r="N646" s="34" t="str">
        <f t="shared" si="1553"/>
        <v>n/a</v>
      </c>
      <c r="P646" s="33">
        <f>-VLOOKUP($A646,'pl-data'!$A:$BR,8+P$3)</f>
        <v>0</v>
      </c>
      <c r="Q646" s="33">
        <f>-VLOOKUP($A646,'pl-data'!$A:$BR,38+Q$3)</f>
        <v>0</v>
      </c>
      <c r="R646" s="33">
        <f>-VLOOKUP($A646,'pl-data'!$A:$BR,23+R$3)</f>
        <v>0</v>
      </c>
      <c r="S646" s="34" t="str">
        <f t="shared" si="1555"/>
        <v>n/a</v>
      </c>
      <c r="T646" s="34" t="str">
        <f t="shared" si="1556"/>
        <v>n/a</v>
      </c>
      <c r="V646" s="33">
        <f>-VLOOKUP($A646,'pl-data'!$A:$BR,8+V$3)</f>
        <v>0</v>
      </c>
      <c r="W646" s="33">
        <f>-VLOOKUP($A646,'pl-data'!$A:$BR,38+W$3)</f>
        <v>0</v>
      </c>
      <c r="X646" s="33">
        <f>-VLOOKUP($A646,'pl-data'!$A:$BR,23+X$3)</f>
        <v>0</v>
      </c>
      <c r="Y646" s="34" t="str">
        <f t="shared" si="1558"/>
        <v>n/a</v>
      </c>
      <c r="Z646" s="34" t="str">
        <f t="shared" si="1559"/>
        <v>n/a</v>
      </c>
      <c r="AB646" s="33">
        <f>-VLOOKUP($A646,'pl-data'!$A:$BR,8+AB$3)</f>
        <v>0</v>
      </c>
      <c r="AC646" s="33">
        <f>-VLOOKUP($A646,'pl-data'!$A:$BR,38+AC$3)</f>
        <v>0</v>
      </c>
      <c r="AD646" s="33">
        <f>-VLOOKUP($A646,'pl-data'!$A:$BR,23+AD$3)</f>
        <v>0</v>
      </c>
      <c r="AE646" s="34" t="str">
        <f t="shared" si="1561"/>
        <v>n/a</v>
      </c>
      <c r="AF646" s="34" t="str">
        <f t="shared" si="1562"/>
        <v>n/a</v>
      </c>
      <c r="AH646" s="33">
        <f>-VLOOKUP($A646,'pl-data'!$A:$BR,8+AH$3)</f>
        <v>0</v>
      </c>
      <c r="AI646" s="33">
        <f>-VLOOKUP($A646,'pl-data'!$A:$BR,38+AI$3)</f>
        <v>0</v>
      </c>
      <c r="AJ646" s="33">
        <f>-VLOOKUP($A646,'pl-data'!$A:$BR,23+AJ$3)</f>
        <v>0</v>
      </c>
      <c r="AK646" s="34" t="str">
        <f t="shared" si="1564"/>
        <v>n/a</v>
      </c>
      <c r="AL646" s="34" t="str">
        <f t="shared" si="1565"/>
        <v>n/a</v>
      </c>
      <c r="AN646" s="33">
        <f>-VLOOKUP($A646,'pl-data'!$A:$BR,8+AN$3)</f>
        <v>0</v>
      </c>
      <c r="AO646" s="33">
        <f>-VLOOKUP($A646,'pl-data'!$A:$BR,38+AO$3)</f>
        <v>0</v>
      </c>
      <c r="AP646" s="33">
        <f>-VLOOKUP($A646,'pl-data'!$A:$BR,23+AP$3)</f>
        <v>0</v>
      </c>
      <c r="AQ646" s="34" t="str">
        <f t="shared" si="1567"/>
        <v>n/a</v>
      </c>
      <c r="AR646" s="34" t="str">
        <f t="shared" si="1568"/>
        <v>n/a</v>
      </c>
      <c r="AT646" s="33">
        <f>-VLOOKUP($A646,'pl-data'!$A:$BR,8+AT$3)</f>
        <v>0</v>
      </c>
      <c r="AU646" s="33">
        <f>-VLOOKUP($A646,'pl-data'!$A:$BR,38+AU$3)</f>
        <v>0</v>
      </c>
      <c r="AV646" s="33">
        <f>-VLOOKUP($A646,'pl-data'!$A:$BR,23+AV$3)</f>
        <v>0</v>
      </c>
      <c r="AW646" s="34" t="str">
        <f t="shared" si="1570"/>
        <v>n/a</v>
      </c>
      <c r="AX646" s="34" t="str">
        <f t="shared" si="1571"/>
        <v>n/a</v>
      </c>
      <c r="AZ646" s="33">
        <f>-VLOOKUP($A646,'pl-data'!$A:$BR,8+AZ$3)</f>
        <v>0</v>
      </c>
      <c r="BA646" s="33">
        <f>-VLOOKUP($A646,'pl-data'!$A:$BR,38+BA$3)</f>
        <v>0</v>
      </c>
      <c r="BB646" s="33">
        <f>-VLOOKUP($A646,'pl-data'!$A:$BR,23+BB$3)</f>
        <v>0</v>
      </c>
      <c r="BC646" s="34" t="str">
        <f t="shared" si="1573"/>
        <v>n/a</v>
      </c>
      <c r="BD646" s="34" t="str">
        <f t="shared" si="1574"/>
        <v>n/a</v>
      </c>
      <c r="BF646" s="33">
        <f>-VLOOKUP($A646,'pl-data'!$A:$BR,8+BF$3)</f>
        <v>0</v>
      </c>
      <c r="BG646" s="33">
        <f>-VLOOKUP($A646,'pl-data'!$A:$BR,38+BG$3)</f>
        <v>0</v>
      </c>
      <c r="BH646" s="33">
        <f>-VLOOKUP($A646,'pl-data'!$A:$BR,23+BH$3)</f>
        <v>0</v>
      </c>
      <c r="BI646" s="34" t="str">
        <f t="shared" si="1576"/>
        <v>n/a</v>
      </c>
      <c r="BJ646" s="34" t="str">
        <f t="shared" si="1577"/>
        <v>n/a</v>
      </c>
      <c r="BL646" s="33">
        <f>-VLOOKUP($A646,'pl-data'!$A:$BR,8+BL$3)</f>
        <v>0</v>
      </c>
      <c r="BM646" s="33">
        <f>-VLOOKUP($A646,'pl-data'!$A:$BR,38+BM$3)</f>
        <v>0</v>
      </c>
      <c r="BN646" s="33">
        <f>-VLOOKUP($A646,'pl-data'!$A:$BR,23+BN$3)</f>
        <v>0</v>
      </c>
      <c r="BO646" s="34" t="str">
        <f t="shared" si="1579"/>
        <v>n/a</v>
      </c>
      <c r="BP646" s="34" t="str">
        <f t="shared" si="1580"/>
        <v>n/a</v>
      </c>
      <c r="BR646" s="33">
        <f>-VLOOKUP($A646,'pl-data'!$A:$BR,8+BR$3)</f>
        <v>0</v>
      </c>
      <c r="BS646" s="33">
        <f>-VLOOKUP($A646,'pl-data'!$A:$BR,38+BS$3)</f>
        <v>0</v>
      </c>
      <c r="BT646" s="33">
        <f>-VLOOKUP($A646,'pl-data'!$A:$BR,23+BT$3)</f>
        <v>0</v>
      </c>
      <c r="BU646" s="34" t="str">
        <f t="shared" si="1582"/>
        <v>n/a</v>
      </c>
      <c r="BV646" s="34" t="str">
        <f t="shared" si="1583"/>
        <v>n/a</v>
      </c>
      <c r="BX646" s="33">
        <f t="shared" si="1600"/>
        <v>0</v>
      </c>
      <c r="BY646" s="33">
        <f t="shared" si="1601"/>
        <v>0</v>
      </c>
      <c r="BZ646" s="33">
        <f t="shared" si="1602"/>
        <v>0</v>
      </c>
      <c r="CA646" s="34" t="str">
        <f t="shared" si="1585"/>
        <v>n/a</v>
      </c>
      <c r="CB646" s="34" t="str">
        <f t="shared" si="1586"/>
        <v>n/a</v>
      </c>
    </row>
    <row r="647" spans="1:80" ht="24" hidden="1" outlineLevel="2" x14ac:dyDescent="0.2">
      <c r="A647" s="49">
        <v>4841</v>
      </c>
      <c r="B647" s="43" t="str">
        <f>+masterfile!D1128</f>
        <v>4841 Außergewöhnliche Abschreibung Gebäude</v>
      </c>
      <c r="D647" s="33">
        <f>-VLOOKUP($A647,'pl-data'!$A:$BR,8+D$3)</f>
        <v>0</v>
      </c>
      <c r="E647" s="33">
        <f>-VLOOKUP($A647,'pl-data'!$A:$BR,38+E$3)</f>
        <v>0</v>
      </c>
      <c r="F647" s="33">
        <f>-VLOOKUP($A647,'pl-data'!$A:$BR,23+F$3)</f>
        <v>0</v>
      </c>
      <c r="G647" s="34" t="str">
        <f t="shared" si="1549"/>
        <v>n/a</v>
      </c>
      <c r="H647" s="34" t="str">
        <f t="shared" si="1550"/>
        <v>n/a</v>
      </c>
      <c r="J647" s="33">
        <f>-VLOOKUP($A647,'pl-data'!$A:$BR,8+J$3)</f>
        <v>0</v>
      </c>
      <c r="K647" s="33">
        <f>-VLOOKUP($A647,'pl-data'!$A:$BR,38+K$3)</f>
        <v>0</v>
      </c>
      <c r="L647" s="33">
        <f>-VLOOKUP($A647,'pl-data'!$A:$BR,23+L$3)</f>
        <v>0</v>
      </c>
      <c r="M647" s="34" t="str">
        <f t="shared" si="1552"/>
        <v>n/a</v>
      </c>
      <c r="N647" s="34" t="str">
        <f t="shared" si="1553"/>
        <v>n/a</v>
      </c>
      <c r="P647" s="33">
        <f>-VLOOKUP($A647,'pl-data'!$A:$BR,8+P$3)</f>
        <v>0</v>
      </c>
      <c r="Q647" s="33">
        <f>-VLOOKUP($A647,'pl-data'!$A:$BR,38+Q$3)</f>
        <v>0</v>
      </c>
      <c r="R647" s="33">
        <f>-VLOOKUP($A647,'pl-data'!$A:$BR,23+R$3)</f>
        <v>0</v>
      </c>
      <c r="S647" s="34" t="str">
        <f t="shared" si="1555"/>
        <v>n/a</v>
      </c>
      <c r="T647" s="34" t="str">
        <f t="shared" si="1556"/>
        <v>n/a</v>
      </c>
      <c r="V647" s="33">
        <f>-VLOOKUP($A647,'pl-data'!$A:$BR,8+V$3)</f>
        <v>0</v>
      </c>
      <c r="W647" s="33">
        <f>-VLOOKUP($A647,'pl-data'!$A:$BR,38+W$3)</f>
        <v>0</v>
      </c>
      <c r="X647" s="33">
        <f>-VLOOKUP($A647,'pl-data'!$A:$BR,23+X$3)</f>
        <v>0</v>
      </c>
      <c r="Y647" s="34" t="str">
        <f t="shared" si="1558"/>
        <v>n/a</v>
      </c>
      <c r="Z647" s="34" t="str">
        <f t="shared" si="1559"/>
        <v>n/a</v>
      </c>
      <c r="AB647" s="33">
        <f>-VLOOKUP($A647,'pl-data'!$A:$BR,8+AB$3)</f>
        <v>0</v>
      </c>
      <c r="AC647" s="33">
        <f>-VLOOKUP($A647,'pl-data'!$A:$BR,38+AC$3)</f>
        <v>0</v>
      </c>
      <c r="AD647" s="33">
        <f>-VLOOKUP($A647,'pl-data'!$A:$BR,23+AD$3)</f>
        <v>0</v>
      </c>
      <c r="AE647" s="34" t="str">
        <f t="shared" si="1561"/>
        <v>n/a</v>
      </c>
      <c r="AF647" s="34" t="str">
        <f t="shared" si="1562"/>
        <v>n/a</v>
      </c>
      <c r="AH647" s="33">
        <f>-VLOOKUP($A647,'pl-data'!$A:$BR,8+AH$3)</f>
        <v>0</v>
      </c>
      <c r="AI647" s="33">
        <f>-VLOOKUP($A647,'pl-data'!$A:$BR,38+AI$3)</f>
        <v>0</v>
      </c>
      <c r="AJ647" s="33">
        <f>-VLOOKUP($A647,'pl-data'!$A:$BR,23+AJ$3)</f>
        <v>0</v>
      </c>
      <c r="AK647" s="34" t="str">
        <f t="shared" si="1564"/>
        <v>n/a</v>
      </c>
      <c r="AL647" s="34" t="str">
        <f t="shared" si="1565"/>
        <v>n/a</v>
      </c>
      <c r="AN647" s="33">
        <f>-VLOOKUP($A647,'pl-data'!$A:$BR,8+AN$3)</f>
        <v>0</v>
      </c>
      <c r="AO647" s="33">
        <f>-VLOOKUP($A647,'pl-data'!$A:$BR,38+AO$3)</f>
        <v>0</v>
      </c>
      <c r="AP647" s="33">
        <f>-VLOOKUP($A647,'pl-data'!$A:$BR,23+AP$3)</f>
        <v>0</v>
      </c>
      <c r="AQ647" s="34" t="str">
        <f t="shared" si="1567"/>
        <v>n/a</v>
      </c>
      <c r="AR647" s="34" t="str">
        <f t="shared" si="1568"/>
        <v>n/a</v>
      </c>
      <c r="AT647" s="33">
        <f>-VLOOKUP($A647,'pl-data'!$A:$BR,8+AT$3)</f>
        <v>0</v>
      </c>
      <c r="AU647" s="33">
        <f>-VLOOKUP($A647,'pl-data'!$A:$BR,38+AU$3)</f>
        <v>0</v>
      </c>
      <c r="AV647" s="33">
        <f>-VLOOKUP($A647,'pl-data'!$A:$BR,23+AV$3)</f>
        <v>0</v>
      </c>
      <c r="AW647" s="34" t="str">
        <f t="shared" si="1570"/>
        <v>n/a</v>
      </c>
      <c r="AX647" s="34" t="str">
        <f t="shared" si="1571"/>
        <v>n/a</v>
      </c>
      <c r="AZ647" s="33">
        <f>-VLOOKUP($A647,'pl-data'!$A:$BR,8+AZ$3)</f>
        <v>0</v>
      </c>
      <c r="BA647" s="33">
        <f>-VLOOKUP($A647,'pl-data'!$A:$BR,38+BA$3)</f>
        <v>0</v>
      </c>
      <c r="BB647" s="33">
        <f>-VLOOKUP($A647,'pl-data'!$A:$BR,23+BB$3)</f>
        <v>0</v>
      </c>
      <c r="BC647" s="34" t="str">
        <f t="shared" si="1573"/>
        <v>n/a</v>
      </c>
      <c r="BD647" s="34" t="str">
        <f t="shared" si="1574"/>
        <v>n/a</v>
      </c>
      <c r="BF647" s="33">
        <f>-VLOOKUP($A647,'pl-data'!$A:$BR,8+BF$3)</f>
        <v>0</v>
      </c>
      <c r="BG647" s="33">
        <f>-VLOOKUP($A647,'pl-data'!$A:$BR,38+BG$3)</f>
        <v>0</v>
      </c>
      <c r="BH647" s="33">
        <f>-VLOOKUP($A647,'pl-data'!$A:$BR,23+BH$3)</f>
        <v>0</v>
      </c>
      <c r="BI647" s="34" t="str">
        <f t="shared" si="1576"/>
        <v>n/a</v>
      </c>
      <c r="BJ647" s="34" t="str">
        <f t="shared" si="1577"/>
        <v>n/a</v>
      </c>
      <c r="BL647" s="33">
        <f>-VLOOKUP($A647,'pl-data'!$A:$BR,8+BL$3)</f>
        <v>0</v>
      </c>
      <c r="BM647" s="33">
        <f>-VLOOKUP($A647,'pl-data'!$A:$BR,38+BM$3)</f>
        <v>0</v>
      </c>
      <c r="BN647" s="33">
        <f>-VLOOKUP($A647,'pl-data'!$A:$BR,23+BN$3)</f>
        <v>0</v>
      </c>
      <c r="BO647" s="34" t="str">
        <f t="shared" si="1579"/>
        <v>n/a</v>
      </c>
      <c r="BP647" s="34" t="str">
        <f t="shared" si="1580"/>
        <v>n/a</v>
      </c>
      <c r="BR647" s="33">
        <f>-VLOOKUP($A647,'pl-data'!$A:$BR,8+BR$3)</f>
        <v>0</v>
      </c>
      <c r="BS647" s="33">
        <f>-VLOOKUP($A647,'pl-data'!$A:$BR,38+BS$3)</f>
        <v>0</v>
      </c>
      <c r="BT647" s="33">
        <f>-VLOOKUP($A647,'pl-data'!$A:$BR,23+BT$3)</f>
        <v>0</v>
      </c>
      <c r="BU647" s="34" t="str">
        <f t="shared" si="1582"/>
        <v>n/a</v>
      </c>
      <c r="BV647" s="34" t="str">
        <f t="shared" si="1583"/>
        <v>n/a</v>
      </c>
      <c r="BX647" s="33">
        <f t="shared" si="1600"/>
        <v>0</v>
      </c>
      <c r="BY647" s="33">
        <f t="shared" si="1601"/>
        <v>0</v>
      </c>
      <c r="BZ647" s="33">
        <f t="shared" si="1602"/>
        <v>0</v>
      </c>
      <c r="CA647" s="34" t="str">
        <f t="shared" si="1585"/>
        <v>n/a</v>
      </c>
      <c r="CB647" s="34" t="str">
        <f t="shared" si="1586"/>
        <v>n/a</v>
      </c>
    </row>
    <row r="648" spans="1:80" ht="24" hidden="1" outlineLevel="2" x14ac:dyDescent="0.2">
      <c r="A648" s="49">
        <v>4842</v>
      </c>
      <c r="B648" s="43" t="str">
        <f>+masterfile!D1129</f>
        <v>4842 Außergewöhnliche Abschreibung auf Kfz</v>
      </c>
      <c r="D648" s="33">
        <f>-VLOOKUP($A648,'pl-data'!$A:$BR,8+D$3)</f>
        <v>0</v>
      </c>
      <c r="E648" s="33">
        <f>-VLOOKUP($A648,'pl-data'!$A:$BR,38+E$3)</f>
        <v>0</v>
      </c>
      <c r="F648" s="33">
        <f>-VLOOKUP($A648,'pl-data'!$A:$BR,23+F$3)</f>
        <v>0</v>
      </c>
      <c r="G648" s="34" t="str">
        <f t="shared" si="1549"/>
        <v>n/a</v>
      </c>
      <c r="H648" s="34" t="str">
        <f t="shared" si="1550"/>
        <v>n/a</v>
      </c>
      <c r="J648" s="33">
        <f>-VLOOKUP($A648,'pl-data'!$A:$BR,8+J$3)</f>
        <v>0</v>
      </c>
      <c r="K648" s="33">
        <f>-VLOOKUP($A648,'pl-data'!$A:$BR,38+K$3)</f>
        <v>0</v>
      </c>
      <c r="L648" s="33">
        <f>-VLOOKUP($A648,'pl-data'!$A:$BR,23+L$3)</f>
        <v>0</v>
      </c>
      <c r="M648" s="34" t="str">
        <f t="shared" si="1552"/>
        <v>n/a</v>
      </c>
      <c r="N648" s="34" t="str">
        <f t="shared" si="1553"/>
        <v>n/a</v>
      </c>
      <c r="P648" s="33">
        <f>-VLOOKUP($A648,'pl-data'!$A:$BR,8+P$3)</f>
        <v>0</v>
      </c>
      <c r="Q648" s="33">
        <f>-VLOOKUP($A648,'pl-data'!$A:$BR,38+Q$3)</f>
        <v>0</v>
      </c>
      <c r="R648" s="33">
        <f>-VLOOKUP($A648,'pl-data'!$A:$BR,23+R$3)</f>
        <v>0</v>
      </c>
      <c r="S648" s="34" t="str">
        <f t="shared" si="1555"/>
        <v>n/a</v>
      </c>
      <c r="T648" s="34" t="str">
        <f t="shared" si="1556"/>
        <v>n/a</v>
      </c>
      <c r="V648" s="33">
        <f>-VLOOKUP($A648,'pl-data'!$A:$BR,8+V$3)</f>
        <v>0</v>
      </c>
      <c r="W648" s="33">
        <f>-VLOOKUP($A648,'pl-data'!$A:$BR,38+W$3)</f>
        <v>0</v>
      </c>
      <c r="X648" s="33">
        <f>-VLOOKUP($A648,'pl-data'!$A:$BR,23+X$3)</f>
        <v>0</v>
      </c>
      <c r="Y648" s="34" t="str">
        <f t="shared" si="1558"/>
        <v>n/a</v>
      </c>
      <c r="Z648" s="34" t="str">
        <f t="shared" si="1559"/>
        <v>n/a</v>
      </c>
      <c r="AB648" s="33">
        <f>-VLOOKUP($A648,'pl-data'!$A:$BR,8+AB$3)</f>
        <v>0</v>
      </c>
      <c r="AC648" s="33">
        <f>-VLOOKUP($A648,'pl-data'!$A:$BR,38+AC$3)</f>
        <v>0</v>
      </c>
      <c r="AD648" s="33">
        <f>-VLOOKUP($A648,'pl-data'!$A:$BR,23+AD$3)</f>
        <v>0</v>
      </c>
      <c r="AE648" s="34" t="str">
        <f t="shared" si="1561"/>
        <v>n/a</v>
      </c>
      <c r="AF648" s="34" t="str">
        <f t="shared" si="1562"/>
        <v>n/a</v>
      </c>
      <c r="AH648" s="33">
        <f>-VLOOKUP($A648,'pl-data'!$A:$BR,8+AH$3)</f>
        <v>0</v>
      </c>
      <c r="AI648" s="33">
        <f>-VLOOKUP($A648,'pl-data'!$A:$BR,38+AI$3)</f>
        <v>0</v>
      </c>
      <c r="AJ648" s="33">
        <f>-VLOOKUP($A648,'pl-data'!$A:$BR,23+AJ$3)</f>
        <v>0</v>
      </c>
      <c r="AK648" s="34" t="str">
        <f t="shared" si="1564"/>
        <v>n/a</v>
      </c>
      <c r="AL648" s="34" t="str">
        <f t="shared" si="1565"/>
        <v>n/a</v>
      </c>
      <c r="AN648" s="33">
        <f>-VLOOKUP($A648,'pl-data'!$A:$BR,8+AN$3)</f>
        <v>0</v>
      </c>
      <c r="AO648" s="33">
        <f>-VLOOKUP($A648,'pl-data'!$A:$BR,38+AO$3)</f>
        <v>0</v>
      </c>
      <c r="AP648" s="33">
        <f>-VLOOKUP($A648,'pl-data'!$A:$BR,23+AP$3)</f>
        <v>0</v>
      </c>
      <c r="AQ648" s="34" t="str">
        <f t="shared" si="1567"/>
        <v>n/a</v>
      </c>
      <c r="AR648" s="34" t="str">
        <f t="shared" si="1568"/>
        <v>n/a</v>
      </c>
      <c r="AT648" s="33">
        <f>-VLOOKUP($A648,'pl-data'!$A:$BR,8+AT$3)</f>
        <v>0</v>
      </c>
      <c r="AU648" s="33">
        <f>-VLOOKUP($A648,'pl-data'!$A:$BR,38+AU$3)</f>
        <v>0</v>
      </c>
      <c r="AV648" s="33">
        <f>-VLOOKUP($A648,'pl-data'!$A:$BR,23+AV$3)</f>
        <v>0</v>
      </c>
      <c r="AW648" s="34" t="str">
        <f t="shared" si="1570"/>
        <v>n/a</v>
      </c>
      <c r="AX648" s="34" t="str">
        <f t="shared" si="1571"/>
        <v>n/a</v>
      </c>
      <c r="AZ648" s="33">
        <f>-VLOOKUP($A648,'pl-data'!$A:$BR,8+AZ$3)</f>
        <v>0</v>
      </c>
      <c r="BA648" s="33">
        <f>-VLOOKUP($A648,'pl-data'!$A:$BR,38+BA$3)</f>
        <v>0</v>
      </c>
      <c r="BB648" s="33">
        <f>-VLOOKUP($A648,'pl-data'!$A:$BR,23+BB$3)</f>
        <v>0</v>
      </c>
      <c r="BC648" s="34" t="str">
        <f t="shared" si="1573"/>
        <v>n/a</v>
      </c>
      <c r="BD648" s="34" t="str">
        <f t="shared" si="1574"/>
        <v>n/a</v>
      </c>
      <c r="BF648" s="33">
        <f>-VLOOKUP($A648,'pl-data'!$A:$BR,8+BF$3)</f>
        <v>0</v>
      </c>
      <c r="BG648" s="33">
        <f>-VLOOKUP($A648,'pl-data'!$A:$BR,38+BG$3)</f>
        <v>0</v>
      </c>
      <c r="BH648" s="33">
        <f>-VLOOKUP($A648,'pl-data'!$A:$BR,23+BH$3)</f>
        <v>0</v>
      </c>
      <c r="BI648" s="34" t="str">
        <f t="shared" si="1576"/>
        <v>n/a</v>
      </c>
      <c r="BJ648" s="34" t="str">
        <f t="shared" si="1577"/>
        <v>n/a</v>
      </c>
      <c r="BL648" s="33">
        <f>-VLOOKUP($A648,'pl-data'!$A:$BR,8+BL$3)</f>
        <v>0</v>
      </c>
      <c r="BM648" s="33">
        <f>-VLOOKUP($A648,'pl-data'!$A:$BR,38+BM$3)</f>
        <v>0</v>
      </c>
      <c r="BN648" s="33">
        <f>-VLOOKUP($A648,'pl-data'!$A:$BR,23+BN$3)</f>
        <v>0</v>
      </c>
      <c r="BO648" s="34" t="str">
        <f t="shared" si="1579"/>
        <v>n/a</v>
      </c>
      <c r="BP648" s="34" t="str">
        <f t="shared" si="1580"/>
        <v>n/a</v>
      </c>
      <c r="BR648" s="33">
        <f>-VLOOKUP($A648,'pl-data'!$A:$BR,8+BR$3)</f>
        <v>0</v>
      </c>
      <c r="BS648" s="33">
        <f>-VLOOKUP($A648,'pl-data'!$A:$BR,38+BS$3)</f>
        <v>0</v>
      </c>
      <c r="BT648" s="33">
        <f>-VLOOKUP($A648,'pl-data'!$A:$BR,23+BT$3)</f>
        <v>0</v>
      </c>
      <c r="BU648" s="34" t="str">
        <f t="shared" si="1582"/>
        <v>n/a</v>
      </c>
      <c r="BV648" s="34" t="str">
        <f t="shared" si="1583"/>
        <v>n/a</v>
      </c>
      <c r="BX648" s="33">
        <f t="shared" si="1600"/>
        <v>0</v>
      </c>
      <c r="BY648" s="33">
        <f t="shared" si="1601"/>
        <v>0</v>
      </c>
      <c r="BZ648" s="33">
        <f t="shared" si="1602"/>
        <v>0</v>
      </c>
      <c r="CA648" s="34" t="str">
        <f t="shared" si="1585"/>
        <v>n/a</v>
      </c>
      <c r="CB648" s="34" t="str">
        <f t="shared" si="1586"/>
        <v>n/a</v>
      </c>
    </row>
    <row r="649" spans="1:80" ht="24" hidden="1" outlineLevel="2" x14ac:dyDescent="0.2">
      <c r="A649" s="49">
        <v>4843</v>
      </c>
      <c r="B649" s="43" t="str">
        <f>+masterfile!D1130</f>
        <v>4843 Außergewöhnliche Abschreibung so. WG</v>
      </c>
      <c r="D649" s="33">
        <f>-VLOOKUP($A649,'pl-data'!$A:$BR,8+D$3)</f>
        <v>0</v>
      </c>
      <c r="E649" s="33">
        <f>-VLOOKUP($A649,'pl-data'!$A:$BR,38+E$3)</f>
        <v>0</v>
      </c>
      <c r="F649" s="33">
        <f>-VLOOKUP($A649,'pl-data'!$A:$BR,23+F$3)</f>
        <v>0</v>
      </c>
      <c r="G649" s="34" t="str">
        <f t="shared" si="1549"/>
        <v>n/a</v>
      </c>
      <c r="H649" s="34" t="str">
        <f t="shared" si="1550"/>
        <v>n/a</v>
      </c>
      <c r="J649" s="33">
        <f>-VLOOKUP($A649,'pl-data'!$A:$BR,8+J$3)</f>
        <v>0</v>
      </c>
      <c r="K649" s="33">
        <f>-VLOOKUP($A649,'pl-data'!$A:$BR,38+K$3)</f>
        <v>0</v>
      </c>
      <c r="L649" s="33">
        <f>-VLOOKUP($A649,'pl-data'!$A:$BR,23+L$3)</f>
        <v>0</v>
      </c>
      <c r="M649" s="34" t="str">
        <f t="shared" si="1552"/>
        <v>n/a</v>
      </c>
      <c r="N649" s="34" t="str">
        <f t="shared" si="1553"/>
        <v>n/a</v>
      </c>
      <c r="P649" s="33">
        <f>-VLOOKUP($A649,'pl-data'!$A:$BR,8+P$3)</f>
        <v>0</v>
      </c>
      <c r="Q649" s="33">
        <f>-VLOOKUP($A649,'pl-data'!$A:$BR,38+Q$3)</f>
        <v>0</v>
      </c>
      <c r="R649" s="33">
        <f>-VLOOKUP($A649,'pl-data'!$A:$BR,23+R$3)</f>
        <v>0</v>
      </c>
      <c r="S649" s="34" t="str">
        <f t="shared" si="1555"/>
        <v>n/a</v>
      </c>
      <c r="T649" s="34" t="str">
        <f t="shared" si="1556"/>
        <v>n/a</v>
      </c>
      <c r="V649" s="33">
        <f>-VLOOKUP($A649,'pl-data'!$A:$BR,8+V$3)</f>
        <v>0</v>
      </c>
      <c r="W649" s="33">
        <f>-VLOOKUP($A649,'pl-data'!$A:$BR,38+W$3)</f>
        <v>0</v>
      </c>
      <c r="X649" s="33">
        <f>-VLOOKUP($A649,'pl-data'!$A:$BR,23+X$3)</f>
        <v>0</v>
      </c>
      <c r="Y649" s="34" t="str">
        <f t="shared" si="1558"/>
        <v>n/a</v>
      </c>
      <c r="Z649" s="34" t="str">
        <f t="shared" si="1559"/>
        <v>n/a</v>
      </c>
      <c r="AB649" s="33">
        <f>-VLOOKUP($A649,'pl-data'!$A:$BR,8+AB$3)</f>
        <v>0</v>
      </c>
      <c r="AC649" s="33">
        <f>-VLOOKUP($A649,'pl-data'!$A:$BR,38+AC$3)</f>
        <v>0</v>
      </c>
      <c r="AD649" s="33">
        <f>-VLOOKUP($A649,'pl-data'!$A:$BR,23+AD$3)</f>
        <v>0</v>
      </c>
      <c r="AE649" s="34" t="str">
        <f t="shared" si="1561"/>
        <v>n/a</v>
      </c>
      <c r="AF649" s="34" t="str">
        <f t="shared" si="1562"/>
        <v>n/a</v>
      </c>
      <c r="AH649" s="33">
        <f>-VLOOKUP($A649,'pl-data'!$A:$BR,8+AH$3)</f>
        <v>0</v>
      </c>
      <c r="AI649" s="33">
        <f>-VLOOKUP($A649,'pl-data'!$A:$BR,38+AI$3)</f>
        <v>0</v>
      </c>
      <c r="AJ649" s="33">
        <f>-VLOOKUP($A649,'pl-data'!$A:$BR,23+AJ$3)</f>
        <v>0</v>
      </c>
      <c r="AK649" s="34" t="str">
        <f t="shared" si="1564"/>
        <v>n/a</v>
      </c>
      <c r="AL649" s="34" t="str">
        <f t="shared" si="1565"/>
        <v>n/a</v>
      </c>
      <c r="AN649" s="33">
        <f>-VLOOKUP($A649,'pl-data'!$A:$BR,8+AN$3)</f>
        <v>0</v>
      </c>
      <c r="AO649" s="33">
        <f>-VLOOKUP($A649,'pl-data'!$A:$BR,38+AO$3)</f>
        <v>0</v>
      </c>
      <c r="AP649" s="33">
        <f>-VLOOKUP($A649,'pl-data'!$A:$BR,23+AP$3)</f>
        <v>0</v>
      </c>
      <c r="AQ649" s="34" t="str">
        <f t="shared" si="1567"/>
        <v>n/a</v>
      </c>
      <c r="AR649" s="34" t="str">
        <f t="shared" si="1568"/>
        <v>n/a</v>
      </c>
      <c r="AT649" s="33">
        <f>-VLOOKUP($A649,'pl-data'!$A:$BR,8+AT$3)</f>
        <v>0</v>
      </c>
      <c r="AU649" s="33">
        <f>-VLOOKUP($A649,'pl-data'!$A:$BR,38+AU$3)</f>
        <v>0</v>
      </c>
      <c r="AV649" s="33">
        <f>-VLOOKUP($A649,'pl-data'!$A:$BR,23+AV$3)</f>
        <v>0</v>
      </c>
      <c r="AW649" s="34" t="str">
        <f t="shared" si="1570"/>
        <v>n/a</v>
      </c>
      <c r="AX649" s="34" t="str">
        <f t="shared" si="1571"/>
        <v>n/a</v>
      </c>
      <c r="AZ649" s="33">
        <f>-VLOOKUP($A649,'pl-data'!$A:$BR,8+AZ$3)</f>
        <v>0</v>
      </c>
      <c r="BA649" s="33">
        <f>-VLOOKUP($A649,'pl-data'!$A:$BR,38+BA$3)</f>
        <v>0</v>
      </c>
      <c r="BB649" s="33">
        <f>-VLOOKUP($A649,'pl-data'!$A:$BR,23+BB$3)</f>
        <v>0</v>
      </c>
      <c r="BC649" s="34" t="str">
        <f t="shared" si="1573"/>
        <v>n/a</v>
      </c>
      <c r="BD649" s="34" t="str">
        <f t="shared" si="1574"/>
        <v>n/a</v>
      </c>
      <c r="BF649" s="33">
        <f>-VLOOKUP($A649,'pl-data'!$A:$BR,8+BF$3)</f>
        <v>0</v>
      </c>
      <c r="BG649" s="33">
        <f>-VLOOKUP($A649,'pl-data'!$A:$BR,38+BG$3)</f>
        <v>0</v>
      </c>
      <c r="BH649" s="33">
        <f>-VLOOKUP($A649,'pl-data'!$A:$BR,23+BH$3)</f>
        <v>0</v>
      </c>
      <c r="BI649" s="34" t="str">
        <f t="shared" si="1576"/>
        <v>n/a</v>
      </c>
      <c r="BJ649" s="34" t="str">
        <f t="shared" si="1577"/>
        <v>n/a</v>
      </c>
      <c r="BL649" s="33">
        <f>-VLOOKUP($A649,'pl-data'!$A:$BR,8+BL$3)</f>
        <v>0</v>
      </c>
      <c r="BM649" s="33">
        <f>-VLOOKUP($A649,'pl-data'!$A:$BR,38+BM$3)</f>
        <v>0</v>
      </c>
      <c r="BN649" s="33">
        <f>-VLOOKUP($A649,'pl-data'!$A:$BR,23+BN$3)</f>
        <v>0</v>
      </c>
      <c r="BO649" s="34" t="str">
        <f t="shared" si="1579"/>
        <v>n/a</v>
      </c>
      <c r="BP649" s="34" t="str">
        <f t="shared" si="1580"/>
        <v>n/a</v>
      </c>
      <c r="BR649" s="33">
        <f>-VLOOKUP($A649,'pl-data'!$A:$BR,8+BR$3)</f>
        <v>0</v>
      </c>
      <c r="BS649" s="33">
        <f>-VLOOKUP($A649,'pl-data'!$A:$BR,38+BS$3)</f>
        <v>0</v>
      </c>
      <c r="BT649" s="33">
        <f>-VLOOKUP($A649,'pl-data'!$A:$BR,23+BT$3)</f>
        <v>0</v>
      </c>
      <c r="BU649" s="34" t="str">
        <f t="shared" si="1582"/>
        <v>n/a</v>
      </c>
      <c r="BV649" s="34" t="str">
        <f t="shared" si="1583"/>
        <v>n/a</v>
      </c>
      <c r="BX649" s="33">
        <f t="shared" si="1600"/>
        <v>0</v>
      </c>
      <c r="BY649" s="33">
        <f t="shared" si="1601"/>
        <v>0</v>
      </c>
      <c r="BZ649" s="33">
        <f t="shared" si="1602"/>
        <v>0</v>
      </c>
      <c r="CA649" s="34" t="str">
        <f t="shared" si="1585"/>
        <v>n/a</v>
      </c>
      <c r="CB649" s="34" t="str">
        <f t="shared" si="1586"/>
        <v>n/a</v>
      </c>
    </row>
    <row r="650" spans="1:80" ht="24" hidden="1" outlineLevel="2" x14ac:dyDescent="0.2">
      <c r="A650" s="49">
        <v>4850</v>
      </c>
      <c r="B650" s="43" t="str">
        <f>+masterfile!D1131</f>
        <v>4850 Abschreib.Sachanlagen/stl. So-Vorschr.</v>
      </c>
      <c r="D650" s="33">
        <f>-VLOOKUP($A650,'pl-data'!$A:$BR,8+D$3)</f>
        <v>0</v>
      </c>
      <c r="E650" s="33">
        <f>-VLOOKUP($A650,'pl-data'!$A:$BR,38+E$3)</f>
        <v>0</v>
      </c>
      <c r="F650" s="33">
        <f>-VLOOKUP($A650,'pl-data'!$A:$BR,23+F$3)</f>
        <v>0</v>
      </c>
      <c r="G650" s="34" t="str">
        <f t="shared" si="1549"/>
        <v>n/a</v>
      </c>
      <c r="H650" s="34" t="str">
        <f t="shared" si="1550"/>
        <v>n/a</v>
      </c>
      <c r="J650" s="33">
        <f>-VLOOKUP($A650,'pl-data'!$A:$BR,8+J$3)</f>
        <v>0</v>
      </c>
      <c r="K650" s="33">
        <f>-VLOOKUP($A650,'pl-data'!$A:$BR,38+K$3)</f>
        <v>0</v>
      </c>
      <c r="L650" s="33">
        <f>-VLOOKUP($A650,'pl-data'!$A:$BR,23+L$3)</f>
        <v>0</v>
      </c>
      <c r="M650" s="34" t="str">
        <f t="shared" si="1552"/>
        <v>n/a</v>
      </c>
      <c r="N650" s="34" t="str">
        <f t="shared" si="1553"/>
        <v>n/a</v>
      </c>
      <c r="P650" s="33">
        <f>-VLOOKUP($A650,'pl-data'!$A:$BR,8+P$3)</f>
        <v>0</v>
      </c>
      <c r="Q650" s="33">
        <f>-VLOOKUP($A650,'pl-data'!$A:$BR,38+Q$3)</f>
        <v>0</v>
      </c>
      <c r="R650" s="33">
        <f>-VLOOKUP($A650,'pl-data'!$A:$BR,23+R$3)</f>
        <v>0</v>
      </c>
      <c r="S650" s="34" t="str">
        <f t="shared" si="1555"/>
        <v>n/a</v>
      </c>
      <c r="T650" s="34" t="str">
        <f t="shared" si="1556"/>
        <v>n/a</v>
      </c>
      <c r="V650" s="33">
        <f>-VLOOKUP($A650,'pl-data'!$A:$BR,8+V$3)</f>
        <v>0</v>
      </c>
      <c r="W650" s="33">
        <f>-VLOOKUP($A650,'pl-data'!$A:$BR,38+W$3)</f>
        <v>0</v>
      </c>
      <c r="X650" s="33">
        <f>-VLOOKUP($A650,'pl-data'!$A:$BR,23+X$3)</f>
        <v>0</v>
      </c>
      <c r="Y650" s="34" t="str">
        <f t="shared" si="1558"/>
        <v>n/a</v>
      </c>
      <c r="Z650" s="34" t="str">
        <f t="shared" si="1559"/>
        <v>n/a</v>
      </c>
      <c r="AB650" s="33">
        <f>-VLOOKUP($A650,'pl-data'!$A:$BR,8+AB$3)</f>
        <v>0</v>
      </c>
      <c r="AC650" s="33">
        <f>-VLOOKUP($A650,'pl-data'!$A:$BR,38+AC$3)</f>
        <v>0</v>
      </c>
      <c r="AD650" s="33">
        <f>-VLOOKUP($A650,'pl-data'!$A:$BR,23+AD$3)</f>
        <v>0</v>
      </c>
      <c r="AE650" s="34" t="str">
        <f t="shared" si="1561"/>
        <v>n/a</v>
      </c>
      <c r="AF650" s="34" t="str">
        <f t="shared" si="1562"/>
        <v>n/a</v>
      </c>
      <c r="AH650" s="33">
        <f>-VLOOKUP($A650,'pl-data'!$A:$BR,8+AH$3)</f>
        <v>0</v>
      </c>
      <c r="AI650" s="33">
        <f>-VLOOKUP($A650,'pl-data'!$A:$BR,38+AI$3)</f>
        <v>0</v>
      </c>
      <c r="AJ650" s="33">
        <f>-VLOOKUP($A650,'pl-data'!$A:$BR,23+AJ$3)</f>
        <v>0</v>
      </c>
      <c r="AK650" s="34" t="str">
        <f t="shared" si="1564"/>
        <v>n/a</v>
      </c>
      <c r="AL650" s="34" t="str">
        <f t="shared" si="1565"/>
        <v>n/a</v>
      </c>
      <c r="AN650" s="33">
        <f>-VLOOKUP($A650,'pl-data'!$A:$BR,8+AN$3)</f>
        <v>0</v>
      </c>
      <c r="AO650" s="33">
        <f>-VLOOKUP($A650,'pl-data'!$A:$BR,38+AO$3)</f>
        <v>0</v>
      </c>
      <c r="AP650" s="33">
        <f>-VLOOKUP($A650,'pl-data'!$A:$BR,23+AP$3)</f>
        <v>0</v>
      </c>
      <c r="AQ650" s="34" t="str">
        <f t="shared" si="1567"/>
        <v>n/a</v>
      </c>
      <c r="AR650" s="34" t="str">
        <f t="shared" si="1568"/>
        <v>n/a</v>
      </c>
      <c r="AT650" s="33">
        <f>-VLOOKUP($A650,'pl-data'!$A:$BR,8+AT$3)</f>
        <v>0</v>
      </c>
      <c r="AU650" s="33">
        <f>-VLOOKUP($A650,'pl-data'!$A:$BR,38+AU$3)</f>
        <v>0</v>
      </c>
      <c r="AV650" s="33">
        <f>-VLOOKUP($A650,'pl-data'!$A:$BR,23+AV$3)</f>
        <v>0</v>
      </c>
      <c r="AW650" s="34" t="str">
        <f t="shared" si="1570"/>
        <v>n/a</v>
      </c>
      <c r="AX650" s="34" t="str">
        <f t="shared" si="1571"/>
        <v>n/a</v>
      </c>
      <c r="AZ650" s="33">
        <f>-VLOOKUP($A650,'pl-data'!$A:$BR,8+AZ$3)</f>
        <v>0</v>
      </c>
      <c r="BA650" s="33">
        <f>-VLOOKUP($A650,'pl-data'!$A:$BR,38+BA$3)</f>
        <v>0</v>
      </c>
      <c r="BB650" s="33">
        <f>-VLOOKUP($A650,'pl-data'!$A:$BR,23+BB$3)</f>
        <v>0</v>
      </c>
      <c r="BC650" s="34" t="str">
        <f t="shared" si="1573"/>
        <v>n/a</v>
      </c>
      <c r="BD650" s="34" t="str">
        <f t="shared" si="1574"/>
        <v>n/a</v>
      </c>
      <c r="BF650" s="33">
        <f>-VLOOKUP($A650,'pl-data'!$A:$BR,8+BF$3)</f>
        <v>0</v>
      </c>
      <c r="BG650" s="33">
        <f>-VLOOKUP($A650,'pl-data'!$A:$BR,38+BG$3)</f>
        <v>0</v>
      </c>
      <c r="BH650" s="33">
        <f>-VLOOKUP($A650,'pl-data'!$A:$BR,23+BH$3)</f>
        <v>0</v>
      </c>
      <c r="BI650" s="34" t="str">
        <f t="shared" si="1576"/>
        <v>n/a</v>
      </c>
      <c r="BJ650" s="34" t="str">
        <f t="shared" si="1577"/>
        <v>n/a</v>
      </c>
      <c r="BL650" s="33">
        <f>-VLOOKUP($A650,'pl-data'!$A:$BR,8+BL$3)</f>
        <v>0</v>
      </c>
      <c r="BM650" s="33">
        <f>-VLOOKUP($A650,'pl-data'!$A:$BR,38+BM$3)</f>
        <v>0</v>
      </c>
      <c r="BN650" s="33">
        <f>-VLOOKUP($A650,'pl-data'!$A:$BR,23+BN$3)</f>
        <v>0</v>
      </c>
      <c r="BO650" s="34" t="str">
        <f t="shared" si="1579"/>
        <v>n/a</v>
      </c>
      <c r="BP650" s="34" t="str">
        <f t="shared" si="1580"/>
        <v>n/a</v>
      </c>
      <c r="BR650" s="33">
        <f>-VLOOKUP($A650,'pl-data'!$A:$BR,8+BR$3)</f>
        <v>0</v>
      </c>
      <c r="BS650" s="33">
        <f>-VLOOKUP($A650,'pl-data'!$A:$BR,38+BS$3)</f>
        <v>0</v>
      </c>
      <c r="BT650" s="33">
        <f>-VLOOKUP($A650,'pl-data'!$A:$BR,23+BT$3)</f>
        <v>0</v>
      </c>
      <c r="BU650" s="34" t="str">
        <f t="shared" si="1582"/>
        <v>n/a</v>
      </c>
      <c r="BV650" s="34" t="str">
        <f t="shared" si="1583"/>
        <v>n/a</v>
      </c>
      <c r="BX650" s="33">
        <f t="shared" si="1600"/>
        <v>0</v>
      </c>
      <c r="BY650" s="33">
        <f t="shared" si="1601"/>
        <v>0</v>
      </c>
      <c r="BZ650" s="33">
        <f t="shared" si="1602"/>
        <v>0</v>
      </c>
      <c r="CA650" s="34" t="str">
        <f t="shared" si="1585"/>
        <v>n/a</v>
      </c>
      <c r="CB650" s="34" t="str">
        <f t="shared" si="1586"/>
        <v>n/a</v>
      </c>
    </row>
    <row r="651" spans="1:80" hidden="1" outlineLevel="2" x14ac:dyDescent="0.2">
      <c r="A651" s="49">
        <v>4851</v>
      </c>
      <c r="B651" s="43" t="str">
        <f>+masterfile!D1132</f>
        <v>4851 Sonderabschr. § 7g (5) EStG ohne Kfz</v>
      </c>
      <c r="D651" s="33">
        <f>-VLOOKUP($A651,'pl-data'!$A:$BR,8+D$3)</f>
        <v>0</v>
      </c>
      <c r="E651" s="33">
        <f>-VLOOKUP($A651,'pl-data'!$A:$BR,38+E$3)</f>
        <v>0</v>
      </c>
      <c r="F651" s="33">
        <f>-VLOOKUP($A651,'pl-data'!$A:$BR,23+F$3)</f>
        <v>0</v>
      </c>
      <c r="G651" s="34" t="str">
        <f t="shared" si="1549"/>
        <v>n/a</v>
      </c>
      <c r="H651" s="34" t="str">
        <f t="shared" si="1550"/>
        <v>n/a</v>
      </c>
      <c r="J651" s="33">
        <f>-VLOOKUP($A651,'pl-data'!$A:$BR,8+J$3)</f>
        <v>0</v>
      </c>
      <c r="K651" s="33">
        <f>-VLOOKUP($A651,'pl-data'!$A:$BR,38+K$3)</f>
        <v>0</v>
      </c>
      <c r="L651" s="33">
        <f>-VLOOKUP($A651,'pl-data'!$A:$BR,23+L$3)</f>
        <v>0</v>
      </c>
      <c r="M651" s="34" t="str">
        <f t="shared" si="1552"/>
        <v>n/a</v>
      </c>
      <c r="N651" s="34" t="str">
        <f t="shared" si="1553"/>
        <v>n/a</v>
      </c>
      <c r="P651" s="33">
        <f>-VLOOKUP($A651,'pl-data'!$A:$BR,8+P$3)</f>
        <v>0</v>
      </c>
      <c r="Q651" s="33">
        <f>-VLOOKUP($A651,'pl-data'!$A:$BR,38+Q$3)</f>
        <v>0</v>
      </c>
      <c r="R651" s="33">
        <f>-VLOOKUP($A651,'pl-data'!$A:$BR,23+R$3)</f>
        <v>0</v>
      </c>
      <c r="S651" s="34" t="str">
        <f t="shared" si="1555"/>
        <v>n/a</v>
      </c>
      <c r="T651" s="34" t="str">
        <f t="shared" si="1556"/>
        <v>n/a</v>
      </c>
      <c r="V651" s="33">
        <f>-VLOOKUP($A651,'pl-data'!$A:$BR,8+V$3)</f>
        <v>0</v>
      </c>
      <c r="W651" s="33">
        <f>-VLOOKUP($A651,'pl-data'!$A:$BR,38+W$3)</f>
        <v>0</v>
      </c>
      <c r="X651" s="33">
        <f>-VLOOKUP($A651,'pl-data'!$A:$BR,23+X$3)</f>
        <v>0</v>
      </c>
      <c r="Y651" s="34" t="str">
        <f t="shared" si="1558"/>
        <v>n/a</v>
      </c>
      <c r="Z651" s="34" t="str">
        <f t="shared" si="1559"/>
        <v>n/a</v>
      </c>
      <c r="AB651" s="33">
        <f>-VLOOKUP($A651,'pl-data'!$A:$BR,8+AB$3)</f>
        <v>0</v>
      </c>
      <c r="AC651" s="33">
        <f>-VLOOKUP($A651,'pl-data'!$A:$BR,38+AC$3)</f>
        <v>0</v>
      </c>
      <c r="AD651" s="33">
        <f>-VLOOKUP($A651,'pl-data'!$A:$BR,23+AD$3)</f>
        <v>0</v>
      </c>
      <c r="AE651" s="34" t="str">
        <f t="shared" si="1561"/>
        <v>n/a</v>
      </c>
      <c r="AF651" s="34" t="str">
        <f t="shared" si="1562"/>
        <v>n/a</v>
      </c>
      <c r="AH651" s="33">
        <f>-VLOOKUP($A651,'pl-data'!$A:$BR,8+AH$3)</f>
        <v>0</v>
      </c>
      <c r="AI651" s="33">
        <f>-VLOOKUP($A651,'pl-data'!$A:$BR,38+AI$3)</f>
        <v>0</v>
      </c>
      <c r="AJ651" s="33">
        <f>-VLOOKUP($A651,'pl-data'!$A:$BR,23+AJ$3)</f>
        <v>0</v>
      </c>
      <c r="AK651" s="34" t="str">
        <f t="shared" si="1564"/>
        <v>n/a</v>
      </c>
      <c r="AL651" s="34" t="str">
        <f t="shared" si="1565"/>
        <v>n/a</v>
      </c>
      <c r="AN651" s="33">
        <f>-VLOOKUP($A651,'pl-data'!$A:$BR,8+AN$3)</f>
        <v>0</v>
      </c>
      <c r="AO651" s="33">
        <f>-VLOOKUP($A651,'pl-data'!$A:$BR,38+AO$3)</f>
        <v>0</v>
      </c>
      <c r="AP651" s="33">
        <f>-VLOOKUP($A651,'pl-data'!$A:$BR,23+AP$3)</f>
        <v>0</v>
      </c>
      <c r="AQ651" s="34" t="str">
        <f t="shared" si="1567"/>
        <v>n/a</v>
      </c>
      <c r="AR651" s="34" t="str">
        <f t="shared" si="1568"/>
        <v>n/a</v>
      </c>
      <c r="AT651" s="33">
        <f>-VLOOKUP($A651,'pl-data'!$A:$BR,8+AT$3)</f>
        <v>0</v>
      </c>
      <c r="AU651" s="33">
        <f>-VLOOKUP($A651,'pl-data'!$A:$BR,38+AU$3)</f>
        <v>0</v>
      </c>
      <c r="AV651" s="33">
        <f>-VLOOKUP($A651,'pl-data'!$A:$BR,23+AV$3)</f>
        <v>0</v>
      </c>
      <c r="AW651" s="34" t="str">
        <f t="shared" si="1570"/>
        <v>n/a</v>
      </c>
      <c r="AX651" s="34" t="str">
        <f t="shared" si="1571"/>
        <v>n/a</v>
      </c>
      <c r="AZ651" s="33">
        <f>-VLOOKUP($A651,'pl-data'!$A:$BR,8+AZ$3)</f>
        <v>0</v>
      </c>
      <c r="BA651" s="33">
        <f>-VLOOKUP($A651,'pl-data'!$A:$BR,38+BA$3)</f>
        <v>0</v>
      </c>
      <c r="BB651" s="33">
        <f>-VLOOKUP($A651,'pl-data'!$A:$BR,23+BB$3)</f>
        <v>0</v>
      </c>
      <c r="BC651" s="34" t="str">
        <f t="shared" si="1573"/>
        <v>n/a</v>
      </c>
      <c r="BD651" s="34" t="str">
        <f t="shared" si="1574"/>
        <v>n/a</v>
      </c>
      <c r="BF651" s="33">
        <f>-VLOOKUP($A651,'pl-data'!$A:$BR,8+BF$3)</f>
        <v>0</v>
      </c>
      <c r="BG651" s="33">
        <f>-VLOOKUP($A651,'pl-data'!$A:$BR,38+BG$3)</f>
        <v>0</v>
      </c>
      <c r="BH651" s="33">
        <f>-VLOOKUP($A651,'pl-data'!$A:$BR,23+BH$3)</f>
        <v>0</v>
      </c>
      <c r="BI651" s="34" t="str">
        <f t="shared" si="1576"/>
        <v>n/a</v>
      </c>
      <c r="BJ651" s="34" t="str">
        <f t="shared" si="1577"/>
        <v>n/a</v>
      </c>
      <c r="BL651" s="33">
        <f>-VLOOKUP($A651,'pl-data'!$A:$BR,8+BL$3)</f>
        <v>0</v>
      </c>
      <c r="BM651" s="33">
        <f>-VLOOKUP($A651,'pl-data'!$A:$BR,38+BM$3)</f>
        <v>0</v>
      </c>
      <c r="BN651" s="33">
        <f>-VLOOKUP($A651,'pl-data'!$A:$BR,23+BN$3)</f>
        <v>0</v>
      </c>
      <c r="BO651" s="34" t="str">
        <f t="shared" si="1579"/>
        <v>n/a</v>
      </c>
      <c r="BP651" s="34" t="str">
        <f t="shared" si="1580"/>
        <v>n/a</v>
      </c>
      <c r="BR651" s="33">
        <f>-VLOOKUP($A651,'pl-data'!$A:$BR,8+BR$3)</f>
        <v>0</v>
      </c>
      <c r="BS651" s="33">
        <f>-VLOOKUP($A651,'pl-data'!$A:$BR,38+BS$3)</f>
        <v>0</v>
      </c>
      <c r="BT651" s="33">
        <f>-VLOOKUP($A651,'pl-data'!$A:$BR,23+BT$3)</f>
        <v>0</v>
      </c>
      <c r="BU651" s="34" t="str">
        <f t="shared" si="1582"/>
        <v>n/a</v>
      </c>
      <c r="BV651" s="34" t="str">
        <f t="shared" si="1583"/>
        <v>n/a</v>
      </c>
      <c r="BX651" s="33">
        <f t="shared" si="1600"/>
        <v>0</v>
      </c>
      <c r="BY651" s="33">
        <f t="shared" si="1601"/>
        <v>0</v>
      </c>
      <c r="BZ651" s="33">
        <f t="shared" si="1602"/>
        <v>0</v>
      </c>
      <c r="CA651" s="34" t="str">
        <f t="shared" si="1585"/>
        <v>n/a</v>
      </c>
      <c r="CB651" s="34" t="str">
        <f t="shared" si="1586"/>
        <v>n/a</v>
      </c>
    </row>
    <row r="652" spans="1:80" hidden="1" outlineLevel="2" x14ac:dyDescent="0.2">
      <c r="A652" s="49">
        <v>4852</v>
      </c>
      <c r="B652" s="43" t="str">
        <f>+masterfile!D1133</f>
        <v>4852 Sonderabschr. § 7g (5) EStG für Kfz</v>
      </c>
      <c r="D652" s="33">
        <f>-VLOOKUP($A652,'pl-data'!$A:$BR,8+D$3)</f>
        <v>0</v>
      </c>
      <c r="E652" s="33">
        <f>-VLOOKUP($A652,'pl-data'!$A:$BR,38+E$3)</f>
        <v>0</v>
      </c>
      <c r="F652" s="33">
        <f>-VLOOKUP($A652,'pl-data'!$A:$BR,23+F$3)</f>
        <v>0</v>
      </c>
      <c r="G652" s="34" t="str">
        <f t="shared" si="1549"/>
        <v>n/a</v>
      </c>
      <c r="H652" s="34" t="str">
        <f t="shared" si="1550"/>
        <v>n/a</v>
      </c>
      <c r="J652" s="33">
        <f>-VLOOKUP($A652,'pl-data'!$A:$BR,8+J$3)</f>
        <v>0</v>
      </c>
      <c r="K652" s="33">
        <f>-VLOOKUP($A652,'pl-data'!$A:$BR,38+K$3)</f>
        <v>0</v>
      </c>
      <c r="L652" s="33">
        <f>-VLOOKUP($A652,'pl-data'!$A:$BR,23+L$3)</f>
        <v>0</v>
      </c>
      <c r="M652" s="34" t="str">
        <f t="shared" si="1552"/>
        <v>n/a</v>
      </c>
      <c r="N652" s="34" t="str">
        <f t="shared" si="1553"/>
        <v>n/a</v>
      </c>
      <c r="P652" s="33">
        <f>-VLOOKUP($A652,'pl-data'!$A:$BR,8+P$3)</f>
        <v>0</v>
      </c>
      <c r="Q652" s="33">
        <f>-VLOOKUP($A652,'pl-data'!$A:$BR,38+Q$3)</f>
        <v>0</v>
      </c>
      <c r="R652" s="33">
        <f>-VLOOKUP($A652,'pl-data'!$A:$BR,23+R$3)</f>
        <v>0</v>
      </c>
      <c r="S652" s="34" t="str">
        <f t="shared" si="1555"/>
        <v>n/a</v>
      </c>
      <c r="T652" s="34" t="str">
        <f t="shared" si="1556"/>
        <v>n/a</v>
      </c>
      <c r="V652" s="33">
        <f>-VLOOKUP($A652,'pl-data'!$A:$BR,8+V$3)</f>
        <v>0</v>
      </c>
      <c r="W652" s="33">
        <f>-VLOOKUP($A652,'pl-data'!$A:$BR,38+W$3)</f>
        <v>0</v>
      </c>
      <c r="X652" s="33">
        <f>-VLOOKUP($A652,'pl-data'!$A:$BR,23+X$3)</f>
        <v>0</v>
      </c>
      <c r="Y652" s="34" t="str">
        <f t="shared" si="1558"/>
        <v>n/a</v>
      </c>
      <c r="Z652" s="34" t="str">
        <f t="shared" si="1559"/>
        <v>n/a</v>
      </c>
      <c r="AB652" s="33">
        <f>-VLOOKUP($A652,'pl-data'!$A:$BR,8+AB$3)</f>
        <v>0</v>
      </c>
      <c r="AC652" s="33">
        <f>-VLOOKUP($A652,'pl-data'!$A:$BR,38+AC$3)</f>
        <v>0</v>
      </c>
      <c r="AD652" s="33">
        <f>-VLOOKUP($A652,'pl-data'!$A:$BR,23+AD$3)</f>
        <v>0</v>
      </c>
      <c r="AE652" s="34" t="str">
        <f t="shared" si="1561"/>
        <v>n/a</v>
      </c>
      <c r="AF652" s="34" t="str">
        <f t="shared" si="1562"/>
        <v>n/a</v>
      </c>
      <c r="AH652" s="33">
        <f>-VLOOKUP($A652,'pl-data'!$A:$BR,8+AH$3)</f>
        <v>0</v>
      </c>
      <c r="AI652" s="33">
        <f>-VLOOKUP($A652,'pl-data'!$A:$BR,38+AI$3)</f>
        <v>0</v>
      </c>
      <c r="AJ652" s="33">
        <f>-VLOOKUP($A652,'pl-data'!$A:$BR,23+AJ$3)</f>
        <v>0</v>
      </c>
      <c r="AK652" s="34" t="str">
        <f t="shared" si="1564"/>
        <v>n/a</v>
      </c>
      <c r="AL652" s="34" t="str">
        <f t="shared" si="1565"/>
        <v>n/a</v>
      </c>
      <c r="AN652" s="33">
        <f>-VLOOKUP($A652,'pl-data'!$A:$BR,8+AN$3)</f>
        <v>0</v>
      </c>
      <c r="AO652" s="33">
        <f>-VLOOKUP($A652,'pl-data'!$A:$BR,38+AO$3)</f>
        <v>0</v>
      </c>
      <c r="AP652" s="33">
        <f>-VLOOKUP($A652,'pl-data'!$A:$BR,23+AP$3)</f>
        <v>0</v>
      </c>
      <c r="AQ652" s="34" t="str">
        <f t="shared" si="1567"/>
        <v>n/a</v>
      </c>
      <c r="AR652" s="34" t="str">
        <f t="shared" si="1568"/>
        <v>n/a</v>
      </c>
      <c r="AT652" s="33">
        <f>-VLOOKUP($A652,'pl-data'!$A:$BR,8+AT$3)</f>
        <v>0</v>
      </c>
      <c r="AU652" s="33">
        <f>-VLOOKUP($A652,'pl-data'!$A:$BR,38+AU$3)</f>
        <v>0</v>
      </c>
      <c r="AV652" s="33">
        <f>-VLOOKUP($A652,'pl-data'!$A:$BR,23+AV$3)</f>
        <v>0</v>
      </c>
      <c r="AW652" s="34" t="str">
        <f t="shared" si="1570"/>
        <v>n/a</v>
      </c>
      <c r="AX652" s="34" t="str">
        <f t="shared" si="1571"/>
        <v>n/a</v>
      </c>
      <c r="AZ652" s="33">
        <f>-VLOOKUP($A652,'pl-data'!$A:$BR,8+AZ$3)</f>
        <v>0</v>
      </c>
      <c r="BA652" s="33">
        <f>-VLOOKUP($A652,'pl-data'!$A:$BR,38+BA$3)</f>
        <v>0</v>
      </c>
      <c r="BB652" s="33">
        <f>-VLOOKUP($A652,'pl-data'!$A:$BR,23+BB$3)</f>
        <v>0</v>
      </c>
      <c r="BC652" s="34" t="str">
        <f t="shared" si="1573"/>
        <v>n/a</v>
      </c>
      <c r="BD652" s="34" t="str">
        <f t="shared" si="1574"/>
        <v>n/a</v>
      </c>
      <c r="BF652" s="33">
        <f>-VLOOKUP($A652,'pl-data'!$A:$BR,8+BF$3)</f>
        <v>0</v>
      </c>
      <c r="BG652" s="33">
        <f>-VLOOKUP($A652,'pl-data'!$A:$BR,38+BG$3)</f>
        <v>0</v>
      </c>
      <c r="BH652" s="33">
        <f>-VLOOKUP($A652,'pl-data'!$A:$BR,23+BH$3)</f>
        <v>0</v>
      </c>
      <c r="BI652" s="34" t="str">
        <f t="shared" si="1576"/>
        <v>n/a</v>
      </c>
      <c r="BJ652" s="34" t="str">
        <f t="shared" si="1577"/>
        <v>n/a</v>
      </c>
      <c r="BL652" s="33">
        <f>-VLOOKUP($A652,'pl-data'!$A:$BR,8+BL$3)</f>
        <v>0</v>
      </c>
      <c r="BM652" s="33">
        <f>-VLOOKUP($A652,'pl-data'!$A:$BR,38+BM$3)</f>
        <v>0</v>
      </c>
      <c r="BN652" s="33">
        <f>-VLOOKUP($A652,'pl-data'!$A:$BR,23+BN$3)</f>
        <v>0</v>
      </c>
      <c r="BO652" s="34" t="str">
        <f t="shared" si="1579"/>
        <v>n/a</v>
      </c>
      <c r="BP652" s="34" t="str">
        <f t="shared" si="1580"/>
        <v>n/a</v>
      </c>
      <c r="BR652" s="33">
        <f>-VLOOKUP($A652,'pl-data'!$A:$BR,8+BR$3)</f>
        <v>0</v>
      </c>
      <c r="BS652" s="33">
        <f>-VLOOKUP($A652,'pl-data'!$A:$BR,38+BS$3)</f>
        <v>0</v>
      </c>
      <c r="BT652" s="33">
        <f>-VLOOKUP($A652,'pl-data'!$A:$BR,23+BT$3)</f>
        <v>0</v>
      </c>
      <c r="BU652" s="34" t="str">
        <f t="shared" si="1582"/>
        <v>n/a</v>
      </c>
      <c r="BV652" s="34" t="str">
        <f t="shared" si="1583"/>
        <v>n/a</v>
      </c>
      <c r="BX652" s="33">
        <f t="shared" si="1600"/>
        <v>0</v>
      </c>
      <c r="BY652" s="33">
        <f t="shared" si="1601"/>
        <v>0</v>
      </c>
      <c r="BZ652" s="33">
        <f t="shared" si="1602"/>
        <v>0</v>
      </c>
      <c r="CA652" s="34" t="str">
        <f t="shared" si="1585"/>
        <v>n/a</v>
      </c>
      <c r="CB652" s="34" t="str">
        <f t="shared" si="1586"/>
        <v>n/a</v>
      </c>
    </row>
    <row r="653" spans="1:80" hidden="1" outlineLevel="2" x14ac:dyDescent="0.2">
      <c r="A653" s="49">
        <v>4853</v>
      </c>
      <c r="B653" s="43" t="str">
        <f>+masterfile!D1134</f>
        <v>4853 Kürzung AHK § 7g (2) EStG ohne Kfz</v>
      </c>
      <c r="D653" s="33">
        <f>-VLOOKUP($A653,'pl-data'!$A:$BR,8+D$3)</f>
        <v>0</v>
      </c>
      <c r="E653" s="33">
        <f>-VLOOKUP($A653,'pl-data'!$A:$BR,38+E$3)</f>
        <v>0</v>
      </c>
      <c r="F653" s="33">
        <f>-VLOOKUP($A653,'pl-data'!$A:$BR,23+F$3)</f>
        <v>0</v>
      </c>
      <c r="G653" s="34" t="str">
        <f t="shared" si="1549"/>
        <v>n/a</v>
      </c>
      <c r="H653" s="34" t="str">
        <f t="shared" si="1550"/>
        <v>n/a</v>
      </c>
      <c r="J653" s="33">
        <f>-VLOOKUP($A653,'pl-data'!$A:$BR,8+J$3)</f>
        <v>0</v>
      </c>
      <c r="K653" s="33">
        <f>-VLOOKUP($A653,'pl-data'!$A:$BR,38+K$3)</f>
        <v>0</v>
      </c>
      <c r="L653" s="33">
        <f>-VLOOKUP($A653,'pl-data'!$A:$BR,23+L$3)</f>
        <v>0</v>
      </c>
      <c r="M653" s="34" t="str">
        <f t="shared" si="1552"/>
        <v>n/a</v>
      </c>
      <c r="N653" s="34" t="str">
        <f t="shared" si="1553"/>
        <v>n/a</v>
      </c>
      <c r="P653" s="33">
        <f>-VLOOKUP($A653,'pl-data'!$A:$BR,8+P$3)</f>
        <v>0</v>
      </c>
      <c r="Q653" s="33">
        <f>-VLOOKUP($A653,'pl-data'!$A:$BR,38+Q$3)</f>
        <v>0</v>
      </c>
      <c r="R653" s="33">
        <f>-VLOOKUP($A653,'pl-data'!$A:$BR,23+R$3)</f>
        <v>0</v>
      </c>
      <c r="S653" s="34" t="str">
        <f t="shared" si="1555"/>
        <v>n/a</v>
      </c>
      <c r="T653" s="34" t="str">
        <f t="shared" si="1556"/>
        <v>n/a</v>
      </c>
      <c r="V653" s="33">
        <f>-VLOOKUP($A653,'pl-data'!$A:$BR,8+V$3)</f>
        <v>0</v>
      </c>
      <c r="W653" s="33">
        <f>-VLOOKUP($A653,'pl-data'!$A:$BR,38+W$3)</f>
        <v>0</v>
      </c>
      <c r="X653" s="33">
        <f>-VLOOKUP($A653,'pl-data'!$A:$BR,23+X$3)</f>
        <v>0</v>
      </c>
      <c r="Y653" s="34" t="str">
        <f t="shared" si="1558"/>
        <v>n/a</v>
      </c>
      <c r="Z653" s="34" t="str">
        <f t="shared" si="1559"/>
        <v>n/a</v>
      </c>
      <c r="AB653" s="33">
        <f>-VLOOKUP($A653,'pl-data'!$A:$BR,8+AB$3)</f>
        <v>0</v>
      </c>
      <c r="AC653" s="33">
        <f>-VLOOKUP($A653,'pl-data'!$A:$BR,38+AC$3)</f>
        <v>0</v>
      </c>
      <c r="AD653" s="33">
        <f>-VLOOKUP($A653,'pl-data'!$A:$BR,23+AD$3)</f>
        <v>0</v>
      </c>
      <c r="AE653" s="34" t="str">
        <f t="shared" si="1561"/>
        <v>n/a</v>
      </c>
      <c r="AF653" s="34" t="str">
        <f t="shared" si="1562"/>
        <v>n/a</v>
      </c>
      <c r="AH653" s="33">
        <f>-VLOOKUP($A653,'pl-data'!$A:$BR,8+AH$3)</f>
        <v>0</v>
      </c>
      <c r="AI653" s="33">
        <f>-VLOOKUP($A653,'pl-data'!$A:$BR,38+AI$3)</f>
        <v>0</v>
      </c>
      <c r="AJ653" s="33">
        <f>-VLOOKUP($A653,'pl-data'!$A:$BR,23+AJ$3)</f>
        <v>0</v>
      </c>
      <c r="AK653" s="34" t="str">
        <f t="shared" si="1564"/>
        <v>n/a</v>
      </c>
      <c r="AL653" s="34" t="str">
        <f t="shared" si="1565"/>
        <v>n/a</v>
      </c>
      <c r="AN653" s="33">
        <f>-VLOOKUP($A653,'pl-data'!$A:$BR,8+AN$3)</f>
        <v>0</v>
      </c>
      <c r="AO653" s="33">
        <f>-VLOOKUP($A653,'pl-data'!$A:$BR,38+AO$3)</f>
        <v>0</v>
      </c>
      <c r="AP653" s="33">
        <f>-VLOOKUP($A653,'pl-data'!$A:$BR,23+AP$3)</f>
        <v>0</v>
      </c>
      <c r="AQ653" s="34" t="str">
        <f t="shared" si="1567"/>
        <v>n/a</v>
      </c>
      <c r="AR653" s="34" t="str">
        <f t="shared" si="1568"/>
        <v>n/a</v>
      </c>
      <c r="AT653" s="33">
        <f>-VLOOKUP($A653,'pl-data'!$A:$BR,8+AT$3)</f>
        <v>0</v>
      </c>
      <c r="AU653" s="33">
        <f>-VLOOKUP($A653,'pl-data'!$A:$BR,38+AU$3)</f>
        <v>0</v>
      </c>
      <c r="AV653" s="33">
        <f>-VLOOKUP($A653,'pl-data'!$A:$BR,23+AV$3)</f>
        <v>0</v>
      </c>
      <c r="AW653" s="34" t="str">
        <f t="shared" si="1570"/>
        <v>n/a</v>
      </c>
      <c r="AX653" s="34" t="str">
        <f t="shared" si="1571"/>
        <v>n/a</v>
      </c>
      <c r="AZ653" s="33">
        <f>-VLOOKUP($A653,'pl-data'!$A:$BR,8+AZ$3)</f>
        <v>0</v>
      </c>
      <c r="BA653" s="33">
        <f>-VLOOKUP($A653,'pl-data'!$A:$BR,38+BA$3)</f>
        <v>0</v>
      </c>
      <c r="BB653" s="33">
        <f>-VLOOKUP($A653,'pl-data'!$A:$BR,23+BB$3)</f>
        <v>0</v>
      </c>
      <c r="BC653" s="34" t="str">
        <f t="shared" si="1573"/>
        <v>n/a</v>
      </c>
      <c r="BD653" s="34" t="str">
        <f t="shared" si="1574"/>
        <v>n/a</v>
      </c>
      <c r="BF653" s="33">
        <f>-VLOOKUP($A653,'pl-data'!$A:$BR,8+BF$3)</f>
        <v>0</v>
      </c>
      <c r="BG653" s="33">
        <f>-VLOOKUP($A653,'pl-data'!$A:$BR,38+BG$3)</f>
        <v>0</v>
      </c>
      <c r="BH653" s="33">
        <f>-VLOOKUP($A653,'pl-data'!$A:$BR,23+BH$3)</f>
        <v>0</v>
      </c>
      <c r="BI653" s="34" t="str">
        <f t="shared" si="1576"/>
        <v>n/a</v>
      </c>
      <c r="BJ653" s="34" t="str">
        <f t="shared" si="1577"/>
        <v>n/a</v>
      </c>
      <c r="BL653" s="33">
        <f>-VLOOKUP($A653,'pl-data'!$A:$BR,8+BL$3)</f>
        <v>0</v>
      </c>
      <c r="BM653" s="33">
        <f>-VLOOKUP($A653,'pl-data'!$A:$BR,38+BM$3)</f>
        <v>0</v>
      </c>
      <c r="BN653" s="33">
        <f>-VLOOKUP($A653,'pl-data'!$A:$BR,23+BN$3)</f>
        <v>0</v>
      </c>
      <c r="BO653" s="34" t="str">
        <f t="shared" si="1579"/>
        <v>n/a</v>
      </c>
      <c r="BP653" s="34" t="str">
        <f t="shared" si="1580"/>
        <v>n/a</v>
      </c>
      <c r="BR653" s="33">
        <f>-VLOOKUP($A653,'pl-data'!$A:$BR,8+BR$3)</f>
        <v>0</v>
      </c>
      <c r="BS653" s="33">
        <f>-VLOOKUP($A653,'pl-data'!$A:$BR,38+BS$3)</f>
        <v>0</v>
      </c>
      <c r="BT653" s="33">
        <f>-VLOOKUP($A653,'pl-data'!$A:$BR,23+BT$3)</f>
        <v>0</v>
      </c>
      <c r="BU653" s="34" t="str">
        <f t="shared" si="1582"/>
        <v>n/a</v>
      </c>
      <c r="BV653" s="34" t="str">
        <f t="shared" si="1583"/>
        <v>n/a</v>
      </c>
      <c r="BX653" s="33">
        <f t="shared" si="1600"/>
        <v>0</v>
      </c>
      <c r="BY653" s="33">
        <f t="shared" si="1601"/>
        <v>0</v>
      </c>
      <c r="BZ653" s="33">
        <f t="shared" si="1602"/>
        <v>0</v>
      </c>
      <c r="CA653" s="34" t="str">
        <f t="shared" si="1585"/>
        <v>n/a</v>
      </c>
      <c r="CB653" s="34" t="str">
        <f t="shared" si="1586"/>
        <v>n/a</v>
      </c>
    </row>
    <row r="654" spans="1:80" hidden="1" outlineLevel="2" x14ac:dyDescent="0.2">
      <c r="A654" s="49">
        <v>4854</v>
      </c>
      <c r="B654" s="43" t="str">
        <f>+masterfile!D1135</f>
        <v>4854 Kürzung AHK § 7g (2) EStG für Kfz</v>
      </c>
      <c r="D654" s="33">
        <f>-VLOOKUP($A654,'pl-data'!$A:$BR,8+D$3)</f>
        <v>0</v>
      </c>
      <c r="E654" s="33">
        <f>-VLOOKUP($A654,'pl-data'!$A:$BR,38+E$3)</f>
        <v>0</v>
      </c>
      <c r="F654" s="33">
        <f>-VLOOKUP($A654,'pl-data'!$A:$BR,23+F$3)</f>
        <v>0</v>
      </c>
      <c r="G654" s="34" t="str">
        <f t="shared" si="1549"/>
        <v>n/a</v>
      </c>
      <c r="H654" s="34" t="str">
        <f t="shared" si="1550"/>
        <v>n/a</v>
      </c>
      <c r="J654" s="33">
        <f>-VLOOKUP($A654,'pl-data'!$A:$BR,8+J$3)</f>
        <v>0</v>
      </c>
      <c r="K654" s="33">
        <f>-VLOOKUP($A654,'pl-data'!$A:$BR,38+K$3)</f>
        <v>0</v>
      </c>
      <c r="L654" s="33">
        <f>-VLOOKUP($A654,'pl-data'!$A:$BR,23+L$3)</f>
        <v>0</v>
      </c>
      <c r="M654" s="34" t="str">
        <f t="shared" si="1552"/>
        <v>n/a</v>
      </c>
      <c r="N654" s="34" t="str">
        <f t="shared" si="1553"/>
        <v>n/a</v>
      </c>
      <c r="P654" s="33">
        <f>-VLOOKUP($A654,'pl-data'!$A:$BR,8+P$3)</f>
        <v>0</v>
      </c>
      <c r="Q654" s="33">
        <f>-VLOOKUP($A654,'pl-data'!$A:$BR,38+Q$3)</f>
        <v>0</v>
      </c>
      <c r="R654" s="33">
        <f>-VLOOKUP($A654,'pl-data'!$A:$BR,23+R$3)</f>
        <v>0</v>
      </c>
      <c r="S654" s="34" t="str">
        <f t="shared" si="1555"/>
        <v>n/a</v>
      </c>
      <c r="T654" s="34" t="str">
        <f t="shared" si="1556"/>
        <v>n/a</v>
      </c>
      <c r="V654" s="33">
        <f>-VLOOKUP($A654,'pl-data'!$A:$BR,8+V$3)</f>
        <v>0</v>
      </c>
      <c r="W654" s="33">
        <f>-VLOOKUP($A654,'pl-data'!$A:$BR,38+W$3)</f>
        <v>0</v>
      </c>
      <c r="X654" s="33">
        <f>-VLOOKUP($A654,'pl-data'!$A:$BR,23+X$3)</f>
        <v>0</v>
      </c>
      <c r="Y654" s="34" t="str">
        <f t="shared" si="1558"/>
        <v>n/a</v>
      </c>
      <c r="Z654" s="34" t="str">
        <f t="shared" si="1559"/>
        <v>n/a</v>
      </c>
      <c r="AB654" s="33">
        <f>-VLOOKUP($A654,'pl-data'!$A:$BR,8+AB$3)</f>
        <v>0</v>
      </c>
      <c r="AC654" s="33">
        <f>-VLOOKUP($A654,'pl-data'!$A:$BR,38+AC$3)</f>
        <v>0</v>
      </c>
      <c r="AD654" s="33">
        <f>-VLOOKUP($A654,'pl-data'!$A:$BR,23+AD$3)</f>
        <v>0</v>
      </c>
      <c r="AE654" s="34" t="str">
        <f t="shared" si="1561"/>
        <v>n/a</v>
      </c>
      <c r="AF654" s="34" t="str">
        <f t="shared" si="1562"/>
        <v>n/a</v>
      </c>
      <c r="AH654" s="33">
        <f>-VLOOKUP($A654,'pl-data'!$A:$BR,8+AH$3)</f>
        <v>0</v>
      </c>
      <c r="AI654" s="33">
        <f>-VLOOKUP($A654,'pl-data'!$A:$BR,38+AI$3)</f>
        <v>0</v>
      </c>
      <c r="AJ654" s="33">
        <f>-VLOOKUP($A654,'pl-data'!$A:$BR,23+AJ$3)</f>
        <v>0</v>
      </c>
      <c r="AK654" s="34" t="str">
        <f t="shared" si="1564"/>
        <v>n/a</v>
      </c>
      <c r="AL654" s="34" t="str">
        <f t="shared" si="1565"/>
        <v>n/a</v>
      </c>
      <c r="AN654" s="33">
        <f>-VLOOKUP($A654,'pl-data'!$A:$BR,8+AN$3)</f>
        <v>0</v>
      </c>
      <c r="AO654" s="33">
        <f>-VLOOKUP($A654,'pl-data'!$A:$BR,38+AO$3)</f>
        <v>0</v>
      </c>
      <c r="AP654" s="33">
        <f>-VLOOKUP($A654,'pl-data'!$A:$BR,23+AP$3)</f>
        <v>0</v>
      </c>
      <c r="AQ654" s="34" t="str">
        <f t="shared" si="1567"/>
        <v>n/a</v>
      </c>
      <c r="AR654" s="34" t="str">
        <f t="shared" si="1568"/>
        <v>n/a</v>
      </c>
      <c r="AT654" s="33">
        <f>-VLOOKUP($A654,'pl-data'!$A:$BR,8+AT$3)</f>
        <v>0</v>
      </c>
      <c r="AU654" s="33">
        <f>-VLOOKUP($A654,'pl-data'!$A:$BR,38+AU$3)</f>
        <v>0</v>
      </c>
      <c r="AV654" s="33">
        <f>-VLOOKUP($A654,'pl-data'!$A:$BR,23+AV$3)</f>
        <v>0</v>
      </c>
      <c r="AW654" s="34" t="str">
        <f t="shared" si="1570"/>
        <v>n/a</v>
      </c>
      <c r="AX654" s="34" t="str">
        <f t="shared" si="1571"/>
        <v>n/a</v>
      </c>
      <c r="AZ654" s="33">
        <f>-VLOOKUP($A654,'pl-data'!$A:$BR,8+AZ$3)</f>
        <v>0</v>
      </c>
      <c r="BA654" s="33">
        <f>-VLOOKUP($A654,'pl-data'!$A:$BR,38+BA$3)</f>
        <v>0</v>
      </c>
      <c r="BB654" s="33">
        <f>-VLOOKUP($A654,'pl-data'!$A:$BR,23+BB$3)</f>
        <v>0</v>
      </c>
      <c r="BC654" s="34" t="str">
        <f t="shared" si="1573"/>
        <v>n/a</v>
      </c>
      <c r="BD654" s="34" t="str">
        <f t="shared" si="1574"/>
        <v>n/a</v>
      </c>
      <c r="BF654" s="33">
        <f>-VLOOKUP($A654,'pl-data'!$A:$BR,8+BF$3)</f>
        <v>0</v>
      </c>
      <c r="BG654" s="33">
        <f>-VLOOKUP($A654,'pl-data'!$A:$BR,38+BG$3)</f>
        <v>0</v>
      </c>
      <c r="BH654" s="33">
        <f>-VLOOKUP($A654,'pl-data'!$A:$BR,23+BH$3)</f>
        <v>0</v>
      </c>
      <c r="BI654" s="34" t="str">
        <f t="shared" si="1576"/>
        <v>n/a</v>
      </c>
      <c r="BJ654" s="34" t="str">
        <f t="shared" si="1577"/>
        <v>n/a</v>
      </c>
      <c r="BL654" s="33">
        <f>-VLOOKUP($A654,'pl-data'!$A:$BR,8+BL$3)</f>
        <v>0</v>
      </c>
      <c r="BM654" s="33">
        <f>-VLOOKUP($A654,'pl-data'!$A:$BR,38+BM$3)</f>
        <v>0</v>
      </c>
      <c r="BN654" s="33">
        <f>-VLOOKUP($A654,'pl-data'!$A:$BR,23+BN$3)</f>
        <v>0</v>
      </c>
      <c r="BO654" s="34" t="str">
        <f t="shared" si="1579"/>
        <v>n/a</v>
      </c>
      <c r="BP654" s="34" t="str">
        <f t="shared" si="1580"/>
        <v>n/a</v>
      </c>
      <c r="BR654" s="33">
        <f>-VLOOKUP($A654,'pl-data'!$A:$BR,8+BR$3)</f>
        <v>0</v>
      </c>
      <c r="BS654" s="33">
        <f>-VLOOKUP($A654,'pl-data'!$A:$BR,38+BS$3)</f>
        <v>0</v>
      </c>
      <c r="BT654" s="33">
        <f>-VLOOKUP($A654,'pl-data'!$A:$BR,23+BT$3)</f>
        <v>0</v>
      </c>
      <c r="BU654" s="34" t="str">
        <f t="shared" si="1582"/>
        <v>n/a</v>
      </c>
      <c r="BV654" s="34" t="str">
        <f t="shared" si="1583"/>
        <v>n/a</v>
      </c>
      <c r="BX654" s="33">
        <f t="shared" si="1600"/>
        <v>0</v>
      </c>
      <c r="BY654" s="33">
        <f t="shared" si="1601"/>
        <v>0</v>
      </c>
      <c r="BZ654" s="33">
        <f t="shared" si="1602"/>
        <v>0</v>
      </c>
      <c r="CA654" s="34" t="str">
        <f t="shared" si="1585"/>
        <v>n/a</v>
      </c>
      <c r="CB654" s="34" t="str">
        <f t="shared" si="1586"/>
        <v>n/a</v>
      </c>
    </row>
    <row r="655" spans="1:80" hidden="1" outlineLevel="2" x14ac:dyDescent="0.2">
      <c r="A655" s="49">
        <v>4855</v>
      </c>
      <c r="B655" s="43" t="str">
        <f>+masterfile!D1136</f>
        <v>4855 Sofortabschreibung GWG</v>
      </c>
      <c r="D655" s="33">
        <f>-VLOOKUP($A655,'pl-data'!$A:$BR,8+D$3)</f>
        <v>0</v>
      </c>
      <c r="E655" s="33">
        <f>-VLOOKUP($A655,'pl-data'!$A:$BR,38+E$3)</f>
        <v>0</v>
      </c>
      <c r="F655" s="33">
        <f>-VLOOKUP($A655,'pl-data'!$A:$BR,23+F$3)</f>
        <v>0</v>
      </c>
      <c r="G655" s="34" t="str">
        <f t="shared" si="1549"/>
        <v>n/a</v>
      </c>
      <c r="H655" s="34" t="str">
        <f t="shared" si="1550"/>
        <v>n/a</v>
      </c>
      <c r="J655" s="33">
        <f>-VLOOKUP($A655,'pl-data'!$A:$BR,8+J$3)</f>
        <v>0</v>
      </c>
      <c r="K655" s="33">
        <f>-VLOOKUP($A655,'pl-data'!$A:$BR,38+K$3)</f>
        <v>0</v>
      </c>
      <c r="L655" s="33">
        <f>-VLOOKUP($A655,'pl-data'!$A:$BR,23+L$3)</f>
        <v>0</v>
      </c>
      <c r="M655" s="34" t="str">
        <f t="shared" si="1552"/>
        <v>n/a</v>
      </c>
      <c r="N655" s="34" t="str">
        <f t="shared" si="1553"/>
        <v>n/a</v>
      </c>
      <c r="P655" s="33">
        <f>-VLOOKUP($A655,'pl-data'!$A:$BR,8+P$3)</f>
        <v>0</v>
      </c>
      <c r="Q655" s="33">
        <f>-VLOOKUP($A655,'pl-data'!$A:$BR,38+Q$3)</f>
        <v>0</v>
      </c>
      <c r="R655" s="33">
        <f>-VLOOKUP($A655,'pl-data'!$A:$BR,23+R$3)</f>
        <v>0</v>
      </c>
      <c r="S655" s="34" t="str">
        <f t="shared" si="1555"/>
        <v>n/a</v>
      </c>
      <c r="T655" s="34" t="str">
        <f t="shared" si="1556"/>
        <v>n/a</v>
      </c>
      <c r="V655" s="33">
        <f>-VLOOKUP($A655,'pl-data'!$A:$BR,8+V$3)</f>
        <v>0</v>
      </c>
      <c r="W655" s="33">
        <f>-VLOOKUP($A655,'pl-data'!$A:$BR,38+W$3)</f>
        <v>0</v>
      </c>
      <c r="X655" s="33">
        <f>-VLOOKUP($A655,'pl-data'!$A:$BR,23+X$3)</f>
        <v>0</v>
      </c>
      <c r="Y655" s="34" t="str">
        <f t="shared" si="1558"/>
        <v>n/a</v>
      </c>
      <c r="Z655" s="34" t="str">
        <f t="shared" si="1559"/>
        <v>n/a</v>
      </c>
      <c r="AB655" s="33">
        <f>-VLOOKUP($A655,'pl-data'!$A:$BR,8+AB$3)</f>
        <v>0</v>
      </c>
      <c r="AC655" s="33">
        <f>-VLOOKUP($A655,'pl-data'!$A:$BR,38+AC$3)</f>
        <v>0</v>
      </c>
      <c r="AD655" s="33">
        <f>-VLOOKUP($A655,'pl-data'!$A:$BR,23+AD$3)</f>
        <v>0</v>
      </c>
      <c r="AE655" s="34" t="str">
        <f t="shared" si="1561"/>
        <v>n/a</v>
      </c>
      <c r="AF655" s="34" t="str">
        <f t="shared" si="1562"/>
        <v>n/a</v>
      </c>
      <c r="AH655" s="33">
        <f>-VLOOKUP($A655,'pl-data'!$A:$BR,8+AH$3)</f>
        <v>0</v>
      </c>
      <c r="AI655" s="33">
        <f>-VLOOKUP($A655,'pl-data'!$A:$BR,38+AI$3)</f>
        <v>0</v>
      </c>
      <c r="AJ655" s="33">
        <f>-VLOOKUP($A655,'pl-data'!$A:$BR,23+AJ$3)</f>
        <v>0</v>
      </c>
      <c r="AK655" s="34" t="str">
        <f t="shared" si="1564"/>
        <v>n/a</v>
      </c>
      <c r="AL655" s="34" t="str">
        <f t="shared" si="1565"/>
        <v>n/a</v>
      </c>
      <c r="AN655" s="33">
        <f>-VLOOKUP($A655,'pl-data'!$A:$BR,8+AN$3)</f>
        <v>0</v>
      </c>
      <c r="AO655" s="33">
        <f>-VLOOKUP($A655,'pl-data'!$A:$BR,38+AO$3)</f>
        <v>0</v>
      </c>
      <c r="AP655" s="33">
        <f>-VLOOKUP($A655,'pl-data'!$A:$BR,23+AP$3)</f>
        <v>0</v>
      </c>
      <c r="AQ655" s="34" t="str">
        <f t="shared" si="1567"/>
        <v>n/a</v>
      </c>
      <c r="AR655" s="34" t="str">
        <f t="shared" si="1568"/>
        <v>n/a</v>
      </c>
      <c r="AT655" s="33">
        <f>-VLOOKUP($A655,'pl-data'!$A:$BR,8+AT$3)</f>
        <v>0</v>
      </c>
      <c r="AU655" s="33">
        <f>-VLOOKUP($A655,'pl-data'!$A:$BR,38+AU$3)</f>
        <v>0</v>
      </c>
      <c r="AV655" s="33">
        <f>-VLOOKUP($A655,'pl-data'!$A:$BR,23+AV$3)</f>
        <v>0</v>
      </c>
      <c r="AW655" s="34" t="str">
        <f t="shared" si="1570"/>
        <v>n/a</v>
      </c>
      <c r="AX655" s="34" t="str">
        <f t="shared" si="1571"/>
        <v>n/a</v>
      </c>
      <c r="AZ655" s="33">
        <f>-VLOOKUP($A655,'pl-data'!$A:$BR,8+AZ$3)</f>
        <v>0</v>
      </c>
      <c r="BA655" s="33">
        <f>-VLOOKUP($A655,'pl-data'!$A:$BR,38+BA$3)</f>
        <v>0</v>
      </c>
      <c r="BB655" s="33">
        <f>-VLOOKUP($A655,'pl-data'!$A:$BR,23+BB$3)</f>
        <v>0</v>
      </c>
      <c r="BC655" s="34" t="str">
        <f t="shared" si="1573"/>
        <v>n/a</v>
      </c>
      <c r="BD655" s="34" t="str">
        <f t="shared" si="1574"/>
        <v>n/a</v>
      </c>
      <c r="BF655" s="33">
        <f>-VLOOKUP($A655,'pl-data'!$A:$BR,8+BF$3)</f>
        <v>0</v>
      </c>
      <c r="BG655" s="33">
        <f>-VLOOKUP($A655,'pl-data'!$A:$BR,38+BG$3)</f>
        <v>0</v>
      </c>
      <c r="BH655" s="33">
        <f>-VLOOKUP($A655,'pl-data'!$A:$BR,23+BH$3)</f>
        <v>0</v>
      </c>
      <c r="BI655" s="34" t="str">
        <f t="shared" si="1576"/>
        <v>n/a</v>
      </c>
      <c r="BJ655" s="34" t="str">
        <f t="shared" si="1577"/>
        <v>n/a</v>
      </c>
      <c r="BL655" s="33">
        <f>-VLOOKUP($A655,'pl-data'!$A:$BR,8+BL$3)</f>
        <v>0</v>
      </c>
      <c r="BM655" s="33">
        <f>-VLOOKUP($A655,'pl-data'!$A:$BR,38+BM$3)</f>
        <v>0</v>
      </c>
      <c r="BN655" s="33">
        <f>-VLOOKUP($A655,'pl-data'!$A:$BR,23+BN$3)</f>
        <v>0</v>
      </c>
      <c r="BO655" s="34" t="str">
        <f t="shared" si="1579"/>
        <v>n/a</v>
      </c>
      <c r="BP655" s="34" t="str">
        <f t="shared" si="1580"/>
        <v>n/a</v>
      </c>
      <c r="BR655" s="33">
        <f>-VLOOKUP($A655,'pl-data'!$A:$BR,8+BR$3)</f>
        <v>0</v>
      </c>
      <c r="BS655" s="33">
        <f>-VLOOKUP($A655,'pl-data'!$A:$BR,38+BS$3)</f>
        <v>0</v>
      </c>
      <c r="BT655" s="33">
        <f>-VLOOKUP($A655,'pl-data'!$A:$BR,23+BT$3)</f>
        <v>0</v>
      </c>
      <c r="BU655" s="34" t="str">
        <f t="shared" si="1582"/>
        <v>n/a</v>
      </c>
      <c r="BV655" s="34" t="str">
        <f t="shared" si="1583"/>
        <v>n/a</v>
      </c>
      <c r="BX655" s="33">
        <f t="shared" si="1600"/>
        <v>0</v>
      </c>
      <c r="BY655" s="33">
        <f t="shared" si="1601"/>
        <v>0</v>
      </c>
      <c r="BZ655" s="33">
        <f t="shared" si="1602"/>
        <v>0</v>
      </c>
      <c r="CA655" s="34" t="str">
        <f t="shared" si="1585"/>
        <v>n/a</v>
      </c>
      <c r="CB655" s="34" t="str">
        <f t="shared" si="1586"/>
        <v>n/a</v>
      </c>
    </row>
    <row r="656" spans="1:80" ht="24" hidden="1" outlineLevel="2" x14ac:dyDescent="0.2">
      <c r="A656" s="49">
        <v>4856</v>
      </c>
      <c r="B656" s="43" t="str">
        <f>+masterfile!D1137</f>
        <v>4856 Sonderabschreibungen nach § 7b EStG</v>
      </c>
      <c r="D656" s="33">
        <f>-VLOOKUP($A656,'pl-data'!$A:$BR,8+D$3)</f>
        <v>0</v>
      </c>
      <c r="E656" s="33">
        <f>-VLOOKUP($A656,'pl-data'!$A:$BR,38+E$3)</f>
        <v>0</v>
      </c>
      <c r="F656" s="33">
        <f>-VLOOKUP($A656,'pl-data'!$A:$BR,23+F$3)</f>
        <v>0</v>
      </c>
      <c r="G656" s="34" t="str">
        <f t="shared" si="1549"/>
        <v>n/a</v>
      </c>
      <c r="H656" s="34" t="str">
        <f t="shared" si="1550"/>
        <v>n/a</v>
      </c>
      <c r="J656" s="33">
        <f>-VLOOKUP($A656,'pl-data'!$A:$BR,8+J$3)</f>
        <v>0</v>
      </c>
      <c r="K656" s="33">
        <f>-VLOOKUP($A656,'pl-data'!$A:$BR,38+K$3)</f>
        <v>0</v>
      </c>
      <c r="L656" s="33">
        <f>-VLOOKUP($A656,'pl-data'!$A:$BR,23+L$3)</f>
        <v>0</v>
      </c>
      <c r="M656" s="34" t="str">
        <f t="shared" si="1552"/>
        <v>n/a</v>
      </c>
      <c r="N656" s="34" t="str">
        <f t="shared" si="1553"/>
        <v>n/a</v>
      </c>
      <c r="P656" s="33">
        <f>-VLOOKUP($A656,'pl-data'!$A:$BR,8+P$3)</f>
        <v>0</v>
      </c>
      <c r="Q656" s="33">
        <f>-VLOOKUP($A656,'pl-data'!$A:$BR,38+Q$3)</f>
        <v>0</v>
      </c>
      <c r="R656" s="33">
        <f>-VLOOKUP($A656,'pl-data'!$A:$BR,23+R$3)</f>
        <v>0</v>
      </c>
      <c r="S656" s="34" t="str">
        <f t="shared" si="1555"/>
        <v>n/a</v>
      </c>
      <c r="T656" s="34" t="str">
        <f t="shared" si="1556"/>
        <v>n/a</v>
      </c>
      <c r="V656" s="33">
        <f>-VLOOKUP($A656,'pl-data'!$A:$BR,8+V$3)</f>
        <v>0</v>
      </c>
      <c r="W656" s="33">
        <f>-VLOOKUP($A656,'pl-data'!$A:$BR,38+W$3)</f>
        <v>0</v>
      </c>
      <c r="X656" s="33">
        <f>-VLOOKUP($A656,'pl-data'!$A:$BR,23+X$3)</f>
        <v>0</v>
      </c>
      <c r="Y656" s="34" t="str">
        <f t="shared" si="1558"/>
        <v>n/a</v>
      </c>
      <c r="Z656" s="34" t="str">
        <f t="shared" si="1559"/>
        <v>n/a</v>
      </c>
      <c r="AB656" s="33">
        <f>-VLOOKUP($A656,'pl-data'!$A:$BR,8+AB$3)</f>
        <v>0</v>
      </c>
      <c r="AC656" s="33">
        <f>-VLOOKUP($A656,'pl-data'!$A:$BR,38+AC$3)</f>
        <v>0</v>
      </c>
      <c r="AD656" s="33">
        <f>-VLOOKUP($A656,'pl-data'!$A:$BR,23+AD$3)</f>
        <v>0</v>
      </c>
      <c r="AE656" s="34" t="str">
        <f t="shared" si="1561"/>
        <v>n/a</v>
      </c>
      <c r="AF656" s="34" t="str">
        <f t="shared" si="1562"/>
        <v>n/a</v>
      </c>
      <c r="AH656" s="33">
        <f>-VLOOKUP($A656,'pl-data'!$A:$BR,8+AH$3)</f>
        <v>0</v>
      </c>
      <c r="AI656" s="33">
        <f>-VLOOKUP($A656,'pl-data'!$A:$BR,38+AI$3)</f>
        <v>0</v>
      </c>
      <c r="AJ656" s="33">
        <f>-VLOOKUP($A656,'pl-data'!$A:$BR,23+AJ$3)</f>
        <v>0</v>
      </c>
      <c r="AK656" s="34" t="str">
        <f t="shared" si="1564"/>
        <v>n/a</v>
      </c>
      <c r="AL656" s="34" t="str">
        <f t="shared" si="1565"/>
        <v>n/a</v>
      </c>
      <c r="AN656" s="33">
        <f>-VLOOKUP($A656,'pl-data'!$A:$BR,8+AN$3)</f>
        <v>0</v>
      </c>
      <c r="AO656" s="33">
        <f>-VLOOKUP($A656,'pl-data'!$A:$BR,38+AO$3)</f>
        <v>0</v>
      </c>
      <c r="AP656" s="33">
        <f>-VLOOKUP($A656,'pl-data'!$A:$BR,23+AP$3)</f>
        <v>0</v>
      </c>
      <c r="AQ656" s="34" t="str">
        <f t="shared" si="1567"/>
        <v>n/a</v>
      </c>
      <c r="AR656" s="34" t="str">
        <f t="shared" si="1568"/>
        <v>n/a</v>
      </c>
      <c r="AT656" s="33">
        <f>-VLOOKUP($A656,'pl-data'!$A:$BR,8+AT$3)</f>
        <v>0</v>
      </c>
      <c r="AU656" s="33">
        <f>-VLOOKUP($A656,'pl-data'!$A:$BR,38+AU$3)</f>
        <v>0</v>
      </c>
      <c r="AV656" s="33">
        <f>-VLOOKUP($A656,'pl-data'!$A:$BR,23+AV$3)</f>
        <v>0</v>
      </c>
      <c r="AW656" s="34" t="str">
        <f t="shared" si="1570"/>
        <v>n/a</v>
      </c>
      <c r="AX656" s="34" t="str">
        <f t="shared" si="1571"/>
        <v>n/a</v>
      </c>
      <c r="AZ656" s="33">
        <f>-VLOOKUP($A656,'pl-data'!$A:$BR,8+AZ$3)</f>
        <v>0</v>
      </c>
      <c r="BA656" s="33">
        <f>-VLOOKUP($A656,'pl-data'!$A:$BR,38+BA$3)</f>
        <v>0</v>
      </c>
      <c r="BB656" s="33">
        <f>-VLOOKUP($A656,'pl-data'!$A:$BR,23+BB$3)</f>
        <v>0</v>
      </c>
      <c r="BC656" s="34" t="str">
        <f t="shared" si="1573"/>
        <v>n/a</v>
      </c>
      <c r="BD656" s="34" t="str">
        <f t="shared" si="1574"/>
        <v>n/a</v>
      </c>
      <c r="BF656" s="33">
        <f>-VLOOKUP($A656,'pl-data'!$A:$BR,8+BF$3)</f>
        <v>0</v>
      </c>
      <c r="BG656" s="33">
        <f>-VLOOKUP($A656,'pl-data'!$A:$BR,38+BG$3)</f>
        <v>0</v>
      </c>
      <c r="BH656" s="33">
        <f>-VLOOKUP($A656,'pl-data'!$A:$BR,23+BH$3)</f>
        <v>0</v>
      </c>
      <c r="BI656" s="34" t="str">
        <f t="shared" si="1576"/>
        <v>n/a</v>
      </c>
      <c r="BJ656" s="34" t="str">
        <f t="shared" si="1577"/>
        <v>n/a</v>
      </c>
      <c r="BL656" s="33">
        <f>-VLOOKUP($A656,'pl-data'!$A:$BR,8+BL$3)</f>
        <v>0</v>
      </c>
      <c r="BM656" s="33">
        <f>-VLOOKUP($A656,'pl-data'!$A:$BR,38+BM$3)</f>
        <v>0</v>
      </c>
      <c r="BN656" s="33">
        <f>-VLOOKUP($A656,'pl-data'!$A:$BR,23+BN$3)</f>
        <v>0</v>
      </c>
      <c r="BO656" s="34" t="str">
        <f t="shared" si="1579"/>
        <v>n/a</v>
      </c>
      <c r="BP656" s="34" t="str">
        <f t="shared" si="1580"/>
        <v>n/a</v>
      </c>
      <c r="BR656" s="33">
        <f>-VLOOKUP($A656,'pl-data'!$A:$BR,8+BR$3)</f>
        <v>0</v>
      </c>
      <c r="BS656" s="33">
        <f>-VLOOKUP($A656,'pl-data'!$A:$BR,38+BS$3)</f>
        <v>0</v>
      </c>
      <c r="BT656" s="33">
        <f>-VLOOKUP($A656,'pl-data'!$A:$BR,23+BT$3)</f>
        <v>0</v>
      </c>
      <c r="BU656" s="34" t="str">
        <f t="shared" si="1582"/>
        <v>n/a</v>
      </c>
      <c r="BV656" s="34" t="str">
        <f t="shared" si="1583"/>
        <v>n/a</v>
      </c>
      <c r="BX656" s="33">
        <f t="shared" si="1600"/>
        <v>0</v>
      </c>
      <c r="BY656" s="33">
        <f t="shared" si="1601"/>
        <v>0</v>
      </c>
      <c r="BZ656" s="33">
        <f t="shared" si="1602"/>
        <v>0</v>
      </c>
      <c r="CA656" s="34" t="str">
        <f t="shared" si="1585"/>
        <v>n/a</v>
      </c>
      <c r="CB656" s="34" t="str">
        <f t="shared" si="1586"/>
        <v>n/a</v>
      </c>
    </row>
    <row r="657" spans="1:82" hidden="1" outlineLevel="2" x14ac:dyDescent="0.2">
      <c r="A657" s="49">
        <v>4859</v>
      </c>
      <c r="B657" s="43" t="str">
        <f>+masterfile!D1138</f>
        <v>4859 Abzugsbetrag nach § 6b EStG</v>
      </c>
      <c r="D657" s="33">
        <f>-VLOOKUP($A657,'pl-data'!$A:$BR,8+D$3)</f>
        <v>0</v>
      </c>
      <c r="E657" s="33">
        <f>-VLOOKUP($A657,'pl-data'!$A:$BR,38+E$3)</f>
        <v>0</v>
      </c>
      <c r="F657" s="33">
        <f>-VLOOKUP($A657,'pl-data'!$A:$BR,23+F$3)</f>
        <v>0</v>
      </c>
      <c r="G657" s="34" t="str">
        <f t="shared" si="1549"/>
        <v>n/a</v>
      </c>
      <c r="H657" s="34" t="str">
        <f t="shared" si="1550"/>
        <v>n/a</v>
      </c>
      <c r="J657" s="33">
        <f>-VLOOKUP($A657,'pl-data'!$A:$BR,8+J$3)</f>
        <v>0</v>
      </c>
      <c r="K657" s="33">
        <f>-VLOOKUP($A657,'pl-data'!$A:$BR,38+K$3)</f>
        <v>0</v>
      </c>
      <c r="L657" s="33">
        <f>-VLOOKUP($A657,'pl-data'!$A:$BR,23+L$3)</f>
        <v>0</v>
      </c>
      <c r="M657" s="34" t="str">
        <f t="shared" si="1552"/>
        <v>n/a</v>
      </c>
      <c r="N657" s="34" t="str">
        <f t="shared" si="1553"/>
        <v>n/a</v>
      </c>
      <c r="P657" s="33">
        <f>-VLOOKUP($A657,'pl-data'!$A:$BR,8+P$3)</f>
        <v>0</v>
      </c>
      <c r="Q657" s="33">
        <f>-VLOOKUP($A657,'pl-data'!$A:$BR,38+Q$3)</f>
        <v>0</v>
      </c>
      <c r="R657" s="33">
        <f>-VLOOKUP($A657,'pl-data'!$A:$BR,23+R$3)</f>
        <v>0</v>
      </c>
      <c r="S657" s="34" t="str">
        <f t="shared" si="1555"/>
        <v>n/a</v>
      </c>
      <c r="T657" s="34" t="str">
        <f t="shared" si="1556"/>
        <v>n/a</v>
      </c>
      <c r="V657" s="33">
        <f>-VLOOKUP($A657,'pl-data'!$A:$BR,8+V$3)</f>
        <v>0</v>
      </c>
      <c r="W657" s="33">
        <f>-VLOOKUP($A657,'pl-data'!$A:$BR,38+W$3)</f>
        <v>0</v>
      </c>
      <c r="X657" s="33">
        <f>-VLOOKUP($A657,'pl-data'!$A:$BR,23+X$3)</f>
        <v>0</v>
      </c>
      <c r="Y657" s="34" t="str">
        <f t="shared" si="1558"/>
        <v>n/a</v>
      </c>
      <c r="Z657" s="34" t="str">
        <f t="shared" si="1559"/>
        <v>n/a</v>
      </c>
      <c r="AB657" s="33">
        <f>-VLOOKUP($A657,'pl-data'!$A:$BR,8+AB$3)</f>
        <v>0</v>
      </c>
      <c r="AC657" s="33">
        <f>-VLOOKUP($A657,'pl-data'!$A:$BR,38+AC$3)</f>
        <v>0</v>
      </c>
      <c r="AD657" s="33">
        <f>-VLOOKUP($A657,'pl-data'!$A:$BR,23+AD$3)</f>
        <v>0</v>
      </c>
      <c r="AE657" s="34" t="str">
        <f t="shared" si="1561"/>
        <v>n/a</v>
      </c>
      <c r="AF657" s="34" t="str">
        <f t="shared" si="1562"/>
        <v>n/a</v>
      </c>
      <c r="AH657" s="33">
        <f>-VLOOKUP($A657,'pl-data'!$A:$BR,8+AH$3)</f>
        <v>0</v>
      </c>
      <c r="AI657" s="33">
        <f>-VLOOKUP($A657,'pl-data'!$A:$BR,38+AI$3)</f>
        <v>0</v>
      </c>
      <c r="AJ657" s="33">
        <f>-VLOOKUP($A657,'pl-data'!$A:$BR,23+AJ$3)</f>
        <v>0</v>
      </c>
      <c r="AK657" s="34" t="str">
        <f t="shared" si="1564"/>
        <v>n/a</v>
      </c>
      <c r="AL657" s="34" t="str">
        <f t="shared" si="1565"/>
        <v>n/a</v>
      </c>
      <c r="AN657" s="33">
        <f>-VLOOKUP($A657,'pl-data'!$A:$BR,8+AN$3)</f>
        <v>0</v>
      </c>
      <c r="AO657" s="33">
        <f>-VLOOKUP($A657,'pl-data'!$A:$BR,38+AO$3)</f>
        <v>0</v>
      </c>
      <c r="AP657" s="33">
        <f>-VLOOKUP($A657,'pl-data'!$A:$BR,23+AP$3)</f>
        <v>0</v>
      </c>
      <c r="AQ657" s="34" t="str">
        <f t="shared" si="1567"/>
        <v>n/a</v>
      </c>
      <c r="AR657" s="34" t="str">
        <f t="shared" si="1568"/>
        <v>n/a</v>
      </c>
      <c r="AT657" s="33">
        <f>-VLOOKUP($A657,'pl-data'!$A:$BR,8+AT$3)</f>
        <v>0</v>
      </c>
      <c r="AU657" s="33">
        <f>-VLOOKUP($A657,'pl-data'!$A:$BR,38+AU$3)</f>
        <v>0</v>
      </c>
      <c r="AV657" s="33">
        <f>-VLOOKUP($A657,'pl-data'!$A:$BR,23+AV$3)</f>
        <v>0</v>
      </c>
      <c r="AW657" s="34" t="str">
        <f t="shared" si="1570"/>
        <v>n/a</v>
      </c>
      <c r="AX657" s="34" t="str">
        <f t="shared" si="1571"/>
        <v>n/a</v>
      </c>
      <c r="AZ657" s="33">
        <f>-VLOOKUP($A657,'pl-data'!$A:$BR,8+AZ$3)</f>
        <v>0</v>
      </c>
      <c r="BA657" s="33">
        <f>-VLOOKUP($A657,'pl-data'!$A:$BR,38+BA$3)</f>
        <v>0</v>
      </c>
      <c r="BB657" s="33">
        <f>-VLOOKUP($A657,'pl-data'!$A:$BR,23+BB$3)</f>
        <v>0</v>
      </c>
      <c r="BC657" s="34" t="str">
        <f t="shared" si="1573"/>
        <v>n/a</v>
      </c>
      <c r="BD657" s="34" t="str">
        <f t="shared" si="1574"/>
        <v>n/a</v>
      </c>
      <c r="BF657" s="33">
        <f>-VLOOKUP($A657,'pl-data'!$A:$BR,8+BF$3)</f>
        <v>0</v>
      </c>
      <c r="BG657" s="33">
        <f>-VLOOKUP($A657,'pl-data'!$A:$BR,38+BG$3)</f>
        <v>0</v>
      </c>
      <c r="BH657" s="33">
        <f>-VLOOKUP($A657,'pl-data'!$A:$BR,23+BH$3)</f>
        <v>0</v>
      </c>
      <c r="BI657" s="34" t="str">
        <f t="shared" si="1576"/>
        <v>n/a</v>
      </c>
      <c r="BJ657" s="34" t="str">
        <f t="shared" si="1577"/>
        <v>n/a</v>
      </c>
      <c r="BL657" s="33">
        <f>-VLOOKUP($A657,'pl-data'!$A:$BR,8+BL$3)</f>
        <v>0</v>
      </c>
      <c r="BM657" s="33">
        <f>-VLOOKUP($A657,'pl-data'!$A:$BR,38+BM$3)</f>
        <v>0</v>
      </c>
      <c r="BN657" s="33">
        <f>-VLOOKUP($A657,'pl-data'!$A:$BR,23+BN$3)</f>
        <v>0</v>
      </c>
      <c r="BO657" s="34" t="str">
        <f t="shared" si="1579"/>
        <v>n/a</v>
      </c>
      <c r="BP657" s="34" t="str">
        <f t="shared" si="1580"/>
        <v>n/a</v>
      </c>
      <c r="BR657" s="33">
        <f>-VLOOKUP($A657,'pl-data'!$A:$BR,8+BR$3)</f>
        <v>0</v>
      </c>
      <c r="BS657" s="33">
        <f>-VLOOKUP($A657,'pl-data'!$A:$BR,38+BS$3)</f>
        <v>0</v>
      </c>
      <c r="BT657" s="33">
        <f>-VLOOKUP($A657,'pl-data'!$A:$BR,23+BT$3)</f>
        <v>0</v>
      </c>
      <c r="BU657" s="34" t="str">
        <f t="shared" si="1582"/>
        <v>n/a</v>
      </c>
      <c r="BV657" s="34" t="str">
        <f t="shared" si="1583"/>
        <v>n/a</v>
      </c>
      <c r="BX657" s="33">
        <f t="shared" si="1600"/>
        <v>0</v>
      </c>
      <c r="BY657" s="33">
        <f t="shared" si="1601"/>
        <v>0</v>
      </c>
      <c r="BZ657" s="33">
        <f t="shared" si="1602"/>
        <v>0</v>
      </c>
      <c r="CA657" s="34" t="str">
        <f t="shared" si="1585"/>
        <v>n/a</v>
      </c>
      <c r="CB657" s="34" t="str">
        <f t="shared" si="1586"/>
        <v>n/a</v>
      </c>
    </row>
    <row r="658" spans="1:82" hidden="1" outlineLevel="2" x14ac:dyDescent="0.2">
      <c r="A658" s="49">
        <v>4860</v>
      </c>
      <c r="B658" s="43" t="str">
        <f>+masterfile!D1139</f>
        <v>4860 Abschreibungen auf aktivierte GWG</v>
      </c>
      <c r="D658" s="33">
        <f>-VLOOKUP($A658,'pl-data'!$A:$BR,8+D$3)</f>
        <v>-0.125</v>
      </c>
      <c r="E658" s="33">
        <f>-VLOOKUP($A658,'pl-data'!$A:$BR,38+E$3)</f>
        <v>-0.12875</v>
      </c>
      <c r="F658" s="33">
        <f>-VLOOKUP($A658,'pl-data'!$A:$BR,23+F$3)</f>
        <v>0</v>
      </c>
      <c r="G658" s="34">
        <f t="shared" si="1549"/>
        <v>-1</v>
      </c>
      <c r="H658" s="34">
        <f t="shared" si="1550"/>
        <v>-1</v>
      </c>
      <c r="J658" s="33">
        <f>-VLOOKUP($A658,'pl-data'!$A:$BR,8+J$3)</f>
        <v>-0.125</v>
      </c>
      <c r="K658" s="33">
        <f>-VLOOKUP($A658,'pl-data'!$A:$BR,38+K$3)</f>
        <v>-0.12875</v>
      </c>
      <c r="L658" s="33">
        <f>-VLOOKUP($A658,'pl-data'!$A:$BR,23+L$3)</f>
        <v>0</v>
      </c>
      <c r="M658" s="34">
        <f t="shared" si="1552"/>
        <v>-1</v>
      </c>
      <c r="N658" s="34">
        <f t="shared" si="1553"/>
        <v>-1</v>
      </c>
      <c r="P658" s="33">
        <f>-VLOOKUP($A658,'pl-data'!$A:$BR,8+P$3)</f>
        <v>-0.125</v>
      </c>
      <c r="Q658" s="33">
        <f>-VLOOKUP($A658,'pl-data'!$A:$BR,38+Q$3)</f>
        <v>-0.12875</v>
      </c>
      <c r="R658" s="33">
        <f>-VLOOKUP($A658,'pl-data'!$A:$BR,23+R$3)</f>
        <v>0</v>
      </c>
      <c r="S658" s="34">
        <f t="shared" si="1555"/>
        <v>-1</v>
      </c>
      <c r="T658" s="34">
        <f t="shared" si="1556"/>
        <v>-1</v>
      </c>
      <c r="V658" s="33">
        <f>-VLOOKUP($A658,'pl-data'!$A:$BR,8+V$3)</f>
        <v>-0.125</v>
      </c>
      <c r="W658" s="33">
        <f>-VLOOKUP($A658,'pl-data'!$A:$BR,38+W$3)</f>
        <v>-0.12875</v>
      </c>
      <c r="X658" s="33">
        <f>-VLOOKUP($A658,'pl-data'!$A:$BR,23+X$3)</f>
        <v>0</v>
      </c>
      <c r="Y658" s="34">
        <f t="shared" si="1558"/>
        <v>-1</v>
      </c>
      <c r="Z658" s="34">
        <f t="shared" si="1559"/>
        <v>-1</v>
      </c>
      <c r="AB658" s="33">
        <f>-VLOOKUP($A658,'pl-data'!$A:$BR,8+AB$3)</f>
        <v>-0.125</v>
      </c>
      <c r="AC658" s="33">
        <f>-VLOOKUP($A658,'pl-data'!$A:$BR,38+AC$3)</f>
        <v>-0.12875</v>
      </c>
      <c r="AD658" s="33">
        <f>-VLOOKUP($A658,'pl-data'!$A:$BR,23+AD$3)</f>
        <v>0</v>
      </c>
      <c r="AE658" s="34">
        <f t="shared" si="1561"/>
        <v>-1</v>
      </c>
      <c r="AF658" s="34">
        <f t="shared" si="1562"/>
        <v>-1</v>
      </c>
      <c r="AH658" s="33">
        <f>-VLOOKUP($A658,'pl-data'!$A:$BR,8+AH$3)</f>
        <v>-0.125</v>
      </c>
      <c r="AI658" s="33">
        <f>-VLOOKUP($A658,'pl-data'!$A:$BR,38+AI$3)</f>
        <v>-0.12875</v>
      </c>
      <c r="AJ658" s="33">
        <f>-VLOOKUP($A658,'pl-data'!$A:$BR,23+AJ$3)</f>
        <v>0</v>
      </c>
      <c r="AK658" s="34">
        <f t="shared" si="1564"/>
        <v>-1</v>
      </c>
      <c r="AL658" s="34">
        <f t="shared" si="1565"/>
        <v>-1</v>
      </c>
      <c r="AN658" s="33">
        <f>-VLOOKUP($A658,'pl-data'!$A:$BR,8+AN$3)</f>
        <v>-0.125</v>
      </c>
      <c r="AO658" s="33">
        <f>-VLOOKUP($A658,'pl-data'!$A:$BR,38+AO$3)</f>
        <v>-0.12875</v>
      </c>
      <c r="AP658" s="33">
        <f>-VLOOKUP($A658,'pl-data'!$A:$BR,23+AP$3)</f>
        <v>0</v>
      </c>
      <c r="AQ658" s="34">
        <f t="shared" si="1567"/>
        <v>-1</v>
      </c>
      <c r="AR658" s="34">
        <f t="shared" si="1568"/>
        <v>-1</v>
      </c>
      <c r="AT658" s="33">
        <f>-VLOOKUP($A658,'pl-data'!$A:$BR,8+AT$3)</f>
        <v>-0.125</v>
      </c>
      <c r="AU658" s="33">
        <f>-VLOOKUP($A658,'pl-data'!$A:$BR,38+AU$3)</f>
        <v>-0.12875</v>
      </c>
      <c r="AV658" s="33">
        <f>-VLOOKUP($A658,'pl-data'!$A:$BR,23+AV$3)</f>
        <v>0</v>
      </c>
      <c r="AW658" s="34">
        <f t="shared" si="1570"/>
        <v>-1</v>
      </c>
      <c r="AX658" s="34">
        <f t="shared" si="1571"/>
        <v>-1</v>
      </c>
      <c r="AZ658" s="33">
        <f>-VLOOKUP($A658,'pl-data'!$A:$BR,8+AZ$3)</f>
        <v>-0.125</v>
      </c>
      <c r="BA658" s="33">
        <f>-VLOOKUP($A658,'pl-data'!$A:$BR,38+BA$3)</f>
        <v>-0.12875</v>
      </c>
      <c r="BB658" s="33">
        <f>-VLOOKUP($A658,'pl-data'!$A:$BR,23+BB$3)</f>
        <v>0</v>
      </c>
      <c r="BC658" s="34">
        <f t="shared" si="1573"/>
        <v>-1</v>
      </c>
      <c r="BD658" s="34">
        <f t="shared" si="1574"/>
        <v>-1</v>
      </c>
      <c r="BF658" s="33">
        <f>-VLOOKUP($A658,'pl-data'!$A:$BR,8+BF$3)</f>
        <v>-0.125</v>
      </c>
      <c r="BG658" s="33">
        <f>-VLOOKUP($A658,'pl-data'!$A:$BR,38+BG$3)</f>
        <v>-0.12875</v>
      </c>
      <c r="BH658" s="33">
        <f>-VLOOKUP($A658,'pl-data'!$A:$BR,23+BH$3)</f>
        <v>0</v>
      </c>
      <c r="BI658" s="34">
        <f t="shared" si="1576"/>
        <v>-1</v>
      </c>
      <c r="BJ658" s="34">
        <f t="shared" si="1577"/>
        <v>-1</v>
      </c>
      <c r="BL658" s="33">
        <f>-VLOOKUP($A658,'pl-data'!$A:$BR,8+BL$3)</f>
        <v>-0.125</v>
      </c>
      <c r="BM658" s="33">
        <f>-VLOOKUP($A658,'pl-data'!$A:$BR,38+BM$3)</f>
        <v>-0.12875</v>
      </c>
      <c r="BN658" s="33">
        <f>-VLOOKUP($A658,'pl-data'!$A:$BR,23+BN$3)</f>
        <v>0</v>
      </c>
      <c r="BO658" s="34">
        <f t="shared" si="1579"/>
        <v>-1</v>
      </c>
      <c r="BP658" s="34">
        <f t="shared" si="1580"/>
        <v>-1</v>
      </c>
      <c r="BR658" s="33">
        <f>-VLOOKUP($A658,'pl-data'!$A:$BR,8+BR$3)</f>
        <v>-0.125</v>
      </c>
      <c r="BS658" s="33">
        <f>-VLOOKUP($A658,'pl-data'!$A:$BR,38+BS$3)</f>
        <v>-0.12875</v>
      </c>
      <c r="BT658" s="33">
        <f>-VLOOKUP($A658,'pl-data'!$A:$BR,23+BT$3)</f>
        <v>0</v>
      </c>
      <c r="BU658" s="34">
        <f t="shared" si="1582"/>
        <v>-1</v>
      </c>
      <c r="BV658" s="34">
        <f t="shared" si="1583"/>
        <v>-1</v>
      </c>
      <c r="BX658" s="33">
        <f t="shared" si="1600"/>
        <v>-1.5</v>
      </c>
      <c r="BY658" s="33">
        <f t="shared" si="1601"/>
        <v>-1.5449999999999997</v>
      </c>
      <c r="BZ658" s="33">
        <f t="shared" si="1602"/>
        <v>0</v>
      </c>
      <c r="CA658" s="34">
        <f t="shared" si="1585"/>
        <v>-1</v>
      </c>
      <c r="CB658" s="34">
        <f t="shared" si="1586"/>
        <v>-1</v>
      </c>
    </row>
    <row r="659" spans="1:82" ht="24" hidden="1" outlineLevel="2" x14ac:dyDescent="0.2">
      <c r="A659" s="49">
        <v>4862</v>
      </c>
      <c r="B659" s="43" t="str">
        <f>+masterfile!D1140</f>
        <v>4862 Abschreibungen auf WG Sammelposten</v>
      </c>
      <c r="D659" s="33">
        <f>-VLOOKUP($A659,'pl-data'!$A:$BR,8+D$3)</f>
        <v>0</v>
      </c>
      <c r="E659" s="33">
        <f>-VLOOKUP($A659,'pl-data'!$A:$BR,38+E$3)</f>
        <v>0</v>
      </c>
      <c r="F659" s="33">
        <f>-VLOOKUP($A659,'pl-data'!$A:$BR,23+F$3)</f>
        <v>0</v>
      </c>
      <c r="G659" s="34" t="str">
        <f t="shared" si="1549"/>
        <v>n/a</v>
      </c>
      <c r="H659" s="34" t="str">
        <f t="shared" si="1550"/>
        <v>n/a</v>
      </c>
      <c r="J659" s="33">
        <f>-VLOOKUP($A659,'pl-data'!$A:$BR,8+J$3)</f>
        <v>0</v>
      </c>
      <c r="K659" s="33">
        <f>-VLOOKUP($A659,'pl-data'!$A:$BR,38+K$3)</f>
        <v>0</v>
      </c>
      <c r="L659" s="33">
        <f>-VLOOKUP($A659,'pl-data'!$A:$BR,23+L$3)</f>
        <v>0</v>
      </c>
      <c r="M659" s="34" t="str">
        <f t="shared" si="1552"/>
        <v>n/a</v>
      </c>
      <c r="N659" s="34" t="str">
        <f t="shared" si="1553"/>
        <v>n/a</v>
      </c>
      <c r="P659" s="33">
        <f>-VLOOKUP($A659,'pl-data'!$A:$BR,8+P$3)</f>
        <v>0</v>
      </c>
      <c r="Q659" s="33">
        <f>-VLOOKUP($A659,'pl-data'!$A:$BR,38+Q$3)</f>
        <v>0</v>
      </c>
      <c r="R659" s="33">
        <f>-VLOOKUP($A659,'pl-data'!$A:$BR,23+R$3)</f>
        <v>0</v>
      </c>
      <c r="S659" s="34" t="str">
        <f t="shared" si="1555"/>
        <v>n/a</v>
      </c>
      <c r="T659" s="34" t="str">
        <f t="shared" si="1556"/>
        <v>n/a</v>
      </c>
      <c r="V659" s="33">
        <f>-VLOOKUP($A659,'pl-data'!$A:$BR,8+V$3)</f>
        <v>0</v>
      </c>
      <c r="W659" s="33">
        <f>-VLOOKUP($A659,'pl-data'!$A:$BR,38+W$3)</f>
        <v>0</v>
      </c>
      <c r="X659" s="33">
        <f>-VLOOKUP($A659,'pl-data'!$A:$BR,23+X$3)</f>
        <v>0</v>
      </c>
      <c r="Y659" s="34" t="str">
        <f t="shared" si="1558"/>
        <v>n/a</v>
      </c>
      <c r="Z659" s="34" t="str">
        <f t="shared" si="1559"/>
        <v>n/a</v>
      </c>
      <c r="AB659" s="33">
        <f>-VLOOKUP($A659,'pl-data'!$A:$BR,8+AB$3)</f>
        <v>0</v>
      </c>
      <c r="AC659" s="33">
        <f>-VLOOKUP($A659,'pl-data'!$A:$BR,38+AC$3)</f>
        <v>0</v>
      </c>
      <c r="AD659" s="33">
        <f>-VLOOKUP($A659,'pl-data'!$A:$BR,23+AD$3)</f>
        <v>0</v>
      </c>
      <c r="AE659" s="34" t="str">
        <f t="shared" si="1561"/>
        <v>n/a</v>
      </c>
      <c r="AF659" s="34" t="str">
        <f t="shared" si="1562"/>
        <v>n/a</v>
      </c>
      <c r="AH659" s="33">
        <f>-VLOOKUP($A659,'pl-data'!$A:$BR,8+AH$3)</f>
        <v>0</v>
      </c>
      <c r="AI659" s="33">
        <f>-VLOOKUP($A659,'pl-data'!$A:$BR,38+AI$3)</f>
        <v>0</v>
      </c>
      <c r="AJ659" s="33">
        <f>-VLOOKUP($A659,'pl-data'!$A:$BR,23+AJ$3)</f>
        <v>0</v>
      </c>
      <c r="AK659" s="34" t="str">
        <f t="shared" si="1564"/>
        <v>n/a</v>
      </c>
      <c r="AL659" s="34" t="str">
        <f t="shared" si="1565"/>
        <v>n/a</v>
      </c>
      <c r="AN659" s="33">
        <f>-VLOOKUP($A659,'pl-data'!$A:$BR,8+AN$3)</f>
        <v>0</v>
      </c>
      <c r="AO659" s="33">
        <f>-VLOOKUP($A659,'pl-data'!$A:$BR,38+AO$3)</f>
        <v>0</v>
      </c>
      <c r="AP659" s="33">
        <f>-VLOOKUP($A659,'pl-data'!$A:$BR,23+AP$3)</f>
        <v>0</v>
      </c>
      <c r="AQ659" s="34" t="str">
        <f t="shared" si="1567"/>
        <v>n/a</v>
      </c>
      <c r="AR659" s="34" t="str">
        <f t="shared" si="1568"/>
        <v>n/a</v>
      </c>
      <c r="AT659" s="33">
        <f>-VLOOKUP($A659,'pl-data'!$A:$BR,8+AT$3)</f>
        <v>0</v>
      </c>
      <c r="AU659" s="33">
        <f>-VLOOKUP($A659,'pl-data'!$A:$BR,38+AU$3)</f>
        <v>0</v>
      </c>
      <c r="AV659" s="33">
        <f>-VLOOKUP($A659,'pl-data'!$A:$BR,23+AV$3)</f>
        <v>0</v>
      </c>
      <c r="AW659" s="34" t="str">
        <f t="shared" si="1570"/>
        <v>n/a</v>
      </c>
      <c r="AX659" s="34" t="str">
        <f t="shared" si="1571"/>
        <v>n/a</v>
      </c>
      <c r="AZ659" s="33">
        <f>-VLOOKUP($A659,'pl-data'!$A:$BR,8+AZ$3)</f>
        <v>0</v>
      </c>
      <c r="BA659" s="33">
        <f>-VLOOKUP($A659,'pl-data'!$A:$BR,38+BA$3)</f>
        <v>0</v>
      </c>
      <c r="BB659" s="33">
        <f>-VLOOKUP($A659,'pl-data'!$A:$BR,23+BB$3)</f>
        <v>0</v>
      </c>
      <c r="BC659" s="34" t="str">
        <f t="shared" si="1573"/>
        <v>n/a</v>
      </c>
      <c r="BD659" s="34" t="str">
        <f t="shared" si="1574"/>
        <v>n/a</v>
      </c>
      <c r="BF659" s="33">
        <f>-VLOOKUP($A659,'pl-data'!$A:$BR,8+BF$3)</f>
        <v>0</v>
      </c>
      <c r="BG659" s="33">
        <f>-VLOOKUP($A659,'pl-data'!$A:$BR,38+BG$3)</f>
        <v>0</v>
      </c>
      <c r="BH659" s="33">
        <f>-VLOOKUP($A659,'pl-data'!$A:$BR,23+BH$3)</f>
        <v>0</v>
      </c>
      <c r="BI659" s="34" t="str">
        <f t="shared" si="1576"/>
        <v>n/a</v>
      </c>
      <c r="BJ659" s="34" t="str">
        <f t="shared" si="1577"/>
        <v>n/a</v>
      </c>
      <c r="BL659" s="33">
        <f>-VLOOKUP($A659,'pl-data'!$A:$BR,8+BL$3)</f>
        <v>0</v>
      </c>
      <c r="BM659" s="33">
        <f>-VLOOKUP($A659,'pl-data'!$A:$BR,38+BM$3)</f>
        <v>0</v>
      </c>
      <c r="BN659" s="33">
        <f>-VLOOKUP($A659,'pl-data'!$A:$BR,23+BN$3)</f>
        <v>0</v>
      </c>
      <c r="BO659" s="34" t="str">
        <f t="shared" si="1579"/>
        <v>n/a</v>
      </c>
      <c r="BP659" s="34" t="str">
        <f t="shared" si="1580"/>
        <v>n/a</v>
      </c>
      <c r="BR659" s="33">
        <f>-VLOOKUP($A659,'pl-data'!$A:$BR,8+BR$3)</f>
        <v>0</v>
      </c>
      <c r="BS659" s="33">
        <f>-VLOOKUP($A659,'pl-data'!$A:$BR,38+BS$3)</f>
        <v>0</v>
      </c>
      <c r="BT659" s="33">
        <f>-VLOOKUP($A659,'pl-data'!$A:$BR,23+BT$3)</f>
        <v>0</v>
      </c>
      <c r="BU659" s="34" t="str">
        <f t="shared" si="1582"/>
        <v>n/a</v>
      </c>
      <c r="BV659" s="34" t="str">
        <f t="shared" si="1583"/>
        <v>n/a</v>
      </c>
      <c r="BX659" s="33">
        <f t="shared" si="1600"/>
        <v>0</v>
      </c>
      <c r="BY659" s="33">
        <f t="shared" si="1601"/>
        <v>0</v>
      </c>
      <c r="BZ659" s="33">
        <f t="shared" si="1602"/>
        <v>0</v>
      </c>
      <c r="CA659" s="34" t="str">
        <f t="shared" si="1585"/>
        <v>n/a</v>
      </c>
      <c r="CB659" s="34" t="str">
        <f t="shared" si="1586"/>
        <v>n/a</v>
      </c>
    </row>
    <row r="660" spans="1:82" ht="24" hidden="1" outlineLevel="2" x14ac:dyDescent="0.2">
      <c r="A660" s="49">
        <v>4865</v>
      </c>
      <c r="B660" s="43" t="str">
        <f>+masterfile!D1141</f>
        <v>4865 Apl. Abschreibungen auf aktivierte GWG</v>
      </c>
      <c r="D660" s="33">
        <f>-VLOOKUP($A660,'pl-data'!$A:$BR,8+D$3)</f>
        <v>0</v>
      </c>
      <c r="E660" s="33">
        <f>-VLOOKUP($A660,'pl-data'!$A:$BR,38+E$3)</f>
        <v>0</v>
      </c>
      <c r="F660" s="33">
        <f>-VLOOKUP($A660,'pl-data'!$A:$BR,23+F$3)</f>
        <v>0</v>
      </c>
      <c r="G660" s="34" t="str">
        <f t="shared" si="1549"/>
        <v>n/a</v>
      </c>
      <c r="H660" s="34" t="str">
        <f t="shared" si="1550"/>
        <v>n/a</v>
      </c>
      <c r="J660" s="33">
        <f>-VLOOKUP($A660,'pl-data'!$A:$BR,8+J$3)</f>
        <v>0</v>
      </c>
      <c r="K660" s="33">
        <f>-VLOOKUP($A660,'pl-data'!$A:$BR,38+K$3)</f>
        <v>0</v>
      </c>
      <c r="L660" s="33">
        <f>-VLOOKUP($A660,'pl-data'!$A:$BR,23+L$3)</f>
        <v>0</v>
      </c>
      <c r="M660" s="34" t="str">
        <f t="shared" si="1552"/>
        <v>n/a</v>
      </c>
      <c r="N660" s="34" t="str">
        <f t="shared" si="1553"/>
        <v>n/a</v>
      </c>
      <c r="P660" s="33">
        <f>-VLOOKUP($A660,'pl-data'!$A:$BR,8+P$3)</f>
        <v>0</v>
      </c>
      <c r="Q660" s="33">
        <f>-VLOOKUP($A660,'pl-data'!$A:$BR,38+Q$3)</f>
        <v>0</v>
      </c>
      <c r="R660" s="33">
        <f>-VLOOKUP($A660,'pl-data'!$A:$BR,23+R$3)</f>
        <v>0</v>
      </c>
      <c r="S660" s="34" t="str">
        <f t="shared" si="1555"/>
        <v>n/a</v>
      </c>
      <c r="T660" s="34" t="str">
        <f t="shared" si="1556"/>
        <v>n/a</v>
      </c>
      <c r="V660" s="33">
        <f>-VLOOKUP($A660,'pl-data'!$A:$BR,8+V$3)</f>
        <v>0</v>
      </c>
      <c r="W660" s="33">
        <f>-VLOOKUP($A660,'pl-data'!$A:$BR,38+W$3)</f>
        <v>0</v>
      </c>
      <c r="X660" s="33">
        <f>-VLOOKUP($A660,'pl-data'!$A:$BR,23+X$3)</f>
        <v>0</v>
      </c>
      <c r="Y660" s="34" t="str">
        <f t="shared" si="1558"/>
        <v>n/a</v>
      </c>
      <c r="Z660" s="34" t="str">
        <f t="shared" si="1559"/>
        <v>n/a</v>
      </c>
      <c r="AB660" s="33">
        <f>-VLOOKUP($A660,'pl-data'!$A:$BR,8+AB$3)</f>
        <v>0</v>
      </c>
      <c r="AC660" s="33">
        <f>-VLOOKUP($A660,'pl-data'!$A:$BR,38+AC$3)</f>
        <v>0</v>
      </c>
      <c r="AD660" s="33">
        <f>-VLOOKUP($A660,'pl-data'!$A:$BR,23+AD$3)</f>
        <v>0</v>
      </c>
      <c r="AE660" s="34" t="str">
        <f t="shared" si="1561"/>
        <v>n/a</v>
      </c>
      <c r="AF660" s="34" t="str">
        <f t="shared" si="1562"/>
        <v>n/a</v>
      </c>
      <c r="AH660" s="33">
        <f>-VLOOKUP($A660,'pl-data'!$A:$BR,8+AH$3)</f>
        <v>0</v>
      </c>
      <c r="AI660" s="33">
        <f>-VLOOKUP($A660,'pl-data'!$A:$BR,38+AI$3)</f>
        <v>0</v>
      </c>
      <c r="AJ660" s="33">
        <f>-VLOOKUP($A660,'pl-data'!$A:$BR,23+AJ$3)</f>
        <v>0</v>
      </c>
      <c r="AK660" s="34" t="str">
        <f t="shared" si="1564"/>
        <v>n/a</v>
      </c>
      <c r="AL660" s="34" t="str">
        <f t="shared" si="1565"/>
        <v>n/a</v>
      </c>
      <c r="AN660" s="33">
        <f>-VLOOKUP($A660,'pl-data'!$A:$BR,8+AN$3)</f>
        <v>0</v>
      </c>
      <c r="AO660" s="33">
        <f>-VLOOKUP($A660,'pl-data'!$A:$BR,38+AO$3)</f>
        <v>0</v>
      </c>
      <c r="AP660" s="33">
        <f>-VLOOKUP($A660,'pl-data'!$A:$BR,23+AP$3)</f>
        <v>0</v>
      </c>
      <c r="AQ660" s="34" t="str">
        <f t="shared" si="1567"/>
        <v>n/a</v>
      </c>
      <c r="AR660" s="34" t="str">
        <f t="shared" si="1568"/>
        <v>n/a</v>
      </c>
      <c r="AT660" s="33">
        <f>-VLOOKUP($A660,'pl-data'!$A:$BR,8+AT$3)</f>
        <v>0</v>
      </c>
      <c r="AU660" s="33">
        <f>-VLOOKUP($A660,'pl-data'!$A:$BR,38+AU$3)</f>
        <v>0</v>
      </c>
      <c r="AV660" s="33">
        <f>-VLOOKUP($A660,'pl-data'!$A:$BR,23+AV$3)</f>
        <v>0</v>
      </c>
      <c r="AW660" s="34" t="str">
        <f t="shared" si="1570"/>
        <v>n/a</v>
      </c>
      <c r="AX660" s="34" t="str">
        <f t="shared" si="1571"/>
        <v>n/a</v>
      </c>
      <c r="AZ660" s="33">
        <f>-VLOOKUP($A660,'pl-data'!$A:$BR,8+AZ$3)</f>
        <v>0</v>
      </c>
      <c r="BA660" s="33">
        <f>-VLOOKUP($A660,'pl-data'!$A:$BR,38+BA$3)</f>
        <v>0</v>
      </c>
      <c r="BB660" s="33">
        <f>-VLOOKUP($A660,'pl-data'!$A:$BR,23+BB$3)</f>
        <v>0</v>
      </c>
      <c r="BC660" s="34" t="str">
        <f t="shared" si="1573"/>
        <v>n/a</v>
      </c>
      <c r="BD660" s="34" t="str">
        <f t="shared" si="1574"/>
        <v>n/a</v>
      </c>
      <c r="BF660" s="33">
        <f>-VLOOKUP($A660,'pl-data'!$A:$BR,8+BF$3)</f>
        <v>0</v>
      </c>
      <c r="BG660" s="33">
        <f>-VLOOKUP($A660,'pl-data'!$A:$BR,38+BG$3)</f>
        <v>0</v>
      </c>
      <c r="BH660" s="33">
        <f>-VLOOKUP($A660,'pl-data'!$A:$BR,23+BH$3)</f>
        <v>0</v>
      </c>
      <c r="BI660" s="34" t="str">
        <f t="shared" si="1576"/>
        <v>n/a</v>
      </c>
      <c r="BJ660" s="34" t="str">
        <f t="shared" si="1577"/>
        <v>n/a</v>
      </c>
      <c r="BL660" s="33">
        <f>-VLOOKUP($A660,'pl-data'!$A:$BR,8+BL$3)</f>
        <v>0</v>
      </c>
      <c r="BM660" s="33">
        <f>-VLOOKUP($A660,'pl-data'!$A:$BR,38+BM$3)</f>
        <v>0</v>
      </c>
      <c r="BN660" s="33">
        <f>-VLOOKUP($A660,'pl-data'!$A:$BR,23+BN$3)</f>
        <v>0</v>
      </c>
      <c r="BO660" s="34" t="str">
        <f t="shared" si="1579"/>
        <v>n/a</v>
      </c>
      <c r="BP660" s="34" t="str">
        <f t="shared" si="1580"/>
        <v>n/a</v>
      </c>
      <c r="BR660" s="33">
        <f>-VLOOKUP($A660,'pl-data'!$A:$BR,8+BR$3)</f>
        <v>0</v>
      </c>
      <c r="BS660" s="33">
        <f>-VLOOKUP($A660,'pl-data'!$A:$BR,38+BS$3)</f>
        <v>0</v>
      </c>
      <c r="BT660" s="33">
        <f>-VLOOKUP($A660,'pl-data'!$A:$BR,23+BT$3)</f>
        <v>0</v>
      </c>
      <c r="BU660" s="34" t="str">
        <f t="shared" si="1582"/>
        <v>n/a</v>
      </c>
      <c r="BV660" s="34" t="str">
        <f t="shared" si="1583"/>
        <v>n/a</v>
      </c>
      <c r="BX660" s="33">
        <f t="shared" si="1600"/>
        <v>0</v>
      </c>
      <c r="BY660" s="33">
        <f t="shared" si="1601"/>
        <v>0</v>
      </c>
      <c r="BZ660" s="33">
        <f t="shared" si="1602"/>
        <v>0</v>
      </c>
      <c r="CA660" s="34" t="str">
        <f t="shared" si="1585"/>
        <v>n/a</v>
      </c>
      <c r="CB660" s="34" t="str">
        <f t="shared" si="1586"/>
        <v>n/a</v>
      </c>
    </row>
    <row r="661" spans="1:82" hidden="1" outlineLevel="1" collapsed="1" x14ac:dyDescent="0.2">
      <c r="B661" s="18"/>
    </row>
    <row r="662" spans="1:82" ht="48" hidden="1" outlineLevel="1" x14ac:dyDescent="0.2">
      <c r="A662" s="49" t="s">
        <v>272</v>
      </c>
      <c r="B662" s="18" t="s">
        <v>272</v>
      </c>
      <c r="D662" s="6">
        <f t="shared" ref="D662:F662" si="1603">+SUM(D663:D667)</f>
        <v>0</v>
      </c>
      <c r="E662" s="6">
        <f t="shared" si="1603"/>
        <v>0</v>
      </c>
      <c r="F662" s="6">
        <f t="shared" si="1603"/>
        <v>0</v>
      </c>
      <c r="G662" s="34" t="str">
        <f t="shared" ref="G662:G666" si="1604">IFERROR(F662/E662-1,"n/a")</f>
        <v>n/a</v>
      </c>
      <c r="H662" s="34" t="str">
        <f t="shared" ref="H662:H666" si="1605">IFERROR(F662/D662-1,"n/a")</f>
        <v>n/a</v>
      </c>
      <c r="J662" s="6">
        <f t="shared" ref="J662:L662" si="1606">+SUM(J663:J667)</f>
        <v>0</v>
      </c>
      <c r="K662" s="6">
        <f t="shared" si="1606"/>
        <v>0</v>
      </c>
      <c r="L662" s="6">
        <f t="shared" si="1606"/>
        <v>0</v>
      </c>
      <c r="M662" s="34" t="str">
        <f t="shared" ref="M662:M666" si="1607">IFERROR(L662/K662-1,"n/a")</f>
        <v>n/a</v>
      </c>
      <c r="N662" s="34" t="str">
        <f t="shared" ref="N662:N666" si="1608">IFERROR(L662/J662-1,"n/a")</f>
        <v>n/a</v>
      </c>
      <c r="P662" s="6">
        <f t="shared" ref="P662:R662" si="1609">+SUM(P663:P667)</f>
        <v>0</v>
      </c>
      <c r="Q662" s="6">
        <f t="shared" si="1609"/>
        <v>0</v>
      </c>
      <c r="R662" s="6">
        <f t="shared" si="1609"/>
        <v>0</v>
      </c>
      <c r="S662" s="34" t="str">
        <f t="shared" ref="S662:S666" si="1610">IFERROR(R662/Q662-1,"n/a")</f>
        <v>n/a</v>
      </c>
      <c r="T662" s="34" t="str">
        <f t="shared" ref="T662:T666" si="1611">IFERROR(R662/P662-1,"n/a")</f>
        <v>n/a</v>
      </c>
      <c r="V662" s="6">
        <f t="shared" ref="V662:X662" si="1612">+SUM(V663:V667)</f>
        <v>0</v>
      </c>
      <c r="W662" s="6">
        <f t="shared" si="1612"/>
        <v>0</v>
      </c>
      <c r="X662" s="6">
        <f t="shared" si="1612"/>
        <v>0</v>
      </c>
      <c r="Y662" s="34" t="str">
        <f t="shared" ref="Y662:Y666" si="1613">IFERROR(X662/W662-1,"n/a")</f>
        <v>n/a</v>
      </c>
      <c r="Z662" s="34" t="str">
        <f t="shared" ref="Z662:Z666" si="1614">IFERROR(X662/V662-1,"n/a")</f>
        <v>n/a</v>
      </c>
      <c r="AB662" s="6">
        <f t="shared" ref="AB662:AD662" si="1615">+SUM(AB663:AB667)</f>
        <v>0</v>
      </c>
      <c r="AC662" s="6">
        <f t="shared" si="1615"/>
        <v>0</v>
      </c>
      <c r="AD662" s="6">
        <f t="shared" si="1615"/>
        <v>0</v>
      </c>
      <c r="AE662" s="34" t="str">
        <f t="shared" ref="AE662:AE666" si="1616">IFERROR(AD662/AC662-1,"n/a")</f>
        <v>n/a</v>
      </c>
      <c r="AF662" s="34" t="str">
        <f t="shared" ref="AF662:AF666" si="1617">IFERROR(AD662/AB662-1,"n/a")</f>
        <v>n/a</v>
      </c>
      <c r="AH662" s="6">
        <f t="shared" ref="AH662:AJ662" si="1618">+SUM(AH663:AH667)</f>
        <v>0</v>
      </c>
      <c r="AI662" s="6">
        <f t="shared" si="1618"/>
        <v>0</v>
      </c>
      <c r="AJ662" s="6">
        <f t="shared" si="1618"/>
        <v>0</v>
      </c>
      <c r="AK662" s="34" t="str">
        <f t="shared" ref="AK662:AK666" si="1619">IFERROR(AJ662/AI662-1,"n/a")</f>
        <v>n/a</v>
      </c>
      <c r="AL662" s="34" t="str">
        <f t="shared" ref="AL662:AL666" si="1620">IFERROR(AJ662/AH662-1,"n/a")</f>
        <v>n/a</v>
      </c>
      <c r="AN662" s="6">
        <f t="shared" ref="AN662:AP662" si="1621">+SUM(AN663:AN667)</f>
        <v>0</v>
      </c>
      <c r="AO662" s="6">
        <f t="shared" si="1621"/>
        <v>0</v>
      </c>
      <c r="AP662" s="6">
        <f t="shared" si="1621"/>
        <v>0</v>
      </c>
      <c r="AQ662" s="34" t="str">
        <f t="shared" ref="AQ662:AQ666" si="1622">IFERROR(AP662/AO662-1,"n/a")</f>
        <v>n/a</v>
      </c>
      <c r="AR662" s="34" t="str">
        <f t="shared" ref="AR662:AR666" si="1623">IFERROR(AP662/AN662-1,"n/a")</f>
        <v>n/a</v>
      </c>
      <c r="AT662" s="6">
        <f t="shared" ref="AT662:AV662" si="1624">+SUM(AT663:AT667)</f>
        <v>0</v>
      </c>
      <c r="AU662" s="6">
        <f t="shared" si="1624"/>
        <v>0</v>
      </c>
      <c r="AV662" s="6">
        <f t="shared" si="1624"/>
        <v>0</v>
      </c>
      <c r="AW662" s="34" t="str">
        <f t="shared" ref="AW662:AW666" si="1625">IFERROR(AV662/AU662-1,"n/a")</f>
        <v>n/a</v>
      </c>
      <c r="AX662" s="34" t="str">
        <f t="shared" ref="AX662:AX666" si="1626">IFERROR(AV662/AT662-1,"n/a")</f>
        <v>n/a</v>
      </c>
      <c r="AZ662" s="6">
        <f t="shared" ref="AZ662:BB662" si="1627">+SUM(AZ663:AZ667)</f>
        <v>0</v>
      </c>
      <c r="BA662" s="6">
        <f t="shared" si="1627"/>
        <v>0</v>
      </c>
      <c r="BB662" s="6">
        <f t="shared" si="1627"/>
        <v>0</v>
      </c>
      <c r="BC662" s="34" t="str">
        <f t="shared" ref="BC662:BC666" si="1628">IFERROR(BB662/BA662-1,"n/a")</f>
        <v>n/a</v>
      </c>
      <c r="BD662" s="34" t="str">
        <f t="shared" ref="BD662:BD666" si="1629">IFERROR(BB662/AZ662-1,"n/a")</f>
        <v>n/a</v>
      </c>
      <c r="BF662" s="6">
        <f t="shared" ref="BF662:BH662" si="1630">+SUM(BF663:BF667)</f>
        <v>0</v>
      </c>
      <c r="BG662" s="6">
        <f t="shared" si="1630"/>
        <v>0</v>
      </c>
      <c r="BH662" s="6">
        <f t="shared" si="1630"/>
        <v>0</v>
      </c>
      <c r="BI662" s="34" t="str">
        <f t="shared" ref="BI662:BI666" si="1631">IFERROR(BH662/BG662-1,"n/a")</f>
        <v>n/a</v>
      </c>
      <c r="BJ662" s="34" t="str">
        <f t="shared" ref="BJ662:BJ666" si="1632">IFERROR(BH662/BF662-1,"n/a")</f>
        <v>n/a</v>
      </c>
      <c r="BL662" s="6">
        <f t="shared" ref="BL662:BN662" si="1633">+SUM(BL663:BL667)</f>
        <v>0</v>
      </c>
      <c r="BM662" s="6">
        <f t="shared" si="1633"/>
        <v>0</v>
      </c>
      <c r="BN662" s="6">
        <f t="shared" si="1633"/>
        <v>0</v>
      </c>
      <c r="BO662" s="34" t="str">
        <f t="shared" ref="BO662:BO666" si="1634">IFERROR(BN662/BM662-1,"n/a")</f>
        <v>n/a</v>
      </c>
      <c r="BP662" s="34" t="str">
        <f t="shared" ref="BP662:BP666" si="1635">IFERROR(BN662/BL662-1,"n/a")</f>
        <v>n/a</v>
      </c>
      <c r="BR662" s="6">
        <f t="shared" ref="BR662:BT662" si="1636">+SUM(BR663:BR667)</f>
        <v>0</v>
      </c>
      <c r="BS662" s="6">
        <f t="shared" si="1636"/>
        <v>0</v>
      </c>
      <c r="BT662" s="6">
        <f t="shared" si="1636"/>
        <v>0</v>
      </c>
      <c r="BU662" s="34" t="str">
        <f t="shared" ref="BU662:BU666" si="1637">IFERROR(BT662/BS662-1,"n/a")</f>
        <v>n/a</v>
      </c>
      <c r="BV662" s="34" t="str">
        <f t="shared" ref="BV662:BV666" si="1638">IFERROR(BT662/BR662-1,"n/a")</f>
        <v>n/a</v>
      </c>
      <c r="BX662" s="6">
        <f t="shared" ref="BX662:BZ662" si="1639">+SUM(BX663:BX667)</f>
        <v>0</v>
      </c>
      <c r="BY662" s="6">
        <f t="shared" si="1639"/>
        <v>0</v>
      </c>
      <c r="BZ662" s="6">
        <f t="shared" si="1639"/>
        <v>0</v>
      </c>
      <c r="CA662" s="34" t="str">
        <f t="shared" ref="CA662:CA666" si="1640">IFERROR(BZ662/BY662-1,"n/a")</f>
        <v>n/a</v>
      </c>
      <c r="CB662" s="34" t="str">
        <f t="shared" ref="CB662:CB666" si="1641">IFERROR(BZ662/BX662-1,"n/a")</f>
        <v>n/a</v>
      </c>
    </row>
    <row r="663" spans="1:82" ht="24" hidden="1" outlineLevel="2" x14ac:dyDescent="0.2">
      <c r="A663" s="49">
        <v>4880</v>
      </c>
      <c r="B663" s="43" t="str">
        <f>+masterfile!D1152</f>
        <v>4880 Abschr. sonst. VG des UV (unübl.Höhe)</v>
      </c>
      <c r="D663" s="33">
        <f>-VLOOKUP($A663,'pl-data'!$A:$BR,8+D$3)</f>
        <v>0</v>
      </c>
      <c r="E663" s="33">
        <f>-VLOOKUP($A663,'pl-data'!$A:$BR,38+E$3)</f>
        <v>0</v>
      </c>
      <c r="F663" s="33">
        <f>-VLOOKUP($A663,'pl-data'!$A:$BR,23+F$3)</f>
        <v>0</v>
      </c>
      <c r="G663" s="34" t="str">
        <f t="shared" si="1604"/>
        <v>n/a</v>
      </c>
      <c r="H663" s="34" t="str">
        <f t="shared" si="1605"/>
        <v>n/a</v>
      </c>
      <c r="J663" s="33">
        <f>-VLOOKUP($A663,'pl-data'!$A:$BR,8+J$3)</f>
        <v>0</v>
      </c>
      <c r="K663" s="33">
        <f>-VLOOKUP($A663,'pl-data'!$A:$BR,38+K$3)</f>
        <v>0</v>
      </c>
      <c r="L663" s="33">
        <f>-VLOOKUP($A663,'pl-data'!$A:$BR,23+L$3)</f>
        <v>0</v>
      </c>
      <c r="M663" s="34" t="str">
        <f t="shared" si="1607"/>
        <v>n/a</v>
      </c>
      <c r="N663" s="34" t="str">
        <f t="shared" si="1608"/>
        <v>n/a</v>
      </c>
      <c r="P663" s="33">
        <f>-VLOOKUP($A663,'pl-data'!$A:$BR,8+P$3)</f>
        <v>0</v>
      </c>
      <c r="Q663" s="33">
        <f>-VLOOKUP($A663,'pl-data'!$A:$BR,38+Q$3)</f>
        <v>0</v>
      </c>
      <c r="R663" s="33">
        <f>-VLOOKUP($A663,'pl-data'!$A:$BR,23+R$3)</f>
        <v>0</v>
      </c>
      <c r="S663" s="34" t="str">
        <f t="shared" si="1610"/>
        <v>n/a</v>
      </c>
      <c r="T663" s="34" t="str">
        <f t="shared" si="1611"/>
        <v>n/a</v>
      </c>
      <c r="V663" s="33">
        <f>-VLOOKUP($A663,'pl-data'!$A:$BR,8+V$3)</f>
        <v>0</v>
      </c>
      <c r="W663" s="33">
        <f>-VLOOKUP($A663,'pl-data'!$A:$BR,38+W$3)</f>
        <v>0</v>
      </c>
      <c r="X663" s="33">
        <f>-VLOOKUP($A663,'pl-data'!$A:$BR,23+X$3)</f>
        <v>0</v>
      </c>
      <c r="Y663" s="34" t="str">
        <f t="shared" si="1613"/>
        <v>n/a</v>
      </c>
      <c r="Z663" s="34" t="str">
        <f t="shared" si="1614"/>
        <v>n/a</v>
      </c>
      <c r="AB663" s="33">
        <f>-VLOOKUP($A663,'pl-data'!$A:$BR,8+AB$3)</f>
        <v>0</v>
      </c>
      <c r="AC663" s="33">
        <f>-VLOOKUP($A663,'pl-data'!$A:$BR,38+AC$3)</f>
        <v>0</v>
      </c>
      <c r="AD663" s="33">
        <f>-VLOOKUP($A663,'pl-data'!$A:$BR,23+AD$3)</f>
        <v>0</v>
      </c>
      <c r="AE663" s="34" t="str">
        <f t="shared" si="1616"/>
        <v>n/a</v>
      </c>
      <c r="AF663" s="34" t="str">
        <f t="shared" si="1617"/>
        <v>n/a</v>
      </c>
      <c r="AH663" s="33">
        <f>-VLOOKUP($A663,'pl-data'!$A:$BR,8+AH$3)</f>
        <v>0</v>
      </c>
      <c r="AI663" s="33">
        <f>-VLOOKUP($A663,'pl-data'!$A:$BR,38+AI$3)</f>
        <v>0</v>
      </c>
      <c r="AJ663" s="33">
        <f>-VLOOKUP($A663,'pl-data'!$A:$BR,23+AJ$3)</f>
        <v>0</v>
      </c>
      <c r="AK663" s="34" t="str">
        <f t="shared" si="1619"/>
        <v>n/a</v>
      </c>
      <c r="AL663" s="34" t="str">
        <f t="shared" si="1620"/>
        <v>n/a</v>
      </c>
      <c r="AN663" s="33">
        <f>-VLOOKUP($A663,'pl-data'!$A:$BR,8+AN$3)</f>
        <v>0</v>
      </c>
      <c r="AO663" s="33">
        <f>-VLOOKUP($A663,'pl-data'!$A:$BR,38+AO$3)</f>
        <v>0</v>
      </c>
      <c r="AP663" s="33">
        <f>-VLOOKUP($A663,'pl-data'!$A:$BR,23+AP$3)</f>
        <v>0</v>
      </c>
      <c r="AQ663" s="34" t="str">
        <f t="shared" si="1622"/>
        <v>n/a</v>
      </c>
      <c r="AR663" s="34" t="str">
        <f t="shared" si="1623"/>
        <v>n/a</v>
      </c>
      <c r="AT663" s="33">
        <f>-VLOOKUP($A663,'pl-data'!$A:$BR,8+AT$3)</f>
        <v>0</v>
      </c>
      <c r="AU663" s="33">
        <f>-VLOOKUP($A663,'pl-data'!$A:$BR,38+AU$3)</f>
        <v>0</v>
      </c>
      <c r="AV663" s="33">
        <f>-VLOOKUP($A663,'pl-data'!$A:$BR,23+AV$3)</f>
        <v>0</v>
      </c>
      <c r="AW663" s="34" t="str">
        <f t="shared" si="1625"/>
        <v>n/a</v>
      </c>
      <c r="AX663" s="34" t="str">
        <f t="shared" si="1626"/>
        <v>n/a</v>
      </c>
      <c r="AZ663" s="33">
        <f>-VLOOKUP($A663,'pl-data'!$A:$BR,8+AZ$3)</f>
        <v>0</v>
      </c>
      <c r="BA663" s="33">
        <f>-VLOOKUP($A663,'pl-data'!$A:$BR,38+BA$3)</f>
        <v>0</v>
      </c>
      <c r="BB663" s="33">
        <f>-VLOOKUP($A663,'pl-data'!$A:$BR,23+BB$3)</f>
        <v>0</v>
      </c>
      <c r="BC663" s="34" t="str">
        <f t="shared" si="1628"/>
        <v>n/a</v>
      </c>
      <c r="BD663" s="34" t="str">
        <f t="shared" si="1629"/>
        <v>n/a</v>
      </c>
      <c r="BF663" s="33">
        <f>-VLOOKUP($A663,'pl-data'!$A:$BR,8+BF$3)</f>
        <v>0</v>
      </c>
      <c r="BG663" s="33">
        <f>-VLOOKUP($A663,'pl-data'!$A:$BR,38+BG$3)</f>
        <v>0</v>
      </c>
      <c r="BH663" s="33">
        <f>-VLOOKUP($A663,'pl-data'!$A:$BR,23+BH$3)</f>
        <v>0</v>
      </c>
      <c r="BI663" s="34" t="str">
        <f t="shared" si="1631"/>
        <v>n/a</v>
      </c>
      <c r="BJ663" s="34" t="str">
        <f t="shared" si="1632"/>
        <v>n/a</v>
      </c>
      <c r="BL663" s="33">
        <f>-VLOOKUP($A663,'pl-data'!$A:$BR,8+BL$3)</f>
        <v>0</v>
      </c>
      <c r="BM663" s="33">
        <f>-VLOOKUP($A663,'pl-data'!$A:$BR,38+BM$3)</f>
        <v>0</v>
      </c>
      <c r="BN663" s="33">
        <f>-VLOOKUP($A663,'pl-data'!$A:$BR,23+BN$3)</f>
        <v>0</v>
      </c>
      <c r="BO663" s="34" t="str">
        <f t="shared" si="1634"/>
        <v>n/a</v>
      </c>
      <c r="BP663" s="34" t="str">
        <f t="shared" si="1635"/>
        <v>n/a</v>
      </c>
      <c r="BR663" s="33">
        <f>-VLOOKUP($A663,'pl-data'!$A:$BR,8+BR$3)</f>
        <v>0</v>
      </c>
      <c r="BS663" s="33">
        <f>-VLOOKUP($A663,'pl-data'!$A:$BR,38+BS$3)</f>
        <v>0</v>
      </c>
      <c r="BT663" s="33">
        <f>-VLOOKUP($A663,'pl-data'!$A:$BR,23+BT$3)</f>
        <v>0</v>
      </c>
      <c r="BU663" s="34" t="str">
        <f t="shared" si="1637"/>
        <v>n/a</v>
      </c>
      <c r="BV663" s="34" t="str">
        <f t="shared" si="1638"/>
        <v>n/a</v>
      </c>
      <c r="BX663" s="33">
        <f t="shared" ref="BX663:BX666" si="1642">+BR663+BL663+BF663+AZ663+AT663+AN663+AH663+AB663+V663+P663+J663+D663</f>
        <v>0</v>
      </c>
      <c r="BY663" s="33">
        <f t="shared" ref="BY663:BY666" si="1643">+BS663+BM663+BG663+BA663+AU663+AO663+AI663+AC663+W663+Q663+K663+E663</f>
        <v>0</v>
      </c>
      <c r="BZ663" s="33">
        <f t="shared" ref="BZ663:BZ666" si="1644">+BT663+BN663+BH663+BB663+AV663+AP663+AJ663+AD663+X663+R663+L663+F663</f>
        <v>0</v>
      </c>
      <c r="CA663" s="34" t="str">
        <f t="shared" si="1640"/>
        <v>n/a</v>
      </c>
      <c r="CB663" s="34" t="str">
        <f t="shared" si="1641"/>
        <v>n/a</v>
      </c>
    </row>
    <row r="664" spans="1:82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33">
        <f>-VLOOKUP($A664,'pl-data'!$A:$BR,8+D$3)</f>
        <v>0</v>
      </c>
      <c r="E664" s="33">
        <f>-VLOOKUP($A664,'pl-data'!$A:$BR,38+E$3)</f>
        <v>0</v>
      </c>
      <c r="F664" s="33">
        <f>-VLOOKUP($A664,'pl-data'!$A:$BR,23+F$3)</f>
        <v>0</v>
      </c>
      <c r="G664" s="34" t="str">
        <f t="shared" si="1604"/>
        <v>n/a</v>
      </c>
      <c r="H664" s="34" t="str">
        <f t="shared" si="1605"/>
        <v>n/a</v>
      </c>
      <c r="J664" s="33">
        <f>-VLOOKUP($A664,'pl-data'!$A:$BR,8+J$3)</f>
        <v>0</v>
      </c>
      <c r="K664" s="33">
        <f>-VLOOKUP($A664,'pl-data'!$A:$BR,38+K$3)</f>
        <v>0</v>
      </c>
      <c r="L664" s="33">
        <f>-VLOOKUP($A664,'pl-data'!$A:$BR,23+L$3)</f>
        <v>0</v>
      </c>
      <c r="M664" s="34" t="str">
        <f t="shared" si="1607"/>
        <v>n/a</v>
      </c>
      <c r="N664" s="34" t="str">
        <f t="shared" si="1608"/>
        <v>n/a</v>
      </c>
      <c r="P664" s="33">
        <f>-VLOOKUP($A664,'pl-data'!$A:$BR,8+P$3)</f>
        <v>0</v>
      </c>
      <c r="Q664" s="33">
        <f>-VLOOKUP($A664,'pl-data'!$A:$BR,38+Q$3)</f>
        <v>0</v>
      </c>
      <c r="R664" s="33">
        <f>-VLOOKUP($A664,'pl-data'!$A:$BR,23+R$3)</f>
        <v>0</v>
      </c>
      <c r="S664" s="34" t="str">
        <f t="shared" si="1610"/>
        <v>n/a</v>
      </c>
      <c r="T664" s="34" t="str">
        <f t="shared" si="1611"/>
        <v>n/a</v>
      </c>
      <c r="V664" s="33">
        <f>-VLOOKUP($A664,'pl-data'!$A:$BR,8+V$3)</f>
        <v>0</v>
      </c>
      <c r="W664" s="33">
        <f>-VLOOKUP($A664,'pl-data'!$A:$BR,38+W$3)</f>
        <v>0</v>
      </c>
      <c r="X664" s="33">
        <f>-VLOOKUP($A664,'pl-data'!$A:$BR,23+X$3)</f>
        <v>0</v>
      </c>
      <c r="Y664" s="34" t="str">
        <f t="shared" si="1613"/>
        <v>n/a</v>
      </c>
      <c r="Z664" s="34" t="str">
        <f t="shared" si="1614"/>
        <v>n/a</v>
      </c>
      <c r="AB664" s="33">
        <f>-VLOOKUP($A664,'pl-data'!$A:$BR,8+AB$3)</f>
        <v>0</v>
      </c>
      <c r="AC664" s="33">
        <f>-VLOOKUP($A664,'pl-data'!$A:$BR,38+AC$3)</f>
        <v>0</v>
      </c>
      <c r="AD664" s="33">
        <f>-VLOOKUP($A664,'pl-data'!$A:$BR,23+AD$3)</f>
        <v>0</v>
      </c>
      <c r="AE664" s="34" t="str">
        <f t="shared" si="1616"/>
        <v>n/a</v>
      </c>
      <c r="AF664" s="34" t="str">
        <f t="shared" si="1617"/>
        <v>n/a</v>
      </c>
      <c r="AH664" s="33">
        <f>-VLOOKUP($A664,'pl-data'!$A:$BR,8+AH$3)</f>
        <v>0</v>
      </c>
      <c r="AI664" s="33">
        <f>-VLOOKUP($A664,'pl-data'!$A:$BR,38+AI$3)</f>
        <v>0</v>
      </c>
      <c r="AJ664" s="33">
        <f>-VLOOKUP($A664,'pl-data'!$A:$BR,23+AJ$3)</f>
        <v>0</v>
      </c>
      <c r="AK664" s="34" t="str">
        <f t="shared" si="1619"/>
        <v>n/a</v>
      </c>
      <c r="AL664" s="34" t="str">
        <f t="shared" si="1620"/>
        <v>n/a</v>
      </c>
      <c r="AN664" s="33">
        <f>-VLOOKUP($A664,'pl-data'!$A:$BR,8+AN$3)</f>
        <v>0</v>
      </c>
      <c r="AO664" s="33">
        <f>-VLOOKUP($A664,'pl-data'!$A:$BR,38+AO$3)</f>
        <v>0</v>
      </c>
      <c r="AP664" s="33">
        <f>-VLOOKUP($A664,'pl-data'!$A:$BR,23+AP$3)</f>
        <v>0</v>
      </c>
      <c r="AQ664" s="34" t="str">
        <f t="shared" si="1622"/>
        <v>n/a</v>
      </c>
      <c r="AR664" s="34" t="str">
        <f t="shared" si="1623"/>
        <v>n/a</v>
      </c>
      <c r="AT664" s="33">
        <f>-VLOOKUP($A664,'pl-data'!$A:$BR,8+AT$3)</f>
        <v>0</v>
      </c>
      <c r="AU664" s="33">
        <f>-VLOOKUP($A664,'pl-data'!$A:$BR,38+AU$3)</f>
        <v>0</v>
      </c>
      <c r="AV664" s="33">
        <f>-VLOOKUP($A664,'pl-data'!$A:$BR,23+AV$3)</f>
        <v>0</v>
      </c>
      <c r="AW664" s="34" t="str">
        <f t="shared" si="1625"/>
        <v>n/a</v>
      </c>
      <c r="AX664" s="34" t="str">
        <f t="shared" si="1626"/>
        <v>n/a</v>
      </c>
      <c r="AZ664" s="33">
        <f>-VLOOKUP($A664,'pl-data'!$A:$BR,8+AZ$3)</f>
        <v>0</v>
      </c>
      <c r="BA664" s="33">
        <f>-VLOOKUP($A664,'pl-data'!$A:$BR,38+BA$3)</f>
        <v>0</v>
      </c>
      <c r="BB664" s="33">
        <f>-VLOOKUP($A664,'pl-data'!$A:$BR,23+BB$3)</f>
        <v>0</v>
      </c>
      <c r="BC664" s="34" t="str">
        <f t="shared" si="1628"/>
        <v>n/a</v>
      </c>
      <c r="BD664" s="34" t="str">
        <f t="shared" si="1629"/>
        <v>n/a</v>
      </c>
      <c r="BF664" s="33">
        <f>-VLOOKUP($A664,'pl-data'!$A:$BR,8+BF$3)</f>
        <v>0</v>
      </c>
      <c r="BG664" s="33">
        <f>-VLOOKUP($A664,'pl-data'!$A:$BR,38+BG$3)</f>
        <v>0</v>
      </c>
      <c r="BH664" s="33">
        <f>-VLOOKUP($A664,'pl-data'!$A:$BR,23+BH$3)</f>
        <v>0</v>
      </c>
      <c r="BI664" s="34" t="str">
        <f t="shared" si="1631"/>
        <v>n/a</v>
      </c>
      <c r="BJ664" s="34" t="str">
        <f t="shared" si="1632"/>
        <v>n/a</v>
      </c>
      <c r="BL664" s="33">
        <f>-VLOOKUP($A664,'pl-data'!$A:$BR,8+BL$3)</f>
        <v>0</v>
      </c>
      <c r="BM664" s="33">
        <f>-VLOOKUP($A664,'pl-data'!$A:$BR,38+BM$3)</f>
        <v>0</v>
      </c>
      <c r="BN664" s="33">
        <f>-VLOOKUP($A664,'pl-data'!$A:$BR,23+BN$3)</f>
        <v>0</v>
      </c>
      <c r="BO664" s="34" t="str">
        <f t="shared" si="1634"/>
        <v>n/a</v>
      </c>
      <c r="BP664" s="34" t="str">
        <f t="shared" si="1635"/>
        <v>n/a</v>
      </c>
      <c r="BR664" s="33">
        <f>-VLOOKUP($A664,'pl-data'!$A:$BR,8+BR$3)</f>
        <v>0</v>
      </c>
      <c r="BS664" s="33">
        <f>-VLOOKUP($A664,'pl-data'!$A:$BR,38+BS$3)</f>
        <v>0</v>
      </c>
      <c r="BT664" s="33">
        <f>-VLOOKUP($A664,'pl-data'!$A:$BR,23+BT$3)</f>
        <v>0</v>
      </c>
      <c r="BU664" s="34" t="str">
        <f t="shared" si="1637"/>
        <v>n/a</v>
      </c>
      <c r="BV664" s="34" t="str">
        <f t="shared" si="1638"/>
        <v>n/a</v>
      </c>
      <c r="BX664" s="33">
        <f t="shared" si="1642"/>
        <v>0</v>
      </c>
      <c r="BY664" s="33">
        <f t="shared" si="1643"/>
        <v>0</v>
      </c>
      <c r="BZ664" s="33">
        <f t="shared" si="1644"/>
        <v>0</v>
      </c>
      <c r="CA664" s="34" t="str">
        <f t="shared" si="1640"/>
        <v>n/a</v>
      </c>
      <c r="CB664" s="34" t="str">
        <f t="shared" si="1641"/>
        <v>n/a</v>
      </c>
    </row>
    <row r="665" spans="1:82" ht="24" hidden="1" outlineLevel="2" x14ac:dyDescent="0.2">
      <c r="A665" s="49">
        <v>4892</v>
      </c>
      <c r="B665" s="43" t="str">
        <f>+masterfile!D1156</f>
        <v>4892 Abschreibungen RHB/Waren, unüblich hoch</v>
      </c>
      <c r="D665" s="33">
        <f>-VLOOKUP($A665,'pl-data'!$A:$BR,8+D$3)</f>
        <v>0</v>
      </c>
      <c r="E665" s="33">
        <f>-VLOOKUP($A665,'pl-data'!$A:$BR,38+E$3)</f>
        <v>0</v>
      </c>
      <c r="F665" s="33">
        <f>-VLOOKUP($A665,'pl-data'!$A:$BR,23+F$3)</f>
        <v>0</v>
      </c>
      <c r="G665" s="34" t="str">
        <f t="shared" si="1604"/>
        <v>n/a</v>
      </c>
      <c r="H665" s="34" t="str">
        <f t="shared" si="1605"/>
        <v>n/a</v>
      </c>
      <c r="J665" s="33">
        <f>-VLOOKUP($A665,'pl-data'!$A:$BR,8+J$3)</f>
        <v>0</v>
      </c>
      <c r="K665" s="33">
        <f>-VLOOKUP($A665,'pl-data'!$A:$BR,38+K$3)</f>
        <v>0</v>
      </c>
      <c r="L665" s="33">
        <f>-VLOOKUP($A665,'pl-data'!$A:$BR,23+L$3)</f>
        <v>0</v>
      </c>
      <c r="M665" s="34" t="str">
        <f t="shared" si="1607"/>
        <v>n/a</v>
      </c>
      <c r="N665" s="34" t="str">
        <f t="shared" si="1608"/>
        <v>n/a</v>
      </c>
      <c r="P665" s="33">
        <f>-VLOOKUP($A665,'pl-data'!$A:$BR,8+P$3)</f>
        <v>0</v>
      </c>
      <c r="Q665" s="33">
        <f>-VLOOKUP($A665,'pl-data'!$A:$BR,38+Q$3)</f>
        <v>0</v>
      </c>
      <c r="R665" s="33">
        <f>-VLOOKUP($A665,'pl-data'!$A:$BR,23+R$3)</f>
        <v>0</v>
      </c>
      <c r="S665" s="34" t="str">
        <f t="shared" si="1610"/>
        <v>n/a</v>
      </c>
      <c r="T665" s="34" t="str">
        <f t="shared" si="1611"/>
        <v>n/a</v>
      </c>
      <c r="V665" s="33">
        <f>-VLOOKUP($A665,'pl-data'!$A:$BR,8+V$3)</f>
        <v>0</v>
      </c>
      <c r="W665" s="33">
        <f>-VLOOKUP($A665,'pl-data'!$A:$BR,38+W$3)</f>
        <v>0</v>
      </c>
      <c r="X665" s="33">
        <f>-VLOOKUP($A665,'pl-data'!$A:$BR,23+X$3)</f>
        <v>0</v>
      </c>
      <c r="Y665" s="34" t="str">
        <f t="shared" si="1613"/>
        <v>n/a</v>
      </c>
      <c r="Z665" s="34" t="str">
        <f t="shared" si="1614"/>
        <v>n/a</v>
      </c>
      <c r="AB665" s="33">
        <f>-VLOOKUP($A665,'pl-data'!$A:$BR,8+AB$3)</f>
        <v>0</v>
      </c>
      <c r="AC665" s="33">
        <f>-VLOOKUP($A665,'pl-data'!$A:$BR,38+AC$3)</f>
        <v>0</v>
      </c>
      <c r="AD665" s="33">
        <f>-VLOOKUP($A665,'pl-data'!$A:$BR,23+AD$3)</f>
        <v>0</v>
      </c>
      <c r="AE665" s="34" t="str">
        <f t="shared" si="1616"/>
        <v>n/a</v>
      </c>
      <c r="AF665" s="34" t="str">
        <f t="shared" si="1617"/>
        <v>n/a</v>
      </c>
      <c r="AH665" s="33">
        <f>-VLOOKUP($A665,'pl-data'!$A:$BR,8+AH$3)</f>
        <v>0</v>
      </c>
      <c r="AI665" s="33">
        <f>-VLOOKUP($A665,'pl-data'!$A:$BR,38+AI$3)</f>
        <v>0</v>
      </c>
      <c r="AJ665" s="33">
        <f>-VLOOKUP($A665,'pl-data'!$A:$BR,23+AJ$3)</f>
        <v>0</v>
      </c>
      <c r="AK665" s="34" t="str">
        <f t="shared" si="1619"/>
        <v>n/a</v>
      </c>
      <c r="AL665" s="34" t="str">
        <f t="shared" si="1620"/>
        <v>n/a</v>
      </c>
      <c r="AN665" s="33">
        <f>-VLOOKUP($A665,'pl-data'!$A:$BR,8+AN$3)</f>
        <v>0</v>
      </c>
      <c r="AO665" s="33">
        <f>-VLOOKUP($A665,'pl-data'!$A:$BR,38+AO$3)</f>
        <v>0</v>
      </c>
      <c r="AP665" s="33">
        <f>-VLOOKUP($A665,'pl-data'!$A:$BR,23+AP$3)</f>
        <v>0</v>
      </c>
      <c r="AQ665" s="34" t="str">
        <f t="shared" si="1622"/>
        <v>n/a</v>
      </c>
      <c r="AR665" s="34" t="str">
        <f t="shared" si="1623"/>
        <v>n/a</v>
      </c>
      <c r="AT665" s="33">
        <f>-VLOOKUP($A665,'pl-data'!$A:$BR,8+AT$3)</f>
        <v>0</v>
      </c>
      <c r="AU665" s="33">
        <f>-VLOOKUP($A665,'pl-data'!$A:$BR,38+AU$3)</f>
        <v>0</v>
      </c>
      <c r="AV665" s="33">
        <f>-VLOOKUP($A665,'pl-data'!$A:$BR,23+AV$3)</f>
        <v>0</v>
      </c>
      <c r="AW665" s="34" t="str">
        <f t="shared" si="1625"/>
        <v>n/a</v>
      </c>
      <c r="AX665" s="34" t="str">
        <f t="shared" si="1626"/>
        <v>n/a</v>
      </c>
      <c r="AZ665" s="33">
        <f>-VLOOKUP($A665,'pl-data'!$A:$BR,8+AZ$3)</f>
        <v>0</v>
      </c>
      <c r="BA665" s="33">
        <f>-VLOOKUP($A665,'pl-data'!$A:$BR,38+BA$3)</f>
        <v>0</v>
      </c>
      <c r="BB665" s="33">
        <f>-VLOOKUP($A665,'pl-data'!$A:$BR,23+BB$3)</f>
        <v>0</v>
      </c>
      <c r="BC665" s="34" t="str">
        <f t="shared" si="1628"/>
        <v>n/a</v>
      </c>
      <c r="BD665" s="34" t="str">
        <f t="shared" si="1629"/>
        <v>n/a</v>
      </c>
      <c r="BF665" s="33">
        <f>-VLOOKUP($A665,'pl-data'!$A:$BR,8+BF$3)</f>
        <v>0</v>
      </c>
      <c r="BG665" s="33">
        <f>-VLOOKUP($A665,'pl-data'!$A:$BR,38+BG$3)</f>
        <v>0</v>
      </c>
      <c r="BH665" s="33">
        <f>-VLOOKUP($A665,'pl-data'!$A:$BR,23+BH$3)</f>
        <v>0</v>
      </c>
      <c r="BI665" s="34" t="str">
        <f t="shared" si="1631"/>
        <v>n/a</v>
      </c>
      <c r="BJ665" s="34" t="str">
        <f t="shared" si="1632"/>
        <v>n/a</v>
      </c>
      <c r="BL665" s="33">
        <f>-VLOOKUP($A665,'pl-data'!$A:$BR,8+BL$3)</f>
        <v>0</v>
      </c>
      <c r="BM665" s="33">
        <f>-VLOOKUP($A665,'pl-data'!$A:$BR,38+BM$3)</f>
        <v>0</v>
      </c>
      <c r="BN665" s="33">
        <f>-VLOOKUP($A665,'pl-data'!$A:$BR,23+BN$3)</f>
        <v>0</v>
      </c>
      <c r="BO665" s="34" t="str">
        <f t="shared" si="1634"/>
        <v>n/a</v>
      </c>
      <c r="BP665" s="34" t="str">
        <f t="shared" si="1635"/>
        <v>n/a</v>
      </c>
      <c r="BR665" s="33">
        <f>-VLOOKUP($A665,'pl-data'!$A:$BR,8+BR$3)</f>
        <v>0</v>
      </c>
      <c r="BS665" s="33">
        <f>-VLOOKUP($A665,'pl-data'!$A:$BR,38+BS$3)</f>
        <v>0</v>
      </c>
      <c r="BT665" s="33">
        <f>-VLOOKUP($A665,'pl-data'!$A:$BR,23+BT$3)</f>
        <v>0</v>
      </c>
      <c r="BU665" s="34" t="str">
        <f t="shared" si="1637"/>
        <v>n/a</v>
      </c>
      <c r="BV665" s="34" t="str">
        <f t="shared" si="1638"/>
        <v>n/a</v>
      </c>
      <c r="BX665" s="33">
        <f t="shared" si="1642"/>
        <v>0</v>
      </c>
      <c r="BY665" s="33">
        <f t="shared" si="1643"/>
        <v>0</v>
      </c>
      <c r="BZ665" s="33">
        <f t="shared" si="1644"/>
        <v>0</v>
      </c>
      <c r="CA665" s="34" t="str">
        <f t="shared" si="1640"/>
        <v>n/a</v>
      </c>
      <c r="CB665" s="34" t="str">
        <f t="shared" si="1641"/>
        <v>n/a</v>
      </c>
    </row>
    <row r="666" spans="1:82" hidden="1" outlineLevel="2" x14ac:dyDescent="0.2">
      <c r="A666" s="49">
        <v>4893</v>
      </c>
      <c r="B666" s="43" t="str">
        <f>+masterfile!D1157</f>
        <v>4893 Abschr. fertige, unfert. EZ, unübl.hoch</v>
      </c>
      <c r="D666" s="33">
        <f>-VLOOKUP($A666,'pl-data'!$A:$BR,8+D$3)</f>
        <v>0</v>
      </c>
      <c r="E666" s="33">
        <f>-VLOOKUP($A666,'pl-data'!$A:$BR,38+E$3)</f>
        <v>0</v>
      </c>
      <c r="F666" s="33">
        <f>-VLOOKUP($A666,'pl-data'!$A:$BR,23+F$3)</f>
        <v>0</v>
      </c>
      <c r="G666" s="34" t="str">
        <f t="shared" si="1604"/>
        <v>n/a</v>
      </c>
      <c r="H666" s="34" t="str">
        <f t="shared" si="1605"/>
        <v>n/a</v>
      </c>
      <c r="J666" s="33">
        <f>-VLOOKUP($A666,'pl-data'!$A:$BR,8+J$3)</f>
        <v>0</v>
      </c>
      <c r="K666" s="33">
        <f>-VLOOKUP($A666,'pl-data'!$A:$BR,38+K$3)</f>
        <v>0</v>
      </c>
      <c r="L666" s="33">
        <f>-VLOOKUP($A666,'pl-data'!$A:$BR,23+L$3)</f>
        <v>0</v>
      </c>
      <c r="M666" s="34" t="str">
        <f t="shared" si="1607"/>
        <v>n/a</v>
      </c>
      <c r="N666" s="34" t="str">
        <f t="shared" si="1608"/>
        <v>n/a</v>
      </c>
      <c r="P666" s="33">
        <f>-VLOOKUP($A666,'pl-data'!$A:$BR,8+P$3)</f>
        <v>0</v>
      </c>
      <c r="Q666" s="33">
        <f>-VLOOKUP($A666,'pl-data'!$A:$BR,38+Q$3)</f>
        <v>0</v>
      </c>
      <c r="R666" s="33">
        <f>-VLOOKUP($A666,'pl-data'!$A:$BR,23+R$3)</f>
        <v>0</v>
      </c>
      <c r="S666" s="34" t="str">
        <f t="shared" si="1610"/>
        <v>n/a</v>
      </c>
      <c r="T666" s="34" t="str">
        <f t="shared" si="1611"/>
        <v>n/a</v>
      </c>
      <c r="V666" s="33">
        <f>-VLOOKUP($A666,'pl-data'!$A:$BR,8+V$3)</f>
        <v>0</v>
      </c>
      <c r="W666" s="33">
        <f>-VLOOKUP($A666,'pl-data'!$A:$BR,38+W$3)</f>
        <v>0</v>
      </c>
      <c r="X666" s="33">
        <f>-VLOOKUP($A666,'pl-data'!$A:$BR,23+X$3)</f>
        <v>0</v>
      </c>
      <c r="Y666" s="34" t="str">
        <f t="shared" si="1613"/>
        <v>n/a</v>
      </c>
      <c r="Z666" s="34" t="str">
        <f t="shared" si="1614"/>
        <v>n/a</v>
      </c>
      <c r="AB666" s="33">
        <f>-VLOOKUP($A666,'pl-data'!$A:$BR,8+AB$3)</f>
        <v>0</v>
      </c>
      <c r="AC666" s="33">
        <f>-VLOOKUP($A666,'pl-data'!$A:$BR,38+AC$3)</f>
        <v>0</v>
      </c>
      <c r="AD666" s="33">
        <f>-VLOOKUP($A666,'pl-data'!$A:$BR,23+AD$3)</f>
        <v>0</v>
      </c>
      <c r="AE666" s="34" t="str">
        <f t="shared" si="1616"/>
        <v>n/a</v>
      </c>
      <c r="AF666" s="34" t="str">
        <f t="shared" si="1617"/>
        <v>n/a</v>
      </c>
      <c r="AH666" s="33">
        <f>-VLOOKUP($A666,'pl-data'!$A:$BR,8+AH$3)</f>
        <v>0</v>
      </c>
      <c r="AI666" s="33">
        <f>-VLOOKUP($A666,'pl-data'!$A:$BR,38+AI$3)</f>
        <v>0</v>
      </c>
      <c r="AJ666" s="33">
        <f>-VLOOKUP($A666,'pl-data'!$A:$BR,23+AJ$3)</f>
        <v>0</v>
      </c>
      <c r="AK666" s="34" t="str">
        <f t="shared" si="1619"/>
        <v>n/a</v>
      </c>
      <c r="AL666" s="34" t="str">
        <f t="shared" si="1620"/>
        <v>n/a</v>
      </c>
      <c r="AN666" s="33">
        <f>-VLOOKUP($A666,'pl-data'!$A:$BR,8+AN$3)</f>
        <v>0</v>
      </c>
      <c r="AO666" s="33">
        <f>-VLOOKUP($A666,'pl-data'!$A:$BR,38+AO$3)</f>
        <v>0</v>
      </c>
      <c r="AP666" s="33">
        <f>-VLOOKUP($A666,'pl-data'!$A:$BR,23+AP$3)</f>
        <v>0</v>
      </c>
      <c r="AQ666" s="34" t="str">
        <f t="shared" si="1622"/>
        <v>n/a</v>
      </c>
      <c r="AR666" s="34" t="str">
        <f t="shared" si="1623"/>
        <v>n/a</v>
      </c>
      <c r="AT666" s="33">
        <f>-VLOOKUP($A666,'pl-data'!$A:$BR,8+AT$3)</f>
        <v>0</v>
      </c>
      <c r="AU666" s="33">
        <f>-VLOOKUP($A666,'pl-data'!$A:$BR,38+AU$3)</f>
        <v>0</v>
      </c>
      <c r="AV666" s="33">
        <f>-VLOOKUP($A666,'pl-data'!$A:$BR,23+AV$3)</f>
        <v>0</v>
      </c>
      <c r="AW666" s="34" t="str">
        <f t="shared" si="1625"/>
        <v>n/a</v>
      </c>
      <c r="AX666" s="34" t="str">
        <f t="shared" si="1626"/>
        <v>n/a</v>
      </c>
      <c r="AZ666" s="33">
        <f>-VLOOKUP($A666,'pl-data'!$A:$BR,8+AZ$3)</f>
        <v>0</v>
      </c>
      <c r="BA666" s="33">
        <f>-VLOOKUP($A666,'pl-data'!$A:$BR,38+BA$3)</f>
        <v>0</v>
      </c>
      <c r="BB666" s="33">
        <f>-VLOOKUP($A666,'pl-data'!$A:$BR,23+BB$3)</f>
        <v>0</v>
      </c>
      <c r="BC666" s="34" t="str">
        <f t="shared" si="1628"/>
        <v>n/a</v>
      </c>
      <c r="BD666" s="34" t="str">
        <f t="shared" si="1629"/>
        <v>n/a</v>
      </c>
      <c r="BF666" s="33">
        <f>-VLOOKUP($A666,'pl-data'!$A:$BR,8+BF$3)</f>
        <v>0</v>
      </c>
      <c r="BG666" s="33">
        <f>-VLOOKUP($A666,'pl-data'!$A:$BR,38+BG$3)</f>
        <v>0</v>
      </c>
      <c r="BH666" s="33">
        <f>-VLOOKUP($A666,'pl-data'!$A:$BR,23+BH$3)</f>
        <v>0</v>
      </c>
      <c r="BI666" s="34" t="str">
        <f t="shared" si="1631"/>
        <v>n/a</v>
      </c>
      <c r="BJ666" s="34" t="str">
        <f t="shared" si="1632"/>
        <v>n/a</v>
      </c>
      <c r="BL666" s="33">
        <f>-VLOOKUP($A666,'pl-data'!$A:$BR,8+BL$3)</f>
        <v>0</v>
      </c>
      <c r="BM666" s="33">
        <f>-VLOOKUP($A666,'pl-data'!$A:$BR,38+BM$3)</f>
        <v>0</v>
      </c>
      <c r="BN666" s="33">
        <f>-VLOOKUP($A666,'pl-data'!$A:$BR,23+BN$3)</f>
        <v>0</v>
      </c>
      <c r="BO666" s="34" t="str">
        <f t="shared" si="1634"/>
        <v>n/a</v>
      </c>
      <c r="BP666" s="34" t="str">
        <f t="shared" si="1635"/>
        <v>n/a</v>
      </c>
      <c r="BR666" s="33">
        <f>-VLOOKUP($A666,'pl-data'!$A:$BR,8+BR$3)</f>
        <v>0</v>
      </c>
      <c r="BS666" s="33">
        <f>-VLOOKUP($A666,'pl-data'!$A:$BR,38+BS$3)</f>
        <v>0</v>
      </c>
      <c r="BT666" s="33">
        <f>-VLOOKUP($A666,'pl-data'!$A:$BR,23+BT$3)</f>
        <v>0</v>
      </c>
      <c r="BU666" s="34" t="str">
        <f t="shared" si="1637"/>
        <v>n/a</v>
      </c>
      <c r="BV666" s="34" t="str">
        <f t="shared" si="1638"/>
        <v>n/a</v>
      </c>
      <c r="BX666" s="33">
        <f t="shared" si="1642"/>
        <v>0</v>
      </c>
      <c r="BY666" s="33">
        <f t="shared" si="1643"/>
        <v>0</v>
      </c>
      <c r="BZ666" s="33">
        <f t="shared" si="1644"/>
        <v>0</v>
      </c>
      <c r="CA666" s="34" t="str">
        <f t="shared" si="1640"/>
        <v>n/a</v>
      </c>
      <c r="CB666" s="34" t="str">
        <f t="shared" si="1641"/>
        <v>n/a</v>
      </c>
    </row>
    <row r="667" spans="1:82" hidden="1" outlineLevel="1" collapsed="1" x14ac:dyDescent="0.2">
      <c r="B667" s="18"/>
    </row>
    <row r="668" spans="1:82" collapsed="1" x14ac:dyDescent="0.2"/>
    <row r="669" spans="1:82" x14ac:dyDescent="0.2">
      <c r="A669" s="49" t="s">
        <v>19</v>
      </c>
      <c r="B669" s="25" t="s">
        <v>19</v>
      </c>
      <c r="C669" s="8"/>
      <c r="D669" s="52">
        <f t="shared" ref="D669:F669" si="1645">+D631+D633</f>
        <v>315.1873756107085</v>
      </c>
      <c r="E669" s="52">
        <f t="shared" si="1645"/>
        <v>323.43746027473821</v>
      </c>
      <c r="F669" s="52">
        <f t="shared" si="1645"/>
        <v>346.56001223865411</v>
      </c>
      <c r="G669" s="30">
        <f>IFERROR(F669/E669-1,"n/a")</f>
        <v>7.1490024514398787E-2</v>
      </c>
      <c r="H669" s="30">
        <f>IFERROR(F669/D669-1,"n/a")</f>
        <v>9.953646324557841E-2</v>
      </c>
      <c r="I669" s="8"/>
      <c r="J669" s="52">
        <f t="shared" ref="J669:L669" si="1646">+J631+J633</f>
        <v>315.1873756107085</v>
      </c>
      <c r="K669" s="52">
        <f t="shared" si="1646"/>
        <v>323.43746027473821</v>
      </c>
      <c r="L669" s="52">
        <f t="shared" si="1646"/>
        <v>346.56001223865411</v>
      </c>
      <c r="M669" s="30">
        <f>IFERROR(L669/K669-1,"n/a")</f>
        <v>7.1490024514398787E-2</v>
      </c>
      <c r="N669" s="30">
        <f>IFERROR(L669/J669-1,"n/a")</f>
        <v>9.953646324557841E-2</v>
      </c>
      <c r="O669" s="8"/>
      <c r="P669" s="52">
        <f t="shared" ref="P669:R669" si="1647">+P631+P633</f>
        <v>315.1873756107085</v>
      </c>
      <c r="Q669" s="52">
        <f t="shared" si="1647"/>
        <v>323.43746027473821</v>
      </c>
      <c r="R669" s="52">
        <f t="shared" si="1647"/>
        <v>346.56001223865411</v>
      </c>
      <c r="S669" s="30">
        <f>IFERROR(R669/Q669-1,"n/a")</f>
        <v>7.1490024514398787E-2</v>
      </c>
      <c r="T669" s="30">
        <f>IFERROR(R669/P669-1,"n/a")</f>
        <v>9.953646324557841E-2</v>
      </c>
      <c r="U669" s="8"/>
      <c r="V669" s="52">
        <f t="shared" ref="V669:X669" si="1648">+V631+V633</f>
        <v>315.1873756107085</v>
      </c>
      <c r="W669" s="52">
        <f t="shared" si="1648"/>
        <v>323.43746027473821</v>
      </c>
      <c r="X669" s="52">
        <f t="shared" si="1648"/>
        <v>346.56001223865411</v>
      </c>
      <c r="Y669" s="30">
        <f>IFERROR(X669/W669-1,"n/a")</f>
        <v>7.1490024514398787E-2</v>
      </c>
      <c r="Z669" s="30">
        <f>IFERROR(X669/V669-1,"n/a")</f>
        <v>9.953646324557841E-2</v>
      </c>
      <c r="AA669" s="8"/>
      <c r="AB669" s="52">
        <f t="shared" ref="AB669:AD669" si="1649">+AB631+AB633</f>
        <v>315.1873756107085</v>
      </c>
      <c r="AC669" s="52">
        <f t="shared" si="1649"/>
        <v>323.43746027473821</v>
      </c>
      <c r="AD669" s="52">
        <f t="shared" si="1649"/>
        <v>346.56001223865411</v>
      </c>
      <c r="AE669" s="30">
        <f>IFERROR(AD669/AC669-1,"n/a")</f>
        <v>7.1490024514398787E-2</v>
      </c>
      <c r="AF669" s="30">
        <f>IFERROR(AD669/AB669-1,"n/a")</f>
        <v>9.953646324557841E-2</v>
      </c>
      <c r="AG669" s="8"/>
      <c r="AH669" s="52">
        <f t="shared" ref="AH669:AJ669" si="1650">+AH631+AH633</f>
        <v>315.1873756107085</v>
      </c>
      <c r="AI669" s="52">
        <f t="shared" si="1650"/>
        <v>323.43746027473821</v>
      </c>
      <c r="AJ669" s="52">
        <f t="shared" si="1650"/>
        <v>346.56001223865411</v>
      </c>
      <c r="AK669" s="30">
        <f>IFERROR(AJ669/AI669-1,"n/a")</f>
        <v>7.1490024514398787E-2</v>
      </c>
      <c r="AL669" s="30">
        <f>IFERROR(AJ669/AH669-1,"n/a")</f>
        <v>9.953646324557841E-2</v>
      </c>
      <c r="AM669" s="8"/>
      <c r="AN669" s="52">
        <f t="shared" ref="AN669:AP669" si="1651">+AN631+AN633</f>
        <v>313.52070894404193</v>
      </c>
      <c r="AO669" s="52">
        <f t="shared" si="1651"/>
        <v>323.43746027473821</v>
      </c>
      <c r="AP669" s="52">
        <f t="shared" si="1651"/>
        <v>346.56001223865411</v>
      </c>
      <c r="AQ669" s="30">
        <f>IFERROR(AP669/AO669-1,"n/a")</f>
        <v>7.1490024514398787E-2</v>
      </c>
      <c r="AR669" s="30">
        <f>IFERROR(AP669/AN669-1,"n/a")</f>
        <v>0.1053815660403763</v>
      </c>
      <c r="AS669" s="8"/>
      <c r="AT669" s="52">
        <f t="shared" ref="AT669:AV669" si="1652">+AT631+AT633</f>
        <v>313.52070894404193</v>
      </c>
      <c r="AU669" s="52">
        <f t="shared" si="1652"/>
        <v>323.43746027473821</v>
      </c>
      <c r="AV669" s="52">
        <f t="shared" si="1652"/>
        <v>346.56001223865411</v>
      </c>
      <c r="AW669" s="30">
        <f>IFERROR(AV669/AU669-1,"n/a")</f>
        <v>7.1490024514398787E-2</v>
      </c>
      <c r="AX669" s="30">
        <f>IFERROR(AV669/AT669-1,"n/a")</f>
        <v>0.1053815660403763</v>
      </c>
      <c r="AY669" s="8"/>
      <c r="AZ669" s="52">
        <f t="shared" ref="AZ669:BB669" si="1653">+AZ631+AZ633</f>
        <v>313.52070894404193</v>
      </c>
      <c r="BA669" s="52">
        <f t="shared" si="1653"/>
        <v>323.43746027473821</v>
      </c>
      <c r="BB669" s="52">
        <f t="shared" si="1653"/>
        <v>346.56001223865411</v>
      </c>
      <c r="BC669" s="30">
        <f>IFERROR(BB669/BA669-1,"n/a")</f>
        <v>7.1490024514398787E-2</v>
      </c>
      <c r="BD669" s="30">
        <f>IFERROR(BB669/AZ669-1,"n/a")</f>
        <v>0.1053815660403763</v>
      </c>
      <c r="BE669" s="8"/>
      <c r="BF669" s="52">
        <f t="shared" ref="BF669:BH669" si="1654">+BF631+BF633</f>
        <v>313.52070894404193</v>
      </c>
      <c r="BG669" s="52">
        <f t="shared" si="1654"/>
        <v>323.43746027473821</v>
      </c>
      <c r="BH669" s="52">
        <f t="shared" si="1654"/>
        <v>346.56001223865411</v>
      </c>
      <c r="BI669" s="30">
        <f>IFERROR(BH669/BG669-1,"n/a")</f>
        <v>7.1490024514398787E-2</v>
      </c>
      <c r="BJ669" s="30">
        <f>IFERROR(BH669/BF669-1,"n/a")</f>
        <v>0.1053815660403763</v>
      </c>
      <c r="BK669" s="8"/>
      <c r="BL669" s="52">
        <f t="shared" ref="BL669:BN669" si="1655">+BL631+BL633</f>
        <v>313.52070894404193</v>
      </c>
      <c r="BM669" s="52">
        <f t="shared" si="1655"/>
        <v>323.43746027473821</v>
      </c>
      <c r="BN669" s="52">
        <f t="shared" si="1655"/>
        <v>346.56001223865411</v>
      </c>
      <c r="BO669" s="30">
        <f>IFERROR(BN669/BM669-1,"n/a")</f>
        <v>7.1490024514398787E-2</v>
      </c>
      <c r="BP669" s="30">
        <f>IFERROR(BN669/BL669-1,"n/a")</f>
        <v>0.1053815660403763</v>
      </c>
      <c r="BQ669" s="8"/>
      <c r="BR669" s="52">
        <f t="shared" ref="BR669:BT669" si="1656">+BR631+BR633</f>
        <v>313.52070894404193</v>
      </c>
      <c r="BS669" s="52">
        <f t="shared" si="1656"/>
        <v>323.43746027473821</v>
      </c>
      <c r="BT669" s="52">
        <f t="shared" si="1656"/>
        <v>346.56001223865411</v>
      </c>
      <c r="BU669" s="30">
        <f>IFERROR(BT669/BS669-1,"n/a")</f>
        <v>7.1490024514398787E-2</v>
      </c>
      <c r="BV669" s="30">
        <f>IFERROR(BT669/BR669-1,"n/a")</f>
        <v>0.1053815660403763</v>
      </c>
      <c r="BW669" s="8"/>
      <c r="BX669" s="52">
        <f>+BR669+BL669+BF669+AZ669+AT669+AN669+AH669+AB669+V669+P669+J669+D669</f>
        <v>3772.248507328502</v>
      </c>
      <c r="BY669" s="52">
        <f>+BS669+BM669+BG669+BA669+AU669+AO669+AI669+AC669+W669+Q669+K669+E669</f>
        <v>3881.2495232968595</v>
      </c>
      <c r="BZ669" s="52">
        <f>+BT669+BN669+BH669+BB669+AV669+AP669+AJ669+AD669+X669+R669+L669+F669</f>
        <v>4158.7201468638495</v>
      </c>
      <c r="CA669" s="30">
        <f>IFERROR(BZ669/BY669-1,"n/a")</f>
        <v>7.1490024514398565E-2</v>
      </c>
      <c r="CB669" s="30">
        <f>IFERROR(BZ669/BX669-1,"n/a")</f>
        <v>0.10245126713802999</v>
      </c>
      <c r="CC669" s="8"/>
      <c r="CD669" s="6" t="b">
        <f>+ABS(BX669-'PL-tc'!N669+'PL-tc-m'!BY669-'PL-tc'!O669+'PL-tc-m'!BZ669-'PL-tc'!P669)&lt;0.001</f>
        <v>1</v>
      </c>
    </row>
    <row r="670" spans="1:82" x14ac:dyDescent="0.2">
      <c r="A670" s="49" t="s">
        <v>56</v>
      </c>
      <c r="B670" s="13" t="s">
        <v>56</v>
      </c>
      <c r="C670" s="11"/>
      <c r="D670" s="12">
        <f t="shared" ref="D670:F670" si="1657">IFERROR(D669/D5,"n/a")</f>
        <v>0.36382361164271032</v>
      </c>
      <c r="E670" s="12">
        <f t="shared" si="1657"/>
        <v>0.36247258086256912</v>
      </c>
      <c r="F670" s="12">
        <f t="shared" si="1657"/>
        <v>0.38650949487039477</v>
      </c>
      <c r="G670" s="12"/>
      <c r="H670" s="12"/>
      <c r="I670" s="11"/>
      <c r="J670" s="12">
        <f t="shared" ref="J670:L670" si="1658">IFERROR(J669/J5,"n/a")</f>
        <v>0.36382361164271032</v>
      </c>
      <c r="K670" s="12">
        <f t="shared" si="1658"/>
        <v>0.36247258086256912</v>
      </c>
      <c r="L670" s="12">
        <f t="shared" si="1658"/>
        <v>0.38650949487039477</v>
      </c>
      <c r="M670" s="12"/>
      <c r="N670" s="12"/>
      <c r="O670" s="11"/>
      <c r="P670" s="12">
        <f t="shared" ref="P670:R670" si="1659">IFERROR(P669/P5,"n/a")</f>
        <v>0.36382361164271032</v>
      </c>
      <c r="Q670" s="12">
        <f t="shared" si="1659"/>
        <v>0.36247258086256912</v>
      </c>
      <c r="R670" s="12">
        <f t="shared" si="1659"/>
        <v>0.38650949487039477</v>
      </c>
      <c r="S670" s="12"/>
      <c r="T670" s="12"/>
      <c r="U670" s="11"/>
      <c r="V670" s="12">
        <f t="shared" ref="V670:X670" si="1660">IFERROR(V669/V5,"n/a")</f>
        <v>0.36382361164271032</v>
      </c>
      <c r="W670" s="12">
        <f t="shared" si="1660"/>
        <v>0.36247258086256912</v>
      </c>
      <c r="X670" s="12">
        <f t="shared" si="1660"/>
        <v>0.38650949487039477</v>
      </c>
      <c r="Y670" s="12"/>
      <c r="Z670" s="12"/>
      <c r="AA670" s="11"/>
      <c r="AB670" s="12">
        <f t="shared" ref="AB670:AD670" si="1661">IFERROR(AB669/AB5,"n/a")</f>
        <v>0.36382361164271032</v>
      </c>
      <c r="AC670" s="12">
        <f t="shared" si="1661"/>
        <v>0.36247258086256912</v>
      </c>
      <c r="AD670" s="12">
        <f t="shared" si="1661"/>
        <v>0.38650949487039477</v>
      </c>
      <c r="AE670" s="12"/>
      <c r="AF670" s="12"/>
      <c r="AG670" s="11"/>
      <c r="AH670" s="12">
        <f t="shared" ref="AH670:AJ670" si="1662">IFERROR(AH669/AH5,"n/a")</f>
        <v>0.36382361164271032</v>
      </c>
      <c r="AI670" s="12">
        <f t="shared" si="1662"/>
        <v>0.36247258086256912</v>
      </c>
      <c r="AJ670" s="12">
        <f t="shared" si="1662"/>
        <v>0.38650949487039477</v>
      </c>
      <c r="AK670" s="12"/>
      <c r="AL670" s="12"/>
      <c r="AM670" s="11"/>
      <c r="AN670" s="12">
        <f t="shared" ref="AN670:AP670" si="1663">IFERROR(AN669/AN5,"n/a")</f>
        <v>0.36189976337659169</v>
      </c>
      <c r="AO670" s="12">
        <f t="shared" si="1663"/>
        <v>0.36247258086256912</v>
      </c>
      <c r="AP670" s="12">
        <f t="shared" si="1663"/>
        <v>0.38650949487039477</v>
      </c>
      <c r="AQ670" s="12"/>
      <c r="AR670" s="12"/>
      <c r="AS670" s="11"/>
      <c r="AT670" s="12">
        <f t="shared" ref="AT670:AV670" si="1664">IFERROR(AT669/AT5,"n/a")</f>
        <v>0.36189976337659169</v>
      </c>
      <c r="AU670" s="12">
        <f t="shared" si="1664"/>
        <v>0.36247258086256912</v>
      </c>
      <c r="AV670" s="12">
        <f t="shared" si="1664"/>
        <v>0.38650949487039477</v>
      </c>
      <c r="AW670" s="12"/>
      <c r="AX670" s="12"/>
      <c r="AY670" s="11"/>
      <c r="AZ670" s="12">
        <f t="shared" ref="AZ670:BB670" si="1665">IFERROR(AZ669/AZ5,"n/a")</f>
        <v>0.36189976337659169</v>
      </c>
      <c r="BA670" s="12">
        <f t="shared" si="1665"/>
        <v>0.36247258086256912</v>
      </c>
      <c r="BB670" s="12">
        <f t="shared" si="1665"/>
        <v>0.38650949487039477</v>
      </c>
      <c r="BC670" s="12"/>
      <c r="BD670" s="12"/>
      <c r="BE670" s="11"/>
      <c r="BF670" s="12">
        <f t="shared" ref="BF670:BH670" si="1666">IFERROR(BF669/BF5,"n/a")</f>
        <v>0.36189976337659169</v>
      </c>
      <c r="BG670" s="12">
        <f t="shared" si="1666"/>
        <v>0.36247258086256912</v>
      </c>
      <c r="BH670" s="12">
        <f t="shared" si="1666"/>
        <v>0.38650949487039477</v>
      </c>
      <c r="BI670" s="12"/>
      <c r="BJ670" s="12"/>
      <c r="BK670" s="11"/>
      <c r="BL670" s="12">
        <f t="shared" ref="BL670:BN670" si="1667">IFERROR(BL669/BL5,"n/a")</f>
        <v>0.36189976337659169</v>
      </c>
      <c r="BM670" s="12">
        <f t="shared" si="1667"/>
        <v>0.36247258086256912</v>
      </c>
      <c r="BN670" s="12">
        <f t="shared" si="1667"/>
        <v>0.38650949487039477</v>
      </c>
      <c r="BO670" s="12"/>
      <c r="BP670" s="12"/>
      <c r="BQ670" s="11"/>
      <c r="BR670" s="12">
        <f t="shared" ref="BR670:BT670" si="1668">IFERROR(BR669/BR5,"n/a")</f>
        <v>0.36189976337659169</v>
      </c>
      <c r="BS670" s="12">
        <f t="shared" si="1668"/>
        <v>0.36247258086256912</v>
      </c>
      <c r="BT670" s="12">
        <f t="shared" si="1668"/>
        <v>0.38650949487039477</v>
      </c>
      <c r="BU670" s="12"/>
      <c r="BV670" s="12"/>
      <c r="BW670" s="11"/>
      <c r="BX670" s="12">
        <f t="shared" ref="BX670:BZ670" si="1669">IFERROR(BX669/BX5,"n/a")</f>
        <v>0.36286168750965103</v>
      </c>
      <c r="BY670" s="12">
        <f t="shared" si="1669"/>
        <v>0.36247258086256912</v>
      </c>
      <c r="BZ670" s="12">
        <f t="shared" si="1669"/>
        <v>0.38650949487039477</v>
      </c>
      <c r="CA670" s="12"/>
      <c r="CB670" s="12"/>
      <c r="CC670" s="11"/>
    </row>
    <row r="671" spans="1:82" x14ac:dyDescent="0.2">
      <c r="A671" s="49" t="s">
        <v>50</v>
      </c>
      <c r="B671" s="13" t="s">
        <v>1844</v>
      </c>
      <c r="C671" s="11"/>
      <c r="D671" s="12"/>
      <c r="E671" s="12" t="str">
        <f>+IFERROR(E564/D564-1,"n/a")</f>
        <v>n/a</v>
      </c>
      <c r="F671" s="12" t="str">
        <f>+IFERROR(F564/D564-1,"n/a")</f>
        <v>n/a</v>
      </c>
      <c r="G671" s="12"/>
      <c r="H671" s="12"/>
      <c r="I671" s="11"/>
      <c r="J671" s="12"/>
      <c r="K671" s="12" t="str">
        <f>+IFERROR(K564/J564-1,"n/a")</f>
        <v>n/a</v>
      </c>
      <c r="L671" s="12" t="str">
        <f>+IFERROR(L564/J564-1,"n/a")</f>
        <v>n/a</v>
      </c>
      <c r="M671" s="12"/>
      <c r="N671" s="12"/>
      <c r="O671" s="11"/>
      <c r="P671" s="12"/>
      <c r="Q671" s="12" t="str">
        <f>+IFERROR(Q564/P564-1,"n/a")</f>
        <v>n/a</v>
      </c>
      <c r="R671" s="12" t="str">
        <f>+IFERROR(R564/P564-1,"n/a")</f>
        <v>n/a</v>
      </c>
      <c r="S671" s="12"/>
      <c r="T671" s="12"/>
      <c r="U671" s="11"/>
      <c r="V671" s="12"/>
      <c r="W671" s="12" t="str">
        <f>+IFERROR(W564/V564-1,"n/a")</f>
        <v>n/a</v>
      </c>
      <c r="X671" s="12" t="str">
        <f>+IFERROR(X564/V564-1,"n/a")</f>
        <v>n/a</v>
      </c>
      <c r="Y671" s="12"/>
      <c r="Z671" s="12"/>
      <c r="AA671" s="11"/>
      <c r="AB671" s="12"/>
      <c r="AC671" s="12" t="str">
        <f>+IFERROR(AC564/AB564-1,"n/a")</f>
        <v>n/a</v>
      </c>
      <c r="AD671" s="12" t="str">
        <f>+IFERROR(AD564/AB564-1,"n/a")</f>
        <v>n/a</v>
      </c>
      <c r="AE671" s="12"/>
      <c r="AF671" s="12"/>
      <c r="AG671" s="11"/>
      <c r="AH671" s="12"/>
      <c r="AI671" s="12" t="str">
        <f>+IFERROR(AI564/AH564-1,"n/a")</f>
        <v>n/a</v>
      </c>
      <c r="AJ671" s="12" t="str">
        <f>+IFERROR(AJ564/AH564-1,"n/a")</f>
        <v>n/a</v>
      </c>
      <c r="AK671" s="12"/>
      <c r="AL671" s="12"/>
      <c r="AM671" s="11"/>
      <c r="AN671" s="12"/>
      <c r="AO671" s="12" t="str">
        <f>+IFERROR(AO564/AN564-1,"n/a")</f>
        <v>n/a</v>
      </c>
      <c r="AP671" s="12" t="str">
        <f>+IFERROR(AP564/AN564-1,"n/a")</f>
        <v>n/a</v>
      </c>
      <c r="AQ671" s="12"/>
      <c r="AR671" s="12"/>
      <c r="AS671" s="11"/>
      <c r="AT671" s="12"/>
      <c r="AU671" s="12" t="str">
        <f>+IFERROR(AU564/AT564-1,"n/a")</f>
        <v>n/a</v>
      </c>
      <c r="AV671" s="12" t="str">
        <f>+IFERROR(AV564/AT564-1,"n/a")</f>
        <v>n/a</v>
      </c>
      <c r="AW671" s="12"/>
      <c r="AX671" s="12"/>
      <c r="AY671" s="11"/>
      <c r="AZ671" s="12"/>
      <c r="BA671" s="12" t="str">
        <f>+IFERROR(BA564/AZ564-1,"n/a")</f>
        <v>n/a</v>
      </c>
      <c r="BB671" s="12" t="str">
        <f>+IFERROR(BB564/AZ564-1,"n/a")</f>
        <v>n/a</v>
      </c>
      <c r="BC671" s="12"/>
      <c r="BD671" s="12"/>
      <c r="BE671" s="11"/>
      <c r="BF671" s="12"/>
      <c r="BG671" s="12" t="str">
        <f>+IFERROR(BG564/BF564-1,"n/a")</f>
        <v>n/a</v>
      </c>
      <c r="BH671" s="12" t="str">
        <f>+IFERROR(BH564/BF564-1,"n/a")</f>
        <v>n/a</v>
      </c>
      <c r="BI671" s="12"/>
      <c r="BJ671" s="12"/>
      <c r="BK671" s="11"/>
      <c r="BL671" s="12"/>
      <c r="BM671" s="12" t="str">
        <f>+IFERROR(BM564/BL564-1,"n/a")</f>
        <v>n/a</v>
      </c>
      <c r="BN671" s="12" t="str">
        <f>+IFERROR(BN564/BL564-1,"n/a")</f>
        <v>n/a</v>
      </c>
      <c r="BO671" s="12"/>
      <c r="BP671" s="12"/>
      <c r="BQ671" s="11"/>
      <c r="BR671" s="12"/>
      <c r="BS671" s="12" t="str">
        <f>+IFERROR(BS564/BR564-1,"n/a")</f>
        <v>n/a</v>
      </c>
      <c r="BT671" s="12" t="str">
        <f>+IFERROR(BT564/BR564-1,"n/a")</f>
        <v>n/a</v>
      </c>
      <c r="BU671" s="12"/>
      <c r="BV671" s="12"/>
      <c r="BW671" s="11"/>
      <c r="BX671" s="12"/>
      <c r="BY671" s="12" t="str">
        <f>+IFERROR(BY564/BX564-1,"n/a")</f>
        <v>n/a</v>
      </c>
      <c r="BZ671" s="12" t="str">
        <f>+IFERROR(BZ564/BX564-1,"n/a")</f>
        <v>n/a</v>
      </c>
      <c r="CA671" s="12"/>
      <c r="CB671" s="12"/>
      <c r="CC671" s="11"/>
    </row>
    <row r="672" spans="1:82" x14ac:dyDescent="0.2">
      <c r="D672" s="53"/>
      <c r="E672" s="53"/>
      <c r="F672" s="53"/>
      <c r="J672" s="53"/>
      <c r="K672" s="53"/>
      <c r="L672" s="53"/>
      <c r="P672" s="53"/>
      <c r="Q672" s="53"/>
      <c r="R672" s="53"/>
      <c r="V672" s="53"/>
      <c r="W672" s="53"/>
      <c r="X672" s="53"/>
      <c r="AB672" s="53"/>
      <c r="AC672" s="53"/>
      <c r="AD672" s="53"/>
      <c r="AH672" s="53"/>
      <c r="AI672" s="53"/>
      <c r="AJ672" s="53"/>
      <c r="AN672" s="53"/>
      <c r="AO672" s="53"/>
      <c r="AP672" s="53"/>
      <c r="AT672" s="53"/>
      <c r="AU672" s="53"/>
      <c r="AV672" s="53"/>
      <c r="AZ672" s="53"/>
      <c r="BA672" s="53"/>
      <c r="BB672" s="53"/>
      <c r="BF672" s="53"/>
      <c r="BG672" s="53"/>
      <c r="BH672" s="53"/>
      <c r="BL672" s="53"/>
      <c r="BM672" s="53"/>
      <c r="BN672" s="53"/>
      <c r="BR672" s="53"/>
      <c r="BS672" s="53"/>
      <c r="BT672" s="53"/>
      <c r="BX672" s="53"/>
      <c r="BY672" s="53"/>
      <c r="BZ672" s="53"/>
    </row>
    <row r="673" spans="1:82" x14ac:dyDescent="0.2">
      <c r="A673" s="49" t="s">
        <v>20</v>
      </c>
      <c r="B673" s="25" t="s">
        <v>20</v>
      </c>
      <c r="C673" s="8"/>
      <c r="D673" s="52">
        <f t="shared" ref="D673:F673" si="1670">+D675+D697</f>
        <v>-2.3132127598775001</v>
      </c>
      <c r="E673" s="52">
        <f t="shared" si="1670"/>
        <v>-2.3826091426738252</v>
      </c>
      <c r="F673" s="52">
        <f t="shared" si="1670"/>
        <v>0</v>
      </c>
      <c r="G673" s="30">
        <f>IFERROR(F673/E673-1,"n/a")</f>
        <v>-1</v>
      </c>
      <c r="H673" s="30">
        <f>IFERROR(F673/D673-1,"n/a")</f>
        <v>-1</v>
      </c>
      <c r="I673" s="8"/>
      <c r="J673" s="52">
        <f t="shared" ref="J673:L673" si="1671">+J675+J697</f>
        <v>-2.3132127598775001</v>
      </c>
      <c r="K673" s="52">
        <f t="shared" si="1671"/>
        <v>-2.3826091426738252</v>
      </c>
      <c r="L673" s="52">
        <f t="shared" si="1671"/>
        <v>0</v>
      </c>
      <c r="M673" s="30">
        <f>IFERROR(L673/K673-1,"n/a")</f>
        <v>-1</v>
      </c>
      <c r="N673" s="30">
        <f>IFERROR(L673/J673-1,"n/a")</f>
        <v>-1</v>
      </c>
      <c r="O673" s="8"/>
      <c r="P673" s="52">
        <f t="shared" ref="P673:R673" si="1672">+P675+P697</f>
        <v>-2.3132127598775001</v>
      </c>
      <c r="Q673" s="52">
        <f t="shared" si="1672"/>
        <v>-2.3826091426738252</v>
      </c>
      <c r="R673" s="52">
        <f t="shared" si="1672"/>
        <v>0</v>
      </c>
      <c r="S673" s="30">
        <f>IFERROR(R673/Q673-1,"n/a")</f>
        <v>-1</v>
      </c>
      <c r="T673" s="30">
        <f>IFERROR(R673/P673-1,"n/a")</f>
        <v>-1</v>
      </c>
      <c r="U673" s="8"/>
      <c r="V673" s="52">
        <f t="shared" ref="V673:X673" si="1673">+V675+V697</f>
        <v>-2.3132127598775001</v>
      </c>
      <c r="W673" s="52">
        <f t="shared" si="1673"/>
        <v>-2.3826091426738252</v>
      </c>
      <c r="X673" s="52">
        <f t="shared" si="1673"/>
        <v>0</v>
      </c>
      <c r="Y673" s="30">
        <f>IFERROR(X673/W673-1,"n/a")</f>
        <v>-1</v>
      </c>
      <c r="Z673" s="30">
        <f>IFERROR(X673/V673-1,"n/a")</f>
        <v>-1</v>
      </c>
      <c r="AA673" s="8"/>
      <c r="AB673" s="52">
        <f t="shared" ref="AB673:AD673" si="1674">+AB675+AB697</f>
        <v>-2.3132127598775001</v>
      </c>
      <c r="AC673" s="52">
        <f t="shared" si="1674"/>
        <v>-2.3826091426738252</v>
      </c>
      <c r="AD673" s="52">
        <f t="shared" si="1674"/>
        <v>0</v>
      </c>
      <c r="AE673" s="30">
        <f>IFERROR(AD673/AC673-1,"n/a")</f>
        <v>-1</v>
      </c>
      <c r="AF673" s="30">
        <f>IFERROR(AD673/AB673-1,"n/a")</f>
        <v>-1</v>
      </c>
      <c r="AG673" s="8"/>
      <c r="AH673" s="52">
        <f t="shared" ref="AH673:AJ673" si="1675">+AH675+AH697</f>
        <v>-2.3132127598775001</v>
      </c>
      <c r="AI673" s="52">
        <f t="shared" si="1675"/>
        <v>-2.3826091426738252</v>
      </c>
      <c r="AJ673" s="52">
        <f t="shared" si="1675"/>
        <v>0</v>
      </c>
      <c r="AK673" s="30">
        <f>IFERROR(AJ673/AI673-1,"n/a")</f>
        <v>-1</v>
      </c>
      <c r="AL673" s="30">
        <f>IFERROR(AJ673/AH673-1,"n/a")</f>
        <v>-1</v>
      </c>
      <c r="AM673" s="8"/>
      <c r="AN673" s="52">
        <f t="shared" ref="AN673:AP673" si="1676">+AN675+AN697</f>
        <v>-2.3132127598775001</v>
      </c>
      <c r="AO673" s="52">
        <f t="shared" si="1676"/>
        <v>-2.3826091426738252</v>
      </c>
      <c r="AP673" s="52">
        <f t="shared" si="1676"/>
        <v>0</v>
      </c>
      <c r="AQ673" s="30">
        <f>IFERROR(AP673/AO673-1,"n/a")</f>
        <v>-1</v>
      </c>
      <c r="AR673" s="30">
        <f>IFERROR(AP673/AN673-1,"n/a")</f>
        <v>-1</v>
      </c>
      <c r="AS673" s="8"/>
      <c r="AT673" s="52">
        <f t="shared" ref="AT673:AV673" si="1677">+AT675+AT697</f>
        <v>-2.3132127598775001</v>
      </c>
      <c r="AU673" s="52">
        <f t="shared" si="1677"/>
        <v>-2.3826091426738252</v>
      </c>
      <c r="AV673" s="52">
        <f t="shared" si="1677"/>
        <v>0</v>
      </c>
      <c r="AW673" s="30">
        <f>IFERROR(AV673/AU673-1,"n/a")</f>
        <v>-1</v>
      </c>
      <c r="AX673" s="30">
        <f>IFERROR(AV673/AT673-1,"n/a")</f>
        <v>-1</v>
      </c>
      <c r="AY673" s="8"/>
      <c r="AZ673" s="52">
        <f t="shared" ref="AZ673:BB673" si="1678">+AZ675+AZ697</f>
        <v>-2.3132127598775001</v>
      </c>
      <c r="BA673" s="52">
        <f t="shared" si="1678"/>
        <v>-2.3826091426738252</v>
      </c>
      <c r="BB673" s="52">
        <f t="shared" si="1678"/>
        <v>0</v>
      </c>
      <c r="BC673" s="30">
        <f>IFERROR(BB673/BA673-1,"n/a")</f>
        <v>-1</v>
      </c>
      <c r="BD673" s="30">
        <f>IFERROR(BB673/AZ673-1,"n/a")</f>
        <v>-1</v>
      </c>
      <c r="BE673" s="8"/>
      <c r="BF673" s="52">
        <f t="shared" ref="BF673:BH673" si="1679">+BF675+BF697</f>
        <v>-2.3132127598775001</v>
      </c>
      <c r="BG673" s="52">
        <f t="shared" si="1679"/>
        <v>-2.3826091426738252</v>
      </c>
      <c r="BH673" s="52">
        <f t="shared" si="1679"/>
        <v>0</v>
      </c>
      <c r="BI673" s="30">
        <f>IFERROR(BH673/BG673-1,"n/a")</f>
        <v>-1</v>
      </c>
      <c r="BJ673" s="30">
        <f>IFERROR(BH673/BF673-1,"n/a")</f>
        <v>-1</v>
      </c>
      <c r="BK673" s="8"/>
      <c r="BL673" s="52">
        <f t="shared" ref="BL673:BN673" si="1680">+BL675+BL697</f>
        <v>-2.3132127598775001</v>
      </c>
      <c r="BM673" s="52">
        <f t="shared" si="1680"/>
        <v>-2.3826091426738252</v>
      </c>
      <c r="BN673" s="52">
        <f t="shared" si="1680"/>
        <v>0</v>
      </c>
      <c r="BO673" s="30">
        <f>IFERROR(BN673/BM673-1,"n/a")</f>
        <v>-1</v>
      </c>
      <c r="BP673" s="30">
        <f>IFERROR(BN673/BL673-1,"n/a")</f>
        <v>-1</v>
      </c>
      <c r="BQ673" s="8"/>
      <c r="BR673" s="52">
        <f t="shared" ref="BR673:BT673" si="1681">+BR675+BR697</f>
        <v>-2.3132127598775001</v>
      </c>
      <c r="BS673" s="52">
        <f t="shared" si="1681"/>
        <v>-2.3826091426738252</v>
      </c>
      <c r="BT673" s="52">
        <f t="shared" si="1681"/>
        <v>0</v>
      </c>
      <c r="BU673" s="30">
        <f>IFERROR(BT673/BS673-1,"n/a")</f>
        <v>-1</v>
      </c>
      <c r="BV673" s="30">
        <f>IFERROR(BT673/BR673-1,"n/a")</f>
        <v>-1</v>
      </c>
      <c r="BW673" s="8"/>
      <c r="BX673" s="52">
        <f>+BR673+BL673+BF673+AZ673+AT673+AN673+AH673+AB673+V673+P673+J673+D673</f>
        <v>-27.758553118530006</v>
      </c>
      <c r="BY673" s="52">
        <f>+BS673+BM673+BG673+BA673+AU673+AO673+AI673+AC673+W673+Q673+K673+E673</f>
        <v>-28.591309712085902</v>
      </c>
      <c r="BZ673" s="52">
        <f>+BT673+BN673+BH673+BB673+AV673+AP673+AJ673+AD673+X673+R673+L673+F673</f>
        <v>0</v>
      </c>
      <c r="CA673" s="30">
        <f>IFERROR(BZ673/BY673-1,"n/a")</f>
        <v>-1</v>
      </c>
      <c r="CB673" s="30">
        <f>IFERROR(BZ673/BX673-1,"n/a")</f>
        <v>-1</v>
      </c>
      <c r="CC673" s="8"/>
      <c r="CD673" s="6" t="b">
        <f>+ABS(BX673-'PL-tc'!N673+'PL-tc-m'!BY673-'PL-tc'!O673+'PL-tc-m'!BZ673-'PL-tc'!P673)&lt;0.001</f>
        <v>1</v>
      </c>
    </row>
    <row r="674" spans="1:82" x14ac:dyDescent="0.2">
      <c r="B674" s="26"/>
      <c r="C674" s="8"/>
      <c r="D674" s="56"/>
      <c r="E674" s="56"/>
      <c r="F674" s="56"/>
      <c r="G674" s="10"/>
      <c r="H674" s="10"/>
      <c r="I674" s="8"/>
      <c r="J674" s="56"/>
      <c r="K674" s="56"/>
      <c r="L674" s="56"/>
      <c r="M674" s="10"/>
      <c r="N674" s="10"/>
      <c r="O674" s="8"/>
      <c r="P674" s="56"/>
      <c r="Q674" s="56"/>
      <c r="R674" s="56"/>
      <c r="S674" s="10"/>
      <c r="T674" s="10"/>
      <c r="U674" s="8"/>
      <c r="V674" s="56"/>
      <c r="W674" s="56"/>
      <c r="X674" s="56"/>
      <c r="Y674" s="10"/>
      <c r="Z674" s="10"/>
      <c r="AA674" s="8"/>
      <c r="AB674" s="56"/>
      <c r="AC674" s="56"/>
      <c r="AD674" s="56"/>
      <c r="AE674" s="10"/>
      <c r="AF674" s="10"/>
      <c r="AG674" s="8"/>
      <c r="AH674" s="56"/>
      <c r="AI674" s="56"/>
      <c r="AJ674" s="56"/>
      <c r="AK674" s="10"/>
      <c r="AL674" s="10"/>
      <c r="AM674" s="8"/>
      <c r="AN674" s="56"/>
      <c r="AO674" s="56"/>
      <c r="AP674" s="56"/>
      <c r="AQ674" s="10"/>
      <c r="AR674" s="10"/>
      <c r="AS674" s="8"/>
      <c r="AT674" s="56"/>
      <c r="AU674" s="56"/>
      <c r="AV674" s="56"/>
      <c r="AW674" s="10"/>
      <c r="AX674" s="10"/>
      <c r="AY674" s="8"/>
      <c r="AZ674" s="56"/>
      <c r="BA674" s="56"/>
      <c r="BB674" s="56"/>
      <c r="BC674" s="10"/>
      <c r="BD674" s="10"/>
      <c r="BE674" s="8"/>
      <c r="BF674" s="56"/>
      <c r="BG674" s="56"/>
      <c r="BH674" s="56"/>
      <c r="BI674" s="10"/>
      <c r="BJ674" s="10"/>
      <c r="BK674" s="8"/>
      <c r="BL674" s="56"/>
      <c r="BM674" s="56"/>
      <c r="BN674" s="56"/>
      <c r="BO674" s="10"/>
      <c r="BP674" s="10"/>
      <c r="BQ674" s="8"/>
      <c r="BR674" s="56"/>
      <c r="BS674" s="56"/>
      <c r="BT674" s="56"/>
      <c r="BU674" s="10"/>
      <c r="BV674" s="10"/>
      <c r="BW674" s="8"/>
      <c r="BX674" s="56"/>
      <c r="BY674" s="56"/>
      <c r="BZ674" s="56"/>
      <c r="CA674" s="10"/>
      <c r="CB674" s="10"/>
      <c r="CC674" s="8"/>
    </row>
    <row r="675" spans="1:82" x14ac:dyDescent="0.2">
      <c r="A675" s="49" t="s">
        <v>126</v>
      </c>
      <c r="B675" s="13" t="s">
        <v>126</v>
      </c>
      <c r="D675" s="53">
        <f t="shared" ref="D675:F675" si="1682">+SUM(D676:D696)</f>
        <v>0.13678724012250001</v>
      </c>
      <c r="E675" s="53">
        <f t="shared" si="1682"/>
        <v>0.14089085732617501</v>
      </c>
      <c r="F675" s="53">
        <f t="shared" si="1682"/>
        <v>0</v>
      </c>
      <c r="G675" s="34">
        <f t="shared" ref="G675:G695" si="1683">IFERROR(F675/E675-1,"n/a")</f>
        <v>-1</v>
      </c>
      <c r="H675" s="34">
        <f t="shared" ref="H675:H695" si="1684">IFERROR(F675/D675-1,"n/a")</f>
        <v>-1</v>
      </c>
      <c r="J675" s="53">
        <f t="shared" ref="J675:L675" si="1685">+SUM(J676:J696)</f>
        <v>0.13678724012250001</v>
      </c>
      <c r="K675" s="53">
        <f t="shared" si="1685"/>
        <v>0.14089085732617501</v>
      </c>
      <c r="L675" s="53">
        <f t="shared" si="1685"/>
        <v>0</v>
      </c>
      <c r="M675" s="34">
        <f t="shared" ref="M675:M695" si="1686">IFERROR(L675/K675-1,"n/a")</f>
        <v>-1</v>
      </c>
      <c r="N675" s="34">
        <f t="shared" ref="N675:N695" si="1687">IFERROR(L675/J675-1,"n/a")</f>
        <v>-1</v>
      </c>
      <c r="P675" s="53">
        <f t="shared" ref="P675:R675" si="1688">+SUM(P676:P696)</f>
        <v>0.13678724012250001</v>
      </c>
      <c r="Q675" s="53">
        <f t="shared" si="1688"/>
        <v>0.14089085732617501</v>
      </c>
      <c r="R675" s="53">
        <f t="shared" si="1688"/>
        <v>0</v>
      </c>
      <c r="S675" s="34">
        <f t="shared" ref="S675:S695" si="1689">IFERROR(R675/Q675-1,"n/a")</f>
        <v>-1</v>
      </c>
      <c r="T675" s="34">
        <f t="shared" ref="T675:T695" si="1690">IFERROR(R675/P675-1,"n/a")</f>
        <v>-1</v>
      </c>
      <c r="V675" s="53">
        <f t="shared" ref="V675:X675" si="1691">+SUM(V676:V696)</f>
        <v>0.13678724012250001</v>
      </c>
      <c r="W675" s="53">
        <f t="shared" si="1691"/>
        <v>0.14089085732617501</v>
      </c>
      <c r="X675" s="53">
        <f t="shared" si="1691"/>
        <v>0</v>
      </c>
      <c r="Y675" s="34">
        <f t="shared" ref="Y675:Y695" si="1692">IFERROR(X675/W675-1,"n/a")</f>
        <v>-1</v>
      </c>
      <c r="Z675" s="34">
        <f t="shared" ref="Z675:Z695" si="1693">IFERROR(X675/V675-1,"n/a")</f>
        <v>-1</v>
      </c>
      <c r="AB675" s="53">
        <f t="shared" ref="AB675:AD675" si="1694">+SUM(AB676:AB696)</f>
        <v>0.13678724012250001</v>
      </c>
      <c r="AC675" s="53">
        <f t="shared" si="1694"/>
        <v>0.14089085732617501</v>
      </c>
      <c r="AD675" s="53">
        <f t="shared" si="1694"/>
        <v>0</v>
      </c>
      <c r="AE675" s="34">
        <f t="shared" ref="AE675:AE695" si="1695">IFERROR(AD675/AC675-1,"n/a")</f>
        <v>-1</v>
      </c>
      <c r="AF675" s="34">
        <f t="shared" ref="AF675:AF695" si="1696">IFERROR(AD675/AB675-1,"n/a")</f>
        <v>-1</v>
      </c>
      <c r="AH675" s="53">
        <f t="shared" ref="AH675:AJ675" si="1697">+SUM(AH676:AH696)</f>
        <v>0.13678724012250001</v>
      </c>
      <c r="AI675" s="53">
        <f t="shared" si="1697"/>
        <v>0.14089085732617501</v>
      </c>
      <c r="AJ675" s="53">
        <f t="shared" si="1697"/>
        <v>0</v>
      </c>
      <c r="AK675" s="34">
        <f t="shared" ref="AK675:AK695" si="1698">IFERROR(AJ675/AI675-1,"n/a")</f>
        <v>-1</v>
      </c>
      <c r="AL675" s="34">
        <f t="shared" ref="AL675:AL695" si="1699">IFERROR(AJ675/AH675-1,"n/a")</f>
        <v>-1</v>
      </c>
      <c r="AN675" s="53">
        <f t="shared" ref="AN675:AP675" si="1700">+SUM(AN676:AN696)</f>
        <v>0.13678724012250001</v>
      </c>
      <c r="AO675" s="53">
        <f t="shared" si="1700"/>
        <v>0.14089085732617501</v>
      </c>
      <c r="AP675" s="53">
        <f t="shared" si="1700"/>
        <v>0</v>
      </c>
      <c r="AQ675" s="34">
        <f t="shared" ref="AQ675:AQ695" si="1701">IFERROR(AP675/AO675-1,"n/a")</f>
        <v>-1</v>
      </c>
      <c r="AR675" s="34">
        <f t="shared" ref="AR675:AR695" si="1702">IFERROR(AP675/AN675-1,"n/a")</f>
        <v>-1</v>
      </c>
      <c r="AT675" s="53">
        <f t="shared" ref="AT675:AV675" si="1703">+SUM(AT676:AT696)</f>
        <v>0.13678724012250001</v>
      </c>
      <c r="AU675" s="53">
        <f t="shared" si="1703"/>
        <v>0.14089085732617501</v>
      </c>
      <c r="AV675" s="53">
        <f t="shared" si="1703"/>
        <v>0</v>
      </c>
      <c r="AW675" s="34">
        <f t="shared" ref="AW675:AW695" si="1704">IFERROR(AV675/AU675-1,"n/a")</f>
        <v>-1</v>
      </c>
      <c r="AX675" s="34">
        <f t="shared" ref="AX675:AX695" si="1705">IFERROR(AV675/AT675-1,"n/a")</f>
        <v>-1</v>
      </c>
      <c r="AZ675" s="53">
        <f t="shared" ref="AZ675:BB675" si="1706">+SUM(AZ676:AZ696)</f>
        <v>0.13678724012250001</v>
      </c>
      <c r="BA675" s="53">
        <f t="shared" si="1706"/>
        <v>0.14089085732617501</v>
      </c>
      <c r="BB675" s="53">
        <f t="shared" si="1706"/>
        <v>0</v>
      </c>
      <c r="BC675" s="34">
        <f t="shared" ref="BC675:BC695" si="1707">IFERROR(BB675/BA675-1,"n/a")</f>
        <v>-1</v>
      </c>
      <c r="BD675" s="34">
        <f t="shared" ref="BD675:BD695" si="1708">IFERROR(BB675/AZ675-1,"n/a")</f>
        <v>-1</v>
      </c>
      <c r="BF675" s="53">
        <f t="shared" ref="BF675:BH675" si="1709">+SUM(BF676:BF696)</f>
        <v>0.13678724012250001</v>
      </c>
      <c r="BG675" s="53">
        <f t="shared" si="1709"/>
        <v>0.14089085732617501</v>
      </c>
      <c r="BH675" s="53">
        <f t="shared" si="1709"/>
        <v>0</v>
      </c>
      <c r="BI675" s="34">
        <f t="shared" ref="BI675:BI695" si="1710">IFERROR(BH675/BG675-1,"n/a")</f>
        <v>-1</v>
      </c>
      <c r="BJ675" s="34">
        <f t="shared" ref="BJ675:BJ695" si="1711">IFERROR(BH675/BF675-1,"n/a")</f>
        <v>-1</v>
      </c>
      <c r="BL675" s="53">
        <f t="shared" ref="BL675:BN675" si="1712">+SUM(BL676:BL696)</f>
        <v>0.13678724012250001</v>
      </c>
      <c r="BM675" s="53">
        <f t="shared" si="1712"/>
        <v>0.14089085732617501</v>
      </c>
      <c r="BN675" s="53">
        <f t="shared" si="1712"/>
        <v>0</v>
      </c>
      <c r="BO675" s="34">
        <f t="shared" ref="BO675:BO695" si="1713">IFERROR(BN675/BM675-1,"n/a")</f>
        <v>-1</v>
      </c>
      <c r="BP675" s="34">
        <f t="shared" ref="BP675:BP695" si="1714">IFERROR(BN675/BL675-1,"n/a")</f>
        <v>-1</v>
      </c>
      <c r="BR675" s="53">
        <f t="shared" ref="BR675:BT675" si="1715">+SUM(BR676:BR696)</f>
        <v>0.13678724012250001</v>
      </c>
      <c r="BS675" s="53">
        <f t="shared" si="1715"/>
        <v>0.14089085732617501</v>
      </c>
      <c r="BT675" s="53">
        <f t="shared" si="1715"/>
        <v>0</v>
      </c>
      <c r="BU675" s="34">
        <f t="shared" ref="BU675:BU695" si="1716">IFERROR(BT675/BS675-1,"n/a")</f>
        <v>-1</v>
      </c>
      <c r="BV675" s="34">
        <f t="shared" ref="BV675:BV695" si="1717">IFERROR(BT675/BR675-1,"n/a")</f>
        <v>-1</v>
      </c>
      <c r="BX675" s="53">
        <f>+BR675+BL675+BF675+AZ675+AT675+AN675+AH675+AB675+V675+P675+J675+D675</f>
        <v>1.6414468814700005</v>
      </c>
      <c r="BY675" s="53">
        <f>+BS675+BM675+BG675+BA675+AU675+AO675+AI675+AC675+W675+Q675+K675+E675</f>
        <v>1.6906902879141006</v>
      </c>
      <c r="BZ675" s="53">
        <f>+BT675+BN675+BH675+BB675+AV675+AP675+AJ675+AD675+X675+R675+L675+F675</f>
        <v>0</v>
      </c>
      <c r="CA675" s="34">
        <f t="shared" ref="CA675:CA695" si="1718">IFERROR(BZ675/BY675-1,"n/a")</f>
        <v>-1</v>
      </c>
      <c r="CB675" s="34">
        <f t="shared" ref="CB675:CB695" si="1719">IFERROR(BZ675/BX675-1,"n/a")</f>
        <v>-1</v>
      </c>
    </row>
    <row r="676" spans="1:82" hidden="1" outlineLevel="1" x14ac:dyDescent="0.2">
      <c r="A676" s="49">
        <v>2650</v>
      </c>
      <c r="B676" s="18" t="str">
        <f>+masterfile!D762</f>
        <v>2650 Sonstige Zinsen und ähnliche Erträge</v>
      </c>
      <c r="D676" s="33">
        <f>-VLOOKUP($A676,'pl-data'!$A:$BR,8+D$3)</f>
        <v>0.13678724012250001</v>
      </c>
      <c r="E676" s="33">
        <f>-VLOOKUP($A676,'pl-data'!$A:$BR,38+E$3)</f>
        <v>0.14089085732617501</v>
      </c>
      <c r="F676" s="33">
        <f>-VLOOKUP($A676,'pl-data'!$A:$BR,23+F$3)</f>
        <v>0</v>
      </c>
      <c r="G676" s="34">
        <f t="shared" si="1683"/>
        <v>-1</v>
      </c>
      <c r="H676" s="34">
        <f t="shared" si="1684"/>
        <v>-1</v>
      </c>
      <c r="J676" s="33">
        <f>-VLOOKUP($A676,'pl-data'!$A:$BR,8+J$3)</f>
        <v>0.13678724012250001</v>
      </c>
      <c r="K676" s="33">
        <f>-VLOOKUP($A676,'pl-data'!$A:$BR,38+K$3)</f>
        <v>0.14089085732617501</v>
      </c>
      <c r="L676" s="33">
        <f>-VLOOKUP($A676,'pl-data'!$A:$BR,23+L$3)</f>
        <v>0</v>
      </c>
      <c r="M676" s="34">
        <f t="shared" si="1686"/>
        <v>-1</v>
      </c>
      <c r="N676" s="34">
        <f t="shared" si="1687"/>
        <v>-1</v>
      </c>
      <c r="P676" s="33">
        <f>-VLOOKUP($A676,'pl-data'!$A:$BR,8+P$3)</f>
        <v>0.13678724012250001</v>
      </c>
      <c r="Q676" s="33">
        <f>-VLOOKUP($A676,'pl-data'!$A:$BR,38+Q$3)</f>
        <v>0.14089085732617501</v>
      </c>
      <c r="R676" s="33">
        <f>-VLOOKUP($A676,'pl-data'!$A:$BR,23+R$3)</f>
        <v>0</v>
      </c>
      <c r="S676" s="34">
        <f t="shared" si="1689"/>
        <v>-1</v>
      </c>
      <c r="T676" s="34">
        <f t="shared" si="1690"/>
        <v>-1</v>
      </c>
      <c r="V676" s="33">
        <f>-VLOOKUP($A676,'pl-data'!$A:$BR,8+V$3)</f>
        <v>0.13678724012250001</v>
      </c>
      <c r="W676" s="33">
        <f>-VLOOKUP($A676,'pl-data'!$A:$BR,38+W$3)</f>
        <v>0.14089085732617501</v>
      </c>
      <c r="X676" s="33">
        <f>-VLOOKUP($A676,'pl-data'!$A:$BR,23+X$3)</f>
        <v>0</v>
      </c>
      <c r="Y676" s="34">
        <f t="shared" si="1692"/>
        <v>-1</v>
      </c>
      <c r="Z676" s="34">
        <f t="shared" si="1693"/>
        <v>-1</v>
      </c>
      <c r="AB676" s="33">
        <f>-VLOOKUP($A676,'pl-data'!$A:$BR,8+AB$3)</f>
        <v>0.13678724012250001</v>
      </c>
      <c r="AC676" s="33">
        <f>-VLOOKUP($A676,'pl-data'!$A:$BR,38+AC$3)</f>
        <v>0.14089085732617501</v>
      </c>
      <c r="AD676" s="33">
        <f>-VLOOKUP($A676,'pl-data'!$A:$BR,23+AD$3)</f>
        <v>0</v>
      </c>
      <c r="AE676" s="34">
        <f t="shared" si="1695"/>
        <v>-1</v>
      </c>
      <c r="AF676" s="34">
        <f t="shared" si="1696"/>
        <v>-1</v>
      </c>
      <c r="AH676" s="33">
        <f>-VLOOKUP($A676,'pl-data'!$A:$BR,8+AH$3)</f>
        <v>0.13678724012250001</v>
      </c>
      <c r="AI676" s="33">
        <f>-VLOOKUP($A676,'pl-data'!$A:$BR,38+AI$3)</f>
        <v>0.14089085732617501</v>
      </c>
      <c r="AJ676" s="33">
        <f>-VLOOKUP($A676,'pl-data'!$A:$BR,23+AJ$3)</f>
        <v>0</v>
      </c>
      <c r="AK676" s="34">
        <f t="shared" si="1698"/>
        <v>-1</v>
      </c>
      <c r="AL676" s="34">
        <f t="shared" si="1699"/>
        <v>-1</v>
      </c>
      <c r="AN676" s="33">
        <f>-VLOOKUP($A676,'pl-data'!$A:$BR,8+AN$3)</f>
        <v>0.13678724012250001</v>
      </c>
      <c r="AO676" s="33">
        <f>-VLOOKUP($A676,'pl-data'!$A:$BR,38+AO$3)</f>
        <v>0.14089085732617501</v>
      </c>
      <c r="AP676" s="33">
        <f>-VLOOKUP($A676,'pl-data'!$A:$BR,23+AP$3)</f>
        <v>0</v>
      </c>
      <c r="AQ676" s="34">
        <f t="shared" si="1701"/>
        <v>-1</v>
      </c>
      <c r="AR676" s="34">
        <f t="shared" si="1702"/>
        <v>-1</v>
      </c>
      <c r="AT676" s="33">
        <f>-VLOOKUP($A676,'pl-data'!$A:$BR,8+AT$3)</f>
        <v>0.13678724012250001</v>
      </c>
      <c r="AU676" s="33">
        <f>-VLOOKUP($A676,'pl-data'!$A:$BR,38+AU$3)</f>
        <v>0.14089085732617501</v>
      </c>
      <c r="AV676" s="33">
        <f>-VLOOKUP($A676,'pl-data'!$A:$BR,23+AV$3)</f>
        <v>0</v>
      </c>
      <c r="AW676" s="34">
        <f t="shared" si="1704"/>
        <v>-1</v>
      </c>
      <c r="AX676" s="34">
        <f t="shared" si="1705"/>
        <v>-1</v>
      </c>
      <c r="AZ676" s="33">
        <f>-VLOOKUP($A676,'pl-data'!$A:$BR,8+AZ$3)</f>
        <v>0.13678724012250001</v>
      </c>
      <c r="BA676" s="33">
        <f>-VLOOKUP($A676,'pl-data'!$A:$BR,38+BA$3)</f>
        <v>0.14089085732617501</v>
      </c>
      <c r="BB676" s="33">
        <f>-VLOOKUP($A676,'pl-data'!$A:$BR,23+BB$3)</f>
        <v>0</v>
      </c>
      <c r="BC676" s="34">
        <f t="shared" si="1707"/>
        <v>-1</v>
      </c>
      <c r="BD676" s="34">
        <f t="shared" si="1708"/>
        <v>-1</v>
      </c>
      <c r="BF676" s="33">
        <f>-VLOOKUP($A676,'pl-data'!$A:$BR,8+BF$3)</f>
        <v>0.13678724012250001</v>
      </c>
      <c r="BG676" s="33">
        <f>-VLOOKUP($A676,'pl-data'!$A:$BR,38+BG$3)</f>
        <v>0.14089085732617501</v>
      </c>
      <c r="BH676" s="33">
        <f>-VLOOKUP($A676,'pl-data'!$A:$BR,23+BH$3)</f>
        <v>0</v>
      </c>
      <c r="BI676" s="34">
        <f t="shared" si="1710"/>
        <v>-1</v>
      </c>
      <c r="BJ676" s="34">
        <f t="shared" si="1711"/>
        <v>-1</v>
      </c>
      <c r="BL676" s="33">
        <f>-VLOOKUP($A676,'pl-data'!$A:$BR,8+BL$3)</f>
        <v>0.13678724012250001</v>
      </c>
      <c r="BM676" s="33">
        <f>-VLOOKUP($A676,'pl-data'!$A:$BR,38+BM$3)</f>
        <v>0.14089085732617501</v>
      </c>
      <c r="BN676" s="33">
        <f>-VLOOKUP($A676,'pl-data'!$A:$BR,23+BN$3)</f>
        <v>0</v>
      </c>
      <c r="BO676" s="34">
        <f t="shared" si="1713"/>
        <v>-1</v>
      </c>
      <c r="BP676" s="34">
        <f t="shared" si="1714"/>
        <v>-1</v>
      </c>
      <c r="BR676" s="33">
        <f>-VLOOKUP($A676,'pl-data'!$A:$BR,8+BR$3)</f>
        <v>0.13678724012250001</v>
      </c>
      <c r="BS676" s="33">
        <f>-VLOOKUP($A676,'pl-data'!$A:$BR,38+BS$3)</f>
        <v>0.14089085732617501</v>
      </c>
      <c r="BT676" s="33">
        <f>-VLOOKUP($A676,'pl-data'!$A:$BR,23+BT$3)</f>
        <v>0</v>
      </c>
      <c r="BU676" s="34">
        <f t="shared" si="1716"/>
        <v>-1</v>
      </c>
      <c r="BV676" s="34">
        <f t="shared" si="1717"/>
        <v>-1</v>
      </c>
      <c r="BX676" s="33">
        <f t="shared" ref="BX676:BX695" si="1720">+BR676+BL676+BF676+AZ676+AT676+AN676+AH676+AB676+V676+P676+J676+D676</f>
        <v>1.6414468814700005</v>
      </c>
      <c r="BY676" s="33">
        <f t="shared" ref="BY676:BY695" si="1721">+BS676+BM676+BG676+BA676+AU676+AO676+AI676+AC676+W676+Q676+K676+E676</f>
        <v>1.6906902879141006</v>
      </c>
      <c r="BZ676" s="33">
        <f t="shared" ref="BZ676:BZ695" si="1722">+BT676+BN676+BH676+BB676+AV676+AP676+AJ676+AD676+X676+R676+L676+F676</f>
        <v>0</v>
      </c>
      <c r="CA676" s="34">
        <f t="shared" si="1718"/>
        <v>-1</v>
      </c>
      <c r="CB676" s="34">
        <f t="shared" si="1719"/>
        <v>-1</v>
      </c>
    </row>
    <row r="677" spans="1:82" hidden="1" outlineLevel="1" x14ac:dyDescent="0.2">
      <c r="A677" s="49">
        <v>2653</v>
      </c>
      <c r="B677" s="18" t="str">
        <f>+masterfile!D763</f>
        <v>2653 Zinsertr.§ 233a AO, §4 (5b) EStG, stfrei</v>
      </c>
      <c r="D677" s="33">
        <f>-VLOOKUP($A677,'pl-data'!$A:$BR,8+D$3)</f>
        <v>0</v>
      </c>
      <c r="E677" s="33">
        <f>-VLOOKUP($A677,'pl-data'!$A:$BR,38+E$3)</f>
        <v>0</v>
      </c>
      <c r="F677" s="33">
        <f>-VLOOKUP($A677,'pl-data'!$A:$BR,23+F$3)</f>
        <v>0</v>
      </c>
      <c r="G677" s="34" t="str">
        <f t="shared" si="1683"/>
        <v>n/a</v>
      </c>
      <c r="H677" s="34" t="str">
        <f t="shared" si="1684"/>
        <v>n/a</v>
      </c>
      <c r="J677" s="33">
        <f>-VLOOKUP($A677,'pl-data'!$A:$BR,8+J$3)</f>
        <v>0</v>
      </c>
      <c r="K677" s="33">
        <f>-VLOOKUP($A677,'pl-data'!$A:$BR,38+K$3)</f>
        <v>0</v>
      </c>
      <c r="L677" s="33">
        <f>-VLOOKUP($A677,'pl-data'!$A:$BR,23+L$3)</f>
        <v>0</v>
      </c>
      <c r="M677" s="34" t="str">
        <f t="shared" si="1686"/>
        <v>n/a</v>
      </c>
      <c r="N677" s="34" t="str">
        <f t="shared" si="1687"/>
        <v>n/a</v>
      </c>
      <c r="P677" s="33">
        <f>-VLOOKUP($A677,'pl-data'!$A:$BR,8+P$3)</f>
        <v>0</v>
      </c>
      <c r="Q677" s="33">
        <f>-VLOOKUP($A677,'pl-data'!$A:$BR,38+Q$3)</f>
        <v>0</v>
      </c>
      <c r="R677" s="33">
        <f>-VLOOKUP($A677,'pl-data'!$A:$BR,23+R$3)</f>
        <v>0</v>
      </c>
      <c r="S677" s="34" t="str">
        <f t="shared" si="1689"/>
        <v>n/a</v>
      </c>
      <c r="T677" s="34" t="str">
        <f t="shared" si="1690"/>
        <v>n/a</v>
      </c>
      <c r="V677" s="33">
        <f>-VLOOKUP($A677,'pl-data'!$A:$BR,8+V$3)</f>
        <v>0</v>
      </c>
      <c r="W677" s="33">
        <f>-VLOOKUP($A677,'pl-data'!$A:$BR,38+W$3)</f>
        <v>0</v>
      </c>
      <c r="X677" s="33">
        <f>-VLOOKUP($A677,'pl-data'!$A:$BR,23+X$3)</f>
        <v>0</v>
      </c>
      <c r="Y677" s="34" t="str">
        <f t="shared" si="1692"/>
        <v>n/a</v>
      </c>
      <c r="Z677" s="34" t="str">
        <f t="shared" si="1693"/>
        <v>n/a</v>
      </c>
      <c r="AB677" s="33">
        <f>-VLOOKUP($A677,'pl-data'!$A:$BR,8+AB$3)</f>
        <v>0</v>
      </c>
      <c r="AC677" s="33">
        <f>-VLOOKUP($A677,'pl-data'!$A:$BR,38+AC$3)</f>
        <v>0</v>
      </c>
      <c r="AD677" s="33">
        <f>-VLOOKUP($A677,'pl-data'!$A:$BR,23+AD$3)</f>
        <v>0</v>
      </c>
      <c r="AE677" s="34" t="str">
        <f t="shared" si="1695"/>
        <v>n/a</v>
      </c>
      <c r="AF677" s="34" t="str">
        <f t="shared" si="1696"/>
        <v>n/a</v>
      </c>
      <c r="AH677" s="33">
        <f>-VLOOKUP($A677,'pl-data'!$A:$BR,8+AH$3)</f>
        <v>0</v>
      </c>
      <c r="AI677" s="33">
        <f>-VLOOKUP($A677,'pl-data'!$A:$BR,38+AI$3)</f>
        <v>0</v>
      </c>
      <c r="AJ677" s="33">
        <f>-VLOOKUP($A677,'pl-data'!$A:$BR,23+AJ$3)</f>
        <v>0</v>
      </c>
      <c r="AK677" s="34" t="str">
        <f t="shared" si="1698"/>
        <v>n/a</v>
      </c>
      <c r="AL677" s="34" t="str">
        <f t="shared" si="1699"/>
        <v>n/a</v>
      </c>
      <c r="AN677" s="33">
        <f>-VLOOKUP($A677,'pl-data'!$A:$BR,8+AN$3)</f>
        <v>0</v>
      </c>
      <c r="AO677" s="33">
        <f>-VLOOKUP($A677,'pl-data'!$A:$BR,38+AO$3)</f>
        <v>0</v>
      </c>
      <c r="AP677" s="33">
        <f>-VLOOKUP($A677,'pl-data'!$A:$BR,23+AP$3)</f>
        <v>0</v>
      </c>
      <c r="AQ677" s="34" t="str">
        <f t="shared" si="1701"/>
        <v>n/a</v>
      </c>
      <c r="AR677" s="34" t="str">
        <f t="shared" si="1702"/>
        <v>n/a</v>
      </c>
      <c r="AT677" s="33">
        <f>-VLOOKUP($A677,'pl-data'!$A:$BR,8+AT$3)</f>
        <v>0</v>
      </c>
      <c r="AU677" s="33">
        <f>-VLOOKUP($A677,'pl-data'!$A:$BR,38+AU$3)</f>
        <v>0</v>
      </c>
      <c r="AV677" s="33">
        <f>-VLOOKUP($A677,'pl-data'!$A:$BR,23+AV$3)</f>
        <v>0</v>
      </c>
      <c r="AW677" s="34" t="str">
        <f t="shared" si="1704"/>
        <v>n/a</v>
      </c>
      <c r="AX677" s="34" t="str">
        <f t="shared" si="1705"/>
        <v>n/a</v>
      </c>
      <c r="AZ677" s="33">
        <f>-VLOOKUP($A677,'pl-data'!$A:$BR,8+AZ$3)</f>
        <v>0</v>
      </c>
      <c r="BA677" s="33">
        <f>-VLOOKUP($A677,'pl-data'!$A:$BR,38+BA$3)</f>
        <v>0</v>
      </c>
      <c r="BB677" s="33">
        <f>-VLOOKUP($A677,'pl-data'!$A:$BR,23+BB$3)</f>
        <v>0</v>
      </c>
      <c r="BC677" s="34" t="str">
        <f t="shared" si="1707"/>
        <v>n/a</v>
      </c>
      <c r="BD677" s="34" t="str">
        <f t="shared" si="1708"/>
        <v>n/a</v>
      </c>
      <c r="BF677" s="33">
        <f>-VLOOKUP($A677,'pl-data'!$A:$BR,8+BF$3)</f>
        <v>0</v>
      </c>
      <c r="BG677" s="33">
        <f>-VLOOKUP($A677,'pl-data'!$A:$BR,38+BG$3)</f>
        <v>0</v>
      </c>
      <c r="BH677" s="33">
        <f>-VLOOKUP($A677,'pl-data'!$A:$BR,23+BH$3)</f>
        <v>0</v>
      </c>
      <c r="BI677" s="34" t="str">
        <f t="shared" si="1710"/>
        <v>n/a</v>
      </c>
      <c r="BJ677" s="34" t="str">
        <f t="shared" si="1711"/>
        <v>n/a</v>
      </c>
      <c r="BL677" s="33">
        <f>-VLOOKUP($A677,'pl-data'!$A:$BR,8+BL$3)</f>
        <v>0</v>
      </c>
      <c r="BM677" s="33">
        <f>-VLOOKUP($A677,'pl-data'!$A:$BR,38+BM$3)</f>
        <v>0</v>
      </c>
      <c r="BN677" s="33">
        <f>-VLOOKUP($A677,'pl-data'!$A:$BR,23+BN$3)</f>
        <v>0</v>
      </c>
      <c r="BO677" s="34" t="str">
        <f t="shared" si="1713"/>
        <v>n/a</v>
      </c>
      <c r="BP677" s="34" t="str">
        <f t="shared" si="1714"/>
        <v>n/a</v>
      </c>
      <c r="BR677" s="33">
        <f>-VLOOKUP($A677,'pl-data'!$A:$BR,8+BR$3)</f>
        <v>0</v>
      </c>
      <c r="BS677" s="33">
        <f>-VLOOKUP($A677,'pl-data'!$A:$BR,38+BS$3)</f>
        <v>0</v>
      </c>
      <c r="BT677" s="33">
        <f>-VLOOKUP($A677,'pl-data'!$A:$BR,23+BT$3)</f>
        <v>0</v>
      </c>
      <c r="BU677" s="34" t="str">
        <f t="shared" si="1716"/>
        <v>n/a</v>
      </c>
      <c r="BV677" s="34" t="str">
        <f t="shared" si="1717"/>
        <v>n/a</v>
      </c>
      <c r="BX677" s="33">
        <f t="shared" si="1720"/>
        <v>0</v>
      </c>
      <c r="BY677" s="33">
        <f t="shared" si="1721"/>
        <v>0</v>
      </c>
      <c r="BZ677" s="33">
        <f t="shared" si="1722"/>
        <v>0</v>
      </c>
      <c r="CA677" s="34" t="str">
        <f t="shared" si="1718"/>
        <v>n/a</v>
      </c>
      <c r="CB677" s="34" t="str">
        <f t="shared" si="1719"/>
        <v>n/a</v>
      </c>
    </row>
    <row r="678" spans="1:82" hidden="1" outlineLevel="1" x14ac:dyDescent="0.2">
      <c r="A678" s="49">
        <v>2654</v>
      </c>
      <c r="B678" s="18" t="str">
        <f>+masterfile!D764</f>
        <v>2654 Erträge Wertpapiere/Ausleihungen UV</v>
      </c>
      <c r="D678" s="33">
        <f>-VLOOKUP($A678,'pl-data'!$A:$BR,8+D$3)</f>
        <v>0</v>
      </c>
      <c r="E678" s="33">
        <f>-VLOOKUP($A678,'pl-data'!$A:$BR,38+E$3)</f>
        <v>0</v>
      </c>
      <c r="F678" s="33">
        <f>-VLOOKUP($A678,'pl-data'!$A:$BR,23+F$3)</f>
        <v>0</v>
      </c>
      <c r="G678" s="34" t="str">
        <f t="shared" si="1683"/>
        <v>n/a</v>
      </c>
      <c r="H678" s="34" t="str">
        <f t="shared" si="1684"/>
        <v>n/a</v>
      </c>
      <c r="J678" s="33">
        <f>-VLOOKUP($A678,'pl-data'!$A:$BR,8+J$3)</f>
        <v>0</v>
      </c>
      <c r="K678" s="33">
        <f>-VLOOKUP($A678,'pl-data'!$A:$BR,38+K$3)</f>
        <v>0</v>
      </c>
      <c r="L678" s="33">
        <f>-VLOOKUP($A678,'pl-data'!$A:$BR,23+L$3)</f>
        <v>0</v>
      </c>
      <c r="M678" s="34" t="str">
        <f t="shared" si="1686"/>
        <v>n/a</v>
      </c>
      <c r="N678" s="34" t="str">
        <f t="shared" si="1687"/>
        <v>n/a</v>
      </c>
      <c r="P678" s="33">
        <f>-VLOOKUP($A678,'pl-data'!$A:$BR,8+P$3)</f>
        <v>0</v>
      </c>
      <c r="Q678" s="33">
        <f>-VLOOKUP($A678,'pl-data'!$A:$BR,38+Q$3)</f>
        <v>0</v>
      </c>
      <c r="R678" s="33">
        <f>-VLOOKUP($A678,'pl-data'!$A:$BR,23+R$3)</f>
        <v>0</v>
      </c>
      <c r="S678" s="34" t="str">
        <f t="shared" si="1689"/>
        <v>n/a</v>
      </c>
      <c r="T678" s="34" t="str">
        <f t="shared" si="1690"/>
        <v>n/a</v>
      </c>
      <c r="V678" s="33">
        <f>-VLOOKUP($A678,'pl-data'!$A:$BR,8+V$3)</f>
        <v>0</v>
      </c>
      <c r="W678" s="33">
        <f>-VLOOKUP($A678,'pl-data'!$A:$BR,38+W$3)</f>
        <v>0</v>
      </c>
      <c r="X678" s="33">
        <f>-VLOOKUP($A678,'pl-data'!$A:$BR,23+X$3)</f>
        <v>0</v>
      </c>
      <c r="Y678" s="34" t="str">
        <f t="shared" si="1692"/>
        <v>n/a</v>
      </c>
      <c r="Z678" s="34" t="str">
        <f t="shared" si="1693"/>
        <v>n/a</v>
      </c>
      <c r="AB678" s="33">
        <f>-VLOOKUP($A678,'pl-data'!$A:$BR,8+AB$3)</f>
        <v>0</v>
      </c>
      <c r="AC678" s="33">
        <f>-VLOOKUP($A678,'pl-data'!$A:$BR,38+AC$3)</f>
        <v>0</v>
      </c>
      <c r="AD678" s="33">
        <f>-VLOOKUP($A678,'pl-data'!$A:$BR,23+AD$3)</f>
        <v>0</v>
      </c>
      <c r="AE678" s="34" t="str">
        <f t="shared" si="1695"/>
        <v>n/a</v>
      </c>
      <c r="AF678" s="34" t="str">
        <f t="shared" si="1696"/>
        <v>n/a</v>
      </c>
      <c r="AH678" s="33">
        <f>-VLOOKUP($A678,'pl-data'!$A:$BR,8+AH$3)</f>
        <v>0</v>
      </c>
      <c r="AI678" s="33">
        <f>-VLOOKUP($A678,'pl-data'!$A:$BR,38+AI$3)</f>
        <v>0</v>
      </c>
      <c r="AJ678" s="33">
        <f>-VLOOKUP($A678,'pl-data'!$A:$BR,23+AJ$3)</f>
        <v>0</v>
      </c>
      <c r="AK678" s="34" t="str">
        <f t="shared" si="1698"/>
        <v>n/a</v>
      </c>
      <c r="AL678" s="34" t="str">
        <f t="shared" si="1699"/>
        <v>n/a</v>
      </c>
      <c r="AN678" s="33">
        <f>-VLOOKUP($A678,'pl-data'!$A:$BR,8+AN$3)</f>
        <v>0</v>
      </c>
      <c r="AO678" s="33">
        <f>-VLOOKUP($A678,'pl-data'!$A:$BR,38+AO$3)</f>
        <v>0</v>
      </c>
      <c r="AP678" s="33">
        <f>-VLOOKUP($A678,'pl-data'!$A:$BR,23+AP$3)</f>
        <v>0</v>
      </c>
      <c r="AQ678" s="34" t="str">
        <f t="shared" si="1701"/>
        <v>n/a</v>
      </c>
      <c r="AR678" s="34" t="str">
        <f t="shared" si="1702"/>
        <v>n/a</v>
      </c>
      <c r="AT678" s="33">
        <f>-VLOOKUP($A678,'pl-data'!$A:$BR,8+AT$3)</f>
        <v>0</v>
      </c>
      <c r="AU678" s="33">
        <f>-VLOOKUP($A678,'pl-data'!$A:$BR,38+AU$3)</f>
        <v>0</v>
      </c>
      <c r="AV678" s="33">
        <f>-VLOOKUP($A678,'pl-data'!$A:$BR,23+AV$3)</f>
        <v>0</v>
      </c>
      <c r="AW678" s="34" t="str">
        <f t="shared" si="1704"/>
        <v>n/a</v>
      </c>
      <c r="AX678" s="34" t="str">
        <f t="shared" si="1705"/>
        <v>n/a</v>
      </c>
      <c r="AZ678" s="33">
        <f>-VLOOKUP($A678,'pl-data'!$A:$BR,8+AZ$3)</f>
        <v>0</v>
      </c>
      <c r="BA678" s="33">
        <f>-VLOOKUP($A678,'pl-data'!$A:$BR,38+BA$3)</f>
        <v>0</v>
      </c>
      <c r="BB678" s="33">
        <f>-VLOOKUP($A678,'pl-data'!$A:$BR,23+BB$3)</f>
        <v>0</v>
      </c>
      <c r="BC678" s="34" t="str">
        <f t="shared" si="1707"/>
        <v>n/a</v>
      </c>
      <c r="BD678" s="34" t="str">
        <f t="shared" si="1708"/>
        <v>n/a</v>
      </c>
      <c r="BF678" s="33">
        <f>-VLOOKUP($A678,'pl-data'!$A:$BR,8+BF$3)</f>
        <v>0</v>
      </c>
      <c r="BG678" s="33">
        <f>-VLOOKUP($A678,'pl-data'!$A:$BR,38+BG$3)</f>
        <v>0</v>
      </c>
      <c r="BH678" s="33">
        <f>-VLOOKUP($A678,'pl-data'!$A:$BR,23+BH$3)</f>
        <v>0</v>
      </c>
      <c r="BI678" s="34" t="str">
        <f t="shared" si="1710"/>
        <v>n/a</v>
      </c>
      <c r="BJ678" s="34" t="str">
        <f t="shared" si="1711"/>
        <v>n/a</v>
      </c>
      <c r="BL678" s="33">
        <f>-VLOOKUP($A678,'pl-data'!$A:$BR,8+BL$3)</f>
        <v>0</v>
      </c>
      <c r="BM678" s="33">
        <f>-VLOOKUP($A678,'pl-data'!$A:$BR,38+BM$3)</f>
        <v>0</v>
      </c>
      <c r="BN678" s="33">
        <f>-VLOOKUP($A678,'pl-data'!$A:$BR,23+BN$3)</f>
        <v>0</v>
      </c>
      <c r="BO678" s="34" t="str">
        <f t="shared" si="1713"/>
        <v>n/a</v>
      </c>
      <c r="BP678" s="34" t="str">
        <f t="shared" si="1714"/>
        <v>n/a</v>
      </c>
      <c r="BR678" s="33">
        <f>-VLOOKUP($A678,'pl-data'!$A:$BR,8+BR$3)</f>
        <v>0</v>
      </c>
      <c r="BS678" s="33">
        <f>-VLOOKUP($A678,'pl-data'!$A:$BR,38+BS$3)</f>
        <v>0</v>
      </c>
      <c r="BT678" s="33">
        <f>-VLOOKUP($A678,'pl-data'!$A:$BR,23+BT$3)</f>
        <v>0</v>
      </c>
      <c r="BU678" s="34" t="str">
        <f t="shared" si="1716"/>
        <v>n/a</v>
      </c>
      <c r="BV678" s="34" t="str">
        <f t="shared" si="1717"/>
        <v>n/a</v>
      </c>
      <c r="BX678" s="33">
        <f t="shared" si="1720"/>
        <v>0</v>
      </c>
      <c r="BY678" s="33">
        <f t="shared" si="1721"/>
        <v>0</v>
      </c>
      <c r="BZ678" s="33">
        <f t="shared" si="1722"/>
        <v>0</v>
      </c>
      <c r="CA678" s="34" t="str">
        <f t="shared" si="1718"/>
        <v>n/a</v>
      </c>
      <c r="CB678" s="34" t="str">
        <f t="shared" si="1719"/>
        <v>n/a</v>
      </c>
    </row>
    <row r="679" spans="1:82" hidden="1" outlineLevel="1" x14ac:dyDescent="0.2">
      <c r="A679" s="49">
        <v>2655</v>
      </c>
      <c r="B679" s="18" t="str">
        <f>+masterfile!D765</f>
        <v>2655 Erträge aus Anteilen KapG UV z.T. stfr</v>
      </c>
      <c r="D679" s="33">
        <f>-VLOOKUP($A679,'pl-data'!$A:$BR,8+D$3)</f>
        <v>0</v>
      </c>
      <c r="E679" s="33">
        <f>-VLOOKUP($A679,'pl-data'!$A:$BR,38+E$3)</f>
        <v>0</v>
      </c>
      <c r="F679" s="33">
        <f>-VLOOKUP($A679,'pl-data'!$A:$BR,23+F$3)</f>
        <v>0</v>
      </c>
      <c r="G679" s="34" t="str">
        <f t="shared" si="1683"/>
        <v>n/a</v>
      </c>
      <c r="H679" s="34" t="str">
        <f t="shared" si="1684"/>
        <v>n/a</v>
      </c>
      <c r="J679" s="33">
        <f>-VLOOKUP($A679,'pl-data'!$A:$BR,8+J$3)</f>
        <v>0</v>
      </c>
      <c r="K679" s="33">
        <f>-VLOOKUP($A679,'pl-data'!$A:$BR,38+K$3)</f>
        <v>0</v>
      </c>
      <c r="L679" s="33">
        <f>-VLOOKUP($A679,'pl-data'!$A:$BR,23+L$3)</f>
        <v>0</v>
      </c>
      <c r="M679" s="34" t="str">
        <f t="shared" si="1686"/>
        <v>n/a</v>
      </c>
      <c r="N679" s="34" t="str">
        <f t="shared" si="1687"/>
        <v>n/a</v>
      </c>
      <c r="P679" s="33">
        <f>-VLOOKUP($A679,'pl-data'!$A:$BR,8+P$3)</f>
        <v>0</v>
      </c>
      <c r="Q679" s="33">
        <f>-VLOOKUP($A679,'pl-data'!$A:$BR,38+Q$3)</f>
        <v>0</v>
      </c>
      <c r="R679" s="33">
        <f>-VLOOKUP($A679,'pl-data'!$A:$BR,23+R$3)</f>
        <v>0</v>
      </c>
      <c r="S679" s="34" t="str">
        <f t="shared" si="1689"/>
        <v>n/a</v>
      </c>
      <c r="T679" s="34" t="str">
        <f t="shared" si="1690"/>
        <v>n/a</v>
      </c>
      <c r="V679" s="33">
        <f>-VLOOKUP($A679,'pl-data'!$A:$BR,8+V$3)</f>
        <v>0</v>
      </c>
      <c r="W679" s="33">
        <f>-VLOOKUP($A679,'pl-data'!$A:$BR,38+W$3)</f>
        <v>0</v>
      </c>
      <c r="X679" s="33">
        <f>-VLOOKUP($A679,'pl-data'!$A:$BR,23+X$3)</f>
        <v>0</v>
      </c>
      <c r="Y679" s="34" t="str">
        <f t="shared" si="1692"/>
        <v>n/a</v>
      </c>
      <c r="Z679" s="34" t="str">
        <f t="shared" si="1693"/>
        <v>n/a</v>
      </c>
      <c r="AB679" s="33">
        <f>-VLOOKUP($A679,'pl-data'!$A:$BR,8+AB$3)</f>
        <v>0</v>
      </c>
      <c r="AC679" s="33">
        <f>-VLOOKUP($A679,'pl-data'!$A:$BR,38+AC$3)</f>
        <v>0</v>
      </c>
      <c r="AD679" s="33">
        <f>-VLOOKUP($A679,'pl-data'!$A:$BR,23+AD$3)</f>
        <v>0</v>
      </c>
      <c r="AE679" s="34" t="str">
        <f t="shared" si="1695"/>
        <v>n/a</v>
      </c>
      <c r="AF679" s="34" t="str">
        <f t="shared" si="1696"/>
        <v>n/a</v>
      </c>
      <c r="AH679" s="33">
        <f>-VLOOKUP($A679,'pl-data'!$A:$BR,8+AH$3)</f>
        <v>0</v>
      </c>
      <c r="AI679" s="33">
        <f>-VLOOKUP($A679,'pl-data'!$A:$BR,38+AI$3)</f>
        <v>0</v>
      </c>
      <c r="AJ679" s="33">
        <f>-VLOOKUP($A679,'pl-data'!$A:$BR,23+AJ$3)</f>
        <v>0</v>
      </c>
      <c r="AK679" s="34" t="str">
        <f t="shared" si="1698"/>
        <v>n/a</v>
      </c>
      <c r="AL679" s="34" t="str">
        <f t="shared" si="1699"/>
        <v>n/a</v>
      </c>
      <c r="AN679" s="33">
        <f>-VLOOKUP($A679,'pl-data'!$A:$BR,8+AN$3)</f>
        <v>0</v>
      </c>
      <c r="AO679" s="33">
        <f>-VLOOKUP($A679,'pl-data'!$A:$BR,38+AO$3)</f>
        <v>0</v>
      </c>
      <c r="AP679" s="33">
        <f>-VLOOKUP($A679,'pl-data'!$A:$BR,23+AP$3)</f>
        <v>0</v>
      </c>
      <c r="AQ679" s="34" t="str">
        <f t="shared" si="1701"/>
        <v>n/a</v>
      </c>
      <c r="AR679" s="34" t="str">
        <f t="shared" si="1702"/>
        <v>n/a</v>
      </c>
      <c r="AT679" s="33">
        <f>-VLOOKUP($A679,'pl-data'!$A:$BR,8+AT$3)</f>
        <v>0</v>
      </c>
      <c r="AU679" s="33">
        <f>-VLOOKUP($A679,'pl-data'!$A:$BR,38+AU$3)</f>
        <v>0</v>
      </c>
      <c r="AV679" s="33">
        <f>-VLOOKUP($A679,'pl-data'!$A:$BR,23+AV$3)</f>
        <v>0</v>
      </c>
      <c r="AW679" s="34" t="str">
        <f t="shared" si="1704"/>
        <v>n/a</v>
      </c>
      <c r="AX679" s="34" t="str">
        <f t="shared" si="1705"/>
        <v>n/a</v>
      </c>
      <c r="AZ679" s="33">
        <f>-VLOOKUP($A679,'pl-data'!$A:$BR,8+AZ$3)</f>
        <v>0</v>
      </c>
      <c r="BA679" s="33">
        <f>-VLOOKUP($A679,'pl-data'!$A:$BR,38+BA$3)</f>
        <v>0</v>
      </c>
      <c r="BB679" s="33">
        <f>-VLOOKUP($A679,'pl-data'!$A:$BR,23+BB$3)</f>
        <v>0</v>
      </c>
      <c r="BC679" s="34" t="str">
        <f t="shared" si="1707"/>
        <v>n/a</v>
      </c>
      <c r="BD679" s="34" t="str">
        <f t="shared" si="1708"/>
        <v>n/a</v>
      </c>
      <c r="BF679" s="33">
        <f>-VLOOKUP($A679,'pl-data'!$A:$BR,8+BF$3)</f>
        <v>0</v>
      </c>
      <c r="BG679" s="33">
        <f>-VLOOKUP($A679,'pl-data'!$A:$BR,38+BG$3)</f>
        <v>0</v>
      </c>
      <c r="BH679" s="33">
        <f>-VLOOKUP($A679,'pl-data'!$A:$BR,23+BH$3)</f>
        <v>0</v>
      </c>
      <c r="BI679" s="34" t="str">
        <f t="shared" si="1710"/>
        <v>n/a</v>
      </c>
      <c r="BJ679" s="34" t="str">
        <f t="shared" si="1711"/>
        <v>n/a</v>
      </c>
      <c r="BL679" s="33">
        <f>-VLOOKUP($A679,'pl-data'!$A:$BR,8+BL$3)</f>
        <v>0</v>
      </c>
      <c r="BM679" s="33">
        <f>-VLOOKUP($A679,'pl-data'!$A:$BR,38+BM$3)</f>
        <v>0</v>
      </c>
      <c r="BN679" s="33">
        <f>-VLOOKUP($A679,'pl-data'!$A:$BR,23+BN$3)</f>
        <v>0</v>
      </c>
      <c r="BO679" s="34" t="str">
        <f t="shared" si="1713"/>
        <v>n/a</v>
      </c>
      <c r="BP679" s="34" t="str">
        <f t="shared" si="1714"/>
        <v>n/a</v>
      </c>
      <c r="BR679" s="33">
        <f>-VLOOKUP($A679,'pl-data'!$A:$BR,8+BR$3)</f>
        <v>0</v>
      </c>
      <c r="BS679" s="33">
        <f>-VLOOKUP($A679,'pl-data'!$A:$BR,38+BS$3)</f>
        <v>0</v>
      </c>
      <c r="BT679" s="33">
        <f>-VLOOKUP($A679,'pl-data'!$A:$BR,23+BT$3)</f>
        <v>0</v>
      </c>
      <c r="BU679" s="34" t="str">
        <f t="shared" si="1716"/>
        <v>n/a</v>
      </c>
      <c r="BV679" s="34" t="str">
        <f t="shared" si="1717"/>
        <v>n/a</v>
      </c>
      <c r="BX679" s="33">
        <f t="shared" si="1720"/>
        <v>0</v>
      </c>
      <c r="BY679" s="33">
        <f t="shared" si="1721"/>
        <v>0</v>
      </c>
      <c r="BZ679" s="33">
        <f t="shared" si="1722"/>
        <v>0</v>
      </c>
      <c r="CA679" s="34" t="str">
        <f t="shared" si="1718"/>
        <v>n/a</v>
      </c>
      <c r="CB679" s="34" t="str">
        <f t="shared" si="1719"/>
        <v>n/a</v>
      </c>
    </row>
    <row r="680" spans="1:82" hidden="1" outlineLevel="1" x14ac:dyDescent="0.2">
      <c r="A680" s="49">
        <v>2656</v>
      </c>
      <c r="B680" s="18" t="str">
        <f>+masterfile!D766</f>
        <v>2656 Ertr Ant KapG verb UN z.T.stfr (Zinsen)</v>
      </c>
      <c r="D680" s="33">
        <f>-VLOOKUP($A680,'pl-data'!$A:$BR,8+D$3)</f>
        <v>0</v>
      </c>
      <c r="E680" s="33">
        <f>-VLOOKUP($A680,'pl-data'!$A:$BR,38+E$3)</f>
        <v>0</v>
      </c>
      <c r="F680" s="33">
        <f>-VLOOKUP($A680,'pl-data'!$A:$BR,23+F$3)</f>
        <v>0</v>
      </c>
      <c r="G680" s="34" t="str">
        <f t="shared" si="1683"/>
        <v>n/a</v>
      </c>
      <c r="H680" s="34" t="str">
        <f t="shared" si="1684"/>
        <v>n/a</v>
      </c>
      <c r="J680" s="33">
        <f>-VLOOKUP($A680,'pl-data'!$A:$BR,8+J$3)</f>
        <v>0</v>
      </c>
      <c r="K680" s="33">
        <f>-VLOOKUP($A680,'pl-data'!$A:$BR,38+K$3)</f>
        <v>0</v>
      </c>
      <c r="L680" s="33">
        <f>-VLOOKUP($A680,'pl-data'!$A:$BR,23+L$3)</f>
        <v>0</v>
      </c>
      <c r="M680" s="34" t="str">
        <f t="shared" si="1686"/>
        <v>n/a</v>
      </c>
      <c r="N680" s="34" t="str">
        <f t="shared" si="1687"/>
        <v>n/a</v>
      </c>
      <c r="P680" s="33">
        <f>-VLOOKUP($A680,'pl-data'!$A:$BR,8+P$3)</f>
        <v>0</v>
      </c>
      <c r="Q680" s="33">
        <f>-VLOOKUP($A680,'pl-data'!$A:$BR,38+Q$3)</f>
        <v>0</v>
      </c>
      <c r="R680" s="33">
        <f>-VLOOKUP($A680,'pl-data'!$A:$BR,23+R$3)</f>
        <v>0</v>
      </c>
      <c r="S680" s="34" t="str">
        <f t="shared" si="1689"/>
        <v>n/a</v>
      </c>
      <c r="T680" s="34" t="str">
        <f t="shared" si="1690"/>
        <v>n/a</v>
      </c>
      <c r="V680" s="33">
        <f>-VLOOKUP($A680,'pl-data'!$A:$BR,8+V$3)</f>
        <v>0</v>
      </c>
      <c r="W680" s="33">
        <f>-VLOOKUP($A680,'pl-data'!$A:$BR,38+W$3)</f>
        <v>0</v>
      </c>
      <c r="X680" s="33">
        <f>-VLOOKUP($A680,'pl-data'!$A:$BR,23+X$3)</f>
        <v>0</v>
      </c>
      <c r="Y680" s="34" t="str">
        <f t="shared" si="1692"/>
        <v>n/a</v>
      </c>
      <c r="Z680" s="34" t="str">
        <f t="shared" si="1693"/>
        <v>n/a</v>
      </c>
      <c r="AB680" s="33">
        <f>-VLOOKUP($A680,'pl-data'!$A:$BR,8+AB$3)</f>
        <v>0</v>
      </c>
      <c r="AC680" s="33">
        <f>-VLOOKUP($A680,'pl-data'!$A:$BR,38+AC$3)</f>
        <v>0</v>
      </c>
      <c r="AD680" s="33">
        <f>-VLOOKUP($A680,'pl-data'!$A:$BR,23+AD$3)</f>
        <v>0</v>
      </c>
      <c r="AE680" s="34" t="str">
        <f t="shared" si="1695"/>
        <v>n/a</v>
      </c>
      <c r="AF680" s="34" t="str">
        <f t="shared" si="1696"/>
        <v>n/a</v>
      </c>
      <c r="AH680" s="33">
        <f>-VLOOKUP($A680,'pl-data'!$A:$BR,8+AH$3)</f>
        <v>0</v>
      </c>
      <c r="AI680" s="33">
        <f>-VLOOKUP($A680,'pl-data'!$A:$BR,38+AI$3)</f>
        <v>0</v>
      </c>
      <c r="AJ680" s="33">
        <f>-VLOOKUP($A680,'pl-data'!$A:$BR,23+AJ$3)</f>
        <v>0</v>
      </c>
      <c r="AK680" s="34" t="str">
        <f t="shared" si="1698"/>
        <v>n/a</v>
      </c>
      <c r="AL680" s="34" t="str">
        <f t="shared" si="1699"/>
        <v>n/a</v>
      </c>
      <c r="AN680" s="33">
        <f>-VLOOKUP($A680,'pl-data'!$A:$BR,8+AN$3)</f>
        <v>0</v>
      </c>
      <c r="AO680" s="33">
        <f>-VLOOKUP($A680,'pl-data'!$A:$BR,38+AO$3)</f>
        <v>0</v>
      </c>
      <c r="AP680" s="33">
        <f>-VLOOKUP($A680,'pl-data'!$A:$BR,23+AP$3)</f>
        <v>0</v>
      </c>
      <c r="AQ680" s="34" t="str">
        <f t="shared" si="1701"/>
        <v>n/a</v>
      </c>
      <c r="AR680" s="34" t="str">
        <f t="shared" si="1702"/>
        <v>n/a</v>
      </c>
      <c r="AT680" s="33">
        <f>-VLOOKUP($A680,'pl-data'!$A:$BR,8+AT$3)</f>
        <v>0</v>
      </c>
      <c r="AU680" s="33">
        <f>-VLOOKUP($A680,'pl-data'!$A:$BR,38+AU$3)</f>
        <v>0</v>
      </c>
      <c r="AV680" s="33">
        <f>-VLOOKUP($A680,'pl-data'!$A:$BR,23+AV$3)</f>
        <v>0</v>
      </c>
      <c r="AW680" s="34" t="str">
        <f t="shared" si="1704"/>
        <v>n/a</v>
      </c>
      <c r="AX680" s="34" t="str">
        <f t="shared" si="1705"/>
        <v>n/a</v>
      </c>
      <c r="AZ680" s="33">
        <f>-VLOOKUP($A680,'pl-data'!$A:$BR,8+AZ$3)</f>
        <v>0</v>
      </c>
      <c r="BA680" s="33">
        <f>-VLOOKUP($A680,'pl-data'!$A:$BR,38+BA$3)</f>
        <v>0</v>
      </c>
      <c r="BB680" s="33">
        <f>-VLOOKUP($A680,'pl-data'!$A:$BR,23+BB$3)</f>
        <v>0</v>
      </c>
      <c r="BC680" s="34" t="str">
        <f t="shared" si="1707"/>
        <v>n/a</v>
      </c>
      <c r="BD680" s="34" t="str">
        <f t="shared" si="1708"/>
        <v>n/a</v>
      </c>
      <c r="BF680" s="33">
        <f>-VLOOKUP($A680,'pl-data'!$A:$BR,8+BF$3)</f>
        <v>0</v>
      </c>
      <c r="BG680" s="33">
        <f>-VLOOKUP($A680,'pl-data'!$A:$BR,38+BG$3)</f>
        <v>0</v>
      </c>
      <c r="BH680" s="33">
        <f>-VLOOKUP($A680,'pl-data'!$A:$BR,23+BH$3)</f>
        <v>0</v>
      </c>
      <c r="BI680" s="34" t="str">
        <f t="shared" si="1710"/>
        <v>n/a</v>
      </c>
      <c r="BJ680" s="34" t="str">
        <f t="shared" si="1711"/>
        <v>n/a</v>
      </c>
      <c r="BL680" s="33">
        <f>-VLOOKUP($A680,'pl-data'!$A:$BR,8+BL$3)</f>
        <v>0</v>
      </c>
      <c r="BM680" s="33">
        <f>-VLOOKUP($A680,'pl-data'!$A:$BR,38+BM$3)</f>
        <v>0</v>
      </c>
      <c r="BN680" s="33">
        <f>-VLOOKUP($A680,'pl-data'!$A:$BR,23+BN$3)</f>
        <v>0</v>
      </c>
      <c r="BO680" s="34" t="str">
        <f t="shared" si="1713"/>
        <v>n/a</v>
      </c>
      <c r="BP680" s="34" t="str">
        <f t="shared" si="1714"/>
        <v>n/a</v>
      </c>
      <c r="BR680" s="33">
        <f>-VLOOKUP($A680,'pl-data'!$A:$BR,8+BR$3)</f>
        <v>0</v>
      </c>
      <c r="BS680" s="33">
        <f>-VLOOKUP($A680,'pl-data'!$A:$BR,38+BS$3)</f>
        <v>0</v>
      </c>
      <c r="BT680" s="33">
        <f>-VLOOKUP($A680,'pl-data'!$A:$BR,23+BT$3)</f>
        <v>0</v>
      </c>
      <c r="BU680" s="34" t="str">
        <f t="shared" si="1716"/>
        <v>n/a</v>
      </c>
      <c r="BV680" s="34" t="str">
        <f t="shared" si="1717"/>
        <v>n/a</v>
      </c>
      <c r="BX680" s="33">
        <f t="shared" si="1720"/>
        <v>0</v>
      </c>
      <c r="BY680" s="33">
        <f t="shared" si="1721"/>
        <v>0</v>
      </c>
      <c r="BZ680" s="33">
        <f t="shared" si="1722"/>
        <v>0</v>
      </c>
      <c r="CA680" s="34" t="str">
        <f t="shared" si="1718"/>
        <v>n/a</v>
      </c>
      <c r="CB680" s="34" t="str">
        <f t="shared" si="1719"/>
        <v>n/a</v>
      </c>
    </row>
    <row r="681" spans="1:82" hidden="1" outlineLevel="1" x14ac:dyDescent="0.2">
      <c r="A681" s="49">
        <v>2657</v>
      </c>
      <c r="B681" s="18" t="str">
        <f>+masterfile!D767</f>
        <v>2657 Zinserträge § 233a AO, steuerpflichtig</v>
      </c>
      <c r="D681" s="33">
        <f>-VLOOKUP($A681,'pl-data'!$A:$BR,8+D$3)</f>
        <v>0</v>
      </c>
      <c r="E681" s="33">
        <f>-VLOOKUP($A681,'pl-data'!$A:$BR,38+E$3)</f>
        <v>0</v>
      </c>
      <c r="F681" s="33">
        <f>-VLOOKUP($A681,'pl-data'!$A:$BR,23+F$3)</f>
        <v>0</v>
      </c>
      <c r="G681" s="34" t="str">
        <f t="shared" si="1683"/>
        <v>n/a</v>
      </c>
      <c r="H681" s="34" t="str">
        <f t="shared" si="1684"/>
        <v>n/a</v>
      </c>
      <c r="J681" s="33">
        <f>-VLOOKUP($A681,'pl-data'!$A:$BR,8+J$3)</f>
        <v>0</v>
      </c>
      <c r="K681" s="33">
        <f>-VLOOKUP($A681,'pl-data'!$A:$BR,38+K$3)</f>
        <v>0</v>
      </c>
      <c r="L681" s="33">
        <f>-VLOOKUP($A681,'pl-data'!$A:$BR,23+L$3)</f>
        <v>0</v>
      </c>
      <c r="M681" s="34" t="str">
        <f t="shared" si="1686"/>
        <v>n/a</v>
      </c>
      <c r="N681" s="34" t="str">
        <f t="shared" si="1687"/>
        <v>n/a</v>
      </c>
      <c r="P681" s="33">
        <f>-VLOOKUP($A681,'pl-data'!$A:$BR,8+P$3)</f>
        <v>0</v>
      </c>
      <c r="Q681" s="33">
        <f>-VLOOKUP($A681,'pl-data'!$A:$BR,38+Q$3)</f>
        <v>0</v>
      </c>
      <c r="R681" s="33">
        <f>-VLOOKUP($A681,'pl-data'!$A:$BR,23+R$3)</f>
        <v>0</v>
      </c>
      <c r="S681" s="34" t="str">
        <f t="shared" si="1689"/>
        <v>n/a</v>
      </c>
      <c r="T681" s="34" t="str">
        <f t="shared" si="1690"/>
        <v>n/a</v>
      </c>
      <c r="V681" s="33">
        <f>-VLOOKUP($A681,'pl-data'!$A:$BR,8+V$3)</f>
        <v>0</v>
      </c>
      <c r="W681" s="33">
        <f>-VLOOKUP($A681,'pl-data'!$A:$BR,38+W$3)</f>
        <v>0</v>
      </c>
      <c r="X681" s="33">
        <f>-VLOOKUP($A681,'pl-data'!$A:$BR,23+X$3)</f>
        <v>0</v>
      </c>
      <c r="Y681" s="34" t="str">
        <f t="shared" si="1692"/>
        <v>n/a</v>
      </c>
      <c r="Z681" s="34" t="str">
        <f t="shared" si="1693"/>
        <v>n/a</v>
      </c>
      <c r="AB681" s="33">
        <f>-VLOOKUP($A681,'pl-data'!$A:$BR,8+AB$3)</f>
        <v>0</v>
      </c>
      <c r="AC681" s="33">
        <f>-VLOOKUP($A681,'pl-data'!$A:$BR,38+AC$3)</f>
        <v>0</v>
      </c>
      <c r="AD681" s="33">
        <f>-VLOOKUP($A681,'pl-data'!$A:$BR,23+AD$3)</f>
        <v>0</v>
      </c>
      <c r="AE681" s="34" t="str">
        <f t="shared" si="1695"/>
        <v>n/a</v>
      </c>
      <c r="AF681" s="34" t="str">
        <f t="shared" si="1696"/>
        <v>n/a</v>
      </c>
      <c r="AH681" s="33">
        <f>-VLOOKUP($A681,'pl-data'!$A:$BR,8+AH$3)</f>
        <v>0</v>
      </c>
      <c r="AI681" s="33">
        <f>-VLOOKUP($A681,'pl-data'!$A:$BR,38+AI$3)</f>
        <v>0</v>
      </c>
      <c r="AJ681" s="33">
        <f>-VLOOKUP($A681,'pl-data'!$A:$BR,23+AJ$3)</f>
        <v>0</v>
      </c>
      <c r="AK681" s="34" t="str">
        <f t="shared" si="1698"/>
        <v>n/a</v>
      </c>
      <c r="AL681" s="34" t="str">
        <f t="shared" si="1699"/>
        <v>n/a</v>
      </c>
      <c r="AN681" s="33">
        <f>-VLOOKUP($A681,'pl-data'!$A:$BR,8+AN$3)</f>
        <v>0</v>
      </c>
      <c r="AO681" s="33">
        <f>-VLOOKUP($A681,'pl-data'!$A:$BR,38+AO$3)</f>
        <v>0</v>
      </c>
      <c r="AP681" s="33">
        <f>-VLOOKUP($A681,'pl-data'!$A:$BR,23+AP$3)</f>
        <v>0</v>
      </c>
      <c r="AQ681" s="34" t="str">
        <f t="shared" si="1701"/>
        <v>n/a</v>
      </c>
      <c r="AR681" s="34" t="str">
        <f t="shared" si="1702"/>
        <v>n/a</v>
      </c>
      <c r="AT681" s="33">
        <f>-VLOOKUP($A681,'pl-data'!$A:$BR,8+AT$3)</f>
        <v>0</v>
      </c>
      <c r="AU681" s="33">
        <f>-VLOOKUP($A681,'pl-data'!$A:$BR,38+AU$3)</f>
        <v>0</v>
      </c>
      <c r="AV681" s="33">
        <f>-VLOOKUP($A681,'pl-data'!$A:$BR,23+AV$3)</f>
        <v>0</v>
      </c>
      <c r="AW681" s="34" t="str">
        <f t="shared" si="1704"/>
        <v>n/a</v>
      </c>
      <c r="AX681" s="34" t="str">
        <f t="shared" si="1705"/>
        <v>n/a</v>
      </c>
      <c r="AZ681" s="33">
        <f>-VLOOKUP($A681,'pl-data'!$A:$BR,8+AZ$3)</f>
        <v>0</v>
      </c>
      <c r="BA681" s="33">
        <f>-VLOOKUP($A681,'pl-data'!$A:$BR,38+BA$3)</f>
        <v>0</v>
      </c>
      <c r="BB681" s="33">
        <f>-VLOOKUP($A681,'pl-data'!$A:$BR,23+BB$3)</f>
        <v>0</v>
      </c>
      <c r="BC681" s="34" t="str">
        <f t="shared" si="1707"/>
        <v>n/a</v>
      </c>
      <c r="BD681" s="34" t="str">
        <f t="shared" si="1708"/>
        <v>n/a</v>
      </c>
      <c r="BF681" s="33">
        <f>-VLOOKUP($A681,'pl-data'!$A:$BR,8+BF$3)</f>
        <v>0</v>
      </c>
      <c r="BG681" s="33">
        <f>-VLOOKUP($A681,'pl-data'!$A:$BR,38+BG$3)</f>
        <v>0</v>
      </c>
      <c r="BH681" s="33">
        <f>-VLOOKUP($A681,'pl-data'!$A:$BR,23+BH$3)</f>
        <v>0</v>
      </c>
      <c r="BI681" s="34" t="str">
        <f t="shared" si="1710"/>
        <v>n/a</v>
      </c>
      <c r="BJ681" s="34" t="str">
        <f t="shared" si="1711"/>
        <v>n/a</v>
      </c>
      <c r="BL681" s="33">
        <f>-VLOOKUP($A681,'pl-data'!$A:$BR,8+BL$3)</f>
        <v>0</v>
      </c>
      <c r="BM681" s="33">
        <f>-VLOOKUP($A681,'pl-data'!$A:$BR,38+BM$3)</f>
        <v>0</v>
      </c>
      <c r="BN681" s="33">
        <f>-VLOOKUP($A681,'pl-data'!$A:$BR,23+BN$3)</f>
        <v>0</v>
      </c>
      <c r="BO681" s="34" t="str">
        <f t="shared" si="1713"/>
        <v>n/a</v>
      </c>
      <c r="BP681" s="34" t="str">
        <f t="shared" si="1714"/>
        <v>n/a</v>
      </c>
      <c r="BR681" s="33">
        <f>-VLOOKUP($A681,'pl-data'!$A:$BR,8+BR$3)</f>
        <v>0</v>
      </c>
      <c r="BS681" s="33">
        <f>-VLOOKUP($A681,'pl-data'!$A:$BR,38+BS$3)</f>
        <v>0</v>
      </c>
      <c r="BT681" s="33">
        <f>-VLOOKUP($A681,'pl-data'!$A:$BR,23+BT$3)</f>
        <v>0</v>
      </c>
      <c r="BU681" s="34" t="str">
        <f t="shared" si="1716"/>
        <v>n/a</v>
      </c>
      <c r="BV681" s="34" t="str">
        <f t="shared" si="1717"/>
        <v>n/a</v>
      </c>
      <c r="BX681" s="33">
        <f t="shared" si="1720"/>
        <v>0</v>
      </c>
      <c r="BY681" s="33">
        <f t="shared" si="1721"/>
        <v>0</v>
      </c>
      <c r="BZ681" s="33">
        <f t="shared" si="1722"/>
        <v>0</v>
      </c>
      <c r="CA681" s="34" t="str">
        <f t="shared" si="1718"/>
        <v>n/a</v>
      </c>
      <c r="CB681" s="34" t="str">
        <f t="shared" si="1719"/>
        <v>n/a</v>
      </c>
    </row>
    <row r="682" spans="1:82" hidden="1" outlineLevel="1" x14ac:dyDescent="0.2">
      <c r="A682" s="49">
        <v>2658</v>
      </c>
      <c r="B682" s="18" t="str">
        <f>+masterfile!D768</f>
        <v>2658 Zinserträge § 233a AO,Anlage GK KSt,stf</v>
      </c>
      <c r="D682" s="33">
        <f>-VLOOKUP($A682,'pl-data'!$A:$BR,8+D$3)</f>
        <v>0</v>
      </c>
      <c r="E682" s="33">
        <f>-VLOOKUP($A682,'pl-data'!$A:$BR,38+E$3)</f>
        <v>0</v>
      </c>
      <c r="F682" s="33">
        <f>-VLOOKUP($A682,'pl-data'!$A:$BR,23+F$3)</f>
        <v>0</v>
      </c>
      <c r="G682" s="34" t="str">
        <f t="shared" si="1683"/>
        <v>n/a</v>
      </c>
      <c r="H682" s="34" t="str">
        <f t="shared" si="1684"/>
        <v>n/a</v>
      </c>
      <c r="J682" s="33">
        <f>-VLOOKUP($A682,'pl-data'!$A:$BR,8+J$3)</f>
        <v>0</v>
      </c>
      <c r="K682" s="33">
        <f>-VLOOKUP($A682,'pl-data'!$A:$BR,38+K$3)</f>
        <v>0</v>
      </c>
      <c r="L682" s="33">
        <f>-VLOOKUP($A682,'pl-data'!$A:$BR,23+L$3)</f>
        <v>0</v>
      </c>
      <c r="M682" s="34" t="str">
        <f t="shared" si="1686"/>
        <v>n/a</v>
      </c>
      <c r="N682" s="34" t="str">
        <f t="shared" si="1687"/>
        <v>n/a</v>
      </c>
      <c r="P682" s="33">
        <f>-VLOOKUP($A682,'pl-data'!$A:$BR,8+P$3)</f>
        <v>0</v>
      </c>
      <c r="Q682" s="33">
        <f>-VLOOKUP($A682,'pl-data'!$A:$BR,38+Q$3)</f>
        <v>0</v>
      </c>
      <c r="R682" s="33">
        <f>-VLOOKUP($A682,'pl-data'!$A:$BR,23+R$3)</f>
        <v>0</v>
      </c>
      <c r="S682" s="34" t="str">
        <f t="shared" si="1689"/>
        <v>n/a</v>
      </c>
      <c r="T682" s="34" t="str">
        <f t="shared" si="1690"/>
        <v>n/a</v>
      </c>
      <c r="V682" s="33">
        <f>-VLOOKUP($A682,'pl-data'!$A:$BR,8+V$3)</f>
        <v>0</v>
      </c>
      <c r="W682" s="33">
        <f>-VLOOKUP($A682,'pl-data'!$A:$BR,38+W$3)</f>
        <v>0</v>
      </c>
      <c r="X682" s="33">
        <f>-VLOOKUP($A682,'pl-data'!$A:$BR,23+X$3)</f>
        <v>0</v>
      </c>
      <c r="Y682" s="34" t="str">
        <f t="shared" si="1692"/>
        <v>n/a</v>
      </c>
      <c r="Z682" s="34" t="str">
        <f t="shared" si="1693"/>
        <v>n/a</v>
      </c>
      <c r="AB682" s="33">
        <f>-VLOOKUP($A682,'pl-data'!$A:$BR,8+AB$3)</f>
        <v>0</v>
      </c>
      <c r="AC682" s="33">
        <f>-VLOOKUP($A682,'pl-data'!$A:$BR,38+AC$3)</f>
        <v>0</v>
      </c>
      <c r="AD682" s="33">
        <f>-VLOOKUP($A682,'pl-data'!$A:$BR,23+AD$3)</f>
        <v>0</v>
      </c>
      <c r="AE682" s="34" t="str">
        <f t="shared" si="1695"/>
        <v>n/a</v>
      </c>
      <c r="AF682" s="34" t="str">
        <f t="shared" si="1696"/>
        <v>n/a</v>
      </c>
      <c r="AH682" s="33">
        <f>-VLOOKUP($A682,'pl-data'!$A:$BR,8+AH$3)</f>
        <v>0</v>
      </c>
      <c r="AI682" s="33">
        <f>-VLOOKUP($A682,'pl-data'!$A:$BR,38+AI$3)</f>
        <v>0</v>
      </c>
      <c r="AJ682" s="33">
        <f>-VLOOKUP($A682,'pl-data'!$A:$BR,23+AJ$3)</f>
        <v>0</v>
      </c>
      <c r="AK682" s="34" t="str">
        <f t="shared" si="1698"/>
        <v>n/a</v>
      </c>
      <c r="AL682" s="34" t="str">
        <f t="shared" si="1699"/>
        <v>n/a</v>
      </c>
      <c r="AN682" s="33">
        <f>-VLOOKUP($A682,'pl-data'!$A:$BR,8+AN$3)</f>
        <v>0</v>
      </c>
      <c r="AO682" s="33">
        <f>-VLOOKUP($A682,'pl-data'!$A:$BR,38+AO$3)</f>
        <v>0</v>
      </c>
      <c r="AP682" s="33">
        <f>-VLOOKUP($A682,'pl-data'!$A:$BR,23+AP$3)</f>
        <v>0</v>
      </c>
      <c r="AQ682" s="34" t="str">
        <f t="shared" si="1701"/>
        <v>n/a</v>
      </c>
      <c r="AR682" s="34" t="str">
        <f t="shared" si="1702"/>
        <v>n/a</v>
      </c>
      <c r="AT682" s="33">
        <f>-VLOOKUP($A682,'pl-data'!$A:$BR,8+AT$3)</f>
        <v>0</v>
      </c>
      <c r="AU682" s="33">
        <f>-VLOOKUP($A682,'pl-data'!$A:$BR,38+AU$3)</f>
        <v>0</v>
      </c>
      <c r="AV682" s="33">
        <f>-VLOOKUP($A682,'pl-data'!$A:$BR,23+AV$3)</f>
        <v>0</v>
      </c>
      <c r="AW682" s="34" t="str">
        <f t="shared" si="1704"/>
        <v>n/a</v>
      </c>
      <c r="AX682" s="34" t="str">
        <f t="shared" si="1705"/>
        <v>n/a</v>
      </c>
      <c r="AZ682" s="33">
        <f>-VLOOKUP($A682,'pl-data'!$A:$BR,8+AZ$3)</f>
        <v>0</v>
      </c>
      <c r="BA682" s="33">
        <f>-VLOOKUP($A682,'pl-data'!$A:$BR,38+BA$3)</f>
        <v>0</v>
      </c>
      <c r="BB682" s="33">
        <f>-VLOOKUP($A682,'pl-data'!$A:$BR,23+BB$3)</f>
        <v>0</v>
      </c>
      <c r="BC682" s="34" t="str">
        <f t="shared" si="1707"/>
        <v>n/a</v>
      </c>
      <c r="BD682" s="34" t="str">
        <f t="shared" si="1708"/>
        <v>n/a</v>
      </c>
      <c r="BF682" s="33">
        <f>-VLOOKUP($A682,'pl-data'!$A:$BR,8+BF$3)</f>
        <v>0</v>
      </c>
      <c r="BG682" s="33">
        <f>-VLOOKUP($A682,'pl-data'!$A:$BR,38+BG$3)</f>
        <v>0</v>
      </c>
      <c r="BH682" s="33">
        <f>-VLOOKUP($A682,'pl-data'!$A:$BR,23+BH$3)</f>
        <v>0</v>
      </c>
      <c r="BI682" s="34" t="str">
        <f t="shared" si="1710"/>
        <v>n/a</v>
      </c>
      <c r="BJ682" s="34" t="str">
        <f t="shared" si="1711"/>
        <v>n/a</v>
      </c>
      <c r="BL682" s="33">
        <f>-VLOOKUP($A682,'pl-data'!$A:$BR,8+BL$3)</f>
        <v>0</v>
      </c>
      <c r="BM682" s="33">
        <f>-VLOOKUP($A682,'pl-data'!$A:$BR,38+BM$3)</f>
        <v>0</v>
      </c>
      <c r="BN682" s="33">
        <f>-VLOOKUP($A682,'pl-data'!$A:$BR,23+BN$3)</f>
        <v>0</v>
      </c>
      <c r="BO682" s="34" t="str">
        <f t="shared" si="1713"/>
        <v>n/a</v>
      </c>
      <c r="BP682" s="34" t="str">
        <f t="shared" si="1714"/>
        <v>n/a</v>
      </c>
      <c r="BR682" s="33">
        <f>-VLOOKUP($A682,'pl-data'!$A:$BR,8+BR$3)</f>
        <v>0</v>
      </c>
      <c r="BS682" s="33">
        <f>-VLOOKUP($A682,'pl-data'!$A:$BR,38+BS$3)</f>
        <v>0</v>
      </c>
      <c r="BT682" s="33">
        <f>-VLOOKUP($A682,'pl-data'!$A:$BR,23+BT$3)</f>
        <v>0</v>
      </c>
      <c r="BU682" s="34" t="str">
        <f t="shared" si="1716"/>
        <v>n/a</v>
      </c>
      <c r="BV682" s="34" t="str">
        <f t="shared" si="1717"/>
        <v>n/a</v>
      </c>
      <c r="BX682" s="33">
        <f t="shared" si="1720"/>
        <v>0</v>
      </c>
      <c r="BY682" s="33">
        <f t="shared" si="1721"/>
        <v>0</v>
      </c>
      <c r="BZ682" s="33">
        <f t="shared" si="1722"/>
        <v>0</v>
      </c>
      <c r="CA682" s="34" t="str">
        <f t="shared" si="1718"/>
        <v>n/a</v>
      </c>
      <c r="CB682" s="34" t="str">
        <f t="shared" si="1719"/>
        <v>n/a</v>
      </c>
    </row>
    <row r="683" spans="1:82" hidden="1" outlineLevel="1" x14ac:dyDescent="0.2">
      <c r="A683" s="49">
        <v>2659</v>
      </c>
      <c r="B683" s="18" t="str">
        <f>+masterfile!D769</f>
        <v>2659 Sonst. Zinsen u.ä. Erträge aus verb.UN</v>
      </c>
      <c r="D683" s="33">
        <f>-VLOOKUP($A683,'pl-data'!$A:$BR,8+D$3)</f>
        <v>0</v>
      </c>
      <c r="E683" s="33">
        <f>-VLOOKUP($A683,'pl-data'!$A:$BR,38+E$3)</f>
        <v>0</v>
      </c>
      <c r="F683" s="33">
        <f>-VLOOKUP($A683,'pl-data'!$A:$BR,23+F$3)</f>
        <v>0</v>
      </c>
      <c r="G683" s="34" t="str">
        <f t="shared" si="1683"/>
        <v>n/a</v>
      </c>
      <c r="H683" s="34" t="str">
        <f t="shared" si="1684"/>
        <v>n/a</v>
      </c>
      <c r="J683" s="33">
        <f>-VLOOKUP($A683,'pl-data'!$A:$BR,8+J$3)</f>
        <v>0</v>
      </c>
      <c r="K683" s="33">
        <f>-VLOOKUP($A683,'pl-data'!$A:$BR,38+K$3)</f>
        <v>0</v>
      </c>
      <c r="L683" s="33">
        <f>-VLOOKUP($A683,'pl-data'!$A:$BR,23+L$3)</f>
        <v>0</v>
      </c>
      <c r="M683" s="34" t="str">
        <f t="shared" si="1686"/>
        <v>n/a</v>
      </c>
      <c r="N683" s="34" t="str">
        <f t="shared" si="1687"/>
        <v>n/a</v>
      </c>
      <c r="P683" s="33">
        <f>-VLOOKUP($A683,'pl-data'!$A:$BR,8+P$3)</f>
        <v>0</v>
      </c>
      <c r="Q683" s="33">
        <f>-VLOOKUP($A683,'pl-data'!$A:$BR,38+Q$3)</f>
        <v>0</v>
      </c>
      <c r="R683" s="33">
        <f>-VLOOKUP($A683,'pl-data'!$A:$BR,23+R$3)</f>
        <v>0</v>
      </c>
      <c r="S683" s="34" t="str">
        <f t="shared" si="1689"/>
        <v>n/a</v>
      </c>
      <c r="T683" s="34" t="str">
        <f t="shared" si="1690"/>
        <v>n/a</v>
      </c>
      <c r="V683" s="33">
        <f>-VLOOKUP($A683,'pl-data'!$A:$BR,8+V$3)</f>
        <v>0</v>
      </c>
      <c r="W683" s="33">
        <f>-VLOOKUP($A683,'pl-data'!$A:$BR,38+W$3)</f>
        <v>0</v>
      </c>
      <c r="X683" s="33">
        <f>-VLOOKUP($A683,'pl-data'!$A:$BR,23+X$3)</f>
        <v>0</v>
      </c>
      <c r="Y683" s="34" t="str">
        <f t="shared" si="1692"/>
        <v>n/a</v>
      </c>
      <c r="Z683" s="34" t="str">
        <f t="shared" si="1693"/>
        <v>n/a</v>
      </c>
      <c r="AB683" s="33">
        <f>-VLOOKUP($A683,'pl-data'!$A:$BR,8+AB$3)</f>
        <v>0</v>
      </c>
      <c r="AC683" s="33">
        <f>-VLOOKUP($A683,'pl-data'!$A:$BR,38+AC$3)</f>
        <v>0</v>
      </c>
      <c r="AD683" s="33">
        <f>-VLOOKUP($A683,'pl-data'!$A:$BR,23+AD$3)</f>
        <v>0</v>
      </c>
      <c r="AE683" s="34" t="str">
        <f t="shared" si="1695"/>
        <v>n/a</v>
      </c>
      <c r="AF683" s="34" t="str">
        <f t="shared" si="1696"/>
        <v>n/a</v>
      </c>
      <c r="AH683" s="33">
        <f>-VLOOKUP($A683,'pl-data'!$A:$BR,8+AH$3)</f>
        <v>0</v>
      </c>
      <c r="AI683" s="33">
        <f>-VLOOKUP($A683,'pl-data'!$A:$BR,38+AI$3)</f>
        <v>0</v>
      </c>
      <c r="AJ683" s="33">
        <f>-VLOOKUP($A683,'pl-data'!$A:$BR,23+AJ$3)</f>
        <v>0</v>
      </c>
      <c r="AK683" s="34" t="str">
        <f t="shared" si="1698"/>
        <v>n/a</v>
      </c>
      <c r="AL683" s="34" t="str">
        <f t="shared" si="1699"/>
        <v>n/a</v>
      </c>
      <c r="AN683" s="33">
        <f>-VLOOKUP($A683,'pl-data'!$A:$BR,8+AN$3)</f>
        <v>0</v>
      </c>
      <c r="AO683" s="33">
        <f>-VLOOKUP($A683,'pl-data'!$A:$BR,38+AO$3)</f>
        <v>0</v>
      </c>
      <c r="AP683" s="33">
        <f>-VLOOKUP($A683,'pl-data'!$A:$BR,23+AP$3)</f>
        <v>0</v>
      </c>
      <c r="AQ683" s="34" t="str">
        <f t="shared" si="1701"/>
        <v>n/a</v>
      </c>
      <c r="AR683" s="34" t="str">
        <f t="shared" si="1702"/>
        <v>n/a</v>
      </c>
      <c r="AT683" s="33">
        <f>-VLOOKUP($A683,'pl-data'!$A:$BR,8+AT$3)</f>
        <v>0</v>
      </c>
      <c r="AU683" s="33">
        <f>-VLOOKUP($A683,'pl-data'!$A:$BR,38+AU$3)</f>
        <v>0</v>
      </c>
      <c r="AV683" s="33">
        <f>-VLOOKUP($A683,'pl-data'!$A:$BR,23+AV$3)</f>
        <v>0</v>
      </c>
      <c r="AW683" s="34" t="str">
        <f t="shared" si="1704"/>
        <v>n/a</v>
      </c>
      <c r="AX683" s="34" t="str">
        <f t="shared" si="1705"/>
        <v>n/a</v>
      </c>
      <c r="AZ683" s="33">
        <f>-VLOOKUP($A683,'pl-data'!$A:$BR,8+AZ$3)</f>
        <v>0</v>
      </c>
      <c r="BA683" s="33">
        <f>-VLOOKUP($A683,'pl-data'!$A:$BR,38+BA$3)</f>
        <v>0</v>
      </c>
      <c r="BB683" s="33">
        <f>-VLOOKUP($A683,'pl-data'!$A:$BR,23+BB$3)</f>
        <v>0</v>
      </c>
      <c r="BC683" s="34" t="str">
        <f t="shared" si="1707"/>
        <v>n/a</v>
      </c>
      <c r="BD683" s="34" t="str">
        <f t="shared" si="1708"/>
        <v>n/a</v>
      </c>
      <c r="BF683" s="33">
        <f>-VLOOKUP($A683,'pl-data'!$A:$BR,8+BF$3)</f>
        <v>0</v>
      </c>
      <c r="BG683" s="33">
        <f>-VLOOKUP($A683,'pl-data'!$A:$BR,38+BG$3)</f>
        <v>0</v>
      </c>
      <c r="BH683" s="33">
        <f>-VLOOKUP($A683,'pl-data'!$A:$BR,23+BH$3)</f>
        <v>0</v>
      </c>
      <c r="BI683" s="34" t="str">
        <f t="shared" si="1710"/>
        <v>n/a</v>
      </c>
      <c r="BJ683" s="34" t="str">
        <f t="shared" si="1711"/>
        <v>n/a</v>
      </c>
      <c r="BL683" s="33">
        <f>-VLOOKUP($A683,'pl-data'!$A:$BR,8+BL$3)</f>
        <v>0</v>
      </c>
      <c r="BM683" s="33">
        <f>-VLOOKUP($A683,'pl-data'!$A:$BR,38+BM$3)</f>
        <v>0</v>
      </c>
      <c r="BN683" s="33">
        <f>-VLOOKUP($A683,'pl-data'!$A:$BR,23+BN$3)</f>
        <v>0</v>
      </c>
      <c r="BO683" s="34" t="str">
        <f t="shared" si="1713"/>
        <v>n/a</v>
      </c>
      <c r="BP683" s="34" t="str">
        <f t="shared" si="1714"/>
        <v>n/a</v>
      </c>
      <c r="BR683" s="33">
        <f>-VLOOKUP($A683,'pl-data'!$A:$BR,8+BR$3)</f>
        <v>0</v>
      </c>
      <c r="BS683" s="33">
        <f>-VLOOKUP($A683,'pl-data'!$A:$BR,38+BS$3)</f>
        <v>0</v>
      </c>
      <c r="BT683" s="33">
        <f>-VLOOKUP($A683,'pl-data'!$A:$BR,23+BT$3)</f>
        <v>0</v>
      </c>
      <c r="BU683" s="34" t="str">
        <f t="shared" si="1716"/>
        <v>n/a</v>
      </c>
      <c r="BV683" s="34" t="str">
        <f t="shared" si="1717"/>
        <v>n/a</v>
      </c>
      <c r="BX683" s="33">
        <f t="shared" si="1720"/>
        <v>0</v>
      </c>
      <c r="BY683" s="33">
        <f t="shared" si="1721"/>
        <v>0</v>
      </c>
      <c r="BZ683" s="33">
        <f t="shared" si="1722"/>
        <v>0</v>
      </c>
      <c r="CA683" s="34" t="str">
        <f t="shared" si="1718"/>
        <v>n/a</v>
      </c>
      <c r="CB683" s="34" t="str">
        <f t="shared" si="1719"/>
        <v>n/a</v>
      </c>
    </row>
    <row r="684" spans="1:82" hidden="1" outlineLevel="1" x14ac:dyDescent="0.2">
      <c r="A684" s="49">
        <v>2670</v>
      </c>
      <c r="B684" s="18" t="str">
        <f>+masterfile!D773</f>
        <v>2670 Diskonterträge</v>
      </c>
      <c r="D684" s="33">
        <f>-VLOOKUP($A684,'pl-data'!$A:$BR,8+D$3)</f>
        <v>0</v>
      </c>
      <c r="E684" s="33">
        <f>-VLOOKUP($A684,'pl-data'!$A:$BR,38+E$3)</f>
        <v>0</v>
      </c>
      <c r="F684" s="33">
        <f>-VLOOKUP($A684,'pl-data'!$A:$BR,23+F$3)</f>
        <v>0</v>
      </c>
      <c r="G684" s="34" t="str">
        <f t="shared" si="1683"/>
        <v>n/a</v>
      </c>
      <c r="H684" s="34" t="str">
        <f t="shared" si="1684"/>
        <v>n/a</v>
      </c>
      <c r="J684" s="33">
        <f>-VLOOKUP($A684,'pl-data'!$A:$BR,8+J$3)</f>
        <v>0</v>
      </c>
      <c r="K684" s="33">
        <f>-VLOOKUP($A684,'pl-data'!$A:$BR,38+K$3)</f>
        <v>0</v>
      </c>
      <c r="L684" s="33">
        <f>-VLOOKUP($A684,'pl-data'!$A:$BR,23+L$3)</f>
        <v>0</v>
      </c>
      <c r="M684" s="34" t="str">
        <f t="shared" si="1686"/>
        <v>n/a</v>
      </c>
      <c r="N684" s="34" t="str">
        <f t="shared" si="1687"/>
        <v>n/a</v>
      </c>
      <c r="P684" s="33">
        <f>-VLOOKUP($A684,'pl-data'!$A:$BR,8+P$3)</f>
        <v>0</v>
      </c>
      <c r="Q684" s="33">
        <f>-VLOOKUP($A684,'pl-data'!$A:$BR,38+Q$3)</f>
        <v>0</v>
      </c>
      <c r="R684" s="33">
        <f>-VLOOKUP($A684,'pl-data'!$A:$BR,23+R$3)</f>
        <v>0</v>
      </c>
      <c r="S684" s="34" t="str">
        <f t="shared" si="1689"/>
        <v>n/a</v>
      </c>
      <c r="T684" s="34" t="str">
        <f t="shared" si="1690"/>
        <v>n/a</v>
      </c>
      <c r="V684" s="33">
        <f>-VLOOKUP($A684,'pl-data'!$A:$BR,8+V$3)</f>
        <v>0</v>
      </c>
      <c r="W684" s="33">
        <f>-VLOOKUP($A684,'pl-data'!$A:$BR,38+W$3)</f>
        <v>0</v>
      </c>
      <c r="X684" s="33">
        <f>-VLOOKUP($A684,'pl-data'!$A:$BR,23+X$3)</f>
        <v>0</v>
      </c>
      <c r="Y684" s="34" t="str">
        <f t="shared" si="1692"/>
        <v>n/a</v>
      </c>
      <c r="Z684" s="34" t="str">
        <f t="shared" si="1693"/>
        <v>n/a</v>
      </c>
      <c r="AB684" s="33">
        <f>-VLOOKUP($A684,'pl-data'!$A:$BR,8+AB$3)</f>
        <v>0</v>
      </c>
      <c r="AC684" s="33">
        <f>-VLOOKUP($A684,'pl-data'!$A:$BR,38+AC$3)</f>
        <v>0</v>
      </c>
      <c r="AD684" s="33">
        <f>-VLOOKUP($A684,'pl-data'!$A:$BR,23+AD$3)</f>
        <v>0</v>
      </c>
      <c r="AE684" s="34" t="str">
        <f t="shared" si="1695"/>
        <v>n/a</v>
      </c>
      <c r="AF684" s="34" t="str">
        <f t="shared" si="1696"/>
        <v>n/a</v>
      </c>
      <c r="AH684" s="33">
        <f>-VLOOKUP($A684,'pl-data'!$A:$BR,8+AH$3)</f>
        <v>0</v>
      </c>
      <c r="AI684" s="33">
        <f>-VLOOKUP($A684,'pl-data'!$A:$BR,38+AI$3)</f>
        <v>0</v>
      </c>
      <c r="AJ684" s="33">
        <f>-VLOOKUP($A684,'pl-data'!$A:$BR,23+AJ$3)</f>
        <v>0</v>
      </c>
      <c r="AK684" s="34" t="str">
        <f t="shared" si="1698"/>
        <v>n/a</v>
      </c>
      <c r="AL684" s="34" t="str">
        <f t="shared" si="1699"/>
        <v>n/a</v>
      </c>
      <c r="AN684" s="33">
        <f>-VLOOKUP($A684,'pl-data'!$A:$BR,8+AN$3)</f>
        <v>0</v>
      </c>
      <c r="AO684" s="33">
        <f>-VLOOKUP($A684,'pl-data'!$A:$BR,38+AO$3)</f>
        <v>0</v>
      </c>
      <c r="AP684" s="33">
        <f>-VLOOKUP($A684,'pl-data'!$A:$BR,23+AP$3)</f>
        <v>0</v>
      </c>
      <c r="AQ684" s="34" t="str">
        <f t="shared" si="1701"/>
        <v>n/a</v>
      </c>
      <c r="AR684" s="34" t="str">
        <f t="shared" si="1702"/>
        <v>n/a</v>
      </c>
      <c r="AT684" s="33">
        <f>-VLOOKUP($A684,'pl-data'!$A:$BR,8+AT$3)</f>
        <v>0</v>
      </c>
      <c r="AU684" s="33">
        <f>-VLOOKUP($A684,'pl-data'!$A:$BR,38+AU$3)</f>
        <v>0</v>
      </c>
      <c r="AV684" s="33">
        <f>-VLOOKUP($A684,'pl-data'!$A:$BR,23+AV$3)</f>
        <v>0</v>
      </c>
      <c r="AW684" s="34" t="str">
        <f t="shared" si="1704"/>
        <v>n/a</v>
      </c>
      <c r="AX684" s="34" t="str">
        <f t="shared" si="1705"/>
        <v>n/a</v>
      </c>
      <c r="AZ684" s="33">
        <f>-VLOOKUP($A684,'pl-data'!$A:$BR,8+AZ$3)</f>
        <v>0</v>
      </c>
      <c r="BA684" s="33">
        <f>-VLOOKUP($A684,'pl-data'!$A:$BR,38+BA$3)</f>
        <v>0</v>
      </c>
      <c r="BB684" s="33">
        <f>-VLOOKUP($A684,'pl-data'!$A:$BR,23+BB$3)</f>
        <v>0</v>
      </c>
      <c r="BC684" s="34" t="str">
        <f t="shared" si="1707"/>
        <v>n/a</v>
      </c>
      <c r="BD684" s="34" t="str">
        <f t="shared" si="1708"/>
        <v>n/a</v>
      </c>
      <c r="BF684" s="33">
        <f>-VLOOKUP($A684,'pl-data'!$A:$BR,8+BF$3)</f>
        <v>0</v>
      </c>
      <c r="BG684" s="33">
        <f>-VLOOKUP($A684,'pl-data'!$A:$BR,38+BG$3)</f>
        <v>0</v>
      </c>
      <c r="BH684" s="33">
        <f>-VLOOKUP($A684,'pl-data'!$A:$BR,23+BH$3)</f>
        <v>0</v>
      </c>
      <c r="BI684" s="34" t="str">
        <f t="shared" si="1710"/>
        <v>n/a</v>
      </c>
      <c r="BJ684" s="34" t="str">
        <f t="shared" si="1711"/>
        <v>n/a</v>
      </c>
      <c r="BL684" s="33">
        <f>-VLOOKUP($A684,'pl-data'!$A:$BR,8+BL$3)</f>
        <v>0</v>
      </c>
      <c r="BM684" s="33">
        <f>-VLOOKUP($A684,'pl-data'!$A:$BR,38+BM$3)</f>
        <v>0</v>
      </c>
      <c r="BN684" s="33">
        <f>-VLOOKUP($A684,'pl-data'!$A:$BR,23+BN$3)</f>
        <v>0</v>
      </c>
      <c r="BO684" s="34" t="str">
        <f t="shared" si="1713"/>
        <v>n/a</v>
      </c>
      <c r="BP684" s="34" t="str">
        <f t="shared" si="1714"/>
        <v>n/a</v>
      </c>
      <c r="BR684" s="33">
        <f>-VLOOKUP($A684,'pl-data'!$A:$BR,8+BR$3)</f>
        <v>0</v>
      </c>
      <c r="BS684" s="33">
        <f>-VLOOKUP($A684,'pl-data'!$A:$BR,38+BS$3)</f>
        <v>0</v>
      </c>
      <c r="BT684" s="33">
        <f>-VLOOKUP($A684,'pl-data'!$A:$BR,23+BT$3)</f>
        <v>0</v>
      </c>
      <c r="BU684" s="34" t="str">
        <f t="shared" si="1716"/>
        <v>n/a</v>
      </c>
      <c r="BV684" s="34" t="str">
        <f t="shared" si="1717"/>
        <v>n/a</v>
      </c>
      <c r="BX684" s="33">
        <f t="shared" si="1720"/>
        <v>0</v>
      </c>
      <c r="BY684" s="33">
        <f t="shared" si="1721"/>
        <v>0</v>
      </c>
      <c r="BZ684" s="33">
        <f t="shared" si="1722"/>
        <v>0</v>
      </c>
      <c r="CA684" s="34" t="str">
        <f t="shared" si="1718"/>
        <v>n/a</v>
      </c>
      <c r="CB684" s="34" t="str">
        <f t="shared" si="1719"/>
        <v>n/a</v>
      </c>
    </row>
    <row r="685" spans="1:82" hidden="1" outlineLevel="1" x14ac:dyDescent="0.2">
      <c r="A685" s="49">
        <v>2679</v>
      </c>
      <c r="B685" s="18" t="str">
        <f>+masterfile!D774</f>
        <v>2679 Diskonterträge verbundene Unternehmen</v>
      </c>
      <c r="D685" s="33">
        <f>-VLOOKUP($A685,'pl-data'!$A:$BR,8+D$3)</f>
        <v>0</v>
      </c>
      <c r="E685" s="33">
        <f>-VLOOKUP($A685,'pl-data'!$A:$BR,38+E$3)</f>
        <v>0</v>
      </c>
      <c r="F685" s="33">
        <f>-VLOOKUP($A685,'pl-data'!$A:$BR,23+F$3)</f>
        <v>0</v>
      </c>
      <c r="G685" s="34" t="str">
        <f t="shared" si="1683"/>
        <v>n/a</v>
      </c>
      <c r="H685" s="34" t="str">
        <f t="shared" si="1684"/>
        <v>n/a</v>
      </c>
      <c r="J685" s="33">
        <f>-VLOOKUP($A685,'pl-data'!$A:$BR,8+J$3)</f>
        <v>0</v>
      </c>
      <c r="K685" s="33">
        <f>-VLOOKUP($A685,'pl-data'!$A:$BR,38+K$3)</f>
        <v>0</v>
      </c>
      <c r="L685" s="33">
        <f>-VLOOKUP($A685,'pl-data'!$A:$BR,23+L$3)</f>
        <v>0</v>
      </c>
      <c r="M685" s="34" t="str">
        <f t="shared" si="1686"/>
        <v>n/a</v>
      </c>
      <c r="N685" s="34" t="str">
        <f t="shared" si="1687"/>
        <v>n/a</v>
      </c>
      <c r="P685" s="33">
        <f>-VLOOKUP($A685,'pl-data'!$A:$BR,8+P$3)</f>
        <v>0</v>
      </c>
      <c r="Q685" s="33">
        <f>-VLOOKUP($A685,'pl-data'!$A:$BR,38+Q$3)</f>
        <v>0</v>
      </c>
      <c r="R685" s="33">
        <f>-VLOOKUP($A685,'pl-data'!$A:$BR,23+R$3)</f>
        <v>0</v>
      </c>
      <c r="S685" s="34" t="str">
        <f t="shared" si="1689"/>
        <v>n/a</v>
      </c>
      <c r="T685" s="34" t="str">
        <f t="shared" si="1690"/>
        <v>n/a</v>
      </c>
      <c r="V685" s="33">
        <f>-VLOOKUP($A685,'pl-data'!$A:$BR,8+V$3)</f>
        <v>0</v>
      </c>
      <c r="W685" s="33">
        <f>-VLOOKUP($A685,'pl-data'!$A:$BR,38+W$3)</f>
        <v>0</v>
      </c>
      <c r="X685" s="33">
        <f>-VLOOKUP($A685,'pl-data'!$A:$BR,23+X$3)</f>
        <v>0</v>
      </c>
      <c r="Y685" s="34" t="str">
        <f t="shared" si="1692"/>
        <v>n/a</v>
      </c>
      <c r="Z685" s="34" t="str">
        <f t="shared" si="1693"/>
        <v>n/a</v>
      </c>
      <c r="AB685" s="33">
        <f>-VLOOKUP($A685,'pl-data'!$A:$BR,8+AB$3)</f>
        <v>0</v>
      </c>
      <c r="AC685" s="33">
        <f>-VLOOKUP($A685,'pl-data'!$A:$BR,38+AC$3)</f>
        <v>0</v>
      </c>
      <c r="AD685" s="33">
        <f>-VLOOKUP($A685,'pl-data'!$A:$BR,23+AD$3)</f>
        <v>0</v>
      </c>
      <c r="AE685" s="34" t="str">
        <f t="shared" si="1695"/>
        <v>n/a</v>
      </c>
      <c r="AF685" s="34" t="str">
        <f t="shared" si="1696"/>
        <v>n/a</v>
      </c>
      <c r="AH685" s="33">
        <f>-VLOOKUP($A685,'pl-data'!$A:$BR,8+AH$3)</f>
        <v>0</v>
      </c>
      <c r="AI685" s="33">
        <f>-VLOOKUP($A685,'pl-data'!$A:$BR,38+AI$3)</f>
        <v>0</v>
      </c>
      <c r="AJ685" s="33">
        <f>-VLOOKUP($A685,'pl-data'!$A:$BR,23+AJ$3)</f>
        <v>0</v>
      </c>
      <c r="AK685" s="34" t="str">
        <f t="shared" si="1698"/>
        <v>n/a</v>
      </c>
      <c r="AL685" s="34" t="str">
        <f t="shared" si="1699"/>
        <v>n/a</v>
      </c>
      <c r="AN685" s="33">
        <f>-VLOOKUP($A685,'pl-data'!$A:$BR,8+AN$3)</f>
        <v>0</v>
      </c>
      <c r="AO685" s="33">
        <f>-VLOOKUP($A685,'pl-data'!$A:$BR,38+AO$3)</f>
        <v>0</v>
      </c>
      <c r="AP685" s="33">
        <f>-VLOOKUP($A685,'pl-data'!$A:$BR,23+AP$3)</f>
        <v>0</v>
      </c>
      <c r="AQ685" s="34" t="str">
        <f t="shared" si="1701"/>
        <v>n/a</v>
      </c>
      <c r="AR685" s="34" t="str">
        <f t="shared" si="1702"/>
        <v>n/a</v>
      </c>
      <c r="AT685" s="33">
        <f>-VLOOKUP($A685,'pl-data'!$A:$BR,8+AT$3)</f>
        <v>0</v>
      </c>
      <c r="AU685" s="33">
        <f>-VLOOKUP($A685,'pl-data'!$A:$BR,38+AU$3)</f>
        <v>0</v>
      </c>
      <c r="AV685" s="33">
        <f>-VLOOKUP($A685,'pl-data'!$A:$BR,23+AV$3)</f>
        <v>0</v>
      </c>
      <c r="AW685" s="34" t="str">
        <f t="shared" si="1704"/>
        <v>n/a</v>
      </c>
      <c r="AX685" s="34" t="str">
        <f t="shared" si="1705"/>
        <v>n/a</v>
      </c>
      <c r="AZ685" s="33">
        <f>-VLOOKUP($A685,'pl-data'!$A:$BR,8+AZ$3)</f>
        <v>0</v>
      </c>
      <c r="BA685" s="33">
        <f>-VLOOKUP($A685,'pl-data'!$A:$BR,38+BA$3)</f>
        <v>0</v>
      </c>
      <c r="BB685" s="33">
        <f>-VLOOKUP($A685,'pl-data'!$A:$BR,23+BB$3)</f>
        <v>0</v>
      </c>
      <c r="BC685" s="34" t="str">
        <f t="shared" si="1707"/>
        <v>n/a</v>
      </c>
      <c r="BD685" s="34" t="str">
        <f t="shared" si="1708"/>
        <v>n/a</v>
      </c>
      <c r="BF685" s="33">
        <f>-VLOOKUP($A685,'pl-data'!$A:$BR,8+BF$3)</f>
        <v>0</v>
      </c>
      <c r="BG685" s="33">
        <f>-VLOOKUP($A685,'pl-data'!$A:$BR,38+BG$3)</f>
        <v>0</v>
      </c>
      <c r="BH685" s="33">
        <f>-VLOOKUP($A685,'pl-data'!$A:$BR,23+BH$3)</f>
        <v>0</v>
      </c>
      <c r="BI685" s="34" t="str">
        <f t="shared" si="1710"/>
        <v>n/a</v>
      </c>
      <c r="BJ685" s="34" t="str">
        <f t="shared" si="1711"/>
        <v>n/a</v>
      </c>
      <c r="BL685" s="33">
        <f>-VLOOKUP($A685,'pl-data'!$A:$BR,8+BL$3)</f>
        <v>0</v>
      </c>
      <c r="BM685" s="33">
        <f>-VLOOKUP($A685,'pl-data'!$A:$BR,38+BM$3)</f>
        <v>0</v>
      </c>
      <c r="BN685" s="33">
        <f>-VLOOKUP($A685,'pl-data'!$A:$BR,23+BN$3)</f>
        <v>0</v>
      </c>
      <c r="BO685" s="34" t="str">
        <f t="shared" si="1713"/>
        <v>n/a</v>
      </c>
      <c r="BP685" s="34" t="str">
        <f t="shared" si="1714"/>
        <v>n/a</v>
      </c>
      <c r="BR685" s="33">
        <f>-VLOOKUP($A685,'pl-data'!$A:$BR,8+BR$3)</f>
        <v>0</v>
      </c>
      <c r="BS685" s="33">
        <f>-VLOOKUP($A685,'pl-data'!$A:$BR,38+BS$3)</f>
        <v>0</v>
      </c>
      <c r="BT685" s="33">
        <f>-VLOOKUP($A685,'pl-data'!$A:$BR,23+BT$3)</f>
        <v>0</v>
      </c>
      <c r="BU685" s="34" t="str">
        <f t="shared" si="1716"/>
        <v>n/a</v>
      </c>
      <c r="BV685" s="34" t="str">
        <f t="shared" si="1717"/>
        <v>n/a</v>
      </c>
      <c r="BX685" s="33">
        <f t="shared" si="1720"/>
        <v>0</v>
      </c>
      <c r="BY685" s="33">
        <f t="shared" si="1721"/>
        <v>0</v>
      </c>
      <c r="BZ685" s="33">
        <f t="shared" si="1722"/>
        <v>0</v>
      </c>
      <c r="CA685" s="34" t="str">
        <f t="shared" si="1718"/>
        <v>n/a</v>
      </c>
      <c r="CB685" s="34" t="str">
        <f t="shared" si="1719"/>
        <v>n/a</v>
      </c>
    </row>
    <row r="686" spans="1:82" hidden="1" outlineLevel="1" x14ac:dyDescent="0.2">
      <c r="A686" s="49">
        <v>2680</v>
      </c>
      <c r="B686" s="18" t="str">
        <f>+masterfile!D775</f>
        <v>2680 Zinsähnliche Erträge</v>
      </c>
      <c r="D686" s="33">
        <f>-VLOOKUP($A686,'pl-data'!$A:$BR,8+D$3)</f>
        <v>0</v>
      </c>
      <c r="E686" s="33">
        <f>-VLOOKUP($A686,'pl-data'!$A:$BR,38+E$3)</f>
        <v>0</v>
      </c>
      <c r="F686" s="33">
        <f>-VLOOKUP($A686,'pl-data'!$A:$BR,23+F$3)</f>
        <v>0</v>
      </c>
      <c r="G686" s="34" t="str">
        <f t="shared" si="1683"/>
        <v>n/a</v>
      </c>
      <c r="H686" s="34" t="str">
        <f t="shared" si="1684"/>
        <v>n/a</v>
      </c>
      <c r="J686" s="33">
        <f>-VLOOKUP($A686,'pl-data'!$A:$BR,8+J$3)</f>
        <v>0</v>
      </c>
      <c r="K686" s="33">
        <f>-VLOOKUP($A686,'pl-data'!$A:$BR,38+K$3)</f>
        <v>0</v>
      </c>
      <c r="L686" s="33">
        <f>-VLOOKUP($A686,'pl-data'!$A:$BR,23+L$3)</f>
        <v>0</v>
      </c>
      <c r="M686" s="34" t="str">
        <f t="shared" si="1686"/>
        <v>n/a</v>
      </c>
      <c r="N686" s="34" t="str">
        <f t="shared" si="1687"/>
        <v>n/a</v>
      </c>
      <c r="P686" s="33">
        <f>-VLOOKUP($A686,'pl-data'!$A:$BR,8+P$3)</f>
        <v>0</v>
      </c>
      <c r="Q686" s="33">
        <f>-VLOOKUP($A686,'pl-data'!$A:$BR,38+Q$3)</f>
        <v>0</v>
      </c>
      <c r="R686" s="33">
        <f>-VLOOKUP($A686,'pl-data'!$A:$BR,23+R$3)</f>
        <v>0</v>
      </c>
      <c r="S686" s="34" t="str">
        <f t="shared" si="1689"/>
        <v>n/a</v>
      </c>
      <c r="T686" s="34" t="str">
        <f t="shared" si="1690"/>
        <v>n/a</v>
      </c>
      <c r="V686" s="33">
        <f>-VLOOKUP($A686,'pl-data'!$A:$BR,8+V$3)</f>
        <v>0</v>
      </c>
      <c r="W686" s="33">
        <f>-VLOOKUP($A686,'pl-data'!$A:$BR,38+W$3)</f>
        <v>0</v>
      </c>
      <c r="X686" s="33">
        <f>-VLOOKUP($A686,'pl-data'!$A:$BR,23+X$3)</f>
        <v>0</v>
      </c>
      <c r="Y686" s="34" t="str">
        <f t="shared" si="1692"/>
        <v>n/a</v>
      </c>
      <c r="Z686" s="34" t="str">
        <f t="shared" si="1693"/>
        <v>n/a</v>
      </c>
      <c r="AB686" s="33">
        <f>-VLOOKUP($A686,'pl-data'!$A:$BR,8+AB$3)</f>
        <v>0</v>
      </c>
      <c r="AC686" s="33">
        <f>-VLOOKUP($A686,'pl-data'!$A:$BR,38+AC$3)</f>
        <v>0</v>
      </c>
      <c r="AD686" s="33">
        <f>-VLOOKUP($A686,'pl-data'!$A:$BR,23+AD$3)</f>
        <v>0</v>
      </c>
      <c r="AE686" s="34" t="str">
        <f t="shared" si="1695"/>
        <v>n/a</v>
      </c>
      <c r="AF686" s="34" t="str">
        <f t="shared" si="1696"/>
        <v>n/a</v>
      </c>
      <c r="AH686" s="33">
        <f>-VLOOKUP($A686,'pl-data'!$A:$BR,8+AH$3)</f>
        <v>0</v>
      </c>
      <c r="AI686" s="33">
        <f>-VLOOKUP($A686,'pl-data'!$A:$BR,38+AI$3)</f>
        <v>0</v>
      </c>
      <c r="AJ686" s="33">
        <f>-VLOOKUP($A686,'pl-data'!$A:$BR,23+AJ$3)</f>
        <v>0</v>
      </c>
      <c r="AK686" s="34" t="str">
        <f t="shared" si="1698"/>
        <v>n/a</v>
      </c>
      <c r="AL686" s="34" t="str">
        <f t="shared" si="1699"/>
        <v>n/a</v>
      </c>
      <c r="AN686" s="33">
        <f>-VLOOKUP($A686,'pl-data'!$A:$BR,8+AN$3)</f>
        <v>0</v>
      </c>
      <c r="AO686" s="33">
        <f>-VLOOKUP($A686,'pl-data'!$A:$BR,38+AO$3)</f>
        <v>0</v>
      </c>
      <c r="AP686" s="33">
        <f>-VLOOKUP($A686,'pl-data'!$A:$BR,23+AP$3)</f>
        <v>0</v>
      </c>
      <c r="AQ686" s="34" t="str">
        <f t="shared" si="1701"/>
        <v>n/a</v>
      </c>
      <c r="AR686" s="34" t="str">
        <f t="shared" si="1702"/>
        <v>n/a</v>
      </c>
      <c r="AT686" s="33">
        <f>-VLOOKUP($A686,'pl-data'!$A:$BR,8+AT$3)</f>
        <v>0</v>
      </c>
      <c r="AU686" s="33">
        <f>-VLOOKUP($A686,'pl-data'!$A:$BR,38+AU$3)</f>
        <v>0</v>
      </c>
      <c r="AV686" s="33">
        <f>-VLOOKUP($A686,'pl-data'!$A:$BR,23+AV$3)</f>
        <v>0</v>
      </c>
      <c r="AW686" s="34" t="str">
        <f t="shared" si="1704"/>
        <v>n/a</v>
      </c>
      <c r="AX686" s="34" t="str">
        <f t="shared" si="1705"/>
        <v>n/a</v>
      </c>
      <c r="AZ686" s="33">
        <f>-VLOOKUP($A686,'pl-data'!$A:$BR,8+AZ$3)</f>
        <v>0</v>
      </c>
      <c r="BA686" s="33">
        <f>-VLOOKUP($A686,'pl-data'!$A:$BR,38+BA$3)</f>
        <v>0</v>
      </c>
      <c r="BB686" s="33">
        <f>-VLOOKUP($A686,'pl-data'!$A:$BR,23+BB$3)</f>
        <v>0</v>
      </c>
      <c r="BC686" s="34" t="str">
        <f t="shared" si="1707"/>
        <v>n/a</v>
      </c>
      <c r="BD686" s="34" t="str">
        <f t="shared" si="1708"/>
        <v>n/a</v>
      </c>
      <c r="BF686" s="33">
        <f>-VLOOKUP($A686,'pl-data'!$A:$BR,8+BF$3)</f>
        <v>0</v>
      </c>
      <c r="BG686" s="33">
        <f>-VLOOKUP($A686,'pl-data'!$A:$BR,38+BG$3)</f>
        <v>0</v>
      </c>
      <c r="BH686" s="33">
        <f>-VLOOKUP($A686,'pl-data'!$A:$BR,23+BH$3)</f>
        <v>0</v>
      </c>
      <c r="BI686" s="34" t="str">
        <f t="shared" si="1710"/>
        <v>n/a</v>
      </c>
      <c r="BJ686" s="34" t="str">
        <f t="shared" si="1711"/>
        <v>n/a</v>
      </c>
      <c r="BL686" s="33">
        <f>-VLOOKUP($A686,'pl-data'!$A:$BR,8+BL$3)</f>
        <v>0</v>
      </c>
      <c r="BM686" s="33">
        <f>-VLOOKUP($A686,'pl-data'!$A:$BR,38+BM$3)</f>
        <v>0</v>
      </c>
      <c r="BN686" s="33">
        <f>-VLOOKUP($A686,'pl-data'!$A:$BR,23+BN$3)</f>
        <v>0</v>
      </c>
      <c r="BO686" s="34" t="str">
        <f t="shared" si="1713"/>
        <v>n/a</v>
      </c>
      <c r="BP686" s="34" t="str">
        <f t="shared" si="1714"/>
        <v>n/a</v>
      </c>
      <c r="BR686" s="33">
        <f>-VLOOKUP($A686,'pl-data'!$A:$BR,8+BR$3)</f>
        <v>0</v>
      </c>
      <c r="BS686" s="33">
        <f>-VLOOKUP($A686,'pl-data'!$A:$BR,38+BS$3)</f>
        <v>0</v>
      </c>
      <c r="BT686" s="33">
        <f>-VLOOKUP($A686,'pl-data'!$A:$BR,23+BT$3)</f>
        <v>0</v>
      </c>
      <c r="BU686" s="34" t="str">
        <f t="shared" si="1716"/>
        <v>n/a</v>
      </c>
      <c r="BV686" s="34" t="str">
        <f t="shared" si="1717"/>
        <v>n/a</v>
      </c>
      <c r="BX686" s="33">
        <f t="shared" si="1720"/>
        <v>0</v>
      </c>
      <c r="BY686" s="33">
        <f t="shared" si="1721"/>
        <v>0</v>
      </c>
      <c r="BZ686" s="33">
        <f t="shared" si="1722"/>
        <v>0</v>
      </c>
      <c r="CA686" s="34" t="str">
        <f t="shared" si="1718"/>
        <v>n/a</v>
      </c>
      <c r="CB686" s="34" t="str">
        <f t="shared" si="1719"/>
        <v>n/a</v>
      </c>
    </row>
    <row r="687" spans="1:82" hidden="1" outlineLevel="1" x14ac:dyDescent="0.2">
      <c r="A687" s="49">
        <v>2682</v>
      </c>
      <c r="B687" s="18" t="str">
        <f>+masterfile!D776</f>
        <v>2682 Ertrag Abzinsung Rückstellung stfrei</v>
      </c>
      <c r="D687" s="33">
        <f>-VLOOKUP($A687,'pl-data'!$A:$BR,8+D$3)</f>
        <v>0</v>
      </c>
      <c r="E687" s="33">
        <f>-VLOOKUP($A687,'pl-data'!$A:$BR,38+E$3)</f>
        <v>0</v>
      </c>
      <c r="F687" s="33">
        <f>-VLOOKUP($A687,'pl-data'!$A:$BR,23+F$3)</f>
        <v>0</v>
      </c>
      <c r="G687" s="34" t="str">
        <f t="shared" si="1683"/>
        <v>n/a</v>
      </c>
      <c r="H687" s="34" t="str">
        <f t="shared" si="1684"/>
        <v>n/a</v>
      </c>
      <c r="J687" s="33">
        <f>-VLOOKUP($A687,'pl-data'!$A:$BR,8+J$3)</f>
        <v>0</v>
      </c>
      <c r="K687" s="33">
        <f>-VLOOKUP($A687,'pl-data'!$A:$BR,38+K$3)</f>
        <v>0</v>
      </c>
      <c r="L687" s="33">
        <f>-VLOOKUP($A687,'pl-data'!$A:$BR,23+L$3)</f>
        <v>0</v>
      </c>
      <c r="M687" s="34" t="str">
        <f t="shared" si="1686"/>
        <v>n/a</v>
      </c>
      <c r="N687" s="34" t="str">
        <f t="shared" si="1687"/>
        <v>n/a</v>
      </c>
      <c r="P687" s="33">
        <f>-VLOOKUP($A687,'pl-data'!$A:$BR,8+P$3)</f>
        <v>0</v>
      </c>
      <c r="Q687" s="33">
        <f>-VLOOKUP($A687,'pl-data'!$A:$BR,38+Q$3)</f>
        <v>0</v>
      </c>
      <c r="R687" s="33">
        <f>-VLOOKUP($A687,'pl-data'!$A:$BR,23+R$3)</f>
        <v>0</v>
      </c>
      <c r="S687" s="34" t="str">
        <f t="shared" si="1689"/>
        <v>n/a</v>
      </c>
      <c r="T687" s="34" t="str">
        <f t="shared" si="1690"/>
        <v>n/a</v>
      </c>
      <c r="V687" s="33">
        <f>-VLOOKUP($A687,'pl-data'!$A:$BR,8+V$3)</f>
        <v>0</v>
      </c>
      <c r="W687" s="33">
        <f>-VLOOKUP($A687,'pl-data'!$A:$BR,38+W$3)</f>
        <v>0</v>
      </c>
      <c r="X687" s="33">
        <f>-VLOOKUP($A687,'pl-data'!$A:$BR,23+X$3)</f>
        <v>0</v>
      </c>
      <c r="Y687" s="34" t="str">
        <f t="shared" si="1692"/>
        <v>n/a</v>
      </c>
      <c r="Z687" s="34" t="str">
        <f t="shared" si="1693"/>
        <v>n/a</v>
      </c>
      <c r="AB687" s="33">
        <f>-VLOOKUP($A687,'pl-data'!$A:$BR,8+AB$3)</f>
        <v>0</v>
      </c>
      <c r="AC687" s="33">
        <f>-VLOOKUP($A687,'pl-data'!$A:$BR,38+AC$3)</f>
        <v>0</v>
      </c>
      <c r="AD687" s="33">
        <f>-VLOOKUP($A687,'pl-data'!$A:$BR,23+AD$3)</f>
        <v>0</v>
      </c>
      <c r="AE687" s="34" t="str">
        <f t="shared" si="1695"/>
        <v>n/a</v>
      </c>
      <c r="AF687" s="34" t="str">
        <f t="shared" si="1696"/>
        <v>n/a</v>
      </c>
      <c r="AH687" s="33">
        <f>-VLOOKUP($A687,'pl-data'!$A:$BR,8+AH$3)</f>
        <v>0</v>
      </c>
      <c r="AI687" s="33">
        <f>-VLOOKUP($A687,'pl-data'!$A:$BR,38+AI$3)</f>
        <v>0</v>
      </c>
      <c r="AJ687" s="33">
        <f>-VLOOKUP($A687,'pl-data'!$A:$BR,23+AJ$3)</f>
        <v>0</v>
      </c>
      <c r="AK687" s="34" t="str">
        <f t="shared" si="1698"/>
        <v>n/a</v>
      </c>
      <c r="AL687" s="34" t="str">
        <f t="shared" si="1699"/>
        <v>n/a</v>
      </c>
      <c r="AN687" s="33">
        <f>-VLOOKUP($A687,'pl-data'!$A:$BR,8+AN$3)</f>
        <v>0</v>
      </c>
      <c r="AO687" s="33">
        <f>-VLOOKUP($A687,'pl-data'!$A:$BR,38+AO$3)</f>
        <v>0</v>
      </c>
      <c r="AP687" s="33">
        <f>-VLOOKUP($A687,'pl-data'!$A:$BR,23+AP$3)</f>
        <v>0</v>
      </c>
      <c r="AQ687" s="34" t="str">
        <f t="shared" si="1701"/>
        <v>n/a</v>
      </c>
      <c r="AR687" s="34" t="str">
        <f t="shared" si="1702"/>
        <v>n/a</v>
      </c>
      <c r="AT687" s="33">
        <f>-VLOOKUP($A687,'pl-data'!$A:$BR,8+AT$3)</f>
        <v>0</v>
      </c>
      <c r="AU687" s="33">
        <f>-VLOOKUP($A687,'pl-data'!$A:$BR,38+AU$3)</f>
        <v>0</v>
      </c>
      <c r="AV687" s="33">
        <f>-VLOOKUP($A687,'pl-data'!$A:$BR,23+AV$3)</f>
        <v>0</v>
      </c>
      <c r="AW687" s="34" t="str">
        <f t="shared" si="1704"/>
        <v>n/a</v>
      </c>
      <c r="AX687" s="34" t="str">
        <f t="shared" si="1705"/>
        <v>n/a</v>
      </c>
      <c r="AZ687" s="33">
        <f>-VLOOKUP($A687,'pl-data'!$A:$BR,8+AZ$3)</f>
        <v>0</v>
      </c>
      <c r="BA687" s="33">
        <f>-VLOOKUP($A687,'pl-data'!$A:$BR,38+BA$3)</f>
        <v>0</v>
      </c>
      <c r="BB687" s="33">
        <f>-VLOOKUP($A687,'pl-data'!$A:$BR,23+BB$3)</f>
        <v>0</v>
      </c>
      <c r="BC687" s="34" t="str">
        <f t="shared" si="1707"/>
        <v>n/a</v>
      </c>
      <c r="BD687" s="34" t="str">
        <f t="shared" si="1708"/>
        <v>n/a</v>
      </c>
      <c r="BF687" s="33">
        <f>-VLOOKUP($A687,'pl-data'!$A:$BR,8+BF$3)</f>
        <v>0</v>
      </c>
      <c r="BG687" s="33">
        <f>-VLOOKUP($A687,'pl-data'!$A:$BR,38+BG$3)</f>
        <v>0</v>
      </c>
      <c r="BH687" s="33">
        <f>-VLOOKUP($A687,'pl-data'!$A:$BR,23+BH$3)</f>
        <v>0</v>
      </c>
      <c r="BI687" s="34" t="str">
        <f t="shared" si="1710"/>
        <v>n/a</v>
      </c>
      <c r="BJ687" s="34" t="str">
        <f t="shared" si="1711"/>
        <v>n/a</v>
      </c>
      <c r="BL687" s="33">
        <f>-VLOOKUP($A687,'pl-data'!$A:$BR,8+BL$3)</f>
        <v>0</v>
      </c>
      <c r="BM687" s="33">
        <f>-VLOOKUP($A687,'pl-data'!$A:$BR,38+BM$3)</f>
        <v>0</v>
      </c>
      <c r="BN687" s="33">
        <f>-VLOOKUP($A687,'pl-data'!$A:$BR,23+BN$3)</f>
        <v>0</v>
      </c>
      <c r="BO687" s="34" t="str">
        <f t="shared" si="1713"/>
        <v>n/a</v>
      </c>
      <c r="BP687" s="34" t="str">
        <f t="shared" si="1714"/>
        <v>n/a</v>
      </c>
      <c r="BR687" s="33">
        <f>-VLOOKUP($A687,'pl-data'!$A:$BR,8+BR$3)</f>
        <v>0</v>
      </c>
      <c r="BS687" s="33">
        <f>-VLOOKUP($A687,'pl-data'!$A:$BR,38+BS$3)</f>
        <v>0</v>
      </c>
      <c r="BT687" s="33">
        <f>-VLOOKUP($A687,'pl-data'!$A:$BR,23+BT$3)</f>
        <v>0</v>
      </c>
      <c r="BU687" s="34" t="str">
        <f t="shared" si="1716"/>
        <v>n/a</v>
      </c>
      <c r="BV687" s="34" t="str">
        <f t="shared" si="1717"/>
        <v>n/a</v>
      </c>
      <c r="BX687" s="33">
        <f t="shared" si="1720"/>
        <v>0</v>
      </c>
      <c r="BY687" s="33">
        <f t="shared" si="1721"/>
        <v>0</v>
      </c>
      <c r="BZ687" s="33">
        <f t="shared" si="1722"/>
        <v>0</v>
      </c>
      <c r="CA687" s="34" t="str">
        <f t="shared" si="1718"/>
        <v>n/a</v>
      </c>
      <c r="CB687" s="34" t="str">
        <f t="shared" si="1719"/>
        <v>n/a</v>
      </c>
    </row>
    <row r="688" spans="1:82" hidden="1" outlineLevel="1" x14ac:dyDescent="0.2">
      <c r="A688" s="49">
        <v>2683</v>
      </c>
      <c r="B688" s="18" t="str">
        <f>+masterfile!D777</f>
        <v>2683 Zinsertrag Abzinsung Verbindlichkeit</v>
      </c>
      <c r="D688" s="33">
        <f>-VLOOKUP($A688,'pl-data'!$A:$BR,8+D$3)</f>
        <v>0</v>
      </c>
      <c r="E688" s="33">
        <f>-VLOOKUP($A688,'pl-data'!$A:$BR,38+E$3)</f>
        <v>0</v>
      </c>
      <c r="F688" s="33">
        <f>-VLOOKUP($A688,'pl-data'!$A:$BR,23+F$3)</f>
        <v>0</v>
      </c>
      <c r="G688" s="34" t="str">
        <f t="shared" si="1683"/>
        <v>n/a</v>
      </c>
      <c r="H688" s="34" t="str">
        <f t="shared" si="1684"/>
        <v>n/a</v>
      </c>
      <c r="J688" s="33">
        <f>-VLOOKUP($A688,'pl-data'!$A:$BR,8+J$3)</f>
        <v>0</v>
      </c>
      <c r="K688" s="33">
        <f>-VLOOKUP($A688,'pl-data'!$A:$BR,38+K$3)</f>
        <v>0</v>
      </c>
      <c r="L688" s="33">
        <f>-VLOOKUP($A688,'pl-data'!$A:$BR,23+L$3)</f>
        <v>0</v>
      </c>
      <c r="M688" s="34" t="str">
        <f t="shared" si="1686"/>
        <v>n/a</v>
      </c>
      <c r="N688" s="34" t="str">
        <f t="shared" si="1687"/>
        <v>n/a</v>
      </c>
      <c r="P688" s="33">
        <f>-VLOOKUP($A688,'pl-data'!$A:$BR,8+P$3)</f>
        <v>0</v>
      </c>
      <c r="Q688" s="33">
        <f>-VLOOKUP($A688,'pl-data'!$A:$BR,38+Q$3)</f>
        <v>0</v>
      </c>
      <c r="R688" s="33">
        <f>-VLOOKUP($A688,'pl-data'!$A:$BR,23+R$3)</f>
        <v>0</v>
      </c>
      <c r="S688" s="34" t="str">
        <f t="shared" si="1689"/>
        <v>n/a</v>
      </c>
      <c r="T688" s="34" t="str">
        <f t="shared" si="1690"/>
        <v>n/a</v>
      </c>
      <c r="V688" s="33">
        <f>-VLOOKUP($A688,'pl-data'!$A:$BR,8+V$3)</f>
        <v>0</v>
      </c>
      <c r="W688" s="33">
        <f>-VLOOKUP($A688,'pl-data'!$A:$BR,38+W$3)</f>
        <v>0</v>
      </c>
      <c r="X688" s="33">
        <f>-VLOOKUP($A688,'pl-data'!$A:$BR,23+X$3)</f>
        <v>0</v>
      </c>
      <c r="Y688" s="34" t="str">
        <f t="shared" si="1692"/>
        <v>n/a</v>
      </c>
      <c r="Z688" s="34" t="str">
        <f t="shared" si="1693"/>
        <v>n/a</v>
      </c>
      <c r="AB688" s="33">
        <f>-VLOOKUP($A688,'pl-data'!$A:$BR,8+AB$3)</f>
        <v>0</v>
      </c>
      <c r="AC688" s="33">
        <f>-VLOOKUP($A688,'pl-data'!$A:$BR,38+AC$3)</f>
        <v>0</v>
      </c>
      <c r="AD688" s="33">
        <f>-VLOOKUP($A688,'pl-data'!$A:$BR,23+AD$3)</f>
        <v>0</v>
      </c>
      <c r="AE688" s="34" t="str">
        <f t="shared" si="1695"/>
        <v>n/a</v>
      </c>
      <c r="AF688" s="34" t="str">
        <f t="shared" si="1696"/>
        <v>n/a</v>
      </c>
      <c r="AH688" s="33">
        <f>-VLOOKUP($A688,'pl-data'!$A:$BR,8+AH$3)</f>
        <v>0</v>
      </c>
      <c r="AI688" s="33">
        <f>-VLOOKUP($A688,'pl-data'!$A:$BR,38+AI$3)</f>
        <v>0</v>
      </c>
      <c r="AJ688" s="33">
        <f>-VLOOKUP($A688,'pl-data'!$A:$BR,23+AJ$3)</f>
        <v>0</v>
      </c>
      <c r="AK688" s="34" t="str">
        <f t="shared" si="1698"/>
        <v>n/a</v>
      </c>
      <c r="AL688" s="34" t="str">
        <f t="shared" si="1699"/>
        <v>n/a</v>
      </c>
      <c r="AN688" s="33">
        <f>-VLOOKUP($A688,'pl-data'!$A:$BR,8+AN$3)</f>
        <v>0</v>
      </c>
      <c r="AO688" s="33">
        <f>-VLOOKUP($A688,'pl-data'!$A:$BR,38+AO$3)</f>
        <v>0</v>
      </c>
      <c r="AP688" s="33">
        <f>-VLOOKUP($A688,'pl-data'!$A:$BR,23+AP$3)</f>
        <v>0</v>
      </c>
      <c r="AQ688" s="34" t="str">
        <f t="shared" si="1701"/>
        <v>n/a</v>
      </c>
      <c r="AR688" s="34" t="str">
        <f t="shared" si="1702"/>
        <v>n/a</v>
      </c>
      <c r="AT688" s="33">
        <f>-VLOOKUP($A688,'pl-data'!$A:$BR,8+AT$3)</f>
        <v>0</v>
      </c>
      <c r="AU688" s="33">
        <f>-VLOOKUP($A688,'pl-data'!$A:$BR,38+AU$3)</f>
        <v>0</v>
      </c>
      <c r="AV688" s="33">
        <f>-VLOOKUP($A688,'pl-data'!$A:$BR,23+AV$3)</f>
        <v>0</v>
      </c>
      <c r="AW688" s="34" t="str">
        <f t="shared" si="1704"/>
        <v>n/a</v>
      </c>
      <c r="AX688" s="34" t="str">
        <f t="shared" si="1705"/>
        <v>n/a</v>
      </c>
      <c r="AZ688" s="33">
        <f>-VLOOKUP($A688,'pl-data'!$A:$BR,8+AZ$3)</f>
        <v>0</v>
      </c>
      <c r="BA688" s="33">
        <f>-VLOOKUP($A688,'pl-data'!$A:$BR,38+BA$3)</f>
        <v>0</v>
      </c>
      <c r="BB688" s="33">
        <f>-VLOOKUP($A688,'pl-data'!$A:$BR,23+BB$3)</f>
        <v>0</v>
      </c>
      <c r="BC688" s="34" t="str">
        <f t="shared" si="1707"/>
        <v>n/a</v>
      </c>
      <c r="BD688" s="34" t="str">
        <f t="shared" si="1708"/>
        <v>n/a</v>
      </c>
      <c r="BF688" s="33">
        <f>-VLOOKUP($A688,'pl-data'!$A:$BR,8+BF$3)</f>
        <v>0</v>
      </c>
      <c r="BG688" s="33">
        <f>-VLOOKUP($A688,'pl-data'!$A:$BR,38+BG$3)</f>
        <v>0</v>
      </c>
      <c r="BH688" s="33">
        <f>-VLOOKUP($A688,'pl-data'!$A:$BR,23+BH$3)</f>
        <v>0</v>
      </c>
      <c r="BI688" s="34" t="str">
        <f t="shared" si="1710"/>
        <v>n/a</v>
      </c>
      <c r="BJ688" s="34" t="str">
        <f t="shared" si="1711"/>
        <v>n/a</v>
      </c>
      <c r="BL688" s="33">
        <f>-VLOOKUP($A688,'pl-data'!$A:$BR,8+BL$3)</f>
        <v>0</v>
      </c>
      <c r="BM688" s="33">
        <f>-VLOOKUP($A688,'pl-data'!$A:$BR,38+BM$3)</f>
        <v>0</v>
      </c>
      <c r="BN688" s="33">
        <f>-VLOOKUP($A688,'pl-data'!$A:$BR,23+BN$3)</f>
        <v>0</v>
      </c>
      <c r="BO688" s="34" t="str">
        <f t="shared" si="1713"/>
        <v>n/a</v>
      </c>
      <c r="BP688" s="34" t="str">
        <f t="shared" si="1714"/>
        <v>n/a</v>
      </c>
      <c r="BR688" s="33">
        <f>-VLOOKUP($A688,'pl-data'!$A:$BR,8+BR$3)</f>
        <v>0</v>
      </c>
      <c r="BS688" s="33">
        <f>-VLOOKUP($A688,'pl-data'!$A:$BR,38+BS$3)</f>
        <v>0</v>
      </c>
      <c r="BT688" s="33">
        <f>-VLOOKUP($A688,'pl-data'!$A:$BR,23+BT$3)</f>
        <v>0</v>
      </c>
      <c r="BU688" s="34" t="str">
        <f t="shared" si="1716"/>
        <v>n/a</v>
      </c>
      <c r="BV688" s="34" t="str">
        <f t="shared" si="1717"/>
        <v>n/a</v>
      </c>
      <c r="BX688" s="33">
        <f t="shared" si="1720"/>
        <v>0</v>
      </c>
      <c r="BY688" s="33">
        <f t="shared" si="1721"/>
        <v>0</v>
      </c>
      <c r="BZ688" s="33">
        <f t="shared" si="1722"/>
        <v>0</v>
      </c>
      <c r="CA688" s="34" t="str">
        <f t="shared" si="1718"/>
        <v>n/a</v>
      </c>
      <c r="CB688" s="34" t="str">
        <f t="shared" si="1719"/>
        <v>n/a</v>
      </c>
    </row>
    <row r="689" spans="1:80" hidden="1" outlineLevel="1" x14ac:dyDescent="0.2">
      <c r="A689" s="49">
        <v>2684</v>
      </c>
      <c r="B689" s="18" t="str">
        <f>+masterfile!D778</f>
        <v>2684 Zinsertrag Abzinsung Rückstellungen</v>
      </c>
      <c r="D689" s="33">
        <f>-VLOOKUP($A689,'pl-data'!$A:$BR,8+D$3)</f>
        <v>0</v>
      </c>
      <c r="E689" s="33">
        <f>-VLOOKUP($A689,'pl-data'!$A:$BR,38+E$3)</f>
        <v>0</v>
      </c>
      <c r="F689" s="33">
        <f>-VLOOKUP($A689,'pl-data'!$A:$BR,23+F$3)</f>
        <v>0</v>
      </c>
      <c r="G689" s="34" t="str">
        <f t="shared" si="1683"/>
        <v>n/a</v>
      </c>
      <c r="H689" s="34" t="str">
        <f t="shared" si="1684"/>
        <v>n/a</v>
      </c>
      <c r="J689" s="33">
        <f>-VLOOKUP($A689,'pl-data'!$A:$BR,8+J$3)</f>
        <v>0</v>
      </c>
      <c r="K689" s="33">
        <f>-VLOOKUP($A689,'pl-data'!$A:$BR,38+K$3)</f>
        <v>0</v>
      </c>
      <c r="L689" s="33">
        <f>-VLOOKUP($A689,'pl-data'!$A:$BR,23+L$3)</f>
        <v>0</v>
      </c>
      <c r="M689" s="34" t="str">
        <f t="shared" si="1686"/>
        <v>n/a</v>
      </c>
      <c r="N689" s="34" t="str">
        <f t="shared" si="1687"/>
        <v>n/a</v>
      </c>
      <c r="P689" s="33">
        <f>-VLOOKUP($A689,'pl-data'!$A:$BR,8+P$3)</f>
        <v>0</v>
      </c>
      <c r="Q689" s="33">
        <f>-VLOOKUP($A689,'pl-data'!$A:$BR,38+Q$3)</f>
        <v>0</v>
      </c>
      <c r="R689" s="33">
        <f>-VLOOKUP($A689,'pl-data'!$A:$BR,23+R$3)</f>
        <v>0</v>
      </c>
      <c r="S689" s="34" t="str">
        <f t="shared" si="1689"/>
        <v>n/a</v>
      </c>
      <c r="T689" s="34" t="str">
        <f t="shared" si="1690"/>
        <v>n/a</v>
      </c>
      <c r="V689" s="33">
        <f>-VLOOKUP($A689,'pl-data'!$A:$BR,8+V$3)</f>
        <v>0</v>
      </c>
      <c r="W689" s="33">
        <f>-VLOOKUP($A689,'pl-data'!$A:$BR,38+W$3)</f>
        <v>0</v>
      </c>
      <c r="X689" s="33">
        <f>-VLOOKUP($A689,'pl-data'!$A:$BR,23+X$3)</f>
        <v>0</v>
      </c>
      <c r="Y689" s="34" t="str">
        <f t="shared" si="1692"/>
        <v>n/a</v>
      </c>
      <c r="Z689" s="34" t="str">
        <f t="shared" si="1693"/>
        <v>n/a</v>
      </c>
      <c r="AB689" s="33">
        <f>-VLOOKUP($A689,'pl-data'!$A:$BR,8+AB$3)</f>
        <v>0</v>
      </c>
      <c r="AC689" s="33">
        <f>-VLOOKUP($A689,'pl-data'!$A:$BR,38+AC$3)</f>
        <v>0</v>
      </c>
      <c r="AD689" s="33">
        <f>-VLOOKUP($A689,'pl-data'!$A:$BR,23+AD$3)</f>
        <v>0</v>
      </c>
      <c r="AE689" s="34" t="str">
        <f t="shared" si="1695"/>
        <v>n/a</v>
      </c>
      <c r="AF689" s="34" t="str">
        <f t="shared" si="1696"/>
        <v>n/a</v>
      </c>
      <c r="AH689" s="33">
        <f>-VLOOKUP($A689,'pl-data'!$A:$BR,8+AH$3)</f>
        <v>0</v>
      </c>
      <c r="AI689" s="33">
        <f>-VLOOKUP($A689,'pl-data'!$A:$BR,38+AI$3)</f>
        <v>0</v>
      </c>
      <c r="AJ689" s="33">
        <f>-VLOOKUP($A689,'pl-data'!$A:$BR,23+AJ$3)</f>
        <v>0</v>
      </c>
      <c r="AK689" s="34" t="str">
        <f t="shared" si="1698"/>
        <v>n/a</v>
      </c>
      <c r="AL689" s="34" t="str">
        <f t="shared" si="1699"/>
        <v>n/a</v>
      </c>
      <c r="AN689" s="33">
        <f>-VLOOKUP($A689,'pl-data'!$A:$BR,8+AN$3)</f>
        <v>0</v>
      </c>
      <c r="AO689" s="33">
        <f>-VLOOKUP($A689,'pl-data'!$A:$BR,38+AO$3)</f>
        <v>0</v>
      </c>
      <c r="AP689" s="33">
        <f>-VLOOKUP($A689,'pl-data'!$A:$BR,23+AP$3)</f>
        <v>0</v>
      </c>
      <c r="AQ689" s="34" t="str">
        <f t="shared" si="1701"/>
        <v>n/a</v>
      </c>
      <c r="AR689" s="34" t="str">
        <f t="shared" si="1702"/>
        <v>n/a</v>
      </c>
      <c r="AT689" s="33">
        <f>-VLOOKUP($A689,'pl-data'!$A:$BR,8+AT$3)</f>
        <v>0</v>
      </c>
      <c r="AU689" s="33">
        <f>-VLOOKUP($A689,'pl-data'!$A:$BR,38+AU$3)</f>
        <v>0</v>
      </c>
      <c r="AV689" s="33">
        <f>-VLOOKUP($A689,'pl-data'!$A:$BR,23+AV$3)</f>
        <v>0</v>
      </c>
      <c r="AW689" s="34" t="str">
        <f t="shared" si="1704"/>
        <v>n/a</v>
      </c>
      <c r="AX689" s="34" t="str">
        <f t="shared" si="1705"/>
        <v>n/a</v>
      </c>
      <c r="AZ689" s="33">
        <f>-VLOOKUP($A689,'pl-data'!$A:$BR,8+AZ$3)</f>
        <v>0</v>
      </c>
      <c r="BA689" s="33">
        <f>-VLOOKUP($A689,'pl-data'!$A:$BR,38+BA$3)</f>
        <v>0</v>
      </c>
      <c r="BB689" s="33">
        <f>-VLOOKUP($A689,'pl-data'!$A:$BR,23+BB$3)</f>
        <v>0</v>
      </c>
      <c r="BC689" s="34" t="str">
        <f t="shared" si="1707"/>
        <v>n/a</v>
      </c>
      <c r="BD689" s="34" t="str">
        <f t="shared" si="1708"/>
        <v>n/a</v>
      </c>
      <c r="BF689" s="33">
        <f>-VLOOKUP($A689,'pl-data'!$A:$BR,8+BF$3)</f>
        <v>0</v>
      </c>
      <c r="BG689" s="33">
        <f>-VLOOKUP($A689,'pl-data'!$A:$BR,38+BG$3)</f>
        <v>0</v>
      </c>
      <c r="BH689" s="33">
        <f>-VLOOKUP($A689,'pl-data'!$A:$BR,23+BH$3)</f>
        <v>0</v>
      </c>
      <c r="BI689" s="34" t="str">
        <f t="shared" si="1710"/>
        <v>n/a</v>
      </c>
      <c r="BJ689" s="34" t="str">
        <f t="shared" si="1711"/>
        <v>n/a</v>
      </c>
      <c r="BL689" s="33">
        <f>-VLOOKUP($A689,'pl-data'!$A:$BR,8+BL$3)</f>
        <v>0</v>
      </c>
      <c r="BM689" s="33">
        <f>-VLOOKUP($A689,'pl-data'!$A:$BR,38+BM$3)</f>
        <v>0</v>
      </c>
      <c r="BN689" s="33">
        <f>-VLOOKUP($A689,'pl-data'!$A:$BR,23+BN$3)</f>
        <v>0</v>
      </c>
      <c r="BO689" s="34" t="str">
        <f t="shared" si="1713"/>
        <v>n/a</v>
      </c>
      <c r="BP689" s="34" t="str">
        <f t="shared" si="1714"/>
        <v>n/a</v>
      </c>
      <c r="BR689" s="33">
        <f>-VLOOKUP($A689,'pl-data'!$A:$BR,8+BR$3)</f>
        <v>0</v>
      </c>
      <c r="BS689" s="33">
        <f>-VLOOKUP($A689,'pl-data'!$A:$BR,38+BS$3)</f>
        <v>0</v>
      </c>
      <c r="BT689" s="33">
        <f>-VLOOKUP($A689,'pl-data'!$A:$BR,23+BT$3)</f>
        <v>0</v>
      </c>
      <c r="BU689" s="34" t="str">
        <f t="shared" si="1716"/>
        <v>n/a</v>
      </c>
      <c r="BV689" s="34" t="str">
        <f t="shared" si="1717"/>
        <v>n/a</v>
      </c>
      <c r="BX689" s="33">
        <f t="shared" si="1720"/>
        <v>0</v>
      </c>
      <c r="BY689" s="33">
        <f t="shared" si="1721"/>
        <v>0</v>
      </c>
      <c r="BZ689" s="33">
        <f t="shared" si="1722"/>
        <v>0</v>
      </c>
      <c r="CA689" s="34" t="str">
        <f t="shared" si="1718"/>
        <v>n/a</v>
      </c>
      <c r="CB689" s="34" t="str">
        <f t="shared" si="1719"/>
        <v>n/a</v>
      </c>
    </row>
    <row r="690" spans="1:80" hidden="1" outlineLevel="1" x14ac:dyDescent="0.2">
      <c r="A690" s="49">
        <v>2685</v>
      </c>
      <c r="B690" s="18" t="str">
        <f>+masterfile!D779</f>
        <v>2685 Ertr. Abzinsung Pensions-/ähnl. Rückst.</v>
      </c>
      <c r="D690" s="33">
        <f>-VLOOKUP($A690,'pl-data'!$A:$BR,8+D$3)</f>
        <v>0</v>
      </c>
      <c r="E690" s="33">
        <f>-VLOOKUP($A690,'pl-data'!$A:$BR,38+E$3)</f>
        <v>0</v>
      </c>
      <c r="F690" s="33">
        <f>-VLOOKUP($A690,'pl-data'!$A:$BR,23+F$3)</f>
        <v>0</v>
      </c>
      <c r="G690" s="34" t="str">
        <f t="shared" si="1683"/>
        <v>n/a</v>
      </c>
      <c r="H690" s="34" t="str">
        <f t="shared" si="1684"/>
        <v>n/a</v>
      </c>
      <c r="J690" s="33">
        <f>-VLOOKUP($A690,'pl-data'!$A:$BR,8+J$3)</f>
        <v>0</v>
      </c>
      <c r="K690" s="33">
        <f>-VLOOKUP($A690,'pl-data'!$A:$BR,38+K$3)</f>
        <v>0</v>
      </c>
      <c r="L690" s="33">
        <f>-VLOOKUP($A690,'pl-data'!$A:$BR,23+L$3)</f>
        <v>0</v>
      </c>
      <c r="M690" s="34" t="str">
        <f t="shared" si="1686"/>
        <v>n/a</v>
      </c>
      <c r="N690" s="34" t="str">
        <f t="shared" si="1687"/>
        <v>n/a</v>
      </c>
      <c r="P690" s="33">
        <f>-VLOOKUP($A690,'pl-data'!$A:$BR,8+P$3)</f>
        <v>0</v>
      </c>
      <c r="Q690" s="33">
        <f>-VLOOKUP($A690,'pl-data'!$A:$BR,38+Q$3)</f>
        <v>0</v>
      </c>
      <c r="R690" s="33">
        <f>-VLOOKUP($A690,'pl-data'!$A:$BR,23+R$3)</f>
        <v>0</v>
      </c>
      <c r="S690" s="34" t="str">
        <f t="shared" si="1689"/>
        <v>n/a</v>
      </c>
      <c r="T690" s="34" t="str">
        <f t="shared" si="1690"/>
        <v>n/a</v>
      </c>
      <c r="V690" s="33">
        <f>-VLOOKUP($A690,'pl-data'!$A:$BR,8+V$3)</f>
        <v>0</v>
      </c>
      <c r="W690" s="33">
        <f>-VLOOKUP($A690,'pl-data'!$A:$BR,38+W$3)</f>
        <v>0</v>
      </c>
      <c r="X690" s="33">
        <f>-VLOOKUP($A690,'pl-data'!$A:$BR,23+X$3)</f>
        <v>0</v>
      </c>
      <c r="Y690" s="34" t="str">
        <f t="shared" si="1692"/>
        <v>n/a</v>
      </c>
      <c r="Z690" s="34" t="str">
        <f t="shared" si="1693"/>
        <v>n/a</v>
      </c>
      <c r="AB690" s="33">
        <f>-VLOOKUP($A690,'pl-data'!$A:$BR,8+AB$3)</f>
        <v>0</v>
      </c>
      <c r="AC690" s="33">
        <f>-VLOOKUP($A690,'pl-data'!$A:$BR,38+AC$3)</f>
        <v>0</v>
      </c>
      <c r="AD690" s="33">
        <f>-VLOOKUP($A690,'pl-data'!$A:$BR,23+AD$3)</f>
        <v>0</v>
      </c>
      <c r="AE690" s="34" t="str">
        <f t="shared" si="1695"/>
        <v>n/a</v>
      </c>
      <c r="AF690" s="34" t="str">
        <f t="shared" si="1696"/>
        <v>n/a</v>
      </c>
      <c r="AH690" s="33">
        <f>-VLOOKUP($A690,'pl-data'!$A:$BR,8+AH$3)</f>
        <v>0</v>
      </c>
      <c r="AI690" s="33">
        <f>-VLOOKUP($A690,'pl-data'!$A:$BR,38+AI$3)</f>
        <v>0</v>
      </c>
      <c r="AJ690" s="33">
        <f>-VLOOKUP($A690,'pl-data'!$A:$BR,23+AJ$3)</f>
        <v>0</v>
      </c>
      <c r="AK690" s="34" t="str">
        <f t="shared" si="1698"/>
        <v>n/a</v>
      </c>
      <c r="AL690" s="34" t="str">
        <f t="shared" si="1699"/>
        <v>n/a</v>
      </c>
      <c r="AN690" s="33">
        <f>-VLOOKUP($A690,'pl-data'!$A:$BR,8+AN$3)</f>
        <v>0</v>
      </c>
      <c r="AO690" s="33">
        <f>-VLOOKUP($A690,'pl-data'!$A:$BR,38+AO$3)</f>
        <v>0</v>
      </c>
      <c r="AP690" s="33">
        <f>-VLOOKUP($A690,'pl-data'!$A:$BR,23+AP$3)</f>
        <v>0</v>
      </c>
      <c r="AQ690" s="34" t="str">
        <f t="shared" si="1701"/>
        <v>n/a</v>
      </c>
      <c r="AR690" s="34" t="str">
        <f t="shared" si="1702"/>
        <v>n/a</v>
      </c>
      <c r="AT690" s="33">
        <f>-VLOOKUP($A690,'pl-data'!$A:$BR,8+AT$3)</f>
        <v>0</v>
      </c>
      <c r="AU690" s="33">
        <f>-VLOOKUP($A690,'pl-data'!$A:$BR,38+AU$3)</f>
        <v>0</v>
      </c>
      <c r="AV690" s="33">
        <f>-VLOOKUP($A690,'pl-data'!$A:$BR,23+AV$3)</f>
        <v>0</v>
      </c>
      <c r="AW690" s="34" t="str">
        <f t="shared" si="1704"/>
        <v>n/a</v>
      </c>
      <c r="AX690" s="34" t="str">
        <f t="shared" si="1705"/>
        <v>n/a</v>
      </c>
      <c r="AZ690" s="33">
        <f>-VLOOKUP($A690,'pl-data'!$A:$BR,8+AZ$3)</f>
        <v>0</v>
      </c>
      <c r="BA690" s="33">
        <f>-VLOOKUP($A690,'pl-data'!$A:$BR,38+BA$3)</f>
        <v>0</v>
      </c>
      <c r="BB690" s="33">
        <f>-VLOOKUP($A690,'pl-data'!$A:$BR,23+BB$3)</f>
        <v>0</v>
      </c>
      <c r="BC690" s="34" t="str">
        <f t="shared" si="1707"/>
        <v>n/a</v>
      </c>
      <c r="BD690" s="34" t="str">
        <f t="shared" si="1708"/>
        <v>n/a</v>
      </c>
      <c r="BF690" s="33">
        <f>-VLOOKUP($A690,'pl-data'!$A:$BR,8+BF$3)</f>
        <v>0</v>
      </c>
      <c r="BG690" s="33">
        <f>-VLOOKUP($A690,'pl-data'!$A:$BR,38+BG$3)</f>
        <v>0</v>
      </c>
      <c r="BH690" s="33">
        <f>-VLOOKUP($A690,'pl-data'!$A:$BR,23+BH$3)</f>
        <v>0</v>
      </c>
      <c r="BI690" s="34" t="str">
        <f t="shared" si="1710"/>
        <v>n/a</v>
      </c>
      <c r="BJ690" s="34" t="str">
        <f t="shared" si="1711"/>
        <v>n/a</v>
      </c>
      <c r="BL690" s="33">
        <f>-VLOOKUP($A690,'pl-data'!$A:$BR,8+BL$3)</f>
        <v>0</v>
      </c>
      <c r="BM690" s="33">
        <f>-VLOOKUP($A690,'pl-data'!$A:$BR,38+BM$3)</f>
        <v>0</v>
      </c>
      <c r="BN690" s="33">
        <f>-VLOOKUP($A690,'pl-data'!$A:$BR,23+BN$3)</f>
        <v>0</v>
      </c>
      <c r="BO690" s="34" t="str">
        <f t="shared" si="1713"/>
        <v>n/a</v>
      </c>
      <c r="BP690" s="34" t="str">
        <f t="shared" si="1714"/>
        <v>n/a</v>
      </c>
      <c r="BR690" s="33">
        <f>-VLOOKUP($A690,'pl-data'!$A:$BR,8+BR$3)</f>
        <v>0</v>
      </c>
      <c r="BS690" s="33">
        <f>-VLOOKUP($A690,'pl-data'!$A:$BR,38+BS$3)</f>
        <v>0</v>
      </c>
      <c r="BT690" s="33">
        <f>-VLOOKUP($A690,'pl-data'!$A:$BR,23+BT$3)</f>
        <v>0</v>
      </c>
      <c r="BU690" s="34" t="str">
        <f t="shared" si="1716"/>
        <v>n/a</v>
      </c>
      <c r="BV690" s="34" t="str">
        <f t="shared" si="1717"/>
        <v>n/a</v>
      </c>
      <c r="BX690" s="33">
        <f t="shared" si="1720"/>
        <v>0</v>
      </c>
      <c r="BY690" s="33">
        <f t="shared" si="1721"/>
        <v>0</v>
      </c>
      <c r="BZ690" s="33">
        <f t="shared" si="1722"/>
        <v>0</v>
      </c>
      <c r="CA690" s="34" t="str">
        <f t="shared" si="1718"/>
        <v>n/a</v>
      </c>
      <c r="CB690" s="34" t="str">
        <f t="shared" si="1719"/>
        <v>n/a</v>
      </c>
    </row>
    <row r="691" spans="1:80" hidden="1" outlineLevel="1" x14ac:dyDescent="0.2">
      <c r="A691" s="49">
        <v>2686</v>
      </c>
      <c r="B691" s="18" t="str">
        <f>+masterfile!D780</f>
        <v>2686 Ertr. Abzins. Pensions-/ähnl. RS,Verr</v>
      </c>
      <c r="D691" s="33">
        <f>-VLOOKUP($A691,'pl-data'!$A:$BR,8+D$3)</f>
        <v>0</v>
      </c>
      <c r="E691" s="33">
        <f>-VLOOKUP($A691,'pl-data'!$A:$BR,38+E$3)</f>
        <v>0</v>
      </c>
      <c r="F691" s="33">
        <f>-VLOOKUP($A691,'pl-data'!$A:$BR,23+F$3)</f>
        <v>0</v>
      </c>
      <c r="G691" s="34" t="str">
        <f t="shared" si="1683"/>
        <v>n/a</v>
      </c>
      <c r="H691" s="34" t="str">
        <f t="shared" si="1684"/>
        <v>n/a</v>
      </c>
      <c r="J691" s="33">
        <f>-VLOOKUP($A691,'pl-data'!$A:$BR,8+J$3)</f>
        <v>0</v>
      </c>
      <c r="K691" s="33">
        <f>-VLOOKUP($A691,'pl-data'!$A:$BR,38+K$3)</f>
        <v>0</v>
      </c>
      <c r="L691" s="33">
        <f>-VLOOKUP($A691,'pl-data'!$A:$BR,23+L$3)</f>
        <v>0</v>
      </c>
      <c r="M691" s="34" t="str">
        <f t="shared" si="1686"/>
        <v>n/a</v>
      </c>
      <c r="N691" s="34" t="str">
        <f t="shared" si="1687"/>
        <v>n/a</v>
      </c>
      <c r="P691" s="33">
        <f>-VLOOKUP($A691,'pl-data'!$A:$BR,8+P$3)</f>
        <v>0</v>
      </c>
      <c r="Q691" s="33">
        <f>-VLOOKUP($A691,'pl-data'!$A:$BR,38+Q$3)</f>
        <v>0</v>
      </c>
      <c r="R691" s="33">
        <f>-VLOOKUP($A691,'pl-data'!$A:$BR,23+R$3)</f>
        <v>0</v>
      </c>
      <c r="S691" s="34" t="str">
        <f t="shared" si="1689"/>
        <v>n/a</v>
      </c>
      <c r="T691" s="34" t="str">
        <f t="shared" si="1690"/>
        <v>n/a</v>
      </c>
      <c r="V691" s="33">
        <f>-VLOOKUP($A691,'pl-data'!$A:$BR,8+V$3)</f>
        <v>0</v>
      </c>
      <c r="W691" s="33">
        <f>-VLOOKUP($A691,'pl-data'!$A:$BR,38+W$3)</f>
        <v>0</v>
      </c>
      <c r="X691" s="33">
        <f>-VLOOKUP($A691,'pl-data'!$A:$BR,23+X$3)</f>
        <v>0</v>
      </c>
      <c r="Y691" s="34" t="str">
        <f t="shared" si="1692"/>
        <v>n/a</v>
      </c>
      <c r="Z691" s="34" t="str">
        <f t="shared" si="1693"/>
        <v>n/a</v>
      </c>
      <c r="AB691" s="33">
        <f>-VLOOKUP($A691,'pl-data'!$A:$BR,8+AB$3)</f>
        <v>0</v>
      </c>
      <c r="AC691" s="33">
        <f>-VLOOKUP($A691,'pl-data'!$A:$BR,38+AC$3)</f>
        <v>0</v>
      </c>
      <c r="AD691" s="33">
        <f>-VLOOKUP($A691,'pl-data'!$A:$BR,23+AD$3)</f>
        <v>0</v>
      </c>
      <c r="AE691" s="34" t="str">
        <f t="shared" si="1695"/>
        <v>n/a</v>
      </c>
      <c r="AF691" s="34" t="str">
        <f t="shared" si="1696"/>
        <v>n/a</v>
      </c>
      <c r="AH691" s="33">
        <f>-VLOOKUP($A691,'pl-data'!$A:$BR,8+AH$3)</f>
        <v>0</v>
      </c>
      <c r="AI691" s="33">
        <f>-VLOOKUP($A691,'pl-data'!$A:$BR,38+AI$3)</f>
        <v>0</v>
      </c>
      <c r="AJ691" s="33">
        <f>-VLOOKUP($A691,'pl-data'!$A:$BR,23+AJ$3)</f>
        <v>0</v>
      </c>
      <c r="AK691" s="34" t="str">
        <f t="shared" si="1698"/>
        <v>n/a</v>
      </c>
      <c r="AL691" s="34" t="str">
        <f t="shared" si="1699"/>
        <v>n/a</v>
      </c>
      <c r="AN691" s="33">
        <f>-VLOOKUP($A691,'pl-data'!$A:$BR,8+AN$3)</f>
        <v>0</v>
      </c>
      <c r="AO691" s="33">
        <f>-VLOOKUP($A691,'pl-data'!$A:$BR,38+AO$3)</f>
        <v>0</v>
      </c>
      <c r="AP691" s="33">
        <f>-VLOOKUP($A691,'pl-data'!$A:$BR,23+AP$3)</f>
        <v>0</v>
      </c>
      <c r="AQ691" s="34" t="str">
        <f t="shared" si="1701"/>
        <v>n/a</v>
      </c>
      <c r="AR691" s="34" t="str">
        <f t="shared" si="1702"/>
        <v>n/a</v>
      </c>
      <c r="AT691" s="33">
        <f>-VLOOKUP($A691,'pl-data'!$A:$BR,8+AT$3)</f>
        <v>0</v>
      </c>
      <c r="AU691" s="33">
        <f>-VLOOKUP($A691,'pl-data'!$A:$BR,38+AU$3)</f>
        <v>0</v>
      </c>
      <c r="AV691" s="33">
        <f>-VLOOKUP($A691,'pl-data'!$A:$BR,23+AV$3)</f>
        <v>0</v>
      </c>
      <c r="AW691" s="34" t="str">
        <f t="shared" si="1704"/>
        <v>n/a</v>
      </c>
      <c r="AX691" s="34" t="str">
        <f t="shared" si="1705"/>
        <v>n/a</v>
      </c>
      <c r="AZ691" s="33">
        <f>-VLOOKUP($A691,'pl-data'!$A:$BR,8+AZ$3)</f>
        <v>0</v>
      </c>
      <c r="BA691" s="33">
        <f>-VLOOKUP($A691,'pl-data'!$A:$BR,38+BA$3)</f>
        <v>0</v>
      </c>
      <c r="BB691" s="33">
        <f>-VLOOKUP($A691,'pl-data'!$A:$BR,23+BB$3)</f>
        <v>0</v>
      </c>
      <c r="BC691" s="34" t="str">
        <f t="shared" si="1707"/>
        <v>n/a</v>
      </c>
      <c r="BD691" s="34" t="str">
        <f t="shared" si="1708"/>
        <v>n/a</v>
      </c>
      <c r="BF691" s="33">
        <f>-VLOOKUP($A691,'pl-data'!$A:$BR,8+BF$3)</f>
        <v>0</v>
      </c>
      <c r="BG691" s="33">
        <f>-VLOOKUP($A691,'pl-data'!$A:$BR,38+BG$3)</f>
        <v>0</v>
      </c>
      <c r="BH691" s="33">
        <f>-VLOOKUP($A691,'pl-data'!$A:$BR,23+BH$3)</f>
        <v>0</v>
      </c>
      <c r="BI691" s="34" t="str">
        <f t="shared" si="1710"/>
        <v>n/a</v>
      </c>
      <c r="BJ691" s="34" t="str">
        <f t="shared" si="1711"/>
        <v>n/a</v>
      </c>
      <c r="BL691" s="33">
        <f>-VLOOKUP($A691,'pl-data'!$A:$BR,8+BL$3)</f>
        <v>0</v>
      </c>
      <c r="BM691" s="33">
        <f>-VLOOKUP($A691,'pl-data'!$A:$BR,38+BM$3)</f>
        <v>0</v>
      </c>
      <c r="BN691" s="33">
        <f>-VLOOKUP($A691,'pl-data'!$A:$BR,23+BN$3)</f>
        <v>0</v>
      </c>
      <c r="BO691" s="34" t="str">
        <f t="shared" si="1713"/>
        <v>n/a</v>
      </c>
      <c r="BP691" s="34" t="str">
        <f t="shared" si="1714"/>
        <v>n/a</v>
      </c>
      <c r="BR691" s="33">
        <f>-VLOOKUP($A691,'pl-data'!$A:$BR,8+BR$3)</f>
        <v>0</v>
      </c>
      <c r="BS691" s="33">
        <f>-VLOOKUP($A691,'pl-data'!$A:$BR,38+BS$3)</f>
        <v>0</v>
      </c>
      <c r="BT691" s="33">
        <f>-VLOOKUP($A691,'pl-data'!$A:$BR,23+BT$3)</f>
        <v>0</v>
      </c>
      <c r="BU691" s="34" t="str">
        <f t="shared" si="1716"/>
        <v>n/a</v>
      </c>
      <c r="BV691" s="34" t="str">
        <f t="shared" si="1717"/>
        <v>n/a</v>
      </c>
      <c r="BX691" s="33">
        <f t="shared" si="1720"/>
        <v>0</v>
      </c>
      <c r="BY691" s="33">
        <f t="shared" si="1721"/>
        <v>0</v>
      </c>
      <c r="BZ691" s="33">
        <f t="shared" si="1722"/>
        <v>0</v>
      </c>
      <c r="CA691" s="34" t="str">
        <f t="shared" si="1718"/>
        <v>n/a</v>
      </c>
      <c r="CB691" s="34" t="str">
        <f t="shared" si="1719"/>
        <v>n/a</v>
      </c>
    </row>
    <row r="692" spans="1:80" ht="24" hidden="1" outlineLevel="1" x14ac:dyDescent="0.2">
      <c r="A692" s="49">
        <v>2687</v>
      </c>
      <c r="B692" s="18" t="str">
        <f>+masterfile!D781</f>
        <v>2687 Erträge VG zur Verrechnung § 246 (2) HGB</v>
      </c>
      <c r="D692" s="33">
        <f>-VLOOKUP($A692,'pl-data'!$A:$BR,8+D$3)</f>
        <v>0</v>
      </c>
      <c r="E692" s="33">
        <f>-VLOOKUP($A692,'pl-data'!$A:$BR,38+E$3)</f>
        <v>0</v>
      </c>
      <c r="F692" s="33">
        <f>-VLOOKUP($A692,'pl-data'!$A:$BR,23+F$3)</f>
        <v>0</v>
      </c>
      <c r="G692" s="34" t="str">
        <f t="shared" si="1683"/>
        <v>n/a</v>
      </c>
      <c r="H692" s="34" t="str">
        <f t="shared" si="1684"/>
        <v>n/a</v>
      </c>
      <c r="J692" s="33">
        <f>-VLOOKUP($A692,'pl-data'!$A:$BR,8+J$3)</f>
        <v>0</v>
      </c>
      <c r="K692" s="33">
        <f>-VLOOKUP($A692,'pl-data'!$A:$BR,38+K$3)</f>
        <v>0</v>
      </c>
      <c r="L692" s="33">
        <f>-VLOOKUP($A692,'pl-data'!$A:$BR,23+L$3)</f>
        <v>0</v>
      </c>
      <c r="M692" s="34" t="str">
        <f t="shared" si="1686"/>
        <v>n/a</v>
      </c>
      <c r="N692" s="34" t="str">
        <f t="shared" si="1687"/>
        <v>n/a</v>
      </c>
      <c r="P692" s="33">
        <f>-VLOOKUP($A692,'pl-data'!$A:$BR,8+P$3)</f>
        <v>0</v>
      </c>
      <c r="Q692" s="33">
        <f>-VLOOKUP($A692,'pl-data'!$A:$BR,38+Q$3)</f>
        <v>0</v>
      </c>
      <c r="R692" s="33">
        <f>-VLOOKUP($A692,'pl-data'!$A:$BR,23+R$3)</f>
        <v>0</v>
      </c>
      <c r="S692" s="34" t="str">
        <f t="shared" si="1689"/>
        <v>n/a</v>
      </c>
      <c r="T692" s="34" t="str">
        <f t="shared" si="1690"/>
        <v>n/a</v>
      </c>
      <c r="V692" s="33">
        <f>-VLOOKUP($A692,'pl-data'!$A:$BR,8+V$3)</f>
        <v>0</v>
      </c>
      <c r="W692" s="33">
        <f>-VLOOKUP($A692,'pl-data'!$A:$BR,38+W$3)</f>
        <v>0</v>
      </c>
      <c r="X692" s="33">
        <f>-VLOOKUP($A692,'pl-data'!$A:$BR,23+X$3)</f>
        <v>0</v>
      </c>
      <c r="Y692" s="34" t="str">
        <f t="shared" si="1692"/>
        <v>n/a</v>
      </c>
      <c r="Z692" s="34" t="str">
        <f t="shared" si="1693"/>
        <v>n/a</v>
      </c>
      <c r="AB692" s="33">
        <f>-VLOOKUP($A692,'pl-data'!$A:$BR,8+AB$3)</f>
        <v>0</v>
      </c>
      <c r="AC692" s="33">
        <f>-VLOOKUP($A692,'pl-data'!$A:$BR,38+AC$3)</f>
        <v>0</v>
      </c>
      <c r="AD692" s="33">
        <f>-VLOOKUP($A692,'pl-data'!$A:$BR,23+AD$3)</f>
        <v>0</v>
      </c>
      <c r="AE692" s="34" t="str">
        <f t="shared" si="1695"/>
        <v>n/a</v>
      </c>
      <c r="AF692" s="34" t="str">
        <f t="shared" si="1696"/>
        <v>n/a</v>
      </c>
      <c r="AH692" s="33">
        <f>-VLOOKUP($A692,'pl-data'!$A:$BR,8+AH$3)</f>
        <v>0</v>
      </c>
      <c r="AI692" s="33">
        <f>-VLOOKUP($A692,'pl-data'!$A:$BR,38+AI$3)</f>
        <v>0</v>
      </c>
      <c r="AJ692" s="33">
        <f>-VLOOKUP($A692,'pl-data'!$A:$BR,23+AJ$3)</f>
        <v>0</v>
      </c>
      <c r="AK692" s="34" t="str">
        <f t="shared" si="1698"/>
        <v>n/a</v>
      </c>
      <c r="AL692" s="34" t="str">
        <f t="shared" si="1699"/>
        <v>n/a</v>
      </c>
      <c r="AN692" s="33">
        <f>-VLOOKUP($A692,'pl-data'!$A:$BR,8+AN$3)</f>
        <v>0</v>
      </c>
      <c r="AO692" s="33">
        <f>-VLOOKUP($A692,'pl-data'!$A:$BR,38+AO$3)</f>
        <v>0</v>
      </c>
      <c r="AP692" s="33">
        <f>-VLOOKUP($A692,'pl-data'!$A:$BR,23+AP$3)</f>
        <v>0</v>
      </c>
      <c r="AQ692" s="34" t="str">
        <f t="shared" si="1701"/>
        <v>n/a</v>
      </c>
      <c r="AR692" s="34" t="str">
        <f t="shared" si="1702"/>
        <v>n/a</v>
      </c>
      <c r="AT692" s="33">
        <f>-VLOOKUP($A692,'pl-data'!$A:$BR,8+AT$3)</f>
        <v>0</v>
      </c>
      <c r="AU692" s="33">
        <f>-VLOOKUP($A692,'pl-data'!$A:$BR,38+AU$3)</f>
        <v>0</v>
      </c>
      <c r="AV692" s="33">
        <f>-VLOOKUP($A692,'pl-data'!$A:$BR,23+AV$3)</f>
        <v>0</v>
      </c>
      <c r="AW692" s="34" t="str">
        <f t="shared" si="1704"/>
        <v>n/a</v>
      </c>
      <c r="AX692" s="34" t="str">
        <f t="shared" si="1705"/>
        <v>n/a</v>
      </c>
      <c r="AZ692" s="33">
        <f>-VLOOKUP($A692,'pl-data'!$A:$BR,8+AZ$3)</f>
        <v>0</v>
      </c>
      <c r="BA692" s="33">
        <f>-VLOOKUP($A692,'pl-data'!$A:$BR,38+BA$3)</f>
        <v>0</v>
      </c>
      <c r="BB692" s="33">
        <f>-VLOOKUP($A692,'pl-data'!$A:$BR,23+BB$3)</f>
        <v>0</v>
      </c>
      <c r="BC692" s="34" t="str">
        <f t="shared" si="1707"/>
        <v>n/a</v>
      </c>
      <c r="BD692" s="34" t="str">
        <f t="shared" si="1708"/>
        <v>n/a</v>
      </c>
      <c r="BF692" s="33">
        <f>-VLOOKUP($A692,'pl-data'!$A:$BR,8+BF$3)</f>
        <v>0</v>
      </c>
      <c r="BG692" s="33">
        <f>-VLOOKUP($A692,'pl-data'!$A:$BR,38+BG$3)</f>
        <v>0</v>
      </c>
      <c r="BH692" s="33">
        <f>-VLOOKUP($A692,'pl-data'!$A:$BR,23+BH$3)</f>
        <v>0</v>
      </c>
      <c r="BI692" s="34" t="str">
        <f t="shared" si="1710"/>
        <v>n/a</v>
      </c>
      <c r="BJ692" s="34" t="str">
        <f t="shared" si="1711"/>
        <v>n/a</v>
      </c>
      <c r="BL692" s="33">
        <f>-VLOOKUP($A692,'pl-data'!$A:$BR,8+BL$3)</f>
        <v>0</v>
      </c>
      <c r="BM692" s="33">
        <f>-VLOOKUP($A692,'pl-data'!$A:$BR,38+BM$3)</f>
        <v>0</v>
      </c>
      <c r="BN692" s="33">
        <f>-VLOOKUP($A692,'pl-data'!$A:$BR,23+BN$3)</f>
        <v>0</v>
      </c>
      <c r="BO692" s="34" t="str">
        <f t="shared" si="1713"/>
        <v>n/a</v>
      </c>
      <c r="BP692" s="34" t="str">
        <f t="shared" si="1714"/>
        <v>n/a</v>
      </c>
      <c r="BR692" s="33">
        <f>-VLOOKUP($A692,'pl-data'!$A:$BR,8+BR$3)</f>
        <v>0</v>
      </c>
      <c r="BS692" s="33">
        <f>-VLOOKUP($A692,'pl-data'!$A:$BR,38+BS$3)</f>
        <v>0</v>
      </c>
      <c r="BT692" s="33">
        <f>-VLOOKUP($A692,'pl-data'!$A:$BR,23+BT$3)</f>
        <v>0</v>
      </c>
      <c r="BU692" s="34" t="str">
        <f t="shared" si="1716"/>
        <v>n/a</v>
      </c>
      <c r="BV692" s="34" t="str">
        <f t="shared" si="1717"/>
        <v>n/a</v>
      </c>
      <c r="BX692" s="33">
        <f t="shared" si="1720"/>
        <v>0</v>
      </c>
      <c r="BY692" s="33">
        <f t="shared" si="1721"/>
        <v>0</v>
      </c>
      <c r="BZ692" s="33">
        <f t="shared" si="1722"/>
        <v>0</v>
      </c>
      <c r="CA692" s="34" t="str">
        <f t="shared" si="1718"/>
        <v>n/a</v>
      </c>
      <c r="CB692" s="34" t="str">
        <f t="shared" si="1719"/>
        <v>n/a</v>
      </c>
    </row>
    <row r="693" spans="1:80" hidden="1" outlineLevel="1" x14ac:dyDescent="0.2">
      <c r="A693" s="49">
        <v>2689</v>
      </c>
      <c r="B693" s="18" t="str">
        <f>+masterfile!D782</f>
        <v>2689 Zinsähnliche Erträge verbundene UN</v>
      </c>
      <c r="D693" s="33">
        <f>-VLOOKUP($A693,'pl-data'!$A:$BR,8+D$3)</f>
        <v>0</v>
      </c>
      <c r="E693" s="33">
        <f>-VLOOKUP($A693,'pl-data'!$A:$BR,38+E$3)</f>
        <v>0</v>
      </c>
      <c r="F693" s="33">
        <f>-VLOOKUP($A693,'pl-data'!$A:$BR,23+F$3)</f>
        <v>0</v>
      </c>
      <c r="G693" s="34" t="str">
        <f t="shared" si="1683"/>
        <v>n/a</v>
      </c>
      <c r="H693" s="34" t="str">
        <f t="shared" si="1684"/>
        <v>n/a</v>
      </c>
      <c r="J693" s="33">
        <f>-VLOOKUP($A693,'pl-data'!$A:$BR,8+J$3)</f>
        <v>0</v>
      </c>
      <c r="K693" s="33">
        <f>-VLOOKUP($A693,'pl-data'!$A:$BR,38+K$3)</f>
        <v>0</v>
      </c>
      <c r="L693" s="33">
        <f>-VLOOKUP($A693,'pl-data'!$A:$BR,23+L$3)</f>
        <v>0</v>
      </c>
      <c r="M693" s="34" t="str">
        <f t="shared" si="1686"/>
        <v>n/a</v>
      </c>
      <c r="N693" s="34" t="str">
        <f t="shared" si="1687"/>
        <v>n/a</v>
      </c>
      <c r="P693" s="33">
        <f>-VLOOKUP($A693,'pl-data'!$A:$BR,8+P$3)</f>
        <v>0</v>
      </c>
      <c r="Q693" s="33">
        <f>-VLOOKUP($A693,'pl-data'!$A:$BR,38+Q$3)</f>
        <v>0</v>
      </c>
      <c r="R693" s="33">
        <f>-VLOOKUP($A693,'pl-data'!$A:$BR,23+R$3)</f>
        <v>0</v>
      </c>
      <c r="S693" s="34" t="str">
        <f t="shared" si="1689"/>
        <v>n/a</v>
      </c>
      <c r="T693" s="34" t="str">
        <f t="shared" si="1690"/>
        <v>n/a</v>
      </c>
      <c r="V693" s="33">
        <f>-VLOOKUP($A693,'pl-data'!$A:$BR,8+V$3)</f>
        <v>0</v>
      </c>
      <c r="W693" s="33">
        <f>-VLOOKUP($A693,'pl-data'!$A:$BR,38+W$3)</f>
        <v>0</v>
      </c>
      <c r="X693" s="33">
        <f>-VLOOKUP($A693,'pl-data'!$A:$BR,23+X$3)</f>
        <v>0</v>
      </c>
      <c r="Y693" s="34" t="str">
        <f t="shared" si="1692"/>
        <v>n/a</v>
      </c>
      <c r="Z693" s="34" t="str">
        <f t="shared" si="1693"/>
        <v>n/a</v>
      </c>
      <c r="AB693" s="33">
        <f>-VLOOKUP($A693,'pl-data'!$A:$BR,8+AB$3)</f>
        <v>0</v>
      </c>
      <c r="AC693" s="33">
        <f>-VLOOKUP($A693,'pl-data'!$A:$BR,38+AC$3)</f>
        <v>0</v>
      </c>
      <c r="AD693" s="33">
        <f>-VLOOKUP($A693,'pl-data'!$A:$BR,23+AD$3)</f>
        <v>0</v>
      </c>
      <c r="AE693" s="34" t="str">
        <f t="shared" si="1695"/>
        <v>n/a</v>
      </c>
      <c r="AF693" s="34" t="str">
        <f t="shared" si="1696"/>
        <v>n/a</v>
      </c>
      <c r="AH693" s="33">
        <f>-VLOOKUP($A693,'pl-data'!$A:$BR,8+AH$3)</f>
        <v>0</v>
      </c>
      <c r="AI693" s="33">
        <f>-VLOOKUP($A693,'pl-data'!$A:$BR,38+AI$3)</f>
        <v>0</v>
      </c>
      <c r="AJ693" s="33">
        <f>-VLOOKUP($A693,'pl-data'!$A:$BR,23+AJ$3)</f>
        <v>0</v>
      </c>
      <c r="AK693" s="34" t="str">
        <f t="shared" si="1698"/>
        <v>n/a</v>
      </c>
      <c r="AL693" s="34" t="str">
        <f t="shared" si="1699"/>
        <v>n/a</v>
      </c>
      <c r="AN693" s="33">
        <f>-VLOOKUP($A693,'pl-data'!$A:$BR,8+AN$3)</f>
        <v>0</v>
      </c>
      <c r="AO693" s="33">
        <f>-VLOOKUP($A693,'pl-data'!$A:$BR,38+AO$3)</f>
        <v>0</v>
      </c>
      <c r="AP693" s="33">
        <f>-VLOOKUP($A693,'pl-data'!$A:$BR,23+AP$3)</f>
        <v>0</v>
      </c>
      <c r="AQ693" s="34" t="str">
        <f t="shared" si="1701"/>
        <v>n/a</v>
      </c>
      <c r="AR693" s="34" t="str">
        <f t="shared" si="1702"/>
        <v>n/a</v>
      </c>
      <c r="AT693" s="33">
        <f>-VLOOKUP($A693,'pl-data'!$A:$BR,8+AT$3)</f>
        <v>0</v>
      </c>
      <c r="AU693" s="33">
        <f>-VLOOKUP($A693,'pl-data'!$A:$BR,38+AU$3)</f>
        <v>0</v>
      </c>
      <c r="AV693" s="33">
        <f>-VLOOKUP($A693,'pl-data'!$A:$BR,23+AV$3)</f>
        <v>0</v>
      </c>
      <c r="AW693" s="34" t="str">
        <f t="shared" si="1704"/>
        <v>n/a</v>
      </c>
      <c r="AX693" s="34" t="str">
        <f t="shared" si="1705"/>
        <v>n/a</v>
      </c>
      <c r="AZ693" s="33">
        <f>-VLOOKUP($A693,'pl-data'!$A:$BR,8+AZ$3)</f>
        <v>0</v>
      </c>
      <c r="BA693" s="33">
        <f>-VLOOKUP($A693,'pl-data'!$A:$BR,38+BA$3)</f>
        <v>0</v>
      </c>
      <c r="BB693" s="33">
        <f>-VLOOKUP($A693,'pl-data'!$A:$BR,23+BB$3)</f>
        <v>0</v>
      </c>
      <c r="BC693" s="34" t="str">
        <f t="shared" si="1707"/>
        <v>n/a</v>
      </c>
      <c r="BD693" s="34" t="str">
        <f t="shared" si="1708"/>
        <v>n/a</v>
      </c>
      <c r="BF693" s="33">
        <f>-VLOOKUP($A693,'pl-data'!$A:$BR,8+BF$3)</f>
        <v>0</v>
      </c>
      <c r="BG693" s="33">
        <f>-VLOOKUP($A693,'pl-data'!$A:$BR,38+BG$3)</f>
        <v>0</v>
      </c>
      <c r="BH693" s="33">
        <f>-VLOOKUP($A693,'pl-data'!$A:$BR,23+BH$3)</f>
        <v>0</v>
      </c>
      <c r="BI693" s="34" t="str">
        <f t="shared" si="1710"/>
        <v>n/a</v>
      </c>
      <c r="BJ693" s="34" t="str">
        <f t="shared" si="1711"/>
        <v>n/a</v>
      </c>
      <c r="BL693" s="33">
        <f>-VLOOKUP($A693,'pl-data'!$A:$BR,8+BL$3)</f>
        <v>0</v>
      </c>
      <c r="BM693" s="33">
        <f>-VLOOKUP($A693,'pl-data'!$A:$BR,38+BM$3)</f>
        <v>0</v>
      </c>
      <c r="BN693" s="33">
        <f>-VLOOKUP($A693,'pl-data'!$A:$BR,23+BN$3)</f>
        <v>0</v>
      </c>
      <c r="BO693" s="34" t="str">
        <f t="shared" si="1713"/>
        <v>n/a</v>
      </c>
      <c r="BP693" s="34" t="str">
        <f t="shared" si="1714"/>
        <v>n/a</v>
      </c>
      <c r="BR693" s="33">
        <f>-VLOOKUP($A693,'pl-data'!$A:$BR,8+BR$3)</f>
        <v>0</v>
      </c>
      <c r="BS693" s="33">
        <f>-VLOOKUP($A693,'pl-data'!$A:$BR,38+BS$3)</f>
        <v>0</v>
      </c>
      <c r="BT693" s="33">
        <f>-VLOOKUP($A693,'pl-data'!$A:$BR,23+BT$3)</f>
        <v>0</v>
      </c>
      <c r="BU693" s="34" t="str">
        <f t="shared" si="1716"/>
        <v>n/a</v>
      </c>
      <c r="BV693" s="34" t="str">
        <f t="shared" si="1717"/>
        <v>n/a</v>
      </c>
      <c r="BX693" s="33">
        <f t="shared" si="1720"/>
        <v>0</v>
      </c>
      <c r="BY693" s="33">
        <f t="shared" si="1721"/>
        <v>0</v>
      </c>
      <c r="BZ693" s="33">
        <f t="shared" si="1722"/>
        <v>0</v>
      </c>
      <c r="CA693" s="34" t="str">
        <f t="shared" si="1718"/>
        <v>n/a</v>
      </c>
      <c r="CB693" s="34" t="str">
        <f t="shared" si="1719"/>
        <v>n/a</v>
      </c>
    </row>
    <row r="694" spans="1:80" hidden="1" outlineLevel="1" x14ac:dyDescent="0.2">
      <c r="A694" s="49">
        <v>8650</v>
      </c>
      <c r="B694" s="18" t="str">
        <f>+masterfile!D1304</f>
        <v>8650 Erlöse Zinsen und Diskontspesen</v>
      </c>
      <c r="D694" s="33">
        <f>-VLOOKUP($A694,'pl-data'!$A:$BR,8+D$3)</f>
        <v>0</v>
      </c>
      <c r="E694" s="33">
        <f>-VLOOKUP($A694,'pl-data'!$A:$BR,38+E$3)</f>
        <v>0</v>
      </c>
      <c r="F694" s="33">
        <f>-VLOOKUP($A694,'pl-data'!$A:$BR,23+F$3)</f>
        <v>0</v>
      </c>
      <c r="G694" s="34" t="str">
        <f t="shared" si="1683"/>
        <v>n/a</v>
      </c>
      <c r="H694" s="34" t="str">
        <f t="shared" si="1684"/>
        <v>n/a</v>
      </c>
      <c r="J694" s="33">
        <f>-VLOOKUP($A694,'pl-data'!$A:$BR,8+J$3)</f>
        <v>0</v>
      </c>
      <c r="K694" s="33">
        <f>-VLOOKUP($A694,'pl-data'!$A:$BR,38+K$3)</f>
        <v>0</v>
      </c>
      <c r="L694" s="33">
        <f>-VLOOKUP($A694,'pl-data'!$A:$BR,23+L$3)</f>
        <v>0</v>
      </c>
      <c r="M694" s="34" t="str">
        <f t="shared" si="1686"/>
        <v>n/a</v>
      </c>
      <c r="N694" s="34" t="str">
        <f t="shared" si="1687"/>
        <v>n/a</v>
      </c>
      <c r="P694" s="33">
        <f>-VLOOKUP($A694,'pl-data'!$A:$BR,8+P$3)</f>
        <v>0</v>
      </c>
      <c r="Q694" s="33">
        <f>-VLOOKUP($A694,'pl-data'!$A:$BR,38+Q$3)</f>
        <v>0</v>
      </c>
      <c r="R694" s="33">
        <f>-VLOOKUP($A694,'pl-data'!$A:$BR,23+R$3)</f>
        <v>0</v>
      </c>
      <c r="S694" s="34" t="str">
        <f t="shared" si="1689"/>
        <v>n/a</v>
      </c>
      <c r="T694" s="34" t="str">
        <f t="shared" si="1690"/>
        <v>n/a</v>
      </c>
      <c r="V694" s="33">
        <f>-VLOOKUP($A694,'pl-data'!$A:$BR,8+V$3)</f>
        <v>0</v>
      </c>
      <c r="W694" s="33">
        <f>-VLOOKUP($A694,'pl-data'!$A:$BR,38+W$3)</f>
        <v>0</v>
      </c>
      <c r="X694" s="33">
        <f>-VLOOKUP($A694,'pl-data'!$A:$BR,23+X$3)</f>
        <v>0</v>
      </c>
      <c r="Y694" s="34" t="str">
        <f t="shared" si="1692"/>
        <v>n/a</v>
      </c>
      <c r="Z694" s="34" t="str">
        <f t="shared" si="1693"/>
        <v>n/a</v>
      </c>
      <c r="AB694" s="33">
        <f>-VLOOKUP($A694,'pl-data'!$A:$BR,8+AB$3)</f>
        <v>0</v>
      </c>
      <c r="AC694" s="33">
        <f>-VLOOKUP($A694,'pl-data'!$A:$BR,38+AC$3)</f>
        <v>0</v>
      </c>
      <c r="AD694" s="33">
        <f>-VLOOKUP($A694,'pl-data'!$A:$BR,23+AD$3)</f>
        <v>0</v>
      </c>
      <c r="AE694" s="34" t="str">
        <f t="shared" si="1695"/>
        <v>n/a</v>
      </c>
      <c r="AF694" s="34" t="str">
        <f t="shared" si="1696"/>
        <v>n/a</v>
      </c>
      <c r="AH694" s="33">
        <f>-VLOOKUP($A694,'pl-data'!$A:$BR,8+AH$3)</f>
        <v>0</v>
      </c>
      <c r="AI694" s="33">
        <f>-VLOOKUP($A694,'pl-data'!$A:$BR,38+AI$3)</f>
        <v>0</v>
      </c>
      <c r="AJ694" s="33">
        <f>-VLOOKUP($A694,'pl-data'!$A:$BR,23+AJ$3)</f>
        <v>0</v>
      </c>
      <c r="AK694" s="34" t="str">
        <f t="shared" si="1698"/>
        <v>n/a</v>
      </c>
      <c r="AL694" s="34" t="str">
        <f t="shared" si="1699"/>
        <v>n/a</v>
      </c>
      <c r="AN694" s="33">
        <f>-VLOOKUP($A694,'pl-data'!$A:$BR,8+AN$3)</f>
        <v>0</v>
      </c>
      <c r="AO694" s="33">
        <f>-VLOOKUP($A694,'pl-data'!$A:$BR,38+AO$3)</f>
        <v>0</v>
      </c>
      <c r="AP694" s="33">
        <f>-VLOOKUP($A694,'pl-data'!$A:$BR,23+AP$3)</f>
        <v>0</v>
      </c>
      <c r="AQ694" s="34" t="str">
        <f t="shared" si="1701"/>
        <v>n/a</v>
      </c>
      <c r="AR694" s="34" t="str">
        <f t="shared" si="1702"/>
        <v>n/a</v>
      </c>
      <c r="AT694" s="33">
        <f>-VLOOKUP($A694,'pl-data'!$A:$BR,8+AT$3)</f>
        <v>0</v>
      </c>
      <c r="AU694" s="33">
        <f>-VLOOKUP($A694,'pl-data'!$A:$BR,38+AU$3)</f>
        <v>0</v>
      </c>
      <c r="AV694" s="33">
        <f>-VLOOKUP($A694,'pl-data'!$A:$BR,23+AV$3)</f>
        <v>0</v>
      </c>
      <c r="AW694" s="34" t="str">
        <f t="shared" si="1704"/>
        <v>n/a</v>
      </c>
      <c r="AX694" s="34" t="str">
        <f t="shared" si="1705"/>
        <v>n/a</v>
      </c>
      <c r="AZ694" s="33">
        <f>-VLOOKUP($A694,'pl-data'!$A:$BR,8+AZ$3)</f>
        <v>0</v>
      </c>
      <c r="BA694" s="33">
        <f>-VLOOKUP($A694,'pl-data'!$A:$BR,38+BA$3)</f>
        <v>0</v>
      </c>
      <c r="BB694" s="33">
        <f>-VLOOKUP($A694,'pl-data'!$A:$BR,23+BB$3)</f>
        <v>0</v>
      </c>
      <c r="BC694" s="34" t="str">
        <f t="shared" si="1707"/>
        <v>n/a</v>
      </c>
      <c r="BD694" s="34" t="str">
        <f t="shared" si="1708"/>
        <v>n/a</v>
      </c>
      <c r="BF694" s="33">
        <f>-VLOOKUP($A694,'pl-data'!$A:$BR,8+BF$3)</f>
        <v>0</v>
      </c>
      <c r="BG694" s="33">
        <f>-VLOOKUP($A694,'pl-data'!$A:$BR,38+BG$3)</f>
        <v>0</v>
      </c>
      <c r="BH694" s="33">
        <f>-VLOOKUP($A694,'pl-data'!$A:$BR,23+BH$3)</f>
        <v>0</v>
      </c>
      <c r="BI694" s="34" t="str">
        <f t="shared" si="1710"/>
        <v>n/a</v>
      </c>
      <c r="BJ694" s="34" t="str">
        <f t="shared" si="1711"/>
        <v>n/a</v>
      </c>
      <c r="BL694" s="33">
        <f>-VLOOKUP($A694,'pl-data'!$A:$BR,8+BL$3)</f>
        <v>0</v>
      </c>
      <c r="BM694" s="33">
        <f>-VLOOKUP($A694,'pl-data'!$A:$BR,38+BM$3)</f>
        <v>0</v>
      </c>
      <c r="BN694" s="33">
        <f>-VLOOKUP($A694,'pl-data'!$A:$BR,23+BN$3)</f>
        <v>0</v>
      </c>
      <c r="BO694" s="34" t="str">
        <f t="shared" si="1713"/>
        <v>n/a</v>
      </c>
      <c r="BP694" s="34" t="str">
        <f t="shared" si="1714"/>
        <v>n/a</v>
      </c>
      <c r="BR694" s="33">
        <f>-VLOOKUP($A694,'pl-data'!$A:$BR,8+BR$3)</f>
        <v>0</v>
      </c>
      <c r="BS694" s="33">
        <f>-VLOOKUP($A694,'pl-data'!$A:$BR,38+BS$3)</f>
        <v>0</v>
      </c>
      <c r="BT694" s="33">
        <f>-VLOOKUP($A694,'pl-data'!$A:$BR,23+BT$3)</f>
        <v>0</v>
      </c>
      <c r="BU694" s="34" t="str">
        <f t="shared" si="1716"/>
        <v>n/a</v>
      </c>
      <c r="BV694" s="34" t="str">
        <f t="shared" si="1717"/>
        <v>n/a</v>
      </c>
      <c r="BX694" s="33">
        <f t="shared" si="1720"/>
        <v>0</v>
      </c>
      <c r="BY694" s="33">
        <f t="shared" si="1721"/>
        <v>0</v>
      </c>
      <c r="BZ694" s="33">
        <f t="shared" si="1722"/>
        <v>0</v>
      </c>
      <c r="CA694" s="34" t="str">
        <f t="shared" si="1718"/>
        <v>n/a</v>
      </c>
      <c r="CB694" s="34" t="str">
        <f t="shared" si="1719"/>
        <v>n/a</v>
      </c>
    </row>
    <row r="695" spans="1:80" hidden="1" outlineLevel="1" x14ac:dyDescent="0.2">
      <c r="A695" s="49">
        <v>8660</v>
      </c>
      <c r="B695" s="18" t="str">
        <f>+masterfile!D1305</f>
        <v>8660 Erl.Zinsen /Diskontspesen aus verb.UN</v>
      </c>
      <c r="D695" s="33">
        <f>-VLOOKUP($A695,'pl-data'!$A:$BR,8+D$3)</f>
        <v>0</v>
      </c>
      <c r="E695" s="33">
        <f>-VLOOKUP($A695,'pl-data'!$A:$BR,38+E$3)</f>
        <v>0</v>
      </c>
      <c r="F695" s="33">
        <f>-VLOOKUP($A695,'pl-data'!$A:$BR,23+F$3)</f>
        <v>0</v>
      </c>
      <c r="G695" s="34" t="str">
        <f t="shared" si="1683"/>
        <v>n/a</v>
      </c>
      <c r="H695" s="34" t="str">
        <f t="shared" si="1684"/>
        <v>n/a</v>
      </c>
      <c r="J695" s="33">
        <f>-VLOOKUP($A695,'pl-data'!$A:$BR,8+J$3)</f>
        <v>0</v>
      </c>
      <c r="K695" s="33">
        <f>-VLOOKUP($A695,'pl-data'!$A:$BR,38+K$3)</f>
        <v>0</v>
      </c>
      <c r="L695" s="33">
        <f>-VLOOKUP($A695,'pl-data'!$A:$BR,23+L$3)</f>
        <v>0</v>
      </c>
      <c r="M695" s="34" t="str">
        <f t="shared" si="1686"/>
        <v>n/a</v>
      </c>
      <c r="N695" s="34" t="str">
        <f t="shared" si="1687"/>
        <v>n/a</v>
      </c>
      <c r="P695" s="33">
        <f>-VLOOKUP($A695,'pl-data'!$A:$BR,8+P$3)</f>
        <v>0</v>
      </c>
      <c r="Q695" s="33">
        <f>-VLOOKUP($A695,'pl-data'!$A:$BR,38+Q$3)</f>
        <v>0</v>
      </c>
      <c r="R695" s="33">
        <f>-VLOOKUP($A695,'pl-data'!$A:$BR,23+R$3)</f>
        <v>0</v>
      </c>
      <c r="S695" s="34" t="str">
        <f t="shared" si="1689"/>
        <v>n/a</v>
      </c>
      <c r="T695" s="34" t="str">
        <f t="shared" si="1690"/>
        <v>n/a</v>
      </c>
      <c r="V695" s="33">
        <f>-VLOOKUP($A695,'pl-data'!$A:$BR,8+V$3)</f>
        <v>0</v>
      </c>
      <c r="W695" s="33">
        <f>-VLOOKUP($A695,'pl-data'!$A:$BR,38+W$3)</f>
        <v>0</v>
      </c>
      <c r="X695" s="33">
        <f>-VLOOKUP($A695,'pl-data'!$A:$BR,23+X$3)</f>
        <v>0</v>
      </c>
      <c r="Y695" s="34" t="str">
        <f t="shared" si="1692"/>
        <v>n/a</v>
      </c>
      <c r="Z695" s="34" t="str">
        <f t="shared" si="1693"/>
        <v>n/a</v>
      </c>
      <c r="AB695" s="33">
        <f>-VLOOKUP($A695,'pl-data'!$A:$BR,8+AB$3)</f>
        <v>0</v>
      </c>
      <c r="AC695" s="33">
        <f>-VLOOKUP($A695,'pl-data'!$A:$BR,38+AC$3)</f>
        <v>0</v>
      </c>
      <c r="AD695" s="33">
        <f>-VLOOKUP($A695,'pl-data'!$A:$BR,23+AD$3)</f>
        <v>0</v>
      </c>
      <c r="AE695" s="34" t="str">
        <f t="shared" si="1695"/>
        <v>n/a</v>
      </c>
      <c r="AF695" s="34" t="str">
        <f t="shared" si="1696"/>
        <v>n/a</v>
      </c>
      <c r="AH695" s="33">
        <f>-VLOOKUP($A695,'pl-data'!$A:$BR,8+AH$3)</f>
        <v>0</v>
      </c>
      <c r="AI695" s="33">
        <f>-VLOOKUP($A695,'pl-data'!$A:$BR,38+AI$3)</f>
        <v>0</v>
      </c>
      <c r="AJ695" s="33">
        <f>-VLOOKUP($A695,'pl-data'!$A:$BR,23+AJ$3)</f>
        <v>0</v>
      </c>
      <c r="AK695" s="34" t="str">
        <f t="shared" si="1698"/>
        <v>n/a</v>
      </c>
      <c r="AL695" s="34" t="str">
        <f t="shared" si="1699"/>
        <v>n/a</v>
      </c>
      <c r="AN695" s="33">
        <f>-VLOOKUP($A695,'pl-data'!$A:$BR,8+AN$3)</f>
        <v>0</v>
      </c>
      <c r="AO695" s="33">
        <f>-VLOOKUP($A695,'pl-data'!$A:$BR,38+AO$3)</f>
        <v>0</v>
      </c>
      <c r="AP695" s="33">
        <f>-VLOOKUP($A695,'pl-data'!$A:$BR,23+AP$3)</f>
        <v>0</v>
      </c>
      <c r="AQ695" s="34" t="str">
        <f t="shared" si="1701"/>
        <v>n/a</v>
      </c>
      <c r="AR695" s="34" t="str">
        <f t="shared" si="1702"/>
        <v>n/a</v>
      </c>
      <c r="AT695" s="33">
        <f>-VLOOKUP($A695,'pl-data'!$A:$BR,8+AT$3)</f>
        <v>0</v>
      </c>
      <c r="AU695" s="33">
        <f>-VLOOKUP($A695,'pl-data'!$A:$BR,38+AU$3)</f>
        <v>0</v>
      </c>
      <c r="AV695" s="33">
        <f>-VLOOKUP($A695,'pl-data'!$A:$BR,23+AV$3)</f>
        <v>0</v>
      </c>
      <c r="AW695" s="34" t="str">
        <f t="shared" si="1704"/>
        <v>n/a</v>
      </c>
      <c r="AX695" s="34" t="str">
        <f t="shared" si="1705"/>
        <v>n/a</v>
      </c>
      <c r="AZ695" s="33">
        <f>-VLOOKUP($A695,'pl-data'!$A:$BR,8+AZ$3)</f>
        <v>0</v>
      </c>
      <c r="BA695" s="33">
        <f>-VLOOKUP($A695,'pl-data'!$A:$BR,38+BA$3)</f>
        <v>0</v>
      </c>
      <c r="BB695" s="33">
        <f>-VLOOKUP($A695,'pl-data'!$A:$BR,23+BB$3)</f>
        <v>0</v>
      </c>
      <c r="BC695" s="34" t="str">
        <f t="shared" si="1707"/>
        <v>n/a</v>
      </c>
      <c r="BD695" s="34" t="str">
        <f t="shared" si="1708"/>
        <v>n/a</v>
      </c>
      <c r="BF695" s="33">
        <f>-VLOOKUP($A695,'pl-data'!$A:$BR,8+BF$3)</f>
        <v>0</v>
      </c>
      <c r="BG695" s="33">
        <f>-VLOOKUP($A695,'pl-data'!$A:$BR,38+BG$3)</f>
        <v>0</v>
      </c>
      <c r="BH695" s="33">
        <f>-VLOOKUP($A695,'pl-data'!$A:$BR,23+BH$3)</f>
        <v>0</v>
      </c>
      <c r="BI695" s="34" t="str">
        <f t="shared" si="1710"/>
        <v>n/a</v>
      </c>
      <c r="BJ695" s="34" t="str">
        <f t="shared" si="1711"/>
        <v>n/a</v>
      </c>
      <c r="BL695" s="33">
        <f>-VLOOKUP($A695,'pl-data'!$A:$BR,8+BL$3)</f>
        <v>0</v>
      </c>
      <c r="BM695" s="33">
        <f>-VLOOKUP($A695,'pl-data'!$A:$BR,38+BM$3)</f>
        <v>0</v>
      </c>
      <c r="BN695" s="33">
        <f>-VLOOKUP($A695,'pl-data'!$A:$BR,23+BN$3)</f>
        <v>0</v>
      </c>
      <c r="BO695" s="34" t="str">
        <f t="shared" si="1713"/>
        <v>n/a</v>
      </c>
      <c r="BP695" s="34" t="str">
        <f t="shared" si="1714"/>
        <v>n/a</v>
      </c>
      <c r="BR695" s="33">
        <f>-VLOOKUP($A695,'pl-data'!$A:$BR,8+BR$3)</f>
        <v>0</v>
      </c>
      <c r="BS695" s="33">
        <f>-VLOOKUP($A695,'pl-data'!$A:$BR,38+BS$3)</f>
        <v>0</v>
      </c>
      <c r="BT695" s="33">
        <f>-VLOOKUP($A695,'pl-data'!$A:$BR,23+BT$3)</f>
        <v>0</v>
      </c>
      <c r="BU695" s="34" t="str">
        <f t="shared" si="1716"/>
        <v>n/a</v>
      </c>
      <c r="BV695" s="34" t="str">
        <f t="shared" si="1717"/>
        <v>n/a</v>
      </c>
      <c r="BX695" s="33">
        <f t="shared" si="1720"/>
        <v>0</v>
      </c>
      <c r="BY695" s="33">
        <f t="shared" si="1721"/>
        <v>0</v>
      </c>
      <c r="BZ695" s="33">
        <f t="shared" si="1722"/>
        <v>0</v>
      </c>
      <c r="CA695" s="34" t="str">
        <f t="shared" si="1718"/>
        <v>n/a</v>
      </c>
      <c r="CB695" s="34" t="str">
        <f t="shared" si="1719"/>
        <v>n/a</v>
      </c>
    </row>
    <row r="696" spans="1:80" collapsed="1" x14ac:dyDescent="0.2">
      <c r="B696" s="13"/>
      <c r="D696" s="53"/>
      <c r="E696" s="53"/>
      <c r="F696" s="53"/>
      <c r="J696" s="53"/>
      <c r="K696" s="53"/>
      <c r="L696" s="53"/>
      <c r="P696" s="53"/>
      <c r="Q696" s="53"/>
      <c r="R696" s="53"/>
      <c r="V696" s="53"/>
      <c r="W696" s="53"/>
      <c r="X696" s="53"/>
      <c r="AB696" s="53"/>
      <c r="AC696" s="53"/>
      <c r="AD696" s="53"/>
      <c r="AH696" s="53"/>
      <c r="AI696" s="53"/>
      <c r="AJ696" s="53"/>
      <c r="AN696" s="53"/>
      <c r="AO696" s="53"/>
      <c r="AP696" s="53"/>
      <c r="AT696" s="53"/>
      <c r="AU696" s="53"/>
      <c r="AV696" s="53"/>
      <c r="AZ696" s="53"/>
      <c r="BA696" s="53"/>
      <c r="BB696" s="53"/>
      <c r="BF696" s="53"/>
      <c r="BG696" s="53"/>
      <c r="BH696" s="53"/>
      <c r="BL696" s="53"/>
      <c r="BM696" s="53"/>
      <c r="BN696" s="53"/>
      <c r="BR696" s="53"/>
      <c r="BS696" s="53"/>
      <c r="BT696" s="53"/>
      <c r="BX696" s="53"/>
      <c r="BY696" s="53"/>
      <c r="BZ696" s="53"/>
    </row>
    <row r="697" spans="1:80" x14ac:dyDescent="0.2">
      <c r="A697" s="49" t="s">
        <v>127</v>
      </c>
      <c r="B697" s="13" t="s">
        <v>127</v>
      </c>
      <c r="D697" s="53">
        <f t="shared" ref="D697:F697" si="1723">+SUM(D698:D735)</f>
        <v>-2.4500000000000002</v>
      </c>
      <c r="E697" s="53">
        <f t="shared" si="1723"/>
        <v>-2.5235000000000003</v>
      </c>
      <c r="F697" s="53">
        <f t="shared" si="1723"/>
        <v>0</v>
      </c>
      <c r="G697" s="34">
        <f t="shared" ref="G697:G734" si="1724">IFERROR(F697/E697-1,"n/a")</f>
        <v>-1</v>
      </c>
      <c r="H697" s="34">
        <f t="shared" ref="H697:H734" si="1725">IFERROR(F697/D697-1,"n/a")</f>
        <v>-1</v>
      </c>
      <c r="J697" s="53">
        <f t="shared" ref="J697:L697" si="1726">+SUM(J698:J735)</f>
        <v>-2.4500000000000002</v>
      </c>
      <c r="K697" s="53">
        <f t="shared" si="1726"/>
        <v>-2.5235000000000003</v>
      </c>
      <c r="L697" s="53">
        <f t="shared" si="1726"/>
        <v>0</v>
      </c>
      <c r="M697" s="34">
        <f t="shared" ref="M697:M734" si="1727">IFERROR(L697/K697-1,"n/a")</f>
        <v>-1</v>
      </c>
      <c r="N697" s="34">
        <f t="shared" ref="N697:N734" si="1728">IFERROR(L697/J697-1,"n/a")</f>
        <v>-1</v>
      </c>
      <c r="P697" s="53">
        <f t="shared" ref="P697:R697" si="1729">+SUM(P698:P735)</f>
        <v>-2.4500000000000002</v>
      </c>
      <c r="Q697" s="53">
        <f t="shared" si="1729"/>
        <v>-2.5235000000000003</v>
      </c>
      <c r="R697" s="53">
        <f t="shared" si="1729"/>
        <v>0</v>
      </c>
      <c r="S697" s="34">
        <f t="shared" ref="S697:S734" si="1730">IFERROR(R697/Q697-1,"n/a")</f>
        <v>-1</v>
      </c>
      <c r="T697" s="34">
        <f t="shared" ref="T697:T734" si="1731">IFERROR(R697/P697-1,"n/a")</f>
        <v>-1</v>
      </c>
      <c r="V697" s="53">
        <f t="shared" ref="V697:X697" si="1732">+SUM(V698:V735)</f>
        <v>-2.4500000000000002</v>
      </c>
      <c r="W697" s="53">
        <f t="shared" si="1732"/>
        <v>-2.5235000000000003</v>
      </c>
      <c r="X697" s="53">
        <f t="shared" si="1732"/>
        <v>0</v>
      </c>
      <c r="Y697" s="34">
        <f t="shared" ref="Y697:Y734" si="1733">IFERROR(X697/W697-1,"n/a")</f>
        <v>-1</v>
      </c>
      <c r="Z697" s="34">
        <f t="shared" ref="Z697:Z734" si="1734">IFERROR(X697/V697-1,"n/a")</f>
        <v>-1</v>
      </c>
      <c r="AB697" s="53">
        <f t="shared" ref="AB697:AD697" si="1735">+SUM(AB698:AB735)</f>
        <v>-2.4500000000000002</v>
      </c>
      <c r="AC697" s="53">
        <f t="shared" si="1735"/>
        <v>-2.5235000000000003</v>
      </c>
      <c r="AD697" s="53">
        <f t="shared" si="1735"/>
        <v>0</v>
      </c>
      <c r="AE697" s="34">
        <f t="shared" ref="AE697:AE734" si="1736">IFERROR(AD697/AC697-1,"n/a")</f>
        <v>-1</v>
      </c>
      <c r="AF697" s="34">
        <f t="shared" ref="AF697:AF734" si="1737">IFERROR(AD697/AB697-1,"n/a")</f>
        <v>-1</v>
      </c>
      <c r="AH697" s="53">
        <f t="shared" ref="AH697:AJ697" si="1738">+SUM(AH698:AH735)</f>
        <v>-2.4500000000000002</v>
      </c>
      <c r="AI697" s="53">
        <f t="shared" si="1738"/>
        <v>-2.5235000000000003</v>
      </c>
      <c r="AJ697" s="53">
        <f t="shared" si="1738"/>
        <v>0</v>
      </c>
      <c r="AK697" s="34">
        <f t="shared" ref="AK697:AK734" si="1739">IFERROR(AJ697/AI697-1,"n/a")</f>
        <v>-1</v>
      </c>
      <c r="AL697" s="34">
        <f t="shared" ref="AL697:AL734" si="1740">IFERROR(AJ697/AH697-1,"n/a")</f>
        <v>-1</v>
      </c>
      <c r="AN697" s="53">
        <f t="shared" ref="AN697:AP697" si="1741">+SUM(AN698:AN735)</f>
        <v>-2.4500000000000002</v>
      </c>
      <c r="AO697" s="53">
        <f t="shared" si="1741"/>
        <v>-2.5235000000000003</v>
      </c>
      <c r="AP697" s="53">
        <f t="shared" si="1741"/>
        <v>0</v>
      </c>
      <c r="AQ697" s="34">
        <f t="shared" ref="AQ697:AQ734" si="1742">IFERROR(AP697/AO697-1,"n/a")</f>
        <v>-1</v>
      </c>
      <c r="AR697" s="34">
        <f t="shared" ref="AR697:AR734" si="1743">IFERROR(AP697/AN697-1,"n/a")</f>
        <v>-1</v>
      </c>
      <c r="AT697" s="53">
        <f t="shared" ref="AT697:AV697" si="1744">+SUM(AT698:AT735)</f>
        <v>-2.4500000000000002</v>
      </c>
      <c r="AU697" s="53">
        <f t="shared" si="1744"/>
        <v>-2.5235000000000003</v>
      </c>
      <c r="AV697" s="53">
        <f t="shared" si="1744"/>
        <v>0</v>
      </c>
      <c r="AW697" s="34">
        <f t="shared" ref="AW697:AW734" si="1745">IFERROR(AV697/AU697-1,"n/a")</f>
        <v>-1</v>
      </c>
      <c r="AX697" s="34">
        <f t="shared" ref="AX697:AX734" si="1746">IFERROR(AV697/AT697-1,"n/a")</f>
        <v>-1</v>
      </c>
      <c r="AZ697" s="53">
        <f t="shared" ref="AZ697:BB697" si="1747">+SUM(AZ698:AZ735)</f>
        <v>-2.4500000000000002</v>
      </c>
      <c r="BA697" s="53">
        <f t="shared" si="1747"/>
        <v>-2.5235000000000003</v>
      </c>
      <c r="BB697" s="53">
        <f t="shared" si="1747"/>
        <v>0</v>
      </c>
      <c r="BC697" s="34">
        <f t="shared" ref="BC697:BC734" si="1748">IFERROR(BB697/BA697-1,"n/a")</f>
        <v>-1</v>
      </c>
      <c r="BD697" s="34">
        <f t="shared" ref="BD697:BD734" si="1749">IFERROR(BB697/AZ697-1,"n/a")</f>
        <v>-1</v>
      </c>
      <c r="BF697" s="53">
        <f t="shared" ref="BF697:BH697" si="1750">+SUM(BF698:BF735)</f>
        <v>-2.4500000000000002</v>
      </c>
      <c r="BG697" s="53">
        <f t="shared" si="1750"/>
        <v>-2.5235000000000003</v>
      </c>
      <c r="BH697" s="53">
        <f t="shared" si="1750"/>
        <v>0</v>
      </c>
      <c r="BI697" s="34">
        <f t="shared" ref="BI697:BI734" si="1751">IFERROR(BH697/BG697-1,"n/a")</f>
        <v>-1</v>
      </c>
      <c r="BJ697" s="34">
        <f t="shared" ref="BJ697:BJ734" si="1752">IFERROR(BH697/BF697-1,"n/a")</f>
        <v>-1</v>
      </c>
      <c r="BL697" s="53">
        <f t="shared" ref="BL697:BN697" si="1753">+SUM(BL698:BL735)</f>
        <v>-2.4500000000000002</v>
      </c>
      <c r="BM697" s="53">
        <f t="shared" si="1753"/>
        <v>-2.5235000000000003</v>
      </c>
      <c r="BN697" s="53">
        <f t="shared" si="1753"/>
        <v>0</v>
      </c>
      <c r="BO697" s="34">
        <f t="shared" ref="BO697:BO734" si="1754">IFERROR(BN697/BM697-1,"n/a")</f>
        <v>-1</v>
      </c>
      <c r="BP697" s="34">
        <f t="shared" ref="BP697:BP734" si="1755">IFERROR(BN697/BL697-1,"n/a")</f>
        <v>-1</v>
      </c>
      <c r="BR697" s="53">
        <f t="shared" ref="BR697:BT697" si="1756">+SUM(BR698:BR735)</f>
        <v>-2.4500000000000002</v>
      </c>
      <c r="BS697" s="53">
        <f t="shared" si="1756"/>
        <v>-2.5235000000000003</v>
      </c>
      <c r="BT697" s="53">
        <f t="shared" si="1756"/>
        <v>0</v>
      </c>
      <c r="BU697" s="34">
        <f t="shared" ref="BU697:BU734" si="1757">IFERROR(BT697/BS697-1,"n/a")</f>
        <v>-1</v>
      </c>
      <c r="BV697" s="34">
        <f t="shared" ref="BV697:BV734" si="1758">IFERROR(BT697/BR697-1,"n/a")</f>
        <v>-1</v>
      </c>
      <c r="BX697" s="53">
        <f>+BR697+BL697+BF697+AZ697+AT697+AN697+AH697+AB697+V697+P697+J697+D697</f>
        <v>-29.399999999999995</v>
      </c>
      <c r="BY697" s="53">
        <f>+BS697+BM697+BG697+BA697+AU697+AO697+AI697+AC697+W697+Q697+K697+E697</f>
        <v>-30.281999999999996</v>
      </c>
      <c r="BZ697" s="53">
        <f>+BT697+BN697+BH697+BB697+AV697+AP697+AJ697+AD697+X697+R697+L697+F697</f>
        <v>0</v>
      </c>
      <c r="CA697" s="34">
        <f t="shared" ref="CA697:CA734" si="1759">IFERROR(BZ697/BY697-1,"n/a")</f>
        <v>-1</v>
      </c>
      <c r="CB697" s="34">
        <f t="shared" ref="CB697:CB734" si="1760">IFERROR(BZ697/BX697-1,"n/a")</f>
        <v>-1</v>
      </c>
    </row>
    <row r="698" spans="1:80" hidden="1" outlineLevel="1" x14ac:dyDescent="0.2">
      <c r="A698" s="49">
        <v>2100</v>
      </c>
      <c r="B698" s="18" t="str">
        <f>+masterfile!D610</f>
        <v>2100 Zinsen und ähnliche Aufwendungen</v>
      </c>
      <c r="D698" s="33">
        <f>-VLOOKUP($A698,'pl-data'!$A:$BR,8+D$3)</f>
        <v>-0.11666666666666665</v>
      </c>
      <c r="E698" s="33">
        <f>-VLOOKUP($A698,'pl-data'!$A:$BR,38+E$3)</f>
        <v>-0.12016666666666666</v>
      </c>
      <c r="F698" s="33">
        <f>-VLOOKUP($A698,'pl-data'!$A:$BR,23+F$3)</f>
        <v>0</v>
      </c>
      <c r="G698" s="34">
        <f t="shared" si="1724"/>
        <v>-1</v>
      </c>
      <c r="H698" s="34">
        <f t="shared" si="1725"/>
        <v>-1</v>
      </c>
      <c r="J698" s="33">
        <f>-VLOOKUP($A698,'pl-data'!$A:$BR,8+J$3)</f>
        <v>-0.11666666666666665</v>
      </c>
      <c r="K698" s="33">
        <f>-VLOOKUP($A698,'pl-data'!$A:$BR,38+K$3)</f>
        <v>-0.12016666666666666</v>
      </c>
      <c r="L698" s="33">
        <f>-VLOOKUP($A698,'pl-data'!$A:$BR,23+L$3)</f>
        <v>0</v>
      </c>
      <c r="M698" s="34">
        <f t="shared" si="1727"/>
        <v>-1</v>
      </c>
      <c r="N698" s="34">
        <f t="shared" si="1728"/>
        <v>-1</v>
      </c>
      <c r="P698" s="33">
        <f>-VLOOKUP($A698,'pl-data'!$A:$BR,8+P$3)</f>
        <v>-0.11666666666666665</v>
      </c>
      <c r="Q698" s="33">
        <f>-VLOOKUP($A698,'pl-data'!$A:$BR,38+Q$3)</f>
        <v>-0.12016666666666666</v>
      </c>
      <c r="R698" s="33">
        <f>-VLOOKUP($A698,'pl-data'!$A:$BR,23+R$3)</f>
        <v>0</v>
      </c>
      <c r="S698" s="34">
        <f t="shared" si="1730"/>
        <v>-1</v>
      </c>
      <c r="T698" s="34">
        <f t="shared" si="1731"/>
        <v>-1</v>
      </c>
      <c r="V698" s="33">
        <f>-VLOOKUP($A698,'pl-data'!$A:$BR,8+V$3)</f>
        <v>-0.11666666666666665</v>
      </c>
      <c r="W698" s="33">
        <f>-VLOOKUP($A698,'pl-data'!$A:$BR,38+W$3)</f>
        <v>-0.12016666666666666</v>
      </c>
      <c r="X698" s="33">
        <f>-VLOOKUP($A698,'pl-data'!$A:$BR,23+X$3)</f>
        <v>0</v>
      </c>
      <c r="Y698" s="34">
        <f t="shared" si="1733"/>
        <v>-1</v>
      </c>
      <c r="Z698" s="34">
        <f t="shared" si="1734"/>
        <v>-1</v>
      </c>
      <c r="AB698" s="33">
        <f>-VLOOKUP($A698,'pl-data'!$A:$BR,8+AB$3)</f>
        <v>-0.11666666666666665</v>
      </c>
      <c r="AC698" s="33">
        <f>-VLOOKUP($A698,'pl-data'!$A:$BR,38+AC$3)</f>
        <v>-0.12016666666666666</v>
      </c>
      <c r="AD698" s="33">
        <f>-VLOOKUP($A698,'pl-data'!$A:$BR,23+AD$3)</f>
        <v>0</v>
      </c>
      <c r="AE698" s="34">
        <f t="shared" si="1736"/>
        <v>-1</v>
      </c>
      <c r="AF698" s="34">
        <f t="shared" si="1737"/>
        <v>-1</v>
      </c>
      <c r="AH698" s="33">
        <f>-VLOOKUP($A698,'pl-data'!$A:$BR,8+AH$3)</f>
        <v>-0.11666666666666665</v>
      </c>
      <c r="AI698" s="33">
        <f>-VLOOKUP($A698,'pl-data'!$A:$BR,38+AI$3)</f>
        <v>-0.12016666666666666</v>
      </c>
      <c r="AJ698" s="33">
        <f>-VLOOKUP($A698,'pl-data'!$A:$BR,23+AJ$3)</f>
        <v>0</v>
      </c>
      <c r="AK698" s="34">
        <f t="shared" si="1739"/>
        <v>-1</v>
      </c>
      <c r="AL698" s="34">
        <f t="shared" si="1740"/>
        <v>-1</v>
      </c>
      <c r="AN698" s="33">
        <f>-VLOOKUP($A698,'pl-data'!$A:$BR,8+AN$3)</f>
        <v>-0.11666666666666665</v>
      </c>
      <c r="AO698" s="33">
        <f>-VLOOKUP($A698,'pl-data'!$A:$BR,38+AO$3)</f>
        <v>-0.12016666666666666</v>
      </c>
      <c r="AP698" s="33">
        <f>-VLOOKUP($A698,'pl-data'!$A:$BR,23+AP$3)</f>
        <v>0</v>
      </c>
      <c r="AQ698" s="34">
        <f t="shared" si="1742"/>
        <v>-1</v>
      </c>
      <c r="AR698" s="34">
        <f t="shared" si="1743"/>
        <v>-1</v>
      </c>
      <c r="AT698" s="33">
        <f>-VLOOKUP($A698,'pl-data'!$A:$BR,8+AT$3)</f>
        <v>-0.11666666666666665</v>
      </c>
      <c r="AU698" s="33">
        <f>-VLOOKUP($A698,'pl-data'!$A:$BR,38+AU$3)</f>
        <v>-0.12016666666666666</v>
      </c>
      <c r="AV698" s="33">
        <f>-VLOOKUP($A698,'pl-data'!$A:$BR,23+AV$3)</f>
        <v>0</v>
      </c>
      <c r="AW698" s="34">
        <f t="shared" si="1745"/>
        <v>-1</v>
      </c>
      <c r="AX698" s="34">
        <f t="shared" si="1746"/>
        <v>-1</v>
      </c>
      <c r="AZ698" s="33">
        <f>-VLOOKUP($A698,'pl-data'!$A:$BR,8+AZ$3)</f>
        <v>-0.11666666666666665</v>
      </c>
      <c r="BA698" s="33">
        <f>-VLOOKUP($A698,'pl-data'!$A:$BR,38+BA$3)</f>
        <v>-0.12016666666666666</v>
      </c>
      <c r="BB698" s="33">
        <f>-VLOOKUP($A698,'pl-data'!$A:$BR,23+BB$3)</f>
        <v>0</v>
      </c>
      <c r="BC698" s="34">
        <f t="shared" si="1748"/>
        <v>-1</v>
      </c>
      <c r="BD698" s="34">
        <f t="shared" si="1749"/>
        <v>-1</v>
      </c>
      <c r="BF698" s="33">
        <f>-VLOOKUP($A698,'pl-data'!$A:$BR,8+BF$3)</f>
        <v>-0.11666666666666665</v>
      </c>
      <c r="BG698" s="33">
        <f>-VLOOKUP($A698,'pl-data'!$A:$BR,38+BG$3)</f>
        <v>-0.12016666666666666</v>
      </c>
      <c r="BH698" s="33">
        <f>-VLOOKUP($A698,'pl-data'!$A:$BR,23+BH$3)</f>
        <v>0</v>
      </c>
      <c r="BI698" s="34">
        <f t="shared" si="1751"/>
        <v>-1</v>
      </c>
      <c r="BJ698" s="34">
        <f t="shared" si="1752"/>
        <v>-1</v>
      </c>
      <c r="BL698" s="33">
        <f>-VLOOKUP($A698,'pl-data'!$A:$BR,8+BL$3)</f>
        <v>-0.11666666666666665</v>
      </c>
      <c r="BM698" s="33">
        <f>-VLOOKUP($A698,'pl-data'!$A:$BR,38+BM$3)</f>
        <v>-0.12016666666666666</v>
      </c>
      <c r="BN698" s="33">
        <f>-VLOOKUP($A698,'pl-data'!$A:$BR,23+BN$3)</f>
        <v>0</v>
      </c>
      <c r="BO698" s="34">
        <f t="shared" si="1754"/>
        <v>-1</v>
      </c>
      <c r="BP698" s="34">
        <f t="shared" si="1755"/>
        <v>-1</v>
      </c>
      <c r="BR698" s="33">
        <f>-VLOOKUP($A698,'pl-data'!$A:$BR,8+BR$3)</f>
        <v>-0.11666666666666665</v>
      </c>
      <c r="BS698" s="33">
        <f>-VLOOKUP($A698,'pl-data'!$A:$BR,38+BS$3)</f>
        <v>-0.12016666666666666</v>
      </c>
      <c r="BT698" s="33">
        <f>-VLOOKUP($A698,'pl-data'!$A:$BR,23+BT$3)</f>
        <v>0</v>
      </c>
      <c r="BU698" s="34">
        <f t="shared" si="1757"/>
        <v>-1</v>
      </c>
      <c r="BV698" s="34">
        <f t="shared" si="1758"/>
        <v>-1</v>
      </c>
      <c r="BX698" s="33">
        <f t="shared" ref="BX698:BX734" si="1761">+BR698+BL698+BF698+AZ698+AT698+AN698+AH698+AB698+V698+P698+J698+D698</f>
        <v>-1.4000000000000001</v>
      </c>
      <c r="BY698" s="33">
        <f t="shared" ref="BY698:BY734" si="1762">+BS698+BM698+BG698+BA698+AU698+AO698+AI698+AC698+W698+Q698+K698+E698</f>
        <v>-1.4420000000000002</v>
      </c>
      <c r="BZ698" s="33">
        <f t="shared" ref="BZ698:BZ734" si="1763">+BT698+BN698+BH698+BB698+AV698+AP698+AJ698+AD698+X698+R698+L698+F698</f>
        <v>0</v>
      </c>
      <c r="CA698" s="34">
        <f t="shared" si="1759"/>
        <v>-1</v>
      </c>
      <c r="CB698" s="34">
        <f t="shared" si="1760"/>
        <v>-1</v>
      </c>
    </row>
    <row r="699" spans="1:80" hidden="1" outlineLevel="1" x14ac:dyDescent="0.2">
      <c r="A699" s="49">
        <v>2102</v>
      </c>
      <c r="B699" s="18" t="str">
        <f>+masterfile!D611</f>
        <v>2102 N. abzugsf. and.Nebenleistg §4 (5b) EStG</v>
      </c>
      <c r="D699" s="33">
        <f>-VLOOKUP($A699,'pl-data'!$A:$BR,8+D$3)</f>
        <v>0</v>
      </c>
      <c r="E699" s="33">
        <f>-VLOOKUP($A699,'pl-data'!$A:$BR,38+E$3)</f>
        <v>0</v>
      </c>
      <c r="F699" s="33">
        <f>-VLOOKUP($A699,'pl-data'!$A:$BR,23+F$3)</f>
        <v>0</v>
      </c>
      <c r="G699" s="34" t="str">
        <f t="shared" si="1724"/>
        <v>n/a</v>
      </c>
      <c r="H699" s="34" t="str">
        <f t="shared" si="1725"/>
        <v>n/a</v>
      </c>
      <c r="J699" s="33">
        <f>-VLOOKUP($A699,'pl-data'!$A:$BR,8+J$3)</f>
        <v>0</v>
      </c>
      <c r="K699" s="33">
        <f>-VLOOKUP($A699,'pl-data'!$A:$BR,38+K$3)</f>
        <v>0</v>
      </c>
      <c r="L699" s="33">
        <f>-VLOOKUP($A699,'pl-data'!$A:$BR,23+L$3)</f>
        <v>0</v>
      </c>
      <c r="M699" s="34" t="str">
        <f t="shared" si="1727"/>
        <v>n/a</v>
      </c>
      <c r="N699" s="34" t="str">
        <f t="shared" si="1728"/>
        <v>n/a</v>
      </c>
      <c r="P699" s="33">
        <f>-VLOOKUP($A699,'pl-data'!$A:$BR,8+P$3)</f>
        <v>0</v>
      </c>
      <c r="Q699" s="33">
        <f>-VLOOKUP($A699,'pl-data'!$A:$BR,38+Q$3)</f>
        <v>0</v>
      </c>
      <c r="R699" s="33">
        <f>-VLOOKUP($A699,'pl-data'!$A:$BR,23+R$3)</f>
        <v>0</v>
      </c>
      <c r="S699" s="34" t="str">
        <f t="shared" si="1730"/>
        <v>n/a</v>
      </c>
      <c r="T699" s="34" t="str">
        <f t="shared" si="1731"/>
        <v>n/a</v>
      </c>
      <c r="V699" s="33">
        <f>-VLOOKUP($A699,'pl-data'!$A:$BR,8+V$3)</f>
        <v>0</v>
      </c>
      <c r="W699" s="33">
        <f>-VLOOKUP($A699,'pl-data'!$A:$BR,38+W$3)</f>
        <v>0</v>
      </c>
      <c r="X699" s="33">
        <f>-VLOOKUP($A699,'pl-data'!$A:$BR,23+X$3)</f>
        <v>0</v>
      </c>
      <c r="Y699" s="34" t="str">
        <f t="shared" si="1733"/>
        <v>n/a</v>
      </c>
      <c r="Z699" s="34" t="str">
        <f t="shared" si="1734"/>
        <v>n/a</v>
      </c>
      <c r="AB699" s="33">
        <f>-VLOOKUP($A699,'pl-data'!$A:$BR,8+AB$3)</f>
        <v>0</v>
      </c>
      <c r="AC699" s="33">
        <f>-VLOOKUP($A699,'pl-data'!$A:$BR,38+AC$3)</f>
        <v>0</v>
      </c>
      <c r="AD699" s="33">
        <f>-VLOOKUP($A699,'pl-data'!$A:$BR,23+AD$3)</f>
        <v>0</v>
      </c>
      <c r="AE699" s="34" t="str">
        <f t="shared" si="1736"/>
        <v>n/a</v>
      </c>
      <c r="AF699" s="34" t="str">
        <f t="shared" si="1737"/>
        <v>n/a</v>
      </c>
      <c r="AH699" s="33">
        <f>-VLOOKUP($A699,'pl-data'!$A:$BR,8+AH$3)</f>
        <v>0</v>
      </c>
      <c r="AI699" s="33">
        <f>-VLOOKUP($A699,'pl-data'!$A:$BR,38+AI$3)</f>
        <v>0</v>
      </c>
      <c r="AJ699" s="33">
        <f>-VLOOKUP($A699,'pl-data'!$A:$BR,23+AJ$3)</f>
        <v>0</v>
      </c>
      <c r="AK699" s="34" t="str">
        <f t="shared" si="1739"/>
        <v>n/a</v>
      </c>
      <c r="AL699" s="34" t="str">
        <f t="shared" si="1740"/>
        <v>n/a</v>
      </c>
      <c r="AN699" s="33">
        <f>-VLOOKUP($A699,'pl-data'!$A:$BR,8+AN$3)</f>
        <v>0</v>
      </c>
      <c r="AO699" s="33">
        <f>-VLOOKUP($A699,'pl-data'!$A:$BR,38+AO$3)</f>
        <v>0</v>
      </c>
      <c r="AP699" s="33">
        <f>-VLOOKUP($A699,'pl-data'!$A:$BR,23+AP$3)</f>
        <v>0</v>
      </c>
      <c r="AQ699" s="34" t="str">
        <f t="shared" si="1742"/>
        <v>n/a</v>
      </c>
      <c r="AR699" s="34" t="str">
        <f t="shared" si="1743"/>
        <v>n/a</v>
      </c>
      <c r="AT699" s="33">
        <f>-VLOOKUP($A699,'pl-data'!$A:$BR,8+AT$3)</f>
        <v>0</v>
      </c>
      <c r="AU699" s="33">
        <f>-VLOOKUP($A699,'pl-data'!$A:$BR,38+AU$3)</f>
        <v>0</v>
      </c>
      <c r="AV699" s="33">
        <f>-VLOOKUP($A699,'pl-data'!$A:$BR,23+AV$3)</f>
        <v>0</v>
      </c>
      <c r="AW699" s="34" t="str">
        <f t="shared" si="1745"/>
        <v>n/a</v>
      </c>
      <c r="AX699" s="34" t="str">
        <f t="shared" si="1746"/>
        <v>n/a</v>
      </c>
      <c r="AZ699" s="33">
        <f>-VLOOKUP($A699,'pl-data'!$A:$BR,8+AZ$3)</f>
        <v>0</v>
      </c>
      <c r="BA699" s="33">
        <f>-VLOOKUP($A699,'pl-data'!$A:$BR,38+BA$3)</f>
        <v>0</v>
      </c>
      <c r="BB699" s="33">
        <f>-VLOOKUP($A699,'pl-data'!$A:$BR,23+BB$3)</f>
        <v>0</v>
      </c>
      <c r="BC699" s="34" t="str">
        <f t="shared" si="1748"/>
        <v>n/a</v>
      </c>
      <c r="BD699" s="34" t="str">
        <f t="shared" si="1749"/>
        <v>n/a</v>
      </c>
      <c r="BF699" s="33">
        <f>-VLOOKUP($A699,'pl-data'!$A:$BR,8+BF$3)</f>
        <v>0</v>
      </c>
      <c r="BG699" s="33">
        <f>-VLOOKUP($A699,'pl-data'!$A:$BR,38+BG$3)</f>
        <v>0</v>
      </c>
      <c r="BH699" s="33">
        <f>-VLOOKUP($A699,'pl-data'!$A:$BR,23+BH$3)</f>
        <v>0</v>
      </c>
      <c r="BI699" s="34" t="str">
        <f t="shared" si="1751"/>
        <v>n/a</v>
      </c>
      <c r="BJ699" s="34" t="str">
        <f t="shared" si="1752"/>
        <v>n/a</v>
      </c>
      <c r="BL699" s="33">
        <f>-VLOOKUP($A699,'pl-data'!$A:$BR,8+BL$3)</f>
        <v>0</v>
      </c>
      <c r="BM699" s="33">
        <f>-VLOOKUP($A699,'pl-data'!$A:$BR,38+BM$3)</f>
        <v>0</v>
      </c>
      <c r="BN699" s="33">
        <f>-VLOOKUP($A699,'pl-data'!$A:$BR,23+BN$3)</f>
        <v>0</v>
      </c>
      <c r="BO699" s="34" t="str">
        <f t="shared" si="1754"/>
        <v>n/a</v>
      </c>
      <c r="BP699" s="34" t="str">
        <f t="shared" si="1755"/>
        <v>n/a</v>
      </c>
      <c r="BR699" s="33">
        <f>-VLOOKUP($A699,'pl-data'!$A:$BR,8+BR$3)</f>
        <v>0</v>
      </c>
      <c r="BS699" s="33">
        <f>-VLOOKUP($A699,'pl-data'!$A:$BR,38+BS$3)</f>
        <v>0</v>
      </c>
      <c r="BT699" s="33">
        <f>-VLOOKUP($A699,'pl-data'!$A:$BR,23+BT$3)</f>
        <v>0</v>
      </c>
      <c r="BU699" s="34" t="str">
        <f t="shared" si="1757"/>
        <v>n/a</v>
      </c>
      <c r="BV699" s="34" t="str">
        <f t="shared" si="1758"/>
        <v>n/a</v>
      </c>
      <c r="BX699" s="33">
        <f t="shared" si="1761"/>
        <v>0</v>
      </c>
      <c r="BY699" s="33">
        <f t="shared" si="1762"/>
        <v>0</v>
      </c>
      <c r="BZ699" s="33">
        <f t="shared" si="1763"/>
        <v>0</v>
      </c>
      <c r="CA699" s="34" t="str">
        <f t="shared" si="1759"/>
        <v>n/a</v>
      </c>
      <c r="CB699" s="34" t="str">
        <f t="shared" si="1760"/>
        <v>n/a</v>
      </c>
    </row>
    <row r="700" spans="1:80" hidden="1" outlineLevel="1" x14ac:dyDescent="0.2">
      <c r="A700" s="49">
        <v>2103</v>
      </c>
      <c r="B700" s="18" t="str">
        <f>+masterfile!D612</f>
        <v>2103 Abzugsfäh. and. Nebenleist. zu Steuern</v>
      </c>
      <c r="D700" s="33">
        <f>-VLOOKUP($A700,'pl-data'!$A:$BR,8+D$3)</f>
        <v>0</v>
      </c>
      <c r="E700" s="33">
        <f>-VLOOKUP($A700,'pl-data'!$A:$BR,38+E$3)</f>
        <v>0</v>
      </c>
      <c r="F700" s="33">
        <f>-VLOOKUP($A700,'pl-data'!$A:$BR,23+F$3)</f>
        <v>0</v>
      </c>
      <c r="G700" s="34" t="str">
        <f t="shared" si="1724"/>
        <v>n/a</v>
      </c>
      <c r="H700" s="34" t="str">
        <f t="shared" si="1725"/>
        <v>n/a</v>
      </c>
      <c r="J700" s="33">
        <f>-VLOOKUP($A700,'pl-data'!$A:$BR,8+J$3)</f>
        <v>0</v>
      </c>
      <c r="K700" s="33">
        <f>-VLOOKUP($A700,'pl-data'!$A:$BR,38+K$3)</f>
        <v>0</v>
      </c>
      <c r="L700" s="33">
        <f>-VLOOKUP($A700,'pl-data'!$A:$BR,23+L$3)</f>
        <v>0</v>
      </c>
      <c r="M700" s="34" t="str">
        <f t="shared" si="1727"/>
        <v>n/a</v>
      </c>
      <c r="N700" s="34" t="str">
        <f t="shared" si="1728"/>
        <v>n/a</v>
      </c>
      <c r="P700" s="33">
        <f>-VLOOKUP($A700,'pl-data'!$A:$BR,8+P$3)</f>
        <v>0</v>
      </c>
      <c r="Q700" s="33">
        <f>-VLOOKUP($A700,'pl-data'!$A:$BR,38+Q$3)</f>
        <v>0</v>
      </c>
      <c r="R700" s="33">
        <f>-VLOOKUP($A700,'pl-data'!$A:$BR,23+R$3)</f>
        <v>0</v>
      </c>
      <c r="S700" s="34" t="str">
        <f t="shared" si="1730"/>
        <v>n/a</v>
      </c>
      <c r="T700" s="34" t="str">
        <f t="shared" si="1731"/>
        <v>n/a</v>
      </c>
      <c r="V700" s="33">
        <f>-VLOOKUP($A700,'pl-data'!$A:$BR,8+V$3)</f>
        <v>0</v>
      </c>
      <c r="W700" s="33">
        <f>-VLOOKUP($A700,'pl-data'!$A:$BR,38+W$3)</f>
        <v>0</v>
      </c>
      <c r="X700" s="33">
        <f>-VLOOKUP($A700,'pl-data'!$A:$BR,23+X$3)</f>
        <v>0</v>
      </c>
      <c r="Y700" s="34" t="str">
        <f t="shared" si="1733"/>
        <v>n/a</v>
      </c>
      <c r="Z700" s="34" t="str">
        <f t="shared" si="1734"/>
        <v>n/a</v>
      </c>
      <c r="AB700" s="33">
        <f>-VLOOKUP($A700,'pl-data'!$A:$BR,8+AB$3)</f>
        <v>0</v>
      </c>
      <c r="AC700" s="33">
        <f>-VLOOKUP($A700,'pl-data'!$A:$BR,38+AC$3)</f>
        <v>0</v>
      </c>
      <c r="AD700" s="33">
        <f>-VLOOKUP($A700,'pl-data'!$A:$BR,23+AD$3)</f>
        <v>0</v>
      </c>
      <c r="AE700" s="34" t="str">
        <f t="shared" si="1736"/>
        <v>n/a</v>
      </c>
      <c r="AF700" s="34" t="str">
        <f t="shared" si="1737"/>
        <v>n/a</v>
      </c>
      <c r="AH700" s="33">
        <f>-VLOOKUP($A700,'pl-data'!$A:$BR,8+AH$3)</f>
        <v>0</v>
      </c>
      <c r="AI700" s="33">
        <f>-VLOOKUP($A700,'pl-data'!$A:$BR,38+AI$3)</f>
        <v>0</v>
      </c>
      <c r="AJ700" s="33">
        <f>-VLOOKUP($A700,'pl-data'!$A:$BR,23+AJ$3)</f>
        <v>0</v>
      </c>
      <c r="AK700" s="34" t="str">
        <f t="shared" si="1739"/>
        <v>n/a</v>
      </c>
      <c r="AL700" s="34" t="str">
        <f t="shared" si="1740"/>
        <v>n/a</v>
      </c>
      <c r="AN700" s="33">
        <f>-VLOOKUP($A700,'pl-data'!$A:$BR,8+AN$3)</f>
        <v>0</v>
      </c>
      <c r="AO700" s="33">
        <f>-VLOOKUP($A700,'pl-data'!$A:$BR,38+AO$3)</f>
        <v>0</v>
      </c>
      <c r="AP700" s="33">
        <f>-VLOOKUP($A700,'pl-data'!$A:$BR,23+AP$3)</f>
        <v>0</v>
      </c>
      <c r="AQ700" s="34" t="str">
        <f t="shared" si="1742"/>
        <v>n/a</v>
      </c>
      <c r="AR700" s="34" t="str">
        <f t="shared" si="1743"/>
        <v>n/a</v>
      </c>
      <c r="AT700" s="33">
        <f>-VLOOKUP($A700,'pl-data'!$A:$BR,8+AT$3)</f>
        <v>0</v>
      </c>
      <c r="AU700" s="33">
        <f>-VLOOKUP($A700,'pl-data'!$A:$BR,38+AU$3)</f>
        <v>0</v>
      </c>
      <c r="AV700" s="33">
        <f>-VLOOKUP($A700,'pl-data'!$A:$BR,23+AV$3)</f>
        <v>0</v>
      </c>
      <c r="AW700" s="34" t="str">
        <f t="shared" si="1745"/>
        <v>n/a</v>
      </c>
      <c r="AX700" s="34" t="str">
        <f t="shared" si="1746"/>
        <v>n/a</v>
      </c>
      <c r="AZ700" s="33">
        <f>-VLOOKUP($A700,'pl-data'!$A:$BR,8+AZ$3)</f>
        <v>0</v>
      </c>
      <c r="BA700" s="33">
        <f>-VLOOKUP($A700,'pl-data'!$A:$BR,38+BA$3)</f>
        <v>0</v>
      </c>
      <c r="BB700" s="33">
        <f>-VLOOKUP($A700,'pl-data'!$A:$BR,23+BB$3)</f>
        <v>0</v>
      </c>
      <c r="BC700" s="34" t="str">
        <f t="shared" si="1748"/>
        <v>n/a</v>
      </c>
      <c r="BD700" s="34" t="str">
        <f t="shared" si="1749"/>
        <v>n/a</v>
      </c>
      <c r="BF700" s="33">
        <f>-VLOOKUP($A700,'pl-data'!$A:$BR,8+BF$3)</f>
        <v>0</v>
      </c>
      <c r="BG700" s="33">
        <f>-VLOOKUP($A700,'pl-data'!$A:$BR,38+BG$3)</f>
        <v>0</v>
      </c>
      <c r="BH700" s="33">
        <f>-VLOOKUP($A700,'pl-data'!$A:$BR,23+BH$3)</f>
        <v>0</v>
      </c>
      <c r="BI700" s="34" t="str">
        <f t="shared" si="1751"/>
        <v>n/a</v>
      </c>
      <c r="BJ700" s="34" t="str">
        <f t="shared" si="1752"/>
        <v>n/a</v>
      </c>
      <c r="BL700" s="33">
        <f>-VLOOKUP($A700,'pl-data'!$A:$BR,8+BL$3)</f>
        <v>0</v>
      </c>
      <c r="BM700" s="33">
        <f>-VLOOKUP($A700,'pl-data'!$A:$BR,38+BM$3)</f>
        <v>0</v>
      </c>
      <c r="BN700" s="33">
        <f>-VLOOKUP($A700,'pl-data'!$A:$BR,23+BN$3)</f>
        <v>0</v>
      </c>
      <c r="BO700" s="34" t="str">
        <f t="shared" si="1754"/>
        <v>n/a</v>
      </c>
      <c r="BP700" s="34" t="str">
        <f t="shared" si="1755"/>
        <v>n/a</v>
      </c>
      <c r="BR700" s="33">
        <f>-VLOOKUP($A700,'pl-data'!$A:$BR,8+BR$3)</f>
        <v>0</v>
      </c>
      <c r="BS700" s="33">
        <f>-VLOOKUP($A700,'pl-data'!$A:$BR,38+BS$3)</f>
        <v>0</v>
      </c>
      <c r="BT700" s="33">
        <f>-VLOOKUP($A700,'pl-data'!$A:$BR,23+BT$3)</f>
        <v>0</v>
      </c>
      <c r="BU700" s="34" t="str">
        <f t="shared" si="1757"/>
        <v>n/a</v>
      </c>
      <c r="BV700" s="34" t="str">
        <f t="shared" si="1758"/>
        <v>n/a</v>
      </c>
      <c r="BX700" s="33">
        <f t="shared" si="1761"/>
        <v>0</v>
      </c>
      <c r="BY700" s="33">
        <f t="shared" si="1762"/>
        <v>0</v>
      </c>
      <c r="BZ700" s="33">
        <f t="shared" si="1763"/>
        <v>0</v>
      </c>
      <c r="CA700" s="34" t="str">
        <f t="shared" si="1759"/>
        <v>n/a</v>
      </c>
      <c r="CB700" s="34" t="str">
        <f t="shared" si="1760"/>
        <v>n/a</v>
      </c>
    </row>
    <row r="701" spans="1:80" hidden="1" outlineLevel="1" x14ac:dyDescent="0.2">
      <c r="A701" s="49">
        <v>2104</v>
      </c>
      <c r="B701" s="18" t="str">
        <f>+masterfile!D613</f>
        <v>2104 Nicht abzugsfäh.and.Nebenleist.z.Steuern</v>
      </c>
      <c r="D701" s="33">
        <f>-VLOOKUP($A701,'pl-data'!$A:$BR,8+D$3)</f>
        <v>0</v>
      </c>
      <c r="E701" s="33">
        <f>-VLOOKUP($A701,'pl-data'!$A:$BR,38+E$3)</f>
        <v>0</v>
      </c>
      <c r="F701" s="33">
        <f>-VLOOKUP($A701,'pl-data'!$A:$BR,23+F$3)</f>
        <v>0</v>
      </c>
      <c r="G701" s="34" t="str">
        <f t="shared" si="1724"/>
        <v>n/a</v>
      </c>
      <c r="H701" s="34" t="str">
        <f t="shared" si="1725"/>
        <v>n/a</v>
      </c>
      <c r="J701" s="33">
        <f>-VLOOKUP($A701,'pl-data'!$A:$BR,8+J$3)</f>
        <v>0</v>
      </c>
      <c r="K701" s="33">
        <f>-VLOOKUP($A701,'pl-data'!$A:$BR,38+K$3)</f>
        <v>0</v>
      </c>
      <c r="L701" s="33">
        <f>-VLOOKUP($A701,'pl-data'!$A:$BR,23+L$3)</f>
        <v>0</v>
      </c>
      <c r="M701" s="34" t="str">
        <f t="shared" si="1727"/>
        <v>n/a</v>
      </c>
      <c r="N701" s="34" t="str">
        <f t="shared" si="1728"/>
        <v>n/a</v>
      </c>
      <c r="P701" s="33">
        <f>-VLOOKUP($A701,'pl-data'!$A:$BR,8+P$3)</f>
        <v>0</v>
      </c>
      <c r="Q701" s="33">
        <f>-VLOOKUP($A701,'pl-data'!$A:$BR,38+Q$3)</f>
        <v>0</v>
      </c>
      <c r="R701" s="33">
        <f>-VLOOKUP($A701,'pl-data'!$A:$BR,23+R$3)</f>
        <v>0</v>
      </c>
      <c r="S701" s="34" t="str">
        <f t="shared" si="1730"/>
        <v>n/a</v>
      </c>
      <c r="T701" s="34" t="str">
        <f t="shared" si="1731"/>
        <v>n/a</v>
      </c>
      <c r="V701" s="33">
        <f>-VLOOKUP($A701,'pl-data'!$A:$BR,8+V$3)</f>
        <v>0</v>
      </c>
      <c r="W701" s="33">
        <f>-VLOOKUP($A701,'pl-data'!$A:$BR,38+W$3)</f>
        <v>0</v>
      </c>
      <c r="X701" s="33">
        <f>-VLOOKUP($A701,'pl-data'!$A:$BR,23+X$3)</f>
        <v>0</v>
      </c>
      <c r="Y701" s="34" t="str">
        <f t="shared" si="1733"/>
        <v>n/a</v>
      </c>
      <c r="Z701" s="34" t="str">
        <f t="shared" si="1734"/>
        <v>n/a</v>
      </c>
      <c r="AB701" s="33">
        <f>-VLOOKUP($A701,'pl-data'!$A:$BR,8+AB$3)</f>
        <v>0</v>
      </c>
      <c r="AC701" s="33">
        <f>-VLOOKUP($A701,'pl-data'!$A:$BR,38+AC$3)</f>
        <v>0</v>
      </c>
      <c r="AD701" s="33">
        <f>-VLOOKUP($A701,'pl-data'!$A:$BR,23+AD$3)</f>
        <v>0</v>
      </c>
      <c r="AE701" s="34" t="str">
        <f t="shared" si="1736"/>
        <v>n/a</v>
      </c>
      <c r="AF701" s="34" t="str">
        <f t="shared" si="1737"/>
        <v>n/a</v>
      </c>
      <c r="AH701" s="33">
        <f>-VLOOKUP($A701,'pl-data'!$A:$BR,8+AH$3)</f>
        <v>0</v>
      </c>
      <c r="AI701" s="33">
        <f>-VLOOKUP($A701,'pl-data'!$A:$BR,38+AI$3)</f>
        <v>0</v>
      </c>
      <c r="AJ701" s="33">
        <f>-VLOOKUP($A701,'pl-data'!$A:$BR,23+AJ$3)</f>
        <v>0</v>
      </c>
      <c r="AK701" s="34" t="str">
        <f t="shared" si="1739"/>
        <v>n/a</v>
      </c>
      <c r="AL701" s="34" t="str">
        <f t="shared" si="1740"/>
        <v>n/a</v>
      </c>
      <c r="AN701" s="33">
        <f>-VLOOKUP($A701,'pl-data'!$A:$BR,8+AN$3)</f>
        <v>0</v>
      </c>
      <c r="AO701" s="33">
        <f>-VLOOKUP($A701,'pl-data'!$A:$BR,38+AO$3)</f>
        <v>0</v>
      </c>
      <c r="AP701" s="33">
        <f>-VLOOKUP($A701,'pl-data'!$A:$BR,23+AP$3)</f>
        <v>0</v>
      </c>
      <c r="AQ701" s="34" t="str">
        <f t="shared" si="1742"/>
        <v>n/a</v>
      </c>
      <c r="AR701" s="34" t="str">
        <f t="shared" si="1743"/>
        <v>n/a</v>
      </c>
      <c r="AT701" s="33">
        <f>-VLOOKUP($A701,'pl-data'!$A:$BR,8+AT$3)</f>
        <v>0</v>
      </c>
      <c r="AU701" s="33">
        <f>-VLOOKUP($A701,'pl-data'!$A:$BR,38+AU$3)</f>
        <v>0</v>
      </c>
      <c r="AV701" s="33">
        <f>-VLOOKUP($A701,'pl-data'!$A:$BR,23+AV$3)</f>
        <v>0</v>
      </c>
      <c r="AW701" s="34" t="str">
        <f t="shared" si="1745"/>
        <v>n/a</v>
      </c>
      <c r="AX701" s="34" t="str">
        <f t="shared" si="1746"/>
        <v>n/a</v>
      </c>
      <c r="AZ701" s="33">
        <f>-VLOOKUP($A701,'pl-data'!$A:$BR,8+AZ$3)</f>
        <v>0</v>
      </c>
      <c r="BA701" s="33">
        <f>-VLOOKUP($A701,'pl-data'!$A:$BR,38+BA$3)</f>
        <v>0</v>
      </c>
      <c r="BB701" s="33">
        <f>-VLOOKUP($A701,'pl-data'!$A:$BR,23+BB$3)</f>
        <v>0</v>
      </c>
      <c r="BC701" s="34" t="str">
        <f t="shared" si="1748"/>
        <v>n/a</v>
      </c>
      <c r="BD701" s="34" t="str">
        <f t="shared" si="1749"/>
        <v>n/a</v>
      </c>
      <c r="BF701" s="33">
        <f>-VLOOKUP($A701,'pl-data'!$A:$BR,8+BF$3)</f>
        <v>0</v>
      </c>
      <c r="BG701" s="33">
        <f>-VLOOKUP($A701,'pl-data'!$A:$BR,38+BG$3)</f>
        <v>0</v>
      </c>
      <c r="BH701" s="33">
        <f>-VLOOKUP($A701,'pl-data'!$A:$BR,23+BH$3)</f>
        <v>0</v>
      </c>
      <c r="BI701" s="34" t="str">
        <f t="shared" si="1751"/>
        <v>n/a</v>
      </c>
      <c r="BJ701" s="34" t="str">
        <f t="shared" si="1752"/>
        <v>n/a</v>
      </c>
      <c r="BL701" s="33">
        <f>-VLOOKUP($A701,'pl-data'!$A:$BR,8+BL$3)</f>
        <v>0</v>
      </c>
      <c r="BM701" s="33">
        <f>-VLOOKUP($A701,'pl-data'!$A:$BR,38+BM$3)</f>
        <v>0</v>
      </c>
      <c r="BN701" s="33">
        <f>-VLOOKUP($A701,'pl-data'!$A:$BR,23+BN$3)</f>
        <v>0</v>
      </c>
      <c r="BO701" s="34" t="str">
        <f t="shared" si="1754"/>
        <v>n/a</v>
      </c>
      <c r="BP701" s="34" t="str">
        <f t="shared" si="1755"/>
        <v>n/a</v>
      </c>
      <c r="BR701" s="33">
        <f>-VLOOKUP($A701,'pl-data'!$A:$BR,8+BR$3)</f>
        <v>0</v>
      </c>
      <c r="BS701" s="33">
        <f>-VLOOKUP($A701,'pl-data'!$A:$BR,38+BS$3)</f>
        <v>0</v>
      </c>
      <c r="BT701" s="33">
        <f>-VLOOKUP($A701,'pl-data'!$A:$BR,23+BT$3)</f>
        <v>0</v>
      </c>
      <c r="BU701" s="34" t="str">
        <f t="shared" si="1757"/>
        <v>n/a</v>
      </c>
      <c r="BV701" s="34" t="str">
        <f t="shared" si="1758"/>
        <v>n/a</v>
      </c>
      <c r="BX701" s="33">
        <f t="shared" si="1761"/>
        <v>0</v>
      </c>
      <c r="BY701" s="33">
        <f t="shared" si="1762"/>
        <v>0</v>
      </c>
      <c r="BZ701" s="33">
        <f t="shared" si="1763"/>
        <v>0</v>
      </c>
      <c r="CA701" s="34" t="str">
        <f t="shared" si="1759"/>
        <v>n/a</v>
      </c>
      <c r="CB701" s="34" t="str">
        <f t="shared" si="1760"/>
        <v>n/a</v>
      </c>
    </row>
    <row r="702" spans="1:80" hidden="1" outlineLevel="1" x14ac:dyDescent="0.2">
      <c r="A702" s="49">
        <v>2105</v>
      </c>
      <c r="B702" s="18" t="str">
        <f>+masterfile!D614</f>
        <v>2105 Zinsaufw. § 233a AO nicht abzugsfähig</v>
      </c>
      <c r="D702" s="33">
        <f>-VLOOKUP($A702,'pl-data'!$A:$BR,8+D$3)</f>
        <v>0</v>
      </c>
      <c r="E702" s="33">
        <f>-VLOOKUP($A702,'pl-data'!$A:$BR,38+E$3)</f>
        <v>0</v>
      </c>
      <c r="F702" s="33">
        <f>-VLOOKUP($A702,'pl-data'!$A:$BR,23+F$3)</f>
        <v>0</v>
      </c>
      <c r="G702" s="34" t="str">
        <f t="shared" si="1724"/>
        <v>n/a</v>
      </c>
      <c r="H702" s="34" t="str">
        <f t="shared" si="1725"/>
        <v>n/a</v>
      </c>
      <c r="J702" s="33">
        <f>-VLOOKUP($A702,'pl-data'!$A:$BR,8+J$3)</f>
        <v>0</v>
      </c>
      <c r="K702" s="33">
        <f>-VLOOKUP($A702,'pl-data'!$A:$BR,38+K$3)</f>
        <v>0</v>
      </c>
      <c r="L702" s="33">
        <f>-VLOOKUP($A702,'pl-data'!$A:$BR,23+L$3)</f>
        <v>0</v>
      </c>
      <c r="M702" s="34" t="str">
        <f t="shared" si="1727"/>
        <v>n/a</v>
      </c>
      <c r="N702" s="34" t="str">
        <f t="shared" si="1728"/>
        <v>n/a</v>
      </c>
      <c r="P702" s="33">
        <f>-VLOOKUP($A702,'pl-data'!$A:$BR,8+P$3)</f>
        <v>0</v>
      </c>
      <c r="Q702" s="33">
        <f>-VLOOKUP($A702,'pl-data'!$A:$BR,38+Q$3)</f>
        <v>0</v>
      </c>
      <c r="R702" s="33">
        <f>-VLOOKUP($A702,'pl-data'!$A:$BR,23+R$3)</f>
        <v>0</v>
      </c>
      <c r="S702" s="34" t="str">
        <f t="shared" si="1730"/>
        <v>n/a</v>
      </c>
      <c r="T702" s="34" t="str">
        <f t="shared" si="1731"/>
        <v>n/a</v>
      </c>
      <c r="V702" s="33">
        <f>-VLOOKUP($A702,'pl-data'!$A:$BR,8+V$3)</f>
        <v>0</v>
      </c>
      <c r="W702" s="33">
        <f>-VLOOKUP($A702,'pl-data'!$A:$BR,38+W$3)</f>
        <v>0</v>
      </c>
      <c r="X702" s="33">
        <f>-VLOOKUP($A702,'pl-data'!$A:$BR,23+X$3)</f>
        <v>0</v>
      </c>
      <c r="Y702" s="34" t="str">
        <f t="shared" si="1733"/>
        <v>n/a</v>
      </c>
      <c r="Z702" s="34" t="str">
        <f t="shared" si="1734"/>
        <v>n/a</v>
      </c>
      <c r="AB702" s="33">
        <f>-VLOOKUP($A702,'pl-data'!$A:$BR,8+AB$3)</f>
        <v>0</v>
      </c>
      <c r="AC702" s="33">
        <f>-VLOOKUP($A702,'pl-data'!$A:$BR,38+AC$3)</f>
        <v>0</v>
      </c>
      <c r="AD702" s="33">
        <f>-VLOOKUP($A702,'pl-data'!$A:$BR,23+AD$3)</f>
        <v>0</v>
      </c>
      <c r="AE702" s="34" t="str">
        <f t="shared" si="1736"/>
        <v>n/a</v>
      </c>
      <c r="AF702" s="34" t="str">
        <f t="shared" si="1737"/>
        <v>n/a</v>
      </c>
      <c r="AH702" s="33">
        <f>-VLOOKUP($A702,'pl-data'!$A:$BR,8+AH$3)</f>
        <v>0</v>
      </c>
      <c r="AI702" s="33">
        <f>-VLOOKUP($A702,'pl-data'!$A:$BR,38+AI$3)</f>
        <v>0</v>
      </c>
      <c r="AJ702" s="33">
        <f>-VLOOKUP($A702,'pl-data'!$A:$BR,23+AJ$3)</f>
        <v>0</v>
      </c>
      <c r="AK702" s="34" t="str">
        <f t="shared" si="1739"/>
        <v>n/a</v>
      </c>
      <c r="AL702" s="34" t="str">
        <f t="shared" si="1740"/>
        <v>n/a</v>
      </c>
      <c r="AN702" s="33">
        <f>-VLOOKUP($A702,'pl-data'!$A:$BR,8+AN$3)</f>
        <v>0</v>
      </c>
      <c r="AO702" s="33">
        <f>-VLOOKUP($A702,'pl-data'!$A:$BR,38+AO$3)</f>
        <v>0</v>
      </c>
      <c r="AP702" s="33">
        <f>-VLOOKUP($A702,'pl-data'!$A:$BR,23+AP$3)</f>
        <v>0</v>
      </c>
      <c r="AQ702" s="34" t="str">
        <f t="shared" si="1742"/>
        <v>n/a</v>
      </c>
      <c r="AR702" s="34" t="str">
        <f t="shared" si="1743"/>
        <v>n/a</v>
      </c>
      <c r="AT702" s="33">
        <f>-VLOOKUP($A702,'pl-data'!$A:$BR,8+AT$3)</f>
        <v>0</v>
      </c>
      <c r="AU702" s="33">
        <f>-VLOOKUP($A702,'pl-data'!$A:$BR,38+AU$3)</f>
        <v>0</v>
      </c>
      <c r="AV702" s="33">
        <f>-VLOOKUP($A702,'pl-data'!$A:$BR,23+AV$3)</f>
        <v>0</v>
      </c>
      <c r="AW702" s="34" t="str">
        <f t="shared" si="1745"/>
        <v>n/a</v>
      </c>
      <c r="AX702" s="34" t="str">
        <f t="shared" si="1746"/>
        <v>n/a</v>
      </c>
      <c r="AZ702" s="33">
        <f>-VLOOKUP($A702,'pl-data'!$A:$BR,8+AZ$3)</f>
        <v>0</v>
      </c>
      <c r="BA702" s="33">
        <f>-VLOOKUP($A702,'pl-data'!$A:$BR,38+BA$3)</f>
        <v>0</v>
      </c>
      <c r="BB702" s="33">
        <f>-VLOOKUP($A702,'pl-data'!$A:$BR,23+BB$3)</f>
        <v>0</v>
      </c>
      <c r="BC702" s="34" t="str">
        <f t="shared" si="1748"/>
        <v>n/a</v>
      </c>
      <c r="BD702" s="34" t="str">
        <f t="shared" si="1749"/>
        <v>n/a</v>
      </c>
      <c r="BF702" s="33">
        <f>-VLOOKUP($A702,'pl-data'!$A:$BR,8+BF$3)</f>
        <v>0</v>
      </c>
      <c r="BG702" s="33">
        <f>-VLOOKUP($A702,'pl-data'!$A:$BR,38+BG$3)</f>
        <v>0</v>
      </c>
      <c r="BH702" s="33">
        <f>-VLOOKUP($A702,'pl-data'!$A:$BR,23+BH$3)</f>
        <v>0</v>
      </c>
      <c r="BI702" s="34" t="str">
        <f t="shared" si="1751"/>
        <v>n/a</v>
      </c>
      <c r="BJ702" s="34" t="str">
        <f t="shared" si="1752"/>
        <v>n/a</v>
      </c>
      <c r="BL702" s="33">
        <f>-VLOOKUP($A702,'pl-data'!$A:$BR,8+BL$3)</f>
        <v>0</v>
      </c>
      <c r="BM702" s="33">
        <f>-VLOOKUP($A702,'pl-data'!$A:$BR,38+BM$3)</f>
        <v>0</v>
      </c>
      <c r="BN702" s="33">
        <f>-VLOOKUP($A702,'pl-data'!$A:$BR,23+BN$3)</f>
        <v>0</v>
      </c>
      <c r="BO702" s="34" t="str">
        <f t="shared" si="1754"/>
        <v>n/a</v>
      </c>
      <c r="BP702" s="34" t="str">
        <f t="shared" si="1755"/>
        <v>n/a</v>
      </c>
      <c r="BR702" s="33">
        <f>-VLOOKUP($A702,'pl-data'!$A:$BR,8+BR$3)</f>
        <v>0</v>
      </c>
      <c r="BS702" s="33">
        <f>-VLOOKUP($A702,'pl-data'!$A:$BR,38+BS$3)</f>
        <v>0</v>
      </c>
      <c r="BT702" s="33">
        <f>-VLOOKUP($A702,'pl-data'!$A:$BR,23+BT$3)</f>
        <v>0</v>
      </c>
      <c r="BU702" s="34" t="str">
        <f t="shared" si="1757"/>
        <v>n/a</v>
      </c>
      <c r="BV702" s="34" t="str">
        <f t="shared" si="1758"/>
        <v>n/a</v>
      </c>
      <c r="BX702" s="33">
        <f t="shared" si="1761"/>
        <v>0</v>
      </c>
      <c r="BY702" s="33">
        <f t="shared" si="1762"/>
        <v>0</v>
      </c>
      <c r="BZ702" s="33">
        <f t="shared" si="1763"/>
        <v>0</v>
      </c>
      <c r="CA702" s="34" t="str">
        <f t="shared" si="1759"/>
        <v>n/a</v>
      </c>
      <c r="CB702" s="34" t="str">
        <f t="shared" si="1760"/>
        <v>n/a</v>
      </c>
    </row>
    <row r="703" spans="1:80" hidden="1" outlineLevel="1" x14ac:dyDescent="0.2">
      <c r="A703" s="49">
        <v>2107</v>
      </c>
      <c r="B703" s="18" t="str">
        <f>+masterfile!D615</f>
        <v>2107 Zinsaufw. § 233a AO abzugsfähig</v>
      </c>
      <c r="D703" s="33">
        <f>-VLOOKUP($A703,'pl-data'!$A:$BR,8+D$3)</f>
        <v>0</v>
      </c>
      <c r="E703" s="33">
        <f>-VLOOKUP($A703,'pl-data'!$A:$BR,38+E$3)</f>
        <v>0</v>
      </c>
      <c r="F703" s="33">
        <f>-VLOOKUP($A703,'pl-data'!$A:$BR,23+F$3)</f>
        <v>0</v>
      </c>
      <c r="G703" s="34" t="str">
        <f t="shared" si="1724"/>
        <v>n/a</v>
      </c>
      <c r="H703" s="34" t="str">
        <f t="shared" si="1725"/>
        <v>n/a</v>
      </c>
      <c r="J703" s="33">
        <f>-VLOOKUP($A703,'pl-data'!$A:$BR,8+J$3)</f>
        <v>0</v>
      </c>
      <c r="K703" s="33">
        <f>-VLOOKUP($A703,'pl-data'!$A:$BR,38+K$3)</f>
        <v>0</v>
      </c>
      <c r="L703" s="33">
        <f>-VLOOKUP($A703,'pl-data'!$A:$BR,23+L$3)</f>
        <v>0</v>
      </c>
      <c r="M703" s="34" t="str">
        <f t="shared" si="1727"/>
        <v>n/a</v>
      </c>
      <c r="N703" s="34" t="str">
        <f t="shared" si="1728"/>
        <v>n/a</v>
      </c>
      <c r="P703" s="33">
        <f>-VLOOKUP($A703,'pl-data'!$A:$BR,8+P$3)</f>
        <v>0</v>
      </c>
      <c r="Q703" s="33">
        <f>-VLOOKUP($A703,'pl-data'!$A:$BR,38+Q$3)</f>
        <v>0</v>
      </c>
      <c r="R703" s="33">
        <f>-VLOOKUP($A703,'pl-data'!$A:$BR,23+R$3)</f>
        <v>0</v>
      </c>
      <c r="S703" s="34" t="str">
        <f t="shared" si="1730"/>
        <v>n/a</v>
      </c>
      <c r="T703" s="34" t="str">
        <f t="shared" si="1731"/>
        <v>n/a</v>
      </c>
      <c r="V703" s="33">
        <f>-VLOOKUP($A703,'pl-data'!$A:$BR,8+V$3)</f>
        <v>0</v>
      </c>
      <c r="W703" s="33">
        <f>-VLOOKUP($A703,'pl-data'!$A:$BR,38+W$3)</f>
        <v>0</v>
      </c>
      <c r="X703" s="33">
        <f>-VLOOKUP($A703,'pl-data'!$A:$BR,23+X$3)</f>
        <v>0</v>
      </c>
      <c r="Y703" s="34" t="str">
        <f t="shared" si="1733"/>
        <v>n/a</v>
      </c>
      <c r="Z703" s="34" t="str">
        <f t="shared" si="1734"/>
        <v>n/a</v>
      </c>
      <c r="AB703" s="33">
        <f>-VLOOKUP($A703,'pl-data'!$A:$BR,8+AB$3)</f>
        <v>0</v>
      </c>
      <c r="AC703" s="33">
        <f>-VLOOKUP($A703,'pl-data'!$A:$BR,38+AC$3)</f>
        <v>0</v>
      </c>
      <c r="AD703" s="33">
        <f>-VLOOKUP($A703,'pl-data'!$A:$BR,23+AD$3)</f>
        <v>0</v>
      </c>
      <c r="AE703" s="34" t="str">
        <f t="shared" si="1736"/>
        <v>n/a</v>
      </c>
      <c r="AF703" s="34" t="str">
        <f t="shared" si="1737"/>
        <v>n/a</v>
      </c>
      <c r="AH703" s="33">
        <f>-VLOOKUP($A703,'pl-data'!$A:$BR,8+AH$3)</f>
        <v>0</v>
      </c>
      <c r="AI703" s="33">
        <f>-VLOOKUP($A703,'pl-data'!$A:$BR,38+AI$3)</f>
        <v>0</v>
      </c>
      <c r="AJ703" s="33">
        <f>-VLOOKUP($A703,'pl-data'!$A:$BR,23+AJ$3)</f>
        <v>0</v>
      </c>
      <c r="AK703" s="34" t="str">
        <f t="shared" si="1739"/>
        <v>n/a</v>
      </c>
      <c r="AL703" s="34" t="str">
        <f t="shared" si="1740"/>
        <v>n/a</v>
      </c>
      <c r="AN703" s="33">
        <f>-VLOOKUP($A703,'pl-data'!$A:$BR,8+AN$3)</f>
        <v>0</v>
      </c>
      <c r="AO703" s="33">
        <f>-VLOOKUP($A703,'pl-data'!$A:$BR,38+AO$3)</f>
        <v>0</v>
      </c>
      <c r="AP703" s="33">
        <f>-VLOOKUP($A703,'pl-data'!$A:$BR,23+AP$3)</f>
        <v>0</v>
      </c>
      <c r="AQ703" s="34" t="str">
        <f t="shared" si="1742"/>
        <v>n/a</v>
      </c>
      <c r="AR703" s="34" t="str">
        <f t="shared" si="1743"/>
        <v>n/a</v>
      </c>
      <c r="AT703" s="33">
        <f>-VLOOKUP($A703,'pl-data'!$A:$BR,8+AT$3)</f>
        <v>0</v>
      </c>
      <c r="AU703" s="33">
        <f>-VLOOKUP($A703,'pl-data'!$A:$BR,38+AU$3)</f>
        <v>0</v>
      </c>
      <c r="AV703" s="33">
        <f>-VLOOKUP($A703,'pl-data'!$A:$BR,23+AV$3)</f>
        <v>0</v>
      </c>
      <c r="AW703" s="34" t="str">
        <f t="shared" si="1745"/>
        <v>n/a</v>
      </c>
      <c r="AX703" s="34" t="str">
        <f t="shared" si="1746"/>
        <v>n/a</v>
      </c>
      <c r="AZ703" s="33">
        <f>-VLOOKUP($A703,'pl-data'!$A:$BR,8+AZ$3)</f>
        <v>0</v>
      </c>
      <c r="BA703" s="33">
        <f>-VLOOKUP($A703,'pl-data'!$A:$BR,38+BA$3)</f>
        <v>0</v>
      </c>
      <c r="BB703" s="33">
        <f>-VLOOKUP($A703,'pl-data'!$A:$BR,23+BB$3)</f>
        <v>0</v>
      </c>
      <c r="BC703" s="34" t="str">
        <f t="shared" si="1748"/>
        <v>n/a</v>
      </c>
      <c r="BD703" s="34" t="str">
        <f t="shared" si="1749"/>
        <v>n/a</v>
      </c>
      <c r="BF703" s="33">
        <f>-VLOOKUP($A703,'pl-data'!$A:$BR,8+BF$3)</f>
        <v>0</v>
      </c>
      <c r="BG703" s="33">
        <f>-VLOOKUP($A703,'pl-data'!$A:$BR,38+BG$3)</f>
        <v>0</v>
      </c>
      <c r="BH703" s="33">
        <f>-VLOOKUP($A703,'pl-data'!$A:$BR,23+BH$3)</f>
        <v>0</v>
      </c>
      <c r="BI703" s="34" t="str">
        <f t="shared" si="1751"/>
        <v>n/a</v>
      </c>
      <c r="BJ703" s="34" t="str">
        <f t="shared" si="1752"/>
        <v>n/a</v>
      </c>
      <c r="BL703" s="33">
        <f>-VLOOKUP($A703,'pl-data'!$A:$BR,8+BL$3)</f>
        <v>0</v>
      </c>
      <c r="BM703" s="33">
        <f>-VLOOKUP($A703,'pl-data'!$A:$BR,38+BM$3)</f>
        <v>0</v>
      </c>
      <c r="BN703" s="33">
        <f>-VLOOKUP($A703,'pl-data'!$A:$BR,23+BN$3)</f>
        <v>0</v>
      </c>
      <c r="BO703" s="34" t="str">
        <f t="shared" si="1754"/>
        <v>n/a</v>
      </c>
      <c r="BP703" s="34" t="str">
        <f t="shared" si="1755"/>
        <v>n/a</v>
      </c>
      <c r="BR703" s="33">
        <f>-VLOOKUP($A703,'pl-data'!$A:$BR,8+BR$3)</f>
        <v>0</v>
      </c>
      <c r="BS703" s="33">
        <f>-VLOOKUP($A703,'pl-data'!$A:$BR,38+BS$3)</f>
        <v>0</v>
      </c>
      <c r="BT703" s="33">
        <f>-VLOOKUP($A703,'pl-data'!$A:$BR,23+BT$3)</f>
        <v>0</v>
      </c>
      <c r="BU703" s="34" t="str">
        <f t="shared" si="1757"/>
        <v>n/a</v>
      </c>
      <c r="BV703" s="34" t="str">
        <f t="shared" si="1758"/>
        <v>n/a</v>
      </c>
      <c r="BX703" s="33">
        <f t="shared" si="1761"/>
        <v>0</v>
      </c>
      <c r="BY703" s="33">
        <f t="shared" si="1762"/>
        <v>0</v>
      </c>
      <c r="BZ703" s="33">
        <f t="shared" si="1763"/>
        <v>0</v>
      </c>
      <c r="CA703" s="34" t="str">
        <f t="shared" si="1759"/>
        <v>n/a</v>
      </c>
      <c r="CB703" s="34" t="str">
        <f t="shared" si="1760"/>
        <v>n/a</v>
      </c>
    </row>
    <row r="704" spans="1:80" hidden="1" outlineLevel="1" x14ac:dyDescent="0.2">
      <c r="A704" s="49">
        <v>2108</v>
      </c>
      <c r="B704" s="18" t="str">
        <f>+masterfile!D616</f>
        <v>2108 Zinsaufw. §§ 234 bis 237 AO n. abzugsf.</v>
      </c>
      <c r="D704" s="33">
        <f>-VLOOKUP($A704,'pl-data'!$A:$BR,8+D$3)</f>
        <v>0</v>
      </c>
      <c r="E704" s="33">
        <f>-VLOOKUP($A704,'pl-data'!$A:$BR,38+E$3)</f>
        <v>0</v>
      </c>
      <c r="F704" s="33">
        <f>-VLOOKUP($A704,'pl-data'!$A:$BR,23+F$3)</f>
        <v>0</v>
      </c>
      <c r="G704" s="34" t="str">
        <f t="shared" si="1724"/>
        <v>n/a</v>
      </c>
      <c r="H704" s="34" t="str">
        <f t="shared" si="1725"/>
        <v>n/a</v>
      </c>
      <c r="J704" s="33">
        <f>-VLOOKUP($A704,'pl-data'!$A:$BR,8+J$3)</f>
        <v>0</v>
      </c>
      <c r="K704" s="33">
        <f>-VLOOKUP($A704,'pl-data'!$A:$BR,38+K$3)</f>
        <v>0</v>
      </c>
      <c r="L704" s="33">
        <f>-VLOOKUP($A704,'pl-data'!$A:$BR,23+L$3)</f>
        <v>0</v>
      </c>
      <c r="M704" s="34" t="str">
        <f t="shared" si="1727"/>
        <v>n/a</v>
      </c>
      <c r="N704" s="34" t="str">
        <f t="shared" si="1728"/>
        <v>n/a</v>
      </c>
      <c r="P704" s="33">
        <f>-VLOOKUP($A704,'pl-data'!$A:$BR,8+P$3)</f>
        <v>0</v>
      </c>
      <c r="Q704" s="33">
        <f>-VLOOKUP($A704,'pl-data'!$A:$BR,38+Q$3)</f>
        <v>0</v>
      </c>
      <c r="R704" s="33">
        <f>-VLOOKUP($A704,'pl-data'!$A:$BR,23+R$3)</f>
        <v>0</v>
      </c>
      <c r="S704" s="34" t="str">
        <f t="shared" si="1730"/>
        <v>n/a</v>
      </c>
      <c r="T704" s="34" t="str">
        <f t="shared" si="1731"/>
        <v>n/a</v>
      </c>
      <c r="V704" s="33">
        <f>-VLOOKUP($A704,'pl-data'!$A:$BR,8+V$3)</f>
        <v>0</v>
      </c>
      <c r="W704" s="33">
        <f>-VLOOKUP($A704,'pl-data'!$A:$BR,38+W$3)</f>
        <v>0</v>
      </c>
      <c r="X704" s="33">
        <f>-VLOOKUP($A704,'pl-data'!$A:$BR,23+X$3)</f>
        <v>0</v>
      </c>
      <c r="Y704" s="34" t="str">
        <f t="shared" si="1733"/>
        <v>n/a</v>
      </c>
      <c r="Z704" s="34" t="str">
        <f t="shared" si="1734"/>
        <v>n/a</v>
      </c>
      <c r="AB704" s="33">
        <f>-VLOOKUP($A704,'pl-data'!$A:$BR,8+AB$3)</f>
        <v>0</v>
      </c>
      <c r="AC704" s="33">
        <f>-VLOOKUP($A704,'pl-data'!$A:$BR,38+AC$3)</f>
        <v>0</v>
      </c>
      <c r="AD704" s="33">
        <f>-VLOOKUP($A704,'pl-data'!$A:$BR,23+AD$3)</f>
        <v>0</v>
      </c>
      <c r="AE704" s="34" t="str">
        <f t="shared" si="1736"/>
        <v>n/a</v>
      </c>
      <c r="AF704" s="34" t="str">
        <f t="shared" si="1737"/>
        <v>n/a</v>
      </c>
      <c r="AH704" s="33">
        <f>-VLOOKUP($A704,'pl-data'!$A:$BR,8+AH$3)</f>
        <v>0</v>
      </c>
      <c r="AI704" s="33">
        <f>-VLOOKUP($A704,'pl-data'!$A:$BR,38+AI$3)</f>
        <v>0</v>
      </c>
      <c r="AJ704" s="33">
        <f>-VLOOKUP($A704,'pl-data'!$A:$BR,23+AJ$3)</f>
        <v>0</v>
      </c>
      <c r="AK704" s="34" t="str">
        <f t="shared" si="1739"/>
        <v>n/a</v>
      </c>
      <c r="AL704" s="34" t="str">
        <f t="shared" si="1740"/>
        <v>n/a</v>
      </c>
      <c r="AN704" s="33">
        <f>-VLOOKUP($A704,'pl-data'!$A:$BR,8+AN$3)</f>
        <v>0</v>
      </c>
      <c r="AO704" s="33">
        <f>-VLOOKUP($A704,'pl-data'!$A:$BR,38+AO$3)</f>
        <v>0</v>
      </c>
      <c r="AP704" s="33">
        <f>-VLOOKUP($A704,'pl-data'!$A:$BR,23+AP$3)</f>
        <v>0</v>
      </c>
      <c r="AQ704" s="34" t="str">
        <f t="shared" si="1742"/>
        <v>n/a</v>
      </c>
      <c r="AR704" s="34" t="str">
        <f t="shared" si="1743"/>
        <v>n/a</v>
      </c>
      <c r="AT704" s="33">
        <f>-VLOOKUP($A704,'pl-data'!$A:$BR,8+AT$3)</f>
        <v>0</v>
      </c>
      <c r="AU704" s="33">
        <f>-VLOOKUP($A704,'pl-data'!$A:$BR,38+AU$3)</f>
        <v>0</v>
      </c>
      <c r="AV704" s="33">
        <f>-VLOOKUP($A704,'pl-data'!$A:$BR,23+AV$3)</f>
        <v>0</v>
      </c>
      <c r="AW704" s="34" t="str">
        <f t="shared" si="1745"/>
        <v>n/a</v>
      </c>
      <c r="AX704" s="34" t="str">
        <f t="shared" si="1746"/>
        <v>n/a</v>
      </c>
      <c r="AZ704" s="33">
        <f>-VLOOKUP($A704,'pl-data'!$A:$BR,8+AZ$3)</f>
        <v>0</v>
      </c>
      <c r="BA704" s="33">
        <f>-VLOOKUP($A704,'pl-data'!$A:$BR,38+BA$3)</f>
        <v>0</v>
      </c>
      <c r="BB704" s="33">
        <f>-VLOOKUP($A704,'pl-data'!$A:$BR,23+BB$3)</f>
        <v>0</v>
      </c>
      <c r="BC704" s="34" t="str">
        <f t="shared" si="1748"/>
        <v>n/a</v>
      </c>
      <c r="BD704" s="34" t="str">
        <f t="shared" si="1749"/>
        <v>n/a</v>
      </c>
      <c r="BF704" s="33">
        <f>-VLOOKUP($A704,'pl-data'!$A:$BR,8+BF$3)</f>
        <v>0</v>
      </c>
      <c r="BG704" s="33">
        <f>-VLOOKUP($A704,'pl-data'!$A:$BR,38+BG$3)</f>
        <v>0</v>
      </c>
      <c r="BH704" s="33">
        <f>-VLOOKUP($A704,'pl-data'!$A:$BR,23+BH$3)</f>
        <v>0</v>
      </c>
      <c r="BI704" s="34" t="str">
        <f t="shared" si="1751"/>
        <v>n/a</v>
      </c>
      <c r="BJ704" s="34" t="str">
        <f t="shared" si="1752"/>
        <v>n/a</v>
      </c>
      <c r="BL704" s="33">
        <f>-VLOOKUP($A704,'pl-data'!$A:$BR,8+BL$3)</f>
        <v>0</v>
      </c>
      <c r="BM704" s="33">
        <f>-VLOOKUP($A704,'pl-data'!$A:$BR,38+BM$3)</f>
        <v>0</v>
      </c>
      <c r="BN704" s="33">
        <f>-VLOOKUP($A704,'pl-data'!$A:$BR,23+BN$3)</f>
        <v>0</v>
      </c>
      <c r="BO704" s="34" t="str">
        <f t="shared" si="1754"/>
        <v>n/a</v>
      </c>
      <c r="BP704" s="34" t="str">
        <f t="shared" si="1755"/>
        <v>n/a</v>
      </c>
      <c r="BR704" s="33">
        <f>-VLOOKUP($A704,'pl-data'!$A:$BR,8+BR$3)</f>
        <v>0</v>
      </c>
      <c r="BS704" s="33">
        <f>-VLOOKUP($A704,'pl-data'!$A:$BR,38+BS$3)</f>
        <v>0</v>
      </c>
      <c r="BT704" s="33">
        <f>-VLOOKUP($A704,'pl-data'!$A:$BR,23+BT$3)</f>
        <v>0</v>
      </c>
      <c r="BU704" s="34" t="str">
        <f t="shared" si="1757"/>
        <v>n/a</v>
      </c>
      <c r="BV704" s="34" t="str">
        <f t="shared" si="1758"/>
        <v>n/a</v>
      </c>
      <c r="BX704" s="33">
        <f t="shared" si="1761"/>
        <v>0</v>
      </c>
      <c r="BY704" s="33">
        <f t="shared" si="1762"/>
        <v>0</v>
      </c>
      <c r="BZ704" s="33">
        <f t="shared" si="1763"/>
        <v>0</v>
      </c>
      <c r="CA704" s="34" t="str">
        <f t="shared" si="1759"/>
        <v>n/a</v>
      </c>
      <c r="CB704" s="34" t="str">
        <f t="shared" si="1760"/>
        <v>n/a</v>
      </c>
    </row>
    <row r="705" spans="1:80" ht="24" hidden="1" outlineLevel="1" x14ac:dyDescent="0.2">
      <c r="A705" s="49">
        <v>2109</v>
      </c>
      <c r="B705" s="18" t="str">
        <f>+masterfile!D617</f>
        <v>2109 Zinsaufwendungen an verbund. Unternehmen</v>
      </c>
      <c r="D705" s="33">
        <f>-VLOOKUP($A705,'pl-data'!$A:$BR,8+D$3)</f>
        <v>0</v>
      </c>
      <c r="E705" s="33">
        <f>-VLOOKUP($A705,'pl-data'!$A:$BR,38+E$3)</f>
        <v>0</v>
      </c>
      <c r="F705" s="33">
        <f>-VLOOKUP($A705,'pl-data'!$A:$BR,23+F$3)</f>
        <v>0</v>
      </c>
      <c r="G705" s="34" t="str">
        <f t="shared" si="1724"/>
        <v>n/a</v>
      </c>
      <c r="H705" s="34" t="str">
        <f t="shared" si="1725"/>
        <v>n/a</v>
      </c>
      <c r="J705" s="33">
        <f>-VLOOKUP($A705,'pl-data'!$A:$BR,8+J$3)</f>
        <v>0</v>
      </c>
      <c r="K705" s="33">
        <f>-VLOOKUP($A705,'pl-data'!$A:$BR,38+K$3)</f>
        <v>0</v>
      </c>
      <c r="L705" s="33">
        <f>-VLOOKUP($A705,'pl-data'!$A:$BR,23+L$3)</f>
        <v>0</v>
      </c>
      <c r="M705" s="34" t="str">
        <f t="shared" si="1727"/>
        <v>n/a</v>
      </c>
      <c r="N705" s="34" t="str">
        <f t="shared" si="1728"/>
        <v>n/a</v>
      </c>
      <c r="P705" s="33">
        <f>-VLOOKUP($A705,'pl-data'!$A:$BR,8+P$3)</f>
        <v>0</v>
      </c>
      <c r="Q705" s="33">
        <f>-VLOOKUP($A705,'pl-data'!$A:$BR,38+Q$3)</f>
        <v>0</v>
      </c>
      <c r="R705" s="33">
        <f>-VLOOKUP($A705,'pl-data'!$A:$BR,23+R$3)</f>
        <v>0</v>
      </c>
      <c r="S705" s="34" t="str">
        <f t="shared" si="1730"/>
        <v>n/a</v>
      </c>
      <c r="T705" s="34" t="str">
        <f t="shared" si="1731"/>
        <v>n/a</v>
      </c>
      <c r="V705" s="33">
        <f>-VLOOKUP($A705,'pl-data'!$A:$BR,8+V$3)</f>
        <v>0</v>
      </c>
      <c r="W705" s="33">
        <f>-VLOOKUP($A705,'pl-data'!$A:$BR,38+W$3)</f>
        <v>0</v>
      </c>
      <c r="X705" s="33">
        <f>-VLOOKUP($A705,'pl-data'!$A:$BR,23+X$3)</f>
        <v>0</v>
      </c>
      <c r="Y705" s="34" t="str">
        <f t="shared" si="1733"/>
        <v>n/a</v>
      </c>
      <c r="Z705" s="34" t="str">
        <f t="shared" si="1734"/>
        <v>n/a</v>
      </c>
      <c r="AB705" s="33">
        <f>-VLOOKUP($A705,'pl-data'!$A:$BR,8+AB$3)</f>
        <v>0</v>
      </c>
      <c r="AC705" s="33">
        <f>-VLOOKUP($A705,'pl-data'!$A:$BR,38+AC$3)</f>
        <v>0</v>
      </c>
      <c r="AD705" s="33">
        <f>-VLOOKUP($A705,'pl-data'!$A:$BR,23+AD$3)</f>
        <v>0</v>
      </c>
      <c r="AE705" s="34" t="str">
        <f t="shared" si="1736"/>
        <v>n/a</v>
      </c>
      <c r="AF705" s="34" t="str">
        <f t="shared" si="1737"/>
        <v>n/a</v>
      </c>
      <c r="AH705" s="33">
        <f>-VLOOKUP($A705,'pl-data'!$A:$BR,8+AH$3)</f>
        <v>0</v>
      </c>
      <c r="AI705" s="33">
        <f>-VLOOKUP($A705,'pl-data'!$A:$BR,38+AI$3)</f>
        <v>0</v>
      </c>
      <c r="AJ705" s="33">
        <f>-VLOOKUP($A705,'pl-data'!$A:$BR,23+AJ$3)</f>
        <v>0</v>
      </c>
      <c r="AK705" s="34" t="str">
        <f t="shared" si="1739"/>
        <v>n/a</v>
      </c>
      <c r="AL705" s="34" t="str">
        <f t="shared" si="1740"/>
        <v>n/a</v>
      </c>
      <c r="AN705" s="33">
        <f>-VLOOKUP($A705,'pl-data'!$A:$BR,8+AN$3)</f>
        <v>0</v>
      </c>
      <c r="AO705" s="33">
        <f>-VLOOKUP($A705,'pl-data'!$A:$BR,38+AO$3)</f>
        <v>0</v>
      </c>
      <c r="AP705" s="33">
        <f>-VLOOKUP($A705,'pl-data'!$A:$BR,23+AP$3)</f>
        <v>0</v>
      </c>
      <c r="AQ705" s="34" t="str">
        <f t="shared" si="1742"/>
        <v>n/a</v>
      </c>
      <c r="AR705" s="34" t="str">
        <f t="shared" si="1743"/>
        <v>n/a</v>
      </c>
      <c r="AT705" s="33">
        <f>-VLOOKUP($A705,'pl-data'!$A:$BR,8+AT$3)</f>
        <v>0</v>
      </c>
      <c r="AU705" s="33">
        <f>-VLOOKUP($A705,'pl-data'!$A:$BR,38+AU$3)</f>
        <v>0</v>
      </c>
      <c r="AV705" s="33">
        <f>-VLOOKUP($A705,'pl-data'!$A:$BR,23+AV$3)</f>
        <v>0</v>
      </c>
      <c r="AW705" s="34" t="str">
        <f t="shared" si="1745"/>
        <v>n/a</v>
      </c>
      <c r="AX705" s="34" t="str">
        <f t="shared" si="1746"/>
        <v>n/a</v>
      </c>
      <c r="AZ705" s="33">
        <f>-VLOOKUP($A705,'pl-data'!$A:$BR,8+AZ$3)</f>
        <v>0</v>
      </c>
      <c r="BA705" s="33">
        <f>-VLOOKUP($A705,'pl-data'!$A:$BR,38+BA$3)</f>
        <v>0</v>
      </c>
      <c r="BB705" s="33">
        <f>-VLOOKUP($A705,'pl-data'!$A:$BR,23+BB$3)</f>
        <v>0</v>
      </c>
      <c r="BC705" s="34" t="str">
        <f t="shared" si="1748"/>
        <v>n/a</v>
      </c>
      <c r="BD705" s="34" t="str">
        <f t="shared" si="1749"/>
        <v>n/a</v>
      </c>
      <c r="BF705" s="33">
        <f>-VLOOKUP($A705,'pl-data'!$A:$BR,8+BF$3)</f>
        <v>0</v>
      </c>
      <c r="BG705" s="33">
        <f>-VLOOKUP($A705,'pl-data'!$A:$BR,38+BG$3)</f>
        <v>0</v>
      </c>
      <c r="BH705" s="33">
        <f>-VLOOKUP($A705,'pl-data'!$A:$BR,23+BH$3)</f>
        <v>0</v>
      </c>
      <c r="BI705" s="34" t="str">
        <f t="shared" si="1751"/>
        <v>n/a</v>
      </c>
      <c r="BJ705" s="34" t="str">
        <f t="shared" si="1752"/>
        <v>n/a</v>
      </c>
      <c r="BL705" s="33">
        <f>-VLOOKUP($A705,'pl-data'!$A:$BR,8+BL$3)</f>
        <v>0</v>
      </c>
      <c r="BM705" s="33">
        <f>-VLOOKUP($A705,'pl-data'!$A:$BR,38+BM$3)</f>
        <v>0</v>
      </c>
      <c r="BN705" s="33">
        <f>-VLOOKUP($A705,'pl-data'!$A:$BR,23+BN$3)</f>
        <v>0</v>
      </c>
      <c r="BO705" s="34" t="str">
        <f t="shared" si="1754"/>
        <v>n/a</v>
      </c>
      <c r="BP705" s="34" t="str">
        <f t="shared" si="1755"/>
        <v>n/a</v>
      </c>
      <c r="BR705" s="33">
        <f>-VLOOKUP($A705,'pl-data'!$A:$BR,8+BR$3)</f>
        <v>0</v>
      </c>
      <c r="BS705" s="33">
        <f>-VLOOKUP($A705,'pl-data'!$A:$BR,38+BS$3)</f>
        <v>0</v>
      </c>
      <c r="BT705" s="33">
        <f>-VLOOKUP($A705,'pl-data'!$A:$BR,23+BT$3)</f>
        <v>0</v>
      </c>
      <c r="BU705" s="34" t="str">
        <f t="shared" si="1757"/>
        <v>n/a</v>
      </c>
      <c r="BV705" s="34" t="str">
        <f t="shared" si="1758"/>
        <v>n/a</v>
      </c>
      <c r="BX705" s="33">
        <f t="shared" si="1761"/>
        <v>0</v>
      </c>
      <c r="BY705" s="33">
        <f t="shared" si="1762"/>
        <v>0</v>
      </c>
      <c r="BZ705" s="33">
        <f t="shared" si="1763"/>
        <v>0</v>
      </c>
      <c r="CA705" s="34" t="str">
        <f t="shared" si="1759"/>
        <v>n/a</v>
      </c>
      <c r="CB705" s="34" t="str">
        <f t="shared" si="1760"/>
        <v>n/a</v>
      </c>
    </row>
    <row r="706" spans="1:80" hidden="1" outlineLevel="1" x14ac:dyDescent="0.2">
      <c r="A706" s="49">
        <v>2110</v>
      </c>
      <c r="B706" s="18" t="str">
        <f>+masterfile!D618</f>
        <v>2110 Zinsaufwendungen f.kfr.Verbindlichkeit.</v>
      </c>
      <c r="D706" s="33">
        <f>-VLOOKUP($A706,'pl-data'!$A:$BR,8+D$3)</f>
        <v>0</v>
      </c>
      <c r="E706" s="33">
        <f>-VLOOKUP($A706,'pl-data'!$A:$BR,38+E$3)</f>
        <v>0</v>
      </c>
      <c r="F706" s="33">
        <f>-VLOOKUP($A706,'pl-data'!$A:$BR,23+F$3)</f>
        <v>0</v>
      </c>
      <c r="G706" s="34" t="str">
        <f t="shared" si="1724"/>
        <v>n/a</v>
      </c>
      <c r="H706" s="34" t="str">
        <f t="shared" si="1725"/>
        <v>n/a</v>
      </c>
      <c r="J706" s="33">
        <f>-VLOOKUP($A706,'pl-data'!$A:$BR,8+J$3)</f>
        <v>0</v>
      </c>
      <c r="K706" s="33">
        <f>-VLOOKUP($A706,'pl-data'!$A:$BR,38+K$3)</f>
        <v>0</v>
      </c>
      <c r="L706" s="33">
        <f>-VLOOKUP($A706,'pl-data'!$A:$BR,23+L$3)</f>
        <v>0</v>
      </c>
      <c r="M706" s="34" t="str">
        <f t="shared" si="1727"/>
        <v>n/a</v>
      </c>
      <c r="N706" s="34" t="str">
        <f t="shared" si="1728"/>
        <v>n/a</v>
      </c>
      <c r="P706" s="33">
        <f>-VLOOKUP($A706,'pl-data'!$A:$BR,8+P$3)</f>
        <v>0</v>
      </c>
      <c r="Q706" s="33">
        <f>-VLOOKUP($A706,'pl-data'!$A:$BR,38+Q$3)</f>
        <v>0</v>
      </c>
      <c r="R706" s="33">
        <f>-VLOOKUP($A706,'pl-data'!$A:$BR,23+R$3)</f>
        <v>0</v>
      </c>
      <c r="S706" s="34" t="str">
        <f t="shared" si="1730"/>
        <v>n/a</v>
      </c>
      <c r="T706" s="34" t="str">
        <f t="shared" si="1731"/>
        <v>n/a</v>
      </c>
      <c r="V706" s="33">
        <f>-VLOOKUP($A706,'pl-data'!$A:$BR,8+V$3)</f>
        <v>0</v>
      </c>
      <c r="W706" s="33">
        <f>-VLOOKUP($A706,'pl-data'!$A:$BR,38+W$3)</f>
        <v>0</v>
      </c>
      <c r="X706" s="33">
        <f>-VLOOKUP($A706,'pl-data'!$A:$BR,23+X$3)</f>
        <v>0</v>
      </c>
      <c r="Y706" s="34" t="str">
        <f t="shared" si="1733"/>
        <v>n/a</v>
      </c>
      <c r="Z706" s="34" t="str">
        <f t="shared" si="1734"/>
        <v>n/a</v>
      </c>
      <c r="AB706" s="33">
        <f>-VLOOKUP($A706,'pl-data'!$A:$BR,8+AB$3)</f>
        <v>0</v>
      </c>
      <c r="AC706" s="33">
        <f>-VLOOKUP($A706,'pl-data'!$A:$BR,38+AC$3)</f>
        <v>0</v>
      </c>
      <c r="AD706" s="33">
        <f>-VLOOKUP($A706,'pl-data'!$A:$BR,23+AD$3)</f>
        <v>0</v>
      </c>
      <c r="AE706" s="34" t="str">
        <f t="shared" si="1736"/>
        <v>n/a</v>
      </c>
      <c r="AF706" s="34" t="str">
        <f t="shared" si="1737"/>
        <v>n/a</v>
      </c>
      <c r="AH706" s="33">
        <f>-VLOOKUP($A706,'pl-data'!$A:$BR,8+AH$3)</f>
        <v>0</v>
      </c>
      <c r="AI706" s="33">
        <f>-VLOOKUP($A706,'pl-data'!$A:$BR,38+AI$3)</f>
        <v>0</v>
      </c>
      <c r="AJ706" s="33">
        <f>-VLOOKUP($A706,'pl-data'!$A:$BR,23+AJ$3)</f>
        <v>0</v>
      </c>
      <c r="AK706" s="34" t="str">
        <f t="shared" si="1739"/>
        <v>n/a</v>
      </c>
      <c r="AL706" s="34" t="str">
        <f t="shared" si="1740"/>
        <v>n/a</v>
      </c>
      <c r="AN706" s="33">
        <f>-VLOOKUP($A706,'pl-data'!$A:$BR,8+AN$3)</f>
        <v>0</v>
      </c>
      <c r="AO706" s="33">
        <f>-VLOOKUP($A706,'pl-data'!$A:$BR,38+AO$3)</f>
        <v>0</v>
      </c>
      <c r="AP706" s="33">
        <f>-VLOOKUP($A706,'pl-data'!$A:$BR,23+AP$3)</f>
        <v>0</v>
      </c>
      <c r="AQ706" s="34" t="str">
        <f t="shared" si="1742"/>
        <v>n/a</v>
      </c>
      <c r="AR706" s="34" t="str">
        <f t="shared" si="1743"/>
        <v>n/a</v>
      </c>
      <c r="AT706" s="33">
        <f>-VLOOKUP($A706,'pl-data'!$A:$BR,8+AT$3)</f>
        <v>0</v>
      </c>
      <c r="AU706" s="33">
        <f>-VLOOKUP($A706,'pl-data'!$A:$BR,38+AU$3)</f>
        <v>0</v>
      </c>
      <c r="AV706" s="33">
        <f>-VLOOKUP($A706,'pl-data'!$A:$BR,23+AV$3)</f>
        <v>0</v>
      </c>
      <c r="AW706" s="34" t="str">
        <f t="shared" si="1745"/>
        <v>n/a</v>
      </c>
      <c r="AX706" s="34" t="str">
        <f t="shared" si="1746"/>
        <v>n/a</v>
      </c>
      <c r="AZ706" s="33">
        <f>-VLOOKUP($A706,'pl-data'!$A:$BR,8+AZ$3)</f>
        <v>0</v>
      </c>
      <c r="BA706" s="33">
        <f>-VLOOKUP($A706,'pl-data'!$A:$BR,38+BA$3)</f>
        <v>0</v>
      </c>
      <c r="BB706" s="33">
        <f>-VLOOKUP($A706,'pl-data'!$A:$BR,23+BB$3)</f>
        <v>0</v>
      </c>
      <c r="BC706" s="34" t="str">
        <f t="shared" si="1748"/>
        <v>n/a</v>
      </c>
      <c r="BD706" s="34" t="str">
        <f t="shared" si="1749"/>
        <v>n/a</v>
      </c>
      <c r="BF706" s="33">
        <f>-VLOOKUP($A706,'pl-data'!$A:$BR,8+BF$3)</f>
        <v>0</v>
      </c>
      <c r="BG706" s="33">
        <f>-VLOOKUP($A706,'pl-data'!$A:$BR,38+BG$3)</f>
        <v>0</v>
      </c>
      <c r="BH706" s="33">
        <f>-VLOOKUP($A706,'pl-data'!$A:$BR,23+BH$3)</f>
        <v>0</v>
      </c>
      <c r="BI706" s="34" t="str">
        <f t="shared" si="1751"/>
        <v>n/a</v>
      </c>
      <c r="BJ706" s="34" t="str">
        <f t="shared" si="1752"/>
        <v>n/a</v>
      </c>
      <c r="BL706" s="33">
        <f>-VLOOKUP($A706,'pl-data'!$A:$BR,8+BL$3)</f>
        <v>0</v>
      </c>
      <c r="BM706" s="33">
        <f>-VLOOKUP($A706,'pl-data'!$A:$BR,38+BM$3)</f>
        <v>0</v>
      </c>
      <c r="BN706" s="33">
        <f>-VLOOKUP($A706,'pl-data'!$A:$BR,23+BN$3)</f>
        <v>0</v>
      </c>
      <c r="BO706" s="34" t="str">
        <f t="shared" si="1754"/>
        <v>n/a</v>
      </c>
      <c r="BP706" s="34" t="str">
        <f t="shared" si="1755"/>
        <v>n/a</v>
      </c>
      <c r="BR706" s="33">
        <f>-VLOOKUP($A706,'pl-data'!$A:$BR,8+BR$3)</f>
        <v>0</v>
      </c>
      <c r="BS706" s="33">
        <f>-VLOOKUP($A706,'pl-data'!$A:$BR,38+BS$3)</f>
        <v>0</v>
      </c>
      <c r="BT706" s="33">
        <f>-VLOOKUP($A706,'pl-data'!$A:$BR,23+BT$3)</f>
        <v>0</v>
      </c>
      <c r="BU706" s="34" t="str">
        <f t="shared" si="1757"/>
        <v>n/a</v>
      </c>
      <c r="BV706" s="34" t="str">
        <f t="shared" si="1758"/>
        <v>n/a</v>
      </c>
      <c r="BX706" s="33">
        <f t="shared" si="1761"/>
        <v>0</v>
      </c>
      <c r="BY706" s="33">
        <f t="shared" si="1762"/>
        <v>0</v>
      </c>
      <c r="BZ706" s="33">
        <f t="shared" si="1763"/>
        <v>0</v>
      </c>
      <c r="CA706" s="34" t="str">
        <f t="shared" si="1759"/>
        <v>n/a</v>
      </c>
      <c r="CB706" s="34" t="str">
        <f t="shared" si="1760"/>
        <v>n/a</v>
      </c>
    </row>
    <row r="707" spans="1:80" hidden="1" outlineLevel="1" x14ac:dyDescent="0.2">
      <c r="A707" s="49">
        <v>2111</v>
      </c>
      <c r="B707" s="18" t="str">
        <f>+masterfile!D619</f>
        <v>2111 Zinsaufw. §§ 234 bis 237 AO abzugsfähig</v>
      </c>
      <c r="D707" s="33">
        <f>-VLOOKUP($A707,'pl-data'!$A:$BR,8+D$3)</f>
        <v>0</v>
      </c>
      <c r="E707" s="33">
        <f>-VLOOKUP($A707,'pl-data'!$A:$BR,38+E$3)</f>
        <v>0</v>
      </c>
      <c r="F707" s="33">
        <f>-VLOOKUP($A707,'pl-data'!$A:$BR,23+F$3)</f>
        <v>0</v>
      </c>
      <c r="G707" s="34" t="str">
        <f t="shared" si="1724"/>
        <v>n/a</v>
      </c>
      <c r="H707" s="34" t="str">
        <f t="shared" si="1725"/>
        <v>n/a</v>
      </c>
      <c r="J707" s="33">
        <f>-VLOOKUP($A707,'pl-data'!$A:$BR,8+J$3)</f>
        <v>0</v>
      </c>
      <c r="K707" s="33">
        <f>-VLOOKUP($A707,'pl-data'!$A:$BR,38+K$3)</f>
        <v>0</v>
      </c>
      <c r="L707" s="33">
        <f>-VLOOKUP($A707,'pl-data'!$A:$BR,23+L$3)</f>
        <v>0</v>
      </c>
      <c r="M707" s="34" t="str">
        <f t="shared" si="1727"/>
        <v>n/a</v>
      </c>
      <c r="N707" s="34" t="str">
        <f t="shared" si="1728"/>
        <v>n/a</v>
      </c>
      <c r="P707" s="33">
        <f>-VLOOKUP($A707,'pl-data'!$A:$BR,8+P$3)</f>
        <v>0</v>
      </c>
      <c r="Q707" s="33">
        <f>-VLOOKUP($A707,'pl-data'!$A:$BR,38+Q$3)</f>
        <v>0</v>
      </c>
      <c r="R707" s="33">
        <f>-VLOOKUP($A707,'pl-data'!$A:$BR,23+R$3)</f>
        <v>0</v>
      </c>
      <c r="S707" s="34" t="str">
        <f t="shared" si="1730"/>
        <v>n/a</v>
      </c>
      <c r="T707" s="34" t="str">
        <f t="shared" si="1731"/>
        <v>n/a</v>
      </c>
      <c r="V707" s="33">
        <f>-VLOOKUP($A707,'pl-data'!$A:$BR,8+V$3)</f>
        <v>0</v>
      </c>
      <c r="W707" s="33">
        <f>-VLOOKUP($A707,'pl-data'!$A:$BR,38+W$3)</f>
        <v>0</v>
      </c>
      <c r="X707" s="33">
        <f>-VLOOKUP($A707,'pl-data'!$A:$BR,23+X$3)</f>
        <v>0</v>
      </c>
      <c r="Y707" s="34" t="str">
        <f t="shared" si="1733"/>
        <v>n/a</v>
      </c>
      <c r="Z707" s="34" t="str">
        <f t="shared" si="1734"/>
        <v>n/a</v>
      </c>
      <c r="AB707" s="33">
        <f>-VLOOKUP($A707,'pl-data'!$A:$BR,8+AB$3)</f>
        <v>0</v>
      </c>
      <c r="AC707" s="33">
        <f>-VLOOKUP($A707,'pl-data'!$A:$BR,38+AC$3)</f>
        <v>0</v>
      </c>
      <c r="AD707" s="33">
        <f>-VLOOKUP($A707,'pl-data'!$A:$BR,23+AD$3)</f>
        <v>0</v>
      </c>
      <c r="AE707" s="34" t="str">
        <f t="shared" si="1736"/>
        <v>n/a</v>
      </c>
      <c r="AF707" s="34" t="str">
        <f t="shared" si="1737"/>
        <v>n/a</v>
      </c>
      <c r="AH707" s="33">
        <f>-VLOOKUP($A707,'pl-data'!$A:$BR,8+AH$3)</f>
        <v>0</v>
      </c>
      <c r="AI707" s="33">
        <f>-VLOOKUP($A707,'pl-data'!$A:$BR,38+AI$3)</f>
        <v>0</v>
      </c>
      <c r="AJ707" s="33">
        <f>-VLOOKUP($A707,'pl-data'!$A:$BR,23+AJ$3)</f>
        <v>0</v>
      </c>
      <c r="AK707" s="34" t="str">
        <f t="shared" si="1739"/>
        <v>n/a</v>
      </c>
      <c r="AL707" s="34" t="str">
        <f t="shared" si="1740"/>
        <v>n/a</v>
      </c>
      <c r="AN707" s="33">
        <f>-VLOOKUP($A707,'pl-data'!$A:$BR,8+AN$3)</f>
        <v>0</v>
      </c>
      <c r="AO707" s="33">
        <f>-VLOOKUP($A707,'pl-data'!$A:$BR,38+AO$3)</f>
        <v>0</v>
      </c>
      <c r="AP707" s="33">
        <f>-VLOOKUP($A707,'pl-data'!$A:$BR,23+AP$3)</f>
        <v>0</v>
      </c>
      <c r="AQ707" s="34" t="str">
        <f t="shared" si="1742"/>
        <v>n/a</v>
      </c>
      <c r="AR707" s="34" t="str">
        <f t="shared" si="1743"/>
        <v>n/a</v>
      </c>
      <c r="AT707" s="33">
        <f>-VLOOKUP($A707,'pl-data'!$A:$BR,8+AT$3)</f>
        <v>0</v>
      </c>
      <c r="AU707" s="33">
        <f>-VLOOKUP($A707,'pl-data'!$A:$BR,38+AU$3)</f>
        <v>0</v>
      </c>
      <c r="AV707" s="33">
        <f>-VLOOKUP($A707,'pl-data'!$A:$BR,23+AV$3)</f>
        <v>0</v>
      </c>
      <c r="AW707" s="34" t="str">
        <f t="shared" si="1745"/>
        <v>n/a</v>
      </c>
      <c r="AX707" s="34" t="str">
        <f t="shared" si="1746"/>
        <v>n/a</v>
      </c>
      <c r="AZ707" s="33">
        <f>-VLOOKUP($A707,'pl-data'!$A:$BR,8+AZ$3)</f>
        <v>0</v>
      </c>
      <c r="BA707" s="33">
        <f>-VLOOKUP($A707,'pl-data'!$A:$BR,38+BA$3)</f>
        <v>0</v>
      </c>
      <c r="BB707" s="33">
        <f>-VLOOKUP($A707,'pl-data'!$A:$BR,23+BB$3)</f>
        <v>0</v>
      </c>
      <c r="BC707" s="34" t="str">
        <f t="shared" si="1748"/>
        <v>n/a</v>
      </c>
      <c r="BD707" s="34" t="str">
        <f t="shared" si="1749"/>
        <v>n/a</v>
      </c>
      <c r="BF707" s="33">
        <f>-VLOOKUP($A707,'pl-data'!$A:$BR,8+BF$3)</f>
        <v>0</v>
      </c>
      <c r="BG707" s="33">
        <f>-VLOOKUP($A707,'pl-data'!$A:$BR,38+BG$3)</f>
        <v>0</v>
      </c>
      <c r="BH707" s="33">
        <f>-VLOOKUP($A707,'pl-data'!$A:$BR,23+BH$3)</f>
        <v>0</v>
      </c>
      <c r="BI707" s="34" t="str">
        <f t="shared" si="1751"/>
        <v>n/a</v>
      </c>
      <c r="BJ707" s="34" t="str">
        <f t="shared" si="1752"/>
        <v>n/a</v>
      </c>
      <c r="BL707" s="33">
        <f>-VLOOKUP($A707,'pl-data'!$A:$BR,8+BL$3)</f>
        <v>0</v>
      </c>
      <c r="BM707" s="33">
        <f>-VLOOKUP($A707,'pl-data'!$A:$BR,38+BM$3)</f>
        <v>0</v>
      </c>
      <c r="BN707" s="33">
        <f>-VLOOKUP($A707,'pl-data'!$A:$BR,23+BN$3)</f>
        <v>0</v>
      </c>
      <c r="BO707" s="34" t="str">
        <f t="shared" si="1754"/>
        <v>n/a</v>
      </c>
      <c r="BP707" s="34" t="str">
        <f t="shared" si="1755"/>
        <v>n/a</v>
      </c>
      <c r="BR707" s="33">
        <f>-VLOOKUP($A707,'pl-data'!$A:$BR,8+BR$3)</f>
        <v>0</v>
      </c>
      <c r="BS707" s="33">
        <f>-VLOOKUP($A707,'pl-data'!$A:$BR,38+BS$3)</f>
        <v>0</v>
      </c>
      <c r="BT707" s="33">
        <f>-VLOOKUP($A707,'pl-data'!$A:$BR,23+BT$3)</f>
        <v>0</v>
      </c>
      <c r="BU707" s="34" t="str">
        <f t="shared" si="1757"/>
        <v>n/a</v>
      </c>
      <c r="BV707" s="34" t="str">
        <f t="shared" si="1758"/>
        <v>n/a</v>
      </c>
      <c r="BX707" s="33">
        <f t="shared" si="1761"/>
        <v>0</v>
      </c>
      <c r="BY707" s="33">
        <f t="shared" si="1762"/>
        <v>0</v>
      </c>
      <c r="BZ707" s="33">
        <f t="shared" si="1763"/>
        <v>0</v>
      </c>
      <c r="CA707" s="34" t="str">
        <f t="shared" si="1759"/>
        <v>n/a</v>
      </c>
      <c r="CB707" s="34" t="str">
        <f t="shared" si="1760"/>
        <v>n/a</v>
      </c>
    </row>
    <row r="708" spans="1:80" hidden="1" outlineLevel="1" x14ac:dyDescent="0.2">
      <c r="A708" s="49">
        <v>2113</v>
      </c>
      <c r="B708" s="18" t="str">
        <f>+masterfile!D620</f>
        <v>2113 N. abzugsf. Schuldzinsen § 4 (4a) EStG</v>
      </c>
      <c r="D708" s="33">
        <f>-VLOOKUP($A708,'pl-data'!$A:$BR,8+D$3)</f>
        <v>0</v>
      </c>
      <c r="E708" s="33">
        <f>-VLOOKUP($A708,'pl-data'!$A:$BR,38+E$3)</f>
        <v>0</v>
      </c>
      <c r="F708" s="33">
        <f>-VLOOKUP($A708,'pl-data'!$A:$BR,23+F$3)</f>
        <v>0</v>
      </c>
      <c r="G708" s="34" t="str">
        <f t="shared" si="1724"/>
        <v>n/a</v>
      </c>
      <c r="H708" s="34" t="str">
        <f t="shared" si="1725"/>
        <v>n/a</v>
      </c>
      <c r="J708" s="33">
        <f>-VLOOKUP($A708,'pl-data'!$A:$BR,8+J$3)</f>
        <v>0</v>
      </c>
      <c r="K708" s="33">
        <f>-VLOOKUP($A708,'pl-data'!$A:$BR,38+K$3)</f>
        <v>0</v>
      </c>
      <c r="L708" s="33">
        <f>-VLOOKUP($A708,'pl-data'!$A:$BR,23+L$3)</f>
        <v>0</v>
      </c>
      <c r="M708" s="34" t="str">
        <f t="shared" si="1727"/>
        <v>n/a</v>
      </c>
      <c r="N708" s="34" t="str">
        <f t="shared" si="1728"/>
        <v>n/a</v>
      </c>
      <c r="P708" s="33">
        <f>-VLOOKUP($A708,'pl-data'!$A:$BR,8+P$3)</f>
        <v>0</v>
      </c>
      <c r="Q708" s="33">
        <f>-VLOOKUP($A708,'pl-data'!$A:$BR,38+Q$3)</f>
        <v>0</v>
      </c>
      <c r="R708" s="33">
        <f>-VLOOKUP($A708,'pl-data'!$A:$BR,23+R$3)</f>
        <v>0</v>
      </c>
      <c r="S708" s="34" t="str">
        <f t="shared" si="1730"/>
        <v>n/a</v>
      </c>
      <c r="T708" s="34" t="str">
        <f t="shared" si="1731"/>
        <v>n/a</v>
      </c>
      <c r="V708" s="33">
        <f>-VLOOKUP($A708,'pl-data'!$A:$BR,8+V$3)</f>
        <v>0</v>
      </c>
      <c r="W708" s="33">
        <f>-VLOOKUP($A708,'pl-data'!$A:$BR,38+W$3)</f>
        <v>0</v>
      </c>
      <c r="X708" s="33">
        <f>-VLOOKUP($A708,'pl-data'!$A:$BR,23+X$3)</f>
        <v>0</v>
      </c>
      <c r="Y708" s="34" t="str">
        <f t="shared" si="1733"/>
        <v>n/a</v>
      </c>
      <c r="Z708" s="34" t="str">
        <f t="shared" si="1734"/>
        <v>n/a</v>
      </c>
      <c r="AB708" s="33">
        <f>-VLOOKUP($A708,'pl-data'!$A:$BR,8+AB$3)</f>
        <v>0</v>
      </c>
      <c r="AC708" s="33">
        <f>-VLOOKUP($A708,'pl-data'!$A:$BR,38+AC$3)</f>
        <v>0</v>
      </c>
      <c r="AD708" s="33">
        <f>-VLOOKUP($A708,'pl-data'!$A:$BR,23+AD$3)</f>
        <v>0</v>
      </c>
      <c r="AE708" s="34" t="str">
        <f t="shared" si="1736"/>
        <v>n/a</v>
      </c>
      <c r="AF708" s="34" t="str">
        <f t="shared" si="1737"/>
        <v>n/a</v>
      </c>
      <c r="AH708" s="33">
        <f>-VLOOKUP($A708,'pl-data'!$A:$BR,8+AH$3)</f>
        <v>0</v>
      </c>
      <c r="AI708" s="33">
        <f>-VLOOKUP($A708,'pl-data'!$A:$BR,38+AI$3)</f>
        <v>0</v>
      </c>
      <c r="AJ708" s="33">
        <f>-VLOOKUP($A708,'pl-data'!$A:$BR,23+AJ$3)</f>
        <v>0</v>
      </c>
      <c r="AK708" s="34" t="str">
        <f t="shared" si="1739"/>
        <v>n/a</v>
      </c>
      <c r="AL708" s="34" t="str">
        <f t="shared" si="1740"/>
        <v>n/a</v>
      </c>
      <c r="AN708" s="33">
        <f>-VLOOKUP($A708,'pl-data'!$A:$BR,8+AN$3)</f>
        <v>0</v>
      </c>
      <c r="AO708" s="33">
        <f>-VLOOKUP($A708,'pl-data'!$A:$BR,38+AO$3)</f>
        <v>0</v>
      </c>
      <c r="AP708" s="33">
        <f>-VLOOKUP($A708,'pl-data'!$A:$BR,23+AP$3)</f>
        <v>0</v>
      </c>
      <c r="AQ708" s="34" t="str">
        <f t="shared" si="1742"/>
        <v>n/a</v>
      </c>
      <c r="AR708" s="34" t="str">
        <f t="shared" si="1743"/>
        <v>n/a</v>
      </c>
      <c r="AT708" s="33">
        <f>-VLOOKUP($A708,'pl-data'!$A:$BR,8+AT$3)</f>
        <v>0</v>
      </c>
      <c r="AU708" s="33">
        <f>-VLOOKUP($A708,'pl-data'!$A:$BR,38+AU$3)</f>
        <v>0</v>
      </c>
      <c r="AV708" s="33">
        <f>-VLOOKUP($A708,'pl-data'!$A:$BR,23+AV$3)</f>
        <v>0</v>
      </c>
      <c r="AW708" s="34" t="str">
        <f t="shared" si="1745"/>
        <v>n/a</v>
      </c>
      <c r="AX708" s="34" t="str">
        <f t="shared" si="1746"/>
        <v>n/a</v>
      </c>
      <c r="AZ708" s="33">
        <f>-VLOOKUP($A708,'pl-data'!$A:$BR,8+AZ$3)</f>
        <v>0</v>
      </c>
      <c r="BA708" s="33">
        <f>-VLOOKUP($A708,'pl-data'!$A:$BR,38+BA$3)</f>
        <v>0</v>
      </c>
      <c r="BB708" s="33">
        <f>-VLOOKUP($A708,'pl-data'!$A:$BR,23+BB$3)</f>
        <v>0</v>
      </c>
      <c r="BC708" s="34" t="str">
        <f t="shared" si="1748"/>
        <v>n/a</v>
      </c>
      <c r="BD708" s="34" t="str">
        <f t="shared" si="1749"/>
        <v>n/a</v>
      </c>
      <c r="BF708" s="33">
        <f>-VLOOKUP($A708,'pl-data'!$A:$BR,8+BF$3)</f>
        <v>0</v>
      </c>
      <c r="BG708" s="33">
        <f>-VLOOKUP($A708,'pl-data'!$A:$BR,38+BG$3)</f>
        <v>0</v>
      </c>
      <c r="BH708" s="33">
        <f>-VLOOKUP($A708,'pl-data'!$A:$BR,23+BH$3)</f>
        <v>0</v>
      </c>
      <c r="BI708" s="34" t="str">
        <f t="shared" si="1751"/>
        <v>n/a</v>
      </c>
      <c r="BJ708" s="34" t="str">
        <f t="shared" si="1752"/>
        <v>n/a</v>
      </c>
      <c r="BL708" s="33">
        <f>-VLOOKUP($A708,'pl-data'!$A:$BR,8+BL$3)</f>
        <v>0</v>
      </c>
      <c r="BM708" s="33">
        <f>-VLOOKUP($A708,'pl-data'!$A:$BR,38+BM$3)</f>
        <v>0</v>
      </c>
      <c r="BN708" s="33">
        <f>-VLOOKUP($A708,'pl-data'!$A:$BR,23+BN$3)</f>
        <v>0</v>
      </c>
      <c r="BO708" s="34" t="str">
        <f t="shared" si="1754"/>
        <v>n/a</v>
      </c>
      <c r="BP708" s="34" t="str">
        <f t="shared" si="1755"/>
        <v>n/a</v>
      </c>
      <c r="BR708" s="33">
        <f>-VLOOKUP($A708,'pl-data'!$A:$BR,8+BR$3)</f>
        <v>0</v>
      </c>
      <c r="BS708" s="33">
        <f>-VLOOKUP($A708,'pl-data'!$A:$BR,38+BS$3)</f>
        <v>0</v>
      </c>
      <c r="BT708" s="33">
        <f>-VLOOKUP($A708,'pl-data'!$A:$BR,23+BT$3)</f>
        <v>0</v>
      </c>
      <c r="BU708" s="34" t="str">
        <f t="shared" si="1757"/>
        <v>n/a</v>
      </c>
      <c r="BV708" s="34" t="str">
        <f t="shared" si="1758"/>
        <v>n/a</v>
      </c>
      <c r="BX708" s="33">
        <f t="shared" si="1761"/>
        <v>0</v>
      </c>
      <c r="BY708" s="33">
        <f t="shared" si="1762"/>
        <v>0</v>
      </c>
      <c r="BZ708" s="33">
        <f t="shared" si="1763"/>
        <v>0</v>
      </c>
      <c r="CA708" s="34" t="str">
        <f t="shared" si="1759"/>
        <v>n/a</v>
      </c>
      <c r="CB708" s="34" t="str">
        <f t="shared" si="1760"/>
        <v>n/a</v>
      </c>
    </row>
    <row r="709" spans="1:80" hidden="1" outlineLevel="1" x14ac:dyDescent="0.2">
      <c r="A709" s="49">
        <v>2114</v>
      </c>
      <c r="B709" s="18" t="str">
        <f>+masterfile!D621</f>
        <v>2114 Zinsen für Gesellschafterdarlehen (KapG)</v>
      </c>
      <c r="D709" s="33">
        <f>-VLOOKUP($A709,'pl-data'!$A:$BR,8+D$3)</f>
        <v>0</v>
      </c>
      <c r="E709" s="33">
        <f>-VLOOKUP($A709,'pl-data'!$A:$BR,38+E$3)</f>
        <v>0</v>
      </c>
      <c r="F709" s="33">
        <f>-VLOOKUP($A709,'pl-data'!$A:$BR,23+F$3)</f>
        <v>0</v>
      </c>
      <c r="G709" s="34" t="str">
        <f t="shared" si="1724"/>
        <v>n/a</v>
      </c>
      <c r="H709" s="34" t="str">
        <f t="shared" si="1725"/>
        <v>n/a</v>
      </c>
      <c r="J709" s="33">
        <f>-VLOOKUP($A709,'pl-data'!$A:$BR,8+J$3)</f>
        <v>0</v>
      </c>
      <c r="K709" s="33">
        <f>-VLOOKUP($A709,'pl-data'!$A:$BR,38+K$3)</f>
        <v>0</v>
      </c>
      <c r="L709" s="33">
        <f>-VLOOKUP($A709,'pl-data'!$A:$BR,23+L$3)</f>
        <v>0</v>
      </c>
      <c r="M709" s="34" t="str">
        <f t="shared" si="1727"/>
        <v>n/a</v>
      </c>
      <c r="N709" s="34" t="str">
        <f t="shared" si="1728"/>
        <v>n/a</v>
      </c>
      <c r="P709" s="33">
        <f>-VLOOKUP($A709,'pl-data'!$A:$BR,8+P$3)</f>
        <v>0</v>
      </c>
      <c r="Q709" s="33">
        <f>-VLOOKUP($A709,'pl-data'!$A:$BR,38+Q$3)</f>
        <v>0</v>
      </c>
      <c r="R709" s="33">
        <f>-VLOOKUP($A709,'pl-data'!$A:$BR,23+R$3)</f>
        <v>0</v>
      </c>
      <c r="S709" s="34" t="str">
        <f t="shared" si="1730"/>
        <v>n/a</v>
      </c>
      <c r="T709" s="34" t="str">
        <f t="shared" si="1731"/>
        <v>n/a</v>
      </c>
      <c r="V709" s="33">
        <f>-VLOOKUP($A709,'pl-data'!$A:$BR,8+V$3)</f>
        <v>0</v>
      </c>
      <c r="W709" s="33">
        <f>-VLOOKUP($A709,'pl-data'!$A:$BR,38+W$3)</f>
        <v>0</v>
      </c>
      <c r="X709" s="33">
        <f>-VLOOKUP($A709,'pl-data'!$A:$BR,23+X$3)</f>
        <v>0</v>
      </c>
      <c r="Y709" s="34" t="str">
        <f t="shared" si="1733"/>
        <v>n/a</v>
      </c>
      <c r="Z709" s="34" t="str">
        <f t="shared" si="1734"/>
        <v>n/a</v>
      </c>
      <c r="AB709" s="33">
        <f>-VLOOKUP($A709,'pl-data'!$A:$BR,8+AB$3)</f>
        <v>0</v>
      </c>
      <c r="AC709" s="33">
        <f>-VLOOKUP($A709,'pl-data'!$A:$BR,38+AC$3)</f>
        <v>0</v>
      </c>
      <c r="AD709" s="33">
        <f>-VLOOKUP($A709,'pl-data'!$A:$BR,23+AD$3)</f>
        <v>0</v>
      </c>
      <c r="AE709" s="34" t="str">
        <f t="shared" si="1736"/>
        <v>n/a</v>
      </c>
      <c r="AF709" s="34" t="str">
        <f t="shared" si="1737"/>
        <v>n/a</v>
      </c>
      <c r="AH709" s="33">
        <f>-VLOOKUP($A709,'pl-data'!$A:$BR,8+AH$3)</f>
        <v>0</v>
      </c>
      <c r="AI709" s="33">
        <f>-VLOOKUP($A709,'pl-data'!$A:$BR,38+AI$3)</f>
        <v>0</v>
      </c>
      <c r="AJ709" s="33">
        <f>-VLOOKUP($A709,'pl-data'!$A:$BR,23+AJ$3)</f>
        <v>0</v>
      </c>
      <c r="AK709" s="34" t="str">
        <f t="shared" si="1739"/>
        <v>n/a</v>
      </c>
      <c r="AL709" s="34" t="str">
        <f t="shared" si="1740"/>
        <v>n/a</v>
      </c>
      <c r="AN709" s="33">
        <f>-VLOOKUP($A709,'pl-data'!$A:$BR,8+AN$3)</f>
        <v>0</v>
      </c>
      <c r="AO709" s="33">
        <f>-VLOOKUP($A709,'pl-data'!$A:$BR,38+AO$3)</f>
        <v>0</v>
      </c>
      <c r="AP709" s="33">
        <f>-VLOOKUP($A709,'pl-data'!$A:$BR,23+AP$3)</f>
        <v>0</v>
      </c>
      <c r="AQ709" s="34" t="str">
        <f t="shared" si="1742"/>
        <v>n/a</v>
      </c>
      <c r="AR709" s="34" t="str">
        <f t="shared" si="1743"/>
        <v>n/a</v>
      </c>
      <c r="AT709" s="33">
        <f>-VLOOKUP($A709,'pl-data'!$A:$BR,8+AT$3)</f>
        <v>0</v>
      </c>
      <c r="AU709" s="33">
        <f>-VLOOKUP($A709,'pl-data'!$A:$BR,38+AU$3)</f>
        <v>0</v>
      </c>
      <c r="AV709" s="33">
        <f>-VLOOKUP($A709,'pl-data'!$A:$BR,23+AV$3)</f>
        <v>0</v>
      </c>
      <c r="AW709" s="34" t="str">
        <f t="shared" si="1745"/>
        <v>n/a</v>
      </c>
      <c r="AX709" s="34" t="str">
        <f t="shared" si="1746"/>
        <v>n/a</v>
      </c>
      <c r="AZ709" s="33">
        <f>-VLOOKUP($A709,'pl-data'!$A:$BR,8+AZ$3)</f>
        <v>0</v>
      </c>
      <c r="BA709" s="33">
        <f>-VLOOKUP($A709,'pl-data'!$A:$BR,38+BA$3)</f>
        <v>0</v>
      </c>
      <c r="BB709" s="33">
        <f>-VLOOKUP($A709,'pl-data'!$A:$BR,23+BB$3)</f>
        <v>0</v>
      </c>
      <c r="BC709" s="34" t="str">
        <f t="shared" si="1748"/>
        <v>n/a</v>
      </c>
      <c r="BD709" s="34" t="str">
        <f t="shared" si="1749"/>
        <v>n/a</v>
      </c>
      <c r="BF709" s="33">
        <f>-VLOOKUP($A709,'pl-data'!$A:$BR,8+BF$3)</f>
        <v>0</v>
      </c>
      <c r="BG709" s="33">
        <f>-VLOOKUP($A709,'pl-data'!$A:$BR,38+BG$3)</f>
        <v>0</v>
      </c>
      <c r="BH709" s="33">
        <f>-VLOOKUP($A709,'pl-data'!$A:$BR,23+BH$3)</f>
        <v>0</v>
      </c>
      <c r="BI709" s="34" t="str">
        <f t="shared" si="1751"/>
        <v>n/a</v>
      </c>
      <c r="BJ709" s="34" t="str">
        <f t="shared" si="1752"/>
        <v>n/a</v>
      </c>
      <c r="BL709" s="33">
        <f>-VLOOKUP($A709,'pl-data'!$A:$BR,8+BL$3)</f>
        <v>0</v>
      </c>
      <c r="BM709" s="33">
        <f>-VLOOKUP($A709,'pl-data'!$A:$BR,38+BM$3)</f>
        <v>0</v>
      </c>
      <c r="BN709" s="33">
        <f>-VLOOKUP($A709,'pl-data'!$A:$BR,23+BN$3)</f>
        <v>0</v>
      </c>
      <c r="BO709" s="34" t="str">
        <f t="shared" si="1754"/>
        <v>n/a</v>
      </c>
      <c r="BP709" s="34" t="str">
        <f t="shared" si="1755"/>
        <v>n/a</v>
      </c>
      <c r="BR709" s="33">
        <f>-VLOOKUP($A709,'pl-data'!$A:$BR,8+BR$3)</f>
        <v>0</v>
      </c>
      <c r="BS709" s="33">
        <f>-VLOOKUP($A709,'pl-data'!$A:$BR,38+BS$3)</f>
        <v>0</v>
      </c>
      <c r="BT709" s="33">
        <f>-VLOOKUP($A709,'pl-data'!$A:$BR,23+BT$3)</f>
        <v>0</v>
      </c>
      <c r="BU709" s="34" t="str">
        <f t="shared" si="1757"/>
        <v>n/a</v>
      </c>
      <c r="BV709" s="34" t="str">
        <f t="shared" si="1758"/>
        <v>n/a</v>
      </c>
      <c r="BX709" s="33">
        <f t="shared" si="1761"/>
        <v>0</v>
      </c>
      <c r="BY709" s="33">
        <f t="shared" si="1762"/>
        <v>0</v>
      </c>
      <c r="BZ709" s="33">
        <f t="shared" si="1763"/>
        <v>0</v>
      </c>
      <c r="CA709" s="34" t="str">
        <f t="shared" si="1759"/>
        <v>n/a</v>
      </c>
      <c r="CB709" s="34" t="str">
        <f t="shared" si="1760"/>
        <v>n/a</v>
      </c>
    </row>
    <row r="710" spans="1:80" hidden="1" outlineLevel="1" x14ac:dyDescent="0.2">
      <c r="A710" s="49">
        <v>2115</v>
      </c>
      <c r="B710" s="18" t="str">
        <f>+masterfile!D622</f>
        <v>2115 Zinsen und ähnliche Aufw.z.T. nicht abz.</v>
      </c>
      <c r="D710" s="33">
        <f>-VLOOKUP($A710,'pl-data'!$A:$BR,8+D$3)</f>
        <v>0</v>
      </c>
      <c r="E710" s="33">
        <f>-VLOOKUP($A710,'pl-data'!$A:$BR,38+E$3)</f>
        <v>0</v>
      </c>
      <c r="F710" s="33">
        <f>-VLOOKUP($A710,'pl-data'!$A:$BR,23+F$3)</f>
        <v>0</v>
      </c>
      <c r="G710" s="34" t="str">
        <f t="shared" si="1724"/>
        <v>n/a</v>
      </c>
      <c r="H710" s="34" t="str">
        <f t="shared" si="1725"/>
        <v>n/a</v>
      </c>
      <c r="J710" s="33">
        <f>-VLOOKUP($A710,'pl-data'!$A:$BR,8+J$3)</f>
        <v>0</v>
      </c>
      <c r="K710" s="33">
        <f>-VLOOKUP($A710,'pl-data'!$A:$BR,38+K$3)</f>
        <v>0</v>
      </c>
      <c r="L710" s="33">
        <f>-VLOOKUP($A710,'pl-data'!$A:$BR,23+L$3)</f>
        <v>0</v>
      </c>
      <c r="M710" s="34" t="str">
        <f t="shared" si="1727"/>
        <v>n/a</v>
      </c>
      <c r="N710" s="34" t="str">
        <f t="shared" si="1728"/>
        <v>n/a</v>
      </c>
      <c r="P710" s="33">
        <f>-VLOOKUP($A710,'pl-data'!$A:$BR,8+P$3)</f>
        <v>0</v>
      </c>
      <c r="Q710" s="33">
        <f>-VLOOKUP($A710,'pl-data'!$A:$BR,38+Q$3)</f>
        <v>0</v>
      </c>
      <c r="R710" s="33">
        <f>-VLOOKUP($A710,'pl-data'!$A:$BR,23+R$3)</f>
        <v>0</v>
      </c>
      <c r="S710" s="34" t="str">
        <f t="shared" si="1730"/>
        <v>n/a</v>
      </c>
      <c r="T710" s="34" t="str">
        <f t="shared" si="1731"/>
        <v>n/a</v>
      </c>
      <c r="V710" s="33">
        <f>-VLOOKUP($A710,'pl-data'!$A:$BR,8+V$3)</f>
        <v>0</v>
      </c>
      <c r="W710" s="33">
        <f>-VLOOKUP($A710,'pl-data'!$A:$BR,38+W$3)</f>
        <v>0</v>
      </c>
      <c r="X710" s="33">
        <f>-VLOOKUP($A710,'pl-data'!$A:$BR,23+X$3)</f>
        <v>0</v>
      </c>
      <c r="Y710" s="34" t="str">
        <f t="shared" si="1733"/>
        <v>n/a</v>
      </c>
      <c r="Z710" s="34" t="str">
        <f t="shared" si="1734"/>
        <v>n/a</v>
      </c>
      <c r="AB710" s="33">
        <f>-VLOOKUP($A710,'pl-data'!$A:$BR,8+AB$3)</f>
        <v>0</v>
      </c>
      <c r="AC710" s="33">
        <f>-VLOOKUP($A710,'pl-data'!$A:$BR,38+AC$3)</f>
        <v>0</v>
      </c>
      <c r="AD710" s="33">
        <f>-VLOOKUP($A710,'pl-data'!$A:$BR,23+AD$3)</f>
        <v>0</v>
      </c>
      <c r="AE710" s="34" t="str">
        <f t="shared" si="1736"/>
        <v>n/a</v>
      </c>
      <c r="AF710" s="34" t="str">
        <f t="shared" si="1737"/>
        <v>n/a</v>
      </c>
      <c r="AH710" s="33">
        <f>-VLOOKUP($A710,'pl-data'!$A:$BR,8+AH$3)</f>
        <v>0</v>
      </c>
      <c r="AI710" s="33">
        <f>-VLOOKUP($A710,'pl-data'!$A:$BR,38+AI$3)</f>
        <v>0</v>
      </c>
      <c r="AJ710" s="33">
        <f>-VLOOKUP($A710,'pl-data'!$A:$BR,23+AJ$3)</f>
        <v>0</v>
      </c>
      <c r="AK710" s="34" t="str">
        <f t="shared" si="1739"/>
        <v>n/a</v>
      </c>
      <c r="AL710" s="34" t="str">
        <f t="shared" si="1740"/>
        <v>n/a</v>
      </c>
      <c r="AN710" s="33">
        <f>-VLOOKUP($A710,'pl-data'!$A:$BR,8+AN$3)</f>
        <v>0</v>
      </c>
      <c r="AO710" s="33">
        <f>-VLOOKUP($A710,'pl-data'!$A:$BR,38+AO$3)</f>
        <v>0</v>
      </c>
      <c r="AP710" s="33">
        <f>-VLOOKUP($A710,'pl-data'!$A:$BR,23+AP$3)</f>
        <v>0</v>
      </c>
      <c r="AQ710" s="34" t="str">
        <f t="shared" si="1742"/>
        <v>n/a</v>
      </c>
      <c r="AR710" s="34" t="str">
        <f t="shared" si="1743"/>
        <v>n/a</v>
      </c>
      <c r="AT710" s="33">
        <f>-VLOOKUP($A710,'pl-data'!$A:$BR,8+AT$3)</f>
        <v>0</v>
      </c>
      <c r="AU710" s="33">
        <f>-VLOOKUP($A710,'pl-data'!$A:$BR,38+AU$3)</f>
        <v>0</v>
      </c>
      <c r="AV710" s="33">
        <f>-VLOOKUP($A710,'pl-data'!$A:$BR,23+AV$3)</f>
        <v>0</v>
      </c>
      <c r="AW710" s="34" t="str">
        <f t="shared" si="1745"/>
        <v>n/a</v>
      </c>
      <c r="AX710" s="34" t="str">
        <f t="shared" si="1746"/>
        <v>n/a</v>
      </c>
      <c r="AZ710" s="33">
        <f>-VLOOKUP($A710,'pl-data'!$A:$BR,8+AZ$3)</f>
        <v>0</v>
      </c>
      <c r="BA710" s="33">
        <f>-VLOOKUP($A710,'pl-data'!$A:$BR,38+BA$3)</f>
        <v>0</v>
      </c>
      <c r="BB710" s="33">
        <f>-VLOOKUP($A710,'pl-data'!$A:$BR,23+BB$3)</f>
        <v>0</v>
      </c>
      <c r="BC710" s="34" t="str">
        <f t="shared" si="1748"/>
        <v>n/a</v>
      </c>
      <c r="BD710" s="34" t="str">
        <f t="shared" si="1749"/>
        <v>n/a</v>
      </c>
      <c r="BF710" s="33">
        <f>-VLOOKUP($A710,'pl-data'!$A:$BR,8+BF$3)</f>
        <v>0</v>
      </c>
      <c r="BG710" s="33">
        <f>-VLOOKUP($A710,'pl-data'!$A:$BR,38+BG$3)</f>
        <v>0</v>
      </c>
      <c r="BH710" s="33">
        <f>-VLOOKUP($A710,'pl-data'!$A:$BR,23+BH$3)</f>
        <v>0</v>
      </c>
      <c r="BI710" s="34" t="str">
        <f t="shared" si="1751"/>
        <v>n/a</v>
      </c>
      <c r="BJ710" s="34" t="str">
        <f t="shared" si="1752"/>
        <v>n/a</v>
      </c>
      <c r="BL710" s="33">
        <f>-VLOOKUP($A710,'pl-data'!$A:$BR,8+BL$3)</f>
        <v>0</v>
      </c>
      <c r="BM710" s="33">
        <f>-VLOOKUP($A710,'pl-data'!$A:$BR,38+BM$3)</f>
        <v>0</v>
      </c>
      <c r="BN710" s="33">
        <f>-VLOOKUP($A710,'pl-data'!$A:$BR,23+BN$3)</f>
        <v>0</v>
      </c>
      <c r="BO710" s="34" t="str">
        <f t="shared" si="1754"/>
        <v>n/a</v>
      </c>
      <c r="BP710" s="34" t="str">
        <f t="shared" si="1755"/>
        <v>n/a</v>
      </c>
      <c r="BR710" s="33">
        <f>-VLOOKUP($A710,'pl-data'!$A:$BR,8+BR$3)</f>
        <v>0</v>
      </c>
      <c r="BS710" s="33">
        <f>-VLOOKUP($A710,'pl-data'!$A:$BR,38+BS$3)</f>
        <v>0</v>
      </c>
      <c r="BT710" s="33">
        <f>-VLOOKUP($A710,'pl-data'!$A:$BR,23+BT$3)</f>
        <v>0</v>
      </c>
      <c r="BU710" s="34" t="str">
        <f t="shared" si="1757"/>
        <v>n/a</v>
      </c>
      <c r="BV710" s="34" t="str">
        <f t="shared" si="1758"/>
        <v>n/a</v>
      </c>
      <c r="BX710" s="33">
        <f t="shared" si="1761"/>
        <v>0</v>
      </c>
      <c r="BY710" s="33">
        <f t="shared" si="1762"/>
        <v>0</v>
      </c>
      <c r="BZ710" s="33">
        <f t="shared" si="1763"/>
        <v>0</v>
      </c>
      <c r="CA710" s="34" t="str">
        <f t="shared" si="1759"/>
        <v>n/a</v>
      </c>
      <c r="CB710" s="34" t="str">
        <f t="shared" si="1760"/>
        <v>n/a</v>
      </c>
    </row>
    <row r="711" spans="1:80" hidden="1" outlineLevel="1" x14ac:dyDescent="0.2">
      <c r="A711" s="49">
        <v>2116</v>
      </c>
      <c r="B711" s="18" t="str">
        <f>+masterfile!D623</f>
        <v>2116 Zinsen, Aufwendg. verb. UN z.T. n.abz.</v>
      </c>
      <c r="D711" s="33">
        <f>-VLOOKUP($A711,'pl-data'!$A:$BR,8+D$3)</f>
        <v>0</v>
      </c>
      <c r="E711" s="33">
        <f>-VLOOKUP($A711,'pl-data'!$A:$BR,38+E$3)</f>
        <v>0</v>
      </c>
      <c r="F711" s="33">
        <f>-VLOOKUP($A711,'pl-data'!$A:$BR,23+F$3)</f>
        <v>0</v>
      </c>
      <c r="G711" s="34" t="str">
        <f t="shared" si="1724"/>
        <v>n/a</v>
      </c>
      <c r="H711" s="34" t="str">
        <f t="shared" si="1725"/>
        <v>n/a</v>
      </c>
      <c r="J711" s="33">
        <f>-VLOOKUP($A711,'pl-data'!$A:$BR,8+J$3)</f>
        <v>0</v>
      </c>
      <c r="K711" s="33">
        <f>-VLOOKUP($A711,'pl-data'!$A:$BR,38+K$3)</f>
        <v>0</v>
      </c>
      <c r="L711" s="33">
        <f>-VLOOKUP($A711,'pl-data'!$A:$BR,23+L$3)</f>
        <v>0</v>
      </c>
      <c r="M711" s="34" t="str">
        <f t="shared" si="1727"/>
        <v>n/a</v>
      </c>
      <c r="N711" s="34" t="str">
        <f t="shared" si="1728"/>
        <v>n/a</v>
      </c>
      <c r="P711" s="33">
        <f>-VLOOKUP($A711,'pl-data'!$A:$BR,8+P$3)</f>
        <v>0</v>
      </c>
      <c r="Q711" s="33">
        <f>-VLOOKUP($A711,'pl-data'!$A:$BR,38+Q$3)</f>
        <v>0</v>
      </c>
      <c r="R711" s="33">
        <f>-VLOOKUP($A711,'pl-data'!$A:$BR,23+R$3)</f>
        <v>0</v>
      </c>
      <c r="S711" s="34" t="str">
        <f t="shared" si="1730"/>
        <v>n/a</v>
      </c>
      <c r="T711" s="34" t="str">
        <f t="shared" si="1731"/>
        <v>n/a</v>
      </c>
      <c r="V711" s="33">
        <f>-VLOOKUP($A711,'pl-data'!$A:$BR,8+V$3)</f>
        <v>0</v>
      </c>
      <c r="W711" s="33">
        <f>-VLOOKUP($A711,'pl-data'!$A:$BR,38+W$3)</f>
        <v>0</v>
      </c>
      <c r="X711" s="33">
        <f>-VLOOKUP($A711,'pl-data'!$A:$BR,23+X$3)</f>
        <v>0</v>
      </c>
      <c r="Y711" s="34" t="str">
        <f t="shared" si="1733"/>
        <v>n/a</v>
      </c>
      <c r="Z711" s="34" t="str">
        <f t="shared" si="1734"/>
        <v>n/a</v>
      </c>
      <c r="AB711" s="33">
        <f>-VLOOKUP($A711,'pl-data'!$A:$BR,8+AB$3)</f>
        <v>0</v>
      </c>
      <c r="AC711" s="33">
        <f>-VLOOKUP($A711,'pl-data'!$A:$BR,38+AC$3)</f>
        <v>0</v>
      </c>
      <c r="AD711" s="33">
        <f>-VLOOKUP($A711,'pl-data'!$A:$BR,23+AD$3)</f>
        <v>0</v>
      </c>
      <c r="AE711" s="34" t="str">
        <f t="shared" si="1736"/>
        <v>n/a</v>
      </c>
      <c r="AF711" s="34" t="str">
        <f t="shared" si="1737"/>
        <v>n/a</v>
      </c>
      <c r="AH711" s="33">
        <f>-VLOOKUP($A711,'pl-data'!$A:$BR,8+AH$3)</f>
        <v>0</v>
      </c>
      <c r="AI711" s="33">
        <f>-VLOOKUP($A711,'pl-data'!$A:$BR,38+AI$3)</f>
        <v>0</v>
      </c>
      <c r="AJ711" s="33">
        <f>-VLOOKUP($A711,'pl-data'!$A:$BR,23+AJ$3)</f>
        <v>0</v>
      </c>
      <c r="AK711" s="34" t="str">
        <f t="shared" si="1739"/>
        <v>n/a</v>
      </c>
      <c r="AL711" s="34" t="str">
        <f t="shared" si="1740"/>
        <v>n/a</v>
      </c>
      <c r="AN711" s="33">
        <f>-VLOOKUP($A711,'pl-data'!$A:$BR,8+AN$3)</f>
        <v>0</v>
      </c>
      <c r="AO711" s="33">
        <f>-VLOOKUP($A711,'pl-data'!$A:$BR,38+AO$3)</f>
        <v>0</v>
      </c>
      <c r="AP711" s="33">
        <f>-VLOOKUP($A711,'pl-data'!$A:$BR,23+AP$3)</f>
        <v>0</v>
      </c>
      <c r="AQ711" s="34" t="str">
        <f t="shared" si="1742"/>
        <v>n/a</v>
      </c>
      <c r="AR711" s="34" t="str">
        <f t="shared" si="1743"/>
        <v>n/a</v>
      </c>
      <c r="AT711" s="33">
        <f>-VLOOKUP($A711,'pl-data'!$A:$BR,8+AT$3)</f>
        <v>0</v>
      </c>
      <c r="AU711" s="33">
        <f>-VLOOKUP($A711,'pl-data'!$A:$BR,38+AU$3)</f>
        <v>0</v>
      </c>
      <c r="AV711" s="33">
        <f>-VLOOKUP($A711,'pl-data'!$A:$BR,23+AV$3)</f>
        <v>0</v>
      </c>
      <c r="AW711" s="34" t="str">
        <f t="shared" si="1745"/>
        <v>n/a</v>
      </c>
      <c r="AX711" s="34" t="str">
        <f t="shared" si="1746"/>
        <v>n/a</v>
      </c>
      <c r="AZ711" s="33">
        <f>-VLOOKUP($A711,'pl-data'!$A:$BR,8+AZ$3)</f>
        <v>0</v>
      </c>
      <c r="BA711" s="33">
        <f>-VLOOKUP($A711,'pl-data'!$A:$BR,38+BA$3)</f>
        <v>0</v>
      </c>
      <c r="BB711" s="33">
        <f>-VLOOKUP($A711,'pl-data'!$A:$BR,23+BB$3)</f>
        <v>0</v>
      </c>
      <c r="BC711" s="34" t="str">
        <f t="shared" si="1748"/>
        <v>n/a</v>
      </c>
      <c r="BD711" s="34" t="str">
        <f t="shared" si="1749"/>
        <v>n/a</v>
      </c>
      <c r="BF711" s="33">
        <f>-VLOOKUP($A711,'pl-data'!$A:$BR,8+BF$3)</f>
        <v>0</v>
      </c>
      <c r="BG711" s="33">
        <f>-VLOOKUP($A711,'pl-data'!$A:$BR,38+BG$3)</f>
        <v>0</v>
      </c>
      <c r="BH711" s="33">
        <f>-VLOOKUP($A711,'pl-data'!$A:$BR,23+BH$3)</f>
        <v>0</v>
      </c>
      <c r="BI711" s="34" t="str">
        <f t="shared" si="1751"/>
        <v>n/a</v>
      </c>
      <c r="BJ711" s="34" t="str">
        <f t="shared" si="1752"/>
        <v>n/a</v>
      </c>
      <c r="BL711" s="33">
        <f>-VLOOKUP($A711,'pl-data'!$A:$BR,8+BL$3)</f>
        <v>0</v>
      </c>
      <c r="BM711" s="33">
        <f>-VLOOKUP($A711,'pl-data'!$A:$BR,38+BM$3)</f>
        <v>0</v>
      </c>
      <c r="BN711" s="33">
        <f>-VLOOKUP($A711,'pl-data'!$A:$BR,23+BN$3)</f>
        <v>0</v>
      </c>
      <c r="BO711" s="34" t="str">
        <f t="shared" si="1754"/>
        <v>n/a</v>
      </c>
      <c r="BP711" s="34" t="str">
        <f t="shared" si="1755"/>
        <v>n/a</v>
      </c>
      <c r="BR711" s="33">
        <f>-VLOOKUP($A711,'pl-data'!$A:$BR,8+BR$3)</f>
        <v>0</v>
      </c>
      <c r="BS711" s="33">
        <f>-VLOOKUP($A711,'pl-data'!$A:$BR,38+BS$3)</f>
        <v>0</v>
      </c>
      <c r="BT711" s="33">
        <f>-VLOOKUP($A711,'pl-data'!$A:$BR,23+BT$3)</f>
        <v>0</v>
      </c>
      <c r="BU711" s="34" t="str">
        <f t="shared" si="1757"/>
        <v>n/a</v>
      </c>
      <c r="BV711" s="34" t="str">
        <f t="shared" si="1758"/>
        <v>n/a</v>
      </c>
      <c r="BX711" s="33">
        <f t="shared" si="1761"/>
        <v>0</v>
      </c>
      <c r="BY711" s="33">
        <f t="shared" si="1762"/>
        <v>0</v>
      </c>
      <c r="BZ711" s="33">
        <f t="shared" si="1763"/>
        <v>0</v>
      </c>
      <c r="CA711" s="34" t="str">
        <f t="shared" si="1759"/>
        <v>n/a</v>
      </c>
      <c r="CB711" s="34" t="str">
        <f t="shared" si="1760"/>
        <v>n/a</v>
      </c>
    </row>
    <row r="712" spans="1:80" hidden="1" outlineLevel="1" x14ac:dyDescent="0.2">
      <c r="A712" s="49">
        <v>2117</v>
      </c>
      <c r="B712" s="18" t="str">
        <f>+masterfile!D624</f>
        <v>2117 Zinsen an Gesell., Beteilig. &gt;25% (KapG)</v>
      </c>
      <c r="D712" s="33">
        <f>-VLOOKUP($A712,'pl-data'!$A:$BR,8+D$3)</f>
        <v>0</v>
      </c>
      <c r="E712" s="33">
        <f>-VLOOKUP($A712,'pl-data'!$A:$BR,38+E$3)</f>
        <v>0</v>
      </c>
      <c r="F712" s="33">
        <f>-VLOOKUP($A712,'pl-data'!$A:$BR,23+F$3)</f>
        <v>0</v>
      </c>
      <c r="G712" s="34" t="str">
        <f t="shared" si="1724"/>
        <v>n/a</v>
      </c>
      <c r="H712" s="34" t="str">
        <f t="shared" si="1725"/>
        <v>n/a</v>
      </c>
      <c r="J712" s="33">
        <f>-VLOOKUP($A712,'pl-data'!$A:$BR,8+J$3)</f>
        <v>0</v>
      </c>
      <c r="K712" s="33">
        <f>-VLOOKUP($A712,'pl-data'!$A:$BR,38+K$3)</f>
        <v>0</v>
      </c>
      <c r="L712" s="33">
        <f>-VLOOKUP($A712,'pl-data'!$A:$BR,23+L$3)</f>
        <v>0</v>
      </c>
      <c r="M712" s="34" t="str">
        <f t="shared" si="1727"/>
        <v>n/a</v>
      </c>
      <c r="N712" s="34" t="str">
        <f t="shared" si="1728"/>
        <v>n/a</v>
      </c>
      <c r="P712" s="33">
        <f>-VLOOKUP($A712,'pl-data'!$A:$BR,8+P$3)</f>
        <v>0</v>
      </c>
      <c r="Q712" s="33">
        <f>-VLOOKUP($A712,'pl-data'!$A:$BR,38+Q$3)</f>
        <v>0</v>
      </c>
      <c r="R712" s="33">
        <f>-VLOOKUP($A712,'pl-data'!$A:$BR,23+R$3)</f>
        <v>0</v>
      </c>
      <c r="S712" s="34" t="str">
        <f t="shared" si="1730"/>
        <v>n/a</v>
      </c>
      <c r="T712" s="34" t="str">
        <f t="shared" si="1731"/>
        <v>n/a</v>
      </c>
      <c r="V712" s="33">
        <f>-VLOOKUP($A712,'pl-data'!$A:$BR,8+V$3)</f>
        <v>0</v>
      </c>
      <c r="W712" s="33">
        <f>-VLOOKUP($A712,'pl-data'!$A:$BR,38+W$3)</f>
        <v>0</v>
      </c>
      <c r="X712" s="33">
        <f>-VLOOKUP($A712,'pl-data'!$A:$BR,23+X$3)</f>
        <v>0</v>
      </c>
      <c r="Y712" s="34" t="str">
        <f t="shared" si="1733"/>
        <v>n/a</v>
      </c>
      <c r="Z712" s="34" t="str">
        <f t="shared" si="1734"/>
        <v>n/a</v>
      </c>
      <c r="AB712" s="33">
        <f>-VLOOKUP($A712,'pl-data'!$A:$BR,8+AB$3)</f>
        <v>0</v>
      </c>
      <c r="AC712" s="33">
        <f>-VLOOKUP($A712,'pl-data'!$A:$BR,38+AC$3)</f>
        <v>0</v>
      </c>
      <c r="AD712" s="33">
        <f>-VLOOKUP($A712,'pl-data'!$A:$BR,23+AD$3)</f>
        <v>0</v>
      </c>
      <c r="AE712" s="34" t="str">
        <f t="shared" si="1736"/>
        <v>n/a</v>
      </c>
      <c r="AF712" s="34" t="str">
        <f t="shared" si="1737"/>
        <v>n/a</v>
      </c>
      <c r="AH712" s="33">
        <f>-VLOOKUP($A712,'pl-data'!$A:$BR,8+AH$3)</f>
        <v>0</v>
      </c>
      <c r="AI712" s="33">
        <f>-VLOOKUP($A712,'pl-data'!$A:$BR,38+AI$3)</f>
        <v>0</v>
      </c>
      <c r="AJ712" s="33">
        <f>-VLOOKUP($A712,'pl-data'!$A:$BR,23+AJ$3)</f>
        <v>0</v>
      </c>
      <c r="AK712" s="34" t="str">
        <f t="shared" si="1739"/>
        <v>n/a</v>
      </c>
      <c r="AL712" s="34" t="str">
        <f t="shared" si="1740"/>
        <v>n/a</v>
      </c>
      <c r="AN712" s="33">
        <f>-VLOOKUP($A712,'pl-data'!$A:$BR,8+AN$3)</f>
        <v>0</v>
      </c>
      <c r="AO712" s="33">
        <f>-VLOOKUP($A712,'pl-data'!$A:$BR,38+AO$3)</f>
        <v>0</v>
      </c>
      <c r="AP712" s="33">
        <f>-VLOOKUP($A712,'pl-data'!$A:$BR,23+AP$3)</f>
        <v>0</v>
      </c>
      <c r="AQ712" s="34" t="str">
        <f t="shared" si="1742"/>
        <v>n/a</v>
      </c>
      <c r="AR712" s="34" t="str">
        <f t="shared" si="1743"/>
        <v>n/a</v>
      </c>
      <c r="AT712" s="33">
        <f>-VLOOKUP($A712,'pl-data'!$A:$BR,8+AT$3)</f>
        <v>0</v>
      </c>
      <c r="AU712" s="33">
        <f>-VLOOKUP($A712,'pl-data'!$A:$BR,38+AU$3)</f>
        <v>0</v>
      </c>
      <c r="AV712" s="33">
        <f>-VLOOKUP($A712,'pl-data'!$A:$BR,23+AV$3)</f>
        <v>0</v>
      </c>
      <c r="AW712" s="34" t="str">
        <f t="shared" si="1745"/>
        <v>n/a</v>
      </c>
      <c r="AX712" s="34" t="str">
        <f t="shared" si="1746"/>
        <v>n/a</v>
      </c>
      <c r="AZ712" s="33">
        <f>-VLOOKUP($A712,'pl-data'!$A:$BR,8+AZ$3)</f>
        <v>0</v>
      </c>
      <c r="BA712" s="33">
        <f>-VLOOKUP($A712,'pl-data'!$A:$BR,38+BA$3)</f>
        <v>0</v>
      </c>
      <c r="BB712" s="33">
        <f>-VLOOKUP($A712,'pl-data'!$A:$BR,23+BB$3)</f>
        <v>0</v>
      </c>
      <c r="BC712" s="34" t="str">
        <f t="shared" si="1748"/>
        <v>n/a</v>
      </c>
      <c r="BD712" s="34" t="str">
        <f t="shared" si="1749"/>
        <v>n/a</v>
      </c>
      <c r="BF712" s="33">
        <f>-VLOOKUP($A712,'pl-data'!$A:$BR,8+BF$3)</f>
        <v>0</v>
      </c>
      <c r="BG712" s="33">
        <f>-VLOOKUP($A712,'pl-data'!$A:$BR,38+BG$3)</f>
        <v>0</v>
      </c>
      <c r="BH712" s="33">
        <f>-VLOOKUP($A712,'pl-data'!$A:$BR,23+BH$3)</f>
        <v>0</v>
      </c>
      <c r="BI712" s="34" t="str">
        <f t="shared" si="1751"/>
        <v>n/a</v>
      </c>
      <c r="BJ712" s="34" t="str">
        <f t="shared" si="1752"/>
        <v>n/a</v>
      </c>
      <c r="BL712" s="33">
        <f>-VLOOKUP($A712,'pl-data'!$A:$BR,8+BL$3)</f>
        <v>0</v>
      </c>
      <c r="BM712" s="33">
        <f>-VLOOKUP($A712,'pl-data'!$A:$BR,38+BM$3)</f>
        <v>0</v>
      </c>
      <c r="BN712" s="33">
        <f>-VLOOKUP($A712,'pl-data'!$A:$BR,23+BN$3)</f>
        <v>0</v>
      </c>
      <c r="BO712" s="34" t="str">
        <f t="shared" si="1754"/>
        <v>n/a</v>
      </c>
      <c r="BP712" s="34" t="str">
        <f t="shared" si="1755"/>
        <v>n/a</v>
      </c>
      <c r="BR712" s="33">
        <f>-VLOOKUP($A712,'pl-data'!$A:$BR,8+BR$3)</f>
        <v>0</v>
      </c>
      <c r="BS712" s="33">
        <f>-VLOOKUP($A712,'pl-data'!$A:$BR,38+BS$3)</f>
        <v>0</v>
      </c>
      <c r="BT712" s="33">
        <f>-VLOOKUP($A712,'pl-data'!$A:$BR,23+BT$3)</f>
        <v>0</v>
      </c>
      <c r="BU712" s="34" t="str">
        <f t="shared" si="1757"/>
        <v>n/a</v>
      </c>
      <c r="BV712" s="34" t="str">
        <f t="shared" si="1758"/>
        <v>n/a</v>
      </c>
      <c r="BX712" s="33">
        <f t="shared" si="1761"/>
        <v>0</v>
      </c>
      <c r="BY712" s="33">
        <f t="shared" si="1762"/>
        <v>0</v>
      </c>
      <c r="BZ712" s="33">
        <f t="shared" si="1763"/>
        <v>0</v>
      </c>
      <c r="CA712" s="34" t="str">
        <f t="shared" si="1759"/>
        <v>n/a</v>
      </c>
      <c r="CB712" s="34" t="str">
        <f t="shared" si="1760"/>
        <v>n/a</v>
      </c>
    </row>
    <row r="713" spans="1:80" hidden="1" outlineLevel="1" x14ac:dyDescent="0.2">
      <c r="A713" s="49">
        <v>2118</v>
      </c>
      <c r="B713" s="18" t="str">
        <f>+masterfile!D625</f>
        <v>2118 Zinsen auf Kontokorrentkonten</v>
      </c>
      <c r="D713" s="33">
        <f>-VLOOKUP($A713,'pl-data'!$A:$BR,8+D$3)</f>
        <v>0</v>
      </c>
      <c r="E713" s="33">
        <f>-VLOOKUP($A713,'pl-data'!$A:$BR,38+E$3)</f>
        <v>0</v>
      </c>
      <c r="F713" s="33">
        <f>-VLOOKUP($A713,'pl-data'!$A:$BR,23+F$3)</f>
        <v>0</v>
      </c>
      <c r="G713" s="34" t="str">
        <f t="shared" si="1724"/>
        <v>n/a</v>
      </c>
      <c r="H713" s="34" t="str">
        <f t="shared" si="1725"/>
        <v>n/a</v>
      </c>
      <c r="J713" s="33">
        <f>-VLOOKUP($A713,'pl-data'!$A:$BR,8+J$3)</f>
        <v>0</v>
      </c>
      <c r="K713" s="33">
        <f>-VLOOKUP($A713,'pl-data'!$A:$BR,38+K$3)</f>
        <v>0</v>
      </c>
      <c r="L713" s="33">
        <f>-VLOOKUP($A713,'pl-data'!$A:$BR,23+L$3)</f>
        <v>0</v>
      </c>
      <c r="M713" s="34" t="str">
        <f t="shared" si="1727"/>
        <v>n/a</v>
      </c>
      <c r="N713" s="34" t="str">
        <f t="shared" si="1728"/>
        <v>n/a</v>
      </c>
      <c r="P713" s="33">
        <f>-VLOOKUP($A713,'pl-data'!$A:$BR,8+P$3)</f>
        <v>0</v>
      </c>
      <c r="Q713" s="33">
        <f>-VLOOKUP($A713,'pl-data'!$A:$BR,38+Q$3)</f>
        <v>0</v>
      </c>
      <c r="R713" s="33">
        <f>-VLOOKUP($A713,'pl-data'!$A:$BR,23+R$3)</f>
        <v>0</v>
      </c>
      <c r="S713" s="34" t="str">
        <f t="shared" si="1730"/>
        <v>n/a</v>
      </c>
      <c r="T713" s="34" t="str">
        <f t="shared" si="1731"/>
        <v>n/a</v>
      </c>
      <c r="V713" s="33">
        <f>-VLOOKUP($A713,'pl-data'!$A:$BR,8+V$3)</f>
        <v>0</v>
      </c>
      <c r="W713" s="33">
        <f>-VLOOKUP($A713,'pl-data'!$A:$BR,38+W$3)</f>
        <v>0</v>
      </c>
      <c r="X713" s="33">
        <f>-VLOOKUP($A713,'pl-data'!$A:$BR,23+X$3)</f>
        <v>0</v>
      </c>
      <c r="Y713" s="34" t="str">
        <f t="shared" si="1733"/>
        <v>n/a</v>
      </c>
      <c r="Z713" s="34" t="str">
        <f t="shared" si="1734"/>
        <v>n/a</v>
      </c>
      <c r="AB713" s="33">
        <f>-VLOOKUP($A713,'pl-data'!$A:$BR,8+AB$3)</f>
        <v>0</v>
      </c>
      <c r="AC713" s="33">
        <f>-VLOOKUP($A713,'pl-data'!$A:$BR,38+AC$3)</f>
        <v>0</v>
      </c>
      <c r="AD713" s="33">
        <f>-VLOOKUP($A713,'pl-data'!$A:$BR,23+AD$3)</f>
        <v>0</v>
      </c>
      <c r="AE713" s="34" t="str">
        <f t="shared" si="1736"/>
        <v>n/a</v>
      </c>
      <c r="AF713" s="34" t="str">
        <f t="shared" si="1737"/>
        <v>n/a</v>
      </c>
      <c r="AH713" s="33">
        <f>-VLOOKUP($A713,'pl-data'!$A:$BR,8+AH$3)</f>
        <v>0</v>
      </c>
      <c r="AI713" s="33">
        <f>-VLOOKUP($A713,'pl-data'!$A:$BR,38+AI$3)</f>
        <v>0</v>
      </c>
      <c r="AJ713" s="33">
        <f>-VLOOKUP($A713,'pl-data'!$A:$BR,23+AJ$3)</f>
        <v>0</v>
      </c>
      <c r="AK713" s="34" t="str">
        <f t="shared" si="1739"/>
        <v>n/a</v>
      </c>
      <c r="AL713" s="34" t="str">
        <f t="shared" si="1740"/>
        <v>n/a</v>
      </c>
      <c r="AN713" s="33">
        <f>-VLOOKUP($A713,'pl-data'!$A:$BR,8+AN$3)</f>
        <v>0</v>
      </c>
      <c r="AO713" s="33">
        <f>-VLOOKUP($A713,'pl-data'!$A:$BR,38+AO$3)</f>
        <v>0</v>
      </c>
      <c r="AP713" s="33">
        <f>-VLOOKUP($A713,'pl-data'!$A:$BR,23+AP$3)</f>
        <v>0</v>
      </c>
      <c r="AQ713" s="34" t="str">
        <f t="shared" si="1742"/>
        <v>n/a</v>
      </c>
      <c r="AR713" s="34" t="str">
        <f t="shared" si="1743"/>
        <v>n/a</v>
      </c>
      <c r="AT713" s="33">
        <f>-VLOOKUP($A713,'pl-data'!$A:$BR,8+AT$3)</f>
        <v>0</v>
      </c>
      <c r="AU713" s="33">
        <f>-VLOOKUP($A713,'pl-data'!$A:$BR,38+AU$3)</f>
        <v>0</v>
      </c>
      <c r="AV713" s="33">
        <f>-VLOOKUP($A713,'pl-data'!$A:$BR,23+AV$3)</f>
        <v>0</v>
      </c>
      <c r="AW713" s="34" t="str">
        <f t="shared" si="1745"/>
        <v>n/a</v>
      </c>
      <c r="AX713" s="34" t="str">
        <f t="shared" si="1746"/>
        <v>n/a</v>
      </c>
      <c r="AZ713" s="33">
        <f>-VLOOKUP($A713,'pl-data'!$A:$BR,8+AZ$3)</f>
        <v>0</v>
      </c>
      <c r="BA713" s="33">
        <f>-VLOOKUP($A713,'pl-data'!$A:$BR,38+BA$3)</f>
        <v>0</v>
      </c>
      <c r="BB713" s="33">
        <f>-VLOOKUP($A713,'pl-data'!$A:$BR,23+BB$3)</f>
        <v>0</v>
      </c>
      <c r="BC713" s="34" t="str">
        <f t="shared" si="1748"/>
        <v>n/a</v>
      </c>
      <c r="BD713" s="34" t="str">
        <f t="shared" si="1749"/>
        <v>n/a</v>
      </c>
      <c r="BF713" s="33">
        <f>-VLOOKUP($A713,'pl-data'!$A:$BR,8+BF$3)</f>
        <v>0</v>
      </c>
      <c r="BG713" s="33">
        <f>-VLOOKUP($A713,'pl-data'!$A:$BR,38+BG$3)</f>
        <v>0</v>
      </c>
      <c r="BH713" s="33">
        <f>-VLOOKUP($A713,'pl-data'!$A:$BR,23+BH$3)</f>
        <v>0</v>
      </c>
      <c r="BI713" s="34" t="str">
        <f t="shared" si="1751"/>
        <v>n/a</v>
      </c>
      <c r="BJ713" s="34" t="str">
        <f t="shared" si="1752"/>
        <v>n/a</v>
      </c>
      <c r="BL713" s="33">
        <f>-VLOOKUP($A713,'pl-data'!$A:$BR,8+BL$3)</f>
        <v>0</v>
      </c>
      <c r="BM713" s="33">
        <f>-VLOOKUP($A713,'pl-data'!$A:$BR,38+BM$3)</f>
        <v>0</v>
      </c>
      <c r="BN713" s="33">
        <f>-VLOOKUP($A713,'pl-data'!$A:$BR,23+BN$3)</f>
        <v>0</v>
      </c>
      <c r="BO713" s="34" t="str">
        <f t="shared" si="1754"/>
        <v>n/a</v>
      </c>
      <c r="BP713" s="34" t="str">
        <f t="shared" si="1755"/>
        <v>n/a</v>
      </c>
      <c r="BR713" s="33">
        <f>-VLOOKUP($A713,'pl-data'!$A:$BR,8+BR$3)</f>
        <v>0</v>
      </c>
      <c r="BS713" s="33">
        <f>-VLOOKUP($A713,'pl-data'!$A:$BR,38+BS$3)</f>
        <v>0</v>
      </c>
      <c r="BT713" s="33">
        <f>-VLOOKUP($A713,'pl-data'!$A:$BR,23+BT$3)</f>
        <v>0</v>
      </c>
      <c r="BU713" s="34" t="str">
        <f t="shared" si="1757"/>
        <v>n/a</v>
      </c>
      <c r="BV713" s="34" t="str">
        <f t="shared" si="1758"/>
        <v>n/a</v>
      </c>
      <c r="BX713" s="33">
        <f t="shared" si="1761"/>
        <v>0</v>
      </c>
      <c r="BY713" s="33">
        <f t="shared" si="1762"/>
        <v>0</v>
      </c>
      <c r="BZ713" s="33">
        <f t="shared" si="1763"/>
        <v>0</v>
      </c>
      <c r="CA713" s="34" t="str">
        <f t="shared" si="1759"/>
        <v>n/a</v>
      </c>
      <c r="CB713" s="34" t="str">
        <f t="shared" si="1760"/>
        <v>n/a</v>
      </c>
    </row>
    <row r="714" spans="1:80" hidden="1" outlineLevel="1" x14ac:dyDescent="0.2">
      <c r="A714" s="49">
        <v>2119</v>
      </c>
      <c r="B714" s="18" t="str">
        <f>+masterfile!D626</f>
        <v>2119 Zinsaufwend. f.kfr. Verb.an verbund. UN</v>
      </c>
      <c r="D714" s="33">
        <f>-VLOOKUP($A714,'pl-data'!$A:$BR,8+D$3)</f>
        <v>0</v>
      </c>
      <c r="E714" s="33">
        <f>-VLOOKUP($A714,'pl-data'!$A:$BR,38+E$3)</f>
        <v>0</v>
      </c>
      <c r="F714" s="33">
        <f>-VLOOKUP($A714,'pl-data'!$A:$BR,23+F$3)</f>
        <v>0</v>
      </c>
      <c r="G714" s="34" t="str">
        <f t="shared" si="1724"/>
        <v>n/a</v>
      </c>
      <c r="H714" s="34" t="str">
        <f t="shared" si="1725"/>
        <v>n/a</v>
      </c>
      <c r="J714" s="33">
        <f>-VLOOKUP($A714,'pl-data'!$A:$BR,8+J$3)</f>
        <v>0</v>
      </c>
      <c r="K714" s="33">
        <f>-VLOOKUP($A714,'pl-data'!$A:$BR,38+K$3)</f>
        <v>0</v>
      </c>
      <c r="L714" s="33">
        <f>-VLOOKUP($A714,'pl-data'!$A:$BR,23+L$3)</f>
        <v>0</v>
      </c>
      <c r="M714" s="34" t="str">
        <f t="shared" si="1727"/>
        <v>n/a</v>
      </c>
      <c r="N714" s="34" t="str">
        <f t="shared" si="1728"/>
        <v>n/a</v>
      </c>
      <c r="P714" s="33">
        <f>-VLOOKUP($A714,'pl-data'!$A:$BR,8+P$3)</f>
        <v>0</v>
      </c>
      <c r="Q714" s="33">
        <f>-VLOOKUP($A714,'pl-data'!$A:$BR,38+Q$3)</f>
        <v>0</v>
      </c>
      <c r="R714" s="33">
        <f>-VLOOKUP($A714,'pl-data'!$A:$BR,23+R$3)</f>
        <v>0</v>
      </c>
      <c r="S714" s="34" t="str">
        <f t="shared" si="1730"/>
        <v>n/a</v>
      </c>
      <c r="T714" s="34" t="str">
        <f t="shared" si="1731"/>
        <v>n/a</v>
      </c>
      <c r="V714" s="33">
        <f>-VLOOKUP($A714,'pl-data'!$A:$BR,8+V$3)</f>
        <v>0</v>
      </c>
      <c r="W714" s="33">
        <f>-VLOOKUP($A714,'pl-data'!$A:$BR,38+W$3)</f>
        <v>0</v>
      </c>
      <c r="X714" s="33">
        <f>-VLOOKUP($A714,'pl-data'!$A:$BR,23+X$3)</f>
        <v>0</v>
      </c>
      <c r="Y714" s="34" t="str">
        <f t="shared" si="1733"/>
        <v>n/a</v>
      </c>
      <c r="Z714" s="34" t="str">
        <f t="shared" si="1734"/>
        <v>n/a</v>
      </c>
      <c r="AB714" s="33">
        <f>-VLOOKUP($A714,'pl-data'!$A:$BR,8+AB$3)</f>
        <v>0</v>
      </c>
      <c r="AC714" s="33">
        <f>-VLOOKUP($A714,'pl-data'!$A:$BR,38+AC$3)</f>
        <v>0</v>
      </c>
      <c r="AD714" s="33">
        <f>-VLOOKUP($A714,'pl-data'!$A:$BR,23+AD$3)</f>
        <v>0</v>
      </c>
      <c r="AE714" s="34" t="str">
        <f t="shared" si="1736"/>
        <v>n/a</v>
      </c>
      <c r="AF714" s="34" t="str">
        <f t="shared" si="1737"/>
        <v>n/a</v>
      </c>
      <c r="AH714" s="33">
        <f>-VLOOKUP($A714,'pl-data'!$A:$BR,8+AH$3)</f>
        <v>0</v>
      </c>
      <c r="AI714" s="33">
        <f>-VLOOKUP($A714,'pl-data'!$A:$BR,38+AI$3)</f>
        <v>0</v>
      </c>
      <c r="AJ714" s="33">
        <f>-VLOOKUP($A714,'pl-data'!$A:$BR,23+AJ$3)</f>
        <v>0</v>
      </c>
      <c r="AK714" s="34" t="str">
        <f t="shared" si="1739"/>
        <v>n/a</v>
      </c>
      <c r="AL714" s="34" t="str">
        <f t="shared" si="1740"/>
        <v>n/a</v>
      </c>
      <c r="AN714" s="33">
        <f>-VLOOKUP($A714,'pl-data'!$A:$BR,8+AN$3)</f>
        <v>0</v>
      </c>
      <c r="AO714" s="33">
        <f>-VLOOKUP($A714,'pl-data'!$A:$BR,38+AO$3)</f>
        <v>0</v>
      </c>
      <c r="AP714" s="33">
        <f>-VLOOKUP($A714,'pl-data'!$A:$BR,23+AP$3)</f>
        <v>0</v>
      </c>
      <c r="AQ714" s="34" t="str">
        <f t="shared" si="1742"/>
        <v>n/a</v>
      </c>
      <c r="AR714" s="34" t="str">
        <f t="shared" si="1743"/>
        <v>n/a</v>
      </c>
      <c r="AT714" s="33">
        <f>-VLOOKUP($A714,'pl-data'!$A:$BR,8+AT$3)</f>
        <v>0</v>
      </c>
      <c r="AU714" s="33">
        <f>-VLOOKUP($A714,'pl-data'!$A:$BR,38+AU$3)</f>
        <v>0</v>
      </c>
      <c r="AV714" s="33">
        <f>-VLOOKUP($A714,'pl-data'!$A:$BR,23+AV$3)</f>
        <v>0</v>
      </c>
      <c r="AW714" s="34" t="str">
        <f t="shared" si="1745"/>
        <v>n/a</v>
      </c>
      <c r="AX714" s="34" t="str">
        <f t="shared" si="1746"/>
        <v>n/a</v>
      </c>
      <c r="AZ714" s="33">
        <f>-VLOOKUP($A714,'pl-data'!$A:$BR,8+AZ$3)</f>
        <v>0</v>
      </c>
      <c r="BA714" s="33">
        <f>-VLOOKUP($A714,'pl-data'!$A:$BR,38+BA$3)</f>
        <v>0</v>
      </c>
      <c r="BB714" s="33">
        <f>-VLOOKUP($A714,'pl-data'!$A:$BR,23+BB$3)</f>
        <v>0</v>
      </c>
      <c r="BC714" s="34" t="str">
        <f t="shared" si="1748"/>
        <v>n/a</v>
      </c>
      <c r="BD714" s="34" t="str">
        <f t="shared" si="1749"/>
        <v>n/a</v>
      </c>
      <c r="BF714" s="33">
        <f>-VLOOKUP($A714,'pl-data'!$A:$BR,8+BF$3)</f>
        <v>0</v>
      </c>
      <c r="BG714" s="33">
        <f>-VLOOKUP($A714,'pl-data'!$A:$BR,38+BG$3)</f>
        <v>0</v>
      </c>
      <c r="BH714" s="33">
        <f>-VLOOKUP($A714,'pl-data'!$A:$BR,23+BH$3)</f>
        <v>0</v>
      </c>
      <c r="BI714" s="34" t="str">
        <f t="shared" si="1751"/>
        <v>n/a</v>
      </c>
      <c r="BJ714" s="34" t="str">
        <f t="shared" si="1752"/>
        <v>n/a</v>
      </c>
      <c r="BL714" s="33">
        <f>-VLOOKUP($A714,'pl-data'!$A:$BR,8+BL$3)</f>
        <v>0</v>
      </c>
      <c r="BM714" s="33">
        <f>-VLOOKUP($A714,'pl-data'!$A:$BR,38+BM$3)</f>
        <v>0</v>
      </c>
      <c r="BN714" s="33">
        <f>-VLOOKUP($A714,'pl-data'!$A:$BR,23+BN$3)</f>
        <v>0</v>
      </c>
      <c r="BO714" s="34" t="str">
        <f t="shared" si="1754"/>
        <v>n/a</v>
      </c>
      <c r="BP714" s="34" t="str">
        <f t="shared" si="1755"/>
        <v>n/a</v>
      </c>
      <c r="BR714" s="33">
        <f>-VLOOKUP($A714,'pl-data'!$A:$BR,8+BR$3)</f>
        <v>0</v>
      </c>
      <c r="BS714" s="33">
        <f>-VLOOKUP($A714,'pl-data'!$A:$BR,38+BS$3)</f>
        <v>0</v>
      </c>
      <c r="BT714" s="33">
        <f>-VLOOKUP($A714,'pl-data'!$A:$BR,23+BT$3)</f>
        <v>0</v>
      </c>
      <c r="BU714" s="34" t="str">
        <f t="shared" si="1757"/>
        <v>n/a</v>
      </c>
      <c r="BV714" s="34" t="str">
        <f t="shared" si="1758"/>
        <v>n/a</v>
      </c>
      <c r="BX714" s="33">
        <f t="shared" si="1761"/>
        <v>0</v>
      </c>
      <c r="BY714" s="33">
        <f t="shared" si="1762"/>
        <v>0</v>
      </c>
      <c r="BZ714" s="33">
        <f t="shared" si="1763"/>
        <v>0</v>
      </c>
      <c r="CA714" s="34" t="str">
        <f t="shared" si="1759"/>
        <v>n/a</v>
      </c>
      <c r="CB714" s="34" t="str">
        <f t="shared" si="1760"/>
        <v>n/a</v>
      </c>
    </row>
    <row r="715" spans="1:80" hidden="1" outlineLevel="1" x14ac:dyDescent="0.2">
      <c r="A715" s="49">
        <v>2120</v>
      </c>
      <c r="B715" s="18" t="str">
        <f>+masterfile!D627</f>
        <v>2120 Zinsaufwendungen f.lfr.Verbindlichkeit.</v>
      </c>
      <c r="D715" s="33">
        <f>-VLOOKUP($A715,'pl-data'!$A:$BR,8+D$3)</f>
        <v>-2.3333333333333335</v>
      </c>
      <c r="E715" s="33">
        <f>-VLOOKUP($A715,'pl-data'!$A:$BR,38+E$3)</f>
        <v>-2.4033333333333338</v>
      </c>
      <c r="F715" s="33">
        <f>-VLOOKUP($A715,'pl-data'!$A:$BR,23+F$3)</f>
        <v>0</v>
      </c>
      <c r="G715" s="34">
        <f t="shared" si="1724"/>
        <v>-1</v>
      </c>
      <c r="H715" s="34">
        <f t="shared" si="1725"/>
        <v>-1</v>
      </c>
      <c r="J715" s="33">
        <f>-VLOOKUP($A715,'pl-data'!$A:$BR,8+J$3)</f>
        <v>-2.3333333333333335</v>
      </c>
      <c r="K715" s="33">
        <f>-VLOOKUP($A715,'pl-data'!$A:$BR,38+K$3)</f>
        <v>-2.4033333333333338</v>
      </c>
      <c r="L715" s="33">
        <f>-VLOOKUP($A715,'pl-data'!$A:$BR,23+L$3)</f>
        <v>0</v>
      </c>
      <c r="M715" s="34">
        <f t="shared" si="1727"/>
        <v>-1</v>
      </c>
      <c r="N715" s="34">
        <f t="shared" si="1728"/>
        <v>-1</v>
      </c>
      <c r="P715" s="33">
        <f>-VLOOKUP($A715,'pl-data'!$A:$BR,8+P$3)</f>
        <v>-2.3333333333333335</v>
      </c>
      <c r="Q715" s="33">
        <f>-VLOOKUP($A715,'pl-data'!$A:$BR,38+Q$3)</f>
        <v>-2.4033333333333338</v>
      </c>
      <c r="R715" s="33">
        <f>-VLOOKUP($A715,'pl-data'!$A:$BR,23+R$3)</f>
        <v>0</v>
      </c>
      <c r="S715" s="34">
        <f t="shared" si="1730"/>
        <v>-1</v>
      </c>
      <c r="T715" s="34">
        <f t="shared" si="1731"/>
        <v>-1</v>
      </c>
      <c r="V715" s="33">
        <f>-VLOOKUP($A715,'pl-data'!$A:$BR,8+V$3)</f>
        <v>-2.3333333333333335</v>
      </c>
      <c r="W715" s="33">
        <f>-VLOOKUP($A715,'pl-data'!$A:$BR,38+W$3)</f>
        <v>-2.4033333333333338</v>
      </c>
      <c r="X715" s="33">
        <f>-VLOOKUP($A715,'pl-data'!$A:$BR,23+X$3)</f>
        <v>0</v>
      </c>
      <c r="Y715" s="34">
        <f t="shared" si="1733"/>
        <v>-1</v>
      </c>
      <c r="Z715" s="34">
        <f t="shared" si="1734"/>
        <v>-1</v>
      </c>
      <c r="AB715" s="33">
        <f>-VLOOKUP($A715,'pl-data'!$A:$BR,8+AB$3)</f>
        <v>-2.3333333333333335</v>
      </c>
      <c r="AC715" s="33">
        <f>-VLOOKUP($A715,'pl-data'!$A:$BR,38+AC$3)</f>
        <v>-2.4033333333333338</v>
      </c>
      <c r="AD715" s="33">
        <f>-VLOOKUP($A715,'pl-data'!$A:$BR,23+AD$3)</f>
        <v>0</v>
      </c>
      <c r="AE715" s="34">
        <f t="shared" si="1736"/>
        <v>-1</v>
      </c>
      <c r="AF715" s="34">
        <f t="shared" si="1737"/>
        <v>-1</v>
      </c>
      <c r="AH715" s="33">
        <f>-VLOOKUP($A715,'pl-data'!$A:$BR,8+AH$3)</f>
        <v>-2.3333333333333335</v>
      </c>
      <c r="AI715" s="33">
        <f>-VLOOKUP($A715,'pl-data'!$A:$BR,38+AI$3)</f>
        <v>-2.4033333333333338</v>
      </c>
      <c r="AJ715" s="33">
        <f>-VLOOKUP($A715,'pl-data'!$A:$BR,23+AJ$3)</f>
        <v>0</v>
      </c>
      <c r="AK715" s="34">
        <f t="shared" si="1739"/>
        <v>-1</v>
      </c>
      <c r="AL715" s="34">
        <f t="shared" si="1740"/>
        <v>-1</v>
      </c>
      <c r="AN715" s="33">
        <f>-VLOOKUP($A715,'pl-data'!$A:$BR,8+AN$3)</f>
        <v>-2.3333333333333335</v>
      </c>
      <c r="AO715" s="33">
        <f>-VLOOKUP($A715,'pl-data'!$A:$BR,38+AO$3)</f>
        <v>-2.4033333333333338</v>
      </c>
      <c r="AP715" s="33">
        <f>-VLOOKUP($A715,'pl-data'!$A:$BR,23+AP$3)</f>
        <v>0</v>
      </c>
      <c r="AQ715" s="34">
        <f t="shared" si="1742"/>
        <v>-1</v>
      </c>
      <c r="AR715" s="34">
        <f t="shared" si="1743"/>
        <v>-1</v>
      </c>
      <c r="AT715" s="33">
        <f>-VLOOKUP($A715,'pl-data'!$A:$BR,8+AT$3)</f>
        <v>-2.3333333333333335</v>
      </c>
      <c r="AU715" s="33">
        <f>-VLOOKUP($A715,'pl-data'!$A:$BR,38+AU$3)</f>
        <v>-2.4033333333333338</v>
      </c>
      <c r="AV715" s="33">
        <f>-VLOOKUP($A715,'pl-data'!$A:$BR,23+AV$3)</f>
        <v>0</v>
      </c>
      <c r="AW715" s="34">
        <f t="shared" si="1745"/>
        <v>-1</v>
      </c>
      <c r="AX715" s="34">
        <f t="shared" si="1746"/>
        <v>-1</v>
      </c>
      <c r="AZ715" s="33">
        <f>-VLOOKUP($A715,'pl-data'!$A:$BR,8+AZ$3)</f>
        <v>-2.3333333333333335</v>
      </c>
      <c r="BA715" s="33">
        <f>-VLOOKUP($A715,'pl-data'!$A:$BR,38+BA$3)</f>
        <v>-2.4033333333333338</v>
      </c>
      <c r="BB715" s="33">
        <f>-VLOOKUP($A715,'pl-data'!$A:$BR,23+BB$3)</f>
        <v>0</v>
      </c>
      <c r="BC715" s="34">
        <f t="shared" si="1748"/>
        <v>-1</v>
      </c>
      <c r="BD715" s="34">
        <f t="shared" si="1749"/>
        <v>-1</v>
      </c>
      <c r="BF715" s="33">
        <f>-VLOOKUP($A715,'pl-data'!$A:$BR,8+BF$3)</f>
        <v>-2.3333333333333335</v>
      </c>
      <c r="BG715" s="33">
        <f>-VLOOKUP($A715,'pl-data'!$A:$BR,38+BG$3)</f>
        <v>-2.4033333333333338</v>
      </c>
      <c r="BH715" s="33">
        <f>-VLOOKUP($A715,'pl-data'!$A:$BR,23+BH$3)</f>
        <v>0</v>
      </c>
      <c r="BI715" s="34">
        <f t="shared" si="1751"/>
        <v>-1</v>
      </c>
      <c r="BJ715" s="34">
        <f t="shared" si="1752"/>
        <v>-1</v>
      </c>
      <c r="BL715" s="33">
        <f>-VLOOKUP($A715,'pl-data'!$A:$BR,8+BL$3)</f>
        <v>-2.3333333333333335</v>
      </c>
      <c r="BM715" s="33">
        <f>-VLOOKUP($A715,'pl-data'!$A:$BR,38+BM$3)</f>
        <v>-2.4033333333333338</v>
      </c>
      <c r="BN715" s="33">
        <f>-VLOOKUP($A715,'pl-data'!$A:$BR,23+BN$3)</f>
        <v>0</v>
      </c>
      <c r="BO715" s="34">
        <f t="shared" si="1754"/>
        <v>-1</v>
      </c>
      <c r="BP715" s="34">
        <f t="shared" si="1755"/>
        <v>-1</v>
      </c>
      <c r="BR715" s="33">
        <f>-VLOOKUP($A715,'pl-data'!$A:$BR,8+BR$3)</f>
        <v>-2.3333333333333335</v>
      </c>
      <c r="BS715" s="33">
        <f>-VLOOKUP($A715,'pl-data'!$A:$BR,38+BS$3)</f>
        <v>-2.4033333333333338</v>
      </c>
      <c r="BT715" s="33">
        <f>-VLOOKUP($A715,'pl-data'!$A:$BR,23+BT$3)</f>
        <v>0</v>
      </c>
      <c r="BU715" s="34">
        <f t="shared" si="1757"/>
        <v>-1</v>
      </c>
      <c r="BV715" s="34">
        <f t="shared" si="1758"/>
        <v>-1</v>
      </c>
      <c r="BX715" s="33">
        <f t="shared" si="1761"/>
        <v>-27.999999999999996</v>
      </c>
      <c r="BY715" s="33">
        <f t="shared" si="1762"/>
        <v>-28.84</v>
      </c>
      <c r="BZ715" s="33">
        <f t="shared" si="1763"/>
        <v>0</v>
      </c>
      <c r="CA715" s="34">
        <f t="shared" si="1759"/>
        <v>-1</v>
      </c>
      <c r="CB715" s="34">
        <f t="shared" si="1760"/>
        <v>-1</v>
      </c>
    </row>
    <row r="716" spans="1:80" hidden="1" outlineLevel="1" x14ac:dyDescent="0.2">
      <c r="A716" s="49">
        <v>2123</v>
      </c>
      <c r="B716" s="18" t="str">
        <f>+masterfile!D628</f>
        <v>2123 Abschr.Agio oder Disagio z. Finanzierung</v>
      </c>
      <c r="D716" s="33">
        <f>-VLOOKUP($A716,'pl-data'!$A:$BR,8+D$3)</f>
        <v>0</v>
      </c>
      <c r="E716" s="33">
        <f>-VLOOKUP($A716,'pl-data'!$A:$BR,38+E$3)</f>
        <v>0</v>
      </c>
      <c r="F716" s="33">
        <f>-VLOOKUP($A716,'pl-data'!$A:$BR,23+F$3)</f>
        <v>0</v>
      </c>
      <c r="G716" s="34" t="str">
        <f t="shared" si="1724"/>
        <v>n/a</v>
      </c>
      <c r="H716" s="34" t="str">
        <f t="shared" si="1725"/>
        <v>n/a</v>
      </c>
      <c r="J716" s="33">
        <f>-VLOOKUP($A716,'pl-data'!$A:$BR,8+J$3)</f>
        <v>0</v>
      </c>
      <c r="K716" s="33">
        <f>-VLOOKUP($A716,'pl-data'!$A:$BR,38+K$3)</f>
        <v>0</v>
      </c>
      <c r="L716" s="33">
        <f>-VLOOKUP($A716,'pl-data'!$A:$BR,23+L$3)</f>
        <v>0</v>
      </c>
      <c r="M716" s="34" t="str">
        <f t="shared" si="1727"/>
        <v>n/a</v>
      </c>
      <c r="N716" s="34" t="str">
        <f t="shared" si="1728"/>
        <v>n/a</v>
      </c>
      <c r="P716" s="33">
        <f>-VLOOKUP($A716,'pl-data'!$A:$BR,8+P$3)</f>
        <v>0</v>
      </c>
      <c r="Q716" s="33">
        <f>-VLOOKUP($A716,'pl-data'!$A:$BR,38+Q$3)</f>
        <v>0</v>
      </c>
      <c r="R716" s="33">
        <f>-VLOOKUP($A716,'pl-data'!$A:$BR,23+R$3)</f>
        <v>0</v>
      </c>
      <c r="S716" s="34" t="str">
        <f t="shared" si="1730"/>
        <v>n/a</v>
      </c>
      <c r="T716" s="34" t="str">
        <f t="shared" si="1731"/>
        <v>n/a</v>
      </c>
      <c r="V716" s="33">
        <f>-VLOOKUP($A716,'pl-data'!$A:$BR,8+V$3)</f>
        <v>0</v>
      </c>
      <c r="W716" s="33">
        <f>-VLOOKUP($A716,'pl-data'!$A:$BR,38+W$3)</f>
        <v>0</v>
      </c>
      <c r="X716" s="33">
        <f>-VLOOKUP($A716,'pl-data'!$A:$BR,23+X$3)</f>
        <v>0</v>
      </c>
      <c r="Y716" s="34" t="str">
        <f t="shared" si="1733"/>
        <v>n/a</v>
      </c>
      <c r="Z716" s="34" t="str">
        <f t="shared" si="1734"/>
        <v>n/a</v>
      </c>
      <c r="AB716" s="33">
        <f>-VLOOKUP($A716,'pl-data'!$A:$BR,8+AB$3)</f>
        <v>0</v>
      </c>
      <c r="AC716" s="33">
        <f>-VLOOKUP($A716,'pl-data'!$A:$BR,38+AC$3)</f>
        <v>0</v>
      </c>
      <c r="AD716" s="33">
        <f>-VLOOKUP($A716,'pl-data'!$A:$BR,23+AD$3)</f>
        <v>0</v>
      </c>
      <c r="AE716" s="34" t="str">
        <f t="shared" si="1736"/>
        <v>n/a</v>
      </c>
      <c r="AF716" s="34" t="str">
        <f t="shared" si="1737"/>
        <v>n/a</v>
      </c>
      <c r="AH716" s="33">
        <f>-VLOOKUP($A716,'pl-data'!$A:$BR,8+AH$3)</f>
        <v>0</v>
      </c>
      <c r="AI716" s="33">
        <f>-VLOOKUP($A716,'pl-data'!$A:$BR,38+AI$3)</f>
        <v>0</v>
      </c>
      <c r="AJ716" s="33">
        <f>-VLOOKUP($A716,'pl-data'!$A:$BR,23+AJ$3)</f>
        <v>0</v>
      </c>
      <c r="AK716" s="34" t="str">
        <f t="shared" si="1739"/>
        <v>n/a</v>
      </c>
      <c r="AL716" s="34" t="str">
        <f t="shared" si="1740"/>
        <v>n/a</v>
      </c>
      <c r="AN716" s="33">
        <f>-VLOOKUP($A716,'pl-data'!$A:$BR,8+AN$3)</f>
        <v>0</v>
      </c>
      <c r="AO716" s="33">
        <f>-VLOOKUP($A716,'pl-data'!$A:$BR,38+AO$3)</f>
        <v>0</v>
      </c>
      <c r="AP716" s="33">
        <f>-VLOOKUP($A716,'pl-data'!$A:$BR,23+AP$3)</f>
        <v>0</v>
      </c>
      <c r="AQ716" s="34" t="str">
        <f t="shared" si="1742"/>
        <v>n/a</v>
      </c>
      <c r="AR716" s="34" t="str">
        <f t="shared" si="1743"/>
        <v>n/a</v>
      </c>
      <c r="AT716" s="33">
        <f>-VLOOKUP($A716,'pl-data'!$A:$BR,8+AT$3)</f>
        <v>0</v>
      </c>
      <c r="AU716" s="33">
        <f>-VLOOKUP($A716,'pl-data'!$A:$BR,38+AU$3)</f>
        <v>0</v>
      </c>
      <c r="AV716" s="33">
        <f>-VLOOKUP($A716,'pl-data'!$A:$BR,23+AV$3)</f>
        <v>0</v>
      </c>
      <c r="AW716" s="34" t="str">
        <f t="shared" si="1745"/>
        <v>n/a</v>
      </c>
      <c r="AX716" s="34" t="str">
        <f t="shared" si="1746"/>
        <v>n/a</v>
      </c>
      <c r="AZ716" s="33">
        <f>-VLOOKUP($A716,'pl-data'!$A:$BR,8+AZ$3)</f>
        <v>0</v>
      </c>
      <c r="BA716" s="33">
        <f>-VLOOKUP($A716,'pl-data'!$A:$BR,38+BA$3)</f>
        <v>0</v>
      </c>
      <c r="BB716" s="33">
        <f>-VLOOKUP($A716,'pl-data'!$A:$BR,23+BB$3)</f>
        <v>0</v>
      </c>
      <c r="BC716" s="34" t="str">
        <f t="shared" si="1748"/>
        <v>n/a</v>
      </c>
      <c r="BD716" s="34" t="str">
        <f t="shared" si="1749"/>
        <v>n/a</v>
      </c>
      <c r="BF716" s="33">
        <f>-VLOOKUP($A716,'pl-data'!$A:$BR,8+BF$3)</f>
        <v>0</v>
      </c>
      <c r="BG716" s="33">
        <f>-VLOOKUP($A716,'pl-data'!$A:$BR,38+BG$3)</f>
        <v>0</v>
      </c>
      <c r="BH716" s="33">
        <f>-VLOOKUP($A716,'pl-data'!$A:$BR,23+BH$3)</f>
        <v>0</v>
      </c>
      <c r="BI716" s="34" t="str">
        <f t="shared" si="1751"/>
        <v>n/a</v>
      </c>
      <c r="BJ716" s="34" t="str">
        <f t="shared" si="1752"/>
        <v>n/a</v>
      </c>
      <c r="BL716" s="33">
        <f>-VLOOKUP($A716,'pl-data'!$A:$BR,8+BL$3)</f>
        <v>0</v>
      </c>
      <c r="BM716" s="33">
        <f>-VLOOKUP($A716,'pl-data'!$A:$BR,38+BM$3)</f>
        <v>0</v>
      </c>
      <c r="BN716" s="33">
        <f>-VLOOKUP($A716,'pl-data'!$A:$BR,23+BN$3)</f>
        <v>0</v>
      </c>
      <c r="BO716" s="34" t="str">
        <f t="shared" si="1754"/>
        <v>n/a</v>
      </c>
      <c r="BP716" s="34" t="str">
        <f t="shared" si="1755"/>
        <v>n/a</v>
      </c>
      <c r="BR716" s="33">
        <f>-VLOOKUP($A716,'pl-data'!$A:$BR,8+BR$3)</f>
        <v>0</v>
      </c>
      <c r="BS716" s="33">
        <f>-VLOOKUP($A716,'pl-data'!$A:$BR,38+BS$3)</f>
        <v>0</v>
      </c>
      <c r="BT716" s="33">
        <f>-VLOOKUP($A716,'pl-data'!$A:$BR,23+BT$3)</f>
        <v>0</v>
      </c>
      <c r="BU716" s="34" t="str">
        <f t="shared" si="1757"/>
        <v>n/a</v>
      </c>
      <c r="BV716" s="34" t="str">
        <f t="shared" si="1758"/>
        <v>n/a</v>
      </c>
      <c r="BX716" s="33">
        <f t="shared" si="1761"/>
        <v>0</v>
      </c>
      <c r="BY716" s="33">
        <f t="shared" si="1762"/>
        <v>0</v>
      </c>
      <c r="BZ716" s="33">
        <f t="shared" si="1763"/>
        <v>0</v>
      </c>
      <c r="CA716" s="34" t="str">
        <f t="shared" si="1759"/>
        <v>n/a</v>
      </c>
      <c r="CB716" s="34" t="str">
        <f t="shared" si="1760"/>
        <v>n/a</v>
      </c>
    </row>
    <row r="717" spans="1:80" hidden="1" outlineLevel="1" x14ac:dyDescent="0.2">
      <c r="A717" s="49">
        <v>2124</v>
      </c>
      <c r="B717" s="18" t="str">
        <f>+masterfile!D629</f>
        <v>2124 Abschr.Agio od.Disagio zur Finanzg d.AV</v>
      </c>
      <c r="D717" s="33">
        <f>-VLOOKUP($A717,'pl-data'!$A:$BR,8+D$3)</f>
        <v>0</v>
      </c>
      <c r="E717" s="33">
        <f>-VLOOKUP($A717,'pl-data'!$A:$BR,38+E$3)</f>
        <v>0</v>
      </c>
      <c r="F717" s="33">
        <f>-VLOOKUP($A717,'pl-data'!$A:$BR,23+F$3)</f>
        <v>0</v>
      </c>
      <c r="G717" s="34" t="str">
        <f t="shared" si="1724"/>
        <v>n/a</v>
      </c>
      <c r="H717" s="34" t="str">
        <f t="shared" si="1725"/>
        <v>n/a</v>
      </c>
      <c r="J717" s="33">
        <f>-VLOOKUP($A717,'pl-data'!$A:$BR,8+J$3)</f>
        <v>0</v>
      </c>
      <c r="K717" s="33">
        <f>-VLOOKUP($A717,'pl-data'!$A:$BR,38+K$3)</f>
        <v>0</v>
      </c>
      <c r="L717" s="33">
        <f>-VLOOKUP($A717,'pl-data'!$A:$BR,23+L$3)</f>
        <v>0</v>
      </c>
      <c r="M717" s="34" t="str">
        <f t="shared" si="1727"/>
        <v>n/a</v>
      </c>
      <c r="N717" s="34" t="str">
        <f t="shared" si="1728"/>
        <v>n/a</v>
      </c>
      <c r="P717" s="33">
        <f>-VLOOKUP($A717,'pl-data'!$A:$BR,8+P$3)</f>
        <v>0</v>
      </c>
      <c r="Q717" s="33">
        <f>-VLOOKUP($A717,'pl-data'!$A:$BR,38+Q$3)</f>
        <v>0</v>
      </c>
      <c r="R717" s="33">
        <f>-VLOOKUP($A717,'pl-data'!$A:$BR,23+R$3)</f>
        <v>0</v>
      </c>
      <c r="S717" s="34" t="str">
        <f t="shared" si="1730"/>
        <v>n/a</v>
      </c>
      <c r="T717" s="34" t="str">
        <f t="shared" si="1731"/>
        <v>n/a</v>
      </c>
      <c r="V717" s="33">
        <f>-VLOOKUP($A717,'pl-data'!$A:$BR,8+V$3)</f>
        <v>0</v>
      </c>
      <c r="W717" s="33">
        <f>-VLOOKUP($A717,'pl-data'!$A:$BR,38+W$3)</f>
        <v>0</v>
      </c>
      <c r="X717" s="33">
        <f>-VLOOKUP($A717,'pl-data'!$A:$BR,23+X$3)</f>
        <v>0</v>
      </c>
      <c r="Y717" s="34" t="str">
        <f t="shared" si="1733"/>
        <v>n/a</v>
      </c>
      <c r="Z717" s="34" t="str">
        <f t="shared" si="1734"/>
        <v>n/a</v>
      </c>
      <c r="AB717" s="33">
        <f>-VLOOKUP($A717,'pl-data'!$A:$BR,8+AB$3)</f>
        <v>0</v>
      </c>
      <c r="AC717" s="33">
        <f>-VLOOKUP($A717,'pl-data'!$A:$BR,38+AC$3)</f>
        <v>0</v>
      </c>
      <c r="AD717" s="33">
        <f>-VLOOKUP($A717,'pl-data'!$A:$BR,23+AD$3)</f>
        <v>0</v>
      </c>
      <c r="AE717" s="34" t="str">
        <f t="shared" si="1736"/>
        <v>n/a</v>
      </c>
      <c r="AF717" s="34" t="str">
        <f t="shared" si="1737"/>
        <v>n/a</v>
      </c>
      <c r="AH717" s="33">
        <f>-VLOOKUP($A717,'pl-data'!$A:$BR,8+AH$3)</f>
        <v>0</v>
      </c>
      <c r="AI717" s="33">
        <f>-VLOOKUP($A717,'pl-data'!$A:$BR,38+AI$3)</f>
        <v>0</v>
      </c>
      <c r="AJ717" s="33">
        <f>-VLOOKUP($A717,'pl-data'!$A:$BR,23+AJ$3)</f>
        <v>0</v>
      </c>
      <c r="AK717" s="34" t="str">
        <f t="shared" si="1739"/>
        <v>n/a</v>
      </c>
      <c r="AL717" s="34" t="str">
        <f t="shared" si="1740"/>
        <v>n/a</v>
      </c>
      <c r="AN717" s="33">
        <f>-VLOOKUP($A717,'pl-data'!$A:$BR,8+AN$3)</f>
        <v>0</v>
      </c>
      <c r="AO717" s="33">
        <f>-VLOOKUP($A717,'pl-data'!$A:$BR,38+AO$3)</f>
        <v>0</v>
      </c>
      <c r="AP717" s="33">
        <f>-VLOOKUP($A717,'pl-data'!$A:$BR,23+AP$3)</f>
        <v>0</v>
      </c>
      <c r="AQ717" s="34" t="str">
        <f t="shared" si="1742"/>
        <v>n/a</v>
      </c>
      <c r="AR717" s="34" t="str">
        <f t="shared" si="1743"/>
        <v>n/a</v>
      </c>
      <c r="AT717" s="33">
        <f>-VLOOKUP($A717,'pl-data'!$A:$BR,8+AT$3)</f>
        <v>0</v>
      </c>
      <c r="AU717" s="33">
        <f>-VLOOKUP($A717,'pl-data'!$A:$BR,38+AU$3)</f>
        <v>0</v>
      </c>
      <c r="AV717" s="33">
        <f>-VLOOKUP($A717,'pl-data'!$A:$BR,23+AV$3)</f>
        <v>0</v>
      </c>
      <c r="AW717" s="34" t="str">
        <f t="shared" si="1745"/>
        <v>n/a</v>
      </c>
      <c r="AX717" s="34" t="str">
        <f t="shared" si="1746"/>
        <v>n/a</v>
      </c>
      <c r="AZ717" s="33">
        <f>-VLOOKUP($A717,'pl-data'!$A:$BR,8+AZ$3)</f>
        <v>0</v>
      </c>
      <c r="BA717" s="33">
        <f>-VLOOKUP($A717,'pl-data'!$A:$BR,38+BA$3)</f>
        <v>0</v>
      </c>
      <c r="BB717" s="33">
        <f>-VLOOKUP($A717,'pl-data'!$A:$BR,23+BB$3)</f>
        <v>0</v>
      </c>
      <c r="BC717" s="34" t="str">
        <f t="shared" si="1748"/>
        <v>n/a</v>
      </c>
      <c r="BD717" s="34" t="str">
        <f t="shared" si="1749"/>
        <v>n/a</v>
      </c>
      <c r="BF717" s="33">
        <f>-VLOOKUP($A717,'pl-data'!$A:$BR,8+BF$3)</f>
        <v>0</v>
      </c>
      <c r="BG717" s="33">
        <f>-VLOOKUP($A717,'pl-data'!$A:$BR,38+BG$3)</f>
        <v>0</v>
      </c>
      <c r="BH717" s="33">
        <f>-VLOOKUP($A717,'pl-data'!$A:$BR,23+BH$3)</f>
        <v>0</v>
      </c>
      <c r="BI717" s="34" t="str">
        <f t="shared" si="1751"/>
        <v>n/a</v>
      </c>
      <c r="BJ717" s="34" t="str">
        <f t="shared" si="1752"/>
        <v>n/a</v>
      </c>
      <c r="BL717" s="33">
        <f>-VLOOKUP($A717,'pl-data'!$A:$BR,8+BL$3)</f>
        <v>0</v>
      </c>
      <c r="BM717" s="33">
        <f>-VLOOKUP($A717,'pl-data'!$A:$BR,38+BM$3)</f>
        <v>0</v>
      </c>
      <c r="BN717" s="33">
        <f>-VLOOKUP($A717,'pl-data'!$A:$BR,23+BN$3)</f>
        <v>0</v>
      </c>
      <c r="BO717" s="34" t="str">
        <f t="shared" si="1754"/>
        <v>n/a</v>
      </c>
      <c r="BP717" s="34" t="str">
        <f t="shared" si="1755"/>
        <v>n/a</v>
      </c>
      <c r="BR717" s="33">
        <f>-VLOOKUP($A717,'pl-data'!$A:$BR,8+BR$3)</f>
        <v>0</v>
      </c>
      <c r="BS717" s="33">
        <f>-VLOOKUP($A717,'pl-data'!$A:$BR,38+BS$3)</f>
        <v>0</v>
      </c>
      <c r="BT717" s="33">
        <f>-VLOOKUP($A717,'pl-data'!$A:$BR,23+BT$3)</f>
        <v>0</v>
      </c>
      <c r="BU717" s="34" t="str">
        <f t="shared" si="1757"/>
        <v>n/a</v>
      </c>
      <c r="BV717" s="34" t="str">
        <f t="shared" si="1758"/>
        <v>n/a</v>
      </c>
      <c r="BX717" s="33">
        <f t="shared" si="1761"/>
        <v>0</v>
      </c>
      <c r="BY717" s="33">
        <f t="shared" si="1762"/>
        <v>0</v>
      </c>
      <c r="BZ717" s="33">
        <f t="shared" si="1763"/>
        <v>0</v>
      </c>
      <c r="CA717" s="34" t="str">
        <f t="shared" si="1759"/>
        <v>n/a</v>
      </c>
      <c r="CB717" s="34" t="str">
        <f t="shared" si="1760"/>
        <v>n/a</v>
      </c>
    </row>
    <row r="718" spans="1:80" ht="24" hidden="1" outlineLevel="1" x14ac:dyDescent="0.2">
      <c r="A718" s="49">
        <v>2125</v>
      </c>
      <c r="B718" s="18" t="str">
        <f>+masterfile!D630</f>
        <v>2125 Zinsen für Gebäude im Betriebsvermögen</v>
      </c>
      <c r="D718" s="33">
        <f>-VLOOKUP($A718,'pl-data'!$A:$BR,8+D$3)</f>
        <v>0</v>
      </c>
      <c r="E718" s="33">
        <f>-VLOOKUP($A718,'pl-data'!$A:$BR,38+E$3)</f>
        <v>0</v>
      </c>
      <c r="F718" s="33">
        <f>-VLOOKUP($A718,'pl-data'!$A:$BR,23+F$3)</f>
        <v>0</v>
      </c>
      <c r="G718" s="34" t="str">
        <f t="shared" si="1724"/>
        <v>n/a</v>
      </c>
      <c r="H718" s="34" t="str">
        <f t="shared" si="1725"/>
        <v>n/a</v>
      </c>
      <c r="J718" s="33">
        <f>-VLOOKUP($A718,'pl-data'!$A:$BR,8+J$3)</f>
        <v>0</v>
      </c>
      <c r="K718" s="33">
        <f>-VLOOKUP($A718,'pl-data'!$A:$BR,38+K$3)</f>
        <v>0</v>
      </c>
      <c r="L718" s="33">
        <f>-VLOOKUP($A718,'pl-data'!$A:$BR,23+L$3)</f>
        <v>0</v>
      </c>
      <c r="M718" s="34" t="str">
        <f t="shared" si="1727"/>
        <v>n/a</v>
      </c>
      <c r="N718" s="34" t="str">
        <f t="shared" si="1728"/>
        <v>n/a</v>
      </c>
      <c r="P718" s="33">
        <f>-VLOOKUP($A718,'pl-data'!$A:$BR,8+P$3)</f>
        <v>0</v>
      </c>
      <c r="Q718" s="33">
        <f>-VLOOKUP($A718,'pl-data'!$A:$BR,38+Q$3)</f>
        <v>0</v>
      </c>
      <c r="R718" s="33">
        <f>-VLOOKUP($A718,'pl-data'!$A:$BR,23+R$3)</f>
        <v>0</v>
      </c>
      <c r="S718" s="34" t="str">
        <f t="shared" si="1730"/>
        <v>n/a</v>
      </c>
      <c r="T718" s="34" t="str">
        <f t="shared" si="1731"/>
        <v>n/a</v>
      </c>
      <c r="V718" s="33">
        <f>-VLOOKUP($A718,'pl-data'!$A:$BR,8+V$3)</f>
        <v>0</v>
      </c>
      <c r="W718" s="33">
        <f>-VLOOKUP($A718,'pl-data'!$A:$BR,38+W$3)</f>
        <v>0</v>
      </c>
      <c r="X718" s="33">
        <f>-VLOOKUP($A718,'pl-data'!$A:$BR,23+X$3)</f>
        <v>0</v>
      </c>
      <c r="Y718" s="34" t="str">
        <f t="shared" si="1733"/>
        <v>n/a</v>
      </c>
      <c r="Z718" s="34" t="str">
        <f t="shared" si="1734"/>
        <v>n/a</v>
      </c>
      <c r="AB718" s="33">
        <f>-VLOOKUP($A718,'pl-data'!$A:$BR,8+AB$3)</f>
        <v>0</v>
      </c>
      <c r="AC718" s="33">
        <f>-VLOOKUP($A718,'pl-data'!$A:$BR,38+AC$3)</f>
        <v>0</v>
      </c>
      <c r="AD718" s="33">
        <f>-VLOOKUP($A718,'pl-data'!$A:$BR,23+AD$3)</f>
        <v>0</v>
      </c>
      <c r="AE718" s="34" t="str">
        <f t="shared" si="1736"/>
        <v>n/a</v>
      </c>
      <c r="AF718" s="34" t="str">
        <f t="shared" si="1737"/>
        <v>n/a</v>
      </c>
      <c r="AH718" s="33">
        <f>-VLOOKUP($A718,'pl-data'!$A:$BR,8+AH$3)</f>
        <v>0</v>
      </c>
      <c r="AI718" s="33">
        <f>-VLOOKUP($A718,'pl-data'!$A:$BR,38+AI$3)</f>
        <v>0</v>
      </c>
      <c r="AJ718" s="33">
        <f>-VLOOKUP($A718,'pl-data'!$A:$BR,23+AJ$3)</f>
        <v>0</v>
      </c>
      <c r="AK718" s="34" t="str">
        <f t="shared" si="1739"/>
        <v>n/a</v>
      </c>
      <c r="AL718" s="34" t="str">
        <f t="shared" si="1740"/>
        <v>n/a</v>
      </c>
      <c r="AN718" s="33">
        <f>-VLOOKUP($A718,'pl-data'!$A:$BR,8+AN$3)</f>
        <v>0</v>
      </c>
      <c r="AO718" s="33">
        <f>-VLOOKUP($A718,'pl-data'!$A:$BR,38+AO$3)</f>
        <v>0</v>
      </c>
      <c r="AP718" s="33">
        <f>-VLOOKUP($A718,'pl-data'!$A:$BR,23+AP$3)</f>
        <v>0</v>
      </c>
      <c r="AQ718" s="34" t="str">
        <f t="shared" si="1742"/>
        <v>n/a</v>
      </c>
      <c r="AR718" s="34" t="str">
        <f t="shared" si="1743"/>
        <v>n/a</v>
      </c>
      <c r="AT718" s="33">
        <f>-VLOOKUP($A718,'pl-data'!$A:$BR,8+AT$3)</f>
        <v>0</v>
      </c>
      <c r="AU718" s="33">
        <f>-VLOOKUP($A718,'pl-data'!$A:$BR,38+AU$3)</f>
        <v>0</v>
      </c>
      <c r="AV718" s="33">
        <f>-VLOOKUP($A718,'pl-data'!$A:$BR,23+AV$3)</f>
        <v>0</v>
      </c>
      <c r="AW718" s="34" t="str">
        <f t="shared" si="1745"/>
        <v>n/a</v>
      </c>
      <c r="AX718" s="34" t="str">
        <f t="shared" si="1746"/>
        <v>n/a</v>
      </c>
      <c r="AZ718" s="33">
        <f>-VLOOKUP($A718,'pl-data'!$A:$BR,8+AZ$3)</f>
        <v>0</v>
      </c>
      <c r="BA718" s="33">
        <f>-VLOOKUP($A718,'pl-data'!$A:$BR,38+BA$3)</f>
        <v>0</v>
      </c>
      <c r="BB718" s="33">
        <f>-VLOOKUP($A718,'pl-data'!$A:$BR,23+BB$3)</f>
        <v>0</v>
      </c>
      <c r="BC718" s="34" t="str">
        <f t="shared" si="1748"/>
        <v>n/a</v>
      </c>
      <c r="BD718" s="34" t="str">
        <f t="shared" si="1749"/>
        <v>n/a</v>
      </c>
      <c r="BF718" s="33">
        <f>-VLOOKUP($A718,'pl-data'!$A:$BR,8+BF$3)</f>
        <v>0</v>
      </c>
      <c r="BG718" s="33">
        <f>-VLOOKUP($A718,'pl-data'!$A:$BR,38+BG$3)</f>
        <v>0</v>
      </c>
      <c r="BH718" s="33">
        <f>-VLOOKUP($A718,'pl-data'!$A:$BR,23+BH$3)</f>
        <v>0</v>
      </c>
      <c r="BI718" s="34" t="str">
        <f t="shared" si="1751"/>
        <v>n/a</v>
      </c>
      <c r="BJ718" s="34" t="str">
        <f t="shared" si="1752"/>
        <v>n/a</v>
      </c>
      <c r="BL718" s="33">
        <f>-VLOOKUP($A718,'pl-data'!$A:$BR,8+BL$3)</f>
        <v>0</v>
      </c>
      <c r="BM718" s="33">
        <f>-VLOOKUP($A718,'pl-data'!$A:$BR,38+BM$3)</f>
        <v>0</v>
      </c>
      <c r="BN718" s="33">
        <f>-VLOOKUP($A718,'pl-data'!$A:$BR,23+BN$3)</f>
        <v>0</v>
      </c>
      <c r="BO718" s="34" t="str">
        <f t="shared" si="1754"/>
        <v>n/a</v>
      </c>
      <c r="BP718" s="34" t="str">
        <f t="shared" si="1755"/>
        <v>n/a</v>
      </c>
      <c r="BR718" s="33">
        <f>-VLOOKUP($A718,'pl-data'!$A:$BR,8+BR$3)</f>
        <v>0</v>
      </c>
      <c r="BS718" s="33">
        <f>-VLOOKUP($A718,'pl-data'!$A:$BR,38+BS$3)</f>
        <v>0</v>
      </c>
      <c r="BT718" s="33">
        <f>-VLOOKUP($A718,'pl-data'!$A:$BR,23+BT$3)</f>
        <v>0</v>
      </c>
      <c r="BU718" s="34" t="str">
        <f t="shared" si="1757"/>
        <v>n/a</v>
      </c>
      <c r="BV718" s="34" t="str">
        <f t="shared" si="1758"/>
        <v>n/a</v>
      </c>
      <c r="BX718" s="33">
        <f t="shared" si="1761"/>
        <v>0</v>
      </c>
      <c r="BY718" s="33">
        <f t="shared" si="1762"/>
        <v>0</v>
      </c>
      <c r="BZ718" s="33">
        <f t="shared" si="1763"/>
        <v>0</v>
      </c>
      <c r="CA718" s="34" t="str">
        <f t="shared" si="1759"/>
        <v>n/a</v>
      </c>
      <c r="CB718" s="34" t="str">
        <f t="shared" si="1760"/>
        <v>n/a</v>
      </c>
    </row>
    <row r="719" spans="1:80" hidden="1" outlineLevel="1" x14ac:dyDescent="0.2">
      <c r="A719" s="49">
        <v>2126</v>
      </c>
      <c r="B719" s="18" t="str">
        <f>+masterfile!D631</f>
        <v>2126 Zinsen zur Finanzierung Anlagevermögen</v>
      </c>
      <c r="D719" s="33">
        <f>-VLOOKUP($A719,'pl-data'!$A:$BR,8+D$3)</f>
        <v>0</v>
      </c>
      <c r="E719" s="33">
        <f>-VLOOKUP($A719,'pl-data'!$A:$BR,38+E$3)</f>
        <v>0</v>
      </c>
      <c r="F719" s="33">
        <f>-VLOOKUP($A719,'pl-data'!$A:$BR,23+F$3)</f>
        <v>0</v>
      </c>
      <c r="G719" s="34" t="str">
        <f t="shared" si="1724"/>
        <v>n/a</v>
      </c>
      <c r="H719" s="34" t="str">
        <f t="shared" si="1725"/>
        <v>n/a</v>
      </c>
      <c r="J719" s="33">
        <f>-VLOOKUP($A719,'pl-data'!$A:$BR,8+J$3)</f>
        <v>0</v>
      </c>
      <c r="K719" s="33">
        <f>-VLOOKUP($A719,'pl-data'!$A:$BR,38+K$3)</f>
        <v>0</v>
      </c>
      <c r="L719" s="33">
        <f>-VLOOKUP($A719,'pl-data'!$A:$BR,23+L$3)</f>
        <v>0</v>
      </c>
      <c r="M719" s="34" t="str">
        <f t="shared" si="1727"/>
        <v>n/a</v>
      </c>
      <c r="N719" s="34" t="str">
        <f t="shared" si="1728"/>
        <v>n/a</v>
      </c>
      <c r="P719" s="33">
        <f>-VLOOKUP($A719,'pl-data'!$A:$BR,8+P$3)</f>
        <v>0</v>
      </c>
      <c r="Q719" s="33">
        <f>-VLOOKUP($A719,'pl-data'!$A:$BR,38+Q$3)</f>
        <v>0</v>
      </c>
      <c r="R719" s="33">
        <f>-VLOOKUP($A719,'pl-data'!$A:$BR,23+R$3)</f>
        <v>0</v>
      </c>
      <c r="S719" s="34" t="str">
        <f t="shared" si="1730"/>
        <v>n/a</v>
      </c>
      <c r="T719" s="34" t="str">
        <f t="shared" si="1731"/>
        <v>n/a</v>
      </c>
      <c r="V719" s="33">
        <f>-VLOOKUP($A719,'pl-data'!$A:$BR,8+V$3)</f>
        <v>0</v>
      </c>
      <c r="W719" s="33">
        <f>-VLOOKUP($A719,'pl-data'!$A:$BR,38+W$3)</f>
        <v>0</v>
      </c>
      <c r="X719" s="33">
        <f>-VLOOKUP($A719,'pl-data'!$A:$BR,23+X$3)</f>
        <v>0</v>
      </c>
      <c r="Y719" s="34" t="str">
        <f t="shared" si="1733"/>
        <v>n/a</v>
      </c>
      <c r="Z719" s="34" t="str">
        <f t="shared" si="1734"/>
        <v>n/a</v>
      </c>
      <c r="AB719" s="33">
        <f>-VLOOKUP($A719,'pl-data'!$A:$BR,8+AB$3)</f>
        <v>0</v>
      </c>
      <c r="AC719" s="33">
        <f>-VLOOKUP($A719,'pl-data'!$A:$BR,38+AC$3)</f>
        <v>0</v>
      </c>
      <c r="AD719" s="33">
        <f>-VLOOKUP($A719,'pl-data'!$A:$BR,23+AD$3)</f>
        <v>0</v>
      </c>
      <c r="AE719" s="34" t="str">
        <f t="shared" si="1736"/>
        <v>n/a</v>
      </c>
      <c r="AF719" s="34" t="str">
        <f t="shared" si="1737"/>
        <v>n/a</v>
      </c>
      <c r="AH719" s="33">
        <f>-VLOOKUP($A719,'pl-data'!$A:$BR,8+AH$3)</f>
        <v>0</v>
      </c>
      <c r="AI719" s="33">
        <f>-VLOOKUP($A719,'pl-data'!$A:$BR,38+AI$3)</f>
        <v>0</v>
      </c>
      <c r="AJ719" s="33">
        <f>-VLOOKUP($A719,'pl-data'!$A:$BR,23+AJ$3)</f>
        <v>0</v>
      </c>
      <c r="AK719" s="34" t="str">
        <f t="shared" si="1739"/>
        <v>n/a</v>
      </c>
      <c r="AL719" s="34" t="str">
        <f t="shared" si="1740"/>
        <v>n/a</v>
      </c>
      <c r="AN719" s="33">
        <f>-VLOOKUP($A719,'pl-data'!$A:$BR,8+AN$3)</f>
        <v>0</v>
      </c>
      <c r="AO719" s="33">
        <f>-VLOOKUP($A719,'pl-data'!$A:$BR,38+AO$3)</f>
        <v>0</v>
      </c>
      <c r="AP719" s="33">
        <f>-VLOOKUP($A719,'pl-data'!$A:$BR,23+AP$3)</f>
        <v>0</v>
      </c>
      <c r="AQ719" s="34" t="str">
        <f t="shared" si="1742"/>
        <v>n/a</v>
      </c>
      <c r="AR719" s="34" t="str">
        <f t="shared" si="1743"/>
        <v>n/a</v>
      </c>
      <c r="AT719" s="33">
        <f>-VLOOKUP($A719,'pl-data'!$A:$BR,8+AT$3)</f>
        <v>0</v>
      </c>
      <c r="AU719" s="33">
        <f>-VLOOKUP($A719,'pl-data'!$A:$BR,38+AU$3)</f>
        <v>0</v>
      </c>
      <c r="AV719" s="33">
        <f>-VLOOKUP($A719,'pl-data'!$A:$BR,23+AV$3)</f>
        <v>0</v>
      </c>
      <c r="AW719" s="34" t="str">
        <f t="shared" si="1745"/>
        <v>n/a</v>
      </c>
      <c r="AX719" s="34" t="str">
        <f t="shared" si="1746"/>
        <v>n/a</v>
      </c>
      <c r="AZ719" s="33">
        <f>-VLOOKUP($A719,'pl-data'!$A:$BR,8+AZ$3)</f>
        <v>0</v>
      </c>
      <c r="BA719" s="33">
        <f>-VLOOKUP($A719,'pl-data'!$A:$BR,38+BA$3)</f>
        <v>0</v>
      </c>
      <c r="BB719" s="33">
        <f>-VLOOKUP($A719,'pl-data'!$A:$BR,23+BB$3)</f>
        <v>0</v>
      </c>
      <c r="BC719" s="34" t="str">
        <f t="shared" si="1748"/>
        <v>n/a</v>
      </c>
      <c r="BD719" s="34" t="str">
        <f t="shared" si="1749"/>
        <v>n/a</v>
      </c>
      <c r="BF719" s="33">
        <f>-VLOOKUP($A719,'pl-data'!$A:$BR,8+BF$3)</f>
        <v>0</v>
      </c>
      <c r="BG719" s="33">
        <f>-VLOOKUP($A719,'pl-data'!$A:$BR,38+BG$3)</f>
        <v>0</v>
      </c>
      <c r="BH719" s="33">
        <f>-VLOOKUP($A719,'pl-data'!$A:$BR,23+BH$3)</f>
        <v>0</v>
      </c>
      <c r="BI719" s="34" t="str">
        <f t="shared" si="1751"/>
        <v>n/a</v>
      </c>
      <c r="BJ719" s="34" t="str">
        <f t="shared" si="1752"/>
        <v>n/a</v>
      </c>
      <c r="BL719" s="33">
        <f>-VLOOKUP($A719,'pl-data'!$A:$BR,8+BL$3)</f>
        <v>0</v>
      </c>
      <c r="BM719" s="33">
        <f>-VLOOKUP($A719,'pl-data'!$A:$BR,38+BM$3)</f>
        <v>0</v>
      </c>
      <c r="BN719" s="33">
        <f>-VLOOKUP($A719,'pl-data'!$A:$BR,23+BN$3)</f>
        <v>0</v>
      </c>
      <c r="BO719" s="34" t="str">
        <f t="shared" si="1754"/>
        <v>n/a</v>
      </c>
      <c r="BP719" s="34" t="str">
        <f t="shared" si="1755"/>
        <v>n/a</v>
      </c>
      <c r="BR719" s="33">
        <f>-VLOOKUP($A719,'pl-data'!$A:$BR,8+BR$3)</f>
        <v>0</v>
      </c>
      <c r="BS719" s="33">
        <f>-VLOOKUP($A719,'pl-data'!$A:$BR,38+BS$3)</f>
        <v>0</v>
      </c>
      <c r="BT719" s="33">
        <f>-VLOOKUP($A719,'pl-data'!$A:$BR,23+BT$3)</f>
        <v>0</v>
      </c>
      <c r="BU719" s="34" t="str">
        <f t="shared" si="1757"/>
        <v>n/a</v>
      </c>
      <c r="BV719" s="34" t="str">
        <f t="shared" si="1758"/>
        <v>n/a</v>
      </c>
      <c r="BX719" s="33">
        <f t="shared" si="1761"/>
        <v>0</v>
      </c>
      <c r="BY719" s="33">
        <f t="shared" si="1762"/>
        <v>0</v>
      </c>
      <c r="BZ719" s="33">
        <f t="shared" si="1763"/>
        <v>0</v>
      </c>
      <c r="CA719" s="34" t="str">
        <f t="shared" si="1759"/>
        <v>n/a</v>
      </c>
      <c r="CB719" s="34" t="str">
        <f t="shared" si="1760"/>
        <v>n/a</v>
      </c>
    </row>
    <row r="720" spans="1:80" hidden="1" outlineLevel="1" x14ac:dyDescent="0.2">
      <c r="A720" s="49">
        <v>2127</v>
      </c>
      <c r="B720" s="18" t="str">
        <f>+masterfile!D632</f>
        <v>2127 Renten und dauernde Lasten</v>
      </c>
      <c r="D720" s="33">
        <f>-VLOOKUP($A720,'pl-data'!$A:$BR,8+D$3)</f>
        <v>0</v>
      </c>
      <c r="E720" s="33">
        <f>-VLOOKUP($A720,'pl-data'!$A:$BR,38+E$3)</f>
        <v>0</v>
      </c>
      <c r="F720" s="33">
        <f>-VLOOKUP($A720,'pl-data'!$A:$BR,23+F$3)</f>
        <v>0</v>
      </c>
      <c r="G720" s="34" t="str">
        <f t="shared" si="1724"/>
        <v>n/a</v>
      </c>
      <c r="H720" s="34" t="str">
        <f t="shared" si="1725"/>
        <v>n/a</v>
      </c>
      <c r="J720" s="33">
        <f>-VLOOKUP($A720,'pl-data'!$A:$BR,8+J$3)</f>
        <v>0</v>
      </c>
      <c r="K720" s="33">
        <f>-VLOOKUP($A720,'pl-data'!$A:$BR,38+K$3)</f>
        <v>0</v>
      </c>
      <c r="L720" s="33">
        <f>-VLOOKUP($A720,'pl-data'!$A:$BR,23+L$3)</f>
        <v>0</v>
      </c>
      <c r="M720" s="34" t="str">
        <f t="shared" si="1727"/>
        <v>n/a</v>
      </c>
      <c r="N720" s="34" t="str">
        <f t="shared" si="1728"/>
        <v>n/a</v>
      </c>
      <c r="P720" s="33">
        <f>-VLOOKUP($A720,'pl-data'!$A:$BR,8+P$3)</f>
        <v>0</v>
      </c>
      <c r="Q720" s="33">
        <f>-VLOOKUP($A720,'pl-data'!$A:$BR,38+Q$3)</f>
        <v>0</v>
      </c>
      <c r="R720" s="33">
        <f>-VLOOKUP($A720,'pl-data'!$A:$BR,23+R$3)</f>
        <v>0</v>
      </c>
      <c r="S720" s="34" t="str">
        <f t="shared" si="1730"/>
        <v>n/a</v>
      </c>
      <c r="T720" s="34" t="str">
        <f t="shared" si="1731"/>
        <v>n/a</v>
      </c>
      <c r="V720" s="33">
        <f>-VLOOKUP($A720,'pl-data'!$A:$BR,8+V$3)</f>
        <v>0</v>
      </c>
      <c r="W720" s="33">
        <f>-VLOOKUP($A720,'pl-data'!$A:$BR,38+W$3)</f>
        <v>0</v>
      </c>
      <c r="X720" s="33">
        <f>-VLOOKUP($A720,'pl-data'!$A:$BR,23+X$3)</f>
        <v>0</v>
      </c>
      <c r="Y720" s="34" t="str">
        <f t="shared" si="1733"/>
        <v>n/a</v>
      </c>
      <c r="Z720" s="34" t="str">
        <f t="shared" si="1734"/>
        <v>n/a</v>
      </c>
      <c r="AB720" s="33">
        <f>-VLOOKUP($A720,'pl-data'!$A:$BR,8+AB$3)</f>
        <v>0</v>
      </c>
      <c r="AC720" s="33">
        <f>-VLOOKUP($A720,'pl-data'!$A:$BR,38+AC$3)</f>
        <v>0</v>
      </c>
      <c r="AD720" s="33">
        <f>-VLOOKUP($A720,'pl-data'!$A:$BR,23+AD$3)</f>
        <v>0</v>
      </c>
      <c r="AE720" s="34" t="str">
        <f t="shared" si="1736"/>
        <v>n/a</v>
      </c>
      <c r="AF720" s="34" t="str">
        <f t="shared" si="1737"/>
        <v>n/a</v>
      </c>
      <c r="AH720" s="33">
        <f>-VLOOKUP($A720,'pl-data'!$A:$BR,8+AH$3)</f>
        <v>0</v>
      </c>
      <c r="AI720" s="33">
        <f>-VLOOKUP($A720,'pl-data'!$A:$BR,38+AI$3)</f>
        <v>0</v>
      </c>
      <c r="AJ720" s="33">
        <f>-VLOOKUP($A720,'pl-data'!$A:$BR,23+AJ$3)</f>
        <v>0</v>
      </c>
      <c r="AK720" s="34" t="str">
        <f t="shared" si="1739"/>
        <v>n/a</v>
      </c>
      <c r="AL720" s="34" t="str">
        <f t="shared" si="1740"/>
        <v>n/a</v>
      </c>
      <c r="AN720" s="33">
        <f>-VLOOKUP($A720,'pl-data'!$A:$BR,8+AN$3)</f>
        <v>0</v>
      </c>
      <c r="AO720" s="33">
        <f>-VLOOKUP($A720,'pl-data'!$A:$BR,38+AO$3)</f>
        <v>0</v>
      </c>
      <c r="AP720" s="33">
        <f>-VLOOKUP($A720,'pl-data'!$A:$BR,23+AP$3)</f>
        <v>0</v>
      </c>
      <c r="AQ720" s="34" t="str">
        <f t="shared" si="1742"/>
        <v>n/a</v>
      </c>
      <c r="AR720" s="34" t="str">
        <f t="shared" si="1743"/>
        <v>n/a</v>
      </c>
      <c r="AT720" s="33">
        <f>-VLOOKUP($A720,'pl-data'!$A:$BR,8+AT$3)</f>
        <v>0</v>
      </c>
      <c r="AU720" s="33">
        <f>-VLOOKUP($A720,'pl-data'!$A:$BR,38+AU$3)</f>
        <v>0</v>
      </c>
      <c r="AV720" s="33">
        <f>-VLOOKUP($A720,'pl-data'!$A:$BR,23+AV$3)</f>
        <v>0</v>
      </c>
      <c r="AW720" s="34" t="str">
        <f t="shared" si="1745"/>
        <v>n/a</v>
      </c>
      <c r="AX720" s="34" t="str">
        <f t="shared" si="1746"/>
        <v>n/a</v>
      </c>
      <c r="AZ720" s="33">
        <f>-VLOOKUP($A720,'pl-data'!$A:$BR,8+AZ$3)</f>
        <v>0</v>
      </c>
      <c r="BA720" s="33">
        <f>-VLOOKUP($A720,'pl-data'!$A:$BR,38+BA$3)</f>
        <v>0</v>
      </c>
      <c r="BB720" s="33">
        <f>-VLOOKUP($A720,'pl-data'!$A:$BR,23+BB$3)</f>
        <v>0</v>
      </c>
      <c r="BC720" s="34" t="str">
        <f t="shared" si="1748"/>
        <v>n/a</v>
      </c>
      <c r="BD720" s="34" t="str">
        <f t="shared" si="1749"/>
        <v>n/a</v>
      </c>
      <c r="BF720" s="33">
        <f>-VLOOKUP($A720,'pl-data'!$A:$BR,8+BF$3)</f>
        <v>0</v>
      </c>
      <c r="BG720" s="33">
        <f>-VLOOKUP($A720,'pl-data'!$A:$BR,38+BG$3)</f>
        <v>0</v>
      </c>
      <c r="BH720" s="33">
        <f>-VLOOKUP($A720,'pl-data'!$A:$BR,23+BH$3)</f>
        <v>0</v>
      </c>
      <c r="BI720" s="34" t="str">
        <f t="shared" si="1751"/>
        <v>n/a</v>
      </c>
      <c r="BJ720" s="34" t="str">
        <f t="shared" si="1752"/>
        <v>n/a</v>
      </c>
      <c r="BL720" s="33">
        <f>-VLOOKUP($A720,'pl-data'!$A:$BR,8+BL$3)</f>
        <v>0</v>
      </c>
      <c r="BM720" s="33">
        <f>-VLOOKUP($A720,'pl-data'!$A:$BR,38+BM$3)</f>
        <v>0</v>
      </c>
      <c r="BN720" s="33">
        <f>-VLOOKUP($A720,'pl-data'!$A:$BR,23+BN$3)</f>
        <v>0</v>
      </c>
      <c r="BO720" s="34" t="str">
        <f t="shared" si="1754"/>
        <v>n/a</v>
      </c>
      <c r="BP720" s="34" t="str">
        <f t="shared" si="1755"/>
        <v>n/a</v>
      </c>
      <c r="BR720" s="33">
        <f>-VLOOKUP($A720,'pl-data'!$A:$BR,8+BR$3)</f>
        <v>0</v>
      </c>
      <c r="BS720" s="33">
        <f>-VLOOKUP($A720,'pl-data'!$A:$BR,38+BS$3)</f>
        <v>0</v>
      </c>
      <c r="BT720" s="33">
        <f>-VLOOKUP($A720,'pl-data'!$A:$BR,23+BT$3)</f>
        <v>0</v>
      </c>
      <c r="BU720" s="34" t="str">
        <f t="shared" si="1757"/>
        <v>n/a</v>
      </c>
      <c r="BV720" s="34" t="str">
        <f t="shared" si="1758"/>
        <v>n/a</v>
      </c>
      <c r="BX720" s="33">
        <f t="shared" si="1761"/>
        <v>0</v>
      </c>
      <c r="BY720" s="33">
        <f t="shared" si="1762"/>
        <v>0</v>
      </c>
      <c r="BZ720" s="33">
        <f t="shared" si="1763"/>
        <v>0</v>
      </c>
      <c r="CA720" s="34" t="str">
        <f t="shared" si="1759"/>
        <v>n/a</v>
      </c>
      <c r="CB720" s="34" t="str">
        <f t="shared" si="1760"/>
        <v>n/a</v>
      </c>
    </row>
    <row r="721" spans="1:82" hidden="1" outlineLevel="1" x14ac:dyDescent="0.2">
      <c r="A721" s="49">
        <v>2128</v>
      </c>
      <c r="B721" s="18" t="str">
        <f>+masterfile!D633</f>
        <v>2128 Zinsen an Mituntern.§ 15 EStG (PersG)</v>
      </c>
      <c r="D721" s="33">
        <f>-VLOOKUP($A721,'pl-data'!$A:$BR,8+D$3)</f>
        <v>0</v>
      </c>
      <c r="E721" s="33">
        <f>-VLOOKUP($A721,'pl-data'!$A:$BR,38+E$3)</f>
        <v>0</v>
      </c>
      <c r="F721" s="33">
        <f>-VLOOKUP($A721,'pl-data'!$A:$BR,23+F$3)</f>
        <v>0</v>
      </c>
      <c r="G721" s="34" t="str">
        <f t="shared" si="1724"/>
        <v>n/a</v>
      </c>
      <c r="H721" s="34" t="str">
        <f t="shared" si="1725"/>
        <v>n/a</v>
      </c>
      <c r="J721" s="33">
        <f>-VLOOKUP($A721,'pl-data'!$A:$BR,8+J$3)</f>
        <v>0</v>
      </c>
      <c r="K721" s="33">
        <f>-VLOOKUP($A721,'pl-data'!$A:$BR,38+K$3)</f>
        <v>0</v>
      </c>
      <c r="L721" s="33">
        <f>-VLOOKUP($A721,'pl-data'!$A:$BR,23+L$3)</f>
        <v>0</v>
      </c>
      <c r="M721" s="34" t="str">
        <f t="shared" si="1727"/>
        <v>n/a</v>
      </c>
      <c r="N721" s="34" t="str">
        <f t="shared" si="1728"/>
        <v>n/a</v>
      </c>
      <c r="P721" s="33">
        <f>-VLOOKUP($A721,'pl-data'!$A:$BR,8+P$3)</f>
        <v>0</v>
      </c>
      <c r="Q721" s="33">
        <f>-VLOOKUP($A721,'pl-data'!$A:$BR,38+Q$3)</f>
        <v>0</v>
      </c>
      <c r="R721" s="33">
        <f>-VLOOKUP($A721,'pl-data'!$A:$BR,23+R$3)</f>
        <v>0</v>
      </c>
      <c r="S721" s="34" t="str">
        <f t="shared" si="1730"/>
        <v>n/a</v>
      </c>
      <c r="T721" s="34" t="str">
        <f t="shared" si="1731"/>
        <v>n/a</v>
      </c>
      <c r="V721" s="33">
        <f>-VLOOKUP($A721,'pl-data'!$A:$BR,8+V$3)</f>
        <v>0</v>
      </c>
      <c r="W721" s="33">
        <f>-VLOOKUP($A721,'pl-data'!$A:$BR,38+W$3)</f>
        <v>0</v>
      </c>
      <c r="X721" s="33">
        <f>-VLOOKUP($A721,'pl-data'!$A:$BR,23+X$3)</f>
        <v>0</v>
      </c>
      <c r="Y721" s="34" t="str">
        <f t="shared" si="1733"/>
        <v>n/a</v>
      </c>
      <c r="Z721" s="34" t="str">
        <f t="shared" si="1734"/>
        <v>n/a</v>
      </c>
      <c r="AB721" s="33">
        <f>-VLOOKUP($A721,'pl-data'!$A:$BR,8+AB$3)</f>
        <v>0</v>
      </c>
      <c r="AC721" s="33">
        <f>-VLOOKUP($A721,'pl-data'!$A:$BR,38+AC$3)</f>
        <v>0</v>
      </c>
      <c r="AD721" s="33">
        <f>-VLOOKUP($A721,'pl-data'!$A:$BR,23+AD$3)</f>
        <v>0</v>
      </c>
      <c r="AE721" s="34" t="str">
        <f t="shared" si="1736"/>
        <v>n/a</v>
      </c>
      <c r="AF721" s="34" t="str">
        <f t="shared" si="1737"/>
        <v>n/a</v>
      </c>
      <c r="AH721" s="33">
        <f>-VLOOKUP($A721,'pl-data'!$A:$BR,8+AH$3)</f>
        <v>0</v>
      </c>
      <c r="AI721" s="33">
        <f>-VLOOKUP($A721,'pl-data'!$A:$BR,38+AI$3)</f>
        <v>0</v>
      </c>
      <c r="AJ721" s="33">
        <f>-VLOOKUP($A721,'pl-data'!$A:$BR,23+AJ$3)</f>
        <v>0</v>
      </c>
      <c r="AK721" s="34" t="str">
        <f t="shared" si="1739"/>
        <v>n/a</v>
      </c>
      <c r="AL721" s="34" t="str">
        <f t="shared" si="1740"/>
        <v>n/a</v>
      </c>
      <c r="AN721" s="33">
        <f>-VLOOKUP($A721,'pl-data'!$A:$BR,8+AN$3)</f>
        <v>0</v>
      </c>
      <c r="AO721" s="33">
        <f>-VLOOKUP($A721,'pl-data'!$A:$BR,38+AO$3)</f>
        <v>0</v>
      </c>
      <c r="AP721" s="33">
        <f>-VLOOKUP($A721,'pl-data'!$A:$BR,23+AP$3)</f>
        <v>0</v>
      </c>
      <c r="AQ721" s="34" t="str">
        <f t="shared" si="1742"/>
        <v>n/a</v>
      </c>
      <c r="AR721" s="34" t="str">
        <f t="shared" si="1743"/>
        <v>n/a</v>
      </c>
      <c r="AT721" s="33">
        <f>-VLOOKUP($A721,'pl-data'!$A:$BR,8+AT$3)</f>
        <v>0</v>
      </c>
      <c r="AU721" s="33">
        <f>-VLOOKUP($A721,'pl-data'!$A:$BR,38+AU$3)</f>
        <v>0</v>
      </c>
      <c r="AV721" s="33">
        <f>-VLOOKUP($A721,'pl-data'!$A:$BR,23+AV$3)</f>
        <v>0</v>
      </c>
      <c r="AW721" s="34" t="str">
        <f t="shared" si="1745"/>
        <v>n/a</v>
      </c>
      <c r="AX721" s="34" t="str">
        <f t="shared" si="1746"/>
        <v>n/a</v>
      </c>
      <c r="AZ721" s="33">
        <f>-VLOOKUP($A721,'pl-data'!$A:$BR,8+AZ$3)</f>
        <v>0</v>
      </c>
      <c r="BA721" s="33">
        <f>-VLOOKUP($A721,'pl-data'!$A:$BR,38+BA$3)</f>
        <v>0</v>
      </c>
      <c r="BB721" s="33">
        <f>-VLOOKUP($A721,'pl-data'!$A:$BR,23+BB$3)</f>
        <v>0</v>
      </c>
      <c r="BC721" s="34" t="str">
        <f t="shared" si="1748"/>
        <v>n/a</v>
      </c>
      <c r="BD721" s="34" t="str">
        <f t="shared" si="1749"/>
        <v>n/a</v>
      </c>
      <c r="BF721" s="33">
        <f>-VLOOKUP($A721,'pl-data'!$A:$BR,8+BF$3)</f>
        <v>0</v>
      </c>
      <c r="BG721" s="33">
        <f>-VLOOKUP($A721,'pl-data'!$A:$BR,38+BG$3)</f>
        <v>0</v>
      </c>
      <c r="BH721" s="33">
        <f>-VLOOKUP($A721,'pl-data'!$A:$BR,23+BH$3)</f>
        <v>0</v>
      </c>
      <c r="BI721" s="34" t="str">
        <f t="shared" si="1751"/>
        <v>n/a</v>
      </c>
      <c r="BJ721" s="34" t="str">
        <f t="shared" si="1752"/>
        <v>n/a</v>
      </c>
      <c r="BL721" s="33">
        <f>-VLOOKUP($A721,'pl-data'!$A:$BR,8+BL$3)</f>
        <v>0</v>
      </c>
      <c r="BM721" s="33">
        <f>-VLOOKUP($A721,'pl-data'!$A:$BR,38+BM$3)</f>
        <v>0</v>
      </c>
      <c r="BN721" s="33">
        <f>-VLOOKUP($A721,'pl-data'!$A:$BR,23+BN$3)</f>
        <v>0</v>
      </c>
      <c r="BO721" s="34" t="str">
        <f t="shared" si="1754"/>
        <v>n/a</v>
      </c>
      <c r="BP721" s="34" t="str">
        <f t="shared" si="1755"/>
        <v>n/a</v>
      </c>
      <c r="BR721" s="33">
        <f>-VLOOKUP($A721,'pl-data'!$A:$BR,8+BR$3)</f>
        <v>0</v>
      </c>
      <c r="BS721" s="33">
        <f>-VLOOKUP($A721,'pl-data'!$A:$BR,38+BS$3)</f>
        <v>0</v>
      </c>
      <c r="BT721" s="33">
        <f>-VLOOKUP($A721,'pl-data'!$A:$BR,23+BT$3)</f>
        <v>0</v>
      </c>
      <c r="BU721" s="34" t="str">
        <f t="shared" si="1757"/>
        <v>n/a</v>
      </c>
      <c r="BV721" s="34" t="str">
        <f t="shared" si="1758"/>
        <v>n/a</v>
      </c>
      <c r="BX721" s="33">
        <f t="shared" si="1761"/>
        <v>0</v>
      </c>
      <c r="BY721" s="33">
        <f t="shared" si="1762"/>
        <v>0</v>
      </c>
      <c r="BZ721" s="33">
        <f t="shared" si="1763"/>
        <v>0</v>
      </c>
      <c r="CA721" s="34" t="str">
        <f t="shared" si="1759"/>
        <v>n/a</v>
      </c>
      <c r="CB721" s="34" t="str">
        <f t="shared" si="1760"/>
        <v>n/a</v>
      </c>
    </row>
    <row r="722" spans="1:82" hidden="1" outlineLevel="1" x14ac:dyDescent="0.2">
      <c r="A722" s="49">
        <v>2129</v>
      </c>
      <c r="B722" s="18" t="str">
        <f>+masterfile!D634</f>
        <v>2129 Zinsaufw. für lfr. Verbindlichk.verb.UN</v>
      </c>
      <c r="D722" s="33">
        <f>-VLOOKUP($A722,'pl-data'!$A:$BR,8+D$3)</f>
        <v>0</v>
      </c>
      <c r="E722" s="33">
        <f>-VLOOKUP($A722,'pl-data'!$A:$BR,38+E$3)</f>
        <v>0</v>
      </c>
      <c r="F722" s="33">
        <f>-VLOOKUP($A722,'pl-data'!$A:$BR,23+F$3)</f>
        <v>0</v>
      </c>
      <c r="G722" s="34" t="str">
        <f t="shared" si="1724"/>
        <v>n/a</v>
      </c>
      <c r="H722" s="34" t="str">
        <f t="shared" si="1725"/>
        <v>n/a</v>
      </c>
      <c r="J722" s="33">
        <f>-VLOOKUP($A722,'pl-data'!$A:$BR,8+J$3)</f>
        <v>0</v>
      </c>
      <c r="K722" s="33">
        <f>-VLOOKUP($A722,'pl-data'!$A:$BR,38+K$3)</f>
        <v>0</v>
      </c>
      <c r="L722" s="33">
        <f>-VLOOKUP($A722,'pl-data'!$A:$BR,23+L$3)</f>
        <v>0</v>
      </c>
      <c r="M722" s="34" t="str">
        <f t="shared" si="1727"/>
        <v>n/a</v>
      </c>
      <c r="N722" s="34" t="str">
        <f t="shared" si="1728"/>
        <v>n/a</v>
      </c>
      <c r="P722" s="33">
        <f>-VLOOKUP($A722,'pl-data'!$A:$BR,8+P$3)</f>
        <v>0</v>
      </c>
      <c r="Q722" s="33">
        <f>-VLOOKUP($A722,'pl-data'!$A:$BR,38+Q$3)</f>
        <v>0</v>
      </c>
      <c r="R722" s="33">
        <f>-VLOOKUP($A722,'pl-data'!$A:$BR,23+R$3)</f>
        <v>0</v>
      </c>
      <c r="S722" s="34" t="str">
        <f t="shared" si="1730"/>
        <v>n/a</v>
      </c>
      <c r="T722" s="34" t="str">
        <f t="shared" si="1731"/>
        <v>n/a</v>
      </c>
      <c r="V722" s="33">
        <f>-VLOOKUP($A722,'pl-data'!$A:$BR,8+V$3)</f>
        <v>0</v>
      </c>
      <c r="W722" s="33">
        <f>-VLOOKUP($A722,'pl-data'!$A:$BR,38+W$3)</f>
        <v>0</v>
      </c>
      <c r="X722" s="33">
        <f>-VLOOKUP($A722,'pl-data'!$A:$BR,23+X$3)</f>
        <v>0</v>
      </c>
      <c r="Y722" s="34" t="str">
        <f t="shared" si="1733"/>
        <v>n/a</v>
      </c>
      <c r="Z722" s="34" t="str">
        <f t="shared" si="1734"/>
        <v>n/a</v>
      </c>
      <c r="AB722" s="33">
        <f>-VLOOKUP($A722,'pl-data'!$A:$BR,8+AB$3)</f>
        <v>0</v>
      </c>
      <c r="AC722" s="33">
        <f>-VLOOKUP($A722,'pl-data'!$A:$BR,38+AC$3)</f>
        <v>0</v>
      </c>
      <c r="AD722" s="33">
        <f>-VLOOKUP($A722,'pl-data'!$A:$BR,23+AD$3)</f>
        <v>0</v>
      </c>
      <c r="AE722" s="34" t="str">
        <f t="shared" si="1736"/>
        <v>n/a</v>
      </c>
      <c r="AF722" s="34" t="str">
        <f t="shared" si="1737"/>
        <v>n/a</v>
      </c>
      <c r="AH722" s="33">
        <f>-VLOOKUP($A722,'pl-data'!$A:$BR,8+AH$3)</f>
        <v>0</v>
      </c>
      <c r="AI722" s="33">
        <f>-VLOOKUP($A722,'pl-data'!$A:$BR,38+AI$3)</f>
        <v>0</v>
      </c>
      <c r="AJ722" s="33">
        <f>-VLOOKUP($A722,'pl-data'!$A:$BR,23+AJ$3)</f>
        <v>0</v>
      </c>
      <c r="AK722" s="34" t="str">
        <f t="shared" si="1739"/>
        <v>n/a</v>
      </c>
      <c r="AL722" s="34" t="str">
        <f t="shared" si="1740"/>
        <v>n/a</v>
      </c>
      <c r="AN722" s="33">
        <f>-VLOOKUP($A722,'pl-data'!$A:$BR,8+AN$3)</f>
        <v>0</v>
      </c>
      <c r="AO722" s="33">
        <f>-VLOOKUP($A722,'pl-data'!$A:$BR,38+AO$3)</f>
        <v>0</v>
      </c>
      <c r="AP722" s="33">
        <f>-VLOOKUP($A722,'pl-data'!$A:$BR,23+AP$3)</f>
        <v>0</v>
      </c>
      <c r="AQ722" s="34" t="str">
        <f t="shared" si="1742"/>
        <v>n/a</v>
      </c>
      <c r="AR722" s="34" t="str">
        <f t="shared" si="1743"/>
        <v>n/a</v>
      </c>
      <c r="AT722" s="33">
        <f>-VLOOKUP($A722,'pl-data'!$A:$BR,8+AT$3)</f>
        <v>0</v>
      </c>
      <c r="AU722" s="33">
        <f>-VLOOKUP($A722,'pl-data'!$A:$BR,38+AU$3)</f>
        <v>0</v>
      </c>
      <c r="AV722" s="33">
        <f>-VLOOKUP($A722,'pl-data'!$A:$BR,23+AV$3)</f>
        <v>0</v>
      </c>
      <c r="AW722" s="34" t="str">
        <f t="shared" si="1745"/>
        <v>n/a</v>
      </c>
      <c r="AX722" s="34" t="str">
        <f t="shared" si="1746"/>
        <v>n/a</v>
      </c>
      <c r="AZ722" s="33">
        <f>-VLOOKUP($A722,'pl-data'!$A:$BR,8+AZ$3)</f>
        <v>0</v>
      </c>
      <c r="BA722" s="33">
        <f>-VLOOKUP($A722,'pl-data'!$A:$BR,38+BA$3)</f>
        <v>0</v>
      </c>
      <c r="BB722" s="33">
        <f>-VLOOKUP($A722,'pl-data'!$A:$BR,23+BB$3)</f>
        <v>0</v>
      </c>
      <c r="BC722" s="34" t="str">
        <f t="shared" si="1748"/>
        <v>n/a</v>
      </c>
      <c r="BD722" s="34" t="str">
        <f t="shared" si="1749"/>
        <v>n/a</v>
      </c>
      <c r="BF722" s="33">
        <f>-VLOOKUP($A722,'pl-data'!$A:$BR,8+BF$3)</f>
        <v>0</v>
      </c>
      <c r="BG722" s="33">
        <f>-VLOOKUP($A722,'pl-data'!$A:$BR,38+BG$3)</f>
        <v>0</v>
      </c>
      <c r="BH722" s="33">
        <f>-VLOOKUP($A722,'pl-data'!$A:$BR,23+BH$3)</f>
        <v>0</v>
      </c>
      <c r="BI722" s="34" t="str">
        <f t="shared" si="1751"/>
        <v>n/a</v>
      </c>
      <c r="BJ722" s="34" t="str">
        <f t="shared" si="1752"/>
        <v>n/a</v>
      </c>
      <c r="BL722" s="33">
        <f>-VLOOKUP($A722,'pl-data'!$A:$BR,8+BL$3)</f>
        <v>0</v>
      </c>
      <c r="BM722" s="33">
        <f>-VLOOKUP($A722,'pl-data'!$A:$BR,38+BM$3)</f>
        <v>0</v>
      </c>
      <c r="BN722" s="33">
        <f>-VLOOKUP($A722,'pl-data'!$A:$BR,23+BN$3)</f>
        <v>0</v>
      </c>
      <c r="BO722" s="34" t="str">
        <f t="shared" si="1754"/>
        <v>n/a</v>
      </c>
      <c r="BP722" s="34" t="str">
        <f t="shared" si="1755"/>
        <v>n/a</v>
      </c>
      <c r="BR722" s="33">
        <f>-VLOOKUP($A722,'pl-data'!$A:$BR,8+BR$3)</f>
        <v>0</v>
      </c>
      <c r="BS722" s="33">
        <f>-VLOOKUP($A722,'pl-data'!$A:$BR,38+BS$3)</f>
        <v>0</v>
      </c>
      <c r="BT722" s="33">
        <f>-VLOOKUP($A722,'pl-data'!$A:$BR,23+BT$3)</f>
        <v>0</v>
      </c>
      <c r="BU722" s="34" t="str">
        <f t="shared" si="1757"/>
        <v>n/a</v>
      </c>
      <c r="BV722" s="34" t="str">
        <f t="shared" si="1758"/>
        <v>n/a</v>
      </c>
      <c r="BX722" s="33">
        <f t="shared" si="1761"/>
        <v>0</v>
      </c>
      <c r="BY722" s="33">
        <f t="shared" si="1762"/>
        <v>0</v>
      </c>
      <c r="BZ722" s="33">
        <f t="shared" si="1763"/>
        <v>0</v>
      </c>
      <c r="CA722" s="34" t="str">
        <f t="shared" si="1759"/>
        <v>n/a</v>
      </c>
      <c r="CB722" s="34" t="str">
        <f t="shared" si="1760"/>
        <v>n/a</v>
      </c>
    </row>
    <row r="723" spans="1:82" hidden="1" outlineLevel="1" x14ac:dyDescent="0.2">
      <c r="A723" s="49">
        <v>2130</v>
      </c>
      <c r="B723" s="18" t="str">
        <f>+masterfile!D635</f>
        <v>2130 Diskontaufwendungen</v>
      </c>
      <c r="D723" s="33">
        <f>-VLOOKUP($A723,'pl-data'!$A:$BR,8+D$3)</f>
        <v>0</v>
      </c>
      <c r="E723" s="33">
        <f>-VLOOKUP($A723,'pl-data'!$A:$BR,38+E$3)</f>
        <v>0</v>
      </c>
      <c r="F723" s="33">
        <f>-VLOOKUP($A723,'pl-data'!$A:$BR,23+F$3)</f>
        <v>0</v>
      </c>
      <c r="G723" s="34" t="str">
        <f t="shared" si="1724"/>
        <v>n/a</v>
      </c>
      <c r="H723" s="34" t="str">
        <f t="shared" si="1725"/>
        <v>n/a</v>
      </c>
      <c r="J723" s="33">
        <f>-VLOOKUP($A723,'pl-data'!$A:$BR,8+J$3)</f>
        <v>0</v>
      </c>
      <c r="K723" s="33">
        <f>-VLOOKUP($A723,'pl-data'!$A:$BR,38+K$3)</f>
        <v>0</v>
      </c>
      <c r="L723" s="33">
        <f>-VLOOKUP($A723,'pl-data'!$A:$BR,23+L$3)</f>
        <v>0</v>
      </c>
      <c r="M723" s="34" t="str">
        <f t="shared" si="1727"/>
        <v>n/a</v>
      </c>
      <c r="N723" s="34" t="str">
        <f t="shared" si="1728"/>
        <v>n/a</v>
      </c>
      <c r="P723" s="33">
        <f>-VLOOKUP($A723,'pl-data'!$A:$BR,8+P$3)</f>
        <v>0</v>
      </c>
      <c r="Q723" s="33">
        <f>-VLOOKUP($A723,'pl-data'!$A:$BR,38+Q$3)</f>
        <v>0</v>
      </c>
      <c r="R723" s="33">
        <f>-VLOOKUP($A723,'pl-data'!$A:$BR,23+R$3)</f>
        <v>0</v>
      </c>
      <c r="S723" s="34" t="str">
        <f t="shared" si="1730"/>
        <v>n/a</v>
      </c>
      <c r="T723" s="34" t="str">
        <f t="shared" si="1731"/>
        <v>n/a</v>
      </c>
      <c r="V723" s="33">
        <f>-VLOOKUP($A723,'pl-data'!$A:$BR,8+V$3)</f>
        <v>0</v>
      </c>
      <c r="W723" s="33">
        <f>-VLOOKUP($A723,'pl-data'!$A:$BR,38+W$3)</f>
        <v>0</v>
      </c>
      <c r="X723" s="33">
        <f>-VLOOKUP($A723,'pl-data'!$A:$BR,23+X$3)</f>
        <v>0</v>
      </c>
      <c r="Y723" s="34" t="str">
        <f t="shared" si="1733"/>
        <v>n/a</v>
      </c>
      <c r="Z723" s="34" t="str">
        <f t="shared" si="1734"/>
        <v>n/a</v>
      </c>
      <c r="AB723" s="33">
        <f>-VLOOKUP($A723,'pl-data'!$A:$BR,8+AB$3)</f>
        <v>0</v>
      </c>
      <c r="AC723" s="33">
        <f>-VLOOKUP($A723,'pl-data'!$A:$BR,38+AC$3)</f>
        <v>0</v>
      </c>
      <c r="AD723" s="33">
        <f>-VLOOKUP($A723,'pl-data'!$A:$BR,23+AD$3)</f>
        <v>0</v>
      </c>
      <c r="AE723" s="34" t="str">
        <f t="shared" si="1736"/>
        <v>n/a</v>
      </c>
      <c r="AF723" s="34" t="str">
        <f t="shared" si="1737"/>
        <v>n/a</v>
      </c>
      <c r="AH723" s="33">
        <f>-VLOOKUP($A723,'pl-data'!$A:$BR,8+AH$3)</f>
        <v>0</v>
      </c>
      <c r="AI723" s="33">
        <f>-VLOOKUP($A723,'pl-data'!$A:$BR,38+AI$3)</f>
        <v>0</v>
      </c>
      <c r="AJ723" s="33">
        <f>-VLOOKUP($A723,'pl-data'!$A:$BR,23+AJ$3)</f>
        <v>0</v>
      </c>
      <c r="AK723" s="34" t="str">
        <f t="shared" si="1739"/>
        <v>n/a</v>
      </c>
      <c r="AL723" s="34" t="str">
        <f t="shared" si="1740"/>
        <v>n/a</v>
      </c>
      <c r="AN723" s="33">
        <f>-VLOOKUP($A723,'pl-data'!$A:$BR,8+AN$3)</f>
        <v>0</v>
      </c>
      <c r="AO723" s="33">
        <f>-VLOOKUP($A723,'pl-data'!$A:$BR,38+AO$3)</f>
        <v>0</v>
      </c>
      <c r="AP723" s="33">
        <f>-VLOOKUP($A723,'pl-data'!$A:$BR,23+AP$3)</f>
        <v>0</v>
      </c>
      <c r="AQ723" s="34" t="str">
        <f t="shared" si="1742"/>
        <v>n/a</v>
      </c>
      <c r="AR723" s="34" t="str">
        <f t="shared" si="1743"/>
        <v>n/a</v>
      </c>
      <c r="AT723" s="33">
        <f>-VLOOKUP($A723,'pl-data'!$A:$BR,8+AT$3)</f>
        <v>0</v>
      </c>
      <c r="AU723" s="33">
        <f>-VLOOKUP($A723,'pl-data'!$A:$BR,38+AU$3)</f>
        <v>0</v>
      </c>
      <c r="AV723" s="33">
        <f>-VLOOKUP($A723,'pl-data'!$A:$BR,23+AV$3)</f>
        <v>0</v>
      </c>
      <c r="AW723" s="34" t="str">
        <f t="shared" si="1745"/>
        <v>n/a</v>
      </c>
      <c r="AX723" s="34" t="str">
        <f t="shared" si="1746"/>
        <v>n/a</v>
      </c>
      <c r="AZ723" s="33">
        <f>-VLOOKUP($A723,'pl-data'!$A:$BR,8+AZ$3)</f>
        <v>0</v>
      </c>
      <c r="BA723" s="33">
        <f>-VLOOKUP($A723,'pl-data'!$A:$BR,38+BA$3)</f>
        <v>0</v>
      </c>
      <c r="BB723" s="33">
        <f>-VLOOKUP($A723,'pl-data'!$A:$BR,23+BB$3)</f>
        <v>0</v>
      </c>
      <c r="BC723" s="34" t="str">
        <f t="shared" si="1748"/>
        <v>n/a</v>
      </c>
      <c r="BD723" s="34" t="str">
        <f t="shared" si="1749"/>
        <v>n/a</v>
      </c>
      <c r="BF723" s="33">
        <f>-VLOOKUP($A723,'pl-data'!$A:$BR,8+BF$3)</f>
        <v>0</v>
      </c>
      <c r="BG723" s="33">
        <f>-VLOOKUP($A723,'pl-data'!$A:$BR,38+BG$3)</f>
        <v>0</v>
      </c>
      <c r="BH723" s="33">
        <f>-VLOOKUP($A723,'pl-data'!$A:$BR,23+BH$3)</f>
        <v>0</v>
      </c>
      <c r="BI723" s="34" t="str">
        <f t="shared" si="1751"/>
        <v>n/a</v>
      </c>
      <c r="BJ723" s="34" t="str">
        <f t="shared" si="1752"/>
        <v>n/a</v>
      </c>
      <c r="BL723" s="33">
        <f>-VLOOKUP($A723,'pl-data'!$A:$BR,8+BL$3)</f>
        <v>0</v>
      </c>
      <c r="BM723" s="33">
        <f>-VLOOKUP($A723,'pl-data'!$A:$BR,38+BM$3)</f>
        <v>0</v>
      </c>
      <c r="BN723" s="33">
        <f>-VLOOKUP($A723,'pl-data'!$A:$BR,23+BN$3)</f>
        <v>0</v>
      </c>
      <c r="BO723" s="34" t="str">
        <f t="shared" si="1754"/>
        <v>n/a</v>
      </c>
      <c r="BP723" s="34" t="str">
        <f t="shared" si="1755"/>
        <v>n/a</v>
      </c>
      <c r="BR723" s="33">
        <f>-VLOOKUP($A723,'pl-data'!$A:$BR,8+BR$3)</f>
        <v>0</v>
      </c>
      <c r="BS723" s="33">
        <f>-VLOOKUP($A723,'pl-data'!$A:$BR,38+BS$3)</f>
        <v>0</v>
      </c>
      <c r="BT723" s="33">
        <f>-VLOOKUP($A723,'pl-data'!$A:$BR,23+BT$3)</f>
        <v>0</v>
      </c>
      <c r="BU723" s="34" t="str">
        <f t="shared" si="1757"/>
        <v>n/a</v>
      </c>
      <c r="BV723" s="34" t="str">
        <f t="shared" si="1758"/>
        <v>n/a</v>
      </c>
      <c r="BX723" s="33">
        <f t="shared" si="1761"/>
        <v>0</v>
      </c>
      <c r="BY723" s="33">
        <f t="shared" si="1762"/>
        <v>0</v>
      </c>
      <c r="BZ723" s="33">
        <f t="shared" si="1763"/>
        <v>0</v>
      </c>
      <c r="CA723" s="34" t="str">
        <f t="shared" si="1759"/>
        <v>n/a</v>
      </c>
      <c r="CB723" s="34" t="str">
        <f t="shared" si="1760"/>
        <v>n/a</v>
      </c>
    </row>
    <row r="724" spans="1:82" ht="24" hidden="1" outlineLevel="1" x14ac:dyDescent="0.2">
      <c r="A724" s="49">
        <v>2139</v>
      </c>
      <c r="B724" s="18" t="str">
        <f>+masterfile!D636</f>
        <v>2139 Diskontaufwendungen an verbundene UN</v>
      </c>
      <c r="D724" s="33">
        <f>-VLOOKUP($A724,'pl-data'!$A:$BR,8+D$3)</f>
        <v>0</v>
      </c>
      <c r="E724" s="33">
        <f>-VLOOKUP($A724,'pl-data'!$A:$BR,38+E$3)</f>
        <v>0</v>
      </c>
      <c r="F724" s="33">
        <f>-VLOOKUP($A724,'pl-data'!$A:$BR,23+F$3)</f>
        <v>0</v>
      </c>
      <c r="G724" s="34" t="str">
        <f t="shared" si="1724"/>
        <v>n/a</v>
      </c>
      <c r="H724" s="34" t="str">
        <f t="shared" si="1725"/>
        <v>n/a</v>
      </c>
      <c r="J724" s="33">
        <f>-VLOOKUP($A724,'pl-data'!$A:$BR,8+J$3)</f>
        <v>0</v>
      </c>
      <c r="K724" s="33">
        <f>-VLOOKUP($A724,'pl-data'!$A:$BR,38+K$3)</f>
        <v>0</v>
      </c>
      <c r="L724" s="33">
        <f>-VLOOKUP($A724,'pl-data'!$A:$BR,23+L$3)</f>
        <v>0</v>
      </c>
      <c r="M724" s="34" t="str">
        <f t="shared" si="1727"/>
        <v>n/a</v>
      </c>
      <c r="N724" s="34" t="str">
        <f t="shared" si="1728"/>
        <v>n/a</v>
      </c>
      <c r="P724" s="33">
        <f>-VLOOKUP($A724,'pl-data'!$A:$BR,8+P$3)</f>
        <v>0</v>
      </c>
      <c r="Q724" s="33">
        <f>-VLOOKUP($A724,'pl-data'!$A:$BR,38+Q$3)</f>
        <v>0</v>
      </c>
      <c r="R724" s="33">
        <f>-VLOOKUP($A724,'pl-data'!$A:$BR,23+R$3)</f>
        <v>0</v>
      </c>
      <c r="S724" s="34" t="str">
        <f t="shared" si="1730"/>
        <v>n/a</v>
      </c>
      <c r="T724" s="34" t="str">
        <f t="shared" si="1731"/>
        <v>n/a</v>
      </c>
      <c r="V724" s="33">
        <f>-VLOOKUP($A724,'pl-data'!$A:$BR,8+V$3)</f>
        <v>0</v>
      </c>
      <c r="W724" s="33">
        <f>-VLOOKUP($A724,'pl-data'!$A:$BR,38+W$3)</f>
        <v>0</v>
      </c>
      <c r="X724" s="33">
        <f>-VLOOKUP($A724,'pl-data'!$A:$BR,23+X$3)</f>
        <v>0</v>
      </c>
      <c r="Y724" s="34" t="str">
        <f t="shared" si="1733"/>
        <v>n/a</v>
      </c>
      <c r="Z724" s="34" t="str">
        <f t="shared" si="1734"/>
        <v>n/a</v>
      </c>
      <c r="AB724" s="33">
        <f>-VLOOKUP($A724,'pl-data'!$A:$BR,8+AB$3)</f>
        <v>0</v>
      </c>
      <c r="AC724" s="33">
        <f>-VLOOKUP($A724,'pl-data'!$A:$BR,38+AC$3)</f>
        <v>0</v>
      </c>
      <c r="AD724" s="33">
        <f>-VLOOKUP($A724,'pl-data'!$A:$BR,23+AD$3)</f>
        <v>0</v>
      </c>
      <c r="AE724" s="34" t="str">
        <f t="shared" si="1736"/>
        <v>n/a</v>
      </c>
      <c r="AF724" s="34" t="str">
        <f t="shared" si="1737"/>
        <v>n/a</v>
      </c>
      <c r="AH724" s="33">
        <f>-VLOOKUP($A724,'pl-data'!$A:$BR,8+AH$3)</f>
        <v>0</v>
      </c>
      <c r="AI724" s="33">
        <f>-VLOOKUP($A724,'pl-data'!$A:$BR,38+AI$3)</f>
        <v>0</v>
      </c>
      <c r="AJ724" s="33">
        <f>-VLOOKUP($A724,'pl-data'!$A:$BR,23+AJ$3)</f>
        <v>0</v>
      </c>
      <c r="AK724" s="34" t="str">
        <f t="shared" si="1739"/>
        <v>n/a</v>
      </c>
      <c r="AL724" s="34" t="str">
        <f t="shared" si="1740"/>
        <v>n/a</v>
      </c>
      <c r="AN724" s="33">
        <f>-VLOOKUP($A724,'pl-data'!$A:$BR,8+AN$3)</f>
        <v>0</v>
      </c>
      <c r="AO724" s="33">
        <f>-VLOOKUP($A724,'pl-data'!$A:$BR,38+AO$3)</f>
        <v>0</v>
      </c>
      <c r="AP724" s="33">
        <f>-VLOOKUP($A724,'pl-data'!$A:$BR,23+AP$3)</f>
        <v>0</v>
      </c>
      <c r="AQ724" s="34" t="str">
        <f t="shared" si="1742"/>
        <v>n/a</v>
      </c>
      <c r="AR724" s="34" t="str">
        <f t="shared" si="1743"/>
        <v>n/a</v>
      </c>
      <c r="AT724" s="33">
        <f>-VLOOKUP($A724,'pl-data'!$A:$BR,8+AT$3)</f>
        <v>0</v>
      </c>
      <c r="AU724" s="33">
        <f>-VLOOKUP($A724,'pl-data'!$A:$BR,38+AU$3)</f>
        <v>0</v>
      </c>
      <c r="AV724" s="33">
        <f>-VLOOKUP($A724,'pl-data'!$A:$BR,23+AV$3)</f>
        <v>0</v>
      </c>
      <c r="AW724" s="34" t="str">
        <f t="shared" si="1745"/>
        <v>n/a</v>
      </c>
      <c r="AX724" s="34" t="str">
        <f t="shared" si="1746"/>
        <v>n/a</v>
      </c>
      <c r="AZ724" s="33">
        <f>-VLOOKUP($A724,'pl-data'!$A:$BR,8+AZ$3)</f>
        <v>0</v>
      </c>
      <c r="BA724" s="33">
        <f>-VLOOKUP($A724,'pl-data'!$A:$BR,38+BA$3)</f>
        <v>0</v>
      </c>
      <c r="BB724" s="33">
        <f>-VLOOKUP($A724,'pl-data'!$A:$BR,23+BB$3)</f>
        <v>0</v>
      </c>
      <c r="BC724" s="34" t="str">
        <f t="shared" si="1748"/>
        <v>n/a</v>
      </c>
      <c r="BD724" s="34" t="str">
        <f t="shared" si="1749"/>
        <v>n/a</v>
      </c>
      <c r="BF724" s="33">
        <f>-VLOOKUP($A724,'pl-data'!$A:$BR,8+BF$3)</f>
        <v>0</v>
      </c>
      <c r="BG724" s="33">
        <f>-VLOOKUP($A724,'pl-data'!$A:$BR,38+BG$3)</f>
        <v>0</v>
      </c>
      <c r="BH724" s="33">
        <f>-VLOOKUP($A724,'pl-data'!$A:$BR,23+BH$3)</f>
        <v>0</v>
      </c>
      <c r="BI724" s="34" t="str">
        <f t="shared" si="1751"/>
        <v>n/a</v>
      </c>
      <c r="BJ724" s="34" t="str">
        <f t="shared" si="1752"/>
        <v>n/a</v>
      </c>
      <c r="BL724" s="33">
        <f>-VLOOKUP($A724,'pl-data'!$A:$BR,8+BL$3)</f>
        <v>0</v>
      </c>
      <c r="BM724" s="33">
        <f>-VLOOKUP($A724,'pl-data'!$A:$BR,38+BM$3)</f>
        <v>0</v>
      </c>
      <c r="BN724" s="33">
        <f>-VLOOKUP($A724,'pl-data'!$A:$BR,23+BN$3)</f>
        <v>0</v>
      </c>
      <c r="BO724" s="34" t="str">
        <f t="shared" si="1754"/>
        <v>n/a</v>
      </c>
      <c r="BP724" s="34" t="str">
        <f t="shared" si="1755"/>
        <v>n/a</v>
      </c>
      <c r="BR724" s="33">
        <f>-VLOOKUP($A724,'pl-data'!$A:$BR,8+BR$3)</f>
        <v>0</v>
      </c>
      <c r="BS724" s="33">
        <f>-VLOOKUP($A724,'pl-data'!$A:$BR,38+BS$3)</f>
        <v>0</v>
      </c>
      <c r="BT724" s="33">
        <f>-VLOOKUP($A724,'pl-data'!$A:$BR,23+BT$3)</f>
        <v>0</v>
      </c>
      <c r="BU724" s="34" t="str">
        <f t="shared" si="1757"/>
        <v>n/a</v>
      </c>
      <c r="BV724" s="34" t="str">
        <f t="shared" si="1758"/>
        <v>n/a</v>
      </c>
      <c r="BX724" s="33">
        <f t="shared" si="1761"/>
        <v>0</v>
      </c>
      <c r="BY724" s="33">
        <f t="shared" si="1762"/>
        <v>0</v>
      </c>
      <c r="BZ724" s="33">
        <f t="shared" si="1763"/>
        <v>0</v>
      </c>
      <c r="CA724" s="34" t="str">
        <f t="shared" si="1759"/>
        <v>n/a</v>
      </c>
      <c r="CB724" s="34" t="str">
        <f t="shared" si="1760"/>
        <v>n/a</v>
      </c>
    </row>
    <row r="725" spans="1:82" hidden="1" outlineLevel="1" x14ac:dyDescent="0.2">
      <c r="A725" s="49">
        <v>2140</v>
      </c>
      <c r="B725" s="18" t="str">
        <f>+masterfile!D637</f>
        <v>2140 Zinsähnliche Aufwendungen</v>
      </c>
      <c r="D725" s="33">
        <f>-VLOOKUP($A725,'pl-data'!$A:$BR,8+D$3)</f>
        <v>0</v>
      </c>
      <c r="E725" s="33">
        <f>-VLOOKUP($A725,'pl-data'!$A:$BR,38+E$3)</f>
        <v>0</v>
      </c>
      <c r="F725" s="33">
        <f>-VLOOKUP($A725,'pl-data'!$A:$BR,23+F$3)</f>
        <v>0</v>
      </c>
      <c r="G725" s="34" t="str">
        <f t="shared" si="1724"/>
        <v>n/a</v>
      </c>
      <c r="H725" s="34" t="str">
        <f t="shared" si="1725"/>
        <v>n/a</v>
      </c>
      <c r="J725" s="33">
        <f>-VLOOKUP($A725,'pl-data'!$A:$BR,8+J$3)</f>
        <v>0</v>
      </c>
      <c r="K725" s="33">
        <f>-VLOOKUP($A725,'pl-data'!$A:$BR,38+K$3)</f>
        <v>0</v>
      </c>
      <c r="L725" s="33">
        <f>-VLOOKUP($A725,'pl-data'!$A:$BR,23+L$3)</f>
        <v>0</v>
      </c>
      <c r="M725" s="34" t="str">
        <f t="shared" si="1727"/>
        <v>n/a</v>
      </c>
      <c r="N725" s="34" t="str">
        <f t="shared" si="1728"/>
        <v>n/a</v>
      </c>
      <c r="P725" s="33">
        <f>-VLOOKUP($A725,'pl-data'!$A:$BR,8+P$3)</f>
        <v>0</v>
      </c>
      <c r="Q725" s="33">
        <f>-VLOOKUP($A725,'pl-data'!$A:$BR,38+Q$3)</f>
        <v>0</v>
      </c>
      <c r="R725" s="33">
        <f>-VLOOKUP($A725,'pl-data'!$A:$BR,23+R$3)</f>
        <v>0</v>
      </c>
      <c r="S725" s="34" t="str">
        <f t="shared" si="1730"/>
        <v>n/a</v>
      </c>
      <c r="T725" s="34" t="str">
        <f t="shared" si="1731"/>
        <v>n/a</v>
      </c>
      <c r="V725" s="33">
        <f>-VLOOKUP($A725,'pl-data'!$A:$BR,8+V$3)</f>
        <v>0</v>
      </c>
      <c r="W725" s="33">
        <f>-VLOOKUP($A725,'pl-data'!$A:$BR,38+W$3)</f>
        <v>0</v>
      </c>
      <c r="X725" s="33">
        <f>-VLOOKUP($A725,'pl-data'!$A:$BR,23+X$3)</f>
        <v>0</v>
      </c>
      <c r="Y725" s="34" t="str">
        <f t="shared" si="1733"/>
        <v>n/a</v>
      </c>
      <c r="Z725" s="34" t="str">
        <f t="shared" si="1734"/>
        <v>n/a</v>
      </c>
      <c r="AB725" s="33">
        <f>-VLOOKUP($A725,'pl-data'!$A:$BR,8+AB$3)</f>
        <v>0</v>
      </c>
      <c r="AC725" s="33">
        <f>-VLOOKUP($A725,'pl-data'!$A:$BR,38+AC$3)</f>
        <v>0</v>
      </c>
      <c r="AD725" s="33">
        <f>-VLOOKUP($A725,'pl-data'!$A:$BR,23+AD$3)</f>
        <v>0</v>
      </c>
      <c r="AE725" s="34" t="str">
        <f t="shared" si="1736"/>
        <v>n/a</v>
      </c>
      <c r="AF725" s="34" t="str">
        <f t="shared" si="1737"/>
        <v>n/a</v>
      </c>
      <c r="AH725" s="33">
        <f>-VLOOKUP($A725,'pl-data'!$A:$BR,8+AH$3)</f>
        <v>0</v>
      </c>
      <c r="AI725" s="33">
        <f>-VLOOKUP($A725,'pl-data'!$A:$BR,38+AI$3)</f>
        <v>0</v>
      </c>
      <c r="AJ725" s="33">
        <f>-VLOOKUP($A725,'pl-data'!$A:$BR,23+AJ$3)</f>
        <v>0</v>
      </c>
      <c r="AK725" s="34" t="str">
        <f t="shared" si="1739"/>
        <v>n/a</v>
      </c>
      <c r="AL725" s="34" t="str">
        <f t="shared" si="1740"/>
        <v>n/a</v>
      </c>
      <c r="AN725" s="33">
        <f>-VLOOKUP($A725,'pl-data'!$A:$BR,8+AN$3)</f>
        <v>0</v>
      </c>
      <c r="AO725" s="33">
        <f>-VLOOKUP($A725,'pl-data'!$A:$BR,38+AO$3)</f>
        <v>0</v>
      </c>
      <c r="AP725" s="33">
        <f>-VLOOKUP($A725,'pl-data'!$A:$BR,23+AP$3)</f>
        <v>0</v>
      </c>
      <c r="AQ725" s="34" t="str">
        <f t="shared" si="1742"/>
        <v>n/a</v>
      </c>
      <c r="AR725" s="34" t="str">
        <f t="shared" si="1743"/>
        <v>n/a</v>
      </c>
      <c r="AT725" s="33">
        <f>-VLOOKUP($A725,'pl-data'!$A:$BR,8+AT$3)</f>
        <v>0</v>
      </c>
      <c r="AU725" s="33">
        <f>-VLOOKUP($A725,'pl-data'!$A:$BR,38+AU$3)</f>
        <v>0</v>
      </c>
      <c r="AV725" s="33">
        <f>-VLOOKUP($A725,'pl-data'!$A:$BR,23+AV$3)</f>
        <v>0</v>
      </c>
      <c r="AW725" s="34" t="str">
        <f t="shared" si="1745"/>
        <v>n/a</v>
      </c>
      <c r="AX725" s="34" t="str">
        <f t="shared" si="1746"/>
        <v>n/a</v>
      </c>
      <c r="AZ725" s="33">
        <f>-VLOOKUP($A725,'pl-data'!$A:$BR,8+AZ$3)</f>
        <v>0</v>
      </c>
      <c r="BA725" s="33">
        <f>-VLOOKUP($A725,'pl-data'!$A:$BR,38+BA$3)</f>
        <v>0</v>
      </c>
      <c r="BB725" s="33">
        <f>-VLOOKUP($A725,'pl-data'!$A:$BR,23+BB$3)</f>
        <v>0</v>
      </c>
      <c r="BC725" s="34" t="str">
        <f t="shared" si="1748"/>
        <v>n/a</v>
      </c>
      <c r="BD725" s="34" t="str">
        <f t="shared" si="1749"/>
        <v>n/a</v>
      </c>
      <c r="BF725" s="33">
        <f>-VLOOKUP($A725,'pl-data'!$A:$BR,8+BF$3)</f>
        <v>0</v>
      </c>
      <c r="BG725" s="33">
        <f>-VLOOKUP($A725,'pl-data'!$A:$BR,38+BG$3)</f>
        <v>0</v>
      </c>
      <c r="BH725" s="33">
        <f>-VLOOKUP($A725,'pl-data'!$A:$BR,23+BH$3)</f>
        <v>0</v>
      </c>
      <c r="BI725" s="34" t="str">
        <f t="shared" si="1751"/>
        <v>n/a</v>
      </c>
      <c r="BJ725" s="34" t="str">
        <f t="shared" si="1752"/>
        <v>n/a</v>
      </c>
      <c r="BL725" s="33">
        <f>-VLOOKUP($A725,'pl-data'!$A:$BR,8+BL$3)</f>
        <v>0</v>
      </c>
      <c r="BM725" s="33">
        <f>-VLOOKUP($A725,'pl-data'!$A:$BR,38+BM$3)</f>
        <v>0</v>
      </c>
      <c r="BN725" s="33">
        <f>-VLOOKUP($A725,'pl-data'!$A:$BR,23+BN$3)</f>
        <v>0</v>
      </c>
      <c r="BO725" s="34" t="str">
        <f t="shared" si="1754"/>
        <v>n/a</v>
      </c>
      <c r="BP725" s="34" t="str">
        <f t="shared" si="1755"/>
        <v>n/a</v>
      </c>
      <c r="BR725" s="33">
        <f>-VLOOKUP($A725,'pl-data'!$A:$BR,8+BR$3)</f>
        <v>0</v>
      </c>
      <c r="BS725" s="33">
        <f>-VLOOKUP($A725,'pl-data'!$A:$BR,38+BS$3)</f>
        <v>0</v>
      </c>
      <c r="BT725" s="33">
        <f>-VLOOKUP($A725,'pl-data'!$A:$BR,23+BT$3)</f>
        <v>0</v>
      </c>
      <c r="BU725" s="34" t="str">
        <f t="shared" si="1757"/>
        <v>n/a</v>
      </c>
      <c r="BV725" s="34" t="str">
        <f t="shared" si="1758"/>
        <v>n/a</v>
      </c>
      <c r="BX725" s="33">
        <f t="shared" si="1761"/>
        <v>0</v>
      </c>
      <c r="BY725" s="33">
        <f t="shared" si="1762"/>
        <v>0</v>
      </c>
      <c r="BZ725" s="33">
        <f t="shared" si="1763"/>
        <v>0</v>
      </c>
      <c r="CA725" s="34" t="str">
        <f t="shared" si="1759"/>
        <v>n/a</v>
      </c>
      <c r="CB725" s="34" t="str">
        <f t="shared" si="1760"/>
        <v>n/a</v>
      </c>
    </row>
    <row r="726" spans="1:82" hidden="1" outlineLevel="1" x14ac:dyDescent="0.2">
      <c r="A726" s="49">
        <v>2141</v>
      </c>
      <c r="B726" s="18" t="str">
        <f>+masterfile!D638</f>
        <v>2141 Kreditprovision,Verwaltungskostenbeitr.</v>
      </c>
      <c r="D726" s="33">
        <f>-VLOOKUP($A726,'pl-data'!$A:$BR,8+D$3)</f>
        <v>0</v>
      </c>
      <c r="E726" s="33">
        <f>-VLOOKUP($A726,'pl-data'!$A:$BR,38+E$3)</f>
        <v>0</v>
      </c>
      <c r="F726" s="33">
        <f>-VLOOKUP($A726,'pl-data'!$A:$BR,23+F$3)</f>
        <v>0</v>
      </c>
      <c r="G726" s="34" t="str">
        <f t="shared" si="1724"/>
        <v>n/a</v>
      </c>
      <c r="H726" s="34" t="str">
        <f t="shared" si="1725"/>
        <v>n/a</v>
      </c>
      <c r="J726" s="33">
        <f>-VLOOKUP($A726,'pl-data'!$A:$BR,8+J$3)</f>
        <v>0</v>
      </c>
      <c r="K726" s="33">
        <f>-VLOOKUP($A726,'pl-data'!$A:$BR,38+K$3)</f>
        <v>0</v>
      </c>
      <c r="L726" s="33">
        <f>-VLOOKUP($A726,'pl-data'!$A:$BR,23+L$3)</f>
        <v>0</v>
      </c>
      <c r="M726" s="34" t="str">
        <f t="shared" si="1727"/>
        <v>n/a</v>
      </c>
      <c r="N726" s="34" t="str">
        <f t="shared" si="1728"/>
        <v>n/a</v>
      </c>
      <c r="P726" s="33">
        <f>-VLOOKUP($A726,'pl-data'!$A:$BR,8+P$3)</f>
        <v>0</v>
      </c>
      <c r="Q726" s="33">
        <f>-VLOOKUP($A726,'pl-data'!$A:$BR,38+Q$3)</f>
        <v>0</v>
      </c>
      <c r="R726" s="33">
        <f>-VLOOKUP($A726,'pl-data'!$A:$BR,23+R$3)</f>
        <v>0</v>
      </c>
      <c r="S726" s="34" t="str">
        <f t="shared" si="1730"/>
        <v>n/a</v>
      </c>
      <c r="T726" s="34" t="str">
        <f t="shared" si="1731"/>
        <v>n/a</v>
      </c>
      <c r="V726" s="33">
        <f>-VLOOKUP($A726,'pl-data'!$A:$BR,8+V$3)</f>
        <v>0</v>
      </c>
      <c r="W726" s="33">
        <f>-VLOOKUP($A726,'pl-data'!$A:$BR,38+W$3)</f>
        <v>0</v>
      </c>
      <c r="X726" s="33">
        <f>-VLOOKUP($A726,'pl-data'!$A:$BR,23+X$3)</f>
        <v>0</v>
      </c>
      <c r="Y726" s="34" t="str">
        <f t="shared" si="1733"/>
        <v>n/a</v>
      </c>
      <c r="Z726" s="34" t="str">
        <f t="shared" si="1734"/>
        <v>n/a</v>
      </c>
      <c r="AB726" s="33">
        <f>-VLOOKUP($A726,'pl-data'!$A:$BR,8+AB$3)</f>
        <v>0</v>
      </c>
      <c r="AC726" s="33">
        <f>-VLOOKUP($A726,'pl-data'!$A:$BR,38+AC$3)</f>
        <v>0</v>
      </c>
      <c r="AD726" s="33">
        <f>-VLOOKUP($A726,'pl-data'!$A:$BR,23+AD$3)</f>
        <v>0</v>
      </c>
      <c r="AE726" s="34" t="str">
        <f t="shared" si="1736"/>
        <v>n/a</v>
      </c>
      <c r="AF726" s="34" t="str">
        <f t="shared" si="1737"/>
        <v>n/a</v>
      </c>
      <c r="AH726" s="33">
        <f>-VLOOKUP($A726,'pl-data'!$A:$BR,8+AH$3)</f>
        <v>0</v>
      </c>
      <c r="AI726" s="33">
        <f>-VLOOKUP($A726,'pl-data'!$A:$BR,38+AI$3)</f>
        <v>0</v>
      </c>
      <c r="AJ726" s="33">
        <f>-VLOOKUP($A726,'pl-data'!$A:$BR,23+AJ$3)</f>
        <v>0</v>
      </c>
      <c r="AK726" s="34" t="str">
        <f t="shared" si="1739"/>
        <v>n/a</v>
      </c>
      <c r="AL726" s="34" t="str">
        <f t="shared" si="1740"/>
        <v>n/a</v>
      </c>
      <c r="AN726" s="33">
        <f>-VLOOKUP($A726,'pl-data'!$A:$BR,8+AN$3)</f>
        <v>0</v>
      </c>
      <c r="AO726" s="33">
        <f>-VLOOKUP($A726,'pl-data'!$A:$BR,38+AO$3)</f>
        <v>0</v>
      </c>
      <c r="AP726" s="33">
        <f>-VLOOKUP($A726,'pl-data'!$A:$BR,23+AP$3)</f>
        <v>0</v>
      </c>
      <c r="AQ726" s="34" t="str">
        <f t="shared" si="1742"/>
        <v>n/a</v>
      </c>
      <c r="AR726" s="34" t="str">
        <f t="shared" si="1743"/>
        <v>n/a</v>
      </c>
      <c r="AT726" s="33">
        <f>-VLOOKUP($A726,'pl-data'!$A:$BR,8+AT$3)</f>
        <v>0</v>
      </c>
      <c r="AU726" s="33">
        <f>-VLOOKUP($A726,'pl-data'!$A:$BR,38+AU$3)</f>
        <v>0</v>
      </c>
      <c r="AV726" s="33">
        <f>-VLOOKUP($A726,'pl-data'!$A:$BR,23+AV$3)</f>
        <v>0</v>
      </c>
      <c r="AW726" s="34" t="str">
        <f t="shared" si="1745"/>
        <v>n/a</v>
      </c>
      <c r="AX726" s="34" t="str">
        <f t="shared" si="1746"/>
        <v>n/a</v>
      </c>
      <c r="AZ726" s="33">
        <f>-VLOOKUP($A726,'pl-data'!$A:$BR,8+AZ$3)</f>
        <v>0</v>
      </c>
      <c r="BA726" s="33">
        <f>-VLOOKUP($A726,'pl-data'!$A:$BR,38+BA$3)</f>
        <v>0</v>
      </c>
      <c r="BB726" s="33">
        <f>-VLOOKUP($A726,'pl-data'!$A:$BR,23+BB$3)</f>
        <v>0</v>
      </c>
      <c r="BC726" s="34" t="str">
        <f t="shared" si="1748"/>
        <v>n/a</v>
      </c>
      <c r="BD726" s="34" t="str">
        <f t="shared" si="1749"/>
        <v>n/a</v>
      </c>
      <c r="BF726" s="33">
        <f>-VLOOKUP($A726,'pl-data'!$A:$BR,8+BF$3)</f>
        <v>0</v>
      </c>
      <c r="BG726" s="33">
        <f>-VLOOKUP($A726,'pl-data'!$A:$BR,38+BG$3)</f>
        <v>0</v>
      </c>
      <c r="BH726" s="33">
        <f>-VLOOKUP($A726,'pl-data'!$A:$BR,23+BH$3)</f>
        <v>0</v>
      </c>
      <c r="BI726" s="34" t="str">
        <f t="shared" si="1751"/>
        <v>n/a</v>
      </c>
      <c r="BJ726" s="34" t="str">
        <f t="shared" si="1752"/>
        <v>n/a</v>
      </c>
      <c r="BL726" s="33">
        <f>-VLOOKUP($A726,'pl-data'!$A:$BR,8+BL$3)</f>
        <v>0</v>
      </c>
      <c r="BM726" s="33">
        <f>-VLOOKUP($A726,'pl-data'!$A:$BR,38+BM$3)</f>
        <v>0</v>
      </c>
      <c r="BN726" s="33">
        <f>-VLOOKUP($A726,'pl-data'!$A:$BR,23+BN$3)</f>
        <v>0</v>
      </c>
      <c r="BO726" s="34" t="str">
        <f t="shared" si="1754"/>
        <v>n/a</v>
      </c>
      <c r="BP726" s="34" t="str">
        <f t="shared" si="1755"/>
        <v>n/a</v>
      </c>
      <c r="BR726" s="33">
        <f>-VLOOKUP($A726,'pl-data'!$A:$BR,8+BR$3)</f>
        <v>0</v>
      </c>
      <c r="BS726" s="33">
        <f>-VLOOKUP($A726,'pl-data'!$A:$BR,38+BS$3)</f>
        <v>0</v>
      </c>
      <c r="BT726" s="33">
        <f>-VLOOKUP($A726,'pl-data'!$A:$BR,23+BT$3)</f>
        <v>0</v>
      </c>
      <c r="BU726" s="34" t="str">
        <f t="shared" si="1757"/>
        <v>n/a</v>
      </c>
      <c r="BV726" s="34" t="str">
        <f t="shared" si="1758"/>
        <v>n/a</v>
      </c>
      <c r="BX726" s="33">
        <f t="shared" si="1761"/>
        <v>0</v>
      </c>
      <c r="BY726" s="33">
        <f t="shared" si="1762"/>
        <v>0</v>
      </c>
      <c r="BZ726" s="33">
        <f t="shared" si="1763"/>
        <v>0</v>
      </c>
      <c r="CA726" s="34" t="str">
        <f t="shared" si="1759"/>
        <v>n/a</v>
      </c>
      <c r="CB726" s="34" t="str">
        <f t="shared" si="1760"/>
        <v>n/a</v>
      </c>
    </row>
    <row r="727" spans="1:82" hidden="1" outlineLevel="1" x14ac:dyDescent="0.2">
      <c r="A727" s="49">
        <v>2142</v>
      </c>
      <c r="B727" s="18" t="str">
        <f>+masterfile!D639</f>
        <v>2142 Zinsant. Zuführung Pensionsrückstellung</v>
      </c>
      <c r="D727" s="33">
        <f>-VLOOKUP($A727,'pl-data'!$A:$BR,8+D$3)</f>
        <v>0</v>
      </c>
      <c r="E727" s="33">
        <f>-VLOOKUP($A727,'pl-data'!$A:$BR,38+E$3)</f>
        <v>0</v>
      </c>
      <c r="F727" s="33">
        <f>-VLOOKUP($A727,'pl-data'!$A:$BR,23+F$3)</f>
        <v>0</v>
      </c>
      <c r="G727" s="34" t="str">
        <f t="shared" si="1724"/>
        <v>n/a</v>
      </c>
      <c r="H727" s="34" t="str">
        <f t="shared" si="1725"/>
        <v>n/a</v>
      </c>
      <c r="J727" s="33">
        <f>-VLOOKUP($A727,'pl-data'!$A:$BR,8+J$3)</f>
        <v>0</v>
      </c>
      <c r="K727" s="33">
        <f>-VLOOKUP($A727,'pl-data'!$A:$BR,38+K$3)</f>
        <v>0</v>
      </c>
      <c r="L727" s="33">
        <f>-VLOOKUP($A727,'pl-data'!$A:$BR,23+L$3)</f>
        <v>0</v>
      </c>
      <c r="M727" s="34" t="str">
        <f t="shared" si="1727"/>
        <v>n/a</v>
      </c>
      <c r="N727" s="34" t="str">
        <f t="shared" si="1728"/>
        <v>n/a</v>
      </c>
      <c r="P727" s="33">
        <f>-VLOOKUP($A727,'pl-data'!$A:$BR,8+P$3)</f>
        <v>0</v>
      </c>
      <c r="Q727" s="33">
        <f>-VLOOKUP($A727,'pl-data'!$A:$BR,38+Q$3)</f>
        <v>0</v>
      </c>
      <c r="R727" s="33">
        <f>-VLOOKUP($A727,'pl-data'!$A:$BR,23+R$3)</f>
        <v>0</v>
      </c>
      <c r="S727" s="34" t="str">
        <f t="shared" si="1730"/>
        <v>n/a</v>
      </c>
      <c r="T727" s="34" t="str">
        <f t="shared" si="1731"/>
        <v>n/a</v>
      </c>
      <c r="V727" s="33">
        <f>-VLOOKUP($A727,'pl-data'!$A:$BR,8+V$3)</f>
        <v>0</v>
      </c>
      <c r="W727" s="33">
        <f>-VLOOKUP($A727,'pl-data'!$A:$BR,38+W$3)</f>
        <v>0</v>
      </c>
      <c r="X727" s="33">
        <f>-VLOOKUP($A727,'pl-data'!$A:$BR,23+X$3)</f>
        <v>0</v>
      </c>
      <c r="Y727" s="34" t="str">
        <f t="shared" si="1733"/>
        <v>n/a</v>
      </c>
      <c r="Z727" s="34" t="str">
        <f t="shared" si="1734"/>
        <v>n/a</v>
      </c>
      <c r="AB727" s="33">
        <f>-VLOOKUP($A727,'pl-data'!$A:$BR,8+AB$3)</f>
        <v>0</v>
      </c>
      <c r="AC727" s="33">
        <f>-VLOOKUP($A727,'pl-data'!$A:$BR,38+AC$3)</f>
        <v>0</v>
      </c>
      <c r="AD727" s="33">
        <f>-VLOOKUP($A727,'pl-data'!$A:$BR,23+AD$3)</f>
        <v>0</v>
      </c>
      <c r="AE727" s="34" t="str">
        <f t="shared" si="1736"/>
        <v>n/a</v>
      </c>
      <c r="AF727" s="34" t="str">
        <f t="shared" si="1737"/>
        <v>n/a</v>
      </c>
      <c r="AH727" s="33">
        <f>-VLOOKUP($A727,'pl-data'!$A:$BR,8+AH$3)</f>
        <v>0</v>
      </c>
      <c r="AI727" s="33">
        <f>-VLOOKUP($A727,'pl-data'!$A:$BR,38+AI$3)</f>
        <v>0</v>
      </c>
      <c r="AJ727" s="33">
        <f>-VLOOKUP($A727,'pl-data'!$A:$BR,23+AJ$3)</f>
        <v>0</v>
      </c>
      <c r="AK727" s="34" t="str">
        <f t="shared" si="1739"/>
        <v>n/a</v>
      </c>
      <c r="AL727" s="34" t="str">
        <f t="shared" si="1740"/>
        <v>n/a</v>
      </c>
      <c r="AN727" s="33">
        <f>-VLOOKUP($A727,'pl-data'!$A:$BR,8+AN$3)</f>
        <v>0</v>
      </c>
      <c r="AO727" s="33">
        <f>-VLOOKUP($A727,'pl-data'!$A:$BR,38+AO$3)</f>
        <v>0</v>
      </c>
      <c r="AP727" s="33">
        <f>-VLOOKUP($A727,'pl-data'!$A:$BR,23+AP$3)</f>
        <v>0</v>
      </c>
      <c r="AQ727" s="34" t="str">
        <f t="shared" si="1742"/>
        <v>n/a</v>
      </c>
      <c r="AR727" s="34" t="str">
        <f t="shared" si="1743"/>
        <v>n/a</v>
      </c>
      <c r="AT727" s="33">
        <f>-VLOOKUP($A727,'pl-data'!$A:$BR,8+AT$3)</f>
        <v>0</v>
      </c>
      <c r="AU727" s="33">
        <f>-VLOOKUP($A727,'pl-data'!$A:$BR,38+AU$3)</f>
        <v>0</v>
      </c>
      <c r="AV727" s="33">
        <f>-VLOOKUP($A727,'pl-data'!$A:$BR,23+AV$3)</f>
        <v>0</v>
      </c>
      <c r="AW727" s="34" t="str">
        <f t="shared" si="1745"/>
        <v>n/a</v>
      </c>
      <c r="AX727" s="34" t="str">
        <f t="shared" si="1746"/>
        <v>n/a</v>
      </c>
      <c r="AZ727" s="33">
        <f>-VLOOKUP($A727,'pl-data'!$A:$BR,8+AZ$3)</f>
        <v>0</v>
      </c>
      <c r="BA727" s="33">
        <f>-VLOOKUP($A727,'pl-data'!$A:$BR,38+BA$3)</f>
        <v>0</v>
      </c>
      <c r="BB727" s="33">
        <f>-VLOOKUP($A727,'pl-data'!$A:$BR,23+BB$3)</f>
        <v>0</v>
      </c>
      <c r="BC727" s="34" t="str">
        <f t="shared" si="1748"/>
        <v>n/a</v>
      </c>
      <c r="BD727" s="34" t="str">
        <f t="shared" si="1749"/>
        <v>n/a</v>
      </c>
      <c r="BF727" s="33">
        <f>-VLOOKUP($A727,'pl-data'!$A:$BR,8+BF$3)</f>
        <v>0</v>
      </c>
      <c r="BG727" s="33">
        <f>-VLOOKUP($A727,'pl-data'!$A:$BR,38+BG$3)</f>
        <v>0</v>
      </c>
      <c r="BH727" s="33">
        <f>-VLOOKUP($A727,'pl-data'!$A:$BR,23+BH$3)</f>
        <v>0</v>
      </c>
      <c r="BI727" s="34" t="str">
        <f t="shared" si="1751"/>
        <v>n/a</v>
      </c>
      <c r="BJ727" s="34" t="str">
        <f t="shared" si="1752"/>
        <v>n/a</v>
      </c>
      <c r="BL727" s="33">
        <f>-VLOOKUP($A727,'pl-data'!$A:$BR,8+BL$3)</f>
        <v>0</v>
      </c>
      <c r="BM727" s="33">
        <f>-VLOOKUP($A727,'pl-data'!$A:$BR,38+BM$3)</f>
        <v>0</v>
      </c>
      <c r="BN727" s="33">
        <f>-VLOOKUP($A727,'pl-data'!$A:$BR,23+BN$3)</f>
        <v>0</v>
      </c>
      <c r="BO727" s="34" t="str">
        <f t="shared" si="1754"/>
        <v>n/a</v>
      </c>
      <c r="BP727" s="34" t="str">
        <f t="shared" si="1755"/>
        <v>n/a</v>
      </c>
      <c r="BR727" s="33">
        <f>-VLOOKUP($A727,'pl-data'!$A:$BR,8+BR$3)</f>
        <v>0</v>
      </c>
      <c r="BS727" s="33">
        <f>-VLOOKUP($A727,'pl-data'!$A:$BR,38+BS$3)</f>
        <v>0</v>
      </c>
      <c r="BT727" s="33">
        <f>-VLOOKUP($A727,'pl-data'!$A:$BR,23+BT$3)</f>
        <v>0</v>
      </c>
      <c r="BU727" s="34" t="str">
        <f t="shared" si="1757"/>
        <v>n/a</v>
      </c>
      <c r="BV727" s="34" t="str">
        <f t="shared" si="1758"/>
        <v>n/a</v>
      </c>
      <c r="BX727" s="33">
        <f t="shared" si="1761"/>
        <v>0</v>
      </c>
      <c r="BY727" s="33">
        <f t="shared" si="1762"/>
        <v>0</v>
      </c>
      <c r="BZ727" s="33">
        <f t="shared" si="1763"/>
        <v>0</v>
      </c>
      <c r="CA727" s="34" t="str">
        <f t="shared" si="1759"/>
        <v>n/a</v>
      </c>
      <c r="CB727" s="34" t="str">
        <f t="shared" si="1760"/>
        <v>n/a</v>
      </c>
    </row>
    <row r="728" spans="1:82" hidden="1" outlineLevel="1" x14ac:dyDescent="0.2">
      <c r="A728" s="49">
        <v>2143</v>
      </c>
      <c r="B728" s="18" t="str">
        <f>+masterfile!D640</f>
        <v>2143 Zinsaufwand Abzinsung Verbindlichkeit</v>
      </c>
      <c r="D728" s="33">
        <f>-VLOOKUP($A728,'pl-data'!$A:$BR,8+D$3)</f>
        <v>0</v>
      </c>
      <c r="E728" s="33">
        <f>-VLOOKUP($A728,'pl-data'!$A:$BR,38+E$3)</f>
        <v>0</v>
      </c>
      <c r="F728" s="33">
        <f>-VLOOKUP($A728,'pl-data'!$A:$BR,23+F$3)</f>
        <v>0</v>
      </c>
      <c r="G728" s="34" t="str">
        <f t="shared" si="1724"/>
        <v>n/a</v>
      </c>
      <c r="H728" s="34" t="str">
        <f t="shared" si="1725"/>
        <v>n/a</v>
      </c>
      <c r="J728" s="33">
        <f>-VLOOKUP($A728,'pl-data'!$A:$BR,8+J$3)</f>
        <v>0</v>
      </c>
      <c r="K728" s="33">
        <f>-VLOOKUP($A728,'pl-data'!$A:$BR,38+K$3)</f>
        <v>0</v>
      </c>
      <c r="L728" s="33">
        <f>-VLOOKUP($A728,'pl-data'!$A:$BR,23+L$3)</f>
        <v>0</v>
      </c>
      <c r="M728" s="34" t="str">
        <f t="shared" si="1727"/>
        <v>n/a</v>
      </c>
      <c r="N728" s="34" t="str">
        <f t="shared" si="1728"/>
        <v>n/a</v>
      </c>
      <c r="P728" s="33">
        <f>-VLOOKUP($A728,'pl-data'!$A:$BR,8+P$3)</f>
        <v>0</v>
      </c>
      <c r="Q728" s="33">
        <f>-VLOOKUP($A728,'pl-data'!$A:$BR,38+Q$3)</f>
        <v>0</v>
      </c>
      <c r="R728" s="33">
        <f>-VLOOKUP($A728,'pl-data'!$A:$BR,23+R$3)</f>
        <v>0</v>
      </c>
      <c r="S728" s="34" t="str">
        <f t="shared" si="1730"/>
        <v>n/a</v>
      </c>
      <c r="T728" s="34" t="str">
        <f t="shared" si="1731"/>
        <v>n/a</v>
      </c>
      <c r="V728" s="33">
        <f>-VLOOKUP($A728,'pl-data'!$A:$BR,8+V$3)</f>
        <v>0</v>
      </c>
      <c r="W728" s="33">
        <f>-VLOOKUP($A728,'pl-data'!$A:$BR,38+W$3)</f>
        <v>0</v>
      </c>
      <c r="X728" s="33">
        <f>-VLOOKUP($A728,'pl-data'!$A:$BR,23+X$3)</f>
        <v>0</v>
      </c>
      <c r="Y728" s="34" t="str">
        <f t="shared" si="1733"/>
        <v>n/a</v>
      </c>
      <c r="Z728" s="34" t="str">
        <f t="shared" si="1734"/>
        <v>n/a</v>
      </c>
      <c r="AB728" s="33">
        <f>-VLOOKUP($A728,'pl-data'!$A:$BR,8+AB$3)</f>
        <v>0</v>
      </c>
      <c r="AC728" s="33">
        <f>-VLOOKUP($A728,'pl-data'!$A:$BR,38+AC$3)</f>
        <v>0</v>
      </c>
      <c r="AD728" s="33">
        <f>-VLOOKUP($A728,'pl-data'!$A:$BR,23+AD$3)</f>
        <v>0</v>
      </c>
      <c r="AE728" s="34" t="str">
        <f t="shared" si="1736"/>
        <v>n/a</v>
      </c>
      <c r="AF728" s="34" t="str">
        <f t="shared" si="1737"/>
        <v>n/a</v>
      </c>
      <c r="AH728" s="33">
        <f>-VLOOKUP($A728,'pl-data'!$A:$BR,8+AH$3)</f>
        <v>0</v>
      </c>
      <c r="AI728" s="33">
        <f>-VLOOKUP($A728,'pl-data'!$A:$BR,38+AI$3)</f>
        <v>0</v>
      </c>
      <c r="AJ728" s="33">
        <f>-VLOOKUP($A728,'pl-data'!$A:$BR,23+AJ$3)</f>
        <v>0</v>
      </c>
      <c r="AK728" s="34" t="str">
        <f t="shared" si="1739"/>
        <v>n/a</v>
      </c>
      <c r="AL728" s="34" t="str">
        <f t="shared" si="1740"/>
        <v>n/a</v>
      </c>
      <c r="AN728" s="33">
        <f>-VLOOKUP($A728,'pl-data'!$A:$BR,8+AN$3)</f>
        <v>0</v>
      </c>
      <c r="AO728" s="33">
        <f>-VLOOKUP($A728,'pl-data'!$A:$BR,38+AO$3)</f>
        <v>0</v>
      </c>
      <c r="AP728" s="33">
        <f>-VLOOKUP($A728,'pl-data'!$A:$BR,23+AP$3)</f>
        <v>0</v>
      </c>
      <c r="AQ728" s="34" t="str">
        <f t="shared" si="1742"/>
        <v>n/a</v>
      </c>
      <c r="AR728" s="34" t="str">
        <f t="shared" si="1743"/>
        <v>n/a</v>
      </c>
      <c r="AT728" s="33">
        <f>-VLOOKUP($A728,'pl-data'!$A:$BR,8+AT$3)</f>
        <v>0</v>
      </c>
      <c r="AU728" s="33">
        <f>-VLOOKUP($A728,'pl-data'!$A:$BR,38+AU$3)</f>
        <v>0</v>
      </c>
      <c r="AV728" s="33">
        <f>-VLOOKUP($A728,'pl-data'!$A:$BR,23+AV$3)</f>
        <v>0</v>
      </c>
      <c r="AW728" s="34" t="str">
        <f t="shared" si="1745"/>
        <v>n/a</v>
      </c>
      <c r="AX728" s="34" t="str">
        <f t="shared" si="1746"/>
        <v>n/a</v>
      </c>
      <c r="AZ728" s="33">
        <f>-VLOOKUP($A728,'pl-data'!$A:$BR,8+AZ$3)</f>
        <v>0</v>
      </c>
      <c r="BA728" s="33">
        <f>-VLOOKUP($A728,'pl-data'!$A:$BR,38+BA$3)</f>
        <v>0</v>
      </c>
      <c r="BB728" s="33">
        <f>-VLOOKUP($A728,'pl-data'!$A:$BR,23+BB$3)</f>
        <v>0</v>
      </c>
      <c r="BC728" s="34" t="str">
        <f t="shared" si="1748"/>
        <v>n/a</v>
      </c>
      <c r="BD728" s="34" t="str">
        <f t="shared" si="1749"/>
        <v>n/a</v>
      </c>
      <c r="BF728" s="33">
        <f>-VLOOKUP($A728,'pl-data'!$A:$BR,8+BF$3)</f>
        <v>0</v>
      </c>
      <c r="BG728" s="33">
        <f>-VLOOKUP($A728,'pl-data'!$A:$BR,38+BG$3)</f>
        <v>0</v>
      </c>
      <c r="BH728" s="33">
        <f>-VLOOKUP($A728,'pl-data'!$A:$BR,23+BH$3)</f>
        <v>0</v>
      </c>
      <c r="BI728" s="34" t="str">
        <f t="shared" si="1751"/>
        <v>n/a</v>
      </c>
      <c r="BJ728" s="34" t="str">
        <f t="shared" si="1752"/>
        <v>n/a</v>
      </c>
      <c r="BL728" s="33">
        <f>-VLOOKUP($A728,'pl-data'!$A:$BR,8+BL$3)</f>
        <v>0</v>
      </c>
      <c r="BM728" s="33">
        <f>-VLOOKUP($A728,'pl-data'!$A:$BR,38+BM$3)</f>
        <v>0</v>
      </c>
      <c r="BN728" s="33">
        <f>-VLOOKUP($A728,'pl-data'!$A:$BR,23+BN$3)</f>
        <v>0</v>
      </c>
      <c r="BO728" s="34" t="str">
        <f t="shared" si="1754"/>
        <v>n/a</v>
      </c>
      <c r="BP728" s="34" t="str">
        <f t="shared" si="1755"/>
        <v>n/a</v>
      </c>
      <c r="BR728" s="33">
        <f>-VLOOKUP($A728,'pl-data'!$A:$BR,8+BR$3)</f>
        <v>0</v>
      </c>
      <c r="BS728" s="33">
        <f>-VLOOKUP($A728,'pl-data'!$A:$BR,38+BS$3)</f>
        <v>0</v>
      </c>
      <c r="BT728" s="33">
        <f>-VLOOKUP($A728,'pl-data'!$A:$BR,23+BT$3)</f>
        <v>0</v>
      </c>
      <c r="BU728" s="34" t="str">
        <f t="shared" si="1757"/>
        <v>n/a</v>
      </c>
      <c r="BV728" s="34" t="str">
        <f t="shared" si="1758"/>
        <v>n/a</v>
      </c>
      <c r="BX728" s="33">
        <f t="shared" si="1761"/>
        <v>0</v>
      </c>
      <c r="BY728" s="33">
        <f t="shared" si="1762"/>
        <v>0</v>
      </c>
      <c r="BZ728" s="33">
        <f t="shared" si="1763"/>
        <v>0</v>
      </c>
      <c r="CA728" s="34" t="str">
        <f t="shared" si="1759"/>
        <v>n/a</v>
      </c>
      <c r="CB728" s="34" t="str">
        <f t="shared" si="1760"/>
        <v>n/a</v>
      </c>
    </row>
    <row r="729" spans="1:82" hidden="1" outlineLevel="1" x14ac:dyDescent="0.2">
      <c r="A729" s="49">
        <v>2144</v>
      </c>
      <c r="B729" s="18" t="str">
        <f>+masterfile!D641</f>
        <v>2144 Zinsaufwand Abzinsung Rückstellungen</v>
      </c>
      <c r="D729" s="33">
        <f>-VLOOKUP($A729,'pl-data'!$A:$BR,8+D$3)</f>
        <v>0</v>
      </c>
      <c r="E729" s="33">
        <f>-VLOOKUP($A729,'pl-data'!$A:$BR,38+E$3)</f>
        <v>0</v>
      </c>
      <c r="F729" s="33">
        <f>-VLOOKUP($A729,'pl-data'!$A:$BR,23+F$3)</f>
        <v>0</v>
      </c>
      <c r="G729" s="34" t="str">
        <f t="shared" si="1724"/>
        <v>n/a</v>
      </c>
      <c r="H729" s="34" t="str">
        <f t="shared" si="1725"/>
        <v>n/a</v>
      </c>
      <c r="J729" s="33">
        <f>-VLOOKUP($A729,'pl-data'!$A:$BR,8+J$3)</f>
        <v>0</v>
      </c>
      <c r="K729" s="33">
        <f>-VLOOKUP($A729,'pl-data'!$A:$BR,38+K$3)</f>
        <v>0</v>
      </c>
      <c r="L729" s="33">
        <f>-VLOOKUP($A729,'pl-data'!$A:$BR,23+L$3)</f>
        <v>0</v>
      </c>
      <c r="M729" s="34" t="str">
        <f t="shared" si="1727"/>
        <v>n/a</v>
      </c>
      <c r="N729" s="34" t="str">
        <f t="shared" si="1728"/>
        <v>n/a</v>
      </c>
      <c r="P729" s="33">
        <f>-VLOOKUP($A729,'pl-data'!$A:$BR,8+P$3)</f>
        <v>0</v>
      </c>
      <c r="Q729" s="33">
        <f>-VLOOKUP($A729,'pl-data'!$A:$BR,38+Q$3)</f>
        <v>0</v>
      </c>
      <c r="R729" s="33">
        <f>-VLOOKUP($A729,'pl-data'!$A:$BR,23+R$3)</f>
        <v>0</v>
      </c>
      <c r="S729" s="34" t="str">
        <f t="shared" si="1730"/>
        <v>n/a</v>
      </c>
      <c r="T729" s="34" t="str">
        <f t="shared" si="1731"/>
        <v>n/a</v>
      </c>
      <c r="V729" s="33">
        <f>-VLOOKUP($A729,'pl-data'!$A:$BR,8+V$3)</f>
        <v>0</v>
      </c>
      <c r="W729" s="33">
        <f>-VLOOKUP($A729,'pl-data'!$A:$BR,38+W$3)</f>
        <v>0</v>
      </c>
      <c r="X729" s="33">
        <f>-VLOOKUP($A729,'pl-data'!$A:$BR,23+X$3)</f>
        <v>0</v>
      </c>
      <c r="Y729" s="34" t="str">
        <f t="shared" si="1733"/>
        <v>n/a</v>
      </c>
      <c r="Z729" s="34" t="str">
        <f t="shared" si="1734"/>
        <v>n/a</v>
      </c>
      <c r="AB729" s="33">
        <f>-VLOOKUP($A729,'pl-data'!$A:$BR,8+AB$3)</f>
        <v>0</v>
      </c>
      <c r="AC729" s="33">
        <f>-VLOOKUP($A729,'pl-data'!$A:$BR,38+AC$3)</f>
        <v>0</v>
      </c>
      <c r="AD729" s="33">
        <f>-VLOOKUP($A729,'pl-data'!$A:$BR,23+AD$3)</f>
        <v>0</v>
      </c>
      <c r="AE729" s="34" t="str">
        <f t="shared" si="1736"/>
        <v>n/a</v>
      </c>
      <c r="AF729" s="34" t="str">
        <f t="shared" si="1737"/>
        <v>n/a</v>
      </c>
      <c r="AH729" s="33">
        <f>-VLOOKUP($A729,'pl-data'!$A:$BR,8+AH$3)</f>
        <v>0</v>
      </c>
      <c r="AI729" s="33">
        <f>-VLOOKUP($A729,'pl-data'!$A:$BR,38+AI$3)</f>
        <v>0</v>
      </c>
      <c r="AJ729" s="33">
        <f>-VLOOKUP($A729,'pl-data'!$A:$BR,23+AJ$3)</f>
        <v>0</v>
      </c>
      <c r="AK729" s="34" t="str">
        <f t="shared" si="1739"/>
        <v>n/a</v>
      </c>
      <c r="AL729" s="34" t="str">
        <f t="shared" si="1740"/>
        <v>n/a</v>
      </c>
      <c r="AN729" s="33">
        <f>-VLOOKUP($A729,'pl-data'!$A:$BR,8+AN$3)</f>
        <v>0</v>
      </c>
      <c r="AO729" s="33">
        <f>-VLOOKUP($A729,'pl-data'!$A:$BR,38+AO$3)</f>
        <v>0</v>
      </c>
      <c r="AP729" s="33">
        <f>-VLOOKUP($A729,'pl-data'!$A:$BR,23+AP$3)</f>
        <v>0</v>
      </c>
      <c r="AQ729" s="34" t="str">
        <f t="shared" si="1742"/>
        <v>n/a</v>
      </c>
      <c r="AR729" s="34" t="str">
        <f t="shared" si="1743"/>
        <v>n/a</v>
      </c>
      <c r="AT729" s="33">
        <f>-VLOOKUP($A729,'pl-data'!$A:$BR,8+AT$3)</f>
        <v>0</v>
      </c>
      <c r="AU729" s="33">
        <f>-VLOOKUP($A729,'pl-data'!$A:$BR,38+AU$3)</f>
        <v>0</v>
      </c>
      <c r="AV729" s="33">
        <f>-VLOOKUP($A729,'pl-data'!$A:$BR,23+AV$3)</f>
        <v>0</v>
      </c>
      <c r="AW729" s="34" t="str">
        <f t="shared" si="1745"/>
        <v>n/a</v>
      </c>
      <c r="AX729" s="34" t="str">
        <f t="shared" si="1746"/>
        <v>n/a</v>
      </c>
      <c r="AZ729" s="33">
        <f>-VLOOKUP($A729,'pl-data'!$A:$BR,8+AZ$3)</f>
        <v>0</v>
      </c>
      <c r="BA729" s="33">
        <f>-VLOOKUP($A729,'pl-data'!$A:$BR,38+BA$3)</f>
        <v>0</v>
      </c>
      <c r="BB729" s="33">
        <f>-VLOOKUP($A729,'pl-data'!$A:$BR,23+BB$3)</f>
        <v>0</v>
      </c>
      <c r="BC729" s="34" t="str">
        <f t="shared" si="1748"/>
        <v>n/a</v>
      </c>
      <c r="BD729" s="34" t="str">
        <f t="shared" si="1749"/>
        <v>n/a</v>
      </c>
      <c r="BF729" s="33">
        <f>-VLOOKUP($A729,'pl-data'!$A:$BR,8+BF$3)</f>
        <v>0</v>
      </c>
      <c r="BG729" s="33">
        <f>-VLOOKUP($A729,'pl-data'!$A:$BR,38+BG$3)</f>
        <v>0</v>
      </c>
      <c r="BH729" s="33">
        <f>-VLOOKUP($A729,'pl-data'!$A:$BR,23+BH$3)</f>
        <v>0</v>
      </c>
      <c r="BI729" s="34" t="str">
        <f t="shared" si="1751"/>
        <v>n/a</v>
      </c>
      <c r="BJ729" s="34" t="str">
        <f t="shared" si="1752"/>
        <v>n/a</v>
      </c>
      <c r="BL729" s="33">
        <f>-VLOOKUP($A729,'pl-data'!$A:$BR,8+BL$3)</f>
        <v>0</v>
      </c>
      <c r="BM729" s="33">
        <f>-VLOOKUP($A729,'pl-data'!$A:$BR,38+BM$3)</f>
        <v>0</v>
      </c>
      <c r="BN729" s="33">
        <f>-VLOOKUP($A729,'pl-data'!$A:$BR,23+BN$3)</f>
        <v>0</v>
      </c>
      <c r="BO729" s="34" t="str">
        <f t="shared" si="1754"/>
        <v>n/a</v>
      </c>
      <c r="BP729" s="34" t="str">
        <f t="shared" si="1755"/>
        <v>n/a</v>
      </c>
      <c r="BR729" s="33">
        <f>-VLOOKUP($A729,'pl-data'!$A:$BR,8+BR$3)</f>
        <v>0</v>
      </c>
      <c r="BS729" s="33">
        <f>-VLOOKUP($A729,'pl-data'!$A:$BR,38+BS$3)</f>
        <v>0</v>
      </c>
      <c r="BT729" s="33">
        <f>-VLOOKUP($A729,'pl-data'!$A:$BR,23+BT$3)</f>
        <v>0</v>
      </c>
      <c r="BU729" s="34" t="str">
        <f t="shared" si="1757"/>
        <v>n/a</v>
      </c>
      <c r="BV729" s="34" t="str">
        <f t="shared" si="1758"/>
        <v>n/a</v>
      </c>
      <c r="BX729" s="33">
        <f t="shared" si="1761"/>
        <v>0</v>
      </c>
      <c r="BY729" s="33">
        <f t="shared" si="1762"/>
        <v>0</v>
      </c>
      <c r="BZ729" s="33">
        <f t="shared" si="1763"/>
        <v>0</v>
      </c>
      <c r="CA729" s="34" t="str">
        <f t="shared" si="1759"/>
        <v>n/a</v>
      </c>
      <c r="CB729" s="34" t="str">
        <f t="shared" si="1760"/>
        <v>n/a</v>
      </c>
    </row>
    <row r="730" spans="1:82" hidden="1" outlineLevel="1" x14ac:dyDescent="0.2">
      <c r="A730" s="49">
        <v>2145</v>
      </c>
      <c r="B730" s="18" t="str">
        <f>+masterfile!D642</f>
        <v>2145 Aufw. Abzinsung Pensions-/ähnl. Rückst.</v>
      </c>
      <c r="D730" s="33">
        <f>-VLOOKUP($A730,'pl-data'!$A:$BR,8+D$3)</f>
        <v>0</v>
      </c>
      <c r="E730" s="33">
        <f>-VLOOKUP($A730,'pl-data'!$A:$BR,38+E$3)</f>
        <v>0</v>
      </c>
      <c r="F730" s="33">
        <f>-VLOOKUP($A730,'pl-data'!$A:$BR,23+F$3)</f>
        <v>0</v>
      </c>
      <c r="G730" s="34" t="str">
        <f t="shared" si="1724"/>
        <v>n/a</v>
      </c>
      <c r="H730" s="34" t="str">
        <f t="shared" si="1725"/>
        <v>n/a</v>
      </c>
      <c r="J730" s="33">
        <f>-VLOOKUP($A730,'pl-data'!$A:$BR,8+J$3)</f>
        <v>0</v>
      </c>
      <c r="K730" s="33">
        <f>-VLOOKUP($A730,'pl-data'!$A:$BR,38+K$3)</f>
        <v>0</v>
      </c>
      <c r="L730" s="33">
        <f>-VLOOKUP($A730,'pl-data'!$A:$BR,23+L$3)</f>
        <v>0</v>
      </c>
      <c r="M730" s="34" t="str">
        <f t="shared" si="1727"/>
        <v>n/a</v>
      </c>
      <c r="N730" s="34" t="str">
        <f t="shared" si="1728"/>
        <v>n/a</v>
      </c>
      <c r="P730" s="33">
        <f>-VLOOKUP($A730,'pl-data'!$A:$BR,8+P$3)</f>
        <v>0</v>
      </c>
      <c r="Q730" s="33">
        <f>-VLOOKUP($A730,'pl-data'!$A:$BR,38+Q$3)</f>
        <v>0</v>
      </c>
      <c r="R730" s="33">
        <f>-VLOOKUP($A730,'pl-data'!$A:$BR,23+R$3)</f>
        <v>0</v>
      </c>
      <c r="S730" s="34" t="str">
        <f t="shared" si="1730"/>
        <v>n/a</v>
      </c>
      <c r="T730" s="34" t="str">
        <f t="shared" si="1731"/>
        <v>n/a</v>
      </c>
      <c r="V730" s="33">
        <f>-VLOOKUP($A730,'pl-data'!$A:$BR,8+V$3)</f>
        <v>0</v>
      </c>
      <c r="W730" s="33">
        <f>-VLOOKUP($A730,'pl-data'!$A:$BR,38+W$3)</f>
        <v>0</v>
      </c>
      <c r="X730" s="33">
        <f>-VLOOKUP($A730,'pl-data'!$A:$BR,23+X$3)</f>
        <v>0</v>
      </c>
      <c r="Y730" s="34" t="str">
        <f t="shared" si="1733"/>
        <v>n/a</v>
      </c>
      <c r="Z730" s="34" t="str">
        <f t="shared" si="1734"/>
        <v>n/a</v>
      </c>
      <c r="AB730" s="33">
        <f>-VLOOKUP($A730,'pl-data'!$A:$BR,8+AB$3)</f>
        <v>0</v>
      </c>
      <c r="AC730" s="33">
        <f>-VLOOKUP($A730,'pl-data'!$A:$BR,38+AC$3)</f>
        <v>0</v>
      </c>
      <c r="AD730" s="33">
        <f>-VLOOKUP($A730,'pl-data'!$A:$BR,23+AD$3)</f>
        <v>0</v>
      </c>
      <c r="AE730" s="34" t="str">
        <f t="shared" si="1736"/>
        <v>n/a</v>
      </c>
      <c r="AF730" s="34" t="str">
        <f t="shared" si="1737"/>
        <v>n/a</v>
      </c>
      <c r="AH730" s="33">
        <f>-VLOOKUP($A730,'pl-data'!$A:$BR,8+AH$3)</f>
        <v>0</v>
      </c>
      <c r="AI730" s="33">
        <f>-VLOOKUP($A730,'pl-data'!$A:$BR,38+AI$3)</f>
        <v>0</v>
      </c>
      <c r="AJ730" s="33">
        <f>-VLOOKUP($A730,'pl-data'!$A:$BR,23+AJ$3)</f>
        <v>0</v>
      </c>
      <c r="AK730" s="34" t="str">
        <f t="shared" si="1739"/>
        <v>n/a</v>
      </c>
      <c r="AL730" s="34" t="str">
        <f t="shared" si="1740"/>
        <v>n/a</v>
      </c>
      <c r="AN730" s="33">
        <f>-VLOOKUP($A730,'pl-data'!$A:$BR,8+AN$3)</f>
        <v>0</v>
      </c>
      <c r="AO730" s="33">
        <f>-VLOOKUP($A730,'pl-data'!$A:$BR,38+AO$3)</f>
        <v>0</v>
      </c>
      <c r="AP730" s="33">
        <f>-VLOOKUP($A730,'pl-data'!$A:$BR,23+AP$3)</f>
        <v>0</v>
      </c>
      <c r="AQ730" s="34" t="str">
        <f t="shared" si="1742"/>
        <v>n/a</v>
      </c>
      <c r="AR730" s="34" t="str">
        <f t="shared" si="1743"/>
        <v>n/a</v>
      </c>
      <c r="AT730" s="33">
        <f>-VLOOKUP($A730,'pl-data'!$A:$BR,8+AT$3)</f>
        <v>0</v>
      </c>
      <c r="AU730" s="33">
        <f>-VLOOKUP($A730,'pl-data'!$A:$BR,38+AU$3)</f>
        <v>0</v>
      </c>
      <c r="AV730" s="33">
        <f>-VLOOKUP($A730,'pl-data'!$A:$BR,23+AV$3)</f>
        <v>0</v>
      </c>
      <c r="AW730" s="34" t="str">
        <f t="shared" si="1745"/>
        <v>n/a</v>
      </c>
      <c r="AX730" s="34" t="str">
        <f t="shared" si="1746"/>
        <v>n/a</v>
      </c>
      <c r="AZ730" s="33">
        <f>-VLOOKUP($A730,'pl-data'!$A:$BR,8+AZ$3)</f>
        <v>0</v>
      </c>
      <c r="BA730" s="33">
        <f>-VLOOKUP($A730,'pl-data'!$A:$BR,38+BA$3)</f>
        <v>0</v>
      </c>
      <c r="BB730" s="33">
        <f>-VLOOKUP($A730,'pl-data'!$A:$BR,23+BB$3)</f>
        <v>0</v>
      </c>
      <c r="BC730" s="34" t="str">
        <f t="shared" si="1748"/>
        <v>n/a</v>
      </c>
      <c r="BD730" s="34" t="str">
        <f t="shared" si="1749"/>
        <v>n/a</v>
      </c>
      <c r="BF730" s="33">
        <f>-VLOOKUP($A730,'pl-data'!$A:$BR,8+BF$3)</f>
        <v>0</v>
      </c>
      <c r="BG730" s="33">
        <f>-VLOOKUP($A730,'pl-data'!$A:$BR,38+BG$3)</f>
        <v>0</v>
      </c>
      <c r="BH730" s="33">
        <f>-VLOOKUP($A730,'pl-data'!$A:$BR,23+BH$3)</f>
        <v>0</v>
      </c>
      <c r="BI730" s="34" t="str">
        <f t="shared" si="1751"/>
        <v>n/a</v>
      </c>
      <c r="BJ730" s="34" t="str">
        <f t="shared" si="1752"/>
        <v>n/a</v>
      </c>
      <c r="BL730" s="33">
        <f>-VLOOKUP($A730,'pl-data'!$A:$BR,8+BL$3)</f>
        <v>0</v>
      </c>
      <c r="BM730" s="33">
        <f>-VLOOKUP($A730,'pl-data'!$A:$BR,38+BM$3)</f>
        <v>0</v>
      </c>
      <c r="BN730" s="33">
        <f>-VLOOKUP($A730,'pl-data'!$A:$BR,23+BN$3)</f>
        <v>0</v>
      </c>
      <c r="BO730" s="34" t="str">
        <f t="shared" si="1754"/>
        <v>n/a</v>
      </c>
      <c r="BP730" s="34" t="str">
        <f t="shared" si="1755"/>
        <v>n/a</v>
      </c>
      <c r="BR730" s="33">
        <f>-VLOOKUP($A730,'pl-data'!$A:$BR,8+BR$3)</f>
        <v>0</v>
      </c>
      <c r="BS730" s="33">
        <f>-VLOOKUP($A730,'pl-data'!$A:$BR,38+BS$3)</f>
        <v>0</v>
      </c>
      <c r="BT730" s="33">
        <f>-VLOOKUP($A730,'pl-data'!$A:$BR,23+BT$3)</f>
        <v>0</v>
      </c>
      <c r="BU730" s="34" t="str">
        <f t="shared" si="1757"/>
        <v>n/a</v>
      </c>
      <c r="BV730" s="34" t="str">
        <f t="shared" si="1758"/>
        <v>n/a</v>
      </c>
      <c r="BX730" s="33">
        <f t="shared" si="1761"/>
        <v>0</v>
      </c>
      <c r="BY730" s="33">
        <f t="shared" si="1762"/>
        <v>0</v>
      </c>
      <c r="BZ730" s="33">
        <f t="shared" si="1763"/>
        <v>0</v>
      </c>
      <c r="CA730" s="34" t="str">
        <f t="shared" si="1759"/>
        <v>n/a</v>
      </c>
      <c r="CB730" s="34" t="str">
        <f t="shared" si="1760"/>
        <v>n/a</v>
      </c>
    </row>
    <row r="731" spans="1:82" hidden="1" outlineLevel="1" x14ac:dyDescent="0.2">
      <c r="A731" s="49">
        <v>2146</v>
      </c>
      <c r="B731" s="18" t="str">
        <f>+masterfile!D643</f>
        <v>2146 Aufw. Abzins. Pensions-/ähnl. RS,Verr</v>
      </c>
      <c r="D731" s="33">
        <f>-VLOOKUP($A731,'pl-data'!$A:$BR,8+D$3)</f>
        <v>0</v>
      </c>
      <c r="E731" s="33">
        <f>-VLOOKUP($A731,'pl-data'!$A:$BR,38+E$3)</f>
        <v>0</v>
      </c>
      <c r="F731" s="33">
        <f>-VLOOKUP($A731,'pl-data'!$A:$BR,23+F$3)</f>
        <v>0</v>
      </c>
      <c r="G731" s="34" t="str">
        <f t="shared" si="1724"/>
        <v>n/a</v>
      </c>
      <c r="H731" s="34" t="str">
        <f t="shared" si="1725"/>
        <v>n/a</v>
      </c>
      <c r="J731" s="33">
        <f>-VLOOKUP($A731,'pl-data'!$A:$BR,8+J$3)</f>
        <v>0</v>
      </c>
      <c r="K731" s="33">
        <f>-VLOOKUP($A731,'pl-data'!$A:$BR,38+K$3)</f>
        <v>0</v>
      </c>
      <c r="L731" s="33">
        <f>-VLOOKUP($A731,'pl-data'!$A:$BR,23+L$3)</f>
        <v>0</v>
      </c>
      <c r="M731" s="34" t="str">
        <f t="shared" si="1727"/>
        <v>n/a</v>
      </c>
      <c r="N731" s="34" t="str">
        <f t="shared" si="1728"/>
        <v>n/a</v>
      </c>
      <c r="P731" s="33">
        <f>-VLOOKUP($A731,'pl-data'!$A:$BR,8+P$3)</f>
        <v>0</v>
      </c>
      <c r="Q731" s="33">
        <f>-VLOOKUP($A731,'pl-data'!$A:$BR,38+Q$3)</f>
        <v>0</v>
      </c>
      <c r="R731" s="33">
        <f>-VLOOKUP($A731,'pl-data'!$A:$BR,23+R$3)</f>
        <v>0</v>
      </c>
      <c r="S731" s="34" t="str">
        <f t="shared" si="1730"/>
        <v>n/a</v>
      </c>
      <c r="T731" s="34" t="str">
        <f t="shared" si="1731"/>
        <v>n/a</v>
      </c>
      <c r="V731" s="33">
        <f>-VLOOKUP($A731,'pl-data'!$A:$BR,8+V$3)</f>
        <v>0</v>
      </c>
      <c r="W731" s="33">
        <f>-VLOOKUP($A731,'pl-data'!$A:$BR,38+W$3)</f>
        <v>0</v>
      </c>
      <c r="X731" s="33">
        <f>-VLOOKUP($A731,'pl-data'!$A:$BR,23+X$3)</f>
        <v>0</v>
      </c>
      <c r="Y731" s="34" t="str">
        <f t="shared" si="1733"/>
        <v>n/a</v>
      </c>
      <c r="Z731" s="34" t="str">
        <f t="shared" si="1734"/>
        <v>n/a</v>
      </c>
      <c r="AB731" s="33">
        <f>-VLOOKUP($A731,'pl-data'!$A:$BR,8+AB$3)</f>
        <v>0</v>
      </c>
      <c r="AC731" s="33">
        <f>-VLOOKUP($A731,'pl-data'!$A:$BR,38+AC$3)</f>
        <v>0</v>
      </c>
      <c r="AD731" s="33">
        <f>-VLOOKUP($A731,'pl-data'!$A:$BR,23+AD$3)</f>
        <v>0</v>
      </c>
      <c r="AE731" s="34" t="str">
        <f t="shared" si="1736"/>
        <v>n/a</v>
      </c>
      <c r="AF731" s="34" t="str">
        <f t="shared" si="1737"/>
        <v>n/a</v>
      </c>
      <c r="AH731" s="33">
        <f>-VLOOKUP($A731,'pl-data'!$A:$BR,8+AH$3)</f>
        <v>0</v>
      </c>
      <c r="AI731" s="33">
        <f>-VLOOKUP($A731,'pl-data'!$A:$BR,38+AI$3)</f>
        <v>0</v>
      </c>
      <c r="AJ731" s="33">
        <f>-VLOOKUP($A731,'pl-data'!$A:$BR,23+AJ$3)</f>
        <v>0</v>
      </c>
      <c r="AK731" s="34" t="str">
        <f t="shared" si="1739"/>
        <v>n/a</v>
      </c>
      <c r="AL731" s="34" t="str">
        <f t="shared" si="1740"/>
        <v>n/a</v>
      </c>
      <c r="AN731" s="33">
        <f>-VLOOKUP($A731,'pl-data'!$A:$BR,8+AN$3)</f>
        <v>0</v>
      </c>
      <c r="AO731" s="33">
        <f>-VLOOKUP($A731,'pl-data'!$A:$BR,38+AO$3)</f>
        <v>0</v>
      </c>
      <c r="AP731" s="33">
        <f>-VLOOKUP($A731,'pl-data'!$A:$BR,23+AP$3)</f>
        <v>0</v>
      </c>
      <c r="AQ731" s="34" t="str">
        <f t="shared" si="1742"/>
        <v>n/a</v>
      </c>
      <c r="AR731" s="34" t="str">
        <f t="shared" si="1743"/>
        <v>n/a</v>
      </c>
      <c r="AT731" s="33">
        <f>-VLOOKUP($A731,'pl-data'!$A:$BR,8+AT$3)</f>
        <v>0</v>
      </c>
      <c r="AU731" s="33">
        <f>-VLOOKUP($A731,'pl-data'!$A:$BR,38+AU$3)</f>
        <v>0</v>
      </c>
      <c r="AV731" s="33">
        <f>-VLOOKUP($A731,'pl-data'!$A:$BR,23+AV$3)</f>
        <v>0</v>
      </c>
      <c r="AW731" s="34" t="str">
        <f t="shared" si="1745"/>
        <v>n/a</v>
      </c>
      <c r="AX731" s="34" t="str">
        <f t="shared" si="1746"/>
        <v>n/a</v>
      </c>
      <c r="AZ731" s="33">
        <f>-VLOOKUP($A731,'pl-data'!$A:$BR,8+AZ$3)</f>
        <v>0</v>
      </c>
      <c r="BA731" s="33">
        <f>-VLOOKUP($A731,'pl-data'!$A:$BR,38+BA$3)</f>
        <v>0</v>
      </c>
      <c r="BB731" s="33">
        <f>-VLOOKUP($A731,'pl-data'!$A:$BR,23+BB$3)</f>
        <v>0</v>
      </c>
      <c r="BC731" s="34" t="str">
        <f t="shared" si="1748"/>
        <v>n/a</v>
      </c>
      <c r="BD731" s="34" t="str">
        <f t="shared" si="1749"/>
        <v>n/a</v>
      </c>
      <c r="BF731" s="33">
        <f>-VLOOKUP($A731,'pl-data'!$A:$BR,8+BF$3)</f>
        <v>0</v>
      </c>
      <c r="BG731" s="33">
        <f>-VLOOKUP($A731,'pl-data'!$A:$BR,38+BG$3)</f>
        <v>0</v>
      </c>
      <c r="BH731" s="33">
        <f>-VLOOKUP($A731,'pl-data'!$A:$BR,23+BH$3)</f>
        <v>0</v>
      </c>
      <c r="BI731" s="34" t="str">
        <f t="shared" si="1751"/>
        <v>n/a</v>
      </c>
      <c r="BJ731" s="34" t="str">
        <f t="shared" si="1752"/>
        <v>n/a</v>
      </c>
      <c r="BL731" s="33">
        <f>-VLOOKUP($A731,'pl-data'!$A:$BR,8+BL$3)</f>
        <v>0</v>
      </c>
      <c r="BM731" s="33">
        <f>-VLOOKUP($A731,'pl-data'!$A:$BR,38+BM$3)</f>
        <v>0</v>
      </c>
      <c r="BN731" s="33">
        <f>-VLOOKUP($A731,'pl-data'!$A:$BR,23+BN$3)</f>
        <v>0</v>
      </c>
      <c r="BO731" s="34" t="str">
        <f t="shared" si="1754"/>
        <v>n/a</v>
      </c>
      <c r="BP731" s="34" t="str">
        <f t="shared" si="1755"/>
        <v>n/a</v>
      </c>
      <c r="BR731" s="33">
        <f>-VLOOKUP($A731,'pl-data'!$A:$BR,8+BR$3)</f>
        <v>0</v>
      </c>
      <c r="BS731" s="33">
        <f>-VLOOKUP($A731,'pl-data'!$A:$BR,38+BS$3)</f>
        <v>0</v>
      </c>
      <c r="BT731" s="33">
        <f>-VLOOKUP($A731,'pl-data'!$A:$BR,23+BT$3)</f>
        <v>0</v>
      </c>
      <c r="BU731" s="34" t="str">
        <f t="shared" si="1757"/>
        <v>n/a</v>
      </c>
      <c r="BV731" s="34" t="str">
        <f t="shared" si="1758"/>
        <v>n/a</v>
      </c>
      <c r="BX731" s="33">
        <f t="shared" si="1761"/>
        <v>0</v>
      </c>
      <c r="BY731" s="33">
        <f t="shared" si="1762"/>
        <v>0</v>
      </c>
      <c r="BZ731" s="33">
        <f t="shared" si="1763"/>
        <v>0</v>
      </c>
      <c r="CA731" s="34" t="str">
        <f t="shared" si="1759"/>
        <v>n/a</v>
      </c>
      <c r="CB731" s="34" t="str">
        <f t="shared" si="1760"/>
        <v>n/a</v>
      </c>
    </row>
    <row r="732" spans="1:82" ht="24" hidden="1" outlineLevel="1" x14ac:dyDescent="0.2">
      <c r="A732" s="49">
        <v>2147</v>
      </c>
      <c r="B732" s="18" t="str">
        <f>+masterfile!D644</f>
        <v>2147 Aufwendungen VG zur Verrg § 246 (2) HGB</v>
      </c>
      <c r="D732" s="33">
        <f>-VLOOKUP($A732,'pl-data'!$A:$BR,8+D$3)</f>
        <v>0</v>
      </c>
      <c r="E732" s="33">
        <f>-VLOOKUP($A732,'pl-data'!$A:$BR,38+E$3)</f>
        <v>0</v>
      </c>
      <c r="F732" s="33">
        <f>-VLOOKUP($A732,'pl-data'!$A:$BR,23+F$3)</f>
        <v>0</v>
      </c>
      <c r="G732" s="34" t="str">
        <f t="shared" si="1724"/>
        <v>n/a</v>
      </c>
      <c r="H732" s="34" t="str">
        <f t="shared" si="1725"/>
        <v>n/a</v>
      </c>
      <c r="J732" s="33">
        <f>-VLOOKUP($A732,'pl-data'!$A:$BR,8+J$3)</f>
        <v>0</v>
      </c>
      <c r="K732" s="33">
        <f>-VLOOKUP($A732,'pl-data'!$A:$BR,38+K$3)</f>
        <v>0</v>
      </c>
      <c r="L732" s="33">
        <f>-VLOOKUP($A732,'pl-data'!$A:$BR,23+L$3)</f>
        <v>0</v>
      </c>
      <c r="M732" s="34" t="str">
        <f t="shared" si="1727"/>
        <v>n/a</v>
      </c>
      <c r="N732" s="34" t="str">
        <f t="shared" si="1728"/>
        <v>n/a</v>
      </c>
      <c r="P732" s="33">
        <f>-VLOOKUP($A732,'pl-data'!$A:$BR,8+P$3)</f>
        <v>0</v>
      </c>
      <c r="Q732" s="33">
        <f>-VLOOKUP($A732,'pl-data'!$A:$BR,38+Q$3)</f>
        <v>0</v>
      </c>
      <c r="R732" s="33">
        <f>-VLOOKUP($A732,'pl-data'!$A:$BR,23+R$3)</f>
        <v>0</v>
      </c>
      <c r="S732" s="34" t="str">
        <f t="shared" si="1730"/>
        <v>n/a</v>
      </c>
      <c r="T732" s="34" t="str">
        <f t="shared" si="1731"/>
        <v>n/a</v>
      </c>
      <c r="V732" s="33">
        <f>-VLOOKUP($A732,'pl-data'!$A:$BR,8+V$3)</f>
        <v>0</v>
      </c>
      <c r="W732" s="33">
        <f>-VLOOKUP($A732,'pl-data'!$A:$BR,38+W$3)</f>
        <v>0</v>
      </c>
      <c r="X732" s="33">
        <f>-VLOOKUP($A732,'pl-data'!$A:$BR,23+X$3)</f>
        <v>0</v>
      </c>
      <c r="Y732" s="34" t="str">
        <f t="shared" si="1733"/>
        <v>n/a</v>
      </c>
      <c r="Z732" s="34" t="str">
        <f t="shared" si="1734"/>
        <v>n/a</v>
      </c>
      <c r="AB732" s="33">
        <f>-VLOOKUP($A732,'pl-data'!$A:$BR,8+AB$3)</f>
        <v>0</v>
      </c>
      <c r="AC732" s="33">
        <f>-VLOOKUP($A732,'pl-data'!$A:$BR,38+AC$3)</f>
        <v>0</v>
      </c>
      <c r="AD732" s="33">
        <f>-VLOOKUP($A732,'pl-data'!$A:$BR,23+AD$3)</f>
        <v>0</v>
      </c>
      <c r="AE732" s="34" t="str">
        <f t="shared" si="1736"/>
        <v>n/a</v>
      </c>
      <c r="AF732" s="34" t="str">
        <f t="shared" si="1737"/>
        <v>n/a</v>
      </c>
      <c r="AH732" s="33">
        <f>-VLOOKUP($A732,'pl-data'!$A:$BR,8+AH$3)</f>
        <v>0</v>
      </c>
      <c r="AI732" s="33">
        <f>-VLOOKUP($A732,'pl-data'!$A:$BR,38+AI$3)</f>
        <v>0</v>
      </c>
      <c r="AJ732" s="33">
        <f>-VLOOKUP($A732,'pl-data'!$A:$BR,23+AJ$3)</f>
        <v>0</v>
      </c>
      <c r="AK732" s="34" t="str">
        <f t="shared" si="1739"/>
        <v>n/a</v>
      </c>
      <c r="AL732" s="34" t="str">
        <f t="shared" si="1740"/>
        <v>n/a</v>
      </c>
      <c r="AN732" s="33">
        <f>-VLOOKUP($A732,'pl-data'!$A:$BR,8+AN$3)</f>
        <v>0</v>
      </c>
      <c r="AO732" s="33">
        <f>-VLOOKUP($A732,'pl-data'!$A:$BR,38+AO$3)</f>
        <v>0</v>
      </c>
      <c r="AP732" s="33">
        <f>-VLOOKUP($A732,'pl-data'!$A:$BR,23+AP$3)</f>
        <v>0</v>
      </c>
      <c r="AQ732" s="34" t="str">
        <f t="shared" si="1742"/>
        <v>n/a</v>
      </c>
      <c r="AR732" s="34" t="str">
        <f t="shared" si="1743"/>
        <v>n/a</v>
      </c>
      <c r="AT732" s="33">
        <f>-VLOOKUP($A732,'pl-data'!$A:$BR,8+AT$3)</f>
        <v>0</v>
      </c>
      <c r="AU732" s="33">
        <f>-VLOOKUP($A732,'pl-data'!$A:$BR,38+AU$3)</f>
        <v>0</v>
      </c>
      <c r="AV732" s="33">
        <f>-VLOOKUP($A732,'pl-data'!$A:$BR,23+AV$3)</f>
        <v>0</v>
      </c>
      <c r="AW732" s="34" t="str">
        <f t="shared" si="1745"/>
        <v>n/a</v>
      </c>
      <c r="AX732" s="34" t="str">
        <f t="shared" si="1746"/>
        <v>n/a</v>
      </c>
      <c r="AZ732" s="33">
        <f>-VLOOKUP($A732,'pl-data'!$A:$BR,8+AZ$3)</f>
        <v>0</v>
      </c>
      <c r="BA732" s="33">
        <f>-VLOOKUP($A732,'pl-data'!$A:$BR,38+BA$3)</f>
        <v>0</v>
      </c>
      <c r="BB732" s="33">
        <f>-VLOOKUP($A732,'pl-data'!$A:$BR,23+BB$3)</f>
        <v>0</v>
      </c>
      <c r="BC732" s="34" t="str">
        <f t="shared" si="1748"/>
        <v>n/a</v>
      </c>
      <c r="BD732" s="34" t="str">
        <f t="shared" si="1749"/>
        <v>n/a</v>
      </c>
      <c r="BF732" s="33">
        <f>-VLOOKUP($A732,'pl-data'!$A:$BR,8+BF$3)</f>
        <v>0</v>
      </c>
      <c r="BG732" s="33">
        <f>-VLOOKUP($A732,'pl-data'!$A:$BR,38+BG$3)</f>
        <v>0</v>
      </c>
      <c r="BH732" s="33">
        <f>-VLOOKUP($A732,'pl-data'!$A:$BR,23+BH$3)</f>
        <v>0</v>
      </c>
      <c r="BI732" s="34" t="str">
        <f t="shared" si="1751"/>
        <v>n/a</v>
      </c>
      <c r="BJ732" s="34" t="str">
        <f t="shared" si="1752"/>
        <v>n/a</v>
      </c>
      <c r="BL732" s="33">
        <f>-VLOOKUP($A732,'pl-data'!$A:$BR,8+BL$3)</f>
        <v>0</v>
      </c>
      <c r="BM732" s="33">
        <f>-VLOOKUP($A732,'pl-data'!$A:$BR,38+BM$3)</f>
        <v>0</v>
      </c>
      <c r="BN732" s="33">
        <f>-VLOOKUP($A732,'pl-data'!$A:$BR,23+BN$3)</f>
        <v>0</v>
      </c>
      <c r="BO732" s="34" t="str">
        <f t="shared" si="1754"/>
        <v>n/a</v>
      </c>
      <c r="BP732" s="34" t="str">
        <f t="shared" si="1755"/>
        <v>n/a</v>
      </c>
      <c r="BR732" s="33">
        <f>-VLOOKUP($A732,'pl-data'!$A:$BR,8+BR$3)</f>
        <v>0</v>
      </c>
      <c r="BS732" s="33">
        <f>-VLOOKUP($A732,'pl-data'!$A:$BR,38+BS$3)</f>
        <v>0</v>
      </c>
      <c r="BT732" s="33">
        <f>-VLOOKUP($A732,'pl-data'!$A:$BR,23+BT$3)</f>
        <v>0</v>
      </c>
      <c r="BU732" s="34" t="str">
        <f t="shared" si="1757"/>
        <v>n/a</v>
      </c>
      <c r="BV732" s="34" t="str">
        <f t="shared" si="1758"/>
        <v>n/a</v>
      </c>
      <c r="BX732" s="33">
        <f t="shared" si="1761"/>
        <v>0</v>
      </c>
      <c r="BY732" s="33">
        <f t="shared" si="1762"/>
        <v>0</v>
      </c>
      <c r="BZ732" s="33">
        <f t="shared" si="1763"/>
        <v>0</v>
      </c>
      <c r="CA732" s="34" t="str">
        <f t="shared" si="1759"/>
        <v>n/a</v>
      </c>
      <c r="CB732" s="34" t="str">
        <f t="shared" si="1760"/>
        <v>n/a</v>
      </c>
    </row>
    <row r="733" spans="1:82" hidden="1" outlineLevel="1" x14ac:dyDescent="0.2">
      <c r="A733" s="49">
        <v>2148</v>
      </c>
      <c r="B733" s="18" t="str">
        <f>+masterfile!D645</f>
        <v>2148 Aufw. Abzinsung Rückstellung n. abz.</v>
      </c>
      <c r="D733" s="33">
        <f>-VLOOKUP($A733,'pl-data'!$A:$BR,8+D$3)</f>
        <v>0</v>
      </c>
      <c r="E733" s="33">
        <f>-VLOOKUP($A733,'pl-data'!$A:$BR,38+E$3)</f>
        <v>0</v>
      </c>
      <c r="F733" s="33">
        <f>-VLOOKUP($A733,'pl-data'!$A:$BR,23+F$3)</f>
        <v>0</v>
      </c>
      <c r="G733" s="34" t="str">
        <f t="shared" si="1724"/>
        <v>n/a</v>
      </c>
      <c r="H733" s="34" t="str">
        <f t="shared" si="1725"/>
        <v>n/a</v>
      </c>
      <c r="J733" s="33">
        <f>-VLOOKUP($A733,'pl-data'!$A:$BR,8+J$3)</f>
        <v>0</v>
      </c>
      <c r="K733" s="33">
        <f>-VLOOKUP($A733,'pl-data'!$A:$BR,38+K$3)</f>
        <v>0</v>
      </c>
      <c r="L733" s="33">
        <f>-VLOOKUP($A733,'pl-data'!$A:$BR,23+L$3)</f>
        <v>0</v>
      </c>
      <c r="M733" s="34" t="str">
        <f t="shared" si="1727"/>
        <v>n/a</v>
      </c>
      <c r="N733" s="34" t="str">
        <f t="shared" si="1728"/>
        <v>n/a</v>
      </c>
      <c r="P733" s="33">
        <f>-VLOOKUP($A733,'pl-data'!$A:$BR,8+P$3)</f>
        <v>0</v>
      </c>
      <c r="Q733" s="33">
        <f>-VLOOKUP($A733,'pl-data'!$A:$BR,38+Q$3)</f>
        <v>0</v>
      </c>
      <c r="R733" s="33">
        <f>-VLOOKUP($A733,'pl-data'!$A:$BR,23+R$3)</f>
        <v>0</v>
      </c>
      <c r="S733" s="34" t="str">
        <f t="shared" si="1730"/>
        <v>n/a</v>
      </c>
      <c r="T733" s="34" t="str">
        <f t="shared" si="1731"/>
        <v>n/a</v>
      </c>
      <c r="V733" s="33">
        <f>-VLOOKUP($A733,'pl-data'!$A:$BR,8+V$3)</f>
        <v>0</v>
      </c>
      <c r="W733" s="33">
        <f>-VLOOKUP($A733,'pl-data'!$A:$BR,38+W$3)</f>
        <v>0</v>
      </c>
      <c r="X733" s="33">
        <f>-VLOOKUP($A733,'pl-data'!$A:$BR,23+X$3)</f>
        <v>0</v>
      </c>
      <c r="Y733" s="34" t="str">
        <f t="shared" si="1733"/>
        <v>n/a</v>
      </c>
      <c r="Z733" s="34" t="str">
        <f t="shared" si="1734"/>
        <v>n/a</v>
      </c>
      <c r="AB733" s="33">
        <f>-VLOOKUP($A733,'pl-data'!$A:$BR,8+AB$3)</f>
        <v>0</v>
      </c>
      <c r="AC733" s="33">
        <f>-VLOOKUP($A733,'pl-data'!$A:$BR,38+AC$3)</f>
        <v>0</v>
      </c>
      <c r="AD733" s="33">
        <f>-VLOOKUP($A733,'pl-data'!$A:$BR,23+AD$3)</f>
        <v>0</v>
      </c>
      <c r="AE733" s="34" t="str">
        <f t="shared" si="1736"/>
        <v>n/a</v>
      </c>
      <c r="AF733" s="34" t="str">
        <f t="shared" si="1737"/>
        <v>n/a</v>
      </c>
      <c r="AH733" s="33">
        <f>-VLOOKUP($A733,'pl-data'!$A:$BR,8+AH$3)</f>
        <v>0</v>
      </c>
      <c r="AI733" s="33">
        <f>-VLOOKUP($A733,'pl-data'!$A:$BR,38+AI$3)</f>
        <v>0</v>
      </c>
      <c r="AJ733" s="33">
        <f>-VLOOKUP($A733,'pl-data'!$A:$BR,23+AJ$3)</f>
        <v>0</v>
      </c>
      <c r="AK733" s="34" t="str">
        <f t="shared" si="1739"/>
        <v>n/a</v>
      </c>
      <c r="AL733" s="34" t="str">
        <f t="shared" si="1740"/>
        <v>n/a</v>
      </c>
      <c r="AN733" s="33">
        <f>-VLOOKUP($A733,'pl-data'!$A:$BR,8+AN$3)</f>
        <v>0</v>
      </c>
      <c r="AO733" s="33">
        <f>-VLOOKUP($A733,'pl-data'!$A:$BR,38+AO$3)</f>
        <v>0</v>
      </c>
      <c r="AP733" s="33">
        <f>-VLOOKUP($A733,'pl-data'!$A:$BR,23+AP$3)</f>
        <v>0</v>
      </c>
      <c r="AQ733" s="34" t="str">
        <f t="shared" si="1742"/>
        <v>n/a</v>
      </c>
      <c r="AR733" s="34" t="str">
        <f t="shared" si="1743"/>
        <v>n/a</v>
      </c>
      <c r="AT733" s="33">
        <f>-VLOOKUP($A733,'pl-data'!$A:$BR,8+AT$3)</f>
        <v>0</v>
      </c>
      <c r="AU733" s="33">
        <f>-VLOOKUP($A733,'pl-data'!$A:$BR,38+AU$3)</f>
        <v>0</v>
      </c>
      <c r="AV733" s="33">
        <f>-VLOOKUP($A733,'pl-data'!$A:$BR,23+AV$3)</f>
        <v>0</v>
      </c>
      <c r="AW733" s="34" t="str">
        <f t="shared" si="1745"/>
        <v>n/a</v>
      </c>
      <c r="AX733" s="34" t="str">
        <f t="shared" si="1746"/>
        <v>n/a</v>
      </c>
      <c r="AZ733" s="33">
        <f>-VLOOKUP($A733,'pl-data'!$A:$BR,8+AZ$3)</f>
        <v>0</v>
      </c>
      <c r="BA733" s="33">
        <f>-VLOOKUP($A733,'pl-data'!$A:$BR,38+BA$3)</f>
        <v>0</v>
      </c>
      <c r="BB733" s="33">
        <f>-VLOOKUP($A733,'pl-data'!$A:$BR,23+BB$3)</f>
        <v>0</v>
      </c>
      <c r="BC733" s="34" t="str">
        <f t="shared" si="1748"/>
        <v>n/a</v>
      </c>
      <c r="BD733" s="34" t="str">
        <f t="shared" si="1749"/>
        <v>n/a</v>
      </c>
      <c r="BF733" s="33">
        <f>-VLOOKUP($A733,'pl-data'!$A:$BR,8+BF$3)</f>
        <v>0</v>
      </c>
      <c r="BG733" s="33">
        <f>-VLOOKUP($A733,'pl-data'!$A:$BR,38+BG$3)</f>
        <v>0</v>
      </c>
      <c r="BH733" s="33">
        <f>-VLOOKUP($A733,'pl-data'!$A:$BR,23+BH$3)</f>
        <v>0</v>
      </c>
      <c r="BI733" s="34" t="str">
        <f t="shared" si="1751"/>
        <v>n/a</v>
      </c>
      <c r="BJ733" s="34" t="str">
        <f t="shared" si="1752"/>
        <v>n/a</v>
      </c>
      <c r="BL733" s="33">
        <f>-VLOOKUP($A733,'pl-data'!$A:$BR,8+BL$3)</f>
        <v>0</v>
      </c>
      <c r="BM733" s="33">
        <f>-VLOOKUP($A733,'pl-data'!$A:$BR,38+BM$3)</f>
        <v>0</v>
      </c>
      <c r="BN733" s="33">
        <f>-VLOOKUP($A733,'pl-data'!$A:$BR,23+BN$3)</f>
        <v>0</v>
      </c>
      <c r="BO733" s="34" t="str">
        <f t="shared" si="1754"/>
        <v>n/a</v>
      </c>
      <c r="BP733" s="34" t="str">
        <f t="shared" si="1755"/>
        <v>n/a</v>
      </c>
      <c r="BR733" s="33">
        <f>-VLOOKUP($A733,'pl-data'!$A:$BR,8+BR$3)</f>
        <v>0</v>
      </c>
      <c r="BS733" s="33">
        <f>-VLOOKUP($A733,'pl-data'!$A:$BR,38+BS$3)</f>
        <v>0</v>
      </c>
      <c r="BT733" s="33">
        <f>-VLOOKUP($A733,'pl-data'!$A:$BR,23+BT$3)</f>
        <v>0</v>
      </c>
      <c r="BU733" s="34" t="str">
        <f t="shared" si="1757"/>
        <v>n/a</v>
      </c>
      <c r="BV733" s="34" t="str">
        <f t="shared" si="1758"/>
        <v>n/a</v>
      </c>
      <c r="BX733" s="33">
        <f t="shared" si="1761"/>
        <v>0</v>
      </c>
      <c r="BY733" s="33">
        <f t="shared" si="1762"/>
        <v>0</v>
      </c>
      <c r="BZ733" s="33">
        <f t="shared" si="1763"/>
        <v>0</v>
      </c>
      <c r="CA733" s="34" t="str">
        <f t="shared" si="1759"/>
        <v>n/a</v>
      </c>
      <c r="CB733" s="34" t="str">
        <f t="shared" si="1760"/>
        <v>n/a</v>
      </c>
    </row>
    <row r="734" spans="1:82" hidden="1" outlineLevel="1" x14ac:dyDescent="0.2">
      <c r="A734" s="49">
        <v>2149</v>
      </c>
      <c r="B734" s="18" t="str">
        <f>+masterfile!D646</f>
        <v>2149 Zinsähnliche Aufwendungen an verb.UN</v>
      </c>
      <c r="D734" s="33">
        <f>-VLOOKUP($A734,'pl-data'!$A:$BR,8+D$3)</f>
        <v>0</v>
      </c>
      <c r="E734" s="33">
        <f>-VLOOKUP($A734,'pl-data'!$A:$BR,38+E$3)</f>
        <v>0</v>
      </c>
      <c r="F734" s="33">
        <f>-VLOOKUP($A734,'pl-data'!$A:$BR,23+F$3)</f>
        <v>0</v>
      </c>
      <c r="G734" s="34" t="str">
        <f t="shared" si="1724"/>
        <v>n/a</v>
      </c>
      <c r="H734" s="34" t="str">
        <f t="shared" si="1725"/>
        <v>n/a</v>
      </c>
      <c r="J734" s="33">
        <f>-VLOOKUP($A734,'pl-data'!$A:$BR,8+J$3)</f>
        <v>0</v>
      </c>
      <c r="K734" s="33">
        <f>-VLOOKUP($A734,'pl-data'!$A:$BR,38+K$3)</f>
        <v>0</v>
      </c>
      <c r="L734" s="33">
        <f>-VLOOKUP($A734,'pl-data'!$A:$BR,23+L$3)</f>
        <v>0</v>
      </c>
      <c r="M734" s="34" t="str">
        <f t="shared" si="1727"/>
        <v>n/a</v>
      </c>
      <c r="N734" s="34" t="str">
        <f t="shared" si="1728"/>
        <v>n/a</v>
      </c>
      <c r="P734" s="33">
        <f>-VLOOKUP($A734,'pl-data'!$A:$BR,8+P$3)</f>
        <v>0</v>
      </c>
      <c r="Q734" s="33">
        <f>-VLOOKUP($A734,'pl-data'!$A:$BR,38+Q$3)</f>
        <v>0</v>
      </c>
      <c r="R734" s="33">
        <f>-VLOOKUP($A734,'pl-data'!$A:$BR,23+R$3)</f>
        <v>0</v>
      </c>
      <c r="S734" s="34" t="str">
        <f t="shared" si="1730"/>
        <v>n/a</v>
      </c>
      <c r="T734" s="34" t="str">
        <f t="shared" si="1731"/>
        <v>n/a</v>
      </c>
      <c r="V734" s="33">
        <f>-VLOOKUP($A734,'pl-data'!$A:$BR,8+V$3)</f>
        <v>0</v>
      </c>
      <c r="W734" s="33">
        <f>-VLOOKUP($A734,'pl-data'!$A:$BR,38+W$3)</f>
        <v>0</v>
      </c>
      <c r="X734" s="33">
        <f>-VLOOKUP($A734,'pl-data'!$A:$BR,23+X$3)</f>
        <v>0</v>
      </c>
      <c r="Y734" s="34" t="str">
        <f t="shared" si="1733"/>
        <v>n/a</v>
      </c>
      <c r="Z734" s="34" t="str">
        <f t="shared" si="1734"/>
        <v>n/a</v>
      </c>
      <c r="AB734" s="33">
        <f>-VLOOKUP($A734,'pl-data'!$A:$BR,8+AB$3)</f>
        <v>0</v>
      </c>
      <c r="AC734" s="33">
        <f>-VLOOKUP($A734,'pl-data'!$A:$BR,38+AC$3)</f>
        <v>0</v>
      </c>
      <c r="AD734" s="33">
        <f>-VLOOKUP($A734,'pl-data'!$A:$BR,23+AD$3)</f>
        <v>0</v>
      </c>
      <c r="AE734" s="34" t="str">
        <f t="shared" si="1736"/>
        <v>n/a</v>
      </c>
      <c r="AF734" s="34" t="str">
        <f t="shared" si="1737"/>
        <v>n/a</v>
      </c>
      <c r="AH734" s="33">
        <f>-VLOOKUP($A734,'pl-data'!$A:$BR,8+AH$3)</f>
        <v>0</v>
      </c>
      <c r="AI734" s="33">
        <f>-VLOOKUP($A734,'pl-data'!$A:$BR,38+AI$3)</f>
        <v>0</v>
      </c>
      <c r="AJ734" s="33">
        <f>-VLOOKUP($A734,'pl-data'!$A:$BR,23+AJ$3)</f>
        <v>0</v>
      </c>
      <c r="AK734" s="34" t="str">
        <f t="shared" si="1739"/>
        <v>n/a</v>
      </c>
      <c r="AL734" s="34" t="str">
        <f t="shared" si="1740"/>
        <v>n/a</v>
      </c>
      <c r="AN734" s="33">
        <f>-VLOOKUP($A734,'pl-data'!$A:$BR,8+AN$3)</f>
        <v>0</v>
      </c>
      <c r="AO734" s="33">
        <f>-VLOOKUP($A734,'pl-data'!$A:$BR,38+AO$3)</f>
        <v>0</v>
      </c>
      <c r="AP734" s="33">
        <f>-VLOOKUP($A734,'pl-data'!$A:$BR,23+AP$3)</f>
        <v>0</v>
      </c>
      <c r="AQ734" s="34" t="str">
        <f t="shared" si="1742"/>
        <v>n/a</v>
      </c>
      <c r="AR734" s="34" t="str">
        <f t="shared" si="1743"/>
        <v>n/a</v>
      </c>
      <c r="AT734" s="33">
        <f>-VLOOKUP($A734,'pl-data'!$A:$BR,8+AT$3)</f>
        <v>0</v>
      </c>
      <c r="AU734" s="33">
        <f>-VLOOKUP($A734,'pl-data'!$A:$BR,38+AU$3)</f>
        <v>0</v>
      </c>
      <c r="AV734" s="33">
        <f>-VLOOKUP($A734,'pl-data'!$A:$BR,23+AV$3)</f>
        <v>0</v>
      </c>
      <c r="AW734" s="34" t="str">
        <f t="shared" si="1745"/>
        <v>n/a</v>
      </c>
      <c r="AX734" s="34" t="str">
        <f t="shared" si="1746"/>
        <v>n/a</v>
      </c>
      <c r="AZ734" s="33">
        <f>-VLOOKUP($A734,'pl-data'!$A:$BR,8+AZ$3)</f>
        <v>0</v>
      </c>
      <c r="BA734" s="33">
        <f>-VLOOKUP($A734,'pl-data'!$A:$BR,38+BA$3)</f>
        <v>0</v>
      </c>
      <c r="BB734" s="33">
        <f>-VLOOKUP($A734,'pl-data'!$A:$BR,23+BB$3)</f>
        <v>0</v>
      </c>
      <c r="BC734" s="34" t="str">
        <f t="shared" si="1748"/>
        <v>n/a</v>
      </c>
      <c r="BD734" s="34" t="str">
        <f t="shared" si="1749"/>
        <v>n/a</v>
      </c>
      <c r="BF734" s="33">
        <f>-VLOOKUP($A734,'pl-data'!$A:$BR,8+BF$3)</f>
        <v>0</v>
      </c>
      <c r="BG734" s="33">
        <f>-VLOOKUP($A734,'pl-data'!$A:$BR,38+BG$3)</f>
        <v>0</v>
      </c>
      <c r="BH734" s="33">
        <f>-VLOOKUP($A734,'pl-data'!$A:$BR,23+BH$3)</f>
        <v>0</v>
      </c>
      <c r="BI734" s="34" t="str">
        <f t="shared" si="1751"/>
        <v>n/a</v>
      </c>
      <c r="BJ734" s="34" t="str">
        <f t="shared" si="1752"/>
        <v>n/a</v>
      </c>
      <c r="BL734" s="33">
        <f>-VLOOKUP($A734,'pl-data'!$A:$BR,8+BL$3)</f>
        <v>0</v>
      </c>
      <c r="BM734" s="33">
        <f>-VLOOKUP($A734,'pl-data'!$A:$BR,38+BM$3)</f>
        <v>0</v>
      </c>
      <c r="BN734" s="33">
        <f>-VLOOKUP($A734,'pl-data'!$A:$BR,23+BN$3)</f>
        <v>0</v>
      </c>
      <c r="BO734" s="34" t="str">
        <f t="shared" si="1754"/>
        <v>n/a</v>
      </c>
      <c r="BP734" s="34" t="str">
        <f t="shared" si="1755"/>
        <v>n/a</v>
      </c>
      <c r="BR734" s="33">
        <f>-VLOOKUP($A734,'pl-data'!$A:$BR,8+BR$3)</f>
        <v>0</v>
      </c>
      <c r="BS734" s="33">
        <f>-VLOOKUP($A734,'pl-data'!$A:$BR,38+BS$3)</f>
        <v>0</v>
      </c>
      <c r="BT734" s="33">
        <f>-VLOOKUP($A734,'pl-data'!$A:$BR,23+BT$3)</f>
        <v>0</v>
      </c>
      <c r="BU734" s="34" t="str">
        <f t="shared" si="1757"/>
        <v>n/a</v>
      </c>
      <c r="BV734" s="34" t="str">
        <f t="shared" si="1758"/>
        <v>n/a</v>
      </c>
      <c r="BX734" s="33">
        <f t="shared" si="1761"/>
        <v>0</v>
      </c>
      <c r="BY734" s="33">
        <f t="shared" si="1762"/>
        <v>0</v>
      </c>
      <c r="BZ734" s="33">
        <f t="shared" si="1763"/>
        <v>0</v>
      </c>
      <c r="CA734" s="34" t="str">
        <f t="shared" si="1759"/>
        <v>n/a</v>
      </c>
      <c r="CB734" s="34" t="str">
        <f t="shared" si="1760"/>
        <v>n/a</v>
      </c>
    </row>
    <row r="735" spans="1:82" collapsed="1" x14ac:dyDescent="0.2">
      <c r="B735" s="13"/>
      <c r="D735" s="53"/>
      <c r="E735" s="53"/>
      <c r="F735" s="53"/>
      <c r="J735" s="53"/>
      <c r="K735" s="53"/>
      <c r="L735" s="53"/>
      <c r="P735" s="53"/>
      <c r="Q735" s="53"/>
      <c r="R735" s="53"/>
      <c r="V735" s="53"/>
      <c r="W735" s="53"/>
      <c r="X735" s="53"/>
      <c r="AB735" s="53"/>
      <c r="AC735" s="53"/>
      <c r="AD735" s="53"/>
      <c r="AH735" s="53"/>
      <c r="AI735" s="53"/>
      <c r="AJ735" s="53"/>
      <c r="AN735" s="53"/>
      <c r="AO735" s="53"/>
      <c r="AP735" s="53"/>
      <c r="AT735" s="53"/>
      <c r="AU735" s="53"/>
      <c r="AV735" s="53"/>
      <c r="AZ735" s="53"/>
      <c r="BA735" s="53"/>
      <c r="BB735" s="53"/>
      <c r="BF735" s="53"/>
      <c r="BG735" s="53"/>
      <c r="BH735" s="53"/>
      <c r="BL735" s="53"/>
      <c r="BM735" s="53"/>
      <c r="BN735" s="53"/>
      <c r="BR735" s="53"/>
      <c r="BS735" s="53"/>
      <c r="BT735" s="53"/>
      <c r="BX735" s="53"/>
      <c r="BY735" s="53"/>
      <c r="BZ735" s="53"/>
    </row>
    <row r="736" spans="1:82" x14ac:dyDescent="0.2">
      <c r="A736" s="49" t="s">
        <v>135</v>
      </c>
      <c r="B736" s="25" t="s">
        <v>135</v>
      </c>
      <c r="C736" s="8"/>
      <c r="D736" s="52">
        <f>+D669+D673</f>
        <v>312.874162850831</v>
      </c>
      <c r="E736" s="52">
        <f>+E669+E673</f>
        <v>321.05485113206441</v>
      </c>
      <c r="F736" s="52">
        <f>+F669+F673</f>
        <v>346.56001223865411</v>
      </c>
      <c r="G736" s="30">
        <f>IFERROR(F736/E736-1,"n/a")</f>
        <v>7.9441755876469511E-2</v>
      </c>
      <c r="H736" s="30">
        <f>IFERROR(F736/D736-1,"n/a")</f>
        <v>0.10766580749553145</v>
      </c>
      <c r="I736" s="8"/>
      <c r="J736" s="52">
        <f>+J669+J673</f>
        <v>312.874162850831</v>
      </c>
      <c r="K736" s="52">
        <f>+K669+K673</f>
        <v>321.05485113206441</v>
      </c>
      <c r="L736" s="52">
        <f>+L669+L673</f>
        <v>346.56001223865411</v>
      </c>
      <c r="M736" s="30">
        <f>IFERROR(L736/K736-1,"n/a")</f>
        <v>7.9441755876469511E-2</v>
      </c>
      <c r="N736" s="30">
        <f>IFERROR(L736/J736-1,"n/a")</f>
        <v>0.10766580749553145</v>
      </c>
      <c r="O736" s="8"/>
      <c r="P736" s="52">
        <f>+P669+P673</f>
        <v>312.874162850831</v>
      </c>
      <c r="Q736" s="52">
        <f>+Q669+Q673</f>
        <v>321.05485113206441</v>
      </c>
      <c r="R736" s="52">
        <f>+R669+R673</f>
        <v>346.56001223865411</v>
      </c>
      <c r="S736" s="30">
        <f>IFERROR(R736/Q736-1,"n/a")</f>
        <v>7.9441755876469511E-2</v>
      </c>
      <c r="T736" s="30">
        <f>IFERROR(R736/P736-1,"n/a")</f>
        <v>0.10766580749553145</v>
      </c>
      <c r="U736" s="8"/>
      <c r="V736" s="52">
        <f>+V669+V673</f>
        <v>312.874162850831</v>
      </c>
      <c r="W736" s="52">
        <f>+W669+W673</f>
        <v>321.05485113206441</v>
      </c>
      <c r="X736" s="52">
        <f>+X669+X673</f>
        <v>346.56001223865411</v>
      </c>
      <c r="Y736" s="30">
        <f>IFERROR(X736/W736-1,"n/a")</f>
        <v>7.9441755876469511E-2</v>
      </c>
      <c r="Z736" s="30">
        <f>IFERROR(X736/V736-1,"n/a")</f>
        <v>0.10766580749553145</v>
      </c>
      <c r="AA736" s="8"/>
      <c r="AB736" s="52">
        <f>+AB669+AB673</f>
        <v>312.874162850831</v>
      </c>
      <c r="AC736" s="52">
        <f>+AC669+AC673</f>
        <v>321.05485113206441</v>
      </c>
      <c r="AD736" s="52">
        <f>+AD669+AD673</f>
        <v>346.56001223865411</v>
      </c>
      <c r="AE736" s="30">
        <f>IFERROR(AD736/AC736-1,"n/a")</f>
        <v>7.9441755876469511E-2</v>
      </c>
      <c r="AF736" s="30">
        <f>IFERROR(AD736/AB736-1,"n/a")</f>
        <v>0.10766580749553145</v>
      </c>
      <c r="AG736" s="8"/>
      <c r="AH736" s="52">
        <f>+AH669+AH673</f>
        <v>312.874162850831</v>
      </c>
      <c r="AI736" s="52">
        <f>+AI669+AI673</f>
        <v>321.05485113206441</v>
      </c>
      <c r="AJ736" s="52">
        <f>+AJ669+AJ673</f>
        <v>346.56001223865411</v>
      </c>
      <c r="AK736" s="30">
        <f>IFERROR(AJ736/AI736-1,"n/a")</f>
        <v>7.9441755876469511E-2</v>
      </c>
      <c r="AL736" s="30">
        <f>IFERROR(AJ736/AH736-1,"n/a")</f>
        <v>0.10766580749553145</v>
      </c>
      <c r="AM736" s="8"/>
      <c r="AN736" s="52">
        <f>+AN669+AN673</f>
        <v>311.20749618416443</v>
      </c>
      <c r="AO736" s="52">
        <f>+AO669+AO673</f>
        <v>321.05485113206441</v>
      </c>
      <c r="AP736" s="52">
        <f>+AP669+AP673</f>
        <v>346.56001223865411</v>
      </c>
      <c r="AQ736" s="30">
        <f>IFERROR(AP736/AO736-1,"n/a")</f>
        <v>7.9441755876469511E-2</v>
      </c>
      <c r="AR736" s="30">
        <f>IFERROR(AP736/AN736-1,"n/a")</f>
        <v>0.11359789364960871</v>
      </c>
      <c r="AS736" s="8"/>
      <c r="AT736" s="52">
        <f>+AT669+AT673</f>
        <v>311.20749618416443</v>
      </c>
      <c r="AU736" s="52">
        <f>+AU669+AU673</f>
        <v>321.05485113206441</v>
      </c>
      <c r="AV736" s="52">
        <f>+AV669+AV673</f>
        <v>346.56001223865411</v>
      </c>
      <c r="AW736" s="30">
        <f>IFERROR(AV736/AU736-1,"n/a")</f>
        <v>7.9441755876469511E-2</v>
      </c>
      <c r="AX736" s="30">
        <f>IFERROR(AV736/AT736-1,"n/a")</f>
        <v>0.11359789364960871</v>
      </c>
      <c r="AY736" s="8"/>
      <c r="AZ736" s="52">
        <f>+AZ669+AZ673</f>
        <v>311.20749618416443</v>
      </c>
      <c r="BA736" s="52">
        <f>+BA669+BA673</f>
        <v>321.05485113206441</v>
      </c>
      <c r="BB736" s="52">
        <f>+BB669+BB673</f>
        <v>346.56001223865411</v>
      </c>
      <c r="BC736" s="30">
        <f>IFERROR(BB736/BA736-1,"n/a")</f>
        <v>7.9441755876469511E-2</v>
      </c>
      <c r="BD736" s="30">
        <f>IFERROR(BB736/AZ736-1,"n/a")</f>
        <v>0.11359789364960871</v>
      </c>
      <c r="BE736" s="8"/>
      <c r="BF736" s="52">
        <f>+BF669+BF673</f>
        <v>311.20749618416443</v>
      </c>
      <c r="BG736" s="52">
        <f>+BG669+BG673</f>
        <v>321.05485113206441</v>
      </c>
      <c r="BH736" s="52">
        <f>+BH669+BH673</f>
        <v>346.56001223865411</v>
      </c>
      <c r="BI736" s="30">
        <f>IFERROR(BH736/BG736-1,"n/a")</f>
        <v>7.9441755876469511E-2</v>
      </c>
      <c r="BJ736" s="30">
        <f>IFERROR(BH736/BF736-1,"n/a")</f>
        <v>0.11359789364960871</v>
      </c>
      <c r="BK736" s="8"/>
      <c r="BL736" s="52">
        <f>+BL669+BL673</f>
        <v>311.20749618416443</v>
      </c>
      <c r="BM736" s="52">
        <f>+BM669+BM673</f>
        <v>321.05485113206441</v>
      </c>
      <c r="BN736" s="52">
        <f>+BN669+BN673</f>
        <v>346.56001223865411</v>
      </c>
      <c r="BO736" s="30">
        <f>IFERROR(BN736/BM736-1,"n/a")</f>
        <v>7.9441755876469511E-2</v>
      </c>
      <c r="BP736" s="30">
        <f>IFERROR(BN736/BL736-1,"n/a")</f>
        <v>0.11359789364960871</v>
      </c>
      <c r="BQ736" s="8"/>
      <c r="BR736" s="52">
        <f>+BR669+BR673</f>
        <v>311.20749618416443</v>
      </c>
      <c r="BS736" s="52">
        <f>+BS669+BS673</f>
        <v>321.05485113206441</v>
      </c>
      <c r="BT736" s="52">
        <f>+BT669+BT673</f>
        <v>346.56001223865411</v>
      </c>
      <c r="BU736" s="30">
        <f>IFERROR(BT736/BS736-1,"n/a")</f>
        <v>7.9441755876469511E-2</v>
      </c>
      <c r="BV736" s="30">
        <f>IFERROR(BT736/BR736-1,"n/a")</f>
        <v>0.11359789364960871</v>
      </c>
      <c r="BW736" s="8"/>
      <c r="BX736" s="52">
        <f>+BR736+BL736+BF736+AZ736+AT736+AN736+AH736+AB736+V736+P736+J736+D736</f>
        <v>3744.4899542099724</v>
      </c>
      <c r="BY736" s="52">
        <f>+BS736+BM736+BG736+BA736+AU736+AO736+AI736+AC736+W736+Q736+K736+E736</f>
        <v>3852.658213584773</v>
      </c>
      <c r="BZ736" s="52">
        <f>+BT736+BN736+BH736+BB736+AV736+AP736+AJ736+AD736+X736+R736+L736+F736</f>
        <v>4158.7201468638495</v>
      </c>
      <c r="CA736" s="30">
        <f>IFERROR(BZ736/BY736-1,"n/a")</f>
        <v>7.9441755876469511E-2</v>
      </c>
      <c r="CB736" s="30">
        <f>IFERROR(BZ736/BX736-1,"n/a")</f>
        <v>0.11062392948555066</v>
      </c>
      <c r="CC736" s="8"/>
      <c r="CD736" s="6" t="b">
        <f>+ABS(BX736-'PL-tc'!N736+'PL-tc-m'!BY736-'PL-tc'!O736+'PL-tc-m'!BZ736-'PL-tc'!P736)&lt;0.001</f>
        <v>1</v>
      </c>
    </row>
    <row r="737" spans="1:80" x14ac:dyDescent="0.2">
      <c r="D737" s="53"/>
      <c r="E737" s="53"/>
      <c r="F737" s="53"/>
      <c r="J737" s="53"/>
      <c r="K737" s="53"/>
      <c r="L737" s="53"/>
      <c r="P737" s="53"/>
      <c r="Q737" s="53"/>
      <c r="R737" s="53"/>
      <c r="V737" s="53"/>
      <c r="W737" s="53"/>
      <c r="X737" s="53"/>
      <c r="AB737" s="53"/>
      <c r="AC737" s="53"/>
      <c r="AD737" s="53"/>
      <c r="AH737" s="53"/>
      <c r="AI737" s="53"/>
      <c r="AJ737" s="53"/>
      <c r="AN737" s="53"/>
      <c r="AO737" s="53"/>
      <c r="AP737" s="53"/>
      <c r="AT737" s="53"/>
      <c r="AU737" s="53"/>
      <c r="AV737" s="53"/>
      <c r="AZ737" s="53"/>
      <c r="BA737" s="53"/>
      <c r="BB737" s="53"/>
      <c r="BF737" s="53"/>
      <c r="BG737" s="53"/>
      <c r="BH737" s="53"/>
      <c r="BL737" s="53"/>
      <c r="BM737" s="53"/>
      <c r="BN737" s="53"/>
      <c r="BR737" s="53"/>
      <c r="BS737" s="53"/>
      <c r="BT737" s="53"/>
      <c r="BX737" s="53"/>
      <c r="BY737" s="53"/>
      <c r="BZ737" s="53"/>
    </row>
    <row r="738" spans="1:80" x14ac:dyDescent="0.2">
      <c r="A738" s="49" t="s">
        <v>132</v>
      </c>
      <c r="B738" s="45" t="s">
        <v>132</v>
      </c>
      <c r="D738" s="53">
        <f t="shared" ref="D738:F738" si="1764">+SUM(D739:D756)</f>
        <v>0.28583333333333333</v>
      </c>
      <c r="E738" s="53">
        <f t="shared" si="1764"/>
        <v>0.29440833333333333</v>
      </c>
      <c r="F738" s="53">
        <f t="shared" si="1764"/>
        <v>0</v>
      </c>
      <c r="G738" s="34">
        <f t="shared" ref="G738:G755" si="1765">IFERROR(F738/E738-1,"n/a")</f>
        <v>-1</v>
      </c>
      <c r="H738" s="34">
        <f t="shared" ref="H738:H755" si="1766">IFERROR(F738/D738-1,"n/a")</f>
        <v>-1</v>
      </c>
      <c r="J738" s="53">
        <f t="shared" ref="J738:L738" si="1767">+SUM(J739:J756)</f>
        <v>0.28583333333333333</v>
      </c>
      <c r="K738" s="53">
        <f t="shared" si="1767"/>
        <v>0.29440833333333333</v>
      </c>
      <c r="L738" s="53">
        <f t="shared" si="1767"/>
        <v>0</v>
      </c>
      <c r="M738" s="34">
        <f t="shared" ref="M738:M755" si="1768">IFERROR(L738/K738-1,"n/a")</f>
        <v>-1</v>
      </c>
      <c r="N738" s="34">
        <f t="shared" ref="N738:N755" si="1769">IFERROR(L738/J738-1,"n/a")</f>
        <v>-1</v>
      </c>
      <c r="P738" s="53">
        <f t="shared" ref="P738:R738" si="1770">+SUM(P739:P756)</f>
        <v>0.28583333333333333</v>
      </c>
      <c r="Q738" s="53">
        <f t="shared" si="1770"/>
        <v>0.29440833333333333</v>
      </c>
      <c r="R738" s="53">
        <f t="shared" si="1770"/>
        <v>0</v>
      </c>
      <c r="S738" s="34">
        <f t="shared" ref="S738:S755" si="1771">IFERROR(R738/Q738-1,"n/a")</f>
        <v>-1</v>
      </c>
      <c r="T738" s="34">
        <f t="shared" ref="T738:T755" si="1772">IFERROR(R738/P738-1,"n/a")</f>
        <v>-1</v>
      </c>
      <c r="V738" s="53">
        <f t="shared" ref="V738:X738" si="1773">+SUM(V739:V756)</f>
        <v>0.28583333333333333</v>
      </c>
      <c r="W738" s="53">
        <f t="shared" si="1773"/>
        <v>0.29440833333333333</v>
      </c>
      <c r="X738" s="53">
        <f t="shared" si="1773"/>
        <v>0</v>
      </c>
      <c r="Y738" s="34">
        <f t="shared" ref="Y738:Y755" si="1774">IFERROR(X738/W738-1,"n/a")</f>
        <v>-1</v>
      </c>
      <c r="Z738" s="34">
        <f t="shared" ref="Z738:Z755" si="1775">IFERROR(X738/V738-1,"n/a")</f>
        <v>-1</v>
      </c>
      <c r="AB738" s="53">
        <f t="shared" ref="AB738:AD738" si="1776">+SUM(AB739:AB756)</f>
        <v>0.28583333333333333</v>
      </c>
      <c r="AC738" s="53">
        <f t="shared" si="1776"/>
        <v>0.29440833333333333</v>
      </c>
      <c r="AD738" s="53">
        <f t="shared" si="1776"/>
        <v>0</v>
      </c>
      <c r="AE738" s="34">
        <f t="shared" ref="AE738:AE755" si="1777">IFERROR(AD738/AC738-1,"n/a")</f>
        <v>-1</v>
      </c>
      <c r="AF738" s="34">
        <f t="shared" ref="AF738:AF755" si="1778">IFERROR(AD738/AB738-1,"n/a")</f>
        <v>-1</v>
      </c>
      <c r="AH738" s="53">
        <f t="shared" ref="AH738:AJ738" si="1779">+SUM(AH739:AH756)</f>
        <v>0.28583333333333333</v>
      </c>
      <c r="AI738" s="53">
        <f t="shared" si="1779"/>
        <v>0.29440833333333333</v>
      </c>
      <c r="AJ738" s="53">
        <f t="shared" si="1779"/>
        <v>0</v>
      </c>
      <c r="AK738" s="34">
        <f t="shared" ref="AK738:AK755" si="1780">IFERROR(AJ738/AI738-1,"n/a")</f>
        <v>-1</v>
      </c>
      <c r="AL738" s="34">
        <f t="shared" ref="AL738:AL755" si="1781">IFERROR(AJ738/AH738-1,"n/a")</f>
        <v>-1</v>
      </c>
      <c r="AN738" s="53">
        <f t="shared" ref="AN738:AP738" si="1782">+SUM(AN739:AN756)</f>
        <v>0.28583333333333333</v>
      </c>
      <c r="AO738" s="53">
        <f t="shared" si="1782"/>
        <v>0.29440833333333333</v>
      </c>
      <c r="AP738" s="53">
        <f t="shared" si="1782"/>
        <v>0</v>
      </c>
      <c r="AQ738" s="34">
        <f t="shared" ref="AQ738:AQ755" si="1783">IFERROR(AP738/AO738-1,"n/a")</f>
        <v>-1</v>
      </c>
      <c r="AR738" s="34">
        <f t="shared" ref="AR738:AR755" si="1784">IFERROR(AP738/AN738-1,"n/a")</f>
        <v>-1</v>
      </c>
      <c r="AT738" s="53">
        <f t="shared" ref="AT738:AV738" si="1785">+SUM(AT739:AT756)</f>
        <v>0.28583333333333333</v>
      </c>
      <c r="AU738" s="53">
        <f t="shared" si="1785"/>
        <v>0.29440833333333333</v>
      </c>
      <c r="AV738" s="53">
        <f t="shared" si="1785"/>
        <v>0</v>
      </c>
      <c r="AW738" s="34">
        <f t="shared" ref="AW738:AW755" si="1786">IFERROR(AV738/AU738-1,"n/a")</f>
        <v>-1</v>
      </c>
      <c r="AX738" s="34">
        <f t="shared" ref="AX738:AX755" si="1787">IFERROR(AV738/AT738-1,"n/a")</f>
        <v>-1</v>
      </c>
      <c r="AZ738" s="53">
        <f t="shared" ref="AZ738:BB738" si="1788">+SUM(AZ739:AZ756)</f>
        <v>0.28583333333333333</v>
      </c>
      <c r="BA738" s="53">
        <f t="shared" si="1788"/>
        <v>0.29440833333333333</v>
      </c>
      <c r="BB738" s="53">
        <f t="shared" si="1788"/>
        <v>0</v>
      </c>
      <c r="BC738" s="34">
        <f t="shared" ref="BC738:BC755" si="1789">IFERROR(BB738/BA738-1,"n/a")</f>
        <v>-1</v>
      </c>
      <c r="BD738" s="34">
        <f t="shared" ref="BD738:BD755" si="1790">IFERROR(BB738/AZ738-1,"n/a")</f>
        <v>-1</v>
      </c>
      <c r="BF738" s="53">
        <f t="shared" ref="BF738:BH738" si="1791">+SUM(BF739:BF756)</f>
        <v>0.28583333333333333</v>
      </c>
      <c r="BG738" s="53">
        <f t="shared" si="1791"/>
        <v>0.29440833333333333</v>
      </c>
      <c r="BH738" s="53">
        <f t="shared" si="1791"/>
        <v>0</v>
      </c>
      <c r="BI738" s="34">
        <f t="shared" ref="BI738:BI755" si="1792">IFERROR(BH738/BG738-1,"n/a")</f>
        <v>-1</v>
      </c>
      <c r="BJ738" s="34">
        <f t="shared" ref="BJ738:BJ755" si="1793">IFERROR(BH738/BF738-1,"n/a")</f>
        <v>-1</v>
      </c>
      <c r="BL738" s="53">
        <f t="shared" ref="BL738:BN738" si="1794">+SUM(BL739:BL756)</f>
        <v>0.28583333333333333</v>
      </c>
      <c r="BM738" s="53">
        <f t="shared" si="1794"/>
        <v>0.29440833333333333</v>
      </c>
      <c r="BN738" s="53">
        <f t="shared" si="1794"/>
        <v>0</v>
      </c>
      <c r="BO738" s="34">
        <f t="shared" ref="BO738:BO755" si="1795">IFERROR(BN738/BM738-1,"n/a")</f>
        <v>-1</v>
      </c>
      <c r="BP738" s="34">
        <f t="shared" ref="BP738:BP755" si="1796">IFERROR(BN738/BL738-1,"n/a")</f>
        <v>-1</v>
      </c>
      <c r="BR738" s="53">
        <f t="shared" ref="BR738:BT738" si="1797">+SUM(BR739:BR756)</f>
        <v>0.28583333333333333</v>
      </c>
      <c r="BS738" s="53">
        <f t="shared" si="1797"/>
        <v>0.29440833333333333</v>
      </c>
      <c r="BT738" s="53">
        <f t="shared" si="1797"/>
        <v>0</v>
      </c>
      <c r="BU738" s="34">
        <f t="shared" ref="BU738:BU755" si="1798">IFERROR(BT738/BS738-1,"n/a")</f>
        <v>-1</v>
      </c>
      <c r="BV738" s="34">
        <f t="shared" ref="BV738:BV755" si="1799">IFERROR(BT738/BR738-1,"n/a")</f>
        <v>-1</v>
      </c>
      <c r="BX738" s="53">
        <f>+BR738+BL738+BF738+AZ738+AT738+AN738+AH738+AB738+V738+P738+J738+D738</f>
        <v>3.4299999999999993</v>
      </c>
      <c r="BY738" s="53">
        <f>+BS738+BM738+BG738+BA738+AU738+AO738+AI738+AC738+W738+Q738+K738+E738</f>
        <v>3.5328999999999993</v>
      </c>
      <c r="BZ738" s="53">
        <f>+BT738+BN738+BH738+BB738+AV738+AP738+AJ738+AD738+X738+R738+L738+F738</f>
        <v>0</v>
      </c>
      <c r="CA738" s="34">
        <f t="shared" ref="CA738:CA755" si="1800">IFERROR(BZ738/BY738-1,"n/a")</f>
        <v>-1</v>
      </c>
      <c r="CB738" s="34">
        <f t="shared" ref="CB738:CB755" si="1801">IFERROR(BZ738/BX738-1,"n/a")</f>
        <v>-1</v>
      </c>
    </row>
    <row r="739" spans="1:80" hidden="1" outlineLevel="1" x14ac:dyDescent="0.2">
      <c r="A739" s="49">
        <v>2200</v>
      </c>
      <c r="B739" s="44" t="str">
        <f>+masterfile!D653</f>
        <v>2200 Körperschaftsteuer</v>
      </c>
      <c r="D739" s="33">
        <f>-VLOOKUP($A739,'pl-data'!$A:$BR,8+D$3)</f>
        <v>0</v>
      </c>
      <c r="E739" s="33">
        <f>-VLOOKUP($A739,'pl-data'!$A:$BR,38+E$3)</f>
        <v>0</v>
      </c>
      <c r="F739" s="33">
        <f>-VLOOKUP($A739,'pl-data'!$A:$BR,23+F$3)</f>
        <v>0</v>
      </c>
      <c r="G739" s="34" t="str">
        <f t="shared" si="1765"/>
        <v>n/a</v>
      </c>
      <c r="H739" s="34" t="str">
        <f t="shared" si="1766"/>
        <v>n/a</v>
      </c>
      <c r="J739" s="33">
        <f>-VLOOKUP($A739,'pl-data'!$A:$BR,8+J$3)</f>
        <v>0</v>
      </c>
      <c r="K739" s="33">
        <f>-VLOOKUP($A739,'pl-data'!$A:$BR,38+K$3)</f>
        <v>0</v>
      </c>
      <c r="L739" s="33">
        <f>-VLOOKUP($A739,'pl-data'!$A:$BR,23+L$3)</f>
        <v>0</v>
      </c>
      <c r="M739" s="34" t="str">
        <f t="shared" si="1768"/>
        <v>n/a</v>
      </c>
      <c r="N739" s="34" t="str">
        <f t="shared" si="1769"/>
        <v>n/a</v>
      </c>
      <c r="P739" s="33">
        <f>-VLOOKUP($A739,'pl-data'!$A:$BR,8+P$3)</f>
        <v>0</v>
      </c>
      <c r="Q739" s="33">
        <f>-VLOOKUP($A739,'pl-data'!$A:$BR,38+Q$3)</f>
        <v>0</v>
      </c>
      <c r="R739" s="33">
        <f>-VLOOKUP($A739,'pl-data'!$A:$BR,23+R$3)</f>
        <v>0</v>
      </c>
      <c r="S739" s="34" t="str">
        <f t="shared" si="1771"/>
        <v>n/a</v>
      </c>
      <c r="T739" s="34" t="str">
        <f t="shared" si="1772"/>
        <v>n/a</v>
      </c>
      <c r="V739" s="33">
        <f>-VLOOKUP($A739,'pl-data'!$A:$BR,8+V$3)</f>
        <v>0</v>
      </c>
      <c r="W739" s="33">
        <f>-VLOOKUP($A739,'pl-data'!$A:$BR,38+W$3)</f>
        <v>0</v>
      </c>
      <c r="X739" s="33">
        <f>-VLOOKUP($A739,'pl-data'!$A:$BR,23+X$3)</f>
        <v>0</v>
      </c>
      <c r="Y739" s="34" t="str">
        <f t="shared" si="1774"/>
        <v>n/a</v>
      </c>
      <c r="Z739" s="34" t="str">
        <f t="shared" si="1775"/>
        <v>n/a</v>
      </c>
      <c r="AB739" s="33">
        <f>-VLOOKUP($A739,'pl-data'!$A:$BR,8+AB$3)</f>
        <v>0</v>
      </c>
      <c r="AC739" s="33">
        <f>-VLOOKUP($A739,'pl-data'!$A:$BR,38+AC$3)</f>
        <v>0</v>
      </c>
      <c r="AD739" s="33">
        <f>-VLOOKUP($A739,'pl-data'!$A:$BR,23+AD$3)</f>
        <v>0</v>
      </c>
      <c r="AE739" s="34" t="str">
        <f t="shared" si="1777"/>
        <v>n/a</v>
      </c>
      <c r="AF739" s="34" t="str">
        <f t="shared" si="1778"/>
        <v>n/a</v>
      </c>
      <c r="AH739" s="33">
        <f>-VLOOKUP($A739,'pl-data'!$A:$BR,8+AH$3)</f>
        <v>0</v>
      </c>
      <c r="AI739" s="33">
        <f>-VLOOKUP($A739,'pl-data'!$A:$BR,38+AI$3)</f>
        <v>0</v>
      </c>
      <c r="AJ739" s="33">
        <f>-VLOOKUP($A739,'pl-data'!$A:$BR,23+AJ$3)</f>
        <v>0</v>
      </c>
      <c r="AK739" s="34" t="str">
        <f t="shared" si="1780"/>
        <v>n/a</v>
      </c>
      <c r="AL739" s="34" t="str">
        <f t="shared" si="1781"/>
        <v>n/a</v>
      </c>
      <c r="AN739" s="33">
        <f>-VLOOKUP($A739,'pl-data'!$A:$BR,8+AN$3)</f>
        <v>0</v>
      </c>
      <c r="AO739" s="33">
        <f>-VLOOKUP($A739,'pl-data'!$A:$BR,38+AO$3)</f>
        <v>0</v>
      </c>
      <c r="AP739" s="33">
        <f>-VLOOKUP($A739,'pl-data'!$A:$BR,23+AP$3)</f>
        <v>0</v>
      </c>
      <c r="AQ739" s="34" t="str">
        <f t="shared" si="1783"/>
        <v>n/a</v>
      </c>
      <c r="AR739" s="34" t="str">
        <f t="shared" si="1784"/>
        <v>n/a</v>
      </c>
      <c r="AT739" s="33">
        <f>-VLOOKUP($A739,'pl-data'!$A:$BR,8+AT$3)</f>
        <v>0</v>
      </c>
      <c r="AU739" s="33">
        <f>-VLOOKUP($A739,'pl-data'!$A:$BR,38+AU$3)</f>
        <v>0</v>
      </c>
      <c r="AV739" s="33">
        <f>-VLOOKUP($A739,'pl-data'!$A:$BR,23+AV$3)</f>
        <v>0</v>
      </c>
      <c r="AW739" s="34" t="str">
        <f t="shared" si="1786"/>
        <v>n/a</v>
      </c>
      <c r="AX739" s="34" t="str">
        <f t="shared" si="1787"/>
        <v>n/a</v>
      </c>
      <c r="AZ739" s="33">
        <f>-VLOOKUP($A739,'pl-data'!$A:$BR,8+AZ$3)</f>
        <v>0</v>
      </c>
      <c r="BA739" s="33">
        <f>-VLOOKUP($A739,'pl-data'!$A:$BR,38+BA$3)</f>
        <v>0</v>
      </c>
      <c r="BB739" s="33">
        <f>-VLOOKUP($A739,'pl-data'!$A:$BR,23+BB$3)</f>
        <v>0</v>
      </c>
      <c r="BC739" s="34" t="str">
        <f t="shared" si="1789"/>
        <v>n/a</v>
      </c>
      <c r="BD739" s="34" t="str">
        <f t="shared" si="1790"/>
        <v>n/a</v>
      </c>
      <c r="BF739" s="33">
        <f>-VLOOKUP($A739,'pl-data'!$A:$BR,8+BF$3)</f>
        <v>0</v>
      </c>
      <c r="BG739" s="33">
        <f>-VLOOKUP($A739,'pl-data'!$A:$BR,38+BG$3)</f>
        <v>0</v>
      </c>
      <c r="BH739" s="33">
        <f>-VLOOKUP($A739,'pl-data'!$A:$BR,23+BH$3)</f>
        <v>0</v>
      </c>
      <c r="BI739" s="34" t="str">
        <f t="shared" si="1792"/>
        <v>n/a</v>
      </c>
      <c r="BJ739" s="34" t="str">
        <f t="shared" si="1793"/>
        <v>n/a</v>
      </c>
      <c r="BL739" s="33">
        <f>-VLOOKUP($A739,'pl-data'!$A:$BR,8+BL$3)</f>
        <v>0</v>
      </c>
      <c r="BM739" s="33">
        <f>-VLOOKUP($A739,'pl-data'!$A:$BR,38+BM$3)</f>
        <v>0</v>
      </c>
      <c r="BN739" s="33">
        <f>-VLOOKUP($A739,'pl-data'!$A:$BR,23+BN$3)</f>
        <v>0</v>
      </c>
      <c r="BO739" s="34" t="str">
        <f t="shared" si="1795"/>
        <v>n/a</v>
      </c>
      <c r="BP739" s="34" t="str">
        <f t="shared" si="1796"/>
        <v>n/a</v>
      </c>
      <c r="BR739" s="33">
        <f>-VLOOKUP($A739,'pl-data'!$A:$BR,8+BR$3)</f>
        <v>0</v>
      </c>
      <c r="BS739" s="33">
        <f>-VLOOKUP($A739,'pl-data'!$A:$BR,38+BS$3)</f>
        <v>0</v>
      </c>
      <c r="BT739" s="33">
        <f>-VLOOKUP($A739,'pl-data'!$A:$BR,23+BT$3)</f>
        <v>0</v>
      </c>
      <c r="BU739" s="34" t="str">
        <f t="shared" si="1798"/>
        <v>n/a</v>
      </c>
      <c r="BV739" s="34" t="str">
        <f t="shared" si="1799"/>
        <v>n/a</v>
      </c>
      <c r="BX739" s="33">
        <f t="shared" ref="BX739:BX755" si="1802">+BR739+BL739+BF739+AZ739+AT739+AN739+AH739+AB739+V739+P739+J739+D739</f>
        <v>0</v>
      </c>
      <c r="BY739" s="33">
        <f t="shared" ref="BY739:BY755" si="1803">+BS739+BM739+BG739+BA739+AU739+AO739+AI739+AC739+W739+Q739+K739+E739</f>
        <v>0</v>
      </c>
      <c r="BZ739" s="33">
        <f t="shared" ref="BZ739:BZ755" si="1804">+BT739+BN739+BH739+BB739+AV739+AP739+AJ739+AD739+X739+R739+L739+F739</f>
        <v>0</v>
      </c>
      <c r="CA739" s="34" t="str">
        <f t="shared" si="1800"/>
        <v>n/a</v>
      </c>
      <c r="CB739" s="34" t="str">
        <f t="shared" si="1801"/>
        <v>n/a</v>
      </c>
    </row>
    <row r="740" spans="1:80" hidden="1" outlineLevel="1" x14ac:dyDescent="0.2">
      <c r="A740" s="49">
        <v>2203</v>
      </c>
      <c r="B740" s="44" t="str">
        <f>+masterfile!D654</f>
        <v>2203 Körperschaftsteuer für Vorjahre</v>
      </c>
      <c r="D740" s="33">
        <f>-VLOOKUP($A740,'pl-data'!$A:$BR,8+D$3)</f>
        <v>0</v>
      </c>
      <c r="E740" s="33">
        <f>-VLOOKUP($A740,'pl-data'!$A:$BR,38+E$3)</f>
        <v>0</v>
      </c>
      <c r="F740" s="33">
        <f>-VLOOKUP($A740,'pl-data'!$A:$BR,23+F$3)</f>
        <v>0</v>
      </c>
      <c r="G740" s="34" t="str">
        <f t="shared" si="1765"/>
        <v>n/a</v>
      </c>
      <c r="H740" s="34" t="str">
        <f t="shared" si="1766"/>
        <v>n/a</v>
      </c>
      <c r="J740" s="33">
        <f>-VLOOKUP($A740,'pl-data'!$A:$BR,8+J$3)</f>
        <v>0</v>
      </c>
      <c r="K740" s="33">
        <f>-VLOOKUP($A740,'pl-data'!$A:$BR,38+K$3)</f>
        <v>0</v>
      </c>
      <c r="L740" s="33">
        <f>-VLOOKUP($A740,'pl-data'!$A:$BR,23+L$3)</f>
        <v>0</v>
      </c>
      <c r="M740" s="34" t="str">
        <f t="shared" si="1768"/>
        <v>n/a</v>
      </c>
      <c r="N740" s="34" t="str">
        <f t="shared" si="1769"/>
        <v>n/a</v>
      </c>
      <c r="P740" s="33">
        <f>-VLOOKUP($A740,'pl-data'!$A:$BR,8+P$3)</f>
        <v>0</v>
      </c>
      <c r="Q740" s="33">
        <f>-VLOOKUP($A740,'pl-data'!$A:$BR,38+Q$3)</f>
        <v>0</v>
      </c>
      <c r="R740" s="33">
        <f>-VLOOKUP($A740,'pl-data'!$A:$BR,23+R$3)</f>
        <v>0</v>
      </c>
      <c r="S740" s="34" t="str">
        <f t="shared" si="1771"/>
        <v>n/a</v>
      </c>
      <c r="T740" s="34" t="str">
        <f t="shared" si="1772"/>
        <v>n/a</v>
      </c>
      <c r="V740" s="33">
        <f>-VLOOKUP($A740,'pl-data'!$A:$BR,8+V$3)</f>
        <v>0</v>
      </c>
      <c r="W740" s="33">
        <f>-VLOOKUP($A740,'pl-data'!$A:$BR,38+W$3)</f>
        <v>0</v>
      </c>
      <c r="X740" s="33">
        <f>-VLOOKUP($A740,'pl-data'!$A:$BR,23+X$3)</f>
        <v>0</v>
      </c>
      <c r="Y740" s="34" t="str">
        <f t="shared" si="1774"/>
        <v>n/a</v>
      </c>
      <c r="Z740" s="34" t="str">
        <f t="shared" si="1775"/>
        <v>n/a</v>
      </c>
      <c r="AB740" s="33">
        <f>-VLOOKUP($A740,'pl-data'!$A:$BR,8+AB$3)</f>
        <v>0</v>
      </c>
      <c r="AC740" s="33">
        <f>-VLOOKUP($A740,'pl-data'!$A:$BR,38+AC$3)</f>
        <v>0</v>
      </c>
      <c r="AD740" s="33">
        <f>-VLOOKUP($A740,'pl-data'!$A:$BR,23+AD$3)</f>
        <v>0</v>
      </c>
      <c r="AE740" s="34" t="str">
        <f t="shared" si="1777"/>
        <v>n/a</v>
      </c>
      <c r="AF740" s="34" t="str">
        <f t="shared" si="1778"/>
        <v>n/a</v>
      </c>
      <c r="AH740" s="33">
        <f>-VLOOKUP($A740,'pl-data'!$A:$BR,8+AH$3)</f>
        <v>0</v>
      </c>
      <c r="AI740" s="33">
        <f>-VLOOKUP($A740,'pl-data'!$A:$BR,38+AI$3)</f>
        <v>0</v>
      </c>
      <c r="AJ740" s="33">
        <f>-VLOOKUP($A740,'pl-data'!$A:$BR,23+AJ$3)</f>
        <v>0</v>
      </c>
      <c r="AK740" s="34" t="str">
        <f t="shared" si="1780"/>
        <v>n/a</v>
      </c>
      <c r="AL740" s="34" t="str">
        <f t="shared" si="1781"/>
        <v>n/a</v>
      </c>
      <c r="AN740" s="33">
        <f>-VLOOKUP($A740,'pl-data'!$A:$BR,8+AN$3)</f>
        <v>0</v>
      </c>
      <c r="AO740" s="33">
        <f>-VLOOKUP($A740,'pl-data'!$A:$BR,38+AO$3)</f>
        <v>0</v>
      </c>
      <c r="AP740" s="33">
        <f>-VLOOKUP($A740,'pl-data'!$A:$BR,23+AP$3)</f>
        <v>0</v>
      </c>
      <c r="AQ740" s="34" t="str">
        <f t="shared" si="1783"/>
        <v>n/a</v>
      </c>
      <c r="AR740" s="34" t="str">
        <f t="shared" si="1784"/>
        <v>n/a</v>
      </c>
      <c r="AT740" s="33">
        <f>-VLOOKUP($A740,'pl-data'!$A:$BR,8+AT$3)</f>
        <v>0</v>
      </c>
      <c r="AU740" s="33">
        <f>-VLOOKUP($A740,'pl-data'!$A:$BR,38+AU$3)</f>
        <v>0</v>
      </c>
      <c r="AV740" s="33">
        <f>-VLOOKUP($A740,'pl-data'!$A:$BR,23+AV$3)</f>
        <v>0</v>
      </c>
      <c r="AW740" s="34" t="str">
        <f t="shared" si="1786"/>
        <v>n/a</v>
      </c>
      <c r="AX740" s="34" t="str">
        <f t="shared" si="1787"/>
        <v>n/a</v>
      </c>
      <c r="AZ740" s="33">
        <f>-VLOOKUP($A740,'pl-data'!$A:$BR,8+AZ$3)</f>
        <v>0</v>
      </c>
      <c r="BA740" s="33">
        <f>-VLOOKUP($A740,'pl-data'!$A:$BR,38+BA$3)</f>
        <v>0</v>
      </c>
      <c r="BB740" s="33">
        <f>-VLOOKUP($A740,'pl-data'!$A:$BR,23+BB$3)</f>
        <v>0</v>
      </c>
      <c r="BC740" s="34" t="str">
        <f t="shared" si="1789"/>
        <v>n/a</v>
      </c>
      <c r="BD740" s="34" t="str">
        <f t="shared" si="1790"/>
        <v>n/a</v>
      </c>
      <c r="BF740" s="33">
        <f>-VLOOKUP($A740,'pl-data'!$A:$BR,8+BF$3)</f>
        <v>0</v>
      </c>
      <c r="BG740" s="33">
        <f>-VLOOKUP($A740,'pl-data'!$A:$BR,38+BG$3)</f>
        <v>0</v>
      </c>
      <c r="BH740" s="33">
        <f>-VLOOKUP($A740,'pl-data'!$A:$BR,23+BH$3)</f>
        <v>0</v>
      </c>
      <c r="BI740" s="34" t="str">
        <f t="shared" si="1792"/>
        <v>n/a</v>
      </c>
      <c r="BJ740" s="34" t="str">
        <f t="shared" si="1793"/>
        <v>n/a</v>
      </c>
      <c r="BL740" s="33">
        <f>-VLOOKUP($A740,'pl-data'!$A:$BR,8+BL$3)</f>
        <v>0</v>
      </c>
      <c r="BM740" s="33">
        <f>-VLOOKUP($A740,'pl-data'!$A:$BR,38+BM$3)</f>
        <v>0</v>
      </c>
      <c r="BN740" s="33">
        <f>-VLOOKUP($A740,'pl-data'!$A:$BR,23+BN$3)</f>
        <v>0</v>
      </c>
      <c r="BO740" s="34" t="str">
        <f t="shared" si="1795"/>
        <v>n/a</v>
      </c>
      <c r="BP740" s="34" t="str">
        <f t="shared" si="1796"/>
        <v>n/a</v>
      </c>
      <c r="BR740" s="33">
        <f>-VLOOKUP($A740,'pl-data'!$A:$BR,8+BR$3)</f>
        <v>0</v>
      </c>
      <c r="BS740" s="33">
        <f>-VLOOKUP($A740,'pl-data'!$A:$BR,38+BS$3)</f>
        <v>0</v>
      </c>
      <c r="BT740" s="33">
        <f>-VLOOKUP($A740,'pl-data'!$A:$BR,23+BT$3)</f>
        <v>0</v>
      </c>
      <c r="BU740" s="34" t="str">
        <f t="shared" si="1798"/>
        <v>n/a</v>
      </c>
      <c r="BV740" s="34" t="str">
        <f t="shared" si="1799"/>
        <v>n/a</v>
      </c>
      <c r="BX740" s="33">
        <f t="shared" si="1802"/>
        <v>0</v>
      </c>
      <c r="BY740" s="33">
        <f t="shared" si="1803"/>
        <v>0</v>
      </c>
      <c r="BZ740" s="33">
        <f t="shared" si="1804"/>
        <v>0</v>
      </c>
      <c r="CA740" s="34" t="str">
        <f t="shared" si="1800"/>
        <v>n/a</v>
      </c>
      <c r="CB740" s="34" t="str">
        <f t="shared" si="1801"/>
        <v>n/a</v>
      </c>
    </row>
    <row r="741" spans="1:80" hidden="1" outlineLevel="1" x14ac:dyDescent="0.2">
      <c r="A741" s="49">
        <v>2204</v>
      </c>
      <c r="B741" s="44" t="str">
        <f>+masterfile!D655</f>
        <v>2204 Körperschaftsteuererstattung Vorjahre</v>
      </c>
      <c r="D741" s="33">
        <f>-VLOOKUP($A741,'pl-data'!$A:$BR,8+D$3)</f>
        <v>0</v>
      </c>
      <c r="E741" s="33">
        <f>-VLOOKUP($A741,'pl-data'!$A:$BR,38+E$3)</f>
        <v>0</v>
      </c>
      <c r="F741" s="33">
        <f>-VLOOKUP($A741,'pl-data'!$A:$BR,23+F$3)</f>
        <v>0</v>
      </c>
      <c r="G741" s="34" t="str">
        <f t="shared" si="1765"/>
        <v>n/a</v>
      </c>
      <c r="H741" s="34" t="str">
        <f t="shared" si="1766"/>
        <v>n/a</v>
      </c>
      <c r="J741" s="33">
        <f>-VLOOKUP($A741,'pl-data'!$A:$BR,8+J$3)</f>
        <v>0</v>
      </c>
      <c r="K741" s="33">
        <f>-VLOOKUP($A741,'pl-data'!$A:$BR,38+K$3)</f>
        <v>0</v>
      </c>
      <c r="L741" s="33">
        <f>-VLOOKUP($A741,'pl-data'!$A:$BR,23+L$3)</f>
        <v>0</v>
      </c>
      <c r="M741" s="34" t="str">
        <f t="shared" si="1768"/>
        <v>n/a</v>
      </c>
      <c r="N741" s="34" t="str">
        <f t="shared" si="1769"/>
        <v>n/a</v>
      </c>
      <c r="P741" s="33">
        <f>-VLOOKUP($A741,'pl-data'!$A:$BR,8+P$3)</f>
        <v>0</v>
      </c>
      <c r="Q741" s="33">
        <f>-VLOOKUP($A741,'pl-data'!$A:$BR,38+Q$3)</f>
        <v>0</v>
      </c>
      <c r="R741" s="33">
        <f>-VLOOKUP($A741,'pl-data'!$A:$BR,23+R$3)</f>
        <v>0</v>
      </c>
      <c r="S741" s="34" t="str">
        <f t="shared" si="1771"/>
        <v>n/a</v>
      </c>
      <c r="T741" s="34" t="str">
        <f t="shared" si="1772"/>
        <v>n/a</v>
      </c>
      <c r="V741" s="33">
        <f>-VLOOKUP($A741,'pl-data'!$A:$BR,8+V$3)</f>
        <v>0</v>
      </c>
      <c r="W741" s="33">
        <f>-VLOOKUP($A741,'pl-data'!$A:$BR,38+W$3)</f>
        <v>0</v>
      </c>
      <c r="X741" s="33">
        <f>-VLOOKUP($A741,'pl-data'!$A:$BR,23+X$3)</f>
        <v>0</v>
      </c>
      <c r="Y741" s="34" t="str">
        <f t="shared" si="1774"/>
        <v>n/a</v>
      </c>
      <c r="Z741" s="34" t="str">
        <f t="shared" si="1775"/>
        <v>n/a</v>
      </c>
      <c r="AB741" s="33">
        <f>-VLOOKUP($A741,'pl-data'!$A:$BR,8+AB$3)</f>
        <v>0</v>
      </c>
      <c r="AC741" s="33">
        <f>-VLOOKUP($A741,'pl-data'!$A:$BR,38+AC$3)</f>
        <v>0</v>
      </c>
      <c r="AD741" s="33">
        <f>-VLOOKUP($A741,'pl-data'!$A:$BR,23+AD$3)</f>
        <v>0</v>
      </c>
      <c r="AE741" s="34" t="str">
        <f t="shared" si="1777"/>
        <v>n/a</v>
      </c>
      <c r="AF741" s="34" t="str">
        <f t="shared" si="1778"/>
        <v>n/a</v>
      </c>
      <c r="AH741" s="33">
        <f>-VLOOKUP($A741,'pl-data'!$A:$BR,8+AH$3)</f>
        <v>0</v>
      </c>
      <c r="AI741" s="33">
        <f>-VLOOKUP($A741,'pl-data'!$A:$BR,38+AI$3)</f>
        <v>0</v>
      </c>
      <c r="AJ741" s="33">
        <f>-VLOOKUP($A741,'pl-data'!$A:$BR,23+AJ$3)</f>
        <v>0</v>
      </c>
      <c r="AK741" s="34" t="str">
        <f t="shared" si="1780"/>
        <v>n/a</v>
      </c>
      <c r="AL741" s="34" t="str">
        <f t="shared" si="1781"/>
        <v>n/a</v>
      </c>
      <c r="AN741" s="33">
        <f>-VLOOKUP($A741,'pl-data'!$A:$BR,8+AN$3)</f>
        <v>0</v>
      </c>
      <c r="AO741" s="33">
        <f>-VLOOKUP($A741,'pl-data'!$A:$BR,38+AO$3)</f>
        <v>0</v>
      </c>
      <c r="AP741" s="33">
        <f>-VLOOKUP($A741,'pl-data'!$A:$BR,23+AP$3)</f>
        <v>0</v>
      </c>
      <c r="AQ741" s="34" t="str">
        <f t="shared" si="1783"/>
        <v>n/a</v>
      </c>
      <c r="AR741" s="34" t="str">
        <f t="shared" si="1784"/>
        <v>n/a</v>
      </c>
      <c r="AT741" s="33">
        <f>-VLOOKUP($A741,'pl-data'!$A:$BR,8+AT$3)</f>
        <v>0</v>
      </c>
      <c r="AU741" s="33">
        <f>-VLOOKUP($A741,'pl-data'!$A:$BR,38+AU$3)</f>
        <v>0</v>
      </c>
      <c r="AV741" s="33">
        <f>-VLOOKUP($A741,'pl-data'!$A:$BR,23+AV$3)</f>
        <v>0</v>
      </c>
      <c r="AW741" s="34" t="str">
        <f t="shared" si="1786"/>
        <v>n/a</v>
      </c>
      <c r="AX741" s="34" t="str">
        <f t="shared" si="1787"/>
        <v>n/a</v>
      </c>
      <c r="AZ741" s="33">
        <f>-VLOOKUP($A741,'pl-data'!$A:$BR,8+AZ$3)</f>
        <v>0</v>
      </c>
      <c r="BA741" s="33">
        <f>-VLOOKUP($A741,'pl-data'!$A:$BR,38+BA$3)</f>
        <v>0</v>
      </c>
      <c r="BB741" s="33">
        <f>-VLOOKUP($A741,'pl-data'!$A:$BR,23+BB$3)</f>
        <v>0</v>
      </c>
      <c r="BC741" s="34" t="str">
        <f t="shared" si="1789"/>
        <v>n/a</v>
      </c>
      <c r="BD741" s="34" t="str">
        <f t="shared" si="1790"/>
        <v>n/a</v>
      </c>
      <c r="BF741" s="33">
        <f>-VLOOKUP($A741,'pl-data'!$A:$BR,8+BF$3)</f>
        <v>0</v>
      </c>
      <c r="BG741" s="33">
        <f>-VLOOKUP($A741,'pl-data'!$A:$BR,38+BG$3)</f>
        <v>0</v>
      </c>
      <c r="BH741" s="33">
        <f>-VLOOKUP($A741,'pl-data'!$A:$BR,23+BH$3)</f>
        <v>0</v>
      </c>
      <c r="BI741" s="34" t="str">
        <f t="shared" si="1792"/>
        <v>n/a</v>
      </c>
      <c r="BJ741" s="34" t="str">
        <f t="shared" si="1793"/>
        <v>n/a</v>
      </c>
      <c r="BL741" s="33">
        <f>-VLOOKUP($A741,'pl-data'!$A:$BR,8+BL$3)</f>
        <v>0</v>
      </c>
      <c r="BM741" s="33">
        <f>-VLOOKUP($A741,'pl-data'!$A:$BR,38+BM$3)</f>
        <v>0</v>
      </c>
      <c r="BN741" s="33">
        <f>-VLOOKUP($A741,'pl-data'!$A:$BR,23+BN$3)</f>
        <v>0</v>
      </c>
      <c r="BO741" s="34" t="str">
        <f t="shared" si="1795"/>
        <v>n/a</v>
      </c>
      <c r="BP741" s="34" t="str">
        <f t="shared" si="1796"/>
        <v>n/a</v>
      </c>
      <c r="BR741" s="33">
        <f>-VLOOKUP($A741,'pl-data'!$A:$BR,8+BR$3)</f>
        <v>0</v>
      </c>
      <c r="BS741" s="33">
        <f>-VLOOKUP($A741,'pl-data'!$A:$BR,38+BS$3)</f>
        <v>0</v>
      </c>
      <c r="BT741" s="33">
        <f>-VLOOKUP($A741,'pl-data'!$A:$BR,23+BT$3)</f>
        <v>0</v>
      </c>
      <c r="BU741" s="34" t="str">
        <f t="shared" si="1798"/>
        <v>n/a</v>
      </c>
      <c r="BV741" s="34" t="str">
        <f t="shared" si="1799"/>
        <v>n/a</v>
      </c>
      <c r="BX741" s="33">
        <f t="shared" si="1802"/>
        <v>0</v>
      </c>
      <c r="BY741" s="33">
        <f t="shared" si="1803"/>
        <v>0</v>
      </c>
      <c r="BZ741" s="33">
        <f t="shared" si="1804"/>
        <v>0</v>
      </c>
      <c r="CA741" s="34" t="str">
        <f t="shared" si="1800"/>
        <v>n/a</v>
      </c>
      <c r="CB741" s="34" t="str">
        <f t="shared" si="1801"/>
        <v>n/a</v>
      </c>
    </row>
    <row r="742" spans="1:80" hidden="1" outlineLevel="1" x14ac:dyDescent="0.2">
      <c r="A742" s="49">
        <v>2208</v>
      </c>
      <c r="B742" s="44" t="str">
        <f>+masterfile!D656</f>
        <v>2208 Solidaritätszuschlag</v>
      </c>
      <c r="D742" s="33">
        <f>-VLOOKUP($A742,'pl-data'!$A:$BR,8+D$3)</f>
        <v>0</v>
      </c>
      <c r="E742" s="33">
        <f>-VLOOKUP($A742,'pl-data'!$A:$BR,38+E$3)</f>
        <v>0</v>
      </c>
      <c r="F742" s="33">
        <f>-VLOOKUP($A742,'pl-data'!$A:$BR,23+F$3)</f>
        <v>0</v>
      </c>
      <c r="G742" s="34" t="str">
        <f t="shared" si="1765"/>
        <v>n/a</v>
      </c>
      <c r="H742" s="34" t="str">
        <f t="shared" si="1766"/>
        <v>n/a</v>
      </c>
      <c r="J742" s="33">
        <f>-VLOOKUP($A742,'pl-data'!$A:$BR,8+J$3)</f>
        <v>0</v>
      </c>
      <c r="K742" s="33">
        <f>-VLOOKUP($A742,'pl-data'!$A:$BR,38+K$3)</f>
        <v>0</v>
      </c>
      <c r="L742" s="33">
        <f>-VLOOKUP($A742,'pl-data'!$A:$BR,23+L$3)</f>
        <v>0</v>
      </c>
      <c r="M742" s="34" t="str">
        <f t="shared" si="1768"/>
        <v>n/a</v>
      </c>
      <c r="N742" s="34" t="str">
        <f t="shared" si="1769"/>
        <v>n/a</v>
      </c>
      <c r="P742" s="33">
        <f>-VLOOKUP($A742,'pl-data'!$A:$BR,8+P$3)</f>
        <v>0</v>
      </c>
      <c r="Q742" s="33">
        <f>-VLOOKUP($A742,'pl-data'!$A:$BR,38+Q$3)</f>
        <v>0</v>
      </c>
      <c r="R742" s="33">
        <f>-VLOOKUP($A742,'pl-data'!$A:$BR,23+R$3)</f>
        <v>0</v>
      </c>
      <c r="S742" s="34" t="str">
        <f t="shared" si="1771"/>
        <v>n/a</v>
      </c>
      <c r="T742" s="34" t="str">
        <f t="shared" si="1772"/>
        <v>n/a</v>
      </c>
      <c r="V742" s="33">
        <f>-VLOOKUP($A742,'pl-data'!$A:$BR,8+V$3)</f>
        <v>0</v>
      </c>
      <c r="W742" s="33">
        <f>-VLOOKUP($A742,'pl-data'!$A:$BR,38+W$3)</f>
        <v>0</v>
      </c>
      <c r="X742" s="33">
        <f>-VLOOKUP($A742,'pl-data'!$A:$BR,23+X$3)</f>
        <v>0</v>
      </c>
      <c r="Y742" s="34" t="str">
        <f t="shared" si="1774"/>
        <v>n/a</v>
      </c>
      <c r="Z742" s="34" t="str">
        <f t="shared" si="1775"/>
        <v>n/a</v>
      </c>
      <c r="AB742" s="33">
        <f>-VLOOKUP($A742,'pl-data'!$A:$BR,8+AB$3)</f>
        <v>0</v>
      </c>
      <c r="AC742" s="33">
        <f>-VLOOKUP($A742,'pl-data'!$A:$BR,38+AC$3)</f>
        <v>0</v>
      </c>
      <c r="AD742" s="33">
        <f>-VLOOKUP($A742,'pl-data'!$A:$BR,23+AD$3)</f>
        <v>0</v>
      </c>
      <c r="AE742" s="34" t="str">
        <f t="shared" si="1777"/>
        <v>n/a</v>
      </c>
      <c r="AF742" s="34" t="str">
        <f t="shared" si="1778"/>
        <v>n/a</v>
      </c>
      <c r="AH742" s="33">
        <f>-VLOOKUP($A742,'pl-data'!$A:$BR,8+AH$3)</f>
        <v>0</v>
      </c>
      <c r="AI742" s="33">
        <f>-VLOOKUP($A742,'pl-data'!$A:$BR,38+AI$3)</f>
        <v>0</v>
      </c>
      <c r="AJ742" s="33">
        <f>-VLOOKUP($A742,'pl-data'!$A:$BR,23+AJ$3)</f>
        <v>0</v>
      </c>
      <c r="AK742" s="34" t="str">
        <f t="shared" si="1780"/>
        <v>n/a</v>
      </c>
      <c r="AL742" s="34" t="str">
        <f t="shared" si="1781"/>
        <v>n/a</v>
      </c>
      <c r="AN742" s="33">
        <f>-VLOOKUP($A742,'pl-data'!$A:$BR,8+AN$3)</f>
        <v>0</v>
      </c>
      <c r="AO742" s="33">
        <f>-VLOOKUP($A742,'pl-data'!$A:$BR,38+AO$3)</f>
        <v>0</v>
      </c>
      <c r="AP742" s="33">
        <f>-VLOOKUP($A742,'pl-data'!$A:$BR,23+AP$3)</f>
        <v>0</v>
      </c>
      <c r="AQ742" s="34" t="str">
        <f t="shared" si="1783"/>
        <v>n/a</v>
      </c>
      <c r="AR742" s="34" t="str">
        <f t="shared" si="1784"/>
        <v>n/a</v>
      </c>
      <c r="AT742" s="33">
        <f>-VLOOKUP($A742,'pl-data'!$A:$BR,8+AT$3)</f>
        <v>0</v>
      </c>
      <c r="AU742" s="33">
        <f>-VLOOKUP($A742,'pl-data'!$A:$BR,38+AU$3)</f>
        <v>0</v>
      </c>
      <c r="AV742" s="33">
        <f>-VLOOKUP($A742,'pl-data'!$A:$BR,23+AV$3)</f>
        <v>0</v>
      </c>
      <c r="AW742" s="34" t="str">
        <f t="shared" si="1786"/>
        <v>n/a</v>
      </c>
      <c r="AX742" s="34" t="str">
        <f t="shared" si="1787"/>
        <v>n/a</v>
      </c>
      <c r="AZ742" s="33">
        <f>-VLOOKUP($A742,'pl-data'!$A:$BR,8+AZ$3)</f>
        <v>0</v>
      </c>
      <c r="BA742" s="33">
        <f>-VLOOKUP($A742,'pl-data'!$A:$BR,38+BA$3)</f>
        <v>0</v>
      </c>
      <c r="BB742" s="33">
        <f>-VLOOKUP($A742,'pl-data'!$A:$BR,23+BB$3)</f>
        <v>0</v>
      </c>
      <c r="BC742" s="34" t="str">
        <f t="shared" si="1789"/>
        <v>n/a</v>
      </c>
      <c r="BD742" s="34" t="str">
        <f t="shared" si="1790"/>
        <v>n/a</v>
      </c>
      <c r="BF742" s="33">
        <f>-VLOOKUP($A742,'pl-data'!$A:$BR,8+BF$3)</f>
        <v>0</v>
      </c>
      <c r="BG742" s="33">
        <f>-VLOOKUP($A742,'pl-data'!$A:$BR,38+BG$3)</f>
        <v>0</v>
      </c>
      <c r="BH742" s="33">
        <f>-VLOOKUP($A742,'pl-data'!$A:$BR,23+BH$3)</f>
        <v>0</v>
      </c>
      <c r="BI742" s="34" t="str">
        <f t="shared" si="1792"/>
        <v>n/a</v>
      </c>
      <c r="BJ742" s="34" t="str">
        <f t="shared" si="1793"/>
        <v>n/a</v>
      </c>
      <c r="BL742" s="33">
        <f>-VLOOKUP($A742,'pl-data'!$A:$BR,8+BL$3)</f>
        <v>0</v>
      </c>
      <c r="BM742" s="33">
        <f>-VLOOKUP($A742,'pl-data'!$A:$BR,38+BM$3)</f>
        <v>0</v>
      </c>
      <c r="BN742" s="33">
        <f>-VLOOKUP($A742,'pl-data'!$A:$BR,23+BN$3)</f>
        <v>0</v>
      </c>
      <c r="BO742" s="34" t="str">
        <f t="shared" si="1795"/>
        <v>n/a</v>
      </c>
      <c r="BP742" s="34" t="str">
        <f t="shared" si="1796"/>
        <v>n/a</v>
      </c>
      <c r="BR742" s="33">
        <f>-VLOOKUP($A742,'pl-data'!$A:$BR,8+BR$3)</f>
        <v>0</v>
      </c>
      <c r="BS742" s="33">
        <f>-VLOOKUP($A742,'pl-data'!$A:$BR,38+BS$3)</f>
        <v>0</v>
      </c>
      <c r="BT742" s="33">
        <f>-VLOOKUP($A742,'pl-data'!$A:$BR,23+BT$3)</f>
        <v>0</v>
      </c>
      <c r="BU742" s="34" t="str">
        <f t="shared" si="1798"/>
        <v>n/a</v>
      </c>
      <c r="BV742" s="34" t="str">
        <f t="shared" si="1799"/>
        <v>n/a</v>
      </c>
      <c r="BX742" s="33">
        <f t="shared" si="1802"/>
        <v>0</v>
      </c>
      <c r="BY742" s="33">
        <f t="shared" si="1803"/>
        <v>0</v>
      </c>
      <c r="BZ742" s="33">
        <f t="shared" si="1804"/>
        <v>0</v>
      </c>
      <c r="CA742" s="34" t="str">
        <f t="shared" si="1800"/>
        <v>n/a</v>
      </c>
      <c r="CB742" s="34" t="str">
        <f t="shared" si="1801"/>
        <v>n/a</v>
      </c>
    </row>
    <row r="743" spans="1:80" hidden="1" outlineLevel="1" x14ac:dyDescent="0.2">
      <c r="A743" s="49">
        <v>2209</v>
      </c>
      <c r="B743" s="44" t="str">
        <f>+masterfile!D657</f>
        <v>2209 Solidaritätszuschlag für Vorjahre</v>
      </c>
      <c r="D743" s="33">
        <f>-VLOOKUP($A743,'pl-data'!$A:$BR,8+D$3)</f>
        <v>0</v>
      </c>
      <c r="E743" s="33">
        <f>-VLOOKUP($A743,'pl-data'!$A:$BR,38+E$3)</f>
        <v>0</v>
      </c>
      <c r="F743" s="33">
        <f>-VLOOKUP($A743,'pl-data'!$A:$BR,23+F$3)</f>
        <v>0</v>
      </c>
      <c r="G743" s="34" t="str">
        <f t="shared" si="1765"/>
        <v>n/a</v>
      </c>
      <c r="H743" s="34" t="str">
        <f t="shared" si="1766"/>
        <v>n/a</v>
      </c>
      <c r="J743" s="33">
        <f>-VLOOKUP($A743,'pl-data'!$A:$BR,8+J$3)</f>
        <v>0</v>
      </c>
      <c r="K743" s="33">
        <f>-VLOOKUP($A743,'pl-data'!$A:$BR,38+K$3)</f>
        <v>0</v>
      </c>
      <c r="L743" s="33">
        <f>-VLOOKUP($A743,'pl-data'!$A:$BR,23+L$3)</f>
        <v>0</v>
      </c>
      <c r="M743" s="34" t="str">
        <f t="shared" si="1768"/>
        <v>n/a</v>
      </c>
      <c r="N743" s="34" t="str">
        <f t="shared" si="1769"/>
        <v>n/a</v>
      </c>
      <c r="P743" s="33">
        <f>-VLOOKUP($A743,'pl-data'!$A:$BR,8+P$3)</f>
        <v>0</v>
      </c>
      <c r="Q743" s="33">
        <f>-VLOOKUP($A743,'pl-data'!$A:$BR,38+Q$3)</f>
        <v>0</v>
      </c>
      <c r="R743" s="33">
        <f>-VLOOKUP($A743,'pl-data'!$A:$BR,23+R$3)</f>
        <v>0</v>
      </c>
      <c r="S743" s="34" t="str">
        <f t="shared" si="1771"/>
        <v>n/a</v>
      </c>
      <c r="T743" s="34" t="str">
        <f t="shared" si="1772"/>
        <v>n/a</v>
      </c>
      <c r="V743" s="33">
        <f>-VLOOKUP($A743,'pl-data'!$A:$BR,8+V$3)</f>
        <v>0</v>
      </c>
      <c r="W743" s="33">
        <f>-VLOOKUP($A743,'pl-data'!$A:$BR,38+W$3)</f>
        <v>0</v>
      </c>
      <c r="X743" s="33">
        <f>-VLOOKUP($A743,'pl-data'!$A:$BR,23+X$3)</f>
        <v>0</v>
      </c>
      <c r="Y743" s="34" t="str">
        <f t="shared" si="1774"/>
        <v>n/a</v>
      </c>
      <c r="Z743" s="34" t="str">
        <f t="shared" si="1775"/>
        <v>n/a</v>
      </c>
      <c r="AB743" s="33">
        <f>-VLOOKUP($A743,'pl-data'!$A:$BR,8+AB$3)</f>
        <v>0</v>
      </c>
      <c r="AC743" s="33">
        <f>-VLOOKUP($A743,'pl-data'!$A:$BR,38+AC$3)</f>
        <v>0</v>
      </c>
      <c r="AD743" s="33">
        <f>-VLOOKUP($A743,'pl-data'!$A:$BR,23+AD$3)</f>
        <v>0</v>
      </c>
      <c r="AE743" s="34" t="str">
        <f t="shared" si="1777"/>
        <v>n/a</v>
      </c>
      <c r="AF743" s="34" t="str">
        <f t="shared" si="1778"/>
        <v>n/a</v>
      </c>
      <c r="AH743" s="33">
        <f>-VLOOKUP($A743,'pl-data'!$A:$BR,8+AH$3)</f>
        <v>0</v>
      </c>
      <c r="AI743" s="33">
        <f>-VLOOKUP($A743,'pl-data'!$A:$BR,38+AI$3)</f>
        <v>0</v>
      </c>
      <c r="AJ743" s="33">
        <f>-VLOOKUP($A743,'pl-data'!$A:$BR,23+AJ$3)</f>
        <v>0</v>
      </c>
      <c r="AK743" s="34" t="str">
        <f t="shared" si="1780"/>
        <v>n/a</v>
      </c>
      <c r="AL743" s="34" t="str">
        <f t="shared" si="1781"/>
        <v>n/a</v>
      </c>
      <c r="AN743" s="33">
        <f>-VLOOKUP($A743,'pl-data'!$A:$BR,8+AN$3)</f>
        <v>0</v>
      </c>
      <c r="AO743" s="33">
        <f>-VLOOKUP($A743,'pl-data'!$A:$BR,38+AO$3)</f>
        <v>0</v>
      </c>
      <c r="AP743" s="33">
        <f>-VLOOKUP($A743,'pl-data'!$A:$BR,23+AP$3)</f>
        <v>0</v>
      </c>
      <c r="AQ743" s="34" t="str">
        <f t="shared" si="1783"/>
        <v>n/a</v>
      </c>
      <c r="AR743" s="34" t="str">
        <f t="shared" si="1784"/>
        <v>n/a</v>
      </c>
      <c r="AT743" s="33">
        <f>-VLOOKUP($A743,'pl-data'!$A:$BR,8+AT$3)</f>
        <v>0</v>
      </c>
      <c r="AU743" s="33">
        <f>-VLOOKUP($A743,'pl-data'!$A:$BR,38+AU$3)</f>
        <v>0</v>
      </c>
      <c r="AV743" s="33">
        <f>-VLOOKUP($A743,'pl-data'!$A:$BR,23+AV$3)</f>
        <v>0</v>
      </c>
      <c r="AW743" s="34" t="str">
        <f t="shared" si="1786"/>
        <v>n/a</v>
      </c>
      <c r="AX743" s="34" t="str">
        <f t="shared" si="1787"/>
        <v>n/a</v>
      </c>
      <c r="AZ743" s="33">
        <f>-VLOOKUP($A743,'pl-data'!$A:$BR,8+AZ$3)</f>
        <v>0</v>
      </c>
      <c r="BA743" s="33">
        <f>-VLOOKUP($A743,'pl-data'!$A:$BR,38+BA$3)</f>
        <v>0</v>
      </c>
      <c r="BB743" s="33">
        <f>-VLOOKUP($A743,'pl-data'!$A:$BR,23+BB$3)</f>
        <v>0</v>
      </c>
      <c r="BC743" s="34" t="str">
        <f t="shared" si="1789"/>
        <v>n/a</v>
      </c>
      <c r="BD743" s="34" t="str">
        <f t="shared" si="1790"/>
        <v>n/a</v>
      </c>
      <c r="BF743" s="33">
        <f>-VLOOKUP($A743,'pl-data'!$A:$BR,8+BF$3)</f>
        <v>0</v>
      </c>
      <c r="BG743" s="33">
        <f>-VLOOKUP($A743,'pl-data'!$A:$BR,38+BG$3)</f>
        <v>0</v>
      </c>
      <c r="BH743" s="33">
        <f>-VLOOKUP($A743,'pl-data'!$A:$BR,23+BH$3)</f>
        <v>0</v>
      </c>
      <c r="BI743" s="34" t="str">
        <f t="shared" si="1792"/>
        <v>n/a</v>
      </c>
      <c r="BJ743" s="34" t="str">
        <f t="shared" si="1793"/>
        <v>n/a</v>
      </c>
      <c r="BL743" s="33">
        <f>-VLOOKUP($A743,'pl-data'!$A:$BR,8+BL$3)</f>
        <v>0</v>
      </c>
      <c r="BM743" s="33">
        <f>-VLOOKUP($A743,'pl-data'!$A:$BR,38+BM$3)</f>
        <v>0</v>
      </c>
      <c r="BN743" s="33">
        <f>-VLOOKUP($A743,'pl-data'!$A:$BR,23+BN$3)</f>
        <v>0</v>
      </c>
      <c r="BO743" s="34" t="str">
        <f t="shared" si="1795"/>
        <v>n/a</v>
      </c>
      <c r="BP743" s="34" t="str">
        <f t="shared" si="1796"/>
        <v>n/a</v>
      </c>
      <c r="BR743" s="33">
        <f>-VLOOKUP($A743,'pl-data'!$A:$BR,8+BR$3)</f>
        <v>0</v>
      </c>
      <c r="BS743" s="33">
        <f>-VLOOKUP($A743,'pl-data'!$A:$BR,38+BS$3)</f>
        <v>0</v>
      </c>
      <c r="BT743" s="33">
        <f>-VLOOKUP($A743,'pl-data'!$A:$BR,23+BT$3)</f>
        <v>0</v>
      </c>
      <c r="BU743" s="34" t="str">
        <f t="shared" si="1798"/>
        <v>n/a</v>
      </c>
      <c r="BV743" s="34" t="str">
        <f t="shared" si="1799"/>
        <v>n/a</v>
      </c>
      <c r="BX743" s="33">
        <f t="shared" si="1802"/>
        <v>0</v>
      </c>
      <c r="BY743" s="33">
        <f t="shared" si="1803"/>
        <v>0</v>
      </c>
      <c r="BZ743" s="33">
        <f t="shared" si="1804"/>
        <v>0</v>
      </c>
      <c r="CA743" s="34" t="str">
        <f t="shared" si="1800"/>
        <v>n/a</v>
      </c>
      <c r="CB743" s="34" t="str">
        <f t="shared" si="1801"/>
        <v>n/a</v>
      </c>
    </row>
    <row r="744" spans="1:80" hidden="1" outlineLevel="1" x14ac:dyDescent="0.2">
      <c r="A744" s="49">
        <v>2210</v>
      </c>
      <c r="B744" s="44" t="str">
        <f>+masterfile!D658</f>
        <v>2210 Solidaritätszuschl.-Erstattung Vorjahre</v>
      </c>
      <c r="D744" s="33">
        <f>-VLOOKUP($A744,'pl-data'!$A:$BR,8+D$3)</f>
        <v>0</v>
      </c>
      <c r="E744" s="33">
        <f>-VLOOKUP($A744,'pl-data'!$A:$BR,38+E$3)</f>
        <v>0</v>
      </c>
      <c r="F744" s="33">
        <f>-VLOOKUP($A744,'pl-data'!$A:$BR,23+F$3)</f>
        <v>0</v>
      </c>
      <c r="G744" s="34" t="str">
        <f t="shared" si="1765"/>
        <v>n/a</v>
      </c>
      <c r="H744" s="34" t="str">
        <f t="shared" si="1766"/>
        <v>n/a</v>
      </c>
      <c r="J744" s="33">
        <f>-VLOOKUP($A744,'pl-data'!$A:$BR,8+J$3)</f>
        <v>0</v>
      </c>
      <c r="K744" s="33">
        <f>-VLOOKUP($A744,'pl-data'!$A:$BR,38+K$3)</f>
        <v>0</v>
      </c>
      <c r="L744" s="33">
        <f>-VLOOKUP($A744,'pl-data'!$A:$BR,23+L$3)</f>
        <v>0</v>
      </c>
      <c r="M744" s="34" t="str">
        <f t="shared" si="1768"/>
        <v>n/a</v>
      </c>
      <c r="N744" s="34" t="str">
        <f t="shared" si="1769"/>
        <v>n/a</v>
      </c>
      <c r="P744" s="33">
        <f>-VLOOKUP($A744,'pl-data'!$A:$BR,8+P$3)</f>
        <v>0</v>
      </c>
      <c r="Q744" s="33">
        <f>-VLOOKUP($A744,'pl-data'!$A:$BR,38+Q$3)</f>
        <v>0</v>
      </c>
      <c r="R744" s="33">
        <f>-VLOOKUP($A744,'pl-data'!$A:$BR,23+R$3)</f>
        <v>0</v>
      </c>
      <c r="S744" s="34" t="str">
        <f t="shared" si="1771"/>
        <v>n/a</v>
      </c>
      <c r="T744" s="34" t="str">
        <f t="shared" si="1772"/>
        <v>n/a</v>
      </c>
      <c r="V744" s="33">
        <f>-VLOOKUP($A744,'pl-data'!$A:$BR,8+V$3)</f>
        <v>0</v>
      </c>
      <c r="W744" s="33">
        <f>-VLOOKUP($A744,'pl-data'!$A:$BR,38+W$3)</f>
        <v>0</v>
      </c>
      <c r="X744" s="33">
        <f>-VLOOKUP($A744,'pl-data'!$A:$BR,23+X$3)</f>
        <v>0</v>
      </c>
      <c r="Y744" s="34" t="str">
        <f t="shared" si="1774"/>
        <v>n/a</v>
      </c>
      <c r="Z744" s="34" t="str">
        <f t="shared" si="1775"/>
        <v>n/a</v>
      </c>
      <c r="AB744" s="33">
        <f>-VLOOKUP($A744,'pl-data'!$A:$BR,8+AB$3)</f>
        <v>0</v>
      </c>
      <c r="AC744" s="33">
        <f>-VLOOKUP($A744,'pl-data'!$A:$BR,38+AC$3)</f>
        <v>0</v>
      </c>
      <c r="AD744" s="33">
        <f>-VLOOKUP($A744,'pl-data'!$A:$BR,23+AD$3)</f>
        <v>0</v>
      </c>
      <c r="AE744" s="34" t="str">
        <f t="shared" si="1777"/>
        <v>n/a</v>
      </c>
      <c r="AF744" s="34" t="str">
        <f t="shared" si="1778"/>
        <v>n/a</v>
      </c>
      <c r="AH744" s="33">
        <f>-VLOOKUP($A744,'pl-data'!$A:$BR,8+AH$3)</f>
        <v>0</v>
      </c>
      <c r="AI744" s="33">
        <f>-VLOOKUP($A744,'pl-data'!$A:$BR,38+AI$3)</f>
        <v>0</v>
      </c>
      <c r="AJ744" s="33">
        <f>-VLOOKUP($A744,'pl-data'!$A:$BR,23+AJ$3)</f>
        <v>0</v>
      </c>
      <c r="AK744" s="34" t="str">
        <f t="shared" si="1780"/>
        <v>n/a</v>
      </c>
      <c r="AL744" s="34" t="str">
        <f t="shared" si="1781"/>
        <v>n/a</v>
      </c>
      <c r="AN744" s="33">
        <f>-VLOOKUP($A744,'pl-data'!$A:$BR,8+AN$3)</f>
        <v>0</v>
      </c>
      <c r="AO744" s="33">
        <f>-VLOOKUP($A744,'pl-data'!$A:$BR,38+AO$3)</f>
        <v>0</v>
      </c>
      <c r="AP744" s="33">
        <f>-VLOOKUP($A744,'pl-data'!$A:$BR,23+AP$3)</f>
        <v>0</v>
      </c>
      <c r="AQ744" s="34" t="str">
        <f t="shared" si="1783"/>
        <v>n/a</v>
      </c>
      <c r="AR744" s="34" t="str">
        <f t="shared" si="1784"/>
        <v>n/a</v>
      </c>
      <c r="AT744" s="33">
        <f>-VLOOKUP($A744,'pl-data'!$A:$BR,8+AT$3)</f>
        <v>0</v>
      </c>
      <c r="AU744" s="33">
        <f>-VLOOKUP($A744,'pl-data'!$A:$BR,38+AU$3)</f>
        <v>0</v>
      </c>
      <c r="AV744" s="33">
        <f>-VLOOKUP($A744,'pl-data'!$A:$BR,23+AV$3)</f>
        <v>0</v>
      </c>
      <c r="AW744" s="34" t="str">
        <f t="shared" si="1786"/>
        <v>n/a</v>
      </c>
      <c r="AX744" s="34" t="str">
        <f t="shared" si="1787"/>
        <v>n/a</v>
      </c>
      <c r="AZ744" s="33">
        <f>-VLOOKUP($A744,'pl-data'!$A:$BR,8+AZ$3)</f>
        <v>0</v>
      </c>
      <c r="BA744" s="33">
        <f>-VLOOKUP($A744,'pl-data'!$A:$BR,38+BA$3)</f>
        <v>0</v>
      </c>
      <c r="BB744" s="33">
        <f>-VLOOKUP($A744,'pl-data'!$A:$BR,23+BB$3)</f>
        <v>0</v>
      </c>
      <c r="BC744" s="34" t="str">
        <f t="shared" si="1789"/>
        <v>n/a</v>
      </c>
      <c r="BD744" s="34" t="str">
        <f t="shared" si="1790"/>
        <v>n/a</v>
      </c>
      <c r="BF744" s="33">
        <f>-VLOOKUP($A744,'pl-data'!$A:$BR,8+BF$3)</f>
        <v>0</v>
      </c>
      <c r="BG744" s="33">
        <f>-VLOOKUP($A744,'pl-data'!$A:$BR,38+BG$3)</f>
        <v>0</v>
      </c>
      <c r="BH744" s="33">
        <f>-VLOOKUP($A744,'pl-data'!$A:$BR,23+BH$3)</f>
        <v>0</v>
      </c>
      <c r="BI744" s="34" t="str">
        <f t="shared" si="1792"/>
        <v>n/a</v>
      </c>
      <c r="BJ744" s="34" t="str">
        <f t="shared" si="1793"/>
        <v>n/a</v>
      </c>
      <c r="BL744" s="33">
        <f>-VLOOKUP($A744,'pl-data'!$A:$BR,8+BL$3)</f>
        <v>0</v>
      </c>
      <c r="BM744" s="33">
        <f>-VLOOKUP($A744,'pl-data'!$A:$BR,38+BM$3)</f>
        <v>0</v>
      </c>
      <c r="BN744" s="33">
        <f>-VLOOKUP($A744,'pl-data'!$A:$BR,23+BN$3)</f>
        <v>0</v>
      </c>
      <c r="BO744" s="34" t="str">
        <f t="shared" si="1795"/>
        <v>n/a</v>
      </c>
      <c r="BP744" s="34" t="str">
        <f t="shared" si="1796"/>
        <v>n/a</v>
      </c>
      <c r="BR744" s="33">
        <f>-VLOOKUP($A744,'pl-data'!$A:$BR,8+BR$3)</f>
        <v>0</v>
      </c>
      <c r="BS744" s="33">
        <f>-VLOOKUP($A744,'pl-data'!$A:$BR,38+BS$3)</f>
        <v>0</v>
      </c>
      <c r="BT744" s="33">
        <f>-VLOOKUP($A744,'pl-data'!$A:$BR,23+BT$3)</f>
        <v>0</v>
      </c>
      <c r="BU744" s="34" t="str">
        <f t="shared" si="1798"/>
        <v>n/a</v>
      </c>
      <c r="BV744" s="34" t="str">
        <f t="shared" si="1799"/>
        <v>n/a</v>
      </c>
      <c r="BX744" s="33">
        <f t="shared" si="1802"/>
        <v>0</v>
      </c>
      <c r="BY744" s="33">
        <f t="shared" si="1803"/>
        <v>0</v>
      </c>
      <c r="BZ744" s="33">
        <f t="shared" si="1804"/>
        <v>0</v>
      </c>
      <c r="CA744" s="34" t="str">
        <f t="shared" si="1800"/>
        <v>n/a</v>
      </c>
      <c r="CB744" s="34" t="str">
        <f t="shared" si="1801"/>
        <v>n/a</v>
      </c>
    </row>
    <row r="745" spans="1:80" hidden="1" outlineLevel="1" x14ac:dyDescent="0.2">
      <c r="A745" s="49">
        <v>2213</v>
      </c>
      <c r="B745" s="44" t="str">
        <f>+masterfile!D659</f>
        <v>2213 Kapitalertragsteuer 25 % (KapG)</v>
      </c>
      <c r="D745" s="33">
        <f>-VLOOKUP($A745,'pl-data'!$A:$BR,8+D$3)</f>
        <v>0</v>
      </c>
      <c r="E745" s="33">
        <f>-VLOOKUP($A745,'pl-data'!$A:$BR,38+E$3)</f>
        <v>0</v>
      </c>
      <c r="F745" s="33">
        <f>-VLOOKUP($A745,'pl-data'!$A:$BR,23+F$3)</f>
        <v>0</v>
      </c>
      <c r="G745" s="34" t="str">
        <f t="shared" si="1765"/>
        <v>n/a</v>
      </c>
      <c r="H745" s="34" t="str">
        <f t="shared" si="1766"/>
        <v>n/a</v>
      </c>
      <c r="J745" s="33">
        <f>-VLOOKUP($A745,'pl-data'!$A:$BR,8+J$3)</f>
        <v>0</v>
      </c>
      <c r="K745" s="33">
        <f>-VLOOKUP($A745,'pl-data'!$A:$BR,38+K$3)</f>
        <v>0</v>
      </c>
      <c r="L745" s="33">
        <f>-VLOOKUP($A745,'pl-data'!$A:$BR,23+L$3)</f>
        <v>0</v>
      </c>
      <c r="M745" s="34" t="str">
        <f t="shared" si="1768"/>
        <v>n/a</v>
      </c>
      <c r="N745" s="34" t="str">
        <f t="shared" si="1769"/>
        <v>n/a</v>
      </c>
      <c r="P745" s="33">
        <f>-VLOOKUP($A745,'pl-data'!$A:$BR,8+P$3)</f>
        <v>0</v>
      </c>
      <c r="Q745" s="33">
        <f>-VLOOKUP($A745,'pl-data'!$A:$BR,38+Q$3)</f>
        <v>0</v>
      </c>
      <c r="R745" s="33">
        <f>-VLOOKUP($A745,'pl-data'!$A:$BR,23+R$3)</f>
        <v>0</v>
      </c>
      <c r="S745" s="34" t="str">
        <f t="shared" si="1771"/>
        <v>n/a</v>
      </c>
      <c r="T745" s="34" t="str">
        <f t="shared" si="1772"/>
        <v>n/a</v>
      </c>
      <c r="V745" s="33">
        <f>-VLOOKUP($A745,'pl-data'!$A:$BR,8+V$3)</f>
        <v>0</v>
      </c>
      <c r="W745" s="33">
        <f>-VLOOKUP($A745,'pl-data'!$A:$BR,38+W$3)</f>
        <v>0</v>
      </c>
      <c r="X745" s="33">
        <f>-VLOOKUP($A745,'pl-data'!$A:$BR,23+X$3)</f>
        <v>0</v>
      </c>
      <c r="Y745" s="34" t="str">
        <f t="shared" si="1774"/>
        <v>n/a</v>
      </c>
      <c r="Z745" s="34" t="str">
        <f t="shared" si="1775"/>
        <v>n/a</v>
      </c>
      <c r="AB745" s="33">
        <f>-VLOOKUP($A745,'pl-data'!$A:$BR,8+AB$3)</f>
        <v>0</v>
      </c>
      <c r="AC745" s="33">
        <f>-VLOOKUP($A745,'pl-data'!$A:$BR,38+AC$3)</f>
        <v>0</v>
      </c>
      <c r="AD745" s="33">
        <f>-VLOOKUP($A745,'pl-data'!$A:$BR,23+AD$3)</f>
        <v>0</v>
      </c>
      <c r="AE745" s="34" t="str">
        <f t="shared" si="1777"/>
        <v>n/a</v>
      </c>
      <c r="AF745" s="34" t="str">
        <f t="shared" si="1778"/>
        <v>n/a</v>
      </c>
      <c r="AH745" s="33">
        <f>-VLOOKUP($A745,'pl-data'!$A:$BR,8+AH$3)</f>
        <v>0</v>
      </c>
      <c r="AI745" s="33">
        <f>-VLOOKUP($A745,'pl-data'!$A:$BR,38+AI$3)</f>
        <v>0</v>
      </c>
      <c r="AJ745" s="33">
        <f>-VLOOKUP($A745,'pl-data'!$A:$BR,23+AJ$3)</f>
        <v>0</v>
      </c>
      <c r="AK745" s="34" t="str">
        <f t="shared" si="1780"/>
        <v>n/a</v>
      </c>
      <c r="AL745" s="34" t="str">
        <f t="shared" si="1781"/>
        <v>n/a</v>
      </c>
      <c r="AN745" s="33">
        <f>-VLOOKUP($A745,'pl-data'!$A:$BR,8+AN$3)</f>
        <v>0</v>
      </c>
      <c r="AO745" s="33">
        <f>-VLOOKUP($A745,'pl-data'!$A:$BR,38+AO$3)</f>
        <v>0</v>
      </c>
      <c r="AP745" s="33">
        <f>-VLOOKUP($A745,'pl-data'!$A:$BR,23+AP$3)</f>
        <v>0</v>
      </c>
      <c r="AQ745" s="34" t="str">
        <f t="shared" si="1783"/>
        <v>n/a</v>
      </c>
      <c r="AR745" s="34" t="str">
        <f t="shared" si="1784"/>
        <v>n/a</v>
      </c>
      <c r="AT745" s="33">
        <f>-VLOOKUP($A745,'pl-data'!$A:$BR,8+AT$3)</f>
        <v>0</v>
      </c>
      <c r="AU745" s="33">
        <f>-VLOOKUP($A745,'pl-data'!$A:$BR,38+AU$3)</f>
        <v>0</v>
      </c>
      <c r="AV745" s="33">
        <f>-VLOOKUP($A745,'pl-data'!$A:$BR,23+AV$3)</f>
        <v>0</v>
      </c>
      <c r="AW745" s="34" t="str">
        <f t="shared" si="1786"/>
        <v>n/a</v>
      </c>
      <c r="AX745" s="34" t="str">
        <f t="shared" si="1787"/>
        <v>n/a</v>
      </c>
      <c r="AZ745" s="33">
        <f>-VLOOKUP($A745,'pl-data'!$A:$BR,8+AZ$3)</f>
        <v>0</v>
      </c>
      <c r="BA745" s="33">
        <f>-VLOOKUP($A745,'pl-data'!$A:$BR,38+BA$3)</f>
        <v>0</v>
      </c>
      <c r="BB745" s="33">
        <f>-VLOOKUP($A745,'pl-data'!$A:$BR,23+BB$3)</f>
        <v>0</v>
      </c>
      <c r="BC745" s="34" t="str">
        <f t="shared" si="1789"/>
        <v>n/a</v>
      </c>
      <c r="BD745" s="34" t="str">
        <f t="shared" si="1790"/>
        <v>n/a</v>
      </c>
      <c r="BF745" s="33">
        <f>-VLOOKUP($A745,'pl-data'!$A:$BR,8+BF$3)</f>
        <v>0</v>
      </c>
      <c r="BG745" s="33">
        <f>-VLOOKUP($A745,'pl-data'!$A:$BR,38+BG$3)</f>
        <v>0</v>
      </c>
      <c r="BH745" s="33">
        <f>-VLOOKUP($A745,'pl-data'!$A:$BR,23+BH$3)</f>
        <v>0</v>
      </c>
      <c r="BI745" s="34" t="str">
        <f t="shared" si="1792"/>
        <v>n/a</v>
      </c>
      <c r="BJ745" s="34" t="str">
        <f t="shared" si="1793"/>
        <v>n/a</v>
      </c>
      <c r="BL745" s="33">
        <f>-VLOOKUP($A745,'pl-data'!$A:$BR,8+BL$3)</f>
        <v>0</v>
      </c>
      <c r="BM745" s="33">
        <f>-VLOOKUP($A745,'pl-data'!$A:$BR,38+BM$3)</f>
        <v>0</v>
      </c>
      <c r="BN745" s="33">
        <f>-VLOOKUP($A745,'pl-data'!$A:$BR,23+BN$3)</f>
        <v>0</v>
      </c>
      <c r="BO745" s="34" t="str">
        <f t="shared" si="1795"/>
        <v>n/a</v>
      </c>
      <c r="BP745" s="34" t="str">
        <f t="shared" si="1796"/>
        <v>n/a</v>
      </c>
      <c r="BR745" s="33">
        <f>-VLOOKUP($A745,'pl-data'!$A:$BR,8+BR$3)</f>
        <v>0</v>
      </c>
      <c r="BS745" s="33">
        <f>-VLOOKUP($A745,'pl-data'!$A:$BR,38+BS$3)</f>
        <v>0</v>
      </c>
      <c r="BT745" s="33">
        <f>-VLOOKUP($A745,'pl-data'!$A:$BR,23+BT$3)</f>
        <v>0</v>
      </c>
      <c r="BU745" s="34" t="str">
        <f t="shared" si="1798"/>
        <v>n/a</v>
      </c>
      <c r="BV745" s="34" t="str">
        <f t="shared" si="1799"/>
        <v>n/a</v>
      </c>
      <c r="BX745" s="33">
        <f t="shared" si="1802"/>
        <v>0</v>
      </c>
      <c r="BY745" s="33">
        <f t="shared" si="1803"/>
        <v>0</v>
      </c>
      <c r="BZ745" s="33">
        <f t="shared" si="1804"/>
        <v>0</v>
      </c>
      <c r="CA745" s="34" t="str">
        <f t="shared" si="1800"/>
        <v>n/a</v>
      </c>
      <c r="CB745" s="34" t="str">
        <f t="shared" si="1801"/>
        <v>n/a</v>
      </c>
    </row>
    <row r="746" spans="1:80" hidden="1" outlineLevel="1" x14ac:dyDescent="0.2">
      <c r="A746" s="49">
        <v>2216</v>
      </c>
      <c r="B746" s="44" t="str">
        <f>+masterfile!D660</f>
        <v>2216 SolZ auf Kapitalertragsteuer 25 % (KapG)</v>
      </c>
      <c r="D746" s="33">
        <f>-VLOOKUP($A746,'pl-data'!$A:$BR,8+D$3)</f>
        <v>0</v>
      </c>
      <c r="E746" s="33">
        <f>-VLOOKUP($A746,'pl-data'!$A:$BR,38+E$3)</f>
        <v>0</v>
      </c>
      <c r="F746" s="33">
        <f>-VLOOKUP($A746,'pl-data'!$A:$BR,23+F$3)</f>
        <v>0</v>
      </c>
      <c r="G746" s="34" t="str">
        <f t="shared" si="1765"/>
        <v>n/a</v>
      </c>
      <c r="H746" s="34" t="str">
        <f t="shared" si="1766"/>
        <v>n/a</v>
      </c>
      <c r="J746" s="33">
        <f>-VLOOKUP($A746,'pl-data'!$A:$BR,8+J$3)</f>
        <v>0</v>
      </c>
      <c r="K746" s="33">
        <f>-VLOOKUP($A746,'pl-data'!$A:$BR,38+K$3)</f>
        <v>0</v>
      </c>
      <c r="L746" s="33">
        <f>-VLOOKUP($A746,'pl-data'!$A:$BR,23+L$3)</f>
        <v>0</v>
      </c>
      <c r="M746" s="34" t="str">
        <f t="shared" si="1768"/>
        <v>n/a</v>
      </c>
      <c r="N746" s="34" t="str">
        <f t="shared" si="1769"/>
        <v>n/a</v>
      </c>
      <c r="P746" s="33">
        <f>-VLOOKUP($A746,'pl-data'!$A:$BR,8+P$3)</f>
        <v>0</v>
      </c>
      <c r="Q746" s="33">
        <f>-VLOOKUP($A746,'pl-data'!$A:$BR,38+Q$3)</f>
        <v>0</v>
      </c>
      <c r="R746" s="33">
        <f>-VLOOKUP($A746,'pl-data'!$A:$BR,23+R$3)</f>
        <v>0</v>
      </c>
      <c r="S746" s="34" t="str">
        <f t="shared" si="1771"/>
        <v>n/a</v>
      </c>
      <c r="T746" s="34" t="str">
        <f t="shared" si="1772"/>
        <v>n/a</v>
      </c>
      <c r="V746" s="33">
        <f>-VLOOKUP($A746,'pl-data'!$A:$BR,8+V$3)</f>
        <v>0</v>
      </c>
      <c r="W746" s="33">
        <f>-VLOOKUP($A746,'pl-data'!$A:$BR,38+W$3)</f>
        <v>0</v>
      </c>
      <c r="X746" s="33">
        <f>-VLOOKUP($A746,'pl-data'!$A:$BR,23+X$3)</f>
        <v>0</v>
      </c>
      <c r="Y746" s="34" t="str">
        <f t="shared" si="1774"/>
        <v>n/a</v>
      </c>
      <c r="Z746" s="34" t="str">
        <f t="shared" si="1775"/>
        <v>n/a</v>
      </c>
      <c r="AB746" s="33">
        <f>-VLOOKUP($A746,'pl-data'!$A:$BR,8+AB$3)</f>
        <v>0</v>
      </c>
      <c r="AC746" s="33">
        <f>-VLOOKUP($A746,'pl-data'!$A:$BR,38+AC$3)</f>
        <v>0</v>
      </c>
      <c r="AD746" s="33">
        <f>-VLOOKUP($A746,'pl-data'!$A:$BR,23+AD$3)</f>
        <v>0</v>
      </c>
      <c r="AE746" s="34" t="str">
        <f t="shared" si="1777"/>
        <v>n/a</v>
      </c>
      <c r="AF746" s="34" t="str">
        <f t="shared" si="1778"/>
        <v>n/a</v>
      </c>
      <c r="AH746" s="33">
        <f>-VLOOKUP($A746,'pl-data'!$A:$BR,8+AH$3)</f>
        <v>0</v>
      </c>
      <c r="AI746" s="33">
        <f>-VLOOKUP($A746,'pl-data'!$A:$BR,38+AI$3)</f>
        <v>0</v>
      </c>
      <c r="AJ746" s="33">
        <f>-VLOOKUP($A746,'pl-data'!$A:$BR,23+AJ$3)</f>
        <v>0</v>
      </c>
      <c r="AK746" s="34" t="str">
        <f t="shared" si="1780"/>
        <v>n/a</v>
      </c>
      <c r="AL746" s="34" t="str">
        <f t="shared" si="1781"/>
        <v>n/a</v>
      </c>
      <c r="AN746" s="33">
        <f>-VLOOKUP($A746,'pl-data'!$A:$BR,8+AN$3)</f>
        <v>0</v>
      </c>
      <c r="AO746" s="33">
        <f>-VLOOKUP($A746,'pl-data'!$A:$BR,38+AO$3)</f>
        <v>0</v>
      </c>
      <c r="AP746" s="33">
        <f>-VLOOKUP($A746,'pl-data'!$A:$BR,23+AP$3)</f>
        <v>0</v>
      </c>
      <c r="AQ746" s="34" t="str">
        <f t="shared" si="1783"/>
        <v>n/a</v>
      </c>
      <c r="AR746" s="34" t="str">
        <f t="shared" si="1784"/>
        <v>n/a</v>
      </c>
      <c r="AT746" s="33">
        <f>-VLOOKUP($A746,'pl-data'!$A:$BR,8+AT$3)</f>
        <v>0</v>
      </c>
      <c r="AU746" s="33">
        <f>-VLOOKUP($A746,'pl-data'!$A:$BR,38+AU$3)</f>
        <v>0</v>
      </c>
      <c r="AV746" s="33">
        <f>-VLOOKUP($A746,'pl-data'!$A:$BR,23+AV$3)</f>
        <v>0</v>
      </c>
      <c r="AW746" s="34" t="str">
        <f t="shared" si="1786"/>
        <v>n/a</v>
      </c>
      <c r="AX746" s="34" t="str">
        <f t="shared" si="1787"/>
        <v>n/a</v>
      </c>
      <c r="AZ746" s="33">
        <f>-VLOOKUP($A746,'pl-data'!$A:$BR,8+AZ$3)</f>
        <v>0</v>
      </c>
      <c r="BA746" s="33">
        <f>-VLOOKUP($A746,'pl-data'!$A:$BR,38+BA$3)</f>
        <v>0</v>
      </c>
      <c r="BB746" s="33">
        <f>-VLOOKUP($A746,'pl-data'!$A:$BR,23+BB$3)</f>
        <v>0</v>
      </c>
      <c r="BC746" s="34" t="str">
        <f t="shared" si="1789"/>
        <v>n/a</v>
      </c>
      <c r="BD746" s="34" t="str">
        <f t="shared" si="1790"/>
        <v>n/a</v>
      </c>
      <c r="BF746" s="33">
        <f>-VLOOKUP($A746,'pl-data'!$A:$BR,8+BF$3)</f>
        <v>0</v>
      </c>
      <c r="BG746" s="33">
        <f>-VLOOKUP($A746,'pl-data'!$A:$BR,38+BG$3)</f>
        <v>0</v>
      </c>
      <c r="BH746" s="33">
        <f>-VLOOKUP($A746,'pl-data'!$A:$BR,23+BH$3)</f>
        <v>0</v>
      </c>
      <c r="BI746" s="34" t="str">
        <f t="shared" si="1792"/>
        <v>n/a</v>
      </c>
      <c r="BJ746" s="34" t="str">
        <f t="shared" si="1793"/>
        <v>n/a</v>
      </c>
      <c r="BL746" s="33">
        <f>-VLOOKUP($A746,'pl-data'!$A:$BR,8+BL$3)</f>
        <v>0</v>
      </c>
      <c r="BM746" s="33">
        <f>-VLOOKUP($A746,'pl-data'!$A:$BR,38+BM$3)</f>
        <v>0</v>
      </c>
      <c r="BN746" s="33">
        <f>-VLOOKUP($A746,'pl-data'!$A:$BR,23+BN$3)</f>
        <v>0</v>
      </c>
      <c r="BO746" s="34" t="str">
        <f t="shared" si="1795"/>
        <v>n/a</v>
      </c>
      <c r="BP746" s="34" t="str">
        <f t="shared" si="1796"/>
        <v>n/a</v>
      </c>
      <c r="BR746" s="33">
        <f>-VLOOKUP($A746,'pl-data'!$A:$BR,8+BR$3)</f>
        <v>0</v>
      </c>
      <c r="BS746" s="33">
        <f>-VLOOKUP($A746,'pl-data'!$A:$BR,38+BS$3)</f>
        <v>0</v>
      </c>
      <c r="BT746" s="33">
        <f>-VLOOKUP($A746,'pl-data'!$A:$BR,23+BT$3)</f>
        <v>0</v>
      </c>
      <c r="BU746" s="34" t="str">
        <f t="shared" si="1798"/>
        <v>n/a</v>
      </c>
      <c r="BV746" s="34" t="str">
        <f t="shared" si="1799"/>
        <v>n/a</v>
      </c>
      <c r="BX746" s="33">
        <f t="shared" si="1802"/>
        <v>0</v>
      </c>
      <c r="BY746" s="33">
        <f t="shared" si="1803"/>
        <v>0</v>
      </c>
      <c r="BZ746" s="33">
        <f t="shared" si="1804"/>
        <v>0</v>
      </c>
      <c r="CA746" s="34" t="str">
        <f t="shared" si="1800"/>
        <v>n/a</v>
      </c>
      <c r="CB746" s="34" t="str">
        <f t="shared" si="1801"/>
        <v>n/a</v>
      </c>
    </row>
    <row r="747" spans="1:80" hidden="1" outlineLevel="1" x14ac:dyDescent="0.2">
      <c r="A747" s="49">
        <v>2218</v>
      </c>
      <c r="B747" s="44" t="str">
        <f>+masterfile!D661</f>
        <v>2218 Ausländ. Steuer auf stfr. DBA-Einkünfte</v>
      </c>
      <c r="D747" s="33">
        <f>-VLOOKUP($A747,'pl-data'!$A:$BR,8+D$3)</f>
        <v>0</v>
      </c>
      <c r="E747" s="33">
        <f>-VLOOKUP($A747,'pl-data'!$A:$BR,38+E$3)</f>
        <v>0</v>
      </c>
      <c r="F747" s="33">
        <f>-VLOOKUP($A747,'pl-data'!$A:$BR,23+F$3)</f>
        <v>0</v>
      </c>
      <c r="G747" s="34" t="str">
        <f t="shared" si="1765"/>
        <v>n/a</v>
      </c>
      <c r="H747" s="34" t="str">
        <f t="shared" si="1766"/>
        <v>n/a</v>
      </c>
      <c r="J747" s="33">
        <f>-VLOOKUP($A747,'pl-data'!$A:$BR,8+J$3)</f>
        <v>0</v>
      </c>
      <c r="K747" s="33">
        <f>-VLOOKUP($A747,'pl-data'!$A:$BR,38+K$3)</f>
        <v>0</v>
      </c>
      <c r="L747" s="33">
        <f>-VLOOKUP($A747,'pl-data'!$A:$BR,23+L$3)</f>
        <v>0</v>
      </c>
      <c r="M747" s="34" t="str">
        <f t="shared" si="1768"/>
        <v>n/a</v>
      </c>
      <c r="N747" s="34" t="str">
        <f t="shared" si="1769"/>
        <v>n/a</v>
      </c>
      <c r="P747" s="33">
        <f>-VLOOKUP($A747,'pl-data'!$A:$BR,8+P$3)</f>
        <v>0</v>
      </c>
      <c r="Q747" s="33">
        <f>-VLOOKUP($A747,'pl-data'!$A:$BR,38+Q$3)</f>
        <v>0</v>
      </c>
      <c r="R747" s="33">
        <f>-VLOOKUP($A747,'pl-data'!$A:$BR,23+R$3)</f>
        <v>0</v>
      </c>
      <c r="S747" s="34" t="str">
        <f t="shared" si="1771"/>
        <v>n/a</v>
      </c>
      <c r="T747" s="34" t="str">
        <f t="shared" si="1772"/>
        <v>n/a</v>
      </c>
      <c r="V747" s="33">
        <f>-VLOOKUP($A747,'pl-data'!$A:$BR,8+V$3)</f>
        <v>0</v>
      </c>
      <c r="W747" s="33">
        <f>-VLOOKUP($A747,'pl-data'!$A:$BR,38+W$3)</f>
        <v>0</v>
      </c>
      <c r="X747" s="33">
        <f>-VLOOKUP($A747,'pl-data'!$A:$BR,23+X$3)</f>
        <v>0</v>
      </c>
      <c r="Y747" s="34" t="str">
        <f t="shared" si="1774"/>
        <v>n/a</v>
      </c>
      <c r="Z747" s="34" t="str">
        <f t="shared" si="1775"/>
        <v>n/a</v>
      </c>
      <c r="AB747" s="33">
        <f>-VLOOKUP($A747,'pl-data'!$A:$BR,8+AB$3)</f>
        <v>0</v>
      </c>
      <c r="AC747" s="33">
        <f>-VLOOKUP($A747,'pl-data'!$A:$BR,38+AC$3)</f>
        <v>0</v>
      </c>
      <c r="AD747" s="33">
        <f>-VLOOKUP($A747,'pl-data'!$A:$BR,23+AD$3)</f>
        <v>0</v>
      </c>
      <c r="AE747" s="34" t="str">
        <f t="shared" si="1777"/>
        <v>n/a</v>
      </c>
      <c r="AF747" s="34" t="str">
        <f t="shared" si="1778"/>
        <v>n/a</v>
      </c>
      <c r="AH747" s="33">
        <f>-VLOOKUP($A747,'pl-data'!$A:$BR,8+AH$3)</f>
        <v>0</v>
      </c>
      <c r="AI747" s="33">
        <f>-VLOOKUP($A747,'pl-data'!$A:$BR,38+AI$3)</f>
        <v>0</v>
      </c>
      <c r="AJ747" s="33">
        <f>-VLOOKUP($A747,'pl-data'!$A:$BR,23+AJ$3)</f>
        <v>0</v>
      </c>
      <c r="AK747" s="34" t="str">
        <f t="shared" si="1780"/>
        <v>n/a</v>
      </c>
      <c r="AL747" s="34" t="str">
        <f t="shared" si="1781"/>
        <v>n/a</v>
      </c>
      <c r="AN747" s="33">
        <f>-VLOOKUP($A747,'pl-data'!$A:$BR,8+AN$3)</f>
        <v>0</v>
      </c>
      <c r="AO747" s="33">
        <f>-VLOOKUP($A747,'pl-data'!$A:$BR,38+AO$3)</f>
        <v>0</v>
      </c>
      <c r="AP747" s="33">
        <f>-VLOOKUP($A747,'pl-data'!$A:$BR,23+AP$3)</f>
        <v>0</v>
      </c>
      <c r="AQ747" s="34" t="str">
        <f t="shared" si="1783"/>
        <v>n/a</v>
      </c>
      <c r="AR747" s="34" t="str">
        <f t="shared" si="1784"/>
        <v>n/a</v>
      </c>
      <c r="AT747" s="33">
        <f>-VLOOKUP($A747,'pl-data'!$A:$BR,8+AT$3)</f>
        <v>0</v>
      </c>
      <c r="AU747" s="33">
        <f>-VLOOKUP($A747,'pl-data'!$A:$BR,38+AU$3)</f>
        <v>0</v>
      </c>
      <c r="AV747" s="33">
        <f>-VLOOKUP($A747,'pl-data'!$A:$BR,23+AV$3)</f>
        <v>0</v>
      </c>
      <c r="AW747" s="34" t="str">
        <f t="shared" si="1786"/>
        <v>n/a</v>
      </c>
      <c r="AX747" s="34" t="str">
        <f t="shared" si="1787"/>
        <v>n/a</v>
      </c>
      <c r="AZ747" s="33">
        <f>-VLOOKUP($A747,'pl-data'!$A:$BR,8+AZ$3)</f>
        <v>0</v>
      </c>
      <c r="BA747" s="33">
        <f>-VLOOKUP($A747,'pl-data'!$A:$BR,38+BA$3)</f>
        <v>0</v>
      </c>
      <c r="BB747" s="33">
        <f>-VLOOKUP($A747,'pl-data'!$A:$BR,23+BB$3)</f>
        <v>0</v>
      </c>
      <c r="BC747" s="34" t="str">
        <f t="shared" si="1789"/>
        <v>n/a</v>
      </c>
      <c r="BD747" s="34" t="str">
        <f t="shared" si="1790"/>
        <v>n/a</v>
      </c>
      <c r="BF747" s="33">
        <f>-VLOOKUP($A747,'pl-data'!$A:$BR,8+BF$3)</f>
        <v>0</v>
      </c>
      <c r="BG747" s="33">
        <f>-VLOOKUP($A747,'pl-data'!$A:$BR,38+BG$3)</f>
        <v>0</v>
      </c>
      <c r="BH747" s="33">
        <f>-VLOOKUP($A747,'pl-data'!$A:$BR,23+BH$3)</f>
        <v>0</v>
      </c>
      <c r="BI747" s="34" t="str">
        <f t="shared" si="1792"/>
        <v>n/a</v>
      </c>
      <c r="BJ747" s="34" t="str">
        <f t="shared" si="1793"/>
        <v>n/a</v>
      </c>
      <c r="BL747" s="33">
        <f>-VLOOKUP($A747,'pl-data'!$A:$BR,8+BL$3)</f>
        <v>0</v>
      </c>
      <c r="BM747" s="33">
        <f>-VLOOKUP($A747,'pl-data'!$A:$BR,38+BM$3)</f>
        <v>0</v>
      </c>
      <c r="BN747" s="33">
        <f>-VLOOKUP($A747,'pl-data'!$A:$BR,23+BN$3)</f>
        <v>0</v>
      </c>
      <c r="BO747" s="34" t="str">
        <f t="shared" si="1795"/>
        <v>n/a</v>
      </c>
      <c r="BP747" s="34" t="str">
        <f t="shared" si="1796"/>
        <v>n/a</v>
      </c>
      <c r="BR747" s="33">
        <f>-VLOOKUP($A747,'pl-data'!$A:$BR,8+BR$3)</f>
        <v>0</v>
      </c>
      <c r="BS747" s="33">
        <f>-VLOOKUP($A747,'pl-data'!$A:$BR,38+BS$3)</f>
        <v>0</v>
      </c>
      <c r="BT747" s="33">
        <f>-VLOOKUP($A747,'pl-data'!$A:$BR,23+BT$3)</f>
        <v>0</v>
      </c>
      <c r="BU747" s="34" t="str">
        <f t="shared" si="1798"/>
        <v>n/a</v>
      </c>
      <c r="BV747" s="34" t="str">
        <f t="shared" si="1799"/>
        <v>n/a</v>
      </c>
      <c r="BX747" s="33">
        <f t="shared" si="1802"/>
        <v>0</v>
      </c>
      <c r="BY747" s="33">
        <f t="shared" si="1803"/>
        <v>0</v>
      </c>
      <c r="BZ747" s="33">
        <f t="shared" si="1804"/>
        <v>0</v>
      </c>
      <c r="CA747" s="34" t="str">
        <f t="shared" si="1800"/>
        <v>n/a</v>
      </c>
      <c r="CB747" s="34" t="str">
        <f t="shared" si="1801"/>
        <v>n/a</v>
      </c>
    </row>
    <row r="748" spans="1:80" hidden="1" outlineLevel="1" x14ac:dyDescent="0.2">
      <c r="A748" s="49">
        <v>2219</v>
      </c>
      <c r="B748" s="44" t="str">
        <f>+masterfile!D662</f>
        <v>2219 Anrechn./Abzug ausländ. Quellensteuer</v>
      </c>
      <c r="D748" s="33">
        <f>-VLOOKUP($A748,'pl-data'!$A:$BR,8+D$3)</f>
        <v>0</v>
      </c>
      <c r="E748" s="33">
        <f>-VLOOKUP($A748,'pl-data'!$A:$BR,38+E$3)</f>
        <v>0</v>
      </c>
      <c r="F748" s="33">
        <f>-VLOOKUP($A748,'pl-data'!$A:$BR,23+F$3)</f>
        <v>0</v>
      </c>
      <c r="G748" s="34" t="str">
        <f t="shared" si="1765"/>
        <v>n/a</v>
      </c>
      <c r="H748" s="34" t="str">
        <f t="shared" si="1766"/>
        <v>n/a</v>
      </c>
      <c r="J748" s="33">
        <f>-VLOOKUP($A748,'pl-data'!$A:$BR,8+J$3)</f>
        <v>0</v>
      </c>
      <c r="K748" s="33">
        <f>-VLOOKUP($A748,'pl-data'!$A:$BR,38+K$3)</f>
        <v>0</v>
      </c>
      <c r="L748" s="33">
        <f>-VLOOKUP($A748,'pl-data'!$A:$BR,23+L$3)</f>
        <v>0</v>
      </c>
      <c r="M748" s="34" t="str">
        <f t="shared" si="1768"/>
        <v>n/a</v>
      </c>
      <c r="N748" s="34" t="str">
        <f t="shared" si="1769"/>
        <v>n/a</v>
      </c>
      <c r="P748" s="33">
        <f>-VLOOKUP($A748,'pl-data'!$A:$BR,8+P$3)</f>
        <v>0</v>
      </c>
      <c r="Q748" s="33">
        <f>-VLOOKUP($A748,'pl-data'!$A:$BR,38+Q$3)</f>
        <v>0</v>
      </c>
      <c r="R748" s="33">
        <f>-VLOOKUP($A748,'pl-data'!$A:$BR,23+R$3)</f>
        <v>0</v>
      </c>
      <c r="S748" s="34" t="str">
        <f t="shared" si="1771"/>
        <v>n/a</v>
      </c>
      <c r="T748" s="34" t="str">
        <f t="shared" si="1772"/>
        <v>n/a</v>
      </c>
      <c r="V748" s="33">
        <f>-VLOOKUP($A748,'pl-data'!$A:$BR,8+V$3)</f>
        <v>0</v>
      </c>
      <c r="W748" s="33">
        <f>-VLOOKUP($A748,'pl-data'!$A:$BR,38+W$3)</f>
        <v>0</v>
      </c>
      <c r="X748" s="33">
        <f>-VLOOKUP($A748,'pl-data'!$A:$BR,23+X$3)</f>
        <v>0</v>
      </c>
      <c r="Y748" s="34" t="str">
        <f t="shared" si="1774"/>
        <v>n/a</v>
      </c>
      <c r="Z748" s="34" t="str">
        <f t="shared" si="1775"/>
        <v>n/a</v>
      </c>
      <c r="AB748" s="33">
        <f>-VLOOKUP($A748,'pl-data'!$A:$BR,8+AB$3)</f>
        <v>0</v>
      </c>
      <c r="AC748" s="33">
        <f>-VLOOKUP($A748,'pl-data'!$A:$BR,38+AC$3)</f>
        <v>0</v>
      </c>
      <c r="AD748" s="33">
        <f>-VLOOKUP($A748,'pl-data'!$A:$BR,23+AD$3)</f>
        <v>0</v>
      </c>
      <c r="AE748" s="34" t="str">
        <f t="shared" si="1777"/>
        <v>n/a</v>
      </c>
      <c r="AF748" s="34" t="str">
        <f t="shared" si="1778"/>
        <v>n/a</v>
      </c>
      <c r="AH748" s="33">
        <f>-VLOOKUP($A748,'pl-data'!$A:$BR,8+AH$3)</f>
        <v>0</v>
      </c>
      <c r="AI748" s="33">
        <f>-VLOOKUP($A748,'pl-data'!$A:$BR,38+AI$3)</f>
        <v>0</v>
      </c>
      <c r="AJ748" s="33">
        <f>-VLOOKUP($A748,'pl-data'!$A:$BR,23+AJ$3)</f>
        <v>0</v>
      </c>
      <c r="AK748" s="34" t="str">
        <f t="shared" si="1780"/>
        <v>n/a</v>
      </c>
      <c r="AL748" s="34" t="str">
        <f t="shared" si="1781"/>
        <v>n/a</v>
      </c>
      <c r="AN748" s="33">
        <f>-VLOOKUP($A748,'pl-data'!$A:$BR,8+AN$3)</f>
        <v>0</v>
      </c>
      <c r="AO748" s="33">
        <f>-VLOOKUP($A748,'pl-data'!$A:$BR,38+AO$3)</f>
        <v>0</v>
      </c>
      <c r="AP748" s="33">
        <f>-VLOOKUP($A748,'pl-data'!$A:$BR,23+AP$3)</f>
        <v>0</v>
      </c>
      <c r="AQ748" s="34" t="str">
        <f t="shared" si="1783"/>
        <v>n/a</v>
      </c>
      <c r="AR748" s="34" t="str">
        <f t="shared" si="1784"/>
        <v>n/a</v>
      </c>
      <c r="AT748" s="33">
        <f>-VLOOKUP($A748,'pl-data'!$A:$BR,8+AT$3)</f>
        <v>0</v>
      </c>
      <c r="AU748" s="33">
        <f>-VLOOKUP($A748,'pl-data'!$A:$BR,38+AU$3)</f>
        <v>0</v>
      </c>
      <c r="AV748" s="33">
        <f>-VLOOKUP($A748,'pl-data'!$A:$BR,23+AV$3)</f>
        <v>0</v>
      </c>
      <c r="AW748" s="34" t="str">
        <f t="shared" si="1786"/>
        <v>n/a</v>
      </c>
      <c r="AX748" s="34" t="str">
        <f t="shared" si="1787"/>
        <v>n/a</v>
      </c>
      <c r="AZ748" s="33">
        <f>-VLOOKUP($A748,'pl-data'!$A:$BR,8+AZ$3)</f>
        <v>0</v>
      </c>
      <c r="BA748" s="33">
        <f>-VLOOKUP($A748,'pl-data'!$A:$BR,38+BA$3)</f>
        <v>0</v>
      </c>
      <c r="BB748" s="33">
        <f>-VLOOKUP($A748,'pl-data'!$A:$BR,23+BB$3)</f>
        <v>0</v>
      </c>
      <c r="BC748" s="34" t="str">
        <f t="shared" si="1789"/>
        <v>n/a</v>
      </c>
      <c r="BD748" s="34" t="str">
        <f t="shared" si="1790"/>
        <v>n/a</v>
      </c>
      <c r="BF748" s="33">
        <f>-VLOOKUP($A748,'pl-data'!$A:$BR,8+BF$3)</f>
        <v>0</v>
      </c>
      <c r="BG748" s="33">
        <f>-VLOOKUP($A748,'pl-data'!$A:$BR,38+BG$3)</f>
        <v>0</v>
      </c>
      <c r="BH748" s="33">
        <f>-VLOOKUP($A748,'pl-data'!$A:$BR,23+BH$3)</f>
        <v>0</v>
      </c>
      <c r="BI748" s="34" t="str">
        <f t="shared" si="1792"/>
        <v>n/a</v>
      </c>
      <c r="BJ748" s="34" t="str">
        <f t="shared" si="1793"/>
        <v>n/a</v>
      </c>
      <c r="BL748" s="33">
        <f>-VLOOKUP($A748,'pl-data'!$A:$BR,8+BL$3)</f>
        <v>0</v>
      </c>
      <c r="BM748" s="33">
        <f>-VLOOKUP($A748,'pl-data'!$A:$BR,38+BM$3)</f>
        <v>0</v>
      </c>
      <c r="BN748" s="33">
        <f>-VLOOKUP($A748,'pl-data'!$A:$BR,23+BN$3)</f>
        <v>0</v>
      </c>
      <c r="BO748" s="34" t="str">
        <f t="shared" si="1795"/>
        <v>n/a</v>
      </c>
      <c r="BP748" s="34" t="str">
        <f t="shared" si="1796"/>
        <v>n/a</v>
      </c>
      <c r="BR748" s="33">
        <f>-VLOOKUP($A748,'pl-data'!$A:$BR,8+BR$3)</f>
        <v>0</v>
      </c>
      <c r="BS748" s="33">
        <f>-VLOOKUP($A748,'pl-data'!$A:$BR,38+BS$3)</f>
        <v>0</v>
      </c>
      <c r="BT748" s="33">
        <f>-VLOOKUP($A748,'pl-data'!$A:$BR,23+BT$3)</f>
        <v>0</v>
      </c>
      <c r="BU748" s="34" t="str">
        <f t="shared" si="1798"/>
        <v>n/a</v>
      </c>
      <c r="BV748" s="34" t="str">
        <f t="shared" si="1799"/>
        <v>n/a</v>
      </c>
      <c r="BX748" s="33">
        <f t="shared" si="1802"/>
        <v>0</v>
      </c>
      <c r="BY748" s="33">
        <f t="shared" si="1803"/>
        <v>0</v>
      </c>
      <c r="BZ748" s="33">
        <f t="shared" si="1804"/>
        <v>0</v>
      </c>
      <c r="CA748" s="34" t="str">
        <f t="shared" si="1800"/>
        <v>n/a</v>
      </c>
      <c r="CB748" s="34" t="str">
        <f t="shared" si="1801"/>
        <v>n/a</v>
      </c>
    </row>
    <row r="749" spans="1:80" hidden="1" outlineLevel="1" x14ac:dyDescent="0.2">
      <c r="A749" s="49">
        <v>2250</v>
      </c>
      <c r="B749" s="44" t="str">
        <f>+masterfile!D663</f>
        <v>2250 Aufw. Zuführg/Auflösung latente Steuern</v>
      </c>
      <c r="D749" s="33">
        <f>-VLOOKUP($A749,'pl-data'!$A:$BR,8+D$3)</f>
        <v>0</v>
      </c>
      <c r="E749" s="33">
        <f>-VLOOKUP($A749,'pl-data'!$A:$BR,38+E$3)</f>
        <v>0</v>
      </c>
      <c r="F749" s="33">
        <f>-VLOOKUP($A749,'pl-data'!$A:$BR,23+F$3)</f>
        <v>0</v>
      </c>
      <c r="G749" s="34" t="str">
        <f t="shared" si="1765"/>
        <v>n/a</v>
      </c>
      <c r="H749" s="34" t="str">
        <f t="shared" si="1766"/>
        <v>n/a</v>
      </c>
      <c r="J749" s="33">
        <f>-VLOOKUP($A749,'pl-data'!$A:$BR,8+J$3)</f>
        <v>0</v>
      </c>
      <c r="K749" s="33">
        <f>-VLOOKUP($A749,'pl-data'!$A:$BR,38+K$3)</f>
        <v>0</v>
      </c>
      <c r="L749" s="33">
        <f>-VLOOKUP($A749,'pl-data'!$A:$BR,23+L$3)</f>
        <v>0</v>
      </c>
      <c r="M749" s="34" t="str">
        <f t="shared" si="1768"/>
        <v>n/a</v>
      </c>
      <c r="N749" s="34" t="str">
        <f t="shared" si="1769"/>
        <v>n/a</v>
      </c>
      <c r="P749" s="33">
        <f>-VLOOKUP($A749,'pl-data'!$A:$BR,8+P$3)</f>
        <v>0</v>
      </c>
      <c r="Q749" s="33">
        <f>-VLOOKUP($A749,'pl-data'!$A:$BR,38+Q$3)</f>
        <v>0</v>
      </c>
      <c r="R749" s="33">
        <f>-VLOOKUP($A749,'pl-data'!$A:$BR,23+R$3)</f>
        <v>0</v>
      </c>
      <c r="S749" s="34" t="str">
        <f t="shared" si="1771"/>
        <v>n/a</v>
      </c>
      <c r="T749" s="34" t="str">
        <f t="shared" si="1772"/>
        <v>n/a</v>
      </c>
      <c r="V749" s="33">
        <f>-VLOOKUP($A749,'pl-data'!$A:$BR,8+V$3)</f>
        <v>0</v>
      </c>
      <c r="W749" s="33">
        <f>-VLOOKUP($A749,'pl-data'!$A:$BR,38+W$3)</f>
        <v>0</v>
      </c>
      <c r="X749" s="33">
        <f>-VLOOKUP($A749,'pl-data'!$A:$BR,23+X$3)</f>
        <v>0</v>
      </c>
      <c r="Y749" s="34" t="str">
        <f t="shared" si="1774"/>
        <v>n/a</v>
      </c>
      <c r="Z749" s="34" t="str">
        <f t="shared" si="1775"/>
        <v>n/a</v>
      </c>
      <c r="AB749" s="33">
        <f>-VLOOKUP($A749,'pl-data'!$A:$BR,8+AB$3)</f>
        <v>0</v>
      </c>
      <c r="AC749" s="33">
        <f>-VLOOKUP($A749,'pl-data'!$A:$BR,38+AC$3)</f>
        <v>0</v>
      </c>
      <c r="AD749" s="33">
        <f>-VLOOKUP($A749,'pl-data'!$A:$BR,23+AD$3)</f>
        <v>0</v>
      </c>
      <c r="AE749" s="34" t="str">
        <f t="shared" si="1777"/>
        <v>n/a</v>
      </c>
      <c r="AF749" s="34" t="str">
        <f t="shared" si="1778"/>
        <v>n/a</v>
      </c>
      <c r="AH749" s="33">
        <f>-VLOOKUP($A749,'pl-data'!$A:$BR,8+AH$3)</f>
        <v>0</v>
      </c>
      <c r="AI749" s="33">
        <f>-VLOOKUP($A749,'pl-data'!$A:$BR,38+AI$3)</f>
        <v>0</v>
      </c>
      <c r="AJ749" s="33">
        <f>-VLOOKUP($A749,'pl-data'!$A:$BR,23+AJ$3)</f>
        <v>0</v>
      </c>
      <c r="AK749" s="34" t="str">
        <f t="shared" si="1780"/>
        <v>n/a</v>
      </c>
      <c r="AL749" s="34" t="str">
        <f t="shared" si="1781"/>
        <v>n/a</v>
      </c>
      <c r="AN749" s="33">
        <f>-VLOOKUP($A749,'pl-data'!$A:$BR,8+AN$3)</f>
        <v>0</v>
      </c>
      <c r="AO749" s="33">
        <f>-VLOOKUP($A749,'pl-data'!$A:$BR,38+AO$3)</f>
        <v>0</v>
      </c>
      <c r="AP749" s="33">
        <f>-VLOOKUP($A749,'pl-data'!$A:$BR,23+AP$3)</f>
        <v>0</v>
      </c>
      <c r="AQ749" s="34" t="str">
        <f t="shared" si="1783"/>
        <v>n/a</v>
      </c>
      <c r="AR749" s="34" t="str">
        <f t="shared" si="1784"/>
        <v>n/a</v>
      </c>
      <c r="AT749" s="33">
        <f>-VLOOKUP($A749,'pl-data'!$A:$BR,8+AT$3)</f>
        <v>0</v>
      </c>
      <c r="AU749" s="33">
        <f>-VLOOKUP($A749,'pl-data'!$A:$BR,38+AU$3)</f>
        <v>0</v>
      </c>
      <c r="AV749" s="33">
        <f>-VLOOKUP($A749,'pl-data'!$A:$BR,23+AV$3)</f>
        <v>0</v>
      </c>
      <c r="AW749" s="34" t="str">
        <f t="shared" si="1786"/>
        <v>n/a</v>
      </c>
      <c r="AX749" s="34" t="str">
        <f t="shared" si="1787"/>
        <v>n/a</v>
      </c>
      <c r="AZ749" s="33">
        <f>-VLOOKUP($A749,'pl-data'!$A:$BR,8+AZ$3)</f>
        <v>0</v>
      </c>
      <c r="BA749" s="33">
        <f>-VLOOKUP($A749,'pl-data'!$A:$BR,38+BA$3)</f>
        <v>0</v>
      </c>
      <c r="BB749" s="33">
        <f>-VLOOKUP($A749,'pl-data'!$A:$BR,23+BB$3)</f>
        <v>0</v>
      </c>
      <c r="BC749" s="34" t="str">
        <f t="shared" si="1789"/>
        <v>n/a</v>
      </c>
      <c r="BD749" s="34" t="str">
        <f t="shared" si="1790"/>
        <v>n/a</v>
      </c>
      <c r="BF749" s="33">
        <f>-VLOOKUP($A749,'pl-data'!$A:$BR,8+BF$3)</f>
        <v>0</v>
      </c>
      <c r="BG749" s="33">
        <f>-VLOOKUP($A749,'pl-data'!$A:$BR,38+BG$3)</f>
        <v>0</v>
      </c>
      <c r="BH749" s="33">
        <f>-VLOOKUP($A749,'pl-data'!$A:$BR,23+BH$3)</f>
        <v>0</v>
      </c>
      <c r="BI749" s="34" t="str">
        <f t="shared" si="1792"/>
        <v>n/a</v>
      </c>
      <c r="BJ749" s="34" t="str">
        <f t="shared" si="1793"/>
        <v>n/a</v>
      </c>
      <c r="BL749" s="33">
        <f>-VLOOKUP($A749,'pl-data'!$A:$BR,8+BL$3)</f>
        <v>0</v>
      </c>
      <c r="BM749" s="33">
        <f>-VLOOKUP($A749,'pl-data'!$A:$BR,38+BM$3)</f>
        <v>0</v>
      </c>
      <c r="BN749" s="33">
        <f>-VLOOKUP($A749,'pl-data'!$A:$BR,23+BN$3)</f>
        <v>0</v>
      </c>
      <c r="BO749" s="34" t="str">
        <f t="shared" si="1795"/>
        <v>n/a</v>
      </c>
      <c r="BP749" s="34" t="str">
        <f t="shared" si="1796"/>
        <v>n/a</v>
      </c>
      <c r="BR749" s="33">
        <f>-VLOOKUP($A749,'pl-data'!$A:$BR,8+BR$3)</f>
        <v>0</v>
      </c>
      <c r="BS749" s="33">
        <f>-VLOOKUP($A749,'pl-data'!$A:$BR,38+BS$3)</f>
        <v>0</v>
      </c>
      <c r="BT749" s="33">
        <f>-VLOOKUP($A749,'pl-data'!$A:$BR,23+BT$3)</f>
        <v>0</v>
      </c>
      <c r="BU749" s="34" t="str">
        <f t="shared" si="1798"/>
        <v>n/a</v>
      </c>
      <c r="BV749" s="34" t="str">
        <f t="shared" si="1799"/>
        <v>n/a</v>
      </c>
      <c r="BX749" s="33">
        <f t="shared" si="1802"/>
        <v>0</v>
      </c>
      <c r="BY749" s="33">
        <f t="shared" si="1803"/>
        <v>0</v>
      </c>
      <c r="BZ749" s="33">
        <f t="shared" si="1804"/>
        <v>0</v>
      </c>
      <c r="CA749" s="34" t="str">
        <f t="shared" si="1800"/>
        <v>n/a</v>
      </c>
      <c r="CB749" s="34" t="str">
        <f t="shared" si="1801"/>
        <v>n/a</v>
      </c>
    </row>
    <row r="750" spans="1:80" hidden="1" outlineLevel="1" x14ac:dyDescent="0.2">
      <c r="A750" s="49">
        <v>2255</v>
      </c>
      <c r="B750" s="44" t="str">
        <f>+masterfile!D664</f>
        <v>2255 Erträge Zuführg/Auflösg latente Steuern</v>
      </c>
      <c r="D750" s="33">
        <f>-VLOOKUP($A750,'pl-data'!$A:$BR,8+D$3)</f>
        <v>0</v>
      </c>
      <c r="E750" s="33">
        <f>-VLOOKUP($A750,'pl-data'!$A:$BR,38+E$3)</f>
        <v>0</v>
      </c>
      <c r="F750" s="33">
        <f>-VLOOKUP($A750,'pl-data'!$A:$BR,23+F$3)</f>
        <v>0</v>
      </c>
      <c r="G750" s="34" t="str">
        <f t="shared" si="1765"/>
        <v>n/a</v>
      </c>
      <c r="H750" s="34" t="str">
        <f t="shared" si="1766"/>
        <v>n/a</v>
      </c>
      <c r="J750" s="33">
        <f>-VLOOKUP($A750,'pl-data'!$A:$BR,8+J$3)</f>
        <v>0</v>
      </c>
      <c r="K750" s="33">
        <f>-VLOOKUP($A750,'pl-data'!$A:$BR,38+K$3)</f>
        <v>0</v>
      </c>
      <c r="L750" s="33">
        <f>-VLOOKUP($A750,'pl-data'!$A:$BR,23+L$3)</f>
        <v>0</v>
      </c>
      <c r="M750" s="34" t="str">
        <f t="shared" si="1768"/>
        <v>n/a</v>
      </c>
      <c r="N750" s="34" t="str">
        <f t="shared" si="1769"/>
        <v>n/a</v>
      </c>
      <c r="P750" s="33">
        <f>-VLOOKUP($A750,'pl-data'!$A:$BR,8+P$3)</f>
        <v>0</v>
      </c>
      <c r="Q750" s="33">
        <f>-VLOOKUP($A750,'pl-data'!$A:$BR,38+Q$3)</f>
        <v>0</v>
      </c>
      <c r="R750" s="33">
        <f>-VLOOKUP($A750,'pl-data'!$A:$BR,23+R$3)</f>
        <v>0</v>
      </c>
      <c r="S750" s="34" t="str">
        <f t="shared" si="1771"/>
        <v>n/a</v>
      </c>
      <c r="T750" s="34" t="str">
        <f t="shared" si="1772"/>
        <v>n/a</v>
      </c>
      <c r="V750" s="33">
        <f>-VLOOKUP($A750,'pl-data'!$A:$BR,8+V$3)</f>
        <v>0</v>
      </c>
      <c r="W750" s="33">
        <f>-VLOOKUP($A750,'pl-data'!$A:$BR,38+W$3)</f>
        <v>0</v>
      </c>
      <c r="X750" s="33">
        <f>-VLOOKUP($A750,'pl-data'!$A:$BR,23+X$3)</f>
        <v>0</v>
      </c>
      <c r="Y750" s="34" t="str">
        <f t="shared" si="1774"/>
        <v>n/a</v>
      </c>
      <c r="Z750" s="34" t="str">
        <f t="shared" si="1775"/>
        <v>n/a</v>
      </c>
      <c r="AB750" s="33">
        <f>-VLOOKUP($A750,'pl-data'!$A:$BR,8+AB$3)</f>
        <v>0</v>
      </c>
      <c r="AC750" s="33">
        <f>-VLOOKUP($A750,'pl-data'!$A:$BR,38+AC$3)</f>
        <v>0</v>
      </c>
      <c r="AD750" s="33">
        <f>-VLOOKUP($A750,'pl-data'!$A:$BR,23+AD$3)</f>
        <v>0</v>
      </c>
      <c r="AE750" s="34" t="str">
        <f t="shared" si="1777"/>
        <v>n/a</v>
      </c>
      <c r="AF750" s="34" t="str">
        <f t="shared" si="1778"/>
        <v>n/a</v>
      </c>
      <c r="AH750" s="33">
        <f>-VLOOKUP($A750,'pl-data'!$A:$BR,8+AH$3)</f>
        <v>0</v>
      </c>
      <c r="AI750" s="33">
        <f>-VLOOKUP($A750,'pl-data'!$A:$BR,38+AI$3)</f>
        <v>0</v>
      </c>
      <c r="AJ750" s="33">
        <f>-VLOOKUP($A750,'pl-data'!$A:$BR,23+AJ$3)</f>
        <v>0</v>
      </c>
      <c r="AK750" s="34" t="str">
        <f t="shared" si="1780"/>
        <v>n/a</v>
      </c>
      <c r="AL750" s="34" t="str">
        <f t="shared" si="1781"/>
        <v>n/a</v>
      </c>
      <c r="AN750" s="33">
        <f>-VLOOKUP($A750,'pl-data'!$A:$BR,8+AN$3)</f>
        <v>0</v>
      </c>
      <c r="AO750" s="33">
        <f>-VLOOKUP($A750,'pl-data'!$A:$BR,38+AO$3)</f>
        <v>0</v>
      </c>
      <c r="AP750" s="33">
        <f>-VLOOKUP($A750,'pl-data'!$A:$BR,23+AP$3)</f>
        <v>0</v>
      </c>
      <c r="AQ750" s="34" t="str">
        <f t="shared" si="1783"/>
        <v>n/a</v>
      </c>
      <c r="AR750" s="34" t="str">
        <f t="shared" si="1784"/>
        <v>n/a</v>
      </c>
      <c r="AT750" s="33">
        <f>-VLOOKUP($A750,'pl-data'!$A:$BR,8+AT$3)</f>
        <v>0</v>
      </c>
      <c r="AU750" s="33">
        <f>-VLOOKUP($A750,'pl-data'!$A:$BR,38+AU$3)</f>
        <v>0</v>
      </c>
      <c r="AV750" s="33">
        <f>-VLOOKUP($A750,'pl-data'!$A:$BR,23+AV$3)</f>
        <v>0</v>
      </c>
      <c r="AW750" s="34" t="str">
        <f t="shared" si="1786"/>
        <v>n/a</v>
      </c>
      <c r="AX750" s="34" t="str">
        <f t="shared" si="1787"/>
        <v>n/a</v>
      </c>
      <c r="AZ750" s="33">
        <f>-VLOOKUP($A750,'pl-data'!$A:$BR,8+AZ$3)</f>
        <v>0</v>
      </c>
      <c r="BA750" s="33">
        <f>-VLOOKUP($A750,'pl-data'!$A:$BR,38+BA$3)</f>
        <v>0</v>
      </c>
      <c r="BB750" s="33">
        <f>-VLOOKUP($A750,'pl-data'!$A:$BR,23+BB$3)</f>
        <v>0</v>
      </c>
      <c r="BC750" s="34" t="str">
        <f t="shared" si="1789"/>
        <v>n/a</v>
      </c>
      <c r="BD750" s="34" t="str">
        <f t="shared" si="1790"/>
        <v>n/a</v>
      </c>
      <c r="BF750" s="33">
        <f>-VLOOKUP($A750,'pl-data'!$A:$BR,8+BF$3)</f>
        <v>0</v>
      </c>
      <c r="BG750" s="33">
        <f>-VLOOKUP($A750,'pl-data'!$A:$BR,38+BG$3)</f>
        <v>0</v>
      </c>
      <c r="BH750" s="33">
        <f>-VLOOKUP($A750,'pl-data'!$A:$BR,23+BH$3)</f>
        <v>0</v>
      </c>
      <c r="BI750" s="34" t="str">
        <f t="shared" si="1792"/>
        <v>n/a</v>
      </c>
      <c r="BJ750" s="34" t="str">
        <f t="shared" si="1793"/>
        <v>n/a</v>
      </c>
      <c r="BL750" s="33">
        <f>-VLOOKUP($A750,'pl-data'!$A:$BR,8+BL$3)</f>
        <v>0</v>
      </c>
      <c r="BM750" s="33">
        <f>-VLOOKUP($A750,'pl-data'!$A:$BR,38+BM$3)</f>
        <v>0</v>
      </c>
      <c r="BN750" s="33">
        <f>-VLOOKUP($A750,'pl-data'!$A:$BR,23+BN$3)</f>
        <v>0</v>
      </c>
      <c r="BO750" s="34" t="str">
        <f t="shared" si="1795"/>
        <v>n/a</v>
      </c>
      <c r="BP750" s="34" t="str">
        <f t="shared" si="1796"/>
        <v>n/a</v>
      </c>
      <c r="BR750" s="33">
        <f>-VLOOKUP($A750,'pl-data'!$A:$BR,8+BR$3)</f>
        <v>0</v>
      </c>
      <c r="BS750" s="33">
        <f>-VLOOKUP($A750,'pl-data'!$A:$BR,38+BS$3)</f>
        <v>0</v>
      </c>
      <c r="BT750" s="33">
        <f>-VLOOKUP($A750,'pl-data'!$A:$BR,23+BT$3)</f>
        <v>0</v>
      </c>
      <c r="BU750" s="34" t="str">
        <f t="shared" si="1798"/>
        <v>n/a</v>
      </c>
      <c r="BV750" s="34" t="str">
        <f t="shared" si="1799"/>
        <v>n/a</v>
      </c>
      <c r="BX750" s="33">
        <f t="shared" si="1802"/>
        <v>0</v>
      </c>
      <c r="BY750" s="33">
        <f t="shared" si="1803"/>
        <v>0</v>
      </c>
      <c r="BZ750" s="33">
        <f t="shared" si="1804"/>
        <v>0</v>
      </c>
      <c r="CA750" s="34" t="str">
        <f t="shared" si="1800"/>
        <v>n/a</v>
      </c>
      <c r="CB750" s="34" t="str">
        <f t="shared" si="1801"/>
        <v>n/a</v>
      </c>
    </row>
    <row r="751" spans="1:80" hidden="1" outlineLevel="1" x14ac:dyDescent="0.2">
      <c r="A751" s="49">
        <v>2260</v>
      </c>
      <c r="B751" s="44" t="str">
        <f>+masterfile!D665</f>
        <v>2260 Aufw. Zuführung zu Steuerrückst. BStBK</v>
      </c>
      <c r="D751" s="33">
        <f>-VLOOKUP($A751,'pl-data'!$A:$BR,8+D$3)</f>
        <v>0</v>
      </c>
      <c r="E751" s="33">
        <f>-VLOOKUP($A751,'pl-data'!$A:$BR,38+E$3)</f>
        <v>0</v>
      </c>
      <c r="F751" s="33">
        <f>-VLOOKUP($A751,'pl-data'!$A:$BR,23+F$3)</f>
        <v>0</v>
      </c>
      <c r="G751" s="34" t="str">
        <f t="shared" si="1765"/>
        <v>n/a</v>
      </c>
      <c r="H751" s="34" t="str">
        <f t="shared" si="1766"/>
        <v>n/a</v>
      </c>
      <c r="J751" s="33">
        <f>-VLOOKUP($A751,'pl-data'!$A:$BR,8+J$3)</f>
        <v>0</v>
      </c>
      <c r="K751" s="33">
        <f>-VLOOKUP($A751,'pl-data'!$A:$BR,38+K$3)</f>
        <v>0</v>
      </c>
      <c r="L751" s="33">
        <f>-VLOOKUP($A751,'pl-data'!$A:$BR,23+L$3)</f>
        <v>0</v>
      </c>
      <c r="M751" s="34" t="str">
        <f t="shared" si="1768"/>
        <v>n/a</v>
      </c>
      <c r="N751" s="34" t="str">
        <f t="shared" si="1769"/>
        <v>n/a</v>
      </c>
      <c r="P751" s="33">
        <f>-VLOOKUP($A751,'pl-data'!$A:$BR,8+P$3)</f>
        <v>0</v>
      </c>
      <c r="Q751" s="33">
        <f>-VLOOKUP($A751,'pl-data'!$A:$BR,38+Q$3)</f>
        <v>0</v>
      </c>
      <c r="R751" s="33">
        <f>-VLOOKUP($A751,'pl-data'!$A:$BR,23+R$3)</f>
        <v>0</v>
      </c>
      <c r="S751" s="34" t="str">
        <f t="shared" si="1771"/>
        <v>n/a</v>
      </c>
      <c r="T751" s="34" t="str">
        <f t="shared" si="1772"/>
        <v>n/a</v>
      </c>
      <c r="V751" s="33">
        <f>-VLOOKUP($A751,'pl-data'!$A:$BR,8+V$3)</f>
        <v>0</v>
      </c>
      <c r="W751" s="33">
        <f>-VLOOKUP($A751,'pl-data'!$A:$BR,38+W$3)</f>
        <v>0</v>
      </c>
      <c r="X751" s="33">
        <f>-VLOOKUP($A751,'pl-data'!$A:$BR,23+X$3)</f>
        <v>0</v>
      </c>
      <c r="Y751" s="34" t="str">
        <f t="shared" si="1774"/>
        <v>n/a</v>
      </c>
      <c r="Z751" s="34" t="str">
        <f t="shared" si="1775"/>
        <v>n/a</v>
      </c>
      <c r="AB751" s="33">
        <f>-VLOOKUP($A751,'pl-data'!$A:$BR,8+AB$3)</f>
        <v>0</v>
      </c>
      <c r="AC751" s="33">
        <f>-VLOOKUP($A751,'pl-data'!$A:$BR,38+AC$3)</f>
        <v>0</v>
      </c>
      <c r="AD751" s="33">
        <f>-VLOOKUP($A751,'pl-data'!$A:$BR,23+AD$3)</f>
        <v>0</v>
      </c>
      <c r="AE751" s="34" t="str">
        <f t="shared" si="1777"/>
        <v>n/a</v>
      </c>
      <c r="AF751" s="34" t="str">
        <f t="shared" si="1778"/>
        <v>n/a</v>
      </c>
      <c r="AH751" s="33">
        <f>-VLOOKUP($A751,'pl-data'!$A:$BR,8+AH$3)</f>
        <v>0</v>
      </c>
      <c r="AI751" s="33">
        <f>-VLOOKUP($A751,'pl-data'!$A:$BR,38+AI$3)</f>
        <v>0</v>
      </c>
      <c r="AJ751" s="33">
        <f>-VLOOKUP($A751,'pl-data'!$A:$BR,23+AJ$3)</f>
        <v>0</v>
      </c>
      <c r="AK751" s="34" t="str">
        <f t="shared" si="1780"/>
        <v>n/a</v>
      </c>
      <c r="AL751" s="34" t="str">
        <f t="shared" si="1781"/>
        <v>n/a</v>
      </c>
      <c r="AN751" s="33">
        <f>-VLOOKUP($A751,'pl-data'!$A:$BR,8+AN$3)</f>
        <v>0</v>
      </c>
      <c r="AO751" s="33">
        <f>-VLOOKUP($A751,'pl-data'!$A:$BR,38+AO$3)</f>
        <v>0</v>
      </c>
      <c r="AP751" s="33">
        <f>-VLOOKUP($A751,'pl-data'!$A:$BR,23+AP$3)</f>
        <v>0</v>
      </c>
      <c r="AQ751" s="34" t="str">
        <f t="shared" si="1783"/>
        <v>n/a</v>
      </c>
      <c r="AR751" s="34" t="str">
        <f t="shared" si="1784"/>
        <v>n/a</v>
      </c>
      <c r="AT751" s="33">
        <f>-VLOOKUP($A751,'pl-data'!$A:$BR,8+AT$3)</f>
        <v>0</v>
      </c>
      <c r="AU751" s="33">
        <f>-VLOOKUP($A751,'pl-data'!$A:$BR,38+AU$3)</f>
        <v>0</v>
      </c>
      <c r="AV751" s="33">
        <f>-VLOOKUP($A751,'pl-data'!$A:$BR,23+AV$3)</f>
        <v>0</v>
      </c>
      <c r="AW751" s="34" t="str">
        <f t="shared" si="1786"/>
        <v>n/a</v>
      </c>
      <c r="AX751" s="34" t="str">
        <f t="shared" si="1787"/>
        <v>n/a</v>
      </c>
      <c r="AZ751" s="33">
        <f>-VLOOKUP($A751,'pl-data'!$A:$BR,8+AZ$3)</f>
        <v>0</v>
      </c>
      <c r="BA751" s="33">
        <f>-VLOOKUP($A751,'pl-data'!$A:$BR,38+BA$3)</f>
        <v>0</v>
      </c>
      <c r="BB751" s="33">
        <f>-VLOOKUP($A751,'pl-data'!$A:$BR,23+BB$3)</f>
        <v>0</v>
      </c>
      <c r="BC751" s="34" t="str">
        <f t="shared" si="1789"/>
        <v>n/a</v>
      </c>
      <c r="BD751" s="34" t="str">
        <f t="shared" si="1790"/>
        <v>n/a</v>
      </c>
      <c r="BF751" s="33">
        <f>-VLOOKUP($A751,'pl-data'!$A:$BR,8+BF$3)</f>
        <v>0</v>
      </c>
      <c r="BG751" s="33">
        <f>-VLOOKUP($A751,'pl-data'!$A:$BR,38+BG$3)</f>
        <v>0</v>
      </c>
      <c r="BH751" s="33">
        <f>-VLOOKUP($A751,'pl-data'!$A:$BR,23+BH$3)</f>
        <v>0</v>
      </c>
      <c r="BI751" s="34" t="str">
        <f t="shared" si="1792"/>
        <v>n/a</v>
      </c>
      <c r="BJ751" s="34" t="str">
        <f t="shared" si="1793"/>
        <v>n/a</v>
      </c>
      <c r="BL751" s="33">
        <f>-VLOOKUP($A751,'pl-data'!$A:$BR,8+BL$3)</f>
        <v>0</v>
      </c>
      <c r="BM751" s="33">
        <f>-VLOOKUP($A751,'pl-data'!$A:$BR,38+BM$3)</f>
        <v>0</v>
      </c>
      <c r="BN751" s="33">
        <f>-VLOOKUP($A751,'pl-data'!$A:$BR,23+BN$3)</f>
        <v>0</v>
      </c>
      <c r="BO751" s="34" t="str">
        <f t="shared" si="1795"/>
        <v>n/a</v>
      </c>
      <c r="BP751" s="34" t="str">
        <f t="shared" si="1796"/>
        <v>n/a</v>
      </c>
      <c r="BR751" s="33">
        <f>-VLOOKUP($A751,'pl-data'!$A:$BR,8+BR$3)</f>
        <v>0</v>
      </c>
      <c r="BS751" s="33">
        <f>-VLOOKUP($A751,'pl-data'!$A:$BR,38+BS$3)</f>
        <v>0</v>
      </c>
      <c r="BT751" s="33">
        <f>-VLOOKUP($A751,'pl-data'!$A:$BR,23+BT$3)</f>
        <v>0</v>
      </c>
      <c r="BU751" s="34" t="str">
        <f t="shared" si="1798"/>
        <v>n/a</v>
      </c>
      <c r="BV751" s="34" t="str">
        <f t="shared" si="1799"/>
        <v>n/a</v>
      </c>
      <c r="BX751" s="33">
        <f t="shared" si="1802"/>
        <v>0</v>
      </c>
      <c r="BY751" s="33">
        <f t="shared" si="1803"/>
        <v>0</v>
      </c>
      <c r="BZ751" s="33">
        <f t="shared" si="1804"/>
        <v>0</v>
      </c>
      <c r="CA751" s="34" t="str">
        <f t="shared" si="1800"/>
        <v>n/a</v>
      </c>
      <c r="CB751" s="34" t="str">
        <f t="shared" si="1801"/>
        <v>n/a</v>
      </c>
    </row>
    <row r="752" spans="1:80" hidden="1" outlineLevel="1" x14ac:dyDescent="0.2">
      <c r="A752" s="49">
        <v>2265</v>
      </c>
      <c r="B752" s="44" t="str">
        <f>+masterfile!D666</f>
        <v>2265 Erträge Auflösung Steuerrückst. BStBK</v>
      </c>
      <c r="D752" s="33">
        <f>-VLOOKUP($A752,'pl-data'!$A:$BR,8+D$3)</f>
        <v>0</v>
      </c>
      <c r="E752" s="33">
        <f>-VLOOKUP($A752,'pl-data'!$A:$BR,38+E$3)</f>
        <v>0</v>
      </c>
      <c r="F752" s="33">
        <f>-VLOOKUP($A752,'pl-data'!$A:$BR,23+F$3)</f>
        <v>0</v>
      </c>
      <c r="G752" s="34" t="str">
        <f t="shared" si="1765"/>
        <v>n/a</v>
      </c>
      <c r="H752" s="34" t="str">
        <f t="shared" si="1766"/>
        <v>n/a</v>
      </c>
      <c r="J752" s="33">
        <f>-VLOOKUP($A752,'pl-data'!$A:$BR,8+J$3)</f>
        <v>0</v>
      </c>
      <c r="K752" s="33">
        <f>-VLOOKUP($A752,'pl-data'!$A:$BR,38+K$3)</f>
        <v>0</v>
      </c>
      <c r="L752" s="33">
        <f>-VLOOKUP($A752,'pl-data'!$A:$BR,23+L$3)</f>
        <v>0</v>
      </c>
      <c r="M752" s="34" t="str">
        <f t="shared" si="1768"/>
        <v>n/a</v>
      </c>
      <c r="N752" s="34" t="str">
        <f t="shared" si="1769"/>
        <v>n/a</v>
      </c>
      <c r="P752" s="33">
        <f>-VLOOKUP($A752,'pl-data'!$A:$BR,8+P$3)</f>
        <v>0</v>
      </c>
      <c r="Q752" s="33">
        <f>-VLOOKUP($A752,'pl-data'!$A:$BR,38+Q$3)</f>
        <v>0</v>
      </c>
      <c r="R752" s="33">
        <f>-VLOOKUP($A752,'pl-data'!$A:$BR,23+R$3)</f>
        <v>0</v>
      </c>
      <c r="S752" s="34" t="str">
        <f t="shared" si="1771"/>
        <v>n/a</v>
      </c>
      <c r="T752" s="34" t="str">
        <f t="shared" si="1772"/>
        <v>n/a</v>
      </c>
      <c r="V752" s="33">
        <f>-VLOOKUP($A752,'pl-data'!$A:$BR,8+V$3)</f>
        <v>0</v>
      </c>
      <c r="W752" s="33">
        <f>-VLOOKUP($A752,'pl-data'!$A:$BR,38+W$3)</f>
        <v>0</v>
      </c>
      <c r="X752" s="33">
        <f>-VLOOKUP($A752,'pl-data'!$A:$BR,23+X$3)</f>
        <v>0</v>
      </c>
      <c r="Y752" s="34" t="str">
        <f t="shared" si="1774"/>
        <v>n/a</v>
      </c>
      <c r="Z752" s="34" t="str">
        <f t="shared" si="1775"/>
        <v>n/a</v>
      </c>
      <c r="AB752" s="33">
        <f>-VLOOKUP($A752,'pl-data'!$A:$BR,8+AB$3)</f>
        <v>0</v>
      </c>
      <c r="AC752" s="33">
        <f>-VLOOKUP($A752,'pl-data'!$A:$BR,38+AC$3)</f>
        <v>0</v>
      </c>
      <c r="AD752" s="33">
        <f>-VLOOKUP($A752,'pl-data'!$A:$BR,23+AD$3)</f>
        <v>0</v>
      </c>
      <c r="AE752" s="34" t="str">
        <f t="shared" si="1777"/>
        <v>n/a</v>
      </c>
      <c r="AF752" s="34" t="str">
        <f t="shared" si="1778"/>
        <v>n/a</v>
      </c>
      <c r="AH752" s="33">
        <f>-VLOOKUP($A752,'pl-data'!$A:$BR,8+AH$3)</f>
        <v>0</v>
      </c>
      <c r="AI752" s="33">
        <f>-VLOOKUP($A752,'pl-data'!$A:$BR,38+AI$3)</f>
        <v>0</v>
      </c>
      <c r="AJ752" s="33">
        <f>-VLOOKUP($A752,'pl-data'!$A:$BR,23+AJ$3)</f>
        <v>0</v>
      </c>
      <c r="AK752" s="34" t="str">
        <f t="shared" si="1780"/>
        <v>n/a</v>
      </c>
      <c r="AL752" s="34" t="str">
        <f t="shared" si="1781"/>
        <v>n/a</v>
      </c>
      <c r="AN752" s="33">
        <f>-VLOOKUP($A752,'pl-data'!$A:$BR,8+AN$3)</f>
        <v>0</v>
      </c>
      <c r="AO752" s="33">
        <f>-VLOOKUP($A752,'pl-data'!$A:$BR,38+AO$3)</f>
        <v>0</v>
      </c>
      <c r="AP752" s="33">
        <f>-VLOOKUP($A752,'pl-data'!$A:$BR,23+AP$3)</f>
        <v>0</v>
      </c>
      <c r="AQ752" s="34" t="str">
        <f t="shared" si="1783"/>
        <v>n/a</v>
      </c>
      <c r="AR752" s="34" t="str">
        <f t="shared" si="1784"/>
        <v>n/a</v>
      </c>
      <c r="AT752" s="33">
        <f>-VLOOKUP($A752,'pl-data'!$A:$BR,8+AT$3)</f>
        <v>0</v>
      </c>
      <c r="AU752" s="33">
        <f>-VLOOKUP($A752,'pl-data'!$A:$BR,38+AU$3)</f>
        <v>0</v>
      </c>
      <c r="AV752" s="33">
        <f>-VLOOKUP($A752,'pl-data'!$A:$BR,23+AV$3)</f>
        <v>0</v>
      </c>
      <c r="AW752" s="34" t="str">
        <f t="shared" si="1786"/>
        <v>n/a</v>
      </c>
      <c r="AX752" s="34" t="str">
        <f t="shared" si="1787"/>
        <v>n/a</v>
      </c>
      <c r="AZ752" s="33">
        <f>-VLOOKUP($A752,'pl-data'!$A:$BR,8+AZ$3)</f>
        <v>0</v>
      </c>
      <c r="BA752" s="33">
        <f>-VLOOKUP($A752,'pl-data'!$A:$BR,38+BA$3)</f>
        <v>0</v>
      </c>
      <c r="BB752" s="33">
        <f>-VLOOKUP($A752,'pl-data'!$A:$BR,23+BB$3)</f>
        <v>0</v>
      </c>
      <c r="BC752" s="34" t="str">
        <f t="shared" si="1789"/>
        <v>n/a</v>
      </c>
      <c r="BD752" s="34" t="str">
        <f t="shared" si="1790"/>
        <v>n/a</v>
      </c>
      <c r="BF752" s="33">
        <f>-VLOOKUP($A752,'pl-data'!$A:$BR,8+BF$3)</f>
        <v>0</v>
      </c>
      <c r="BG752" s="33">
        <f>-VLOOKUP($A752,'pl-data'!$A:$BR,38+BG$3)</f>
        <v>0</v>
      </c>
      <c r="BH752" s="33">
        <f>-VLOOKUP($A752,'pl-data'!$A:$BR,23+BH$3)</f>
        <v>0</v>
      </c>
      <c r="BI752" s="34" t="str">
        <f t="shared" si="1792"/>
        <v>n/a</v>
      </c>
      <c r="BJ752" s="34" t="str">
        <f t="shared" si="1793"/>
        <v>n/a</v>
      </c>
      <c r="BL752" s="33">
        <f>-VLOOKUP($A752,'pl-data'!$A:$BR,8+BL$3)</f>
        <v>0</v>
      </c>
      <c r="BM752" s="33">
        <f>-VLOOKUP($A752,'pl-data'!$A:$BR,38+BM$3)</f>
        <v>0</v>
      </c>
      <c r="BN752" s="33">
        <f>-VLOOKUP($A752,'pl-data'!$A:$BR,23+BN$3)</f>
        <v>0</v>
      </c>
      <c r="BO752" s="34" t="str">
        <f t="shared" si="1795"/>
        <v>n/a</v>
      </c>
      <c r="BP752" s="34" t="str">
        <f t="shared" si="1796"/>
        <v>n/a</v>
      </c>
      <c r="BR752" s="33">
        <f>-VLOOKUP($A752,'pl-data'!$A:$BR,8+BR$3)</f>
        <v>0</v>
      </c>
      <c r="BS752" s="33">
        <f>-VLOOKUP($A752,'pl-data'!$A:$BR,38+BS$3)</f>
        <v>0</v>
      </c>
      <c r="BT752" s="33">
        <f>-VLOOKUP($A752,'pl-data'!$A:$BR,23+BT$3)</f>
        <v>0</v>
      </c>
      <c r="BU752" s="34" t="str">
        <f t="shared" si="1798"/>
        <v>n/a</v>
      </c>
      <c r="BV752" s="34" t="str">
        <f t="shared" si="1799"/>
        <v>n/a</v>
      </c>
      <c r="BX752" s="33">
        <f t="shared" si="1802"/>
        <v>0</v>
      </c>
      <c r="BY752" s="33">
        <f t="shared" si="1803"/>
        <v>0</v>
      </c>
      <c r="BZ752" s="33">
        <f t="shared" si="1804"/>
        <v>0</v>
      </c>
      <c r="CA752" s="34" t="str">
        <f t="shared" si="1800"/>
        <v>n/a</v>
      </c>
      <c r="CB752" s="34" t="str">
        <f t="shared" si="1801"/>
        <v>n/a</v>
      </c>
    </row>
    <row r="753" spans="1:82" hidden="1" outlineLevel="1" x14ac:dyDescent="0.2">
      <c r="A753" s="49">
        <v>2281</v>
      </c>
      <c r="B753" s="44" t="str">
        <f>+masterfile!D667</f>
        <v>2281 GewSt-NZ/Erstattung VJ § 4 (5b) EStG</v>
      </c>
      <c r="D753" s="33">
        <f>-VLOOKUP($A753,'pl-data'!$A:$BR,8+D$3)</f>
        <v>0</v>
      </c>
      <c r="E753" s="33">
        <f>-VLOOKUP($A753,'pl-data'!$A:$BR,38+E$3)</f>
        <v>0</v>
      </c>
      <c r="F753" s="33">
        <f>-VLOOKUP($A753,'pl-data'!$A:$BR,23+F$3)</f>
        <v>0</v>
      </c>
      <c r="G753" s="34" t="str">
        <f t="shared" si="1765"/>
        <v>n/a</v>
      </c>
      <c r="H753" s="34" t="str">
        <f t="shared" si="1766"/>
        <v>n/a</v>
      </c>
      <c r="J753" s="33">
        <f>-VLOOKUP($A753,'pl-data'!$A:$BR,8+J$3)</f>
        <v>0</v>
      </c>
      <c r="K753" s="33">
        <f>-VLOOKUP($A753,'pl-data'!$A:$BR,38+K$3)</f>
        <v>0</v>
      </c>
      <c r="L753" s="33">
        <f>-VLOOKUP($A753,'pl-data'!$A:$BR,23+L$3)</f>
        <v>0</v>
      </c>
      <c r="M753" s="34" t="str">
        <f t="shared" si="1768"/>
        <v>n/a</v>
      </c>
      <c r="N753" s="34" t="str">
        <f t="shared" si="1769"/>
        <v>n/a</v>
      </c>
      <c r="P753" s="33">
        <f>-VLOOKUP($A753,'pl-data'!$A:$BR,8+P$3)</f>
        <v>0</v>
      </c>
      <c r="Q753" s="33">
        <f>-VLOOKUP($A753,'pl-data'!$A:$BR,38+Q$3)</f>
        <v>0</v>
      </c>
      <c r="R753" s="33">
        <f>-VLOOKUP($A753,'pl-data'!$A:$BR,23+R$3)</f>
        <v>0</v>
      </c>
      <c r="S753" s="34" t="str">
        <f t="shared" si="1771"/>
        <v>n/a</v>
      </c>
      <c r="T753" s="34" t="str">
        <f t="shared" si="1772"/>
        <v>n/a</v>
      </c>
      <c r="V753" s="33">
        <f>-VLOOKUP($A753,'pl-data'!$A:$BR,8+V$3)</f>
        <v>0</v>
      </c>
      <c r="W753" s="33">
        <f>-VLOOKUP($A753,'pl-data'!$A:$BR,38+W$3)</f>
        <v>0</v>
      </c>
      <c r="X753" s="33">
        <f>-VLOOKUP($A753,'pl-data'!$A:$BR,23+X$3)</f>
        <v>0</v>
      </c>
      <c r="Y753" s="34" t="str">
        <f t="shared" si="1774"/>
        <v>n/a</v>
      </c>
      <c r="Z753" s="34" t="str">
        <f t="shared" si="1775"/>
        <v>n/a</v>
      </c>
      <c r="AB753" s="33">
        <f>-VLOOKUP($A753,'pl-data'!$A:$BR,8+AB$3)</f>
        <v>0</v>
      </c>
      <c r="AC753" s="33">
        <f>-VLOOKUP($A753,'pl-data'!$A:$BR,38+AC$3)</f>
        <v>0</v>
      </c>
      <c r="AD753" s="33">
        <f>-VLOOKUP($A753,'pl-data'!$A:$BR,23+AD$3)</f>
        <v>0</v>
      </c>
      <c r="AE753" s="34" t="str">
        <f t="shared" si="1777"/>
        <v>n/a</v>
      </c>
      <c r="AF753" s="34" t="str">
        <f t="shared" si="1778"/>
        <v>n/a</v>
      </c>
      <c r="AH753" s="33">
        <f>-VLOOKUP($A753,'pl-data'!$A:$BR,8+AH$3)</f>
        <v>0</v>
      </c>
      <c r="AI753" s="33">
        <f>-VLOOKUP($A753,'pl-data'!$A:$BR,38+AI$3)</f>
        <v>0</v>
      </c>
      <c r="AJ753" s="33">
        <f>-VLOOKUP($A753,'pl-data'!$A:$BR,23+AJ$3)</f>
        <v>0</v>
      </c>
      <c r="AK753" s="34" t="str">
        <f t="shared" si="1780"/>
        <v>n/a</v>
      </c>
      <c r="AL753" s="34" t="str">
        <f t="shared" si="1781"/>
        <v>n/a</v>
      </c>
      <c r="AN753" s="33">
        <f>-VLOOKUP($A753,'pl-data'!$A:$BR,8+AN$3)</f>
        <v>0</v>
      </c>
      <c r="AO753" s="33">
        <f>-VLOOKUP($A753,'pl-data'!$A:$BR,38+AO$3)</f>
        <v>0</v>
      </c>
      <c r="AP753" s="33">
        <f>-VLOOKUP($A753,'pl-data'!$A:$BR,23+AP$3)</f>
        <v>0</v>
      </c>
      <c r="AQ753" s="34" t="str">
        <f t="shared" si="1783"/>
        <v>n/a</v>
      </c>
      <c r="AR753" s="34" t="str">
        <f t="shared" si="1784"/>
        <v>n/a</v>
      </c>
      <c r="AT753" s="33">
        <f>-VLOOKUP($A753,'pl-data'!$A:$BR,8+AT$3)</f>
        <v>0</v>
      </c>
      <c r="AU753" s="33">
        <f>-VLOOKUP($A753,'pl-data'!$A:$BR,38+AU$3)</f>
        <v>0</v>
      </c>
      <c r="AV753" s="33">
        <f>-VLOOKUP($A753,'pl-data'!$A:$BR,23+AV$3)</f>
        <v>0</v>
      </c>
      <c r="AW753" s="34" t="str">
        <f t="shared" si="1786"/>
        <v>n/a</v>
      </c>
      <c r="AX753" s="34" t="str">
        <f t="shared" si="1787"/>
        <v>n/a</v>
      </c>
      <c r="AZ753" s="33">
        <f>-VLOOKUP($A753,'pl-data'!$A:$BR,8+AZ$3)</f>
        <v>0</v>
      </c>
      <c r="BA753" s="33">
        <f>-VLOOKUP($A753,'pl-data'!$A:$BR,38+BA$3)</f>
        <v>0</v>
      </c>
      <c r="BB753" s="33">
        <f>-VLOOKUP($A753,'pl-data'!$A:$BR,23+BB$3)</f>
        <v>0</v>
      </c>
      <c r="BC753" s="34" t="str">
        <f t="shared" si="1789"/>
        <v>n/a</v>
      </c>
      <c r="BD753" s="34" t="str">
        <f t="shared" si="1790"/>
        <v>n/a</v>
      </c>
      <c r="BF753" s="33">
        <f>-VLOOKUP($A753,'pl-data'!$A:$BR,8+BF$3)</f>
        <v>0</v>
      </c>
      <c r="BG753" s="33">
        <f>-VLOOKUP($A753,'pl-data'!$A:$BR,38+BG$3)</f>
        <v>0</v>
      </c>
      <c r="BH753" s="33">
        <f>-VLOOKUP($A753,'pl-data'!$A:$BR,23+BH$3)</f>
        <v>0</v>
      </c>
      <c r="BI753" s="34" t="str">
        <f t="shared" si="1792"/>
        <v>n/a</v>
      </c>
      <c r="BJ753" s="34" t="str">
        <f t="shared" si="1793"/>
        <v>n/a</v>
      </c>
      <c r="BL753" s="33">
        <f>-VLOOKUP($A753,'pl-data'!$A:$BR,8+BL$3)</f>
        <v>0</v>
      </c>
      <c r="BM753" s="33">
        <f>-VLOOKUP($A753,'pl-data'!$A:$BR,38+BM$3)</f>
        <v>0</v>
      </c>
      <c r="BN753" s="33">
        <f>-VLOOKUP($A753,'pl-data'!$A:$BR,23+BN$3)</f>
        <v>0</v>
      </c>
      <c r="BO753" s="34" t="str">
        <f t="shared" si="1795"/>
        <v>n/a</v>
      </c>
      <c r="BP753" s="34" t="str">
        <f t="shared" si="1796"/>
        <v>n/a</v>
      </c>
      <c r="BR753" s="33">
        <f>-VLOOKUP($A753,'pl-data'!$A:$BR,8+BR$3)</f>
        <v>0</v>
      </c>
      <c r="BS753" s="33">
        <f>-VLOOKUP($A753,'pl-data'!$A:$BR,38+BS$3)</f>
        <v>0</v>
      </c>
      <c r="BT753" s="33">
        <f>-VLOOKUP($A753,'pl-data'!$A:$BR,23+BT$3)</f>
        <v>0</v>
      </c>
      <c r="BU753" s="34" t="str">
        <f t="shared" si="1798"/>
        <v>n/a</v>
      </c>
      <c r="BV753" s="34" t="str">
        <f t="shared" si="1799"/>
        <v>n/a</v>
      </c>
      <c r="BX753" s="33">
        <f t="shared" si="1802"/>
        <v>0</v>
      </c>
      <c r="BY753" s="33">
        <f t="shared" si="1803"/>
        <v>0</v>
      </c>
      <c r="BZ753" s="33">
        <f t="shared" si="1804"/>
        <v>0</v>
      </c>
      <c r="CA753" s="34" t="str">
        <f t="shared" si="1800"/>
        <v>n/a</v>
      </c>
      <c r="CB753" s="34" t="str">
        <f t="shared" si="1801"/>
        <v>n/a</v>
      </c>
    </row>
    <row r="754" spans="1:82" hidden="1" outlineLevel="1" x14ac:dyDescent="0.2">
      <c r="A754" s="49">
        <v>2283</v>
      </c>
      <c r="B754" s="44" t="str">
        <f>+masterfile!D668</f>
        <v>2283 Ertr. Auflösung GewSt-RSt § 4 (5b) EStG</v>
      </c>
      <c r="D754" s="33">
        <f>-VLOOKUP($A754,'pl-data'!$A:$BR,8+D$3)</f>
        <v>0</v>
      </c>
      <c r="E754" s="33">
        <f>-VLOOKUP($A754,'pl-data'!$A:$BR,38+E$3)</f>
        <v>0</v>
      </c>
      <c r="F754" s="33">
        <f>-VLOOKUP($A754,'pl-data'!$A:$BR,23+F$3)</f>
        <v>0</v>
      </c>
      <c r="G754" s="34" t="str">
        <f t="shared" si="1765"/>
        <v>n/a</v>
      </c>
      <c r="H754" s="34" t="str">
        <f t="shared" si="1766"/>
        <v>n/a</v>
      </c>
      <c r="J754" s="33">
        <f>-VLOOKUP($A754,'pl-data'!$A:$BR,8+J$3)</f>
        <v>0</v>
      </c>
      <c r="K754" s="33">
        <f>-VLOOKUP($A754,'pl-data'!$A:$BR,38+K$3)</f>
        <v>0</v>
      </c>
      <c r="L754" s="33">
        <f>-VLOOKUP($A754,'pl-data'!$A:$BR,23+L$3)</f>
        <v>0</v>
      </c>
      <c r="M754" s="34" t="str">
        <f t="shared" si="1768"/>
        <v>n/a</v>
      </c>
      <c r="N754" s="34" t="str">
        <f t="shared" si="1769"/>
        <v>n/a</v>
      </c>
      <c r="P754" s="33">
        <f>-VLOOKUP($A754,'pl-data'!$A:$BR,8+P$3)</f>
        <v>0</v>
      </c>
      <c r="Q754" s="33">
        <f>-VLOOKUP($A754,'pl-data'!$A:$BR,38+Q$3)</f>
        <v>0</v>
      </c>
      <c r="R754" s="33">
        <f>-VLOOKUP($A754,'pl-data'!$A:$BR,23+R$3)</f>
        <v>0</v>
      </c>
      <c r="S754" s="34" t="str">
        <f t="shared" si="1771"/>
        <v>n/a</v>
      </c>
      <c r="T754" s="34" t="str">
        <f t="shared" si="1772"/>
        <v>n/a</v>
      </c>
      <c r="V754" s="33">
        <f>-VLOOKUP($A754,'pl-data'!$A:$BR,8+V$3)</f>
        <v>0</v>
      </c>
      <c r="W754" s="33">
        <f>-VLOOKUP($A754,'pl-data'!$A:$BR,38+W$3)</f>
        <v>0</v>
      </c>
      <c r="X754" s="33">
        <f>-VLOOKUP($A754,'pl-data'!$A:$BR,23+X$3)</f>
        <v>0</v>
      </c>
      <c r="Y754" s="34" t="str">
        <f t="shared" si="1774"/>
        <v>n/a</v>
      </c>
      <c r="Z754" s="34" t="str">
        <f t="shared" si="1775"/>
        <v>n/a</v>
      </c>
      <c r="AB754" s="33">
        <f>-VLOOKUP($A754,'pl-data'!$A:$BR,8+AB$3)</f>
        <v>0</v>
      </c>
      <c r="AC754" s="33">
        <f>-VLOOKUP($A754,'pl-data'!$A:$BR,38+AC$3)</f>
        <v>0</v>
      </c>
      <c r="AD754" s="33">
        <f>-VLOOKUP($A754,'pl-data'!$A:$BR,23+AD$3)</f>
        <v>0</v>
      </c>
      <c r="AE754" s="34" t="str">
        <f t="shared" si="1777"/>
        <v>n/a</v>
      </c>
      <c r="AF754" s="34" t="str">
        <f t="shared" si="1778"/>
        <v>n/a</v>
      </c>
      <c r="AH754" s="33">
        <f>-VLOOKUP($A754,'pl-data'!$A:$BR,8+AH$3)</f>
        <v>0</v>
      </c>
      <c r="AI754" s="33">
        <f>-VLOOKUP($A754,'pl-data'!$A:$BR,38+AI$3)</f>
        <v>0</v>
      </c>
      <c r="AJ754" s="33">
        <f>-VLOOKUP($A754,'pl-data'!$A:$BR,23+AJ$3)</f>
        <v>0</v>
      </c>
      <c r="AK754" s="34" t="str">
        <f t="shared" si="1780"/>
        <v>n/a</v>
      </c>
      <c r="AL754" s="34" t="str">
        <f t="shared" si="1781"/>
        <v>n/a</v>
      </c>
      <c r="AN754" s="33">
        <f>-VLOOKUP($A754,'pl-data'!$A:$BR,8+AN$3)</f>
        <v>0</v>
      </c>
      <c r="AO754" s="33">
        <f>-VLOOKUP($A754,'pl-data'!$A:$BR,38+AO$3)</f>
        <v>0</v>
      </c>
      <c r="AP754" s="33">
        <f>-VLOOKUP($A754,'pl-data'!$A:$BR,23+AP$3)</f>
        <v>0</v>
      </c>
      <c r="AQ754" s="34" t="str">
        <f t="shared" si="1783"/>
        <v>n/a</v>
      </c>
      <c r="AR754" s="34" t="str">
        <f t="shared" si="1784"/>
        <v>n/a</v>
      </c>
      <c r="AT754" s="33">
        <f>-VLOOKUP($A754,'pl-data'!$A:$BR,8+AT$3)</f>
        <v>0</v>
      </c>
      <c r="AU754" s="33">
        <f>-VLOOKUP($A754,'pl-data'!$A:$BR,38+AU$3)</f>
        <v>0</v>
      </c>
      <c r="AV754" s="33">
        <f>-VLOOKUP($A754,'pl-data'!$A:$BR,23+AV$3)</f>
        <v>0</v>
      </c>
      <c r="AW754" s="34" t="str">
        <f t="shared" si="1786"/>
        <v>n/a</v>
      </c>
      <c r="AX754" s="34" t="str">
        <f t="shared" si="1787"/>
        <v>n/a</v>
      </c>
      <c r="AZ754" s="33">
        <f>-VLOOKUP($A754,'pl-data'!$A:$BR,8+AZ$3)</f>
        <v>0</v>
      </c>
      <c r="BA754" s="33">
        <f>-VLOOKUP($A754,'pl-data'!$A:$BR,38+BA$3)</f>
        <v>0</v>
      </c>
      <c r="BB754" s="33">
        <f>-VLOOKUP($A754,'pl-data'!$A:$BR,23+BB$3)</f>
        <v>0</v>
      </c>
      <c r="BC754" s="34" t="str">
        <f t="shared" si="1789"/>
        <v>n/a</v>
      </c>
      <c r="BD754" s="34" t="str">
        <f t="shared" si="1790"/>
        <v>n/a</v>
      </c>
      <c r="BF754" s="33">
        <f>-VLOOKUP($A754,'pl-data'!$A:$BR,8+BF$3)</f>
        <v>0</v>
      </c>
      <c r="BG754" s="33">
        <f>-VLOOKUP($A754,'pl-data'!$A:$BR,38+BG$3)</f>
        <v>0</v>
      </c>
      <c r="BH754" s="33">
        <f>-VLOOKUP($A754,'pl-data'!$A:$BR,23+BH$3)</f>
        <v>0</v>
      </c>
      <c r="BI754" s="34" t="str">
        <f t="shared" si="1792"/>
        <v>n/a</v>
      </c>
      <c r="BJ754" s="34" t="str">
        <f t="shared" si="1793"/>
        <v>n/a</v>
      </c>
      <c r="BL754" s="33">
        <f>-VLOOKUP($A754,'pl-data'!$A:$BR,8+BL$3)</f>
        <v>0</v>
      </c>
      <c r="BM754" s="33">
        <f>-VLOOKUP($A754,'pl-data'!$A:$BR,38+BM$3)</f>
        <v>0</v>
      </c>
      <c r="BN754" s="33">
        <f>-VLOOKUP($A754,'pl-data'!$A:$BR,23+BN$3)</f>
        <v>0</v>
      </c>
      <c r="BO754" s="34" t="str">
        <f t="shared" si="1795"/>
        <v>n/a</v>
      </c>
      <c r="BP754" s="34" t="str">
        <f t="shared" si="1796"/>
        <v>n/a</v>
      </c>
      <c r="BR754" s="33">
        <f>-VLOOKUP($A754,'pl-data'!$A:$BR,8+BR$3)</f>
        <v>0</v>
      </c>
      <c r="BS754" s="33">
        <f>-VLOOKUP($A754,'pl-data'!$A:$BR,38+BS$3)</f>
        <v>0</v>
      </c>
      <c r="BT754" s="33">
        <f>-VLOOKUP($A754,'pl-data'!$A:$BR,23+BT$3)</f>
        <v>0</v>
      </c>
      <c r="BU754" s="34" t="str">
        <f t="shared" si="1798"/>
        <v>n/a</v>
      </c>
      <c r="BV754" s="34" t="str">
        <f t="shared" si="1799"/>
        <v>n/a</v>
      </c>
      <c r="BX754" s="33">
        <f t="shared" si="1802"/>
        <v>0</v>
      </c>
      <c r="BY754" s="33">
        <f t="shared" si="1803"/>
        <v>0</v>
      </c>
      <c r="BZ754" s="33">
        <f t="shared" si="1804"/>
        <v>0</v>
      </c>
      <c r="CA754" s="34" t="str">
        <f t="shared" si="1800"/>
        <v>n/a</v>
      </c>
      <c r="CB754" s="34" t="str">
        <f t="shared" si="1801"/>
        <v>n/a</v>
      </c>
    </row>
    <row r="755" spans="1:82" hidden="1" outlineLevel="1" x14ac:dyDescent="0.2">
      <c r="A755" s="49">
        <v>4320</v>
      </c>
      <c r="B755" s="44" t="str">
        <f>+masterfile!D1048</f>
        <v>4320 Gewerbesteuer</v>
      </c>
      <c r="D755" s="33">
        <f>-VLOOKUP($A755,'pl-data'!$A:$BR,8+D$3)</f>
        <v>0.28583333333333333</v>
      </c>
      <c r="E755" s="33">
        <f>-VLOOKUP($A755,'pl-data'!$A:$BR,38+E$3)</f>
        <v>0.29440833333333333</v>
      </c>
      <c r="F755" s="33">
        <f>-VLOOKUP($A755,'pl-data'!$A:$BR,23+F$3)</f>
        <v>0</v>
      </c>
      <c r="G755" s="34">
        <f t="shared" si="1765"/>
        <v>-1</v>
      </c>
      <c r="H755" s="34">
        <f t="shared" si="1766"/>
        <v>-1</v>
      </c>
      <c r="J755" s="33">
        <f>-VLOOKUP($A755,'pl-data'!$A:$BR,8+J$3)</f>
        <v>0.28583333333333333</v>
      </c>
      <c r="K755" s="33">
        <f>-VLOOKUP($A755,'pl-data'!$A:$BR,38+K$3)</f>
        <v>0.29440833333333333</v>
      </c>
      <c r="L755" s="33">
        <f>-VLOOKUP($A755,'pl-data'!$A:$BR,23+L$3)</f>
        <v>0</v>
      </c>
      <c r="M755" s="34">
        <f t="shared" si="1768"/>
        <v>-1</v>
      </c>
      <c r="N755" s="34">
        <f t="shared" si="1769"/>
        <v>-1</v>
      </c>
      <c r="P755" s="33">
        <f>-VLOOKUP($A755,'pl-data'!$A:$BR,8+P$3)</f>
        <v>0.28583333333333333</v>
      </c>
      <c r="Q755" s="33">
        <f>-VLOOKUP($A755,'pl-data'!$A:$BR,38+Q$3)</f>
        <v>0.29440833333333333</v>
      </c>
      <c r="R755" s="33">
        <f>-VLOOKUP($A755,'pl-data'!$A:$BR,23+R$3)</f>
        <v>0</v>
      </c>
      <c r="S755" s="34">
        <f t="shared" si="1771"/>
        <v>-1</v>
      </c>
      <c r="T755" s="34">
        <f t="shared" si="1772"/>
        <v>-1</v>
      </c>
      <c r="V755" s="33">
        <f>-VLOOKUP($A755,'pl-data'!$A:$BR,8+V$3)</f>
        <v>0.28583333333333333</v>
      </c>
      <c r="W755" s="33">
        <f>-VLOOKUP($A755,'pl-data'!$A:$BR,38+W$3)</f>
        <v>0.29440833333333333</v>
      </c>
      <c r="X755" s="33">
        <f>-VLOOKUP($A755,'pl-data'!$A:$BR,23+X$3)</f>
        <v>0</v>
      </c>
      <c r="Y755" s="34">
        <f t="shared" si="1774"/>
        <v>-1</v>
      </c>
      <c r="Z755" s="34">
        <f t="shared" si="1775"/>
        <v>-1</v>
      </c>
      <c r="AB755" s="33">
        <f>-VLOOKUP($A755,'pl-data'!$A:$BR,8+AB$3)</f>
        <v>0.28583333333333333</v>
      </c>
      <c r="AC755" s="33">
        <f>-VLOOKUP($A755,'pl-data'!$A:$BR,38+AC$3)</f>
        <v>0.29440833333333333</v>
      </c>
      <c r="AD755" s="33">
        <f>-VLOOKUP($A755,'pl-data'!$A:$BR,23+AD$3)</f>
        <v>0</v>
      </c>
      <c r="AE755" s="34">
        <f t="shared" si="1777"/>
        <v>-1</v>
      </c>
      <c r="AF755" s="34">
        <f t="shared" si="1778"/>
        <v>-1</v>
      </c>
      <c r="AH755" s="33">
        <f>-VLOOKUP($A755,'pl-data'!$A:$BR,8+AH$3)</f>
        <v>0.28583333333333333</v>
      </c>
      <c r="AI755" s="33">
        <f>-VLOOKUP($A755,'pl-data'!$A:$BR,38+AI$3)</f>
        <v>0.29440833333333333</v>
      </c>
      <c r="AJ755" s="33">
        <f>-VLOOKUP($A755,'pl-data'!$A:$BR,23+AJ$3)</f>
        <v>0</v>
      </c>
      <c r="AK755" s="34">
        <f t="shared" si="1780"/>
        <v>-1</v>
      </c>
      <c r="AL755" s="34">
        <f t="shared" si="1781"/>
        <v>-1</v>
      </c>
      <c r="AN755" s="33">
        <f>-VLOOKUP($A755,'pl-data'!$A:$BR,8+AN$3)</f>
        <v>0.28583333333333333</v>
      </c>
      <c r="AO755" s="33">
        <f>-VLOOKUP($A755,'pl-data'!$A:$BR,38+AO$3)</f>
        <v>0.29440833333333333</v>
      </c>
      <c r="AP755" s="33">
        <f>-VLOOKUP($A755,'pl-data'!$A:$BR,23+AP$3)</f>
        <v>0</v>
      </c>
      <c r="AQ755" s="34">
        <f t="shared" si="1783"/>
        <v>-1</v>
      </c>
      <c r="AR755" s="34">
        <f t="shared" si="1784"/>
        <v>-1</v>
      </c>
      <c r="AT755" s="33">
        <f>-VLOOKUP($A755,'pl-data'!$A:$BR,8+AT$3)</f>
        <v>0.28583333333333333</v>
      </c>
      <c r="AU755" s="33">
        <f>-VLOOKUP($A755,'pl-data'!$A:$BR,38+AU$3)</f>
        <v>0.29440833333333333</v>
      </c>
      <c r="AV755" s="33">
        <f>-VLOOKUP($A755,'pl-data'!$A:$BR,23+AV$3)</f>
        <v>0</v>
      </c>
      <c r="AW755" s="34">
        <f t="shared" si="1786"/>
        <v>-1</v>
      </c>
      <c r="AX755" s="34">
        <f t="shared" si="1787"/>
        <v>-1</v>
      </c>
      <c r="AZ755" s="33">
        <f>-VLOOKUP($A755,'pl-data'!$A:$BR,8+AZ$3)</f>
        <v>0.28583333333333333</v>
      </c>
      <c r="BA755" s="33">
        <f>-VLOOKUP($A755,'pl-data'!$A:$BR,38+BA$3)</f>
        <v>0.29440833333333333</v>
      </c>
      <c r="BB755" s="33">
        <f>-VLOOKUP($A755,'pl-data'!$A:$BR,23+BB$3)</f>
        <v>0</v>
      </c>
      <c r="BC755" s="34">
        <f t="shared" si="1789"/>
        <v>-1</v>
      </c>
      <c r="BD755" s="34">
        <f t="shared" si="1790"/>
        <v>-1</v>
      </c>
      <c r="BF755" s="33">
        <f>-VLOOKUP($A755,'pl-data'!$A:$BR,8+BF$3)</f>
        <v>0.28583333333333333</v>
      </c>
      <c r="BG755" s="33">
        <f>-VLOOKUP($A755,'pl-data'!$A:$BR,38+BG$3)</f>
        <v>0.29440833333333333</v>
      </c>
      <c r="BH755" s="33">
        <f>-VLOOKUP($A755,'pl-data'!$A:$BR,23+BH$3)</f>
        <v>0</v>
      </c>
      <c r="BI755" s="34">
        <f t="shared" si="1792"/>
        <v>-1</v>
      </c>
      <c r="BJ755" s="34">
        <f t="shared" si="1793"/>
        <v>-1</v>
      </c>
      <c r="BL755" s="33">
        <f>-VLOOKUP($A755,'pl-data'!$A:$BR,8+BL$3)</f>
        <v>0.28583333333333333</v>
      </c>
      <c r="BM755" s="33">
        <f>-VLOOKUP($A755,'pl-data'!$A:$BR,38+BM$3)</f>
        <v>0.29440833333333333</v>
      </c>
      <c r="BN755" s="33">
        <f>-VLOOKUP($A755,'pl-data'!$A:$BR,23+BN$3)</f>
        <v>0</v>
      </c>
      <c r="BO755" s="34">
        <f t="shared" si="1795"/>
        <v>-1</v>
      </c>
      <c r="BP755" s="34">
        <f t="shared" si="1796"/>
        <v>-1</v>
      </c>
      <c r="BR755" s="33">
        <f>-VLOOKUP($A755,'pl-data'!$A:$BR,8+BR$3)</f>
        <v>0.28583333333333333</v>
      </c>
      <c r="BS755" s="33">
        <f>-VLOOKUP($A755,'pl-data'!$A:$BR,38+BS$3)</f>
        <v>0.29440833333333333</v>
      </c>
      <c r="BT755" s="33">
        <f>-VLOOKUP($A755,'pl-data'!$A:$BR,23+BT$3)</f>
        <v>0</v>
      </c>
      <c r="BU755" s="34">
        <f t="shared" si="1798"/>
        <v>-1</v>
      </c>
      <c r="BV755" s="34">
        <f t="shared" si="1799"/>
        <v>-1</v>
      </c>
      <c r="BX755" s="33">
        <f t="shared" si="1802"/>
        <v>3.4299999999999993</v>
      </c>
      <c r="BY755" s="33">
        <f t="shared" si="1803"/>
        <v>3.5328999999999993</v>
      </c>
      <c r="BZ755" s="33">
        <f t="shared" si="1804"/>
        <v>0</v>
      </c>
      <c r="CA755" s="34">
        <f t="shared" si="1800"/>
        <v>-1</v>
      </c>
      <c r="CB755" s="34">
        <f t="shared" si="1801"/>
        <v>-1</v>
      </c>
    </row>
    <row r="756" spans="1:82" collapsed="1" x14ac:dyDescent="0.2">
      <c r="B756" s="31"/>
      <c r="D756" s="53"/>
      <c r="E756" s="53"/>
      <c r="F756" s="53"/>
      <c r="J756" s="53"/>
      <c r="K756" s="53"/>
      <c r="L756" s="53"/>
      <c r="P756" s="53"/>
      <c r="Q756" s="53"/>
      <c r="R756" s="53"/>
      <c r="V756" s="53"/>
      <c r="W756" s="53"/>
      <c r="X756" s="53"/>
      <c r="AB756" s="53"/>
      <c r="AC756" s="53"/>
      <c r="AD756" s="53"/>
      <c r="AH756" s="53"/>
      <c r="AI756" s="53"/>
      <c r="AJ756" s="53"/>
      <c r="AN756" s="53"/>
      <c r="AO756" s="53"/>
      <c r="AP756" s="53"/>
      <c r="AT756" s="53"/>
      <c r="AU756" s="53"/>
      <c r="AV756" s="53"/>
      <c r="AZ756" s="53"/>
      <c r="BA756" s="53"/>
      <c r="BB756" s="53"/>
      <c r="BF756" s="53"/>
      <c r="BG756" s="53"/>
      <c r="BH756" s="53"/>
      <c r="BL756" s="53"/>
      <c r="BM756" s="53"/>
      <c r="BN756" s="53"/>
      <c r="BR756" s="53"/>
      <c r="BS756" s="53"/>
      <c r="BT756" s="53"/>
      <c r="BX756" s="53"/>
      <c r="BY756" s="53"/>
      <c r="BZ756" s="53"/>
    </row>
    <row r="757" spans="1:82" x14ac:dyDescent="0.2">
      <c r="A757" s="49" t="s">
        <v>133</v>
      </c>
      <c r="B757" s="25" t="s">
        <v>133</v>
      </c>
      <c r="D757" s="52">
        <f t="shared" ref="D757:F757" si="1805">+D736+D738</f>
        <v>313.15999618416436</v>
      </c>
      <c r="E757" s="52">
        <f t="shared" si="1805"/>
        <v>321.34925946539772</v>
      </c>
      <c r="F757" s="52">
        <f t="shared" si="1805"/>
        <v>346.56001223865411</v>
      </c>
      <c r="G757" s="30">
        <f>IFERROR(F757/E757-1,"n/a")</f>
        <v>7.8452811172483816E-2</v>
      </c>
      <c r="H757" s="30">
        <f>IFERROR(F757/D757-1,"n/a")</f>
        <v>0.10665479774385922</v>
      </c>
      <c r="J757" s="52">
        <f t="shared" ref="J757:L757" si="1806">+J736+J738</f>
        <v>313.15999618416436</v>
      </c>
      <c r="K757" s="52">
        <f t="shared" si="1806"/>
        <v>321.34925946539772</v>
      </c>
      <c r="L757" s="52">
        <f t="shared" si="1806"/>
        <v>346.56001223865411</v>
      </c>
      <c r="M757" s="30">
        <f>IFERROR(L757/K757-1,"n/a")</f>
        <v>7.8452811172483816E-2</v>
      </c>
      <c r="N757" s="30">
        <f>IFERROR(L757/J757-1,"n/a")</f>
        <v>0.10665479774385922</v>
      </c>
      <c r="P757" s="52">
        <f t="shared" ref="P757:R757" si="1807">+P736+P738</f>
        <v>313.15999618416436</v>
      </c>
      <c r="Q757" s="52">
        <f t="shared" si="1807"/>
        <v>321.34925946539772</v>
      </c>
      <c r="R757" s="52">
        <f t="shared" si="1807"/>
        <v>346.56001223865411</v>
      </c>
      <c r="S757" s="30">
        <f>IFERROR(R757/Q757-1,"n/a")</f>
        <v>7.8452811172483816E-2</v>
      </c>
      <c r="T757" s="30">
        <f>IFERROR(R757/P757-1,"n/a")</f>
        <v>0.10665479774385922</v>
      </c>
      <c r="V757" s="52">
        <f t="shared" ref="V757:X757" si="1808">+V736+V738</f>
        <v>313.15999618416436</v>
      </c>
      <c r="W757" s="52">
        <f t="shared" si="1808"/>
        <v>321.34925946539772</v>
      </c>
      <c r="X757" s="52">
        <f t="shared" si="1808"/>
        <v>346.56001223865411</v>
      </c>
      <c r="Y757" s="30">
        <f>IFERROR(X757/W757-1,"n/a")</f>
        <v>7.8452811172483816E-2</v>
      </c>
      <c r="Z757" s="30">
        <f>IFERROR(X757/V757-1,"n/a")</f>
        <v>0.10665479774385922</v>
      </c>
      <c r="AB757" s="52">
        <f t="shared" ref="AB757:AD757" si="1809">+AB736+AB738</f>
        <v>313.15999618416436</v>
      </c>
      <c r="AC757" s="52">
        <f t="shared" si="1809"/>
        <v>321.34925946539772</v>
      </c>
      <c r="AD757" s="52">
        <f t="shared" si="1809"/>
        <v>346.56001223865411</v>
      </c>
      <c r="AE757" s="30">
        <f>IFERROR(AD757/AC757-1,"n/a")</f>
        <v>7.8452811172483816E-2</v>
      </c>
      <c r="AF757" s="30">
        <f>IFERROR(AD757/AB757-1,"n/a")</f>
        <v>0.10665479774385922</v>
      </c>
      <c r="AH757" s="52">
        <f t="shared" ref="AH757:AJ757" si="1810">+AH736+AH738</f>
        <v>313.15999618416436</v>
      </c>
      <c r="AI757" s="52">
        <f t="shared" si="1810"/>
        <v>321.34925946539772</v>
      </c>
      <c r="AJ757" s="52">
        <f t="shared" si="1810"/>
        <v>346.56001223865411</v>
      </c>
      <c r="AK757" s="30">
        <f>IFERROR(AJ757/AI757-1,"n/a")</f>
        <v>7.8452811172483816E-2</v>
      </c>
      <c r="AL757" s="30">
        <f>IFERROR(AJ757/AH757-1,"n/a")</f>
        <v>0.10665479774385922</v>
      </c>
      <c r="AN757" s="52">
        <f t="shared" ref="AN757:AP757" si="1811">+AN736+AN738</f>
        <v>311.49332951749778</v>
      </c>
      <c r="AO757" s="52">
        <f t="shared" si="1811"/>
        <v>321.34925946539772</v>
      </c>
      <c r="AP757" s="52">
        <f t="shared" si="1811"/>
        <v>346.56001223865411</v>
      </c>
      <c r="AQ757" s="30">
        <f>IFERROR(AP757/AO757-1,"n/a")</f>
        <v>7.8452811172483816E-2</v>
      </c>
      <c r="AR757" s="30">
        <f>IFERROR(AP757/AN757-1,"n/a")</f>
        <v>0.11257603100353553</v>
      </c>
      <c r="AT757" s="52">
        <f t="shared" ref="AT757:AV757" si="1812">+AT736+AT738</f>
        <v>311.49332951749778</v>
      </c>
      <c r="AU757" s="52">
        <f t="shared" si="1812"/>
        <v>321.34925946539772</v>
      </c>
      <c r="AV757" s="52">
        <f t="shared" si="1812"/>
        <v>346.56001223865411</v>
      </c>
      <c r="AW757" s="30">
        <f>IFERROR(AV757/AU757-1,"n/a")</f>
        <v>7.8452811172483816E-2</v>
      </c>
      <c r="AX757" s="30">
        <f>IFERROR(AV757/AT757-1,"n/a")</f>
        <v>0.11257603100353553</v>
      </c>
      <c r="AZ757" s="52">
        <f t="shared" ref="AZ757:BB757" si="1813">+AZ736+AZ738</f>
        <v>311.49332951749778</v>
      </c>
      <c r="BA757" s="52">
        <f t="shared" si="1813"/>
        <v>321.34925946539772</v>
      </c>
      <c r="BB757" s="52">
        <f t="shared" si="1813"/>
        <v>346.56001223865411</v>
      </c>
      <c r="BC757" s="30">
        <f>IFERROR(BB757/BA757-1,"n/a")</f>
        <v>7.8452811172483816E-2</v>
      </c>
      <c r="BD757" s="30">
        <f>IFERROR(BB757/AZ757-1,"n/a")</f>
        <v>0.11257603100353553</v>
      </c>
      <c r="BF757" s="52">
        <f t="shared" ref="BF757:BH757" si="1814">+BF736+BF738</f>
        <v>311.49332951749778</v>
      </c>
      <c r="BG757" s="52">
        <f t="shared" si="1814"/>
        <v>321.34925946539772</v>
      </c>
      <c r="BH757" s="52">
        <f t="shared" si="1814"/>
        <v>346.56001223865411</v>
      </c>
      <c r="BI757" s="30">
        <f>IFERROR(BH757/BG757-1,"n/a")</f>
        <v>7.8452811172483816E-2</v>
      </c>
      <c r="BJ757" s="30">
        <f>IFERROR(BH757/BF757-1,"n/a")</f>
        <v>0.11257603100353553</v>
      </c>
      <c r="BL757" s="52">
        <f t="shared" ref="BL757:BN757" si="1815">+BL736+BL738</f>
        <v>311.49332951749778</v>
      </c>
      <c r="BM757" s="52">
        <f t="shared" si="1815"/>
        <v>321.34925946539772</v>
      </c>
      <c r="BN757" s="52">
        <f t="shared" si="1815"/>
        <v>346.56001223865411</v>
      </c>
      <c r="BO757" s="30">
        <f>IFERROR(BN757/BM757-1,"n/a")</f>
        <v>7.8452811172483816E-2</v>
      </c>
      <c r="BP757" s="30">
        <f>IFERROR(BN757/BL757-1,"n/a")</f>
        <v>0.11257603100353553</v>
      </c>
      <c r="BR757" s="52">
        <f t="shared" ref="BR757:BT757" si="1816">+BR736+BR738</f>
        <v>311.49332951749778</v>
      </c>
      <c r="BS757" s="52">
        <f t="shared" si="1816"/>
        <v>321.34925946539772</v>
      </c>
      <c r="BT757" s="52">
        <f t="shared" si="1816"/>
        <v>346.56001223865411</v>
      </c>
      <c r="BU757" s="30">
        <f>IFERROR(BT757/BS757-1,"n/a")</f>
        <v>7.8452811172483816E-2</v>
      </c>
      <c r="BV757" s="30">
        <f>IFERROR(BT757/BR757-1,"n/a")</f>
        <v>0.11257603100353553</v>
      </c>
      <c r="BX757" s="52">
        <f>+BR757+BL757+BF757+AZ757+AT757+AN757+AH757+AB757+V757+P757+J757+D757</f>
        <v>3747.9199542099727</v>
      </c>
      <c r="BY757" s="52">
        <f>+BS757+BM757+BG757+BA757+AU757+AO757+AI757+AC757+W757+Q757+K757+E757</f>
        <v>3856.1911135847718</v>
      </c>
      <c r="BZ757" s="52">
        <f>+BT757+BN757+BH757+BB757+AV757+AP757+AJ757+AD757+X757+R757+L757+F757</f>
        <v>4158.7201468638495</v>
      </c>
      <c r="CA757" s="30">
        <f>IFERROR(BZ757/BY757-1,"n/a")</f>
        <v>7.845281117248426E-2</v>
      </c>
      <c r="CB757" s="30">
        <f>IFERROR(BZ757/BX757-1,"n/a")</f>
        <v>0.10960751501441002</v>
      </c>
      <c r="CD757" s="6" t="b">
        <f>+ABS(BX757-'PL-tc'!N757+'PL-tc-m'!BY757-'PL-tc'!O757+'PL-tc-m'!BZ757-'PL-tc'!P757)&lt;0.001</f>
        <v>1</v>
      </c>
    </row>
    <row r="758" spans="1:82" x14ac:dyDescent="0.2">
      <c r="D758" s="53"/>
      <c r="E758" s="53"/>
      <c r="F758" s="53"/>
      <c r="J758" s="53"/>
      <c r="K758" s="53"/>
      <c r="L758" s="53"/>
      <c r="P758" s="53"/>
      <c r="Q758" s="53"/>
      <c r="R758" s="53"/>
      <c r="V758" s="53"/>
      <c r="W758" s="53"/>
      <c r="X758" s="53"/>
      <c r="AB758" s="53"/>
      <c r="AC758" s="53"/>
      <c r="AD758" s="53"/>
      <c r="AH758" s="53"/>
      <c r="AI758" s="53"/>
      <c r="AJ758" s="53"/>
      <c r="AN758" s="53"/>
      <c r="AO758" s="53"/>
      <c r="AP758" s="53"/>
      <c r="AT758" s="53"/>
      <c r="AU758" s="53"/>
      <c r="AV758" s="53"/>
      <c r="AZ758" s="53"/>
      <c r="BA758" s="53"/>
      <c r="BB758" s="53"/>
      <c r="BF758" s="53"/>
      <c r="BG758" s="53"/>
      <c r="BH758" s="53"/>
      <c r="BL758" s="53"/>
      <c r="BM758" s="53"/>
      <c r="BN758" s="53"/>
      <c r="BR758" s="53"/>
      <c r="BS758" s="53"/>
      <c r="BT758" s="53"/>
      <c r="BX758" s="53"/>
      <c r="BY758" s="53"/>
      <c r="BZ758" s="53"/>
    </row>
    <row r="759" spans="1:82" x14ac:dyDescent="0.2">
      <c r="A759" s="49" t="s">
        <v>128</v>
      </c>
      <c r="B759" s="13" t="s">
        <v>128</v>
      </c>
      <c r="D759" s="53">
        <f t="shared" ref="D759:F759" si="1817">+SUM(D760:D768)</f>
        <v>-1.6749999999999998</v>
      </c>
      <c r="E759" s="53">
        <f t="shared" si="1817"/>
        <v>-1.7252499999999997</v>
      </c>
      <c r="F759" s="53">
        <f t="shared" si="1817"/>
        <v>0</v>
      </c>
      <c r="G759" s="34">
        <f t="shared" ref="G759:G767" si="1818">IFERROR(F759/E759-1,"n/a")</f>
        <v>-1</v>
      </c>
      <c r="H759" s="34">
        <f t="shared" ref="H759:H767" si="1819">IFERROR(F759/D759-1,"n/a")</f>
        <v>-1</v>
      </c>
      <c r="J759" s="53">
        <f t="shared" ref="J759:L759" si="1820">+SUM(J760:J768)</f>
        <v>-1.6749999999999998</v>
      </c>
      <c r="K759" s="53">
        <f t="shared" si="1820"/>
        <v>-1.7252499999999997</v>
      </c>
      <c r="L759" s="53">
        <f t="shared" si="1820"/>
        <v>0</v>
      </c>
      <c r="M759" s="34">
        <f t="shared" ref="M759:M767" si="1821">IFERROR(L759/K759-1,"n/a")</f>
        <v>-1</v>
      </c>
      <c r="N759" s="34">
        <f t="shared" ref="N759:N767" si="1822">IFERROR(L759/J759-1,"n/a")</f>
        <v>-1</v>
      </c>
      <c r="P759" s="53">
        <f t="shared" ref="P759:R759" si="1823">+SUM(P760:P768)</f>
        <v>-1.6749999999999998</v>
      </c>
      <c r="Q759" s="53">
        <f t="shared" si="1823"/>
        <v>-1.7252499999999997</v>
      </c>
      <c r="R759" s="53">
        <f t="shared" si="1823"/>
        <v>0</v>
      </c>
      <c r="S759" s="34">
        <f t="shared" ref="S759:S767" si="1824">IFERROR(R759/Q759-1,"n/a")</f>
        <v>-1</v>
      </c>
      <c r="T759" s="34">
        <f t="shared" ref="T759:T767" si="1825">IFERROR(R759/P759-1,"n/a")</f>
        <v>-1</v>
      </c>
      <c r="V759" s="53">
        <f t="shared" ref="V759:X759" si="1826">+SUM(V760:V768)</f>
        <v>-1.6749999999999998</v>
      </c>
      <c r="W759" s="53">
        <f t="shared" si="1826"/>
        <v>-1.7252499999999997</v>
      </c>
      <c r="X759" s="53">
        <f t="shared" si="1826"/>
        <v>0</v>
      </c>
      <c r="Y759" s="34">
        <f t="shared" ref="Y759:Y767" si="1827">IFERROR(X759/W759-1,"n/a")</f>
        <v>-1</v>
      </c>
      <c r="Z759" s="34">
        <f t="shared" ref="Z759:Z767" si="1828">IFERROR(X759/V759-1,"n/a")</f>
        <v>-1</v>
      </c>
      <c r="AB759" s="53">
        <f t="shared" ref="AB759:AD759" si="1829">+SUM(AB760:AB768)</f>
        <v>-1.6749999999999998</v>
      </c>
      <c r="AC759" s="53">
        <f t="shared" si="1829"/>
        <v>-1.7252499999999997</v>
      </c>
      <c r="AD759" s="53">
        <f t="shared" si="1829"/>
        <v>0</v>
      </c>
      <c r="AE759" s="34">
        <f t="shared" ref="AE759:AE767" si="1830">IFERROR(AD759/AC759-1,"n/a")</f>
        <v>-1</v>
      </c>
      <c r="AF759" s="34">
        <f t="shared" ref="AF759:AF767" si="1831">IFERROR(AD759/AB759-1,"n/a")</f>
        <v>-1</v>
      </c>
      <c r="AH759" s="53">
        <f t="shared" ref="AH759:AJ759" si="1832">+SUM(AH760:AH768)</f>
        <v>-1.6749999999999998</v>
      </c>
      <c r="AI759" s="53">
        <f t="shared" si="1832"/>
        <v>-1.7252499999999997</v>
      </c>
      <c r="AJ759" s="53">
        <f t="shared" si="1832"/>
        <v>0</v>
      </c>
      <c r="AK759" s="34">
        <f t="shared" ref="AK759:AK767" si="1833">IFERROR(AJ759/AI759-1,"n/a")</f>
        <v>-1</v>
      </c>
      <c r="AL759" s="34">
        <f t="shared" ref="AL759:AL767" si="1834">IFERROR(AJ759/AH759-1,"n/a")</f>
        <v>-1</v>
      </c>
      <c r="AN759" s="53">
        <f t="shared" ref="AN759:AP759" si="1835">+SUM(AN760:AN768)</f>
        <v>-1.6749999999999998</v>
      </c>
      <c r="AO759" s="53">
        <f t="shared" si="1835"/>
        <v>-1.7252499999999997</v>
      </c>
      <c r="AP759" s="53">
        <f t="shared" si="1835"/>
        <v>0</v>
      </c>
      <c r="AQ759" s="34">
        <f t="shared" ref="AQ759:AQ767" si="1836">IFERROR(AP759/AO759-1,"n/a")</f>
        <v>-1</v>
      </c>
      <c r="AR759" s="34">
        <f t="shared" ref="AR759:AR767" si="1837">IFERROR(AP759/AN759-1,"n/a")</f>
        <v>-1</v>
      </c>
      <c r="AT759" s="53">
        <f t="shared" ref="AT759:AV759" si="1838">+SUM(AT760:AT768)</f>
        <v>-1.6749999999999998</v>
      </c>
      <c r="AU759" s="53">
        <f t="shared" si="1838"/>
        <v>-1.7252499999999997</v>
      </c>
      <c r="AV759" s="53">
        <f t="shared" si="1838"/>
        <v>0</v>
      </c>
      <c r="AW759" s="34">
        <f t="shared" ref="AW759:AW767" si="1839">IFERROR(AV759/AU759-1,"n/a")</f>
        <v>-1</v>
      </c>
      <c r="AX759" s="34">
        <f t="shared" ref="AX759:AX767" si="1840">IFERROR(AV759/AT759-1,"n/a")</f>
        <v>-1</v>
      </c>
      <c r="AZ759" s="53">
        <f t="shared" ref="AZ759:BB759" si="1841">+SUM(AZ760:AZ768)</f>
        <v>-1.6749999999999998</v>
      </c>
      <c r="BA759" s="53">
        <f t="shared" si="1841"/>
        <v>-1.7252499999999997</v>
      </c>
      <c r="BB759" s="53">
        <f t="shared" si="1841"/>
        <v>0</v>
      </c>
      <c r="BC759" s="34">
        <f t="shared" ref="BC759:BC767" si="1842">IFERROR(BB759/BA759-1,"n/a")</f>
        <v>-1</v>
      </c>
      <c r="BD759" s="34">
        <f t="shared" ref="BD759:BD767" si="1843">IFERROR(BB759/AZ759-1,"n/a")</f>
        <v>-1</v>
      </c>
      <c r="BF759" s="53">
        <f t="shared" ref="BF759:BH759" si="1844">+SUM(BF760:BF768)</f>
        <v>-1.6749999999999998</v>
      </c>
      <c r="BG759" s="53">
        <f t="shared" si="1844"/>
        <v>-1.7252499999999997</v>
      </c>
      <c r="BH759" s="53">
        <f t="shared" si="1844"/>
        <v>0</v>
      </c>
      <c r="BI759" s="34">
        <f t="shared" ref="BI759:BI767" si="1845">IFERROR(BH759/BG759-1,"n/a")</f>
        <v>-1</v>
      </c>
      <c r="BJ759" s="34">
        <f t="shared" ref="BJ759:BJ767" si="1846">IFERROR(BH759/BF759-1,"n/a")</f>
        <v>-1</v>
      </c>
      <c r="BL759" s="53">
        <f t="shared" ref="BL759:BN759" si="1847">+SUM(BL760:BL768)</f>
        <v>-1.6749999999999998</v>
      </c>
      <c r="BM759" s="53">
        <f t="shared" si="1847"/>
        <v>-1.7252499999999997</v>
      </c>
      <c r="BN759" s="53">
        <f t="shared" si="1847"/>
        <v>0</v>
      </c>
      <c r="BO759" s="34">
        <f t="shared" ref="BO759:BO767" si="1848">IFERROR(BN759/BM759-1,"n/a")</f>
        <v>-1</v>
      </c>
      <c r="BP759" s="34">
        <f t="shared" ref="BP759:BP767" si="1849">IFERROR(BN759/BL759-1,"n/a")</f>
        <v>-1</v>
      </c>
      <c r="BR759" s="53">
        <f t="shared" ref="BR759:BT759" si="1850">+SUM(BR760:BR768)</f>
        <v>-1.6749999999999998</v>
      </c>
      <c r="BS759" s="53">
        <f t="shared" si="1850"/>
        <v>-1.7252499999999997</v>
      </c>
      <c r="BT759" s="53">
        <f t="shared" si="1850"/>
        <v>0</v>
      </c>
      <c r="BU759" s="34">
        <f t="shared" ref="BU759:BU767" si="1851">IFERROR(BT759/BS759-1,"n/a")</f>
        <v>-1</v>
      </c>
      <c r="BV759" s="34">
        <f t="shared" ref="BV759:BV767" si="1852">IFERROR(BT759/BR759-1,"n/a")</f>
        <v>-1</v>
      </c>
      <c r="BX759" s="53">
        <f>+BR759+BL759+BF759+AZ759+AT759+AN759+AH759+AB759+V759+P759+J759+D759</f>
        <v>-20.100000000000005</v>
      </c>
      <c r="BY759" s="53">
        <f>+BS759+BM759+BG759+BA759+AU759+AO759+AI759+AC759+W759+Q759+K759+E759</f>
        <v>-20.702999999999992</v>
      </c>
      <c r="BZ759" s="53">
        <f>+BT759+BN759+BH759+BB759+AV759+AP759+AJ759+AD759+X759+R759+L759+F759</f>
        <v>0</v>
      </c>
      <c r="CA759" s="34">
        <f t="shared" ref="CA759:CA767" si="1853">IFERROR(BZ759/BY759-1,"n/a")</f>
        <v>-1</v>
      </c>
      <c r="CB759" s="34">
        <f t="shared" ref="CB759:CB767" si="1854">IFERROR(BZ759/BX759-1,"n/a")</f>
        <v>-1</v>
      </c>
    </row>
    <row r="760" spans="1:82" hidden="1" outlineLevel="1" x14ac:dyDescent="0.2">
      <c r="A760" s="49">
        <v>2285</v>
      </c>
      <c r="B760" s="18" t="str">
        <f>+masterfile!D669</f>
        <v>2285 Steuernachzahlg. VJ sonstige Steuern</v>
      </c>
      <c r="D760" s="33">
        <f>-VLOOKUP($A760,'pl-data'!$A:$BR,8+D$3)</f>
        <v>0</v>
      </c>
      <c r="E760" s="33">
        <f>-VLOOKUP($A760,'pl-data'!$A:$BR,38+E$3)</f>
        <v>0</v>
      </c>
      <c r="F760" s="33">
        <f>-VLOOKUP($A760,'pl-data'!$A:$BR,23+F$3)</f>
        <v>0</v>
      </c>
      <c r="G760" s="34" t="str">
        <f t="shared" si="1818"/>
        <v>n/a</v>
      </c>
      <c r="H760" s="34" t="str">
        <f t="shared" si="1819"/>
        <v>n/a</v>
      </c>
      <c r="J760" s="33">
        <f>-VLOOKUP($A760,'pl-data'!$A:$BR,8+J$3)</f>
        <v>0</v>
      </c>
      <c r="K760" s="33">
        <f>-VLOOKUP($A760,'pl-data'!$A:$BR,38+K$3)</f>
        <v>0</v>
      </c>
      <c r="L760" s="33">
        <f>-VLOOKUP($A760,'pl-data'!$A:$BR,23+L$3)</f>
        <v>0</v>
      </c>
      <c r="M760" s="34" t="str">
        <f t="shared" si="1821"/>
        <v>n/a</v>
      </c>
      <c r="N760" s="34" t="str">
        <f t="shared" si="1822"/>
        <v>n/a</v>
      </c>
      <c r="P760" s="33">
        <f>-VLOOKUP($A760,'pl-data'!$A:$BR,8+P$3)</f>
        <v>0</v>
      </c>
      <c r="Q760" s="33">
        <f>-VLOOKUP($A760,'pl-data'!$A:$BR,38+Q$3)</f>
        <v>0</v>
      </c>
      <c r="R760" s="33">
        <f>-VLOOKUP($A760,'pl-data'!$A:$BR,23+R$3)</f>
        <v>0</v>
      </c>
      <c r="S760" s="34" t="str">
        <f t="shared" si="1824"/>
        <v>n/a</v>
      </c>
      <c r="T760" s="34" t="str">
        <f t="shared" si="1825"/>
        <v>n/a</v>
      </c>
      <c r="V760" s="33">
        <f>-VLOOKUP($A760,'pl-data'!$A:$BR,8+V$3)</f>
        <v>0</v>
      </c>
      <c r="W760" s="33">
        <f>-VLOOKUP($A760,'pl-data'!$A:$BR,38+W$3)</f>
        <v>0</v>
      </c>
      <c r="X760" s="33">
        <f>-VLOOKUP($A760,'pl-data'!$A:$BR,23+X$3)</f>
        <v>0</v>
      </c>
      <c r="Y760" s="34" t="str">
        <f t="shared" si="1827"/>
        <v>n/a</v>
      </c>
      <c r="Z760" s="34" t="str">
        <f t="shared" si="1828"/>
        <v>n/a</v>
      </c>
      <c r="AB760" s="33">
        <f>-VLOOKUP($A760,'pl-data'!$A:$BR,8+AB$3)</f>
        <v>0</v>
      </c>
      <c r="AC760" s="33">
        <f>-VLOOKUP($A760,'pl-data'!$A:$BR,38+AC$3)</f>
        <v>0</v>
      </c>
      <c r="AD760" s="33">
        <f>-VLOOKUP($A760,'pl-data'!$A:$BR,23+AD$3)</f>
        <v>0</v>
      </c>
      <c r="AE760" s="34" t="str">
        <f t="shared" si="1830"/>
        <v>n/a</v>
      </c>
      <c r="AF760" s="34" t="str">
        <f t="shared" si="1831"/>
        <v>n/a</v>
      </c>
      <c r="AH760" s="33">
        <f>-VLOOKUP($A760,'pl-data'!$A:$BR,8+AH$3)</f>
        <v>0</v>
      </c>
      <c r="AI760" s="33">
        <f>-VLOOKUP($A760,'pl-data'!$A:$BR,38+AI$3)</f>
        <v>0</v>
      </c>
      <c r="AJ760" s="33">
        <f>-VLOOKUP($A760,'pl-data'!$A:$BR,23+AJ$3)</f>
        <v>0</v>
      </c>
      <c r="AK760" s="34" t="str">
        <f t="shared" si="1833"/>
        <v>n/a</v>
      </c>
      <c r="AL760" s="34" t="str">
        <f t="shared" si="1834"/>
        <v>n/a</v>
      </c>
      <c r="AN760" s="33">
        <f>-VLOOKUP($A760,'pl-data'!$A:$BR,8+AN$3)</f>
        <v>0</v>
      </c>
      <c r="AO760" s="33">
        <f>-VLOOKUP($A760,'pl-data'!$A:$BR,38+AO$3)</f>
        <v>0</v>
      </c>
      <c r="AP760" s="33">
        <f>-VLOOKUP($A760,'pl-data'!$A:$BR,23+AP$3)</f>
        <v>0</v>
      </c>
      <c r="AQ760" s="34" t="str">
        <f t="shared" si="1836"/>
        <v>n/a</v>
      </c>
      <c r="AR760" s="34" t="str">
        <f t="shared" si="1837"/>
        <v>n/a</v>
      </c>
      <c r="AT760" s="33">
        <f>-VLOOKUP($A760,'pl-data'!$A:$BR,8+AT$3)</f>
        <v>0</v>
      </c>
      <c r="AU760" s="33">
        <f>-VLOOKUP($A760,'pl-data'!$A:$BR,38+AU$3)</f>
        <v>0</v>
      </c>
      <c r="AV760" s="33">
        <f>-VLOOKUP($A760,'pl-data'!$A:$BR,23+AV$3)</f>
        <v>0</v>
      </c>
      <c r="AW760" s="34" t="str">
        <f t="shared" si="1839"/>
        <v>n/a</v>
      </c>
      <c r="AX760" s="34" t="str">
        <f t="shared" si="1840"/>
        <v>n/a</v>
      </c>
      <c r="AZ760" s="33">
        <f>-VLOOKUP($A760,'pl-data'!$A:$BR,8+AZ$3)</f>
        <v>0</v>
      </c>
      <c r="BA760" s="33">
        <f>-VLOOKUP($A760,'pl-data'!$A:$BR,38+BA$3)</f>
        <v>0</v>
      </c>
      <c r="BB760" s="33">
        <f>-VLOOKUP($A760,'pl-data'!$A:$BR,23+BB$3)</f>
        <v>0</v>
      </c>
      <c r="BC760" s="34" t="str">
        <f t="shared" si="1842"/>
        <v>n/a</v>
      </c>
      <c r="BD760" s="34" t="str">
        <f t="shared" si="1843"/>
        <v>n/a</v>
      </c>
      <c r="BF760" s="33">
        <f>-VLOOKUP($A760,'pl-data'!$A:$BR,8+BF$3)</f>
        <v>0</v>
      </c>
      <c r="BG760" s="33">
        <f>-VLOOKUP($A760,'pl-data'!$A:$BR,38+BG$3)</f>
        <v>0</v>
      </c>
      <c r="BH760" s="33">
        <f>-VLOOKUP($A760,'pl-data'!$A:$BR,23+BH$3)</f>
        <v>0</v>
      </c>
      <c r="BI760" s="34" t="str">
        <f t="shared" si="1845"/>
        <v>n/a</v>
      </c>
      <c r="BJ760" s="34" t="str">
        <f t="shared" si="1846"/>
        <v>n/a</v>
      </c>
      <c r="BL760" s="33">
        <f>-VLOOKUP($A760,'pl-data'!$A:$BR,8+BL$3)</f>
        <v>0</v>
      </c>
      <c r="BM760" s="33">
        <f>-VLOOKUP($A760,'pl-data'!$A:$BR,38+BM$3)</f>
        <v>0</v>
      </c>
      <c r="BN760" s="33">
        <f>-VLOOKUP($A760,'pl-data'!$A:$BR,23+BN$3)</f>
        <v>0</v>
      </c>
      <c r="BO760" s="34" t="str">
        <f t="shared" si="1848"/>
        <v>n/a</v>
      </c>
      <c r="BP760" s="34" t="str">
        <f t="shared" si="1849"/>
        <v>n/a</v>
      </c>
      <c r="BR760" s="33">
        <f>-VLOOKUP($A760,'pl-data'!$A:$BR,8+BR$3)</f>
        <v>0</v>
      </c>
      <c r="BS760" s="33">
        <f>-VLOOKUP($A760,'pl-data'!$A:$BR,38+BS$3)</f>
        <v>0</v>
      </c>
      <c r="BT760" s="33">
        <f>-VLOOKUP($A760,'pl-data'!$A:$BR,23+BT$3)</f>
        <v>0</v>
      </c>
      <c r="BU760" s="34" t="str">
        <f t="shared" si="1851"/>
        <v>n/a</v>
      </c>
      <c r="BV760" s="34" t="str">
        <f t="shared" si="1852"/>
        <v>n/a</v>
      </c>
      <c r="BX760" s="33">
        <f t="shared" ref="BX760:BX767" si="1855">+BR760+BL760+BF760+AZ760+AT760+AN760+AH760+AB760+V760+P760+J760+D760</f>
        <v>0</v>
      </c>
      <c r="BY760" s="33">
        <f t="shared" ref="BY760:BY767" si="1856">+BS760+BM760+BG760+BA760+AU760+AO760+AI760+AC760+W760+Q760+K760+E760</f>
        <v>0</v>
      </c>
      <c r="BZ760" s="33">
        <f t="shared" ref="BZ760:BZ767" si="1857">+BT760+BN760+BH760+BB760+AV760+AP760+AJ760+AD760+X760+R760+L760+F760</f>
        <v>0</v>
      </c>
      <c r="CA760" s="34" t="str">
        <f t="shared" si="1853"/>
        <v>n/a</v>
      </c>
      <c r="CB760" s="34" t="str">
        <f t="shared" si="1854"/>
        <v>n/a</v>
      </c>
    </row>
    <row r="761" spans="1:82" hidden="1" outlineLevel="1" x14ac:dyDescent="0.2">
      <c r="A761" s="49">
        <v>2287</v>
      </c>
      <c r="B761" s="18" t="str">
        <f>+masterfile!D670</f>
        <v>2287 Erstattung VJ für sonstige Steuern</v>
      </c>
      <c r="D761" s="33">
        <f>-VLOOKUP($A761,'pl-data'!$A:$BR,8+D$3)</f>
        <v>0</v>
      </c>
      <c r="E761" s="33">
        <f>-VLOOKUP($A761,'pl-data'!$A:$BR,38+E$3)</f>
        <v>0</v>
      </c>
      <c r="F761" s="33">
        <f>-VLOOKUP($A761,'pl-data'!$A:$BR,23+F$3)</f>
        <v>0</v>
      </c>
      <c r="G761" s="34" t="str">
        <f t="shared" si="1818"/>
        <v>n/a</v>
      </c>
      <c r="H761" s="34" t="str">
        <f t="shared" si="1819"/>
        <v>n/a</v>
      </c>
      <c r="J761" s="33">
        <f>-VLOOKUP($A761,'pl-data'!$A:$BR,8+J$3)</f>
        <v>0</v>
      </c>
      <c r="K761" s="33">
        <f>-VLOOKUP($A761,'pl-data'!$A:$BR,38+K$3)</f>
        <v>0</v>
      </c>
      <c r="L761" s="33">
        <f>-VLOOKUP($A761,'pl-data'!$A:$BR,23+L$3)</f>
        <v>0</v>
      </c>
      <c r="M761" s="34" t="str">
        <f t="shared" si="1821"/>
        <v>n/a</v>
      </c>
      <c r="N761" s="34" t="str">
        <f t="shared" si="1822"/>
        <v>n/a</v>
      </c>
      <c r="P761" s="33">
        <f>-VLOOKUP($A761,'pl-data'!$A:$BR,8+P$3)</f>
        <v>0</v>
      </c>
      <c r="Q761" s="33">
        <f>-VLOOKUP($A761,'pl-data'!$A:$BR,38+Q$3)</f>
        <v>0</v>
      </c>
      <c r="R761" s="33">
        <f>-VLOOKUP($A761,'pl-data'!$A:$BR,23+R$3)</f>
        <v>0</v>
      </c>
      <c r="S761" s="34" t="str">
        <f t="shared" si="1824"/>
        <v>n/a</v>
      </c>
      <c r="T761" s="34" t="str">
        <f t="shared" si="1825"/>
        <v>n/a</v>
      </c>
      <c r="V761" s="33">
        <f>-VLOOKUP($A761,'pl-data'!$A:$BR,8+V$3)</f>
        <v>0</v>
      </c>
      <c r="W761" s="33">
        <f>-VLOOKUP($A761,'pl-data'!$A:$BR,38+W$3)</f>
        <v>0</v>
      </c>
      <c r="X761" s="33">
        <f>-VLOOKUP($A761,'pl-data'!$A:$BR,23+X$3)</f>
        <v>0</v>
      </c>
      <c r="Y761" s="34" t="str">
        <f t="shared" si="1827"/>
        <v>n/a</v>
      </c>
      <c r="Z761" s="34" t="str">
        <f t="shared" si="1828"/>
        <v>n/a</v>
      </c>
      <c r="AB761" s="33">
        <f>-VLOOKUP($A761,'pl-data'!$A:$BR,8+AB$3)</f>
        <v>0</v>
      </c>
      <c r="AC761" s="33">
        <f>-VLOOKUP($A761,'pl-data'!$A:$BR,38+AC$3)</f>
        <v>0</v>
      </c>
      <c r="AD761" s="33">
        <f>-VLOOKUP($A761,'pl-data'!$A:$BR,23+AD$3)</f>
        <v>0</v>
      </c>
      <c r="AE761" s="34" t="str">
        <f t="shared" si="1830"/>
        <v>n/a</v>
      </c>
      <c r="AF761" s="34" t="str">
        <f t="shared" si="1831"/>
        <v>n/a</v>
      </c>
      <c r="AH761" s="33">
        <f>-VLOOKUP($A761,'pl-data'!$A:$BR,8+AH$3)</f>
        <v>0</v>
      </c>
      <c r="AI761" s="33">
        <f>-VLOOKUP($A761,'pl-data'!$A:$BR,38+AI$3)</f>
        <v>0</v>
      </c>
      <c r="AJ761" s="33">
        <f>-VLOOKUP($A761,'pl-data'!$A:$BR,23+AJ$3)</f>
        <v>0</v>
      </c>
      <c r="AK761" s="34" t="str">
        <f t="shared" si="1833"/>
        <v>n/a</v>
      </c>
      <c r="AL761" s="34" t="str">
        <f t="shared" si="1834"/>
        <v>n/a</v>
      </c>
      <c r="AN761" s="33">
        <f>-VLOOKUP($A761,'pl-data'!$A:$BR,8+AN$3)</f>
        <v>0</v>
      </c>
      <c r="AO761" s="33">
        <f>-VLOOKUP($A761,'pl-data'!$A:$BR,38+AO$3)</f>
        <v>0</v>
      </c>
      <c r="AP761" s="33">
        <f>-VLOOKUP($A761,'pl-data'!$A:$BR,23+AP$3)</f>
        <v>0</v>
      </c>
      <c r="AQ761" s="34" t="str">
        <f t="shared" si="1836"/>
        <v>n/a</v>
      </c>
      <c r="AR761" s="34" t="str">
        <f t="shared" si="1837"/>
        <v>n/a</v>
      </c>
      <c r="AT761" s="33">
        <f>-VLOOKUP($A761,'pl-data'!$A:$BR,8+AT$3)</f>
        <v>0</v>
      </c>
      <c r="AU761" s="33">
        <f>-VLOOKUP($A761,'pl-data'!$A:$BR,38+AU$3)</f>
        <v>0</v>
      </c>
      <c r="AV761" s="33">
        <f>-VLOOKUP($A761,'pl-data'!$A:$BR,23+AV$3)</f>
        <v>0</v>
      </c>
      <c r="AW761" s="34" t="str">
        <f t="shared" si="1839"/>
        <v>n/a</v>
      </c>
      <c r="AX761" s="34" t="str">
        <f t="shared" si="1840"/>
        <v>n/a</v>
      </c>
      <c r="AZ761" s="33">
        <f>-VLOOKUP($A761,'pl-data'!$A:$BR,8+AZ$3)</f>
        <v>0</v>
      </c>
      <c r="BA761" s="33">
        <f>-VLOOKUP($A761,'pl-data'!$A:$BR,38+BA$3)</f>
        <v>0</v>
      </c>
      <c r="BB761" s="33">
        <f>-VLOOKUP($A761,'pl-data'!$A:$BR,23+BB$3)</f>
        <v>0</v>
      </c>
      <c r="BC761" s="34" t="str">
        <f t="shared" si="1842"/>
        <v>n/a</v>
      </c>
      <c r="BD761" s="34" t="str">
        <f t="shared" si="1843"/>
        <v>n/a</v>
      </c>
      <c r="BF761" s="33">
        <f>-VLOOKUP($A761,'pl-data'!$A:$BR,8+BF$3)</f>
        <v>0</v>
      </c>
      <c r="BG761" s="33">
        <f>-VLOOKUP($A761,'pl-data'!$A:$BR,38+BG$3)</f>
        <v>0</v>
      </c>
      <c r="BH761" s="33">
        <f>-VLOOKUP($A761,'pl-data'!$A:$BR,23+BH$3)</f>
        <v>0</v>
      </c>
      <c r="BI761" s="34" t="str">
        <f t="shared" si="1845"/>
        <v>n/a</v>
      </c>
      <c r="BJ761" s="34" t="str">
        <f t="shared" si="1846"/>
        <v>n/a</v>
      </c>
      <c r="BL761" s="33">
        <f>-VLOOKUP($A761,'pl-data'!$A:$BR,8+BL$3)</f>
        <v>0</v>
      </c>
      <c r="BM761" s="33">
        <f>-VLOOKUP($A761,'pl-data'!$A:$BR,38+BM$3)</f>
        <v>0</v>
      </c>
      <c r="BN761" s="33">
        <f>-VLOOKUP($A761,'pl-data'!$A:$BR,23+BN$3)</f>
        <v>0</v>
      </c>
      <c r="BO761" s="34" t="str">
        <f t="shared" si="1848"/>
        <v>n/a</v>
      </c>
      <c r="BP761" s="34" t="str">
        <f t="shared" si="1849"/>
        <v>n/a</v>
      </c>
      <c r="BR761" s="33">
        <f>-VLOOKUP($A761,'pl-data'!$A:$BR,8+BR$3)</f>
        <v>0</v>
      </c>
      <c r="BS761" s="33">
        <f>-VLOOKUP($A761,'pl-data'!$A:$BR,38+BS$3)</f>
        <v>0</v>
      </c>
      <c r="BT761" s="33">
        <f>-VLOOKUP($A761,'pl-data'!$A:$BR,23+BT$3)</f>
        <v>0</v>
      </c>
      <c r="BU761" s="34" t="str">
        <f t="shared" si="1851"/>
        <v>n/a</v>
      </c>
      <c r="BV761" s="34" t="str">
        <f t="shared" si="1852"/>
        <v>n/a</v>
      </c>
      <c r="BX761" s="33">
        <f t="shared" si="1855"/>
        <v>0</v>
      </c>
      <c r="BY761" s="33">
        <f t="shared" si="1856"/>
        <v>0</v>
      </c>
      <c r="BZ761" s="33">
        <f t="shared" si="1857"/>
        <v>0</v>
      </c>
      <c r="CA761" s="34" t="str">
        <f t="shared" si="1853"/>
        <v>n/a</v>
      </c>
      <c r="CB761" s="34" t="str">
        <f t="shared" si="1854"/>
        <v>n/a</v>
      </c>
    </row>
    <row r="762" spans="1:82" hidden="1" outlineLevel="1" x14ac:dyDescent="0.2">
      <c r="A762" s="49">
        <v>2289</v>
      </c>
      <c r="B762" s="18" t="str">
        <f>+masterfile!D671</f>
        <v>2289 Auflösung Rückstellung s. Steuern</v>
      </c>
      <c r="D762" s="33">
        <f>-VLOOKUP($A762,'pl-data'!$A:$BR,8+D$3)</f>
        <v>0</v>
      </c>
      <c r="E762" s="33">
        <f>-VLOOKUP($A762,'pl-data'!$A:$BR,38+E$3)</f>
        <v>0</v>
      </c>
      <c r="F762" s="33">
        <f>-VLOOKUP($A762,'pl-data'!$A:$BR,23+F$3)</f>
        <v>0</v>
      </c>
      <c r="G762" s="34" t="str">
        <f t="shared" si="1818"/>
        <v>n/a</v>
      </c>
      <c r="H762" s="34" t="str">
        <f t="shared" si="1819"/>
        <v>n/a</v>
      </c>
      <c r="J762" s="33">
        <f>-VLOOKUP($A762,'pl-data'!$A:$BR,8+J$3)</f>
        <v>0</v>
      </c>
      <c r="K762" s="33">
        <f>-VLOOKUP($A762,'pl-data'!$A:$BR,38+K$3)</f>
        <v>0</v>
      </c>
      <c r="L762" s="33">
        <f>-VLOOKUP($A762,'pl-data'!$A:$BR,23+L$3)</f>
        <v>0</v>
      </c>
      <c r="M762" s="34" t="str">
        <f t="shared" si="1821"/>
        <v>n/a</v>
      </c>
      <c r="N762" s="34" t="str">
        <f t="shared" si="1822"/>
        <v>n/a</v>
      </c>
      <c r="P762" s="33">
        <f>-VLOOKUP($A762,'pl-data'!$A:$BR,8+P$3)</f>
        <v>0</v>
      </c>
      <c r="Q762" s="33">
        <f>-VLOOKUP($A762,'pl-data'!$A:$BR,38+Q$3)</f>
        <v>0</v>
      </c>
      <c r="R762" s="33">
        <f>-VLOOKUP($A762,'pl-data'!$A:$BR,23+R$3)</f>
        <v>0</v>
      </c>
      <c r="S762" s="34" t="str">
        <f t="shared" si="1824"/>
        <v>n/a</v>
      </c>
      <c r="T762" s="34" t="str">
        <f t="shared" si="1825"/>
        <v>n/a</v>
      </c>
      <c r="V762" s="33">
        <f>-VLOOKUP($A762,'pl-data'!$A:$BR,8+V$3)</f>
        <v>0</v>
      </c>
      <c r="W762" s="33">
        <f>-VLOOKUP($A762,'pl-data'!$A:$BR,38+W$3)</f>
        <v>0</v>
      </c>
      <c r="X762" s="33">
        <f>-VLOOKUP($A762,'pl-data'!$A:$BR,23+X$3)</f>
        <v>0</v>
      </c>
      <c r="Y762" s="34" t="str">
        <f t="shared" si="1827"/>
        <v>n/a</v>
      </c>
      <c r="Z762" s="34" t="str">
        <f t="shared" si="1828"/>
        <v>n/a</v>
      </c>
      <c r="AB762" s="33">
        <f>-VLOOKUP($A762,'pl-data'!$A:$BR,8+AB$3)</f>
        <v>0</v>
      </c>
      <c r="AC762" s="33">
        <f>-VLOOKUP($A762,'pl-data'!$A:$BR,38+AC$3)</f>
        <v>0</v>
      </c>
      <c r="AD762" s="33">
        <f>-VLOOKUP($A762,'pl-data'!$A:$BR,23+AD$3)</f>
        <v>0</v>
      </c>
      <c r="AE762" s="34" t="str">
        <f t="shared" si="1830"/>
        <v>n/a</v>
      </c>
      <c r="AF762" s="34" t="str">
        <f t="shared" si="1831"/>
        <v>n/a</v>
      </c>
      <c r="AH762" s="33">
        <f>-VLOOKUP($A762,'pl-data'!$A:$BR,8+AH$3)</f>
        <v>0</v>
      </c>
      <c r="AI762" s="33">
        <f>-VLOOKUP($A762,'pl-data'!$A:$BR,38+AI$3)</f>
        <v>0</v>
      </c>
      <c r="AJ762" s="33">
        <f>-VLOOKUP($A762,'pl-data'!$A:$BR,23+AJ$3)</f>
        <v>0</v>
      </c>
      <c r="AK762" s="34" t="str">
        <f t="shared" si="1833"/>
        <v>n/a</v>
      </c>
      <c r="AL762" s="34" t="str">
        <f t="shared" si="1834"/>
        <v>n/a</v>
      </c>
      <c r="AN762" s="33">
        <f>-VLOOKUP($A762,'pl-data'!$A:$BR,8+AN$3)</f>
        <v>0</v>
      </c>
      <c r="AO762" s="33">
        <f>-VLOOKUP($A762,'pl-data'!$A:$BR,38+AO$3)</f>
        <v>0</v>
      </c>
      <c r="AP762" s="33">
        <f>-VLOOKUP($A762,'pl-data'!$A:$BR,23+AP$3)</f>
        <v>0</v>
      </c>
      <c r="AQ762" s="34" t="str">
        <f t="shared" si="1836"/>
        <v>n/a</v>
      </c>
      <c r="AR762" s="34" t="str">
        <f t="shared" si="1837"/>
        <v>n/a</v>
      </c>
      <c r="AT762" s="33">
        <f>-VLOOKUP($A762,'pl-data'!$A:$BR,8+AT$3)</f>
        <v>0</v>
      </c>
      <c r="AU762" s="33">
        <f>-VLOOKUP($A762,'pl-data'!$A:$BR,38+AU$3)</f>
        <v>0</v>
      </c>
      <c r="AV762" s="33">
        <f>-VLOOKUP($A762,'pl-data'!$A:$BR,23+AV$3)</f>
        <v>0</v>
      </c>
      <c r="AW762" s="34" t="str">
        <f t="shared" si="1839"/>
        <v>n/a</v>
      </c>
      <c r="AX762" s="34" t="str">
        <f t="shared" si="1840"/>
        <v>n/a</v>
      </c>
      <c r="AZ762" s="33">
        <f>-VLOOKUP($A762,'pl-data'!$A:$BR,8+AZ$3)</f>
        <v>0</v>
      </c>
      <c r="BA762" s="33">
        <f>-VLOOKUP($A762,'pl-data'!$A:$BR,38+BA$3)</f>
        <v>0</v>
      </c>
      <c r="BB762" s="33">
        <f>-VLOOKUP($A762,'pl-data'!$A:$BR,23+BB$3)</f>
        <v>0</v>
      </c>
      <c r="BC762" s="34" t="str">
        <f t="shared" si="1842"/>
        <v>n/a</v>
      </c>
      <c r="BD762" s="34" t="str">
        <f t="shared" si="1843"/>
        <v>n/a</v>
      </c>
      <c r="BF762" s="33">
        <f>-VLOOKUP($A762,'pl-data'!$A:$BR,8+BF$3)</f>
        <v>0</v>
      </c>
      <c r="BG762" s="33">
        <f>-VLOOKUP($A762,'pl-data'!$A:$BR,38+BG$3)</f>
        <v>0</v>
      </c>
      <c r="BH762" s="33">
        <f>-VLOOKUP($A762,'pl-data'!$A:$BR,23+BH$3)</f>
        <v>0</v>
      </c>
      <c r="BI762" s="34" t="str">
        <f t="shared" si="1845"/>
        <v>n/a</v>
      </c>
      <c r="BJ762" s="34" t="str">
        <f t="shared" si="1846"/>
        <v>n/a</v>
      </c>
      <c r="BL762" s="33">
        <f>-VLOOKUP($A762,'pl-data'!$A:$BR,8+BL$3)</f>
        <v>0</v>
      </c>
      <c r="BM762" s="33">
        <f>-VLOOKUP($A762,'pl-data'!$A:$BR,38+BM$3)</f>
        <v>0</v>
      </c>
      <c r="BN762" s="33">
        <f>-VLOOKUP($A762,'pl-data'!$A:$BR,23+BN$3)</f>
        <v>0</v>
      </c>
      <c r="BO762" s="34" t="str">
        <f t="shared" si="1848"/>
        <v>n/a</v>
      </c>
      <c r="BP762" s="34" t="str">
        <f t="shared" si="1849"/>
        <v>n/a</v>
      </c>
      <c r="BR762" s="33">
        <f>-VLOOKUP($A762,'pl-data'!$A:$BR,8+BR$3)</f>
        <v>0</v>
      </c>
      <c r="BS762" s="33">
        <f>-VLOOKUP($A762,'pl-data'!$A:$BR,38+BS$3)</f>
        <v>0</v>
      </c>
      <c r="BT762" s="33">
        <f>-VLOOKUP($A762,'pl-data'!$A:$BR,23+BT$3)</f>
        <v>0</v>
      </c>
      <c r="BU762" s="34" t="str">
        <f t="shared" si="1851"/>
        <v>n/a</v>
      </c>
      <c r="BV762" s="34" t="str">
        <f t="shared" si="1852"/>
        <v>n/a</v>
      </c>
      <c r="BX762" s="33">
        <f t="shared" si="1855"/>
        <v>0</v>
      </c>
      <c r="BY762" s="33">
        <f t="shared" si="1856"/>
        <v>0</v>
      </c>
      <c r="BZ762" s="33">
        <f t="shared" si="1857"/>
        <v>0</v>
      </c>
      <c r="CA762" s="34" t="str">
        <f t="shared" si="1853"/>
        <v>n/a</v>
      </c>
      <c r="CB762" s="34" t="str">
        <f t="shared" si="1854"/>
        <v>n/a</v>
      </c>
    </row>
    <row r="763" spans="1:82" hidden="1" outlineLevel="1" x14ac:dyDescent="0.2">
      <c r="A763" s="49">
        <v>2375</v>
      </c>
      <c r="B763" s="18" t="str">
        <f>+masterfile!D697</f>
        <v>2375 Grundsteuer</v>
      </c>
      <c r="D763" s="33">
        <f>-VLOOKUP($A763,'pl-data'!$A:$BR,8+D$3)</f>
        <v>-1.5499999999999998</v>
      </c>
      <c r="E763" s="33">
        <f>-VLOOKUP($A763,'pl-data'!$A:$BR,38+E$3)</f>
        <v>-1.5964999999999998</v>
      </c>
      <c r="F763" s="33">
        <f>-VLOOKUP($A763,'pl-data'!$A:$BR,23+F$3)</f>
        <v>0</v>
      </c>
      <c r="G763" s="34">
        <f t="shared" si="1818"/>
        <v>-1</v>
      </c>
      <c r="H763" s="34">
        <f t="shared" si="1819"/>
        <v>-1</v>
      </c>
      <c r="J763" s="33">
        <f>-VLOOKUP($A763,'pl-data'!$A:$BR,8+J$3)</f>
        <v>-1.5499999999999998</v>
      </c>
      <c r="K763" s="33">
        <f>-VLOOKUP($A763,'pl-data'!$A:$BR,38+K$3)</f>
        <v>-1.5964999999999998</v>
      </c>
      <c r="L763" s="33">
        <f>-VLOOKUP($A763,'pl-data'!$A:$BR,23+L$3)</f>
        <v>0</v>
      </c>
      <c r="M763" s="34">
        <f t="shared" si="1821"/>
        <v>-1</v>
      </c>
      <c r="N763" s="34">
        <f t="shared" si="1822"/>
        <v>-1</v>
      </c>
      <c r="P763" s="33">
        <f>-VLOOKUP($A763,'pl-data'!$A:$BR,8+P$3)</f>
        <v>-1.5499999999999998</v>
      </c>
      <c r="Q763" s="33">
        <f>-VLOOKUP($A763,'pl-data'!$A:$BR,38+Q$3)</f>
        <v>-1.5964999999999998</v>
      </c>
      <c r="R763" s="33">
        <f>-VLOOKUP($A763,'pl-data'!$A:$BR,23+R$3)</f>
        <v>0</v>
      </c>
      <c r="S763" s="34">
        <f t="shared" si="1824"/>
        <v>-1</v>
      </c>
      <c r="T763" s="34">
        <f t="shared" si="1825"/>
        <v>-1</v>
      </c>
      <c r="V763" s="33">
        <f>-VLOOKUP($A763,'pl-data'!$A:$BR,8+V$3)</f>
        <v>-1.5499999999999998</v>
      </c>
      <c r="W763" s="33">
        <f>-VLOOKUP($A763,'pl-data'!$A:$BR,38+W$3)</f>
        <v>-1.5964999999999998</v>
      </c>
      <c r="X763" s="33">
        <f>-VLOOKUP($A763,'pl-data'!$A:$BR,23+X$3)</f>
        <v>0</v>
      </c>
      <c r="Y763" s="34">
        <f t="shared" si="1827"/>
        <v>-1</v>
      </c>
      <c r="Z763" s="34">
        <f t="shared" si="1828"/>
        <v>-1</v>
      </c>
      <c r="AB763" s="33">
        <f>-VLOOKUP($A763,'pl-data'!$A:$BR,8+AB$3)</f>
        <v>-1.5499999999999998</v>
      </c>
      <c r="AC763" s="33">
        <f>-VLOOKUP($A763,'pl-data'!$A:$BR,38+AC$3)</f>
        <v>-1.5964999999999998</v>
      </c>
      <c r="AD763" s="33">
        <f>-VLOOKUP($A763,'pl-data'!$A:$BR,23+AD$3)</f>
        <v>0</v>
      </c>
      <c r="AE763" s="34">
        <f t="shared" si="1830"/>
        <v>-1</v>
      </c>
      <c r="AF763" s="34">
        <f t="shared" si="1831"/>
        <v>-1</v>
      </c>
      <c r="AH763" s="33">
        <f>-VLOOKUP($A763,'pl-data'!$A:$BR,8+AH$3)</f>
        <v>-1.5499999999999998</v>
      </c>
      <c r="AI763" s="33">
        <f>-VLOOKUP($A763,'pl-data'!$A:$BR,38+AI$3)</f>
        <v>-1.5964999999999998</v>
      </c>
      <c r="AJ763" s="33">
        <f>-VLOOKUP($A763,'pl-data'!$A:$BR,23+AJ$3)</f>
        <v>0</v>
      </c>
      <c r="AK763" s="34">
        <f t="shared" si="1833"/>
        <v>-1</v>
      </c>
      <c r="AL763" s="34">
        <f t="shared" si="1834"/>
        <v>-1</v>
      </c>
      <c r="AN763" s="33">
        <f>-VLOOKUP($A763,'pl-data'!$A:$BR,8+AN$3)</f>
        <v>-1.5499999999999998</v>
      </c>
      <c r="AO763" s="33">
        <f>-VLOOKUP($A763,'pl-data'!$A:$BR,38+AO$3)</f>
        <v>-1.5964999999999998</v>
      </c>
      <c r="AP763" s="33">
        <f>-VLOOKUP($A763,'pl-data'!$A:$BR,23+AP$3)</f>
        <v>0</v>
      </c>
      <c r="AQ763" s="34">
        <f t="shared" si="1836"/>
        <v>-1</v>
      </c>
      <c r="AR763" s="34">
        <f t="shared" si="1837"/>
        <v>-1</v>
      </c>
      <c r="AT763" s="33">
        <f>-VLOOKUP($A763,'pl-data'!$A:$BR,8+AT$3)</f>
        <v>-1.5499999999999998</v>
      </c>
      <c r="AU763" s="33">
        <f>-VLOOKUP($A763,'pl-data'!$A:$BR,38+AU$3)</f>
        <v>-1.5964999999999998</v>
      </c>
      <c r="AV763" s="33">
        <f>-VLOOKUP($A763,'pl-data'!$A:$BR,23+AV$3)</f>
        <v>0</v>
      </c>
      <c r="AW763" s="34">
        <f t="shared" si="1839"/>
        <v>-1</v>
      </c>
      <c r="AX763" s="34">
        <f t="shared" si="1840"/>
        <v>-1</v>
      </c>
      <c r="AZ763" s="33">
        <f>-VLOOKUP($A763,'pl-data'!$A:$BR,8+AZ$3)</f>
        <v>-1.5499999999999998</v>
      </c>
      <c r="BA763" s="33">
        <f>-VLOOKUP($A763,'pl-data'!$A:$BR,38+BA$3)</f>
        <v>-1.5964999999999998</v>
      </c>
      <c r="BB763" s="33">
        <f>-VLOOKUP($A763,'pl-data'!$A:$BR,23+BB$3)</f>
        <v>0</v>
      </c>
      <c r="BC763" s="34">
        <f t="shared" si="1842"/>
        <v>-1</v>
      </c>
      <c r="BD763" s="34">
        <f t="shared" si="1843"/>
        <v>-1</v>
      </c>
      <c r="BF763" s="33">
        <f>-VLOOKUP($A763,'pl-data'!$A:$BR,8+BF$3)</f>
        <v>-1.5499999999999998</v>
      </c>
      <c r="BG763" s="33">
        <f>-VLOOKUP($A763,'pl-data'!$A:$BR,38+BG$3)</f>
        <v>-1.5964999999999998</v>
      </c>
      <c r="BH763" s="33">
        <f>-VLOOKUP($A763,'pl-data'!$A:$BR,23+BH$3)</f>
        <v>0</v>
      </c>
      <c r="BI763" s="34">
        <f t="shared" si="1845"/>
        <v>-1</v>
      </c>
      <c r="BJ763" s="34">
        <f t="shared" si="1846"/>
        <v>-1</v>
      </c>
      <c r="BL763" s="33">
        <f>-VLOOKUP($A763,'pl-data'!$A:$BR,8+BL$3)</f>
        <v>-1.5499999999999998</v>
      </c>
      <c r="BM763" s="33">
        <f>-VLOOKUP($A763,'pl-data'!$A:$BR,38+BM$3)</f>
        <v>-1.5964999999999998</v>
      </c>
      <c r="BN763" s="33">
        <f>-VLOOKUP($A763,'pl-data'!$A:$BR,23+BN$3)</f>
        <v>0</v>
      </c>
      <c r="BO763" s="34">
        <f t="shared" si="1848"/>
        <v>-1</v>
      </c>
      <c r="BP763" s="34">
        <f t="shared" si="1849"/>
        <v>-1</v>
      </c>
      <c r="BR763" s="33">
        <f>-VLOOKUP($A763,'pl-data'!$A:$BR,8+BR$3)</f>
        <v>-1.5499999999999998</v>
      </c>
      <c r="BS763" s="33">
        <f>-VLOOKUP($A763,'pl-data'!$A:$BR,38+BS$3)</f>
        <v>-1.5964999999999998</v>
      </c>
      <c r="BT763" s="33">
        <f>-VLOOKUP($A763,'pl-data'!$A:$BR,23+BT$3)</f>
        <v>0</v>
      </c>
      <c r="BU763" s="34">
        <f t="shared" si="1851"/>
        <v>-1</v>
      </c>
      <c r="BV763" s="34">
        <f t="shared" si="1852"/>
        <v>-1</v>
      </c>
      <c r="BX763" s="33">
        <f t="shared" si="1855"/>
        <v>-18.600000000000001</v>
      </c>
      <c r="BY763" s="33">
        <f t="shared" si="1856"/>
        <v>-19.157999999999994</v>
      </c>
      <c r="BZ763" s="33">
        <f t="shared" si="1857"/>
        <v>0</v>
      </c>
      <c r="CA763" s="34">
        <f t="shared" si="1853"/>
        <v>-1</v>
      </c>
      <c r="CB763" s="34">
        <f t="shared" si="1854"/>
        <v>-1</v>
      </c>
    </row>
    <row r="764" spans="1:82" hidden="1" outlineLevel="1" x14ac:dyDescent="0.2">
      <c r="A764" s="49">
        <v>4340</v>
      </c>
      <c r="B764" s="18" t="str">
        <f>+masterfile!D1049</f>
        <v>4340 Sonstige Betriebssteuern</v>
      </c>
      <c r="D764" s="33">
        <f>-VLOOKUP($A764,'pl-data'!$A:$BR,8+D$3)</f>
        <v>0</v>
      </c>
      <c r="E764" s="33">
        <f>-VLOOKUP($A764,'pl-data'!$A:$BR,38+E$3)</f>
        <v>0</v>
      </c>
      <c r="F764" s="33">
        <f>-VLOOKUP($A764,'pl-data'!$A:$BR,23+F$3)</f>
        <v>0</v>
      </c>
      <c r="G764" s="34" t="str">
        <f t="shared" si="1818"/>
        <v>n/a</v>
      </c>
      <c r="H764" s="34" t="str">
        <f t="shared" si="1819"/>
        <v>n/a</v>
      </c>
      <c r="J764" s="33">
        <f>-VLOOKUP($A764,'pl-data'!$A:$BR,8+J$3)</f>
        <v>0</v>
      </c>
      <c r="K764" s="33">
        <f>-VLOOKUP($A764,'pl-data'!$A:$BR,38+K$3)</f>
        <v>0</v>
      </c>
      <c r="L764" s="33">
        <f>-VLOOKUP($A764,'pl-data'!$A:$BR,23+L$3)</f>
        <v>0</v>
      </c>
      <c r="M764" s="34" t="str">
        <f t="shared" si="1821"/>
        <v>n/a</v>
      </c>
      <c r="N764" s="34" t="str">
        <f t="shared" si="1822"/>
        <v>n/a</v>
      </c>
      <c r="P764" s="33">
        <f>-VLOOKUP($A764,'pl-data'!$A:$BR,8+P$3)</f>
        <v>0</v>
      </c>
      <c r="Q764" s="33">
        <f>-VLOOKUP($A764,'pl-data'!$A:$BR,38+Q$3)</f>
        <v>0</v>
      </c>
      <c r="R764" s="33">
        <f>-VLOOKUP($A764,'pl-data'!$A:$BR,23+R$3)</f>
        <v>0</v>
      </c>
      <c r="S764" s="34" t="str">
        <f t="shared" si="1824"/>
        <v>n/a</v>
      </c>
      <c r="T764" s="34" t="str">
        <f t="shared" si="1825"/>
        <v>n/a</v>
      </c>
      <c r="V764" s="33">
        <f>-VLOOKUP($A764,'pl-data'!$A:$BR,8+V$3)</f>
        <v>0</v>
      </c>
      <c r="W764" s="33">
        <f>-VLOOKUP($A764,'pl-data'!$A:$BR,38+W$3)</f>
        <v>0</v>
      </c>
      <c r="X764" s="33">
        <f>-VLOOKUP($A764,'pl-data'!$A:$BR,23+X$3)</f>
        <v>0</v>
      </c>
      <c r="Y764" s="34" t="str">
        <f t="shared" si="1827"/>
        <v>n/a</v>
      </c>
      <c r="Z764" s="34" t="str">
        <f t="shared" si="1828"/>
        <v>n/a</v>
      </c>
      <c r="AB764" s="33">
        <f>-VLOOKUP($A764,'pl-data'!$A:$BR,8+AB$3)</f>
        <v>0</v>
      </c>
      <c r="AC764" s="33">
        <f>-VLOOKUP($A764,'pl-data'!$A:$BR,38+AC$3)</f>
        <v>0</v>
      </c>
      <c r="AD764" s="33">
        <f>-VLOOKUP($A764,'pl-data'!$A:$BR,23+AD$3)</f>
        <v>0</v>
      </c>
      <c r="AE764" s="34" t="str">
        <f t="shared" si="1830"/>
        <v>n/a</v>
      </c>
      <c r="AF764" s="34" t="str">
        <f t="shared" si="1831"/>
        <v>n/a</v>
      </c>
      <c r="AH764" s="33">
        <f>-VLOOKUP($A764,'pl-data'!$A:$BR,8+AH$3)</f>
        <v>0</v>
      </c>
      <c r="AI764" s="33">
        <f>-VLOOKUP($A764,'pl-data'!$A:$BR,38+AI$3)</f>
        <v>0</v>
      </c>
      <c r="AJ764" s="33">
        <f>-VLOOKUP($A764,'pl-data'!$A:$BR,23+AJ$3)</f>
        <v>0</v>
      </c>
      <c r="AK764" s="34" t="str">
        <f t="shared" si="1833"/>
        <v>n/a</v>
      </c>
      <c r="AL764" s="34" t="str">
        <f t="shared" si="1834"/>
        <v>n/a</v>
      </c>
      <c r="AN764" s="33">
        <f>-VLOOKUP($A764,'pl-data'!$A:$BR,8+AN$3)</f>
        <v>0</v>
      </c>
      <c r="AO764" s="33">
        <f>-VLOOKUP($A764,'pl-data'!$A:$BR,38+AO$3)</f>
        <v>0</v>
      </c>
      <c r="AP764" s="33">
        <f>-VLOOKUP($A764,'pl-data'!$A:$BR,23+AP$3)</f>
        <v>0</v>
      </c>
      <c r="AQ764" s="34" t="str">
        <f t="shared" si="1836"/>
        <v>n/a</v>
      </c>
      <c r="AR764" s="34" t="str">
        <f t="shared" si="1837"/>
        <v>n/a</v>
      </c>
      <c r="AT764" s="33">
        <f>-VLOOKUP($A764,'pl-data'!$A:$BR,8+AT$3)</f>
        <v>0</v>
      </c>
      <c r="AU764" s="33">
        <f>-VLOOKUP($A764,'pl-data'!$A:$BR,38+AU$3)</f>
        <v>0</v>
      </c>
      <c r="AV764" s="33">
        <f>-VLOOKUP($A764,'pl-data'!$A:$BR,23+AV$3)</f>
        <v>0</v>
      </c>
      <c r="AW764" s="34" t="str">
        <f t="shared" si="1839"/>
        <v>n/a</v>
      </c>
      <c r="AX764" s="34" t="str">
        <f t="shared" si="1840"/>
        <v>n/a</v>
      </c>
      <c r="AZ764" s="33">
        <f>-VLOOKUP($A764,'pl-data'!$A:$BR,8+AZ$3)</f>
        <v>0</v>
      </c>
      <c r="BA764" s="33">
        <f>-VLOOKUP($A764,'pl-data'!$A:$BR,38+BA$3)</f>
        <v>0</v>
      </c>
      <c r="BB764" s="33">
        <f>-VLOOKUP($A764,'pl-data'!$A:$BR,23+BB$3)</f>
        <v>0</v>
      </c>
      <c r="BC764" s="34" t="str">
        <f t="shared" si="1842"/>
        <v>n/a</v>
      </c>
      <c r="BD764" s="34" t="str">
        <f t="shared" si="1843"/>
        <v>n/a</v>
      </c>
      <c r="BF764" s="33">
        <f>-VLOOKUP($A764,'pl-data'!$A:$BR,8+BF$3)</f>
        <v>0</v>
      </c>
      <c r="BG764" s="33">
        <f>-VLOOKUP($A764,'pl-data'!$A:$BR,38+BG$3)</f>
        <v>0</v>
      </c>
      <c r="BH764" s="33">
        <f>-VLOOKUP($A764,'pl-data'!$A:$BR,23+BH$3)</f>
        <v>0</v>
      </c>
      <c r="BI764" s="34" t="str">
        <f t="shared" si="1845"/>
        <v>n/a</v>
      </c>
      <c r="BJ764" s="34" t="str">
        <f t="shared" si="1846"/>
        <v>n/a</v>
      </c>
      <c r="BL764" s="33">
        <f>-VLOOKUP($A764,'pl-data'!$A:$BR,8+BL$3)</f>
        <v>0</v>
      </c>
      <c r="BM764" s="33">
        <f>-VLOOKUP($A764,'pl-data'!$A:$BR,38+BM$3)</f>
        <v>0</v>
      </c>
      <c r="BN764" s="33">
        <f>-VLOOKUP($A764,'pl-data'!$A:$BR,23+BN$3)</f>
        <v>0</v>
      </c>
      <c r="BO764" s="34" t="str">
        <f t="shared" si="1848"/>
        <v>n/a</v>
      </c>
      <c r="BP764" s="34" t="str">
        <f t="shared" si="1849"/>
        <v>n/a</v>
      </c>
      <c r="BR764" s="33">
        <f>-VLOOKUP($A764,'pl-data'!$A:$BR,8+BR$3)</f>
        <v>0</v>
      </c>
      <c r="BS764" s="33">
        <f>-VLOOKUP($A764,'pl-data'!$A:$BR,38+BS$3)</f>
        <v>0</v>
      </c>
      <c r="BT764" s="33">
        <f>-VLOOKUP($A764,'pl-data'!$A:$BR,23+BT$3)</f>
        <v>0</v>
      </c>
      <c r="BU764" s="34" t="str">
        <f t="shared" si="1851"/>
        <v>n/a</v>
      </c>
      <c r="BV764" s="34" t="str">
        <f t="shared" si="1852"/>
        <v>n/a</v>
      </c>
      <c r="BX764" s="33">
        <f t="shared" si="1855"/>
        <v>0</v>
      </c>
      <c r="BY764" s="33">
        <f t="shared" si="1856"/>
        <v>0</v>
      </c>
      <c r="BZ764" s="33">
        <f t="shared" si="1857"/>
        <v>0</v>
      </c>
      <c r="CA764" s="34" t="str">
        <f t="shared" si="1853"/>
        <v>n/a</v>
      </c>
      <c r="CB764" s="34" t="str">
        <f t="shared" si="1854"/>
        <v>n/a</v>
      </c>
    </row>
    <row r="765" spans="1:82" hidden="1" outlineLevel="1" x14ac:dyDescent="0.2">
      <c r="A765" s="49">
        <v>4350</v>
      </c>
      <c r="B765" s="18" t="str">
        <f>+masterfile!D1050</f>
        <v>4350 Verbrauchsteuer (sonstige Steuern)</v>
      </c>
      <c r="D765" s="33">
        <f>-VLOOKUP($A765,'pl-data'!$A:$BR,8+D$3)</f>
        <v>0</v>
      </c>
      <c r="E765" s="33">
        <f>-VLOOKUP($A765,'pl-data'!$A:$BR,38+E$3)</f>
        <v>0</v>
      </c>
      <c r="F765" s="33">
        <f>-VLOOKUP($A765,'pl-data'!$A:$BR,23+F$3)</f>
        <v>0</v>
      </c>
      <c r="G765" s="34" t="str">
        <f t="shared" si="1818"/>
        <v>n/a</v>
      </c>
      <c r="H765" s="34" t="str">
        <f t="shared" si="1819"/>
        <v>n/a</v>
      </c>
      <c r="J765" s="33">
        <f>-VLOOKUP($A765,'pl-data'!$A:$BR,8+J$3)</f>
        <v>0</v>
      </c>
      <c r="K765" s="33">
        <f>-VLOOKUP($A765,'pl-data'!$A:$BR,38+K$3)</f>
        <v>0</v>
      </c>
      <c r="L765" s="33">
        <f>-VLOOKUP($A765,'pl-data'!$A:$BR,23+L$3)</f>
        <v>0</v>
      </c>
      <c r="M765" s="34" t="str">
        <f t="shared" si="1821"/>
        <v>n/a</v>
      </c>
      <c r="N765" s="34" t="str">
        <f t="shared" si="1822"/>
        <v>n/a</v>
      </c>
      <c r="P765" s="33">
        <f>-VLOOKUP($A765,'pl-data'!$A:$BR,8+P$3)</f>
        <v>0</v>
      </c>
      <c r="Q765" s="33">
        <f>-VLOOKUP($A765,'pl-data'!$A:$BR,38+Q$3)</f>
        <v>0</v>
      </c>
      <c r="R765" s="33">
        <f>-VLOOKUP($A765,'pl-data'!$A:$BR,23+R$3)</f>
        <v>0</v>
      </c>
      <c r="S765" s="34" t="str">
        <f t="shared" si="1824"/>
        <v>n/a</v>
      </c>
      <c r="T765" s="34" t="str">
        <f t="shared" si="1825"/>
        <v>n/a</v>
      </c>
      <c r="V765" s="33">
        <f>-VLOOKUP($A765,'pl-data'!$A:$BR,8+V$3)</f>
        <v>0</v>
      </c>
      <c r="W765" s="33">
        <f>-VLOOKUP($A765,'pl-data'!$A:$BR,38+W$3)</f>
        <v>0</v>
      </c>
      <c r="X765" s="33">
        <f>-VLOOKUP($A765,'pl-data'!$A:$BR,23+X$3)</f>
        <v>0</v>
      </c>
      <c r="Y765" s="34" t="str">
        <f t="shared" si="1827"/>
        <v>n/a</v>
      </c>
      <c r="Z765" s="34" t="str">
        <f t="shared" si="1828"/>
        <v>n/a</v>
      </c>
      <c r="AB765" s="33">
        <f>-VLOOKUP($A765,'pl-data'!$A:$BR,8+AB$3)</f>
        <v>0</v>
      </c>
      <c r="AC765" s="33">
        <f>-VLOOKUP($A765,'pl-data'!$A:$BR,38+AC$3)</f>
        <v>0</v>
      </c>
      <c r="AD765" s="33">
        <f>-VLOOKUP($A765,'pl-data'!$A:$BR,23+AD$3)</f>
        <v>0</v>
      </c>
      <c r="AE765" s="34" t="str">
        <f t="shared" si="1830"/>
        <v>n/a</v>
      </c>
      <c r="AF765" s="34" t="str">
        <f t="shared" si="1831"/>
        <v>n/a</v>
      </c>
      <c r="AH765" s="33">
        <f>-VLOOKUP($A765,'pl-data'!$A:$BR,8+AH$3)</f>
        <v>0</v>
      </c>
      <c r="AI765" s="33">
        <f>-VLOOKUP($A765,'pl-data'!$A:$BR,38+AI$3)</f>
        <v>0</v>
      </c>
      <c r="AJ765" s="33">
        <f>-VLOOKUP($A765,'pl-data'!$A:$BR,23+AJ$3)</f>
        <v>0</v>
      </c>
      <c r="AK765" s="34" t="str">
        <f t="shared" si="1833"/>
        <v>n/a</v>
      </c>
      <c r="AL765" s="34" t="str">
        <f t="shared" si="1834"/>
        <v>n/a</v>
      </c>
      <c r="AN765" s="33">
        <f>-VLOOKUP($A765,'pl-data'!$A:$BR,8+AN$3)</f>
        <v>0</v>
      </c>
      <c r="AO765" s="33">
        <f>-VLOOKUP($A765,'pl-data'!$A:$BR,38+AO$3)</f>
        <v>0</v>
      </c>
      <c r="AP765" s="33">
        <f>-VLOOKUP($A765,'pl-data'!$A:$BR,23+AP$3)</f>
        <v>0</v>
      </c>
      <c r="AQ765" s="34" t="str">
        <f t="shared" si="1836"/>
        <v>n/a</v>
      </c>
      <c r="AR765" s="34" t="str">
        <f t="shared" si="1837"/>
        <v>n/a</v>
      </c>
      <c r="AT765" s="33">
        <f>-VLOOKUP($A765,'pl-data'!$A:$BR,8+AT$3)</f>
        <v>0</v>
      </c>
      <c r="AU765" s="33">
        <f>-VLOOKUP($A765,'pl-data'!$A:$BR,38+AU$3)</f>
        <v>0</v>
      </c>
      <c r="AV765" s="33">
        <f>-VLOOKUP($A765,'pl-data'!$A:$BR,23+AV$3)</f>
        <v>0</v>
      </c>
      <c r="AW765" s="34" t="str">
        <f t="shared" si="1839"/>
        <v>n/a</v>
      </c>
      <c r="AX765" s="34" t="str">
        <f t="shared" si="1840"/>
        <v>n/a</v>
      </c>
      <c r="AZ765" s="33">
        <f>-VLOOKUP($A765,'pl-data'!$A:$BR,8+AZ$3)</f>
        <v>0</v>
      </c>
      <c r="BA765" s="33">
        <f>-VLOOKUP($A765,'pl-data'!$A:$BR,38+BA$3)</f>
        <v>0</v>
      </c>
      <c r="BB765" s="33">
        <f>-VLOOKUP($A765,'pl-data'!$A:$BR,23+BB$3)</f>
        <v>0</v>
      </c>
      <c r="BC765" s="34" t="str">
        <f t="shared" si="1842"/>
        <v>n/a</v>
      </c>
      <c r="BD765" s="34" t="str">
        <f t="shared" si="1843"/>
        <v>n/a</v>
      </c>
      <c r="BF765" s="33">
        <f>-VLOOKUP($A765,'pl-data'!$A:$BR,8+BF$3)</f>
        <v>0</v>
      </c>
      <c r="BG765" s="33">
        <f>-VLOOKUP($A765,'pl-data'!$A:$BR,38+BG$3)</f>
        <v>0</v>
      </c>
      <c r="BH765" s="33">
        <f>-VLOOKUP($A765,'pl-data'!$A:$BR,23+BH$3)</f>
        <v>0</v>
      </c>
      <c r="BI765" s="34" t="str">
        <f t="shared" si="1845"/>
        <v>n/a</v>
      </c>
      <c r="BJ765" s="34" t="str">
        <f t="shared" si="1846"/>
        <v>n/a</v>
      </c>
      <c r="BL765" s="33">
        <f>-VLOOKUP($A765,'pl-data'!$A:$BR,8+BL$3)</f>
        <v>0</v>
      </c>
      <c r="BM765" s="33">
        <f>-VLOOKUP($A765,'pl-data'!$A:$BR,38+BM$3)</f>
        <v>0</v>
      </c>
      <c r="BN765" s="33">
        <f>-VLOOKUP($A765,'pl-data'!$A:$BR,23+BN$3)</f>
        <v>0</v>
      </c>
      <c r="BO765" s="34" t="str">
        <f t="shared" si="1848"/>
        <v>n/a</v>
      </c>
      <c r="BP765" s="34" t="str">
        <f t="shared" si="1849"/>
        <v>n/a</v>
      </c>
      <c r="BR765" s="33">
        <f>-VLOOKUP($A765,'pl-data'!$A:$BR,8+BR$3)</f>
        <v>0</v>
      </c>
      <c r="BS765" s="33">
        <f>-VLOOKUP($A765,'pl-data'!$A:$BR,38+BS$3)</f>
        <v>0</v>
      </c>
      <c r="BT765" s="33">
        <f>-VLOOKUP($A765,'pl-data'!$A:$BR,23+BT$3)</f>
        <v>0</v>
      </c>
      <c r="BU765" s="34" t="str">
        <f t="shared" si="1851"/>
        <v>n/a</v>
      </c>
      <c r="BV765" s="34" t="str">
        <f t="shared" si="1852"/>
        <v>n/a</v>
      </c>
      <c r="BX765" s="33">
        <f t="shared" si="1855"/>
        <v>0</v>
      </c>
      <c r="BY765" s="33">
        <f t="shared" si="1856"/>
        <v>0</v>
      </c>
      <c r="BZ765" s="33">
        <f t="shared" si="1857"/>
        <v>0</v>
      </c>
      <c r="CA765" s="34" t="str">
        <f t="shared" si="1853"/>
        <v>n/a</v>
      </c>
      <c r="CB765" s="34" t="str">
        <f t="shared" si="1854"/>
        <v>n/a</v>
      </c>
    </row>
    <row r="766" spans="1:82" hidden="1" outlineLevel="1" x14ac:dyDescent="0.2">
      <c r="A766" s="49">
        <v>4355</v>
      </c>
      <c r="B766" s="18" t="str">
        <f>+masterfile!D1051</f>
        <v>4355 Ökosteuer</v>
      </c>
      <c r="D766" s="33">
        <f>-VLOOKUP($A766,'pl-data'!$A:$BR,8+D$3)</f>
        <v>0</v>
      </c>
      <c r="E766" s="33">
        <f>-VLOOKUP($A766,'pl-data'!$A:$BR,38+E$3)</f>
        <v>0</v>
      </c>
      <c r="F766" s="33">
        <f>-VLOOKUP($A766,'pl-data'!$A:$BR,23+F$3)</f>
        <v>0</v>
      </c>
      <c r="G766" s="34" t="str">
        <f t="shared" si="1818"/>
        <v>n/a</v>
      </c>
      <c r="H766" s="34" t="str">
        <f t="shared" si="1819"/>
        <v>n/a</v>
      </c>
      <c r="J766" s="33">
        <f>-VLOOKUP($A766,'pl-data'!$A:$BR,8+J$3)</f>
        <v>0</v>
      </c>
      <c r="K766" s="33">
        <f>-VLOOKUP($A766,'pl-data'!$A:$BR,38+K$3)</f>
        <v>0</v>
      </c>
      <c r="L766" s="33">
        <f>-VLOOKUP($A766,'pl-data'!$A:$BR,23+L$3)</f>
        <v>0</v>
      </c>
      <c r="M766" s="34" t="str">
        <f t="shared" si="1821"/>
        <v>n/a</v>
      </c>
      <c r="N766" s="34" t="str">
        <f t="shared" si="1822"/>
        <v>n/a</v>
      </c>
      <c r="P766" s="33">
        <f>-VLOOKUP($A766,'pl-data'!$A:$BR,8+P$3)</f>
        <v>0</v>
      </c>
      <c r="Q766" s="33">
        <f>-VLOOKUP($A766,'pl-data'!$A:$BR,38+Q$3)</f>
        <v>0</v>
      </c>
      <c r="R766" s="33">
        <f>-VLOOKUP($A766,'pl-data'!$A:$BR,23+R$3)</f>
        <v>0</v>
      </c>
      <c r="S766" s="34" t="str">
        <f t="shared" si="1824"/>
        <v>n/a</v>
      </c>
      <c r="T766" s="34" t="str">
        <f t="shared" si="1825"/>
        <v>n/a</v>
      </c>
      <c r="V766" s="33">
        <f>-VLOOKUP($A766,'pl-data'!$A:$BR,8+V$3)</f>
        <v>0</v>
      </c>
      <c r="W766" s="33">
        <f>-VLOOKUP($A766,'pl-data'!$A:$BR,38+W$3)</f>
        <v>0</v>
      </c>
      <c r="X766" s="33">
        <f>-VLOOKUP($A766,'pl-data'!$A:$BR,23+X$3)</f>
        <v>0</v>
      </c>
      <c r="Y766" s="34" t="str">
        <f t="shared" si="1827"/>
        <v>n/a</v>
      </c>
      <c r="Z766" s="34" t="str">
        <f t="shared" si="1828"/>
        <v>n/a</v>
      </c>
      <c r="AB766" s="33">
        <f>-VLOOKUP($A766,'pl-data'!$A:$BR,8+AB$3)</f>
        <v>0</v>
      </c>
      <c r="AC766" s="33">
        <f>-VLOOKUP($A766,'pl-data'!$A:$BR,38+AC$3)</f>
        <v>0</v>
      </c>
      <c r="AD766" s="33">
        <f>-VLOOKUP($A766,'pl-data'!$A:$BR,23+AD$3)</f>
        <v>0</v>
      </c>
      <c r="AE766" s="34" t="str">
        <f t="shared" si="1830"/>
        <v>n/a</v>
      </c>
      <c r="AF766" s="34" t="str">
        <f t="shared" si="1831"/>
        <v>n/a</v>
      </c>
      <c r="AH766" s="33">
        <f>-VLOOKUP($A766,'pl-data'!$A:$BR,8+AH$3)</f>
        <v>0</v>
      </c>
      <c r="AI766" s="33">
        <f>-VLOOKUP($A766,'pl-data'!$A:$BR,38+AI$3)</f>
        <v>0</v>
      </c>
      <c r="AJ766" s="33">
        <f>-VLOOKUP($A766,'pl-data'!$A:$BR,23+AJ$3)</f>
        <v>0</v>
      </c>
      <c r="AK766" s="34" t="str">
        <f t="shared" si="1833"/>
        <v>n/a</v>
      </c>
      <c r="AL766" s="34" t="str">
        <f t="shared" si="1834"/>
        <v>n/a</v>
      </c>
      <c r="AN766" s="33">
        <f>-VLOOKUP($A766,'pl-data'!$A:$BR,8+AN$3)</f>
        <v>0</v>
      </c>
      <c r="AO766" s="33">
        <f>-VLOOKUP($A766,'pl-data'!$A:$BR,38+AO$3)</f>
        <v>0</v>
      </c>
      <c r="AP766" s="33">
        <f>-VLOOKUP($A766,'pl-data'!$A:$BR,23+AP$3)</f>
        <v>0</v>
      </c>
      <c r="AQ766" s="34" t="str">
        <f t="shared" si="1836"/>
        <v>n/a</v>
      </c>
      <c r="AR766" s="34" t="str">
        <f t="shared" si="1837"/>
        <v>n/a</v>
      </c>
      <c r="AT766" s="33">
        <f>-VLOOKUP($A766,'pl-data'!$A:$BR,8+AT$3)</f>
        <v>0</v>
      </c>
      <c r="AU766" s="33">
        <f>-VLOOKUP($A766,'pl-data'!$A:$BR,38+AU$3)</f>
        <v>0</v>
      </c>
      <c r="AV766" s="33">
        <f>-VLOOKUP($A766,'pl-data'!$A:$BR,23+AV$3)</f>
        <v>0</v>
      </c>
      <c r="AW766" s="34" t="str">
        <f t="shared" si="1839"/>
        <v>n/a</v>
      </c>
      <c r="AX766" s="34" t="str">
        <f t="shared" si="1840"/>
        <v>n/a</v>
      </c>
      <c r="AZ766" s="33">
        <f>-VLOOKUP($A766,'pl-data'!$A:$BR,8+AZ$3)</f>
        <v>0</v>
      </c>
      <c r="BA766" s="33">
        <f>-VLOOKUP($A766,'pl-data'!$A:$BR,38+BA$3)</f>
        <v>0</v>
      </c>
      <c r="BB766" s="33">
        <f>-VLOOKUP($A766,'pl-data'!$A:$BR,23+BB$3)</f>
        <v>0</v>
      </c>
      <c r="BC766" s="34" t="str">
        <f t="shared" si="1842"/>
        <v>n/a</v>
      </c>
      <c r="BD766" s="34" t="str">
        <f t="shared" si="1843"/>
        <v>n/a</v>
      </c>
      <c r="BF766" s="33">
        <f>-VLOOKUP($A766,'pl-data'!$A:$BR,8+BF$3)</f>
        <v>0</v>
      </c>
      <c r="BG766" s="33">
        <f>-VLOOKUP($A766,'pl-data'!$A:$BR,38+BG$3)</f>
        <v>0</v>
      </c>
      <c r="BH766" s="33">
        <f>-VLOOKUP($A766,'pl-data'!$A:$BR,23+BH$3)</f>
        <v>0</v>
      </c>
      <c r="BI766" s="34" t="str">
        <f t="shared" si="1845"/>
        <v>n/a</v>
      </c>
      <c r="BJ766" s="34" t="str">
        <f t="shared" si="1846"/>
        <v>n/a</v>
      </c>
      <c r="BL766" s="33">
        <f>-VLOOKUP($A766,'pl-data'!$A:$BR,8+BL$3)</f>
        <v>0</v>
      </c>
      <c r="BM766" s="33">
        <f>-VLOOKUP($A766,'pl-data'!$A:$BR,38+BM$3)</f>
        <v>0</v>
      </c>
      <c r="BN766" s="33">
        <f>-VLOOKUP($A766,'pl-data'!$A:$BR,23+BN$3)</f>
        <v>0</v>
      </c>
      <c r="BO766" s="34" t="str">
        <f t="shared" si="1848"/>
        <v>n/a</v>
      </c>
      <c r="BP766" s="34" t="str">
        <f t="shared" si="1849"/>
        <v>n/a</v>
      </c>
      <c r="BR766" s="33">
        <f>-VLOOKUP($A766,'pl-data'!$A:$BR,8+BR$3)</f>
        <v>0</v>
      </c>
      <c r="BS766" s="33">
        <f>-VLOOKUP($A766,'pl-data'!$A:$BR,38+BS$3)</f>
        <v>0</v>
      </c>
      <c r="BT766" s="33">
        <f>-VLOOKUP($A766,'pl-data'!$A:$BR,23+BT$3)</f>
        <v>0</v>
      </c>
      <c r="BU766" s="34" t="str">
        <f t="shared" si="1851"/>
        <v>n/a</v>
      </c>
      <c r="BV766" s="34" t="str">
        <f t="shared" si="1852"/>
        <v>n/a</v>
      </c>
      <c r="BX766" s="33">
        <f t="shared" si="1855"/>
        <v>0</v>
      </c>
      <c r="BY766" s="33">
        <f t="shared" si="1856"/>
        <v>0</v>
      </c>
      <c r="BZ766" s="33">
        <f t="shared" si="1857"/>
        <v>0</v>
      </c>
      <c r="CA766" s="34" t="str">
        <f t="shared" si="1853"/>
        <v>n/a</v>
      </c>
      <c r="CB766" s="34" t="str">
        <f t="shared" si="1854"/>
        <v>n/a</v>
      </c>
    </row>
    <row r="767" spans="1:82" hidden="1" outlineLevel="1" x14ac:dyDescent="0.2">
      <c r="A767" s="49">
        <v>4510</v>
      </c>
      <c r="B767" s="18" t="str">
        <f>+masterfile!D1060</f>
        <v>4510 Kfz-Steuern</v>
      </c>
      <c r="D767" s="33">
        <f>-VLOOKUP($A767,'pl-data'!$A:$BR,8+D$3)</f>
        <v>-0.125</v>
      </c>
      <c r="E767" s="33">
        <f>-VLOOKUP($A767,'pl-data'!$A:$BR,38+E$3)</f>
        <v>-0.12875</v>
      </c>
      <c r="F767" s="33">
        <f>-VLOOKUP($A767,'pl-data'!$A:$BR,23+F$3)</f>
        <v>0</v>
      </c>
      <c r="G767" s="34">
        <f t="shared" si="1818"/>
        <v>-1</v>
      </c>
      <c r="H767" s="34">
        <f t="shared" si="1819"/>
        <v>-1</v>
      </c>
      <c r="J767" s="33">
        <f>-VLOOKUP($A767,'pl-data'!$A:$BR,8+J$3)</f>
        <v>-0.125</v>
      </c>
      <c r="K767" s="33">
        <f>-VLOOKUP($A767,'pl-data'!$A:$BR,38+K$3)</f>
        <v>-0.12875</v>
      </c>
      <c r="L767" s="33">
        <f>-VLOOKUP($A767,'pl-data'!$A:$BR,23+L$3)</f>
        <v>0</v>
      </c>
      <c r="M767" s="34">
        <f t="shared" si="1821"/>
        <v>-1</v>
      </c>
      <c r="N767" s="34">
        <f t="shared" si="1822"/>
        <v>-1</v>
      </c>
      <c r="P767" s="33">
        <f>-VLOOKUP($A767,'pl-data'!$A:$BR,8+P$3)</f>
        <v>-0.125</v>
      </c>
      <c r="Q767" s="33">
        <f>-VLOOKUP($A767,'pl-data'!$A:$BR,38+Q$3)</f>
        <v>-0.12875</v>
      </c>
      <c r="R767" s="33">
        <f>-VLOOKUP($A767,'pl-data'!$A:$BR,23+R$3)</f>
        <v>0</v>
      </c>
      <c r="S767" s="34">
        <f t="shared" si="1824"/>
        <v>-1</v>
      </c>
      <c r="T767" s="34">
        <f t="shared" si="1825"/>
        <v>-1</v>
      </c>
      <c r="V767" s="33">
        <f>-VLOOKUP($A767,'pl-data'!$A:$BR,8+V$3)</f>
        <v>-0.125</v>
      </c>
      <c r="W767" s="33">
        <f>-VLOOKUP($A767,'pl-data'!$A:$BR,38+W$3)</f>
        <v>-0.12875</v>
      </c>
      <c r="X767" s="33">
        <f>-VLOOKUP($A767,'pl-data'!$A:$BR,23+X$3)</f>
        <v>0</v>
      </c>
      <c r="Y767" s="34">
        <f t="shared" si="1827"/>
        <v>-1</v>
      </c>
      <c r="Z767" s="34">
        <f t="shared" si="1828"/>
        <v>-1</v>
      </c>
      <c r="AB767" s="33">
        <f>-VLOOKUP($A767,'pl-data'!$A:$BR,8+AB$3)</f>
        <v>-0.125</v>
      </c>
      <c r="AC767" s="33">
        <f>-VLOOKUP($A767,'pl-data'!$A:$BR,38+AC$3)</f>
        <v>-0.12875</v>
      </c>
      <c r="AD767" s="33">
        <f>-VLOOKUP($A767,'pl-data'!$A:$BR,23+AD$3)</f>
        <v>0</v>
      </c>
      <c r="AE767" s="34">
        <f t="shared" si="1830"/>
        <v>-1</v>
      </c>
      <c r="AF767" s="34">
        <f t="shared" si="1831"/>
        <v>-1</v>
      </c>
      <c r="AH767" s="33">
        <f>-VLOOKUP($A767,'pl-data'!$A:$BR,8+AH$3)</f>
        <v>-0.125</v>
      </c>
      <c r="AI767" s="33">
        <f>-VLOOKUP($A767,'pl-data'!$A:$BR,38+AI$3)</f>
        <v>-0.12875</v>
      </c>
      <c r="AJ767" s="33">
        <f>-VLOOKUP($A767,'pl-data'!$A:$BR,23+AJ$3)</f>
        <v>0</v>
      </c>
      <c r="AK767" s="34">
        <f t="shared" si="1833"/>
        <v>-1</v>
      </c>
      <c r="AL767" s="34">
        <f t="shared" si="1834"/>
        <v>-1</v>
      </c>
      <c r="AN767" s="33">
        <f>-VLOOKUP($A767,'pl-data'!$A:$BR,8+AN$3)</f>
        <v>-0.125</v>
      </c>
      <c r="AO767" s="33">
        <f>-VLOOKUP($A767,'pl-data'!$A:$BR,38+AO$3)</f>
        <v>-0.12875</v>
      </c>
      <c r="AP767" s="33">
        <f>-VLOOKUP($A767,'pl-data'!$A:$BR,23+AP$3)</f>
        <v>0</v>
      </c>
      <c r="AQ767" s="34">
        <f t="shared" si="1836"/>
        <v>-1</v>
      </c>
      <c r="AR767" s="34">
        <f t="shared" si="1837"/>
        <v>-1</v>
      </c>
      <c r="AT767" s="33">
        <f>-VLOOKUP($A767,'pl-data'!$A:$BR,8+AT$3)</f>
        <v>-0.125</v>
      </c>
      <c r="AU767" s="33">
        <f>-VLOOKUP($A767,'pl-data'!$A:$BR,38+AU$3)</f>
        <v>-0.12875</v>
      </c>
      <c r="AV767" s="33">
        <f>-VLOOKUP($A767,'pl-data'!$A:$BR,23+AV$3)</f>
        <v>0</v>
      </c>
      <c r="AW767" s="34">
        <f t="shared" si="1839"/>
        <v>-1</v>
      </c>
      <c r="AX767" s="34">
        <f t="shared" si="1840"/>
        <v>-1</v>
      </c>
      <c r="AZ767" s="33">
        <f>-VLOOKUP($A767,'pl-data'!$A:$BR,8+AZ$3)</f>
        <v>-0.125</v>
      </c>
      <c r="BA767" s="33">
        <f>-VLOOKUP($A767,'pl-data'!$A:$BR,38+BA$3)</f>
        <v>-0.12875</v>
      </c>
      <c r="BB767" s="33">
        <f>-VLOOKUP($A767,'pl-data'!$A:$BR,23+BB$3)</f>
        <v>0</v>
      </c>
      <c r="BC767" s="34">
        <f t="shared" si="1842"/>
        <v>-1</v>
      </c>
      <c r="BD767" s="34">
        <f t="shared" si="1843"/>
        <v>-1</v>
      </c>
      <c r="BF767" s="33">
        <f>-VLOOKUP($A767,'pl-data'!$A:$BR,8+BF$3)</f>
        <v>-0.125</v>
      </c>
      <c r="BG767" s="33">
        <f>-VLOOKUP($A767,'pl-data'!$A:$BR,38+BG$3)</f>
        <v>-0.12875</v>
      </c>
      <c r="BH767" s="33">
        <f>-VLOOKUP($A767,'pl-data'!$A:$BR,23+BH$3)</f>
        <v>0</v>
      </c>
      <c r="BI767" s="34">
        <f t="shared" si="1845"/>
        <v>-1</v>
      </c>
      <c r="BJ767" s="34">
        <f t="shared" si="1846"/>
        <v>-1</v>
      </c>
      <c r="BL767" s="33">
        <f>-VLOOKUP($A767,'pl-data'!$A:$BR,8+BL$3)</f>
        <v>-0.125</v>
      </c>
      <c r="BM767" s="33">
        <f>-VLOOKUP($A767,'pl-data'!$A:$BR,38+BM$3)</f>
        <v>-0.12875</v>
      </c>
      <c r="BN767" s="33">
        <f>-VLOOKUP($A767,'pl-data'!$A:$BR,23+BN$3)</f>
        <v>0</v>
      </c>
      <c r="BO767" s="34">
        <f t="shared" si="1848"/>
        <v>-1</v>
      </c>
      <c r="BP767" s="34">
        <f t="shared" si="1849"/>
        <v>-1</v>
      </c>
      <c r="BR767" s="33">
        <f>-VLOOKUP($A767,'pl-data'!$A:$BR,8+BR$3)</f>
        <v>-0.125</v>
      </c>
      <c r="BS767" s="33">
        <f>-VLOOKUP($A767,'pl-data'!$A:$BR,38+BS$3)</f>
        <v>-0.12875</v>
      </c>
      <c r="BT767" s="33">
        <f>-VLOOKUP($A767,'pl-data'!$A:$BR,23+BT$3)</f>
        <v>0</v>
      </c>
      <c r="BU767" s="34">
        <f t="shared" si="1851"/>
        <v>-1</v>
      </c>
      <c r="BV767" s="34">
        <f t="shared" si="1852"/>
        <v>-1</v>
      </c>
      <c r="BX767" s="33">
        <f t="shared" si="1855"/>
        <v>-1.5</v>
      </c>
      <c r="BY767" s="33">
        <f t="shared" si="1856"/>
        <v>-1.5449999999999997</v>
      </c>
      <c r="BZ767" s="33">
        <f t="shared" si="1857"/>
        <v>0</v>
      </c>
      <c r="CA767" s="34">
        <f t="shared" si="1853"/>
        <v>-1</v>
      </c>
      <c r="CB767" s="34">
        <f t="shared" si="1854"/>
        <v>-1</v>
      </c>
    </row>
    <row r="768" spans="1:82" collapsed="1" x14ac:dyDescent="0.2">
      <c r="D768" s="53"/>
      <c r="E768" s="53"/>
      <c r="F768" s="53"/>
      <c r="J768" s="53"/>
      <c r="K768" s="53"/>
      <c r="L768" s="53"/>
      <c r="P768" s="53"/>
      <c r="Q768" s="53"/>
      <c r="R768" s="53"/>
      <c r="V768" s="53"/>
      <c r="W768" s="53"/>
      <c r="X768" s="53"/>
      <c r="AB768" s="53"/>
      <c r="AC768" s="53"/>
      <c r="AD768" s="53"/>
      <c r="AH768" s="53"/>
      <c r="AI768" s="53"/>
      <c r="AJ768" s="53"/>
      <c r="AN768" s="53"/>
      <c r="AO768" s="53"/>
      <c r="AP768" s="53"/>
      <c r="AT768" s="53"/>
      <c r="AU768" s="53"/>
      <c r="AV768" s="53"/>
      <c r="AZ768" s="53"/>
      <c r="BA768" s="53"/>
      <c r="BB768" s="53"/>
      <c r="BF768" s="53"/>
      <c r="BG768" s="53"/>
      <c r="BH768" s="53"/>
      <c r="BL768" s="53"/>
      <c r="BM768" s="53"/>
      <c r="BN768" s="53"/>
      <c r="BR768" s="53"/>
      <c r="BS768" s="53"/>
      <c r="BT768" s="53"/>
      <c r="BX768" s="53"/>
      <c r="BY768" s="53"/>
      <c r="BZ768" s="53"/>
    </row>
    <row r="769" spans="1:82" x14ac:dyDescent="0.2">
      <c r="A769" s="49" t="s">
        <v>129</v>
      </c>
      <c r="B769" s="25" t="s">
        <v>129</v>
      </c>
      <c r="C769" s="8"/>
      <c r="D769" s="52">
        <f t="shared" ref="D769:F769" si="1858">+D757+D759</f>
        <v>311.48499618416434</v>
      </c>
      <c r="E769" s="52">
        <f t="shared" si="1858"/>
        <v>319.62400946539771</v>
      </c>
      <c r="F769" s="52">
        <f t="shared" si="1858"/>
        <v>346.56001223865411</v>
      </c>
      <c r="G769" s="30">
        <f>IFERROR(F769/E769-1,"n/a")</f>
        <v>8.4274028156738012E-2</v>
      </c>
      <c r="H769" s="30">
        <f>IFERROR(F769/D769-1,"n/a")</f>
        <v>0.11260579637598922</v>
      </c>
      <c r="I769" s="8"/>
      <c r="J769" s="52">
        <f t="shared" ref="J769:L769" si="1859">+J757+J759</f>
        <v>311.48499618416434</v>
      </c>
      <c r="K769" s="52">
        <f t="shared" si="1859"/>
        <v>319.62400946539771</v>
      </c>
      <c r="L769" s="52">
        <f t="shared" si="1859"/>
        <v>346.56001223865411</v>
      </c>
      <c r="M769" s="30">
        <f>IFERROR(L769/K769-1,"n/a")</f>
        <v>8.4274028156738012E-2</v>
      </c>
      <c r="N769" s="30">
        <f>IFERROR(L769/J769-1,"n/a")</f>
        <v>0.11260579637598922</v>
      </c>
      <c r="O769" s="8"/>
      <c r="P769" s="52">
        <f t="shared" ref="P769:R769" si="1860">+P757+P759</f>
        <v>311.48499618416434</v>
      </c>
      <c r="Q769" s="52">
        <f t="shared" si="1860"/>
        <v>319.62400946539771</v>
      </c>
      <c r="R769" s="52">
        <f t="shared" si="1860"/>
        <v>346.56001223865411</v>
      </c>
      <c r="S769" s="30">
        <f>IFERROR(R769/Q769-1,"n/a")</f>
        <v>8.4274028156738012E-2</v>
      </c>
      <c r="T769" s="30">
        <f>IFERROR(R769/P769-1,"n/a")</f>
        <v>0.11260579637598922</v>
      </c>
      <c r="U769" s="8"/>
      <c r="V769" s="52">
        <f t="shared" ref="V769:X769" si="1861">+V757+V759</f>
        <v>311.48499618416434</v>
      </c>
      <c r="W769" s="52">
        <f t="shared" si="1861"/>
        <v>319.62400946539771</v>
      </c>
      <c r="X769" s="52">
        <f t="shared" si="1861"/>
        <v>346.56001223865411</v>
      </c>
      <c r="Y769" s="30">
        <f>IFERROR(X769/W769-1,"n/a")</f>
        <v>8.4274028156738012E-2</v>
      </c>
      <c r="Z769" s="30">
        <f>IFERROR(X769/V769-1,"n/a")</f>
        <v>0.11260579637598922</v>
      </c>
      <c r="AA769" s="8"/>
      <c r="AB769" s="52">
        <f t="shared" ref="AB769:AD769" si="1862">+AB757+AB759</f>
        <v>311.48499618416434</v>
      </c>
      <c r="AC769" s="52">
        <f t="shared" si="1862"/>
        <v>319.62400946539771</v>
      </c>
      <c r="AD769" s="52">
        <f t="shared" si="1862"/>
        <v>346.56001223865411</v>
      </c>
      <c r="AE769" s="30">
        <f>IFERROR(AD769/AC769-1,"n/a")</f>
        <v>8.4274028156738012E-2</v>
      </c>
      <c r="AF769" s="30">
        <f>IFERROR(AD769/AB769-1,"n/a")</f>
        <v>0.11260579637598922</v>
      </c>
      <c r="AG769" s="8"/>
      <c r="AH769" s="52">
        <f t="shared" ref="AH769:AJ769" si="1863">+AH757+AH759</f>
        <v>311.48499618416434</v>
      </c>
      <c r="AI769" s="52">
        <f t="shared" si="1863"/>
        <v>319.62400946539771</v>
      </c>
      <c r="AJ769" s="52">
        <f t="shared" si="1863"/>
        <v>346.56001223865411</v>
      </c>
      <c r="AK769" s="30">
        <f>IFERROR(AJ769/AI769-1,"n/a")</f>
        <v>8.4274028156738012E-2</v>
      </c>
      <c r="AL769" s="30">
        <f>IFERROR(AJ769/AH769-1,"n/a")</f>
        <v>0.11260579637598922</v>
      </c>
      <c r="AM769" s="8"/>
      <c r="AN769" s="52">
        <f t="shared" ref="AN769:AP769" si="1864">+AN757+AN759</f>
        <v>309.81832951749777</v>
      </c>
      <c r="AO769" s="52">
        <f t="shared" si="1864"/>
        <v>319.62400946539771</v>
      </c>
      <c r="AP769" s="52">
        <f t="shared" si="1864"/>
        <v>346.56001223865411</v>
      </c>
      <c r="AQ769" s="30">
        <f>IFERROR(AP769/AO769-1,"n/a")</f>
        <v>8.4274028156738012E-2</v>
      </c>
      <c r="AR769" s="30">
        <f>IFERROR(AP769/AN769-1,"n/a")</f>
        <v>0.11859105553366311</v>
      </c>
      <c r="AS769" s="8"/>
      <c r="AT769" s="52">
        <f t="shared" ref="AT769:AV769" si="1865">+AT757+AT759</f>
        <v>309.81832951749777</v>
      </c>
      <c r="AU769" s="52">
        <f t="shared" si="1865"/>
        <v>319.62400946539771</v>
      </c>
      <c r="AV769" s="52">
        <f t="shared" si="1865"/>
        <v>346.56001223865411</v>
      </c>
      <c r="AW769" s="30">
        <f>IFERROR(AV769/AU769-1,"n/a")</f>
        <v>8.4274028156738012E-2</v>
      </c>
      <c r="AX769" s="30">
        <f>IFERROR(AV769/AT769-1,"n/a")</f>
        <v>0.11859105553366311</v>
      </c>
      <c r="AY769" s="8"/>
      <c r="AZ769" s="52">
        <f t="shared" ref="AZ769:BB769" si="1866">+AZ757+AZ759</f>
        <v>309.81832951749777</v>
      </c>
      <c r="BA769" s="52">
        <f t="shared" si="1866"/>
        <v>319.62400946539771</v>
      </c>
      <c r="BB769" s="52">
        <f t="shared" si="1866"/>
        <v>346.56001223865411</v>
      </c>
      <c r="BC769" s="30">
        <f>IFERROR(BB769/BA769-1,"n/a")</f>
        <v>8.4274028156738012E-2</v>
      </c>
      <c r="BD769" s="30">
        <f>IFERROR(BB769/AZ769-1,"n/a")</f>
        <v>0.11859105553366311</v>
      </c>
      <c r="BE769" s="8"/>
      <c r="BF769" s="52">
        <f t="shared" ref="BF769:BH769" si="1867">+BF757+BF759</f>
        <v>309.81832951749777</v>
      </c>
      <c r="BG769" s="52">
        <f t="shared" si="1867"/>
        <v>319.62400946539771</v>
      </c>
      <c r="BH769" s="52">
        <f t="shared" si="1867"/>
        <v>346.56001223865411</v>
      </c>
      <c r="BI769" s="30">
        <f>IFERROR(BH769/BG769-1,"n/a")</f>
        <v>8.4274028156738012E-2</v>
      </c>
      <c r="BJ769" s="30">
        <f>IFERROR(BH769/BF769-1,"n/a")</f>
        <v>0.11859105553366311</v>
      </c>
      <c r="BK769" s="8"/>
      <c r="BL769" s="52">
        <f t="shared" ref="BL769:BN769" si="1868">+BL757+BL759</f>
        <v>309.81832951749777</v>
      </c>
      <c r="BM769" s="52">
        <f t="shared" si="1868"/>
        <v>319.62400946539771</v>
      </c>
      <c r="BN769" s="52">
        <f t="shared" si="1868"/>
        <v>346.56001223865411</v>
      </c>
      <c r="BO769" s="30">
        <f>IFERROR(BN769/BM769-1,"n/a")</f>
        <v>8.4274028156738012E-2</v>
      </c>
      <c r="BP769" s="30">
        <f>IFERROR(BN769/BL769-1,"n/a")</f>
        <v>0.11859105553366311</v>
      </c>
      <c r="BQ769" s="8"/>
      <c r="BR769" s="52">
        <f t="shared" ref="BR769:BT769" si="1869">+BR757+BR759</f>
        <v>309.81832951749777</v>
      </c>
      <c r="BS769" s="52">
        <f t="shared" si="1869"/>
        <v>319.62400946539771</v>
      </c>
      <c r="BT769" s="52">
        <f t="shared" si="1869"/>
        <v>346.56001223865411</v>
      </c>
      <c r="BU769" s="30">
        <f>IFERROR(BT769/BS769-1,"n/a")</f>
        <v>8.4274028156738012E-2</v>
      </c>
      <c r="BV769" s="30">
        <f>IFERROR(BT769/BR769-1,"n/a")</f>
        <v>0.11859105553366311</v>
      </c>
      <c r="BW769" s="8"/>
      <c r="BX769" s="52">
        <f>+BR769+BL769+BF769+AZ769+AT769+AN769+AH769+AB769+V769+P769+J769+D769</f>
        <v>3727.8199542099715</v>
      </c>
      <c r="BY769" s="52">
        <f>+BS769+BM769+BG769+BA769+AU769+AO769+AI769+AC769+W769+Q769+K769+E769</f>
        <v>3835.4881135847722</v>
      </c>
      <c r="BZ769" s="52">
        <f>+BT769+BN769+BH769+BB769+AV769+AP769+AJ769+AD769+X769+R769+L769+F769</f>
        <v>4158.7201468638495</v>
      </c>
      <c r="CA769" s="30">
        <f>IFERROR(BZ769/BY769-1,"n/a")</f>
        <v>8.4274028156738012E-2</v>
      </c>
      <c r="CB769" s="30">
        <f>IFERROR(BZ769/BX769-1,"n/a")</f>
        <v>0.1155903981272608</v>
      </c>
      <c r="CC769" s="8"/>
      <c r="CD769" s="6" t="b">
        <f>+ABS(BX769-'PL-tc'!N769+'PL-tc-m'!BY769-'PL-tc'!O769+'PL-tc-m'!BZ769-'PL-tc'!P769)&lt;0.001</f>
        <v>1</v>
      </c>
    </row>
  </sheetData>
  <conditionalFormatting sqref="CD769 CD757 CD736 CD673 CD669 CD633 CD631 CD421 CD366 CD363 CD218 CD126 CD121 CD114 CD5">
    <cfRule type="expression" dxfId="13" priority="27">
      <formula>$CD5=FALSE</formula>
    </cfRule>
    <cfRule type="expression" dxfId="12" priority="28">
      <formula>$CD5=TRUE</formula>
    </cfRule>
  </conditionalFormatting>
  <conditionalFormatting sqref="G218 G366 G421 G673">
    <cfRule type="iconSet" priority="26">
      <iconSet reverse="1">
        <cfvo type="percent" val="0"/>
        <cfvo type="num" val="-5.0000000000000001E-3"/>
        <cfvo type="num" val="0.01"/>
      </iconSet>
    </cfRule>
  </conditionalFormatting>
  <conditionalFormatting sqref="G5 G114 G121 G126 G363 G631 G669 G736 G757 G769">
    <cfRule type="iconSet" priority="25">
      <iconSet>
        <cfvo type="percent" val="0"/>
        <cfvo type="num" val="-5.0000000000000001E-3"/>
        <cfvo type="num" val="0.01"/>
      </iconSet>
    </cfRule>
  </conditionalFormatting>
  <conditionalFormatting sqref="M218 M366 M421 M673">
    <cfRule type="iconSet" priority="24">
      <iconSet reverse="1">
        <cfvo type="percent" val="0"/>
        <cfvo type="num" val="-5.0000000000000001E-3"/>
        <cfvo type="num" val="0.01"/>
      </iconSet>
    </cfRule>
  </conditionalFormatting>
  <conditionalFormatting sqref="M5 M114 M121 M126 M363 M631 M669 M736 M757 M769">
    <cfRule type="iconSet" priority="23">
      <iconSet>
        <cfvo type="percent" val="0"/>
        <cfvo type="num" val="-5.0000000000000001E-3"/>
        <cfvo type="num" val="0.01"/>
      </iconSet>
    </cfRule>
  </conditionalFormatting>
  <conditionalFormatting sqref="S218 S366 S421 S673">
    <cfRule type="iconSet" priority="22">
      <iconSet reverse="1">
        <cfvo type="percent" val="0"/>
        <cfvo type="num" val="-5.0000000000000001E-3"/>
        <cfvo type="num" val="0.01"/>
      </iconSet>
    </cfRule>
  </conditionalFormatting>
  <conditionalFormatting sqref="S5 S114 S121 S126 S363 S631 S669 S736 S757 S769">
    <cfRule type="iconSet" priority="21">
      <iconSet>
        <cfvo type="percent" val="0"/>
        <cfvo type="num" val="-5.0000000000000001E-3"/>
        <cfvo type="num" val="0.01"/>
      </iconSet>
    </cfRule>
  </conditionalFormatting>
  <conditionalFormatting sqref="Y218 Y366 Y421 Y673">
    <cfRule type="iconSet" priority="20">
      <iconSet reverse="1">
        <cfvo type="percent" val="0"/>
        <cfvo type="num" val="-5.0000000000000001E-3"/>
        <cfvo type="num" val="0.01"/>
      </iconSet>
    </cfRule>
  </conditionalFormatting>
  <conditionalFormatting sqref="Y5 Y114 Y121 Y126 Y363 Y631 Y669 Y736 Y757 Y769">
    <cfRule type="iconSet" priority="19">
      <iconSet>
        <cfvo type="percent" val="0"/>
        <cfvo type="num" val="-5.0000000000000001E-3"/>
        <cfvo type="num" val="0.01"/>
      </iconSet>
    </cfRule>
  </conditionalFormatting>
  <conditionalFormatting sqref="AE218 AE366 AE421 AE673">
    <cfRule type="iconSet" priority="18">
      <iconSet reverse="1">
        <cfvo type="percent" val="0"/>
        <cfvo type="num" val="-5.0000000000000001E-3"/>
        <cfvo type="num" val="0.01"/>
      </iconSet>
    </cfRule>
  </conditionalFormatting>
  <conditionalFormatting sqref="AE5 AE114 AE121 AE126 AE363 AE631 AE669 AE736 AE757 AE769">
    <cfRule type="iconSet" priority="17">
      <iconSet>
        <cfvo type="percent" val="0"/>
        <cfvo type="num" val="-5.0000000000000001E-3"/>
        <cfvo type="num" val="0.01"/>
      </iconSet>
    </cfRule>
  </conditionalFormatting>
  <conditionalFormatting sqref="AK218 AK366 AK421 AK673">
    <cfRule type="iconSet" priority="16">
      <iconSet reverse="1">
        <cfvo type="percent" val="0"/>
        <cfvo type="num" val="-5.0000000000000001E-3"/>
        <cfvo type="num" val="0.01"/>
      </iconSet>
    </cfRule>
  </conditionalFormatting>
  <conditionalFormatting sqref="AK5 AK114 AK121 AK126 AK363 AK631 AK669 AK736 AK757 AK769">
    <cfRule type="iconSet" priority="15">
      <iconSet>
        <cfvo type="percent" val="0"/>
        <cfvo type="num" val="-5.0000000000000001E-3"/>
        <cfvo type="num" val="0.01"/>
      </iconSet>
    </cfRule>
  </conditionalFormatting>
  <conditionalFormatting sqref="AQ218 AQ366 AQ421 AQ673">
    <cfRule type="iconSet" priority="14">
      <iconSet reverse="1">
        <cfvo type="percent" val="0"/>
        <cfvo type="num" val="-5.0000000000000001E-3"/>
        <cfvo type="num" val="0.01"/>
      </iconSet>
    </cfRule>
  </conditionalFormatting>
  <conditionalFormatting sqref="AQ5 AQ114 AQ121 AQ126 AQ363 AQ631 AQ669 AQ736 AQ757 AQ769">
    <cfRule type="iconSet" priority="13">
      <iconSet>
        <cfvo type="percent" val="0"/>
        <cfvo type="num" val="-5.0000000000000001E-3"/>
        <cfvo type="num" val="0.01"/>
      </iconSet>
    </cfRule>
  </conditionalFormatting>
  <conditionalFormatting sqref="AW218 AW366 AW421 AW673">
    <cfRule type="iconSet" priority="12">
      <iconSet reverse="1">
        <cfvo type="percent" val="0"/>
        <cfvo type="num" val="-5.0000000000000001E-3"/>
        <cfvo type="num" val="0.01"/>
      </iconSet>
    </cfRule>
  </conditionalFormatting>
  <conditionalFormatting sqref="AW5 AW114 AW121 AW126 AW363 AW631 AW669 AW736 AW757 AW769">
    <cfRule type="iconSet" priority="11">
      <iconSet>
        <cfvo type="percent" val="0"/>
        <cfvo type="num" val="-5.0000000000000001E-3"/>
        <cfvo type="num" val="0.01"/>
      </iconSet>
    </cfRule>
  </conditionalFormatting>
  <conditionalFormatting sqref="BC218 BC366 BC421 BC673">
    <cfRule type="iconSet" priority="10">
      <iconSet reverse="1">
        <cfvo type="percent" val="0"/>
        <cfvo type="num" val="-5.0000000000000001E-3"/>
        <cfvo type="num" val="0.01"/>
      </iconSet>
    </cfRule>
  </conditionalFormatting>
  <conditionalFormatting sqref="BC5 BC114 BC121 BC126 BC363 BC631 BC669 BC736 BC757 BC769">
    <cfRule type="iconSet" priority="9">
      <iconSet>
        <cfvo type="percent" val="0"/>
        <cfvo type="num" val="-5.0000000000000001E-3"/>
        <cfvo type="num" val="0.01"/>
      </iconSet>
    </cfRule>
  </conditionalFormatting>
  <conditionalFormatting sqref="BI218 BI366 BI421 BI673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BI5 BI114 BI121 BI126 BI363 BI631 BI669 BI736 BI757 BI769">
    <cfRule type="iconSet" priority="7">
      <iconSet>
        <cfvo type="percent" val="0"/>
        <cfvo type="num" val="-5.0000000000000001E-3"/>
        <cfvo type="num" val="0.01"/>
      </iconSet>
    </cfRule>
  </conditionalFormatting>
  <conditionalFormatting sqref="BO218 BO366 BO421 BO673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BO5 BO114 BO121 BO126 BO363 BO631 BO669 BO736 BO757 BO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BU218 BU366 BU421 BU673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BU5 BU114 BU121 BU126 BU363 BU631 BU669 BU736 BU757 BU769">
    <cfRule type="iconSet" priority="3">
      <iconSet>
        <cfvo type="percent" val="0"/>
        <cfvo type="num" val="-5.0000000000000001E-3"/>
        <cfvo type="num" val="0.01"/>
      </iconSet>
    </cfRule>
  </conditionalFormatting>
  <conditionalFormatting sqref="CA218 CA366 CA421 CA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CA5 CA114 CA121 CA126 CA363 CA631 CA669 CA736 CA757 CA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1F5E0-09D6-4CFF-8D6F-D56381CED2A6}">
  <sheetPr>
    <tabColor theme="9" tint="0.39997558519241921"/>
  </sheetPr>
  <dimension ref="A2:AN769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112" sqref="F112"/>
    </sheetView>
  </sheetViews>
  <sheetFormatPr baseColWidth="10"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8" width="9.42578125" style="6" customWidth="1"/>
    <col min="9" max="9" width="1.5703125" style="6" customWidth="1"/>
    <col min="10" max="14" width="9.42578125" style="6" customWidth="1"/>
    <col min="15" max="15" width="1.5703125" style="6" customWidth="1"/>
    <col min="16" max="20" width="9.42578125" style="6" customWidth="1"/>
    <col min="21" max="21" width="1.5703125" style="6" customWidth="1"/>
    <col min="22" max="26" width="9.42578125" style="6" customWidth="1"/>
    <col min="27" max="27" width="1.5703125" style="6" customWidth="1"/>
    <col min="28" max="32" width="9.42578125" style="6" customWidth="1"/>
    <col min="33" max="33" width="1.5703125" style="6" customWidth="1"/>
    <col min="34" max="38" width="9.42578125" style="6" customWidth="1"/>
    <col min="39" max="39" width="1.5703125" style="6" customWidth="1"/>
    <col min="40" max="16384" width="11.42578125" style="6"/>
  </cols>
  <sheetData>
    <row r="2" spans="1:40" x14ac:dyDescent="0.2">
      <c r="A2" s="49" t="s">
        <v>4</v>
      </c>
      <c r="B2" s="24" t="s">
        <v>4</v>
      </c>
      <c r="C2" s="4"/>
      <c r="D2" s="3" t="str">
        <f>+'PL-tc'!$N$3</f>
        <v>PY YTD</v>
      </c>
      <c r="E2" s="3" t="str">
        <f>+'PL-tc'!$O$3</f>
        <v>B YTD</v>
      </c>
      <c r="F2" s="3" t="str">
        <f>+'PL-tc'!$P$3</f>
        <v>A YTD</v>
      </c>
      <c r="G2" s="3" t="s">
        <v>54</v>
      </c>
      <c r="H2" s="3" t="s">
        <v>55</v>
      </c>
      <c r="I2" s="4"/>
      <c r="J2" s="3" t="str">
        <f>+D2</f>
        <v>PY YTD</v>
      </c>
      <c r="K2" s="3" t="str">
        <f t="shared" ref="K2:L2" si="0">+E2</f>
        <v>B YTD</v>
      </c>
      <c r="L2" s="3" t="str">
        <f t="shared" si="0"/>
        <v>A YTD</v>
      </c>
      <c r="M2" s="3" t="s">
        <v>54</v>
      </c>
      <c r="N2" s="3" t="s">
        <v>55</v>
      </c>
      <c r="O2" s="4"/>
      <c r="P2" s="3" t="str">
        <f>+J2</f>
        <v>PY YTD</v>
      </c>
      <c r="Q2" s="3" t="str">
        <f t="shared" ref="Q2" si="1">+K2</f>
        <v>B YTD</v>
      </c>
      <c r="R2" s="3" t="str">
        <f t="shared" ref="R2" si="2">+L2</f>
        <v>A YTD</v>
      </c>
      <c r="S2" s="3" t="s">
        <v>54</v>
      </c>
      <c r="T2" s="3" t="s">
        <v>55</v>
      </c>
      <c r="U2" s="4"/>
      <c r="V2" s="3" t="str">
        <f>+P2</f>
        <v>PY YTD</v>
      </c>
      <c r="W2" s="3" t="str">
        <f t="shared" ref="W2" si="3">+Q2</f>
        <v>B YTD</v>
      </c>
      <c r="X2" s="3" t="str">
        <f t="shared" ref="X2" si="4">+R2</f>
        <v>A YTD</v>
      </c>
      <c r="Y2" s="3" t="s">
        <v>54</v>
      </c>
      <c r="Z2" s="3" t="s">
        <v>55</v>
      </c>
      <c r="AA2" s="4"/>
      <c r="AB2" s="3" t="str">
        <f>+V2</f>
        <v>PY YTD</v>
      </c>
      <c r="AC2" s="3" t="str">
        <f t="shared" ref="AC2" si="5">+W2</f>
        <v>B YTD</v>
      </c>
      <c r="AD2" s="3" t="str">
        <f t="shared" ref="AD2" si="6">+X2</f>
        <v>A YTD</v>
      </c>
      <c r="AE2" s="3" t="s">
        <v>54</v>
      </c>
      <c r="AF2" s="3" t="s">
        <v>55</v>
      </c>
      <c r="AG2" s="4"/>
      <c r="AH2" s="3" t="str">
        <f>+'PL-tc'!N3</f>
        <v>PY YTD</v>
      </c>
      <c r="AI2" s="3" t="str">
        <f>+'PL-tc'!O3</f>
        <v>B YTD</v>
      </c>
      <c r="AJ2" s="3" t="str">
        <f>+'PL-tc'!P3</f>
        <v>A YTD</v>
      </c>
      <c r="AK2" s="3" t="s">
        <v>54</v>
      </c>
      <c r="AL2" s="3" t="s">
        <v>55</v>
      </c>
      <c r="AM2" s="4"/>
      <c r="AN2" s="3" t="s">
        <v>1922</v>
      </c>
    </row>
    <row r="3" spans="1:40" x14ac:dyDescent="0.2">
      <c r="A3" s="49" t="s">
        <v>5</v>
      </c>
      <c r="B3" s="24" t="s">
        <v>5</v>
      </c>
      <c r="C3" s="5"/>
      <c r="D3" s="2" t="s">
        <v>6</v>
      </c>
      <c r="E3" s="2" t="s">
        <v>6</v>
      </c>
      <c r="F3" s="2" t="s">
        <v>6</v>
      </c>
      <c r="G3" s="2" t="s">
        <v>52</v>
      </c>
      <c r="H3" s="2" t="s">
        <v>52</v>
      </c>
      <c r="I3" s="5"/>
      <c r="J3" s="2" t="s">
        <v>7</v>
      </c>
      <c r="K3" s="2" t="s">
        <v>7</v>
      </c>
      <c r="L3" s="2" t="s">
        <v>7</v>
      </c>
      <c r="M3" s="2" t="s">
        <v>52</v>
      </c>
      <c r="N3" s="2" t="s">
        <v>52</v>
      </c>
      <c r="O3" s="5"/>
      <c r="P3" s="2" t="s">
        <v>8</v>
      </c>
      <c r="Q3" s="2" t="s">
        <v>8</v>
      </c>
      <c r="R3" s="2" t="s">
        <v>8</v>
      </c>
      <c r="S3" s="2" t="s">
        <v>52</v>
      </c>
      <c r="T3" s="2" t="s">
        <v>52</v>
      </c>
      <c r="U3" s="5"/>
      <c r="V3" s="2" t="s">
        <v>9</v>
      </c>
      <c r="W3" s="2" t="s">
        <v>9</v>
      </c>
      <c r="X3" s="2" t="s">
        <v>9</v>
      </c>
      <c r="Y3" s="2" t="s">
        <v>52</v>
      </c>
      <c r="Z3" s="2" t="s">
        <v>52</v>
      </c>
      <c r="AA3" s="5"/>
      <c r="AB3" s="2" t="s">
        <v>10</v>
      </c>
      <c r="AC3" s="2" t="s">
        <v>10</v>
      </c>
      <c r="AD3" s="2" t="s">
        <v>10</v>
      </c>
      <c r="AE3" s="2" t="s">
        <v>52</v>
      </c>
      <c r="AF3" s="2" t="s">
        <v>52</v>
      </c>
      <c r="AG3" s="5"/>
      <c r="AH3" s="2"/>
      <c r="AI3" s="2"/>
      <c r="AJ3" s="2"/>
      <c r="AK3" s="2" t="s">
        <v>52</v>
      </c>
      <c r="AL3" s="2" t="s">
        <v>52</v>
      </c>
      <c r="AM3" s="5"/>
      <c r="AN3" s="2"/>
    </row>
    <row r="5" spans="1:40" x14ac:dyDescent="0.2">
      <c r="A5" s="49" t="s">
        <v>118</v>
      </c>
      <c r="B5" s="25" t="s">
        <v>118</v>
      </c>
      <c r="C5" s="8"/>
      <c r="D5" s="52">
        <f>+SUM(D6:D76)+D77</f>
        <v>4158.3320997239998</v>
      </c>
      <c r="E5" s="52">
        <f t="shared" ref="E5" si="7">+SUM(E6:E76)+E77</f>
        <v>4283.0820627157218</v>
      </c>
      <c r="F5" s="52">
        <f>+SUM(F6:F76)+F77</f>
        <v>4303.8737232143403</v>
      </c>
      <c r="G5" s="30">
        <f>IFERROR(F5/E5-1,"n/a")</f>
        <v>4.8543689320383887E-3</v>
      </c>
      <c r="H5" s="30">
        <f>IFERROR(F5/D5-1,"n/a")</f>
        <v>3.5000000000000142E-2</v>
      </c>
      <c r="I5" s="8"/>
      <c r="J5" s="52">
        <f t="shared" ref="J5:L5" si="8">+SUM(J6:J76)+J77</f>
        <v>2598.9575623274995</v>
      </c>
      <c r="K5" s="52">
        <f t="shared" si="8"/>
        <v>2676.9262891973262</v>
      </c>
      <c r="L5" s="52">
        <f t="shared" si="8"/>
        <v>2689.9210770089626</v>
      </c>
      <c r="M5" s="30">
        <f>IFERROR(L5/K5-1,"n/a")</f>
        <v>4.8543689320383887E-3</v>
      </c>
      <c r="N5" s="30">
        <f>IFERROR(L5/J5-1,"n/a")</f>
        <v>3.5000000000000142E-2</v>
      </c>
      <c r="O5" s="8"/>
      <c r="P5" s="52">
        <f t="shared" ref="P5:R5" si="9">+SUM(P6:P76)+P77</f>
        <v>2079.1660498619999</v>
      </c>
      <c r="Q5" s="52">
        <f t="shared" si="9"/>
        <v>2141.5410313578609</v>
      </c>
      <c r="R5" s="52">
        <f t="shared" si="9"/>
        <v>2151.9368616071702</v>
      </c>
      <c r="S5" s="30">
        <f>IFERROR(R5/Q5-1,"n/a")</f>
        <v>4.8543689320383887E-3</v>
      </c>
      <c r="T5" s="30">
        <f>IFERROR(R5/P5-1,"n/a")</f>
        <v>3.5000000000000142E-2</v>
      </c>
      <c r="U5" s="8"/>
      <c r="V5" s="52">
        <f t="shared" ref="V5:X5" si="10">+SUM(V6:V76)+V77</f>
        <v>1039.583024931</v>
      </c>
      <c r="W5" s="52">
        <f t="shared" si="10"/>
        <v>1070.7705156789305</v>
      </c>
      <c r="X5" s="52">
        <f t="shared" si="10"/>
        <v>1075.9684308035851</v>
      </c>
      <c r="Y5" s="30">
        <f>IFERROR(X5/W5-1,"n/a")</f>
        <v>4.8543689320383887E-3</v>
      </c>
      <c r="Z5" s="30">
        <f>IFERROR(X5/V5-1,"n/a")</f>
        <v>3.5000000000000142E-2</v>
      </c>
      <c r="AA5" s="8"/>
      <c r="AB5" s="52">
        <f t="shared" ref="AB5:AD5" si="11">+SUM(AB6:AB76)+AB77</f>
        <v>519.79151246549998</v>
      </c>
      <c r="AC5" s="52">
        <f t="shared" si="11"/>
        <v>535.38525783946523</v>
      </c>
      <c r="AD5" s="52">
        <f t="shared" si="11"/>
        <v>537.98421540179254</v>
      </c>
      <c r="AE5" s="30">
        <f>IFERROR(AD5/AC5-1,"n/a")</f>
        <v>4.8543689320383887E-3</v>
      </c>
      <c r="AF5" s="30">
        <f>IFERROR(AD5/AB5-1,"n/a")</f>
        <v>3.5000000000000142E-2</v>
      </c>
      <c r="AG5" s="8"/>
      <c r="AH5" s="52">
        <f t="shared" ref="AH5:AH36" si="12">AB5+V5+P5+J5+D5</f>
        <v>10395.830249309998</v>
      </c>
      <c r="AI5" s="52">
        <f t="shared" ref="AI5:AI36" si="13">AC5+W5+Q5+K5+E5</f>
        <v>10707.705156789303</v>
      </c>
      <c r="AJ5" s="52">
        <f t="shared" ref="AJ5:AJ36" si="14">AD5+X5+R5+L5+F5</f>
        <v>10759.684308035852</v>
      </c>
      <c r="AK5" s="30">
        <f>IFERROR(AJ5/AI5-1,"n/a")</f>
        <v>4.8543689320388328E-3</v>
      </c>
      <c r="AL5" s="30">
        <f>IFERROR(AJ5/AH5-1,"n/a")</f>
        <v>3.5000000000000364E-2</v>
      </c>
      <c r="AM5" s="8"/>
      <c r="AN5" s="6" t="b">
        <f>+ABS(AH5-'PL-tc'!N5+AI5-'PL-tc'!O5+AJ5-'PL-tc'!P5)&lt;0.001</f>
        <v>1</v>
      </c>
    </row>
    <row r="6" spans="1:40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+'PL-tc'!$N6*'pc-dist'!$C$55</f>
        <v>4158.3320997239998</v>
      </c>
      <c r="E6" s="33">
        <f>+'PL-tc'!$O6*'pc-dist'!$L$3</f>
        <v>4283.0820627157218</v>
      </c>
      <c r="F6" s="33">
        <f>+'PL-tc'!$P6*'pc-dist'!$C$68</f>
        <v>4303.8737232143403</v>
      </c>
      <c r="G6" s="34">
        <f>IFERROR(F6/E6-1,"n/a")</f>
        <v>4.8543689320383887E-3</v>
      </c>
      <c r="H6" s="34">
        <f>IFERROR(F6/D6-1,"n/a")</f>
        <v>3.5000000000000142E-2</v>
      </c>
      <c r="I6" s="8"/>
      <c r="J6" s="33">
        <f>+'PL-tc'!$N6*'pc-dist'!$D$55</f>
        <v>2598.9575623274995</v>
      </c>
      <c r="K6" s="33">
        <f>+'PL-tc'!$O6*'pc-dist'!$M$3</f>
        <v>2676.9262891973262</v>
      </c>
      <c r="L6" s="33">
        <f>+'PL-tc'!$P6*'pc-dist'!$D$68</f>
        <v>2689.9210770089626</v>
      </c>
      <c r="M6" s="34">
        <f>IFERROR(L6/K6-1,"n/a")</f>
        <v>4.8543689320383887E-3</v>
      </c>
      <c r="N6" s="34">
        <f>IFERROR(L6/J6-1,"n/a")</f>
        <v>3.5000000000000142E-2</v>
      </c>
      <c r="O6" s="8"/>
      <c r="P6" s="33">
        <f>+'PL-tc'!$N6*'pc-dist'!$E$55</f>
        <v>2079.1660498619999</v>
      </c>
      <c r="Q6" s="33">
        <f>+'PL-tc'!$O6*'pc-dist'!$N$3</f>
        <v>2141.5410313578609</v>
      </c>
      <c r="R6" s="33">
        <f>+'PL-tc'!$P6*'pc-dist'!$E$68</f>
        <v>2151.9368616071702</v>
      </c>
      <c r="S6" s="34">
        <f>IFERROR(R6/Q6-1,"n/a")</f>
        <v>4.8543689320383887E-3</v>
      </c>
      <c r="T6" s="34">
        <f>IFERROR(R6/P6-1,"n/a")</f>
        <v>3.5000000000000142E-2</v>
      </c>
      <c r="U6" s="8"/>
      <c r="V6" s="33">
        <f>+'PL-tc'!$N6*'pc-dist'!$F$55</f>
        <v>1039.583024931</v>
      </c>
      <c r="W6" s="33">
        <f>+'PL-tc'!$O6*'pc-dist'!$O$3</f>
        <v>1070.7705156789305</v>
      </c>
      <c r="X6" s="33">
        <f>+'PL-tc'!$P6*'pc-dist'!$F$68</f>
        <v>1075.9684308035851</v>
      </c>
      <c r="Y6" s="34">
        <f>IFERROR(X6/W6-1,"n/a")</f>
        <v>4.8543689320383887E-3</v>
      </c>
      <c r="Z6" s="34">
        <f>IFERROR(X6/V6-1,"n/a")</f>
        <v>3.5000000000000142E-2</v>
      </c>
      <c r="AA6" s="8"/>
      <c r="AB6" s="33">
        <f>+'PL-tc'!$N6*'pc-dist'!$G$55</f>
        <v>519.79151246549998</v>
      </c>
      <c r="AC6" s="33">
        <f>+'PL-tc'!$O6*'pc-dist'!$P$3</f>
        <v>535.38525783946523</v>
      </c>
      <c r="AD6" s="33">
        <f>+'PL-tc'!$P6*'pc-dist'!$G$68</f>
        <v>537.98421540179254</v>
      </c>
      <c r="AE6" s="34">
        <f>IFERROR(AD6/AC6-1,"n/a")</f>
        <v>4.8543689320383887E-3</v>
      </c>
      <c r="AF6" s="34">
        <f>IFERROR(AD6/AB6-1,"n/a")</f>
        <v>3.5000000000000142E-2</v>
      </c>
      <c r="AG6" s="8"/>
      <c r="AH6" s="33">
        <f t="shared" si="12"/>
        <v>10395.830249309998</v>
      </c>
      <c r="AI6" s="33">
        <f t="shared" si="13"/>
        <v>10707.705156789303</v>
      </c>
      <c r="AJ6" s="33">
        <f t="shared" si="14"/>
        <v>10759.684308035852</v>
      </c>
      <c r="AK6" s="34">
        <f t="shared" ref="AK6:AK69" si="15">IFERROR(AJ6/AI6-1,"n/a")</f>
        <v>4.8543689320388328E-3</v>
      </c>
      <c r="AL6" s="34">
        <f t="shared" ref="AL6:AL69" si="16">IFERROR(AJ6/AH6-1,"n/a")</f>
        <v>3.5000000000000364E-2</v>
      </c>
      <c r="AM6" s="8"/>
    </row>
    <row r="7" spans="1:40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+'PL-tc'!$N7</f>
        <v>0</v>
      </c>
      <c r="E7" s="33">
        <f>+'PL-tc'!$O7</f>
        <v>0</v>
      </c>
      <c r="F7" s="33">
        <f>+'PL-tc'!$P7</f>
        <v>0</v>
      </c>
      <c r="G7" s="34" t="str">
        <f t="shared" ref="G7:G70" si="17">IFERROR(F7/E7-1,"n/a")</f>
        <v>n/a</v>
      </c>
      <c r="H7" s="34" t="str">
        <f t="shared" ref="H7:H70" si="18">IFERROR(F7/D7-1,"n/a")</f>
        <v>n/a</v>
      </c>
      <c r="I7" s="8"/>
      <c r="J7" s="33"/>
      <c r="K7" s="33"/>
      <c r="L7" s="33"/>
      <c r="M7" s="34" t="str">
        <f t="shared" ref="M7:M70" si="19">IFERROR(L7/K7-1,"n/a")</f>
        <v>n/a</v>
      </c>
      <c r="N7" s="34" t="str">
        <f t="shared" ref="N7:N70" si="20">IFERROR(L7/J7-1,"n/a")</f>
        <v>n/a</v>
      </c>
      <c r="O7" s="8"/>
      <c r="P7" s="33"/>
      <c r="Q7" s="33"/>
      <c r="R7" s="33"/>
      <c r="S7" s="34" t="str">
        <f t="shared" ref="S7:S70" si="21">IFERROR(R7/Q7-1,"n/a")</f>
        <v>n/a</v>
      </c>
      <c r="T7" s="34" t="str">
        <f t="shared" ref="T7:T70" si="22">IFERROR(R7/P7-1,"n/a")</f>
        <v>n/a</v>
      </c>
      <c r="U7" s="8"/>
      <c r="V7" s="33"/>
      <c r="W7" s="33"/>
      <c r="X7" s="33"/>
      <c r="Y7" s="34" t="str">
        <f t="shared" ref="Y7:Y70" si="23">IFERROR(X7/W7-1,"n/a")</f>
        <v>n/a</v>
      </c>
      <c r="Z7" s="34" t="str">
        <f t="shared" ref="Z7:Z70" si="24">IFERROR(X7/V7-1,"n/a")</f>
        <v>n/a</v>
      </c>
      <c r="AA7" s="8"/>
      <c r="AB7" s="33"/>
      <c r="AC7" s="33"/>
      <c r="AD7" s="33"/>
      <c r="AE7" s="34" t="str">
        <f t="shared" ref="AE7:AE70" si="25">IFERROR(AD7/AC7-1,"n/a")</f>
        <v>n/a</v>
      </c>
      <c r="AF7" s="34" t="str">
        <f t="shared" ref="AF7:AF70" si="26">IFERROR(AD7/AB7-1,"n/a")</f>
        <v>n/a</v>
      </c>
      <c r="AG7" s="8"/>
      <c r="AH7" s="33">
        <f t="shared" si="12"/>
        <v>0</v>
      </c>
      <c r="AI7" s="33">
        <f t="shared" si="13"/>
        <v>0</v>
      </c>
      <c r="AJ7" s="33">
        <f t="shared" si="14"/>
        <v>0</v>
      </c>
      <c r="AK7" s="34" t="str">
        <f t="shared" si="15"/>
        <v>n/a</v>
      </c>
      <c r="AL7" s="34" t="str">
        <f t="shared" si="16"/>
        <v>n/a</v>
      </c>
      <c r="AM7" s="8"/>
    </row>
    <row r="8" spans="1:40" hidden="1" outlineLevel="1" x14ac:dyDescent="0.2">
      <c r="A8" s="49">
        <v>8002</v>
      </c>
      <c r="B8" s="13" t="str">
        <f>+masterfile!D1213</f>
        <v>8002 Umsatzerlöse Customization</v>
      </c>
      <c r="C8" s="8"/>
      <c r="D8" s="33"/>
      <c r="E8" s="33"/>
      <c r="F8" s="33"/>
      <c r="G8" s="34" t="str">
        <f t="shared" si="17"/>
        <v>n/a</v>
      </c>
      <c r="H8" s="34" t="str">
        <f t="shared" si="18"/>
        <v>n/a</v>
      </c>
      <c r="I8" s="8"/>
      <c r="J8" s="33">
        <f>+'PL-tc'!$N8</f>
        <v>0</v>
      </c>
      <c r="K8" s="33">
        <f>+'PL-tc'!$O8</f>
        <v>0</v>
      </c>
      <c r="L8" s="33">
        <f>+'PL-tc'!$P8</f>
        <v>0</v>
      </c>
      <c r="M8" s="34" t="str">
        <f t="shared" si="19"/>
        <v>n/a</v>
      </c>
      <c r="N8" s="34" t="str">
        <f t="shared" si="20"/>
        <v>n/a</v>
      </c>
      <c r="O8" s="8"/>
      <c r="P8" s="33"/>
      <c r="Q8" s="33"/>
      <c r="R8" s="33"/>
      <c r="S8" s="34" t="str">
        <f t="shared" si="21"/>
        <v>n/a</v>
      </c>
      <c r="T8" s="34" t="str">
        <f t="shared" si="22"/>
        <v>n/a</v>
      </c>
      <c r="U8" s="8"/>
      <c r="V8" s="33"/>
      <c r="W8" s="33"/>
      <c r="X8" s="33"/>
      <c r="Y8" s="34" t="str">
        <f t="shared" si="23"/>
        <v>n/a</v>
      </c>
      <c r="Z8" s="34" t="str">
        <f t="shared" si="24"/>
        <v>n/a</v>
      </c>
      <c r="AA8" s="8"/>
      <c r="AB8" s="33"/>
      <c r="AC8" s="33"/>
      <c r="AD8" s="33"/>
      <c r="AE8" s="34" t="str">
        <f t="shared" si="25"/>
        <v>n/a</v>
      </c>
      <c r="AF8" s="34" t="str">
        <f t="shared" si="26"/>
        <v>n/a</v>
      </c>
      <c r="AG8" s="8"/>
      <c r="AH8" s="33">
        <f t="shared" si="12"/>
        <v>0</v>
      </c>
      <c r="AI8" s="33">
        <f t="shared" si="13"/>
        <v>0</v>
      </c>
      <c r="AJ8" s="33">
        <f t="shared" si="14"/>
        <v>0</v>
      </c>
      <c r="AK8" s="34" t="str">
        <f t="shared" si="15"/>
        <v>n/a</v>
      </c>
      <c r="AL8" s="34" t="str">
        <f t="shared" si="16"/>
        <v>n/a</v>
      </c>
      <c r="AM8" s="8"/>
    </row>
    <row r="9" spans="1:40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/>
      <c r="E9" s="33"/>
      <c r="F9" s="33"/>
      <c r="G9" s="34" t="str">
        <f t="shared" si="17"/>
        <v>n/a</v>
      </c>
      <c r="H9" s="34" t="str">
        <f t="shared" si="18"/>
        <v>n/a</v>
      </c>
      <c r="I9" s="8"/>
      <c r="J9" s="33"/>
      <c r="K9" s="33"/>
      <c r="L9" s="33"/>
      <c r="M9" s="34" t="str">
        <f t="shared" si="19"/>
        <v>n/a</v>
      </c>
      <c r="N9" s="34" t="str">
        <f t="shared" si="20"/>
        <v>n/a</v>
      </c>
      <c r="O9" s="8"/>
      <c r="P9" s="33">
        <f>+'PL-tc'!$N9</f>
        <v>0</v>
      </c>
      <c r="Q9" s="33">
        <f>+'PL-tc'!$O9</f>
        <v>0</v>
      </c>
      <c r="R9" s="33">
        <f>+'PL-tc'!$P9</f>
        <v>0</v>
      </c>
      <c r="S9" s="34" t="str">
        <f t="shared" si="21"/>
        <v>n/a</v>
      </c>
      <c r="T9" s="34" t="str">
        <f t="shared" si="22"/>
        <v>n/a</v>
      </c>
      <c r="U9" s="8"/>
      <c r="V9" s="33"/>
      <c r="W9" s="33"/>
      <c r="X9" s="33"/>
      <c r="Y9" s="34" t="str">
        <f t="shared" si="23"/>
        <v>n/a</v>
      </c>
      <c r="Z9" s="34" t="str">
        <f t="shared" si="24"/>
        <v>n/a</v>
      </c>
      <c r="AA9" s="8"/>
      <c r="AB9" s="33"/>
      <c r="AC9" s="33"/>
      <c r="AD9" s="33"/>
      <c r="AE9" s="34" t="str">
        <f t="shared" si="25"/>
        <v>n/a</v>
      </c>
      <c r="AF9" s="34" t="str">
        <f t="shared" si="26"/>
        <v>n/a</v>
      </c>
      <c r="AG9" s="8"/>
      <c r="AH9" s="33">
        <f t="shared" si="12"/>
        <v>0</v>
      </c>
      <c r="AI9" s="33">
        <f t="shared" si="13"/>
        <v>0</v>
      </c>
      <c r="AJ9" s="33">
        <f t="shared" si="14"/>
        <v>0</v>
      </c>
      <c r="AK9" s="34" t="str">
        <f t="shared" si="15"/>
        <v>n/a</v>
      </c>
      <c r="AL9" s="34" t="str">
        <f t="shared" si="16"/>
        <v>n/a</v>
      </c>
      <c r="AM9" s="8"/>
    </row>
    <row r="10" spans="1:40" hidden="1" outlineLevel="1" x14ac:dyDescent="0.2">
      <c r="A10" s="49">
        <v>8004</v>
      </c>
      <c r="B10" s="13" t="str">
        <f>+masterfile!D1215</f>
        <v>8004 Umsatzerlöse Hardware</v>
      </c>
      <c r="C10" s="8"/>
      <c r="D10" s="33"/>
      <c r="E10" s="33"/>
      <c r="F10" s="33"/>
      <c r="G10" s="34" t="str">
        <f t="shared" si="17"/>
        <v>n/a</v>
      </c>
      <c r="H10" s="34" t="str">
        <f t="shared" si="18"/>
        <v>n/a</v>
      </c>
      <c r="I10" s="8"/>
      <c r="J10" s="33"/>
      <c r="K10" s="33"/>
      <c r="L10" s="33"/>
      <c r="M10" s="34" t="str">
        <f t="shared" si="19"/>
        <v>n/a</v>
      </c>
      <c r="N10" s="34" t="str">
        <f t="shared" si="20"/>
        <v>n/a</v>
      </c>
      <c r="O10" s="8"/>
      <c r="P10" s="33"/>
      <c r="Q10" s="33"/>
      <c r="R10" s="33"/>
      <c r="S10" s="34" t="str">
        <f t="shared" si="21"/>
        <v>n/a</v>
      </c>
      <c r="T10" s="34" t="str">
        <f t="shared" si="22"/>
        <v>n/a</v>
      </c>
      <c r="U10" s="8"/>
      <c r="V10" s="33">
        <f>+'PL-tc'!$N10</f>
        <v>0</v>
      </c>
      <c r="W10" s="33">
        <f>+'PL-tc'!$O10</f>
        <v>0</v>
      </c>
      <c r="X10" s="33">
        <f>+'PL-tc'!$P10</f>
        <v>0</v>
      </c>
      <c r="Y10" s="34" t="str">
        <f t="shared" si="23"/>
        <v>n/a</v>
      </c>
      <c r="Z10" s="34" t="str">
        <f t="shared" si="24"/>
        <v>n/a</v>
      </c>
      <c r="AA10" s="8"/>
      <c r="AB10" s="33"/>
      <c r="AC10" s="33"/>
      <c r="AD10" s="33"/>
      <c r="AE10" s="34" t="str">
        <f t="shared" si="25"/>
        <v>n/a</v>
      </c>
      <c r="AF10" s="34" t="str">
        <f t="shared" si="26"/>
        <v>n/a</v>
      </c>
      <c r="AG10" s="8"/>
      <c r="AH10" s="33">
        <f t="shared" si="12"/>
        <v>0</v>
      </c>
      <c r="AI10" s="33">
        <f t="shared" si="13"/>
        <v>0</v>
      </c>
      <c r="AJ10" s="33">
        <f t="shared" si="14"/>
        <v>0</v>
      </c>
      <c r="AK10" s="34" t="str">
        <f t="shared" si="15"/>
        <v>n/a</v>
      </c>
      <c r="AL10" s="34" t="str">
        <f t="shared" si="16"/>
        <v>n/a</v>
      </c>
      <c r="AM10" s="8"/>
    </row>
    <row r="11" spans="1:40" hidden="1" outlineLevel="1" x14ac:dyDescent="0.2">
      <c r="A11" s="49">
        <v>8005</v>
      </c>
      <c r="B11" s="13" t="str">
        <f>+masterfile!D1216</f>
        <v>8005 Umsatzerlöse Sonstiges</v>
      </c>
      <c r="C11" s="8"/>
      <c r="D11" s="33"/>
      <c r="E11" s="33"/>
      <c r="F11" s="33"/>
      <c r="G11" s="34" t="str">
        <f t="shared" si="17"/>
        <v>n/a</v>
      </c>
      <c r="H11" s="34" t="str">
        <f t="shared" si="18"/>
        <v>n/a</v>
      </c>
      <c r="I11" s="8"/>
      <c r="J11" s="33"/>
      <c r="K11" s="33"/>
      <c r="L11" s="33"/>
      <c r="M11" s="34" t="str">
        <f t="shared" si="19"/>
        <v>n/a</v>
      </c>
      <c r="N11" s="34" t="str">
        <f t="shared" si="20"/>
        <v>n/a</v>
      </c>
      <c r="O11" s="8"/>
      <c r="P11" s="33"/>
      <c r="Q11" s="33"/>
      <c r="R11" s="33"/>
      <c r="S11" s="34" t="str">
        <f t="shared" si="21"/>
        <v>n/a</v>
      </c>
      <c r="T11" s="34" t="str">
        <f t="shared" si="22"/>
        <v>n/a</v>
      </c>
      <c r="U11" s="8"/>
      <c r="V11" s="33"/>
      <c r="W11" s="33"/>
      <c r="X11" s="33"/>
      <c r="Y11" s="34" t="str">
        <f t="shared" si="23"/>
        <v>n/a</v>
      </c>
      <c r="Z11" s="34" t="str">
        <f t="shared" si="24"/>
        <v>n/a</v>
      </c>
      <c r="AA11" s="8"/>
      <c r="AB11" s="33">
        <f>+'PL-tc'!$N11</f>
        <v>0</v>
      </c>
      <c r="AC11" s="33">
        <f>+'PL-tc'!$O11</f>
        <v>0</v>
      </c>
      <c r="AD11" s="33">
        <f>+'PL-tc'!$P11</f>
        <v>0</v>
      </c>
      <c r="AE11" s="34" t="str">
        <f t="shared" si="25"/>
        <v>n/a</v>
      </c>
      <c r="AF11" s="34" t="str">
        <f t="shared" si="26"/>
        <v>n/a</v>
      </c>
      <c r="AG11" s="8"/>
      <c r="AH11" s="33">
        <f t="shared" si="12"/>
        <v>0</v>
      </c>
      <c r="AI11" s="33">
        <f t="shared" si="13"/>
        <v>0</v>
      </c>
      <c r="AJ11" s="33">
        <f t="shared" si="14"/>
        <v>0</v>
      </c>
      <c r="AK11" s="34" t="str">
        <f t="shared" si="15"/>
        <v>n/a</v>
      </c>
      <c r="AL11" s="34" t="str">
        <f t="shared" si="16"/>
        <v>n/a</v>
      </c>
      <c r="AM11" s="8"/>
    </row>
    <row r="12" spans="1:40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+'PL-tc'!$N12*'pc-dist'!$C$55</f>
        <v>0</v>
      </c>
      <c r="E12" s="33">
        <f>+'PL-tc'!$O12*'pc-dist'!$L$3</f>
        <v>0</v>
      </c>
      <c r="F12" s="33">
        <f>+'PL-tc'!$P12*'pc-dist'!$C$68</f>
        <v>0</v>
      </c>
      <c r="G12" s="34" t="str">
        <f t="shared" si="17"/>
        <v>n/a</v>
      </c>
      <c r="H12" s="34" t="str">
        <f t="shared" si="18"/>
        <v>n/a</v>
      </c>
      <c r="I12" s="8"/>
      <c r="J12" s="33">
        <f>+'PL-tc'!$N12*'pc-dist'!$D$55</f>
        <v>0</v>
      </c>
      <c r="K12" s="33">
        <f>+'PL-tc'!$O12*'pc-dist'!$M$3</f>
        <v>0</v>
      </c>
      <c r="L12" s="33">
        <f>+'PL-tc'!$P12*'pc-dist'!$D$68</f>
        <v>0</v>
      </c>
      <c r="M12" s="34" t="str">
        <f t="shared" si="19"/>
        <v>n/a</v>
      </c>
      <c r="N12" s="34" t="str">
        <f t="shared" si="20"/>
        <v>n/a</v>
      </c>
      <c r="O12" s="8"/>
      <c r="P12" s="33">
        <f>+'PL-tc'!$N12*'pc-dist'!$E$55</f>
        <v>0</v>
      </c>
      <c r="Q12" s="33">
        <f>+'PL-tc'!$O12*'pc-dist'!$N$3</f>
        <v>0</v>
      </c>
      <c r="R12" s="33">
        <f>+'PL-tc'!$P12*'pc-dist'!$E$68</f>
        <v>0</v>
      </c>
      <c r="S12" s="34" t="str">
        <f t="shared" si="21"/>
        <v>n/a</v>
      </c>
      <c r="T12" s="34" t="str">
        <f t="shared" si="22"/>
        <v>n/a</v>
      </c>
      <c r="U12" s="8"/>
      <c r="V12" s="33">
        <f>+'PL-tc'!$N12*'pc-dist'!$F$55</f>
        <v>0</v>
      </c>
      <c r="W12" s="33">
        <f>+'PL-tc'!$O12*'pc-dist'!$O$3</f>
        <v>0</v>
      </c>
      <c r="X12" s="33">
        <f>+'PL-tc'!$P12*'pc-dist'!$F$68</f>
        <v>0</v>
      </c>
      <c r="Y12" s="34" t="str">
        <f t="shared" si="23"/>
        <v>n/a</v>
      </c>
      <c r="Z12" s="34" t="str">
        <f t="shared" si="24"/>
        <v>n/a</v>
      </c>
      <c r="AA12" s="8"/>
      <c r="AB12" s="33">
        <f>+'PL-tc'!$N12*'pc-dist'!$G$55</f>
        <v>0</v>
      </c>
      <c r="AC12" s="33">
        <f>+'PL-tc'!$O12*'pc-dist'!$P$3</f>
        <v>0</v>
      </c>
      <c r="AD12" s="33">
        <f>+'PL-tc'!$P12*'pc-dist'!$G$68</f>
        <v>0</v>
      </c>
      <c r="AE12" s="34" t="str">
        <f t="shared" si="25"/>
        <v>n/a</v>
      </c>
      <c r="AF12" s="34" t="str">
        <f t="shared" si="26"/>
        <v>n/a</v>
      </c>
      <c r="AG12" s="8"/>
      <c r="AH12" s="33">
        <f t="shared" si="12"/>
        <v>0</v>
      </c>
      <c r="AI12" s="33">
        <f t="shared" si="13"/>
        <v>0</v>
      </c>
      <c r="AJ12" s="33">
        <f t="shared" si="14"/>
        <v>0</v>
      </c>
      <c r="AK12" s="34" t="str">
        <f t="shared" si="15"/>
        <v>n/a</v>
      </c>
      <c r="AL12" s="34" t="str">
        <f t="shared" si="16"/>
        <v>n/a</v>
      </c>
      <c r="AM12" s="8"/>
    </row>
    <row r="13" spans="1:40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+'PL-tc'!$N13*'pc-dist'!$C$55</f>
        <v>0</v>
      </c>
      <c r="E13" s="33">
        <f>+'PL-tc'!$O13*'pc-dist'!$L$3</f>
        <v>0</v>
      </c>
      <c r="F13" s="33">
        <f>+'PL-tc'!$P13*'pc-dist'!$C$68</f>
        <v>0</v>
      </c>
      <c r="G13" s="34" t="str">
        <f t="shared" si="17"/>
        <v>n/a</v>
      </c>
      <c r="H13" s="34" t="str">
        <f t="shared" si="18"/>
        <v>n/a</v>
      </c>
      <c r="I13" s="8"/>
      <c r="J13" s="33">
        <f>+'PL-tc'!$N13*'pc-dist'!$D$55</f>
        <v>0</v>
      </c>
      <c r="K13" s="33">
        <f>+'PL-tc'!$O13*'pc-dist'!$M$3</f>
        <v>0</v>
      </c>
      <c r="L13" s="33">
        <f>+'PL-tc'!$P13*'pc-dist'!$D$68</f>
        <v>0</v>
      </c>
      <c r="M13" s="34" t="str">
        <f t="shared" si="19"/>
        <v>n/a</v>
      </c>
      <c r="N13" s="34" t="str">
        <f t="shared" si="20"/>
        <v>n/a</v>
      </c>
      <c r="O13" s="8"/>
      <c r="P13" s="33">
        <f>+'PL-tc'!$N13*'pc-dist'!$E$55</f>
        <v>0</v>
      </c>
      <c r="Q13" s="33">
        <f>+'PL-tc'!$O13*'pc-dist'!$N$3</f>
        <v>0</v>
      </c>
      <c r="R13" s="33">
        <f>+'PL-tc'!$P13*'pc-dist'!$E$68</f>
        <v>0</v>
      </c>
      <c r="S13" s="34" t="str">
        <f t="shared" si="21"/>
        <v>n/a</v>
      </c>
      <c r="T13" s="34" t="str">
        <f t="shared" si="22"/>
        <v>n/a</v>
      </c>
      <c r="U13" s="8"/>
      <c r="V13" s="33">
        <f>+'PL-tc'!$N13*'pc-dist'!$F$55</f>
        <v>0</v>
      </c>
      <c r="W13" s="33">
        <f>+'PL-tc'!$O13*'pc-dist'!$O$3</f>
        <v>0</v>
      </c>
      <c r="X13" s="33">
        <f>+'PL-tc'!$P13*'pc-dist'!$F$68</f>
        <v>0</v>
      </c>
      <c r="Y13" s="34" t="str">
        <f t="shared" si="23"/>
        <v>n/a</v>
      </c>
      <c r="Z13" s="34" t="str">
        <f t="shared" si="24"/>
        <v>n/a</v>
      </c>
      <c r="AA13" s="8"/>
      <c r="AB13" s="33">
        <f>+'PL-tc'!$N13*'pc-dist'!$G$55</f>
        <v>0</v>
      </c>
      <c r="AC13" s="33">
        <f>+'PL-tc'!$O13*'pc-dist'!$P$3</f>
        <v>0</v>
      </c>
      <c r="AD13" s="33">
        <f>+'PL-tc'!$P13*'pc-dist'!$G$68</f>
        <v>0</v>
      </c>
      <c r="AE13" s="34" t="str">
        <f t="shared" si="25"/>
        <v>n/a</v>
      </c>
      <c r="AF13" s="34" t="str">
        <f t="shared" si="26"/>
        <v>n/a</v>
      </c>
      <c r="AG13" s="8"/>
      <c r="AH13" s="33">
        <f t="shared" si="12"/>
        <v>0</v>
      </c>
      <c r="AI13" s="33">
        <f t="shared" si="13"/>
        <v>0</v>
      </c>
      <c r="AJ13" s="33">
        <f t="shared" si="14"/>
        <v>0</v>
      </c>
      <c r="AK13" s="34" t="str">
        <f t="shared" si="15"/>
        <v>n/a</v>
      </c>
      <c r="AL13" s="34" t="str">
        <f t="shared" si="16"/>
        <v>n/a</v>
      </c>
      <c r="AM13" s="8"/>
    </row>
    <row r="14" spans="1:40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+'PL-tc'!$N14*'pc-dist'!$C$55</f>
        <v>0</v>
      </c>
      <c r="E14" s="33">
        <f>+'PL-tc'!$O14*'pc-dist'!$L$3</f>
        <v>0</v>
      </c>
      <c r="F14" s="33">
        <f>+'PL-tc'!$P14*'pc-dist'!$C$68</f>
        <v>0</v>
      </c>
      <c r="G14" s="34" t="str">
        <f t="shared" si="17"/>
        <v>n/a</v>
      </c>
      <c r="H14" s="34" t="str">
        <f t="shared" si="18"/>
        <v>n/a</v>
      </c>
      <c r="I14" s="8"/>
      <c r="J14" s="33">
        <f>+'PL-tc'!$N14*'pc-dist'!$D$55</f>
        <v>0</v>
      </c>
      <c r="K14" s="33">
        <f>+'PL-tc'!$O14*'pc-dist'!$M$3</f>
        <v>0</v>
      </c>
      <c r="L14" s="33">
        <f>+'PL-tc'!$P14*'pc-dist'!$D$68</f>
        <v>0</v>
      </c>
      <c r="M14" s="34" t="str">
        <f t="shared" si="19"/>
        <v>n/a</v>
      </c>
      <c r="N14" s="34" t="str">
        <f t="shared" si="20"/>
        <v>n/a</v>
      </c>
      <c r="O14" s="8"/>
      <c r="P14" s="33">
        <f>+'PL-tc'!$N14*'pc-dist'!$E$55</f>
        <v>0</v>
      </c>
      <c r="Q14" s="33">
        <f>+'PL-tc'!$O14*'pc-dist'!$N$3</f>
        <v>0</v>
      </c>
      <c r="R14" s="33">
        <f>+'PL-tc'!$P14*'pc-dist'!$E$68</f>
        <v>0</v>
      </c>
      <c r="S14" s="34" t="str">
        <f t="shared" si="21"/>
        <v>n/a</v>
      </c>
      <c r="T14" s="34" t="str">
        <f t="shared" si="22"/>
        <v>n/a</v>
      </c>
      <c r="U14" s="8"/>
      <c r="V14" s="33">
        <f>+'PL-tc'!$N14*'pc-dist'!$F$55</f>
        <v>0</v>
      </c>
      <c r="W14" s="33">
        <f>+'PL-tc'!$O14*'pc-dist'!$O$3</f>
        <v>0</v>
      </c>
      <c r="X14" s="33">
        <f>+'PL-tc'!$P14*'pc-dist'!$F$68</f>
        <v>0</v>
      </c>
      <c r="Y14" s="34" t="str">
        <f t="shared" si="23"/>
        <v>n/a</v>
      </c>
      <c r="Z14" s="34" t="str">
        <f t="shared" si="24"/>
        <v>n/a</v>
      </c>
      <c r="AA14" s="8"/>
      <c r="AB14" s="33">
        <f>+'PL-tc'!$N14*'pc-dist'!$G$55</f>
        <v>0</v>
      </c>
      <c r="AC14" s="33">
        <f>+'PL-tc'!$O14*'pc-dist'!$P$3</f>
        <v>0</v>
      </c>
      <c r="AD14" s="33">
        <f>+'PL-tc'!$P14*'pc-dist'!$G$68</f>
        <v>0</v>
      </c>
      <c r="AE14" s="34" t="str">
        <f t="shared" si="25"/>
        <v>n/a</v>
      </c>
      <c r="AF14" s="34" t="str">
        <f t="shared" si="26"/>
        <v>n/a</v>
      </c>
      <c r="AG14" s="8"/>
      <c r="AH14" s="33">
        <f t="shared" si="12"/>
        <v>0</v>
      </c>
      <c r="AI14" s="33">
        <f t="shared" si="13"/>
        <v>0</v>
      </c>
      <c r="AJ14" s="33">
        <f t="shared" si="14"/>
        <v>0</v>
      </c>
      <c r="AK14" s="34" t="str">
        <f t="shared" si="15"/>
        <v>n/a</v>
      </c>
      <c r="AL14" s="34" t="str">
        <f t="shared" si="16"/>
        <v>n/a</v>
      </c>
      <c r="AM14" s="8"/>
    </row>
    <row r="15" spans="1:40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+'PL-tc'!$N15*'pc-dist'!$C$55</f>
        <v>0</v>
      </c>
      <c r="E15" s="33">
        <f>+'PL-tc'!$O15*'pc-dist'!$L$3</f>
        <v>0</v>
      </c>
      <c r="F15" s="33">
        <f>+'PL-tc'!$P15*'pc-dist'!$C$68</f>
        <v>0</v>
      </c>
      <c r="G15" s="34" t="str">
        <f t="shared" si="17"/>
        <v>n/a</v>
      </c>
      <c r="H15" s="34" t="str">
        <f t="shared" si="18"/>
        <v>n/a</v>
      </c>
      <c r="I15" s="8"/>
      <c r="J15" s="33">
        <f>+'PL-tc'!$N15*'pc-dist'!$D$55</f>
        <v>0</v>
      </c>
      <c r="K15" s="33">
        <f>+'PL-tc'!$O15*'pc-dist'!$M$3</f>
        <v>0</v>
      </c>
      <c r="L15" s="33">
        <f>+'PL-tc'!$P15*'pc-dist'!$D$68</f>
        <v>0</v>
      </c>
      <c r="M15" s="34" t="str">
        <f t="shared" si="19"/>
        <v>n/a</v>
      </c>
      <c r="N15" s="34" t="str">
        <f t="shared" si="20"/>
        <v>n/a</v>
      </c>
      <c r="O15" s="8"/>
      <c r="P15" s="33">
        <f>+'PL-tc'!$N15*'pc-dist'!$E$55</f>
        <v>0</v>
      </c>
      <c r="Q15" s="33">
        <f>+'PL-tc'!$O15*'pc-dist'!$N$3</f>
        <v>0</v>
      </c>
      <c r="R15" s="33">
        <f>+'PL-tc'!$P15*'pc-dist'!$E$68</f>
        <v>0</v>
      </c>
      <c r="S15" s="34" t="str">
        <f t="shared" si="21"/>
        <v>n/a</v>
      </c>
      <c r="T15" s="34" t="str">
        <f t="shared" si="22"/>
        <v>n/a</v>
      </c>
      <c r="U15" s="8"/>
      <c r="V15" s="33">
        <f>+'PL-tc'!$N15*'pc-dist'!$F$55</f>
        <v>0</v>
      </c>
      <c r="W15" s="33">
        <f>+'PL-tc'!$O15*'pc-dist'!$O$3</f>
        <v>0</v>
      </c>
      <c r="X15" s="33">
        <f>+'PL-tc'!$P15*'pc-dist'!$F$68</f>
        <v>0</v>
      </c>
      <c r="Y15" s="34" t="str">
        <f t="shared" si="23"/>
        <v>n/a</v>
      </c>
      <c r="Z15" s="34" t="str">
        <f t="shared" si="24"/>
        <v>n/a</v>
      </c>
      <c r="AA15" s="8"/>
      <c r="AB15" s="33">
        <f>+'PL-tc'!$N15*'pc-dist'!$G$55</f>
        <v>0</v>
      </c>
      <c r="AC15" s="33">
        <f>+'PL-tc'!$O15*'pc-dist'!$P$3</f>
        <v>0</v>
      </c>
      <c r="AD15" s="33">
        <f>+'PL-tc'!$P15*'pc-dist'!$G$68</f>
        <v>0</v>
      </c>
      <c r="AE15" s="34" t="str">
        <f t="shared" si="25"/>
        <v>n/a</v>
      </c>
      <c r="AF15" s="34" t="str">
        <f t="shared" si="26"/>
        <v>n/a</v>
      </c>
      <c r="AG15" s="8"/>
      <c r="AH15" s="33">
        <f t="shared" si="12"/>
        <v>0</v>
      </c>
      <c r="AI15" s="33">
        <f t="shared" si="13"/>
        <v>0</v>
      </c>
      <c r="AJ15" s="33">
        <f t="shared" si="14"/>
        <v>0</v>
      </c>
      <c r="AK15" s="34" t="str">
        <f t="shared" si="15"/>
        <v>n/a</v>
      </c>
      <c r="AL15" s="34" t="str">
        <f t="shared" si="16"/>
        <v>n/a</v>
      </c>
      <c r="AM15" s="8"/>
    </row>
    <row r="16" spans="1:40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+'PL-tc'!$N16*'pc-dist'!$C$55</f>
        <v>0</v>
      </c>
      <c r="E16" s="33">
        <f>+'PL-tc'!$O16*'pc-dist'!$L$3</f>
        <v>0</v>
      </c>
      <c r="F16" s="33">
        <f>+'PL-tc'!$P16*'pc-dist'!$C$68</f>
        <v>0</v>
      </c>
      <c r="G16" s="34" t="str">
        <f t="shared" si="17"/>
        <v>n/a</v>
      </c>
      <c r="H16" s="34" t="str">
        <f t="shared" si="18"/>
        <v>n/a</v>
      </c>
      <c r="I16" s="8"/>
      <c r="J16" s="33">
        <f>+'PL-tc'!$N16*'pc-dist'!$D$55</f>
        <v>0</v>
      </c>
      <c r="K16" s="33">
        <f>+'PL-tc'!$O16*'pc-dist'!$M$3</f>
        <v>0</v>
      </c>
      <c r="L16" s="33">
        <f>+'PL-tc'!$P16*'pc-dist'!$D$68</f>
        <v>0</v>
      </c>
      <c r="M16" s="34" t="str">
        <f t="shared" si="19"/>
        <v>n/a</v>
      </c>
      <c r="N16" s="34" t="str">
        <f t="shared" si="20"/>
        <v>n/a</v>
      </c>
      <c r="O16" s="8"/>
      <c r="P16" s="33">
        <f>+'PL-tc'!$N16*'pc-dist'!$E$55</f>
        <v>0</v>
      </c>
      <c r="Q16" s="33">
        <f>+'PL-tc'!$O16*'pc-dist'!$N$3</f>
        <v>0</v>
      </c>
      <c r="R16" s="33">
        <f>+'PL-tc'!$P16*'pc-dist'!$E$68</f>
        <v>0</v>
      </c>
      <c r="S16" s="34" t="str">
        <f t="shared" si="21"/>
        <v>n/a</v>
      </c>
      <c r="T16" s="34" t="str">
        <f t="shared" si="22"/>
        <v>n/a</v>
      </c>
      <c r="U16" s="8"/>
      <c r="V16" s="33">
        <f>+'PL-tc'!$N16*'pc-dist'!$F$55</f>
        <v>0</v>
      </c>
      <c r="W16" s="33">
        <f>+'PL-tc'!$O16*'pc-dist'!$O$3</f>
        <v>0</v>
      </c>
      <c r="X16" s="33">
        <f>+'PL-tc'!$P16*'pc-dist'!$F$68</f>
        <v>0</v>
      </c>
      <c r="Y16" s="34" t="str">
        <f t="shared" si="23"/>
        <v>n/a</v>
      </c>
      <c r="Z16" s="34" t="str">
        <f t="shared" si="24"/>
        <v>n/a</v>
      </c>
      <c r="AA16" s="8"/>
      <c r="AB16" s="33">
        <f>+'PL-tc'!$N16*'pc-dist'!$G$55</f>
        <v>0</v>
      </c>
      <c r="AC16" s="33">
        <f>+'PL-tc'!$O16*'pc-dist'!$P$3</f>
        <v>0</v>
      </c>
      <c r="AD16" s="33">
        <f>+'PL-tc'!$P16*'pc-dist'!$G$68</f>
        <v>0</v>
      </c>
      <c r="AE16" s="34" t="str">
        <f t="shared" si="25"/>
        <v>n/a</v>
      </c>
      <c r="AF16" s="34" t="str">
        <f t="shared" si="26"/>
        <v>n/a</v>
      </c>
      <c r="AG16" s="8"/>
      <c r="AH16" s="33">
        <f t="shared" si="12"/>
        <v>0</v>
      </c>
      <c r="AI16" s="33">
        <f t="shared" si="13"/>
        <v>0</v>
      </c>
      <c r="AJ16" s="33">
        <f t="shared" si="14"/>
        <v>0</v>
      </c>
      <c r="AK16" s="34" t="str">
        <f t="shared" si="15"/>
        <v>n/a</v>
      </c>
      <c r="AL16" s="34" t="str">
        <f t="shared" si="16"/>
        <v>n/a</v>
      </c>
      <c r="AM16" s="8"/>
    </row>
    <row r="17" spans="1:39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+'PL-tc'!$N17*'pc-dist'!$C$55</f>
        <v>0</v>
      </c>
      <c r="E17" s="33">
        <f>+'PL-tc'!$O17*'pc-dist'!$L$3</f>
        <v>0</v>
      </c>
      <c r="F17" s="33">
        <f>+'PL-tc'!$P17*'pc-dist'!$C$68</f>
        <v>0</v>
      </c>
      <c r="G17" s="34" t="str">
        <f t="shared" si="17"/>
        <v>n/a</v>
      </c>
      <c r="H17" s="34" t="str">
        <f t="shared" si="18"/>
        <v>n/a</v>
      </c>
      <c r="I17" s="8"/>
      <c r="J17" s="33">
        <f>+'PL-tc'!$N17*'pc-dist'!$D$55</f>
        <v>0</v>
      </c>
      <c r="K17" s="33">
        <f>+'PL-tc'!$O17*'pc-dist'!$M$3</f>
        <v>0</v>
      </c>
      <c r="L17" s="33">
        <f>+'PL-tc'!$P17*'pc-dist'!$D$68</f>
        <v>0</v>
      </c>
      <c r="M17" s="34" t="str">
        <f t="shared" si="19"/>
        <v>n/a</v>
      </c>
      <c r="N17" s="34" t="str">
        <f t="shared" si="20"/>
        <v>n/a</v>
      </c>
      <c r="O17" s="8"/>
      <c r="P17" s="33">
        <f>+'PL-tc'!$N17*'pc-dist'!$E$55</f>
        <v>0</v>
      </c>
      <c r="Q17" s="33">
        <f>+'PL-tc'!$O17*'pc-dist'!$N$3</f>
        <v>0</v>
      </c>
      <c r="R17" s="33">
        <f>+'PL-tc'!$P17*'pc-dist'!$E$68</f>
        <v>0</v>
      </c>
      <c r="S17" s="34" t="str">
        <f t="shared" si="21"/>
        <v>n/a</v>
      </c>
      <c r="T17" s="34" t="str">
        <f t="shared" si="22"/>
        <v>n/a</v>
      </c>
      <c r="U17" s="8"/>
      <c r="V17" s="33">
        <f>+'PL-tc'!$N17*'pc-dist'!$F$55</f>
        <v>0</v>
      </c>
      <c r="W17" s="33">
        <f>+'PL-tc'!$O17*'pc-dist'!$O$3</f>
        <v>0</v>
      </c>
      <c r="X17" s="33">
        <f>+'PL-tc'!$P17*'pc-dist'!$F$68</f>
        <v>0</v>
      </c>
      <c r="Y17" s="34" t="str">
        <f t="shared" si="23"/>
        <v>n/a</v>
      </c>
      <c r="Z17" s="34" t="str">
        <f t="shared" si="24"/>
        <v>n/a</v>
      </c>
      <c r="AA17" s="8"/>
      <c r="AB17" s="33">
        <f>+'PL-tc'!$N17*'pc-dist'!$G$55</f>
        <v>0</v>
      </c>
      <c r="AC17" s="33">
        <f>+'PL-tc'!$O17*'pc-dist'!$P$3</f>
        <v>0</v>
      </c>
      <c r="AD17" s="33">
        <f>+'PL-tc'!$P17*'pc-dist'!$G$68</f>
        <v>0</v>
      </c>
      <c r="AE17" s="34" t="str">
        <f t="shared" si="25"/>
        <v>n/a</v>
      </c>
      <c r="AF17" s="34" t="str">
        <f t="shared" si="26"/>
        <v>n/a</v>
      </c>
      <c r="AG17" s="8"/>
      <c r="AH17" s="33">
        <f t="shared" si="12"/>
        <v>0</v>
      </c>
      <c r="AI17" s="33">
        <f t="shared" si="13"/>
        <v>0</v>
      </c>
      <c r="AJ17" s="33">
        <f t="shared" si="14"/>
        <v>0</v>
      </c>
      <c r="AK17" s="34" t="str">
        <f t="shared" si="15"/>
        <v>n/a</v>
      </c>
      <c r="AL17" s="34" t="str">
        <f t="shared" si="16"/>
        <v>n/a</v>
      </c>
      <c r="AM17" s="8"/>
    </row>
    <row r="18" spans="1:39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+'PL-tc'!$N18*'pc-dist'!$C$55</f>
        <v>0</v>
      </c>
      <c r="E18" s="33">
        <f>+'PL-tc'!$O18*'pc-dist'!$L$3</f>
        <v>0</v>
      </c>
      <c r="F18" s="33">
        <f>+'PL-tc'!$P18*'pc-dist'!$C$68</f>
        <v>0</v>
      </c>
      <c r="G18" s="34" t="str">
        <f t="shared" si="17"/>
        <v>n/a</v>
      </c>
      <c r="H18" s="34" t="str">
        <f t="shared" si="18"/>
        <v>n/a</v>
      </c>
      <c r="I18" s="8"/>
      <c r="J18" s="33">
        <f>+'PL-tc'!$N18*'pc-dist'!$D$55</f>
        <v>0</v>
      </c>
      <c r="K18" s="33">
        <f>+'PL-tc'!$O18*'pc-dist'!$M$3</f>
        <v>0</v>
      </c>
      <c r="L18" s="33">
        <f>+'PL-tc'!$P18*'pc-dist'!$D$68</f>
        <v>0</v>
      </c>
      <c r="M18" s="34" t="str">
        <f t="shared" si="19"/>
        <v>n/a</v>
      </c>
      <c r="N18" s="34" t="str">
        <f t="shared" si="20"/>
        <v>n/a</v>
      </c>
      <c r="O18" s="8"/>
      <c r="P18" s="33">
        <f>+'PL-tc'!$N18*'pc-dist'!$E$55</f>
        <v>0</v>
      </c>
      <c r="Q18" s="33">
        <f>+'PL-tc'!$O18*'pc-dist'!$N$3</f>
        <v>0</v>
      </c>
      <c r="R18" s="33">
        <f>+'PL-tc'!$P18*'pc-dist'!$E$68</f>
        <v>0</v>
      </c>
      <c r="S18" s="34" t="str">
        <f t="shared" si="21"/>
        <v>n/a</v>
      </c>
      <c r="T18" s="34" t="str">
        <f t="shared" si="22"/>
        <v>n/a</v>
      </c>
      <c r="U18" s="8"/>
      <c r="V18" s="33">
        <f>+'PL-tc'!$N18*'pc-dist'!$F$55</f>
        <v>0</v>
      </c>
      <c r="W18" s="33">
        <f>+'PL-tc'!$O18*'pc-dist'!$O$3</f>
        <v>0</v>
      </c>
      <c r="X18" s="33">
        <f>+'PL-tc'!$P18*'pc-dist'!$F$68</f>
        <v>0</v>
      </c>
      <c r="Y18" s="34" t="str">
        <f t="shared" si="23"/>
        <v>n/a</v>
      </c>
      <c r="Z18" s="34" t="str">
        <f t="shared" si="24"/>
        <v>n/a</v>
      </c>
      <c r="AA18" s="8"/>
      <c r="AB18" s="33">
        <f>+'PL-tc'!$N18*'pc-dist'!$G$55</f>
        <v>0</v>
      </c>
      <c r="AC18" s="33">
        <f>+'PL-tc'!$O18*'pc-dist'!$P$3</f>
        <v>0</v>
      </c>
      <c r="AD18" s="33">
        <f>+'PL-tc'!$P18*'pc-dist'!$G$68</f>
        <v>0</v>
      </c>
      <c r="AE18" s="34" t="str">
        <f t="shared" si="25"/>
        <v>n/a</v>
      </c>
      <c r="AF18" s="34" t="str">
        <f t="shared" si="26"/>
        <v>n/a</v>
      </c>
      <c r="AG18" s="8"/>
      <c r="AH18" s="33">
        <f t="shared" si="12"/>
        <v>0</v>
      </c>
      <c r="AI18" s="33">
        <f t="shared" si="13"/>
        <v>0</v>
      </c>
      <c r="AJ18" s="33">
        <f t="shared" si="14"/>
        <v>0</v>
      </c>
      <c r="AK18" s="34" t="str">
        <f t="shared" si="15"/>
        <v>n/a</v>
      </c>
      <c r="AL18" s="34" t="str">
        <f t="shared" si="16"/>
        <v>n/a</v>
      </c>
      <c r="AM18" s="8"/>
    </row>
    <row r="19" spans="1:39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+'PL-tc'!$N19*'pc-dist'!$C$55</f>
        <v>0</v>
      </c>
      <c r="E19" s="33">
        <f>+'PL-tc'!$O19*'pc-dist'!$L$3</f>
        <v>0</v>
      </c>
      <c r="F19" s="33">
        <f>+'PL-tc'!$P19*'pc-dist'!$C$68</f>
        <v>0</v>
      </c>
      <c r="G19" s="34" t="str">
        <f t="shared" si="17"/>
        <v>n/a</v>
      </c>
      <c r="H19" s="34" t="str">
        <f t="shared" si="18"/>
        <v>n/a</v>
      </c>
      <c r="I19" s="8"/>
      <c r="J19" s="33">
        <f>+'PL-tc'!$N19*'pc-dist'!$D$55</f>
        <v>0</v>
      </c>
      <c r="K19" s="33">
        <f>+'PL-tc'!$O19*'pc-dist'!$M$3</f>
        <v>0</v>
      </c>
      <c r="L19" s="33">
        <f>+'PL-tc'!$P19*'pc-dist'!$D$68</f>
        <v>0</v>
      </c>
      <c r="M19" s="34" t="str">
        <f t="shared" si="19"/>
        <v>n/a</v>
      </c>
      <c r="N19" s="34" t="str">
        <f t="shared" si="20"/>
        <v>n/a</v>
      </c>
      <c r="O19" s="8"/>
      <c r="P19" s="33">
        <f>+'PL-tc'!$N19*'pc-dist'!$E$55</f>
        <v>0</v>
      </c>
      <c r="Q19" s="33">
        <f>+'PL-tc'!$O19*'pc-dist'!$N$3</f>
        <v>0</v>
      </c>
      <c r="R19" s="33">
        <f>+'PL-tc'!$P19*'pc-dist'!$E$68</f>
        <v>0</v>
      </c>
      <c r="S19" s="34" t="str">
        <f t="shared" si="21"/>
        <v>n/a</v>
      </c>
      <c r="T19" s="34" t="str">
        <f t="shared" si="22"/>
        <v>n/a</v>
      </c>
      <c r="U19" s="8"/>
      <c r="V19" s="33">
        <f>+'PL-tc'!$N19*'pc-dist'!$F$55</f>
        <v>0</v>
      </c>
      <c r="W19" s="33">
        <f>+'PL-tc'!$O19*'pc-dist'!$O$3</f>
        <v>0</v>
      </c>
      <c r="X19" s="33">
        <f>+'PL-tc'!$P19*'pc-dist'!$F$68</f>
        <v>0</v>
      </c>
      <c r="Y19" s="34" t="str">
        <f t="shared" si="23"/>
        <v>n/a</v>
      </c>
      <c r="Z19" s="34" t="str">
        <f t="shared" si="24"/>
        <v>n/a</v>
      </c>
      <c r="AA19" s="8"/>
      <c r="AB19" s="33">
        <f>+'PL-tc'!$N19*'pc-dist'!$G$55</f>
        <v>0</v>
      </c>
      <c r="AC19" s="33">
        <f>+'PL-tc'!$O19*'pc-dist'!$P$3</f>
        <v>0</v>
      </c>
      <c r="AD19" s="33">
        <f>+'PL-tc'!$P19*'pc-dist'!$G$68</f>
        <v>0</v>
      </c>
      <c r="AE19" s="34" t="str">
        <f t="shared" si="25"/>
        <v>n/a</v>
      </c>
      <c r="AF19" s="34" t="str">
        <f t="shared" si="26"/>
        <v>n/a</v>
      </c>
      <c r="AG19" s="8"/>
      <c r="AH19" s="33">
        <f t="shared" si="12"/>
        <v>0</v>
      </c>
      <c r="AI19" s="33">
        <f t="shared" si="13"/>
        <v>0</v>
      </c>
      <c r="AJ19" s="33">
        <f t="shared" si="14"/>
        <v>0</v>
      </c>
      <c r="AK19" s="34" t="str">
        <f t="shared" si="15"/>
        <v>n/a</v>
      </c>
      <c r="AL19" s="34" t="str">
        <f t="shared" si="16"/>
        <v>n/a</v>
      </c>
      <c r="AM19" s="8"/>
    </row>
    <row r="20" spans="1:39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+'PL-tc'!$N20*'pc-dist'!$C$55</f>
        <v>0</v>
      </c>
      <c r="E20" s="33">
        <f>+'PL-tc'!$O20*'pc-dist'!$L$3</f>
        <v>0</v>
      </c>
      <c r="F20" s="33">
        <f>+'PL-tc'!$P20*'pc-dist'!$C$68</f>
        <v>0</v>
      </c>
      <c r="G20" s="34" t="str">
        <f t="shared" si="17"/>
        <v>n/a</v>
      </c>
      <c r="H20" s="34" t="str">
        <f t="shared" si="18"/>
        <v>n/a</v>
      </c>
      <c r="I20" s="8"/>
      <c r="J20" s="33">
        <f>+'PL-tc'!$N20*'pc-dist'!$D$55</f>
        <v>0</v>
      </c>
      <c r="K20" s="33">
        <f>+'PL-tc'!$O20*'pc-dist'!$M$3</f>
        <v>0</v>
      </c>
      <c r="L20" s="33">
        <f>+'PL-tc'!$P20*'pc-dist'!$D$68</f>
        <v>0</v>
      </c>
      <c r="M20" s="34" t="str">
        <f t="shared" si="19"/>
        <v>n/a</v>
      </c>
      <c r="N20" s="34" t="str">
        <f t="shared" si="20"/>
        <v>n/a</v>
      </c>
      <c r="O20" s="8"/>
      <c r="P20" s="33">
        <f>+'PL-tc'!$N20*'pc-dist'!$E$55</f>
        <v>0</v>
      </c>
      <c r="Q20" s="33">
        <f>+'PL-tc'!$O20*'pc-dist'!$N$3</f>
        <v>0</v>
      </c>
      <c r="R20" s="33">
        <f>+'PL-tc'!$P20*'pc-dist'!$E$68</f>
        <v>0</v>
      </c>
      <c r="S20" s="34" t="str">
        <f t="shared" si="21"/>
        <v>n/a</v>
      </c>
      <c r="T20" s="34" t="str">
        <f t="shared" si="22"/>
        <v>n/a</v>
      </c>
      <c r="U20" s="8"/>
      <c r="V20" s="33">
        <f>+'PL-tc'!$N20*'pc-dist'!$F$55</f>
        <v>0</v>
      </c>
      <c r="W20" s="33">
        <f>+'PL-tc'!$O20*'pc-dist'!$O$3</f>
        <v>0</v>
      </c>
      <c r="X20" s="33">
        <f>+'PL-tc'!$P20*'pc-dist'!$F$68</f>
        <v>0</v>
      </c>
      <c r="Y20" s="34" t="str">
        <f t="shared" si="23"/>
        <v>n/a</v>
      </c>
      <c r="Z20" s="34" t="str">
        <f t="shared" si="24"/>
        <v>n/a</v>
      </c>
      <c r="AA20" s="8"/>
      <c r="AB20" s="33">
        <f>+'PL-tc'!$N20*'pc-dist'!$G$55</f>
        <v>0</v>
      </c>
      <c r="AC20" s="33">
        <f>+'PL-tc'!$O20*'pc-dist'!$P$3</f>
        <v>0</v>
      </c>
      <c r="AD20" s="33">
        <f>+'PL-tc'!$P20*'pc-dist'!$G$68</f>
        <v>0</v>
      </c>
      <c r="AE20" s="34" t="str">
        <f t="shared" si="25"/>
        <v>n/a</v>
      </c>
      <c r="AF20" s="34" t="str">
        <f t="shared" si="26"/>
        <v>n/a</v>
      </c>
      <c r="AG20" s="8"/>
      <c r="AH20" s="33">
        <f t="shared" si="12"/>
        <v>0</v>
      </c>
      <c r="AI20" s="33">
        <f t="shared" si="13"/>
        <v>0</v>
      </c>
      <c r="AJ20" s="33">
        <f t="shared" si="14"/>
        <v>0</v>
      </c>
      <c r="AK20" s="34" t="str">
        <f t="shared" si="15"/>
        <v>n/a</v>
      </c>
      <c r="AL20" s="34" t="str">
        <f t="shared" si="16"/>
        <v>n/a</v>
      </c>
      <c r="AM20" s="8"/>
    </row>
    <row r="21" spans="1:39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+'PL-tc'!$N21*'pc-dist'!$C$55</f>
        <v>0</v>
      </c>
      <c r="E21" s="33">
        <f>+'PL-tc'!$O21*'pc-dist'!$L$3</f>
        <v>0</v>
      </c>
      <c r="F21" s="33">
        <f>+'PL-tc'!$P21*'pc-dist'!$C$68</f>
        <v>0</v>
      </c>
      <c r="G21" s="34" t="str">
        <f t="shared" si="17"/>
        <v>n/a</v>
      </c>
      <c r="H21" s="34" t="str">
        <f t="shared" si="18"/>
        <v>n/a</v>
      </c>
      <c r="I21" s="8"/>
      <c r="J21" s="33">
        <f>+'PL-tc'!$N21*'pc-dist'!$D$55</f>
        <v>0</v>
      </c>
      <c r="K21" s="33">
        <f>+'PL-tc'!$O21*'pc-dist'!$M$3</f>
        <v>0</v>
      </c>
      <c r="L21" s="33">
        <f>+'PL-tc'!$P21*'pc-dist'!$D$68</f>
        <v>0</v>
      </c>
      <c r="M21" s="34" t="str">
        <f t="shared" si="19"/>
        <v>n/a</v>
      </c>
      <c r="N21" s="34" t="str">
        <f t="shared" si="20"/>
        <v>n/a</v>
      </c>
      <c r="O21" s="8"/>
      <c r="P21" s="33">
        <f>+'PL-tc'!$N21*'pc-dist'!$E$55</f>
        <v>0</v>
      </c>
      <c r="Q21" s="33">
        <f>+'PL-tc'!$O21*'pc-dist'!$N$3</f>
        <v>0</v>
      </c>
      <c r="R21" s="33">
        <f>+'PL-tc'!$P21*'pc-dist'!$E$68</f>
        <v>0</v>
      </c>
      <c r="S21" s="34" t="str">
        <f t="shared" si="21"/>
        <v>n/a</v>
      </c>
      <c r="T21" s="34" t="str">
        <f t="shared" si="22"/>
        <v>n/a</v>
      </c>
      <c r="U21" s="8"/>
      <c r="V21" s="33">
        <f>+'PL-tc'!$N21*'pc-dist'!$F$55</f>
        <v>0</v>
      </c>
      <c r="W21" s="33">
        <f>+'PL-tc'!$O21*'pc-dist'!$O$3</f>
        <v>0</v>
      </c>
      <c r="X21" s="33">
        <f>+'PL-tc'!$P21*'pc-dist'!$F$68</f>
        <v>0</v>
      </c>
      <c r="Y21" s="34" t="str">
        <f t="shared" si="23"/>
        <v>n/a</v>
      </c>
      <c r="Z21" s="34" t="str">
        <f t="shared" si="24"/>
        <v>n/a</v>
      </c>
      <c r="AA21" s="8"/>
      <c r="AB21" s="33">
        <f>+'PL-tc'!$N21*'pc-dist'!$G$55</f>
        <v>0</v>
      </c>
      <c r="AC21" s="33">
        <f>+'PL-tc'!$O21*'pc-dist'!$P$3</f>
        <v>0</v>
      </c>
      <c r="AD21" s="33">
        <f>+'PL-tc'!$P21*'pc-dist'!$G$68</f>
        <v>0</v>
      </c>
      <c r="AE21" s="34" t="str">
        <f t="shared" si="25"/>
        <v>n/a</v>
      </c>
      <c r="AF21" s="34" t="str">
        <f t="shared" si="26"/>
        <v>n/a</v>
      </c>
      <c r="AG21" s="8"/>
      <c r="AH21" s="33">
        <f t="shared" si="12"/>
        <v>0</v>
      </c>
      <c r="AI21" s="33">
        <f t="shared" si="13"/>
        <v>0</v>
      </c>
      <c r="AJ21" s="33">
        <f t="shared" si="14"/>
        <v>0</v>
      </c>
      <c r="AK21" s="34" t="str">
        <f t="shared" si="15"/>
        <v>n/a</v>
      </c>
      <c r="AL21" s="34" t="str">
        <f t="shared" si="16"/>
        <v>n/a</v>
      </c>
      <c r="AM21" s="8"/>
    </row>
    <row r="22" spans="1:39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+'PL-tc'!$N22*'pc-dist'!$C$55</f>
        <v>0</v>
      </c>
      <c r="E22" s="33">
        <f>+'PL-tc'!$O22*'pc-dist'!$L$3</f>
        <v>0</v>
      </c>
      <c r="F22" s="33">
        <f>+'PL-tc'!$P22*'pc-dist'!$C$68</f>
        <v>0</v>
      </c>
      <c r="G22" s="34" t="str">
        <f t="shared" si="17"/>
        <v>n/a</v>
      </c>
      <c r="H22" s="34" t="str">
        <f t="shared" si="18"/>
        <v>n/a</v>
      </c>
      <c r="I22" s="8"/>
      <c r="J22" s="33">
        <f>+'PL-tc'!$N22*'pc-dist'!$D$55</f>
        <v>0</v>
      </c>
      <c r="K22" s="33">
        <f>+'PL-tc'!$O22*'pc-dist'!$M$3</f>
        <v>0</v>
      </c>
      <c r="L22" s="33">
        <f>+'PL-tc'!$P22*'pc-dist'!$D$68</f>
        <v>0</v>
      </c>
      <c r="M22" s="34" t="str">
        <f t="shared" si="19"/>
        <v>n/a</v>
      </c>
      <c r="N22" s="34" t="str">
        <f t="shared" si="20"/>
        <v>n/a</v>
      </c>
      <c r="O22" s="8"/>
      <c r="P22" s="33">
        <f>+'PL-tc'!$N22*'pc-dist'!$E$55</f>
        <v>0</v>
      </c>
      <c r="Q22" s="33">
        <f>+'PL-tc'!$O22*'pc-dist'!$N$3</f>
        <v>0</v>
      </c>
      <c r="R22" s="33">
        <f>+'PL-tc'!$P22*'pc-dist'!$E$68</f>
        <v>0</v>
      </c>
      <c r="S22" s="34" t="str">
        <f t="shared" si="21"/>
        <v>n/a</v>
      </c>
      <c r="T22" s="34" t="str">
        <f t="shared" si="22"/>
        <v>n/a</v>
      </c>
      <c r="U22" s="8"/>
      <c r="V22" s="33">
        <f>+'PL-tc'!$N22*'pc-dist'!$F$55</f>
        <v>0</v>
      </c>
      <c r="W22" s="33">
        <f>+'PL-tc'!$O22*'pc-dist'!$O$3</f>
        <v>0</v>
      </c>
      <c r="X22" s="33">
        <f>+'PL-tc'!$P22*'pc-dist'!$F$68</f>
        <v>0</v>
      </c>
      <c r="Y22" s="34" t="str">
        <f t="shared" si="23"/>
        <v>n/a</v>
      </c>
      <c r="Z22" s="34" t="str">
        <f t="shared" si="24"/>
        <v>n/a</v>
      </c>
      <c r="AA22" s="8"/>
      <c r="AB22" s="33">
        <f>+'PL-tc'!$N22*'pc-dist'!$G$55</f>
        <v>0</v>
      </c>
      <c r="AC22" s="33">
        <f>+'PL-tc'!$O22*'pc-dist'!$P$3</f>
        <v>0</v>
      </c>
      <c r="AD22" s="33">
        <f>+'PL-tc'!$P22*'pc-dist'!$G$68</f>
        <v>0</v>
      </c>
      <c r="AE22" s="34" t="str">
        <f t="shared" si="25"/>
        <v>n/a</v>
      </c>
      <c r="AF22" s="34" t="str">
        <f t="shared" si="26"/>
        <v>n/a</v>
      </c>
      <c r="AG22" s="8"/>
      <c r="AH22" s="33">
        <f t="shared" si="12"/>
        <v>0</v>
      </c>
      <c r="AI22" s="33">
        <f t="shared" si="13"/>
        <v>0</v>
      </c>
      <c r="AJ22" s="33">
        <f t="shared" si="14"/>
        <v>0</v>
      </c>
      <c r="AK22" s="34" t="str">
        <f t="shared" si="15"/>
        <v>n/a</v>
      </c>
      <c r="AL22" s="34" t="str">
        <f t="shared" si="16"/>
        <v>n/a</v>
      </c>
      <c r="AM22" s="8"/>
    </row>
    <row r="23" spans="1:39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+'PL-tc'!$N23*'pc-dist'!$C$55</f>
        <v>0</v>
      </c>
      <c r="E23" s="33">
        <f>+'PL-tc'!$O23*'pc-dist'!$L$3</f>
        <v>0</v>
      </c>
      <c r="F23" s="33">
        <f>+'PL-tc'!$P23*'pc-dist'!$C$68</f>
        <v>0</v>
      </c>
      <c r="G23" s="34" t="str">
        <f t="shared" si="17"/>
        <v>n/a</v>
      </c>
      <c r="H23" s="34" t="str">
        <f t="shared" si="18"/>
        <v>n/a</v>
      </c>
      <c r="I23" s="8"/>
      <c r="J23" s="33">
        <f>+'PL-tc'!$N23*'pc-dist'!$D$55</f>
        <v>0</v>
      </c>
      <c r="K23" s="33">
        <f>+'PL-tc'!$O23*'pc-dist'!$M$3</f>
        <v>0</v>
      </c>
      <c r="L23" s="33">
        <f>+'PL-tc'!$P23*'pc-dist'!$D$68</f>
        <v>0</v>
      </c>
      <c r="M23" s="34" t="str">
        <f t="shared" si="19"/>
        <v>n/a</v>
      </c>
      <c r="N23" s="34" t="str">
        <f t="shared" si="20"/>
        <v>n/a</v>
      </c>
      <c r="O23" s="8"/>
      <c r="P23" s="33">
        <f>+'PL-tc'!$N23*'pc-dist'!$E$55</f>
        <v>0</v>
      </c>
      <c r="Q23" s="33">
        <f>+'PL-tc'!$O23*'pc-dist'!$N$3</f>
        <v>0</v>
      </c>
      <c r="R23" s="33">
        <f>+'PL-tc'!$P23*'pc-dist'!$E$68</f>
        <v>0</v>
      </c>
      <c r="S23" s="34" t="str">
        <f t="shared" si="21"/>
        <v>n/a</v>
      </c>
      <c r="T23" s="34" t="str">
        <f t="shared" si="22"/>
        <v>n/a</v>
      </c>
      <c r="U23" s="8"/>
      <c r="V23" s="33">
        <f>+'PL-tc'!$N23*'pc-dist'!$F$55</f>
        <v>0</v>
      </c>
      <c r="W23" s="33">
        <f>+'PL-tc'!$O23*'pc-dist'!$O$3</f>
        <v>0</v>
      </c>
      <c r="X23" s="33">
        <f>+'PL-tc'!$P23*'pc-dist'!$F$68</f>
        <v>0</v>
      </c>
      <c r="Y23" s="34" t="str">
        <f t="shared" si="23"/>
        <v>n/a</v>
      </c>
      <c r="Z23" s="34" t="str">
        <f t="shared" si="24"/>
        <v>n/a</v>
      </c>
      <c r="AA23" s="8"/>
      <c r="AB23" s="33">
        <f>+'PL-tc'!$N23*'pc-dist'!$G$55</f>
        <v>0</v>
      </c>
      <c r="AC23" s="33">
        <f>+'PL-tc'!$O23*'pc-dist'!$P$3</f>
        <v>0</v>
      </c>
      <c r="AD23" s="33">
        <f>+'PL-tc'!$P23*'pc-dist'!$G$68</f>
        <v>0</v>
      </c>
      <c r="AE23" s="34" t="str">
        <f t="shared" si="25"/>
        <v>n/a</v>
      </c>
      <c r="AF23" s="34" t="str">
        <f t="shared" si="26"/>
        <v>n/a</v>
      </c>
      <c r="AG23" s="8"/>
      <c r="AH23" s="33">
        <f t="shared" si="12"/>
        <v>0</v>
      </c>
      <c r="AI23" s="33">
        <f t="shared" si="13"/>
        <v>0</v>
      </c>
      <c r="AJ23" s="33">
        <f t="shared" si="14"/>
        <v>0</v>
      </c>
      <c r="AK23" s="34" t="str">
        <f t="shared" si="15"/>
        <v>n/a</v>
      </c>
      <c r="AL23" s="34" t="str">
        <f t="shared" si="16"/>
        <v>n/a</v>
      </c>
      <c r="AM23" s="8"/>
    </row>
    <row r="24" spans="1:39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+'PL-tc'!$N24*'pc-dist'!$C$55</f>
        <v>0</v>
      </c>
      <c r="E24" s="33">
        <f>+'PL-tc'!$O24*'pc-dist'!$L$3</f>
        <v>0</v>
      </c>
      <c r="F24" s="33">
        <f>+'PL-tc'!$P24*'pc-dist'!$C$68</f>
        <v>0</v>
      </c>
      <c r="G24" s="34" t="str">
        <f t="shared" si="17"/>
        <v>n/a</v>
      </c>
      <c r="H24" s="34" t="str">
        <f t="shared" si="18"/>
        <v>n/a</v>
      </c>
      <c r="I24" s="8"/>
      <c r="J24" s="33">
        <f>+'PL-tc'!$N24*'pc-dist'!$D$55</f>
        <v>0</v>
      </c>
      <c r="K24" s="33">
        <f>+'PL-tc'!$O24*'pc-dist'!$M$3</f>
        <v>0</v>
      </c>
      <c r="L24" s="33">
        <f>+'PL-tc'!$P24*'pc-dist'!$D$68</f>
        <v>0</v>
      </c>
      <c r="M24" s="34" t="str">
        <f t="shared" si="19"/>
        <v>n/a</v>
      </c>
      <c r="N24" s="34" t="str">
        <f t="shared" si="20"/>
        <v>n/a</v>
      </c>
      <c r="O24" s="8"/>
      <c r="P24" s="33">
        <f>+'PL-tc'!$N24*'pc-dist'!$E$55</f>
        <v>0</v>
      </c>
      <c r="Q24" s="33">
        <f>+'PL-tc'!$O24*'pc-dist'!$N$3</f>
        <v>0</v>
      </c>
      <c r="R24" s="33">
        <f>+'PL-tc'!$P24*'pc-dist'!$E$68</f>
        <v>0</v>
      </c>
      <c r="S24" s="34" t="str">
        <f t="shared" si="21"/>
        <v>n/a</v>
      </c>
      <c r="T24" s="34" t="str">
        <f t="shared" si="22"/>
        <v>n/a</v>
      </c>
      <c r="U24" s="8"/>
      <c r="V24" s="33">
        <f>+'PL-tc'!$N24*'pc-dist'!$F$55</f>
        <v>0</v>
      </c>
      <c r="W24" s="33">
        <f>+'PL-tc'!$O24*'pc-dist'!$O$3</f>
        <v>0</v>
      </c>
      <c r="X24" s="33">
        <f>+'PL-tc'!$P24*'pc-dist'!$F$68</f>
        <v>0</v>
      </c>
      <c r="Y24" s="34" t="str">
        <f t="shared" si="23"/>
        <v>n/a</v>
      </c>
      <c r="Z24" s="34" t="str">
        <f t="shared" si="24"/>
        <v>n/a</v>
      </c>
      <c r="AA24" s="8"/>
      <c r="AB24" s="33">
        <f>+'PL-tc'!$N24*'pc-dist'!$G$55</f>
        <v>0</v>
      </c>
      <c r="AC24" s="33">
        <f>+'PL-tc'!$O24*'pc-dist'!$P$3</f>
        <v>0</v>
      </c>
      <c r="AD24" s="33">
        <f>+'PL-tc'!$P24*'pc-dist'!$G$68</f>
        <v>0</v>
      </c>
      <c r="AE24" s="34" t="str">
        <f t="shared" si="25"/>
        <v>n/a</v>
      </c>
      <c r="AF24" s="34" t="str">
        <f t="shared" si="26"/>
        <v>n/a</v>
      </c>
      <c r="AG24" s="8"/>
      <c r="AH24" s="33">
        <f t="shared" si="12"/>
        <v>0</v>
      </c>
      <c r="AI24" s="33">
        <f t="shared" si="13"/>
        <v>0</v>
      </c>
      <c r="AJ24" s="33">
        <f t="shared" si="14"/>
        <v>0</v>
      </c>
      <c r="AK24" s="34" t="str">
        <f t="shared" si="15"/>
        <v>n/a</v>
      </c>
      <c r="AL24" s="34" t="str">
        <f t="shared" si="16"/>
        <v>n/a</v>
      </c>
      <c r="AM24" s="8"/>
    </row>
    <row r="25" spans="1:39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+'PL-tc'!$N25*'pc-dist'!$C$55</f>
        <v>0</v>
      </c>
      <c r="E25" s="33">
        <f>+'PL-tc'!$O25*'pc-dist'!$L$3</f>
        <v>0</v>
      </c>
      <c r="F25" s="33">
        <f>+'PL-tc'!$P25*'pc-dist'!$C$68</f>
        <v>0</v>
      </c>
      <c r="G25" s="34" t="str">
        <f t="shared" si="17"/>
        <v>n/a</v>
      </c>
      <c r="H25" s="34" t="str">
        <f t="shared" si="18"/>
        <v>n/a</v>
      </c>
      <c r="I25" s="8"/>
      <c r="J25" s="33">
        <f>+'PL-tc'!$N25*'pc-dist'!$D$55</f>
        <v>0</v>
      </c>
      <c r="K25" s="33">
        <f>+'PL-tc'!$O25*'pc-dist'!$M$3</f>
        <v>0</v>
      </c>
      <c r="L25" s="33">
        <f>+'PL-tc'!$P25*'pc-dist'!$D$68</f>
        <v>0</v>
      </c>
      <c r="M25" s="34" t="str">
        <f t="shared" si="19"/>
        <v>n/a</v>
      </c>
      <c r="N25" s="34" t="str">
        <f t="shared" si="20"/>
        <v>n/a</v>
      </c>
      <c r="O25" s="8"/>
      <c r="P25" s="33">
        <f>+'PL-tc'!$N25*'pc-dist'!$E$55</f>
        <v>0</v>
      </c>
      <c r="Q25" s="33">
        <f>+'PL-tc'!$O25*'pc-dist'!$N$3</f>
        <v>0</v>
      </c>
      <c r="R25" s="33">
        <f>+'PL-tc'!$P25*'pc-dist'!$E$68</f>
        <v>0</v>
      </c>
      <c r="S25" s="34" t="str">
        <f t="shared" si="21"/>
        <v>n/a</v>
      </c>
      <c r="T25" s="34" t="str">
        <f t="shared" si="22"/>
        <v>n/a</v>
      </c>
      <c r="U25" s="8"/>
      <c r="V25" s="33">
        <f>+'PL-tc'!$N25*'pc-dist'!$F$55</f>
        <v>0</v>
      </c>
      <c r="W25" s="33">
        <f>+'PL-tc'!$O25*'pc-dist'!$O$3</f>
        <v>0</v>
      </c>
      <c r="X25" s="33">
        <f>+'PL-tc'!$P25*'pc-dist'!$F$68</f>
        <v>0</v>
      </c>
      <c r="Y25" s="34" t="str">
        <f t="shared" si="23"/>
        <v>n/a</v>
      </c>
      <c r="Z25" s="34" t="str">
        <f t="shared" si="24"/>
        <v>n/a</v>
      </c>
      <c r="AA25" s="8"/>
      <c r="AB25" s="33">
        <f>+'PL-tc'!$N25*'pc-dist'!$G$55</f>
        <v>0</v>
      </c>
      <c r="AC25" s="33">
        <f>+'PL-tc'!$O25*'pc-dist'!$P$3</f>
        <v>0</v>
      </c>
      <c r="AD25" s="33">
        <f>+'PL-tc'!$P25*'pc-dist'!$G$68</f>
        <v>0</v>
      </c>
      <c r="AE25" s="34" t="str">
        <f t="shared" si="25"/>
        <v>n/a</v>
      </c>
      <c r="AF25" s="34" t="str">
        <f t="shared" si="26"/>
        <v>n/a</v>
      </c>
      <c r="AG25" s="8"/>
      <c r="AH25" s="33">
        <f t="shared" si="12"/>
        <v>0</v>
      </c>
      <c r="AI25" s="33">
        <f t="shared" si="13"/>
        <v>0</v>
      </c>
      <c r="AJ25" s="33">
        <f t="shared" si="14"/>
        <v>0</v>
      </c>
      <c r="AK25" s="34" t="str">
        <f t="shared" si="15"/>
        <v>n/a</v>
      </c>
      <c r="AL25" s="34" t="str">
        <f t="shared" si="16"/>
        <v>n/a</v>
      </c>
      <c r="AM25" s="8"/>
    </row>
    <row r="26" spans="1:39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+'PL-tc'!$N26*'pc-dist'!$C$55</f>
        <v>0</v>
      </c>
      <c r="E26" s="33">
        <f>+'PL-tc'!$O26*'pc-dist'!$L$3</f>
        <v>0</v>
      </c>
      <c r="F26" s="33">
        <f>+'PL-tc'!$P26*'pc-dist'!$C$68</f>
        <v>0</v>
      </c>
      <c r="G26" s="34" t="str">
        <f t="shared" si="17"/>
        <v>n/a</v>
      </c>
      <c r="H26" s="34" t="str">
        <f t="shared" si="18"/>
        <v>n/a</v>
      </c>
      <c r="I26" s="8"/>
      <c r="J26" s="33">
        <f>+'PL-tc'!$N26*'pc-dist'!$D$55</f>
        <v>0</v>
      </c>
      <c r="K26" s="33">
        <f>+'PL-tc'!$O26*'pc-dist'!$M$3</f>
        <v>0</v>
      </c>
      <c r="L26" s="33">
        <f>+'PL-tc'!$P26*'pc-dist'!$D$68</f>
        <v>0</v>
      </c>
      <c r="M26" s="34" t="str">
        <f t="shared" si="19"/>
        <v>n/a</v>
      </c>
      <c r="N26" s="34" t="str">
        <f t="shared" si="20"/>
        <v>n/a</v>
      </c>
      <c r="O26" s="8"/>
      <c r="P26" s="33">
        <f>+'PL-tc'!$N26*'pc-dist'!$E$55</f>
        <v>0</v>
      </c>
      <c r="Q26" s="33">
        <f>+'PL-tc'!$O26*'pc-dist'!$N$3</f>
        <v>0</v>
      </c>
      <c r="R26" s="33">
        <f>+'PL-tc'!$P26*'pc-dist'!$E$68</f>
        <v>0</v>
      </c>
      <c r="S26" s="34" t="str">
        <f t="shared" si="21"/>
        <v>n/a</v>
      </c>
      <c r="T26" s="34" t="str">
        <f t="shared" si="22"/>
        <v>n/a</v>
      </c>
      <c r="U26" s="8"/>
      <c r="V26" s="33">
        <f>+'PL-tc'!$N26*'pc-dist'!$F$55</f>
        <v>0</v>
      </c>
      <c r="W26" s="33">
        <f>+'PL-tc'!$O26*'pc-dist'!$O$3</f>
        <v>0</v>
      </c>
      <c r="X26" s="33">
        <f>+'PL-tc'!$P26*'pc-dist'!$F$68</f>
        <v>0</v>
      </c>
      <c r="Y26" s="34" t="str">
        <f t="shared" si="23"/>
        <v>n/a</v>
      </c>
      <c r="Z26" s="34" t="str">
        <f t="shared" si="24"/>
        <v>n/a</v>
      </c>
      <c r="AA26" s="8"/>
      <c r="AB26" s="33">
        <f>+'PL-tc'!$N26*'pc-dist'!$G$55</f>
        <v>0</v>
      </c>
      <c r="AC26" s="33">
        <f>+'PL-tc'!$O26*'pc-dist'!$P$3</f>
        <v>0</v>
      </c>
      <c r="AD26" s="33">
        <f>+'PL-tc'!$P26*'pc-dist'!$G$68</f>
        <v>0</v>
      </c>
      <c r="AE26" s="34" t="str">
        <f t="shared" si="25"/>
        <v>n/a</v>
      </c>
      <c r="AF26" s="34" t="str">
        <f t="shared" si="26"/>
        <v>n/a</v>
      </c>
      <c r="AG26" s="8"/>
      <c r="AH26" s="33">
        <f t="shared" si="12"/>
        <v>0</v>
      </c>
      <c r="AI26" s="33">
        <f t="shared" si="13"/>
        <v>0</v>
      </c>
      <c r="AJ26" s="33">
        <f t="shared" si="14"/>
        <v>0</v>
      </c>
      <c r="AK26" s="34" t="str">
        <f t="shared" si="15"/>
        <v>n/a</v>
      </c>
      <c r="AL26" s="34" t="str">
        <f t="shared" si="16"/>
        <v>n/a</v>
      </c>
      <c r="AM26" s="8"/>
    </row>
    <row r="27" spans="1:39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+'PL-tc'!$N27*'pc-dist'!$C$55</f>
        <v>0</v>
      </c>
      <c r="E27" s="33">
        <f>+'PL-tc'!$O27*'pc-dist'!$L$3</f>
        <v>0</v>
      </c>
      <c r="F27" s="33">
        <f>+'PL-tc'!$P27*'pc-dist'!$C$68</f>
        <v>0</v>
      </c>
      <c r="G27" s="34" t="str">
        <f t="shared" si="17"/>
        <v>n/a</v>
      </c>
      <c r="H27" s="34" t="str">
        <f t="shared" si="18"/>
        <v>n/a</v>
      </c>
      <c r="I27" s="8"/>
      <c r="J27" s="33">
        <f>+'PL-tc'!$N27*'pc-dist'!$D$55</f>
        <v>0</v>
      </c>
      <c r="K27" s="33">
        <f>+'PL-tc'!$O27*'pc-dist'!$M$3</f>
        <v>0</v>
      </c>
      <c r="L27" s="33">
        <f>+'PL-tc'!$P27*'pc-dist'!$D$68</f>
        <v>0</v>
      </c>
      <c r="M27" s="34" t="str">
        <f t="shared" si="19"/>
        <v>n/a</v>
      </c>
      <c r="N27" s="34" t="str">
        <f t="shared" si="20"/>
        <v>n/a</v>
      </c>
      <c r="O27" s="8"/>
      <c r="P27" s="33">
        <f>+'PL-tc'!$N27*'pc-dist'!$E$55</f>
        <v>0</v>
      </c>
      <c r="Q27" s="33">
        <f>+'PL-tc'!$O27*'pc-dist'!$N$3</f>
        <v>0</v>
      </c>
      <c r="R27" s="33">
        <f>+'PL-tc'!$P27*'pc-dist'!$E$68</f>
        <v>0</v>
      </c>
      <c r="S27" s="34" t="str">
        <f t="shared" si="21"/>
        <v>n/a</v>
      </c>
      <c r="T27" s="34" t="str">
        <f t="shared" si="22"/>
        <v>n/a</v>
      </c>
      <c r="U27" s="8"/>
      <c r="V27" s="33">
        <f>+'PL-tc'!$N27*'pc-dist'!$F$55</f>
        <v>0</v>
      </c>
      <c r="W27" s="33">
        <f>+'PL-tc'!$O27*'pc-dist'!$O$3</f>
        <v>0</v>
      </c>
      <c r="X27" s="33">
        <f>+'PL-tc'!$P27*'pc-dist'!$F$68</f>
        <v>0</v>
      </c>
      <c r="Y27" s="34" t="str">
        <f t="shared" si="23"/>
        <v>n/a</v>
      </c>
      <c r="Z27" s="34" t="str">
        <f t="shared" si="24"/>
        <v>n/a</v>
      </c>
      <c r="AA27" s="8"/>
      <c r="AB27" s="33">
        <f>+'PL-tc'!$N27*'pc-dist'!$G$55</f>
        <v>0</v>
      </c>
      <c r="AC27" s="33">
        <f>+'PL-tc'!$O27*'pc-dist'!$P$3</f>
        <v>0</v>
      </c>
      <c r="AD27" s="33">
        <f>+'PL-tc'!$P27*'pc-dist'!$G$68</f>
        <v>0</v>
      </c>
      <c r="AE27" s="34" t="str">
        <f t="shared" si="25"/>
        <v>n/a</v>
      </c>
      <c r="AF27" s="34" t="str">
        <f t="shared" si="26"/>
        <v>n/a</v>
      </c>
      <c r="AG27" s="8"/>
      <c r="AH27" s="33">
        <f t="shared" si="12"/>
        <v>0</v>
      </c>
      <c r="AI27" s="33">
        <f t="shared" si="13"/>
        <v>0</v>
      </c>
      <c r="AJ27" s="33">
        <f t="shared" si="14"/>
        <v>0</v>
      </c>
      <c r="AK27" s="34" t="str">
        <f t="shared" si="15"/>
        <v>n/a</v>
      </c>
      <c r="AL27" s="34" t="str">
        <f t="shared" si="16"/>
        <v>n/a</v>
      </c>
      <c r="AM27" s="8"/>
    </row>
    <row r="28" spans="1:39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+'PL-tc'!$N28*'pc-dist'!$C$55</f>
        <v>0</v>
      </c>
      <c r="E28" s="33">
        <f>+'PL-tc'!$O28*'pc-dist'!$L$3</f>
        <v>0</v>
      </c>
      <c r="F28" s="33">
        <f>+'PL-tc'!$P28*'pc-dist'!$C$68</f>
        <v>0</v>
      </c>
      <c r="G28" s="34" t="str">
        <f t="shared" si="17"/>
        <v>n/a</v>
      </c>
      <c r="H28" s="34" t="str">
        <f t="shared" si="18"/>
        <v>n/a</v>
      </c>
      <c r="I28" s="8"/>
      <c r="J28" s="33">
        <f>+'PL-tc'!$N28*'pc-dist'!$D$55</f>
        <v>0</v>
      </c>
      <c r="K28" s="33">
        <f>+'PL-tc'!$O28*'pc-dist'!$M$3</f>
        <v>0</v>
      </c>
      <c r="L28" s="33">
        <f>+'PL-tc'!$P28*'pc-dist'!$D$68</f>
        <v>0</v>
      </c>
      <c r="M28" s="34" t="str">
        <f t="shared" si="19"/>
        <v>n/a</v>
      </c>
      <c r="N28" s="34" t="str">
        <f t="shared" si="20"/>
        <v>n/a</v>
      </c>
      <c r="O28" s="8"/>
      <c r="P28" s="33">
        <f>+'PL-tc'!$N28*'pc-dist'!$E$55</f>
        <v>0</v>
      </c>
      <c r="Q28" s="33">
        <f>+'PL-tc'!$O28*'pc-dist'!$N$3</f>
        <v>0</v>
      </c>
      <c r="R28" s="33">
        <f>+'PL-tc'!$P28*'pc-dist'!$E$68</f>
        <v>0</v>
      </c>
      <c r="S28" s="34" t="str">
        <f t="shared" si="21"/>
        <v>n/a</v>
      </c>
      <c r="T28" s="34" t="str">
        <f t="shared" si="22"/>
        <v>n/a</v>
      </c>
      <c r="U28" s="8"/>
      <c r="V28" s="33">
        <f>+'PL-tc'!$N28*'pc-dist'!$F$55</f>
        <v>0</v>
      </c>
      <c r="W28" s="33">
        <f>+'PL-tc'!$O28*'pc-dist'!$O$3</f>
        <v>0</v>
      </c>
      <c r="X28" s="33">
        <f>+'PL-tc'!$P28*'pc-dist'!$F$68</f>
        <v>0</v>
      </c>
      <c r="Y28" s="34" t="str">
        <f t="shared" si="23"/>
        <v>n/a</v>
      </c>
      <c r="Z28" s="34" t="str">
        <f t="shared" si="24"/>
        <v>n/a</v>
      </c>
      <c r="AA28" s="8"/>
      <c r="AB28" s="33">
        <f>+'PL-tc'!$N28*'pc-dist'!$G$55</f>
        <v>0</v>
      </c>
      <c r="AC28" s="33">
        <f>+'PL-tc'!$O28*'pc-dist'!$P$3</f>
        <v>0</v>
      </c>
      <c r="AD28" s="33">
        <f>+'PL-tc'!$P28*'pc-dist'!$G$68</f>
        <v>0</v>
      </c>
      <c r="AE28" s="34" t="str">
        <f t="shared" si="25"/>
        <v>n/a</v>
      </c>
      <c r="AF28" s="34" t="str">
        <f t="shared" si="26"/>
        <v>n/a</v>
      </c>
      <c r="AG28" s="8"/>
      <c r="AH28" s="33">
        <f t="shared" si="12"/>
        <v>0</v>
      </c>
      <c r="AI28" s="33">
        <f t="shared" si="13"/>
        <v>0</v>
      </c>
      <c r="AJ28" s="33">
        <f t="shared" si="14"/>
        <v>0</v>
      </c>
      <c r="AK28" s="34" t="str">
        <f t="shared" si="15"/>
        <v>n/a</v>
      </c>
      <c r="AL28" s="34" t="str">
        <f t="shared" si="16"/>
        <v>n/a</v>
      </c>
      <c r="AM28" s="8"/>
    </row>
    <row r="29" spans="1:39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+'PL-tc'!$N29*'pc-dist'!$C$55</f>
        <v>0</v>
      </c>
      <c r="E29" s="33">
        <f>+'PL-tc'!$O29*'pc-dist'!$L$3</f>
        <v>0</v>
      </c>
      <c r="F29" s="33">
        <f>+'PL-tc'!$P29*'pc-dist'!$C$68</f>
        <v>0</v>
      </c>
      <c r="G29" s="34" t="str">
        <f t="shared" si="17"/>
        <v>n/a</v>
      </c>
      <c r="H29" s="34" t="str">
        <f t="shared" si="18"/>
        <v>n/a</v>
      </c>
      <c r="I29" s="8"/>
      <c r="J29" s="33">
        <f>+'PL-tc'!$N29*'pc-dist'!$D$55</f>
        <v>0</v>
      </c>
      <c r="K29" s="33">
        <f>+'PL-tc'!$O29*'pc-dist'!$M$3</f>
        <v>0</v>
      </c>
      <c r="L29" s="33">
        <f>+'PL-tc'!$P29*'pc-dist'!$D$68</f>
        <v>0</v>
      </c>
      <c r="M29" s="34" t="str">
        <f t="shared" si="19"/>
        <v>n/a</v>
      </c>
      <c r="N29" s="34" t="str">
        <f t="shared" si="20"/>
        <v>n/a</v>
      </c>
      <c r="O29" s="8"/>
      <c r="P29" s="33">
        <f>+'PL-tc'!$N29*'pc-dist'!$E$55</f>
        <v>0</v>
      </c>
      <c r="Q29" s="33">
        <f>+'PL-tc'!$O29*'pc-dist'!$N$3</f>
        <v>0</v>
      </c>
      <c r="R29" s="33">
        <f>+'PL-tc'!$P29*'pc-dist'!$E$68</f>
        <v>0</v>
      </c>
      <c r="S29" s="34" t="str">
        <f t="shared" si="21"/>
        <v>n/a</v>
      </c>
      <c r="T29" s="34" t="str">
        <f t="shared" si="22"/>
        <v>n/a</v>
      </c>
      <c r="U29" s="8"/>
      <c r="V29" s="33">
        <f>+'PL-tc'!$N29*'pc-dist'!$F$55</f>
        <v>0</v>
      </c>
      <c r="W29" s="33">
        <f>+'PL-tc'!$O29*'pc-dist'!$O$3</f>
        <v>0</v>
      </c>
      <c r="X29" s="33">
        <f>+'PL-tc'!$P29*'pc-dist'!$F$68</f>
        <v>0</v>
      </c>
      <c r="Y29" s="34" t="str">
        <f t="shared" si="23"/>
        <v>n/a</v>
      </c>
      <c r="Z29" s="34" t="str">
        <f t="shared" si="24"/>
        <v>n/a</v>
      </c>
      <c r="AA29" s="8"/>
      <c r="AB29" s="33">
        <f>+'PL-tc'!$N29*'pc-dist'!$G$55</f>
        <v>0</v>
      </c>
      <c r="AC29" s="33">
        <f>+'PL-tc'!$O29*'pc-dist'!$P$3</f>
        <v>0</v>
      </c>
      <c r="AD29" s="33">
        <f>+'PL-tc'!$P29*'pc-dist'!$G$68</f>
        <v>0</v>
      </c>
      <c r="AE29" s="34" t="str">
        <f t="shared" si="25"/>
        <v>n/a</v>
      </c>
      <c r="AF29" s="34" t="str">
        <f t="shared" si="26"/>
        <v>n/a</v>
      </c>
      <c r="AG29" s="8"/>
      <c r="AH29" s="33">
        <f t="shared" si="12"/>
        <v>0</v>
      </c>
      <c r="AI29" s="33">
        <f t="shared" si="13"/>
        <v>0</v>
      </c>
      <c r="AJ29" s="33">
        <f t="shared" si="14"/>
        <v>0</v>
      </c>
      <c r="AK29" s="34" t="str">
        <f t="shared" si="15"/>
        <v>n/a</v>
      </c>
      <c r="AL29" s="34" t="str">
        <f t="shared" si="16"/>
        <v>n/a</v>
      </c>
      <c r="AM29" s="8"/>
    </row>
    <row r="30" spans="1:39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+'PL-tc'!$N30*'pc-dist'!$C$55</f>
        <v>0</v>
      </c>
      <c r="E30" s="33">
        <f>+'PL-tc'!$O30*'pc-dist'!$L$3</f>
        <v>0</v>
      </c>
      <c r="F30" s="33">
        <f>+'PL-tc'!$P30*'pc-dist'!$C$68</f>
        <v>0</v>
      </c>
      <c r="G30" s="34" t="str">
        <f t="shared" si="17"/>
        <v>n/a</v>
      </c>
      <c r="H30" s="34" t="str">
        <f t="shared" si="18"/>
        <v>n/a</v>
      </c>
      <c r="I30" s="8"/>
      <c r="J30" s="33">
        <f>+'PL-tc'!$N30*'pc-dist'!$D$55</f>
        <v>0</v>
      </c>
      <c r="K30" s="33">
        <f>+'PL-tc'!$O30*'pc-dist'!$M$3</f>
        <v>0</v>
      </c>
      <c r="L30" s="33">
        <f>+'PL-tc'!$P30*'pc-dist'!$D$68</f>
        <v>0</v>
      </c>
      <c r="M30" s="34" t="str">
        <f t="shared" si="19"/>
        <v>n/a</v>
      </c>
      <c r="N30" s="34" t="str">
        <f t="shared" si="20"/>
        <v>n/a</v>
      </c>
      <c r="O30" s="8"/>
      <c r="P30" s="33">
        <f>+'PL-tc'!$N30*'pc-dist'!$E$55</f>
        <v>0</v>
      </c>
      <c r="Q30" s="33">
        <f>+'PL-tc'!$O30*'pc-dist'!$N$3</f>
        <v>0</v>
      </c>
      <c r="R30" s="33">
        <f>+'PL-tc'!$P30*'pc-dist'!$E$68</f>
        <v>0</v>
      </c>
      <c r="S30" s="34" t="str">
        <f t="shared" si="21"/>
        <v>n/a</v>
      </c>
      <c r="T30" s="34" t="str">
        <f t="shared" si="22"/>
        <v>n/a</v>
      </c>
      <c r="U30" s="8"/>
      <c r="V30" s="33">
        <f>+'PL-tc'!$N30*'pc-dist'!$F$55</f>
        <v>0</v>
      </c>
      <c r="W30" s="33">
        <f>+'PL-tc'!$O30*'pc-dist'!$O$3</f>
        <v>0</v>
      </c>
      <c r="X30" s="33">
        <f>+'PL-tc'!$P30*'pc-dist'!$F$68</f>
        <v>0</v>
      </c>
      <c r="Y30" s="34" t="str">
        <f t="shared" si="23"/>
        <v>n/a</v>
      </c>
      <c r="Z30" s="34" t="str">
        <f t="shared" si="24"/>
        <v>n/a</v>
      </c>
      <c r="AA30" s="8"/>
      <c r="AB30" s="33">
        <f>+'PL-tc'!$N30*'pc-dist'!$G$55</f>
        <v>0</v>
      </c>
      <c r="AC30" s="33">
        <f>+'PL-tc'!$O30*'pc-dist'!$P$3</f>
        <v>0</v>
      </c>
      <c r="AD30" s="33">
        <f>+'PL-tc'!$P30*'pc-dist'!$G$68</f>
        <v>0</v>
      </c>
      <c r="AE30" s="34" t="str">
        <f t="shared" si="25"/>
        <v>n/a</v>
      </c>
      <c r="AF30" s="34" t="str">
        <f t="shared" si="26"/>
        <v>n/a</v>
      </c>
      <c r="AG30" s="8"/>
      <c r="AH30" s="33">
        <f t="shared" si="12"/>
        <v>0</v>
      </c>
      <c r="AI30" s="33">
        <f t="shared" si="13"/>
        <v>0</v>
      </c>
      <c r="AJ30" s="33">
        <f t="shared" si="14"/>
        <v>0</v>
      </c>
      <c r="AK30" s="34" t="str">
        <f t="shared" si="15"/>
        <v>n/a</v>
      </c>
      <c r="AL30" s="34" t="str">
        <f t="shared" si="16"/>
        <v>n/a</v>
      </c>
      <c r="AM30" s="8"/>
    </row>
    <row r="31" spans="1:39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+'PL-tc'!$N31*'pc-dist'!$C$55</f>
        <v>0</v>
      </c>
      <c r="E31" s="33">
        <f>+'PL-tc'!$O31*'pc-dist'!$L$3</f>
        <v>0</v>
      </c>
      <c r="F31" s="33">
        <f>+'PL-tc'!$P31*'pc-dist'!$C$68</f>
        <v>0</v>
      </c>
      <c r="G31" s="34" t="str">
        <f t="shared" si="17"/>
        <v>n/a</v>
      </c>
      <c r="H31" s="34" t="str">
        <f t="shared" si="18"/>
        <v>n/a</v>
      </c>
      <c r="I31" s="8"/>
      <c r="J31" s="33">
        <f>+'PL-tc'!$N31*'pc-dist'!$D$55</f>
        <v>0</v>
      </c>
      <c r="K31" s="33">
        <f>+'PL-tc'!$O31*'pc-dist'!$M$3</f>
        <v>0</v>
      </c>
      <c r="L31" s="33">
        <f>+'PL-tc'!$P31*'pc-dist'!$D$68</f>
        <v>0</v>
      </c>
      <c r="M31" s="34" t="str">
        <f t="shared" si="19"/>
        <v>n/a</v>
      </c>
      <c r="N31" s="34" t="str">
        <f t="shared" si="20"/>
        <v>n/a</v>
      </c>
      <c r="O31" s="8"/>
      <c r="P31" s="33">
        <f>+'PL-tc'!$N31*'pc-dist'!$E$55</f>
        <v>0</v>
      </c>
      <c r="Q31" s="33">
        <f>+'PL-tc'!$O31*'pc-dist'!$N$3</f>
        <v>0</v>
      </c>
      <c r="R31" s="33">
        <f>+'PL-tc'!$P31*'pc-dist'!$E$68</f>
        <v>0</v>
      </c>
      <c r="S31" s="34" t="str">
        <f t="shared" si="21"/>
        <v>n/a</v>
      </c>
      <c r="T31" s="34" t="str">
        <f t="shared" si="22"/>
        <v>n/a</v>
      </c>
      <c r="U31" s="8"/>
      <c r="V31" s="33">
        <f>+'PL-tc'!$N31*'pc-dist'!$F$55</f>
        <v>0</v>
      </c>
      <c r="W31" s="33">
        <f>+'PL-tc'!$O31*'pc-dist'!$O$3</f>
        <v>0</v>
      </c>
      <c r="X31" s="33">
        <f>+'PL-tc'!$P31*'pc-dist'!$F$68</f>
        <v>0</v>
      </c>
      <c r="Y31" s="34" t="str">
        <f t="shared" si="23"/>
        <v>n/a</v>
      </c>
      <c r="Z31" s="34" t="str">
        <f t="shared" si="24"/>
        <v>n/a</v>
      </c>
      <c r="AA31" s="8"/>
      <c r="AB31" s="33">
        <f>+'PL-tc'!$N31*'pc-dist'!$G$55</f>
        <v>0</v>
      </c>
      <c r="AC31" s="33">
        <f>+'PL-tc'!$O31*'pc-dist'!$P$3</f>
        <v>0</v>
      </c>
      <c r="AD31" s="33">
        <f>+'PL-tc'!$P31*'pc-dist'!$G$68</f>
        <v>0</v>
      </c>
      <c r="AE31" s="34" t="str">
        <f t="shared" si="25"/>
        <v>n/a</v>
      </c>
      <c r="AF31" s="34" t="str">
        <f t="shared" si="26"/>
        <v>n/a</v>
      </c>
      <c r="AG31" s="8"/>
      <c r="AH31" s="33">
        <f t="shared" si="12"/>
        <v>0</v>
      </c>
      <c r="AI31" s="33">
        <f t="shared" si="13"/>
        <v>0</v>
      </c>
      <c r="AJ31" s="33">
        <f t="shared" si="14"/>
        <v>0</v>
      </c>
      <c r="AK31" s="34" t="str">
        <f t="shared" si="15"/>
        <v>n/a</v>
      </c>
      <c r="AL31" s="34" t="str">
        <f t="shared" si="16"/>
        <v>n/a</v>
      </c>
      <c r="AM31" s="8"/>
    </row>
    <row r="32" spans="1:39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+'PL-tc'!$N32*'pc-dist'!$C$55</f>
        <v>0</v>
      </c>
      <c r="E32" s="33">
        <f>+'PL-tc'!$O32*'pc-dist'!$L$3</f>
        <v>0</v>
      </c>
      <c r="F32" s="33">
        <f>+'PL-tc'!$P32*'pc-dist'!$C$68</f>
        <v>0</v>
      </c>
      <c r="G32" s="34" t="str">
        <f t="shared" si="17"/>
        <v>n/a</v>
      </c>
      <c r="H32" s="34" t="str">
        <f t="shared" si="18"/>
        <v>n/a</v>
      </c>
      <c r="I32" s="8"/>
      <c r="J32" s="33">
        <f>+'PL-tc'!$N32*'pc-dist'!$D$55</f>
        <v>0</v>
      </c>
      <c r="K32" s="33">
        <f>+'PL-tc'!$O32*'pc-dist'!$M$3</f>
        <v>0</v>
      </c>
      <c r="L32" s="33">
        <f>+'PL-tc'!$P32*'pc-dist'!$D$68</f>
        <v>0</v>
      </c>
      <c r="M32" s="34" t="str">
        <f t="shared" si="19"/>
        <v>n/a</v>
      </c>
      <c r="N32" s="34" t="str">
        <f t="shared" si="20"/>
        <v>n/a</v>
      </c>
      <c r="O32" s="8"/>
      <c r="P32" s="33">
        <f>+'PL-tc'!$N32*'pc-dist'!$E$55</f>
        <v>0</v>
      </c>
      <c r="Q32" s="33">
        <f>+'PL-tc'!$O32*'pc-dist'!$N$3</f>
        <v>0</v>
      </c>
      <c r="R32" s="33">
        <f>+'PL-tc'!$P32*'pc-dist'!$E$68</f>
        <v>0</v>
      </c>
      <c r="S32" s="34" t="str">
        <f t="shared" si="21"/>
        <v>n/a</v>
      </c>
      <c r="T32" s="34" t="str">
        <f t="shared" si="22"/>
        <v>n/a</v>
      </c>
      <c r="U32" s="8"/>
      <c r="V32" s="33">
        <f>+'PL-tc'!$N32*'pc-dist'!$F$55</f>
        <v>0</v>
      </c>
      <c r="W32" s="33">
        <f>+'PL-tc'!$O32*'pc-dist'!$O$3</f>
        <v>0</v>
      </c>
      <c r="X32" s="33">
        <f>+'PL-tc'!$P32*'pc-dist'!$F$68</f>
        <v>0</v>
      </c>
      <c r="Y32" s="34" t="str">
        <f t="shared" si="23"/>
        <v>n/a</v>
      </c>
      <c r="Z32" s="34" t="str">
        <f t="shared" si="24"/>
        <v>n/a</v>
      </c>
      <c r="AA32" s="8"/>
      <c r="AB32" s="33">
        <f>+'PL-tc'!$N32*'pc-dist'!$G$55</f>
        <v>0</v>
      </c>
      <c r="AC32" s="33">
        <f>+'PL-tc'!$O32*'pc-dist'!$P$3</f>
        <v>0</v>
      </c>
      <c r="AD32" s="33">
        <f>+'PL-tc'!$P32*'pc-dist'!$G$68</f>
        <v>0</v>
      </c>
      <c r="AE32" s="34" t="str">
        <f t="shared" si="25"/>
        <v>n/a</v>
      </c>
      <c r="AF32" s="34" t="str">
        <f t="shared" si="26"/>
        <v>n/a</v>
      </c>
      <c r="AG32" s="8"/>
      <c r="AH32" s="33">
        <f t="shared" si="12"/>
        <v>0</v>
      </c>
      <c r="AI32" s="33">
        <f t="shared" si="13"/>
        <v>0</v>
      </c>
      <c r="AJ32" s="33">
        <f t="shared" si="14"/>
        <v>0</v>
      </c>
      <c r="AK32" s="34" t="str">
        <f t="shared" si="15"/>
        <v>n/a</v>
      </c>
      <c r="AL32" s="34" t="str">
        <f t="shared" si="16"/>
        <v>n/a</v>
      </c>
      <c r="AM32" s="8"/>
    </row>
    <row r="33" spans="1:39" hidden="1" outlineLevel="1" x14ac:dyDescent="0.2">
      <c r="A33" s="49">
        <v>8200</v>
      </c>
      <c r="B33" s="13" t="str">
        <f>+masterfile!D1238</f>
        <v>8200 Erlöse</v>
      </c>
      <c r="C33" s="8"/>
      <c r="D33" s="33">
        <f>+'PL-tc'!$N33*'pc-dist'!$C$55</f>
        <v>0</v>
      </c>
      <c r="E33" s="33">
        <f>+'PL-tc'!$O33*'pc-dist'!$L$3</f>
        <v>0</v>
      </c>
      <c r="F33" s="33">
        <f>+'PL-tc'!$P33*'pc-dist'!$C$68</f>
        <v>0</v>
      </c>
      <c r="G33" s="34" t="str">
        <f t="shared" si="17"/>
        <v>n/a</v>
      </c>
      <c r="H33" s="34" t="str">
        <f t="shared" si="18"/>
        <v>n/a</v>
      </c>
      <c r="I33" s="8"/>
      <c r="J33" s="33">
        <f>+'PL-tc'!$N33*'pc-dist'!$D$55</f>
        <v>0</v>
      </c>
      <c r="K33" s="33">
        <f>+'PL-tc'!$O33*'pc-dist'!$M$3</f>
        <v>0</v>
      </c>
      <c r="L33" s="33">
        <f>+'PL-tc'!$P33*'pc-dist'!$D$68</f>
        <v>0</v>
      </c>
      <c r="M33" s="34" t="str">
        <f t="shared" si="19"/>
        <v>n/a</v>
      </c>
      <c r="N33" s="34" t="str">
        <f t="shared" si="20"/>
        <v>n/a</v>
      </c>
      <c r="O33" s="8"/>
      <c r="P33" s="33">
        <f>+'PL-tc'!$N33*'pc-dist'!$E$55</f>
        <v>0</v>
      </c>
      <c r="Q33" s="33">
        <f>+'PL-tc'!$O33*'pc-dist'!$N$3</f>
        <v>0</v>
      </c>
      <c r="R33" s="33">
        <f>+'PL-tc'!$P33*'pc-dist'!$E$68</f>
        <v>0</v>
      </c>
      <c r="S33" s="34" t="str">
        <f t="shared" si="21"/>
        <v>n/a</v>
      </c>
      <c r="T33" s="34" t="str">
        <f t="shared" si="22"/>
        <v>n/a</v>
      </c>
      <c r="U33" s="8"/>
      <c r="V33" s="33">
        <f>+'PL-tc'!$N33*'pc-dist'!$F$55</f>
        <v>0</v>
      </c>
      <c r="W33" s="33">
        <f>+'PL-tc'!$O33*'pc-dist'!$O$3</f>
        <v>0</v>
      </c>
      <c r="X33" s="33">
        <f>+'PL-tc'!$P33*'pc-dist'!$F$68</f>
        <v>0</v>
      </c>
      <c r="Y33" s="34" t="str">
        <f t="shared" si="23"/>
        <v>n/a</v>
      </c>
      <c r="Z33" s="34" t="str">
        <f t="shared" si="24"/>
        <v>n/a</v>
      </c>
      <c r="AA33" s="8"/>
      <c r="AB33" s="33">
        <f>+'PL-tc'!$N33*'pc-dist'!$G$55</f>
        <v>0</v>
      </c>
      <c r="AC33" s="33">
        <f>+'PL-tc'!$O33*'pc-dist'!$P$3</f>
        <v>0</v>
      </c>
      <c r="AD33" s="33">
        <f>+'PL-tc'!$P33*'pc-dist'!$G$68</f>
        <v>0</v>
      </c>
      <c r="AE33" s="34" t="str">
        <f t="shared" si="25"/>
        <v>n/a</v>
      </c>
      <c r="AF33" s="34" t="str">
        <f t="shared" si="26"/>
        <v>n/a</v>
      </c>
      <c r="AG33" s="8"/>
      <c r="AH33" s="33">
        <f t="shared" si="12"/>
        <v>0</v>
      </c>
      <c r="AI33" s="33">
        <f t="shared" si="13"/>
        <v>0</v>
      </c>
      <c r="AJ33" s="33">
        <f t="shared" si="14"/>
        <v>0</v>
      </c>
      <c r="AK33" s="34" t="str">
        <f t="shared" si="15"/>
        <v>n/a</v>
      </c>
      <c r="AL33" s="34" t="str">
        <f t="shared" si="16"/>
        <v>n/a</v>
      </c>
      <c r="AM33" s="8"/>
    </row>
    <row r="34" spans="1:39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+'PL-tc'!$N34*'pc-dist'!$C$55</f>
        <v>0</v>
      </c>
      <c r="E34" s="33">
        <f>+'PL-tc'!$O34*'pc-dist'!$L$3</f>
        <v>0</v>
      </c>
      <c r="F34" s="33">
        <f>+'PL-tc'!$P34*'pc-dist'!$C$68</f>
        <v>0</v>
      </c>
      <c r="G34" s="34" t="str">
        <f t="shared" si="17"/>
        <v>n/a</v>
      </c>
      <c r="H34" s="34" t="str">
        <f t="shared" si="18"/>
        <v>n/a</v>
      </c>
      <c r="I34" s="8"/>
      <c r="J34" s="33">
        <f>+'PL-tc'!$N34*'pc-dist'!$D$55</f>
        <v>0</v>
      </c>
      <c r="K34" s="33">
        <f>+'PL-tc'!$O34*'pc-dist'!$M$3</f>
        <v>0</v>
      </c>
      <c r="L34" s="33">
        <f>+'PL-tc'!$P34*'pc-dist'!$D$68</f>
        <v>0</v>
      </c>
      <c r="M34" s="34" t="str">
        <f t="shared" si="19"/>
        <v>n/a</v>
      </c>
      <c r="N34" s="34" t="str">
        <f t="shared" si="20"/>
        <v>n/a</v>
      </c>
      <c r="O34" s="8"/>
      <c r="P34" s="33">
        <f>+'PL-tc'!$N34*'pc-dist'!$E$55</f>
        <v>0</v>
      </c>
      <c r="Q34" s="33">
        <f>+'PL-tc'!$O34*'pc-dist'!$N$3</f>
        <v>0</v>
      </c>
      <c r="R34" s="33">
        <f>+'PL-tc'!$P34*'pc-dist'!$E$68</f>
        <v>0</v>
      </c>
      <c r="S34" s="34" t="str">
        <f t="shared" si="21"/>
        <v>n/a</v>
      </c>
      <c r="T34" s="34" t="str">
        <f t="shared" si="22"/>
        <v>n/a</v>
      </c>
      <c r="U34" s="8"/>
      <c r="V34" s="33">
        <f>+'PL-tc'!$N34*'pc-dist'!$F$55</f>
        <v>0</v>
      </c>
      <c r="W34" s="33">
        <f>+'PL-tc'!$O34*'pc-dist'!$O$3</f>
        <v>0</v>
      </c>
      <c r="X34" s="33">
        <f>+'PL-tc'!$P34*'pc-dist'!$F$68</f>
        <v>0</v>
      </c>
      <c r="Y34" s="34" t="str">
        <f t="shared" si="23"/>
        <v>n/a</v>
      </c>
      <c r="Z34" s="34" t="str">
        <f t="shared" si="24"/>
        <v>n/a</v>
      </c>
      <c r="AA34" s="8"/>
      <c r="AB34" s="33">
        <f>+'PL-tc'!$N34*'pc-dist'!$G$55</f>
        <v>0</v>
      </c>
      <c r="AC34" s="33">
        <f>+'PL-tc'!$O34*'pc-dist'!$P$3</f>
        <v>0</v>
      </c>
      <c r="AD34" s="33">
        <f>+'PL-tc'!$P34*'pc-dist'!$G$68</f>
        <v>0</v>
      </c>
      <c r="AE34" s="34" t="str">
        <f t="shared" si="25"/>
        <v>n/a</v>
      </c>
      <c r="AF34" s="34" t="str">
        <f t="shared" si="26"/>
        <v>n/a</v>
      </c>
      <c r="AG34" s="8"/>
      <c r="AH34" s="33">
        <f t="shared" si="12"/>
        <v>0</v>
      </c>
      <c r="AI34" s="33">
        <f t="shared" si="13"/>
        <v>0</v>
      </c>
      <c r="AJ34" s="33">
        <f t="shared" si="14"/>
        <v>0</v>
      </c>
      <c r="AK34" s="34" t="str">
        <f t="shared" si="15"/>
        <v>n/a</v>
      </c>
      <c r="AL34" s="34" t="str">
        <f t="shared" si="16"/>
        <v>n/a</v>
      </c>
      <c r="AM34" s="8"/>
    </row>
    <row r="35" spans="1:39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+'PL-tc'!$N35*'pc-dist'!$C$55</f>
        <v>0</v>
      </c>
      <c r="E35" s="33">
        <f>+'PL-tc'!$O35*'pc-dist'!$L$3</f>
        <v>0</v>
      </c>
      <c r="F35" s="33">
        <f>+'PL-tc'!$P35*'pc-dist'!$C$68</f>
        <v>0</v>
      </c>
      <c r="G35" s="34" t="str">
        <f t="shared" si="17"/>
        <v>n/a</v>
      </c>
      <c r="H35" s="34" t="str">
        <f t="shared" si="18"/>
        <v>n/a</v>
      </c>
      <c r="I35" s="8"/>
      <c r="J35" s="33">
        <f>+'PL-tc'!$N35*'pc-dist'!$D$55</f>
        <v>0</v>
      </c>
      <c r="K35" s="33">
        <f>+'PL-tc'!$O35*'pc-dist'!$M$3</f>
        <v>0</v>
      </c>
      <c r="L35" s="33">
        <f>+'PL-tc'!$P35*'pc-dist'!$D$68</f>
        <v>0</v>
      </c>
      <c r="M35" s="34" t="str">
        <f t="shared" si="19"/>
        <v>n/a</v>
      </c>
      <c r="N35" s="34" t="str">
        <f t="shared" si="20"/>
        <v>n/a</v>
      </c>
      <c r="O35" s="8"/>
      <c r="P35" s="33">
        <f>+'PL-tc'!$N35*'pc-dist'!$E$55</f>
        <v>0</v>
      </c>
      <c r="Q35" s="33">
        <f>+'PL-tc'!$O35*'pc-dist'!$N$3</f>
        <v>0</v>
      </c>
      <c r="R35" s="33">
        <f>+'PL-tc'!$P35*'pc-dist'!$E$68</f>
        <v>0</v>
      </c>
      <c r="S35" s="34" t="str">
        <f t="shared" si="21"/>
        <v>n/a</v>
      </c>
      <c r="T35" s="34" t="str">
        <f t="shared" si="22"/>
        <v>n/a</v>
      </c>
      <c r="U35" s="8"/>
      <c r="V35" s="33">
        <f>+'PL-tc'!$N35*'pc-dist'!$F$55</f>
        <v>0</v>
      </c>
      <c r="W35" s="33">
        <f>+'PL-tc'!$O35*'pc-dist'!$O$3</f>
        <v>0</v>
      </c>
      <c r="X35" s="33">
        <f>+'PL-tc'!$P35*'pc-dist'!$F$68</f>
        <v>0</v>
      </c>
      <c r="Y35" s="34" t="str">
        <f t="shared" si="23"/>
        <v>n/a</v>
      </c>
      <c r="Z35" s="34" t="str">
        <f t="shared" si="24"/>
        <v>n/a</v>
      </c>
      <c r="AA35" s="8"/>
      <c r="AB35" s="33">
        <f>+'PL-tc'!$N35*'pc-dist'!$G$55</f>
        <v>0</v>
      </c>
      <c r="AC35" s="33">
        <f>+'PL-tc'!$O35*'pc-dist'!$P$3</f>
        <v>0</v>
      </c>
      <c r="AD35" s="33">
        <f>+'PL-tc'!$P35*'pc-dist'!$G$68</f>
        <v>0</v>
      </c>
      <c r="AE35" s="34" t="str">
        <f t="shared" si="25"/>
        <v>n/a</v>
      </c>
      <c r="AF35" s="34" t="str">
        <f t="shared" si="26"/>
        <v>n/a</v>
      </c>
      <c r="AG35" s="8"/>
      <c r="AH35" s="33">
        <f t="shared" si="12"/>
        <v>0</v>
      </c>
      <c r="AI35" s="33">
        <f t="shared" si="13"/>
        <v>0</v>
      </c>
      <c r="AJ35" s="33">
        <f t="shared" si="14"/>
        <v>0</v>
      </c>
      <c r="AK35" s="34" t="str">
        <f t="shared" si="15"/>
        <v>n/a</v>
      </c>
      <c r="AL35" s="34" t="str">
        <f t="shared" si="16"/>
        <v>n/a</v>
      </c>
      <c r="AM35" s="8"/>
    </row>
    <row r="36" spans="1:39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+'PL-tc'!$N36*'pc-dist'!$C$55</f>
        <v>0</v>
      </c>
      <c r="E36" s="33">
        <f>+'PL-tc'!$O36*'pc-dist'!$L$3</f>
        <v>0</v>
      </c>
      <c r="F36" s="33">
        <f>+'PL-tc'!$P36*'pc-dist'!$C$68</f>
        <v>0</v>
      </c>
      <c r="G36" s="34" t="str">
        <f t="shared" si="17"/>
        <v>n/a</v>
      </c>
      <c r="H36" s="34" t="str">
        <f t="shared" si="18"/>
        <v>n/a</v>
      </c>
      <c r="I36" s="8"/>
      <c r="J36" s="33">
        <f>+'PL-tc'!$N36*'pc-dist'!$D$55</f>
        <v>0</v>
      </c>
      <c r="K36" s="33">
        <f>+'PL-tc'!$O36*'pc-dist'!$M$3</f>
        <v>0</v>
      </c>
      <c r="L36" s="33">
        <f>+'PL-tc'!$P36*'pc-dist'!$D$68</f>
        <v>0</v>
      </c>
      <c r="M36" s="34" t="str">
        <f t="shared" si="19"/>
        <v>n/a</v>
      </c>
      <c r="N36" s="34" t="str">
        <f t="shared" si="20"/>
        <v>n/a</v>
      </c>
      <c r="O36" s="8"/>
      <c r="P36" s="33">
        <f>+'PL-tc'!$N36*'pc-dist'!$E$55</f>
        <v>0</v>
      </c>
      <c r="Q36" s="33">
        <f>+'PL-tc'!$O36*'pc-dist'!$N$3</f>
        <v>0</v>
      </c>
      <c r="R36" s="33">
        <f>+'PL-tc'!$P36*'pc-dist'!$E$68</f>
        <v>0</v>
      </c>
      <c r="S36" s="34" t="str">
        <f t="shared" si="21"/>
        <v>n/a</v>
      </c>
      <c r="T36" s="34" t="str">
        <f t="shared" si="22"/>
        <v>n/a</v>
      </c>
      <c r="U36" s="8"/>
      <c r="V36" s="33">
        <f>+'PL-tc'!$N36*'pc-dist'!$F$55</f>
        <v>0</v>
      </c>
      <c r="W36" s="33">
        <f>+'PL-tc'!$O36*'pc-dist'!$O$3</f>
        <v>0</v>
      </c>
      <c r="X36" s="33">
        <f>+'PL-tc'!$P36*'pc-dist'!$F$68</f>
        <v>0</v>
      </c>
      <c r="Y36" s="34" t="str">
        <f t="shared" si="23"/>
        <v>n/a</v>
      </c>
      <c r="Z36" s="34" t="str">
        <f t="shared" si="24"/>
        <v>n/a</v>
      </c>
      <c r="AA36" s="8"/>
      <c r="AB36" s="33">
        <f>+'PL-tc'!$N36*'pc-dist'!$G$55</f>
        <v>0</v>
      </c>
      <c r="AC36" s="33">
        <f>+'PL-tc'!$O36*'pc-dist'!$P$3</f>
        <v>0</v>
      </c>
      <c r="AD36" s="33">
        <f>+'PL-tc'!$P36*'pc-dist'!$G$68</f>
        <v>0</v>
      </c>
      <c r="AE36" s="34" t="str">
        <f t="shared" si="25"/>
        <v>n/a</v>
      </c>
      <c r="AF36" s="34" t="str">
        <f t="shared" si="26"/>
        <v>n/a</v>
      </c>
      <c r="AG36" s="8"/>
      <c r="AH36" s="33">
        <f t="shared" si="12"/>
        <v>0</v>
      </c>
      <c r="AI36" s="33">
        <f t="shared" si="13"/>
        <v>0</v>
      </c>
      <c r="AJ36" s="33">
        <f t="shared" si="14"/>
        <v>0</v>
      </c>
      <c r="AK36" s="34" t="str">
        <f t="shared" si="15"/>
        <v>n/a</v>
      </c>
      <c r="AL36" s="34" t="str">
        <f t="shared" si="16"/>
        <v>n/a</v>
      </c>
      <c r="AM36" s="8"/>
    </row>
    <row r="37" spans="1:39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+'PL-tc'!$N37*'pc-dist'!$C$55</f>
        <v>0</v>
      </c>
      <c r="E37" s="33">
        <f>+'PL-tc'!$O37*'pc-dist'!$L$3</f>
        <v>0</v>
      </c>
      <c r="F37" s="33">
        <f>+'PL-tc'!$P37*'pc-dist'!$C$68</f>
        <v>0</v>
      </c>
      <c r="G37" s="34" t="str">
        <f t="shared" si="17"/>
        <v>n/a</v>
      </c>
      <c r="H37" s="34" t="str">
        <f t="shared" si="18"/>
        <v>n/a</v>
      </c>
      <c r="I37" s="8"/>
      <c r="J37" s="33">
        <f>+'PL-tc'!$N37*'pc-dist'!$D$55</f>
        <v>0</v>
      </c>
      <c r="K37" s="33">
        <f>+'PL-tc'!$O37*'pc-dist'!$M$3</f>
        <v>0</v>
      </c>
      <c r="L37" s="33">
        <f>+'PL-tc'!$P37*'pc-dist'!$D$68</f>
        <v>0</v>
      </c>
      <c r="M37" s="34" t="str">
        <f t="shared" si="19"/>
        <v>n/a</v>
      </c>
      <c r="N37" s="34" t="str">
        <f t="shared" si="20"/>
        <v>n/a</v>
      </c>
      <c r="O37" s="8"/>
      <c r="P37" s="33">
        <f>+'PL-tc'!$N37*'pc-dist'!$E$55</f>
        <v>0</v>
      </c>
      <c r="Q37" s="33">
        <f>+'PL-tc'!$O37*'pc-dist'!$N$3</f>
        <v>0</v>
      </c>
      <c r="R37" s="33">
        <f>+'PL-tc'!$P37*'pc-dist'!$E$68</f>
        <v>0</v>
      </c>
      <c r="S37" s="34" t="str">
        <f t="shared" si="21"/>
        <v>n/a</v>
      </c>
      <c r="T37" s="34" t="str">
        <f t="shared" si="22"/>
        <v>n/a</v>
      </c>
      <c r="U37" s="8"/>
      <c r="V37" s="33">
        <f>+'PL-tc'!$N37*'pc-dist'!$F$55</f>
        <v>0</v>
      </c>
      <c r="W37" s="33">
        <f>+'PL-tc'!$O37*'pc-dist'!$O$3</f>
        <v>0</v>
      </c>
      <c r="X37" s="33">
        <f>+'PL-tc'!$P37*'pc-dist'!$F$68</f>
        <v>0</v>
      </c>
      <c r="Y37" s="34" t="str">
        <f t="shared" si="23"/>
        <v>n/a</v>
      </c>
      <c r="Z37" s="34" t="str">
        <f t="shared" si="24"/>
        <v>n/a</v>
      </c>
      <c r="AA37" s="8"/>
      <c r="AB37" s="33">
        <f>+'PL-tc'!$N37*'pc-dist'!$G$55</f>
        <v>0</v>
      </c>
      <c r="AC37" s="33">
        <f>+'PL-tc'!$O37*'pc-dist'!$P$3</f>
        <v>0</v>
      </c>
      <c r="AD37" s="33">
        <f>+'PL-tc'!$P37*'pc-dist'!$G$68</f>
        <v>0</v>
      </c>
      <c r="AE37" s="34" t="str">
        <f t="shared" si="25"/>
        <v>n/a</v>
      </c>
      <c r="AF37" s="34" t="str">
        <f t="shared" si="26"/>
        <v>n/a</v>
      </c>
      <c r="AG37" s="8"/>
      <c r="AH37" s="33">
        <f t="shared" ref="AH37:AH68" si="27">AB37+V37+P37+J37+D37</f>
        <v>0</v>
      </c>
      <c r="AI37" s="33">
        <f t="shared" ref="AI37:AI68" si="28">AC37+W37+Q37+K37+E37</f>
        <v>0</v>
      </c>
      <c r="AJ37" s="33">
        <f t="shared" ref="AJ37:AJ68" si="29">AD37+X37+R37+L37+F37</f>
        <v>0</v>
      </c>
      <c r="AK37" s="34" t="str">
        <f t="shared" si="15"/>
        <v>n/a</v>
      </c>
      <c r="AL37" s="34" t="str">
        <f t="shared" si="16"/>
        <v>n/a</v>
      </c>
      <c r="AM37" s="8"/>
    </row>
    <row r="38" spans="1:39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+'PL-tc'!$N38*'pc-dist'!$C$55</f>
        <v>0</v>
      </c>
      <c r="E38" s="33">
        <f>+'PL-tc'!$O38*'pc-dist'!$L$3</f>
        <v>0</v>
      </c>
      <c r="F38" s="33">
        <f>+'PL-tc'!$P38*'pc-dist'!$C$68</f>
        <v>0</v>
      </c>
      <c r="G38" s="34" t="str">
        <f t="shared" si="17"/>
        <v>n/a</v>
      </c>
      <c r="H38" s="34" t="str">
        <f t="shared" si="18"/>
        <v>n/a</v>
      </c>
      <c r="I38" s="8"/>
      <c r="J38" s="33">
        <f>+'PL-tc'!$N38*'pc-dist'!$D$55</f>
        <v>0</v>
      </c>
      <c r="K38" s="33">
        <f>+'PL-tc'!$O38*'pc-dist'!$M$3</f>
        <v>0</v>
      </c>
      <c r="L38" s="33">
        <f>+'PL-tc'!$P38*'pc-dist'!$D$68</f>
        <v>0</v>
      </c>
      <c r="M38" s="34" t="str">
        <f t="shared" si="19"/>
        <v>n/a</v>
      </c>
      <c r="N38" s="34" t="str">
        <f t="shared" si="20"/>
        <v>n/a</v>
      </c>
      <c r="O38" s="8"/>
      <c r="P38" s="33">
        <f>+'PL-tc'!$N38*'pc-dist'!$E$55</f>
        <v>0</v>
      </c>
      <c r="Q38" s="33">
        <f>+'PL-tc'!$O38*'pc-dist'!$N$3</f>
        <v>0</v>
      </c>
      <c r="R38" s="33">
        <f>+'PL-tc'!$P38*'pc-dist'!$E$68</f>
        <v>0</v>
      </c>
      <c r="S38" s="34" t="str">
        <f t="shared" si="21"/>
        <v>n/a</v>
      </c>
      <c r="T38" s="34" t="str">
        <f t="shared" si="22"/>
        <v>n/a</v>
      </c>
      <c r="U38" s="8"/>
      <c r="V38" s="33">
        <f>+'PL-tc'!$N38*'pc-dist'!$F$55</f>
        <v>0</v>
      </c>
      <c r="W38" s="33">
        <f>+'PL-tc'!$O38*'pc-dist'!$O$3</f>
        <v>0</v>
      </c>
      <c r="X38" s="33">
        <f>+'PL-tc'!$P38*'pc-dist'!$F$68</f>
        <v>0</v>
      </c>
      <c r="Y38" s="34" t="str">
        <f t="shared" si="23"/>
        <v>n/a</v>
      </c>
      <c r="Z38" s="34" t="str">
        <f t="shared" si="24"/>
        <v>n/a</v>
      </c>
      <c r="AA38" s="8"/>
      <c r="AB38" s="33">
        <f>+'PL-tc'!$N38*'pc-dist'!$G$55</f>
        <v>0</v>
      </c>
      <c r="AC38" s="33">
        <f>+'PL-tc'!$O38*'pc-dist'!$P$3</f>
        <v>0</v>
      </c>
      <c r="AD38" s="33">
        <f>+'PL-tc'!$P38*'pc-dist'!$G$68</f>
        <v>0</v>
      </c>
      <c r="AE38" s="34" t="str">
        <f t="shared" si="25"/>
        <v>n/a</v>
      </c>
      <c r="AF38" s="34" t="str">
        <f t="shared" si="26"/>
        <v>n/a</v>
      </c>
      <c r="AG38" s="8"/>
      <c r="AH38" s="33">
        <f t="shared" si="27"/>
        <v>0</v>
      </c>
      <c r="AI38" s="33">
        <f t="shared" si="28"/>
        <v>0</v>
      </c>
      <c r="AJ38" s="33">
        <f t="shared" si="29"/>
        <v>0</v>
      </c>
      <c r="AK38" s="34" t="str">
        <f t="shared" si="15"/>
        <v>n/a</v>
      </c>
      <c r="AL38" s="34" t="str">
        <f t="shared" si="16"/>
        <v>n/a</v>
      </c>
      <c r="AM38" s="8"/>
    </row>
    <row r="39" spans="1:39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+'PL-tc'!$N39*'pc-dist'!$C$55</f>
        <v>0</v>
      </c>
      <c r="E39" s="33">
        <f>+'PL-tc'!$O39*'pc-dist'!$L$3</f>
        <v>0</v>
      </c>
      <c r="F39" s="33">
        <f>+'PL-tc'!$P39*'pc-dist'!$C$68</f>
        <v>0</v>
      </c>
      <c r="G39" s="34" t="str">
        <f t="shared" si="17"/>
        <v>n/a</v>
      </c>
      <c r="H39" s="34" t="str">
        <f t="shared" si="18"/>
        <v>n/a</v>
      </c>
      <c r="I39" s="8"/>
      <c r="J39" s="33">
        <f>+'PL-tc'!$N39*'pc-dist'!$D$55</f>
        <v>0</v>
      </c>
      <c r="K39" s="33">
        <f>+'PL-tc'!$O39*'pc-dist'!$M$3</f>
        <v>0</v>
      </c>
      <c r="L39" s="33">
        <f>+'PL-tc'!$P39*'pc-dist'!$D$68</f>
        <v>0</v>
      </c>
      <c r="M39" s="34" t="str">
        <f t="shared" si="19"/>
        <v>n/a</v>
      </c>
      <c r="N39" s="34" t="str">
        <f t="shared" si="20"/>
        <v>n/a</v>
      </c>
      <c r="O39" s="8"/>
      <c r="P39" s="33">
        <f>+'PL-tc'!$N39*'pc-dist'!$E$55</f>
        <v>0</v>
      </c>
      <c r="Q39" s="33">
        <f>+'PL-tc'!$O39*'pc-dist'!$N$3</f>
        <v>0</v>
      </c>
      <c r="R39" s="33">
        <f>+'PL-tc'!$P39*'pc-dist'!$E$68</f>
        <v>0</v>
      </c>
      <c r="S39" s="34" t="str">
        <f t="shared" si="21"/>
        <v>n/a</v>
      </c>
      <c r="T39" s="34" t="str">
        <f t="shared" si="22"/>
        <v>n/a</v>
      </c>
      <c r="U39" s="8"/>
      <c r="V39" s="33">
        <f>+'PL-tc'!$N39*'pc-dist'!$F$55</f>
        <v>0</v>
      </c>
      <c r="W39" s="33">
        <f>+'PL-tc'!$O39*'pc-dist'!$O$3</f>
        <v>0</v>
      </c>
      <c r="X39" s="33">
        <f>+'PL-tc'!$P39*'pc-dist'!$F$68</f>
        <v>0</v>
      </c>
      <c r="Y39" s="34" t="str">
        <f t="shared" si="23"/>
        <v>n/a</v>
      </c>
      <c r="Z39" s="34" t="str">
        <f t="shared" si="24"/>
        <v>n/a</v>
      </c>
      <c r="AA39" s="8"/>
      <c r="AB39" s="33">
        <f>+'PL-tc'!$N39*'pc-dist'!$G$55</f>
        <v>0</v>
      </c>
      <c r="AC39" s="33">
        <f>+'PL-tc'!$O39*'pc-dist'!$P$3</f>
        <v>0</v>
      </c>
      <c r="AD39" s="33">
        <f>+'PL-tc'!$P39*'pc-dist'!$G$68</f>
        <v>0</v>
      </c>
      <c r="AE39" s="34" t="str">
        <f t="shared" si="25"/>
        <v>n/a</v>
      </c>
      <c r="AF39" s="34" t="str">
        <f t="shared" si="26"/>
        <v>n/a</v>
      </c>
      <c r="AG39" s="8"/>
      <c r="AH39" s="33">
        <f t="shared" si="27"/>
        <v>0</v>
      </c>
      <c r="AI39" s="33">
        <f t="shared" si="28"/>
        <v>0</v>
      </c>
      <c r="AJ39" s="33">
        <f t="shared" si="29"/>
        <v>0</v>
      </c>
      <c r="AK39" s="34" t="str">
        <f t="shared" si="15"/>
        <v>n/a</v>
      </c>
      <c r="AL39" s="34" t="str">
        <f t="shared" si="16"/>
        <v>n/a</v>
      </c>
      <c r="AM39" s="8"/>
    </row>
    <row r="40" spans="1:39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+'PL-tc'!$N40*'pc-dist'!$C$55</f>
        <v>0</v>
      </c>
      <c r="E40" s="33">
        <f>+'PL-tc'!$O40*'pc-dist'!$L$3</f>
        <v>0</v>
      </c>
      <c r="F40" s="33">
        <f>+'PL-tc'!$P40*'pc-dist'!$C$68</f>
        <v>0</v>
      </c>
      <c r="G40" s="34" t="str">
        <f t="shared" si="17"/>
        <v>n/a</v>
      </c>
      <c r="H40" s="34" t="str">
        <f t="shared" si="18"/>
        <v>n/a</v>
      </c>
      <c r="I40" s="8"/>
      <c r="J40" s="33">
        <f>+'PL-tc'!$N40*'pc-dist'!$D$55</f>
        <v>0</v>
      </c>
      <c r="K40" s="33">
        <f>+'PL-tc'!$O40*'pc-dist'!$M$3</f>
        <v>0</v>
      </c>
      <c r="L40" s="33">
        <f>+'PL-tc'!$P40*'pc-dist'!$D$68</f>
        <v>0</v>
      </c>
      <c r="M40" s="34" t="str">
        <f t="shared" si="19"/>
        <v>n/a</v>
      </c>
      <c r="N40" s="34" t="str">
        <f t="shared" si="20"/>
        <v>n/a</v>
      </c>
      <c r="O40" s="8"/>
      <c r="P40" s="33">
        <f>+'PL-tc'!$N40*'pc-dist'!$E$55</f>
        <v>0</v>
      </c>
      <c r="Q40" s="33">
        <f>+'PL-tc'!$O40*'pc-dist'!$N$3</f>
        <v>0</v>
      </c>
      <c r="R40" s="33">
        <f>+'PL-tc'!$P40*'pc-dist'!$E$68</f>
        <v>0</v>
      </c>
      <c r="S40" s="34" t="str">
        <f t="shared" si="21"/>
        <v>n/a</v>
      </c>
      <c r="T40" s="34" t="str">
        <f t="shared" si="22"/>
        <v>n/a</v>
      </c>
      <c r="U40" s="8"/>
      <c r="V40" s="33">
        <f>+'PL-tc'!$N40*'pc-dist'!$F$55</f>
        <v>0</v>
      </c>
      <c r="W40" s="33">
        <f>+'PL-tc'!$O40*'pc-dist'!$O$3</f>
        <v>0</v>
      </c>
      <c r="X40" s="33">
        <f>+'PL-tc'!$P40*'pc-dist'!$F$68</f>
        <v>0</v>
      </c>
      <c r="Y40" s="34" t="str">
        <f t="shared" si="23"/>
        <v>n/a</v>
      </c>
      <c r="Z40" s="34" t="str">
        <f t="shared" si="24"/>
        <v>n/a</v>
      </c>
      <c r="AA40" s="8"/>
      <c r="AB40" s="33">
        <f>+'PL-tc'!$N40*'pc-dist'!$G$55</f>
        <v>0</v>
      </c>
      <c r="AC40" s="33">
        <f>+'PL-tc'!$O40*'pc-dist'!$P$3</f>
        <v>0</v>
      </c>
      <c r="AD40" s="33">
        <f>+'PL-tc'!$P40*'pc-dist'!$G$68</f>
        <v>0</v>
      </c>
      <c r="AE40" s="34" t="str">
        <f t="shared" si="25"/>
        <v>n/a</v>
      </c>
      <c r="AF40" s="34" t="str">
        <f t="shared" si="26"/>
        <v>n/a</v>
      </c>
      <c r="AG40" s="8"/>
      <c r="AH40" s="33">
        <f t="shared" si="27"/>
        <v>0</v>
      </c>
      <c r="AI40" s="33">
        <f t="shared" si="28"/>
        <v>0</v>
      </c>
      <c r="AJ40" s="33">
        <f t="shared" si="29"/>
        <v>0</v>
      </c>
      <c r="AK40" s="34" t="str">
        <f t="shared" si="15"/>
        <v>n/a</v>
      </c>
      <c r="AL40" s="34" t="str">
        <f t="shared" si="16"/>
        <v>n/a</v>
      </c>
      <c r="AM40" s="8"/>
    </row>
    <row r="41" spans="1:39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+'PL-tc'!$N41*'pc-dist'!$C$55</f>
        <v>0</v>
      </c>
      <c r="E41" s="33">
        <f>+'PL-tc'!$O41*'pc-dist'!$L$3</f>
        <v>0</v>
      </c>
      <c r="F41" s="33">
        <f>+'PL-tc'!$P41*'pc-dist'!$C$68</f>
        <v>0</v>
      </c>
      <c r="G41" s="34" t="str">
        <f t="shared" si="17"/>
        <v>n/a</v>
      </c>
      <c r="H41" s="34" t="str">
        <f t="shared" si="18"/>
        <v>n/a</v>
      </c>
      <c r="I41" s="8"/>
      <c r="J41" s="33">
        <f>+'PL-tc'!$N41*'pc-dist'!$D$55</f>
        <v>0</v>
      </c>
      <c r="K41" s="33">
        <f>+'PL-tc'!$O41*'pc-dist'!$M$3</f>
        <v>0</v>
      </c>
      <c r="L41" s="33">
        <f>+'PL-tc'!$P41*'pc-dist'!$D$68</f>
        <v>0</v>
      </c>
      <c r="M41" s="34" t="str">
        <f t="shared" si="19"/>
        <v>n/a</v>
      </c>
      <c r="N41" s="34" t="str">
        <f t="shared" si="20"/>
        <v>n/a</v>
      </c>
      <c r="O41" s="8"/>
      <c r="P41" s="33">
        <f>+'PL-tc'!$N41*'pc-dist'!$E$55</f>
        <v>0</v>
      </c>
      <c r="Q41" s="33">
        <f>+'PL-tc'!$O41*'pc-dist'!$N$3</f>
        <v>0</v>
      </c>
      <c r="R41" s="33">
        <f>+'PL-tc'!$P41*'pc-dist'!$E$68</f>
        <v>0</v>
      </c>
      <c r="S41" s="34" t="str">
        <f t="shared" si="21"/>
        <v>n/a</v>
      </c>
      <c r="T41" s="34" t="str">
        <f t="shared" si="22"/>
        <v>n/a</v>
      </c>
      <c r="U41" s="8"/>
      <c r="V41" s="33">
        <f>+'PL-tc'!$N41*'pc-dist'!$F$55</f>
        <v>0</v>
      </c>
      <c r="W41" s="33">
        <f>+'PL-tc'!$O41*'pc-dist'!$O$3</f>
        <v>0</v>
      </c>
      <c r="X41" s="33">
        <f>+'PL-tc'!$P41*'pc-dist'!$F$68</f>
        <v>0</v>
      </c>
      <c r="Y41" s="34" t="str">
        <f t="shared" si="23"/>
        <v>n/a</v>
      </c>
      <c r="Z41" s="34" t="str">
        <f t="shared" si="24"/>
        <v>n/a</v>
      </c>
      <c r="AA41" s="8"/>
      <c r="AB41" s="33">
        <f>+'PL-tc'!$N41*'pc-dist'!$G$55</f>
        <v>0</v>
      </c>
      <c r="AC41" s="33">
        <f>+'PL-tc'!$O41*'pc-dist'!$P$3</f>
        <v>0</v>
      </c>
      <c r="AD41" s="33">
        <f>+'PL-tc'!$P41*'pc-dist'!$G$68</f>
        <v>0</v>
      </c>
      <c r="AE41" s="34" t="str">
        <f t="shared" si="25"/>
        <v>n/a</v>
      </c>
      <c r="AF41" s="34" t="str">
        <f t="shared" si="26"/>
        <v>n/a</v>
      </c>
      <c r="AG41" s="8"/>
      <c r="AH41" s="33">
        <f t="shared" si="27"/>
        <v>0</v>
      </c>
      <c r="AI41" s="33">
        <f t="shared" si="28"/>
        <v>0</v>
      </c>
      <c r="AJ41" s="33">
        <f t="shared" si="29"/>
        <v>0</v>
      </c>
      <c r="AK41" s="34" t="str">
        <f t="shared" si="15"/>
        <v>n/a</v>
      </c>
      <c r="AL41" s="34" t="str">
        <f t="shared" si="16"/>
        <v>n/a</v>
      </c>
      <c r="AM41" s="8"/>
    </row>
    <row r="42" spans="1:39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+'PL-tc'!$N42*'pc-dist'!$C$55</f>
        <v>0</v>
      </c>
      <c r="E42" s="33">
        <f>+'PL-tc'!$O42*'pc-dist'!$L$3</f>
        <v>0</v>
      </c>
      <c r="F42" s="33">
        <f>+'PL-tc'!$P42*'pc-dist'!$C$68</f>
        <v>0</v>
      </c>
      <c r="G42" s="34" t="str">
        <f t="shared" si="17"/>
        <v>n/a</v>
      </c>
      <c r="H42" s="34" t="str">
        <f t="shared" si="18"/>
        <v>n/a</v>
      </c>
      <c r="I42" s="8"/>
      <c r="J42" s="33">
        <f>+'PL-tc'!$N42*'pc-dist'!$D$55</f>
        <v>0</v>
      </c>
      <c r="K42" s="33">
        <f>+'PL-tc'!$O42*'pc-dist'!$M$3</f>
        <v>0</v>
      </c>
      <c r="L42" s="33">
        <f>+'PL-tc'!$P42*'pc-dist'!$D$68</f>
        <v>0</v>
      </c>
      <c r="M42" s="34" t="str">
        <f t="shared" si="19"/>
        <v>n/a</v>
      </c>
      <c r="N42" s="34" t="str">
        <f t="shared" si="20"/>
        <v>n/a</v>
      </c>
      <c r="O42" s="8"/>
      <c r="P42" s="33">
        <f>+'PL-tc'!$N42*'pc-dist'!$E$55</f>
        <v>0</v>
      </c>
      <c r="Q42" s="33">
        <f>+'PL-tc'!$O42*'pc-dist'!$N$3</f>
        <v>0</v>
      </c>
      <c r="R42" s="33">
        <f>+'PL-tc'!$P42*'pc-dist'!$E$68</f>
        <v>0</v>
      </c>
      <c r="S42" s="34" t="str">
        <f t="shared" si="21"/>
        <v>n/a</v>
      </c>
      <c r="T42" s="34" t="str">
        <f t="shared" si="22"/>
        <v>n/a</v>
      </c>
      <c r="U42" s="8"/>
      <c r="V42" s="33">
        <f>+'PL-tc'!$N42*'pc-dist'!$F$55</f>
        <v>0</v>
      </c>
      <c r="W42" s="33">
        <f>+'PL-tc'!$O42*'pc-dist'!$O$3</f>
        <v>0</v>
      </c>
      <c r="X42" s="33">
        <f>+'PL-tc'!$P42*'pc-dist'!$F$68</f>
        <v>0</v>
      </c>
      <c r="Y42" s="34" t="str">
        <f t="shared" si="23"/>
        <v>n/a</v>
      </c>
      <c r="Z42" s="34" t="str">
        <f t="shared" si="24"/>
        <v>n/a</v>
      </c>
      <c r="AA42" s="8"/>
      <c r="AB42" s="33">
        <f>+'PL-tc'!$N42*'pc-dist'!$G$55</f>
        <v>0</v>
      </c>
      <c r="AC42" s="33">
        <f>+'PL-tc'!$O42*'pc-dist'!$P$3</f>
        <v>0</v>
      </c>
      <c r="AD42" s="33">
        <f>+'PL-tc'!$P42*'pc-dist'!$G$68</f>
        <v>0</v>
      </c>
      <c r="AE42" s="34" t="str">
        <f t="shared" si="25"/>
        <v>n/a</v>
      </c>
      <c r="AF42" s="34" t="str">
        <f t="shared" si="26"/>
        <v>n/a</v>
      </c>
      <c r="AG42" s="8"/>
      <c r="AH42" s="33">
        <f t="shared" si="27"/>
        <v>0</v>
      </c>
      <c r="AI42" s="33">
        <f t="shared" si="28"/>
        <v>0</v>
      </c>
      <c r="AJ42" s="33">
        <f t="shared" si="29"/>
        <v>0</v>
      </c>
      <c r="AK42" s="34" t="str">
        <f t="shared" si="15"/>
        <v>n/a</v>
      </c>
      <c r="AL42" s="34" t="str">
        <f t="shared" si="16"/>
        <v>n/a</v>
      </c>
      <c r="AM42" s="8"/>
    </row>
    <row r="43" spans="1:39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+'PL-tc'!$N43*'pc-dist'!$C$55</f>
        <v>0</v>
      </c>
      <c r="E43" s="33">
        <f>+'PL-tc'!$O43*'pc-dist'!$L$3</f>
        <v>0</v>
      </c>
      <c r="F43" s="33">
        <f>+'PL-tc'!$P43*'pc-dist'!$C$68</f>
        <v>0</v>
      </c>
      <c r="G43" s="34" t="str">
        <f t="shared" si="17"/>
        <v>n/a</v>
      </c>
      <c r="H43" s="34" t="str">
        <f t="shared" si="18"/>
        <v>n/a</v>
      </c>
      <c r="I43" s="8"/>
      <c r="J43" s="33">
        <f>+'PL-tc'!$N43*'pc-dist'!$D$55</f>
        <v>0</v>
      </c>
      <c r="K43" s="33">
        <f>+'PL-tc'!$O43*'pc-dist'!$M$3</f>
        <v>0</v>
      </c>
      <c r="L43" s="33">
        <f>+'PL-tc'!$P43*'pc-dist'!$D$68</f>
        <v>0</v>
      </c>
      <c r="M43" s="34" t="str">
        <f t="shared" si="19"/>
        <v>n/a</v>
      </c>
      <c r="N43" s="34" t="str">
        <f t="shared" si="20"/>
        <v>n/a</v>
      </c>
      <c r="O43" s="8"/>
      <c r="P43" s="33">
        <f>+'PL-tc'!$N43*'pc-dist'!$E$55</f>
        <v>0</v>
      </c>
      <c r="Q43" s="33">
        <f>+'PL-tc'!$O43*'pc-dist'!$N$3</f>
        <v>0</v>
      </c>
      <c r="R43" s="33">
        <f>+'PL-tc'!$P43*'pc-dist'!$E$68</f>
        <v>0</v>
      </c>
      <c r="S43" s="34" t="str">
        <f t="shared" si="21"/>
        <v>n/a</v>
      </c>
      <c r="T43" s="34" t="str">
        <f t="shared" si="22"/>
        <v>n/a</v>
      </c>
      <c r="U43" s="8"/>
      <c r="V43" s="33">
        <f>+'PL-tc'!$N43*'pc-dist'!$F$55</f>
        <v>0</v>
      </c>
      <c r="W43" s="33">
        <f>+'PL-tc'!$O43*'pc-dist'!$O$3</f>
        <v>0</v>
      </c>
      <c r="X43" s="33">
        <f>+'PL-tc'!$P43*'pc-dist'!$F$68</f>
        <v>0</v>
      </c>
      <c r="Y43" s="34" t="str">
        <f t="shared" si="23"/>
        <v>n/a</v>
      </c>
      <c r="Z43" s="34" t="str">
        <f t="shared" si="24"/>
        <v>n/a</v>
      </c>
      <c r="AA43" s="8"/>
      <c r="AB43" s="33">
        <f>+'PL-tc'!$N43*'pc-dist'!$G$55</f>
        <v>0</v>
      </c>
      <c r="AC43" s="33">
        <f>+'PL-tc'!$O43*'pc-dist'!$P$3</f>
        <v>0</v>
      </c>
      <c r="AD43" s="33">
        <f>+'PL-tc'!$P43*'pc-dist'!$G$68</f>
        <v>0</v>
      </c>
      <c r="AE43" s="34" t="str">
        <f t="shared" si="25"/>
        <v>n/a</v>
      </c>
      <c r="AF43" s="34" t="str">
        <f t="shared" si="26"/>
        <v>n/a</v>
      </c>
      <c r="AG43" s="8"/>
      <c r="AH43" s="33">
        <f t="shared" si="27"/>
        <v>0</v>
      </c>
      <c r="AI43" s="33">
        <f t="shared" si="28"/>
        <v>0</v>
      </c>
      <c r="AJ43" s="33">
        <f t="shared" si="29"/>
        <v>0</v>
      </c>
      <c r="AK43" s="34" t="str">
        <f t="shared" si="15"/>
        <v>n/a</v>
      </c>
      <c r="AL43" s="34" t="str">
        <f t="shared" si="16"/>
        <v>n/a</v>
      </c>
      <c r="AM43" s="8"/>
    </row>
    <row r="44" spans="1:39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+'PL-tc'!$N44*'pc-dist'!$C$55</f>
        <v>0</v>
      </c>
      <c r="E44" s="33">
        <f>+'PL-tc'!$O44*'pc-dist'!$L$3</f>
        <v>0</v>
      </c>
      <c r="F44" s="33">
        <f>+'PL-tc'!$P44*'pc-dist'!$C$68</f>
        <v>0</v>
      </c>
      <c r="G44" s="34" t="str">
        <f t="shared" si="17"/>
        <v>n/a</v>
      </c>
      <c r="H44" s="34" t="str">
        <f t="shared" si="18"/>
        <v>n/a</v>
      </c>
      <c r="I44" s="8"/>
      <c r="J44" s="33">
        <f>+'PL-tc'!$N44*'pc-dist'!$D$55</f>
        <v>0</v>
      </c>
      <c r="K44" s="33">
        <f>+'PL-tc'!$O44*'pc-dist'!$M$3</f>
        <v>0</v>
      </c>
      <c r="L44" s="33">
        <f>+'PL-tc'!$P44*'pc-dist'!$D$68</f>
        <v>0</v>
      </c>
      <c r="M44" s="34" t="str">
        <f t="shared" si="19"/>
        <v>n/a</v>
      </c>
      <c r="N44" s="34" t="str">
        <f t="shared" si="20"/>
        <v>n/a</v>
      </c>
      <c r="O44" s="8"/>
      <c r="P44" s="33">
        <f>+'PL-tc'!$N44*'pc-dist'!$E$55</f>
        <v>0</v>
      </c>
      <c r="Q44" s="33">
        <f>+'PL-tc'!$O44*'pc-dist'!$N$3</f>
        <v>0</v>
      </c>
      <c r="R44" s="33">
        <f>+'PL-tc'!$P44*'pc-dist'!$E$68</f>
        <v>0</v>
      </c>
      <c r="S44" s="34" t="str">
        <f t="shared" si="21"/>
        <v>n/a</v>
      </c>
      <c r="T44" s="34" t="str">
        <f t="shared" si="22"/>
        <v>n/a</v>
      </c>
      <c r="U44" s="8"/>
      <c r="V44" s="33">
        <f>+'PL-tc'!$N44*'pc-dist'!$F$55</f>
        <v>0</v>
      </c>
      <c r="W44" s="33">
        <f>+'PL-tc'!$O44*'pc-dist'!$O$3</f>
        <v>0</v>
      </c>
      <c r="X44" s="33">
        <f>+'PL-tc'!$P44*'pc-dist'!$F$68</f>
        <v>0</v>
      </c>
      <c r="Y44" s="34" t="str">
        <f t="shared" si="23"/>
        <v>n/a</v>
      </c>
      <c r="Z44" s="34" t="str">
        <f t="shared" si="24"/>
        <v>n/a</v>
      </c>
      <c r="AA44" s="8"/>
      <c r="AB44" s="33">
        <f>+'PL-tc'!$N44*'pc-dist'!$G$55</f>
        <v>0</v>
      </c>
      <c r="AC44" s="33">
        <f>+'PL-tc'!$O44*'pc-dist'!$P$3</f>
        <v>0</v>
      </c>
      <c r="AD44" s="33">
        <f>+'PL-tc'!$P44*'pc-dist'!$G$68</f>
        <v>0</v>
      </c>
      <c r="AE44" s="34" t="str">
        <f t="shared" si="25"/>
        <v>n/a</v>
      </c>
      <c r="AF44" s="34" t="str">
        <f t="shared" si="26"/>
        <v>n/a</v>
      </c>
      <c r="AG44" s="8"/>
      <c r="AH44" s="33">
        <f t="shared" si="27"/>
        <v>0</v>
      </c>
      <c r="AI44" s="33">
        <f t="shared" si="28"/>
        <v>0</v>
      </c>
      <c r="AJ44" s="33">
        <f t="shared" si="29"/>
        <v>0</v>
      </c>
      <c r="AK44" s="34" t="str">
        <f t="shared" si="15"/>
        <v>n/a</v>
      </c>
      <c r="AL44" s="34" t="str">
        <f t="shared" si="16"/>
        <v>n/a</v>
      </c>
      <c r="AM44" s="8"/>
    </row>
    <row r="45" spans="1:39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+'PL-tc'!$N45*'pc-dist'!$C$55</f>
        <v>0</v>
      </c>
      <c r="E45" s="33">
        <f>+'PL-tc'!$O45*'pc-dist'!$L$3</f>
        <v>0</v>
      </c>
      <c r="F45" s="33">
        <f>+'PL-tc'!$P45*'pc-dist'!$C$68</f>
        <v>0</v>
      </c>
      <c r="G45" s="34" t="str">
        <f t="shared" si="17"/>
        <v>n/a</v>
      </c>
      <c r="H45" s="34" t="str">
        <f t="shared" si="18"/>
        <v>n/a</v>
      </c>
      <c r="I45" s="8"/>
      <c r="J45" s="33">
        <f>+'PL-tc'!$N45*'pc-dist'!$D$55</f>
        <v>0</v>
      </c>
      <c r="K45" s="33">
        <f>+'PL-tc'!$O45*'pc-dist'!$M$3</f>
        <v>0</v>
      </c>
      <c r="L45" s="33">
        <f>+'PL-tc'!$P45*'pc-dist'!$D$68</f>
        <v>0</v>
      </c>
      <c r="M45" s="34" t="str">
        <f t="shared" si="19"/>
        <v>n/a</v>
      </c>
      <c r="N45" s="34" t="str">
        <f t="shared" si="20"/>
        <v>n/a</v>
      </c>
      <c r="O45" s="8"/>
      <c r="P45" s="33">
        <f>+'PL-tc'!$N45*'pc-dist'!$E$55</f>
        <v>0</v>
      </c>
      <c r="Q45" s="33">
        <f>+'PL-tc'!$O45*'pc-dist'!$N$3</f>
        <v>0</v>
      </c>
      <c r="R45" s="33">
        <f>+'PL-tc'!$P45*'pc-dist'!$E$68</f>
        <v>0</v>
      </c>
      <c r="S45" s="34" t="str">
        <f t="shared" si="21"/>
        <v>n/a</v>
      </c>
      <c r="T45" s="34" t="str">
        <f t="shared" si="22"/>
        <v>n/a</v>
      </c>
      <c r="U45" s="8"/>
      <c r="V45" s="33">
        <f>+'PL-tc'!$N45*'pc-dist'!$F$55</f>
        <v>0</v>
      </c>
      <c r="W45" s="33">
        <f>+'PL-tc'!$O45*'pc-dist'!$O$3</f>
        <v>0</v>
      </c>
      <c r="X45" s="33">
        <f>+'PL-tc'!$P45*'pc-dist'!$F$68</f>
        <v>0</v>
      </c>
      <c r="Y45" s="34" t="str">
        <f t="shared" si="23"/>
        <v>n/a</v>
      </c>
      <c r="Z45" s="34" t="str">
        <f t="shared" si="24"/>
        <v>n/a</v>
      </c>
      <c r="AA45" s="8"/>
      <c r="AB45" s="33">
        <f>+'PL-tc'!$N45*'pc-dist'!$G$55</f>
        <v>0</v>
      </c>
      <c r="AC45" s="33">
        <f>+'PL-tc'!$O45*'pc-dist'!$P$3</f>
        <v>0</v>
      </c>
      <c r="AD45" s="33">
        <f>+'PL-tc'!$P45*'pc-dist'!$G$68</f>
        <v>0</v>
      </c>
      <c r="AE45" s="34" t="str">
        <f t="shared" si="25"/>
        <v>n/a</v>
      </c>
      <c r="AF45" s="34" t="str">
        <f t="shared" si="26"/>
        <v>n/a</v>
      </c>
      <c r="AG45" s="8"/>
      <c r="AH45" s="33">
        <f t="shared" si="27"/>
        <v>0</v>
      </c>
      <c r="AI45" s="33">
        <f t="shared" si="28"/>
        <v>0</v>
      </c>
      <c r="AJ45" s="33">
        <f t="shared" si="29"/>
        <v>0</v>
      </c>
      <c r="AK45" s="34" t="str">
        <f t="shared" si="15"/>
        <v>n/a</v>
      </c>
      <c r="AL45" s="34" t="str">
        <f t="shared" si="16"/>
        <v>n/a</v>
      </c>
      <c r="AM45" s="8"/>
    </row>
    <row r="46" spans="1:39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+'PL-tc'!$N46*'pc-dist'!$C$55</f>
        <v>0</v>
      </c>
      <c r="E46" s="33">
        <f>+'PL-tc'!$O46*'pc-dist'!$L$3</f>
        <v>0</v>
      </c>
      <c r="F46" s="33">
        <f>+'PL-tc'!$P46*'pc-dist'!$C$68</f>
        <v>0</v>
      </c>
      <c r="G46" s="34" t="str">
        <f t="shared" si="17"/>
        <v>n/a</v>
      </c>
      <c r="H46" s="34" t="str">
        <f t="shared" si="18"/>
        <v>n/a</v>
      </c>
      <c r="I46" s="8"/>
      <c r="J46" s="33">
        <f>+'PL-tc'!$N46*'pc-dist'!$D$55</f>
        <v>0</v>
      </c>
      <c r="K46" s="33">
        <f>+'PL-tc'!$O46*'pc-dist'!$M$3</f>
        <v>0</v>
      </c>
      <c r="L46" s="33">
        <f>+'PL-tc'!$P46*'pc-dist'!$D$68</f>
        <v>0</v>
      </c>
      <c r="M46" s="34" t="str">
        <f t="shared" si="19"/>
        <v>n/a</v>
      </c>
      <c r="N46" s="34" t="str">
        <f t="shared" si="20"/>
        <v>n/a</v>
      </c>
      <c r="O46" s="8"/>
      <c r="P46" s="33">
        <f>+'PL-tc'!$N46*'pc-dist'!$E$55</f>
        <v>0</v>
      </c>
      <c r="Q46" s="33">
        <f>+'PL-tc'!$O46*'pc-dist'!$N$3</f>
        <v>0</v>
      </c>
      <c r="R46" s="33">
        <f>+'PL-tc'!$P46*'pc-dist'!$E$68</f>
        <v>0</v>
      </c>
      <c r="S46" s="34" t="str">
        <f t="shared" si="21"/>
        <v>n/a</v>
      </c>
      <c r="T46" s="34" t="str">
        <f t="shared" si="22"/>
        <v>n/a</v>
      </c>
      <c r="U46" s="8"/>
      <c r="V46" s="33">
        <f>+'PL-tc'!$N46*'pc-dist'!$F$55</f>
        <v>0</v>
      </c>
      <c r="W46" s="33">
        <f>+'PL-tc'!$O46*'pc-dist'!$O$3</f>
        <v>0</v>
      </c>
      <c r="X46" s="33">
        <f>+'PL-tc'!$P46*'pc-dist'!$F$68</f>
        <v>0</v>
      </c>
      <c r="Y46" s="34" t="str">
        <f t="shared" si="23"/>
        <v>n/a</v>
      </c>
      <c r="Z46" s="34" t="str">
        <f t="shared" si="24"/>
        <v>n/a</v>
      </c>
      <c r="AA46" s="8"/>
      <c r="AB46" s="33">
        <f>+'PL-tc'!$N46*'pc-dist'!$G$55</f>
        <v>0</v>
      </c>
      <c r="AC46" s="33">
        <f>+'PL-tc'!$O46*'pc-dist'!$P$3</f>
        <v>0</v>
      </c>
      <c r="AD46" s="33">
        <f>+'PL-tc'!$P46*'pc-dist'!$G$68</f>
        <v>0</v>
      </c>
      <c r="AE46" s="34" t="str">
        <f t="shared" si="25"/>
        <v>n/a</v>
      </c>
      <c r="AF46" s="34" t="str">
        <f t="shared" si="26"/>
        <v>n/a</v>
      </c>
      <c r="AG46" s="8"/>
      <c r="AH46" s="33">
        <f t="shared" si="27"/>
        <v>0</v>
      </c>
      <c r="AI46" s="33">
        <f t="shared" si="28"/>
        <v>0</v>
      </c>
      <c r="AJ46" s="33">
        <f t="shared" si="29"/>
        <v>0</v>
      </c>
      <c r="AK46" s="34" t="str">
        <f t="shared" si="15"/>
        <v>n/a</v>
      </c>
      <c r="AL46" s="34" t="str">
        <f t="shared" si="16"/>
        <v>n/a</v>
      </c>
      <c r="AM46" s="8"/>
    </row>
    <row r="47" spans="1:39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+'PL-tc'!$N47*'pc-dist'!$C$55</f>
        <v>0</v>
      </c>
      <c r="E47" s="33">
        <f>+'PL-tc'!$O47*'pc-dist'!$L$3</f>
        <v>0</v>
      </c>
      <c r="F47" s="33">
        <f>+'PL-tc'!$P47*'pc-dist'!$C$68</f>
        <v>0</v>
      </c>
      <c r="G47" s="34" t="str">
        <f t="shared" si="17"/>
        <v>n/a</v>
      </c>
      <c r="H47" s="34" t="str">
        <f t="shared" si="18"/>
        <v>n/a</v>
      </c>
      <c r="I47" s="8"/>
      <c r="J47" s="33">
        <f>+'PL-tc'!$N47*'pc-dist'!$D$55</f>
        <v>0</v>
      </c>
      <c r="K47" s="33">
        <f>+'PL-tc'!$O47*'pc-dist'!$M$3</f>
        <v>0</v>
      </c>
      <c r="L47" s="33">
        <f>+'PL-tc'!$P47*'pc-dist'!$D$68</f>
        <v>0</v>
      </c>
      <c r="M47" s="34" t="str">
        <f t="shared" si="19"/>
        <v>n/a</v>
      </c>
      <c r="N47" s="34" t="str">
        <f t="shared" si="20"/>
        <v>n/a</v>
      </c>
      <c r="O47" s="8"/>
      <c r="P47" s="33">
        <f>+'PL-tc'!$N47*'pc-dist'!$E$55</f>
        <v>0</v>
      </c>
      <c r="Q47" s="33">
        <f>+'PL-tc'!$O47*'pc-dist'!$N$3</f>
        <v>0</v>
      </c>
      <c r="R47" s="33">
        <f>+'PL-tc'!$P47*'pc-dist'!$E$68</f>
        <v>0</v>
      </c>
      <c r="S47" s="34" t="str">
        <f t="shared" si="21"/>
        <v>n/a</v>
      </c>
      <c r="T47" s="34" t="str">
        <f t="shared" si="22"/>
        <v>n/a</v>
      </c>
      <c r="U47" s="8"/>
      <c r="V47" s="33">
        <f>+'PL-tc'!$N47*'pc-dist'!$F$55</f>
        <v>0</v>
      </c>
      <c r="W47" s="33">
        <f>+'PL-tc'!$O47*'pc-dist'!$O$3</f>
        <v>0</v>
      </c>
      <c r="X47" s="33">
        <f>+'PL-tc'!$P47*'pc-dist'!$F$68</f>
        <v>0</v>
      </c>
      <c r="Y47" s="34" t="str">
        <f t="shared" si="23"/>
        <v>n/a</v>
      </c>
      <c r="Z47" s="34" t="str">
        <f t="shared" si="24"/>
        <v>n/a</v>
      </c>
      <c r="AA47" s="8"/>
      <c r="AB47" s="33">
        <f>+'PL-tc'!$N47*'pc-dist'!$G$55</f>
        <v>0</v>
      </c>
      <c r="AC47" s="33">
        <f>+'PL-tc'!$O47*'pc-dist'!$P$3</f>
        <v>0</v>
      </c>
      <c r="AD47" s="33">
        <f>+'PL-tc'!$P47*'pc-dist'!$G$68</f>
        <v>0</v>
      </c>
      <c r="AE47" s="34" t="str">
        <f t="shared" si="25"/>
        <v>n/a</v>
      </c>
      <c r="AF47" s="34" t="str">
        <f t="shared" si="26"/>
        <v>n/a</v>
      </c>
      <c r="AG47" s="8"/>
      <c r="AH47" s="33">
        <f t="shared" si="27"/>
        <v>0</v>
      </c>
      <c r="AI47" s="33">
        <f t="shared" si="28"/>
        <v>0</v>
      </c>
      <c r="AJ47" s="33">
        <f t="shared" si="29"/>
        <v>0</v>
      </c>
      <c r="AK47" s="34" t="str">
        <f t="shared" si="15"/>
        <v>n/a</v>
      </c>
      <c r="AL47" s="34" t="str">
        <f t="shared" si="16"/>
        <v>n/a</v>
      </c>
      <c r="AM47" s="8"/>
    </row>
    <row r="48" spans="1:39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+'PL-tc'!$N48*'pc-dist'!$C$55</f>
        <v>0</v>
      </c>
      <c r="E48" s="33">
        <f>+'PL-tc'!$O48*'pc-dist'!$L$3</f>
        <v>0</v>
      </c>
      <c r="F48" s="33">
        <f>+'PL-tc'!$P48*'pc-dist'!$C$68</f>
        <v>0</v>
      </c>
      <c r="G48" s="34" t="str">
        <f t="shared" si="17"/>
        <v>n/a</v>
      </c>
      <c r="H48" s="34" t="str">
        <f t="shared" si="18"/>
        <v>n/a</v>
      </c>
      <c r="I48" s="8"/>
      <c r="J48" s="33">
        <f>+'PL-tc'!$N48*'pc-dist'!$D$55</f>
        <v>0</v>
      </c>
      <c r="K48" s="33">
        <f>+'PL-tc'!$O48*'pc-dist'!$M$3</f>
        <v>0</v>
      </c>
      <c r="L48" s="33">
        <f>+'PL-tc'!$P48*'pc-dist'!$D$68</f>
        <v>0</v>
      </c>
      <c r="M48" s="34" t="str">
        <f t="shared" si="19"/>
        <v>n/a</v>
      </c>
      <c r="N48" s="34" t="str">
        <f t="shared" si="20"/>
        <v>n/a</v>
      </c>
      <c r="O48" s="8"/>
      <c r="P48" s="33">
        <f>+'PL-tc'!$N48*'pc-dist'!$E$55</f>
        <v>0</v>
      </c>
      <c r="Q48" s="33">
        <f>+'PL-tc'!$O48*'pc-dist'!$N$3</f>
        <v>0</v>
      </c>
      <c r="R48" s="33">
        <f>+'PL-tc'!$P48*'pc-dist'!$E$68</f>
        <v>0</v>
      </c>
      <c r="S48" s="34" t="str">
        <f t="shared" si="21"/>
        <v>n/a</v>
      </c>
      <c r="T48" s="34" t="str">
        <f t="shared" si="22"/>
        <v>n/a</v>
      </c>
      <c r="U48" s="8"/>
      <c r="V48" s="33">
        <f>+'PL-tc'!$N48*'pc-dist'!$F$55</f>
        <v>0</v>
      </c>
      <c r="W48" s="33">
        <f>+'PL-tc'!$O48*'pc-dist'!$O$3</f>
        <v>0</v>
      </c>
      <c r="X48" s="33">
        <f>+'PL-tc'!$P48*'pc-dist'!$F$68</f>
        <v>0</v>
      </c>
      <c r="Y48" s="34" t="str">
        <f t="shared" si="23"/>
        <v>n/a</v>
      </c>
      <c r="Z48" s="34" t="str">
        <f t="shared" si="24"/>
        <v>n/a</v>
      </c>
      <c r="AA48" s="8"/>
      <c r="AB48" s="33">
        <f>+'PL-tc'!$N48*'pc-dist'!$G$55</f>
        <v>0</v>
      </c>
      <c r="AC48" s="33">
        <f>+'PL-tc'!$O48*'pc-dist'!$P$3</f>
        <v>0</v>
      </c>
      <c r="AD48" s="33">
        <f>+'PL-tc'!$P48*'pc-dist'!$G$68</f>
        <v>0</v>
      </c>
      <c r="AE48" s="34" t="str">
        <f t="shared" si="25"/>
        <v>n/a</v>
      </c>
      <c r="AF48" s="34" t="str">
        <f t="shared" si="26"/>
        <v>n/a</v>
      </c>
      <c r="AG48" s="8"/>
      <c r="AH48" s="33">
        <f t="shared" si="27"/>
        <v>0</v>
      </c>
      <c r="AI48" s="33">
        <f t="shared" si="28"/>
        <v>0</v>
      </c>
      <c r="AJ48" s="33">
        <f t="shared" si="29"/>
        <v>0</v>
      </c>
      <c r="AK48" s="34" t="str">
        <f t="shared" si="15"/>
        <v>n/a</v>
      </c>
      <c r="AL48" s="34" t="str">
        <f t="shared" si="16"/>
        <v>n/a</v>
      </c>
      <c r="AM48" s="8"/>
    </row>
    <row r="49" spans="1:39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+'PL-tc'!$N49*'pc-dist'!$C$55</f>
        <v>0</v>
      </c>
      <c r="E49" s="33">
        <f>+'PL-tc'!$O49*'pc-dist'!$L$3</f>
        <v>0</v>
      </c>
      <c r="F49" s="33">
        <f>+'PL-tc'!$P49*'pc-dist'!$C$68</f>
        <v>0</v>
      </c>
      <c r="G49" s="34" t="str">
        <f t="shared" si="17"/>
        <v>n/a</v>
      </c>
      <c r="H49" s="34" t="str">
        <f t="shared" si="18"/>
        <v>n/a</v>
      </c>
      <c r="I49" s="8"/>
      <c r="J49" s="33">
        <f>+'PL-tc'!$N49*'pc-dist'!$D$55</f>
        <v>0</v>
      </c>
      <c r="K49" s="33">
        <f>+'PL-tc'!$O49*'pc-dist'!$M$3</f>
        <v>0</v>
      </c>
      <c r="L49" s="33">
        <f>+'PL-tc'!$P49*'pc-dist'!$D$68</f>
        <v>0</v>
      </c>
      <c r="M49" s="34" t="str">
        <f t="shared" si="19"/>
        <v>n/a</v>
      </c>
      <c r="N49" s="34" t="str">
        <f t="shared" si="20"/>
        <v>n/a</v>
      </c>
      <c r="O49" s="8"/>
      <c r="P49" s="33">
        <f>+'PL-tc'!$N49*'pc-dist'!$E$55</f>
        <v>0</v>
      </c>
      <c r="Q49" s="33">
        <f>+'PL-tc'!$O49*'pc-dist'!$N$3</f>
        <v>0</v>
      </c>
      <c r="R49" s="33">
        <f>+'PL-tc'!$P49*'pc-dist'!$E$68</f>
        <v>0</v>
      </c>
      <c r="S49" s="34" t="str">
        <f t="shared" si="21"/>
        <v>n/a</v>
      </c>
      <c r="T49" s="34" t="str">
        <f t="shared" si="22"/>
        <v>n/a</v>
      </c>
      <c r="U49" s="8"/>
      <c r="V49" s="33">
        <f>+'PL-tc'!$N49*'pc-dist'!$F$55</f>
        <v>0</v>
      </c>
      <c r="W49" s="33">
        <f>+'PL-tc'!$O49*'pc-dist'!$O$3</f>
        <v>0</v>
      </c>
      <c r="X49" s="33">
        <f>+'PL-tc'!$P49*'pc-dist'!$F$68</f>
        <v>0</v>
      </c>
      <c r="Y49" s="34" t="str">
        <f t="shared" si="23"/>
        <v>n/a</v>
      </c>
      <c r="Z49" s="34" t="str">
        <f t="shared" si="24"/>
        <v>n/a</v>
      </c>
      <c r="AA49" s="8"/>
      <c r="AB49" s="33">
        <f>+'PL-tc'!$N49*'pc-dist'!$G$55</f>
        <v>0</v>
      </c>
      <c r="AC49" s="33">
        <f>+'PL-tc'!$O49*'pc-dist'!$P$3</f>
        <v>0</v>
      </c>
      <c r="AD49" s="33">
        <f>+'PL-tc'!$P49*'pc-dist'!$G$68</f>
        <v>0</v>
      </c>
      <c r="AE49" s="34" t="str">
        <f t="shared" si="25"/>
        <v>n/a</v>
      </c>
      <c r="AF49" s="34" t="str">
        <f t="shared" si="26"/>
        <v>n/a</v>
      </c>
      <c r="AG49" s="8"/>
      <c r="AH49" s="33">
        <f t="shared" si="27"/>
        <v>0</v>
      </c>
      <c r="AI49" s="33">
        <f t="shared" si="28"/>
        <v>0</v>
      </c>
      <c r="AJ49" s="33">
        <f t="shared" si="29"/>
        <v>0</v>
      </c>
      <c r="AK49" s="34" t="str">
        <f t="shared" si="15"/>
        <v>n/a</v>
      </c>
      <c r="AL49" s="34" t="str">
        <f t="shared" si="16"/>
        <v>n/a</v>
      </c>
      <c r="AM49" s="8"/>
    </row>
    <row r="50" spans="1:39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+'PL-tc'!$N50*'pc-dist'!$C$55</f>
        <v>0</v>
      </c>
      <c r="E50" s="33">
        <f>+'PL-tc'!$O50*'pc-dist'!$L$3</f>
        <v>0</v>
      </c>
      <c r="F50" s="33">
        <f>+'PL-tc'!$P50*'pc-dist'!$C$68</f>
        <v>0</v>
      </c>
      <c r="G50" s="34" t="str">
        <f t="shared" si="17"/>
        <v>n/a</v>
      </c>
      <c r="H50" s="34" t="str">
        <f t="shared" si="18"/>
        <v>n/a</v>
      </c>
      <c r="I50" s="8"/>
      <c r="J50" s="33">
        <f>+'PL-tc'!$N50*'pc-dist'!$D$55</f>
        <v>0</v>
      </c>
      <c r="K50" s="33">
        <f>+'PL-tc'!$O50*'pc-dist'!$M$3</f>
        <v>0</v>
      </c>
      <c r="L50" s="33">
        <f>+'PL-tc'!$P50*'pc-dist'!$D$68</f>
        <v>0</v>
      </c>
      <c r="M50" s="34" t="str">
        <f t="shared" si="19"/>
        <v>n/a</v>
      </c>
      <c r="N50" s="34" t="str">
        <f t="shared" si="20"/>
        <v>n/a</v>
      </c>
      <c r="O50" s="8"/>
      <c r="P50" s="33">
        <f>+'PL-tc'!$N50*'pc-dist'!$E$55</f>
        <v>0</v>
      </c>
      <c r="Q50" s="33">
        <f>+'PL-tc'!$O50*'pc-dist'!$N$3</f>
        <v>0</v>
      </c>
      <c r="R50" s="33">
        <f>+'PL-tc'!$P50*'pc-dist'!$E$68</f>
        <v>0</v>
      </c>
      <c r="S50" s="34" t="str">
        <f t="shared" si="21"/>
        <v>n/a</v>
      </c>
      <c r="T50" s="34" t="str">
        <f t="shared" si="22"/>
        <v>n/a</v>
      </c>
      <c r="U50" s="8"/>
      <c r="V50" s="33">
        <f>+'PL-tc'!$N50*'pc-dist'!$F$55</f>
        <v>0</v>
      </c>
      <c r="W50" s="33">
        <f>+'PL-tc'!$O50*'pc-dist'!$O$3</f>
        <v>0</v>
      </c>
      <c r="X50" s="33">
        <f>+'PL-tc'!$P50*'pc-dist'!$F$68</f>
        <v>0</v>
      </c>
      <c r="Y50" s="34" t="str">
        <f t="shared" si="23"/>
        <v>n/a</v>
      </c>
      <c r="Z50" s="34" t="str">
        <f t="shared" si="24"/>
        <v>n/a</v>
      </c>
      <c r="AA50" s="8"/>
      <c r="AB50" s="33">
        <f>+'PL-tc'!$N50*'pc-dist'!$G$55</f>
        <v>0</v>
      </c>
      <c r="AC50" s="33">
        <f>+'PL-tc'!$O50*'pc-dist'!$P$3</f>
        <v>0</v>
      </c>
      <c r="AD50" s="33">
        <f>+'PL-tc'!$P50*'pc-dist'!$G$68</f>
        <v>0</v>
      </c>
      <c r="AE50" s="34" t="str">
        <f t="shared" si="25"/>
        <v>n/a</v>
      </c>
      <c r="AF50" s="34" t="str">
        <f t="shared" si="26"/>
        <v>n/a</v>
      </c>
      <c r="AG50" s="8"/>
      <c r="AH50" s="33">
        <f t="shared" si="27"/>
        <v>0</v>
      </c>
      <c r="AI50" s="33">
        <f t="shared" si="28"/>
        <v>0</v>
      </c>
      <c r="AJ50" s="33">
        <f t="shared" si="29"/>
        <v>0</v>
      </c>
      <c r="AK50" s="34" t="str">
        <f t="shared" si="15"/>
        <v>n/a</v>
      </c>
      <c r="AL50" s="34" t="str">
        <f t="shared" si="16"/>
        <v>n/a</v>
      </c>
      <c r="AM50" s="8"/>
    </row>
    <row r="51" spans="1:39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+'PL-tc'!$N51*'pc-dist'!$C$55</f>
        <v>0</v>
      </c>
      <c r="E51" s="33">
        <f>+'PL-tc'!$O51*'pc-dist'!$L$3</f>
        <v>0</v>
      </c>
      <c r="F51" s="33">
        <f>+'PL-tc'!$P51*'pc-dist'!$C$68</f>
        <v>0</v>
      </c>
      <c r="G51" s="34" t="str">
        <f t="shared" si="17"/>
        <v>n/a</v>
      </c>
      <c r="H51" s="34" t="str">
        <f t="shared" si="18"/>
        <v>n/a</v>
      </c>
      <c r="I51" s="8"/>
      <c r="J51" s="33">
        <f>+'PL-tc'!$N51*'pc-dist'!$D$55</f>
        <v>0</v>
      </c>
      <c r="K51" s="33">
        <f>+'PL-tc'!$O51*'pc-dist'!$M$3</f>
        <v>0</v>
      </c>
      <c r="L51" s="33">
        <f>+'PL-tc'!$P51*'pc-dist'!$D$68</f>
        <v>0</v>
      </c>
      <c r="M51" s="34" t="str">
        <f t="shared" si="19"/>
        <v>n/a</v>
      </c>
      <c r="N51" s="34" t="str">
        <f t="shared" si="20"/>
        <v>n/a</v>
      </c>
      <c r="O51" s="8"/>
      <c r="P51" s="33">
        <f>+'PL-tc'!$N51*'pc-dist'!$E$55</f>
        <v>0</v>
      </c>
      <c r="Q51" s="33">
        <f>+'PL-tc'!$O51*'pc-dist'!$N$3</f>
        <v>0</v>
      </c>
      <c r="R51" s="33">
        <f>+'PL-tc'!$P51*'pc-dist'!$E$68</f>
        <v>0</v>
      </c>
      <c r="S51" s="34" t="str">
        <f t="shared" si="21"/>
        <v>n/a</v>
      </c>
      <c r="T51" s="34" t="str">
        <f t="shared" si="22"/>
        <v>n/a</v>
      </c>
      <c r="U51" s="8"/>
      <c r="V51" s="33">
        <f>+'PL-tc'!$N51*'pc-dist'!$F$55</f>
        <v>0</v>
      </c>
      <c r="W51" s="33">
        <f>+'PL-tc'!$O51*'pc-dist'!$O$3</f>
        <v>0</v>
      </c>
      <c r="X51" s="33">
        <f>+'PL-tc'!$P51*'pc-dist'!$F$68</f>
        <v>0</v>
      </c>
      <c r="Y51" s="34" t="str">
        <f t="shared" si="23"/>
        <v>n/a</v>
      </c>
      <c r="Z51" s="34" t="str">
        <f t="shared" si="24"/>
        <v>n/a</v>
      </c>
      <c r="AA51" s="8"/>
      <c r="AB51" s="33">
        <f>+'PL-tc'!$N51*'pc-dist'!$G$55</f>
        <v>0</v>
      </c>
      <c r="AC51" s="33">
        <f>+'PL-tc'!$O51*'pc-dist'!$P$3</f>
        <v>0</v>
      </c>
      <c r="AD51" s="33">
        <f>+'PL-tc'!$P51*'pc-dist'!$G$68</f>
        <v>0</v>
      </c>
      <c r="AE51" s="34" t="str">
        <f t="shared" si="25"/>
        <v>n/a</v>
      </c>
      <c r="AF51" s="34" t="str">
        <f t="shared" si="26"/>
        <v>n/a</v>
      </c>
      <c r="AG51" s="8"/>
      <c r="AH51" s="33">
        <f t="shared" si="27"/>
        <v>0</v>
      </c>
      <c r="AI51" s="33">
        <f t="shared" si="28"/>
        <v>0</v>
      </c>
      <c r="AJ51" s="33">
        <f t="shared" si="29"/>
        <v>0</v>
      </c>
      <c r="AK51" s="34" t="str">
        <f t="shared" si="15"/>
        <v>n/a</v>
      </c>
      <c r="AL51" s="34" t="str">
        <f t="shared" si="16"/>
        <v>n/a</v>
      </c>
      <c r="AM51" s="8"/>
    </row>
    <row r="52" spans="1:39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+'PL-tc'!$N52*'pc-dist'!$C$55</f>
        <v>0</v>
      </c>
      <c r="E52" s="33">
        <f>+'PL-tc'!$O52*'pc-dist'!$L$3</f>
        <v>0</v>
      </c>
      <c r="F52" s="33">
        <f>+'PL-tc'!$P52*'pc-dist'!$C$68</f>
        <v>0</v>
      </c>
      <c r="G52" s="34" t="str">
        <f t="shared" si="17"/>
        <v>n/a</v>
      </c>
      <c r="H52" s="34" t="str">
        <f t="shared" si="18"/>
        <v>n/a</v>
      </c>
      <c r="I52" s="8"/>
      <c r="J52" s="33">
        <f>+'PL-tc'!$N52*'pc-dist'!$D$55</f>
        <v>0</v>
      </c>
      <c r="K52" s="33">
        <f>+'PL-tc'!$O52*'pc-dist'!$M$3</f>
        <v>0</v>
      </c>
      <c r="L52" s="33">
        <f>+'PL-tc'!$P52*'pc-dist'!$D$68</f>
        <v>0</v>
      </c>
      <c r="M52" s="34" t="str">
        <f t="shared" si="19"/>
        <v>n/a</v>
      </c>
      <c r="N52" s="34" t="str">
        <f t="shared" si="20"/>
        <v>n/a</v>
      </c>
      <c r="O52" s="8"/>
      <c r="P52" s="33">
        <f>+'PL-tc'!$N52*'pc-dist'!$E$55</f>
        <v>0</v>
      </c>
      <c r="Q52" s="33">
        <f>+'PL-tc'!$O52*'pc-dist'!$N$3</f>
        <v>0</v>
      </c>
      <c r="R52" s="33">
        <f>+'PL-tc'!$P52*'pc-dist'!$E$68</f>
        <v>0</v>
      </c>
      <c r="S52" s="34" t="str">
        <f t="shared" si="21"/>
        <v>n/a</v>
      </c>
      <c r="T52" s="34" t="str">
        <f t="shared" si="22"/>
        <v>n/a</v>
      </c>
      <c r="U52" s="8"/>
      <c r="V52" s="33">
        <f>+'PL-tc'!$N52*'pc-dist'!$F$55</f>
        <v>0</v>
      </c>
      <c r="W52" s="33">
        <f>+'PL-tc'!$O52*'pc-dist'!$O$3</f>
        <v>0</v>
      </c>
      <c r="X52" s="33">
        <f>+'PL-tc'!$P52*'pc-dist'!$F$68</f>
        <v>0</v>
      </c>
      <c r="Y52" s="34" t="str">
        <f t="shared" si="23"/>
        <v>n/a</v>
      </c>
      <c r="Z52" s="34" t="str">
        <f t="shared" si="24"/>
        <v>n/a</v>
      </c>
      <c r="AA52" s="8"/>
      <c r="AB52" s="33">
        <f>+'PL-tc'!$N52*'pc-dist'!$G$55</f>
        <v>0</v>
      </c>
      <c r="AC52" s="33">
        <f>+'PL-tc'!$O52*'pc-dist'!$P$3</f>
        <v>0</v>
      </c>
      <c r="AD52" s="33">
        <f>+'PL-tc'!$P52*'pc-dist'!$G$68</f>
        <v>0</v>
      </c>
      <c r="AE52" s="34" t="str">
        <f t="shared" si="25"/>
        <v>n/a</v>
      </c>
      <c r="AF52" s="34" t="str">
        <f t="shared" si="26"/>
        <v>n/a</v>
      </c>
      <c r="AG52" s="8"/>
      <c r="AH52" s="33">
        <f t="shared" si="27"/>
        <v>0</v>
      </c>
      <c r="AI52" s="33">
        <f t="shared" si="28"/>
        <v>0</v>
      </c>
      <c r="AJ52" s="33">
        <f t="shared" si="29"/>
        <v>0</v>
      </c>
      <c r="AK52" s="34" t="str">
        <f t="shared" si="15"/>
        <v>n/a</v>
      </c>
      <c r="AL52" s="34" t="str">
        <f t="shared" si="16"/>
        <v>n/a</v>
      </c>
      <c r="AM52" s="8"/>
    </row>
    <row r="53" spans="1:39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+'PL-tc'!$N53*'pc-dist'!$C$55</f>
        <v>0</v>
      </c>
      <c r="E53" s="33">
        <f>+'PL-tc'!$O53*'pc-dist'!$L$3</f>
        <v>0</v>
      </c>
      <c r="F53" s="33">
        <f>+'PL-tc'!$P53*'pc-dist'!$C$68</f>
        <v>0</v>
      </c>
      <c r="G53" s="34" t="str">
        <f t="shared" si="17"/>
        <v>n/a</v>
      </c>
      <c r="H53" s="34" t="str">
        <f t="shared" si="18"/>
        <v>n/a</v>
      </c>
      <c r="I53" s="8"/>
      <c r="J53" s="33">
        <f>+'PL-tc'!$N53*'pc-dist'!$D$55</f>
        <v>0</v>
      </c>
      <c r="K53" s="33">
        <f>+'PL-tc'!$O53*'pc-dist'!$M$3</f>
        <v>0</v>
      </c>
      <c r="L53" s="33">
        <f>+'PL-tc'!$P53*'pc-dist'!$D$68</f>
        <v>0</v>
      </c>
      <c r="M53" s="34" t="str">
        <f t="shared" si="19"/>
        <v>n/a</v>
      </c>
      <c r="N53" s="34" t="str">
        <f t="shared" si="20"/>
        <v>n/a</v>
      </c>
      <c r="O53" s="8"/>
      <c r="P53" s="33">
        <f>+'PL-tc'!$N53*'pc-dist'!$E$55</f>
        <v>0</v>
      </c>
      <c r="Q53" s="33">
        <f>+'PL-tc'!$O53*'pc-dist'!$N$3</f>
        <v>0</v>
      </c>
      <c r="R53" s="33">
        <f>+'PL-tc'!$P53*'pc-dist'!$E$68</f>
        <v>0</v>
      </c>
      <c r="S53" s="34" t="str">
        <f t="shared" si="21"/>
        <v>n/a</v>
      </c>
      <c r="T53" s="34" t="str">
        <f t="shared" si="22"/>
        <v>n/a</v>
      </c>
      <c r="U53" s="8"/>
      <c r="V53" s="33">
        <f>+'PL-tc'!$N53*'pc-dist'!$F$55</f>
        <v>0</v>
      </c>
      <c r="W53" s="33">
        <f>+'PL-tc'!$O53*'pc-dist'!$O$3</f>
        <v>0</v>
      </c>
      <c r="X53" s="33">
        <f>+'PL-tc'!$P53*'pc-dist'!$F$68</f>
        <v>0</v>
      </c>
      <c r="Y53" s="34" t="str">
        <f t="shared" si="23"/>
        <v>n/a</v>
      </c>
      <c r="Z53" s="34" t="str">
        <f t="shared" si="24"/>
        <v>n/a</v>
      </c>
      <c r="AA53" s="8"/>
      <c r="AB53" s="33">
        <f>+'PL-tc'!$N53*'pc-dist'!$G$55</f>
        <v>0</v>
      </c>
      <c r="AC53" s="33">
        <f>+'PL-tc'!$O53*'pc-dist'!$P$3</f>
        <v>0</v>
      </c>
      <c r="AD53" s="33">
        <f>+'PL-tc'!$P53*'pc-dist'!$G$68</f>
        <v>0</v>
      </c>
      <c r="AE53" s="34" t="str">
        <f t="shared" si="25"/>
        <v>n/a</v>
      </c>
      <c r="AF53" s="34" t="str">
        <f t="shared" si="26"/>
        <v>n/a</v>
      </c>
      <c r="AG53" s="8"/>
      <c r="AH53" s="33">
        <f t="shared" si="27"/>
        <v>0</v>
      </c>
      <c r="AI53" s="33">
        <f t="shared" si="28"/>
        <v>0</v>
      </c>
      <c r="AJ53" s="33">
        <f t="shared" si="29"/>
        <v>0</v>
      </c>
      <c r="AK53" s="34" t="str">
        <f t="shared" si="15"/>
        <v>n/a</v>
      </c>
      <c r="AL53" s="34" t="str">
        <f t="shared" si="16"/>
        <v>n/a</v>
      </c>
      <c r="AM53" s="8"/>
    </row>
    <row r="54" spans="1:39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+'PL-tc'!$N54*'pc-dist'!$C$55</f>
        <v>0</v>
      </c>
      <c r="E54" s="33">
        <f>+'PL-tc'!$O54*'pc-dist'!$L$3</f>
        <v>0</v>
      </c>
      <c r="F54" s="33">
        <f>+'PL-tc'!$P54*'pc-dist'!$C$68</f>
        <v>0</v>
      </c>
      <c r="G54" s="34" t="str">
        <f t="shared" si="17"/>
        <v>n/a</v>
      </c>
      <c r="H54" s="34" t="str">
        <f t="shared" si="18"/>
        <v>n/a</v>
      </c>
      <c r="I54" s="8"/>
      <c r="J54" s="33">
        <f>+'PL-tc'!$N54*'pc-dist'!$D$55</f>
        <v>0</v>
      </c>
      <c r="K54" s="33">
        <f>+'PL-tc'!$O54*'pc-dist'!$M$3</f>
        <v>0</v>
      </c>
      <c r="L54" s="33">
        <f>+'PL-tc'!$P54*'pc-dist'!$D$68</f>
        <v>0</v>
      </c>
      <c r="M54" s="34" t="str">
        <f t="shared" si="19"/>
        <v>n/a</v>
      </c>
      <c r="N54" s="34" t="str">
        <f t="shared" si="20"/>
        <v>n/a</v>
      </c>
      <c r="O54" s="8"/>
      <c r="P54" s="33">
        <f>+'PL-tc'!$N54*'pc-dist'!$E$55</f>
        <v>0</v>
      </c>
      <c r="Q54" s="33">
        <f>+'PL-tc'!$O54*'pc-dist'!$N$3</f>
        <v>0</v>
      </c>
      <c r="R54" s="33">
        <f>+'PL-tc'!$P54*'pc-dist'!$E$68</f>
        <v>0</v>
      </c>
      <c r="S54" s="34" t="str">
        <f t="shared" si="21"/>
        <v>n/a</v>
      </c>
      <c r="T54" s="34" t="str">
        <f t="shared" si="22"/>
        <v>n/a</v>
      </c>
      <c r="U54" s="8"/>
      <c r="V54" s="33">
        <f>+'PL-tc'!$N54*'pc-dist'!$F$55</f>
        <v>0</v>
      </c>
      <c r="W54" s="33">
        <f>+'PL-tc'!$O54*'pc-dist'!$O$3</f>
        <v>0</v>
      </c>
      <c r="X54" s="33">
        <f>+'PL-tc'!$P54*'pc-dist'!$F$68</f>
        <v>0</v>
      </c>
      <c r="Y54" s="34" t="str">
        <f t="shared" si="23"/>
        <v>n/a</v>
      </c>
      <c r="Z54" s="34" t="str">
        <f t="shared" si="24"/>
        <v>n/a</v>
      </c>
      <c r="AA54" s="8"/>
      <c r="AB54" s="33">
        <f>+'PL-tc'!$N54*'pc-dist'!$G$55</f>
        <v>0</v>
      </c>
      <c r="AC54" s="33">
        <f>+'PL-tc'!$O54*'pc-dist'!$P$3</f>
        <v>0</v>
      </c>
      <c r="AD54" s="33">
        <f>+'PL-tc'!$P54*'pc-dist'!$G$68</f>
        <v>0</v>
      </c>
      <c r="AE54" s="34" t="str">
        <f t="shared" si="25"/>
        <v>n/a</v>
      </c>
      <c r="AF54" s="34" t="str">
        <f t="shared" si="26"/>
        <v>n/a</v>
      </c>
      <c r="AG54" s="8"/>
      <c r="AH54" s="33">
        <f t="shared" si="27"/>
        <v>0</v>
      </c>
      <c r="AI54" s="33">
        <f t="shared" si="28"/>
        <v>0</v>
      </c>
      <c r="AJ54" s="33">
        <f t="shared" si="29"/>
        <v>0</v>
      </c>
      <c r="AK54" s="34" t="str">
        <f t="shared" si="15"/>
        <v>n/a</v>
      </c>
      <c r="AL54" s="34" t="str">
        <f t="shared" si="16"/>
        <v>n/a</v>
      </c>
      <c r="AM54" s="8"/>
    </row>
    <row r="55" spans="1:39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+'PL-tc'!$N55*'pc-dist'!$C$55</f>
        <v>0</v>
      </c>
      <c r="E55" s="33">
        <f>+'PL-tc'!$O55*'pc-dist'!$L$3</f>
        <v>0</v>
      </c>
      <c r="F55" s="33">
        <f>+'PL-tc'!$P55*'pc-dist'!$C$68</f>
        <v>0</v>
      </c>
      <c r="G55" s="34" t="str">
        <f t="shared" si="17"/>
        <v>n/a</v>
      </c>
      <c r="H55" s="34" t="str">
        <f t="shared" si="18"/>
        <v>n/a</v>
      </c>
      <c r="I55" s="8"/>
      <c r="J55" s="33">
        <f>+'PL-tc'!$N55*'pc-dist'!$D$55</f>
        <v>0</v>
      </c>
      <c r="K55" s="33">
        <f>+'PL-tc'!$O55*'pc-dist'!$M$3</f>
        <v>0</v>
      </c>
      <c r="L55" s="33">
        <f>+'PL-tc'!$P55*'pc-dist'!$D$68</f>
        <v>0</v>
      </c>
      <c r="M55" s="34" t="str">
        <f t="shared" si="19"/>
        <v>n/a</v>
      </c>
      <c r="N55" s="34" t="str">
        <f t="shared" si="20"/>
        <v>n/a</v>
      </c>
      <c r="O55" s="8"/>
      <c r="P55" s="33">
        <f>+'PL-tc'!$N55*'pc-dist'!$E$55</f>
        <v>0</v>
      </c>
      <c r="Q55" s="33">
        <f>+'PL-tc'!$O55*'pc-dist'!$N$3</f>
        <v>0</v>
      </c>
      <c r="R55" s="33">
        <f>+'PL-tc'!$P55*'pc-dist'!$E$68</f>
        <v>0</v>
      </c>
      <c r="S55" s="34" t="str">
        <f t="shared" si="21"/>
        <v>n/a</v>
      </c>
      <c r="T55" s="34" t="str">
        <f t="shared" si="22"/>
        <v>n/a</v>
      </c>
      <c r="U55" s="8"/>
      <c r="V55" s="33">
        <f>+'PL-tc'!$N55*'pc-dist'!$F$55</f>
        <v>0</v>
      </c>
      <c r="W55" s="33">
        <f>+'PL-tc'!$O55*'pc-dist'!$O$3</f>
        <v>0</v>
      </c>
      <c r="X55" s="33">
        <f>+'PL-tc'!$P55*'pc-dist'!$F$68</f>
        <v>0</v>
      </c>
      <c r="Y55" s="34" t="str">
        <f t="shared" si="23"/>
        <v>n/a</v>
      </c>
      <c r="Z55" s="34" t="str">
        <f t="shared" si="24"/>
        <v>n/a</v>
      </c>
      <c r="AA55" s="8"/>
      <c r="AB55" s="33">
        <f>+'PL-tc'!$N55*'pc-dist'!$G$55</f>
        <v>0</v>
      </c>
      <c r="AC55" s="33">
        <f>+'PL-tc'!$O55*'pc-dist'!$P$3</f>
        <v>0</v>
      </c>
      <c r="AD55" s="33">
        <f>+'PL-tc'!$P55*'pc-dist'!$G$68</f>
        <v>0</v>
      </c>
      <c r="AE55" s="34" t="str">
        <f t="shared" si="25"/>
        <v>n/a</v>
      </c>
      <c r="AF55" s="34" t="str">
        <f t="shared" si="26"/>
        <v>n/a</v>
      </c>
      <c r="AG55" s="8"/>
      <c r="AH55" s="33">
        <f t="shared" si="27"/>
        <v>0</v>
      </c>
      <c r="AI55" s="33">
        <f t="shared" si="28"/>
        <v>0</v>
      </c>
      <c r="AJ55" s="33">
        <f t="shared" si="29"/>
        <v>0</v>
      </c>
      <c r="AK55" s="34" t="str">
        <f t="shared" si="15"/>
        <v>n/a</v>
      </c>
      <c r="AL55" s="34" t="str">
        <f t="shared" si="16"/>
        <v>n/a</v>
      </c>
      <c r="AM55" s="8"/>
    </row>
    <row r="56" spans="1:39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+'PL-tc'!$N56*'pc-dist'!$C$55</f>
        <v>0</v>
      </c>
      <c r="E56" s="33">
        <f>+'PL-tc'!$O56*'pc-dist'!$L$3</f>
        <v>0</v>
      </c>
      <c r="F56" s="33">
        <f>+'PL-tc'!$P56*'pc-dist'!$C$68</f>
        <v>0</v>
      </c>
      <c r="G56" s="34" t="str">
        <f t="shared" si="17"/>
        <v>n/a</v>
      </c>
      <c r="H56" s="34" t="str">
        <f t="shared" si="18"/>
        <v>n/a</v>
      </c>
      <c r="I56" s="8"/>
      <c r="J56" s="33">
        <f>+'PL-tc'!$N56*'pc-dist'!$D$55</f>
        <v>0</v>
      </c>
      <c r="K56" s="33">
        <f>+'PL-tc'!$O56*'pc-dist'!$M$3</f>
        <v>0</v>
      </c>
      <c r="L56" s="33">
        <f>+'PL-tc'!$P56*'pc-dist'!$D$68</f>
        <v>0</v>
      </c>
      <c r="M56" s="34" t="str">
        <f t="shared" si="19"/>
        <v>n/a</v>
      </c>
      <c r="N56" s="34" t="str">
        <f t="shared" si="20"/>
        <v>n/a</v>
      </c>
      <c r="O56" s="8"/>
      <c r="P56" s="33">
        <f>+'PL-tc'!$N56*'pc-dist'!$E$55</f>
        <v>0</v>
      </c>
      <c r="Q56" s="33">
        <f>+'PL-tc'!$O56*'pc-dist'!$N$3</f>
        <v>0</v>
      </c>
      <c r="R56" s="33">
        <f>+'PL-tc'!$P56*'pc-dist'!$E$68</f>
        <v>0</v>
      </c>
      <c r="S56" s="34" t="str">
        <f t="shared" si="21"/>
        <v>n/a</v>
      </c>
      <c r="T56" s="34" t="str">
        <f t="shared" si="22"/>
        <v>n/a</v>
      </c>
      <c r="U56" s="8"/>
      <c r="V56" s="33">
        <f>+'PL-tc'!$N56*'pc-dist'!$F$55</f>
        <v>0</v>
      </c>
      <c r="W56" s="33">
        <f>+'PL-tc'!$O56*'pc-dist'!$O$3</f>
        <v>0</v>
      </c>
      <c r="X56" s="33">
        <f>+'PL-tc'!$P56*'pc-dist'!$F$68</f>
        <v>0</v>
      </c>
      <c r="Y56" s="34" t="str">
        <f t="shared" si="23"/>
        <v>n/a</v>
      </c>
      <c r="Z56" s="34" t="str">
        <f t="shared" si="24"/>
        <v>n/a</v>
      </c>
      <c r="AA56" s="8"/>
      <c r="AB56" s="33">
        <f>+'PL-tc'!$N56*'pc-dist'!$G$55</f>
        <v>0</v>
      </c>
      <c r="AC56" s="33">
        <f>+'PL-tc'!$O56*'pc-dist'!$P$3</f>
        <v>0</v>
      </c>
      <c r="AD56" s="33">
        <f>+'PL-tc'!$P56*'pc-dist'!$G$68</f>
        <v>0</v>
      </c>
      <c r="AE56" s="34" t="str">
        <f t="shared" si="25"/>
        <v>n/a</v>
      </c>
      <c r="AF56" s="34" t="str">
        <f t="shared" si="26"/>
        <v>n/a</v>
      </c>
      <c r="AG56" s="8"/>
      <c r="AH56" s="33">
        <f t="shared" si="27"/>
        <v>0</v>
      </c>
      <c r="AI56" s="33">
        <f t="shared" si="28"/>
        <v>0</v>
      </c>
      <c r="AJ56" s="33">
        <f t="shared" si="29"/>
        <v>0</v>
      </c>
      <c r="AK56" s="34" t="str">
        <f t="shared" si="15"/>
        <v>n/a</v>
      </c>
      <c r="AL56" s="34" t="str">
        <f t="shared" si="16"/>
        <v>n/a</v>
      </c>
      <c r="AM56" s="8"/>
    </row>
    <row r="57" spans="1:39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+'PL-tc'!$N57*'pc-dist'!$C$55</f>
        <v>0</v>
      </c>
      <c r="E57" s="33">
        <f>+'PL-tc'!$O57*'pc-dist'!$L$3</f>
        <v>0</v>
      </c>
      <c r="F57" s="33">
        <f>+'PL-tc'!$P57*'pc-dist'!$C$68</f>
        <v>0</v>
      </c>
      <c r="G57" s="34" t="str">
        <f t="shared" si="17"/>
        <v>n/a</v>
      </c>
      <c r="H57" s="34" t="str">
        <f t="shared" si="18"/>
        <v>n/a</v>
      </c>
      <c r="I57" s="8"/>
      <c r="J57" s="33">
        <f>+'PL-tc'!$N57*'pc-dist'!$D$55</f>
        <v>0</v>
      </c>
      <c r="K57" s="33">
        <f>+'PL-tc'!$O57*'pc-dist'!$M$3</f>
        <v>0</v>
      </c>
      <c r="L57" s="33">
        <f>+'PL-tc'!$P57*'pc-dist'!$D$68</f>
        <v>0</v>
      </c>
      <c r="M57" s="34" t="str">
        <f t="shared" si="19"/>
        <v>n/a</v>
      </c>
      <c r="N57" s="34" t="str">
        <f t="shared" si="20"/>
        <v>n/a</v>
      </c>
      <c r="O57" s="8"/>
      <c r="P57" s="33">
        <f>+'PL-tc'!$N57*'pc-dist'!$E$55</f>
        <v>0</v>
      </c>
      <c r="Q57" s="33">
        <f>+'PL-tc'!$O57*'pc-dist'!$N$3</f>
        <v>0</v>
      </c>
      <c r="R57" s="33">
        <f>+'PL-tc'!$P57*'pc-dist'!$E$68</f>
        <v>0</v>
      </c>
      <c r="S57" s="34" t="str">
        <f t="shared" si="21"/>
        <v>n/a</v>
      </c>
      <c r="T57" s="34" t="str">
        <f t="shared" si="22"/>
        <v>n/a</v>
      </c>
      <c r="U57" s="8"/>
      <c r="V57" s="33">
        <f>+'PL-tc'!$N57*'pc-dist'!$F$55</f>
        <v>0</v>
      </c>
      <c r="W57" s="33">
        <f>+'PL-tc'!$O57*'pc-dist'!$O$3</f>
        <v>0</v>
      </c>
      <c r="X57" s="33">
        <f>+'PL-tc'!$P57*'pc-dist'!$F$68</f>
        <v>0</v>
      </c>
      <c r="Y57" s="34" t="str">
        <f t="shared" si="23"/>
        <v>n/a</v>
      </c>
      <c r="Z57" s="34" t="str">
        <f t="shared" si="24"/>
        <v>n/a</v>
      </c>
      <c r="AA57" s="8"/>
      <c r="AB57" s="33">
        <f>+'PL-tc'!$N57*'pc-dist'!$G$55</f>
        <v>0</v>
      </c>
      <c r="AC57" s="33">
        <f>+'PL-tc'!$O57*'pc-dist'!$P$3</f>
        <v>0</v>
      </c>
      <c r="AD57" s="33">
        <f>+'PL-tc'!$P57*'pc-dist'!$G$68</f>
        <v>0</v>
      </c>
      <c r="AE57" s="34" t="str">
        <f t="shared" si="25"/>
        <v>n/a</v>
      </c>
      <c r="AF57" s="34" t="str">
        <f t="shared" si="26"/>
        <v>n/a</v>
      </c>
      <c r="AG57" s="8"/>
      <c r="AH57" s="33">
        <f t="shared" si="27"/>
        <v>0</v>
      </c>
      <c r="AI57" s="33">
        <f t="shared" si="28"/>
        <v>0</v>
      </c>
      <c r="AJ57" s="33">
        <f t="shared" si="29"/>
        <v>0</v>
      </c>
      <c r="AK57" s="34" t="str">
        <f t="shared" si="15"/>
        <v>n/a</v>
      </c>
      <c r="AL57" s="34" t="str">
        <f t="shared" si="16"/>
        <v>n/a</v>
      </c>
      <c r="AM57" s="8"/>
    </row>
    <row r="58" spans="1:39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+'PL-tc'!$N58*'pc-dist'!$C$55</f>
        <v>0</v>
      </c>
      <c r="E58" s="33">
        <f>+'PL-tc'!$O58*'pc-dist'!$L$3</f>
        <v>0</v>
      </c>
      <c r="F58" s="33">
        <f>+'PL-tc'!$P58*'pc-dist'!$C$68</f>
        <v>0</v>
      </c>
      <c r="G58" s="34" t="str">
        <f t="shared" si="17"/>
        <v>n/a</v>
      </c>
      <c r="H58" s="34" t="str">
        <f t="shared" si="18"/>
        <v>n/a</v>
      </c>
      <c r="I58" s="8"/>
      <c r="J58" s="33">
        <f>+'PL-tc'!$N58*'pc-dist'!$D$55</f>
        <v>0</v>
      </c>
      <c r="K58" s="33">
        <f>+'PL-tc'!$O58*'pc-dist'!$M$3</f>
        <v>0</v>
      </c>
      <c r="L58" s="33">
        <f>+'PL-tc'!$P58*'pc-dist'!$D$68</f>
        <v>0</v>
      </c>
      <c r="M58" s="34" t="str">
        <f t="shared" si="19"/>
        <v>n/a</v>
      </c>
      <c r="N58" s="34" t="str">
        <f t="shared" si="20"/>
        <v>n/a</v>
      </c>
      <c r="O58" s="8"/>
      <c r="P58" s="33">
        <f>+'PL-tc'!$N58*'pc-dist'!$E$55</f>
        <v>0</v>
      </c>
      <c r="Q58" s="33">
        <f>+'PL-tc'!$O58*'pc-dist'!$N$3</f>
        <v>0</v>
      </c>
      <c r="R58" s="33">
        <f>+'PL-tc'!$P58*'pc-dist'!$E$68</f>
        <v>0</v>
      </c>
      <c r="S58" s="34" t="str">
        <f t="shared" si="21"/>
        <v>n/a</v>
      </c>
      <c r="T58" s="34" t="str">
        <f t="shared" si="22"/>
        <v>n/a</v>
      </c>
      <c r="U58" s="8"/>
      <c r="V58" s="33">
        <f>+'PL-tc'!$N58*'pc-dist'!$F$55</f>
        <v>0</v>
      </c>
      <c r="W58" s="33">
        <f>+'PL-tc'!$O58*'pc-dist'!$O$3</f>
        <v>0</v>
      </c>
      <c r="X58" s="33">
        <f>+'PL-tc'!$P58*'pc-dist'!$F$68</f>
        <v>0</v>
      </c>
      <c r="Y58" s="34" t="str">
        <f t="shared" si="23"/>
        <v>n/a</v>
      </c>
      <c r="Z58" s="34" t="str">
        <f t="shared" si="24"/>
        <v>n/a</v>
      </c>
      <c r="AA58" s="8"/>
      <c r="AB58" s="33">
        <f>+'PL-tc'!$N58*'pc-dist'!$G$55</f>
        <v>0</v>
      </c>
      <c r="AC58" s="33">
        <f>+'PL-tc'!$O58*'pc-dist'!$P$3</f>
        <v>0</v>
      </c>
      <c r="AD58" s="33">
        <f>+'PL-tc'!$P58*'pc-dist'!$G$68</f>
        <v>0</v>
      </c>
      <c r="AE58" s="34" t="str">
        <f t="shared" si="25"/>
        <v>n/a</v>
      </c>
      <c r="AF58" s="34" t="str">
        <f t="shared" si="26"/>
        <v>n/a</v>
      </c>
      <c r="AG58" s="8"/>
      <c r="AH58" s="33">
        <f t="shared" si="27"/>
        <v>0</v>
      </c>
      <c r="AI58" s="33">
        <f t="shared" si="28"/>
        <v>0</v>
      </c>
      <c r="AJ58" s="33">
        <f t="shared" si="29"/>
        <v>0</v>
      </c>
      <c r="AK58" s="34" t="str">
        <f t="shared" si="15"/>
        <v>n/a</v>
      </c>
      <c r="AL58" s="34" t="str">
        <f t="shared" si="16"/>
        <v>n/a</v>
      </c>
      <c r="AM58" s="8"/>
    </row>
    <row r="59" spans="1:39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+'PL-tc'!$N59*'pc-dist'!$C$55</f>
        <v>0</v>
      </c>
      <c r="E59" s="33">
        <f>+'PL-tc'!$O59*'pc-dist'!$L$3</f>
        <v>0</v>
      </c>
      <c r="F59" s="33">
        <f>+'PL-tc'!$P59*'pc-dist'!$C$68</f>
        <v>0</v>
      </c>
      <c r="G59" s="34" t="str">
        <f t="shared" si="17"/>
        <v>n/a</v>
      </c>
      <c r="H59" s="34" t="str">
        <f t="shared" si="18"/>
        <v>n/a</v>
      </c>
      <c r="I59" s="8"/>
      <c r="J59" s="33">
        <f>+'PL-tc'!$N59*'pc-dist'!$D$55</f>
        <v>0</v>
      </c>
      <c r="K59" s="33">
        <f>+'PL-tc'!$O59*'pc-dist'!$M$3</f>
        <v>0</v>
      </c>
      <c r="L59" s="33">
        <f>+'PL-tc'!$P59*'pc-dist'!$D$68</f>
        <v>0</v>
      </c>
      <c r="M59" s="34" t="str">
        <f t="shared" si="19"/>
        <v>n/a</v>
      </c>
      <c r="N59" s="34" t="str">
        <f t="shared" si="20"/>
        <v>n/a</v>
      </c>
      <c r="O59" s="8"/>
      <c r="P59" s="33">
        <f>+'PL-tc'!$N59*'pc-dist'!$E$55</f>
        <v>0</v>
      </c>
      <c r="Q59" s="33">
        <f>+'PL-tc'!$O59*'pc-dist'!$N$3</f>
        <v>0</v>
      </c>
      <c r="R59" s="33">
        <f>+'PL-tc'!$P59*'pc-dist'!$E$68</f>
        <v>0</v>
      </c>
      <c r="S59" s="34" t="str">
        <f t="shared" si="21"/>
        <v>n/a</v>
      </c>
      <c r="T59" s="34" t="str">
        <f t="shared" si="22"/>
        <v>n/a</v>
      </c>
      <c r="U59" s="8"/>
      <c r="V59" s="33">
        <f>+'PL-tc'!$N59*'pc-dist'!$F$55</f>
        <v>0</v>
      </c>
      <c r="W59" s="33">
        <f>+'PL-tc'!$O59*'pc-dist'!$O$3</f>
        <v>0</v>
      </c>
      <c r="X59" s="33">
        <f>+'PL-tc'!$P59*'pc-dist'!$F$68</f>
        <v>0</v>
      </c>
      <c r="Y59" s="34" t="str">
        <f t="shared" si="23"/>
        <v>n/a</v>
      </c>
      <c r="Z59" s="34" t="str">
        <f t="shared" si="24"/>
        <v>n/a</v>
      </c>
      <c r="AA59" s="8"/>
      <c r="AB59" s="33">
        <f>+'PL-tc'!$N59*'pc-dist'!$G$55</f>
        <v>0</v>
      </c>
      <c r="AC59" s="33">
        <f>+'PL-tc'!$O59*'pc-dist'!$P$3</f>
        <v>0</v>
      </c>
      <c r="AD59" s="33">
        <f>+'PL-tc'!$P59*'pc-dist'!$G$68</f>
        <v>0</v>
      </c>
      <c r="AE59" s="34" t="str">
        <f t="shared" si="25"/>
        <v>n/a</v>
      </c>
      <c r="AF59" s="34" t="str">
        <f t="shared" si="26"/>
        <v>n/a</v>
      </c>
      <c r="AG59" s="8"/>
      <c r="AH59" s="33">
        <f t="shared" si="27"/>
        <v>0</v>
      </c>
      <c r="AI59" s="33">
        <f t="shared" si="28"/>
        <v>0</v>
      </c>
      <c r="AJ59" s="33">
        <f t="shared" si="29"/>
        <v>0</v>
      </c>
      <c r="AK59" s="34" t="str">
        <f t="shared" si="15"/>
        <v>n/a</v>
      </c>
      <c r="AL59" s="34" t="str">
        <f t="shared" si="16"/>
        <v>n/a</v>
      </c>
      <c r="AM59" s="8"/>
    </row>
    <row r="60" spans="1:39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+'PL-tc'!$N60*'pc-dist'!$C$55</f>
        <v>0</v>
      </c>
      <c r="E60" s="33">
        <f>+'PL-tc'!$O60*'pc-dist'!$L$3</f>
        <v>0</v>
      </c>
      <c r="F60" s="33">
        <f>+'PL-tc'!$P60*'pc-dist'!$C$68</f>
        <v>0</v>
      </c>
      <c r="G60" s="34" t="str">
        <f t="shared" si="17"/>
        <v>n/a</v>
      </c>
      <c r="H60" s="34" t="str">
        <f t="shared" si="18"/>
        <v>n/a</v>
      </c>
      <c r="I60" s="8"/>
      <c r="J60" s="33">
        <f>+'PL-tc'!$N60*'pc-dist'!$D$55</f>
        <v>0</v>
      </c>
      <c r="K60" s="33">
        <f>+'PL-tc'!$O60*'pc-dist'!$M$3</f>
        <v>0</v>
      </c>
      <c r="L60" s="33">
        <f>+'PL-tc'!$P60*'pc-dist'!$D$68</f>
        <v>0</v>
      </c>
      <c r="M60" s="34" t="str">
        <f t="shared" si="19"/>
        <v>n/a</v>
      </c>
      <c r="N60" s="34" t="str">
        <f t="shared" si="20"/>
        <v>n/a</v>
      </c>
      <c r="O60" s="8"/>
      <c r="P60" s="33">
        <f>+'PL-tc'!$N60*'pc-dist'!$E$55</f>
        <v>0</v>
      </c>
      <c r="Q60" s="33">
        <f>+'PL-tc'!$O60*'pc-dist'!$N$3</f>
        <v>0</v>
      </c>
      <c r="R60" s="33">
        <f>+'PL-tc'!$P60*'pc-dist'!$E$68</f>
        <v>0</v>
      </c>
      <c r="S60" s="34" t="str">
        <f t="shared" si="21"/>
        <v>n/a</v>
      </c>
      <c r="T60" s="34" t="str">
        <f t="shared" si="22"/>
        <v>n/a</v>
      </c>
      <c r="U60" s="8"/>
      <c r="V60" s="33">
        <f>+'PL-tc'!$N60*'pc-dist'!$F$55</f>
        <v>0</v>
      </c>
      <c r="W60" s="33">
        <f>+'PL-tc'!$O60*'pc-dist'!$O$3</f>
        <v>0</v>
      </c>
      <c r="X60" s="33">
        <f>+'PL-tc'!$P60*'pc-dist'!$F$68</f>
        <v>0</v>
      </c>
      <c r="Y60" s="34" t="str">
        <f t="shared" si="23"/>
        <v>n/a</v>
      </c>
      <c r="Z60" s="34" t="str">
        <f t="shared" si="24"/>
        <v>n/a</v>
      </c>
      <c r="AA60" s="8"/>
      <c r="AB60" s="33">
        <f>+'PL-tc'!$N60*'pc-dist'!$G$55</f>
        <v>0</v>
      </c>
      <c r="AC60" s="33">
        <f>+'PL-tc'!$O60*'pc-dist'!$P$3</f>
        <v>0</v>
      </c>
      <c r="AD60" s="33">
        <f>+'PL-tc'!$P60*'pc-dist'!$G$68</f>
        <v>0</v>
      </c>
      <c r="AE60" s="34" t="str">
        <f t="shared" si="25"/>
        <v>n/a</v>
      </c>
      <c r="AF60" s="34" t="str">
        <f t="shared" si="26"/>
        <v>n/a</v>
      </c>
      <c r="AG60" s="8"/>
      <c r="AH60" s="33">
        <f t="shared" si="27"/>
        <v>0</v>
      </c>
      <c r="AI60" s="33">
        <f t="shared" si="28"/>
        <v>0</v>
      </c>
      <c r="AJ60" s="33">
        <f t="shared" si="29"/>
        <v>0</v>
      </c>
      <c r="AK60" s="34" t="str">
        <f t="shared" si="15"/>
        <v>n/a</v>
      </c>
      <c r="AL60" s="34" t="str">
        <f t="shared" si="16"/>
        <v>n/a</v>
      </c>
      <c r="AM60" s="8"/>
    </row>
    <row r="61" spans="1:39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+'PL-tc'!$N61*'pc-dist'!$C$55</f>
        <v>0</v>
      </c>
      <c r="E61" s="33">
        <f>+'PL-tc'!$O61*'pc-dist'!$L$3</f>
        <v>0</v>
      </c>
      <c r="F61" s="33">
        <f>+'PL-tc'!$P61*'pc-dist'!$C$68</f>
        <v>0</v>
      </c>
      <c r="G61" s="34" t="str">
        <f t="shared" si="17"/>
        <v>n/a</v>
      </c>
      <c r="H61" s="34" t="str">
        <f t="shared" si="18"/>
        <v>n/a</v>
      </c>
      <c r="I61" s="8"/>
      <c r="J61" s="33">
        <f>+'PL-tc'!$N61*'pc-dist'!$D$55</f>
        <v>0</v>
      </c>
      <c r="K61" s="33">
        <f>+'PL-tc'!$O61*'pc-dist'!$M$3</f>
        <v>0</v>
      </c>
      <c r="L61" s="33">
        <f>+'PL-tc'!$P61*'pc-dist'!$D$68</f>
        <v>0</v>
      </c>
      <c r="M61" s="34" t="str">
        <f t="shared" si="19"/>
        <v>n/a</v>
      </c>
      <c r="N61" s="34" t="str">
        <f t="shared" si="20"/>
        <v>n/a</v>
      </c>
      <c r="O61" s="8"/>
      <c r="P61" s="33">
        <f>+'PL-tc'!$N61*'pc-dist'!$E$55</f>
        <v>0</v>
      </c>
      <c r="Q61" s="33">
        <f>+'PL-tc'!$O61*'pc-dist'!$N$3</f>
        <v>0</v>
      </c>
      <c r="R61" s="33">
        <f>+'PL-tc'!$P61*'pc-dist'!$E$68</f>
        <v>0</v>
      </c>
      <c r="S61" s="34" t="str">
        <f t="shared" si="21"/>
        <v>n/a</v>
      </c>
      <c r="T61" s="34" t="str">
        <f t="shared" si="22"/>
        <v>n/a</v>
      </c>
      <c r="U61" s="8"/>
      <c r="V61" s="33">
        <f>+'PL-tc'!$N61*'pc-dist'!$F$55</f>
        <v>0</v>
      </c>
      <c r="W61" s="33">
        <f>+'PL-tc'!$O61*'pc-dist'!$O$3</f>
        <v>0</v>
      </c>
      <c r="X61" s="33">
        <f>+'PL-tc'!$P61*'pc-dist'!$F$68</f>
        <v>0</v>
      </c>
      <c r="Y61" s="34" t="str">
        <f t="shared" si="23"/>
        <v>n/a</v>
      </c>
      <c r="Z61" s="34" t="str">
        <f t="shared" si="24"/>
        <v>n/a</v>
      </c>
      <c r="AA61" s="8"/>
      <c r="AB61" s="33">
        <f>+'PL-tc'!$N61*'pc-dist'!$G$55</f>
        <v>0</v>
      </c>
      <c r="AC61" s="33">
        <f>+'PL-tc'!$O61*'pc-dist'!$P$3</f>
        <v>0</v>
      </c>
      <c r="AD61" s="33">
        <f>+'PL-tc'!$P61*'pc-dist'!$G$68</f>
        <v>0</v>
      </c>
      <c r="AE61" s="34" t="str">
        <f t="shared" si="25"/>
        <v>n/a</v>
      </c>
      <c r="AF61" s="34" t="str">
        <f t="shared" si="26"/>
        <v>n/a</v>
      </c>
      <c r="AG61" s="8"/>
      <c r="AH61" s="33">
        <f t="shared" si="27"/>
        <v>0</v>
      </c>
      <c r="AI61" s="33">
        <f t="shared" si="28"/>
        <v>0</v>
      </c>
      <c r="AJ61" s="33">
        <f t="shared" si="29"/>
        <v>0</v>
      </c>
      <c r="AK61" s="34" t="str">
        <f t="shared" si="15"/>
        <v>n/a</v>
      </c>
      <c r="AL61" s="34" t="str">
        <f t="shared" si="16"/>
        <v>n/a</v>
      </c>
      <c r="AM61" s="8"/>
    </row>
    <row r="62" spans="1:39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+'PL-tc'!$N62*'pc-dist'!$C$55</f>
        <v>0</v>
      </c>
      <c r="E62" s="33">
        <f>+'PL-tc'!$O62*'pc-dist'!$L$3</f>
        <v>0</v>
      </c>
      <c r="F62" s="33">
        <f>+'PL-tc'!$P62*'pc-dist'!$C$68</f>
        <v>0</v>
      </c>
      <c r="G62" s="34" t="str">
        <f t="shared" si="17"/>
        <v>n/a</v>
      </c>
      <c r="H62" s="34" t="str">
        <f t="shared" si="18"/>
        <v>n/a</v>
      </c>
      <c r="I62" s="8"/>
      <c r="J62" s="33">
        <f>+'PL-tc'!$N62*'pc-dist'!$D$55</f>
        <v>0</v>
      </c>
      <c r="K62" s="33">
        <f>+'PL-tc'!$O62*'pc-dist'!$M$3</f>
        <v>0</v>
      </c>
      <c r="L62" s="33">
        <f>+'PL-tc'!$P62*'pc-dist'!$D$68</f>
        <v>0</v>
      </c>
      <c r="M62" s="34" t="str">
        <f t="shared" si="19"/>
        <v>n/a</v>
      </c>
      <c r="N62" s="34" t="str">
        <f t="shared" si="20"/>
        <v>n/a</v>
      </c>
      <c r="O62" s="8"/>
      <c r="P62" s="33">
        <f>+'PL-tc'!$N62*'pc-dist'!$E$55</f>
        <v>0</v>
      </c>
      <c r="Q62" s="33">
        <f>+'PL-tc'!$O62*'pc-dist'!$N$3</f>
        <v>0</v>
      </c>
      <c r="R62" s="33">
        <f>+'PL-tc'!$P62*'pc-dist'!$E$68</f>
        <v>0</v>
      </c>
      <c r="S62" s="34" t="str">
        <f t="shared" si="21"/>
        <v>n/a</v>
      </c>
      <c r="T62" s="34" t="str">
        <f t="shared" si="22"/>
        <v>n/a</v>
      </c>
      <c r="U62" s="8"/>
      <c r="V62" s="33">
        <f>+'PL-tc'!$N62*'pc-dist'!$F$55</f>
        <v>0</v>
      </c>
      <c r="W62" s="33">
        <f>+'PL-tc'!$O62*'pc-dist'!$O$3</f>
        <v>0</v>
      </c>
      <c r="X62" s="33">
        <f>+'PL-tc'!$P62*'pc-dist'!$F$68</f>
        <v>0</v>
      </c>
      <c r="Y62" s="34" t="str">
        <f t="shared" si="23"/>
        <v>n/a</v>
      </c>
      <c r="Z62" s="34" t="str">
        <f t="shared" si="24"/>
        <v>n/a</v>
      </c>
      <c r="AA62" s="8"/>
      <c r="AB62" s="33">
        <f>+'PL-tc'!$N62*'pc-dist'!$G$55</f>
        <v>0</v>
      </c>
      <c r="AC62" s="33">
        <f>+'PL-tc'!$O62*'pc-dist'!$P$3</f>
        <v>0</v>
      </c>
      <c r="AD62" s="33">
        <f>+'PL-tc'!$P62*'pc-dist'!$G$68</f>
        <v>0</v>
      </c>
      <c r="AE62" s="34" t="str">
        <f t="shared" si="25"/>
        <v>n/a</v>
      </c>
      <c r="AF62" s="34" t="str">
        <f t="shared" si="26"/>
        <v>n/a</v>
      </c>
      <c r="AG62" s="8"/>
      <c r="AH62" s="33">
        <f t="shared" si="27"/>
        <v>0</v>
      </c>
      <c r="AI62" s="33">
        <f t="shared" si="28"/>
        <v>0</v>
      </c>
      <c r="AJ62" s="33">
        <f t="shared" si="29"/>
        <v>0</v>
      </c>
      <c r="AK62" s="34" t="str">
        <f t="shared" si="15"/>
        <v>n/a</v>
      </c>
      <c r="AL62" s="34" t="str">
        <f t="shared" si="16"/>
        <v>n/a</v>
      </c>
      <c r="AM62" s="8"/>
    </row>
    <row r="63" spans="1:39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+'PL-tc'!$N63*'pc-dist'!$C$55</f>
        <v>0</v>
      </c>
      <c r="E63" s="33">
        <f>+'PL-tc'!$O63*'pc-dist'!$L$3</f>
        <v>0</v>
      </c>
      <c r="F63" s="33">
        <f>+'PL-tc'!$P63*'pc-dist'!$C$68</f>
        <v>0</v>
      </c>
      <c r="G63" s="34" t="str">
        <f t="shared" si="17"/>
        <v>n/a</v>
      </c>
      <c r="H63" s="34" t="str">
        <f t="shared" si="18"/>
        <v>n/a</v>
      </c>
      <c r="I63" s="8"/>
      <c r="J63" s="33">
        <f>+'PL-tc'!$N63*'pc-dist'!$D$55</f>
        <v>0</v>
      </c>
      <c r="K63" s="33">
        <f>+'PL-tc'!$O63*'pc-dist'!$M$3</f>
        <v>0</v>
      </c>
      <c r="L63" s="33">
        <f>+'PL-tc'!$P63*'pc-dist'!$D$68</f>
        <v>0</v>
      </c>
      <c r="M63" s="34" t="str">
        <f t="shared" si="19"/>
        <v>n/a</v>
      </c>
      <c r="N63" s="34" t="str">
        <f t="shared" si="20"/>
        <v>n/a</v>
      </c>
      <c r="O63" s="8"/>
      <c r="P63" s="33">
        <f>+'PL-tc'!$N63*'pc-dist'!$E$55</f>
        <v>0</v>
      </c>
      <c r="Q63" s="33">
        <f>+'PL-tc'!$O63*'pc-dist'!$N$3</f>
        <v>0</v>
      </c>
      <c r="R63" s="33">
        <f>+'PL-tc'!$P63*'pc-dist'!$E$68</f>
        <v>0</v>
      </c>
      <c r="S63" s="34" t="str">
        <f t="shared" si="21"/>
        <v>n/a</v>
      </c>
      <c r="T63" s="34" t="str">
        <f t="shared" si="22"/>
        <v>n/a</v>
      </c>
      <c r="U63" s="8"/>
      <c r="V63" s="33">
        <f>+'PL-tc'!$N63*'pc-dist'!$F$55</f>
        <v>0</v>
      </c>
      <c r="W63" s="33">
        <f>+'PL-tc'!$O63*'pc-dist'!$O$3</f>
        <v>0</v>
      </c>
      <c r="X63" s="33">
        <f>+'PL-tc'!$P63*'pc-dist'!$F$68</f>
        <v>0</v>
      </c>
      <c r="Y63" s="34" t="str">
        <f t="shared" si="23"/>
        <v>n/a</v>
      </c>
      <c r="Z63" s="34" t="str">
        <f t="shared" si="24"/>
        <v>n/a</v>
      </c>
      <c r="AA63" s="8"/>
      <c r="AB63" s="33">
        <f>+'PL-tc'!$N63*'pc-dist'!$G$55</f>
        <v>0</v>
      </c>
      <c r="AC63" s="33">
        <f>+'PL-tc'!$O63*'pc-dist'!$P$3</f>
        <v>0</v>
      </c>
      <c r="AD63" s="33">
        <f>+'PL-tc'!$P63*'pc-dist'!$G$68</f>
        <v>0</v>
      </c>
      <c r="AE63" s="34" t="str">
        <f t="shared" si="25"/>
        <v>n/a</v>
      </c>
      <c r="AF63" s="34" t="str">
        <f t="shared" si="26"/>
        <v>n/a</v>
      </c>
      <c r="AG63" s="8"/>
      <c r="AH63" s="33">
        <f t="shared" si="27"/>
        <v>0</v>
      </c>
      <c r="AI63" s="33">
        <f t="shared" si="28"/>
        <v>0</v>
      </c>
      <c r="AJ63" s="33">
        <f t="shared" si="29"/>
        <v>0</v>
      </c>
      <c r="AK63" s="34" t="str">
        <f t="shared" si="15"/>
        <v>n/a</v>
      </c>
      <c r="AL63" s="34" t="str">
        <f t="shared" si="16"/>
        <v>n/a</v>
      </c>
      <c r="AM63" s="8"/>
    </row>
    <row r="64" spans="1:39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+'PL-tc'!$N64*'pc-dist'!$C$55</f>
        <v>0</v>
      </c>
      <c r="E64" s="33">
        <f>+'PL-tc'!$O64*'pc-dist'!$L$3</f>
        <v>0</v>
      </c>
      <c r="F64" s="33">
        <f>+'PL-tc'!$P64*'pc-dist'!$C$68</f>
        <v>0</v>
      </c>
      <c r="G64" s="34" t="str">
        <f t="shared" si="17"/>
        <v>n/a</v>
      </c>
      <c r="H64" s="34" t="str">
        <f t="shared" si="18"/>
        <v>n/a</v>
      </c>
      <c r="I64" s="8"/>
      <c r="J64" s="33">
        <f>+'PL-tc'!$N64*'pc-dist'!$D$55</f>
        <v>0</v>
      </c>
      <c r="K64" s="33">
        <f>+'PL-tc'!$O64*'pc-dist'!$M$3</f>
        <v>0</v>
      </c>
      <c r="L64" s="33">
        <f>+'PL-tc'!$P64*'pc-dist'!$D$68</f>
        <v>0</v>
      </c>
      <c r="M64" s="34" t="str">
        <f t="shared" si="19"/>
        <v>n/a</v>
      </c>
      <c r="N64" s="34" t="str">
        <f t="shared" si="20"/>
        <v>n/a</v>
      </c>
      <c r="O64" s="8"/>
      <c r="P64" s="33">
        <f>+'PL-tc'!$N64*'pc-dist'!$E$55</f>
        <v>0</v>
      </c>
      <c r="Q64" s="33">
        <f>+'PL-tc'!$O64*'pc-dist'!$N$3</f>
        <v>0</v>
      </c>
      <c r="R64" s="33">
        <f>+'PL-tc'!$P64*'pc-dist'!$E$68</f>
        <v>0</v>
      </c>
      <c r="S64" s="34" t="str">
        <f t="shared" si="21"/>
        <v>n/a</v>
      </c>
      <c r="T64" s="34" t="str">
        <f t="shared" si="22"/>
        <v>n/a</v>
      </c>
      <c r="U64" s="8"/>
      <c r="V64" s="33">
        <f>+'PL-tc'!$N64*'pc-dist'!$F$55</f>
        <v>0</v>
      </c>
      <c r="W64" s="33">
        <f>+'PL-tc'!$O64*'pc-dist'!$O$3</f>
        <v>0</v>
      </c>
      <c r="X64" s="33">
        <f>+'PL-tc'!$P64*'pc-dist'!$F$68</f>
        <v>0</v>
      </c>
      <c r="Y64" s="34" t="str">
        <f t="shared" si="23"/>
        <v>n/a</v>
      </c>
      <c r="Z64" s="34" t="str">
        <f t="shared" si="24"/>
        <v>n/a</v>
      </c>
      <c r="AA64" s="8"/>
      <c r="AB64" s="33">
        <f>+'PL-tc'!$N64*'pc-dist'!$G$55</f>
        <v>0</v>
      </c>
      <c r="AC64" s="33">
        <f>+'PL-tc'!$O64*'pc-dist'!$P$3</f>
        <v>0</v>
      </c>
      <c r="AD64" s="33">
        <f>+'PL-tc'!$P64*'pc-dist'!$G$68</f>
        <v>0</v>
      </c>
      <c r="AE64" s="34" t="str">
        <f t="shared" si="25"/>
        <v>n/a</v>
      </c>
      <c r="AF64" s="34" t="str">
        <f t="shared" si="26"/>
        <v>n/a</v>
      </c>
      <c r="AG64" s="8"/>
      <c r="AH64" s="33">
        <f t="shared" si="27"/>
        <v>0</v>
      </c>
      <c r="AI64" s="33">
        <f t="shared" si="28"/>
        <v>0</v>
      </c>
      <c r="AJ64" s="33">
        <f t="shared" si="29"/>
        <v>0</v>
      </c>
      <c r="AK64" s="34" t="str">
        <f t="shared" si="15"/>
        <v>n/a</v>
      </c>
      <c r="AL64" s="34" t="str">
        <f t="shared" si="16"/>
        <v>n/a</v>
      </c>
      <c r="AM64" s="8"/>
    </row>
    <row r="65" spans="1:39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+'PL-tc'!$N65*'pc-dist'!$C$55</f>
        <v>0</v>
      </c>
      <c r="E65" s="33">
        <f>+'PL-tc'!$O65*'pc-dist'!$L$3</f>
        <v>0</v>
      </c>
      <c r="F65" s="33">
        <f>+'PL-tc'!$P65*'pc-dist'!$C$68</f>
        <v>0</v>
      </c>
      <c r="G65" s="34" t="str">
        <f t="shared" si="17"/>
        <v>n/a</v>
      </c>
      <c r="H65" s="34" t="str">
        <f t="shared" si="18"/>
        <v>n/a</v>
      </c>
      <c r="I65" s="8"/>
      <c r="J65" s="33">
        <f>+'PL-tc'!$N65*'pc-dist'!$D$55</f>
        <v>0</v>
      </c>
      <c r="K65" s="33">
        <f>+'PL-tc'!$O65*'pc-dist'!$M$3</f>
        <v>0</v>
      </c>
      <c r="L65" s="33">
        <f>+'PL-tc'!$P65*'pc-dist'!$D$68</f>
        <v>0</v>
      </c>
      <c r="M65" s="34" t="str">
        <f t="shared" si="19"/>
        <v>n/a</v>
      </c>
      <c r="N65" s="34" t="str">
        <f t="shared" si="20"/>
        <v>n/a</v>
      </c>
      <c r="O65" s="8"/>
      <c r="P65" s="33">
        <f>+'PL-tc'!$N65*'pc-dist'!$E$55</f>
        <v>0</v>
      </c>
      <c r="Q65" s="33">
        <f>+'PL-tc'!$O65*'pc-dist'!$N$3</f>
        <v>0</v>
      </c>
      <c r="R65" s="33">
        <f>+'PL-tc'!$P65*'pc-dist'!$E$68</f>
        <v>0</v>
      </c>
      <c r="S65" s="34" t="str">
        <f t="shared" si="21"/>
        <v>n/a</v>
      </c>
      <c r="T65" s="34" t="str">
        <f t="shared" si="22"/>
        <v>n/a</v>
      </c>
      <c r="U65" s="8"/>
      <c r="V65" s="33">
        <f>+'PL-tc'!$N65*'pc-dist'!$F$55</f>
        <v>0</v>
      </c>
      <c r="W65" s="33">
        <f>+'PL-tc'!$O65*'pc-dist'!$O$3</f>
        <v>0</v>
      </c>
      <c r="X65" s="33">
        <f>+'PL-tc'!$P65*'pc-dist'!$F$68</f>
        <v>0</v>
      </c>
      <c r="Y65" s="34" t="str">
        <f t="shared" si="23"/>
        <v>n/a</v>
      </c>
      <c r="Z65" s="34" t="str">
        <f t="shared" si="24"/>
        <v>n/a</v>
      </c>
      <c r="AA65" s="8"/>
      <c r="AB65" s="33">
        <f>+'PL-tc'!$N65*'pc-dist'!$G$55</f>
        <v>0</v>
      </c>
      <c r="AC65" s="33">
        <f>+'PL-tc'!$O65*'pc-dist'!$P$3</f>
        <v>0</v>
      </c>
      <c r="AD65" s="33">
        <f>+'PL-tc'!$P65*'pc-dist'!$G$68</f>
        <v>0</v>
      </c>
      <c r="AE65" s="34" t="str">
        <f t="shared" si="25"/>
        <v>n/a</v>
      </c>
      <c r="AF65" s="34" t="str">
        <f t="shared" si="26"/>
        <v>n/a</v>
      </c>
      <c r="AG65" s="8"/>
      <c r="AH65" s="33">
        <f t="shared" si="27"/>
        <v>0</v>
      </c>
      <c r="AI65" s="33">
        <f t="shared" si="28"/>
        <v>0</v>
      </c>
      <c r="AJ65" s="33">
        <f t="shared" si="29"/>
        <v>0</v>
      </c>
      <c r="AK65" s="34" t="str">
        <f t="shared" si="15"/>
        <v>n/a</v>
      </c>
      <c r="AL65" s="34" t="str">
        <f t="shared" si="16"/>
        <v>n/a</v>
      </c>
      <c r="AM65" s="8"/>
    </row>
    <row r="66" spans="1:39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+'PL-tc'!$N66*'pc-dist'!$C$55</f>
        <v>0</v>
      </c>
      <c r="E66" s="33">
        <f>+'PL-tc'!$O66*'pc-dist'!$L$3</f>
        <v>0</v>
      </c>
      <c r="F66" s="33">
        <f>+'PL-tc'!$P66*'pc-dist'!$C$68</f>
        <v>0</v>
      </c>
      <c r="G66" s="34" t="str">
        <f t="shared" si="17"/>
        <v>n/a</v>
      </c>
      <c r="H66" s="34" t="str">
        <f t="shared" si="18"/>
        <v>n/a</v>
      </c>
      <c r="I66" s="8"/>
      <c r="J66" s="33">
        <f>+'PL-tc'!$N66*'pc-dist'!$D$55</f>
        <v>0</v>
      </c>
      <c r="K66" s="33">
        <f>+'PL-tc'!$O66*'pc-dist'!$M$3</f>
        <v>0</v>
      </c>
      <c r="L66" s="33">
        <f>+'PL-tc'!$P66*'pc-dist'!$D$68</f>
        <v>0</v>
      </c>
      <c r="M66" s="34" t="str">
        <f t="shared" si="19"/>
        <v>n/a</v>
      </c>
      <c r="N66" s="34" t="str">
        <f t="shared" si="20"/>
        <v>n/a</v>
      </c>
      <c r="O66" s="8"/>
      <c r="P66" s="33">
        <f>+'PL-tc'!$N66*'pc-dist'!$E$55</f>
        <v>0</v>
      </c>
      <c r="Q66" s="33">
        <f>+'PL-tc'!$O66*'pc-dist'!$N$3</f>
        <v>0</v>
      </c>
      <c r="R66" s="33">
        <f>+'PL-tc'!$P66*'pc-dist'!$E$68</f>
        <v>0</v>
      </c>
      <c r="S66" s="34" t="str">
        <f t="shared" si="21"/>
        <v>n/a</v>
      </c>
      <c r="T66" s="34" t="str">
        <f t="shared" si="22"/>
        <v>n/a</v>
      </c>
      <c r="U66" s="8"/>
      <c r="V66" s="33">
        <f>+'PL-tc'!$N66*'pc-dist'!$F$55</f>
        <v>0</v>
      </c>
      <c r="W66" s="33">
        <f>+'PL-tc'!$O66*'pc-dist'!$O$3</f>
        <v>0</v>
      </c>
      <c r="X66" s="33">
        <f>+'PL-tc'!$P66*'pc-dist'!$F$68</f>
        <v>0</v>
      </c>
      <c r="Y66" s="34" t="str">
        <f t="shared" si="23"/>
        <v>n/a</v>
      </c>
      <c r="Z66" s="34" t="str">
        <f t="shared" si="24"/>
        <v>n/a</v>
      </c>
      <c r="AA66" s="8"/>
      <c r="AB66" s="33">
        <f>+'PL-tc'!$N66*'pc-dist'!$G$55</f>
        <v>0</v>
      </c>
      <c r="AC66" s="33">
        <f>+'PL-tc'!$O66*'pc-dist'!$P$3</f>
        <v>0</v>
      </c>
      <c r="AD66" s="33">
        <f>+'PL-tc'!$P66*'pc-dist'!$G$68</f>
        <v>0</v>
      </c>
      <c r="AE66" s="34" t="str">
        <f t="shared" si="25"/>
        <v>n/a</v>
      </c>
      <c r="AF66" s="34" t="str">
        <f t="shared" si="26"/>
        <v>n/a</v>
      </c>
      <c r="AG66" s="8"/>
      <c r="AH66" s="33">
        <f t="shared" si="27"/>
        <v>0</v>
      </c>
      <c r="AI66" s="33">
        <f t="shared" si="28"/>
        <v>0</v>
      </c>
      <c r="AJ66" s="33">
        <f t="shared" si="29"/>
        <v>0</v>
      </c>
      <c r="AK66" s="34" t="str">
        <f t="shared" si="15"/>
        <v>n/a</v>
      </c>
      <c r="AL66" s="34" t="str">
        <f t="shared" si="16"/>
        <v>n/a</v>
      </c>
      <c r="AM66" s="8"/>
    </row>
    <row r="67" spans="1:39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+'PL-tc'!$N67*'pc-dist'!$C$55</f>
        <v>0</v>
      </c>
      <c r="E67" s="33">
        <f>+'PL-tc'!$O67*'pc-dist'!$L$3</f>
        <v>0</v>
      </c>
      <c r="F67" s="33">
        <f>+'PL-tc'!$P67*'pc-dist'!$C$68</f>
        <v>0</v>
      </c>
      <c r="G67" s="34" t="str">
        <f t="shared" si="17"/>
        <v>n/a</v>
      </c>
      <c r="H67" s="34" t="str">
        <f t="shared" si="18"/>
        <v>n/a</v>
      </c>
      <c r="I67" s="8"/>
      <c r="J67" s="33">
        <f>+'PL-tc'!$N67*'pc-dist'!$D$55</f>
        <v>0</v>
      </c>
      <c r="K67" s="33">
        <f>+'PL-tc'!$O67*'pc-dist'!$M$3</f>
        <v>0</v>
      </c>
      <c r="L67" s="33">
        <f>+'PL-tc'!$P67*'pc-dist'!$D$68</f>
        <v>0</v>
      </c>
      <c r="M67" s="34" t="str">
        <f t="shared" si="19"/>
        <v>n/a</v>
      </c>
      <c r="N67" s="34" t="str">
        <f t="shared" si="20"/>
        <v>n/a</v>
      </c>
      <c r="O67" s="8"/>
      <c r="P67" s="33">
        <f>+'PL-tc'!$N67*'pc-dist'!$E$55</f>
        <v>0</v>
      </c>
      <c r="Q67" s="33">
        <f>+'PL-tc'!$O67*'pc-dist'!$N$3</f>
        <v>0</v>
      </c>
      <c r="R67" s="33">
        <f>+'PL-tc'!$P67*'pc-dist'!$E$68</f>
        <v>0</v>
      </c>
      <c r="S67" s="34" t="str">
        <f t="shared" si="21"/>
        <v>n/a</v>
      </c>
      <c r="T67" s="34" t="str">
        <f t="shared" si="22"/>
        <v>n/a</v>
      </c>
      <c r="U67" s="8"/>
      <c r="V67" s="33">
        <f>+'PL-tc'!$N67*'pc-dist'!$F$55</f>
        <v>0</v>
      </c>
      <c r="W67" s="33">
        <f>+'PL-tc'!$O67*'pc-dist'!$O$3</f>
        <v>0</v>
      </c>
      <c r="X67" s="33">
        <f>+'PL-tc'!$P67*'pc-dist'!$F$68</f>
        <v>0</v>
      </c>
      <c r="Y67" s="34" t="str">
        <f t="shared" si="23"/>
        <v>n/a</v>
      </c>
      <c r="Z67" s="34" t="str">
        <f t="shared" si="24"/>
        <v>n/a</v>
      </c>
      <c r="AA67" s="8"/>
      <c r="AB67" s="33">
        <f>+'PL-tc'!$N67*'pc-dist'!$G$55</f>
        <v>0</v>
      </c>
      <c r="AC67" s="33">
        <f>+'PL-tc'!$O67*'pc-dist'!$P$3</f>
        <v>0</v>
      </c>
      <c r="AD67" s="33">
        <f>+'PL-tc'!$P67*'pc-dist'!$G$68</f>
        <v>0</v>
      </c>
      <c r="AE67" s="34" t="str">
        <f t="shared" si="25"/>
        <v>n/a</v>
      </c>
      <c r="AF67" s="34" t="str">
        <f t="shared" si="26"/>
        <v>n/a</v>
      </c>
      <c r="AG67" s="8"/>
      <c r="AH67" s="33">
        <f t="shared" si="27"/>
        <v>0</v>
      </c>
      <c r="AI67" s="33">
        <f t="shared" si="28"/>
        <v>0</v>
      </c>
      <c r="AJ67" s="33">
        <f t="shared" si="29"/>
        <v>0</v>
      </c>
      <c r="AK67" s="34" t="str">
        <f t="shared" si="15"/>
        <v>n/a</v>
      </c>
      <c r="AL67" s="34" t="str">
        <f t="shared" si="16"/>
        <v>n/a</v>
      </c>
      <c r="AM67" s="8"/>
    </row>
    <row r="68" spans="1:39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+'PL-tc'!$N68*'pc-dist'!$C$55</f>
        <v>0</v>
      </c>
      <c r="E68" s="33">
        <f>+'PL-tc'!$O68*'pc-dist'!$L$3</f>
        <v>0</v>
      </c>
      <c r="F68" s="33">
        <f>+'PL-tc'!$P68*'pc-dist'!$C$68</f>
        <v>0</v>
      </c>
      <c r="G68" s="34" t="str">
        <f t="shared" si="17"/>
        <v>n/a</v>
      </c>
      <c r="H68" s="34" t="str">
        <f t="shared" si="18"/>
        <v>n/a</v>
      </c>
      <c r="I68" s="8"/>
      <c r="J68" s="33">
        <f>+'PL-tc'!$N68*'pc-dist'!$D$55</f>
        <v>0</v>
      </c>
      <c r="K68" s="33">
        <f>+'PL-tc'!$O68*'pc-dist'!$M$3</f>
        <v>0</v>
      </c>
      <c r="L68" s="33">
        <f>+'PL-tc'!$P68*'pc-dist'!$D$68</f>
        <v>0</v>
      </c>
      <c r="M68" s="34" t="str">
        <f t="shared" si="19"/>
        <v>n/a</v>
      </c>
      <c r="N68" s="34" t="str">
        <f t="shared" si="20"/>
        <v>n/a</v>
      </c>
      <c r="O68" s="8"/>
      <c r="P68" s="33">
        <f>+'PL-tc'!$N68*'pc-dist'!$E$55</f>
        <v>0</v>
      </c>
      <c r="Q68" s="33">
        <f>+'PL-tc'!$O68*'pc-dist'!$N$3</f>
        <v>0</v>
      </c>
      <c r="R68" s="33">
        <f>+'PL-tc'!$P68*'pc-dist'!$E$68</f>
        <v>0</v>
      </c>
      <c r="S68" s="34" t="str">
        <f t="shared" si="21"/>
        <v>n/a</v>
      </c>
      <c r="T68" s="34" t="str">
        <f t="shared" si="22"/>
        <v>n/a</v>
      </c>
      <c r="U68" s="8"/>
      <c r="V68" s="33">
        <f>+'PL-tc'!$N68*'pc-dist'!$F$55</f>
        <v>0</v>
      </c>
      <c r="W68" s="33">
        <f>+'PL-tc'!$O68*'pc-dist'!$O$3</f>
        <v>0</v>
      </c>
      <c r="X68" s="33">
        <f>+'PL-tc'!$P68*'pc-dist'!$F$68</f>
        <v>0</v>
      </c>
      <c r="Y68" s="34" t="str">
        <f t="shared" si="23"/>
        <v>n/a</v>
      </c>
      <c r="Z68" s="34" t="str">
        <f t="shared" si="24"/>
        <v>n/a</v>
      </c>
      <c r="AA68" s="8"/>
      <c r="AB68" s="33">
        <f>+'PL-tc'!$N68*'pc-dist'!$G$55</f>
        <v>0</v>
      </c>
      <c r="AC68" s="33">
        <f>+'PL-tc'!$O68*'pc-dist'!$P$3</f>
        <v>0</v>
      </c>
      <c r="AD68" s="33">
        <f>+'PL-tc'!$P68*'pc-dist'!$G$68</f>
        <v>0</v>
      </c>
      <c r="AE68" s="34" t="str">
        <f t="shared" si="25"/>
        <v>n/a</v>
      </c>
      <c r="AF68" s="34" t="str">
        <f t="shared" si="26"/>
        <v>n/a</v>
      </c>
      <c r="AG68" s="8"/>
      <c r="AH68" s="33">
        <f t="shared" si="27"/>
        <v>0</v>
      </c>
      <c r="AI68" s="33">
        <f t="shared" si="28"/>
        <v>0</v>
      </c>
      <c r="AJ68" s="33">
        <f t="shared" si="29"/>
        <v>0</v>
      </c>
      <c r="AK68" s="34" t="str">
        <f t="shared" si="15"/>
        <v>n/a</v>
      </c>
      <c r="AL68" s="34" t="str">
        <f t="shared" si="16"/>
        <v>n/a</v>
      </c>
      <c r="AM68" s="8"/>
    </row>
    <row r="69" spans="1:39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+'PL-tc'!$N69*'pc-dist'!$C$55</f>
        <v>0</v>
      </c>
      <c r="E69" s="33">
        <f>+'PL-tc'!$O69*'pc-dist'!$L$3</f>
        <v>0</v>
      </c>
      <c r="F69" s="33">
        <f>+'PL-tc'!$P69*'pc-dist'!$C$68</f>
        <v>0</v>
      </c>
      <c r="G69" s="34" t="str">
        <f t="shared" si="17"/>
        <v>n/a</v>
      </c>
      <c r="H69" s="34" t="str">
        <f t="shared" si="18"/>
        <v>n/a</v>
      </c>
      <c r="I69" s="8"/>
      <c r="J69" s="33">
        <f>+'PL-tc'!$N69*'pc-dist'!$D$55</f>
        <v>0</v>
      </c>
      <c r="K69" s="33">
        <f>+'PL-tc'!$O69*'pc-dist'!$M$3</f>
        <v>0</v>
      </c>
      <c r="L69" s="33">
        <f>+'PL-tc'!$P69*'pc-dist'!$D$68</f>
        <v>0</v>
      </c>
      <c r="M69" s="34" t="str">
        <f t="shared" si="19"/>
        <v>n/a</v>
      </c>
      <c r="N69" s="34" t="str">
        <f t="shared" si="20"/>
        <v>n/a</v>
      </c>
      <c r="O69" s="8"/>
      <c r="P69" s="33">
        <f>+'PL-tc'!$N69*'pc-dist'!$E$55</f>
        <v>0</v>
      </c>
      <c r="Q69" s="33">
        <f>+'PL-tc'!$O69*'pc-dist'!$N$3</f>
        <v>0</v>
      </c>
      <c r="R69" s="33">
        <f>+'PL-tc'!$P69*'pc-dist'!$E$68</f>
        <v>0</v>
      </c>
      <c r="S69" s="34" t="str">
        <f t="shared" si="21"/>
        <v>n/a</v>
      </c>
      <c r="T69" s="34" t="str">
        <f t="shared" si="22"/>
        <v>n/a</v>
      </c>
      <c r="U69" s="8"/>
      <c r="V69" s="33">
        <f>+'PL-tc'!$N69*'pc-dist'!$F$55</f>
        <v>0</v>
      </c>
      <c r="W69" s="33">
        <f>+'PL-tc'!$O69*'pc-dist'!$O$3</f>
        <v>0</v>
      </c>
      <c r="X69" s="33">
        <f>+'PL-tc'!$P69*'pc-dist'!$F$68</f>
        <v>0</v>
      </c>
      <c r="Y69" s="34" t="str">
        <f t="shared" si="23"/>
        <v>n/a</v>
      </c>
      <c r="Z69" s="34" t="str">
        <f t="shared" si="24"/>
        <v>n/a</v>
      </c>
      <c r="AA69" s="8"/>
      <c r="AB69" s="33">
        <f>+'PL-tc'!$N69*'pc-dist'!$G$55</f>
        <v>0</v>
      </c>
      <c r="AC69" s="33">
        <f>+'PL-tc'!$O69*'pc-dist'!$P$3</f>
        <v>0</v>
      </c>
      <c r="AD69" s="33">
        <f>+'PL-tc'!$P69*'pc-dist'!$G$68</f>
        <v>0</v>
      </c>
      <c r="AE69" s="34" t="str">
        <f t="shared" si="25"/>
        <v>n/a</v>
      </c>
      <c r="AF69" s="34" t="str">
        <f t="shared" si="26"/>
        <v>n/a</v>
      </c>
      <c r="AG69" s="8"/>
      <c r="AH69" s="33">
        <f t="shared" ref="AH69:AH75" si="30">AB69+V69+P69+J69+D69</f>
        <v>0</v>
      </c>
      <c r="AI69" s="33">
        <f t="shared" ref="AI69:AI75" si="31">AC69+W69+Q69+K69+E69</f>
        <v>0</v>
      </c>
      <c r="AJ69" s="33">
        <f t="shared" ref="AJ69:AJ75" si="32">AD69+X69+R69+L69+F69</f>
        <v>0</v>
      </c>
      <c r="AK69" s="34" t="str">
        <f t="shared" si="15"/>
        <v>n/a</v>
      </c>
      <c r="AL69" s="34" t="str">
        <f t="shared" si="16"/>
        <v>n/a</v>
      </c>
      <c r="AM69" s="8"/>
    </row>
    <row r="70" spans="1:39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+'PL-tc'!$N70*'pc-dist'!$C$55</f>
        <v>0</v>
      </c>
      <c r="E70" s="33">
        <f>+'PL-tc'!$O70*'pc-dist'!$L$3</f>
        <v>0</v>
      </c>
      <c r="F70" s="33">
        <f>+'PL-tc'!$P70*'pc-dist'!$C$68</f>
        <v>0</v>
      </c>
      <c r="G70" s="34" t="str">
        <f t="shared" si="17"/>
        <v>n/a</v>
      </c>
      <c r="H70" s="34" t="str">
        <f t="shared" si="18"/>
        <v>n/a</v>
      </c>
      <c r="I70" s="8"/>
      <c r="J70" s="33">
        <f>+'PL-tc'!$N70*'pc-dist'!$D$55</f>
        <v>0</v>
      </c>
      <c r="K70" s="33">
        <f>+'PL-tc'!$O70*'pc-dist'!$M$3</f>
        <v>0</v>
      </c>
      <c r="L70" s="33">
        <f>+'PL-tc'!$P70*'pc-dist'!$D$68</f>
        <v>0</v>
      </c>
      <c r="M70" s="34" t="str">
        <f t="shared" si="19"/>
        <v>n/a</v>
      </c>
      <c r="N70" s="34" t="str">
        <f t="shared" si="20"/>
        <v>n/a</v>
      </c>
      <c r="O70" s="8"/>
      <c r="P70" s="33">
        <f>+'PL-tc'!$N70*'pc-dist'!$E$55</f>
        <v>0</v>
      </c>
      <c r="Q70" s="33">
        <f>+'PL-tc'!$O70*'pc-dist'!$N$3</f>
        <v>0</v>
      </c>
      <c r="R70" s="33">
        <f>+'PL-tc'!$P70*'pc-dist'!$E$68</f>
        <v>0</v>
      </c>
      <c r="S70" s="34" t="str">
        <f t="shared" si="21"/>
        <v>n/a</v>
      </c>
      <c r="T70" s="34" t="str">
        <f t="shared" si="22"/>
        <v>n/a</v>
      </c>
      <c r="U70" s="8"/>
      <c r="V70" s="33">
        <f>+'PL-tc'!$N70*'pc-dist'!$F$55</f>
        <v>0</v>
      </c>
      <c r="W70" s="33">
        <f>+'PL-tc'!$O70*'pc-dist'!$O$3</f>
        <v>0</v>
      </c>
      <c r="X70" s="33">
        <f>+'PL-tc'!$P70*'pc-dist'!$F$68</f>
        <v>0</v>
      </c>
      <c r="Y70" s="34" t="str">
        <f t="shared" si="23"/>
        <v>n/a</v>
      </c>
      <c r="Z70" s="34" t="str">
        <f t="shared" si="24"/>
        <v>n/a</v>
      </c>
      <c r="AA70" s="8"/>
      <c r="AB70" s="33">
        <f>+'PL-tc'!$N70*'pc-dist'!$G$55</f>
        <v>0</v>
      </c>
      <c r="AC70" s="33">
        <f>+'PL-tc'!$O70*'pc-dist'!$P$3</f>
        <v>0</v>
      </c>
      <c r="AD70" s="33">
        <f>+'PL-tc'!$P70*'pc-dist'!$G$68</f>
        <v>0</v>
      </c>
      <c r="AE70" s="34" t="str">
        <f t="shared" si="25"/>
        <v>n/a</v>
      </c>
      <c r="AF70" s="34" t="str">
        <f t="shared" si="26"/>
        <v>n/a</v>
      </c>
      <c r="AG70" s="8"/>
      <c r="AH70" s="33">
        <f t="shared" si="30"/>
        <v>0</v>
      </c>
      <c r="AI70" s="33">
        <f t="shared" si="31"/>
        <v>0</v>
      </c>
      <c r="AJ70" s="33">
        <f t="shared" si="32"/>
        <v>0</v>
      </c>
      <c r="AK70" s="34" t="str">
        <f t="shared" ref="AK70:AK75" si="33">IFERROR(AJ70/AI70-1,"n/a")</f>
        <v>n/a</v>
      </c>
      <c r="AL70" s="34" t="str">
        <f t="shared" ref="AL70:AL75" si="34">IFERROR(AJ70/AH70-1,"n/a")</f>
        <v>n/a</v>
      </c>
      <c r="AM70" s="8"/>
    </row>
    <row r="71" spans="1:39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+'PL-tc'!$N71*'pc-dist'!$C$55</f>
        <v>0</v>
      </c>
      <c r="E71" s="33">
        <f>+'PL-tc'!$O71*'pc-dist'!$L$3</f>
        <v>0</v>
      </c>
      <c r="F71" s="33">
        <f>+'PL-tc'!$P71*'pc-dist'!$C$68</f>
        <v>0</v>
      </c>
      <c r="G71" s="34" t="str">
        <f t="shared" ref="G71:G75" si="35">IFERROR(F71/E71-1,"n/a")</f>
        <v>n/a</v>
      </c>
      <c r="H71" s="34" t="str">
        <f t="shared" ref="H71:H75" si="36">IFERROR(F71/D71-1,"n/a")</f>
        <v>n/a</v>
      </c>
      <c r="I71" s="8"/>
      <c r="J71" s="33">
        <f>+'PL-tc'!$N71*'pc-dist'!$D$55</f>
        <v>0</v>
      </c>
      <c r="K71" s="33">
        <f>+'PL-tc'!$O71*'pc-dist'!$M$3</f>
        <v>0</v>
      </c>
      <c r="L71" s="33">
        <f>+'PL-tc'!$P71*'pc-dist'!$D$68</f>
        <v>0</v>
      </c>
      <c r="M71" s="34" t="str">
        <f t="shared" ref="M71:M75" si="37">IFERROR(L71/K71-1,"n/a")</f>
        <v>n/a</v>
      </c>
      <c r="N71" s="34" t="str">
        <f t="shared" ref="N71:N75" si="38">IFERROR(L71/J71-1,"n/a")</f>
        <v>n/a</v>
      </c>
      <c r="O71" s="8"/>
      <c r="P71" s="33">
        <f>+'PL-tc'!$N71*'pc-dist'!$E$55</f>
        <v>0</v>
      </c>
      <c r="Q71" s="33">
        <f>+'PL-tc'!$O71*'pc-dist'!$N$3</f>
        <v>0</v>
      </c>
      <c r="R71" s="33">
        <f>+'PL-tc'!$P71*'pc-dist'!$E$68</f>
        <v>0</v>
      </c>
      <c r="S71" s="34" t="str">
        <f t="shared" ref="S71:S75" si="39">IFERROR(R71/Q71-1,"n/a")</f>
        <v>n/a</v>
      </c>
      <c r="T71" s="34" t="str">
        <f t="shared" ref="T71:T75" si="40">IFERROR(R71/P71-1,"n/a")</f>
        <v>n/a</v>
      </c>
      <c r="U71" s="8"/>
      <c r="V71" s="33">
        <f>+'PL-tc'!$N71*'pc-dist'!$F$55</f>
        <v>0</v>
      </c>
      <c r="W71" s="33">
        <f>+'PL-tc'!$O71*'pc-dist'!$O$3</f>
        <v>0</v>
      </c>
      <c r="X71" s="33">
        <f>+'PL-tc'!$P71*'pc-dist'!$F$68</f>
        <v>0</v>
      </c>
      <c r="Y71" s="34" t="str">
        <f t="shared" ref="Y71:Y75" si="41">IFERROR(X71/W71-1,"n/a")</f>
        <v>n/a</v>
      </c>
      <c r="Z71" s="34" t="str">
        <f t="shared" ref="Z71:Z75" si="42">IFERROR(X71/V71-1,"n/a")</f>
        <v>n/a</v>
      </c>
      <c r="AA71" s="8"/>
      <c r="AB71" s="33">
        <f>+'PL-tc'!$N71*'pc-dist'!$G$55</f>
        <v>0</v>
      </c>
      <c r="AC71" s="33">
        <f>+'PL-tc'!$O71*'pc-dist'!$P$3</f>
        <v>0</v>
      </c>
      <c r="AD71" s="33">
        <f>+'PL-tc'!$P71*'pc-dist'!$G$68</f>
        <v>0</v>
      </c>
      <c r="AE71" s="34" t="str">
        <f t="shared" ref="AE71:AE75" si="43">IFERROR(AD71/AC71-1,"n/a")</f>
        <v>n/a</v>
      </c>
      <c r="AF71" s="34" t="str">
        <f t="shared" ref="AF71:AF75" si="44">IFERROR(AD71/AB71-1,"n/a")</f>
        <v>n/a</v>
      </c>
      <c r="AG71" s="8"/>
      <c r="AH71" s="33">
        <f t="shared" si="30"/>
        <v>0</v>
      </c>
      <c r="AI71" s="33">
        <f t="shared" si="31"/>
        <v>0</v>
      </c>
      <c r="AJ71" s="33">
        <f t="shared" si="32"/>
        <v>0</v>
      </c>
      <c r="AK71" s="34" t="str">
        <f t="shared" si="33"/>
        <v>n/a</v>
      </c>
      <c r="AL71" s="34" t="str">
        <f t="shared" si="34"/>
        <v>n/a</v>
      </c>
      <c r="AM71" s="8"/>
    </row>
    <row r="72" spans="1:39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+'PL-tc'!$N72*'pc-dist'!$C$55</f>
        <v>0</v>
      </c>
      <c r="E72" s="33">
        <f>+'PL-tc'!$O72*'pc-dist'!$L$3</f>
        <v>0</v>
      </c>
      <c r="F72" s="33">
        <f>+'PL-tc'!$P72*'pc-dist'!$C$68</f>
        <v>0</v>
      </c>
      <c r="G72" s="34" t="str">
        <f t="shared" si="35"/>
        <v>n/a</v>
      </c>
      <c r="H72" s="34" t="str">
        <f t="shared" si="36"/>
        <v>n/a</v>
      </c>
      <c r="I72" s="8"/>
      <c r="J72" s="33">
        <f>+'PL-tc'!$N72*'pc-dist'!$D$55</f>
        <v>0</v>
      </c>
      <c r="K72" s="33">
        <f>+'PL-tc'!$O72*'pc-dist'!$M$3</f>
        <v>0</v>
      </c>
      <c r="L72" s="33">
        <f>+'PL-tc'!$P72*'pc-dist'!$D$68</f>
        <v>0</v>
      </c>
      <c r="M72" s="34" t="str">
        <f t="shared" si="37"/>
        <v>n/a</v>
      </c>
      <c r="N72" s="34" t="str">
        <f t="shared" si="38"/>
        <v>n/a</v>
      </c>
      <c r="O72" s="8"/>
      <c r="P72" s="33">
        <f>+'PL-tc'!$N72*'pc-dist'!$E$55</f>
        <v>0</v>
      </c>
      <c r="Q72" s="33">
        <f>+'PL-tc'!$O72*'pc-dist'!$N$3</f>
        <v>0</v>
      </c>
      <c r="R72" s="33">
        <f>+'PL-tc'!$P72*'pc-dist'!$E$68</f>
        <v>0</v>
      </c>
      <c r="S72" s="34" t="str">
        <f t="shared" si="39"/>
        <v>n/a</v>
      </c>
      <c r="T72" s="34" t="str">
        <f t="shared" si="40"/>
        <v>n/a</v>
      </c>
      <c r="U72" s="8"/>
      <c r="V72" s="33">
        <f>+'PL-tc'!$N72*'pc-dist'!$F$55</f>
        <v>0</v>
      </c>
      <c r="W72" s="33">
        <f>+'PL-tc'!$O72*'pc-dist'!$O$3</f>
        <v>0</v>
      </c>
      <c r="X72" s="33">
        <f>+'PL-tc'!$P72*'pc-dist'!$F$68</f>
        <v>0</v>
      </c>
      <c r="Y72" s="34" t="str">
        <f t="shared" si="41"/>
        <v>n/a</v>
      </c>
      <c r="Z72" s="34" t="str">
        <f t="shared" si="42"/>
        <v>n/a</v>
      </c>
      <c r="AA72" s="8"/>
      <c r="AB72" s="33">
        <f>+'PL-tc'!$N72*'pc-dist'!$G$55</f>
        <v>0</v>
      </c>
      <c r="AC72" s="33">
        <f>+'PL-tc'!$O72*'pc-dist'!$P$3</f>
        <v>0</v>
      </c>
      <c r="AD72" s="33">
        <f>+'PL-tc'!$P72*'pc-dist'!$G$68</f>
        <v>0</v>
      </c>
      <c r="AE72" s="34" t="str">
        <f t="shared" si="43"/>
        <v>n/a</v>
      </c>
      <c r="AF72" s="34" t="str">
        <f t="shared" si="44"/>
        <v>n/a</v>
      </c>
      <c r="AG72" s="8"/>
      <c r="AH72" s="33">
        <f t="shared" si="30"/>
        <v>0</v>
      </c>
      <c r="AI72" s="33">
        <f t="shared" si="31"/>
        <v>0</v>
      </c>
      <c r="AJ72" s="33">
        <f t="shared" si="32"/>
        <v>0</v>
      </c>
      <c r="AK72" s="34" t="str">
        <f t="shared" si="33"/>
        <v>n/a</v>
      </c>
      <c r="AL72" s="34" t="str">
        <f t="shared" si="34"/>
        <v>n/a</v>
      </c>
      <c r="AM72" s="8"/>
    </row>
    <row r="73" spans="1:39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+'PL-tc'!$N73*'pc-dist'!$C$55</f>
        <v>0</v>
      </c>
      <c r="E73" s="33">
        <f>+'PL-tc'!$O73*'pc-dist'!$L$3</f>
        <v>0</v>
      </c>
      <c r="F73" s="33">
        <f>+'PL-tc'!$P73*'pc-dist'!$C$68</f>
        <v>0</v>
      </c>
      <c r="G73" s="34" t="str">
        <f t="shared" si="35"/>
        <v>n/a</v>
      </c>
      <c r="H73" s="34" t="str">
        <f t="shared" si="36"/>
        <v>n/a</v>
      </c>
      <c r="I73" s="8"/>
      <c r="J73" s="33">
        <f>+'PL-tc'!$N73*'pc-dist'!$D$55</f>
        <v>0</v>
      </c>
      <c r="K73" s="33">
        <f>+'PL-tc'!$O73*'pc-dist'!$M$3</f>
        <v>0</v>
      </c>
      <c r="L73" s="33">
        <f>+'PL-tc'!$P73*'pc-dist'!$D$68</f>
        <v>0</v>
      </c>
      <c r="M73" s="34" t="str">
        <f t="shared" si="37"/>
        <v>n/a</v>
      </c>
      <c r="N73" s="34" t="str">
        <f t="shared" si="38"/>
        <v>n/a</v>
      </c>
      <c r="O73" s="8"/>
      <c r="P73" s="33">
        <f>+'PL-tc'!$N73*'pc-dist'!$E$55</f>
        <v>0</v>
      </c>
      <c r="Q73" s="33">
        <f>+'PL-tc'!$O73*'pc-dist'!$N$3</f>
        <v>0</v>
      </c>
      <c r="R73" s="33">
        <f>+'PL-tc'!$P73*'pc-dist'!$E$68</f>
        <v>0</v>
      </c>
      <c r="S73" s="34" t="str">
        <f t="shared" si="39"/>
        <v>n/a</v>
      </c>
      <c r="T73" s="34" t="str">
        <f t="shared" si="40"/>
        <v>n/a</v>
      </c>
      <c r="U73" s="8"/>
      <c r="V73" s="33">
        <f>+'PL-tc'!$N73*'pc-dist'!$F$55</f>
        <v>0</v>
      </c>
      <c r="W73" s="33">
        <f>+'PL-tc'!$O73*'pc-dist'!$O$3</f>
        <v>0</v>
      </c>
      <c r="X73" s="33">
        <f>+'PL-tc'!$P73*'pc-dist'!$F$68</f>
        <v>0</v>
      </c>
      <c r="Y73" s="34" t="str">
        <f t="shared" si="41"/>
        <v>n/a</v>
      </c>
      <c r="Z73" s="34" t="str">
        <f t="shared" si="42"/>
        <v>n/a</v>
      </c>
      <c r="AA73" s="8"/>
      <c r="AB73" s="33">
        <f>+'PL-tc'!$N73*'pc-dist'!$G$55</f>
        <v>0</v>
      </c>
      <c r="AC73" s="33">
        <f>+'PL-tc'!$O73*'pc-dist'!$P$3</f>
        <v>0</v>
      </c>
      <c r="AD73" s="33">
        <f>+'PL-tc'!$P73*'pc-dist'!$G$68</f>
        <v>0</v>
      </c>
      <c r="AE73" s="34" t="str">
        <f t="shared" si="43"/>
        <v>n/a</v>
      </c>
      <c r="AF73" s="34" t="str">
        <f t="shared" si="44"/>
        <v>n/a</v>
      </c>
      <c r="AG73" s="8"/>
      <c r="AH73" s="33">
        <f t="shared" si="30"/>
        <v>0</v>
      </c>
      <c r="AI73" s="33">
        <f t="shared" si="31"/>
        <v>0</v>
      </c>
      <c r="AJ73" s="33">
        <f t="shared" si="32"/>
        <v>0</v>
      </c>
      <c r="AK73" s="34" t="str">
        <f t="shared" si="33"/>
        <v>n/a</v>
      </c>
      <c r="AL73" s="34" t="str">
        <f t="shared" si="34"/>
        <v>n/a</v>
      </c>
      <c r="AM73" s="8"/>
    </row>
    <row r="74" spans="1:39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+'PL-tc'!$N74*'pc-dist'!$C$55</f>
        <v>0</v>
      </c>
      <c r="E74" s="33">
        <f>+'PL-tc'!$O74*'pc-dist'!$L$3</f>
        <v>0</v>
      </c>
      <c r="F74" s="33">
        <f>+'PL-tc'!$P74*'pc-dist'!$C$68</f>
        <v>0</v>
      </c>
      <c r="G74" s="34" t="str">
        <f t="shared" si="35"/>
        <v>n/a</v>
      </c>
      <c r="H74" s="34" t="str">
        <f t="shared" si="36"/>
        <v>n/a</v>
      </c>
      <c r="I74" s="8"/>
      <c r="J74" s="33">
        <f>+'PL-tc'!$N74*'pc-dist'!$D$55</f>
        <v>0</v>
      </c>
      <c r="K74" s="33">
        <f>+'PL-tc'!$O74*'pc-dist'!$M$3</f>
        <v>0</v>
      </c>
      <c r="L74" s="33">
        <f>+'PL-tc'!$P74*'pc-dist'!$D$68</f>
        <v>0</v>
      </c>
      <c r="M74" s="34" t="str">
        <f t="shared" si="37"/>
        <v>n/a</v>
      </c>
      <c r="N74" s="34" t="str">
        <f t="shared" si="38"/>
        <v>n/a</v>
      </c>
      <c r="O74" s="8"/>
      <c r="P74" s="33">
        <f>+'PL-tc'!$N74*'pc-dist'!$E$55</f>
        <v>0</v>
      </c>
      <c r="Q74" s="33">
        <f>+'PL-tc'!$O74*'pc-dist'!$N$3</f>
        <v>0</v>
      </c>
      <c r="R74" s="33">
        <f>+'PL-tc'!$P74*'pc-dist'!$E$68</f>
        <v>0</v>
      </c>
      <c r="S74" s="34" t="str">
        <f t="shared" si="39"/>
        <v>n/a</v>
      </c>
      <c r="T74" s="34" t="str">
        <f t="shared" si="40"/>
        <v>n/a</v>
      </c>
      <c r="U74" s="8"/>
      <c r="V74" s="33">
        <f>+'PL-tc'!$N74*'pc-dist'!$F$55</f>
        <v>0</v>
      </c>
      <c r="W74" s="33">
        <f>+'PL-tc'!$O74*'pc-dist'!$O$3</f>
        <v>0</v>
      </c>
      <c r="X74" s="33">
        <f>+'PL-tc'!$P74*'pc-dist'!$F$68</f>
        <v>0</v>
      </c>
      <c r="Y74" s="34" t="str">
        <f t="shared" si="41"/>
        <v>n/a</v>
      </c>
      <c r="Z74" s="34" t="str">
        <f t="shared" si="42"/>
        <v>n/a</v>
      </c>
      <c r="AA74" s="8"/>
      <c r="AB74" s="33">
        <f>+'PL-tc'!$N74*'pc-dist'!$G$55</f>
        <v>0</v>
      </c>
      <c r="AC74" s="33">
        <f>+'PL-tc'!$O74*'pc-dist'!$P$3</f>
        <v>0</v>
      </c>
      <c r="AD74" s="33">
        <f>+'PL-tc'!$P74*'pc-dist'!$G$68</f>
        <v>0</v>
      </c>
      <c r="AE74" s="34" t="str">
        <f t="shared" si="43"/>
        <v>n/a</v>
      </c>
      <c r="AF74" s="34" t="str">
        <f t="shared" si="44"/>
        <v>n/a</v>
      </c>
      <c r="AG74" s="8"/>
      <c r="AH74" s="33">
        <f t="shared" si="30"/>
        <v>0</v>
      </c>
      <c r="AI74" s="33">
        <f t="shared" si="31"/>
        <v>0</v>
      </c>
      <c r="AJ74" s="33">
        <f t="shared" si="32"/>
        <v>0</v>
      </c>
      <c r="AK74" s="34" t="str">
        <f t="shared" si="33"/>
        <v>n/a</v>
      </c>
      <c r="AL74" s="34" t="str">
        <f t="shared" si="34"/>
        <v>n/a</v>
      </c>
      <c r="AM74" s="8"/>
    </row>
    <row r="75" spans="1:39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+'PL-tc'!$N75*'pc-dist'!$C$55</f>
        <v>0</v>
      </c>
      <c r="E75" s="33">
        <f>+'PL-tc'!$O75*'pc-dist'!$L$3</f>
        <v>0</v>
      </c>
      <c r="F75" s="33">
        <f>+'PL-tc'!$P75*'pc-dist'!$C$68</f>
        <v>0</v>
      </c>
      <c r="G75" s="34" t="str">
        <f t="shared" si="35"/>
        <v>n/a</v>
      </c>
      <c r="H75" s="34" t="str">
        <f t="shared" si="36"/>
        <v>n/a</v>
      </c>
      <c r="I75" s="8"/>
      <c r="J75" s="33">
        <f>+'PL-tc'!$N75*'pc-dist'!$D$55</f>
        <v>0</v>
      </c>
      <c r="K75" s="33">
        <f>+'PL-tc'!$O75*'pc-dist'!$M$3</f>
        <v>0</v>
      </c>
      <c r="L75" s="33">
        <f>+'PL-tc'!$P75*'pc-dist'!$D$68</f>
        <v>0</v>
      </c>
      <c r="M75" s="34" t="str">
        <f t="shared" si="37"/>
        <v>n/a</v>
      </c>
      <c r="N75" s="34" t="str">
        <f t="shared" si="38"/>
        <v>n/a</v>
      </c>
      <c r="O75" s="8"/>
      <c r="P75" s="33">
        <f>+'PL-tc'!$N75*'pc-dist'!$E$55</f>
        <v>0</v>
      </c>
      <c r="Q75" s="33">
        <f>+'PL-tc'!$O75*'pc-dist'!$N$3</f>
        <v>0</v>
      </c>
      <c r="R75" s="33">
        <f>+'PL-tc'!$P75*'pc-dist'!$E$68</f>
        <v>0</v>
      </c>
      <c r="S75" s="34" t="str">
        <f t="shared" si="39"/>
        <v>n/a</v>
      </c>
      <c r="T75" s="34" t="str">
        <f t="shared" si="40"/>
        <v>n/a</v>
      </c>
      <c r="U75" s="8"/>
      <c r="V75" s="33">
        <f>+'PL-tc'!$N75*'pc-dist'!$F$55</f>
        <v>0</v>
      </c>
      <c r="W75" s="33">
        <f>+'PL-tc'!$O75*'pc-dist'!$O$3</f>
        <v>0</v>
      </c>
      <c r="X75" s="33">
        <f>+'PL-tc'!$P75*'pc-dist'!$F$68</f>
        <v>0</v>
      </c>
      <c r="Y75" s="34" t="str">
        <f t="shared" si="41"/>
        <v>n/a</v>
      </c>
      <c r="Z75" s="34" t="str">
        <f t="shared" si="42"/>
        <v>n/a</v>
      </c>
      <c r="AA75" s="8"/>
      <c r="AB75" s="33">
        <f>+'PL-tc'!$N75*'pc-dist'!$G$55</f>
        <v>0</v>
      </c>
      <c r="AC75" s="33">
        <f>+'PL-tc'!$O75*'pc-dist'!$P$3</f>
        <v>0</v>
      </c>
      <c r="AD75" s="33">
        <f>+'PL-tc'!$P75*'pc-dist'!$G$68</f>
        <v>0</v>
      </c>
      <c r="AE75" s="34" t="str">
        <f t="shared" si="43"/>
        <v>n/a</v>
      </c>
      <c r="AF75" s="34" t="str">
        <f t="shared" si="44"/>
        <v>n/a</v>
      </c>
      <c r="AG75" s="8"/>
      <c r="AH75" s="33">
        <f t="shared" si="30"/>
        <v>0</v>
      </c>
      <c r="AI75" s="33">
        <f t="shared" si="31"/>
        <v>0</v>
      </c>
      <c r="AJ75" s="33">
        <f t="shared" si="32"/>
        <v>0</v>
      </c>
      <c r="AK75" s="34" t="str">
        <f t="shared" si="33"/>
        <v>n/a</v>
      </c>
      <c r="AL75" s="34" t="str">
        <f t="shared" si="34"/>
        <v>n/a</v>
      </c>
      <c r="AM75" s="8"/>
    </row>
    <row r="76" spans="1:39" hidden="1" outlineLevel="1" x14ac:dyDescent="0.2">
      <c r="B76" s="13"/>
      <c r="C76" s="8"/>
      <c r="D76" s="10"/>
      <c r="E76" s="10"/>
      <c r="F76" s="10"/>
      <c r="G76" s="10"/>
      <c r="H76" s="10"/>
      <c r="I76" s="8"/>
      <c r="J76" s="10"/>
      <c r="K76" s="10"/>
      <c r="L76" s="10"/>
      <c r="M76" s="10"/>
      <c r="N76" s="10"/>
      <c r="O76" s="8"/>
      <c r="P76" s="10"/>
      <c r="Q76" s="10"/>
      <c r="R76" s="10"/>
      <c r="S76" s="10"/>
      <c r="T76" s="10"/>
      <c r="U76" s="8"/>
      <c r="V76" s="10"/>
      <c r="W76" s="10"/>
      <c r="X76" s="10"/>
      <c r="Y76" s="10"/>
      <c r="Z76" s="10"/>
      <c r="AA76" s="8"/>
      <c r="AB76" s="10"/>
      <c r="AC76" s="10"/>
      <c r="AD76" s="10"/>
      <c r="AE76" s="10"/>
      <c r="AF76" s="10"/>
      <c r="AG76" s="8"/>
      <c r="AH76" s="10"/>
      <c r="AI76" s="10"/>
      <c r="AJ76" s="10"/>
      <c r="AK76" s="10"/>
      <c r="AL76" s="10"/>
      <c r="AM76" s="8"/>
    </row>
    <row r="77" spans="1:39" hidden="1" outlineLevel="1" x14ac:dyDescent="0.2">
      <c r="A77" s="49" t="s">
        <v>1842</v>
      </c>
      <c r="B77" s="13" t="s">
        <v>1842</v>
      </c>
      <c r="C77" s="8"/>
      <c r="D77" s="33">
        <f t="shared" ref="D77:F77" si="45">+SUM(D78:D111)</f>
        <v>0</v>
      </c>
      <c r="E77" s="33">
        <f t="shared" si="45"/>
        <v>0</v>
      </c>
      <c r="F77" s="33">
        <f t="shared" si="45"/>
        <v>0</v>
      </c>
      <c r="G77" s="34" t="str">
        <f t="shared" ref="G77:G110" si="46">IFERROR(F77/E77-1,"n/a")</f>
        <v>n/a</v>
      </c>
      <c r="H77" s="34" t="str">
        <f t="shared" ref="H77:H110" si="47">IFERROR(F77/D77-1,"n/a")</f>
        <v>n/a</v>
      </c>
      <c r="I77" s="8"/>
      <c r="J77" s="33">
        <f t="shared" ref="J77:L77" si="48">+SUM(J78:J111)</f>
        <v>0</v>
      </c>
      <c r="K77" s="33">
        <f t="shared" si="48"/>
        <v>0</v>
      </c>
      <c r="L77" s="33">
        <f t="shared" si="48"/>
        <v>0</v>
      </c>
      <c r="M77" s="34" t="str">
        <f t="shared" ref="M77:M110" si="49">IFERROR(L77/K77-1,"n/a")</f>
        <v>n/a</v>
      </c>
      <c r="N77" s="34" t="str">
        <f t="shared" ref="N77:N110" si="50">IFERROR(L77/J77-1,"n/a")</f>
        <v>n/a</v>
      </c>
      <c r="O77" s="8"/>
      <c r="P77" s="33">
        <f t="shared" ref="P77:R77" si="51">+SUM(P78:P111)</f>
        <v>0</v>
      </c>
      <c r="Q77" s="33">
        <f t="shared" si="51"/>
        <v>0</v>
      </c>
      <c r="R77" s="33">
        <f t="shared" si="51"/>
        <v>0</v>
      </c>
      <c r="S77" s="34" t="str">
        <f t="shared" ref="S77:S110" si="52">IFERROR(R77/Q77-1,"n/a")</f>
        <v>n/a</v>
      </c>
      <c r="T77" s="34" t="str">
        <f t="shared" ref="T77:T110" si="53">IFERROR(R77/P77-1,"n/a")</f>
        <v>n/a</v>
      </c>
      <c r="U77" s="8"/>
      <c r="V77" s="33">
        <f t="shared" ref="V77:X77" si="54">+SUM(V78:V111)</f>
        <v>0</v>
      </c>
      <c r="W77" s="33">
        <f t="shared" si="54"/>
        <v>0</v>
      </c>
      <c r="X77" s="33">
        <f t="shared" si="54"/>
        <v>0</v>
      </c>
      <c r="Y77" s="34" t="str">
        <f t="shared" ref="Y77:Y110" si="55">IFERROR(X77/W77-1,"n/a")</f>
        <v>n/a</v>
      </c>
      <c r="Z77" s="34" t="str">
        <f t="shared" ref="Z77:Z110" si="56">IFERROR(X77/V77-1,"n/a")</f>
        <v>n/a</v>
      </c>
      <c r="AA77" s="8"/>
      <c r="AB77" s="33">
        <f t="shared" ref="AB77:AD77" si="57">+SUM(AB78:AB111)</f>
        <v>0</v>
      </c>
      <c r="AC77" s="33">
        <f t="shared" si="57"/>
        <v>0</v>
      </c>
      <c r="AD77" s="33">
        <f t="shared" si="57"/>
        <v>0</v>
      </c>
      <c r="AE77" s="34" t="str">
        <f t="shared" ref="AE77:AE110" si="58">IFERROR(AD77/AC77-1,"n/a")</f>
        <v>n/a</v>
      </c>
      <c r="AF77" s="34" t="str">
        <f t="shared" ref="AF77:AF110" si="59">IFERROR(AD77/AB77-1,"n/a")</f>
        <v>n/a</v>
      </c>
      <c r="AG77" s="8"/>
      <c r="AH77" s="33">
        <f t="shared" ref="AH77:AJ77" si="60">+SUM(AH78:AH111)</f>
        <v>0</v>
      </c>
      <c r="AI77" s="33">
        <f t="shared" si="60"/>
        <v>0</v>
      </c>
      <c r="AJ77" s="33">
        <f t="shared" si="60"/>
        <v>0</v>
      </c>
      <c r="AK77" s="34" t="str">
        <f t="shared" ref="AK77:AK110" si="61">IFERROR(AJ77/AI77-1,"n/a")</f>
        <v>n/a</v>
      </c>
      <c r="AL77" s="34" t="str">
        <f t="shared" ref="AL77:AL110" si="62">IFERROR(AJ77/AH77-1,"n/a")</f>
        <v>n/a</v>
      </c>
      <c r="AM77" s="8"/>
    </row>
    <row r="78" spans="1:39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+'PL-tc'!$N78*'pc-dist'!$C$55</f>
        <v>0</v>
      </c>
      <c r="E78" s="33">
        <f>+'PL-tc'!$O78*'pc-dist'!$L$3</f>
        <v>0</v>
      </c>
      <c r="F78" s="33">
        <f>+'PL-tc'!$P78*'pc-dist'!$C$68</f>
        <v>0</v>
      </c>
      <c r="G78" s="34" t="str">
        <f t="shared" si="46"/>
        <v>n/a</v>
      </c>
      <c r="H78" s="34" t="str">
        <f t="shared" si="47"/>
        <v>n/a</v>
      </c>
      <c r="I78" s="8"/>
      <c r="J78" s="33">
        <f>+'PL-tc'!$N78*'pc-dist'!$D$55</f>
        <v>0</v>
      </c>
      <c r="K78" s="33">
        <f>+'PL-tc'!$O78*'pc-dist'!$M$3</f>
        <v>0</v>
      </c>
      <c r="L78" s="33">
        <f>+'PL-tc'!$P78*'pc-dist'!$D$68</f>
        <v>0</v>
      </c>
      <c r="M78" s="34" t="str">
        <f t="shared" si="49"/>
        <v>n/a</v>
      </c>
      <c r="N78" s="34" t="str">
        <f t="shared" si="50"/>
        <v>n/a</v>
      </c>
      <c r="O78" s="8"/>
      <c r="P78" s="33">
        <f>+'PL-tc'!$N78*'pc-dist'!$E$55</f>
        <v>0</v>
      </c>
      <c r="Q78" s="33">
        <f>+'PL-tc'!$O78*'pc-dist'!$N$3</f>
        <v>0</v>
      </c>
      <c r="R78" s="33">
        <f>+'PL-tc'!$P78*'pc-dist'!$E$68</f>
        <v>0</v>
      </c>
      <c r="S78" s="34" t="str">
        <f t="shared" si="52"/>
        <v>n/a</v>
      </c>
      <c r="T78" s="34" t="str">
        <f t="shared" si="53"/>
        <v>n/a</v>
      </c>
      <c r="U78" s="8"/>
      <c r="V78" s="33">
        <f>+'PL-tc'!$N78*'pc-dist'!$F$55</f>
        <v>0</v>
      </c>
      <c r="W78" s="33">
        <f>+'PL-tc'!$O78*'pc-dist'!$O$3</f>
        <v>0</v>
      </c>
      <c r="X78" s="33">
        <f>+'PL-tc'!$P78*'pc-dist'!$F$68</f>
        <v>0</v>
      </c>
      <c r="Y78" s="34" t="str">
        <f t="shared" si="55"/>
        <v>n/a</v>
      </c>
      <c r="Z78" s="34" t="str">
        <f t="shared" si="56"/>
        <v>n/a</v>
      </c>
      <c r="AA78" s="8"/>
      <c r="AB78" s="33">
        <f>+'PL-tc'!$N78*'pc-dist'!$G$55</f>
        <v>0</v>
      </c>
      <c r="AC78" s="33">
        <f>+'PL-tc'!$O78*'pc-dist'!$P$3</f>
        <v>0</v>
      </c>
      <c r="AD78" s="33">
        <f>+'PL-tc'!$P78*'pc-dist'!$G$68</f>
        <v>0</v>
      </c>
      <c r="AE78" s="34" t="str">
        <f t="shared" si="58"/>
        <v>n/a</v>
      </c>
      <c r="AF78" s="34" t="str">
        <f t="shared" si="59"/>
        <v>n/a</v>
      </c>
      <c r="AG78" s="8"/>
      <c r="AH78" s="33">
        <f t="shared" ref="AH78:AH110" si="63">AB78+V78+P78+J78+D78</f>
        <v>0</v>
      </c>
      <c r="AI78" s="33">
        <f t="shared" ref="AI78:AI110" si="64">AC78+W78+Q78+K78+E78</f>
        <v>0</v>
      </c>
      <c r="AJ78" s="33">
        <f t="shared" ref="AJ78:AJ110" si="65">AD78+X78+R78+L78+F78</f>
        <v>0</v>
      </c>
      <c r="AK78" s="34" t="str">
        <f t="shared" si="61"/>
        <v>n/a</v>
      </c>
      <c r="AL78" s="34" t="str">
        <f t="shared" si="62"/>
        <v>n/a</v>
      </c>
      <c r="AM78" s="8"/>
    </row>
    <row r="79" spans="1:39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+'PL-tc'!$N79*'pc-dist'!$C$55</f>
        <v>0</v>
      </c>
      <c r="E79" s="33">
        <f>+'PL-tc'!$O79*'pc-dist'!$L$3</f>
        <v>0</v>
      </c>
      <c r="F79" s="33">
        <f>+'PL-tc'!$P79*'pc-dist'!$C$68</f>
        <v>0</v>
      </c>
      <c r="G79" s="34" t="str">
        <f t="shared" si="46"/>
        <v>n/a</v>
      </c>
      <c r="H79" s="34" t="str">
        <f t="shared" si="47"/>
        <v>n/a</v>
      </c>
      <c r="I79" s="8"/>
      <c r="J79" s="33">
        <f>+'PL-tc'!$N79*'pc-dist'!$D$55</f>
        <v>0</v>
      </c>
      <c r="K79" s="33">
        <f>+'PL-tc'!$O79*'pc-dist'!$M$3</f>
        <v>0</v>
      </c>
      <c r="L79" s="33">
        <f>+'PL-tc'!$P79*'pc-dist'!$D$68</f>
        <v>0</v>
      </c>
      <c r="M79" s="34" t="str">
        <f t="shared" si="49"/>
        <v>n/a</v>
      </c>
      <c r="N79" s="34" t="str">
        <f t="shared" si="50"/>
        <v>n/a</v>
      </c>
      <c r="O79" s="8"/>
      <c r="P79" s="33">
        <f>+'PL-tc'!$N79*'pc-dist'!$E$55</f>
        <v>0</v>
      </c>
      <c r="Q79" s="33">
        <f>+'PL-tc'!$O79*'pc-dist'!$N$3</f>
        <v>0</v>
      </c>
      <c r="R79" s="33">
        <f>+'PL-tc'!$P79*'pc-dist'!$E$68</f>
        <v>0</v>
      </c>
      <c r="S79" s="34" t="str">
        <f t="shared" si="52"/>
        <v>n/a</v>
      </c>
      <c r="T79" s="34" t="str">
        <f t="shared" si="53"/>
        <v>n/a</v>
      </c>
      <c r="U79" s="8"/>
      <c r="V79" s="33">
        <f>+'PL-tc'!$N79*'pc-dist'!$F$55</f>
        <v>0</v>
      </c>
      <c r="W79" s="33">
        <f>+'PL-tc'!$O79*'pc-dist'!$O$3</f>
        <v>0</v>
      </c>
      <c r="X79" s="33">
        <f>+'PL-tc'!$P79*'pc-dist'!$F$68</f>
        <v>0</v>
      </c>
      <c r="Y79" s="34" t="str">
        <f t="shared" si="55"/>
        <v>n/a</v>
      </c>
      <c r="Z79" s="34" t="str">
        <f t="shared" si="56"/>
        <v>n/a</v>
      </c>
      <c r="AA79" s="8"/>
      <c r="AB79" s="33">
        <f>+'PL-tc'!$N79*'pc-dist'!$G$55</f>
        <v>0</v>
      </c>
      <c r="AC79" s="33">
        <f>+'PL-tc'!$O79*'pc-dist'!$P$3</f>
        <v>0</v>
      </c>
      <c r="AD79" s="33">
        <f>+'PL-tc'!$P79*'pc-dist'!$G$68</f>
        <v>0</v>
      </c>
      <c r="AE79" s="34" t="str">
        <f t="shared" si="58"/>
        <v>n/a</v>
      </c>
      <c r="AF79" s="34" t="str">
        <f t="shared" si="59"/>
        <v>n/a</v>
      </c>
      <c r="AG79" s="8"/>
      <c r="AH79" s="33">
        <f t="shared" si="63"/>
        <v>0</v>
      </c>
      <c r="AI79" s="33">
        <f t="shared" si="64"/>
        <v>0</v>
      </c>
      <c r="AJ79" s="33">
        <f t="shared" si="65"/>
        <v>0</v>
      </c>
      <c r="AK79" s="34" t="str">
        <f t="shared" si="61"/>
        <v>n/a</v>
      </c>
      <c r="AL79" s="34" t="str">
        <f t="shared" si="62"/>
        <v>n/a</v>
      </c>
      <c r="AM79" s="8"/>
    </row>
    <row r="80" spans="1:39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+'PL-tc'!$N80*'pc-dist'!$C$55</f>
        <v>0</v>
      </c>
      <c r="E80" s="33">
        <f>+'PL-tc'!$O80*'pc-dist'!$L$3</f>
        <v>0</v>
      </c>
      <c r="F80" s="33">
        <f>+'PL-tc'!$P80*'pc-dist'!$C$68</f>
        <v>0</v>
      </c>
      <c r="G80" s="34" t="str">
        <f t="shared" si="46"/>
        <v>n/a</v>
      </c>
      <c r="H80" s="34" t="str">
        <f t="shared" si="47"/>
        <v>n/a</v>
      </c>
      <c r="I80" s="8"/>
      <c r="J80" s="33">
        <f>+'PL-tc'!$N80*'pc-dist'!$D$55</f>
        <v>0</v>
      </c>
      <c r="K80" s="33">
        <f>+'PL-tc'!$O80*'pc-dist'!$M$3</f>
        <v>0</v>
      </c>
      <c r="L80" s="33">
        <f>+'PL-tc'!$P80*'pc-dist'!$D$68</f>
        <v>0</v>
      </c>
      <c r="M80" s="34" t="str">
        <f t="shared" si="49"/>
        <v>n/a</v>
      </c>
      <c r="N80" s="34" t="str">
        <f t="shared" si="50"/>
        <v>n/a</v>
      </c>
      <c r="O80" s="8"/>
      <c r="P80" s="33">
        <f>+'PL-tc'!$N80*'pc-dist'!$E$55</f>
        <v>0</v>
      </c>
      <c r="Q80" s="33">
        <f>+'PL-tc'!$O80*'pc-dist'!$N$3</f>
        <v>0</v>
      </c>
      <c r="R80" s="33">
        <f>+'PL-tc'!$P80*'pc-dist'!$E$68</f>
        <v>0</v>
      </c>
      <c r="S80" s="34" t="str">
        <f t="shared" si="52"/>
        <v>n/a</v>
      </c>
      <c r="T80" s="34" t="str">
        <f t="shared" si="53"/>
        <v>n/a</v>
      </c>
      <c r="U80" s="8"/>
      <c r="V80" s="33">
        <f>+'PL-tc'!$N80*'pc-dist'!$F$55</f>
        <v>0</v>
      </c>
      <c r="W80" s="33">
        <f>+'PL-tc'!$O80*'pc-dist'!$O$3</f>
        <v>0</v>
      </c>
      <c r="X80" s="33">
        <f>+'PL-tc'!$P80*'pc-dist'!$F$68</f>
        <v>0</v>
      </c>
      <c r="Y80" s="34" t="str">
        <f t="shared" si="55"/>
        <v>n/a</v>
      </c>
      <c r="Z80" s="34" t="str">
        <f t="shared" si="56"/>
        <v>n/a</v>
      </c>
      <c r="AA80" s="8"/>
      <c r="AB80" s="33">
        <f>+'PL-tc'!$N80*'pc-dist'!$G$55</f>
        <v>0</v>
      </c>
      <c r="AC80" s="33">
        <f>+'PL-tc'!$O80*'pc-dist'!$P$3</f>
        <v>0</v>
      </c>
      <c r="AD80" s="33">
        <f>+'PL-tc'!$P80*'pc-dist'!$G$68</f>
        <v>0</v>
      </c>
      <c r="AE80" s="34" t="str">
        <f t="shared" si="58"/>
        <v>n/a</v>
      </c>
      <c r="AF80" s="34" t="str">
        <f t="shared" si="59"/>
        <v>n/a</v>
      </c>
      <c r="AG80" s="8"/>
      <c r="AH80" s="33">
        <f t="shared" si="63"/>
        <v>0</v>
      </c>
      <c r="AI80" s="33">
        <f t="shared" si="64"/>
        <v>0</v>
      </c>
      <c r="AJ80" s="33">
        <f t="shared" si="65"/>
        <v>0</v>
      </c>
      <c r="AK80" s="34" t="str">
        <f t="shared" si="61"/>
        <v>n/a</v>
      </c>
      <c r="AL80" s="34" t="str">
        <f t="shared" si="62"/>
        <v>n/a</v>
      </c>
      <c r="AM80" s="8"/>
    </row>
    <row r="81" spans="1:39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+'PL-tc'!$N81*'pc-dist'!$C$55</f>
        <v>0</v>
      </c>
      <c r="E81" s="33">
        <f>+'PL-tc'!$O81*'pc-dist'!$L$3</f>
        <v>0</v>
      </c>
      <c r="F81" s="33">
        <f>+'PL-tc'!$P81*'pc-dist'!$C$68</f>
        <v>0</v>
      </c>
      <c r="G81" s="34" t="str">
        <f t="shared" si="46"/>
        <v>n/a</v>
      </c>
      <c r="H81" s="34" t="str">
        <f t="shared" si="47"/>
        <v>n/a</v>
      </c>
      <c r="I81" s="8"/>
      <c r="J81" s="33">
        <f>+'PL-tc'!$N81*'pc-dist'!$D$55</f>
        <v>0</v>
      </c>
      <c r="K81" s="33">
        <f>+'PL-tc'!$O81*'pc-dist'!$M$3</f>
        <v>0</v>
      </c>
      <c r="L81" s="33">
        <f>+'PL-tc'!$P81*'pc-dist'!$D$68</f>
        <v>0</v>
      </c>
      <c r="M81" s="34" t="str">
        <f t="shared" si="49"/>
        <v>n/a</v>
      </c>
      <c r="N81" s="34" t="str">
        <f t="shared" si="50"/>
        <v>n/a</v>
      </c>
      <c r="O81" s="8"/>
      <c r="P81" s="33">
        <f>+'PL-tc'!$N81*'pc-dist'!$E$55</f>
        <v>0</v>
      </c>
      <c r="Q81" s="33">
        <f>+'PL-tc'!$O81*'pc-dist'!$N$3</f>
        <v>0</v>
      </c>
      <c r="R81" s="33">
        <f>+'PL-tc'!$P81*'pc-dist'!$E$68</f>
        <v>0</v>
      </c>
      <c r="S81" s="34" t="str">
        <f t="shared" si="52"/>
        <v>n/a</v>
      </c>
      <c r="T81" s="34" t="str">
        <f t="shared" si="53"/>
        <v>n/a</v>
      </c>
      <c r="U81" s="8"/>
      <c r="V81" s="33">
        <f>+'PL-tc'!$N81*'pc-dist'!$F$55</f>
        <v>0</v>
      </c>
      <c r="W81" s="33">
        <f>+'PL-tc'!$O81*'pc-dist'!$O$3</f>
        <v>0</v>
      </c>
      <c r="X81" s="33">
        <f>+'PL-tc'!$P81*'pc-dist'!$F$68</f>
        <v>0</v>
      </c>
      <c r="Y81" s="34" t="str">
        <f t="shared" si="55"/>
        <v>n/a</v>
      </c>
      <c r="Z81" s="34" t="str">
        <f t="shared" si="56"/>
        <v>n/a</v>
      </c>
      <c r="AA81" s="8"/>
      <c r="AB81" s="33">
        <f>+'PL-tc'!$N81*'pc-dist'!$G$55</f>
        <v>0</v>
      </c>
      <c r="AC81" s="33">
        <f>+'PL-tc'!$O81*'pc-dist'!$P$3</f>
        <v>0</v>
      </c>
      <c r="AD81" s="33">
        <f>+'PL-tc'!$P81*'pc-dist'!$G$68</f>
        <v>0</v>
      </c>
      <c r="AE81" s="34" t="str">
        <f t="shared" si="58"/>
        <v>n/a</v>
      </c>
      <c r="AF81" s="34" t="str">
        <f t="shared" si="59"/>
        <v>n/a</v>
      </c>
      <c r="AG81" s="8"/>
      <c r="AH81" s="33">
        <f t="shared" si="63"/>
        <v>0</v>
      </c>
      <c r="AI81" s="33">
        <f t="shared" si="64"/>
        <v>0</v>
      </c>
      <c r="AJ81" s="33">
        <f t="shared" si="65"/>
        <v>0</v>
      </c>
      <c r="AK81" s="34" t="str">
        <f t="shared" si="61"/>
        <v>n/a</v>
      </c>
      <c r="AL81" s="34" t="str">
        <f t="shared" si="62"/>
        <v>n/a</v>
      </c>
      <c r="AM81" s="8"/>
    </row>
    <row r="82" spans="1:39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+'PL-tc'!$N82*'pc-dist'!$C$55</f>
        <v>0</v>
      </c>
      <c r="E82" s="33">
        <f>+'PL-tc'!$O82*'pc-dist'!$L$3</f>
        <v>0</v>
      </c>
      <c r="F82" s="33">
        <f>+'PL-tc'!$P82*'pc-dist'!$C$68</f>
        <v>0</v>
      </c>
      <c r="G82" s="34" t="str">
        <f t="shared" si="46"/>
        <v>n/a</v>
      </c>
      <c r="H82" s="34" t="str">
        <f t="shared" si="47"/>
        <v>n/a</v>
      </c>
      <c r="I82" s="8"/>
      <c r="J82" s="33">
        <f>+'PL-tc'!$N82*'pc-dist'!$D$55</f>
        <v>0</v>
      </c>
      <c r="K82" s="33">
        <f>+'PL-tc'!$O82*'pc-dist'!$M$3</f>
        <v>0</v>
      </c>
      <c r="L82" s="33">
        <f>+'PL-tc'!$P82*'pc-dist'!$D$68</f>
        <v>0</v>
      </c>
      <c r="M82" s="34" t="str">
        <f t="shared" si="49"/>
        <v>n/a</v>
      </c>
      <c r="N82" s="34" t="str">
        <f t="shared" si="50"/>
        <v>n/a</v>
      </c>
      <c r="O82" s="8"/>
      <c r="P82" s="33">
        <f>+'PL-tc'!$N82*'pc-dist'!$E$55</f>
        <v>0</v>
      </c>
      <c r="Q82" s="33">
        <f>+'PL-tc'!$O82*'pc-dist'!$N$3</f>
        <v>0</v>
      </c>
      <c r="R82" s="33">
        <f>+'PL-tc'!$P82*'pc-dist'!$E$68</f>
        <v>0</v>
      </c>
      <c r="S82" s="34" t="str">
        <f t="shared" si="52"/>
        <v>n/a</v>
      </c>
      <c r="T82" s="34" t="str">
        <f t="shared" si="53"/>
        <v>n/a</v>
      </c>
      <c r="U82" s="8"/>
      <c r="V82" s="33">
        <f>+'PL-tc'!$N82*'pc-dist'!$F$55</f>
        <v>0</v>
      </c>
      <c r="W82" s="33">
        <f>+'PL-tc'!$O82*'pc-dist'!$O$3</f>
        <v>0</v>
      </c>
      <c r="X82" s="33">
        <f>+'PL-tc'!$P82*'pc-dist'!$F$68</f>
        <v>0</v>
      </c>
      <c r="Y82" s="34" t="str">
        <f t="shared" si="55"/>
        <v>n/a</v>
      </c>
      <c r="Z82" s="34" t="str">
        <f t="shared" si="56"/>
        <v>n/a</v>
      </c>
      <c r="AA82" s="8"/>
      <c r="AB82" s="33">
        <f>+'PL-tc'!$N82*'pc-dist'!$G$55</f>
        <v>0</v>
      </c>
      <c r="AC82" s="33">
        <f>+'PL-tc'!$O82*'pc-dist'!$P$3</f>
        <v>0</v>
      </c>
      <c r="AD82" s="33">
        <f>+'PL-tc'!$P82*'pc-dist'!$G$68</f>
        <v>0</v>
      </c>
      <c r="AE82" s="34" t="str">
        <f t="shared" si="58"/>
        <v>n/a</v>
      </c>
      <c r="AF82" s="34" t="str">
        <f t="shared" si="59"/>
        <v>n/a</v>
      </c>
      <c r="AG82" s="8"/>
      <c r="AH82" s="33">
        <f t="shared" si="63"/>
        <v>0</v>
      </c>
      <c r="AI82" s="33">
        <f t="shared" si="64"/>
        <v>0</v>
      </c>
      <c r="AJ82" s="33">
        <f t="shared" si="65"/>
        <v>0</v>
      </c>
      <c r="AK82" s="34" t="str">
        <f t="shared" si="61"/>
        <v>n/a</v>
      </c>
      <c r="AL82" s="34" t="str">
        <f t="shared" si="62"/>
        <v>n/a</v>
      </c>
      <c r="AM82" s="8"/>
    </row>
    <row r="83" spans="1:39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+'PL-tc'!$N83*'pc-dist'!$C$55</f>
        <v>0</v>
      </c>
      <c r="E83" s="33">
        <f>+'PL-tc'!$O83*'pc-dist'!$L$3</f>
        <v>0</v>
      </c>
      <c r="F83" s="33">
        <f>+'PL-tc'!$P83*'pc-dist'!$C$68</f>
        <v>0</v>
      </c>
      <c r="G83" s="34" t="str">
        <f t="shared" si="46"/>
        <v>n/a</v>
      </c>
      <c r="H83" s="34" t="str">
        <f t="shared" si="47"/>
        <v>n/a</v>
      </c>
      <c r="I83" s="8"/>
      <c r="J83" s="33">
        <f>+'PL-tc'!$N83*'pc-dist'!$D$55</f>
        <v>0</v>
      </c>
      <c r="K83" s="33">
        <f>+'PL-tc'!$O83*'pc-dist'!$M$3</f>
        <v>0</v>
      </c>
      <c r="L83" s="33">
        <f>+'PL-tc'!$P83*'pc-dist'!$D$68</f>
        <v>0</v>
      </c>
      <c r="M83" s="34" t="str">
        <f t="shared" si="49"/>
        <v>n/a</v>
      </c>
      <c r="N83" s="34" t="str">
        <f t="shared" si="50"/>
        <v>n/a</v>
      </c>
      <c r="O83" s="8"/>
      <c r="P83" s="33">
        <f>+'PL-tc'!$N83*'pc-dist'!$E$55</f>
        <v>0</v>
      </c>
      <c r="Q83" s="33">
        <f>+'PL-tc'!$O83*'pc-dist'!$N$3</f>
        <v>0</v>
      </c>
      <c r="R83" s="33">
        <f>+'PL-tc'!$P83*'pc-dist'!$E$68</f>
        <v>0</v>
      </c>
      <c r="S83" s="34" t="str">
        <f t="shared" si="52"/>
        <v>n/a</v>
      </c>
      <c r="T83" s="34" t="str">
        <f t="shared" si="53"/>
        <v>n/a</v>
      </c>
      <c r="U83" s="8"/>
      <c r="V83" s="33">
        <f>+'PL-tc'!$N83*'pc-dist'!$F$55</f>
        <v>0</v>
      </c>
      <c r="W83" s="33">
        <f>+'PL-tc'!$O83*'pc-dist'!$O$3</f>
        <v>0</v>
      </c>
      <c r="X83" s="33">
        <f>+'PL-tc'!$P83*'pc-dist'!$F$68</f>
        <v>0</v>
      </c>
      <c r="Y83" s="34" t="str">
        <f t="shared" si="55"/>
        <v>n/a</v>
      </c>
      <c r="Z83" s="34" t="str">
        <f t="shared" si="56"/>
        <v>n/a</v>
      </c>
      <c r="AA83" s="8"/>
      <c r="AB83" s="33">
        <f>+'PL-tc'!$N83*'pc-dist'!$G$55</f>
        <v>0</v>
      </c>
      <c r="AC83" s="33">
        <f>+'PL-tc'!$O83*'pc-dist'!$P$3</f>
        <v>0</v>
      </c>
      <c r="AD83" s="33">
        <f>+'PL-tc'!$P83*'pc-dist'!$G$68</f>
        <v>0</v>
      </c>
      <c r="AE83" s="34" t="str">
        <f t="shared" si="58"/>
        <v>n/a</v>
      </c>
      <c r="AF83" s="34" t="str">
        <f t="shared" si="59"/>
        <v>n/a</v>
      </c>
      <c r="AG83" s="8"/>
      <c r="AH83" s="33">
        <f t="shared" si="63"/>
        <v>0</v>
      </c>
      <c r="AI83" s="33">
        <f t="shared" si="64"/>
        <v>0</v>
      </c>
      <c r="AJ83" s="33">
        <f t="shared" si="65"/>
        <v>0</v>
      </c>
      <c r="AK83" s="34" t="str">
        <f t="shared" si="61"/>
        <v>n/a</v>
      </c>
      <c r="AL83" s="34" t="str">
        <f t="shared" si="62"/>
        <v>n/a</v>
      </c>
      <c r="AM83" s="8"/>
    </row>
    <row r="84" spans="1:39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+'PL-tc'!$N84*'pc-dist'!$C$55</f>
        <v>0</v>
      </c>
      <c r="E84" s="33">
        <f>+'PL-tc'!$O84*'pc-dist'!$L$3</f>
        <v>0</v>
      </c>
      <c r="F84" s="33">
        <f>+'PL-tc'!$P84*'pc-dist'!$C$68</f>
        <v>0</v>
      </c>
      <c r="G84" s="34" t="str">
        <f t="shared" si="46"/>
        <v>n/a</v>
      </c>
      <c r="H84" s="34" t="str">
        <f t="shared" si="47"/>
        <v>n/a</v>
      </c>
      <c r="I84" s="8"/>
      <c r="J84" s="33">
        <f>+'PL-tc'!$N84*'pc-dist'!$D$55</f>
        <v>0</v>
      </c>
      <c r="K84" s="33">
        <f>+'PL-tc'!$O84*'pc-dist'!$M$3</f>
        <v>0</v>
      </c>
      <c r="L84" s="33">
        <f>+'PL-tc'!$P84*'pc-dist'!$D$68</f>
        <v>0</v>
      </c>
      <c r="M84" s="34" t="str">
        <f t="shared" si="49"/>
        <v>n/a</v>
      </c>
      <c r="N84" s="34" t="str">
        <f t="shared" si="50"/>
        <v>n/a</v>
      </c>
      <c r="O84" s="8"/>
      <c r="P84" s="33">
        <f>+'PL-tc'!$N84*'pc-dist'!$E$55</f>
        <v>0</v>
      </c>
      <c r="Q84" s="33">
        <f>+'PL-tc'!$O84*'pc-dist'!$N$3</f>
        <v>0</v>
      </c>
      <c r="R84" s="33">
        <f>+'PL-tc'!$P84*'pc-dist'!$E$68</f>
        <v>0</v>
      </c>
      <c r="S84" s="34" t="str">
        <f t="shared" si="52"/>
        <v>n/a</v>
      </c>
      <c r="T84" s="34" t="str">
        <f t="shared" si="53"/>
        <v>n/a</v>
      </c>
      <c r="U84" s="8"/>
      <c r="V84" s="33">
        <f>+'PL-tc'!$N84*'pc-dist'!$F$55</f>
        <v>0</v>
      </c>
      <c r="W84" s="33">
        <f>+'PL-tc'!$O84*'pc-dist'!$O$3</f>
        <v>0</v>
      </c>
      <c r="X84" s="33">
        <f>+'PL-tc'!$P84*'pc-dist'!$F$68</f>
        <v>0</v>
      </c>
      <c r="Y84" s="34" t="str">
        <f t="shared" si="55"/>
        <v>n/a</v>
      </c>
      <c r="Z84" s="34" t="str">
        <f t="shared" si="56"/>
        <v>n/a</v>
      </c>
      <c r="AA84" s="8"/>
      <c r="AB84" s="33">
        <f>+'PL-tc'!$N84*'pc-dist'!$G$55</f>
        <v>0</v>
      </c>
      <c r="AC84" s="33">
        <f>+'PL-tc'!$O84*'pc-dist'!$P$3</f>
        <v>0</v>
      </c>
      <c r="AD84" s="33">
        <f>+'PL-tc'!$P84*'pc-dist'!$G$68</f>
        <v>0</v>
      </c>
      <c r="AE84" s="34" t="str">
        <f t="shared" si="58"/>
        <v>n/a</v>
      </c>
      <c r="AF84" s="34" t="str">
        <f t="shared" si="59"/>
        <v>n/a</v>
      </c>
      <c r="AG84" s="8"/>
      <c r="AH84" s="33">
        <f t="shared" si="63"/>
        <v>0</v>
      </c>
      <c r="AI84" s="33">
        <f t="shared" si="64"/>
        <v>0</v>
      </c>
      <c r="AJ84" s="33">
        <f t="shared" si="65"/>
        <v>0</v>
      </c>
      <c r="AK84" s="34" t="str">
        <f t="shared" si="61"/>
        <v>n/a</v>
      </c>
      <c r="AL84" s="34" t="str">
        <f t="shared" si="62"/>
        <v>n/a</v>
      </c>
      <c r="AM84" s="8"/>
    </row>
    <row r="85" spans="1:39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+'PL-tc'!$N85*'pc-dist'!$C$55</f>
        <v>0</v>
      </c>
      <c r="E85" s="33">
        <f>+'PL-tc'!$O85*'pc-dist'!$L$3</f>
        <v>0</v>
      </c>
      <c r="F85" s="33">
        <f>+'PL-tc'!$P85*'pc-dist'!$C$68</f>
        <v>0</v>
      </c>
      <c r="G85" s="34" t="str">
        <f t="shared" si="46"/>
        <v>n/a</v>
      </c>
      <c r="H85" s="34" t="str">
        <f t="shared" si="47"/>
        <v>n/a</v>
      </c>
      <c r="I85" s="8"/>
      <c r="J85" s="33">
        <f>+'PL-tc'!$N85*'pc-dist'!$D$55</f>
        <v>0</v>
      </c>
      <c r="K85" s="33">
        <f>+'PL-tc'!$O85*'pc-dist'!$M$3</f>
        <v>0</v>
      </c>
      <c r="L85" s="33">
        <f>+'PL-tc'!$P85*'pc-dist'!$D$68</f>
        <v>0</v>
      </c>
      <c r="M85" s="34" t="str">
        <f t="shared" si="49"/>
        <v>n/a</v>
      </c>
      <c r="N85" s="34" t="str">
        <f t="shared" si="50"/>
        <v>n/a</v>
      </c>
      <c r="O85" s="8"/>
      <c r="P85" s="33">
        <f>+'PL-tc'!$N85*'pc-dist'!$E$55</f>
        <v>0</v>
      </c>
      <c r="Q85" s="33">
        <f>+'PL-tc'!$O85*'pc-dist'!$N$3</f>
        <v>0</v>
      </c>
      <c r="R85" s="33">
        <f>+'PL-tc'!$P85*'pc-dist'!$E$68</f>
        <v>0</v>
      </c>
      <c r="S85" s="34" t="str">
        <f t="shared" si="52"/>
        <v>n/a</v>
      </c>
      <c r="T85" s="34" t="str">
        <f t="shared" si="53"/>
        <v>n/a</v>
      </c>
      <c r="U85" s="8"/>
      <c r="V85" s="33">
        <f>+'PL-tc'!$N85*'pc-dist'!$F$55</f>
        <v>0</v>
      </c>
      <c r="W85" s="33">
        <f>+'PL-tc'!$O85*'pc-dist'!$O$3</f>
        <v>0</v>
      </c>
      <c r="X85" s="33">
        <f>+'PL-tc'!$P85*'pc-dist'!$F$68</f>
        <v>0</v>
      </c>
      <c r="Y85" s="34" t="str">
        <f t="shared" si="55"/>
        <v>n/a</v>
      </c>
      <c r="Z85" s="34" t="str">
        <f t="shared" si="56"/>
        <v>n/a</v>
      </c>
      <c r="AA85" s="8"/>
      <c r="AB85" s="33">
        <f>+'PL-tc'!$N85*'pc-dist'!$G$55</f>
        <v>0</v>
      </c>
      <c r="AC85" s="33">
        <f>+'PL-tc'!$O85*'pc-dist'!$P$3</f>
        <v>0</v>
      </c>
      <c r="AD85" s="33">
        <f>+'PL-tc'!$P85*'pc-dist'!$G$68</f>
        <v>0</v>
      </c>
      <c r="AE85" s="34" t="str">
        <f t="shared" si="58"/>
        <v>n/a</v>
      </c>
      <c r="AF85" s="34" t="str">
        <f t="shared" si="59"/>
        <v>n/a</v>
      </c>
      <c r="AG85" s="8"/>
      <c r="AH85" s="33">
        <f t="shared" si="63"/>
        <v>0</v>
      </c>
      <c r="AI85" s="33">
        <f t="shared" si="64"/>
        <v>0</v>
      </c>
      <c r="AJ85" s="33">
        <f t="shared" si="65"/>
        <v>0</v>
      </c>
      <c r="AK85" s="34" t="str">
        <f t="shared" si="61"/>
        <v>n/a</v>
      </c>
      <c r="AL85" s="34" t="str">
        <f t="shared" si="62"/>
        <v>n/a</v>
      </c>
      <c r="AM85" s="8"/>
    </row>
    <row r="86" spans="1:39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+'PL-tc'!$N86*'pc-dist'!$C$55</f>
        <v>0</v>
      </c>
      <c r="E86" s="33">
        <f>+'PL-tc'!$O86*'pc-dist'!$L$3</f>
        <v>0</v>
      </c>
      <c r="F86" s="33">
        <f>+'PL-tc'!$P86*'pc-dist'!$C$68</f>
        <v>0</v>
      </c>
      <c r="G86" s="34" t="str">
        <f t="shared" si="46"/>
        <v>n/a</v>
      </c>
      <c r="H86" s="34" t="str">
        <f t="shared" si="47"/>
        <v>n/a</v>
      </c>
      <c r="I86" s="8"/>
      <c r="J86" s="33">
        <f>+'PL-tc'!$N86*'pc-dist'!$D$55</f>
        <v>0</v>
      </c>
      <c r="K86" s="33">
        <f>+'PL-tc'!$O86*'pc-dist'!$M$3</f>
        <v>0</v>
      </c>
      <c r="L86" s="33">
        <f>+'PL-tc'!$P86*'pc-dist'!$D$68</f>
        <v>0</v>
      </c>
      <c r="M86" s="34" t="str">
        <f t="shared" si="49"/>
        <v>n/a</v>
      </c>
      <c r="N86" s="34" t="str">
        <f t="shared" si="50"/>
        <v>n/a</v>
      </c>
      <c r="O86" s="8"/>
      <c r="P86" s="33">
        <f>+'PL-tc'!$N86*'pc-dist'!$E$55</f>
        <v>0</v>
      </c>
      <c r="Q86" s="33">
        <f>+'PL-tc'!$O86*'pc-dist'!$N$3</f>
        <v>0</v>
      </c>
      <c r="R86" s="33">
        <f>+'PL-tc'!$P86*'pc-dist'!$E$68</f>
        <v>0</v>
      </c>
      <c r="S86" s="34" t="str">
        <f t="shared" si="52"/>
        <v>n/a</v>
      </c>
      <c r="T86" s="34" t="str">
        <f t="shared" si="53"/>
        <v>n/a</v>
      </c>
      <c r="U86" s="8"/>
      <c r="V86" s="33">
        <f>+'PL-tc'!$N86*'pc-dist'!$F$55</f>
        <v>0</v>
      </c>
      <c r="W86" s="33">
        <f>+'PL-tc'!$O86*'pc-dist'!$O$3</f>
        <v>0</v>
      </c>
      <c r="X86" s="33">
        <f>+'PL-tc'!$P86*'pc-dist'!$F$68</f>
        <v>0</v>
      </c>
      <c r="Y86" s="34" t="str">
        <f t="shared" si="55"/>
        <v>n/a</v>
      </c>
      <c r="Z86" s="34" t="str">
        <f t="shared" si="56"/>
        <v>n/a</v>
      </c>
      <c r="AA86" s="8"/>
      <c r="AB86" s="33">
        <f>+'PL-tc'!$N86*'pc-dist'!$G$55</f>
        <v>0</v>
      </c>
      <c r="AC86" s="33">
        <f>+'PL-tc'!$O86*'pc-dist'!$P$3</f>
        <v>0</v>
      </c>
      <c r="AD86" s="33">
        <f>+'PL-tc'!$P86*'pc-dist'!$G$68</f>
        <v>0</v>
      </c>
      <c r="AE86" s="34" t="str">
        <f t="shared" si="58"/>
        <v>n/a</v>
      </c>
      <c r="AF86" s="34" t="str">
        <f t="shared" si="59"/>
        <v>n/a</v>
      </c>
      <c r="AG86" s="8"/>
      <c r="AH86" s="33">
        <f t="shared" si="63"/>
        <v>0</v>
      </c>
      <c r="AI86" s="33">
        <f t="shared" si="64"/>
        <v>0</v>
      </c>
      <c r="AJ86" s="33">
        <f t="shared" si="65"/>
        <v>0</v>
      </c>
      <c r="AK86" s="34" t="str">
        <f t="shared" si="61"/>
        <v>n/a</v>
      </c>
      <c r="AL86" s="34" t="str">
        <f t="shared" si="62"/>
        <v>n/a</v>
      </c>
      <c r="AM86" s="8"/>
    </row>
    <row r="87" spans="1:39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+'PL-tc'!$N87*'pc-dist'!$C$55</f>
        <v>0</v>
      </c>
      <c r="E87" s="33">
        <f>+'PL-tc'!$O87*'pc-dist'!$L$3</f>
        <v>0</v>
      </c>
      <c r="F87" s="33">
        <f>+'PL-tc'!$P87*'pc-dist'!$C$68</f>
        <v>0</v>
      </c>
      <c r="G87" s="34" t="str">
        <f t="shared" si="46"/>
        <v>n/a</v>
      </c>
      <c r="H87" s="34" t="str">
        <f t="shared" si="47"/>
        <v>n/a</v>
      </c>
      <c r="I87" s="8"/>
      <c r="J87" s="33">
        <f>+'PL-tc'!$N87*'pc-dist'!$D$55</f>
        <v>0</v>
      </c>
      <c r="K87" s="33">
        <f>+'PL-tc'!$O87*'pc-dist'!$M$3</f>
        <v>0</v>
      </c>
      <c r="L87" s="33">
        <f>+'PL-tc'!$P87*'pc-dist'!$D$68</f>
        <v>0</v>
      </c>
      <c r="M87" s="34" t="str">
        <f t="shared" si="49"/>
        <v>n/a</v>
      </c>
      <c r="N87" s="34" t="str">
        <f t="shared" si="50"/>
        <v>n/a</v>
      </c>
      <c r="O87" s="8"/>
      <c r="P87" s="33">
        <f>+'PL-tc'!$N87*'pc-dist'!$E$55</f>
        <v>0</v>
      </c>
      <c r="Q87" s="33">
        <f>+'PL-tc'!$O87*'pc-dist'!$N$3</f>
        <v>0</v>
      </c>
      <c r="R87" s="33">
        <f>+'PL-tc'!$P87*'pc-dist'!$E$68</f>
        <v>0</v>
      </c>
      <c r="S87" s="34" t="str">
        <f t="shared" si="52"/>
        <v>n/a</v>
      </c>
      <c r="T87" s="34" t="str">
        <f t="shared" si="53"/>
        <v>n/a</v>
      </c>
      <c r="U87" s="8"/>
      <c r="V87" s="33">
        <f>+'PL-tc'!$N87*'pc-dist'!$F$55</f>
        <v>0</v>
      </c>
      <c r="W87" s="33">
        <f>+'PL-tc'!$O87*'pc-dist'!$O$3</f>
        <v>0</v>
      </c>
      <c r="X87" s="33">
        <f>+'PL-tc'!$P87*'pc-dist'!$F$68</f>
        <v>0</v>
      </c>
      <c r="Y87" s="34" t="str">
        <f t="shared" si="55"/>
        <v>n/a</v>
      </c>
      <c r="Z87" s="34" t="str">
        <f t="shared" si="56"/>
        <v>n/a</v>
      </c>
      <c r="AA87" s="8"/>
      <c r="AB87" s="33">
        <f>+'PL-tc'!$N87*'pc-dist'!$G$55</f>
        <v>0</v>
      </c>
      <c r="AC87" s="33">
        <f>+'PL-tc'!$O87*'pc-dist'!$P$3</f>
        <v>0</v>
      </c>
      <c r="AD87" s="33">
        <f>+'PL-tc'!$P87*'pc-dist'!$G$68</f>
        <v>0</v>
      </c>
      <c r="AE87" s="34" t="str">
        <f t="shared" si="58"/>
        <v>n/a</v>
      </c>
      <c r="AF87" s="34" t="str">
        <f t="shared" si="59"/>
        <v>n/a</v>
      </c>
      <c r="AG87" s="8"/>
      <c r="AH87" s="33">
        <f t="shared" si="63"/>
        <v>0</v>
      </c>
      <c r="AI87" s="33">
        <f t="shared" si="64"/>
        <v>0</v>
      </c>
      <c r="AJ87" s="33">
        <f t="shared" si="65"/>
        <v>0</v>
      </c>
      <c r="AK87" s="34" t="str">
        <f t="shared" si="61"/>
        <v>n/a</v>
      </c>
      <c r="AL87" s="34" t="str">
        <f t="shared" si="62"/>
        <v>n/a</v>
      </c>
      <c r="AM87" s="8"/>
    </row>
    <row r="88" spans="1:39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+'PL-tc'!$N88*'pc-dist'!$C$55</f>
        <v>0</v>
      </c>
      <c r="E88" s="33">
        <f>+'PL-tc'!$O88*'pc-dist'!$L$3</f>
        <v>0</v>
      </c>
      <c r="F88" s="33">
        <f>+'PL-tc'!$P88*'pc-dist'!$C$68</f>
        <v>0</v>
      </c>
      <c r="G88" s="34" t="str">
        <f t="shared" si="46"/>
        <v>n/a</v>
      </c>
      <c r="H88" s="34" t="str">
        <f t="shared" si="47"/>
        <v>n/a</v>
      </c>
      <c r="I88" s="8"/>
      <c r="J88" s="33">
        <f>+'PL-tc'!$N88*'pc-dist'!$D$55</f>
        <v>0</v>
      </c>
      <c r="K88" s="33">
        <f>+'PL-tc'!$O88*'pc-dist'!$M$3</f>
        <v>0</v>
      </c>
      <c r="L88" s="33">
        <f>+'PL-tc'!$P88*'pc-dist'!$D$68</f>
        <v>0</v>
      </c>
      <c r="M88" s="34" t="str">
        <f t="shared" si="49"/>
        <v>n/a</v>
      </c>
      <c r="N88" s="34" t="str">
        <f t="shared" si="50"/>
        <v>n/a</v>
      </c>
      <c r="O88" s="8"/>
      <c r="P88" s="33">
        <f>+'PL-tc'!$N88*'pc-dist'!$E$55</f>
        <v>0</v>
      </c>
      <c r="Q88" s="33">
        <f>+'PL-tc'!$O88*'pc-dist'!$N$3</f>
        <v>0</v>
      </c>
      <c r="R88" s="33">
        <f>+'PL-tc'!$P88*'pc-dist'!$E$68</f>
        <v>0</v>
      </c>
      <c r="S88" s="34" t="str">
        <f t="shared" si="52"/>
        <v>n/a</v>
      </c>
      <c r="T88" s="34" t="str">
        <f t="shared" si="53"/>
        <v>n/a</v>
      </c>
      <c r="U88" s="8"/>
      <c r="V88" s="33">
        <f>+'PL-tc'!$N88*'pc-dist'!$F$55</f>
        <v>0</v>
      </c>
      <c r="W88" s="33">
        <f>+'PL-tc'!$O88*'pc-dist'!$O$3</f>
        <v>0</v>
      </c>
      <c r="X88" s="33">
        <f>+'PL-tc'!$P88*'pc-dist'!$F$68</f>
        <v>0</v>
      </c>
      <c r="Y88" s="34" t="str">
        <f t="shared" si="55"/>
        <v>n/a</v>
      </c>
      <c r="Z88" s="34" t="str">
        <f t="shared" si="56"/>
        <v>n/a</v>
      </c>
      <c r="AA88" s="8"/>
      <c r="AB88" s="33">
        <f>+'PL-tc'!$N88*'pc-dist'!$G$55</f>
        <v>0</v>
      </c>
      <c r="AC88" s="33">
        <f>+'PL-tc'!$O88*'pc-dist'!$P$3</f>
        <v>0</v>
      </c>
      <c r="AD88" s="33">
        <f>+'PL-tc'!$P88*'pc-dist'!$G$68</f>
        <v>0</v>
      </c>
      <c r="AE88" s="34" t="str">
        <f t="shared" si="58"/>
        <v>n/a</v>
      </c>
      <c r="AF88" s="34" t="str">
        <f t="shared" si="59"/>
        <v>n/a</v>
      </c>
      <c r="AG88" s="8"/>
      <c r="AH88" s="33">
        <f t="shared" si="63"/>
        <v>0</v>
      </c>
      <c r="AI88" s="33">
        <f t="shared" si="64"/>
        <v>0</v>
      </c>
      <c r="AJ88" s="33">
        <f t="shared" si="65"/>
        <v>0</v>
      </c>
      <c r="AK88" s="34" t="str">
        <f t="shared" si="61"/>
        <v>n/a</v>
      </c>
      <c r="AL88" s="34" t="str">
        <f t="shared" si="62"/>
        <v>n/a</v>
      </c>
      <c r="AM88" s="8"/>
    </row>
    <row r="89" spans="1:39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+'PL-tc'!$N89*'pc-dist'!$C$55</f>
        <v>0</v>
      </c>
      <c r="E89" s="33">
        <f>+'PL-tc'!$O89*'pc-dist'!$L$3</f>
        <v>0</v>
      </c>
      <c r="F89" s="33">
        <f>+'PL-tc'!$P89*'pc-dist'!$C$68</f>
        <v>0</v>
      </c>
      <c r="G89" s="34" t="str">
        <f t="shared" si="46"/>
        <v>n/a</v>
      </c>
      <c r="H89" s="34" t="str">
        <f t="shared" si="47"/>
        <v>n/a</v>
      </c>
      <c r="I89" s="8"/>
      <c r="J89" s="33">
        <f>+'PL-tc'!$N89*'pc-dist'!$D$55</f>
        <v>0</v>
      </c>
      <c r="K89" s="33">
        <f>+'PL-tc'!$O89*'pc-dist'!$M$3</f>
        <v>0</v>
      </c>
      <c r="L89" s="33">
        <f>+'PL-tc'!$P89*'pc-dist'!$D$68</f>
        <v>0</v>
      </c>
      <c r="M89" s="34" t="str">
        <f t="shared" si="49"/>
        <v>n/a</v>
      </c>
      <c r="N89" s="34" t="str">
        <f t="shared" si="50"/>
        <v>n/a</v>
      </c>
      <c r="O89" s="8"/>
      <c r="P89" s="33">
        <f>+'PL-tc'!$N89*'pc-dist'!$E$55</f>
        <v>0</v>
      </c>
      <c r="Q89" s="33">
        <f>+'PL-tc'!$O89*'pc-dist'!$N$3</f>
        <v>0</v>
      </c>
      <c r="R89" s="33">
        <f>+'PL-tc'!$P89*'pc-dist'!$E$68</f>
        <v>0</v>
      </c>
      <c r="S89" s="34" t="str">
        <f t="shared" si="52"/>
        <v>n/a</v>
      </c>
      <c r="T89" s="34" t="str">
        <f t="shared" si="53"/>
        <v>n/a</v>
      </c>
      <c r="U89" s="8"/>
      <c r="V89" s="33">
        <f>+'PL-tc'!$N89*'pc-dist'!$F$55</f>
        <v>0</v>
      </c>
      <c r="W89" s="33">
        <f>+'PL-tc'!$O89*'pc-dist'!$O$3</f>
        <v>0</v>
      </c>
      <c r="X89" s="33">
        <f>+'PL-tc'!$P89*'pc-dist'!$F$68</f>
        <v>0</v>
      </c>
      <c r="Y89" s="34" t="str">
        <f t="shared" si="55"/>
        <v>n/a</v>
      </c>
      <c r="Z89" s="34" t="str">
        <f t="shared" si="56"/>
        <v>n/a</v>
      </c>
      <c r="AA89" s="8"/>
      <c r="AB89" s="33">
        <f>+'PL-tc'!$N89*'pc-dist'!$G$55</f>
        <v>0</v>
      </c>
      <c r="AC89" s="33">
        <f>+'PL-tc'!$O89*'pc-dist'!$P$3</f>
        <v>0</v>
      </c>
      <c r="AD89" s="33">
        <f>+'PL-tc'!$P89*'pc-dist'!$G$68</f>
        <v>0</v>
      </c>
      <c r="AE89" s="34" t="str">
        <f t="shared" si="58"/>
        <v>n/a</v>
      </c>
      <c r="AF89" s="34" t="str">
        <f t="shared" si="59"/>
        <v>n/a</v>
      </c>
      <c r="AG89" s="8"/>
      <c r="AH89" s="33">
        <f t="shared" si="63"/>
        <v>0</v>
      </c>
      <c r="AI89" s="33">
        <f t="shared" si="64"/>
        <v>0</v>
      </c>
      <c r="AJ89" s="33">
        <f t="shared" si="65"/>
        <v>0</v>
      </c>
      <c r="AK89" s="34" t="str">
        <f t="shared" si="61"/>
        <v>n/a</v>
      </c>
      <c r="AL89" s="34" t="str">
        <f t="shared" si="62"/>
        <v>n/a</v>
      </c>
      <c r="AM89" s="8"/>
    </row>
    <row r="90" spans="1:39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+'PL-tc'!$N90*'pc-dist'!$C$55</f>
        <v>0</v>
      </c>
      <c r="E90" s="33">
        <f>+'PL-tc'!$O90*'pc-dist'!$L$3</f>
        <v>0</v>
      </c>
      <c r="F90" s="33">
        <f>+'PL-tc'!$P90*'pc-dist'!$C$68</f>
        <v>0</v>
      </c>
      <c r="G90" s="34" t="str">
        <f t="shared" si="46"/>
        <v>n/a</v>
      </c>
      <c r="H90" s="34" t="str">
        <f t="shared" si="47"/>
        <v>n/a</v>
      </c>
      <c r="I90" s="8"/>
      <c r="J90" s="33">
        <f>+'PL-tc'!$N90*'pc-dist'!$D$55</f>
        <v>0</v>
      </c>
      <c r="K90" s="33">
        <f>+'PL-tc'!$O90*'pc-dist'!$M$3</f>
        <v>0</v>
      </c>
      <c r="L90" s="33">
        <f>+'PL-tc'!$P90*'pc-dist'!$D$68</f>
        <v>0</v>
      </c>
      <c r="M90" s="34" t="str">
        <f t="shared" si="49"/>
        <v>n/a</v>
      </c>
      <c r="N90" s="34" t="str">
        <f t="shared" si="50"/>
        <v>n/a</v>
      </c>
      <c r="O90" s="8"/>
      <c r="P90" s="33">
        <f>+'PL-tc'!$N90*'pc-dist'!$E$55</f>
        <v>0</v>
      </c>
      <c r="Q90" s="33">
        <f>+'PL-tc'!$O90*'pc-dist'!$N$3</f>
        <v>0</v>
      </c>
      <c r="R90" s="33">
        <f>+'PL-tc'!$P90*'pc-dist'!$E$68</f>
        <v>0</v>
      </c>
      <c r="S90" s="34" t="str">
        <f t="shared" si="52"/>
        <v>n/a</v>
      </c>
      <c r="T90" s="34" t="str">
        <f t="shared" si="53"/>
        <v>n/a</v>
      </c>
      <c r="U90" s="8"/>
      <c r="V90" s="33">
        <f>+'PL-tc'!$N90*'pc-dist'!$F$55</f>
        <v>0</v>
      </c>
      <c r="W90" s="33">
        <f>+'PL-tc'!$O90*'pc-dist'!$O$3</f>
        <v>0</v>
      </c>
      <c r="X90" s="33">
        <f>+'PL-tc'!$P90*'pc-dist'!$F$68</f>
        <v>0</v>
      </c>
      <c r="Y90" s="34" t="str">
        <f t="shared" si="55"/>
        <v>n/a</v>
      </c>
      <c r="Z90" s="34" t="str">
        <f t="shared" si="56"/>
        <v>n/a</v>
      </c>
      <c r="AA90" s="8"/>
      <c r="AB90" s="33">
        <f>+'PL-tc'!$N90*'pc-dist'!$G$55</f>
        <v>0</v>
      </c>
      <c r="AC90" s="33">
        <f>+'PL-tc'!$O90*'pc-dist'!$P$3</f>
        <v>0</v>
      </c>
      <c r="AD90" s="33">
        <f>+'PL-tc'!$P90*'pc-dist'!$G$68</f>
        <v>0</v>
      </c>
      <c r="AE90" s="34" t="str">
        <f t="shared" si="58"/>
        <v>n/a</v>
      </c>
      <c r="AF90" s="34" t="str">
        <f t="shared" si="59"/>
        <v>n/a</v>
      </c>
      <c r="AG90" s="8"/>
      <c r="AH90" s="33">
        <f t="shared" si="63"/>
        <v>0</v>
      </c>
      <c r="AI90" s="33">
        <f t="shared" si="64"/>
        <v>0</v>
      </c>
      <c r="AJ90" s="33">
        <f t="shared" si="65"/>
        <v>0</v>
      </c>
      <c r="AK90" s="34" t="str">
        <f t="shared" si="61"/>
        <v>n/a</v>
      </c>
      <c r="AL90" s="34" t="str">
        <f t="shared" si="62"/>
        <v>n/a</v>
      </c>
      <c r="AM90" s="8"/>
    </row>
    <row r="91" spans="1:39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+'PL-tc'!$N91*'pc-dist'!$C$55</f>
        <v>0</v>
      </c>
      <c r="E91" s="33">
        <f>+'PL-tc'!$O91*'pc-dist'!$L$3</f>
        <v>0</v>
      </c>
      <c r="F91" s="33">
        <f>+'PL-tc'!$P91*'pc-dist'!$C$68</f>
        <v>0</v>
      </c>
      <c r="G91" s="34" t="str">
        <f t="shared" si="46"/>
        <v>n/a</v>
      </c>
      <c r="H91" s="34" t="str">
        <f t="shared" si="47"/>
        <v>n/a</v>
      </c>
      <c r="I91" s="8"/>
      <c r="J91" s="33">
        <f>+'PL-tc'!$N91*'pc-dist'!$D$55</f>
        <v>0</v>
      </c>
      <c r="K91" s="33">
        <f>+'PL-tc'!$O91*'pc-dist'!$M$3</f>
        <v>0</v>
      </c>
      <c r="L91" s="33">
        <f>+'PL-tc'!$P91*'pc-dist'!$D$68</f>
        <v>0</v>
      </c>
      <c r="M91" s="34" t="str">
        <f t="shared" si="49"/>
        <v>n/a</v>
      </c>
      <c r="N91" s="34" t="str">
        <f t="shared" si="50"/>
        <v>n/a</v>
      </c>
      <c r="O91" s="8"/>
      <c r="P91" s="33">
        <f>+'PL-tc'!$N91*'pc-dist'!$E$55</f>
        <v>0</v>
      </c>
      <c r="Q91" s="33">
        <f>+'PL-tc'!$O91*'pc-dist'!$N$3</f>
        <v>0</v>
      </c>
      <c r="R91" s="33">
        <f>+'PL-tc'!$P91*'pc-dist'!$E$68</f>
        <v>0</v>
      </c>
      <c r="S91" s="34" t="str">
        <f t="shared" si="52"/>
        <v>n/a</v>
      </c>
      <c r="T91" s="34" t="str">
        <f t="shared" si="53"/>
        <v>n/a</v>
      </c>
      <c r="U91" s="8"/>
      <c r="V91" s="33">
        <f>+'PL-tc'!$N91*'pc-dist'!$F$55</f>
        <v>0</v>
      </c>
      <c r="W91" s="33">
        <f>+'PL-tc'!$O91*'pc-dist'!$O$3</f>
        <v>0</v>
      </c>
      <c r="X91" s="33">
        <f>+'PL-tc'!$P91*'pc-dist'!$F$68</f>
        <v>0</v>
      </c>
      <c r="Y91" s="34" t="str">
        <f t="shared" si="55"/>
        <v>n/a</v>
      </c>
      <c r="Z91" s="34" t="str">
        <f t="shared" si="56"/>
        <v>n/a</v>
      </c>
      <c r="AA91" s="8"/>
      <c r="AB91" s="33">
        <f>+'PL-tc'!$N91*'pc-dist'!$G$55</f>
        <v>0</v>
      </c>
      <c r="AC91" s="33">
        <f>+'PL-tc'!$O91*'pc-dist'!$P$3</f>
        <v>0</v>
      </c>
      <c r="AD91" s="33">
        <f>+'PL-tc'!$P91*'pc-dist'!$G$68</f>
        <v>0</v>
      </c>
      <c r="AE91" s="34" t="str">
        <f t="shared" si="58"/>
        <v>n/a</v>
      </c>
      <c r="AF91" s="34" t="str">
        <f t="shared" si="59"/>
        <v>n/a</v>
      </c>
      <c r="AG91" s="8"/>
      <c r="AH91" s="33">
        <f t="shared" si="63"/>
        <v>0</v>
      </c>
      <c r="AI91" s="33">
        <f t="shared" si="64"/>
        <v>0</v>
      </c>
      <c r="AJ91" s="33">
        <f t="shared" si="65"/>
        <v>0</v>
      </c>
      <c r="AK91" s="34" t="str">
        <f t="shared" si="61"/>
        <v>n/a</v>
      </c>
      <c r="AL91" s="34" t="str">
        <f t="shared" si="62"/>
        <v>n/a</v>
      </c>
      <c r="AM91" s="8"/>
    </row>
    <row r="92" spans="1:39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+'PL-tc'!$N92*'pc-dist'!$C$55</f>
        <v>0</v>
      </c>
      <c r="E92" s="33">
        <f>+'PL-tc'!$O92*'pc-dist'!$L$3</f>
        <v>0</v>
      </c>
      <c r="F92" s="33">
        <f>+'PL-tc'!$P92*'pc-dist'!$C$68</f>
        <v>0</v>
      </c>
      <c r="G92" s="34" t="str">
        <f t="shared" si="46"/>
        <v>n/a</v>
      </c>
      <c r="H92" s="34" t="str">
        <f t="shared" si="47"/>
        <v>n/a</v>
      </c>
      <c r="I92" s="8"/>
      <c r="J92" s="33">
        <f>+'PL-tc'!$N92*'pc-dist'!$D$55</f>
        <v>0</v>
      </c>
      <c r="K92" s="33">
        <f>+'PL-tc'!$O92*'pc-dist'!$M$3</f>
        <v>0</v>
      </c>
      <c r="L92" s="33">
        <f>+'PL-tc'!$P92*'pc-dist'!$D$68</f>
        <v>0</v>
      </c>
      <c r="M92" s="34" t="str">
        <f t="shared" si="49"/>
        <v>n/a</v>
      </c>
      <c r="N92" s="34" t="str">
        <f t="shared" si="50"/>
        <v>n/a</v>
      </c>
      <c r="O92" s="8"/>
      <c r="P92" s="33">
        <f>+'PL-tc'!$N92*'pc-dist'!$E$55</f>
        <v>0</v>
      </c>
      <c r="Q92" s="33">
        <f>+'PL-tc'!$O92*'pc-dist'!$N$3</f>
        <v>0</v>
      </c>
      <c r="R92" s="33">
        <f>+'PL-tc'!$P92*'pc-dist'!$E$68</f>
        <v>0</v>
      </c>
      <c r="S92" s="34" t="str">
        <f t="shared" si="52"/>
        <v>n/a</v>
      </c>
      <c r="T92" s="34" t="str">
        <f t="shared" si="53"/>
        <v>n/a</v>
      </c>
      <c r="U92" s="8"/>
      <c r="V92" s="33">
        <f>+'PL-tc'!$N92*'pc-dist'!$F$55</f>
        <v>0</v>
      </c>
      <c r="W92" s="33">
        <f>+'PL-tc'!$O92*'pc-dist'!$O$3</f>
        <v>0</v>
      </c>
      <c r="X92" s="33">
        <f>+'PL-tc'!$P92*'pc-dist'!$F$68</f>
        <v>0</v>
      </c>
      <c r="Y92" s="34" t="str">
        <f t="shared" si="55"/>
        <v>n/a</v>
      </c>
      <c r="Z92" s="34" t="str">
        <f t="shared" si="56"/>
        <v>n/a</v>
      </c>
      <c r="AA92" s="8"/>
      <c r="AB92" s="33">
        <f>+'PL-tc'!$N92*'pc-dist'!$G$55</f>
        <v>0</v>
      </c>
      <c r="AC92" s="33">
        <f>+'PL-tc'!$O92*'pc-dist'!$P$3</f>
        <v>0</v>
      </c>
      <c r="AD92" s="33">
        <f>+'PL-tc'!$P92*'pc-dist'!$G$68</f>
        <v>0</v>
      </c>
      <c r="AE92" s="34" t="str">
        <f t="shared" si="58"/>
        <v>n/a</v>
      </c>
      <c r="AF92" s="34" t="str">
        <f t="shared" si="59"/>
        <v>n/a</v>
      </c>
      <c r="AG92" s="8"/>
      <c r="AH92" s="33">
        <f t="shared" si="63"/>
        <v>0</v>
      </c>
      <c r="AI92" s="33">
        <f t="shared" si="64"/>
        <v>0</v>
      </c>
      <c r="AJ92" s="33">
        <f t="shared" si="65"/>
        <v>0</v>
      </c>
      <c r="AK92" s="34" t="str">
        <f t="shared" si="61"/>
        <v>n/a</v>
      </c>
      <c r="AL92" s="34" t="str">
        <f t="shared" si="62"/>
        <v>n/a</v>
      </c>
      <c r="AM92" s="8"/>
    </row>
    <row r="93" spans="1:39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+'PL-tc'!$N93*'pc-dist'!$C$55</f>
        <v>0</v>
      </c>
      <c r="E93" s="33">
        <f>+'PL-tc'!$O93*'pc-dist'!$L$3</f>
        <v>0</v>
      </c>
      <c r="F93" s="33">
        <f>+'PL-tc'!$P93*'pc-dist'!$C$68</f>
        <v>0</v>
      </c>
      <c r="G93" s="34" t="str">
        <f t="shared" si="46"/>
        <v>n/a</v>
      </c>
      <c r="H93" s="34" t="str">
        <f t="shared" si="47"/>
        <v>n/a</v>
      </c>
      <c r="I93" s="8"/>
      <c r="J93" s="33">
        <f>+'PL-tc'!$N93*'pc-dist'!$D$55</f>
        <v>0</v>
      </c>
      <c r="K93" s="33">
        <f>+'PL-tc'!$O93*'pc-dist'!$M$3</f>
        <v>0</v>
      </c>
      <c r="L93" s="33">
        <f>+'PL-tc'!$P93*'pc-dist'!$D$68</f>
        <v>0</v>
      </c>
      <c r="M93" s="34" t="str">
        <f t="shared" si="49"/>
        <v>n/a</v>
      </c>
      <c r="N93" s="34" t="str">
        <f t="shared" si="50"/>
        <v>n/a</v>
      </c>
      <c r="O93" s="8"/>
      <c r="P93" s="33">
        <f>+'PL-tc'!$N93*'pc-dist'!$E$55</f>
        <v>0</v>
      </c>
      <c r="Q93" s="33">
        <f>+'PL-tc'!$O93*'pc-dist'!$N$3</f>
        <v>0</v>
      </c>
      <c r="R93" s="33">
        <f>+'PL-tc'!$P93*'pc-dist'!$E$68</f>
        <v>0</v>
      </c>
      <c r="S93" s="34" t="str">
        <f t="shared" si="52"/>
        <v>n/a</v>
      </c>
      <c r="T93" s="34" t="str">
        <f t="shared" si="53"/>
        <v>n/a</v>
      </c>
      <c r="U93" s="8"/>
      <c r="V93" s="33">
        <f>+'PL-tc'!$N93*'pc-dist'!$F$55</f>
        <v>0</v>
      </c>
      <c r="W93" s="33">
        <f>+'PL-tc'!$O93*'pc-dist'!$O$3</f>
        <v>0</v>
      </c>
      <c r="X93" s="33">
        <f>+'PL-tc'!$P93*'pc-dist'!$F$68</f>
        <v>0</v>
      </c>
      <c r="Y93" s="34" t="str">
        <f t="shared" si="55"/>
        <v>n/a</v>
      </c>
      <c r="Z93" s="34" t="str">
        <f t="shared" si="56"/>
        <v>n/a</v>
      </c>
      <c r="AA93" s="8"/>
      <c r="AB93" s="33">
        <f>+'PL-tc'!$N93*'pc-dist'!$G$55</f>
        <v>0</v>
      </c>
      <c r="AC93" s="33">
        <f>+'PL-tc'!$O93*'pc-dist'!$P$3</f>
        <v>0</v>
      </c>
      <c r="AD93" s="33">
        <f>+'PL-tc'!$P93*'pc-dist'!$G$68</f>
        <v>0</v>
      </c>
      <c r="AE93" s="34" t="str">
        <f t="shared" si="58"/>
        <v>n/a</v>
      </c>
      <c r="AF93" s="34" t="str">
        <f t="shared" si="59"/>
        <v>n/a</v>
      </c>
      <c r="AG93" s="8"/>
      <c r="AH93" s="33">
        <f t="shared" si="63"/>
        <v>0</v>
      </c>
      <c r="AI93" s="33">
        <f t="shared" si="64"/>
        <v>0</v>
      </c>
      <c r="AJ93" s="33">
        <f t="shared" si="65"/>
        <v>0</v>
      </c>
      <c r="AK93" s="34" t="str">
        <f t="shared" si="61"/>
        <v>n/a</v>
      </c>
      <c r="AL93" s="34" t="str">
        <f t="shared" si="62"/>
        <v>n/a</v>
      </c>
      <c r="AM93" s="8"/>
    </row>
    <row r="94" spans="1:39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+'PL-tc'!$N94*'pc-dist'!$C$55</f>
        <v>0</v>
      </c>
      <c r="E94" s="33">
        <f>+'PL-tc'!$O94*'pc-dist'!$L$3</f>
        <v>0</v>
      </c>
      <c r="F94" s="33">
        <f>+'PL-tc'!$P94*'pc-dist'!$C$68</f>
        <v>0</v>
      </c>
      <c r="G94" s="34" t="str">
        <f t="shared" si="46"/>
        <v>n/a</v>
      </c>
      <c r="H94" s="34" t="str">
        <f t="shared" si="47"/>
        <v>n/a</v>
      </c>
      <c r="I94" s="8"/>
      <c r="J94" s="33">
        <f>+'PL-tc'!$N94*'pc-dist'!$D$55</f>
        <v>0</v>
      </c>
      <c r="K94" s="33">
        <f>+'PL-tc'!$O94*'pc-dist'!$M$3</f>
        <v>0</v>
      </c>
      <c r="L94" s="33">
        <f>+'PL-tc'!$P94*'pc-dist'!$D$68</f>
        <v>0</v>
      </c>
      <c r="M94" s="34" t="str">
        <f t="shared" si="49"/>
        <v>n/a</v>
      </c>
      <c r="N94" s="34" t="str">
        <f t="shared" si="50"/>
        <v>n/a</v>
      </c>
      <c r="O94" s="8"/>
      <c r="P94" s="33">
        <f>+'PL-tc'!$N94*'pc-dist'!$E$55</f>
        <v>0</v>
      </c>
      <c r="Q94" s="33">
        <f>+'PL-tc'!$O94*'pc-dist'!$N$3</f>
        <v>0</v>
      </c>
      <c r="R94" s="33">
        <f>+'PL-tc'!$P94*'pc-dist'!$E$68</f>
        <v>0</v>
      </c>
      <c r="S94" s="34" t="str">
        <f t="shared" si="52"/>
        <v>n/a</v>
      </c>
      <c r="T94" s="34" t="str">
        <f t="shared" si="53"/>
        <v>n/a</v>
      </c>
      <c r="U94" s="8"/>
      <c r="V94" s="33">
        <f>+'PL-tc'!$N94*'pc-dist'!$F$55</f>
        <v>0</v>
      </c>
      <c r="W94" s="33">
        <f>+'PL-tc'!$O94*'pc-dist'!$O$3</f>
        <v>0</v>
      </c>
      <c r="X94" s="33">
        <f>+'PL-tc'!$P94*'pc-dist'!$F$68</f>
        <v>0</v>
      </c>
      <c r="Y94" s="34" t="str">
        <f t="shared" si="55"/>
        <v>n/a</v>
      </c>
      <c r="Z94" s="34" t="str">
        <f t="shared" si="56"/>
        <v>n/a</v>
      </c>
      <c r="AA94" s="8"/>
      <c r="AB94" s="33">
        <f>+'PL-tc'!$N94*'pc-dist'!$G$55</f>
        <v>0</v>
      </c>
      <c r="AC94" s="33">
        <f>+'PL-tc'!$O94*'pc-dist'!$P$3</f>
        <v>0</v>
      </c>
      <c r="AD94" s="33">
        <f>+'PL-tc'!$P94*'pc-dist'!$G$68</f>
        <v>0</v>
      </c>
      <c r="AE94" s="34" t="str">
        <f t="shared" si="58"/>
        <v>n/a</v>
      </c>
      <c r="AF94" s="34" t="str">
        <f t="shared" si="59"/>
        <v>n/a</v>
      </c>
      <c r="AG94" s="8"/>
      <c r="AH94" s="33">
        <f t="shared" si="63"/>
        <v>0</v>
      </c>
      <c r="AI94" s="33">
        <f t="shared" si="64"/>
        <v>0</v>
      </c>
      <c r="AJ94" s="33">
        <f t="shared" si="65"/>
        <v>0</v>
      </c>
      <c r="AK94" s="34" t="str">
        <f t="shared" si="61"/>
        <v>n/a</v>
      </c>
      <c r="AL94" s="34" t="str">
        <f t="shared" si="62"/>
        <v>n/a</v>
      </c>
      <c r="AM94" s="8"/>
    </row>
    <row r="95" spans="1:39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+'PL-tc'!$N95*'pc-dist'!$C$55</f>
        <v>0</v>
      </c>
      <c r="E95" s="33">
        <f>+'PL-tc'!$O95*'pc-dist'!$L$3</f>
        <v>0</v>
      </c>
      <c r="F95" s="33">
        <f>+'PL-tc'!$P95*'pc-dist'!$C$68</f>
        <v>0</v>
      </c>
      <c r="G95" s="34" t="str">
        <f t="shared" si="46"/>
        <v>n/a</v>
      </c>
      <c r="H95" s="34" t="str">
        <f t="shared" si="47"/>
        <v>n/a</v>
      </c>
      <c r="I95" s="8"/>
      <c r="J95" s="33">
        <f>+'PL-tc'!$N95*'pc-dist'!$D$55</f>
        <v>0</v>
      </c>
      <c r="K95" s="33">
        <f>+'PL-tc'!$O95*'pc-dist'!$M$3</f>
        <v>0</v>
      </c>
      <c r="L95" s="33">
        <f>+'PL-tc'!$P95*'pc-dist'!$D$68</f>
        <v>0</v>
      </c>
      <c r="M95" s="34" t="str">
        <f t="shared" si="49"/>
        <v>n/a</v>
      </c>
      <c r="N95" s="34" t="str">
        <f t="shared" si="50"/>
        <v>n/a</v>
      </c>
      <c r="O95" s="8"/>
      <c r="P95" s="33">
        <f>+'PL-tc'!$N95*'pc-dist'!$E$55</f>
        <v>0</v>
      </c>
      <c r="Q95" s="33">
        <f>+'PL-tc'!$O95*'pc-dist'!$N$3</f>
        <v>0</v>
      </c>
      <c r="R95" s="33">
        <f>+'PL-tc'!$P95*'pc-dist'!$E$68</f>
        <v>0</v>
      </c>
      <c r="S95" s="34" t="str">
        <f t="shared" si="52"/>
        <v>n/a</v>
      </c>
      <c r="T95" s="34" t="str">
        <f t="shared" si="53"/>
        <v>n/a</v>
      </c>
      <c r="U95" s="8"/>
      <c r="V95" s="33">
        <f>+'PL-tc'!$N95*'pc-dist'!$F$55</f>
        <v>0</v>
      </c>
      <c r="W95" s="33">
        <f>+'PL-tc'!$O95*'pc-dist'!$O$3</f>
        <v>0</v>
      </c>
      <c r="X95" s="33">
        <f>+'PL-tc'!$P95*'pc-dist'!$F$68</f>
        <v>0</v>
      </c>
      <c r="Y95" s="34" t="str">
        <f t="shared" si="55"/>
        <v>n/a</v>
      </c>
      <c r="Z95" s="34" t="str">
        <f t="shared" si="56"/>
        <v>n/a</v>
      </c>
      <c r="AA95" s="8"/>
      <c r="AB95" s="33">
        <f>+'PL-tc'!$N95*'pc-dist'!$G$55</f>
        <v>0</v>
      </c>
      <c r="AC95" s="33">
        <f>+'PL-tc'!$O95*'pc-dist'!$P$3</f>
        <v>0</v>
      </c>
      <c r="AD95" s="33">
        <f>+'PL-tc'!$P95*'pc-dist'!$G$68</f>
        <v>0</v>
      </c>
      <c r="AE95" s="34" t="str">
        <f t="shared" si="58"/>
        <v>n/a</v>
      </c>
      <c r="AF95" s="34" t="str">
        <f t="shared" si="59"/>
        <v>n/a</v>
      </c>
      <c r="AG95" s="8"/>
      <c r="AH95" s="33">
        <f t="shared" si="63"/>
        <v>0</v>
      </c>
      <c r="AI95" s="33">
        <f t="shared" si="64"/>
        <v>0</v>
      </c>
      <c r="AJ95" s="33">
        <f t="shared" si="65"/>
        <v>0</v>
      </c>
      <c r="AK95" s="34" t="str">
        <f t="shared" si="61"/>
        <v>n/a</v>
      </c>
      <c r="AL95" s="34" t="str">
        <f t="shared" si="62"/>
        <v>n/a</v>
      </c>
      <c r="AM95" s="8"/>
    </row>
    <row r="96" spans="1:39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+'PL-tc'!$N96*'pc-dist'!$C$55</f>
        <v>0</v>
      </c>
      <c r="E96" s="33">
        <f>+'PL-tc'!$O96*'pc-dist'!$L$3</f>
        <v>0</v>
      </c>
      <c r="F96" s="33">
        <f>+'PL-tc'!$P96*'pc-dist'!$C$68</f>
        <v>0</v>
      </c>
      <c r="G96" s="34" t="str">
        <f t="shared" si="46"/>
        <v>n/a</v>
      </c>
      <c r="H96" s="34" t="str">
        <f t="shared" si="47"/>
        <v>n/a</v>
      </c>
      <c r="I96" s="8"/>
      <c r="J96" s="33">
        <f>+'PL-tc'!$N96*'pc-dist'!$D$55</f>
        <v>0</v>
      </c>
      <c r="K96" s="33">
        <f>+'PL-tc'!$O96*'pc-dist'!$M$3</f>
        <v>0</v>
      </c>
      <c r="L96" s="33">
        <f>+'PL-tc'!$P96*'pc-dist'!$D$68</f>
        <v>0</v>
      </c>
      <c r="M96" s="34" t="str">
        <f t="shared" si="49"/>
        <v>n/a</v>
      </c>
      <c r="N96" s="34" t="str">
        <f t="shared" si="50"/>
        <v>n/a</v>
      </c>
      <c r="O96" s="8"/>
      <c r="P96" s="33">
        <f>+'PL-tc'!$N96*'pc-dist'!$E$55</f>
        <v>0</v>
      </c>
      <c r="Q96" s="33">
        <f>+'PL-tc'!$O96*'pc-dist'!$N$3</f>
        <v>0</v>
      </c>
      <c r="R96" s="33">
        <f>+'PL-tc'!$P96*'pc-dist'!$E$68</f>
        <v>0</v>
      </c>
      <c r="S96" s="34" t="str">
        <f t="shared" si="52"/>
        <v>n/a</v>
      </c>
      <c r="T96" s="34" t="str">
        <f t="shared" si="53"/>
        <v>n/a</v>
      </c>
      <c r="U96" s="8"/>
      <c r="V96" s="33">
        <f>+'PL-tc'!$N96*'pc-dist'!$F$55</f>
        <v>0</v>
      </c>
      <c r="W96" s="33">
        <f>+'PL-tc'!$O96*'pc-dist'!$O$3</f>
        <v>0</v>
      </c>
      <c r="X96" s="33">
        <f>+'PL-tc'!$P96*'pc-dist'!$F$68</f>
        <v>0</v>
      </c>
      <c r="Y96" s="34" t="str">
        <f t="shared" si="55"/>
        <v>n/a</v>
      </c>
      <c r="Z96" s="34" t="str">
        <f t="shared" si="56"/>
        <v>n/a</v>
      </c>
      <c r="AA96" s="8"/>
      <c r="AB96" s="33">
        <f>+'PL-tc'!$N96*'pc-dist'!$G$55</f>
        <v>0</v>
      </c>
      <c r="AC96" s="33">
        <f>+'PL-tc'!$O96*'pc-dist'!$P$3</f>
        <v>0</v>
      </c>
      <c r="AD96" s="33">
        <f>+'PL-tc'!$P96*'pc-dist'!$G$68</f>
        <v>0</v>
      </c>
      <c r="AE96" s="34" t="str">
        <f t="shared" si="58"/>
        <v>n/a</v>
      </c>
      <c r="AF96" s="34" t="str">
        <f t="shared" si="59"/>
        <v>n/a</v>
      </c>
      <c r="AG96" s="8"/>
      <c r="AH96" s="33">
        <f t="shared" si="63"/>
        <v>0</v>
      </c>
      <c r="AI96" s="33">
        <f t="shared" si="64"/>
        <v>0</v>
      </c>
      <c r="AJ96" s="33">
        <f t="shared" si="65"/>
        <v>0</v>
      </c>
      <c r="AK96" s="34" t="str">
        <f t="shared" si="61"/>
        <v>n/a</v>
      </c>
      <c r="AL96" s="34" t="str">
        <f t="shared" si="62"/>
        <v>n/a</v>
      </c>
      <c r="AM96" s="8"/>
    </row>
    <row r="97" spans="1:39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+'PL-tc'!$N97*'pc-dist'!$C$55</f>
        <v>0</v>
      </c>
      <c r="E97" s="33">
        <f>+'PL-tc'!$O97*'pc-dist'!$L$3</f>
        <v>0</v>
      </c>
      <c r="F97" s="33">
        <f>+'PL-tc'!$P97*'pc-dist'!$C$68</f>
        <v>0</v>
      </c>
      <c r="G97" s="34" t="str">
        <f t="shared" si="46"/>
        <v>n/a</v>
      </c>
      <c r="H97" s="34" t="str">
        <f t="shared" si="47"/>
        <v>n/a</v>
      </c>
      <c r="I97" s="8"/>
      <c r="J97" s="33">
        <f>+'PL-tc'!$N97*'pc-dist'!$D$55</f>
        <v>0</v>
      </c>
      <c r="K97" s="33">
        <f>+'PL-tc'!$O97*'pc-dist'!$M$3</f>
        <v>0</v>
      </c>
      <c r="L97" s="33">
        <f>+'PL-tc'!$P97*'pc-dist'!$D$68</f>
        <v>0</v>
      </c>
      <c r="M97" s="34" t="str">
        <f t="shared" si="49"/>
        <v>n/a</v>
      </c>
      <c r="N97" s="34" t="str">
        <f t="shared" si="50"/>
        <v>n/a</v>
      </c>
      <c r="O97" s="8"/>
      <c r="P97" s="33">
        <f>+'PL-tc'!$N97*'pc-dist'!$E$55</f>
        <v>0</v>
      </c>
      <c r="Q97" s="33">
        <f>+'PL-tc'!$O97*'pc-dist'!$N$3</f>
        <v>0</v>
      </c>
      <c r="R97" s="33">
        <f>+'PL-tc'!$P97*'pc-dist'!$E$68</f>
        <v>0</v>
      </c>
      <c r="S97" s="34" t="str">
        <f t="shared" si="52"/>
        <v>n/a</v>
      </c>
      <c r="T97" s="34" t="str">
        <f t="shared" si="53"/>
        <v>n/a</v>
      </c>
      <c r="U97" s="8"/>
      <c r="V97" s="33">
        <f>+'PL-tc'!$N97*'pc-dist'!$F$55</f>
        <v>0</v>
      </c>
      <c r="W97" s="33">
        <f>+'PL-tc'!$O97*'pc-dist'!$O$3</f>
        <v>0</v>
      </c>
      <c r="X97" s="33">
        <f>+'PL-tc'!$P97*'pc-dist'!$F$68</f>
        <v>0</v>
      </c>
      <c r="Y97" s="34" t="str">
        <f t="shared" si="55"/>
        <v>n/a</v>
      </c>
      <c r="Z97" s="34" t="str">
        <f t="shared" si="56"/>
        <v>n/a</v>
      </c>
      <c r="AA97" s="8"/>
      <c r="AB97" s="33">
        <f>+'PL-tc'!$N97*'pc-dist'!$G$55</f>
        <v>0</v>
      </c>
      <c r="AC97" s="33">
        <f>+'PL-tc'!$O97*'pc-dist'!$P$3</f>
        <v>0</v>
      </c>
      <c r="AD97" s="33">
        <f>+'PL-tc'!$P97*'pc-dist'!$G$68</f>
        <v>0</v>
      </c>
      <c r="AE97" s="34" t="str">
        <f t="shared" si="58"/>
        <v>n/a</v>
      </c>
      <c r="AF97" s="34" t="str">
        <f t="shared" si="59"/>
        <v>n/a</v>
      </c>
      <c r="AG97" s="8"/>
      <c r="AH97" s="33">
        <f t="shared" si="63"/>
        <v>0</v>
      </c>
      <c r="AI97" s="33">
        <f t="shared" si="64"/>
        <v>0</v>
      </c>
      <c r="AJ97" s="33">
        <f t="shared" si="65"/>
        <v>0</v>
      </c>
      <c r="AK97" s="34" t="str">
        <f t="shared" si="61"/>
        <v>n/a</v>
      </c>
      <c r="AL97" s="34" t="str">
        <f t="shared" si="62"/>
        <v>n/a</v>
      </c>
      <c r="AM97" s="8"/>
    </row>
    <row r="98" spans="1:39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+'PL-tc'!$N98*'pc-dist'!$C$55</f>
        <v>0</v>
      </c>
      <c r="E98" s="33">
        <f>+'PL-tc'!$O98*'pc-dist'!$L$3</f>
        <v>0</v>
      </c>
      <c r="F98" s="33">
        <f>+'PL-tc'!$P98*'pc-dist'!$C$68</f>
        <v>0</v>
      </c>
      <c r="G98" s="34" t="str">
        <f t="shared" si="46"/>
        <v>n/a</v>
      </c>
      <c r="H98" s="34" t="str">
        <f t="shared" si="47"/>
        <v>n/a</v>
      </c>
      <c r="I98" s="8"/>
      <c r="J98" s="33">
        <f>+'PL-tc'!$N98*'pc-dist'!$D$55</f>
        <v>0</v>
      </c>
      <c r="K98" s="33">
        <f>+'PL-tc'!$O98*'pc-dist'!$M$3</f>
        <v>0</v>
      </c>
      <c r="L98" s="33">
        <f>+'PL-tc'!$P98*'pc-dist'!$D$68</f>
        <v>0</v>
      </c>
      <c r="M98" s="34" t="str">
        <f t="shared" si="49"/>
        <v>n/a</v>
      </c>
      <c r="N98" s="34" t="str">
        <f t="shared" si="50"/>
        <v>n/a</v>
      </c>
      <c r="O98" s="8"/>
      <c r="P98" s="33">
        <f>+'PL-tc'!$N98*'pc-dist'!$E$55</f>
        <v>0</v>
      </c>
      <c r="Q98" s="33">
        <f>+'PL-tc'!$O98*'pc-dist'!$N$3</f>
        <v>0</v>
      </c>
      <c r="R98" s="33">
        <f>+'PL-tc'!$P98*'pc-dist'!$E$68</f>
        <v>0</v>
      </c>
      <c r="S98" s="34" t="str">
        <f t="shared" si="52"/>
        <v>n/a</v>
      </c>
      <c r="T98" s="34" t="str">
        <f t="shared" si="53"/>
        <v>n/a</v>
      </c>
      <c r="U98" s="8"/>
      <c r="V98" s="33">
        <f>+'PL-tc'!$N98*'pc-dist'!$F$55</f>
        <v>0</v>
      </c>
      <c r="W98" s="33">
        <f>+'PL-tc'!$O98*'pc-dist'!$O$3</f>
        <v>0</v>
      </c>
      <c r="X98" s="33">
        <f>+'PL-tc'!$P98*'pc-dist'!$F$68</f>
        <v>0</v>
      </c>
      <c r="Y98" s="34" t="str">
        <f t="shared" si="55"/>
        <v>n/a</v>
      </c>
      <c r="Z98" s="34" t="str">
        <f t="shared" si="56"/>
        <v>n/a</v>
      </c>
      <c r="AA98" s="8"/>
      <c r="AB98" s="33">
        <f>+'PL-tc'!$N98*'pc-dist'!$G$55</f>
        <v>0</v>
      </c>
      <c r="AC98" s="33">
        <f>+'PL-tc'!$O98*'pc-dist'!$P$3</f>
        <v>0</v>
      </c>
      <c r="AD98" s="33">
        <f>+'PL-tc'!$P98*'pc-dist'!$G$68</f>
        <v>0</v>
      </c>
      <c r="AE98" s="34" t="str">
        <f t="shared" si="58"/>
        <v>n/a</v>
      </c>
      <c r="AF98" s="34" t="str">
        <f t="shared" si="59"/>
        <v>n/a</v>
      </c>
      <c r="AG98" s="8"/>
      <c r="AH98" s="33">
        <f t="shared" si="63"/>
        <v>0</v>
      </c>
      <c r="AI98" s="33">
        <f t="shared" si="64"/>
        <v>0</v>
      </c>
      <c r="AJ98" s="33">
        <f t="shared" si="65"/>
        <v>0</v>
      </c>
      <c r="AK98" s="34" t="str">
        <f t="shared" si="61"/>
        <v>n/a</v>
      </c>
      <c r="AL98" s="34" t="str">
        <f t="shared" si="62"/>
        <v>n/a</v>
      </c>
      <c r="AM98" s="8"/>
    </row>
    <row r="99" spans="1:39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+'PL-tc'!$N99*'pc-dist'!$C$55</f>
        <v>0</v>
      </c>
      <c r="E99" s="33">
        <f>+'PL-tc'!$O99*'pc-dist'!$L$3</f>
        <v>0</v>
      </c>
      <c r="F99" s="33">
        <f>+'PL-tc'!$P99*'pc-dist'!$C$68</f>
        <v>0</v>
      </c>
      <c r="G99" s="34" t="str">
        <f t="shared" si="46"/>
        <v>n/a</v>
      </c>
      <c r="H99" s="34" t="str">
        <f t="shared" si="47"/>
        <v>n/a</v>
      </c>
      <c r="I99" s="8"/>
      <c r="J99" s="33">
        <f>+'PL-tc'!$N99*'pc-dist'!$D$55</f>
        <v>0</v>
      </c>
      <c r="K99" s="33">
        <f>+'PL-tc'!$O99*'pc-dist'!$M$3</f>
        <v>0</v>
      </c>
      <c r="L99" s="33">
        <f>+'PL-tc'!$P99*'pc-dist'!$D$68</f>
        <v>0</v>
      </c>
      <c r="M99" s="34" t="str">
        <f t="shared" si="49"/>
        <v>n/a</v>
      </c>
      <c r="N99" s="34" t="str">
        <f t="shared" si="50"/>
        <v>n/a</v>
      </c>
      <c r="O99" s="8"/>
      <c r="P99" s="33">
        <f>+'PL-tc'!$N99*'pc-dist'!$E$55</f>
        <v>0</v>
      </c>
      <c r="Q99" s="33">
        <f>+'PL-tc'!$O99*'pc-dist'!$N$3</f>
        <v>0</v>
      </c>
      <c r="R99" s="33">
        <f>+'PL-tc'!$P99*'pc-dist'!$E$68</f>
        <v>0</v>
      </c>
      <c r="S99" s="34" t="str">
        <f t="shared" si="52"/>
        <v>n/a</v>
      </c>
      <c r="T99" s="34" t="str">
        <f t="shared" si="53"/>
        <v>n/a</v>
      </c>
      <c r="U99" s="8"/>
      <c r="V99" s="33">
        <f>+'PL-tc'!$N99*'pc-dist'!$F$55</f>
        <v>0</v>
      </c>
      <c r="W99" s="33">
        <f>+'PL-tc'!$O99*'pc-dist'!$O$3</f>
        <v>0</v>
      </c>
      <c r="X99" s="33">
        <f>+'PL-tc'!$P99*'pc-dist'!$F$68</f>
        <v>0</v>
      </c>
      <c r="Y99" s="34" t="str">
        <f t="shared" si="55"/>
        <v>n/a</v>
      </c>
      <c r="Z99" s="34" t="str">
        <f t="shared" si="56"/>
        <v>n/a</v>
      </c>
      <c r="AA99" s="8"/>
      <c r="AB99" s="33">
        <f>+'PL-tc'!$N99*'pc-dist'!$G$55</f>
        <v>0</v>
      </c>
      <c r="AC99" s="33">
        <f>+'PL-tc'!$O99*'pc-dist'!$P$3</f>
        <v>0</v>
      </c>
      <c r="AD99" s="33">
        <f>+'PL-tc'!$P99*'pc-dist'!$G$68</f>
        <v>0</v>
      </c>
      <c r="AE99" s="34" t="str">
        <f t="shared" si="58"/>
        <v>n/a</v>
      </c>
      <c r="AF99" s="34" t="str">
        <f t="shared" si="59"/>
        <v>n/a</v>
      </c>
      <c r="AG99" s="8"/>
      <c r="AH99" s="33">
        <f t="shared" si="63"/>
        <v>0</v>
      </c>
      <c r="AI99" s="33">
        <f t="shared" si="64"/>
        <v>0</v>
      </c>
      <c r="AJ99" s="33">
        <f t="shared" si="65"/>
        <v>0</v>
      </c>
      <c r="AK99" s="34" t="str">
        <f t="shared" si="61"/>
        <v>n/a</v>
      </c>
      <c r="AL99" s="34" t="str">
        <f t="shared" si="62"/>
        <v>n/a</v>
      </c>
      <c r="AM99" s="8"/>
    </row>
    <row r="100" spans="1:39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+'PL-tc'!$N100*'pc-dist'!$C$55</f>
        <v>0</v>
      </c>
      <c r="E100" s="33">
        <f>+'PL-tc'!$O100*'pc-dist'!$L$3</f>
        <v>0</v>
      </c>
      <c r="F100" s="33">
        <f>+'PL-tc'!$P100*'pc-dist'!$C$68</f>
        <v>0</v>
      </c>
      <c r="G100" s="34" t="str">
        <f t="shared" si="46"/>
        <v>n/a</v>
      </c>
      <c r="H100" s="34" t="str">
        <f t="shared" si="47"/>
        <v>n/a</v>
      </c>
      <c r="I100" s="8"/>
      <c r="J100" s="33">
        <f>+'PL-tc'!$N100*'pc-dist'!$D$55</f>
        <v>0</v>
      </c>
      <c r="K100" s="33">
        <f>+'PL-tc'!$O100*'pc-dist'!$M$3</f>
        <v>0</v>
      </c>
      <c r="L100" s="33">
        <f>+'PL-tc'!$P100*'pc-dist'!$D$68</f>
        <v>0</v>
      </c>
      <c r="M100" s="34" t="str">
        <f t="shared" si="49"/>
        <v>n/a</v>
      </c>
      <c r="N100" s="34" t="str">
        <f t="shared" si="50"/>
        <v>n/a</v>
      </c>
      <c r="O100" s="8"/>
      <c r="P100" s="33">
        <f>+'PL-tc'!$N100*'pc-dist'!$E$55</f>
        <v>0</v>
      </c>
      <c r="Q100" s="33">
        <f>+'PL-tc'!$O100*'pc-dist'!$N$3</f>
        <v>0</v>
      </c>
      <c r="R100" s="33">
        <f>+'PL-tc'!$P100*'pc-dist'!$E$68</f>
        <v>0</v>
      </c>
      <c r="S100" s="34" t="str">
        <f t="shared" si="52"/>
        <v>n/a</v>
      </c>
      <c r="T100" s="34" t="str">
        <f t="shared" si="53"/>
        <v>n/a</v>
      </c>
      <c r="U100" s="8"/>
      <c r="V100" s="33">
        <f>+'PL-tc'!$N100*'pc-dist'!$F$55</f>
        <v>0</v>
      </c>
      <c r="W100" s="33">
        <f>+'PL-tc'!$O100*'pc-dist'!$O$3</f>
        <v>0</v>
      </c>
      <c r="X100" s="33">
        <f>+'PL-tc'!$P100*'pc-dist'!$F$68</f>
        <v>0</v>
      </c>
      <c r="Y100" s="34" t="str">
        <f t="shared" si="55"/>
        <v>n/a</v>
      </c>
      <c r="Z100" s="34" t="str">
        <f t="shared" si="56"/>
        <v>n/a</v>
      </c>
      <c r="AA100" s="8"/>
      <c r="AB100" s="33">
        <f>+'PL-tc'!$N100*'pc-dist'!$G$55</f>
        <v>0</v>
      </c>
      <c r="AC100" s="33">
        <f>+'PL-tc'!$O100*'pc-dist'!$P$3</f>
        <v>0</v>
      </c>
      <c r="AD100" s="33">
        <f>+'PL-tc'!$P100*'pc-dist'!$G$68</f>
        <v>0</v>
      </c>
      <c r="AE100" s="34" t="str">
        <f t="shared" si="58"/>
        <v>n/a</v>
      </c>
      <c r="AF100" s="34" t="str">
        <f t="shared" si="59"/>
        <v>n/a</v>
      </c>
      <c r="AG100" s="8"/>
      <c r="AH100" s="33">
        <f t="shared" si="63"/>
        <v>0</v>
      </c>
      <c r="AI100" s="33">
        <f t="shared" si="64"/>
        <v>0</v>
      </c>
      <c r="AJ100" s="33">
        <f t="shared" si="65"/>
        <v>0</v>
      </c>
      <c r="AK100" s="34" t="str">
        <f t="shared" si="61"/>
        <v>n/a</v>
      </c>
      <c r="AL100" s="34" t="str">
        <f t="shared" si="62"/>
        <v>n/a</v>
      </c>
      <c r="AM100" s="8"/>
    </row>
    <row r="101" spans="1:39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+'PL-tc'!$N101*'pc-dist'!$C$55</f>
        <v>0</v>
      </c>
      <c r="E101" s="33">
        <f>+'PL-tc'!$O101*'pc-dist'!$L$3</f>
        <v>0</v>
      </c>
      <c r="F101" s="33">
        <f>+'PL-tc'!$P101*'pc-dist'!$C$68</f>
        <v>0</v>
      </c>
      <c r="G101" s="34" t="str">
        <f t="shared" si="46"/>
        <v>n/a</v>
      </c>
      <c r="H101" s="34" t="str">
        <f t="shared" si="47"/>
        <v>n/a</v>
      </c>
      <c r="I101" s="8"/>
      <c r="J101" s="33">
        <f>+'PL-tc'!$N101*'pc-dist'!$D$55</f>
        <v>0</v>
      </c>
      <c r="K101" s="33">
        <f>+'PL-tc'!$O101*'pc-dist'!$M$3</f>
        <v>0</v>
      </c>
      <c r="L101" s="33">
        <f>+'PL-tc'!$P101*'pc-dist'!$D$68</f>
        <v>0</v>
      </c>
      <c r="M101" s="34" t="str">
        <f t="shared" si="49"/>
        <v>n/a</v>
      </c>
      <c r="N101" s="34" t="str">
        <f t="shared" si="50"/>
        <v>n/a</v>
      </c>
      <c r="O101" s="8"/>
      <c r="P101" s="33">
        <f>+'PL-tc'!$N101*'pc-dist'!$E$55</f>
        <v>0</v>
      </c>
      <c r="Q101" s="33">
        <f>+'PL-tc'!$O101*'pc-dist'!$N$3</f>
        <v>0</v>
      </c>
      <c r="R101" s="33">
        <f>+'PL-tc'!$P101*'pc-dist'!$E$68</f>
        <v>0</v>
      </c>
      <c r="S101" s="34" t="str">
        <f t="shared" si="52"/>
        <v>n/a</v>
      </c>
      <c r="T101" s="34" t="str">
        <f t="shared" si="53"/>
        <v>n/a</v>
      </c>
      <c r="U101" s="8"/>
      <c r="V101" s="33">
        <f>+'PL-tc'!$N101*'pc-dist'!$F$55</f>
        <v>0</v>
      </c>
      <c r="W101" s="33">
        <f>+'PL-tc'!$O101*'pc-dist'!$O$3</f>
        <v>0</v>
      </c>
      <c r="X101" s="33">
        <f>+'PL-tc'!$P101*'pc-dist'!$F$68</f>
        <v>0</v>
      </c>
      <c r="Y101" s="34" t="str">
        <f t="shared" si="55"/>
        <v>n/a</v>
      </c>
      <c r="Z101" s="34" t="str">
        <f t="shared" si="56"/>
        <v>n/a</v>
      </c>
      <c r="AA101" s="8"/>
      <c r="AB101" s="33">
        <f>+'PL-tc'!$N101*'pc-dist'!$G$55</f>
        <v>0</v>
      </c>
      <c r="AC101" s="33">
        <f>+'PL-tc'!$O101*'pc-dist'!$P$3</f>
        <v>0</v>
      </c>
      <c r="AD101" s="33">
        <f>+'PL-tc'!$P101*'pc-dist'!$G$68</f>
        <v>0</v>
      </c>
      <c r="AE101" s="34" t="str">
        <f t="shared" si="58"/>
        <v>n/a</v>
      </c>
      <c r="AF101" s="34" t="str">
        <f t="shared" si="59"/>
        <v>n/a</v>
      </c>
      <c r="AG101" s="8"/>
      <c r="AH101" s="33">
        <f t="shared" si="63"/>
        <v>0</v>
      </c>
      <c r="AI101" s="33">
        <f t="shared" si="64"/>
        <v>0</v>
      </c>
      <c r="AJ101" s="33">
        <f t="shared" si="65"/>
        <v>0</v>
      </c>
      <c r="AK101" s="34" t="str">
        <f t="shared" si="61"/>
        <v>n/a</v>
      </c>
      <c r="AL101" s="34" t="str">
        <f t="shared" si="62"/>
        <v>n/a</v>
      </c>
      <c r="AM101" s="8"/>
    </row>
    <row r="102" spans="1:39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+'PL-tc'!$N102*'pc-dist'!$C$55</f>
        <v>0</v>
      </c>
      <c r="E102" s="33">
        <f>+'PL-tc'!$O102*'pc-dist'!$L$3</f>
        <v>0</v>
      </c>
      <c r="F102" s="33">
        <f>+'PL-tc'!$P102*'pc-dist'!$C$68</f>
        <v>0</v>
      </c>
      <c r="G102" s="34" t="str">
        <f t="shared" si="46"/>
        <v>n/a</v>
      </c>
      <c r="H102" s="34" t="str">
        <f t="shared" si="47"/>
        <v>n/a</v>
      </c>
      <c r="I102" s="8"/>
      <c r="J102" s="33">
        <f>+'PL-tc'!$N102*'pc-dist'!$D$55</f>
        <v>0</v>
      </c>
      <c r="K102" s="33">
        <f>+'PL-tc'!$O102*'pc-dist'!$M$3</f>
        <v>0</v>
      </c>
      <c r="L102" s="33">
        <f>+'PL-tc'!$P102*'pc-dist'!$D$68</f>
        <v>0</v>
      </c>
      <c r="M102" s="34" t="str">
        <f t="shared" si="49"/>
        <v>n/a</v>
      </c>
      <c r="N102" s="34" t="str">
        <f t="shared" si="50"/>
        <v>n/a</v>
      </c>
      <c r="O102" s="8"/>
      <c r="P102" s="33">
        <f>+'PL-tc'!$N102*'pc-dist'!$E$55</f>
        <v>0</v>
      </c>
      <c r="Q102" s="33">
        <f>+'PL-tc'!$O102*'pc-dist'!$N$3</f>
        <v>0</v>
      </c>
      <c r="R102" s="33">
        <f>+'PL-tc'!$P102*'pc-dist'!$E$68</f>
        <v>0</v>
      </c>
      <c r="S102" s="34" t="str">
        <f t="shared" si="52"/>
        <v>n/a</v>
      </c>
      <c r="T102" s="34" t="str">
        <f t="shared" si="53"/>
        <v>n/a</v>
      </c>
      <c r="U102" s="8"/>
      <c r="V102" s="33">
        <f>+'PL-tc'!$N102*'pc-dist'!$F$55</f>
        <v>0</v>
      </c>
      <c r="W102" s="33">
        <f>+'PL-tc'!$O102*'pc-dist'!$O$3</f>
        <v>0</v>
      </c>
      <c r="X102" s="33">
        <f>+'PL-tc'!$P102*'pc-dist'!$F$68</f>
        <v>0</v>
      </c>
      <c r="Y102" s="34" t="str">
        <f t="shared" si="55"/>
        <v>n/a</v>
      </c>
      <c r="Z102" s="34" t="str">
        <f t="shared" si="56"/>
        <v>n/a</v>
      </c>
      <c r="AA102" s="8"/>
      <c r="AB102" s="33">
        <f>+'PL-tc'!$N102*'pc-dist'!$G$55</f>
        <v>0</v>
      </c>
      <c r="AC102" s="33">
        <f>+'PL-tc'!$O102*'pc-dist'!$P$3</f>
        <v>0</v>
      </c>
      <c r="AD102" s="33">
        <f>+'PL-tc'!$P102*'pc-dist'!$G$68</f>
        <v>0</v>
      </c>
      <c r="AE102" s="34" t="str">
        <f t="shared" si="58"/>
        <v>n/a</v>
      </c>
      <c r="AF102" s="34" t="str">
        <f t="shared" si="59"/>
        <v>n/a</v>
      </c>
      <c r="AG102" s="8"/>
      <c r="AH102" s="33">
        <f t="shared" si="63"/>
        <v>0</v>
      </c>
      <c r="AI102" s="33">
        <f t="shared" si="64"/>
        <v>0</v>
      </c>
      <c r="AJ102" s="33">
        <f t="shared" si="65"/>
        <v>0</v>
      </c>
      <c r="AK102" s="34" t="str">
        <f t="shared" si="61"/>
        <v>n/a</v>
      </c>
      <c r="AL102" s="34" t="str">
        <f t="shared" si="62"/>
        <v>n/a</v>
      </c>
      <c r="AM102" s="8"/>
    </row>
    <row r="103" spans="1:39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+'PL-tc'!$N103*'pc-dist'!$C$55</f>
        <v>0</v>
      </c>
      <c r="E103" s="33">
        <f>+'PL-tc'!$O103*'pc-dist'!$L$3</f>
        <v>0</v>
      </c>
      <c r="F103" s="33">
        <f>+'PL-tc'!$P103*'pc-dist'!$C$68</f>
        <v>0</v>
      </c>
      <c r="G103" s="34" t="str">
        <f t="shared" si="46"/>
        <v>n/a</v>
      </c>
      <c r="H103" s="34" t="str">
        <f t="shared" si="47"/>
        <v>n/a</v>
      </c>
      <c r="I103" s="8"/>
      <c r="J103" s="33">
        <f>+'PL-tc'!$N103*'pc-dist'!$D$55</f>
        <v>0</v>
      </c>
      <c r="K103" s="33">
        <f>+'PL-tc'!$O103*'pc-dist'!$M$3</f>
        <v>0</v>
      </c>
      <c r="L103" s="33">
        <f>+'PL-tc'!$P103*'pc-dist'!$D$68</f>
        <v>0</v>
      </c>
      <c r="M103" s="34" t="str">
        <f t="shared" si="49"/>
        <v>n/a</v>
      </c>
      <c r="N103" s="34" t="str">
        <f t="shared" si="50"/>
        <v>n/a</v>
      </c>
      <c r="O103" s="8"/>
      <c r="P103" s="33">
        <f>+'PL-tc'!$N103*'pc-dist'!$E$55</f>
        <v>0</v>
      </c>
      <c r="Q103" s="33">
        <f>+'PL-tc'!$O103*'pc-dist'!$N$3</f>
        <v>0</v>
      </c>
      <c r="R103" s="33">
        <f>+'PL-tc'!$P103*'pc-dist'!$E$68</f>
        <v>0</v>
      </c>
      <c r="S103" s="34" t="str">
        <f t="shared" si="52"/>
        <v>n/a</v>
      </c>
      <c r="T103" s="34" t="str">
        <f t="shared" si="53"/>
        <v>n/a</v>
      </c>
      <c r="U103" s="8"/>
      <c r="V103" s="33">
        <f>+'PL-tc'!$N103*'pc-dist'!$F$55</f>
        <v>0</v>
      </c>
      <c r="W103" s="33">
        <f>+'PL-tc'!$O103*'pc-dist'!$O$3</f>
        <v>0</v>
      </c>
      <c r="X103" s="33">
        <f>+'PL-tc'!$P103*'pc-dist'!$F$68</f>
        <v>0</v>
      </c>
      <c r="Y103" s="34" t="str">
        <f t="shared" si="55"/>
        <v>n/a</v>
      </c>
      <c r="Z103" s="34" t="str">
        <f t="shared" si="56"/>
        <v>n/a</v>
      </c>
      <c r="AA103" s="8"/>
      <c r="AB103" s="33">
        <f>+'PL-tc'!$N103*'pc-dist'!$G$55</f>
        <v>0</v>
      </c>
      <c r="AC103" s="33">
        <f>+'PL-tc'!$O103*'pc-dist'!$P$3</f>
        <v>0</v>
      </c>
      <c r="AD103" s="33">
        <f>+'PL-tc'!$P103*'pc-dist'!$G$68</f>
        <v>0</v>
      </c>
      <c r="AE103" s="34" t="str">
        <f t="shared" si="58"/>
        <v>n/a</v>
      </c>
      <c r="AF103" s="34" t="str">
        <f t="shared" si="59"/>
        <v>n/a</v>
      </c>
      <c r="AG103" s="8"/>
      <c r="AH103" s="33">
        <f t="shared" si="63"/>
        <v>0</v>
      </c>
      <c r="AI103" s="33">
        <f t="shared" si="64"/>
        <v>0</v>
      </c>
      <c r="AJ103" s="33">
        <f t="shared" si="65"/>
        <v>0</v>
      </c>
      <c r="AK103" s="34" t="str">
        <f t="shared" si="61"/>
        <v>n/a</v>
      </c>
      <c r="AL103" s="34" t="str">
        <f t="shared" si="62"/>
        <v>n/a</v>
      </c>
      <c r="AM103" s="8"/>
    </row>
    <row r="104" spans="1:39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+'PL-tc'!$N104*'pc-dist'!$C$55</f>
        <v>0</v>
      </c>
      <c r="E104" s="33">
        <f>+'PL-tc'!$O104*'pc-dist'!$L$3</f>
        <v>0</v>
      </c>
      <c r="F104" s="33">
        <f>+'PL-tc'!$P104*'pc-dist'!$C$68</f>
        <v>0</v>
      </c>
      <c r="G104" s="34" t="str">
        <f t="shared" si="46"/>
        <v>n/a</v>
      </c>
      <c r="H104" s="34" t="str">
        <f t="shared" si="47"/>
        <v>n/a</v>
      </c>
      <c r="I104" s="8"/>
      <c r="J104" s="33">
        <f>+'PL-tc'!$N104*'pc-dist'!$D$55</f>
        <v>0</v>
      </c>
      <c r="K104" s="33">
        <f>+'PL-tc'!$O104*'pc-dist'!$M$3</f>
        <v>0</v>
      </c>
      <c r="L104" s="33">
        <f>+'PL-tc'!$P104*'pc-dist'!$D$68</f>
        <v>0</v>
      </c>
      <c r="M104" s="34" t="str">
        <f t="shared" si="49"/>
        <v>n/a</v>
      </c>
      <c r="N104" s="34" t="str">
        <f t="shared" si="50"/>
        <v>n/a</v>
      </c>
      <c r="O104" s="8"/>
      <c r="P104" s="33">
        <f>+'PL-tc'!$N104*'pc-dist'!$E$55</f>
        <v>0</v>
      </c>
      <c r="Q104" s="33">
        <f>+'PL-tc'!$O104*'pc-dist'!$N$3</f>
        <v>0</v>
      </c>
      <c r="R104" s="33">
        <f>+'PL-tc'!$P104*'pc-dist'!$E$68</f>
        <v>0</v>
      </c>
      <c r="S104" s="34" t="str">
        <f t="shared" si="52"/>
        <v>n/a</v>
      </c>
      <c r="T104" s="34" t="str">
        <f t="shared" si="53"/>
        <v>n/a</v>
      </c>
      <c r="U104" s="8"/>
      <c r="V104" s="33">
        <f>+'PL-tc'!$N104*'pc-dist'!$F$55</f>
        <v>0</v>
      </c>
      <c r="W104" s="33">
        <f>+'PL-tc'!$O104*'pc-dist'!$O$3</f>
        <v>0</v>
      </c>
      <c r="X104" s="33">
        <f>+'PL-tc'!$P104*'pc-dist'!$F$68</f>
        <v>0</v>
      </c>
      <c r="Y104" s="34" t="str">
        <f t="shared" si="55"/>
        <v>n/a</v>
      </c>
      <c r="Z104" s="34" t="str">
        <f t="shared" si="56"/>
        <v>n/a</v>
      </c>
      <c r="AA104" s="8"/>
      <c r="AB104" s="33">
        <f>+'PL-tc'!$N104*'pc-dist'!$G$55</f>
        <v>0</v>
      </c>
      <c r="AC104" s="33">
        <f>+'PL-tc'!$O104*'pc-dist'!$P$3</f>
        <v>0</v>
      </c>
      <c r="AD104" s="33">
        <f>+'PL-tc'!$P104*'pc-dist'!$G$68</f>
        <v>0</v>
      </c>
      <c r="AE104" s="34" t="str">
        <f t="shared" si="58"/>
        <v>n/a</v>
      </c>
      <c r="AF104" s="34" t="str">
        <f t="shared" si="59"/>
        <v>n/a</v>
      </c>
      <c r="AG104" s="8"/>
      <c r="AH104" s="33">
        <f t="shared" si="63"/>
        <v>0</v>
      </c>
      <c r="AI104" s="33">
        <f t="shared" si="64"/>
        <v>0</v>
      </c>
      <c r="AJ104" s="33">
        <f t="shared" si="65"/>
        <v>0</v>
      </c>
      <c r="AK104" s="34" t="str">
        <f t="shared" si="61"/>
        <v>n/a</v>
      </c>
      <c r="AL104" s="34" t="str">
        <f t="shared" si="62"/>
        <v>n/a</v>
      </c>
      <c r="AM104" s="8"/>
    </row>
    <row r="105" spans="1:39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+'PL-tc'!$N105*'pc-dist'!$C$55</f>
        <v>0</v>
      </c>
      <c r="E105" s="33">
        <f>+'PL-tc'!$O105*'pc-dist'!$L$3</f>
        <v>0</v>
      </c>
      <c r="F105" s="33">
        <f>+'PL-tc'!$P105*'pc-dist'!$C$68</f>
        <v>0</v>
      </c>
      <c r="G105" s="34" t="str">
        <f t="shared" si="46"/>
        <v>n/a</v>
      </c>
      <c r="H105" s="34" t="str">
        <f t="shared" si="47"/>
        <v>n/a</v>
      </c>
      <c r="I105" s="8"/>
      <c r="J105" s="33">
        <f>+'PL-tc'!$N105*'pc-dist'!$D$55</f>
        <v>0</v>
      </c>
      <c r="K105" s="33">
        <f>+'PL-tc'!$O105*'pc-dist'!$M$3</f>
        <v>0</v>
      </c>
      <c r="L105" s="33">
        <f>+'PL-tc'!$P105*'pc-dist'!$D$68</f>
        <v>0</v>
      </c>
      <c r="M105" s="34" t="str">
        <f t="shared" si="49"/>
        <v>n/a</v>
      </c>
      <c r="N105" s="34" t="str">
        <f t="shared" si="50"/>
        <v>n/a</v>
      </c>
      <c r="O105" s="8"/>
      <c r="P105" s="33">
        <f>+'PL-tc'!$N105*'pc-dist'!$E$55</f>
        <v>0</v>
      </c>
      <c r="Q105" s="33">
        <f>+'PL-tc'!$O105*'pc-dist'!$N$3</f>
        <v>0</v>
      </c>
      <c r="R105" s="33">
        <f>+'PL-tc'!$P105*'pc-dist'!$E$68</f>
        <v>0</v>
      </c>
      <c r="S105" s="34" t="str">
        <f t="shared" si="52"/>
        <v>n/a</v>
      </c>
      <c r="T105" s="34" t="str">
        <f t="shared" si="53"/>
        <v>n/a</v>
      </c>
      <c r="U105" s="8"/>
      <c r="V105" s="33">
        <f>+'PL-tc'!$N105*'pc-dist'!$F$55</f>
        <v>0</v>
      </c>
      <c r="W105" s="33">
        <f>+'PL-tc'!$O105*'pc-dist'!$O$3</f>
        <v>0</v>
      </c>
      <c r="X105" s="33">
        <f>+'PL-tc'!$P105*'pc-dist'!$F$68</f>
        <v>0</v>
      </c>
      <c r="Y105" s="34" t="str">
        <f t="shared" si="55"/>
        <v>n/a</v>
      </c>
      <c r="Z105" s="34" t="str">
        <f t="shared" si="56"/>
        <v>n/a</v>
      </c>
      <c r="AA105" s="8"/>
      <c r="AB105" s="33">
        <f>+'PL-tc'!$N105*'pc-dist'!$G$55</f>
        <v>0</v>
      </c>
      <c r="AC105" s="33">
        <f>+'PL-tc'!$O105*'pc-dist'!$P$3</f>
        <v>0</v>
      </c>
      <c r="AD105" s="33">
        <f>+'PL-tc'!$P105*'pc-dist'!$G$68</f>
        <v>0</v>
      </c>
      <c r="AE105" s="34" t="str">
        <f t="shared" si="58"/>
        <v>n/a</v>
      </c>
      <c r="AF105" s="34" t="str">
        <f t="shared" si="59"/>
        <v>n/a</v>
      </c>
      <c r="AG105" s="8"/>
      <c r="AH105" s="33">
        <f t="shared" si="63"/>
        <v>0</v>
      </c>
      <c r="AI105" s="33">
        <f t="shared" si="64"/>
        <v>0</v>
      </c>
      <c r="AJ105" s="33">
        <f t="shared" si="65"/>
        <v>0</v>
      </c>
      <c r="AK105" s="34" t="str">
        <f t="shared" si="61"/>
        <v>n/a</v>
      </c>
      <c r="AL105" s="34" t="str">
        <f t="shared" si="62"/>
        <v>n/a</v>
      </c>
      <c r="AM105" s="8"/>
    </row>
    <row r="106" spans="1:39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+'PL-tc'!$N106*'pc-dist'!$C$55</f>
        <v>0</v>
      </c>
      <c r="E106" s="33">
        <f>+'PL-tc'!$O106*'pc-dist'!$L$3</f>
        <v>0</v>
      </c>
      <c r="F106" s="33">
        <f>+'PL-tc'!$P106*'pc-dist'!$C$68</f>
        <v>0</v>
      </c>
      <c r="G106" s="34" t="str">
        <f t="shared" si="46"/>
        <v>n/a</v>
      </c>
      <c r="H106" s="34" t="str">
        <f t="shared" si="47"/>
        <v>n/a</v>
      </c>
      <c r="I106" s="8"/>
      <c r="J106" s="33">
        <f>+'PL-tc'!$N106*'pc-dist'!$D$55</f>
        <v>0</v>
      </c>
      <c r="K106" s="33">
        <f>+'PL-tc'!$O106*'pc-dist'!$M$3</f>
        <v>0</v>
      </c>
      <c r="L106" s="33">
        <f>+'PL-tc'!$P106*'pc-dist'!$D$68</f>
        <v>0</v>
      </c>
      <c r="M106" s="34" t="str">
        <f t="shared" si="49"/>
        <v>n/a</v>
      </c>
      <c r="N106" s="34" t="str">
        <f t="shared" si="50"/>
        <v>n/a</v>
      </c>
      <c r="O106" s="8"/>
      <c r="P106" s="33">
        <f>+'PL-tc'!$N106*'pc-dist'!$E$55</f>
        <v>0</v>
      </c>
      <c r="Q106" s="33">
        <f>+'PL-tc'!$O106*'pc-dist'!$N$3</f>
        <v>0</v>
      </c>
      <c r="R106" s="33">
        <f>+'PL-tc'!$P106*'pc-dist'!$E$68</f>
        <v>0</v>
      </c>
      <c r="S106" s="34" t="str">
        <f t="shared" si="52"/>
        <v>n/a</v>
      </c>
      <c r="T106" s="34" t="str">
        <f t="shared" si="53"/>
        <v>n/a</v>
      </c>
      <c r="U106" s="8"/>
      <c r="V106" s="33">
        <f>+'PL-tc'!$N106*'pc-dist'!$F$55</f>
        <v>0</v>
      </c>
      <c r="W106" s="33">
        <f>+'PL-tc'!$O106*'pc-dist'!$O$3</f>
        <v>0</v>
      </c>
      <c r="X106" s="33">
        <f>+'PL-tc'!$P106*'pc-dist'!$F$68</f>
        <v>0</v>
      </c>
      <c r="Y106" s="34" t="str">
        <f t="shared" si="55"/>
        <v>n/a</v>
      </c>
      <c r="Z106" s="34" t="str">
        <f t="shared" si="56"/>
        <v>n/a</v>
      </c>
      <c r="AA106" s="8"/>
      <c r="AB106" s="33">
        <f>+'PL-tc'!$N106*'pc-dist'!$G$55</f>
        <v>0</v>
      </c>
      <c r="AC106" s="33">
        <f>+'PL-tc'!$O106*'pc-dist'!$P$3</f>
        <v>0</v>
      </c>
      <c r="AD106" s="33">
        <f>+'PL-tc'!$P106*'pc-dist'!$G$68</f>
        <v>0</v>
      </c>
      <c r="AE106" s="34" t="str">
        <f t="shared" si="58"/>
        <v>n/a</v>
      </c>
      <c r="AF106" s="34" t="str">
        <f t="shared" si="59"/>
        <v>n/a</v>
      </c>
      <c r="AG106" s="8"/>
      <c r="AH106" s="33">
        <f t="shared" si="63"/>
        <v>0</v>
      </c>
      <c r="AI106" s="33">
        <f t="shared" si="64"/>
        <v>0</v>
      </c>
      <c r="AJ106" s="33">
        <f t="shared" si="65"/>
        <v>0</v>
      </c>
      <c r="AK106" s="34" t="str">
        <f t="shared" si="61"/>
        <v>n/a</v>
      </c>
      <c r="AL106" s="34" t="str">
        <f t="shared" si="62"/>
        <v>n/a</v>
      </c>
      <c r="AM106" s="8"/>
    </row>
    <row r="107" spans="1:39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+'PL-tc'!$N107*'pc-dist'!$C$55</f>
        <v>0</v>
      </c>
      <c r="E107" s="33">
        <f>+'PL-tc'!$O107*'pc-dist'!$L$3</f>
        <v>0</v>
      </c>
      <c r="F107" s="33">
        <f>+'PL-tc'!$P107*'pc-dist'!$C$68</f>
        <v>0</v>
      </c>
      <c r="G107" s="34" t="str">
        <f t="shared" si="46"/>
        <v>n/a</v>
      </c>
      <c r="H107" s="34" t="str">
        <f t="shared" si="47"/>
        <v>n/a</v>
      </c>
      <c r="I107" s="8"/>
      <c r="J107" s="33">
        <f>+'PL-tc'!$N107*'pc-dist'!$D$55</f>
        <v>0</v>
      </c>
      <c r="K107" s="33">
        <f>+'PL-tc'!$O107*'pc-dist'!$M$3</f>
        <v>0</v>
      </c>
      <c r="L107" s="33">
        <f>+'PL-tc'!$P107*'pc-dist'!$D$68</f>
        <v>0</v>
      </c>
      <c r="M107" s="34" t="str">
        <f t="shared" si="49"/>
        <v>n/a</v>
      </c>
      <c r="N107" s="34" t="str">
        <f t="shared" si="50"/>
        <v>n/a</v>
      </c>
      <c r="O107" s="8"/>
      <c r="P107" s="33">
        <f>+'PL-tc'!$N107*'pc-dist'!$E$55</f>
        <v>0</v>
      </c>
      <c r="Q107" s="33">
        <f>+'PL-tc'!$O107*'pc-dist'!$N$3</f>
        <v>0</v>
      </c>
      <c r="R107" s="33">
        <f>+'PL-tc'!$P107*'pc-dist'!$E$68</f>
        <v>0</v>
      </c>
      <c r="S107" s="34" t="str">
        <f t="shared" si="52"/>
        <v>n/a</v>
      </c>
      <c r="T107" s="34" t="str">
        <f t="shared" si="53"/>
        <v>n/a</v>
      </c>
      <c r="U107" s="8"/>
      <c r="V107" s="33">
        <f>+'PL-tc'!$N107*'pc-dist'!$F$55</f>
        <v>0</v>
      </c>
      <c r="W107" s="33">
        <f>+'PL-tc'!$O107*'pc-dist'!$O$3</f>
        <v>0</v>
      </c>
      <c r="X107" s="33">
        <f>+'PL-tc'!$P107*'pc-dist'!$F$68</f>
        <v>0</v>
      </c>
      <c r="Y107" s="34" t="str">
        <f t="shared" si="55"/>
        <v>n/a</v>
      </c>
      <c r="Z107" s="34" t="str">
        <f t="shared" si="56"/>
        <v>n/a</v>
      </c>
      <c r="AA107" s="8"/>
      <c r="AB107" s="33">
        <f>+'PL-tc'!$N107*'pc-dist'!$G$55</f>
        <v>0</v>
      </c>
      <c r="AC107" s="33">
        <f>+'PL-tc'!$O107*'pc-dist'!$P$3</f>
        <v>0</v>
      </c>
      <c r="AD107" s="33">
        <f>+'PL-tc'!$P107*'pc-dist'!$G$68</f>
        <v>0</v>
      </c>
      <c r="AE107" s="34" t="str">
        <f t="shared" si="58"/>
        <v>n/a</v>
      </c>
      <c r="AF107" s="34" t="str">
        <f t="shared" si="59"/>
        <v>n/a</v>
      </c>
      <c r="AG107" s="8"/>
      <c r="AH107" s="33">
        <f t="shared" si="63"/>
        <v>0</v>
      </c>
      <c r="AI107" s="33">
        <f t="shared" si="64"/>
        <v>0</v>
      </c>
      <c r="AJ107" s="33">
        <f t="shared" si="65"/>
        <v>0</v>
      </c>
      <c r="AK107" s="34" t="str">
        <f t="shared" si="61"/>
        <v>n/a</v>
      </c>
      <c r="AL107" s="34" t="str">
        <f t="shared" si="62"/>
        <v>n/a</v>
      </c>
      <c r="AM107" s="8"/>
    </row>
    <row r="108" spans="1:39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+'PL-tc'!$N108*'pc-dist'!$C$55</f>
        <v>0</v>
      </c>
      <c r="E108" s="33">
        <f>+'PL-tc'!$O108*'pc-dist'!$L$3</f>
        <v>0</v>
      </c>
      <c r="F108" s="33">
        <f>+'PL-tc'!$P108*'pc-dist'!$C$68</f>
        <v>0</v>
      </c>
      <c r="G108" s="34" t="str">
        <f t="shared" si="46"/>
        <v>n/a</v>
      </c>
      <c r="H108" s="34" t="str">
        <f t="shared" si="47"/>
        <v>n/a</v>
      </c>
      <c r="I108" s="8"/>
      <c r="J108" s="33">
        <f>+'PL-tc'!$N108*'pc-dist'!$D$55</f>
        <v>0</v>
      </c>
      <c r="K108" s="33">
        <f>+'PL-tc'!$O108*'pc-dist'!$M$3</f>
        <v>0</v>
      </c>
      <c r="L108" s="33">
        <f>+'PL-tc'!$P108*'pc-dist'!$D$68</f>
        <v>0</v>
      </c>
      <c r="M108" s="34" t="str">
        <f t="shared" si="49"/>
        <v>n/a</v>
      </c>
      <c r="N108" s="34" t="str">
        <f t="shared" si="50"/>
        <v>n/a</v>
      </c>
      <c r="O108" s="8"/>
      <c r="P108" s="33">
        <f>+'PL-tc'!$N108*'pc-dist'!$E$55</f>
        <v>0</v>
      </c>
      <c r="Q108" s="33">
        <f>+'PL-tc'!$O108*'pc-dist'!$N$3</f>
        <v>0</v>
      </c>
      <c r="R108" s="33">
        <f>+'PL-tc'!$P108*'pc-dist'!$E$68</f>
        <v>0</v>
      </c>
      <c r="S108" s="34" t="str">
        <f t="shared" si="52"/>
        <v>n/a</v>
      </c>
      <c r="T108" s="34" t="str">
        <f t="shared" si="53"/>
        <v>n/a</v>
      </c>
      <c r="U108" s="8"/>
      <c r="V108" s="33">
        <f>+'PL-tc'!$N108*'pc-dist'!$F$55</f>
        <v>0</v>
      </c>
      <c r="W108" s="33">
        <f>+'PL-tc'!$O108*'pc-dist'!$O$3</f>
        <v>0</v>
      </c>
      <c r="X108" s="33">
        <f>+'PL-tc'!$P108*'pc-dist'!$F$68</f>
        <v>0</v>
      </c>
      <c r="Y108" s="34" t="str">
        <f t="shared" si="55"/>
        <v>n/a</v>
      </c>
      <c r="Z108" s="34" t="str">
        <f t="shared" si="56"/>
        <v>n/a</v>
      </c>
      <c r="AA108" s="8"/>
      <c r="AB108" s="33">
        <f>+'PL-tc'!$N108*'pc-dist'!$G$55</f>
        <v>0</v>
      </c>
      <c r="AC108" s="33">
        <f>+'PL-tc'!$O108*'pc-dist'!$P$3</f>
        <v>0</v>
      </c>
      <c r="AD108" s="33">
        <f>+'PL-tc'!$P108*'pc-dist'!$G$68</f>
        <v>0</v>
      </c>
      <c r="AE108" s="34" t="str">
        <f t="shared" si="58"/>
        <v>n/a</v>
      </c>
      <c r="AF108" s="34" t="str">
        <f t="shared" si="59"/>
        <v>n/a</v>
      </c>
      <c r="AG108" s="8"/>
      <c r="AH108" s="33">
        <f t="shared" si="63"/>
        <v>0</v>
      </c>
      <c r="AI108" s="33">
        <f t="shared" si="64"/>
        <v>0</v>
      </c>
      <c r="AJ108" s="33">
        <f t="shared" si="65"/>
        <v>0</v>
      </c>
      <c r="AK108" s="34" t="str">
        <f t="shared" si="61"/>
        <v>n/a</v>
      </c>
      <c r="AL108" s="34" t="str">
        <f t="shared" si="62"/>
        <v>n/a</v>
      </c>
      <c r="AM108" s="8"/>
    </row>
    <row r="109" spans="1:39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+'PL-tc'!$N109*'pc-dist'!$C$55</f>
        <v>0</v>
      </c>
      <c r="E109" s="33">
        <f>+'PL-tc'!$O109*'pc-dist'!$L$3</f>
        <v>0</v>
      </c>
      <c r="F109" s="33">
        <f>+'PL-tc'!$P109*'pc-dist'!$C$68</f>
        <v>0</v>
      </c>
      <c r="G109" s="34" t="str">
        <f t="shared" si="46"/>
        <v>n/a</v>
      </c>
      <c r="H109" s="34" t="str">
        <f t="shared" si="47"/>
        <v>n/a</v>
      </c>
      <c r="I109" s="8"/>
      <c r="J109" s="33">
        <f>+'PL-tc'!$N109*'pc-dist'!$D$55</f>
        <v>0</v>
      </c>
      <c r="K109" s="33">
        <f>+'PL-tc'!$O109*'pc-dist'!$M$3</f>
        <v>0</v>
      </c>
      <c r="L109" s="33">
        <f>+'PL-tc'!$P109*'pc-dist'!$D$68</f>
        <v>0</v>
      </c>
      <c r="M109" s="34" t="str">
        <f t="shared" si="49"/>
        <v>n/a</v>
      </c>
      <c r="N109" s="34" t="str">
        <f t="shared" si="50"/>
        <v>n/a</v>
      </c>
      <c r="O109" s="8"/>
      <c r="P109" s="33">
        <f>+'PL-tc'!$N109*'pc-dist'!$E$55</f>
        <v>0</v>
      </c>
      <c r="Q109" s="33">
        <f>+'PL-tc'!$O109*'pc-dist'!$N$3</f>
        <v>0</v>
      </c>
      <c r="R109" s="33">
        <f>+'PL-tc'!$P109*'pc-dist'!$E$68</f>
        <v>0</v>
      </c>
      <c r="S109" s="34" t="str">
        <f t="shared" si="52"/>
        <v>n/a</v>
      </c>
      <c r="T109" s="34" t="str">
        <f t="shared" si="53"/>
        <v>n/a</v>
      </c>
      <c r="U109" s="8"/>
      <c r="V109" s="33">
        <f>+'PL-tc'!$N109*'pc-dist'!$F$55</f>
        <v>0</v>
      </c>
      <c r="W109" s="33">
        <f>+'PL-tc'!$O109*'pc-dist'!$O$3</f>
        <v>0</v>
      </c>
      <c r="X109" s="33">
        <f>+'PL-tc'!$P109*'pc-dist'!$F$68</f>
        <v>0</v>
      </c>
      <c r="Y109" s="34" t="str">
        <f t="shared" si="55"/>
        <v>n/a</v>
      </c>
      <c r="Z109" s="34" t="str">
        <f t="shared" si="56"/>
        <v>n/a</v>
      </c>
      <c r="AA109" s="8"/>
      <c r="AB109" s="33">
        <f>+'PL-tc'!$N109*'pc-dist'!$G$55</f>
        <v>0</v>
      </c>
      <c r="AC109" s="33">
        <f>+'PL-tc'!$O109*'pc-dist'!$P$3</f>
        <v>0</v>
      </c>
      <c r="AD109" s="33">
        <f>+'PL-tc'!$P109*'pc-dist'!$G$68</f>
        <v>0</v>
      </c>
      <c r="AE109" s="34" t="str">
        <f t="shared" si="58"/>
        <v>n/a</v>
      </c>
      <c r="AF109" s="34" t="str">
        <f t="shared" si="59"/>
        <v>n/a</v>
      </c>
      <c r="AG109" s="8"/>
      <c r="AH109" s="33">
        <f t="shared" si="63"/>
        <v>0</v>
      </c>
      <c r="AI109" s="33">
        <f t="shared" si="64"/>
        <v>0</v>
      </c>
      <c r="AJ109" s="33">
        <f t="shared" si="65"/>
        <v>0</v>
      </c>
      <c r="AK109" s="34" t="str">
        <f t="shared" si="61"/>
        <v>n/a</v>
      </c>
      <c r="AL109" s="34" t="str">
        <f t="shared" si="62"/>
        <v>n/a</v>
      </c>
      <c r="AM109" s="8"/>
    </row>
    <row r="110" spans="1:39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+'PL-tc'!$N110*'pc-dist'!$C$55</f>
        <v>0</v>
      </c>
      <c r="E110" s="33">
        <f>+'PL-tc'!$O110*'pc-dist'!$L$3</f>
        <v>0</v>
      </c>
      <c r="F110" s="33">
        <f>+'PL-tc'!$P110*'pc-dist'!$C$68</f>
        <v>0</v>
      </c>
      <c r="G110" s="34" t="str">
        <f t="shared" si="46"/>
        <v>n/a</v>
      </c>
      <c r="H110" s="34" t="str">
        <f t="shared" si="47"/>
        <v>n/a</v>
      </c>
      <c r="I110" s="8"/>
      <c r="J110" s="33">
        <f>+'PL-tc'!$N110*'pc-dist'!$D$55</f>
        <v>0</v>
      </c>
      <c r="K110" s="33">
        <f>+'PL-tc'!$O110*'pc-dist'!$M$3</f>
        <v>0</v>
      </c>
      <c r="L110" s="33">
        <f>+'PL-tc'!$P110*'pc-dist'!$D$68</f>
        <v>0</v>
      </c>
      <c r="M110" s="34" t="str">
        <f t="shared" si="49"/>
        <v>n/a</v>
      </c>
      <c r="N110" s="34" t="str">
        <f t="shared" si="50"/>
        <v>n/a</v>
      </c>
      <c r="O110" s="8"/>
      <c r="P110" s="33">
        <f>+'PL-tc'!$N110*'pc-dist'!$E$55</f>
        <v>0</v>
      </c>
      <c r="Q110" s="33">
        <f>+'PL-tc'!$O110*'pc-dist'!$N$3</f>
        <v>0</v>
      </c>
      <c r="R110" s="33">
        <f>+'PL-tc'!$P110*'pc-dist'!$E$68</f>
        <v>0</v>
      </c>
      <c r="S110" s="34" t="str">
        <f t="shared" si="52"/>
        <v>n/a</v>
      </c>
      <c r="T110" s="34" t="str">
        <f t="shared" si="53"/>
        <v>n/a</v>
      </c>
      <c r="U110" s="8"/>
      <c r="V110" s="33">
        <f>+'PL-tc'!$N110*'pc-dist'!$F$55</f>
        <v>0</v>
      </c>
      <c r="W110" s="33">
        <f>+'PL-tc'!$O110*'pc-dist'!$O$3</f>
        <v>0</v>
      </c>
      <c r="X110" s="33">
        <f>+'PL-tc'!$P110*'pc-dist'!$F$68</f>
        <v>0</v>
      </c>
      <c r="Y110" s="34" t="str">
        <f t="shared" si="55"/>
        <v>n/a</v>
      </c>
      <c r="Z110" s="34" t="str">
        <f t="shared" si="56"/>
        <v>n/a</v>
      </c>
      <c r="AA110" s="8"/>
      <c r="AB110" s="33">
        <f>+'PL-tc'!$N110*'pc-dist'!$G$55</f>
        <v>0</v>
      </c>
      <c r="AC110" s="33">
        <f>+'PL-tc'!$O110*'pc-dist'!$P$3</f>
        <v>0</v>
      </c>
      <c r="AD110" s="33">
        <f>+'PL-tc'!$P110*'pc-dist'!$G$68</f>
        <v>0</v>
      </c>
      <c r="AE110" s="34" t="str">
        <f t="shared" si="58"/>
        <v>n/a</v>
      </c>
      <c r="AF110" s="34" t="str">
        <f t="shared" si="59"/>
        <v>n/a</v>
      </c>
      <c r="AG110" s="8"/>
      <c r="AH110" s="33">
        <f t="shared" si="63"/>
        <v>0</v>
      </c>
      <c r="AI110" s="33">
        <f t="shared" si="64"/>
        <v>0</v>
      </c>
      <c r="AJ110" s="33">
        <f t="shared" si="65"/>
        <v>0</v>
      </c>
      <c r="AK110" s="34" t="str">
        <f t="shared" si="61"/>
        <v>n/a</v>
      </c>
      <c r="AL110" s="34" t="str">
        <f t="shared" si="62"/>
        <v>n/a</v>
      </c>
      <c r="AM110" s="8"/>
    </row>
    <row r="111" spans="1:39" hidden="1" outlineLevel="1" collapsed="1" x14ac:dyDescent="0.2">
      <c r="B111" s="18"/>
      <c r="C111" s="8"/>
      <c r="D111" s="10"/>
      <c r="E111" s="10"/>
      <c r="F111" s="10"/>
      <c r="G111" s="10"/>
      <c r="H111" s="10"/>
      <c r="I111" s="8"/>
      <c r="J111" s="10"/>
      <c r="K111" s="10"/>
      <c r="L111" s="10"/>
      <c r="M111" s="10"/>
      <c r="N111" s="10"/>
      <c r="O111" s="8"/>
      <c r="P111" s="10"/>
      <c r="Q111" s="10"/>
      <c r="R111" s="10"/>
      <c r="S111" s="10"/>
      <c r="T111" s="10"/>
      <c r="U111" s="8"/>
      <c r="V111" s="10"/>
      <c r="W111" s="10"/>
      <c r="X111" s="10"/>
      <c r="Y111" s="10"/>
      <c r="Z111" s="10"/>
      <c r="AA111" s="8"/>
      <c r="AB111" s="10"/>
      <c r="AC111" s="10"/>
      <c r="AD111" s="10"/>
      <c r="AE111" s="10"/>
      <c r="AF111" s="10"/>
      <c r="AG111" s="8"/>
      <c r="AH111" s="10"/>
      <c r="AI111" s="10"/>
      <c r="AJ111" s="10"/>
      <c r="AK111" s="10"/>
      <c r="AL111" s="10"/>
      <c r="AM111" s="8"/>
    </row>
    <row r="112" spans="1:39" collapsed="1" x14ac:dyDescent="0.2">
      <c r="A112" s="49" t="s">
        <v>1844</v>
      </c>
      <c r="B112" s="13" t="s">
        <v>1844</v>
      </c>
      <c r="C112" s="11"/>
      <c r="D112" s="12"/>
      <c r="E112" s="12"/>
      <c r="F112" s="12"/>
      <c r="G112" s="12"/>
      <c r="H112" s="12"/>
      <c r="I112" s="11"/>
      <c r="J112" s="12"/>
      <c r="K112" s="12"/>
      <c r="L112" s="12"/>
      <c r="M112" s="12"/>
      <c r="N112" s="12"/>
      <c r="O112" s="11"/>
      <c r="P112" s="12"/>
      <c r="Q112" s="12"/>
      <c r="R112" s="12"/>
      <c r="S112" s="12"/>
      <c r="T112" s="12"/>
      <c r="U112" s="11"/>
      <c r="V112" s="12"/>
      <c r="W112" s="12"/>
      <c r="X112" s="12"/>
      <c r="Y112" s="12"/>
      <c r="Z112" s="12"/>
      <c r="AA112" s="11"/>
      <c r="AB112" s="12"/>
      <c r="AC112" s="12"/>
      <c r="AD112" s="12"/>
      <c r="AE112" s="12"/>
      <c r="AF112" s="12"/>
      <c r="AG112" s="11"/>
      <c r="AH112" s="12"/>
      <c r="AI112" s="12"/>
      <c r="AJ112" s="12"/>
      <c r="AK112" s="12"/>
      <c r="AL112" s="12"/>
      <c r="AM112" s="11"/>
    </row>
    <row r="113" spans="1:40" x14ac:dyDescent="0.2">
      <c r="B113" s="31"/>
      <c r="C113" s="11"/>
      <c r="D113" s="12"/>
      <c r="E113" s="12"/>
      <c r="F113" s="12"/>
      <c r="G113" s="12"/>
      <c r="H113" s="12"/>
      <c r="I113" s="11"/>
      <c r="J113" s="12"/>
      <c r="K113" s="12"/>
      <c r="L113" s="12"/>
      <c r="M113" s="12"/>
      <c r="N113" s="12"/>
      <c r="O113" s="11"/>
      <c r="P113" s="12"/>
      <c r="Q113" s="12"/>
      <c r="R113" s="12"/>
      <c r="S113" s="12"/>
      <c r="T113" s="12"/>
      <c r="U113" s="11"/>
      <c r="V113" s="12"/>
      <c r="W113" s="12"/>
      <c r="X113" s="12"/>
      <c r="Y113" s="12"/>
      <c r="Z113" s="12"/>
      <c r="AA113" s="11"/>
      <c r="AB113" s="12"/>
      <c r="AC113" s="12"/>
      <c r="AD113" s="12"/>
      <c r="AE113" s="12"/>
      <c r="AF113" s="12"/>
      <c r="AG113" s="11"/>
      <c r="AH113" s="12"/>
      <c r="AI113" s="12"/>
      <c r="AJ113" s="12"/>
      <c r="AK113" s="12"/>
      <c r="AL113" s="12"/>
      <c r="AM113" s="11"/>
    </row>
    <row r="114" spans="1:40" ht="24" x14ac:dyDescent="0.2">
      <c r="A114" s="49" t="s">
        <v>134</v>
      </c>
      <c r="B114" s="25" t="s">
        <v>134</v>
      </c>
      <c r="C114" s="11"/>
      <c r="D114" s="52">
        <f t="shared" ref="D114:F114" si="66">+SUM(D115:D120)</f>
        <v>80</v>
      </c>
      <c r="E114" s="52">
        <f t="shared" si="66"/>
        <v>82.399999999999991</v>
      </c>
      <c r="F114" s="52">
        <f t="shared" si="66"/>
        <v>0</v>
      </c>
      <c r="G114" s="30">
        <f>IFERROR(F114/E114-1,"n/a")</f>
        <v>-1</v>
      </c>
      <c r="H114" s="30">
        <f>IFERROR(F114/D114-1,"n/a")</f>
        <v>-1</v>
      </c>
      <c r="I114" s="11"/>
      <c r="J114" s="52">
        <f t="shared" ref="J114:L114" si="67">+SUM(J115:J120)</f>
        <v>49.999999999999993</v>
      </c>
      <c r="K114" s="52">
        <f t="shared" si="67"/>
        <v>51.499999999999993</v>
      </c>
      <c r="L114" s="52">
        <f t="shared" si="67"/>
        <v>0</v>
      </c>
      <c r="M114" s="30">
        <f>IFERROR(L114/K114-1,"n/a")</f>
        <v>-1</v>
      </c>
      <c r="N114" s="30">
        <f>IFERROR(L114/J114-1,"n/a")</f>
        <v>-1</v>
      </c>
      <c r="O114" s="11"/>
      <c r="P114" s="52">
        <f t="shared" ref="P114:R114" si="68">+SUM(P115:P120)</f>
        <v>40</v>
      </c>
      <c r="Q114" s="52">
        <f t="shared" si="68"/>
        <v>41.199999999999996</v>
      </c>
      <c r="R114" s="52">
        <f t="shared" si="68"/>
        <v>0</v>
      </c>
      <c r="S114" s="30">
        <f>IFERROR(R114/Q114-1,"n/a")</f>
        <v>-1</v>
      </c>
      <c r="T114" s="30">
        <f>IFERROR(R114/P114-1,"n/a")</f>
        <v>-1</v>
      </c>
      <c r="U114" s="11"/>
      <c r="V114" s="52">
        <f t="shared" ref="V114:X114" si="69">+SUM(V115:V120)</f>
        <v>20</v>
      </c>
      <c r="W114" s="52">
        <f t="shared" si="69"/>
        <v>20.599999999999998</v>
      </c>
      <c r="X114" s="52">
        <f t="shared" si="69"/>
        <v>0</v>
      </c>
      <c r="Y114" s="30">
        <f>IFERROR(X114/W114-1,"n/a")</f>
        <v>-1</v>
      </c>
      <c r="Z114" s="30">
        <f>IFERROR(X114/V114-1,"n/a")</f>
        <v>-1</v>
      </c>
      <c r="AA114" s="11"/>
      <c r="AB114" s="52">
        <f t="shared" ref="AB114:AD114" si="70">+SUM(AB115:AB120)</f>
        <v>10</v>
      </c>
      <c r="AC114" s="52">
        <f t="shared" si="70"/>
        <v>10.299999999999999</v>
      </c>
      <c r="AD114" s="52">
        <f t="shared" si="70"/>
        <v>0</v>
      </c>
      <c r="AE114" s="30">
        <f>IFERROR(AD114/AC114-1,"n/a")</f>
        <v>-1</v>
      </c>
      <c r="AF114" s="30">
        <f>IFERROR(AD114/AB114-1,"n/a")</f>
        <v>-1</v>
      </c>
      <c r="AG114" s="11"/>
      <c r="AH114" s="52">
        <f t="shared" ref="AH114:AJ119" si="71">AB114+V114+P114+J114+D114</f>
        <v>200</v>
      </c>
      <c r="AI114" s="52">
        <f t="shared" si="71"/>
        <v>206</v>
      </c>
      <c r="AJ114" s="52">
        <f t="shared" si="71"/>
        <v>0</v>
      </c>
      <c r="AK114" s="30">
        <f>IFERROR(AJ114/AI114-1,"n/a")</f>
        <v>-1</v>
      </c>
      <c r="AL114" s="30">
        <f>IFERROR(AJ114/AH114-1,"n/a")</f>
        <v>-1</v>
      </c>
      <c r="AM114" s="11"/>
      <c r="AN114" s="6" t="b">
        <f>+ABS(AH114-'PL-tc'!N114+AI114-'PL-tc'!O114+AJ114-'PL-tc'!P114)&lt;0.001</f>
        <v>1</v>
      </c>
    </row>
    <row r="115" spans="1:40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33">
        <f>+'PL-tc'!$N115*'pc-dist'!$C$56</f>
        <v>0</v>
      </c>
      <c r="E115" s="33">
        <f>+'PL-tc'!$O115*'pc-dist'!$L$4</f>
        <v>0</v>
      </c>
      <c r="F115" s="33">
        <f>+'PL-tc'!$P115*'pc-dist'!$C$69</f>
        <v>0</v>
      </c>
      <c r="G115" s="34" t="str">
        <f t="shared" ref="G115:G119" si="72">IFERROR(F115/E115-1,"n/a")</f>
        <v>n/a</v>
      </c>
      <c r="H115" s="34" t="str">
        <f t="shared" ref="H115:H119" si="73">IFERROR(F115/D115-1,"n/a")</f>
        <v>n/a</v>
      </c>
      <c r="I115" s="11"/>
      <c r="J115" s="33">
        <f>+'PL-tc'!$N115*'pc-dist'!$D$56</f>
        <v>0</v>
      </c>
      <c r="K115" s="33">
        <f>+'PL-tc'!$O115*'pc-dist'!$M$4</f>
        <v>0</v>
      </c>
      <c r="L115" s="33">
        <f>+'PL-tc'!$P115*'pc-dist'!$D$69</f>
        <v>0</v>
      </c>
      <c r="M115" s="34" t="str">
        <f t="shared" ref="M115:M119" si="74">IFERROR(L115/K115-1,"n/a")</f>
        <v>n/a</v>
      </c>
      <c r="N115" s="34" t="str">
        <f t="shared" ref="N115:N119" si="75">IFERROR(L115/J115-1,"n/a")</f>
        <v>n/a</v>
      </c>
      <c r="O115" s="11"/>
      <c r="P115" s="33">
        <f>+'PL-tc'!$N115*'pc-dist'!$E$56</f>
        <v>0</v>
      </c>
      <c r="Q115" s="33">
        <f>+'PL-tc'!$O115*'pc-dist'!$N$4</f>
        <v>0</v>
      </c>
      <c r="R115" s="33">
        <f>+'PL-tc'!$P115*'pc-dist'!$E$69</f>
        <v>0</v>
      </c>
      <c r="S115" s="34" t="str">
        <f t="shared" ref="S115:S119" si="76">IFERROR(R115/Q115-1,"n/a")</f>
        <v>n/a</v>
      </c>
      <c r="T115" s="34" t="str">
        <f t="shared" ref="T115:T119" si="77">IFERROR(R115/P115-1,"n/a")</f>
        <v>n/a</v>
      </c>
      <c r="U115" s="11"/>
      <c r="V115" s="33">
        <f>+'PL-tc'!$N115*'pc-dist'!$F$56</f>
        <v>0</v>
      </c>
      <c r="W115" s="33">
        <f>+'PL-tc'!$O115*'pc-dist'!$O$4</f>
        <v>0</v>
      </c>
      <c r="X115" s="33">
        <f>+'PL-tc'!$P115*'pc-dist'!$F$69</f>
        <v>0</v>
      </c>
      <c r="Y115" s="34" t="str">
        <f t="shared" ref="Y115:Y119" si="78">IFERROR(X115/W115-1,"n/a")</f>
        <v>n/a</v>
      </c>
      <c r="Z115" s="34" t="str">
        <f t="shared" ref="Z115:Z119" si="79">IFERROR(X115/V115-1,"n/a")</f>
        <v>n/a</v>
      </c>
      <c r="AA115" s="11"/>
      <c r="AB115" s="33">
        <f>+'PL-tc'!$N115*'pc-dist'!$G$56</f>
        <v>0</v>
      </c>
      <c r="AC115" s="33">
        <f>+'PL-tc'!$O115*'pc-dist'!$P$4</f>
        <v>0</v>
      </c>
      <c r="AD115" s="33">
        <f>+'PL-tc'!$P115*'pc-dist'!$G$69</f>
        <v>0</v>
      </c>
      <c r="AE115" s="34" t="str">
        <f t="shared" ref="AE115:AE119" si="80">IFERROR(AD115/AC115-1,"n/a")</f>
        <v>n/a</v>
      </c>
      <c r="AF115" s="34" t="str">
        <f t="shared" ref="AF115:AF119" si="81">IFERROR(AD115/AB115-1,"n/a")</f>
        <v>n/a</v>
      </c>
      <c r="AG115" s="11"/>
      <c r="AH115" s="33">
        <f t="shared" si="71"/>
        <v>0</v>
      </c>
      <c r="AI115" s="33">
        <f t="shared" si="71"/>
        <v>0</v>
      </c>
      <c r="AJ115" s="33">
        <f t="shared" si="71"/>
        <v>0</v>
      </c>
      <c r="AK115" s="34" t="str">
        <f t="shared" ref="AK115:AK119" si="82">IFERROR(AJ115/AI115-1,"n/a")</f>
        <v>n/a</v>
      </c>
      <c r="AL115" s="34" t="str">
        <f t="shared" ref="AL115:AL119" si="83">IFERROR(AJ115/AH115-1,"n/a")</f>
        <v>n/a</v>
      </c>
      <c r="AM115" s="11"/>
    </row>
    <row r="116" spans="1:40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33">
        <f>+'PL-tc'!$N116*'pc-dist'!$C$56</f>
        <v>80</v>
      </c>
      <c r="E116" s="33">
        <f>+'PL-tc'!$O116*'pc-dist'!$L$4</f>
        <v>82.399999999999991</v>
      </c>
      <c r="F116" s="33">
        <f>+'PL-tc'!$P116*'pc-dist'!$C$69</f>
        <v>0</v>
      </c>
      <c r="G116" s="34">
        <f t="shared" si="72"/>
        <v>-1</v>
      </c>
      <c r="H116" s="34">
        <f t="shared" si="73"/>
        <v>-1</v>
      </c>
      <c r="I116" s="11"/>
      <c r="J116" s="33">
        <f>+'PL-tc'!$N116*'pc-dist'!$D$56</f>
        <v>49.999999999999993</v>
      </c>
      <c r="K116" s="33">
        <f>+'PL-tc'!$O116*'pc-dist'!$M$4</f>
        <v>51.499999999999993</v>
      </c>
      <c r="L116" s="33">
        <f>+'PL-tc'!$P116*'pc-dist'!$D$69</f>
        <v>0</v>
      </c>
      <c r="M116" s="34">
        <f t="shared" si="74"/>
        <v>-1</v>
      </c>
      <c r="N116" s="34">
        <f t="shared" si="75"/>
        <v>-1</v>
      </c>
      <c r="O116" s="11"/>
      <c r="P116" s="33">
        <f>+'PL-tc'!$N116*'pc-dist'!$E$56</f>
        <v>40</v>
      </c>
      <c r="Q116" s="33">
        <f>+'PL-tc'!$O116*'pc-dist'!$N$4</f>
        <v>41.199999999999996</v>
      </c>
      <c r="R116" s="33">
        <f>+'PL-tc'!$P116*'pc-dist'!$E$69</f>
        <v>0</v>
      </c>
      <c r="S116" s="34">
        <f t="shared" si="76"/>
        <v>-1</v>
      </c>
      <c r="T116" s="34">
        <f t="shared" si="77"/>
        <v>-1</v>
      </c>
      <c r="U116" s="11"/>
      <c r="V116" s="33">
        <f>+'PL-tc'!$N116*'pc-dist'!$F$56</f>
        <v>20</v>
      </c>
      <c r="W116" s="33">
        <f>+'PL-tc'!$O116*'pc-dist'!$O$4</f>
        <v>20.599999999999998</v>
      </c>
      <c r="X116" s="33">
        <f>+'PL-tc'!$P116*'pc-dist'!$F$69</f>
        <v>0</v>
      </c>
      <c r="Y116" s="34">
        <f t="shared" si="78"/>
        <v>-1</v>
      </c>
      <c r="Z116" s="34">
        <f t="shared" si="79"/>
        <v>-1</v>
      </c>
      <c r="AA116" s="11"/>
      <c r="AB116" s="33">
        <f>+'PL-tc'!$N116*'pc-dist'!$G$56</f>
        <v>10</v>
      </c>
      <c r="AC116" s="33">
        <f>+'PL-tc'!$O116*'pc-dist'!$P$4</f>
        <v>10.299999999999999</v>
      </c>
      <c r="AD116" s="33">
        <f>+'PL-tc'!$P116*'pc-dist'!$G$69</f>
        <v>0</v>
      </c>
      <c r="AE116" s="34">
        <f t="shared" si="80"/>
        <v>-1</v>
      </c>
      <c r="AF116" s="34">
        <f t="shared" si="81"/>
        <v>-1</v>
      </c>
      <c r="AG116" s="11"/>
      <c r="AH116" s="33">
        <f t="shared" si="71"/>
        <v>200</v>
      </c>
      <c r="AI116" s="33">
        <f t="shared" si="71"/>
        <v>206</v>
      </c>
      <c r="AJ116" s="33">
        <f t="shared" si="71"/>
        <v>0</v>
      </c>
      <c r="AK116" s="34">
        <f t="shared" si="82"/>
        <v>-1</v>
      </c>
      <c r="AL116" s="34">
        <f t="shared" si="83"/>
        <v>-1</v>
      </c>
      <c r="AM116" s="11"/>
    </row>
    <row r="117" spans="1:40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33">
        <f>+'PL-tc'!$N117*'pc-dist'!$C$56</f>
        <v>0</v>
      </c>
      <c r="E117" s="33">
        <f>+'PL-tc'!$O117*'pc-dist'!$L$4</f>
        <v>0</v>
      </c>
      <c r="F117" s="33">
        <f>+'PL-tc'!$P117*'pc-dist'!$C$69</f>
        <v>0</v>
      </c>
      <c r="G117" s="34" t="str">
        <f t="shared" si="72"/>
        <v>n/a</v>
      </c>
      <c r="H117" s="34" t="str">
        <f t="shared" si="73"/>
        <v>n/a</v>
      </c>
      <c r="I117" s="11"/>
      <c r="J117" s="33">
        <f>+'PL-tc'!$N117*'pc-dist'!$D$56</f>
        <v>0</v>
      </c>
      <c r="K117" s="33">
        <f>+'PL-tc'!$O117*'pc-dist'!$M$4</f>
        <v>0</v>
      </c>
      <c r="L117" s="33">
        <f>+'PL-tc'!$P117*'pc-dist'!$D$69</f>
        <v>0</v>
      </c>
      <c r="M117" s="34" t="str">
        <f t="shared" si="74"/>
        <v>n/a</v>
      </c>
      <c r="N117" s="34" t="str">
        <f t="shared" si="75"/>
        <v>n/a</v>
      </c>
      <c r="O117" s="11"/>
      <c r="P117" s="33">
        <f>+'PL-tc'!$N117*'pc-dist'!$E$56</f>
        <v>0</v>
      </c>
      <c r="Q117" s="33">
        <f>+'PL-tc'!$O117*'pc-dist'!$N$4</f>
        <v>0</v>
      </c>
      <c r="R117" s="33">
        <f>+'PL-tc'!$P117*'pc-dist'!$E$69</f>
        <v>0</v>
      </c>
      <c r="S117" s="34" t="str">
        <f t="shared" si="76"/>
        <v>n/a</v>
      </c>
      <c r="T117" s="34" t="str">
        <f t="shared" si="77"/>
        <v>n/a</v>
      </c>
      <c r="U117" s="11"/>
      <c r="V117" s="33">
        <f>+'PL-tc'!$N117*'pc-dist'!$F$56</f>
        <v>0</v>
      </c>
      <c r="W117" s="33">
        <f>+'PL-tc'!$O117*'pc-dist'!$O$4</f>
        <v>0</v>
      </c>
      <c r="X117" s="33">
        <f>+'PL-tc'!$P117*'pc-dist'!$F$69</f>
        <v>0</v>
      </c>
      <c r="Y117" s="34" t="str">
        <f t="shared" si="78"/>
        <v>n/a</v>
      </c>
      <c r="Z117" s="34" t="str">
        <f t="shared" si="79"/>
        <v>n/a</v>
      </c>
      <c r="AA117" s="11"/>
      <c r="AB117" s="33">
        <f>+'PL-tc'!$N117*'pc-dist'!$G$56</f>
        <v>0</v>
      </c>
      <c r="AC117" s="33">
        <f>+'PL-tc'!$O117*'pc-dist'!$P$4</f>
        <v>0</v>
      </c>
      <c r="AD117" s="33">
        <f>+'PL-tc'!$P117*'pc-dist'!$G$69</f>
        <v>0</v>
      </c>
      <c r="AE117" s="34" t="str">
        <f t="shared" si="80"/>
        <v>n/a</v>
      </c>
      <c r="AF117" s="34" t="str">
        <f t="shared" si="81"/>
        <v>n/a</v>
      </c>
      <c r="AG117" s="11"/>
      <c r="AH117" s="33">
        <f t="shared" si="71"/>
        <v>0</v>
      </c>
      <c r="AI117" s="33">
        <f t="shared" si="71"/>
        <v>0</v>
      </c>
      <c r="AJ117" s="33">
        <f t="shared" si="71"/>
        <v>0</v>
      </c>
      <c r="AK117" s="34" t="str">
        <f t="shared" si="82"/>
        <v>n/a</v>
      </c>
      <c r="AL117" s="34" t="str">
        <f t="shared" si="83"/>
        <v>n/a</v>
      </c>
      <c r="AM117" s="11"/>
    </row>
    <row r="118" spans="1:40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33">
        <f>+'PL-tc'!$N118*'pc-dist'!$C$56</f>
        <v>0</v>
      </c>
      <c r="E118" s="33">
        <f>+'PL-tc'!$O118*'pc-dist'!$L$4</f>
        <v>0</v>
      </c>
      <c r="F118" s="33">
        <f>+'PL-tc'!$P118*'pc-dist'!$C$69</f>
        <v>0</v>
      </c>
      <c r="G118" s="34" t="str">
        <f t="shared" si="72"/>
        <v>n/a</v>
      </c>
      <c r="H118" s="34" t="str">
        <f t="shared" si="73"/>
        <v>n/a</v>
      </c>
      <c r="I118" s="11"/>
      <c r="J118" s="33">
        <f>+'PL-tc'!$N118*'pc-dist'!$D$56</f>
        <v>0</v>
      </c>
      <c r="K118" s="33">
        <f>+'PL-tc'!$O118*'pc-dist'!$M$4</f>
        <v>0</v>
      </c>
      <c r="L118" s="33">
        <f>+'PL-tc'!$P118*'pc-dist'!$D$69</f>
        <v>0</v>
      </c>
      <c r="M118" s="34" t="str">
        <f t="shared" si="74"/>
        <v>n/a</v>
      </c>
      <c r="N118" s="34" t="str">
        <f t="shared" si="75"/>
        <v>n/a</v>
      </c>
      <c r="O118" s="11"/>
      <c r="P118" s="33">
        <f>+'PL-tc'!$N118*'pc-dist'!$E$56</f>
        <v>0</v>
      </c>
      <c r="Q118" s="33">
        <f>+'PL-tc'!$O118*'pc-dist'!$N$4</f>
        <v>0</v>
      </c>
      <c r="R118" s="33">
        <f>+'PL-tc'!$P118*'pc-dist'!$E$69</f>
        <v>0</v>
      </c>
      <c r="S118" s="34" t="str">
        <f t="shared" si="76"/>
        <v>n/a</v>
      </c>
      <c r="T118" s="34" t="str">
        <f t="shared" si="77"/>
        <v>n/a</v>
      </c>
      <c r="U118" s="11"/>
      <c r="V118" s="33">
        <f>+'PL-tc'!$N118*'pc-dist'!$F$56</f>
        <v>0</v>
      </c>
      <c r="W118" s="33">
        <f>+'PL-tc'!$O118*'pc-dist'!$O$4</f>
        <v>0</v>
      </c>
      <c r="X118" s="33">
        <f>+'PL-tc'!$P118*'pc-dist'!$F$69</f>
        <v>0</v>
      </c>
      <c r="Y118" s="34" t="str">
        <f t="shared" si="78"/>
        <v>n/a</v>
      </c>
      <c r="Z118" s="34" t="str">
        <f t="shared" si="79"/>
        <v>n/a</v>
      </c>
      <c r="AA118" s="11"/>
      <c r="AB118" s="33">
        <f>+'PL-tc'!$N118*'pc-dist'!$G$56</f>
        <v>0</v>
      </c>
      <c r="AC118" s="33">
        <f>+'PL-tc'!$O118*'pc-dist'!$P$4</f>
        <v>0</v>
      </c>
      <c r="AD118" s="33">
        <f>+'PL-tc'!$P118*'pc-dist'!$G$69</f>
        <v>0</v>
      </c>
      <c r="AE118" s="34" t="str">
        <f t="shared" si="80"/>
        <v>n/a</v>
      </c>
      <c r="AF118" s="34" t="str">
        <f t="shared" si="81"/>
        <v>n/a</v>
      </c>
      <c r="AG118" s="11"/>
      <c r="AH118" s="33">
        <f t="shared" si="71"/>
        <v>0</v>
      </c>
      <c r="AI118" s="33">
        <f t="shared" si="71"/>
        <v>0</v>
      </c>
      <c r="AJ118" s="33">
        <f t="shared" si="71"/>
        <v>0</v>
      </c>
      <c r="AK118" s="34" t="str">
        <f t="shared" si="82"/>
        <v>n/a</v>
      </c>
      <c r="AL118" s="34" t="str">
        <f t="shared" si="83"/>
        <v>n/a</v>
      </c>
      <c r="AM118" s="11"/>
    </row>
    <row r="119" spans="1:40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33">
        <f>+'PL-tc'!$N119*'pc-dist'!$C$56</f>
        <v>0</v>
      </c>
      <c r="E119" s="33">
        <f>+'PL-tc'!$O119*'pc-dist'!$L$4</f>
        <v>0</v>
      </c>
      <c r="F119" s="33">
        <f>+'PL-tc'!$P119*'pc-dist'!$C$69</f>
        <v>0</v>
      </c>
      <c r="G119" s="34" t="str">
        <f t="shared" si="72"/>
        <v>n/a</v>
      </c>
      <c r="H119" s="34" t="str">
        <f t="shared" si="73"/>
        <v>n/a</v>
      </c>
      <c r="I119" s="11"/>
      <c r="J119" s="33">
        <f>+'PL-tc'!$N119*'pc-dist'!$D$56</f>
        <v>0</v>
      </c>
      <c r="K119" s="33">
        <f>+'PL-tc'!$O119*'pc-dist'!$M$4</f>
        <v>0</v>
      </c>
      <c r="L119" s="33">
        <f>+'PL-tc'!$P119*'pc-dist'!$D$69</f>
        <v>0</v>
      </c>
      <c r="M119" s="34" t="str">
        <f t="shared" si="74"/>
        <v>n/a</v>
      </c>
      <c r="N119" s="34" t="str">
        <f t="shared" si="75"/>
        <v>n/a</v>
      </c>
      <c r="O119" s="11"/>
      <c r="P119" s="33">
        <f>+'PL-tc'!$N119*'pc-dist'!$E$56</f>
        <v>0</v>
      </c>
      <c r="Q119" s="33">
        <f>+'PL-tc'!$O119*'pc-dist'!$N$4</f>
        <v>0</v>
      </c>
      <c r="R119" s="33">
        <f>+'PL-tc'!$P119*'pc-dist'!$E$69</f>
        <v>0</v>
      </c>
      <c r="S119" s="34" t="str">
        <f t="shared" si="76"/>
        <v>n/a</v>
      </c>
      <c r="T119" s="34" t="str">
        <f t="shared" si="77"/>
        <v>n/a</v>
      </c>
      <c r="U119" s="11"/>
      <c r="V119" s="33">
        <f>+'PL-tc'!$N119*'pc-dist'!$F$56</f>
        <v>0</v>
      </c>
      <c r="W119" s="33">
        <f>+'PL-tc'!$O119*'pc-dist'!$O$4</f>
        <v>0</v>
      </c>
      <c r="X119" s="33">
        <f>+'PL-tc'!$P119*'pc-dist'!$F$69</f>
        <v>0</v>
      </c>
      <c r="Y119" s="34" t="str">
        <f t="shared" si="78"/>
        <v>n/a</v>
      </c>
      <c r="Z119" s="34" t="str">
        <f t="shared" si="79"/>
        <v>n/a</v>
      </c>
      <c r="AA119" s="11"/>
      <c r="AB119" s="33">
        <f>+'PL-tc'!$N119*'pc-dist'!$G$56</f>
        <v>0</v>
      </c>
      <c r="AC119" s="33">
        <f>+'PL-tc'!$O119*'pc-dist'!$P$4</f>
        <v>0</v>
      </c>
      <c r="AD119" s="33">
        <f>+'PL-tc'!$P119*'pc-dist'!$G$69</f>
        <v>0</v>
      </c>
      <c r="AE119" s="34" t="str">
        <f t="shared" si="80"/>
        <v>n/a</v>
      </c>
      <c r="AF119" s="34" t="str">
        <f t="shared" si="81"/>
        <v>n/a</v>
      </c>
      <c r="AG119" s="11"/>
      <c r="AH119" s="33">
        <f t="shared" si="71"/>
        <v>0</v>
      </c>
      <c r="AI119" s="33">
        <f t="shared" si="71"/>
        <v>0</v>
      </c>
      <c r="AJ119" s="33">
        <f t="shared" si="71"/>
        <v>0</v>
      </c>
      <c r="AK119" s="34" t="str">
        <f t="shared" si="82"/>
        <v>n/a</v>
      </c>
      <c r="AL119" s="34" t="str">
        <f t="shared" si="83"/>
        <v>n/a</v>
      </c>
      <c r="AM119" s="11"/>
    </row>
    <row r="120" spans="1:40" collapsed="1" x14ac:dyDescent="0.2">
      <c r="D120" s="53"/>
      <c r="E120" s="53"/>
      <c r="F120" s="53"/>
      <c r="J120" s="53"/>
      <c r="K120" s="53"/>
      <c r="L120" s="53"/>
      <c r="P120" s="53"/>
      <c r="Q120" s="53"/>
      <c r="R120" s="53"/>
      <c r="V120" s="53"/>
      <c r="W120" s="53"/>
      <c r="X120" s="53"/>
      <c r="AB120" s="53"/>
      <c r="AC120" s="53"/>
      <c r="AD120" s="53"/>
      <c r="AH120" s="53"/>
      <c r="AI120" s="53"/>
      <c r="AJ120" s="53"/>
    </row>
    <row r="121" spans="1:40" x14ac:dyDescent="0.2">
      <c r="A121" s="49" t="s">
        <v>119</v>
      </c>
      <c r="B121" s="25" t="s">
        <v>119</v>
      </c>
      <c r="C121" s="8"/>
      <c r="D121" s="52">
        <f t="shared" ref="D121:F121" si="84">+SUM(D122:D125)</f>
        <v>420</v>
      </c>
      <c r="E121" s="52">
        <f t="shared" si="84"/>
        <v>432.6</v>
      </c>
      <c r="F121" s="52">
        <f t="shared" si="84"/>
        <v>0</v>
      </c>
      <c r="G121" s="30">
        <f>IFERROR(F121/E121-1,"n/a")</f>
        <v>-1</v>
      </c>
      <c r="H121" s="30">
        <f>IFERROR(F121/D121-1,"n/a")</f>
        <v>-1</v>
      </c>
      <c r="I121" s="8"/>
      <c r="J121" s="52">
        <f t="shared" ref="J121:L121" si="85">+SUM(J122:J125)</f>
        <v>262.5</v>
      </c>
      <c r="K121" s="52">
        <f t="shared" si="85"/>
        <v>270.375</v>
      </c>
      <c r="L121" s="52">
        <f t="shared" si="85"/>
        <v>0</v>
      </c>
      <c r="M121" s="30">
        <f>IFERROR(L121/K121-1,"n/a")</f>
        <v>-1</v>
      </c>
      <c r="N121" s="30">
        <f>IFERROR(L121/J121-1,"n/a")</f>
        <v>-1</v>
      </c>
      <c r="O121" s="8"/>
      <c r="P121" s="52">
        <f t="shared" ref="P121:R121" si="86">+SUM(P122:P125)</f>
        <v>210</v>
      </c>
      <c r="Q121" s="52">
        <f t="shared" si="86"/>
        <v>216.3</v>
      </c>
      <c r="R121" s="52">
        <f t="shared" si="86"/>
        <v>0</v>
      </c>
      <c r="S121" s="30">
        <f>IFERROR(R121/Q121-1,"n/a")</f>
        <v>-1</v>
      </c>
      <c r="T121" s="30">
        <f>IFERROR(R121/P121-1,"n/a")</f>
        <v>-1</v>
      </c>
      <c r="U121" s="8"/>
      <c r="V121" s="52">
        <f t="shared" ref="V121:X121" si="87">+SUM(V122:V125)</f>
        <v>105</v>
      </c>
      <c r="W121" s="52">
        <f t="shared" si="87"/>
        <v>108.15</v>
      </c>
      <c r="X121" s="52">
        <f t="shared" si="87"/>
        <v>0</v>
      </c>
      <c r="Y121" s="30">
        <f>IFERROR(X121/W121-1,"n/a")</f>
        <v>-1</v>
      </c>
      <c r="Z121" s="30">
        <f>IFERROR(X121/V121-1,"n/a")</f>
        <v>-1</v>
      </c>
      <c r="AA121" s="8"/>
      <c r="AB121" s="52">
        <f t="shared" ref="AB121:AD121" si="88">+SUM(AB122:AB125)</f>
        <v>52.5</v>
      </c>
      <c r="AC121" s="52">
        <f t="shared" si="88"/>
        <v>54.075000000000003</v>
      </c>
      <c r="AD121" s="52">
        <f t="shared" si="88"/>
        <v>0</v>
      </c>
      <c r="AE121" s="30">
        <f>IFERROR(AD121/AC121-1,"n/a")</f>
        <v>-1</v>
      </c>
      <c r="AF121" s="30">
        <f>IFERROR(AD121/AB121-1,"n/a")</f>
        <v>-1</v>
      </c>
      <c r="AG121" s="8"/>
      <c r="AH121" s="52">
        <f t="shared" ref="AH121:AJ124" si="89">AB121+V121+P121+J121+D121</f>
        <v>1050</v>
      </c>
      <c r="AI121" s="52">
        <f t="shared" si="89"/>
        <v>1081.5</v>
      </c>
      <c r="AJ121" s="52">
        <f t="shared" si="89"/>
        <v>0</v>
      </c>
      <c r="AK121" s="30">
        <f>IFERROR(AJ121/AI121-1,"n/a")</f>
        <v>-1</v>
      </c>
      <c r="AL121" s="30">
        <f>IFERROR(AJ121/AH121-1,"n/a")</f>
        <v>-1</v>
      </c>
      <c r="AM121" s="8"/>
      <c r="AN121" s="6" t="b">
        <f>+ABS(AH121-'PL-tc'!N121+AI121-'PL-tc'!O121+AJ121-'PL-tc'!P121)&lt;0.001</f>
        <v>1</v>
      </c>
    </row>
    <row r="122" spans="1:40" hidden="1" outlineLevel="1" x14ac:dyDescent="0.2">
      <c r="A122" s="49">
        <v>8990</v>
      </c>
      <c r="B122" s="13" t="str">
        <f>+masterfile!D1385</f>
        <v>8990 Andere aktivierte Eigenleistungen</v>
      </c>
      <c r="D122" s="33">
        <f>+'PL-tc'!$N122*'pc-dist'!$C$57</f>
        <v>0</v>
      </c>
      <c r="E122" s="33">
        <f>+'PL-tc'!$O122*'pc-dist'!$L$5</f>
        <v>0</v>
      </c>
      <c r="F122" s="33">
        <f>+'PL-tc'!$P122*'pc-dist'!$C$70</f>
        <v>0</v>
      </c>
      <c r="G122" s="34" t="str">
        <f t="shared" ref="G122:G124" si="90">IFERROR(F122/E122-1,"n/a")</f>
        <v>n/a</v>
      </c>
      <c r="H122" s="34" t="str">
        <f t="shared" ref="H122:H124" si="91">IFERROR(F122/D122-1,"n/a")</f>
        <v>n/a</v>
      </c>
      <c r="J122" s="33">
        <f>+'PL-tc'!$N122*'pc-dist'!$D$57</f>
        <v>0</v>
      </c>
      <c r="K122" s="33">
        <f>+'PL-tc'!$O122*'pc-dist'!$M$5</f>
        <v>0</v>
      </c>
      <c r="L122" s="33">
        <f>+'PL-tc'!$P122*'pc-dist'!$D$70</f>
        <v>0</v>
      </c>
      <c r="M122" s="34" t="str">
        <f t="shared" ref="M122:M124" si="92">IFERROR(L122/K122-1,"n/a")</f>
        <v>n/a</v>
      </c>
      <c r="N122" s="34" t="str">
        <f t="shared" ref="N122:N124" si="93">IFERROR(L122/J122-1,"n/a")</f>
        <v>n/a</v>
      </c>
      <c r="P122" s="33">
        <f>+'PL-tc'!$N122*'pc-dist'!$E$57</f>
        <v>0</v>
      </c>
      <c r="Q122" s="33">
        <f>+'PL-tc'!$O122*'pc-dist'!$N$5</f>
        <v>0</v>
      </c>
      <c r="R122" s="33">
        <f>+'PL-tc'!$P122*'pc-dist'!$E$70</f>
        <v>0</v>
      </c>
      <c r="S122" s="34" t="str">
        <f t="shared" ref="S122:S124" si="94">IFERROR(R122/Q122-1,"n/a")</f>
        <v>n/a</v>
      </c>
      <c r="T122" s="34" t="str">
        <f t="shared" ref="T122:T124" si="95">IFERROR(R122/P122-1,"n/a")</f>
        <v>n/a</v>
      </c>
      <c r="V122" s="33">
        <f>+'PL-tc'!$N122*'pc-dist'!$F$57</f>
        <v>0</v>
      </c>
      <c r="W122" s="33">
        <f>+'PL-tc'!$O122*'pc-dist'!$O$5</f>
        <v>0</v>
      </c>
      <c r="X122" s="33">
        <f>+'PL-tc'!$P122*'pc-dist'!$F$70</f>
        <v>0</v>
      </c>
      <c r="Y122" s="34" t="str">
        <f t="shared" ref="Y122:Y124" si="96">IFERROR(X122/W122-1,"n/a")</f>
        <v>n/a</v>
      </c>
      <c r="Z122" s="34" t="str">
        <f t="shared" ref="Z122:Z124" si="97">IFERROR(X122/V122-1,"n/a")</f>
        <v>n/a</v>
      </c>
      <c r="AB122" s="33">
        <f>+'PL-tc'!$N122*'pc-dist'!$G$57</f>
        <v>0</v>
      </c>
      <c r="AC122" s="33">
        <f>+'PL-tc'!$O122*'pc-dist'!$P$5</f>
        <v>0</v>
      </c>
      <c r="AD122" s="33">
        <f>+'PL-tc'!$P122*'pc-dist'!$G$70</f>
        <v>0</v>
      </c>
      <c r="AE122" s="34" t="str">
        <f t="shared" ref="AE122:AE124" si="98">IFERROR(AD122/AC122-1,"n/a")</f>
        <v>n/a</v>
      </c>
      <c r="AF122" s="34" t="str">
        <f t="shared" ref="AF122:AF124" si="99">IFERROR(AD122/AB122-1,"n/a")</f>
        <v>n/a</v>
      </c>
      <c r="AH122" s="33">
        <f t="shared" si="89"/>
        <v>0</v>
      </c>
      <c r="AI122" s="33">
        <f t="shared" si="89"/>
        <v>0</v>
      </c>
      <c r="AJ122" s="33">
        <f t="shared" si="89"/>
        <v>0</v>
      </c>
      <c r="AK122" s="34" t="str">
        <f t="shared" ref="AK122:AK124" si="100">IFERROR(AJ122/AI122-1,"n/a")</f>
        <v>n/a</v>
      </c>
      <c r="AL122" s="34" t="str">
        <f t="shared" ref="AL122:AL124" si="101">IFERROR(AJ122/AH122-1,"n/a")</f>
        <v>n/a</v>
      </c>
    </row>
    <row r="123" spans="1:40" hidden="1" outlineLevel="1" x14ac:dyDescent="0.2">
      <c r="A123" s="49">
        <v>8994</v>
      </c>
      <c r="B123" s="13" t="str">
        <f>+masterfile!D1386</f>
        <v>8994 Akt.Eigenleistg. FK-Zins zu Herst.kosten</v>
      </c>
      <c r="D123" s="33">
        <f>+'PL-tc'!$N123*'pc-dist'!$C$57</f>
        <v>0</v>
      </c>
      <c r="E123" s="33">
        <f>+'PL-tc'!$O123*'pc-dist'!$L$5</f>
        <v>0</v>
      </c>
      <c r="F123" s="33">
        <f>+'PL-tc'!$P123*'pc-dist'!$C$70</f>
        <v>0</v>
      </c>
      <c r="G123" s="34" t="str">
        <f t="shared" si="90"/>
        <v>n/a</v>
      </c>
      <c r="H123" s="34" t="str">
        <f t="shared" si="91"/>
        <v>n/a</v>
      </c>
      <c r="J123" s="33">
        <f>+'PL-tc'!$N123*'pc-dist'!$D$57</f>
        <v>0</v>
      </c>
      <c r="K123" s="33">
        <f>+'PL-tc'!$O123*'pc-dist'!$M$5</f>
        <v>0</v>
      </c>
      <c r="L123" s="33">
        <f>+'PL-tc'!$P123*'pc-dist'!$D$70</f>
        <v>0</v>
      </c>
      <c r="M123" s="34" t="str">
        <f t="shared" si="92"/>
        <v>n/a</v>
      </c>
      <c r="N123" s="34" t="str">
        <f t="shared" si="93"/>
        <v>n/a</v>
      </c>
      <c r="P123" s="33">
        <f>+'PL-tc'!$N123*'pc-dist'!$E$57</f>
        <v>0</v>
      </c>
      <c r="Q123" s="33">
        <f>+'PL-tc'!$O123*'pc-dist'!$N$5</f>
        <v>0</v>
      </c>
      <c r="R123" s="33">
        <f>+'PL-tc'!$P123*'pc-dist'!$E$70</f>
        <v>0</v>
      </c>
      <c r="S123" s="34" t="str">
        <f t="shared" si="94"/>
        <v>n/a</v>
      </c>
      <c r="T123" s="34" t="str">
        <f t="shared" si="95"/>
        <v>n/a</v>
      </c>
      <c r="V123" s="33">
        <f>+'PL-tc'!$N123*'pc-dist'!$F$57</f>
        <v>0</v>
      </c>
      <c r="W123" s="33">
        <f>+'PL-tc'!$O123*'pc-dist'!$O$5</f>
        <v>0</v>
      </c>
      <c r="X123" s="33">
        <f>+'PL-tc'!$P123*'pc-dist'!$F$70</f>
        <v>0</v>
      </c>
      <c r="Y123" s="34" t="str">
        <f t="shared" si="96"/>
        <v>n/a</v>
      </c>
      <c r="Z123" s="34" t="str">
        <f t="shared" si="97"/>
        <v>n/a</v>
      </c>
      <c r="AB123" s="33">
        <f>+'PL-tc'!$N123*'pc-dist'!$G$57</f>
        <v>0</v>
      </c>
      <c r="AC123" s="33">
        <f>+'PL-tc'!$O123*'pc-dist'!$P$5</f>
        <v>0</v>
      </c>
      <c r="AD123" s="33">
        <f>+'PL-tc'!$P123*'pc-dist'!$G$70</f>
        <v>0</v>
      </c>
      <c r="AE123" s="34" t="str">
        <f t="shared" si="98"/>
        <v>n/a</v>
      </c>
      <c r="AF123" s="34" t="str">
        <f t="shared" si="99"/>
        <v>n/a</v>
      </c>
      <c r="AH123" s="33">
        <f t="shared" si="89"/>
        <v>0</v>
      </c>
      <c r="AI123" s="33">
        <f t="shared" si="89"/>
        <v>0</v>
      </c>
      <c r="AJ123" s="33">
        <f t="shared" si="89"/>
        <v>0</v>
      </c>
      <c r="AK123" s="34" t="str">
        <f t="shared" si="100"/>
        <v>n/a</v>
      </c>
      <c r="AL123" s="34" t="str">
        <f t="shared" si="101"/>
        <v>n/a</v>
      </c>
    </row>
    <row r="124" spans="1:40" hidden="1" outlineLevel="1" x14ac:dyDescent="0.2">
      <c r="A124" s="49">
        <v>8995</v>
      </c>
      <c r="B124" s="13" t="str">
        <f>+masterfile!D1387</f>
        <v>8995 Akt. Eigenleistung selbst gesch. imm.VG</v>
      </c>
      <c r="D124" s="33">
        <f>+'PL-tc'!$N124*'pc-dist'!$C$57</f>
        <v>420</v>
      </c>
      <c r="E124" s="33">
        <f>+'PL-tc'!$O124*'pc-dist'!$L$5</f>
        <v>432.6</v>
      </c>
      <c r="F124" s="33">
        <f>+'PL-tc'!$P124*'pc-dist'!$C$70</f>
        <v>0</v>
      </c>
      <c r="G124" s="34">
        <f t="shared" si="90"/>
        <v>-1</v>
      </c>
      <c r="H124" s="34">
        <f t="shared" si="91"/>
        <v>-1</v>
      </c>
      <c r="J124" s="33">
        <f>+'PL-tc'!$N124*'pc-dist'!$D$57</f>
        <v>262.5</v>
      </c>
      <c r="K124" s="33">
        <f>+'PL-tc'!$O124*'pc-dist'!$M$5</f>
        <v>270.375</v>
      </c>
      <c r="L124" s="33">
        <f>+'PL-tc'!$P124*'pc-dist'!$D$70</f>
        <v>0</v>
      </c>
      <c r="M124" s="34">
        <f t="shared" si="92"/>
        <v>-1</v>
      </c>
      <c r="N124" s="34">
        <f t="shared" si="93"/>
        <v>-1</v>
      </c>
      <c r="P124" s="33">
        <f>+'PL-tc'!$N124*'pc-dist'!$E$57</f>
        <v>210</v>
      </c>
      <c r="Q124" s="33">
        <f>+'PL-tc'!$O124*'pc-dist'!$N$5</f>
        <v>216.3</v>
      </c>
      <c r="R124" s="33">
        <f>+'PL-tc'!$P124*'pc-dist'!$E$70</f>
        <v>0</v>
      </c>
      <c r="S124" s="34">
        <f t="shared" si="94"/>
        <v>-1</v>
      </c>
      <c r="T124" s="34">
        <f t="shared" si="95"/>
        <v>-1</v>
      </c>
      <c r="V124" s="33">
        <f>+'PL-tc'!$N124*'pc-dist'!$F$57</f>
        <v>105</v>
      </c>
      <c r="W124" s="33">
        <f>+'PL-tc'!$O124*'pc-dist'!$O$5</f>
        <v>108.15</v>
      </c>
      <c r="X124" s="33">
        <f>+'PL-tc'!$P124*'pc-dist'!$F$70</f>
        <v>0</v>
      </c>
      <c r="Y124" s="34">
        <f t="shared" si="96"/>
        <v>-1</v>
      </c>
      <c r="Z124" s="34">
        <f t="shared" si="97"/>
        <v>-1</v>
      </c>
      <c r="AB124" s="33">
        <f>+'PL-tc'!$N124*'pc-dist'!$G$57</f>
        <v>52.5</v>
      </c>
      <c r="AC124" s="33">
        <f>+'PL-tc'!$O124*'pc-dist'!$P$5</f>
        <v>54.075000000000003</v>
      </c>
      <c r="AD124" s="33">
        <f>+'PL-tc'!$P124*'pc-dist'!$G$70</f>
        <v>0</v>
      </c>
      <c r="AE124" s="34">
        <f t="shared" si="98"/>
        <v>-1</v>
      </c>
      <c r="AF124" s="34">
        <f t="shared" si="99"/>
        <v>-1</v>
      </c>
      <c r="AH124" s="33">
        <f t="shared" si="89"/>
        <v>1050</v>
      </c>
      <c r="AI124" s="33">
        <f t="shared" si="89"/>
        <v>1081.5</v>
      </c>
      <c r="AJ124" s="33">
        <f t="shared" si="89"/>
        <v>0</v>
      </c>
      <c r="AK124" s="34">
        <f t="shared" si="100"/>
        <v>-1</v>
      </c>
      <c r="AL124" s="34">
        <f t="shared" si="101"/>
        <v>-1</v>
      </c>
    </row>
    <row r="125" spans="1:40" collapsed="1" x14ac:dyDescent="0.2">
      <c r="B125" s="32"/>
      <c r="D125" s="53"/>
      <c r="E125" s="53"/>
      <c r="F125" s="53"/>
      <c r="J125" s="53"/>
      <c r="K125" s="53"/>
      <c r="L125" s="53"/>
      <c r="P125" s="53"/>
      <c r="Q125" s="53"/>
      <c r="R125" s="53"/>
      <c r="V125" s="53"/>
      <c r="W125" s="53"/>
      <c r="X125" s="53"/>
      <c r="AB125" s="53"/>
      <c r="AC125" s="53"/>
      <c r="AD125" s="53"/>
      <c r="AH125" s="53"/>
      <c r="AI125" s="53"/>
      <c r="AJ125" s="53"/>
    </row>
    <row r="126" spans="1:40" x14ac:dyDescent="0.2">
      <c r="A126" s="49" t="s">
        <v>120</v>
      </c>
      <c r="B126" s="25" t="s">
        <v>120</v>
      </c>
      <c r="C126" s="8"/>
      <c r="D126" s="52">
        <f t="shared" ref="D126:F126" si="102">+SUM(D127:D158)+D159+D192+D202+D207</f>
        <v>2</v>
      </c>
      <c r="E126" s="52">
        <f t="shared" si="102"/>
        <v>2.06</v>
      </c>
      <c r="F126" s="52">
        <f t="shared" si="102"/>
        <v>0</v>
      </c>
      <c r="G126" s="30">
        <f>IFERROR(F126/E126-1,"n/a")</f>
        <v>-1</v>
      </c>
      <c r="H126" s="30">
        <f>IFERROR(F126/D126-1,"n/a")</f>
        <v>-1</v>
      </c>
      <c r="I126" s="8"/>
      <c r="J126" s="52">
        <f t="shared" ref="J126:L126" si="103">+SUM(J127:J158)+J159+J192+J202+J207</f>
        <v>1.25</v>
      </c>
      <c r="K126" s="52">
        <f t="shared" si="103"/>
        <v>1.2875000000000001</v>
      </c>
      <c r="L126" s="52">
        <f t="shared" si="103"/>
        <v>0</v>
      </c>
      <c r="M126" s="30">
        <f>IFERROR(L126/K126-1,"n/a")</f>
        <v>-1</v>
      </c>
      <c r="N126" s="30">
        <f>IFERROR(L126/J126-1,"n/a")</f>
        <v>-1</v>
      </c>
      <c r="O126" s="8"/>
      <c r="P126" s="52">
        <f t="shared" ref="P126:R126" si="104">+SUM(P127:P158)+P159+P192+P202+P207</f>
        <v>1</v>
      </c>
      <c r="Q126" s="52">
        <f t="shared" si="104"/>
        <v>1.03</v>
      </c>
      <c r="R126" s="52">
        <f t="shared" si="104"/>
        <v>0</v>
      </c>
      <c r="S126" s="30">
        <f>IFERROR(R126/Q126-1,"n/a")</f>
        <v>-1</v>
      </c>
      <c r="T126" s="30">
        <f>IFERROR(R126/P126-1,"n/a")</f>
        <v>-1</v>
      </c>
      <c r="U126" s="8"/>
      <c r="V126" s="52">
        <f t="shared" ref="V126:X126" si="105">+SUM(V127:V158)+V159+V192+V202+V207</f>
        <v>0.5</v>
      </c>
      <c r="W126" s="52">
        <f t="shared" si="105"/>
        <v>0.51500000000000001</v>
      </c>
      <c r="X126" s="52">
        <f t="shared" si="105"/>
        <v>0</v>
      </c>
      <c r="Y126" s="30">
        <f>IFERROR(X126/W126-1,"n/a")</f>
        <v>-1</v>
      </c>
      <c r="Z126" s="30">
        <f>IFERROR(X126/V126-1,"n/a")</f>
        <v>-1</v>
      </c>
      <c r="AA126" s="8"/>
      <c r="AB126" s="52">
        <f t="shared" ref="AB126:AD126" si="106">+SUM(AB127:AB158)+AB159+AB192+AB202+AB207</f>
        <v>0.25</v>
      </c>
      <c r="AC126" s="52">
        <f t="shared" si="106"/>
        <v>0.25750000000000001</v>
      </c>
      <c r="AD126" s="52">
        <f t="shared" si="106"/>
        <v>0</v>
      </c>
      <c r="AE126" s="30">
        <f>IFERROR(AD126/AC126-1,"n/a")</f>
        <v>-1</v>
      </c>
      <c r="AF126" s="30">
        <f>IFERROR(AD126/AB126-1,"n/a")</f>
        <v>-1</v>
      </c>
      <c r="AG126" s="8"/>
      <c r="AH126" s="52">
        <f t="shared" ref="AH126:AH157" si="107">AB126+V126+P126+J126+D126</f>
        <v>5</v>
      </c>
      <c r="AI126" s="52">
        <f t="shared" ref="AI126:AI157" si="108">AC126+W126+Q126+K126+E126</f>
        <v>5.15</v>
      </c>
      <c r="AJ126" s="52">
        <f t="shared" ref="AJ126:AJ157" si="109">AD126+X126+R126+L126+F126</f>
        <v>0</v>
      </c>
      <c r="AK126" s="30">
        <f>IFERROR(AJ126/AI126-1,"n/a")</f>
        <v>-1</v>
      </c>
      <c r="AL126" s="30">
        <f>IFERROR(AJ126/AH126-1,"n/a")</f>
        <v>-1</v>
      </c>
      <c r="AM126" s="8"/>
      <c r="AN126" s="6" t="b">
        <f>+ABS(AH126-'PL-tc'!N126+AI126-'PL-tc'!O126+AJ126-'PL-tc'!P126)&lt;0.001</f>
        <v>1</v>
      </c>
    </row>
    <row r="127" spans="1:40" hidden="1" outlineLevel="1" x14ac:dyDescent="0.2">
      <c r="A127" s="49">
        <v>2510</v>
      </c>
      <c r="B127" s="13" t="str">
        <f>+masterfile!D738</f>
        <v>2510 Betriebsfremde Erträge</v>
      </c>
      <c r="C127" s="8"/>
      <c r="D127" s="33">
        <f>+'PL-tc'!$N127*'pc-dist'!$C$58</f>
        <v>0</v>
      </c>
      <c r="E127" s="33">
        <f>+'PL-tc'!$O127*'pc-dist'!$L$6</f>
        <v>0</v>
      </c>
      <c r="F127" s="33">
        <f>+'PL-tc'!$P127*'pc-dist'!$C$71</f>
        <v>0</v>
      </c>
      <c r="G127" s="34" t="str">
        <f t="shared" ref="G127:G157" si="110">IFERROR(F127/E127-1,"n/a")</f>
        <v>n/a</v>
      </c>
      <c r="H127" s="34" t="str">
        <f t="shared" ref="H127:H157" si="111">IFERROR(F127/D127-1,"n/a")</f>
        <v>n/a</v>
      </c>
      <c r="I127" s="8"/>
      <c r="J127" s="33">
        <f>+'PL-tc'!$N127*'pc-dist'!$D$58</f>
        <v>0</v>
      </c>
      <c r="K127" s="33">
        <f>+'PL-tc'!$O127*'pc-dist'!$M$6</f>
        <v>0</v>
      </c>
      <c r="L127" s="33">
        <f>+'PL-tc'!$P127*'pc-dist'!$D$71</f>
        <v>0</v>
      </c>
      <c r="M127" s="34" t="str">
        <f t="shared" ref="M127:M157" si="112">IFERROR(L127/K127-1,"n/a")</f>
        <v>n/a</v>
      </c>
      <c r="N127" s="34" t="str">
        <f t="shared" ref="N127:N157" si="113">IFERROR(L127/J127-1,"n/a")</f>
        <v>n/a</v>
      </c>
      <c r="O127" s="8"/>
      <c r="P127" s="33">
        <f>+'PL-tc'!$N127*'pc-dist'!$E$58</f>
        <v>0</v>
      </c>
      <c r="Q127" s="33">
        <f>+'PL-tc'!$O127*'pc-dist'!$N$6</f>
        <v>0</v>
      </c>
      <c r="R127" s="33">
        <f>+'PL-tc'!$P127*'pc-dist'!$E$71</f>
        <v>0</v>
      </c>
      <c r="S127" s="34" t="str">
        <f t="shared" ref="S127:S157" si="114">IFERROR(R127/Q127-1,"n/a")</f>
        <v>n/a</v>
      </c>
      <c r="T127" s="34" t="str">
        <f t="shared" ref="T127:T157" si="115">IFERROR(R127/P127-1,"n/a")</f>
        <v>n/a</v>
      </c>
      <c r="U127" s="8"/>
      <c r="V127" s="33">
        <f>+'PL-tc'!$N127*'pc-dist'!$F$58</f>
        <v>0</v>
      </c>
      <c r="W127" s="33">
        <f>+'PL-tc'!$O127*'pc-dist'!$O$6</f>
        <v>0</v>
      </c>
      <c r="X127" s="33">
        <f>+'PL-tc'!$P127*'pc-dist'!$F$71</f>
        <v>0</v>
      </c>
      <c r="Y127" s="34" t="str">
        <f t="shared" ref="Y127:Y157" si="116">IFERROR(X127/W127-1,"n/a")</f>
        <v>n/a</v>
      </c>
      <c r="Z127" s="34" t="str">
        <f t="shared" ref="Z127:Z157" si="117">IFERROR(X127/V127-1,"n/a")</f>
        <v>n/a</v>
      </c>
      <c r="AA127" s="8"/>
      <c r="AB127" s="33">
        <f>+'PL-tc'!$N127*'pc-dist'!$G$58</f>
        <v>0</v>
      </c>
      <c r="AC127" s="33">
        <f>+'PL-tc'!$O127*'pc-dist'!$P$6</f>
        <v>0</v>
      </c>
      <c r="AD127" s="33">
        <f>+'PL-tc'!$P127*'pc-dist'!$G$71</f>
        <v>0</v>
      </c>
      <c r="AE127" s="34" t="str">
        <f t="shared" ref="AE127:AE157" si="118">IFERROR(AD127/AC127-1,"n/a")</f>
        <v>n/a</v>
      </c>
      <c r="AF127" s="34" t="str">
        <f t="shared" ref="AF127:AF157" si="119">IFERROR(AD127/AB127-1,"n/a")</f>
        <v>n/a</v>
      </c>
      <c r="AG127" s="8"/>
      <c r="AH127" s="33">
        <f t="shared" si="107"/>
        <v>0</v>
      </c>
      <c r="AI127" s="33">
        <f t="shared" si="108"/>
        <v>0</v>
      </c>
      <c r="AJ127" s="33">
        <f t="shared" si="109"/>
        <v>0</v>
      </c>
      <c r="AK127" s="34" t="str">
        <f t="shared" ref="AK127:AK157" si="120">IFERROR(AJ127/AI127-1,"n/a")</f>
        <v>n/a</v>
      </c>
      <c r="AL127" s="34" t="str">
        <f t="shared" ref="AL127:AL157" si="121">IFERROR(AJ127/AH127-1,"n/a")</f>
        <v>n/a</v>
      </c>
      <c r="AM127" s="8"/>
    </row>
    <row r="128" spans="1:40" hidden="1" outlineLevel="1" x14ac:dyDescent="0.2">
      <c r="A128" s="49">
        <v>2520</v>
      </c>
      <c r="B128" s="13" t="str">
        <f>+masterfile!D739</f>
        <v>2520 Periodenfremde Erträge</v>
      </c>
      <c r="C128" s="8"/>
      <c r="D128" s="33">
        <f>+'PL-tc'!$N128*'pc-dist'!$C$58</f>
        <v>0</v>
      </c>
      <c r="E128" s="33">
        <f>+'PL-tc'!$O128*'pc-dist'!$L$6</f>
        <v>0</v>
      </c>
      <c r="F128" s="33">
        <f>+'PL-tc'!$P128*'pc-dist'!$C$71</f>
        <v>0</v>
      </c>
      <c r="G128" s="34" t="str">
        <f t="shared" si="110"/>
        <v>n/a</v>
      </c>
      <c r="H128" s="34" t="str">
        <f t="shared" si="111"/>
        <v>n/a</v>
      </c>
      <c r="I128" s="8"/>
      <c r="J128" s="33">
        <f>+'PL-tc'!$N128*'pc-dist'!$D$58</f>
        <v>0</v>
      </c>
      <c r="K128" s="33">
        <f>+'PL-tc'!$O128*'pc-dist'!$M$6</f>
        <v>0</v>
      </c>
      <c r="L128" s="33">
        <f>+'PL-tc'!$P128*'pc-dist'!$D$71</f>
        <v>0</v>
      </c>
      <c r="M128" s="34" t="str">
        <f t="shared" si="112"/>
        <v>n/a</v>
      </c>
      <c r="N128" s="34" t="str">
        <f t="shared" si="113"/>
        <v>n/a</v>
      </c>
      <c r="O128" s="8"/>
      <c r="P128" s="33">
        <f>+'PL-tc'!$N128*'pc-dist'!$E$58</f>
        <v>0</v>
      </c>
      <c r="Q128" s="33">
        <f>+'PL-tc'!$O128*'pc-dist'!$N$6</f>
        <v>0</v>
      </c>
      <c r="R128" s="33">
        <f>+'PL-tc'!$P128*'pc-dist'!$E$71</f>
        <v>0</v>
      </c>
      <c r="S128" s="34" t="str">
        <f t="shared" si="114"/>
        <v>n/a</v>
      </c>
      <c r="T128" s="34" t="str">
        <f t="shared" si="115"/>
        <v>n/a</v>
      </c>
      <c r="U128" s="8"/>
      <c r="V128" s="33">
        <f>+'PL-tc'!$N128*'pc-dist'!$F$58</f>
        <v>0</v>
      </c>
      <c r="W128" s="33">
        <f>+'PL-tc'!$O128*'pc-dist'!$O$6</f>
        <v>0</v>
      </c>
      <c r="X128" s="33">
        <f>+'PL-tc'!$P128*'pc-dist'!$F$71</f>
        <v>0</v>
      </c>
      <c r="Y128" s="34" t="str">
        <f t="shared" si="116"/>
        <v>n/a</v>
      </c>
      <c r="Z128" s="34" t="str">
        <f t="shared" si="117"/>
        <v>n/a</v>
      </c>
      <c r="AA128" s="8"/>
      <c r="AB128" s="33">
        <f>+'PL-tc'!$N128*'pc-dist'!$G$58</f>
        <v>0</v>
      </c>
      <c r="AC128" s="33">
        <f>+'PL-tc'!$O128*'pc-dist'!$P$6</f>
        <v>0</v>
      </c>
      <c r="AD128" s="33">
        <f>+'PL-tc'!$P128*'pc-dist'!$G$71</f>
        <v>0</v>
      </c>
      <c r="AE128" s="34" t="str">
        <f t="shared" si="118"/>
        <v>n/a</v>
      </c>
      <c r="AF128" s="34" t="str">
        <f t="shared" si="119"/>
        <v>n/a</v>
      </c>
      <c r="AG128" s="8"/>
      <c r="AH128" s="33">
        <f t="shared" si="107"/>
        <v>0</v>
      </c>
      <c r="AI128" s="33">
        <f t="shared" si="108"/>
        <v>0</v>
      </c>
      <c r="AJ128" s="33">
        <f t="shared" si="109"/>
        <v>0</v>
      </c>
      <c r="AK128" s="34" t="str">
        <f t="shared" si="120"/>
        <v>n/a</v>
      </c>
      <c r="AL128" s="34" t="str">
        <f t="shared" si="121"/>
        <v>n/a</v>
      </c>
      <c r="AM128" s="8"/>
    </row>
    <row r="129" spans="1:39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33">
        <f>+'PL-tc'!$N129*'pc-dist'!$C$58</f>
        <v>0</v>
      </c>
      <c r="E129" s="33">
        <f>+'PL-tc'!$O129*'pc-dist'!$L$6</f>
        <v>0</v>
      </c>
      <c r="F129" s="33">
        <f>+'PL-tc'!$P129*'pc-dist'!$C$71</f>
        <v>0</v>
      </c>
      <c r="G129" s="34" t="str">
        <f t="shared" si="110"/>
        <v>n/a</v>
      </c>
      <c r="H129" s="34" t="str">
        <f t="shared" si="111"/>
        <v>n/a</v>
      </c>
      <c r="I129" s="8"/>
      <c r="J129" s="33">
        <f>+'PL-tc'!$N129*'pc-dist'!$D$58</f>
        <v>0</v>
      </c>
      <c r="K129" s="33">
        <f>+'PL-tc'!$O129*'pc-dist'!$M$6</f>
        <v>0</v>
      </c>
      <c r="L129" s="33">
        <f>+'PL-tc'!$P129*'pc-dist'!$D$71</f>
        <v>0</v>
      </c>
      <c r="M129" s="34" t="str">
        <f t="shared" si="112"/>
        <v>n/a</v>
      </c>
      <c r="N129" s="34" t="str">
        <f t="shared" si="113"/>
        <v>n/a</v>
      </c>
      <c r="O129" s="8"/>
      <c r="P129" s="33">
        <f>+'PL-tc'!$N129*'pc-dist'!$E$58</f>
        <v>0</v>
      </c>
      <c r="Q129" s="33">
        <f>+'PL-tc'!$O129*'pc-dist'!$N$6</f>
        <v>0</v>
      </c>
      <c r="R129" s="33">
        <f>+'PL-tc'!$P129*'pc-dist'!$E$71</f>
        <v>0</v>
      </c>
      <c r="S129" s="34" t="str">
        <f t="shared" si="114"/>
        <v>n/a</v>
      </c>
      <c r="T129" s="34" t="str">
        <f t="shared" si="115"/>
        <v>n/a</v>
      </c>
      <c r="U129" s="8"/>
      <c r="V129" s="33">
        <f>+'PL-tc'!$N129*'pc-dist'!$F$58</f>
        <v>0</v>
      </c>
      <c r="W129" s="33">
        <f>+'PL-tc'!$O129*'pc-dist'!$O$6</f>
        <v>0</v>
      </c>
      <c r="X129" s="33">
        <f>+'PL-tc'!$P129*'pc-dist'!$F$71</f>
        <v>0</v>
      </c>
      <c r="Y129" s="34" t="str">
        <f t="shared" si="116"/>
        <v>n/a</v>
      </c>
      <c r="Z129" s="34" t="str">
        <f t="shared" si="117"/>
        <v>n/a</v>
      </c>
      <c r="AA129" s="8"/>
      <c r="AB129" s="33">
        <f>+'PL-tc'!$N129*'pc-dist'!$G$58</f>
        <v>0</v>
      </c>
      <c r="AC129" s="33">
        <f>+'PL-tc'!$O129*'pc-dist'!$P$6</f>
        <v>0</v>
      </c>
      <c r="AD129" s="33">
        <f>+'PL-tc'!$P129*'pc-dist'!$G$71</f>
        <v>0</v>
      </c>
      <c r="AE129" s="34" t="str">
        <f t="shared" si="118"/>
        <v>n/a</v>
      </c>
      <c r="AF129" s="34" t="str">
        <f t="shared" si="119"/>
        <v>n/a</v>
      </c>
      <c r="AG129" s="8"/>
      <c r="AH129" s="33">
        <f t="shared" si="107"/>
        <v>0</v>
      </c>
      <c r="AI129" s="33">
        <f t="shared" si="108"/>
        <v>0</v>
      </c>
      <c r="AJ129" s="33">
        <f t="shared" si="109"/>
        <v>0</v>
      </c>
      <c r="AK129" s="34" t="str">
        <f t="shared" si="120"/>
        <v>n/a</v>
      </c>
      <c r="AL129" s="34" t="str">
        <f t="shared" si="121"/>
        <v>n/a</v>
      </c>
      <c r="AM129" s="8"/>
    </row>
    <row r="130" spans="1:39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33">
        <f>+'PL-tc'!$N130*'pc-dist'!$C$58</f>
        <v>0</v>
      </c>
      <c r="E130" s="33">
        <f>+'PL-tc'!$O130*'pc-dist'!$L$6</f>
        <v>0</v>
      </c>
      <c r="F130" s="33">
        <f>+'PL-tc'!$P130*'pc-dist'!$C$71</f>
        <v>0</v>
      </c>
      <c r="G130" s="34" t="str">
        <f t="shared" si="110"/>
        <v>n/a</v>
      </c>
      <c r="H130" s="34" t="str">
        <f t="shared" si="111"/>
        <v>n/a</v>
      </c>
      <c r="I130" s="8"/>
      <c r="J130" s="33">
        <f>+'PL-tc'!$N130*'pc-dist'!$D$58</f>
        <v>0</v>
      </c>
      <c r="K130" s="33">
        <f>+'PL-tc'!$O130*'pc-dist'!$M$6</f>
        <v>0</v>
      </c>
      <c r="L130" s="33">
        <f>+'PL-tc'!$P130*'pc-dist'!$D$71</f>
        <v>0</v>
      </c>
      <c r="M130" s="34" t="str">
        <f t="shared" si="112"/>
        <v>n/a</v>
      </c>
      <c r="N130" s="34" t="str">
        <f t="shared" si="113"/>
        <v>n/a</v>
      </c>
      <c r="O130" s="8"/>
      <c r="P130" s="33">
        <f>+'PL-tc'!$N130*'pc-dist'!$E$58</f>
        <v>0</v>
      </c>
      <c r="Q130" s="33">
        <f>+'PL-tc'!$O130*'pc-dist'!$N$6</f>
        <v>0</v>
      </c>
      <c r="R130" s="33">
        <f>+'PL-tc'!$P130*'pc-dist'!$E$71</f>
        <v>0</v>
      </c>
      <c r="S130" s="34" t="str">
        <f t="shared" si="114"/>
        <v>n/a</v>
      </c>
      <c r="T130" s="34" t="str">
        <f t="shared" si="115"/>
        <v>n/a</v>
      </c>
      <c r="U130" s="8"/>
      <c r="V130" s="33">
        <f>+'PL-tc'!$N130*'pc-dist'!$F$58</f>
        <v>0</v>
      </c>
      <c r="W130" s="33">
        <f>+'PL-tc'!$O130*'pc-dist'!$O$6</f>
        <v>0</v>
      </c>
      <c r="X130" s="33">
        <f>+'PL-tc'!$P130*'pc-dist'!$F$71</f>
        <v>0</v>
      </c>
      <c r="Y130" s="34" t="str">
        <f t="shared" si="116"/>
        <v>n/a</v>
      </c>
      <c r="Z130" s="34" t="str">
        <f t="shared" si="117"/>
        <v>n/a</v>
      </c>
      <c r="AA130" s="8"/>
      <c r="AB130" s="33">
        <f>+'PL-tc'!$N130*'pc-dist'!$G$58</f>
        <v>0</v>
      </c>
      <c r="AC130" s="33">
        <f>+'PL-tc'!$O130*'pc-dist'!$P$6</f>
        <v>0</v>
      </c>
      <c r="AD130" s="33">
        <f>+'PL-tc'!$P130*'pc-dist'!$G$71</f>
        <v>0</v>
      </c>
      <c r="AE130" s="34" t="str">
        <f t="shared" si="118"/>
        <v>n/a</v>
      </c>
      <c r="AF130" s="34" t="str">
        <f t="shared" si="119"/>
        <v>n/a</v>
      </c>
      <c r="AG130" s="8"/>
      <c r="AH130" s="33">
        <f t="shared" si="107"/>
        <v>0</v>
      </c>
      <c r="AI130" s="33">
        <f t="shared" si="108"/>
        <v>0</v>
      </c>
      <c r="AJ130" s="33">
        <f t="shared" si="109"/>
        <v>0</v>
      </c>
      <c r="AK130" s="34" t="str">
        <f t="shared" si="120"/>
        <v>n/a</v>
      </c>
      <c r="AL130" s="34" t="str">
        <f t="shared" si="121"/>
        <v>n/a</v>
      </c>
      <c r="AM130" s="8"/>
    </row>
    <row r="131" spans="1:39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33">
        <f>+'PL-tc'!$N131*'pc-dist'!$C$58</f>
        <v>0</v>
      </c>
      <c r="E131" s="33">
        <f>+'PL-tc'!$O131*'pc-dist'!$L$6</f>
        <v>0</v>
      </c>
      <c r="F131" s="33">
        <f>+'PL-tc'!$P131*'pc-dist'!$C$71</f>
        <v>0</v>
      </c>
      <c r="G131" s="34" t="str">
        <f t="shared" si="110"/>
        <v>n/a</v>
      </c>
      <c r="H131" s="34" t="str">
        <f t="shared" si="111"/>
        <v>n/a</v>
      </c>
      <c r="I131" s="8"/>
      <c r="J131" s="33">
        <f>+'PL-tc'!$N131*'pc-dist'!$D$58</f>
        <v>0</v>
      </c>
      <c r="K131" s="33">
        <f>+'PL-tc'!$O131*'pc-dist'!$M$6</f>
        <v>0</v>
      </c>
      <c r="L131" s="33">
        <f>+'PL-tc'!$P131*'pc-dist'!$D$71</f>
        <v>0</v>
      </c>
      <c r="M131" s="34" t="str">
        <f t="shared" si="112"/>
        <v>n/a</v>
      </c>
      <c r="N131" s="34" t="str">
        <f t="shared" si="113"/>
        <v>n/a</v>
      </c>
      <c r="O131" s="8"/>
      <c r="P131" s="33">
        <f>+'PL-tc'!$N131*'pc-dist'!$E$58</f>
        <v>0</v>
      </c>
      <c r="Q131" s="33">
        <f>+'PL-tc'!$O131*'pc-dist'!$N$6</f>
        <v>0</v>
      </c>
      <c r="R131" s="33">
        <f>+'PL-tc'!$P131*'pc-dist'!$E$71</f>
        <v>0</v>
      </c>
      <c r="S131" s="34" t="str">
        <f t="shared" si="114"/>
        <v>n/a</v>
      </c>
      <c r="T131" s="34" t="str">
        <f t="shared" si="115"/>
        <v>n/a</v>
      </c>
      <c r="U131" s="8"/>
      <c r="V131" s="33">
        <f>+'PL-tc'!$N131*'pc-dist'!$F$58</f>
        <v>0</v>
      </c>
      <c r="W131" s="33">
        <f>+'PL-tc'!$O131*'pc-dist'!$O$6</f>
        <v>0</v>
      </c>
      <c r="X131" s="33">
        <f>+'PL-tc'!$P131*'pc-dist'!$F$71</f>
        <v>0</v>
      </c>
      <c r="Y131" s="34" t="str">
        <f t="shared" si="116"/>
        <v>n/a</v>
      </c>
      <c r="Z131" s="34" t="str">
        <f t="shared" si="117"/>
        <v>n/a</v>
      </c>
      <c r="AA131" s="8"/>
      <c r="AB131" s="33">
        <f>+'PL-tc'!$N131*'pc-dist'!$G$58</f>
        <v>0</v>
      </c>
      <c r="AC131" s="33">
        <f>+'PL-tc'!$O131*'pc-dist'!$P$6</f>
        <v>0</v>
      </c>
      <c r="AD131" s="33">
        <f>+'PL-tc'!$P131*'pc-dist'!$G$71</f>
        <v>0</v>
      </c>
      <c r="AE131" s="34" t="str">
        <f t="shared" si="118"/>
        <v>n/a</v>
      </c>
      <c r="AF131" s="34" t="str">
        <f t="shared" si="119"/>
        <v>n/a</v>
      </c>
      <c r="AG131" s="8"/>
      <c r="AH131" s="33">
        <f t="shared" si="107"/>
        <v>0</v>
      </c>
      <c r="AI131" s="33">
        <f t="shared" si="108"/>
        <v>0</v>
      </c>
      <c r="AJ131" s="33">
        <f t="shared" si="109"/>
        <v>0</v>
      </c>
      <c r="AK131" s="34" t="str">
        <f t="shared" si="120"/>
        <v>n/a</v>
      </c>
      <c r="AL131" s="34" t="str">
        <f t="shared" si="121"/>
        <v>n/a</v>
      </c>
      <c r="AM131" s="8"/>
    </row>
    <row r="132" spans="1:39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33">
        <f>+'PL-tc'!$N132*'pc-dist'!$C$58</f>
        <v>0</v>
      </c>
      <c r="E132" s="33">
        <f>+'PL-tc'!$O132*'pc-dist'!$L$6</f>
        <v>0</v>
      </c>
      <c r="F132" s="33">
        <f>+'PL-tc'!$P132*'pc-dist'!$C$71</f>
        <v>0</v>
      </c>
      <c r="G132" s="34" t="str">
        <f t="shared" si="110"/>
        <v>n/a</v>
      </c>
      <c r="H132" s="34" t="str">
        <f t="shared" si="111"/>
        <v>n/a</v>
      </c>
      <c r="I132" s="8"/>
      <c r="J132" s="33">
        <f>+'PL-tc'!$N132*'pc-dist'!$D$58</f>
        <v>0</v>
      </c>
      <c r="K132" s="33">
        <f>+'PL-tc'!$O132*'pc-dist'!$M$6</f>
        <v>0</v>
      </c>
      <c r="L132" s="33">
        <f>+'PL-tc'!$P132*'pc-dist'!$D$71</f>
        <v>0</v>
      </c>
      <c r="M132" s="34" t="str">
        <f t="shared" si="112"/>
        <v>n/a</v>
      </c>
      <c r="N132" s="34" t="str">
        <f t="shared" si="113"/>
        <v>n/a</v>
      </c>
      <c r="O132" s="8"/>
      <c r="P132" s="33">
        <f>+'PL-tc'!$N132*'pc-dist'!$E$58</f>
        <v>0</v>
      </c>
      <c r="Q132" s="33">
        <f>+'PL-tc'!$O132*'pc-dist'!$N$6</f>
        <v>0</v>
      </c>
      <c r="R132" s="33">
        <f>+'PL-tc'!$P132*'pc-dist'!$E$71</f>
        <v>0</v>
      </c>
      <c r="S132" s="34" t="str">
        <f t="shared" si="114"/>
        <v>n/a</v>
      </c>
      <c r="T132" s="34" t="str">
        <f t="shared" si="115"/>
        <v>n/a</v>
      </c>
      <c r="U132" s="8"/>
      <c r="V132" s="33">
        <f>+'PL-tc'!$N132*'pc-dist'!$F$58</f>
        <v>0</v>
      </c>
      <c r="W132" s="33">
        <f>+'PL-tc'!$O132*'pc-dist'!$O$6</f>
        <v>0</v>
      </c>
      <c r="X132" s="33">
        <f>+'PL-tc'!$P132*'pc-dist'!$F$71</f>
        <v>0</v>
      </c>
      <c r="Y132" s="34" t="str">
        <f t="shared" si="116"/>
        <v>n/a</v>
      </c>
      <c r="Z132" s="34" t="str">
        <f t="shared" si="117"/>
        <v>n/a</v>
      </c>
      <c r="AA132" s="8"/>
      <c r="AB132" s="33">
        <f>+'PL-tc'!$N132*'pc-dist'!$G$58</f>
        <v>0</v>
      </c>
      <c r="AC132" s="33">
        <f>+'PL-tc'!$O132*'pc-dist'!$P$6</f>
        <v>0</v>
      </c>
      <c r="AD132" s="33">
        <f>+'PL-tc'!$P132*'pc-dist'!$G$71</f>
        <v>0</v>
      </c>
      <c r="AE132" s="34" t="str">
        <f t="shared" si="118"/>
        <v>n/a</v>
      </c>
      <c r="AF132" s="34" t="str">
        <f t="shared" si="119"/>
        <v>n/a</v>
      </c>
      <c r="AG132" s="8"/>
      <c r="AH132" s="33">
        <f t="shared" si="107"/>
        <v>0</v>
      </c>
      <c r="AI132" s="33">
        <f t="shared" si="108"/>
        <v>0</v>
      </c>
      <c r="AJ132" s="33">
        <f t="shared" si="109"/>
        <v>0</v>
      </c>
      <c r="AK132" s="34" t="str">
        <f t="shared" si="120"/>
        <v>n/a</v>
      </c>
      <c r="AL132" s="34" t="str">
        <f t="shared" si="121"/>
        <v>n/a</v>
      </c>
      <c r="AM132" s="8"/>
    </row>
    <row r="133" spans="1:39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33">
        <f>+'PL-tc'!$N133*'pc-dist'!$C$58</f>
        <v>0</v>
      </c>
      <c r="E133" s="33">
        <f>+'PL-tc'!$O133*'pc-dist'!$L$6</f>
        <v>0</v>
      </c>
      <c r="F133" s="33">
        <f>+'PL-tc'!$P133*'pc-dist'!$C$71</f>
        <v>0</v>
      </c>
      <c r="G133" s="34" t="str">
        <f t="shared" si="110"/>
        <v>n/a</v>
      </c>
      <c r="H133" s="34" t="str">
        <f t="shared" si="111"/>
        <v>n/a</v>
      </c>
      <c r="I133" s="8"/>
      <c r="J133" s="33">
        <f>+'PL-tc'!$N133*'pc-dist'!$D$58</f>
        <v>0</v>
      </c>
      <c r="K133" s="33">
        <f>+'PL-tc'!$O133*'pc-dist'!$M$6</f>
        <v>0</v>
      </c>
      <c r="L133" s="33">
        <f>+'PL-tc'!$P133*'pc-dist'!$D$71</f>
        <v>0</v>
      </c>
      <c r="M133" s="34" t="str">
        <f t="shared" si="112"/>
        <v>n/a</v>
      </c>
      <c r="N133" s="34" t="str">
        <f t="shared" si="113"/>
        <v>n/a</v>
      </c>
      <c r="O133" s="8"/>
      <c r="P133" s="33">
        <f>+'PL-tc'!$N133*'pc-dist'!$E$58</f>
        <v>0</v>
      </c>
      <c r="Q133" s="33">
        <f>+'PL-tc'!$O133*'pc-dist'!$N$6</f>
        <v>0</v>
      </c>
      <c r="R133" s="33">
        <f>+'PL-tc'!$P133*'pc-dist'!$E$71</f>
        <v>0</v>
      </c>
      <c r="S133" s="34" t="str">
        <f t="shared" si="114"/>
        <v>n/a</v>
      </c>
      <c r="T133" s="34" t="str">
        <f t="shared" si="115"/>
        <v>n/a</v>
      </c>
      <c r="U133" s="8"/>
      <c r="V133" s="33">
        <f>+'PL-tc'!$N133*'pc-dist'!$F$58</f>
        <v>0</v>
      </c>
      <c r="W133" s="33">
        <f>+'PL-tc'!$O133*'pc-dist'!$O$6</f>
        <v>0</v>
      </c>
      <c r="X133" s="33">
        <f>+'PL-tc'!$P133*'pc-dist'!$F$71</f>
        <v>0</v>
      </c>
      <c r="Y133" s="34" t="str">
        <f t="shared" si="116"/>
        <v>n/a</v>
      </c>
      <c r="Z133" s="34" t="str">
        <f t="shared" si="117"/>
        <v>n/a</v>
      </c>
      <c r="AA133" s="8"/>
      <c r="AB133" s="33">
        <f>+'PL-tc'!$N133*'pc-dist'!$G$58</f>
        <v>0</v>
      </c>
      <c r="AC133" s="33">
        <f>+'PL-tc'!$O133*'pc-dist'!$P$6</f>
        <v>0</v>
      </c>
      <c r="AD133" s="33">
        <f>+'PL-tc'!$P133*'pc-dist'!$G$71</f>
        <v>0</v>
      </c>
      <c r="AE133" s="34" t="str">
        <f t="shared" si="118"/>
        <v>n/a</v>
      </c>
      <c r="AF133" s="34" t="str">
        <f t="shared" si="119"/>
        <v>n/a</v>
      </c>
      <c r="AG133" s="8"/>
      <c r="AH133" s="33">
        <f t="shared" si="107"/>
        <v>0</v>
      </c>
      <c r="AI133" s="33">
        <f t="shared" si="108"/>
        <v>0</v>
      </c>
      <c r="AJ133" s="33">
        <f t="shared" si="109"/>
        <v>0</v>
      </c>
      <c r="AK133" s="34" t="str">
        <f t="shared" si="120"/>
        <v>n/a</v>
      </c>
      <c r="AL133" s="34" t="str">
        <f t="shared" si="121"/>
        <v>n/a</v>
      </c>
      <c r="AM133" s="8"/>
    </row>
    <row r="134" spans="1:39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33">
        <f>+'PL-tc'!$N134*'pc-dist'!$C$58</f>
        <v>0</v>
      </c>
      <c r="E134" s="33">
        <f>+'PL-tc'!$O134*'pc-dist'!$L$6</f>
        <v>0</v>
      </c>
      <c r="F134" s="33">
        <f>+'PL-tc'!$P134*'pc-dist'!$C$71</f>
        <v>0</v>
      </c>
      <c r="G134" s="34" t="str">
        <f t="shared" si="110"/>
        <v>n/a</v>
      </c>
      <c r="H134" s="34" t="str">
        <f t="shared" si="111"/>
        <v>n/a</v>
      </c>
      <c r="I134" s="8"/>
      <c r="J134" s="33">
        <f>+'PL-tc'!$N134*'pc-dist'!$D$58</f>
        <v>0</v>
      </c>
      <c r="K134" s="33">
        <f>+'PL-tc'!$O134*'pc-dist'!$M$6</f>
        <v>0</v>
      </c>
      <c r="L134" s="33">
        <f>+'PL-tc'!$P134*'pc-dist'!$D$71</f>
        <v>0</v>
      </c>
      <c r="M134" s="34" t="str">
        <f t="shared" si="112"/>
        <v>n/a</v>
      </c>
      <c r="N134" s="34" t="str">
        <f t="shared" si="113"/>
        <v>n/a</v>
      </c>
      <c r="O134" s="8"/>
      <c r="P134" s="33">
        <f>+'PL-tc'!$N134*'pc-dist'!$E$58</f>
        <v>0</v>
      </c>
      <c r="Q134" s="33">
        <f>+'PL-tc'!$O134*'pc-dist'!$N$6</f>
        <v>0</v>
      </c>
      <c r="R134" s="33">
        <f>+'PL-tc'!$P134*'pc-dist'!$E$71</f>
        <v>0</v>
      </c>
      <c r="S134" s="34" t="str">
        <f t="shared" si="114"/>
        <v>n/a</v>
      </c>
      <c r="T134" s="34" t="str">
        <f t="shared" si="115"/>
        <v>n/a</v>
      </c>
      <c r="U134" s="8"/>
      <c r="V134" s="33">
        <f>+'PL-tc'!$N134*'pc-dist'!$F$58</f>
        <v>0</v>
      </c>
      <c r="W134" s="33">
        <f>+'PL-tc'!$O134*'pc-dist'!$O$6</f>
        <v>0</v>
      </c>
      <c r="X134" s="33">
        <f>+'PL-tc'!$P134*'pc-dist'!$F$71</f>
        <v>0</v>
      </c>
      <c r="Y134" s="34" t="str">
        <f t="shared" si="116"/>
        <v>n/a</v>
      </c>
      <c r="Z134" s="34" t="str">
        <f t="shared" si="117"/>
        <v>n/a</v>
      </c>
      <c r="AA134" s="8"/>
      <c r="AB134" s="33">
        <f>+'PL-tc'!$N134*'pc-dist'!$G$58</f>
        <v>0</v>
      </c>
      <c r="AC134" s="33">
        <f>+'PL-tc'!$O134*'pc-dist'!$P$6</f>
        <v>0</v>
      </c>
      <c r="AD134" s="33">
        <f>+'PL-tc'!$P134*'pc-dist'!$G$71</f>
        <v>0</v>
      </c>
      <c r="AE134" s="34" t="str">
        <f t="shared" si="118"/>
        <v>n/a</v>
      </c>
      <c r="AF134" s="34" t="str">
        <f t="shared" si="119"/>
        <v>n/a</v>
      </c>
      <c r="AG134" s="8"/>
      <c r="AH134" s="33">
        <f t="shared" si="107"/>
        <v>0</v>
      </c>
      <c r="AI134" s="33">
        <f t="shared" si="108"/>
        <v>0</v>
      </c>
      <c r="AJ134" s="33">
        <f t="shared" si="109"/>
        <v>0</v>
      </c>
      <c r="AK134" s="34" t="str">
        <f t="shared" si="120"/>
        <v>n/a</v>
      </c>
      <c r="AL134" s="34" t="str">
        <f t="shared" si="121"/>
        <v>n/a</v>
      </c>
      <c r="AM134" s="8"/>
    </row>
    <row r="135" spans="1:39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33">
        <f>+'PL-tc'!$N135*'pc-dist'!$C$58</f>
        <v>2</v>
      </c>
      <c r="E135" s="33">
        <f>+'PL-tc'!$O135*'pc-dist'!$L$6</f>
        <v>2.06</v>
      </c>
      <c r="F135" s="33">
        <f>+'PL-tc'!$P135*'pc-dist'!$C$71</f>
        <v>0</v>
      </c>
      <c r="G135" s="34">
        <f t="shared" si="110"/>
        <v>-1</v>
      </c>
      <c r="H135" s="34">
        <f t="shared" si="111"/>
        <v>-1</v>
      </c>
      <c r="I135" s="8"/>
      <c r="J135" s="33">
        <f>+'PL-tc'!$N135*'pc-dist'!$D$58</f>
        <v>1.25</v>
      </c>
      <c r="K135" s="33">
        <f>+'PL-tc'!$O135*'pc-dist'!$M$6</f>
        <v>1.2875000000000001</v>
      </c>
      <c r="L135" s="33">
        <f>+'PL-tc'!$P135*'pc-dist'!$D$71</f>
        <v>0</v>
      </c>
      <c r="M135" s="34">
        <f t="shared" si="112"/>
        <v>-1</v>
      </c>
      <c r="N135" s="34">
        <f t="shared" si="113"/>
        <v>-1</v>
      </c>
      <c r="O135" s="8"/>
      <c r="P135" s="33">
        <f>+'PL-tc'!$N135*'pc-dist'!$E$58</f>
        <v>1</v>
      </c>
      <c r="Q135" s="33">
        <f>+'PL-tc'!$O135*'pc-dist'!$N$6</f>
        <v>1.03</v>
      </c>
      <c r="R135" s="33">
        <f>+'PL-tc'!$P135*'pc-dist'!$E$71</f>
        <v>0</v>
      </c>
      <c r="S135" s="34">
        <f t="shared" si="114"/>
        <v>-1</v>
      </c>
      <c r="T135" s="34">
        <f t="shared" si="115"/>
        <v>-1</v>
      </c>
      <c r="U135" s="8"/>
      <c r="V135" s="33">
        <f>+'PL-tc'!$N135*'pc-dist'!$F$58</f>
        <v>0.5</v>
      </c>
      <c r="W135" s="33">
        <f>+'PL-tc'!$O135*'pc-dist'!$O$6</f>
        <v>0.51500000000000001</v>
      </c>
      <c r="X135" s="33">
        <f>+'PL-tc'!$P135*'pc-dist'!$F$71</f>
        <v>0</v>
      </c>
      <c r="Y135" s="34">
        <f t="shared" si="116"/>
        <v>-1</v>
      </c>
      <c r="Z135" s="34">
        <f t="shared" si="117"/>
        <v>-1</v>
      </c>
      <c r="AA135" s="8"/>
      <c r="AB135" s="33">
        <f>+'PL-tc'!$N135*'pc-dist'!$G$58</f>
        <v>0.25</v>
      </c>
      <c r="AC135" s="33">
        <f>+'PL-tc'!$O135*'pc-dist'!$P$6</f>
        <v>0.25750000000000001</v>
      </c>
      <c r="AD135" s="33">
        <f>+'PL-tc'!$P135*'pc-dist'!$G$71</f>
        <v>0</v>
      </c>
      <c r="AE135" s="34">
        <f t="shared" si="118"/>
        <v>-1</v>
      </c>
      <c r="AF135" s="34">
        <f t="shared" si="119"/>
        <v>-1</v>
      </c>
      <c r="AG135" s="8"/>
      <c r="AH135" s="33">
        <f t="shared" si="107"/>
        <v>5</v>
      </c>
      <c r="AI135" s="33">
        <f t="shared" si="108"/>
        <v>5.15</v>
      </c>
      <c r="AJ135" s="33">
        <f t="shared" si="109"/>
        <v>0</v>
      </c>
      <c r="AK135" s="34">
        <f t="shared" si="120"/>
        <v>-1</v>
      </c>
      <c r="AL135" s="34">
        <f t="shared" si="121"/>
        <v>-1</v>
      </c>
      <c r="AM135" s="8"/>
    </row>
    <row r="136" spans="1:39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33">
        <f>+'PL-tc'!$N136*'pc-dist'!$C$58</f>
        <v>0</v>
      </c>
      <c r="E136" s="33">
        <f>+'PL-tc'!$O136*'pc-dist'!$L$6</f>
        <v>0</v>
      </c>
      <c r="F136" s="33">
        <f>+'PL-tc'!$P136*'pc-dist'!$C$71</f>
        <v>0</v>
      </c>
      <c r="G136" s="34" t="str">
        <f t="shared" si="110"/>
        <v>n/a</v>
      </c>
      <c r="H136" s="34" t="str">
        <f t="shared" si="111"/>
        <v>n/a</v>
      </c>
      <c r="I136" s="8"/>
      <c r="J136" s="33">
        <f>+'PL-tc'!$N136*'pc-dist'!$D$58</f>
        <v>0</v>
      </c>
      <c r="K136" s="33">
        <f>+'PL-tc'!$O136*'pc-dist'!$M$6</f>
        <v>0</v>
      </c>
      <c r="L136" s="33">
        <f>+'PL-tc'!$P136*'pc-dist'!$D$71</f>
        <v>0</v>
      </c>
      <c r="M136" s="34" t="str">
        <f t="shared" si="112"/>
        <v>n/a</v>
      </c>
      <c r="N136" s="34" t="str">
        <f t="shared" si="113"/>
        <v>n/a</v>
      </c>
      <c r="O136" s="8"/>
      <c r="P136" s="33">
        <f>+'PL-tc'!$N136*'pc-dist'!$E$58</f>
        <v>0</v>
      </c>
      <c r="Q136" s="33">
        <f>+'PL-tc'!$O136*'pc-dist'!$N$6</f>
        <v>0</v>
      </c>
      <c r="R136" s="33">
        <f>+'PL-tc'!$P136*'pc-dist'!$E$71</f>
        <v>0</v>
      </c>
      <c r="S136" s="34" t="str">
        <f t="shared" si="114"/>
        <v>n/a</v>
      </c>
      <c r="T136" s="34" t="str">
        <f t="shared" si="115"/>
        <v>n/a</v>
      </c>
      <c r="U136" s="8"/>
      <c r="V136" s="33">
        <f>+'PL-tc'!$N136*'pc-dist'!$F$58</f>
        <v>0</v>
      </c>
      <c r="W136" s="33">
        <f>+'PL-tc'!$O136*'pc-dist'!$O$6</f>
        <v>0</v>
      </c>
      <c r="X136" s="33">
        <f>+'PL-tc'!$P136*'pc-dist'!$F$71</f>
        <v>0</v>
      </c>
      <c r="Y136" s="34" t="str">
        <f t="shared" si="116"/>
        <v>n/a</v>
      </c>
      <c r="Z136" s="34" t="str">
        <f t="shared" si="117"/>
        <v>n/a</v>
      </c>
      <c r="AA136" s="8"/>
      <c r="AB136" s="33">
        <f>+'PL-tc'!$N136*'pc-dist'!$G$58</f>
        <v>0</v>
      </c>
      <c r="AC136" s="33">
        <f>+'PL-tc'!$O136*'pc-dist'!$P$6</f>
        <v>0</v>
      </c>
      <c r="AD136" s="33">
        <f>+'PL-tc'!$P136*'pc-dist'!$G$71</f>
        <v>0</v>
      </c>
      <c r="AE136" s="34" t="str">
        <f t="shared" si="118"/>
        <v>n/a</v>
      </c>
      <c r="AF136" s="34" t="str">
        <f t="shared" si="119"/>
        <v>n/a</v>
      </c>
      <c r="AG136" s="8"/>
      <c r="AH136" s="33">
        <f t="shared" si="107"/>
        <v>0</v>
      </c>
      <c r="AI136" s="33">
        <f t="shared" si="108"/>
        <v>0</v>
      </c>
      <c r="AJ136" s="33">
        <f t="shared" si="109"/>
        <v>0</v>
      </c>
      <c r="AK136" s="34" t="str">
        <f t="shared" si="120"/>
        <v>n/a</v>
      </c>
      <c r="AL136" s="34" t="str">
        <f t="shared" si="121"/>
        <v>n/a</v>
      </c>
      <c r="AM136" s="8"/>
    </row>
    <row r="137" spans="1:39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33">
        <f>+'PL-tc'!$N137*'pc-dist'!$C$58</f>
        <v>0</v>
      </c>
      <c r="E137" s="33">
        <f>+'PL-tc'!$O137*'pc-dist'!$L$6</f>
        <v>0</v>
      </c>
      <c r="F137" s="33">
        <f>+'PL-tc'!$P137*'pc-dist'!$C$71</f>
        <v>0</v>
      </c>
      <c r="G137" s="34" t="str">
        <f t="shared" si="110"/>
        <v>n/a</v>
      </c>
      <c r="H137" s="34" t="str">
        <f t="shared" si="111"/>
        <v>n/a</v>
      </c>
      <c r="I137" s="8"/>
      <c r="J137" s="33">
        <f>+'PL-tc'!$N137*'pc-dist'!$D$58</f>
        <v>0</v>
      </c>
      <c r="K137" s="33">
        <f>+'PL-tc'!$O137*'pc-dist'!$M$6</f>
        <v>0</v>
      </c>
      <c r="L137" s="33">
        <f>+'PL-tc'!$P137*'pc-dist'!$D$71</f>
        <v>0</v>
      </c>
      <c r="M137" s="34" t="str">
        <f t="shared" si="112"/>
        <v>n/a</v>
      </c>
      <c r="N137" s="34" t="str">
        <f t="shared" si="113"/>
        <v>n/a</v>
      </c>
      <c r="O137" s="8"/>
      <c r="P137" s="33">
        <f>+'PL-tc'!$N137*'pc-dist'!$E$58</f>
        <v>0</v>
      </c>
      <c r="Q137" s="33">
        <f>+'PL-tc'!$O137*'pc-dist'!$N$6</f>
        <v>0</v>
      </c>
      <c r="R137" s="33">
        <f>+'PL-tc'!$P137*'pc-dist'!$E$71</f>
        <v>0</v>
      </c>
      <c r="S137" s="34" t="str">
        <f t="shared" si="114"/>
        <v>n/a</v>
      </c>
      <c r="T137" s="34" t="str">
        <f t="shared" si="115"/>
        <v>n/a</v>
      </c>
      <c r="U137" s="8"/>
      <c r="V137" s="33">
        <f>+'PL-tc'!$N137*'pc-dist'!$F$58</f>
        <v>0</v>
      </c>
      <c r="W137" s="33">
        <f>+'PL-tc'!$O137*'pc-dist'!$O$6</f>
        <v>0</v>
      </c>
      <c r="X137" s="33">
        <f>+'PL-tc'!$P137*'pc-dist'!$F$71</f>
        <v>0</v>
      </c>
      <c r="Y137" s="34" t="str">
        <f t="shared" si="116"/>
        <v>n/a</v>
      </c>
      <c r="Z137" s="34" t="str">
        <f t="shared" si="117"/>
        <v>n/a</v>
      </c>
      <c r="AA137" s="8"/>
      <c r="AB137" s="33">
        <f>+'PL-tc'!$N137*'pc-dist'!$G$58</f>
        <v>0</v>
      </c>
      <c r="AC137" s="33">
        <f>+'PL-tc'!$O137*'pc-dist'!$P$6</f>
        <v>0</v>
      </c>
      <c r="AD137" s="33">
        <f>+'PL-tc'!$P137*'pc-dist'!$G$71</f>
        <v>0</v>
      </c>
      <c r="AE137" s="34" t="str">
        <f t="shared" si="118"/>
        <v>n/a</v>
      </c>
      <c r="AF137" s="34" t="str">
        <f t="shared" si="119"/>
        <v>n/a</v>
      </c>
      <c r="AG137" s="8"/>
      <c r="AH137" s="33">
        <f t="shared" si="107"/>
        <v>0</v>
      </c>
      <c r="AI137" s="33">
        <f t="shared" si="108"/>
        <v>0</v>
      </c>
      <c r="AJ137" s="33">
        <f t="shared" si="109"/>
        <v>0</v>
      </c>
      <c r="AK137" s="34" t="str">
        <f t="shared" si="120"/>
        <v>n/a</v>
      </c>
      <c r="AL137" s="34" t="str">
        <f t="shared" si="121"/>
        <v>n/a</v>
      </c>
      <c r="AM137" s="8"/>
    </row>
    <row r="138" spans="1:39" hidden="1" outlineLevel="1" x14ac:dyDescent="0.2">
      <c r="A138" s="49">
        <v>2743</v>
      </c>
      <c r="B138" s="13" t="str">
        <f>+masterfile!D810</f>
        <v>2743 Investitionszuschüsse</v>
      </c>
      <c r="C138" s="8"/>
      <c r="D138" s="33">
        <f>+'PL-tc'!$N138*'pc-dist'!$C$58</f>
        <v>0</v>
      </c>
      <c r="E138" s="33">
        <f>+'PL-tc'!$O138*'pc-dist'!$L$6</f>
        <v>0</v>
      </c>
      <c r="F138" s="33">
        <f>+'PL-tc'!$P138*'pc-dist'!$C$71</f>
        <v>0</v>
      </c>
      <c r="G138" s="34" t="str">
        <f t="shared" si="110"/>
        <v>n/a</v>
      </c>
      <c r="H138" s="34" t="str">
        <f t="shared" si="111"/>
        <v>n/a</v>
      </c>
      <c r="I138" s="8"/>
      <c r="J138" s="33">
        <f>+'PL-tc'!$N138*'pc-dist'!$D$58</f>
        <v>0</v>
      </c>
      <c r="K138" s="33">
        <f>+'PL-tc'!$O138*'pc-dist'!$M$6</f>
        <v>0</v>
      </c>
      <c r="L138" s="33">
        <f>+'PL-tc'!$P138*'pc-dist'!$D$71</f>
        <v>0</v>
      </c>
      <c r="M138" s="34" t="str">
        <f t="shared" si="112"/>
        <v>n/a</v>
      </c>
      <c r="N138" s="34" t="str">
        <f t="shared" si="113"/>
        <v>n/a</v>
      </c>
      <c r="O138" s="8"/>
      <c r="P138" s="33">
        <f>+'PL-tc'!$N138*'pc-dist'!$E$58</f>
        <v>0</v>
      </c>
      <c r="Q138" s="33">
        <f>+'PL-tc'!$O138*'pc-dist'!$N$6</f>
        <v>0</v>
      </c>
      <c r="R138" s="33">
        <f>+'PL-tc'!$P138*'pc-dist'!$E$71</f>
        <v>0</v>
      </c>
      <c r="S138" s="34" t="str">
        <f t="shared" si="114"/>
        <v>n/a</v>
      </c>
      <c r="T138" s="34" t="str">
        <f t="shared" si="115"/>
        <v>n/a</v>
      </c>
      <c r="U138" s="8"/>
      <c r="V138" s="33">
        <f>+'PL-tc'!$N138*'pc-dist'!$F$58</f>
        <v>0</v>
      </c>
      <c r="W138" s="33">
        <f>+'PL-tc'!$O138*'pc-dist'!$O$6</f>
        <v>0</v>
      </c>
      <c r="X138" s="33">
        <f>+'PL-tc'!$P138*'pc-dist'!$F$71</f>
        <v>0</v>
      </c>
      <c r="Y138" s="34" t="str">
        <f t="shared" si="116"/>
        <v>n/a</v>
      </c>
      <c r="Z138" s="34" t="str">
        <f t="shared" si="117"/>
        <v>n/a</v>
      </c>
      <c r="AA138" s="8"/>
      <c r="AB138" s="33">
        <f>+'PL-tc'!$N138*'pc-dist'!$G$58</f>
        <v>0</v>
      </c>
      <c r="AC138" s="33">
        <f>+'PL-tc'!$O138*'pc-dist'!$P$6</f>
        <v>0</v>
      </c>
      <c r="AD138" s="33">
        <f>+'PL-tc'!$P138*'pc-dist'!$G$71</f>
        <v>0</v>
      </c>
      <c r="AE138" s="34" t="str">
        <f t="shared" si="118"/>
        <v>n/a</v>
      </c>
      <c r="AF138" s="34" t="str">
        <f t="shared" si="119"/>
        <v>n/a</v>
      </c>
      <c r="AG138" s="8"/>
      <c r="AH138" s="33">
        <f t="shared" si="107"/>
        <v>0</v>
      </c>
      <c r="AI138" s="33">
        <f t="shared" si="108"/>
        <v>0</v>
      </c>
      <c r="AJ138" s="33">
        <f t="shared" si="109"/>
        <v>0</v>
      </c>
      <c r="AK138" s="34" t="str">
        <f t="shared" si="120"/>
        <v>n/a</v>
      </c>
      <c r="AL138" s="34" t="str">
        <f t="shared" si="121"/>
        <v>n/a</v>
      </c>
      <c r="AM138" s="8"/>
    </row>
    <row r="139" spans="1:39" hidden="1" outlineLevel="1" x14ac:dyDescent="0.2">
      <c r="A139" s="49">
        <v>2744</v>
      </c>
      <c r="B139" s="13" t="str">
        <f>+masterfile!D811</f>
        <v>2744 Investitionszulage</v>
      </c>
      <c r="C139" s="8"/>
      <c r="D139" s="33">
        <f>+'PL-tc'!$N139*'pc-dist'!$C$58</f>
        <v>0</v>
      </c>
      <c r="E139" s="33">
        <f>+'PL-tc'!$O139*'pc-dist'!$L$6</f>
        <v>0</v>
      </c>
      <c r="F139" s="33">
        <f>+'PL-tc'!$P139*'pc-dist'!$C$71</f>
        <v>0</v>
      </c>
      <c r="G139" s="34" t="str">
        <f t="shared" si="110"/>
        <v>n/a</v>
      </c>
      <c r="H139" s="34" t="str">
        <f t="shared" si="111"/>
        <v>n/a</v>
      </c>
      <c r="I139" s="8"/>
      <c r="J139" s="33">
        <f>+'PL-tc'!$N139*'pc-dist'!$D$58</f>
        <v>0</v>
      </c>
      <c r="K139" s="33">
        <f>+'PL-tc'!$O139*'pc-dist'!$M$6</f>
        <v>0</v>
      </c>
      <c r="L139" s="33">
        <f>+'PL-tc'!$P139*'pc-dist'!$D$71</f>
        <v>0</v>
      </c>
      <c r="M139" s="34" t="str">
        <f t="shared" si="112"/>
        <v>n/a</v>
      </c>
      <c r="N139" s="34" t="str">
        <f t="shared" si="113"/>
        <v>n/a</v>
      </c>
      <c r="O139" s="8"/>
      <c r="P139" s="33">
        <f>+'PL-tc'!$N139*'pc-dist'!$E$58</f>
        <v>0</v>
      </c>
      <c r="Q139" s="33">
        <f>+'PL-tc'!$O139*'pc-dist'!$N$6</f>
        <v>0</v>
      </c>
      <c r="R139" s="33">
        <f>+'PL-tc'!$P139*'pc-dist'!$E$71</f>
        <v>0</v>
      </c>
      <c r="S139" s="34" t="str">
        <f t="shared" si="114"/>
        <v>n/a</v>
      </c>
      <c r="T139" s="34" t="str">
        <f t="shared" si="115"/>
        <v>n/a</v>
      </c>
      <c r="U139" s="8"/>
      <c r="V139" s="33">
        <f>+'PL-tc'!$N139*'pc-dist'!$F$58</f>
        <v>0</v>
      </c>
      <c r="W139" s="33">
        <f>+'PL-tc'!$O139*'pc-dist'!$O$6</f>
        <v>0</v>
      </c>
      <c r="X139" s="33">
        <f>+'PL-tc'!$P139*'pc-dist'!$F$71</f>
        <v>0</v>
      </c>
      <c r="Y139" s="34" t="str">
        <f t="shared" si="116"/>
        <v>n/a</v>
      </c>
      <c r="Z139" s="34" t="str">
        <f t="shared" si="117"/>
        <v>n/a</v>
      </c>
      <c r="AA139" s="8"/>
      <c r="AB139" s="33">
        <f>+'PL-tc'!$N139*'pc-dist'!$G$58</f>
        <v>0</v>
      </c>
      <c r="AC139" s="33">
        <f>+'PL-tc'!$O139*'pc-dist'!$P$6</f>
        <v>0</v>
      </c>
      <c r="AD139" s="33">
        <f>+'PL-tc'!$P139*'pc-dist'!$G$71</f>
        <v>0</v>
      </c>
      <c r="AE139" s="34" t="str">
        <f t="shared" si="118"/>
        <v>n/a</v>
      </c>
      <c r="AF139" s="34" t="str">
        <f t="shared" si="119"/>
        <v>n/a</v>
      </c>
      <c r="AG139" s="8"/>
      <c r="AH139" s="33">
        <f t="shared" si="107"/>
        <v>0</v>
      </c>
      <c r="AI139" s="33">
        <f t="shared" si="108"/>
        <v>0</v>
      </c>
      <c r="AJ139" s="33">
        <f t="shared" si="109"/>
        <v>0</v>
      </c>
      <c r="AK139" s="34" t="str">
        <f t="shared" si="120"/>
        <v>n/a</v>
      </c>
      <c r="AL139" s="34" t="str">
        <f t="shared" si="121"/>
        <v>n/a</v>
      </c>
      <c r="AM139" s="8"/>
    </row>
    <row r="140" spans="1:39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33">
        <f>+'PL-tc'!$N140*'pc-dist'!$C$58</f>
        <v>0</v>
      </c>
      <c r="E140" s="33">
        <f>+'PL-tc'!$O140*'pc-dist'!$L$6</f>
        <v>0</v>
      </c>
      <c r="F140" s="33">
        <f>+'PL-tc'!$P140*'pc-dist'!$C$71</f>
        <v>0</v>
      </c>
      <c r="G140" s="34" t="str">
        <f t="shared" si="110"/>
        <v>n/a</v>
      </c>
      <c r="H140" s="34" t="str">
        <f t="shared" si="111"/>
        <v>n/a</v>
      </c>
      <c r="I140" s="8"/>
      <c r="J140" s="33">
        <f>+'PL-tc'!$N140*'pc-dist'!$D$58</f>
        <v>0</v>
      </c>
      <c r="K140" s="33">
        <f>+'PL-tc'!$O140*'pc-dist'!$M$6</f>
        <v>0</v>
      </c>
      <c r="L140" s="33">
        <f>+'PL-tc'!$P140*'pc-dist'!$D$71</f>
        <v>0</v>
      </c>
      <c r="M140" s="34" t="str">
        <f t="shared" si="112"/>
        <v>n/a</v>
      </c>
      <c r="N140" s="34" t="str">
        <f t="shared" si="113"/>
        <v>n/a</v>
      </c>
      <c r="O140" s="8"/>
      <c r="P140" s="33">
        <f>+'PL-tc'!$N140*'pc-dist'!$E$58</f>
        <v>0</v>
      </c>
      <c r="Q140" s="33">
        <f>+'PL-tc'!$O140*'pc-dist'!$N$6</f>
        <v>0</v>
      </c>
      <c r="R140" s="33">
        <f>+'PL-tc'!$P140*'pc-dist'!$E$71</f>
        <v>0</v>
      </c>
      <c r="S140" s="34" t="str">
        <f t="shared" si="114"/>
        <v>n/a</v>
      </c>
      <c r="T140" s="34" t="str">
        <f t="shared" si="115"/>
        <v>n/a</v>
      </c>
      <c r="U140" s="8"/>
      <c r="V140" s="33">
        <f>+'PL-tc'!$N140*'pc-dist'!$F$58</f>
        <v>0</v>
      </c>
      <c r="W140" s="33">
        <f>+'PL-tc'!$O140*'pc-dist'!$O$6</f>
        <v>0</v>
      </c>
      <c r="X140" s="33">
        <f>+'PL-tc'!$P140*'pc-dist'!$F$71</f>
        <v>0</v>
      </c>
      <c r="Y140" s="34" t="str">
        <f t="shared" si="116"/>
        <v>n/a</v>
      </c>
      <c r="Z140" s="34" t="str">
        <f t="shared" si="117"/>
        <v>n/a</v>
      </c>
      <c r="AA140" s="8"/>
      <c r="AB140" s="33">
        <f>+'PL-tc'!$N140*'pc-dist'!$G$58</f>
        <v>0</v>
      </c>
      <c r="AC140" s="33">
        <f>+'PL-tc'!$O140*'pc-dist'!$P$6</f>
        <v>0</v>
      </c>
      <c r="AD140" s="33">
        <f>+'PL-tc'!$P140*'pc-dist'!$G$71</f>
        <v>0</v>
      </c>
      <c r="AE140" s="34" t="str">
        <f t="shared" si="118"/>
        <v>n/a</v>
      </c>
      <c r="AF140" s="34" t="str">
        <f t="shared" si="119"/>
        <v>n/a</v>
      </c>
      <c r="AG140" s="8"/>
      <c r="AH140" s="33">
        <f t="shared" si="107"/>
        <v>0</v>
      </c>
      <c r="AI140" s="33">
        <f t="shared" si="108"/>
        <v>0</v>
      </c>
      <c r="AJ140" s="33">
        <f t="shared" si="109"/>
        <v>0</v>
      </c>
      <c r="AK140" s="34" t="str">
        <f t="shared" si="120"/>
        <v>n/a</v>
      </c>
      <c r="AL140" s="34" t="str">
        <f t="shared" si="121"/>
        <v>n/a</v>
      </c>
      <c r="AM140" s="8"/>
    </row>
    <row r="141" spans="1:39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33">
        <f>+'PL-tc'!$N141*'pc-dist'!$C$58</f>
        <v>0</v>
      </c>
      <c r="E141" s="33">
        <f>+'PL-tc'!$O141*'pc-dist'!$L$6</f>
        <v>0</v>
      </c>
      <c r="F141" s="33">
        <f>+'PL-tc'!$P141*'pc-dist'!$C$71</f>
        <v>0</v>
      </c>
      <c r="G141" s="34" t="str">
        <f t="shared" si="110"/>
        <v>n/a</v>
      </c>
      <c r="H141" s="34" t="str">
        <f t="shared" si="111"/>
        <v>n/a</v>
      </c>
      <c r="I141" s="8"/>
      <c r="J141" s="33">
        <f>+'PL-tc'!$N141*'pc-dist'!$D$58</f>
        <v>0</v>
      </c>
      <c r="K141" s="33">
        <f>+'PL-tc'!$O141*'pc-dist'!$M$6</f>
        <v>0</v>
      </c>
      <c r="L141" s="33">
        <f>+'PL-tc'!$P141*'pc-dist'!$D$71</f>
        <v>0</v>
      </c>
      <c r="M141" s="34" t="str">
        <f t="shared" si="112"/>
        <v>n/a</v>
      </c>
      <c r="N141" s="34" t="str">
        <f t="shared" si="113"/>
        <v>n/a</v>
      </c>
      <c r="O141" s="8"/>
      <c r="P141" s="33">
        <f>+'PL-tc'!$N141*'pc-dist'!$E$58</f>
        <v>0</v>
      </c>
      <c r="Q141" s="33">
        <f>+'PL-tc'!$O141*'pc-dist'!$N$6</f>
        <v>0</v>
      </c>
      <c r="R141" s="33">
        <f>+'PL-tc'!$P141*'pc-dist'!$E$71</f>
        <v>0</v>
      </c>
      <c r="S141" s="34" t="str">
        <f t="shared" si="114"/>
        <v>n/a</v>
      </c>
      <c r="T141" s="34" t="str">
        <f t="shared" si="115"/>
        <v>n/a</v>
      </c>
      <c r="U141" s="8"/>
      <c r="V141" s="33">
        <f>+'PL-tc'!$N141*'pc-dist'!$F$58</f>
        <v>0</v>
      </c>
      <c r="W141" s="33">
        <f>+'PL-tc'!$O141*'pc-dist'!$O$6</f>
        <v>0</v>
      </c>
      <c r="X141" s="33">
        <f>+'PL-tc'!$P141*'pc-dist'!$F$71</f>
        <v>0</v>
      </c>
      <c r="Y141" s="34" t="str">
        <f t="shared" si="116"/>
        <v>n/a</v>
      </c>
      <c r="Z141" s="34" t="str">
        <f t="shared" si="117"/>
        <v>n/a</v>
      </c>
      <c r="AA141" s="8"/>
      <c r="AB141" s="33">
        <f>+'PL-tc'!$N141*'pc-dist'!$G$58</f>
        <v>0</v>
      </c>
      <c r="AC141" s="33">
        <f>+'PL-tc'!$O141*'pc-dist'!$P$6</f>
        <v>0</v>
      </c>
      <c r="AD141" s="33">
        <f>+'PL-tc'!$P141*'pc-dist'!$G$71</f>
        <v>0</v>
      </c>
      <c r="AE141" s="34" t="str">
        <f t="shared" si="118"/>
        <v>n/a</v>
      </c>
      <c r="AF141" s="34" t="str">
        <f t="shared" si="119"/>
        <v>n/a</v>
      </c>
      <c r="AG141" s="8"/>
      <c r="AH141" s="33">
        <f t="shared" si="107"/>
        <v>0</v>
      </c>
      <c r="AI141" s="33">
        <f t="shared" si="108"/>
        <v>0</v>
      </c>
      <c r="AJ141" s="33">
        <f t="shared" si="109"/>
        <v>0</v>
      </c>
      <c r="AK141" s="34" t="str">
        <f t="shared" si="120"/>
        <v>n/a</v>
      </c>
      <c r="AL141" s="34" t="str">
        <f t="shared" si="121"/>
        <v>n/a</v>
      </c>
      <c r="AM141" s="8"/>
    </row>
    <row r="142" spans="1:39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33">
        <f>+'PL-tc'!$N142*'pc-dist'!$C$58</f>
        <v>0</v>
      </c>
      <c r="E142" s="33">
        <f>+'PL-tc'!$O142*'pc-dist'!$L$6</f>
        <v>0</v>
      </c>
      <c r="F142" s="33">
        <f>+'PL-tc'!$P142*'pc-dist'!$C$71</f>
        <v>0</v>
      </c>
      <c r="G142" s="34" t="str">
        <f t="shared" si="110"/>
        <v>n/a</v>
      </c>
      <c r="H142" s="34" t="str">
        <f t="shared" si="111"/>
        <v>n/a</v>
      </c>
      <c r="I142" s="8"/>
      <c r="J142" s="33">
        <f>+'PL-tc'!$N142*'pc-dist'!$D$58</f>
        <v>0</v>
      </c>
      <c r="K142" s="33">
        <f>+'PL-tc'!$O142*'pc-dist'!$M$6</f>
        <v>0</v>
      </c>
      <c r="L142" s="33">
        <f>+'PL-tc'!$P142*'pc-dist'!$D$71</f>
        <v>0</v>
      </c>
      <c r="M142" s="34" t="str">
        <f t="shared" si="112"/>
        <v>n/a</v>
      </c>
      <c r="N142" s="34" t="str">
        <f t="shared" si="113"/>
        <v>n/a</v>
      </c>
      <c r="O142" s="8"/>
      <c r="P142" s="33">
        <f>+'PL-tc'!$N142*'pc-dist'!$E$58</f>
        <v>0</v>
      </c>
      <c r="Q142" s="33">
        <f>+'PL-tc'!$O142*'pc-dist'!$N$6</f>
        <v>0</v>
      </c>
      <c r="R142" s="33">
        <f>+'PL-tc'!$P142*'pc-dist'!$E$71</f>
        <v>0</v>
      </c>
      <c r="S142" s="34" t="str">
        <f t="shared" si="114"/>
        <v>n/a</v>
      </c>
      <c r="T142" s="34" t="str">
        <f t="shared" si="115"/>
        <v>n/a</v>
      </c>
      <c r="U142" s="8"/>
      <c r="V142" s="33">
        <f>+'PL-tc'!$N142*'pc-dist'!$F$58</f>
        <v>0</v>
      </c>
      <c r="W142" s="33">
        <f>+'PL-tc'!$O142*'pc-dist'!$O$6</f>
        <v>0</v>
      </c>
      <c r="X142" s="33">
        <f>+'PL-tc'!$P142*'pc-dist'!$F$71</f>
        <v>0</v>
      </c>
      <c r="Y142" s="34" t="str">
        <f t="shared" si="116"/>
        <v>n/a</v>
      </c>
      <c r="Z142" s="34" t="str">
        <f t="shared" si="117"/>
        <v>n/a</v>
      </c>
      <c r="AA142" s="8"/>
      <c r="AB142" s="33">
        <f>+'PL-tc'!$N142*'pc-dist'!$G$58</f>
        <v>0</v>
      </c>
      <c r="AC142" s="33">
        <f>+'PL-tc'!$O142*'pc-dist'!$P$6</f>
        <v>0</v>
      </c>
      <c r="AD142" s="33">
        <f>+'PL-tc'!$P142*'pc-dist'!$G$71</f>
        <v>0</v>
      </c>
      <c r="AE142" s="34" t="str">
        <f t="shared" si="118"/>
        <v>n/a</v>
      </c>
      <c r="AF142" s="34" t="str">
        <f t="shared" si="119"/>
        <v>n/a</v>
      </c>
      <c r="AG142" s="8"/>
      <c r="AH142" s="33">
        <f t="shared" si="107"/>
        <v>0</v>
      </c>
      <c r="AI142" s="33">
        <f t="shared" si="108"/>
        <v>0</v>
      </c>
      <c r="AJ142" s="33">
        <f t="shared" si="109"/>
        <v>0</v>
      </c>
      <c r="AK142" s="34" t="str">
        <f t="shared" si="120"/>
        <v>n/a</v>
      </c>
      <c r="AL142" s="34" t="str">
        <f t="shared" si="121"/>
        <v>n/a</v>
      </c>
      <c r="AM142" s="8"/>
    </row>
    <row r="143" spans="1:39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33">
        <f>+'PL-tc'!$N143*'pc-dist'!$C$58</f>
        <v>0</v>
      </c>
      <c r="E143" s="33">
        <f>+'PL-tc'!$O143*'pc-dist'!$L$6</f>
        <v>0</v>
      </c>
      <c r="F143" s="33">
        <f>+'PL-tc'!$P143*'pc-dist'!$C$71</f>
        <v>0</v>
      </c>
      <c r="G143" s="34" t="str">
        <f t="shared" si="110"/>
        <v>n/a</v>
      </c>
      <c r="H143" s="34" t="str">
        <f t="shared" si="111"/>
        <v>n/a</v>
      </c>
      <c r="I143" s="8"/>
      <c r="J143" s="33">
        <f>+'PL-tc'!$N143*'pc-dist'!$D$58</f>
        <v>0</v>
      </c>
      <c r="K143" s="33">
        <f>+'PL-tc'!$O143*'pc-dist'!$M$6</f>
        <v>0</v>
      </c>
      <c r="L143" s="33">
        <f>+'PL-tc'!$P143*'pc-dist'!$D$71</f>
        <v>0</v>
      </c>
      <c r="M143" s="34" t="str">
        <f t="shared" si="112"/>
        <v>n/a</v>
      </c>
      <c r="N143" s="34" t="str">
        <f t="shared" si="113"/>
        <v>n/a</v>
      </c>
      <c r="O143" s="8"/>
      <c r="P143" s="33">
        <f>+'PL-tc'!$N143*'pc-dist'!$E$58</f>
        <v>0</v>
      </c>
      <c r="Q143" s="33">
        <f>+'PL-tc'!$O143*'pc-dist'!$N$6</f>
        <v>0</v>
      </c>
      <c r="R143" s="33">
        <f>+'PL-tc'!$P143*'pc-dist'!$E$71</f>
        <v>0</v>
      </c>
      <c r="S143" s="34" t="str">
        <f t="shared" si="114"/>
        <v>n/a</v>
      </c>
      <c r="T143" s="34" t="str">
        <f t="shared" si="115"/>
        <v>n/a</v>
      </c>
      <c r="U143" s="8"/>
      <c r="V143" s="33">
        <f>+'PL-tc'!$N143*'pc-dist'!$F$58</f>
        <v>0</v>
      </c>
      <c r="W143" s="33">
        <f>+'PL-tc'!$O143*'pc-dist'!$O$6</f>
        <v>0</v>
      </c>
      <c r="X143" s="33">
        <f>+'PL-tc'!$P143*'pc-dist'!$F$71</f>
        <v>0</v>
      </c>
      <c r="Y143" s="34" t="str">
        <f t="shared" si="116"/>
        <v>n/a</v>
      </c>
      <c r="Z143" s="34" t="str">
        <f t="shared" si="117"/>
        <v>n/a</v>
      </c>
      <c r="AA143" s="8"/>
      <c r="AB143" s="33">
        <f>+'PL-tc'!$N143*'pc-dist'!$G$58</f>
        <v>0</v>
      </c>
      <c r="AC143" s="33">
        <f>+'PL-tc'!$O143*'pc-dist'!$P$6</f>
        <v>0</v>
      </c>
      <c r="AD143" s="33">
        <f>+'PL-tc'!$P143*'pc-dist'!$G$71</f>
        <v>0</v>
      </c>
      <c r="AE143" s="34" t="str">
        <f t="shared" si="118"/>
        <v>n/a</v>
      </c>
      <c r="AF143" s="34" t="str">
        <f t="shared" si="119"/>
        <v>n/a</v>
      </c>
      <c r="AG143" s="8"/>
      <c r="AH143" s="33">
        <f t="shared" si="107"/>
        <v>0</v>
      </c>
      <c r="AI143" s="33">
        <f t="shared" si="108"/>
        <v>0</v>
      </c>
      <c r="AJ143" s="33">
        <f t="shared" si="109"/>
        <v>0</v>
      </c>
      <c r="AK143" s="34" t="str">
        <f t="shared" si="120"/>
        <v>n/a</v>
      </c>
      <c r="AL143" s="34" t="str">
        <f t="shared" si="121"/>
        <v>n/a</v>
      </c>
      <c r="AM143" s="8"/>
    </row>
    <row r="144" spans="1:39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33">
        <f>+'PL-tc'!$N144*'pc-dist'!$C$58</f>
        <v>0</v>
      </c>
      <c r="E144" s="33">
        <f>+'PL-tc'!$O144*'pc-dist'!$L$6</f>
        <v>0</v>
      </c>
      <c r="F144" s="33">
        <f>+'PL-tc'!$P144*'pc-dist'!$C$71</f>
        <v>0</v>
      </c>
      <c r="G144" s="34" t="str">
        <f t="shared" si="110"/>
        <v>n/a</v>
      </c>
      <c r="H144" s="34" t="str">
        <f t="shared" si="111"/>
        <v>n/a</v>
      </c>
      <c r="I144" s="8"/>
      <c r="J144" s="33">
        <f>+'PL-tc'!$N144*'pc-dist'!$D$58</f>
        <v>0</v>
      </c>
      <c r="K144" s="33">
        <f>+'PL-tc'!$O144*'pc-dist'!$M$6</f>
        <v>0</v>
      </c>
      <c r="L144" s="33">
        <f>+'PL-tc'!$P144*'pc-dist'!$D$71</f>
        <v>0</v>
      </c>
      <c r="M144" s="34" t="str">
        <f t="shared" si="112"/>
        <v>n/a</v>
      </c>
      <c r="N144" s="34" t="str">
        <f t="shared" si="113"/>
        <v>n/a</v>
      </c>
      <c r="O144" s="8"/>
      <c r="P144" s="33">
        <f>+'PL-tc'!$N144*'pc-dist'!$E$58</f>
        <v>0</v>
      </c>
      <c r="Q144" s="33">
        <f>+'PL-tc'!$O144*'pc-dist'!$N$6</f>
        <v>0</v>
      </c>
      <c r="R144" s="33">
        <f>+'PL-tc'!$P144*'pc-dist'!$E$71</f>
        <v>0</v>
      </c>
      <c r="S144" s="34" t="str">
        <f t="shared" si="114"/>
        <v>n/a</v>
      </c>
      <c r="T144" s="34" t="str">
        <f t="shared" si="115"/>
        <v>n/a</v>
      </c>
      <c r="U144" s="8"/>
      <c r="V144" s="33">
        <f>+'PL-tc'!$N144*'pc-dist'!$F$58</f>
        <v>0</v>
      </c>
      <c r="W144" s="33">
        <f>+'PL-tc'!$O144*'pc-dist'!$O$6</f>
        <v>0</v>
      </c>
      <c r="X144" s="33">
        <f>+'PL-tc'!$P144*'pc-dist'!$F$71</f>
        <v>0</v>
      </c>
      <c r="Y144" s="34" t="str">
        <f t="shared" si="116"/>
        <v>n/a</v>
      </c>
      <c r="Z144" s="34" t="str">
        <f t="shared" si="117"/>
        <v>n/a</v>
      </c>
      <c r="AA144" s="8"/>
      <c r="AB144" s="33">
        <f>+'PL-tc'!$N144*'pc-dist'!$G$58</f>
        <v>0</v>
      </c>
      <c r="AC144" s="33">
        <f>+'PL-tc'!$O144*'pc-dist'!$P$6</f>
        <v>0</v>
      </c>
      <c r="AD144" s="33">
        <f>+'PL-tc'!$P144*'pc-dist'!$G$71</f>
        <v>0</v>
      </c>
      <c r="AE144" s="34" t="str">
        <f t="shared" si="118"/>
        <v>n/a</v>
      </c>
      <c r="AF144" s="34" t="str">
        <f t="shared" si="119"/>
        <v>n/a</v>
      </c>
      <c r="AG144" s="8"/>
      <c r="AH144" s="33">
        <f t="shared" si="107"/>
        <v>0</v>
      </c>
      <c r="AI144" s="33">
        <f t="shared" si="108"/>
        <v>0</v>
      </c>
      <c r="AJ144" s="33">
        <f t="shared" si="109"/>
        <v>0</v>
      </c>
      <c r="AK144" s="34" t="str">
        <f t="shared" si="120"/>
        <v>n/a</v>
      </c>
      <c r="AL144" s="34" t="str">
        <f t="shared" si="121"/>
        <v>n/a</v>
      </c>
      <c r="AM144" s="8"/>
    </row>
    <row r="145" spans="1:39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33">
        <f>+'PL-tc'!$N145*'pc-dist'!$C$58</f>
        <v>0</v>
      </c>
      <c r="E145" s="33">
        <f>+'PL-tc'!$O145*'pc-dist'!$L$6</f>
        <v>0</v>
      </c>
      <c r="F145" s="33">
        <f>+'PL-tc'!$P145*'pc-dist'!$C$71</f>
        <v>0</v>
      </c>
      <c r="G145" s="34" t="str">
        <f t="shared" si="110"/>
        <v>n/a</v>
      </c>
      <c r="H145" s="34" t="str">
        <f t="shared" si="111"/>
        <v>n/a</v>
      </c>
      <c r="I145" s="8"/>
      <c r="J145" s="33">
        <f>+'PL-tc'!$N145*'pc-dist'!$D$58</f>
        <v>0</v>
      </c>
      <c r="K145" s="33">
        <f>+'PL-tc'!$O145*'pc-dist'!$M$6</f>
        <v>0</v>
      </c>
      <c r="L145" s="33">
        <f>+'PL-tc'!$P145*'pc-dist'!$D$71</f>
        <v>0</v>
      </c>
      <c r="M145" s="34" t="str">
        <f t="shared" si="112"/>
        <v>n/a</v>
      </c>
      <c r="N145" s="34" t="str">
        <f t="shared" si="113"/>
        <v>n/a</v>
      </c>
      <c r="O145" s="8"/>
      <c r="P145" s="33">
        <f>+'PL-tc'!$N145*'pc-dist'!$E$58</f>
        <v>0</v>
      </c>
      <c r="Q145" s="33">
        <f>+'PL-tc'!$O145*'pc-dist'!$N$6</f>
        <v>0</v>
      </c>
      <c r="R145" s="33">
        <f>+'PL-tc'!$P145*'pc-dist'!$E$71</f>
        <v>0</v>
      </c>
      <c r="S145" s="34" t="str">
        <f t="shared" si="114"/>
        <v>n/a</v>
      </c>
      <c r="T145" s="34" t="str">
        <f t="shared" si="115"/>
        <v>n/a</v>
      </c>
      <c r="U145" s="8"/>
      <c r="V145" s="33">
        <f>+'PL-tc'!$N145*'pc-dist'!$F$58</f>
        <v>0</v>
      </c>
      <c r="W145" s="33">
        <f>+'PL-tc'!$O145*'pc-dist'!$O$6</f>
        <v>0</v>
      </c>
      <c r="X145" s="33">
        <f>+'PL-tc'!$P145*'pc-dist'!$F$71</f>
        <v>0</v>
      </c>
      <c r="Y145" s="34" t="str">
        <f t="shared" si="116"/>
        <v>n/a</v>
      </c>
      <c r="Z145" s="34" t="str">
        <f t="shared" si="117"/>
        <v>n/a</v>
      </c>
      <c r="AA145" s="8"/>
      <c r="AB145" s="33">
        <f>+'PL-tc'!$N145*'pc-dist'!$G$58</f>
        <v>0</v>
      </c>
      <c r="AC145" s="33">
        <f>+'PL-tc'!$O145*'pc-dist'!$P$6</f>
        <v>0</v>
      </c>
      <c r="AD145" s="33">
        <f>+'PL-tc'!$P145*'pc-dist'!$G$71</f>
        <v>0</v>
      </c>
      <c r="AE145" s="34" t="str">
        <f t="shared" si="118"/>
        <v>n/a</v>
      </c>
      <c r="AF145" s="34" t="str">
        <f t="shared" si="119"/>
        <v>n/a</v>
      </c>
      <c r="AG145" s="8"/>
      <c r="AH145" s="33">
        <f t="shared" si="107"/>
        <v>0</v>
      </c>
      <c r="AI145" s="33">
        <f t="shared" si="108"/>
        <v>0</v>
      </c>
      <c r="AJ145" s="33">
        <f t="shared" si="109"/>
        <v>0</v>
      </c>
      <c r="AK145" s="34" t="str">
        <f t="shared" si="120"/>
        <v>n/a</v>
      </c>
      <c r="AL145" s="34" t="str">
        <f t="shared" si="121"/>
        <v>n/a</v>
      </c>
      <c r="AM145" s="8"/>
    </row>
    <row r="146" spans="1:39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33">
        <f>+'PL-tc'!$N146*'pc-dist'!$C$58</f>
        <v>0</v>
      </c>
      <c r="E146" s="33">
        <f>+'PL-tc'!$O146*'pc-dist'!$L$6</f>
        <v>0</v>
      </c>
      <c r="F146" s="33">
        <f>+'PL-tc'!$P146*'pc-dist'!$C$71</f>
        <v>0</v>
      </c>
      <c r="G146" s="34" t="str">
        <f t="shared" si="110"/>
        <v>n/a</v>
      </c>
      <c r="H146" s="34" t="str">
        <f t="shared" si="111"/>
        <v>n/a</v>
      </c>
      <c r="I146" s="8"/>
      <c r="J146" s="33">
        <f>+'PL-tc'!$N146*'pc-dist'!$D$58</f>
        <v>0</v>
      </c>
      <c r="K146" s="33">
        <f>+'PL-tc'!$O146*'pc-dist'!$M$6</f>
        <v>0</v>
      </c>
      <c r="L146" s="33">
        <f>+'PL-tc'!$P146*'pc-dist'!$D$71</f>
        <v>0</v>
      </c>
      <c r="M146" s="34" t="str">
        <f t="shared" si="112"/>
        <v>n/a</v>
      </c>
      <c r="N146" s="34" t="str">
        <f t="shared" si="113"/>
        <v>n/a</v>
      </c>
      <c r="O146" s="8"/>
      <c r="P146" s="33">
        <f>+'PL-tc'!$N146*'pc-dist'!$E$58</f>
        <v>0</v>
      </c>
      <c r="Q146" s="33">
        <f>+'PL-tc'!$O146*'pc-dist'!$N$6</f>
        <v>0</v>
      </c>
      <c r="R146" s="33">
        <f>+'PL-tc'!$P146*'pc-dist'!$E$71</f>
        <v>0</v>
      </c>
      <c r="S146" s="34" t="str">
        <f t="shared" si="114"/>
        <v>n/a</v>
      </c>
      <c r="T146" s="34" t="str">
        <f t="shared" si="115"/>
        <v>n/a</v>
      </c>
      <c r="U146" s="8"/>
      <c r="V146" s="33">
        <f>+'PL-tc'!$N146*'pc-dist'!$F$58</f>
        <v>0</v>
      </c>
      <c r="W146" s="33">
        <f>+'PL-tc'!$O146*'pc-dist'!$O$6</f>
        <v>0</v>
      </c>
      <c r="X146" s="33">
        <f>+'PL-tc'!$P146*'pc-dist'!$F$71</f>
        <v>0</v>
      </c>
      <c r="Y146" s="34" t="str">
        <f t="shared" si="116"/>
        <v>n/a</v>
      </c>
      <c r="Z146" s="34" t="str">
        <f t="shared" si="117"/>
        <v>n/a</v>
      </c>
      <c r="AA146" s="8"/>
      <c r="AB146" s="33">
        <f>+'PL-tc'!$N146*'pc-dist'!$G$58</f>
        <v>0</v>
      </c>
      <c r="AC146" s="33">
        <f>+'PL-tc'!$O146*'pc-dist'!$P$6</f>
        <v>0</v>
      </c>
      <c r="AD146" s="33">
        <f>+'PL-tc'!$P146*'pc-dist'!$G$71</f>
        <v>0</v>
      </c>
      <c r="AE146" s="34" t="str">
        <f t="shared" si="118"/>
        <v>n/a</v>
      </c>
      <c r="AF146" s="34" t="str">
        <f t="shared" si="119"/>
        <v>n/a</v>
      </c>
      <c r="AG146" s="8"/>
      <c r="AH146" s="33">
        <f t="shared" si="107"/>
        <v>0</v>
      </c>
      <c r="AI146" s="33">
        <f t="shared" si="108"/>
        <v>0</v>
      </c>
      <c r="AJ146" s="33">
        <f t="shared" si="109"/>
        <v>0</v>
      </c>
      <c r="AK146" s="34" t="str">
        <f t="shared" si="120"/>
        <v>n/a</v>
      </c>
      <c r="AL146" s="34" t="str">
        <f t="shared" si="121"/>
        <v>n/a</v>
      </c>
      <c r="AM146" s="8"/>
    </row>
    <row r="147" spans="1:39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33">
        <f>+'PL-tc'!$N147*'pc-dist'!$C$58</f>
        <v>0</v>
      </c>
      <c r="E147" s="33">
        <f>+'PL-tc'!$O147*'pc-dist'!$L$6</f>
        <v>0</v>
      </c>
      <c r="F147" s="33">
        <f>+'PL-tc'!$P147*'pc-dist'!$C$71</f>
        <v>0</v>
      </c>
      <c r="G147" s="34" t="str">
        <f t="shared" si="110"/>
        <v>n/a</v>
      </c>
      <c r="H147" s="34" t="str">
        <f t="shared" si="111"/>
        <v>n/a</v>
      </c>
      <c r="I147" s="8"/>
      <c r="J147" s="33">
        <f>+'PL-tc'!$N147*'pc-dist'!$D$58</f>
        <v>0</v>
      </c>
      <c r="K147" s="33">
        <f>+'PL-tc'!$O147*'pc-dist'!$M$6</f>
        <v>0</v>
      </c>
      <c r="L147" s="33">
        <f>+'PL-tc'!$P147*'pc-dist'!$D$71</f>
        <v>0</v>
      </c>
      <c r="M147" s="34" t="str">
        <f t="shared" si="112"/>
        <v>n/a</v>
      </c>
      <c r="N147" s="34" t="str">
        <f t="shared" si="113"/>
        <v>n/a</v>
      </c>
      <c r="O147" s="8"/>
      <c r="P147" s="33">
        <f>+'PL-tc'!$N147*'pc-dist'!$E$58</f>
        <v>0</v>
      </c>
      <c r="Q147" s="33">
        <f>+'PL-tc'!$O147*'pc-dist'!$N$6</f>
        <v>0</v>
      </c>
      <c r="R147" s="33">
        <f>+'PL-tc'!$P147*'pc-dist'!$E$71</f>
        <v>0</v>
      </c>
      <c r="S147" s="34" t="str">
        <f t="shared" si="114"/>
        <v>n/a</v>
      </c>
      <c r="T147" s="34" t="str">
        <f t="shared" si="115"/>
        <v>n/a</v>
      </c>
      <c r="U147" s="8"/>
      <c r="V147" s="33">
        <f>+'PL-tc'!$N147*'pc-dist'!$F$58</f>
        <v>0</v>
      </c>
      <c r="W147" s="33">
        <f>+'PL-tc'!$O147*'pc-dist'!$O$6</f>
        <v>0</v>
      </c>
      <c r="X147" s="33">
        <f>+'PL-tc'!$P147*'pc-dist'!$F$71</f>
        <v>0</v>
      </c>
      <c r="Y147" s="34" t="str">
        <f t="shared" si="116"/>
        <v>n/a</v>
      </c>
      <c r="Z147" s="34" t="str">
        <f t="shared" si="117"/>
        <v>n/a</v>
      </c>
      <c r="AA147" s="8"/>
      <c r="AB147" s="33">
        <f>+'PL-tc'!$N147*'pc-dist'!$G$58</f>
        <v>0</v>
      </c>
      <c r="AC147" s="33">
        <f>+'PL-tc'!$O147*'pc-dist'!$P$6</f>
        <v>0</v>
      </c>
      <c r="AD147" s="33">
        <f>+'PL-tc'!$P147*'pc-dist'!$G$71</f>
        <v>0</v>
      </c>
      <c r="AE147" s="34" t="str">
        <f t="shared" si="118"/>
        <v>n/a</v>
      </c>
      <c r="AF147" s="34" t="str">
        <f t="shared" si="119"/>
        <v>n/a</v>
      </c>
      <c r="AG147" s="8"/>
      <c r="AH147" s="33">
        <f t="shared" si="107"/>
        <v>0</v>
      </c>
      <c r="AI147" s="33">
        <f t="shared" si="108"/>
        <v>0</v>
      </c>
      <c r="AJ147" s="33">
        <f t="shared" si="109"/>
        <v>0</v>
      </c>
      <c r="AK147" s="34" t="str">
        <f t="shared" si="120"/>
        <v>n/a</v>
      </c>
      <c r="AL147" s="34" t="str">
        <f t="shared" si="121"/>
        <v>n/a</v>
      </c>
      <c r="AM147" s="8"/>
    </row>
    <row r="148" spans="1:39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33">
        <f>+'PL-tc'!$N148*'pc-dist'!$C$58</f>
        <v>0</v>
      </c>
      <c r="E148" s="33">
        <f>+'PL-tc'!$O148*'pc-dist'!$L$6</f>
        <v>0</v>
      </c>
      <c r="F148" s="33">
        <f>+'PL-tc'!$P148*'pc-dist'!$C$71</f>
        <v>0</v>
      </c>
      <c r="G148" s="34" t="str">
        <f t="shared" si="110"/>
        <v>n/a</v>
      </c>
      <c r="H148" s="34" t="str">
        <f t="shared" si="111"/>
        <v>n/a</v>
      </c>
      <c r="I148" s="8"/>
      <c r="J148" s="33">
        <f>+'PL-tc'!$N148*'pc-dist'!$D$58</f>
        <v>0</v>
      </c>
      <c r="K148" s="33">
        <f>+'PL-tc'!$O148*'pc-dist'!$M$6</f>
        <v>0</v>
      </c>
      <c r="L148" s="33">
        <f>+'PL-tc'!$P148*'pc-dist'!$D$71</f>
        <v>0</v>
      </c>
      <c r="M148" s="34" t="str">
        <f t="shared" si="112"/>
        <v>n/a</v>
      </c>
      <c r="N148" s="34" t="str">
        <f t="shared" si="113"/>
        <v>n/a</v>
      </c>
      <c r="O148" s="8"/>
      <c r="P148" s="33">
        <f>+'PL-tc'!$N148*'pc-dist'!$E$58</f>
        <v>0</v>
      </c>
      <c r="Q148" s="33">
        <f>+'PL-tc'!$O148*'pc-dist'!$N$6</f>
        <v>0</v>
      </c>
      <c r="R148" s="33">
        <f>+'PL-tc'!$P148*'pc-dist'!$E$71</f>
        <v>0</v>
      </c>
      <c r="S148" s="34" t="str">
        <f t="shared" si="114"/>
        <v>n/a</v>
      </c>
      <c r="T148" s="34" t="str">
        <f t="shared" si="115"/>
        <v>n/a</v>
      </c>
      <c r="U148" s="8"/>
      <c r="V148" s="33">
        <f>+'PL-tc'!$N148*'pc-dist'!$F$58</f>
        <v>0</v>
      </c>
      <c r="W148" s="33">
        <f>+'PL-tc'!$O148*'pc-dist'!$O$6</f>
        <v>0</v>
      </c>
      <c r="X148" s="33">
        <f>+'PL-tc'!$P148*'pc-dist'!$F$71</f>
        <v>0</v>
      </c>
      <c r="Y148" s="34" t="str">
        <f t="shared" si="116"/>
        <v>n/a</v>
      </c>
      <c r="Z148" s="34" t="str">
        <f t="shared" si="117"/>
        <v>n/a</v>
      </c>
      <c r="AA148" s="8"/>
      <c r="AB148" s="33">
        <f>+'PL-tc'!$N148*'pc-dist'!$G$58</f>
        <v>0</v>
      </c>
      <c r="AC148" s="33">
        <f>+'PL-tc'!$O148*'pc-dist'!$P$6</f>
        <v>0</v>
      </c>
      <c r="AD148" s="33">
        <f>+'PL-tc'!$P148*'pc-dist'!$G$71</f>
        <v>0</v>
      </c>
      <c r="AE148" s="34" t="str">
        <f t="shared" si="118"/>
        <v>n/a</v>
      </c>
      <c r="AF148" s="34" t="str">
        <f t="shared" si="119"/>
        <v>n/a</v>
      </c>
      <c r="AG148" s="8"/>
      <c r="AH148" s="33">
        <f t="shared" si="107"/>
        <v>0</v>
      </c>
      <c r="AI148" s="33">
        <f t="shared" si="108"/>
        <v>0</v>
      </c>
      <c r="AJ148" s="33">
        <f t="shared" si="109"/>
        <v>0</v>
      </c>
      <c r="AK148" s="34" t="str">
        <f t="shared" si="120"/>
        <v>n/a</v>
      </c>
      <c r="AL148" s="34" t="str">
        <f t="shared" si="121"/>
        <v>n/a</v>
      </c>
      <c r="AM148" s="8"/>
    </row>
    <row r="149" spans="1:39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33">
        <f>+'PL-tc'!$N149*'pc-dist'!$C$58</f>
        <v>0</v>
      </c>
      <c r="E149" s="33">
        <f>+'PL-tc'!$O149*'pc-dist'!$L$6</f>
        <v>0</v>
      </c>
      <c r="F149" s="33">
        <f>+'PL-tc'!$P149*'pc-dist'!$C$71</f>
        <v>0</v>
      </c>
      <c r="G149" s="34" t="str">
        <f t="shared" si="110"/>
        <v>n/a</v>
      </c>
      <c r="H149" s="34" t="str">
        <f t="shared" si="111"/>
        <v>n/a</v>
      </c>
      <c r="I149" s="8"/>
      <c r="J149" s="33">
        <f>+'PL-tc'!$N149*'pc-dist'!$D$58</f>
        <v>0</v>
      </c>
      <c r="K149" s="33">
        <f>+'PL-tc'!$O149*'pc-dist'!$M$6</f>
        <v>0</v>
      </c>
      <c r="L149" s="33">
        <f>+'PL-tc'!$P149*'pc-dist'!$D$71</f>
        <v>0</v>
      </c>
      <c r="M149" s="34" t="str">
        <f t="shared" si="112"/>
        <v>n/a</v>
      </c>
      <c r="N149" s="34" t="str">
        <f t="shared" si="113"/>
        <v>n/a</v>
      </c>
      <c r="O149" s="8"/>
      <c r="P149" s="33">
        <f>+'PL-tc'!$N149*'pc-dist'!$E$58</f>
        <v>0</v>
      </c>
      <c r="Q149" s="33">
        <f>+'PL-tc'!$O149*'pc-dist'!$N$6</f>
        <v>0</v>
      </c>
      <c r="R149" s="33">
        <f>+'PL-tc'!$P149*'pc-dist'!$E$71</f>
        <v>0</v>
      </c>
      <c r="S149" s="34" t="str">
        <f t="shared" si="114"/>
        <v>n/a</v>
      </c>
      <c r="T149" s="34" t="str">
        <f t="shared" si="115"/>
        <v>n/a</v>
      </c>
      <c r="U149" s="8"/>
      <c r="V149" s="33">
        <f>+'PL-tc'!$N149*'pc-dist'!$F$58</f>
        <v>0</v>
      </c>
      <c r="W149" s="33">
        <f>+'PL-tc'!$O149*'pc-dist'!$O$6</f>
        <v>0</v>
      </c>
      <c r="X149" s="33">
        <f>+'PL-tc'!$P149*'pc-dist'!$F$71</f>
        <v>0</v>
      </c>
      <c r="Y149" s="34" t="str">
        <f t="shared" si="116"/>
        <v>n/a</v>
      </c>
      <c r="Z149" s="34" t="str">
        <f t="shared" si="117"/>
        <v>n/a</v>
      </c>
      <c r="AA149" s="8"/>
      <c r="AB149" s="33">
        <f>+'PL-tc'!$N149*'pc-dist'!$G$58</f>
        <v>0</v>
      </c>
      <c r="AC149" s="33">
        <f>+'PL-tc'!$O149*'pc-dist'!$P$6</f>
        <v>0</v>
      </c>
      <c r="AD149" s="33">
        <f>+'PL-tc'!$P149*'pc-dist'!$G$71</f>
        <v>0</v>
      </c>
      <c r="AE149" s="34" t="str">
        <f t="shared" si="118"/>
        <v>n/a</v>
      </c>
      <c r="AF149" s="34" t="str">
        <f t="shared" si="119"/>
        <v>n/a</v>
      </c>
      <c r="AG149" s="8"/>
      <c r="AH149" s="33">
        <f t="shared" si="107"/>
        <v>0</v>
      </c>
      <c r="AI149" s="33">
        <f t="shared" si="108"/>
        <v>0</v>
      </c>
      <c r="AJ149" s="33">
        <f t="shared" si="109"/>
        <v>0</v>
      </c>
      <c r="AK149" s="34" t="str">
        <f t="shared" si="120"/>
        <v>n/a</v>
      </c>
      <c r="AL149" s="34" t="str">
        <f t="shared" si="121"/>
        <v>n/a</v>
      </c>
      <c r="AM149" s="8"/>
    </row>
    <row r="150" spans="1:39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33">
        <f>+'PL-tc'!$N150*'pc-dist'!$C$58</f>
        <v>0</v>
      </c>
      <c r="E150" s="33">
        <f>+'PL-tc'!$O150*'pc-dist'!$L$6</f>
        <v>0</v>
      </c>
      <c r="F150" s="33">
        <f>+'PL-tc'!$P150*'pc-dist'!$C$71</f>
        <v>0</v>
      </c>
      <c r="G150" s="34" t="str">
        <f t="shared" si="110"/>
        <v>n/a</v>
      </c>
      <c r="H150" s="34" t="str">
        <f t="shared" si="111"/>
        <v>n/a</v>
      </c>
      <c r="I150" s="8"/>
      <c r="J150" s="33">
        <f>+'PL-tc'!$N150*'pc-dist'!$D$58</f>
        <v>0</v>
      </c>
      <c r="K150" s="33">
        <f>+'PL-tc'!$O150*'pc-dist'!$M$6</f>
        <v>0</v>
      </c>
      <c r="L150" s="33">
        <f>+'PL-tc'!$P150*'pc-dist'!$D$71</f>
        <v>0</v>
      </c>
      <c r="M150" s="34" t="str">
        <f t="shared" si="112"/>
        <v>n/a</v>
      </c>
      <c r="N150" s="34" t="str">
        <f t="shared" si="113"/>
        <v>n/a</v>
      </c>
      <c r="O150" s="8"/>
      <c r="P150" s="33">
        <f>+'PL-tc'!$N150*'pc-dist'!$E$58</f>
        <v>0</v>
      </c>
      <c r="Q150" s="33">
        <f>+'PL-tc'!$O150*'pc-dist'!$N$6</f>
        <v>0</v>
      </c>
      <c r="R150" s="33">
        <f>+'PL-tc'!$P150*'pc-dist'!$E$71</f>
        <v>0</v>
      </c>
      <c r="S150" s="34" t="str">
        <f t="shared" si="114"/>
        <v>n/a</v>
      </c>
      <c r="T150" s="34" t="str">
        <f t="shared" si="115"/>
        <v>n/a</v>
      </c>
      <c r="U150" s="8"/>
      <c r="V150" s="33">
        <f>+'PL-tc'!$N150*'pc-dist'!$F$58</f>
        <v>0</v>
      </c>
      <c r="W150" s="33">
        <f>+'PL-tc'!$O150*'pc-dist'!$O$6</f>
        <v>0</v>
      </c>
      <c r="X150" s="33">
        <f>+'PL-tc'!$P150*'pc-dist'!$F$71</f>
        <v>0</v>
      </c>
      <c r="Y150" s="34" t="str">
        <f t="shared" si="116"/>
        <v>n/a</v>
      </c>
      <c r="Z150" s="34" t="str">
        <f t="shared" si="117"/>
        <v>n/a</v>
      </c>
      <c r="AA150" s="8"/>
      <c r="AB150" s="33">
        <f>+'PL-tc'!$N150*'pc-dist'!$G$58</f>
        <v>0</v>
      </c>
      <c r="AC150" s="33">
        <f>+'PL-tc'!$O150*'pc-dist'!$P$6</f>
        <v>0</v>
      </c>
      <c r="AD150" s="33">
        <f>+'PL-tc'!$P150*'pc-dist'!$G$71</f>
        <v>0</v>
      </c>
      <c r="AE150" s="34" t="str">
        <f t="shared" si="118"/>
        <v>n/a</v>
      </c>
      <c r="AF150" s="34" t="str">
        <f t="shared" si="119"/>
        <v>n/a</v>
      </c>
      <c r="AG150" s="8"/>
      <c r="AH150" s="33">
        <f t="shared" si="107"/>
        <v>0</v>
      </c>
      <c r="AI150" s="33">
        <f t="shared" si="108"/>
        <v>0</v>
      </c>
      <c r="AJ150" s="33">
        <f t="shared" si="109"/>
        <v>0</v>
      </c>
      <c r="AK150" s="34" t="str">
        <f t="shared" si="120"/>
        <v>n/a</v>
      </c>
      <c r="AL150" s="34" t="str">
        <f t="shared" si="121"/>
        <v>n/a</v>
      </c>
      <c r="AM150" s="8"/>
    </row>
    <row r="151" spans="1:39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33">
        <f>+'PL-tc'!$N151*'pc-dist'!$C$58</f>
        <v>0</v>
      </c>
      <c r="E151" s="33">
        <f>+'PL-tc'!$O151*'pc-dist'!$L$6</f>
        <v>0</v>
      </c>
      <c r="F151" s="33">
        <f>+'PL-tc'!$P151*'pc-dist'!$C$71</f>
        <v>0</v>
      </c>
      <c r="G151" s="34" t="str">
        <f t="shared" si="110"/>
        <v>n/a</v>
      </c>
      <c r="H151" s="34" t="str">
        <f t="shared" si="111"/>
        <v>n/a</v>
      </c>
      <c r="I151" s="8"/>
      <c r="J151" s="33">
        <f>+'PL-tc'!$N151*'pc-dist'!$D$58</f>
        <v>0</v>
      </c>
      <c r="K151" s="33">
        <f>+'PL-tc'!$O151*'pc-dist'!$M$6</f>
        <v>0</v>
      </c>
      <c r="L151" s="33">
        <f>+'PL-tc'!$P151*'pc-dist'!$D$71</f>
        <v>0</v>
      </c>
      <c r="M151" s="34" t="str">
        <f t="shared" si="112"/>
        <v>n/a</v>
      </c>
      <c r="N151" s="34" t="str">
        <f t="shared" si="113"/>
        <v>n/a</v>
      </c>
      <c r="O151" s="8"/>
      <c r="P151" s="33">
        <f>+'PL-tc'!$N151*'pc-dist'!$E$58</f>
        <v>0</v>
      </c>
      <c r="Q151" s="33">
        <f>+'PL-tc'!$O151*'pc-dist'!$N$6</f>
        <v>0</v>
      </c>
      <c r="R151" s="33">
        <f>+'PL-tc'!$P151*'pc-dist'!$E$71</f>
        <v>0</v>
      </c>
      <c r="S151" s="34" t="str">
        <f t="shared" si="114"/>
        <v>n/a</v>
      </c>
      <c r="T151" s="34" t="str">
        <f t="shared" si="115"/>
        <v>n/a</v>
      </c>
      <c r="U151" s="8"/>
      <c r="V151" s="33">
        <f>+'PL-tc'!$N151*'pc-dist'!$F$58</f>
        <v>0</v>
      </c>
      <c r="W151" s="33">
        <f>+'PL-tc'!$O151*'pc-dist'!$O$6</f>
        <v>0</v>
      </c>
      <c r="X151" s="33">
        <f>+'PL-tc'!$P151*'pc-dist'!$F$71</f>
        <v>0</v>
      </c>
      <c r="Y151" s="34" t="str">
        <f t="shared" si="116"/>
        <v>n/a</v>
      </c>
      <c r="Z151" s="34" t="str">
        <f t="shared" si="117"/>
        <v>n/a</v>
      </c>
      <c r="AA151" s="8"/>
      <c r="AB151" s="33">
        <f>+'PL-tc'!$N151*'pc-dist'!$G$58</f>
        <v>0</v>
      </c>
      <c r="AC151" s="33">
        <f>+'PL-tc'!$O151*'pc-dist'!$P$6</f>
        <v>0</v>
      </c>
      <c r="AD151" s="33">
        <f>+'PL-tc'!$P151*'pc-dist'!$G$71</f>
        <v>0</v>
      </c>
      <c r="AE151" s="34" t="str">
        <f t="shared" si="118"/>
        <v>n/a</v>
      </c>
      <c r="AF151" s="34" t="str">
        <f t="shared" si="119"/>
        <v>n/a</v>
      </c>
      <c r="AG151" s="8"/>
      <c r="AH151" s="33">
        <f t="shared" si="107"/>
        <v>0</v>
      </c>
      <c r="AI151" s="33">
        <f t="shared" si="108"/>
        <v>0</v>
      </c>
      <c r="AJ151" s="33">
        <f t="shared" si="109"/>
        <v>0</v>
      </c>
      <c r="AK151" s="34" t="str">
        <f t="shared" si="120"/>
        <v>n/a</v>
      </c>
      <c r="AL151" s="34" t="str">
        <f t="shared" si="121"/>
        <v>n/a</v>
      </c>
      <c r="AM151" s="8"/>
    </row>
    <row r="152" spans="1:39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33">
        <f>+'PL-tc'!$N152*'pc-dist'!$C$58</f>
        <v>0</v>
      </c>
      <c r="E152" s="33">
        <f>+'PL-tc'!$O152*'pc-dist'!$L$6</f>
        <v>0</v>
      </c>
      <c r="F152" s="33">
        <f>+'PL-tc'!$P152*'pc-dist'!$C$71</f>
        <v>0</v>
      </c>
      <c r="G152" s="34" t="str">
        <f t="shared" si="110"/>
        <v>n/a</v>
      </c>
      <c r="H152" s="34" t="str">
        <f t="shared" si="111"/>
        <v>n/a</v>
      </c>
      <c r="I152" s="8"/>
      <c r="J152" s="33">
        <f>+'PL-tc'!$N152*'pc-dist'!$D$58</f>
        <v>0</v>
      </c>
      <c r="K152" s="33">
        <f>+'PL-tc'!$O152*'pc-dist'!$M$6</f>
        <v>0</v>
      </c>
      <c r="L152" s="33">
        <f>+'PL-tc'!$P152*'pc-dist'!$D$71</f>
        <v>0</v>
      </c>
      <c r="M152" s="34" t="str">
        <f t="shared" si="112"/>
        <v>n/a</v>
      </c>
      <c r="N152" s="34" t="str">
        <f t="shared" si="113"/>
        <v>n/a</v>
      </c>
      <c r="O152" s="8"/>
      <c r="P152" s="33">
        <f>+'PL-tc'!$N152*'pc-dist'!$E$58</f>
        <v>0</v>
      </c>
      <c r="Q152" s="33">
        <f>+'PL-tc'!$O152*'pc-dist'!$N$6</f>
        <v>0</v>
      </c>
      <c r="R152" s="33">
        <f>+'PL-tc'!$P152*'pc-dist'!$E$71</f>
        <v>0</v>
      </c>
      <c r="S152" s="34" t="str">
        <f t="shared" si="114"/>
        <v>n/a</v>
      </c>
      <c r="T152" s="34" t="str">
        <f t="shared" si="115"/>
        <v>n/a</v>
      </c>
      <c r="U152" s="8"/>
      <c r="V152" s="33">
        <f>+'PL-tc'!$N152*'pc-dist'!$F$58</f>
        <v>0</v>
      </c>
      <c r="W152" s="33">
        <f>+'PL-tc'!$O152*'pc-dist'!$O$6</f>
        <v>0</v>
      </c>
      <c r="X152" s="33">
        <f>+'PL-tc'!$P152*'pc-dist'!$F$71</f>
        <v>0</v>
      </c>
      <c r="Y152" s="34" t="str">
        <f t="shared" si="116"/>
        <v>n/a</v>
      </c>
      <c r="Z152" s="34" t="str">
        <f t="shared" si="117"/>
        <v>n/a</v>
      </c>
      <c r="AA152" s="8"/>
      <c r="AB152" s="33">
        <f>+'PL-tc'!$N152*'pc-dist'!$G$58</f>
        <v>0</v>
      </c>
      <c r="AC152" s="33">
        <f>+'PL-tc'!$O152*'pc-dist'!$P$6</f>
        <v>0</v>
      </c>
      <c r="AD152" s="33">
        <f>+'PL-tc'!$P152*'pc-dist'!$G$71</f>
        <v>0</v>
      </c>
      <c r="AE152" s="34" t="str">
        <f t="shared" si="118"/>
        <v>n/a</v>
      </c>
      <c r="AF152" s="34" t="str">
        <f t="shared" si="119"/>
        <v>n/a</v>
      </c>
      <c r="AG152" s="8"/>
      <c r="AH152" s="33">
        <f t="shared" si="107"/>
        <v>0</v>
      </c>
      <c r="AI152" s="33">
        <f t="shared" si="108"/>
        <v>0</v>
      </c>
      <c r="AJ152" s="33">
        <f t="shared" si="109"/>
        <v>0</v>
      </c>
      <c r="AK152" s="34" t="str">
        <f t="shared" si="120"/>
        <v>n/a</v>
      </c>
      <c r="AL152" s="34" t="str">
        <f t="shared" si="121"/>
        <v>n/a</v>
      </c>
      <c r="AM152" s="8"/>
    </row>
    <row r="153" spans="1:39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33">
        <f>+'PL-tc'!$N153*'pc-dist'!$C$58</f>
        <v>0</v>
      </c>
      <c r="E153" s="33">
        <f>+'PL-tc'!$O153*'pc-dist'!$L$6</f>
        <v>0</v>
      </c>
      <c r="F153" s="33">
        <f>+'PL-tc'!$P153*'pc-dist'!$C$71</f>
        <v>0</v>
      </c>
      <c r="G153" s="34" t="str">
        <f t="shared" si="110"/>
        <v>n/a</v>
      </c>
      <c r="H153" s="34" t="str">
        <f t="shared" si="111"/>
        <v>n/a</v>
      </c>
      <c r="I153" s="8"/>
      <c r="J153" s="33">
        <f>+'PL-tc'!$N153*'pc-dist'!$D$58</f>
        <v>0</v>
      </c>
      <c r="K153" s="33">
        <f>+'PL-tc'!$O153*'pc-dist'!$M$6</f>
        <v>0</v>
      </c>
      <c r="L153" s="33">
        <f>+'PL-tc'!$P153*'pc-dist'!$D$71</f>
        <v>0</v>
      </c>
      <c r="M153" s="34" t="str">
        <f t="shared" si="112"/>
        <v>n/a</v>
      </c>
      <c r="N153" s="34" t="str">
        <f t="shared" si="113"/>
        <v>n/a</v>
      </c>
      <c r="O153" s="8"/>
      <c r="P153" s="33">
        <f>+'PL-tc'!$N153*'pc-dist'!$E$58</f>
        <v>0</v>
      </c>
      <c r="Q153" s="33">
        <f>+'PL-tc'!$O153*'pc-dist'!$N$6</f>
        <v>0</v>
      </c>
      <c r="R153" s="33">
        <f>+'PL-tc'!$P153*'pc-dist'!$E$71</f>
        <v>0</v>
      </c>
      <c r="S153" s="34" t="str">
        <f t="shared" si="114"/>
        <v>n/a</v>
      </c>
      <c r="T153" s="34" t="str">
        <f t="shared" si="115"/>
        <v>n/a</v>
      </c>
      <c r="U153" s="8"/>
      <c r="V153" s="33">
        <f>+'PL-tc'!$N153*'pc-dist'!$F$58</f>
        <v>0</v>
      </c>
      <c r="W153" s="33">
        <f>+'PL-tc'!$O153*'pc-dist'!$O$6</f>
        <v>0</v>
      </c>
      <c r="X153" s="33">
        <f>+'PL-tc'!$P153*'pc-dist'!$F$71</f>
        <v>0</v>
      </c>
      <c r="Y153" s="34" t="str">
        <f t="shared" si="116"/>
        <v>n/a</v>
      </c>
      <c r="Z153" s="34" t="str">
        <f t="shared" si="117"/>
        <v>n/a</v>
      </c>
      <c r="AA153" s="8"/>
      <c r="AB153" s="33">
        <f>+'PL-tc'!$N153*'pc-dist'!$G$58</f>
        <v>0</v>
      </c>
      <c r="AC153" s="33">
        <f>+'PL-tc'!$O153*'pc-dist'!$P$6</f>
        <v>0</v>
      </c>
      <c r="AD153" s="33">
        <f>+'PL-tc'!$P153*'pc-dist'!$G$71</f>
        <v>0</v>
      </c>
      <c r="AE153" s="34" t="str">
        <f t="shared" si="118"/>
        <v>n/a</v>
      </c>
      <c r="AF153" s="34" t="str">
        <f t="shared" si="119"/>
        <v>n/a</v>
      </c>
      <c r="AG153" s="8"/>
      <c r="AH153" s="33">
        <f t="shared" si="107"/>
        <v>0</v>
      </c>
      <c r="AI153" s="33">
        <f t="shared" si="108"/>
        <v>0</v>
      </c>
      <c r="AJ153" s="33">
        <f t="shared" si="109"/>
        <v>0</v>
      </c>
      <c r="AK153" s="34" t="str">
        <f t="shared" si="120"/>
        <v>n/a</v>
      </c>
      <c r="AL153" s="34" t="str">
        <f t="shared" si="121"/>
        <v>n/a</v>
      </c>
      <c r="AM153" s="8"/>
    </row>
    <row r="154" spans="1:39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33">
        <f>+'PL-tc'!$N154*'pc-dist'!$C$58</f>
        <v>0</v>
      </c>
      <c r="E154" s="33">
        <f>+'PL-tc'!$O154*'pc-dist'!$L$6</f>
        <v>0</v>
      </c>
      <c r="F154" s="33">
        <f>+'PL-tc'!$P154*'pc-dist'!$C$71</f>
        <v>0</v>
      </c>
      <c r="G154" s="34" t="str">
        <f t="shared" si="110"/>
        <v>n/a</v>
      </c>
      <c r="H154" s="34" t="str">
        <f t="shared" si="111"/>
        <v>n/a</v>
      </c>
      <c r="I154" s="8"/>
      <c r="J154" s="33">
        <f>+'PL-tc'!$N154*'pc-dist'!$D$58</f>
        <v>0</v>
      </c>
      <c r="K154" s="33">
        <f>+'PL-tc'!$O154*'pc-dist'!$M$6</f>
        <v>0</v>
      </c>
      <c r="L154" s="33">
        <f>+'PL-tc'!$P154*'pc-dist'!$D$71</f>
        <v>0</v>
      </c>
      <c r="M154" s="34" t="str">
        <f t="shared" si="112"/>
        <v>n/a</v>
      </c>
      <c r="N154" s="34" t="str">
        <f t="shared" si="113"/>
        <v>n/a</v>
      </c>
      <c r="O154" s="8"/>
      <c r="P154" s="33">
        <f>+'PL-tc'!$N154*'pc-dist'!$E$58</f>
        <v>0</v>
      </c>
      <c r="Q154" s="33">
        <f>+'PL-tc'!$O154*'pc-dist'!$N$6</f>
        <v>0</v>
      </c>
      <c r="R154" s="33">
        <f>+'PL-tc'!$P154*'pc-dist'!$E$71</f>
        <v>0</v>
      </c>
      <c r="S154" s="34" t="str">
        <f t="shared" si="114"/>
        <v>n/a</v>
      </c>
      <c r="T154" s="34" t="str">
        <f t="shared" si="115"/>
        <v>n/a</v>
      </c>
      <c r="U154" s="8"/>
      <c r="V154" s="33">
        <f>+'PL-tc'!$N154*'pc-dist'!$F$58</f>
        <v>0</v>
      </c>
      <c r="W154" s="33">
        <f>+'PL-tc'!$O154*'pc-dist'!$O$6</f>
        <v>0</v>
      </c>
      <c r="X154" s="33">
        <f>+'PL-tc'!$P154*'pc-dist'!$F$71</f>
        <v>0</v>
      </c>
      <c r="Y154" s="34" t="str">
        <f t="shared" si="116"/>
        <v>n/a</v>
      </c>
      <c r="Z154" s="34" t="str">
        <f t="shared" si="117"/>
        <v>n/a</v>
      </c>
      <c r="AA154" s="8"/>
      <c r="AB154" s="33">
        <f>+'PL-tc'!$N154*'pc-dist'!$G$58</f>
        <v>0</v>
      </c>
      <c r="AC154" s="33">
        <f>+'PL-tc'!$O154*'pc-dist'!$P$6</f>
        <v>0</v>
      </c>
      <c r="AD154" s="33">
        <f>+'PL-tc'!$P154*'pc-dist'!$G$71</f>
        <v>0</v>
      </c>
      <c r="AE154" s="34" t="str">
        <f t="shared" si="118"/>
        <v>n/a</v>
      </c>
      <c r="AF154" s="34" t="str">
        <f t="shared" si="119"/>
        <v>n/a</v>
      </c>
      <c r="AG154" s="8"/>
      <c r="AH154" s="33">
        <f t="shared" si="107"/>
        <v>0</v>
      </c>
      <c r="AI154" s="33">
        <f t="shared" si="108"/>
        <v>0</v>
      </c>
      <c r="AJ154" s="33">
        <f t="shared" si="109"/>
        <v>0</v>
      </c>
      <c r="AK154" s="34" t="str">
        <f t="shared" si="120"/>
        <v>n/a</v>
      </c>
      <c r="AL154" s="34" t="str">
        <f t="shared" si="121"/>
        <v>n/a</v>
      </c>
      <c r="AM154" s="8"/>
    </row>
    <row r="155" spans="1:39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33">
        <f>+'PL-tc'!$N155*'pc-dist'!$C$58</f>
        <v>0</v>
      </c>
      <c r="E155" s="33">
        <f>+'PL-tc'!$O155*'pc-dist'!$L$6</f>
        <v>0</v>
      </c>
      <c r="F155" s="33">
        <f>+'PL-tc'!$P155*'pc-dist'!$C$71</f>
        <v>0</v>
      </c>
      <c r="G155" s="34" t="str">
        <f t="shared" si="110"/>
        <v>n/a</v>
      </c>
      <c r="H155" s="34" t="str">
        <f t="shared" si="111"/>
        <v>n/a</v>
      </c>
      <c r="I155" s="8"/>
      <c r="J155" s="33">
        <f>+'PL-tc'!$N155*'pc-dist'!$D$58</f>
        <v>0</v>
      </c>
      <c r="K155" s="33">
        <f>+'PL-tc'!$O155*'pc-dist'!$M$6</f>
        <v>0</v>
      </c>
      <c r="L155" s="33">
        <f>+'PL-tc'!$P155*'pc-dist'!$D$71</f>
        <v>0</v>
      </c>
      <c r="M155" s="34" t="str">
        <f t="shared" si="112"/>
        <v>n/a</v>
      </c>
      <c r="N155" s="34" t="str">
        <f t="shared" si="113"/>
        <v>n/a</v>
      </c>
      <c r="O155" s="8"/>
      <c r="P155" s="33">
        <f>+'PL-tc'!$N155*'pc-dist'!$E$58</f>
        <v>0</v>
      </c>
      <c r="Q155" s="33">
        <f>+'PL-tc'!$O155*'pc-dist'!$N$6</f>
        <v>0</v>
      </c>
      <c r="R155" s="33">
        <f>+'PL-tc'!$P155*'pc-dist'!$E$71</f>
        <v>0</v>
      </c>
      <c r="S155" s="34" t="str">
        <f t="shared" si="114"/>
        <v>n/a</v>
      </c>
      <c r="T155" s="34" t="str">
        <f t="shared" si="115"/>
        <v>n/a</v>
      </c>
      <c r="U155" s="8"/>
      <c r="V155" s="33">
        <f>+'PL-tc'!$N155*'pc-dist'!$F$58</f>
        <v>0</v>
      </c>
      <c r="W155" s="33">
        <f>+'PL-tc'!$O155*'pc-dist'!$O$6</f>
        <v>0</v>
      </c>
      <c r="X155" s="33">
        <f>+'PL-tc'!$P155*'pc-dist'!$F$71</f>
        <v>0</v>
      </c>
      <c r="Y155" s="34" t="str">
        <f t="shared" si="116"/>
        <v>n/a</v>
      </c>
      <c r="Z155" s="34" t="str">
        <f t="shared" si="117"/>
        <v>n/a</v>
      </c>
      <c r="AA155" s="8"/>
      <c r="AB155" s="33">
        <f>+'PL-tc'!$N155*'pc-dist'!$G$58</f>
        <v>0</v>
      </c>
      <c r="AC155" s="33">
        <f>+'PL-tc'!$O155*'pc-dist'!$P$6</f>
        <v>0</v>
      </c>
      <c r="AD155" s="33">
        <f>+'PL-tc'!$P155*'pc-dist'!$G$71</f>
        <v>0</v>
      </c>
      <c r="AE155" s="34" t="str">
        <f t="shared" si="118"/>
        <v>n/a</v>
      </c>
      <c r="AF155" s="34" t="str">
        <f t="shared" si="119"/>
        <v>n/a</v>
      </c>
      <c r="AG155" s="8"/>
      <c r="AH155" s="33">
        <f t="shared" si="107"/>
        <v>0</v>
      </c>
      <c r="AI155" s="33">
        <f t="shared" si="108"/>
        <v>0</v>
      </c>
      <c r="AJ155" s="33">
        <f t="shared" si="109"/>
        <v>0</v>
      </c>
      <c r="AK155" s="34" t="str">
        <f t="shared" si="120"/>
        <v>n/a</v>
      </c>
      <c r="AL155" s="34" t="str">
        <f t="shared" si="121"/>
        <v>n/a</v>
      </c>
      <c r="AM155" s="8"/>
    </row>
    <row r="156" spans="1:39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33">
        <f>+'PL-tc'!$N156*'pc-dist'!$C$58</f>
        <v>0</v>
      </c>
      <c r="E156" s="33">
        <f>+'PL-tc'!$O156*'pc-dist'!$L$6</f>
        <v>0</v>
      </c>
      <c r="F156" s="33">
        <f>+'PL-tc'!$P156*'pc-dist'!$C$71</f>
        <v>0</v>
      </c>
      <c r="G156" s="34" t="str">
        <f t="shared" si="110"/>
        <v>n/a</v>
      </c>
      <c r="H156" s="34" t="str">
        <f t="shared" si="111"/>
        <v>n/a</v>
      </c>
      <c r="I156" s="8"/>
      <c r="J156" s="33">
        <f>+'PL-tc'!$N156*'pc-dist'!$D$58</f>
        <v>0</v>
      </c>
      <c r="K156" s="33">
        <f>+'PL-tc'!$O156*'pc-dist'!$M$6</f>
        <v>0</v>
      </c>
      <c r="L156" s="33">
        <f>+'PL-tc'!$P156*'pc-dist'!$D$71</f>
        <v>0</v>
      </c>
      <c r="M156" s="34" t="str">
        <f t="shared" si="112"/>
        <v>n/a</v>
      </c>
      <c r="N156" s="34" t="str">
        <f t="shared" si="113"/>
        <v>n/a</v>
      </c>
      <c r="O156" s="8"/>
      <c r="P156" s="33">
        <f>+'PL-tc'!$N156*'pc-dist'!$E$58</f>
        <v>0</v>
      </c>
      <c r="Q156" s="33">
        <f>+'PL-tc'!$O156*'pc-dist'!$N$6</f>
        <v>0</v>
      </c>
      <c r="R156" s="33">
        <f>+'PL-tc'!$P156*'pc-dist'!$E$71</f>
        <v>0</v>
      </c>
      <c r="S156" s="34" t="str">
        <f t="shared" si="114"/>
        <v>n/a</v>
      </c>
      <c r="T156" s="34" t="str">
        <f t="shared" si="115"/>
        <v>n/a</v>
      </c>
      <c r="U156" s="8"/>
      <c r="V156" s="33">
        <f>+'PL-tc'!$N156*'pc-dist'!$F$58</f>
        <v>0</v>
      </c>
      <c r="W156" s="33">
        <f>+'PL-tc'!$O156*'pc-dist'!$O$6</f>
        <v>0</v>
      </c>
      <c r="X156" s="33">
        <f>+'PL-tc'!$P156*'pc-dist'!$F$71</f>
        <v>0</v>
      </c>
      <c r="Y156" s="34" t="str">
        <f t="shared" si="116"/>
        <v>n/a</v>
      </c>
      <c r="Z156" s="34" t="str">
        <f t="shared" si="117"/>
        <v>n/a</v>
      </c>
      <c r="AA156" s="8"/>
      <c r="AB156" s="33">
        <f>+'PL-tc'!$N156*'pc-dist'!$G$58</f>
        <v>0</v>
      </c>
      <c r="AC156" s="33">
        <f>+'PL-tc'!$O156*'pc-dist'!$P$6</f>
        <v>0</v>
      </c>
      <c r="AD156" s="33">
        <f>+'PL-tc'!$P156*'pc-dist'!$G$71</f>
        <v>0</v>
      </c>
      <c r="AE156" s="34" t="str">
        <f t="shared" si="118"/>
        <v>n/a</v>
      </c>
      <c r="AF156" s="34" t="str">
        <f t="shared" si="119"/>
        <v>n/a</v>
      </c>
      <c r="AG156" s="8"/>
      <c r="AH156" s="33">
        <f t="shared" si="107"/>
        <v>0</v>
      </c>
      <c r="AI156" s="33">
        <f t="shared" si="108"/>
        <v>0</v>
      </c>
      <c r="AJ156" s="33">
        <f t="shared" si="109"/>
        <v>0</v>
      </c>
      <c r="AK156" s="34" t="str">
        <f t="shared" si="120"/>
        <v>n/a</v>
      </c>
      <c r="AL156" s="34" t="str">
        <f t="shared" si="121"/>
        <v>n/a</v>
      </c>
      <c r="AM156" s="8"/>
    </row>
    <row r="157" spans="1:39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33">
        <f>+'PL-tc'!$N157*'pc-dist'!$C$58</f>
        <v>0</v>
      </c>
      <c r="E157" s="33">
        <f>+'PL-tc'!$O157*'pc-dist'!$L$6</f>
        <v>0</v>
      </c>
      <c r="F157" s="33">
        <f>+'PL-tc'!$P157*'pc-dist'!$C$71</f>
        <v>0</v>
      </c>
      <c r="G157" s="34" t="str">
        <f t="shared" si="110"/>
        <v>n/a</v>
      </c>
      <c r="H157" s="34" t="str">
        <f t="shared" si="111"/>
        <v>n/a</v>
      </c>
      <c r="I157" s="8"/>
      <c r="J157" s="33">
        <f>+'PL-tc'!$N157*'pc-dist'!$D$58</f>
        <v>0</v>
      </c>
      <c r="K157" s="33">
        <f>+'PL-tc'!$O157*'pc-dist'!$M$6</f>
        <v>0</v>
      </c>
      <c r="L157" s="33">
        <f>+'PL-tc'!$P157*'pc-dist'!$D$71</f>
        <v>0</v>
      </c>
      <c r="M157" s="34" t="str">
        <f t="shared" si="112"/>
        <v>n/a</v>
      </c>
      <c r="N157" s="34" t="str">
        <f t="shared" si="113"/>
        <v>n/a</v>
      </c>
      <c r="O157" s="8"/>
      <c r="P157" s="33">
        <f>+'PL-tc'!$N157*'pc-dist'!$E$58</f>
        <v>0</v>
      </c>
      <c r="Q157" s="33">
        <f>+'PL-tc'!$O157*'pc-dist'!$N$6</f>
        <v>0</v>
      </c>
      <c r="R157" s="33">
        <f>+'PL-tc'!$P157*'pc-dist'!$E$71</f>
        <v>0</v>
      </c>
      <c r="S157" s="34" t="str">
        <f t="shared" si="114"/>
        <v>n/a</v>
      </c>
      <c r="T157" s="34" t="str">
        <f t="shared" si="115"/>
        <v>n/a</v>
      </c>
      <c r="U157" s="8"/>
      <c r="V157" s="33">
        <f>+'PL-tc'!$N157*'pc-dist'!$F$58</f>
        <v>0</v>
      </c>
      <c r="W157" s="33">
        <f>+'PL-tc'!$O157*'pc-dist'!$O$6</f>
        <v>0</v>
      </c>
      <c r="X157" s="33">
        <f>+'PL-tc'!$P157*'pc-dist'!$F$71</f>
        <v>0</v>
      </c>
      <c r="Y157" s="34" t="str">
        <f t="shared" si="116"/>
        <v>n/a</v>
      </c>
      <c r="Z157" s="34" t="str">
        <f t="shared" si="117"/>
        <v>n/a</v>
      </c>
      <c r="AA157" s="8"/>
      <c r="AB157" s="33">
        <f>+'PL-tc'!$N157*'pc-dist'!$G$58</f>
        <v>0</v>
      </c>
      <c r="AC157" s="33">
        <f>+'PL-tc'!$O157*'pc-dist'!$P$6</f>
        <v>0</v>
      </c>
      <c r="AD157" s="33">
        <f>+'PL-tc'!$P157*'pc-dist'!$G$71</f>
        <v>0</v>
      </c>
      <c r="AE157" s="34" t="str">
        <f t="shared" si="118"/>
        <v>n/a</v>
      </c>
      <c r="AF157" s="34" t="str">
        <f t="shared" si="119"/>
        <v>n/a</v>
      </c>
      <c r="AG157" s="8"/>
      <c r="AH157" s="33">
        <f t="shared" si="107"/>
        <v>0</v>
      </c>
      <c r="AI157" s="33">
        <f t="shared" si="108"/>
        <v>0</v>
      </c>
      <c r="AJ157" s="33">
        <f t="shared" si="109"/>
        <v>0</v>
      </c>
      <c r="AK157" s="34" t="str">
        <f t="shared" si="120"/>
        <v>n/a</v>
      </c>
      <c r="AL157" s="34" t="str">
        <f t="shared" si="121"/>
        <v>n/a</v>
      </c>
      <c r="AM157" s="8"/>
    </row>
    <row r="158" spans="1:39" hidden="1" outlineLevel="1" x14ac:dyDescent="0.2">
      <c r="B158" s="13"/>
      <c r="C158" s="8"/>
      <c r="D158" s="54"/>
      <c r="E158" s="54"/>
      <c r="F158" s="54"/>
      <c r="G158" s="10"/>
      <c r="H158" s="10"/>
      <c r="I158" s="8"/>
      <c r="J158" s="54"/>
      <c r="K158" s="54"/>
      <c r="L158" s="54"/>
      <c r="M158" s="10"/>
      <c r="N158" s="10"/>
      <c r="O158" s="8"/>
      <c r="P158" s="54"/>
      <c r="Q158" s="54"/>
      <c r="R158" s="54"/>
      <c r="S158" s="10"/>
      <c r="T158" s="10"/>
      <c r="U158" s="8"/>
      <c r="V158" s="54"/>
      <c r="W158" s="54"/>
      <c r="X158" s="54"/>
      <c r="Y158" s="10"/>
      <c r="Z158" s="10"/>
      <c r="AA158" s="8"/>
      <c r="AB158" s="54"/>
      <c r="AC158" s="54"/>
      <c r="AD158" s="54"/>
      <c r="AE158" s="10"/>
      <c r="AF158" s="10"/>
      <c r="AG158" s="8"/>
      <c r="AH158" s="54"/>
      <c r="AI158" s="54"/>
      <c r="AJ158" s="54"/>
      <c r="AK158" s="10"/>
      <c r="AL158" s="10"/>
      <c r="AM158" s="8"/>
    </row>
    <row r="159" spans="1:39" hidden="1" outlineLevel="1" x14ac:dyDescent="0.2">
      <c r="A159" s="49" t="s">
        <v>1835</v>
      </c>
      <c r="B159" s="13" t="s">
        <v>1835</v>
      </c>
      <c r="C159" s="8"/>
      <c r="D159" s="51">
        <f t="shared" ref="D159:F159" si="122">+SUM(D160:D191)</f>
        <v>0</v>
      </c>
      <c r="E159" s="51">
        <f t="shared" si="122"/>
        <v>0</v>
      </c>
      <c r="F159" s="51">
        <f t="shared" si="122"/>
        <v>0</v>
      </c>
      <c r="G159" s="34" t="str">
        <f t="shared" ref="G159:G190" si="123">IFERROR(F159/E159-1,"n/a")</f>
        <v>n/a</v>
      </c>
      <c r="H159" s="34" t="str">
        <f t="shared" ref="H159:H190" si="124">IFERROR(F159/D159-1,"n/a")</f>
        <v>n/a</v>
      </c>
      <c r="I159" s="8"/>
      <c r="J159" s="51">
        <f t="shared" ref="J159:L159" si="125">+SUM(J160:J191)</f>
        <v>0</v>
      </c>
      <c r="K159" s="51">
        <f t="shared" si="125"/>
        <v>0</v>
      </c>
      <c r="L159" s="51">
        <f t="shared" si="125"/>
        <v>0</v>
      </c>
      <c r="M159" s="34" t="str">
        <f t="shared" ref="M159:M190" si="126">IFERROR(L159/K159-1,"n/a")</f>
        <v>n/a</v>
      </c>
      <c r="N159" s="34" t="str">
        <f t="shared" ref="N159:N190" si="127">IFERROR(L159/J159-1,"n/a")</f>
        <v>n/a</v>
      </c>
      <c r="O159" s="8"/>
      <c r="P159" s="51">
        <f t="shared" ref="P159:R159" si="128">+SUM(P160:P191)</f>
        <v>0</v>
      </c>
      <c r="Q159" s="51">
        <f t="shared" si="128"/>
        <v>0</v>
      </c>
      <c r="R159" s="51">
        <f t="shared" si="128"/>
        <v>0</v>
      </c>
      <c r="S159" s="34" t="str">
        <f t="shared" ref="S159:S190" si="129">IFERROR(R159/Q159-1,"n/a")</f>
        <v>n/a</v>
      </c>
      <c r="T159" s="34" t="str">
        <f t="shared" ref="T159:T190" si="130">IFERROR(R159/P159-1,"n/a")</f>
        <v>n/a</v>
      </c>
      <c r="U159" s="8"/>
      <c r="V159" s="51">
        <f t="shared" ref="V159:X159" si="131">+SUM(V160:V191)</f>
        <v>0</v>
      </c>
      <c r="W159" s="51">
        <f t="shared" si="131"/>
        <v>0</v>
      </c>
      <c r="X159" s="51">
        <f t="shared" si="131"/>
        <v>0</v>
      </c>
      <c r="Y159" s="34" t="str">
        <f t="shared" ref="Y159:Y190" si="132">IFERROR(X159/W159-1,"n/a")</f>
        <v>n/a</v>
      </c>
      <c r="Z159" s="34" t="str">
        <f t="shared" ref="Z159:Z190" si="133">IFERROR(X159/V159-1,"n/a")</f>
        <v>n/a</v>
      </c>
      <c r="AA159" s="8"/>
      <c r="AB159" s="51">
        <f t="shared" ref="AB159:AD159" si="134">+SUM(AB160:AB191)</f>
        <v>0</v>
      </c>
      <c r="AC159" s="51">
        <f t="shared" si="134"/>
        <v>0</v>
      </c>
      <c r="AD159" s="51">
        <f t="shared" si="134"/>
        <v>0</v>
      </c>
      <c r="AE159" s="34" t="str">
        <f t="shared" ref="AE159:AE190" si="135">IFERROR(AD159/AC159-1,"n/a")</f>
        <v>n/a</v>
      </c>
      <c r="AF159" s="34" t="str">
        <f t="shared" ref="AF159:AF190" si="136">IFERROR(AD159/AB159-1,"n/a")</f>
        <v>n/a</v>
      </c>
      <c r="AG159" s="8"/>
      <c r="AH159" s="51">
        <f t="shared" ref="AH159:AJ159" si="137">+SUM(AH160:AH191)</f>
        <v>0</v>
      </c>
      <c r="AI159" s="51">
        <f t="shared" si="137"/>
        <v>0</v>
      </c>
      <c r="AJ159" s="51">
        <f t="shared" si="137"/>
        <v>0</v>
      </c>
      <c r="AK159" s="34" t="str">
        <f t="shared" ref="AK159:AK190" si="138">IFERROR(AJ159/AI159-1,"n/a")</f>
        <v>n/a</v>
      </c>
      <c r="AL159" s="34" t="str">
        <f t="shared" ref="AL159:AL190" si="139">IFERROR(AJ159/AH159-1,"n/a")</f>
        <v>n/a</v>
      </c>
      <c r="AM159" s="8"/>
    </row>
    <row r="160" spans="1:39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33">
        <f>+'PL-tc'!$N160*'pc-dist'!$C$58</f>
        <v>0</v>
      </c>
      <c r="E160" s="33">
        <f>+'PL-tc'!$O160*'pc-dist'!$L$6</f>
        <v>0</v>
      </c>
      <c r="F160" s="33">
        <f>+'PL-tc'!$P160*'pc-dist'!$C$71</f>
        <v>0</v>
      </c>
      <c r="G160" s="34" t="str">
        <f t="shared" si="123"/>
        <v>n/a</v>
      </c>
      <c r="H160" s="34" t="str">
        <f t="shared" si="124"/>
        <v>n/a</v>
      </c>
      <c r="I160" s="8"/>
      <c r="J160" s="33">
        <f>+'PL-tc'!$N160*'pc-dist'!$D$58</f>
        <v>0</v>
      </c>
      <c r="K160" s="33">
        <f>+'PL-tc'!$O160*'pc-dist'!$M$6</f>
        <v>0</v>
      </c>
      <c r="L160" s="33">
        <f>+'PL-tc'!$P160*'pc-dist'!$D$71</f>
        <v>0</v>
      </c>
      <c r="M160" s="34" t="str">
        <f t="shared" si="126"/>
        <v>n/a</v>
      </c>
      <c r="N160" s="34" t="str">
        <f t="shared" si="127"/>
        <v>n/a</v>
      </c>
      <c r="O160" s="8"/>
      <c r="P160" s="33">
        <f>+'PL-tc'!$N160*'pc-dist'!$E$58</f>
        <v>0</v>
      </c>
      <c r="Q160" s="33">
        <f>+'PL-tc'!$O160*'pc-dist'!$N$6</f>
        <v>0</v>
      </c>
      <c r="R160" s="33">
        <f>+'PL-tc'!$P160*'pc-dist'!$E$71</f>
        <v>0</v>
      </c>
      <c r="S160" s="34" t="str">
        <f t="shared" si="129"/>
        <v>n/a</v>
      </c>
      <c r="T160" s="34" t="str">
        <f t="shared" si="130"/>
        <v>n/a</v>
      </c>
      <c r="U160" s="8"/>
      <c r="V160" s="33">
        <f>+'PL-tc'!$N160*'pc-dist'!$F$58</f>
        <v>0</v>
      </c>
      <c r="W160" s="33">
        <f>+'PL-tc'!$O160*'pc-dist'!$O$6</f>
        <v>0</v>
      </c>
      <c r="X160" s="33">
        <f>+'PL-tc'!$P160*'pc-dist'!$F$71</f>
        <v>0</v>
      </c>
      <c r="Y160" s="34" t="str">
        <f t="shared" si="132"/>
        <v>n/a</v>
      </c>
      <c r="Z160" s="34" t="str">
        <f t="shared" si="133"/>
        <v>n/a</v>
      </c>
      <c r="AA160" s="8"/>
      <c r="AB160" s="33">
        <f>+'PL-tc'!$N160*'pc-dist'!$G$58</f>
        <v>0</v>
      </c>
      <c r="AC160" s="33">
        <f>+'PL-tc'!$O160*'pc-dist'!$P$6</f>
        <v>0</v>
      </c>
      <c r="AD160" s="33">
        <f>+'PL-tc'!$P160*'pc-dist'!$G$71</f>
        <v>0</v>
      </c>
      <c r="AE160" s="34" t="str">
        <f t="shared" si="135"/>
        <v>n/a</v>
      </c>
      <c r="AF160" s="34" t="str">
        <f t="shared" si="136"/>
        <v>n/a</v>
      </c>
      <c r="AG160" s="8"/>
      <c r="AH160" s="33">
        <f t="shared" ref="AH160:AH190" si="140">AB160+V160+P160+J160+D160</f>
        <v>0</v>
      </c>
      <c r="AI160" s="33">
        <f t="shared" ref="AI160:AI190" si="141">AC160+W160+Q160+K160+E160</f>
        <v>0</v>
      </c>
      <c r="AJ160" s="33">
        <f t="shared" ref="AJ160:AJ190" si="142">AD160+X160+R160+L160+F160</f>
        <v>0</v>
      </c>
      <c r="AK160" s="34" t="str">
        <f t="shared" si="138"/>
        <v>n/a</v>
      </c>
      <c r="AL160" s="34" t="str">
        <f t="shared" si="139"/>
        <v>n/a</v>
      </c>
      <c r="AM160" s="8"/>
    </row>
    <row r="161" spans="1:39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33">
        <f>+'PL-tc'!$N161*'pc-dist'!$C$58</f>
        <v>0</v>
      </c>
      <c r="E161" s="33">
        <f>+'PL-tc'!$O161*'pc-dist'!$L$6</f>
        <v>0</v>
      </c>
      <c r="F161" s="33">
        <f>+'PL-tc'!$P161*'pc-dist'!$C$71</f>
        <v>0</v>
      </c>
      <c r="G161" s="34" t="str">
        <f t="shared" si="123"/>
        <v>n/a</v>
      </c>
      <c r="H161" s="34" t="str">
        <f t="shared" si="124"/>
        <v>n/a</v>
      </c>
      <c r="I161" s="8"/>
      <c r="J161" s="33">
        <f>+'PL-tc'!$N161*'pc-dist'!$D$58</f>
        <v>0</v>
      </c>
      <c r="K161" s="33">
        <f>+'PL-tc'!$O161*'pc-dist'!$M$6</f>
        <v>0</v>
      </c>
      <c r="L161" s="33">
        <f>+'PL-tc'!$P161*'pc-dist'!$D$71</f>
        <v>0</v>
      </c>
      <c r="M161" s="34" t="str">
        <f t="shared" si="126"/>
        <v>n/a</v>
      </c>
      <c r="N161" s="34" t="str">
        <f t="shared" si="127"/>
        <v>n/a</v>
      </c>
      <c r="O161" s="8"/>
      <c r="P161" s="33">
        <f>+'PL-tc'!$N161*'pc-dist'!$E$58</f>
        <v>0</v>
      </c>
      <c r="Q161" s="33">
        <f>+'PL-tc'!$O161*'pc-dist'!$N$6</f>
        <v>0</v>
      </c>
      <c r="R161" s="33">
        <f>+'PL-tc'!$P161*'pc-dist'!$E$71</f>
        <v>0</v>
      </c>
      <c r="S161" s="34" t="str">
        <f t="shared" si="129"/>
        <v>n/a</v>
      </c>
      <c r="T161" s="34" t="str">
        <f t="shared" si="130"/>
        <v>n/a</v>
      </c>
      <c r="U161" s="8"/>
      <c r="V161" s="33">
        <f>+'PL-tc'!$N161*'pc-dist'!$F$58</f>
        <v>0</v>
      </c>
      <c r="W161" s="33">
        <f>+'PL-tc'!$O161*'pc-dist'!$O$6</f>
        <v>0</v>
      </c>
      <c r="X161" s="33">
        <f>+'PL-tc'!$P161*'pc-dist'!$F$71</f>
        <v>0</v>
      </c>
      <c r="Y161" s="34" t="str">
        <f t="shared" si="132"/>
        <v>n/a</v>
      </c>
      <c r="Z161" s="34" t="str">
        <f t="shared" si="133"/>
        <v>n/a</v>
      </c>
      <c r="AA161" s="8"/>
      <c r="AB161" s="33">
        <f>+'PL-tc'!$N161*'pc-dist'!$G$58</f>
        <v>0</v>
      </c>
      <c r="AC161" s="33">
        <f>+'PL-tc'!$O161*'pc-dist'!$P$6</f>
        <v>0</v>
      </c>
      <c r="AD161" s="33">
        <f>+'PL-tc'!$P161*'pc-dist'!$G$71</f>
        <v>0</v>
      </c>
      <c r="AE161" s="34" t="str">
        <f t="shared" si="135"/>
        <v>n/a</v>
      </c>
      <c r="AF161" s="34" t="str">
        <f t="shared" si="136"/>
        <v>n/a</v>
      </c>
      <c r="AG161" s="8"/>
      <c r="AH161" s="33">
        <f t="shared" si="140"/>
        <v>0</v>
      </c>
      <c r="AI161" s="33">
        <f t="shared" si="141"/>
        <v>0</v>
      </c>
      <c r="AJ161" s="33">
        <f t="shared" si="142"/>
        <v>0</v>
      </c>
      <c r="AK161" s="34" t="str">
        <f t="shared" si="138"/>
        <v>n/a</v>
      </c>
      <c r="AL161" s="34" t="str">
        <f t="shared" si="139"/>
        <v>n/a</v>
      </c>
      <c r="AM161" s="8"/>
    </row>
    <row r="162" spans="1:39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33">
        <f>+'PL-tc'!$N162*'pc-dist'!$C$58</f>
        <v>0</v>
      </c>
      <c r="E162" s="33">
        <f>+'PL-tc'!$O162*'pc-dist'!$L$6</f>
        <v>0</v>
      </c>
      <c r="F162" s="33">
        <f>+'PL-tc'!$P162*'pc-dist'!$C$71</f>
        <v>0</v>
      </c>
      <c r="G162" s="34" t="str">
        <f t="shared" si="123"/>
        <v>n/a</v>
      </c>
      <c r="H162" s="34" t="str">
        <f t="shared" si="124"/>
        <v>n/a</v>
      </c>
      <c r="I162" s="8"/>
      <c r="J162" s="33">
        <f>+'PL-tc'!$N162*'pc-dist'!$D$58</f>
        <v>0</v>
      </c>
      <c r="K162" s="33">
        <f>+'PL-tc'!$O162*'pc-dist'!$M$6</f>
        <v>0</v>
      </c>
      <c r="L162" s="33">
        <f>+'PL-tc'!$P162*'pc-dist'!$D$71</f>
        <v>0</v>
      </c>
      <c r="M162" s="34" t="str">
        <f t="shared" si="126"/>
        <v>n/a</v>
      </c>
      <c r="N162" s="34" t="str">
        <f t="shared" si="127"/>
        <v>n/a</v>
      </c>
      <c r="O162" s="8"/>
      <c r="P162" s="33">
        <f>+'PL-tc'!$N162*'pc-dist'!$E$58</f>
        <v>0</v>
      </c>
      <c r="Q162" s="33">
        <f>+'PL-tc'!$O162*'pc-dist'!$N$6</f>
        <v>0</v>
      </c>
      <c r="R162" s="33">
        <f>+'PL-tc'!$P162*'pc-dist'!$E$71</f>
        <v>0</v>
      </c>
      <c r="S162" s="34" t="str">
        <f t="shared" si="129"/>
        <v>n/a</v>
      </c>
      <c r="T162" s="34" t="str">
        <f t="shared" si="130"/>
        <v>n/a</v>
      </c>
      <c r="U162" s="8"/>
      <c r="V162" s="33">
        <f>+'PL-tc'!$N162*'pc-dist'!$F$58</f>
        <v>0</v>
      </c>
      <c r="W162" s="33">
        <f>+'PL-tc'!$O162*'pc-dist'!$O$6</f>
        <v>0</v>
      </c>
      <c r="X162" s="33">
        <f>+'PL-tc'!$P162*'pc-dist'!$F$71</f>
        <v>0</v>
      </c>
      <c r="Y162" s="34" t="str">
        <f t="shared" si="132"/>
        <v>n/a</v>
      </c>
      <c r="Z162" s="34" t="str">
        <f t="shared" si="133"/>
        <v>n/a</v>
      </c>
      <c r="AA162" s="8"/>
      <c r="AB162" s="33">
        <f>+'PL-tc'!$N162*'pc-dist'!$G$58</f>
        <v>0</v>
      </c>
      <c r="AC162" s="33">
        <f>+'PL-tc'!$O162*'pc-dist'!$P$6</f>
        <v>0</v>
      </c>
      <c r="AD162" s="33">
        <f>+'PL-tc'!$P162*'pc-dist'!$G$71</f>
        <v>0</v>
      </c>
      <c r="AE162" s="34" t="str">
        <f t="shared" si="135"/>
        <v>n/a</v>
      </c>
      <c r="AF162" s="34" t="str">
        <f t="shared" si="136"/>
        <v>n/a</v>
      </c>
      <c r="AG162" s="8"/>
      <c r="AH162" s="33">
        <f t="shared" si="140"/>
        <v>0</v>
      </c>
      <c r="AI162" s="33">
        <f t="shared" si="141"/>
        <v>0</v>
      </c>
      <c r="AJ162" s="33">
        <f t="shared" si="142"/>
        <v>0</v>
      </c>
      <c r="AK162" s="34" t="str">
        <f t="shared" si="138"/>
        <v>n/a</v>
      </c>
      <c r="AL162" s="34" t="str">
        <f t="shared" si="139"/>
        <v>n/a</v>
      </c>
      <c r="AM162" s="8"/>
    </row>
    <row r="163" spans="1:39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33">
        <f>+'PL-tc'!$N163*'pc-dist'!$C$58</f>
        <v>0</v>
      </c>
      <c r="E163" s="33">
        <f>+'PL-tc'!$O163*'pc-dist'!$L$6</f>
        <v>0</v>
      </c>
      <c r="F163" s="33">
        <f>+'PL-tc'!$P163*'pc-dist'!$C$71</f>
        <v>0</v>
      </c>
      <c r="G163" s="34" t="str">
        <f t="shared" si="123"/>
        <v>n/a</v>
      </c>
      <c r="H163" s="34" t="str">
        <f t="shared" si="124"/>
        <v>n/a</v>
      </c>
      <c r="I163" s="8"/>
      <c r="J163" s="33">
        <f>+'PL-tc'!$N163*'pc-dist'!$D$58</f>
        <v>0</v>
      </c>
      <c r="K163" s="33">
        <f>+'PL-tc'!$O163*'pc-dist'!$M$6</f>
        <v>0</v>
      </c>
      <c r="L163" s="33">
        <f>+'PL-tc'!$P163*'pc-dist'!$D$71</f>
        <v>0</v>
      </c>
      <c r="M163" s="34" t="str">
        <f t="shared" si="126"/>
        <v>n/a</v>
      </c>
      <c r="N163" s="34" t="str">
        <f t="shared" si="127"/>
        <v>n/a</v>
      </c>
      <c r="O163" s="8"/>
      <c r="P163" s="33">
        <f>+'PL-tc'!$N163*'pc-dist'!$E$58</f>
        <v>0</v>
      </c>
      <c r="Q163" s="33">
        <f>+'PL-tc'!$O163*'pc-dist'!$N$6</f>
        <v>0</v>
      </c>
      <c r="R163" s="33">
        <f>+'PL-tc'!$P163*'pc-dist'!$E$71</f>
        <v>0</v>
      </c>
      <c r="S163" s="34" t="str">
        <f t="shared" si="129"/>
        <v>n/a</v>
      </c>
      <c r="T163" s="34" t="str">
        <f t="shared" si="130"/>
        <v>n/a</v>
      </c>
      <c r="U163" s="8"/>
      <c r="V163" s="33">
        <f>+'PL-tc'!$N163*'pc-dist'!$F$58</f>
        <v>0</v>
      </c>
      <c r="W163" s="33">
        <f>+'PL-tc'!$O163*'pc-dist'!$O$6</f>
        <v>0</v>
      </c>
      <c r="X163" s="33">
        <f>+'PL-tc'!$P163*'pc-dist'!$F$71</f>
        <v>0</v>
      </c>
      <c r="Y163" s="34" t="str">
        <f t="shared" si="132"/>
        <v>n/a</v>
      </c>
      <c r="Z163" s="34" t="str">
        <f t="shared" si="133"/>
        <v>n/a</v>
      </c>
      <c r="AA163" s="8"/>
      <c r="AB163" s="33">
        <f>+'PL-tc'!$N163*'pc-dist'!$G$58</f>
        <v>0</v>
      </c>
      <c r="AC163" s="33">
        <f>+'PL-tc'!$O163*'pc-dist'!$P$6</f>
        <v>0</v>
      </c>
      <c r="AD163" s="33">
        <f>+'PL-tc'!$P163*'pc-dist'!$G$71</f>
        <v>0</v>
      </c>
      <c r="AE163" s="34" t="str">
        <f t="shared" si="135"/>
        <v>n/a</v>
      </c>
      <c r="AF163" s="34" t="str">
        <f t="shared" si="136"/>
        <v>n/a</v>
      </c>
      <c r="AG163" s="8"/>
      <c r="AH163" s="33">
        <f t="shared" si="140"/>
        <v>0</v>
      </c>
      <c r="AI163" s="33">
        <f t="shared" si="141"/>
        <v>0</v>
      </c>
      <c r="AJ163" s="33">
        <f t="shared" si="142"/>
        <v>0</v>
      </c>
      <c r="AK163" s="34" t="str">
        <f t="shared" si="138"/>
        <v>n/a</v>
      </c>
      <c r="AL163" s="34" t="str">
        <f t="shared" si="139"/>
        <v>n/a</v>
      </c>
      <c r="AM163" s="8"/>
    </row>
    <row r="164" spans="1:39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33">
        <f>+'PL-tc'!$N164*'pc-dist'!$C$58</f>
        <v>0</v>
      </c>
      <c r="E164" s="33">
        <f>+'PL-tc'!$O164*'pc-dist'!$L$6</f>
        <v>0</v>
      </c>
      <c r="F164" s="33">
        <f>+'PL-tc'!$P164*'pc-dist'!$C$71</f>
        <v>0</v>
      </c>
      <c r="G164" s="34" t="str">
        <f t="shared" si="123"/>
        <v>n/a</v>
      </c>
      <c r="H164" s="34" t="str">
        <f t="shared" si="124"/>
        <v>n/a</v>
      </c>
      <c r="I164" s="8"/>
      <c r="J164" s="33">
        <f>+'PL-tc'!$N164*'pc-dist'!$D$58</f>
        <v>0</v>
      </c>
      <c r="K164" s="33">
        <f>+'PL-tc'!$O164*'pc-dist'!$M$6</f>
        <v>0</v>
      </c>
      <c r="L164" s="33">
        <f>+'PL-tc'!$P164*'pc-dist'!$D$71</f>
        <v>0</v>
      </c>
      <c r="M164" s="34" t="str">
        <f t="shared" si="126"/>
        <v>n/a</v>
      </c>
      <c r="N164" s="34" t="str">
        <f t="shared" si="127"/>
        <v>n/a</v>
      </c>
      <c r="O164" s="8"/>
      <c r="P164" s="33">
        <f>+'PL-tc'!$N164*'pc-dist'!$E$58</f>
        <v>0</v>
      </c>
      <c r="Q164" s="33">
        <f>+'PL-tc'!$O164*'pc-dist'!$N$6</f>
        <v>0</v>
      </c>
      <c r="R164" s="33">
        <f>+'PL-tc'!$P164*'pc-dist'!$E$71</f>
        <v>0</v>
      </c>
      <c r="S164" s="34" t="str">
        <f t="shared" si="129"/>
        <v>n/a</v>
      </c>
      <c r="T164" s="34" t="str">
        <f t="shared" si="130"/>
        <v>n/a</v>
      </c>
      <c r="U164" s="8"/>
      <c r="V164" s="33">
        <f>+'PL-tc'!$N164*'pc-dist'!$F$58</f>
        <v>0</v>
      </c>
      <c r="W164" s="33">
        <f>+'PL-tc'!$O164*'pc-dist'!$O$6</f>
        <v>0</v>
      </c>
      <c r="X164" s="33">
        <f>+'PL-tc'!$P164*'pc-dist'!$F$71</f>
        <v>0</v>
      </c>
      <c r="Y164" s="34" t="str">
        <f t="shared" si="132"/>
        <v>n/a</v>
      </c>
      <c r="Z164" s="34" t="str">
        <f t="shared" si="133"/>
        <v>n/a</v>
      </c>
      <c r="AA164" s="8"/>
      <c r="AB164" s="33">
        <f>+'PL-tc'!$N164*'pc-dist'!$G$58</f>
        <v>0</v>
      </c>
      <c r="AC164" s="33">
        <f>+'PL-tc'!$O164*'pc-dist'!$P$6</f>
        <v>0</v>
      </c>
      <c r="AD164" s="33">
        <f>+'PL-tc'!$P164*'pc-dist'!$G$71</f>
        <v>0</v>
      </c>
      <c r="AE164" s="34" t="str">
        <f t="shared" si="135"/>
        <v>n/a</v>
      </c>
      <c r="AF164" s="34" t="str">
        <f t="shared" si="136"/>
        <v>n/a</v>
      </c>
      <c r="AG164" s="8"/>
      <c r="AH164" s="33">
        <f t="shared" si="140"/>
        <v>0</v>
      </c>
      <c r="AI164" s="33">
        <f t="shared" si="141"/>
        <v>0</v>
      </c>
      <c r="AJ164" s="33">
        <f t="shared" si="142"/>
        <v>0</v>
      </c>
      <c r="AK164" s="34" t="str">
        <f t="shared" si="138"/>
        <v>n/a</v>
      </c>
      <c r="AL164" s="34" t="str">
        <f t="shared" si="139"/>
        <v>n/a</v>
      </c>
      <c r="AM164" s="8"/>
    </row>
    <row r="165" spans="1:39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33">
        <f>+'PL-tc'!$N165*'pc-dist'!$C$58</f>
        <v>0</v>
      </c>
      <c r="E165" s="33">
        <f>+'PL-tc'!$O165*'pc-dist'!$L$6</f>
        <v>0</v>
      </c>
      <c r="F165" s="33">
        <f>+'PL-tc'!$P165*'pc-dist'!$C$71</f>
        <v>0</v>
      </c>
      <c r="G165" s="34" t="str">
        <f t="shared" si="123"/>
        <v>n/a</v>
      </c>
      <c r="H165" s="34" t="str">
        <f t="shared" si="124"/>
        <v>n/a</v>
      </c>
      <c r="I165" s="8"/>
      <c r="J165" s="33">
        <f>+'PL-tc'!$N165*'pc-dist'!$D$58</f>
        <v>0</v>
      </c>
      <c r="K165" s="33">
        <f>+'PL-tc'!$O165*'pc-dist'!$M$6</f>
        <v>0</v>
      </c>
      <c r="L165" s="33">
        <f>+'PL-tc'!$P165*'pc-dist'!$D$71</f>
        <v>0</v>
      </c>
      <c r="M165" s="34" t="str">
        <f t="shared" si="126"/>
        <v>n/a</v>
      </c>
      <c r="N165" s="34" t="str">
        <f t="shared" si="127"/>
        <v>n/a</v>
      </c>
      <c r="O165" s="8"/>
      <c r="P165" s="33">
        <f>+'PL-tc'!$N165*'pc-dist'!$E$58</f>
        <v>0</v>
      </c>
      <c r="Q165" s="33">
        <f>+'PL-tc'!$O165*'pc-dist'!$N$6</f>
        <v>0</v>
      </c>
      <c r="R165" s="33">
        <f>+'PL-tc'!$P165*'pc-dist'!$E$71</f>
        <v>0</v>
      </c>
      <c r="S165" s="34" t="str">
        <f t="shared" si="129"/>
        <v>n/a</v>
      </c>
      <c r="T165" s="34" t="str">
        <f t="shared" si="130"/>
        <v>n/a</v>
      </c>
      <c r="U165" s="8"/>
      <c r="V165" s="33">
        <f>+'PL-tc'!$N165*'pc-dist'!$F$58</f>
        <v>0</v>
      </c>
      <c r="W165" s="33">
        <f>+'PL-tc'!$O165*'pc-dist'!$O$6</f>
        <v>0</v>
      </c>
      <c r="X165" s="33">
        <f>+'PL-tc'!$P165*'pc-dist'!$F$71</f>
        <v>0</v>
      </c>
      <c r="Y165" s="34" t="str">
        <f t="shared" si="132"/>
        <v>n/a</v>
      </c>
      <c r="Z165" s="34" t="str">
        <f t="shared" si="133"/>
        <v>n/a</v>
      </c>
      <c r="AA165" s="8"/>
      <c r="AB165" s="33">
        <f>+'PL-tc'!$N165*'pc-dist'!$G$58</f>
        <v>0</v>
      </c>
      <c r="AC165" s="33">
        <f>+'PL-tc'!$O165*'pc-dist'!$P$6</f>
        <v>0</v>
      </c>
      <c r="AD165" s="33">
        <f>+'PL-tc'!$P165*'pc-dist'!$G$71</f>
        <v>0</v>
      </c>
      <c r="AE165" s="34" t="str">
        <f t="shared" si="135"/>
        <v>n/a</v>
      </c>
      <c r="AF165" s="34" t="str">
        <f t="shared" si="136"/>
        <v>n/a</v>
      </c>
      <c r="AG165" s="8"/>
      <c r="AH165" s="33">
        <f t="shared" si="140"/>
        <v>0</v>
      </c>
      <c r="AI165" s="33">
        <f t="shared" si="141"/>
        <v>0</v>
      </c>
      <c r="AJ165" s="33">
        <f t="shared" si="142"/>
        <v>0</v>
      </c>
      <c r="AK165" s="34" t="str">
        <f t="shared" si="138"/>
        <v>n/a</v>
      </c>
      <c r="AL165" s="34" t="str">
        <f t="shared" si="139"/>
        <v>n/a</v>
      </c>
      <c r="AM165" s="8"/>
    </row>
    <row r="166" spans="1:39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33">
        <f>+'PL-tc'!$N166*'pc-dist'!$C$58</f>
        <v>0</v>
      </c>
      <c r="E166" s="33">
        <f>+'PL-tc'!$O166*'pc-dist'!$L$6</f>
        <v>0</v>
      </c>
      <c r="F166" s="33">
        <f>+'PL-tc'!$P166*'pc-dist'!$C$71</f>
        <v>0</v>
      </c>
      <c r="G166" s="34" t="str">
        <f t="shared" si="123"/>
        <v>n/a</v>
      </c>
      <c r="H166" s="34" t="str">
        <f t="shared" si="124"/>
        <v>n/a</v>
      </c>
      <c r="I166" s="8"/>
      <c r="J166" s="33">
        <f>+'PL-tc'!$N166*'pc-dist'!$D$58</f>
        <v>0</v>
      </c>
      <c r="K166" s="33">
        <f>+'PL-tc'!$O166*'pc-dist'!$M$6</f>
        <v>0</v>
      </c>
      <c r="L166" s="33">
        <f>+'PL-tc'!$P166*'pc-dist'!$D$71</f>
        <v>0</v>
      </c>
      <c r="M166" s="34" t="str">
        <f t="shared" si="126"/>
        <v>n/a</v>
      </c>
      <c r="N166" s="34" t="str">
        <f t="shared" si="127"/>
        <v>n/a</v>
      </c>
      <c r="O166" s="8"/>
      <c r="P166" s="33">
        <f>+'PL-tc'!$N166*'pc-dist'!$E$58</f>
        <v>0</v>
      </c>
      <c r="Q166" s="33">
        <f>+'PL-tc'!$O166*'pc-dist'!$N$6</f>
        <v>0</v>
      </c>
      <c r="R166" s="33">
        <f>+'PL-tc'!$P166*'pc-dist'!$E$71</f>
        <v>0</v>
      </c>
      <c r="S166" s="34" t="str">
        <f t="shared" si="129"/>
        <v>n/a</v>
      </c>
      <c r="T166" s="34" t="str">
        <f t="shared" si="130"/>
        <v>n/a</v>
      </c>
      <c r="U166" s="8"/>
      <c r="V166" s="33">
        <f>+'PL-tc'!$N166*'pc-dist'!$F$58</f>
        <v>0</v>
      </c>
      <c r="W166" s="33">
        <f>+'PL-tc'!$O166*'pc-dist'!$O$6</f>
        <v>0</v>
      </c>
      <c r="X166" s="33">
        <f>+'PL-tc'!$P166*'pc-dist'!$F$71</f>
        <v>0</v>
      </c>
      <c r="Y166" s="34" t="str">
        <f t="shared" si="132"/>
        <v>n/a</v>
      </c>
      <c r="Z166" s="34" t="str">
        <f t="shared" si="133"/>
        <v>n/a</v>
      </c>
      <c r="AA166" s="8"/>
      <c r="AB166" s="33">
        <f>+'PL-tc'!$N166*'pc-dist'!$G$58</f>
        <v>0</v>
      </c>
      <c r="AC166" s="33">
        <f>+'PL-tc'!$O166*'pc-dist'!$P$6</f>
        <v>0</v>
      </c>
      <c r="AD166" s="33">
        <f>+'PL-tc'!$P166*'pc-dist'!$G$71</f>
        <v>0</v>
      </c>
      <c r="AE166" s="34" t="str">
        <f t="shared" si="135"/>
        <v>n/a</v>
      </c>
      <c r="AF166" s="34" t="str">
        <f t="shared" si="136"/>
        <v>n/a</v>
      </c>
      <c r="AG166" s="8"/>
      <c r="AH166" s="33">
        <f t="shared" si="140"/>
        <v>0</v>
      </c>
      <c r="AI166" s="33">
        <f t="shared" si="141"/>
        <v>0</v>
      </c>
      <c r="AJ166" s="33">
        <f t="shared" si="142"/>
        <v>0</v>
      </c>
      <c r="AK166" s="34" t="str">
        <f t="shared" si="138"/>
        <v>n/a</v>
      </c>
      <c r="AL166" s="34" t="str">
        <f t="shared" si="139"/>
        <v>n/a</v>
      </c>
      <c r="AM166" s="8"/>
    </row>
    <row r="167" spans="1:39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33">
        <f>+'PL-tc'!$N167*'pc-dist'!$C$58</f>
        <v>0</v>
      </c>
      <c r="E167" s="33">
        <f>+'PL-tc'!$O167*'pc-dist'!$L$6</f>
        <v>0</v>
      </c>
      <c r="F167" s="33">
        <f>+'PL-tc'!$P167*'pc-dist'!$C$71</f>
        <v>0</v>
      </c>
      <c r="G167" s="34" t="str">
        <f t="shared" si="123"/>
        <v>n/a</v>
      </c>
      <c r="H167" s="34" t="str">
        <f t="shared" si="124"/>
        <v>n/a</v>
      </c>
      <c r="I167" s="8"/>
      <c r="J167" s="33">
        <f>+'PL-tc'!$N167*'pc-dist'!$D$58</f>
        <v>0</v>
      </c>
      <c r="K167" s="33">
        <f>+'PL-tc'!$O167*'pc-dist'!$M$6</f>
        <v>0</v>
      </c>
      <c r="L167" s="33">
        <f>+'PL-tc'!$P167*'pc-dist'!$D$71</f>
        <v>0</v>
      </c>
      <c r="M167" s="34" t="str">
        <f t="shared" si="126"/>
        <v>n/a</v>
      </c>
      <c r="N167" s="34" t="str">
        <f t="shared" si="127"/>
        <v>n/a</v>
      </c>
      <c r="O167" s="8"/>
      <c r="P167" s="33">
        <f>+'PL-tc'!$N167*'pc-dist'!$E$58</f>
        <v>0</v>
      </c>
      <c r="Q167" s="33">
        <f>+'PL-tc'!$O167*'pc-dist'!$N$6</f>
        <v>0</v>
      </c>
      <c r="R167" s="33">
        <f>+'PL-tc'!$P167*'pc-dist'!$E$71</f>
        <v>0</v>
      </c>
      <c r="S167" s="34" t="str">
        <f t="shared" si="129"/>
        <v>n/a</v>
      </c>
      <c r="T167" s="34" t="str">
        <f t="shared" si="130"/>
        <v>n/a</v>
      </c>
      <c r="U167" s="8"/>
      <c r="V167" s="33">
        <f>+'PL-tc'!$N167*'pc-dist'!$F$58</f>
        <v>0</v>
      </c>
      <c r="W167" s="33">
        <f>+'PL-tc'!$O167*'pc-dist'!$O$6</f>
        <v>0</v>
      </c>
      <c r="X167" s="33">
        <f>+'PL-tc'!$P167*'pc-dist'!$F$71</f>
        <v>0</v>
      </c>
      <c r="Y167" s="34" t="str">
        <f t="shared" si="132"/>
        <v>n/a</v>
      </c>
      <c r="Z167" s="34" t="str">
        <f t="shared" si="133"/>
        <v>n/a</v>
      </c>
      <c r="AA167" s="8"/>
      <c r="AB167" s="33">
        <f>+'PL-tc'!$N167*'pc-dist'!$G$58</f>
        <v>0</v>
      </c>
      <c r="AC167" s="33">
        <f>+'PL-tc'!$O167*'pc-dist'!$P$6</f>
        <v>0</v>
      </c>
      <c r="AD167" s="33">
        <f>+'PL-tc'!$P167*'pc-dist'!$G$71</f>
        <v>0</v>
      </c>
      <c r="AE167" s="34" t="str">
        <f t="shared" si="135"/>
        <v>n/a</v>
      </c>
      <c r="AF167" s="34" t="str">
        <f t="shared" si="136"/>
        <v>n/a</v>
      </c>
      <c r="AG167" s="8"/>
      <c r="AH167" s="33">
        <f t="shared" si="140"/>
        <v>0</v>
      </c>
      <c r="AI167" s="33">
        <f t="shared" si="141"/>
        <v>0</v>
      </c>
      <c r="AJ167" s="33">
        <f t="shared" si="142"/>
        <v>0</v>
      </c>
      <c r="AK167" s="34" t="str">
        <f t="shared" si="138"/>
        <v>n/a</v>
      </c>
      <c r="AL167" s="34" t="str">
        <f t="shared" si="139"/>
        <v>n/a</v>
      </c>
      <c r="AM167" s="8"/>
    </row>
    <row r="168" spans="1:39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33">
        <f>+'PL-tc'!$N168*'pc-dist'!$C$58</f>
        <v>0</v>
      </c>
      <c r="E168" s="33">
        <f>+'PL-tc'!$O168*'pc-dist'!$L$6</f>
        <v>0</v>
      </c>
      <c r="F168" s="33">
        <f>+'PL-tc'!$P168*'pc-dist'!$C$71</f>
        <v>0</v>
      </c>
      <c r="G168" s="34" t="str">
        <f t="shared" si="123"/>
        <v>n/a</v>
      </c>
      <c r="H168" s="34" t="str">
        <f t="shared" si="124"/>
        <v>n/a</v>
      </c>
      <c r="I168" s="8"/>
      <c r="J168" s="33">
        <f>+'PL-tc'!$N168*'pc-dist'!$D$58</f>
        <v>0</v>
      </c>
      <c r="K168" s="33">
        <f>+'PL-tc'!$O168*'pc-dist'!$M$6</f>
        <v>0</v>
      </c>
      <c r="L168" s="33">
        <f>+'PL-tc'!$P168*'pc-dist'!$D$71</f>
        <v>0</v>
      </c>
      <c r="M168" s="34" t="str">
        <f t="shared" si="126"/>
        <v>n/a</v>
      </c>
      <c r="N168" s="34" t="str">
        <f t="shared" si="127"/>
        <v>n/a</v>
      </c>
      <c r="O168" s="8"/>
      <c r="P168" s="33">
        <f>+'PL-tc'!$N168*'pc-dist'!$E$58</f>
        <v>0</v>
      </c>
      <c r="Q168" s="33">
        <f>+'PL-tc'!$O168*'pc-dist'!$N$6</f>
        <v>0</v>
      </c>
      <c r="R168" s="33">
        <f>+'PL-tc'!$P168*'pc-dist'!$E$71</f>
        <v>0</v>
      </c>
      <c r="S168" s="34" t="str">
        <f t="shared" si="129"/>
        <v>n/a</v>
      </c>
      <c r="T168" s="34" t="str">
        <f t="shared" si="130"/>
        <v>n/a</v>
      </c>
      <c r="U168" s="8"/>
      <c r="V168" s="33">
        <f>+'PL-tc'!$N168*'pc-dist'!$F$58</f>
        <v>0</v>
      </c>
      <c r="W168" s="33">
        <f>+'PL-tc'!$O168*'pc-dist'!$O$6</f>
        <v>0</v>
      </c>
      <c r="X168" s="33">
        <f>+'PL-tc'!$P168*'pc-dist'!$F$71</f>
        <v>0</v>
      </c>
      <c r="Y168" s="34" t="str">
        <f t="shared" si="132"/>
        <v>n/a</v>
      </c>
      <c r="Z168" s="34" t="str">
        <f t="shared" si="133"/>
        <v>n/a</v>
      </c>
      <c r="AA168" s="8"/>
      <c r="AB168" s="33">
        <f>+'PL-tc'!$N168*'pc-dist'!$G$58</f>
        <v>0</v>
      </c>
      <c r="AC168" s="33">
        <f>+'PL-tc'!$O168*'pc-dist'!$P$6</f>
        <v>0</v>
      </c>
      <c r="AD168" s="33">
        <f>+'PL-tc'!$P168*'pc-dist'!$G$71</f>
        <v>0</v>
      </c>
      <c r="AE168" s="34" t="str">
        <f t="shared" si="135"/>
        <v>n/a</v>
      </c>
      <c r="AF168" s="34" t="str">
        <f t="shared" si="136"/>
        <v>n/a</v>
      </c>
      <c r="AG168" s="8"/>
      <c r="AH168" s="33">
        <f t="shared" si="140"/>
        <v>0</v>
      </c>
      <c r="AI168" s="33">
        <f t="shared" si="141"/>
        <v>0</v>
      </c>
      <c r="AJ168" s="33">
        <f t="shared" si="142"/>
        <v>0</v>
      </c>
      <c r="AK168" s="34" t="str">
        <f t="shared" si="138"/>
        <v>n/a</v>
      </c>
      <c r="AL168" s="34" t="str">
        <f t="shared" si="139"/>
        <v>n/a</v>
      </c>
      <c r="AM168" s="8"/>
    </row>
    <row r="169" spans="1:39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33">
        <f>+'PL-tc'!$N169*'pc-dist'!$C$58</f>
        <v>0</v>
      </c>
      <c r="E169" s="33">
        <f>+'PL-tc'!$O169*'pc-dist'!$L$6</f>
        <v>0</v>
      </c>
      <c r="F169" s="33">
        <f>+'PL-tc'!$P169*'pc-dist'!$C$71</f>
        <v>0</v>
      </c>
      <c r="G169" s="34" t="str">
        <f t="shared" si="123"/>
        <v>n/a</v>
      </c>
      <c r="H169" s="34" t="str">
        <f t="shared" si="124"/>
        <v>n/a</v>
      </c>
      <c r="I169" s="8"/>
      <c r="J169" s="33">
        <f>+'PL-tc'!$N169*'pc-dist'!$D$58</f>
        <v>0</v>
      </c>
      <c r="K169" s="33">
        <f>+'PL-tc'!$O169*'pc-dist'!$M$6</f>
        <v>0</v>
      </c>
      <c r="L169" s="33">
        <f>+'PL-tc'!$P169*'pc-dist'!$D$71</f>
        <v>0</v>
      </c>
      <c r="M169" s="34" t="str">
        <f t="shared" si="126"/>
        <v>n/a</v>
      </c>
      <c r="N169" s="34" t="str">
        <f t="shared" si="127"/>
        <v>n/a</v>
      </c>
      <c r="O169" s="8"/>
      <c r="P169" s="33">
        <f>+'PL-tc'!$N169*'pc-dist'!$E$58</f>
        <v>0</v>
      </c>
      <c r="Q169" s="33">
        <f>+'PL-tc'!$O169*'pc-dist'!$N$6</f>
        <v>0</v>
      </c>
      <c r="R169" s="33">
        <f>+'PL-tc'!$P169*'pc-dist'!$E$71</f>
        <v>0</v>
      </c>
      <c r="S169" s="34" t="str">
        <f t="shared" si="129"/>
        <v>n/a</v>
      </c>
      <c r="T169" s="34" t="str">
        <f t="shared" si="130"/>
        <v>n/a</v>
      </c>
      <c r="U169" s="8"/>
      <c r="V169" s="33">
        <f>+'PL-tc'!$N169*'pc-dist'!$F$58</f>
        <v>0</v>
      </c>
      <c r="W169" s="33">
        <f>+'PL-tc'!$O169*'pc-dist'!$O$6</f>
        <v>0</v>
      </c>
      <c r="X169" s="33">
        <f>+'PL-tc'!$P169*'pc-dist'!$F$71</f>
        <v>0</v>
      </c>
      <c r="Y169" s="34" t="str">
        <f t="shared" si="132"/>
        <v>n/a</v>
      </c>
      <c r="Z169" s="34" t="str">
        <f t="shared" si="133"/>
        <v>n/a</v>
      </c>
      <c r="AA169" s="8"/>
      <c r="AB169" s="33">
        <f>+'PL-tc'!$N169*'pc-dist'!$G$58</f>
        <v>0</v>
      </c>
      <c r="AC169" s="33">
        <f>+'PL-tc'!$O169*'pc-dist'!$P$6</f>
        <v>0</v>
      </c>
      <c r="AD169" s="33">
        <f>+'PL-tc'!$P169*'pc-dist'!$G$71</f>
        <v>0</v>
      </c>
      <c r="AE169" s="34" t="str">
        <f t="shared" si="135"/>
        <v>n/a</v>
      </c>
      <c r="AF169" s="34" t="str">
        <f t="shared" si="136"/>
        <v>n/a</v>
      </c>
      <c r="AG169" s="8"/>
      <c r="AH169" s="33">
        <f t="shared" si="140"/>
        <v>0</v>
      </c>
      <c r="AI169" s="33">
        <f t="shared" si="141"/>
        <v>0</v>
      </c>
      <c r="AJ169" s="33">
        <f t="shared" si="142"/>
        <v>0</v>
      </c>
      <c r="AK169" s="34" t="str">
        <f t="shared" si="138"/>
        <v>n/a</v>
      </c>
      <c r="AL169" s="34" t="str">
        <f t="shared" si="139"/>
        <v>n/a</v>
      </c>
      <c r="AM169" s="8"/>
    </row>
    <row r="170" spans="1:39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33">
        <f>+'PL-tc'!$N170*'pc-dist'!$C$58</f>
        <v>0</v>
      </c>
      <c r="E170" s="33">
        <f>+'PL-tc'!$O170*'pc-dist'!$L$6</f>
        <v>0</v>
      </c>
      <c r="F170" s="33">
        <f>+'PL-tc'!$P170*'pc-dist'!$C$71</f>
        <v>0</v>
      </c>
      <c r="G170" s="34" t="str">
        <f t="shared" si="123"/>
        <v>n/a</v>
      </c>
      <c r="H170" s="34" t="str">
        <f t="shared" si="124"/>
        <v>n/a</v>
      </c>
      <c r="I170" s="8"/>
      <c r="J170" s="33">
        <f>+'PL-tc'!$N170*'pc-dist'!$D$58</f>
        <v>0</v>
      </c>
      <c r="K170" s="33">
        <f>+'PL-tc'!$O170*'pc-dist'!$M$6</f>
        <v>0</v>
      </c>
      <c r="L170" s="33">
        <f>+'PL-tc'!$P170*'pc-dist'!$D$71</f>
        <v>0</v>
      </c>
      <c r="M170" s="34" t="str">
        <f t="shared" si="126"/>
        <v>n/a</v>
      </c>
      <c r="N170" s="34" t="str">
        <f t="shared" si="127"/>
        <v>n/a</v>
      </c>
      <c r="O170" s="8"/>
      <c r="P170" s="33">
        <f>+'PL-tc'!$N170*'pc-dist'!$E$58</f>
        <v>0</v>
      </c>
      <c r="Q170" s="33">
        <f>+'PL-tc'!$O170*'pc-dist'!$N$6</f>
        <v>0</v>
      </c>
      <c r="R170" s="33">
        <f>+'PL-tc'!$P170*'pc-dist'!$E$71</f>
        <v>0</v>
      </c>
      <c r="S170" s="34" t="str">
        <f t="shared" si="129"/>
        <v>n/a</v>
      </c>
      <c r="T170" s="34" t="str">
        <f t="shared" si="130"/>
        <v>n/a</v>
      </c>
      <c r="U170" s="8"/>
      <c r="V170" s="33">
        <f>+'PL-tc'!$N170*'pc-dist'!$F$58</f>
        <v>0</v>
      </c>
      <c r="W170" s="33">
        <f>+'PL-tc'!$O170*'pc-dist'!$O$6</f>
        <v>0</v>
      </c>
      <c r="X170" s="33">
        <f>+'PL-tc'!$P170*'pc-dist'!$F$71</f>
        <v>0</v>
      </c>
      <c r="Y170" s="34" t="str">
        <f t="shared" si="132"/>
        <v>n/a</v>
      </c>
      <c r="Z170" s="34" t="str">
        <f t="shared" si="133"/>
        <v>n/a</v>
      </c>
      <c r="AA170" s="8"/>
      <c r="AB170" s="33">
        <f>+'PL-tc'!$N170*'pc-dist'!$G$58</f>
        <v>0</v>
      </c>
      <c r="AC170" s="33">
        <f>+'PL-tc'!$O170*'pc-dist'!$P$6</f>
        <v>0</v>
      </c>
      <c r="AD170" s="33">
        <f>+'PL-tc'!$P170*'pc-dist'!$G$71</f>
        <v>0</v>
      </c>
      <c r="AE170" s="34" t="str">
        <f t="shared" si="135"/>
        <v>n/a</v>
      </c>
      <c r="AF170" s="34" t="str">
        <f t="shared" si="136"/>
        <v>n/a</v>
      </c>
      <c r="AG170" s="8"/>
      <c r="AH170" s="33">
        <f t="shared" si="140"/>
        <v>0</v>
      </c>
      <c r="AI170" s="33">
        <f t="shared" si="141"/>
        <v>0</v>
      </c>
      <c r="AJ170" s="33">
        <f t="shared" si="142"/>
        <v>0</v>
      </c>
      <c r="AK170" s="34" t="str">
        <f t="shared" si="138"/>
        <v>n/a</v>
      </c>
      <c r="AL170" s="34" t="str">
        <f t="shared" si="139"/>
        <v>n/a</v>
      </c>
      <c r="AM170" s="8"/>
    </row>
    <row r="171" spans="1:39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33">
        <f>+'PL-tc'!$N171*'pc-dist'!$C$58</f>
        <v>0</v>
      </c>
      <c r="E171" s="33">
        <f>+'PL-tc'!$O171*'pc-dist'!$L$6</f>
        <v>0</v>
      </c>
      <c r="F171" s="33">
        <f>+'PL-tc'!$P171*'pc-dist'!$C$71</f>
        <v>0</v>
      </c>
      <c r="G171" s="34" t="str">
        <f t="shared" si="123"/>
        <v>n/a</v>
      </c>
      <c r="H171" s="34" t="str">
        <f t="shared" si="124"/>
        <v>n/a</v>
      </c>
      <c r="I171" s="8"/>
      <c r="J171" s="33">
        <f>+'PL-tc'!$N171*'pc-dist'!$D$58</f>
        <v>0</v>
      </c>
      <c r="K171" s="33">
        <f>+'PL-tc'!$O171*'pc-dist'!$M$6</f>
        <v>0</v>
      </c>
      <c r="L171" s="33">
        <f>+'PL-tc'!$P171*'pc-dist'!$D$71</f>
        <v>0</v>
      </c>
      <c r="M171" s="34" t="str">
        <f t="shared" si="126"/>
        <v>n/a</v>
      </c>
      <c r="N171" s="34" t="str">
        <f t="shared" si="127"/>
        <v>n/a</v>
      </c>
      <c r="O171" s="8"/>
      <c r="P171" s="33">
        <f>+'PL-tc'!$N171*'pc-dist'!$E$58</f>
        <v>0</v>
      </c>
      <c r="Q171" s="33">
        <f>+'PL-tc'!$O171*'pc-dist'!$N$6</f>
        <v>0</v>
      </c>
      <c r="R171" s="33">
        <f>+'PL-tc'!$P171*'pc-dist'!$E$71</f>
        <v>0</v>
      </c>
      <c r="S171" s="34" t="str">
        <f t="shared" si="129"/>
        <v>n/a</v>
      </c>
      <c r="T171" s="34" t="str">
        <f t="shared" si="130"/>
        <v>n/a</v>
      </c>
      <c r="U171" s="8"/>
      <c r="V171" s="33">
        <f>+'PL-tc'!$N171*'pc-dist'!$F$58</f>
        <v>0</v>
      </c>
      <c r="W171" s="33">
        <f>+'PL-tc'!$O171*'pc-dist'!$O$6</f>
        <v>0</v>
      </c>
      <c r="X171" s="33">
        <f>+'PL-tc'!$P171*'pc-dist'!$F$71</f>
        <v>0</v>
      </c>
      <c r="Y171" s="34" t="str">
        <f t="shared" si="132"/>
        <v>n/a</v>
      </c>
      <c r="Z171" s="34" t="str">
        <f t="shared" si="133"/>
        <v>n/a</v>
      </c>
      <c r="AA171" s="8"/>
      <c r="AB171" s="33">
        <f>+'PL-tc'!$N171*'pc-dist'!$G$58</f>
        <v>0</v>
      </c>
      <c r="AC171" s="33">
        <f>+'PL-tc'!$O171*'pc-dist'!$P$6</f>
        <v>0</v>
      </c>
      <c r="AD171" s="33">
        <f>+'PL-tc'!$P171*'pc-dist'!$G$71</f>
        <v>0</v>
      </c>
      <c r="AE171" s="34" t="str">
        <f t="shared" si="135"/>
        <v>n/a</v>
      </c>
      <c r="AF171" s="34" t="str">
        <f t="shared" si="136"/>
        <v>n/a</v>
      </c>
      <c r="AG171" s="8"/>
      <c r="AH171" s="33">
        <f t="shared" si="140"/>
        <v>0</v>
      </c>
      <c r="AI171" s="33">
        <f t="shared" si="141"/>
        <v>0</v>
      </c>
      <c r="AJ171" s="33">
        <f t="shared" si="142"/>
        <v>0</v>
      </c>
      <c r="AK171" s="34" t="str">
        <f t="shared" si="138"/>
        <v>n/a</v>
      </c>
      <c r="AL171" s="34" t="str">
        <f t="shared" si="139"/>
        <v>n/a</v>
      </c>
      <c r="AM171" s="8"/>
    </row>
    <row r="172" spans="1:39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33">
        <f>+'PL-tc'!$N172*'pc-dist'!$C$58</f>
        <v>0</v>
      </c>
      <c r="E172" s="33">
        <f>+'PL-tc'!$O172*'pc-dist'!$L$6</f>
        <v>0</v>
      </c>
      <c r="F172" s="33">
        <f>+'PL-tc'!$P172*'pc-dist'!$C$71</f>
        <v>0</v>
      </c>
      <c r="G172" s="34" t="str">
        <f t="shared" si="123"/>
        <v>n/a</v>
      </c>
      <c r="H172" s="34" t="str">
        <f t="shared" si="124"/>
        <v>n/a</v>
      </c>
      <c r="I172" s="8"/>
      <c r="J172" s="33">
        <f>+'PL-tc'!$N172*'pc-dist'!$D$58</f>
        <v>0</v>
      </c>
      <c r="K172" s="33">
        <f>+'PL-tc'!$O172*'pc-dist'!$M$6</f>
        <v>0</v>
      </c>
      <c r="L172" s="33">
        <f>+'PL-tc'!$P172*'pc-dist'!$D$71</f>
        <v>0</v>
      </c>
      <c r="M172" s="34" t="str">
        <f t="shared" si="126"/>
        <v>n/a</v>
      </c>
      <c r="N172" s="34" t="str">
        <f t="shared" si="127"/>
        <v>n/a</v>
      </c>
      <c r="O172" s="8"/>
      <c r="P172" s="33">
        <f>+'PL-tc'!$N172*'pc-dist'!$E$58</f>
        <v>0</v>
      </c>
      <c r="Q172" s="33">
        <f>+'PL-tc'!$O172*'pc-dist'!$N$6</f>
        <v>0</v>
      </c>
      <c r="R172" s="33">
        <f>+'PL-tc'!$P172*'pc-dist'!$E$71</f>
        <v>0</v>
      </c>
      <c r="S172" s="34" t="str">
        <f t="shared" si="129"/>
        <v>n/a</v>
      </c>
      <c r="T172" s="34" t="str">
        <f t="shared" si="130"/>
        <v>n/a</v>
      </c>
      <c r="U172" s="8"/>
      <c r="V172" s="33">
        <f>+'PL-tc'!$N172*'pc-dist'!$F$58</f>
        <v>0</v>
      </c>
      <c r="W172" s="33">
        <f>+'PL-tc'!$O172*'pc-dist'!$O$6</f>
        <v>0</v>
      </c>
      <c r="X172" s="33">
        <f>+'PL-tc'!$P172*'pc-dist'!$F$71</f>
        <v>0</v>
      </c>
      <c r="Y172" s="34" t="str">
        <f t="shared" si="132"/>
        <v>n/a</v>
      </c>
      <c r="Z172" s="34" t="str">
        <f t="shared" si="133"/>
        <v>n/a</v>
      </c>
      <c r="AA172" s="8"/>
      <c r="AB172" s="33">
        <f>+'PL-tc'!$N172*'pc-dist'!$G$58</f>
        <v>0</v>
      </c>
      <c r="AC172" s="33">
        <f>+'PL-tc'!$O172*'pc-dist'!$P$6</f>
        <v>0</v>
      </c>
      <c r="AD172" s="33">
        <f>+'PL-tc'!$P172*'pc-dist'!$G$71</f>
        <v>0</v>
      </c>
      <c r="AE172" s="34" t="str">
        <f t="shared" si="135"/>
        <v>n/a</v>
      </c>
      <c r="AF172" s="34" t="str">
        <f t="shared" si="136"/>
        <v>n/a</v>
      </c>
      <c r="AG172" s="8"/>
      <c r="AH172" s="33">
        <f t="shared" si="140"/>
        <v>0</v>
      </c>
      <c r="AI172" s="33">
        <f t="shared" si="141"/>
        <v>0</v>
      </c>
      <c r="AJ172" s="33">
        <f t="shared" si="142"/>
        <v>0</v>
      </c>
      <c r="AK172" s="34" t="str">
        <f t="shared" si="138"/>
        <v>n/a</v>
      </c>
      <c r="AL172" s="34" t="str">
        <f t="shared" si="139"/>
        <v>n/a</v>
      </c>
      <c r="AM172" s="8"/>
    </row>
    <row r="173" spans="1:39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33">
        <f>+'PL-tc'!$N173*'pc-dist'!$C$58</f>
        <v>0</v>
      </c>
      <c r="E173" s="33">
        <f>+'PL-tc'!$O173*'pc-dist'!$L$6</f>
        <v>0</v>
      </c>
      <c r="F173" s="33">
        <f>+'PL-tc'!$P173*'pc-dist'!$C$71</f>
        <v>0</v>
      </c>
      <c r="G173" s="34" t="str">
        <f t="shared" si="123"/>
        <v>n/a</v>
      </c>
      <c r="H173" s="34" t="str">
        <f t="shared" si="124"/>
        <v>n/a</v>
      </c>
      <c r="I173" s="8"/>
      <c r="J173" s="33">
        <f>+'PL-tc'!$N173*'pc-dist'!$D$58</f>
        <v>0</v>
      </c>
      <c r="K173" s="33">
        <f>+'PL-tc'!$O173*'pc-dist'!$M$6</f>
        <v>0</v>
      </c>
      <c r="L173" s="33">
        <f>+'PL-tc'!$P173*'pc-dist'!$D$71</f>
        <v>0</v>
      </c>
      <c r="M173" s="34" t="str">
        <f t="shared" si="126"/>
        <v>n/a</v>
      </c>
      <c r="N173" s="34" t="str">
        <f t="shared" si="127"/>
        <v>n/a</v>
      </c>
      <c r="O173" s="8"/>
      <c r="P173" s="33">
        <f>+'PL-tc'!$N173*'pc-dist'!$E$58</f>
        <v>0</v>
      </c>
      <c r="Q173" s="33">
        <f>+'PL-tc'!$O173*'pc-dist'!$N$6</f>
        <v>0</v>
      </c>
      <c r="R173" s="33">
        <f>+'PL-tc'!$P173*'pc-dist'!$E$71</f>
        <v>0</v>
      </c>
      <c r="S173" s="34" t="str">
        <f t="shared" si="129"/>
        <v>n/a</v>
      </c>
      <c r="T173" s="34" t="str">
        <f t="shared" si="130"/>
        <v>n/a</v>
      </c>
      <c r="U173" s="8"/>
      <c r="V173" s="33">
        <f>+'PL-tc'!$N173*'pc-dist'!$F$58</f>
        <v>0</v>
      </c>
      <c r="W173" s="33">
        <f>+'PL-tc'!$O173*'pc-dist'!$O$6</f>
        <v>0</v>
      </c>
      <c r="X173" s="33">
        <f>+'PL-tc'!$P173*'pc-dist'!$F$71</f>
        <v>0</v>
      </c>
      <c r="Y173" s="34" t="str">
        <f t="shared" si="132"/>
        <v>n/a</v>
      </c>
      <c r="Z173" s="34" t="str">
        <f t="shared" si="133"/>
        <v>n/a</v>
      </c>
      <c r="AA173" s="8"/>
      <c r="AB173" s="33">
        <f>+'PL-tc'!$N173*'pc-dist'!$G$58</f>
        <v>0</v>
      </c>
      <c r="AC173" s="33">
        <f>+'PL-tc'!$O173*'pc-dist'!$P$6</f>
        <v>0</v>
      </c>
      <c r="AD173" s="33">
        <f>+'PL-tc'!$P173*'pc-dist'!$G$71</f>
        <v>0</v>
      </c>
      <c r="AE173" s="34" t="str">
        <f t="shared" si="135"/>
        <v>n/a</v>
      </c>
      <c r="AF173" s="34" t="str">
        <f t="shared" si="136"/>
        <v>n/a</v>
      </c>
      <c r="AG173" s="8"/>
      <c r="AH173" s="33">
        <f t="shared" si="140"/>
        <v>0</v>
      </c>
      <c r="AI173" s="33">
        <f t="shared" si="141"/>
        <v>0</v>
      </c>
      <c r="AJ173" s="33">
        <f t="shared" si="142"/>
        <v>0</v>
      </c>
      <c r="AK173" s="34" t="str">
        <f t="shared" si="138"/>
        <v>n/a</v>
      </c>
      <c r="AL173" s="34" t="str">
        <f t="shared" si="139"/>
        <v>n/a</v>
      </c>
      <c r="AM173" s="8"/>
    </row>
    <row r="174" spans="1:39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33">
        <f>+'PL-tc'!$N174*'pc-dist'!$C$58</f>
        <v>0</v>
      </c>
      <c r="E174" s="33">
        <f>+'PL-tc'!$O174*'pc-dist'!$L$6</f>
        <v>0</v>
      </c>
      <c r="F174" s="33">
        <f>+'PL-tc'!$P174*'pc-dist'!$C$71</f>
        <v>0</v>
      </c>
      <c r="G174" s="34" t="str">
        <f t="shared" si="123"/>
        <v>n/a</v>
      </c>
      <c r="H174" s="34" t="str">
        <f t="shared" si="124"/>
        <v>n/a</v>
      </c>
      <c r="I174" s="8"/>
      <c r="J174" s="33">
        <f>+'PL-tc'!$N174*'pc-dist'!$D$58</f>
        <v>0</v>
      </c>
      <c r="K174" s="33">
        <f>+'PL-tc'!$O174*'pc-dist'!$M$6</f>
        <v>0</v>
      </c>
      <c r="L174" s="33">
        <f>+'PL-tc'!$P174*'pc-dist'!$D$71</f>
        <v>0</v>
      </c>
      <c r="M174" s="34" t="str">
        <f t="shared" si="126"/>
        <v>n/a</v>
      </c>
      <c r="N174" s="34" t="str">
        <f t="shared" si="127"/>
        <v>n/a</v>
      </c>
      <c r="O174" s="8"/>
      <c r="P174" s="33">
        <f>+'PL-tc'!$N174*'pc-dist'!$E$58</f>
        <v>0</v>
      </c>
      <c r="Q174" s="33">
        <f>+'PL-tc'!$O174*'pc-dist'!$N$6</f>
        <v>0</v>
      </c>
      <c r="R174" s="33">
        <f>+'PL-tc'!$P174*'pc-dist'!$E$71</f>
        <v>0</v>
      </c>
      <c r="S174" s="34" t="str">
        <f t="shared" si="129"/>
        <v>n/a</v>
      </c>
      <c r="T174" s="34" t="str">
        <f t="shared" si="130"/>
        <v>n/a</v>
      </c>
      <c r="U174" s="8"/>
      <c r="V174" s="33">
        <f>+'PL-tc'!$N174*'pc-dist'!$F$58</f>
        <v>0</v>
      </c>
      <c r="W174" s="33">
        <f>+'PL-tc'!$O174*'pc-dist'!$O$6</f>
        <v>0</v>
      </c>
      <c r="X174" s="33">
        <f>+'PL-tc'!$P174*'pc-dist'!$F$71</f>
        <v>0</v>
      </c>
      <c r="Y174" s="34" t="str">
        <f t="shared" si="132"/>
        <v>n/a</v>
      </c>
      <c r="Z174" s="34" t="str">
        <f t="shared" si="133"/>
        <v>n/a</v>
      </c>
      <c r="AA174" s="8"/>
      <c r="AB174" s="33">
        <f>+'PL-tc'!$N174*'pc-dist'!$G$58</f>
        <v>0</v>
      </c>
      <c r="AC174" s="33">
        <f>+'PL-tc'!$O174*'pc-dist'!$P$6</f>
        <v>0</v>
      </c>
      <c r="AD174" s="33">
        <f>+'PL-tc'!$P174*'pc-dist'!$G$71</f>
        <v>0</v>
      </c>
      <c r="AE174" s="34" t="str">
        <f t="shared" si="135"/>
        <v>n/a</v>
      </c>
      <c r="AF174" s="34" t="str">
        <f t="shared" si="136"/>
        <v>n/a</v>
      </c>
      <c r="AG174" s="8"/>
      <c r="AH174" s="33">
        <f t="shared" si="140"/>
        <v>0</v>
      </c>
      <c r="AI174" s="33">
        <f t="shared" si="141"/>
        <v>0</v>
      </c>
      <c r="AJ174" s="33">
        <f t="shared" si="142"/>
        <v>0</v>
      </c>
      <c r="AK174" s="34" t="str">
        <f t="shared" si="138"/>
        <v>n/a</v>
      </c>
      <c r="AL174" s="34" t="str">
        <f t="shared" si="139"/>
        <v>n/a</v>
      </c>
      <c r="AM174" s="8"/>
    </row>
    <row r="175" spans="1:39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33">
        <f>+'PL-tc'!$N175*'pc-dist'!$C$58</f>
        <v>0</v>
      </c>
      <c r="E175" s="33">
        <f>+'PL-tc'!$O175*'pc-dist'!$L$6</f>
        <v>0</v>
      </c>
      <c r="F175" s="33">
        <f>+'PL-tc'!$P175*'pc-dist'!$C$71</f>
        <v>0</v>
      </c>
      <c r="G175" s="34" t="str">
        <f t="shared" si="123"/>
        <v>n/a</v>
      </c>
      <c r="H175" s="34" t="str">
        <f t="shared" si="124"/>
        <v>n/a</v>
      </c>
      <c r="I175" s="8"/>
      <c r="J175" s="33">
        <f>+'PL-tc'!$N175*'pc-dist'!$D$58</f>
        <v>0</v>
      </c>
      <c r="K175" s="33">
        <f>+'PL-tc'!$O175*'pc-dist'!$M$6</f>
        <v>0</v>
      </c>
      <c r="L175" s="33">
        <f>+'PL-tc'!$P175*'pc-dist'!$D$71</f>
        <v>0</v>
      </c>
      <c r="M175" s="34" t="str">
        <f t="shared" si="126"/>
        <v>n/a</v>
      </c>
      <c r="N175" s="34" t="str">
        <f t="shared" si="127"/>
        <v>n/a</v>
      </c>
      <c r="O175" s="8"/>
      <c r="P175" s="33">
        <f>+'PL-tc'!$N175*'pc-dist'!$E$58</f>
        <v>0</v>
      </c>
      <c r="Q175" s="33">
        <f>+'PL-tc'!$O175*'pc-dist'!$N$6</f>
        <v>0</v>
      </c>
      <c r="R175" s="33">
        <f>+'PL-tc'!$P175*'pc-dist'!$E$71</f>
        <v>0</v>
      </c>
      <c r="S175" s="34" t="str">
        <f t="shared" si="129"/>
        <v>n/a</v>
      </c>
      <c r="T175" s="34" t="str">
        <f t="shared" si="130"/>
        <v>n/a</v>
      </c>
      <c r="U175" s="8"/>
      <c r="V175" s="33">
        <f>+'PL-tc'!$N175*'pc-dist'!$F$58</f>
        <v>0</v>
      </c>
      <c r="W175" s="33">
        <f>+'PL-tc'!$O175*'pc-dist'!$O$6</f>
        <v>0</v>
      </c>
      <c r="X175" s="33">
        <f>+'PL-tc'!$P175*'pc-dist'!$F$71</f>
        <v>0</v>
      </c>
      <c r="Y175" s="34" t="str">
        <f t="shared" si="132"/>
        <v>n/a</v>
      </c>
      <c r="Z175" s="34" t="str">
        <f t="shared" si="133"/>
        <v>n/a</v>
      </c>
      <c r="AA175" s="8"/>
      <c r="AB175" s="33">
        <f>+'PL-tc'!$N175*'pc-dist'!$G$58</f>
        <v>0</v>
      </c>
      <c r="AC175" s="33">
        <f>+'PL-tc'!$O175*'pc-dist'!$P$6</f>
        <v>0</v>
      </c>
      <c r="AD175" s="33">
        <f>+'PL-tc'!$P175*'pc-dist'!$G$71</f>
        <v>0</v>
      </c>
      <c r="AE175" s="34" t="str">
        <f t="shared" si="135"/>
        <v>n/a</v>
      </c>
      <c r="AF175" s="34" t="str">
        <f t="shared" si="136"/>
        <v>n/a</v>
      </c>
      <c r="AG175" s="8"/>
      <c r="AH175" s="33">
        <f t="shared" si="140"/>
        <v>0</v>
      </c>
      <c r="AI175" s="33">
        <f t="shared" si="141"/>
        <v>0</v>
      </c>
      <c r="AJ175" s="33">
        <f t="shared" si="142"/>
        <v>0</v>
      </c>
      <c r="AK175" s="34" t="str">
        <f t="shared" si="138"/>
        <v>n/a</v>
      </c>
      <c r="AL175" s="34" t="str">
        <f t="shared" si="139"/>
        <v>n/a</v>
      </c>
      <c r="AM175" s="8"/>
    </row>
    <row r="176" spans="1:39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33">
        <f>+'PL-tc'!$N176*'pc-dist'!$C$58</f>
        <v>0</v>
      </c>
      <c r="E176" s="33">
        <f>+'PL-tc'!$O176*'pc-dist'!$L$6</f>
        <v>0</v>
      </c>
      <c r="F176" s="33">
        <f>+'PL-tc'!$P176*'pc-dist'!$C$71</f>
        <v>0</v>
      </c>
      <c r="G176" s="34" t="str">
        <f t="shared" si="123"/>
        <v>n/a</v>
      </c>
      <c r="H176" s="34" t="str">
        <f t="shared" si="124"/>
        <v>n/a</v>
      </c>
      <c r="I176" s="8"/>
      <c r="J176" s="33">
        <f>+'PL-tc'!$N176*'pc-dist'!$D$58</f>
        <v>0</v>
      </c>
      <c r="K176" s="33">
        <f>+'PL-tc'!$O176*'pc-dist'!$M$6</f>
        <v>0</v>
      </c>
      <c r="L176" s="33">
        <f>+'PL-tc'!$P176*'pc-dist'!$D$71</f>
        <v>0</v>
      </c>
      <c r="M176" s="34" t="str">
        <f t="shared" si="126"/>
        <v>n/a</v>
      </c>
      <c r="N176" s="34" t="str">
        <f t="shared" si="127"/>
        <v>n/a</v>
      </c>
      <c r="O176" s="8"/>
      <c r="P176" s="33">
        <f>+'PL-tc'!$N176*'pc-dist'!$E$58</f>
        <v>0</v>
      </c>
      <c r="Q176" s="33">
        <f>+'PL-tc'!$O176*'pc-dist'!$N$6</f>
        <v>0</v>
      </c>
      <c r="R176" s="33">
        <f>+'PL-tc'!$P176*'pc-dist'!$E$71</f>
        <v>0</v>
      </c>
      <c r="S176" s="34" t="str">
        <f t="shared" si="129"/>
        <v>n/a</v>
      </c>
      <c r="T176" s="34" t="str">
        <f t="shared" si="130"/>
        <v>n/a</v>
      </c>
      <c r="U176" s="8"/>
      <c r="V176" s="33">
        <f>+'PL-tc'!$N176*'pc-dist'!$F$58</f>
        <v>0</v>
      </c>
      <c r="W176" s="33">
        <f>+'PL-tc'!$O176*'pc-dist'!$O$6</f>
        <v>0</v>
      </c>
      <c r="X176" s="33">
        <f>+'PL-tc'!$P176*'pc-dist'!$F$71</f>
        <v>0</v>
      </c>
      <c r="Y176" s="34" t="str">
        <f t="shared" si="132"/>
        <v>n/a</v>
      </c>
      <c r="Z176" s="34" t="str">
        <f t="shared" si="133"/>
        <v>n/a</v>
      </c>
      <c r="AA176" s="8"/>
      <c r="AB176" s="33">
        <f>+'PL-tc'!$N176*'pc-dist'!$G$58</f>
        <v>0</v>
      </c>
      <c r="AC176" s="33">
        <f>+'PL-tc'!$O176*'pc-dist'!$P$6</f>
        <v>0</v>
      </c>
      <c r="AD176" s="33">
        <f>+'PL-tc'!$P176*'pc-dist'!$G$71</f>
        <v>0</v>
      </c>
      <c r="AE176" s="34" t="str">
        <f t="shared" si="135"/>
        <v>n/a</v>
      </c>
      <c r="AF176" s="34" t="str">
        <f t="shared" si="136"/>
        <v>n/a</v>
      </c>
      <c r="AG176" s="8"/>
      <c r="AH176" s="33">
        <f t="shared" si="140"/>
        <v>0</v>
      </c>
      <c r="AI176" s="33">
        <f t="shared" si="141"/>
        <v>0</v>
      </c>
      <c r="AJ176" s="33">
        <f t="shared" si="142"/>
        <v>0</v>
      </c>
      <c r="AK176" s="34" t="str">
        <f t="shared" si="138"/>
        <v>n/a</v>
      </c>
      <c r="AL176" s="34" t="str">
        <f t="shared" si="139"/>
        <v>n/a</v>
      </c>
      <c r="AM176" s="8"/>
    </row>
    <row r="177" spans="1:39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33">
        <f>+'PL-tc'!$N177*'pc-dist'!$C$58</f>
        <v>0</v>
      </c>
      <c r="E177" s="33">
        <f>+'PL-tc'!$O177*'pc-dist'!$L$6</f>
        <v>0</v>
      </c>
      <c r="F177" s="33">
        <f>+'PL-tc'!$P177*'pc-dist'!$C$71</f>
        <v>0</v>
      </c>
      <c r="G177" s="34" t="str">
        <f t="shared" si="123"/>
        <v>n/a</v>
      </c>
      <c r="H177" s="34" t="str">
        <f t="shared" si="124"/>
        <v>n/a</v>
      </c>
      <c r="I177" s="8"/>
      <c r="J177" s="33">
        <f>+'PL-tc'!$N177*'pc-dist'!$D$58</f>
        <v>0</v>
      </c>
      <c r="K177" s="33">
        <f>+'PL-tc'!$O177*'pc-dist'!$M$6</f>
        <v>0</v>
      </c>
      <c r="L177" s="33">
        <f>+'PL-tc'!$P177*'pc-dist'!$D$71</f>
        <v>0</v>
      </c>
      <c r="M177" s="34" t="str">
        <f t="shared" si="126"/>
        <v>n/a</v>
      </c>
      <c r="N177" s="34" t="str">
        <f t="shared" si="127"/>
        <v>n/a</v>
      </c>
      <c r="O177" s="8"/>
      <c r="P177" s="33">
        <f>+'PL-tc'!$N177*'pc-dist'!$E$58</f>
        <v>0</v>
      </c>
      <c r="Q177" s="33">
        <f>+'PL-tc'!$O177*'pc-dist'!$N$6</f>
        <v>0</v>
      </c>
      <c r="R177" s="33">
        <f>+'PL-tc'!$P177*'pc-dist'!$E$71</f>
        <v>0</v>
      </c>
      <c r="S177" s="34" t="str">
        <f t="shared" si="129"/>
        <v>n/a</v>
      </c>
      <c r="T177" s="34" t="str">
        <f t="shared" si="130"/>
        <v>n/a</v>
      </c>
      <c r="U177" s="8"/>
      <c r="V177" s="33">
        <f>+'PL-tc'!$N177*'pc-dist'!$F$58</f>
        <v>0</v>
      </c>
      <c r="W177" s="33">
        <f>+'PL-tc'!$O177*'pc-dist'!$O$6</f>
        <v>0</v>
      </c>
      <c r="X177" s="33">
        <f>+'PL-tc'!$P177*'pc-dist'!$F$71</f>
        <v>0</v>
      </c>
      <c r="Y177" s="34" t="str">
        <f t="shared" si="132"/>
        <v>n/a</v>
      </c>
      <c r="Z177" s="34" t="str">
        <f t="shared" si="133"/>
        <v>n/a</v>
      </c>
      <c r="AA177" s="8"/>
      <c r="AB177" s="33">
        <f>+'PL-tc'!$N177*'pc-dist'!$G$58</f>
        <v>0</v>
      </c>
      <c r="AC177" s="33">
        <f>+'PL-tc'!$O177*'pc-dist'!$P$6</f>
        <v>0</v>
      </c>
      <c r="AD177" s="33">
        <f>+'PL-tc'!$P177*'pc-dist'!$G$71</f>
        <v>0</v>
      </c>
      <c r="AE177" s="34" t="str">
        <f t="shared" si="135"/>
        <v>n/a</v>
      </c>
      <c r="AF177" s="34" t="str">
        <f t="shared" si="136"/>
        <v>n/a</v>
      </c>
      <c r="AG177" s="8"/>
      <c r="AH177" s="33">
        <f t="shared" si="140"/>
        <v>0</v>
      </c>
      <c r="AI177" s="33">
        <f t="shared" si="141"/>
        <v>0</v>
      </c>
      <c r="AJ177" s="33">
        <f t="shared" si="142"/>
        <v>0</v>
      </c>
      <c r="AK177" s="34" t="str">
        <f t="shared" si="138"/>
        <v>n/a</v>
      </c>
      <c r="AL177" s="34" t="str">
        <f t="shared" si="139"/>
        <v>n/a</v>
      </c>
      <c r="AM177" s="8"/>
    </row>
    <row r="178" spans="1:39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33">
        <f>+'PL-tc'!$N178*'pc-dist'!$C$58</f>
        <v>0</v>
      </c>
      <c r="E178" s="33">
        <f>+'PL-tc'!$O178*'pc-dist'!$L$6</f>
        <v>0</v>
      </c>
      <c r="F178" s="33">
        <f>+'PL-tc'!$P178*'pc-dist'!$C$71</f>
        <v>0</v>
      </c>
      <c r="G178" s="34" t="str">
        <f t="shared" si="123"/>
        <v>n/a</v>
      </c>
      <c r="H178" s="34" t="str">
        <f t="shared" si="124"/>
        <v>n/a</v>
      </c>
      <c r="I178" s="8"/>
      <c r="J178" s="33">
        <f>+'PL-tc'!$N178*'pc-dist'!$D$58</f>
        <v>0</v>
      </c>
      <c r="K178" s="33">
        <f>+'PL-tc'!$O178*'pc-dist'!$M$6</f>
        <v>0</v>
      </c>
      <c r="L178" s="33">
        <f>+'PL-tc'!$P178*'pc-dist'!$D$71</f>
        <v>0</v>
      </c>
      <c r="M178" s="34" t="str">
        <f t="shared" si="126"/>
        <v>n/a</v>
      </c>
      <c r="N178" s="34" t="str">
        <f t="shared" si="127"/>
        <v>n/a</v>
      </c>
      <c r="O178" s="8"/>
      <c r="P178" s="33">
        <f>+'PL-tc'!$N178*'pc-dist'!$E$58</f>
        <v>0</v>
      </c>
      <c r="Q178" s="33">
        <f>+'PL-tc'!$O178*'pc-dist'!$N$6</f>
        <v>0</v>
      </c>
      <c r="R178" s="33">
        <f>+'PL-tc'!$P178*'pc-dist'!$E$71</f>
        <v>0</v>
      </c>
      <c r="S178" s="34" t="str">
        <f t="shared" si="129"/>
        <v>n/a</v>
      </c>
      <c r="T178" s="34" t="str">
        <f t="shared" si="130"/>
        <v>n/a</v>
      </c>
      <c r="U178" s="8"/>
      <c r="V178" s="33">
        <f>+'PL-tc'!$N178*'pc-dist'!$F$58</f>
        <v>0</v>
      </c>
      <c r="W178" s="33">
        <f>+'PL-tc'!$O178*'pc-dist'!$O$6</f>
        <v>0</v>
      </c>
      <c r="X178" s="33">
        <f>+'PL-tc'!$P178*'pc-dist'!$F$71</f>
        <v>0</v>
      </c>
      <c r="Y178" s="34" t="str">
        <f t="shared" si="132"/>
        <v>n/a</v>
      </c>
      <c r="Z178" s="34" t="str">
        <f t="shared" si="133"/>
        <v>n/a</v>
      </c>
      <c r="AA178" s="8"/>
      <c r="AB178" s="33">
        <f>+'PL-tc'!$N178*'pc-dist'!$G$58</f>
        <v>0</v>
      </c>
      <c r="AC178" s="33">
        <f>+'PL-tc'!$O178*'pc-dist'!$P$6</f>
        <v>0</v>
      </c>
      <c r="AD178" s="33">
        <f>+'PL-tc'!$P178*'pc-dist'!$G$71</f>
        <v>0</v>
      </c>
      <c r="AE178" s="34" t="str">
        <f t="shared" si="135"/>
        <v>n/a</v>
      </c>
      <c r="AF178" s="34" t="str">
        <f t="shared" si="136"/>
        <v>n/a</v>
      </c>
      <c r="AG178" s="8"/>
      <c r="AH178" s="33">
        <f t="shared" si="140"/>
        <v>0</v>
      </c>
      <c r="AI178" s="33">
        <f t="shared" si="141"/>
        <v>0</v>
      </c>
      <c r="AJ178" s="33">
        <f t="shared" si="142"/>
        <v>0</v>
      </c>
      <c r="AK178" s="34" t="str">
        <f t="shared" si="138"/>
        <v>n/a</v>
      </c>
      <c r="AL178" s="34" t="str">
        <f t="shared" si="139"/>
        <v>n/a</v>
      </c>
      <c r="AM178" s="8"/>
    </row>
    <row r="179" spans="1:39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33">
        <f>+'PL-tc'!$N179*'pc-dist'!$C$58</f>
        <v>0</v>
      </c>
      <c r="E179" s="33">
        <f>+'PL-tc'!$O179*'pc-dist'!$L$6</f>
        <v>0</v>
      </c>
      <c r="F179" s="33">
        <f>+'PL-tc'!$P179*'pc-dist'!$C$71</f>
        <v>0</v>
      </c>
      <c r="G179" s="34" t="str">
        <f t="shared" si="123"/>
        <v>n/a</v>
      </c>
      <c r="H179" s="34" t="str">
        <f t="shared" si="124"/>
        <v>n/a</v>
      </c>
      <c r="I179" s="8"/>
      <c r="J179" s="33">
        <f>+'PL-tc'!$N179*'pc-dist'!$D$58</f>
        <v>0</v>
      </c>
      <c r="K179" s="33">
        <f>+'PL-tc'!$O179*'pc-dist'!$M$6</f>
        <v>0</v>
      </c>
      <c r="L179" s="33">
        <f>+'PL-tc'!$P179*'pc-dist'!$D$71</f>
        <v>0</v>
      </c>
      <c r="M179" s="34" t="str">
        <f t="shared" si="126"/>
        <v>n/a</v>
      </c>
      <c r="N179" s="34" t="str">
        <f t="shared" si="127"/>
        <v>n/a</v>
      </c>
      <c r="O179" s="8"/>
      <c r="P179" s="33">
        <f>+'PL-tc'!$N179*'pc-dist'!$E$58</f>
        <v>0</v>
      </c>
      <c r="Q179" s="33">
        <f>+'PL-tc'!$O179*'pc-dist'!$N$6</f>
        <v>0</v>
      </c>
      <c r="R179" s="33">
        <f>+'PL-tc'!$P179*'pc-dist'!$E$71</f>
        <v>0</v>
      </c>
      <c r="S179" s="34" t="str">
        <f t="shared" si="129"/>
        <v>n/a</v>
      </c>
      <c r="T179" s="34" t="str">
        <f t="shared" si="130"/>
        <v>n/a</v>
      </c>
      <c r="U179" s="8"/>
      <c r="V179" s="33">
        <f>+'PL-tc'!$N179*'pc-dist'!$F$58</f>
        <v>0</v>
      </c>
      <c r="W179" s="33">
        <f>+'PL-tc'!$O179*'pc-dist'!$O$6</f>
        <v>0</v>
      </c>
      <c r="X179" s="33">
        <f>+'PL-tc'!$P179*'pc-dist'!$F$71</f>
        <v>0</v>
      </c>
      <c r="Y179" s="34" t="str">
        <f t="shared" si="132"/>
        <v>n/a</v>
      </c>
      <c r="Z179" s="34" t="str">
        <f t="shared" si="133"/>
        <v>n/a</v>
      </c>
      <c r="AA179" s="8"/>
      <c r="AB179" s="33">
        <f>+'PL-tc'!$N179*'pc-dist'!$G$58</f>
        <v>0</v>
      </c>
      <c r="AC179" s="33">
        <f>+'PL-tc'!$O179*'pc-dist'!$P$6</f>
        <v>0</v>
      </c>
      <c r="AD179" s="33">
        <f>+'PL-tc'!$P179*'pc-dist'!$G$71</f>
        <v>0</v>
      </c>
      <c r="AE179" s="34" t="str">
        <f t="shared" si="135"/>
        <v>n/a</v>
      </c>
      <c r="AF179" s="34" t="str">
        <f t="shared" si="136"/>
        <v>n/a</v>
      </c>
      <c r="AG179" s="8"/>
      <c r="AH179" s="33">
        <f t="shared" si="140"/>
        <v>0</v>
      </c>
      <c r="AI179" s="33">
        <f t="shared" si="141"/>
        <v>0</v>
      </c>
      <c r="AJ179" s="33">
        <f t="shared" si="142"/>
        <v>0</v>
      </c>
      <c r="AK179" s="34" t="str">
        <f t="shared" si="138"/>
        <v>n/a</v>
      </c>
      <c r="AL179" s="34" t="str">
        <f t="shared" si="139"/>
        <v>n/a</v>
      </c>
      <c r="AM179" s="8"/>
    </row>
    <row r="180" spans="1:39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33">
        <f>+'PL-tc'!$N180*'pc-dist'!$C$58</f>
        <v>0</v>
      </c>
      <c r="E180" s="33">
        <f>+'PL-tc'!$O180*'pc-dist'!$L$6</f>
        <v>0</v>
      </c>
      <c r="F180" s="33">
        <f>+'PL-tc'!$P180*'pc-dist'!$C$71</f>
        <v>0</v>
      </c>
      <c r="G180" s="34" t="str">
        <f t="shared" si="123"/>
        <v>n/a</v>
      </c>
      <c r="H180" s="34" t="str">
        <f t="shared" si="124"/>
        <v>n/a</v>
      </c>
      <c r="I180" s="8"/>
      <c r="J180" s="33">
        <f>+'PL-tc'!$N180*'pc-dist'!$D$58</f>
        <v>0</v>
      </c>
      <c r="K180" s="33">
        <f>+'PL-tc'!$O180*'pc-dist'!$M$6</f>
        <v>0</v>
      </c>
      <c r="L180" s="33">
        <f>+'PL-tc'!$P180*'pc-dist'!$D$71</f>
        <v>0</v>
      </c>
      <c r="M180" s="34" t="str">
        <f t="shared" si="126"/>
        <v>n/a</v>
      </c>
      <c r="N180" s="34" t="str">
        <f t="shared" si="127"/>
        <v>n/a</v>
      </c>
      <c r="O180" s="8"/>
      <c r="P180" s="33">
        <f>+'PL-tc'!$N180*'pc-dist'!$E$58</f>
        <v>0</v>
      </c>
      <c r="Q180" s="33">
        <f>+'PL-tc'!$O180*'pc-dist'!$N$6</f>
        <v>0</v>
      </c>
      <c r="R180" s="33">
        <f>+'PL-tc'!$P180*'pc-dist'!$E$71</f>
        <v>0</v>
      </c>
      <c r="S180" s="34" t="str">
        <f t="shared" si="129"/>
        <v>n/a</v>
      </c>
      <c r="T180" s="34" t="str">
        <f t="shared" si="130"/>
        <v>n/a</v>
      </c>
      <c r="U180" s="8"/>
      <c r="V180" s="33">
        <f>+'PL-tc'!$N180*'pc-dist'!$F$58</f>
        <v>0</v>
      </c>
      <c r="W180" s="33">
        <f>+'PL-tc'!$O180*'pc-dist'!$O$6</f>
        <v>0</v>
      </c>
      <c r="X180" s="33">
        <f>+'PL-tc'!$P180*'pc-dist'!$F$71</f>
        <v>0</v>
      </c>
      <c r="Y180" s="34" t="str">
        <f t="shared" si="132"/>
        <v>n/a</v>
      </c>
      <c r="Z180" s="34" t="str">
        <f t="shared" si="133"/>
        <v>n/a</v>
      </c>
      <c r="AA180" s="8"/>
      <c r="AB180" s="33">
        <f>+'PL-tc'!$N180*'pc-dist'!$G$58</f>
        <v>0</v>
      </c>
      <c r="AC180" s="33">
        <f>+'PL-tc'!$O180*'pc-dist'!$P$6</f>
        <v>0</v>
      </c>
      <c r="AD180" s="33">
        <f>+'PL-tc'!$P180*'pc-dist'!$G$71</f>
        <v>0</v>
      </c>
      <c r="AE180" s="34" t="str">
        <f t="shared" si="135"/>
        <v>n/a</v>
      </c>
      <c r="AF180" s="34" t="str">
        <f t="shared" si="136"/>
        <v>n/a</v>
      </c>
      <c r="AG180" s="8"/>
      <c r="AH180" s="33">
        <f t="shared" si="140"/>
        <v>0</v>
      </c>
      <c r="AI180" s="33">
        <f t="shared" si="141"/>
        <v>0</v>
      </c>
      <c r="AJ180" s="33">
        <f t="shared" si="142"/>
        <v>0</v>
      </c>
      <c r="AK180" s="34" t="str">
        <f t="shared" si="138"/>
        <v>n/a</v>
      </c>
      <c r="AL180" s="34" t="str">
        <f t="shared" si="139"/>
        <v>n/a</v>
      </c>
      <c r="AM180" s="8"/>
    </row>
    <row r="181" spans="1:39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33">
        <f>+'PL-tc'!$N181*'pc-dist'!$C$58</f>
        <v>0</v>
      </c>
      <c r="E181" s="33">
        <f>+'PL-tc'!$O181*'pc-dist'!$L$6</f>
        <v>0</v>
      </c>
      <c r="F181" s="33">
        <f>+'PL-tc'!$P181*'pc-dist'!$C$71</f>
        <v>0</v>
      </c>
      <c r="G181" s="34" t="str">
        <f t="shared" si="123"/>
        <v>n/a</v>
      </c>
      <c r="H181" s="34" t="str">
        <f t="shared" si="124"/>
        <v>n/a</v>
      </c>
      <c r="I181" s="8"/>
      <c r="J181" s="33">
        <f>+'PL-tc'!$N181*'pc-dist'!$D$58</f>
        <v>0</v>
      </c>
      <c r="K181" s="33">
        <f>+'PL-tc'!$O181*'pc-dist'!$M$6</f>
        <v>0</v>
      </c>
      <c r="L181" s="33">
        <f>+'PL-tc'!$P181*'pc-dist'!$D$71</f>
        <v>0</v>
      </c>
      <c r="M181" s="34" t="str">
        <f t="shared" si="126"/>
        <v>n/a</v>
      </c>
      <c r="N181" s="34" t="str">
        <f t="shared" si="127"/>
        <v>n/a</v>
      </c>
      <c r="O181" s="8"/>
      <c r="P181" s="33">
        <f>+'PL-tc'!$N181*'pc-dist'!$E$58</f>
        <v>0</v>
      </c>
      <c r="Q181" s="33">
        <f>+'PL-tc'!$O181*'pc-dist'!$N$6</f>
        <v>0</v>
      </c>
      <c r="R181" s="33">
        <f>+'PL-tc'!$P181*'pc-dist'!$E$71</f>
        <v>0</v>
      </c>
      <c r="S181" s="34" t="str">
        <f t="shared" si="129"/>
        <v>n/a</v>
      </c>
      <c r="T181" s="34" t="str">
        <f t="shared" si="130"/>
        <v>n/a</v>
      </c>
      <c r="U181" s="8"/>
      <c r="V181" s="33">
        <f>+'PL-tc'!$N181*'pc-dist'!$F$58</f>
        <v>0</v>
      </c>
      <c r="W181" s="33">
        <f>+'PL-tc'!$O181*'pc-dist'!$O$6</f>
        <v>0</v>
      </c>
      <c r="X181" s="33">
        <f>+'PL-tc'!$P181*'pc-dist'!$F$71</f>
        <v>0</v>
      </c>
      <c r="Y181" s="34" t="str">
        <f t="shared" si="132"/>
        <v>n/a</v>
      </c>
      <c r="Z181" s="34" t="str">
        <f t="shared" si="133"/>
        <v>n/a</v>
      </c>
      <c r="AA181" s="8"/>
      <c r="AB181" s="33">
        <f>+'PL-tc'!$N181*'pc-dist'!$G$58</f>
        <v>0</v>
      </c>
      <c r="AC181" s="33">
        <f>+'PL-tc'!$O181*'pc-dist'!$P$6</f>
        <v>0</v>
      </c>
      <c r="AD181" s="33">
        <f>+'PL-tc'!$P181*'pc-dist'!$G$71</f>
        <v>0</v>
      </c>
      <c r="AE181" s="34" t="str">
        <f t="shared" si="135"/>
        <v>n/a</v>
      </c>
      <c r="AF181" s="34" t="str">
        <f t="shared" si="136"/>
        <v>n/a</v>
      </c>
      <c r="AG181" s="8"/>
      <c r="AH181" s="33">
        <f t="shared" si="140"/>
        <v>0</v>
      </c>
      <c r="AI181" s="33">
        <f t="shared" si="141"/>
        <v>0</v>
      </c>
      <c r="AJ181" s="33">
        <f t="shared" si="142"/>
        <v>0</v>
      </c>
      <c r="AK181" s="34" t="str">
        <f t="shared" si="138"/>
        <v>n/a</v>
      </c>
      <c r="AL181" s="34" t="str">
        <f t="shared" si="139"/>
        <v>n/a</v>
      </c>
      <c r="AM181" s="8"/>
    </row>
    <row r="182" spans="1:39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33">
        <f>+'PL-tc'!$N182*'pc-dist'!$C$58</f>
        <v>0</v>
      </c>
      <c r="E182" s="33">
        <f>+'PL-tc'!$O182*'pc-dist'!$L$6</f>
        <v>0</v>
      </c>
      <c r="F182" s="33">
        <f>+'PL-tc'!$P182*'pc-dist'!$C$71</f>
        <v>0</v>
      </c>
      <c r="G182" s="34" t="str">
        <f t="shared" si="123"/>
        <v>n/a</v>
      </c>
      <c r="H182" s="34" t="str">
        <f t="shared" si="124"/>
        <v>n/a</v>
      </c>
      <c r="I182" s="8"/>
      <c r="J182" s="33">
        <f>+'PL-tc'!$N182*'pc-dist'!$D$58</f>
        <v>0</v>
      </c>
      <c r="K182" s="33">
        <f>+'PL-tc'!$O182*'pc-dist'!$M$6</f>
        <v>0</v>
      </c>
      <c r="L182" s="33">
        <f>+'PL-tc'!$P182*'pc-dist'!$D$71</f>
        <v>0</v>
      </c>
      <c r="M182" s="34" t="str">
        <f t="shared" si="126"/>
        <v>n/a</v>
      </c>
      <c r="N182" s="34" t="str">
        <f t="shared" si="127"/>
        <v>n/a</v>
      </c>
      <c r="O182" s="8"/>
      <c r="P182" s="33">
        <f>+'PL-tc'!$N182*'pc-dist'!$E$58</f>
        <v>0</v>
      </c>
      <c r="Q182" s="33">
        <f>+'PL-tc'!$O182*'pc-dist'!$N$6</f>
        <v>0</v>
      </c>
      <c r="R182" s="33">
        <f>+'PL-tc'!$P182*'pc-dist'!$E$71</f>
        <v>0</v>
      </c>
      <c r="S182" s="34" t="str">
        <f t="shared" si="129"/>
        <v>n/a</v>
      </c>
      <c r="T182" s="34" t="str">
        <f t="shared" si="130"/>
        <v>n/a</v>
      </c>
      <c r="U182" s="8"/>
      <c r="V182" s="33">
        <f>+'PL-tc'!$N182*'pc-dist'!$F$58</f>
        <v>0</v>
      </c>
      <c r="W182" s="33">
        <f>+'PL-tc'!$O182*'pc-dist'!$O$6</f>
        <v>0</v>
      </c>
      <c r="X182" s="33">
        <f>+'PL-tc'!$P182*'pc-dist'!$F$71</f>
        <v>0</v>
      </c>
      <c r="Y182" s="34" t="str">
        <f t="shared" si="132"/>
        <v>n/a</v>
      </c>
      <c r="Z182" s="34" t="str">
        <f t="shared" si="133"/>
        <v>n/a</v>
      </c>
      <c r="AA182" s="8"/>
      <c r="AB182" s="33">
        <f>+'PL-tc'!$N182*'pc-dist'!$G$58</f>
        <v>0</v>
      </c>
      <c r="AC182" s="33">
        <f>+'PL-tc'!$O182*'pc-dist'!$P$6</f>
        <v>0</v>
      </c>
      <c r="AD182" s="33">
        <f>+'PL-tc'!$P182*'pc-dist'!$G$71</f>
        <v>0</v>
      </c>
      <c r="AE182" s="34" t="str">
        <f t="shared" si="135"/>
        <v>n/a</v>
      </c>
      <c r="AF182" s="34" t="str">
        <f t="shared" si="136"/>
        <v>n/a</v>
      </c>
      <c r="AG182" s="8"/>
      <c r="AH182" s="33">
        <f t="shared" si="140"/>
        <v>0</v>
      </c>
      <c r="AI182" s="33">
        <f t="shared" si="141"/>
        <v>0</v>
      </c>
      <c r="AJ182" s="33">
        <f t="shared" si="142"/>
        <v>0</v>
      </c>
      <c r="AK182" s="34" t="str">
        <f t="shared" si="138"/>
        <v>n/a</v>
      </c>
      <c r="AL182" s="34" t="str">
        <f t="shared" si="139"/>
        <v>n/a</v>
      </c>
      <c r="AM182" s="8"/>
    </row>
    <row r="183" spans="1:39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33">
        <f>+'PL-tc'!$N183*'pc-dist'!$C$58</f>
        <v>0</v>
      </c>
      <c r="E183" s="33">
        <f>+'PL-tc'!$O183*'pc-dist'!$L$6</f>
        <v>0</v>
      </c>
      <c r="F183" s="33">
        <f>+'PL-tc'!$P183*'pc-dist'!$C$71</f>
        <v>0</v>
      </c>
      <c r="G183" s="34" t="str">
        <f t="shared" si="123"/>
        <v>n/a</v>
      </c>
      <c r="H183" s="34" t="str">
        <f t="shared" si="124"/>
        <v>n/a</v>
      </c>
      <c r="I183" s="8"/>
      <c r="J183" s="33">
        <f>+'PL-tc'!$N183*'pc-dist'!$D$58</f>
        <v>0</v>
      </c>
      <c r="K183" s="33">
        <f>+'PL-tc'!$O183*'pc-dist'!$M$6</f>
        <v>0</v>
      </c>
      <c r="L183" s="33">
        <f>+'PL-tc'!$P183*'pc-dist'!$D$71</f>
        <v>0</v>
      </c>
      <c r="M183" s="34" t="str">
        <f t="shared" si="126"/>
        <v>n/a</v>
      </c>
      <c r="N183" s="34" t="str">
        <f t="shared" si="127"/>
        <v>n/a</v>
      </c>
      <c r="O183" s="8"/>
      <c r="P183" s="33">
        <f>+'PL-tc'!$N183*'pc-dist'!$E$58</f>
        <v>0</v>
      </c>
      <c r="Q183" s="33">
        <f>+'PL-tc'!$O183*'pc-dist'!$N$6</f>
        <v>0</v>
      </c>
      <c r="R183" s="33">
        <f>+'PL-tc'!$P183*'pc-dist'!$E$71</f>
        <v>0</v>
      </c>
      <c r="S183" s="34" t="str">
        <f t="shared" si="129"/>
        <v>n/a</v>
      </c>
      <c r="T183" s="34" t="str">
        <f t="shared" si="130"/>
        <v>n/a</v>
      </c>
      <c r="U183" s="8"/>
      <c r="V183" s="33">
        <f>+'PL-tc'!$N183*'pc-dist'!$F$58</f>
        <v>0</v>
      </c>
      <c r="W183" s="33">
        <f>+'PL-tc'!$O183*'pc-dist'!$O$6</f>
        <v>0</v>
      </c>
      <c r="X183" s="33">
        <f>+'PL-tc'!$P183*'pc-dist'!$F$71</f>
        <v>0</v>
      </c>
      <c r="Y183" s="34" t="str">
        <f t="shared" si="132"/>
        <v>n/a</v>
      </c>
      <c r="Z183" s="34" t="str">
        <f t="shared" si="133"/>
        <v>n/a</v>
      </c>
      <c r="AA183" s="8"/>
      <c r="AB183" s="33">
        <f>+'PL-tc'!$N183*'pc-dist'!$G$58</f>
        <v>0</v>
      </c>
      <c r="AC183" s="33">
        <f>+'PL-tc'!$O183*'pc-dist'!$P$6</f>
        <v>0</v>
      </c>
      <c r="AD183" s="33">
        <f>+'PL-tc'!$P183*'pc-dist'!$G$71</f>
        <v>0</v>
      </c>
      <c r="AE183" s="34" t="str">
        <f t="shared" si="135"/>
        <v>n/a</v>
      </c>
      <c r="AF183" s="34" t="str">
        <f t="shared" si="136"/>
        <v>n/a</v>
      </c>
      <c r="AG183" s="8"/>
      <c r="AH183" s="33">
        <f t="shared" si="140"/>
        <v>0</v>
      </c>
      <c r="AI183" s="33">
        <f t="shared" si="141"/>
        <v>0</v>
      </c>
      <c r="AJ183" s="33">
        <f t="shared" si="142"/>
        <v>0</v>
      </c>
      <c r="AK183" s="34" t="str">
        <f t="shared" si="138"/>
        <v>n/a</v>
      </c>
      <c r="AL183" s="34" t="str">
        <f t="shared" si="139"/>
        <v>n/a</v>
      </c>
      <c r="AM183" s="8"/>
    </row>
    <row r="184" spans="1:39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33">
        <f>+'PL-tc'!$N184*'pc-dist'!$C$58</f>
        <v>0</v>
      </c>
      <c r="E184" s="33">
        <f>+'PL-tc'!$O184*'pc-dist'!$L$6</f>
        <v>0</v>
      </c>
      <c r="F184" s="33">
        <f>+'PL-tc'!$P184*'pc-dist'!$C$71</f>
        <v>0</v>
      </c>
      <c r="G184" s="34" t="str">
        <f t="shared" si="123"/>
        <v>n/a</v>
      </c>
      <c r="H184" s="34" t="str">
        <f t="shared" si="124"/>
        <v>n/a</v>
      </c>
      <c r="I184" s="8"/>
      <c r="J184" s="33">
        <f>+'PL-tc'!$N184*'pc-dist'!$D$58</f>
        <v>0</v>
      </c>
      <c r="K184" s="33">
        <f>+'PL-tc'!$O184*'pc-dist'!$M$6</f>
        <v>0</v>
      </c>
      <c r="L184" s="33">
        <f>+'PL-tc'!$P184*'pc-dist'!$D$71</f>
        <v>0</v>
      </c>
      <c r="M184" s="34" t="str">
        <f t="shared" si="126"/>
        <v>n/a</v>
      </c>
      <c r="N184" s="34" t="str">
        <f t="shared" si="127"/>
        <v>n/a</v>
      </c>
      <c r="O184" s="8"/>
      <c r="P184" s="33">
        <f>+'PL-tc'!$N184*'pc-dist'!$E$58</f>
        <v>0</v>
      </c>
      <c r="Q184" s="33">
        <f>+'PL-tc'!$O184*'pc-dist'!$N$6</f>
        <v>0</v>
      </c>
      <c r="R184" s="33">
        <f>+'PL-tc'!$P184*'pc-dist'!$E$71</f>
        <v>0</v>
      </c>
      <c r="S184" s="34" t="str">
        <f t="shared" si="129"/>
        <v>n/a</v>
      </c>
      <c r="T184" s="34" t="str">
        <f t="shared" si="130"/>
        <v>n/a</v>
      </c>
      <c r="U184" s="8"/>
      <c r="V184" s="33">
        <f>+'PL-tc'!$N184*'pc-dist'!$F$58</f>
        <v>0</v>
      </c>
      <c r="W184" s="33">
        <f>+'PL-tc'!$O184*'pc-dist'!$O$6</f>
        <v>0</v>
      </c>
      <c r="X184" s="33">
        <f>+'PL-tc'!$P184*'pc-dist'!$F$71</f>
        <v>0</v>
      </c>
      <c r="Y184" s="34" t="str">
        <f t="shared" si="132"/>
        <v>n/a</v>
      </c>
      <c r="Z184" s="34" t="str">
        <f t="shared" si="133"/>
        <v>n/a</v>
      </c>
      <c r="AA184" s="8"/>
      <c r="AB184" s="33">
        <f>+'PL-tc'!$N184*'pc-dist'!$G$58</f>
        <v>0</v>
      </c>
      <c r="AC184" s="33">
        <f>+'PL-tc'!$O184*'pc-dist'!$P$6</f>
        <v>0</v>
      </c>
      <c r="AD184" s="33">
        <f>+'PL-tc'!$P184*'pc-dist'!$G$71</f>
        <v>0</v>
      </c>
      <c r="AE184" s="34" t="str">
        <f t="shared" si="135"/>
        <v>n/a</v>
      </c>
      <c r="AF184" s="34" t="str">
        <f t="shared" si="136"/>
        <v>n/a</v>
      </c>
      <c r="AG184" s="8"/>
      <c r="AH184" s="33">
        <f t="shared" si="140"/>
        <v>0</v>
      </c>
      <c r="AI184" s="33">
        <f t="shared" si="141"/>
        <v>0</v>
      </c>
      <c r="AJ184" s="33">
        <f t="shared" si="142"/>
        <v>0</v>
      </c>
      <c r="AK184" s="34" t="str">
        <f t="shared" si="138"/>
        <v>n/a</v>
      </c>
      <c r="AL184" s="34" t="str">
        <f t="shared" si="139"/>
        <v>n/a</v>
      </c>
      <c r="AM184" s="8"/>
    </row>
    <row r="185" spans="1:39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33">
        <f>+'PL-tc'!$N185*'pc-dist'!$C$58</f>
        <v>0</v>
      </c>
      <c r="E185" s="33">
        <f>+'PL-tc'!$O185*'pc-dist'!$L$6</f>
        <v>0</v>
      </c>
      <c r="F185" s="33">
        <f>+'PL-tc'!$P185*'pc-dist'!$C$71</f>
        <v>0</v>
      </c>
      <c r="G185" s="34" t="str">
        <f t="shared" si="123"/>
        <v>n/a</v>
      </c>
      <c r="H185" s="34" t="str">
        <f t="shared" si="124"/>
        <v>n/a</v>
      </c>
      <c r="I185" s="8"/>
      <c r="J185" s="33">
        <f>+'PL-tc'!$N185*'pc-dist'!$D$58</f>
        <v>0</v>
      </c>
      <c r="K185" s="33">
        <f>+'PL-tc'!$O185*'pc-dist'!$M$6</f>
        <v>0</v>
      </c>
      <c r="L185" s="33">
        <f>+'PL-tc'!$P185*'pc-dist'!$D$71</f>
        <v>0</v>
      </c>
      <c r="M185" s="34" t="str">
        <f t="shared" si="126"/>
        <v>n/a</v>
      </c>
      <c r="N185" s="34" t="str">
        <f t="shared" si="127"/>
        <v>n/a</v>
      </c>
      <c r="O185" s="8"/>
      <c r="P185" s="33">
        <f>+'PL-tc'!$N185*'pc-dist'!$E$58</f>
        <v>0</v>
      </c>
      <c r="Q185" s="33">
        <f>+'PL-tc'!$O185*'pc-dist'!$N$6</f>
        <v>0</v>
      </c>
      <c r="R185" s="33">
        <f>+'PL-tc'!$P185*'pc-dist'!$E$71</f>
        <v>0</v>
      </c>
      <c r="S185" s="34" t="str">
        <f t="shared" si="129"/>
        <v>n/a</v>
      </c>
      <c r="T185" s="34" t="str">
        <f t="shared" si="130"/>
        <v>n/a</v>
      </c>
      <c r="U185" s="8"/>
      <c r="V185" s="33">
        <f>+'PL-tc'!$N185*'pc-dist'!$F$58</f>
        <v>0</v>
      </c>
      <c r="W185" s="33">
        <f>+'PL-tc'!$O185*'pc-dist'!$O$6</f>
        <v>0</v>
      </c>
      <c r="X185" s="33">
        <f>+'PL-tc'!$P185*'pc-dist'!$F$71</f>
        <v>0</v>
      </c>
      <c r="Y185" s="34" t="str">
        <f t="shared" si="132"/>
        <v>n/a</v>
      </c>
      <c r="Z185" s="34" t="str">
        <f t="shared" si="133"/>
        <v>n/a</v>
      </c>
      <c r="AA185" s="8"/>
      <c r="AB185" s="33">
        <f>+'PL-tc'!$N185*'pc-dist'!$G$58</f>
        <v>0</v>
      </c>
      <c r="AC185" s="33">
        <f>+'PL-tc'!$O185*'pc-dist'!$P$6</f>
        <v>0</v>
      </c>
      <c r="AD185" s="33">
        <f>+'PL-tc'!$P185*'pc-dist'!$G$71</f>
        <v>0</v>
      </c>
      <c r="AE185" s="34" t="str">
        <f t="shared" si="135"/>
        <v>n/a</v>
      </c>
      <c r="AF185" s="34" t="str">
        <f t="shared" si="136"/>
        <v>n/a</v>
      </c>
      <c r="AG185" s="8"/>
      <c r="AH185" s="33">
        <f t="shared" si="140"/>
        <v>0</v>
      </c>
      <c r="AI185" s="33">
        <f t="shared" si="141"/>
        <v>0</v>
      </c>
      <c r="AJ185" s="33">
        <f t="shared" si="142"/>
        <v>0</v>
      </c>
      <c r="AK185" s="34" t="str">
        <f t="shared" si="138"/>
        <v>n/a</v>
      </c>
      <c r="AL185" s="34" t="str">
        <f t="shared" si="139"/>
        <v>n/a</v>
      </c>
      <c r="AM185" s="8"/>
    </row>
    <row r="186" spans="1:39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33">
        <f>+'PL-tc'!$N186*'pc-dist'!$C$58</f>
        <v>0</v>
      </c>
      <c r="E186" s="33">
        <f>+'PL-tc'!$O186*'pc-dist'!$L$6</f>
        <v>0</v>
      </c>
      <c r="F186" s="33">
        <f>+'PL-tc'!$P186*'pc-dist'!$C$71</f>
        <v>0</v>
      </c>
      <c r="G186" s="34" t="str">
        <f t="shared" si="123"/>
        <v>n/a</v>
      </c>
      <c r="H186" s="34" t="str">
        <f t="shared" si="124"/>
        <v>n/a</v>
      </c>
      <c r="I186" s="8"/>
      <c r="J186" s="33">
        <f>+'PL-tc'!$N186*'pc-dist'!$D$58</f>
        <v>0</v>
      </c>
      <c r="K186" s="33">
        <f>+'PL-tc'!$O186*'pc-dist'!$M$6</f>
        <v>0</v>
      </c>
      <c r="L186" s="33">
        <f>+'PL-tc'!$P186*'pc-dist'!$D$71</f>
        <v>0</v>
      </c>
      <c r="M186" s="34" t="str">
        <f t="shared" si="126"/>
        <v>n/a</v>
      </c>
      <c r="N186" s="34" t="str">
        <f t="shared" si="127"/>
        <v>n/a</v>
      </c>
      <c r="O186" s="8"/>
      <c r="P186" s="33">
        <f>+'PL-tc'!$N186*'pc-dist'!$E$58</f>
        <v>0</v>
      </c>
      <c r="Q186" s="33">
        <f>+'PL-tc'!$O186*'pc-dist'!$N$6</f>
        <v>0</v>
      </c>
      <c r="R186" s="33">
        <f>+'PL-tc'!$P186*'pc-dist'!$E$71</f>
        <v>0</v>
      </c>
      <c r="S186" s="34" t="str">
        <f t="shared" si="129"/>
        <v>n/a</v>
      </c>
      <c r="T186" s="34" t="str">
        <f t="shared" si="130"/>
        <v>n/a</v>
      </c>
      <c r="U186" s="8"/>
      <c r="V186" s="33">
        <f>+'PL-tc'!$N186*'pc-dist'!$F$58</f>
        <v>0</v>
      </c>
      <c r="W186" s="33">
        <f>+'PL-tc'!$O186*'pc-dist'!$O$6</f>
        <v>0</v>
      </c>
      <c r="X186" s="33">
        <f>+'PL-tc'!$P186*'pc-dist'!$F$71</f>
        <v>0</v>
      </c>
      <c r="Y186" s="34" t="str">
        <f t="shared" si="132"/>
        <v>n/a</v>
      </c>
      <c r="Z186" s="34" t="str">
        <f t="shared" si="133"/>
        <v>n/a</v>
      </c>
      <c r="AA186" s="8"/>
      <c r="AB186" s="33">
        <f>+'PL-tc'!$N186*'pc-dist'!$G$58</f>
        <v>0</v>
      </c>
      <c r="AC186" s="33">
        <f>+'PL-tc'!$O186*'pc-dist'!$P$6</f>
        <v>0</v>
      </c>
      <c r="AD186" s="33">
        <f>+'PL-tc'!$P186*'pc-dist'!$G$71</f>
        <v>0</v>
      </c>
      <c r="AE186" s="34" t="str">
        <f t="shared" si="135"/>
        <v>n/a</v>
      </c>
      <c r="AF186" s="34" t="str">
        <f t="shared" si="136"/>
        <v>n/a</v>
      </c>
      <c r="AG186" s="8"/>
      <c r="AH186" s="33">
        <f t="shared" si="140"/>
        <v>0</v>
      </c>
      <c r="AI186" s="33">
        <f t="shared" si="141"/>
        <v>0</v>
      </c>
      <c r="AJ186" s="33">
        <f t="shared" si="142"/>
        <v>0</v>
      </c>
      <c r="AK186" s="34" t="str">
        <f t="shared" si="138"/>
        <v>n/a</v>
      </c>
      <c r="AL186" s="34" t="str">
        <f t="shared" si="139"/>
        <v>n/a</v>
      </c>
      <c r="AM186" s="8"/>
    </row>
    <row r="187" spans="1:39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33">
        <f>+'PL-tc'!$N187*'pc-dist'!$C$58</f>
        <v>0</v>
      </c>
      <c r="E187" s="33">
        <f>+'PL-tc'!$O187*'pc-dist'!$L$6</f>
        <v>0</v>
      </c>
      <c r="F187" s="33">
        <f>+'PL-tc'!$P187*'pc-dist'!$C$71</f>
        <v>0</v>
      </c>
      <c r="G187" s="34" t="str">
        <f t="shared" si="123"/>
        <v>n/a</v>
      </c>
      <c r="H187" s="34" t="str">
        <f t="shared" si="124"/>
        <v>n/a</v>
      </c>
      <c r="I187" s="8"/>
      <c r="J187" s="33">
        <f>+'PL-tc'!$N187*'pc-dist'!$D$58</f>
        <v>0</v>
      </c>
      <c r="K187" s="33">
        <f>+'PL-tc'!$O187*'pc-dist'!$M$6</f>
        <v>0</v>
      </c>
      <c r="L187" s="33">
        <f>+'PL-tc'!$P187*'pc-dist'!$D$71</f>
        <v>0</v>
      </c>
      <c r="M187" s="34" t="str">
        <f t="shared" si="126"/>
        <v>n/a</v>
      </c>
      <c r="N187" s="34" t="str">
        <f t="shared" si="127"/>
        <v>n/a</v>
      </c>
      <c r="O187" s="8"/>
      <c r="P187" s="33">
        <f>+'PL-tc'!$N187*'pc-dist'!$E$58</f>
        <v>0</v>
      </c>
      <c r="Q187" s="33">
        <f>+'PL-tc'!$O187*'pc-dist'!$N$6</f>
        <v>0</v>
      </c>
      <c r="R187" s="33">
        <f>+'PL-tc'!$P187*'pc-dist'!$E$71</f>
        <v>0</v>
      </c>
      <c r="S187" s="34" t="str">
        <f t="shared" si="129"/>
        <v>n/a</v>
      </c>
      <c r="T187" s="34" t="str">
        <f t="shared" si="130"/>
        <v>n/a</v>
      </c>
      <c r="U187" s="8"/>
      <c r="V187" s="33">
        <f>+'PL-tc'!$N187*'pc-dist'!$F$58</f>
        <v>0</v>
      </c>
      <c r="W187" s="33">
        <f>+'PL-tc'!$O187*'pc-dist'!$O$6</f>
        <v>0</v>
      </c>
      <c r="X187" s="33">
        <f>+'PL-tc'!$P187*'pc-dist'!$F$71</f>
        <v>0</v>
      </c>
      <c r="Y187" s="34" t="str">
        <f t="shared" si="132"/>
        <v>n/a</v>
      </c>
      <c r="Z187" s="34" t="str">
        <f t="shared" si="133"/>
        <v>n/a</v>
      </c>
      <c r="AA187" s="8"/>
      <c r="AB187" s="33">
        <f>+'PL-tc'!$N187*'pc-dist'!$G$58</f>
        <v>0</v>
      </c>
      <c r="AC187" s="33">
        <f>+'PL-tc'!$O187*'pc-dist'!$P$6</f>
        <v>0</v>
      </c>
      <c r="AD187" s="33">
        <f>+'PL-tc'!$P187*'pc-dist'!$G$71</f>
        <v>0</v>
      </c>
      <c r="AE187" s="34" t="str">
        <f t="shared" si="135"/>
        <v>n/a</v>
      </c>
      <c r="AF187" s="34" t="str">
        <f t="shared" si="136"/>
        <v>n/a</v>
      </c>
      <c r="AG187" s="8"/>
      <c r="AH187" s="33">
        <f t="shared" si="140"/>
        <v>0</v>
      </c>
      <c r="AI187" s="33">
        <f t="shared" si="141"/>
        <v>0</v>
      </c>
      <c r="AJ187" s="33">
        <f t="shared" si="142"/>
        <v>0</v>
      </c>
      <c r="AK187" s="34" t="str">
        <f t="shared" si="138"/>
        <v>n/a</v>
      </c>
      <c r="AL187" s="34" t="str">
        <f t="shared" si="139"/>
        <v>n/a</v>
      </c>
      <c r="AM187" s="8"/>
    </row>
    <row r="188" spans="1:39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33">
        <f>+'PL-tc'!$N188*'pc-dist'!$C$58</f>
        <v>0</v>
      </c>
      <c r="E188" s="33">
        <f>+'PL-tc'!$O188*'pc-dist'!$L$6</f>
        <v>0</v>
      </c>
      <c r="F188" s="33">
        <f>+'PL-tc'!$P188*'pc-dist'!$C$71</f>
        <v>0</v>
      </c>
      <c r="G188" s="34" t="str">
        <f t="shared" si="123"/>
        <v>n/a</v>
      </c>
      <c r="H188" s="34" t="str">
        <f t="shared" si="124"/>
        <v>n/a</v>
      </c>
      <c r="I188" s="8"/>
      <c r="J188" s="33">
        <f>+'PL-tc'!$N188*'pc-dist'!$D$58</f>
        <v>0</v>
      </c>
      <c r="K188" s="33">
        <f>+'PL-tc'!$O188*'pc-dist'!$M$6</f>
        <v>0</v>
      </c>
      <c r="L188" s="33">
        <f>+'PL-tc'!$P188*'pc-dist'!$D$71</f>
        <v>0</v>
      </c>
      <c r="M188" s="34" t="str">
        <f t="shared" si="126"/>
        <v>n/a</v>
      </c>
      <c r="N188" s="34" t="str">
        <f t="shared" si="127"/>
        <v>n/a</v>
      </c>
      <c r="O188" s="8"/>
      <c r="P188" s="33">
        <f>+'PL-tc'!$N188*'pc-dist'!$E$58</f>
        <v>0</v>
      </c>
      <c r="Q188" s="33">
        <f>+'PL-tc'!$O188*'pc-dist'!$N$6</f>
        <v>0</v>
      </c>
      <c r="R188" s="33">
        <f>+'PL-tc'!$P188*'pc-dist'!$E$71</f>
        <v>0</v>
      </c>
      <c r="S188" s="34" t="str">
        <f t="shared" si="129"/>
        <v>n/a</v>
      </c>
      <c r="T188" s="34" t="str">
        <f t="shared" si="130"/>
        <v>n/a</v>
      </c>
      <c r="U188" s="8"/>
      <c r="V188" s="33">
        <f>+'PL-tc'!$N188*'pc-dist'!$F$58</f>
        <v>0</v>
      </c>
      <c r="W188" s="33">
        <f>+'PL-tc'!$O188*'pc-dist'!$O$6</f>
        <v>0</v>
      </c>
      <c r="X188" s="33">
        <f>+'PL-tc'!$P188*'pc-dist'!$F$71</f>
        <v>0</v>
      </c>
      <c r="Y188" s="34" t="str">
        <f t="shared" si="132"/>
        <v>n/a</v>
      </c>
      <c r="Z188" s="34" t="str">
        <f t="shared" si="133"/>
        <v>n/a</v>
      </c>
      <c r="AA188" s="8"/>
      <c r="AB188" s="33">
        <f>+'PL-tc'!$N188*'pc-dist'!$G$58</f>
        <v>0</v>
      </c>
      <c r="AC188" s="33">
        <f>+'PL-tc'!$O188*'pc-dist'!$P$6</f>
        <v>0</v>
      </c>
      <c r="AD188" s="33">
        <f>+'PL-tc'!$P188*'pc-dist'!$G$71</f>
        <v>0</v>
      </c>
      <c r="AE188" s="34" t="str">
        <f t="shared" si="135"/>
        <v>n/a</v>
      </c>
      <c r="AF188" s="34" t="str">
        <f t="shared" si="136"/>
        <v>n/a</v>
      </c>
      <c r="AG188" s="8"/>
      <c r="AH188" s="33">
        <f t="shared" si="140"/>
        <v>0</v>
      </c>
      <c r="AI188" s="33">
        <f t="shared" si="141"/>
        <v>0</v>
      </c>
      <c r="AJ188" s="33">
        <f t="shared" si="142"/>
        <v>0</v>
      </c>
      <c r="AK188" s="34" t="str">
        <f t="shared" si="138"/>
        <v>n/a</v>
      </c>
      <c r="AL188" s="34" t="str">
        <f t="shared" si="139"/>
        <v>n/a</v>
      </c>
      <c r="AM188" s="8"/>
    </row>
    <row r="189" spans="1:39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33">
        <f>+'PL-tc'!$N189*'pc-dist'!$C$58</f>
        <v>0</v>
      </c>
      <c r="E189" s="33">
        <f>+'PL-tc'!$O189*'pc-dist'!$L$6</f>
        <v>0</v>
      </c>
      <c r="F189" s="33">
        <f>+'PL-tc'!$P189*'pc-dist'!$C$71</f>
        <v>0</v>
      </c>
      <c r="G189" s="34" t="str">
        <f t="shared" si="123"/>
        <v>n/a</v>
      </c>
      <c r="H189" s="34" t="str">
        <f t="shared" si="124"/>
        <v>n/a</v>
      </c>
      <c r="I189" s="8"/>
      <c r="J189" s="33">
        <f>+'PL-tc'!$N189*'pc-dist'!$D$58</f>
        <v>0</v>
      </c>
      <c r="K189" s="33">
        <f>+'PL-tc'!$O189*'pc-dist'!$M$6</f>
        <v>0</v>
      </c>
      <c r="L189" s="33">
        <f>+'PL-tc'!$P189*'pc-dist'!$D$71</f>
        <v>0</v>
      </c>
      <c r="M189" s="34" t="str">
        <f t="shared" si="126"/>
        <v>n/a</v>
      </c>
      <c r="N189" s="34" t="str">
        <f t="shared" si="127"/>
        <v>n/a</v>
      </c>
      <c r="O189" s="8"/>
      <c r="P189" s="33">
        <f>+'PL-tc'!$N189*'pc-dist'!$E$58</f>
        <v>0</v>
      </c>
      <c r="Q189" s="33">
        <f>+'PL-tc'!$O189*'pc-dist'!$N$6</f>
        <v>0</v>
      </c>
      <c r="R189" s="33">
        <f>+'PL-tc'!$P189*'pc-dist'!$E$71</f>
        <v>0</v>
      </c>
      <c r="S189" s="34" t="str">
        <f t="shared" si="129"/>
        <v>n/a</v>
      </c>
      <c r="T189" s="34" t="str">
        <f t="shared" si="130"/>
        <v>n/a</v>
      </c>
      <c r="U189" s="8"/>
      <c r="V189" s="33">
        <f>+'PL-tc'!$N189*'pc-dist'!$F$58</f>
        <v>0</v>
      </c>
      <c r="W189" s="33">
        <f>+'PL-tc'!$O189*'pc-dist'!$O$6</f>
        <v>0</v>
      </c>
      <c r="X189" s="33">
        <f>+'PL-tc'!$P189*'pc-dist'!$F$71</f>
        <v>0</v>
      </c>
      <c r="Y189" s="34" t="str">
        <f t="shared" si="132"/>
        <v>n/a</v>
      </c>
      <c r="Z189" s="34" t="str">
        <f t="shared" si="133"/>
        <v>n/a</v>
      </c>
      <c r="AA189" s="8"/>
      <c r="AB189" s="33">
        <f>+'PL-tc'!$N189*'pc-dist'!$G$58</f>
        <v>0</v>
      </c>
      <c r="AC189" s="33">
        <f>+'PL-tc'!$O189*'pc-dist'!$P$6</f>
        <v>0</v>
      </c>
      <c r="AD189" s="33">
        <f>+'PL-tc'!$P189*'pc-dist'!$G$71</f>
        <v>0</v>
      </c>
      <c r="AE189" s="34" t="str">
        <f t="shared" si="135"/>
        <v>n/a</v>
      </c>
      <c r="AF189" s="34" t="str">
        <f t="shared" si="136"/>
        <v>n/a</v>
      </c>
      <c r="AG189" s="8"/>
      <c r="AH189" s="33">
        <f t="shared" si="140"/>
        <v>0</v>
      </c>
      <c r="AI189" s="33">
        <f t="shared" si="141"/>
        <v>0</v>
      </c>
      <c r="AJ189" s="33">
        <f t="shared" si="142"/>
        <v>0</v>
      </c>
      <c r="AK189" s="34" t="str">
        <f t="shared" si="138"/>
        <v>n/a</v>
      </c>
      <c r="AL189" s="34" t="str">
        <f t="shared" si="139"/>
        <v>n/a</v>
      </c>
      <c r="AM189" s="8"/>
    </row>
    <row r="190" spans="1:39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33">
        <f>+'PL-tc'!$N190*'pc-dist'!$C$58</f>
        <v>0</v>
      </c>
      <c r="E190" s="33">
        <f>+'PL-tc'!$O190*'pc-dist'!$L$6</f>
        <v>0</v>
      </c>
      <c r="F190" s="33">
        <f>+'PL-tc'!$P190*'pc-dist'!$C$71</f>
        <v>0</v>
      </c>
      <c r="G190" s="34" t="str">
        <f t="shared" si="123"/>
        <v>n/a</v>
      </c>
      <c r="H190" s="34" t="str">
        <f t="shared" si="124"/>
        <v>n/a</v>
      </c>
      <c r="I190" s="8"/>
      <c r="J190" s="33">
        <f>+'PL-tc'!$N190*'pc-dist'!$D$58</f>
        <v>0</v>
      </c>
      <c r="K190" s="33">
        <f>+'PL-tc'!$O190*'pc-dist'!$M$6</f>
        <v>0</v>
      </c>
      <c r="L190" s="33">
        <f>+'PL-tc'!$P190*'pc-dist'!$D$71</f>
        <v>0</v>
      </c>
      <c r="M190" s="34" t="str">
        <f t="shared" si="126"/>
        <v>n/a</v>
      </c>
      <c r="N190" s="34" t="str">
        <f t="shared" si="127"/>
        <v>n/a</v>
      </c>
      <c r="O190" s="8"/>
      <c r="P190" s="33">
        <f>+'PL-tc'!$N190*'pc-dist'!$E$58</f>
        <v>0</v>
      </c>
      <c r="Q190" s="33">
        <f>+'PL-tc'!$O190*'pc-dist'!$N$6</f>
        <v>0</v>
      </c>
      <c r="R190" s="33">
        <f>+'PL-tc'!$P190*'pc-dist'!$E$71</f>
        <v>0</v>
      </c>
      <c r="S190" s="34" t="str">
        <f t="shared" si="129"/>
        <v>n/a</v>
      </c>
      <c r="T190" s="34" t="str">
        <f t="shared" si="130"/>
        <v>n/a</v>
      </c>
      <c r="U190" s="8"/>
      <c r="V190" s="33">
        <f>+'PL-tc'!$N190*'pc-dist'!$F$58</f>
        <v>0</v>
      </c>
      <c r="W190" s="33">
        <f>+'PL-tc'!$O190*'pc-dist'!$O$6</f>
        <v>0</v>
      </c>
      <c r="X190" s="33">
        <f>+'PL-tc'!$P190*'pc-dist'!$F$71</f>
        <v>0</v>
      </c>
      <c r="Y190" s="34" t="str">
        <f t="shared" si="132"/>
        <v>n/a</v>
      </c>
      <c r="Z190" s="34" t="str">
        <f t="shared" si="133"/>
        <v>n/a</v>
      </c>
      <c r="AA190" s="8"/>
      <c r="AB190" s="33">
        <f>+'PL-tc'!$N190*'pc-dist'!$G$58</f>
        <v>0</v>
      </c>
      <c r="AC190" s="33">
        <f>+'PL-tc'!$O190*'pc-dist'!$P$6</f>
        <v>0</v>
      </c>
      <c r="AD190" s="33">
        <f>+'PL-tc'!$P190*'pc-dist'!$G$71</f>
        <v>0</v>
      </c>
      <c r="AE190" s="34" t="str">
        <f t="shared" si="135"/>
        <v>n/a</v>
      </c>
      <c r="AF190" s="34" t="str">
        <f t="shared" si="136"/>
        <v>n/a</v>
      </c>
      <c r="AG190" s="8"/>
      <c r="AH190" s="33">
        <f t="shared" si="140"/>
        <v>0</v>
      </c>
      <c r="AI190" s="33">
        <f t="shared" si="141"/>
        <v>0</v>
      </c>
      <c r="AJ190" s="33">
        <f t="shared" si="142"/>
        <v>0</v>
      </c>
      <c r="AK190" s="34" t="str">
        <f t="shared" si="138"/>
        <v>n/a</v>
      </c>
      <c r="AL190" s="34" t="str">
        <f t="shared" si="139"/>
        <v>n/a</v>
      </c>
      <c r="AM190" s="8"/>
    </row>
    <row r="191" spans="1:39" hidden="1" outlineLevel="1" collapsed="1" x14ac:dyDescent="0.2">
      <c r="B191" s="18"/>
      <c r="C191" s="8"/>
      <c r="D191" s="54"/>
      <c r="E191" s="54"/>
      <c r="F191" s="54"/>
      <c r="G191" s="10"/>
      <c r="H191" s="10"/>
      <c r="I191" s="8"/>
      <c r="J191" s="54"/>
      <c r="K191" s="54"/>
      <c r="L191" s="54"/>
      <c r="M191" s="10"/>
      <c r="N191" s="10"/>
      <c r="O191" s="8"/>
      <c r="P191" s="54"/>
      <c r="Q191" s="54"/>
      <c r="R191" s="54"/>
      <c r="S191" s="10"/>
      <c r="T191" s="10"/>
      <c r="U191" s="8"/>
      <c r="V191" s="54"/>
      <c r="W191" s="54"/>
      <c r="X191" s="54"/>
      <c r="Y191" s="10"/>
      <c r="Z191" s="10"/>
      <c r="AA191" s="8"/>
      <c r="AB191" s="54"/>
      <c r="AC191" s="54"/>
      <c r="AD191" s="54"/>
      <c r="AE191" s="10"/>
      <c r="AF191" s="10"/>
      <c r="AG191" s="8"/>
      <c r="AH191" s="54"/>
      <c r="AI191" s="54"/>
      <c r="AJ191" s="54"/>
      <c r="AK191" s="10"/>
      <c r="AL191" s="10"/>
      <c r="AM191" s="8"/>
    </row>
    <row r="192" spans="1:39" hidden="1" outlineLevel="1" x14ac:dyDescent="0.2">
      <c r="A192" s="49" t="s">
        <v>1834</v>
      </c>
      <c r="B192" s="13" t="s">
        <v>1834</v>
      </c>
      <c r="C192" s="8"/>
      <c r="D192" s="51">
        <f t="shared" ref="D192:F192" si="143">+SUM(D193:D201)</f>
        <v>0</v>
      </c>
      <c r="E192" s="51">
        <f t="shared" si="143"/>
        <v>0</v>
      </c>
      <c r="F192" s="51">
        <f t="shared" si="143"/>
        <v>0</v>
      </c>
      <c r="G192" s="34" t="str">
        <f t="shared" ref="G192:G200" si="144">IFERROR(F192/E192-1,"n/a")</f>
        <v>n/a</v>
      </c>
      <c r="H192" s="34" t="str">
        <f t="shared" ref="H192:H200" si="145">IFERROR(F192/D192-1,"n/a")</f>
        <v>n/a</v>
      </c>
      <c r="I192" s="8"/>
      <c r="J192" s="51">
        <f t="shared" ref="J192:L192" si="146">+SUM(J193:J201)</f>
        <v>0</v>
      </c>
      <c r="K192" s="51">
        <f t="shared" si="146"/>
        <v>0</v>
      </c>
      <c r="L192" s="51">
        <f t="shared" si="146"/>
        <v>0</v>
      </c>
      <c r="M192" s="34" t="str">
        <f t="shared" ref="M192:M200" si="147">IFERROR(L192/K192-1,"n/a")</f>
        <v>n/a</v>
      </c>
      <c r="N192" s="34" t="str">
        <f t="shared" ref="N192:N200" si="148">IFERROR(L192/J192-1,"n/a")</f>
        <v>n/a</v>
      </c>
      <c r="O192" s="8"/>
      <c r="P192" s="51">
        <f t="shared" ref="P192:R192" si="149">+SUM(P193:P201)</f>
        <v>0</v>
      </c>
      <c r="Q192" s="51">
        <f t="shared" si="149"/>
        <v>0</v>
      </c>
      <c r="R192" s="51">
        <f t="shared" si="149"/>
        <v>0</v>
      </c>
      <c r="S192" s="34" t="str">
        <f t="shared" ref="S192:S200" si="150">IFERROR(R192/Q192-1,"n/a")</f>
        <v>n/a</v>
      </c>
      <c r="T192" s="34" t="str">
        <f t="shared" ref="T192:T200" si="151">IFERROR(R192/P192-1,"n/a")</f>
        <v>n/a</v>
      </c>
      <c r="U192" s="8"/>
      <c r="V192" s="51">
        <f t="shared" ref="V192:X192" si="152">+SUM(V193:V201)</f>
        <v>0</v>
      </c>
      <c r="W192" s="51">
        <f t="shared" si="152"/>
        <v>0</v>
      </c>
      <c r="X192" s="51">
        <f t="shared" si="152"/>
        <v>0</v>
      </c>
      <c r="Y192" s="34" t="str">
        <f t="shared" ref="Y192:Y200" si="153">IFERROR(X192/W192-1,"n/a")</f>
        <v>n/a</v>
      </c>
      <c r="Z192" s="34" t="str">
        <f t="shared" ref="Z192:Z200" si="154">IFERROR(X192/V192-1,"n/a")</f>
        <v>n/a</v>
      </c>
      <c r="AA192" s="8"/>
      <c r="AB192" s="51">
        <f t="shared" ref="AB192:AD192" si="155">+SUM(AB193:AB201)</f>
        <v>0</v>
      </c>
      <c r="AC192" s="51">
        <f t="shared" si="155"/>
        <v>0</v>
      </c>
      <c r="AD192" s="51">
        <f t="shared" si="155"/>
        <v>0</v>
      </c>
      <c r="AE192" s="34" t="str">
        <f t="shared" ref="AE192:AE200" si="156">IFERROR(AD192/AC192-1,"n/a")</f>
        <v>n/a</v>
      </c>
      <c r="AF192" s="34" t="str">
        <f t="shared" ref="AF192:AF200" si="157">IFERROR(AD192/AB192-1,"n/a")</f>
        <v>n/a</v>
      </c>
      <c r="AG192" s="8"/>
      <c r="AH192" s="51">
        <f t="shared" ref="AH192:AJ192" si="158">+SUM(AH193:AH201)</f>
        <v>0</v>
      </c>
      <c r="AI192" s="51">
        <f t="shared" si="158"/>
        <v>0</v>
      </c>
      <c r="AJ192" s="51">
        <f t="shared" si="158"/>
        <v>0</v>
      </c>
      <c r="AK192" s="34" t="str">
        <f t="shared" ref="AK192:AK200" si="159">IFERROR(AJ192/AI192-1,"n/a")</f>
        <v>n/a</v>
      </c>
      <c r="AL192" s="34" t="str">
        <f t="shared" ref="AL192:AL200" si="160">IFERROR(AJ192/AH192-1,"n/a")</f>
        <v>n/a</v>
      </c>
      <c r="AM192" s="8"/>
    </row>
    <row r="193" spans="1:39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33">
        <f>+'PL-tc'!$N193*'pc-dist'!$C$58</f>
        <v>0</v>
      </c>
      <c r="E193" s="33">
        <f>+'PL-tc'!$O193*'pc-dist'!$L$6</f>
        <v>0</v>
      </c>
      <c r="F193" s="33">
        <f>+'PL-tc'!$P193*'pc-dist'!$C$71</f>
        <v>0</v>
      </c>
      <c r="G193" s="34" t="str">
        <f t="shared" si="144"/>
        <v>n/a</v>
      </c>
      <c r="H193" s="34" t="str">
        <f t="shared" si="145"/>
        <v>n/a</v>
      </c>
      <c r="I193" s="8"/>
      <c r="J193" s="33">
        <f>+'PL-tc'!$N193*'pc-dist'!$D$58</f>
        <v>0</v>
      </c>
      <c r="K193" s="33">
        <f>+'PL-tc'!$O193*'pc-dist'!$M$6</f>
        <v>0</v>
      </c>
      <c r="L193" s="33">
        <f>+'PL-tc'!$P193*'pc-dist'!$D$71</f>
        <v>0</v>
      </c>
      <c r="M193" s="34" t="str">
        <f t="shared" si="147"/>
        <v>n/a</v>
      </c>
      <c r="N193" s="34" t="str">
        <f t="shared" si="148"/>
        <v>n/a</v>
      </c>
      <c r="O193" s="8"/>
      <c r="P193" s="33">
        <f>+'PL-tc'!$N193*'pc-dist'!$E$58</f>
        <v>0</v>
      </c>
      <c r="Q193" s="33">
        <f>+'PL-tc'!$O193*'pc-dist'!$N$6</f>
        <v>0</v>
      </c>
      <c r="R193" s="33">
        <f>+'PL-tc'!$P193*'pc-dist'!$E$71</f>
        <v>0</v>
      </c>
      <c r="S193" s="34" t="str">
        <f t="shared" si="150"/>
        <v>n/a</v>
      </c>
      <c r="T193" s="34" t="str">
        <f t="shared" si="151"/>
        <v>n/a</v>
      </c>
      <c r="U193" s="8"/>
      <c r="V193" s="33">
        <f>+'PL-tc'!$N193*'pc-dist'!$F$58</f>
        <v>0</v>
      </c>
      <c r="W193" s="33">
        <f>+'PL-tc'!$O193*'pc-dist'!$O$6</f>
        <v>0</v>
      </c>
      <c r="X193" s="33">
        <f>+'PL-tc'!$P193*'pc-dist'!$F$71</f>
        <v>0</v>
      </c>
      <c r="Y193" s="34" t="str">
        <f t="shared" si="153"/>
        <v>n/a</v>
      </c>
      <c r="Z193" s="34" t="str">
        <f t="shared" si="154"/>
        <v>n/a</v>
      </c>
      <c r="AA193" s="8"/>
      <c r="AB193" s="33">
        <f>+'PL-tc'!$N193*'pc-dist'!$G$58</f>
        <v>0</v>
      </c>
      <c r="AC193" s="33">
        <f>+'PL-tc'!$O193*'pc-dist'!$P$6</f>
        <v>0</v>
      </c>
      <c r="AD193" s="33">
        <f>+'PL-tc'!$P193*'pc-dist'!$G$71</f>
        <v>0</v>
      </c>
      <c r="AE193" s="34" t="str">
        <f t="shared" si="156"/>
        <v>n/a</v>
      </c>
      <c r="AF193" s="34" t="str">
        <f t="shared" si="157"/>
        <v>n/a</v>
      </c>
      <c r="AG193" s="8"/>
      <c r="AH193" s="33">
        <f>-VLOOKUP($A193,'pl-data'!$A:$BR,8+AH$3)</f>
        <v>0</v>
      </c>
      <c r="AI193" s="33">
        <f>-VLOOKUP($A193,'pl-data'!$A:$BR,38+AI$3)</f>
        <v>0</v>
      </c>
      <c r="AJ193" s="33">
        <f>-VLOOKUP($A193,'pl-data'!$A:$BR,23+AJ$3)</f>
        <v>0</v>
      </c>
      <c r="AK193" s="34" t="str">
        <f t="shared" si="159"/>
        <v>n/a</v>
      </c>
      <c r="AL193" s="34" t="str">
        <f t="shared" si="160"/>
        <v>n/a</v>
      </c>
      <c r="AM193" s="8"/>
    </row>
    <row r="194" spans="1:39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33">
        <f>+'PL-tc'!$N194*'pc-dist'!$C$58</f>
        <v>0</v>
      </c>
      <c r="E194" s="33">
        <f>+'PL-tc'!$O194*'pc-dist'!$L$6</f>
        <v>0</v>
      </c>
      <c r="F194" s="33">
        <f>+'PL-tc'!$P194*'pc-dist'!$C$71</f>
        <v>0</v>
      </c>
      <c r="G194" s="34" t="str">
        <f t="shared" si="144"/>
        <v>n/a</v>
      </c>
      <c r="H194" s="34" t="str">
        <f t="shared" si="145"/>
        <v>n/a</v>
      </c>
      <c r="I194" s="8"/>
      <c r="J194" s="33">
        <f>+'PL-tc'!$N194*'pc-dist'!$D$58</f>
        <v>0</v>
      </c>
      <c r="K194" s="33">
        <f>+'PL-tc'!$O194*'pc-dist'!$M$6</f>
        <v>0</v>
      </c>
      <c r="L194" s="33">
        <f>+'PL-tc'!$P194*'pc-dist'!$D$71</f>
        <v>0</v>
      </c>
      <c r="M194" s="34" t="str">
        <f t="shared" si="147"/>
        <v>n/a</v>
      </c>
      <c r="N194" s="34" t="str">
        <f t="shared" si="148"/>
        <v>n/a</v>
      </c>
      <c r="O194" s="8"/>
      <c r="P194" s="33">
        <f>+'PL-tc'!$N194*'pc-dist'!$E$58</f>
        <v>0</v>
      </c>
      <c r="Q194" s="33">
        <f>+'PL-tc'!$O194*'pc-dist'!$N$6</f>
        <v>0</v>
      </c>
      <c r="R194" s="33">
        <f>+'PL-tc'!$P194*'pc-dist'!$E$71</f>
        <v>0</v>
      </c>
      <c r="S194" s="34" t="str">
        <f t="shared" si="150"/>
        <v>n/a</v>
      </c>
      <c r="T194" s="34" t="str">
        <f t="shared" si="151"/>
        <v>n/a</v>
      </c>
      <c r="U194" s="8"/>
      <c r="V194" s="33">
        <f>+'PL-tc'!$N194*'pc-dist'!$F$58</f>
        <v>0</v>
      </c>
      <c r="W194" s="33">
        <f>+'PL-tc'!$O194*'pc-dist'!$O$6</f>
        <v>0</v>
      </c>
      <c r="X194" s="33">
        <f>+'PL-tc'!$P194*'pc-dist'!$F$71</f>
        <v>0</v>
      </c>
      <c r="Y194" s="34" t="str">
        <f t="shared" si="153"/>
        <v>n/a</v>
      </c>
      <c r="Z194" s="34" t="str">
        <f t="shared" si="154"/>
        <v>n/a</v>
      </c>
      <c r="AA194" s="8"/>
      <c r="AB194" s="33">
        <f>+'PL-tc'!$N194*'pc-dist'!$G$58</f>
        <v>0</v>
      </c>
      <c r="AC194" s="33">
        <f>+'PL-tc'!$O194*'pc-dist'!$P$6</f>
        <v>0</v>
      </c>
      <c r="AD194" s="33">
        <f>+'PL-tc'!$P194*'pc-dist'!$G$71</f>
        <v>0</v>
      </c>
      <c r="AE194" s="34" t="str">
        <f t="shared" si="156"/>
        <v>n/a</v>
      </c>
      <c r="AF194" s="34" t="str">
        <f t="shared" si="157"/>
        <v>n/a</v>
      </c>
      <c r="AG194" s="8"/>
      <c r="AH194" s="33">
        <f t="shared" ref="AH194:AJ200" si="161">AB194+V194+P194+J194+D194</f>
        <v>0</v>
      </c>
      <c r="AI194" s="33">
        <f t="shared" si="161"/>
        <v>0</v>
      </c>
      <c r="AJ194" s="33">
        <f t="shared" si="161"/>
        <v>0</v>
      </c>
      <c r="AK194" s="34" t="str">
        <f t="shared" si="159"/>
        <v>n/a</v>
      </c>
      <c r="AL194" s="34" t="str">
        <f t="shared" si="160"/>
        <v>n/a</v>
      </c>
      <c r="AM194" s="8"/>
    </row>
    <row r="195" spans="1:39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33">
        <f>+'PL-tc'!$N195*'pc-dist'!$C$58</f>
        <v>0</v>
      </c>
      <c r="E195" s="33">
        <f>+'PL-tc'!$O195*'pc-dist'!$L$6</f>
        <v>0</v>
      </c>
      <c r="F195" s="33">
        <f>+'PL-tc'!$P195*'pc-dist'!$C$71</f>
        <v>0</v>
      </c>
      <c r="G195" s="34" t="str">
        <f t="shared" si="144"/>
        <v>n/a</v>
      </c>
      <c r="H195" s="34" t="str">
        <f t="shared" si="145"/>
        <v>n/a</v>
      </c>
      <c r="I195" s="8"/>
      <c r="J195" s="33">
        <f>+'PL-tc'!$N195*'pc-dist'!$D$58</f>
        <v>0</v>
      </c>
      <c r="K195" s="33">
        <f>+'PL-tc'!$O195*'pc-dist'!$M$6</f>
        <v>0</v>
      </c>
      <c r="L195" s="33">
        <f>+'PL-tc'!$P195*'pc-dist'!$D$71</f>
        <v>0</v>
      </c>
      <c r="M195" s="34" t="str">
        <f t="shared" si="147"/>
        <v>n/a</v>
      </c>
      <c r="N195" s="34" t="str">
        <f t="shared" si="148"/>
        <v>n/a</v>
      </c>
      <c r="O195" s="8"/>
      <c r="P195" s="33">
        <f>+'PL-tc'!$N195*'pc-dist'!$E$58</f>
        <v>0</v>
      </c>
      <c r="Q195" s="33">
        <f>+'PL-tc'!$O195*'pc-dist'!$N$6</f>
        <v>0</v>
      </c>
      <c r="R195" s="33">
        <f>+'PL-tc'!$P195*'pc-dist'!$E$71</f>
        <v>0</v>
      </c>
      <c r="S195" s="34" t="str">
        <f t="shared" si="150"/>
        <v>n/a</v>
      </c>
      <c r="T195" s="34" t="str">
        <f t="shared" si="151"/>
        <v>n/a</v>
      </c>
      <c r="U195" s="8"/>
      <c r="V195" s="33">
        <f>+'PL-tc'!$N195*'pc-dist'!$F$58</f>
        <v>0</v>
      </c>
      <c r="W195" s="33">
        <f>+'PL-tc'!$O195*'pc-dist'!$O$6</f>
        <v>0</v>
      </c>
      <c r="X195" s="33">
        <f>+'PL-tc'!$P195*'pc-dist'!$F$71</f>
        <v>0</v>
      </c>
      <c r="Y195" s="34" t="str">
        <f t="shared" si="153"/>
        <v>n/a</v>
      </c>
      <c r="Z195" s="34" t="str">
        <f t="shared" si="154"/>
        <v>n/a</v>
      </c>
      <c r="AA195" s="8"/>
      <c r="AB195" s="33">
        <f>+'PL-tc'!$N195*'pc-dist'!$G$58</f>
        <v>0</v>
      </c>
      <c r="AC195" s="33">
        <f>+'PL-tc'!$O195*'pc-dist'!$P$6</f>
        <v>0</v>
      </c>
      <c r="AD195" s="33">
        <f>+'PL-tc'!$P195*'pc-dist'!$G$71</f>
        <v>0</v>
      </c>
      <c r="AE195" s="34" t="str">
        <f t="shared" si="156"/>
        <v>n/a</v>
      </c>
      <c r="AF195" s="34" t="str">
        <f t="shared" si="157"/>
        <v>n/a</v>
      </c>
      <c r="AG195" s="8"/>
      <c r="AH195" s="33">
        <f t="shared" si="161"/>
        <v>0</v>
      </c>
      <c r="AI195" s="33">
        <f t="shared" si="161"/>
        <v>0</v>
      </c>
      <c r="AJ195" s="33">
        <f t="shared" si="161"/>
        <v>0</v>
      </c>
      <c r="AK195" s="34" t="str">
        <f t="shared" si="159"/>
        <v>n/a</v>
      </c>
      <c r="AL195" s="34" t="str">
        <f t="shared" si="160"/>
        <v>n/a</v>
      </c>
      <c r="AM195" s="8"/>
    </row>
    <row r="196" spans="1:39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33">
        <f>+'PL-tc'!$N196*'pc-dist'!$C$58</f>
        <v>0</v>
      </c>
      <c r="E196" s="33">
        <f>+'PL-tc'!$O196*'pc-dist'!$L$6</f>
        <v>0</v>
      </c>
      <c r="F196" s="33">
        <f>+'PL-tc'!$P196*'pc-dist'!$C$71</f>
        <v>0</v>
      </c>
      <c r="G196" s="34" t="str">
        <f t="shared" si="144"/>
        <v>n/a</v>
      </c>
      <c r="H196" s="34" t="str">
        <f t="shared" si="145"/>
        <v>n/a</v>
      </c>
      <c r="I196" s="8"/>
      <c r="J196" s="33">
        <f>+'PL-tc'!$N196*'pc-dist'!$D$58</f>
        <v>0</v>
      </c>
      <c r="K196" s="33">
        <f>+'PL-tc'!$O196*'pc-dist'!$M$6</f>
        <v>0</v>
      </c>
      <c r="L196" s="33">
        <f>+'PL-tc'!$P196*'pc-dist'!$D$71</f>
        <v>0</v>
      </c>
      <c r="M196" s="34" t="str">
        <f t="shared" si="147"/>
        <v>n/a</v>
      </c>
      <c r="N196" s="34" t="str">
        <f t="shared" si="148"/>
        <v>n/a</v>
      </c>
      <c r="O196" s="8"/>
      <c r="P196" s="33">
        <f>+'PL-tc'!$N196*'pc-dist'!$E$58</f>
        <v>0</v>
      </c>
      <c r="Q196" s="33">
        <f>+'PL-tc'!$O196*'pc-dist'!$N$6</f>
        <v>0</v>
      </c>
      <c r="R196" s="33">
        <f>+'PL-tc'!$P196*'pc-dist'!$E$71</f>
        <v>0</v>
      </c>
      <c r="S196" s="34" t="str">
        <f t="shared" si="150"/>
        <v>n/a</v>
      </c>
      <c r="T196" s="34" t="str">
        <f t="shared" si="151"/>
        <v>n/a</v>
      </c>
      <c r="U196" s="8"/>
      <c r="V196" s="33">
        <f>+'PL-tc'!$N196*'pc-dist'!$F$58</f>
        <v>0</v>
      </c>
      <c r="W196" s="33">
        <f>+'PL-tc'!$O196*'pc-dist'!$O$6</f>
        <v>0</v>
      </c>
      <c r="X196" s="33">
        <f>+'PL-tc'!$P196*'pc-dist'!$F$71</f>
        <v>0</v>
      </c>
      <c r="Y196" s="34" t="str">
        <f t="shared" si="153"/>
        <v>n/a</v>
      </c>
      <c r="Z196" s="34" t="str">
        <f t="shared" si="154"/>
        <v>n/a</v>
      </c>
      <c r="AA196" s="8"/>
      <c r="AB196" s="33">
        <f>+'PL-tc'!$N196*'pc-dist'!$G$58</f>
        <v>0</v>
      </c>
      <c r="AC196" s="33">
        <f>+'PL-tc'!$O196*'pc-dist'!$P$6</f>
        <v>0</v>
      </c>
      <c r="AD196" s="33">
        <f>+'PL-tc'!$P196*'pc-dist'!$G$71</f>
        <v>0</v>
      </c>
      <c r="AE196" s="34" t="str">
        <f t="shared" si="156"/>
        <v>n/a</v>
      </c>
      <c r="AF196" s="34" t="str">
        <f t="shared" si="157"/>
        <v>n/a</v>
      </c>
      <c r="AG196" s="8"/>
      <c r="AH196" s="33">
        <f t="shared" si="161"/>
        <v>0</v>
      </c>
      <c r="AI196" s="33">
        <f t="shared" si="161"/>
        <v>0</v>
      </c>
      <c r="AJ196" s="33">
        <f t="shared" si="161"/>
        <v>0</v>
      </c>
      <c r="AK196" s="34" t="str">
        <f t="shared" si="159"/>
        <v>n/a</v>
      </c>
      <c r="AL196" s="34" t="str">
        <f t="shared" si="160"/>
        <v>n/a</v>
      </c>
      <c r="AM196" s="8"/>
    </row>
    <row r="197" spans="1:39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33">
        <f>+'PL-tc'!$N197*'pc-dist'!$C$58</f>
        <v>0</v>
      </c>
      <c r="E197" s="33">
        <f>+'PL-tc'!$O197*'pc-dist'!$L$6</f>
        <v>0</v>
      </c>
      <c r="F197" s="33">
        <f>+'PL-tc'!$P197*'pc-dist'!$C$71</f>
        <v>0</v>
      </c>
      <c r="G197" s="34" t="str">
        <f t="shared" si="144"/>
        <v>n/a</v>
      </c>
      <c r="H197" s="34" t="str">
        <f t="shared" si="145"/>
        <v>n/a</v>
      </c>
      <c r="I197" s="8"/>
      <c r="J197" s="33">
        <f>+'PL-tc'!$N197*'pc-dist'!$D$58</f>
        <v>0</v>
      </c>
      <c r="K197" s="33">
        <f>+'PL-tc'!$O197*'pc-dist'!$M$6</f>
        <v>0</v>
      </c>
      <c r="L197" s="33">
        <f>+'PL-tc'!$P197*'pc-dist'!$D$71</f>
        <v>0</v>
      </c>
      <c r="M197" s="34" t="str">
        <f t="shared" si="147"/>
        <v>n/a</v>
      </c>
      <c r="N197" s="34" t="str">
        <f t="shared" si="148"/>
        <v>n/a</v>
      </c>
      <c r="O197" s="8"/>
      <c r="P197" s="33">
        <f>+'PL-tc'!$N197*'pc-dist'!$E$58</f>
        <v>0</v>
      </c>
      <c r="Q197" s="33">
        <f>+'PL-tc'!$O197*'pc-dist'!$N$6</f>
        <v>0</v>
      </c>
      <c r="R197" s="33">
        <f>+'PL-tc'!$P197*'pc-dist'!$E$71</f>
        <v>0</v>
      </c>
      <c r="S197" s="34" t="str">
        <f t="shared" si="150"/>
        <v>n/a</v>
      </c>
      <c r="T197" s="34" t="str">
        <f t="shared" si="151"/>
        <v>n/a</v>
      </c>
      <c r="U197" s="8"/>
      <c r="V197" s="33">
        <f>+'PL-tc'!$N197*'pc-dist'!$F$58</f>
        <v>0</v>
      </c>
      <c r="W197" s="33">
        <f>+'PL-tc'!$O197*'pc-dist'!$O$6</f>
        <v>0</v>
      </c>
      <c r="X197" s="33">
        <f>+'PL-tc'!$P197*'pc-dist'!$F$71</f>
        <v>0</v>
      </c>
      <c r="Y197" s="34" t="str">
        <f t="shared" si="153"/>
        <v>n/a</v>
      </c>
      <c r="Z197" s="34" t="str">
        <f t="shared" si="154"/>
        <v>n/a</v>
      </c>
      <c r="AA197" s="8"/>
      <c r="AB197" s="33">
        <f>+'PL-tc'!$N197*'pc-dist'!$G$58</f>
        <v>0</v>
      </c>
      <c r="AC197" s="33">
        <f>+'PL-tc'!$O197*'pc-dist'!$P$6</f>
        <v>0</v>
      </c>
      <c r="AD197" s="33">
        <f>+'PL-tc'!$P197*'pc-dist'!$G$71</f>
        <v>0</v>
      </c>
      <c r="AE197" s="34" t="str">
        <f t="shared" si="156"/>
        <v>n/a</v>
      </c>
      <c r="AF197" s="34" t="str">
        <f t="shared" si="157"/>
        <v>n/a</v>
      </c>
      <c r="AG197" s="8"/>
      <c r="AH197" s="33">
        <f t="shared" si="161"/>
        <v>0</v>
      </c>
      <c r="AI197" s="33">
        <f t="shared" si="161"/>
        <v>0</v>
      </c>
      <c r="AJ197" s="33">
        <f t="shared" si="161"/>
        <v>0</v>
      </c>
      <c r="AK197" s="34" t="str">
        <f t="shared" si="159"/>
        <v>n/a</v>
      </c>
      <c r="AL197" s="34" t="str">
        <f t="shared" si="160"/>
        <v>n/a</v>
      </c>
      <c r="AM197" s="8"/>
    </row>
    <row r="198" spans="1:39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33">
        <f>+'PL-tc'!$N198*'pc-dist'!$C$58</f>
        <v>0</v>
      </c>
      <c r="E198" s="33">
        <f>+'PL-tc'!$O198*'pc-dist'!$L$6</f>
        <v>0</v>
      </c>
      <c r="F198" s="33">
        <f>+'PL-tc'!$P198*'pc-dist'!$C$71</f>
        <v>0</v>
      </c>
      <c r="G198" s="34" t="str">
        <f t="shared" si="144"/>
        <v>n/a</v>
      </c>
      <c r="H198" s="34" t="str">
        <f t="shared" si="145"/>
        <v>n/a</v>
      </c>
      <c r="I198" s="8"/>
      <c r="J198" s="33">
        <f>+'PL-tc'!$N198*'pc-dist'!$D$58</f>
        <v>0</v>
      </c>
      <c r="K198" s="33">
        <f>+'PL-tc'!$O198*'pc-dist'!$M$6</f>
        <v>0</v>
      </c>
      <c r="L198" s="33">
        <f>+'PL-tc'!$P198*'pc-dist'!$D$71</f>
        <v>0</v>
      </c>
      <c r="M198" s="34" t="str">
        <f t="shared" si="147"/>
        <v>n/a</v>
      </c>
      <c r="N198" s="34" t="str">
        <f t="shared" si="148"/>
        <v>n/a</v>
      </c>
      <c r="O198" s="8"/>
      <c r="P198" s="33">
        <f>+'PL-tc'!$N198*'pc-dist'!$E$58</f>
        <v>0</v>
      </c>
      <c r="Q198" s="33">
        <f>+'PL-tc'!$O198*'pc-dist'!$N$6</f>
        <v>0</v>
      </c>
      <c r="R198" s="33">
        <f>+'PL-tc'!$P198*'pc-dist'!$E$71</f>
        <v>0</v>
      </c>
      <c r="S198" s="34" t="str">
        <f t="shared" si="150"/>
        <v>n/a</v>
      </c>
      <c r="T198" s="34" t="str">
        <f t="shared" si="151"/>
        <v>n/a</v>
      </c>
      <c r="U198" s="8"/>
      <c r="V198" s="33">
        <f>+'PL-tc'!$N198*'pc-dist'!$F$58</f>
        <v>0</v>
      </c>
      <c r="W198" s="33">
        <f>+'PL-tc'!$O198*'pc-dist'!$O$6</f>
        <v>0</v>
      </c>
      <c r="X198" s="33">
        <f>+'PL-tc'!$P198*'pc-dist'!$F$71</f>
        <v>0</v>
      </c>
      <c r="Y198" s="34" t="str">
        <f t="shared" si="153"/>
        <v>n/a</v>
      </c>
      <c r="Z198" s="34" t="str">
        <f t="shared" si="154"/>
        <v>n/a</v>
      </c>
      <c r="AA198" s="8"/>
      <c r="AB198" s="33">
        <f>+'PL-tc'!$N198*'pc-dist'!$G$58</f>
        <v>0</v>
      </c>
      <c r="AC198" s="33">
        <f>+'PL-tc'!$O198*'pc-dist'!$P$6</f>
        <v>0</v>
      </c>
      <c r="AD198" s="33">
        <f>+'PL-tc'!$P198*'pc-dist'!$G$71</f>
        <v>0</v>
      </c>
      <c r="AE198" s="34" t="str">
        <f t="shared" si="156"/>
        <v>n/a</v>
      </c>
      <c r="AF198" s="34" t="str">
        <f t="shared" si="157"/>
        <v>n/a</v>
      </c>
      <c r="AG198" s="8"/>
      <c r="AH198" s="33">
        <f t="shared" si="161"/>
        <v>0</v>
      </c>
      <c r="AI198" s="33">
        <f t="shared" si="161"/>
        <v>0</v>
      </c>
      <c r="AJ198" s="33">
        <f t="shared" si="161"/>
        <v>0</v>
      </c>
      <c r="AK198" s="34" t="str">
        <f t="shared" si="159"/>
        <v>n/a</v>
      </c>
      <c r="AL198" s="34" t="str">
        <f t="shared" si="160"/>
        <v>n/a</v>
      </c>
      <c r="AM198" s="8"/>
    </row>
    <row r="199" spans="1:39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33">
        <f>+'PL-tc'!$N199*'pc-dist'!$C$58</f>
        <v>0</v>
      </c>
      <c r="E199" s="33">
        <f>+'PL-tc'!$O199*'pc-dist'!$L$6</f>
        <v>0</v>
      </c>
      <c r="F199" s="33">
        <f>+'PL-tc'!$P199*'pc-dist'!$C$71</f>
        <v>0</v>
      </c>
      <c r="G199" s="34" t="str">
        <f t="shared" si="144"/>
        <v>n/a</v>
      </c>
      <c r="H199" s="34" t="str">
        <f t="shared" si="145"/>
        <v>n/a</v>
      </c>
      <c r="I199" s="8"/>
      <c r="J199" s="33">
        <f>+'PL-tc'!$N199*'pc-dist'!$D$58</f>
        <v>0</v>
      </c>
      <c r="K199" s="33">
        <f>+'PL-tc'!$O199*'pc-dist'!$M$6</f>
        <v>0</v>
      </c>
      <c r="L199" s="33">
        <f>+'PL-tc'!$P199*'pc-dist'!$D$71</f>
        <v>0</v>
      </c>
      <c r="M199" s="34" t="str">
        <f t="shared" si="147"/>
        <v>n/a</v>
      </c>
      <c r="N199" s="34" t="str">
        <f t="shared" si="148"/>
        <v>n/a</v>
      </c>
      <c r="O199" s="8"/>
      <c r="P199" s="33">
        <f>+'PL-tc'!$N199*'pc-dist'!$E$58</f>
        <v>0</v>
      </c>
      <c r="Q199" s="33">
        <f>+'PL-tc'!$O199*'pc-dist'!$N$6</f>
        <v>0</v>
      </c>
      <c r="R199" s="33">
        <f>+'PL-tc'!$P199*'pc-dist'!$E$71</f>
        <v>0</v>
      </c>
      <c r="S199" s="34" t="str">
        <f t="shared" si="150"/>
        <v>n/a</v>
      </c>
      <c r="T199" s="34" t="str">
        <f t="shared" si="151"/>
        <v>n/a</v>
      </c>
      <c r="U199" s="8"/>
      <c r="V199" s="33">
        <f>+'PL-tc'!$N199*'pc-dist'!$F$58</f>
        <v>0</v>
      </c>
      <c r="W199" s="33">
        <f>+'PL-tc'!$O199*'pc-dist'!$O$6</f>
        <v>0</v>
      </c>
      <c r="X199" s="33">
        <f>+'PL-tc'!$P199*'pc-dist'!$F$71</f>
        <v>0</v>
      </c>
      <c r="Y199" s="34" t="str">
        <f t="shared" si="153"/>
        <v>n/a</v>
      </c>
      <c r="Z199" s="34" t="str">
        <f t="shared" si="154"/>
        <v>n/a</v>
      </c>
      <c r="AA199" s="8"/>
      <c r="AB199" s="33">
        <f>+'PL-tc'!$N199*'pc-dist'!$G$58</f>
        <v>0</v>
      </c>
      <c r="AC199" s="33">
        <f>+'PL-tc'!$O199*'pc-dist'!$P$6</f>
        <v>0</v>
      </c>
      <c r="AD199" s="33">
        <f>+'PL-tc'!$P199*'pc-dist'!$G$71</f>
        <v>0</v>
      </c>
      <c r="AE199" s="34" t="str">
        <f t="shared" si="156"/>
        <v>n/a</v>
      </c>
      <c r="AF199" s="34" t="str">
        <f t="shared" si="157"/>
        <v>n/a</v>
      </c>
      <c r="AG199" s="8"/>
      <c r="AH199" s="33">
        <f t="shared" si="161"/>
        <v>0</v>
      </c>
      <c r="AI199" s="33">
        <f t="shared" si="161"/>
        <v>0</v>
      </c>
      <c r="AJ199" s="33">
        <f t="shared" si="161"/>
        <v>0</v>
      </c>
      <c r="AK199" s="34" t="str">
        <f t="shared" si="159"/>
        <v>n/a</v>
      </c>
      <c r="AL199" s="34" t="str">
        <f t="shared" si="160"/>
        <v>n/a</v>
      </c>
      <c r="AM199" s="8"/>
    </row>
    <row r="200" spans="1:39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33">
        <f>+'PL-tc'!$N200*'pc-dist'!$C$58</f>
        <v>0</v>
      </c>
      <c r="E200" s="33">
        <f>+'PL-tc'!$O200*'pc-dist'!$L$6</f>
        <v>0</v>
      </c>
      <c r="F200" s="33">
        <f>+'PL-tc'!$P200*'pc-dist'!$C$71</f>
        <v>0</v>
      </c>
      <c r="G200" s="34" t="str">
        <f t="shared" si="144"/>
        <v>n/a</v>
      </c>
      <c r="H200" s="34" t="str">
        <f t="shared" si="145"/>
        <v>n/a</v>
      </c>
      <c r="I200" s="8"/>
      <c r="J200" s="33">
        <f>+'PL-tc'!$N200*'pc-dist'!$D$58</f>
        <v>0</v>
      </c>
      <c r="K200" s="33">
        <f>+'PL-tc'!$O200*'pc-dist'!$M$6</f>
        <v>0</v>
      </c>
      <c r="L200" s="33">
        <f>+'PL-tc'!$P200*'pc-dist'!$D$71</f>
        <v>0</v>
      </c>
      <c r="M200" s="34" t="str">
        <f t="shared" si="147"/>
        <v>n/a</v>
      </c>
      <c r="N200" s="34" t="str">
        <f t="shared" si="148"/>
        <v>n/a</v>
      </c>
      <c r="O200" s="8"/>
      <c r="P200" s="33">
        <f>+'PL-tc'!$N200*'pc-dist'!$E$58</f>
        <v>0</v>
      </c>
      <c r="Q200" s="33">
        <f>+'PL-tc'!$O200*'pc-dist'!$N$6</f>
        <v>0</v>
      </c>
      <c r="R200" s="33">
        <f>+'PL-tc'!$P200*'pc-dist'!$E$71</f>
        <v>0</v>
      </c>
      <c r="S200" s="34" t="str">
        <f t="shared" si="150"/>
        <v>n/a</v>
      </c>
      <c r="T200" s="34" t="str">
        <f t="shared" si="151"/>
        <v>n/a</v>
      </c>
      <c r="U200" s="8"/>
      <c r="V200" s="33">
        <f>+'PL-tc'!$N200*'pc-dist'!$F$58</f>
        <v>0</v>
      </c>
      <c r="W200" s="33">
        <f>+'PL-tc'!$O200*'pc-dist'!$O$6</f>
        <v>0</v>
      </c>
      <c r="X200" s="33">
        <f>+'PL-tc'!$P200*'pc-dist'!$F$71</f>
        <v>0</v>
      </c>
      <c r="Y200" s="34" t="str">
        <f t="shared" si="153"/>
        <v>n/a</v>
      </c>
      <c r="Z200" s="34" t="str">
        <f t="shared" si="154"/>
        <v>n/a</v>
      </c>
      <c r="AA200" s="8"/>
      <c r="AB200" s="33">
        <f>+'PL-tc'!$N200*'pc-dist'!$G$58</f>
        <v>0</v>
      </c>
      <c r="AC200" s="33">
        <f>+'PL-tc'!$O200*'pc-dist'!$P$6</f>
        <v>0</v>
      </c>
      <c r="AD200" s="33">
        <f>+'PL-tc'!$P200*'pc-dist'!$G$71</f>
        <v>0</v>
      </c>
      <c r="AE200" s="34" t="str">
        <f t="shared" si="156"/>
        <v>n/a</v>
      </c>
      <c r="AF200" s="34" t="str">
        <f t="shared" si="157"/>
        <v>n/a</v>
      </c>
      <c r="AG200" s="8"/>
      <c r="AH200" s="33">
        <f t="shared" si="161"/>
        <v>0</v>
      </c>
      <c r="AI200" s="33">
        <f t="shared" si="161"/>
        <v>0</v>
      </c>
      <c r="AJ200" s="33">
        <f t="shared" si="161"/>
        <v>0</v>
      </c>
      <c r="AK200" s="34" t="str">
        <f t="shared" si="159"/>
        <v>n/a</v>
      </c>
      <c r="AL200" s="34" t="str">
        <f t="shared" si="160"/>
        <v>n/a</v>
      </c>
      <c r="AM200" s="8"/>
    </row>
    <row r="201" spans="1:39" hidden="1" outlineLevel="1" collapsed="1" x14ac:dyDescent="0.2">
      <c r="B201" s="13"/>
      <c r="C201" s="8"/>
      <c r="D201" s="54"/>
      <c r="E201" s="54"/>
      <c r="F201" s="54"/>
      <c r="G201" s="10"/>
      <c r="H201" s="10"/>
      <c r="I201" s="8"/>
      <c r="J201" s="54"/>
      <c r="K201" s="54"/>
      <c r="L201" s="54"/>
      <c r="M201" s="10"/>
      <c r="N201" s="10"/>
      <c r="O201" s="8"/>
      <c r="P201" s="54"/>
      <c r="Q201" s="54"/>
      <c r="R201" s="54"/>
      <c r="S201" s="10"/>
      <c r="T201" s="10"/>
      <c r="U201" s="8"/>
      <c r="V201" s="54"/>
      <c r="W201" s="54"/>
      <c r="X201" s="54"/>
      <c r="Y201" s="10"/>
      <c r="Z201" s="10"/>
      <c r="AA201" s="8"/>
      <c r="AB201" s="54"/>
      <c r="AC201" s="54"/>
      <c r="AD201" s="54"/>
      <c r="AE201" s="10"/>
      <c r="AF201" s="10"/>
      <c r="AG201" s="8"/>
      <c r="AH201" s="54"/>
      <c r="AI201" s="54"/>
      <c r="AJ201" s="54"/>
      <c r="AK201" s="10"/>
      <c r="AL201" s="10"/>
      <c r="AM201" s="8"/>
    </row>
    <row r="202" spans="1:39" hidden="1" outlineLevel="1" x14ac:dyDescent="0.2">
      <c r="A202" s="49" t="s">
        <v>1832</v>
      </c>
      <c r="B202" s="13" t="s">
        <v>1832</v>
      </c>
      <c r="C202" s="8"/>
      <c r="D202" s="51">
        <f t="shared" ref="D202:F202" si="162">+SUM(D203:D206)</f>
        <v>0</v>
      </c>
      <c r="E202" s="51">
        <f t="shared" si="162"/>
        <v>0</v>
      </c>
      <c r="F202" s="51">
        <f t="shared" si="162"/>
        <v>0</v>
      </c>
      <c r="G202" s="34" t="str">
        <f t="shared" ref="G202:G205" si="163">IFERROR(F202/E202-1,"n/a")</f>
        <v>n/a</v>
      </c>
      <c r="H202" s="34" t="str">
        <f t="shared" ref="H202:H205" si="164">IFERROR(F202/D202-1,"n/a")</f>
        <v>n/a</v>
      </c>
      <c r="I202" s="8"/>
      <c r="J202" s="51">
        <f t="shared" ref="J202:L202" si="165">+SUM(J203:J206)</f>
        <v>0</v>
      </c>
      <c r="K202" s="51">
        <f t="shared" si="165"/>
        <v>0</v>
      </c>
      <c r="L202" s="51">
        <f t="shared" si="165"/>
        <v>0</v>
      </c>
      <c r="M202" s="34" t="str">
        <f t="shared" ref="M202:M205" si="166">IFERROR(L202/K202-1,"n/a")</f>
        <v>n/a</v>
      </c>
      <c r="N202" s="34" t="str">
        <f t="shared" ref="N202:N205" si="167">IFERROR(L202/J202-1,"n/a")</f>
        <v>n/a</v>
      </c>
      <c r="O202" s="8"/>
      <c r="P202" s="51">
        <f t="shared" ref="P202:R202" si="168">+SUM(P203:P206)</f>
        <v>0</v>
      </c>
      <c r="Q202" s="51">
        <f t="shared" si="168"/>
        <v>0</v>
      </c>
      <c r="R202" s="51">
        <f t="shared" si="168"/>
        <v>0</v>
      </c>
      <c r="S202" s="34" t="str">
        <f t="shared" ref="S202:S205" si="169">IFERROR(R202/Q202-1,"n/a")</f>
        <v>n/a</v>
      </c>
      <c r="T202" s="34" t="str">
        <f t="shared" ref="T202:T205" si="170">IFERROR(R202/P202-1,"n/a")</f>
        <v>n/a</v>
      </c>
      <c r="U202" s="8"/>
      <c r="V202" s="51">
        <f t="shared" ref="V202:X202" si="171">+SUM(V203:V206)</f>
        <v>0</v>
      </c>
      <c r="W202" s="51">
        <f t="shared" si="171"/>
        <v>0</v>
      </c>
      <c r="X202" s="51">
        <f t="shared" si="171"/>
        <v>0</v>
      </c>
      <c r="Y202" s="34" t="str">
        <f t="shared" ref="Y202:Y205" si="172">IFERROR(X202/W202-1,"n/a")</f>
        <v>n/a</v>
      </c>
      <c r="Z202" s="34" t="str">
        <f t="shared" ref="Z202:Z205" si="173">IFERROR(X202/V202-1,"n/a")</f>
        <v>n/a</v>
      </c>
      <c r="AA202" s="8"/>
      <c r="AB202" s="51">
        <f t="shared" ref="AB202:AD202" si="174">+SUM(AB203:AB206)</f>
        <v>0</v>
      </c>
      <c r="AC202" s="51">
        <f t="shared" si="174"/>
        <v>0</v>
      </c>
      <c r="AD202" s="51">
        <f t="shared" si="174"/>
        <v>0</v>
      </c>
      <c r="AE202" s="34" t="str">
        <f t="shared" ref="AE202:AE205" si="175">IFERROR(AD202/AC202-1,"n/a")</f>
        <v>n/a</v>
      </c>
      <c r="AF202" s="34" t="str">
        <f t="shared" ref="AF202:AF205" si="176">IFERROR(AD202/AB202-1,"n/a")</f>
        <v>n/a</v>
      </c>
      <c r="AG202" s="8"/>
      <c r="AH202" s="51">
        <f t="shared" ref="AH202:AJ202" si="177">+SUM(AH203:AH206)</f>
        <v>0</v>
      </c>
      <c r="AI202" s="51">
        <f t="shared" si="177"/>
        <v>0</v>
      </c>
      <c r="AJ202" s="51">
        <f t="shared" si="177"/>
        <v>0</v>
      </c>
      <c r="AK202" s="34" t="str">
        <f t="shared" ref="AK202:AK205" si="178">IFERROR(AJ202/AI202-1,"n/a")</f>
        <v>n/a</v>
      </c>
      <c r="AL202" s="34" t="str">
        <f t="shared" ref="AL202:AL205" si="179">IFERROR(AJ202/AH202-1,"n/a")</f>
        <v>n/a</v>
      </c>
      <c r="AM202" s="8"/>
    </row>
    <row r="203" spans="1:39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33">
        <f>+'PL-tc'!$N203*'pc-dist'!$C$58</f>
        <v>0</v>
      </c>
      <c r="E203" s="33">
        <f>+'PL-tc'!$O203*'pc-dist'!$L$6</f>
        <v>0</v>
      </c>
      <c r="F203" s="33">
        <f>+'PL-tc'!$P203*'pc-dist'!$C$71</f>
        <v>0</v>
      </c>
      <c r="G203" s="34" t="str">
        <f t="shared" si="163"/>
        <v>n/a</v>
      </c>
      <c r="H203" s="34" t="str">
        <f t="shared" si="164"/>
        <v>n/a</v>
      </c>
      <c r="I203" s="8"/>
      <c r="J203" s="33">
        <f>+'PL-tc'!$N203*'pc-dist'!$D$58</f>
        <v>0</v>
      </c>
      <c r="K203" s="33">
        <f>+'PL-tc'!$O203*'pc-dist'!$M$6</f>
        <v>0</v>
      </c>
      <c r="L203" s="33">
        <f>+'PL-tc'!$P203*'pc-dist'!$D$71</f>
        <v>0</v>
      </c>
      <c r="M203" s="34" t="str">
        <f t="shared" si="166"/>
        <v>n/a</v>
      </c>
      <c r="N203" s="34" t="str">
        <f t="shared" si="167"/>
        <v>n/a</v>
      </c>
      <c r="O203" s="8"/>
      <c r="P203" s="33">
        <f>+'PL-tc'!$N203*'pc-dist'!$E$58</f>
        <v>0</v>
      </c>
      <c r="Q203" s="33">
        <f>+'PL-tc'!$O203*'pc-dist'!$N$6</f>
        <v>0</v>
      </c>
      <c r="R203" s="33">
        <f>+'PL-tc'!$P203*'pc-dist'!$E$71</f>
        <v>0</v>
      </c>
      <c r="S203" s="34" t="str">
        <f t="shared" si="169"/>
        <v>n/a</v>
      </c>
      <c r="T203" s="34" t="str">
        <f t="shared" si="170"/>
        <v>n/a</v>
      </c>
      <c r="U203" s="8"/>
      <c r="V203" s="33">
        <f>+'PL-tc'!$N203*'pc-dist'!$F$58</f>
        <v>0</v>
      </c>
      <c r="W203" s="33">
        <f>+'PL-tc'!$O203*'pc-dist'!$O$6</f>
        <v>0</v>
      </c>
      <c r="X203" s="33">
        <f>+'PL-tc'!$P203*'pc-dist'!$F$71</f>
        <v>0</v>
      </c>
      <c r="Y203" s="34" t="str">
        <f t="shared" si="172"/>
        <v>n/a</v>
      </c>
      <c r="Z203" s="34" t="str">
        <f t="shared" si="173"/>
        <v>n/a</v>
      </c>
      <c r="AA203" s="8"/>
      <c r="AB203" s="33">
        <f>+'PL-tc'!$N203*'pc-dist'!$G$58</f>
        <v>0</v>
      </c>
      <c r="AC203" s="33">
        <f>+'PL-tc'!$O203*'pc-dist'!$P$6</f>
        <v>0</v>
      </c>
      <c r="AD203" s="33">
        <f>+'PL-tc'!$P203*'pc-dist'!$G$71</f>
        <v>0</v>
      </c>
      <c r="AE203" s="34" t="str">
        <f t="shared" si="175"/>
        <v>n/a</v>
      </c>
      <c r="AF203" s="34" t="str">
        <f t="shared" si="176"/>
        <v>n/a</v>
      </c>
      <c r="AG203" s="8"/>
      <c r="AH203" s="33">
        <f t="shared" ref="AH203:AJ205" si="180">AB203+V203+P203+J203+D203</f>
        <v>0</v>
      </c>
      <c r="AI203" s="33">
        <f t="shared" si="180"/>
        <v>0</v>
      </c>
      <c r="AJ203" s="33">
        <f t="shared" si="180"/>
        <v>0</v>
      </c>
      <c r="AK203" s="34" t="str">
        <f t="shared" si="178"/>
        <v>n/a</v>
      </c>
      <c r="AL203" s="34" t="str">
        <f t="shared" si="179"/>
        <v>n/a</v>
      </c>
      <c r="AM203" s="8"/>
    </row>
    <row r="204" spans="1:39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33">
        <f>+'PL-tc'!$N204*'pc-dist'!$C$58</f>
        <v>0</v>
      </c>
      <c r="E204" s="33">
        <f>+'PL-tc'!$O204*'pc-dist'!$L$6</f>
        <v>0</v>
      </c>
      <c r="F204" s="33">
        <f>+'PL-tc'!$P204*'pc-dist'!$C$71</f>
        <v>0</v>
      </c>
      <c r="G204" s="34" t="str">
        <f t="shared" si="163"/>
        <v>n/a</v>
      </c>
      <c r="H204" s="34" t="str">
        <f t="shared" si="164"/>
        <v>n/a</v>
      </c>
      <c r="I204" s="8"/>
      <c r="J204" s="33">
        <f>+'PL-tc'!$N204*'pc-dist'!$D$58</f>
        <v>0</v>
      </c>
      <c r="K204" s="33">
        <f>+'PL-tc'!$O204*'pc-dist'!$M$6</f>
        <v>0</v>
      </c>
      <c r="L204" s="33">
        <f>+'PL-tc'!$P204*'pc-dist'!$D$71</f>
        <v>0</v>
      </c>
      <c r="M204" s="34" t="str">
        <f t="shared" si="166"/>
        <v>n/a</v>
      </c>
      <c r="N204" s="34" t="str">
        <f t="shared" si="167"/>
        <v>n/a</v>
      </c>
      <c r="O204" s="8"/>
      <c r="P204" s="33">
        <f>+'PL-tc'!$N204*'pc-dist'!$E$58</f>
        <v>0</v>
      </c>
      <c r="Q204" s="33">
        <f>+'PL-tc'!$O204*'pc-dist'!$N$6</f>
        <v>0</v>
      </c>
      <c r="R204" s="33">
        <f>+'PL-tc'!$P204*'pc-dist'!$E$71</f>
        <v>0</v>
      </c>
      <c r="S204" s="34" t="str">
        <f t="shared" si="169"/>
        <v>n/a</v>
      </c>
      <c r="T204" s="34" t="str">
        <f t="shared" si="170"/>
        <v>n/a</v>
      </c>
      <c r="U204" s="8"/>
      <c r="V204" s="33">
        <f>+'PL-tc'!$N204*'pc-dist'!$F$58</f>
        <v>0</v>
      </c>
      <c r="W204" s="33">
        <f>+'PL-tc'!$O204*'pc-dist'!$O$6</f>
        <v>0</v>
      </c>
      <c r="X204" s="33">
        <f>+'PL-tc'!$P204*'pc-dist'!$F$71</f>
        <v>0</v>
      </c>
      <c r="Y204" s="34" t="str">
        <f t="shared" si="172"/>
        <v>n/a</v>
      </c>
      <c r="Z204" s="34" t="str">
        <f t="shared" si="173"/>
        <v>n/a</v>
      </c>
      <c r="AA204" s="8"/>
      <c r="AB204" s="33">
        <f>+'PL-tc'!$N204*'pc-dist'!$G$58</f>
        <v>0</v>
      </c>
      <c r="AC204" s="33">
        <f>+'PL-tc'!$O204*'pc-dist'!$P$6</f>
        <v>0</v>
      </c>
      <c r="AD204" s="33">
        <f>+'PL-tc'!$P204*'pc-dist'!$G$71</f>
        <v>0</v>
      </c>
      <c r="AE204" s="34" t="str">
        <f t="shared" si="175"/>
        <v>n/a</v>
      </c>
      <c r="AF204" s="34" t="str">
        <f t="shared" si="176"/>
        <v>n/a</v>
      </c>
      <c r="AG204" s="8"/>
      <c r="AH204" s="33">
        <f t="shared" si="180"/>
        <v>0</v>
      </c>
      <c r="AI204" s="33">
        <f t="shared" si="180"/>
        <v>0</v>
      </c>
      <c r="AJ204" s="33">
        <f t="shared" si="180"/>
        <v>0</v>
      </c>
      <c r="AK204" s="34" t="str">
        <f t="shared" si="178"/>
        <v>n/a</v>
      </c>
      <c r="AL204" s="34" t="str">
        <f t="shared" si="179"/>
        <v>n/a</v>
      </c>
      <c r="AM204" s="8"/>
    </row>
    <row r="205" spans="1:39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33">
        <f>+'PL-tc'!$N205*'pc-dist'!$C$58</f>
        <v>0</v>
      </c>
      <c r="E205" s="33">
        <f>+'PL-tc'!$O205*'pc-dist'!$L$6</f>
        <v>0</v>
      </c>
      <c r="F205" s="33">
        <f>+'PL-tc'!$P205*'pc-dist'!$C$71</f>
        <v>0</v>
      </c>
      <c r="G205" s="34" t="str">
        <f t="shared" si="163"/>
        <v>n/a</v>
      </c>
      <c r="H205" s="34" t="str">
        <f t="shared" si="164"/>
        <v>n/a</v>
      </c>
      <c r="I205" s="8"/>
      <c r="J205" s="33">
        <f>+'PL-tc'!$N205*'pc-dist'!$D$58</f>
        <v>0</v>
      </c>
      <c r="K205" s="33">
        <f>+'PL-tc'!$O205*'pc-dist'!$M$6</f>
        <v>0</v>
      </c>
      <c r="L205" s="33">
        <f>+'PL-tc'!$P205*'pc-dist'!$D$71</f>
        <v>0</v>
      </c>
      <c r="M205" s="34" t="str">
        <f t="shared" si="166"/>
        <v>n/a</v>
      </c>
      <c r="N205" s="34" t="str">
        <f t="shared" si="167"/>
        <v>n/a</v>
      </c>
      <c r="O205" s="8"/>
      <c r="P205" s="33">
        <f>+'PL-tc'!$N205*'pc-dist'!$E$58</f>
        <v>0</v>
      </c>
      <c r="Q205" s="33">
        <f>+'PL-tc'!$O205*'pc-dist'!$N$6</f>
        <v>0</v>
      </c>
      <c r="R205" s="33">
        <f>+'PL-tc'!$P205*'pc-dist'!$E$71</f>
        <v>0</v>
      </c>
      <c r="S205" s="34" t="str">
        <f t="shared" si="169"/>
        <v>n/a</v>
      </c>
      <c r="T205" s="34" t="str">
        <f t="shared" si="170"/>
        <v>n/a</v>
      </c>
      <c r="U205" s="8"/>
      <c r="V205" s="33">
        <f>+'PL-tc'!$N205*'pc-dist'!$F$58</f>
        <v>0</v>
      </c>
      <c r="W205" s="33">
        <f>+'PL-tc'!$O205*'pc-dist'!$O$6</f>
        <v>0</v>
      </c>
      <c r="X205" s="33">
        <f>+'PL-tc'!$P205*'pc-dist'!$F$71</f>
        <v>0</v>
      </c>
      <c r="Y205" s="34" t="str">
        <f t="shared" si="172"/>
        <v>n/a</v>
      </c>
      <c r="Z205" s="34" t="str">
        <f t="shared" si="173"/>
        <v>n/a</v>
      </c>
      <c r="AA205" s="8"/>
      <c r="AB205" s="33">
        <f>+'PL-tc'!$N205*'pc-dist'!$G$58</f>
        <v>0</v>
      </c>
      <c r="AC205" s="33">
        <f>+'PL-tc'!$O205*'pc-dist'!$P$6</f>
        <v>0</v>
      </c>
      <c r="AD205" s="33">
        <f>+'PL-tc'!$P205*'pc-dist'!$G$71</f>
        <v>0</v>
      </c>
      <c r="AE205" s="34" t="str">
        <f t="shared" si="175"/>
        <v>n/a</v>
      </c>
      <c r="AF205" s="34" t="str">
        <f t="shared" si="176"/>
        <v>n/a</v>
      </c>
      <c r="AG205" s="8"/>
      <c r="AH205" s="33">
        <f t="shared" si="180"/>
        <v>0</v>
      </c>
      <c r="AI205" s="33">
        <f t="shared" si="180"/>
        <v>0</v>
      </c>
      <c r="AJ205" s="33">
        <f t="shared" si="180"/>
        <v>0</v>
      </c>
      <c r="AK205" s="34" t="str">
        <f t="shared" si="178"/>
        <v>n/a</v>
      </c>
      <c r="AL205" s="34" t="str">
        <f t="shared" si="179"/>
        <v>n/a</v>
      </c>
      <c r="AM205" s="8"/>
    </row>
    <row r="206" spans="1:39" hidden="1" outlineLevel="1" collapsed="1" x14ac:dyDescent="0.2">
      <c r="B206" s="13"/>
      <c r="C206" s="8"/>
      <c r="D206" s="54"/>
      <c r="E206" s="54"/>
      <c r="F206" s="54"/>
      <c r="G206" s="10"/>
      <c r="H206" s="10"/>
      <c r="I206" s="8"/>
      <c r="J206" s="54"/>
      <c r="K206" s="54"/>
      <c r="L206" s="54"/>
      <c r="M206" s="10"/>
      <c r="N206" s="10"/>
      <c r="O206" s="8"/>
      <c r="P206" s="54"/>
      <c r="Q206" s="54"/>
      <c r="R206" s="54"/>
      <c r="S206" s="10"/>
      <c r="T206" s="10"/>
      <c r="U206" s="8"/>
      <c r="V206" s="54"/>
      <c r="W206" s="54"/>
      <c r="X206" s="54"/>
      <c r="Y206" s="10"/>
      <c r="Z206" s="10"/>
      <c r="AA206" s="8"/>
      <c r="AB206" s="54"/>
      <c r="AC206" s="54"/>
      <c r="AD206" s="54"/>
      <c r="AE206" s="10"/>
      <c r="AF206" s="10"/>
      <c r="AG206" s="8"/>
      <c r="AH206" s="54"/>
      <c r="AI206" s="54"/>
      <c r="AJ206" s="54"/>
      <c r="AK206" s="10"/>
      <c r="AL206" s="10"/>
      <c r="AM206" s="8"/>
    </row>
    <row r="207" spans="1:39" hidden="1" outlineLevel="1" x14ac:dyDescent="0.2">
      <c r="A207" s="49" t="s">
        <v>1833</v>
      </c>
      <c r="B207" s="13" t="s">
        <v>1833</v>
      </c>
      <c r="C207" s="8"/>
      <c r="D207" s="51">
        <f t="shared" ref="D207:F207" si="181">+SUM(D208:D216)</f>
        <v>0</v>
      </c>
      <c r="E207" s="51">
        <f t="shared" si="181"/>
        <v>0</v>
      </c>
      <c r="F207" s="51">
        <f t="shared" si="181"/>
        <v>0</v>
      </c>
      <c r="G207" s="34" t="str">
        <f t="shared" ref="G207:G215" si="182">IFERROR(F207/E207-1,"n/a")</f>
        <v>n/a</v>
      </c>
      <c r="H207" s="34" t="str">
        <f t="shared" ref="H207:H215" si="183">IFERROR(F207/D207-1,"n/a")</f>
        <v>n/a</v>
      </c>
      <c r="I207" s="8"/>
      <c r="J207" s="51">
        <f t="shared" ref="J207:L207" si="184">+SUM(J208:J216)</f>
        <v>0</v>
      </c>
      <c r="K207" s="51">
        <f t="shared" si="184"/>
        <v>0</v>
      </c>
      <c r="L207" s="51">
        <f t="shared" si="184"/>
        <v>0</v>
      </c>
      <c r="M207" s="34" t="str">
        <f t="shared" ref="M207:M215" si="185">IFERROR(L207/K207-1,"n/a")</f>
        <v>n/a</v>
      </c>
      <c r="N207" s="34" t="str">
        <f t="shared" ref="N207:N215" si="186">IFERROR(L207/J207-1,"n/a")</f>
        <v>n/a</v>
      </c>
      <c r="O207" s="8"/>
      <c r="P207" s="51">
        <f t="shared" ref="P207:R207" si="187">+SUM(P208:P216)</f>
        <v>0</v>
      </c>
      <c r="Q207" s="51">
        <f t="shared" si="187"/>
        <v>0</v>
      </c>
      <c r="R207" s="51">
        <f t="shared" si="187"/>
        <v>0</v>
      </c>
      <c r="S207" s="34" t="str">
        <f t="shared" ref="S207:S215" si="188">IFERROR(R207/Q207-1,"n/a")</f>
        <v>n/a</v>
      </c>
      <c r="T207" s="34" t="str">
        <f t="shared" ref="T207:T215" si="189">IFERROR(R207/P207-1,"n/a")</f>
        <v>n/a</v>
      </c>
      <c r="U207" s="8"/>
      <c r="V207" s="51">
        <f t="shared" ref="V207:X207" si="190">+SUM(V208:V216)</f>
        <v>0</v>
      </c>
      <c r="W207" s="51">
        <f t="shared" si="190"/>
        <v>0</v>
      </c>
      <c r="X207" s="51">
        <f t="shared" si="190"/>
        <v>0</v>
      </c>
      <c r="Y207" s="34" t="str">
        <f t="shared" ref="Y207:Y215" si="191">IFERROR(X207/W207-1,"n/a")</f>
        <v>n/a</v>
      </c>
      <c r="Z207" s="34" t="str">
        <f t="shared" ref="Z207:Z215" si="192">IFERROR(X207/V207-1,"n/a")</f>
        <v>n/a</v>
      </c>
      <c r="AA207" s="8"/>
      <c r="AB207" s="51">
        <f t="shared" ref="AB207:AD207" si="193">+SUM(AB208:AB216)</f>
        <v>0</v>
      </c>
      <c r="AC207" s="51">
        <f t="shared" si="193"/>
        <v>0</v>
      </c>
      <c r="AD207" s="51">
        <f t="shared" si="193"/>
        <v>0</v>
      </c>
      <c r="AE207" s="34" t="str">
        <f t="shared" ref="AE207:AE215" si="194">IFERROR(AD207/AC207-1,"n/a")</f>
        <v>n/a</v>
      </c>
      <c r="AF207" s="34" t="str">
        <f t="shared" ref="AF207:AF215" si="195">IFERROR(AD207/AB207-1,"n/a")</f>
        <v>n/a</v>
      </c>
      <c r="AG207" s="8"/>
      <c r="AH207" s="51">
        <f t="shared" ref="AH207:AJ207" si="196">+SUM(AH208:AH216)</f>
        <v>0</v>
      </c>
      <c r="AI207" s="51">
        <f t="shared" si="196"/>
        <v>0</v>
      </c>
      <c r="AJ207" s="51">
        <f t="shared" si="196"/>
        <v>0</v>
      </c>
      <c r="AK207" s="34" t="str">
        <f t="shared" ref="AK207:AK215" si="197">IFERROR(AJ207/AI207-1,"n/a")</f>
        <v>n/a</v>
      </c>
      <c r="AL207" s="34" t="str">
        <f t="shared" ref="AL207:AL215" si="198">IFERROR(AJ207/AH207-1,"n/a")</f>
        <v>n/a</v>
      </c>
      <c r="AM207" s="8"/>
    </row>
    <row r="208" spans="1:39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33">
        <f>+'PL-tc'!$N208*'pc-dist'!$C$58</f>
        <v>0</v>
      </c>
      <c r="E208" s="33">
        <f>+'PL-tc'!$O208*'pc-dist'!$L$6</f>
        <v>0</v>
      </c>
      <c r="F208" s="33">
        <f>+'PL-tc'!$P208*'pc-dist'!$C$71</f>
        <v>0</v>
      </c>
      <c r="G208" s="34" t="str">
        <f t="shared" si="182"/>
        <v>n/a</v>
      </c>
      <c r="H208" s="34" t="str">
        <f t="shared" si="183"/>
        <v>n/a</v>
      </c>
      <c r="I208" s="8"/>
      <c r="J208" s="33">
        <f>+'PL-tc'!$N208*'pc-dist'!$D$58</f>
        <v>0</v>
      </c>
      <c r="K208" s="33">
        <f>+'PL-tc'!$O208*'pc-dist'!$M$6</f>
        <v>0</v>
      </c>
      <c r="L208" s="33">
        <f>+'PL-tc'!$P208*'pc-dist'!$D$71</f>
        <v>0</v>
      </c>
      <c r="M208" s="34" t="str">
        <f t="shared" si="185"/>
        <v>n/a</v>
      </c>
      <c r="N208" s="34" t="str">
        <f t="shared" si="186"/>
        <v>n/a</v>
      </c>
      <c r="O208" s="8"/>
      <c r="P208" s="33">
        <f>+'PL-tc'!$N208*'pc-dist'!$E$58</f>
        <v>0</v>
      </c>
      <c r="Q208" s="33">
        <f>+'PL-tc'!$O208*'pc-dist'!$N$6</f>
        <v>0</v>
      </c>
      <c r="R208" s="33">
        <f>+'PL-tc'!$P208*'pc-dist'!$E$71</f>
        <v>0</v>
      </c>
      <c r="S208" s="34" t="str">
        <f t="shared" si="188"/>
        <v>n/a</v>
      </c>
      <c r="T208" s="34" t="str">
        <f t="shared" si="189"/>
        <v>n/a</v>
      </c>
      <c r="U208" s="8"/>
      <c r="V208" s="33">
        <f>+'PL-tc'!$N208*'pc-dist'!$F$58</f>
        <v>0</v>
      </c>
      <c r="W208" s="33">
        <f>+'PL-tc'!$O208*'pc-dist'!$O$6</f>
        <v>0</v>
      </c>
      <c r="X208" s="33">
        <f>+'PL-tc'!$P208*'pc-dist'!$F$71</f>
        <v>0</v>
      </c>
      <c r="Y208" s="34" t="str">
        <f t="shared" si="191"/>
        <v>n/a</v>
      </c>
      <c r="Z208" s="34" t="str">
        <f t="shared" si="192"/>
        <v>n/a</v>
      </c>
      <c r="AA208" s="8"/>
      <c r="AB208" s="33">
        <f>+'PL-tc'!$N208*'pc-dist'!$G$58</f>
        <v>0</v>
      </c>
      <c r="AC208" s="33">
        <f>+'PL-tc'!$O208*'pc-dist'!$P$6</f>
        <v>0</v>
      </c>
      <c r="AD208" s="33">
        <f>+'PL-tc'!$P208*'pc-dist'!$G$71</f>
        <v>0</v>
      </c>
      <c r="AE208" s="34" t="str">
        <f t="shared" si="194"/>
        <v>n/a</v>
      </c>
      <c r="AF208" s="34" t="str">
        <f t="shared" si="195"/>
        <v>n/a</v>
      </c>
      <c r="AG208" s="8"/>
      <c r="AH208" s="33">
        <f t="shared" ref="AH208:AJ215" si="199">AB208+V208+P208+J208+D208</f>
        <v>0</v>
      </c>
      <c r="AI208" s="33">
        <f t="shared" si="199"/>
        <v>0</v>
      </c>
      <c r="AJ208" s="33">
        <f t="shared" si="199"/>
        <v>0</v>
      </c>
      <c r="AK208" s="34" t="str">
        <f t="shared" si="197"/>
        <v>n/a</v>
      </c>
      <c r="AL208" s="34" t="str">
        <f t="shared" si="198"/>
        <v>n/a</v>
      </c>
      <c r="AM208" s="8"/>
    </row>
    <row r="209" spans="1:40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33">
        <f>+'PL-tc'!$N209*'pc-dist'!$C$58</f>
        <v>0</v>
      </c>
      <c r="E209" s="33">
        <f>+'PL-tc'!$O209*'pc-dist'!$L$6</f>
        <v>0</v>
      </c>
      <c r="F209" s="33">
        <f>+'PL-tc'!$P209*'pc-dist'!$C$71</f>
        <v>0</v>
      </c>
      <c r="G209" s="34" t="str">
        <f t="shared" si="182"/>
        <v>n/a</v>
      </c>
      <c r="H209" s="34" t="str">
        <f t="shared" si="183"/>
        <v>n/a</v>
      </c>
      <c r="I209" s="8"/>
      <c r="J209" s="33">
        <f>+'PL-tc'!$N209*'pc-dist'!$D$58</f>
        <v>0</v>
      </c>
      <c r="K209" s="33">
        <f>+'PL-tc'!$O209*'pc-dist'!$M$6</f>
        <v>0</v>
      </c>
      <c r="L209" s="33">
        <f>+'PL-tc'!$P209*'pc-dist'!$D$71</f>
        <v>0</v>
      </c>
      <c r="M209" s="34" t="str">
        <f t="shared" si="185"/>
        <v>n/a</v>
      </c>
      <c r="N209" s="34" t="str">
        <f t="shared" si="186"/>
        <v>n/a</v>
      </c>
      <c r="O209" s="8"/>
      <c r="P209" s="33">
        <f>+'PL-tc'!$N209*'pc-dist'!$E$58</f>
        <v>0</v>
      </c>
      <c r="Q209" s="33">
        <f>+'PL-tc'!$O209*'pc-dist'!$N$6</f>
        <v>0</v>
      </c>
      <c r="R209" s="33">
        <f>+'PL-tc'!$P209*'pc-dist'!$E$71</f>
        <v>0</v>
      </c>
      <c r="S209" s="34" t="str">
        <f t="shared" si="188"/>
        <v>n/a</v>
      </c>
      <c r="T209" s="34" t="str">
        <f t="shared" si="189"/>
        <v>n/a</v>
      </c>
      <c r="U209" s="8"/>
      <c r="V209" s="33">
        <f>+'PL-tc'!$N209*'pc-dist'!$F$58</f>
        <v>0</v>
      </c>
      <c r="W209" s="33">
        <f>+'PL-tc'!$O209*'pc-dist'!$O$6</f>
        <v>0</v>
      </c>
      <c r="X209" s="33">
        <f>+'PL-tc'!$P209*'pc-dist'!$F$71</f>
        <v>0</v>
      </c>
      <c r="Y209" s="34" t="str">
        <f t="shared" si="191"/>
        <v>n/a</v>
      </c>
      <c r="Z209" s="34" t="str">
        <f t="shared" si="192"/>
        <v>n/a</v>
      </c>
      <c r="AA209" s="8"/>
      <c r="AB209" s="33">
        <f>+'PL-tc'!$N209*'pc-dist'!$G$58</f>
        <v>0</v>
      </c>
      <c r="AC209" s="33">
        <f>+'PL-tc'!$O209*'pc-dist'!$P$6</f>
        <v>0</v>
      </c>
      <c r="AD209" s="33">
        <f>+'PL-tc'!$P209*'pc-dist'!$G$71</f>
        <v>0</v>
      </c>
      <c r="AE209" s="34" t="str">
        <f t="shared" si="194"/>
        <v>n/a</v>
      </c>
      <c r="AF209" s="34" t="str">
        <f t="shared" si="195"/>
        <v>n/a</v>
      </c>
      <c r="AG209" s="8"/>
      <c r="AH209" s="33">
        <f t="shared" si="199"/>
        <v>0</v>
      </c>
      <c r="AI209" s="33">
        <f t="shared" si="199"/>
        <v>0</v>
      </c>
      <c r="AJ209" s="33">
        <f t="shared" si="199"/>
        <v>0</v>
      </c>
      <c r="AK209" s="34" t="str">
        <f t="shared" si="197"/>
        <v>n/a</v>
      </c>
      <c r="AL209" s="34" t="str">
        <f t="shared" si="198"/>
        <v>n/a</v>
      </c>
      <c r="AM209" s="8"/>
    </row>
    <row r="210" spans="1:40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33">
        <f>+'PL-tc'!$N210*'pc-dist'!$C$58</f>
        <v>0</v>
      </c>
      <c r="E210" s="33">
        <f>+'PL-tc'!$O210*'pc-dist'!$L$6</f>
        <v>0</v>
      </c>
      <c r="F210" s="33">
        <f>+'PL-tc'!$P210*'pc-dist'!$C$71</f>
        <v>0</v>
      </c>
      <c r="G210" s="34" t="str">
        <f t="shared" si="182"/>
        <v>n/a</v>
      </c>
      <c r="H210" s="34" t="str">
        <f t="shared" si="183"/>
        <v>n/a</v>
      </c>
      <c r="I210" s="8"/>
      <c r="J210" s="33">
        <f>+'PL-tc'!$N210*'pc-dist'!$D$58</f>
        <v>0</v>
      </c>
      <c r="K210" s="33">
        <f>+'PL-tc'!$O210*'pc-dist'!$M$6</f>
        <v>0</v>
      </c>
      <c r="L210" s="33">
        <f>+'PL-tc'!$P210*'pc-dist'!$D$71</f>
        <v>0</v>
      </c>
      <c r="M210" s="34" t="str">
        <f t="shared" si="185"/>
        <v>n/a</v>
      </c>
      <c r="N210" s="34" t="str">
        <f t="shared" si="186"/>
        <v>n/a</v>
      </c>
      <c r="O210" s="8"/>
      <c r="P210" s="33">
        <f>+'PL-tc'!$N210*'pc-dist'!$E$58</f>
        <v>0</v>
      </c>
      <c r="Q210" s="33">
        <f>+'PL-tc'!$O210*'pc-dist'!$N$6</f>
        <v>0</v>
      </c>
      <c r="R210" s="33">
        <f>+'PL-tc'!$P210*'pc-dist'!$E$71</f>
        <v>0</v>
      </c>
      <c r="S210" s="34" t="str">
        <f t="shared" si="188"/>
        <v>n/a</v>
      </c>
      <c r="T210" s="34" t="str">
        <f t="shared" si="189"/>
        <v>n/a</v>
      </c>
      <c r="U210" s="8"/>
      <c r="V210" s="33">
        <f>+'PL-tc'!$N210*'pc-dist'!$F$58</f>
        <v>0</v>
      </c>
      <c r="W210" s="33">
        <f>+'PL-tc'!$O210*'pc-dist'!$O$6</f>
        <v>0</v>
      </c>
      <c r="X210" s="33">
        <f>+'PL-tc'!$P210*'pc-dist'!$F$71</f>
        <v>0</v>
      </c>
      <c r="Y210" s="34" t="str">
        <f t="shared" si="191"/>
        <v>n/a</v>
      </c>
      <c r="Z210" s="34" t="str">
        <f t="shared" si="192"/>
        <v>n/a</v>
      </c>
      <c r="AA210" s="8"/>
      <c r="AB210" s="33">
        <f>+'PL-tc'!$N210*'pc-dist'!$G$58</f>
        <v>0</v>
      </c>
      <c r="AC210" s="33">
        <f>+'PL-tc'!$O210*'pc-dist'!$P$6</f>
        <v>0</v>
      </c>
      <c r="AD210" s="33">
        <f>+'PL-tc'!$P210*'pc-dist'!$G$71</f>
        <v>0</v>
      </c>
      <c r="AE210" s="34" t="str">
        <f t="shared" si="194"/>
        <v>n/a</v>
      </c>
      <c r="AF210" s="34" t="str">
        <f t="shared" si="195"/>
        <v>n/a</v>
      </c>
      <c r="AG210" s="8"/>
      <c r="AH210" s="33">
        <f t="shared" si="199"/>
        <v>0</v>
      </c>
      <c r="AI210" s="33">
        <f t="shared" si="199"/>
        <v>0</v>
      </c>
      <c r="AJ210" s="33">
        <f t="shared" si="199"/>
        <v>0</v>
      </c>
      <c r="AK210" s="34" t="str">
        <f t="shared" si="197"/>
        <v>n/a</v>
      </c>
      <c r="AL210" s="34" t="str">
        <f t="shared" si="198"/>
        <v>n/a</v>
      </c>
      <c r="AM210" s="8"/>
    </row>
    <row r="211" spans="1:40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33">
        <f>+'PL-tc'!$N211*'pc-dist'!$C$58</f>
        <v>0</v>
      </c>
      <c r="E211" s="33">
        <f>+'PL-tc'!$O211*'pc-dist'!$L$6</f>
        <v>0</v>
      </c>
      <c r="F211" s="33">
        <f>+'PL-tc'!$P211*'pc-dist'!$C$71</f>
        <v>0</v>
      </c>
      <c r="G211" s="34" t="str">
        <f t="shared" si="182"/>
        <v>n/a</v>
      </c>
      <c r="H211" s="34" t="str">
        <f t="shared" si="183"/>
        <v>n/a</v>
      </c>
      <c r="I211" s="8"/>
      <c r="J211" s="33">
        <f>+'PL-tc'!$N211*'pc-dist'!$D$58</f>
        <v>0</v>
      </c>
      <c r="K211" s="33">
        <f>+'PL-tc'!$O211*'pc-dist'!$M$6</f>
        <v>0</v>
      </c>
      <c r="L211" s="33">
        <f>+'PL-tc'!$P211*'pc-dist'!$D$71</f>
        <v>0</v>
      </c>
      <c r="M211" s="34" t="str">
        <f t="shared" si="185"/>
        <v>n/a</v>
      </c>
      <c r="N211" s="34" t="str">
        <f t="shared" si="186"/>
        <v>n/a</v>
      </c>
      <c r="O211" s="8"/>
      <c r="P211" s="33">
        <f>+'PL-tc'!$N211*'pc-dist'!$E$58</f>
        <v>0</v>
      </c>
      <c r="Q211" s="33">
        <f>+'PL-tc'!$O211*'pc-dist'!$N$6</f>
        <v>0</v>
      </c>
      <c r="R211" s="33">
        <f>+'PL-tc'!$P211*'pc-dist'!$E$71</f>
        <v>0</v>
      </c>
      <c r="S211" s="34" t="str">
        <f t="shared" si="188"/>
        <v>n/a</v>
      </c>
      <c r="T211" s="34" t="str">
        <f t="shared" si="189"/>
        <v>n/a</v>
      </c>
      <c r="U211" s="8"/>
      <c r="V211" s="33">
        <f>+'PL-tc'!$N211*'pc-dist'!$F$58</f>
        <v>0</v>
      </c>
      <c r="W211" s="33">
        <f>+'PL-tc'!$O211*'pc-dist'!$O$6</f>
        <v>0</v>
      </c>
      <c r="X211" s="33">
        <f>+'PL-tc'!$P211*'pc-dist'!$F$71</f>
        <v>0</v>
      </c>
      <c r="Y211" s="34" t="str">
        <f t="shared" si="191"/>
        <v>n/a</v>
      </c>
      <c r="Z211" s="34" t="str">
        <f t="shared" si="192"/>
        <v>n/a</v>
      </c>
      <c r="AA211" s="8"/>
      <c r="AB211" s="33">
        <f>+'PL-tc'!$N211*'pc-dist'!$G$58</f>
        <v>0</v>
      </c>
      <c r="AC211" s="33">
        <f>+'PL-tc'!$O211*'pc-dist'!$P$6</f>
        <v>0</v>
      </c>
      <c r="AD211" s="33">
        <f>+'PL-tc'!$P211*'pc-dist'!$G$71</f>
        <v>0</v>
      </c>
      <c r="AE211" s="34" t="str">
        <f t="shared" si="194"/>
        <v>n/a</v>
      </c>
      <c r="AF211" s="34" t="str">
        <f t="shared" si="195"/>
        <v>n/a</v>
      </c>
      <c r="AG211" s="8"/>
      <c r="AH211" s="33">
        <f t="shared" si="199"/>
        <v>0</v>
      </c>
      <c r="AI211" s="33">
        <f t="shared" si="199"/>
        <v>0</v>
      </c>
      <c r="AJ211" s="33">
        <f t="shared" si="199"/>
        <v>0</v>
      </c>
      <c r="AK211" s="34" t="str">
        <f t="shared" si="197"/>
        <v>n/a</v>
      </c>
      <c r="AL211" s="34" t="str">
        <f t="shared" si="198"/>
        <v>n/a</v>
      </c>
      <c r="AM211" s="8"/>
    </row>
    <row r="212" spans="1:40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33">
        <f>+'PL-tc'!$N212*'pc-dist'!$C$58</f>
        <v>0</v>
      </c>
      <c r="E212" s="33">
        <f>+'PL-tc'!$O212*'pc-dist'!$L$6</f>
        <v>0</v>
      </c>
      <c r="F212" s="33">
        <f>+'PL-tc'!$P212*'pc-dist'!$C$71</f>
        <v>0</v>
      </c>
      <c r="G212" s="34" t="str">
        <f t="shared" si="182"/>
        <v>n/a</v>
      </c>
      <c r="H212" s="34" t="str">
        <f t="shared" si="183"/>
        <v>n/a</v>
      </c>
      <c r="I212" s="8"/>
      <c r="J212" s="33">
        <f>+'PL-tc'!$N212*'pc-dist'!$D$58</f>
        <v>0</v>
      </c>
      <c r="K212" s="33">
        <f>+'PL-tc'!$O212*'pc-dist'!$M$6</f>
        <v>0</v>
      </c>
      <c r="L212" s="33">
        <f>+'PL-tc'!$P212*'pc-dist'!$D$71</f>
        <v>0</v>
      </c>
      <c r="M212" s="34" t="str">
        <f t="shared" si="185"/>
        <v>n/a</v>
      </c>
      <c r="N212" s="34" t="str">
        <f t="shared" si="186"/>
        <v>n/a</v>
      </c>
      <c r="O212" s="8"/>
      <c r="P212" s="33">
        <f>+'PL-tc'!$N212*'pc-dist'!$E$58</f>
        <v>0</v>
      </c>
      <c r="Q212" s="33">
        <f>+'PL-tc'!$O212*'pc-dist'!$N$6</f>
        <v>0</v>
      </c>
      <c r="R212" s="33">
        <f>+'PL-tc'!$P212*'pc-dist'!$E$71</f>
        <v>0</v>
      </c>
      <c r="S212" s="34" t="str">
        <f t="shared" si="188"/>
        <v>n/a</v>
      </c>
      <c r="T212" s="34" t="str">
        <f t="shared" si="189"/>
        <v>n/a</v>
      </c>
      <c r="U212" s="8"/>
      <c r="V212" s="33">
        <f>+'PL-tc'!$N212*'pc-dist'!$F$58</f>
        <v>0</v>
      </c>
      <c r="W212" s="33">
        <f>+'PL-tc'!$O212*'pc-dist'!$O$6</f>
        <v>0</v>
      </c>
      <c r="X212" s="33">
        <f>+'PL-tc'!$P212*'pc-dist'!$F$71</f>
        <v>0</v>
      </c>
      <c r="Y212" s="34" t="str">
        <f t="shared" si="191"/>
        <v>n/a</v>
      </c>
      <c r="Z212" s="34" t="str">
        <f t="shared" si="192"/>
        <v>n/a</v>
      </c>
      <c r="AA212" s="8"/>
      <c r="AB212" s="33">
        <f>+'PL-tc'!$N212*'pc-dist'!$G$58</f>
        <v>0</v>
      </c>
      <c r="AC212" s="33">
        <f>+'PL-tc'!$O212*'pc-dist'!$P$6</f>
        <v>0</v>
      </c>
      <c r="AD212" s="33">
        <f>+'PL-tc'!$P212*'pc-dist'!$G$71</f>
        <v>0</v>
      </c>
      <c r="AE212" s="34" t="str">
        <f t="shared" si="194"/>
        <v>n/a</v>
      </c>
      <c r="AF212" s="34" t="str">
        <f t="shared" si="195"/>
        <v>n/a</v>
      </c>
      <c r="AG212" s="8"/>
      <c r="AH212" s="33">
        <f t="shared" si="199"/>
        <v>0</v>
      </c>
      <c r="AI212" s="33">
        <f t="shared" si="199"/>
        <v>0</v>
      </c>
      <c r="AJ212" s="33">
        <f t="shared" si="199"/>
        <v>0</v>
      </c>
      <c r="AK212" s="34" t="str">
        <f t="shared" si="197"/>
        <v>n/a</v>
      </c>
      <c r="AL212" s="34" t="str">
        <f t="shared" si="198"/>
        <v>n/a</v>
      </c>
      <c r="AM212" s="8"/>
    </row>
    <row r="213" spans="1:40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33">
        <f>+'PL-tc'!$N213*'pc-dist'!$C$58</f>
        <v>0</v>
      </c>
      <c r="E213" s="33">
        <f>+'PL-tc'!$O213*'pc-dist'!$L$6</f>
        <v>0</v>
      </c>
      <c r="F213" s="33">
        <f>+'PL-tc'!$P213*'pc-dist'!$C$71</f>
        <v>0</v>
      </c>
      <c r="G213" s="34" t="str">
        <f t="shared" si="182"/>
        <v>n/a</v>
      </c>
      <c r="H213" s="34" t="str">
        <f t="shared" si="183"/>
        <v>n/a</v>
      </c>
      <c r="I213" s="8"/>
      <c r="J213" s="33">
        <f>+'PL-tc'!$N213*'pc-dist'!$D$58</f>
        <v>0</v>
      </c>
      <c r="K213" s="33">
        <f>+'PL-tc'!$O213*'pc-dist'!$M$6</f>
        <v>0</v>
      </c>
      <c r="L213" s="33">
        <f>+'PL-tc'!$P213*'pc-dist'!$D$71</f>
        <v>0</v>
      </c>
      <c r="M213" s="34" t="str">
        <f t="shared" si="185"/>
        <v>n/a</v>
      </c>
      <c r="N213" s="34" t="str">
        <f t="shared" si="186"/>
        <v>n/a</v>
      </c>
      <c r="O213" s="8"/>
      <c r="P213" s="33">
        <f>+'PL-tc'!$N213*'pc-dist'!$E$58</f>
        <v>0</v>
      </c>
      <c r="Q213" s="33">
        <f>+'PL-tc'!$O213*'pc-dist'!$N$6</f>
        <v>0</v>
      </c>
      <c r="R213" s="33">
        <f>+'PL-tc'!$P213*'pc-dist'!$E$71</f>
        <v>0</v>
      </c>
      <c r="S213" s="34" t="str">
        <f t="shared" si="188"/>
        <v>n/a</v>
      </c>
      <c r="T213" s="34" t="str">
        <f t="shared" si="189"/>
        <v>n/a</v>
      </c>
      <c r="U213" s="8"/>
      <c r="V213" s="33">
        <f>+'PL-tc'!$N213*'pc-dist'!$F$58</f>
        <v>0</v>
      </c>
      <c r="W213" s="33">
        <f>+'PL-tc'!$O213*'pc-dist'!$O$6</f>
        <v>0</v>
      </c>
      <c r="X213" s="33">
        <f>+'PL-tc'!$P213*'pc-dist'!$F$71</f>
        <v>0</v>
      </c>
      <c r="Y213" s="34" t="str">
        <f t="shared" si="191"/>
        <v>n/a</v>
      </c>
      <c r="Z213" s="34" t="str">
        <f t="shared" si="192"/>
        <v>n/a</v>
      </c>
      <c r="AA213" s="8"/>
      <c r="AB213" s="33">
        <f>+'PL-tc'!$N213*'pc-dist'!$G$58</f>
        <v>0</v>
      </c>
      <c r="AC213" s="33">
        <f>+'PL-tc'!$O213*'pc-dist'!$P$6</f>
        <v>0</v>
      </c>
      <c r="AD213" s="33">
        <f>+'PL-tc'!$P213*'pc-dist'!$G$71</f>
        <v>0</v>
      </c>
      <c r="AE213" s="34" t="str">
        <f t="shared" si="194"/>
        <v>n/a</v>
      </c>
      <c r="AF213" s="34" t="str">
        <f t="shared" si="195"/>
        <v>n/a</v>
      </c>
      <c r="AG213" s="8"/>
      <c r="AH213" s="33">
        <f t="shared" si="199"/>
        <v>0</v>
      </c>
      <c r="AI213" s="33">
        <f t="shared" si="199"/>
        <v>0</v>
      </c>
      <c r="AJ213" s="33">
        <f t="shared" si="199"/>
        <v>0</v>
      </c>
      <c r="AK213" s="34" t="str">
        <f t="shared" si="197"/>
        <v>n/a</v>
      </c>
      <c r="AL213" s="34" t="str">
        <f t="shared" si="198"/>
        <v>n/a</v>
      </c>
      <c r="AM213" s="8"/>
    </row>
    <row r="214" spans="1:40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33">
        <f>+'PL-tc'!$N214*'pc-dist'!$C$58</f>
        <v>0</v>
      </c>
      <c r="E214" s="33">
        <f>+'PL-tc'!$O214*'pc-dist'!$L$6</f>
        <v>0</v>
      </c>
      <c r="F214" s="33">
        <f>+'PL-tc'!$P214*'pc-dist'!$C$71</f>
        <v>0</v>
      </c>
      <c r="G214" s="34" t="str">
        <f t="shared" si="182"/>
        <v>n/a</v>
      </c>
      <c r="H214" s="34" t="str">
        <f t="shared" si="183"/>
        <v>n/a</v>
      </c>
      <c r="I214" s="8"/>
      <c r="J214" s="33">
        <f>+'PL-tc'!$N214*'pc-dist'!$D$58</f>
        <v>0</v>
      </c>
      <c r="K214" s="33">
        <f>+'PL-tc'!$O214*'pc-dist'!$M$6</f>
        <v>0</v>
      </c>
      <c r="L214" s="33">
        <f>+'PL-tc'!$P214*'pc-dist'!$D$71</f>
        <v>0</v>
      </c>
      <c r="M214" s="34" t="str">
        <f t="shared" si="185"/>
        <v>n/a</v>
      </c>
      <c r="N214" s="34" t="str">
        <f t="shared" si="186"/>
        <v>n/a</v>
      </c>
      <c r="O214" s="8"/>
      <c r="P214" s="33">
        <f>+'PL-tc'!$N214*'pc-dist'!$E$58</f>
        <v>0</v>
      </c>
      <c r="Q214" s="33">
        <f>+'PL-tc'!$O214*'pc-dist'!$N$6</f>
        <v>0</v>
      </c>
      <c r="R214" s="33">
        <f>+'PL-tc'!$P214*'pc-dist'!$E$71</f>
        <v>0</v>
      </c>
      <c r="S214" s="34" t="str">
        <f t="shared" si="188"/>
        <v>n/a</v>
      </c>
      <c r="T214" s="34" t="str">
        <f t="shared" si="189"/>
        <v>n/a</v>
      </c>
      <c r="U214" s="8"/>
      <c r="V214" s="33">
        <f>+'PL-tc'!$N214*'pc-dist'!$F$58</f>
        <v>0</v>
      </c>
      <c r="W214" s="33">
        <f>+'PL-tc'!$O214*'pc-dist'!$O$6</f>
        <v>0</v>
      </c>
      <c r="X214" s="33">
        <f>+'PL-tc'!$P214*'pc-dist'!$F$71</f>
        <v>0</v>
      </c>
      <c r="Y214" s="34" t="str">
        <f t="shared" si="191"/>
        <v>n/a</v>
      </c>
      <c r="Z214" s="34" t="str">
        <f t="shared" si="192"/>
        <v>n/a</v>
      </c>
      <c r="AA214" s="8"/>
      <c r="AB214" s="33">
        <f>+'PL-tc'!$N214*'pc-dist'!$G$58</f>
        <v>0</v>
      </c>
      <c r="AC214" s="33">
        <f>+'PL-tc'!$O214*'pc-dist'!$P$6</f>
        <v>0</v>
      </c>
      <c r="AD214" s="33">
        <f>+'PL-tc'!$P214*'pc-dist'!$G$71</f>
        <v>0</v>
      </c>
      <c r="AE214" s="34" t="str">
        <f t="shared" si="194"/>
        <v>n/a</v>
      </c>
      <c r="AF214" s="34" t="str">
        <f t="shared" si="195"/>
        <v>n/a</v>
      </c>
      <c r="AG214" s="8"/>
      <c r="AH214" s="33">
        <f t="shared" si="199"/>
        <v>0</v>
      </c>
      <c r="AI214" s="33">
        <f t="shared" si="199"/>
        <v>0</v>
      </c>
      <c r="AJ214" s="33">
        <f t="shared" si="199"/>
        <v>0</v>
      </c>
      <c r="AK214" s="34" t="str">
        <f t="shared" si="197"/>
        <v>n/a</v>
      </c>
      <c r="AL214" s="34" t="str">
        <f t="shared" si="198"/>
        <v>n/a</v>
      </c>
      <c r="AM214" s="8"/>
    </row>
    <row r="215" spans="1:40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33">
        <f>+'PL-tc'!$N215*'pc-dist'!$C$58</f>
        <v>0</v>
      </c>
      <c r="E215" s="33">
        <f>+'PL-tc'!$O215*'pc-dist'!$L$6</f>
        <v>0</v>
      </c>
      <c r="F215" s="33">
        <f>+'PL-tc'!$P215*'pc-dist'!$C$71</f>
        <v>0</v>
      </c>
      <c r="G215" s="34" t="str">
        <f t="shared" si="182"/>
        <v>n/a</v>
      </c>
      <c r="H215" s="34" t="str">
        <f t="shared" si="183"/>
        <v>n/a</v>
      </c>
      <c r="I215" s="8"/>
      <c r="J215" s="33">
        <f>+'PL-tc'!$N215*'pc-dist'!$D$58</f>
        <v>0</v>
      </c>
      <c r="K215" s="33">
        <f>+'PL-tc'!$O215*'pc-dist'!$M$6</f>
        <v>0</v>
      </c>
      <c r="L215" s="33">
        <f>+'PL-tc'!$P215*'pc-dist'!$D$71</f>
        <v>0</v>
      </c>
      <c r="M215" s="34" t="str">
        <f t="shared" si="185"/>
        <v>n/a</v>
      </c>
      <c r="N215" s="34" t="str">
        <f t="shared" si="186"/>
        <v>n/a</v>
      </c>
      <c r="O215" s="8"/>
      <c r="P215" s="33">
        <f>+'PL-tc'!$N215*'pc-dist'!$E$58</f>
        <v>0</v>
      </c>
      <c r="Q215" s="33">
        <f>+'PL-tc'!$O215*'pc-dist'!$N$6</f>
        <v>0</v>
      </c>
      <c r="R215" s="33">
        <f>+'PL-tc'!$P215*'pc-dist'!$E$71</f>
        <v>0</v>
      </c>
      <c r="S215" s="34" t="str">
        <f t="shared" si="188"/>
        <v>n/a</v>
      </c>
      <c r="T215" s="34" t="str">
        <f t="shared" si="189"/>
        <v>n/a</v>
      </c>
      <c r="U215" s="8"/>
      <c r="V215" s="33">
        <f>+'PL-tc'!$N215*'pc-dist'!$F$58</f>
        <v>0</v>
      </c>
      <c r="W215" s="33">
        <f>+'PL-tc'!$O215*'pc-dist'!$O$6</f>
        <v>0</v>
      </c>
      <c r="X215" s="33">
        <f>+'PL-tc'!$P215*'pc-dist'!$F$71</f>
        <v>0</v>
      </c>
      <c r="Y215" s="34" t="str">
        <f t="shared" si="191"/>
        <v>n/a</v>
      </c>
      <c r="Z215" s="34" t="str">
        <f t="shared" si="192"/>
        <v>n/a</v>
      </c>
      <c r="AA215" s="8"/>
      <c r="AB215" s="33">
        <f>+'PL-tc'!$N215*'pc-dist'!$G$58</f>
        <v>0</v>
      </c>
      <c r="AC215" s="33">
        <f>+'PL-tc'!$O215*'pc-dist'!$P$6</f>
        <v>0</v>
      </c>
      <c r="AD215" s="33">
        <f>+'PL-tc'!$P215*'pc-dist'!$G$71</f>
        <v>0</v>
      </c>
      <c r="AE215" s="34" t="str">
        <f t="shared" si="194"/>
        <v>n/a</v>
      </c>
      <c r="AF215" s="34" t="str">
        <f t="shared" si="195"/>
        <v>n/a</v>
      </c>
      <c r="AG215" s="8"/>
      <c r="AH215" s="33">
        <f t="shared" si="199"/>
        <v>0</v>
      </c>
      <c r="AI215" s="33">
        <f t="shared" si="199"/>
        <v>0</v>
      </c>
      <c r="AJ215" s="33">
        <f t="shared" si="199"/>
        <v>0</v>
      </c>
      <c r="AK215" s="34" t="str">
        <f t="shared" si="197"/>
        <v>n/a</v>
      </c>
      <c r="AL215" s="34" t="str">
        <f t="shared" si="198"/>
        <v>n/a</v>
      </c>
      <c r="AM215" s="8"/>
    </row>
    <row r="216" spans="1:40" hidden="1" outlineLevel="1" collapsed="1" x14ac:dyDescent="0.2">
      <c r="B216" s="18"/>
      <c r="C216" s="8"/>
      <c r="D216" s="54"/>
      <c r="E216" s="54"/>
      <c r="F216" s="54"/>
      <c r="G216" s="10"/>
      <c r="H216" s="10"/>
      <c r="I216" s="8"/>
      <c r="J216" s="54"/>
      <c r="K216" s="54"/>
      <c r="L216" s="54"/>
      <c r="M216" s="10"/>
      <c r="N216" s="10"/>
      <c r="O216" s="8"/>
      <c r="P216" s="54"/>
      <c r="Q216" s="54"/>
      <c r="R216" s="54"/>
      <c r="S216" s="10"/>
      <c r="T216" s="10"/>
      <c r="U216" s="8"/>
      <c r="V216" s="54"/>
      <c r="W216" s="54"/>
      <c r="X216" s="54"/>
      <c r="Y216" s="10"/>
      <c r="Z216" s="10"/>
      <c r="AA216" s="8"/>
      <c r="AB216" s="54"/>
      <c r="AC216" s="54"/>
      <c r="AD216" s="54"/>
      <c r="AE216" s="10"/>
      <c r="AF216" s="10"/>
      <c r="AG216" s="8"/>
      <c r="AH216" s="54"/>
      <c r="AI216" s="54"/>
      <c r="AJ216" s="54"/>
      <c r="AK216" s="10"/>
      <c r="AL216" s="10"/>
      <c r="AM216" s="8"/>
    </row>
    <row r="217" spans="1:40" collapsed="1" x14ac:dyDescent="0.2">
      <c r="D217" s="53"/>
      <c r="E217" s="53"/>
      <c r="F217" s="53"/>
      <c r="J217" s="53"/>
      <c r="K217" s="53"/>
      <c r="L217" s="53"/>
      <c r="P217" s="53"/>
      <c r="Q217" s="53"/>
      <c r="R217" s="53"/>
      <c r="V217" s="53"/>
      <c r="W217" s="53"/>
      <c r="X217" s="53"/>
      <c r="AB217" s="53"/>
      <c r="AC217" s="53"/>
      <c r="AD217" s="53"/>
      <c r="AH217" s="53"/>
      <c r="AI217" s="53"/>
      <c r="AJ217" s="53"/>
    </row>
    <row r="218" spans="1:40" x14ac:dyDescent="0.2">
      <c r="A218" s="49" t="s">
        <v>121</v>
      </c>
      <c r="B218" s="25" t="s">
        <v>121</v>
      </c>
      <c r="C218" s="8"/>
      <c r="D218" s="52">
        <f t="shared" ref="D218:F218" si="200">+D219+D329</f>
        <v>-314</v>
      </c>
      <c r="E218" s="52">
        <f t="shared" si="200"/>
        <v>-323.41999999999996</v>
      </c>
      <c r="F218" s="52">
        <f t="shared" si="200"/>
        <v>0</v>
      </c>
      <c r="G218" s="30">
        <f>IFERROR(F218/E218-1,"n/a")</f>
        <v>-1</v>
      </c>
      <c r="H218" s="30">
        <f>IFERROR(F218/D218-1,"n/a")</f>
        <v>-1</v>
      </c>
      <c r="I218" s="8"/>
      <c r="J218" s="52">
        <f t="shared" ref="J218:L218" si="201">+J219+J329</f>
        <v>-196.24999999999997</v>
      </c>
      <c r="K218" s="52">
        <f t="shared" si="201"/>
        <v>-202.13749999999996</v>
      </c>
      <c r="L218" s="52">
        <f t="shared" si="201"/>
        <v>0</v>
      </c>
      <c r="M218" s="30">
        <f>IFERROR(L218/K218-1,"n/a")</f>
        <v>-1</v>
      </c>
      <c r="N218" s="30">
        <f>IFERROR(L218/J218-1,"n/a")</f>
        <v>-1</v>
      </c>
      <c r="O218" s="8"/>
      <c r="P218" s="52">
        <f t="shared" ref="P218:R218" si="202">+P219+P329</f>
        <v>-157</v>
      </c>
      <c r="Q218" s="52">
        <f t="shared" si="202"/>
        <v>-161.70999999999998</v>
      </c>
      <c r="R218" s="52">
        <f t="shared" si="202"/>
        <v>0</v>
      </c>
      <c r="S218" s="30">
        <f>IFERROR(R218/Q218-1,"n/a")</f>
        <v>-1</v>
      </c>
      <c r="T218" s="30">
        <f>IFERROR(R218/P218-1,"n/a")</f>
        <v>-1</v>
      </c>
      <c r="U218" s="8"/>
      <c r="V218" s="52">
        <f t="shared" ref="V218:X218" si="203">+V219+V329</f>
        <v>-78.5</v>
      </c>
      <c r="W218" s="52">
        <f t="shared" si="203"/>
        <v>-80.85499999999999</v>
      </c>
      <c r="X218" s="52">
        <f t="shared" si="203"/>
        <v>0</v>
      </c>
      <c r="Y218" s="30">
        <f>IFERROR(X218/W218-1,"n/a")</f>
        <v>-1</v>
      </c>
      <c r="Z218" s="30">
        <f>IFERROR(X218/V218-1,"n/a")</f>
        <v>-1</v>
      </c>
      <c r="AA218" s="8"/>
      <c r="AB218" s="52">
        <f t="shared" ref="AB218:AD218" si="204">+AB219+AB329</f>
        <v>-39.25</v>
      </c>
      <c r="AC218" s="52">
        <f t="shared" si="204"/>
        <v>-40.427499999999995</v>
      </c>
      <c r="AD218" s="52">
        <f t="shared" si="204"/>
        <v>0</v>
      </c>
      <c r="AE218" s="30">
        <f>IFERROR(AD218/AC218-1,"n/a")</f>
        <v>-1</v>
      </c>
      <c r="AF218" s="30">
        <f>IFERROR(AD218/AB218-1,"n/a")</f>
        <v>-1</v>
      </c>
      <c r="AG218" s="8"/>
      <c r="AH218" s="52">
        <f>AB218+V218+P218+J218+D218</f>
        <v>-785</v>
      </c>
      <c r="AI218" s="52">
        <f>AC218+W218+Q218+K218+E218</f>
        <v>-808.54999999999984</v>
      </c>
      <c r="AJ218" s="52">
        <f>AD218+X218+R218+L218+F218</f>
        <v>0</v>
      </c>
      <c r="AK218" s="30">
        <f>IFERROR(AJ218/AI218-1,"n/a")</f>
        <v>-1</v>
      </c>
      <c r="AL218" s="30">
        <f>IFERROR(AJ218/AH218-1,"n/a")</f>
        <v>-1</v>
      </c>
      <c r="AM218" s="8"/>
      <c r="AN218" s="6" t="b">
        <f>+ABS(AH218-'PL-tc'!N218+AI218-'PL-tc'!O218+AJ218-'PL-tc'!P218)&lt;0.001</f>
        <v>1</v>
      </c>
    </row>
    <row r="219" spans="1:40" ht="24" hidden="1" outlineLevel="1" x14ac:dyDescent="0.2">
      <c r="A219" s="49" t="s">
        <v>130</v>
      </c>
      <c r="B219" s="13" t="s">
        <v>130</v>
      </c>
      <c r="C219" s="8"/>
      <c r="D219" s="51">
        <f t="shared" ref="D219:F219" si="205">+SUM(D220:D270)+D271+D323</f>
        <v>-314</v>
      </c>
      <c r="E219" s="51">
        <f t="shared" si="205"/>
        <v>-323.41999999999996</v>
      </c>
      <c r="F219" s="51">
        <f t="shared" si="205"/>
        <v>0</v>
      </c>
      <c r="G219" s="34">
        <f t="shared" ref="G219:G269" si="206">IFERROR(F219/E219-1,"n/a")</f>
        <v>-1</v>
      </c>
      <c r="H219" s="34">
        <f t="shared" ref="H219:H269" si="207">IFERROR(F219/D219-1,"n/a")</f>
        <v>-1</v>
      </c>
      <c r="I219" s="8"/>
      <c r="J219" s="51">
        <f t="shared" ref="J219:L219" si="208">+SUM(J220:J270)+J271+J323</f>
        <v>-196.24999999999997</v>
      </c>
      <c r="K219" s="51">
        <f t="shared" si="208"/>
        <v>-202.13749999999996</v>
      </c>
      <c r="L219" s="51">
        <f t="shared" si="208"/>
        <v>0</v>
      </c>
      <c r="M219" s="34">
        <f t="shared" ref="M219:M269" si="209">IFERROR(L219/K219-1,"n/a")</f>
        <v>-1</v>
      </c>
      <c r="N219" s="34">
        <f t="shared" ref="N219:N269" si="210">IFERROR(L219/J219-1,"n/a")</f>
        <v>-1</v>
      </c>
      <c r="O219" s="8"/>
      <c r="P219" s="51">
        <f t="shared" ref="P219:R219" si="211">+SUM(P220:P270)+P271+P323</f>
        <v>-157</v>
      </c>
      <c r="Q219" s="51">
        <f t="shared" si="211"/>
        <v>-161.70999999999998</v>
      </c>
      <c r="R219" s="51">
        <f t="shared" si="211"/>
        <v>0</v>
      </c>
      <c r="S219" s="34">
        <f t="shared" ref="S219:S269" si="212">IFERROR(R219/Q219-1,"n/a")</f>
        <v>-1</v>
      </c>
      <c r="T219" s="34">
        <f t="shared" ref="T219:T269" si="213">IFERROR(R219/P219-1,"n/a")</f>
        <v>-1</v>
      </c>
      <c r="U219" s="8"/>
      <c r="V219" s="51">
        <f t="shared" ref="V219:X219" si="214">+SUM(V220:V270)+V271+V323</f>
        <v>-78.5</v>
      </c>
      <c r="W219" s="51">
        <f t="shared" si="214"/>
        <v>-80.85499999999999</v>
      </c>
      <c r="X219" s="51">
        <f t="shared" si="214"/>
        <v>0</v>
      </c>
      <c r="Y219" s="34">
        <f t="shared" ref="Y219:Y269" si="215">IFERROR(X219/W219-1,"n/a")</f>
        <v>-1</v>
      </c>
      <c r="Z219" s="34">
        <f t="shared" ref="Z219:Z269" si="216">IFERROR(X219/V219-1,"n/a")</f>
        <v>-1</v>
      </c>
      <c r="AA219" s="8"/>
      <c r="AB219" s="51">
        <f t="shared" ref="AB219:AD219" si="217">+SUM(AB220:AB270)+AB271+AB323</f>
        <v>-39.25</v>
      </c>
      <c r="AC219" s="51">
        <f t="shared" si="217"/>
        <v>-40.427499999999995</v>
      </c>
      <c r="AD219" s="51">
        <f t="shared" si="217"/>
        <v>0</v>
      </c>
      <c r="AE219" s="34">
        <f t="shared" ref="AE219:AE269" si="218">IFERROR(AD219/AC219-1,"n/a")</f>
        <v>-1</v>
      </c>
      <c r="AF219" s="34">
        <f t="shared" ref="AF219:AF269" si="219">IFERROR(AD219/AB219-1,"n/a")</f>
        <v>-1</v>
      </c>
      <c r="AG219" s="8"/>
      <c r="AH219" s="51">
        <f t="shared" ref="AH219:AJ219" si="220">+SUM(AH220:AH270)+AH271+AH323</f>
        <v>-785</v>
      </c>
      <c r="AI219" s="51">
        <f t="shared" si="220"/>
        <v>-808.55</v>
      </c>
      <c r="AJ219" s="51">
        <f t="shared" si="220"/>
        <v>0</v>
      </c>
      <c r="AK219" s="34">
        <f t="shared" ref="AK219:AK269" si="221">IFERROR(AJ219/AI219-1,"n/a")</f>
        <v>-1</v>
      </c>
      <c r="AL219" s="34">
        <f t="shared" ref="AL219:AL269" si="222">IFERROR(AJ219/AH219-1,"n/a")</f>
        <v>-1</v>
      </c>
      <c r="AM219" s="8"/>
    </row>
    <row r="220" spans="1:40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33">
        <f>+'PL-tc'!$N220*'pc-dist'!$C$59</f>
        <v>0</v>
      </c>
      <c r="E220" s="33">
        <f>+'PL-tc'!$O220*'pc-dist'!$L$7</f>
        <v>0</v>
      </c>
      <c r="F220" s="33">
        <f>+'PL-tc'!$P220*'pc-dist'!$C$72</f>
        <v>0</v>
      </c>
      <c r="G220" s="34" t="str">
        <f t="shared" si="206"/>
        <v>n/a</v>
      </c>
      <c r="H220" s="34" t="str">
        <f t="shared" si="207"/>
        <v>n/a</v>
      </c>
      <c r="I220" s="8"/>
      <c r="J220" s="33">
        <f>+'PL-tc'!$N220*'pc-dist'!$D$59</f>
        <v>0</v>
      </c>
      <c r="K220" s="33">
        <f>+'PL-tc'!$O220*'pc-dist'!$M$7</f>
        <v>0</v>
      </c>
      <c r="L220" s="33">
        <f>+'PL-tc'!$P220*'pc-dist'!$D$72</f>
        <v>0</v>
      </c>
      <c r="M220" s="34" t="str">
        <f t="shared" si="209"/>
        <v>n/a</v>
      </c>
      <c r="N220" s="34" t="str">
        <f t="shared" si="210"/>
        <v>n/a</v>
      </c>
      <c r="O220" s="8"/>
      <c r="P220" s="33">
        <f>+'PL-tc'!$N220*'pc-dist'!$E$59</f>
        <v>0</v>
      </c>
      <c r="Q220" s="33">
        <f>+'PL-tc'!$O220*'pc-dist'!$N$7</f>
        <v>0</v>
      </c>
      <c r="R220" s="33">
        <f>+'PL-tc'!$P220*'pc-dist'!$E$72</f>
        <v>0</v>
      </c>
      <c r="S220" s="34" t="str">
        <f t="shared" si="212"/>
        <v>n/a</v>
      </c>
      <c r="T220" s="34" t="str">
        <f t="shared" si="213"/>
        <v>n/a</v>
      </c>
      <c r="U220" s="8"/>
      <c r="V220" s="33">
        <f>+'PL-tc'!$N220*'pc-dist'!$F$59</f>
        <v>0</v>
      </c>
      <c r="W220" s="33">
        <f>+'PL-tc'!$O220*'pc-dist'!$O$7</f>
        <v>0</v>
      </c>
      <c r="X220" s="33">
        <f>+'PL-tc'!$P220*'pc-dist'!$F$72</f>
        <v>0</v>
      </c>
      <c r="Y220" s="34" t="str">
        <f t="shared" si="215"/>
        <v>n/a</v>
      </c>
      <c r="Z220" s="34" t="str">
        <f t="shared" si="216"/>
        <v>n/a</v>
      </c>
      <c r="AA220" s="8"/>
      <c r="AB220" s="33">
        <f>+'PL-tc'!$N220*'pc-dist'!$G$59</f>
        <v>0</v>
      </c>
      <c r="AC220" s="33">
        <f>+'PL-tc'!$O220*'pc-dist'!$P$7</f>
        <v>0</v>
      </c>
      <c r="AD220" s="33">
        <f>+'PL-tc'!$P220*'pc-dist'!$G$72</f>
        <v>0</v>
      </c>
      <c r="AE220" s="34" t="str">
        <f t="shared" si="218"/>
        <v>n/a</v>
      </c>
      <c r="AF220" s="34" t="str">
        <f t="shared" si="219"/>
        <v>n/a</v>
      </c>
      <c r="AG220" s="8"/>
      <c r="AH220" s="33">
        <f t="shared" ref="AH220:AH251" si="223">AB220+V220+P220+J220+D220</f>
        <v>0</v>
      </c>
      <c r="AI220" s="33">
        <f t="shared" ref="AI220:AI251" si="224">AC220+W220+Q220+K220+E220</f>
        <v>0</v>
      </c>
      <c r="AJ220" s="33">
        <f t="shared" ref="AJ220:AJ251" si="225">AD220+X220+R220+L220+F220</f>
        <v>0</v>
      </c>
      <c r="AK220" s="34" t="str">
        <f t="shared" si="221"/>
        <v>n/a</v>
      </c>
      <c r="AL220" s="34" t="str">
        <f t="shared" si="222"/>
        <v>n/a</v>
      </c>
      <c r="AM220" s="8"/>
    </row>
    <row r="221" spans="1:40" hidden="1" outlineLevel="2" x14ac:dyDescent="0.2">
      <c r="A221" s="49">
        <v>3010</v>
      </c>
      <c r="B221" s="18" t="str">
        <f>+masterfile!D845</f>
        <v>3010 Einkauf RHB 7% Vorsteuer</v>
      </c>
      <c r="C221" s="8"/>
      <c r="D221" s="33">
        <f>+'PL-tc'!$N221*'pc-dist'!$C$59</f>
        <v>0</v>
      </c>
      <c r="E221" s="33">
        <f>+'PL-tc'!$O221*'pc-dist'!$L$7</f>
        <v>0</v>
      </c>
      <c r="F221" s="33">
        <f>+'PL-tc'!$P221*'pc-dist'!$C$72</f>
        <v>0</v>
      </c>
      <c r="G221" s="34" t="str">
        <f t="shared" si="206"/>
        <v>n/a</v>
      </c>
      <c r="H221" s="34" t="str">
        <f t="shared" si="207"/>
        <v>n/a</v>
      </c>
      <c r="I221" s="8"/>
      <c r="J221" s="33">
        <f>+'PL-tc'!$N221*'pc-dist'!$D$59</f>
        <v>0</v>
      </c>
      <c r="K221" s="33">
        <f>+'PL-tc'!$O221*'pc-dist'!$M$7</f>
        <v>0</v>
      </c>
      <c r="L221" s="33">
        <f>+'PL-tc'!$P221*'pc-dist'!$D$72</f>
        <v>0</v>
      </c>
      <c r="M221" s="34" t="str">
        <f t="shared" si="209"/>
        <v>n/a</v>
      </c>
      <c r="N221" s="34" t="str">
        <f t="shared" si="210"/>
        <v>n/a</v>
      </c>
      <c r="O221" s="8"/>
      <c r="P221" s="33">
        <f>+'PL-tc'!$N221*'pc-dist'!$E$59</f>
        <v>0</v>
      </c>
      <c r="Q221" s="33">
        <f>+'PL-tc'!$O221*'pc-dist'!$N$7</f>
        <v>0</v>
      </c>
      <c r="R221" s="33">
        <f>+'PL-tc'!$P221*'pc-dist'!$E$72</f>
        <v>0</v>
      </c>
      <c r="S221" s="34" t="str">
        <f t="shared" si="212"/>
        <v>n/a</v>
      </c>
      <c r="T221" s="34" t="str">
        <f t="shared" si="213"/>
        <v>n/a</v>
      </c>
      <c r="U221" s="8"/>
      <c r="V221" s="33">
        <f>+'PL-tc'!$N221*'pc-dist'!$F$59</f>
        <v>0</v>
      </c>
      <c r="W221" s="33">
        <f>+'PL-tc'!$O221*'pc-dist'!$O$7</f>
        <v>0</v>
      </c>
      <c r="X221" s="33">
        <f>+'PL-tc'!$P221*'pc-dist'!$F$72</f>
        <v>0</v>
      </c>
      <c r="Y221" s="34" t="str">
        <f t="shared" si="215"/>
        <v>n/a</v>
      </c>
      <c r="Z221" s="34" t="str">
        <f t="shared" si="216"/>
        <v>n/a</v>
      </c>
      <c r="AA221" s="8"/>
      <c r="AB221" s="33">
        <f>+'PL-tc'!$N221*'pc-dist'!$G$59</f>
        <v>0</v>
      </c>
      <c r="AC221" s="33">
        <f>+'PL-tc'!$O221*'pc-dist'!$P$7</f>
        <v>0</v>
      </c>
      <c r="AD221" s="33">
        <f>+'PL-tc'!$P221*'pc-dist'!$G$72</f>
        <v>0</v>
      </c>
      <c r="AE221" s="34" t="str">
        <f t="shared" si="218"/>
        <v>n/a</v>
      </c>
      <c r="AF221" s="34" t="str">
        <f t="shared" si="219"/>
        <v>n/a</v>
      </c>
      <c r="AG221" s="8"/>
      <c r="AH221" s="33">
        <f t="shared" si="223"/>
        <v>0</v>
      </c>
      <c r="AI221" s="33">
        <f t="shared" si="224"/>
        <v>0</v>
      </c>
      <c r="AJ221" s="33">
        <f t="shared" si="225"/>
        <v>0</v>
      </c>
      <c r="AK221" s="34" t="str">
        <f t="shared" si="221"/>
        <v>n/a</v>
      </c>
      <c r="AL221" s="34" t="str">
        <f t="shared" si="222"/>
        <v>n/a</v>
      </c>
      <c r="AM221" s="8"/>
    </row>
    <row r="222" spans="1:40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33">
        <f>+'PL-tc'!$N222*'pc-dist'!$C$59</f>
        <v>0</v>
      </c>
      <c r="E222" s="33">
        <f>+'PL-tc'!$O222*'pc-dist'!$L$7</f>
        <v>0</v>
      </c>
      <c r="F222" s="33">
        <f>+'PL-tc'!$P222*'pc-dist'!$C$72</f>
        <v>0</v>
      </c>
      <c r="G222" s="34" t="str">
        <f t="shared" si="206"/>
        <v>n/a</v>
      </c>
      <c r="H222" s="34" t="str">
        <f t="shared" si="207"/>
        <v>n/a</v>
      </c>
      <c r="I222" s="8"/>
      <c r="J222" s="33">
        <f>+'PL-tc'!$N222*'pc-dist'!$D$59</f>
        <v>0</v>
      </c>
      <c r="K222" s="33">
        <f>+'PL-tc'!$O222*'pc-dist'!$M$7</f>
        <v>0</v>
      </c>
      <c r="L222" s="33">
        <f>+'PL-tc'!$P222*'pc-dist'!$D$72</f>
        <v>0</v>
      </c>
      <c r="M222" s="34" t="str">
        <f t="shared" si="209"/>
        <v>n/a</v>
      </c>
      <c r="N222" s="34" t="str">
        <f t="shared" si="210"/>
        <v>n/a</v>
      </c>
      <c r="O222" s="8"/>
      <c r="P222" s="33">
        <f>+'PL-tc'!$N222*'pc-dist'!$E$59</f>
        <v>0</v>
      </c>
      <c r="Q222" s="33">
        <f>+'PL-tc'!$O222*'pc-dist'!$N$7</f>
        <v>0</v>
      </c>
      <c r="R222" s="33">
        <f>+'PL-tc'!$P222*'pc-dist'!$E$72</f>
        <v>0</v>
      </c>
      <c r="S222" s="34" t="str">
        <f t="shared" si="212"/>
        <v>n/a</v>
      </c>
      <c r="T222" s="34" t="str">
        <f t="shared" si="213"/>
        <v>n/a</v>
      </c>
      <c r="U222" s="8"/>
      <c r="V222" s="33">
        <f>+'PL-tc'!$N222*'pc-dist'!$F$59</f>
        <v>0</v>
      </c>
      <c r="W222" s="33">
        <f>+'PL-tc'!$O222*'pc-dist'!$O$7</f>
        <v>0</v>
      </c>
      <c r="X222" s="33">
        <f>+'PL-tc'!$P222*'pc-dist'!$F$72</f>
        <v>0</v>
      </c>
      <c r="Y222" s="34" t="str">
        <f t="shared" si="215"/>
        <v>n/a</v>
      </c>
      <c r="Z222" s="34" t="str">
        <f t="shared" si="216"/>
        <v>n/a</v>
      </c>
      <c r="AA222" s="8"/>
      <c r="AB222" s="33">
        <f>+'PL-tc'!$N222*'pc-dist'!$G$59</f>
        <v>0</v>
      </c>
      <c r="AC222" s="33">
        <f>+'PL-tc'!$O222*'pc-dist'!$P$7</f>
        <v>0</v>
      </c>
      <c r="AD222" s="33">
        <f>+'PL-tc'!$P222*'pc-dist'!$G$72</f>
        <v>0</v>
      </c>
      <c r="AE222" s="34" t="str">
        <f t="shared" si="218"/>
        <v>n/a</v>
      </c>
      <c r="AF222" s="34" t="str">
        <f t="shared" si="219"/>
        <v>n/a</v>
      </c>
      <c r="AG222" s="8"/>
      <c r="AH222" s="33">
        <f t="shared" si="223"/>
        <v>0</v>
      </c>
      <c r="AI222" s="33">
        <f t="shared" si="224"/>
        <v>0</v>
      </c>
      <c r="AJ222" s="33">
        <f t="shared" si="225"/>
        <v>0</v>
      </c>
      <c r="AK222" s="34" t="str">
        <f t="shared" si="221"/>
        <v>n/a</v>
      </c>
      <c r="AL222" s="34" t="str">
        <f t="shared" si="222"/>
        <v>n/a</v>
      </c>
      <c r="AM222" s="8"/>
    </row>
    <row r="223" spans="1:40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33">
        <f>+'PL-tc'!$N223*'pc-dist'!$C$59</f>
        <v>0</v>
      </c>
      <c r="E223" s="33">
        <f>+'PL-tc'!$O223*'pc-dist'!$L$7</f>
        <v>0</v>
      </c>
      <c r="F223" s="33">
        <f>+'PL-tc'!$P223*'pc-dist'!$C$72</f>
        <v>0</v>
      </c>
      <c r="G223" s="34" t="str">
        <f t="shared" si="206"/>
        <v>n/a</v>
      </c>
      <c r="H223" s="34" t="str">
        <f t="shared" si="207"/>
        <v>n/a</v>
      </c>
      <c r="I223" s="8"/>
      <c r="J223" s="33">
        <f>+'PL-tc'!$N223*'pc-dist'!$D$59</f>
        <v>0</v>
      </c>
      <c r="K223" s="33">
        <f>+'PL-tc'!$O223*'pc-dist'!$M$7</f>
        <v>0</v>
      </c>
      <c r="L223" s="33">
        <f>+'PL-tc'!$P223*'pc-dist'!$D$72</f>
        <v>0</v>
      </c>
      <c r="M223" s="34" t="str">
        <f t="shared" si="209"/>
        <v>n/a</v>
      </c>
      <c r="N223" s="34" t="str">
        <f t="shared" si="210"/>
        <v>n/a</v>
      </c>
      <c r="O223" s="8"/>
      <c r="P223" s="33">
        <f>+'PL-tc'!$N223*'pc-dist'!$E$59</f>
        <v>0</v>
      </c>
      <c r="Q223" s="33">
        <f>+'PL-tc'!$O223*'pc-dist'!$N$7</f>
        <v>0</v>
      </c>
      <c r="R223" s="33">
        <f>+'PL-tc'!$P223*'pc-dist'!$E$72</f>
        <v>0</v>
      </c>
      <c r="S223" s="34" t="str">
        <f t="shared" si="212"/>
        <v>n/a</v>
      </c>
      <c r="T223" s="34" t="str">
        <f t="shared" si="213"/>
        <v>n/a</v>
      </c>
      <c r="U223" s="8"/>
      <c r="V223" s="33">
        <f>+'PL-tc'!$N223*'pc-dist'!$F$59</f>
        <v>0</v>
      </c>
      <c r="W223" s="33">
        <f>+'PL-tc'!$O223*'pc-dist'!$O$7</f>
        <v>0</v>
      </c>
      <c r="X223" s="33">
        <f>+'PL-tc'!$P223*'pc-dist'!$F$72</f>
        <v>0</v>
      </c>
      <c r="Y223" s="34" t="str">
        <f t="shared" si="215"/>
        <v>n/a</v>
      </c>
      <c r="Z223" s="34" t="str">
        <f t="shared" si="216"/>
        <v>n/a</v>
      </c>
      <c r="AA223" s="8"/>
      <c r="AB223" s="33">
        <f>+'PL-tc'!$N223*'pc-dist'!$G$59</f>
        <v>0</v>
      </c>
      <c r="AC223" s="33">
        <f>+'PL-tc'!$O223*'pc-dist'!$P$7</f>
        <v>0</v>
      </c>
      <c r="AD223" s="33">
        <f>+'PL-tc'!$P223*'pc-dist'!$G$72</f>
        <v>0</v>
      </c>
      <c r="AE223" s="34" t="str">
        <f t="shared" si="218"/>
        <v>n/a</v>
      </c>
      <c r="AF223" s="34" t="str">
        <f t="shared" si="219"/>
        <v>n/a</v>
      </c>
      <c r="AG223" s="8"/>
      <c r="AH223" s="33">
        <f t="shared" si="223"/>
        <v>0</v>
      </c>
      <c r="AI223" s="33">
        <f t="shared" si="224"/>
        <v>0</v>
      </c>
      <c r="AJ223" s="33">
        <f t="shared" si="225"/>
        <v>0</v>
      </c>
      <c r="AK223" s="34" t="str">
        <f t="shared" si="221"/>
        <v>n/a</v>
      </c>
      <c r="AL223" s="34" t="str">
        <f t="shared" si="222"/>
        <v>n/a</v>
      </c>
      <c r="AM223" s="8"/>
    </row>
    <row r="224" spans="1:40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33">
        <f>+'PL-tc'!$N224*'pc-dist'!$C$59</f>
        <v>0</v>
      </c>
      <c r="E224" s="33">
        <f>+'PL-tc'!$O224*'pc-dist'!$L$7</f>
        <v>0</v>
      </c>
      <c r="F224" s="33">
        <f>+'PL-tc'!$P224*'pc-dist'!$C$72</f>
        <v>0</v>
      </c>
      <c r="G224" s="34" t="str">
        <f t="shared" si="206"/>
        <v>n/a</v>
      </c>
      <c r="H224" s="34" t="str">
        <f t="shared" si="207"/>
        <v>n/a</v>
      </c>
      <c r="I224" s="8"/>
      <c r="J224" s="33">
        <f>+'PL-tc'!$N224*'pc-dist'!$D$59</f>
        <v>0</v>
      </c>
      <c r="K224" s="33">
        <f>+'PL-tc'!$O224*'pc-dist'!$M$7</f>
        <v>0</v>
      </c>
      <c r="L224" s="33">
        <f>+'PL-tc'!$P224*'pc-dist'!$D$72</f>
        <v>0</v>
      </c>
      <c r="M224" s="34" t="str">
        <f t="shared" si="209"/>
        <v>n/a</v>
      </c>
      <c r="N224" s="34" t="str">
        <f t="shared" si="210"/>
        <v>n/a</v>
      </c>
      <c r="O224" s="8"/>
      <c r="P224" s="33">
        <f>+'PL-tc'!$N224*'pc-dist'!$E$59</f>
        <v>0</v>
      </c>
      <c r="Q224" s="33">
        <f>+'PL-tc'!$O224*'pc-dist'!$N$7</f>
        <v>0</v>
      </c>
      <c r="R224" s="33">
        <f>+'PL-tc'!$P224*'pc-dist'!$E$72</f>
        <v>0</v>
      </c>
      <c r="S224" s="34" t="str">
        <f t="shared" si="212"/>
        <v>n/a</v>
      </c>
      <c r="T224" s="34" t="str">
        <f t="shared" si="213"/>
        <v>n/a</v>
      </c>
      <c r="U224" s="8"/>
      <c r="V224" s="33">
        <f>+'PL-tc'!$N224*'pc-dist'!$F$59</f>
        <v>0</v>
      </c>
      <c r="W224" s="33">
        <f>+'PL-tc'!$O224*'pc-dist'!$O$7</f>
        <v>0</v>
      </c>
      <c r="X224" s="33">
        <f>+'PL-tc'!$P224*'pc-dist'!$F$72</f>
        <v>0</v>
      </c>
      <c r="Y224" s="34" t="str">
        <f t="shared" si="215"/>
        <v>n/a</v>
      </c>
      <c r="Z224" s="34" t="str">
        <f t="shared" si="216"/>
        <v>n/a</v>
      </c>
      <c r="AA224" s="8"/>
      <c r="AB224" s="33">
        <f>+'PL-tc'!$N224*'pc-dist'!$G$59</f>
        <v>0</v>
      </c>
      <c r="AC224" s="33">
        <f>+'PL-tc'!$O224*'pc-dist'!$P$7</f>
        <v>0</v>
      </c>
      <c r="AD224" s="33">
        <f>+'PL-tc'!$P224*'pc-dist'!$G$72</f>
        <v>0</v>
      </c>
      <c r="AE224" s="34" t="str">
        <f t="shared" si="218"/>
        <v>n/a</v>
      </c>
      <c r="AF224" s="34" t="str">
        <f t="shared" si="219"/>
        <v>n/a</v>
      </c>
      <c r="AG224" s="8"/>
      <c r="AH224" s="33">
        <f t="shared" si="223"/>
        <v>0</v>
      </c>
      <c r="AI224" s="33">
        <f t="shared" si="224"/>
        <v>0</v>
      </c>
      <c r="AJ224" s="33">
        <f t="shared" si="225"/>
        <v>0</v>
      </c>
      <c r="AK224" s="34" t="str">
        <f t="shared" si="221"/>
        <v>n/a</v>
      </c>
      <c r="AL224" s="34" t="str">
        <f t="shared" si="222"/>
        <v>n/a</v>
      </c>
      <c r="AM224" s="8"/>
    </row>
    <row r="225" spans="1:39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33">
        <f>+'PL-tc'!$N225*'pc-dist'!$C$59</f>
        <v>0</v>
      </c>
      <c r="E225" s="33">
        <f>+'PL-tc'!$O225*'pc-dist'!$L$7</f>
        <v>0</v>
      </c>
      <c r="F225" s="33">
        <f>+'PL-tc'!$P225*'pc-dist'!$C$72</f>
        <v>0</v>
      </c>
      <c r="G225" s="34" t="str">
        <f t="shared" si="206"/>
        <v>n/a</v>
      </c>
      <c r="H225" s="34" t="str">
        <f t="shared" si="207"/>
        <v>n/a</v>
      </c>
      <c r="I225" s="8"/>
      <c r="J225" s="33">
        <f>+'PL-tc'!$N225*'pc-dist'!$D$59</f>
        <v>0</v>
      </c>
      <c r="K225" s="33">
        <f>+'PL-tc'!$O225*'pc-dist'!$M$7</f>
        <v>0</v>
      </c>
      <c r="L225" s="33">
        <f>+'PL-tc'!$P225*'pc-dist'!$D$72</f>
        <v>0</v>
      </c>
      <c r="M225" s="34" t="str">
        <f t="shared" si="209"/>
        <v>n/a</v>
      </c>
      <c r="N225" s="34" t="str">
        <f t="shared" si="210"/>
        <v>n/a</v>
      </c>
      <c r="O225" s="8"/>
      <c r="P225" s="33">
        <f>+'PL-tc'!$N225*'pc-dist'!$E$59</f>
        <v>0</v>
      </c>
      <c r="Q225" s="33">
        <f>+'PL-tc'!$O225*'pc-dist'!$N$7</f>
        <v>0</v>
      </c>
      <c r="R225" s="33">
        <f>+'PL-tc'!$P225*'pc-dist'!$E$72</f>
        <v>0</v>
      </c>
      <c r="S225" s="34" t="str">
        <f t="shared" si="212"/>
        <v>n/a</v>
      </c>
      <c r="T225" s="34" t="str">
        <f t="shared" si="213"/>
        <v>n/a</v>
      </c>
      <c r="U225" s="8"/>
      <c r="V225" s="33">
        <f>+'PL-tc'!$N225*'pc-dist'!$F$59</f>
        <v>0</v>
      </c>
      <c r="W225" s="33">
        <f>+'PL-tc'!$O225*'pc-dist'!$O$7</f>
        <v>0</v>
      </c>
      <c r="X225" s="33">
        <f>+'PL-tc'!$P225*'pc-dist'!$F$72</f>
        <v>0</v>
      </c>
      <c r="Y225" s="34" t="str">
        <f t="shared" si="215"/>
        <v>n/a</v>
      </c>
      <c r="Z225" s="34" t="str">
        <f t="shared" si="216"/>
        <v>n/a</v>
      </c>
      <c r="AA225" s="8"/>
      <c r="AB225" s="33">
        <f>+'PL-tc'!$N225*'pc-dist'!$G$59</f>
        <v>0</v>
      </c>
      <c r="AC225" s="33">
        <f>+'PL-tc'!$O225*'pc-dist'!$P$7</f>
        <v>0</v>
      </c>
      <c r="AD225" s="33">
        <f>+'PL-tc'!$P225*'pc-dist'!$G$72</f>
        <v>0</v>
      </c>
      <c r="AE225" s="34" t="str">
        <f t="shared" si="218"/>
        <v>n/a</v>
      </c>
      <c r="AF225" s="34" t="str">
        <f t="shared" si="219"/>
        <v>n/a</v>
      </c>
      <c r="AG225" s="8"/>
      <c r="AH225" s="33">
        <f t="shared" si="223"/>
        <v>0</v>
      </c>
      <c r="AI225" s="33">
        <f t="shared" si="224"/>
        <v>0</v>
      </c>
      <c r="AJ225" s="33">
        <f t="shared" si="225"/>
        <v>0</v>
      </c>
      <c r="AK225" s="34" t="str">
        <f t="shared" si="221"/>
        <v>n/a</v>
      </c>
      <c r="AL225" s="34" t="str">
        <f t="shared" si="222"/>
        <v>n/a</v>
      </c>
      <c r="AM225" s="8"/>
    </row>
    <row r="226" spans="1:39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33">
        <f>+'PL-tc'!$N226*'pc-dist'!$C$59</f>
        <v>0</v>
      </c>
      <c r="E226" s="33">
        <f>+'PL-tc'!$O226*'pc-dist'!$L$7</f>
        <v>0</v>
      </c>
      <c r="F226" s="33">
        <f>+'PL-tc'!$P226*'pc-dist'!$C$72</f>
        <v>0</v>
      </c>
      <c r="G226" s="34" t="str">
        <f t="shared" si="206"/>
        <v>n/a</v>
      </c>
      <c r="H226" s="34" t="str">
        <f t="shared" si="207"/>
        <v>n/a</v>
      </c>
      <c r="I226" s="8"/>
      <c r="J226" s="33">
        <f>+'PL-tc'!$N226*'pc-dist'!$D$59</f>
        <v>0</v>
      </c>
      <c r="K226" s="33">
        <f>+'PL-tc'!$O226*'pc-dist'!$M$7</f>
        <v>0</v>
      </c>
      <c r="L226" s="33">
        <f>+'PL-tc'!$P226*'pc-dist'!$D$72</f>
        <v>0</v>
      </c>
      <c r="M226" s="34" t="str">
        <f t="shared" si="209"/>
        <v>n/a</v>
      </c>
      <c r="N226" s="34" t="str">
        <f t="shared" si="210"/>
        <v>n/a</v>
      </c>
      <c r="O226" s="8"/>
      <c r="P226" s="33">
        <f>+'PL-tc'!$N226*'pc-dist'!$E$59</f>
        <v>0</v>
      </c>
      <c r="Q226" s="33">
        <f>+'PL-tc'!$O226*'pc-dist'!$N$7</f>
        <v>0</v>
      </c>
      <c r="R226" s="33">
        <f>+'PL-tc'!$P226*'pc-dist'!$E$72</f>
        <v>0</v>
      </c>
      <c r="S226" s="34" t="str">
        <f t="shared" si="212"/>
        <v>n/a</v>
      </c>
      <c r="T226" s="34" t="str">
        <f t="shared" si="213"/>
        <v>n/a</v>
      </c>
      <c r="U226" s="8"/>
      <c r="V226" s="33">
        <f>+'PL-tc'!$N226*'pc-dist'!$F$59</f>
        <v>0</v>
      </c>
      <c r="W226" s="33">
        <f>+'PL-tc'!$O226*'pc-dist'!$O$7</f>
        <v>0</v>
      </c>
      <c r="X226" s="33">
        <f>+'PL-tc'!$P226*'pc-dist'!$F$72</f>
        <v>0</v>
      </c>
      <c r="Y226" s="34" t="str">
        <f t="shared" si="215"/>
        <v>n/a</v>
      </c>
      <c r="Z226" s="34" t="str">
        <f t="shared" si="216"/>
        <v>n/a</v>
      </c>
      <c r="AA226" s="8"/>
      <c r="AB226" s="33">
        <f>+'PL-tc'!$N226*'pc-dist'!$G$59</f>
        <v>0</v>
      </c>
      <c r="AC226" s="33">
        <f>+'PL-tc'!$O226*'pc-dist'!$P$7</f>
        <v>0</v>
      </c>
      <c r="AD226" s="33">
        <f>+'PL-tc'!$P226*'pc-dist'!$G$72</f>
        <v>0</v>
      </c>
      <c r="AE226" s="34" t="str">
        <f t="shared" si="218"/>
        <v>n/a</v>
      </c>
      <c r="AF226" s="34" t="str">
        <f t="shared" si="219"/>
        <v>n/a</v>
      </c>
      <c r="AG226" s="8"/>
      <c r="AH226" s="33">
        <f t="shared" si="223"/>
        <v>0</v>
      </c>
      <c r="AI226" s="33">
        <f t="shared" si="224"/>
        <v>0</v>
      </c>
      <c r="AJ226" s="33">
        <f t="shared" si="225"/>
        <v>0</v>
      </c>
      <c r="AK226" s="34" t="str">
        <f t="shared" si="221"/>
        <v>n/a</v>
      </c>
      <c r="AL226" s="34" t="str">
        <f t="shared" si="222"/>
        <v>n/a</v>
      </c>
      <c r="AM226" s="8"/>
    </row>
    <row r="227" spans="1:39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33">
        <f>+'PL-tc'!$N227*'pc-dist'!$C$59</f>
        <v>0</v>
      </c>
      <c r="E227" s="33">
        <f>+'PL-tc'!$O227*'pc-dist'!$L$7</f>
        <v>0</v>
      </c>
      <c r="F227" s="33">
        <f>+'PL-tc'!$P227*'pc-dist'!$C$72</f>
        <v>0</v>
      </c>
      <c r="G227" s="34" t="str">
        <f t="shared" si="206"/>
        <v>n/a</v>
      </c>
      <c r="H227" s="34" t="str">
        <f t="shared" si="207"/>
        <v>n/a</v>
      </c>
      <c r="I227" s="8"/>
      <c r="J227" s="33">
        <f>+'PL-tc'!$N227*'pc-dist'!$D$59</f>
        <v>0</v>
      </c>
      <c r="K227" s="33">
        <f>+'PL-tc'!$O227*'pc-dist'!$M$7</f>
        <v>0</v>
      </c>
      <c r="L227" s="33">
        <f>+'PL-tc'!$P227*'pc-dist'!$D$72</f>
        <v>0</v>
      </c>
      <c r="M227" s="34" t="str">
        <f t="shared" si="209"/>
        <v>n/a</v>
      </c>
      <c r="N227" s="34" t="str">
        <f t="shared" si="210"/>
        <v>n/a</v>
      </c>
      <c r="O227" s="8"/>
      <c r="P227" s="33">
        <f>+'PL-tc'!$N227*'pc-dist'!$E$59</f>
        <v>0</v>
      </c>
      <c r="Q227" s="33">
        <f>+'PL-tc'!$O227*'pc-dist'!$N$7</f>
        <v>0</v>
      </c>
      <c r="R227" s="33">
        <f>+'PL-tc'!$P227*'pc-dist'!$E$72</f>
        <v>0</v>
      </c>
      <c r="S227" s="34" t="str">
        <f t="shared" si="212"/>
        <v>n/a</v>
      </c>
      <c r="T227" s="34" t="str">
        <f t="shared" si="213"/>
        <v>n/a</v>
      </c>
      <c r="U227" s="8"/>
      <c r="V227" s="33">
        <f>+'PL-tc'!$N227*'pc-dist'!$F$59</f>
        <v>0</v>
      </c>
      <c r="W227" s="33">
        <f>+'PL-tc'!$O227*'pc-dist'!$O$7</f>
        <v>0</v>
      </c>
      <c r="X227" s="33">
        <f>+'PL-tc'!$P227*'pc-dist'!$F$72</f>
        <v>0</v>
      </c>
      <c r="Y227" s="34" t="str">
        <f t="shared" si="215"/>
        <v>n/a</v>
      </c>
      <c r="Z227" s="34" t="str">
        <f t="shared" si="216"/>
        <v>n/a</v>
      </c>
      <c r="AA227" s="8"/>
      <c r="AB227" s="33">
        <f>+'PL-tc'!$N227*'pc-dist'!$G$59</f>
        <v>0</v>
      </c>
      <c r="AC227" s="33">
        <f>+'PL-tc'!$O227*'pc-dist'!$P$7</f>
        <v>0</v>
      </c>
      <c r="AD227" s="33">
        <f>+'PL-tc'!$P227*'pc-dist'!$G$72</f>
        <v>0</v>
      </c>
      <c r="AE227" s="34" t="str">
        <f t="shared" si="218"/>
        <v>n/a</v>
      </c>
      <c r="AF227" s="34" t="str">
        <f t="shared" si="219"/>
        <v>n/a</v>
      </c>
      <c r="AG227" s="8"/>
      <c r="AH227" s="33">
        <f t="shared" si="223"/>
        <v>0</v>
      </c>
      <c r="AI227" s="33">
        <f t="shared" si="224"/>
        <v>0</v>
      </c>
      <c r="AJ227" s="33">
        <f t="shared" si="225"/>
        <v>0</v>
      </c>
      <c r="AK227" s="34" t="str">
        <f t="shared" si="221"/>
        <v>n/a</v>
      </c>
      <c r="AL227" s="34" t="str">
        <f t="shared" si="222"/>
        <v>n/a</v>
      </c>
      <c r="AM227" s="8"/>
    </row>
    <row r="228" spans="1:39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33">
        <f>+'PL-tc'!$N228*'pc-dist'!$C$59</f>
        <v>0</v>
      </c>
      <c r="E228" s="33">
        <f>+'PL-tc'!$O228*'pc-dist'!$L$7</f>
        <v>0</v>
      </c>
      <c r="F228" s="33">
        <f>+'PL-tc'!$P228*'pc-dist'!$C$72</f>
        <v>0</v>
      </c>
      <c r="G228" s="34" t="str">
        <f t="shared" si="206"/>
        <v>n/a</v>
      </c>
      <c r="H228" s="34" t="str">
        <f t="shared" si="207"/>
        <v>n/a</v>
      </c>
      <c r="I228" s="8"/>
      <c r="J228" s="33">
        <f>+'PL-tc'!$N228*'pc-dist'!$D$59</f>
        <v>0</v>
      </c>
      <c r="K228" s="33">
        <f>+'PL-tc'!$O228*'pc-dist'!$M$7</f>
        <v>0</v>
      </c>
      <c r="L228" s="33">
        <f>+'PL-tc'!$P228*'pc-dist'!$D$72</f>
        <v>0</v>
      </c>
      <c r="M228" s="34" t="str">
        <f t="shared" si="209"/>
        <v>n/a</v>
      </c>
      <c r="N228" s="34" t="str">
        <f t="shared" si="210"/>
        <v>n/a</v>
      </c>
      <c r="O228" s="8"/>
      <c r="P228" s="33">
        <f>+'PL-tc'!$N228*'pc-dist'!$E$59</f>
        <v>0</v>
      </c>
      <c r="Q228" s="33">
        <f>+'PL-tc'!$O228*'pc-dist'!$N$7</f>
        <v>0</v>
      </c>
      <c r="R228" s="33">
        <f>+'PL-tc'!$P228*'pc-dist'!$E$72</f>
        <v>0</v>
      </c>
      <c r="S228" s="34" t="str">
        <f t="shared" si="212"/>
        <v>n/a</v>
      </c>
      <c r="T228" s="34" t="str">
        <f t="shared" si="213"/>
        <v>n/a</v>
      </c>
      <c r="U228" s="8"/>
      <c r="V228" s="33">
        <f>+'PL-tc'!$N228*'pc-dist'!$F$59</f>
        <v>0</v>
      </c>
      <c r="W228" s="33">
        <f>+'PL-tc'!$O228*'pc-dist'!$O$7</f>
        <v>0</v>
      </c>
      <c r="X228" s="33">
        <f>+'PL-tc'!$P228*'pc-dist'!$F$72</f>
        <v>0</v>
      </c>
      <c r="Y228" s="34" t="str">
        <f t="shared" si="215"/>
        <v>n/a</v>
      </c>
      <c r="Z228" s="34" t="str">
        <f t="shared" si="216"/>
        <v>n/a</v>
      </c>
      <c r="AA228" s="8"/>
      <c r="AB228" s="33">
        <f>+'PL-tc'!$N228*'pc-dist'!$G$59</f>
        <v>0</v>
      </c>
      <c r="AC228" s="33">
        <f>+'PL-tc'!$O228*'pc-dist'!$P$7</f>
        <v>0</v>
      </c>
      <c r="AD228" s="33">
        <f>+'PL-tc'!$P228*'pc-dist'!$G$72</f>
        <v>0</v>
      </c>
      <c r="AE228" s="34" t="str">
        <f t="shared" si="218"/>
        <v>n/a</v>
      </c>
      <c r="AF228" s="34" t="str">
        <f t="shared" si="219"/>
        <v>n/a</v>
      </c>
      <c r="AG228" s="8"/>
      <c r="AH228" s="33">
        <f t="shared" si="223"/>
        <v>0</v>
      </c>
      <c r="AI228" s="33">
        <f t="shared" si="224"/>
        <v>0</v>
      </c>
      <c r="AJ228" s="33">
        <f t="shared" si="225"/>
        <v>0</v>
      </c>
      <c r="AK228" s="34" t="str">
        <f t="shared" si="221"/>
        <v>n/a</v>
      </c>
      <c r="AL228" s="34" t="str">
        <f t="shared" si="222"/>
        <v>n/a</v>
      </c>
      <c r="AM228" s="8"/>
    </row>
    <row r="229" spans="1:39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33">
        <f>+'PL-tc'!$N229*'pc-dist'!$C$59</f>
        <v>0</v>
      </c>
      <c r="E229" s="33">
        <f>+'PL-tc'!$O229*'pc-dist'!$L$7</f>
        <v>0</v>
      </c>
      <c r="F229" s="33">
        <f>+'PL-tc'!$P229*'pc-dist'!$C$72</f>
        <v>0</v>
      </c>
      <c r="G229" s="34" t="str">
        <f t="shared" si="206"/>
        <v>n/a</v>
      </c>
      <c r="H229" s="34" t="str">
        <f t="shared" si="207"/>
        <v>n/a</v>
      </c>
      <c r="I229" s="8"/>
      <c r="J229" s="33">
        <f>+'PL-tc'!$N229*'pc-dist'!$D$59</f>
        <v>0</v>
      </c>
      <c r="K229" s="33">
        <f>+'PL-tc'!$O229*'pc-dist'!$M$7</f>
        <v>0</v>
      </c>
      <c r="L229" s="33">
        <f>+'PL-tc'!$P229*'pc-dist'!$D$72</f>
        <v>0</v>
      </c>
      <c r="M229" s="34" t="str">
        <f t="shared" si="209"/>
        <v>n/a</v>
      </c>
      <c r="N229" s="34" t="str">
        <f t="shared" si="210"/>
        <v>n/a</v>
      </c>
      <c r="O229" s="8"/>
      <c r="P229" s="33">
        <f>+'PL-tc'!$N229*'pc-dist'!$E$59</f>
        <v>0</v>
      </c>
      <c r="Q229" s="33">
        <f>+'PL-tc'!$O229*'pc-dist'!$N$7</f>
        <v>0</v>
      </c>
      <c r="R229" s="33">
        <f>+'PL-tc'!$P229*'pc-dist'!$E$72</f>
        <v>0</v>
      </c>
      <c r="S229" s="34" t="str">
        <f t="shared" si="212"/>
        <v>n/a</v>
      </c>
      <c r="T229" s="34" t="str">
        <f t="shared" si="213"/>
        <v>n/a</v>
      </c>
      <c r="U229" s="8"/>
      <c r="V229" s="33">
        <f>+'PL-tc'!$N229*'pc-dist'!$F$59</f>
        <v>0</v>
      </c>
      <c r="W229" s="33">
        <f>+'PL-tc'!$O229*'pc-dist'!$O$7</f>
        <v>0</v>
      </c>
      <c r="X229" s="33">
        <f>+'PL-tc'!$P229*'pc-dist'!$F$72</f>
        <v>0</v>
      </c>
      <c r="Y229" s="34" t="str">
        <f t="shared" si="215"/>
        <v>n/a</v>
      </c>
      <c r="Z229" s="34" t="str">
        <f t="shared" si="216"/>
        <v>n/a</v>
      </c>
      <c r="AA229" s="8"/>
      <c r="AB229" s="33">
        <f>+'PL-tc'!$N229*'pc-dist'!$G$59</f>
        <v>0</v>
      </c>
      <c r="AC229" s="33">
        <f>+'PL-tc'!$O229*'pc-dist'!$P$7</f>
        <v>0</v>
      </c>
      <c r="AD229" s="33">
        <f>+'PL-tc'!$P229*'pc-dist'!$G$72</f>
        <v>0</v>
      </c>
      <c r="AE229" s="34" t="str">
        <f t="shared" si="218"/>
        <v>n/a</v>
      </c>
      <c r="AF229" s="34" t="str">
        <f t="shared" si="219"/>
        <v>n/a</v>
      </c>
      <c r="AG229" s="8"/>
      <c r="AH229" s="33">
        <f t="shared" si="223"/>
        <v>0</v>
      </c>
      <c r="AI229" s="33">
        <f t="shared" si="224"/>
        <v>0</v>
      </c>
      <c r="AJ229" s="33">
        <f t="shared" si="225"/>
        <v>0</v>
      </c>
      <c r="AK229" s="34" t="str">
        <f t="shared" si="221"/>
        <v>n/a</v>
      </c>
      <c r="AL229" s="34" t="str">
        <f t="shared" si="222"/>
        <v>n/a</v>
      </c>
      <c r="AM229" s="8"/>
    </row>
    <row r="230" spans="1:39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33">
        <f>+'PL-tc'!$N230*'pc-dist'!$C$59</f>
        <v>0</v>
      </c>
      <c r="E230" s="33">
        <f>+'PL-tc'!$O230*'pc-dist'!$L$7</f>
        <v>0</v>
      </c>
      <c r="F230" s="33">
        <f>+'PL-tc'!$P230*'pc-dist'!$C$72</f>
        <v>0</v>
      </c>
      <c r="G230" s="34" t="str">
        <f t="shared" si="206"/>
        <v>n/a</v>
      </c>
      <c r="H230" s="34" t="str">
        <f t="shared" si="207"/>
        <v>n/a</v>
      </c>
      <c r="I230" s="8"/>
      <c r="J230" s="33">
        <f>+'PL-tc'!$N230*'pc-dist'!$D$59</f>
        <v>0</v>
      </c>
      <c r="K230" s="33">
        <f>+'PL-tc'!$O230*'pc-dist'!$M$7</f>
        <v>0</v>
      </c>
      <c r="L230" s="33">
        <f>+'PL-tc'!$P230*'pc-dist'!$D$72</f>
        <v>0</v>
      </c>
      <c r="M230" s="34" t="str">
        <f t="shared" si="209"/>
        <v>n/a</v>
      </c>
      <c r="N230" s="34" t="str">
        <f t="shared" si="210"/>
        <v>n/a</v>
      </c>
      <c r="O230" s="8"/>
      <c r="P230" s="33">
        <f>+'PL-tc'!$N230*'pc-dist'!$E$59</f>
        <v>0</v>
      </c>
      <c r="Q230" s="33">
        <f>+'PL-tc'!$O230*'pc-dist'!$N$7</f>
        <v>0</v>
      </c>
      <c r="R230" s="33">
        <f>+'PL-tc'!$P230*'pc-dist'!$E$72</f>
        <v>0</v>
      </c>
      <c r="S230" s="34" t="str">
        <f t="shared" si="212"/>
        <v>n/a</v>
      </c>
      <c r="T230" s="34" t="str">
        <f t="shared" si="213"/>
        <v>n/a</v>
      </c>
      <c r="U230" s="8"/>
      <c r="V230" s="33">
        <f>+'PL-tc'!$N230*'pc-dist'!$F$59</f>
        <v>0</v>
      </c>
      <c r="W230" s="33">
        <f>+'PL-tc'!$O230*'pc-dist'!$O$7</f>
        <v>0</v>
      </c>
      <c r="X230" s="33">
        <f>+'PL-tc'!$P230*'pc-dist'!$F$72</f>
        <v>0</v>
      </c>
      <c r="Y230" s="34" t="str">
        <f t="shared" si="215"/>
        <v>n/a</v>
      </c>
      <c r="Z230" s="34" t="str">
        <f t="shared" si="216"/>
        <v>n/a</v>
      </c>
      <c r="AA230" s="8"/>
      <c r="AB230" s="33">
        <f>+'PL-tc'!$N230*'pc-dist'!$G$59</f>
        <v>0</v>
      </c>
      <c r="AC230" s="33">
        <f>+'PL-tc'!$O230*'pc-dist'!$P$7</f>
        <v>0</v>
      </c>
      <c r="AD230" s="33">
        <f>+'PL-tc'!$P230*'pc-dist'!$G$72</f>
        <v>0</v>
      </c>
      <c r="AE230" s="34" t="str">
        <f t="shared" si="218"/>
        <v>n/a</v>
      </c>
      <c r="AF230" s="34" t="str">
        <f t="shared" si="219"/>
        <v>n/a</v>
      </c>
      <c r="AG230" s="8"/>
      <c r="AH230" s="33">
        <f t="shared" si="223"/>
        <v>0</v>
      </c>
      <c r="AI230" s="33">
        <f t="shared" si="224"/>
        <v>0</v>
      </c>
      <c r="AJ230" s="33">
        <f t="shared" si="225"/>
        <v>0</v>
      </c>
      <c r="AK230" s="34" t="str">
        <f t="shared" si="221"/>
        <v>n/a</v>
      </c>
      <c r="AL230" s="34" t="str">
        <f t="shared" si="222"/>
        <v>n/a</v>
      </c>
      <c r="AM230" s="8"/>
    </row>
    <row r="231" spans="1:39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33">
        <f>+'PL-tc'!$N231*'pc-dist'!$C$59</f>
        <v>0</v>
      </c>
      <c r="E231" s="33">
        <f>+'PL-tc'!$O231*'pc-dist'!$L$7</f>
        <v>0</v>
      </c>
      <c r="F231" s="33">
        <f>+'PL-tc'!$P231*'pc-dist'!$C$72</f>
        <v>0</v>
      </c>
      <c r="G231" s="34" t="str">
        <f t="shared" si="206"/>
        <v>n/a</v>
      </c>
      <c r="H231" s="34" t="str">
        <f t="shared" si="207"/>
        <v>n/a</v>
      </c>
      <c r="I231" s="8"/>
      <c r="J231" s="33">
        <f>+'PL-tc'!$N231*'pc-dist'!$D$59</f>
        <v>0</v>
      </c>
      <c r="K231" s="33">
        <f>+'PL-tc'!$O231*'pc-dist'!$M$7</f>
        <v>0</v>
      </c>
      <c r="L231" s="33">
        <f>+'PL-tc'!$P231*'pc-dist'!$D$72</f>
        <v>0</v>
      </c>
      <c r="M231" s="34" t="str">
        <f t="shared" si="209"/>
        <v>n/a</v>
      </c>
      <c r="N231" s="34" t="str">
        <f t="shared" si="210"/>
        <v>n/a</v>
      </c>
      <c r="O231" s="8"/>
      <c r="P231" s="33">
        <f>+'PL-tc'!$N231*'pc-dist'!$E$59</f>
        <v>0</v>
      </c>
      <c r="Q231" s="33">
        <f>+'PL-tc'!$O231*'pc-dist'!$N$7</f>
        <v>0</v>
      </c>
      <c r="R231" s="33">
        <f>+'PL-tc'!$P231*'pc-dist'!$E$72</f>
        <v>0</v>
      </c>
      <c r="S231" s="34" t="str">
        <f t="shared" si="212"/>
        <v>n/a</v>
      </c>
      <c r="T231" s="34" t="str">
        <f t="shared" si="213"/>
        <v>n/a</v>
      </c>
      <c r="U231" s="8"/>
      <c r="V231" s="33">
        <f>+'PL-tc'!$N231*'pc-dist'!$F$59</f>
        <v>0</v>
      </c>
      <c r="W231" s="33">
        <f>+'PL-tc'!$O231*'pc-dist'!$O$7</f>
        <v>0</v>
      </c>
      <c r="X231" s="33">
        <f>+'PL-tc'!$P231*'pc-dist'!$F$72</f>
        <v>0</v>
      </c>
      <c r="Y231" s="34" t="str">
        <f t="shared" si="215"/>
        <v>n/a</v>
      </c>
      <c r="Z231" s="34" t="str">
        <f t="shared" si="216"/>
        <v>n/a</v>
      </c>
      <c r="AA231" s="8"/>
      <c r="AB231" s="33">
        <f>+'PL-tc'!$N231*'pc-dist'!$G$59</f>
        <v>0</v>
      </c>
      <c r="AC231" s="33">
        <f>+'PL-tc'!$O231*'pc-dist'!$P$7</f>
        <v>0</v>
      </c>
      <c r="AD231" s="33">
        <f>+'PL-tc'!$P231*'pc-dist'!$G$72</f>
        <v>0</v>
      </c>
      <c r="AE231" s="34" t="str">
        <f t="shared" si="218"/>
        <v>n/a</v>
      </c>
      <c r="AF231" s="34" t="str">
        <f t="shared" si="219"/>
        <v>n/a</v>
      </c>
      <c r="AG231" s="8"/>
      <c r="AH231" s="33">
        <f t="shared" si="223"/>
        <v>0</v>
      </c>
      <c r="AI231" s="33">
        <f t="shared" si="224"/>
        <v>0</v>
      </c>
      <c r="AJ231" s="33">
        <f t="shared" si="225"/>
        <v>0</v>
      </c>
      <c r="AK231" s="34" t="str">
        <f t="shared" si="221"/>
        <v>n/a</v>
      </c>
      <c r="AL231" s="34" t="str">
        <f t="shared" si="222"/>
        <v>n/a</v>
      </c>
      <c r="AM231" s="8"/>
    </row>
    <row r="232" spans="1:39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33">
        <f>+'PL-tc'!$N232*'pc-dist'!$C$59</f>
        <v>0</v>
      </c>
      <c r="E232" s="33">
        <f>+'PL-tc'!$O232*'pc-dist'!$L$7</f>
        <v>0</v>
      </c>
      <c r="F232" s="33">
        <f>+'PL-tc'!$P232*'pc-dist'!$C$72</f>
        <v>0</v>
      </c>
      <c r="G232" s="34" t="str">
        <f t="shared" si="206"/>
        <v>n/a</v>
      </c>
      <c r="H232" s="34" t="str">
        <f t="shared" si="207"/>
        <v>n/a</v>
      </c>
      <c r="I232" s="8"/>
      <c r="J232" s="33">
        <f>+'PL-tc'!$N232*'pc-dist'!$D$59</f>
        <v>0</v>
      </c>
      <c r="K232" s="33">
        <f>+'PL-tc'!$O232*'pc-dist'!$M$7</f>
        <v>0</v>
      </c>
      <c r="L232" s="33">
        <f>+'PL-tc'!$P232*'pc-dist'!$D$72</f>
        <v>0</v>
      </c>
      <c r="M232" s="34" t="str">
        <f t="shared" si="209"/>
        <v>n/a</v>
      </c>
      <c r="N232" s="34" t="str">
        <f t="shared" si="210"/>
        <v>n/a</v>
      </c>
      <c r="O232" s="8"/>
      <c r="P232" s="33">
        <f>+'PL-tc'!$N232*'pc-dist'!$E$59</f>
        <v>0</v>
      </c>
      <c r="Q232" s="33">
        <f>+'PL-tc'!$O232*'pc-dist'!$N$7</f>
        <v>0</v>
      </c>
      <c r="R232" s="33">
        <f>+'PL-tc'!$P232*'pc-dist'!$E$72</f>
        <v>0</v>
      </c>
      <c r="S232" s="34" t="str">
        <f t="shared" si="212"/>
        <v>n/a</v>
      </c>
      <c r="T232" s="34" t="str">
        <f t="shared" si="213"/>
        <v>n/a</v>
      </c>
      <c r="U232" s="8"/>
      <c r="V232" s="33">
        <f>+'PL-tc'!$N232*'pc-dist'!$F$59</f>
        <v>0</v>
      </c>
      <c r="W232" s="33">
        <f>+'PL-tc'!$O232*'pc-dist'!$O$7</f>
        <v>0</v>
      </c>
      <c r="X232" s="33">
        <f>+'PL-tc'!$P232*'pc-dist'!$F$72</f>
        <v>0</v>
      </c>
      <c r="Y232" s="34" t="str">
        <f t="shared" si="215"/>
        <v>n/a</v>
      </c>
      <c r="Z232" s="34" t="str">
        <f t="shared" si="216"/>
        <v>n/a</v>
      </c>
      <c r="AA232" s="8"/>
      <c r="AB232" s="33">
        <f>+'PL-tc'!$N232*'pc-dist'!$G$59</f>
        <v>0</v>
      </c>
      <c r="AC232" s="33">
        <f>+'PL-tc'!$O232*'pc-dist'!$P$7</f>
        <v>0</v>
      </c>
      <c r="AD232" s="33">
        <f>+'PL-tc'!$P232*'pc-dist'!$G$72</f>
        <v>0</v>
      </c>
      <c r="AE232" s="34" t="str">
        <f t="shared" si="218"/>
        <v>n/a</v>
      </c>
      <c r="AF232" s="34" t="str">
        <f t="shared" si="219"/>
        <v>n/a</v>
      </c>
      <c r="AG232" s="8"/>
      <c r="AH232" s="33">
        <f t="shared" si="223"/>
        <v>0</v>
      </c>
      <c r="AI232" s="33">
        <f t="shared" si="224"/>
        <v>0</v>
      </c>
      <c r="AJ232" s="33">
        <f t="shared" si="225"/>
        <v>0</v>
      </c>
      <c r="AK232" s="34" t="str">
        <f t="shared" si="221"/>
        <v>n/a</v>
      </c>
      <c r="AL232" s="34" t="str">
        <f t="shared" si="222"/>
        <v>n/a</v>
      </c>
      <c r="AM232" s="8"/>
    </row>
    <row r="233" spans="1:39" hidden="1" outlineLevel="2" x14ac:dyDescent="0.2">
      <c r="A233" s="49">
        <v>3090</v>
      </c>
      <c r="B233" s="18" t="str">
        <f>+masterfile!D857</f>
        <v>3090 Energiestoffe</v>
      </c>
      <c r="C233" s="8"/>
      <c r="D233" s="33">
        <f>+'PL-tc'!$N233*'pc-dist'!$C$59</f>
        <v>0</v>
      </c>
      <c r="E233" s="33">
        <f>+'PL-tc'!$O233*'pc-dist'!$L$7</f>
        <v>0</v>
      </c>
      <c r="F233" s="33">
        <f>+'PL-tc'!$P233*'pc-dist'!$C$72</f>
        <v>0</v>
      </c>
      <c r="G233" s="34" t="str">
        <f t="shared" si="206"/>
        <v>n/a</v>
      </c>
      <c r="H233" s="34" t="str">
        <f t="shared" si="207"/>
        <v>n/a</v>
      </c>
      <c r="I233" s="8"/>
      <c r="J233" s="33">
        <f>+'PL-tc'!$N233*'pc-dist'!$D$59</f>
        <v>0</v>
      </c>
      <c r="K233" s="33">
        <f>+'PL-tc'!$O233*'pc-dist'!$M$7</f>
        <v>0</v>
      </c>
      <c r="L233" s="33">
        <f>+'PL-tc'!$P233*'pc-dist'!$D$72</f>
        <v>0</v>
      </c>
      <c r="M233" s="34" t="str">
        <f t="shared" si="209"/>
        <v>n/a</v>
      </c>
      <c r="N233" s="34" t="str">
        <f t="shared" si="210"/>
        <v>n/a</v>
      </c>
      <c r="O233" s="8"/>
      <c r="P233" s="33">
        <f>+'PL-tc'!$N233*'pc-dist'!$E$59</f>
        <v>0</v>
      </c>
      <c r="Q233" s="33">
        <f>+'PL-tc'!$O233*'pc-dist'!$N$7</f>
        <v>0</v>
      </c>
      <c r="R233" s="33">
        <f>+'PL-tc'!$P233*'pc-dist'!$E$72</f>
        <v>0</v>
      </c>
      <c r="S233" s="34" t="str">
        <f t="shared" si="212"/>
        <v>n/a</v>
      </c>
      <c r="T233" s="34" t="str">
        <f t="shared" si="213"/>
        <v>n/a</v>
      </c>
      <c r="U233" s="8"/>
      <c r="V233" s="33">
        <f>+'PL-tc'!$N233*'pc-dist'!$F$59</f>
        <v>0</v>
      </c>
      <c r="W233" s="33">
        <f>+'PL-tc'!$O233*'pc-dist'!$O$7</f>
        <v>0</v>
      </c>
      <c r="X233" s="33">
        <f>+'PL-tc'!$P233*'pc-dist'!$F$72</f>
        <v>0</v>
      </c>
      <c r="Y233" s="34" t="str">
        <f t="shared" si="215"/>
        <v>n/a</v>
      </c>
      <c r="Z233" s="34" t="str">
        <f t="shared" si="216"/>
        <v>n/a</v>
      </c>
      <c r="AA233" s="8"/>
      <c r="AB233" s="33">
        <f>+'PL-tc'!$N233*'pc-dist'!$G$59</f>
        <v>0</v>
      </c>
      <c r="AC233" s="33">
        <f>+'PL-tc'!$O233*'pc-dist'!$P$7</f>
        <v>0</v>
      </c>
      <c r="AD233" s="33">
        <f>+'PL-tc'!$P233*'pc-dist'!$G$72</f>
        <v>0</v>
      </c>
      <c r="AE233" s="34" t="str">
        <f t="shared" si="218"/>
        <v>n/a</v>
      </c>
      <c r="AF233" s="34" t="str">
        <f t="shared" si="219"/>
        <v>n/a</v>
      </c>
      <c r="AG233" s="8"/>
      <c r="AH233" s="33">
        <f t="shared" si="223"/>
        <v>0</v>
      </c>
      <c r="AI233" s="33">
        <f t="shared" si="224"/>
        <v>0</v>
      </c>
      <c r="AJ233" s="33">
        <f t="shared" si="225"/>
        <v>0</v>
      </c>
      <c r="AK233" s="34" t="str">
        <f t="shared" si="221"/>
        <v>n/a</v>
      </c>
      <c r="AL233" s="34" t="str">
        <f t="shared" si="222"/>
        <v>n/a</v>
      </c>
      <c r="AM233" s="8"/>
    </row>
    <row r="234" spans="1:39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33">
        <f>+'PL-tc'!$N234*'pc-dist'!$C$59</f>
        <v>0</v>
      </c>
      <c r="E234" s="33">
        <f>+'PL-tc'!$O234*'pc-dist'!$L$7</f>
        <v>0</v>
      </c>
      <c r="F234" s="33">
        <f>+'PL-tc'!$P234*'pc-dist'!$C$72</f>
        <v>0</v>
      </c>
      <c r="G234" s="34" t="str">
        <f t="shared" si="206"/>
        <v>n/a</v>
      </c>
      <c r="H234" s="34" t="str">
        <f t="shared" si="207"/>
        <v>n/a</v>
      </c>
      <c r="I234" s="8"/>
      <c r="J234" s="33">
        <f>+'PL-tc'!$N234*'pc-dist'!$D$59</f>
        <v>0</v>
      </c>
      <c r="K234" s="33">
        <f>+'PL-tc'!$O234*'pc-dist'!$M$7</f>
        <v>0</v>
      </c>
      <c r="L234" s="33">
        <f>+'PL-tc'!$P234*'pc-dist'!$D$72</f>
        <v>0</v>
      </c>
      <c r="M234" s="34" t="str">
        <f t="shared" si="209"/>
        <v>n/a</v>
      </c>
      <c r="N234" s="34" t="str">
        <f t="shared" si="210"/>
        <v>n/a</v>
      </c>
      <c r="O234" s="8"/>
      <c r="P234" s="33">
        <f>+'PL-tc'!$N234*'pc-dist'!$E$59</f>
        <v>0</v>
      </c>
      <c r="Q234" s="33">
        <f>+'PL-tc'!$O234*'pc-dist'!$N$7</f>
        <v>0</v>
      </c>
      <c r="R234" s="33">
        <f>+'PL-tc'!$P234*'pc-dist'!$E$72</f>
        <v>0</v>
      </c>
      <c r="S234" s="34" t="str">
        <f t="shared" si="212"/>
        <v>n/a</v>
      </c>
      <c r="T234" s="34" t="str">
        <f t="shared" si="213"/>
        <v>n/a</v>
      </c>
      <c r="U234" s="8"/>
      <c r="V234" s="33">
        <f>+'PL-tc'!$N234*'pc-dist'!$F$59</f>
        <v>0</v>
      </c>
      <c r="W234" s="33">
        <f>+'PL-tc'!$O234*'pc-dist'!$O$7</f>
        <v>0</v>
      </c>
      <c r="X234" s="33">
        <f>+'PL-tc'!$P234*'pc-dist'!$F$72</f>
        <v>0</v>
      </c>
      <c r="Y234" s="34" t="str">
        <f t="shared" si="215"/>
        <v>n/a</v>
      </c>
      <c r="Z234" s="34" t="str">
        <f t="shared" si="216"/>
        <v>n/a</v>
      </c>
      <c r="AA234" s="8"/>
      <c r="AB234" s="33">
        <f>+'PL-tc'!$N234*'pc-dist'!$G$59</f>
        <v>0</v>
      </c>
      <c r="AC234" s="33">
        <f>+'PL-tc'!$O234*'pc-dist'!$P$7</f>
        <v>0</v>
      </c>
      <c r="AD234" s="33">
        <f>+'PL-tc'!$P234*'pc-dist'!$G$72</f>
        <v>0</v>
      </c>
      <c r="AE234" s="34" t="str">
        <f t="shared" si="218"/>
        <v>n/a</v>
      </c>
      <c r="AF234" s="34" t="str">
        <f t="shared" si="219"/>
        <v>n/a</v>
      </c>
      <c r="AG234" s="8"/>
      <c r="AH234" s="33">
        <f t="shared" si="223"/>
        <v>0</v>
      </c>
      <c r="AI234" s="33">
        <f t="shared" si="224"/>
        <v>0</v>
      </c>
      <c r="AJ234" s="33">
        <f t="shared" si="225"/>
        <v>0</v>
      </c>
      <c r="AK234" s="34" t="str">
        <f t="shared" si="221"/>
        <v>n/a</v>
      </c>
      <c r="AL234" s="34" t="str">
        <f t="shared" si="222"/>
        <v>n/a</v>
      </c>
      <c r="AM234" s="8"/>
    </row>
    <row r="235" spans="1:39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33">
        <f>+'PL-tc'!$N235*'pc-dist'!$C$59</f>
        <v>0</v>
      </c>
      <c r="E235" s="33">
        <f>+'PL-tc'!$O235*'pc-dist'!$L$7</f>
        <v>0</v>
      </c>
      <c r="F235" s="33">
        <f>+'PL-tc'!$P235*'pc-dist'!$C$72</f>
        <v>0</v>
      </c>
      <c r="G235" s="34" t="str">
        <f t="shared" si="206"/>
        <v>n/a</v>
      </c>
      <c r="H235" s="34" t="str">
        <f t="shared" si="207"/>
        <v>n/a</v>
      </c>
      <c r="I235" s="8"/>
      <c r="J235" s="33">
        <f>+'PL-tc'!$N235*'pc-dist'!$D$59</f>
        <v>0</v>
      </c>
      <c r="K235" s="33">
        <f>+'PL-tc'!$O235*'pc-dist'!$M$7</f>
        <v>0</v>
      </c>
      <c r="L235" s="33">
        <f>+'PL-tc'!$P235*'pc-dist'!$D$72</f>
        <v>0</v>
      </c>
      <c r="M235" s="34" t="str">
        <f t="shared" si="209"/>
        <v>n/a</v>
      </c>
      <c r="N235" s="34" t="str">
        <f t="shared" si="210"/>
        <v>n/a</v>
      </c>
      <c r="O235" s="8"/>
      <c r="P235" s="33">
        <f>+'PL-tc'!$N235*'pc-dist'!$E$59</f>
        <v>0</v>
      </c>
      <c r="Q235" s="33">
        <f>+'PL-tc'!$O235*'pc-dist'!$N$7</f>
        <v>0</v>
      </c>
      <c r="R235" s="33">
        <f>+'PL-tc'!$P235*'pc-dist'!$E$72</f>
        <v>0</v>
      </c>
      <c r="S235" s="34" t="str">
        <f t="shared" si="212"/>
        <v>n/a</v>
      </c>
      <c r="T235" s="34" t="str">
        <f t="shared" si="213"/>
        <v>n/a</v>
      </c>
      <c r="U235" s="8"/>
      <c r="V235" s="33">
        <f>+'PL-tc'!$N235*'pc-dist'!$F$59</f>
        <v>0</v>
      </c>
      <c r="W235" s="33">
        <f>+'PL-tc'!$O235*'pc-dist'!$O$7</f>
        <v>0</v>
      </c>
      <c r="X235" s="33">
        <f>+'PL-tc'!$P235*'pc-dist'!$F$72</f>
        <v>0</v>
      </c>
      <c r="Y235" s="34" t="str">
        <f t="shared" si="215"/>
        <v>n/a</v>
      </c>
      <c r="Z235" s="34" t="str">
        <f t="shared" si="216"/>
        <v>n/a</v>
      </c>
      <c r="AA235" s="8"/>
      <c r="AB235" s="33">
        <f>+'PL-tc'!$N235*'pc-dist'!$G$59</f>
        <v>0</v>
      </c>
      <c r="AC235" s="33">
        <f>+'PL-tc'!$O235*'pc-dist'!$P$7</f>
        <v>0</v>
      </c>
      <c r="AD235" s="33">
        <f>+'PL-tc'!$P235*'pc-dist'!$G$72</f>
        <v>0</v>
      </c>
      <c r="AE235" s="34" t="str">
        <f t="shared" si="218"/>
        <v>n/a</v>
      </c>
      <c r="AF235" s="34" t="str">
        <f t="shared" si="219"/>
        <v>n/a</v>
      </c>
      <c r="AG235" s="8"/>
      <c r="AH235" s="33">
        <f t="shared" si="223"/>
        <v>0</v>
      </c>
      <c r="AI235" s="33">
        <f t="shared" si="224"/>
        <v>0</v>
      </c>
      <c r="AJ235" s="33">
        <f t="shared" si="225"/>
        <v>0</v>
      </c>
      <c r="AK235" s="34" t="str">
        <f t="shared" si="221"/>
        <v>n/a</v>
      </c>
      <c r="AL235" s="34" t="str">
        <f t="shared" si="222"/>
        <v>n/a</v>
      </c>
      <c r="AM235" s="8"/>
    </row>
    <row r="236" spans="1:39" hidden="1" outlineLevel="2" x14ac:dyDescent="0.2">
      <c r="A236" s="49">
        <v>3200</v>
      </c>
      <c r="B236" s="18" t="str">
        <f>+masterfile!D888</f>
        <v>3200 Wareneingang</v>
      </c>
      <c r="C236" s="8"/>
      <c r="D236" s="33">
        <f>+'PL-tc'!$N236*'pc-dist'!$C$59</f>
        <v>0</v>
      </c>
      <c r="E236" s="33">
        <f>+'PL-tc'!$O236*'pc-dist'!$L$7</f>
        <v>0</v>
      </c>
      <c r="F236" s="33">
        <f>+'PL-tc'!$P236*'pc-dist'!$C$72</f>
        <v>0</v>
      </c>
      <c r="G236" s="34" t="str">
        <f t="shared" si="206"/>
        <v>n/a</v>
      </c>
      <c r="H236" s="34" t="str">
        <f t="shared" si="207"/>
        <v>n/a</v>
      </c>
      <c r="I236" s="8"/>
      <c r="J236" s="33">
        <f>+'PL-tc'!$N236*'pc-dist'!$D$59</f>
        <v>0</v>
      </c>
      <c r="K236" s="33">
        <f>+'PL-tc'!$O236*'pc-dist'!$M$7</f>
        <v>0</v>
      </c>
      <c r="L236" s="33">
        <f>+'PL-tc'!$P236*'pc-dist'!$D$72</f>
        <v>0</v>
      </c>
      <c r="M236" s="34" t="str">
        <f t="shared" si="209"/>
        <v>n/a</v>
      </c>
      <c r="N236" s="34" t="str">
        <f t="shared" si="210"/>
        <v>n/a</v>
      </c>
      <c r="O236" s="8"/>
      <c r="P236" s="33">
        <f>+'PL-tc'!$N236*'pc-dist'!$E$59</f>
        <v>0</v>
      </c>
      <c r="Q236" s="33">
        <f>+'PL-tc'!$O236*'pc-dist'!$N$7</f>
        <v>0</v>
      </c>
      <c r="R236" s="33">
        <f>+'PL-tc'!$P236*'pc-dist'!$E$72</f>
        <v>0</v>
      </c>
      <c r="S236" s="34" t="str">
        <f t="shared" si="212"/>
        <v>n/a</v>
      </c>
      <c r="T236" s="34" t="str">
        <f t="shared" si="213"/>
        <v>n/a</v>
      </c>
      <c r="U236" s="8"/>
      <c r="V236" s="33">
        <f>+'PL-tc'!$N236*'pc-dist'!$F$59</f>
        <v>0</v>
      </c>
      <c r="W236" s="33">
        <f>+'PL-tc'!$O236*'pc-dist'!$O$7</f>
        <v>0</v>
      </c>
      <c r="X236" s="33">
        <f>+'PL-tc'!$P236*'pc-dist'!$F$72</f>
        <v>0</v>
      </c>
      <c r="Y236" s="34" t="str">
        <f t="shared" si="215"/>
        <v>n/a</v>
      </c>
      <c r="Z236" s="34" t="str">
        <f t="shared" si="216"/>
        <v>n/a</v>
      </c>
      <c r="AA236" s="8"/>
      <c r="AB236" s="33">
        <f>+'PL-tc'!$N236*'pc-dist'!$G$59</f>
        <v>0</v>
      </c>
      <c r="AC236" s="33">
        <f>+'PL-tc'!$O236*'pc-dist'!$P$7</f>
        <v>0</v>
      </c>
      <c r="AD236" s="33">
        <f>+'PL-tc'!$P236*'pc-dist'!$G$72</f>
        <v>0</v>
      </c>
      <c r="AE236" s="34" t="str">
        <f t="shared" si="218"/>
        <v>n/a</v>
      </c>
      <c r="AF236" s="34" t="str">
        <f t="shared" si="219"/>
        <v>n/a</v>
      </c>
      <c r="AG236" s="8"/>
      <c r="AH236" s="33">
        <f t="shared" si="223"/>
        <v>0</v>
      </c>
      <c r="AI236" s="33">
        <f t="shared" si="224"/>
        <v>0</v>
      </c>
      <c r="AJ236" s="33">
        <f t="shared" si="225"/>
        <v>0</v>
      </c>
      <c r="AK236" s="34" t="str">
        <f t="shared" si="221"/>
        <v>n/a</v>
      </c>
      <c r="AL236" s="34" t="str">
        <f t="shared" si="222"/>
        <v>n/a</v>
      </c>
      <c r="AM236" s="8"/>
    </row>
    <row r="237" spans="1:39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33">
        <f>+'PL-tc'!$N237*'pc-dist'!$C$59</f>
        <v>0</v>
      </c>
      <c r="E237" s="33">
        <f>+'PL-tc'!$O237*'pc-dist'!$L$7</f>
        <v>0</v>
      </c>
      <c r="F237" s="33">
        <f>+'PL-tc'!$P237*'pc-dist'!$C$72</f>
        <v>0</v>
      </c>
      <c r="G237" s="34" t="str">
        <f t="shared" si="206"/>
        <v>n/a</v>
      </c>
      <c r="H237" s="34" t="str">
        <f t="shared" si="207"/>
        <v>n/a</v>
      </c>
      <c r="I237" s="8"/>
      <c r="J237" s="33">
        <f>+'PL-tc'!$N237*'pc-dist'!$D$59</f>
        <v>0</v>
      </c>
      <c r="K237" s="33">
        <f>+'PL-tc'!$O237*'pc-dist'!$M$7</f>
        <v>0</v>
      </c>
      <c r="L237" s="33">
        <f>+'PL-tc'!$P237*'pc-dist'!$D$72</f>
        <v>0</v>
      </c>
      <c r="M237" s="34" t="str">
        <f t="shared" si="209"/>
        <v>n/a</v>
      </c>
      <c r="N237" s="34" t="str">
        <f t="shared" si="210"/>
        <v>n/a</v>
      </c>
      <c r="O237" s="8"/>
      <c r="P237" s="33">
        <f>+'PL-tc'!$N237*'pc-dist'!$E$59</f>
        <v>0</v>
      </c>
      <c r="Q237" s="33">
        <f>+'PL-tc'!$O237*'pc-dist'!$N$7</f>
        <v>0</v>
      </c>
      <c r="R237" s="33">
        <f>+'PL-tc'!$P237*'pc-dist'!$E$72</f>
        <v>0</v>
      </c>
      <c r="S237" s="34" t="str">
        <f t="shared" si="212"/>
        <v>n/a</v>
      </c>
      <c r="T237" s="34" t="str">
        <f t="shared" si="213"/>
        <v>n/a</v>
      </c>
      <c r="U237" s="8"/>
      <c r="V237" s="33">
        <f>+'PL-tc'!$N237*'pc-dist'!$F$59</f>
        <v>0</v>
      </c>
      <c r="W237" s="33">
        <f>+'PL-tc'!$O237*'pc-dist'!$O$7</f>
        <v>0</v>
      </c>
      <c r="X237" s="33">
        <f>+'PL-tc'!$P237*'pc-dist'!$F$72</f>
        <v>0</v>
      </c>
      <c r="Y237" s="34" t="str">
        <f t="shared" si="215"/>
        <v>n/a</v>
      </c>
      <c r="Z237" s="34" t="str">
        <f t="shared" si="216"/>
        <v>n/a</v>
      </c>
      <c r="AA237" s="8"/>
      <c r="AB237" s="33">
        <f>+'PL-tc'!$N237*'pc-dist'!$G$59</f>
        <v>0</v>
      </c>
      <c r="AC237" s="33">
        <f>+'PL-tc'!$O237*'pc-dist'!$P$7</f>
        <v>0</v>
      </c>
      <c r="AD237" s="33">
        <f>+'PL-tc'!$P237*'pc-dist'!$G$72</f>
        <v>0</v>
      </c>
      <c r="AE237" s="34" t="str">
        <f t="shared" si="218"/>
        <v>n/a</v>
      </c>
      <c r="AF237" s="34" t="str">
        <f t="shared" si="219"/>
        <v>n/a</v>
      </c>
      <c r="AG237" s="8"/>
      <c r="AH237" s="33">
        <f t="shared" si="223"/>
        <v>0</v>
      </c>
      <c r="AI237" s="33">
        <f t="shared" si="224"/>
        <v>0</v>
      </c>
      <c r="AJ237" s="33">
        <f t="shared" si="225"/>
        <v>0</v>
      </c>
      <c r="AK237" s="34" t="str">
        <f t="shared" si="221"/>
        <v>n/a</v>
      </c>
      <c r="AL237" s="34" t="str">
        <f t="shared" si="222"/>
        <v>n/a</v>
      </c>
      <c r="AM237" s="8"/>
    </row>
    <row r="238" spans="1:39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33">
        <f>+'PL-tc'!$N238*'pc-dist'!$C$59</f>
        <v>0</v>
      </c>
      <c r="E238" s="33">
        <f>+'PL-tc'!$O238*'pc-dist'!$L$7</f>
        <v>0</v>
      </c>
      <c r="F238" s="33">
        <f>+'PL-tc'!$P238*'pc-dist'!$C$72</f>
        <v>0</v>
      </c>
      <c r="G238" s="34" t="str">
        <f t="shared" si="206"/>
        <v>n/a</v>
      </c>
      <c r="H238" s="34" t="str">
        <f t="shared" si="207"/>
        <v>n/a</v>
      </c>
      <c r="I238" s="8"/>
      <c r="J238" s="33">
        <f>+'PL-tc'!$N238*'pc-dist'!$D$59</f>
        <v>0</v>
      </c>
      <c r="K238" s="33">
        <f>+'PL-tc'!$O238*'pc-dist'!$M$7</f>
        <v>0</v>
      </c>
      <c r="L238" s="33">
        <f>+'PL-tc'!$P238*'pc-dist'!$D$72</f>
        <v>0</v>
      </c>
      <c r="M238" s="34" t="str">
        <f t="shared" si="209"/>
        <v>n/a</v>
      </c>
      <c r="N238" s="34" t="str">
        <f t="shared" si="210"/>
        <v>n/a</v>
      </c>
      <c r="O238" s="8"/>
      <c r="P238" s="33">
        <f>+'PL-tc'!$N238*'pc-dist'!$E$59</f>
        <v>0</v>
      </c>
      <c r="Q238" s="33">
        <f>+'PL-tc'!$O238*'pc-dist'!$N$7</f>
        <v>0</v>
      </c>
      <c r="R238" s="33">
        <f>+'PL-tc'!$P238*'pc-dist'!$E$72</f>
        <v>0</v>
      </c>
      <c r="S238" s="34" t="str">
        <f t="shared" si="212"/>
        <v>n/a</v>
      </c>
      <c r="T238" s="34" t="str">
        <f t="shared" si="213"/>
        <v>n/a</v>
      </c>
      <c r="U238" s="8"/>
      <c r="V238" s="33">
        <f>+'PL-tc'!$N238*'pc-dist'!$F$59</f>
        <v>0</v>
      </c>
      <c r="W238" s="33">
        <f>+'PL-tc'!$O238*'pc-dist'!$O$7</f>
        <v>0</v>
      </c>
      <c r="X238" s="33">
        <f>+'PL-tc'!$P238*'pc-dist'!$F$72</f>
        <v>0</v>
      </c>
      <c r="Y238" s="34" t="str">
        <f t="shared" si="215"/>
        <v>n/a</v>
      </c>
      <c r="Z238" s="34" t="str">
        <f t="shared" si="216"/>
        <v>n/a</v>
      </c>
      <c r="AA238" s="8"/>
      <c r="AB238" s="33">
        <f>+'PL-tc'!$N238*'pc-dist'!$G$59</f>
        <v>0</v>
      </c>
      <c r="AC238" s="33">
        <f>+'PL-tc'!$O238*'pc-dist'!$P$7</f>
        <v>0</v>
      </c>
      <c r="AD238" s="33">
        <f>+'PL-tc'!$P238*'pc-dist'!$G$72</f>
        <v>0</v>
      </c>
      <c r="AE238" s="34" t="str">
        <f t="shared" si="218"/>
        <v>n/a</v>
      </c>
      <c r="AF238" s="34" t="str">
        <f t="shared" si="219"/>
        <v>n/a</v>
      </c>
      <c r="AG238" s="8"/>
      <c r="AH238" s="33">
        <f t="shared" si="223"/>
        <v>0</v>
      </c>
      <c r="AI238" s="33">
        <f t="shared" si="224"/>
        <v>0</v>
      </c>
      <c r="AJ238" s="33">
        <f t="shared" si="225"/>
        <v>0</v>
      </c>
      <c r="AK238" s="34" t="str">
        <f t="shared" si="221"/>
        <v>n/a</v>
      </c>
      <c r="AL238" s="34" t="str">
        <f t="shared" si="222"/>
        <v>n/a</v>
      </c>
      <c r="AM238" s="8"/>
    </row>
    <row r="239" spans="1:39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33">
        <f>+'PL-tc'!$N239*'pc-dist'!$C$59</f>
        <v>-320</v>
      </c>
      <c r="E239" s="33">
        <f>+'PL-tc'!$O239*'pc-dist'!$L$7</f>
        <v>-329.59999999999997</v>
      </c>
      <c r="F239" s="33">
        <f>+'PL-tc'!$P239*'pc-dist'!$C$72</f>
        <v>0</v>
      </c>
      <c r="G239" s="34">
        <f t="shared" si="206"/>
        <v>-1</v>
      </c>
      <c r="H239" s="34">
        <f t="shared" si="207"/>
        <v>-1</v>
      </c>
      <c r="I239" s="8"/>
      <c r="J239" s="33">
        <f>+'PL-tc'!$N239*'pc-dist'!$D$59</f>
        <v>-199.99999999999997</v>
      </c>
      <c r="K239" s="33">
        <f>+'PL-tc'!$O239*'pc-dist'!$M$7</f>
        <v>-205.99999999999997</v>
      </c>
      <c r="L239" s="33">
        <f>+'PL-tc'!$P239*'pc-dist'!$D$72</f>
        <v>0</v>
      </c>
      <c r="M239" s="34">
        <f t="shared" si="209"/>
        <v>-1</v>
      </c>
      <c r="N239" s="34">
        <f t="shared" si="210"/>
        <v>-1</v>
      </c>
      <c r="O239" s="8"/>
      <c r="P239" s="33">
        <f>+'PL-tc'!$N239*'pc-dist'!$E$59</f>
        <v>-160</v>
      </c>
      <c r="Q239" s="33">
        <f>+'PL-tc'!$O239*'pc-dist'!$N$7</f>
        <v>-164.79999999999998</v>
      </c>
      <c r="R239" s="33">
        <f>+'PL-tc'!$P239*'pc-dist'!$E$72</f>
        <v>0</v>
      </c>
      <c r="S239" s="34">
        <f t="shared" si="212"/>
        <v>-1</v>
      </c>
      <c r="T239" s="34">
        <f t="shared" si="213"/>
        <v>-1</v>
      </c>
      <c r="U239" s="8"/>
      <c r="V239" s="33">
        <f>+'PL-tc'!$N239*'pc-dist'!$F$59</f>
        <v>-80</v>
      </c>
      <c r="W239" s="33">
        <f>+'PL-tc'!$O239*'pc-dist'!$O$7</f>
        <v>-82.399999999999991</v>
      </c>
      <c r="X239" s="33">
        <f>+'PL-tc'!$P239*'pc-dist'!$F$72</f>
        <v>0</v>
      </c>
      <c r="Y239" s="34">
        <f t="shared" si="215"/>
        <v>-1</v>
      </c>
      <c r="Z239" s="34">
        <f t="shared" si="216"/>
        <v>-1</v>
      </c>
      <c r="AA239" s="8"/>
      <c r="AB239" s="33">
        <f>+'PL-tc'!$N239*'pc-dist'!$G$59</f>
        <v>-40</v>
      </c>
      <c r="AC239" s="33">
        <f>+'PL-tc'!$O239*'pc-dist'!$P$7</f>
        <v>-41.199999999999996</v>
      </c>
      <c r="AD239" s="33">
        <f>+'PL-tc'!$P239*'pc-dist'!$G$72</f>
        <v>0</v>
      </c>
      <c r="AE239" s="34">
        <f t="shared" si="218"/>
        <v>-1</v>
      </c>
      <c r="AF239" s="34">
        <f t="shared" si="219"/>
        <v>-1</v>
      </c>
      <c r="AG239" s="8"/>
      <c r="AH239" s="33">
        <f t="shared" si="223"/>
        <v>-800</v>
      </c>
      <c r="AI239" s="33">
        <f t="shared" si="224"/>
        <v>-824</v>
      </c>
      <c r="AJ239" s="33">
        <f t="shared" si="225"/>
        <v>0</v>
      </c>
      <c r="AK239" s="34">
        <f t="shared" si="221"/>
        <v>-1</v>
      </c>
      <c r="AL239" s="34">
        <f t="shared" si="222"/>
        <v>-1</v>
      </c>
      <c r="AM239" s="8"/>
    </row>
    <row r="240" spans="1:39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33">
        <f>+'PL-tc'!$N240*'pc-dist'!$C$59</f>
        <v>0</v>
      </c>
      <c r="E240" s="33">
        <f>+'PL-tc'!$O240*'pc-dist'!$L$7</f>
        <v>0</v>
      </c>
      <c r="F240" s="33">
        <f>+'PL-tc'!$P240*'pc-dist'!$C$72</f>
        <v>0</v>
      </c>
      <c r="G240" s="34" t="str">
        <f t="shared" si="206"/>
        <v>n/a</v>
      </c>
      <c r="H240" s="34" t="str">
        <f t="shared" si="207"/>
        <v>n/a</v>
      </c>
      <c r="I240" s="8"/>
      <c r="J240" s="33">
        <f>+'PL-tc'!$N240*'pc-dist'!$D$59</f>
        <v>0</v>
      </c>
      <c r="K240" s="33">
        <f>+'PL-tc'!$O240*'pc-dist'!$M$7</f>
        <v>0</v>
      </c>
      <c r="L240" s="33">
        <f>+'PL-tc'!$P240*'pc-dist'!$D$72</f>
        <v>0</v>
      </c>
      <c r="M240" s="34" t="str">
        <f t="shared" si="209"/>
        <v>n/a</v>
      </c>
      <c r="N240" s="34" t="str">
        <f t="shared" si="210"/>
        <v>n/a</v>
      </c>
      <c r="O240" s="8"/>
      <c r="P240" s="33">
        <f>+'PL-tc'!$N240*'pc-dist'!$E$59</f>
        <v>0</v>
      </c>
      <c r="Q240" s="33">
        <f>+'PL-tc'!$O240*'pc-dist'!$N$7</f>
        <v>0</v>
      </c>
      <c r="R240" s="33">
        <f>+'PL-tc'!$P240*'pc-dist'!$E$72</f>
        <v>0</v>
      </c>
      <c r="S240" s="34" t="str">
        <f t="shared" si="212"/>
        <v>n/a</v>
      </c>
      <c r="T240" s="34" t="str">
        <f t="shared" si="213"/>
        <v>n/a</v>
      </c>
      <c r="U240" s="8"/>
      <c r="V240" s="33">
        <f>+'PL-tc'!$N240*'pc-dist'!$F$59</f>
        <v>0</v>
      </c>
      <c r="W240" s="33">
        <f>+'PL-tc'!$O240*'pc-dist'!$O$7</f>
        <v>0</v>
      </c>
      <c r="X240" s="33">
        <f>+'PL-tc'!$P240*'pc-dist'!$F$72</f>
        <v>0</v>
      </c>
      <c r="Y240" s="34" t="str">
        <f t="shared" si="215"/>
        <v>n/a</v>
      </c>
      <c r="Z240" s="34" t="str">
        <f t="shared" si="216"/>
        <v>n/a</v>
      </c>
      <c r="AA240" s="8"/>
      <c r="AB240" s="33">
        <f>+'PL-tc'!$N240*'pc-dist'!$G$59</f>
        <v>0</v>
      </c>
      <c r="AC240" s="33">
        <f>+'PL-tc'!$O240*'pc-dist'!$P$7</f>
        <v>0</v>
      </c>
      <c r="AD240" s="33">
        <f>+'PL-tc'!$P240*'pc-dist'!$G$72</f>
        <v>0</v>
      </c>
      <c r="AE240" s="34" t="str">
        <f t="shared" si="218"/>
        <v>n/a</v>
      </c>
      <c r="AF240" s="34" t="str">
        <f t="shared" si="219"/>
        <v>n/a</v>
      </c>
      <c r="AG240" s="8"/>
      <c r="AH240" s="33">
        <f t="shared" si="223"/>
        <v>0</v>
      </c>
      <c r="AI240" s="33">
        <f t="shared" si="224"/>
        <v>0</v>
      </c>
      <c r="AJ240" s="33">
        <f t="shared" si="225"/>
        <v>0</v>
      </c>
      <c r="AK240" s="34" t="str">
        <f t="shared" si="221"/>
        <v>n/a</v>
      </c>
      <c r="AL240" s="34" t="str">
        <f t="shared" si="222"/>
        <v>n/a</v>
      </c>
      <c r="AM240" s="8"/>
    </row>
    <row r="241" spans="1:39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33">
        <f>+'PL-tc'!$N241*'pc-dist'!$C$59</f>
        <v>0</v>
      </c>
      <c r="E241" s="33">
        <f>+'PL-tc'!$O241*'pc-dist'!$L$7</f>
        <v>0</v>
      </c>
      <c r="F241" s="33">
        <f>+'PL-tc'!$P241*'pc-dist'!$C$72</f>
        <v>0</v>
      </c>
      <c r="G241" s="34" t="str">
        <f t="shared" si="206"/>
        <v>n/a</v>
      </c>
      <c r="H241" s="34" t="str">
        <f t="shared" si="207"/>
        <v>n/a</v>
      </c>
      <c r="I241" s="8"/>
      <c r="J241" s="33">
        <f>+'PL-tc'!$N241*'pc-dist'!$D$59</f>
        <v>0</v>
      </c>
      <c r="K241" s="33">
        <f>+'PL-tc'!$O241*'pc-dist'!$M$7</f>
        <v>0</v>
      </c>
      <c r="L241" s="33">
        <f>+'PL-tc'!$P241*'pc-dist'!$D$72</f>
        <v>0</v>
      </c>
      <c r="M241" s="34" t="str">
        <f t="shared" si="209"/>
        <v>n/a</v>
      </c>
      <c r="N241" s="34" t="str">
        <f t="shared" si="210"/>
        <v>n/a</v>
      </c>
      <c r="O241" s="8"/>
      <c r="P241" s="33">
        <f>+'PL-tc'!$N241*'pc-dist'!$E$59</f>
        <v>0</v>
      </c>
      <c r="Q241" s="33">
        <f>+'PL-tc'!$O241*'pc-dist'!$N$7</f>
        <v>0</v>
      </c>
      <c r="R241" s="33">
        <f>+'PL-tc'!$P241*'pc-dist'!$E$72</f>
        <v>0</v>
      </c>
      <c r="S241" s="34" t="str">
        <f t="shared" si="212"/>
        <v>n/a</v>
      </c>
      <c r="T241" s="34" t="str">
        <f t="shared" si="213"/>
        <v>n/a</v>
      </c>
      <c r="U241" s="8"/>
      <c r="V241" s="33">
        <f>+'PL-tc'!$N241*'pc-dist'!$F$59</f>
        <v>0</v>
      </c>
      <c r="W241" s="33">
        <f>+'PL-tc'!$O241*'pc-dist'!$O$7</f>
        <v>0</v>
      </c>
      <c r="X241" s="33">
        <f>+'PL-tc'!$P241*'pc-dist'!$F$72</f>
        <v>0</v>
      </c>
      <c r="Y241" s="34" t="str">
        <f t="shared" si="215"/>
        <v>n/a</v>
      </c>
      <c r="Z241" s="34" t="str">
        <f t="shared" si="216"/>
        <v>n/a</v>
      </c>
      <c r="AA241" s="8"/>
      <c r="AB241" s="33">
        <f>+'PL-tc'!$N241*'pc-dist'!$G$59</f>
        <v>0</v>
      </c>
      <c r="AC241" s="33">
        <f>+'PL-tc'!$O241*'pc-dist'!$P$7</f>
        <v>0</v>
      </c>
      <c r="AD241" s="33">
        <f>+'PL-tc'!$P241*'pc-dist'!$G$72</f>
        <v>0</v>
      </c>
      <c r="AE241" s="34" t="str">
        <f t="shared" si="218"/>
        <v>n/a</v>
      </c>
      <c r="AF241" s="34" t="str">
        <f t="shared" si="219"/>
        <v>n/a</v>
      </c>
      <c r="AG241" s="8"/>
      <c r="AH241" s="33">
        <f t="shared" si="223"/>
        <v>0</v>
      </c>
      <c r="AI241" s="33">
        <f t="shared" si="224"/>
        <v>0</v>
      </c>
      <c r="AJ241" s="33">
        <f t="shared" si="225"/>
        <v>0</v>
      </c>
      <c r="AK241" s="34" t="str">
        <f t="shared" si="221"/>
        <v>n/a</v>
      </c>
      <c r="AL241" s="34" t="str">
        <f t="shared" si="222"/>
        <v>n/a</v>
      </c>
      <c r="AM241" s="8"/>
    </row>
    <row r="242" spans="1:39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33">
        <f>+'PL-tc'!$N242*'pc-dist'!$C$59</f>
        <v>0</v>
      </c>
      <c r="E242" s="33">
        <f>+'PL-tc'!$O242*'pc-dist'!$L$7</f>
        <v>0</v>
      </c>
      <c r="F242" s="33">
        <f>+'PL-tc'!$P242*'pc-dist'!$C$72</f>
        <v>0</v>
      </c>
      <c r="G242" s="34" t="str">
        <f t="shared" si="206"/>
        <v>n/a</v>
      </c>
      <c r="H242" s="34" t="str">
        <f t="shared" si="207"/>
        <v>n/a</v>
      </c>
      <c r="I242" s="8"/>
      <c r="J242" s="33">
        <f>+'PL-tc'!$N242*'pc-dist'!$D$59</f>
        <v>0</v>
      </c>
      <c r="K242" s="33">
        <f>+'PL-tc'!$O242*'pc-dist'!$M$7</f>
        <v>0</v>
      </c>
      <c r="L242" s="33">
        <f>+'PL-tc'!$P242*'pc-dist'!$D$72</f>
        <v>0</v>
      </c>
      <c r="M242" s="34" t="str">
        <f t="shared" si="209"/>
        <v>n/a</v>
      </c>
      <c r="N242" s="34" t="str">
        <f t="shared" si="210"/>
        <v>n/a</v>
      </c>
      <c r="O242" s="8"/>
      <c r="P242" s="33">
        <f>+'PL-tc'!$N242*'pc-dist'!$E$59</f>
        <v>0</v>
      </c>
      <c r="Q242" s="33">
        <f>+'PL-tc'!$O242*'pc-dist'!$N$7</f>
        <v>0</v>
      </c>
      <c r="R242" s="33">
        <f>+'PL-tc'!$P242*'pc-dist'!$E$72</f>
        <v>0</v>
      </c>
      <c r="S242" s="34" t="str">
        <f t="shared" si="212"/>
        <v>n/a</v>
      </c>
      <c r="T242" s="34" t="str">
        <f t="shared" si="213"/>
        <v>n/a</v>
      </c>
      <c r="U242" s="8"/>
      <c r="V242" s="33">
        <f>+'PL-tc'!$N242*'pc-dist'!$F$59</f>
        <v>0</v>
      </c>
      <c r="W242" s="33">
        <f>+'PL-tc'!$O242*'pc-dist'!$O$7</f>
        <v>0</v>
      </c>
      <c r="X242" s="33">
        <f>+'PL-tc'!$P242*'pc-dist'!$F$72</f>
        <v>0</v>
      </c>
      <c r="Y242" s="34" t="str">
        <f t="shared" si="215"/>
        <v>n/a</v>
      </c>
      <c r="Z242" s="34" t="str">
        <f t="shared" si="216"/>
        <v>n/a</v>
      </c>
      <c r="AA242" s="8"/>
      <c r="AB242" s="33">
        <f>+'PL-tc'!$N242*'pc-dist'!$G$59</f>
        <v>0</v>
      </c>
      <c r="AC242" s="33">
        <f>+'PL-tc'!$O242*'pc-dist'!$P$7</f>
        <v>0</v>
      </c>
      <c r="AD242" s="33">
        <f>+'PL-tc'!$P242*'pc-dist'!$G$72</f>
        <v>0</v>
      </c>
      <c r="AE242" s="34" t="str">
        <f t="shared" si="218"/>
        <v>n/a</v>
      </c>
      <c r="AF242" s="34" t="str">
        <f t="shared" si="219"/>
        <v>n/a</v>
      </c>
      <c r="AG242" s="8"/>
      <c r="AH242" s="33">
        <f t="shared" si="223"/>
        <v>0</v>
      </c>
      <c r="AI242" s="33">
        <f t="shared" si="224"/>
        <v>0</v>
      </c>
      <c r="AJ242" s="33">
        <f t="shared" si="225"/>
        <v>0</v>
      </c>
      <c r="AK242" s="34" t="str">
        <f t="shared" si="221"/>
        <v>n/a</v>
      </c>
      <c r="AL242" s="34" t="str">
        <f t="shared" si="222"/>
        <v>n/a</v>
      </c>
      <c r="AM242" s="8"/>
    </row>
    <row r="243" spans="1:39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33">
        <f>+'PL-tc'!$N243*'pc-dist'!$C$59</f>
        <v>0</v>
      </c>
      <c r="E243" s="33">
        <f>+'PL-tc'!$O243*'pc-dist'!$L$7</f>
        <v>0</v>
      </c>
      <c r="F243" s="33">
        <f>+'PL-tc'!$P243*'pc-dist'!$C$72</f>
        <v>0</v>
      </c>
      <c r="G243" s="34" t="str">
        <f t="shared" si="206"/>
        <v>n/a</v>
      </c>
      <c r="H243" s="34" t="str">
        <f t="shared" si="207"/>
        <v>n/a</v>
      </c>
      <c r="I243" s="8"/>
      <c r="J243" s="33">
        <f>+'PL-tc'!$N243*'pc-dist'!$D$59</f>
        <v>0</v>
      </c>
      <c r="K243" s="33">
        <f>+'PL-tc'!$O243*'pc-dist'!$M$7</f>
        <v>0</v>
      </c>
      <c r="L243" s="33">
        <f>+'PL-tc'!$P243*'pc-dist'!$D$72</f>
        <v>0</v>
      </c>
      <c r="M243" s="34" t="str">
        <f t="shared" si="209"/>
        <v>n/a</v>
      </c>
      <c r="N243" s="34" t="str">
        <f t="shared" si="210"/>
        <v>n/a</v>
      </c>
      <c r="O243" s="8"/>
      <c r="P243" s="33">
        <f>+'PL-tc'!$N243*'pc-dist'!$E$59</f>
        <v>0</v>
      </c>
      <c r="Q243" s="33">
        <f>+'PL-tc'!$O243*'pc-dist'!$N$7</f>
        <v>0</v>
      </c>
      <c r="R243" s="33">
        <f>+'PL-tc'!$P243*'pc-dist'!$E$72</f>
        <v>0</v>
      </c>
      <c r="S243" s="34" t="str">
        <f t="shared" si="212"/>
        <v>n/a</v>
      </c>
      <c r="T243" s="34" t="str">
        <f t="shared" si="213"/>
        <v>n/a</v>
      </c>
      <c r="U243" s="8"/>
      <c r="V243" s="33">
        <f>+'PL-tc'!$N243*'pc-dist'!$F$59</f>
        <v>0</v>
      </c>
      <c r="W243" s="33">
        <f>+'PL-tc'!$O243*'pc-dist'!$O$7</f>
        <v>0</v>
      </c>
      <c r="X243" s="33">
        <f>+'PL-tc'!$P243*'pc-dist'!$F$72</f>
        <v>0</v>
      </c>
      <c r="Y243" s="34" t="str">
        <f t="shared" si="215"/>
        <v>n/a</v>
      </c>
      <c r="Z243" s="34" t="str">
        <f t="shared" si="216"/>
        <v>n/a</v>
      </c>
      <c r="AA243" s="8"/>
      <c r="AB243" s="33">
        <f>+'PL-tc'!$N243*'pc-dist'!$G$59</f>
        <v>0</v>
      </c>
      <c r="AC243" s="33">
        <f>+'PL-tc'!$O243*'pc-dist'!$P$7</f>
        <v>0</v>
      </c>
      <c r="AD243" s="33">
        <f>+'PL-tc'!$P243*'pc-dist'!$G$72</f>
        <v>0</v>
      </c>
      <c r="AE243" s="34" t="str">
        <f t="shared" si="218"/>
        <v>n/a</v>
      </c>
      <c r="AF243" s="34" t="str">
        <f t="shared" si="219"/>
        <v>n/a</v>
      </c>
      <c r="AG243" s="8"/>
      <c r="AH243" s="33">
        <f t="shared" si="223"/>
        <v>0</v>
      </c>
      <c r="AI243" s="33">
        <f t="shared" si="224"/>
        <v>0</v>
      </c>
      <c r="AJ243" s="33">
        <f t="shared" si="225"/>
        <v>0</v>
      </c>
      <c r="AK243" s="34" t="str">
        <f t="shared" si="221"/>
        <v>n/a</v>
      </c>
      <c r="AL243" s="34" t="str">
        <f t="shared" si="222"/>
        <v>n/a</v>
      </c>
      <c r="AM243" s="8"/>
    </row>
    <row r="244" spans="1:39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33">
        <f>+'PL-tc'!$N244*'pc-dist'!$C$59</f>
        <v>0</v>
      </c>
      <c r="E244" s="33">
        <f>+'PL-tc'!$O244*'pc-dist'!$L$7</f>
        <v>0</v>
      </c>
      <c r="F244" s="33">
        <f>+'PL-tc'!$P244*'pc-dist'!$C$72</f>
        <v>0</v>
      </c>
      <c r="G244" s="34" t="str">
        <f t="shared" si="206"/>
        <v>n/a</v>
      </c>
      <c r="H244" s="34" t="str">
        <f t="shared" si="207"/>
        <v>n/a</v>
      </c>
      <c r="I244" s="8"/>
      <c r="J244" s="33">
        <f>+'PL-tc'!$N244*'pc-dist'!$D$59</f>
        <v>0</v>
      </c>
      <c r="K244" s="33">
        <f>+'PL-tc'!$O244*'pc-dist'!$M$7</f>
        <v>0</v>
      </c>
      <c r="L244" s="33">
        <f>+'PL-tc'!$P244*'pc-dist'!$D$72</f>
        <v>0</v>
      </c>
      <c r="M244" s="34" t="str">
        <f t="shared" si="209"/>
        <v>n/a</v>
      </c>
      <c r="N244" s="34" t="str">
        <f t="shared" si="210"/>
        <v>n/a</v>
      </c>
      <c r="O244" s="8"/>
      <c r="P244" s="33">
        <f>+'PL-tc'!$N244*'pc-dist'!$E$59</f>
        <v>0</v>
      </c>
      <c r="Q244" s="33">
        <f>+'PL-tc'!$O244*'pc-dist'!$N$7</f>
        <v>0</v>
      </c>
      <c r="R244" s="33">
        <f>+'PL-tc'!$P244*'pc-dist'!$E$72</f>
        <v>0</v>
      </c>
      <c r="S244" s="34" t="str">
        <f t="shared" si="212"/>
        <v>n/a</v>
      </c>
      <c r="T244" s="34" t="str">
        <f t="shared" si="213"/>
        <v>n/a</v>
      </c>
      <c r="U244" s="8"/>
      <c r="V244" s="33">
        <f>+'PL-tc'!$N244*'pc-dist'!$F$59</f>
        <v>0</v>
      </c>
      <c r="W244" s="33">
        <f>+'PL-tc'!$O244*'pc-dist'!$O$7</f>
        <v>0</v>
      </c>
      <c r="X244" s="33">
        <f>+'PL-tc'!$P244*'pc-dist'!$F$72</f>
        <v>0</v>
      </c>
      <c r="Y244" s="34" t="str">
        <f t="shared" si="215"/>
        <v>n/a</v>
      </c>
      <c r="Z244" s="34" t="str">
        <f t="shared" si="216"/>
        <v>n/a</v>
      </c>
      <c r="AA244" s="8"/>
      <c r="AB244" s="33">
        <f>+'PL-tc'!$N244*'pc-dist'!$G$59</f>
        <v>0</v>
      </c>
      <c r="AC244" s="33">
        <f>+'PL-tc'!$O244*'pc-dist'!$P$7</f>
        <v>0</v>
      </c>
      <c r="AD244" s="33">
        <f>+'PL-tc'!$P244*'pc-dist'!$G$72</f>
        <v>0</v>
      </c>
      <c r="AE244" s="34" t="str">
        <f t="shared" si="218"/>
        <v>n/a</v>
      </c>
      <c r="AF244" s="34" t="str">
        <f t="shared" si="219"/>
        <v>n/a</v>
      </c>
      <c r="AG244" s="8"/>
      <c r="AH244" s="33">
        <f t="shared" si="223"/>
        <v>0</v>
      </c>
      <c r="AI244" s="33">
        <f t="shared" si="224"/>
        <v>0</v>
      </c>
      <c r="AJ244" s="33">
        <f t="shared" si="225"/>
        <v>0</v>
      </c>
      <c r="AK244" s="34" t="str">
        <f t="shared" si="221"/>
        <v>n/a</v>
      </c>
      <c r="AL244" s="34" t="str">
        <f t="shared" si="222"/>
        <v>n/a</v>
      </c>
      <c r="AM244" s="8"/>
    </row>
    <row r="245" spans="1:39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33">
        <f>+'PL-tc'!$N245*'pc-dist'!$C$59</f>
        <v>0</v>
      </c>
      <c r="E245" s="33">
        <f>+'PL-tc'!$O245*'pc-dist'!$L$7</f>
        <v>0</v>
      </c>
      <c r="F245" s="33">
        <f>+'PL-tc'!$P245*'pc-dist'!$C$72</f>
        <v>0</v>
      </c>
      <c r="G245" s="34" t="str">
        <f t="shared" si="206"/>
        <v>n/a</v>
      </c>
      <c r="H245" s="34" t="str">
        <f t="shared" si="207"/>
        <v>n/a</v>
      </c>
      <c r="I245" s="8"/>
      <c r="J245" s="33">
        <f>+'PL-tc'!$N245*'pc-dist'!$D$59</f>
        <v>0</v>
      </c>
      <c r="K245" s="33">
        <f>+'PL-tc'!$O245*'pc-dist'!$M$7</f>
        <v>0</v>
      </c>
      <c r="L245" s="33">
        <f>+'PL-tc'!$P245*'pc-dist'!$D$72</f>
        <v>0</v>
      </c>
      <c r="M245" s="34" t="str">
        <f t="shared" si="209"/>
        <v>n/a</v>
      </c>
      <c r="N245" s="34" t="str">
        <f t="shared" si="210"/>
        <v>n/a</v>
      </c>
      <c r="O245" s="8"/>
      <c r="P245" s="33">
        <f>+'PL-tc'!$N245*'pc-dist'!$E$59</f>
        <v>0</v>
      </c>
      <c r="Q245" s="33">
        <f>+'PL-tc'!$O245*'pc-dist'!$N$7</f>
        <v>0</v>
      </c>
      <c r="R245" s="33">
        <f>+'PL-tc'!$P245*'pc-dist'!$E$72</f>
        <v>0</v>
      </c>
      <c r="S245" s="34" t="str">
        <f t="shared" si="212"/>
        <v>n/a</v>
      </c>
      <c r="T245" s="34" t="str">
        <f t="shared" si="213"/>
        <v>n/a</v>
      </c>
      <c r="U245" s="8"/>
      <c r="V245" s="33">
        <f>+'PL-tc'!$N245*'pc-dist'!$F$59</f>
        <v>0</v>
      </c>
      <c r="W245" s="33">
        <f>+'PL-tc'!$O245*'pc-dist'!$O$7</f>
        <v>0</v>
      </c>
      <c r="X245" s="33">
        <f>+'PL-tc'!$P245*'pc-dist'!$F$72</f>
        <v>0</v>
      </c>
      <c r="Y245" s="34" t="str">
        <f t="shared" si="215"/>
        <v>n/a</v>
      </c>
      <c r="Z245" s="34" t="str">
        <f t="shared" si="216"/>
        <v>n/a</v>
      </c>
      <c r="AA245" s="8"/>
      <c r="AB245" s="33">
        <f>+'PL-tc'!$N245*'pc-dist'!$G$59</f>
        <v>0</v>
      </c>
      <c r="AC245" s="33">
        <f>+'PL-tc'!$O245*'pc-dist'!$P$7</f>
        <v>0</v>
      </c>
      <c r="AD245" s="33">
        <f>+'PL-tc'!$P245*'pc-dist'!$G$72</f>
        <v>0</v>
      </c>
      <c r="AE245" s="34" t="str">
        <f t="shared" si="218"/>
        <v>n/a</v>
      </c>
      <c r="AF245" s="34" t="str">
        <f t="shared" si="219"/>
        <v>n/a</v>
      </c>
      <c r="AG245" s="8"/>
      <c r="AH245" s="33">
        <f t="shared" si="223"/>
        <v>0</v>
      </c>
      <c r="AI245" s="33">
        <f t="shared" si="224"/>
        <v>0</v>
      </c>
      <c r="AJ245" s="33">
        <f t="shared" si="225"/>
        <v>0</v>
      </c>
      <c r="AK245" s="34" t="str">
        <f t="shared" si="221"/>
        <v>n/a</v>
      </c>
      <c r="AL245" s="34" t="str">
        <f t="shared" si="222"/>
        <v>n/a</v>
      </c>
      <c r="AM245" s="8"/>
    </row>
    <row r="246" spans="1:39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33">
        <f>+'PL-tc'!$N246*'pc-dist'!$C$59</f>
        <v>0</v>
      </c>
      <c r="E246" s="33">
        <f>+'PL-tc'!$O246*'pc-dist'!$L$7</f>
        <v>0</v>
      </c>
      <c r="F246" s="33">
        <f>+'PL-tc'!$P246*'pc-dist'!$C$72</f>
        <v>0</v>
      </c>
      <c r="G246" s="34" t="str">
        <f t="shared" si="206"/>
        <v>n/a</v>
      </c>
      <c r="H246" s="34" t="str">
        <f t="shared" si="207"/>
        <v>n/a</v>
      </c>
      <c r="I246" s="8"/>
      <c r="J246" s="33">
        <f>+'PL-tc'!$N246*'pc-dist'!$D$59</f>
        <v>0</v>
      </c>
      <c r="K246" s="33">
        <f>+'PL-tc'!$O246*'pc-dist'!$M$7</f>
        <v>0</v>
      </c>
      <c r="L246" s="33">
        <f>+'PL-tc'!$P246*'pc-dist'!$D$72</f>
        <v>0</v>
      </c>
      <c r="M246" s="34" t="str">
        <f t="shared" si="209"/>
        <v>n/a</v>
      </c>
      <c r="N246" s="34" t="str">
        <f t="shared" si="210"/>
        <v>n/a</v>
      </c>
      <c r="O246" s="8"/>
      <c r="P246" s="33">
        <f>+'PL-tc'!$N246*'pc-dist'!$E$59</f>
        <v>0</v>
      </c>
      <c r="Q246" s="33">
        <f>+'PL-tc'!$O246*'pc-dist'!$N$7</f>
        <v>0</v>
      </c>
      <c r="R246" s="33">
        <f>+'PL-tc'!$P246*'pc-dist'!$E$72</f>
        <v>0</v>
      </c>
      <c r="S246" s="34" t="str">
        <f t="shared" si="212"/>
        <v>n/a</v>
      </c>
      <c r="T246" s="34" t="str">
        <f t="shared" si="213"/>
        <v>n/a</v>
      </c>
      <c r="U246" s="8"/>
      <c r="V246" s="33">
        <f>+'PL-tc'!$N246*'pc-dist'!$F$59</f>
        <v>0</v>
      </c>
      <c r="W246" s="33">
        <f>+'PL-tc'!$O246*'pc-dist'!$O$7</f>
        <v>0</v>
      </c>
      <c r="X246" s="33">
        <f>+'PL-tc'!$P246*'pc-dist'!$F$72</f>
        <v>0</v>
      </c>
      <c r="Y246" s="34" t="str">
        <f t="shared" si="215"/>
        <v>n/a</v>
      </c>
      <c r="Z246" s="34" t="str">
        <f t="shared" si="216"/>
        <v>n/a</v>
      </c>
      <c r="AA246" s="8"/>
      <c r="AB246" s="33">
        <f>+'PL-tc'!$N246*'pc-dist'!$G$59</f>
        <v>0</v>
      </c>
      <c r="AC246" s="33">
        <f>+'PL-tc'!$O246*'pc-dist'!$P$7</f>
        <v>0</v>
      </c>
      <c r="AD246" s="33">
        <f>+'PL-tc'!$P246*'pc-dist'!$G$72</f>
        <v>0</v>
      </c>
      <c r="AE246" s="34" t="str">
        <f t="shared" si="218"/>
        <v>n/a</v>
      </c>
      <c r="AF246" s="34" t="str">
        <f t="shared" si="219"/>
        <v>n/a</v>
      </c>
      <c r="AG246" s="8"/>
      <c r="AH246" s="33">
        <f t="shared" si="223"/>
        <v>0</v>
      </c>
      <c r="AI246" s="33">
        <f t="shared" si="224"/>
        <v>0</v>
      </c>
      <c r="AJ246" s="33">
        <f t="shared" si="225"/>
        <v>0</v>
      </c>
      <c r="AK246" s="34" t="str">
        <f t="shared" si="221"/>
        <v>n/a</v>
      </c>
      <c r="AL246" s="34" t="str">
        <f t="shared" si="222"/>
        <v>n/a</v>
      </c>
      <c r="AM246" s="8"/>
    </row>
    <row r="247" spans="1:39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33">
        <f>+'PL-tc'!$N247*'pc-dist'!$C$59</f>
        <v>0</v>
      </c>
      <c r="E247" s="33">
        <f>+'PL-tc'!$O247*'pc-dist'!$L$7</f>
        <v>0</v>
      </c>
      <c r="F247" s="33">
        <f>+'PL-tc'!$P247*'pc-dist'!$C$72</f>
        <v>0</v>
      </c>
      <c r="G247" s="34" t="str">
        <f t="shared" si="206"/>
        <v>n/a</v>
      </c>
      <c r="H247" s="34" t="str">
        <f t="shared" si="207"/>
        <v>n/a</v>
      </c>
      <c r="I247" s="8"/>
      <c r="J247" s="33">
        <f>+'PL-tc'!$N247*'pc-dist'!$D$59</f>
        <v>0</v>
      </c>
      <c r="K247" s="33">
        <f>+'PL-tc'!$O247*'pc-dist'!$M$7</f>
        <v>0</v>
      </c>
      <c r="L247" s="33">
        <f>+'PL-tc'!$P247*'pc-dist'!$D$72</f>
        <v>0</v>
      </c>
      <c r="M247" s="34" t="str">
        <f t="shared" si="209"/>
        <v>n/a</v>
      </c>
      <c r="N247" s="34" t="str">
        <f t="shared" si="210"/>
        <v>n/a</v>
      </c>
      <c r="O247" s="8"/>
      <c r="P247" s="33">
        <f>+'PL-tc'!$N247*'pc-dist'!$E$59</f>
        <v>0</v>
      </c>
      <c r="Q247" s="33">
        <f>+'PL-tc'!$O247*'pc-dist'!$N$7</f>
        <v>0</v>
      </c>
      <c r="R247" s="33">
        <f>+'PL-tc'!$P247*'pc-dist'!$E$72</f>
        <v>0</v>
      </c>
      <c r="S247" s="34" t="str">
        <f t="shared" si="212"/>
        <v>n/a</v>
      </c>
      <c r="T247" s="34" t="str">
        <f t="shared" si="213"/>
        <v>n/a</v>
      </c>
      <c r="U247" s="8"/>
      <c r="V247" s="33">
        <f>+'PL-tc'!$N247*'pc-dist'!$F$59</f>
        <v>0</v>
      </c>
      <c r="W247" s="33">
        <f>+'PL-tc'!$O247*'pc-dist'!$O$7</f>
        <v>0</v>
      </c>
      <c r="X247" s="33">
        <f>+'PL-tc'!$P247*'pc-dist'!$F$72</f>
        <v>0</v>
      </c>
      <c r="Y247" s="34" t="str">
        <f t="shared" si="215"/>
        <v>n/a</v>
      </c>
      <c r="Z247" s="34" t="str">
        <f t="shared" si="216"/>
        <v>n/a</v>
      </c>
      <c r="AA247" s="8"/>
      <c r="AB247" s="33">
        <f>+'PL-tc'!$N247*'pc-dist'!$G$59</f>
        <v>0</v>
      </c>
      <c r="AC247" s="33">
        <f>+'PL-tc'!$O247*'pc-dist'!$P$7</f>
        <v>0</v>
      </c>
      <c r="AD247" s="33">
        <f>+'PL-tc'!$P247*'pc-dist'!$G$72</f>
        <v>0</v>
      </c>
      <c r="AE247" s="34" t="str">
        <f t="shared" si="218"/>
        <v>n/a</v>
      </c>
      <c r="AF247" s="34" t="str">
        <f t="shared" si="219"/>
        <v>n/a</v>
      </c>
      <c r="AG247" s="8"/>
      <c r="AH247" s="33">
        <f t="shared" si="223"/>
        <v>0</v>
      </c>
      <c r="AI247" s="33">
        <f t="shared" si="224"/>
        <v>0</v>
      </c>
      <c r="AJ247" s="33">
        <f t="shared" si="225"/>
        <v>0</v>
      </c>
      <c r="AK247" s="34" t="str">
        <f t="shared" si="221"/>
        <v>n/a</v>
      </c>
      <c r="AL247" s="34" t="str">
        <f t="shared" si="222"/>
        <v>n/a</v>
      </c>
      <c r="AM247" s="8"/>
    </row>
    <row r="248" spans="1:39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33">
        <f>+'PL-tc'!$N248*'pc-dist'!$C$59</f>
        <v>0</v>
      </c>
      <c r="E248" s="33">
        <f>+'PL-tc'!$O248*'pc-dist'!$L$7</f>
        <v>0</v>
      </c>
      <c r="F248" s="33">
        <f>+'PL-tc'!$P248*'pc-dist'!$C$72</f>
        <v>0</v>
      </c>
      <c r="G248" s="34" t="str">
        <f t="shared" si="206"/>
        <v>n/a</v>
      </c>
      <c r="H248" s="34" t="str">
        <f t="shared" si="207"/>
        <v>n/a</v>
      </c>
      <c r="I248" s="8"/>
      <c r="J248" s="33">
        <f>+'PL-tc'!$N248*'pc-dist'!$D$59</f>
        <v>0</v>
      </c>
      <c r="K248" s="33">
        <f>+'PL-tc'!$O248*'pc-dist'!$M$7</f>
        <v>0</v>
      </c>
      <c r="L248" s="33">
        <f>+'PL-tc'!$P248*'pc-dist'!$D$72</f>
        <v>0</v>
      </c>
      <c r="M248" s="34" t="str">
        <f t="shared" si="209"/>
        <v>n/a</v>
      </c>
      <c r="N248" s="34" t="str">
        <f t="shared" si="210"/>
        <v>n/a</v>
      </c>
      <c r="O248" s="8"/>
      <c r="P248" s="33">
        <f>+'PL-tc'!$N248*'pc-dist'!$E$59</f>
        <v>0</v>
      </c>
      <c r="Q248" s="33">
        <f>+'PL-tc'!$O248*'pc-dist'!$N$7</f>
        <v>0</v>
      </c>
      <c r="R248" s="33">
        <f>+'PL-tc'!$P248*'pc-dist'!$E$72</f>
        <v>0</v>
      </c>
      <c r="S248" s="34" t="str">
        <f t="shared" si="212"/>
        <v>n/a</v>
      </c>
      <c r="T248" s="34" t="str">
        <f t="shared" si="213"/>
        <v>n/a</v>
      </c>
      <c r="U248" s="8"/>
      <c r="V248" s="33">
        <f>+'PL-tc'!$N248*'pc-dist'!$F$59</f>
        <v>0</v>
      </c>
      <c r="W248" s="33">
        <f>+'PL-tc'!$O248*'pc-dist'!$O$7</f>
        <v>0</v>
      </c>
      <c r="X248" s="33">
        <f>+'PL-tc'!$P248*'pc-dist'!$F$72</f>
        <v>0</v>
      </c>
      <c r="Y248" s="34" t="str">
        <f t="shared" si="215"/>
        <v>n/a</v>
      </c>
      <c r="Z248" s="34" t="str">
        <f t="shared" si="216"/>
        <v>n/a</v>
      </c>
      <c r="AA248" s="8"/>
      <c r="AB248" s="33">
        <f>+'PL-tc'!$N248*'pc-dist'!$G$59</f>
        <v>0</v>
      </c>
      <c r="AC248" s="33">
        <f>+'PL-tc'!$O248*'pc-dist'!$P$7</f>
        <v>0</v>
      </c>
      <c r="AD248" s="33">
        <f>+'PL-tc'!$P248*'pc-dist'!$G$72</f>
        <v>0</v>
      </c>
      <c r="AE248" s="34" t="str">
        <f t="shared" si="218"/>
        <v>n/a</v>
      </c>
      <c r="AF248" s="34" t="str">
        <f t="shared" si="219"/>
        <v>n/a</v>
      </c>
      <c r="AG248" s="8"/>
      <c r="AH248" s="33">
        <f t="shared" si="223"/>
        <v>0</v>
      </c>
      <c r="AI248" s="33">
        <f t="shared" si="224"/>
        <v>0</v>
      </c>
      <c r="AJ248" s="33">
        <f t="shared" si="225"/>
        <v>0</v>
      </c>
      <c r="AK248" s="34" t="str">
        <f t="shared" si="221"/>
        <v>n/a</v>
      </c>
      <c r="AL248" s="34" t="str">
        <f t="shared" si="222"/>
        <v>n/a</v>
      </c>
      <c r="AM248" s="8"/>
    </row>
    <row r="249" spans="1:39" hidden="1" outlineLevel="2" x14ac:dyDescent="0.2">
      <c r="A249" s="49">
        <v>3420</v>
      </c>
      <c r="B249" s="18" t="str">
        <f>+masterfile!D901</f>
        <v>3420 EU-Erwerb 7% Vorst./USt</v>
      </c>
      <c r="C249" s="8"/>
      <c r="D249" s="33">
        <f>+'PL-tc'!$N249*'pc-dist'!$C$59</f>
        <v>0</v>
      </c>
      <c r="E249" s="33">
        <f>+'PL-tc'!$O249*'pc-dist'!$L$7</f>
        <v>0</v>
      </c>
      <c r="F249" s="33">
        <f>+'PL-tc'!$P249*'pc-dist'!$C$72</f>
        <v>0</v>
      </c>
      <c r="G249" s="34" t="str">
        <f t="shared" si="206"/>
        <v>n/a</v>
      </c>
      <c r="H249" s="34" t="str">
        <f t="shared" si="207"/>
        <v>n/a</v>
      </c>
      <c r="I249" s="8"/>
      <c r="J249" s="33">
        <f>+'PL-tc'!$N249*'pc-dist'!$D$59</f>
        <v>0</v>
      </c>
      <c r="K249" s="33">
        <f>+'PL-tc'!$O249*'pc-dist'!$M$7</f>
        <v>0</v>
      </c>
      <c r="L249" s="33">
        <f>+'PL-tc'!$P249*'pc-dist'!$D$72</f>
        <v>0</v>
      </c>
      <c r="M249" s="34" t="str">
        <f t="shared" si="209"/>
        <v>n/a</v>
      </c>
      <c r="N249" s="34" t="str">
        <f t="shared" si="210"/>
        <v>n/a</v>
      </c>
      <c r="O249" s="8"/>
      <c r="P249" s="33">
        <f>+'PL-tc'!$N249*'pc-dist'!$E$59</f>
        <v>0</v>
      </c>
      <c r="Q249" s="33">
        <f>+'PL-tc'!$O249*'pc-dist'!$N$7</f>
        <v>0</v>
      </c>
      <c r="R249" s="33">
        <f>+'PL-tc'!$P249*'pc-dist'!$E$72</f>
        <v>0</v>
      </c>
      <c r="S249" s="34" t="str">
        <f t="shared" si="212"/>
        <v>n/a</v>
      </c>
      <c r="T249" s="34" t="str">
        <f t="shared" si="213"/>
        <v>n/a</v>
      </c>
      <c r="U249" s="8"/>
      <c r="V249" s="33">
        <f>+'PL-tc'!$N249*'pc-dist'!$F$59</f>
        <v>0</v>
      </c>
      <c r="W249" s="33">
        <f>+'PL-tc'!$O249*'pc-dist'!$O$7</f>
        <v>0</v>
      </c>
      <c r="X249" s="33">
        <f>+'PL-tc'!$P249*'pc-dist'!$F$72</f>
        <v>0</v>
      </c>
      <c r="Y249" s="34" t="str">
        <f t="shared" si="215"/>
        <v>n/a</v>
      </c>
      <c r="Z249" s="34" t="str">
        <f t="shared" si="216"/>
        <v>n/a</v>
      </c>
      <c r="AA249" s="8"/>
      <c r="AB249" s="33">
        <f>+'PL-tc'!$N249*'pc-dist'!$G$59</f>
        <v>0</v>
      </c>
      <c r="AC249" s="33">
        <f>+'PL-tc'!$O249*'pc-dist'!$P$7</f>
        <v>0</v>
      </c>
      <c r="AD249" s="33">
        <f>+'PL-tc'!$P249*'pc-dist'!$G$72</f>
        <v>0</v>
      </c>
      <c r="AE249" s="34" t="str">
        <f t="shared" si="218"/>
        <v>n/a</v>
      </c>
      <c r="AF249" s="34" t="str">
        <f t="shared" si="219"/>
        <v>n/a</v>
      </c>
      <c r="AG249" s="8"/>
      <c r="AH249" s="33">
        <f t="shared" si="223"/>
        <v>0</v>
      </c>
      <c r="AI249" s="33">
        <f t="shared" si="224"/>
        <v>0</v>
      </c>
      <c r="AJ249" s="33">
        <f t="shared" si="225"/>
        <v>0</v>
      </c>
      <c r="AK249" s="34" t="str">
        <f t="shared" si="221"/>
        <v>n/a</v>
      </c>
      <c r="AL249" s="34" t="str">
        <f t="shared" si="222"/>
        <v>n/a</v>
      </c>
      <c r="AM249" s="8"/>
    </row>
    <row r="250" spans="1:39" hidden="1" outlineLevel="2" x14ac:dyDescent="0.2">
      <c r="A250" s="49">
        <v>3425</v>
      </c>
      <c r="B250" s="18" t="str">
        <f>+masterfile!D902</f>
        <v>3425 EU-Erwerb 19% Vorst./USt</v>
      </c>
      <c r="C250" s="8"/>
      <c r="D250" s="33">
        <f>+'PL-tc'!$N250*'pc-dist'!$C$59</f>
        <v>0</v>
      </c>
      <c r="E250" s="33">
        <f>+'PL-tc'!$O250*'pc-dist'!$L$7</f>
        <v>0</v>
      </c>
      <c r="F250" s="33">
        <f>+'PL-tc'!$P250*'pc-dist'!$C$72</f>
        <v>0</v>
      </c>
      <c r="G250" s="34" t="str">
        <f t="shared" si="206"/>
        <v>n/a</v>
      </c>
      <c r="H250" s="34" t="str">
        <f t="shared" si="207"/>
        <v>n/a</v>
      </c>
      <c r="I250" s="8"/>
      <c r="J250" s="33">
        <f>+'PL-tc'!$N250*'pc-dist'!$D$59</f>
        <v>0</v>
      </c>
      <c r="K250" s="33">
        <f>+'PL-tc'!$O250*'pc-dist'!$M$7</f>
        <v>0</v>
      </c>
      <c r="L250" s="33">
        <f>+'PL-tc'!$P250*'pc-dist'!$D$72</f>
        <v>0</v>
      </c>
      <c r="M250" s="34" t="str">
        <f t="shared" si="209"/>
        <v>n/a</v>
      </c>
      <c r="N250" s="34" t="str">
        <f t="shared" si="210"/>
        <v>n/a</v>
      </c>
      <c r="O250" s="8"/>
      <c r="P250" s="33">
        <f>+'PL-tc'!$N250*'pc-dist'!$E$59</f>
        <v>0</v>
      </c>
      <c r="Q250" s="33">
        <f>+'PL-tc'!$O250*'pc-dist'!$N$7</f>
        <v>0</v>
      </c>
      <c r="R250" s="33">
        <f>+'PL-tc'!$P250*'pc-dist'!$E$72</f>
        <v>0</v>
      </c>
      <c r="S250" s="34" t="str">
        <f t="shared" si="212"/>
        <v>n/a</v>
      </c>
      <c r="T250" s="34" t="str">
        <f t="shared" si="213"/>
        <v>n/a</v>
      </c>
      <c r="U250" s="8"/>
      <c r="V250" s="33">
        <f>+'PL-tc'!$N250*'pc-dist'!$F$59</f>
        <v>0</v>
      </c>
      <c r="W250" s="33">
        <f>+'PL-tc'!$O250*'pc-dist'!$O$7</f>
        <v>0</v>
      </c>
      <c r="X250" s="33">
        <f>+'PL-tc'!$P250*'pc-dist'!$F$72</f>
        <v>0</v>
      </c>
      <c r="Y250" s="34" t="str">
        <f t="shared" si="215"/>
        <v>n/a</v>
      </c>
      <c r="Z250" s="34" t="str">
        <f t="shared" si="216"/>
        <v>n/a</v>
      </c>
      <c r="AA250" s="8"/>
      <c r="AB250" s="33">
        <f>+'PL-tc'!$N250*'pc-dist'!$G$59</f>
        <v>0</v>
      </c>
      <c r="AC250" s="33">
        <f>+'PL-tc'!$O250*'pc-dist'!$P$7</f>
        <v>0</v>
      </c>
      <c r="AD250" s="33">
        <f>+'PL-tc'!$P250*'pc-dist'!$G$72</f>
        <v>0</v>
      </c>
      <c r="AE250" s="34" t="str">
        <f t="shared" si="218"/>
        <v>n/a</v>
      </c>
      <c r="AF250" s="34" t="str">
        <f t="shared" si="219"/>
        <v>n/a</v>
      </c>
      <c r="AG250" s="8"/>
      <c r="AH250" s="33">
        <f t="shared" si="223"/>
        <v>0</v>
      </c>
      <c r="AI250" s="33">
        <f t="shared" si="224"/>
        <v>0</v>
      </c>
      <c r="AJ250" s="33">
        <f t="shared" si="225"/>
        <v>0</v>
      </c>
      <c r="AK250" s="34" t="str">
        <f t="shared" si="221"/>
        <v>n/a</v>
      </c>
      <c r="AL250" s="34" t="str">
        <f t="shared" si="222"/>
        <v>n/a</v>
      </c>
      <c r="AM250" s="8"/>
    </row>
    <row r="251" spans="1:39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33">
        <f>+'PL-tc'!$N251*'pc-dist'!$C$59</f>
        <v>0</v>
      </c>
      <c r="E251" s="33">
        <f>+'PL-tc'!$O251*'pc-dist'!$L$7</f>
        <v>0</v>
      </c>
      <c r="F251" s="33">
        <f>+'PL-tc'!$P251*'pc-dist'!$C$72</f>
        <v>0</v>
      </c>
      <c r="G251" s="34" t="str">
        <f t="shared" si="206"/>
        <v>n/a</v>
      </c>
      <c r="H251" s="34" t="str">
        <f t="shared" si="207"/>
        <v>n/a</v>
      </c>
      <c r="I251" s="8"/>
      <c r="J251" s="33">
        <f>+'PL-tc'!$N251*'pc-dist'!$D$59</f>
        <v>0</v>
      </c>
      <c r="K251" s="33">
        <f>+'PL-tc'!$O251*'pc-dist'!$M$7</f>
        <v>0</v>
      </c>
      <c r="L251" s="33">
        <f>+'PL-tc'!$P251*'pc-dist'!$D$72</f>
        <v>0</v>
      </c>
      <c r="M251" s="34" t="str">
        <f t="shared" si="209"/>
        <v>n/a</v>
      </c>
      <c r="N251" s="34" t="str">
        <f t="shared" si="210"/>
        <v>n/a</v>
      </c>
      <c r="O251" s="8"/>
      <c r="P251" s="33">
        <f>+'PL-tc'!$N251*'pc-dist'!$E$59</f>
        <v>0</v>
      </c>
      <c r="Q251" s="33">
        <f>+'PL-tc'!$O251*'pc-dist'!$N$7</f>
        <v>0</v>
      </c>
      <c r="R251" s="33">
        <f>+'PL-tc'!$P251*'pc-dist'!$E$72</f>
        <v>0</v>
      </c>
      <c r="S251" s="34" t="str">
        <f t="shared" si="212"/>
        <v>n/a</v>
      </c>
      <c r="T251" s="34" t="str">
        <f t="shared" si="213"/>
        <v>n/a</v>
      </c>
      <c r="U251" s="8"/>
      <c r="V251" s="33">
        <f>+'PL-tc'!$N251*'pc-dist'!$F$59</f>
        <v>0</v>
      </c>
      <c r="W251" s="33">
        <f>+'PL-tc'!$O251*'pc-dist'!$O$7</f>
        <v>0</v>
      </c>
      <c r="X251" s="33">
        <f>+'PL-tc'!$P251*'pc-dist'!$F$72</f>
        <v>0</v>
      </c>
      <c r="Y251" s="34" t="str">
        <f t="shared" si="215"/>
        <v>n/a</v>
      </c>
      <c r="Z251" s="34" t="str">
        <f t="shared" si="216"/>
        <v>n/a</v>
      </c>
      <c r="AA251" s="8"/>
      <c r="AB251" s="33">
        <f>+'PL-tc'!$N251*'pc-dist'!$G$59</f>
        <v>0</v>
      </c>
      <c r="AC251" s="33">
        <f>+'PL-tc'!$O251*'pc-dist'!$P$7</f>
        <v>0</v>
      </c>
      <c r="AD251" s="33">
        <f>+'PL-tc'!$P251*'pc-dist'!$G$72</f>
        <v>0</v>
      </c>
      <c r="AE251" s="34" t="str">
        <f t="shared" si="218"/>
        <v>n/a</v>
      </c>
      <c r="AF251" s="34" t="str">
        <f t="shared" si="219"/>
        <v>n/a</v>
      </c>
      <c r="AG251" s="8"/>
      <c r="AH251" s="33">
        <f t="shared" si="223"/>
        <v>0</v>
      </c>
      <c r="AI251" s="33">
        <f t="shared" si="224"/>
        <v>0</v>
      </c>
      <c r="AJ251" s="33">
        <f t="shared" si="225"/>
        <v>0</v>
      </c>
      <c r="AK251" s="34" t="str">
        <f t="shared" si="221"/>
        <v>n/a</v>
      </c>
      <c r="AL251" s="34" t="str">
        <f t="shared" si="222"/>
        <v>n/a</v>
      </c>
      <c r="AM251" s="8"/>
    </row>
    <row r="252" spans="1:39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33">
        <f>+'PL-tc'!$N252*'pc-dist'!$C$59</f>
        <v>0</v>
      </c>
      <c r="E252" s="33">
        <f>+'PL-tc'!$O252*'pc-dist'!$L$7</f>
        <v>0</v>
      </c>
      <c r="F252" s="33">
        <f>+'PL-tc'!$P252*'pc-dist'!$C$72</f>
        <v>0</v>
      </c>
      <c r="G252" s="34" t="str">
        <f t="shared" si="206"/>
        <v>n/a</v>
      </c>
      <c r="H252" s="34" t="str">
        <f t="shared" si="207"/>
        <v>n/a</v>
      </c>
      <c r="I252" s="8"/>
      <c r="J252" s="33">
        <f>+'PL-tc'!$N252*'pc-dist'!$D$59</f>
        <v>0</v>
      </c>
      <c r="K252" s="33">
        <f>+'PL-tc'!$O252*'pc-dist'!$M$7</f>
        <v>0</v>
      </c>
      <c r="L252" s="33">
        <f>+'PL-tc'!$P252*'pc-dist'!$D$72</f>
        <v>0</v>
      </c>
      <c r="M252" s="34" t="str">
        <f t="shared" si="209"/>
        <v>n/a</v>
      </c>
      <c r="N252" s="34" t="str">
        <f t="shared" si="210"/>
        <v>n/a</v>
      </c>
      <c r="O252" s="8"/>
      <c r="P252" s="33">
        <f>+'PL-tc'!$N252*'pc-dist'!$E$59</f>
        <v>0</v>
      </c>
      <c r="Q252" s="33">
        <f>+'PL-tc'!$O252*'pc-dist'!$N$7</f>
        <v>0</v>
      </c>
      <c r="R252" s="33">
        <f>+'PL-tc'!$P252*'pc-dist'!$E$72</f>
        <v>0</v>
      </c>
      <c r="S252" s="34" t="str">
        <f t="shared" si="212"/>
        <v>n/a</v>
      </c>
      <c r="T252" s="34" t="str">
        <f t="shared" si="213"/>
        <v>n/a</v>
      </c>
      <c r="U252" s="8"/>
      <c r="V252" s="33">
        <f>+'PL-tc'!$N252*'pc-dist'!$F$59</f>
        <v>0</v>
      </c>
      <c r="W252" s="33">
        <f>+'PL-tc'!$O252*'pc-dist'!$O$7</f>
        <v>0</v>
      </c>
      <c r="X252" s="33">
        <f>+'PL-tc'!$P252*'pc-dist'!$F$72</f>
        <v>0</v>
      </c>
      <c r="Y252" s="34" t="str">
        <f t="shared" si="215"/>
        <v>n/a</v>
      </c>
      <c r="Z252" s="34" t="str">
        <f t="shared" si="216"/>
        <v>n/a</v>
      </c>
      <c r="AA252" s="8"/>
      <c r="AB252" s="33">
        <f>+'PL-tc'!$N252*'pc-dist'!$G$59</f>
        <v>0</v>
      </c>
      <c r="AC252" s="33">
        <f>+'PL-tc'!$O252*'pc-dist'!$P$7</f>
        <v>0</v>
      </c>
      <c r="AD252" s="33">
        <f>+'PL-tc'!$P252*'pc-dist'!$G$72</f>
        <v>0</v>
      </c>
      <c r="AE252" s="34" t="str">
        <f t="shared" si="218"/>
        <v>n/a</v>
      </c>
      <c r="AF252" s="34" t="str">
        <f t="shared" si="219"/>
        <v>n/a</v>
      </c>
      <c r="AG252" s="8"/>
      <c r="AH252" s="33">
        <f t="shared" ref="AH252:AH269" si="226">AB252+V252+P252+J252+D252</f>
        <v>0</v>
      </c>
      <c r="AI252" s="33">
        <f t="shared" ref="AI252:AI269" si="227">AC252+W252+Q252+K252+E252</f>
        <v>0</v>
      </c>
      <c r="AJ252" s="33">
        <f t="shared" ref="AJ252:AJ269" si="228">AD252+X252+R252+L252+F252</f>
        <v>0</v>
      </c>
      <c r="AK252" s="34" t="str">
        <f t="shared" si="221"/>
        <v>n/a</v>
      </c>
      <c r="AL252" s="34" t="str">
        <f t="shared" si="222"/>
        <v>n/a</v>
      </c>
      <c r="AM252" s="8"/>
    </row>
    <row r="253" spans="1:39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33">
        <f>+'PL-tc'!$N253*'pc-dist'!$C$59</f>
        <v>0</v>
      </c>
      <c r="E253" s="33">
        <f>+'PL-tc'!$O253*'pc-dist'!$L$7</f>
        <v>0</v>
      </c>
      <c r="F253" s="33">
        <f>+'PL-tc'!$P253*'pc-dist'!$C$72</f>
        <v>0</v>
      </c>
      <c r="G253" s="34" t="str">
        <f t="shared" si="206"/>
        <v>n/a</v>
      </c>
      <c r="H253" s="34" t="str">
        <f t="shared" si="207"/>
        <v>n/a</v>
      </c>
      <c r="I253" s="8"/>
      <c r="J253" s="33">
        <f>+'PL-tc'!$N253*'pc-dist'!$D$59</f>
        <v>0</v>
      </c>
      <c r="K253" s="33">
        <f>+'PL-tc'!$O253*'pc-dist'!$M$7</f>
        <v>0</v>
      </c>
      <c r="L253" s="33">
        <f>+'PL-tc'!$P253*'pc-dist'!$D$72</f>
        <v>0</v>
      </c>
      <c r="M253" s="34" t="str">
        <f t="shared" si="209"/>
        <v>n/a</v>
      </c>
      <c r="N253" s="34" t="str">
        <f t="shared" si="210"/>
        <v>n/a</v>
      </c>
      <c r="O253" s="8"/>
      <c r="P253" s="33">
        <f>+'PL-tc'!$N253*'pc-dist'!$E$59</f>
        <v>0</v>
      </c>
      <c r="Q253" s="33">
        <f>+'PL-tc'!$O253*'pc-dist'!$N$7</f>
        <v>0</v>
      </c>
      <c r="R253" s="33">
        <f>+'PL-tc'!$P253*'pc-dist'!$E$72</f>
        <v>0</v>
      </c>
      <c r="S253" s="34" t="str">
        <f t="shared" si="212"/>
        <v>n/a</v>
      </c>
      <c r="T253" s="34" t="str">
        <f t="shared" si="213"/>
        <v>n/a</v>
      </c>
      <c r="U253" s="8"/>
      <c r="V253" s="33">
        <f>+'PL-tc'!$N253*'pc-dist'!$F$59</f>
        <v>0</v>
      </c>
      <c r="W253" s="33">
        <f>+'PL-tc'!$O253*'pc-dist'!$O$7</f>
        <v>0</v>
      </c>
      <c r="X253" s="33">
        <f>+'PL-tc'!$P253*'pc-dist'!$F$72</f>
        <v>0</v>
      </c>
      <c r="Y253" s="34" t="str">
        <f t="shared" si="215"/>
        <v>n/a</v>
      </c>
      <c r="Z253" s="34" t="str">
        <f t="shared" si="216"/>
        <v>n/a</v>
      </c>
      <c r="AA253" s="8"/>
      <c r="AB253" s="33">
        <f>+'PL-tc'!$N253*'pc-dist'!$G$59</f>
        <v>0</v>
      </c>
      <c r="AC253" s="33">
        <f>+'PL-tc'!$O253*'pc-dist'!$P$7</f>
        <v>0</v>
      </c>
      <c r="AD253" s="33">
        <f>+'PL-tc'!$P253*'pc-dist'!$G$72</f>
        <v>0</v>
      </c>
      <c r="AE253" s="34" t="str">
        <f t="shared" si="218"/>
        <v>n/a</v>
      </c>
      <c r="AF253" s="34" t="str">
        <f t="shared" si="219"/>
        <v>n/a</v>
      </c>
      <c r="AG253" s="8"/>
      <c r="AH253" s="33">
        <f t="shared" si="226"/>
        <v>0</v>
      </c>
      <c r="AI253" s="33">
        <f t="shared" si="227"/>
        <v>0</v>
      </c>
      <c r="AJ253" s="33">
        <f t="shared" si="228"/>
        <v>0</v>
      </c>
      <c r="AK253" s="34" t="str">
        <f t="shared" si="221"/>
        <v>n/a</v>
      </c>
      <c r="AL253" s="34" t="str">
        <f t="shared" si="222"/>
        <v>n/a</v>
      </c>
      <c r="AM253" s="8"/>
    </row>
    <row r="254" spans="1:39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33">
        <f>+'PL-tc'!$N254*'pc-dist'!$C$59</f>
        <v>0</v>
      </c>
      <c r="E254" s="33">
        <f>+'PL-tc'!$O254*'pc-dist'!$L$7</f>
        <v>0</v>
      </c>
      <c r="F254" s="33">
        <f>+'PL-tc'!$P254*'pc-dist'!$C$72</f>
        <v>0</v>
      </c>
      <c r="G254" s="34" t="str">
        <f t="shared" si="206"/>
        <v>n/a</v>
      </c>
      <c r="H254" s="34" t="str">
        <f t="shared" si="207"/>
        <v>n/a</v>
      </c>
      <c r="I254" s="8"/>
      <c r="J254" s="33">
        <f>+'PL-tc'!$N254*'pc-dist'!$D$59</f>
        <v>0</v>
      </c>
      <c r="K254" s="33">
        <f>+'PL-tc'!$O254*'pc-dist'!$M$7</f>
        <v>0</v>
      </c>
      <c r="L254" s="33">
        <f>+'PL-tc'!$P254*'pc-dist'!$D$72</f>
        <v>0</v>
      </c>
      <c r="M254" s="34" t="str">
        <f t="shared" si="209"/>
        <v>n/a</v>
      </c>
      <c r="N254" s="34" t="str">
        <f t="shared" si="210"/>
        <v>n/a</v>
      </c>
      <c r="O254" s="8"/>
      <c r="P254" s="33">
        <f>+'PL-tc'!$N254*'pc-dist'!$E$59</f>
        <v>0</v>
      </c>
      <c r="Q254" s="33">
        <f>+'PL-tc'!$O254*'pc-dist'!$N$7</f>
        <v>0</v>
      </c>
      <c r="R254" s="33">
        <f>+'PL-tc'!$P254*'pc-dist'!$E$72</f>
        <v>0</v>
      </c>
      <c r="S254" s="34" t="str">
        <f t="shared" si="212"/>
        <v>n/a</v>
      </c>
      <c r="T254" s="34" t="str">
        <f t="shared" si="213"/>
        <v>n/a</v>
      </c>
      <c r="U254" s="8"/>
      <c r="V254" s="33">
        <f>+'PL-tc'!$N254*'pc-dist'!$F$59</f>
        <v>0</v>
      </c>
      <c r="W254" s="33">
        <f>+'PL-tc'!$O254*'pc-dist'!$O$7</f>
        <v>0</v>
      </c>
      <c r="X254" s="33">
        <f>+'PL-tc'!$P254*'pc-dist'!$F$72</f>
        <v>0</v>
      </c>
      <c r="Y254" s="34" t="str">
        <f t="shared" si="215"/>
        <v>n/a</v>
      </c>
      <c r="Z254" s="34" t="str">
        <f t="shared" si="216"/>
        <v>n/a</v>
      </c>
      <c r="AA254" s="8"/>
      <c r="AB254" s="33">
        <f>+'PL-tc'!$N254*'pc-dist'!$G$59</f>
        <v>0</v>
      </c>
      <c r="AC254" s="33">
        <f>+'PL-tc'!$O254*'pc-dist'!$P$7</f>
        <v>0</v>
      </c>
      <c r="AD254" s="33">
        <f>+'PL-tc'!$P254*'pc-dist'!$G$72</f>
        <v>0</v>
      </c>
      <c r="AE254" s="34" t="str">
        <f t="shared" si="218"/>
        <v>n/a</v>
      </c>
      <c r="AF254" s="34" t="str">
        <f t="shared" si="219"/>
        <v>n/a</v>
      </c>
      <c r="AG254" s="8"/>
      <c r="AH254" s="33">
        <f t="shared" si="226"/>
        <v>0</v>
      </c>
      <c r="AI254" s="33">
        <f t="shared" si="227"/>
        <v>0</v>
      </c>
      <c r="AJ254" s="33">
        <f t="shared" si="228"/>
        <v>0</v>
      </c>
      <c r="AK254" s="34" t="str">
        <f t="shared" si="221"/>
        <v>n/a</v>
      </c>
      <c r="AL254" s="34" t="str">
        <f t="shared" si="222"/>
        <v>n/a</v>
      </c>
      <c r="AM254" s="8"/>
    </row>
    <row r="255" spans="1:39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33">
        <f>+'PL-tc'!$N255*'pc-dist'!$C$59</f>
        <v>0</v>
      </c>
      <c r="E255" s="33">
        <f>+'PL-tc'!$O255*'pc-dist'!$L$7</f>
        <v>0</v>
      </c>
      <c r="F255" s="33">
        <f>+'PL-tc'!$P255*'pc-dist'!$C$72</f>
        <v>0</v>
      </c>
      <c r="G255" s="34" t="str">
        <f t="shared" si="206"/>
        <v>n/a</v>
      </c>
      <c r="H255" s="34" t="str">
        <f t="shared" si="207"/>
        <v>n/a</v>
      </c>
      <c r="I255" s="8"/>
      <c r="J255" s="33">
        <f>+'PL-tc'!$N255*'pc-dist'!$D$59</f>
        <v>0</v>
      </c>
      <c r="K255" s="33">
        <f>+'PL-tc'!$O255*'pc-dist'!$M$7</f>
        <v>0</v>
      </c>
      <c r="L255" s="33">
        <f>+'PL-tc'!$P255*'pc-dist'!$D$72</f>
        <v>0</v>
      </c>
      <c r="M255" s="34" t="str">
        <f t="shared" si="209"/>
        <v>n/a</v>
      </c>
      <c r="N255" s="34" t="str">
        <f t="shared" si="210"/>
        <v>n/a</v>
      </c>
      <c r="O255" s="8"/>
      <c r="P255" s="33">
        <f>+'PL-tc'!$N255*'pc-dist'!$E$59</f>
        <v>0</v>
      </c>
      <c r="Q255" s="33">
        <f>+'PL-tc'!$O255*'pc-dist'!$N$7</f>
        <v>0</v>
      </c>
      <c r="R255" s="33">
        <f>+'PL-tc'!$P255*'pc-dist'!$E$72</f>
        <v>0</v>
      </c>
      <c r="S255" s="34" t="str">
        <f t="shared" si="212"/>
        <v>n/a</v>
      </c>
      <c r="T255" s="34" t="str">
        <f t="shared" si="213"/>
        <v>n/a</v>
      </c>
      <c r="U255" s="8"/>
      <c r="V255" s="33">
        <f>+'PL-tc'!$N255*'pc-dist'!$F$59</f>
        <v>0</v>
      </c>
      <c r="W255" s="33">
        <f>+'PL-tc'!$O255*'pc-dist'!$O$7</f>
        <v>0</v>
      </c>
      <c r="X255" s="33">
        <f>+'PL-tc'!$P255*'pc-dist'!$F$72</f>
        <v>0</v>
      </c>
      <c r="Y255" s="34" t="str">
        <f t="shared" si="215"/>
        <v>n/a</v>
      </c>
      <c r="Z255" s="34" t="str">
        <f t="shared" si="216"/>
        <v>n/a</v>
      </c>
      <c r="AA255" s="8"/>
      <c r="AB255" s="33">
        <f>+'PL-tc'!$N255*'pc-dist'!$G$59</f>
        <v>0</v>
      </c>
      <c r="AC255" s="33">
        <f>+'PL-tc'!$O255*'pc-dist'!$P$7</f>
        <v>0</v>
      </c>
      <c r="AD255" s="33">
        <f>+'PL-tc'!$P255*'pc-dist'!$G$72</f>
        <v>0</v>
      </c>
      <c r="AE255" s="34" t="str">
        <f t="shared" si="218"/>
        <v>n/a</v>
      </c>
      <c r="AF255" s="34" t="str">
        <f t="shared" si="219"/>
        <v>n/a</v>
      </c>
      <c r="AG255" s="8"/>
      <c r="AH255" s="33">
        <f t="shared" si="226"/>
        <v>0</v>
      </c>
      <c r="AI255" s="33">
        <f t="shared" si="227"/>
        <v>0</v>
      </c>
      <c r="AJ255" s="33">
        <f t="shared" si="228"/>
        <v>0</v>
      </c>
      <c r="AK255" s="34" t="str">
        <f t="shared" si="221"/>
        <v>n/a</v>
      </c>
      <c r="AL255" s="34" t="str">
        <f t="shared" si="222"/>
        <v>n/a</v>
      </c>
      <c r="AM255" s="8"/>
    </row>
    <row r="256" spans="1:39" hidden="1" outlineLevel="2" x14ac:dyDescent="0.2">
      <c r="A256" s="49">
        <v>3550</v>
      </c>
      <c r="B256" s="18" t="str">
        <f>+masterfile!D908</f>
        <v>3550 Steuerfreier EU-Erwerb</v>
      </c>
      <c r="C256" s="8"/>
      <c r="D256" s="33">
        <f>+'PL-tc'!$N256*'pc-dist'!$C$59</f>
        <v>0</v>
      </c>
      <c r="E256" s="33">
        <f>+'PL-tc'!$O256*'pc-dist'!$L$7</f>
        <v>0</v>
      </c>
      <c r="F256" s="33">
        <f>+'PL-tc'!$P256*'pc-dist'!$C$72</f>
        <v>0</v>
      </c>
      <c r="G256" s="34" t="str">
        <f t="shared" si="206"/>
        <v>n/a</v>
      </c>
      <c r="H256" s="34" t="str">
        <f t="shared" si="207"/>
        <v>n/a</v>
      </c>
      <c r="I256" s="8"/>
      <c r="J256" s="33">
        <f>+'PL-tc'!$N256*'pc-dist'!$D$59</f>
        <v>0</v>
      </c>
      <c r="K256" s="33">
        <f>+'PL-tc'!$O256*'pc-dist'!$M$7</f>
        <v>0</v>
      </c>
      <c r="L256" s="33">
        <f>+'PL-tc'!$P256*'pc-dist'!$D$72</f>
        <v>0</v>
      </c>
      <c r="M256" s="34" t="str">
        <f t="shared" si="209"/>
        <v>n/a</v>
      </c>
      <c r="N256" s="34" t="str">
        <f t="shared" si="210"/>
        <v>n/a</v>
      </c>
      <c r="O256" s="8"/>
      <c r="P256" s="33">
        <f>+'PL-tc'!$N256*'pc-dist'!$E$59</f>
        <v>0</v>
      </c>
      <c r="Q256" s="33">
        <f>+'PL-tc'!$O256*'pc-dist'!$N$7</f>
        <v>0</v>
      </c>
      <c r="R256" s="33">
        <f>+'PL-tc'!$P256*'pc-dist'!$E$72</f>
        <v>0</v>
      </c>
      <c r="S256" s="34" t="str">
        <f t="shared" si="212"/>
        <v>n/a</v>
      </c>
      <c r="T256" s="34" t="str">
        <f t="shared" si="213"/>
        <v>n/a</v>
      </c>
      <c r="U256" s="8"/>
      <c r="V256" s="33">
        <f>+'PL-tc'!$N256*'pc-dist'!$F$59</f>
        <v>0</v>
      </c>
      <c r="W256" s="33">
        <f>+'PL-tc'!$O256*'pc-dist'!$O$7</f>
        <v>0</v>
      </c>
      <c r="X256" s="33">
        <f>+'PL-tc'!$P256*'pc-dist'!$F$72</f>
        <v>0</v>
      </c>
      <c r="Y256" s="34" t="str">
        <f t="shared" si="215"/>
        <v>n/a</v>
      </c>
      <c r="Z256" s="34" t="str">
        <f t="shared" si="216"/>
        <v>n/a</v>
      </c>
      <c r="AA256" s="8"/>
      <c r="AB256" s="33">
        <f>+'PL-tc'!$N256*'pc-dist'!$G$59</f>
        <v>0</v>
      </c>
      <c r="AC256" s="33">
        <f>+'PL-tc'!$O256*'pc-dist'!$P$7</f>
        <v>0</v>
      </c>
      <c r="AD256" s="33">
        <f>+'PL-tc'!$P256*'pc-dist'!$G$72</f>
        <v>0</v>
      </c>
      <c r="AE256" s="34" t="str">
        <f t="shared" si="218"/>
        <v>n/a</v>
      </c>
      <c r="AF256" s="34" t="str">
        <f t="shared" si="219"/>
        <v>n/a</v>
      </c>
      <c r="AG256" s="8"/>
      <c r="AH256" s="33">
        <f t="shared" si="226"/>
        <v>0</v>
      </c>
      <c r="AI256" s="33">
        <f t="shared" si="227"/>
        <v>0</v>
      </c>
      <c r="AJ256" s="33">
        <f t="shared" si="228"/>
        <v>0</v>
      </c>
      <c r="AK256" s="34" t="str">
        <f t="shared" si="221"/>
        <v>n/a</v>
      </c>
      <c r="AL256" s="34" t="str">
        <f t="shared" si="222"/>
        <v>n/a</v>
      </c>
      <c r="AM256" s="8"/>
    </row>
    <row r="257" spans="1:39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33">
        <f>+'PL-tc'!$N257*'pc-dist'!$C$59</f>
        <v>0</v>
      </c>
      <c r="E257" s="33">
        <f>+'PL-tc'!$O257*'pc-dist'!$L$7</f>
        <v>0</v>
      </c>
      <c r="F257" s="33">
        <f>+'PL-tc'!$P257*'pc-dist'!$C$72</f>
        <v>0</v>
      </c>
      <c r="G257" s="34" t="str">
        <f t="shared" si="206"/>
        <v>n/a</v>
      </c>
      <c r="H257" s="34" t="str">
        <f t="shared" si="207"/>
        <v>n/a</v>
      </c>
      <c r="I257" s="8"/>
      <c r="J257" s="33">
        <f>+'PL-tc'!$N257*'pc-dist'!$D$59</f>
        <v>0</v>
      </c>
      <c r="K257" s="33">
        <f>+'PL-tc'!$O257*'pc-dist'!$M$7</f>
        <v>0</v>
      </c>
      <c r="L257" s="33">
        <f>+'PL-tc'!$P257*'pc-dist'!$D$72</f>
        <v>0</v>
      </c>
      <c r="M257" s="34" t="str">
        <f t="shared" si="209"/>
        <v>n/a</v>
      </c>
      <c r="N257" s="34" t="str">
        <f t="shared" si="210"/>
        <v>n/a</v>
      </c>
      <c r="O257" s="8"/>
      <c r="P257" s="33">
        <f>+'PL-tc'!$N257*'pc-dist'!$E$59</f>
        <v>0</v>
      </c>
      <c r="Q257" s="33">
        <f>+'PL-tc'!$O257*'pc-dist'!$N$7</f>
        <v>0</v>
      </c>
      <c r="R257" s="33">
        <f>+'PL-tc'!$P257*'pc-dist'!$E$72</f>
        <v>0</v>
      </c>
      <c r="S257" s="34" t="str">
        <f t="shared" si="212"/>
        <v>n/a</v>
      </c>
      <c r="T257" s="34" t="str">
        <f t="shared" si="213"/>
        <v>n/a</v>
      </c>
      <c r="U257" s="8"/>
      <c r="V257" s="33">
        <f>+'PL-tc'!$N257*'pc-dist'!$F$59</f>
        <v>0</v>
      </c>
      <c r="W257" s="33">
        <f>+'PL-tc'!$O257*'pc-dist'!$O$7</f>
        <v>0</v>
      </c>
      <c r="X257" s="33">
        <f>+'PL-tc'!$P257*'pc-dist'!$F$72</f>
        <v>0</v>
      </c>
      <c r="Y257" s="34" t="str">
        <f t="shared" si="215"/>
        <v>n/a</v>
      </c>
      <c r="Z257" s="34" t="str">
        <f t="shared" si="216"/>
        <v>n/a</v>
      </c>
      <c r="AA257" s="8"/>
      <c r="AB257" s="33">
        <f>+'PL-tc'!$N257*'pc-dist'!$G$59</f>
        <v>0</v>
      </c>
      <c r="AC257" s="33">
        <f>+'PL-tc'!$O257*'pc-dist'!$P$7</f>
        <v>0</v>
      </c>
      <c r="AD257" s="33">
        <f>+'PL-tc'!$P257*'pc-dist'!$G$72</f>
        <v>0</v>
      </c>
      <c r="AE257" s="34" t="str">
        <f t="shared" si="218"/>
        <v>n/a</v>
      </c>
      <c r="AF257" s="34" t="str">
        <f t="shared" si="219"/>
        <v>n/a</v>
      </c>
      <c r="AG257" s="8"/>
      <c r="AH257" s="33">
        <f t="shared" si="226"/>
        <v>0</v>
      </c>
      <c r="AI257" s="33">
        <f t="shared" si="227"/>
        <v>0</v>
      </c>
      <c r="AJ257" s="33">
        <f t="shared" si="228"/>
        <v>0</v>
      </c>
      <c r="AK257" s="34" t="str">
        <f t="shared" si="221"/>
        <v>n/a</v>
      </c>
      <c r="AL257" s="34" t="str">
        <f t="shared" si="222"/>
        <v>n/a</v>
      </c>
      <c r="AM257" s="8"/>
    </row>
    <row r="258" spans="1:39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33">
        <f>+'PL-tc'!$N258*'pc-dist'!$C$59</f>
        <v>0</v>
      </c>
      <c r="E258" s="33">
        <f>+'PL-tc'!$O258*'pc-dist'!$L$7</f>
        <v>0</v>
      </c>
      <c r="F258" s="33">
        <f>+'PL-tc'!$P258*'pc-dist'!$C$72</f>
        <v>0</v>
      </c>
      <c r="G258" s="34" t="str">
        <f t="shared" si="206"/>
        <v>n/a</v>
      </c>
      <c r="H258" s="34" t="str">
        <f t="shared" si="207"/>
        <v>n/a</v>
      </c>
      <c r="I258" s="8"/>
      <c r="J258" s="33">
        <f>+'PL-tc'!$N258*'pc-dist'!$D$59</f>
        <v>0</v>
      </c>
      <c r="K258" s="33">
        <f>+'PL-tc'!$O258*'pc-dist'!$M$7</f>
        <v>0</v>
      </c>
      <c r="L258" s="33">
        <f>+'PL-tc'!$P258*'pc-dist'!$D$72</f>
        <v>0</v>
      </c>
      <c r="M258" s="34" t="str">
        <f t="shared" si="209"/>
        <v>n/a</v>
      </c>
      <c r="N258" s="34" t="str">
        <f t="shared" si="210"/>
        <v>n/a</v>
      </c>
      <c r="O258" s="8"/>
      <c r="P258" s="33">
        <f>+'PL-tc'!$N258*'pc-dist'!$E$59</f>
        <v>0</v>
      </c>
      <c r="Q258" s="33">
        <f>+'PL-tc'!$O258*'pc-dist'!$N$7</f>
        <v>0</v>
      </c>
      <c r="R258" s="33">
        <f>+'PL-tc'!$P258*'pc-dist'!$E$72</f>
        <v>0</v>
      </c>
      <c r="S258" s="34" t="str">
        <f t="shared" si="212"/>
        <v>n/a</v>
      </c>
      <c r="T258" s="34" t="str">
        <f t="shared" si="213"/>
        <v>n/a</v>
      </c>
      <c r="U258" s="8"/>
      <c r="V258" s="33">
        <f>+'PL-tc'!$N258*'pc-dist'!$F$59</f>
        <v>0</v>
      </c>
      <c r="W258" s="33">
        <f>+'PL-tc'!$O258*'pc-dist'!$O$7</f>
        <v>0</v>
      </c>
      <c r="X258" s="33">
        <f>+'PL-tc'!$P258*'pc-dist'!$F$72</f>
        <v>0</v>
      </c>
      <c r="Y258" s="34" t="str">
        <f t="shared" si="215"/>
        <v>n/a</v>
      </c>
      <c r="Z258" s="34" t="str">
        <f t="shared" si="216"/>
        <v>n/a</v>
      </c>
      <c r="AA258" s="8"/>
      <c r="AB258" s="33">
        <f>+'PL-tc'!$N258*'pc-dist'!$G$59</f>
        <v>0</v>
      </c>
      <c r="AC258" s="33">
        <f>+'PL-tc'!$O258*'pc-dist'!$P$7</f>
        <v>0</v>
      </c>
      <c r="AD258" s="33">
        <f>+'PL-tc'!$P258*'pc-dist'!$G$72</f>
        <v>0</v>
      </c>
      <c r="AE258" s="34" t="str">
        <f t="shared" si="218"/>
        <v>n/a</v>
      </c>
      <c r="AF258" s="34" t="str">
        <f t="shared" si="219"/>
        <v>n/a</v>
      </c>
      <c r="AG258" s="8"/>
      <c r="AH258" s="33">
        <f t="shared" si="226"/>
        <v>0</v>
      </c>
      <c r="AI258" s="33">
        <f t="shared" si="227"/>
        <v>0</v>
      </c>
      <c r="AJ258" s="33">
        <f t="shared" si="228"/>
        <v>0</v>
      </c>
      <c r="AK258" s="34" t="str">
        <f t="shared" si="221"/>
        <v>n/a</v>
      </c>
      <c r="AL258" s="34" t="str">
        <f t="shared" si="222"/>
        <v>n/a</v>
      </c>
      <c r="AM258" s="8"/>
    </row>
    <row r="259" spans="1:39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33">
        <f>+'PL-tc'!$N259*'pc-dist'!$C$59</f>
        <v>0</v>
      </c>
      <c r="E259" s="33">
        <f>+'PL-tc'!$O259*'pc-dist'!$L$7</f>
        <v>0</v>
      </c>
      <c r="F259" s="33">
        <f>+'PL-tc'!$P259*'pc-dist'!$C$72</f>
        <v>0</v>
      </c>
      <c r="G259" s="34" t="str">
        <f t="shared" si="206"/>
        <v>n/a</v>
      </c>
      <c r="H259" s="34" t="str">
        <f t="shared" si="207"/>
        <v>n/a</v>
      </c>
      <c r="I259" s="8"/>
      <c r="J259" s="33">
        <f>+'PL-tc'!$N259*'pc-dist'!$D$59</f>
        <v>0</v>
      </c>
      <c r="K259" s="33">
        <f>+'PL-tc'!$O259*'pc-dist'!$M$7</f>
        <v>0</v>
      </c>
      <c r="L259" s="33">
        <f>+'PL-tc'!$P259*'pc-dist'!$D$72</f>
        <v>0</v>
      </c>
      <c r="M259" s="34" t="str">
        <f t="shared" si="209"/>
        <v>n/a</v>
      </c>
      <c r="N259" s="34" t="str">
        <f t="shared" si="210"/>
        <v>n/a</v>
      </c>
      <c r="O259" s="8"/>
      <c r="P259" s="33">
        <f>+'PL-tc'!$N259*'pc-dist'!$E$59</f>
        <v>0</v>
      </c>
      <c r="Q259" s="33">
        <f>+'PL-tc'!$O259*'pc-dist'!$N$7</f>
        <v>0</v>
      </c>
      <c r="R259" s="33">
        <f>+'PL-tc'!$P259*'pc-dist'!$E$72</f>
        <v>0</v>
      </c>
      <c r="S259" s="34" t="str">
        <f t="shared" si="212"/>
        <v>n/a</v>
      </c>
      <c r="T259" s="34" t="str">
        <f t="shared" si="213"/>
        <v>n/a</v>
      </c>
      <c r="U259" s="8"/>
      <c r="V259" s="33">
        <f>+'PL-tc'!$N259*'pc-dist'!$F$59</f>
        <v>0</v>
      </c>
      <c r="W259" s="33">
        <f>+'PL-tc'!$O259*'pc-dist'!$O$7</f>
        <v>0</v>
      </c>
      <c r="X259" s="33">
        <f>+'PL-tc'!$P259*'pc-dist'!$F$72</f>
        <v>0</v>
      </c>
      <c r="Y259" s="34" t="str">
        <f t="shared" si="215"/>
        <v>n/a</v>
      </c>
      <c r="Z259" s="34" t="str">
        <f t="shared" si="216"/>
        <v>n/a</v>
      </c>
      <c r="AA259" s="8"/>
      <c r="AB259" s="33">
        <f>+'PL-tc'!$N259*'pc-dist'!$G$59</f>
        <v>0</v>
      </c>
      <c r="AC259" s="33">
        <f>+'PL-tc'!$O259*'pc-dist'!$P$7</f>
        <v>0</v>
      </c>
      <c r="AD259" s="33">
        <f>+'PL-tc'!$P259*'pc-dist'!$G$72</f>
        <v>0</v>
      </c>
      <c r="AE259" s="34" t="str">
        <f t="shared" si="218"/>
        <v>n/a</v>
      </c>
      <c r="AF259" s="34" t="str">
        <f t="shared" si="219"/>
        <v>n/a</v>
      </c>
      <c r="AG259" s="8"/>
      <c r="AH259" s="33">
        <f t="shared" si="226"/>
        <v>0</v>
      </c>
      <c r="AI259" s="33">
        <f t="shared" si="227"/>
        <v>0</v>
      </c>
      <c r="AJ259" s="33">
        <f t="shared" si="228"/>
        <v>0</v>
      </c>
      <c r="AK259" s="34" t="str">
        <f t="shared" si="221"/>
        <v>n/a</v>
      </c>
      <c r="AL259" s="34" t="str">
        <f t="shared" si="222"/>
        <v>n/a</v>
      </c>
      <c r="AM259" s="8"/>
    </row>
    <row r="260" spans="1:39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33">
        <f>+'PL-tc'!$N260*'pc-dist'!$C$59</f>
        <v>0</v>
      </c>
      <c r="E260" s="33">
        <f>+'PL-tc'!$O260*'pc-dist'!$L$7</f>
        <v>0</v>
      </c>
      <c r="F260" s="33">
        <f>+'PL-tc'!$P260*'pc-dist'!$C$72</f>
        <v>0</v>
      </c>
      <c r="G260" s="34" t="str">
        <f t="shared" si="206"/>
        <v>n/a</v>
      </c>
      <c r="H260" s="34" t="str">
        <f t="shared" si="207"/>
        <v>n/a</v>
      </c>
      <c r="I260" s="8"/>
      <c r="J260" s="33">
        <f>+'PL-tc'!$N260*'pc-dist'!$D$59</f>
        <v>0</v>
      </c>
      <c r="K260" s="33">
        <f>+'PL-tc'!$O260*'pc-dist'!$M$7</f>
        <v>0</v>
      </c>
      <c r="L260" s="33">
        <f>+'PL-tc'!$P260*'pc-dist'!$D$72</f>
        <v>0</v>
      </c>
      <c r="M260" s="34" t="str">
        <f t="shared" si="209"/>
        <v>n/a</v>
      </c>
      <c r="N260" s="34" t="str">
        <f t="shared" si="210"/>
        <v>n/a</v>
      </c>
      <c r="O260" s="8"/>
      <c r="P260" s="33">
        <f>+'PL-tc'!$N260*'pc-dist'!$E$59</f>
        <v>0</v>
      </c>
      <c r="Q260" s="33">
        <f>+'PL-tc'!$O260*'pc-dist'!$N$7</f>
        <v>0</v>
      </c>
      <c r="R260" s="33">
        <f>+'PL-tc'!$P260*'pc-dist'!$E$72</f>
        <v>0</v>
      </c>
      <c r="S260" s="34" t="str">
        <f t="shared" si="212"/>
        <v>n/a</v>
      </c>
      <c r="T260" s="34" t="str">
        <f t="shared" si="213"/>
        <v>n/a</v>
      </c>
      <c r="U260" s="8"/>
      <c r="V260" s="33">
        <f>+'PL-tc'!$N260*'pc-dist'!$F$59</f>
        <v>0</v>
      </c>
      <c r="W260" s="33">
        <f>+'PL-tc'!$O260*'pc-dist'!$O$7</f>
        <v>0</v>
      </c>
      <c r="X260" s="33">
        <f>+'PL-tc'!$P260*'pc-dist'!$F$72</f>
        <v>0</v>
      </c>
      <c r="Y260" s="34" t="str">
        <f t="shared" si="215"/>
        <v>n/a</v>
      </c>
      <c r="Z260" s="34" t="str">
        <f t="shared" si="216"/>
        <v>n/a</v>
      </c>
      <c r="AA260" s="8"/>
      <c r="AB260" s="33">
        <f>+'PL-tc'!$N260*'pc-dist'!$G$59</f>
        <v>0</v>
      </c>
      <c r="AC260" s="33">
        <f>+'PL-tc'!$O260*'pc-dist'!$P$7</f>
        <v>0</v>
      </c>
      <c r="AD260" s="33">
        <f>+'PL-tc'!$P260*'pc-dist'!$G$72</f>
        <v>0</v>
      </c>
      <c r="AE260" s="34" t="str">
        <f t="shared" si="218"/>
        <v>n/a</v>
      </c>
      <c r="AF260" s="34" t="str">
        <f t="shared" si="219"/>
        <v>n/a</v>
      </c>
      <c r="AG260" s="8"/>
      <c r="AH260" s="33">
        <f t="shared" si="226"/>
        <v>0</v>
      </c>
      <c r="AI260" s="33">
        <f t="shared" si="227"/>
        <v>0</v>
      </c>
      <c r="AJ260" s="33">
        <f t="shared" si="228"/>
        <v>0</v>
      </c>
      <c r="AK260" s="34" t="str">
        <f t="shared" si="221"/>
        <v>n/a</v>
      </c>
      <c r="AL260" s="34" t="str">
        <f t="shared" si="222"/>
        <v>n/a</v>
      </c>
      <c r="AM260" s="8"/>
    </row>
    <row r="261" spans="1:39" hidden="1" outlineLevel="2" x14ac:dyDescent="0.2">
      <c r="A261" s="49">
        <v>3559</v>
      </c>
      <c r="B261" s="18" t="str">
        <f>+masterfile!D913</f>
        <v>3559 Steuerfreie Einfuhren</v>
      </c>
      <c r="C261" s="8"/>
      <c r="D261" s="33">
        <f>+'PL-tc'!$N261*'pc-dist'!$C$59</f>
        <v>0</v>
      </c>
      <c r="E261" s="33">
        <f>+'PL-tc'!$O261*'pc-dist'!$L$7</f>
        <v>0</v>
      </c>
      <c r="F261" s="33">
        <f>+'PL-tc'!$P261*'pc-dist'!$C$72</f>
        <v>0</v>
      </c>
      <c r="G261" s="34" t="str">
        <f t="shared" si="206"/>
        <v>n/a</v>
      </c>
      <c r="H261" s="34" t="str">
        <f t="shared" si="207"/>
        <v>n/a</v>
      </c>
      <c r="I261" s="8"/>
      <c r="J261" s="33">
        <f>+'PL-tc'!$N261*'pc-dist'!$D$59</f>
        <v>0</v>
      </c>
      <c r="K261" s="33">
        <f>+'PL-tc'!$O261*'pc-dist'!$M$7</f>
        <v>0</v>
      </c>
      <c r="L261" s="33">
        <f>+'PL-tc'!$P261*'pc-dist'!$D$72</f>
        <v>0</v>
      </c>
      <c r="M261" s="34" t="str">
        <f t="shared" si="209"/>
        <v>n/a</v>
      </c>
      <c r="N261" s="34" t="str">
        <f t="shared" si="210"/>
        <v>n/a</v>
      </c>
      <c r="O261" s="8"/>
      <c r="P261" s="33">
        <f>+'PL-tc'!$N261*'pc-dist'!$E$59</f>
        <v>0</v>
      </c>
      <c r="Q261" s="33">
        <f>+'PL-tc'!$O261*'pc-dist'!$N$7</f>
        <v>0</v>
      </c>
      <c r="R261" s="33">
        <f>+'PL-tc'!$P261*'pc-dist'!$E$72</f>
        <v>0</v>
      </c>
      <c r="S261" s="34" t="str">
        <f t="shared" si="212"/>
        <v>n/a</v>
      </c>
      <c r="T261" s="34" t="str">
        <f t="shared" si="213"/>
        <v>n/a</v>
      </c>
      <c r="U261" s="8"/>
      <c r="V261" s="33">
        <f>+'PL-tc'!$N261*'pc-dist'!$F$59</f>
        <v>0</v>
      </c>
      <c r="W261" s="33">
        <f>+'PL-tc'!$O261*'pc-dist'!$O$7</f>
        <v>0</v>
      </c>
      <c r="X261" s="33">
        <f>+'PL-tc'!$P261*'pc-dist'!$F$72</f>
        <v>0</v>
      </c>
      <c r="Y261" s="34" t="str">
        <f t="shared" si="215"/>
        <v>n/a</v>
      </c>
      <c r="Z261" s="34" t="str">
        <f t="shared" si="216"/>
        <v>n/a</v>
      </c>
      <c r="AA261" s="8"/>
      <c r="AB261" s="33">
        <f>+'PL-tc'!$N261*'pc-dist'!$G$59</f>
        <v>0</v>
      </c>
      <c r="AC261" s="33">
        <f>+'PL-tc'!$O261*'pc-dist'!$P$7</f>
        <v>0</v>
      </c>
      <c r="AD261" s="33">
        <f>+'PL-tc'!$P261*'pc-dist'!$G$72</f>
        <v>0</v>
      </c>
      <c r="AE261" s="34" t="str">
        <f t="shared" si="218"/>
        <v>n/a</v>
      </c>
      <c r="AF261" s="34" t="str">
        <f t="shared" si="219"/>
        <v>n/a</v>
      </c>
      <c r="AG261" s="8"/>
      <c r="AH261" s="33">
        <f t="shared" si="226"/>
        <v>0</v>
      </c>
      <c r="AI261" s="33">
        <f t="shared" si="227"/>
        <v>0</v>
      </c>
      <c r="AJ261" s="33">
        <f t="shared" si="228"/>
        <v>0</v>
      </c>
      <c r="AK261" s="34" t="str">
        <f t="shared" si="221"/>
        <v>n/a</v>
      </c>
      <c r="AL261" s="34" t="str">
        <f t="shared" si="222"/>
        <v>n/a</v>
      </c>
      <c r="AM261" s="8"/>
    </row>
    <row r="262" spans="1:39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33">
        <f>+'PL-tc'!$N262*'pc-dist'!$C$59</f>
        <v>0</v>
      </c>
      <c r="E262" s="33">
        <f>+'PL-tc'!$O262*'pc-dist'!$L$7</f>
        <v>0</v>
      </c>
      <c r="F262" s="33">
        <f>+'PL-tc'!$P262*'pc-dist'!$C$72</f>
        <v>0</v>
      </c>
      <c r="G262" s="34" t="str">
        <f t="shared" si="206"/>
        <v>n/a</v>
      </c>
      <c r="H262" s="34" t="str">
        <f t="shared" si="207"/>
        <v>n/a</v>
      </c>
      <c r="I262" s="8"/>
      <c r="J262" s="33">
        <f>+'PL-tc'!$N262*'pc-dist'!$D$59</f>
        <v>0</v>
      </c>
      <c r="K262" s="33">
        <f>+'PL-tc'!$O262*'pc-dist'!$M$7</f>
        <v>0</v>
      </c>
      <c r="L262" s="33">
        <f>+'PL-tc'!$P262*'pc-dist'!$D$72</f>
        <v>0</v>
      </c>
      <c r="M262" s="34" t="str">
        <f t="shared" si="209"/>
        <v>n/a</v>
      </c>
      <c r="N262" s="34" t="str">
        <f t="shared" si="210"/>
        <v>n/a</v>
      </c>
      <c r="O262" s="8"/>
      <c r="P262" s="33">
        <f>+'PL-tc'!$N262*'pc-dist'!$E$59</f>
        <v>0</v>
      </c>
      <c r="Q262" s="33">
        <f>+'PL-tc'!$O262*'pc-dist'!$N$7</f>
        <v>0</v>
      </c>
      <c r="R262" s="33">
        <f>+'PL-tc'!$P262*'pc-dist'!$E$72</f>
        <v>0</v>
      </c>
      <c r="S262" s="34" t="str">
        <f t="shared" si="212"/>
        <v>n/a</v>
      </c>
      <c r="T262" s="34" t="str">
        <f t="shared" si="213"/>
        <v>n/a</v>
      </c>
      <c r="U262" s="8"/>
      <c r="V262" s="33">
        <f>+'PL-tc'!$N262*'pc-dist'!$F$59</f>
        <v>0</v>
      </c>
      <c r="W262" s="33">
        <f>+'PL-tc'!$O262*'pc-dist'!$O$7</f>
        <v>0</v>
      </c>
      <c r="X262" s="33">
        <f>+'PL-tc'!$P262*'pc-dist'!$F$72</f>
        <v>0</v>
      </c>
      <c r="Y262" s="34" t="str">
        <f t="shared" si="215"/>
        <v>n/a</v>
      </c>
      <c r="Z262" s="34" t="str">
        <f t="shared" si="216"/>
        <v>n/a</v>
      </c>
      <c r="AA262" s="8"/>
      <c r="AB262" s="33">
        <f>+'PL-tc'!$N262*'pc-dist'!$G$59</f>
        <v>0</v>
      </c>
      <c r="AC262" s="33">
        <f>+'PL-tc'!$O262*'pc-dist'!$P$7</f>
        <v>0</v>
      </c>
      <c r="AD262" s="33">
        <f>+'PL-tc'!$P262*'pc-dist'!$G$72</f>
        <v>0</v>
      </c>
      <c r="AE262" s="34" t="str">
        <f t="shared" si="218"/>
        <v>n/a</v>
      </c>
      <c r="AF262" s="34" t="str">
        <f t="shared" si="219"/>
        <v>n/a</v>
      </c>
      <c r="AG262" s="8"/>
      <c r="AH262" s="33">
        <f t="shared" si="226"/>
        <v>0</v>
      </c>
      <c r="AI262" s="33">
        <f t="shared" si="227"/>
        <v>0</v>
      </c>
      <c r="AJ262" s="33">
        <f t="shared" si="228"/>
        <v>0</v>
      </c>
      <c r="AK262" s="34" t="str">
        <f t="shared" si="221"/>
        <v>n/a</v>
      </c>
      <c r="AL262" s="34" t="str">
        <f t="shared" si="222"/>
        <v>n/a</v>
      </c>
      <c r="AM262" s="8"/>
    </row>
    <row r="263" spans="1:39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33">
        <f>+'PL-tc'!$N263*'pc-dist'!$C$59</f>
        <v>0</v>
      </c>
      <c r="E263" s="33">
        <f>+'PL-tc'!$O263*'pc-dist'!$L$7</f>
        <v>0</v>
      </c>
      <c r="F263" s="33">
        <f>+'PL-tc'!$P263*'pc-dist'!$C$72</f>
        <v>0</v>
      </c>
      <c r="G263" s="34" t="str">
        <f t="shared" si="206"/>
        <v>n/a</v>
      </c>
      <c r="H263" s="34" t="str">
        <f t="shared" si="207"/>
        <v>n/a</v>
      </c>
      <c r="I263" s="8"/>
      <c r="J263" s="33">
        <f>+'PL-tc'!$N263*'pc-dist'!$D$59</f>
        <v>0</v>
      </c>
      <c r="K263" s="33">
        <f>+'PL-tc'!$O263*'pc-dist'!$M$7</f>
        <v>0</v>
      </c>
      <c r="L263" s="33">
        <f>+'PL-tc'!$P263*'pc-dist'!$D$72</f>
        <v>0</v>
      </c>
      <c r="M263" s="34" t="str">
        <f t="shared" si="209"/>
        <v>n/a</v>
      </c>
      <c r="N263" s="34" t="str">
        <f t="shared" si="210"/>
        <v>n/a</v>
      </c>
      <c r="O263" s="8"/>
      <c r="P263" s="33">
        <f>+'PL-tc'!$N263*'pc-dist'!$E$59</f>
        <v>0</v>
      </c>
      <c r="Q263" s="33">
        <f>+'PL-tc'!$O263*'pc-dist'!$N$7</f>
        <v>0</v>
      </c>
      <c r="R263" s="33">
        <f>+'PL-tc'!$P263*'pc-dist'!$E$72</f>
        <v>0</v>
      </c>
      <c r="S263" s="34" t="str">
        <f t="shared" si="212"/>
        <v>n/a</v>
      </c>
      <c r="T263" s="34" t="str">
        <f t="shared" si="213"/>
        <v>n/a</v>
      </c>
      <c r="U263" s="8"/>
      <c r="V263" s="33">
        <f>+'PL-tc'!$N263*'pc-dist'!$F$59</f>
        <v>0</v>
      </c>
      <c r="W263" s="33">
        <f>+'PL-tc'!$O263*'pc-dist'!$O$7</f>
        <v>0</v>
      </c>
      <c r="X263" s="33">
        <f>+'PL-tc'!$P263*'pc-dist'!$F$72</f>
        <v>0</v>
      </c>
      <c r="Y263" s="34" t="str">
        <f t="shared" si="215"/>
        <v>n/a</v>
      </c>
      <c r="Z263" s="34" t="str">
        <f t="shared" si="216"/>
        <v>n/a</v>
      </c>
      <c r="AA263" s="8"/>
      <c r="AB263" s="33">
        <f>+'PL-tc'!$N263*'pc-dist'!$G$59</f>
        <v>0</v>
      </c>
      <c r="AC263" s="33">
        <f>+'PL-tc'!$O263*'pc-dist'!$P$7</f>
        <v>0</v>
      </c>
      <c r="AD263" s="33">
        <f>+'PL-tc'!$P263*'pc-dist'!$G$72</f>
        <v>0</v>
      </c>
      <c r="AE263" s="34" t="str">
        <f t="shared" si="218"/>
        <v>n/a</v>
      </c>
      <c r="AF263" s="34" t="str">
        <f t="shared" si="219"/>
        <v>n/a</v>
      </c>
      <c r="AG263" s="8"/>
      <c r="AH263" s="33">
        <f t="shared" si="226"/>
        <v>0</v>
      </c>
      <c r="AI263" s="33">
        <f t="shared" si="227"/>
        <v>0</v>
      </c>
      <c r="AJ263" s="33">
        <f t="shared" si="228"/>
        <v>0</v>
      </c>
      <c r="AK263" s="34" t="str">
        <f t="shared" si="221"/>
        <v>n/a</v>
      </c>
      <c r="AL263" s="34" t="str">
        <f t="shared" si="222"/>
        <v>n/a</v>
      </c>
      <c r="AM263" s="8"/>
    </row>
    <row r="264" spans="1:39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33">
        <f>+'PL-tc'!$N264*'pc-dist'!$C$59</f>
        <v>0</v>
      </c>
      <c r="E264" s="33">
        <f>+'PL-tc'!$O264*'pc-dist'!$L$7</f>
        <v>0</v>
      </c>
      <c r="F264" s="33">
        <f>+'PL-tc'!$P264*'pc-dist'!$C$72</f>
        <v>0</v>
      </c>
      <c r="G264" s="34" t="str">
        <f t="shared" si="206"/>
        <v>n/a</v>
      </c>
      <c r="H264" s="34" t="str">
        <f t="shared" si="207"/>
        <v>n/a</v>
      </c>
      <c r="I264" s="8"/>
      <c r="J264" s="33">
        <f>+'PL-tc'!$N264*'pc-dist'!$D$59</f>
        <v>0</v>
      </c>
      <c r="K264" s="33">
        <f>+'PL-tc'!$O264*'pc-dist'!$M$7</f>
        <v>0</v>
      </c>
      <c r="L264" s="33">
        <f>+'PL-tc'!$P264*'pc-dist'!$D$72</f>
        <v>0</v>
      </c>
      <c r="M264" s="34" t="str">
        <f t="shared" si="209"/>
        <v>n/a</v>
      </c>
      <c r="N264" s="34" t="str">
        <f t="shared" si="210"/>
        <v>n/a</v>
      </c>
      <c r="O264" s="8"/>
      <c r="P264" s="33">
        <f>+'PL-tc'!$N264*'pc-dist'!$E$59</f>
        <v>0</v>
      </c>
      <c r="Q264" s="33">
        <f>+'PL-tc'!$O264*'pc-dist'!$N$7</f>
        <v>0</v>
      </c>
      <c r="R264" s="33">
        <f>+'PL-tc'!$P264*'pc-dist'!$E$72</f>
        <v>0</v>
      </c>
      <c r="S264" s="34" t="str">
        <f t="shared" si="212"/>
        <v>n/a</v>
      </c>
      <c r="T264" s="34" t="str">
        <f t="shared" si="213"/>
        <v>n/a</v>
      </c>
      <c r="U264" s="8"/>
      <c r="V264" s="33">
        <f>+'PL-tc'!$N264*'pc-dist'!$F$59</f>
        <v>0</v>
      </c>
      <c r="W264" s="33">
        <f>+'PL-tc'!$O264*'pc-dist'!$O$7</f>
        <v>0</v>
      </c>
      <c r="X264" s="33">
        <f>+'PL-tc'!$P264*'pc-dist'!$F$72</f>
        <v>0</v>
      </c>
      <c r="Y264" s="34" t="str">
        <f t="shared" si="215"/>
        <v>n/a</v>
      </c>
      <c r="Z264" s="34" t="str">
        <f t="shared" si="216"/>
        <v>n/a</v>
      </c>
      <c r="AA264" s="8"/>
      <c r="AB264" s="33">
        <f>+'PL-tc'!$N264*'pc-dist'!$G$59</f>
        <v>0</v>
      </c>
      <c r="AC264" s="33">
        <f>+'PL-tc'!$O264*'pc-dist'!$P$7</f>
        <v>0</v>
      </c>
      <c r="AD264" s="33">
        <f>+'PL-tc'!$P264*'pc-dist'!$G$72</f>
        <v>0</v>
      </c>
      <c r="AE264" s="34" t="str">
        <f t="shared" si="218"/>
        <v>n/a</v>
      </c>
      <c r="AF264" s="34" t="str">
        <f t="shared" si="219"/>
        <v>n/a</v>
      </c>
      <c r="AG264" s="8"/>
      <c r="AH264" s="33">
        <f t="shared" si="226"/>
        <v>0</v>
      </c>
      <c r="AI264" s="33">
        <f t="shared" si="227"/>
        <v>0</v>
      </c>
      <c r="AJ264" s="33">
        <f t="shared" si="228"/>
        <v>0</v>
      </c>
      <c r="AK264" s="34" t="str">
        <f t="shared" si="221"/>
        <v>n/a</v>
      </c>
      <c r="AL264" s="34" t="str">
        <f t="shared" si="222"/>
        <v>n/a</v>
      </c>
      <c r="AM264" s="8"/>
    </row>
    <row r="265" spans="1:39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33">
        <f>+'PL-tc'!$N265*'pc-dist'!$C$59</f>
        <v>0</v>
      </c>
      <c r="E265" s="33">
        <f>+'PL-tc'!$O265*'pc-dist'!$L$7</f>
        <v>0</v>
      </c>
      <c r="F265" s="33">
        <f>+'PL-tc'!$P265*'pc-dist'!$C$72</f>
        <v>0</v>
      </c>
      <c r="G265" s="34" t="str">
        <f t="shared" si="206"/>
        <v>n/a</v>
      </c>
      <c r="H265" s="34" t="str">
        <f t="shared" si="207"/>
        <v>n/a</v>
      </c>
      <c r="I265" s="8"/>
      <c r="J265" s="33">
        <f>+'PL-tc'!$N265*'pc-dist'!$D$59</f>
        <v>0</v>
      </c>
      <c r="K265" s="33">
        <f>+'PL-tc'!$O265*'pc-dist'!$M$7</f>
        <v>0</v>
      </c>
      <c r="L265" s="33">
        <f>+'PL-tc'!$P265*'pc-dist'!$D$72</f>
        <v>0</v>
      </c>
      <c r="M265" s="34" t="str">
        <f t="shared" si="209"/>
        <v>n/a</v>
      </c>
      <c r="N265" s="34" t="str">
        <f t="shared" si="210"/>
        <v>n/a</v>
      </c>
      <c r="O265" s="8"/>
      <c r="P265" s="33">
        <f>+'PL-tc'!$N265*'pc-dist'!$E$59</f>
        <v>0</v>
      </c>
      <c r="Q265" s="33">
        <f>+'PL-tc'!$O265*'pc-dist'!$N$7</f>
        <v>0</v>
      </c>
      <c r="R265" s="33">
        <f>+'PL-tc'!$P265*'pc-dist'!$E$72</f>
        <v>0</v>
      </c>
      <c r="S265" s="34" t="str">
        <f t="shared" si="212"/>
        <v>n/a</v>
      </c>
      <c r="T265" s="34" t="str">
        <f t="shared" si="213"/>
        <v>n/a</v>
      </c>
      <c r="U265" s="8"/>
      <c r="V265" s="33">
        <f>+'PL-tc'!$N265*'pc-dist'!$F$59</f>
        <v>0</v>
      </c>
      <c r="W265" s="33">
        <f>+'PL-tc'!$O265*'pc-dist'!$O$7</f>
        <v>0</v>
      </c>
      <c r="X265" s="33">
        <f>+'PL-tc'!$P265*'pc-dist'!$F$72</f>
        <v>0</v>
      </c>
      <c r="Y265" s="34" t="str">
        <f t="shared" si="215"/>
        <v>n/a</v>
      </c>
      <c r="Z265" s="34" t="str">
        <f t="shared" si="216"/>
        <v>n/a</v>
      </c>
      <c r="AA265" s="8"/>
      <c r="AB265" s="33">
        <f>+'PL-tc'!$N265*'pc-dist'!$G$59</f>
        <v>0</v>
      </c>
      <c r="AC265" s="33">
        <f>+'PL-tc'!$O265*'pc-dist'!$P$7</f>
        <v>0</v>
      </c>
      <c r="AD265" s="33">
        <f>+'PL-tc'!$P265*'pc-dist'!$G$72</f>
        <v>0</v>
      </c>
      <c r="AE265" s="34" t="str">
        <f t="shared" si="218"/>
        <v>n/a</v>
      </c>
      <c r="AF265" s="34" t="str">
        <f t="shared" si="219"/>
        <v>n/a</v>
      </c>
      <c r="AG265" s="8"/>
      <c r="AH265" s="33">
        <f t="shared" si="226"/>
        <v>0</v>
      </c>
      <c r="AI265" s="33">
        <f t="shared" si="227"/>
        <v>0</v>
      </c>
      <c r="AJ265" s="33">
        <f t="shared" si="228"/>
        <v>0</v>
      </c>
      <c r="AK265" s="34" t="str">
        <f t="shared" si="221"/>
        <v>n/a</v>
      </c>
      <c r="AL265" s="34" t="str">
        <f t="shared" si="222"/>
        <v>n/a</v>
      </c>
      <c r="AM265" s="8"/>
    </row>
    <row r="266" spans="1:39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33">
        <f>+'PL-tc'!$N266*'pc-dist'!$C$59</f>
        <v>0</v>
      </c>
      <c r="E266" s="33">
        <f>+'PL-tc'!$O266*'pc-dist'!$L$7</f>
        <v>0</v>
      </c>
      <c r="F266" s="33">
        <f>+'PL-tc'!$P266*'pc-dist'!$C$72</f>
        <v>0</v>
      </c>
      <c r="G266" s="34" t="str">
        <f t="shared" si="206"/>
        <v>n/a</v>
      </c>
      <c r="H266" s="34" t="str">
        <f t="shared" si="207"/>
        <v>n/a</v>
      </c>
      <c r="I266" s="8"/>
      <c r="J266" s="33">
        <f>+'PL-tc'!$N266*'pc-dist'!$D$59</f>
        <v>0</v>
      </c>
      <c r="K266" s="33">
        <f>+'PL-tc'!$O266*'pc-dist'!$M$7</f>
        <v>0</v>
      </c>
      <c r="L266" s="33">
        <f>+'PL-tc'!$P266*'pc-dist'!$D$72</f>
        <v>0</v>
      </c>
      <c r="M266" s="34" t="str">
        <f t="shared" si="209"/>
        <v>n/a</v>
      </c>
      <c r="N266" s="34" t="str">
        <f t="shared" si="210"/>
        <v>n/a</v>
      </c>
      <c r="O266" s="8"/>
      <c r="P266" s="33">
        <f>+'PL-tc'!$N266*'pc-dist'!$E$59</f>
        <v>0</v>
      </c>
      <c r="Q266" s="33">
        <f>+'PL-tc'!$O266*'pc-dist'!$N$7</f>
        <v>0</v>
      </c>
      <c r="R266" s="33">
        <f>+'PL-tc'!$P266*'pc-dist'!$E$72</f>
        <v>0</v>
      </c>
      <c r="S266" s="34" t="str">
        <f t="shared" si="212"/>
        <v>n/a</v>
      </c>
      <c r="T266" s="34" t="str">
        <f t="shared" si="213"/>
        <v>n/a</v>
      </c>
      <c r="U266" s="8"/>
      <c r="V266" s="33">
        <f>+'PL-tc'!$N266*'pc-dist'!$F$59</f>
        <v>0</v>
      </c>
      <c r="W266" s="33">
        <f>+'PL-tc'!$O266*'pc-dist'!$O$7</f>
        <v>0</v>
      </c>
      <c r="X266" s="33">
        <f>+'PL-tc'!$P266*'pc-dist'!$F$72</f>
        <v>0</v>
      </c>
      <c r="Y266" s="34" t="str">
        <f t="shared" si="215"/>
        <v>n/a</v>
      </c>
      <c r="Z266" s="34" t="str">
        <f t="shared" si="216"/>
        <v>n/a</v>
      </c>
      <c r="AA266" s="8"/>
      <c r="AB266" s="33">
        <f>+'PL-tc'!$N266*'pc-dist'!$G$59</f>
        <v>0</v>
      </c>
      <c r="AC266" s="33">
        <f>+'PL-tc'!$O266*'pc-dist'!$P$7</f>
        <v>0</v>
      </c>
      <c r="AD266" s="33">
        <f>+'PL-tc'!$P266*'pc-dist'!$G$72</f>
        <v>0</v>
      </c>
      <c r="AE266" s="34" t="str">
        <f t="shared" si="218"/>
        <v>n/a</v>
      </c>
      <c r="AF266" s="34" t="str">
        <f t="shared" si="219"/>
        <v>n/a</v>
      </c>
      <c r="AG266" s="8"/>
      <c r="AH266" s="33">
        <f t="shared" si="226"/>
        <v>0</v>
      </c>
      <c r="AI266" s="33">
        <f t="shared" si="227"/>
        <v>0</v>
      </c>
      <c r="AJ266" s="33">
        <f t="shared" si="228"/>
        <v>0</v>
      </c>
      <c r="AK266" s="34" t="str">
        <f t="shared" si="221"/>
        <v>n/a</v>
      </c>
      <c r="AL266" s="34" t="str">
        <f t="shared" si="222"/>
        <v>n/a</v>
      </c>
      <c r="AM266" s="8"/>
    </row>
    <row r="267" spans="1:39" hidden="1" outlineLevel="2" x14ac:dyDescent="0.2">
      <c r="A267" s="49">
        <v>3800</v>
      </c>
      <c r="B267" s="18" t="str">
        <f>+masterfile!D969</f>
        <v>3800 Bezugsnebenkosten</v>
      </c>
      <c r="C267" s="8"/>
      <c r="D267" s="33">
        <f>+'PL-tc'!$N267*'pc-dist'!$C$59</f>
        <v>0</v>
      </c>
      <c r="E267" s="33">
        <f>+'PL-tc'!$O267*'pc-dist'!$L$7</f>
        <v>0</v>
      </c>
      <c r="F267" s="33">
        <f>+'PL-tc'!$P267*'pc-dist'!$C$72</f>
        <v>0</v>
      </c>
      <c r="G267" s="34" t="str">
        <f t="shared" si="206"/>
        <v>n/a</v>
      </c>
      <c r="H267" s="34" t="str">
        <f t="shared" si="207"/>
        <v>n/a</v>
      </c>
      <c r="I267" s="8"/>
      <c r="J267" s="33">
        <f>+'PL-tc'!$N267*'pc-dist'!$D$59</f>
        <v>0</v>
      </c>
      <c r="K267" s="33">
        <f>+'PL-tc'!$O267*'pc-dist'!$M$7</f>
        <v>0</v>
      </c>
      <c r="L267" s="33">
        <f>+'PL-tc'!$P267*'pc-dist'!$D$72</f>
        <v>0</v>
      </c>
      <c r="M267" s="34" t="str">
        <f t="shared" si="209"/>
        <v>n/a</v>
      </c>
      <c r="N267" s="34" t="str">
        <f t="shared" si="210"/>
        <v>n/a</v>
      </c>
      <c r="O267" s="8"/>
      <c r="P267" s="33">
        <f>+'PL-tc'!$N267*'pc-dist'!$E$59</f>
        <v>0</v>
      </c>
      <c r="Q267" s="33">
        <f>+'PL-tc'!$O267*'pc-dist'!$N$7</f>
        <v>0</v>
      </c>
      <c r="R267" s="33">
        <f>+'PL-tc'!$P267*'pc-dist'!$E$72</f>
        <v>0</v>
      </c>
      <c r="S267" s="34" t="str">
        <f t="shared" si="212"/>
        <v>n/a</v>
      </c>
      <c r="T267" s="34" t="str">
        <f t="shared" si="213"/>
        <v>n/a</v>
      </c>
      <c r="U267" s="8"/>
      <c r="V267" s="33">
        <f>+'PL-tc'!$N267*'pc-dist'!$F$59</f>
        <v>0</v>
      </c>
      <c r="W267" s="33">
        <f>+'PL-tc'!$O267*'pc-dist'!$O$7</f>
        <v>0</v>
      </c>
      <c r="X267" s="33">
        <f>+'PL-tc'!$P267*'pc-dist'!$F$72</f>
        <v>0</v>
      </c>
      <c r="Y267" s="34" t="str">
        <f t="shared" si="215"/>
        <v>n/a</v>
      </c>
      <c r="Z267" s="34" t="str">
        <f t="shared" si="216"/>
        <v>n/a</v>
      </c>
      <c r="AA267" s="8"/>
      <c r="AB267" s="33">
        <f>+'PL-tc'!$N267*'pc-dist'!$G$59</f>
        <v>0</v>
      </c>
      <c r="AC267" s="33">
        <f>+'PL-tc'!$O267*'pc-dist'!$P$7</f>
        <v>0</v>
      </c>
      <c r="AD267" s="33">
        <f>+'PL-tc'!$P267*'pc-dist'!$G$72</f>
        <v>0</v>
      </c>
      <c r="AE267" s="34" t="str">
        <f t="shared" si="218"/>
        <v>n/a</v>
      </c>
      <c r="AF267" s="34" t="str">
        <f t="shared" si="219"/>
        <v>n/a</v>
      </c>
      <c r="AG267" s="8"/>
      <c r="AH267" s="33">
        <f t="shared" si="226"/>
        <v>0</v>
      </c>
      <c r="AI267" s="33">
        <f t="shared" si="227"/>
        <v>0</v>
      </c>
      <c r="AJ267" s="33">
        <f t="shared" si="228"/>
        <v>0</v>
      </c>
      <c r="AK267" s="34" t="str">
        <f t="shared" si="221"/>
        <v>n/a</v>
      </c>
      <c r="AL267" s="34" t="str">
        <f t="shared" si="222"/>
        <v>n/a</v>
      </c>
      <c r="AM267" s="8"/>
    </row>
    <row r="268" spans="1:39" hidden="1" outlineLevel="2" x14ac:dyDescent="0.2">
      <c r="A268" s="49">
        <v>3830</v>
      </c>
      <c r="B268" s="18" t="str">
        <f>+masterfile!D970</f>
        <v>3830 Leergut</v>
      </c>
      <c r="C268" s="8"/>
      <c r="D268" s="33">
        <f>+'PL-tc'!$N268*'pc-dist'!$C$59</f>
        <v>0</v>
      </c>
      <c r="E268" s="33">
        <f>+'PL-tc'!$O268*'pc-dist'!$L$7</f>
        <v>0</v>
      </c>
      <c r="F268" s="33">
        <f>+'PL-tc'!$P268*'pc-dist'!$C$72</f>
        <v>0</v>
      </c>
      <c r="G268" s="34" t="str">
        <f t="shared" si="206"/>
        <v>n/a</v>
      </c>
      <c r="H268" s="34" t="str">
        <f t="shared" si="207"/>
        <v>n/a</v>
      </c>
      <c r="I268" s="8"/>
      <c r="J268" s="33">
        <f>+'PL-tc'!$N268*'pc-dist'!$D$59</f>
        <v>0</v>
      </c>
      <c r="K268" s="33">
        <f>+'PL-tc'!$O268*'pc-dist'!$M$7</f>
        <v>0</v>
      </c>
      <c r="L268" s="33">
        <f>+'PL-tc'!$P268*'pc-dist'!$D$72</f>
        <v>0</v>
      </c>
      <c r="M268" s="34" t="str">
        <f t="shared" si="209"/>
        <v>n/a</v>
      </c>
      <c r="N268" s="34" t="str">
        <f t="shared" si="210"/>
        <v>n/a</v>
      </c>
      <c r="O268" s="8"/>
      <c r="P268" s="33">
        <f>+'PL-tc'!$N268*'pc-dist'!$E$59</f>
        <v>0</v>
      </c>
      <c r="Q268" s="33">
        <f>+'PL-tc'!$O268*'pc-dist'!$N$7</f>
        <v>0</v>
      </c>
      <c r="R268" s="33">
        <f>+'PL-tc'!$P268*'pc-dist'!$E$72</f>
        <v>0</v>
      </c>
      <c r="S268" s="34" t="str">
        <f t="shared" si="212"/>
        <v>n/a</v>
      </c>
      <c r="T268" s="34" t="str">
        <f t="shared" si="213"/>
        <v>n/a</v>
      </c>
      <c r="U268" s="8"/>
      <c r="V268" s="33">
        <f>+'PL-tc'!$N268*'pc-dist'!$F$59</f>
        <v>0</v>
      </c>
      <c r="W268" s="33">
        <f>+'PL-tc'!$O268*'pc-dist'!$O$7</f>
        <v>0</v>
      </c>
      <c r="X268" s="33">
        <f>+'PL-tc'!$P268*'pc-dist'!$F$72</f>
        <v>0</v>
      </c>
      <c r="Y268" s="34" t="str">
        <f t="shared" si="215"/>
        <v>n/a</v>
      </c>
      <c r="Z268" s="34" t="str">
        <f t="shared" si="216"/>
        <v>n/a</v>
      </c>
      <c r="AA268" s="8"/>
      <c r="AB268" s="33">
        <f>+'PL-tc'!$N268*'pc-dist'!$G$59</f>
        <v>0</v>
      </c>
      <c r="AC268" s="33">
        <f>+'PL-tc'!$O268*'pc-dist'!$P$7</f>
        <v>0</v>
      </c>
      <c r="AD268" s="33">
        <f>+'PL-tc'!$P268*'pc-dist'!$G$72</f>
        <v>0</v>
      </c>
      <c r="AE268" s="34" t="str">
        <f t="shared" si="218"/>
        <v>n/a</v>
      </c>
      <c r="AF268" s="34" t="str">
        <f t="shared" si="219"/>
        <v>n/a</v>
      </c>
      <c r="AG268" s="8"/>
      <c r="AH268" s="33">
        <f t="shared" si="226"/>
        <v>0</v>
      </c>
      <c r="AI268" s="33">
        <f t="shared" si="227"/>
        <v>0</v>
      </c>
      <c r="AJ268" s="33">
        <f t="shared" si="228"/>
        <v>0</v>
      </c>
      <c r="AK268" s="34" t="str">
        <f t="shared" si="221"/>
        <v>n/a</v>
      </c>
      <c r="AL268" s="34" t="str">
        <f t="shared" si="222"/>
        <v>n/a</v>
      </c>
      <c r="AM268" s="8"/>
    </row>
    <row r="269" spans="1:39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33">
        <f>+'PL-tc'!$N269*'pc-dist'!$C$59</f>
        <v>0</v>
      </c>
      <c r="E269" s="33">
        <f>+'PL-tc'!$O269*'pc-dist'!$L$7</f>
        <v>0</v>
      </c>
      <c r="F269" s="33">
        <f>+'PL-tc'!$P269*'pc-dist'!$C$72</f>
        <v>0</v>
      </c>
      <c r="G269" s="34" t="str">
        <f t="shared" si="206"/>
        <v>n/a</v>
      </c>
      <c r="H269" s="34" t="str">
        <f t="shared" si="207"/>
        <v>n/a</v>
      </c>
      <c r="I269" s="8"/>
      <c r="J269" s="33">
        <f>+'PL-tc'!$N269*'pc-dist'!$D$59</f>
        <v>0</v>
      </c>
      <c r="K269" s="33">
        <f>+'PL-tc'!$O269*'pc-dist'!$M$7</f>
        <v>0</v>
      </c>
      <c r="L269" s="33">
        <f>+'PL-tc'!$P269*'pc-dist'!$D$72</f>
        <v>0</v>
      </c>
      <c r="M269" s="34" t="str">
        <f t="shared" si="209"/>
        <v>n/a</v>
      </c>
      <c r="N269" s="34" t="str">
        <f t="shared" si="210"/>
        <v>n/a</v>
      </c>
      <c r="O269" s="8"/>
      <c r="P269" s="33">
        <f>+'PL-tc'!$N269*'pc-dist'!$E$59</f>
        <v>0</v>
      </c>
      <c r="Q269" s="33">
        <f>+'PL-tc'!$O269*'pc-dist'!$N$7</f>
        <v>0</v>
      </c>
      <c r="R269" s="33">
        <f>+'PL-tc'!$P269*'pc-dist'!$E$72</f>
        <v>0</v>
      </c>
      <c r="S269" s="34" t="str">
        <f t="shared" si="212"/>
        <v>n/a</v>
      </c>
      <c r="T269" s="34" t="str">
        <f t="shared" si="213"/>
        <v>n/a</v>
      </c>
      <c r="U269" s="8"/>
      <c r="V269" s="33">
        <f>+'PL-tc'!$N269*'pc-dist'!$F$59</f>
        <v>0</v>
      </c>
      <c r="W269" s="33">
        <f>+'PL-tc'!$O269*'pc-dist'!$O$7</f>
        <v>0</v>
      </c>
      <c r="X269" s="33">
        <f>+'PL-tc'!$P269*'pc-dist'!$F$72</f>
        <v>0</v>
      </c>
      <c r="Y269" s="34" t="str">
        <f t="shared" si="215"/>
        <v>n/a</v>
      </c>
      <c r="Z269" s="34" t="str">
        <f t="shared" si="216"/>
        <v>n/a</v>
      </c>
      <c r="AA269" s="8"/>
      <c r="AB269" s="33">
        <f>+'PL-tc'!$N269*'pc-dist'!$G$59</f>
        <v>0</v>
      </c>
      <c r="AC269" s="33">
        <f>+'PL-tc'!$O269*'pc-dist'!$P$7</f>
        <v>0</v>
      </c>
      <c r="AD269" s="33">
        <f>+'PL-tc'!$P269*'pc-dist'!$G$72</f>
        <v>0</v>
      </c>
      <c r="AE269" s="34" t="str">
        <f t="shared" si="218"/>
        <v>n/a</v>
      </c>
      <c r="AF269" s="34" t="str">
        <f t="shared" si="219"/>
        <v>n/a</v>
      </c>
      <c r="AG269" s="8"/>
      <c r="AH269" s="33">
        <f t="shared" si="226"/>
        <v>0</v>
      </c>
      <c r="AI269" s="33">
        <f t="shared" si="227"/>
        <v>0</v>
      </c>
      <c r="AJ269" s="33">
        <f t="shared" si="228"/>
        <v>0</v>
      </c>
      <c r="AK269" s="34" t="str">
        <f t="shared" si="221"/>
        <v>n/a</v>
      </c>
      <c r="AL269" s="34" t="str">
        <f t="shared" si="222"/>
        <v>n/a</v>
      </c>
      <c r="AM269" s="8"/>
    </row>
    <row r="270" spans="1:39" hidden="1" outlineLevel="2" x14ac:dyDescent="0.2">
      <c r="B270" s="18"/>
      <c r="C270" s="8"/>
      <c r="D270" s="54"/>
      <c r="E270" s="54"/>
      <c r="F270" s="54"/>
      <c r="G270" s="10"/>
      <c r="H270" s="10"/>
      <c r="I270" s="8"/>
      <c r="J270" s="54"/>
      <c r="K270" s="54"/>
      <c r="L270" s="54"/>
      <c r="M270" s="10"/>
      <c r="N270" s="10"/>
      <c r="O270" s="8"/>
      <c r="P270" s="54"/>
      <c r="Q270" s="54"/>
      <c r="R270" s="54"/>
      <c r="S270" s="10"/>
      <c r="T270" s="10"/>
      <c r="U270" s="8"/>
      <c r="V270" s="54"/>
      <c r="W270" s="54"/>
      <c r="X270" s="54"/>
      <c r="Y270" s="10"/>
      <c r="Z270" s="10"/>
      <c r="AA270" s="8"/>
      <c r="AB270" s="54"/>
      <c r="AC270" s="54"/>
      <c r="AD270" s="54"/>
      <c r="AE270" s="10"/>
      <c r="AF270" s="10"/>
      <c r="AG270" s="8"/>
      <c r="AH270" s="54"/>
      <c r="AI270" s="54"/>
      <c r="AJ270" s="54"/>
      <c r="AK270" s="10"/>
      <c r="AL270" s="10"/>
      <c r="AM270" s="8"/>
    </row>
    <row r="271" spans="1:39" hidden="1" outlineLevel="2" x14ac:dyDescent="0.2">
      <c r="A271" s="49" t="s">
        <v>1836</v>
      </c>
      <c r="B271" s="18" t="s">
        <v>1836</v>
      </c>
      <c r="C271" s="8"/>
      <c r="D271" s="51">
        <f t="shared" ref="D271:F271" si="229">+SUM(D272:D322)</f>
        <v>0</v>
      </c>
      <c r="E271" s="51">
        <f t="shared" si="229"/>
        <v>0</v>
      </c>
      <c r="F271" s="51">
        <f t="shared" si="229"/>
        <v>0</v>
      </c>
      <c r="G271" s="34" t="str">
        <f t="shared" ref="G271:G321" si="230">IFERROR(F271/E271-1,"n/a")</f>
        <v>n/a</v>
      </c>
      <c r="H271" s="34" t="str">
        <f t="shared" ref="H271:H321" si="231">IFERROR(F271/D271-1,"n/a")</f>
        <v>n/a</v>
      </c>
      <c r="I271" s="8"/>
      <c r="J271" s="51">
        <f t="shared" ref="J271:L271" si="232">+SUM(J272:J322)</f>
        <v>0</v>
      </c>
      <c r="K271" s="51">
        <f t="shared" si="232"/>
        <v>0</v>
      </c>
      <c r="L271" s="51">
        <f t="shared" si="232"/>
        <v>0</v>
      </c>
      <c r="M271" s="34" t="str">
        <f t="shared" ref="M271:M321" si="233">IFERROR(L271/K271-1,"n/a")</f>
        <v>n/a</v>
      </c>
      <c r="N271" s="34" t="str">
        <f t="shared" ref="N271:N321" si="234">IFERROR(L271/J271-1,"n/a")</f>
        <v>n/a</v>
      </c>
      <c r="O271" s="8"/>
      <c r="P271" s="51">
        <f t="shared" ref="P271:R271" si="235">+SUM(P272:P322)</f>
        <v>0</v>
      </c>
      <c r="Q271" s="51">
        <f t="shared" si="235"/>
        <v>0</v>
      </c>
      <c r="R271" s="51">
        <f t="shared" si="235"/>
        <v>0</v>
      </c>
      <c r="S271" s="34" t="str">
        <f t="shared" ref="S271:S321" si="236">IFERROR(R271/Q271-1,"n/a")</f>
        <v>n/a</v>
      </c>
      <c r="T271" s="34" t="str">
        <f t="shared" ref="T271:T321" si="237">IFERROR(R271/P271-1,"n/a")</f>
        <v>n/a</v>
      </c>
      <c r="U271" s="8"/>
      <c r="V271" s="51">
        <f t="shared" ref="V271:X271" si="238">+SUM(V272:V322)</f>
        <v>0</v>
      </c>
      <c r="W271" s="51">
        <f t="shared" si="238"/>
        <v>0</v>
      </c>
      <c r="X271" s="51">
        <f t="shared" si="238"/>
        <v>0</v>
      </c>
      <c r="Y271" s="34" t="str">
        <f t="shared" ref="Y271:Y321" si="239">IFERROR(X271/W271-1,"n/a")</f>
        <v>n/a</v>
      </c>
      <c r="Z271" s="34" t="str">
        <f t="shared" ref="Z271:Z321" si="240">IFERROR(X271/V271-1,"n/a")</f>
        <v>n/a</v>
      </c>
      <c r="AA271" s="8"/>
      <c r="AB271" s="51">
        <f t="shared" ref="AB271:AD271" si="241">+SUM(AB272:AB322)</f>
        <v>0</v>
      </c>
      <c r="AC271" s="51">
        <f t="shared" si="241"/>
        <v>0</v>
      </c>
      <c r="AD271" s="51">
        <f t="shared" si="241"/>
        <v>0</v>
      </c>
      <c r="AE271" s="34" t="str">
        <f t="shared" ref="AE271:AE321" si="242">IFERROR(AD271/AC271-1,"n/a")</f>
        <v>n/a</v>
      </c>
      <c r="AF271" s="34" t="str">
        <f t="shared" ref="AF271:AF321" si="243">IFERROR(AD271/AB271-1,"n/a")</f>
        <v>n/a</v>
      </c>
      <c r="AG271" s="8"/>
      <c r="AH271" s="51">
        <f t="shared" ref="AH271:AJ271" si="244">+SUM(AH272:AH322)</f>
        <v>0</v>
      </c>
      <c r="AI271" s="51">
        <f t="shared" si="244"/>
        <v>0</v>
      </c>
      <c r="AJ271" s="51">
        <f t="shared" si="244"/>
        <v>0</v>
      </c>
      <c r="AK271" s="34" t="str">
        <f t="shared" ref="AK271:AK321" si="245">IFERROR(AJ271/AI271-1,"n/a")</f>
        <v>n/a</v>
      </c>
      <c r="AL271" s="34" t="str">
        <f t="shared" ref="AL271:AL321" si="246">IFERROR(AJ271/AH271-1,"n/a")</f>
        <v>n/a</v>
      </c>
      <c r="AM271" s="8"/>
    </row>
    <row r="272" spans="1:39" hidden="1" outlineLevel="3" x14ac:dyDescent="0.2">
      <c r="A272" s="49">
        <v>3700</v>
      </c>
      <c r="B272" s="43" t="str">
        <f>+masterfile!D919</f>
        <v>3700 Nachlässe</v>
      </c>
      <c r="C272" s="8"/>
      <c r="D272" s="33">
        <f>+'PL-tc'!$N272*'pc-dist'!$C$59</f>
        <v>0</v>
      </c>
      <c r="E272" s="33">
        <f>+'PL-tc'!$O272*'pc-dist'!$L$7</f>
        <v>0</v>
      </c>
      <c r="F272" s="33">
        <f>+'PL-tc'!$P272*'pc-dist'!$C$72</f>
        <v>0</v>
      </c>
      <c r="G272" s="34" t="str">
        <f t="shared" si="230"/>
        <v>n/a</v>
      </c>
      <c r="H272" s="34" t="str">
        <f t="shared" si="231"/>
        <v>n/a</v>
      </c>
      <c r="I272" s="8"/>
      <c r="J272" s="33">
        <f>+'PL-tc'!$N272*'pc-dist'!$D$59</f>
        <v>0</v>
      </c>
      <c r="K272" s="33">
        <f>+'PL-tc'!$O272*'pc-dist'!$M$7</f>
        <v>0</v>
      </c>
      <c r="L272" s="33">
        <f>+'PL-tc'!$P272*'pc-dist'!$D$72</f>
        <v>0</v>
      </c>
      <c r="M272" s="34" t="str">
        <f t="shared" si="233"/>
        <v>n/a</v>
      </c>
      <c r="N272" s="34" t="str">
        <f t="shared" si="234"/>
        <v>n/a</v>
      </c>
      <c r="O272" s="8"/>
      <c r="P272" s="33">
        <f>+'PL-tc'!$N272*'pc-dist'!$E$59</f>
        <v>0</v>
      </c>
      <c r="Q272" s="33">
        <f>+'PL-tc'!$O272*'pc-dist'!$N$7</f>
        <v>0</v>
      </c>
      <c r="R272" s="33">
        <f>+'PL-tc'!$P272*'pc-dist'!$E$72</f>
        <v>0</v>
      </c>
      <c r="S272" s="34" t="str">
        <f t="shared" si="236"/>
        <v>n/a</v>
      </c>
      <c r="T272" s="34" t="str">
        <f t="shared" si="237"/>
        <v>n/a</v>
      </c>
      <c r="U272" s="8"/>
      <c r="V272" s="33">
        <f>+'PL-tc'!$N272*'pc-dist'!$F$59</f>
        <v>0</v>
      </c>
      <c r="W272" s="33">
        <f>+'PL-tc'!$O272*'pc-dist'!$O$7</f>
        <v>0</v>
      </c>
      <c r="X272" s="33">
        <f>+'PL-tc'!$P272*'pc-dist'!$F$72</f>
        <v>0</v>
      </c>
      <c r="Y272" s="34" t="str">
        <f t="shared" si="239"/>
        <v>n/a</v>
      </c>
      <c r="Z272" s="34" t="str">
        <f t="shared" si="240"/>
        <v>n/a</v>
      </c>
      <c r="AA272" s="8"/>
      <c r="AB272" s="33">
        <f>+'PL-tc'!$N272*'pc-dist'!$G$59</f>
        <v>0</v>
      </c>
      <c r="AC272" s="33">
        <f>+'PL-tc'!$O272*'pc-dist'!$P$7</f>
        <v>0</v>
      </c>
      <c r="AD272" s="33">
        <f>+'PL-tc'!$P272*'pc-dist'!$G$72</f>
        <v>0</v>
      </c>
      <c r="AE272" s="34" t="str">
        <f t="shared" si="242"/>
        <v>n/a</v>
      </c>
      <c r="AF272" s="34" t="str">
        <f t="shared" si="243"/>
        <v>n/a</v>
      </c>
      <c r="AG272" s="8"/>
      <c r="AH272" s="33">
        <f t="shared" ref="AH272:AH303" si="247">AB272+V272+P272+J272+D272</f>
        <v>0</v>
      </c>
      <c r="AI272" s="33">
        <f t="shared" ref="AI272:AI303" si="248">AC272+W272+Q272+K272+E272</f>
        <v>0</v>
      </c>
      <c r="AJ272" s="33">
        <f t="shared" ref="AJ272:AJ303" si="249">AD272+X272+R272+L272+F272</f>
        <v>0</v>
      </c>
      <c r="AK272" s="34" t="str">
        <f t="shared" si="245"/>
        <v>n/a</v>
      </c>
      <c r="AL272" s="34" t="str">
        <f t="shared" si="246"/>
        <v>n/a</v>
      </c>
      <c r="AM272" s="8"/>
    </row>
    <row r="273" spans="1:39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33">
        <f>+'PL-tc'!$N273*'pc-dist'!$C$59</f>
        <v>0</v>
      </c>
      <c r="E273" s="33">
        <f>+'PL-tc'!$O273*'pc-dist'!$L$7</f>
        <v>0</v>
      </c>
      <c r="F273" s="33">
        <f>+'PL-tc'!$P273*'pc-dist'!$C$72</f>
        <v>0</v>
      </c>
      <c r="G273" s="34" t="str">
        <f t="shared" si="230"/>
        <v>n/a</v>
      </c>
      <c r="H273" s="34" t="str">
        <f t="shared" si="231"/>
        <v>n/a</v>
      </c>
      <c r="I273" s="8"/>
      <c r="J273" s="33">
        <f>+'PL-tc'!$N273*'pc-dist'!$D$59</f>
        <v>0</v>
      </c>
      <c r="K273" s="33">
        <f>+'PL-tc'!$O273*'pc-dist'!$M$7</f>
        <v>0</v>
      </c>
      <c r="L273" s="33">
        <f>+'PL-tc'!$P273*'pc-dist'!$D$72</f>
        <v>0</v>
      </c>
      <c r="M273" s="34" t="str">
        <f t="shared" si="233"/>
        <v>n/a</v>
      </c>
      <c r="N273" s="34" t="str">
        <f t="shared" si="234"/>
        <v>n/a</v>
      </c>
      <c r="O273" s="8"/>
      <c r="P273" s="33">
        <f>+'PL-tc'!$N273*'pc-dist'!$E$59</f>
        <v>0</v>
      </c>
      <c r="Q273" s="33">
        <f>+'PL-tc'!$O273*'pc-dist'!$N$7</f>
        <v>0</v>
      </c>
      <c r="R273" s="33">
        <f>+'PL-tc'!$P273*'pc-dist'!$E$72</f>
        <v>0</v>
      </c>
      <c r="S273" s="34" t="str">
        <f t="shared" si="236"/>
        <v>n/a</v>
      </c>
      <c r="T273" s="34" t="str">
        <f t="shared" si="237"/>
        <v>n/a</v>
      </c>
      <c r="U273" s="8"/>
      <c r="V273" s="33">
        <f>+'PL-tc'!$N273*'pc-dist'!$F$59</f>
        <v>0</v>
      </c>
      <c r="W273" s="33">
        <f>+'PL-tc'!$O273*'pc-dist'!$O$7</f>
        <v>0</v>
      </c>
      <c r="X273" s="33">
        <f>+'PL-tc'!$P273*'pc-dist'!$F$72</f>
        <v>0</v>
      </c>
      <c r="Y273" s="34" t="str">
        <f t="shared" si="239"/>
        <v>n/a</v>
      </c>
      <c r="Z273" s="34" t="str">
        <f t="shared" si="240"/>
        <v>n/a</v>
      </c>
      <c r="AA273" s="8"/>
      <c r="AB273" s="33">
        <f>+'PL-tc'!$N273*'pc-dist'!$G$59</f>
        <v>0</v>
      </c>
      <c r="AC273" s="33">
        <f>+'PL-tc'!$O273*'pc-dist'!$P$7</f>
        <v>0</v>
      </c>
      <c r="AD273" s="33">
        <f>+'PL-tc'!$P273*'pc-dist'!$G$72</f>
        <v>0</v>
      </c>
      <c r="AE273" s="34" t="str">
        <f t="shared" si="242"/>
        <v>n/a</v>
      </c>
      <c r="AF273" s="34" t="str">
        <f t="shared" si="243"/>
        <v>n/a</v>
      </c>
      <c r="AG273" s="8"/>
      <c r="AH273" s="33">
        <f t="shared" si="247"/>
        <v>0</v>
      </c>
      <c r="AI273" s="33">
        <f t="shared" si="248"/>
        <v>0</v>
      </c>
      <c r="AJ273" s="33">
        <f t="shared" si="249"/>
        <v>0</v>
      </c>
      <c r="AK273" s="34" t="str">
        <f t="shared" si="245"/>
        <v>n/a</v>
      </c>
      <c r="AL273" s="34" t="str">
        <f t="shared" si="246"/>
        <v>n/a</v>
      </c>
      <c r="AM273" s="8"/>
    </row>
    <row r="274" spans="1:39" hidden="1" outlineLevel="3" x14ac:dyDescent="0.2">
      <c r="A274" s="49">
        <v>3710</v>
      </c>
      <c r="B274" s="43" t="str">
        <f>+masterfile!D921</f>
        <v>3710 Nachlässe 7% Vorsteuer</v>
      </c>
      <c r="C274" s="8"/>
      <c r="D274" s="33">
        <f>+'PL-tc'!$N274*'pc-dist'!$C$59</f>
        <v>0</v>
      </c>
      <c r="E274" s="33">
        <f>+'PL-tc'!$O274*'pc-dist'!$L$7</f>
        <v>0</v>
      </c>
      <c r="F274" s="33">
        <f>+'PL-tc'!$P274*'pc-dist'!$C$72</f>
        <v>0</v>
      </c>
      <c r="G274" s="34" t="str">
        <f t="shared" si="230"/>
        <v>n/a</v>
      </c>
      <c r="H274" s="34" t="str">
        <f t="shared" si="231"/>
        <v>n/a</v>
      </c>
      <c r="I274" s="8"/>
      <c r="J274" s="33">
        <f>+'PL-tc'!$N274*'pc-dist'!$D$59</f>
        <v>0</v>
      </c>
      <c r="K274" s="33">
        <f>+'PL-tc'!$O274*'pc-dist'!$M$7</f>
        <v>0</v>
      </c>
      <c r="L274" s="33">
        <f>+'PL-tc'!$P274*'pc-dist'!$D$72</f>
        <v>0</v>
      </c>
      <c r="M274" s="34" t="str">
        <f t="shared" si="233"/>
        <v>n/a</v>
      </c>
      <c r="N274" s="34" t="str">
        <f t="shared" si="234"/>
        <v>n/a</v>
      </c>
      <c r="O274" s="8"/>
      <c r="P274" s="33">
        <f>+'PL-tc'!$N274*'pc-dist'!$E$59</f>
        <v>0</v>
      </c>
      <c r="Q274" s="33">
        <f>+'PL-tc'!$O274*'pc-dist'!$N$7</f>
        <v>0</v>
      </c>
      <c r="R274" s="33">
        <f>+'PL-tc'!$P274*'pc-dist'!$E$72</f>
        <v>0</v>
      </c>
      <c r="S274" s="34" t="str">
        <f t="shared" si="236"/>
        <v>n/a</v>
      </c>
      <c r="T274" s="34" t="str">
        <f t="shared" si="237"/>
        <v>n/a</v>
      </c>
      <c r="U274" s="8"/>
      <c r="V274" s="33">
        <f>+'PL-tc'!$N274*'pc-dist'!$F$59</f>
        <v>0</v>
      </c>
      <c r="W274" s="33">
        <f>+'PL-tc'!$O274*'pc-dist'!$O$7</f>
        <v>0</v>
      </c>
      <c r="X274" s="33">
        <f>+'PL-tc'!$P274*'pc-dist'!$F$72</f>
        <v>0</v>
      </c>
      <c r="Y274" s="34" t="str">
        <f t="shared" si="239"/>
        <v>n/a</v>
      </c>
      <c r="Z274" s="34" t="str">
        <f t="shared" si="240"/>
        <v>n/a</v>
      </c>
      <c r="AA274" s="8"/>
      <c r="AB274" s="33">
        <f>+'PL-tc'!$N274*'pc-dist'!$G$59</f>
        <v>0</v>
      </c>
      <c r="AC274" s="33">
        <f>+'PL-tc'!$O274*'pc-dist'!$P$7</f>
        <v>0</v>
      </c>
      <c r="AD274" s="33">
        <f>+'PL-tc'!$P274*'pc-dist'!$G$72</f>
        <v>0</v>
      </c>
      <c r="AE274" s="34" t="str">
        <f t="shared" si="242"/>
        <v>n/a</v>
      </c>
      <c r="AF274" s="34" t="str">
        <f t="shared" si="243"/>
        <v>n/a</v>
      </c>
      <c r="AG274" s="8"/>
      <c r="AH274" s="33">
        <f t="shared" si="247"/>
        <v>0</v>
      </c>
      <c r="AI274" s="33">
        <f t="shared" si="248"/>
        <v>0</v>
      </c>
      <c r="AJ274" s="33">
        <f t="shared" si="249"/>
        <v>0</v>
      </c>
      <c r="AK274" s="34" t="str">
        <f t="shared" si="245"/>
        <v>n/a</v>
      </c>
      <c r="AL274" s="34" t="str">
        <f t="shared" si="246"/>
        <v>n/a</v>
      </c>
      <c r="AM274" s="8"/>
    </row>
    <row r="275" spans="1:39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33">
        <f>+'PL-tc'!$N275*'pc-dist'!$C$59</f>
        <v>0</v>
      </c>
      <c r="E275" s="33">
        <f>+'PL-tc'!$O275*'pc-dist'!$L$7</f>
        <v>0</v>
      </c>
      <c r="F275" s="33">
        <f>+'PL-tc'!$P275*'pc-dist'!$C$72</f>
        <v>0</v>
      </c>
      <c r="G275" s="34" t="str">
        <f t="shared" si="230"/>
        <v>n/a</v>
      </c>
      <c r="H275" s="34" t="str">
        <f t="shared" si="231"/>
        <v>n/a</v>
      </c>
      <c r="I275" s="8"/>
      <c r="J275" s="33">
        <f>+'PL-tc'!$N275*'pc-dist'!$D$59</f>
        <v>0</v>
      </c>
      <c r="K275" s="33">
        <f>+'PL-tc'!$O275*'pc-dist'!$M$7</f>
        <v>0</v>
      </c>
      <c r="L275" s="33">
        <f>+'PL-tc'!$P275*'pc-dist'!$D$72</f>
        <v>0</v>
      </c>
      <c r="M275" s="34" t="str">
        <f t="shared" si="233"/>
        <v>n/a</v>
      </c>
      <c r="N275" s="34" t="str">
        <f t="shared" si="234"/>
        <v>n/a</v>
      </c>
      <c r="O275" s="8"/>
      <c r="P275" s="33">
        <f>+'PL-tc'!$N275*'pc-dist'!$E$59</f>
        <v>0</v>
      </c>
      <c r="Q275" s="33">
        <f>+'PL-tc'!$O275*'pc-dist'!$N$7</f>
        <v>0</v>
      </c>
      <c r="R275" s="33">
        <f>+'PL-tc'!$P275*'pc-dist'!$E$72</f>
        <v>0</v>
      </c>
      <c r="S275" s="34" t="str">
        <f t="shared" si="236"/>
        <v>n/a</v>
      </c>
      <c r="T275" s="34" t="str">
        <f t="shared" si="237"/>
        <v>n/a</v>
      </c>
      <c r="U275" s="8"/>
      <c r="V275" s="33">
        <f>+'PL-tc'!$N275*'pc-dist'!$F$59</f>
        <v>0</v>
      </c>
      <c r="W275" s="33">
        <f>+'PL-tc'!$O275*'pc-dist'!$O$7</f>
        <v>0</v>
      </c>
      <c r="X275" s="33">
        <f>+'PL-tc'!$P275*'pc-dist'!$F$72</f>
        <v>0</v>
      </c>
      <c r="Y275" s="34" t="str">
        <f t="shared" si="239"/>
        <v>n/a</v>
      </c>
      <c r="Z275" s="34" t="str">
        <f t="shared" si="240"/>
        <v>n/a</v>
      </c>
      <c r="AA275" s="8"/>
      <c r="AB275" s="33">
        <f>+'PL-tc'!$N275*'pc-dist'!$G$59</f>
        <v>0</v>
      </c>
      <c r="AC275" s="33">
        <f>+'PL-tc'!$O275*'pc-dist'!$P$7</f>
        <v>0</v>
      </c>
      <c r="AD275" s="33">
        <f>+'PL-tc'!$P275*'pc-dist'!$G$72</f>
        <v>0</v>
      </c>
      <c r="AE275" s="34" t="str">
        <f t="shared" si="242"/>
        <v>n/a</v>
      </c>
      <c r="AF275" s="34" t="str">
        <f t="shared" si="243"/>
        <v>n/a</v>
      </c>
      <c r="AG275" s="8"/>
      <c r="AH275" s="33">
        <f t="shared" si="247"/>
        <v>0</v>
      </c>
      <c r="AI275" s="33">
        <f t="shared" si="248"/>
        <v>0</v>
      </c>
      <c r="AJ275" s="33">
        <f t="shared" si="249"/>
        <v>0</v>
      </c>
      <c r="AK275" s="34" t="str">
        <f t="shared" si="245"/>
        <v>n/a</v>
      </c>
      <c r="AL275" s="34" t="str">
        <f t="shared" si="246"/>
        <v>n/a</v>
      </c>
      <c r="AM275" s="8"/>
    </row>
    <row r="276" spans="1:39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33">
        <f>+'PL-tc'!$N276*'pc-dist'!$C$59</f>
        <v>0</v>
      </c>
      <c r="E276" s="33">
        <f>+'PL-tc'!$O276*'pc-dist'!$L$7</f>
        <v>0</v>
      </c>
      <c r="F276" s="33">
        <f>+'PL-tc'!$P276*'pc-dist'!$C$72</f>
        <v>0</v>
      </c>
      <c r="G276" s="34" t="str">
        <f t="shared" si="230"/>
        <v>n/a</v>
      </c>
      <c r="H276" s="34" t="str">
        <f t="shared" si="231"/>
        <v>n/a</v>
      </c>
      <c r="I276" s="8"/>
      <c r="J276" s="33">
        <f>+'PL-tc'!$N276*'pc-dist'!$D$59</f>
        <v>0</v>
      </c>
      <c r="K276" s="33">
        <f>+'PL-tc'!$O276*'pc-dist'!$M$7</f>
        <v>0</v>
      </c>
      <c r="L276" s="33">
        <f>+'PL-tc'!$P276*'pc-dist'!$D$72</f>
        <v>0</v>
      </c>
      <c r="M276" s="34" t="str">
        <f t="shared" si="233"/>
        <v>n/a</v>
      </c>
      <c r="N276" s="34" t="str">
        <f t="shared" si="234"/>
        <v>n/a</v>
      </c>
      <c r="O276" s="8"/>
      <c r="P276" s="33">
        <f>+'PL-tc'!$N276*'pc-dist'!$E$59</f>
        <v>0</v>
      </c>
      <c r="Q276" s="33">
        <f>+'PL-tc'!$O276*'pc-dist'!$N$7</f>
        <v>0</v>
      </c>
      <c r="R276" s="33">
        <f>+'PL-tc'!$P276*'pc-dist'!$E$72</f>
        <v>0</v>
      </c>
      <c r="S276" s="34" t="str">
        <f t="shared" si="236"/>
        <v>n/a</v>
      </c>
      <c r="T276" s="34" t="str">
        <f t="shared" si="237"/>
        <v>n/a</v>
      </c>
      <c r="U276" s="8"/>
      <c r="V276" s="33">
        <f>+'PL-tc'!$N276*'pc-dist'!$F$59</f>
        <v>0</v>
      </c>
      <c r="W276" s="33">
        <f>+'PL-tc'!$O276*'pc-dist'!$O$7</f>
        <v>0</v>
      </c>
      <c r="X276" s="33">
        <f>+'PL-tc'!$P276*'pc-dist'!$F$72</f>
        <v>0</v>
      </c>
      <c r="Y276" s="34" t="str">
        <f t="shared" si="239"/>
        <v>n/a</v>
      </c>
      <c r="Z276" s="34" t="str">
        <f t="shared" si="240"/>
        <v>n/a</v>
      </c>
      <c r="AA276" s="8"/>
      <c r="AB276" s="33">
        <f>+'PL-tc'!$N276*'pc-dist'!$G$59</f>
        <v>0</v>
      </c>
      <c r="AC276" s="33">
        <f>+'PL-tc'!$O276*'pc-dist'!$P$7</f>
        <v>0</v>
      </c>
      <c r="AD276" s="33">
        <f>+'PL-tc'!$P276*'pc-dist'!$G$72</f>
        <v>0</v>
      </c>
      <c r="AE276" s="34" t="str">
        <f t="shared" si="242"/>
        <v>n/a</v>
      </c>
      <c r="AF276" s="34" t="str">
        <f t="shared" si="243"/>
        <v>n/a</v>
      </c>
      <c r="AG276" s="8"/>
      <c r="AH276" s="33">
        <f t="shared" si="247"/>
        <v>0</v>
      </c>
      <c r="AI276" s="33">
        <f t="shared" si="248"/>
        <v>0</v>
      </c>
      <c r="AJ276" s="33">
        <f t="shared" si="249"/>
        <v>0</v>
      </c>
      <c r="AK276" s="34" t="str">
        <f t="shared" si="245"/>
        <v>n/a</v>
      </c>
      <c r="AL276" s="34" t="str">
        <f t="shared" si="246"/>
        <v>n/a</v>
      </c>
      <c r="AM276" s="8"/>
    </row>
    <row r="277" spans="1:39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33">
        <f>+'PL-tc'!$N277*'pc-dist'!$C$59</f>
        <v>0</v>
      </c>
      <c r="E277" s="33">
        <f>+'PL-tc'!$O277*'pc-dist'!$L$7</f>
        <v>0</v>
      </c>
      <c r="F277" s="33">
        <f>+'PL-tc'!$P277*'pc-dist'!$C$72</f>
        <v>0</v>
      </c>
      <c r="G277" s="34" t="str">
        <f t="shared" si="230"/>
        <v>n/a</v>
      </c>
      <c r="H277" s="34" t="str">
        <f t="shared" si="231"/>
        <v>n/a</v>
      </c>
      <c r="I277" s="8"/>
      <c r="J277" s="33">
        <f>+'PL-tc'!$N277*'pc-dist'!$D$59</f>
        <v>0</v>
      </c>
      <c r="K277" s="33">
        <f>+'PL-tc'!$O277*'pc-dist'!$M$7</f>
        <v>0</v>
      </c>
      <c r="L277" s="33">
        <f>+'PL-tc'!$P277*'pc-dist'!$D$72</f>
        <v>0</v>
      </c>
      <c r="M277" s="34" t="str">
        <f t="shared" si="233"/>
        <v>n/a</v>
      </c>
      <c r="N277" s="34" t="str">
        <f t="shared" si="234"/>
        <v>n/a</v>
      </c>
      <c r="O277" s="8"/>
      <c r="P277" s="33">
        <f>+'PL-tc'!$N277*'pc-dist'!$E$59</f>
        <v>0</v>
      </c>
      <c r="Q277" s="33">
        <f>+'PL-tc'!$O277*'pc-dist'!$N$7</f>
        <v>0</v>
      </c>
      <c r="R277" s="33">
        <f>+'PL-tc'!$P277*'pc-dist'!$E$72</f>
        <v>0</v>
      </c>
      <c r="S277" s="34" t="str">
        <f t="shared" si="236"/>
        <v>n/a</v>
      </c>
      <c r="T277" s="34" t="str">
        <f t="shared" si="237"/>
        <v>n/a</v>
      </c>
      <c r="U277" s="8"/>
      <c r="V277" s="33">
        <f>+'PL-tc'!$N277*'pc-dist'!$F$59</f>
        <v>0</v>
      </c>
      <c r="W277" s="33">
        <f>+'PL-tc'!$O277*'pc-dist'!$O$7</f>
        <v>0</v>
      </c>
      <c r="X277" s="33">
        <f>+'PL-tc'!$P277*'pc-dist'!$F$72</f>
        <v>0</v>
      </c>
      <c r="Y277" s="34" t="str">
        <f t="shared" si="239"/>
        <v>n/a</v>
      </c>
      <c r="Z277" s="34" t="str">
        <f t="shared" si="240"/>
        <v>n/a</v>
      </c>
      <c r="AA277" s="8"/>
      <c r="AB277" s="33">
        <f>+'PL-tc'!$N277*'pc-dist'!$G$59</f>
        <v>0</v>
      </c>
      <c r="AC277" s="33">
        <f>+'PL-tc'!$O277*'pc-dist'!$P$7</f>
        <v>0</v>
      </c>
      <c r="AD277" s="33">
        <f>+'PL-tc'!$P277*'pc-dist'!$G$72</f>
        <v>0</v>
      </c>
      <c r="AE277" s="34" t="str">
        <f t="shared" si="242"/>
        <v>n/a</v>
      </c>
      <c r="AF277" s="34" t="str">
        <f t="shared" si="243"/>
        <v>n/a</v>
      </c>
      <c r="AG277" s="8"/>
      <c r="AH277" s="33">
        <f t="shared" si="247"/>
        <v>0</v>
      </c>
      <c r="AI277" s="33">
        <f t="shared" si="248"/>
        <v>0</v>
      </c>
      <c r="AJ277" s="33">
        <f t="shared" si="249"/>
        <v>0</v>
      </c>
      <c r="AK277" s="34" t="str">
        <f t="shared" si="245"/>
        <v>n/a</v>
      </c>
      <c r="AL277" s="34" t="str">
        <f t="shared" si="246"/>
        <v>n/a</v>
      </c>
      <c r="AM277" s="8"/>
    </row>
    <row r="278" spans="1:39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33">
        <f>+'PL-tc'!$N278*'pc-dist'!$C$59</f>
        <v>0</v>
      </c>
      <c r="E278" s="33">
        <f>+'PL-tc'!$O278*'pc-dist'!$L$7</f>
        <v>0</v>
      </c>
      <c r="F278" s="33">
        <f>+'PL-tc'!$P278*'pc-dist'!$C$72</f>
        <v>0</v>
      </c>
      <c r="G278" s="34" t="str">
        <f t="shared" si="230"/>
        <v>n/a</v>
      </c>
      <c r="H278" s="34" t="str">
        <f t="shared" si="231"/>
        <v>n/a</v>
      </c>
      <c r="I278" s="8"/>
      <c r="J278" s="33">
        <f>+'PL-tc'!$N278*'pc-dist'!$D$59</f>
        <v>0</v>
      </c>
      <c r="K278" s="33">
        <f>+'PL-tc'!$O278*'pc-dist'!$M$7</f>
        <v>0</v>
      </c>
      <c r="L278" s="33">
        <f>+'PL-tc'!$P278*'pc-dist'!$D$72</f>
        <v>0</v>
      </c>
      <c r="M278" s="34" t="str">
        <f t="shared" si="233"/>
        <v>n/a</v>
      </c>
      <c r="N278" s="34" t="str">
        <f t="shared" si="234"/>
        <v>n/a</v>
      </c>
      <c r="O278" s="8"/>
      <c r="P278" s="33">
        <f>+'PL-tc'!$N278*'pc-dist'!$E$59</f>
        <v>0</v>
      </c>
      <c r="Q278" s="33">
        <f>+'PL-tc'!$O278*'pc-dist'!$N$7</f>
        <v>0</v>
      </c>
      <c r="R278" s="33">
        <f>+'PL-tc'!$P278*'pc-dist'!$E$72</f>
        <v>0</v>
      </c>
      <c r="S278" s="34" t="str">
        <f t="shared" si="236"/>
        <v>n/a</v>
      </c>
      <c r="T278" s="34" t="str">
        <f t="shared" si="237"/>
        <v>n/a</v>
      </c>
      <c r="U278" s="8"/>
      <c r="V278" s="33">
        <f>+'PL-tc'!$N278*'pc-dist'!$F$59</f>
        <v>0</v>
      </c>
      <c r="W278" s="33">
        <f>+'PL-tc'!$O278*'pc-dist'!$O$7</f>
        <v>0</v>
      </c>
      <c r="X278" s="33">
        <f>+'PL-tc'!$P278*'pc-dist'!$F$72</f>
        <v>0</v>
      </c>
      <c r="Y278" s="34" t="str">
        <f t="shared" si="239"/>
        <v>n/a</v>
      </c>
      <c r="Z278" s="34" t="str">
        <f t="shared" si="240"/>
        <v>n/a</v>
      </c>
      <c r="AA278" s="8"/>
      <c r="AB278" s="33">
        <f>+'PL-tc'!$N278*'pc-dist'!$G$59</f>
        <v>0</v>
      </c>
      <c r="AC278" s="33">
        <f>+'PL-tc'!$O278*'pc-dist'!$P$7</f>
        <v>0</v>
      </c>
      <c r="AD278" s="33">
        <f>+'PL-tc'!$P278*'pc-dist'!$G$72</f>
        <v>0</v>
      </c>
      <c r="AE278" s="34" t="str">
        <f t="shared" si="242"/>
        <v>n/a</v>
      </c>
      <c r="AF278" s="34" t="str">
        <f t="shared" si="243"/>
        <v>n/a</v>
      </c>
      <c r="AG278" s="8"/>
      <c r="AH278" s="33">
        <f t="shared" si="247"/>
        <v>0</v>
      </c>
      <c r="AI278" s="33">
        <f t="shared" si="248"/>
        <v>0</v>
      </c>
      <c r="AJ278" s="33">
        <f t="shared" si="249"/>
        <v>0</v>
      </c>
      <c r="AK278" s="34" t="str">
        <f t="shared" si="245"/>
        <v>n/a</v>
      </c>
      <c r="AL278" s="34" t="str">
        <f t="shared" si="246"/>
        <v>n/a</v>
      </c>
      <c r="AM278" s="8"/>
    </row>
    <row r="279" spans="1:39" hidden="1" outlineLevel="3" x14ac:dyDescent="0.2">
      <c r="A279" s="49">
        <v>3720</v>
      </c>
      <c r="B279" s="43" t="str">
        <f>+masterfile!D926</f>
        <v>3720 Nachlässe 19% Vorsteuer</v>
      </c>
      <c r="C279" s="8"/>
      <c r="D279" s="33">
        <f>+'PL-tc'!$N279*'pc-dist'!$C$59</f>
        <v>0</v>
      </c>
      <c r="E279" s="33">
        <f>+'PL-tc'!$O279*'pc-dist'!$L$7</f>
        <v>0</v>
      </c>
      <c r="F279" s="33">
        <f>+'PL-tc'!$P279*'pc-dist'!$C$72</f>
        <v>0</v>
      </c>
      <c r="G279" s="34" t="str">
        <f t="shared" si="230"/>
        <v>n/a</v>
      </c>
      <c r="H279" s="34" t="str">
        <f t="shared" si="231"/>
        <v>n/a</v>
      </c>
      <c r="I279" s="8"/>
      <c r="J279" s="33">
        <f>+'PL-tc'!$N279*'pc-dist'!$D$59</f>
        <v>0</v>
      </c>
      <c r="K279" s="33">
        <f>+'PL-tc'!$O279*'pc-dist'!$M$7</f>
        <v>0</v>
      </c>
      <c r="L279" s="33">
        <f>+'PL-tc'!$P279*'pc-dist'!$D$72</f>
        <v>0</v>
      </c>
      <c r="M279" s="34" t="str">
        <f t="shared" si="233"/>
        <v>n/a</v>
      </c>
      <c r="N279" s="34" t="str">
        <f t="shared" si="234"/>
        <v>n/a</v>
      </c>
      <c r="O279" s="8"/>
      <c r="P279" s="33">
        <f>+'PL-tc'!$N279*'pc-dist'!$E$59</f>
        <v>0</v>
      </c>
      <c r="Q279" s="33">
        <f>+'PL-tc'!$O279*'pc-dist'!$N$7</f>
        <v>0</v>
      </c>
      <c r="R279" s="33">
        <f>+'PL-tc'!$P279*'pc-dist'!$E$72</f>
        <v>0</v>
      </c>
      <c r="S279" s="34" t="str">
        <f t="shared" si="236"/>
        <v>n/a</v>
      </c>
      <c r="T279" s="34" t="str">
        <f t="shared" si="237"/>
        <v>n/a</v>
      </c>
      <c r="U279" s="8"/>
      <c r="V279" s="33">
        <f>+'PL-tc'!$N279*'pc-dist'!$F$59</f>
        <v>0</v>
      </c>
      <c r="W279" s="33">
        <f>+'PL-tc'!$O279*'pc-dist'!$O$7</f>
        <v>0</v>
      </c>
      <c r="X279" s="33">
        <f>+'PL-tc'!$P279*'pc-dist'!$F$72</f>
        <v>0</v>
      </c>
      <c r="Y279" s="34" t="str">
        <f t="shared" si="239"/>
        <v>n/a</v>
      </c>
      <c r="Z279" s="34" t="str">
        <f t="shared" si="240"/>
        <v>n/a</v>
      </c>
      <c r="AA279" s="8"/>
      <c r="AB279" s="33">
        <f>+'PL-tc'!$N279*'pc-dist'!$G$59</f>
        <v>0</v>
      </c>
      <c r="AC279" s="33">
        <f>+'PL-tc'!$O279*'pc-dist'!$P$7</f>
        <v>0</v>
      </c>
      <c r="AD279" s="33">
        <f>+'PL-tc'!$P279*'pc-dist'!$G$72</f>
        <v>0</v>
      </c>
      <c r="AE279" s="34" t="str">
        <f t="shared" si="242"/>
        <v>n/a</v>
      </c>
      <c r="AF279" s="34" t="str">
        <f t="shared" si="243"/>
        <v>n/a</v>
      </c>
      <c r="AG279" s="8"/>
      <c r="AH279" s="33">
        <f t="shared" si="247"/>
        <v>0</v>
      </c>
      <c r="AI279" s="33">
        <f t="shared" si="248"/>
        <v>0</v>
      </c>
      <c r="AJ279" s="33">
        <f t="shared" si="249"/>
        <v>0</v>
      </c>
      <c r="AK279" s="34" t="str">
        <f t="shared" si="245"/>
        <v>n/a</v>
      </c>
      <c r="AL279" s="34" t="str">
        <f t="shared" si="246"/>
        <v>n/a</v>
      </c>
      <c r="AM279" s="8"/>
    </row>
    <row r="280" spans="1:39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33">
        <f>+'PL-tc'!$N280*'pc-dist'!$C$59</f>
        <v>0</v>
      </c>
      <c r="E280" s="33">
        <f>+'PL-tc'!$O280*'pc-dist'!$L$7</f>
        <v>0</v>
      </c>
      <c r="F280" s="33">
        <f>+'PL-tc'!$P280*'pc-dist'!$C$72</f>
        <v>0</v>
      </c>
      <c r="G280" s="34" t="str">
        <f t="shared" si="230"/>
        <v>n/a</v>
      </c>
      <c r="H280" s="34" t="str">
        <f t="shared" si="231"/>
        <v>n/a</v>
      </c>
      <c r="I280" s="8"/>
      <c r="J280" s="33">
        <f>+'PL-tc'!$N280*'pc-dist'!$D$59</f>
        <v>0</v>
      </c>
      <c r="K280" s="33">
        <f>+'PL-tc'!$O280*'pc-dist'!$M$7</f>
        <v>0</v>
      </c>
      <c r="L280" s="33">
        <f>+'PL-tc'!$P280*'pc-dist'!$D$72</f>
        <v>0</v>
      </c>
      <c r="M280" s="34" t="str">
        <f t="shared" si="233"/>
        <v>n/a</v>
      </c>
      <c r="N280" s="34" t="str">
        <f t="shared" si="234"/>
        <v>n/a</v>
      </c>
      <c r="O280" s="8"/>
      <c r="P280" s="33">
        <f>+'PL-tc'!$N280*'pc-dist'!$E$59</f>
        <v>0</v>
      </c>
      <c r="Q280" s="33">
        <f>+'PL-tc'!$O280*'pc-dist'!$N$7</f>
        <v>0</v>
      </c>
      <c r="R280" s="33">
        <f>+'PL-tc'!$P280*'pc-dist'!$E$72</f>
        <v>0</v>
      </c>
      <c r="S280" s="34" t="str">
        <f t="shared" si="236"/>
        <v>n/a</v>
      </c>
      <c r="T280" s="34" t="str">
        <f t="shared" si="237"/>
        <v>n/a</v>
      </c>
      <c r="U280" s="8"/>
      <c r="V280" s="33">
        <f>+'PL-tc'!$N280*'pc-dist'!$F$59</f>
        <v>0</v>
      </c>
      <c r="W280" s="33">
        <f>+'PL-tc'!$O280*'pc-dist'!$O$7</f>
        <v>0</v>
      </c>
      <c r="X280" s="33">
        <f>+'PL-tc'!$P280*'pc-dist'!$F$72</f>
        <v>0</v>
      </c>
      <c r="Y280" s="34" t="str">
        <f t="shared" si="239"/>
        <v>n/a</v>
      </c>
      <c r="Z280" s="34" t="str">
        <f t="shared" si="240"/>
        <v>n/a</v>
      </c>
      <c r="AA280" s="8"/>
      <c r="AB280" s="33">
        <f>+'PL-tc'!$N280*'pc-dist'!$G$59</f>
        <v>0</v>
      </c>
      <c r="AC280" s="33">
        <f>+'PL-tc'!$O280*'pc-dist'!$P$7</f>
        <v>0</v>
      </c>
      <c r="AD280" s="33">
        <f>+'PL-tc'!$P280*'pc-dist'!$G$72</f>
        <v>0</v>
      </c>
      <c r="AE280" s="34" t="str">
        <f t="shared" si="242"/>
        <v>n/a</v>
      </c>
      <c r="AF280" s="34" t="str">
        <f t="shared" si="243"/>
        <v>n/a</v>
      </c>
      <c r="AG280" s="8"/>
      <c r="AH280" s="33">
        <f t="shared" si="247"/>
        <v>0</v>
      </c>
      <c r="AI280" s="33">
        <f t="shared" si="248"/>
        <v>0</v>
      </c>
      <c r="AJ280" s="33">
        <f t="shared" si="249"/>
        <v>0</v>
      </c>
      <c r="AK280" s="34" t="str">
        <f t="shared" si="245"/>
        <v>n/a</v>
      </c>
      <c r="AL280" s="34" t="str">
        <f t="shared" si="246"/>
        <v>n/a</v>
      </c>
      <c r="AM280" s="8"/>
    </row>
    <row r="281" spans="1:39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33">
        <f>+'PL-tc'!$N281*'pc-dist'!$C$59</f>
        <v>0</v>
      </c>
      <c r="E281" s="33">
        <f>+'PL-tc'!$O281*'pc-dist'!$L$7</f>
        <v>0</v>
      </c>
      <c r="F281" s="33">
        <f>+'PL-tc'!$P281*'pc-dist'!$C$72</f>
        <v>0</v>
      </c>
      <c r="G281" s="34" t="str">
        <f t="shared" si="230"/>
        <v>n/a</v>
      </c>
      <c r="H281" s="34" t="str">
        <f t="shared" si="231"/>
        <v>n/a</v>
      </c>
      <c r="I281" s="8"/>
      <c r="J281" s="33">
        <f>+'PL-tc'!$N281*'pc-dist'!$D$59</f>
        <v>0</v>
      </c>
      <c r="K281" s="33">
        <f>+'PL-tc'!$O281*'pc-dist'!$M$7</f>
        <v>0</v>
      </c>
      <c r="L281" s="33">
        <f>+'PL-tc'!$P281*'pc-dist'!$D$72</f>
        <v>0</v>
      </c>
      <c r="M281" s="34" t="str">
        <f t="shared" si="233"/>
        <v>n/a</v>
      </c>
      <c r="N281" s="34" t="str">
        <f t="shared" si="234"/>
        <v>n/a</v>
      </c>
      <c r="O281" s="8"/>
      <c r="P281" s="33">
        <f>+'PL-tc'!$N281*'pc-dist'!$E$59</f>
        <v>0</v>
      </c>
      <c r="Q281" s="33">
        <f>+'PL-tc'!$O281*'pc-dist'!$N$7</f>
        <v>0</v>
      </c>
      <c r="R281" s="33">
        <f>+'PL-tc'!$P281*'pc-dist'!$E$72</f>
        <v>0</v>
      </c>
      <c r="S281" s="34" t="str">
        <f t="shared" si="236"/>
        <v>n/a</v>
      </c>
      <c r="T281" s="34" t="str">
        <f t="shared" si="237"/>
        <v>n/a</v>
      </c>
      <c r="U281" s="8"/>
      <c r="V281" s="33">
        <f>+'PL-tc'!$N281*'pc-dist'!$F$59</f>
        <v>0</v>
      </c>
      <c r="W281" s="33">
        <f>+'PL-tc'!$O281*'pc-dist'!$O$7</f>
        <v>0</v>
      </c>
      <c r="X281" s="33">
        <f>+'PL-tc'!$P281*'pc-dist'!$F$72</f>
        <v>0</v>
      </c>
      <c r="Y281" s="34" t="str">
        <f t="shared" si="239"/>
        <v>n/a</v>
      </c>
      <c r="Z281" s="34" t="str">
        <f t="shared" si="240"/>
        <v>n/a</v>
      </c>
      <c r="AA281" s="8"/>
      <c r="AB281" s="33">
        <f>+'PL-tc'!$N281*'pc-dist'!$G$59</f>
        <v>0</v>
      </c>
      <c r="AC281" s="33">
        <f>+'PL-tc'!$O281*'pc-dist'!$P$7</f>
        <v>0</v>
      </c>
      <c r="AD281" s="33">
        <f>+'PL-tc'!$P281*'pc-dist'!$G$72</f>
        <v>0</v>
      </c>
      <c r="AE281" s="34" t="str">
        <f t="shared" si="242"/>
        <v>n/a</v>
      </c>
      <c r="AF281" s="34" t="str">
        <f t="shared" si="243"/>
        <v>n/a</v>
      </c>
      <c r="AG281" s="8"/>
      <c r="AH281" s="33">
        <f t="shared" si="247"/>
        <v>0</v>
      </c>
      <c r="AI281" s="33">
        <f t="shared" si="248"/>
        <v>0</v>
      </c>
      <c r="AJ281" s="33">
        <f t="shared" si="249"/>
        <v>0</v>
      </c>
      <c r="AK281" s="34" t="str">
        <f t="shared" si="245"/>
        <v>n/a</v>
      </c>
      <c r="AL281" s="34" t="str">
        <f t="shared" si="246"/>
        <v>n/a</v>
      </c>
      <c r="AM281" s="8"/>
    </row>
    <row r="282" spans="1:39" hidden="1" outlineLevel="3" x14ac:dyDescent="0.2">
      <c r="A282" s="49">
        <v>3730</v>
      </c>
      <c r="B282" s="43" t="str">
        <f>+masterfile!D929</f>
        <v>3730 Erhaltene Skonti</v>
      </c>
      <c r="C282" s="8"/>
      <c r="D282" s="33">
        <f>+'PL-tc'!$N282*'pc-dist'!$C$59</f>
        <v>0</v>
      </c>
      <c r="E282" s="33">
        <f>+'PL-tc'!$O282*'pc-dist'!$L$7</f>
        <v>0</v>
      </c>
      <c r="F282" s="33">
        <f>+'PL-tc'!$P282*'pc-dist'!$C$72</f>
        <v>0</v>
      </c>
      <c r="G282" s="34" t="str">
        <f t="shared" si="230"/>
        <v>n/a</v>
      </c>
      <c r="H282" s="34" t="str">
        <f t="shared" si="231"/>
        <v>n/a</v>
      </c>
      <c r="I282" s="8"/>
      <c r="J282" s="33">
        <f>+'PL-tc'!$N282*'pc-dist'!$D$59</f>
        <v>0</v>
      </c>
      <c r="K282" s="33">
        <f>+'PL-tc'!$O282*'pc-dist'!$M$7</f>
        <v>0</v>
      </c>
      <c r="L282" s="33">
        <f>+'PL-tc'!$P282*'pc-dist'!$D$72</f>
        <v>0</v>
      </c>
      <c r="M282" s="34" t="str">
        <f t="shared" si="233"/>
        <v>n/a</v>
      </c>
      <c r="N282" s="34" t="str">
        <f t="shared" si="234"/>
        <v>n/a</v>
      </c>
      <c r="O282" s="8"/>
      <c r="P282" s="33">
        <f>+'PL-tc'!$N282*'pc-dist'!$E$59</f>
        <v>0</v>
      </c>
      <c r="Q282" s="33">
        <f>+'PL-tc'!$O282*'pc-dist'!$N$7</f>
        <v>0</v>
      </c>
      <c r="R282" s="33">
        <f>+'PL-tc'!$P282*'pc-dist'!$E$72</f>
        <v>0</v>
      </c>
      <c r="S282" s="34" t="str">
        <f t="shared" si="236"/>
        <v>n/a</v>
      </c>
      <c r="T282" s="34" t="str">
        <f t="shared" si="237"/>
        <v>n/a</v>
      </c>
      <c r="U282" s="8"/>
      <c r="V282" s="33">
        <f>+'PL-tc'!$N282*'pc-dist'!$F$59</f>
        <v>0</v>
      </c>
      <c r="W282" s="33">
        <f>+'PL-tc'!$O282*'pc-dist'!$O$7</f>
        <v>0</v>
      </c>
      <c r="X282" s="33">
        <f>+'PL-tc'!$P282*'pc-dist'!$F$72</f>
        <v>0</v>
      </c>
      <c r="Y282" s="34" t="str">
        <f t="shared" si="239"/>
        <v>n/a</v>
      </c>
      <c r="Z282" s="34" t="str">
        <f t="shared" si="240"/>
        <v>n/a</v>
      </c>
      <c r="AA282" s="8"/>
      <c r="AB282" s="33">
        <f>+'PL-tc'!$N282*'pc-dist'!$G$59</f>
        <v>0</v>
      </c>
      <c r="AC282" s="33">
        <f>+'PL-tc'!$O282*'pc-dist'!$P$7</f>
        <v>0</v>
      </c>
      <c r="AD282" s="33">
        <f>+'PL-tc'!$P282*'pc-dist'!$G$72</f>
        <v>0</v>
      </c>
      <c r="AE282" s="34" t="str">
        <f t="shared" si="242"/>
        <v>n/a</v>
      </c>
      <c r="AF282" s="34" t="str">
        <f t="shared" si="243"/>
        <v>n/a</v>
      </c>
      <c r="AG282" s="8"/>
      <c r="AH282" s="33">
        <f t="shared" si="247"/>
        <v>0</v>
      </c>
      <c r="AI282" s="33">
        <f t="shared" si="248"/>
        <v>0</v>
      </c>
      <c r="AJ282" s="33">
        <f t="shared" si="249"/>
        <v>0</v>
      </c>
      <c r="AK282" s="34" t="str">
        <f t="shared" si="245"/>
        <v>n/a</v>
      </c>
      <c r="AL282" s="34" t="str">
        <f t="shared" si="246"/>
        <v>n/a</v>
      </c>
      <c r="AM282" s="8"/>
    </row>
    <row r="283" spans="1:39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33">
        <f>+'PL-tc'!$N283*'pc-dist'!$C$59</f>
        <v>0</v>
      </c>
      <c r="E283" s="33">
        <f>+'PL-tc'!$O283*'pc-dist'!$L$7</f>
        <v>0</v>
      </c>
      <c r="F283" s="33">
        <f>+'PL-tc'!$P283*'pc-dist'!$C$72</f>
        <v>0</v>
      </c>
      <c r="G283" s="34" t="str">
        <f t="shared" si="230"/>
        <v>n/a</v>
      </c>
      <c r="H283" s="34" t="str">
        <f t="shared" si="231"/>
        <v>n/a</v>
      </c>
      <c r="I283" s="8"/>
      <c r="J283" s="33">
        <f>+'PL-tc'!$N283*'pc-dist'!$D$59</f>
        <v>0</v>
      </c>
      <c r="K283" s="33">
        <f>+'PL-tc'!$O283*'pc-dist'!$M$7</f>
        <v>0</v>
      </c>
      <c r="L283" s="33">
        <f>+'PL-tc'!$P283*'pc-dist'!$D$72</f>
        <v>0</v>
      </c>
      <c r="M283" s="34" t="str">
        <f t="shared" si="233"/>
        <v>n/a</v>
      </c>
      <c r="N283" s="34" t="str">
        <f t="shared" si="234"/>
        <v>n/a</v>
      </c>
      <c r="O283" s="8"/>
      <c r="P283" s="33">
        <f>+'PL-tc'!$N283*'pc-dist'!$E$59</f>
        <v>0</v>
      </c>
      <c r="Q283" s="33">
        <f>+'PL-tc'!$O283*'pc-dist'!$N$7</f>
        <v>0</v>
      </c>
      <c r="R283" s="33">
        <f>+'PL-tc'!$P283*'pc-dist'!$E$72</f>
        <v>0</v>
      </c>
      <c r="S283" s="34" t="str">
        <f t="shared" si="236"/>
        <v>n/a</v>
      </c>
      <c r="T283" s="34" t="str">
        <f t="shared" si="237"/>
        <v>n/a</v>
      </c>
      <c r="U283" s="8"/>
      <c r="V283" s="33">
        <f>+'PL-tc'!$N283*'pc-dist'!$F$59</f>
        <v>0</v>
      </c>
      <c r="W283" s="33">
        <f>+'PL-tc'!$O283*'pc-dist'!$O$7</f>
        <v>0</v>
      </c>
      <c r="X283" s="33">
        <f>+'PL-tc'!$P283*'pc-dist'!$F$72</f>
        <v>0</v>
      </c>
      <c r="Y283" s="34" t="str">
        <f t="shared" si="239"/>
        <v>n/a</v>
      </c>
      <c r="Z283" s="34" t="str">
        <f t="shared" si="240"/>
        <v>n/a</v>
      </c>
      <c r="AA283" s="8"/>
      <c r="AB283" s="33">
        <f>+'PL-tc'!$N283*'pc-dist'!$G$59</f>
        <v>0</v>
      </c>
      <c r="AC283" s="33">
        <f>+'PL-tc'!$O283*'pc-dist'!$P$7</f>
        <v>0</v>
      </c>
      <c r="AD283" s="33">
        <f>+'PL-tc'!$P283*'pc-dist'!$G$72</f>
        <v>0</v>
      </c>
      <c r="AE283" s="34" t="str">
        <f t="shared" si="242"/>
        <v>n/a</v>
      </c>
      <c r="AF283" s="34" t="str">
        <f t="shared" si="243"/>
        <v>n/a</v>
      </c>
      <c r="AG283" s="8"/>
      <c r="AH283" s="33">
        <f t="shared" si="247"/>
        <v>0</v>
      </c>
      <c r="AI283" s="33">
        <f t="shared" si="248"/>
        <v>0</v>
      </c>
      <c r="AJ283" s="33">
        <f t="shared" si="249"/>
        <v>0</v>
      </c>
      <c r="AK283" s="34" t="str">
        <f t="shared" si="245"/>
        <v>n/a</v>
      </c>
      <c r="AL283" s="34" t="str">
        <f t="shared" si="246"/>
        <v>n/a</v>
      </c>
      <c r="AM283" s="8"/>
    </row>
    <row r="284" spans="1:39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33">
        <f>+'PL-tc'!$N284*'pc-dist'!$C$59</f>
        <v>0</v>
      </c>
      <c r="E284" s="33">
        <f>+'PL-tc'!$O284*'pc-dist'!$L$7</f>
        <v>0</v>
      </c>
      <c r="F284" s="33">
        <f>+'PL-tc'!$P284*'pc-dist'!$C$72</f>
        <v>0</v>
      </c>
      <c r="G284" s="34" t="str">
        <f t="shared" si="230"/>
        <v>n/a</v>
      </c>
      <c r="H284" s="34" t="str">
        <f t="shared" si="231"/>
        <v>n/a</v>
      </c>
      <c r="I284" s="8"/>
      <c r="J284" s="33">
        <f>+'PL-tc'!$N284*'pc-dist'!$D$59</f>
        <v>0</v>
      </c>
      <c r="K284" s="33">
        <f>+'PL-tc'!$O284*'pc-dist'!$M$7</f>
        <v>0</v>
      </c>
      <c r="L284" s="33">
        <f>+'PL-tc'!$P284*'pc-dist'!$D$72</f>
        <v>0</v>
      </c>
      <c r="M284" s="34" t="str">
        <f t="shared" si="233"/>
        <v>n/a</v>
      </c>
      <c r="N284" s="34" t="str">
        <f t="shared" si="234"/>
        <v>n/a</v>
      </c>
      <c r="O284" s="8"/>
      <c r="P284" s="33">
        <f>+'PL-tc'!$N284*'pc-dist'!$E$59</f>
        <v>0</v>
      </c>
      <c r="Q284" s="33">
        <f>+'PL-tc'!$O284*'pc-dist'!$N$7</f>
        <v>0</v>
      </c>
      <c r="R284" s="33">
        <f>+'PL-tc'!$P284*'pc-dist'!$E$72</f>
        <v>0</v>
      </c>
      <c r="S284" s="34" t="str">
        <f t="shared" si="236"/>
        <v>n/a</v>
      </c>
      <c r="T284" s="34" t="str">
        <f t="shared" si="237"/>
        <v>n/a</v>
      </c>
      <c r="U284" s="8"/>
      <c r="V284" s="33">
        <f>+'PL-tc'!$N284*'pc-dist'!$F$59</f>
        <v>0</v>
      </c>
      <c r="W284" s="33">
        <f>+'PL-tc'!$O284*'pc-dist'!$O$7</f>
        <v>0</v>
      </c>
      <c r="X284" s="33">
        <f>+'PL-tc'!$P284*'pc-dist'!$F$72</f>
        <v>0</v>
      </c>
      <c r="Y284" s="34" t="str">
        <f t="shared" si="239"/>
        <v>n/a</v>
      </c>
      <c r="Z284" s="34" t="str">
        <f t="shared" si="240"/>
        <v>n/a</v>
      </c>
      <c r="AA284" s="8"/>
      <c r="AB284" s="33">
        <f>+'PL-tc'!$N284*'pc-dist'!$G$59</f>
        <v>0</v>
      </c>
      <c r="AC284" s="33">
        <f>+'PL-tc'!$O284*'pc-dist'!$P$7</f>
        <v>0</v>
      </c>
      <c r="AD284" s="33">
        <f>+'PL-tc'!$P284*'pc-dist'!$G$72</f>
        <v>0</v>
      </c>
      <c r="AE284" s="34" t="str">
        <f t="shared" si="242"/>
        <v>n/a</v>
      </c>
      <c r="AF284" s="34" t="str">
        <f t="shared" si="243"/>
        <v>n/a</v>
      </c>
      <c r="AG284" s="8"/>
      <c r="AH284" s="33">
        <f t="shared" si="247"/>
        <v>0</v>
      </c>
      <c r="AI284" s="33">
        <f t="shared" si="248"/>
        <v>0</v>
      </c>
      <c r="AJ284" s="33">
        <f t="shared" si="249"/>
        <v>0</v>
      </c>
      <c r="AK284" s="34" t="str">
        <f t="shared" si="245"/>
        <v>n/a</v>
      </c>
      <c r="AL284" s="34" t="str">
        <f t="shared" si="246"/>
        <v>n/a</v>
      </c>
      <c r="AM284" s="8"/>
    </row>
    <row r="285" spans="1:39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33">
        <f>+'PL-tc'!$N285*'pc-dist'!$C$59</f>
        <v>0</v>
      </c>
      <c r="E285" s="33">
        <f>+'PL-tc'!$O285*'pc-dist'!$L$7</f>
        <v>0</v>
      </c>
      <c r="F285" s="33">
        <f>+'PL-tc'!$P285*'pc-dist'!$C$72</f>
        <v>0</v>
      </c>
      <c r="G285" s="34" t="str">
        <f t="shared" si="230"/>
        <v>n/a</v>
      </c>
      <c r="H285" s="34" t="str">
        <f t="shared" si="231"/>
        <v>n/a</v>
      </c>
      <c r="I285" s="8"/>
      <c r="J285" s="33">
        <f>+'PL-tc'!$N285*'pc-dist'!$D$59</f>
        <v>0</v>
      </c>
      <c r="K285" s="33">
        <f>+'PL-tc'!$O285*'pc-dist'!$M$7</f>
        <v>0</v>
      </c>
      <c r="L285" s="33">
        <f>+'PL-tc'!$P285*'pc-dist'!$D$72</f>
        <v>0</v>
      </c>
      <c r="M285" s="34" t="str">
        <f t="shared" si="233"/>
        <v>n/a</v>
      </c>
      <c r="N285" s="34" t="str">
        <f t="shared" si="234"/>
        <v>n/a</v>
      </c>
      <c r="O285" s="8"/>
      <c r="P285" s="33">
        <f>+'PL-tc'!$N285*'pc-dist'!$E$59</f>
        <v>0</v>
      </c>
      <c r="Q285" s="33">
        <f>+'PL-tc'!$O285*'pc-dist'!$N$7</f>
        <v>0</v>
      </c>
      <c r="R285" s="33">
        <f>+'PL-tc'!$P285*'pc-dist'!$E$72</f>
        <v>0</v>
      </c>
      <c r="S285" s="34" t="str">
        <f t="shared" si="236"/>
        <v>n/a</v>
      </c>
      <c r="T285" s="34" t="str">
        <f t="shared" si="237"/>
        <v>n/a</v>
      </c>
      <c r="U285" s="8"/>
      <c r="V285" s="33">
        <f>+'PL-tc'!$N285*'pc-dist'!$F$59</f>
        <v>0</v>
      </c>
      <c r="W285" s="33">
        <f>+'PL-tc'!$O285*'pc-dist'!$O$7</f>
        <v>0</v>
      </c>
      <c r="X285" s="33">
        <f>+'PL-tc'!$P285*'pc-dist'!$F$72</f>
        <v>0</v>
      </c>
      <c r="Y285" s="34" t="str">
        <f t="shared" si="239"/>
        <v>n/a</v>
      </c>
      <c r="Z285" s="34" t="str">
        <f t="shared" si="240"/>
        <v>n/a</v>
      </c>
      <c r="AA285" s="8"/>
      <c r="AB285" s="33">
        <f>+'PL-tc'!$N285*'pc-dist'!$G$59</f>
        <v>0</v>
      </c>
      <c r="AC285" s="33">
        <f>+'PL-tc'!$O285*'pc-dist'!$P$7</f>
        <v>0</v>
      </c>
      <c r="AD285" s="33">
        <f>+'PL-tc'!$P285*'pc-dist'!$G$72</f>
        <v>0</v>
      </c>
      <c r="AE285" s="34" t="str">
        <f t="shared" si="242"/>
        <v>n/a</v>
      </c>
      <c r="AF285" s="34" t="str">
        <f t="shared" si="243"/>
        <v>n/a</v>
      </c>
      <c r="AG285" s="8"/>
      <c r="AH285" s="33">
        <f t="shared" si="247"/>
        <v>0</v>
      </c>
      <c r="AI285" s="33">
        <f t="shared" si="248"/>
        <v>0</v>
      </c>
      <c r="AJ285" s="33">
        <f t="shared" si="249"/>
        <v>0</v>
      </c>
      <c r="AK285" s="34" t="str">
        <f t="shared" si="245"/>
        <v>n/a</v>
      </c>
      <c r="AL285" s="34" t="str">
        <f t="shared" si="246"/>
        <v>n/a</v>
      </c>
      <c r="AM285" s="8"/>
    </row>
    <row r="286" spans="1:39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33">
        <f>+'PL-tc'!$N286*'pc-dist'!$C$59</f>
        <v>0</v>
      </c>
      <c r="E286" s="33">
        <f>+'PL-tc'!$O286*'pc-dist'!$L$7</f>
        <v>0</v>
      </c>
      <c r="F286" s="33">
        <f>+'PL-tc'!$P286*'pc-dist'!$C$72</f>
        <v>0</v>
      </c>
      <c r="G286" s="34" t="str">
        <f t="shared" si="230"/>
        <v>n/a</v>
      </c>
      <c r="H286" s="34" t="str">
        <f t="shared" si="231"/>
        <v>n/a</v>
      </c>
      <c r="I286" s="8"/>
      <c r="J286" s="33">
        <f>+'PL-tc'!$N286*'pc-dist'!$D$59</f>
        <v>0</v>
      </c>
      <c r="K286" s="33">
        <f>+'PL-tc'!$O286*'pc-dist'!$M$7</f>
        <v>0</v>
      </c>
      <c r="L286" s="33">
        <f>+'PL-tc'!$P286*'pc-dist'!$D$72</f>
        <v>0</v>
      </c>
      <c r="M286" s="34" t="str">
        <f t="shared" si="233"/>
        <v>n/a</v>
      </c>
      <c r="N286" s="34" t="str">
        <f t="shared" si="234"/>
        <v>n/a</v>
      </c>
      <c r="O286" s="8"/>
      <c r="P286" s="33">
        <f>+'PL-tc'!$N286*'pc-dist'!$E$59</f>
        <v>0</v>
      </c>
      <c r="Q286" s="33">
        <f>+'PL-tc'!$O286*'pc-dist'!$N$7</f>
        <v>0</v>
      </c>
      <c r="R286" s="33">
        <f>+'PL-tc'!$P286*'pc-dist'!$E$72</f>
        <v>0</v>
      </c>
      <c r="S286" s="34" t="str">
        <f t="shared" si="236"/>
        <v>n/a</v>
      </c>
      <c r="T286" s="34" t="str">
        <f t="shared" si="237"/>
        <v>n/a</v>
      </c>
      <c r="U286" s="8"/>
      <c r="V286" s="33">
        <f>+'PL-tc'!$N286*'pc-dist'!$F$59</f>
        <v>0</v>
      </c>
      <c r="W286" s="33">
        <f>+'PL-tc'!$O286*'pc-dist'!$O$7</f>
        <v>0</v>
      </c>
      <c r="X286" s="33">
        <f>+'PL-tc'!$P286*'pc-dist'!$F$72</f>
        <v>0</v>
      </c>
      <c r="Y286" s="34" t="str">
        <f t="shared" si="239"/>
        <v>n/a</v>
      </c>
      <c r="Z286" s="34" t="str">
        <f t="shared" si="240"/>
        <v>n/a</v>
      </c>
      <c r="AA286" s="8"/>
      <c r="AB286" s="33">
        <f>+'PL-tc'!$N286*'pc-dist'!$G$59</f>
        <v>0</v>
      </c>
      <c r="AC286" s="33">
        <f>+'PL-tc'!$O286*'pc-dist'!$P$7</f>
        <v>0</v>
      </c>
      <c r="AD286" s="33">
        <f>+'PL-tc'!$P286*'pc-dist'!$G$72</f>
        <v>0</v>
      </c>
      <c r="AE286" s="34" t="str">
        <f t="shared" si="242"/>
        <v>n/a</v>
      </c>
      <c r="AF286" s="34" t="str">
        <f t="shared" si="243"/>
        <v>n/a</v>
      </c>
      <c r="AG286" s="8"/>
      <c r="AH286" s="33">
        <f t="shared" si="247"/>
        <v>0</v>
      </c>
      <c r="AI286" s="33">
        <f t="shared" si="248"/>
        <v>0</v>
      </c>
      <c r="AJ286" s="33">
        <f t="shared" si="249"/>
        <v>0</v>
      </c>
      <c r="AK286" s="34" t="str">
        <f t="shared" si="245"/>
        <v>n/a</v>
      </c>
      <c r="AL286" s="34" t="str">
        <f t="shared" si="246"/>
        <v>n/a</v>
      </c>
      <c r="AM286" s="8"/>
    </row>
    <row r="287" spans="1:39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33">
        <f>+'PL-tc'!$N287*'pc-dist'!$C$59</f>
        <v>0</v>
      </c>
      <c r="E287" s="33">
        <f>+'PL-tc'!$O287*'pc-dist'!$L$7</f>
        <v>0</v>
      </c>
      <c r="F287" s="33">
        <f>+'PL-tc'!$P287*'pc-dist'!$C$72</f>
        <v>0</v>
      </c>
      <c r="G287" s="34" t="str">
        <f t="shared" si="230"/>
        <v>n/a</v>
      </c>
      <c r="H287" s="34" t="str">
        <f t="shared" si="231"/>
        <v>n/a</v>
      </c>
      <c r="I287" s="8"/>
      <c r="J287" s="33">
        <f>+'PL-tc'!$N287*'pc-dist'!$D$59</f>
        <v>0</v>
      </c>
      <c r="K287" s="33">
        <f>+'PL-tc'!$O287*'pc-dist'!$M$7</f>
        <v>0</v>
      </c>
      <c r="L287" s="33">
        <f>+'PL-tc'!$P287*'pc-dist'!$D$72</f>
        <v>0</v>
      </c>
      <c r="M287" s="34" t="str">
        <f t="shared" si="233"/>
        <v>n/a</v>
      </c>
      <c r="N287" s="34" t="str">
        <f t="shared" si="234"/>
        <v>n/a</v>
      </c>
      <c r="O287" s="8"/>
      <c r="P287" s="33">
        <f>+'PL-tc'!$N287*'pc-dist'!$E$59</f>
        <v>0</v>
      </c>
      <c r="Q287" s="33">
        <f>+'PL-tc'!$O287*'pc-dist'!$N$7</f>
        <v>0</v>
      </c>
      <c r="R287" s="33">
        <f>+'PL-tc'!$P287*'pc-dist'!$E$72</f>
        <v>0</v>
      </c>
      <c r="S287" s="34" t="str">
        <f t="shared" si="236"/>
        <v>n/a</v>
      </c>
      <c r="T287" s="34" t="str">
        <f t="shared" si="237"/>
        <v>n/a</v>
      </c>
      <c r="U287" s="8"/>
      <c r="V287" s="33">
        <f>+'PL-tc'!$N287*'pc-dist'!$F$59</f>
        <v>0</v>
      </c>
      <c r="W287" s="33">
        <f>+'PL-tc'!$O287*'pc-dist'!$O$7</f>
        <v>0</v>
      </c>
      <c r="X287" s="33">
        <f>+'PL-tc'!$P287*'pc-dist'!$F$72</f>
        <v>0</v>
      </c>
      <c r="Y287" s="34" t="str">
        <f t="shared" si="239"/>
        <v>n/a</v>
      </c>
      <c r="Z287" s="34" t="str">
        <f t="shared" si="240"/>
        <v>n/a</v>
      </c>
      <c r="AA287" s="8"/>
      <c r="AB287" s="33">
        <f>+'PL-tc'!$N287*'pc-dist'!$G$59</f>
        <v>0</v>
      </c>
      <c r="AC287" s="33">
        <f>+'PL-tc'!$O287*'pc-dist'!$P$7</f>
        <v>0</v>
      </c>
      <c r="AD287" s="33">
        <f>+'PL-tc'!$P287*'pc-dist'!$G$72</f>
        <v>0</v>
      </c>
      <c r="AE287" s="34" t="str">
        <f t="shared" si="242"/>
        <v>n/a</v>
      </c>
      <c r="AF287" s="34" t="str">
        <f t="shared" si="243"/>
        <v>n/a</v>
      </c>
      <c r="AG287" s="8"/>
      <c r="AH287" s="33">
        <f t="shared" si="247"/>
        <v>0</v>
      </c>
      <c r="AI287" s="33">
        <f t="shared" si="248"/>
        <v>0</v>
      </c>
      <c r="AJ287" s="33">
        <f t="shared" si="249"/>
        <v>0</v>
      </c>
      <c r="AK287" s="34" t="str">
        <f t="shared" si="245"/>
        <v>n/a</v>
      </c>
      <c r="AL287" s="34" t="str">
        <f t="shared" si="246"/>
        <v>n/a</v>
      </c>
      <c r="AM287" s="8"/>
    </row>
    <row r="288" spans="1:39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33">
        <f>+'PL-tc'!$N288*'pc-dist'!$C$59</f>
        <v>0</v>
      </c>
      <c r="E288" s="33">
        <f>+'PL-tc'!$O288*'pc-dist'!$L$7</f>
        <v>0</v>
      </c>
      <c r="F288" s="33">
        <f>+'PL-tc'!$P288*'pc-dist'!$C$72</f>
        <v>0</v>
      </c>
      <c r="G288" s="34" t="str">
        <f t="shared" si="230"/>
        <v>n/a</v>
      </c>
      <c r="H288" s="34" t="str">
        <f t="shared" si="231"/>
        <v>n/a</v>
      </c>
      <c r="I288" s="8"/>
      <c r="J288" s="33">
        <f>+'PL-tc'!$N288*'pc-dist'!$D$59</f>
        <v>0</v>
      </c>
      <c r="K288" s="33">
        <f>+'PL-tc'!$O288*'pc-dist'!$M$7</f>
        <v>0</v>
      </c>
      <c r="L288" s="33">
        <f>+'PL-tc'!$P288*'pc-dist'!$D$72</f>
        <v>0</v>
      </c>
      <c r="M288" s="34" t="str">
        <f t="shared" si="233"/>
        <v>n/a</v>
      </c>
      <c r="N288" s="34" t="str">
        <f t="shared" si="234"/>
        <v>n/a</v>
      </c>
      <c r="O288" s="8"/>
      <c r="P288" s="33">
        <f>+'PL-tc'!$N288*'pc-dist'!$E$59</f>
        <v>0</v>
      </c>
      <c r="Q288" s="33">
        <f>+'PL-tc'!$O288*'pc-dist'!$N$7</f>
        <v>0</v>
      </c>
      <c r="R288" s="33">
        <f>+'PL-tc'!$P288*'pc-dist'!$E$72</f>
        <v>0</v>
      </c>
      <c r="S288" s="34" t="str">
        <f t="shared" si="236"/>
        <v>n/a</v>
      </c>
      <c r="T288" s="34" t="str">
        <f t="shared" si="237"/>
        <v>n/a</v>
      </c>
      <c r="U288" s="8"/>
      <c r="V288" s="33">
        <f>+'PL-tc'!$N288*'pc-dist'!$F$59</f>
        <v>0</v>
      </c>
      <c r="W288" s="33">
        <f>+'PL-tc'!$O288*'pc-dist'!$O$7</f>
        <v>0</v>
      </c>
      <c r="X288" s="33">
        <f>+'PL-tc'!$P288*'pc-dist'!$F$72</f>
        <v>0</v>
      </c>
      <c r="Y288" s="34" t="str">
        <f t="shared" si="239"/>
        <v>n/a</v>
      </c>
      <c r="Z288" s="34" t="str">
        <f t="shared" si="240"/>
        <v>n/a</v>
      </c>
      <c r="AA288" s="8"/>
      <c r="AB288" s="33">
        <f>+'PL-tc'!$N288*'pc-dist'!$G$59</f>
        <v>0</v>
      </c>
      <c r="AC288" s="33">
        <f>+'PL-tc'!$O288*'pc-dist'!$P$7</f>
        <v>0</v>
      </c>
      <c r="AD288" s="33">
        <f>+'PL-tc'!$P288*'pc-dist'!$G$72</f>
        <v>0</v>
      </c>
      <c r="AE288" s="34" t="str">
        <f t="shared" si="242"/>
        <v>n/a</v>
      </c>
      <c r="AF288" s="34" t="str">
        <f t="shared" si="243"/>
        <v>n/a</v>
      </c>
      <c r="AG288" s="8"/>
      <c r="AH288" s="33">
        <f t="shared" si="247"/>
        <v>0</v>
      </c>
      <c r="AI288" s="33">
        <f t="shared" si="248"/>
        <v>0</v>
      </c>
      <c r="AJ288" s="33">
        <f t="shared" si="249"/>
        <v>0</v>
      </c>
      <c r="AK288" s="34" t="str">
        <f t="shared" si="245"/>
        <v>n/a</v>
      </c>
      <c r="AL288" s="34" t="str">
        <f t="shared" si="246"/>
        <v>n/a</v>
      </c>
      <c r="AM288" s="8"/>
    </row>
    <row r="289" spans="1:39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33">
        <f>+'PL-tc'!$N289*'pc-dist'!$C$59</f>
        <v>0</v>
      </c>
      <c r="E289" s="33">
        <f>+'PL-tc'!$O289*'pc-dist'!$L$7</f>
        <v>0</v>
      </c>
      <c r="F289" s="33">
        <f>+'PL-tc'!$P289*'pc-dist'!$C$72</f>
        <v>0</v>
      </c>
      <c r="G289" s="34" t="str">
        <f t="shared" si="230"/>
        <v>n/a</v>
      </c>
      <c r="H289" s="34" t="str">
        <f t="shared" si="231"/>
        <v>n/a</v>
      </c>
      <c r="I289" s="8"/>
      <c r="J289" s="33">
        <f>+'PL-tc'!$N289*'pc-dist'!$D$59</f>
        <v>0</v>
      </c>
      <c r="K289" s="33">
        <f>+'PL-tc'!$O289*'pc-dist'!$M$7</f>
        <v>0</v>
      </c>
      <c r="L289" s="33">
        <f>+'PL-tc'!$P289*'pc-dist'!$D$72</f>
        <v>0</v>
      </c>
      <c r="M289" s="34" t="str">
        <f t="shared" si="233"/>
        <v>n/a</v>
      </c>
      <c r="N289" s="34" t="str">
        <f t="shared" si="234"/>
        <v>n/a</v>
      </c>
      <c r="O289" s="8"/>
      <c r="P289" s="33">
        <f>+'PL-tc'!$N289*'pc-dist'!$E$59</f>
        <v>0</v>
      </c>
      <c r="Q289" s="33">
        <f>+'PL-tc'!$O289*'pc-dist'!$N$7</f>
        <v>0</v>
      </c>
      <c r="R289" s="33">
        <f>+'PL-tc'!$P289*'pc-dist'!$E$72</f>
        <v>0</v>
      </c>
      <c r="S289" s="34" t="str">
        <f t="shared" si="236"/>
        <v>n/a</v>
      </c>
      <c r="T289" s="34" t="str">
        <f t="shared" si="237"/>
        <v>n/a</v>
      </c>
      <c r="U289" s="8"/>
      <c r="V289" s="33">
        <f>+'PL-tc'!$N289*'pc-dist'!$F$59</f>
        <v>0</v>
      </c>
      <c r="W289" s="33">
        <f>+'PL-tc'!$O289*'pc-dist'!$O$7</f>
        <v>0</v>
      </c>
      <c r="X289" s="33">
        <f>+'PL-tc'!$P289*'pc-dist'!$F$72</f>
        <v>0</v>
      </c>
      <c r="Y289" s="34" t="str">
        <f t="shared" si="239"/>
        <v>n/a</v>
      </c>
      <c r="Z289" s="34" t="str">
        <f t="shared" si="240"/>
        <v>n/a</v>
      </c>
      <c r="AA289" s="8"/>
      <c r="AB289" s="33">
        <f>+'PL-tc'!$N289*'pc-dist'!$G$59</f>
        <v>0</v>
      </c>
      <c r="AC289" s="33">
        <f>+'PL-tc'!$O289*'pc-dist'!$P$7</f>
        <v>0</v>
      </c>
      <c r="AD289" s="33">
        <f>+'PL-tc'!$P289*'pc-dist'!$G$72</f>
        <v>0</v>
      </c>
      <c r="AE289" s="34" t="str">
        <f t="shared" si="242"/>
        <v>n/a</v>
      </c>
      <c r="AF289" s="34" t="str">
        <f t="shared" si="243"/>
        <v>n/a</v>
      </c>
      <c r="AG289" s="8"/>
      <c r="AH289" s="33">
        <f t="shared" si="247"/>
        <v>0</v>
      </c>
      <c r="AI289" s="33">
        <f t="shared" si="248"/>
        <v>0</v>
      </c>
      <c r="AJ289" s="33">
        <f t="shared" si="249"/>
        <v>0</v>
      </c>
      <c r="AK289" s="34" t="str">
        <f t="shared" si="245"/>
        <v>n/a</v>
      </c>
      <c r="AL289" s="34" t="str">
        <f t="shared" si="246"/>
        <v>n/a</v>
      </c>
      <c r="AM289" s="8"/>
    </row>
    <row r="290" spans="1:39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33">
        <f>+'PL-tc'!$N290*'pc-dist'!$C$59</f>
        <v>0</v>
      </c>
      <c r="E290" s="33">
        <f>+'PL-tc'!$O290*'pc-dist'!$L$7</f>
        <v>0</v>
      </c>
      <c r="F290" s="33">
        <f>+'PL-tc'!$P290*'pc-dist'!$C$72</f>
        <v>0</v>
      </c>
      <c r="G290" s="34" t="str">
        <f t="shared" si="230"/>
        <v>n/a</v>
      </c>
      <c r="H290" s="34" t="str">
        <f t="shared" si="231"/>
        <v>n/a</v>
      </c>
      <c r="I290" s="8"/>
      <c r="J290" s="33">
        <f>+'PL-tc'!$N290*'pc-dist'!$D$59</f>
        <v>0</v>
      </c>
      <c r="K290" s="33">
        <f>+'PL-tc'!$O290*'pc-dist'!$M$7</f>
        <v>0</v>
      </c>
      <c r="L290" s="33">
        <f>+'PL-tc'!$P290*'pc-dist'!$D$72</f>
        <v>0</v>
      </c>
      <c r="M290" s="34" t="str">
        <f t="shared" si="233"/>
        <v>n/a</v>
      </c>
      <c r="N290" s="34" t="str">
        <f t="shared" si="234"/>
        <v>n/a</v>
      </c>
      <c r="O290" s="8"/>
      <c r="P290" s="33">
        <f>+'PL-tc'!$N290*'pc-dist'!$E$59</f>
        <v>0</v>
      </c>
      <c r="Q290" s="33">
        <f>+'PL-tc'!$O290*'pc-dist'!$N$7</f>
        <v>0</v>
      </c>
      <c r="R290" s="33">
        <f>+'PL-tc'!$P290*'pc-dist'!$E$72</f>
        <v>0</v>
      </c>
      <c r="S290" s="34" t="str">
        <f t="shared" si="236"/>
        <v>n/a</v>
      </c>
      <c r="T290" s="34" t="str">
        <f t="shared" si="237"/>
        <v>n/a</v>
      </c>
      <c r="U290" s="8"/>
      <c r="V290" s="33">
        <f>+'PL-tc'!$N290*'pc-dist'!$F$59</f>
        <v>0</v>
      </c>
      <c r="W290" s="33">
        <f>+'PL-tc'!$O290*'pc-dist'!$O$7</f>
        <v>0</v>
      </c>
      <c r="X290" s="33">
        <f>+'PL-tc'!$P290*'pc-dist'!$F$72</f>
        <v>0</v>
      </c>
      <c r="Y290" s="34" t="str">
        <f t="shared" si="239"/>
        <v>n/a</v>
      </c>
      <c r="Z290" s="34" t="str">
        <f t="shared" si="240"/>
        <v>n/a</v>
      </c>
      <c r="AA290" s="8"/>
      <c r="AB290" s="33">
        <f>+'PL-tc'!$N290*'pc-dist'!$G$59</f>
        <v>0</v>
      </c>
      <c r="AC290" s="33">
        <f>+'PL-tc'!$O290*'pc-dist'!$P$7</f>
        <v>0</v>
      </c>
      <c r="AD290" s="33">
        <f>+'PL-tc'!$P290*'pc-dist'!$G$72</f>
        <v>0</v>
      </c>
      <c r="AE290" s="34" t="str">
        <f t="shared" si="242"/>
        <v>n/a</v>
      </c>
      <c r="AF290" s="34" t="str">
        <f t="shared" si="243"/>
        <v>n/a</v>
      </c>
      <c r="AG290" s="8"/>
      <c r="AH290" s="33">
        <f t="shared" si="247"/>
        <v>0</v>
      </c>
      <c r="AI290" s="33">
        <f t="shared" si="248"/>
        <v>0</v>
      </c>
      <c r="AJ290" s="33">
        <f t="shared" si="249"/>
        <v>0</v>
      </c>
      <c r="AK290" s="34" t="str">
        <f t="shared" si="245"/>
        <v>n/a</v>
      </c>
      <c r="AL290" s="34" t="str">
        <f t="shared" si="246"/>
        <v>n/a</v>
      </c>
      <c r="AM290" s="8"/>
    </row>
    <row r="291" spans="1:39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33">
        <f>+'PL-tc'!$N291*'pc-dist'!$C$59</f>
        <v>0</v>
      </c>
      <c r="E291" s="33">
        <f>+'PL-tc'!$O291*'pc-dist'!$L$7</f>
        <v>0</v>
      </c>
      <c r="F291" s="33">
        <f>+'PL-tc'!$P291*'pc-dist'!$C$72</f>
        <v>0</v>
      </c>
      <c r="G291" s="34" t="str">
        <f t="shared" si="230"/>
        <v>n/a</v>
      </c>
      <c r="H291" s="34" t="str">
        <f t="shared" si="231"/>
        <v>n/a</v>
      </c>
      <c r="I291" s="8"/>
      <c r="J291" s="33">
        <f>+'PL-tc'!$N291*'pc-dist'!$D$59</f>
        <v>0</v>
      </c>
      <c r="K291" s="33">
        <f>+'PL-tc'!$O291*'pc-dist'!$M$7</f>
        <v>0</v>
      </c>
      <c r="L291" s="33">
        <f>+'PL-tc'!$P291*'pc-dist'!$D$72</f>
        <v>0</v>
      </c>
      <c r="M291" s="34" t="str">
        <f t="shared" si="233"/>
        <v>n/a</v>
      </c>
      <c r="N291" s="34" t="str">
        <f t="shared" si="234"/>
        <v>n/a</v>
      </c>
      <c r="O291" s="8"/>
      <c r="P291" s="33">
        <f>+'PL-tc'!$N291*'pc-dist'!$E$59</f>
        <v>0</v>
      </c>
      <c r="Q291" s="33">
        <f>+'PL-tc'!$O291*'pc-dist'!$N$7</f>
        <v>0</v>
      </c>
      <c r="R291" s="33">
        <f>+'PL-tc'!$P291*'pc-dist'!$E$72</f>
        <v>0</v>
      </c>
      <c r="S291" s="34" t="str">
        <f t="shared" si="236"/>
        <v>n/a</v>
      </c>
      <c r="T291" s="34" t="str">
        <f t="shared" si="237"/>
        <v>n/a</v>
      </c>
      <c r="U291" s="8"/>
      <c r="V291" s="33">
        <f>+'PL-tc'!$N291*'pc-dist'!$F$59</f>
        <v>0</v>
      </c>
      <c r="W291" s="33">
        <f>+'PL-tc'!$O291*'pc-dist'!$O$7</f>
        <v>0</v>
      </c>
      <c r="X291" s="33">
        <f>+'PL-tc'!$P291*'pc-dist'!$F$72</f>
        <v>0</v>
      </c>
      <c r="Y291" s="34" t="str">
        <f t="shared" si="239"/>
        <v>n/a</v>
      </c>
      <c r="Z291" s="34" t="str">
        <f t="shared" si="240"/>
        <v>n/a</v>
      </c>
      <c r="AA291" s="8"/>
      <c r="AB291" s="33">
        <f>+'PL-tc'!$N291*'pc-dist'!$G$59</f>
        <v>0</v>
      </c>
      <c r="AC291" s="33">
        <f>+'PL-tc'!$O291*'pc-dist'!$P$7</f>
        <v>0</v>
      </c>
      <c r="AD291" s="33">
        <f>+'PL-tc'!$P291*'pc-dist'!$G$72</f>
        <v>0</v>
      </c>
      <c r="AE291" s="34" t="str">
        <f t="shared" si="242"/>
        <v>n/a</v>
      </c>
      <c r="AF291" s="34" t="str">
        <f t="shared" si="243"/>
        <v>n/a</v>
      </c>
      <c r="AG291" s="8"/>
      <c r="AH291" s="33">
        <f t="shared" si="247"/>
        <v>0</v>
      </c>
      <c r="AI291" s="33">
        <f t="shared" si="248"/>
        <v>0</v>
      </c>
      <c r="AJ291" s="33">
        <f t="shared" si="249"/>
        <v>0</v>
      </c>
      <c r="AK291" s="34" t="str">
        <f t="shared" si="245"/>
        <v>n/a</v>
      </c>
      <c r="AL291" s="34" t="str">
        <f t="shared" si="246"/>
        <v>n/a</v>
      </c>
      <c r="AM291" s="8"/>
    </row>
    <row r="292" spans="1:39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33">
        <f>+'PL-tc'!$N292*'pc-dist'!$C$59</f>
        <v>0</v>
      </c>
      <c r="E292" s="33">
        <f>+'PL-tc'!$O292*'pc-dist'!$L$7</f>
        <v>0</v>
      </c>
      <c r="F292" s="33">
        <f>+'PL-tc'!$P292*'pc-dist'!$C$72</f>
        <v>0</v>
      </c>
      <c r="G292" s="34" t="str">
        <f t="shared" si="230"/>
        <v>n/a</v>
      </c>
      <c r="H292" s="34" t="str">
        <f t="shared" si="231"/>
        <v>n/a</v>
      </c>
      <c r="I292" s="8"/>
      <c r="J292" s="33">
        <f>+'PL-tc'!$N292*'pc-dist'!$D$59</f>
        <v>0</v>
      </c>
      <c r="K292" s="33">
        <f>+'PL-tc'!$O292*'pc-dist'!$M$7</f>
        <v>0</v>
      </c>
      <c r="L292" s="33">
        <f>+'PL-tc'!$P292*'pc-dist'!$D$72</f>
        <v>0</v>
      </c>
      <c r="M292" s="34" t="str">
        <f t="shared" si="233"/>
        <v>n/a</v>
      </c>
      <c r="N292" s="34" t="str">
        <f t="shared" si="234"/>
        <v>n/a</v>
      </c>
      <c r="O292" s="8"/>
      <c r="P292" s="33">
        <f>+'PL-tc'!$N292*'pc-dist'!$E$59</f>
        <v>0</v>
      </c>
      <c r="Q292" s="33">
        <f>+'PL-tc'!$O292*'pc-dist'!$N$7</f>
        <v>0</v>
      </c>
      <c r="R292" s="33">
        <f>+'PL-tc'!$P292*'pc-dist'!$E$72</f>
        <v>0</v>
      </c>
      <c r="S292" s="34" t="str">
        <f t="shared" si="236"/>
        <v>n/a</v>
      </c>
      <c r="T292" s="34" t="str">
        <f t="shared" si="237"/>
        <v>n/a</v>
      </c>
      <c r="U292" s="8"/>
      <c r="V292" s="33">
        <f>+'PL-tc'!$N292*'pc-dist'!$F$59</f>
        <v>0</v>
      </c>
      <c r="W292" s="33">
        <f>+'PL-tc'!$O292*'pc-dist'!$O$7</f>
        <v>0</v>
      </c>
      <c r="X292" s="33">
        <f>+'PL-tc'!$P292*'pc-dist'!$F$72</f>
        <v>0</v>
      </c>
      <c r="Y292" s="34" t="str">
        <f t="shared" si="239"/>
        <v>n/a</v>
      </c>
      <c r="Z292" s="34" t="str">
        <f t="shared" si="240"/>
        <v>n/a</v>
      </c>
      <c r="AA292" s="8"/>
      <c r="AB292" s="33">
        <f>+'PL-tc'!$N292*'pc-dist'!$G$59</f>
        <v>0</v>
      </c>
      <c r="AC292" s="33">
        <f>+'PL-tc'!$O292*'pc-dist'!$P$7</f>
        <v>0</v>
      </c>
      <c r="AD292" s="33">
        <f>+'PL-tc'!$P292*'pc-dist'!$G$72</f>
        <v>0</v>
      </c>
      <c r="AE292" s="34" t="str">
        <f t="shared" si="242"/>
        <v>n/a</v>
      </c>
      <c r="AF292" s="34" t="str">
        <f t="shared" si="243"/>
        <v>n/a</v>
      </c>
      <c r="AG292" s="8"/>
      <c r="AH292" s="33">
        <f t="shared" si="247"/>
        <v>0</v>
      </c>
      <c r="AI292" s="33">
        <f t="shared" si="248"/>
        <v>0</v>
      </c>
      <c r="AJ292" s="33">
        <f t="shared" si="249"/>
        <v>0</v>
      </c>
      <c r="AK292" s="34" t="str">
        <f t="shared" si="245"/>
        <v>n/a</v>
      </c>
      <c r="AL292" s="34" t="str">
        <f t="shared" si="246"/>
        <v>n/a</v>
      </c>
      <c r="AM292" s="8"/>
    </row>
    <row r="293" spans="1:39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33">
        <f>+'PL-tc'!$N293*'pc-dist'!$C$59</f>
        <v>0</v>
      </c>
      <c r="E293" s="33">
        <f>+'PL-tc'!$O293*'pc-dist'!$L$7</f>
        <v>0</v>
      </c>
      <c r="F293" s="33">
        <f>+'PL-tc'!$P293*'pc-dist'!$C$72</f>
        <v>0</v>
      </c>
      <c r="G293" s="34" t="str">
        <f t="shared" si="230"/>
        <v>n/a</v>
      </c>
      <c r="H293" s="34" t="str">
        <f t="shared" si="231"/>
        <v>n/a</v>
      </c>
      <c r="I293" s="8"/>
      <c r="J293" s="33">
        <f>+'PL-tc'!$N293*'pc-dist'!$D$59</f>
        <v>0</v>
      </c>
      <c r="K293" s="33">
        <f>+'PL-tc'!$O293*'pc-dist'!$M$7</f>
        <v>0</v>
      </c>
      <c r="L293" s="33">
        <f>+'PL-tc'!$P293*'pc-dist'!$D$72</f>
        <v>0</v>
      </c>
      <c r="M293" s="34" t="str">
        <f t="shared" si="233"/>
        <v>n/a</v>
      </c>
      <c r="N293" s="34" t="str">
        <f t="shared" si="234"/>
        <v>n/a</v>
      </c>
      <c r="O293" s="8"/>
      <c r="P293" s="33">
        <f>+'PL-tc'!$N293*'pc-dist'!$E$59</f>
        <v>0</v>
      </c>
      <c r="Q293" s="33">
        <f>+'PL-tc'!$O293*'pc-dist'!$N$7</f>
        <v>0</v>
      </c>
      <c r="R293" s="33">
        <f>+'PL-tc'!$P293*'pc-dist'!$E$72</f>
        <v>0</v>
      </c>
      <c r="S293" s="34" t="str">
        <f t="shared" si="236"/>
        <v>n/a</v>
      </c>
      <c r="T293" s="34" t="str">
        <f t="shared" si="237"/>
        <v>n/a</v>
      </c>
      <c r="U293" s="8"/>
      <c r="V293" s="33">
        <f>+'PL-tc'!$N293*'pc-dist'!$F$59</f>
        <v>0</v>
      </c>
      <c r="W293" s="33">
        <f>+'PL-tc'!$O293*'pc-dist'!$O$7</f>
        <v>0</v>
      </c>
      <c r="X293" s="33">
        <f>+'PL-tc'!$P293*'pc-dist'!$F$72</f>
        <v>0</v>
      </c>
      <c r="Y293" s="34" t="str">
        <f t="shared" si="239"/>
        <v>n/a</v>
      </c>
      <c r="Z293" s="34" t="str">
        <f t="shared" si="240"/>
        <v>n/a</v>
      </c>
      <c r="AA293" s="8"/>
      <c r="AB293" s="33">
        <f>+'PL-tc'!$N293*'pc-dist'!$G$59</f>
        <v>0</v>
      </c>
      <c r="AC293" s="33">
        <f>+'PL-tc'!$O293*'pc-dist'!$P$7</f>
        <v>0</v>
      </c>
      <c r="AD293" s="33">
        <f>+'PL-tc'!$P293*'pc-dist'!$G$72</f>
        <v>0</v>
      </c>
      <c r="AE293" s="34" t="str">
        <f t="shared" si="242"/>
        <v>n/a</v>
      </c>
      <c r="AF293" s="34" t="str">
        <f t="shared" si="243"/>
        <v>n/a</v>
      </c>
      <c r="AG293" s="8"/>
      <c r="AH293" s="33">
        <f t="shared" si="247"/>
        <v>0</v>
      </c>
      <c r="AI293" s="33">
        <f t="shared" si="248"/>
        <v>0</v>
      </c>
      <c r="AJ293" s="33">
        <f t="shared" si="249"/>
        <v>0</v>
      </c>
      <c r="AK293" s="34" t="str">
        <f t="shared" si="245"/>
        <v>n/a</v>
      </c>
      <c r="AL293" s="34" t="str">
        <f t="shared" si="246"/>
        <v>n/a</v>
      </c>
      <c r="AM293" s="8"/>
    </row>
    <row r="294" spans="1:39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33">
        <f>+'PL-tc'!$N294*'pc-dist'!$C$59</f>
        <v>0</v>
      </c>
      <c r="E294" s="33">
        <f>+'PL-tc'!$O294*'pc-dist'!$L$7</f>
        <v>0</v>
      </c>
      <c r="F294" s="33">
        <f>+'PL-tc'!$P294*'pc-dist'!$C$72</f>
        <v>0</v>
      </c>
      <c r="G294" s="34" t="str">
        <f t="shared" si="230"/>
        <v>n/a</v>
      </c>
      <c r="H294" s="34" t="str">
        <f t="shared" si="231"/>
        <v>n/a</v>
      </c>
      <c r="I294" s="8"/>
      <c r="J294" s="33">
        <f>+'PL-tc'!$N294*'pc-dist'!$D$59</f>
        <v>0</v>
      </c>
      <c r="K294" s="33">
        <f>+'PL-tc'!$O294*'pc-dist'!$M$7</f>
        <v>0</v>
      </c>
      <c r="L294" s="33">
        <f>+'PL-tc'!$P294*'pc-dist'!$D$72</f>
        <v>0</v>
      </c>
      <c r="M294" s="34" t="str">
        <f t="shared" si="233"/>
        <v>n/a</v>
      </c>
      <c r="N294" s="34" t="str">
        <f t="shared" si="234"/>
        <v>n/a</v>
      </c>
      <c r="O294" s="8"/>
      <c r="P294" s="33">
        <f>+'PL-tc'!$N294*'pc-dist'!$E$59</f>
        <v>0</v>
      </c>
      <c r="Q294" s="33">
        <f>+'PL-tc'!$O294*'pc-dist'!$N$7</f>
        <v>0</v>
      </c>
      <c r="R294" s="33">
        <f>+'PL-tc'!$P294*'pc-dist'!$E$72</f>
        <v>0</v>
      </c>
      <c r="S294" s="34" t="str">
        <f t="shared" si="236"/>
        <v>n/a</v>
      </c>
      <c r="T294" s="34" t="str">
        <f t="shared" si="237"/>
        <v>n/a</v>
      </c>
      <c r="U294" s="8"/>
      <c r="V294" s="33">
        <f>+'PL-tc'!$N294*'pc-dist'!$F$59</f>
        <v>0</v>
      </c>
      <c r="W294" s="33">
        <f>+'PL-tc'!$O294*'pc-dist'!$O$7</f>
        <v>0</v>
      </c>
      <c r="X294" s="33">
        <f>+'PL-tc'!$P294*'pc-dist'!$F$72</f>
        <v>0</v>
      </c>
      <c r="Y294" s="34" t="str">
        <f t="shared" si="239"/>
        <v>n/a</v>
      </c>
      <c r="Z294" s="34" t="str">
        <f t="shared" si="240"/>
        <v>n/a</v>
      </c>
      <c r="AA294" s="8"/>
      <c r="AB294" s="33">
        <f>+'PL-tc'!$N294*'pc-dist'!$G$59</f>
        <v>0</v>
      </c>
      <c r="AC294" s="33">
        <f>+'PL-tc'!$O294*'pc-dist'!$P$7</f>
        <v>0</v>
      </c>
      <c r="AD294" s="33">
        <f>+'PL-tc'!$P294*'pc-dist'!$G$72</f>
        <v>0</v>
      </c>
      <c r="AE294" s="34" t="str">
        <f t="shared" si="242"/>
        <v>n/a</v>
      </c>
      <c r="AF294" s="34" t="str">
        <f t="shared" si="243"/>
        <v>n/a</v>
      </c>
      <c r="AG294" s="8"/>
      <c r="AH294" s="33">
        <f t="shared" si="247"/>
        <v>0</v>
      </c>
      <c r="AI294" s="33">
        <f t="shared" si="248"/>
        <v>0</v>
      </c>
      <c r="AJ294" s="33">
        <f t="shared" si="249"/>
        <v>0</v>
      </c>
      <c r="AK294" s="34" t="str">
        <f t="shared" si="245"/>
        <v>n/a</v>
      </c>
      <c r="AL294" s="34" t="str">
        <f t="shared" si="246"/>
        <v>n/a</v>
      </c>
      <c r="AM294" s="8"/>
    </row>
    <row r="295" spans="1:39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33">
        <f>+'PL-tc'!$N295*'pc-dist'!$C$59</f>
        <v>0</v>
      </c>
      <c r="E295" s="33">
        <f>+'PL-tc'!$O295*'pc-dist'!$L$7</f>
        <v>0</v>
      </c>
      <c r="F295" s="33">
        <f>+'PL-tc'!$P295*'pc-dist'!$C$72</f>
        <v>0</v>
      </c>
      <c r="G295" s="34" t="str">
        <f t="shared" si="230"/>
        <v>n/a</v>
      </c>
      <c r="H295" s="34" t="str">
        <f t="shared" si="231"/>
        <v>n/a</v>
      </c>
      <c r="I295" s="8"/>
      <c r="J295" s="33">
        <f>+'PL-tc'!$N295*'pc-dist'!$D$59</f>
        <v>0</v>
      </c>
      <c r="K295" s="33">
        <f>+'PL-tc'!$O295*'pc-dist'!$M$7</f>
        <v>0</v>
      </c>
      <c r="L295" s="33">
        <f>+'PL-tc'!$P295*'pc-dist'!$D$72</f>
        <v>0</v>
      </c>
      <c r="M295" s="34" t="str">
        <f t="shared" si="233"/>
        <v>n/a</v>
      </c>
      <c r="N295" s="34" t="str">
        <f t="shared" si="234"/>
        <v>n/a</v>
      </c>
      <c r="O295" s="8"/>
      <c r="P295" s="33">
        <f>+'PL-tc'!$N295*'pc-dist'!$E$59</f>
        <v>0</v>
      </c>
      <c r="Q295" s="33">
        <f>+'PL-tc'!$O295*'pc-dist'!$N$7</f>
        <v>0</v>
      </c>
      <c r="R295" s="33">
        <f>+'PL-tc'!$P295*'pc-dist'!$E$72</f>
        <v>0</v>
      </c>
      <c r="S295" s="34" t="str">
        <f t="shared" si="236"/>
        <v>n/a</v>
      </c>
      <c r="T295" s="34" t="str">
        <f t="shared" si="237"/>
        <v>n/a</v>
      </c>
      <c r="U295" s="8"/>
      <c r="V295" s="33">
        <f>+'PL-tc'!$N295*'pc-dist'!$F$59</f>
        <v>0</v>
      </c>
      <c r="W295" s="33">
        <f>+'PL-tc'!$O295*'pc-dist'!$O$7</f>
        <v>0</v>
      </c>
      <c r="X295" s="33">
        <f>+'PL-tc'!$P295*'pc-dist'!$F$72</f>
        <v>0</v>
      </c>
      <c r="Y295" s="34" t="str">
        <f t="shared" si="239"/>
        <v>n/a</v>
      </c>
      <c r="Z295" s="34" t="str">
        <f t="shared" si="240"/>
        <v>n/a</v>
      </c>
      <c r="AA295" s="8"/>
      <c r="AB295" s="33">
        <f>+'PL-tc'!$N295*'pc-dist'!$G$59</f>
        <v>0</v>
      </c>
      <c r="AC295" s="33">
        <f>+'PL-tc'!$O295*'pc-dist'!$P$7</f>
        <v>0</v>
      </c>
      <c r="AD295" s="33">
        <f>+'PL-tc'!$P295*'pc-dist'!$G$72</f>
        <v>0</v>
      </c>
      <c r="AE295" s="34" t="str">
        <f t="shared" si="242"/>
        <v>n/a</v>
      </c>
      <c r="AF295" s="34" t="str">
        <f t="shared" si="243"/>
        <v>n/a</v>
      </c>
      <c r="AG295" s="8"/>
      <c r="AH295" s="33">
        <f t="shared" si="247"/>
        <v>0</v>
      </c>
      <c r="AI295" s="33">
        <f t="shared" si="248"/>
        <v>0</v>
      </c>
      <c r="AJ295" s="33">
        <f t="shared" si="249"/>
        <v>0</v>
      </c>
      <c r="AK295" s="34" t="str">
        <f t="shared" si="245"/>
        <v>n/a</v>
      </c>
      <c r="AL295" s="34" t="str">
        <f t="shared" si="246"/>
        <v>n/a</v>
      </c>
      <c r="AM295" s="8"/>
    </row>
    <row r="296" spans="1:39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33">
        <f>+'PL-tc'!$N296*'pc-dist'!$C$59</f>
        <v>0</v>
      </c>
      <c r="E296" s="33">
        <f>+'PL-tc'!$O296*'pc-dist'!$L$7</f>
        <v>0</v>
      </c>
      <c r="F296" s="33">
        <f>+'PL-tc'!$P296*'pc-dist'!$C$72</f>
        <v>0</v>
      </c>
      <c r="G296" s="34" t="str">
        <f t="shared" si="230"/>
        <v>n/a</v>
      </c>
      <c r="H296" s="34" t="str">
        <f t="shared" si="231"/>
        <v>n/a</v>
      </c>
      <c r="I296" s="8"/>
      <c r="J296" s="33">
        <f>+'PL-tc'!$N296*'pc-dist'!$D$59</f>
        <v>0</v>
      </c>
      <c r="K296" s="33">
        <f>+'PL-tc'!$O296*'pc-dist'!$M$7</f>
        <v>0</v>
      </c>
      <c r="L296" s="33">
        <f>+'PL-tc'!$P296*'pc-dist'!$D$72</f>
        <v>0</v>
      </c>
      <c r="M296" s="34" t="str">
        <f t="shared" si="233"/>
        <v>n/a</v>
      </c>
      <c r="N296" s="34" t="str">
        <f t="shared" si="234"/>
        <v>n/a</v>
      </c>
      <c r="O296" s="8"/>
      <c r="P296" s="33">
        <f>+'PL-tc'!$N296*'pc-dist'!$E$59</f>
        <v>0</v>
      </c>
      <c r="Q296" s="33">
        <f>+'PL-tc'!$O296*'pc-dist'!$N$7</f>
        <v>0</v>
      </c>
      <c r="R296" s="33">
        <f>+'PL-tc'!$P296*'pc-dist'!$E$72</f>
        <v>0</v>
      </c>
      <c r="S296" s="34" t="str">
        <f t="shared" si="236"/>
        <v>n/a</v>
      </c>
      <c r="T296" s="34" t="str">
        <f t="shared" si="237"/>
        <v>n/a</v>
      </c>
      <c r="U296" s="8"/>
      <c r="V296" s="33">
        <f>+'PL-tc'!$N296*'pc-dist'!$F$59</f>
        <v>0</v>
      </c>
      <c r="W296" s="33">
        <f>+'PL-tc'!$O296*'pc-dist'!$O$7</f>
        <v>0</v>
      </c>
      <c r="X296" s="33">
        <f>+'PL-tc'!$P296*'pc-dist'!$F$72</f>
        <v>0</v>
      </c>
      <c r="Y296" s="34" t="str">
        <f t="shared" si="239"/>
        <v>n/a</v>
      </c>
      <c r="Z296" s="34" t="str">
        <f t="shared" si="240"/>
        <v>n/a</v>
      </c>
      <c r="AA296" s="8"/>
      <c r="AB296" s="33">
        <f>+'PL-tc'!$N296*'pc-dist'!$G$59</f>
        <v>0</v>
      </c>
      <c r="AC296" s="33">
        <f>+'PL-tc'!$O296*'pc-dist'!$P$7</f>
        <v>0</v>
      </c>
      <c r="AD296" s="33">
        <f>+'PL-tc'!$P296*'pc-dist'!$G$72</f>
        <v>0</v>
      </c>
      <c r="AE296" s="34" t="str">
        <f t="shared" si="242"/>
        <v>n/a</v>
      </c>
      <c r="AF296" s="34" t="str">
        <f t="shared" si="243"/>
        <v>n/a</v>
      </c>
      <c r="AG296" s="8"/>
      <c r="AH296" s="33">
        <f t="shared" si="247"/>
        <v>0</v>
      </c>
      <c r="AI296" s="33">
        <f t="shared" si="248"/>
        <v>0</v>
      </c>
      <c r="AJ296" s="33">
        <f t="shared" si="249"/>
        <v>0</v>
      </c>
      <c r="AK296" s="34" t="str">
        <f t="shared" si="245"/>
        <v>n/a</v>
      </c>
      <c r="AL296" s="34" t="str">
        <f t="shared" si="246"/>
        <v>n/a</v>
      </c>
      <c r="AM296" s="8"/>
    </row>
    <row r="297" spans="1:39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33">
        <f>+'PL-tc'!$N297*'pc-dist'!$C$59</f>
        <v>0</v>
      </c>
      <c r="E297" s="33">
        <f>+'PL-tc'!$O297*'pc-dist'!$L$7</f>
        <v>0</v>
      </c>
      <c r="F297" s="33">
        <f>+'PL-tc'!$P297*'pc-dist'!$C$72</f>
        <v>0</v>
      </c>
      <c r="G297" s="34" t="str">
        <f t="shared" si="230"/>
        <v>n/a</v>
      </c>
      <c r="H297" s="34" t="str">
        <f t="shared" si="231"/>
        <v>n/a</v>
      </c>
      <c r="I297" s="8"/>
      <c r="J297" s="33">
        <f>+'PL-tc'!$N297*'pc-dist'!$D$59</f>
        <v>0</v>
      </c>
      <c r="K297" s="33">
        <f>+'PL-tc'!$O297*'pc-dist'!$M$7</f>
        <v>0</v>
      </c>
      <c r="L297" s="33">
        <f>+'PL-tc'!$P297*'pc-dist'!$D$72</f>
        <v>0</v>
      </c>
      <c r="M297" s="34" t="str">
        <f t="shared" si="233"/>
        <v>n/a</v>
      </c>
      <c r="N297" s="34" t="str">
        <f t="shared" si="234"/>
        <v>n/a</v>
      </c>
      <c r="O297" s="8"/>
      <c r="P297" s="33">
        <f>+'PL-tc'!$N297*'pc-dist'!$E$59</f>
        <v>0</v>
      </c>
      <c r="Q297" s="33">
        <f>+'PL-tc'!$O297*'pc-dist'!$N$7</f>
        <v>0</v>
      </c>
      <c r="R297" s="33">
        <f>+'PL-tc'!$P297*'pc-dist'!$E$72</f>
        <v>0</v>
      </c>
      <c r="S297" s="34" t="str">
        <f t="shared" si="236"/>
        <v>n/a</v>
      </c>
      <c r="T297" s="34" t="str">
        <f t="shared" si="237"/>
        <v>n/a</v>
      </c>
      <c r="U297" s="8"/>
      <c r="V297" s="33">
        <f>+'PL-tc'!$N297*'pc-dist'!$F$59</f>
        <v>0</v>
      </c>
      <c r="W297" s="33">
        <f>+'PL-tc'!$O297*'pc-dist'!$O$7</f>
        <v>0</v>
      </c>
      <c r="X297" s="33">
        <f>+'PL-tc'!$P297*'pc-dist'!$F$72</f>
        <v>0</v>
      </c>
      <c r="Y297" s="34" t="str">
        <f t="shared" si="239"/>
        <v>n/a</v>
      </c>
      <c r="Z297" s="34" t="str">
        <f t="shared" si="240"/>
        <v>n/a</v>
      </c>
      <c r="AA297" s="8"/>
      <c r="AB297" s="33">
        <f>+'PL-tc'!$N297*'pc-dist'!$G$59</f>
        <v>0</v>
      </c>
      <c r="AC297" s="33">
        <f>+'PL-tc'!$O297*'pc-dist'!$P$7</f>
        <v>0</v>
      </c>
      <c r="AD297" s="33">
        <f>+'PL-tc'!$P297*'pc-dist'!$G$72</f>
        <v>0</v>
      </c>
      <c r="AE297" s="34" t="str">
        <f t="shared" si="242"/>
        <v>n/a</v>
      </c>
      <c r="AF297" s="34" t="str">
        <f t="shared" si="243"/>
        <v>n/a</v>
      </c>
      <c r="AG297" s="8"/>
      <c r="AH297" s="33">
        <f t="shared" si="247"/>
        <v>0</v>
      </c>
      <c r="AI297" s="33">
        <f t="shared" si="248"/>
        <v>0</v>
      </c>
      <c r="AJ297" s="33">
        <f t="shared" si="249"/>
        <v>0</v>
      </c>
      <c r="AK297" s="34" t="str">
        <f t="shared" si="245"/>
        <v>n/a</v>
      </c>
      <c r="AL297" s="34" t="str">
        <f t="shared" si="246"/>
        <v>n/a</v>
      </c>
      <c r="AM297" s="8"/>
    </row>
    <row r="298" spans="1:39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33">
        <f>+'PL-tc'!$N298*'pc-dist'!$C$59</f>
        <v>0</v>
      </c>
      <c r="E298" s="33">
        <f>+'PL-tc'!$O298*'pc-dist'!$L$7</f>
        <v>0</v>
      </c>
      <c r="F298" s="33">
        <f>+'PL-tc'!$P298*'pc-dist'!$C$72</f>
        <v>0</v>
      </c>
      <c r="G298" s="34" t="str">
        <f t="shared" si="230"/>
        <v>n/a</v>
      </c>
      <c r="H298" s="34" t="str">
        <f t="shared" si="231"/>
        <v>n/a</v>
      </c>
      <c r="I298" s="8"/>
      <c r="J298" s="33">
        <f>+'PL-tc'!$N298*'pc-dist'!$D$59</f>
        <v>0</v>
      </c>
      <c r="K298" s="33">
        <f>+'PL-tc'!$O298*'pc-dist'!$M$7</f>
        <v>0</v>
      </c>
      <c r="L298" s="33">
        <f>+'PL-tc'!$P298*'pc-dist'!$D$72</f>
        <v>0</v>
      </c>
      <c r="M298" s="34" t="str">
        <f t="shared" si="233"/>
        <v>n/a</v>
      </c>
      <c r="N298" s="34" t="str">
        <f t="shared" si="234"/>
        <v>n/a</v>
      </c>
      <c r="O298" s="8"/>
      <c r="P298" s="33">
        <f>+'PL-tc'!$N298*'pc-dist'!$E$59</f>
        <v>0</v>
      </c>
      <c r="Q298" s="33">
        <f>+'PL-tc'!$O298*'pc-dist'!$N$7</f>
        <v>0</v>
      </c>
      <c r="R298" s="33">
        <f>+'PL-tc'!$P298*'pc-dist'!$E$72</f>
        <v>0</v>
      </c>
      <c r="S298" s="34" t="str">
        <f t="shared" si="236"/>
        <v>n/a</v>
      </c>
      <c r="T298" s="34" t="str">
        <f t="shared" si="237"/>
        <v>n/a</v>
      </c>
      <c r="U298" s="8"/>
      <c r="V298" s="33">
        <f>+'PL-tc'!$N298*'pc-dist'!$F$59</f>
        <v>0</v>
      </c>
      <c r="W298" s="33">
        <f>+'PL-tc'!$O298*'pc-dist'!$O$7</f>
        <v>0</v>
      </c>
      <c r="X298" s="33">
        <f>+'PL-tc'!$P298*'pc-dist'!$F$72</f>
        <v>0</v>
      </c>
      <c r="Y298" s="34" t="str">
        <f t="shared" si="239"/>
        <v>n/a</v>
      </c>
      <c r="Z298" s="34" t="str">
        <f t="shared" si="240"/>
        <v>n/a</v>
      </c>
      <c r="AA298" s="8"/>
      <c r="AB298" s="33">
        <f>+'PL-tc'!$N298*'pc-dist'!$G$59</f>
        <v>0</v>
      </c>
      <c r="AC298" s="33">
        <f>+'PL-tc'!$O298*'pc-dist'!$P$7</f>
        <v>0</v>
      </c>
      <c r="AD298" s="33">
        <f>+'PL-tc'!$P298*'pc-dist'!$G$72</f>
        <v>0</v>
      </c>
      <c r="AE298" s="34" t="str">
        <f t="shared" si="242"/>
        <v>n/a</v>
      </c>
      <c r="AF298" s="34" t="str">
        <f t="shared" si="243"/>
        <v>n/a</v>
      </c>
      <c r="AG298" s="8"/>
      <c r="AH298" s="33">
        <f t="shared" si="247"/>
        <v>0</v>
      </c>
      <c r="AI298" s="33">
        <f t="shared" si="248"/>
        <v>0</v>
      </c>
      <c r="AJ298" s="33">
        <f t="shared" si="249"/>
        <v>0</v>
      </c>
      <c r="AK298" s="34" t="str">
        <f t="shared" si="245"/>
        <v>n/a</v>
      </c>
      <c r="AL298" s="34" t="str">
        <f t="shared" si="246"/>
        <v>n/a</v>
      </c>
      <c r="AM298" s="8"/>
    </row>
    <row r="299" spans="1:39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33">
        <f>+'PL-tc'!$N299*'pc-dist'!$C$59</f>
        <v>0</v>
      </c>
      <c r="E299" s="33">
        <f>+'PL-tc'!$O299*'pc-dist'!$L$7</f>
        <v>0</v>
      </c>
      <c r="F299" s="33">
        <f>+'PL-tc'!$P299*'pc-dist'!$C$72</f>
        <v>0</v>
      </c>
      <c r="G299" s="34" t="str">
        <f t="shared" si="230"/>
        <v>n/a</v>
      </c>
      <c r="H299" s="34" t="str">
        <f t="shared" si="231"/>
        <v>n/a</v>
      </c>
      <c r="I299" s="8"/>
      <c r="J299" s="33">
        <f>+'PL-tc'!$N299*'pc-dist'!$D$59</f>
        <v>0</v>
      </c>
      <c r="K299" s="33">
        <f>+'PL-tc'!$O299*'pc-dist'!$M$7</f>
        <v>0</v>
      </c>
      <c r="L299" s="33">
        <f>+'PL-tc'!$P299*'pc-dist'!$D$72</f>
        <v>0</v>
      </c>
      <c r="M299" s="34" t="str">
        <f t="shared" si="233"/>
        <v>n/a</v>
      </c>
      <c r="N299" s="34" t="str">
        <f t="shared" si="234"/>
        <v>n/a</v>
      </c>
      <c r="O299" s="8"/>
      <c r="P299" s="33">
        <f>+'PL-tc'!$N299*'pc-dist'!$E$59</f>
        <v>0</v>
      </c>
      <c r="Q299" s="33">
        <f>+'PL-tc'!$O299*'pc-dist'!$N$7</f>
        <v>0</v>
      </c>
      <c r="R299" s="33">
        <f>+'PL-tc'!$P299*'pc-dist'!$E$72</f>
        <v>0</v>
      </c>
      <c r="S299" s="34" t="str">
        <f t="shared" si="236"/>
        <v>n/a</v>
      </c>
      <c r="T299" s="34" t="str">
        <f t="shared" si="237"/>
        <v>n/a</v>
      </c>
      <c r="U299" s="8"/>
      <c r="V299" s="33">
        <f>+'PL-tc'!$N299*'pc-dist'!$F$59</f>
        <v>0</v>
      </c>
      <c r="W299" s="33">
        <f>+'PL-tc'!$O299*'pc-dist'!$O$7</f>
        <v>0</v>
      </c>
      <c r="X299" s="33">
        <f>+'PL-tc'!$P299*'pc-dist'!$F$72</f>
        <v>0</v>
      </c>
      <c r="Y299" s="34" t="str">
        <f t="shared" si="239"/>
        <v>n/a</v>
      </c>
      <c r="Z299" s="34" t="str">
        <f t="shared" si="240"/>
        <v>n/a</v>
      </c>
      <c r="AA299" s="8"/>
      <c r="AB299" s="33">
        <f>+'PL-tc'!$N299*'pc-dist'!$G$59</f>
        <v>0</v>
      </c>
      <c r="AC299" s="33">
        <f>+'PL-tc'!$O299*'pc-dist'!$P$7</f>
        <v>0</v>
      </c>
      <c r="AD299" s="33">
        <f>+'PL-tc'!$P299*'pc-dist'!$G$72</f>
        <v>0</v>
      </c>
      <c r="AE299" s="34" t="str">
        <f t="shared" si="242"/>
        <v>n/a</v>
      </c>
      <c r="AF299" s="34" t="str">
        <f t="shared" si="243"/>
        <v>n/a</v>
      </c>
      <c r="AG299" s="8"/>
      <c r="AH299" s="33">
        <f t="shared" si="247"/>
        <v>0</v>
      </c>
      <c r="AI299" s="33">
        <f t="shared" si="248"/>
        <v>0</v>
      </c>
      <c r="AJ299" s="33">
        <f t="shared" si="249"/>
        <v>0</v>
      </c>
      <c r="AK299" s="34" t="str">
        <f t="shared" si="245"/>
        <v>n/a</v>
      </c>
      <c r="AL299" s="34" t="str">
        <f t="shared" si="246"/>
        <v>n/a</v>
      </c>
      <c r="AM299" s="8"/>
    </row>
    <row r="300" spans="1:39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33">
        <f>+'PL-tc'!$N300*'pc-dist'!$C$59</f>
        <v>0</v>
      </c>
      <c r="E300" s="33">
        <f>+'PL-tc'!$O300*'pc-dist'!$L$7</f>
        <v>0</v>
      </c>
      <c r="F300" s="33">
        <f>+'PL-tc'!$P300*'pc-dist'!$C$72</f>
        <v>0</v>
      </c>
      <c r="G300" s="34" t="str">
        <f t="shared" si="230"/>
        <v>n/a</v>
      </c>
      <c r="H300" s="34" t="str">
        <f t="shared" si="231"/>
        <v>n/a</v>
      </c>
      <c r="I300" s="8"/>
      <c r="J300" s="33">
        <f>+'PL-tc'!$N300*'pc-dist'!$D$59</f>
        <v>0</v>
      </c>
      <c r="K300" s="33">
        <f>+'PL-tc'!$O300*'pc-dist'!$M$7</f>
        <v>0</v>
      </c>
      <c r="L300" s="33">
        <f>+'PL-tc'!$P300*'pc-dist'!$D$72</f>
        <v>0</v>
      </c>
      <c r="M300" s="34" t="str">
        <f t="shared" si="233"/>
        <v>n/a</v>
      </c>
      <c r="N300" s="34" t="str">
        <f t="shared" si="234"/>
        <v>n/a</v>
      </c>
      <c r="O300" s="8"/>
      <c r="P300" s="33">
        <f>+'PL-tc'!$N300*'pc-dist'!$E$59</f>
        <v>0</v>
      </c>
      <c r="Q300" s="33">
        <f>+'PL-tc'!$O300*'pc-dist'!$N$7</f>
        <v>0</v>
      </c>
      <c r="R300" s="33">
        <f>+'PL-tc'!$P300*'pc-dist'!$E$72</f>
        <v>0</v>
      </c>
      <c r="S300" s="34" t="str">
        <f t="shared" si="236"/>
        <v>n/a</v>
      </c>
      <c r="T300" s="34" t="str">
        <f t="shared" si="237"/>
        <v>n/a</v>
      </c>
      <c r="U300" s="8"/>
      <c r="V300" s="33">
        <f>+'PL-tc'!$N300*'pc-dist'!$F$59</f>
        <v>0</v>
      </c>
      <c r="W300" s="33">
        <f>+'PL-tc'!$O300*'pc-dist'!$O$7</f>
        <v>0</v>
      </c>
      <c r="X300" s="33">
        <f>+'PL-tc'!$P300*'pc-dist'!$F$72</f>
        <v>0</v>
      </c>
      <c r="Y300" s="34" t="str">
        <f t="shared" si="239"/>
        <v>n/a</v>
      </c>
      <c r="Z300" s="34" t="str">
        <f t="shared" si="240"/>
        <v>n/a</v>
      </c>
      <c r="AA300" s="8"/>
      <c r="AB300" s="33">
        <f>+'PL-tc'!$N300*'pc-dist'!$G$59</f>
        <v>0</v>
      </c>
      <c r="AC300" s="33">
        <f>+'PL-tc'!$O300*'pc-dist'!$P$7</f>
        <v>0</v>
      </c>
      <c r="AD300" s="33">
        <f>+'PL-tc'!$P300*'pc-dist'!$G$72</f>
        <v>0</v>
      </c>
      <c r="AE300" s="34" t="str">
        <f t="shared" si="242"/>
        <v>n/a</v>
      </c>
      <c r="AF300" s="34" t="str">
        <f t="shared" si="243"/>
        <v>n/a</v>
      </c>
      <c r="AG300" s="8"/>
      <c r="AH300" s="33">
        <f t="shared" si="247"/>
        <v>0</v>
      </c>
      <c r="AI300" s="33">
        <f t="shared" si="248"/>
        <v>0</v>
      </c>
      <c r="AJ300" s="33">
        <f t="shared" si="249"/>
        <v>0</v>
      </c>
      <c r="AK300" s="34" t="str">
        <f t="shared" si="245"/>
        <v>n/a</v>
      </c>
      <c r="AL300" s="34" t="str">
        <f t="shared" si="246"/>
        <v>n/a</v>
      </c>
      <c r="AM300" s="8"/>
    </row>
    <row r="301" spans="1:39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33">
        <f>+'PL-tc'!$N301*'pc-dist'!$C$59</f>
        <v>0</v>
      </c>
      <c r="E301" s="33">
        <f>+'PL-tc'!$O301*'pc-dist'!$L$7</f>
        <v>0</v>
      </c>
      <c r="F301" s="33">
        <f>+'PL-tc'!$P301*'pc-dist'!$C$72</f>
        <v>0</v>
      </c>
      <c r="G301" s="34" t="str">
        <f t="shared" si="230"/>
        <v>n/a</v>
      </c>
      <c r="H301" s="34" t="str">
        <f t="shared" si="231"/>
        <v>n/a</v>
      </c>
      <c r="I301" s="8"/>
      <c r="J301" s="33">
        <f>+'PL-tc'!$N301*'pc-dist'!$D$59</f>
        <v>0</v>
      </c>
      <c r="K301" s="33">
        <f>+'PL-tc'!$O301*'pc-dist'!$M$7</f>
        <v>0</v>
      </c>
      <c r="L301" s="33">
        <f>+'PL-tc'!$P301*'pc-dist'!$D$72</f>
        <v>0</v>
      </c>
      <c r="M301" s="34" t="str">
        <f t="shared" si="233"/>
        <v>n/a</v>
      </c>
      <c r="N301" s="34" t="str">
        <f t="shared" si="234"/>
        <v>n/a</v>
      </c>
      <c r="O301" s="8"/>
      <c r="P301" s="33">
        <f>+'PL-tc'!$N301*'pc-dist'!$E$59</f>
        <v>0</v>
      </c>
      <c r="Q301" s="33">
        <f>+'PL-tc'!$O301*'pc-dist'!$N$7</f>
        <v>0</v>
      </c>
      <c r="R301" s="33">
        <f>+'PL-tc'!$P301*'pc-dist'!$E$72</f>
        <v>0</v>
      </c>
      <c r="S301" s="34" t="str">
        <f t="shared" si="236"/>
        <v>n/a</v>
      </c>
      <c r="T301" s="34" t="str">
        <f t="shared" si="237"/>
        <v>n/a</v>
      </c>
      <c r="U301" s="8"/>
      <c r="V301" s="33">
        <f>+'PL-tc'!$N301*'pc-dist'!$F$59</f>
        <v>0</v>
      </c>
      <c r="W301" s="33">
        <f>+'PL-tc'!$O301*'pc-dist'!$O$7</f>
        <v>0</v>
      </c>
      <c r="X301" s="33">
        <f>+'PL-tc'!$P301*'pc-dist'!$F$72</f>
        <v>0</v>
      </c>
      <c r="Y301" s="34" t="str">
        <f t="shared" si="239"/>
        <v>n/a</v>
      </c>
      <c r="Z301" s="34" t="str">
        <f t="shared" si="240"/>
        <v>n/a</v>
      </c>
      <c r="AA301" s="8"/>
      <c r="AB301" s="33">
        <f>+'PL-tc'!$N301*'pc-dist'!$G$59</f>
        <v>0</v>
      </c>
      <c r="AC301" s="33">
        <f>+'PL-tc'!$O301*'pc-dist'!$P$7</f>
        <v>0</v>
      </c>
      <c r="AD301" s="33">
        <f>+'PL-tc'!$P301*'pc-dist'!$G$72</f>
        <v>0</v>
      </c>
      <c r="AE301" s="34" t="str">
        <f t="shared" si="242"/>
        <v>n/a</v>
      </c>
      <c r="AF301" s="34" t="str">
        <f t="shared" si="243"/>
        <v>n/a</v>
      </c>
      <c r="AG301" s="8"/>
      <c r="AH301" s="33">
        <f t="shared" si="247"/>
        <v>0</v>
      </c>
      <c r="AI301" s="33">
        <f t="shared" si="248"/>
        <v>0</v>
      </c>
      <c r="AJ301" s="33">
        <f t="shared" si="249"/>
        <v>0</v>
      </c>
      <c r="AK301" s="34" t="str">
        <f t="shared" si="245"/>
        <v>n/a</v>
      </c>
      <c r="AL301" s="34" t="str">
        <f t="shared" si="246"/>
        <v>n/a</v>
      </c>
      <c r="AM301" s="8"/>
    </row>
    <row r="302" spans="1:39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33">
        <f>+'PL-tc'!$N302*'pc-dist'!$C$59</f>
        <v>0</v>
      </c>
      <c r="E302" s="33">
        <f>+'PL-tc'!$O302*'pc-dist'!$L$7</f>
        <v>0</v>
      </c>
      <c r="F302" s="33">
        <f>+'PL-tc'!$P302*'pc-dist'!$C$72</f>
        <v>0</v>
      </c>
      <c r="G302" s="34" t="str">
        <f t="shared" si="230"/>
        <v>n/a</v>
      </c>
      <c r="H302" s="34" t="str">
        <f t="shared" si="231"/>
        <v>n/a</v>
      </c>
      <c r="I302" s="8"/>
      <c r="J302" s="33">
        <f>+'PL-tc'!$N302*'pc-dist'!$D$59</f>
        <v>0</v>
      </c>
      <c r="K302" s="33">
        <f>+'PL-tc'!$O302*'pc-dist'!$M$7</f>
        <v>0</v>
      </c>
      <c r="L302" s="33">
        <f>+'PL-tc'!$P302*'pc-dist'!$D$72</f>
        <v>0</v>
      </c>
      <c r="M302" s="34" t="str">
        <f t="shared" si="233"/>
        <v>n/a</v>
      </c>
      <c r="N302" s="34" t="str">
        <f t="shared" si="234"/>
        <v>n/a</v>
      </c>
      <c r="O302" s="8"/>
      <c r="P302" s="33">
        <f>+'PL-tc'!$N302*'pc-dist'!$E$59</f>
        <v>0</v>
      </c>
      <c r="Q302" s="33">
        <f>+'PL-tc'!$O302*'pc-dist'!$N$7</f>
        <v>0</v>
      </c>
      <c r="R302" s="33">
        <f>+'PL-tc'!$P302*'pc-dist'!$E$72</f>
        <v>0</v>
      </c>
      <c r="S302" s="34" t="str">
        <f t="shared" si="236"/>
        <v>n/a</v>
      </c>
      <c r="T302" s="34" t="str">
        <f t="shared" si="237"/>
        <v>n/a</v>
      </c>
      <c r="U302" s="8"/>
      <c r="V302" s="33">
        <f>+'PL-tc'!$N302*'pc-dist'!$F$59</f>
        <v>0</v>
      </c>
      <c r="W302" s="33">
        <f>+'PL-tc'!$O302*'pc-dist'!$O$7</f>
        <v>0</v>
      </c>
      <c r="X302" s="33">
        <f>+'PL-tc'!$P302*'pc-dist'!$F$72</f>
        <v>0</v>
      </c>
      <c r="Y302" s="34" t="str">
        <f t="shared" si="239"/>
        <v>n/a</v>
      </c>
      <c r="Z302" s="34" t="str">
        <f t="shared" si="240"/>
        <v>n/a</v>
      </c>
      <c r="AA302" s="8"/>
      <c r="AB302" s="33">
        <f>+'PL-tc'!$N302*'pc-dist'!$G$59</f>
        <v>0</v>
      </c>
      <c r="AC302" s="33">
        <f>+'PL-tc'!$O302*'pc-dist'!$P$7</f>
        <v>0</v>
      </c>
      <c r="AD302" s="33">
        <f>+'PL-tc'!$P302*'pc-dist'!$G$72</f>
        <v>0</v>
      </c>
      <c r="AE302" s="34" t="str">
        <f t="shared" si="242"/>
        <v>n/a</v>
      </c>
      <c r="AF302" s="34" t="str">
        <f t="shared" si="243"/>
        <v>n/a</v>
      </c>
      <c r="AG302" s="8"/>
      <c r="AH302" s="33">
        <f t="shared" si="247"/>
        <v>0</v>
      </c>
      <c r="AI302" s="33">
        <f t="shared" si="248"/>
        <v>0</v>
      </c>
      <c r="AJ302" s="33">
        <f t="shared" si="249"/>
        <v>0</v>
      </c>
      <c r="AK302" s="34" t="str">
        <f t="shared" si="245"/>
        <v>n/a</v>
      </c>
      <c r="AL302" s="34" t="str">
        <f t="shared" si="246"/>
        <v>n/a</v>
      </c>
      <c r="AM302" s="8"/>
    </row>
    <row r="303" spans="1:39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33">
        <f>+'PL-tc'!$N303*'pc-dist'!$C$59</f>
        <v>0</v>
      </c>
      <c r="E303" s="33">
        <f>+'PL-tc'!$O303*'pc-dist'!$L$7</f>
        <v>0</v>
      </c>
      <c r="F303" s="33">
        <f>+'PL-tc'!$P303*'pc-dist'!$C$72</f>
        <v>0</v>
      </c>
      <c r="G303" s="34" t="str">
        <f t="shared" si="230"/>
        <v>n/a</v>
      </c>
      <c r="H303" s="34" t="str">
        <f t="shared" si="231"/>
        <v>n/a</v>
      </c>
      <c r="I303" s="8"/>
      <c r="J303" s="33">
        <f>+'PL-tc'!$N303*'pc-dist'!$D$59</f>
        <v>0</v>
      </c>
      <c r="K303" s="33">
        <f>+'PL-tc'!$O303*'pc-dist'!$M$7</f>
        <v>0</v>
      </c>
      <c r="L303" s="33">
        <f>+'PL-tc'!$P303*'pc-dist'!$D$72</f>
        <v>0</v>
      </c>
      <c r="M303" s="34" t="str">
        <f t="shared" si="233"/>
        <v>n/a</v>
      </c>
      <c r="N303" s="34" t="str">
        <f t="shared" si="234"/>
        <v>n/a</v>
      </c>
      <c r="O303" s="8"/>
      <c r="P303" s="33">
        <f>+'PL-tc'!$N303*'pc-dist'!$E$59</f>
        <v>0</v>
      </c>
      <c r="Q303" s="33">
        <f>+'PL-tc'!$O303*'pc-dist'!$N$7</f>
        <v>0</v>
      </c>
      <c r="R303" s="33">
        <f>+'PL-tc'!$P303*'pc-dist'!$E$72</f>
        <v>0</v>
      </c>
      <c r="S303" s="34" t="str">
        <f t="shared" si="236"/>
        <v>n/a</v>
      </c>
      <c r="T303" s="34" t="str">
        <f t="shared" si="237"/>
        <v>n/a</v>
      </c>
      <c r="U303" s="8"/>
      <c r="V303" s="33">
        <f>+'PL-tc'!$N303*'pc-dist'!$F$59</f>
        <v>0</v>
      </c>
      <c r="W303" s="33">
        <f>+'PL-tc'!$O303*'pc-dist'!$O$7</f>
        <v>0</v>
      </c>
      <c r="X303" s="33">
        <f>+'PL-tc'!$P303*'pc-dist'!$F$72</f>
        <v>0</v>
      </c>
      <c r="Y303" s="34" t="str">
        <f t="shared" si="239"/>
        <v>n/a</v>
      </c>
      <c r="Z303" s="34" t="str">
        <f t="shared" si="240"/>
        <v>n/a</v>
      </c>
      <c r="AA303" s="8"/>
      <c r="AB303" s="33">
        <f>+'PL-tc'!$N303*'pc-dist'!$G$59</f>
        <v>0</v>
      </c>
      <c r="AC303" s="33">
        <f>+'PL-tc'!$O303*'pc-dist'!$P$7</f>
        <v>0</v>
      </c>
      <c r="AD303" s="33">
        <f>+'PL-tc'!$P303*'pc-dist'!$G$72</f>
        <v>0</v>
      </c>
      <c r="AE303" s="34" t="str">
        <f t="shared" si="242"/>
        <v>n/a</v>
      </c>
      <c r="AF303" s="34" t="str">
        <f t="shared" si="243"/>
        <v>n/a</v>
      </c>
      <c r="AG303" s="8"/>
      <c r="AH303" s="33">
        <f t="shared" si="247"/>
        <v>0</v>
      </c>
      <c r="AI303" s="33">
        <f t="shared" si="248"/>
        <v>0</v>
      </c>
      <c r="AJ303" s="33">
        <f t="shared" si="249"/>
        <v>0</v>
      </c>
      <c r="AK303" s="34" t="str">
        <f t="shared" si="245"/>
        <v>n/a</v>
      </c>
      <c r="AL303" s="34" t="str">
        <f t="shared" si="246"/>
        <v>n/a</v>
      </c>
      <c r="AM303" s="8"/>
    </row>
    <row r="304" spans="1:39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33">
        <f>+'PL-tc'!$N304*'pc-dist'!$C$59</f>
        <v>0</v>
      </c>
      <c r="E304" s="33">
        <f>+'PL-tc'!$O304*'pc-dist'!$L$7</f>
        <v>0</v>
      </c>
      <c r="F304" s="33">
        <f>+'PL-tc'!$P304*'pc-dist'!$C$72</f>
        <v>0</v>
      </c>
      <c r="G304" s="34" t="str">
        <f t="shared" si="230"/>
        <v>n/a</v>
      </c>
      <c r="H304" s="34" t="str">
        <f t="shared" si="231"/>
        <v>n/a</v>
      </c>
      <c r="I304" s="8"/>
      <c r="J304" s="33">
        <f>+'PL-tc'!$N304*'pc-dist'!$D$59</f>
        <v>0</v>
      </c>
      <c r="K304" s="33">
        <f>+'PL-tc'!$O304*'pc-dist'!$M$7</f>
        <v>0</v>
      </c>
      <c r="L304" s="33">
        <f>+'PL-tc'!$P304*'pc-dist'!$D$72</f>
        <v>0</v>
      </c>
      <c r="M304" s="34" t="str">
        <f t="shared" si="233"/>
        <v>n/a</v>
      </c>
      <c r="N304" s="34" t="str">
        <f t="shared" si="234"/>
        <v>n/a</v>
      </c>
      <c r="O304" s="8"/>
      <c r="P304" s="33">
        <f>+'PL-tc'!$N304*'pc-dist'!$E$59</f>
        <v>0</v>
      </c>
      <c r="Q304" s="33">
        <f>+'PL-tc'!$O304*'pc-dist'!$N$7</f>
        <v>0</v>
      </c>
      <c r="R304" s="33">
        <f>+'PL-tc'!$P304*'pc-dist'!$E$72</f>
        <v>0</v>
      </c>
      <c r="S304" s="34" t="str">
        <f t="shared" si="236"/>
        <v>n/a</v>
      </c>
      <c r="T304" s="34" t="str">
        <f t="shared" si="237"/>
        <v>n/a</v>
      </c>
      <c r="U304" s="8"/>
      <c r="V304" s="33">
        <f>+'PL-tc'!$N304*'pc-dist'!$F$59</f>
        <v>0</v>
      </c>
      <c r="W304" s="33">
        <f>+'PL-tc'!$O304*'pc-dist'!$O$7</f>
        <v>0</v>
      </c>
      <c r="X304" s="33">
        <f>+'PL-tc'!$P304*'pc-dist'!$F$72</f>
        <v>0</v>
      </c>
      <c r="Y304" s="34" t="str">
        <f t="shared" si="239"/>
        <v>n/a</v>
      </c>
      <c r="Z304" s="34" t="str">
        <f t="shared" si="240"/>
        <v>n/a</v>
      </c>
      <c r="AA304" s="8"/>
      <c r="AB304" s="33">
        <f>+'PL-tc'!$N304*'pc-dist'!$G$59</f>
        <v>0</v>
      </c>
      <c r="AC304" s="33">
        <f>+'PL-tc'!$O304*'pc-dist'!$P$7</f>
        <v>0</v>
      </c>
      <c r="AD304" s="33">
        <f>+'PL-tc'!$P304*'pc-dist'!$G$72</f>
        <v>0</v>
      </c>
      <c r="AE304" s="34" t="str">
        <f t="shared" si="242"/>
        <v>n/a</v>
      </c>
      <c r="AF304" s="34" t="str">
        <f t="shared" si="243"/>
        <v>n/a</v>
      </c>
      <c r="AG304" s="8"/>
      <c r="AH304" s="33">
        <f t="shared" ref="AH304:AH321" si="250">AB304+V304+P304+J304+D304</f>
        <v>0</v>
      </c>
      <c r="AI304" s="33">
        <f t="shared" ref="AI304:AI321" si="251">AC304+W304+Q304+K304+E304</f>
        <v>0</v>
      </c>
      <c r="AJ304" s="33">
        <f t="shared" ref="AJ304:AJ321" si="252">AD304+X304+R304+L304+F304</f>
        <v>0</v>
      </c>
      <c r="AK304" s="34" t="str">
        <f t="shared" si="245"/>
        <v>n/a</v>
      </c>
      <c r="AL304" s="34" t="str">
        <f t="shared" si="246"/>
        <v>n/a</v>
      </c>
      <c r="AM304" s="8"/>
    </row>
    <row r="305" spans="1:39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33">
        <f>+'PL-tc'!$N305*'pc-dist'!$C$59</f>
        <v>0</v>
      </c>
      <c r="E305" s="33">
        <f>+'PL-tc'!$O305*'pc-dist'!$L$7</f>
        <v>0</v>
      </c>
      <c r="F305" s="33">
        <f>+'PL-tc'!$P305*'pc-dist'!$C$72</f>
        <v>0</v>
      </c>
      <c r="G305" s="34" t="str">
        <f t="shared" si="230"/>
        <v>n/a</v>
      </c>
      <c r="H305" s="34" t="str">
        <f t="shared" si="231"/>
        <v>n/a</v>
      </c>
      <c r="I305" s="8"/>
      <c r="J305" s="33">
        <f>+'PL-tc'!$N305*'pc-dist'!$D$59</f>
        <v>0</v>
      </c>
      <c r="K305" s="33">
        <f>+'PL-tc'!$O305*'pc-dist'!$M$7</f>
        <v>0</v>
      </c>
      <c r="L305" s="33">
        <f>+'PL-tc'!$P305*'pc-dist'!$D$72</f>
        <v>0</v>
      </c>
      <c r="M305" s="34" t="str">
        <f t="shared" si="233"/>
        <v>n/a</v>
      </c>
      <c r="N305" s="34" t="str">
        <f t="shared" si="234"/>
        <v>n/a</v>
      </c>
      <c r="O305" s="8"/>
      <c r="P305" s="33">
        <f>+'PL-tc'!$N305*'pc-dist'!$E$59</f>
        <v>0</v>
      </c>
      <c r="Q305" s="33">
        <f>+'PL-tc'!$O305*'pc-dist'!$N$7</f>
        <v>0</v>
      </c>
      <c r="R305" s="33">
        <f>+'PL-tc'!$P305*'pc-dist'!$E$72</f>
        <v>0</v>
      </c>
      <c r="S305" s="34" t="str">
        <f t="shared" si="236"/>
        <v>n/a</v>
      </c>
      <c r="T305" s="34" t="str">
        <f t="shared" si="237"/>
        <v>n/a</v>
      </c>
      <c r="U305" s="8"/>
      <c r="V305" s="33">
        <f>+'PL-tc'!$N305*'pc-dist'!$F$59</f>
        <v>0</v>
      </c>
      <c r="W305" s="33">
        <f>+'PL-tc'!$O305*'pc-dist'!$O$7</f>
        <v>0</v>
      </c>
      <c r="X305" s="33">
        <f>+'PL-tc'!$P305*'pc-dist'!$F$72</f>
        <v>0</v>
      </c>
      <c r="Y305" s="34" t="str">
        <f t="shared" si="239"/>
        <v>n/a</v>
      </c>
      <c r="Z305" s="34" t="str">
        <f t="shared" si="240"/>
        <v>n/a</v>
      </c>
      <c r="AA305" s="8"/>
      <c r="AB305" s="33">
        <f>+'PL-tc'!$N305*'pc-dist'!$G$59</f>
        <v>0</v>
      </c>
      <c r="AC305" s="33">
        <f>+'PL-tc'!$O305*'pc-dist'!$P$7</f>
        <v>0</v>
      </c>
      <c r="AD305" s="33">
        <f>+'PL-tc'!$P305*'pc-dist'!$G$72</f>
        <v>0</v>
      </c>
      <c r="AE305" s="34" t="str">
        <f t="shared" si="242"/>
        <v>n/a</v>
      </c>
      <c r="AF305" s="34" t="str">
        <f t="shared" si="243"/>
        <v>n/a</v>
      </c>
      <c r="AG305" s="8"/>
      <c r="AH305" s="33">
        <f t="shared" si="250"/>
        <v>0</v>
      </c>
      <c r="AI305" s="33">
        <f t="shared" si="251"/>
        <v>0</v>
      </c>
      <c r="AJ305" s="33">
        <f t="shared" si="252"/>
        <v>0</v>
      </c>
      <c r="AK305" s="34" t="str">
        <f t="shared" si="245"/>
        <v>n/a</v>
      </c>
      <c r="AL305" s="34" t="str">
        <f t="shared" si="246"/>
        <v>n/a</v>
      </c>
      <c r="AM305" s="8"/>
    </row>
    <row r="306" spans="1:39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33">
        <f>+'PL-tc'!$N306*'pc-dist'!$C$59</f>
        <v>0</v>
      </c>
      <c r="E306" s="33">
        <f>+'PL-tc'!$O306*'pc-dist'!$L$7</f>
        <v>0</v>
      </c>
      <c r="F306" s="33">
        <f>+'PL-tc'!$P306*'pc-dist'!$C$72</f>
        <v>0</v>
      </c>
      <c r="G306" s="34" t="str">
        <f t="shared" si="230"/>
        <v>n/a</v>
      </c>
      <c r="H306" s="34" t="str">
        <f t="shared" si="231"/>
        <v>n/a</v>
      </c>
      <c r="I306" s="8"/>
      <c r="J306" s="33">
        <f>+'PL-tc'!$N306*'pc-dist'!$D$59</f>
        <v>0</v>
      </c>
      <c r="K306" s="33">
        <f>+'PL-tc'!$O306*'pc-dist'!$M$7</f>
        <v>0</v>
      </c>
      <c r="L306" s="33">
        <f>+'PL-tc'!$P306*'pc-dist'!$D$72</f>
        <v>0</v>
      </c>
      <c r="M306" s="34" t="str">
        <f t="shared" si="233"/>
        <v>n/a</v>
      </c>
      <c r="N306" s="34" t="str">
        <f t="shared" si="234"/>
        <v>n/a</v>
      </c>
      <c r="O306" s="8"/>
      <c r="P306" s="33">
        <f>+'PL-tc'!$N306*'pc-dist'!$E$59</f>
        <v>0</v>
      </c>
      <c r="Q306" s="33">
        <f>+'PL-tc'!$O306*'pc-dist'!$N$7</f>
        <v>0</v>
      </c>
      <c r="R306" s="33">
        <f>+'PL-tc'!$P306*'pc-dist'!$E$72</f>
        <v>0</v>
      </c>
      <c r="S306" s="34" t="str">
        <f t="shared" si="236"/>
        <v>n/a</v>
      </c>
      <c r="T306" s="34" t="str">
        <f t="shared" si="237"/>
        <v>n/a</v>
      </c>
      <c r="U306" s="8"/>
      <c r="V306" s="33">
        <f>+'PL-tc'!$N306*'pc-dist'!$F$59</f>
        <v>0</v>
      </c>
      <c r="W306" s="33">
        <f>+'PL-tc'!$O306*'pc-dist'!$O$7</f>
        <v>0</v>
      </c>
      <c r="X306" s="33">
        <f>+'PL-tc'!$P306*'pc-dist'!$F$72</f>
        <v>0</v>
      </c>
      <c r="Y306" s="34" t="str">
        <f t="shared" si="239"/>
        <v>n/a</v>
      </c>
      <c r="Z306" s="34" t="str">
        <f t="shared" si="240"/>
        <v>n/a</v>
      </c>
      <c r="AA306" s="8"/>
      <c r="AB306" s="33">
        <f>+'PL-tc'!$N306*'pc-dist'!$G$59</f>
        <v>0</v>
      </c>
      <c r="AC306" s="33">
        <f>+'PL-tc'!$O306*'pc-dist'!$P$7</f>
        <v>0</v>
      </c>
      <c r="AD306" s="33">
        <f>+'PL-tc'!$P306*'pc-dist'!$G$72</f>
        <v>0</v>
      </c>
      <c r="AE306" s="34" t="str">
        <f t="shared" si="242"/>
        <v>n/a</v>
      </c>
      <c r="AF306" s="34" t="str">
        <f t="shared" si="243"/>
        <v>n/a</v>
      </c>
      <c r="AG306" s="8"/>
      <c r="AH306" s="33">
        <f t="shared" si="250"/>
        <v>0</v>
      </c>
      <c r="AI306" s="33">
        <f t="shared" si="251"/>
        <v>0</v>
      </c>
      <c r="AJ306" s="33">
        <f t="shared" si="252"/>
        <v>0</v>
      </c>
      <c r="AK306" s="34" t="str">
        <f t="shared" si="245"/>
        <v>n/a</v>
      </c>
      <c r="AL306" s="34" t="str">
        <f t="shared" si="246"/>
        <v>n/a</v>
      </c>
      <c r="AM306" s="8"/>
    </row>
    <row r="307" spans="1:39" hidden="1" outlineLevel="3" x14ac:dyDescent="0.2">
      <c r="A307" s="49">
        <v>3769</v>
      </c>
      <c r="B307" s="43" t="str">
        <f>+masterfile!D954</f>
        <v>3769 Erhaltene Boni</v>
      </c>
      <c r="C307" s="8"/>
      <c r="D307" s="33">
        <f>+'PL-tc'!$N307*'pc-dist'!$C$59</f>
        <v>0</v>
      </c>
      <c r="E307" s="33">
        <f>+'PL-tc'!$O307*'pc-dist'!$L$7</f>
        <v>0</v>
      </c>
      <c r="F307" s="33">
        <f>+'PL-tc'!$P307*'pc-dist'!$C$72</f>
        <v>0</v>
      </c>
      <c r="G307" s="34" t="str">
        <f t="shared" si="230"/>
        <v>n/a</v>
      </c>
      <c r="H307" s="34" t="str">
        <f t="shared" si="231"/>
        <v>n/a</v>
      </c>
      <c r="I307" s="8"/>
      <c r="J307" s="33">
        <f>+'PL-tc'!$N307*'pc-dist'!$D$59</f>
        <v>0</v>
      </c>
      <c r="K307" s="33">
        <f>+'PL-tc'!$O307*'pc-dist'!$M$7</f>
        <v>0</v>
      </c>
      <c r="L307" s="33">
        <f>+'PL-tc'!$P307*'pc-dist'!$D$72</f>
        <v>0</v>
      </c>
      <c r="M307" s="34" t="str">
        <f t="shared" si="233"/>
        <v>n/a</v>
      </c>
      <c r="N307" s="34" t="str">
        <f t="shared" si="234"/>
        <v>n/a</v>
      </c>
      <c r="O307" s="8"/>
      <c r="P307" s="33">
        <f>+'PL-tc'!$N307*'pc-dist'!$E$59</f>
        <v>0</v>
      </c>
      <c r="Q307" s="33">
        <f>+'PL-tc'!$O307*'pc-dist'!$N$7</f>
        <v>0</v>
      </c>
      <c r="R307" s="33">
        <f>+'PL-tc'!$P307*'pc-dist'!$E$72</f>
        <v>0</v>
      </c>
      <c r="S307" s="34" t="str">
        <f t="shared" si="236"/>
        <v>n/a</v>
      </c>
      <c r="T307" s="34" t="str">
        <f t="shared" si="237"/>
        <v>n/a</v>
      </c>
      <c r="U307" s="8"/>
      <c r="V307" s="33">
        <f>+'PL-tc'!$N307*'pc-dist'!$F$59</f>
        <v>0</v>
      </c>
      <c r="W307" s="33">
        <f>+'PL-tc'!$O307*'pc-dist'!$O$7</f>
        <v>0</v>
      </c>
      <c r="X307" s="33">
        <f>+'PL-tc'!$P307*'pc-dist'!$F$72</f>
        <v>0</v>
      </c>
      <c r="Y307" s="34" t="str">
        <f t="shared" si="239"/>
        <v>n/a</v>
      </c>
      <c r="Z307" s="34" t="str">
        <f t="shared" si="240"/>
        <v>n/a</v>
      </c>
      <c r="AA307" s="8"/>
      <c r="AB307" s="33">
        <f>+'PL-tc'!$N307*'pc-dist'!$G$59</f>
        <v>0</v>
      </c>
      <c r="AC307" s="33">
        <f>+'PL-tc'!$O307*'pc-dist'!$P$7</f>
        <v>0</v>
      </c>
      <c r="AD307" s="33">
        <f>+'PL-tc'!$P307*'pc-dist'!$G$72</f>
        <v>0</v>
      </c>
      <c r="AE307" s="34" t="str">
        <f t="shared" si="242"/>
        <v>n/a</v>
      </c>
      <c r="AF307" s="34" t="str">
        <f t="shared" si="243"/>
        <v>n/a</v>
      </c>
      <c r="AG307" s="8"/>
      <c r="AH307" s="33">
        <f t="shared" si="250"/>
        <v>0</v>
      </c>
      <c r="AI307" s="33">
        <f t="shared" si="251"/>
        <v>0</v>
      </c>
      <c r="AJ307" s="33">
        <f t="shared" si="252"/>
        <v>0</v>
      </c>
      <c r="AK307" s="34" t="str">
        <f t="shared" si="245"/>
        <v>n/a</v>
      </c>
      <c r="AL307" s="34" t="str">
        <f t="shared" si="246"/>
        <v>n/a</v>
      </c>
      <c r="AM307" s="8"/>
    </row>
    <row r="308" spans="1:39" hidden="1" outlineLevel="3" x14ac:dyDescent="0.2">
      <c r="A308" s="49">
        <v>3770</v>
      </c>
      <c r="B308" s="43" t="str">
        <f>+masterfile!D955</f>
        <v>3770 Erhaltene Rabatte</v>
      </c>
      <c r="C308" s="8"/>
      <c r="D308" s="33">
        <f>+'PL-tc'!$N308*'pc-dist'!$C$59</f>
        <v>0</v>
      </c>
      <c r="E308" s="33">
        <f>+'PL-tc'!$O308*'pc-dist'!$L$7</f>
        <v>0</v>
      </c>
      <c r="F308" s="33">
        <f>+'PL-tc'!$P308*'pc-dist'!$C$72</f>
        <v>0</v>
      </c>
      <c r="G308" s="34" t="str">
        <f t="shared" si="230"/>
        <v>n/a</v>
      </c>
      <c r="H308" s="34" t="str">
        <f t="shared" si="231"/>
        <v>n/a</v>
      </c>
      <c r="I308" s="8"/>
      <c r="J308" s="33">
        <f>+'PL-tc'!$N308*'pc-dist'!$D$59</f>
        <v>0</v>
      </c>
      <c r="K308" s="33">
        <f>+'PL-tc'!$O308*'pc-dist'!$M$7</f>
        <v>0</v>
      </c>
      <c r="L308" s="33">
        <f>+'PL-tc'!$P308*'pc-dist'!$D$72</f>
        <v>0</v>
      </c>
      <c r="M308" s="34" t="str">
        <f t="shared" si="233"/>
        <v>n/a</v>
      </c>
      <c r="N308" s="34" t="str">
        <f t="shared" si="234"/>
        <v>n/a</v>
      </c>
      <c r="O308" s="8"/>
      <c r="P308" s="33">
        <f>+'PL-tc'!$N308*'pc-dist'!$E$59</f>
        <v>0</v>
      </c>
      <c r="Q308" s="33">
        <f>+'PL-tc'!$O308*'pc-dist'!$N$7</f>
        <v>0</v>
      </c>
      <c r="R308" s="33">
        <f>+'PL-tc'!$P308*'pc-dist'!$E$72</f>
        <v>0</v>
      </c>
      <c r="S308" s="34" t="str">
        <f t="shared" si="236"/>
        <v>n/a</v>
      </c>
      <c r="T308" s="34" t="str">
        <f t="shared" si="237"/>
        <v>n/a</v>
      </c>
      <c r="U308" s="8"/>
      <c r="V308" s="33">
        <f>+'PL-tc'!$N308*'pc-dist'!$F$59</f>
        <v>0</v>
      </c>
      <c r="W308" s="33">
        <f>+'PL-tc'!$O308*'pc-dist'!$O$7</f>
        <v>0</v>
      </c>
      <c r="X308" s="33">
        <f>+'PL-tc'!$P308*'pc-dist'!$F$72</f>
        <v>0</v>
      </c>
      <c r="Y308" s="34" t="str">
        <f t="shared" si="239"/>
        <v>n/a</v>
      </c>
      <c r="Z308" s="34" t="str">
        <f t="shared" si="240"/>
        <v>n/a</v>
      </c>
      <c r="AA308" s="8"/>
      <c r="AB308" s="33">
        <f>+'PL-tc'!$N308*'pc-dist'!$G$59</f>
        <v>0</v>
      </c>
      <c r="AC308" s="33">
        <f>+'PL-tc'!$O308*'pc-dist'!$P$7</f>
        <v>0</v>
      </c>
      <c r="AD308" s="33">
        <f>+'PL-tc'!$P308*'pc-dist'!$G$72</f>
        <v>0</v>
      </c>
      <c r="AE308" s="34" t="str">
        <f t="shared" si="242"/>
        <v>n/a</v>
      </c>
      <c r="AF308" s="34" t="str">
        <f t="shared" si="243"/>
        <v>n/a</v>
      </c>
      <c r="AG308" s="8"/>
      <c r="AH308" s="33">
        <f t="shared" si="250"/>
        <v>0</v>
      </c>
      <c r="AI308" s="33">
        <f t="shared" si="251"/>
        <v>0</v>
      </c>
      <c r="AJ308" s="33">
        <f t="shared" si="252"/>
        <v>0</v>
      </c>
      <c r="AK308" s="34" t="str">
        <f t="shared" si="245"/>
        <v>n/a</v>
      </c>
      <c r="AL308" s="34" t="str">
        <f t="shared" si="246"/>
        <v>n/a</v>
      </c>
      <c r="AM308" s="8"/>
    </row>
    <row r="309" spans="1:39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33">
        <f>+'PL-tc'!$N309*'pc-dist'!$C$59</f>
        <v>0</v>
      </c>
      <c r="E309" s="33">
        <f>+'PL-tc'!$O309*'pc-dist'!$L$7</f>
        <v>0</v>
      </c>
      <c r="F309" s="33">
        <f>+'PL-tc'!$P309*'pc-dist'!$C$72</f>
        <v>0</v>
      </c>
      <c r="G309" s="34" t="str">
        <f t="shared" si="230"/>
        <v>n/a</v>
      </c>
      <c r="H309" s="34" t="str">
        <f t="shared" si="231"/>
        <v>n/a</v>
      </c>
      <c r="I309" s="8"/>
      <c r="J309" s="33">
        <f>+'PL-tc'!$N309*'pc-dist'!$D$59</f>
        <v>0</v>
      </c>
      <c r="K309" s="33">
        <f>+'PL-tc'!$O309*'pc-dist'!$M$7</f>
        <v>0</v>
      </c>
      <c r="L309" s="33">
        <f>+'PL-tc'!$P309*'pc-dist'!$D$72</f>
        <v>0</v>
      </c>
      <c r="M309" s="34" t="str">
        <f t="shared" si="233"/>
        <v>n/a</v>
      </c>
      <c r="N309" s="34" t="str">
        <f t="shared" si="234"/>
        <v>n/a</v>
      </c>
      <c r="O309" s="8"/>
      <c r="P309" s="33">
        <f>+'PL-tc'!$N309*'pc-dist'!$E$59</f>
        <v>0</v>
      </c>
      <c r="Q309" s="33">
        <f>+'PL-tc'!$O309*'pc-dist'!$N$7</f>
        <v>0</v>
      </c>
      <c r="R309" s="33">
        <f>+'PL-tc'!$P309*'pc-dist'!$E$72</f>
        <v>0</v>
      </c>
      <c r="S309" s="34" t="str">
        <f t="shared" si="236"/>
        <v>n/a</v>
      </c>
      <c r="T309" s="34" t="str">
        <f t="shared" si="237"/>
        <v>n/a</v>
      </c>
      <c r="U309" s="8"/>
      <c r="V309" s="33">
        <f>+'PL-tc'!$N309*'pc-dist'!$F$59</f>
        <v>0</v>
      </c>
      <c r="W309" s="33">
        <f>+'PL-tc'!$O309*'pc-dist'!$O$7</f>
        <v>0</v>
      </c>
      <c r="X309" s="33">
        <f>+'PL-tc'!$P309*'pc-dist'!$F$72</f>
        <v>0</v>
      </c>
      <c r="Y309" s="34" t="str">
        <f t="shared" si="239"/>
        <v>n/a</v>
      </c>
      <c r="Z309" s="34" t="str">
        <f t="shared" si="240"/>
        <v>n/a</v>
      </c>
      <c r="AA309" s="8"/>
      <c r="AB309" s="33">
        <f>+'PL-tc'!$N309*'pc-dist'!$G$59</f>
        <v>0</v>
      </c>
      <c r="AC309" s="33">
        <f>+'PL-tc'!$O309*'pc-dist'!$P$7</f>
        <v>0</v>
      </c>
      <c r="AD309" s="33">
        <f>+'PL-tc'!$P309*'pc-dist'!$G$72</f>
        <v>0</v>
      </c>
      <c r="AE309" s="34" t="str">
        <f t="shared" si="242"/>
        <v>n/a</v>
      </c>
      <c r="AF309" s="34" t="str">
        <f t="shared" si="243"/>
        <v>n/a</v>
      </c>
      <c r="AG309" s="8"/>
      <c r="AH309" s="33">
        <f t="shared" si="250"/>
        <v>0</v>
      </c>
      <c r="AI309" s="33">
        <f t="shared" si="251"/>
        <v>0</v>
      </c>
      <c r="AJ309" s="33">
        <f t="shared" si="252"/>
        <v>0</v>
      </c>
      <c r="AK309" s="34" t="str">
        <f t="shared" si="245"/>
        <v>n/a</v>
      </c>
      <c r="AL309" s="34" t="str">
        <f t="shared" si="246"/>
        <v>n/a</v>
      </c>
      <c r="AM309" s="8"/>
    </row>
    <row r="310" spans="1:39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33">
        <f>+'PL-tc'!$N310*'pc-dist'!$C$59</f>
        <v>0</v>
      </c>
      <c r="E310" s="33">
        <f>+'PL-tc'!$O310*'pc-dist'!$L$7</f>
        <v>0</v>
      </c>
      <c r="F310" s="33">
        <f>+'PL-tc'!$P310*'pc-dist'!$C$72</f>
        <v>0</v>
      </c>
      <c r="G310" s="34" t="str">
        <f t="shared" si="230"/>
        <v>n/a</v>
      </c>
      <c r="H310" s="34" t="str">
        <f t="shared" si="231"/>
        <v>n/a</v>
      </c>
      <c r="I310" s="8"/>
      <c r="J310" s="33">
        <f>+'PL-tc'!$N310*'pc-dist'!$D$59</f>
        <v>0</v>
      </c>
      <c r="K310" s="33">
        <f>+'PL-tc'!$O310*'pc-dist'!$M$7</f>
        <v>0</v>
      </c>
      <c r="L310" s="33">
        <f>+'PL-tc'!$P310*'pc-dist'!$D$72</f>
        <v>0</v>
      </c>
      <c r="M310" s="34" t="str">
        <f t="shared" si="233"/>
        <v>n/a</v>
      </c>
      <c r="N310" s="34" t="str">
        <f t="shared" si="234"/>
        <v>n/a</v>
      </c>
      <c r="O310" s="8"/>
      <c r="P310" s="33">
        <f>+'PL-tc'!$N310*'pc-dist'!$E$59</f>
        <v>0</v>
      </c>
      <c r="Q310" s="33">
        <f>+'PL-tc'!$O310*'pc-dist'!$N$7</f>
        <v>0</v>
      </c>
      <c r="R310" s="33">
        <f>+'PL-tc'!$P310*'pc-dist'!$E$72</f>
        <v>0</v>
      </c>
      <c r="S310" s="34" t="str">
        <f t="shared" si="236"/>
        <v>n/a</v>
      </c>
      <c r="T310" s="34" t="str">
        <f t="shared" si="237"/>
        <v>n/a</v>
      </c>
      <c r="U310" s="8"/>
      <c r="V310" s="33">
        <f>+'PL-tc'!$N310*'pc-dist'!$F$59</f>
        <v>0</v>
      </c>
      <c r="W310" s="33">
        <f>+'PL-tc'!$O310*'pc-dist'!$O$7</f>
        <v>0</v>
      </c>
      <c r="X310" s="33">
        <f>+'PL-tc'!$P310*'pc-dist'!$F$72</f>
        <v>0</v>
      </c>
      <c r="Y310" s="34" t="str">
        <f t="shared" si="239"/>
        <v>n/a</v>
      </c>
      <c r="Z310" s="34" t="str">
        <f t="shared" si="240"/>
        <v>n/a</v>
      </c>
      <c r="AA310" s="8"/>
      <c r="AB310" s="33">
        <f>+'PL-tc'!$N310*'pc-dist'!$G$59</f>
        <v>0</v>
      </c>
      <c r="AC310" s="33">
        <f>+'PL-tc'!$O310*'pc-dist'!$P$7</f>
        <v>0</v>
      </c>
      <c r="AD310" s="33">
        <f>+'PL-tc'!$P310*'pc-dist'!$G$72</f>
        <v>0</v>
      </c>
      <c r="AE310" s="34" t="str">
        <f t="shared" si="242"/>
        <v>n/a</v>
      </c>
      <c r="AF310" s="34" t="str">
        <f t="shared" si="243"/>
        <v>n/a</v>
      </c>
      <c r="AG310" s="8"/>
      <c r="AH310" s="33">
        <f t="shared" si="250"/>
        <v>0</v>
      </c>
      <c r="AI310" s="33">
        <f t="shared" si="251"/>
        <v>0</v>
      </c>
      <c r="AJ310" s="33">
        <f t="shared" si="252"/>
        <v>0</v>
      </c>
      <c r="AK310" s="34" t="str">
        <f t="shared" si="245"/>
        <v>n/a</v>
      </c>
      <c r="AL310" s="34" t="str">
        <f t="shared" si="246"/>
        <v>n/a</v>
      </c>
      <c r="AM310" s="8"/>
    </row>
    <row r="311" spans="1:39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33">
        <f>+'PL-tc'!$N311*'pc-dist'!$C$59</f>
        <v>0</v>
      </c>
      <c r="E311" s="33">
        <f>+'PL-tc'!$O311*'pc-dist'!$L$7</f>
        <v>0</v>
      </c>
      <c r="F311" s="33">
        <f>+'PL-tc'!$P311*'pc-dist'!$C$72</f>
        <v>0</v>
      </c>
      <c r="G311" s="34" t="str">
        <f t="shared" si="230"/>
        <v>n/a</v>
      </c>
      <c r="H311" s="34" t="str">
        <f t="shared" si="231"/>
        <v>n/a</v>
      </c>
      <c r="I311" s="8"/>
      <c r="J311" s="33">
        <f>+'PL-tc'!$N311*'pc-dist'!$D$59</f>
        <v>0</v>
      </c>
      <c r="K311" s="33">
        <f>+'PL-tc'!$O311*'pc-dist'!$M$7</f>
        <v>0</v>
      </c>
      <c r="L311" s="33">
        <f>+'PL-tc'!$P311*'pc-dist'!$D$72</f>
        <v>0</v>
      </c>
      <c r="M311" s="34" t="str">
        <f t="shared" si="233"/>
        <v>n/a</v>
      </c>
      <c r="N311" s="34" t="str">
        <f t="shared" si="234"/>
        <v>n/a</v>
      </c>
      <c r="O311" s="8"/>
      <c r="P311" s="33">
        <f>+'PL-tc'!$N311*'pc-dist'!$E$59</f>
        <v>0</v>
      </c>
      <c r="Q311" s="33">
        <f>+'PL-tc'!$O311*'pc-dist'!$N$7</f>
        <v>0</v>
      </c>
      <c r="R311" s="33">
        <f>+'PL-tc'!$P311*'pc-dist'!$E$72</f>
        <v>0</v>
      </c>
      <c r="S311" s="34" t="str">
        <f t="shared" si="236"/>
        <v>n/a</v>
      </c>
      <c r="T311" s="34" t="str">
        <f t="shared" si="237"/>
        <v>n/a</v>
      </c>
      <c r="U311" s="8"/>
      <c r="V311" s="33">
        <f>+'PL-tc'!$N311*'pc-dist'!$F$59</f>
        <v>0</v>
      </c>
      <c r="W311" s="33">
        <f>+'PL-tc'!$O311*'pc-dist'!$O$7</f>
        <v>0</v>
      </c>
      <c r="X311" s="33">
        <f>+'PL-tc'!$P311*'pc-dist'!$F$72</f>
        <v>0</v>
      </c>
      <c r="Y311" s="34" t="str">
        <f t="shared" si="239"/>
        <v>n/a</v>
      </c>
      <c r="Z311" s="34" t="str">
        <f t="shared" si="240"/>
        <v>n/a</v>
      </c>
      <c r="AA311" s="8"/>
      <c r="AB311" s="33">
        <f>+'PL-tc'!$N311*'pc-dist'!$G$59</f>
        <v>0</v>
      </c>
      <c r="AC311" s="33">
        <f>+'PL-tc'!$O311*'pc-dist'!$P$7</f>
        <v>0</v>
      </c>
      <c r="AD311" s="33">
        <f>+'PL-tc'!$P311*'pc-dist'!$G$72</f>
        <v>0</v>
      </c>
      <c r="AE311" s="34" t="str">
        <f t="shared" si="242"/>
        <v>n/a</v>
      </c>
      <c r="AF311" s="34" t="str">
        <f t="shared" si="243"/>
        <v>n/a</v>
      </c>
      <c r="AG311" s="8"/>
      <c r="AH311" s="33">
        <f t="shared" si="250"/>
        <v>0</v>
      </c>
      <c r="AI311" s="33">
        <f t="shared" si="251"/>
        <v>0</v>
      </c>
      <c r="AJ311" s="33">
        <f t="shared" si="252"/>
        <v>0</v>
      </c>
      <c r="AK311" s="34" t="str">
        <f t="shared" si="245"/>
        <v>n/a</v>
      </c>
      <c r="AL311" s="34" t="str">
        <f t="shared" si="246"/>
        <v>n/a</v>
      </c>
      <c r="AM311" s="8"/>
    </row>
    <row r="312" spans="1:39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33">
        <f>+'PL-tc'!$N312*'pc-dist'!$C$59</f>
        <v>0</v>
      </c>
      <c r="E312" s="33">
        <f>+'PL-tc'!$O312*'pc-dist'!$L$7</f>
        <v>0</v>
      </c>
      <c r="F312" s="33">
        <f>+'PL-tc'!$P312*'pc-dist'!$C$72</f>
        <v>0</v>
      </c>
      <c r="G312" s="34" t="str">
        <f t="shared" si="230"/>
        <v>n/a</v>
      </c>
      <c r="H312" s="34" t="str">
        <f t="shared" si="231"/>
        <v>n/a</v>
      </c>
      <c r="I312" s="8"/>
      <c r="J312" s="33">
        <f>+'PL-tc'!$N312*'pc-dist'!$D$59</f>
        <v>0</v>
      </c>
      <c r="K312" s="33">
        <f>+'PL-tc'!$O312*'pc-dist'!$M$7</f>
        <v>0</v>
      </c>
      <c r="L312" s="33">
        <f>+'PL-tc'!$P312*'pc-dist'!$D$72</f>
        <v>0</v>
      </c>
      <c r="M312" s="34" t="str">
        <f t="shared" si="233"/>
        <v>n/a</v>
      </c>
      <c r="N312" s="34" t="str">
        <f t="shared" si="234"/>
        <v>n/a</v>
      </c>
      <c r="O312" s="8"/>
      <c r="P312" s="33">
        <f>+'PL-tc'!$N312*'pc-dist'!$E$59</f>
        <v>0</v>
      </c>
      <c r="Q312" s="33">
        <f>+'PL-tc'!$O312*'pc-dist'!$N$7</f>
        <v>0</v>
      </c>
      <c r="R312" s="33">
        <f>+'PL-tc'!$P312*'pc-dist'!$E$72</f>
        <v>0</v>
      </c>
      <c r="S312" s="34" t="str">
        <f t="shared" si="236"/>
        <v>n/a</v>
      </c>
      <c r="T312" s="34" t="str">
        <f t="shared" si="237"/>
        <v>n/a</v>
      </c>
      <c r="U312" s="8"/>
      <c r="V312" s="33">
        <f>+'PL-tc'!$N312*'pc-dist'!$F$59</f>
        <v>0</v>
      </c>
      <c r="W312" s="33">
        <f>+'PL-tc'!$O312*'pc-dist'!$O$7</f>
        <v>0</v>
      </c>
      <c r="X312" s="33">
        <f>+'PL-tc'!$P312*'pc-dist'!$F$72</f>
        <v>0</v>
      </c>
      <c r="Y312" s="34" t="str">
        <f t="shared" si="239"/>
        <v>n/a</v>
      </c>
      <c r="Z312" s="34" t="str">
        <f t="shared" si="240"/>
        <v>n/a</v>
      </c>
      <c r="AA312" s="8"/>
      <c r="AB312" s="33">
        <f>+'PL-tc'!$N312*'pc-dist'!$G$59</f>
        <v>0</v>
      </c>
      <c r="AC312" s="33">
        <f>+'PL-tc'!$O312*'pc-dist'!$P$7</f>
        <v>0</v>
      </c>
      <c r="AD312" s="33">
        <f>+'PL-tc'!$P312*'pc-dist'!$G$72</f>
        <v>0</v>
      </c>
      <c r="AE312" s="34" t="str">
        <f t="shared" si="242"/>
        <v>n/a</v>
      </c>
      <c r="AF312" s="34" t="str">
        <f t="shared" si="243"/>
        <v>n/a</v>
      </c>
      <c r="AG312" s="8"/>
      <c r="AH312" s="33">
        <f t="shared" si="250"/>
        <v>0</v>
      </c>
      <c r="AI312" s="33">
        <f t="shared" si="251"/>
        <v>0</v>
      </c>
      <c r="AJ312" s="33">
        <f t="shared" si="252"/>
        <v>0</v>
      </c>
      <c r="AK312" s="34" t="str">
        <f t="shared" si="245"/>
        <v>n/a</v>
      </c>
      <c r="AL312" s="34" t="str">
        <f t="shared" si="246"/>
        <v>n/a</v>
      </c>
      <c r="AM312" s="8"/>
    </row>
    <row r="313" spans="1:39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33">
        <f>+'PL-tc'!$N313*'pc-dist'!$C$59</f>
        <v>0</v>
      </c>
      <c r="E313" s="33">
        <f>+'PL-tc'!$O313*'pc-dist'!$L$7</f>
        <v>0</v>
      </c>
      <c r="F313" s="33">
        <f>+'PL-tc'!$P313*'pc-dist'!$C$72</f>
        <v>0</v>
      </c>
      <c r="G313" s="34" t="str">
        <f t="shared" si="230"/>
        <v>n/a</v>
      </c>
      <c r="H313" s="34" t="str">
        <f t="shared" si="231"/>
        <v>n/a</v>
      </c>
      <c r="I313" s="8"/>
      <c r="J313" s="33">
        <f>+'PL-tc'!$N313*'pc-dist'!$D$59</f>
        <v>0</v>
      </c>
      <c r="K313" s="33">
        <f>+'PL-tc'!$O313*'pc-dist'!$M$7</f>
        <v>0</v>
      </c>
      <c r="L313" s="33">
        <f>+'PL-tc'!$P313*'pc-dist'!$D$72</f>
        <v>0</v>
      </c>
      <c r="M313" s="34" t="str">
        <f t="shared" si="233"/>
        <v>n/a</v>
      </c>
      <c r="N313" s="34" t="str">
        <f t="shared" si="234"/>
        <v>n/a</v>
      </c>
      <c r="O313" s="8"/>
      <c r="P313" s="33">
        <f>+'PL-tc'!$N313*'pc-dist'!$E$59</f>
        <v>0</v>
      </c>
      <c r="Q313" s="33">
        <f>+'PL-tc'!$O313*'pc-dist'!$N$7</f>
        <v>0</v>
      </c>
      <c r="R313" s="33">
        <f>+'PL-tc'!$P313*'pc-dist'!$E$72</f>
        <v>0</v>
      </c>
      <c r="S313" s="34" t="str">
        <f t="shared" si="236"/>
        <v>n/a</v>
      </c>
      <c r="T313" s="34" t="str">
        <f t="shared" si="237"/>
        <v>n/a</v>
      </c>
      <c r="U313" s="8"/>
      <c r="V313" s="33">
        <f>+'PL-tc'!$N313*'pc-dist'!$F$59</f>
        <v>0</v>
      </c>
      <c r="W313" s="33">
        <f>+'PL-tc'!$O313*'pc-dist'!$O$7</f>
        <v>0</v>
      </c>
      <c r="X313" s="33">
        <f>+'PL-tc'!$P313*'pc-dist'!$F$72</f>
        <v>0</v>
      </c>
      <c r="Y313" s="34" t="str">
        <f t="shared" si="239"/>
        <v>n/a</v>
      </c>
      <c r="Z313" s="34" t="str">
        <f t="shared" si="240"/>
        <v>n/a</v>
      </c>
      <c r="AA313" s="8"/>
      <c r="AB313" s="33">
        <f>+'PL-tc'!$N313*'pc-dist'!$G$59</f>
        <v>0</v>
      </c>
      <c r="AC313" s="33">
        <f>+'PL-tc'!$O313*'pc-dist'!$P$7</f>
        <v>0</v>
      </c>
      <c r="AD313" s="33">
        <f>+'PL-tc'!$P313*'pc-dist'!$G$72</f>
        <v>0</v>
      </c>
      <c r="AE313" s="34" t="str">
        <f t="shared" si="242"/>
        <v>n/a</v>
      </c>
      <c r="AF313" s="34" t="str">
        <f t="shared" si="243"/>
        <v>n/a</v>
      </c>
      <c r="AG313" s="8"/>
      <c r="AH313" s="33">
        <f t="shared" si="250"/>
        <v>0</v>
      </c>
      <c r="AI313" s="33">
        <f t="shared" si="251"/>
        <v>0</v>
      </c>
      <c r="AJ313" s="33">
        <f t="shared" si="252"/>
        <v>0</v>
      </c>
      <c r="AK313" s="34" t="str">
        <f t="shared" si="245"/>
        <v>n/a</v>
      </c>
      <c r="AL313" s="34" t="str">
        <f t="shared" si="246"/>
        <v>n/a</v>
      </c>
      <c r="AM313" s="8"/>
    </row>
    <row r="314" spans="1:39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33">
        <f>+'PL-tc'!$N314*'pc-dist'!$C$59</f>
        <v>0</v>
      </c>
      <c r="E314" s="33">
        <f>+'PL-tc'!$O314*'pc-dist'!$L$7</f>
        <v>0</v>
      </c>
      <c r="F314" s="33">
        <f>+'PL-tc'!$P314*'pc-dist'!$C$72</f>
        <v>0</v>
      </c>
      <c r="G314" s="34" t="str">
        <f t="shared" si="230"/>
        <v>n/a</v>
      </c>
      <c r="H314" s="34" t="str">
        <f t="shared" si="231"/>
        <v>n/a</v>
      </c>
      <c r="I314" s="8"/>
      <c r="J314" s="33">
        <f>+'PL-tc'!$N314*'pc-dist'!$D$59</f>
        <v>0</v>
      </c>
      <c r="K314" s="33">
        <f>+'PL-tc'!$O314*'pc-dist'!$M$7</f>
        <v>0</v>
      </c>
      <c r="L314" s="33">
        <f>+'PL-tc'!$P314*'pc-dist'!$D$72</f>
        <v>0</v>
      </c>
      <c r="M314" s="34" t="str">
        <f t="shared" si="233"/>
        <v>n/a</v>
      </c>
      <c r="N314" s="34" t="str">
        <f t="shared" si="234"/>
        <v>n/a</v>
      </c>
      <c r="O314" s="8"/>
      <c r="P314" s="33">
        <f>+'PL-tc'!$N314*'pc-dist'!$E$59</f>
        <v>0</v>
      </c>
      <c r="Q314" s="33">
        <f>+'PL-tc'!$O314*'pc-dist'!$N$7</f>
        <v>0</v>
      </c>
      <c r="R314" s="33">
        <f>+'PL-tc'!$P314*'pc-dist'!$E$72</f>
        <v>0</v>
      </c>
      <c r="S314" s="34" t="str">
        <f t="shared" si="236"/>
        <v>n/a</v>
      </c>
      <c r="T314" s="34" t="str">
        <f t="shared" si="237"/>
        <v>n/a</v>
      </c>
      <c r="U314" s="8"/>
      <c r="V314" s="33">
        <f>+'PL-tc'!$N314*'pc-dist'!$F$59</f>
        <v>0</v>
      </c>
      <c r="W314" s="33">
        <f>+'PL-tc'!$O314*'pc-dist'!$O$7</f>
        <v>0</v>
      </c>
      <c r="X314" s="33">
        <f>+'PL-tc'!$P314*'pc-dist'!$F$72</f>
        <v>0</v>
      </c>
      <c r="Y314" s="34" t="str">
        <f t="shared" si="239"/>
        <v>n/a</v>
      </c>
      <c r="Z314" s="34" t="str">
        <f t="shared" si="240"/>
        <v>n/a</v>
      </c>
      <c r="AA314" s="8"/>
      <c r="AB314" s="33">
        <f>+'PL-tc'!$N314*'pc-dist'!$G$59</f>
        <v>0</v>
      </c>
      <c r="AC314" s="33">
        <f>+'PL-tc'!$O314*'pc-dist'!$P$7</f>
        <v>0</v>
      </c>
      <c r="AD314" s="33">
        <f>+'PL-tc'!$P314*'pc-dist'!$G$72</f>
        <v>0</v>
      </c>
      <c r="AE314" s="34" t="str">
        <f t="shared" si="242"/>
        <v>n/a</v>
      </c>
      <c r="AF314" s="34" t="str">
        <f t="shared" si="243"/>
        <v>n/a</v>
      </c>
      <c r="AG314" s="8"/>
      <c r="AH314" s="33">
        <f t="shared" si="250"/>
        <v>0</v>
      </c>
      <c r="AI314" s="33">
        <f t="shared" si="251"/>
        <v>0</v>
      </c>
      <c r="AJ314" s="33">
        <f t="shared" si="252"/>
        <v>0</v>
      </c>
      <c r="AK314" s="34" t="str">
        <f t="shared" si="245"/>
        <v>n/a</v>
      </c>
      <c r="AL314" s="34" t="str">
        <f t="shared" si="246"/>
        <v>n/a</v>
      </c>
      <c r="AM314" s="8"/>
    </row>
    <row r="315" spans="1:39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33">
        <f>+'PL-tc'!$N315*'pc-dist'!$C$59</f>
        <v>0</v>
      </c>
      <c r="E315" s="33">
        <f>+'PL-tc'!$O315*'pc-dist'!$L$7</f>
        <v>0</v>
      </c>
      <c r="F315" s="33">
        <f>+'PL-tc'!$P315*'pc-dist'!$C$72</f>
        <v>0</v>
      </c>
      <c r="G315" s="34" t="str">
        <f t="shared" si="230"/>
        <v>n/a</v>
      </c>
      <c r="H315" s="34" t="str">
        <f t="shared" si="231"/>
        <v>n/a</v>
      </c>
      <c r="I315" s="8"/>
      <c r="J315" s="33">
        <f>+'PL-tc'!$N315*'pc-dist'!$D$59</f>
        <v>0</v>
      </c>
      <c r="K315" s="33">
        <f>+'PL-tc'!$O315*'pc-dist'!$M$7</f>
        <v>0</v>
      </c>
      <c r="L315" s="33">
        <f>+'PL-tc'!$P315*'pc-dist'!$D$72</f>
        <v>0</v>
      </c>
      <c r="M315" s="34" t="str">
        <f t="shared" si="233"/>
        <v>n/a</v>
      </c>
      <c r="N315" s="34" t="str">
        <f t="shared" si="234"/>
        <v>n/a</v>
      </c>
      <c r="O315" s="8"/>
      <c r="P315" s="33">
        <f>+'PL-tc'!$N315*'pc-dist'!$E$59</f>
        <v>0</v>
      </c>
      <c r="Q315" s="33">
        <f>+'PL-tc'!$O315*'pc-dist'!$N$7</f>
        <v>0</v>
      </c>
      <c r="R315" s="33">
        <f>+'PL-tc'!$P315*'pc-dist'!$E$72</f>
        <v>0</v>
      </c>
      <c r="S315" s="34" t="str">
        <f t="shared" si="236"/>
        <v>n/a</v>
      </c>
      <c r="T315" s="34" t="str">
        <f t="shared" si="237"/>
        <v>n/a</v>
      </c>
      <c r="U315" s="8"/>
      <c r="V315" s="33">
        <f>+'PL-tc'!$N315*'pc-dist'!$F$59</f>
        <v>0</v>
      </c>
      <c r="W315" s="33">
        <f>+'PL-tc'!$O315*'pc-dist'!$O$7</f>
        <v>0</v>
      </c>
      <c r="X315" s="33">
        <f>+'PL-tc'!$P315*'pc-dist'!$F$72</f>
        <v>0</v>
      </c>
      <c r="Y315" s="34" t="str">
        <f t="shared" si="239"/>
        <v>n/a</v>
      </c>
      <c r="Z315" s="34" t="str">
        <f t="shared" si="240"/>
        <v>n/a</v>
      </c>
      <c r="AA315" s="8"/>
      <c r="AB315" s="33">
        <f>+'PL-tc'!$N315*'pc-dist'!$G$59</f>
        <v>0</v>
      </c>
      <c r="AC315" s="33">
        <f>+'PL-tc'!$O315*'pc-dist'!$P$7</f>
        <v>0</v>
      </c>
      <c r="AD315" s="33">
        <f>+'PL-tc'!$P315*'pc-dist'!$G$72</f>
        <v>0</v>
      </c>
      <c r="AE315" s="34" t="str">
        <f t="shared" si="242"/>
        <v>n/a</v>
      </c>
      <c r="AF315" s="34" t="str">
        <f t="shared" si="243"/>
        <v>n/a</v>
      </c>
      <c r="AG315" s="8"/>
      <c r="AH315" s="33">
        <f t="shared" si="250"/>
        <v>0</v>
      </c>
      <c r="AI315" s="33">
        <f t="shared" si="251"/>
        <v>0</v>
      </c>
      <c r="AJ315" s="33">
        <f t="shared" si="252"/>
        <v>0</v>
      </c>
      <c r="AK315" s="34" t="str">
        <f t="shared" si="245"/>
        <v>n/a</v>
      </c>
      <c r="AL315" s="34" t="str">
        <f t="shared" si="246"/>
        <v>n/a</v>
      </c>
      <c r="AM315" s="8"/>
    </row>
    <row r="316" spans="1:39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33">
        <f>+'PL-tc'!$N316*'pc-dist'!$C$59</f>
        <v>0</v>
      </c>
      <c r="E316" s="33">
        <f>+'PL-tc'!$O316*'pc-dist'!$L$7</f>
        <v>0</v>
      </c>
      <c r="F316" s="33">
        <f>+'PL-tc'!$P316*'pc-dist'!$C$72</f>
        <v>0</v>
      </c>
      <c r="G316" s="34" t="str">
        <f t="shared" si="230"/>
        <v>n/a</v>
      </c>
      <c r="H316" s="34" t="str">
        <f t="shared" si="231"/>
        <v>n/a</v>
      </c>
      <c r="I316" s="8"/>
      <c r="J316" s="33">
        <f>+'PL-tc'!$N316*'pc-dist'!$D$59</f>
        <v>0</v>
      </c>
      <c r="K316" s="33">
        <f>+'PL-tc'!$O316*'pc-dist'!$M$7</f>
        <v>0</v>
      </c>
      <c r="L316" s="33">
        <f>+'PL-tc'!$P316*'pc-dist'!$D$72</f>
        <v>0</v>
      </c>
      <c r="M316" s="34" t="str">
        <f t="shared" si="233"/>
        <v>n/a</v>
      </c>
      <c r="N316" s="34" t="str">
        <f t="shared" si="234"/>
        <v>n/a</v>
      </c>
      <c r="O316" s="8"/>
      <c r="P316" s="33">
        <f>+'PL-tc'!$N316*'pc-dist'!$E$59</f>
        <v>0</v>
      </c>
      <c r="Q316" s="33">
        <f>+'PL-tc'!$O316*'pc-dist'!$N$7</f>
        <v>0</v>
      </c>
      <c r="R316" s="33">
        <f>+'PL-tc'!$P316*'pc-dist'!$E$72</f>
        <v>0</v>
      </c>
      <c r="S316" s="34" t="str">
        <f t="shared" si="236"/>
        <v>n/a</v>
      </c>
      <c r="T316" s="34" t="str">
        <f t="shared" si="237"/>
        <v>n/a</v>
      </c>
      <c r="U316" s="8"/>
      <c r="V316" s="33">
        <f>+'PL-tc'!$N316*'pc-dist'!$F$59</f>
        <v>0</v>
      </c>
      <c r="W316" s="33">
        <f>+'PL-tc'!$O316*'pc-dist'!$O$7</f>
        <v>0</v>
      </c>
      <c r="X316" s="33">
        <f>+'PL-tc'!$P316*'pc-dist'!$F$72</f>
        <v>0</v>
      </c>
      <c r="Y316" s="34" t="str">
        <f t="shared" si="239"/>
        <v>n/a</v>
      </c>
      <c r="Z316" s="34" t="str">
        <f t="shared" si="240"/>
        <v>n/a</v>
      </c>
      <c r="AA316" s="8"/>
      <c r="AB316" s="33">
        <f>+'PL-tc'!$N316*'pc-dist'!$G$59</f>
        <v>0</v>
      </c>
      <c r="AC316" s="33">
        <f>+'PL-tc'!$O316*'pc-dist'!$P$7</f>
        <v>0</v>
      </c>
      <c r="AD316" s="33">
        <f>+'PL-tc'!$P316*'pc-dist'!$G$72</f>
        <v>0</v>
      </c>
      <c r="AE316" s="34" t="str">
        <f t="shared" si="242"/>
        <v>n/a</v>
      </c>
      <c r="AF316" s="34" t="str">
        <f t="shared" si="243"/>
        <v>n/a</v>
      </c>
      <c r="AG316" s="8"/>
      <c r="AH316" s="33">
        <f t="shared" si="250"/>
        <v>0</v>
      </c>
      <c r="AI316" s="33">
        <f t="shared" si="251"/>
        <v>0</v>
      </c>
      <c r="AJ316" s="33">
        <f t="shared" si="252"/>
        <v>0</v>
      </c>
      <c r="AK316" s="34" t="str">
        <f t="shared" si="245"/>
        <v>n/a</v>
      </c>
      <c r="AL316" s="34" t="str">
        <f t="shared" si="246"/>
        <v>n/a</v>
      </c>
      <c r="AM316" s="8"/>
    </row>
    <row r="317" spans="1:39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33">
        <f>+'PL-tc'!$N317*'pc-dist'!$C$59</f>
        <v>0</v>
      </c>
      <c r="E317" s="33">
        <f>+'PL-tc'!$O317*'pc-dist'!$L$7</f>
        <v>0</v>
      </c>
      <c r="F317" s="33">
        <f>+'PL-tc'!$P317*'pc-dist'!$C$72</f>
        <v>0</v>
      </c>
      <c r="G317" s="34" t="str">
        <f t="shared" si="230"/>
        <v>n/a</v>
      </c>
      <c r="H317" s="34" t="str">
        <f t="shared" si="231"/>
        <v>n/a</v>
      </c>
      <c r="I317" s="8"/>
      <c r="J317" s="33">
        <f>+'PL-tc'!$N317*'pc-dist'!$D$59</f>
        <v>0</v>
      </c>
      <c r="K317" s="33">
        <f>+'PL-tc'!$O317*'pc-dist'!$M$7</f>
        <v>0</v>
      </c>
      <c r="L317" s="33">
        <f>+'PL-tc'!$P317*'pc-dist'!$D$72</f>
        <v>0</v>
      </c>
      <c r="M317" s="34" t="str">
        <f t="shared" si="233"/>
        <v>n/a</v>
      </c>
      <c r="N317" s="34" t="str">
        <f t="shared" si="234"/>
        <v>n/a</v>
      </c>
      <c r="O317" s="8"/>
      <c r="P317" s="33">
        <f>+'PL-tc'!$N317*'pc-dist'!$E$59</f>
        <v>0</v>
      </c>
      <c r="Q317" s="33">
        <f>+'PL-tc'!$O317*'pc-dist'!$N$7</f>
        <v>0</v>
      </c>
      <c r="R317" s="33">
        <f>+'PL-tc'!$P317*'pc-dist'!$E$72</f>
        <v>0</v>
      </c>
      <c r="S317" s="34" t="str">
        <f t="shared" si="236"/>
        <v>n/a</v>
      </c>
      <c r="T317" s="34" t="str">
        <f t="shared" si="237"/>
        <v>n/a</v>
      </c>
      <c r="U317" s="8"/>
      <c r="V317" s="33">
        <f>+'PL-tc'!$N317*'pc-dist'!$F$59</f>
        <v>0</v>
      </c>
      <c r="W317" s="33">
        <f>+'PL-tc'!$O317*'pc-dist'!$O$7</f>
        <v>0</v>
      </c>
      <c r="X317" s="33">
        <f>+'PL-tc'!$P317*'pc-dist'!$F$72</f>
        <v>0</v>
      </c>
      <c r="Y317" s="34" t="str">
        <f t="shared" si="239"/>
        <v>n/a</v>
      </c>
      <c r="Z317" s="34" t="str">
        <f t="shared" si="240"/>
        <v>n/a</v>
      </c>
      <c r="AA317" s="8"/>
      <c r="AB317" s="33">
        <f>+'PL-tc'!$N317*'pc-dist'!$G$59</f>
        <v>0</v>
      </c>
      <c r="AC317" s="33">
        <f>+'PL-tc'!$O317*'pc-dist'!$P$7</f>
        <v>0</v>
      </c>
      <c r="AD317" s="33">
        <f>+'PL-tc'!$P317*'pc-dist'!$G$72</f>
        <v>0</v>
      </c>
      <c r="AE317" s="34" t="str">
        <f t="shared" si="242"/>
        <v>n/a</v>
      </c>
      <c r="AF317" s="34" t="str">
        <f t="shared" si="243"/>
        <v>n/a</v>
      </c>
      <c r="AG317" s="8"/>
      <c r="AH317" s="33">
        <f t="shared" si="250"/>
        <v>0</v>
      </c>
      <c r="AI317" s="33">
        <f t="shared" si="251"/>
        <v>0</v>
      </c>
      <c r="AJ317" s="33">
        <f t="shared" si="252"/>
        <v>0</v>
      </c>
      <c r="AK317" s="34" t="str">
        <f t="shared" si="245"/>
        <v>n/a</v>
      </c>
      <c r="AL317" s="34" t="str">
        <f t="shared" si="246"/>
        <v>n/a</v>
      </c>
      <c r="AM317" s="8"/>
    </row>
    <row r="318" spans="1:39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33">
        <f>+'PL-tc'!$N318*'pc-dist'!$C$59</f>
        <v>0</v>
      </c>
      <c r="E318" s="33">
        <f>+'PL-tc'!$O318*'pc-dist'!$L$7</f>
        <v>0</v>
      </c>
      <c r="F318" s="33">
        <f>+'PL-tc'!$P318*'pc-dist'!$C$72</f>
        <v>0</v>
      </c>
      <c r="G318" s="34" t="str">
        <f t="shared" si="230"/>
        <v>n/a</v>
      </c>
      <c r="H318" s="34" t="str">
        <f t="shared" si="231"/>
        <v>n/a</v>
      </c>
      <c r="I318" s="8"/>
      <c r="J318" s="33">
        <f>+'PL-tc'!$N318*'pc-dist'!$D$59</f>
        <v>0</v>
      </c>
      <c r="K318" s="33">
        <f>+'PL-tc'!$O318*'pc-dist'!$M$7</f>
        <v>0</v>
      </c>
      <c r="L318" s="33">
        <f>+'PL-tc'!$P318*'pc-dist'!$D$72</f>
        <v>0</v>
      </c>
      <c r="M318" s="34" t="str">
        <f t="shared" si="233"/>
        <v>n/a</v>
      </c>
      <c r="N318" s="34" t="str">
        <f t="shared" si="234"/>
        <v>n/a</v>
      </c>
      <c r="O318" s="8"/>
      <c r="P318" s="33">
        <f>+'PL-tc'!$N318*'pc-dist'!$E$59</f>
        <v>0</v>
      </c>
      <c r="Q318" s="33">
        <f>+'PL-tc'!$O318*'pc-dist'!$N$7</f>
        <v>0</v>
      </c>
      <c r="R318" s="33">
        <f>+'PL-tc'!$P318*'pc-dist'!$E$72</f>
        <v>0</v>
      </c>
      <c r="S318" s="34" t="str">
        <f t="shared" si="236"/>
        <v>n/a</v>
      </c>
      <c r="T318" s="34" t="str">
        <f t="shared" si="237"/>
        <v>n/a</v>
      </c>
      <c r="U318" s="8"/>
      <c r="V318" s="33">
        <f>+'PL-tc'!$N318*'pc-dist'!$F$59</f>
        <v>0</v>
      </c>
      <c r="W318" s="33">
        <f>+'PL-tc'!$O318*'pc-dist'!$O$7</f>
        <v>0</v>
      </c>
      <c r="X318" s="33">
        <f>+'PL-tc'!$P318*'pc-dist'!$F$72</f>
        <v>0</v>
      </c>
      <c r="Y318" s="34" t="str">
        <f t="shared" si="239"/>
        <v>n/a</v>
      </c>
      <c r="Z318" s="34" t="str">
        <f t="shared" si="240"/>
        <v>n/a</v>
      </c>
      <c r="AA318" s="8"/>
      <c r="AB318" s="33">
        <f>+'PL-tc'!$N318*'pc-dist'!$G$59</f>
        <v>0</v>
      </c>
      <c r="AC318" s="33">
        <f>+'PL-tc'!$O318*'pc-dist'!$P$7</f>
        <v>0</v>
      </c>
      <c r="AD318" s="33">
        <f>+'PL-tc'!$P318*'pc-dist'!$G$72</f>
        <v>0</v>
      </c>
      <c r="AE318" s="34" t="str">
        <f t="shared" si="242"/>
        <v>n/a</v>
      </c>
      <c r="AF318" s="34" t="str">
        <f t="shared" si="243"/>
        <v>n/a</v>
      </c>
      <c r="AG318" s="8"/>
      <c r="AH318" s="33">
        <f t="shared" si="250"/>
        <v>0</v>
      </c>
      <c r="AI318" s="33">
        <f t="shared" si="251"/>
        <v>0</v>
      </c>
      <c r="AJ318" s="33">
        <f t="shared" si="252"/>
        <v>0</v>
      </c>
      <c r="AK318" s="34" t="str">
        <f t="shared" si="245"/>
        <v>n/a</v>
      </c>
      <c r="AL318" s="34" t="str">
        <f t="shared" si="246"/>
        <v>n/a</v>
      </c>
      <c r="AM318" s="8"/>
    </row>
    <row r="319" spans="1:39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33">
        <f>+'PL-tc'!$N319*'pc-dist'!$C$59</f>
        <v>0</v>
      </c>
      <c r="E319" s="33">
        <f>+'PL-tc'!$O319*'pc-dist'!$L$7</f>
        <v>0</v>
      </c>
      <c r="F319" s="33">
        <f>+'PL-tc'!$P319*'pc-dist'!$C$72</f>
        <v>0</v>
      </c>
      <c r="G319" s="34" t="str">
        <f t="shared" si="230"/>
        <v>n/a</v>
      </c>
      <c r="H319" s="34" t="str">
        <f t="shared" si="231"/>
        <v>n/a</v>
      </c>
      <c r="I319" s="8"/>
      <c r="J319" s="33">
        <f>+'PL-tc'!$N319*'pc-dist'!$D$59</f>
        <v>0</v>
      </c>
      <c r="K319" s="33">
        <f>+'PL-tc'!$O319*'pc-dist'!$M$7</f>
        <v>0</v>
      </c>
      <c r="L319" s="33">
        <f>+'PL-tc'!$P319*'pc-dist'!$D$72</f>
        <v>0</v>
      </c>
      <c r="M319" s="34" t="str">
        <f t="shared" si="233"/>
        <v>n/a</v>
      </c>
      <c r="N319" s="34" t="str">
        <f t="shared" si="234"/>
        <v>n/a</v>
      </c>
      <c r="O319" s="8"/>
      <c r="P319" s="33">
        <f>+'PL-tc'!$N319*'pc-dist'!$E$59</f>
        <v>0</v>
      </c>
      <c r="Q319" s="33">
        <f>+'PL-tc'!$O319*'pc-dist'!$N$7</f>
        <v>0</v>
      </c>
      <c r="R319" s="33">
        <f>+'PL-tc'!$P319*'pc-dist'!$E$72</f>
        <v>0</v>
      </c>
      <c r="S319" s="34" t="str">
        <f t="shared" si="236"/>
        <v>n/a</v>
      </c>
      <c r="T319" s="34" t="str">
        <f t="shared" si="237"/>
        <v>n/a</v>
      </c>
      <c r="U319" s="8"/>
      <c r="V319" s="33">
        <f>+'PL-tc'!$N319*'pc-dist'!$F$59</f>
        <v>0</v>
      </c>
      <c r="W319" s="33">
        <f>+'PL-tc'!$O319*'pc-dist'!$O$7</f>
        <v>0</v>
      </c>
      <c r="X319" s="33">
        <f>+'PL-tc'!$P319*'pc-dist'!$F$72</f>
        <v>0</v>
      </c>
      <c r="Y319" s="34" t="str">
        <f t="shared" si="239"/>
        <v>n/a</v>
      </c>
      <c r="Z319" s="34" t="str">
        <f t="shared" si="240"/>
        <v>n/a</v>
      </c>
      <c r="AA319" s="8"/>
      <c r="AB319" s="33">
        <f>+'PL-tc'!$N319*'pc-dist'!$G$59</f>
        <v>0</v>
      </c>
      <c r="AC319" s="33">
        <f>+'PL-tc'!$O319*'pc-dist'!$P$7</f>
        <v>0</v>
      </c>
      <c r="AD319" s="33">
        <f>+'PL-tc'!$P319*'pc-dist'!$G$72</f>
        <v>0</v>
      </c>
      <c r="AE319" s="34" t="str">
        <f t="shared" si="242"/>
        <v>n/a</v>
      </c>
      <c r="AF319" s="34" t="str">
        <f t="shared" si="243"/>
        <v>n/a</v>
      </c>
      <c r="AG319" s="8"/>
      <c r="AH319" s="33">
        <f t="shared" si="250"/>
        <v>0</v>
      </c>
      <c r="AI319" s="33">
        <f t="shared" si="251"/>
        <v>0</v>
      </c>
      <c r="AJ319" s="33">
        <f t="shared" si="252"/>
        <v>0</v>
      </c>
      <c r="AK319" s="34" t="str">
        <f t="shared" si="245"/>
        <v>n/a</v>
      </c>
      <c r="AL319" s="34" t="str">
        <f t="shared" si="246"/>
        <v>n/a</v>
      </c>
      <c r="AM319" s="8"/>
    </row>
    <row r="320" spans="1:39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33">
        <f>+'PL-tc'!$N320*'pc-dist'!$C$59</f>
        <v>0</v>
      </c>
      <c r="E320" s="33">
        <f>+'PL-tc'!$O320*'pc-dist'!$L$7</f>
        <v>0</v>
      </c>
      <c r="F320" s="33">
        <f>+'PL-tc'!$P320*'pc-dist'!$C$72</f>
        <v>0</v>
      </c>
      <c r="G320" s="34" t="str">
        <f t="shared" si="230"/>
        <v>n/a</v>
      </c>
      <c r="H320" s="34" t="str">
        <f t="shared" si="231"/>
        <v>n/a</v>
      </c>
      <c r="I320" s="8"/>
      <c r="J320" s="33">
        <f>+'PL-tc'!$N320*'pc-dist'!$D$59</f>
        <v>0</v>
      </c>
      <c r="K320" s="33">
        <f>+'PL-tc'!$O320*'pc-dist'!$M$7</f>
        <v>0</v>
      </c>
      <c r="L320" s="33">
        <f>+'PL-tc'!$P320*'pc-dist'!$D$72</f>
        <v>0</v>
      </c>
      <c r="M320" s="34" t="str">
        <f t="shared" si="233"/>
        <v>n/a</v>
      </c>
      <c r="N320" s="34" t="str">
        <f t="shared" si="234"/>
        <v>n/a</v>
      </c>
      <c r="O320" s="8"/>
      <c r="P320" s="33">
        <f>+'PL-tc'!$N320*'pc-dist'!$E$59</f>
        <v>0</v>
      </c>
      <c r="Q320" s="33">
        <f>+'PL-tc'!$O320*'pc-dist'!$N$7</f>
        <v>0</v>
      </c>
      <c r="R320" s="33">
        <f>+'PL-tc'!$P320*'pc-dist'!$E$72</f>
        <v>0</v>
      </c>
      <c r="S320" s="34" t="str">
        <f t="shared" si="236"/>
        <v>n/a</v>
      </c>
      <c r="T320" s="34" t="str">
        <f t="shared" si="237"/>
        <v>n/a</v>
      </c>
      <c r="U320" s="8"/>
      <c r="V320" s="33">
        <f>+'PL-tc'!$N320*'pc-dist'!$F$59</f>
        <v>0</v>
      </c>
      <c r="W320" s="33">
        <f>+'PL-tc'!$O320*'pc-dist'!$O$7</f>
        <v>0</v>
      </c>
      <c r="X320" s="33">
        <f>+'PL-tc'!$P320*'pc-dist'!$F$72</f>
        <v>0</v>
      </c>
      <c r="Y320" s="34" t="str">
        <f t="shared" si="239"/>
        <v>n/a</v>
      </c>
      <c r="Z320" s="34" t="str">
        <f t="shared" si="240"/>
        <v>n/a</v>
      </c>
      <c r="AA320" s="8"/>
      <c r="AB320" s="33">
        <f>+'PL-tc'!$N320*'pc-dist'!$G$59</f>
        <v>0</v>
      </c>
      <c r="AC320" s="33">
        <f>+'PL-tc'!$O320*'pc-dist'!$P$7</f>
        <v>0</v>
      </c>
      <c r="AD320" s="33">
        <f>+'PL-tc'!$P320*'pc-dist'!$G$72</f>
        <v>0</v>
      </c>
      <c r="AE320" s="34" t="str">
        <f t="shared" si="242"/>
        <v>n/a</v>
      </c>
      <c r="AF320" s="34" t="str">
        <f t="shared" si="243"/>
        <v>n/a</v>
      </c>
      <c r="AG320" s="8"/>
      <c r="AH320" s="33">
        <f t="shared" si="250"/>
        <v>0</v>
      </c>
      <c r="AI320" s="33">
        <f t="shared" si="251"/>
        <v>0</v>
      </c>
      <c r="AJ320" s="33">
        <f t="shared" si="252"/>
        <v>0</v>
      </c>
      <c r="AK320" s="34" t="str">
        <f t="shared" si="245"/>
        <v>n/a</v>
      </c>
      <c r="AL320" s="34" t="str">
        <f t="shared" si="246"/>
        <v>n/a</v>
      </c>
      <c r="AM320" s="8"/>
    </row>
    <row r="321" spans="1:39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33">
        <f>+'PL-tc'!$N321*'pc-dist'!$C$59</f>
        <v>0</v>
      </c>
      <c r="E321" s="33">
        <f>+'PL-tc'!$O321*'pc-dist'!$L$7</f>
        <v>0</v>
      </c>
      <c r="F321" s="33">
        <f>+'PL-tc'!$P321*'pc-dist'!$C$72</f>
        <v>0</v>
      </c>
      <c r="G321" s="34" t="str">
        <f t="shared" si="230"/>
        <v>n/a</v>
      </c>
      <c r="H321" s="34" t="str">
        <f t="shared" si="231"/>
        <v>n/a</v>
      </c>
      <c r="I321" s="8"/>
      <c r="J321" s="33">
        <f>+'PL-tc'!$N321*'pc-dist'!$D$59</f>
        <v>0</v>
      </c>
      <c r="K321" s="33">
        <f>+'PL-tc'!$O321*'pc-dist'!$M$7</f>
        <v>0</v>
      </c>
      <c r="L321" s="33">
        <f>+'PL-tc'!$P321*'pc-dist'!$D$72</f>
        <v>0</v>
      </c>
      <c r="M321" s="34" t="str">
        <f t="shared" si="233"/>
        <v>n/a</v>
      </c>
      <c r="N321" s="34" t="str">
        <f t="shared" si="234"/>
        <v>n/a</v>
      </c>
      <c r="O321" s="8"/>
      <c r="P321" s="33">
        <f>+'PL-tc'!$N321*'pc-dist'!$E$59</f>
        <v>0</v>
      </c>
      <c r="Q321" s="33">
        <f>+'PL-tc'!$O321*'pc-dist'!$N$7</f>
        <v>0</v>
      </c>
      <c r="R321" s="33">
        <f>+'PL-tc'!$P321*'pc-dist'!$E$72</f>
        <v>0</v>
      </c>
      <c r="S321" s="34" t="str">
        <f t="shared" si="236"/>
        <v>n/a</v>
      </c>
      <c r="T321" s="34" t="str">
        <f t="shared" si="237"/>
        <v>n/a</v>
      </c>
      <c r="U321" s="8"/>
      <c r="V321" s="33">
        <f>+'PL-tc'!$N321*'pc-dist'!$F$59</f>
        <v>0</v>
      </c>
      <c r="W321" s="33">
        <f>+'PL-tc'!$O321*'pc-dist'!$O$7</f>
        <v>0</v>
      </c>
      <c r="X321" s="33">
        <f>+'PL-tc'!$P321*'pc-dist'!$F$72</f>
        <v>0</v>
      </c>
      <c r="Y321" s="34" t="str">
        <f t="shared" si="239"/>
        <v>n/a</v>
      </c>
      <c r="Z321" s="34" t="str">
        <f t="shared" si="240"/>
        <v>n/a</v>
      </c>
      <c r="AA321" s="8"/>
      <c r="AB321" s="33">
        <f>+'PL-tc'!$N321*'pc-dist'!$G$59</f>
        <v>0</v>
      </c>
      <c r="AC321" s="33">
        <f>+'PL-tc'!$O321*'pc-dist'!$P$7</f>
        <v>0</v>
      </c>
      <c r="AD321" s="33">
        <f>+'PL-tc'!$P321*'pc-dist'!$G$72</f>
        <v>0</v>
      </c>
      <c r="AE321" s="34" t="str">
        <f t="shared" si="242"/>
        <v>n/a</v>
      </c>
      <c r="AF321" s="34" t="str">
        <f t="shared" si="243"/>
        <v>n/a</v>
      </c>
      <c r="AG321" s="8"/>
      <c r="AH321" s="33">
        <f t="shared" si="250"/>
        <v>0</v>
      </c>
      <c r="AI321" s="33">
        <f t="shared" si="251"/>
        <v>0</v>
      </c>
      <c r="AJ321" s="33">
        <f t="shared" si="252"/>
        <v>0</v>
      </c>
      <c r="AK321" s="34" t="str">
        <f t="shared" si="245"/>
        <v>n/a</v>
      </c>
      <c r="AL321" s="34" t="str">
        <f t="shared" si="246"/>
        <v>n/a</v>
      </c>
      <c r="AM321" s="8"/>
    </row>
    <row r="322" spans="1:39" hidden="1" outlineLevel="2" collapsed="1" x14ac:dyDescent="0.2">
      <c r="B322" s="18"/>
      <c r="C322" s="8"/>
      <c r="D322" s="54"/>
      <c r="E322" s="54"/>
      <c r="F322" s="54"/>
      <c r="G322" s="10"/>
      <c r="H322" s="10"/>
      <c r="I322" s="8"/>
      <c r="J322" s="54"/>
      <c r="K322" s="54"/>
      <c r="L322" s="54"/>
      <c r="M322" s="10"/>
      <c r="N322" s="10"/>
      <c r="O322" s="8"/>
      <c r="P322" s="54"/>
      <c r="Q322" s="54"/>
      <c r="R322" s="54"/>
      <c r="S322" s="10"/>
      <c r="T322" s="10"/>
      <c r="U322" s="8"/>
      <c r="V322" s="54"/>
      <c r="W322" s="54"/>
      <c r="X322" s="54"/>
      <c r="Y322" s="10"/>
      <c r="Z322" s="10"/>
      <c r="AA322" s="8"/>
      <c r="AB322" s="54"/>
      <c r="AC322" s="54"/>
      <c r="AD322" s="54"/>
      <c r="AE322" s="10"/>
      <c r="AF322" s="10"/>
      <c r="AG322" s="8"/>
      <c r="AH322" s="54"/>
      <c r="AI322" s="54"/>
      <c r="AJ322" s="54"/>
      <c r="AK322" s="10"/>
      <c r="AL322" s="10"/>
      <c r="AM322" s="8"/>
    </row>
    <row r="323" spans="1:39" hidden="1" outlineLevel="2" x14ac:dyDescent="0.2">
      <c r="A323" s="49" t="s">
        <v>12</v>
      </c>
      <c r="B323" s="18" t="s">
        <v>12</v>
      </c>
      <c r="C323" s="8"/>
      <c r="D323" s="51">
        <f t="shared" ref="D323:F323" si="253">+SUM(D324:D327)</f>
        <v>6</v>
      </c>
      <c r="E323" s="51">
        <f t="shared" si="253"/>
        <v>6.18</v>
      </c>
      <c r="F323" s="51">
        <f t="shared" si="253"/>
        <v>0</v>
      </c>
      <c r="G323" s="34">
        <f t="shared" ref="G323:G326" si="254">IFERROR(F323/E323-1,"n/a")</f>
        <v>-1</v>
      </c>
      <c r="H323" s="34">
        <f t="shared" ref="H323:H326" si="255">IFERROR(F323/D323-1,"n/a")</f>
        <v>-1</v>
      </c>
      <c r="I323" s="8"/>
      <c r="J323" s="51">
        <f t="shared" ref="J323:L323" si="256">+SUM(J324:J327)</f>
        <v>3.75</v>
      </c>
      <c r="K323" s="51">
        <f t="shared" si="256"/>
        <v>3.8624999999999994</v>
      </c>
      <c r="L323" s="51">
        <f t="shared" si="256"/>
        <v>0</v>
      </c>
      <c r="M323" s="34">
        <f t="shared" ref="M323:M326" si="257">IFERROR(L323/K323-1,"n/a")</f>
        <v>-1</v>
      </c>
      <c r="N323" s="34">
        <f t="shared" ref="N323:N326" si="258">IFERROR(L323/J323-1,"n/a")</f>
        <v>-1</v>
      </c>
      <c r="O323" s="8"/>
      <c r="P323" s="51">
        <f t="shared" ref="P323:R323" si="259">+SUM(P324:P327)</f>
        <v>3</v>
      </c>
      <c r="Q323" s="51">
        <f t="shared" si="259"/>
        <v>3.09</v>
      </c>
      <c r="R323" s="51">
        <f t="shared" si="259"/>
        <v>0</v>
      </c>
      <c r="S323" s="34">
        <f t="shared" ref="S323:S326" si="260">IFERROR(R323/Q323-1,"n/a")</f>
        <v>-1</v>
      </c>
      <c r="T323" s="34">
        <f t="shared" ref="T323:T326" si="261">IFERROR(R323/P323-1,"n/a")</f>
        <v>-1</v>
      </c>
      <c r="U323" s="8"/>
      <c r="V323" s="51">
        <f t="shared" ref="V323:X323" si="262">+SUM(V324:V327)</f>
        <v>1.5</v>
      </c>
      <c r="W323" s="51">
        <f t="shared" si="262"/>
        <v>1.5449999999999999</v>
      </c>
      <c r="X323" s="51">
        <f t="shared" si="262"/>
        <v>0</v>
      </c>
      <c r="Y323" s="34">
        <f t="shared" ref="Y323:Y326" si="263">IFERROR(X323/W323-1,"n/a")</f>
        <v>-1</v>
      </c>
      <c r="Z323" s="34">
        <f t="shared" ref="Z323:Z326" si="264">IFERROR(X323/V323-1,"n/a")</f>
        <v>-1</v>
      </c>
      <c r="AA323" s="8"/>
      <c r="AB323" s="51">
        <f t="shared" ref="AB323:AD323" si="265">+SUM(AB324:AB327)</f>
        <v>0.75</v>
      </c>
      <c r="AC323" s="51">
        <f t="shared" si="265"/>
        <v>0.77249999999999996</v>
      </c>
      <c r="AD323" s="51">
        <f t="shared" si="265"/>
        <v>0</v>
      </c>
      <c r="AE323" s="34">
        <f t="shared" ref="AE323:AE326" si="266">IFERROR(AD323/AC323-1,"n/a")</f>
        <v>-1</v>
      </c>
      <c r="AF323" s="34">
        <f t="shared" ref="AF323:AF326" si="267">IFERROR(AD323/AB323-1,"n/a")</f>
        <v>-1</v>
      </c>
      <c r="AG323" s="8"/>
      <c r="AH323" s="51">
        <f t="shared" ref="AH323:AJ323" si="268">+SUM(AH324:AH327)</f>
        <v>15</v>
      </c>
      <c r="AI323" s="51">
        <f t="shared" si="268"/>
        <v>15.45</v>
      </c>
      <c r="AJ323" s="51">
        <f t="shared" si="268"/>
        <v>0</v>
      </c>
      <c r="AK323" s="34">
        <f t="shared" ref="AK323:AK326" si="269">IFERROR(AJ323/AI323-1,"n/a")</f>
        <v>-1</v>
      </c>
      <c r="AL323" s="34">
        <f t="shared" ref="AL323:AL326" si="270">IFERROR(AJ323/AH323-1,"n/a")</f>
        <v>-1</v>
      </c>
      <c r="AM323" s="8"/>
    </row>
    <row r="324" spans="1:39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33">
        <f>+'PL-tc'!$N324*'pc-dist'!$C$59</f>
        <v>6</v>
      </c>
      <c r="E324" s="33">
        <f>+'PL-tc'!$O324*'pc-dist'!$L$7</f>
        <v>6.18</v>
      </c>
      <c r="F324" s="33">
        <f>+'PL-tc'!$P324*'pc-dist'!$C$72</f>
        <v>0</v>
      </c>
      <c r="G324" s="34">
        <f t="shared" si="254"/>
        <v>-1</v>
      </c>
      <c r="H324" s="34">
        <f t="shared" si="255"/>
        <v>-1</v>
      </c>
      <c r="I324" s="8"/>
      <c r="J324" s="33">
        <f>+'PL-tc'!$N324*'pc-dist'!$D$59</f>
        <v>3.75</v>
      </c>
      <c r="K324" s="33">
        <f>+'PL-tc'!$O324*'pc-dist'!$M$7</f>
        <v>3.8624999999999994</v>
      </c>
      <c r="L324" s="33">
        <f>+'PL-tc'!$P324*'pc-dist'!$D$72</f>
        <v>0</v>
      </c>
      <c r="M324" s="34">
        <f t="shared" si="257"/>
        <v>-1</v>
      </c>
      <c r="N324" s="34">
        <f t="shared" si="258"/>
        <v>-1</v>
      </c>
      <c r="O324" s="8"/>
      <c r="P324" s="33">
        <f>+'PL-tc'!$N324*'pc-dist'!$E$59</f>
        <v>3</v>
      </c>
      <c r="Q324" s="33">
        <f>+'PL-tc'!$O324*'pc-dist'!$N$7</f>
        <v>3.09</v>
      </c>
      <c r="R324" s="33">
        <f>+'PL-tc'!$P324*'pc-dist'!$E$72</f>
        <v>0</v>
      </c>
      <c r="S324" s="34">
        <f t="shared" si="260"/>
        <v>-1</v>
      </c>
      <c r="T324" s="34">
        <f t="shared" si="261"/>
        <v>-1</v>
      </c>
      <c r="U324" s="8"/>
      <c r="V324" s="33">
        <f>+'PL-tc'!$N324*'pc-dist'!$F$59</f>
        <v>1.5</v>
      </c>
      <c r="W324" s="33">
        <f>+'PL-tc'!$O324*'pc-dist'!$O$7</f>
        <v>1.5449999999999999</v>
      </c>
      <c r="X324" s="33">
        <f>+'PL-tc'!$P324*'pc-dist'!$F$72</f>
        <v>0</v>
      </c>
      <c r="Y324" s="34">
        <f t="shared" si="263"/>
        <v>-1</v>
      </c>
      <c r="Z324" s="34">
        <f t="shared" si="264"/>
        <v>-1</v>
      </c>
      <c r="AA324" s="8"/>
      <c r="AB324" s="33">
        <f>+'PL-tc'!$N324*'pc-dist'!$G$59</f>
        <v>0.75</v>
      </c>
      <c r="AC324" s="33">
        <f>+'PL-tc'!$O324*'pc-dist'!$P$7</f>
        <v>0.77249999999999996</v>
      </c>
      <c r="AD324" s="33">
        <f>+'PL-tc'!$P324*'pc-dist'!$G$72</f>
        <v>0</v>
      </c>
      <c r="AE324" s="34">
        <f t="shared" si="266"/>
        <v>-1</v>
      </c>
      <c r="AF324" s="34">
        <f t="shared" si="267"/>
        <v>-1</v>
      </c>
      <c r="AG324" s="8"/>
      <c r="AH324" s="33">
        <f t="shared" ref="AH324:AJ326" si="271">AB324+V324+P324+J324+D324</f>
        <v>15</v>
      </c>
      <c r="AI324" s="33">
        <f t="shared" si="271"/>
        <v>15.45</v>
      </c>
      <c r="AJ324" s="33">
        <f t="shared" si="271"/>
        <v>0</v>
      </c>
      <c r="AK324" s="34">
        <f t="shared" si="269"/>
        <v>-1</v>
      </c>
      <c r="AL324" s="34">
        <f t="shared" si="270"/>
        <v>-1</v>
      </c>
      <c r="AM324" s="8"/>
    </row>
    <row r="325" spans="1:39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33">
        <f>+'PL-tc'!$N325*'pc-dist'!$C$59</f>
        <v>0</v>
      </c>
      <c r="E325" s="33">
        <f>+'PL-tc'!$O325*'pc-dist'!$L$7</f>
        <v>0</v>
      </c>
      <c r="F325" s="33">
        <f>+'PL-tc'!$P325*'pc-dist'!$C$72</f>
        <v>0</v>
      </c>
      <c r="G325" s="34" t="str">
        <f t="shared" si="254"/>
        <v>n/a</v>
      </c>
      <c r="H325" s="34" t="str">
        <f t="shared" si="255"/>
        <v>n/a</v>
      </c>
      <c r="I325" s="8"/>
      <c r="J325" s="33">
        <f>+'PL-tc'!$N325*'pc-dist'!$D$59</f>
        <v>0</v>
      </c>
      <c r="K325" s="33">
        <f>+'PL-tc'!$O325*'pc-dist'!$M$7</f>
        <v>0</v>
      </c>
      <c r="L325" s="33">
        <f>+'PL-tc'!$P325*'pc-dist'!$D$72</f>
        <v>0</v>
      </c>
      <c r="M325" s="34" t="str">
        <f t="shared" si="257"/>
        <v>n/a</v>
      </c>
      <c r="N325" s="34" t="str">
        <f t="shared" si="258"/>
        <v>n/a</v>
      </c>
      <c r="O325" s="8"/>
      <c r="P325" s="33">
        <f>+'PL-tc'!$N325*'pc-dist'!$E$59</f>
        <v>0</v>
      </c>
      <c r="Q325" s="33">
        <f>+'PL-tc'!$O325*'pc-dist'!$N$7</f>
        <v>0</v>
      </c>
      <c r="R325" s="33">
        <f>+'PL-tc'!$P325*'pc-dist'!$E$72</f>
        <v>0</v>
      </c>
      <c r="S325" s="34" t="str">
        <f t="shared" si="260"/>
        <v>n/a</v>
      </c>
      <c r="T325" s="34" t="str">
        <f t="shared" si="261"/>
        <v>n/a</v>
      </c>
      <c r="U325" s="8"/>
      <c r="V325" s="33">
        <f>+'PL-tc'!$N325*'pc-dist'!$F$59</f>
        <v>0</v>
      </c>
      <c r="W325" s="33">
        <f>+'PL-tc'!$O325*'pc-dist'!$O$7</f>
        <v>0</v>
      </c>
      <c r="X325" s="33">
        <f>+'PL-tc'!$P325*'pc-dist'!$F$72</f>
        <v>0</v>
      </c>
      <c r="Y325" s="34" t="str">
        <f t="shared" si="263"/>
        <v>n/a</v>
      </c>
      <c r="Z325" s="34" t="str">
        <f t="shared" si="264"/>
        <v>n/a</v>
      </c>
      <c r="AA325" s="8"/>
      <c r="AB325" s="33">
        <f>+'PL-tc'!$N325*'pc-dist'!$G$59</f>
        <v>0</v>
      </c>
      <c r="AC325" s="33">
        <f>+'PL-tc'!$O325*'pc-dist'!$P$7</f>
        <v>0</v>
      </c>
      <c r="AD325" s="33">
        <f>+'PL-tc'!$P325*'pc-dist'!$G$72</f>
        <v>0</v>
      </c>
      <c r="AE325" s="34" t="str">
        <f t="shared" si="266"/>
        <v>n/a</v>
      </c>
      <c r="AF325" s="34" t="str">
        <f t="shared" si="267"/>
        <v>n/a</v>
      </c>
      <c r="AG325" s="8"/>
      <c r="AH325" s="33">
        <f t="shared" si="271"/>
        <v>0</v>
      </c>
      <c r="AI325" s="33">
        <f t="shared" si="271"/>
        <v>0</v>
      </c>
      <c r="AJ325" s="33">
        <f t="shared" si="271"/>
        <v>0</v>
      </c>
      <c r="AK325" s="34" t="str">
        <f t="shared" si="269"/>
        <v>n/a</v>
      </c>
      <c r="AL325" s="34" t="str">
        <f t="shared" si="270"/>
        <v>n/a</v>
      </c>
      <c r="AM325" s="8"/>
    </row>
    <row r="326" spans="1:39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33">
        <f>+'PL-tc'!$N326*'pc-dist'!$C$59</f>
        <v>0</v>
      </c>
      <c r="E326" s="33">
        <f>+'PL-tc'!$O326*'pc-dist'!$L$7</f>
        <v>0</v>
      </c>
      <c r="F326" s="33">
        <f>+'PL-tc'!$P326*'pc-dist'!$C$72</f>
        <v>0</v>
      </c>
      <c r="G326" s="34" t="str">
        <f t="shared" si="254"/>
        <v>n/a</v>
      </c>
      <c r="H326" s="34" t="str">
        <f t="shared" si="255"/>
        <v>n/a</v>
      </c>
      <c r="I326" s="8"/>
      <c r="J326" s="33">
        <f>+'PL-tc'!$N326*'pc-dist'!$D$59</f>
        <v>0</v>
      </c>
      <c r="K326" s="33">
        <f>+'PL-tc'!$O326*'pc-dist'!$M$7</f>
        <v>0</v>
      </c>
      <c r="L326" s="33">
        <f>+'PL-tc'!$P326*'pc-dist'!$D$72</f>
        <v>0</v>
      </c>
      <c r="M326" s="34" t="str">
        <f t="shared" si="257"/>
        <v>n/a</v>
      </c>
      <c r="N326" s="34" t="str">
        <f t="shared" si="258"/>
        <v>n/a</v>
      </c>
      <c r="O326" s="8"/>
      <c r="P326" s="33">
        <f>+'PL-tc'!$N326*'pc-dist'!$E$59</f>
        <v>0</v>
      </c>
      <c r="Q326" s="33">
        <f>+'PL-tc'!$O326*'pc-dist'!$N$7</f>
        <v>0</v>
      </c>
      <c r="R326" s="33">
        <f>+'PL-tc'!$P326*'pc-dist'!$E$72</f>
        <v>0</v>
      </c>
      <c r="S326" s="34" t="str">
        <f t="shared" si="260"/>
        <v>n/a</v>
      </c>
      <c r="T326" s="34" t="str">
        <f t="shared" si="261"/>
        <v>n/a</v>
      </c>
      <c r="U326" s="8"/>
      <c r="V326" s="33">
        <f>+'PL-tc'!$N326*'pc-dist'!$F$59</f>
        <v>0</v>
      </c>
      <c r="W326" s="33">
        <f>+'PL-tc'!$O326*'pc-dist'!$O$7</f>
        <v>0</v>
      </c>
      <c r="X326" s="33">
        <f>+'PL-tc'!$P326*'pc-dist'!$F$72</f>
        <v>0</v>
      </c>
      <c r="Y326" s="34" t="str">
        <f t="shared" si="263"/>
        <v>n/a</v>
      </c>
      <c r="Z326" s="34" t="str">
        <f t="shared" si="264"/>
        <v>n/a</v>
      </c>
      <c r="AA326" s="8"/>
      <c r="AB326" s="33">
        <f>+'PL-tc'!$N326*'pc-dist'!$G$59</f>
        <v>0</v>
      </c>
      <c r="AC326" s="33">
        <f>+'PL-tc'!$O326*'pc-dist'!$P$7</f>
        <v>0</v>
      </c>
      <c r="AD326" s="33">
        <f>+'PL-tc'!$P326*'pc-dist'!$G$72</f>
        <v>0</v>
      </c>
      <c r="AE326" s="34" t="str">
        <f t="shared" si="266"/>
        <v>n/a</v>
      </c>
      <c r="AF326" s="34" t="str">
        <f t="shared" si="267"/>
        <v>n/a</v>
      </c>
      <c r="AG326" s="8"/>
      <c r="AH326" s="33">
        <f t="shared" si="271"/>
        <v>0</v>
      </c>
      <c r="AI326" s="33">
        <f t="shared" si="271"/>
        <v>0</v>
      </c>
      <c r="AJ326" s="33">
        <f t="shared" si="271"/>
        <v>0</v>
      </c>
      <c r="AK326" s="34" t="str">
        <f t="shared" si="269"/>
        <v>n/a</v>
      </c>
      <c r="AL326" s="34" t="str">
        <f t="shared" si="270"/>
        <v>n/a</v>
      </c>
      <c r="AM326" s="8"/>
    </row>
    <row r="327" spans="1:39" hidden="1" outlineLevel="2" collapsed="1" x14ac:dyDescent="0.2">
      <c r="B327" s="43"/>
      <c r="C327" s="8"/>
      <c r="D327" s="54"/>
      <c r="E327" s="54"/>
      <c r="F327" s="54"/>
      <c r="G327" s="10"/>
      <c r="H327" s="10"/>
      <c r="I327" s="8"/>
      <c r="J327" s="54"/>
      <c r="K327" s="54"/>
      <c r="L327" s="54"/>
      <c r="M327" s="10"/>
      <c r="N327" s="10"/>
      <c r="O327" s="8"/>
      <c r="P327" s="54"/>
      <c r="Q327" s="54"/>
      <c r="R327" s="54"/>
      <c r="S327" s="10"/>
      <c r="T327" s="10"/>
      <c r="U327" s="8"/>
      <c r="V327" s="54"/>
      <c r="W327" s="54"/>
      <c r="X327" s="54"/>
      <c r="Y327" s="10"/>
      <c r="Z327" s="10"/>
      <c r="AA327" s="8"/>
      <c r="AB327" s="54"/>
      <c r="AC327" s="54"/>
      <c r="AD327" s="54"/>
      <c r="AE327" s="10"/>
      <c r="AF327" s="10"/>
      <c r="AG327" s="8"/>
      <c r="AH327" s="54"/>
      <c r="AI327" s="54"/>
      <c r="AJ327" s="54"/>
      <c r="AK327" s="10"/>
      <c r="AL327" s="10"/>
      <c r="AM327" s="8"/>
    </row>
    <row r="328" spans="1:39" hidden="1" outlineLevel="1" collapsed="1" x14ac:dyDescent="0.2">
      <c r="B328" s="31"/>
      <c r="D328" s="53"/>
      <c r="E328" s="53"/>
      <c r="F328" s="53"/>
      <c r="J328" s="53"/>
      <c r="K328" s="53"/>
      <c r="L328" s="53"/>
      <c r="P328" s="53"/>
      <c r="Q328" s="53"/>
      <c r="R328" s="53"/>
      <c r="V328" s="53"/>
      <c r="W328" s="53"/>
      <c r="X328" s="53"/>
      <c r="AB328" s="53"/>
      <c r="AC328" s="53"/>
      <c r="AD328" s="53"/>
      <c r="AH328" s="53"/>
      <c r="AI328" s="53"/>
      <c r="AJ328" s="53"/>
    </row>
    <row r="329" spans="1:39" hidden="1" outlineLevel="1" x14ac:dyDescent="0.2">
      <c r="A329" s="49" t="s">
        <v>131</v>
      </c>
      <c r="B329" s="13" t="s">
        <v>131</v>
      </c>
      <c r="D329" s="51">
        <f t="shared" ref="D329:F329" si="272">+SUM(D330:D352)+D353</f>
        <v>0</v>
      </c>
      <c r="E329" s="51">
        <f t="shared" si="272"/>
        <v>0</v>
      </c>
      <c r="F329" s="51">
        <f t="shared" si="272"/>
        <v>0</v>
      </c>
      <c r="G329" s="34" t="str">
        <f t="shared" ref="G329:G351" si="273">IFERROR(F329/E329-1,"n/a")</f>
        <v>n/a</v>
      </c>
      <c r="H329" s="34" t="str">
        <f t="shared" ref="H329:H351" si="274">IFERROR(F329/D329-1,"n/a")</f>
        <v>n/a</v>
      </c>
      <c r="J329" s="51">
        <f t="shared" ref="J329:L329" si="275">+SUM(J330:J352)+J353</f>
        <v>0</v>
      </c>
      <c r="K329" s="51">
        <f t="shared" si="275"/>
        <v>0</v>
      </c>
      <c r="L329" s="51">
        <f t="shared" si="275"/>
        <v>0</v>
      </c>
      <c r="M329" s="34" t="str">
        <f t="shared" ref="M329:M351" si="276">IFERROR(L329/K329-1,"n/a")</f>
        <v>n/a</v>
      </c>
      <c r="N329" s="34" t="str">
        <f t="shared" ref="N329:N351" si="277">IFERROR(L329/J329-1,"n/a")</f>
        <v>n/a</v>
      </c>
      <c r="P329" s="51">
        <f t="shared" ref="P329:R329" si="278">+SUM(P330:P352)+P353</f>
        <v>0</v>
      </c>
      <c r="Q329" s="51">
        <f t="shared" si="278"/>
        <v>0</v>
      </c>
      <c r="R329" s="51">
        <f t="shared" si="278"/>
        <v>0</v>
      </c>
      <c r="S329" s="34" t="str">
        <f t="shared" ref="S329:S351" si="279">IFERROR(R329/Q329-1,"n/a")</f>
        <v>n/a</v>
      </c>
      <c r="T329" s="34" t="str">
        <f t="shared" ref="T329:T351" si="280">IFERROR(R329/P329-1,"n/a")</f>
        <v>n/a</v>
      </c>
      <c r="V329" s="51">
        <f t="shared" ref="V329:X329" si="281">+SUM(V330:V352)+V353</f>
        <v>0</v>
      </c>
      <c r="W329" s="51">
        <f t="shared" si="281"/>
        <v>0</v>
      </c>
      <c r="X329" s="51">
        <f t="shared" si="281"/>
        <v>0</v>
      </c>
      <c r="Y329" s="34" t="str">
        <f t="shared" ref="Y329:Y351" si="282">IFERROR(X329/W329-1,"n/a")</f>
        <v>n/a</v>
      </c>
      <c r="Z329" s="34" t="str">
        <f t="shared" ref="Z329:Z351" si="283">IFERROR(X329/V329-1,"n/a")</f>
        <v>n/a</v>
      </c>
      <c r="AB329" s="51">
        <f t="shared" ref="AB329:AD329" si="284">+SUM(AB330:AB352)+AB353</f>
        <v>0</v>
      </c>
      <c r="AC329" s="51">
        <f t="shared" si="284"/>
        <v>0</v>
      </c>
      <c r="AD329" s="51">
        <f t="shared" si="284"/>
        <v>0</v>
      </c>
      <c r="AE329" s="34" t="str">
        <f t="shared" ref="AE329:AE351" si="285">IFERROR(AD329/AC329-1,"n/a")</f>
        <v>n/a</v>
      </c>
      <c r="AF329" s="34" t="str">
        <f t="shared" ref="AF329:AF351" si="286">IFERROR(AD329/AB329-1,"n/a")</f>
        <v>n/a</v>
      </c>
      <c r="AH329" s="51">
        <f t="shared" ref="AH329:AJ329" si="287">+SUM(AH330:AH352)+AH353</f>
        <v>0</v>
      </c>
      <c r="AI329" s="51">
        <f t="shared" si="287"/>
        <v>0</v>
      </c>
      <c r="AJ329" s="51">
        <f t="shared" si="287"/>
        <v>0</v>
      </c>
      <c r="AK329" s="34" t="str">
        <f t="shared" ref="AK329:AK351" si="288">IFERROR(AJ329/AI329-1,"n/a")</f>
        <v>n/a</v>
      </c>
      <c r="AL329" s="34" t="str">
        <f t="shared" ref="AL329:AL351" si="289">IFERROR(AJ329/AH329-1,"n/a")</f>
        <v>n/a</v>
      </c>
    </row>
    <row r="330" spans="1:39" hidden="1" outlineLevel="2" x14ac:dyDescent="0.2">
      <c r="A330" s="49">
        <v>3100</v>
      </c>
      <c r="B330" s="18" t="str">
        <f>+masterfile!D860</f>
        <v>3100 Fremdleistungen</v>
      </c>
      <c r="D330" s="33">
        <f>+'PL-tc'!$N330*'pc-dist'!$C$59</f>
        <v>0</v>
      </c>
      <c r="E330" s="33">
        <f>+'PL-tc'!$O330*'pc-dist'!$L$7</f>
        <v>0</v>
      </c>
      <c r="F330" s="33">
        <f>+'PL-tc'!$P330*'pc-dist'!$C$72</f>
        <v>0</v>
      </c>
      <c r="G330" s="34" t="str">
        <f t="shared" si="273"/>
        <v>n/a</v>
      </c>
      <c r="H330" s="34" t="str">
        <f t="shared" si="274"/>
        <v>n/a</v>
      </c>
      <c r="J330" s="33">
        <f>+'PL-tc'!$N330*'pc-dist'!$D$59</f>
        <v>0</v>
      </c>
      <c r="K330" s="33">
        <f>+'PL-tc'!$O330*'pc-dist'!$M$7</f>
        <v>0</v>
      </c>
      <c r="L330" s="33">
        <f>+'PL-tc'!$P330*'pc-dist'!$D$72</f>
        <v>0</v>
      </c>
      <c r="M330" s="34" t="str">
        <f t="shared" si="276"/>
        <v>n/a</v>
      </c>
      <c r="N330" s="34" t="str">
        <f t="shared" si="277"/>
        <v>n/a</v>
      </c>
      <c r="P330" s="33">
        <f>+'PL-tc'!$N330*'pc-dist'!$E$59</f>
        <v>0</v>
      </c>
      <c r="Q330" s="33">
        <f>+'PL-tc'!$O330*'pc-dist'!$N$7</f>
        <v>0</v>
      </c>
      <c r="R330" s="33">
        <f>+'PL-tc'!$P330*'pc-dist'!$E$72</f>
        <v>0</v>
      </c>
      <c r="S330" s="34" t="str">
        <f t="shared" si="279"/>
        <v>n/a</v>
      </c>
      <c r="T330" s="34" t="str">
        <f t="shared" si="280"/>
        <v>n/a</v>
      </c>
      <c r="V330" s="33">
        <f>+'PL-tc'!$N330*'pc-dist'!$F$59</f>
        <v>0</v>
      </c>
      <c r="W330" s="33">
        <f>+'PL-tc'!$O330*'pc-dist'!$O$7</f>
        <v>0</v>
      </c>
      <c r="X330" s="33">
        <f>+'PL-tc'!$P330*'pc-dist'!$F$72</f>
        <v>0</v>
      </c>
      <c r="Y330" s="34" t="str">
        <f t="shared" si="282"/>
        <v>n/a</v>
      </c>
      <c r="Z330" s="34" t="str">
        <f t="shared" si="283"/>
        <v>n/a</v>
      </c>
      <c r="AB330" s="33">
        <f>+'PL-tc'!$N330*'pc-dist'!$G$59</f>
        <v>0</v>
      </c>
      <c r="AC330" s="33">
        <f>+'PL-tc'!$O330*'pc-dist'!$P$7</f>
        <v>0</v>
      </c>
      <c r="AD330" s="33">
        <f>+'PL-tc'!$P330*'pc-dist'!$G$72</f>
        <v>0</v>
      </c>
      <c r="AE330" s="34" t="str">
        <f t="shared" si="285"/>
        <v>n/a</v>
      </c>
      <c r="AF330" s="34" t="str">
        <f t="shared" si="286"/>
        <v>n/a</v>
      </c>
      <c r="AH330" s="33">
        <f t="shared" ref="AH330:AH351" si="290">AB330+V330+P330+J330+D330</f>
        <v>0</v>
      </c>
      <c r="AI330" s="33">
        <f t="shared" ref="AI330:AI351" si="291">AC330+W330+Q330+K330+E330</f>
        <v>0</v>
      </c>
      <c r="AJ330" s="33">
        <f t="shared" ref="AJ330:AJ351" si="292">AD330+X330+R330+L330+F330</f>
        <v>0</v>
      </c>
      <c r="AK330" s="34" t="str">
        <f t="shared" si="288"/>
        <v>n/a</v>
      </c>
      <c r="AL330" s="34" t="str">
        <f t="shared" si="289"/>
        <v>n/a</v>
      </c>
    </row>
    <row r="331" spans="1:39" hidden="1" outlineLevel="2" x14ac:dyDescent="0.2">
      <c r="A331" s="49">
        <v>3106</v>
      </c>
      <c r="B331" s="18" t="str">
        <f>+masterfile!D861</f>
        <v>3106 Fremdleistungen 19% Vorsteuer</v>
      </c>
      <c r="D331" s="33">
        <f>+'PL-tc'!$N331*'pc-dist'!$C$59</f>
        <v>0</v>
      </c>
      <c r="E331" s="33">
        <f>+'PL-tc'!$O331*'pc-dist'!$L$7</f>
        <v>0</v>
      </c>
      <c r="F331" s="33">
        <f>+'PL-tc'!$P331*'pc-dist'!$C$72</f>
        <v>0</v>
      </c>
      <c r="G331" s="34" t="str">
        <f t="shared" si="273"/>
        <v>n/a</v>
      </c>
      <c r="H331" s="34" t="str">
        <f t="shared" si="274"/>
        <v>n/a</v>
      </c>
      <c r="J331" s="33">
        <f>+'PL-tc'!$N331*'pc-dist'!$D$59</f>
        <v>0</v>
      </c>
      <c r="K331" s="33">
        <f>+'PL-tc'!$O331*'pc-dist'!$M$7</f>
        <v>0</v>
      </c>
      <c r="L331" s="33">
        <f>+'PL-tc'!$P331*'pc-dist'!$D$72</f>
        <v>0</v>
      </c>
      <c r="M331" s="34" t="str">
        <f t="shared" si="276"/>
        <v>n/a</v>
      </c>
      <c r="N331" s="34" t="str">
        <f t="shared" si="277"/>
        <v>n/a</v>
      </c>
      <c r="P331" s="33">
        <f>+'PL-tc'!$N331*'pc-dist'!$E$59</f>
        <v>0</v>
      </c>
      <c r="Q331" s="33">
        <f>+'PL-tc'!$O331*'pc-dist'!$N$7</f>
        <v>0</v>
      </c>
      <c r="R331" s="33">
        <f>+'PL-tc'!$P331*'pc-dist'!$E$72</f>
        <v>0</v>
      </c>
      <c r="S331" s="34" t="str">
        <f t="shared" si="279"/>
        <v>n/a</v>
      </c>
      <c r="T331" s="34" t="str">
        <f t="shared" si="280"/>
        <v>n/a</v>
      </c>
      <c r="V331" s="33">
        <f>+'PL-tc'!$N331*'pc-dist'!$F$59</f>
        <v>0</v>
      </c>
      <c r="W331" s="33">
        <f>+'PL-tc'!$O331*'pc-dist'!$O$7</f>
        <v>0</v>
      </c>
      <c r="X331" s="33">
        <f>+'PL-tc'!$P331*'pc-dist'!$F$72</f>
        <v>0</v>
      </c>
      <c r="Y331" s="34" t="str">
        <f t="shared" si="282"/>
        <v>n/a</v>
      </c>
      <c r="Z331" s="34" t="str">
        <f t="shared" si="283"/>
        <v>n/a</v>
      </c>
      <c r="AB331" s="33">
        <f>+'PL-tc'!$N331*'pc-dist'!$G$59</f>
        <v>0</v>
      </c>
      <c r="AC331" s="33">
        <f>+'PL-tc'!$O331*'pc-dist'!$P$7</f>
        <v>0</v>
      </c>
      <c r="AD331" s="33">
        <f>+'PL-tc'!$P331*'pc-dist'!$G$72</f>
        <v>0</v>
      </c>
      <c r="AE331" s="34" t="str">
        <f t="shared" si="285"/>
        <v>n/a</v>
      </c>
      <c r="AF331" s="34" t="str">
        <f t="shared" si="286"/>
        <v>n/a</v>
      </c>
      <c r="AH331" s="33">
        <f t="shared" si="290"/>
        <v>0</v>
      </c>
      <c r="AI331" s="33">
        <f t="shared" si="291"/>
        <v>0</v>
      </c>
      <c r="AJ331" s="33">
        <f t="shared" si="292"/>
        <v>0</v>
      </c>
      <c r="AK331" s="34" t="str">
        <f t="shared" si="288"/>
        <v>n/a</v>
      </c>
      <c r="AL331" s="34" t="str">
        <f t="shared" si="289"/>
        <v>n/a</v>
      </c>
    </row>
    <row r="332" spans="1:39" hidden="1" outlineLevel="2" x14ac:dyDescent="0.2">
      <c r="A332" s="49">
        <v>3108</v>
      </c>
      <c r="B332" s="18" t="str">
        <f>+masterfile!D862</f>
        <v>3108 Fremdleistungen 7% Vorsteuer</v>
      </c>
      <c r="D332" s="33">
        <f>+'PL-tc'!$N332*'pc-dist'!$C$59</f>
        <v>0</v>
      </c>
      <c r="E332" s="33">
        <f>+'PL-tc'!$O332*'pc-dist'!$L$7</f>
        <v>0</v>
      </c>
      <c r="F332" s="33">
        <f>+'PL-tc'!$P332*'pc-dist'!$C$72</f>
        <v>0</v>
      </c>
      <c r="G332" s="34" t="str">
        <f t="shared" si="273"/>
        <v>n/a</v>
      </c>
      <c r="H332" s="34" t="str">
        <f t="shared" si="274"/>
        <v>n/a</v>
      </c>
      <c r="J332" s="33">
        <f>+'PL-tc'!$N332*'pc-dist'!$D$59</f>
        <v>0</v>
      </c>
      <c r="K332" s="33">
        <f>+'PL-tc'!$O332*'pc-dist'!$M$7</f>
        <v>0</v>
      </c>
      <c r="L332" s="33">
        <f>+'PL-tc'!$P332*'pc-dist'!$D$72</f>
        <v>0</v>
      </c>
      <c r="M332" s="34" t="str">
        <f t="shared" si="276"/>
        <v>n/a</v>
      </c>
      <c r="N332" s="34" t="str">
        <f t="shared" si="277"/>
        <v>n/a</v>
      </c>
      <c r="P332" s="33">
        <f>+'PL-tc'!$N332*'pc-dist'!$E$59</f>
        <v>0</v>
      </c>
      <c r="Q332" s="33">
        <f>+'PL-tc'!$O332*'pc-dist'!$N$7</f>
        <v>0</v>
      </c>
      <c r="R332" s="33">
        <f>+'PL-tc'!$P332*'pc-dist'!$E$72</f>
        <v>0</v>
      </c>
      <c r="S332" s="34" t="str">
        <f t="shared" si="279"/>
        <v>n/a</v>
      </c>
      <c r="T332" s="34" t="str">
        <f t="shared" si="280"/>
        <v>n/a</v>
      </c>
      <c r="V332" s="33">
        <f>+'PL-tc'!$N332*'pc-dist'!$F$59</f>
        <v>0</v>
      </c>
      <c r="W332" s="33">
        <f>+'PL-tc'!$O332*'pc-dist'!$O$7</f>
        <v>0</v>
      </c>
      <c r="X332" s="33">
        <f>+'PL-tc'!$P332*'pc-dist'!$F$72</f>
        <v>0</v>
      </c>
      <c r="Y332" s="34" t="str">
        <f t="shared" si="282"/>
        <v>n/a</v>
      </c>
      <c r="Z332" s="34" t="str">
        <f t="shared" si="283"/>
        <v>n/a</v>
      </c>
      <c r="AB332" s="33">
        <f>+'PL-tc'!$N332*'pc-dist'!$G$59</f>
        <v>0</v>
      </c>
      <c r="AC332" s="33">
        <f>+'PL-tc'!$O332*'pc-dist'!$P$7</f>
        <v>0</v>
      </c>
      <c r="AD332" s="33">
        <f>+'PL-tc'!$P332*'pc-dist'!$G$72</f>
        <v>0</v>
      </c>
      <c r="AE332" s="34" t="str">
        <f t="shared" si="285"/>
        <v>n/a</v>
      </c>
      <c r="AF332" s="34" t="str">
        <f t="shared" si="286"/>
        <v>n/a</v>
      </c>
      <c r="AH332" s="33">
        <f t="shared" si="290"/>
        <v>0</v>
      </c>
      <c r="AI332" s="33">
        <f t="shared" si="291"/>
        <v>0</v>
      </c>
      <c r="AJ332" s="33">
        <f t="shared" si="292"/>
        <v>0</v>
      </c>
      <c r="AK332" s="34" t="str">
        <f t="shared" si="288"/>
        <v>n/a</v>
      </c>
      <c r="AL332" s="34" t="str">
        <f t="shared" si="289"/>
        <v>n/a</v>
      </c>
    </row>
    <row r="333" spans="1:39" hidden="1" outlineLevel="2" x14ac:dyDescent="0.2">
      <c r="A333" s="49">
        <v>3109</v>
      </c>
      <c r="B333" s="18" t="str">
        <f>+masterfile!D863</f>
        <v>3109 Fremdleistungen ohne Vorsteuer</v>
      </c>
      <c r="D333" s="33">
        <f>+'PL-tc'!$N333*'pc-dist'!$C$59</f>
        <v>0</v>
      </c>
      <c r="E333" s="33">
        <f>+'PL-tc'!$O333*'pc-dist'!$L$7</f>
        <v>0</v>
      </c>
      <c r="F333" s="33">
        <f>+'PL-tc'!$P333*'pc-dist'!$C$72</f>
        <v>0</v>
      </c>
      <c r="G333" s="34" t="str">
        <f t="shared" si="273"/>
        <v>n/a</v>
      </c>
      <c r="H333" s="34" t="str">
        <f t="shared" si="274"/>
        <v>n/a</v>
      </c>
      <c r="J333" s="33">
        <f>+'PL-tc'!$N333*'pc-dist'!$D$59</f>
        <v>0</v>
      </c>
      <c r="K333" s="33">
        <f>+'PL-tc'!$O333*'pc-dist'!$M$7</f>
        <v>0</v>
      </c>
      <c r="L333" s="33">
        <f>+'PL-tc'!$P333*'pc-dist'!$D$72</f>
        <v>0</v>
      </c>
      <c r="M333" s="34" t="str">
        <f t="shared" si="276"/>
        <v>n/a</v>
      </c>
      <c r="N333" s="34" t="str">
        <f t="shared" si="277"/>
        <v>n/a</v>
      </c>
      <c r="P333" s="33">
        <f>+'PL-tc'!$N333*'pc-dist'!$E$59</f>
        <v>0</v>
      </c>
      <c r="Q333" s="33">
        <f>+'PL-tc'!$O333*'pc-dist'!$N$7</f>
        <v>0</v>
      </c>
      <c r="R333" s="33">
        <f>+'PL-tc'!$P333*'pc-dist'!$E$72</f>
        <v>0</v>
      </c>
      <c r="S333" s="34" t="str">
        <f t="shared" si="279"/>
        <v>n/a</v>
      </c>
      <c r="T333" s="34" t="str">
        <f t="shared" si="280"/>
        <v>n/a</v>
      </c>
      <c r="V333" s="33">
        <f>+'PL-tc'!$N333*'pc-dist'!$F$59</f>
        <v>0</v>
      </c>
      <c r="W333" s="33">
        <f>+'PL-tc'!$O333*'pc-dist'!$O$7</f>
        <v>0</v>
      </c>
      <c r="X333" s="33">
        <f>+'PL-tc'!$P333*'pc-dist'!$F$72</f>
        <v>0</v>
      </c>
      <c r="Y333" s="34" t="str">
        <f t="shared" si="282"/>
        <v>n/a</v>
      </c>
      <c r="Z333" s="34" t="str">
        <f t="shared" si="283"/>
        <v>n/a</v>
      </c>
      <c r="AB333" s="33">
        <f>+'PL-tc'!$N333*'pc-dist'!$G$59</f>
        <v>0</v>
      </c>
      <c r="AC333" s="33">
        <f>+'PL-tc'!$O333*'pc-dist'!$P$7</f>
        <v>0</v>
      </c>
      <c r="AD333" s="33">
        <f>+'PL-tc'!$P333*'pc-dist'!$G$72</f>
        <v>0</v>
      </c>
      <c r="AE333" s="34" t="str">
        <f t="shared" si="285"/>
        <v>n/a</v>
      </c>
      <c r="AF333" s="34" t="str">
        <f t="shared" si="286"/>
        <v>n/a</v>
      </c>
      <c r="AH333" s="33">
        <f t="shared" si="290"/>
        <v>0</v>
      </c>
      <c r="AI333" s="33">
        <f t="shared" si="291"/>
        <v>0</v>
      </c>
      <c r="AJ333" s="33">
        <f t="shared" si="292"/>
        <v>0</v>
      </c>
      <c r="AK333" s="34" t="str">
        <f t="shared" si="288"/>
        <v>n/a</v>
      </c>
      <c r="AL333" s="34" t="str">
        <f t="shared" si="289"/>
        <v>n/a</v>
      </c>
    </row>
    <row r="334" spans="1:39" hidden="1" outlineLevel="2" x14ac:dyDescent="0.2">
      <c r="A334" s="49">
        <v>3110</v>
      </c>
      <c r="B334" s="18" t="str">
        <f>+masterfile!D864</f>
        <v>3110 Bauleistungen §13b UStG 7% Vorst./USt</v>
      </c>
      <c r="D334" s="33">
        <f>+'PL-tc'!$N334*'pc-dist'!$C$59</f>
        <v>0</v>
      </c>
      <c r="E334" s="33">
        <f>+'PL-tc'!$O334*'pc-dist'!$L$7</f>
        <v>0</v>
      </c>
      <c r="F334" s="33">
        <f>+'PL-tc'!$P334*'pc-dist'!$C$72</f>
        <v>0</v>
      </c>
      <c r="G334" s="34" t="str">
        <f t="shared" si="273"/>
        <v>n/a</v>
      </c>
      <c r="H334" s="34" t="str">
        <f t="shared" si="274"/>
        <v>n/a</v>
      </c>
      <c r="J334" s="33">
        <f>+'PL-tc'!$N334*'pc-dist'!$D$59</f>
        <v>0</v>
      </c>
      <c r="K334" s="33">
        <f>+'PL-tc'!$O334*'pc-dist'!$M$7</f>
        <v>0</v>
      </c>
      <c r="L334" s="33">
        <f>+'PL-tc'!$P334*'pc-dist'!$D$72</f>
        <v>0</v>
      </c>
      <c r="M334" s="34" t="str">
        <f t="shared" si="276"/>
        <v>n/a</v>
      </c>
      <c r="N334" s="34" t="str">
        <f t="shared" si="277"/>
        <v>n/a</v>
      </c>
      <c r="P334" s="33">
        <f>+'PL-tc'!$N334*'pc-dist'!$E$59</f>
        <v>0</v>
      </c>
      <c r="Q334" s="33">
        <f>+'PL-tc'!$O334*'pc-dist'!$N$7</f>
        <v>0</v>
      </c>
      <c r="R334" s="33">
        <f>+'PL-tc'!$P334*'pc-dist'!$E$72</f>
        <v>0</v>
      </c>
      <c r="S334" s="34" t="str">
        <f t="shared" si="279"/>
        <v>n/a</v>
      </c>
      <c r="T334" s="34" t="str">
        <f t="shared" si="280"/>
        <v>n/a</v>
      </c>
      <c r="V334" s="33">
        <f>+'PL-tc'!$N334*'pc-dist'!$F$59</f>
        <v>0</v>
      </c>
      <c r="W334" s="33">
        <f>+'PL-tc'!$O334*'pc-dist'!$O$7</f>
        <v>0</v>
      </c>
      <c r="X334" s="33">
        <f>+'PL-tc'!$P334*'pc-dist'!$F$72</f>
        <v>0</v>
      </c>
      <c r="Y334" s="34" t="str">
        <f t="shared" si="282"/>
        <v>n/a</v>
      </c>
      <c r="Z334" s="34" t="str">
        <f t="shared" si="283"/>
        <v>n/a</v>
      </c>
      <c r="AB334" s="33">
        <f>+'PL-tc'!$N334*'pc-dist'!$G$59</f>
        <v>0</v>
      </c>
      <c r="AC334" s="33">
        <f>+'PL-tc'!$O334*'pc-dist'!$P$7</f>
        <v>0</v>
      </c>
      <c r="AD334" s="33">
        <f>+'PL-tc'!$P334*'pc-dist'!$G$72</f>
        <v>0</v>
      </c>
      <c r="AE334" s="34" t="str">
        <f t="shared" si="285"/>
        <v>n/a</v>
      </c>
      <c r="AF334" s="34" t="str">
        <f t="shared" si="286"/>
        <v>n/a</v>
      </c>
      <c r="AH334" s="33">
        <f t="shared" si="290"/>
        <v>0</v>
      </c>
      <c r="AI334" s="33">
        <f t="shared" si="291"/>
        <v>0</v>
      </c>
      <c r="AJ334" s="33">
        <f t="shared" si="292"/>
        <v>0</v>
      </c>
      <c r="AK334" s="34" t="str">
        <f t="shared" si="288"/>
        <v>n/a</v>
      </c>
      <c r="AL334" s="34" t="str">
        <f t="shared" si="289"/>
        <v>n/a</v>
      </c>
    </row>
    <row r="335" spans="1:39" hidden="1" outlineLevel="2" x14ac:dyDescent="0.2">
      <c r="A335" s="49">
        <v>3113</v>
      </c>
      <c r="B335" s="18" t="str">
        <f>+masterfile!D865</f>
        <v>3113 Sonstige Leistungen EU 7% Vorst./USt</v>
      </c>
      <c r="D335" s="33">
        <f>+'PL-tc'!$N335*'pc-dist'!$C$59</f>
        <v>0</v>
      </c>
      <c r="E335" s="33">
        <f>+'PL-tc'!$O335*'pc-dist'!$L$7</f>
        <v>0</v>
      </c>
      <c r="F335" s="33">
        <f>+'PL-tc'!$P335*'pc-dist'!$C$72</f>
        <v>0</v>
      </c>
      <c r="G335" s="34" t="str">
        <f t="shared" si="273"/>
        <v>n/a</v>
      </c>
      <c r="H335" s="34" t="str">
        <f t="shared" si="274"/>
        <v>n/a</v>
      </c>
      <c r="J335" s="33">
        <f>+'PL-tc'!$N335*'pc-dist'!$D$59</f>
        <v>0</v>
      </c>
      <c r="K335" s="33">
        <f>+'PL-tc'!$O335*'pc-dist'!$M$7</f>
        <v>0</v>
      </c>
      <c r="L335" s="33">
        <f>+'PL-tc'!$P335*'pc-dist'!$D$72</f>
        <v>0</v>
      </c>
      <c r="M335" s="34" t="str">
        <f t="shared" si="276"/>
        <v>n/a</v>
      </c>
      <c r="N335" s="34" t="str">
        <f t="shared" si="277"/>
        <v>n/a</v>
      </c>
      <c r="P335" s="33">
        <f>+'PL-tc'!$N335*'pc-dist'!$E$59</f>
        <v>0</v>
      </c>
      <c r="Q335" s="33">
        <f>+'PL-tc'!$O335*'pc-dist'!$N$7</f>
        <v>0</v>
      </c>
      <c r="R335" s="33">
        <f>+'PL-tc'!$P335*'pc-dist'!$E$72</f>
        <v>0</v>
      </c>
      <c r="S335" s="34" t="str">
        <f t="shared" si="279"/>
        <v>n/a</v>
      </c>
      <c r="T335" s="34" t="str">
        <f t="shared" si="280"/>
        <v>n/a</v>
      </c>
      <c r="V335" s="33">
        <f>+'PL-tc'!$N335*'pc-dist'!$F$59</f>
        <v>0</v>
      </c>
      <c r="W335" s="33">
        <f>+'PL-tc'!$O335*'pc-dist'!$O$7</f>
        <v>0</v>
      </c>
      <c r="X335" s="33">
        <f>+'PL-tc'!$P335*'pc-dist'!$F$72</f>
        <v>0</v>
      </c>
      <c r="Y335" s="34" t="str">
        <f t="shared" si="282"/>
        <v>n/a</v>
      </c>
      <c r="Z335" s="34" t="str">
        <f t="shared" si="283"/>
        <v>n/a</v>
      </c>
      <c r="AB335" s="33">
        <f>+'PL-tc'!$N335*'pc-dist'!$G$59</f>
        <v>0</v>
      </c>
      <c r="AC335" s="33">
        <f>+'PL-tc'!$O335*'pc-dist'!$P$7</f>
        <v>0</v>
      </c>
      <c r="AD335" s="33">
        <f>+'PL-tc'!$P335*'pc-dist'!$G$72</f>
        <v>0</v>
      </c>
      <c r="AE335" s="34" t="str">
        <f t="shared" si="285"/>
        <v>n/a</v>
      </c>
      <c r="AF335" s="34" t="str">
        <f t="shared" si="286"/>
        <v>n/a</v>
      </c>
      <c r="AH335" s="33">
        <f t="shared" si="290"/>
        <v>0</v>
      </c>
      <c r="AI335" s="33">
        <f t="shared" si="291"/>
        <v>0</v>
      </c>
      <c r="AJ335" s="33">
        <f t="shared" si="292"/>
        <v>0</v>
      </c>
      <c r="AK335" s="34" t="str">
        <f t="shared" si="288"/>
        <v>n/a</v>
      </c>
      <c r="AL335" s="34" t="str">
        <f t="shared" si="289"/>
        <v>n/a</v>
      </c>
    </row>
    <row r="336" spans="1:39" hidden="1" outlineLevel="2" x14ac:dyDescent="0.2">
      <c r="A336" s="49">
        <v>3115</v>
      </c>
      <c r="B336" s="18" t="str">
        <f>+masterfile!D866</f>
        <v>3115 Leistungen ausländ.Untern.7% Vorst./USt</v>
      </c>
      <c r="D336" s="33">
        <f>+'PL-tc'!$N336*'pc-dist'!$C$59</f>
        <v>0</v>
      </c>
      <c r="E336" s="33">
        <f>+'PL-tc'!$O336*'pc-dist'!$L$7</f>
        <v>0</v>
      </c>
      <c r="F336" s="33">
        <f>+'PL-tc'!$P336*'pc-dist'!$C$72</f>
        <v>0</v>
      </c>
      <c r="G336" s="34" t="str">
        <f t="shared" si="273"/>
        <v>n/a</v>
      </c>
      <c r="H336" s="34" t="str">
        <f t="shared" si="274"/>
        <v>n/a</v>
      </c>
      <c r="J336" s="33">
        <f>+'PL-tc'!$N336*'pc-dist'!$D$59</f>
        <v>0</v>
      </c>
      <c r="K336" s="33">
        <f>+'PL-tc'!$O336*'pc-dist'!$M$7</f>
        <v>0</v>
      </c>
      <c r="L336" s="33">
        <f>+'PL-tc'!$P336*'pc-dist'!$D$72</f>
        <v>0</v>
      </c>
      <c r="M336" s="34" t="str">
        <f t="shared" si="276"/>
        <v>n/a</v>
      </c>
      <c r="N336" s="34" t="str">
        <f t="shared" si="277"/>
        <v>n/a</v>
      </c>
      <c r="P336" s="33">
        <f>+'PL-tc'!$N336*'pc-dist'!$E$59</f>
        <v>0</v>
      </c>
      <c r="Q336" s="33">
        <f>+'PL-tc'!$O336*'pc-dist'!$N$7</f>
        <v>0</v>
      </c>
      <c r="R336" s="33">
        <f>+'PL-tc'!$P336*'pc-dist'!$E$72</f>
        <v>0</v>
      </c>
      <c r="S336" s="34" t="str">
        <f t="shared" si="279"/>
        <v>n/a</v>
      </c>
      <c r="T336" s="34" t="str">
        <f t="shared" si="280"/>
        <v>n/a</v>
      </c>
      <c r="V336" s="33">
        <f>+'PL-tc'!$N336*'pc-dist'!$F$59</f>
        <v>0</v>
      </c>
      <c r="W336" s="33">
        <f>+'PL-tc'!$O336*'pc-dist'!$O$7</f>
        <v>0</v>
      </c>
      <c r="X336" s="33">
        <f>+'PL-tc'!$P336*'pc-dist'!$F$72</f>
        <v>0</v>
      </c>
      <c r="Y336" s="34" t="str">
        <f t="shared" si="282"/>
        <v>n/a</v>
      </c>
      <c r="Z336" s="34" t="str">
        <f t="shared" si="283"/>
        <v>n/a</v>
      </c>
      <c r="AB336" s="33">
        <f>+'PL-tc'!$N336*'pc-dist'!$G$59</f>
        <v>0</v>
      </c>
      <c r="AC336" s="33">
        <f>+'PL-tc'!$O336*'pc-dist'!$P$7</f>
        <v>0</v>
      </c>
      <c r="AD336" s="33">
        <f>+'PL-tc'!$P336*'pc-dist'!$G$72</f>
        <v>0</v>
      </c>
      <c r="AE336" s="34" t="str">
        <f t="shared" si="285"/>
        <v>n/a</v>
      </c>
      <c r="AF336" s="34" t="str">
        <f t="shared" si="286"/>
        <v>n/a</v>
      </c>
      <c r="AH336" s="33">
        <f t="shared" si="290"/>
        <v>0</v>
      </c>
      <c r="AI336" s="33">
        <f t="shared" si="291"/>
        <v>0</v>
      </c>
      <c r="AJ336" s="33">
        <f t="shared" si="292"/>
        <v>0</v>
      </c>
      <c r="AK336" s="34" t="str">
        <f t="shared" si="288"/>
        <v>n/a</v>
      </c>
      <c r="AL336" s="34" t="str">
        <f t="shared" si="289"/>
        <v>n/a</v>
      </c>
    </row>
    <row r="337" spans="1:38" hidden="1" outlineLevel="2" x14ac:dyDescent="0.2">
      <c r="A337" s="49">
        <v>3120</v>
      </c>
      <c r="B337" s="18" t="str">
        <f>+masterfile!D867</f>
        <v>3120 Bauleistungen §13b UStG 19% Vorst./USt</v>
      </c>
      <c r="D337" s="33">
        <f>+'PL-tc'!$N337*'pc-dist'!$C$59</f>
        <v>0</v>
      </c>
      <c r="E337" s="33">
        <f>+'PL-tc'!$O337*'pc-dist'!$L$7</f>
        <v>0</v>
      </c>
      <c r="F337" s="33">
        <f>+'PL-tc'!$P337*'pc-dist'!$C$72</f>
        <v>0</v>
      </c>
      <c r="G337" s="34" t="str">
        <f t="shared" si="273"/>
        <v>n/a</v>
      </c>
      <c r="H337" s="34" t="str">
        <f t="shared" si="274"/>
        <v>n/a</v>
      </c>
      <c r="J337" s="33">
        <f>+'PL-tc'!$N337*'pc-dist'!$D$59</f>
        <v>0</v>
      </c>
      <c r="K337" s="33">
        <f>+'PL-tc'!$O337*'pc-dist'!$M$7</f>
        <v>0</v>
      </c>
      <c r="L337" s="33">
        <f>+'PL-tc'!$P337*'pc-dist'!$D$72</f>
        <v>0</v>
      </c>
      <c r="M337" s="34" t="str">
        <f t="shared" si="276"/>
        <v>n/a</v>
      </c>
      <c r="N337" s="34" t="str">
        <f t="shared" si="277"/>
        <v>n/a</v>
      </c>
      <c r="P337" s="33">
        <f>+'PL-tc'!$N337*'pc-dist'!$E$59</f>
        <v>0</v>
      </c>
      <c r="Q337" s="33">
        <f>+'PL-tc'!$O337*'pc-dist'!$N$7</f>
        <v>0</v>
      </c>
      <c r="R337" s="33">
        <f>+'PL-tc'!$P337*'pc-dist'!$E$72</f>
        <v>0</v>
      </c>
      <c r="S337" s="34" t="str">
        <f t="shared" si="279"/>
        <v>n/a</v>
      </c>
      <c r="T337" s="34" t="str">
        <f t="shared" si="280"/>
        <v>n/a</v>
      </c>
      <c r="V337" s="33">
        <f>+'PL-tc'!$N337*'pc-dist'!$F$59</f>
        <v>0</v>
      </c>
      <c r="W337" s="33">
        <f>+'PL-tc'!$O337*'pc-dist'!$O$7</f>
        <v>0</v>
      </c>
      <c r="X337" s="33">
        <f>+'PL-tc'!$P337*'pc-dist'!$F$72</f>
        <v>0</v>
      </c>
      <c r="Y337" s="34" t="str">
        <f t="shared" si="282"/>
        <v>n/a</v>
      </c>
      <c r="Z337" s="34" t="str">
        <f t="shared" si="283"/>
        <v>n/a</v>
      </c>
      <c r="AB337" s="33">
        <f>+'PL-tc'!$N337*'pc-dist'!$G$59</f>
        <v>0</v>
      </c>
      <c r="AC337" s="33">
        <f>+'PL-tc'!$O337*'pc-dist'!$P$7</f>
        <v>0</v>
      </c>
      <c r="AD337" s="33">
        <f>+'PL-tc'!$P337*'pc-dist'!$G$72</f>
        <v>0</v>
      </c>
      <c r="AE337" s="34" t="str">
        <f t="shared" si="285"/>
        <v>n/a</v>
      </c>
      <c r="AF337" s="34" t="str">
        <f t="shared" si="286"/>
        <v>n/a</v>
      </c>
      <c r="AH337" s="33">
        <f t="shared" si="290"/>
        <v>0</v>
      </c>
      <c r="AI337" s="33">
        <f t="shared" si="291"/>
        <v>0</v>
      </c>
      <c r="AJ337" s="33">
        <f t="shared" si="292"/>
        <v>0</v>
      </c>
      <c r="AK337" s="34" t="str">
        <f t="shared" si="288"/>
        <v>n/a</v>
      </c>
      <c r="AL337" s="34" t="str">
        <f t="shared" si="289"/>
        <v>n/a</v>
      </c>
    </row>
    <row r="338" spans="1:38" hidden="1" outlineLevel="2" x14ac:dyDescent="0.2">
      <c r="A338" s="49">
        <v>3123</v>
      </c>
      <c r="B338" s="18" t="str">
        <f>+masterfile!D868</f>
        <v>3123 Sonstige Leistungen EU 19% Vorst./USt</v>
      </c>
      <c r="D338" s="33">
        <f>+'PL-tc'!$N338*'pc-dist'!$C$59</f>
        <v>0</v>
      </c>
      <c r="E338" s="33">
        <f>+'PL-tc'!$O338*'pc-dist'!$L$7</f>
        <v>0</v>
      </c>
      <c r="F338" s="33">
        <f>+'PL-tc'!$P338*'pc-dist'!$C$72</f>
        <v>0</v>
      </c>
      <c r="G338" s="34" t="str">
        <f t="shared" si="273"/>
        <v>n/a</v>
      </c>
      <c r="H338" s="34" t="str">
        <f t="shared" si="274"/>
        <v>n/a</v>
      </c>
      <c r="J338" s="33">
        <f>+'PL-tc'!$N338*'pc-dist'!$D$59</f>
        <v>0</v>
      </c>
      <c r="K338" s="33">
        <f>+'PL-tc'!$O338*'pc-dist'!$M$7</f>
        <v>0</v>
      </c>
      <c r="L338" s="33">
        <f>+'PL-tc'!$P338*'pc-dist'!$D$72</f>
        <v>0</v>
      </c>
      <c r="M338" s="34" t="str">
        <f t="shared" si="276"/>
        <v>n/a</v>
      </c>
      <c r="N338" s="34" t="str">
        <f t="shared" si="277"/>
        <v>n/a</v>
      </c>
      <c r="P338" s="33">
        <f>+'PL-tc'!$N338*'pc-dist'!$E$59</f>
        <v>0</v>
      </c>
      <c r="Q338" s="33">
        <f>+'PL-tc'!$O338*'pc-dist'!$N$7</f>
        <v>0</v>
      </c>
      <c r="R338" s="33">
        <f>+'PL-tc'!$P338*'pc-dist'!$E$72</f>
        <v>0</v>
      </c>
      <c r="S338" s="34" t="str">
        <f t="shared" si="279"/>
        <v>n/a</v>
      </c>
      <c r="T338" s="34" t="str">
        <f t="shared" si="280"/>
        <v>n/a</v>
      </c>
      <c r="V338" s="33">
        <f>+'PL-tc'!$N338*'pc-dist'!$F$59</f>
        <v>0</v>
      </c>
      <c r="W338" s="33">
        <f>+'PL-tc'!$O338*'pc-dist'!$O$7</f>
        <v>0</v>
      </c>
      <c r="X338" s="33">
        <f>+'PL-tc'!$P338*'pc-dist'!$F$72</f>
        <v>0</v>
      </c>
      <c r="Y338" s="34" t="str">
        <f t="shared" si="282"/>
        <v>n/a</v>
      </c>
      <c r="Z338" s="34" t="str">
        <f t="shared" si="283"/>
        <v>n/a</v>
      </c>
      <c r="AB338" s="33">
        <f>+'PL-tc'!$N338*'pc-dist'!$G$59</f>
        <v>0</v>
      </c>
      <c r="AC338" s="33">
        <f>+'PL-tc'!$O338*'pc-dist'!$P$7</f>
        <v>0</v>
      </c>
      <c r="AD338" s="33">
        <f>+'PL-tc'!$P338*'pc-dist'!$G$72</f>
        <v>0</v>
      </c>
      <c r="AE338" s="34" t="str">
        <f t="shared" si="285"/>
        <v>n/a</v>
      </c>
      <c r="AF338" s="34" t="str">
        <f t="shared" si="286"/>
        <v>n/a</v>
      </c>
      <c r="AH338" s="33">
        <f t="shared" si="290"/>
        <v>0</v>
      </c>
      <c r="AI338" s="33">
        <f t="shared" si="291"/>
        <v>0</v>
      </c>
      <c r="AJ338" s="33">
        <f t="shared" si="292"/>
        <v>0</v>
      </c>
      <c r="AK338" s="34" t="str">
        <f t="shared" si="288"/>
        <v>n/a</v>
      </c>
      <c r="AL338" s="34" t="str">
        <f t="shared" si="289"/>
        <v>n/a</v>
      </c>
    </row>
    <row r="339" spans="1:38" ht="24" hidden="1" outlineLevel="2" x14ac:dyDescent="0.2">
      <c r="A339" s="49">
        <v>3125</v>
      </c>
      <c r="B339" s="18" t="str">
        <f>+masterfile!D869</f>
        <v>3125 Leistungen ausländ.Untern.19% Vorst./USt</v>
      </c>
      <c r="D339" s="33">
        <f>+'PL-tc'!$N339*'pc-dist'!$C$59</f>
        <v>0</v>
      </c>
      <c r="E339" s="33">
        <f>+'PL-tc'!$O339*'pc-dist'!$L$7</f>
        <v>0</v>
      </c>
      <c r="F339" s="33">
        <f>+'PL-tc'!$P339*'pc-dist'!$C$72</f>
        <v>0</v>
      </c>
      <c r="G339" s="34" t="str">
        <f t="shared" si="273"/>
        <v>n/a</v>
      </c>
      <c r="H339" s="34" t="str">
        <f t="shared" si="274"/>
        <v>n/a</v>
      </c>
      <c r="J339" s="33">
        <f>+'PL-tc'!$N339*'pc-dist'!$D$59</f>
        <v>0</v>
      </c>
      <c r="K339" s="33">
        <f>+'PL-tc'!$O339*'pc-dist'!$M$7</f>
        <v>0</v>
      </c>
      <c r="L339" s="33">
        <f>+'PL-tc'!$P339*'pc-dist'!$D$72</f>
        <v>0</v>
      </c>
      <c r="M339" s="34" t="str">
        <f t="shared" si="276"/>
        <v>n/a</v>
      </c>
      <c r="N339" s="34" t="str">
        <f t="shared" si="277"/>
        <v>n/a</v>
      </c>
      <c r="P339" s="33">
        <f>+'PL-tc'!$N339*'pc-dist'!$E$59</f>
        <v>0</v>
      </c>
      <c r="Q339" s="33">
        <f>+'PL-tc'!$O339*'pc-dist'!$N$7</f>
        <v>0</v>
      </c>
      <c r="R339" s="33">
        <f>+'PL-tc'!$P339*'pc-dist'!$E$72</f>
        <v>0</v>
      </c>
      <c r="S339" s="34" t="str">
        <f t="shared" si="279"/>
        <v>n/a</v>
      </c>
      <c r="T339" s="34" t="str">
        <f t="shared" si="280"/>
        <v>n/a</v>
      </c>
      <c r="V339" s="33">
        <f>+'PL-tc'!$N339*'pc-dist'!$F$59</f>
        <v>0</v>
      </c>
      <c r="W339" s="33">
        <f>+'PL-tc'!$O339*'pc-dist'!$O$7</f>
        <v>0</v>
      </c>
      <c r="X339" s="33">
        <f>+'PL-tc'!$P339*'pc-dist'!$F$72</f>
        <v>0</v>
      </c>
      <c r="Y339" s="34" t="str">
        <f t="shared" si="282"/>
        <v>n/a</v>
      </c>
      <c r="Z339" s="34" t="str">
        <f t="shared" si="283"/>
        <v>n/a</v>
      </c>
      <c r="AB339" s="33">
        <f>+'PL-tc'!$N339*'pc-dist'!$G$59</f>
        <v>0</v>
      </c>
      <c r="AC339" s="33">
        <f>+'PL-tc'!$O339*'pc-dist'!$P$7</f>
        <v>0</v>
      </c>
      <c r="AD339" s="33">
        <f>+'PL-tc'!$P339*'pc-dist'!$G$72</f>
        <v>0</v>
      </c>
      <c r="AE339" s="34" t="str">
        <f t="shared" si="285"/>
        <v>n/a</v>
      </c>
      <c r="AF339" s="34" t="str">
        <f t="shared" si="286"/>
        <v>n/a</v>
      </c>
      <c r="AH339" s="33">
        <f t="shared" si="290"/>
        <v>0</v>
      </c>
      <c r="AI339" s="33">
        <f t="shared" si="291"/>
        <v>0</v>
      </c>
      <c r="AJ339" s="33">
        <f t="shared" si="292"/>
        <v>0</v>
      </c>
      <c r="AK339" s="34" t="str">
        <f t="shared" si="288"/>
        <v>n/a</v>
      </c>
      <c r="AL339" s="34" t="str">
        <f t="shared" si="289"/>
        <v>n/a</v>
      </c>
    </row>
    <row r="340" spans="1:38" ht="24" hidden="1" outlineLevel="2" x14ac:dyDescent="0.2">
      <c r="A340" s="49">
        <v>3130</v>
      </c>
      <c r="B340" s="18" t="str">
        <f>+masterfile!D870</f>
        <v>3130 Bauleistungen §13b UStG o.Vorst.,7% USt</v>
      </c>
      <c r="D340" s="33">
        <f>+'PL-tc'!$N340*'pc-dist'!$C$59</f>
        <v>0</v>
      </c>
      <c r="E340" s="33">
        <f>+'PL-tc'!$O340*'pc-dist'!$L$7</f>
        <v>0</v>
      </c>
      <c r="F340" s="33">
        <f>+'PL-tc'!$P340*'pc-dist'!$C$72</f>
        <v>0</v>
      </c>
      <c r="G340" s="34" t="str">
        <f t="shared" si="273"/>
        <v>n/a</v>
      </c>
      <c r="H340" s="34" t="str">
        <f t="shared" si="274"/>
        <v>n/a</v>
      </c>
      <c r="J340" s="33">
        <f>+'PL-tc'!$N340*'pc-dist'!$D$59</f>
        <v>0</v>
      </c>
      <c r="K340" s="33">
        <f>+'PL-tc'!$O340*'pc-dist'!$M$7</f>
        <v>0</v>
      </c>
      <c r="L340" s="33">
        <f>+'PL-tc'!$P340*'pc-dist'!$D$72</f>
        <v>0</v>
      </c>
      <c r="M340" s="34" t="str">
        <f t="shared" si="276"/>
        <v>n/a</v>
      </c>
      <c r="N340" s="34" t="str">
        <f t="shared" si="277"/>
        <v>n/a</v>
      </c>
      <c r="P340" s="33">
        <f>+'PL-tc'!$N340*'pc-dist'!$E$59</f>
        <v>0</v>
      </c>
      <c r="Q340" s="33">
        <f>+'PL-tc'!$O340*'pc-dist'!$N$7</f>
        <v>0</v>
      </c>
      <c r="R340" s="33">
        <f>+'PL-tc'!$P340*'pc-dist'!$E$72</f>
        <v>0</v>
      </c>
      <c r="S340" s="34" t="str">
        <f t="shared" si="279"/>
        <v>n/a</v>
      </c>
      <c r="T340" s="34" t="str">
        <f t="shared" si="280"/>
        <v>n/a</v>
      </c>
      <c r="V340" s="33">
        <f>+'PL-tc'!$N340*'pc-dist'!$F$59</f>
        <v>0</v>
      </c>
      <c r="W340" s="33">
        <f>+'PL-tc'!$O340*'pc-dist'!$O$7</f>
        <v>0</v>
      </c>
      <c r="X340" s="33">
        <f>+'PL-tc'!$P340*'pc-dist'!$F$72</f>
        <v>0</v>
      </c>
      <c r="Y340" s="34" t="str">
        <f t="shared" si="282"/>
        <v>n/a</v>
      </c>
      <c r="Z340" s="34" t="str">
        <f t="shared" si="283"/>
        <v>n/a</v>
      </c>
      <c r="AB340" s="33">
        <f>+'PL-tc'!$N340*'pc-dist'!$G$59</f>
        <v>0</v>
      </c>
      <c r="AC340" s="33">
        <f>+'PL-tc'!$O340*'pc-dist'!$P$7</f>
        <v>0</v>
      </c>
      <c r="AD340" s="33">
        <f>+'PL-tc'!$P340*'pc-dist'!$G$72</f>
        <v>0</v>
      </c>
      <c r="AE340" s="34" t="str">
        <f t="shared" si="285"/>
        <v>n/a</v>
      </c>
      <c r="AF340" s="34" t="str">
        <f t="shared" si="286"/>
        <v>n/a</v>
      </c>
      <c r="AH340" s="33">
        <f t="shared" si="290"/>
        <v>0</v>
      </c>
      <c r="AI340" s="33">
        <f t="shared" si="291"/>
        <v>0</v>
      </c>
      <c r="AJ340" s="33">
        <f t="shared" si="292"/>
        <v>0</v>
      </c>
      <c r="AK340" s="34" t="str">
        <f t="shared" si="288"/>
        <v>n/a</v>
      </c>
      <c r="AL340" s="34" t="str">
        <f t="shared" si="289"/>
        <v>n/a</v>
      </c>
    </row>
    <row r="341" spans="1:38" hidden="1" outlineLevel="2" x14ac:dyDescent="0.2">
      <c r="A341" s="49">
        <v>3133</v>
      </c>
      <c r="B341" s="18" t="str">
        <f>+masterfile!D871</f>
        <v>3133 Sonstige Leistungen EU o.Vorst.,7% USt</v>
      </c>
      <c r="D341" s="33">
        <f>+'PL-tc'!$N341*'pc-dist'!$C$59</f>
        <v>0</v>
      </c>
      <c r="E341" s="33">
        <f>+'PL-tc'!$O341*'pc-dist'!$L$7</f>
        <v>0</v>
      </c>
      <c r="F341" s="33">
        <f>+'PL-tc'!$P341*'pc-dist'!$C$72</f>
        <v>0</v>
      </c>
      <c r="G341" s="34" t="str">
        <f t="shared" si="273"/>
        <v>n/a</v>
      </c>
      <c r="H341" s="34" t="str">
        <f t="shared" si="274"/>
        <v>n/a</v>
      </c>
      <c r="J341" s="33">
        <f>+'PL-tc'!$N341*'pc-dist'!$D$59</f>
        <v>0</v>
      </c>
      <c r="K341" s="33">
        <f>+'PL-tc'!$O341*'pc-dist'!$M$7</f>
        <v>0</v>
      </c>
      <c r="L341" s="33">
        <f>+'PL-tc'!$P341*'pc-dist'!$D$72</f>
        <v>0</v>
      </c>
      <c r="M341" s="34" t="str">
        <f t="shared" si="276"/>
        <v>n/a</v>
      </c>
      <c r="N341" s="34" t="str">
        <f t="shared" si="277"/>
        <v>n/a</v>
      </c>
      <c r="P341" s="33">
        <f>+'PL-tc'!$N341*'pc-dist'!$E$59</f>
        <v>0</v>
      </c>
      <c r="Q341" s="33">
        <f>+'PL-tc'!$O341*'pc-dist'!$N$7</f>
        <v>0</v>
      </c>
      <c r="R341" s="33">
        <f>+'PL-tc'!$P341*'pc-dist'!$E$72</f>
        <v>0</v>
      </c>
      <c r="S341" s="34" t="str">
        <f t="shared" si="279"/>
        <v>n/a</v>
      </c>
      <c r="T341" s="34" t="str">
        <f t="shared" si="280"/>
        <v>n/a</v>
      </c>
      <c r="V341" s="33">
        <f>+'PL-tc'!$N341*'pc-dist'!$F$59</f>
        <v>0</v>
      </c>
      <c r="W341" s="33">
        <f>+'PL-tc'!$O341*'pc-dist'!$O$7</f>
        <v>0</v>
      </c>
      <c r="X341" s="33">
        <f>+'PL-tc'!$P341*'pc-dist'!$F$72</f>
        <v>0</v>
      </c>
      <c r="Y341" s="34" t="str">
        <f t="shared" si="282"/>
        <v>n/a</v>
      </c>
      <c r="Z341" s="34" t="str">
        <f t="shared" si="283"/>
        <v>n/a</v>
      </c>
      <c r="AB341" s="33">
        <f>+'PL-tc'!$N341*'pc-dist'!$G$59</f>
        <v>0</v>
      </c>
      <c r="AC341" s="33">
        <f>+'PL-tc'!$O341*'pc-dist'!$P$7</f>
        <v>0</v>
      </c>
      <c r="AD341" s="33">
        <f>+'PL-tc'!$P341*'pc-dist'!$G$72</f>
        <v>0</v>
      </c>
      <c r="AE341" s="34" t="str">
        <f t="shared" si="285"/>
        <v>n/a</v>
      </c>
      <c r="AF341" s="34" t="str">
        <f t="shared" si="286"/>
        <v>n/a</v>
      </c>
      <c r="AH341" s="33">
        <f t="shared" si="290"/>
        <v>0</v>
      </c>
      <c r="AI341" s="33">
        <f t="shared" si="291"/>
        <v>0</v>
      </c>
      <c r="AJ341" s="33">
        <f t="shared" si="292"/>
        <v>0</v>
      </c>
      <c r="AK341" s="34" t="str">
        <f t="shared" si="288"/>
        <v>n/a</v>
      </c>
      <c r="AL341" s="34" t="str">
        <f t="shared" si="289"/>
        <v>n/a</v>
      </c>
    </row>
    <row r="342" spans="1:38" hidden="1" outlineLevel="2" x14ac:dyDescent="0.2">
      <c r="A342" s="49">
        <v>3135</v>
      </c>
      <c r="B342" s="18" t="str">
        <f>+masterfile!D872</f>
        <v>3135 Leistungen ausl.Untern.o.Vorst.,7% USt</v>
      </c>
      <c r="D342" s="33">
        <f>+'PL-tc'!$N342*'pc-dist'!$C$59</f>
        <v>0</v>
      </c>
      <c r="E342" s="33">
        <f>+'PL-tc'!$O342*'pc-dist'!$L$7</f>
        <v>0</v>
      </c>
      <c r="F342" s="33">
        <f>+'PL-tc'!$P342*'pc-dist'!$C$72</f>
        <v>0</v>
      </c>
      <c r="G342" s="34" t="str">
        <f t="shared" si="273"/>
        <v>n/a</v>
      </c>
      <c r="H342" s="34" t="str">
        <f t="shared" si="274"/>
        <v>n/a</v>
      </c>
      <c r="J342" s="33">
        <f>+'PL-tc'!$N342*'pc-dist'!$D$59</f>
        <v>0</v>
      </c>
      <c r="K342" s="33">
        <f>+'PL-tc'!$O342*'pc-dist'!$M$7</f>
        <v>0</v>
      </c>
      <c r="L342" s="33">
        <f>+'PL-tc'!$P342*'pc-dist'!$D$72</f>
        <v>0</v>
      </c>
      <c r="M342" s="34" t="str">
        <f t="shared" si="276"/>
        <v>n/a</v>
      </c>
      <c r="N342" s="34" t="str">
        <f t="shared" si="277"/>
        <v>n/a</v>
      </c>
      <c r="P342" s="33">
        <f>+'PL-tc'!$N342*'pc-dist'!$E$59</f>
        <v>0</v>
      </c>
      <c r="Q342" s="33">
        <f>+'PL-tc'!$O342*'pc-dist'!$N$7</f>
        <v>0</v>
      </c>
      <c r="R342" s="33">
        <f>+'PL-tc'!$P342*'pc-dist'!$E$72</f>
        <v>0</v>
      </c>
      <c r="S342" s="34" t="str">
        <f t="shared" si="279"/>
        <v>n/a</v>
      </c>
      <c r="T342" s="34" t="str">
        <f t="shared" si="280"/>
        <v>n/a</v>
      </c>
      <c r="V342" s="33">
        <f>+'PL-tc'!$N342*'pc-dist'!$F$59</f>
        <v>0</v>
      </c>
      <c r="W342" s="33">
        <f>+'PL-tc'!$O342*'pc-dist'!$O$7</f>
        <v>0</v>
      </c>
      <c r="X342" s="33">
        <f>+'PL-tc'!$P342*'pc-dist'!$F$72</f>
        <v>0</v>
      </c>
      <c r="Y342" s="34" t="str">
        <f t="shared" si="282"/>
        <v>n/a</v>
      </c>
      <c r="Z342" s="34" t="str">
        <f t="shared" si="283"/>
        <v>n/a</v>
      </c>
      <c r="AB342" s="33">
        <f>+'PL-tc'!$N342*'pc-dist'!$G$59</f>
        <v>0</v>
      </c>
      <c r="AC342" s="33">
        <f>+'PL-tc'!$O342*'pc-dist'!$P$7</f>
        <v>0</v>
      </c>
      <c r="AD342" s="33">
        <f>+'PL-tc'!$P342*'pc-dist'!$G$72</f>
        <v>0</v>
      </c>
      <c r="AE342" s="34" t="str">
        <f t="shared" si="285"/>
        <v>n/a</v>
      </c>
      <c r="AF342" s="34" t="str">
        <f t="shared" si="286"/>
        <v>n/a</v>
      </c>
      <c r="AH342" s="33">
        <f t="shared" si="290"/>
        <v>0</v>
      </c>
      <c r="AI342" s="33">
        <f t="shared" si="291"/>
        <v>0</v>
      </c>
      <c r="AJ342" s="33">
        <f t="shared" si="292"/>
        <v>0</v>
      </c>
      <c r="AK342" s="34" t="str">
        <f t="shared" si="288"/>
        <v>n/a</v>
      </c>
      <c r="AL342" s="34" t="str">
        <f t="shared" si="289"/>
        <v>n/a</v>
      </c>
    </row>
    <row r="343" spans="1:38" ht="24" hidden="1" outlineLevel="2" x14ac:dyDescent="0.2">
      <c r="A343" s="49">
        <v>3140</v>
      </c>
      <c r="B343" s="18" t="str">
        <f>+masterfile!D873</f>
        <v>3140 Bauleistungen §13b UStG o.Vorst.,19% USt</v>
      </c>
      <c r="D343" s="33">
        <f>+'PL-tc'!$N343*'pc-dist'!$C$59</f>
        <v>0</v>
      </c>
      <c r="E343" s="33">
        <f>+'PL-tc'!$O343*'pc-dist'!$L$7</f>
        <v>0</v>
      </c>
      <c r="F343" s="33">
        <f>+'PL-tc'!$P343*'pc-dist'!$C$72</f>
        <v>0</v>
      </c>
      <c r="G343" s="34" t="str">
        <f t="shared" si="273"/>
        <v>n/a</v>
      </c>
      <c r="H343" s="34" t="str">
        <f t="shared" si="274"/>
        <v>n/a</v>
      </c>
      <c r="J343" s="33">
        <f>+'PL-tc'!$N343*'pc-dist'!$D$59</f>
        <v>0</v>
      </c>
      <c r="K343" s="33">
        <f>+'PL-tc'!$O343*'pc-dist'!$M$7</f>
        <v>0</v>
      </c>
      <c r="L343" s="33">
        <f>+'PL-tc'!$P343*'pc-dist'!$D$72</f>
        <v>0</v>
      </c>
      <c r="M343" s="34" t="str">
        <f t="shared" si="276"/>
        <v>n/a</v>
      </c>
      <c r="N343" s="34" t="str">
        <f t="shared" si="277"/>
        <v>n/a</v>
      </c>
      <c r="P343" s="33">
        <f>+'PL-tc'!$N343*'pc-dist'!$E$59</f>
        <v>0</v>
      </c>
      <c r="Q343" s="33">
        <f>+'PL-tc'!$O343*'pc-dist'!$N$7</f>
        <v>0</v>
      </c>
      <c r="R343" s="33">
        <f>+'PL-tc'!$P343*'pc-dist'!$E$72</f>
        <v>0</v>
      </c>
      <c r="S343" s="34" t="str">
        <f t="shared" si="279"/>
        <v>n/a</v>
      </c>
      <c r="T343" s="34" t="str">
        <f t="shared" si="280"/>
        <v>n/a</v>
      </c>
      <c r="V343" s="33">
        <f>+'PL-tc'!$N343*'pc-dist'!$F$59</f>
        <v>0</v>
      </c>
      <c r="W343" s="33">
        <f>+'PL-tc'!$O343*'pc-dist'!$O$7</f>
        <v>0</v>
      </c>
      <c r="X343" s="33">
        <f>+'PL-tc'!$P343*'pc-dist'!$F$72</f>
        <v>0</v>
      </c>
      <c r="Y343" s="34" t="str">
        <f t="shared" si="282"/>
        <v>n/a</v>
      </c>
      <c r="Z343" s="34" t="str">
        <f t="shared" si="283"/>
        <v>n/a</v>
      </c>
      <c r="AB343" s="33">
        <f>+'PL-tc'!$N343*'pc-dist'!$G$59</f>
        <v>0</v>
      </c>
      <c r="AC343" s="33">
        <f>+'PL-tc'!$O343*'pc-dist'!$P$7</f>
        <v>0</v>
      </c>
      <c r="AD343" s="33">
        <f>+'PL-tc'!$P343*'pc-dist'!$G$72</f>
        <v>0</v>
      </c>
      <c r="AE343" s="34" t="str">
        <f t="shared" si="285"/>
        <v>n/a</v>
      </c>
      <c r="AF343" s="34" t="str">
        <f t="shared" si="286"/>
        <v>n/a</v>
      </c>
      <c r="AH343" s="33">
        <f t="shared" si="290"/>
        <v>0</v>
      </c>
      <c r="AI343" s="33">
        <f t="shared" si="291"/>
        <v>0</v>
      </c>
      <c r="AJ343" s="33">
        <f t="shared" si="292"/>
        <v>0</v>
      </c>
      <c r="AK343" s="34" t="str">
        <f t="shared" si="288"/>
        <v>n/a</v>
      </c>
      <c r="AL343" s="34" t="str">
        <f t="shared" si="289"/>
        <v>n/a</v>
      </c>
    </row>
    <row r="344" spans="1:38" hidden="1" outlineLevel="2" x14ac:dyDescent="0.2">
      <c r="A344" s="49">
        <v>3143</v>
      </c>
      <c r="B344" s="18" t="str">
        <f>+masterfile!D874</f>
        <v>3143 Sonstige Leistungen EU o.Vorst.,19% USt</v>
      </c>
      <c r="D344" s="33">
        <f>+'PL-tc'!$N344*'pc-dist'!$C$59</f>
        <v>0</v>
      </c>
      <c r="E344" s="33">
        <f>+'PL-tc'!$O344*'pc-dist'!$L$7</f>
        <v>0</v>
      </c>
      <c r="F344" s="33">
        <f>+'PL-tc'!$P344*'pc-dist'!$C$72</f>
        <v>0</v>
      </c>
      <c r="G344" s="34" t="str">
        <f t="shared" si="273"/>
        <v>n/a</v>
      </c>
      <c r="H344" s="34" t="str">
        <f t="shared" si="274"/>
        <v>n/a</v>
      </c>
      <c r="J344" s="33">
        <f>+'PL-tc'!$N344*'pc-dist'!$D$59</f>
        <v>0</v>
      </c>
      <c r="K344" s="33">
        <f>+'PL-tc'!$O344*'pc-dist'!$M$7</f>
        <v>0</v>
      </c>
      <c r="L344" s="33">
        <f>+'PL-tc'!$P344*'pc-dist'!$D$72</f>
        <v>0</v>
      </c>
      <c r="M344" s="34" t="str">
        <f t="shared" si="276"/>
        <v>n/a</v>
      </c>
      <c r="N344" s="34" t="str">
        <f t="shared" si="277"/>
        <v>n/a</v>
      </c>
      <c r="P344" s="33">
        <f>+'PL-tc'!$N344*'pc-dist'!$E$59</f>
        <v>0</v>
      </c>
      <c r="Q344" s="33">
        <f>+'PL-tc'!$O344*'pc-dist'!$N$7</f>
        <v>0</v>
      </c>
      <c r="R344" s="33">
        <f>+'PL-tc'!$P344*'pc-dist'!$E$72</f>
        <v>0</v>
      </c>
      <c r="S344" s="34" t="str">
        <f t="shared" si="279"/>
        <v>n/a</v>
      </c>
      <c r="T344" s="34" t="str">
        <f t="shared" si="280"/>
        <v>n/a</v>
      </c>
      <c r="V344" s="33">
        <f>+'PL-tc'!$N344*'pc-dist'!$F$59</f>
        <v>0</v>
      </c>
      <c r="W344" s="33">
        <f>+'PL-tc'!$O344*'pc-dist'!$O$7</f>
        <v>0</v>
      </c>
      <c r="X344" s="33">
        <f>+'PL-tc'!$P344*'pc-dist'!$F$72</f>
        <v>0</v>
      </c>
      <c r="Y344" s="34" t="str">
        <f t="shared" si="282"/>
        <v>n/a</v>
      </c>
      <c r="Z344" s="34" t="str">
        <f t="shared" si="283"/>
        <v>n/a</v>
      </c>
      <c r="AB344" s="33">
        <f>+'PL-tc'!$N344*'pc-dist'!$G$59</f>
        <v>0</v>
      </c>
      <c r="AC344" s="33">
        <f>+'PL-tc'!$O344*'pc-dist'!$P$7</f>
        <v>0</v>
      </c>
      <c r="AD344" s="33">
        <f>+'PL-tc'!$P344*'pc-dist'!$G$72</f>
        <v>0</v>
      </c>
      <c r="AE344" s="34" t="str">
        <f t="shared" si="285"/>
        <v>n/a</v>
      </c>
      <c r="AF344" s="34" t="str">
        <f t="shared" si="286"/>
        <v>n/a</v>
      </c>
      <c r="AH344" s="33">
        <f t="shared" si="290"/>
        <v>0</v>
      </c>
      <c r="AI344" s="33">
        <f t="shared" si="291"/>
        <v>0</v>
      </c>
      <c r="AJ344" s="33">
        <f t="shared" si="292"/>
        <v>0</v>
      </c>
      <c r="AK344" s="34" t="str">
        <f t="shared" si="288"/>
        <v>n/a</v>
      </c>
      <c r="AL344" s="34" t="str">
        <f t="shared" si="289"/>
        <v>n/a</v>
      </c>
    </row>
    <row r="345" spans="1:38" hidden="1" outlineLevel="2" x14ac:dyDescent="0.2">
      <c r="A345" s="49">
        <v>3145</v>
      </c>
      <c r="B345" s="18" t="str">
        <f>+masterfile!D875</f>
        <v>3145 Leistungen ausl.Untern.o.Vorst.,19% USt</v>
      </c>
      <c r="D345" s="33">
        <f>+'PL-tc'!$N345*'pc-dist'!$C$59</f>
        <v>0</v>
      </c>
      <c r="E345" s="33">
        <f>+'PL-tc'!$O345*'pc-dist'!$L$7</f>
        <v>0</v>
      </c>
      <c r="F345" s="33">
        <f>+'PL-tc'!$P345*'pc-dist'!$C$72</f>
        <v>0</v>
      </c>
      <c r="G345" s="34" t="str">
        <f t="shared" si="273"/>
        <v>n/a</v>
      </c>
      <c r="H345" s="34" t="str">
        <f t="shared" si="274"/>
        <v>n/a</v>
      </c>
      <c r="J345" s="33">
        <f>+'PL-tc'!$N345*'pc-dist'!$D$59</f>
        <v>0</v>
      </c>
      <c r="K345" s="33">
        <f>+'PL-tc'!$O345*'pc-dist'!$M$7</f>
        <v>0</v>
      </c>
      <c r="L345" s="33">
        <f>+'PL-tc'!$P345*'pc-dist'!$D$72</f>
        <v>0</v>
      </c>
      <c r="M345" s="34" t="str">
        <f t="shared" si="276"/>
        <v>n/a</v>
      </c>
      <c r="N345" s="34" t="str">
        <f t="shared" si="277"/>
        <v>n/a</v>
      </c>
      <c r="P345" s="33">
        <f>+'PL-tc'!$N345*'pc-dist'!$E$59</f>
        <v>0</v>
      </c>
      <c r="Q345" s="33">
        <f>+'PL-tc'!$O345*'pc-dist'!$N$7</f>
        <v>0</v>
      </c>
      <c r="R345" s="33">
        <f>+'PL-tc'!$P345*'pc-dist'!$E$72</f>
        <v>0</v>
      </c>
      <c r="S345" s="34" t="str">
        <f t="shared" si="279"/>
        <v>n/a</v>
      </c>
      <c r="T345" s="34" t="str">
        <f t="shared" si="280"/>
        <v>n/a</v>
      </c>
      <c r="V345" s="33">
        <f>+'PL-tc'!$N345*'pc-dist'!$F$59</f>
        <v>0</v>
      </c>
      <c r="W345" s="33">
        <f>+'PL-tc'!$O345*'pc-dist'!$O$7</f>
        <v>0</v>
      </c>
      <c r="X345" s="33">
        <f>+'PL-tc'!$P345*'pc-dist'!$F$72</f>
        <v>0</v>
      </c>
      <c r="Y345" s="34" t="str">
        <f t="shared" si="282"/>
        <v>n/a</v>
      </c>
      <c r="Z345" s="34" t="str">
        <f t="shared" si="283"/>
        <v>n/a</v>
      </c>
      <c r="AB345" s="33">
        <f>+'PL-tc'!$N345*'pc-dist'!$G$59</f>
        <v>0</v>
      </c>
      <c r="AC345" s="33">
        <f>+'PL-tc'!$O345*'pc-dist'!$P$7</f>
        <v>0</v>
      </c>
      <c r="AD345" s="33">
        <f>+'PL-tc'!$P345*'pc-dist'!$G$72</f>
        <v>0</v>
      </c>
      <c r="AE345" s="34" t="str">
        <f t="shared" si="285"/>
        <v>n/a</v>
      </c>
      <c r="AF345" s="34" t="str">
        <f t="shared" si="286"/>
        <v>n/a</v>
      </c>
      <c r="AH345" s="33">
        <f t="shared" si="290"/>
        <v>0</v>
      </c>
      <c r="AI345" s="33">
        <f t="shared" si="291"/>
        <v>0</v>
      </c>
      <c r="AJ345" s="33">
        <f t="shared" si="292"/>
        <v>0</v>
      </c>
      <c r="AK345" s="34" t="str">
        <f t="shared" si="288"/>
        <v>n/a</v>
      </c>
      <c r="AL345" s="34" t="str">
        <f t="shared" si="289"/>
        <v>n/a</v>
      </c>
    </row>
    <row r="346" spans="1:38" hidden="1" outlineLevel="2" x14ac:dyDescent="0.2">
      <c r="A346" s="49">
        <v>3160</v>
      </c>
      <c r="B346" s="18" t="str">
        <f>+masterfile!D882</f>
        <v>3160 Leistungen § 13b UStG mit VoSt-Abzug</v>
      </c>
      <c r="D346" s="33">
        <f>+'PL-tc'!$N346*'pc-dist'!$C$59</f>
        <v>0</v>
      </c>
      <c r="E346" s="33">
        <f>+'PL-tc'!$O346*'pc-dist'!$L$7</f>
        <v>0</v>
      </c>
      <c r="F346" s="33">
        <f>+'PL-tc'!$P346*'pc-dist'!$C$72</f>
        <v>0</v>
      </c>
      <c r="G346" s="34" t="str">
        <f t="shared" si="273"/>
        <v>n/a</v>
      </c>
      <c r="H346" s="34" t="str">
        <f t="shared" si="274"/>
        <v>n/a</v>
      </c>
      <c r="J346" s="33">
        <f>+'PL-tc'!$N346*'pc-dist'!$D$59</f>
        <v>0</v>
      </c>
      <c r="K346" s="33">
        <f>+'PL-tc'!$O346*'pc-dist'!$M$7</f>
        <v>0</v>
      </c>
      <c r="L346" s="33">
        <f>+'PL-tc'!$P346*'pc-dist'!$D$72</f>
        <v>0</v>
      </c>
      <c r="M346" s="34" t="str">
        <f t="shared" si="276"/>
        <v>n/a</v>
      </c>
      <c r="N346" s="34" t="str">
        <f t="shared" si="277"/>
        <v>n/a</v>
      </c>
      <c r="P346" s="33">
        <f>+'PL-tc'!$N346*'pc-dist'!$E$59</f>
        <v>0</v>
      </c>
      <c r="Q346" s="33">
        <f>+'PL-tc'!$O346*'pc-dist'!$N$7</f>
        <v>0</v>
      </c>
      <c r="R346" s="33">
        <f>+'PL-tc'!$P346*'pc-dist'!$E$72</f>
        <v>0</v>
      </c>
      <c r="S346" s="34" t="str">
        <f t="shared" si="279"/>
        <v>n/a</v>
      </c>
      <c r="T346" s="34" t="str">
        <f t="shared" si="280"/>
        <v>n/a</v>
      </c>
      <c r="V346" s="33">
        <f>+'PL-tc'!$N346*'pc-dist'!$F$59</f>
        <v>0</v>
      </c>
      <c r="W346" s="33">
        <f>+'PL-tc'!$O346*'pc-dist'!$O$7</f>
        <v>0</v>
      </c>
      <c r="X346" s="33">
        <f>+'PL-tc'!$P346*'pc-dist'!$F$72</f>
        <v>0</v>
      </c>
      <c r="Y346" s="34" t="str">
        <f t="shared" si="282"/>
        <v>n/a</v>
      </c>
      <c r="Z346" s="34" t="str">
        <f t="shared" si="283"/>
        <v>n/a</v>
      </c>
      <c r="AB346" s="33">
        <f>+'PL-tc'!$N346*'pc-dist'!$G$59</f>
        <v>0</v>
      </c>
      <c r="AC346" s="33">
        <f>+'PL-tc'!$O346*'pc-dist'!$P$7</f>
        <v>0</v>
      </c>
      <c r="AD346" s="33">
        <f>+'PL-tc'!$P346*'pc-dist'!$G$72</f>
        <v>0</v>
      </c>
      <c r="AE346" s="34" t="str">
        <f t="shared" si="285"/>
        <v>n/a</v>
      </c>
      <c r="AF346" s="34" t="str">
        <f t="shared" si="286"/>
        <v>n/a</v>
      </c>
      <c r="AH346" s="33">
        <f t="shared" si="290"/>
        <v>0</v>
      </c>
      <c r="AI346" s="33">
        <f t="shared" si="291"/>
        <v>0</v>
      </c>
      <c r="AJ346" s="33">
        <f t="shared" si="292"/>
        <v>0</v>
      </c>
      <c r="AK346" s="34" t="str">
        <f t="shared" si="288"/>
        <v>n/a</v>
      </c>
      <c r="AL346" s="34" t="str">
        <f t="shared" si="289"/>
        <v>n/a</v>
      </c>
    </row>
    <row r="347" spans="1:38" hidden="1" outlineLevel="2" x14ac:dyDescent="0.2">
      <c r="A347" s="49">
        <v>3165</v>
      </c>
      <c r="B347" s="18" t="str">
        <f>+masterfile!D883</f>
        <v>3165 Leistungen § 13b UStG ohne VoSt-Abzug</v>
      </c>
      <c r="D347" s="33">
        <f>+'PL-tc'!$N347*'pc-dist'!$C$59</f>
        <v>0</v>
      </c>
      <c r="E347" s="33">
        <f>+'PL-tc'!$O347*'pc-dist'!$L$7</f>
        <v>0</v>
      </c>
      <c r="F347" s="33">
        <f>+'PL-tc'!$P347*'pc-dist'!$C$72</f>
        <v>0</v>
      </c>
      <c r="G347" s="34" t="str">
        <f t="shared" si="273"/>
        <v>n/a</v>
      </c>
      <c r="H347" s="34" t="str">
        <f t="shared" si="274"/>
        <v>n/a</v>
      </c>
      <c r="J347" s="33">
        <f>+'PL-tc'!$N347*'pc-dist'!$D$59</f>
        <v>0</v>
      </c>
      <c r="K347" s="33">
        <f>+'PL-tc'!$O347*'pc-dist'!$M$7</f>
        <v>0</v>
      </c>
      <c r="L347" s="33">
        <f>+'PL-tc'!$P347*'pc-dist'!$D$72</f>
        <v>0</v>
      </c>
      <c r="M347" s="34" t="str">
        <f t="shared" si="276"/>
        <v>n/a</v>
      </c>
      <c r="N347" s="34" t="str">
        <f t="shared" si="277"/>
        <v>n/a</v>
      </c>
      <c r="P347" s="33">
        <f>+'PL-tc'!$N347*'pc-dist'!$E$59</f>
        <v>0</v>
      </c>
      <c r="Q347" s="33">
        <f>+'PL-tc'!$O347*'pc-dist'!$N$7</f>
        <v>0</v>
      </c>
      <c r="R347" s="33">
        <f>+'PL-tc'!$P347*'pc-dist'!$E$72</f>
        <v>0</v>
      </c>
      <c r="S347" s="34" t="str">
        <f t="shared" si="279"/>
        <v>n/a</v>
      </c>
      <c r="T347" s="34" t="str">
        <f t="shared" si="280"/>
        <v>n/a</v>
      </c>
      <c r="V347" s="33">
        <f>+'PL-tc'!$N347*'pc-dist'!$F$59</f>
        <v>0</v>
      </c>
      <c r="W347" s="33">
        <f>+'PL-tc'!$O347*'pc-dist'!$O$7</f>
        <v>0</v>
      </c>
      <c r="X347" s="33">
        <f>+'PL-tc'!$P347*'pc-dist'!$F$72</f>
        <v>0</v>
      </c>
      <c r="Y347" s="34" t="str">
        <f t="shared" si="282"/>
        <v>n/a</v>
      </c>
      <c r="Z347" s="34" t="str">
        <f t="shared" si="283"/>
        <v>n/a</v>
      </c>
      <c r="AB347" s="33">
        <f>+'PL-tc'!$N347*'pc-dist'!$G$59</f>
        <v>0</v>
      </c>
      <c r="AC347" s="33">
        <f>+'PL-tc'!$O347*'pc-dist'!$P$7</f>
        <v>0</v>
      </c>
      <c r="AD347" s="33">
        <f>+'PL-tc'!$P347*'pc-dist'!$G$72</f>
        <v>0</v>
      </c>
      <c r="AE347" s="34" t="str">
        <f t="shared" si="285"/>
        <v>n/a</v>
      </c>
      <c r="AF347" s="34" t="str">
        <f t="shared" si="286"/>
        <v>n/a</v>
      </c>
      <c r="AH347" s="33">
        <f t="shared" si="290"/>
        <v>0</v>
      </c>
      <c r="AI347" s="33">
        <f t="shared" si="291"/>
        <v>0</v>
      </c>
      <c r="AJ347" s="33">
        <f t="shared" si="292"/>
        <v>0</v>
      </c>
      <c r="AK347" s="34" t="str">
        <f t="shared" si="288"/>
        <v>n/a</v>
      </c>
      <c r="AL347" s="34" t="str">
        <f t="shared" si="289"/>
        <v>n/a</v>
      </c>
    </row>
    <row r="348" spans="1:38" hidden="1" outlineLevel="2" x14ac:dyDescent="0.2">
      <c r="A348" s="49">
        <v>3170</v>
      </c>
      <c r="B348" s="18" t="str">
        <f>+masterfile!D884</f>
        <v>3170 Fremdleistung (Miet- u.Pachtz. bew. WG)</v>
      </c>
      <c r="D348" s="33">
        <f>+'PL-tc'!$N348*'pc-dist'!$C$59</f>
        <v>0</v>
      </c>
      <c r="E348" s="33">
        <f>+'PL-tc'!$O348*'pc-dist'!$L$7</f>
        <v>0</v>
      </c>
      <c r="F348" s="33">
        <f>+'PL-tc'!$P348*'pc-dist'!$C$72</f>
        <v>0</v>
      </c>
      <c r="G348" s="34" t="str">
        <f t="shared" si="273"/>
        <v>n/a</v>
      </c>
      <c r="H348" s="34" t="str">
        <f t="shared" si="274"/>
        <v>n/a</v>
      </c>
      <c r="J348" s="33">
        <f>+'PL-tc'!$N348*'pc-dist'!$D$59</f>
        <v>0</v>
      </c>
      <c r="K348" s="33">
        <f>+'PL-tc'!$O348*'pc-dist'!$M$7</f>
        <v>0</v>
      </c>
      <c r="L348" s="33">
        <f>+'PL-tc'!$P348*'pc-dist'!$D$72</f>
        <v>0</v>
      </c>
      <c r="M348" s="34" t="str">
        <f t="shared" si="276"/>
        <v>n/a</v>
      </c>
      <c r="N348" s="34" t="str">
        <f t="shared" si="277"/>
        <v>n/a</v>
      </c>
      <c r="P348" s="33">
        <f>+'PL-tc'!$N348*'pc-dist'!$E$59</f>
        <v>0</v>
      </c>
      <c r="Q348" s="33">
        <f>+'PL-tc'!$O348*'pc-dist'!$N$7</f>
        <v>0</v>
      </c>
      <c r="R348" s="33">
        <f>+'PL-tc'!$P348*'pc-dist'!$E$72</f>
        <v>0</v>
      </c>
      <c r="S348" s="34" t="str">
        <f t="shared" si="279"/>
        <v>n/a</v>
      </c>
      <c r="T348" s="34" t="str">
        <f t="shared" si="280"/>
        <v>n/a</v>
      </c>
      <c r="V348" s="33">
        <f>+'PL-tc'!$N348*'pc-dist'!$F$59</f>
        <v>0</v>
      </c>
      <c r="W348" s="33">
        <f>+'PL-tc'!$O348*'pc-dist'!$O$7</f>
        <v>0</v>
      </c>
      <c r="X348" s="33">
        <f>+'PL-tc'!$P348*'pc-dist'!$F$72</f>
        <v>0</v>
      </c>
      <c r="Y348" s="34" t="str">
        <f t="shared" si="282"/>
        <v>n/a</v>
      </c>
      <c r="Z348" s="34" t="str">
        <f t="shared" si="283"/>
        <v>n/a</v>
      </c>
      <c r="AB348" s="33">
        <f>+'PL-tc'!$N348*'pc-dist'!$G$59</f>
        <v>0</v>
      </c>
      <c r="AC348" s="33">
        <f>+'PL-tc'!$O348*'pc-dist'!$P$7</f>
        <v>0</v>
      </c>
      <c r="AD348" s="33">
        <f>+'PL-tc'!$P348*'pc-dist'!$G$72</f>
        <v>0</v>
      </c>
      <c r="AE348" s="34" t="str">
        <f t="shared" si="285"/>
        <v>n/a</v>
      </c>
      <c r="AF348" s="34" t="str">
        <f t="shared" si="286"/>
        <v>n/a</v>
      </c>
      <c r="AH348" s="33">
        <f t="shared" si="290"/>
        <v>0</v>
      </c>
      <c r="AI348" s="33">
        <f t="shared" si="291"/>
        <v>0</v>
      </c>
      <c r="AJ348" s="33">
        <f t="shared" si="292"/>
        <v>0</v>
      </c>
      <c r="AK348" s="34" t="str">
        <f t="shared" si="288"/>
        <v>n/a</v>
      </c>
      <c r="AL348" s="34" t="str">
        <f t="shared" si="289"/>
        <v>n/a</v>
      </c>
    </row>
    <row r="349" spans="1:38" ht="24" hidden="1" outlineLevel="2" x14ac:dyDescent="0.2">
      <c r="A349" s="49">
        <v>3175</v>
      </c>
      <c r="B349" s="18" t="str">
        <f>+masterfile!D885</f>
        <v>3175 Fremdleistung (Miet- u.Pachtz. unbew.WG)</v>
      </c>
      <c r="D349" s="33">
        <f>+'PL-tc'!$N349*'pc-dist'!$C$59</f>
        <v>0</v>
      </c>
      <c r="E349" s="33">
        <f>+'PL-tc'!$O349*'pc-dist'!$L$7</f>
        <v>0</v>
      </c>
      <c r="F349" s="33">
        <f>+'PL-tc'!$P349*'pc-dist'!$C$72</f>
        <v>0</v>
      </c>
      <c r="G349" s="34" t="str">
        <f t="shared" si="273"/>
        <v>n/a</v>
      </c>
      <c r="H349" s="34" t="str">
        <f t="shared" si="274"/>
        <v>n/a</v>
      </c>
      <c r="J349" s="33">
        <f>+'PL-tc'!$N349*'pc-dist'!$D$59</f>
        <v>0</v>
      </c>
      <c r="K349" s="33">
        <f>+'PL-tc'!$O349*'pc-dist'!$M$7</f>
        <v>0</v>
      </c>
      <c r="L349" s="33">
        <f>+'PL-tc'!$P349*'pc-dist'!$D$72</f>
        <v>0</v>
      </c>
      <c r="M349" s="34" t="str">
        <f t="shared" si="276"/>
        <v>n/a</v>
      </c>
      <c r="N349" s="34" t="str">
        <f t="shared" si="277"/>
        <v>n/a</v>
      </c>
      <c r="P349" s="33">
        <f>+'PL-tc'!$N349*'pc-dist'!$E$59</f>
        <v>0</v>
      </c>
      <c r="Q349" s="33">
        <f>+'PL-tc'!$O349*'pc-dist'!$N$7</f>
        <v>0</v>
      </c>
      <c r="R349" s="33">
        <f>+'PL-tc'!$P349*'pc-dist'!$E$72</f>
        <v>0</v>
      </c>
      <c r="S349" s="34" t="str">
        <f t="shared" si="279"/>
        <v>n/a</v>
      </c>
      <c r="T349" s="34" t="str">
        <f t="shared" si="280"/>
        <v>n/a</v>
      </c>
      <c r="V349" s="33">
        <f>+'PL-tc'!$N349*'pc-dist'!$F$59</f>
        <v>0</v>
      </c>
      <c r="W349" s="33">
        <f>+'PL-tc'!$O349*'pc-dist'!$O$7</f>
        <v>0</v>
      </c>
      <c r="X349" s="33">
        <f>+'PL-tc'!$P349*'pc-dist'!$F$72</f>
        <v>0</v>
      </c>
      <c r="Y349" s="34" t="str">
        <f t="shared" si="282"/>
        <v>n/a</v>
      </c>
      <c r="Z349" s="34" t="str">
        <f t="shared" si="283"/>
        <v>n/a</v>
      </c>
      <c r="AB349" s="33">
        <f>+'PL-tc'!$N349*'pc-dist'!$G$59</f>
        <v>0</v>
      </c>
      <c r="AC349" s="33">
        <f>+'PL-tc'!$O349*'pc-dist'!$P$7</f>
        <v>0</v>
      </c>
      <c r="AD349" s="33">
        <f>+'PL-tc'!$P349*'pc-dist'!$G$72</f>
        <v>0</v>
      </c>
      <c r="AE349" s="34" t="str">
        <f t="shared" si="285"/>
        <v>n/a</v>
      </c>
      <c r="AF349" s="34" t="str">
        <f t="shared" si="286"/>
        <v>n/a</v>
      </c>
      <c r="AH349" s="33">
        <f t="shared" si="290"/>
        <v>0</v>
      </c>
      <c r="AI349" s="33">
        <f t="shared" si="291"/>
        <v>0</v>
      </c>
      <c r="AJ349" s="33">
        <f t="shared" si="292"/>
        <v>0</v>
      </c>
      <c r="AK349" s="34" t="str">
        <f t="shared" si="288"/>
        <v>n/a</v>
      </c>
      <c r="AL349" s="34" t="str">
        <f t="shared" si="289"/>
        <v>n/a</v>
      </c>
    </row>
    <row r="350" spans="1:38" hidden="1" outlineLevel="2" x14ac:dyDescent="0.2">
      <c r="A350" s="49">
        <v>3180</v>
      </c>
      <c r="B350" s="18" t="str">
        <f>+masterfile!D886</f>
        <v>3180 Fremdleistung (Entgelte Rechte u.Liz.)</v>
      </c>
      <c r="D350" s="33">
        <f>+'PL-tc'!$N350*'pc-dist'!$C$59</f>
        <v>0</v>
      </c>
      <c r="E350" s="33">
        <f>+'PL-tc'!$O350*'pc-dist'!$L$7</f>
        <v>0</v>
      </c>
      <c r="F350" s="33">
        <f>+'PL-tc'!$P350*'pc-dist'!$C$72</f>
        <v>0</v>
      </c>
      <c r="G350" s="34" t="str">
        <f t="shared" si="273"/>
        <v>n/a</v>
      </c>
      <c r="H350" s="34" t="str">
        <f t="shared" si="274"/>
        <v>n/a</v>
      </c>
      <c r="J350" s="33">
        <f>+'PL-tc'!$N350*'pc-dist'!$D$59</f>
        <v>0</v>
      </c>
      <c r="K350" s="33">
        <f>+'PL-tc'!$O350*'pc-dist'!$M$7</f>
        <v>0</v>
      </c>
      <c r="L350" s="33">
        <f>+'PL-tc'!$P350*'pc-dist'!$D$72</f>
        <v>0</v>
      </c>
      <c r="M350" s="34" t="str">
        <f t="shared" si="276"/>
        <v>n/a</v>
      </c>
      <c r="N350" s="34" t="str">
        <f t="shared" si="277"/>
        <v>n/a</v>
      </c>
      <c r="P350" s="33">
        <f>+'PL-tc'!$N350*'pc-dist'!$E$59</f>
        <v>0</v>
      </c>
      <c r="Q350" s="33">
        <f>+'PL-tc'!$O350*'pc-dist'!$N$7</f>
        <v>0</v>
      </c>
      <c r="R350" s="33">
        <f>+'PL-tc'!$P350*'pc-dist'!$E$72</f>
        <v>0</v>
      </c>
      <c r="S350" s="34" t="str">
        <f t="shared" si="279"/>
        <v>n/a</v>
      </c>
      <c r="T350" s="34" t="str">
        <f t="shared" si="280"/>
        <v>n/a</v>
      </c>
      <c r="V350" s="33">
        <f>+'PL-tc'!$N350*'pc-dist'!$F$59</f>
        <v>0</v>
      </c>
      <c r="W350" s="33">
        <f>+'PL-tc'!$O350*'pc-dist'!$O$7</f>
        <v>0</v>
      </c>
      <c r="X350" s="33">
        <f>+'PL-tc'!$P350*'pc-dist'!$F$72</f>
        <v>0</v>
      </c>
      <c r="Y350" s="34" t="str">
        <f t="shared" si="282"/>
        <v>n/a</v>
      </c>
      <c r="Z350" s="34" t="str">
        <f t="shared" si="283"/>
        <v>n/a</v>
      </c>
      <c r="AB350" s="33">
        <f>+'PL-tc'!$N350*'pc-dist'!$G$59</f>
        <v>0</v>
      </c>
      <c r="AC350" s="33">
        <f>+'PL-tc'!$O350*'pc-dist'!$P$7</f>
        <v>0</v>
      </c>
      <c r="AD350" s="33">
        <f>+'PL-tc'!$P350*'pc-dist'!$G$72</f>
        <v>0</v>
      </c>
      <c r="AE350" s="34" t="str">
        <f t="shared" si="285"/>
        <v>n/a</v>
      </c>
      <c r="AF350" s="34" t="str">
        <f t="shared" si="286"/>
        <v>n/a</v>
      </c>
      <c r="AH350" s="33">
        <f t="shared" si="290"/>
        <v>0</v>
      </c>
      <c r="AI350" s="33">
        <f t="shared" si="291"/>
        <v>0</v>
      </c>
      <c r="AJ350" s="33">
        <f t="shared" si="292"/>
        <v>0</v>
      </c>
      <c r="AK350" s="34" t="str">
        <f t="shared" si="288"/>
        <v>n/a</v>
      </c>
      <c r="AL350" s="34" t="str">
        <f t="shared" si="289"/>
        <v>n/a</v>
      </c>
    </row>
    <row r="351" spans="1:38" hidden="1" outlineLevel="2" x14ac:dyDescent="0.2">
      <c r="A351" s="49">
        <v>3185</v>
      </c>
      <c r="B351" s="18" t="str">
        <f>+masterfile!D887</f>
        <v>3185 Fremdleistung (Vergütung Überlass. WG)</v>
      </c>
      <c r="D351" s="33">
        <f>+'PL-tc'!$N351*'pc-dist'!$C$59</f>
        <v>0</v>
      </c>
      <c r="E351" s="33">
        <f>+'PL-tc'!$O351*'pc-dist'!$L$7</f>
        <v>0</v>
      </c>
      <c r="F351" s="33">
        <f>+'PL-tc'!$P351*'pc-dist'!$C$72</f>
        <v>0</v>
      </c>
      <c r="G351" s="34" t="str">
        <f t="shared" si="273"/>
        <v>n/a</v>
      </c>
      <c r="H351" s="34" t="str">
        <f t="shared" si="274"/>
        <v>n/a</v>
      </c>
      <c r="J351" s="33">
        <f>+'PL-tc'!$N351*'pc-dist'!$D$59</f>
        <v>0</v>
      </c>
      <c r="K351" s="33">
        <f>+'PL-tc'!$O351*'pc-dist'!$M$7</f>
        <v>0</v>
      </c>
      <c r="L351" s="33">
        <f>+'PL-tc'!$P351*'pc-dist'!$D$72</f>
        <v>0</v>
      </c>
      <c r="M351" s="34" t="str">
        <f t="shared" si="276"/>
        <v>n/a</v>
      </c>
      <c r="N351" s="34" t="str">
        <f t="shared" si="277"/>
        <v>n/a</v>
      </c>
      <c r="P351" s="33">
        <f>+'PL-tc'!$N351*'pc-dist'!$E$59</f>
        <v>0</v>
      </c>
      <c r="Q351" s="33">
        <f>+'PL-tc'!$O351*'pc-dist'!$N$7</f>
        <v>0</v>
      </c>
      <c r="R351" s="33">
        <f>+'PL-tc'!$P351*'pc-dist'!$E$72</f>
        <v>0</v>
      </c>
      <c r="S351" s="34" t="str">
        <f t="shared" si="279"/>
        <v>n/a</v>
      </c>
      <c r="T351" s="34" t="str">
        <f t="shared" si="280"/>
        <v>n/a</v>
      </c>
      <c r="V351" s="33">
        <f>+'PL-tc'!$N351*'pc-dist'!$F$59</f>
        <v>0</v>
      </c>
      <c r="W351" s="33">
        <f>+'PL-tc'!$O351*'pc-dist'!$O$7</f>
        <v>0</v>
      </c>
      <c r="X351" s="33">
        <f>+'PL-tc'!$P351*'pc-dist'!$F$72</f>
        <v>0</v>
      </c>
      <c r="Y351" s="34" t="str">
        <f t="shared" si="282"/>
        <v>n/a</v>
      </c>
      <c r="Z351" s="34" t="str">
        <f t="shared" si="283"/>
        <v>n/a</v>
      </c>
      <c r="AB351" s="33">
        <f>+'PL-tc'!$N351*'pc-dist'!$G$59</f>
        <v>0</v>
      </c>
      <c r="AC351" s="33">
        <f>+'PL-tc'!$O351*'pc-dist'!$P$7</f>
        <v>0</v>
      </c>
      <c r="AD351" s="33">
        <f>+'PL-tc'!$P351*'pc-dist'!$G$72</f>
        <v>0</v>
      </c>
      <c r="AE351" s="34" t="str">
        <f t="shared" si="285"/>
        <v>n/a</v>
      </c>
      <c r="AF351" s="34" t="str">
        <f t="shared" si="286"/>
        <v>n/a</v>
      </c>
      <c r="AH351" s="33">
        <f t="shared" si="290"/>
        <v>0</v>
      </c>
      <c r="AI351" s="33">
        <f t="shared" si="291"/>
        <v>0</v>
      </c>
      <c r="AJ351" s="33">
        <f t="shared" si="292"/>
        <v>0</v>
      </c>
      <c r="AK351" s="34" t="str">
        <f t="shared" si="288"/>
        <v>n/a</v>
      </c>
      <c r="AL351" s="34" t="str">
        <f t="shared" si="289"/>
        <v>n/a</v>
      </c>
    </row>
    <row r="352" spans="1:38" hidden="1" outlineLevel="2" x14ac:dyDescent="0.2">
      <c r="B352" s="18"/>
      <c r="D352" s="53"/>
      <c r="E352" s="53"/>
      <c r="F352" s="53"/>
      <c r="J352" s="53"/>
      <c r="K352" s="53"/>
      <c r="L352" s="53"/>
      <c r="P352" s="53"/>
      <c r="Q352" s="53"/>
      <c r="R352" s="53"/>
      <c r="V352" s="53"/>
      <c r="W352" s="53"/>
      <c r="X352" s="53"/>
      <c r="AB352" s="53"/>
      <c r="AC352" s="53"/>
      <c r="AD352" s="53"/>
      <c r="AH352" s="53"/>
      <c r="AI352" s="53"/>
      <c r="AJ352" s="53"/>
    </row>
    <row r="353" spans="1:40" hidden="1" outlineLevel="2" x14ac:dyDescent="0.2">
      <c r="A353" s="49" t="s">
        <v>1836</v>
      </c>
      <c r="B353" s="18" t="s">
        <v>1836</v>
      </c>
      <c r="D353" s="51">
        <f t="shared" ref="D353:F353" si="293">+SUM(D354:D360)</f>
        <v>0</v>
      </c>
      <c r="E353" s="51">
        <f t="shared" si="293"/>
        <v>0</v>
      </c>
      <c r="F353" s="51">
        <f t="shared" si="293"/>
        <v>0</v>
      </c>
      <c r="G353" s="34" t="str">
        <f t="shared" ref="G353:G359" si="294">IFERROR(F353/E353-1,"n/a")</f>
        <v>n/a</v>
      </c>
      <c r="H353" s="34" t="str">
        <f t="shared" ref="H353:H359" si="295">IFERROR(F353/D353-1,"n/a")</f>
        <v>n/a</v>
      </c>
      <c r="J353" s="51">
        <f t="shared" ref="J353:L353" si="296">+SUM(J354:J360)</f>
        <v>0</v>
      </c>
      <c r="K353" s="51">
        <f t="shared" si="296"/>
        <v>0</v>
      </c>
      <c r="L353" s="51">
        <f t="shared" si="296"/>
        <v>0</v>
      </c>
      <c r="M353" s="34" t="str">
        <f t="shared" ref="M353:M359" si="297">IFERROR(L353/K353-1,"n/a")</f>
        <v>n/a</v>
      </c>
      <c r="N353" s="34" t="str">
        <f t="shared" ref="N353:N359" si="298">IFERROR(L353/J353-1,"n/a")</f>
        <v>n/a</v>
      </c>
      <c r="P353" s="51">
        <f t="shared" ref="P353:R353" si="299">+SUM(P354:P360)</f>
        <v>0</v>
      </c>
      <c r="Q353" s="51">
        <f t="shared" si="299"/>
        <v>0</v>
      </c>
      <c r="R353" s="51">
        <f t="shared" si="299"/>
        <v>0</v>
      </c>
      <c r="S353" s="34" t="str">
        <f t="shared" ref="S353:S359" si="300">IFERROR(R353/Q353-1,"n/a")</f>
        <v>n/a</v>
      </c>
      <c r="T353" s="34" t="str">
        <f t="shared" ref="T353:T359" si="301">IFERROR(R353/P353-1,"n/a")</f>
        <v>n/a</v>
      </c>
      <c r="V353" s="51">
        <f t="shared" ref="V353:X353" si="302">+SUM(V354:V360)</f>
        <v>0</v>
      </c>
      <c r="W353" s="51">
        <f t="shared" si="302"/>
        <v>0</v>
      </c>
      <c r="X353" s="51">
        <f t="shared" si="302"/>
        <v>0</v>
      </c>
      <c r="Y353" s="34" t="str">
        <f t="shared" ref="Y353:Y359" si="303">IFERROR(X353/W353-1,"n/a")</f>
        <v>n/a</v>
      </c>
      <c r="Z353" s="34" t="str">
        <f t="shared" ref="Z353:Z359" si="304">IFERROR(X353/V353-1,"n/a")</f>
        <v>n/a</v>
      </c>
      <c r="AB353" s="51">
        <f t="shared" ref="AB353:AD353" si="305">+SUM(AB354:AB360)</f>
        <v>0</v>
      </c>
      <c r="AC353" s="51">
        <f t="shared" si="305"/>
        <v>0</v>
      </c>
      <c r="AD353" s="51">
        <f t="shared" si="305"/>
        <v>0</v>
      </c>
      <c r="AE353" s="34" t="str">
        <f t="shared" ref="AE353:AE359" si="306">IFERROR(AD353/AC353-1,"n/a")</f>
        <v>n/a</v>
      </c>
      <c r="AF353" s="34" t="str">
        <f t="shared" ref="AF353:AF359" si="307">IFERROR(AD353/AB353-1,"n/a")</f>
        <v>n/a</v>
      </c>
      <c r="AH353" s="51">
        <f t="shared" ref="AH353:AJ353" si="308">+SUM(AH354:AH360)</f>
        <v>0</v>
      </c>
      <c r="AI353" s="51">
        <f t="shared" si="308"/>
        <v>0</v>
      </c>
      <c r="AJ353" s="51">
        <f t="shared" si="308"/>
        <v>0</v>
      </c>
      <c r="AK353" s="34" t="str">
        <f t="shared" ref="AK353:AK359" si="309">IFERROR(AJ353/AI353-1,"n/a")</f>
        <v>n/a</v>
      </c>
      <c r="AL353" s="34" t="str">
        <f t="shared" ref="AL353:AL359" si="310">IFERROR(AJ353/AH353-1,"n/a")</f>
        <v>n/a</v>
      </c>
    </row>
    <row r="354" spans="1:40" ht="24" hidden="1" outlineLevel="3" x14ac:dyDescent="0.2">
      <c r="A354" s="49">
        <v>3150</v>
      </c>
      <c r="B354" s="43" t="str">
        <f>+masterfile!D876</f>
        <v>3150 Erhaltene Skonti Leistungen §13b UStG</v>
      </c>
      <c r="D354" s="33">
        <f>+'PL-tc'!$N354*'pc-dist'!$C$59</f>
        <v>0</v>
      </c>
      <c r="E354" s="33">
        <f>+'PL-tc'!$O354*'pc-dist'!$L$7</f>
        <v>0</v>
      </c>
      <c r="F354" s="33">
        <f>+'PL-tc'!$P354*'pc-dist'!$C$72</f>
        <v>0</v>
      </c>
      <c r="G354" s="34" t="str">
        <f t="shared" si="294"/>
        <v>n/a</v>
      </c>
      <c r="H354" s="34" t="str">
        <f t="shared" si="295"/>
        <v>n/a</v>
      </c>
      <c r="J354" s="33">
        <f>+'PL-tc'!$N354*'pc-dist'!$D$59</f>
        <v>0</v>
      </c>
      <c r="K354" s="33">
        <f>+'PL-tc'!$O354*'pc-dist'!$M$7</f>
        <v>0</v>
      </c>
      <c r="L354" s="33">
        <f>+'PL-tc'!$P354*'pc-dist'!$D$72</f>
        <v>0</v>
      </c>
      <c r="M354" s="34" t="str">
        <f t="shared" si="297"/>
        <v>n/a</v>
      </c>
      <c r="N354" s="34" t="str">
        <f t="shared" si="298"/>
        <v>n/a</v>
      </c>
      <c r="P354" s="33">
        <f>+'PL-tc'!$N354*'pc-dist'!$E$59</f>
        <v>0</v>
      </c>
      <c r="Q354" s="33">
        <f>+'PL-tc'!$O354*'pc-dist'!$N$7</f>
        <v>0</v>
      </c>
      <c r="R354" s="33">
        <f>+'PL-tc'!$P354*'pc-dist'!$E$72</f>
        <v>0</v>
      </c>
      <c r="S354" s="34" t="str">
        <f t="shared" si="300"/>
        <v>n/a</v>
      </c>
      <c r="T354" s="34" t="str">
        <f t="shared" si="301"/>
        <v>n/a</v>
      </c>
      <c r="V354" s="33">
        <f>+'PL-tc'!$N354*'pc-dist'!$F$59</f>
        <v>0</v>
      </c>
      <c r="W354" s="33">
        <f>+'PL-tc'!$O354*'pc-dist'!$O$7</f>
        <v>0</v>
      </c>
      <c r="X354" s="33">
        <f>+'PL-tc'!$P354*'pc-dist'!$F$72</f>
        <v>0</v>
      </c>
      <c r="Y354" s="34" t="str">
        <f t="shared" si="303"/>
        <v>n/a</v>
      </c>
      <c r="Z354" s="34" t="str">
        <f t="shared" si="304"/>
        <v>n/a</v>
      </c>
      <c r="AB354" s="33">
        <f>+'PL-tc'!$N354*'pc-dist'!$G$59</f>
        <v>0</v>
      </c>
      <c r="AC354" s="33">
        <f>+'PL-tc'!$O354*'pc-dist'!$P$7</f>
        <v>0</v>
      </c>
      <c r="AD354" s="33">
        <f>+'PL-tc'!$P354*'pc-dist'!$G$72</f>
        <v>0</v>
      </c>
      <c r="AE354" s="34" t="str">
        <f t="shared" si="306"/>
        <v>n/a</v>
      </c>
      <c r="AF354" s="34" t="str">
        <f t="shared" si="307"/>
        <v>n/a</v>
      </c>
      <c r="AH354" s="33">
        <f t="shared" ref="AH354:AJ359" si="311">AB354+V354+P354+J354+D354</f>
        <v>0</v>
      </c>
      <c r="AI354" s="33">
        <f t="shared" si="311"/>
        <v>0</v>
      </c>
      <c r="AJ354" s="33">
        <f t="shared" si="311"/>
        <v>0</v>
      </c>
      <c r="AK354" s="34" t="str">
        <f t="shared" si="309"/>
        <v>n/a</v>
      </c>
      <c r="AL354" s="34" t="str">
        <f t="shared" si="310"/>
        <v>n/a</v>
      </c>
    </row>
    <row r="355" spans="1:40" ht="24" hidden="1" outlineLevel="3" x14ac:dyDescent="0.2">
      <c r="A355" s="49">
        <v>3151</v>
      </c>
      <c r="B355" s="43" t="str">
        <f>+masterfile!D877</f>
        <v>3151 Erhalt. Skonti § 13b UStG 19% Vorst./USt</v>
      </c>
      <c r="D355" s="33">
        <f>+'PL-tc'!$N355*'pc-dist'!$C$59</f>
        <v>0</v>
      </c>
      <c r="E355" s="33">
        <f>+'PL-tc'!$O355*'pc-dist'!$L$7</f>
        <v>0</v>
      </c>
      <c r="F355" s="33">
        <f>+'PL-tc'!$P355*'pc-dist'!$C$72</f>
        <v>0</v>
      </c>
      <c r="G355" s="34" t="str">
        <f t="shared" si="294"/>
        <v>n/a</v>
      </c>
      <c r="H355" s="34" t="str">
        <f t="shared" si="295"/>
        <v>n/a</v>
      </c>
      <c r="J355" s="33">
        <f>+'PL-tc'!$N355*'pc-dist'!$D$59</f>
        <v>0</v>
      </c>
      <c r="K355" s="33">
        <f>+'PL-tc'!$O355*'pc-dist'!$M$7</f>
        <v>0</v>
      </c>
      <c r="L355" s="33">
        <f>+'PL-tc'!$P355*'pc-dist'!$D$72</f>
        <v>0</v>
      </c>
      <c r="M355" s="34" t="str">
        <f t="shared" si="297"/>
        <v>n/a</v>
      </c>
      <c r="N355" s="34" t="str">
        <f t="shared" si="298"/>
        <v>n/a</v>
      </c>
      <c r="P355" s="33">
        <f>+'PL-tc'!$N355*'pc-dist'!$E$59</f>
        <v>0</v>
      </c>
      <c r="Q355" s="33">
        <f>+'PL-tc'!$O355*'pc-dist'!$N$7</f>
        <v>0</v>
      </c>
      <c r="R355" s="33">
        <f>+'PL-tc'!$P355*'pc-dist'!$E$72</f>
        <v>0</v>
      </c>
      <c r="S355" s="34" t="str">
        <f t="shared" si="300"/>
        <v>n/a</v>
      </c>
      <c r="T355" s="34" t="str">
        <f t="shared" si="301"/>
        <v>n/a</v>
      </c>
      <c r="V355" s="33">
        <f>+'PL-tc'!$N355*'pc-dist'!$F$59</f>
        <v>0</v>
      </c>
      <c r="W355" s="33">
        <f>+'PL-tc'!$O355*'pc-dist'!$O$7</f>
        <v>0</v>
      </c>
      <c r="X355" s="33">
        <f>+'PL-tc'!$P355*'pc-dist'!$F$72</f>
        <v>0</v>
      </c>
      <c r="Y355" s="34" t="str">
        <f t="shared" si="303"/>
        <v>n/a</v>
      </c>
      <c r="Z355" s="34" t="str">
        <f t="shared" si="304"/>
        <v>n/a</v>
      </c>
      <c r="AB355" s="33">
        <f>+'PL-tc'!$N355*'pc-dist'!$G$59</f>
        <v>0</v>
      </c>
      <c r="AC355" s="33">
        <f>+'PL-tc'!$O355*'pc-dist'!$P$7</f>
        <v>0</v>
      </c>
      <c r="AD355" s="33">
        <f>+'PL-tc'!$P355*'pc-dist'!$G$72</f>
        <v>0</v>
      </c>
      <c r="AE355" s="34" t="str">
        <f t="shared" si="306"/>
        <v>n/a</v>
      </c>
      <c r="AF355" s="34" t="str">
        <f t="shared" si="307"/>
        <v>n/a</v>
      </c>
      <c r="AH355" s="33">
        <f t="shared" si="311"/>
        <v>0</v>
      </c>
      <c r="AI355" s="33">
        <f t="shared" si="311"/>
        <v>0</v>
      </c>
      <c r="AJ355" s="33">
        <f t="shared" si="311"/>
        <v>0</v>
      </c>
      <c r="AK355" s="34" t="str">
        <f t="shared" si="309"/>
        <v>n/a</v>
      </c>
      <c r="AL355" s="34" t="str">
        <f t="shared" si="310"/>
        <v>n/a</v>
      </c>
    </row>
    <row r="356" spans="1:40" ht="24" hidden="1" outlineLevel="3" x14ac:dyDescent="0.2">
      <c r="A356" s="49">
        <v>3152</v>
      </c>
      <c r="B356" s="43" t="str">
        <f>+masterfile!D878</f>
        <v>3152 Erhalt. Skonti § 13b UStG 16% Vorst./USt</v>
      </c>
      <c r="D356" s="33">
        <f>+'PL-tc'!$N356*'pc-dist'!$C$59</f>
        <v>0</v>
      </c>
      <c r="E356" s="33">
        <f>+'PL-tc'!$O356*'pc-dist'!$L$7</f>
        <v>0</v>
      </c>
      <c r="F356" s="33">
        <f>+'PL-tc'!$P356*'pc-dist'!$C$72</f>
        <v>0</v>
      </c>
      <c r="G356" s="34" t="str">
        <f t="shared" si="294"/>
        <v>n/a</v>
      </c>
      <c r="H356" s="34" t="str">
        <f t="shared" si="295"/>
        <v>n/a</v>
      </c>
      <c r="J356" s="33">
        <f>+'PL-tc'!$N356*'pc-dist'!$D$59</f>
        <v>0</v>
      </c>
      <c r="K356" s="33">
        <f>+'PL-tc'!$O356*'pc-dist'!$M$7</f>
        <v>0</v>
      </c>
      <c r="L356" s="33">
        <f>+'PL-tc'!$P356*'pc-dist'!$D$72</f>
        <v>0</v>
      </c>
      <c r="M356" s="34" t="str">
        <f t="shared" si="297"/>
        <v>n/a</v>
      </c>
      <c r="N356" s="34" t="str">
        <f t="shared" si="298"/>
        <v>n/a</v>
      </c>
      <c r="P356" s="33">
        <f>+'PL-tc'!$N356*'pc-dist'!$E$59</f>
        <v>0</v>
      </c>
      <c r="Q356" s="33">
        <f>+'PL-tc'!$O356*'pc-dist'!$N$7</f>
        <v>0</v>
      </c>
      <c r="R356" s="33">
        <f>+'PL-tc'!$P356*'pc-dist'!$E$72</f>
        <v>0</v>
      </c>
      <c r="S356" s="34" t="str">
        <f t="shared" si="300"/>
        <v>n/a</v>
      </c>
      <c r="T356" s="34" t="str">
        <f t="shared" si="301"/>
        <v>n/a</v>
      </c>
      <c r="V356" s="33">
        <f>+'PL-tc'!$N356*'pc-dist'!$F$59</f>
        <v>0</v>
      </c>
      <c r="W356" s="33">
        <f>+'PL-tc'!$O356*'pc-dist'!$O$7</f>
        <v>0</v>
      </c>
      <c r="X356" s="33">
        <f>+'PL-tc'!$P356*'pc-dist'!$F$72</f>
        <v>0</v>
      </c>
      <c r="Y356" s="34" t="str">
        <f t="shared" si="303"/>
        <v>n/a</v>
      </c>
      <c r="Z356" s="34" t="str">
        <f t="shared" si="304"/>
        <v>n/a</v>
      </c>
      <c r="AB356" s="33">
        <f>+'PL-tc'!$N356*'pc-dist'!$G$59</f>
        <v>0</v>
      </c>
      <c r="AC356" s="33">
        <f>+'PL-tc'!$O356*'pc-dist'!$P$7</f>
        <v>0</v>
      </c>
      <c r="AD356" s="33">
        <f>+'PL-tc'!$P356*'pc-dist'!$G$72</f>
        <v>0</v>
      </c>
      <c r="AE356" s="34" t="str">
        <f t="shared" si="306"/>
        <v>n/a</v>
      </c>
      <c r="AF356" s="34" t="str">
        <f t="shared" si="307"/>
        <v>n/a</v>
      </c>
      <c r="AH356" s="33">
        <f t="shared" si="311"/>
        <v>0</v>
      </c>
      <c r="AI356" s="33">
        <f t="shared" si="311"/>
        <v>0</v>
      </c>
      <c r="AJ356" s="33">
        <f t="shared" si="311"/>
        <v>0</v>
      </c>
      <c r="AK356" s="34" t="str">
        <f t="shared" si="309"/>
        <v>n/a</v>
      </c>
      <c r="AL356" s="34" t="str">
        <f t="shared" si="310"/>
        <v>n/a</v>
      </c>
    </row>
    <row r="357" spans="1:40" ht="24" hidden="1" outlineLevel="3" x14ac:dyDescent="0.2">
      <c r="A357" s="49">
        <v>3153</v>
      </c>
      <c r="B357" s="43" t="str">
        <f>+masterfile!D879</f>
        <v>3153 Erhaltene Skonti § 13b UStG o.VoSt/m.USt</v>
      </c>
      <c r="D357" s="33">
        <f>+'PL-tc'!$N357*'pc-dist'!$C$59</f>
        <v>0</v>
      </c>
      <c r="E357" s="33">
        <f>+'PL-tc'!$O357*'pc-dist'!$L$7</f>
        <v>0</v>
      </c>
      <c r="F357" s="33">
        <f>+'PL-tc'!$P357*'pc-dist'!$C$72</f>
        <v>0</v>
      </c>
      <c r="G357" s="34" t="str">
        <f t="shared" si="294"/>
        <v>n/a</v>
      </c>
      <c r="H357" s="34" t="str">
        <f t="shared" si="295"/>
        <v>n/a</v>
      </c>
      <c r="J357" s="33">
        <f>+'PL-tc'!$N357*'pc-dist'!$D$59</f>
        <v>0</v>
      </c>
      <c r="K357" s="33">
        <f>+'PL-tc'!$O357*'pc-dist'!$M$7</f>
        <v>0</v>
      </c>
      <c r="L357" s="33">
        <f>+'PL-tc'!$P357*'pc-dist'!$D$72</f>
        <v>0</v>
      </c>
      <c r="M357" s="34" t="str">
        <f t="shared" si="297"/>
        <v>n/a</v>
      </c>
      <c r="N357" s="34" t="str">
        <f t="shared" si="298"/>
        <v>n/a</v>
      </c>
      <c r="P357" s="33">
        <f>+'PL-tc'!$N357*'pc-dist'!$E$59</f>
        <v>0</v>
      </c>
      <c r="Q357" s="33">
        <f>+'PL-tc'!$O357*'pc-dist'!$N$7</f>
        <v>0</v>
      </c>
      <c r="R357" s="33">
        <f>+'PL-tc'!$P357*'pc-dist'!$E$72</f>
        <v>0</v>
      </c>
      <c r="S357" s="34" t="str">
        <f t="shared" si="300"/>
        <v>n/a</v>
      </c>
      <c r="T357" s="34" t="str">
        <f t="shared" si="301"/>
        <v>n/a</v>
      </c>
      <c r="V357" s="33">
        <f>+'PL-tc'!$N357*'pc-dist'!$F$59</f>
        <v>0</v>
      </c>
      <c r="W357" s="33">
        <f>+'PL-tc'!$O357*'pc-dist'!$O$7</f>
        <v>0</v>
      </c>
      <c r="X357" s="33">
        <f>+'PL-tc'!$P357*'pc-dist'!$F$72</f>
        <v>0</v>
      </c>
      <c r="Y357" s="34" t="str">
        <f t="shared" si="303"/>
        <v>n/a</v>
      </c>
      <c r="Z357" s="34" t="str">
        <f t="shared" si="304"/>
        <v>n/a</v>
      </c>
      <c r="AB357" s="33">
        <f>+'PL-tc'!$N357*'pc-dist'!$G$59</f>
        <v>0</v>
      </c>
      <c r="AC357" s="33">
        <f>+'PL-tc'!$O357*'pc-dist'!$P$7</f>
        <v>0</v>
      </c>
      <c r="AD357" s="33">
        <f>+'PL-tc'!$P357*'pc-dist'!$G$72</f>
        <v>0</v>
      </c>
      <c r="AE357" s="34" t="str">
        <f t="shared" si="306"/>
        <v>n/a</v>
      </c>
      <c r="AF357" s="34" t="str">
        <f t="shared" si="307"/>
        <v>n/a</v>
      </c>
      <c r="AH357" s="33">
        <f t="shared" si="311"/>
        <v>0</v>
      </c>
      <c r="AI357" s="33">
        <f t="shared" si="311"/>
        <v>0</v>
      </c>
      <c r="AJ357" s="33">
        <f t="shared" si="311"/>
        <v>0</v>
      </c>
      <c r="AK357" s="34" t="str">
        <f t="shared" si="309"/>
        <v>n/a</v>
      </c>
      <c r="AL357" s="34" t="str">
        <f t="shared" si="310"/>
        <v>n/a</v>
      </c>
    </row>
    <row r="358" spans="1:40" ht="24" hidden="1" outlineLevel="3" x14ac:dyDescent="0.2">
      <c r="A358" s="49">
        <v>3154</v>
      </c>
      <c r="B358" s="43" t="str">
        <f>+masterfile!D880</f>
        <v>3154 Erhalt. Skonti § 13b UStG o.VoSt/19% USt</v>
      </c>
      <c r="D358" s="33">
        <f>+'PL-tc'!$N358*'pc-dist'!$C$59</f>
        <v>0</v>
      </c>
      <c r="E358" s="33">
        <f>+'PL-tc'!$O358*'pc-dist'!$L$7</f>
        <v>0</v>
      </c>
      <c r="F358" s="33">
        <f>+'PL-tc'!$P358*'pc-dist'!$C$72</f>
        <v>0</v>
      </c>
      <c r="G358" s="34" t="str">
        <f t="shared" si="294"/>
        <v>n/a</v>
      </c>
      <c r="H358" s="34" t="str">
        <f t="shared" si="295"/>
        <v>n/a</v>
      </c>
      <c r="J358" s="33">
        <f>+'PL-tc'!$N358*'pc-dist'!$D$59</f>
        <v>0</v>
      </c>
      <c r="K358" s="33">
        <f>+'PL-tc'!$O358*'pc-dist'!$M$7</f>
        <v>0</v>
      </c>
      <c r="L358" s="33">
        <f>+'PL-tc'!$P358*'pc-dist'!$D$72</f>
        <v>0</v>
      </c>
      <c r="M358" s="34" t="str">
        <f t="shared" si="297"/>
        <v>n/a</v>
      </c>
      <c r="N358" s="34" t="str">
        <f t="shared" si="298"/>
        <v>n/a</v>
      </c>
      <c r="P358" s="33">
        <f>+'PL-tc'!$N358*'pc-dist'!$E$59</f>
        <v>0</v>
      </c>
      <c r="Q358" s="33">
        <f>+'PL-tc'!$O358*'pc-dist'!$N$7</f>
        <v>0</v>
      </c>
      <c r="R358" s="33">
        <f>+'PL-tc'!$P358*'pc-dist'!$E$72</f>
        <v>0</v>
      </c>
      <c r="S358" s="34" t="str">
        <f t="shared" si="300"/>
        <v>n/a</v>
      </c>
      <c r="T358" s="34" t="str">
        <f t="shared" si="301"/>
        <v>n/a</v>
      </c>
      <c r="V358" s="33">
        <f>+'PL-tc'!$N358*'pc-dist'!$F$59</f>
        <v>0</v>
      </c>
      <c r="W358" s="33">
        <f>+'PL-tc'!$O358*'pc-dist'!$O$7</f>
        <v>0</v>
      </c>
      <c r="X358" s="33">
        <f>+'PL-tc'!$P358*'pc-dist'!$F$72</f>
        <v>0</v>
      </c>
      <c r="Y358" s="34" t="str">
        <f t="shared" si="303"/>
        <v>n/a</v>
      </c>
      <c r="Z358" s="34" t="str">
        <f t="shared" si="304"/>
        <v>n/a</v>
      </c>
      <c r="AB358" s="33">
        <f>+'PL-tc'!$N358*'pc-dist'!$G$59</f>
        <v>0</v>
      </c>
      <c r="AC358" s="33">
        <f>+'PL-tc'!$O358*'pc-dist'!$P$7</f>
        <v>0</v>
      </c>
      <c r="AD358" s="33">
        <f>+'PL-tc'!$P358*'pc-dist'!$G$72</f>
        <v>0</v>
      </c>
      <c r="AE358" s="34" t="str">
        <f t="shared" si="306"/>
        <v>n/a</v>
      </c>
      <c r="AF358" s="34" t="str">
        <f t="shared" si="307"/>
        <v>n/a</v>
      </c>
      <c r="AH358" s="33">
        <f t="shared" si="311"/>
        <v>0</v>
      </c>
      <c r="AI358" s="33">
        <f t="shared" si="311"/>
        <v>0</v>
      </c>
      <c r="AJ358" s="33">
        <f t="shared" si="311"/>
        <v>0</v>
      </c>
      <c r="AK358" s="34" t="str">
        <f t="shared" si="309"/>
        <v>n/a</v>
      </c>
      <c r="AL358" s="34" t="str">
        <f t="shared" si="310"/>
        <v>n/a</v>
      </c>
    </row>
    <row r="359" spans="1:40" ht="24" hidden="1" outlineLevel="3" x14ac:dyDescent="0.2">
      <c r="A359" s="49">
        <v>3155</v>
      </c>
      <c r="B359" s="43" t="str">
        <f>+masterfile!D881</f>
        <v>3155 Erhalt. Skonti § 13b UStG o.VoSt/16% USt</v>
      </c>
      <c r="D359" s="33">
        <f>+'PL-tc'!$N359*'pc-dist'!$C$59</f>
        <v>0</v>
      </c>
      <c r="E359" s="33">
        <f>+'PL-tc'!$O359*'pc-dist'!$L$7</f>
        <v>0</v>
      </c>
      <c r="F359" s="33">
        <f>+'PL-tc'!$P359*'pc-dist'!$C$72</f>
        <v>0</v>
      </c>
      <c r="G359" s="34" t="str">
        <f t="shared" si="294"/>
        <v>n/a</v>
      </c>
      <c r="H359" s="34" t="str">
        <f t="shared" si="295"/>
        <v>n/a</v>
      </c>
      <c r="J359" s="33">
        <f>+'PL-tc'!$N359*'pc-dist'!$D$59</f>
        <v>0</v>
      </c>
      <c r="K359" s="33">
        <f>+'PL-tc'!$O359*'pc-dist'!$M$7</f>
        <v>0</v>
      </c>
      <c r="L359" s="33">
        <f>+'PL-tc'!$P359*'pc-dist'!$D$72</f>
        <v>0</v>
      </c>
      <c r="M359" s="34" t="str">
        <f t="shared" si="297"/>
        <v>n/a</v>
      </c>
      <c r="N359" s="34" t="str">
        <f t="shared" si="298"/>
        <v>n/a</v>
      </c>
      <c r="P359" s="33">
        <f>+'PL-tc'!$N359*'pc-dist'!$E$59</f>
        <v>0</v>
      </c>
      <c r="Q359" s="33">
        <f>+'PL-tc'!$O359*'pc-dist'!$N$7</f>
        <v>0</v>
      </c>
      <c r="R359" s="33">
        <f>+'PL-tc'!$P359*'pc-dist'!$E$72</f>
        <v>0</v>
      </c>
      <c r="S359" s="34" t="str">
        <f t="shared" si="300"/>
        <v>n/a</v>
      </c>
      <c r="T359" s="34" t="str">
        <f t="shared" si="301"/>
        <v>n/a</v>
      </c>
      <c r="V359" s="33">
        <f>+'PL-tc'!$N359*'pc-dist'!$F$59</f>
        <v>0</v>
      </c>
      <c r="W359" s="33">
        <f>+'PL-tc'!$O359*'pc-dist'!$O$7</f>
        <v>0</v>
      </c>
      <c r="X359" s="33">
        <f>+'PL-tc'!$P359*'pc-dist'!$F$72</f>
        <v>0</v>
      </c>
      <c r="Y359" s="34" t="str">
        <f t="shared" si="303"/>
        <v>n/a</v>
      </c>
      <c r="Z359" s="34" t="str">
        <f t="shared" si="304"/>
        <v>n/a</v>
      </c>
      <c r="AB359" s="33">
        <f>+'PL-tc'!$N359*'pc-dist'!$G$59</f>
        <v>0</v>
      </c>
      <c r="AC359" s="33">
        <f>+'PL-tc'!$O359*'pc-dist'!$P$7</f>
        <v>0</v>
      </c>
      <c r="AD359" s="33">
        <f>+'PL-tc'!$P359*'pc-dist'!$G$72</f>
        <v>0</v>
      </c>
      <c r="AE359" s="34" t="str">
        <f t="shared" si="306"/>
        <v>n/a</v>
      </c>
      <c r="AF359" s="34" t="str">
        <f t="shared" si="307"/>
        <v>n/a</v>
      </c>
      <c r="AH359" s="33">
        <f t="shared" si="311"/>
        <v>0</v>
      </c>
      <c r="AI359" s="33">
        <f t="shared" si="311"/>
        <v>0</v>
      </c>
      <c r="AJ359" s="33">
        <f t="shared" si="311"/>
        <v>0</v>
      </c>
      <c r="AK359" s="34" t="str">
        <f t="shared" si="309"/>
        <v>n/a</v>
      </c>
      <c r="AL359" s="34" t="str">
        <f t="shared" si="310"/>
        <v>n/a</v>
      </c>
    </row>
    <row r="360" spans="1:40" hidden="1" outlineLevel="2" collapsed="1" x14ac:dyDescent="0.2">
      <c r="B360" s="18"/>
      <c r="D360" s="53"/>
      <c r="E360" s="53"/>
      <c r="F360" s="53"/>
      <c r="J360" s="53"/>
      <c r="K360" s="53"/>
      <c r="L360" s="53"/>
      <c r="P360" s="53"/>
      <c r="Q360" s="53"/>
      <c r="R360" s="53"/>
      <c r="V360" s="53"/>
      <c r="W360" s="53"/>
      <c r="X360" s="53"/>
      <c r="AB360" s="53"/>
      <c r="AC360" s="53"/>
      <c r="AD360" s="53"/>
      <c r="AH360" s="53"/>
      <c r="AI360" s="53"/>
      <c r="AJ360" s="53"/>
    </row>
    <row r="361" spans="1:40" hidden="1" outlineLevel="1" x14ac:dyDescent="0.2">
      <c r="D361" s="53"/>
      <c r="E361" s="53"/>
      <c r="F361" s="53"/>
      <c r="J361" s="53"/>
      <c r="K361" s="53"/>
      <c r="L361" s="53"/>
      <c r="P361" s="53"/>
      <c r="Q361" s="53"/>
      <c r="R361" s="53"/>
      <c r="V361" s="53"/>
      <c r="W361" s="53"/>
      <c r="X361" s="53"/>
      <c r="AB361" s="53"/>
      <c r="AC361" s="53"/>
      <c r="AD361" s="53"/>
      <c r="AH361" s="53"/>
      <c r="AI361" s="53"/>
      <c r="AJ361" s="53"/>
    </row>
    <row r="362" spans="1:40" collapsed="1" x14ac:dyDescent="0.2">
      <c r="D362" s="53"/>
      <c r="E362" s="53"/>
      <c r="F362" s="53"/>
      <c r="J362" s="53"/>
      <c r="K362" s="53"/>
      <c r="L362" s="53"/>
      <c r="P362" s="53"/>
      <c r="Q362" s="53"/>
      <c r="R362" s="53"/>
      <c r="V362" s="53"/>
      <c r="W362" s="53"/>
      <c r="X362" s="53"/>
      <c r="AB362" s="53"/>
      <c r="AC362" s="53"/>
      <c r="AD362" s="53"/>
      <c r="AH362" s="53"/>
      <c r="AI362" s="53"/>
      <c r="AJ362" s="53"/>
    </row>
    <row r="363" spans="1:40" x14ac:dyDescent="0.2">
      <c r="A363" s="49" t="s">
        <v>47</v>
      </c>
      <c r="B363" s="25" t="s">
        <v>47</v>
      </c>
      <c r="C363" s="8"/>
      <c r="D363" s="52">
        <f>+D5+D114+D121+D218-HR!N41*'pc-dist'!C60</f>
        <v>3070.757651724</v>
      </c>
      <c r="E363" s="52">
        <f>+E5+E114+E121+E218-HR!O41*'pc-dist'!L8</f>
        <v>3162.8803812757214</v>
      </c>
      <c r="F363" s="52">
        <f>+F5+F114+F121+F218-HR!P41*'pc-dist'!C73</f>
        <v>2979.35629729434</v>
      </c>
      <c r="G363" s="30">
        <f>IFERROR(F363/E363-1,"n/a")</f>
        <v>-5.8024351811673203E-2</v>
      </c>
      <c r="H363" s="30">
        <f>IFERROR(F363/D363-1,"n/a")</f>
        <v>-2.9765082366022932E-2</v>
      </c>
      <c r="I363" s="8"/>
      <c r="J363" s="52">
        <f>+J5+J114+J121+J218-HR!N41*'pc-dist'!D60</f>
        <v>1919.2235323274997</v>
      </c>
      <c r="K363" s="52">
        <f>+K5+K114+K121+K218-HR!O41*'pc-dist'!M8</f>
        <v>1976.8002382973264</v>
      </c>
      <c r="L363" s="52">
        <f>+L5+L114+L121+L218-HR!P41*'pc-dist'!D73</f>
        <v>1862.0976858089623</v>
      </c>
      <c r="M363" s="30">
        <f>IFERROR(L363/K363-1,"n/a")</f>
        <v>-5.8024351811673536E-2</v>
      </c>
      <c r="N363" s="30">
        <f>IFERROR(L363/J363-1,"n/a")</f>
        <v>-2.9765082366022932E-2</v>
      </c>
      <c r="O363" s="8"/>
      <c r="P363" s="52">
        <f>+P5+P114+P121+P218-HR!N41*'pc-dist'!E60</f>
        <v>1535.378825862</v>
      </c>
      <c r="Q363" s="52">
        <f>+Q5+Q114+Q121+Q218-HR!O41*'pc-dist'!N8</f>
        <v>1581.4401906378607</v>
      </c>
      <c r="R363" s="52">
        <f>+R5+R114+R121+R218-HR!P41*'pc-dist'!E73</f>
        <v>1489.67814864717</v>
      </c>
      <c r="S363" s="30">
        <f>IFERROR(R363/Q363-1,"n/a")</f>
        <v>-5.8024351811673203E-2</v>
      </c>
      <c r="T363" s="30">
        <f>IFERROR(R363/P363-1,"n/a")</f>
        <v>-2.9765082366022932E-2</v>
      </c>
      <c r="U363" s="8"/>
      <c r="V363" s="52">
        <f>+V5+V114+V121+V218-HR!N41*'pc-dist'!F60</f>
        <v>767.68941293099999</v>
      </c>
      <c r="W363" s="52">
        <f>+W5+W114+W121+W218-HR!O41*'pc-dist'!O8</f>
        <v>790.72009531893036</v>
      </c>
      <c r="X363" s="52">
        <f>+X5+X114+X121+X218-HR!P41*'pc-dist'!F73</f>
        <v>744.83907432358501</v>
      </c>
      <c r="Y363" s="30">
        <f>IFERROR(X363/W363-1,"n/a")</f>
        <v>-5.8024351811673203E-2</v>
      </c>
      <c r="Z363" s="30">
        <f>IFERROR(X363/V363-1,"n/a")</f>
        <v>-2.9765082366022932E-2</v>
      </c>
      <c r="AA363" s="8"/>
      <c r="AB363" s="52">
        <f>+AB5+AB114+AB121+AB218-HR!N41*'pc-dist'!G60</f>
        <v>383.8447064655</v>
      </c>
      <c r="AC363" s="52">
        <f>+AC5+AC114+AC121+AC218-HR!O41*'pc-dist'!P8</f>
        <v>395.36004765946518</v>
      </c>
      <c r="AD363" s="52">
        <f>+AD5+AD114+AD121+AD218-HR!P41*'pc-dist'!G73</f>
        <v>372.4195371617925</v>
      </c>
      <c r="AE363" s="30">
        <f>IFERROR(AD363/AC363-1,"n/a")</f>
        <v>-5.8024351811673203E-2</v>
      </c>
      <c r="AF363" s="30">
        <f>IFERROR(AD363/AB363-1,"n/a")</f>
        <v>-2.9765082366022932E-2</v>
      </c>
      <c r="AG363" s="8"/>
      <c r="AH363" s="52">
        <f>AB363+V363+P363+J363+D363</f>
        <v>7676.8941293099997</v>
      </c>
      <c r="AI363" s="52">
        <f>AC363+W363+Q363+K363+E363</f>
        <v>7907.2009531893036</v>
      </c>
      <c r="AJ363" s="52">
        <f>AD363+X363+R363+L363+F363</f>
        <v>7448.3907432358501</v>
      </c>
      <c r="AK363" s="30">
        <f>IFERROR(AJ363/AI363-1,"n/a")</f>
        <v>-5.8024351811673203E-2</v>
      </c>
      <c r="AL363" s="30">
        <f>IFERROR(AJ363/AH363-1,"n/a")</f>
        <v>-2.9765082366022821E-2</v>
      </c>
      <c r="AM363" s="8"/>
      <c r="AN363" s="6" t="b">
        <f>+ABS(AH363-'PL-tc'!N363+AI363-'PL-tc'!O363+AJ363-'PL-tc'!P363)&lt;0.001</f>
        <v>1</v>
      </c>
    </row>
    <row r="364" spans="1:40" x14ac:dyDescent="0.2">
      <c r="A364" s="49" t="s">
        <v>65</v>
      </c>
      <c r="B364" s="46" t="s">
        <v>65</v>
      </c>
      <c r="C364" s="11"/>
      <c r="D364" s="12">
        <f t="shared" ref="D364:F364" si="312">IFERROR(D363/D5,"n/a")</f>
        <v>0.73845897299251662</v>
      </c>
      <c r="E364" s="12">
        <f t="shared" si="312"/>
        <v>0.73845897299251662</v>
      </c>
      <c r="F364" s="12">
        <f t="shared" si="312"/>
        <v>0.69224993317629524</v>
      </c>
      <c r="G364" s="12"/>
      <c r="H364" s="12"/>
      <c r="I364" s="11"/>
      <c r="J364" s="12">
        <f t="shared" ref="J364:L364" si="313">IFERROR(J363/J5,"n/a")</f>
        <v>0.73845897299251662</v>
      </c>
      <c r="K364" s="12">
        <f t="shared" si="313"/>
        <v>0.73845897299251673</v>
      </c>
      <c r="L364" s="12">
        <f t="shared" si="313"/>
        <v>0.69224993317629513</v>
      </c>
      <c r="M364" s="12"/>
      <c r="N364" s="12"/>
      <c r="O364" s="11"/>
      <c r="P364" s="12">
        <f t="shared" ref="P364:R364" si="314">IFERROR(P363/P5,"n/a")</f>
        <v>0.73845897299251662</v>
      </c>
      <c r="Q364" s="12">
        <f t="shared" si="314"/>
        <v>0.73845897299251662</v>
      </c>
      <c r="R364" s="12">
        <f t="shared" si="314"/>
        <v>0.69224993317629524</v>
      </c>
      <c r="S364" s="12"/>
      <c r="T364" s="12"/>
      <c r="U364" s="11"/>
      <c r="V364" s="12">
        <f t="shared" ref="V364:X364" si="315">IFERROR(V363/V5,"n/a")</f>
        <v>0.73845897299251662</v>
      </c>
      <c r="W364" s="12">
        <f t="shared" si="315"/>
        <v>0.73845897299251662</v>
      </c>
      <c r="X364" s="12">
        <f t="shared" si="315"/>
        <v>0.69224993317629524</v>
      </c>
      <c r="Y364" s="12"/>
      <c r="Z364" s="12"/>
      <c r="AA364" s="11"/>
      <c r="AB364" s="12">
        <f t="shared" ref="AB364:AD364" si="316">IFERROR(AB363/AB5,"n/a")</f>
        <v>0.73845897299251662</v>
      </c>
      <c r="AC364" s="12">
        <f t="shared" si="316"/>
        <v>0.73845897299251662</v>
      </c>
      <c r="AD364" s="12">
        <f t="shared" si="316"/>
        <v>0.69224993317629524</v>
      </c>
      <c r="AE364" s="12"/>
      <c r="AF364" s="12"/>
      <c r="AG364" s="11"/>
      <c r="AH364" s="12">
        <f t="shared" ref="AH364:AJ364" si="317">IFERROR(AH363/AH5,"n/a")</f>
        <v>0.73845897299251662</v>
      </c>
      <c r="AI364" s="12">
        <f t="shared" si="317"/>
        <v>0.73845897299251673</v>
      </c>
      <c r="AJ364" s="12">
        <f t="shared" si="317"/>
        <v>0.69224993317629513</v>
      </c>
      <c r="AK364" s="12"/>
      <c r="AL364" s="12"/>
      <c r="AM364" s="11"/>
    </row>
    <row r="366" spans="1:40" x14ac:dyDescent="0.2">
      <c r="A366" s="49" t="s">
        <v>122</v>
      </c>
      <c r="B366" s="25" t="s">
        <v>122</v>
      </c>
      <c r="C366" s="8"/>
      <c r="D366" s="52">
        <f t="shared" ref="D366:F366" si="318">+D367+D403</f>
        <v>-2137.9643649600002</v>
      </c>
      <c r="E366" s="52">
        <f t="shared" si="318"/>
        <v>-2203.7698716094001</v>
      </c>
      <c r="F366" s="52">
        <f t="shared" si="318"/>
        <v>-2218.0816644688002</v>
      </c>
      <c r="G366" s="30">
        <f>IFERROR(F366/E366-1,"n/a")</f>
        <v>6.4942320174965484E-3</v>
      </c>
      <c r="H366" s="30">
        <f>IFERROR(F366/D366-1,"n/a")</f>
        <v>3.7473636521672793E-2</v>
      </c>
      <c r="I366" s="8"/>
      <c r="J366" s="52">
        <f t="shared" ref="J366:L366" si="319">+J367+J403</f>
        <v>-1336.2277281000001</v>
      </c>
      <c r="K366" s="52">
        <f t="shared" si="319"/>
        <v>-1377.356169755875</v>
      </c>
      <c r="L366" s="52">
        <f t="shared" si="319"/>
        <v>-1386.3010402929999</v>
      </c>
      <c r="M366" s="30">
        <f>IFERROR(L366/K366-1,"n/a")</f>
        <v>6.4942320174965484E-3</v>
      </c>
      <c r="N366" s="30">
        <f>IFERROR(L366/J366-1,"n/a")</f>
        <v>3.7473636521672571E-2</v>
      </c>
      <c r="O366" s="8"/>
      <c r="P366" s="52">
        <f t="shared" ref="P366:R366" si="320">+P367+P403</f>
        <v>-1068.9821824800001</v>
      </c>
      <c r="Q366" s="52">
        <f t="shared" si="320"/>
        <v>-1101.8849358047</v>
      </c>
      <c r="R366" s="52">
        <f t="shared" si="320"/>
        <v>-1109.0408322344001</v>
      </c>
      <c r="S366" s="30">
        <f>IFERROR(R366/Q366-1,"n/a")</f>
        <v>6.4942320174965484E-3</v>
      </c>
      <c r="T366" s="30">
        <f>IFERROR(R366/P366-1,"n/a")</f>
        <v>3.7473636521672793E-2</v>
      </c>
      <c r="U366" s="8"/>
      <c r="V366" s="52">
        <f t="shared" ref="V366:X366" si="321">+V367+V403</f>
        <v>-534.49109124000006</v>
      </c>
      <c r="W366" s="52">
        <f t="shared" si="321"/>
        <v>-550.94246790235002</v>
      </c>
      <c r="X366" s="52">
        <f t="shared" si="321"/>
        <v>-554.52041611720006</v>
      </c>
      <c r="Y366" s="30">
        <f>IFERROR(X366/W366-1,"n/a")</f>
        <v>6.4942320174965484E-3</v>
      </c>
      <c r="Z366" s="30">
        <f>IFERROR(X366/V366-1,"n/a")</f>
        <v>3.7473636521672793E-2</v>
      </c>
      <c r="AA366" s="8"/>
      <c r="AB366" s="52">
        <f t="shared" ref="AB366:AD366" si="322">+AB367+AB403</f>
        <v>-267.24554562000003</v>
      </c>
      <c r="AC366" s="52">
        <f t="shared" si="322"/>
        <v>-275.47123395117501</v>
      </c>
      <c r="AD366" s="52">
        <f t="shared" si="322"/>
        <v>-277.26020805860003</v>
      </c>
      <c r="AE366" s="30">
        <f>IFERROR(AD366/AC366-1,"n/a")</f>
        <v>6.4942320174965484E-3</v>
      </c>
      <c r="AF366" s="30">
        <f>IFERROR(AD366/AB366-1,"n/a")</f>
        <v>3.7473636521672793E-2</v>
      </c>
      <c r="AG366" s="8"/>
      <c r="AH366" s="52">
        <f t="shared" ref="AH366:AH401" si="323">AB366+V366+P366+J366+D366</f>
        <v>-5344.9109124000006</v>
      </c>
      <c r="AI366" s="52">
        <f t="shared" ref="AI366:AI401" si="324">AC366+W366+Q366+K366+E366</f>
        <v>-5509.4246790235002</v>
      </c>
      <c r="AJ366" s="52">
        <f t="shared" ref="AJ366:AJ401" si="325">AD366+X366+R366+L366+F366</f>
        <v>-5545.2041611720006</v>
      </c>
      <c r="AK366" s="30">
        <f>IFERROR(AJ366/AI366-1,"n/a")</f>
        <v>6.4942320174965484E-3</v>
      </c>
      <c r="AL366" s="30">
        <f>IFERROR(AJ366/AH366-1,"n/a")</f>
        <v>3.7473636521672793E-2</v>
      </c>
      <c r="AM366" s="8"/>
      <c r="AN366" s="6" t="b">
        <f>+ABS(AH366-'PL-tc'!N366+AI366-'PL-tc'!O366+AJ366-'PL-tc'!P366)&lt;0.001</f>
        <v>1</v>
      </c>
    </row>
    <row r="367" spans="1:40" hidden="1" outlineLevel="1" x14ac:dyDescent="0.2">
      <c r="A367" s="49" t="s">
        <v>123</v>
      </c>
      <c r="B367" s="13" t="s">
        <v>123</v>
      </c>
      <c r="D367" s="53">
        <f t="shared" ref="D367:F367" si="326">+SUM(D368:D402)</f>
        <v>-1766.9126983140497</v>
      </c>
      <c r="E367" s="53">
        <f t="shared" si="326"/>
        <v>-1821.2974145532235</v>
      </c>
      <c r="F367" s="53">
        <f t="shared" si="326"/>
        <v>-1833.1253425361986</v>
      </c>
      <c r="G367" s="34">
        <f t="shared" ref="G367:G401" si="327">IFERROR(F367/E367-1,"n/a")</f>
        <v>6.4942320174965484E-3</v>
      </c>
      <c r="H367" s="34">
        <f t="shared" ref="H367:H401" si="328">IFERROR(F367/D367-1,"n/a")</f>
        <v>3.7473636521672793E-2</v>
      </c>
      <c r="J367" s="53">
        <f t="shared" ref="J367:L367" si="329">+SUM(J368:J402)</f>
        <v>-1104.3204364462811</v>
      </c>
      <c r="K367" s="53">
        <f t="shared" si="329"/>
        <v>-1138.3108840957645</v>
      </c>
      <c r="L367" s="53">
        <f t="shared" si="329"/>
        <v>-1145.7033390851241</v>
      </c>
      <c r="M367" s="34">
        <f t="shared" ref="M367:M401" si="330">IFERROR(L367/K367-1,"n/a")</f>
        <v>6.4942320174965484E-3</v>
      </c>
      <c r="N367" s="34">
        <f t="shared" ref="N367:N401" si="331">IFERROR(L367/J367-1,"n/a")</f>
        <v>3.7473636521672793E-2</v>
      </c>
      <c r="P367" s="53">
        <f t="shared" ref="P367:R367" si="332">+SUM(P368:P402)</f>
        <v>-883.45634915702487</v>
      </c>
      <c r="Q367" s="53">
        <f t="shared" si="332"/>
        <v>-910.64870727661173</v>
      </c>
      <c r="R367" s="53">
        <f t="shared" si="332"/>
        <v>-916.56267126809928</v>
      </c>
      <c r="S367" s="34">
        <f t="shared" ref="S367:S401" si="333">IFERROR(R367/Q367-1,"n/a")</f>
        <v>6.4942320174965484E-3</v>
      </c>
      <c r="T367" s="34">
        <f t="shared" ref="T367:T401" si="334">IFERROR(R367/P367-1,"n/a")</f>
        <v>3.7473636521672793E-2</v>
      </c>
      <c r="V367" s="53">
        <f t="shared" ref="V367:X367" si="335">+SUM(V368:V402)</f>
        <v>-441.72817457851244</v>
      </c>
      <c r="W367" s="53">
        <f t="shared" si="335"/>
        <v>-455.32435363830587</v>
      </c>
      <c r="X367" s="53">
        <f t="shared" si="335"/>
        <v>-458.28133563404964</v>
      </c>
      <c r="Y367" s="34">
        <f t="shared" ref="Y367:Y401" si="336">IFERROR(X367/W367-1,"n/a")</f>
        <v>6.4942320174965484E-3</v>
      </c>
      <c r="Z367" s="34">
        <f t="shared" ref="Z367:Z401" si="337">IFERROR(X367/V367-1,"n/a")</f>
        <v>3.7473636521672793E-2</v>
      </c>
      <c r="AB367" s="53">
        <f t="shared" ref="AB367:AD367" si="338">+SUM(AB368:AB402)</f>
        <v>-220.86408728925622</v>
      </c>
      <c r="AC367" s="53">
        <f t="shared" si="338"/>
        <v>-227.66217681915293</v>
      </c>
      <c r="AD367" s="53">
        <f t="shared" si="338"/>
        <v>-229.14066781702482</v>
      </c>
      <c r="AE367" s="34">
        <f t="shared" ref="AE367:AE401" si="339">IFERROR(AD367/AC367-1,"n/a")</f>
        <v>6.4942320174965484E-3</v>
      </c>
      <c r="AF367" s="34">
        <f t="shared" ref="AF367:AF401" si="340">IFERROR(AD367/AB367-1,"n/a")</f>
        <v>3.7473636521672793E-2</v>
      </c>
      <c r="AH367" s="53">
        <f t="shared" si="323"/>
        <v>-4417.2817457851243</v>
      </c>
      <c r="AI367" s="53">
        <f t="shared" si="324"/>
        <v>-4553.2435363830582</v>
      </c>
      <c r="AJ367" s="53">
        <f t="shared" si="325"/>
        <v>-4582.8133563404963</v>
      </c>
      <c r="AK367" s="34">
        <f t="shared" ref="AK367:AK401" si="341">IFERROR(AJ367/AI367-1,"n/a")</f>
        <v>6.4942320174965484E-3</v>
      </c>
      <c r="AL367" s="34">
        <f t="shared" ref="AL367:AL401" si="342">IFERROR(AJ367/AH367-1,"n/a")</f>
        <v>3.7473636521672793E-2</v>
      </c>
    </row>
    <row r="368" spans="1:40" hidden="1" outlineLevel="2" x14ac:dyDescent="0.2">
      <c r="A368" s="49">
        <v>4100</v>
      </c>
      <c r="B368" s="18" t="str">
        <f>+masterfile!D979</f>
        <v>4100 Löhne und Gehälter</v>
      </c>
      <c r="D368" s="33">
        <f>+'PL-tc'!$N368*'pc-dist'!$C$60</f>
        <v>-1766.9126983140497</v>
      </c>
      <c r="E368" s="33">
        <f>+'PL-tc'!$O368*'pc-dist'!$L$8</f>
        <v>-1821.2974145532235</v>
      </c>
      <c r="F368" s="33">
        <f>+'PL-tc'!$P368*'pc-dist'!$C$73</f>
        <v>-1833.1253425361986</v>
      </c>
      <c r="G368" s="34">
        <f t="shared" si="327"/>
        <v>6.4942320174965484E-3</v>
      </c>
      <c r="H368" s="34">
        <f t="shared" si="328"/>
        <v>3.7473636521672793E-2</v>
      </c>
      <c r="J368" s="33">
        <f>+'PL-tc'!$N368*'pc-dist'!$D$60</f>
        <v>-1104.3204364462811</v>
      </c>
      <c r="K368" s="33">
        <f>+'PL-tc'!$O368*'pc-dist'!$M$8</f>
        <v>-1138.3108840957645</v>
      </c>
      <c r="L368" s="33">
        <f>+'PL-tc'!$P368*'pc-dist'!$D$73</f>
        <v>-1145.7033390851241</v>
      </c>
      <c r="M368" s="34">
        <f t="shared" si="330"/>
        <v>6.4942320174965484E-3</v>
      </c>
      <c r="N368" s="34">
        <f t="shared" si="331"/>
        <v>3.7473636521672793E-2</v>
      </c>
      <c r="P368" s="33">
        <f>+'PL-tc'!$N368*'pc-dist'!$E$60</f>
        <v>-883.45634915702487</v>
      </c>
      <c r="Q368" s="33">
        <f>+'PL-tc'!$O368*'pc-dist'!$N$8</f>
        <v>-910.64870727661173</v>
      </c>
      <c r="R368" s="33">
        <f>+'PL-tc'!$P368*'pc-dist'!$E$73</f>
        <v>-916.56267126809928</v>
      </c>
      <c r="S368" s="34">
        <f t="shared" si="333"/>
        <v>6.4942320174965484E-3</v>
      </c>
      <c r="T368" s="34">
        <f t="shared" si="334"/>
        <v>3.7473636521672793E-2</v>
      </c>
      <c r="V368" s="33">
        <f>+'PL-tc'!$N368*'pc-dist'!$F$60</f>
        <v>-441.72817457851244</v>
      </c>
      <c r="W368" s="33">
        <f>+'PL-tc'!$O368*'pc-dist'!$O$8</f>
        <v>-455.32435363830587</v>
      </c>
      <c r="X368" s="33">
        <f>+'PL-tc'!$P368*'pc-dist'!$F$73</f>
        <v>-458.28133563404964</v>
      </c>
      <c r="Y368" s="34">
        <f t="shared" si="336"/>
        <v>6.4942320174965484E-3</v>
      </c>
      <c r="Z368" s="34">
        <f t="shared" si="337"/>
        <v>3.7473636521672793E-2</v>
      </c>
      <c r="AB368" s="33">
        <f>+'PL-tc'!$N368*'pc-dist'!$G$60</f>
        <v>-220.86408728925622</v>
      </c>
      <c r="AC368" s="33">
        <f>+'PL-tc'!$O368*'pc-dist'!$P$8</f>
        <v>-227.66217681915293</v>
      </c>
      <c r="AD368" s="33">
        <f>+'PL-tc'!$P368*'pc-dist'!$G$73</f>
        <v>-229.14066781702482</v>
      </c>
      <c r="AE368" s="34">
        <f t="shared" si="339"/>
        <v>6.4942320174965484E-3</v>
      </c>
      <c r="AF368" s="34">
        <f t="shared" si="340"/>
        <v>3.7473636521672793E-2</v>
      </c>
      <c r="AH368" s="33">
        <f t="shared" si="323"/>
        <v>-4417.2817457851243</v>
      </c>
      <c r="AI368" s="33">
        <f t="shared" si="324"/>
        <v>-4553.2435363830582</v>
      </c>
      <c r="AJ368" s="33">
        <f t="shared" si="325"/>
        <v>-4582.8133563404963</v>
      </c>
      <c r="AK368" s="34">
        <f t="shared" si="341"/>
        <v>6.4942320174965484E-3</v>
      </c>
      <c r="AL368" s="34">
        <f t="shared" si="342"/>
        <v>3.7473636521672793E-2</v>
      </c>
    </row>
    <row r="369" spans="1:38" hidden="1" outlineLevel="2" x14ac:dyDescent="0.2">
      <c r="A369" s="49">
        <v>4110</v>
      </c>
      <c r="B369" s="18" t="str">
        <f>+masterfile!D980</f>
        <v>4110 Löhne</v>
      </c>
      <c r="D369" s="33">
        <f>+'PL-tc'!$N369*'pc-dist'!$C$60</f>
        <v>0</v>
      </c>
      <c r="E369" s="33">
        <f>+'PL-tc'!$O369*'pc-dist'!$L$8</f>
        <v>0</v>
      </c>
      <c r="F369" s="33">
        <f>+'PL-tc'!$P369*'pc-dist'!$C$73</f>
        <v>0</v>
      </c>
      <c r="G369" s="34" t="str">
        <f t="shared" si="327"/>
        <v>n/a</v>
      </c>
      <c r="H369" s="34" t="str">
        <f t="shared" si="328"/>
        <v>n/a</v>
      </c>
      <c r="J369" s="33">
        <f>+'PL-tc'!$N369*'pc-dist'!$D$60</f>
        <v>0</v>
      </c>
      <c r="K369" s="33">
        <f>+'PL-tc'!$O369*'pc-dist'!$M$8</f>
        <v>0</v>
      </c>
      <c r="L369" s="33">
        <f>+'PL-tc'!$P369*'pc-dist'!$D$73</f>
        <v>0</v>
      </c>
      <c r="M369" s="34" t="str">
        <f t="shared" si="330"/>
        <v>n/a</v>
      </c>
      <c r="N369" s="34" t="str">
        <f t="shared" si="331"/>
        <v>n/a</v>
      </c>
      <c r="P369" s="33">
        <f>+'PL-tc'!$N369*'pc-dist'!$E$60</f>
        <v>0</v>
      </c>
      <c r="Q369" s="33">
        <f>+'PL-tc'!$O369*'pc-dist'!$N$8</f>
        <v>0</v>
      </c>
      <c r="R369" s="33">
        <f>+'PL-tc'!$P369*'pc-dist'!$E$73</f>
        <v>0</v>
      </c>
      <c r="S369" s="34" t="str">
        <f t="shared" si="333"/>
        <v>n/a</v>
      </c>
      <c r="T369" s="34" t="str">
        <f t="shared" si="334"/>
        <v>n/a</v>
      </c>
      <c r="V369" s="33">
        <f>+'PL-tc'!$N369*'pc-dist'!$F$60</f>
        <v>0</v>
      </c>
      <c r="W369" s="33">
        <f>+'PL-tc'!$O369*'pc-dist'!$O$8</f>
        <v>0</v>
      </c>
      <c r="X369" s="33">
        <f>+'PL-tc'!$P369*'pc-dist'!$F$73</f>
        <v>0</v>
      </c>
      <c r="Y369" s="34" t="str">
        <f t="shared" si="336"/>
        <v>n/a</v>
      </c>
      <c r="Z369" s="34" t="str">
        <f t="shared" si="337"/>
        <v>n/a</v>
      </c>
      <c r="AB369" s="33">
        <f>+'PL-tc'!$N369*'pc-dist'!$G$60</f>
        <v>0</v>
      </c>
      <c r="AC369" s="33">
        <f>+'PL-tc'!$O369*'pc-dist'!$P$8</f>
        <v>0</v>
      </c>
      <c r="AD369" s="33">
        <f>+'PL-tc'!$P369*'pc-dist'!$G$73</f>
        <v>0</v>
      </c>
      <c r="AE369" s="34" t="str">
        <f t="shared" si="339"/>
        <v>n/a</v>
      </c>
      <c r="AF369" s="34" t="str">
        <f t="shared" si="340"/>
        <v>n/a</v>
      </c>
      <c r="AH369" s="33">
        <f t="shared" si="323"/>
        <v>0</v>
      </c>
      <c r="AI369" s="33">
        <f t="shared" si="324"/>
        <v>0</v>
      </c>
      <c r="AJ369" s="33">
        <f t="shared" si="325"/>
        <v>0</v>
      </c>
      <c r="AK369" s="34" t="str">
        <f t="shared" si="341"/>
        <v>n/a</v>
      </c>
      <c r="AL369" s="34" t="str">
        <f t="shared" si="342"/>
        <v>n/a</v>
      </c>
    </row>
    <row r="370" spans="1:38" hidden="1" outlineLevel="2" x14ac:dyDescent="0.2">
      <c r="A370" s="49">
        <v>4120</v>
      </c>
      <c r="B370" s="18" t="str">
        <f>+masterfile!D981</f>
        <v>4120 Gehälter</v>
      </c>
      <c r="D370" s="33">
        <f>+'PL-tc'!$N370*'pc-dist'!$C$60</f>
        <v>0</v>
      </c>
      <c r="E370" s="33">
        <f>+'PL-tc'!$O370*'pc-dist'!$L$8</f>
        <v>0</v>
      </c>
      <c r="F370" s="33">
        <f>+'PL-tc'!$P370*'pc-dist'!$C$73</f>
        <v>0</v>
      </c>
      <c r="G370" s="34" t="str">
        <f t="shared" si="327"/>
        <v>n/a</v>
      </c>
      <c r="H370" s="34" t="str">
        <f t="shared" si="328"/>
        <v>n/a</v>
      </c>
      <c r="J370" s="33">
        <f>+'PL-tc'!$N370*'pc-dist'!$D$60</f>
        <v>0</v>
      </c>
      <c r="K370" s="33">
        <f>+'PL-tc'!$O370*'pc-dist'!$M$8</f>
        <v>0</v>
      </c>
      <c r="L370" s="33">
        <f>+'PL-tc'!$P370*'pc-dist'!$D$73</f>
        <v>0</v>
      </c>
      <c r="M370" s="34" t="str">
        <f t="shared" si="330"/>
        <v>n/a</v>
      </c>
      <c r="N370" s="34" t="str">
        <f t="shared" si="331"/>
        <v>n/a</v>
      </c>
      <c r="P370" s="33">
        <f>+'PL-tc'!$N370*'pc-dist'!$E$60</f>
        <v>0</v>
      </c>
      <c r="Q370" s="33">
        <f>+'PL-tc'!$O370*'pc-dist'!$N$8</f>
        <v>0</v>
      </c>
      <c r="R370" s="33">
        <f>+'PL-tc'!$P370*'pc-dist'!$E$73</f>
        <v>0</v>
      </c>
      <c r="S370" s="34" t="str">
        <f t="shared" si="333"/>
        <v>n/a</v>
      </c>
      <c r="T370" s="34" t="str">
        <f t="shared" si="334"/>
        <v>n/a</v>
      </c>
      <c r="V370" s="33">
        <f>+'PL-tc'!$N370*'pc-dist'!$F$60</f>
        <v>0</v>
      </c>
      <c r="W370" s="33">
        <f>+'PL-tc'!$O370*'pc-dist'!$O$8</f>
        <v>0</v>
      </c>
      <c r="X370" s="33">
        <f>+'PL-tc'!$P370*'pc-dist'!$F$73</f>
        <v>0</v>
      </c>
      <c r="Y370" s="34" t="str">
        <f t="shared" si="336"/>
        <v>n/a</v>
      </c>
      <c r="Z370" s="34" t="str">
        <f t="shared" si="337"/>
        <v>n/a</v>
      </c>
      <c r="AB370" s="33">
        <f>+'PL-tc'!$N370*'pc-dist'!$G$60</f>
        <v>0</v>
      </c>
      <c r="AC370" s="33">
        <f>+'PL-tc'!$O370*'pc-dist'!$P$8</f>
        <v>0</v>
      </c>
      <c r="AD370" s="33">
        <f>+'PL-tc'!$P370*'pc-dist'!$G$73</f>
        <v>0</v>
      </c>
      <c r="AE370" s="34" t="str">
        <f t="shared" si="339"/>
        <v>n/a</v>
      </c>
      <c r="AF370" s="34" t="str">
        <f t="shared" si="340"/>
        <v>n/a</v>
      </c>
      <c r="AH370" s="33">
        <f t="shared" si="323"/>
        <v>0</v>
      </c>
      <c r="AI370" s="33">
        <f t="shared" si="324"/>
        <v>0</v>
      </c>
      <c r="AJ370" s="33">
        <f t="shared" si="325"/>
        <v>0</v>
      </c>
      <c r="AK370" s="34" t="str">
        <f t="shared" si="341"/>
        <v>n/a</v>
      </c>
      <c r="AL370" s="34" t="str">
        <f t="shared" si="342"/>
        <v>n/a</v>
      </c>
    </row>
    <row r="371" spans="1:38" hidden="1" outlineLevel="2" x14ac:dyDescent="0.2">
      <c r="A371" s="49">
        <v>4124</v>
      </c>
      <c r="B371" s="18" t="str">
        <f>+masterfile!D982</f>
        <v>4124 Geschäftsführergehälter GmbH-Gesells.</v>
      </c>
      <c r="D371" s="33">
        <f>+'PL-tc'!$N371*'pc-dist'!$C$60</f>
        <v>0</v>
      </c>
      <c r="E371" s="33">
        <f>+'PL-tc'!$O371*'pc-dist'!$L$8</f>
        <v>0</v>
      </c>
      <c r="F371" s="33">
        <f>+'PL-tc'!$P371*'pc-dist'!$C$73</f>
        <v>0</v>
      </c>
      <c r="G371" s="34" t="str">
        <f t="shared" si="327"/>
        <v>n/a</v>
      </c>
      <c r="H371" s="34" t="str">
        <f t="shared" si="328"/>
        <v>n/a</v>
      </c>
      <c r="J371" s="33">
        <f>+'PL-tc'!$N371*'pc-dist'!$D$60</f>
        <v>0</v>
      </c>
      <c r="K371" s="33">
        <f>+'PL-tc'!$O371*'pc-dist'!$M$8</f>
        <v>0</v>
      </c>
      <c r="L371" s="33">
        <f>+'PL-tc'!$P371*'pc-dist'!$D$73</f>
        <v>0</v>
      </c>
      <c r="M371" s="34" t="str">
        <f t="shared" si="330"/>
        <v>n/a</v>
      </c>
      <c r="N371" s="34" t="str">
        <f t="shared" si="331"/>
        <v>n/a</v>
      </c>
      <c r="P371" s="33">
        <f>+'PL-tc'!$N371*'pc-dist'!$E$60</f>
        <v>0</v>
      </c>
      <c r="Q371" s="33">
        <f>+'PL-tc'!$O371*'pc-dist'!$N$8</f>
        <v>0</v>
      </c>
      <c r="R371" s="33">
        <f>+'PL-tc'!$P371*'pc-dist'!$E$73</f>
        <v>0</v>
      </c>
      <c r="S371" s="34" t="str">
        <f t="shared" si="333"/>
        <v>n/a</v>
      </c>
      <c r="T371" s="34" t="str">
        <f t="shared" si="334"/>
        <v>n/a</v>
      </c>
      <c r="V371" s="33">
        <f>+'PL-tc'!$N371*'pc-dist'!$F$60</f>
        <v>0</v>
      </c>
      <c r="W371" s="33">
        <f>+'PL-tc'!$O371*'pc-dist'!$O$8</f>
        <v>0</v>
      </c>
      <c r="X371" s="33">
        <f>+'PL-tc'!$P371*'pc-dist'!$F$73</f>
        <v>0</v>
      </c>
      <c r="Y371" s="34" t="str">
        <f t="shared" si="336"/>
        <v>n/a</v>
      </c>
      <c r="Z371" s="34" t="str">
        <f t="shared" si="337"/>
        <v>n/a</v>
      </c>
      <c r="AB371" s="33">
        <f>+'PL-tc'!$N371*'pc-dist'!$G$60</f>
        <v>0</v>
      </c>
      <c r="AC371" s="33">
        <f>+'PL-tc'!$O371*'pc-dist'!$P$8</f>
        <v>0</v>
      </c>
      <c r="AD371" s="33">
        <f>+'PL-tc'!$P371*'pc-dist'!$G$73</f>
        <v>0</v>
      </c>
      <c r="AE371" s="34" t="str">
        <f t="shared" si="339"/>
        <v>n/a</v>
      </c>
      <c r="AF371" s="34" t="str">
        <f t="shared" si="340"/>
        <v>n/a</v>
      </c>
      <c r="AH371" s="33">
        <f t="shared" si="323"/>
        <v>0</v>
      </c>
      <c r="AI371" s="33">
        <f t="shared" si="324"/>
        <v>0</v>
      </c>
      <c r="AJ371" s="33">
        <f t="shared" si="325"/>
        <v>0</v>
      </c>
      <c r="AK371" s="34" t="str">
        <f t="shared" si="341"/>
        <v>n/a</v>
      </c>
      <c r="AL371" s="34" t="str">
        <f t="shared" si="342"/>
        <v>n/a</v>
      </c>
    </row>
    <row r="372" spans="1:38" hidden="1" outlineLevel="2" x14ac:dyDescent="0.2">
      <c r="A372" s="49">
        <v>4125</v>
      </c>
      <c r="B372" s="18" t="str">
        <f>+masterfile!D983</f>
        <v>4125 Ehegattengehalt</v>
      </c>
      <c r="D372" s="33">
        <f>+'PL-tc'!$N372*'pc-dist'!$C$60</f>
        <v>0</v>
      </c>
      <c r="E372" s="33">
        <f>+'PL-tc'!$O372*'pc-dist'!$L$8</f>
        <v>0</v>
      </c>
      <c r="F372" s="33">
        <f>+'PL-tc'!$P372*'pc-dist'!$C$73</f>
        <v>0</v>
      </c>
      <c r="G372" s="34" t="str">
        <f t="shared" si="327"/>
        <v>n/a</v>
      </c>
      <c r="H372" s="34" t="str">
        <f t="shared" si="328"/>
        <v>n/a</v>
      </c>
      <c r="J372" s="33">
        <f>+'PL-tc'!$N372*'pc-dist'!$D$60</f>
        <v>0</v>
      </c>
      <c r="K372" s="33">
        <f>+'PL-tc'!$O372*'pc-dist'!$M$8</f>
        <v>0</v>
      </c>
      <c r="L372" s="33">
        <f>+'PL-tc'!$P372*'pc-dist'!$D$73</f>
        <v>0</v>
      </c>
      <c r="M372" s="34" t="str">
        <f t="shared" si="330"/>
        <v>n/a</v>
      </c>
      <c r="N372" s="34" t="str">
        <f t="shared" si="331"/>
        <v>n/a</v>
      </c>
      <c r="P372" s="33">
        <f>+'PL-tc'!$N372*'pc-dist'!$E$60</f>
        <v>0</v>
      </c>
      <c r="Q372" s="33">
        <f>+'PL-tc'!$O372*'pc-dist'!$N$8</f>
        <v>0</v>
      </c>
      <c r="R372" s="33">
        <f>+'PL-tc'!$P372*'pc-dist'!$E$73</f>
        <v>0</v>
      </c>
      <c r="S372" s="34" t="str">
        <f t="shared" si="333"/>
        <v>n/a</v>
      </c>
      <c r="T372" s="34" t="str">
        <f t="shared" si="334"/>
        <v>n/a</v>
      </c>
      <c r="V372" s="33">
        <f>+'PL-tc'!$N372*'pc-dist'!$F$60</f>
        <v>0</v>
      </c>
      <c r="W372" s="33">
        <f>+'PL-tc'!$O372*'pc-dist'!$O$8</f>
        <v>0</v>
      </c>
      <c r="X372" s="33">
        <f>+'PL-tc'!$P372*'pc-dist'!$F$73</f>
        <v>0</v>
      </c>
      <c r="Y372" s="34" t="str">
        <f t="shared" si="336"/>
        <v>n/a</v>
      </c>
      <c r="Z372" s="34" t="str">
        <f t="shared" si="337"/>
        <v>n/a</v>
      </c>
      <c r="AB372" s="33">
        <f>+'PL-tc'!$N372*'pc-dist'!$G$60</f>
        <v>0</v>
      </c>
      <c r="AC372" s="33">
        <f>+'PL-tc'!$O372*'pc-dist'!$P$8</f>
        <v>0</v>
      </c>
      <c r="AD372" s="33">
        <f>+'PL-tc'!$P372*'pc-dist'!$G$73</f>
        <v>0</v>
      </c>
      <c r="AE372" s="34" t="str">
        <f t="shared" si="339"/>
        <v>n/a</v>
      </c>
      <c r="AF372" s="34" t="str">
        <f t="shared" si="340"/>
        <v>n/a</v>
      </c>
      <c r="AH372" s="33">
        <f t="shared" si="323"/>
        <v>0</v>
      </c>
      <c r="AI372" s="33">
        <f t="shared" si="324"/>
        <v>0</v>
      </c>
      <c r="AJ372" s="33">
        <f t="shared" si="325"/>
        <v>0</v>
      </c>
      <c r="AK372" s="34" t="str">
        <f t="shared" si="341"/>
        <v>n/a</v>
      </c>
      <c r="AL372" s="34" t="str">
        <f t="shared" si="342"/>
        <v>n/a</v>
      </c>
    </row>
    <row r="373" spans="1:38" hidden="1" outlineLevel="2" x14ac:dyDescent="0.2">
      <c r="A373" s="49">
        <v>4126</v>
      </c>
      <c r="B373" s="18" t="str">
        <f>+masterfile!D984</f>
        <v>4126 Tantiemen Gesellschafter-Geschäftsf.</v>
      </c>
      <c r="D373" s="33">
        <f>+'PL-tc'!$N373*'pc-dist'!$C$60</f>
        <v>0</v>
      </c>
      <c r="E373" s="33">
        <f>+'PL-tc'!$O373*'pc-dist'!$L$8</f>
        <v>0</v>
      </c>
      <c r="F373" s="33">
        <f>+'PL-tc'!$P373*'pc-dist'!$C$73</f>
        <v>0</v>
      </c>
      <c r="G373" s="34" t="str">
        <f t="shared" si="327"/>
        <v>n/a</v>
      </c>
      <c r="H373" s="34" t="str">
        <f t="shared" si="328"/>
        <v>n/a</v>
      </c>
      <c r="J373" s="33">
        <f>+'PL-tc'!$N373*'pc-dist'!$D$60</f>
        <v>0</v>
      </c>
      <c r="K373" s="33">
        <f>+'PL-tc'!$O373*'pc-dist'!$M$8</f>
        <v>0</v>
      </c>
      <c r="L373" s="33">
        <f>+'PL-tc'!$P373*'pc-dist'!$D$73</f>
        <v>0</v>
      </c>
      <c r="M373" s="34" t="str">
        <f t="shared" si="330"/>
        <v>n/a</v>
      </c>
      <c r="N373" s="34" t="str">
        <f t="shared" si="331"/>
        <v>n/a</v>
      </c>
      <c r="P373" s="33">
        <f>+'PL-tc'!$N373*'pc-dist'!$E$60</f>
        <v>0</v>
      </c>
      <c r="Q373" s="33">
        <f>+'PL-tc'!$O373*'pc-dist'!$N$8</f>
        <v>0</v>
      </c>
      <c r="R373" s="33">
        <f>+'PL-tc'!$P373*'pc-dist'!$E$73</f>
        <v>0</v>
      </c>
      <c r="S373" s="34" t="str">
        <f t="shared" si="333"/>
        <v>n/a</v>
      </c>
      <c r="T373" s="34" t="str">
        <f t="shared" si="334"/>
        <v>n/a</v>
      </c>
      <c r="V373" s="33">
        <f>+'PL-tc'!$N373*'pc-dist'!$F$60</f>
        <v>0</v>
      </c>
      <c r="W373" s="33">
        <f>+'PL-tc'!$O373*'pc-dist'!$O$8</f>
        <v>0</v>
      </c>
      <c r="X373" s="33">
        <f>+'PL-tc'!$P373*'pc-dist'!$F$73</f>
        <v>0</v>
      </c>
      <c r="Y373" s="34" t="str">
        <f t="shared" si="336"/>
        <v>n/a</v>
      </c>
      <c r="Z373" s="34" t="str">
        <f t="shared" si="337"/>
        <v>n/a</v>
      </c>
      <c r="AB373" s="33">
        <f>+'PL-tc'!$N373*'pc-dist'!$G$60</f>
        <v>0</v>
      </c>
      <c r="AC373" s="33">
        <f>+'PL-tc'!$O373*'pc-dist'!$P$8</f>
        <v>0</v>
      </c>
      <c r="AD373" s="33">
        <f>+'PL-tc'!$P373*'pc-dist'!$G$73</f>
        <v>0</v>
      </c>
      <c r="AE373" s="34" t="str">
        <f t="shared" si="339"/>
        <v>n/a</v>
      </c>
      <c r="AF373" s="34" t="str">
        <f t="shared" si="340"/>
        <v>n/a</v>
      </c>
      <c r="AH373" s="33">
        <f t="shared" si="323"/>
        <v>0</v>
      </c>
      <c r="AI373" s="33">
        <f t="shared" si="324"/>
        <v>0</v>
      </c>
      <c r="AJ373" s="33">
        <f t="shared" si="325"/>
        <v>0</v>
      </c>
      <c r="AK373" s="34" t="str">
        <f t="shared" si="341"/>
        <v>n/a</v>
      </c>
      <c r="AL373" s="34" t="str">
        <f t="shared" si="342"/>
        <v>n/a</v>
      </c>
    </row>
    <row r="374" spans="1:38" hidden="1" outlineLevel="2" x14ac:dyDescent="0.2">
      <c r="A374" s="49">
        <v>4127</v>
      </c>
      <c r="B374" s="18" t="str">
        <f>+masterfile!D985</f>
        <v>4127 Geschäftsführergehälter</v>
      </c>
      <c r="D374" s="33">
        <f>+'PL-tc'!$N374*'pc-dist'!$C$60</f>
        <v>0</v>
      </c>
      <c r="E374" s="33">
        <f>+'PL-tc'!$O374*'pc-dist'!$L$8</f>
        <v>0</v>
      </c>
      <c r="F374" s="33">
        <f>+'PL-tc'!$P374*'pc-dist'!$C$73</f>
        <v>0</v>
      </c>
      <c r="G374" s="34" t="str">
        <f t="shared" si="327"/>
        <v>n/a</v>
      </c>
      <c r="H374" s="34" t="str">
        <f t="shared" si="328"/>
        <v>n/a</v>
      </c>
      <c r="J374" s="33">
        <f>+'PL-tc'!$N374*'pc-dist'!$D$60</f>
        <v>0</v>
      </c>
      <c r="K374" s="33">
        <f>+'PL-tc'!$O374*'pc-dist'!$M$8</f>
        <v>0</v>
      </c>
      <c r="L374" s="33">
        <f>+'PL-tc'!$P374*'pc-dist'!$D$73</f>
        <v>0</v>
      </c>
      <c r="M374" s="34" t="str">
        <f t="shared" si="330"/>
        <v>n/a</v>
      </c>
      <c r="N374" s="34" t="str">
        <f t="shared" si="331"/>
        <v>n/a</v>
      </c>
      <c r="P374" s="33">
        <f>+'PL-tc'!$N374*'pc-dist'!$E$60</f>
        <v>0</v>
      </c>
      <c r="Q374" s="33">
        <f>+'PL-tc'!$O374*'pc-dist'!$N$8</f>
        <v>0</v>
      </c>
      <c r="R374" s="33">
        <f>+'PL-tc'!$P374*'pc-dist'!$E$73</f>
        <v>0</v>
      </c>
      <c r="S374" s="34" t="str">
        <f t="shared" si="333"/>
        <v>n/a</v>
      </c>
      <c r="T374" s="34" t="str">
        <f t="shared" si="334"/>
        <v>n/a</v>
      </c>
      <c r="V374" s="33">
        <f>+'PL-tc'!$N374*'pc-dist'!$F$60</f>
        <v>0</v>
      </c>
      <c r="W374" s="33">
        <f>+'PL-tc'!$O374*'pc-dist'!$O$8</f>
        <v>0</v>
      </c>
      <c r="X374" s="33">
        <f>+'PL-tc'!$P374*'pc-dist'!$F$73</f>
        <v>0</v>
      </c>
      <c r="Y374" s="34" t="str">
        <f t="shared" si="336"/>
        <v>n/a</v>
      </c>
      <c r="Z374" s="34" t="str">
        <f t="shared" si="337"/>
        <v>n/a</v>
      </c>
      <c r="AB374" s="33">
        <f>+'PL-tc'!$N374*'pc-dist'!$G$60</f>
        <v>0</v>
      </c>
      <c r="AC374" s="33">
        <f>+'PL-tc'!$O374*'pc-dist'!$P$8</f>
        <v>0</v>
      </c>
      <c r="AD374" s="33">
        <f>+'PL-tc'!$P374*'pc-dist'!$G$73</f>
        <v>0</v>
      </c>
      <c r="AE374" s="34" t="str">
        <f t="shared" si="339"/>
        <v>n/a</v>
      </c>
      <c r="AF374" s="34" t="str">
        <f t="shared" si="340"/>
        <v>n/a</v>
      </c>
      <c r="AH374" s="33">
        <f t="shared" si="323"/>
        <v>0</v>
      </c>
      <c r="AI374" s="33">
        <f t="shared" si="324"/>
        <v>0</v>
      </c>
      <c r="AJ374" s="33">
        <f t="shared" si="325"/>
        <v>0</v>
      </c>
      <c r="AK374" s="34" t="str">
        <f t="shared" si="341"/>
        <v>n/a</v>
      </c>
      <c r="AL374" s="34" t="str">
        <f t="shared" si="342"/>
        <v>n/a</v>
      </c>
    </row>
    <row r="375" spans="1:38" hidden="1" outlineLevel="2" x14ac:dyDescent="0.2">
      <c r="A375" s="49">
        <v>4128</v>
      </c>
      <c r="B375" s="18" t="str">
        <f>+masterfile!D986</f>
        <v>4128 Vergütung angest. Mituntern. § 15 EStG</v>
      </c>
      <c r="D375" s="33">
        <f>+'PL-tc'!$N375*'pc-dist'!$C$60</f>
        <v>0</v>
      </c>
      <c r="E375" s="33">
        <f>+'PL-tc'!$O375*'pc-dist'!$L$8</f>
        <v>0</v>
      </c>
      <c r="F375" s="33">
        <f>+'PL-tc'!$P375*'pc-dist'!$C$73</f>
        <v>0</v>
      </c>
      <c r="G375" s="34" t="str">
        <f t="shared" si="327"/>
        <v>n/a</v>
      </c>
      <c r="H375" s="34" t="str">
        <f t="shared" si="328"/>
        <v>n/a</v>
      </c>
      <c r="J375" s="33">
        <f>+'PL-tc'!$N375*'pc-dist'!$D$60</f>
        <v>0</v>
      </c>
      <c r="K375" s="33">
        <f>+'PL-tc'!$O375*'pc-dist'!$M$8</f>
        <v>0</v>
      </c>
      <c r="L375" s="33">
        <f>+'PL-tc'!$P375*'pc-dist'!$D$73</f>
        <v>0</v>
      </c>
      <c r="M375" s="34" t="str">
        <f t="shared" si="330"/>
        <v>n/a</v>
      </c>
      <c r="N375" s="34" t="str">
        <f t="shared" si="331"/>
        <v>n/a</v>
      </c>
      <c r="P375" s="33">
        <f>+'PL-tc'!$N375*'pc-dist'!$E$60</f>
        <v>0</v>
      </c>
      <c r="Q375" s="33">
        <f>+'PL-tc'!$O375*'pc-dist'!$N$8</f>
        <v>0</v>
      </c>
      <c r="R375" s="33">
        <f>+'PL-tc'!$P375*'pc-dist'!$E$73</f>
        <v>0</v>
      </c>
      <c r="S375" s="34" t="str">
        <f t="shared" si="333"/>
        <v>n/a</v>
      </c>
      <c r="T375" s="34" t="str">
        <f t="shared" si="334"/>
        <v>n/a</v>
      </c>
      <c r="V375" s="33">
        <f>+'PL-tc'!$N375*'pc-dist'!$F$60</f>
        <v>0</v>
      </c>
      <c r="W375" s="33">
        <f>+'PL-tc'!$O375*'pc-dist'!$O$8</f>
        <v>0</v>
      </c>
      <c r="X375" s="33">
        <f>+'PL-tc'!$P375*'pc-dist'!$F$73</f>
        <v>0</v>
      </c>
      <c r="Y375" s="34" t="str">
        <f t="shared" si="336"/>
        <v>n/a</v>
      </c>
      <c r="Z375" s="34" t="str">
        <f t="shared" si="337"/>
        <v>n/a</v>
      </c>
      <c r="AB375" s="33">
        <f>+'PL-tc'!$N375*'pc-dist'!$G$60</f>
        <v>0</v>
      </c>
      <c r="AC375" s="33">
        <f>+'PL-tc'!$O375*'pc-dist'!$P$8</f>
        <v>0</v>
      </c>
      <c r="AD375" s="33">
        <f>+'PL-tc'!$P375*'pc-dist'!$G$73</f>
        <v>0</v>
      </c>
      <c r="AE375" s="34" t="str">
        <f t="shared" si="339"/>
        <v>n/a</v>
      </c>
      <c r="AF375" s="34" t="str">
        <f t="shared" si="340"/>
        <v>n/a</v>
      </c>
      <c r="AH375" s="33">
        <f t="shared" si="323"/>
        <v>0</v>
      </c>
      <c r="AI375" s="33">
        <f t="shared" si="324"/>
        <v>0</v>
      </c>
      <c r="AJ375" s="33">
        <f t="shared" si="325"/>
        <v>0</v>
      </c>
      <c r="AK375" s="34" t="str">
        <f t="shared" si="341"/>
        <v>n/a</v>
      </c>
      <c r="AL375" s="34" t="str">
        <f t="shared" si="342"/>
        <v>n/a</v>
      </c>
    </row>
    <row r="376" spans="1:38" hidden="1" outlineLevel="2" x14ac:dyDescent="0.2">
      <c r="A376" s="49">
        <v>4129</v>
      </c>
      <c r="B376" s="18" t="str">
        <f>+masterfile!D987</f>
        <v>4129 Tantiemen Arbeitnehmer</v>
      </c>
      <c r="D376" s="33">
        <f>+'PL-tc'!$N376*'pc-dist'!$C$60</f>
        <v>0</v>
      </c>
      <c r="E376" s="33">
        <f>+'PL-tc'!$O376*'pc-dist'!$L$8</f>
        <v>0</v>
      </c>
      <c r="F376" s="33">
        <f>+'PL-tc'!$P376*'pc-dist'!$C$73</f>
        <v>0</v>
      </c>
      <c r="G376" s="34" t="str">
        <f t="shared" si="327"/>
        <v>n/a</v>
      </c>
      <c r="H376" s="34" t="str">
        <f t="shared" si="328"/>
        <v>n/a</v>
      </c>
      <c r="J376" s="33">
        <f>+'PL-tc'!$N376*'pc-dist'!$D$60</f>
        <v>0</v>
      </c>
      <c r="K376" s="33">
        <f>+'PL-tc'!$O376*'pc-dist'!$M$8</f>
        <v>0</v>
      </c>
      <c r="L376" s="33">
        <f>+'PL-tc'!$P376*'pc-dist'!$D$73</f>
        <v>0</v>
      </c>
      <c r="M376" s="34" t="str">
        <f t="shared" si="330"/>
        <v>n/a</v>
      </c>
      <c r="N376" s="34" t="str">
        <f t="shared" si="331"/>
        <v>n/a</v>
      </c>
      <c r="P376" s="33">
        <f>+'PL-tc'!$N376*'pc-dist'!$E$60</f>
        <v>0</v>
      </c>
      <c r="Q376" s="33">
        <f>+'PL-tc'!$O376*'pc-dist'!$N$8</f>
        <v>0</v>
      </c>
      <c r="R376" s="33">
        <f>+'PL-tc'!$P376*'pc-dist'!$E$73</f>
        <v>0</v>
      </c>
      <c r="S376" s="34" t="str">
        <f t="shared" si="333"/>
        <v>n/a</v>
      </c>
      <c r="T376" s="34" t="str">
        <f t="shared" si="334"/>
        <v>n/a</v>
      </c>
      <c r="V376" s="33">
        <f>+'PL-tc'!$N376*'pc-dist'!$F$60</f>
        <v>0</v>
      </c>
      <c r="W376" s="33">
        <f>+'PL-tc'!$O376*'pc-dist'!$O$8</f>
        <v>0</v>
      </c>
      <c r="X376" s="33">
        <f>+'PL-tc'!$P376*'pc-dist'!$F$73</f>
        <v>0</v>
      </c>
      <c r="Y376" s="34" t="str">
        <f t="shared" si="336"/>
        <v>n/a</v>
      </c>
      <c r="Z376" s="34" t="str">
        <f t="shared" si="337"/>
        <v>n/a</v>
      </c>
      <c r="AB376" s="33">
        <f>+'PL-tc'!$N376*'pc-dist'!$G$60</f>
        <v>0</v>
      </c>
      <c r="AC376" s="33">
        <f>+'PL-tc'!$O376*'pc-dist'!$P$8</f>
        <v>0</v>
      </c>
      <c r="AD376" s="33">
        <f>+'PL-tc'!$P376*'pc-dist'!$G$73</f>
        <v>0</v>
      </c>
      <c r="AE376" s="34" t="str">
        <f t="shared" si="339"/>
        <v>n/a</v>
      </c>
      <c r="AF376" s="34" t="str">
        <f t="shared" si="340"/>
        <v>n/a</v>
      </c>
      <c r="AH376" s="33">
        <f t="shared" si="323"/>
        <v>0</v>
      </c>
      <c r="AI376" s="33">
        <f t="shared" si="324"/>
        <v>0</v>
      </c>
      <c r="AJ376" s="33">
        <f t="shared" si="325"/>
        <v>0</v>
      </c>
      <c r="AK376" s="34" t="str">
        <f t="shared" si="341"/>
        <v>n/a</v>
      </c>
      <c r="AL376" s="34" t="str">
        <f t="shared" si="342"/>
        <v>n/a</v>
      </c>
    </row>
    <row r="377" spans="1:38" hidden="1" outlineLevel="2" x14ac:dyDescent="0.2">
      <c r="A377" s="49">
        <v>4145</v>
      </c>
      <c r="B377" s="18" t="str">
        <f>+masterfile!D995</f>
        <v>4145 Freiwillige soziale Aufwendung. LSt-pfl.</v>
      </c>
      <c r="D377" s="33">
        <f>+'PL-tc'!$N377*'pc-dist'!$C$60</f>
        <v>0</v>
      </c>
      <c r="E377" s="33">
        <f>+'PL-tc'!$O377*'pc-dist'!$L$8</f>
        <v>0</v>
      </c>
      <c r="F377" s="33">
        <f>+'PL-tc'!$P377*'pc-dist'!$C$73</f>
        <v>0</v>
      </c>
      <c r="G377" s="34" t="str">
        <f t="shared" si="327"/>
        <v>n/a</v>
      </c>
      <c r="H377" s="34" t="str">
        <f t="shared" si="328"/>
        <v>n/a</v>
      </c>
      <c r="J377" s="33">
        <f>+'PL-tc'!$N377*'pc-dist'!$D$60</f>
        <v>0</v>
      </c>
      <c r="K377" s="33">
        <f>+'PL-tc'!$O377*'pc-dist'!$M$8</f>
        <v>0</v>
      </c>
      <c r="L377" s="33">
        <f>+'PL-tc'!$P377*'pc-dist'!$D$73</f>
        <v>0</v>
      </c>
      <c r="M377" s="34" t="str">
        <f t="shared" si="330"/>
        <v>n/a</v>
      </c>
      <c r="N377" s="34" t="str">
        <f t="shared" si="331"/>
        <v>n/a</v>
      </c>
      <c r="P377" s="33">
        <f>+'PL-tc'!$N377*'pc-dist'!$E$60</f>
        <v>0</v>
      </c>
      <c r="Q377" s="33">
        <f>+'PL-tc'!$O377*'pc-dist'!$N$8</f>
        <v>0</v>
      </c>
      <c r="R377" s="33">
        <f>+'PL-tc'!$P377*'pc-dist'!$E$73</f>
        <v>0</v>
      </c>
      <c r="S377" s="34" t="str">
        <f t="shared" si="333"/>
        <v>n/a</v>
      </c>
      <c r="T377" s="34" t="str">
        <f t="shared" si="334"/>
        <v>n/a</v>
      </c>
      <c r="V377" s="33">
        <f>+'PL-tc'!$N377*'pc-dist'!$F$60</f>
        <v>0</v>
      </c>
      <c r="W377" s="33">
        <f>+'PL-tc'!$O377*'pc-dist'!$O$8</f>
        <v>0</v>
      </c>
      <c r="X377" s="33">
        <f>+'PL-tc'!$P377*'pc-dist'!$F$73</f>
        <v>0</v>
      </c>
      <c r="Y377" s="34" t="str">
        <f t="shared" si="336"/>
        <v>n/a</v>
      </c>
      <c r="Z377" s="34" t="str">
        <f t="shared" si="337"/>
        <v>n/a</v>
      </c>
      <c r="AB377" s="33">
        <f>+'PL-tc'!$N377*'pc-dist'!$G$60</f>
        <v>0</v>
      </c>
      <c r="AC377" s="33">
        <f>+'PL-tc'!$O377*'pc-dist'!$P$8</f>
        <v>0</v>
      </c>
      <c r="AD377" s="33">
        <f>+'PL-tc'!$P377*'pc-dist'!$G$73</f>
        <v>0</v>
      </c>
      <c r="AE377" s="34" t="str">
        <f t="shared" si="339"/>
        <v>n/a</v>
      </c>
      <c r="AF377" s="34" t="str">
        <f t="shared" si="340"/>
        <v>n/a</v>
      </c>
      <c r="AH377" s="33">
        <f t="shared" si="323"/>
        <v>0</v>
      </c>
      <c r="AI377" s="33">
        <f t="shared" si="324"/>
        <v>0</v>
      </c>
      <c r="AJ377" s="33">
        <f t="shared" si="325"/>
        <v>0</v>
      </c>
      <c r="AK377" s="34" t="str">
        <f t="shared" si="341"/>
        <v>n/a</v>
      </c>
      <c r="AL377" s="34" t="str">
        <f t="shared" si="342"/>
        <v>n/a</v>
      </c>
    </row>
    <row r="378" spans="1:38" hidden="1" outlineLevel="2" x14ac:dyDescent="0.2">
      <c r="A378" s="49">
        <v>4146</v>
      </c>
      <c r="B378" s="18" t="str">
        <f>+masterfile!D996</f>
        <v>4146 Freiwillige Zuwendungen an Minijobber</v>
      </c>
      <c r="D378" s="33">
        <f>+'PL-tc'!$N378*'pc-dist'!$C$60</f>
        <v>0</v>
      </c>
      <c r="E378" s="33">
        <f>+'PL-tc'!$O378*'pc-dist'!$L$8</f>
        <v>0</v>
      </c>
      <c r="F378" s="33">
        <f>+'PL-tc'!$P378*'pc-dist'!$C$73</f>
        <v>0</v>
      </c>
      <c r="G378" s="34" t="str">
        <f t="shared" si="327"/>
        <v>n/a</v>
      </c>
      <c r="H378" s="34" t="str">
        <f t="shared" si="328"/>
        <v>n/a</v>
      </c>
      <c r="J378" s="33">
        <f>+'PL-tc'!$N378*'pc-dist'!$D$60</f>
        <v>0</v>
      </c>
      <c r="K378" s="33">
        <f>+'PL-tc'!$O378*'pc-dist'!$M$8</f>
        <v>0</v>
      </c>
      <c r="L378" s="33">
        <f>+'PL-tc'!$P378*'pc-dist'!$D$73</f>
        <v>0</v>
      </c>
      <c r="M378" s="34" t="str">
        <f t="shared" si="330"/>
        <v>n/a</v>
      </c>
      <c r="N378" s="34" t="str">
        <f t="shared" si="331"/>
        <v>n/a</v>
      </c>
      <c r="P378" s="33">
        <f>+'PL-tc'!$N378*'pc-dist'!$E$60</f>
        <v>0</v>
      </c>
      <c r="Q378" s="33">
        <f>+'PL-tc'!$O378*'pc-dist'!$N$8</f>
        <v>0</v>
      </c>
      <c r="R378" s="33">
        <f>+'PL-tc'!$P378*'pc-dist'!$E$73</f>
        <v>0</v>
      </c>
      <c r="S378" s="34" t="str">
        <f t="shared" si="333"/>
        <v>n/a</v>
      </c>
      <c r="T378" s="34" t="str">
        <f t="shared" si="334"/>
        <v>n/a</v>
      </c>
      <c r="V378" s="33">
        <f>+'PL-tc'!$N378*'pc-dist'!$F$60</f>
        <v>0</v>
      </c>
      <c r="W378" s="33">
        <f>+'PL-tc'!$O378*'pc-dist'!$O$8</f>
        <v>0</v>
      </c>
      <c r="X378" s="33">
        <f>+'PL-tc'!$P378*'pc-dist'!$F$73</f>
        <v>0</v>
      </c>
      <c r="Y378" s="34" t="str">
        <f t="shared" si="336"/>
        <v>n/a</v>
      </c>
      <c r="Z378" s="34" t="str">
        <f t="shared" si="337"/>
        <v>n/a</v>
      </c>
      <c r="AB378" s="33">
        <f>+'PL-tc'!$N378*'pc-dist'!$G$60</f>
        <v>0</v>
      </c>
      <c r="AC378" s="33">
        <f>+'PL-tc'!$O378*'pc-dist'!$P$8</f>
        <v>0</v>
      </c>
      <c r="AD378" s="33">
        <f>+'PL-tc'!$P378*'pc-dist'!$G$73</f>
        <v>0</v>
      </c>
      <c r="AE378" s="34" t="str">
        <f t="shared" si="339"/>
        <v>n/a</v>
      </c>
      <c r="AF378" s="34" t="str">
        <f t="shared" si="340"/>
        <v>n/a</v>
      </c>
      <c r="AH378" s="33">
        <f t="shared" si="323"/>
        <v>0</v>
      </c>
      <c r="AI378" s="33">
        <f t="shared" si="324"/>
        <v>0</v>
      </c>
      <c r="AJ378" s="33">
        <f t="shared" si="325"/>
        <v>0</v>
      </c>
      <c r="AK378" s="34" t="str">
        <f t="shared" si="341"/>
        <v>n/a</v>
      </c>
      <c r="AL378" s="34" t="str">
        <f t="shared" si="342"/>
        <v>n/a</v>
      </c>
    </row>
    <row r="379" spans="1:38" hidden="1" outlineLevel="2" x14ac:dyDescent="0.2">
      <c r="A379" s="49">
        <v>4147</v>
      </c>
      <c r="B379" s="18" t="str">
        <f>+masterfile!D997</f>
        <v>4147 Freiwillige Zuwendungen an Ges.er-GF</v>
      </c>
      <c r="D379" s="33">
        <f>+'PL-tc'!$N379*'pc-dist'!$C$60</f>
        <v>0</v>
      </c>
      <c r="E379" s="33">
        <f>+'PL-tc'!$O379*'pc-dist'!$L$8</f>
        <v>0</v>
      </c>
      <c r="F379" s="33">
        <f>+'PL-tc'!$P379*'pc-dist'!$C$73</f>
        <v>0</v>
      </c>
      <c r="G379" s="34" t="str">
        <f t="shared" si="327"/>
        <v>n/a</v>
      </c>
      <c r="H379" s="34" t="str">
        <f t="shared" si="328"/>
        <v>n/a</v>
      </c>
      <c r="J379" s="33">
        <f>+'PL-tc'!$N379*'pc-dist'!$D$60</f>
        <v>0</v>
      </c>
      <c r="K379" s="33">
        <f>+'PL-tc'!$O379*'pc-dist'!$M$8</f>
        <v>0</v>
      </c>
      <c r="L379" s="33">
        <f>+'PL-tc'!$P379*'pc-dist'!$D$73</f>
        <v>0</v>
      </c>
      <c r="M379" s="34" t="str">
        <f t="shared" si="330"/>
        <v>n/a</v>
      </c>
      <c r="N379" s="34" t="str">
        <f t="shared" si="331"/>
        <v>n/a</v>
      </c>
      <c r="P379" s="33">
        <f>+'PL-tc'!$N379*'pc-dist'!$E$60</f>
        <v>0</v>
      </c>
      <c r="Q379" s="33">
        <f>+'PL-tc'!$O379*'pc-dist'!$N$8</f>
        <v>0</v>
      </c>
      <c r="R379" s="33">
        <f>+'PL-tc'!$P379*'pc-dist'!$E$73</f>
        <v>0</v>
      </c>
      <c r="S379" s="34" t="str">
        <f t="shared" si="333"/>
        <v>n/a</v>
      </c>
      <c r="T379" s="34" t="str">
        <f t="shared" si="334"/>
        <v>n/a</v>
      </c>
      <c r="V379" s="33">
        <f>+'PL-tc'!$N379*'pc-dist'!$F$60</f>
        <v>0</v>
      </c>
      <c r="W379" s="33">
        <f>+'PL-tc'!$O379*'pc-dist'!$O$8</f>
        <v>0</v>
      </c>
      <c r="X379" s="33">
        <f>+'PL-tc'!$P379*'pc-dist'!$F$73</f>
        <v>0</v>
      </c>
      <c r="Y379" s="34" t="str">
        <f t="shared" si="336"/>
        <v>n/a</v>
      </c>
      <c r="Z379" s="34" t="str">
        <f t="shared" si="337"/>
        <v>n/a</v>
      </c>
      <c r="AB379" s="33">
        <f>+'PL-tc'!$N379*'pc-dist'!$G$60</f>
        <v>0</v>
      </c>
      <c r="AC379" s="33">
        <f>+'PL-tc'!$O379*'pc-dist'!$P$8</f>
        <v>0</v>
      </c>
      <c r="AD379" s="33">
        <f>+'PL-tc'!$P379*'pc-dist'!$G$73</f>
        <v>0</v>
      </c>
      <c r="AE379" s="34" t="str">
        <f t="shared" si="339"/>
        <v>n/a</v>
      </c>
      <c r="AF379" s="34" t="str">
        <f t="shared" si="340"/>
        <v>n/a</v>
      </c>
      <c r="AH379" s="33">
        <f t="shared" si="323"/>
        <v>0</v>
      </c>
      <c r="AI379" s="33">
        <f t="shared" si="324"/>
        <v>0</v>
      </c>
      <c r="AJ379" s="33">
        <f t="shared" si="325"/>
        <v>0</v>
      </c>
      <c r="AK379" s="34" t="str">
        <f t="shared" si="341"/>
        <v>n/a</v>
      </c>
      <c r="AL379" s="34" t="str">
        <f t="shared" si="342"/>
        <v>n/a</v>
      </c>
    </row>
    <row r="380" spans="1:38" hidden="1" outlineLevel="2" x14ac:dyDescent="0.2">
      <c r="A380" s="49">
        <v>4148</v>
      </c>
      <c r="B380" s="18" t="str">
        <f>+masterfile!D998</f>
        <v>4148 Freiwillige Zuwend. Mituntern. § 15 EStG</v>
      </c>
      <c r="D380" s="33">
        <f>+'PL-tc'!$N380*'pc-dist'!$C$60</f>
        <v>0</v>
      </c>
      <c r="E380" s="33">
        <f>+'PL-tc'!$O380*'pc-dist'!$L$8</f>
        <v>0</v>
      </c>
      <c r="F380" s="33">
        <f>+'PL-tc'!$P380*'pc-dist'!$C$73</f>
        <v>0</v>
      </c>
      <c r="G380" s="34" t="str">
        <f t="shared" si="327"/>
        <v>n/a</v>
      </c>
      <c r="H380" s="34" t="str">
        <f t="shared" si="328"/>
        <v>n/a</v>
      </c>
      <c r="J380" s="33">
        <f>+'PL-tc'!$N380*'pc-dist'!$D$60</f>
        <v>0</v>
      </c>
      <c r="K380" s="33">
        <f>+'PL-tc'!$O380*'pc-dist'!$M$8</f>
        <v>0</v>
      </c>
      <c r="L380" s="33">
        <f>+'PL-tc'!$P380*'pc-dist'!$D$73</f>
        <v>0</v>
      </c>
      <c r="M380" s="34" t="str">
        <f t="shared" si="330"/>
        <v>n/a</v>
      </c>
      <c r="N380" s="34" t="str">
        <f t="shared" si="331"/>
        <v>n/a</v>
      </c>
      <c r="P380" s="33">
        <f>+'PL-tc'!$N380*'pc-dist'!$E$60</f>
        <v>0</v>
      </c>
      <c r="Q380" s="33">
        <f>+'PL-tc'!$O380*'pc-dist'!$N$8</f>
        <v>0</v>
      </c>
      <c r="R380" s="33">
        <f>+'PL-tc'!$P380*'pc-dist'!$E$73</f>
        <v>0</v>
      </c>
      <c r="S380" s="34" t="str">
        <f t="shared" si="333"/>
        <v>n/a</v>
      </c>
      <c r="T380" s="34" t="str">
        <f t="shared" si="334"/>
        <v>n/a</v>
      </c>
      <c r="V380" s="33">
        <f>+'PL-tc'!$N380*'pc-dist'!$F$60</f>
        <v>0</v>
      </c>
      <c r="W380" s="33">
        <f>+'PL-tc'!$O380*'pc-dist'!$O$8</f>
        <v>0</v>
      </c>
      <c r="X380" s="33">
        <f>+'PL-tc'!$P380*'pc-dist'!$F$73</f>
        <v>0</v>
      </c>
      <c r="Y380" s="34" t="str">
        <f t="shared" si="336"/>
        <v>n/a</v>
      </c>
      <c r="Z380" s="34" t="str">
        <f t="shared" si="337"/>
        <v>n/a</v>
      </c>
      <c r="AB380" s="33">
        <f>+'PL-tc'!$N380*'pc-dist'!$G$60</f>
        <v>0</v>
      </c>
      <c r="AC380" s="33">
        <f>+'PL-tc'!$O380*'pc-dist'!$P$8</f>
        <v>0</v>
      </c>
      <c r="AD380" s="33">
        <f>+'PL-tc'!$P380*'pc-dist'!$G$73</f>
        <v>0</v>
      </c>
      <c r="AE380" s="34" t="str">
        <f t="shared" si="339"/>
        <v>n/a</v>
      </c>
      <c r="AF380" s="34" t="str">
        <f t="shared" si="340"/>
        <v>n/a</v>
      </c>
      <c r="AH380" s="33">
        <f t="shared" si="323"/>
        <v>0</v>
      </c>
      <c r="AI380" s="33">
        <f t="shared" si="324"/>
        <v>0</v>
      </c>
      <c r="AJ380" s="33">
        <f t="shared" si="325"/>
        <v>0</v>
      </c>
      <c r="AK380" s="34" t="str">
        <f t="shared" si="341"/>
        <v>n/a</v>
      </c>
      <c r="AL380" s="34" t="str">
        <f t="shared" si="342"/>
        <v>n/a</v>
      </c>
    </row>
    <row r="381" spans="1:38" hidden="1" outlineLevel="2" x14ac:dyDescent="0.2">
      <c r="A381" s="49">
        <v>4149</v>
      </c>
      <c r="B381" s="18" t="str">
        <f>+masterfile!D999</f>
        <v>4149 Pauschale Steuer auf sonstige Bezüge</v>
      </c>
      <c r="D381" s="33">
        <f>+'PL-tc'!$N381*'pc-dist'!$C$60</f>
        <v>0</v>
      </c>
      <c r="E381" s="33">
        <f>+'PL-tc'!$O381*'pc-dist'!$L$8</f>
        <v>0</v>
      </c>
      <c r="F381" s="33">
        <f>+'PL-tc'!$P381*'pc-dist'!$C$73</f>
        <v>0</v>
      </c>
      <c r="G381" s="34" t="str">
        <f t="shared" si="327"/>
        <v>n/a</v>
      </c>
      <c r="H381" s="34" t="str">
        <f t="shared" si="328"/>
        <v>n/a</v>
      </c>
      <c r="J381" s="33">
        <f>+'PL-tc'!$N381*'pc-dist'!$D$60</f>
        <v>0</v>
      </c>
      <c r="K381" s="33">
        <f>+'PL-tc'!$O381*'pc-dist'!$M$8</f>
        <v>0</v>
      </c>
      <c r="L381" s="33">
        <f>+'PL-tc'!$P381*'pc-dist'!$D$73</f>
        <v>0</v>
      </c>
      <c r="M381" s="34" t="str">
        <f t="shared" si="330"/>
        <v>n/a</v>
      </c>
      <c r="N381" s="34" t="str">
        <f t="shared" si="331"/>
        <v>n/a</v>
      </c>
      <c r="P381" s="33">
        <f>+'PL-tc'!$N381*'pc-dist'!$E$60</f>
        <v>0</v>
      </c>
      <c r="Q381" s="33">
        <f>+'PL-tc'!$O381*'pc-dist'!$N$8</f>
        <v>0</v>
      </c>
      <c r="R381" s="33">
        <f>+'PL-tc'!$P381*'pc-dist'!$E$73</f>
        <v>0</v>
      </c>
      <c r="S381" s="34" t="str">
        <f t="shared" si="333"/>
        <v>n/a</v>
      </c>
      <c r="T381" s="34" t="str">
        <f t="shared" si="334"/>
        <v>n/a</v>
      </c>
      <c r="V381" s="33">
        <f>+'PL-tc'!$N381*'pc-dist'!$F$60</f>
        <v>0</v>
      </c>
      <c r="W381" s="33">
        <f>+'PL-tc'!$O381*'pc-dist'!$O$8</f>
        <v>0</v>
      </c>
      <c r="X381" s="33">
        <f>+'PL-tc'!$P381*'pc-dist'!$F$73</f>
        <v>0</v>
      </c>
      <c r="Y381" s="34" t="str">
        <f t="shared" si="336"/>
        <v>n/a</v>
      </c>
      <c r="Z381" s="34" t="str">
        <f t="shared" si="337"/>
        <v>n/a</v>
      </c>
      <c r="AB381" s="33">
        <f>+'PL-tc'!$N381*'pc-dist'!$G$60</f>
        <v>0</v>
      </c>
      <c r="AC381" s="33">
        <f>+'PL-tc'!$O381*'pc-dist'!$P$8</f>
        <v>0</v>
      </c>
      <c r="AD381" s="33">
        <f>+'PL-tc'!$P381*'pc-dist'!$G$73</f>
        <v>0</v>
      </c>
      <c r="AE381" s="34" t="str">
        <f t="shared" si="339"/>
        <v>n/a</v>
      </c>
      <c r="AF381" s="34" t="str">
        <f t="shared" si="340"/>
        <v>n/a</v>
      </c>
      <c r="AH381" s="33">
        <f t="shared" si="323"/>
        <v>0</v>
      </c>
      <c r="AI381" s="33">
        <f t="shared" si="324"/>
        <v>0</v>
      </c>
      <c r="AJ381" s="33">
        <f t="shared" si="325"/>
        <v>0</v>
      </c>
      <c r="AK381" s="34" t="str">
        <f t="shared" si="341"/>
        <v>n/a</v>
      </c>
      <c r="AL381" s="34" t="str">
        <f t="shared" si="342"/>
        <v>n/a</v>
      </c>
    </row>
    <row r="382" spans="1:38" hidden="1" outlineLevel="2" x14ac:dyDescent="0.2">
      <c r="A382" s="49">
        <v>4150</v>
      </c>
      <c r="B382" s="18" t="str">
        <f>+masterfile!D1000</f>
        <v>4150 Krankengeldzuschüsse</v>
      </c>
      <c r="D382" s="33">
        <f>+'PL-tc'!$N382*'pc-dist'!$C$60</f>
        <v>0</v>
      </c>
      <c r="E382" s="33">
        <f>+'PL-tc'!$O382*'pc-dist'!$L$8</f>
        <v>0</v>
      </c>
      <c r="F382" s="33">
        <f>+'PL-tc'!$P382*'pc-dist'!$C$73</f>
        <v>0</v>
      </c>
      <c r="G382" s="34" t="str">
        <f t="shared" si="327"/>
        <v>n/a</v>
      </c>
      <c r="H382" s="34" t="str">
        <f t="shared" si="328"/>
        <v>n/a</v>
      </c>
      <c r="J382" s="33">
        <f>+'PL-tc'!$N382*'pc-dist'!$D$60</f>
        <v>0</v>
      </c>
      <c r="K382" s="33">
        <f>+'PL-tc'!$O382*'pc-dist'!$M$8</f>
        <v>0</v>
      </c>
      <c r="L382" s="33">
        <f>+'PL-tc'!$P382*'pc-dist'!$D$73</f>
        <v>0</v>
      </c>
      <c r="M382" s="34" t="str">
        <f t="shared" si="330"/>
        <v>n/a</v>
      </c>
      <c r="N382" s="34" t="str">
        <f t="shared" si="331"/>
        <v>n/a</v>
      </c>
      <c r="P382" s="33">
        <f>+'PL-tc'!$N382*'pc-dist'!$E$60</f>
        <v>0</v>
      </c>
      <c r="Q382" s="33">
        <f>+'PL-tc'!$O382*'pc-dist'!$N$8</f>
        <v>0</v>
      </c>
      <c r="R382" s="33">
        <f>+'PL-tc'!$P382*'pc-dist'!$E$73</f>
        <v>0</v>
      </c>
      <c r="S382" s="34" t="str">
        <f t="shared" si="333"/>
        <v>n/a</v>
      </c>
      <c r="T382" s="34" t="str">
        <f t="shared" si="334"/>
        <v>n/a</v>
      </c>
      <c r="V382" s="33">
        <f>+'PL-tc'!$N382*'pc-dist'!$F$60</f>
        <v>0</v>
      </c>
      <c r="W382" s="33">
        <f>+'PL-tc'!$O382*'pc-dist'!$O$8</f>
        <v>0</v>
      </c>
      <c r="X382" s="33">
        <f>+'PL-tc'!$P382*'pc-dist'!$F$73</f>
        <v>0</v>
      </c>
      <c r="Y382" s="34" t="str">
        <f t="shared" si="336"/>
        <v>n/a</v>
      </c>
      <c r="Z382" s="34" t="str">
        <f t="shared" si="337"/>
        <v>n/a</v>
      </c>
      <c r="AB382" s="33">
        <f>+'PL-tc'!$N382*'pc-dist'!$G$60</f>
        <v>0</v>
      </c>
      <c r="AC382" s="33">
        <f>+'PL-tc'!$O382*'pc-dist'!$P$8</f>
        <v>0</v>
      </c>
      <c r="AD382" s="33">
        <f>+'PL-tc'!$P382*'pc-dist'!$G$73</f>
        <v>0</v>
      </c>
      <c r="AE382" s="34" t="str">
        <f t="shared" si="339"/>
        <v>n/a</v>
      </c>
      <c r="AF382" s="34" t="str">
        <f t="shared" si="340"/>
        <v>n/a</v>
      </c>
      <c r="AH382" s="33">
        <f t="shared" si="323"/>
        <v>0</v>
      </c>
      <c r="AI382" s="33">
        <f t="shared" si="324"/>
        <v>0</v>
      </c>
      <c r="AJ382" s="33">
        <f t="shared" si="325"/>
        <v>0</v>
      </c>
      <c r="AK382" s="34" t="str">
        <f t="shared" si="341"/>
        <v>n/a</v>
      </c>
      <c r="AL382" s="34" t="str">
        <f t="shared" si="342"/>
        <v>n/a</v>
      </c>
    </row>
    <row r="383" spans="1:38" hidden="1" outlineLevel="2" x14ac:dyDescent="0.2">
      <c r="A383" s="49">
        <v>4151</v>
      </c>
      <c r="B383" s="18" t="str">
        <f>+masterfile!D1001</f>
        <v>4151 Sachzuwend., Dienstleistungen Minijob</v>
      </c>
      <c r="D383" s="33">
        <f>+'PL-tc'!$N383*'pc-dist'!$C$60</f>
        <v>0</v>
      </c>
      <c r="E383" s="33">
        <f>+'PL-tc'!$O383*'pc-dist'!$L$8</f>
        <v>0</v>
      </c>
      <c r="F383" s="33">
        <f>+'PL-tc'!$P383*'pc-dist'!$C$73</f>
        <v>0</v>
      </c>
      <c r="G383" s="34" t="str">
        <f t="shared" si="327"/>
        <v>n/a</v>
      </c>
      <c r="H383" s="34" t="str">
        <f t="shared" si="328"/>
        <v>n/a</v>
      </c>
      <c r="J383" s="33">
        <f>+'PL-tc'!$N383*'pc-dist'!$D$60</f>
        <v>0</v>
      </c>
      <c r="K383" s="33">
        <f>+'PL-tc'!$O383*'pc-dist'!$M$8</f>
        <v>0</v>
      </c>
      <c r="L383" s="33">
        <f>+'PL-tc'!$P383*'pc-dist'!$D$73</f>
        <v>0</v>
      </c>
      <c r="M383" s="34" t="str">
        <f t="shared" si="330"/>
        <v>n/a</v>
      </c>
      <c r="N383" s="34" t="str">
        <f t="shared" si="331"/>
        <v>n/a</v>
      </c>
      <c r="P383" s="33">
        <f>+'PL-tc'!$N383*'pc-dist'!$E$60</f>
        <v>0</v>
      </c>
      <c r="Q383" s="33">
        <f>+'PL-tc'!$O383*'pc-dist'!$N$8</f>
        <v>0</v>
      </c>
      <c r="R383" s="33">
        <f>+'PL-tc'!$P383*'pc-dist'!$E$73</f>
        <v>0</v>
      </c>
      <c r="S383" s="34" t="str">
        <f t="shared" si="333"/>
        <v>n/a</v>
      </c>
      <c r="T383" s="34" t="str">
        <f t="shared" si="334"/>
        <v>n/a</v>
      </c>
      <c r="V383" s="33">
        <f>+'PL-tc'!$N383*'pc-dist'!$F$60</f>
        <v>0</v>
      </c>
      <c r="W383" s="33">
        <f>+'PL-tc'!$O383*'pc-dist'!$O$8</f>
        <v>0</v>
      </c>
      <c r="X383" s="33">
        <f>+'PL-tc'!$P383*'pc-dist'!$F$73</f>
        <v>0</v>
      </c>
      <c r="Y383" s="34" t="str">
        <f t="shared" si="336"/>
        <v>n/a</v>
      </c>
      <c r="Z383" s="34" t="str">
        <f t="shared" si="337"/>
        <v>n/a</v>
      </c>
      <c r="AB383" s="33">
        <f>+'PL-tc'!$N383*'pc-dist'!$G$60</f>
        <v>0</v>
      </c>
      <c r="AC383" s="33">
        <f>+'PL-tc'!$O383*'pc-dist'!$P$8</f>
        <v>0</v>
      </c>
      <c r="AD383" s="33">
        <f>+'PL-tc'!$P383*'pc-dist'!$G$73</f>
        <v>0</v>
      </c>
      <c r="AE383" s="34" t="str">
        <f t="shared" si="339"/>
        <v>n/a</v>
      </c>
      <c r="AF383" s="34" t="str">
        <f t="shared" si="340"/>
        <v>n/a</v>
      </c>
      <c r="AH383" s="33">
        <f t="shared" si="323"/>
        <v>0</v>
      </c>
      <c r="AI383" s="33">
        <f t="shared" si="324"/>
        <v>0</v>
      </c>
      <c r="AJ383" s="33">
        <f t="shared" si="325"/>
        <v>0</v>
      </c>
      <c r="AK383" s="34" t="str">
        <f t="shared" si="341"/>
        <v>n/a</v>
      </c>
      <c r="AL383" s="34" t="str">
        <f t="shared" si="342"/>
        <v>n/a</v>
      </c>
    </row>
    <row r="384" spans="1:38" ht="24" hidden="1" outlineLevel="2" x14ac:dyDescent="0.2">
      <c r="A384" s="49">
        <v>4152</v>
      </c>
      <c r="B384" s="18" t="str">
        <f>+masterfile!D1002</f>
        <v>4152 Sachzuwendungen und Dienstleistg. an AN</v>
      </c>
      <c r="D384" s="33">
        <f>+'PL-tc'!$N384*'pc-dist'!$C$60</f>
        <v>0</v>
      </c>
      <c r="E384" s="33">
        <f>+'PL-tc'!$O384*'pc-dist'!$L$8</f>
        <v>0</v>
      </c>
      <c r="F384" s="33">
        <f>+'PL-tc'!$P384*'pc-dist'!$C$73</f>
        <v>0</v>
      </c>
      <c r="G384" s="34" t="str">
        <f t="shared" si="327"/>
        <v>n/a</v>
      </c>
      <c r="H384" s="34" t="str">
        <f t="shared" si="328"/>
        <v>n/a</v>
      </c>
      <c r="J384" s="33">
        <f>+'PL-tc'!$N384*'pc-dist'!$D$60</f>
        <v>0</v>
      </c>
      <c r="K384" s="33">
        <f>+'PL-tc'!$O384*'pc-dist'!$M$8</f>
        <v>0</v>
      </c>
      <c r="L384" s="33">
        <f>+'PL-tc'!$P384*'pc-dist'!$D$73</f>
        <v>0</v>
      </c>
      <c r="M384" s="34" t="str">
        <f t="shared" si="330"/>
        <v>n/a</v>
      </c>
      <c r="N384" s="34" t="str">
        <f t="shared" si="331"/>
        <v>n/a</v>
      </c>
      <c r="P384" s="33">
        <f>+'PL-tc'!$N384*'pc-dist'!$E$60</f>
        <v>0</v>
      </c>
      <c r="Q384" s="33">
        <f>+'PL-tc'!$O384*'pc-dist'!$N$8</f>
        <v>0</v>
      </c>
      <c r="R384" s="33">
        <f>+'PL-tc'!$P384*'pc-dist'!$E$73</f>
        <v>0</v>
      </c>
      <c r="S384" s="34" t="str">
        <f t="shared" si="333"/>
        <v>n/a</v>
      </c>
      <c r="T384" s="34" t="str">
        <f t="shared" si="334"/>
        <v>n/a</v>
      </c>
      <c r="V384" s="33">
        <f>+'PL-tc'!$N384*'pc-dist'!$F$60</f>
        <v>0</v>
      </c>
      <c r="W384" s="33">
        <f>+'PL-tc'!$O384*'pc-dist'!$O$8</f>
        <v>0</v>
      </c>
      <c r="X384" s="33">
        <f>+'PL-tc'!$P384*'pc-dist'!$F$73</f>
        <v>0</v>
      </c>
      <c r="Y384" s="34" t="str">
        <f t="shared" si="336"/>
        <v>n/a</v>
      </c>
      <c r="Z384" s="34" t="str">
        <f t="shared" si="337"/>
        <v>n/a</v>
      </c>
      <c r="AB384" s="33">
        <f>+'PL-tc'!$N384*'pc-dist'!$G$60</f>
        <v>0</v>
      </c>
      <c r="AC384" s="33">
        <f>+'PL-tc'!$O384*'pc-dist'!$P$8</f>
        <v>0</v>
      </c>
      <c r="AD384" s="33">
        <f>+'PL-tc'!$P384*'pc-dist'!$G$73</f>
        <v>0</v>
      </c>
      <c r="AE384" s="34" t="str">
        <f t="shared" si="339"/>
        <v>n/a</v>
      </c>
      <c r="AF384" s="34" t="str">
        <f t="shared" si="340"/>
        <v>n/a</v>
      </c>
      <c r="AH384" s="33">
        <f t="shared" si="323"/>
        <v>0</v>
      </c>
      <c r="AI384" s="33">
        <f t="shared" si="324"/>
        <v>0</v>
      </c>
      <c r="AJ384" s="33">
        <f t="shared" si="325"/>
        <v>0</v>
      </c>
      <c r="AK384" s="34" t="str">
        <f t="shared" si="341"/>
        <v>n/a</v>
      </c>
      <c r="AL384" s="34" t="str">
        <f t="shared" si="342"/>
        <v>n/a</v>
      </c>
    </row>
    <row r="385" spans="1:38" ht="24" hidden="1" outlineLevel="2" x14ac:dyDescent="0.2">
      <c r="A385" s="49">
        <v>4153</v>
      </c>
      <c r="B385" s="18" t="str">
        <f>+masterfile!D1003</f>
        <v>4153 Sachzuwend., Dienstleistungen Ges.er-GF</v>
      </c>
      <c r="D385" s="33">
        <f>+'PL-tc'!$N385*'pc-dist'!$C$60</f>
        <v>0</v>
      </c>
      <c r="E385" s="33">
        <f>+'PL-tc'!$O385*'pc-dist'!$L$8</f>
        <v>0</v>
      </c>
      <c r="F385" s="33">
        <f>+'PL-tc'!$P385*'pc-dist'!$C$73</f>
        <v>0</v>
      </c>
      <c r="G385" s="34" t="str">
        <f t="shared" si="327"/>
        <v>n/a</v>
      </c>
      <c r="H385" s="34" t="str">
        <f t="shared" si="328"/>
        <v>n/a</v>
      </c>
      <c r="J385" s="33">
        <f>+'PL-tc'!$N385*'pc-dist'!$D$60</f>
        <v>0</v>
      </c>
      <c r="K385" s="33">
        <f>+'PL-tc'!$O385*'pc-dist'!$M$8</f>
        <v>0</v>
      </c>
      <c r="L385" s="33">
        <f>+'PL-tc'!$P385*'pc-dist'!$D$73</f>
        <v>0</v>
      </c>
      <c r="M385" s="34" t="str">
        <f t="shared" si="330"/>
        <v>n/a</v>
      </c>
      <c r="N385" s="34" t="str">
        <f t="shared" si="331"/>
        <v>n/a</v>
      </c>
      <c r="P385" s="33">
        <f>+'PL-tc'!$N385*'pc-dist'!$E$60</f>
        <v>0</v>
      </c>
      <c r="Q385" s="33">
        <f>+'PL-tc'!$O385*'pc-dist'!$N$8</f>
        <v>0</v>
      </c>
      <c r="R385" s="33">
        <f>+'PL-tc'!$P385*'pc-dist'!$E$73</f>
        <v>0</v>
      </c>
      <c r="S385" s="34" t="str">
        <f t="shared" si="333"/>
        <v>n/a</v>
      </c>
      <c r="T385" s="34" t="str">
        <f t="shared" si="334"/>
        <v>n/a</v>
      </c>
      <c r="V385" s="33">
        <f>+'PL-tc'!$N385*'pc-dist'!$F$60</f>
        <v>0</v>
      </c>
      <c r="W385" s="33">
        <f>+'PL-tc'!$O385*'pc-dist'!$O$8</f>
        <v>0</v>
      </c>
      <c r="X385" s="33">
        <f>+'PL-tc'!$P385*'pc-dist'!$F$73</f>
        <v>0</v>
      </c>
      <c r="Y385" s="34" t="str">
        <f t="shared" si="336"/>
        <v>n/a</v>
      </c>
      <c r="Z385" s="34" t="str">
        <f t="shared" si="337"/>
        <v>n/a</v>
      </c>
      <c r="AB385" s="33">
        <f>+'PL-tc'!$N385*'pc-dist'!$G$60</f>
        <v>0</v>
      </c>
      <c r="AC385" s="33">
        <f>+'PL-tc'!$O385*'pc-dist'!$P$8</f>
        <v>0</v>
      </c>
      <c r="AD385" s="33">
        <f>+'PL-tc'!$P385*'pc-dist'!$G$73</f>
        <v>0</v>
      </c>
      <c r="AE385" s="34" t="str">
        <f t="shared" si="339"/>
        <v>n/a</v>
      </c>
      <c r="AF385" s="34" t="str">
        <f t="shared" si="340"/>
        <v>n/a</v>
      </c>
      <c r="AH385" s="33">
        <f t="shared" si="323"/>
        <v>0</v>
      </c>
      <c r="AI385" s="33">
        <f t="shared" si="324"/>
        <v>0</v>
      </c>
      <c r="AJ385" s="33">
        <f t="shared" si="325"/>
        <v>0</v>
      </c>
      <c r="AK385" s="34" t="str">
        <f t="shared" si="341"/>
        <v>n/a</v>
      </c>
      <c r="AL385" s="34" t="str">
        <f t="shared" si="342"/>
        <v>n/a</v>
      </c>
    </row>
    <row r="386" spans="1:38" hidden="1" outlineLevel="2" x14ac:dyDescent="0.2">
      <c r="A386" s="49">
        <v>4154</v>
      </c>
      <c r="B386" s="18" t="str">
        <f>+masterfile!D1004</f>
        <v>4154 Sachzuwendg, Dienstleistg. MU §15 EStG</v>
      </c>
      <c r="D386" s="33">
        <f>+'PL-tc'!$N386*'pc-dist'!$C$60</f>
        <v>0</v>
      </c>
      <c r="E386" s="33">
        <f>+'PL-tc'!$O386*'pc-dist'!$L$8</f>
        <v>0</v>
      </c>
      <c r="F386" s="33">
        <f>+'PL-tc'!$P386*'pc-dist'!$C$73</f>
        <v>0</v>
      </c>
      <c r="G386" s="34" t="str">
        <f t="shared" si="327"/>
        <v>n/a</v>
      </c>
      <c r="H386" s="34" t="str">
        <f t="shared" si="328"/>
        <v>n/a</v>
      </c>
      <c r="J386" s="33">
        <f>+'PL-tc'!$N386*'pc-dist'!$D$60</f>
        <v>0</v>
      </c>
      <c r="K386" s="33">
        <f>+'PL-tc'!$O386*'pc-dist'!$M$8</f>
        <v>0</v>
      </c>
      <c r="L386" s="33">
        <f>+'PL-tc'!$P386*'pc-dist'!$D$73</f>
        <v>0</v>
      </c>
      <c r="M386" s="34" t="str">
        <f t="shared" si="330"/>
        <v>n/a</v>
      </c>
      <c r="N386" s="34" t="str">
        <f t="shared" si="331"/>
        <v>n/a</v>
      </c>
      <c r="P386" s="33">
        <f>+'PL-tc'!$N386*'pc-dist'!$E$60</f>
        <v>0</v>
      </c>
      <c r="Q386" s="33">
        <f>+'PL-tc'!$O386*'pc-dist'!$N$8</f>
        <v>0</v>
      </c>
      <c r="R386" s="33">
        <f>+'PL-tc'!$P386*'pc-dist'!$E$73</f>
        <v>0</v>
      </c>
      <c r="S386" s="34" t="str">
        <f t="shared" si="333"/>
        <v>n/a</v>
      </c>
      <c r="T386" s="34" t="str">
        <f t="shared" si="334"/>
        <v>n/a</v>
      </c>
      <c r="V386" s="33">
        <f>+'PL-tc'!$N386*'pc-dist'!$F$60</f>
        <v>0</v>
      </c>
      <c r="W386" s="33">
        <f>+'PL-tc'!$O386*'pc-dist'!$O$8</f>
        <v>0</v>
      </c>
      <c r="X386" s="33">
        <f>+'PL-tc'!$P386*'pc-dist'!$F$73</f>
        <v>0</v>
      </c>
      <c r="Y386" s="34" t="str">
        <f t="shared" si="336"/>
        <v>n/a</v>
      </c>
      <c r="Z386" s="34" t="str">
        <f t="shared" si="337"/>
        <v>n/a</v>
      </c>
      <c r="AB386" s="33">
        <f>+'PL-tc'!$N386*'pc-dist'!$G$60</f>
        <v>0</v>
      </c>
      <c r="AC386" s="33">
        <f>+'PL-tc'!$O386*'pc-dist'!$P$8</f>
        <v>0</v>
      </c>
      <c r="AD386" s="33">
        <f>+'PL-tc'!$P386*'pc-dist'!$G$73</f>
        <v>0</v>
      </c>
      <c r="AE386" s="34" t="str">
        <f t="shared" si="339"/>
        <v>n/a</v>
      </c>
      <c r="AF386" s="34" t="str">
        <f t="shared" si="340"/>
        <v>n/a</v>
      </c>
      <c r="AH386" s="33">
        <f t="shared" si="323"/>
        <v>0</v>
      </c>
      <c r="AI386" s="33">
        <f t="shared" si="324"/>
        <v>0</v>
      </c>
      <c r="AJ386" s="33">
        <f t="shared" si="325"/>
        <v>0</v>
      </c>
      <c r="AK386" s="34" t="str">
        <f t="shared" si="341"/>
        <v>n/a</v>
      </c>
      <c r="AL386" s="34" t="str">
        <f t="shared" si="342"/>
        <v>n/a</v>
      </c>
    </row>
    <row r="387" spans="1:38" hidden="1" outlineLevel="2" x14ac:dyDescent="0.2">
      <c r="A387" s="49">
        <v>4155</v>
      </c>
      <c r="B387" s="18" t="str">
        <f>+masterfile!D1005</f>
        <v>4155 Zuschüsse Agenturen für Arbeit</v>
      </c>
      <c r="D387" s="33">
        <f>+'PL-tc'!$N387*'pc-dist'!$C$60</f>
        <v>0</v>
      </c>
      <c r="E387" s="33">
        <f>+'PL-tc'!$O387*'pc-dist'!$L$8</f>
        <v>0</v>
      </c>
      <c r="F387" s="33">
        <f>+'PL-tc'!$P387*'pc-dist'!$C$73</f>
        <v>0</v>
      </c>
      <c r="G387" s="34" t="str">
        <f t="shared" si="327"/>
        <v>n/a</v>
      </c>
      <c r="H387" s="34" t="str">
        <f t="shared" si="328"/>
        <v>n/a</v>
      </c>
      <c r="J387" s="33">
        <f>+'PL-tc'!$N387*'pc-dist'!$D$60</f>
        <v>0</v>
      </c>
      <c r="K387" s="33">
        <f>+'PL-tc'!$O387*'pc-dist'!$M$8</f>
        <v>0</v>
      </c>
      <c r="L387" s="33">
        <f>+'PL-tc'!$P387*'pc-dist'!$D$73</f>
        <v>0</v>
      </c>
      <c r="M387" s="34" t="str">
        <f t="shared" si="330"/>
        <v>n/a</v>
      </c>
      <c r="N387" s="34" t="str">
        <f t="shared" si="331"/>
        <v>n/a</v>
      </c>
      <c r="P387" s="33">
        <f>+'PL-tc'!$N387*'pc-dist'!$E$60</f>
        <v>0</v>
      </c>
      <c r="Q387" s="33">
        <f>+'PL-tc'!$O387*'pc-dist'!$N$8</f>
        <v>0</v>
      </c>
      <c r="R387" s="33">
        <f>+'PL-tc'!$P387*'pc-dist'!$E$73</f>
        <v>0</v>
      </c>
      <c r="S387" s="34" t="str">
        <f t="shared" si="333"/>
        <v>n/a</v>
      </c>
      <c r="T387" s="34" t="str">
        <f t="shared" si="334"/>
        <v>n/a</v>
      </c>
      <c r="V387" s="33">
        <f>+'PL-tc'!$N387*'pc-dist'!$F$60</f>
        <v>0</v>
      </c>
      <c r="W387" s="33">
        <f>+'PL-tc'!$O387*'pc-dist'!$O$8</f>
        <v>0</v>
      </c>
      <c r="X387" s="33">
        <f>+'PL-tc'!$P387*'pc-dist'!$F$73</f>
        <v>0</v>
      </c>
      <c r="Y387" s="34" t="str">
        <f t="shared" si="336"/>
        <v>n/a</v>
      </c>
      <c r="Z387" s="34" t="str">
        <f t="shared" si="337"/>
        <v>n/a</v>
      </c>
      <c r="AB387" s="33">
        <f>+'PL-tc'!$N387*'pc-dist'!$G$60</f>
        <v>0</v>
      </c>
      <c r="AC387" s="33">
        <f>+'PL-tc'!$O387*'pc-dist'!$P$8</f>
        <v>0</v>
      </c>
      <c r="AD387" s="33">
        <f>+'PL-tc'!$P387*'pc-dist'!$G$73</f>
        <v>0</v>
      </c>
      <c r="AE387" s="34" t="str">
        <f t="shared" si="339"/>
        <v>n/a</v>
      </c>
      <c r="AF387" s="34" t="str">
        <f t="shared" si="340"/>
        <v>n/a</v>
      </c>
      <c r="AH387" s="33">
        <f t="shared" si="323"/>
        <v>0</v>
      </c>
      <c r="AI387" s="33">
        <f t="shared" si="324"/>
        <v>0</v>
      </c>
      <c r="AJ387" s="33">
        <f t="shared" si="325"/>
        <v>0</v>
      </c>
      <c r="AK387" s="34" t="str">
        <f t="shared" si="341"/>
        <v>n/a</v>
      </c>
      <c r="AL387" s="34" t="str">
        <f t="shared" si="342"/>
        <v>n/a</v>
      </c>
    </row>
    <row r="388" spans="1:38" hidden="1" outlineLevel="2" x14ac:dyDescent="0.2">
      <c r="A388" s="49">
        <v>4156</v>
      </c>
      <c r="B388" s="18" t="str">
        <f>+masterfile!D1006</f>
        <v>4156 Aufwendung Veränderung Urlaubsrückst.</v>
      </c>
      <c r="D388" s="33">
        <f>+'PL-tc'!$N388*'pc-dist'!$C$60</f>
        <v>0</v>
      </c>
      <c r="E388" s="33">
        <f>+'PL-tc'!$O388*'pc-dist'!$L$8</f>
        <v>0</v>
      </c>
      <c r="F388" s="33">
        <f>+'PL-tc'!$P388*'pc-dist'!$C$73</f>
        <v>0</v>
      </c>
      <c r="G388" s="34" t="str">
        <f t="shared" si="327"/>
        <v>n/a</v>
      </c>
      <c r="H388" s="34" t="str">
        <f t="shared" si="328"/>
        <v>n/a</v>
      </c>
      <c r="J388" s="33">
        <f>+'PL-tc'!$N388*'pc-dist'!$D$60</f>
        <v>0</v>
      </c>
      <c r="K388" s="33">
        <f>+'PL-tc'!$O388*'pc-dist'!$M$8</f>
        <v>0</v>
      </c>
      <c r="L388" s="33">
        <f>+'PL-tc'!$P388*'pc-dist'!$D$73</f>
        <v>0</v>
      </c>
      <c r="M388" s="34" t="str">
        <f t="shared" si="330"/>
        <v>n/a</v>
      </c>
      <c r="N388" s="34" t="str">
        <f t="shared" si="331"/>
        <v>n/a</v>
      </c>
      <c r="P388" s="33">
        <f>+'PL-tc'!$N388*'pc-dist'!$E$60</f>
        <v>0</v>
      </c>
      <c r="Q388" s="33">
        <f>+'PL-tc'!$O388*'pc-dist'!$N$8</f>
        <v>0</v>
      </c>
      <c r="R388" s="33">
        <f>+'PL-tc'!$P388*'pc-dist'!$E$73</f>
        <v>0</v>
      </c>
      <c r="S388" s="34" t="str">
        <f t="shared" si="333"/>
        <v>n/a</v>
      </c>
      <c r="T388" s="34" t="str">
        <f t="shared" si="334"/>
        <v>n/a</v>
      </c>
      <c r="V388" s="33">
        <f>+'PL-tc'!$N388*'pc-dist'!$F$60</f>
        <v>0</v>
      </c>
      <c r="W388" s="33">
        <f>+'PL-tc'!$O388*'pc-dist'!$O$8</f>
        <v>0</v>
      </c>
      <c r="X388" s="33">
        <f>+'PL-tc'!$P388*'pc-dist'!$F$73</f>
        <v>0</v>
      </c>
      <c r="Y388" s="34" t="str">
        <f t="shared" si="336"/>
        <v>n/a</v>
      </c>
      <c r="Z388" s="34" t="str">
        <f t="shared" si="337"/>
        <v>n/a</v>
      </c>
      <c r="AB388" s="33">
        <f>+'PL-tc'!$N388*'pc-dist'!$G$60</f>
        <v>0</v>
      </c>
      <c r="AC388" s="33">
        <f>+'PL-tc'!$O388*'pc-dist'!$P$8</f>
        <v>0</v>
      </c>
      <c r="AD388" s="33">
        <f>+'PL-tc'!$P388*'pc-dist'!$G$73</f>
        <v>0</v>
      </c>
      <c r="AE388" s="34" t="str">
        <f t="shared" si="339"/>
        <v>n/a</v>
      </c>
      <c r="AF388" s="34" t="str">
        <f t="shared" si="340"/>
        <v>n/a</v>
      </c>
      <c r="AH388" s="33">
        <f t="shared" si="323"/>
        <v>0</v>
      </c>
      <c r="AI388" s="33">
        <f t="shared" si="324"/>
        <v>0</v>
      </c>
      <c r="AJ388" s="33">
        <f t="shared" si="325"/>
        <v>0</v>
      </c>
      <c r="AK388" s="34" t="str">
        <f t="shared" si="341"/>
        <v>n/a</v>
      </c>
      <c r="AL388" s="34" t="str">
        <f t="shared" si="342"/>
        <v>n/a</v>
      </c>
    </row>
    <row r="389" spans="1:38" hidden="1" outlineLevel="2" x14ac:dyDescent="0.2">
      <c r="A389" s="49">
        <v>4157</v>
      </c>
      <c r="B389" s="18" t="str">
        <f>+masterfile!D1007</f>
        <v>4157 Aufwendung Urlaubsrückstellg Ges.er-GF</v>
      </c>
      <c r="D389" s="33">
        <f>+'PL-tc'!$N389*'pc-dist'!$C$60</f>
        <v>0</v>
      </c>
      <c r="E389" s="33">
        <f>+'PL-tc'!$O389*'pc-dist'!$L$8</f>
        <v>0</v>
      </c>
      <c r="F389" s="33">
        <f>+'PL-tc'!$P389*'pc-dist'!$C$73</f>
        <v>0</v>
      </c>
      <c r="G389" s="34" t="str">
        <f t="shared" si="327"/>
        <v>n/a</v>
      </c>
      <c r="H389" s="34" t="str">
        <f t="shared" si="328"/>
        <v>n/a</v>
      </c>
      <c r="J389" s="33">
        <f>+'PL-tc'!$N389*'pc-dist'!$D$60</f>
        <v>0</v>
      </c>
      <c r="K389" s="33">
        <f>+'PL-tc'!$O389*'pc-dist'!$M$8</f>
        <v>0</v>
      </c>
      <c r="L389" s="33">
        <f>+'PL-tc'!$P389*'pc-dist'!$D$73</f>
        <v>0</v>
      </c>
      <c r="M389" s="34" t="str">
        <f t="shared" si="330"/>
        <v>n/a</v>
      </c>
      <c r="N389" s="34" t="str">
        <f t="shared" si="331"/>
        <v>n/a</v>
      </c>
      <c r="P389" s="33">
        <f>+'PL-tc'!$N389*'pc-dist'!$E$60</f>
        <v>0</v>
      </c>
      <c r="Q389" s="33">
        <f>+'PL-tc'!$O389*'pc-dist'!$N$8</f>
        <v>0</v>
      </c>
      <c r="R389" s="33">
        <f>+'PL-tc'!$P389*'pc-dist'!$E$73</f>
        <v>0</v>
      </c>
      <c r="S389" s="34" t="str">
        <f t="shared" si="333"/>
        <v>n/a</v>
      </c>
      <c r="T389" s="34" t="str">
        <f t="shared" si="334"/>
        <v>n/a</v>
      </c>
      <c r="V389" s="33">
        <f>+'PL-tc'!$N389*'pc-dist'!$F$60</f>
        <v>0</v>
      </c>
      <c r="W389" s="33">
        <f>+'PL-tc'!$O389*'pc-dist'!$O$8</f>
        <v>0</v>
      </c>
      <c r="X389" s="33">
        <f>+'PL-tc'!$P389*'pc-dist'!$F$73</f>
        <v>0</v>
      </c>
      <c r="Y389" s="34" t="str">
        <f t="shared" si="336"/>
        <v>n/a</v>
      </c>
      <c r="Z389" s="34" t="str">
        <f t="shared" si="337"/>
        <v>n/a</v>
      </c>
      <c r="AB389" s="33">
        <f>+'PL-tc'!$N389*'pc-dist'!$G$60</f>
        <v>0</v>
      </c>
      <c r="AC389" s="33">
        <f>+'PL-tc'!$O389*'pc-dist'!$P$8</f>
        <v>0</v>
      </c>
      <c r="AD389" s="33">
        <f>+'PL-tc'!$P389*'pc-dist'!$G$73</f>
        <v>0</v>
      </c>
      <c r="AE389" s="34" t="str">
        <f t="shared" si="339"/>
        <v>n/a</v>
      </c>
      <c r="AF389" s="34" t="str">
        <f t="shared" si="340"/>
        <v>n/a</v>
      </c>
      <c r="AH389" s="33">
        <f t="shared" si="323"/>
        <v>0</v>
      </c>
      <c r="AI389" s="33">
        <f t="shared" si="324"/>
        <v>0</v>
      </c>
      <c r="AJ389" s="33">
        <f t="shared" si="325"/>
        <v>0</v>
      </c>
      <c r="AK389" s="34" t="str">
        <f t="shared" si="341"/>
        <v>n/a</v>
      </c>
      <c r="AL389" s="34" t="str">
        <f t="shared" si="342"/>
        <v>n/a</v>
      </c>
    </row>
    <row r="390" spans="1:38" ht="24" hidden="1" outlineLevel="2" x14ac:dyDescent="0.2">
      <c r="A390" s="49">
        <v>4158</v>
      </c>
      <c r="B390" s="18" t="str">
        <f>+masterfile!D1008</f>
        <v>4158 Aufwendung Urlaubsrückst. MU § 15 EStG</v>
      </c>
      <c r="D390" s="33">
        <f>+'PL-tc'!$N390*'pc-dist'!$C$60</f>
        <v>0</v>
      </c>
      <c r="E390" s="33">
        <f>+'PL-tc'!$O390*'pc-dist'!$L$8</f>
        <v>0</v>
      </c>
      <c r="F390" s="33">
        <f>+'PL-tc'!$P390*'pc-dist'!$C$73</f>
        <v>0</v>
      </c>
      <c r="G390" s="34" t="str">
        <f t="shared" si="327"/>
        <v>n/a</v>
      </c>
      <c r="H390" s="34" t="str">
        <f t="shared" si="328"/>
        <v>n/a</v>
      </c>
      <c r="J390" s="33">
        <f>+'PL-tc'!$N390*'pc-dist'!$D$60</f>
        <v>0</v>
      </c>
      <c r="K390" s="33">
        <f>+'PL-tc'!$O390*'pc-dist'!$M$8</f>
        <v>0</v>
      </c>
      <c r="L390" s="33">
        <f>+'PL-tc'!$P390*'pc-dist'!$D$73</f>
        <v>0</v>
      </c>
      <c r="M390" s="34" t="str">
        <f t="shared" si="330"/>
        <v>n/a</v>
      </c>
      <c r="N390" s="34" t="str">
        <f t="shared" si="331"/>
        <v>n/a</v>
      </c>
      <c r="P390" s="33">
        <f>+'PL-tc'!$N390*'pc-dist'!$E$60</f>
        <v>0</v>
      </c>
      <c r="Q390" s="33">
        <f>+'PL-tc'!$O390*'pc-dist'!$N$8</f>
        <v>0</v>
      </c>
      <c r="R390" s="33">
        <f>+'PL-tc'!$P390*'pc-dist'!$E$73</f>
        <v>0</v>
      </c>
      <c r="S390" s="34" t="str">
        <f t="shared" si="333"/>
        <v>n/a</v>
      </c>
      <c r="T390" s="34" t="str">
        <f t="shared" si="334"/>
        <v>n/a</v>
      </c>
      <c r="V390" s="33">
        <f>+'PL-tc'!$N390*'pc-dist'!$F$60</f>
        <v>0</v>
      </c>
      <c r="W390" s="33">
        <f>+'PL-tc'!$O390*'pc-dist'!$O$8</f>
        <v>0</v>
      </c>
      <c r="X390" s="33">
        <f>+'PL-tc'!$P390*'pc-dist'!$F$73</f>
        <v>0</v>
      </c>
      <c r="Y390" s="34" t="str">
        <f t="shared" si="336"/>
        <v>n/a</v>
      </c>
      <c r="Z390" s="34" t="str">
        <f t="shared" si="337"/>
        <v>n/a</v>
      </c>
      <c r="AB390" s="33">
        <f>+'PL-tc'!$N390*'pc-dist'!$G$60</f>
        <v>0</v>
      </c>
      <c r="AC390" s="33">
        <f>+'PL-tc'!$O390*'pc-dist'!$P$8</f>
        <v>0</v>
      </c>
      <c r="AD390" s="33">
        <f>+'PL-tc'!$P390*'pc-dist'!$G$73</f>
        <v>0</v>
      </c>
      <c r="AE390" s="34" t="str">
        <f t="shared" si="339"/>
        <v>n/a</v>
      </c>
      <c r="AF390" s="34" t="str">
        <f t="shared" si="340"/>
        <v>n/a</v>
      </c>
      <c r="AH390" s="33">
        <f t="shared" si="323"/>
        <v>0</v>
      </c>
      <c r="AI390" s="33">
        <f t="shared" si="324"/>
        <v>0</v>
      </c>
      <c r="AJ390" s="33">
        <f t="shared" si="325"/>
        <v>0</v>
      </c>
      <c r="AK390" s="34" t="str">
        <f t="shared" si="341"/>
        <v>n/a</v>
      </c>
      <c r="AL390" s="34" t="str">
        <f t="shared" si="342"/>
        <v>n/a</v>
      </c>
    </row>
    <row r="391" spans="1:38" hidden="1" outlineLevel="2" x14ac:dyDescent="0.2">
      <c r="A391" s="49">
        <v>4159</v>
      </c>
      <c r="B391" s="18" t="str">
        <f>+masterfile!D1009</f>
        <v>4159 Aufwendung Urlaubsrückst. Minijobber</v>
      </c>
      <c r="D391" s="33">
        <f>+'PL-tc'!$N391*'pc-dist'!$C$60</f>
        <v>0</v>
      </c>
      <c r="E391" s="33">
        <f>+'PL-tc'!$O391*'pc-dist'!$L$8</f>
        <v>0</v>
      </c>
      <c r="F391" s="33">
        <f>+'PL-tc'!$P391*'pc-dist'!$C$73</f>
        <v>0</v>
      </c>
      <c r="G391" s="34" t="str">
        <f t="shared" si="327"/>
        <v>n/a</v>
      </c>
      <c r="H391" s="34" t="str">
        <f t="shared" si="328"/>
        <v>n/a</v>
      </c>
      <c r="J391" s="33">
        <f>+'PL-tc'!$N391*'pc-dist'!$D$60</f>
        <v>0</v>
      </c>
      <c r="K391" s="33">
        <f>+'PL-tc'!$O391*'pc-dist'!$M$8</f>
        <v>0</v>
      </c>
      <c r="L391" s="33">
        <f>+'PL-tc'!$P391*'pc-dist'!$D$73</f>
        <v>0</v>
      </c>
      <c r="M391" s="34" t="str">
        <f t="shared" si="330"/>
        <v>n/a</v>
      </c>
      <c r="N391" s="34" t="str">
        <f t="shared" si="331"/>
        <v>n/a</v>
      </c>
      <c r="P391" s="33">
        <f>+'PL-tc'!$N391*'pc-dist'!$E$60</f>
        <v>0</v>
      </c>
      <c r="Q391" s="33">
        <f>+'PL-tc'!$O391*'pc-dist'!$N$8</f>
        <v>0</v>
      </c>
      <c r="R391" s="33">
        <f>+'PL-tc'!$P391*'pc-dist'!$E$73</f>
        <v>0</v>
      </c>
      <c r="S391" s="34" t="str">
        <f t="shared" si="333"/>
        <v>n/a</v>
      </c>
      <c r="T391" s="34" t="str">
        <f t="shared" si="334"/>
        <v>n/a</v>
      </c>
      <c r="V391" s="33">
        <f>+'PL-tc'!$N391*'pc-dist'!$F$60</f>
        <v>0</v>
      </c>
      <c r="W391" s="33">
        <f>+'PL-tc'!$O391*'pc-dist'!$O$8</f>
        <v>0</v>
      </c>
      <c r="X391" s="33">
        <f>+'PL-tc'!$P391*'pc-dist'!$F$73</f>
        <v>0</v>
      </c>
      <c r="Y391" s="34" t="str">
        <f t="shared" si="336"/>
        <v>n/a</v>
      </c>
      <c r="Z391" s="34" t="str">
        <f t="shared" si="337"/>
        <v>n/a</v>
      </c>
      <c r="AB391" s="33">
        <f>+'PL-tc'!$N391*'pc-dist'!$G$60</f>
        <v>0</v>
      </c>
      <c r="AC391" s="33">
        <f>+'PL-tc'!$O391*'pc-dist'!$P$8</f>
        <v>0</v>
      </c>
      <c r="AD391" s="33">
        <f>+'PL-tc'!$P391*'pc-dist'!$G$73</f>
        <v>0</v>
      </c>
      <c r="AE391" s="34" t="str">
        <f t="shared" si="339"/>
        <v>n/a</v>
      </c>
      <c r="AF391" s="34" t="str">
        <f t="shared" si="340"/>
        <v>n/a</v>
      </c>
      <c r="AH391" s="33">
        <f t="shared" si="323"/>
        <v>0</v>
      </c>
      <c r="AI391" s="33">
        <f t="shared" si="324"/>
        <v>0</v>
      </c>
      <c r="AJ391" s="33">
        <f t="shared" si="325"/>
        <v>0</v>
      </c>
      <c r="AK391" s="34" t="str">
        <f t="shared" si="341"/>
        <v>n/a</v>
      </c>
      <c r="AL391" s="34" t="str">
        <f t="shared" si="342"/>
        <v>n/a</v>
      </c>
    </row>
    <row r="392" spans="1:38" hidden="1" outlineLevel="2" x14ac:dyDescent="0.2">
      <c r="A392" s="49">
        <v>4170</v>
      </c>
      <c r="B392" s="18" t="str">
        <f>+masterfile!D1016</f>
        <v>4170 Vermögenswirksame Leistungen</v>
      </c>
      <c r="D392" s="33">
        <f>+'PL-tc'!$N392*'pc-dist'!$C$60</f>
        <v>0</v>
      </c>
      <c r="E392" s="33">
        <f>+'PL-tc'!$O392*'pc-dist'!$L$8</f>
        <v>0</v>
      </c>
      <c r="F392" s="33">
        <f>+'PL-tc'!$P392*'pc-dist'!$C$73</f>
        <v>0</v>
      </c>
      <c r="G392" s="34" t="str">
        <f t="shared" si="327"/>
        <v>n/a</v>
      </c>
      <c r="H392" s="34" t="str">
        <f t="shared" si="328"/>
        <v>n/a</v>
      </c>
      <c r="J392" s="33">
        <f>+'PL-tc'!$N392*'pc-dist'!$D$60</f>
        <v>0</v>
      </c>
      <c r="K392" s="33">
        <f>+'PL-tc'!$O392*'pc-dist'!$M$8</f>
        <v>0</v>
      </c>
      <c r="L392" s="33">
        <f>+'PL-tc'!$P392*'pc-dist'!$D$73</f>
        <v>0</v>
      </c>
      <c r="M392" s="34" t="str">
        <f t="shared" si="330"/>
        <v>n/a</v>
      </c>
      <c r="N392" s="34" t="str">
        <f t="shared" si="331"/>
        <v>n/a</v>
      </c>
      <c r="P392" s="33">
        <f>+'PL-tc'!$N392*'pc-dist'!$E$60</f>
        <v>0</v>
      </c>
      <c r="Q392" s="33">
        <f>+'PL-tc'!$O392*'pc-dist'!$N$8</f>
        <v>0</v>
      </c>
      <c r="R392" s="33">
        <f>+'PL-tc'!$P392*'pc-dist'!$E$73</f>
        <v>0</v>
      </c>
      <c r="S392" s="34" t="str">
        <f t="shared" si="333"/>
        <v>n/a</v>
      </c>
      <c r="T392" s="34" t="str">
        <f t="shared" si="334"/>
        <v>n/a</v>
      </c>
      <c r="V392" s="33">
        <f>+'PL-tc'!$N392*'pc-dist'!$F$60</f>
        <v>0</v>
      </c>
      <c r="W392" s="33">
        <f>+'PL-tc'!$O392*'pc-dist'!$O$8</f>
        <v>0</v>
      </c>
      <c r="X392" s="33">
        <f>+'PL-tc'!$P392*'pc-dist'!$F$73</f>
        <v>0</v>
      </c>
      <c r="Y392" s="34" t="str">
        <f t="shared" si="336"/>
        <v>n/a</v>
      </c>
      <c r="Z392" s="34" t="str">
        <f t="shared" si="337"/>
        <v>n/a</v>
      </c>
      <c r="AB392" s="33">
        <f>+'PL-tc'!$N392*'pc-dist'!$G$60</f>
        <v>0</v>
      </c>
      <c r="AC392" s="33">
        <f>+'PL-tc'!$O392*'pc-dist'!$P$8</f>
        <v>0</v>
      </c>
      <c r="AD392" s="33">
        <f>+'PL-tc'!$P392*'pc-dist'!$G$73</f>
        <v>0</v>
      </c>
      <c r="AE392" s="34" t="str">
        <f t="shared" si="339"/>
        <v>n/a</v>
      </c>
      <c r="AF392" s="34" t="str">
        <f t="shared" si="340"/>
        <v>n/a</v>
      </c>
      <c r="AH392" s="33">
        <f t="shared" si="323"/>
        <v>0</v>
      </c>
      <c r="AI392" s="33">
        <f t="shared" si="324"/>
        <v>0</v>
      </c>
      <c r="AJ392" s="33">
        <f t="shared" si="325"/>
        <v>0</v>
      </c>
      <c r="AK392" s="34" t="str">
        <f t="shared" si="341"/>
        <v>n/a</v>
      </c>
      <c r="AL392" s="34" t="str">
        <f t="shared" si="342"/>
        <v>n/a</v>
      </c>
    </row>
    <row r="393" spans="1:38" hidden="1" outlineLevel="2" x14ac:dyDescent="0.2">
      <c r="A393" s="49">
        <v>4175</v>
      </c>
      <c r="B393" s="18" t="str">
        <f>+masterfile!D1017</f>
        <v>4175 Fahrtkostenerstatt. Whg./Arbeitsstätte</v>
      </c>
      <c r="D393" s="33">
        <f>+'PL-tc'!$N393*'pc-dist'!$C$60</f>
        <v>0</v>
      </c>
      <c r="E393" s="33">
        <f>+'PL-tc'!$O393*'pc-dist'!$L$8</f>
        <v>0</v>
      </c>
      <c r="F393" s="33">
        <f>+'PL-tc'!$P393*'pc-dist'!$C$73</f>
        <v>0</v>
      </c>
      <c r="G393" s="34" t="str">
        <f t="shared" si="327"/>
        <v>n/a</v>
      </c>
      <c r="H393" s="34" t="str">
        <f t="shared" si="328"/>
        <v>n/a</v>
      </c>
      <c r="J393" s="33">
        <f>+'PL-tc'!$N393*'pc-dist'!$D$60</f>
        <v>0</v>
      </c>
      <c r="K393" s="33">
        <f>+'PL-tc'!$O393*'pc-dist'!$M$8</f>
        <v>0</v>
      </c>
      <c r="L393" s="33">
        <f>+'PL-tc'!$P393*'pc-dist'!$D$73</f>
        <v>0</v>
      </c>
      <c r="M393" s="34" t="str">
        <f t="shared" si="330"/>
        <v>n/a</v>
      </c>
      <c r="N393" s="34" t="str">
        <f t="shared" si="331"/>
        <v>n/a</v>
      </c>
      <c r="P393" s="33">
        <f>+'PL-tc'!$N393*'pc-dist'!$E$60</f>
        <v>0</v>
      </c>
      <c r="Q393" s="33">
        <f>+'PL-tc'!$O393*'pc-dist'!$N$8</f>
        <v>0</v>
      </c>
      <c r="R393" s="33">
        <f>+'PL-tc'!$P393*'pc-dist'!$E$73</f>
        <v>0</v>
      </c>
      <c r="S393" s="34" t="str">
        <f t="shared" si="333"/>
        <v>n/a</v>
      </c>
      <c r="T393" s="34" t="str">
        <f t="shared" si="334"/>
        <v>n/a</v>
      </c>
      <c r="V393" s="33">
        <f>+'PL-tc'!$N393*'pc-dist'!$F$60</f>
        <v>0</v>
      </c>
      <c r="W393" s="33">
        <f>+'PL-tc'!$O393*'pc-dist'!$O$8</f>
        <v>0</v>
      </c>
      <c r="X393" s="33">
        <f>+'PL-tc'!$P393*'pc-dist'!$F$73</f>
        <v>0</v>
      </c>
      <c r="Y393" s="34" t="str">
        <f t="shared" si="336"/>
        <v>n/a</v>
      </c>
      <c r="Z393" s="34" t="str">
        <f t="shared" si="337"/>
        <v>n/a</v>
      </c>
      <c r="AB393" s="33">
        <f>+'PL-tc'!$N393*'pc-dist'!$G$60</f>
        <v>0</v>
      </c>
      <c r="AC393" s="33">
        <f>+'PL-tc'!$O393*'pc-dist'!$P$8</f>
        <v>0</v>
      </c>
      <c r="AD393" s="33">
        <f>+'PL-tc'!$P393*'pc-dist'!$G$73</f>
        <v>0</v>
      </c>
      <c r="AE393" s="34" t="str">
        <f t="shared" si="339"/>
        <v>n/a</v>
      </c>
      <c r="AF393" s="34" t="str">
        <f t="shared" si="340"/>
        <v>n/a</v>
      </c>
      <c r="AH393" s="33">
        <f t="shared" si="323"/>
        <v>0</v>
      </c>
      <c r="AI393" s="33">
        <f t="shared" si="324"/>
        <v>0</v>
      </c>
      <c r="AJ393" s="33">
        <f t="shared" si="325"/>
        <v>0</v>
      </c>
      <c r="AK393" s="34" t="str">
        <f t="shared" si="341"/>
        <v>n/a</v>
      </c>
      <c r="AL393" s="34" t="str">
        <f t="shared" si="342"/>
        <v>n/a</v>
      </c>
    </row>
    <row r="394" spans="1:38" hidden="1" outlineLevel="2" x14ac:dyDescent="0.2">
      <c r="A394" s="49">
        <v>4180</v>
      </c>
      <c r="B394" s="18" t="str">
        <f>+masterfile!D1018</f>
        <v>4180 Bedienungsgelder</v>
      </c>
      <c r="D394" s="33">
        <f>+'PL-tc'!$N394*'pc-dist'!$C$60</f>
        <v>0</v>
      </c>
      <c r="E394" s="33">
        <f>+'PL-tc'!$O394*'pc-dist'!$L$8</f>
        <v>0</v>
      </c>
      <c r="F394" s="33">
        <f>+'PL-tc'!$P394*'pc-dist'!$C$73</f>
        <v>0</v>
      </c>
      <c r="G394" s="34" t="str">
        <f t="shared" si="327"/>
        <v>n/a</v>
      </c>
      <c r="H394" s="34" t="str">
        <f t="shared" si="328"/>
        <v>n/a</v>
      </c>
      <c r="J394" s="33">
        <f>+'PL-tc'!$N394*'pc-dist'!$D$60</f>
        <v>0</v>
      </c>
      <c r="K394" s="33">
        <f>+'PL-tc'!$O394*'pc-dist'!$M$8</f>
        <v>0</v>
      </c>
      <c r="L394" s="33">
        <f>+'PL-tc'!$P394*'pc-dist'!$D$73</f>
        <v>0</v>
      </c>
      <c r="M394" s="34" t="str">
        <f t="shared" si="330"/>
        <v>n/a</v>
      </c>
      <c r="N394" s="34" t="str">
        <f t="shared" si="331"/>
        <v>n/a</v>
      </c>
      <c r="P394" s="33">
        <f>+'PL-tc'!$N394*'pc-dist'!$E$60</f>
        <v>0</v>
      </c>
      <c r="Q394" s="33">
        <f>+'PL-tc'!$O394*'pc-dist'!$N$8</f>
        <v>0</v>
      </c>
      <c r="R394" s="33">
        <f>+'PL-tc'!$P394*'pc-dist'!$E$73</f>
        <v>0</v>
      </c>
      <c r="S394" s="34" t="str">
        <f t="shared" si="333"/>
        <v>n/a</v>
      </c>
      <c r="T394" s="34" t="str">
        <f t="shared" si="334"/>
        <v>n/a</v>
      </c>
      <c r="V394" s="33">
        <f>+'PL-tc'!$N394*'pc-dist'!$F$60</f>
        <v>0</v>
      </c>
      <c r="W394" s="33">
        <f>+'PL-tc'!$O394*'pc-dist'!$O$8</f>
        <v>0</v>
      </c>
      <c r="X394" s="33">
        <f>+'PL-tc'!$P394*'pc-dist'!$F$73</f>
        <v>0</v>
      </c>
      <c r="Y394" s="34" t="str">
        <f t="shared" si="336"/>
        <v>n/a</v>
      </c>
      <c r="Z394" s="34" t="str">
        <f t="shared" si="337"/>
        <v>n/a</v>
      </c>
      <c r="AB394" s="33">
        <f>+'PL-tc'!$N394*'pc-dist'!$G$60</f>
        <v>0</v>
      </c>
      <c r="AC394" s="33">
        <f>+'PL-tc'!$O394*'pc-dist'!$P$8</f>
        <v>0</v>
      </c>
      <c r="AD394" s="33">
        <f>+'PL-tc'!$P394*'pc-dist'!$G$73</f>
        <v>0</v>
      </c>
      <c r="AE394" s="34" t="str">
        <f t="shared" si="339"/>
        <v>n/a</v>
      </c>
      <c r="AF394" s="34" t="str">
        <f t="shared" si="340"/>
        <v>n/a</v>
      </c>
      <c r="AH394" s="33">
        <f t="shared" si="323"/>
        <v>0</v>
      </c>
      <c r="AI394" s="33">
        <f t="shared" si="324"/>
        <v>0</v>
      </c>
      <c r="AJ394" s="33">
        <f t="shared" si="325"/>
        <v>0</v>
      </c>
      <c r="AK394" s="34" t="str">
        <f t="shared" si="341"/>
        <v>n/a</v>
      </c>
      <c r="AL394" s="34" t="str">
        <f t="shared" si="342"/>
        <v>n/a</v>
      </c>
    </row>
    <row r="395" spans="1:38" hidden="1" outlineLevel="2" x14ac:dyDescent="0.2">
      <c r="A395" s="49">
        <v>4190</v>
      </c>
      <c r="B395" s="18" t="str">
        <f>+masterfile!D1019</f>
        <v>4190 Aushilfslöhne</v>
      </c>
      <c r="D395" s="33">
        <f>+'PL-tc'!$N395*'pc-dist'!$C$60</f>
        <v>0</v>
      </c>
      <c r="E395" s="33">
        <f>+'PL-tc'!$O395*'pc-dist'!$L$8</f>
        <v>0</v>
      </c>
      <c r="F395" s="33">
        <f>+'PL-tc'!$P395*'pc-dist'!$C$73</f>
        <v>0</v>
      </c>
      <c r="G395" s="34" t="str">
        <f t="shared" si="327"/>
        <v>n/a</v>
      </c>
      <c r="H395" s="34" t="str">
        <f t="shared" si="328"/>
        <v>n/a</v>
      </c>
      <c r="J395" s="33">
        <f>+'PL-tc'!$N395*'pc-dist'!$D$60</f>
        <v>0</v>
      </c>
      <c r="K395" s="33">
        <f>+'PL-tc'!$O395*'pc-dist'!$M$8</f>
        <v>0</v>
      </c>
      <c r="L395" s="33">
        <f>+'PL-tc'!$P395*'pc-dist'!$D$73</f>
        <v>0</v>
      </c>
      <c r="M395" s="34" t="str">
        <f t="shared" si="330"/>
        <v>n/a</v>
      </c>
      <c r="N395" s="34" t="str">
        <f t="shared" si="331"/>
        <v>n/a</v>
      </c>
      <c r="P395" s="33">
        <f>+'PL-tc'!$N395*'pc-dist'!$E$60</f>
        <v>0</v>
      </c>
      <c r="Q395" s="33">
        <f>+'PL-tc'!$O395*'pc-dist'!$N$8</f>
        <v>0</v>
      </c>
      <c r="R395" s="33">
        <f>+'PL-tc'!$P395*'pc-dist'!$E$73</f>
        <v>0</v>
      </c>
      <c r="S395" s="34" t="str">
        <f t="shared" si="333"/>
        <v>n/a</v>
      </c>
      <c r="T395" s="34" t="str">
        <f t="shared" si="334"/>
        <v>n/a</v>
      </c>
      <c r="V395" s="33">
        <f>+'PL-tc'!$N395*'pc-dist'!$F$60</f>
        <v>0</v>
      </c>
      <c r="W395" s="33">
        <f>+'PL-tc'!$O395*'pc-dist'!$O$8</f>
        <v>0</v>
      </c>
      <c r="X395" s="33">
        <f>+'PL-tc'!$P395*'pc-dist'!$F$73</f>
        <v>0</v>
      </c>
      <c r="Y395" s="34" t="str">
        <f t="shared" si="336"/>
        <v>n/a</v>
      </c>
      <c r="Z395" s="34" t="str">
        <f t="shared" si="337"/>
        <v>n/a</v>
      </c>
      <c r="AB395" s="33">
        <f>+'PL-tc'!$N395*'pc-dist'!$G$60</f>
        <v>0</v>
      </c>
      <c r="AC395" s="33">
        <f>+'PL-tc'!$O395*'pc-dist'!$P$8</f>
        <v>0</v>
      </c>
      <c r="AD395" s="33">
        <f>+'PL-tc'!$P395*'pc-dist'!$G$73</f>
        <v>0</v>
      </c>
      <c r="AE395" s="34" t="str">
        <f t="shared" si="339"/>
        <v>n/a</v>
      </c>
      <c r="AF395" s="34" t="str">
        <f t="shared" si="340"/>
        <v>n/a</v>
      </c>
      <c r="AH395" s="33">
        <f t="shared" si="323"/>
        <v>0</v>
      </c>
      <c r="AI395" s="33">
        <f t="shared" si="324"/>
        <v>0</v>
      </c>
      <c r="AJ395" s="33">
        <f t="shared" si="325"/>
        <v>0</v>
      </c>
      <c r="AK395" s="34" t="str">
        <f t="shared" si="341"/>
        <v>n/a</v>
      </c>
      <c r="AL395" s="34" t="str">
        <f t="shared" si="342"/>
        <v>n/a</v>
      </c>
    </row>
    <row r="396" spans="1:38" hidden="1" outlineLevel="2" x14ac:dyDescent="0.2">
      <c r="A396" s="49">
        <v>4194</v>
      </c>
      <c r="B396" s="18" t="str">
        <f>+masterfile!D1020</f>
        <v>4194 Pauschale Steuer für Minijobber</v>
      </c>
      <c r="D396" s="33">
        <f>+'PL-tc'!$N396*'pc-dist'!$C$60</f>
        <v>0</v>
      </c>
      <c r="E396" s="33">
        <f>+'PL-tc'!$O396*'pc-dist'!$L$8</f>
        <v>0</v>
      </c>
      <c r="F396" s="33">
        <f>+'PL-tc'!$P396*'pc-dist'!$C$73</f>
        <v>0</v>
      </c>
      <c r="G396" s="34" t="str">
        <f t="shared" si="327"/>
        <v>n/a</v>
      </c>
      <c r="H396" s="34" t="str">
        <f t="shared" si="328"/>
        <v>n/a</v>
      </c>
      <c r="J396" s="33">
        <f>+'PL-tc'!$N396*'pc-dist'!$D$60</f>
        <v>0</v>
      </c>
      <c r="K396" s="33">
        <f>+'PL-tc'!$O396*'pc-dist'!$M$8</f>
        <v>0</v>
      </c>
      <c r="L396" s="33">
        <f>+'PL-tc'!$P396*'pc-dist'!$D$73</f>
        <v>0</v>
      </c>
      <c r="M396" s="34" t="str">
        <f t="shared" si="330"/>
        <v>n/a</v>
      </c>
      <c r="N396" s="34" t="str">
        <f t="shared" si="331"/>
        <v>n/a</v>
      </c>
      <c r="P396" s="33">
        <f>+'PL-tc'!$N396*'pc-dist'!$E$60</f>
        <v>0</v>
      </c>
      <c r="Q396" s="33">
        <f>+'PL-tc'!$O396*'pc-dist'!$N$8</f>
        <v>0</v>
      </c>
      <c r="R396" s="33">
        <f>+'PL-tc'!$P396*'pc-dist'!$E$73</f>
        <v>0</v>
      </c>
      <c r="S396" s="34" t="str">
        <f t="shared" si="333"/>
        <v>n/a</v>
      </c>
      <c r="T396" s="34" t="str">
        <f t="shared" si="334"/>
        <v>n/a</v>
      </c>
      <c r="V396" s="33">
        <f>+'PL-tc'!$N396*'pc-dist'!$F$60</f>
        <v>0</v>
      </c>
      <c r="W396" s="33">
        <f>+'PL-tc'!$O396*'pc-dist'!$O$8</f>
        <v>0</v>
      </c>
      <c r="X396" s="33">
        <f>+'PL-tc'!$P396*'pc-dist'!$F$73</f>
        <v>0</v>
      </c>
      <c r="Y396" s="34" t="str">
        <f t="shared" si="336"/>
        <v>n/a</v>
      </c>
      <c r="Z396" s="34" t="str">
        <f t="shared" si="337"/>
        <v>n/a</v>
      </c>
      <c r="AB396" s="33">
        <f>+'PL-tc'!$N396*'pc-dist'!$G$60</f>
        <v>0</v>
      </c>
      <c r="AC396" s="33">
        <f>+'PL-tc'!$O396*'pc-dist'!$P$8</f>
        <v>0</v>
      </c>
      <c r="AD396" s="33">
        <f>+'PL-tc'!$P396*'pc-dist'!$G$73</f>
        <v>0</v>
      </c>
      <c r="AE396" s="34" t="str">
        <f t="shared" si="339"/>
        <v>n/a</v>
      </c>
      <c r="AF396" s="34" t="str">
        <f t="shared" si="340"/>
        <v>n/a</v>
      </c>
      <c r="AH396" s="33">
        <f t="shared" si="323"/>
        <v>0</v>
      </c>
      <c r="AI396" s="33">
        <f t="shared" si="324"/>
        <v>0</v>
      </c>
      <c r="AJ396" s="33">
        <f t="shared" si="325"/>
        <v>0</v>
      </c>
      <c r="AK396" s="34" t="str">
        <f t="shared" si="341"/>
        <v>n/a</v>
      </c>
      <c r="AL396" s="34" t="str">
        <f t="shared" si="342"/>
        <v>n/a</v>
      </c>
    </row>
    <row r="397" spans="1:38" hidden="1" outlineLevel="2" x14ac:dyDescent="0.2">
      <c r="A397" s="49">
        <v>4195</v>
      </c>
      <c r="B397" s="18" t="str">
        <f>+masterfile!D1021</f>
        <v>4195 Löhne für Minijobs</v>
      </c>
      <c r="D397" s="33">
        <f>+'PL-tc'!$N397*'pc-dist'!$C$60</f>
        <v>0</v>
      </c>
      <c r="E397" s="33">
        <f>+'PL-tc'!$O397*'pc-dist'!$L$8</f>
        <v>0</v>
      </c>
      <c r="F397" s="33">
        <f>+'PL-tc'!$P397*'pc-dist'!$C$73</f>
        <v>0</v>
      </c>
      <c r="G397" s="34" t="str">
        <f t="shared" si="327"/>
        <v>n/a</v>
      </c>
      <c r="H397" s="34" t="str">
        <f t="shared" si="328"/>
        <v>n/a</v>
      </c>
      <c r="J397" s="33">
        <f>+'PL-tc'!$N397*'pc-dist'!$D$60</f>
        <v>0</v>
      </c>
      <c r="K397" s="33">
        <f>+'PL-tc'!$O397*'pc-dist'!$M$8</f>
        <v>0</v>
      </c>
      <c r="L397" s="33">
        <f>+'PL-tc'!$P397*'pc-dist'!$D$73</f>
        <v>0</v>
      </c>
      <c r="M397" s="34" t="str">
        <f t="shared" si="330"/>
        <v>n/a</v>
      </c>
      <c r="N397" s="34" t="str">
        <f t="shared" si="331"/>
        <v>n/a</v>
      </c>
      <c r="P397" s="33">
        <f>+'PL-tc'!$N397*'pc-dist'!$E$60</f>
        <v>0</v>
      </c>
      <c r="Q397" s="33">
        <f>+'PL-tc'!$O397*'pc-dist'!$N$8</f>
        <v>0</v>
      </c>
      <c r="R397" s="33">
        <f>+'PL-tc'!$P397*'pc-dist'!$E$73</f>
        <v>0</v>
      </c>
      <c r="S397" s="34" t="str">
        <f t="shared" si="333"/>
        <v>n/a</v>
      </c>
      <c r="T397" s="34" t="str">
        <f t="shared" si="334"/>
        <v>n/a</v>
      </c>
      <c r="V397" s="33">
        <f>+'PL-tc'!$N397*'pc-dist'!$F$60</f>
        <v>0</v>
      </c>
      <c r="W397" s="33">
        <f>+'PL-tc'!$O397*'pc-dist'!$O$8</f>
        <v>0</v>
      </c>
      <c r="X397" s="33">
        <f>+'PL-tc'!$P397*'pc-dist'!$F$73</f>
        <v>0</v>
      </c>
      <c r="Y397" s="34" t="str">
        <f t="shared" si="336"/>
        <v>n/a</v>
      </c>
      <c r="Z397" s="34" t="str">
        <f t="shared" si="337"/>
        <v>n/a</v>
      </c>
      <c r="AB397" s="33">
        <f>+'PL-tc'!$N397*'pc-dist'!$G$60</f>
        <v>0</v>
      </c>
      <c r="AC397" s="33">
        <f>+'PL-tc'!$O397*'pc-dist'!$P$8</f>
        <v>0</v>
      </c>
      <c r="AD397" s="33">
        <f>+'PL-tc'!$P397*'pc-dist'!$G$73</f>
        <v>0</v>
      </c>
      <c r="AE397" s="34" t="str">
        <f t="shared" si="339"/>
        <v>n/a</v>
      </c>
      <c r="AF397" s="34" t="str">
        <f t="shared" si="340"/>
        <v>n/a</v>
      </c>
      <c r="AH397" s="33">
        <f t="shared" si="323"/>
        <v>0</v>
      </c>
      <c r="AI397" s="33">
        <f t="shared" si="324"/>
        <v>0</v>
      </c>
      <c r="AJ397" s="33">
        <f t="shared" si="325"/>
        <v>0</v>
      </c>
      <c r="AK397" s="34" t="str">
        <f t="shared" si="341"/>
        <v>n/a</v>
      </c>
      <c r="AL397" s="34" t="str">
        <f t="shared" si="342"/>
        <v>n/a</v>
      </c>
    </row>
    <row r="398" spans="1:38" hidden="1" outlineLevel="2" x14ac:dyDescent="0.2">
      <c r="A398" s="49">
        <v>4196</v>
      </c>
      <c r="B398" s="18" t="str">
        <f>+masterfile!D1022</f>
        <v>4196 Pauschale Steuer für Gesellschafter-GF</v>
      </c>
      <c r="D398" s="33">
        <f>+'PL-tc'!$N398*'pc-dist'!$C$60</f>
        <v>0</v>
      </c>
      <c r="E398" s="33">
        <f>+'PL-tc'!$O398*'pc-dist'!$L$8</f>
        <v>0</v>
      </c>
      <c r="F398" s="33">
        <f>+'PL-tc'!$P398*'pc-dist'!$C$73</f>
        <v>0</v>
      </c>
      <c r="G398" s="34" t="str">
        <f t="shared" si="327"/>
        <v>n/a</v>
      </c>
      <c r="H398" s="34" t="str">
        <f t="shared" si="328"/>
        <v>n/a</v>
      </c>
      <c r="J398" s="33">
        <f>+'PL-tc'!$N398*'pc-dist'!$D$60</f>
        <v>0</v>
      </c>
      <c r="K398" s="33">
        <f>+'PL-tc'!$O398*'pc-dist'!$M$8</f>
        <v>0</v>
      </c>
      <c r="L398" s="33">
        <f>+'PL-tc'!$P398*'pc-dist'!$D$73</f>
        <v>0</v>
      </c>
      <c r="M398" s="34" t="str">
        <f t="shared" si="330"/>
        <v>n/a</v>
      </c>
      <c r="N398" s="34" t="str">
        <f t="shared" si="331"/>
        <v>n/a</v>
      </c>
      <c r="P398" s="33">
        <f>+'PL-tc'!$N398*'pc-dist'!$E$60</f>
        <v>0</v>
      </c>
      <c r="Q398" s="33">
        <f>+'PL-tc'!$O398*'pc-dist'!$N$8</f>
        <v>0</v>
      </c>
      <c r="R398" s="33">
        <f>+'PL-tc'!$P398*'pc-dist'!$E$73</f>
        <v>0</v>
      </c>
      <c r="S398" s="34" t="str">
        <f t="shared" si="333"/>
        <v>n/a</v>
      </c>
      <c r="T398" s="34" t="str">
        <f t="shared" si="334"/>
        <v>n/a</v>
      </c>
      <c r="V398" s="33">
        <f>+'PL-tc'!$N398*'pc-dist'!$F$60</f>
        <v>0</v>
      </c>
      <c r="W398" s="33">
        <f>+'PL-tc'!$O398*'pc-dist'!$O$8</f>
        <v>0</v>
      </c>
      <c r="X398" s="33">
        <f>+'PL-tc'!$P398*'pc-dist'!$F$73</f>
        <v>0</v>
      </c>
      <c r="Y398" s="34" t="str">
        <f t="shared" si="336"/>
        <v>n/a</v>
      </c>
      <c r="Z398" s="34" t="str">
        <f t="shared" si="337"/>
        <v>n/a</v>
      </c>
      <c r="AB398" s="33">
        <f>+'PL-tc'!$N398*'pc-dist'!$G$60</f>
        <v>0</v>
      </c>
      <c r="AC398" s="33">
        <f>+'PL-tc'!$O398*'pc-dist'!$P$8</f>
        <v>0</v>
      </c>
      <c r="AD398" s="33">
        <f>+'PL-tc'!$P398*'pc-dist'!$G$73</f>
        <v>0</v>
      </c>
      <c r="AE398" s="34" t="str">
        <f t="shared" si="339"/>
        <v>n/a</v>
      </c>
      <c r="AF398" s="34" t="str">
        <f t="shared" si="340"/>
        <v>n/a</v>
      </c>
      <c r="AH398" s="33">
        <f t="shared" si="323"/>
        <v>0</v>
      </c>
      <c r="AI398" s="33">
        <f t="shared" si="324"/>
        <v>0</v>
      </c>
      <c r="AJ398" s="33">
        <f t="shared" si="325"/>
        <v>0</v>
      </c>
      <c r="AK398" s="34" t="str">
        <f t="shared" si="341"/>
        <v>n/a</v>
      </c>
      <c r="AL398" s="34" t="str">
        <f t="shared" si="342"/>
        <v>n/a</v>
      </c>
    </row>
    <row r="399" spans="1:38" hidden="1" outlineLevel="2" x14ac:dyDescent="0.2">
      <c r="A399" s="49">
        <v>4197</v>
      </c>
      <c r="B399" s="18" t="str">
        <f>+masterfile!D1023</f>
        <v>4197 Pauschale Steuer f. Mituntern. § 15 EStG</v>
      </c>
      <c r="D399" s="33">
        <f>+'PL-tc'!$N399*'pc-dist'!$C$60</f>
        <v>0</v>
      </c>
      <c r="E399" s="33">
        <f>+'PL-tc'!$O399*'pc-dist'!$L$8</f>
        <v>0</v>
      </c>
      <c r="F399" s="33">
        <f>+'PL-tc'!$P399*'pc-dist'!$C$73</f>
        <v>0</v>
      </c>
      <c r="G399" s="34" t="str">
        <f t="shared" si="327"/>
        <v>n/a</v>
      </c>
      <c r="H399" s="34" t="str">
        <f t="shared" si="328"/>
        <v>n/a</v>
      </c>
      <c r="J399" s="33">
        <f>+'PL-tc'!$N399*'pc-dist'!$D$60</f>
        <v>0</v>
      </c>
      <c r="K399" s="33">
        <f>+'PL-tc'!$O399*'pc-dist'!$M$8</f>
        <v>0</v>
      </c>
      <c r="L399" s="33">
        <f>+'PL-tc'!$P399*'pc-dist'!$D$73</f>
        <v>0</v>
      </c>
      <c r="M399" s="34" t="str">
        <f t="shared" si="330"/>
        <v>n/a</v>
      </c>
      <c r="N399" s="34" t="str">
        <f t="shared" si="331"/>
        <v>n/a</v>
      </c>
      <c r="P399" s="33">
        <f>+'PL-tc'!$N399*'pc-dist'!$E$60</f>
        <v>0</v>
      </c>
      <c r="Q399" s="33">
        <f>+'PL-tc'!$O399*'pc-dist'!$N$8</f>
        <v>0</v>
      </c>
      <c r="R399" s="33">
        <f>+'PL-tc'!$P399*'pc-dist'!$E$73</f>
        <v>0</v>
      </c>
      <c r="S399" s="34" t="str">
        <f t="shared" si="333"/>
        <v>n/a</v>
      </c>
      <c r="T399" s="34" t="str">
        <f t="shared" si="334"/>
        <v>n/a</v>
      </c>
      <c r="V399" s="33">
        <f>+'PL-tc'!$N399*'pc-dist'!$F$60</f>
        <v>0</v>
      </c>
      <c r="W399" s="33">
        <f>+'PL-tc'!$O399*'pc-dist'!$O$8</f>
        <v>0</v>
      </c>
      <c r="X399" s="33">
        <f>+'PL-tc'!$P399*'pc-dist'!$F$73</f>
        <v>0</v>
      </c>
      <c r="Y399" s="34" t="str">
        <f t="shared" si="336"/>
        <v>n/a</v>
      </c>
      <c r="Z399" s="34" t="str">
        <f t="shared" si="337"/>
        <v>n/a</v>
      </c>
      <c r="AB399" s="33">
        <f>+'PL-tc'!$N399*'pc-dist'!$G$60</f>
        <v>0</v>
      </c>
      <c r="AC399" s="33">
        <f>+'PL-tc'!$O399*'pc-dist'!$P$8</f>
        <v>0</v>
      </c>
      <c r="AD399" s="33">
        <f>+'PL-tc'!$P399*'pc-dist'!$G$73</f>
        <v>0</v>
      </c>
      <c r="AE399" s="34" t="str">
        <f t="shared" si="339"/>
        <v>n/a</v>
      </c>
      <c r="AF399" s="34" t="str">
        <f t="shared" si="340"/>
        <v>n/a</v>
      </c>
      <c r="AH399" s="33">
        <f t="shared" si="323"/>
        <v>0</v>
      </c>
      <c r="AI399" s="33">
        <f t="shared" si="324"/>
        <v>0</v>
      </c>
      <c r="AJ399" s="33">
        <f t="shared" si="325"/>
        <v>0</v>
      </c>
      <c r="AK399" s="34" t="str">
        <f t="shared" si="341"/>
        <v>n/a</v>
      </c>
      <c r="AL399" s="34" t="str">
        <f t="shared" si="342"/>
        <v>n/a</v>
      </c>
    </row>
    <row r="400" spans="1:38" hidden="1" outlineLevel="2" x14ac:dyDescent="0.2">
      <c r="A400" s="49">
        <v>4198</v>
      </c>
      <c r="B400" s="18" t="str">
        <f>+masterfile!D1024</f>
        <v>4198 Pauschale Steuer für Arbeitnehmer</v>
      </c>
      <c r="D400" s="33">
        <f>+'PL-tc'!$N400*'pc-dist'!$C$60</f>
        <v>0</v>
      </c>
      <c r="E400" s="33">
        <f>+'PL-tc'!$O400*'pc-dist'!$L$8</f>
        <v>0</v>
      </c>
      <c r="F400" s="33">
        <f>+'PL-tc'!$P400*'pc-dist'!$C$73</f>
        <v>0</v>
      </c>
      <c r="G400" s="34" t="str">
        <f t="shared" si="327"/>
        <v>n/a</v>
      </c>
      <c r="H400" s="34" t="str">
        <f t="shared" si="328"/>
        <v>n/a</v>
      </c>
      <c r="J400" s="33">
        <f>+'PL-tc'!$N400*'pc-dist'!$D$60</f>
        <v>0</v>
      </c>
      <c r="K400" s="33">
        <f>+'PL-tc'!$O400*'pc-dist'!$M$8</f>
        <v>0</v>
      </c>
      <c r="L400" s="33">
        <f>+'PL-tc'!$P400*'pc-dist'!$D$73</f>
        <v>0</v>
      </c>
      <c r="M400" s="34" t="str">
        <f t="shared" si="330"/>
        <v>n/a</v>
      </c>
      <c r="N400" s="34" t="str">
        <f t="shared" si="331"/>
        <v>n/a</v>
      </c>
      <c r="P400" s="33">
        <f>+'PL-tc'!$N400*'pc-dist'!$E$60</f>
        <v>0</v>
      </c>
      <c r="Q400" s="33">
        <f>+'PL-tc'!$O400*'pc-dist'!$N$8</f>
        <v>0</v>
      </c>
      <c r="R400" s="33">
        <f>+'PL-tc'!$P400*'pc-dist'!$E$73</f>
        <v>0</v>
      </c>
      <c r="S400" s="34" t="str">
        <f t="shared" si="333"/>
        <v>n/a</v>
      </c>
      <c r="T400" s="34" t="str">
        <f t="shared" si="334"/>
        <v>n/a</v>
      </c>
      <c r="V400" s="33">
        <f>+'PL-tc'!$N400*'pc-dist'!$F$60</f>
        <v>0</v>
      </c>
      <c r="W400" s="33">
        <f>+'PL-tc'!$O400*'pc-dist'!$O$8</f>
        <v>0</v>
      </c>
      <c r="X400" s="33">
        <f>+'PL-tc'!$P400*'pc-dist'!$F$73</f>
        <v>0</v>
      </c>
      <c r="Y400" s="34" t="str">
        <f t="shared" si="336"/>
        <v>n/a</v>
      </c>
      <c r="Z400" s="34" t="str">
        <f t="shared" si="337"/>
        <v>n/a</v>
      </c>
      <c r="AB400" s="33">
        <f>+'PL-tc'!$N400*'pc-dist'!$G$60</f>
        <v>0</v>
      </c>
      <c r="AC400" s="33">
        <f>+'PL-tc'!$O400*'pc-dist'!$P$8</f>
        <v>0</v>
      </c>
      <c r="AD400" s="33">
        <f>+'PL-tc'!$P400*'pc-dist'!$G$73</f>
        <v>0</v>
      </c>
      <c r="AE400" s="34" t="str">
        <f t="shared" si="339"/>
        <v>n/a</v>
      </c>
      <c r="AF400" s="34" t="str">
        <f t="shared" si="340"/>
        <v>n/a</v>
      </c>
      <c r="AH400" s="33">
        <f t="shared" si="323"/>
        <v>0</v>
      </c>
      <c r="AI400" s="33">
        <f t="shared" si="324"/>
        <v>0</v>
      </c>
      <c r="AJ400" s="33">
        <f t="shared" si="325"/>
        <v>0</v>
      </c>
      <c r="AK400" s="34" t="str">
        <f t="shared" si="341"/>
        <v>n/a</v>
      </c>
      <c r="AL400" s="34" t="str">
        <f t="shared" si="342"/>
        <v>n/a</v>
      </c>
    </row>
    <row r="401" spans="1:38" hidden="1" outlineLevel="2" x14ac:dyDescent="0.2">
      <c r="A401" s="49">
        <v>4199</v>
      </c>
      <c r="B401" s="18" t="str">
        <f>+masterfile!D1025</f>
        <v>4199 Pauschale Steuer für Aushilfen</v>
      </c>
      <c r="D401" s="33">
        <f>+'PL-tc'!$N401*'pc-dist'!$C$60</f>
        <v>0</v>
      </c>
      <c r="E401" s="33">
        <f>+'PL-tc'!$O401*'pc-dist'!$L$8</f>
        <v>0</v>
      </c>
      <c r="F401" s="33">
        <f>+'PL-tc'!$P401*'pc-dist'!$C$73</f>
        <v>0</v>
      </c>
      <c r="G401" s="34" t="str">
        <f t="shared" si="327"/>
        <v>n/a</v>
      </c>
      <c r="H401" s="34" t="str">
        <f t="shared" si="328"/>
        <v>n/a</v>
      </c>
      <c r="J401" s="33">
        <f>+'PL-tc'!$N401*'pc-dist'!$D$60</f>
        <v>0</v>
      </c>
      <c r="K401" s="33">
        <f>+'PL-tc'!$O401*'pc-dist'!$M$8</f>
        <v>0</v>
      </c>
      <c r="L401" s="33">
        <f>+'PL-tc'!$P401*'pc-dist'!$D$73</f>
        <v>0</v>
      </c>
      <c r="M401" s="34" t="str">
        <f t="shared" si="330"/>
        <v>n/a</v>
      </c>
      <c r="N401" s="34" t="str">
        <f t="shared" si="331"/>
        <v>n/a</v>
      </c>
      <c r="P401" s="33">
        <f>+'PL-tc'!$N401*'pc-dist'!$E$60</f>
        <v>0</v>
      </c>
      <c r="Q401" s="33">
        <f>+'PL-tc'!$O401*'pc-dist'!$N$8</f>
        <v>0</v>
      </c>
      <c r="R401" s="33">
        <f>+'PL-tc'!$P401*'pc-dist'!$E$73</f>
        <v>0</v>
      </c>
      <c r="S401" s="34" t="str">
        <f t="shared" si="333"/>
        <v>n/a</v>
      </c>
      <c r="T401" s="34" t="str">
        <f t="shared" si="334"/>
        <v>n/a</v>
      </c>
      <c r="V401" s="33">
        <f>+'PL-tc'!$N401*'pc-dist'!$F$60</f>
        <v>0</v>
      </c>
      <c r="W401" s="33">
        <f>+'PL-tc'!$O401*'pc-dist'!$O$8</f>
        <v>0</v>
      </c>
      <c r="X401" s="33">
        <f>+'PL-tc'!$P401*'pc-dist'!$F$73</f>
        <v>0</v>
      </c>
      <c r="Y401" s="34" t="str">
        <f t="shared" si="336"/>
        <v>n/a</v>
      </c>
      <c r="Z401" s="34" t="str">
        <f t="shared" si="337"/>
        <v>n/a</v>
      </c>
      <c r="AB401" s="33">
        <f>+'PL-tc'!$N401*'pc-dist'!$G$60</f>
        <v>0</v>
      </c>
      <c r="AC401" s="33">
        <f>+'PL-tc'!$O401*'pc-dist'!$P$8</f>
        <v>0</v>
      </c>
      <c r="AD401" s="33">
        <f>+'PL-tc'!$P401*'pc-dist'!$G$73</f>
        <v>0</v>
      </c>
      <c r="AE401" s="34" t="str">
        <f t="shared" si="339"/>
        <v>n/a</v>
      </c>
      <c r="AF401" s="34" t="str">
        <f t="shared" si="340"/>
        <v>n/a</v>
      </c>
      <c r="AH401" s="33">
        <f t="shared" si="323"/>
        <v>0</v>
      </c>
      <c r="AI401" s="33">
        <f t="shared" si="324"/>
        <v>0</v>
      </c>
      <c r="AJ401" s="33">
        <f t="shared" si="325"/>
        <v>0</v>
      </c>
      <c r="AK401" s="34" t="str">
        <f t="shared" si="341"/>
        <v>n/a</v>
      </c>
      <c r="AL401" s="34" t="str">
        <f t="shared" si="342"/>
        <v>n/a</v>
      </c>
    </row>
    <row r="402" spans="1:38" hidden="1" outlineLevel="1" collapsed="1" x14ac:dyDescent="0.2">
      <c r="B402" s="13"/>
      <c r="D402" s="53"/>
      <c r="E402" s="53"/>
      <c r="F402" s="53"/>
      <c r="J402" s="53"/>
      <c r="K402" s="53"/>
      <c r="L402" s="53"/>
      <c r="P402" s="53"/>
      <c r="Q402" s="53"/>
      <c r="R402" s="53"/>
      <c r="V402" s="53"/>
      <c r="W402" s="53"/>
      <c r="X402" s="53"/>
      <c r="AB402" s="53"/>
      <c r="AC402" s="53"/>
      <c r="AD402" s="53"/>
      <c r="AH402" s="53"/>
      <c r="AI402" s="53"/>
      <c r="AJ402" s="53"/>
    </row>
    <row r="403" spans="1:38" ht="24" hidden="1" outlineLevel="1" x14ac:dyDescent="0.2">
      <c r="A403" s="49" t="s">
        <v>124</v>
      </c>
      <c r="B403" s="13" t="s">
        <v>124</v>
      </c>
      <c r="D403" s="53">
        <f t="shared" ref="D403:F403" si="343">+SUM(D404:D416)</f>
        <v>-371.05166664595055</v>
      </c>
      <c r="E403" s="53">
        <f t="shared" si="343"/>
        <v>-382.47245705617684</v>
      </c>
      <c r="F403" s="53">
        <f t="shared" si="343"/>
        <v>-384.95632193260155</v>
      </c>
      <c r="G403" s="34">
        <f t="shared" ref="G403:G415" si="344">IFERROR(F403/E403-1,"n/a")</f>
        <v>6.4942320174963264E-3</v>
      </c>
      <c r="H403" s="34">
        <f t="shared" ref="H403:H415" si="345">IFERROR(F403/D403-1,"n/a")</f>
        <v>3.7473636521672127E-2</v>
      </c>
      <c r="J403" s="53">
        <f t="shared" ref="J403:L403" si="346">+SUM(J404:J416)</f>
        <v>-231.90729165371908</v>
      </c>
      <c r="K403" s="53">
        <f t="shared" si="346"/>
        <v>-239.04528566011052</v>
      </c>
      <c r="L403" s="53">
        <f t="shared" si="346"/>
        <v>-240.59770120787596</v>
      </c>
      <c r="M403" s="34">
        <f t="shared" ref="M403:M415" si="347">IFERROR(L403/K403-1,"n/a")</f>
        <v>6.4942320174963264E-3</v>
      </c>
      <c r="N403" s="34">
        <f t="shared" ref="N403:N415" si="348">IFERROR(L403/J403-1,"n/a")</f>
        <v>3.7473636521672127E-2</v>
      </c>
      <c r="P403" s="53">
        <f t="shared" ref="P403:R403" si="349">+SUM(P404:P416)</f>
        <v>-185.52583332297527</v>
      </c>
      <c r="Q403" s="53">
        <f t="shared" si="349"/>
        <v>-191.23622852808842</v>
      </c>
      <c r="R403" s="53">
        <f t="shared" si="349"/>
        <v>-192.47816096630078</v>
      </c>
      <c r="S403" s="34">
        <f t="shared" ref="S403:S415" si="350">IFERROR(R403/Q403-1,"n/a")</f>
        <v>6.4942320174963264E-3</v>
      </c>
      <c r="T403" s="34">
        <f t="shared" ref="T403:T415" si="351">IFERROR(R403/P403-1,"n/a")</f>
        <v>3.7473636521672127E-2</v>
      </c>
      <c r="V403" s="53">
        <f t="shared" ref="V403:X403" si="352">+SUM(V404:V416)</f>
        <v>-92.762916661487637</v>
      </c>
      <c r="W403" s="53">
        <f t="shared" si="352"/>
        <v>-95.618114264044209</v>
      </c>
      <c r="X403" s="53">
        <f t="shared" si="352"/>
        <v>-96.239080483150389</v>
      </c>
      <c r="Y403" s="34">
        <f t="shared" ref="Y403:Y415" si="353">IFERROR(X403/W403-1,"n/a")</f>
        <v>6.4942320174963264E-3</v>
      </c>
      <c r="Z403" s="34">
        <f t="shared" ref="Z403:Z415" si="354">IFERROR(X403/V403-1,"n/a")</f>
        <v>3.7473636521672127E-2</v>
      </c>
      <c r="AB403" s="53">
        <f t="shared" ref="AB403:AD403" si="355">+SUM(AB404:AB416)</f>
        <v>-46.381458330743818</v>
      </c>
      <c r="AC403" s="53">
        <f t="shared" si="355"/>
        <v>-47.809057132022104</v>
      </c>
      <c r="AD403" s="53">
        <f t="shared" si="355"/>
        <v>-48.119540241575194</v>
      </c>
      <c r="AE403" s="34">
        <f t="shared" ref="AE403:AE415" si="356">IFERROR(AD403/AC403-1,"n/a")</f>
        <v>6.4942320174963264E-3</v>
      </c>
      <c r="AF403" s="34">
        <f t="shared" ref="AF403:AF415" si="357">IFERROR(AD403/AB403-1,"n/a")</f>
        <v>3.7473636521672127E-2</v>
      </c>
      <c r="AH403" s="53">
        <f t="shared" ref="AH403:AH415" si="358">AB403+V403+P403+J403+D403</f>
        <v>-927.62916661487634</v>
      </c>
      <c r="AI403" s="53">
        <f t="shared" ref="AI403:AI415" si="359">AC403+W403+Q403+K403+E403</f>
        <v>-956.18114264044209</v>
      </c>
      <c r="AJ403" s="53">
        <f t="shared" ref="AJ403:AJ415" si="360">AD403+X403+R403+L403+F403</f>
        <v>-962.39080483150394</v>
      </c>
      <c r="AK403" s="34">
        <f t="shared" ref="AK403:AK415" si="361">IFERROR(AJ403/AI403-1,"n/a")</f>
        <v>6.4942320174963264E-3</v>
      </c>
      <c r="AL403" s="34">
        <f t="shared" ref="AL403:AL415" si="362">IFERROR(AJ403/AH403-1,"n/a")</f>
        <v>3.7473636521672127E-2</v>
      </c>
    </row>
    <row r="404" spans="1:38" hidden="1" outlineLevel="2" x14ac:dyDescent="0.2">
      <c r="A404" s="49">
        <v>4130</v>
      </c>
      <c r="B404" s="18" t="str">
        <f>+masterfile!D988</f>
        <v>4130 Gesetzliche Sozialaufwendungen</v>
      </c>
      <c r="D404" s="33">
        <f>+'PL-tc'!$N404*'pc-dist'!$C$60</f>
        <v>-371.05166664595055</v>
      </c>
      <c r="E404" s="33">
        <f>+'PL-tc'!$O404*'pc-dist'!$L$8</f>
        <v>-382.47245705617684</v>
      </c>
      <c r="F404" s="33">
        <f>+'PL-tc'!$P404*'pc-dist'!$C$73</f>
        <v>-384.95632193260155</v>
      </c>
      <c r="G404" s="34">
        <f t="shared" si="344"/>
        <v>6.4942320174963264E-3</v>
      </c>
      <c r="H404" s="34">
        <f t="shared" si="345"/>
        <v>3.7473636521672127E-2</v>
      </c>
      <c r="J404" s="33">
        <f>+'PL-tc'!$N404*'pc-dist'!$D$60</f>
        <v>-231.90729165371908</v>
      </c>
      <c r="K404" s="33">
        <f>+'PL-tc'!$O404*'pc-dist'!$M$8</f>
        <v>-239.04528566011052</v>
      </c>
      <c r="L404" s="33">
        <f>+'PL-tc'!$P404*'pc-dist'!$D$73</f>
        <v>-240.59770120787596</v>
      </c>
      <c r="M404" s="34">
        <f t="shared" si="347"/>
        <v>6.4942320174963264E-3</v>
      </c>
      <c r="N404" s="34">
        <f t="shared" si="348"/>
        <v>3.7473636521672127E-2</v>
      </c>
      <c r="P404" s="33">
        <f>+'PL-tc'!$N404*'pc-dist'!$E$60</f>
        <v>-185.52583332297527</v>
      </c>
      <c r="Q404" s="33">
        <f>+'PL-tc'!$O404*'pc-dist'!$N$8</f>
        <v>-191.23622852808842</v>
      </c>
      <c r="R404" s="33">
        <f>+'PL-tc'!$P404*'pc-dist'!$E$73</f>
        <v>-192.47816096630078</v>
      </c>
      <c r="S404" s="34">
        <f t="shared" si="350"/>
        <v>6.4942320174963264E-3</v>
      </c>
      <c r="T404" s="34">
        <f t="shared" si="351"/>
        <v>3.7473636521672127E-2</v>
      </c>
      <c r="V404" s="33">
        <f>+'PL-tc'!$N404*'pc-dist'!$F$60</f>
        <v>-92.762916661487637</v>
      </c>
      <c r="W404" s="33">
        <f>+'PL-tc'!$O404*'pc-dist'!$O$8</f>
        <v>-95.618114264044209</v>
      </c>
      <c r="X404" s="33">
        <f>+'PL-tc'!$P404*'pc-dist'!$F$73</f>
        <v>-96.239080483150389</v>
      </c>
      <c r="Y404" s="34">
        <f t="shared" si="353"/>
        <v>6.4942320174963264E-3</v>
      </c>
      <c r="Z404" s="34">
        <f t="shared" si="354"/>
        <v>3.7473636521672127E-2</v>
      </c>
      <c r="AB404" s="33">
        <f>+'PL-tc'!$N404*'pc-dist'!$G$60</f>
        <v>-46.381458330743818</v>
      </c>
      <c r="AC404" s="33">
        <f>+'PL-tc'!$O404*'pc-dist'!$P$8</f>
        <v>-47.809057132022104</v>
      </c>
      <c r="AD404" s="33">
        <f>+'PL-tc'!$P404*'pc-dist'!$G$73</f>
        <v>-48.119540241575194</v>
      </c>
      <c r="AE404" s="34">
        <f t="shared" si="356"/>
        <v>6.4942320174963264E-3</v>
      </c>
      <c r="AF404" s="34">
        <f t="shared" si="357"/>
        <v>3.7473636521672127E-2</v>
      </c>
      <c r="AH404" s="33">
        <f t="shared" si="358"/>
        <v>-927.62916661487634</v>
      </c>
      <c r="AI404" s="33">
        <f t="shared" si="359"/>
        <v>-956.18114264044209</v>
      </c>
      <c r="AJ404" s="33">
        <f t="shared" si="360"/>
        <v>-962.39080483150394</v>
      </c>
      <c r="AK404" s="34">
        <f t="shared" si="361"/>
        <v>6.4942320174963264E-3</v>
      </c>
      <c r="AL404" s="34">
        <f t="shared" si="362"/>
        <v>3.7473636521672127E-2</v>
      </c>
    </row>
    <row r="405" spans="1:38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+'PL-tc'!$N405*'pc-dist'!$C$60</f>
        <v>0</v>
      </c>
      <c r="E405" s="33">
        <f>+'PL-tc'!$O405*'pc-dist'!$L$8</f>
        <v>0</v>
      </c>
      <c r="F405" s="33">
        <f>+'PL-tc'!$P405*'pc-dist'!$C$73</f>
        <v>0</v>
      </c>
      <c r="G405" s="34" t="str">
        <f t="shared" si="344"/>
        <v>n/a</v>
      </c>
      <c r="H405" s="34" t="str">
        <f t="shared" si="345"/>
        <v>n/a</v>
      </c>
      <c r="J405" s="33">
        <f>+'PL-tc'!$N405*'pc-dist'!$D$60</f>
        <v>0</v>
      </c>
      <c r="K405" s="33">
        <f>+'PL-tc'!$O405*'pc-dist'!$M$8</f>
        <v>0</v>
      </c>
      <c r="L405" s="33">
        <f>+'PL-tc'!$P405*'pc-dist'!$D$73</f>
        <v>0</v>
      </c>
      <c r="M405" s="34" t="str">
        <f t="shared" si="347"/>
        <v>n/a</v>
      </c>
      <c r="N405" s="34" t="str">
        <f t="shared" si="348"/>
        <v>n/a</v>
      </c>
      <c r="P405" s="33">
        <f>+'PL-tc'!$N405*'pc-dist'!$E$60</f>
        <v>0</v>
      </c>
      <c r="Q405" s="33">
        <f>+'PL-tc'!$O405*'pc-dist'!$N$8</f>
        <v>0</v>
      </c>
      <c r="R405" s="33">
        <f>+'PL-tc'!$P405*'pc-dist'!$E$73</f>
        <v>0</v>
      </c>
      <c r="S405" s="34" t="str">
        <f t="shared" si="350"/>
        <v>n/a</v>
      </c>
      <c r="T405" s="34" t="str">
        <f t="shared" si="351"/>
        <v>n/a</v>
      </c>
      <c r="V405" s="33">
        <f>+'PL-tc'!$N405*'pc-dist'!$F$60</f>
        <v>0</v>
      </c>
      <c r="W405" s="33">
        <f>+'PL-tc'!$O405*'pc-dist'!$O$8</f>
        <v>0</v>
      </c>
      <c r="X405" s="33">
        <f>+'PL-tc'!$P405*'pc-dist'!$F$73</f>
        <v>0</v>
      </c>
      <c r="Y405" s="34" t="str">
        <f t="shared" si="353"/>
        <v>n/a</v>
      </c>
      <c r="Z405" s="34" t="str">
        <f t="shared" si="354"/>
        <v>n/a</v>
      </c>
      <c r="AB405" s="33">
        <f>+'PL-tc'!$N405*'pc-dist'!$G$60</f>
        <v>0</v>
      </c>
      <c r="AC405" s="33">
        <f>+'PL-tc'!$O405*'pc-dist'!$P$8</f>
        <v>0</v>
      </c>
      <c r="AD405" s="33">
        <f>+'PL-tc'!$P405*'pc-dist'!$G$73</f>
        <v>0</v>
      </c>
      <c r="AE405" s="34" t="str">
        <f t="shared" si="356"/>
        <v>n/a</v>
      </c>
      <c r="AF405" s="34" t="str">
        <f t="shared" si="357"/>
        <v>n/a</v>
      </c>
      <c r="AH405" s="33">
        <f t="shared" si="358"/>
        <v>0</v>
      </c>
      <c r="AI405" s="33">
        <f t="shared" si="359"/>
        <v>0</v>
      </c>
      <c r="AJ405" s="33">
        <f t="shared" si="360"/>
        <v>0</v>
      </c>
      <c r="AK405" s="34" t="str">
        <f t="shared" si="361"/>
        <v>n/a</v>
      </c>
      <c r="AL405" s="34" t="str">
        <f t="shared" si="362"/>
        <v>n/a</v>
      </c>
    </row>
    <row r="406" spans="1:38" hidden="1" outlineLevel="2" x14ac:dyDescent="0.2">
      <c r="A406" s="49">
        <v>4138</v>
      </c>
      <c r="B406" s="18" t="str">
        <f>+masterfile!D990</f>
        <v>4138 Beiträge zur Berufsgenossenschaft</v>
      </c>
      <c r="D406" s="33">
        <f>+'PL-tc'!$N406*'pc-dist'!$C$60</f>
        <v>0</v>
      </c>
      <c r="E406" s="33">
        <f>+'PL-tc'!$O406*'pc-dist'!$L$8</f>
        <v>0</v>
      </c>
      <c r="F406" s="33">
        <f>+'PL-tc'!$P406*'pc-dist'!$C$73</f>
        <v>0</v>
      </c>
      <c r="G406" s="34" t="str">
        <f t="shared" si="344"/>
        <v>n/a</v>
      </c>
      <c r="H406" s="34" t="str">
        <f t="shared" si="345"/>
        <v>n/a</v>
      </c>
      <c r="J406" s="33">
        <f>+'PL-tc'!$N406*'pc-dist'!$D$60</f>
        <v>0</v>
      </c>
      <c r="K406" s="33">
        <f>+'PL-tc'!$O406*'pc-dist'!$M$8</f>
        <v>0</v>
      </c>
      <c r="L406" s="33">
        <f>+'PL-tc'!$P406*'pc-dist'!$D$73</f>
        <v>0</v>
      </c>
      <c r="M406" s="34" t="str">
        <f t="shared" si="347"/>
        <v>n/a</v>
      </c>
      <c r="N406" s="34" t="str">
        <f t="shared" si="348"/>
        <v>n/a</v>
      </c>
      <c r="P406" s="33">
        <f>+'PL-tc'!$N406*'pc-dist'!$E$60</f>
        <v>0</v>
      </c>
      <c r="Q406" s="33">
        <f>+'PL-tc'!$O406*'pc-dist'!$N$8</f>
        <v>0</v>
      </c>
      <c r="R406" s="33">
        <f>+'PL-tc'!$P406*'pc-dist'!$E$73</f>
        <v>0</v>
      </c>
      <c r="S406" s="34" t="str">
        <f t="shared" si="350"/>
        <v>n/a</v>
      </c>
      <c r="T406" s="34" t="str">
        <f t="shared" si="351"/>
        <v>n/a</v>
      </c>
      <c r="V406" s="33">
        <f>+'PL-tc'!$N406*'pc-dist'!$F$60</f>
        <v>0</v>
      </c>
      <c r="W406" s="33">
        <f>+'PL-tc'!$O406*'pc-dist'!$O$8</f>
        <v>0</v>
      </c>
      <c r="X406" s="33">
        <f>+'PL-tc'!$P406*'pc-dist'!$F$73</f>
        <v>0</v>
      </c>
      <c r="Y406" s="34" t="str">
        <f t="shared" si="353"/>
        <v>n/a</v>
      </c>
      <c r="Z406" s="34" t="str">
        <f t="shared" si="354"/>
        <v>n/a</v>
      </c>
      <c r="AB406" s="33">
        <f>+'PL-tc'!$N406*'pc-dist'!$G$60</f>
        <v>0</v>
      </c>
      <c r="AC406" s="33">
        <f>+'PL-tc'!$O406*'pc-dist'!$P$8</f>
        <v>0</v>
      </c>
      <c r="AD406" s="33">
        <f>+'PL-tc'!$P406*'pc-dist'!$G$73</f>
        <v>0</v>
      </c>
      <c r="AE406" s="34" t="str">
        <f t="shared" si="356"/>
        <v>n/a</v>
      </c>
      <c r="AF406" s="34" t="str">
        <f t="shared" si="357"/>
        <v>n/a</v>
      </c>
      <c r="AH406" s="33">
        <f t="shared" si="358"/>
        <v>0</v>
      </c>
      <c r="AI406" s="33">
        <f t="shared" si="359"/>
        <v>0</v>
      </c>
      <c r="AJ406" s="33">
        <f t="shared" si="360"/>
        <v>0</v>
      </c>
      <c r="AK406" s="34" t="str">
        <f t="shared" si="361"/>
        <v>n/a</v>
      </c>
      <c r="AL406" s="34" t="str">
        <f t="shared" si="362"/>
        <v>n/a</v>
      </c>
    </row>
    <row r="407" spans="1:38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+'PL-tc'!$N407*'pc-dist'!$C$60</f>
        <v>0</v>
      </c>
      <c r="E407" s="33">
        <f>+'PL-tc'!$O407*'pc-dist'!$L$8</f>
        <v>0</v>
      </c>
      <c r="F407" s="33">
        <f>+'PL-tc'!$P407*'pc-dist'!$C$73</f>
        <v>0</v>
      </c>
      <c r="G407" s="34" t="str">
        <f t="shared" si="344"/>
        <v>n/a</v>
      </c>
      <c r="H407" s="34" t="str">
        <f t="shared" si="345"/>
        <v>n/a</v>
      </c>
      <c r="J407" s="33">
        <f>+'PL-tc'!$N407*'pc-dist'!$D$60</f>
        <v>0</v>
      </c>
      <c r="K407" s="33">
        <f>+'PL-tc'!$O407*'pc-dist'!$M$8</f>
        <v>0</v>
      </c>
      <c r="L407" s="33">
        <f>+'PL-tc'!$P407*'pc-dist'!$D$73</f>
        <v>0</v>
      </c>
      <c r="M407" s="34" t="str">
        <f t="shared" si="347"/>
        <v>n/a</v>
      </c>
      <c r="N407" s="34" t="str">
        <f t="shared" si="348"/>
        <v>n/a</v>
      </c>
      <c r="P407" s="33">
        <f>+'PL-tc'!$N407*'pc-dist'!$E$60</f>
        <v>0</v>
      </c>
      <c r="Q407" s="33">
        <f>+'PL-tc'!$O407*'pc-dist'!$N$8</f>
        <v>0</v>
      </c>
      <c r="R407" s="33">
        <f>+'PL-tc'!$P407*'pc-dist'!$E$73</f>
        <v>0</v>
      </c>
      <c r="S407" s="34" t="str">
        <f t="shared" si="350"/>
        <v>n/a</v>
      </c>
      <c r="T407" s="34" t="str">
        <f t="shared" si="351"/>
        <v>n/a</v>
      </c>
      <c r="V407" s="33">
        <f>+'PL-tc'!$N407*'pc-dist'!$F$60</f>
        <v>0</v>
      </c>
      <c r="W407" s="33">
        <f>+'PL-tc'!$O407*'pc-dist'!$O$8</f>
        <v>0</v>
      </c>
      <c r="X407" s="33">
        <f>+'PL-tc'!$P407*'pc-dist'!$F$73</f>
        <v>0</v>
      </c>
      <c r="Y407" s="34" t="str">
        <f t="shared" si="353"/>
        <v>n/a</v>
      </c>
      <c r="Z407" s="34" t="str">
        <f t="shared" si="354"/>
        <v>n/a</v>
      </c>
      <c r="AB407" s="33">
        <f>+'PL-tc'!$N407*'pc-dist'!$G$60</f>
        <v>0</v>
      </c>
      <c r="AC407" s="33">
        <f>+'PL-tc'!$O407*'pc-dist'!$P$8</f>
        <v>0</v>
      </c>
      <c r="AD407" s="33">
        <f>+'PL-tc'!$P407*'pc-dist'!$G$73</f>
        <v>0</v>
      </c>
      <c r="AE407" s="34" t="str">
        <f t="shared" si="356"/>
        <v>n/a</v>
      </c>
      <c r="AF407" s="34" t="str">
        <f t="shared" si="357"/>
        <v>n/a</v>
      </c>
      <c r="AH407" s="33">
        <f t="shared" si="358"/>
        <v>0</v>
      </c>
      <c r="AI407" s="33">
        <f t="shared" si="359"/>
        <v>0</v>
      </c>
      <c r="AJ407" s="33">
        <f t="shared" si="360"/>
        <v>0</v>
      </c>
      <c r="AK407" s="34" t="str">
        <f t="shared" si="361"/>
        <v>n/a</v>
      </c>
      <c r="AL407" s="34" t="str">
        <f t="shared" si="362"/>
        <v>n/a</v>
      </c>
    </row>
    <row r="408" spans="1:38" hidden="1" outlineLevel="2" x14ac:dyDescent="0.2">
      <c r="A408" s="49">
        <v>4141</v>
      </c>
      <c r="B408" s="18" t="str">
        <f>+masterfile!D993</f>
        <v>4141 Sonstige soziale Abgaben</v>
      </c>
      <c r="D408" s="33">
        <f>+'PL-tc'!$N408*'pc-dist'!$C$60</f>
        <v>0</v>
      </c>
      <c r="E408" s="33">
        <f>+'PL-tc'!$O408*'pc-dist'!$L$8</f>
        <v>0</v>
      </c>
      <c r="F408" s="33">
        <f>+'PL-tc'!$P408*'pc-dist'!$C$73</f>
        <v>0</v>
      </c>
      <c r="G408" s="34" t="str">
        <f t="shared" si="344"/>
        <v>n/a</v>
      </c>
      <c r="H408" s="34" t="str">
        <f t="shared" si="345"/>
        <v>n/a</v>
      </c>
      <c r="J408" s="33">
        <f>+'PL-tc'!$N408*'pc-dist'!$D$60</f>
        <v>0</v>
      </c>
      <c r="K408" s="33">
        <f>+'PL-tc'!$O408*'pc-dist'!$M$8</f>
        <v>0</v>
      </c>
      <c r="L408" s="33">
        <f>+'PL-tc'!$P408*'pc-dist'!$D$73</f>
        <v>0</v>
      </c>
      <c r="M408" s="34" t="str">
        <f t="shared" si="347"/>
        <v>n/a</v>
      </c>
      <c r="N408" s="34" t="str">
        <f t="shared" si="348"/>
        <v>n/a</v>
      </c>
      <c r="P408" s="33">
        <f>+'PL-tc'!$N408*'pc-dist'!$E$60</f>
        <v>0</v>
      </c>
      <c r="Q408" s="33">
        <f>+'PL-tc'!$O408*'pc-dist'!$N$8</f>
        <v>0</v>
      </c>
      <c r="R408" s="33">
        <f>+'PL-tc'!$P408*'pc-dist'!$E$73</f>
        <v>0</v>
      </c>
      <c r="S408" s="34" t="str">
        <f t="shared" si="350"/>
        <v>n/a</v>
      </c>
      <c r="T408" s="34" t="str">
        <f t="shared" si="351"/>
        <v>n/a</v>
      </c>
      <c r="V408" s="33">
        <f>+'PL-tc'!$N408*'pc-dist'!$F$60</f>
        <v>0</v>
      </c>
      <c r="W408" s="33">
        <f>+'PL-tc'!$O408*'pc-dist'!$O$8</f>
        <v>0</v>
      </c>
      <c r="X408" s="33">
        <f>+'PL-tc'!$P408*'pc-dist'!$F$73</f>
        <v>0</v>
      </c>
      <c r="Y408" s="34" t="str">
        <f t="shared" si="353"/>
        <v>n/a</v>
      </c>
      <c r="Z408" s="34" t="str">
        <f t="shared" si="354"/>
        <v>n/a</v>
      </c>
      <c r="AB408" s="33">
        <f>+'PL-tc'!$N408*'pc-dist'!$G$60</f>
        <v>0</v>
      </c>
      <c r="AC408" s="33">
        <f>+'PL-tc'!$O408*'pc-dist'!$P$8</f>
        <v>0</v>
      </c>
      <c r="AD408" s="33">
        <f>+'PL-tc'!$P408*'pc-dist'!$G$73</f>
        <v>0</v>
      </c>
      <c r="AE408" s="34" t="str">
        <f t="shared" si="356"/>
        <v>n/a</v>
      </c>
      <c r="AF408" s="34" t="str">
        <f t="shared" si="357"/>
        <v>n/a</v>
      </c>
      <c r="AH408" s="33">
        <f t="shared" si="358"/>
        <v>0</v>
      </c>
      <c r="AI408" s="33">
        <f t="shared" si="359"/>
        <v>0</v>
      </c>
      <c r="AJ408" s="33">
        <f t="shared" si="360"/>
        <v>0</v>
      </c>
      <c r="AK408" s="34" t="str">
        <f t="shared" si="361"/>
        <v>n/a</v>
      </c>
      <c r="AL408" s="34" t="str">
        <f t="shared" si="362"/>
        <v>n/a</v>
      </c>
    </row>
    <row r="409" spans="1:38" hidden="1" outlineLevel="2" x14ac:dyDescent="0.2">
      <c r="A409" s="49">
        <v>4144</v>
      </c>
      <c r="B409" s="18" t="str">
        <f>+masterfile!D994</f>
        <v>4144 Soziale Abgaben für Minijobber</v>
      </c>
      <c r="D409" s="33">
        <f>+'PL-tc'!$N409*'pc-dist'!$C$60</f>
        <v>0</v>
      </c>
      <c r="E409" s="33">
        <f>+'PL-tc'!$O409*'pc-dist'!$L$8</f>
        <v>0</v>
      </c>
      <c r="F409" s="33">
        <f>+'PL-tc'!$P409*'pc-dist'!$C$73</f>
        <v>0</v>
      </c>
      <c r="G409" s="34" t="str">
        <f t="shared" si="344"/>
        <v>n/a</v>
      </c>
      <c r="H409" s="34" t="str">
        <f t="shared" si="345"/>
        <v>n/a</v>
      </c>
      <c r="J409" s="33">
        <f>+'PL-tc'!$N409*'pc-dist'!$D$60</f>
        <v>0</v>
      </c>
      <c r="K409" s="33">
        <f>+'PL-tc'!$O409*'pc-dist'!$M$8</f>
        <v>0</v>
      </c>
      <c r="L409" s="33">
        <f>+'PL-tc'!$P409*'pc-dist'!$D$73</f>
        <v>0</v>
      </c>
      <c r="M409" s="34" t="str">
        <f t="shared" si="347"/>
        <v>n/a</v>
      </c>
      <c r="N409" s="34" t="str">
        <f t="shared" si="348"/>
        <v>n/a</v>
      </c>
      <c r="P409" s="33">
        <f>+'PL-tc'!$N409*'pc-dist'!$E$60</f>
        <v>0</v>
      </c>
      <c r="Q409" s="33">
        <f>+'PL-tc'!$O409*'pc-dist'!$N$8</f>
        <v>0</v>
      </c>
      <c r="R409" s="33">
        <f>+'PL-tc'!$P409*'pc-dist'!$E$73</f>
        <v>0</v>
      </c>
      <c r="S409" s="34" t="str">
        <f t="shared" si="350"/>
        <v>n/a</v>
      </c>
      <c r="T409" s="34" t="str">
        <f t="shared" si="351"/>
        <v>n/a</v>
      </c>
      <c r="V409" s="33">
        <f>+'PL-tc'!$N409*'pc-dist'!$F$60</f>
        <v>0</v>
      </c>
      <c r="W409" s="33">
        <f>+'PL-tc'!$O409*'pc-dist'!$O$8</f>
        <v>0</v>
      </c>
      <c r="X409" s="33">
        <f>+'PL-tc'!$P409*'pc-dist'!$F$73</f>
        <v>0</v>
      </c>
      <c r="Y409" s="34" t="str">
        <f t="shared" si="353"/>
        <v>n/a</v>
      </c>
      <c r="Z409" s="34" t="str">
        <f t="shared" si="354"/>
        <v>n/a</v>
      </c>
      <c r="AB409" s="33">
        <f>+'PL-tc'!$N409*'pc-dist'!$G$60</f>
        <v>0</v>
      </c>
      <c r="AC409" s="33">
        <f>+'PL-tc'!$O409*'pc-dist'!$P$8</f>
        <v>0</v>
      </c>
      <c r="AD409" s="33">
        <f>+'PL-tc'!$P409*'pc-dist'!$G$73</f>
        <v>0</v>
      </c>
      <c r="AE409" s="34" t="str">
        <f t="shared" si="356"/>
        <v>n/a</v>
      </c>
      <c r="AF409" s="34" t="str">
        <f t="shared" si="357"/>
        <v>n/a</v>
      </c>
      <c r="AH409" s="33">
        <f t="shared" si="358"/>
        <v>0</v>
      </c>
      <c r="AI409" s="33">
        <f t="shared" si="359"/>
        <v>0</v>
      </c>
      <c r="AJ409" s="33">
        <f t="shared" si="360"/>
        <v>0</v>
      </c>
      <c r="AK409" s="34" t="str">
        <f t="shared" si="361"/>
        <v>n/a</v>
      </c>
      <c r="AL409" s="34" t="str">
        <f t="shared" si="362"/>
        <v>n/a</v>
      </c>
    </row>
    <row r="410" spans="1:38" hidden="1" outlineLevel="2" x14ac:dyDescent="0.2">
      <c r="A410" s="49">
        <v>4160</v>
      </c>
      <c r="B410" s="18" t="str">
        <f>+masterfile!D1010</f>
        <v>4160 Versorgungskassen</v>
      </c>
      <c r="D410" s="33">
        <f>+'PL-tc'!$N410*'pc-dist'!$C$60</f>
        <v>0</v>
      </c>
      <c r="E410" s="33">
        <f>+'PL-tc'!$O410*'pc-dist'!$L$8</f>
        <v>0</v>
      </c>
      <c r="F410" s="33">
        <f>+'PL-tc'!$P410*'pc-dist'!$C$73</f>
        <v>0</v>
      </c>
      <c r="G410" s="34" t="str">
        <f t="shared" si="344"/>
        <v>n/a</v>
      </c>
      <c r="H410" s="34" t="str">
        <f t="shared" si="345"/>
        <v>n/a</v>
      </c>
      <c r="J410" s="33">
        <f>+'PL-tc'!$N410*'pc-dist'!$D$60</f>
        <v>0</v>
      </c>
      <c r="K410" s="33">
        <f>+'PL-tc'!$O410*'pc-dist'!$M$8</f>
        <v>0</v>
      </c>
      <c r="L410" s="33">
        <f>+'PL-tc'!$P410*'pc-dist'!$D$73</f>
        <v>0</v>
      </c>
      <c r="M410" s="34" t="str">
        <f t="shared" si="347"/>
        <v>n/a</v>
      </c>
      <c r="N410" s="34" t="str">
        <f t="shared" si="348"/>
        <v>n/a</v>
      </c>
      <c r="P410" s="33">
        <f>+'PL-tc'!$N410*'pc-dist'!$E$60</f>
        <v>0</v>
      </c>
      <c r="Q410" s="33">
        <f>+'PL-tc'!$O410*'pc-dist'!$N$8</f>
        <v>0</v>
      </c>
      <c r="R410" s="33">
        <f>+'PL-tc'!$P410*'pc-dist'!$E$73</f>
        <v>0</v>
      </c>
      <c r="S410" s="34" t="str">
        <f t="shared" si="350"/>
        <v>n/a</v>
      </c>
      <c r="T410" s="34" t="str">
        <f t="shared" si="351"/>
        <v>n/a</v>
      </c>
      <c r="V410" s="33">
        <f>+'PL-tc'!$N410*'pc-dist'!$F$60</f>
        <v>0</v>
      </c>
      <c r="W410" s="33">
        <f>+'PL-tc'!$O410*'pc-dist'!$O$8</f>
        <v>0</v>
      </c>
      <c r="X410" s="33">
        <f>+'PL-tc'!$P410*'pc-dist'!$F$73</f>
        <v>0</v>
      </c>
      <c r="Y410" s="34" t="str">
        <f t="shared" si="353"/>
        <v>n/a</v>
      </c>
      <c r="Z410" s="34" t="str">
        <f t="shared" si="354"/>
        <v>n/a</v>
      </c>
      <c r="AB410" s="33">
        <f>+'PL-tc'!$N410*'pc-dist'!$G$60</f>
        <v>0</v>
      </c>
      <c r="AC410" s="33">
        <f>+'PL-tc'!$O410*'pc-dist'!$P$8</f>
        <v>0</v>
      </c>
      <c r="AD410" s="33">
        <f>+'PL-tc'!$P410*'pc-dist'!$G$73</f>
        <v>0</v>
      </c>
      <c r="AE410" s="34" t="str">
        <f t="shared" si="356"/>
        <v>n/a</v>
      </c>
      <c r="AF410" s="34" t="str">
        <f t="shared" si="357"/>
        <v>n/a</v>
      </c>
      <c r="AH410" s="33">
        <f t="shared" si="358"/>
        <v>0</v>
      </c>
      <c r="AI410" s="33">
        <f t="shared" si="359"/>
        <v>0</v>
      </c>
      <c r="AJ410" s="33">
        <f t="shared" si="360"/>
        <v>0</v>
      </c>
      <c r="AK410" s="34" t="str">
        <f t="shared" si="361"/>
        <v>n/a</v>
      </c>
      <c r="AL410" s="34" t="str">
        <f t="shared" si="362"/>
        <v>n/a</v>
      </c>
    </row>
    <row r="411" spans="1:38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+'PL-tc'!$N411*'pc-dist'!$C$60</f>
        <v>0</v>
      </c>
      <c r="E411" s="33">
        <f>+'PL-tc'!$O411*'pc-dist'!$L$8</f>
        <v>0</v>
      </c>
      <c r="F411" s="33">
        <f>+'PL-tc'!$P411*'pc-dist'!$C$73</f>
        <v>0</v>
      </c>
      <c r="G411" s="34" t="str">
        <f t="shared" si="344"/>
        <v>n/a</v>
      </c>
      <c r="H411" s="34" t="str">
        <f t="shared" si="345"/>
        <v>n/a</v>
      </c>
      <c r="J411" s="33">
        <f>+'PL-tc'!$N411*'pc-dist'!$D$60</f>
        <v>0</v>
      </c>
      <c r="K411" s="33">
        <f>+'PL-tc'!$O411*'pc-dist'!$M$8</f>
        <v>0</v>
      </c>
      <c r="L411" s="33">
        <f>+'PL-tc'!$P411*'pc-dist'!$D$73</f>
        <v>0</v>
      </c>
      <c r="M411" s="34" t="str">
        <f t="shared" si="347"/>
        <v>n/a</v>
      </c>
      <c r="N411" s="34" t="str">
        <f t="shared" si="348"/>
        <v>n/a</v>
      </c>
      <c r="P411" s="33">
        <f>+'PL-tc'!$N411*'pc-dist'!$E$60</f>
        <v>0</v>
      </c>
      <c r="Q411" s="33">
        <f>+'PL-tc'!$O411*'pc-dist'!$N$8</f>
        <v>0</v>
      </c>
      <c r="R411" s="33">
        <f>+'PL-tc'!$P411*'pc-dist'!$E$73</f>
        <v>0</v>
      </c>
      <c r="S411" s="34" t="str">
        <f t="shared" si="350"/>
        <v>n/a</v>
      </c>
      <c r="T411" s="34" t="str">
        <f t="shared" si="351"/>
        <v>n/a</v>
      </c>
      <c r="V411" s="33">
        <f>+'PL-tc'!$N411*'pc-dist'!$F$60</f>
        <v>0</v>
      </c>
      <c r="W411" s="33">
        <f>+'PL-tc'!$O411*'pc-dist'!$O$8</f>
        <v>0</v>
      </c>
      <c r="X411" s="33">
        <f>+'PL-tc'!$P411*'pc-dist'!$F$73</f>
        <v>0</v>
      </c>
      <c r="Y411" s="34" t="str">
        <f t="shared" si="353"/>
        <v>n/a</v>
      </c>
      <c r="Z411" s="34" t="str">
        <f t="shared" si="354"/>
        <v>n/a</v>
      </c>
      <c r="AB411" s="33">
        <f>+'PL-tc'!$N411*'pc-dist'!$G$60</f>
        <v>0</v>
      </c>
      <c r="AC411" s="33">
        <f>+'PL-tc'!$O411*'pc-dist'!$P$8</f>
        <v>0</v>
      </c>
      <c r="AD411" s="33">
        <f>+'PL-tc'!$P411*'pc-dist'!$G$73</f>
        <v>0</v>
      </c>
      <c r="AE411" s="34" t="str">
        <f t="shared" si="356"/>
        <v>n/a</v>
      </c>
      <c r="AF411" s="34" t="str">
        <f t="shared" si="357"/>
        <v>n/a</v>
      </c>
      <c r="AH411" s="33">
        <f t="shared" si="358"/>
        <v>0</v>
      </c>
      <c r="AI411" s="33">
        <f t="shared" si="359"/>
        <v>0</v>
      </c>
      <c r="AJ411" s="33">
        <f t="shared" si="360"/>
        <v>0</v>
      </c>
      <c r="AK411" s="34" t="str">
        <f t="shared" si="361"/>
        <v>n/a</v>
      </c>
      <c r="AL411" s="34" t="str">
        <f t="shared" si="362"/>
        <v>n/a</v>
      </c>
    </row>
    <row r="412" spans="1:38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+'PL-tc'!$N412*'pc-dist'!$C$60</f>
        <v>0</v>
      </c>
      <c r="E412" s="33">
        <f>+'PL-tc'!$O412*'pc-dist'!$L$8</f>
        <v>0</v>
      </c>
      <c r="F412" s="33">
        <f>+'PL-tc'!$P412*'pc-dist'!$C$73</f>
        <v>0</v>
      </c>
      <c r="G412" s="34" t="str">
        <f t="shared" si="344"/>
        <v>n/a</v>
      </c>
      <c r="H412" s="34" t="str">
        <f t="shared" si="345"/>
        <v>n/a</v>
      </c>
      <c r="J412" s="33">
        <f>+'PL-tc'!$N412*'pc-dist'!$D$60</f>
        <v>0</v>
      </c>
      <c r="K412" s="33">
        <f>+'PL-tc'!$O412*'pc-dist'!$M$8</f>
        <v>0</v>
      </c>
      <c r="L412" s="33">
        <f>+'PL-tc'!$P412*'pc-dist'!$D$73</f>
        <v>0</v>
      </c>
      <c r="M412" s="34" t="str">
        <f t="shared" si="347"/>
        <v>n/a</v>
      </c>
      <c r="N412" s="34" t="str">
        <f t="shared" si="348"/>
        <v>n/a</v>
      </c>
      <c r="P412" s="33">
        <f>+'PL-tc'!$N412*'pc-dist'!$E$60</f>
        <v>0</v>
      </c>
      <c r="Q412" s="33">
        <f>+'PL-tc'!$O412*'pc-dist'!$N$8</f>
        <v>0</v>
      </c>
      <c r="R412" s="33">
        <f>+'PL-tc'!$P412*'pc-dist'!$E$73</f>
        <v>0</v>
      </c>
      <c r="S412" s="34" t="str">
        <f t="shared" si="350"/>
        <v>n/a</v>
      </c>
      <c r="T412" s="34" t="str">
        <f t="shared" si="351"/>
        <v>n/a</v>
      </c>
      <c r="V412" s="33">
        <f>+'PL-tc'!$N412*'pc-dist'!$F$60</f>
        <v>0</v>
      </c>
      <c r="W412" s="33">
        <f>+'PL-tc'!$O412*'pc-dist'!$O$8</f>
        <v>0</v>
      </c>
      <c r="X412" s="33">
        <f>+'PL-tc'!$P412*'pc-dist'!$F$73</f>
        <v>0</v>
      </c>
      <c r="Y412" s="34" t="str">
        <f t="shared" si="353"/>
        <v>n/a</v>
      </c>
      <c r="Z412" s="34" t="str">
        <f t="shared" si="354"/>
        <v>n/a</v>
      </c>
      <c r="AB412" s="33">
        <f>+'PL-tc'!$N412*'pc-dist'!$G$60</f>
        <v>0</v>
      </c>
      <c r="AC412" s="33">
        <f>+'PL-tc'!$O412*'pc-dist'!$P$8</f>
        <v>0</v>
      </c>
      <c r="AD412" s="33">
        <f>+'PL-tc'!$P412*'pc-dist'!$G$73</f>
        <v>0</v>
      </c>
      <c r="AE412" s="34" t="str">
        <f t="shared" si="356"/>
        <v>n/a</v>
      </c>
      <c r="AF412" s="34" t="str">
        <f t="shared" si="357"/>
        <v>n/a</v>
      </c>
      <c r="AH412" s="33">
        <f t="shared" si="358"/>
        <v>0</v>
      </c>
      <c r="AI412" s="33">
        <f t="shared" si="359"/>
        <v>0</v>
      </c>
      <c r="AJ412" s="33">
        <f t="shared" si="360"/>
        <v>0</v>
      </c>
      <c r="AK412" s="34" t="str">
        <f t="shared" si="361"/>
        <v>n/a</v>
      </c>
      <c r="AL412" s="34" t="str">
        <f t="shared" si="362"/>
        <v>n/a</v>
      </c>
    </row>
    <row r="413" spans="1:38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+'PL-tc'!$N413*'pc-dist'!$C$60</f>
        <v>0</v>
      </c>
      <c r="E413" s="33">
        <f>+'PL-tc'!$O413*'pc-dist'!$L$8</f>
        <v>0</v>
      </c>
      <c r="F413" s="33">
        <f>+'PL-tc'!$P413*'pc-dist'!$C$73</f>
        <v>0</v>
      </c>
      <c r="G413" s="34" t="str">
        <f t="shared" si="344"/>
        <v>n/a</v>
      </c>
      <c r="H413" s="34" t="str">
        <f t="shared" si="345"/>
        <v>n/a</v>
      </c>
      <c r="J413" s="33">
        <f>+'PL-tc'!$N413*'pc-dist'!$D$60</f>
        <v>0</v>
      </c>
      <c r="K413" s="33">
        <f>+'PL-tc'!$O413*'pc-dist'!$M$8</f>
        <v>0</v>
      </c>
      <c r="L413" s="33">
        <f>+'PL-tc'!$P413*'pc-dist'!$D$73</f>
        <v>0</v>
      </c>
      <c r="M413" s="34" t="str">
        <f t="shared" si="347"/>
        <v>n/a</v>
      </c>
      <c r="N413" s="34" t="str">
        <f t="shared" si="348"/>
        <v>n/a</v>
      </c>
      <c r="P413" s="33">
        <f>+'PL-tc'!$N413*'pc-dist'!$E$60</f>
        <v>0</v>
      </c>
      <c r="Q413" s="33">
        <f>+'PL-tc'!$O413*'pc-dist'!$N$8</f>
        <v>0</v>
      </c>
      <c r="R413" s="33">
        <f>+'PL-tc'!$P413*'pc-dist'!$E$73</f>
        <v>0</v>
      </c>
      <c r="S413" s="34" t="str">
        <f t="shared" si="350"/>
        <v>n/a</v>
      </c>
      <c r="T413" s="34" t="str">
        <f t="shared" si="351"/>
        <v>n/a</v>
      </c>
      <c r="V413" s="33">
        <f>+'PL-tc'!$N413*'pc-dist'!$F$60</f>
        <v>0</v>
      </c>
      <c r="W413" s="33">
        <f>+'PL-tc'!$O413*'pc-dist'!$O$8</f>
        <v>0</v>
      </c>
      <c r="X413" s="33">
        <f>+'PL-tc'!$P413*'pc-dist'!$F$73</f>
        <v>0</v>
      </c>
      <c r="Y413" s="34" t="str">
        <f t="shared" si="353"/>
        <v>n/a</v>
      </c>
      <c r="Z413" s="34" t="str">
        <f t="shared" si="354"/>
        <v>n/a</v>
      </c>
      <c r="AB413" s="33">
        <f>+'PL-tc'!$N413*'pc-dist'!$G$60</f>
        <v>0</v>
      </c>
      <c r="AC413" s="33">
        <f>+'PL-tc'!$O413*'pc-dist'!$P$8</f>
        <v>0</v>
      </c>
      <c r="AD413" s="33">
        <f>+'PL-tc'!$P413*'pc-dist'!$G$73</f>
        <v>0</v>
      </c>
      <c r="AE413" s="34" t="str">
        <f t="shared" si="356"/>
        <v>n/a</v>
      </c>
      <c r="AF413" s="34" t="str">
        <f t="shared" si="357"/>
        <v>n/a</v>
      </c>
      <c r="AH413" s="33">
        <f t="shared" si="358"/>
        <v>0</v>
      </c>
      <c r="AI413" s="33">
        <f t="shared" si="359"/>
        <v>0</v>
      </c>
      <c r="AJ413" s="33">
        <f t="shared" si="360"/>
        <v>0</v>
      </c>
      <c r="AK413" s="34" t="str">
        <f t="shared" si="361"/>
        <v>n/a</v>
      </c>
      <c r="AL413" s="34" t="str">
        <f t="shared" si="362"/>
        <v>n/a</v>
      </c>
    </row>
    <row r="414" spans="1:38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+'PL-tc'!$N414*'pc-dist'!$C$60</f>
        <v>0</v>
      </c>
      <c r="E414" s="33">
        <f>+'PL-tc'!$O414*'pc-dist'!$L$8</f>
        <v>0</v>
      </c>
      <c r="F414" s="33">
        <f>+'PL-tc'!$P414*'pc-dist'!$C$73</f>
        <v>0</v>
      </c>
      <c r="G414" s="34" t="str">
        <f t="shared" si="344"/>
        <v>n/a</v>
      </c>
      <c r="H414" s="34" t="str">
        <f t="shared" si="345"/>
        <v>n/a</v>
      </c>
      <c r="J414" s="33">
        <f>+'PL-tc'!$N414*'pc-dist'!$D$60</f>
        <v>0</v>
      </c>
      <c r="K414" s="33">
        <f>+'PL-tc'!$O414*'pc-dist'!$M$8</f>
        <v>0</v>
      </c>
      <c r="L414" s="33">
        <f>+'PL-tc'!$P414*'pc-dist'!$D$73</f>
        <v>0</v>
      </c>
      <c r="M414" s="34" t="str">
        <f t="shared" si="347"/>
        <v>n/a</v>
      </c>
      <c r="N414" s="34" t="str">
        <f t="shared" si="348"/>
        <v>n/a</v>
      </c>
      <c r="P414" s="33">
        <f>+'PL-tc'!$N414*'pc-dist'!$E$60</f>
        <v>0</v>
      </c>
      <c r="Q414" s="33">
        <f>+'PL-tc'!$O414*'pc-dist'!$N$8</f>
        <v>0</v>
      </c>
      <c r="R414" s="33">
        <f>+'PL-tc'!$P414*'pc-dist'!$E$73</f>
        <v>0</v>
      </c>
      <c r="S414" s="34" t="str">
        <f t="shared" si="350"/>
        <v>n/a</v>
      </c>
      <c r="T414" s="34" t="str">
        <f t="shared" si="351"/>
        <v>n/a</v>
      </c>
      <c r="V414" s="33">
        <f>+'PL-tc'!$N414*'pc-dist'!$F$60</f>
        <v>0</v>
      </c>
      <c r="W414" s="33">
        <f>+'PL-tc'!$O414*'pc-dist'!$O$8</f>
        <v>0</v>
      </c>
      <c r="X414" s="33">
        <f>+'PL-tc'!$P414*'pc-dist'!$F$73</f>
        <v>0</v>
      </c>
      <c r="Y414" s="34" t="str">
        <f t="shared" si="353"/>
        <v>n/a</v>
      </c>
      <c r="Z414" s="34" t="str">
        <f t="shared" si="354"/>
        <v>n/a</v>
      </c>
      <c r="AB414" s="33">
        <f>+'PL-tc'!$N414*'pc-dist'!$G$60</f>
        <v>0</v>
      </c>
      <c r="AC414" s="33">
        <f>+'PL-tc'!$O414*'pc-dist'!$P$8</f>
        <v>0</v>
      </c>
      <c r="AD414" s="33">
        <f>+'PL-tc'!$P414*'pc-dist'!$G$73</f>
        <v>0</v>
      </c>
      <c r="AE414" s="34" t="str">
        <f t="shared" si="356"/>
        <v>n/a</v>
      </c>
      <c r="AF414" s="34" t="str">
        <f t="shared" si="357"/>
        <v>n/a</v>
      </c>
      <c r="AH414" s="33">
        <f t="shared" si="358"/>
        <v>0</v>
      </c>
      <c r="AI414" s="33">
        <f t="shared" si="359"/>
        <v>0</v>
      </c>
      <c r="AJ414" s="33">
        <f t="shared" si="360"/>
        <v>0</v>
      </c>
      <c r="AK414" s="34" t="str">
        <f t="shared" si="361"/>
        <v>n/a</v>
      </c>
      <c r="AL414" s="34" t="str">
        <f t="shared" si="362"/>
        <v>n/a</v>
      </c>
    </row>
    <row r="415" spans="1:38" hidden="1" outlineLevel="2" x14ac:dyDescent="0.2">
      <c r="A415" s="49">
        <v>4169</v>
      </c>
      <c r="B415" s="18" t="str">
        <f>+masterfile!D1015</f>
        <v>4169 Aufwendungen für Unterstützung</v>
      </c>
      <c r="D415" s="33">
        <f>+'PL-tc'!$N415*'pc-dist'!$C$60</f>
        <v>0</v>
      </c>
      <c r="E415" s="33">
        <f>+'PL-tc'!$O415*'pc-dist'!$L$8</f>
        <v>0</v>
      </c>
      <c r="F415" s="33">
        <f>+'PL-tc'!$P415*'pc-dist'!$C$73</f>
        <v>0</v>
      </c>
      <c r="G415" s="34" t="str">
        <f t="shared" si="344"/>
        <v>n/a</v>
      </c>
      <c r="H415" s="34" t="str">
        <f t="shared" si="345"/>
        <v>n/a</v>
      </c>
      <c r="J415" s="33">
        <f>+'PL-tc'!$N415*'pc-dist'!$D$60</f>
        <v>0</v>
      </c>
      <c r="K415" s="33">
        <f>+'PL-tc'!$O415*'pc-dist'!$M$8</f>
        <v>0</v>
      </c>
      <c r="L415" s="33">
        <f>+'PL-tc'!$P415*'pc-dist'!$D$73</f>
        <v>0</v>
      </c>
      <c r="M415" s="34" t="str">
        <f t="shared" si="347"/>
        <v>n/a</v>
      </c>
      <c r="N415" s="34" t="str">
        <f t="shared" si="348"/>
        <v>n/a</v>
      </c>
      <c r="P415" s="33">
        <f>+'PL-tc'!$N415*'pc-dist'!$E$60</f>
        <v>0</v>
      </c>
      <c r="Q415" s="33">
        <f>+'PL-tc'!$O415*'pc-dist'!$N$8</f>
        <v>0</v>
      </c>
      <c r="R415" s="33">
        <f>+'PL-tc'!$P415*'pc-dist'!$E$73</f>
        <v>0</v>
      </c>
      <c r="S415" s="34" t="str">
        <f t="shared" si="350"/>
        <v>n/a</v>
      </c>
      <c r="T415" s="34" t="str">
        <f t="shared" si="351"/>
        <v>n/a</v>
      </c>
      <c r="V415" s="33">
        <f>+'PL-tc'!$N415*'pc-dist'!$F$60</f>
        <v>0</v>
      </c>
      <c r="W415" s="33">
        <f>+'PL-tc'!$O415*'pc-dist'!$O$8</f>
        <v>0</v>
      </c>
      <c r="X415" s="33">
        <f>+'PL-tc'!$P415*'pc-dist'!$F$73</f>
        <v>0</v>
      </c>
      <c r="Y415" s="34" t="str">
        <f t="shared" si="353"/>
        <v>n/a</v>
      </c>
      <c r="Z415" s="34" t="str">
        <f t="shared" si="354"/>
        <v>n/a</v>
      </c>
      <c r="AB415" s="33">
        <f>+'PL-tc'!$N415*'pc-dist'!$G$60</f>
        <v>0</v>
      </c>
      <c r="AC415" s="33">
        <f>+'PL-tc'!$O415*'pc-dist'!$P$8</f>
        <v>0</v>
      </c>
      <c r="AD415" s="33">
        <f>+'PL-tc'!$P415*'pc-dist'!$G$73</f>
        <v>0</v>
      </c>
      <c r="AE415" s="34" t="str">
        <f t="shared" si="356"/>
        <v>n/a</v>
      </c>
      <c r="AF415" s="34" t="str">
        <f t="shared" si="357"/>
        <v>n/a</v>
      </c>
      <c r="AH415" s="33">
        <f t="shared" si="358"/>
        <v>0</v>
      </c>
      <c r="AI415" s="33">
        <f t="shared" si="359"/>
        <v>0</v>
      </c>
      <c r="AJ415" s="33">
        <f t="shared" si="360"/>
        <v>0</v>
      </c>
      <c r="AK415" s="34" t="str">
        <f t="shared" si="361"/>
        <v>n/a</v>
      </c>
      <c r="AL415" s="34" t="str">
        <f t="shared" si="362"/>
        <v>n/a</v>
      </c>
    </row>
    <row r="416" spans="1:38" hidden="1" outlineLevel="1" collapsed="1" x14ac:dyDescent="0.2">
      <c r="B416" s="31"/>
    </row>
    <row r="417" spans="1:40" hidden="1" outlineLevel="1" x14ac:dyDescent="0.2">
      <c r="A417" s="49" t="s">
        <v>51</v>
      </c>
      <c r="B417" s="13" t="s">
        <v>51</v>
      </c>
      <c r="D417" s="6">
        <f>+HR!T50</f>
        <v>84.5</v>
      </c>
      <c r="E417" s="6">
        <f>+HR!U50</f>
        <v>84.5</v>
      </c>
      <c r="F417" s="6">
        <f>+HR!V50</f>
        <v>84.5</v>
      </c>
      <c r="G417" s="34">
        <f t="shared" ref="G417:G418" si="363">IFERROR(F417/E417-1,"n/a")</f>
        <v>0</v>
      </c>
      <c r="H417" s="34">
        <f t="shared" ref="H417:H418" si="364">IFERROR(F417/D417-1,"n/a")</f>
        <v>0</v>
      </c>
      <c r="J417" s="6">
        <f>+HR!Z50</f>
        <v>0</v>
      </c>
      <c r="K417" s="6">
        <f>+HR!AA50</f>
        <v>0</v>
      </c>
      <c r="L417" s="6">
        <f>+HR!AB50</f>
        <v>0</v>
      </c>
      <c r="M417" s="34" t="str">
        <f t="shared" ref="M417:M418" si="365">IFERROR(L417/K417-1,"n/a")</f>
        <v>n/a</v>
      </c>
      <c r="N417" s="34" t="str">
        <f t="shared" ref="N417:N418" si="366">IFERROR(L417/J417-1,"n/a")</f>
        <v>n/a</v>
      </c>
      <c r="P417" s="6">
        <f>+HR!AF50</f>
        <v>0</v>
      </c>
      <c r="Q417" s="6">
        <f>+HR!AG50</f>
        <v>0</v>
      </c>
      <c r="R417" s="6">
        <f>+HR!AH50</f>
        <v>0</v>
      </c>
      <c r="S417" s="34" t="str">
        <f t="shared" ref="S417:S418" si="367">IFERROR(R417/Q417-1,"n/a")</f>
        <v>n/a</v>
      </c>
      <c r="T417" s="34" t="str">
        <f t="shared" ref="T417:T418" si="368">IFERROR(R417/P417-1,"n/a")</f>
        <v>n/a</v>
      </c>
      <c r="V417" s="6">
        <f>+HR!AL50</f>
        <v>0</v>
      </c>
      <c r="W417" s="6">
        <f>+HR!AM50</f>
        <v>0</v>
      </c>
      <c r="X417" s="6">
        <f>+HR!AN50</f>
        <v>0</v>
      </c>
      <c r="Y417" s="34" t="str">
        <f t="shared" ref="Y417:Y418" si="369">IFERROR(X417/W417-1,"n/a")</f>
        <v>n/a</v>
      </c>
      <c r="Z417" s="34" t="str">
        <f t="shared" ref="Z417:Z418" si="370">IFERROR(X417/V417-1,"n/a")</f>
        <v>n/a</v>
      </c>
      <c r="AB417" s="6">
        <f>+HR!AR50</f>
        <v>0</v>
      </c>
      <c r="AC417" s="6">
        <f>+HR!AS50</f>
        <v>0</v>
      </c>
      <c r="AD417" s="6">
        <f>+HR!AT50</f>
        <v>0</v>
      </c>
      <c r="AE417" s="34" t="str">
        <f t="shared" ref="AE417:AE418" si="371">IFERROR(AD417/AC417-1,"n/a")</f>
        <v>n/a</v>
      </c>
      <c r="AF417" s="34" t="str">
        <f t="shared" ref="AF417:AF418" si="372">IFERROR(AD417/AB417-1,"n/a")</f>
        <v>n/a</v>
      </c>
      <c r="AH417" s="6">
        <f>AB417+V417+P417+J417+D417</f>
        <v>84.5</v>
      </c>
      <c r="AI417" s="6">
        <f>AC417+W417+Q417+K417+E417</f>
        <v>84.5</v>
      </c>
      <c r="AJ417" s="6">
        <f>AD417+X417+R417+L417+F417</f>
        <v>84.5</v>
      </c>
      <c r="AK417" s="34">
        <f t="shared" ref="AK417:AK418" si="373">IFERROR(AJ417/AI417-1,"n/a")</f>
        <v>0</v>
      </c>
      <c r="AL417" s="34">
        <f t="shared" ref="AL417:AL418" si="374">IFERROR(AJ417/AH417-1,"n/a")</f>
        <v>0</v>
      </c>
    </row>
    <row r="418" spans="1:40" hidden="1" outlineLevel="1" x14ac:dyDescent="0.2">
      <c r="A418" s="49" t="s">
        <v>48</v>
      </c>
      <c r="B418" s="13" t="s">
        <v>48</v>
      </c>
      <c r="C418" s="14"/>
      <c r="D418" s="55">
        <f>+IFERROR(D366/D417,"n/a")</f>
        <v>-25.301353431479292</v>
      </c>
      <c r="E418" s="55">
        <f t="shared" ref="E418:F418" si="375">+IFERROR(E366/E417,"n/a")</f>
        <v>-26.080116823779882</v>
      </c>
      <c r="F418" s="55">
        <f t="shared" si="375"/>
        <v>-26.249487153476927</v>
      </c>
      <c r="G418" s="34">
        <f t="shared" si="363"/>
        <v>6.4942320174967705E-3</v>
      </c>
      <c r="H418" s="34">
        <f t="shared" si="364"/>
        <v>3.7473636521672793E-2</v>
      </c>
      <c r="I418" s="14"/>
      <c r="J418" s="83" t="str">
        <f t="shared" ref="J418:L418" si="376">+IFERROR(J366/J417,"n/a")</f>
        <v>n/a</v>
      </c>
      <c r="K418" s="83" t="str">
        <f t="shared" si="376"/>
        <v>n/a</v>
      </c>
      <c r="L418" s="83" t="str">
        <f t="shared" si="376"/>
        <v>n/a</v>
      </c>
      <c r="M418" s="34" t="str">
        <f t="shared" si="365"/>
        <v>n/a</v>
      </c>
      <c r="N418" s="34" t="str">
        <f t="shared" si="366"/>
        <v>n/a</v>
      </c>
      <c r="O418" s="14"/>
      <c r="P418" s="83" t="str">
        <f t="shared" ref="P418:R418" si="377">+IFERROR(P366/P417,"n/a")</f>
        <v>n/a</v>
      </c>
      <c r="Q418" s="83" t="str">
        <f t="shared" si="377"/>
        <v>n/a</v>
      </c>
      <c r="R418" s="83" t="str">
        <f t="shared" si="377"/>
        <v>n/a</v>
      </c>
      <c r="S418" s="34" t="str">
        <f t="shared" si="367"/>
        <v>n/a</v>
      </c>
      <c r="T418" s="34" t="str">
        <f t="shared" si="368"/>
        <v>n/a</v>
      </c>
      <c r="U418" s="14"/>
      <c r="V418" s="83" t="str">
        <f t="shared" ref="V418:X418" si="378">+IFERROR(V366/V417,"n/a")</f>
        <v>n/a</v>
      </c>
      <c r="W418" s="83" t="str">
        <f t="shared" si="378"/>
        <v>n/a</v>
      </c>
      <c r="X418" s="83" t="str">
        <f t="shared" si="378"/>
        <v>n/a</v>
      </c>
      <c r="Y418" s="34" t="str">
        <f t="shared" si="369"/>
        <v>n/a</v>
      </c>
      <c r="Z418" s="34" t="str">
        <f t="shared" si="370"/>
        <v>n/a</v>
      </c>
      <c r="AA418" s="14"/>
      <c r="AB418" s="83" t="str">
        <f t="shared" ref="AB418:AD418" si="379">+IFERROR(AB366/AB417,"n/a")</f>
        <v>n/a</v>
      </c>
      <c r="AC418" s="83" t="str">
        <f t="shared" si="379"/>
        <v>n/a</v>
      </c>
      <c r="AD418" s="83" t="str">
        <f t="shared" si="379"/>
        <v>n/a</v>
      </c>
      <c r="AE418" s="34" t="str">
        <f t="shared" si="371"/>
        <v>n/a</v>
      </c>
      <c r="AF418" s="34" t="str">
        <f t="shared" si="372"/>
        <v>n/a</v>
      </c>
      <c r="AG418" s="14"/>
      <c r="AH418" s="55">
        <f t="shared" ref="AH418:AJ418" si="380">+IFERROR(AH366/AH417,"n/a")</f>
        <v>-63.253383578698234</v>
      </c>
      <c r="AI418" s="55">
        <f t="shared" si="380"/>
        <v>-65.200292059449708</v>
      </c>
      <c r="AJ418" s="55">
        <f t="shared" si="380"/>
        <v>-65.623717883692308</v>
      </c>
      <c r="AK418" s="34">
        <f t="shared" si="373"/>
        <v>6.4942320174965484E-3</v>
      </c>
      <c r="AL418" s="34">
        <f t="shared" si="374"/>
        <v>3.7473636521672571E-2</v>
      </c>
      <c r="AM418" s="14"/>
    </row>
    <row r="419" spans="1:40" hidden="1" outlineLevel="1" x14ac:dyDescent="0.2">
      <c r="A419" s="49" t="s">
        <v>1845</v>
      </c>
      <c r="B419" s="13" t="s">
        <v>1845</v>
      </c>
      <c r="C419" s="11"/>
      <c r="D419" s="12"/>
      <c r="E419" s="12" t="str">
        <f>+IFERROR(E312/D312-1,"n/a")</f>
        <v>n/a</v>
      </c>
      <c r="F419" s="12" t="str">
        <f>+IFERROR(F312/D312-1,"n/a")</f>
        <v>n/a</v>
      </c>
      <c r="G419" s="12"/>
      <c r="H419" s="12"/>
      <c r="I419" s="11"/>
      <c r="J419" s="12"/>
      <c r="K419" s="12" t="str">
        <f>+IFERROR(K312/J312-1,"n/a")</f>
        <v>n/a</v>
      </c>
      <c r="L419" s="12" t="str">
        <f>+IFERROR(L312/J312-1,"n/a")</f>
        <v>n/a</v>
      </c>
      <c r="M419" s="12"/>
      <c r="N419" s="12"/>
      <c r="O419" s="11"/>
      <c r="P419" s="12"/>
      <c r="Q419" s="12" t="str">
        <f>+IFERROR(Q312/P312-1,"n/a")</f>
        <v>n/a</v>
      </c>
      <c r="R419" s="12" t="str">
        <f>+IFERROR(R312/P312-1,"n/a")</f>
        <v>n/a</v>
      </c>
      <c r="S419" s="12"/>
      <c r="T419" s="12"/>
      <c r="U419" s="11"/>
      <c r="V419" s="12"/>
      <c r="W419" s="12" t="str">
        <f>+IFERROR(W312/V312-1,"n/a")</f>
        <v>n/a</v>
      </c>
      <c r="X419" s="12" t="str">
        <f>+IFERROR(X312/V312-1,"n/a")</f>
        <v>n/a</v>
      </c>
      <c r="Y419" s="12"/>
      <c r="Z419" s="12"/>
      <c r="AA419" s="11"/>
      <c r="AB419" s="12"/>
      <c r="AC419" s="12" t="str">
        <f>+IFERROR(AC312/AB312-1,"n/a")</f>
        <v>n/a</v>
      </c>
      <c r="AD419" s="12" t="str">
        <f>+IFERROR(AD312/AB312-1,"n/a")</f>
        <v>n/a</v>
      </c>
      <c r="AE419" s="12"/>
      <c r="AF419" s="12"/>
      <c r="AG419" s="11"/>
      <c r="AH419" s="12"/>
      <c r="AI419" s="12" t="str">
        <f>+IFERROR(AI312/AH312-1,"n/a")</f>
        <v>n/a</v>
      </c>
      <c r="AJ419" s="12" t="str">
        <f>+IFERROR(AJ312/AH312-1,"n/a")</f>
        <v>n/a</v>
      </c>
      <c r="AK419" s="12"/>
      <c r="AL419" s="12"/>
      <c r="AM419" s="11"/>
    </row>
    <row r="420" spans="1:40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</row>
    <row r="421" spans="1:40" x14ac:dyDescent="0.2">
      <c r="A421" s="49" t="s">
        <v>125</v>
      </c>
      <c r="B421" s="25" t="s">
        <v>125</v>
      </c>
      <c r="C421" s="8"/>
      <c r="D421" s="52">
        <f t="shared" ref="D421:F421" si="381">+D423+D429+D434+D452+D461+D465+D472+D483+D494+D522+D527+D536+D544+D550+D560+D611+D620</f>
        <v>-459.53499849926544</v>
      </c>
      <c r="E421" s="52">
        <f t="shared" si="381"/>
        <v>-473.32104845424334</v>
      </c>
      <c r="F421" s="52">
        <f t="shared" si="381"/>
        <v>-422.30399999999997</v>
      </c>
      <c r="G421" s="30">
        <f>IFERROR(F421/E421-1,"n/a")</f>
        <v>-0.10778529419059901</v>
      </c>
      <c r="H421" s="30">
        <f>IFERROR(F421/D421-1,"n/a")</f>
        <v>-8.1018853016317061E-2</v>
      </c>
      <c r="I421" s="8"/>
      <c r="J421" s="52">
        <f t="shared" ref="J421:L421" si="382">+J423+J429+J434+J452+J461+J465+J472+J483+J494+J522+J527+J536+J544+J550+J560+J611+J620</f>
        <v>-287.20937406204087</v>
      </c>
      <c r="K421" s="52">
        <f t="shared" si="382"/>
        <v>-295.82565528390205</v>
      </c>
      <c r="L421" s="52">
        <f t="shared" si="382"/>
        <v>-263.93999999999994</v>
      </c>
      <c r="M421" s="30">
        <f>IFERROR(L421/K421-1,"n/a")</f>
        <v>-0.10778529419059901</v>
      </c>
      <c r="N421" s="30">
        <f>IFERROR(L421/J421-1,"n/a")</f>
        <v>-8.1018853016317061E-2</v>
      </c>
      <c r="O421" s="8"/>
      <c r="P421" s="52">
        <f t="shared" ref="P421:R421" si="383">+P423+P429+P434+P452+P461+P465+P472+P483+P494+P522+P527+P536+P544+P550+P560+P611+P620</f>
        <v>-229.76749924963272</v>
      </c>
      <c r="Q421" s="52">
        <f t="shared" si="383"/>
        <v>-236.66052422712167</v>
      </c>
      <c r="R421" s="52">
        <f t="shared" si="383"/>
        <v>-211.15199999999999</v>
      </c>
      <c r="S421" s="30">
        <f>IFERROR(R421/Q421-1,"n/a")</f>
        <v>-0.10778529419059901</v>
      </c>
      <c r="T421" s="30">
        <f>IFERROR(R421/P421-1,"n/a")</f>
        <v>-8.1018853016317061E-2</v>
      </c>
      <c r="U421" s="8"/>
      <c r="V421" s="52">
        <f t="shared" ref="V421:X421" si="384">+V423+V429+V434+V452+V461+V465+V472+V483+V494+V522+V527+V536+V544+V550+V560+V611+V620</f>
        <v>-114.88374962481636</v>
      </c>
      <c r="W421" s="52">
        <f t="shared" si="384"/>
        <v>-118.33026211356083</v>
      </c>
      <c r="X421" s="52">
        <f t="shared" si="384"/>
        <v>-105.57599999999999</v>
      </c>
      <c r="Y421" s="30">
        <f>IFERROR(X421/W421-1,"n/a")</f>
        <v>-0.10778529419059901</v>
      </c>
      <c r="Z421" s="30">
        <f>IFERROR(X421/V421-1,"n/a")</f>
        <v>-8.1018853016317061E-2</v>
      </c>
      <c r="AA421" s="8"/>
      <c r="AB421" s="52">
        <f t="shared" ref="AB421:AD421" si="385">+AB423+AB429+AB434+AB452+AB461+AB465+AB472+AB483+AB494+AB522+AB527+AB536+AB544+AB550+AB560+AB611+AB620</f>
        <v>-57.44187481240818</v>
      </c>
      <c r="AC421" s="52">
        <f t="shared" si="385"/>
        <v>-59.165131056780417</v>
      </c>
      <c r="AD421" s="52">
        <f t="shared" si="385"/>
        <v>-52.787999999999997</v>
      </c>
      <c r="AE421" s="30">
        <f>IFERROR(AD421/AC421-1,"n/a")</f>
        <v>-0.10778529419059901</v>
      </c>
      <c r="AF421" s="30">
        <f>IFERROR(AD421/AB421-1,"n/a")</f>
        <v>-8.1018853016317061E-2</v>
      </c>
      <c r="AG421" s="8"/>
      <c r="AH421" s="52">
        <f>AB421+V421+P421+J421+D421</f>
        <v>-1148.8374962481635</v>
      </c>
      <c r="AI421" s="52">
        <f>AC421+W421+Q421+K421+E421</f>
        <v>-1183.3026211356082</v>
      </c>
      <c r="AJ421" s="52">
        <f>AD421+X421+R421+L421+F421</f>
        <v>-1055.7599999999998</v>
      </c>
      <c r="AK421" s="30">
        <f>IFERROR(AJ421/AI421-1,"n/a")</f>
        <v>-0.10778529419059901</v>
      </c>
      <c r="AL421" s="30">
        <f>IFERROR(AJ421/AH421-1,"n/a")</f>
        <v>-8.1018853016317061E-2</v>
      </c>
      <c r="AM421" s="8"/>
      <c r="AN421" s="6" t="b">
        <f>+ABS(AH421-'PL-tc'!N421+AI421-'PL-tc'!O421+AJ421-'PL-tc'!P421)&lt;0.001</f>
        <v>1</v>
      </c>
    </row>
    <row r="422" spans="1:40" hidden="1" outlineLevel="1" x14ac:dyDescent="0.2">
      <c r="B422" s="13"/>
      <c r="D422" s="53"/>
      <c r="E422" s="53"/>
      <c r="F422" s="53"/>
      <c r="J422" s="53"/>
      <c r="K422" s="53"/>
      <c r="L422" s="53"/>
      <c r="P422" s="53"/>
      <c r="Q422" s="53"/>
      <c r="R422" s="53"/>
      <c r="V422" s="53"/>
      <c r="W422" s="53"/>
      <c r="X422" s="53"/>
      <c r="AB422" s="53"/>
      <c r="AC422" s="53"/>
      <c r="AD422" s="53"/>
      <c r="AH422" s="53"/>
      <c r="AI422" s="53"/>
      <c r="AJ422" s="53"/>
    </row>
    <row r="423" spans="1:40" hidden="1" outlineLevel="1" x14ac:dyDescent="0.2">
      <c r="A423" s="49" t="s">
        <v>1837</v>
      </c>
      <c r="B423" s="13" t="s">
        <v>1837</v>
      </c>
      <c r="D423" s="53">
        <f t="shared" ref="D423:F423" si="386">+SUM(D424:D428)</f>
        <v>-2.7357448024499997</v>
      </c>
      <c r="E423" s="53">
        <f t="shared" si="386"/>
        <v>-2.8178171465235007</v>
      </c>
      <c r="F423" s="53">
        <f t="shared" si="386"/>
        <v>0</v>
      </c>
      <c r="G423" s="34">
        <f t="shared" ref="G423:G427" si="387">IFERROR(F423/E423-1,"n/a")</f>
        <v>-1</v>
      </c>
      <c r="H423" s="34">
        <f t="shared" ref="H423:H427" si="388">IFERROR(F423/D423-1,"n/a")</f>
        <v>-1</v>
      </c>
      <c r="J423" s="53">
        <f t="shared" ref="J423:L423" si="389">+SUM(J424:J428)</f>
        <v>-1.7098405015312499</v>
      </c>
      <c r="K423" s="53">
        <f t="shared" si="389"/>
        <v>-1.7611357165771879</v>
      </c>
      <c r="L423" s="53">
        <f t="shared" si="389"/>
        <v>0</v>
      </c>
      <c r="M423" s="34">
        <f t="shared" ref="M423:M427" si="390">IFERROR(L423/K423-1,"n/a")</f>
        <v>-1</v>
      </c>
      <c r="N423" s="34">
        <f t="shared" ref="N423:N427" si="391">IFERROR(L423/J423-1,"n/a")</f>
        <v>-1</v>
      </c>
      <c r="P423" s="53">
        <f t="shared" ref="P423:R423" si="392">+SUM(P424:P428)</f>
        <v>-1.3678724012249999</v>
      </c>
      <c r="Q423" s="53">
        <f t="shared" si="392"/>
        <v>-1.4089085732617503</v>
      </c>
      <c r="R423" s="53">
        <f t="shared" si="392"/>
        <v>0</v>
      </c>
      <c r="S423" s="34">
        <f t="shared" ref="S423:S427" si="393">IFERROR(R423/Q423-1,"n/a")</f>
        <v>-1</v>
      </c>
      <c r="T423" s="34">
        <f t="shared" ref="T423:T427" si="394">IFERROR(R423/P423-1,"n/a")</f>
        <v>-1</v>
      </c>
      <c r="V423" s="53">
        <f t="shared" ref="V423:X423" si="395">+SUM(V424:V428)</f>
        <v>-0.68393620061249993</v>
      </c>
      <c r="W423" s="53">
        <f t="shared" si="395"/>
        <v>-0.70445428663087517</v>
      </c>
      <c r="X423" s="53">
        <f t="shared" si="395"/>
        <v>0</v>
      </c>
      <c r="Y423" s="34">
        <f t="shared" ref="Y423:Y427" si="396">IFERROR(X423/W423-1,"n/a")</f>
        <v>-1</v>
      </c>
      <c r="Z423" s="34">
        <f t="shared" ref="Z423:Z427" si="397">IFERROR(X423/V423-1,"n/a")</f>
        <v>-1</v>
      </c>
      <c r="AB423" s="53">
        <f t="shared" ref="AB423:AD423" si="398">+SUM(AB424:AB428)</f>
        <v>-0.34196810030624997</v>
      </c>
      <c r="AC423" s="53">
        <f t="shared" si="398"/>
        <v>-0.35222714331543759</v>
      </c>
      <c r="AD423" s="53">
        <f t="shared" si="398"/>
        <v>0</v>
      </c>
      <c r="AE423" s="34">
        <f t="shared" ref="AE423:AE427" si="399">IFERROR(AD423/AC423-1,"n/a")</f>
        <v>-1</v>
      </c>
      <c r="AF423" s="34">
        <f t="shared" ref="AF423:AF427" si="400">IFERROR(AD423/AB423-1,"n/a")</f>
        <v>-1</v>
      </c>
      <c r="AH423" s="53">
        <f t="shared" ref="AH423:AJ423" si="401">+SUM(AH424:AH428)</f>
        <v>-6.8393620061249996</v>
      </c>
      <c r="AI423" s="53">
        <f t="shared" si="401"/>
        <v>-7.0445428663087517</v>
      </c>
      <c r="AJ423" s="53">
        <f t="shared" si="401"/>
        <v>0</v>
      </c>
      <c r="AK423" s="34">
        <f t="shared" ref="AK423:AK427" si="402">IFERROR(AJ423/AI423-1,"n/a")</f>
        <v>-1</v>
      </c>
      <c r="AL423" s="34">
        <f t="shared" ref="AL423:AL427" si="403">IFERROR(AJ423/AH423-1,"n/a")</f>
        <v>-1</v>
      </c>
    </row>
    <row r="424" spans="1:40" hidden="1" outlineLevel="2" x14ac:dyDescent="0.2">
      <c r="A424" s="49">
        <v>4700</v>
      </c>
      <c r="B424" s="18" t="str">
        <f>+masterfile!D1102</f>
        <v>4700 Kosten Warenabgabe</v>
      </c>
      <c r="D424" s="33">
        <f>+'PL-tc'!$N424*'pc-dist'!$C$61</f>
        <v>0</v>
      </c>
      <c r="E424" s="33">
        <f>+'PL-tc'!$O424*'pc-dist'!$L$9</f>
        <v>0</v>
      </c>
      <c r="F424" s="33">
        <f>+'PL-tc'!$P424*'pc-dist'!$C$74</f>
        <v>0</v>
      </c>
      <c r="G424" s="34" t="str">
        <f t="shared" si="387"/>
        <v>n/a</v>
      </c>
      <c r="H424" s="34" t="str">
        <f t="shared" si="388"/>
        <v>n/a</v>
      </c>
      <c r="J424" s="33">
        <f>+'PL-tc'!$N424*'pc-dist'!$D$61</f>
        <v>0</v>
      </c>
      <c r="K424" s="33">
        <f>+'PL-tc'!$O424*'pc-dist'!$M$9</f>
        <v>0</v>
      </c>
      <c r="L424" s="33">
        <f>+'PL-tc'!$P424*'pc-dist'!$D$74</f>
        <v>0</v>
      </c>
      <c r="M424" s="34" t="str">
        <f t="shared" si="390"/>
        <v>n/a</v>
      </c>
      <c r="N424" s="34" t="str">
        <f t="shared" si="391"/>
        <v>n/a</v>
      </c>
      <c r="P424" s="33">
        <f>+'PL-tc'!$N424*'pc-dist'!$E$61</f>
        <v>0</v>
      </c>
      <c r="Q424" s="33">
        <f>+'PL-tc'!$O424*'pc-dist'!$N$9</f>
        <v>0</v>
      </c>
      <c r="R424" s="33">
        <f>+'PL-tc'!$P424*'pc-dist'!$E$74</f>
        <v>0</v>
      </c>
      <c r="S424" s="34" t="str">
        <f t="shared" si="393"/>
        <v>n/a</v>
      </c>
      <c r="T424" s="34" t="str">
        <f t="shared" si="394"/>
        <v>n/a</v>
      </c>
      <c r="V424" s="33">
        <f>+'PL-tc'!$N424*'pc-dist'!$F$61</f>
        <v>0</v>
      </c>
      <c r="W424" s="33">
        <f>+'PL-tc'!$O424*'pc-dist'!$O$9</f>
        <v>0</v>
      </c>
      <c r="X424" s="33">
        <f>+'PL-tc'!$P424*'pc-dist'!$F$74</f>
        <v>0</v>
      </c>
      <c r="Y424" s="34" t="str">
        <f t="shared" si="396"/>
        <v>n/a</v>
      </c>
      <c r="Z424" s="34" t="str">
        <f t="shared" si="397"/>
        <v>n/a</v>
      </c>
      <c r="AB424" s="33">
        <f>+'PL-tc'!$N424*'pc-dist'!$G$61</f>
        <v>0</v>
      </c>
      <c r="AC424" s="33">
        <f>+'PL-tc'!$O424*'pc-dist'!$P$9</f>
        <v>0</v>
      </c>
      <c r="AD424" s="33">
        <f>+'PL-tc'!$P424*'pc-dist'!$G$74</f>
        <v>0</v>
      </c>
      <c r="AE424" s="34" t="str">
        <f t="shared" si="399"/>
        <v>n/a</v>
      </c>
      <c r="AF424" s="34" t="str">
        <f t="shared" si="400"/>
        <v>n/a</v>
      </c>
      <c r="AH424" s="33">
        <f t="shared" ref="AH424:AJ427" si="404">AB424+V424+P424+J424+D424</f>
        <v>0</v>
      </c>
      <c r="AI424" s="33">
        <f t="shared" si="404"/>
        <v>0</v>
      </c>
      <c r="AJ424" s="33">
        <f t="shared" si="404"/>
        <v>0</v>
      </c>
      <c r="AK424" s="34" t="str">
        <f t="shared" si="402"/>
        <v>n/a</v>
      </c>
      <c r="AL424" s="34" t="str">
        <f t="shared" si="403"/>
        <v>n/a</v>
      </c>
    </row>
    <row r="425" spans="1:40" hidden="1" outlineLevel="2" x14ac:dyDescent="0.2">
      <c r="A425" s="49">
        <v>4710</v>
      </c>
      <c r="B425" s="18" t="str">
        <f>+masterfile!D1103</f>
        <v>4710 Verpackungsmaterial</v>
      </c>
      <c r="D425" s="33">
        <f>+'PL-tc'!$N425*'pc-dist'!$C$61</f>
        <v>-0.54714896048999995</v>
      </c>
      <c r="E425" s="33">
        <f>+'PL-tc'!$O425*'pc-dist'!$L$9</f>
        <v>-0.56356342930470016</v>
      </c>
      <c r="F425" s="33">
        <f>+'PL-tc'!$P425*'pc-dist'!$C$74</f>
        <v>0</v>
      </c>
      <c r="G425" s="34">
        <f t="shared" si="387"/>
        <v>-1</v>
      </c>
      <c r="H425" s="34">
        <f t="shared" si="388"/>
        <v>-1</v>
      </c>
      <c r="J425" s="33">
        <f>+'PL-tc'!$N425*'pc-dist'!$D$61</f>
        <v>-0.34196810030624997</v>
      </c>
      <c r="K425" s="33">
        <f>+'PL-tc'!$O425*'pc-dist'!$M$9</f>
        <v>-0.35222714331543759</v>
      </c>
      <c r="L425" s="33">
        <f>+'PL-tc'!$P425*'pc-dist'!$D$74</f>
        <v>0</v>
      </c>
      <c r="M425" s="34">
        <f t="shared" si="390"/>
        <v>-1</v>
      </c>
      <c r="N425" s="34">
        <f t="shared" si="391"/>
        <v>-1</v>
      </c>
      <c r="P425" s="33">
        <f>+'PL-tc'!$N425*'pc-dist'!$E$61</f>
        <v>-0.27357448024499997</v>
      </c>
      <c r="Q425" s="33">
        <f>+'PL-tc'!$O425*'pc-dist'!$N$9</f>
        <v>-0.28178171465235008</v>
      </c>
      <c r="R425" s="33">
        <f>+'PL-tc'!$P425*'pc-dist'!$E$74</f>
        <v>0</v>
      </c>
      <c r="S425" s="34">
        <f t="shared" si="393"/>
        <v>-1</v>
      </c>
      <c r="T425" s="34">
        <f t="shared" si="394"/>
        <v>-1</v>
      </c>
      <c r="V425" s="33">
        <f>+'PL-tc'!$N425*'pc-dist'!$F$61</f>
        <v>-0.13678724012249999</v>
      </c>
      <c r="W425" s="33">
        <f>+'PL-tc'!$O425*'pc-dist'!$O$9</f>
        <v>-0.14089085732617504</v>
      </c>
      <c r="X425" s="33">
        <f>+'PL-tc'!$P425*'pc-dist'!$F$74</f>
        <v>0</v>
      </c>
      <c r="Y425" s="34">
        <f t="shared" si="396"/>
        <v>-1</v>
      </c>
      <c r="Z425" s="34">
        <f t="shared" si="397"/>
        <v>-1</v>
      </c>
      <c r="AB425" s="33">
        <f>+'PL-tc'!$N425*'pc-dist'!$G$61</f>
        <v>-6.8393620061249993E-2</v>
      </c>
      <c r="AC425" s="33">
        <f>+'PL-tc'!$O425*'pc-dist'!$P$9</f>
        <v>-7.044542866308752E-2</v>
      </c>
      <c r="AD425" s="33">
        <f>+'PL-tc'!$P425*'pc-dist'!$G$74</f>
        <v>0</v>
      </c>
      <c r="AE425" s="34">
        <f t="shared" si="399"/>
        <v>-1</v>
      </c>
      <c r="AF425" s="34">
        <f t="shared" si="400"/>
        <v>-1</v>
      </c>
      <c r="AH425" s="33">
        <f t="shared" si="404"/>
        <v>-1.3678724012249999</v>
      </c>
      <c r="AI425" s="33">
        <f t="shared" si="404"/>
        <v>-1.4089085732617503</v>
      </c>
      <c r="AJ425" s="33">
        <f t="shared" si="404"/>
        <v>0</v>
      </c>
      <c r="AK425" s="34">
        <f t="shared" si="402"/>
        <v>-1</v>
      </c>
      <c r="AL425" s="34">
        <f t="shared" si="403"/>
        <v>-1</v>
      </c>
    </row>
    <row r="426" spans="1:40" hidden="1" outlineLevel="2" x14ac:dyDescent="0.2">
      <c r="A426" s="49">
        <v>4730</v>
      </c>
      <c r="B426" s="18" t="str">
        <f>+masterfile!D1104</f>
        <v>4730 Ausgangsfrachten</v>
      </c>
      <c r="D426" s="33">
        <f>+'PL-tc'!$N426*'pc-dist'!$C$61</f>
        <v>-2.1885958419599998</v>
      </c>
      <c r="E426" s="33">
        <f>+'PL-tc'!$O426*'pc-dist'!$L$9</f>
        <v>-2.2542537172188006</v>
      </c>
      <c r="F426" s="33">
        <f>+'PL-tc'!$P426*'pc-dist'!$C$74</f>
        <v>0</v>
      </c>
      <c r="G426" s="34">
        <f t="shared" si="387"/>
        <v>-1</v>
      </c>
      <c r="H426" s="34">
        <f t="shared" si="388"/>
        <v>-1</v>
      </c>
      <c r="J426" s="33">
        <f>+'PL-tc'!$N426*'pc-dist'!$D$61</f>
        <v>-1.3678724012249999</v>
      </c>
      <c r="K426" s="33">
        <f>+'PL-tc'!$O426*'pc-dist'!$M$9</f>
        <v>-1.4089085732617503</v>
      </c>
      <c r="L426" s="33">
        <f>+'PL-tc'!$P426*'pc-dist'!$D$74</f>
        <v>0</v>
      </c>
      <c r="M426" s="34">
        <f t="shared" si="390"/>
        <v>-1</v>
      </c>
      <c r="N426" s="34">
        <f t="shared" si="391"/>
        <v>-1</v>
      </c>
      <c r="P426" s="33">
        <f>+'PL-tc'!$N426*'pc-dist'!$E$61</f>
        <v>-1.0942979209799999</v>
      </c>
      <c r="Q426" s="33">
        <f>+'PL-tc'!$O426*'pc-dist'!$N$9</f>
        <v>-1.1271268586094003</v>
      </c>
      <c r="R426" s="33">
        <f>+'PL-tc'!$P426*'pc-dist'!$E$74</f>
        <v>0</v>
      </c>
      <c r="S426" s="34">
        <f t="shared" si="393"/>
        <v>-1</v>
      </c>
      <c r="T426" s="34">
        <f t="shared" si="394"/>
        <v>-1</v>
      </c>
      <c r="V426" s="33">
        <f>+'PL-tc'!$N426*'pc-dist'!$F$61</f>
        <v>-0.54714896048999995</v>
      </c>
      <c r="W426" s="33">
        <f>+'PL-tc'!$O426*'pc-dist'!$O$9</f>
        <v>-0.56356342930470016</v>
      </c>
      <c r="X426" s="33">
        <f>+'PL-tc'!$P426*'pc-dist'!$F$74</f>
        <v>0</v>
      </c>
      <c r="Y426" s="34">
        <f t="shared" si="396"/>
        <v>-1</v>
      </c>
      <c r="Z426" s="34">
        <f t="shared" si="397"/>
        <v>-1</v>
      </c>
      <c r="AB426" s="33">
        <f>+'PL-tc'!$N426*'pc-dist'!$G$61</f>
        <v>-0.27357448024499997</v>
      </c>
      <c r="AC426" s="33">
        <f>+'PL-tc'!$O426*'pc-dist'!$P$9</f>
        <v>-0.28178171465235008</v>
      </c>
      <c r="AD426" s="33">
        <f>+'PL-tc'!$P426*'pc-dist'!$G$74</f>
        <v>0</v>
      </c>
      <c r="AE426" s="34">
        <f t="shared" si="399"/>
        <v>-1</v>
      </c>
      <c r="AF426" s="34">
        <f t="shared" si="400"/>
        <v>-1</v>
      </c>
      <c r="AH426" s="33">
        <f t="shared" si="404"/>
        <v>-5.4714896048999995</v>
      </c>
      <c r="AI426" s="33">
        <f t="shared" si="404"/>
        <v>-5.6356342930470014</v>
      </c>
      <c r="AJ426" s="33">
        <f t="shared" si="404"/>
        <v>0</v>
      </c>
      <c r="AK426" s="34">
        <f t="shared" si="402"/>
        <v>-1</v>
      </c>
      <c r="AL426" s="34">
        <f t="shared" si="403"/>
        <v>-1</v>
      </c>
    </row>
    <row r="427" spans="1:40" hidden="1" outlineLevel="2" x14ac:dyDescent="0.2">
      <c r="A427" s="49">
        <v>4750</v>
      </c>
      <c r="B427" s="18" t="str">
        <f>+masterfile!D1105</f>
        <v>4750 Transportversicherungen</v>
      </c>
      <c r="D427" s="33">
        <f>+'PL-tc'!$N427*'pc-dist'!$C$61</f>
        <v>0</v>
      </c>
      <c r="E427" s="33">
        <f>+'PL-tc'!$O427*'pc-dist'!$L$9</f>
        <v>0</v>
      </c>
      <c r="F427" s="33">
        <f>+'PL-tc'!$P427*'pc-dist'!$C$74</f>
        <v>0</v>
      </c>
      <c r="G427" s="34" t="str">
        <f t="shared" si="387"/>
        <v>n/a</v>
      </c>
      <c r="H427" s="34" t="str">
        <f t="shared" si="388"/>
        <v>n/a</v>
      </c>
      <c r="J427" s="33">
        <f>+'PL-tc'!$N427*'pc-dist'!$D$61</f>
        <v>0</v>
      </c>
      <c r="K427" s="33">
        <f>+'PL-tc'!$O427*'pc-dist'!$M$9</f>
        <v>0</v>
      </c>
      <c r="L427" s="33">
        <f>+'PL-tc'!$P427*'pc-dist'!$D$74</f>
        <v>0</v>
      </c>
      <c r="M427" s="34" t="str">
        <f t="shared" si="390"/>
        <v>n/a</v>
      </c>
      <c r="N427" s="34" t="str">
        <f t="shared" si="391"/>
        <v>n/a</v>
      </c>
      <c r="P427" s="33">
        <f>+'PL-tc'!$N427*'pc-dist'!$E$61</f>
        <v>0</v>
      </c>
      <c r="Q427" s="33">
        <f>+'PL-tc'!$O427*'pc-dist'!$N$9</f>
        <v>0</v>
      </c>
      <c r="R427" s="33">
        <f>+'PL-tc'!$P427*'pc-dist'!$E$74</f>
        <v>0</v>
      </c>
      <c r="S427" s="34" t="str">
        <f t="shared" si="393"/>
        <v>n/a</v>
      </c>
      <c r="T427" s="34" t="str">
        <f t="shared" si="394"/>
        <v>n/a</v>
      </c>
      <c r="V427" s="33">
        <f>+'PL-tc'!$N427*'pc-dist'!$F$61</f>
        <v>0</v>
      </c>
      <c r="W427" s="33">
        <f>+'PL-tc'!$O427*'pc-dist'!$O$9</f>
        <v>0</v>
      </c>
      <c r="X427" s="33">
        <f>+'PL-tc'!$P427*'pc-dist'!$F$74</f>
        <v>0</v>
      </c>
      <c r="Y427" s="34" t="str">
        <f t="shared" si="396"/>
        <v>n/a</v>
      </c>
      <c r="Z427" s="34" t="str">
        <f t="shared" si="397"/>
        <v>n/a</v>
      </c>
      <c r="AB427" s="33">
        <f>+'PL-tc'!$N427*'pc-dist'!$G$61</f>
        <v>0</v>
      </c>
      <c r="AC427" s="33">
        <f>+'PL-tc'!$O427*'pc-dist'!$P$9</f>
        <v>0</v>
      </c>
      <c r="AD427" s="33">
        <f>+'PL-tc'!$P427*'pc-dist'!$G$74</f>
        <v>0</v>
      </c>
      <c r="AE427" s="34" t="str">
        <f t="shared" si="399"/>
        <v>n/a</v>
      </c>
      <c r="AF427" s="34" t="str">
        <f t="shared" si="400"/>
        <v>n/a</v>
      </c>
      <c r="AH427" s="33">
        <f t="shared" si="404"/>
        <v>0</v>
      </c>
      <c r="AI427" s="33">
        <f t="shared" si="404"/>
        <v>0</v>
      </c>
      <c r="AJ427" s="33">
        <f t="shared" si="404"/>
        <v>0</v>
      </c>
      <c r="AK427" s="34" t="str">
        <f t="shared" si="402"/>
        <v>n/a</v>
      </c>
      <c r="AL427" s="34" t="str">
        <f t="shared" si="403"/>
        <v>n/a</v>
      </c>
    </row>
    <row r="428" spans="1:40" hidden="1" outlineLevel="1" collapsed="1" x14ac:dyDescent="0.2">
      <c r="B428" s="18"/>
      <c r="D428" s="53"/>
      <c r="E428" s="53"/>
      <c r="F428" s="53"/>
      <c r="J428" s="53"/>
      <c r="K428" s="53"/>
      <c r="L428" s="53"/>
      <c r="P428" s="53"/>
      <c r="Q428" s="53"/>
      <c r="R428" s="53"/>
      <c r="V428" s="53"/>
      <c r="W428" s="53"/>
      <c r="X428" s="53"/>
      <c r="AB428" s="53"/>
      <c r="AC428" s="53"/>
      <c r="AD428" s="53"/>
      <c r="AH428" s="53"/>
      <c r="AI428" s="53"/>
      <c r="AJ428" s="53"/>
    </row>
    <row r="429" spans="1:40" hidden="1" outlineLevel="1" x14ac:dyDescent="0.2">
      <c r="A429" s="49" t="s">
        <v>1838</v>
      </c>
      <c r="B429" s="13" t="s">
        <v>1838</v>
      </c>
      <c r="D429" s="53">
        <f t="shared" ref="D429:F429" si="405">+SUM(D430:D433)</f>
        <v>-13.131575051760002</v>
      </c>
      <c r="E429" s="53">
        <f t="shared" si="405"/>
        <v>-13.525522303312798</v>
      </c>
      <c r="F429" s="53">
        <f t="shared" si="405"/>
        <v>0</v>
      </c>
      <c r="G429" s="34">
        <f t="shared" ref="G429:G432" si="406">IFERROR(F429/E429-1,"n/a")</f>
        <v>-1</v>
      </c>
      <c r="H429" s="34">
        <f t="shared" ref="H429:H432" si="407">IFERROR(F429/D429-1,"n/a")</f>
        <v>-1</v>
      </c>
      <c r="J429" s="53">
        <f t="shared" ref="J429:L429" si="408">+SUM(J430:J433)</f>
        <v>-8.2072344073500005</v>
      </c>
      <c r="K429" s="53">
        <f t="shared" si="408"/>
        <v>-8.4534514395704985</v>
      </c>
      <c r="L429" s="53">
        <f t="shared" si="408"/>
        <v>0</v>
      </c>
      <c r="M429" s="34">
        <f t="shared" ref="M429:M432" si="409">IFERROR(L429/K429-1,"n/a")</f>
        <v>-1</v>
      </c>
      <c r="N429" s="34">
        <f t="shared" ref="N429:N432" si="410">IFERROR(L429/J429-1,"n/a")</f>
        <v>-1</v>
      </c>
      <c r="P429" s="53">
        <f t="shared" ref="P429:R429" si="411">+SUM(P430:P433)</f>
        <v>-6.5657875258800011</v>
      </c>
      <c r="Q429" s="53">
        <f t="shared" si="411"/>
        <v>-6.7627611516563988</v>
      </c>
      <c r="R429" s="53">
        <f t="shared" si="411"/>
        <v>0</v>
      </c>
      <c r="S429" s="34">
        <f t="shared" ref="S429:S432" si="412">IFERROR(R429/Q429-1,"n/a")</f>
        <v>-1</v>
      </c>
      <c r="T429" s="34">
        <f t="shared" ref="T429:T432" si="413">IFERROR(R429/P429-1,"n/a")</f>
        <v>-1</v>
      </c>
      <c r="V429" s="53">
        <f t="shared" ref="V429:X429" si="414">+SUM(V430:V433)</f>
        <v>-3.2828937629400006</v>
      </c>
      <c r="W429" s="53">
        <f t="shared" si="414"/>
        <v>-3.3813805758281994</v>
      </c>
      <c r="X429" s="53">
        <f t="shared" si="414"/>
        <v>0</v>
      </c>
      <c r="Y429" s="34">
        <f t="shared" ref="Y429:Y432" si="415">IFERROR(X429/W429-1,"n/a")</f>
        <v>-1</v>
      </c>
      <c r="Z429" s="34">
        <f t="shared" ref="Z429:Z432" si="416">IFERROR(X429/V429-1,"n/a")</f>
        <v>-1</v>
      </c>
      <c r="AB429" s="53">
        <f t="shared" ref="AB429:AD429" si="417">+SUM(AB430:AB433)</f>
        <v>-1.6414468814700003</v>
      </c>
      <c r="AC429" s="53">
        <f t="shared" si="417"/>
        <v>-1.6906902879140997</v>
      </c>
      <c r="AD429" s="53">
        <f t="shared" si="417"/>
        <v>0</v>
      </c>
      <c r="AE429" s="34">
        <f t="shared" ref="AE429:AE432" si="418">IFERROR(AD429/AC429-1,"n/a")</f>
        <v>-1</v>
      </c>
      <c r="AF429" s="34">
        <f t="shared" ref="AF429:AF432" si="419">IFERROR(AD429/AB429-1,"n/a")</f>
        <v>-1</v>
      </c>
      <c r="AH429" s="53">
        <f t="shared" ref="AH429:AJ429" si="420">+SUM(AH430:AH433)</f>
        <v>-32.828937629400002</v>
      </c>
      <c r="AI429" s="53">
        <f t="shared" si="420"/>
        <v>-33.813805758281994</v>
      </c>
      <c r="AJ429" s="53">
        <f t="shared" si="420"/>
        <v>0</v>
      </c>
      <c r="AK429" s="34">
        <f t="shared" ref="AK429:AK432" si="421">IFERROR(AJ429/AI429-1,"n/a")</f>
        <v>-1</v>
      </c>
      <c r="AL429" s="34">
        <f t="shared" ref="AL429:AL432" si="422">IFERROR(AJ429/AH429-1,"n/a")</f>
        <v>-1</v>
      </c>
    </row>
    <row r="430" spans="1:40" hidden="1" outlineLevel="2" x14ac:dyDescent="0.2">
      <c r="A430" s="49">
        <v>4760</v>
      </c>
      <c r="B430" s="18" t="str">
        <f>+masterfile!D1106</f>
        <v>4760 Verkaufsprovisionen</v>
      </c>
      <c r="D430" s="33">
        <f>+'PL-tc'!$N430*'pc-dist'!$C$61</f>
        <v>-13.131575051760002</v>
      </c>
      <c r="E430" s="33">
        <f>+'PL-tc'!$O430*'pc-dist'!$L$9</f>
        <v>-13.525522303312798</v>
      </c>
      <c r="F430" s="33">
        <f>+'PL-tc'!$P430*'pc-dist'!$C$74</f>
        <v>0</v>
      </c>
      <c r="G430" s="34">
        <f t="shared" si="406"/>
        <v>-1</v>
      </c>
      <c r="H430" s="34">
        <f t="shared" si="407"/>
        <v>-1</v>
      </c>
      <c r="J430" s="33">
        <f>+'PL-tc'!$N430*'pc-dist'!$D$61</f>
        <v>-8.2072344073500005</v>
      </c>
      <c r="K430" s="33">
        <f>+'PL-tc'!$O430*'pc-dist'!$M$9</f>
        <v>-8.4534514395704985</v>
      </c>
      <c r="L430" s="33">
        <f>+'PL-tc'!$P430*'pc-dist'!$D$74</f>
        <v>0</v>
      </c>
      <c r="M430" s="34">
        <f t="shared" si="409"/>
        <v>-1</v>
      </c>
      <c r="N430" s="34">
        <f t="shared" si="410"/>
        <v>-1</v>
      </c>
      <c r="P430" s="33">
        <f>+'PL-tc'!$N430*'pc-dist'!$E$61</f>
        <v>-6.5657875258800011</v>
      </c>
      <c r="Q430" s="33">
        <f>+'PL-tc'!$O430*'pc-dist'!$N$9</f>
        <v>-6.7627611516563988</v>
      </c>
      <c r="R430" s="33">
        <f>+'PL-tc'!$P430*'pc-dist'!$E$74</f>
        <v>0</v>
      </c>
      <c r="S430" s="34">
        <f t="shared" si="412"/>
        <v>-1</v>
      </c>
      <c r="T430" s="34">
        <f t="shared" si="413"/>
        <v>-1</v>
      </c>
      <c r="V430" s="33">
        <f>+'PL-tc'!$N430*'pc-dist'!$F$61</f>
        <v>-3.2828937629400006</v>
      </c>
      <c r="W430" s="33">
        <f>+'PL-tc'!$O430*'pc-dist'!$O$9</f>
        <v>-3.3813805758281994</v>
      </c>
      <c r="X430" s="33">
        <f>+'PL-tc'!$P430*'pc-dist'!$F$74</f>
        <v>0</v>
      </c>
      <c r="Y430" s="34">
        <f t="shared" si="415"/>
        <v>-1</v>
      </c>
      <c r="Z430" s="34">
        <f t="shared" si="416"/>
        <v>-1</v>
      </c>
      <c r="AB430" s="33">
        <f>+'PL-tc'!$N430*'pc-dist'!$G$61</f>
        <v>-1.6414468814700003</v>
      </c>
      <c r="AC430" s="33">
        <f>+'PL-tc'!$O430*'pc-dist'!$P$9</f>
        <v>-1.6906902879140997</v>
      </c>
      <c r="AD430" s="33">
        <f>+'PL-tc'!$P430*'pc-dist'!$G$74</f>
        <v>0</v>
      </c>
      <c r="AE430" s="34">
        <f t="shared" si="418"/>
        <v>-1</v>
      </c>
      <c r="AF430" s="34">
        <f t="shared" si="419"/>
        <v>-1</v>
      </c>
      <c r="AH430" s="33">
        <f t="shared" ref="AH430:AJ432" si="423">AB430+V430+P430+J430+D430</f>
        <v>-32.828937629400002</v>
      </c>
      <c r="AI430" s="33">
        <f t="shared" si="423"/>
        <v>-33.813805758281994</v>
      </c>
      <c r="AJ430" s="33">
        <f t="shared" si="423"/>
        <v>0</v>
      </c>
      <c r="AK430" s="34">
        <f t="shared" si="421"/>
        <v>-1</v>
      </c>
      <c r="AL430" s="34">
        <f t="shared" si="422"/>
        <v>-1</v>
      </c>
    </row>
    <row r="431" spans="1:40" hidden="1" outlineLevel="2" x14ac:dyDescent="0.2">
      <c r="A431" s="49">
        <v>4780</v>
      </c>
      <c r="B431" s="18" t="str">
        <f>+masterfile!D1107</f>
        <v>4780 Fremdarbeiten (Vertrieb)</v>
      </c>
      <c r="D431" s="33">
        <f>+'PL-tc'!$N431*'pc-dist'!$C$61</f>
        <v>0</v>
      </c>
      <c r="E431" s="33">
        <f>+'PL-tc'!$O431*'pc-dist'!$L$9</f>
        <v>0</v>
      </c>
      <c r="F431" s="33">
        <f>+'PL-tc'!$P431*'pc-dist'!$C$74</f>
        <v>0</v>
      </c>
      <c r="G431" s="34" t="str">
        <f t="shared" si="406"/>
        <v>n/a</v>
      </c>
      <c r="H431" s="34" t="str">
        <f t="shared" si="407"/>
        <v>n/a</v>
      </c>
      <c r="J431" s="33">
        <f>+'PL-tc'!$N431*'pc-dist'!$D$61</f>
        <v>0</v>
      </c>
      <c r="K431" s="33">
        <f>+'PL-tc'!$O431*'pc-dist'!$M$9</f>
        <v>0</v>
      </c>
      <c r="L431" s="33">
        <f>+'PL-tc'!$P431*'pc-dist'!$D$74</f>
        <v>0</v>
      </c>
      <c r="M431" s="34" t="str">
        <f t="shared" si="409"/>
        <v>n/a</v>
      </c>
      <c r="N431" s="34" t="str">
        <f t="shared" si="410"/>
        <v>n/a</v>
      </c>
      <c r="P431" s="33">
        <f>+'PL-tc'!$N431*'pc-dist'!$E$61</f>
        <v>0</v>
      </c>
      <c r="Q431" s="33">
        <f>+'PL-tc'!$O431*'pc-dist'!$N$9</f>
        <v>0</v>
      </c>
      <c r="R431" s="33">
        <f>+'PL-tc'!$P431*'pc-dist'!$E$74</f>
        <v>0</v>
      </c>
      <c r="S431" s="34" t="str">
        <f t="shared" si="412"/>
        <v>n/a</v>
      </c>
      <c r="T431" s="34" t="str">
        <f t="shared" si="413"/>
        <v>n/a</v>
      </c>
      <c r="V431" s="33">
        <f>+'PL-tc'!$N431*'pc-dist'!$F$61</f>
        <v>0</v>
      </c>
      <c r="W431" s="33">
        <f>+'PL-tc'!$O431*'pc-dist'!$O$9</f>
        <v>0</v>
      </c>
      <c r="X431" s="33">
        <f>+'PL-tc'!$P431*'pc-dist'!$F$74</f>
        <v>0</v>
      </c>
      <c r="Y431" s="34" t="str">
        <f t="shared" si="415"/>
        <v>n/a</v>
      </c>
      <c r="Z431" s="34" t="str">
        <f t="shared" si="416"/>
        <v>n/a</v>
      </c>
      <c r="AB431" s="33">
        <f>+'PL-tc'!$N431*'pc-dist'!$G$61</f>
        <v>0</v>
      </c>
      <c r="AC431" s="33">
        <f>+'PL-tc'!$O431*'pc-dist'!$P$9</f>
        <v>0</v>
      </c>
      <c r="AD431" s="33">
        <f>+'PL-tc'!$P431*'pc-dist'!$G$74</f>
        <v>0</v>
      </c>
      <c r="AE431" s="34" t="str">
        <f t="shared" si="418"/>
        <v>n/a</v>
      </c>
      <c r="AF431" s="34" t="str">
        <f t="shared" si="419"/>
        <v>n/a</v>
      </c>
      <c r="AH431" s="33">
        <f t="shared" si="423"/>
        <v>0</v>
      </c>
      <c r="AI431" s="33">
        <f t="shared" si="423"/>
        <v>0</v>
      </c>
      <c r="AJ431" s="33">
        <f t="shared" si="423"/>
        <v>0</v>
      </c>
      <c r="AK431" s="34" t="str">
        <f t="shared" si="421"/>
        <v>n/a</v>
      </c>
      <c r="AL431" s="34" t="str">
        <f t="shared" si="422"/>
        <v>n/a</v>
      </c>
    </row>
    <row r="432" spans="1:40" hidden="1" outlineLevel="2" x14ac:dyDescent="0.2">
      <c r="A432" s="49">
        <v>4790</v>
      </c>
      <c r="B432" s="18" t="str">
        <f>+masterfile!D1108</f>
        <v>4790 Aufwand für Gewährleistungen</v>
      </c>
      <c r="D432" s="33">
        <f>+'PL-tc'!$N432*'pc-dist'!$C$61</f>
        <v>0</v>
      </c>
      <c r="E432" s="33">
        <f>+'PL-tc'!$O432*'pc-dist'!$L$9</f>
        <v>0</v>
      </c>
      <c r="F432" s="33">
        <f>+'PL-tc'!$P432*'pc-dist'!$C$74</f>
        <v>0</v>
      </c>
      <c r="G432" s="34" t="str">
        <f t="shared" si="406"/>
        <v>n/a</v>
      </c>
      <c r="H432" s="34" t="str">
        <f t="shared" si="407"/>
        <v>n/a</v>
      </c>
      <c r="J432" s="33">
        <f>+'PL-tc'!$N432*'pc-dist'!$D$61</f>
        <v>0</v>
      </c>
      <c r="K432" s="33">
        <f>+'PL-tc'!$O432*'pc-dist'!$M$9</f>
        <v>0</v>
      </c>
      <c r="L432" s="33">
        <f>+'PL-tc'!$P432*'pc-dist'!$D$74</f>
        <v>0</v>
      </c>
      <c r="M432" s="34" t="str">
        <f t="shared" si="409"/>
        <v>n/a</v>
      </c>
      <c r="N432" s="34" t="str">
        <f t="shared" si="410"/>
        <v>n/a</v>
      </c>
      <c r="P432" s="33">
        <f>+'PL-tc'!$N432*'pc-dist'!$E$61</f>
        <v>0</v>
      </c>
      <c r="Q432" s="33">
        <f>+'PL-tc'!$O432*'pc-dist'!$N$9</f>
        <v>0</v>
      </c>
      <c r="R432" s="33">
        <f>+'PL-tc'!$P432*'pc-dist'!$E$74</f>
        <v>0</v>
      </c>
      <c r="S432" s="34" t="str">
        <f t="shared" si="412"/>
        <v>n/a</v>
      </c>
      <c r="T432" s="34" t="str">
        <f t="shared" si="413"/>
        <v>n/a</v>
      </c>
      <c r="V432" s="33">
        <f>+'PL-tc'!$N432*'pc-dist'!$F$61</f>
        <v>0</v>
      </c>
      <c r="W432" s="33">
        <f>+'PL-tc'!$O432*'pc-dist'!$O$9</f>
        <v>0</v>
      </c>
      <c r="X432" s="33">
        <f>+'PL-tc'!$P432*'pc-dist'!$F$74</f>
        <v>0</v>
      </c>
      <c r="Y432" s="34" t="str">
        <f t="shared" si="415"/>
        <v>n/a</v>
      </c>
      <c r="Z432" s="34" t="str">
        <f t="shared" si="416"/>
        <v>n/a</v>
      </c>
      <c r="AB432" s="33">
        <f>+'PL-tc'!$N432*'pc-dist'!$G$61</f>
        <v>0</v>
      </c>
      <c r="AC432" s="33">
        <f>+'PL-tc'!$O432*'pc-dist'!$P$9</f>
        <v>0</v>
      </c>
      <c r="AD432" s="33">
        <f>+'PL-tc'!$P432*'pc-dist'!$G$74</f>
        <v>0</v>
      </c>
      <c r="AE432" s="34" t="str">
        <f t="shared" si="418"/>
        <v>n/a</v>
      </c>
      <c r="AF432" s="34" t="str">
        <f t="shared" si="419"/>
        <v>n/a</v>
      </c>
      <c r="AH432" s="33">
        <f t="shared" si="423"/>
        <v>0</v>
      </c>
      <c r="AI432" s="33">
        <f t="shared" si="423"/>
        <v>0</v>
      </c>
      <c r="AJ432" s="33">
        <f t="shared" si="423"/>
        <v>0</v>
      </c>
      <c r="AK432" s="34" t="str">
        <f t="shared" si="421"/>
        <v>n/a</v>
      </c>
      <c r="AL432" s="34" t="str">
        <f t="shared" si="422"/>
        <v>n/a</v>
      </c>
    </row>
    <row r="433" spans="1:38" hidden="1" outlineLevel="1" collapsed="1" x14ac:dyDescent="0.2">
      <c r="B433" s="13"/>
      <c r="D433" s="53"/>
      <c r="E433" s="53"/>
      <c r="F433" s="53"/>
      <c r="J433" s="53"/>
      <c r="K433" s="53"/>
      <c r="L433" s="53"/>
      <c r="P433" s="53"/>
      <c r="Q433" s="53"/>
      <c r="R433" s="53"/>
      <c r="V433" s="53"/>
      <c r="W433" s="53"/>
      <c r="X433" s="53"/>
      <c r="AB433" s="53"/>
      <c r="AC433" s="53"/>
      <c r="AD433" s="53"/>
      <c r="AH433" s="53"/>
      <c r="AI433" s="53"/>
      <c r="AJ433" s="53"/>
    </row>
    <row r="434" spans="1:38" hidden="1" outlineLevel="1" x14ac:dyDescent="0.2">
      <c r="A434" s="49" t="s">
        <v>39</v>
      </c>
      <c r="B434" s="13" t="s">
        <v>39</v>
      </c>
      <c r="D434" s="53">
        <f t="shared" ref="D434:F434" si="424">+SUM(D435:D451)</f>
        <v>-12.8</v>
      </c>
      <c r="E434" s="53">
        <f t="shared" si="424"/>
        <v>-13.183999999999999</v>
      </c>
      <c r="F434" s="53">
        <f t="shared" si="424"/>
        <v>0</v>
      </c>
      <c r="G434" s="34">
        <f t="shared" ref="G434:G450" si="425">IFERROR(F434/E434-1,"n/a")</f>
        <v>-1</v>
      </c>
      <c r="H434" s="34">
        <f t="shared" ref="H434:H450" si="426">IFERROR(F434/D434-1,"n/a")</f>
        <v>-1</v>
      </c>
      <c r="J434" s="53">
        <f t="shared" ref="J434:L434" si="427">+SUM(J435:J451)</f>
        <v>-8</v>
      </c>
      <c r="K434" s="53">
        <f t="shared" si="427"/>
        <v>-8.24</v>
      </c>
      <c r="L434" s="53">
        <f t="shared" si="427"/>
        <v>0</v>
      </c>
      <c r="M434" s="34">
        <f t="shared" ref="M434:M450" si="428">IFERROR(L434/K434-1,"n/a")</f>
        <v>-1</v>
      </c>
      <c r="N434" s="34">
        <f t="shared" ref="N434:N450" si="429">IFERROR(L434/J434-1,"n/a")</f>
        <v>-1</v>
      </c>
      <c r="P434" s="53">
        <f t="shared" ref="P434:R434" si="430">+SUM(P435:P451)</f>
        <v>-6.4</v>
      </c>
      <c r="Q434" s="53">
        <f t="shared" si="430"/>
        <v>-6.5919999999999996</v>
      </c>
      <c r="R434" s="53">
        <f t="shared" si="430"/>
        <v>0</v>
      </c>
      <c r="S434" s="34">
        <f t="shared" ref="S434:S450" si="431">IFERROR(R434/Q434-1,"n/a")</f>
        <v>-1</v>
      </c>
      <c r="T434" s="34">
        <f t="shared" ref="T434:T450" si="432">IFERROR(R434/P434-1,"n/a")</f>
        <v>-1</v>
      </c>
      <c r="V434" s="53">
        <f t="shared" ref="V434:X434" si="433">+SUM(V435:V451)</f>
        <v>-3.2</v>
      </c>
      <c r="W434" s="53">
        <f t="shared" si="433"/>
        <v>-3.2959999999999998</v>
      </c>
      <c r="X434" s="53">
        <f t="shared" si="433"/>
        <v>0</v>
      </c>
      <c r="Y434" s="34">
        <f t="shared" ref="Y434:Y450" si="434">IFERROR(X434/W434-1,"n/a")</f>
        <v>-1</v>
      </c>
      <c r="Z434" s="34">
        <f t="shared" ref="Z434:Z450" si="435">IFERROR(X434/V434-1,"n/a")</f>
        <v>-1</v>
      </c>
      <c r="AB434" s="53">
        <f t="shared" ref="AB434:AD434" si="436">+SUM(AB435:AB451)</f>
        <v>-1.6</v>
      </c>
      <c r="AC434" s="53">
        <f t="shared" si="436"/>
        <v>-1.6479999999999999</v>
      </c>
      <c r="AD434" s="53">
        <f t="shared" si="436"/>
        <v>0</v>
      </c>
      <c r="AE434" s="34">
        <f t="shared" ref="AE434:AE450" si="437">IFERROR(AD434/AC434-1,"n/a")</f>
        <v>-1</v>
      </c>
      <c r="AF434" s="34">
        <f t="shared" ref="AF434:AF450" si="438">IFERROR(AD434/AB434-1,"n/a")</f>
        <v>-1</v>
      </c>
      <c r="AH434" s="53">
        <f t="shared" ref="AH434:AJ434" si="439">+SUM(AH435:AH451)</f>
        <v>-32</v>
      </c>
      <c r="AI434" s="53">
        <f t="shared" si="439"/>
        <v>-32.96</v>
      </c>
      <c r="AJ434" s="53">
        <f t="shared" si="439"/>
        <v>0</v>
      </c>
      <c r="AK434" s="34">
        <f t="shared" ref="AK434:AK450" si="440">IFERROR(AJ434/AI434-1,"n/a")</f>
        <v>-1</v>
      </c>
      <c r="AL434" s="34">
        <f t="shared" ref="AL434:AL450" si="441">IFERROR(AJ434/AH434-1,"n/a")</f>
        <v>-1</v>
      </c>
    </row>
    <row r="435" spans="1:38" hidden="1" outlineLevel="2" x14ac:dyDescent="0.2">
      <c r="A435" s="49">
        <v>4200</v>
      </c>
      <c r="B435" s="18" t="str">
        <f>+masterfile!D1026</f>
        <v>4200 Raumkosten</v>
      </c>
      <c r="D435" s="33">
        <f>+'PL-tc'!$N435*'pc-dist'!$C$61</f>
        <v>0</v>
      </c>
      <c r="E435" s="33">
        <f>+'PL-tc'!$O435*'pc-dist'!$L$9</f>
        <v>0</v>
      </c>
      <c r="F435" s="33">
        <f>+'PL-tc'!$P435*'pc-dist'!$C$74</f>
        <v>0</v>
      </c>
      <c r="G435" s="34" t="str">
        <f t="shared" si="425"/>
        <v>n/a</v>
      </c>
      <c r="H435" s="34" t="str">
        <f t="shared" si="426"/>
        <v>n/a</v>
      </c>
      <c r="J435" s="33">
        <f>+'PL-tc'!$N435*'pc-dist'!$D$61</f>
        <v>0</v>
      </c>
      <c r="K435" s="33">
        <f>+'PL-tc'!$O435*'pc-dist'!$M$9</f>
        <v>0</v>
      </c>
      <c r="L435" s="33">
        <f>+'PL-tc'!$P435*'pc-dist'!$D$74</f>
        <v>0</v>
      </c>
      <c r="M435" s="34" t="str">
        <f t="shared" si="428"/>
        <v>n/a</v>
      </c>
      <c r="N435" s="34" t="str">
        <f t="shared" si="429"/>
        <v>n/a</v>
      </c>
      <c r="P435" s="33">
        <f>+'PL-tc'!$N435*'pc-dist'!$E$61</f>
        <v>0</v>
      </c>
      <c r="Q435" s="33">
        <f>+'PL-tc'!$O435*'pc-dist'!$N$9</f>
        <v>0</v>
      </c>
      <c r="R435" s="33">
        <f>+'PL-tc'!$P435*'pc-dist'!$E$74</f>
        <v>0</v>
      </c>
      <c r="S435" s="34" t="str">
        <f t="shared" si="431"/>
        <v>n/a</v>
      </c>
      <c r="T435" s="34" t="str">
        <f t="shared" si="432"/>
        <v>n/a</v>
      </c>
      <c r="V435" s="33">
        <f>+'PL-tc'!$N435*'pc-dist'!$F$61</f>
        <v>0</v>
      </c>
      <c r="W435" s="33">
        <f>+'PL-tc'!$O435*'pc-dist'!$O$9</f>
        <v>0</v>
      </c>
      <c r="X435" s="33">
        <f>+'PL-tc'!$P435*'pc-dist'!$F$74</f>
        <v>0</v>
      </c>
      <c r="Y435" s="34" t="str">
        <f t="shared" si="434"/>
        <v>n/a</v>
      </c>
      <c r="Z435" s="34" t="str">
        <f t="shared" si="435"/>
        <v>n/a</v>
      </c>
      <c r="AB435" s="33">
        <f>+'PL-tc'!$N435*'pc-dist'!$G$61</f>
        <v>0</v>
      </c>
      <c r="AC435" s="33">
        <f>+'PL-tc'!$O435*'pc-dist'!$P$9</f>
        <v>0</v>
      </c>
      <c r="AD435" s="33">
        <f>+'PL-tc'!$P435*'pc-dist'!$G$74</f>
        <v>0</v>
      </c>
      <c r="AE435" s="34" t="str">
        <f t="shared" si="437"/>
        <v>n/a</v>
      </c>
      <c r="AF435" s="34" t="str">
        <f t="shared" si="438"/>
        <v>n/a</v>
      </c>
      <c r="AH435" s="33">
        <f t="shared" ref="AH435:AH450" si="442">AB435+V435+P435+J435+D435</f>
        <v>0</v>
      </c>
      <c r="AI435" s="33">
        <f t="shared" ref="AI435:AI450" si="443">AC435+W435+Q435+K435+E435</f>
        <v>0</v>
      </c>
      <c r="AJ435" s="33">
        <f t="shared" ref="AJ435:AJ450" si="444">AD435+X435+R435+L435+F435</f>
        <v>0</v>
      </c>
      <c r="AK435" s="34" t="str">
        <f t="shared" si="440"/>
        <v>n/a</v>
      </c>
      <c r="AL435" s="34" t="str">
        <f t="shared" si="441"/>
        <v>n/a</v>
      </c>
    </row>
    <row r="436" spans="1:38" ht="24" hidden="1" outlineLevel="2" x14ac:dyDescent="0.2">
      <c r="A436" s="49">
        <v>4211</v>
      </c>
      <c r="B436" s="18" t="str">
        <f>+masterfile!D1028</f>
        <v>4211 Aufwendungen für unbewegliche WG, GewSt</v>
      </c>
      <c r="D436" s="33">
        <f>+'PL-tc'!$N436*'pc-dist'!$C$61</f>
        <v>0</v>
      </c>
      <c r="E436" s="33">
        <f>+'PL-tc'!$O436*'pc-dist'!$L$9</f>
        <v>0</v>
      </c>
      <c r="F436" s="33">
        <f>+'PL-tc'!$P436*'pc-dist'!$C$74</f>
        <v>0</v>
      </c>
      <c r="G436" s="34" t="str">
        <f t="shared" si="425"/>
        <v>n/a</v>
      </c>
      <c r="H436" s="34" t="str">
        <f t="shared" si="426"/>
        <v>n/a</v>
      </c>
      <c r="J436" s="33">
        <f>+'PL-tc'!$N436*'pc-dist'!$D$61</f>
        <v>0</v>
      </c>
      <c r="K436" s="33">
        <f>+'PL-tc'!$O436*'pc-dist'!$M$9</f>
        <v>0</v>
      </c>
      <c r="L436" s="33">
        <f>+'PL-tc'!$P436*'pc-dist'!$D$74</f>
        <v>0</v>
      </c>
      <c r="M436" s="34" t="str">
        <f t="shared" si="428"/>
        <v>n/a</v>
      </c>
      <c r="N436" s="34" t="str">
        <f t="shared" si="429"/>
        <v>n/a</v>
      </c>
      <c r="P436" s="33">
        <f>+'PL-tc'!$N436*'pc-dist'!$E$61</f>
        <v>0</v>
      </c>
      <c r="Q436" s="33">
        <f>+'PL-tc'!$O436*'pc-dist'!$N$9</f>
        <v>0</v>
      </c>
      <c r="R436" s="33">
        <f>+'PL-tc'!$P436*'pc-dist'!$E$74</f>
        <v>0</v>
      </c>
      <c r="S436" s="34" t="str">
        <f t="shared" si="431"/>
        <v>n/a</v>
      </c>
      <c r="T436" s="34" t="str">
        <f t="shared" si="432"/>
        <v>n/a</v>
      </c>
      <c r="V436" s="33">
        <f>+'PL-tc'!$N436*'pc-dist'!$F$61</f>
        <v>0</v>
      </c>
      <c r="W436" s="33">
        <f>+'PL-tc'!$O436*'pc-dist'!$O$9</f>
        <v>0</v>
      </c>
      <c r="X436" s="33">
        <f>+'PL-tc'!$P436*'pc-dist'!$F$74</f>
        <v>0</v>
      </c>
      <c r="Y436" s="34" t="str">
        <f t="shared" si="434"/>
        <v>n/a</v>
      </c>
      <c r="Z436" s="34" t="str">
        <f t="shared" si="435"/>
        <v>n/a</v>
      </c>
      <c r="AB436" s="33">
        <f>+'PL-tc'!$N436*'pc-dist'!$G$61</f>
        <v>0</v>
      </c>
      <c r="AC436" s="33">
        <f>+'PL-tc'!$O436*'pc-dist'!$P$9</f>
        <v>0</v>
      </c>
      <c r="AD436" s="33">
        <f>+'PL-tc'!$P436*'pc-dist'!$G$74</f>
        <v>0</v>
      </c>
      <c r="AE436" s="34" t="str">
        <f t="shared" si="437"/>
        <v>n/a</v>
      </c>
      <c r="AF436" s="34" t="str">
        <f t="shared" si="438"/>
        <v>n/a</v>
      </c>
      <c r="AH436" s="33">
        <f t="shared" si="442"/>
        <v>0</v>
      </c>
      <c r="AI436" s="33">
        <f t="shared" si="443"/>
        <v>0</v>
      </c>
      <c r="AJ436" s="33">
        <f t="shared" si="444"/>
        <v>0</v>
      </c>
      <c r="AK436" s="34" t="str">
        <f t="shared" si="440"/>
        <v>n/a</v>
      </c>
      <c r="AL436" s="34" t="str">
        <f t="shared" si="441"/>
        <v>n/a</v>
      </c>
    </row>
    <row r="437" spans="1:38" hidden="1" outlineLevel="2" x14ac:dyDescent="0.2">
      <c r="A437" s="49">
        <v>4212</v>
      </c>
      <c r="B437" s="18" t="str">
        <f>+masterfile!D1029</f>
        <v>4212 Miete/Aufw. doppelte Haushaltsführ. UN</v>
      </c>
      <c r="D437" s="33">
        <f>+'PL-tc'!$N437*'pc-dist'!$C$61</f>
        <v>0</v>
      </c>
      <c r="E437" s="33">
        <f>+'PL-tc'!$O437*'pc-dist'!$L$9</f>
        <v>0</v>
      </c>
      <c r="F437" s="33">
        <f>+'PL-tc'!$P437*'pc-dist'!$C$74</f>
        <v>0</v>
      </c>
      <c r="G437" s="34" t="str">
        <f t="shared" si="425"/>
        <v>n/a</v>
      </c>
      <c r="H437" s="34" t="str">
        <f t="shared" si="426"/>
        <v>n/a</v>
      </c>
      <c r="J437" s="33">
        <f>+'PL-tc'!$N437*'pc-dist'!$D$61</f>
        <v>0</v>
      </c>
      <c r="K437" s="33">
        <f>+'PL-tc'!$O437*'pc-dist'!$M$9</f>
        <v>0</v>
      </c>
      <c r="L437" s="33">
        <f>+'PL-tc'!$P437*'pc-dist'!$D$74</f>
        <v>0</v>
      </c>
      <c r="M437" s="34" t="str">
        <f t="shared" si="428"/>
        <v>n/a</v>
      </c>
      <c r="N437" s="34" t="str">
        <f t="shared" si="429"/>
        <v>n/a</v>
      </c>
      <c r="P437" s="33">
        <f>+'PL-tc'!$N437*'pc-dist'!$E$61</f>
        <v>0</v>
      </c>
      <c r="Q437" s="33">
        <f>+'PL-tc'!$O437*'pc-dist'!$N$9</f>
        <v>0</v>
      </c>
      <c r="R437" s="33">
        <f>+'PL-tc'!$P437*'pc-dist'!$E$74</f>
        <v>0</v>
      </c>
      <c r="S437" s="34" t="str">
        <f t="shared" si="431"/>
        <v>n/a</v>
      </c>
      <c r="T437" s="34" t="str">
        <f t="shared" si="432"/>
        <v>n/a</v>
      </c>
      <c r="V437" s="33">
        <f>+'PL-tc'!$N437*'pc-dist'!$F$61</f>
        <v>0</v>
      </c>
      <c r="W437" s="33">
        <f>+'PL-tc'!$O437*'pc-dist'!$O$9</f>
        <v>0</v>
      </c>
      <c r="X437" s="33">
        <f>+'PL-tc'!$P437*'pc-dist'!$F$74</f>
        <v>0</v>
      </c>
      <c r="Y437" s="34" t="str">
        <f t="shared" si="434"/>
        <v>n/a</v>
      </c>
      <c r="Z437" s="34" t="str">
        <f t="shared" si="435"/>
        <v>n/a</v>
      </c>
      <c r="AB437" s="33">
        <f>+'PL-tc'!$N437*'pc-dist'!$G$61</f>
        <v>0</v>
      </c>
      <c r="AC437" s="33">
        <f>+'PL-tc'!$O437*'pc-dist'!$P$9</f>
        <v>0</v>
      </c>
      <c r="AD437" s="33">
        <f>+'PL-tc'!$P437*'pc-dist'!$G$74</f>
        <v>0</v>
      </c>
      <c r="AE437" s="34" t="str">
        <f t="shared" si="437"/>
        <v>n/a</v>
      </c>
      <c r="AF437" s="34" t="str">
        <f t="shared" si="438"/>
        <v>n/a</v>
      </c>
      <c r="AH437" s="33">
        <f t="shared" si="442"/>
        <v>0</v>
      </c>
      <c r="AI437" s="33">
        <f t="shared" si="443"/>
        <v>0</v>
      </c>
      <c r="AJ437" s="33">
        <f t="shared" si="444"/>
        <v>0</v>
      </c>
      <c r="AK437" s="34" t="str">
        <f t="shared" si="440"/>
        <v>n/a</v>
      </c>
      <c r="AL437" s="34" t="str">
        <f t="shared" si="441"/>
        <v>n/a</v>
      </c>
    </row>
    <row r="438" spans="1:38" ht="24" hidden="1" outlineLevel="2" x14ac:dyDescent="0.2">
      <c r="A438" s="49">
        <v>4219</v>
      </c>
      <c r="B438" s="18" t="str">
        <f>+masterfile!D1031</f>
        <v>4219 Vergütung Mitunter Miete unbew.WG(PersG)</v>
      </c>
      <c r="D438" s="33">
        <f>+'PL-tc'!$N438*'pc-dist'!$C$61</f>
        <v>0</v>
      </c>
      <c r="E438" s="33">
        <f>+'PL-tc'!$O438*'pc-dist'!$L$9</f>
        <v>0</v>
      </c>
      <c r="F438" s="33">
        <f>+'PL-tc'!$P438*'pc-dist'!$C$74</f>
        <v>0</v>
      </c>
      <c r="G438" s="34" t="str">
        <f t="shared" si="425"/>
        <v>n/a</v>
      </c>
      <c r="H438" s="34" t="str">
        <f t="shared" si="426"/>
        <v>n/a</v>
      </c>
      <c r="J438" s="33">
        <f>+'PL-tc'!$N438*'pc-dist'!$D$61</f>
        <v>0</v>
      </c>
      <c r="K438" s="33">
        <f>+'PL-tc'!$O438*'pc-dist'!$M$9</f>
        <v>0</v>
      </c>
      <c r="L438" s="33">
        <f>+'PL-tc'!$P438*'pc-dist'!$D$74</f>
        <v>0</v>
      </c>
      <c r="M438" s="34" t="str">
        <f t="shared" si="428"/>
        <v>n/a</v>
      </c>
      <c r="N438" s="34" t="str">
        <f t="shared" si="429"/>
        <v>n/a</v>
      </c>
      <c r="P438" s="33">
        <f>+'PL-tc'!$N438*'pc-dist'!$E$61</f>
        <v>0</v>
      </c>
      <c r="Q438" s="33">
        <f>+'PL-tc'!$O438*'pc-dist'!$N$9</f>
        <v>0</v>
      </c>
      <c r="R438" s="33">
        <f>+'PL-tc'!$P438*'pc-dist'!$E$74</f>
        <v>0</v>
      </c>
      <c r="S438" s="34" t="str">
        <f t="shared" si="431"/>
        <v>n/a</v>
      </c>
      <c r="T438" s="34" t="str">
        <f t="shared" si="432"/>
        <v>n/a</v>
      </c>
      <c r="V438" s="33">
        <f>+'PL-tc'!$N438*'pc-dist'!$F$61</f>
        <v>0</v>
      </c>
      <c r="W438" s="33">
        <f>+'PL-tc'!$O438*'pc-dist'!$O$9</f>
        <v>0</v>
      </c>
      <c r="X438" s="33">
        <f>+'PL-tc'!$P438*'pc-dist'!$F$74</f>
        <v>0</v>
      </c>
      <c r="Y438" s="34" t="str">
        <f t="shared" si="434"/>
        <v>n/a</v>
      </c>
      <c r="Z438" s="34" t="str">
        <f t="shared" si="435"/>
        <v>n/a</v>
      </c>
      <c r="AB438" s="33">
        <f>+'PL-tc'!$N438*'pc-dist'!$G$61</f>
        <v>0</v>
      </c>
      <c r="AC438" s="33">
        <f>+'PL-tc'!$O438*'pc-dist'!$P$9</f>
        <v>0</v>
      </c>
      <c r="AD438" s="33">
        <f>+'PL-tc'!$P438*'pc-dist'!$G$74</f>
        <v>0</v>
      </c>
      <c r="AE438" s="34" t="str">
        <f t="shared" si="437"/>
        <v>n/a</v>
      </c>
      <c r="AF438" s="34" t="str">
        <f t="shared" si="438"/>
        <v>n/a</v>
      </c>
      <c r="AH438" s="33">
        <f t="shared" si="442"/>
        <v>0</v>
      </c>
      <c r="AI438" s="33">
        <f t="shared" si="443"/>
        <v>0</v>
      </c>
      <c r="AJ438" s="33">
        <f t="shared" si="444"/>
        <v>0</v>
      </c>
      <c r="AK438" s="34" t="str">
        <f t="shared" si="440"/>
        <v>n/a</v>
      </c>
      <c r="AL438" s="34" t="str">
        <f t="shared" si="441"/>
        <v>n/a</v>
      </c>
    </row>
    <row r="439" spans="1:38" hidden="1" outlineLevel="2" x14ac:dyDescent="0.2">
      <c r="A439" s="49">
        <v>4220</v>
      </c>
      <c r="B439" s="18" t="str">
        <f>+masterfile!D1032</f>
        <v>4220 Pacht, unbewegliche Wirtschaftsgüter</v>
      </c>
      <c r="D439" s="33">
        <f>+'PL-tc'!$N439*'pc-dist'!$C$61</f>
        <v>0</v>
      </c>
      <c r="E439" s="33">
        <f>+'PL-tc'!$O439*'pc-dist'!$L$9</f>
        <v>0</v>
      </c>
      <c r="F439" s="33">
        <f>+'PL-tc'!$P439*'pc-dist'!$C$74</f>
        <v>0</v>
      </c>
      <c r="G439" s="34" t="str">
        <f t="shared" si="425"/>
        <v>n/a</v>
      </c>
      <c r="H439" s="34" t="str">
        <f t="shared" si="426"/>
        <v>n/a</v>
      </c>
      <c r="J439" s="33">
        <f>+'PL-tc'!$N439*'pc-dist'!$D$61</f>
        <v>0</v>
      </c>
      <c r="K439" s="33">
        <f>+'PL-tc'!$O439*'pc-dist'!$M$9</f>
        <v>0</v>
      </c>
      <c r="L439" s="33">
        <f>+'PL-tc'!$P439*'pc-dist'!$D$74</f>
        <v>0</v>
      </c>
      <c r="M439" s="34" t="str">
        <f t="shared" si="428"/>
        <v>n/a</v>
      </c>
      <c r="N439" s="34" t="str">
        <f t="shared" si="429"/>
        <v>n/a</v>
      </c>
      <c r="P439" s="33">
        <f>+'PL-tc'!$N439*'pc-dist'!$E$61</f>
        <v>0</v>
      </c>
      <c r="Q439" s="33">
        <f>+'PL-tc'!$O439*'pc-dist'!$N$9</f>
        <v>0</v>
      </c>
      <c r="R439" s="33">
        <f>+'PL-tc'!$P439*'pc-dist'!$E$74</f>
        <v>0</v>
      </c>
      <c r="S439" s="34" t="str">
        <f t="shared" si="431"/>
        <v>n/a</v>
      </c>
      <c r="T439" s="34" t="str">
        <f t="shared" si="432"/>
        <v>n/a</v>
      </c>
      <c r="V439" s="33">
        <f>+'PL-tc'!$N439*'pc-dist'!$F$61</f>
        <v>0</v>
      </c>
      <c r="W439" s="33">
        <f>+'PL-tc'!$O439*'pc-dist'!$O$9</f>
        <v>0</v>
      </c>
      <c r="X439" s="33">
        <f>+'PL-tc'!$P439*'pc-dist'!$F$74</f>
        <v>0</v>
      </c>
      <c r="Y439" s="34" t="str">
        <f t="shared" si="434"/>
        <v>n/a</v>
      </c>
      <c r="Z439" s="34" t="str">
        <f t="shared" si="435"/>
        <v>n/a</v>
      </c>
      <c r="AB439" s="33">
        <f>+'PL-tc'!$N439*'pc-dist'!$G$61</f>
        <v>0</v>
      </c>
      <c r="AC439" s="33">
        <f>+'PL-tc'!$O439*'pc-dist'!$P$9</f>
        <v>0</v>
      </c>
      <c r="AD439" s="33">
        <f>+'PL-tc'!$P439*'pc-dist'!$G$74</f>
        <v>0</v>
      </c>
      <c r="AE439" s="34" t="str">
        <f t="shared" si="437"/>
        <v>n/a</v>
      </c>
      <c r="AF439" s="34" t="str">
        <f t="shared" si="438"/>
        <v>n/a</v>
      </c>
      <c r="AH439" s="33">
        <f t="shared" si="442"/>
        <v>0</v>
      </c>
      <c r="AI439" s="33">
        <f t="shared" si="443"/>
        <v>0</v>
      </c>
      <c r="AJ439" s="33">
        <f t="shared" si="444"/>
        <v>0</v>
      </c>
      <c r="AK439" s="34" t="str">
        <f t="shared" si="440"/>
        <v>n/a</v>
      </c>
      <c r="AL439" s="34" t="str">
        <f t="shared" si="441"/>
        <v>n/a</v>
      </c>
    </row>
    <row r="440" spans="1:38" hidden="1" outlineLevel="2" x14ac:dyDescent="0.2">
      <c r="A440" s="49">
        <v>4222</v>
      </c>
      <c r="B440" s="18" t="str">
        <f>+masterfile!D1033</f>
        <v>4222 Vergütung Ges.er Miete,Pacht unbew.WG</v>
      </c>
      <c r="D440" s="33">
        <f>+'PL-tc'!$N440*'pc-dist'!$C$61</f>
        <v>0</v>
      </c>
      <c r="E440" s="33">
        <f>+'PL-tc'!$O440*'pc-dist'!$L$9</f>
        <v>0</v>
      </c>
      <c r="F440" s="33">
        <f>+'PL-tc'!$P440*'pc-dist'!$C$74</f>
        <v>0</v>
      </c>
      <c r="G440" s="34" t="str">
        <f t="shared" si="425"/>
        <v>n/a</v>
      </c>
      <c r="H440" s="34" t="str">
        <f t="shared" si="426"/>
        <v>n/a</v>
      </c>
      <c r="J440" s="33">
        <f>+'PL-tc'!$N440*'pc-dist'!$D$61</f>
        <v>0</v>
      </c>
      <c r="K440" s="33">
        <f>+'PL-tc'!$O440*'pc-dist'!$M$9</f>
        <v>0</v>
      </c>
      <c r="L440" s="33">
        <f>+'PL-tc'!$P440*'pc-dist'!$D$74</f>
        <v>0</v>
      </c>
      <c r="M440" s="34" t="str">
        <f t="shared" si="428"/>
        <v>n/a</v>
      </c>
      <c r="N440" s="34" t="str">
        <f t="shared" si="429"/>
        <v>n/a</v>
      </c>
      <c r="P440" s="33">
        <f>+'PL-tc'!$N440*'pc-dist'!$E$61</f>
        <v>0</v>
      </c>
      <c r="Q440" s="33">
        <f>+'PL-tc'!$O440*'pc-dist'!$N$9</f>
        <v>0</v>
      </c>
      <c r="R440" s="33">
        <f>+'PL-tc'!$P440*'pc-dist'!$E$74</f>
        <v>0</v>
      </c>
      <c r="S440" s="34" t="str">
        <f t="shared" si="431"/>
        <v>n/a</v>
      </c>
      <c r="T440" s="34" t="str">
        <f t="shared" si="432"/>
        <v>n/a</v>
      </c>
      <c r="V440" s="33">
        <f>+'PL-tc'!$N440*'pc-dist'!$F$61</f>
        <v>0</v>
      </c>
      <c r="W440" s="33">
        <f>+'PL-tc'!$O440*'pc-dist'!$O$9</f>
        <v>0</v>
      </c>
      <c r="X440" s="33">
        <f>+'PL-tc'!$P440*'pc-dist'!$F$74</f>
        <v>0</v>
      </c>
      <c r="Y440" s="34" t="str">
        <f t="shared" si="434"/>
        <v>n/a</v>
      </c>
      <c r="Z440" s="34" t="str">
        <f t="shared" si="435"/>
        <v>n/a</v>
      </c>
      <c r="AB440" s="33">
        <f>+'PL-tc'!$N440*'pc-dist'!$G$61</f>
        <v>0</v>
      </c>
      <c r="AC440" s="33">
        <f>+'PL-tc'!$O440*'pc-dist'!$P$9</f>
        <v>0</v>
      </c>
      <c r="AD440" s="33">
        <f>+'PL-tc'!$P440*'pc-dist'!$G$74</f>
        <v>0</v>
      </c>
      <c r="AE440" s="34" t="str">
        <f t="shared" si="437"/>
        <v>n/a</v>
      </c>
      <c r="AF440" s="34" t="str">
        <f t="shared" si="438"/>
        <v>n/a</v>
      </c>
      <c r="AH440" s="33">
        <f t="shared" si="442"/>
        <v>0</v>
      </c>
      <c r="AI440" s="33">
        <f t="shared" si="443"/>
        <v>0</v>
      </c>
      <c r="AJ440" s="33">
        <f t="shared" si="444"/>
        <v>0</v>
      </c>
      <c r="AK440" s="34" t="str">
        <f t="shared" si="440"/>
        <v>n/a</v>
      </c>
      <c r="AL440" s="34" t="str">
        <f t="shared" si="441"/>
        <v>n/a</v>
      </c>
    </row>
    <row r="441" spans="1:38" hidden="1" outlineLevel="2" x14ac:dyDescent="0.2">
      <c r="A441" s="49">
        <v>4229</v>
      </c>
      <c r="B441" s="18" t="str">
        <f>+masterfile!D1035</f>
        <v>4229 Pacht unbewegl. WG MU § 15 EStG</v>
      </c>
      <c r="D441" s="33">
        <f>+'PL-tc'!$N441*'pc-dist'!$C$61</f>
        <v>0</v>
      </c>
      <c r="E441" s="33">
        <f>+'PL-tc'!$O441*'pc-dist'!$L$9</f>
        <v>0</v>
      </c>
      <c r="F441" s="33">
        <f>+'PL-tc'!$P441*'pc-dist'!$C$74</f>
        <v>0</v>
      </c>
      <c r="G441" s="34" t="str">
        <f t="shared" si="425"/>
        <v>n/a</v>
      </c>
      <c r="H441" s="34" t="str">
        <f t="shared" si="426"/>
        <v>n/a</v>
      </c>
      <c r="J441" s="33">
        <f>+'PL-tc'!$N441*'pc-dist'!$D$61</f>
        <v>0</v>
      </c>
      <c r="K441" s="33">
        <f>+'PL-tc'!$O441*'pc-dist'!$M$9</f>
        <v>0</v>
      </c>
      <c r="L441" s="33">
        <f>+'PL-tc'!$P441*'pc-dist'!$D$74</f>
        <v>0</v>
      </c>
      <c r="M441" s="34" t="str">
        <f t="shared" si="428"/>
        <v>n/a</v>
      </c>
      <c r="N441" s="34" t="str">
        <f t="shared" si="429"/>
        <v>n/a</v>
      </c>
      <c r="P441" s="33">
        <f>+'PL-tc'!$N441*'pc-dist'!$E$61</f>
        <v>0</v>
      </c>
      <c r="Q441" s="33">
        <f>+'PL-tc'!$O441*'pc-dist'!$N$9</f>
        <v>0</v>
      </c>
      <c r="R441" s="33">
        <f>+'PL-tc'!$P441*'pc-dist'!$E$74</f>
        <v>0</v>
      </c>
      <c r="S441" s="34" t="str">
        <f t="shared" si="431"/>
        <v>n/a</v>
      </c>
      <c r="T441" s="34" t="str">
        <f t="shared" si="432"/>
        <v>n/a</v>
      </c>
      <c r="V441" s="33">
        <f>+'PL-tc'!$N441*'pc-dist'!$F$61</f>
        <v>0</v>
      </c>
      <c r="W441" s="33">
        <f>+'PL-tc'!$O441*'pc-dist'!$O$9</f>
        <v>0</v>
      </c>
      <c r="X441" s="33">
        <f>+'PL-tc'!$P441*'pc-dist'!$F$74</f>
        <v>0</v>
      </c>
      <c r="Y441" s="34" t="str">
        <f t="shared" si="434"/>
        <v>n/a</v>
      </c>
      <c r="Z441" s="34" t="str">
        <f t="shared" si="435"/>
        <v>n/a</v>
      </c>
      <c r="AB441" s="33">
        <f>+'PL-tc'!$N441*'pc-dist'!$G$61</f>
        <v>0</v>
      </c>
      <c r="AC441" s="33">
        <f>+'PL-tc'!$O441*'pc-dist'!$P$9</f>
        <v>0</v>
      </c>
      <c r="AD441" s="33">
        <f>+'PL-tc'!$P441*'pc-dist'!$G$74</f>
        <v>0</v>
      </c>
      <c r="AE441" s="34" t="str">
        <f t="shared" si="437"/>
        <v>n/a</v>
      </c>
      <c r="AF441" s="34" t="str">
        <f t="shared" si="438"/>
        <v>n/a</v>
      </c>
      <c r="AH441" s="33">
        <f t="shared" si="442"/>
        <v>0</v>
      </c>
      <c r="AI441" s="33">
        <f t="shared" si="443"/>
        <v>0</v>
      </c>
      <c r="AJ441" s="33">
        <f t="shared" si="444"/>
        <v>0</v>
      </c>
      <c r="AK441" s="34" t="str">
        <f t="shared" si="440"/>
        <v>n/a</v>
      </c>
      <c r="AL441" s="34" t="str">
        <f t="shared" si="441"/>
        <v>n/a</v>
      </c>
    </row>
    <row r="442" spans="1:38" hidden="1" outlineLevel="2" x14ac:dyDescent="0.2">
      <c r="A442" s="49">
        <v>4230</v>
      </c>
      <c r="B442" s="18" t="str">
        <f>+masterfile!D1036</f>
        <v>4230 Heizung</v>
      </c>
      <c r="D442" s="33">
        <f>+'PL-tc'!$N442*'pc-dist'!$C$61</f>
        <v>-4</v>
      </c>
      <c r="E442" s="33">
        <f>+'PL-tc'!$O442*'pc-dist'!$L$9</f>
        <v>-4.12</v>
      </c>
      <c r="F442" s="33">
        <f>+'PL-tc'!$P442*'pc-dist'!$C$74</f>
        <v>0</v>
      </c>
      <c r="G442" s="34">
        <f t="shared" si="425"/>
        <v>-1</v>
      </c>
      <c r="H442" s="34">
        <f t="shared" si="426"/>
        <v>-1</v>
      </c>
      <c r="J442" s="33">
        <f>+'PL-tc'!$N442*'pc-dist'!$D$61</f>
        <v>-2.5</v>
      </c>
      <c r="K442" s="33">
        <f>+'PL-tc'!$O442*'pc-dist'!$M$9</f>
        <v>-2.5750000000000002</v>
      </c>
      <c r="L442" s="33">
        <f>+'PL-tc'!$P442*'pc-dist'!$D$74</f>
        <v>0</v>
      </c>
      <c r="M442" s="34">
        <f t="shared" si="428"/>
        <v>-1</v>
      </c>
      <c r="N442" s="34">
        <f t="shared" si="429"/>
        <v>-1</v>
      </c>
      <c r="P442" s="33">
        <f>+'PL-tc'!$N442*'pc-dist'!$E$61</f>
        <v>-2</v>
      </c>
      <c r="Q442" s="33">
        <f>+'PL-tc'!$O442*'pc-dist'!$N$9</f>
        <v>-2.06</v>
      </c>
      <c r="R442" s="33">
        <f>+'PL-tc'!$P442*'pc-dist'!$E$74</f>
        <v>0</v>
      </c>
      <c r="S442" s="34">
        <f t="shared" si="431"/>
        <v>-1</v>
      </c>
      <c r="T442" s="34">
        <f t="shared" si="432"/>
        <v>-1</v>
      </c>
      <c r="V442" s="33">
        <f>+'PL-tc'!$N442*'pc-dist'!$F$61</f>
        <v>-1</v>
      </c>
      <c r="W442" s="33">
        <f>+'PL-tc'!$O442*'pc-dist'!$O$9</f>
        <v>-1.03</v>
      </c>
      <c r="X442" s="33">
        <f>+'PL-tc'!$P442*'pc-dist'!$F$74</f>
        <v>0</v>
      </c>
      <c r="Y442" s="34">
        <f t="shared" si="434"/>
        <v>-1</v>
      </c>
      <c r="Z442" s="34">
        <f t="shared" si="435"/>
        <v>-1</v>
      </c>
      <c r="AB442" s="33">
        <f>+'PL-tc'!$N442*'pc-dist'!$G$61</f>
        <v>-0.5</v>
      </c>
      <c r="AC442" s="33">
        <f>+'PL-tc'!$O442*'pc-dist'!$P$9</f>
        <v>-0.51500000000000001</v>
      </c>
      <c r="AD442" s="33">
        <f>+'PL-tc'!$P442*'pc-dist'!$G$74</f>
        <v>0</v>
      </c>
      <c r="AE442" s="34">
        <f t="shared" si="437"/>
        <v>-1</v>
      </c>
      <c r="AF442" s="34">
        <f t="shared" si="438"/>
        <v>-1</v>
      </c>
      <c r="AH442" s="33">
        <f t="shared" si="442"/>
        <v>-10</v>
      </c>
      <c r="AI442" s="33">
        <f t="shared" si="443"/>
        <v>-10.3</v>
      </c>
      <c r="AJ442" s="33">
        <f t="shared" si="444"/>
        <v>0</v>
      </c>
      <c r="AK442" s="34">
        <f t="shared" si="440"/>
        <v>-1</v>
      </c>
      <c r="AL442" s="34">
        <f t="shared" si="441"/>
        <v>-1</v>
      </c>
    </row>
    <row r="443" spans="1:38" hidden="1" outlineLevel="2" x14ac:dyDescent="0.2">
      <c r="A443" s="49">
        <v>4240</v>
      </c>
      <c r="B443" s="18" t="str">
        <f>+masterfile!D1037</f>
        <v>4240 Gas, Strom, Wasser</v>
      </c>
      <c r="D443" s="33">
        <f>+'PL-tc'!$N443*'pc-dist'!$C$61</f>
        <v>-4</v>
      </c>
      <c r="E443" s="33">
        <f>+'PL-tc'!$O443*'pc-dist'!$L$9</f>
        <v>-4.12</v>
      </c>
      <c r="F443" s="33">
        <f>+'PL-tc'!$P443*'pc-dist'!$C$74</f>
        <v>0</v>
      </c>
      <c r="G443" s="34">
        <f t="shared" si="425"/>
        <v>-1</v>
      </c>
      <c r="H443" s="34">
        <f t="shared" si="426"/>
        <v>-1</v>
      </c>
      <c r="J443" s="33">
        <f>+'PL-tc'!$N443*'pc-dist'!$D$61</f>
        <v>-2.5</v>
      </c>
      <c r="K443" s="33">
        <f>+'PL-tc'!$O443*'pc-dist'!$M$9</f>
        <v>-2.5750000000000002</v>
      </c>
      <c r="L443" s="33">
        <f>+'PL-tc'!$P443*'pc-dist'!$D$74</f>
        <v>0</v>
      </c>
      <c r="M443" s="34">
        <f t="shared" si="428"/>
        <v>-1</v>
      </c>
      <c r="N443" s="34">
        <f t="shared" si="429"/>
        <v>-1</v>
      </c>
      <c r="P443" s="33">
        <f>+'PL-tc'!$N443*'pc-dist'!$E$61</f>
        <v>-2</v>
      </c>
      <c r="Q443" s="33">
        <f>+'PL-tc'!$O443*'pc-dist'!$N$9</f>
        <v>-2.06</v>
      </c>
      <c r="R443" s="33">
        <f>+'PL-tc'!$P443*'pc-dist'!$E$74</f>
        <v>0</v>
      </c>
      <c r="S443" s="34">
        <f t="shared" si="431"/>
        <v>-1</v>
      </c>
      <c r="T443" s="34">
        <f t="shared" si="432"/>
        <v>-1</v>
      </c>
      <c r="V443" s="33">
        <f>+'PL-tc'!$N443*'pc-dist'!$F$61</f>
        <v>-1</v>
      </c>
      <c r="W443" s="33">
        <f>+'PL-tc'!$O443*'pc-dist'!$O$9</f>
        <v>-1.03</v>
      </c>
      <c r="X443" s="33">
        <f>+'PL-tc'!$P443*'pc-dist'!$F$74</f>
        <v>0</v>
      </c>
      <c r="Y443" s="34">
        <f t="shared" si="434"/>
        <v>-1</v>
      </c>
      <c r="Z443" s="34">
        <f t="shared" si="435"/>
        <v>-1</v>
      </c>
      <c r="AB443" s="33">
        <f>+'PL-tc'!$N443*'pc-dist'!$G$61</f>
        <v>-0.5</v>
      </c>
      <c r="AC443" s="33">
        <f>+'PL-tc'!$O443*'pc-dist'!$P$9</f>
        <v>-0.51500000000000001</v>
      </c>
      <c r="AD443" s="33">
        <f>+'PL-tc'!$P443*'pc-dist'!$G$74</f>
        <v>0</v>
      </c>
      <c r="AE443" s="34">
        <f t="shared" si="437"/>
        <v>-1</v>
      </c>
      <c r="AF443" s="34">
        <f t="shared" si="438"/>
        <v>-1</v>
      </c>
      <c r="AH443" s="33">
        <f t="shared" si="442"/>
        <v>-10</v>
      </c>
      <c r="AI443" s="33">
        <f t="shared" si="443"/>
        <v>-10.3</v>
      </c>
      <c r="AJ443" s="33">
        <f t="shared" si="444"/>
        <v>0</v>
      </c>
      <c r="AK443" s="34">
        <f t="shared" si="440"/>
        <v>-1</v>
      </c>
      <c r="AL443" s="34">
        <f t="shared" si="441"/>
        <v>-1</v>
      </c>
    </row>
    <row r="444" spans="1:38" hidden="1" outlineLevel="2" x14ac:dyDescent="0.2">
      <c r="A444" s="49">
        <v>4250</v>
      </c>
      <c r="B444" s="18" t="str">
        <f>+masterfile!D1038</f>
        <v>4250 Reinigung</v>
      </c>
      <c r="D444" s="33">
        <f>+'PL-tc'!$N444*'pc-dist'!$C$61</f>
        <v>-4.8000000000000007</v>
      </c>
      <c r="E444" s="33">
        <f>+'PL-tc'!$O444*'pc-dist'!$L$9</f>
        <v>-4.9439999999999991</v>
      </c>
      <c r="F444" s="33">
        <f>+'PL-tc'!$P444*'pc-dist'!$C$74</f>
        <v>0</v>
      </c>
      <c r="G444" s="34">
        <f t="shared" si="425"/>
        <v>-1</v>
      </c>
      <c r="H444" s="34">
        <f t="shared" si="426"/>
        <v>-1</v>
      </c>
      <c r="J444" s="33">
        <f>+'PL-tc'!$N444*'pc-dist'!$D$61</f>
        <v>-3</v>
      </c>
      <c r="K444" s="33">
        <f>+'PL-tc'!$O444*'pc-dist'!$M$9</f>
        <v>-3.0899999999999994</v>
      </c>
      <c r="L444" s="33">
        <f>+'PL-tc'!$P444*'pc-dist'!$D$74</f>
        <v>0</v>
      </c>
      <c r="M444" s="34">
        <f t="shared" si="428"/>
        <v>-1</v>
      </c>
      <c r="N444" s="34">
        <f t="shared" si="429"/>
        <v>-1</v>
      </c>
      <c r="P444" s="33">
        <f>+'PL-tc'!$N444*'pc-dist'!$E$61</f>
        <v>-2.4000000000000004</v>
      </c>
      <c r="Q444" s="33">
        <f>+'PL-tc'!$O444*'pc-dist'!$N$9</f>
        <v>-2.4719999999999995</v>
      </c>
      <c r="R444" s="33">
        <f>+'PL-tc'!$P444*'pc-dist'!$E$74</f>
        <v>0</v>
      </c>
      <c r="S444" s="34">
        <f t="shared" si="431"/>
        <v>-1</v>
      </c>
      <c r="T444" s="34">
        <f t="shared" si="432"/>
        <v>-1</v>
      </c>
      <c r="V444" s="33">
        <f>+'PL-tc'!$N444*'pc-dist'!$F$61</f>
        <v>-1.2000000000000002</v>
      </c>
      <c r="W444" s="33">
        <f>+'PL-tc'!$O444*'pc-dist'!$O$9</f>
        <v>-1.2359999999999998</v>
      </c>
      <c r="X444" s="33">
        <f>+'PL-tc'!$P444*'pc-dist'!$F$74</f>
        <v>0</v>
      </c>
      <c r="Y444" s="34">
        <f t="shared" si="434"/>
        <v>-1</v>
      </c>
      <c r="Z444" s="34">
        <f t="shared" si="435"/>
        <v>-1</v>
      </c>
      <c r="AB444" s="33">
        <f>+'PL-tc'!$N444*'pc-dist'!$G$61</f>
        <v>-0.60000000000000009</v>
      </c>
      <c r="AC444" s="33">
        <f>+'PL-tc'!$O444*'pc-dist'!$P$9</f>
        <v>-0.61799999999999988</v>
      </c>
      <c r="AD444" s="33">
        <f>+'PL-tc'!$P444*'pc-dist'!$G$74</f>
        <v>0</v>
      </c>
      <c r="AE444" s="34">
        <f t="shared" si="437"/>
        <v>-1</v>
      </c>
      <c r="AF444" s="34">
        <f t="shared" si="438"/>
        <v>-1</v>
      </c>
      <c r="AH444" s="33">
        <f t="shared" si="442"/>
        <v>-12.000000000000002</v>
      </c>
      <c r="AI444" s="33">
        <f t="shared" si="443"/>
        <v>-12.359999999999998</v>
      </c>
      <c r="AJ444" s="33">
        <f t="shared" si="444"/>
        <v>0</v>
      </c>
      <c r="AK444" s="34">
        <f t="shared" si="440"/>
        <v>-1</v>
      </c>
      <c r="AL444" s="34">
        <f t="shared" si="441"/>
        <v>-1</v>
      </c>
    </row>
    <row r="445" spans="1:38" hidden="1" outlineLevel="2" x14ac:dyDescent="0.2">
      <c r="A445" s="49">
        <v>4270</v>
      </c>
      <c r="B445" s="18" t="str">
        <f>+masterfile!D1040</f>
        <v>4270 Abgaben betrieblich genutzt. Grundbesitz</v>
      </c>
      <c r="D445" s="33">
        <f>+'PL-tc'!$N445*'pc-dist'!$C$61</f>
        <v>0</v>
      </c>
      <c r="E445" s="33">
        <f>+'PL-tc'!$O445*'pc-dist'!$L$9</f>
        <v>0</v>
      </c>
      <c r="F445" s="33">
        <f>+'PL-tc'!$P445*'pc-dist'!$C$74</f>
        <v>0</v>
      </c>
      <c r="G445" s="34" t="str">
        <f t="shared" si="425"/>
        <v>n/a</v>
      </c>
      <c r="H445" s="34" t="str">
        <f t="shared" si="426"/>
        <v>n/a</v>
      </c>
      <c r="J445" s="33">
        <f>+'PL-tc'!$N445*'pc-dist'!$D$61</f>
        <v>0</v>
      </c>
      <c r="K445" s="33">
        <f>+'PL-tc'!$O445*'pc-dist'!$M$9</f>
        <v>0</v>
      </c>
      <c r="L445" s="33">
        <f>+'PL-tc'!$P445*'pc-dist'!$D$74</f>
        <v>0</v>
      </c>
      <c r="M445" s="34" t="str">
        <f t="shared" si="428"/>
        <v>n/a</v>
      </c>
      <c r="N445" s="34" t="str">
        <f t="shared" si="429"/>
        <v>n/a</v>
      </c>
      <c r="P445" s="33">
        <f>+'PL-tc'!$N445*'pc-dist'!$E$61</f>
        <v>0</v>
      </c>
      <c r="Q445" s="33">
        <f>+'PL-tc'!$O445*'pc-dist'!$N$9</f>
        <v>0</v>
      </c>
      <c r="R445" s="33">
        <f>+'PL-tc'!$P445*'pc-dist'!$E$74</f>
        <v>0</v>
      </c>
      <c r="S445" s="34" t="str">
        <f t="shared" si="431"/>
        <v>n/a</v>
      </c>
      <c r="T445" s="34" t="str">
        <f t="shared" si="432"/>
        <v>n/a</v>
      </c>
      <c r="V445" s="33">
        <f>+'PL-tc'!$N445*'pc-dist'!$F$61</f>
        <v>0</v>
      </c>
      <c r="W445" s="33">
        <f>+'PL-tc'!$O445*'pc-dist'!$O$9</f>
        <v>0</v>
      </c>
      <c r="X445" s="33">
        <f>+'PL-tc'!$P445*'pc-dist'!$F$74</f>
        <v>0</v>
      </c>
      <c r="Y445" s="34" t="str">
        <f t="shared" si="434"/>
        <v>n/a</v>
      </c>
      <c r="Z445" s="34" t="str">
        <f t="shared" si="435"/>
        <v>n/a</v>
      </c>
      <c r="AB445" s="33">
        <f>+'PL-tc'!$N445*'pc-dist'!$G$61</f>
        <v>0</v>
      </c>
      <c r="AC445" s="33">
        <f>+'PL-tc'!$O445*'pc-dist'!$P$9</f>
        <v>0</v>
      </c>
      <c r="AD445" s="33">
        <f>+'PL-tc'!$P445*'pc-dist'!$G$74</f>
        <v>0</v>
      </c>
      <c r="AE445" s="34" t="str">
        <f t="shared" si="437"/>
        <v>n/a</v>
      </c>
      <c r="AF445" s="34" t="str">
        <f t="shared" si="438"/>
        <v>n/a</v>
      </c>
      <c r="AH445" s="33">
        <f t="shared" si="442"/>
        <v>0</v>
      </c>
      <c r="AI445" s="33">
        <f t="shared" si="443"/>
        <v>0</v>
      </c>
      <c r="AJ445" s="33">
        <f t="shared" si="444"/>
        <v>0</v>
      </c>
      <c r="AK445" s="34" t="str">
        <f t="shared" si="440"/>
        <v>n/a</v>
      </c>
      <c r="AL445" s="34" t="str">
        <f t="shared" si="441"/>
        <v>n/a</v>
      </c>
    </row>
    <row r="446" spans="1:38" hidden="1" outlineLevel="2" x14ac:dyDescent="0.2">
      <c r="A446" s="49">
        <v>4280</v>
      </c>
      <c r="B446" s="18" t="str">
        <f>+masterfile!D1041</f>
        <v>4280 Sonstige Raumkosten</v>
      </c>
      <c r="D446" s="33">
        <f>+'PL-tc'!$N446*'pc-dist'!$C$61</f>
        <v>0</v>
      </c>
      <c r="E446" s="33">
        <f>+'PL-tc'!$O446*'pc-dist'!$L$9</f>
        <v>0</v>
      </c>
      <c r="F446" s="33">
        <f>+'PL-tc'!$P446*'pc-dist'!$C$74</f>
        <v>0</v>
      </c>
      <c r="G446" s="34" t="str">
        <f t="shared" si="425"/>
        <v>n/a</v>
      </c>
      <c r="H446" s="34" t="str">
        <f t="shared" si="426"/>
        <v>n/a</v>
      </c>
      <c r="J446" s="33">
        <f>+'PL-tc'!$N446*'pc-dist'!$D$61</f>
        <v>0</v>
      </c>
      <c r="K446" s="33">
        <f>+'PL-tc'!$O446*'pc-dist'!$M$9</f>
        <v>0</v>
      </c>
      <c r="L446" s="33">
        <f>+'PL-tc'!$P446*'pc-dist'!$D$74</f>
        <v>0</v>
      </c>
      <c r="M446" s="34" t="str">
        <f t="shared" si="428"/>
        <v>n/a</v>
      </c>
      <c r="N446" s="34" t="str">
        <f t="shared" si="429"/>
        <v>n/a</v>
      </c>
      <c r="P446" s="33">
        <f>+'PL-tc'!$N446*'pc-dist'!$E$61</f>
        <v>0</v>
      </c>
      <c r="Q446" s="33">
        <f>+'PL-tc'!$O446*'pc-dist'!$N$9</f>
        <v>0</v>
      </c>
      <c r="R446" s="33">
        <f>+'PL-tc'!$P446*'pc-dist'!$E$74</f>
        <v>0</v>
      </c>
      <c r="S446" s="34" t="str">
        <f t="shared" si="431"/>
        <v>n/a</v>
      </c>
      <c r="T446" s="34" t="str">
        <f t="shared" si="432"/>
        <v>n/a</v>
      </c>
      <c r="V446" s="33">
        <f>+'PL-tc'!$N446*'pc-dist'!$F$61</f>
        <v>0</v>
      </c>
      <c r="W446" s="33">
        <f>+'PL-tc'!$O446*'pc-dist'!$O$9</f>
        <v>0</v>
      </c>
      <c r="X446" s="33">
        <f>+'PL-tc'!$P446*'pc-dist'!$F$74</f>
        <v>0</v>
      </c>
      <c r="Y446" s="34" t="str">
        <f t="shared" si="434"/>
        <v>n/a</v>
      </c>
      <c r="Z446" s="34" t="str">
        <f t="shared" si="435"/>
        <v>n/a</v>
      </c>
      <c r="AB446" s="33">
        <f>+'PL-tc'!$N446*'pc-dist'!$G$61</f>
        <v>0</v>
      </c>
      <c r="AC446" s="33">
        <f>+'PL-tc'!$O446*'pc-dist'!$P$9</f>
        <v>0</v>
      </c>
      <c r="AD446" s="33">
        <f>+'PL-tc'!$P446*'pc-dist'!$G$74</f>
        <v>0</v>
      </c>
      <c r="AE446" s="34" t="str">
        <f t="shared" si="437"/>
        <v>n/a</v>
      </c>
      <c r="AF446" s="34" t="str">
        <f t="shared" si="438"/>
        <v>n/a</v>
      </c>
      <c r="AH446" s="33">
        <f t="shared" si="442"/>
        <v>0</v>
      </c>
      <c r="AI446" s="33">
        <f t="shared" si="443"/>
        <v>0</v>
      </c>
      <c r="AJ446" s="33">
        <f t="shared" si="444"/>
        <v>0</v>
      </c>
      <c r="AK446" s="34" t="str">
        <f t="shared" si="440"/>
        <v>n/a</v>
      </c>
      <c r="AL446" s="34" t="str">
        <f t="shared" si="441"/>
        <v>n/a</v>
      </c>
    </row>
    <row r="447" spans="1:38" hidden="1" outlineLevel="2" x14ac:dyDescent="0.2">
      <c r="A447" s="49">
        <v>4288</v>
      </c>
      <c r="B447" s="18" t="str">
        <f>+masterfile!D1042</f>
        <v>4288 Aufwendung. Arbeitszimmer, abz. Anteil</v>
      </c>
      <c r="D447" s="33">
        <f>+'PL-tc'!$N447*'pc-dist'!$C$61</f>
        <v>0</v>
      </c>
      <c r="E447" s="33">
        <f>+'PL-tc'!$O447*'pc-dist'!$L$9</f>
        <v>0</v>
      </c>
      <c r="F447" s="33">
        <f>+'PL-tc'!$P447*'pc-dist'!$C$74</f>
        <v>0</v>
      </c>
      <c r="G447" s="34" t="str">
        <f t="shared" si="425"/>
        <v>n/a</v>
      </c>
      <c r="H447" s="34" t="str">
        <f t="shared" si="426"/>
        <v>n/a</v>
      </c>
      <c r="J447" s="33">
        <f>+'PL-tc'!$N447*'pc-dist'!$D$61</f>
        <v>0</v>
      </c>
      <c r="K447" s="33">
        <f>+'PL-tc'!$O447*'pc-dist'!$M$9</f>
        <v>0</v>
      </c>
      <c r="L447" s="33">
        <f>+'PL-tc'!$P447*'pc-dist'!$D$74</f>
        <v>0</v>
      </c>
      <c r="M447" s="34" t="str">
        <f t="shared" si="428"/>
        <v>n/a</v>
      </c>
      <c r="N447" s="34" t="str">
        <f t="shared" si="429"/>
        <v>n/a</v>
      </c>
      <c r="P447" s="33">
        <f>+'PL-tc'!$N447*'pc-dist'!$E$61</f>
        <v>0</v>
      </c>
      <c r="Q447" s="33">
        <f>+'PL-tc'!$O447*'pc-dist'!$N$9</f>
        <v>0</v>
      </c>
      <c r="R447" s="33">
        <f>+'PL-tc'!$P447*'pc-dist'!$E$74</f>
        <v>0</v>
      </c>
      <c r="S447" s="34" t="str">
        <f t="shared" si="431"/>
        <v>n/a</v>
      </c>
      <c r="T447" s="34" t="str">
        <f t="shared" si="432"/>
        <v>n/a</v>
      </c>
      <c r="V447" s="33">
        <f>+'PL-tc'!$N447*'pc-dist'!$F$61</f>
        <v>0</v>
      </c>
      <c r="W447" s="33">
        <f>+'PL-tc'!$O447*'pc-dist'!$O$9</f>
        <v>0</v>
      </c>
      <c r="X447" s="33">
        <f>+'PL-tc'!$P447*'pc-dist'!$F$74</f>
        <v>0</v>
      </c>
      <c r="Y447" s="34" t="str">
        <f t="shared" si="434"/>
        <v>n/a</v>
      </c>
      <c r="Z447" s="34" t="str">
        <f t="shared" si="435"/>
        <v>n/a</v>
      </c>
      <c r="AB447" s="33">
        <f>+'PL-tc'!$N447*'pc-dist'!$G$61</f>
        <v>0</v>
      </c>
      <c r="AC447" s="33">
        <f>+'PL-tc'!$O447*'pc-dist'!$P$9</f>
        <v>0</v>
      </c>
      <c r="AD447" s="33">
        <f>+'PL-tc'!$P447*'pc-dist'!$G$74</f>
        <v>0</v>
      </c>
      <c r="AE447" s="34" t="str">
        <f t="shared" si="437"/>
        <v>n/a</v>
      </c>
      <c r="AF447" s="34" t="str">
        <f t="shared" si="438"/>
        <v>n/a</v>
      </c>
      <c r="AH447" s="33">
        <f t="shared" si="442"/>
        <v>0</v>
      </c>
      <c r="AI447" s="33">
        <f t="shared" si="443"/>
        <v>0</v>
      </c>
      <c r="AJ447" s="33">
        <f t="shared" si="444"/>
        <v>0</v>
      </c>
      <c r="AK447" s="34" t="str">
        <f t="shared" si="440"/>
        <v>n/a</v>
      </c>
      <c r="AL447" s="34" t="str">
        <f t="shared" si="441"/>
        <v>n/a</v>
      </c>
    </row>
    <row r="448" spans="1:38" hidden="1" outlineLevel="2" x14ac:dyDescent="0.2">
      <c r="A448" s="49">
        <v>4289</v>
      </c>
      <c r="B448" s="18" t="str">
        <f>+masterfile!D1043</f>
        <v>4289 Aufwendung. Arbeitszimmer n.abz. Anteil</v>
      </c>
      <c r="D448" s="33">
        <f>+'PL-tc'!$N448*'pc-dist'!$C$61</f>
        <v>0</v>
      </c>
      <c r="E448" s="33">
        <f>+'PL-tc'!$O448*'pc-dist'!$L$9</f>
        <v>0</v>
      </c>
      <c r="F448" s="33">
        <f>+'PL-tc'!$P448*'pc-dist'!$C$74</f>
        <v>0</v>
      </c>
      <c r="G448" s="34" t="str">
        <f t="shared" si="425"/>
        <v>n/a</v>
      </c>
      <c r="H448" s="34" t="str">
        <f t="shared" si="426"/>
        <v>n/a</v>
      </c>
      <c r="J448" s="33">
        <f>+'PL-tc'!$N448*'pc-dist'!$D$61</f>
        <v>0</v>
      </c>
      <c r="K448" s="33">
        <f>+'PL-tc'!$O448*'pc-dist'!$M$9</f>
        <v>0</v>
      </c>
      <c r="L448" s="33">
        <f>+'PL-tc'!$P448*'pc-dist'!$D$74</f>
        <v>0</v>
      </c>
      <c r="M448" s="34" t="str">
        <f t="shared" si="428"/>
        <v>n/a</v>
      </c>
      <c r="N448" s="34" t="str">
        <f t="shared" si="429"/>
        <v>n/a</v>
      </c>
      <c r="P448" s="33">
        <f>+'PL-tc'!$N448*'pc-dist'!$E$61</f>
        <v>0</v>
      </c>
      <c r="Q448" s="33">
        <f>+'PL-tc'!$O448*'pc-dist'!$N$9</f>
        <v>0</v>
      </c>
      <c r="R448" s="33">
        <f>+'PL-tc'!$P448*'pc-dist'!$E$74</f>
        <v>0</v>
      </c>
      <c r="S448" s="34" t="str">
        <f t="shared" si="431"/>
        <v>n/a</v>
      </c>
      <c r="T448" s="34" t="str">
        <f t="shared" si="432"/>
        <v>n/a</v>
      </c>
      <c r="V448" s="33">
        <f>+'PL-tc'!$N448*'pc-dist'!$F$61</f>
        <v>0</v>
      </c>
      <c r="W448" s="33">
        <f>+'PL-tc'!$O448*'pc-dist'!$O$9</f>
        <v>0</v>
      </c>
      <c r="X448" s="33">
        <f>+'PL-tc'!$P448*'pc-dist'!$F$74</f>
        <v>0</v>
      </c>
      <c r="Y448" s="34" t="str">
        <f t="shared" si="434"/>
        <v>n/a</v>
      </c>
      <c r="Z448" s="34" t="str">
        <f t="shared" si="435"/>
        <v>n/a</v>
      </c>
      <c r="AB448" s="33">
        <f>+'PL-tc'!$N448*'pc-dist'!$G$61</f>
        <v>0</v>
      </c>
      <c r="AC448" s="33">
        <f>+'PL-tc'!$O448*'pc-dist'!$P$9</f>
        <v>0</v>
      </c>
      <c r="AD448" s="33">
        <f>+'PL-tc'!$P448*'pc-dist'!$G$74</f>
        <v>0</v>
      </c>
      <c r="AE448" s="34" t="str">
        <f t="shared" si="437"/>
        <v>n/a</v>
      </c>
      <c r="AF448" s="34" t="str">
        <f t="shared" si="438"/>
        <v>n/a</v>
      </c>
      <c r="AH448" s="33">
        <f t="shared" si="442"/>
        <v>0</v>
      </c>
      <c r="AI448" s="33">
        <f t="shared" si="443"/>
        <v>0</v>
      </c>
      <c r="AJ448" s="33">
        <f t="shared" si="444"/>
        <v>0</v>
      </c>
      <c r="AK448" s="34" t="str">
        <f t="shared" si="440"/>
        <v>n/a</v>
      </c>
      <c r="AL448" s="34" t="str">
        <f t="shared" si="441"/>
        <v>n/a</v>
      </c>
    </row>
    <row r="449" spans="1:38" hidden="1" outlineLevel="2" x14ac:dyDescent="0.2">
      <c r="A449" s="49">
        <v>4290</v>
      </c>
      <c r="B449" s="18" t="str">
        <f>+masterfile!D1044</f>
        <v>4290 Grundstücksaufwendungen, betrieblich</v>
      </c>
      <c r="D449" s="33">
        <f>+'PL-tc'!$N449*'pc-dist'!$C$61</f>
        <v>0</v>
      </c>
      <c r="E449" s="33">
        <f>+'PL-tc'!$O449*'pc-dist'!$L$9</f>
        <v>0</v>
      </c>
      <c r="F449" s="33">
        <f>+'PL-tc'!$P449*'pc-dist'!$C$74</f>
        <v>0</v>
      </c>
      <c r="G449" s="34" t="str">
        <f t="shared" si="425"/>
        <v>n/a</v>
      </c>
      <c r="H449" s="34" t="str">
        <f t="shared" si="426"/>
        <v>n/a</v>
      </c>
      <c r="J449" s="33">
        <f>+'PL-tc'!$N449*'pc-dist'!$D$61</f>
        <v>0</v>
      </c>
      <c r="K449" s="33">
        <f>+'PL-tc'!$O449*'pc-dist'!$M$9</f>
        <v>0</v>
      </c>
      <c r="L449" s="33">
        <f>+'PL-tc'!$P449*'pc-dist'!$D$74</f>
        <v>0</v>
      </c>
      <c r="M449" s="34" t="str">
        <f t="shared" si="428"/>
        <v>n/a</v>
      </c>
      <c r="N449" s="34" t="str">
        <f t="shared" si="429"/>
        <v>n/a</v>
      </c>
      <c r="P449" s="33">
        <f>+'PL-tc'!$N449*'pc-dist'!$E$61</f>
        <v>0</v>
      </c>
      <c r="Q449" s="33">
        <f>+'PL-tc'!$O449*'pc-dist'!$N$9</f>
        <v>0</v>
      </c>
      <c r="R449" s="33">
        <f>+'PL-tc'!$P449*'pc-dist'!$E$74</f>
        <v>0</v>
      </c>
      <c r="S449" s="34" t="str">
        <f t="shared" si="431"/>
        <v>n/a</v>
      </c>
      <c r="T449" s="34" t="str">
        <f t="shared" si="432"/>
        <v>n/a</v>
      </c>
      <c r="V449" s="33">
        <f>+'PL-tc'!$N449*'pc-dist'!$F$61</f>
        <v>0</v>
      </c>
      <c r="W449" s="33">
        <f>+'PL-tc'!$O449*'pc-dist'!$O$9</f>
        <v>0</v>
      </c>
      <c r="X449" s="33">
        <f>+'PL-tc'!$P449*'pc-dist'!$F$74</f>
        <v>0</v>
      </c>
      <c r="Y449" s="34" t="str">
        <f t="shared" si="434"/>
        <v>n/a</v>
      </c>
      <c r="Z449" s="34" t="str">
        <f t="shared" si="435"/>
        <v>n/a</v>
      </c>
      <c r="AB449" s="33">
        <f>+'PL-tc'!$N449*'pc-dist'!$G$61</f>
        <v>0</v>
      </c>
      <c r="AC449" s="33">
        <f>+'PL-tc'!$O449*'pc-dist'!$P$9</f>
        <v>0</v>
      </c>
      <c r="AD449" s="33">
        <f>+'PL-tc'!$P449*'pc-dist'!$G$74</f>
        <v>0</v>
      </c>
      <c r="AE449" s="34" t="str">
        <f t="shared" si="437"/>
        <v>n/a</v>
      </c>
      <c r="AF449" s="34" t="str">
        <f t="shared" si="438"/>
        <v>n/a</v>
      </c>
      <c r="AH449" s="33">
        <f t="shared" si="442"/>
        <v>0</v>
      </c>
      <c r="AI449" s="33">
        <f t="shared" si="443"/>
        <v>0</v>
      </c>
      <c r="AJ449" s="33">
        <f t="shared" si="444"/>
        <v>0</v>
      </c>
      <c r="AK449" s="34" t="str">
        <f t="shared" si="440"/>
        <v>n/a</v>
      </c>
      <c r="AL449" s="34" t="str">
        <f t="shared" si="441"/>
        <v>n/a</v>
      </c>
    </row>
    <row r="450" spans="1:38" hidden="1" outlineLevel="2" x14ac:dyDescent="0.2">
      <c r="A450" s="49">
        <v>4969</v>
      </c>
      <c r="B450" s="18" t="str">
        <f>+masterfile!D1184</f>
        <v>4969 Aufwand Abraum-/Abfallbeseitigung</v>
      </c>
      <c r="D450" s="33">
        <f>+'PL-tc'!$N450*'pc-dist'!$C$61</f>
        <v>0</v>
      </c>
      <c r="E450" s="33">
        <f>+'PL-tc'!$O450*'pc-dist'!$L$9</f>
        <v>0</v>
      </c>
      <c r="F450" s="33">
        <f>+'PL-tc'!$P450*'pc-dist'!$C$74</f>
        <v>0</v>
      </c>
      <c r="G450" s="34" t="str">
        <f t="shared" si="425"/>
        <v>n/a</v>
      </c>
      <c r="H450" s="34" t="str">
        <f t="shared" si="426"/>
        <v>n/a</v>
      </c>
      <c r="J450" s="33">
        <f>+'PL-tc'!$N450*'pc-dist'!$D$61</f>
        <v>0</v>
      </c>
      <c r="K450" s="33">
        <f>+'PL-tc'!$O450*'pc-dist'!$M$9</f>
        <v>0</v>
      </c>
      <c r="L450" s="33">
        <f>+'PL-tc'!$P450*'pc-dist'!$D$74</f>
        <v>0</v>
      </c>
      <c r="M450" s="34" t="str">
        <f t="shared" si="428"/>
        <v>n/a</v>
      </c>
      <c r="N450" s="34" t="str">
        <f t="shared" si="429"/>
        <v>n/a</v>
      </c>
      <c r="P450" s="33">
        <f>+'PL-tc'!$N450*'pc-dist'!$E$61</f>
        <v>0</v>
      </c>
      <c r="Q450" s="33">
        <f>+'PL-tc'!$O450*'pc-dist'!$N$9</f>
        <v>0</v>
      </c>
      <c r="R450" s="33">
        <f>+'PL-tc'!$P450*'pc-dist'!$E$74</f>
        <v>0</v>
      </c>
      <c r="S450" s="34" t="str">
        <f t="shared" si="431"/>
        <v>n/a</v>
      </c>
      <c r="T450" s="34" t="str">
        <f t="shared" si="432"/>
        <v>n/a</v>
      </c>
      <c r="V450" s="33">
        <f>+'PL-tc'!$N450*'pc-dist'!$F$61</f>
        <v>0</v>
      </c>
      <c r="W450" s="33">
        <f>+'PL-tc'!$O450*'pc-dist'!$O$9</f>
        <v>0</v>
      </c>
      <c r="X450" s="33">
        <f>+'PL-tc'!$P450*'pc-dist'!$F$74</f>
        <v>0</v>
      </c>
      <c r="Y450" s="34" t="str">
        <f t="shared" si="434"/>
        <v>n/a</v>
      </c>
      <c r="Z450" s="34" t="str">
        <f t="shared" si="435"/>
        <v>n/a</v>
      </c>
      <c r="AB450" s="33">
        <f>+'PL-tc'!$N450*'pc-dist'!$G$61</f>
        <v>0</v>
      </c>
      <c r="AC450" s="33">
        <f>+'PL-tc'!$O450*'pc-dist'!$P$9</f>
        <v>0</v>
      </c>
      <c r="AD450" s="33">
        <f>+'PL-tc'!$P450*'pc-dist'!$G$74</f>
        <v>0</v>
      </c>
      <c r="AE450" s="34" t="str">
        <f t="shared" si="437"/>
        <v>n/a</v>
      </c>
      <c r="AF450" s="34" t="str">
        <f t="shared" si="438"/>
        <v>n/a</v>
      </c>
      <c r="AH450" s="33">
        <f t="shared" si="442"/>
        <v>0</v>
      </c>
      <c r="AI450" s="33">
        <f t="shared" si="443"/>
        <v>0</v>
      </c>
      <c r="AJ450" s="33">
        <f t="shared" si="444"/>
        <v>0</v>
      </c>
      <c r="AK450" s="34" t="str">
        <f t="shared" si="440"/>
        <v>n/a</v>
      </c>
      <c r="AL450" s="34" t="str">
        <f t="shared" si="441"/>
        <v>n/a</v>
      </c>
    </row>
    <row r="451" spans="1:38" hidden="1" outlineLevel="1" collapsed="1" x14ac:dyDescent="0.2">
      <c r="B451" s="18"/>
      <c r="D451" s="53"/>
      <c r="E451" s="53"/>
      <c r="F451" s="53"/>
      <c r="J451" s="53"/>
      <c r="K451" s="53"/>
      <c r="L451" s="53"/>
      <c r="P451" s="53"/>
      <c r="Q451" s="53"/>
      <c r="R451" s="53"/>
      <c r="V451" s="53"/>
      <c r="W451" s="53"/>
      <c r="X451" s="53"/>
      <c r="AB451" s="53"/>
      <c r="AC451" s="53"/>
      <c r="AD451" s="53"/>
      <c r="AH451" s="53"/>
      <c r="AI451" s="53"/>
      <c r="AJ451" s="53"/>
    </row>
    <row r="452" spans="1:38" hidden="1" outlineLevel="1" x14ac:dyDescent="0.2">
      <c r="A452" s="49" t="s">
        <v>1839</v>
      </c>
      <c r="B452" s="13" t="s">
        <v>1839</v>
      </c>
      <c r="D452" s="53">
        <f t="shared" ref="D452:F452" si="445">+SUM(D453:D460)</f>
        <v>-7.2</v>
      </c>
      <c r="E452" s="53">
        <f t="shared" si="445"/>
        <v>-7.4159999999999995</v>
      </c>
      <c r="F452" s="53">
        <f t="shared" si="445"/>
        <v>0</v>
      </c>
      <c r="G452" s="34">
        <f t="shared" ref="G452:G459" si="446">IFERROR(F452/E452-1,"n/a")</f>
        <v>-1</v>
      </c>
      <c r="H452" s="34">
        <f t="shared" ref="H452:H459" si="447">IFERROR(F452/D452-1,"n/a")</f>
        <v>-1</v>
      </c>
      <c r="J452" s="53">
        <f t="shared" ref="J452:L452" si="448">+SUM(J453:J460)</f>
        <v>-4.5</v>
      </c>
      <c r="K452" s="53">
        <f t="shared" si="448"/>
        <v>-4.6349999999999998</v>
      </c>
      <c r="L452" s="53">
        <f t="shared" si="448"/>
        <v>0</v>
      </c>
      <c r="M452" s="34">
        <f t="shared" ref="M452:M459" si="449">IFERROR(L452/K452-1,"n/a")</f>
        <v>-1</v>
      </c>
      <c r="N452" s="34">
        <f t="shared" ref="N452:N459" si="450">IFERROR(L452/J452-1,"n/a")</f>
        <v>-1</v>
      </c>
      <c r="P452" s="53">
        <f t="shared" ref="P452:R452" si="451">+SUM(P453:P460)</f>
        <v>-3.6</v>
      </c>
      <c r="Q452" s="53">
        <f t="shared" si="451"/>
        <v>-3.7079999999999997</v>
      </c>
      <c r="R452" s="53">
        <f t="shared" si="451"/>
        <v>0</v>
      </c>
      <c r="S452" s="34">
        <f t="shared" ref="S452:S459" si="452">IFERROR(R452/Q452-1,"n/a")</f>
        <v>-1</v>
      </c>
      <c r="T452" s="34">
        <f t="shared" ref="T452:T459" si="453">IFERROR(R452/P452-1,"n/a")</f>
        <v>-1</v>
      </c>
      <c r="V452" s="53">
        <f t="shared" ref="V452:X452" si="454">+SUM(V453:V460)</f>
        <v>-1.8</v>
      </c>
      <c r="W452" s="53">
        <f t="shared" si="454"/>
        <v>-1.8539999999999999</v>
      </c>
      <c r="X452" s="53">
        <f t="shared" si="454"/>
        <v>0</v>
      </c>
      <c r="Y452" s="34">
        <f t="shared" ref="Y452:Y459" si="455">IFERROR(X452/W452-1,"n/a")</f>
        <v>-1</v>
      </c>
      <c r="Z452" s="34">
        <f t="shared" ref="Z452:Z459" si="456">IFERROR(X452/V452-1,"n/a")</f>
        <v>-1</v>
      </c>
      <c r="AB452" s="53">
        <f t="shared" ref="AB452:AD452" si="457">+SUM(AB453:AB460)</f>
        <v>-0.9</v>
      </c>
      <c r="AC452" s="53">
        <f t="shared" si="457"/>
        <v>-0.92699999999999994</v>
      </c>
      <c r="AD452" s="53">
        <f t="shared" si="457"/>
        <v>0</v>
      </c>
      <c r="AE452" s="34">
        <f t="shared" ref="AE452:AE459" si="458">IFERROR(AD452/AC452-1,"n/a")</f>
        <v>-1</v>
      </c>
      <c r="AF452" s="34">
        <f t="shared" ref="AF452:AF459" si="459">IFERROR(AD452/AB452-1,"n/a")</f>
        <v>-1</v>
      </c>
      <c r="AH452" s="53">
        <f t="shared" ref="AH452:AJ452" si="460">+SUM(AH453:AH460)</f>
        <v>-18</v>
      </c>
      <c r="AI452" s="53">
        <f t="shared" si="460"/>
        <v>-18.54</v>
      </c>
      <c r="AJ452" s="53">
        <f t="shared" si="460"/>
        <v>0</v>
      </c>
      <c r="AK452" s="34">
        <f t="shared" ref="AK452:AK459" si="461">IFERROR(AJ452/AI452-1,"n/a")</f>
        <v>-1</v>
      </c>
      <c r="AL452" s="34">
        <f t="shared" ref="AL452:AL459" si="462">IFERROR(AJ452/AH452-1,"n/a")</f>
        <v>-1</v>
      </c>
    </row>
    <row r="453" spans="1:38" hidden="1" outlineLevel="2" x14ac:dyDescent="0.2">
      <c r="A453" s="49">
        <v>4260</v>
      </c>
      <c r="B453" s="18" t="str">
        <f>+masterfile!D1039</f>
        <v>4260 Instandhaltung betrieblicher Räume</v>
      </c>
      <c r="D453" s="33">
        <f>+'PL-tc'!$N453*'pc-dist'!$C$61</f>
        <v>-2</v>
      </c>
      <c r="E453" s="33">
        <f>+'PL-tc'!$O453*'pc-dist'!$L$9</f>
        <v>-2.06</v>
      </c>
      <c r="F453" s="33">
        <f>+'PL-tc'!$P453*'pc-dist'!$C$74</f>
        <v>0</v>
      </c>
      <c r="G453" s="34">
        <f t="shared" si="446"/>
        <v>-1</v>
      </c>
      <c r="H453" s="34">
        <f t="shared" si="447"/>
        <v>-1</v>
      </c>
      <c r="J453" s="33">
        <f>+'PL-tc'!$N453*'pc-dist'!$D$61</f>
        <v>-1.25</v>
      </c>
      <c r="K453" s="33">
        <f>+'PL-tc'!$O453*'pc-dist'!$M$9</f>
        <v>-1.2875000000000001</v>
      </c>
      <c r="L453" s="33">
        <f>+'PL-tc'!$P453*'pc-dist'!$D$74</f>
        <v>0</v>
      </c>
      <c r="M453" s="34">
        <f t="shared" si="449"/>
        <v>-1</v>
      </c>
      <c r="N453" s="34">
        <f t="shared" si="450"/>
        <v>-1</v>
      </c>
      <c r="P453" s="33">
        <f>+'PL-tc'!$N453*'pc-dist'!$E$61</f>
        <v>-1</v>
      </c>
      <c r="Q453" s="33">
        <f>+'PL-tc'!$O453*'pc-dist'!$N$9</f>
        <v>-1.03</v>
      </c>
      <c r="R453" s="33">
        <f>+'PL-tc'!$P453*'pc-dist'!$E$74</f>
        <v>0</v>
      </c>
      <c r="S453" s="34">
        <f t="shared" si="452"/>
        <v>-1</v>
      </c>
      <c r="T453" s="34">
        <f t="shared" si="453"/>
        <v>-1</v>
      </c>
      <c r="V453" s="33">
        <f>+'PL-tc'!$N453*'pc-dist'!$F$61</f>
        <v>-0.5</v>
      </c>
      <c r="W453" s="33">
        <f>+'PL-tc'!$O453*'pc-dist'!$O$9</f>
        <v>-0.51500000000000001</v>
      </c>
      <c r="X453" s="33">
        <f>+'PL-tc'!$P453*'pc-dist'!$F$74</f>
        <v>0</v>
      </c>
      <c r="Y453" s="34">
        <f t="shared" si="455"/>
        <v>-1</v>
      </c>
      <c r="Z453" s="34">
        <f t="shared" si="456"/>
        <v>-1</v>
      </c>
      <c r="AB453" s="33">
        <f>+'PL-tc'!$N453*'pc-dist'!$G$61</f>
        <v>-0.25</v>
      </c>
      <c r="AC453" s="33">
        <f>+'PL-tc'!$O453*'pc-dist'!$P$9</f>
        <v>-0.25750000000000001</v>
      </c>
      <c r="AD453" s="33">
        <f>+'PL-tc'!$P453*'pc-dist'!$G$74</f>
        <v>0</v>
      </c>
      <c r="AE453" s="34">
        <f t="shared" si="458"/>
        <v>-1</v>
      </c>
      <c r="AF453" s="34">
        <f t="shared" si="459"/>
        <v>-1</v>
      </c>
      <c r="AH453" s="33">
        <f t="shared" ref="AH453:AJ459" si="463">AB453+V453+P453+J453+D453</f>
        <v>-5</v>
      </c>
      <c r="AI453" s="33">
        <f t="shared" si="463"/>
        <v>-5.15</v>
      </c>
      <c r="AJ453" s="33">
        <f t="shared" si="463"/>
        <v>0</v>
      </c>
      <c r="AK453" s="34">
        <f t="shared" si="461"/>
        <v>-1</v>
      </c>
      <c r="AL453" s="34">
        <f t="shared" si="462"/>
        <v>-1</v>
      </c>
    </row>
    <row r="454" spans="1:38" ht="24" hidden="1" outlineLevel="2" x14ac:dyDescent="0.2">
      <c r="A454" s="49">
        <v>4800</v>
      </c>
      <c r="B454" s="18" t="str">
        <f>+masterfile!D1109</f>
        <v>4800 Reparatur/Instandh. Anlagen u. Maschinen</v>
      </c>
      <c r="D454" s="33">
        <f>+'PL-tc'!$N454*'pc-dist'!$C$61</f>
        <v>0</v>
      </c>
      <c r="E454" s="33">
        <f>+'PL-tc'!$O454*'pc-dist'!$L$9</f>
        <v>0</v>
      </c>
      <c r="F454" s="33">
        <f>+'PL-tc'!$P454*'pc-dist'!$C$74</f>
        <v>0</v>
      </c>
      <c r="G454" s="34" t="str">
        <f t="shared" si="446"/>
        <v>n/a</v>
      </c>
      <c r="H454" s="34" t="str">
        <f t="shared" si="447"/>
        <v>n/a</v>
      </c>
      <c r="J454" s="33">
        <f>+'PL-tc'!$N454*'pc-dist'!$D$61</f>
        <v>0</v>
      </c>
      <c r="K454" s="33">
        <f>+'PL-tc'!$O454*'pc-dist'!$M$9</f>
        <v>0</v>
      </c>
      <c r="L454" s="33">
        <f>+'PL-tc'!$P454*'pc-dist'!$D$74</f>
        <v>0</v>
      </c>
      <c r="M454" s="34" t="str">
        <f t="shared" si="449"/>
        <v>n/a</v>
      </c>
      <c r="N454" s="34" t="str">
        <f t="shared" si="450"/>
        <v>n/a</v>
      </c>
      <c r="P454" s="33">
        <f>+'PL-tc'!$N454*'pc-dist'!$E$61</f>
        <v>0</v>
      </c>
      <c r="Q454" s="33">
        <f>+'PL-tc'!$O454*'pc-dist'!$N$9</f>
        <v>0</v>
      </c>
      <c r="R454" s="33">
        <f>+'PL-tc'!$P454*'pc-dist'!$E$74</f>
        <v>0</v>
      </c>
      <c r="S454" s="34" t="str">
        <f t="shared" si="452"/>
        <v>n/a</v>
      </c>
      <c r="T454" s="34" t="str">
        <f t="shared" si="453"/>
        <v>n/a</v>
      </c>
      <c r="V454" s="33">
        <f>+'PL-tc'!$N454*'pc-dist'!$F$61</f>
        <v>0</v>
      </c>
      <c r="W454" s="33">
        <f>+'PL-tc'!$O454*'pc-dist'!$O$9</f>
        <v>0</v>
      </c>
      <c r="X454" s="33">
        <f>+'PL-tc'!$P454*'pc-dist'!$F$74</f>
        <v>0</v>
      </c>
      <c r="Y454" s="34" t="str">
        <f t="shared" si="455"/>
        <v>n/a</v>
      </c>
      <c r="Z454" s="34" t="str">
        <f t="shared" si="456"/>
        <v>n/a</v>
      </c>
      <c r="AB454" s="33">
        <f>+'PL-tc'!$N454*'pc-dist'!$G$61</f>
        <v>0</v>
      </c>
      <c r="AC454" s="33">
        <f>+'PL-tc'!$O454*'pc-dist'!$P$9</f>
        <v>0</v>
      </c>
      <c r="AD454" s="33">
        <f>+'PL-tc'!$P454*'pc-dist'!$G$74</f>
        <v>0</v>
      </c>
      <c r="AE454" s="34" t="str">
        <f t="shared" si="458"/>
        <v>n/a</v>
      </c>
      <c r="AF454" s="34" t="str">
        <f t="shared" si="459"/>
        <v>n/a</v>
      </c>
      <c r="AH454" s="33">
        <f t="shared" si="463"/>
        <v>0</v>
      </c>
      <c r="AI454" s="33">
        <f t="shared" si="463"/>
        <v>0</v>
      </c>
      <c r="AJ454" s="33">
        <f t="shared" si="463"/>
        <v>0</v>
      </c>
      <c r="AK454" s="34" t="str">
        <f t="shared" si="461"/>
        <v>n/a</v>
      </c>
      <c r="AL454" s="34" t="str">
        <f t="shared" si="462"/>
        <v>n/a</v>
      </c>
    </row>
    <row r="455" spans="1:38" hidden="1" outlineLevel="2" x14ac:dyDescent="0.2">
      <c r="A455" s="49">
        <v>4801</v>
      </c>
      <c r="B455" s="18" t="str">
        <f>+masterfile!D1110</f>
        <v>4801 Reparatur u.Instandhaltung von Bauten</v>
      </c>
      <c r="D455" s="33">
        <f>+'PL-tc'!$N455*'pc-dist'!$C$61</f>
        <v>-2</v>
      </c>
      <c r="E455" s="33">
        <f>+'PL-tc'!$O455*'pc-dist'!$L$9</f>
        <v>-2.06</v>
      </c>
      <c r="F455" s="33">
        <f>+'PL-tc'!$P455*'pc-dist'!$C$74</f>
        <v>0</v>
      </c>
      <c r="G455" s="34">
        <f t="shared" si="446"/>
        <v>-1</v>
      </c>
      <c r="H455" s="34">
        <f t="shared" si="447"/>
        <v>-1</v>
      </c>
      <c r="J455" s="33">
        <f>+'PL-tc'!$N455*'pc-dist'!$D$61</f>
        <v>-1.25</v>
      </c>
      <c r="K455" s="33">
        <f>+'PL-tc'!$O455*'pc-dist'!$M$9</f>
        <v>-1.2875000000000001</v>
      </c>
      <c r="L455" s="33">
        <f>+'PL-tc'!$P455*'pc-dist'!$D$74</f>
        <v>0</v>
      </c>
      <c r="M455" s="34">
        <f t="shared" si="449"/>
        <v>-1</v>
      </c>
      <c r="N455" s="34">
        <f t="shared" si="450"/>
        <v>-1</v>
      </c>
      <c r="P455" s="33">
        <f>+'PL-tc'!$N455*'pc-dist'!$E$61</f>
        <v>-1</v>
      </c>
      <c r="Q455" s="33">
        <f>+'PL-tc'!$O455*'pc-dist'!$N$9</f>
        <v>-1.03</v>
      </c>
      <c r="R455" s="33">
        <f>+'PL-tc'!$P455*'pc-dist'!$E$74</f>
        <v>0</v>
      </c>
      <c r="S455" s="34">
        <f t="shared" si="452"/>
        <v>-1</v>
      </c>
      <c r="T455" s="34">
        <f t="shared" si="453"/>
        <v>-1</v>
      </c>
      <c r="V455" s="33">
        <f>+'PL-tc'!$N455*'pc-dist'!$F$61</f>
        <v>-0.5</v>
      </c>
      <c r="W455" s="33">
        <f>+'PL-tc'!$O455*'pc-dist'!$O$9</f>
        <v>-0.51500000000000001</v>
      </c>
      <c r="X455" s="33">
        <f>+'PL-tc'!$P455*'pc-dist'!$F$74</f>
        <v>0</v>
      </c>
      <c r="Y455" s="34">
        <f t="shared" si="455"/>
        <v>-1</v>
      </c>
      <c r="Z455" s="34">
        <f t="shared" si="456"/>
        <v>-1</v>
      </c>
      <c r="AB455" s="33">
        <f>+'PL-tc'!$N455*'pc-dist'!$G$61</f>
        <v>-0.25</v>
      </c>
      <c r="AC455" s="33">
        <f>+'PL-tc'!$O455*'pc-dist'!$P$9</f>
        <v>-0.25750000000000001</v>
      </c>
      <c r="AD455" s="33">
        <f>+'PL-tc'!$P455*'pc-dist'!$G$74</f>
        <v>0</v>
      </c>
      <c r="AE455" s="34">
        <f t="shared" si="458"/>
        <v>-1</v>
      </c>
      <c r="AF455" s="34">
        <f t="shared" si="459"/>
        <v>-1</v>
      </c>
      <c r="AH455" s="33">
        <f t="shared" si="463"/>
        <v>-5</v>
      </c>
      <c r="AI455" s="33">
        <f t="shared" si="463"/>
        <v>-5.15</v>
      </c>
      <c r="AJ455" s="33">
        <f t="shared" si="463"/>
        <v>0</v>
      </c>
      <c r="AK455" s="34">
        <f t="shared" si="461"/>
        <v>-1</v>
      </c>
      <c r="AL455" s="34">
        <f t="shared" si="462"/>
        <v>-1</v>
      </c>
    </row>
    <row r="456" spans="1:38" hidden="1" outlineLevel="2" x14ac:dyDescent="0.2">
      <c r="A456" s="49">
        <v>4805</v>
      </c>
      <c r="B456" s="18" t="str">
        <f>+masterfile!D1111</f>
        <v>4805 Reparatur/Instandh.v.and.Anlagen u. BGA</v>
      </c>
      <c r="D456" s="33">
        <f>+'PL-tc'!$N456*'pc-dist'!$C$61</f>
        <v>-2</v>
      </c>
      <c r="E456" s="33">
        <f>+'PL-tc'!$O456*'pc-dist'!$L$9</f>
        <v>-2.06</v>
      </c>
      <c r="F456" s="33">
        <f>+'PL-tc'!$P456*'pc-dist'!$C$74</f>
        <v>0</v>
      </c>
      <c r="G456" s="34">
        <f t="shared" si="446"/>
        <v>-1</v>
      </c>
      <c r="H456" s="34">
        <f t="shared" si="447"/>
        <v>-1</v>
      </c>
      <c r="J456" s="33">
        <f>+'PL-tc'!$N456*'pc-dist'!$D$61</f>
        <v>-1.25</v>
      </c>
      <c r="K456" s="33">
        <f>+'PL-tc'!$O456*'pc-dist'!$M$9</f>
        <v>-1.2875000000000001</v>
      </c>
      <c r="L456" s="33">
        <f>+'PL-tc'!$P456*'pc-dist'!$D$74</f>
        <v>0</v>
      </c>
      <c r="M456" s="34">
        <f t="shared" si="449"/>
        <v>-1</v>
      </c>
      <c r="N456" s="34">
        <f t="shared" si="450"/>
        <v>-1</v>
      </c>
      <c r="P456" s="33">
        <f>+'PL-tc'!$N456*'pc-dist'!$E$61</f>
        <v>-1</v>
      </c>
      <c r="Q456" s="33">
        <f>+'PL-tc'!$O456*'pc-dist'!$N$9</f>
        <v>-1.03</v>
      </c>
      <c r="R456" s="33">
        <f>+'PL-tc'!$P456*'pc-dist'!$E$74</f>
        <v>0</v>
      </c>
      <c r="S456" s="34">
        <f t="shared" si="452"/>
        <v>-1</v>
      </c>
      <c r="T456" s="34">
        <f t="shared" si="453"/>
        <v>-1</v>
      </c>
      <c r="V456" s="33">
        <f>+'PL-tc'!$N456*'pc-dist'!$F$61</f>
        <v>-0.5</v>
      </c>
      <c r="W456" s="33">
        <f>+'PL-tc'!$O456*'pc-dist'!$O$9</f>
        <v>-0.51500000000000001</v>
      </c>
      <c r="X456" s="33">
        <f>+'PL-tc'!$P456*'pc-dist'!$F$74</f>
        <v>0</v>
      </c>
      <c r="Y456" s="34">
        <f t="shared" si="455"/>
        <v>-1</v>
      </c>
      <c r="Z456" s="34">
        <f t="shared" si="456"/>
        <v>-1</v>
      </c>
      <c r="AB456" s="33">
        <f>+'PL-tc'!$N456*'pc-dist'!$G$61</f>
        <v>-0.25</v>
      </c>
      <c r="AC456" s="33">
        <f>+'PL-tc'!$O456*'pc-dist'!$P$9</f>
        <v>-0.25750000000000001</v>
      </c>
      <c r="AD456" s="33">
        <f>+'PL-tc'!$P456*'pc-dist'!$G$74</f>
        <v>0</v>
      </c>
      <c r="AE456" s="34">
        <f t="shared" si="458"/>
        <v>-1</v>
      </c>
      <c r="AF456" s="34">
        <f t="shared" si="459"/>
        <v>-1</v>
      </c>
      <c r="AH456" s="33">
        <f t="shared" si="463"/>
        <v>-5</v>
      </c>
      <c r="AI456" s="33">
        <f t="shared" si="463"/>
        <v>-5.15</v>
      </c>
      <c r="AJ456" s="33">
        <f t="shared" si="463"/>
        <v>0</v>
      </c>
      <c r="AK456" s="34">
        <f t="shared" si="461"/>
        <v>-1</v>
      </c>
      <c r="AL456" s="34">
        <f t="shared" si="462"/>
        <v>-1</v>
      </c>
    </row>
    <row r="457" spans="1:38" hidden="1" outlineLevel="2" x14ac:dyDescent="0.2">
      <c r="A457" s="49">
        <v>4806</v>
      </c>
      <c r="B457" s="18" t="str">
        <f>+masterfile!D1112</f>
        <v>4806 Wartungskosten für Hard- und Software</v>
      </c>
      <c r="D457" s="33">
        <f>+'PL-tc'!$N457*'pc-dist'!$C$61</f>
        <v>-1.2000000000000002</v>
      </c>
      <c r="E457" s="33">
        <f>+'PL-tc'!$O457*'pc-dist'!$L$9</f>
        <v>-1.2359999999999998</v>
      </c>
      <c r="F457" s="33">
        <f>+'PL-tc'!$P457*'pc-dist'!$C$74</f>
        <v>0</v>
      </c>
      <c r="G457" s="34">
        <f t="shared" si="446"/>
        <v>-1</v>
      </c>
      <c r="H457" s="34">
        <f t="shared" si="447"/>
        <v>-1</v>
      </c>
      <c r="J457" s="33">
        <f>+'PL-tc'!$N457*'pc-dist'!$D$61</f>
        <v>-0.75</v>
      </c>
      <c r="K457" s="33">
        <f>+'PL-tc'!$O457*'pc-dist'!$M$9</f>
        <v>-0.77249999999999985</v>
      </c>
      <c r="L457" s="33">
        <f>+'PL-tc'!$P457*'pc-dist'!$D$74</f>
        <v>0</v>
      </c>
      <c r="M457" s="34">
        <f t="shared" si="449"/>
        <v>-1</v>
      </c>
      <c r="N457" s="34">
        <f t="shared" si="450"/>
        <v>-1</v>
      </c>
      <c r="P457" s="33">
        <f>+'PL-tc'!$N457*'pc-dist'!$E$61</f>
        <v>-0.60000000000000009</v>
      </c>
      <c r="Q457" s="33">
        <f>+'PL-tc'!$O457*'pc-dist'!$N$9</f>
        <v>-0.61799999999999988</v>
      </c>
      <c r="R457" s="33">
        <f>+'PL-tc'!$P457*'pc-dist'!$E$74</f>
        <v>0</v>
      </c>
      <c r="S457" s="34">
        <f t="shared" si="452"/>
        <v>-1</v>
      </c>
      <c r="T457" s="34">
        <f t="shared" si="453"/>
        <v>-1</v>
      </c>
      <c r="V457" s="33">
        <f>+'PL-tc'!$N457*'pc-dist'!$F$61</f>
        <v>-0.30000000000000004</v>
      </c>
      <c r="W457" s="33">
        <f>+'PL-tc'!$O457*'pc-dist'!$O$9</f>
        <v>-0.30899999999999994</v>
      </c>
      <c r="X457" s="33">
        <f>+'PL-tc'!$P457*'pc-dist'!$F$74</f>
        <v>0</v>
      </c>
      <c r="Y457" s="34">
        <f t="shared" si="455"/>
        <v>-1</v>
      </c>
      <c r="Z457" s="34">
        <f t="shared" si="456"/>
        <v>-1</v>
      </c>
      <c r="AB457" s="33">
        <f>+'PL-tc'!$N457*'pc-dist'!$G$61</f>
        <v>-0.15000000000000002</v>
      </c>
      <c r="AC457" s="33">
        <f>+'PL-tc'!$O457*'pc-dist'!$P$9</f>
        <v>-0.15449999999999997</v>
      </c>
      <c r="AD457" s="33">
        <f>+'PL-tc'!$P457*'pc-dist'!$G$74</f>
        <v>0</v>
      </c>
      <c r="AE457" s="34">
        <f t="shared" si="458"/>
        <v>-1</v>
      </c>
      <c r="AF457" s="34">
        <f t="shared" si="459"/>
        <v>-1</v>
      </c>
      <c r="AH457" s="33">
        <f t="shared" si="463"/>
        <v>-3.0000000000000004</v>
      </c>
      <c r="AI457" s="33">
        <f t="shared" si="463"/>
        <v>-3.0899999999999994</v>
      </c>
      <c r="AJ457" s="33">
        <f t="shared" si="463"/>
        <v>0</v>
      </c>
      <c r="AK457" s="34">
        <f t="shared" si="461"/>
        <v>-1</v>
      </c>
      <c r="AL457" s="34">
        <f t="shared" si="462"/>
        <v>-1</v>
      </c>
    </row>
    <row r="458" spans="1:38" hidden="1" outlineLevel="2" x14ac:dyDescent="0.2">
      <c r="A458" s="49">
        <v>4808</v>
      </c>
      <c r="B458" s="18" t="str">
        <f>+masterfile!D1113</f>
        <v>4808 Zuführung zu Aufwandsrückstellungen</v>
      </c>
      <c r="D458" s="33">
        <f>+'PL-tc'!$N458*'pc-dist'!$C$61</f>
        <v>0</v>
      </c>
      <c r="E458" s="33">
        <f>+'PL-tc'!$O458*'pc-dist'!$L$9</f>
        <v>0</v>
      </c>
      <c r="F458" s="33">
        <f>+'PL-tc'!$P458*'pc-dist'!$C$74</f>
        <v>0</v>
      </c>
      <c r="G458" s="34" t="str">
        <f t="shared" si="446"/>
        <v>n/a</v>
      </c>
      <c r="H458" s="34" t="str">
        <f t="shared" si="447"/>
        <v>n/a</v>
      </c>
      <c r="J458" s="33">
        <f>+'PL-tc'!$N458*'pc-dist'!$D$61</f>
        <v>0</v>
      </c>
      <c r="K458" s="33">
        <f>+'PL-tc'!$O458*'pc-dist'!$M$9</f>
        <v>0</v>
      </c>
      <c r="L458" s="33">
        <f>+'PL-tc'!$P458*'pc-dist'!$D$74</f>
        <v>0</v>
      </c>
      <c r="M458" s="34" t="str">
        <f t="shared" si="449"/>
        <v>n/a</v>
      </c>
      <c r="N458" s="34" t="str">
        <f t="shared" si="450"/>
        <v>n/a</v>
      </c>
      <c r="P458" s="33">
        <f>+'PL-tc'!$N458*'pc-dist'!$E$61</f>
        <v>0</v>
      </c>
      <c r="Q458" s="33">
        <f>+'PL-tc'!$O458*'pc-dist'!$N$9</f>
        <v>0</v>
      </c>
      <c r="R458" s="33">
        <f>+'PL-tc'!$P458*'pc-dist'!$E$74</f>
        <v>0</v>
      </c>
      <c r="S458" s="34" t="str">
        <f t="shared" si="452"/>
        <v>n/a</v>
      </c>
      <c r="T458" s="34" t="str">
        <f t="shared" si="453"/>
        <v>n/a</v>
      </c>
      <c r="V458" s="33">
        <f>+'PL-tc'!$N458*'pc-dist'!$F$61</f>
        <v>0</v>
      </c>
      <c r="W458" s="33">
        <f>+'PL-tc'!$O458*'pc-dist'!$O$9</f>
        <v>0</v>
      </c>
      <c r="X458" s="33">
        <f>+'PL-tc'!$P458*'pc-dist'!$F$74</f>
        <v>0</v>
      </c>
      <c r="Y458" s="34" t="str">
        <f t="shared" si="455"/>
        <v>n/a</v>
      </c>
      <c r="Z458" s="34" t="str">
        <f t="shared" si="456"/>
        <v>n/a</v>
      </c>
      <c r="AB458" s="33">
        <f>+'PL-tc'!$N458*'pc-dist'!$G$61</f>
        <v>0</v>
      </c>
      <c r="AC458" s="33">
        <f>+'PL-tc'!$O458*'pc-dist'!$P$9</f>
        <v>0</v>
      </c>
      <c r="AD458" s="33">
        <f>+'PL-tc'!$P458*'pc-dist'!$G$74</f>
        <v>0</v>
      </c>
      <c r="AE458" s="34" t="str">
        <f t="shared" si="458"/>
        <v>n/a</v>
      </c>
      <c r="AF458" s="34" t="str">
        <f t="shared" si="459"/>
        <v>n/a</v>
      </c>
      <c r="AH458" s="33">
        <f t="shared" si="463"/>
        <v>0</v>
      </c>
      <c r="AI458" s="33">
        <f t="shared" si="463"/>
        <v>0</v>
      </c>
      <c r="AJ458" s="33">
        <f t="shared" si="463"/>
        <v>0</v>
      </c>
      <c r="AK458" s="34" t="str">
        <f t="shared" si="461"/>
        <v>n/a</v>
      </c>
      <c r="AL458" s="34" t="str">
        <f t="shared" si="462"/>
        <v>n/a</v>
      </c>
    </row>
    <row r="459" spans="1:38" ht="24" hidden="1" outlineLevel="2" x14ac:dyDescent="0.2">
      <c r="A459" s="49">
        <v>4809</v>
      </c>
      <c r="B459" s="18" t="str">
        <f>+masterfile!D1114</f>
        <v>4809 Sonstige Reparaturen u.Instandhaltungen</v>
      </c>
      <c r="D459" s="33">
        <f>+'PL-tc'!$N459*'pc-dist'!$C$61</f>
        <v>0</v>
      </c>
      <c r="E459" s="33">
        <f>+'PL-tc'!$O459*'pc-dist'!$L$9</f>
        <v>0</v>
      </c>
      <c r="F459" s="33">
        <f>+'PL-tc'!$P459*'pc-dist'!$C$74</f>
        <v>0</v>
      </c>
      <c r="G459" s="34" t="str">
        <f t="shared" si="446"/>
        <v>n/a</v>
      </c>
      <c r="H459" s="34" t="str">
        <f t="shared" si="447"/>
        <v>n/a</v>
      </c>
      <c r="J459" s="33">
        <f>+'PL-tc'!$N459*'pc-dist'!$D$61</f>
        <v>0</v>
      </c>
      <c r="K459" s="33">
        <f>+'PL-tc'!$O459*'pc-dist'!$M$9</f>
        <v>0</v>
      </c>
      <c r="L459" s="33">
        <f>+'PL-tc'!$P459*'pc-dist'!$D$74</f>
        <v>0</v>
      </c>
      <c r="M459" s="34" t="str">
        <f t="shared" si="449"/>
        <v>n/a</v>
      </c>
      <c r="N459" s="34" t="str">
        <f t="shared" si="450"/>
        <v>n/a</v>
      </c>
      <c r="P459" s="33">
        <f>+'PL-tc'!$N459*'pc-dist'!$E$61</f>
        <v>0</v>
      </c>
      <c r="Q459" s="33">
        <f>+'PL-tc'!$O459*'pc-dist'!$N$9</f>
        <v>0</v>
      </c>
      <c r="R459" s="33">
        <f>+'PL-tc'!$P459*'pc-dist'!$E$74</f>
        <v>0</v>
      </c>
      <c r="S459" s="34" t="str">
        <f t="shared" si="452"/>
        <v>n/a</v>
      </c>
      <c r="T459" s="34" t="str">
        <f t="shared" si="453"/>
        <v>n/a</v>
      </c>
      <c r="V459" s="33">
        <f>+'PL-tc'!$N459*'pc-dist'!$F$61</f>
        <v>0</v>
      </c>
      <c r="W459" s="33">
        <f>+'PL-tc'!$O459*'pc-dist'!$O$9</f>
        <v>0</v>
      </c>
      <c r="X459" s="33">
        <f>+'PL-tc'!$P459*'pc-dist'!$F$74</f>
        <v>0</v>
      </c>
      <c r="Y459" s="34" t="str">
        <f t="shared" si="455"/>
        <v>n/a</v>
      </c>
      <c r="Z459" s="34" t="str">
        <f t="shared" si="456"/>
        <v>n/a</v>
      </c>
      <c r="AB459" s="33">
        <f>+'PL-tc'!$N459*'pc-dist'!$G$61</f>
        <v>0</v>
      </c>
      <c r="AC459" s="33">
        <f>+'PL-tc'!$O459*'pc-dist'!$P$9</f>
        <v>0</v>
      </c>
      <c r="AD459" s="33">
        <f>+'PL-tc'!$P459*'pc-dist'!$G$74</f>
        <v>0</v>
      </c>
      <c r="AE459" s="34" t="str">
        <f t="shared" si="458"/>
        <v>n/a</v>
      </c>
      <c r="AF459" s="34" t="str">
        <f t="shared" si="459"/>
        <v>n/a</v>
      </c>
      <c r="AH459" s="33">
        <f t="shared" si="463"/>
        <v>0</v>
      </c>
      <c r="AI459" s="33">
        <f t="shared" si="463"/>
        <v>0</v>
      </c>
      <c r="AJ459" s="33">
        <f t="shared" si="463"/>
        <v>0</v>
      </c>
      <c r="AK459" s="34" t="str">
        <f t="shared" si="461"/>
        <v>n/a</v>
      </c>
      <c r="AL459" s="34" t="str">
        <f t="shared" si="462"/>
        <v>n/a</v>
      </c>
    </row>
    <row r="460" spans="1:38" hidden="1" outlineLevel="1" collapsed="1" x14ac:dyDescent="0.2">
      <c r="B460" s="18"/>
      <c r="D460" s="53"/>
      <c r="E460" s="53"/>
      <c r="F460" s="53"/>
      <c r="J460" s="53"/>
      <c r="K460" s="53"/>
      <c r="L460" s="53"/>
      <c r="P460" s="53"/>
      <c r="Q460" s="53"/>
      <c r="R460" s="53"/>
      <c r="V460" s="53"/>
      <c r="W460" s="53"/>
      <c r="X460" s="53"/>
      <c r="AB460" s="53"/>
      <c r="AC460" s="53"/>
      <c r="AD460" s="53"/>
      <c r="AH460" s="53"/>
      <c r="AI460" s="53"/>
      <c r="AJ460" s="53"/>
    </row>
    <row r="461" spans="1:38" hidden="1" outlineLevel="1" x14ac:dyDescent="0.2">
      <c r="A461" s="49" t="s">
        <v>24</v>
      </c>
      <c r="B461" s="13" t="s">
        <v>24</v>
      </c>
      <c r="D461" s="53">
        <f t="shared" ref="D461:F461" si="464">+SUM(D462:D464)</f>
        <v>-6</v>
      </c>
      <c r="E461" s="53">
        <f t="shared" si="464"/>
        <v>-6.18</v>
      </c>
      <c r="F461" s="53">
        <f t="shared" si="464"/>
        <v>0</v>
      </c>
      <c r="G461" s="34">
        <f t="shared" ref="G461:G463" si="465">IFERROR(F461/E461-1,"n/a")</f>
        <v>-1</v>
      </c>
      <c r="H461" s="34">
        <f t="shared" ref="H461:H463" si="466">IFERROR(F461/D461-1,"n/a")</f>
        <v>-1</v>
      </c>
      <c r="J461" s="53">
        <f t="shared" ref="J461:L461" si="467">+SUM(J462:J464)</f>
        <v>-3.75</v>
      </c>
      <c r="K461" s="53">
        <f t="shared" si="467"/>
        <v>-3.8624999999999994</v>
      </c>
      <c r="L461" s="53">
        <f t="shared" si="467"/>
        <v>0</v>
      </c>
      <c r="M461" s="34">
        <f t="shared" ref="M461:M463" si="468">IFERROR(L461/K461-1,"n/a")</f>
        <v>-1</v>
      </c>
      <c r="N461" s="34">
        <f t="shared" ref="N461:N463" si="469">IFERROR(L461/J461-1,"n/a")</f>
        <v>-1</v>
      </c>
      <c r="P461" s="53">
        <f t="shared" ref="P461:R461" si="470">+SUM(P462:P464)</f>
        <v>-3</v>
      </c>
      <c r="Q461" s="53">
        <f t="shared" si="470"/>
        <v>-3.09</v>
      </c>
      <c r="R461" s="53">
        <f t="shared" si="470"/>
        <v>0</v>
      </c>
      <c r="S461" s="34">
        <f t="shared" ref="S461:S463" si="471">IFERROR(R461/Q461-1,"n/a")</f>
        <v>-1</v>
      </c>
      <c r="T461" s="34">
        <f t="shared" ref="T461:T463" si="472">IFERROR(R461/P461-1,"n/a")</f>
        <v>-1</v>
      </c>
      <c r="V461" s="53">
        <f t="shared" ref="V461:X461" si="473">+SUM(V462:V464)</f>
        <v>-1.5</v>
      </c>
      <c r="W461" s="53">
        <f t="shared" si="473"/>
        <v>-1.5449999999999999</v>
      </c>
      <c r="X461" s="53">
        <f t="shared" si="473"/>
        <v>0</v>
      </c>
      <c r="Y461" s="34">
        <f t="shared" ref="Y461:Y463" si="474">IFERROR(X461/W461-1,"n/a")</f>
        <v>-1</v>
      </c>
      <c r="Z461" s="34">
        <f t="shared" ref="Z461:Z463" si="475">IFERROR(X461/V461-1,"n/a")</f>
        <v>-1</v>
      </c>
      <c r="AB461" s="53">
        <f t="shared" ref="AB461:AD461" si="476">+SUM(AB462:AB464)</f>
        <v>-0.75</v>
      </c>
      <c r="AC461" s="53">
        <f t="shared" si="476"/>
        <v>-0.77249999999999996</v>
      </c>
      <c r="AD461" s="53">
        <f t="shared" si="476"/>
        <v>0</v>
      </c>
      <c r="AE461" s="34">
        <f t="shared" ref="AE461:AE463" si="477">IFERROR(AD461/AC461-1,"n/a")</f>
        <v>-1</v>
      </c>
      <c r="AF461" s="34">
        <f t="shared" ref="AF461:AF463" si="478">IFERROR(AD461/AB461-1,"n/a")</f>
        <v>-1</v>
      </c>
      <c r="AH461" s="53">
        <f t="shared" ref="AH461:AJ461" si="479">+SUM(AH462:AH464)</f>
        <v>-15</v>
      </c>
      <c r="AI461" s="53">
        <f t="shared" si="479"/>
        <v>-15.45</v>
      </c>
      <c r="AJ461" s="53">
        <f t="shared" si="479"/>
        <v>0</v>
      </c>
      <c r="AK461" s="34">
        <f t="shared" ref="AK461:AK463" si="480">IFERROR(AJ461/AI461-1,"n/a")</f>
        <v>-1</v>
      </c>
      <c r="AL461" s="34">
        <f t="shared" ref="AL461:AL463" si="481">IFERROR(AJ461/AH461-1,"n/a")</f>
        <v>-1</v>
      </c>
    </row>
    <row r="462" spans="1:38" hidden="1" outlineLevel="2" x14ac:dyDescent="0.2">
      <c r="A462" s="49">
        <v>4360</v>
      </c>
      <c r="B462" s="18" t="str">
        <f>+masterfile!D1052</f>
        <v>4360 Versicherungen</v>
      </c>
      <c r="D462" s="33">
        <f>+'PL-tc'!$N462*'pc-dist'!$C$61</f>
        <v>-6</v>
      </c>
      <c r="E462" s="33">
        <f>+'PL-tc'!$O462*'pc-dist'!$L$9</f>
        <v>-6.18</v>
      </c>
      <c r="F462" s="33">
        <f>+'PL-tc'!$P462*'pc-dist'!$C$74</f>
        <v>0</v>
      </c>
      <c r="G462" s="34">
        <f t="shared" si="465"/>
        <v>-1</v>
      </c>
      <c r="H462" s="34">
        <f t="shared" si="466"/>
        <v>-1</v>
      </c>
      <c r="J462" s="33">
        <f>+'PL-tc'!$N462*'pc-dist'!$D$61</f>
        <v>-3.75</v>
      </c>
      <c r="K462" s="33">
        <f>+'PL-tc'!$O462*'pc-dist'!$M$9</f>
        <v>-3.8624999999999994</v>
      </c>
      <c r="L462" s="33">
        <f>+'PL-tc'!$P462*'pc-dist'!$D$74</f>
        <v>0</v>
      </c>
      <c r="M462" s="34">
        <f t="shared" si="468"/>
        <v>-1</v>
      </c>
      <c r="N462" s="34">
        <f t="shared" si="469"/>
        <v>-1</v>
      </c>
      <c r="P462" s="33">
        <f>+'PL-tc'!$N462*'pc-dist'!$E$61</f>
        <v>-3</v>
      </c>
      <c r="Q462" s="33">
        <f>+'PL-tc'!$O462*'pc-dist'!$N$9</f>
        <v>-3.09</v>
      </c>
      <c r="R462" s="33">
        <f>+'PL-tc'!$P462*'pc-dist'!$E$74</f>
        <v>0</v>
      </c>
      <c r="S462" s="34">
        <f t="shared" si="471"/>
        <v>-1</v>
      </c>
      <c r="T462" s="34">
        <f t="shared" si="472"/>
        <v>-1</v>
      </c>
      <c r="V462" s="33">
        <f>+'PL-tc'!$N462*'pc-dist'!$F$61</f>
        <v>-1.5</v>
      </c>
      <c r="W462" s="33">
        <f>+'PL-tc'!$O462*'pc-dist'!$O$9</f>
        <v>-1.5449999999999999</v>
      </c>
      <c r="X462" s="33">
        <f>+'PL-tc'!$P462*'pc-dist'!$F$74</f>
        <v>0</v>
      </c>
      <c r="Y462" s="34">
        <f t="shared" si="474"/>
        <v>-1</v>
      </c>
      <c r="Z462" s="34">
        <f t="shared" si="475"/>
        <v>-1</v>
      </c>
      <c r="AB462" s="33">
        <f>+'PL-tc'!$N462*'pc-dist'!$G$61</f>
        <v>-0.75</v>
      </c>
      <c r="AC462" s="33">
        <f>+'PL-tc'!$O462*'pc-dist'!$P$9</f>
        <v>-0.77249999999999996</v>
      </c>
      <c r="AD462" s="33">
        <f>+'PL-tc'!$P462*'pc-dist'!$G$74</f>
        <v>0</v>
      </c>
      <c r="AE462" s="34">
        <f t="shared" si="477"/>
        <v>-1</v>
      </c>
      <c r="AF462" s="34">
        <f t="shared" si="478"/>
        <v>-1</v>
      </c>
      <c r="AH462" s="33">
        <f t="shared" ref="AH462:AJ463" si="482">AB462+V462+P462+J462+D462</f>
        <v>-15</v>
      </c>
      <c r="AI462" s="33">
        <f t="shared" si="482"/>
        <v>-15.45</v>
      </c>
      <c r="AJ462" s="33">
        <f t="shared" si="482"/>
        <v>0</v>
      </c>
      <c r="AK462" s="34">
        <f t="shared" si="480"/>
        <v>-1</v>
      </c>
      <c r="AL462" s="34">
        <f t="shared" si="481"/>
        <v>-1</v>
      </c>
    </row>
    <row r="463" spans="1:38" hidden="1" outlineLevel="2" x14ac:dyDescent="0.2">
      <c r="A463" s="49">
        <v>4366</v>
      </c>
      <c r="B463" s="18" t="str">
        <f>+masterfile!D1053</f>
        <v>4366 Versicherung für Gebäude</v>
      </c>
      <c r="D463" s="33">
        <f>+'PL-tc'!$N463*'pc-dist'!$C$61</f>
        <v>0</v>
      </c>
      <c r="E463" s="33">
        <f>+'PL-tc'!$O463*'pc-dist'!$L$9</f>
        <v>0</v>
      </c>
      <c r="F463" s="33">
        <f>+'PL-tc'!$P463*'pc-dist'!$C$74</f>
        <v>0</v>
      </c>
      <c r="G463" s="34" t="str">
        <f t="shared" si="465"/>
        <v>n/a</v>
      </c>
      <c r="H463" s="34" t="str">
        <f t="shared" si="466"/>
        <v>n/a</v>
      </c>
      <c r="J463" s="33">
        <f>+'PL-tc'!$N463*'pc-dist'!$D$61</f>
        <v>0</v>
      </c>
      <c r="K463" s="33">
        <f>+'PL-tc'!$O463*'pc-dist'!$M$9</f>
        <v>0</v>
      </c>
      <c r="L463" s="33">
        <f>+'PL-tc'!$P463*'pc-dist'!$D$74</f>
        <v>0</v>
      </c>
      <c r="M463" s="34" t="str">
        <f t="shared" si="468"/>
        <v>n/a</v>
      </c>
      <c r="N463" s="34" t="str">
        <f t="shared" si="469"/>
        <v>n/a</v>
      </c>
      <c r="P463" s="33">
        <f>+'PL-tc'!$N463*'pc-dist'!$E$61</f>
        <v>0</v>
      </c>
      <c r="Q463" s="33">
        <f>+'PL-tc'!$O463*'pc-dist'!$N$9</f>
        <v>0</v>
      </c>
      <c r="R463" s="33">
        <f>+'PL-tc'!$P463*'pc-dist'!$E$74</f>
        <v>0</v>
      </c>
      <c r="S463" s="34" t="str">
        <f t="shared" si="471"/>
        <v>n/a</v>
      </c>
      <c r="T463" s="34" t="str">
        <f t="shared" si="472"/>
        <v>n/a</v>
      </c>
      <c r="V463" s="33">
        <f>+'PL-tc'!$N463*'pc-dist'!$F$61</f>
        <v>0</v>
      </c>
      <c r="W463" s="33">
        <f>+'PL-tc'!$O463*'pc-dist'!$O$9</f>
        <v>0</v>
      </c>
      <c r="X463" s="33">
        <f>+'PL-tc'!$P463*'pc-dist'!$F$74</f>
        <v>0</v>
      </c>
      <c r="Y463" s="34" t="str">
        <f t="shared" si="474"/>
        <v>n/a</v>
      </c>
      <c r="Z463" s="34" t="str">
        <f t="shared" si="475"/>
        <v>n/a</v>
      </c>
      <c r="AB463" s="33">
        <f>+'PL-tc'!$N463*'pc-dist'!$G$61</f>
        <v>0</v>
      </c>
      <c r="AC463" s="33">
        <f>+'PL-tc'!$O463*'pc-dist'!$P$9</f>
        <v>0</v>
      </c>
      <c r="AD463" s="33">
        <f>+'PL-tc'!$P463*'pc-dist'!$G$74</f>
        <v>0</v>
      </c>
      <c r="AE463" s="34" t="str">
        <f t="shared" si="477"/>
        <v>n/a</v>
      </c>
      <c r="AF463" s="34" t="str">
        <f t="shared" si="478"/>
        <v>n/a</v>
      </c>
      <c r="AH463" s="33">
        <f t="shared" si="482"/>
        <v>0</v>
      </c>
      <c r="AI463" s="33">
        <f t="shared" si="482"/>
        <v>0</v>
      </c>
      <c r="AJ463" s="33">
        <f t="shared" si="482"/>
        <v>0</v>
      </c>
      <c r="AK463" s="34" t="str">
        <f t="shared" si="480"/>
        <v>n/a</v>
      </c>
      <c r="AL463" s="34" t="str">
        <f t="shared" si="481"/>
        <v>n/a</v>
      </c>
    </row>
    <row r="464" spans="1:38" hidden="1" outlineLevel="1" collapsed="1" x14ac:dyDescent="0.2">
      <c r="B464" s="13"/>
      <c r="D464" s="53"/>
      <c r="E464" s="53"/>
      <c r="F464" s="53"/>
      <c r="J464" s="53"/>
      <c r="K464" s="53"/>
      <c r="L464" s="53"/>
      <c r="P464" s="53"/>
      <c r="Q464" s="53"/>
      <c r="R464" s="53"/>
      <c r="V464" s="53"/>
      <c r="W464" s="53"/>
      <c r="X464" s="53"/>
      <c r="AB464" s="53"/>
      <c r="AC464" s="53"/>
      <c r="AD464" s="53"/>
      <c r="AH464" s="53"/>
      <c r="AI464" s="53"/>
      <c r="AJ464" s="53"/>
    </row>
    <row r="465" spans="1:38" hidden="1" outlineLevel="1" x14ac:dyDescent="0.2">
      <c r="A465" s="49" t="s">
        <v>25</v>
      </c>
      <c r="B465" s="13" t="s">
        <v>25</v>
      </c>
      <c r="D465" s="53">
        <f t="shared" ref="D465:F465" si="483">+SUM(D466:D471)</f>
        <v>-1.2799999999999998</v>
      </c>
      <c r="E465" s="53">
        <f t="shared" si="483"/>
        <v>-1.3184000000000002</v>
      </c>
      <c r="F465" s="53">
        <f t="shared" si="483"/>
        <v>0</v>
      </c>
      <c r="G465" s="34">
        <f t="shared" ref="G465:G470" si="484">IFERROR(F465/E465-1,"n/a")</f>
        <v>-1</v>
      </c>
      <c r="H465" s="34">
        <f t="shared" ref="H465:H470" si="485">IFERROR(F465/D465-1,"n/a")</f>
        <v>-1</v>
      </c>
      <c r="J465" s="53">
        <f t="shared" ref="J465:L465" si="486">+SUM(J466:J471)</f>
        <v>-0.79999999999999993</v>
      </c>
      <c r="K465" s="53">
        <f t="shared" si="486"/>
        <v>-0.82400000000000007</v>
      </c>
      <c r="L465" s="53">
        <f t="shared" si="486"/>
        <v>0</v>
      </c>
      <c r="M465" s="34">
        <f t="shared" ref="M465:M470" si="487">IFERROR(L465/K465-1,"n/a")</f>
        <v>-1</v>
      </c>
      <c r="N465" s="34">
        <f t="shared" ref="N465:N470" si="488">IFERROR(L465/J465-1,"n/a")</f>
        <v>-1</v>
      </c>
      <c r="P465" s="53">
        <f t="shared" ref="P465:R465" si="489">+SUM(P466:P471)</f>
        <v>-0.6399999999999999</v>
      </c>
      <c r="Q465" s="53">
        <f t="shared" si="489"/>
        <v>-0.65920000000000012</v>
      </c>
      <c r="R465" s="53">
        <f t="shared" si="489"/>
        <v>0</v>
      </c>
      <c r="S465" s="34">
        <f t="shared" ref="S465:S470" si="490">IFERROR(R465/Q465-1,"n/a")</f>
        <v>-1</v>
      </c>
      <c r="T465" s="34">
        <f t="shared" ref="T465:T470" si="491">IFERROR(R465/P465-1,"n/a")</f>
        <v>-1</v>
      </c>
      <c r="V465" s="53">
        <f t="shared" ref="V465:X465" si="492">+SUM(V466:V471)</f>
        <v>-0.31999999999999995</v>
      </c>
      <c r="W465" s="53">
        <f t="shared" si="492"/>
        <v>-0.32960000000000006</v>
      </c>
      <c r="X465" s="53">
        <f t="shared" si="492"/>
        <v>0</v>
      </c>
      <c r="Y465" s="34">
        <f t="shared" ref="Y465:Y470" si="493">IFERROR(X465/W465-1,"n/a")</f>
        <v>-1</v>
      </c>
      <c r="Z465" s="34">
        <f t="shared" ref="Z465:Z470" si="494">IFERROR(X465/V465-1,"n/a")</f>
        <v>-1</v>
      </c>
      <c r="AB465" s="53">
        <f t="shared" ref="AB465:AD465" si="495">+SUM(AB466:AB471)</f>
        <v>-0.15999999999999998</v>
      </c>
      <c r="AC465" s="53">
        <f t="shared" si="495"/>
        <v>-0.16480000000000003</v>
      </c>
      <c r="AD465" s="53">
        <f t="shared" si="495"/>
        <v>0</v>
      </c>
      <c r="AE465" s="34">
        <f t="shared" ref="AE465:AE470" si="496">IFERROR(AD465/AC465-1,"n/a")</f>
        <v>-1</v>
      </c>
      <c r="AF465" s="34">
        <f t="shared" ref="AF465:AF470" si="497">IFERROR(AD465/AB465-1,"n/a")</f>
        <v>-1</v>
      </c>
      <c r="AH465" s="53">
        <f t="shared" ref="AH465:AJ465" si="498">+SUM(AH466:AH471)</f>
        <v>-3.2</v>
      </c>
      <c r="AI465" s="53">
        <f t="shared" si="498"/>
        <v>-3.2960000000000007</v>
      </c>
      <c r="AJ465" s="53">
        <f t="shared" si="498"/>
        <v>0</v>
      </c>
      <c r="AK465" s="34">
        <f t="shared" ref="AK465:AK470" si="499">IFERROR(AJ465/AI465-1,"n/a")</f>
        <v>-1</v>
      </c>
      <c r="AL465" s="34">
        <f t="shared" ref="AL465:AL470" si="500">IFERROR(AJ465/AH465-1,"n/a")</f>
        <v>-1</v>
      </c>
    </row>
    <row r="466" spans="1:38" hidden="1" outlineLevel="2" x14ac:dyDescent="0.2">
      <c r="A466" s="49">
        <v>4380</v>
      </c>
      <c r="B466" s="18" t="str">
        <f>+masterfile!D1055</f>
        <v>4380 Beiträge</v>
      </c>
      <c r="D466" s="33">
        <f>+'PL-tc'!$N466*'pc-dist'!$C$61</f>
        <v>-0.56000000000000005</v>
      </c>
      <c r="E466" s="33">
        <f>+'PL-tc'!$O466*'pc-dist'!$L$9</f>
        <v>-0.57680000000000009</v>
      </c>
      <c r="F466" s="33">
        <f>+'PL-tc'!$P466*'pc-dist'!$C$74</f>
        <v>0</v>
      </c>
      <c r="G466" s="34">
        <f t="shared" si="484"/>
        <v>-1</v>
      </c>
      <c r="H466" s="34">
        <f t="shared" si="485"/>
        <v>-1</v>
      </c>
      <c r="J466" s="33">
        <f>+'PL-tc'!$N466*'pc-dist'!$D$61</f>
        <v>-0.35000000000000003</v>
      </c>
      <c r="K466" s="33">
        <f>+'PL-tc'!$O466*'pc-dist'!$M$9</f>
        <v>-0.36050000000000004</v>
      </c>
      <c r="L466" s="33">
        <f>+'PL-tc'!$P466*'pc-dist'!$D$74</f>
        <v>0</v>
      </c>
      <c r="M466" s="34">
        <f t="shared" si="487"/>
        <v>-1</v>
      </c>
      <c r="N466" s="34">
        <f t="shared" si="488"/>
        <v>-1</v>
      </c>
      <c r="P466" s="33">
        <f>+'PL-tc'!$N466*'pc-dist'!$E$61</f>
        <v>-0.28000000000000003</v>
      </c>
      <c r="Q466" s="33">
        <f>+'PL-tc'!$O466*'pc-dist'!$N$9</f>
        <v>-0.28840000000000005</v>
      </c>
      <c r="R466" s="33">
        <f>+'PL-tc'!$P466*'pc-dist'!$E$74</f>
        <v>0</v>
      </c>
      <c r="S466" s="34">
        <f t="shared" si="490"/>
        <v>-1</v>
      </c>
      <c r="T466" s="34">
        <f t="shared" si="491"/>
        <v>-1</v>
      </c>
      <c r="V466" s="33">
        <f>+'PL-tc'!$N466*'pc-dist'!$F$61</f>
        <v>-0.14000000000000001</v>
      </c>
      <c r="W466" s="33">
        <f>+'PL-tc'!$O466*'pc-dist'!$O$9</f>
        <v>-0.14420000000000002</v>
      </c>
      <c r="X466" s="33">
        <f>+'PL-tc'!$P466*'pc-dist'!$F$74</f>
        <v>0</v>
      </c>
      <c r="Y466" s="34">
        <f t="shared" si="493"/>
        <v>-1</v>
      </c>
      <c r="Z466" s="34">
        <f t="shared" si="494"/>
        <v>-1</v>
      </c>
      <c r="AB466" s="33">
        <f>+'PL-tc'!$N466*'pc-dist'!$G$61</f>
        <v>-7.0000000000000007E-2</v>
      </c>
      <c r="AC466" s="33">
        <f>+'PL-tc'!$O466*'pc-dist'!$P$9</f>
        <v>-7.2100000000000011E-2</v>
      </c>
      <c r="AD466" s="33">
        <f>+'PL-tc'!$P466*'pc-dist'!$G$74</f>
        <v>0</v>
      </c>
      <c r="AE466" s="34">
        <f t="shared" si="496"/>
        <v>-1</v>
      </c>
      <c r="AF466" s="34">
        <f t="shared" si="497"/>
        <v>-1</v>
      </c>
      <c r="AH466" s="33">
        <f t="shared" ref="AH466:AJ470" si="501">AB466+V466+P466+J466+D466</f>
        <v>-1.4000000000000001</v>
      </c>
      <c r="AI466" s="33">
        <f t="shared" si="501"/>
        <v>-1.4420000000000002</v>
      </c>
      <c r="AJ466" s="33">
        <f t="shared" si="501"/>
        <v>0</v>
      </c>
      <c r="AK466" s="34">
        <f t="shared" si="499"/>
        <v>-1</v>
      </c>
      <c r="AL466" s="34">
        <f t="shared" si="500"/>
        <v>-1</v>
      </c>
    </row>
    <row r="467" spans="1:38" hidden="1" outlineLevel="2" x14ac:dyDescent="0.2">
      <c r="A467" s="49">
        <v>4390</v>
      </c>
      <c r="B467" s="18" t="str">
        <f>+masterfile!D1056</f>
        <v>4390 Sonstige Abgaben</v>
      </c>
      <c r="D467" s="33">
        <f>+'PL-tc'!$N467*'pc-dist'!$C$61</f>
        <v>-0.71999999999999986</v>
      </c>
      <c r="E467" s="33">
        <f>+'PL-tc'!$O467*'pc-dist'!$L$9</f>
        <v>-0.74160000000000015</v>
      </c>
      <c r="F467" s="33">
        <f>+'PL-tc'!$P467*'pc-dist'!$C$74</f>
        <v>0</v>
      </c>
      <c r="G467" s="34">
        <f t="shared" si="484"/>
        <v>-1</v>
      </c>
      <c r="H467" s="34">
        <f t="shared" si="485"/>
        <v>-1</v>
      </c>
      <c r="J467" s="33">
        <f>+'PL-tc'!$N467*'pc-dist'!$D$61</f>
        <v>-0.4499999999999999</v>
      </c>
      <c r="K467" s="33">
        <f>+'PL-tc'!$O467*'pc-dist'!$M$9</f>
        <v>-0.46350000000000008</v>
      </c>
      <c r="L467" s="33">
        <f>+'PL-tc'!$P467*'pc-dist'!$D$74</f>
        <v>0</v>
      </c>
      <c r="M467" s="34">
        <f t="shared" si="487"/>
        <v>-1</v>
      </c>
      <c r="N467" s="34">
        <f t="shared" si="488"/>
        <v>-1</v>
      </c>
      <c r="P467" s="33">
        <f>+'PL-tc'!$N467*'pc-dist'!$E$61</f>
        <v>-0.35999999999999993</v>
      </c>
      <c r="Q467" s="33">
        <f>+'PL-tc'!$O467*'pc-dist'!$N$9</f>
        <v>-0.37080000000000007</v>
      </c>
      <c r="R467" s="33">
        <f>+'PL-tc'!$P467*'pc-dist'!$E$74</f>
        <v>0</v>
      </c>
      <c r="S467" s="34">
        <f t="shared" si="490"/>
        <v>-1</v>
      </c>
      <c r="T467" s="34">
        <f t="shared" si="491"/>
        <v>-1</v>
      </c>
      <c r="V467" s="33">
        <f>+'PL-tc'!$N467*'pc-dist'!$F$61</f>
        <v>-0.17999999999999997</v>
      </c>
      <c r="W467" s="33">
        <f>+'PL-tc'!$O467*'pc-dist'!$O$9</f>
        <v>-0.18540000000000004</v>
      </c>
      <c r="X467" s="33">
        <f>+'PL-tc'!$P467*'pc-dist'!$F$74</f>
        <v>0</v>
      </c>
      <c r="Y467" s="34">
        <f t="shared" si="493"/>
        <v>-1</v>
      </c>
      <c r="Z467" s="34">
        <f t="shared" si="494"/>
        <v>-1</v>
      </c>
      <c r="AB467" s="33">
        <f>+'PL-tc'!$N467*'pc-dist'!$G$61</f>
        <v>-8.9999999999999983E-2</v>
      </c>
      <c r="AC467" s="33">
        <f>+'PL-tc'!$O467*'pc-dist'!$P$9</f>
        <v>-9.2700000000000018E-2</v>
      </c>
      <c r="AD467" s="33">
        <f>+'PL-tc'!$P467*'pc-dist'!$G$74</f>
        <v>0</v>
      </c>
      <c r="AE467" s="34">
        <f t="shared" si="496"/>
        <v>-1</v>
      </c>
      <c r="AF467" s="34">
        <f t="shared" si="497"/>
        <v>-1</v>
      </c>
      <c r="AH467" s="33">
        <f t="shared" si="501"/>
        <v>-1.7999999999999998</v>
      </c>
      <c r="AI467" s="33">
        <f t="shared" si="501"/>
        <v>-1.8540000000000005</v>
      </c>
      <c r="AJ467" s="33">
        <f t="shared" si="501"/>
        <v>0</v>
      </c>
      <c r="AK467" s="34">
        <f t="shared" si="499"/>
        <v>-1</v>
      </c>
      <c r="AL467" s="34">
        <f t="shared" si="500"/>
        <v>-1</v>
      </c>
    </row>
    <row r="468" spans="1:38" ht="24" hidden="1" outlineLevel="2" x14ac:dyDescent="0.2">
      <c r="A468" s="49">
        <v>4396</v>
      </c>
      <c r="B468" s="18" t="str">
        <f>+masterfile!D1057</f>
        <v>4396 Abzugsf.Verspätungszuschlag/Zwangsgeld</v>
      </c>
      <c r="D468" s="33">
        <f>+'PL-tc'!$N468*'pc-dist'!$C$61</f>
        <v>0</v>
      </c>
      <c r="E468" s="33">
        <f>+'PL-tc'!$O468*'pc-dist'!$L$9</f>
        <v>0</v>
      </c>
      <c r="F468" s="33">
        <f>+'PL-tc'!$P468*'pc-dist'!$C$74</f>
        <v>0</v>
      </c>
      <c r="G468" s="34" t="str">
        <f t="shared" si="484"/>
        <v>n/a</v>
      </c>
      <c r="H468" s="34" t="str">
        <f t="shared" si="485"/>
        <v>n/a</v>
      </c>
      <c r="J468" s="33">
        <f>+'PL-tc'!$N468*'pc-dist'!$D$61</f>
        <v>0</v>
      </c>
      <c r="K468" s="33">
        <f>+'PL-tc'!$O468*'pc-dist'!$M$9</f>
        <v>0</v>
      </c>
      <c r="L468" s="33">
        <f>+'PL-tc'!$P468*'pc-dist'!$D$74</f>
        <v>0</v>
      </c>
      <c r="M468" s="34" t="str">
        <f t="shared" si="487"/>
        <v>n/a</v>
      </c>
      <c r="N468" s="34" t="str">
        <f t="shared" si="488"/>
        <v>n/a</v>
      </c>
      <c r="P468" s="33">
        <f>+'PL-tc'!$N468*'pc-dist'!$E$61</f>
        <v>0</v>
      </c>
      <c r="Q468" s="33">
        <f>+'PL-tc'!$O468*'pc-dist'!$N$9</f>
        <v>0</v>
      </c>
      <c r="R468" s="33">
        <f>+'PL-tc'!$P468*'pc-dist'!$E$74</f>
        <v>0</v>
      </c>
      <c r="S468" s="34" t="str">
        <f t="shared" si="490"/>
        <v>n/a</v>
      </c>
      <c r="T468" s="34" t="str">
        <f t="shared" si="491"/>
        <v>n/a</v>
      </c>
      <c r="V468" s="33">
        <f>+'PL-tc'!$N468*'pc-dist'!$F$61</f>
        <v>0</v>
      </c>
      <c r="W468" s="33">
        <f>+'PL-tc'!$O468*'pc-dist'!$O$9</f>
        <v>0</v>
      </c>
      <c r="X468" s="33">
        <f>+'PL-tc'!$P468*'pc-dist'!$F$74</f>
        <v>0</v>
      </c>
      <c r="Y468" s="34" t="str">
        <f t="shared" si="493"/>
        <v>n/a</v>
      </c>
      <c r="Z468" s="34" t="str">
        <f t="shared" si="494"/>
        <v>n/a</v>
      </c>
      <c r="AB468" s="33">
        <f>+'PL-tc'!$N468*'pc-dist'!$G$61</f>
        <v>0</v>
      </c>
      <c r="AC468" s="33">
        <f>+'PL-tc'!$O468*'pc-dist'!$P$9</f>
        <v>0</v>
      </c>
      <c r="AD468" s="33">
        <f>+'PL-tc'!$P468*'pc-dist'!$G$74</f>
        <v>0</v>
      </c>
      <c r="AE468" s="34" t="str">
        <f t="shared" si="496"/>
        <v>n/a</v>
      </c>
      <c r="AF468" s="34" t="str">
        <f t="shared" si="497"/>
        <v>n/a</v>
      </c>
      <c r="AH468" s="33">
        <f t="shared" si="501"/>
        <v>0</v>
      </c>
      <c r="AI468" s="33">
        <f t="shared" si="501"/>
        <v>0</v>
      </c>
      <c r="AJ468" s="33">
        <f t="shared" si="501"/>
        <v>0</v>
      </c>
      <c r="AK468" s="34" t="str">
        <f t="shared" si="499"/>
        <v>n/a</v>
      </c>
      <c r="AL468" s="34" t="str">
        <f t="shared" si="500"/>
        <v>n/a</v>
      </c>
    </row>
    <row r="469" spans="1:38" hidden="1" outlineLevel="2" x14ac:dyDescent="0.2">
      <c r="A469" s="49">
        <v>4397</v>
      </c>
      <c r="B469" s="18" t="str">
        <f>+masterfile!D1058</f>
        <v>4397 Nicht abzf.Verspät.zuschlag/Zwangsgeld</v>
      </c>
      <c r="D469" s="33">
        <f>+'PL-tc'!$N469*'pc-dist'!$C$61</f>
        <v>0</v>
      </c>
      <c r="E469" s="33">
        <f>+'PL-tc'!$O469*'pc-dist'!$L$9</f>
        <v>0</v>
      </c>
      <c r="F469" s="33">
        <f>+'PL-tc'!$P469*'pc-dist'!$C$74</f>
        <v>0</v>
      </c>
      <c r="G469" s="34" t="str">
        <f t="shared" si="484"/>
        <v>n/a</v>
      </c>
      <c r="H469" s="34" t="str">
        <f t="shared" si="485"/>
        <v>n/a</v>
      </c>
      <c r="J469" s="33">
        <f>+'PL-tc'!$N469*'pc-dist'!$D$61</f>
        <v>0</v>
      </c>
      <c r="K469" s="33">
        <f>+'PL-tc'!$O469*'pc-dist'!$M$9</f>
        <v>0</v>
      </c>
      <c r="L469" s="33">
        <f>+'PL-tc'!$P469*'pc-dist'!$D$74</f>
        <v>0</v>
      </c>
      <c r="M469" s="34" t="str">
        <f t="shared" si="487"/>
        <v>n/a</v>
      </c>
      <c r="N469" s="34" t="str">
        <f t="shared" si="488"/>
        <v>n/a</v>
      </c>
      <c r="P469" s="33">
        <f>+'PL-tc'!$N469*'pc-dist'!$E$61</f>
        <v>0</v>
      </c>
      <c r="Q469" s="33">
        <f>+'PL-tc'!$O469*'pc-dist'!$N$9</f>
        <v>0</v>
      </c>
      <c r="R469" s="33">
        <f>+'PL-tc'!$P469*'pc-dist'!$E$74</f>
        <v>0</v>
      </c>
      <c r="S469" s="34" t="str">
        <f t="shared" si="490"/>
        <v>n/a</v>
      </c>
      <c r="T469" s="34" t="str">
        <f t="shared" si="491"/>
        <v>n/a</v>
      </c>
      <c r="V469" s="33">
        <f>+'PL-tc'!$N469*'pc-dist'!$F$61</f>
        <v>0</v>
      </c>
      <c r="W469" s="33">
        <f>+'PL-tc'!$O469*'pc-dist'!$O$9</f>
        <v>0</v>
      </c>
      <c r="X469" s="33">
        <f>+'PL-tc'!$P469*'pc-dist'!$F$74</f>
        <v>0</v>
      </c>
      <c r="Y469" s="34" t="str">
        <f t="shared" si="493"/>
        <v>n/a</v>
      </c>
      <c r="Z469" s="34" t="str">
        <f t="shared" si="494"/>
        <v>n/a</v>
      </c>
      <c r="AB469" s="33">
        <f>+'PL-tc'!$N469*'pc-dist'!$G$61</f>
        <v>0</v>
      </c>
      <c r="AC469" s="33">
        <f>+'PL-tc'!$O469*'pc-dist'!$P$9</f>
        <v>0</v>
      </c>
      <c r="AD469" s="33">
        <f>+'PL-tc'!$P469*'pc-dist'!$G$74</f>
        <v>0</v>
      </c>
      <c r="AE469" s="34" t="str">
        <f t="shared" si="496"/>
        <v>n/a</v>
      </c>
      <c r="AF469" s="34" t="str">
        <f t="shared" si="497"/>
        <v>n/a</v>
      </c>
      <c r="AH469" s="33">
        <f t="shared" si="501"/>
        <v>0</v>
      </c>
      <c r="AI469" s="33">
        <f t="shared" si="501"/>
        <v>0</v>
      </c>
      <c r="AJ469" s="33">
        <f t="shared" si="501"/>
        <v>0</v>
      </c>
      <c r="AK469" s="34" t="str">
        <f t="shared" si="499"/>
        <v>n/a</v>
      </c>
      <c r="AL469" s="34" t="str">
        <f t="shared" si="500"/>
        <v>n/a</v>
      </c>
    </row>
    <row r="470" spans="1:38" hidden="1" outlineLevel="2" x14ac:dyDescent="0.2">
      <c r="A470" s="49">
        <v>4560</v>
      </c>
      <c r="B470" s="18" t="str">
        <f>+masterfile!D1065</f>
        <v>4560 Mautgebühren</v>
      </c>
      <c r="D470" s="33">
        <f>+'PL-tc'!$N470*'pc-dist'!$C$61</f>
        <v>0</v>
      </c>
      <c r="E470" s="33">
        <f>+'PL-tc'!$O470*'pc-dist'!$L$9</f>
        <v>0</v>
      </c>
      <c r="F470" s="33">
        <f>+'PL-tc'!$P470*'pc-dist'!$C$74</f>
        <v>0</v>
      </c>
      <c r="G470" s="34" t="str">
        <f t="shared" si="484"/>
        <v>n/a</v>
      </c>
      <c r="H470" s="34" t="str">
        <f t="shared" si="485"/>
        <v>n/a</v>
      </c>
      <c r="J470" s="33">
        <f>+'PL-tc'!$N470*'pc-dist'!$D$61</f>
        <v>0</v>
      </c>
      <c r="K470" s="33">
        <f>+'PL-tc'!$O470*'pc-dist'!$M$9</f>
        <v>0</v>
      </c>
      <c r="L470" s="33">
        <f>+'PL-tc'!$P470*'pc-dist'!$D$74</f>
        <v>0</v>
      </c>
      <c r="M470" s="34" t="str">
        <f t="shared" si="487"/>
        <v>n/a</v>
      </c>
      <c r="N470" s="34" t="str">
        <f t="shared" si="488"/>
        <v>n/a</v>
      </c>
      <c r="P470" s="33">
        <f>+'PL-tc'!$N470*'pc-dist'!$E$61</f>
        <v>0</v>
      </c>
      <c r="Q470" s="33">
        <f>+'PL-tc'!$O470*'pc-dist'!$N$9</f>
        <v>0</v>
      </c>
      <c r="R470" s="33">
        <f>+'PL-tc'!$P470*'pc-dist'!$E$74</f>
        <v>0</v>
      </c>
      <c r="S470" s="34" t="str">
        <f t="shared" si="490"/>
        <v>n/a</v>
      </c>
      <c r="T470" s="34" t="str">
        <f t="shared" si="491"/>
        <v>n/a</v>
      </c>
      <c r="V470" s="33">
        <f>+'PL-tc'!$N470*'pc-dist'!$F$61</f>
        <v>0</v>
      </c>
      <c r="W470" s="33">
        <f>+'PL-tc'!$O470*'pc-dist'!$O$9</f>
        <v>0</v>
      </c>
      <c r="X470" s="33">
        <f>+'PL-tc'!$P470*'pc-dist'!$F$74</f>
        <v>0</v>
      </c>
      <c r="Y470" s="34" t="str">
        <f t="shared" si="493"/>
        <v>n/a</v>
      </c>
      <c r="Z470" s="34" t="str">
        <f t="shared" si="494"/>
        <v>n/a</v>
      </c>
      <c r="AB470" s="33">
        <f>+'PL-tc'!$N470*'pc-dist'!$G$61</f>
        <v>0</v>
      </c>
      <c r="AC470" s="33">
        <f>+'PL-tc'!$O470*'pc-dist'!$P$9</f>
        <v>0</v>
      </c>
      <c r="AD470" s="33">
        <f>+'PL-tc'!$P470*'pc-dist'!$G$74</f>
        <v>0</v>
      </c>
      <c r="AE470" s="34" t="str">
        <f t="shared" si="496"/>
        <v>n/a</v>
      </c>
      <c r="AF470" s="34" t="str">
        <f t="shared" si="497"/>
        <v>n/a</v>
      </c>
      <c r="AH470" s="33">
        <f t="shared" si="501"/>
        <v>0</v>
      </c>
      <c r="AI470" s="33">
        <f t="shared" si="501"/>
        <v>0</v>
      </c>
      <c r="AJ470" s="33">
        <f t="shared" si="501"/>
        <v>0</v>
      </c>
      <c r="AK470" s="34" t="str">
        <f t="shared" si="499"/>
        <v>n/a</v>
      </c>
      <c r="AL470" s="34" t="str">
        <f t="shared" si="500"/>
        <v>n/a</v>
      </c>
    </row>
    <row r="471" spans="1:38" hidden="1" outlineLevel="1" collapsed="1" x14ac:dyDescent="0.2">
      <c r="B471" s="13"/>
      <c r="D471" s="53"/>
      <c r="E471" s="53"/>
      <c r="F471" s="53"/>
      <c r="J471" s="53"/>
      <c r="K471" s="53"/>
      <c r="L471" s="53"/>
      <c r="P471" s="53"/>
      <c r="Q471" s="53"/>
      <c r="R471" s="53"/>
      <c r="V471" s="53"/>
      <c r="W471" s="53"/>
      <c r="X471" s="53"/>
      <c r="AB471" s="53"/>
      <c r="AC471" s="53"/>
      <c r="AD471" s="53"/>
      <c r="AH471" s="53"/>
      <c r="AI471" s="53"/>
      <c r="AJ471" s="53"/>
    </row>
    <row r="472" spans="1:38" hidden="1" outlineLevel="1" x14ac:dyDescent="0.2">
      <c r="A472" s="49" t="s">
        <v>26</v>
      </c>
      <c r="B472" s="13" t="s">
        <v>26</v>
      </c>
      <c r="D472" s="53">
        <f t="shared" ref="D472:F472" si="502">+SUM(D473:D482)</f>
        <v>-2.4</v>
      </c>
      <c r="E472" s="53">
        <f t="shared" si="502"/>
        <v>-2.472</v>
      </c>
      <c r="F472" s="53">
        <f t="shared" si="502"/>
        <v>-383.99999999999994</v>
      </c>
      <c r="G472" s="34">
        <f t="shared" ref="G472:G480" si="503">IFERROR(F472/E472-1,"n/a")</f>
        <v>154.33980582524271</v>
      </c>
      <c r="H472" s="34">
        <f t="shared" ref="H472:H480" si="504">IFERROR(F472/D472-1,"n/a")</f>
        <v>158.99999999999997</v>
      </c>
      <c r="J472" s="53">
        <f t="shared" ref="J472:L472" si="505">+SUM(J473:J482)</f>
        <v>-1.5</v>
      </c>
      <c r="K472" s="53">
        <f t="shared" si="505"/>
        <v>-1.5450000000000002</v>
      </c>
      <c r="L472" s="53">
        <f t="shared" si="505"/>
        <v>-239.99999999999994</v>
      </c>
      <c r="M472" s="34">
        <f t="shared" ref="M472:M480" si="506">IFERROR(L472/K472-1,"n/a")</f>
        <v>154.33980582524268</v>
      </c>
      <c r="N472" s="34">
        <f t="shared" ref="N472:N480" si="507">IFERROR(L472/J472-1,"n/a")</f>
        <v>158.99999999999997</v>
      </c>
      <c r="P472" s="53">
        <f t="shared" ref="P472:R472" si="508">+SUM(P473:P482)</f>
        <v>-1.2</v>
      </c>
      <c r="Q472" s="53">
        <f t="shared" si="508"/>
        <v>-1.236</v>
      </c>
      <c r="R472" s="53">
        <f t="shared" si="508"/>
        <v>-191.99999999999997</v>
      </c>
      <c r="S472" s="34">
        <f t="shared" ref="S472:S480" si="509">IFERROR(R472/Q472-1,"n/a")</f>
        <v>154.33980582524271</v>
      </c>
      <c r="T472" s="34">
        <f t="shared" ref="T472:T480" si="510">IFERROR(R472/P472-1,"n/a")</f>
        <v>158.99999999999997</v>
      </c>
      <c r="V472" s="53">
        <f t="shared" ref="V472:X472" si="511">+SUM(V473:V482)</f>
        <v>-0.6</v>
      </c>
      <c r="W472" s="53">
        <f t="shared" si="511"/>
        <v>-0.61799999999999999</v>
      </c>
      <c r="X472" s="53">
        <f t="shared" si="511"/>
        <v>-95.999999999999986</v>
      </c>
      <c r="Y472" s="34">
        <f t="shared" ref="Y472:Y480" si="512">IFERROR(X472/W472-1,"n/a")</f>
        <v>154.33980582524271</v>
      </c>
      <c r="Z472" s="34">
        <f t="shared" ref="Z472:Z480" si="513">IFERROR(X472/V472-1,"n/a")</f>
        <v>158.99999999999997</v>
      </c>
      <c r="AB472" s="53">
        <f t="shared" ref="AB472:AD472" si="514">+SUM(AB473:AB482)</f>
        <v>-0.3</v>
      </c>
      <c r="AC472" s="53">
        <f t="shared" si="514"/>
        <v>-0.309</v>
      </c>
      <c r="AD472" s="53">
        <f t="shared" si="514"/>
        <v>-47.999999999999993</v>
      </c>
      <c r="AE472" s="34">
        <f t="shared" ref="AE472:AE480" si="515">IFERROR(AD472/AC472-1,"n/a")</f>
        <v>154.33980582524271</v>
      </c>
      <c r="AF472" s="34">
        <f t="shared" ref="AF472:AF480" si="516">IFERROR(AD472/AB472-1,"n/a")</f>
        <v>158.99999999999997</v>
      </c>
      <c r="AH472" s="53">
        <f t="shared" ref="AH472:AJ472" si="517">+SUM(AH473:AH482)</f>
        <v>-6</v>
      </c>
      <c r="AI472" s="53">
        <f t="shared" si="517"/>
        <v>-6.1800000000000006</v>
      </c>
      <c r="AJ472" s="53">
        <f t="shared" si="517"/>
        <v>-959.99999999999977</v>
      </c>
      <c r="AK472" s="34">
        <f t="shared" ref="AK472:AK480" si="518">IFERROR(AJ472/AI472-1,"n/a")</f>
        <v>154.33980582524268</v>
      </c>
      <c r="AL472" s="34">
        <f t="shared" ref="AL472:AL480" si="519">IFERROR(AJ472/AH472-1,"n/a")</f>
        <v>158.99999999999997</v>
      </c>
    </row>
    <row r="473" spans="1:38" hidden="1" outlineLevel="2" x14ac:dyDescent="0.2">
      <c r="A473" s="49">
        <v>4210</v>
      </c>
      <c r="B473" s="18" t="str">
        <f>+masterfile!D1027</f>
        <v>4210 Miete, unbewegliche Wirtschaftsgüter</v>
      </c>
      <c r="D473" s="33">
        <f>+'PL-tc'!$N473*'pc-dist'!$C$61</f>
        <v>-2</v>
      </c>
      <c r="E473" s="33">
        <f>+'PL-tc'!$O473*'pc-dist'!$L$9</f>
        <v>-2.06</v>
      </c>
      <c r="F473" s="33">
        <f>+'PL-tc'!$P473*'pc-dist'!$C$74</f>
        <v>-329.13599999999991</v>
      </c>
      <c r="G473" s="34">
        <f t="shared" si="503"/>
        <v>158.77475728155335</v>
      </c>
      <c r="H473" s="34">
        <f t="shared" si="504"/>
        <v>163.56799999999996</v>
      </c>
      <c r="J473" s="33">
        <f>+'PL-tc'!$N473*'pc-dist'!$D$61</f>
        <v>-1.25</v>
      </c>
      <c r="K473" s="33">
        <f>+'PL-tc'!$O473*'pc-dist'!$M$9</f>
        <v>-1.2875000000000001</v>
      </c>
      <c r="L473" s="33">
        <f>+'PL-tc'!$P473*'pc-dist'!$D$74</f>
        <v>-205.70999999999992</v>
      </c>
      <c r="M473" s="34">
        <f t="shared" si="506"/>
        <v>158.77475728155332</v>
      </c>
      <c r="N473" s="34">
        <f t="shared" si="507"/>
        <v>163.56799999999993</v>
      </c>
      <c r="P473" s="33">
        <f>+'PL-tc'!$N473*'pc-dist'!$E$61</f>
        <v>-1</v>
      </c>
      <c r="Q473" s="33">
        <f>+'PL-tc'!$O473*'pc-dist'!$N$9</f>
        <v>-1.03</v>
      </c>
      <c r="R473" s="33">
        <f>+'PL-tc'!$P473*'pc-dist'!$E$74</f>
        <v>-164.56799999999996</v>
      </c>
      <c r="S473" s="34">
        <f t="shared" si="509"/>
        <v>158.77475728155335</v>
      </c>
      <c r="T473" s="34">
        <f t="shared" si="510"/>
        <v>163.56799999999996</v>
      </c>
      <c r="V473" s="33">
        <f>+'PL-tc'!$N473*'pc-dist'!$F$61</f>
        <v>-0.5</v>
      </c>
      <c r="W473" s="33">
        <f>+'PL-tc'!$O473*'pc-dist'!$O$9</f>
        <v>-0.51500000000000001</v>
      </c>
      <c r="X473" s="33">
        <f>+'PL-tc'!$P473*'pc-dist'!$F$74</f>
        <v>-82.283999999999978</v>
      </c>
      <c r="Y473" s="34">
        <f t="shared" si="512"/>
        <v>158.77475728155335</v>
      </c>
      <c r="Z473" s="34">
        <f t="shared" si="513"/>
        <v>163.56799999999996</v>
      </c>
      <c r="AB473" s="33">
        <f>+'PL-tc'!$N473*'pc-dist'!$G$61</f>
        <v>-0.25</v>
      </c>
      <c r="AC473" s="33">
        <f>+'PL-tc'!$O473*'pc-dist'!$P$9</f>
        <v>-0.25750000000000001</v>
      </c>
      <c r="AD473" s="33">
        <f>+'PL-tc'!$P473*'pc-dist'!$G$74</f>
        <v>-41.141999999999989</v>
      </c>
      <c r="AE473" s="34">
        <f t="shared" si="515"/>
        <v>158.77475728155335</v>
      </c>
      <c r="AF473" s="34">
        <f t="shared" si="516"/>
        <v>163.56799999999996</v>
      </c>
      <c r="AH473" s="33">
        <f t="shared" ref="AH473:AJ480" si="520">AB473+V473+P473+J473+D473</f>
        <v>-5</v>
      </c>
      <c r="AI473" s="33">
        <f t="shared" si="520"/>
        <v>-5.15</v>
      </c>
      <c r="AJ473" s="33">
        <f t="shared" si="520"/>
        <v>-822.83999999999969</v>
      </c>
      <c r="AK473" s="34">
        <f t="shared" si="518"/>
        <v>158.77475728155332</v>
      </c>
      <c r="AL473" s="34">
        <f t="shared" si="519"/>
        <v>163.56799999999993</v>
      </c>
    </row>
    <row r="474" spans="1:38" hidden="1" outlineLevel="2" x14ac:dyDescent="0.2">
      <c r="A474" s="49">
        <v>4215</v>
      </c>
      <c r="B474" s="18" t="str">
        <f>+masterfile!D1030</f>
        <v>4215 Leasing, unbewegliche Wirtschaftsgüter</v>
      </c>
      <c r="D474" s="33">
        <f>+'PL-tc'!$N474*'pc-dist'!$C$61</f>
        <v>0</v>
      </c>
      <c r="E474" s="33">
        <f>+'PL-tc'!$O474*'pc-dist'!$L$9</f>
        <v>0</v>
      </c>
      <c r="F474" s="33">
        <f>+'PL-tc'!$P474*'pc-dist'!$C$74</f>
        <v>0</v>
      </c>
      <c r="G474" s="34" t="str">
        <f t="shared" si="503"/>
        <v>n/a</v>
      </c>
      <c r="H474" s="34" t="str">
        <f t="shared" si="504"/>
        <v>n/a</v>
      </c>
      <c r="J474" s="33">
        <f>+'PL-tc'!$N474*'pc-dist'!$D$61</f>
        <v>0</v>
      </c>
      <c r="K474" s="33">
        <f>+'PL-tc'!$O474*'pc-dist'!$M$9</f>
        <v>0</v>
      </c>
      <c r="L474" s="33">
        <f>+'PL-tc'!$P474*'pc-dist'!$D$74</f>
        <v>0</v>
      </c>
      <c r="M474" s="34" t="str">
        <f t="shared" si="506"/>
        <v>n/a</v>
      </c>
      <c r="N474" s="34" t="str">
        <f t="shared" si="507"/>
        <v>n/a</v>
      </c>
      <c r="P474" s="33">
        <f>+'PL-tc'!$N474*'pc-dist'!$E$61</f>
        <v>0</v>
      </c>
      <c r="Q474" s="33">
        <f>+'PL-tc'!$O474*'pc-dist'!$N$9</f>
        <v>0</v>
      </c>
      <c r="R474" s="33">
        <f>+'PL-tc'!$P474*'pc-dist'!$E$74</f>
        <v>0</v>
      </c>
      <c r="S474" s="34" t="str">
        <f t="shared" si="509"/>
        <v>n/a</v>
      </c>
      <c r="T474" s="34" t="str">
        <f t="shared" si="510"/>
        <v>n/a</v>
      </c>
      <c r="V474" s="33">
        <f>+'PL-tc'!$N474*'pc-dist'!$F$61</f>
        <v>0</v>
      </c>
      <c r="W474" s="33">
        <f>+'PL-tc'!$O474*'pc-dist'!$O$9</f>
        <v>0</v>
      </c>
      <c r="X474" s="33">
        <f>+'PL-tc'!$P474*'pc-dist'!$F$74</f>
        <v>0</v>
      </c>
      <c r="Y474" s="34" t="str">
        <f t="shared" si="512"/>
        <v>n/a</v>
      </c>
      <c r="Z474" s="34" t="str">
        <f t="shared" si="513"/>
        <v>n/a</v>
      </c>
      <c r="AB474" s="33">
        <f>+'PL-tc'!$N474*'pc-dist'!$G$61</f>
        <v>0</v>
      </c>
      <c r="AC474" s="33">
        <f>+'PL-tc'!$O474*'pc-dist'!$P$9</f>
        <v>0</v>
      </c>
      <c r="AD474" s="33">
        <f>+'PL-tc'!$P474*'pc-dist'!$G$74</f>
        <v>0</v>
      </c>
      <c r="AE474" s="34" t="str">
        <f t="shared" si="515"/>
        <v>n/a</v>
      </c>
      <c r="AF474" s="34" t="str">
        <f t="shared" si="516"/>
        <v>n/a</v>
      </c>
      <c r="AH474" s="33">
        <f t="shared" si="520"/>
        <v>0</v>
      </c>
      <c r="AI474" s="33">
        <f t="shared" si="520"/>
        <v>0</v>
      </c>
      <c r="AJ474" s="33">
        <f t="shared" si="520"/>
        <v>0</v>
      </c>
      <c r="AK474" s="34" t="str">
        <f t="shared" si="518"/>
        <v>n/a</v>
      </c>
      <c r="AL474" s="34" t="str">
        <f t="shared" si="519"/>
        <v>n/a</v>
      </c>
    </row>
    <row r="475" spans="1:38" hidden="1" outlineLevel="2" x14ac:dyDescent="0.2">
      <c r="A475" s="49">
        <v>4228</v>
      </c>
      <c r="B475" s="18" t="str">
        <f>+masterfile!D1034</f>
        <v>4228 Miet- und Pachtnebenkosten</v>
      </c>
      <c r="D475" s="33">
        <f>+'PL-tc'!$N475*'pc-dist'!$C$61</f>
        <v>0</v>
      </c>
      <c r="E475" s="33">
        <f>+'PL-tc'!$O475*'pc-dist'!$L$9</f>
        <v>0</v>
      </c>
      <c r="F475" s="33">
        <f>+'PL-tc'!$P475*'pc-dist'!$C$74</f>
        <v>-54.864000000000011</v>
      </c>
      <c r="G475" s="34" t="str">
        <f t="shared" si="503"/>
        <v>n/a</v>
      </c>
      <c r="H475" s="34" t="str">
        <f t="shared" si="504"/>
        <v>n/a</v>
      </c>
      <c r="J475" s="33">
        <f>+'PL-tc'!$N475*'pc-dist'!$D$61</f>
        <v>0</v>
      </c>
      <c r="K475" s="33">
        <f>+'PL-tc'!$O475*'pc-dist'!$M$9</f>
        <v>0</v>
      </c>
      <c r="L475" s="33">
        <f>+'PL-tc'!$P475*'pc-dist'!$D$74</f>
        <v>-34.290000000000006</v>
      </c>
      <c r="M475" s="34" t="str">
        <f t="shared" si="506"/>
        <v>n/a</v>
      </c>
      <c r="N475" s="34" t="str">
        <f t="shared" si="507"/>
        <v>n/a</v>
      </c>
      <c r="P475" s="33">
        <f>+'PL-tc'!$N475*'pc-dist'!$E$61</f>
        <v>0</v>
      </c>
      <c r="Q475" s="33">
        <f>+'PL-tc'!$O475*'pc-dist'!$N$9</f>
        <v>0</v>
      </c>
      <c r="R475" s="33">
        <f>+'PL-tc'!$P475*'pc-dist'!$E$74</f>
        <v>-27.432000000000006</v>
      </c>
      <c r="S475" s="34" t="str">
        <f t="shared" si="509"/>
        <v>n/a</v>
      </c>
      <c r="T475" s="34" t="str">
        <f t="shared" si="510"/>
        <v>n/a</v>
      </c>
      <c r="V475" s="33">
        <f>+'PL-tc'!$N475*'pc-dist'!$F$61</f>
        <v>0</v>
      </c>
      <c r="W475" s="33">
        <f>+'PL-tc'!$O475*'pc-dist'!$O$9</f>
        <v>0</v>
      </c>
      <c r="X475" s="33">
        <f>+'PL-tc'!$P475*'pc-dist'!$F$74</f>
        <v>-13.716000000000003</v>
      </c>
      <c r="Y475" s="34" t="str">
        <f t="shared" si="512"/>
        <v>n/a</v>
      </c>
      <c r="Z475" s="34" t="str">
        <f t="shared" si="513"/>
        <v>n/a</v>
      </c>
      <c r="AB475" s="33">
        <f>+'PL-tc'!$N475*'pc-dist'!$G$61</f>
        <v>0</v>
      </c>
      <c r="AC475" s="33">
        <f>+'PL-tc'!$O475*'pc-dist'!$P$9</f>
        <v>0</v>
      </c>
      <c r="AD475" s="33">
        <f>+'PL-tc'!$P475*'pc-dist'!$G$74</f>
        <v>-6.8580000000000014</v>
      </c>
      <c r="AE475" s="34" t="str">
        <f t="shared" si="515"/>
        <v>n/a</v>
      </c>
      <c r="AF475" s="34" t="str">
        <f t="shared" si="516"/>
        <v>n/a</v>
      </c>
      <c r="AH475" s="33">
        <f t="shared" si="520"/>
        <v>0</v>
      </c>
      <c r="AI475" s="33">
        <f t="shared" si="520"/>
        <v>0</v>
      </c>
      <c r="AJ475" s="33">
        <f t="shared" si="520"/>
        <v>-137.16000000000003</v>
      </c>
      <c r="AK475" s="34" t="str">
        <f t="shared" si="518"/>
        <v>n/a</v>
      </c>
      <c r="AL475" s="34" t="str">
        <f t="shared" si="519"/>
        <v>n/a</v>
      </c>
    </row>
    <row r="476" spans="1:38" hidden="1" outlineLevel="2" x14ac:dyDescent="0.2">
      <c r="A476" s="49">
        <v>4550</v>
      </c>
      <c r="B476" s="18" t="str">
        <f>+masterfile!D1064</f>
        <v>4550 Garagenmieten</v>
      </c>
      <c r="D476" s="33">
        <f>+'PL-tc'!$N476*'pc-dist'!$C$61</f>
        <v>0</v>
      </c>
      <c r="E476" s="33">
        <f>+'PL-tc'!$O476*'pc-dist'!$L$9</f>
        <v>0</v>
      </c>
      <c r="F476" s="33">
        <f>+'PL-tc'!$P476*'pc-dist'!$C$74</f>
        <v>0</v>
      </c>
      <c r="G476" s="34" t="str">
        <f t="shared" si="503"/>
        <v>n/a</v>
      </c>
      <c r="H476" s="34" t="str">
        <f t="shared" si="504"/>
        <v>n/a</v>
      </c>
      <c r="J476" s="33">
        <f>+'PL-tc'!$N476*'pc-dist'!$D$61</f>
        <v>0</v>
      </c>
      <c r="K476" s="33">
        <f>+'PL-tc'!$O476*'pc-dist'!$M$9</f>
        <v>0</v>
      </c>
      <c r="L476" s="33">
        <f>+'PL-tc'!$P476*'pc-dist'!$D$74</f>
        <v>0</v>
      </c>
      <c r="M476" s="34" t="str">
        <f t="shared" si="506"/>
        <v>n/a</v>
      </c>
      <c r="N476" s="34" t="str">
        <f t="shared" si="507"/>
        <v>n/a</v>
      </c>
      <c r="P476" s="33">
        <f>+'PL-tc'!$N476*'pc-dist'!$E$61</f>
        <v>0</v>
      </c>
      <c r="Q476" s="33">
        <f>+'PL-tc'!$O476*'pc-dist'!$N$9</f>
        <v>0</v>
      </c>
      <c r="R476" s="33">
        <f>+'PL-tc'!$P476*'pc-dist'!$E$74</f>
        <v>0</v>
      </c>
      <c r="S476" s="34" t="str">
        <f t="shared" si="509"/>
        <v>n/a</v>
      </c>
      <c r="T476" s="34" t="str">
        <f t="shared" si="510"/>
        <v>n/a</v>
      </c>
      <c r="V476" s="33">
        <f>+'PL-tc'!$N476*'pc-dist'!$F$61</f>
        <v>0</v>
      </c>
      <c r="W476" s="33">
        <f>+'PL-tc'!$O476*'pc-dist'!$O$9</f>
        <v>0</v>
      </c>
      <c r="X476" s="33">
        <f>+'PL-tc'!$P476*'pc-dist'!$F$74</f>
        <v>0</v>
      </c>
      <c r="Y476" s="34" t="str">
        <f t="shared" si="512"/>
        <v>n/a</v>
      </c>
      <c r="Z476" s="34" t="str">
        <f t="shared" si="513"/>
        <v>n/a</v>
      </c>
      <c r="AB476" s="33">
        <f>+'PL-tc'!$N476*'pc-dist'!$G$61</f>
        <v>0</v>
      </c>
      <c r="AC476" s="33">
        <f>+'PL-tc'!$O476*'pc-dist'!$P$9</f>
        <v>0</v>
      </c>
      <c r="AD476" s="33">
        <f>+'PL-tc'!$P476*'pc-dist'!$G$74</f>
        <v>0</v>
      </c>
      <c r="AE476" s="34" t="str">
        <f t="shared" si="515"/>
        <v>n/a</v>
      </c>
      <c r="AF476" s="34" t="str">
        <f t="shared" si="516"/>
        <v>n/a</v>
      </c>
      <c r="AH476" s="33">
        <f t="shared" si="520"/>
        <v>0</v>
      </c>
      <c r="AI476" s="33">
        <f t="shared" si="520"/>
        <v>0</v>
      </c>
      <c r="AJ476" s="33">
        <f t="shared" si="520"/>
        <v>0</v>
      </c>
      <c r="AK476" s="34" t="str">
        <f t="shared" si="518"/>
        <v>n/a</v>
      </c>
      <c r="AL476" s="34" t="str">
        <f t="shared" si="519"/>
        <v>n/a</v>
      </c>
    </row>
    <row r="477" spans="1:38" hidden="1" outlineLevel="2" x14ac:dyDescent="0.2">
      <c r="A477" s="49">
        <v>4810</v>
      </c>
      <c r="B477" s="18" t="str">
        <f>+masterfile!D1115</f>
        <v>4810 Mietleasing bewegl. WG techn. Anlagen</v>
      </c>
      <c r="D477" s="33">
        <f>+'PL-tc'!$N477*'pc-dist'!$C$61</f>
        <v>0</v>
      </c>
      <c r="E477" s="33">
        <f>+'PL-tc'!$O477*'pc-dist'!$L$9</f>
        <v>0</v>
      </c>
      <c r="F477" s="33">
        <f>+'PL-tc'!$P477*'pc-dist'!$C$74</f>
        <v>0</v>
      </c>
      <c r="G477" s="34" t="str">
        <f t="shared" si="503"/>
        <v>n/a</v>
      </c>
      <c r="H477" s="34" t="str">
        <f t="shared" si="504"/>
        <v>n/a</v>
      </c>
      <c r="J477" s="33">
        <f>+'PL-tc'!$N477*'pc-dist'!$D$61</f>
        <v>0</v>
      </c>
      <c r="K477" s="33">
        <f>+'PL-tc'!$O477*'pc-dist'!$M$9</f>
        <v>0</v>
      </c>
      <c r="L477" s="33">
        <f>+'PL-tc'!$P477*'pc-dist'!$D$74</f>
        <v>0</v>
      </c>
      <c r="M477" s="34" t="str">
        <f t="shared" si="506"/>
        <v>n/a</v>
      </c>
      <c r="N477" s="34" t="str">
        <f t="shared" si="507"/>
        <v>n/a</v>
      </c>
      <c r="P477" s="33">
        <f>+'PL-tc'!$N477*'pc-dist'!$E$61</f>
        <v>0</v>
      </c>
      <c r="Q477" s="33">
        <f>+'PL-tc'!$O477*'pc-dist'!$N$9</f>
        <v>0</v>
      </c>
      <c r="R477" s="33">
        <f>+'PL-tc'!$P477*'pc-dist'!$E$74</f>
        <v>0</v>
      </c>
      <c r="S477" s="34" t="str">
        <f t="shared" si="509"/>
        <v>n/a</v>
      </c>
      <c r="T477" s="34" t="str">
        <f t="shared" si="510"/>
        <v>n/a</v>
      </c>
      <c r="V477" s="33">
        <f>+'PL-tc'!$N477*'pc-dist'!$F$61</f>
        <v>0</v>
      </c>
      <c r="W477" s="33">
        <f>+'PL-tc'!$O477*'pc-dist'!$O$9</f>
        <v>0</v>
      </c>
      <c r="X477" s="33">
        <f>+'PL-tc'!$P477*'pc-dist'!$F$74</f>
        <v>0</v>
      </c>
      <c r="Y477" s="34" t="str">
        <f t="shared" si="512"/>
        <v>n/a</v>
      </c>
      <c r="Z477" s="34" t="str">
        <f t="shared" si="513"/>
        <v>n/a</v>
      </c>
      <c r="AB477" s="33">
        <f>+'PL-tc'!$N477*'pc-dist'!$G$61</f>
        <v>0</v>
      </c>
      <c r="AC477" s="33">
        <f>+'PL-tc'!$O477*'pc-dist'!$P$9</f>
        <v>0</v>
      </c>
      <c r="AD477" s="33">
        <f>+'PL-tc'!$P477*'pc-dist'!$G$74</f>
        <v>0</v>
      </c>
      <c r="AE477" s="34" t="str">
        <f t="shared" si="515"/>
        <v>n/a</v>
      </c>
      <c r="AF477" s="34" t="str">
        <f t="shared" si="516"/>
        <v>n/a</v>
      </c>
      <c r="AH477" s="33">
        <f t="shared" si="520"/>
        <v>0</v>
      </c>
      <c r="AI477" s="33">
        <f t="shared" si="520"/>
        <v>0</v>
      </c>
      <c r="AJ477" s="33">
        <f t="shared" si="520"/>
        <v>0</v>
      </c>
      <c r="AK477" s="34" t="str">
        <f t="shared" si="518"/>
        <v>n/a</v>
      </c>
      <c r="AL477" s="34" t="str">
        <f t="shared" si="519"/>
        <v>n/a</v>
      </c>
    </row>
    <row r="478" spans="1:38" hidden="1" outlineLevel="2" x14ac:dyDescent="0.2">
      <c r="A478" s="49">
        <v>4960</v>
      </c>
      <c r="B478" s="18" t="str">
        <f>+masterfile!D1179</f>
        <v>4960 Mieten für Einrichtungen bewegliche WG</v>
      </c>
      <c r="D478" s="33">
        <f>+'PL-tc'!$N478*'pc-dist'!$C$61</f>
        <v>0</v>
      </c>
      <c r="E478" s="33">
        <f>+'PL-tc'!$O478*'pc-dist'!$L$9</f>
        <v>0</v>
      </c>
      <c r="F478" s="33">
        <f>+'PL-tc'!$P478*'pc-dist'!$C$74</f>
        <v>0</v>
      </c>
      <c r="G478" s="34" t="str">
        <f t="shared" si="503"/>
        <v>n/a</v>
      </c>
      <c r="H478" s="34" t="str">
        <f t="shared" si="504"/>
        <v>n/a</v>
      </c>
      <c r="J478" s="33">
        <f>+'PL-tc'!$N478*'pc-dist'!$D$61</f>
        <v>0</v>
      </c>
      <c r="K478" s="33">
        <f>+'PL-tc'!$O478*'pc-dist'!$M$9</f>
        <v>0</v>
      </c>
      <c r="L478" s="33">
        <f>+'PL-tc'!$P478*'pc-dist'!$D$74</f>
        <v>0</v>
      </c>
      <c r="M478" s="34" t="str">
        <f t="shared" si="506"/>
        <v>n/a</v>
      </c>
      <c r="N478" s="34" t="str">
        <f t="shared" si="507"/>
        <v>n/a</v>
      </c>
      <c r="P478" s="33">
        <f>+'PL-tc'!$N478*'pc-dist'!$E$61</f>
        <v>0</v>
      </c>
      <c r="Q478" s="33">
        <f>+'PL-tc'!$O478*'pc-dist'!$N$9</f>
        <v>0</v>
      </c>
      <c r="R478" s="33">
        <f>+'PL-tc'!$P478*'pc-dist'!$E$74</f>
        <v>0</v>
      </c>
      <c r="S478" s="34" t="str">
        <f t="shared" si="509"/>
        <v>n/a</v>
      </c>
      <c r="T478" s="34" t="str">
        <f t="shared" si="510"/>
        <v>n/a</v>
      </c>
      <c r="V478" s="33">
        <f>+'PL-tc'!$N478*'pc-dist'!$F$61</f>
        <v>0</v>
      </c>
      <c r="W478" s="33">
        <f>+'PL-tc'!$O478*'pc-dist'!$O$9</f>
        <v>0</v>
      </c>
      <c r="X478" s="33">
        <f>+'PL-tc'!$P478*'pc-dist'!$F$74</f>
        <v>0</v>
      </c>
      <c r="Y478" s="34" t="str">
        <f t="shared" si="512"/>
        <v>n/a</v>
      </c>
      <c r="Z478" s="34" t="str">
        <f t="shared" si="513"/>
        <v>n/a</v>
      </c>
      <c r="AB478" s="33">
        <f>+'PL-tc'!$N478*'pc-dist'!$G$61</f>
        <v>0</v>
      </c>
      <c r="AC478" s="33">
        <f>+'PL-tc'!$O478*'pc-dist'!$P$9</f>
        <v>0</v>
      </c>
      <c r="AD478" s="33">
        <f>+'PL-tc'!$P478*'pc-dist'!$G$74</f>
        <v>0</v>
      </c>
      <c r="AE478" s="34" t="str">
        <f t="shared" si="515"/>
        <v>n/a</v>
      </c>
      <c r="AF478" s="34" t="str">
        <f t="shared" si="516"/>
        <v>n/a</v>
      </c>
      <c r="AH478" s="33">
        <f t="shared" si="520"/>
        <v>0</v>
      </c>
      <c r="AI478" s="33">
        <f t="shared" si="520"/>
        <v>0</v>
      </c>
      <c r="AJ478" s="33">
        <f t="shared" si="520"/>
        <v>0</v>
      </c>
      <c r="AK478" s="34" t="str">
        <f t="shared" si="518"/>
        <v>n/a</v>
      </c>
      <c r="AL478" s="34" t="str">
        <f t="shared" si="519"/>
        <v>n/a</v>
      </c>
    </row>
    <row r="479" spans="1:38" hidden="1" outlineLevel="2" x14ac:dyDescent="0.2">
      <c r="A479" s="49">
        <v>4961</v>
      </c>
      <c r="B479" s="18" t="str">
        <f>+masterfile!D1180</f>
        <v>4961 Pacht (bewegliche Wirtschaftsgüter)</v>
      </c>
      <c r="D479" s="33">
        <f>+'PL-tc'!$N479*'pc-dist'!$C$61</f>
        <v>0</v>
      </c>
      <c r="E479" s="33">
        <f>+'PL-tc'!$O479*'pc-dist'!$L$9</f>
        <v>0</v>
      </c>
      <c r="F479" s="33">
        <f>+'PL-tc'!$P479*'pc-dist'!$C$74</f>
        <v>0</v>
      </c>
      <c r="G479" s="34" t="str">
        <f t="shared" si="503"/>
        <v>n/a</v>
      </c>
      <c r="H479" s="34" t="str">
        <f t="shared" si="504"/>
        <v>n/a</v>
      </c>
      <c r="J479" s="33">
        <f>+'PL-tc'!$N479*'pc-dist'!$D$61</f>
        <v>0</v>
      </c>
      <c r="K479" s="33">
        <f>+'PL-tc'!$O479*'pc-dist'!$M$9</f>
        <v>0</v>
      </c>
      <c r="L479" s="33">
        <f>+'PL-tc'!$P479*'pc-dist'!$D$74</f>
        <v>0</v>
      </c>
      <c r="M479" s="34" t="str">
        <f t="shared" si="506"/>
        <v>n/a</v>
      </c>
      <c r="N479" s="34" t="str">
        <f t="shared" si="507"/>
        <v>n/a</v>
      </c>
      <c r="P479" s="33">
        <f>+'PL-tc'!$N479*'pc-dist'!$E$61</f>
        <v>0</v>
      </c>
      <c r="Q479" s="33">
        <f>+'PL-tc'!$O479*'pc-dist'!$N$9</f>
        <v>0</v>
      </c>
      <c r="R479" s="33">
        <f>+'PL-tc'!$P479*'pc-dist'!$E$74</f>
        <v>0</v>
      </c>
      <c r="S479" s="34" t="str">
        <f t="shared" si="509"/>
        <v>n/a</v>
      </c>
      <c r="T479" s="34" t="str">
        <f t="shared" si="510"/>
        <v>n/a</v>
      </c>
      <c r="V479" s="33">
        <f>+'PL-tc'!$N479*'pc-dist'!$F$61</f>
        <v>0</v>
      </c>
      <c r="W479" s="33">
        <f>+'PL-tc'!$O479*'pc-dist'!$O$9</f>
        <v>0</v>
      </c>
      <c r="X479" s="33">
        <f>+'PL-tc'!$P479*'pc-dist'!$F$74</f>
        <v>0</v>
      </c>
      <c r="Y479" s="34" t="str">
        <f t="shared" si="512"/>
        <v>n/a</v>
      </c>
      <c r="Z479" s="34" t="str">
        <f t="shared" si="513"/>
        <v>n/a</v>
      </c>
      <c r="AB479" s="33">
        <f>+'PL-tc'!$N479*'pc-dist'!$G$61</f>
        <v>0</v>
      </c>
      <c r="AC479" s="33">
        <f>+'PL-tc'!$O479*'pc-dist'!$P$9</f>
        <v>0</v>
      </c>
      <c r="AD479" s="33">
        <f>+'PL-tc'!$P479*'pc-dist'!$G$74</f>
        <v>0</v>
      </c>
      <c r="AE479" s="34" t="str">
        <f t="shared" si="515"/>
        <v>n/a</v>
      </c>
      <c r="AF479" s="34" t="str">
        <f t="shared" si="516"/>
        <v>n/a</v>
      </c>
      <c r="AH479" s="33">
        <f t="shared" si="520"/>
        <v>0</v>
      </c>
      <c r="AI479" s="33">
        <f t="shared" si="520"/>
        <v>0</v>
      </c>
      <c r="AJ479" s="33">
        <f t="shared" si="520"/>
        <v>0</v>
      </c>
      <c r="AK479" s="34" t="str">
        <f t="shared" si="518"/>
        <v>n/a</v>
      </c>
      <c r="AL479" s="34" t="str">
        <f t="shared" si="519"/>
        <v>n/a</v>
      </c>
    </row>
    <row r="480" spans="1:38" ht="24" hidden="1" outlineLevel="2" x14ac:dyDescent="0.2">
      <c r="A480" s="49">
        <v>4963</v>
      </c>
      <c r="B480" s="18" t="str">
        <f>+masterfile!D1181</f>
        <v>4963 Aufwendungen für bewegliche WG, GewSt</v>
      </c>
      <c r="D480" s="33">
        <f>+'PL-tc'!$N480*'pc-dist'!$C$61</f>
        <v>0</v>
      </c>
      <c r="E480" s="33">
        <f>+'PL-tc'!$O480*'pc-dist'!$L$9</f>
        <v>0</v>
      </c>
      <c r="F480" s="33">
        <f>+'PL-tc'!$P480*'pc-dist'!$C$74</f>
        <v>0</v>
      </c>
      <c r="G480" s="34" t="str">
        <f t="shared" si="503"/>
        <v>n/a</v>
      </c>
      <c r="H480" s="34" t="str">
        <f t="shared" si="504"/>
        <v>n/a</v>
      </c>
      <c r="J480" s="33">
        <f>+'PL-tc'!$N480*'pc-dist'!$D$61</f>
        <v>0</v>
      </c>
      <c r="K480" s="33">
        <f>+'PL-tc'!$O480*'pc-dist'!$M$9</f>
        <v>0</v>
      </c>
      <c r="L480" s="33">
        <f>+'PL-tc'!$P480*'pc-dist'!$D$74</f>
        <v>0</v>
      </c>
      <c r="M480" s="34" t="str">
        <f t="shared" si="506"/>
        <v>n/a</v>
      </c>
      <c r="N480" s="34" t="str">
        <f t="shared" si="507"/>
        <v>n/a</v>
      </c>
      <c r="P480" s="33">
        <f>+'PL-tc'!$N480*'pc-dist'!$E$61</f>
        <v>0</v>
      </c>
      <c r="Q480" s="33">
        <f>+'PL-tc'!$O480*'pc-dist'!$N$9</f>
        <v>0</v>
      </c>
      <c r="R480" s="33">
        <f>+'PL-tc'!$P480*'pc-dist'!$E$74</f>
        <v>0</v>
      </c>
      <c r="S480" s="34" t="str">
        <f t="shared" si="509"/>
        <v>n/a</v>
      </c>
      <c r="T480" s="34" t="str">
        <f t="shared" si="510"/>
        <v>n/a</v>
      </c>
      <c r="V480" s="33">
        <f>+'PL-tc'!$N480*'pc-dist'!$F$61</f>
        <v>0</v>
      </c>
      <c r="W480" s="33">
        <f>+'PL-tc'!$O480*'pc-dist'!$O$9</f>
        <v>0</v>
      </c>
      <c r="X480" s="33">
        <f>+'PL-tc'!$P480*'pc-dist'!$F$74</f>
        <v>0</v>
      </c>
      <c r="Y480" s="34" t="str">
        <f t="shared" si="512"/>
        <v>n/a</v>
      </c>
      <c r="Z480" s="34" t="str">
        <f t="shared" si="513"/>
        <v>n/a</v>
      </c>
      <c r="AB480" s="33">
        <f>+'PL-tc'!$N480*'pc-dist'!$G$61</f>
        <v>0</v>
      </c>
      <c r="AC480" s="33">
        <f>+'PL-tc'!$O480*'pc-dist'!$P$9</f>
        <v>0</v>
      </c>
      <c r="AD480" s="33">
        <f>+'PL-tc'!$P480*'pc-dist'!$G$74</f>
        <v>0</v>
      </c>
      <c r="AE480" s="34" t="str">
        <f t="shared" si="515"/>
        <v>n/a</v>
      </c>
      <c r="AF480" s="34" t="str">
        <f t="shared" si="516"/>
        <v>n/a</v>
      </c>
      <c r="AH480" s="33">
        <f t="shared" si="520"/>
        <v>0</v>
      </c>
      <c r="AI480" s="33">
        <f t="shared" si="520"/>
        <v>0</v>
      </c>
      <c r="AJ480" s="33">
        <f t="shared" si="520"/>
        <v>0</v>
      </c>
      <c r="AK480" s="34" t="str">
        <f t="shared" si="518"/>
        <v>n/a</v>
      </c>
      <c r="AL480" s="34" t="str">
        <f t="shared" si="519"/>
        <v>n/a</v>
      </c>
    </row>
    <row r="481" spans="1:38" hidden="1" outlineLevel="2" x14ac:dyDescent="0.2">
      <c r="A481" s="49">
        <v>4965</v>
      </c>
      <c r="B481" s="18" t="str">
        <f>+masterfile!D1183</f>
        <v>4965 Mietleasing bewegl. WG Betriebsausstatt.</v>
      </c>
      <c r="D481" s="33">
        <f>+'PL-tc'!$N481*'pc-dist'!$C$61</f>
        <v>-0.4</v>
      </c>
      <c r="E481" s="33">
        <f>+'PL-tc'!$O481*'pc-dist'!$L$9</f>
        <v>-0.41200000000000003</v>
      </c>
      <c r="F481" s="33">
        <f>+'PL-tc'!$P481*'pc-dist'!$C$74</f>
        <v>0</v>
      </c>
      <c r="G481" s="34">
        <f t="shared" ref="G481" si="521">IFERROR(F481/E481-1,"n/a")</f>
        <v>-1</v>
      </c>
      <c r="H481" s="34">
        <f t="shared" ref="H481" si="522">IFERROR(F481/D481-1,"n/a")</f>
        <v>-1</v>
      </c>
      <c r="J481" s="33">
        <f>+'PL-tc'!$N481*'pc-dist'!$D$61</f>
        <v>-0.25</v>
      </c>
      <c r="K481" s="33">
        <f>+'PL-tc'!$O481*'pc-dist'!$M$9</f>
        <v>-0.25750000000000001</v>
      </c>
      <c r="L481" s="33">
        <f>+'PL-tc'!$P481*'pc-dist'!$D$74</f>
        <v>0</v>
      </c>
      <c r="M481" s="34">
        <f t="shared" ref="M481" si="523">IFERROR(L481/K481-1,"n/a")</f>
        <v>-1</v>
      </c>
      <c r="N481" s="34">
        <f t="shared" ref="N481" si="524">IFERROR(L481/J481-1,"n/a")</f>
        <v>-1</v>
      </c>
      <c r="P481" s="33">
        <f>+'PL-tc'!$N481*'pc-dist'!$E$61</f>
        <v>-0.2</v>
      </c>
      <c r="Q481" s="33">
        <f>+'PL-tc'!$O481*'pc-dist'!$N$9</f>
        <v>-0.20600000000000002</v>
      </c>
      <c r="R481" s="33">
        <f>+'PL-tc'!$P481*'pc-dist'!$E$74</f>
        <v>0</v>
      </c>
      <c r="S481" s="34">
        <f t="shared" ref="S481" si="525">IFERROR(R481/Q481-1,"n/a")</f>
        <v>-1</v>
      </c>
      <c r="T481" s="34">
        <f t="shared" ref="T481" si="526">IFERROR(R481/P481-1,"n/a")</f>
        <v>-1</v>
      </c>
      <c r="V481" s="33">
        <f>+'PL-tc'!$N481*'pc-dist'!$F$61</f>
        <v>-0.1</v>
      </c>
      <c r="W481" s="33">
        <f>+'PL-tc'!$O481*'pc-dist'!$O$9</f>
        <v>-0.10300000000000001</v>
      </c>
      <c r="X481" s="33">
        <f>+'PL-tc'!$P481*'pc-dist'!$F$74</f>
        <v>0</v>
      </c>
      <c r="Y481" s="34">
        <f t="shared" ref="Y481" si="527">IFERROR(X481/W481-1,"n/a")</f>
        <v>-1</v>
      </c>
      <c r="Z481" s="34">
        <f t="shared" ref="Z481" si="528">IFERROR(X481/V481-1,"n/a")</f>
        <v>-1</v>
      </c>
      <c r="AB481" s="33">
        <f>+'PL-tc'!$N481*'pc-dist'!$G$61</f>
        <v>-0.05</v>
      </c>
      <c r="AC481" s="33">
        <f>+'PL-tc'!$O481*'pc-dist'!$P$9</f>
        <v>-5.1500000000000004E-2</v>
      </c>
      <c r="AD481" s="33">
        <f>+'PL-tc'!$P481*'pc-dist'!$G$74</f>
        <v>0</v>
      </c>
      <c r="AE481" s="34">
        <f t="shared" ref="AE481" si="529">IFERROR(AD481/AC481-1,"n/a")</f>
        <v>-1</v>
      </c>
      <c r="AF481" s="34">
        <f t="shared" ref="AF481" si="530">IFERROR(AD481/AB481-1,"n/a")</f>
        <v>-1</v>
      </c>
      <c r="AH481" s="33">
        <f t="shared" ref="AH481" si="531">AB481+V481+P481+J481+D481</f>
        <v>-1</v>
      </c>
      <c r="AI481" s="33">
        <f t="shared" ref="AI481" si="532">AC481+W481+Q481+K481+E481</f>
        <v>-1.0300000000000002</v>
      </c>
      <c r="AJ481" s="33">
        <f t="shared" ref="AJ481" si="533">AD481+X481+R481+L481+F481</f>
        <v>0</v>
      </c>
      <c r="AK481" s="34">
        <f t="shared" ref="AK481" si="534">IFERROR(AJ481/AI481-1,"n/a")</f>
        <v>-1</v>
      </c>
      <c r="AL481" s="34">
        <f t="shared" ref="AL481" si="535">IFERROR(AJ481/AH481-1,"n/a")</f>
        <v>-1</v>
      </c>
    </row>
    <row r="482" spans="1:38" hidden="1" outlineLevel="1" collapsed="1" x14ac:dyDescent="0.2">
      <c r="B482" s="13"/>
      <c r="D482" s="53"/>
      <c r="E482" s="53"/>
      <c r="F482" s="53"/>
      <c r="J482" s="53"/>
      <c r="K482" s="53"/>
      <c r="L482" s="53"/>
      <c r="P482" s="53"/>
      <c r="Q482" s="53"/>
      <c r="R482" s="53"/>
      <c r="V482" s="53"/>
      <c r="W482" s="53"/>
      <c r="X482" s="53"/>
      <c r="AB482" s="53"/>
      <c r="AC482" s="53"/>
      <c r="AD482" s="53"/>
      <c r="AH482" s="53"/>
      <c r="AI482" s="53"/>
      <c r="AJ482" s="53"/>
    </row>
    <row r="483" spans="1:38" hidden="1" outlineLevel="1" x14ac:dyDescent="0.2">
      <c r="A483" s="49" t="s">
        <v>27</v>
      </c>
      <c r="B483" s="13" t="s">
        <v>27</v>
      </c>
      <c r="D483" s="53">
        <f t="shared" ref="D483:F483" si="536">+SUM(D484:D493)</f>
        <v>-20.28</v>
      </c>
      <c r="E483" s="53">
        <f t="shared" si="536"/>
        <v>-20.888399999999997</v>
      </c>
      <c r="F483" s="53">
        <f t="shared" si="536"/>
        <v>0</v>
      </c>
      <c r="G483" s="34">
        <f t="shared" ref="G483:G492" si="537">IFERROR(F483/E483-1,"n/a")</f>
        <v>-1</v>
      </c>
      <c r="H483" s="34">
        <f t="shared" ref="H483:H492" si="538">IFERROR(F483/D483-1,"n/a")</f>
        <v>-1</v>
      </c>
      <c r="J483" s="53">
        <f t="shared" ref="J483:L483" si="539">+SUM(J484:J493)</f>
        <v>-12.675000000000001</v>
      </c>
      <c r="K483" s="53">
        <f t="shared" si="539"/>
        <v>-13.055249999999997</v>
      </c>
      <c r="L483" s="53">
        <f t="shared" si="539"/>
        <v>0</v>
      </c>
      <c r="M483" s="34">
        <f t="shared" ref="M483:M492" si="540">IFERROR(L483/K483-1,"n/a")</f>
        <v>-1</v>
      </c>
      <c r="N483" s="34">
        <f t="shared" ref="N483:N492" si="541">IFERROR(L483/J483-1,"n/a")</f>
        <v>-1</v>
      </c>
      <c r="P483" s="53">
        <f t="shared" ref="P483:R483" si="542">+SUM(P484:P493)</f>
        <v>-10.14</v>
      </c>
      <c r="Q483" s="53">
        <f t="shared" si="542"/>
        <v>-10.444199999999999</v>
      </c>
      <c r="R483" s="53">
        <f t="shared" si="542"/>
        <v>0</v>
      </c>
      <c r="S483" s="34">
        <f t="shared" ref="S483:S492" si="543">IFERROR(R483/Q483-1,"n/a")</f>
        <v>-1</v>
      </c>
      <c r="T483" s="34">
        <f t="shared" ref="T483:T492" si="544">IFERROR(R483/P483-1,"n/a")</f>
        <v>-1</v>
      </c>
      <c r="V483" s="53">
        <f t="shared" ref="V483:X483" si="545">+SUM(V484:V493)</f>
        <v>-5.07</v>
      </c>
      <c r="W483" s="53">
        <f t="shared" si="545"/>
        <v>-5.2220999999999993</v>
      </c>
      <c r="X483" s="53">
        <f t="shared" si="545"/>
        <v>0</v>
      </c>
      <c r="Y483" s="34">
        <f t="shared" ref="Y483:Y492" si="546">IFERROR(X483/W483-1,"n/a")</f>
        <v>-1</v>
      </c>
      <c r="Z483" s="34">
        <f t="shared" ref="Z483:Z492" si="547">IFERROR(X483/V483-1,"n/a")</f>
        <v>-1</v>
      </c>
      <c r="AB483" s="53">
        <f t="shared" ref="AB483:AD483" si="548">+SUM(AB484:AB493)</f>
        <v>-2.5350000000000001</v>
      </c>
      <c r="AC483" s="53">
        <f t="shared" si="548"/>
        <v>-2.6110499999999996</v>
      </c>
      <c r="AD483" s="53">
        <f t="shared" si="548"/>
        <v>0</v>
      </c>
      <c r="AE483" s="34">
        <f t="shared" ref="AE483:AE492" si="549">IFERROR(AD483/AC483-1,"n/a")</f>
        <v>-1</v>
      </c>
      <c r="AF483" s="34">
        <f t="shared" ref="AF483:AF492" si="550">IFERROR(AD483/AB483-1,"n/a")</f>
        <v>-1</v>
      </c>
      <c r="AH483" s="53">
        <f t="shared" ref="AH483:AJ483" si="551">+SUM(AH484:AH493)</f>
        <v>-50.7</v>
      </c>
      <c r="AI483" s="53">
        <f t="shared" si="551"/>
        <v>-52.220999999999989</v>
      </c>
      <c r="AJ483" s="53">
        <f t="shared" si="551"/>
        <v>0</v>
      </c>
      <c r="AK483" s="34">
        <f t="shared" ref="AK483:AK492" si="552">IFERROR(AJ483/AI483-1,"n/a")</f>
        <v>-1</v>
      </c>
      <c r="AL483" s="34">
        <f t="shared" ref="AL483:AL492" si="553">IFERROR(AJ483/AH483-1,"n/a")</f>
        <v>-1</v>
      </c>
    </row>
    <row r="484" spans="1:38" hidden="1" outlineLevel="2" x14ac:dyDescent="0.2">
      <c r="A484" s="49">
        <v>4500</v>
      </c>
      <c r="B484" s="47" t="str">
        <f>+masterfile!D1059</f>
        <v>4500 Fahrzeugkosten</v>
      </c>
      <c r="D484" s="33">
        <f>+'PL-tc'!$N484*'pc-dist'!$C$61</f>
        <v>0</v>
      </c>
      <c r="E484" s="33">
        <f>+'PL-tc'!$O484*'pc-dist'!$L$9</f>
        <v>0</v>
      </c>
      <c r="F484" s="33">
        <f>+'PL-tc'!$P484*'pc-dist'!$C$74</f>
        <v>0</v>
      </c>
      <c r="G484" s="34" t="str">
        <f t="shared" si="537"/>
        <v>n/a</v>
      </c>
      <c r="H484" s="34" t="str">
        <f t="shared" si="538"/>
        <v>n/a</v>
      </c>
      <c r="J484" s="33">
        <f>+'PL-tc'!$N484*'pc-dist'!$D$61</f>
        <v>0</v>
      </c>
      <c r="K484" s="33">
        <f>+'PL-tc'!$O484*'pc-dist'!$M$9</f>
        <v>0</v>
      </c>
      <c r="L484" s="33">
        <f>+'PL-tc'!$P484*'pc-dist'!$D$74</f>
        <v>0</v>
      </c>
      <c r="M484" s="34" t="str">
        <f t="shared" si="540"/>
        <v>n/a</v>
      </c>
      <c r="N484" s="34" t="str">
        <f t="shared" si="541"/>
        <v>n/a</v>
      </c>
      <c r="P484" s="33">
        <f>+'PL-tc'!$N484*'pc-dist'!$E$61</f>
        <v>0</v>
      </c>
      <c r="Q484" s="33">
        <f>+'PL-tc'!$O484*'pc-dist'!$N$9</f>
        <v>0</v>
      </c>
      <c r="R484" s="33">
        <f>+'PL-tc'!$P484*'pc-dist'!$E$74</f>
        <v>0</v>
      </c>
      <c r="S484" s="34" t="str">
        <f t="shared" si="543"/>
        <v>n/a</v>
      </c>
      <c r="T484" s="34" t="str">
        <f t="shared" si="544"/>
        <v>n/a</v>
      </c>
      <c r="V484" s="33">
        <f>+'PL-tc'!$N484*'pc-dist'!$F$61</f>
        <v>0</v>
      </c>
      <c r="W484" s="33">
        <f>+'PL-tc'!$O484*'pc-dist'!$O$9</f>
        <v>0</v>
      </c>
      <c r="X484" s="33">
        <f>+'PL-tc'!$P484*'pc-dist'!$F$74</f>
        <v>0</v>
      </c>
      <c r="Y484" s="34" t="str">
        <f t="shared" si="546"/>
        <v>n/a</v>
      </c>
      <c r="Z484" s="34" t="str">
        <f t="shared" si="547"/>
        <v>n/a</v>
      </c>
      <c r="AB484" s="33">
        <f>+'PL-tc'!$N484*'pc-dist'!$G$61</f>
        <v>0</v>
      </c>
      <c r="AC484" s="33">
        <f>+'PL-tc'!$O484*'pc-dist'!$P$9</f>
        <v>0</v>
      </c>
      <c r="AD484" s="33">
        <f>+'PL-tc'!$P484*'pc-dist'!$G$74</f>
        <v>0</v>
      </c>
      <c r="AE484" s="34" t="str">
        <f t="shared" si="549"/>
        <v>n/a</v>
      </c>
      <c r="AF484" s="34" t="str">
        <f t="shared" si="550"/>
        <v>n/a</v>
      </c>
      <c r="AH484" s="33">
        <f t="shared" ref="AH484:AH492" si="554">AB484+V484+P484+J484+D484</f>
        <v>0</v>
      </c>
      <c r="AI484" s="33">
        <f t="shared" ref="AI484:AI492" si="555">AC484+W484+Q484+K484+E484</f>
        <v>0</v>
      </c>
      <c r="AJ484" s="33">
        <f t="shared" ref="AJ484:AJ492" si="556">AD484+X484+R484+L484+F484</f>
        <v>0</v>
      </c>
      <c r="AK484" s="34" t="str">
        <f t="shared" si="552"/>
        <v>n/a</v>
      </c>
      <c r="AL484" s="34" t="str">
        <f t="shared" si="553"/>
        <v>n/a</v>
      </c>
    </row>
    <row r="485" spans="1:38" hidden="1" outlineLevel="2" x14ac:dyDescent="0.2">
      <c r="A485" s="49">
        <v>4520</v>
      </c>
      <c r="B485" s="18" t="str">
        <f>+masterfile!D1061</f>
        <v>4520 Kfz-Versicherungen</v>
      </c>
      <c r="D485" s="33">
        <f>+'PL-tc'!$N485*'pc-dist'!$C$61</f>
        <v>-0.48</v>
      </c>
      <c r="E485" s="33">
        <f>+'PL-tc'!$O485*'pc-dist'!$L$9</f>
        <v>-0.49440000000000001</v>
      </c>
      <c r="F485" s="33">
        <f>+'PL-tc'!$P485*'pc-dist'!$C$74</f>
        <v>0</v>
      </c>
      <c r="G485" s="34">
        <f t="shared" si="537"/>
        <v>-1</v>
      </c>
      <c r="H485" s="34">
        <f t="shared" si="538"/>
        <v>-1</v>
      </c>
      <c r="J485" s="33">
        <f>+'PL-tc'!$N485*'pc-dist'!$D$61</f>
        <v>-0.3</v>
      </c>
      <c r="K485" s="33">
        <f>+'PL-tc'!$O485*'pc-dist'!$M$9</f>
        <v>-0.309</v>
      </c>
      <c r="L485" s="33">
        <f>+'PL-tc'!$P485*'pc-dist'!$D$74</f>
        <v>0</v>
      </c>
      <c r="M485" s="34">
        <f t="shared" si="540"/>
        <v>-1</v>
      </c>
      <c r="N485" s="34">
        <f t="shared" si="541"/>
        <v>-1</v>
      </c>
      <c r="P485" s="33">
        <f>+'PL-tc'!$N485*'pc-dist'!$E$61</f>
        <v>-0.24</v>
      </c>
      <c r="Q485" s="33">
        <f>+'PL-tc'!$O485*'pc-dist'!$N$9</f>
        <v>-0.2472</v>
      </c>
      <c r="R485" s="33">
        <f>+'PL-tc'!$P485*'pc-dist'!$E$74</f>
        <v>0</v>
      </c>
      <c r="S485" s="34">
        <f t="shared" si="543"/>
        <v>-1</v>
      </c>
      <c r="T485" s="34">
        <f t="shared" si="544"/>
        <v>-1</v>
      </c>
      <c r="V485" s="33">
        <f>+'PL-tc'!$N485*'pc-dist'!$F$61</f>
        <v>-0.12</v>
      </c>
      <c r="W485" s="33">
        <f>+'PL-tc'!$O485*'pc-dist'!$O$9</f>
        <v>-0.1236</v>
      </c>
      <c r="X485" s="33">
        <f>+'PL-tc'!$P485*'pc-dist'!$F$74</f>
        <v>0</v>
      </c>
      <c r="Y485" s="34">
        <f t="shared" si="546"/>
        <v>-1</v>
      </c>
      <c r="Z485" s="34">
        <f t="shared" si="547"/>
        <v>-1</v>
      </c>
      <c r="AB485" s="33">
        <f>+'PL-tc'!$N485*'pc-dist'!$G$61</f>
        <v>-0.06</v>
      </c>
      <c r="AC485" s="33">
        <f>+'PL-tc'!$O485*'pc-dist'!$P$9</f>
        <v>-6.1800000000000001E-2</v>
      </c>
      <c r="AD485" s="33">
        <f>+'PL-tc'!$P485*'pc-dist'!$G$74</f>
        <v>0</v>
      </c>
      <c r="AE485" s="34">
        <f t="shared" si="549"/>
        <v>-1</v>
      </c>
      <c r="AF485" s="34">
        <f t="shared" si="550"/>
        <v>-1</v>
      </c>
      <c r="AH485" s="33">
        <f t="shared" si="554"/>
        <v>-1.2</v>
      </c>
      <c r="AI485" s="33">
        <f t="shared" si="555"/>
        <v>-1.236</v>
      </c>
      <c r="AJ485" s="33">
        <f t="shared" si="556"/>
        <v>0</v>
      </c>
      <c r="AK485" s="34">
        <f t="shared" si="552"/>
        <v>-1</v>
      </c>
      <c r="AL485" s="34">
        <f t="shared" si="553"/>
        <v>-1</v>
      </c>
    </row>
    <row r="486" spans="1:38" hidden="1" outlineLevel="2" x14ac:dyDescent="0.2">
      <c r="A486" s="49">
        <v>4530</v>
      </c>
      <c r="B486" s="47" t="str">
        <f>+masterfile!D1062</f>
        <v>4530 Laufende Kfz-Betriebskosten</v>
      </c>
      <c r="D486" s="33">
        <f>+'PL-tc'!$N486*'pc-dist'!$C$61</f>
        <v>-2.4000000000000004</v>
      </c>
      <c r="E486" s="33">
        <f>+'PL-tc'!$O486*'pc-dist'!$L$9</f>
        <v>-2.4719999999999995</v>
      </c>
      <c r="F486" s="33">
        <f>+'PL-tc'!$P486*'pc-dist'!$C$74</f>
        <v>0</v>
      </c>
      <c r="G486" s="34">
        <f t="shared" si="537"/>
        <v>-1</v>
      </c>
      <c r="H486" s="34">
        <f t="shared" si="538"/>
        <v>-1</v>
      </c>
      <c r="J486" s="33">
        <f>+'PL-tc'!$N486*'pc-dist'!$D$61</f>
        <v>-1.5</v>
      </c>
      <c r="K486" s="33">
        <f>+'PL-tc'!$O486*'pc-dist'!$M$9</f>
        <v>-1.5449999999999997</v>
      </c>
      <c r="L486" s="33">
        <f>+'PL-tc'!$P486*'pc-dist'!$D$74</f>
        <v>0</v>
      </c>
      <c r="M486" s="34">
        <f t="shared" si="540"/>
        <v>-1</v>
      </c>
      <c r="N486" s="34">
        <f t="shared" si="541"/>
        <v>-1</v>
      </c>
      <c r="P486" s="33">
        <f>+'PL-tc'!$N486*'pc-dist'!$E$61</f>
        <v>-1.2000000000000002</v>
      </c>
      <c r="Q486" s="33">
        <f>+'PL-tc'!$O486*'pc-dist'!$N$9</f>
        <v>-1.2359999999999998</v>
      </c>
      <c r="R486" s="33">
        <f>+'PL-tc'!$P486*'pc-dist'!$E$74</f>
        <v>0</v>
      </c>
      <c r="S486" s="34">
        <f t="shared" si="543"/>
        <v>-1</v>
      </c>
      <c r="T486" s="34">
        <f t="shared" si="544"/>
        <v>-1</v>
      </c>
      <c r="V486" s="33">
        <f>+'PL-tc'!$N486*'pc-dist'!$F$61</f>
        <v>-0.60000000000000009</v>
      </c>
      <c r="W486" s="33">
        <f>+'PL-tc'!$O486*'pc-dist'!$O$9</f>
        <v>-0.61799999999999988</v>
      </c>
      <c r="X486" s="33">
        <f>+'PL-tc'!$P486*'pc-dist'!$F$74</f>
        <v>0</v>
      </c>
      <c r="Y486" s="34">
        <f t="shared" si="546"/>
        <v>-1</v>
      </c>
      <c r="Z486" s="34">
        <f t="shared" si="547"/>
        <v>-1</v>
      </c>
      <c r="AB486" s="33">
        <f>+'PL-tc'!$N486*'pc-dist'!$G$61</f>
        <v>-0.30000000000000004</v>
      </c>
      <c r="AC486" s="33">
        <f>+'PL-tc'!$O486*'pc-dist'!$P$9</f>
        <v>-0.30899999999999994</v>
      </c>
      <c r="AD486" s="33">
        <f>+'PL-tc'!$P486*'pc-dist'!$G$74</f>
        <v>0</v>
      </c>
      <c r="AE486" s="34">
        <f t="shared" si="549"/>
        <v>-1</v>
      </c>
      <c r="AF486" s="34">
        <f t="shared" si="550"/>
        <v>-1</v>
      </c>
      <c r="AH486" s="33">
        <f t="shared" si="554"/>
        <v>-6.0000000000000009</v>
      </c>
      <c r="AI486" s="33">
        <f t="shared" si="555"/>
        <v>-6.1799999999999988</v>
      </c>
      <c r="AJ486" s="33">
        <f t="shared" si="556"/>
        <v>0</v>
      </c>
      <c r="AK486" s="34">
        <f t="shared" si="552"/>
        <v>-1</v>
      </c>
      <c r="AL486" s="34">
        <f t="shared" si="553"/>
        <v>-1</v>
      </c>
    </row>
    <row r="487" spans="1:38" hidden="1" outlineLevel="2" x14ac:dyDescent="0.2">
      <c r="A487" s="49">
        <v>4540</v>
      </c>
      <c r="B487" s="47" t="str">
        <f>+masterfile!D1063</f>
        <v>4540 Kfz-Reparaturen</v>
      </c>
      <c r="D487" s="33">
        <f>+'PL-tc'!$N487*'pc-dist'!$C$61</f>
        <v>0</v>
      </c>
      <c r="E487" s="33">
        <f>+'PL-tc'!$O487*'pc-dist'!$L$9</f>
        <v>0</v>
      </c>
      <c r="F487" s="33">
        <f>+'PL-tc'!$P487*'pc-dist'!$C$74</f>
        <v>0</v>
      </c>
      <c r="G487" s="34" t="str">
        <f t="shared" si="537"/>
        <v>n/a</v>
      </c>
      <c r="H487" s="34" t="str">
        <f t="shared" si="538"/>
        <v>n/a</v>
      </c>
      <c r="J487" s="33">
        <f>+'PL-tc'!$N487*'pc-dist'!$D$61</f>
        <v>0</v>
      </c>
      <c r="K487" s="33">
        <f>+'PL-tc'!$O487*'pc-dist'!$M$9</f>
        <v>0</v>
      </c>
      <c r="L487" s="33">
        <f>+'PL-tc'!$P487*'pc-dist'!$D$74</f>
        <v>0</v>
      </c>
      <c r="M487" s="34" t="str">
        <f t="shared" si="540"/>
        <v>n/a</v>
      </c>
      <c r="N487" s="34" t="str">
        <f t="shared" si="541"/>
        <v>n/a</v>
      </c>
      <c r="P487" s="33">
        <f>+'PL-tc'!$N487*'pc-dist'!$E$61</f>
        <v>0</v>
      </c>
      <c r="Q487" s="33">
        <f>+'PL-tc'!$O487*'pc-dist'!$N$9</f>
        <v>0</v>
      </c>
      <c r="R487" s="33">
        <f>+'PL-tc'!$P487*'pc-dist'!$E$74</f>
        <v>0</v>
      </c>
      <c r="S487" s="34" t="str">
        <f t="shared" si="543"/>
        <v>n/a</v>
      </c>
      <c r="T487" s="34" t="str">
        <f t="shared" si="544"/>
        <v>n/a</v>
      </c>
      <c r="V487" s="33">
        <f>+'PL-tc'!$N487*'pc-dist'!$F$61</f>
        <v>0</v>
      </c>
      <c r="W487" s="33">
        <f>+'PL-tc'!$O487*'pc-dist'!$O$9</f>
        <v>0</v>
      </c>
      <c r="X487" s="33">
        <f>+'PL-tc'!$P487*'pc-dist'!$F$74</f>
        <v>0</v>
      </c>
      <c r="Y487" s="34" t="str">
        <f t="shared" si="546"/>
        <v>n/a</v>
      </c>
      <c r="Z487" s="34" t="str">
        <f t="shared" si="547"/>
        <v>n/a</v>
      </c>
      <c r="AB487" s="33">
        <f>+'PL-tc'!$N487*'pc-dist'!$G$61</f>
        <v>0</v>
      </c>
      <c r="AC487" s="33">
        <f>+'PL-tc'!$O487*'pc-dist'!$P$9</f>
        <v>0</v>
      </c>
      <c r="AD487" s="33">
        <f>+'PL-tc'!$P487*'pc-dist'!$G$74</f>
        <v>0</v>
      </c>
      <c r="AE487" s="34" t="str">
        <f t="shared" si="549"/>
        <v>n/a</v>
      </c>
      <c r="AF487" s="34" t="str">
        <f t="shared" si="550"/>
        <v>n/a</v>
      </c>
      <c r="AH487" s="33">
        <f t="shared" si="554"/>
        <v>0</v>
      </c>
      <c r="AI487" s="33">
        <f t="shared" si="555"/>
        <v>0</v>
      </c>
      <c r="AJ487" s="33">
        <f t="shared" si="556"/>
        <v>0</v>
      </c>
      <c r="AK487" s="34" t="str">
        <f t="shared" si="552"/>
        <v>n/a</v>
      </c>
      <c r="AL487" s="34" t="str">
        <f t="shared" si="553"/>
        <v>n/a</v>
      </c>
    </row>
    <row r="488" spans="1:38" hidden="1" outlineLevel="2" x14ac:dyDescent="0.2">
      <c r="A488" s="49">
        <v>4570</v>
      </c>
      <c r="B488" s="47" t="str">
        <f>+masterfile!D1066</f>
        <v>4570 Mietleasing Kfz</v>
      </c>
      <c r="D488" s="33">
        <f>+'PL-tc'!$N488*'pc-dist'!$C$61</f>
        <v>-16.8</v>
      </c>
      <c r="E488" s="33">
        <f>+'PL-tc'!$O488*'pc-dist'!$L$9</f>
        <v>-17.303999999999998</v>
      </c>
      <c r="F488" s="33">
        <f>+'PL-tc'!$P488*'pc-dist'!$C$74</f>
        <v>0</v>
      </c>
      <c r="G488" s="34">
        <f t="shared" si="537"/>
        <v>-1</v>
      </c>
      <c r="H488" s="34">
        <f t="shared" si="538"/>
        <v>-1</v>
      </c>
      <c r="J488" s="33">
        <f>+'PL-tc'!$N488*'pc-dist'!$D$61</f>
        <v>-10.5</v>
      </c>
      <c r="K488" s="33">
        <f>+'PL-tc'!$O488*'pc-dist'!$M$9</f>
        <v>-10.814999999999998</v>
      </c>
      <c r="L488" s="33">
        <f>+'PL-tc'!$P488*'pc-dist'!$D$74</f>
        <v>0</v>
      </c>
      <c r="M488" s="34">
        <f t="shared" si="540"/>
        <v>-1</v>
      </c>
      <c r="N488" s="34">
        <f t="shared" si="541"/>
        <v>-1</v>
      </c>
      <c r="P488" s="33">
        <f>+'PL-tc'!$N488*'pc-dist'!$E$61</f>
        <v>-8.4</v>
      </c>
      <c r="Q488" s="33">
        <f>+'PL-tc'!$O488*'pc-dist'!$N$9</f>
        <v>-8.6519999999999992</v>
      </c>
      <c r="R488" s="33">
        <f>+'PL-tc'!$P488*'pc-dist'!$E$74</f>
        <v>0</v>
      </c>
      <c r="S488" s="34">
        <f t="shared" si="543"/>
        <v>-1</v>
      </c>
      <c r="T488" s="34">
        <f t="shared" si="544"/>
        <v>-1</v>
      </c>
      <c r="V488" s="33">
        <f>+'PL-tc'!$N488*'pc-dist'!$F$61</f>
        <v>-4.2</v>
      </c>
      <c r="W488" s="33">
        <f>+'PL-tc'!$O488*'pc-dist'!$O$9</f>
        <v>-4.3259999999999996</v>
      </c>
      <c r="X488" s="33">
        <f>+'PL-tc'!$P488*'pc-dist'!$F$74</f>
        <v>0</v>
      </c>
      <c r="Y488" s="34">
        <f t="shared" si="546"/>
        <v>-1</v>
      </c>
      <c r="Z488" s="34">
        <f t="shared" si="547"/>
        <v>-1</v>
      </c>
      <c r="AB488" s="33">
        <f>+'PL-tc'!$N488*'pc-dist'!$G$61</f>
        <v>-2.1</v>
      </c>
      <c r="AC488" s="33">
        <f>+'PL-tc'!$O488*'pc-dist'!$P$9</f>
        <v>-2.1629999999999998</v>
      </c>
      <c r="AD488" s="33">
        <f>+'PL-tc'!$P488*'pc-dist'!$G$74</f>
        <v>0</v>
      </c>
      <c r="AE488" s="34">
        <f t="shared" si="549"/>
        <v>-1</v>
      </c>
      <c r="AF488" s="34">
        <f t="shared" si="550"/>
        <v>-1</v>
      </c>
      <c r="AH488" s="33">
        <f t="shared" si="554"/>
        <v>-42</v>
      </c>
      <c r="AI488" s="33">
        <f t="shared" si="555"/>
        <v>-43.259999999999991</v>
      </c>
      <c r="AJ488" s="33">
        <f t="shared" si="556"/>
        <v>0</v>
      </c>
      <c r="AK488" s="34">
        <f t="shared" si="552"/>
        <v>-1</v>
      </c>
      <c r="AL488" s="34">
        <f t="shared" si="553"/>
        <v>-1</v>
      </c>
    </row>
    <row r="489" spans="1:38" hidden="1" outlineLevel="2" x14ac:dyDescent="0.2">
      <c r="A489" s="49">
        <v>4575</v>
      </c>
      <c r="B489" s="47" t="str">
        <f>+masterfile!D1067</f>
        <v>4575 Mietleasing Elektrofahrzeuge</v>
      </c>
      <c r="D489" s="33">
        <f>+'PL-tc'!$N489*'pc-dist'!$C$61</f>
        <v>0</v>
      </c>
      <c r="E489" s="33">
        <f>+'PL-tc'!$O489*'pc-dist'!$L$9</f>
        <v>0</v>
      </c>
      <c r="F489" s="33">
        <f>+'PL-tc'!$P489*'pc-dist'!$C$74</f>
        <v>0</v>
      </c>
      <c r="G489" s="34" t="str">
        <f t="shared" si="537"/>
        <v>n/a</v>
      </c>
      <c r="H489" s="34" t="str">
        <f t="shared" si="538"/>
        <v>n/a</v>
      </c>
      <c r="J489" s="33">
        <f>+'PL-tc'!$N489*'pc-dist'!$D$61</f>
        <v>0</v>
      </c>
      <c r="K489" s="33">
        <f>+'PL-tc'!$O489*'pc-dist'!$M$9</f>
        <v>0</v>
      </c>
      <c r="L489" s="33">
        <f>+'PL-tc'!$P489*'pc-dist'!$D$74</f>
        <v>0</v>
      </c>
      <c r="M489" s="34" t="str">
        <f t="shared" si="540"/>
        <v>n/a</v>
      </c>
      <c r="N489" s="34" t="str">
        <f t="shared" si="541"/>
        <v>n/a</v>
      </c>
      <c r="P489" s="33">
        <f>+'PL-tc'!$N489*'pc-dist'!$E$61</f>
        <v>0</v>
      </c>
      <c r="Q489" s="33">
        <f>+'PL-tc'!$O489*'pc-dist'!$N$9</f>
        <v>0</v>
      </c>
      <c r="R489" s="33">
        <f>+'PL-tc'!$P489*'pc-dist'!$E$74</f>
        <v>0</v>
      </c>
      <c r="S489" s="34" t="str">
        <f t="shared" si="543"/>
        <v>n/a</v>
      </c>
      <c r="T489" s="34" t="str">
        <f t="shared" si="544"/>
        <v>n/a</v>
      </c>
      <c r="V489" s="33">
        <f>+'PL-tc'!$N489*'pc-dist'!$F$61</f>
        <v>0</v>
      </c>
      <c r="W489" s="33">
        <f>+'PL-tc'!$O489*'pc-dist'!$O$9</f>
        <v>0</v>
      </c>
      <c r="X489" s="33">
        <f>+'PL-tc'!$P489*'pc-dist'!$F$74</f>
        <v>0</v>
      </c>
      <c r="Y489" s="34" t="str">
        <f t="shared" si="546"/>
        <v>n/a</v>
      </c>
      <c r="Z489" s="34" t="str">
        <f t="shared" si="547"/>
        <v>n/a</v>
      </c>
      <c r="AB489" s="33">
        <f>+'PL-tc'!$N489*'pc-dist'!$G$61</f>
        <v>0</v>
      </c>
      <c r="AC489" s="33">
        <f>+'PL-tc'!$O489*'pc-dist'!$P$9</f>
        <v>0</v>
      </c>
      <c r="AD489" s="33">
        <f>+'PL-tc'!$P489*'pc-dist'!$G$74</f>
        <v>0</v>
      </c>
      <c r="AE489" s="34" t="str">
        <f t="shared" si="549"/>
        <v>n/a</v>
      </c>
      <c r="AF489" s="34" t="str">
        <f t="shared" si="550"/>
        <v>n/a</v>
      </c>
      <c r="AH489" s="33">
        <f t="shared" si="554"/>
        <v>0</v>
      </c>
      <c r="AI489" s="33">
        <f t="shared" si="555"/>
        <v>0</v>
      </c>
      <c r="AJ489" s="33">
        <f t="shared" si="556"/>
        <v>0</v>
      </c>
      <c r="AK489" s="34" t="str">
        <f t="shared" si="552"/>
        <v>n/a</v>
      </c>
      <c r="AL489" s="34" t="str">
        <f t="shared" si="553"/>
        <v>n/a</v>
      </c>
    </row>
    <row r="490" spans="1:38" hidden="1" outlineLevel="2" x14ac:dyDescent="0.2">
      <c r="A490" s="49">
        <v>4580</v>
      </c>
      <c r="B490" s="47" t="str">
        <f>+masterfile!D1068</f>
        <v>4580 Sonstige Kfz-Kosten</v>
      </c>
      <c r="D490" s="33">
        <f>+'PL-tc'!$N490*'pc-dist'!$C$61</f>
        <v>-0.60000000000000009</v>
      </c>
      <c r="E490" s="33">
        <f>+'PL-tc'!$O490*'pc-dist'!$L$9</f>
        <v>-0.61799999999999988</v>
      </c>
      <c r="F490" s="33">
        <f>+'PL-tc'!$P490*'pc-dist'!$C$74</f>
        <v>0</v>
      </c>
      <c r="G490" s="34">
        <f t="shared" si="537"/>
        <v>-1</v>
      </c>
      <c r="H490" s="34">
        <f t="shared" si="538"/>
        <v>-1</v>
      </c>
      <c r="J490" s="33">
        <f>+'PL-tc'!$N490*'pc-dist'!$D$61</f>
        <v>-0.375</v>
      </c>
      <c r="K490" s="33">
        <f>+'PL-tc'!$O490*'pc-dist'!$M$9</f>
        <v>-0.38624999999999993</v>
      </c>
      <c r="L490" s="33">
        <f>+'PL-tc'!$P490*'pc-dist'!$D$74</f>
        <v>0</v>
      </c>
      <c r="M490" s="34">
        <f t="shared" si="540"/>
        <v>-1</v>
      </c>
      <c r="N490" s="34">
        <f t="shared" si="541"/>
        <v>-1</v>
      </c>
      <c r="P490" s="33">
        <f>+'PL-tc'!$N490*'pc-dist'!$E$61</f>
        <v>-0.30000000000000004</v>
      </c>
      <c r="Q490" s="33">
        <f>+'PL-tc'!$O490*'pc-dist'!$N$9</f>
        <v>-0.30899999999999994</v>
      </c>
      <c r="R490" s="33">
        <f>+'PL-tc'!$P490*'pc-dist'!$E$74</f>
        <v>0</v>
      </c>
      <c r="S490" s="34">
        <f t="shared" si="543"/>
        <v>-1</v>
      </c>
      <c r="T490" s="34">
        <f t="shared" si="544"/>
        <v>-1</v>
      </c>
      <c r="V490" s="33">
        <f>+'PL-tc'!$N490*'pc-dist'!$F$61</f>
        <v>-0.15000000000000002</v>
      </c>
      <c r="W490" s="33">
        <f>+'PL-tc'!$O490*'pc-dist'!$O$9</f>
        <v>-0.15449999999999997</v>
      </c>
      <c r="X490" s="33">
        <f>+'PL-tc'!$P490*'pc-dist'!$F$74</f>
        <v>0</v>
      </c>
      <c r="Y490" s="34">
        <f t="shared" si="546"/>
        <v>-1</v>
      </c>
      <c r="Z490" s="34">
        <f t="shared" si="547"/>
        <v>-1</v>
      </c>
      <c r="AB490" s="33">
        <f>+'PL-tc'!$N490*'pc-dist'!$G$61</f>
        <v>-7.5000000000000011E-2</v>
      </c>
      <c r="AC490" s="33">
        <f>+'PL-tc'!$O490*'pc-dist'!$P$9</f>
        <v>-7.7249999999999985E-2</v>
      </c>
      <c r="AD490" s="33">
        <f>+'PL-tc'!$P490*'pc-dist'!$G$74</f>
        <v>0</v>
      </c>
      <c r="AE490" s="34">
        <f t="shared" si="549"/>
        <v>-1</v>
      </c>
      <c r="AF490" s="34">
        <f t="shared" si="550"/>
        <v>-1</v>
      </c>
      <c r="AH490" s="33">
        <f t="shared" si="554"/>
        <v>-1.5000000000000002</v>
      </c>
      <c r="AI490" s="33">
        <f t="shared" si="555"/>
        <v>-1.5449999999999997</v>
      </c>
      <c r="AJ490" s="33">
        <f t="shared" si="556"/>
        <v>0</v>
      </c>
      <c r="AK490" s="34">
        <f t="shared" si="552"/>
        <v>-1</v>
      </c>
      <c r="AL490" s="34">
        <f t="shared" si="553"/>
        <v>-1</v>
      </c>
    </row>
    <row r="491" spans="1:38" hidden="1" outlineLevel="2" x14ac:dyDescent="0.2">
      <c r="A491" s="49">
        <v>4590</v>
      </c>
      <c r="B491" s="47" t="str">
        <f>+masterfile!D1069</f>
        <v>4590 Kfz-Kosten betriebl.Nutzung Kfz im PV</v>
      </c>
      <c r="D491" s="33">
        <f>+'PL-tc'!$N491*'pc-dist'!$C$61</f>
        <v>0</v>
      </c>
      <c r="E491" s="33">
        <f>+'PL-tc'!$O491*'pc-dist'!$L$9</f>
        <v>0</v>
      </c>
      <c r="F491" s="33">
        <f>+'PL-tc'!$P491*'pc-dist'!$C$74</f>
        <v>0</v>
      </c>
      <c r="G491" s="34" t="str">
        <f t="shared" si="537"/>
        <v>n/a</v>
      </c>
      <c r="H491" s="34" t="str">
        <f t="shared" si="538"/>
        <v>n/a</v>
      </c>
      <c r="J491" s="33">
        <f>+'PL-tc'!$N491*'pc-dist'!$D$61</f>
        <v>0</v>
      </c>
      <c r="K491" s="33">
        <f>+'PL-tc'!$O491*'pc-dist'!$M$9</f>
        <v>0</v>
      </c>
      <c r="L491" s="33">
        <f>+'PL-tc'!$P491*'pc-dist'!$D$74</f>
        <v>0</v>
      </c>
      <c r="M491" s="34" t="str">
        <f t="shared" si="540"/>
        <v>n/a</v>
      </c>
      <c r="N491" s="34" t="str">
        <f t="shared" si="541"/>
        <v>n/a</v>
      </c>
      <c r="P491" s="33">
        <f>+'PL-tc'!$N491*'pc-dist'!$E$61</f>
        <v>0</v>
      </c>
      <c r="Q491" s="33">
        <f>+'PL-tc'!$O491*'pc-dist'!$N$9</f>
        <v>0</v>
      </c>
      <c r="R491" s="33">
        <f>+'PL-tc'!$P491*'pc-dist'!$E$74</f>
        <v>0</v>
      </c>
      <c r="S491" s="34" t="str">
        <f t="shared" si="543"/>
        <v>n/a</v>
      </c>
      <c r="T491" s="34" t="str">
        <f t="shared" si="544"/>
        <v>n/a</v>
      </c>
      <c r="V491" s="33">
        <f>+'PL-tc'!$N491*'pc-dist'!$F$61</f>
        <v>0</v>
      </c>
      <c r="W491" s="33">
        <f>+'PL-tc'!$O491*'pc-dist'!$O$9</f>
        <v>0</v>
      </c>
      <c r="X491" s="33">
        <f>+'PL-tc'!$P491*'pc-dist'!$F$74</f>
        <v>0</v>
      </c>
      <c r="Y491" s="34" t="str">
        <f t="shared" si="546"/>
        <v>n/a</v>
      </c>
      <c r="Z491" s="34" t="str">
        <f t="shared" si="547"/>
        <v>n/a</v>
      </c>
      <c r="AB491" s="33">
        <f>+'PL-tc'!$N491*'pc-dist'!$G$61</f>
        <v>0</v>
      </c>
      <c r="AC491" s="33">
        <f>+'PL-tc'!$O491*'pc-dist'!$P$9</f>
        <v>0</v>
      </c>
      <c r="AD491" s="33">
        <f>+'PL-tc'!$P491*'pc-dist'!$G$74</f>
        <v>0</v>
      </c>
      <c r="AE491" s="34" t="str">
        <f t="shared" si="549"/>
        <v>n/a</v>
      </c>
      <c r="AF491" s="34" t="str">
        <f t="shared" si="550"/>
        <v>n/a</v>
      </c>
      <c r="AH491" s="33">
        <f t="shared" si="554"/>
        <v>0</v>
      </c>
      <c r="AI491" s="33">
        <f t="shared" si="555"/>
        <v>0</v>
      </c>
      <c r="AJ491" s="33">
        <f t="shared" si="556"/>
        <v>0</v>
      </c>
      <c r="AK491" s="34" t="str">
        <f t="shared" si="552"/>
        <v>n/a</v>
      </c>
      <c r="AL491" s="34" t="str">
        <f t="shared" si="553"/>
        <v>n/a</v>
      </c>
    </row>
    <row r="492" spans="1:38" hidden="1" outlineLevel="2" x14ac:dyDescent="0.2">
      <c r="A492" s="49">
        <v>4595</v>
      </c>
      <c r="B492" s="47" t="str">
        <f>+masterfile!D1070</f>
        <v>4595 Fremdfahrzeugkosten</v>
      </c>
      <c r="D492" s="33">
        <f>+'PL-tc'!$N492*'pc-dist'!$C$61</f>
        <v>0</v>
      </c>
      <c r="E492" s="33">
        <f>+'PL-tc'!$O492*'pc-dist'!$L$9</f>
        <v>0</v>
      </c>
      <c r="F492" s="33">
        <f>+'PL-tc'!$P492*'pc-dist'!$C$74</f>
        <v>0</v>
      </c>
      <c r="G492" s="34" t="str">
        <f t="shared" si="537"/>
        <v>n/a</v>
      </c>
      <c r="H492" s="34" t="str">
        <f t="shared" si="538"/>
        <v>n/a</v>
      </c>
      <c r="J492" s="33">
        <f>+'PL-tc'!$N492*'pc-dist'!$D$61</f>
        <v>0</v>
      </c>
      <c r="K492" s="33">
        <f>+'PL-tc'!$O492*'pc-dist'!$M$9</f>
        <v>0</v>
      </c>
      <c r="L492" s="33">
        <f>+'PL-tc'!$P492*'pc-dist'!$D$74</f>
        <v>0</v>
      </c>
      <c r="M492" s="34" t="str">
        <f t="shared" si="540"/>
        <v>n/a</v>
      </c>
      <c r="N492" s="34" t="str">
        <f t="shared" si="541"/>
        <v>n/a</v>
      </c>
      <c r="P492" s="33">
        <f>+'PL-tc'!$N492*'pc-dist'!$E$61</f>
        <v>0</v>
      </c>
      <c r="Q492" s="33">
        <f>+'PL-tc'!$O492*'pc-dist'!$N$9</f>
        <v>0</v>
      </c>
      <c r="R492" s="33">
        <f>+'PL-tc'!$P492*'pc-dist'!$E$74</f>
        <v>0</v>
      </c>
      <c r="S492" s="34" t="str">
        <f t="shared" si="543"/>
        <v>n/a</v>
      </c>
      <c r="T492" s="34" t="str">
        <f t="shared" si="544"/>
        <v>n/a</v>
      </c>
      <c r="V492" s="33">
        <f>+'PL-tc'!$N492*'pc-dist'!$F$61</f>
        <v>0</v>
      </c>
      <c r="W492" s="33">
        <f>+'PL-tc'!$O492*'pc-dist'!$O$9</f>
        <v>0</v>
      </c>
      <c r="X492" s="33">
        <f>+'PL-tc'!$P492*'pc-dist'!$F$74</f>
        <v>0</v>
      </c>
      <c r="Y492" s="34" t="str">
        <f t="shared" si="546"/>
        <v>n/a</v>
      </c>
      <c r="Z492" s="34" t="str">
        <f t="shared" si="547"/>
        <v>n/a</v>
      </c>
      <c r="AB492" s="33">
        <f>+'PL-tc'!$N492*'pc-dist'!$G$61</f>
        <v>0</v>
      </c>
      <c r="AC492" s="33">
        <f>+'PL-tc'!$O492*'pc-dist'!$P$9</f>
        <v>0</v>
      </c>
      <c r="AD492" s="33">
        <f>+'PL-tc'!$P492*'pc-dist'!$G$74</f>
        <v>0</v>
      </c>
      <c r="AE492" s="34" t="str">
        <f t="shared" si="549"/>
        <v>n/a</v>
      </c>
      <c r="AF492" s="34" t="str">
        <f t="shared" si="550"/>
        <v>n/a</v>
      </c>
      <c r="AH492" s="33">
        <f t="shared" si="554"/>
        <v>0</v>
      </c>
      <c r="AI492" s="33">
        <f t="shared" si="555"/>
        <v>0</v>
      </c>
      <c r="AJ492" s="33">
        <f t="shared" si="556"/>
        <v>0</v>
      </c>
      <c r="AK492" s="34" t="str">
        <f t="shared" si="552"/>
        <v>n/a</v>
      </c>
      <c r="AL492" s="34" t="str">
        <f t="shared" si="553"/>
        <v>n/a</v>
      </c>
    </row>
    <row r="493" spans="1:38" hidden="1" outlineLevel="1" collapsed="1" x14ac:dyDescent="0.2">
      <c r="B493" s="13"/>
      <c r="D493" s="53"/>
      <c r="E493" s="53"/>
      <c r="F493" s="53"/>
      <c r="J493" s="53"/>
      <c r="K493" s="53"/>
      <c r="L493" s="53"/>
      <c r="P493" s="53"/>
      <c r="Q493" s="53"/>
      <c r="R493" s="53"/>
      <c r="V493" s="53"/>
      <c r="W493" s="53"/>
      <c r="X493" s="53"/>
      <c r="AB493" s="53"/>
      <c r="AC493" s="53"/>
      <c r="AD493" s="53"/>
      <c r="AH493" s="53"/>
      <c r="AI493" s="53"/>
      <c r="AJ493" s="53"/>
    </row>
    <row r="494" spans="1:38" hidden="1" outlineLevel="1" x14ac:dyDescent="0.2">
      <c r="A494" s="49" t="s">
        <v>28</v>
      </c>
      <c r="B494" s="13" t="s">
        <v>28</v>
      </c>
      <c r="D494" s="53">
        <f t="shared" ref="D494:F494" si="557">+SUM(D495:D521)</f>
        <v>-239.5</v>
      </c>
      <c r="E494" s="53">
        <f t="shared" si="557"/>
        <v>-246.685</v>
      </c>
      <c r="F494" s="53">
        <f t="shared" si="557"/>
        <v>0</v>
      </c>
      <c r="G494" s="34">
        <f t="shared" ref="G494:G520" si="558">IFERROR(F494/E494-1,"n/a")</f>
        <v>-1</v>
      </c>
      <c r="H494" s="34">
        <f t="shared" ref="H494:H520" si="559">IFERROR(F494/D494-1,"n/a")</f>
        <v>-1</v>
      </c>
      <c r="J494" s="53">
        <f t="shared" ref="J494:L494" si="560">+SUM(J495:J521)</f>
        <v>-149.6875</v>
      </c>
      <c r="K494" s="53">
        <f t="shared" si="560"/>
        <v>-154.17812499999999</v>
      </c>
      <c r="L494" s="53">
        <f t="shared" si="560"/>
        <v>0</v>
      </c>
      <c r="M494" s="34">
        <f t="shared" ref="M494:M520" si="561">IFERROR(L494/K494-1,"n/a")</f>
        <v>-1</v>
      </c>
      <c r="N494" s="34">
        <f t="shared" ref="N494:N520" si="562">IFERROR(L494/J494-1,"n/a")</f>
        <v>-1</v>
      </c>
      <c r="P494" s="53">
        <f t="shared" ref="P494:R494" si="563">+SUM(P495:P521)</f>
        <v>-119.75</v>
      </c>
      <c r="Q494" s="53">
        <f t="shared" si="563"/>
        <v>-123.3425</v>
      </c>
      <c r="R494" s="53">
        <f t="shared" si="563"/>
        <v>0</v>
      </c>
      <c r="S494" s="34">
        <f t="shared" ref="S494:S520" si="564">IFERROR(R494/Q494-1,"n/a")</f>
        <v>-1</v>
      </c>
      <c r="T494" s="34">
        <f t="shared" ref="T494:T520" si="565">IFERROR(R494/P494-1,"n/a")</f>
        <v>-1</v>
      </c>
      <c r="V494" s="53">
        <f t="shared" ref="V494:X494" si="566">+SUM(V495:V521)</f>
        <v>-59.875</v>
      </c>
      <c r="W494" s="53">
        <f t="shared" si="566"/>
        <v>-61.671250000000001</v>
      </c>
      <c r="X494" s="53">
        <f t="shared" si="566"/>
        <v>0</v>
      </c>
      <c r="Y494" s="34">
        <f t="shared" ref="Y494:Y520" si="567">IFERROR(X494/W494-1,"n/a")</f>
        <v>-1</v>
      </c>
      <c r="Z494" s="34">
        <f t="shared" ref="Z494:Z520" si="568">IFERROR(X494/V494-1,"n/a")</f>
        <v>-1</v>
      </c>
      <c r="AB494" s="53">
        <f t="shared" ref="AB494:AD494" si="569">+SUM(AB495:AB521)</f>
        <v>-29.9375</v>
      </c>
      <c r="AC494" s="53">
        <f t="shared" si="569"/>
        <v>-30.835625</v>
      </c>
      <c r="AD494" s="53">
        <f t="shared" si="569"/>
        <v>0</v>
      </c>
      <c r="AE494" s="34">
        <f t="shared" ref="AE494:AE520" si="570">IFERROR(AD494/AC494-1,"n/a")</f>
        <v>-1</v>
      </c>
      <c r="AF494" s="34">
        <f t="shared" ref="AF494:AF520" si="571">IFERROR(AD494/AB494-1,"n/a")</f>
        <v>-1</v>
      </c>
      <c r="AH494" s="53">
        <f t="shared" ref="AH494:AJ494" si="572">+SUM(AH495:AH521)</f>
        <v>-598.75</v>
      </c>
      <c r="AI494" s="53">
        <f t="shared" si="572"/>
        <v>-616.71249999999998</v>
      </c>
      <c r="AJ494" s="53">
        <f t="shared" si="572"/>
        <v>0</v>
      </c>
      <c r="AK494" s="34">
        <f t="shared" ref="AK494:AK520" si="573">IFERROR(AJ494/AI494-1,"n/a")</f>
        <v>-1</v>
      </c>
      <c r="AL494" s="34">
        <f t="shared" ref="AL494:AL520" si="574">IFERROR(AJ494/AH494-1,"n/a")</f>
        <v>-1</v>
      </c>
    </row>
    <row r="495" spans="1:38" hidden="1" outlineLevel="2" x14ac:dyDescent="0.2">
      <c r="A495" s="49">
        <v>4600</v>
      </c>
      <c r="B495" s="47" t="str">
        <f>+masterfile!D1071</f>
        <v>4600 Werbekosten</v>
      </c>
      <c r="D495" s="33">
        <f>+'PL-tc'!$N495*'pc-dist'!$C$61</f>
        <v>-210</v>
      </c>
      <c r="E495" s="33">
        <f>+'PL-tc'!$O495*'pc-dist'!$L$9</f>
        <v>-216.3</v>
      </c>
      <c r="F495" s="33">
        <f>+'PL-tc'!$P495*'pc-dist'!$C$74</f>
        <v>0</v>
      </c>
      <c r="G495" s="34">
        <f t="shared" si="558"/>
        <v>-1</v>
      </c>
      <c r="H495" s="34">
        <f t="shared" si="559"/>
        <v>-1</v>
      </c>
      <c r="J495" s="33">
        <f>+'PL-tc'!$N495*'pc-dist'!$D$61</f>
        <v>-131.25</v>
      </c>
      <c r="K495" s="33">
        <f>+'PL-tc'!$O495*'pc-dist'!$M$9</f>
        <v>-135.1875</v>
      </c>
      <c r="L495" s="33">
        <f>+'PL-tc'!$P495*'pc-dist'!$D$74</f>
        <v>0</v>
      </c>
      <c r="M495" s="34">
        <f t="shared" si="561"/>
        <v>-1</v>
      </c>
      <c r="N495" s="34">
        <f t="shared" si="562"/>
        <v>-1</v>
      </c>
      <c r="P495" s="33">
        <f>+'PL-tc'!$N495*'pc-dist'!$E$61</f>
        <v>-105</v>
      </c>
      <c r="Q495" s="33">
        <f>+'PL-tc'!$O495*'pc-dist'!$N$9</f>
        <v>-108.15</v>
      </c>
      <c r="R495" s="33">
        <f>+'PL-tc'!$P495*'pc-dist'!$E$74</f>
        <v>0</v>
      </c>
      <c r="S495" s="34">
        <f t="shared" si="564"/>
        <v>-1</v>
      </c>
      <c r="T495" s="34">
        <f t="shared" si="565"/>
        <v>-1</v>
      </c>
      <c r="V495" s="33">
        <f>+'PL-tc'!$N495*'pc-dist'!$F$61</f>
        <v>-52.5</v>
      </c>
      <c r="W495" s="33">
        <f>+'PL-tc'!$O495*'pc-dist'!$O$9</f>
        <v>-54.075000000000003</v>
      </c>
      <c r="X495" s="33">
        <f>+'PL-tc'!$P495*'pc-dist'!$F$74</f>
        <v>0</v>
      </c>
      <c r="Y495" s="34">
        <f t="shared" si="567"/>
        <v>-1</v>
      </c>
      <c r="Z495" s="34">
        <f t="shared" si="568"/>
        <v>-1</v>
      </c>
      <c r="AB495" s="33">
        <f>+'PL-tc'!$N495*'pc-dist'!$G$61</f>
        <v>-26.25</v>
      </c>
      <c r="AC495" s="33">
        <f>+'PL-tc'!$O495*'pc-dist'!$P$9</f>
        <v>-27.037500000000001</v>
      </c>
      <c r="AD495" s="33">
        <f>+'PL-tc'!$P495*'pc-dist'!$G$74</f>
        <v>0</v>
      </c>
      <c r="AE495" s="34">
        <f t="shared" si="570"/>
        <v>-1</v>
      </c>
      <c r="AF495" s="34">
        <f t="shared" si="571"/>
        <v>-1</v>
      </c>
      <c r="AH495" s="33">
        <f t="shared" ref="AH495:AH520" si="575">AB495+V495+P495+J495+D495</f>
        <v>-525</v>
      </c>
      <c r="AI495" s="33">
        <f t="shared" ref="AI495:AI520" si="576">AC495+W495+Q495+K495+E495</f>
        <v>-540.75</v>
      </c>
      <c r="AJ495" s="33">
        <f t="shared" ref="AJ495:AJ520" si="577">AD495+X495+R495+L495+F495</f>
        <v>0</v>
      </c>
      <c r="AK495" s="34">
        <f t="shared" si="573"/>
        <v>-1</v>
      </c>
      <c r="AL495" s="34">
        <f t="shared" si="574"/>
        <v>-1</v>
      </c>
    </row>
    <row r="496" spans="1:38" hidden="1" outlineLevel="2" x14ac:dyDescent="0.2">
      <c r="A496" s="49">
        <v>4605</v>
      </c>
      <c r="B496" s="47" t="str">
        <f>+masterfile!D1072</f>
        <v>4605 Streuartikel</v>
      </c>
      <c r="D496" s="33">
        <f>+'PL-tc'!$N496*'pc-dist'!$C$61</f>
        <v>-20</v>
      </c>
      <c r="E496" s="33">
        <f>+'PL-tc'!$O496*'pc-dist'!$L$9</f>
        <v>-20.599999999999998</v>
      </c>
      <c r="F496" s="33">
        <f>+'PL-tc'!$P496*'pc-dist'!$C$74</f>
        <v>0</v>
      </c>
      <c r="G496" s="34">
        <f t="shared" si="558"/>
        <v>-1</v>
      </c>
      <c r="H496" s="34">
        <f t="shared" si="559"/>
        <v>-1</v>
      </c>
      <c r="J496" s="33">
        <f>+'PL-tc'!$N496*'pc-dist'!$D$61</f>
        <v>-12.499999999999998</v>
      </c>
      <c r="K496" s="33">
        <f>+'PL-tc'!$O496*'pc-dist'!$M$9</f>
        <v>-12.874999999999998</v>
      </c>
      <c r="L496" s="33">
        <f>+'PL-tc'!$P496*'pc-dist'!$D$74</f>
        <v>0</v>
      </c>
      <c r="M496" s="34">
        <f t="shared" si="561"/>
        <v>-1</v>
      </c>
      <c r="N496" s="34">
        <f t="shared" si="562"/>
        <v>-1</v>
      </c>
      <c r="P496" s="33">
        <f>+'PL-tc'!$N496*'pc-dist'!$E$61</f>
        <v>-10</v>
      </c>
      <c r="Q496" s="33">
        <f>+'PL-tc'!$O496*'pc-dist'!$N$9</f>
        <v>-10.299999999999999</v>
      </c>
      <c r="R496" s="33">
        <f>+'PL-tc'!$P496*'pc-dist'!$E$74</f>
        <v>0</v>
      </c>
      <c r="S496" s="34">
        <f t="shared" si="564"/>
        <v>-1</v>
      </c>
      <c r="T496" s="34">
        <f t="shared" si="565"/>
        <v>-1</v>
      </c>
      <c r="V496" s="33">
        <f>+'PL-tc'!$N496*'pc-dist'!$F$61</f>
        <v>-5</v>
      </c>
      <c r="W496" s="33">
        <f>+'PL-tc'!$O496*'pc-dist'!$O$9</f>
        <v>-5.1499999999999995</v>
      </c>
      <c r="X496" s="33">
        <f>+'PL-tc'!$P496*'pc-dist'!$F$74</f>
        <v>0</v>
      </c>
      <c r="Y496" s="34">
        <f t="shared" si="567"/>
        <v>-1</v>
      </c>
      <c r="Z496" s="34">
        <f t="shared" si="568"/>
        <v>-1</v>
      </c>
      <c r="AB496" s="33">
        <f>+'PL-tc'!$N496*'pc-dist'!$G$61</f>
        <v>-2.5</v>
      </c>
      <c r="AC496" s="33">
        <f>+'PL-tc'!$O496*'pc-dist'!$P$9</f>
        <v>-2.5749999999999997</v>
      </c>
      <c r="AD496" s="33">
        <f>+'PL-tc'!$P496*'pc-dist'!$G$74</f>
        <v>0</v>
      </c>
      <c r="AE496" s="34">
        <f t="shared" si="570"/>
        <v>-1</v>
      </c>
      <c r="AF496" s="34">
        <f t="shared" si="571"/>
        <v>-1</v>
      </c>
      <c r="AH496" s="33">
        <f t="shared" si="575"/>
        <v>-50</v>
      </c>
      <c r="AI496" s="33">
        <f t="shared" si="576"/>
        <v>-51.5</v>
      </c>
      <c r="AJ496" s="33">
        <f t="shared" si="577"/>
        <v>0</v>
      </c>
      <c r="AK496" s="34">
        <f t="shared" si="573"/>
        <v>-1</v>
      </c>
      <c r="AL496" s="34">
        <f t="shared" si="574"/>
        <v>-1</v>
      </c>
    </row>
    <row r="497" spans="1:38" hidden="1" outlineLevel="2" x14ac:dyDescent="0.2">
      <c r="A497" s="49">
        <v>4630</v>
      </c>
      <c r="B497" s="47" t="str">
        <f>+masterfile!D1073</f>
        <v>4630 Geschenke abzugsfähig ohne § 37b EStG</v>
      </c>
      <c r="D497" s="33">
        <f>+'PL-tc'!$N497*'pc-dist'!$C$61</f>
        <v>0</v>
      </c>
      <c r="E497" s="33">
        <f>+'PL-tc'!$O497*'pc-dist'!$L$9</f>
        <v>0</v>
      </c>
      <c r="F497" s="33">
        <f>+'PL-tc'!$P497*'pc-dist'!$C$74</f>
        <v>0</v>
      </c>
      <c r="G497" s="34" t="str">
        <f t="shared" si="558"/>
        <v>n/a</v>
      </c>
      <c r="H497" s="34" t="str">
        <f t="shared" si="559"/>
        <v>n/a</v>
      </c>
      <c r="J497" s="33">
        <f>+'PL-tc'!$N497*'pc-dist'!$D$61</f>
        <v>0</v>
      </c>
      <c r="K497" s="33">
        <f>+'PL-tc'!$O497*'pc-dist'!$M$9</f>
        <v>0</v>
      </c>
      <c r="L497" s="33">
        <f>+'PL-tc'!$P497*'pc-dist'!$D$74</f>
        <v>0</v>
      </c>
      <c r="M497" s="34" t="str">
        <f t="shared" si="561"/>
        <v>n/a</v>
      </c>
      <c r="N497" s="34" t="str">
        <f t="shared" si="562"/>
        <v>n/a</v>
      </c>
      <c r="P497" s="33">
        <f>+'PL-tc'!$N497*'pc-dist'!$E$61</f>
        <v>0</v>
      </c>
      <c r="Q497" s="33">
        <f>+'PL-tc'!$O497*'pc-dist'!$N$9</f>
        <v>0</v>
      </c>
      <c r="R497" s="33">
        <f>+'PL-tc'!$P497*'pc-dist'!$E$74</f>
        <v>0</v>
      </c>
      <c r="S497" s="34" t="str">
        <f t="shared" si="564"/>
        <v>n/a</v>
      </c>
      <c r="T497" s="34" t="str">
        <f t="shared" si="565"/>
        <v>n/a</v>
      </c>
      <c r="V497" s="33">
        <f>+'PL-tc'!$N497*'pc-dist'!$F$61</f>
        <v>0</v>
      </c>
      <c r="W497" s="33">
        <f>+'PL-tc'!$O497*'pc-dist'!$O$9</f>
        <v>0</v>
      </c>
      <c r="X497" s="33">
        <f>+'PL-tc'!$P497*'pc-dist'!$F$74</f>
        <v>0</v>
      </c>
      <c r="Y497" s="34" t="str">
        <f t="shared" si="567"/>
        <v>n/a</v>
      </c>
      <c r="Z497" s="34" t="str">
        <f t="shared" si="568"/>
        <v>n/a</v>
      </c>
      <c r="AB497" s="33">
        <f>+'PL-tc'!$N497*'pc-dist'!$G$61</f>
        <v>0</v>
      </c>
      <c r="AC497" s="33">
        <f>+'PL-tc'!$O497*'pc-dist'!$P$9</f>
        <v>0</v>
      </c>
      <c r="AD497" s="33">
        <f>+'PL-tc'!$P497*'pc-dist'!$G$74</f>
        <v>0</v>
      </c>
      <c r="AE497" s="34" t="str">
        <f t="shared" si="570"/>
        <v>n/a</v>
      </c>
      <c r="AF497" s="34" t="str">
        <f t="shared" si="571"/>
        <v>n/a</v>
      </c>
      <c r="AH497" s="33">
        <f t="shared" si="575"/>
        <v>0</v>
      </c>
      <c r="AI497" s="33">
        <f t="shared" si="576"/>
        <v>0</v>
      </c>
      <c r="AJ497" s="33">
        <f t="shared" si="577"/>
        <v>0</v>
      </c>
      <c r="AK497" s="34" t="str">
        <f t="shared" si="573"/>
        <v>n/a</v>
      </c>
      <c r="AL497" s="34" t="str">
        <f t="shared" si="574"/>
        <v>n/a</v>
      </c>
    </row>
    <row r="498" spans="1:38" hidden="1" outlineLevel="2" x14ac:dyDescent="0.2">
      <c r="A498" s="49">
        <v>4631</v>
      </c>
      <c r="B498" s="47" t="str">
        <f>+masterfile!D1074</f>
        <v>4631 Geschenke abzugsfähig mit § 37b EStG</v>
      </c>
      <c r="D498" s="33">
        <f>+'PL-tc'!$N498*'pc-dist'!$C$61</f>
        <v>0</v>
      </c>
      <c r="E498" s="33">
        <f>+'PL-tc'!$O498*'pc-dist'!$L$9</f>
        <v>0</v>
      </c>
      <c r="F498" s="33">
        <f>+'PL-tc'!$P498*'pc-dist'!$C$74</f>
        <v>0</v>
      </c>
      <c r="G498" s="34" t="str">
        <f t="shared" si="558"/>
        <v>n/a</v>
      </c>
      <c r="H498" s="34" t="str">
        <f t="shared" si="559"/>
        <v>n/a</v>
      </c>
      <c r="J498" s="33">
        <f>+'PL-tc'!$N498*'pc-dist'!$D$61</f>
        <v>0</v>
      </c>
      <c r="K498" s="33">
        <f>+'PL-tc'!$O498*'pc-dist'!$M$9</f>
        <v>0</v>
      </c>
      <c r="L498" s="33">
        <f>+'PL-tc'!$P498*'pc-dist'!$D$74</f>
        <v>0</v>
      </c>
      <c r="M498" s="34" t="str">
        <f t="shared" si="561"/>
        <v>n/a</v>
      </c>
      <c r="N498" s="34" t="str">
        <f t="shared" si="562"/>
        <v>n/a</v>
      </c>
      <c r="P498" s="33">
        <f>+'PL-tc'!$N498*'pc-dist'!$E$61</f>
        <v>0</v>
      </c>
      <c r="Q498" s="33">
        <f>+'PL-tc'!$O498*'pc-dist'!$N$9</f>
        <v>0</v>
      </c>
      <c r="R498" s="33">
        <f>+'PL-tc'!$P498*'pc-dist'!$E$74</f>
        <v>0</v>
      </c>
      <c r="S498" s="34" t="str">
        <f t="shared" si="564"/>
        <v>n/a</v>
      </c>
      <c r="T498" s="34" t="str">
        <f t="shared" si="565"/>
        <v>n/a</v>
      </c>
      <c r="V498" s="33">
        <f>+'PL-tc'!$N498*'pc-dist'!$F$61</f>
        <v>0</v>
      </c>
      <c r="W498" s="33">
        <f>+'PL-tc'!$O498*'pc-dist'!$O$9</f>
        <v>0</v>
      </c>
      <c r="X498" s="33">
        <f>+'PL-tc'!$P498*'pc-dist'!$F$74</f>
        <v>0</v>
      </c>
      <c r="Y498" s="34" t="str">
        <f t="shared" si="567"/>
        <v>n/a</v>
      </c>
      <c r="Z498" s="34" t="str">
        <f t="shared" si="568"/>
        <v>n/a</v>
      </c>
      <c r="AB498" s="33">
        <f>+'PL-tc'!$N498*'pc-dist'!$G$61</f>
        <v>0</v>
      </c>
      <c r="AC498" s="33">
        <f>+'PL-tc'!$O498*'pc-dist'!$P$9</f>
        <v>0</v>
      </c>
      <c r="AD498" s="33">
        <f>+'PL-tc'!$P498*'pc-dist'!$G$74</f>
        <v>0</v>
      </c>
      <c r="AE498" s="34" t="str">
        <f t="shared" si="570"/>
        <v>n/a</v>
      </c>
      <c r="AF498" s="34" t="str">
        <f t="shared" si="571"/>
        <v>n/a</v>
      </c>
      <c r="AH498" s="33">
        <f t="shared" si="575"/>
        <v>0</v>
      </c>
      <c r="AI498" s="33">
        <f t="shared" si="576"/>
        <v>0</v>
      </c>
      <c r="AJ498" s="33">
        <f t="shared" si="577"/>
        <v>0</v>
      </c>
      <c r="AK498" s="34" t="str">
        <f t="shared" si="573"/>
        <v>n/a</v>
      </c>
      <c r="AL498" s="34" t="str">
        <f t="shared" si="574"/>
        <v>n/a</v>
      </c>
    </row>
    <row r="499" spans="1:38" hidden="1" outlineLevel="2" x14ac:dyDescent="0.2">
      <c r="A499" s="49">
        <v>4632</v>
      </c>
      <c r="B499" s="47" t="str">
        <f>+masterfile!D1075</f>
        <v>4632 Pausch. Steuer Geschenke/Zuwend. abz.</v>
      </c>
      <c r="D499" s="33">
        <f>+'PL-tc'!$N499*'pc-dist'!$C$61</f>
        <v>0</v>
      </c>
      <c r="E499" s="33">
        <f>+'PL-tc'!$O499*'pc-dist'!$L$9</f>
        <v>0</v>
      </c>
      <c r="F499" s="33">
        <f>+'PL-tc'!$P499*'pc-dist'!$C$74</f>
        <v>0</v>
      </c>
      <c r="G499" s="34" t="str">
        <f t="shared" si="558"/>
        <v>n/a</v>
      </c>
      <c r="H499" s="34" t="str">
        <f t="shared" si="559"/>
        <v>n/a</v>
      </c>
      <c r="J499" s="33">
        <f>+'PL-tc'!$N499*'pc-dist'!$D$61</f>
        <v>0</v>
      </c>
      <c r="K499" s="33">
        <f>+'PL-tc'!$O499*'pc-dist'!$M$9</f>
        <v>0</v>
      </c>
      <c r="L499" s="33">
        <f>+'PL-tc'!$P499*'pc-dist'!$D$74</f>
        <v>0</v>
      </c>
      <c r="M499" s="34" t="str">
        <f t="shared" si="561"/>
        <v>n/a</v>
      </c>
      <c r="N499" s="34" t="str">
        <f t="shared" si="562"/>
        <v>n/a</v>
      </c>
      <c r="P499" s="33">
        <f>+'PL-tc'!$N499*'pc-dist'!$E$61</f>
        <v>0</v>
      </c>
      <c r="Q499" s="33">
        <f>+'PL-tc'!$O499*'pc-dist'!$N$9</f>
        <v>0</v>
      </c>
      <c r="R499" s="33">
        <f>+'PL-tc'!$P499*'pc-dist'!$E$74</f>
        <v>0</v>
      </c>
      <c r="S499" s="34" t="str">
        <f t="shared" si="564"/>
        <v>n/a</v>
      </c>
      <c r="T499" s="34" t="str">
        <f t="shared" si="565"/>
        <v>n/a</v>
      </c>
      <c r="V499" s="33">
        <f>+'PL-tc'!$N499*'pc-dist'!$F$61</f>
        <v>0</v>
      </c>
      <c r="W499" s="33">
        <f>+'PL-tc'!$O499*'pc-dist'!$O$9</f>
        <v>0</v>
      </c>
      <c r="X499" s="33">
        <f>+'PL-tc'!$P499*'pc-dist'!$F$74</f>
        <v>0</v>
      </c>
      <c r="Y499" s="34" t="str">
        <f t="shared" si="567"/>
        <v>n/a</v>
      </c>
      <c r="Z499" s="34" t="str">
        <f t="shared" si="568"/>
        <v>n/a</v>
      </c>
      <c r="AB499" s="33">
        <f>+'PL-tc'!$N499*'pc-dist'!$G$61</f>
        <v>0</v>
      </c>
      <c r="AC499" s="33">
        <f>+'PL-tc'!$O499*'pc-dist'!$P$9</f>
        <v>0</v>
      </c>
      <c r="AD499" s="33">
        <f>+'PL-tc'!$P499*'pc-dist'!$G$74</f>
        <v>0</v>
      </c>
      <c r="AE499" s="34" t="str">
        <f t="shared" si="570"/>
        <v>n/a</v>
      </c>
      <c r="AF499" s="34" t="str">
        <f t="shared" si="571"/>
        <v>n/a</v>
      </c>
      <c r="AH499" s="33">
        <f t="shared" si="575"/>
        <v>0</v>
      </c>
      <c r="AI499" s="33">
        <f t="shared" si="576"/>
        <v>0</v>
      </c>
      <c r="AJ499" s="33">
        <f t="shared" si="577"/>
        <v>0</v>
      </c>
      <c r="AK499" s="34" t="str">
        <f t="shared" si="573"/>
        <v>n/a</v>
      </c>
      <c r="AL499" s="34" t="str">
        <f t="shared" si="574"/>
        <v>n/a</v>
      </c>
    </row>
    <row r="500" spans="1:38" ht="24" hidden="1" outlineLevel="2" x14ac:dyDescent="0.2">
      <c r="A500" s="49">
        <v>4635</v>
      </c>
      <c r="B500" s="47" t="str">
        <f>+masterfile!D1076</f>
        <v>4635 Geschenke n. abzugsfähig ohne §37b EStG</v>
      </c>
      <c r="D500" s="33">
        <f>+'PL-tc'!$N500*'pc-dist'!$C$61</f>
        <v>0</v>
      </c>
      <c r="E500" s="33">
        <f>+'PL-tc'!$O500*'pc-dist'!$L$9</f>
        <v>0</v>
      </c>
      <c r="F500" s="33">
        <f>+'PL-tc'!$P500*'pc-dist'!$C$74</f>
        <v>0</v>
      </c>
      <c r="G500" s="34" t="str">
        <f t="shared" si="558"/>
        <v>n/a</v>
      </c>
      <c r="H500" s="34" t="str">
        <f t="shared" si="559"/>
        <v>n/a</v>
      </c>
      <c r="J500" s="33">
        <f>+'PL-tc'!$N500*'pc-dist'!$D$61</f>
        <v>0</v>
      </c>
      <c r="K500" s="33">
        <f>+'PL-tc'!$O500*'pc-dist'!$M$9</f>
        <v>0</v>
      </c>
      <c r="L500" s="33">
        <f>+'PL-tc'!$P500*'pc-dist'!$D$74</f>
        <v>0</v>
      </c>
      <c r="M500" s="34" t="str">
        <f t="shared" si="561"/>
        <v>n/a</v>
      </c>
      <c r="N500" s="34" t="str">
        <f t="shared" si="562"/>
        <v>n/a</v>
      </c>
      <c r="P500" s="33">
        <f>+'PL-tc'!$N500*'pc-dist'!$E$61</f>
        <v>0</v>
      </c>
      <c r="Q500" s="33">
        <f>+'PL-tc'!$O500*'pc-dist'!$N$9</f>
        <v>0</v>
      </c>
      <c r="R500" s="33">
        <f>+'PL-tc'!$P500*'pc-dist'!$E$74</f>
        <v>0</v>
      </c>
      <c r="S500" s="34" t="str">
        <f t="shared" si="564"/>
        <v>n/a</v>
      </c>
      <c r="T500" s="34" t="str">
        <f t="shared" si="565"/>
        <v>n/a</v>
      </c>
      <c r="V500" s="33">
        <f>+'PL-tc'!$N500*'pc-dist'!$F$61</f>
        <v>0</v>
      </c>
      <c r="W500" s="33">
        <f>+'PL-tc'!$O500*'pc-dist'!$O$9</f>
        <v>0</v>
      </c>
      <c r="X500" s="33">
        <f>+'PL-tc'!$P500*'pc-dist'!$F$74</f>
        <v>0</v>
      </c>
      <c r="Y500" s="34" t="str">
        <f t="shared" si="567"/>
        <v>n/a</v>
      </c>
      <c r="Z500" s="34" t="str">
        <f t="shared" si="568"/>
        <v>n/a</v>
      </c>
      <c r="AB500" s="33">
        <f>+'PL-tc'!$N500*'pc-dist'!$G$61</f>
        <v>0</v>
      </c>
      <c r="AC500" s="33">
        <f>+'PL-tc'!$O500*'pc-dist'!$P$9</f>
        <v>0</v>
      </c>
      <c r="AD500" s="33">
        <f>+'PL-tc'!$P500*'pc-dist'!$G$74</f>
        <v>0</v>
      </c>
      <c r="AE500" s="34" t="str">
        <f t="shared" si="570"/>
        <v>n/a</v>
      </c>
      <c r="AF500" s="34" t="str">
        <f t="shared" si="571"/>
        <v>n/a</v>
      </c>
      <c r="AH500" s="33">
        <f t="shared" si="575"/>
        <v>0</v>
      </c>
      <c r="AI500" s="33">
        <f t="shared" si="576"/>
        <v>0</v>
      </c>
      <c r="AJ500" s="33">
        <f t="shared" si="577"/>
        <v>0</v>
      </c>
      <c r="AK500" s="34" t="str">
        <f t="shared" si="573"/>
        <v>n/a</v>
      </c>
      <c r="AL500" s="34" t="str">
        <f t="shared" si="574"/>
        <v>n/a</v>
      </c>
    </row>
    <row r="501" spans="1:38" ht="24" hidden="1" outlineLevel="2" x14ac:dyDescent="0.2">
      <c r="A501" s="49">
        <v>4636</v>
      </c>
      <c r="B501" s="47" t="str">
        <f>+masterfile!D1077</f>
        <v>4636 Geschenke n. abzugsfähig mit § 37b EStG</v>
      </c>
      <c r="D501" s="33">
        <f>+'PL-tc'!$N501*'pc-dist'!$C$61</f>
        <v>0</v>
      </c>
      <c r="E501" s="33">
        <f>+'PL-tc'!$O501*'pc-dist'!$L$9</f>
        <v>0</v>
      </c>
      <c r="F501" s="33">
        <f>+'PL-tc'!$P501*'pc-dist'!$C$74</f>
        <v>0</v>
      </c>
      <c r="G501" s="34" t="str">
        <f t="shared" si="558"/>
        <v>n/a</v>
      </c>
      <c r="H501" s="34" t="str">
        <f t="shared" si="559"/>
        <v>n/a</v>
      </c>
      <c r="J501" s="33">
        <f>+'PL-tc'!$N501*'pc-dist'!$D$61</f>
        <v>0</v>
      </c>
      <c r="K501" s="33">
        <f>+'PL-tc'!$O501*'pc-dist'!$M$9</f>
        <v>0</v>
      </c>
      <c r="L501" s="33">
        <f>+'PL-tc'!$P501*'pc-dist'!$D$74</f>
        <v>0</v>
      </c>
      <c r="M501" s="34" t="str">
        <f t="shared" si="561"/>
        <v>n/a</v>
      </c>
      <c r="N501" s="34" t="str">
        <f t="shared" si="562"/>
        <v>n/a</v>
      </c>
      <c r="P501" s="33">
        <f>+'PL-tc'!$N501*'pc-dist'!$E$61</f>
        <v>0</v>
      </c>
      <c r="Q501" s="33">
        <f>+'PL-tc'!$O501*'pc-dist'!$N$9</f>
        <v>0</v>
      </c>
      <c r="R501" s="33">
        <f>+'PL-tc'!$P501*'pc-dist'!$E$74</f>
        <v>0</v>
      </c>
      <c r="S501" s="34" t="str">
        <f t="shared" si="564"/>
        <v>n/a</v>
      </c>
      <c r="T501" s="34" t="str">
        <f t="shared" si="565"/>
        <v>n/a</v>
      </c>
      <c r="V501" s="33">
        <f>+'PL-tc'!$N501*'pc-dist'!$F$61</f>
        <v>0</v>
      </c>
      <c r="W501" s="33">
        <f>+'PL-tc'!$O501*'pc-dist'!$O$9</f>
        <v>0</v>
      </c>
      <c r="X501" s="33">
        <f>+'PL-tc'!$P501*'pc-dist'!$F$74</f>
        <v>0</v>
      </c>
      <c r="Y501" s="34" t="str">
        <f t="shared" si="567"/>
        <v>n/a</v>
      </c>
      <c r="Z501" s="34" t="str">
        <f t="shared" si="568"/>
        <v>n/a</v>
      </c>
      <c r="AB501" s="33">
        <f>+'PL-tc'!$N501*'pc-dist'!$G$61</f>
        <v>0</v>
      </c>
      <c r="AC501" s="33">
        <f>+'PL-tc'!$O501*'pc-dist'!$P$9</f>
        <v>0</v>
      </c>
      <c r="AD501" s="33">
        <f>+'PL-tc'!$P501*'pc-dist'!$G$74</f>
        <v>0</v>
      </c>
      <c r="AE501" s="34" t="str">
        <f t="shared" si="570"/>
        <v>n/a</v>
      </c>
      <c r="AF501" s="34" t="str">
        <f t="shared" si="571"/>
        <v>n/a</v>
      </c>
      <c r="AH501" s="33">
        <f t="shared" si="575"/>
        <v>0</v>
      </c>
      <c r="AI501" s="33">
        <f t="shared" si="576"/>
        <v>0</v>
      </c>
      <c r="AJ501" s="33">
        <f t="shared" si="577"/>
        <v>0</v>
      </c>
      <c r="AK501" s="34" t="str">
        <f t="shared" si="573"/>
        <v>n/a</v>
      </c>
      <c r="AL501" s="34" t="str">
        <f t="shared" si="574"/>
        <v>n/a</v>
      </c>
    </row>
    <row r="502" spans="1:38" ht="24" hidden="1" outlineLevel="2" x14ac:dyDescent="0.2">
      <c r="A502" s="49">
        <v>4637</v>
      </c>
      <c r="B502" s="47" t="str">
        <f>+masterfile!D1078</f>
        <v>4637 Pausch. Steuer Geschenke/Zuwend. n.abz.</v>
      </c>
      <c r="D502" s="33">
        <f>+'PL-tc'!$N502*'pc-dist'!$C$61</f>
        <v>0</v>
      </c>
      <c r="E502" s="33">
        <f>+'PL-tc'!$O502*'pc-dist'!$L$9</f>
        <v>0</v>
      </c>
      <c r="F502" s="33">
        <f>+'PL-tc'!$P502*'pc-dist'!$C$74</f>
        <v>0</v>
      </c>
      <c r="G502" s="34" t="str">
        <f t="shared" si="558"/>
        <v>n/a</v>
      </c>
      <c r="H502" s="34" t="str">
        <f t="shared" si="559"/>
        <v>n/a</v>
      </c>
      <c r="J502" s="33">
        <f>+'PL-tc'!$N502*'pc-dist'!$D$61</f>
        <v>0</v>
      </c>
      <c r="K502" s="33">
        <f>+'PL-tc'!$O502*'pc-dist'!$M$9</f>
        <v>0</v>
      </c>
      <c r="L502" s="33">
        <f>+'PL-tc'!$P502*'pc-dist'!$D$74</f>
        <v>0</v>
      </c>
      <c r="M502" s="34" t="str">
        <f t="shared" si="561"/>
        <v>n/a</v>
      </c>
      <c r="N502" s="34" t="str">
        <f t="shared" si="562"/>
        <v>n/a</v>
      </c>
      <c r="P502" s="33">
        <f>+'PL-tc'!$N502*'pc-dist'!$E$61</f>
        <v>0</v>
      </c>
      <c r="Q502" s="33">
        <f>+'PL-tc'!$O502*'pc-dist'!$N$9</f>
        <v>0</v>
      </c>
      <c r="R502" s="33">
        <f>+'PL-tc'!$P502*'pc-dist'!$E$74</f>
        <v>0</v>
      </c>
      <c r="S502" s="34" t="str">
        <f t="shared" si="564"/>
        <v>n/a</v>
      </c>
      <c r="T502" s="34" t="str">
        <f t="shared" si="565"/>
        <v>n/a</v>
      </c>
      <c r="V502" s="33">
        <f>+'PL-tc'!$N502*'pc-dist'!$F$61</f>
        <v>0</v>
      </c>
      <c r="W502" s="33">
        <f>+'PL-tc'!$O502*'pc-dist'!$O$9</f>
        <v>0</v>
      </c>
      <c r="X502" s="33">
        <f>+'PL-tc'!$P502*'pc-dist'!$F$74</f>
        <v>0</v>
      </c>
      <c r="Y502" s="34" t="str">
        <f t="shared" si="567"/>
        <v>n/a</v>
      </c>
      <c r="Z502" s="34" t="str">
        <f t="shared" si="568"/>
        <v>n/a</v>
      </c>
      <c r="AB502" s="33">
        <f>+'PL-tc'!$N502*'pc-dist'!$G$61</f>
        <v>0</v>
      </c>
      <c r="AC502" s="33">
        <f>+'PL-tc'!$O502*'pc-dist'!$P$9</f>
        <v>0</v>
      </c>
      <c r="AD502" s="33">
        <f>+'PL-tc'!$P502*'pc-dist'!$G$74</f>
        <v>0</v>
      </c>
      <c r="AE502" s="34" t="str">
        <f t="shared" si="570"/>
        <v>n/a</v>
      </c>
      <c r="AF502" s="34" t="str">
        <f t="shared" si="571"/>
        <v>n/a</v>
      </c>
      <c r="AH502" s="33">
        <f t="shared" si="575"/>
        <v>0</v>
      </c>
      <c r="AI502" s="33">
        <f t="shared" si="576"/>
        <v>0</v>
      </c>
      <c r="AJ502" s="33">
        <f t="shared" si="577"/>
        <v>0</v>
      </c>
      <c r="AK502" s="34" t="str">
        <f t="shared" si="573"/>
        <v>n/a</v>
      </c>
      <c r="AL502" s="34" t="str">
        <f t="shared" si="574"/>
        <v>n/a</v>
      </c>
    </row>
    <row r="503" spans="1:38" hidden="1" outlineLevel="2" x14ac:dyDescent="0.2">
      <c r="A503" s="49">
        <v>4638</v>
      </c>
      <c r="B503" s="47" t="str">
        <f>+masterfile!D1079</f>
        <v>4638 Geschenke ausschl.betrieblich genutzt</v>
      </c>
      <c r="D503" s="33">
        <f>+'PL-tc'!$N503*'pc-dist'!$C$61</f>
        <v>0</v>
      </c>
      <c r="E503" s="33">
        <f>+'PL-tc'!$O503*'pc-dist'!$L$9</f>
        <v>0</v>
      </c>
      <c r="F503" s="33">
        <f>+'PL-tc'!$P503*'pc-dist'!$C$74</f>
        <v>0</v>
      </c>
      <c r="G503" s="34" t="str">
        <f t="shared" si="558"/>
        <v>n/a</v>
      </c>
      <c r="H503" s="34" t="str">
        <f t="shared" si="559"/>
        <v>n/a</v>
      </c>
      <c r="J503" s="33">
        <f>+'PL-tc'!$N503*'pc-dist'!$D$61</f>
        <v>0</v>
      </c>
      <c r="K503" s="33">
        <f>+'PL-tc'!$O503*'pc-dist'!$M$9</f>
        <v>0</v>
      </c>
      <c r="L503" s="33">
        <f>+'PL-tc'!$P503*'pc-dist'!$D$74</f>
        <v>0</v>
      </c>
      <c r="M503" s="34" t="str">
        <f t="shared" si="561"/>
        <v>n/a</v>
      </c>
      <c r="N503" s="34" t="str">
        <f t="shared" si="562"/>
        <v>n/a</v>
      </c>
      <c r="P503" s="33">
        <f>+'PL-tc'!$N503*'pc-dist'!$E$61</f>
        <v>0</v>
      </c>
      <c r="Q503" s="33">
        <f>+'PL-tc'!$O503*'pc-dist'!$N$9</f>
        <v>0</v>
      </c>
      <c r="R503" s="33">
        <f>+'PL-tc'!$P503*'pc-dist'!$E$74</f>
        <v>0</v>
      </c>
      <c r="S503" s="34" t="str">
        <f t="shared" si="564"/>
        <v>n/a</v>
      </c>
      <c r="T503" s="34" t="str">
        <f t="shared" si="565"/>
        <v>n/a</v>
      </c>
      <c r="V503" s="33">
        <f>+'PL-tc'!$N503*'pc-dist'!$F$61</f>
        <v>0</v>
      </c>
      <c r="W503" s="33">
        <f>+'PL-tc'!$O503*'pc-dist'!$O$9</f>
        <v>0</v>
      </c>
      <c r="X503" s="33">
        <f>+'PL-tc'!$P503*'pc-dist'!$F$74</f>
        <v>0</v>
      </c>
      <c r="Y503" s="34" t="str">
        <f t="shared" si="567"/>
        <v>n/a</v>
      </c>
      <c r="Z503" s="34" t="str">
        <f t="shared" si="568"/>
        <v>n/a</v>
      </c>
      <c r="AB503" s="33">
        <f>+'PL-tc'!$N503*'pc-dist'!$G$61</f>
        <v>0</v>
      </c>
      <c r="AC503" s="33">
        <f>+'PL-tc'!$O503*'pc-dist'!$P$9</f>
        <v>0</v>
      </c>
      <c r="AD503" s="33">
        <f>+'PL-tc'!$P503*'pc-dist'!$G$74</f>
        <v>0</v>
      </c>
      <c r="AE503" s="34" t="str">
        <f t="shared" si="570"/>
        <v>n/a</v>
      </c>
      <c r="AF503" s="34" t="str">
        <f t="shared" si="571"/>
        <v>n/a</v>
      </c>
      <c r="AH503" s="33">
        <f t="shared" si="575"/>
        <v>0</v>
      </c>
      <c r="AI503" s="33">
        <f t="shared" si="576"/>
        <v>0</v>
      </c>
      <c r="AJ503" s="33">
        <f t="shared" si="577"/>
        <v>0</v>
      </c>
      <c r="AK503" s="34" t="str">
        <f t="shared" si="573"/>
        <v>n/a</v>
      </c>
      <c r="AL503" s="34" t="str">
        <f t="shared" si="574"/>
        <v>n/a</v>
      </c>
    </row>
    <row r="504" spans="1:38" hidden="1" outlineLevel="2" x14ac:dyDescent="0.2">
      <c r="A504" s="49">
        <v>4639</v>
      </c>
      <c r="B504" s="47" t="str">
        <f>+masterfile!D1080</f>
        <v>4639 Zugaben mit § 37b EStG</v>
      </c>
      <c r="D504" s="33">
        <f>+'PL-tc'!$N504*'pc-dist'!$C$61</f>
        <v>0</v>
      </c>
      <c r="E504" s="33">
        <f>+'PL-tc'!$O504*'pc-dist'!$L$9</f>
        <v>0</v>
      </c>
      <c r="F504" s="33">
        <f>+'PL-tc'!$P504*'pc-dist'!$C$74</f>
        <v>0</v>
      </c>
      <c r="G504" s="34" t="str">
        <f t="shared" si="558"/>
        <v>n/a</v>
      </c>
      <c r="H504" s="34" t="str">
        <f t="shared" si="559"/>
        <v>n/a</v>
      </c>
      <c r="J504" s="33">
        <f>+'PL-tc'!$N504*'pc-dist'!$D$61</f>
        <v>0</v>
      </c>
      <c r="K504" s="33">
        <f>+'PL-tc'!$O504*'pc-dist'!$M$9</f>
        <v>0</v>
      </c>
      <c r="L504" s="33">
        <f>+'PL-tc'!$P504*'pc-dist'!$D$74</f>
        <v>0</v>
      </c>
      <c r="M504" s="34" t="str">
        <f t="shared" si="561"/>
        <v>n/a</v>
      </c>
      <c r="N504" s="34" t="str">
        <f t="shared" si="562"/>
        <v>n/a</v>
      </c>
      <c r="P504" s="33">
        <f>+'PL-tc'!$N504*'pc-dist'!$E$61</f>
        <v>0</v>
      </c>
      <c r="Q504" s="33">
        <f>+'PL-tc'!$O504*'pc-dist'!$N$9</f>
        <v>0</v>
      </c>
      <c r="R504" s="33">
        <f>+'PL-tc'!$P504*'pc-dist'!$E$74</f>
        <v>0</v>
      </c>
      <c r="S504" s="34" t="str">
        <f t="shared" si="564"/>
        <v>n/a</v>
      </c>
      <c r="T504" s="34" t="str">
        <f t="shared" si="565"/>
        <v>n/a</v>
      </c>
      <c r="V504" s="33">
        <f>+'PL-tc'!$N504*'pc-dist'!$F$61</f>
        <v>0</v>
      </c>
      <c r="W504" s="33">
        <f>+'PL-tc'!$O504*'pc-dist'!$O$9</f>
        <v>0</v>
      </c>
      <c r="X504" s="33">
        <f>+'PL-tc'!$P504*'pc-dist'!$F$74</f>
        <v>0</v>
      </c>
      <c r="Y504" s="34" t="str">
        <f t="shared" si="567"/>
        <v>n/a</v>
      </c>
      <c r="Z504" s="34" t="str">
        <f t="shared" si="568"/>
        <v>n/a</v>
      </c>
      <c r="AB504" s="33">
        <f>+'PL-tc'!$N504*'pc-dist'!$G$61</f>
        <v>0</v>
      </c>
      <c r="AC504" s="33">
        <f>+'PL-tc'!$O504*'pc-dist'!$P$9</f>
        <v>0</v>
      </c>
      <c r="AD504" s="33">
        <f>+'PL-tc'!$P504*'pc-dist'!$G$74</f>
        <v>0</v>
      </c>
      <c r="AE504" s="34" t="str">
        <f t="shared" si="570"/>
        <v>n/a</v>
      </c>
      <c r="AF504" s="34" t="str">
        <f t="shared" si="571"/>
        <v>n/a</v>
      </c>
      <c r="AH504" s="33">
        <f t="shared" si="575"/>
        <v>0</v>
      </c>
      <c r="AI504" s="33">
        <f t="shared" si="576"/>
        <v>0</v>
      </c>
      <c r="AJ504" s="33">
        <f t="shared" si="577"/>
        <v>0</v>
      </c>
      <c r="AK504" s="34" t="str">
        <f t="shared" si="573"/>
        <v>n/a</v>
      </c>
      <c r="AL504" s="34" t="str">
        <f t="shared" si="574"/>
        <v>n/a</v>
      </c>
    </row>
    <row r="505" spans="1:38" hidden="1" outlineLevel="2" x14ac:dyDescent="0.2">
      <c r="A505" s="49">
        <v>4640</v>
      </c>
      <c r="B505" s="47" t="str">
        <f>+masterfile!D1081</f>
        <v>4640 Repräsentationskosten</v>
      </c>
      <c r="D505" s="33">
        <f>+'PL-tc'!$N505*'pc-dist'!$C$61</f>
        <v>-4.1000000000000005</v>
      </c>
      <c r="E505" s="33">
        <f>+'PL-tc'!$O505*'pc-dist'!$L$9</f>
        <v>-4.222999999999999</v>
      </c>
      <c r="F505" s="33">
        <f>+'PL-tc'!$P505*'pc-dist'!$C$74</f>
        <v>0</v>
      </c>
      <c r="G505" s="34">
        <f t="shared" si="558"/>
        <v>-1</v>
      </c>
      <c r="H505" s="34">
        <f t="shared" si="559"/>
        <v>-1</v>
      </c>
      <c r="J505" s="33">
        <f>+'PL-tc'!$N505*'pc-dist'!$D$61</f>
        <v>-2.5625</v>
      </c>
      <c r="K505" s="33">
        <f>+'PL-tc'!$O505*'pc-dist'!$M$9</f>
        <v>-2.6393749999999994</v>
      </c>
      <c r="L505" s="33">
        <f>+'PL-tc'!$P505*'pc-dist'!$D$74</f>
        <v>0</v>
      </c>
      <c r="M505" s="34">
        <f t="shared" si="561"/>
        <v>-1</v>
      </c>
      <c r="N505" s="34">
        <f t="shared" si="562"/>
        <v>-1</v>
      </c>
      <c r="P505" s="33">
        <f>+'PL-tc'!$N505*'pc-dist'!$E$61</f>
        <v>-2.0500000000000003</v>
      </c>
      <c r="Q505" s="33">
        <f>+'PL-tc'!$O505*'pc-dist'!$N$9</f>
        <v>-2.1114999999999995</v>
      </c>
      <c r="R505" s="33">
        <f>+'PL-tc'!$P505*'pc-dist'!$E$74</f>
        <v>0</v>
      </c>
      <c r="S505" s="34">
        <f t="shared" si="564"/>
        <v>-1</v>
      </c>
      <c r="T505" s="34">
        <f t="shared" si="565"/>
        <v>-1</v>
      </c>
      <c r="V505" s="33">
        <f>+'PL-tc'!$N505*'pc-dist'!$F$61</f>
        <v>-1.0250000000000001</v>
      </c>
      <c r="W505" s="33">
        <f>+'PL-tc'!$O505*'pc-dist'!$O$9</f>
        <v>-1.0557499999999997</v>
      </c>
      <c r="X505" s="33">
        <f>+'PL-tc'!$P505*'pc-dist'!$F$74</f>
        <v>0</v>
      </c>
      <c r="Y505" s="34">
        <f t="shared" si="567"/>
        <v>-1</v>
      </c>
      <c r="Z505" s="34">
        <f t="shared" si="568"/>
        <v>-1</v>
      </c>
      <c r="AB505" s="33">
        <f>+'PL-tc'!$N505*'pc-dist'!$G$61</f>
        <v>-0.51250000000000007</v>
      </c>
      <c r="AC505" s="33">
        <f>+'PL-tc'!$O505*'pc-dist'!$P$9</f>
        <v>-0.52787499999999987</v>
      </c>
      <c r="AD505" s="33">
        <f>+'PL-tc'!$P505*'pc-dist'!$G$74</f>
        <v>0</v>
      </c>
      <c r="AE505" s="34">
        <f t="shared" si="570"/>
        <v>-1</v>
      </c>
      <c r="AF505" s="34">
        <f t="shared" si="571"/>
        <v>-1</v>
      </c>
      <c r="AH505" s="33">
        <f t="shared" si="575"/>
        <v>-10.25</v>
      </c>
      <c r="AI505" s="33">
        <f t="shared" si="576"/>
        <v>-10.557499999999997</v>
      </c>
      <c r="AJ505" s="33">
        <f t="shared" si="577"/>
        <v>0</v>
      </c>
      <c r="AK505" s="34">
        <f t="shared" si="573"/>
        <v>-1</v>
      </c>
      <c r="AL505" s="34">
        <f t="shared" si="574"/>
        <v>-1</v>
      </c>
    </row>
    <row r="506" spans="1:38" hidden="1" outlineLevel="2" x14ac:dyDescent="0.2">
      <c r="A506" s="49">
        <v>4650</v>
      </c>
      <c r="B506" s="47" t="str">
        <f>+masterfile!D1082</f>
        <v>4650 Bewirtungskosten</v>
      </c>
      <c r="D506" s="33">
        <f>+'PL-tc'!$N506*'pc-dist'!$C$61</f>
        <v>0</v>
      </c>
      <c r="E506" s="33">
        <f>+'PL-tc'!$O506*'pc-dist'!$L$9</f>
        <v>0</v>
      </c>
      <c r="F506" s="33">
        <f>+'PL-tc'!$P506*'pc-dist'!$C$74</f>
        <v>0</v>
      </c>
      <c r="G506" s="34" t="str">
        <f t="shared" si="558"/>
        <v>n/a</v>
      </c>
      <c r="H506" s="34" t="str">
        <f t="shared" si="559"/>
        <v>n/a</v>
      </c>
      <c r="J506" s="33">
        <f>+'PL-tc'!$N506*'pc-dist'!$D$61</f>
        <v>0</v>
      </c>
      <c r="K506" s="33">
        <f>+'PL-tc'!$O506*'pc-dist'!$M$9</f>
        <v>0</v>
      </c>
      <c r="L506" s="33">
        <f>+'PL-tc'!$P506*'pc-dist'!$D$74</f>
        <v>0</v>
      </c>
      <c r="M506" s="34" t="str">
        <f t="shared" si="561"/>
        <v>n/a</v>
      </c>
      <c r="N506" s="34" t="str">
        <f t="shared" si="562"/>
        <v>n/a</v>
      </c>
      <c r="P506" s="33">
        <f>+'PL-tc'!$N506*'pc-dist'!$E$61</f>
        <v>0</v>
      </c>
      <c r="Q506" s="33">
        <f>+'PL-tc'!$O506*'pc-dist'!$N$9</f>
        <v>0</v>
      </c>
      <c r="R506" s="33">
        <f>+'PL-tc'!$P506*'pc-dist'!$E$74</f>
        <v>0</v>
      </c>
      <c r="S506" s="34" t="str">
        <f t="shared" si="564"/>
        <v>n/a</v>
      </c>
      <c r="T506" s="34" t="str">
        <f t="shared" si="565"/>
        <v>n/a</v>
      </c>
      <c r="V506" s="33">
        <f>+'PL-tc'!$N506*'pc-dist'!$F$61</f>
        <v>0</v>
      </c>
      <c r="W506" s="33">
        <f>+'PL-tc'!$O506*'pc-dist'!$O$9</f>
        <v>0</v>
      </c>
      <c r="X506" s="33">
        <f>+'PL-tc'!$P506*'pc-dist'!$F$74</f>
        <v>0</v>
      </c>
      <c r="Y506" s="34" t="str">
        <f t="shared" si="567"/>
        <v>n/a</v>
      </c>
      <c r="Z506" s="34" t="str">
        <f t="shared" si="568"/>
        <v>n/a</v>
      </c>
      <c r="AB506" s="33">
        <f>+'PL-tc'!$N506*'pc-dist'!$G$61</f>
        <v>0</v>
      </c>
      <c r="AC506" s="33">
        <f>+'PL-tc'!$O506*'pc-dist'!$P$9</f>
        <v>0</v>
      </c>
      <c r="AD506" s="33">
        <f>+'PL-tc'!$P506*'pc-dist'!$G$74</f>
        <v>0</v>
      </c>
      <c r="AE506" s="34" t="str">
        <f t="shared" si="570"/>
        <v>n/a</v>
      </c>
      <c r="AF506" s="34" t="str">
        <f t="shared" si="571"/>
        <v>n/a</v>
      </c>
      <c r="AH506" s="33">
        <f t="shared" si="575"/>
        <v>0</v>
      </c>
      <c r="AI506" s="33">
        <f t="shared" si="576"/>
        <v>0</v>
      </c>
      <c r="AJ506" s="33">
        <f t="shared" si="577"/>
        <v>0</v>
      </c>
      <c r="AK506" s="34" t="str">
        <f t="shared" si="573"/>
        <v>n/a</v>
      </c>
      <c r="AL506" s="34" t="str">
        <f t="shared" si="574"/>
        <v>n/a</v>
      </c>
    </row>
    <row r="507" spans="1:38" hidden="1" outlineLevel="2" x14ac:dyDescent="0.2">
      <c r="A507" s="49">
        <v>4651</v>
      </c>
      <c r="B507" s="47" t="str">
        <f>+masterfile!D1083</f>
        <v>4651 Eingeschr. abziehb.BA, abz. Anteil</v>
      </c>
      <c r="D507" s="33">
        <f>+'PL-tc'!$N507*'pc-dist'!$C$61</f>
        <v>0</v>
      </c>
      <c r="E507" s="33">
        <f>+'PL-tc'!$O507*'pc-dist'!$L$9</f>
        <v>0</v>
      </c>
      <c r="F507" s="33">
        <f>+'PL-tc'!$P507*'pc-dist'!$C$74</f>
        <v>0</v>
      </c>
      <c r="G507" s="34" t="str">
        <f t="shared" si="558"/>
        <v>n/a</v>
      </c>
      <c r="H507" s="34" t="str">
        <f t="shared" si="559"/>
        <v>n/a</v>
      </c>
      <c r="J507" s="33">
        <f>+'PL-tc'!$N507*'pc-dist'!$D$61</f>
        <v>0</v>
      </c>
      <c r="K507" s="33">
        <f>+'PL-tc'!$O507*'pc-dist'!$M$9</f>
        <v>0</v>
      </c>
      <c r="L507" s="33">
        <f>+'PL-tc'!$P507*'pc-dist'!$D$74</f>
        <v>0</v>
      </c>
      <c r="M507" s="34" t="str">
        <f t="shared" si="561"/>
        <v>n/a</v>
      </c>
      <c r="N507" s="34" t="str">
        <f t="shared" si="562"/>
        <v>n/a</v>
      </c>
      <c r="P507" s="33">
        <f>+'PL-tc'!$N507*'pc-dist'!$E$61</f>
        <v>0</v>
      </c>
      <c r="Q507" s="33">
        <f>+'PL-tc'!$O507*'pc-dist'!$N$9</f>
        <v>0</v>
      </c>
      <c r="R507" s="33">
        <f>+'PL-tc'!$P507*'pc-dist'!$E$74</f>
        <v>0</v>
      </c>
      <c r="S507" s="34" t="str">
        <f t="shared" si="564"/>
        <v>n/a</v>
      </c>
      <c r="T507" s="34" t="str">
        <f t="shared" si="565"/>
        <v>n/a</v>
      </c>
      <c r="V507" s="33">
        <f>+'PL-tc'!$N507*'pc-dist'!$F$61</f>
        <v>0</v>
      </c>
      <c r="W507" s="33">
        <f>+'PL-tc'!$O507*'pc-dist'!$O$9</f>
        <v>0</v>
      </c>
      <c r="X507" s="33">
        <f>+'PL-tc'!$P507*'pc-dist'!$F$74</f>
        <v>0</v>
      </c>
      <c r="Y507" s="34" t="str">
        <f t="shared" si="567"/>
        <v>n/a</v>
      </c>
      <c r="Z507" s="34" t="str">
        <f t="shared" si="568"/>
        <v>n/a</v>
      </c>
      <c r="AB507" s="33">
        <f>+'PL-tc'!$N507*'pc-dist'!$G$61</f>
        <v>0</v>
      </c>
      <c r="AC507" s="33">
        <f>+'PL-tc'!$O507*'pc-dist'!$P$9</f>
        <v>0</v>
      </c>
      <c r="AD507" s="33">
        <f>+'PL-tc'!$P507*'pc-dist'!$G$74</f>
        <v>0</v>
      </c>
      <c r="AE507" s="34" t="str">
        <f t="shared" si="570"/>
        <v>n/a</v>
      </c>
      <c r="AF507" s="34" t="str">
        <f t="shared" si="571"/>
        <v>n/a</v>
      </c>
      <c r="AH507" s="33">
        <f t="shared" si="575"/>
        <v>0</v>
      </c>
      <c r="AI507" s="33">
        <f t="shared" si="576"/>
        <v>0</v>
      </c>
      <c r="AJ507" s="33">
        <f t="shared" si="577"/>
        <v>0</v>
      </c>
      <c r="AK507" s="34" t="str">
        <f t="shared" si="573"/>
        <v>n/a</v>
      </c>
      <c r="AL507" s="34" t="str">
        <f t="shared" si="574"/>
        <v>n/a</v>
      </c>
    </row>
    <row r="508" spans="1:38" hidden="1" outlineLevel="2" x14ac:dyDescent="0.2">
      <c r="A508" s="49">
        <v>4652</v>
      </c>
      <c r="B508" s="47" t="str">
        <f>+masterfile!D1084</f>
        <v>4652 Eingeschr. abziehb.BA, n. abz. Anteil</v>
      </c>
      <c r="D508" s="33">
        <f>+'PL-tc'!$N508*'pc-dist'!$C$61</f>
        <v>0</v>
      </c>
      <c r="E508" s="33">
        <f>+'PL-tc'!$O508*'pc-dist'!$L$9</f>
        <v>0</v>
      </c>
      <c r="F508" s="33">
        <f>+'PL-tc'!$P508*'pc-dist'!$C$74</f>
        <v>0</v>
      </c>
      <c r="G508" s="34" t="str">
        <f t="shared" si="558"/>
        <v>n/a</v>
      </c>
      <c r="H508" s="34" t="str">
        <f t="shared" si="559"/>
        <v>n/a</v>
      </c>
      <c r="J508" s="33">
        <f>+'PL-tc'!$N508*'pc-dist'!$D$61</f>
        <v>0</v>
      </c>
      <c r="K508" s="33">
        <f>+'PL-tc'!$O508*'pc-dist'!$M$9</f>
        <v>0</v>
      </c>
      <c r="L508" s="33">
        <f>+'PL-tc'!$P508*'pc-dist'!$D$74</f>
        <v>0</v>
      </c>
      <c r="M508" s="34" t="str">
        <f t="shared" si="561"/>
        <v>n/a</v>
      </c>
      <c r="N508" s="34" t="str">
        <f t="shared" si="562"/>
        <v>n/a</v>
      </c>
      <c r="P508" s="33">
        <f>+'PL-tc'!$N508*'pc-dist'!$E$61</f>
        <v>0</v>
      </c>
      <c r="Q508" s="33">
        <f>+'PL-tc'!$O508*'pc-dist'!$N$9</f>
        <v>0</v>
      </c>
      <c r="R508" s="33">
        <f>+'PL-tc'!$P508*'pc-dist'!$E$74</f>
        <v>0</v>
      </c>
      <c r="S508" s="34" t="str">
        <f t="shared" si="564"/>
        <v>n/a</v>
      </c>
      <c r="T508" s="34" t="str">
        <f t="shared" si="565"/>
        <v>n/a</v>
      </c>
      <c r="V508" s="33">
        <f>+'PL-tc'!$N508*'pc-dist'!$F$61</f>
        <v>0</v>
      </c>
      <c r="W508" s="33">
        <f>+'PL-tc'!$O508*'pc-dist'!$O$9</f>
        <v>0</v>
      </c>
      <c r="X508" s="33">
        <f>+'PL-tc'!$P508*'pc-dist'!$F$74</f>
        <v>0</v>
      </c>
      <c r="Y508" s="34" t="str">
        <f t="shared" si="567"/>
        <v>n/a</v>
      </c>
      <c r="Z508" s="34" t="str">
        <f t="shared" si="568"/>
        <v>n/a</v>
      </c>
      <c r="AB508" s="33">
        <f>+'PL-tc'!$N508*'pc-dist'!$G$61</f>
        <v>0</v>
      </c>
      <c r="AC508" s="33">
        <f>+'PL-tc'!$O508*'pc-dist'!$P$9</f>
        <v>0</v>
      </c>
      <c r="AD508" s="33">
        <f>+'PL-tc'!$P508*'pc-dist'!$G$74</f>
        <v>0</v>
      </c>
      <c r="AE508" s="34" t="str">
        <f t="shared" si="570"/>
        <v>n/a</v>
      </c>
      <c r="AF508" s="34" t="str">
        <f t="shared" si="571"/>
        <v>n/a</v>
      </c>
      <c r="AH508" s="33">
        <f t="shared" si="575"/>
        <v>0</v>
      </c>
      <c r="AI508" s="33">
        <f t="shared" si="576"/>
        <v>0</v>
      </c>
      <c r="AJ508" s="33">
        <f t="shared" si="577"/>
        <v>0</v>
      </c>
      <c r="AK508" s="34" t="str">
        <f t="shared" si="573"/>
        <v>n/a</v>
      </c>
      <c r="AL508" s="34" t="str">
        <f t="shared" si="574"/>
        <v>n/a</v>
      </c>
    </row>
    <row r="509" spans="1:38" hidden="1" outlineLevel="2" x14ac:dyDescent="0.2">
      <c r="A509" s="49">
        <v>4653</v>
      </c>
      <c r="B509" s="47" t="str">
        <f>+masterfile!D1085</f>
        <v>4653 Aufmerksamkeiten</v>
      </c>
      <c r="D509" s="33">
        <f>+'PL-tc'!$N509*'pc-dist'!$C$61</f>
        <v>0</v>
      </c>
      <c r="E509" s="33">
        <f>+'PL-tc'!$O509*'pc-dist'!$L$9</f>
        <v>0</v>
      </c>
      <c r="F509" s="33">
        <f>+'PL-tc'!$P509*'pc-dist'!$C$74</f>
        <v>0</v>
      </c>
      <c r="G509" s="34" t="str">
        <f t="shared" si="558"/>
        <v>n/a</v>
      </c>
      <c r="H509" s="34" t="str">
        <f t="shared" si="559"/>
        <v>n/a</v>
      </c>
      <c r="J509" s="33">
        <f>+'PL-tc'!$N509*'pc-dist'!$D$61</f>
        <v>0</v>
      </c>
      <c r="K509" s="33">
        <f>+'PL-tc'!$O509*'pc-dist'!$M$9</f>
        <v>0</v>
      </c>
      <c r="L509" s="33">
        <f>+'PL-tc'!$P509*'pc-dist'!$D$74</f>
        <v>0</v>
      </c>
      <c r="M509" s="34" t="str">
        <f t="shared" si="561"/>
        <v>n/a</v>
      </c>
      <c r="N509" s="34" t="str">
        <f t="shared" si="562"/>
        <v>n/a</v>
      </c>
      <c r="P509" s="33">
        <f>+'PL-tc'!$N509*'pc-dist'!$E$61</f>
        <v>0</v>
      </c>
      <c r="Q509" s="33">
        <f>+'PL-tc'!$O509*'pc-dist'!$N$9</f>
        <v>0</v>
      </c>
      <c r="R509" s="33">
        <f>+'PL-tc'!$P509*'pc-dist'!$E$74</f>
        <v>0</v>
      </c>
      <c r="S509" s="34" t="str">
        <f t="shared" si="564"/>
        <v>n/a</v>
      </c>
      <c r="T509" s="34" t="str">
        <f t="shared" si="565"/>
        <v>n/a</v>
      </c>
      <c r="V509" s="33">
        <f>+'PL-tc'!$N509*'pc-dist'!$F$61</f>
        <v>0</v>
      </c>
      <c r="W509" s="33">
        <f>+'PL-tc'!$O509*'pc-dist'!$O$9</f>
        <v>0</v>
      </c>
      <c r="X509" s="33">
        <f>+'PL-tc'!$P509*'pc-dist'!$F$74</f>
        <v>0</v>
      </c>
      <c r="Y509" s="34" t="str">
        <f t="shared" si="567"/>
        <v>n/a</v>
      </c>
      <c r="Z509" s="34" t="str">
        <f t="shared" si="568"/>
        <v>n/a</v>
      </c>
      <c r="AB509" s="33">
        <f>+'PL-tc'!$N509*'pc-dist'!$G$61</f>
        <v>0</v>
      </c>
      <c r="AC509" s="33">
        <f>+'PL-tc'!$O509*'pc-dist'!$P$9</f>
        <v>0</v>
      </c>
      <c r="AD509" s="33">
        <f>+'PL-tc'!$P509*'pc-dist'!$G$74</f>
        <v>0</v>
      </c>
      <c r="AE509" s="34" t="str">
        <f t="shared" si="570"/>
        <v>n/a</v>
      </c>
      <c r="AF509" s="34" t="str">
        <f t="shared" si="571"/>
        <v>n/a</v>
      </c>
      <c r="AH509" s="33">
        <f t="shared" si="575"/>
        <v>0</v>
      </c>
      <c r="AI509" s="33">
        <f t="shared" si="576"/>
        <v>0</v>
      </c>
      <c r="AJ509" s="33">
        <f t="shared" si="577"/>
        <v>0</v>
      </c>
      <c r="AK509" s="34" t="str">
        <f t="shared" si="573"/>
        <v>n/a</v>
      </c>
      <c r="AL509" s="34" t="str">
        <f t="shared" si="574"/>
        <v>n/a</v>
      </c>
    </row>
    <row r="510" spans="1:38" hidden="1" outlineLevel="2" x14ac:dyDescent="0.2">
      <c r="A510" s="49">
        <v>4654</v>
      </c>
      <c r="B510" s="47" t="str">
        <f>+masterfile!D1086</f>
        <v>4654 Nicht abzugsfähige Bewirtungskosten</v>
      </c>
      <c r="D510" s="33">
        <f>+'PL-tc'!$N510*'pc-dist'!$C$61</f>
        <v>0</v>
      </c>
      <c r="E510" s="33">
        <f>+'PL-tc'!$O510*'pc-dist'!$L$9</f>
        <v>0</v>
      </c>
      <c r="F510" s="33">
        <f>+'PL-tc'!$P510*'pc-dist'!$C$74</f>
        <v>0</v>
      </c>
      <c r="G510" s="34" t="str">
        <f t="shared" si="558"/>
        <v>n/a</v>
      </c>
      <c r="H510" s="34" t="str">
        <f t="shared" si="559"/>
        <v>n/a</v>
      </c>
      <c r="J510" s="33">
        <f>+'PL-tc'!$N510*'pc-dist'!$D$61</f>
        <v>0</v>
      </c>
      <c r="K510" s="33">
        <f>+'PL-tc'!$O510*'pc-dist'!$M$9</f>
        <v>0</v>
      </c>
      <c r="L510" s="33">
        <f>+'PL-tc'!$P510*'pc-dist'!$D$74</f>
        <v>0</v>
      </c>
      <c r="M510" s="34" t="str">
        <f t="shared" si="561"/>
        <v>n/a</v>
      </c>
      <c r="N510" s="34" t="str">
        <f t="shared" si="562"/>
        <v>n/a</v>
      </c>
      <c r="P510" s="33">
        <f>+'PL-tc'!$N510*'pc-dist'!$E$61</f>
        <v>0</v>
      </c>
      <c r="Q510" s="33">
        <f>+'PL-tc'!$O510*'pc-dist'!$N$9</f>
        <v>0</v>
      </c>
      <c r="R510" s="33">
        <f>+'PL-tc'!$P510*'pc-dist'!$E$74</f>
        <v>0</v>
      </c>
      <c r="S510" s="34" t="str">
        <f t="shared" si="564"/>
        <v>n/a</v>
      </c>
      <c r="T510" s="34" t="str">
        <f t="shared" si="565"/>
        <v>n/a</v>
      </c>
      <c r="V510" s="33">
        <f>+'PL-tc'!$N510*'pc-dist'!$F$61</f>
        <v>0</v>
      </c>
      <c r="W510" s="33">
        <f>+'PL-tc'!$O510*'pc-dist'!$O$9</f>
        <v>0</v>
      </c>
      <c r="X510" s="33">
        <f>+'PL-tc'!$P510*'pc-dist'!$F$74</f>
        <v>0</v>
      </c>
      <c r="Y510" s="34" t="str">
        <f t="shared" si="567"/>
        <v>n/a</v>
      </c>
      <c r="Z510" s="34" t="str">
        <f t="shared" si="568"/>
        <v>n/a</v>
      </c>
      <c r="AB510" s="33">
        <f>+'PL-tc'!$N510*'pc-dist'!$G$61</f>
        <v>0</v>
      </c>
      <c r="AC510" s="33">
        <f>+'PL-tc'!$O510*'pc-dist'!$P$9</f>
        <v>0</v>
      </c>
      <c r="AD510" s="33">
        <f>+'PL-tc'!$P510*'pc-dist'!$G$74</f>
        <v>0</v>
      </c>
      <c r="AE510" s="34" t="str">
        <f t="shared" si="570"/>
        <v>n/a</v>
      </c>
      <c r="AF510" s="34" t="str">
        <f t="shared" si="571"/>
        <v>n/a</v>
      </c>
      <c r="AH510" s="33">
        <f t="shared" si="575"/>
        <v>0</v>
      </c>
      <c r="AI510" s="33">
        <f t="shared" si="576"/>
        <v>0</v>
      </c>
      <c r="AJ510" s="33">
        <f t="shared" si="577"/>
        <v>0</v>
      </c>
      <c r="AK510" s="34" t="str">
        <f t="shared" si="573"/>
        <v>n/a</v>
      </c>
      <c r="AL510" s="34" t="str">
        <f t="shared" si="574"/>
        <v>n/a</v>
      </c>
    </row>
    <row r="511" spans="1:38" hidden="1" outlineLevel="2" x14ac:dyDescent="0.2">
      <c r="A511" s="49">
        <v>4655</v>
      </c>
      <c r="B511" s="47" t="str">
        <f>+masterfile!D1087</f>
        <v>4655 Nicht abzugsfähige Betriebsausgaben</v>
      </c>
      <c r="D511" s="33">
        <f>+'PL-tc'!$N511*'pc-dist'!$C$61</f>
        <v>0</v>
      </c>
      <c r="E511" s="33">
        <f>+'PL-tc'!$O511*'pc-dist'!$L$9</f>
        <v>0</v>
      </c>
      <c r="F511" s="33">
        <f>+'PL-tc'!$P511*'pc-dist'!$C$74</f>
        <v>0</v>
      </c>
      <c r="G511" s="34" t="str">
        <f t="shared" si="558"/>
        <v>n/a</v>
      </c>
      <c r="H511" s="34" t="str">
        <f t="shared" si="559"/>
        <v>n/a</v>
      </c>
      <c r="J511" s="33">
        <f>+'PL-tc'!$N511*'pc-dist'!$D$61</f>
        <v>0</v>
      </c>
      <c r="K511" s="33">
        <f>+'PL-tc'!$O511*'pc-dist'!$M$9</f>
        <v>0</v>
      </c>
      <c r="L511" s="33">
        <f>+'PL-tc'!$P511*'pc-dist'!$D$74</f>
        <v>0</v>
      </c>
      <c r="M511" s="34" t="str">
        <f t="shared" si="561"/>
        <v>n/a</v>
      </c>
      <c r="N511" s="34" t="str">
        <f t="shared" si="562"/>
        <v>n/a</v>
      </c>
      <c r="P511" s="33">
        <f>+'PL-tc'!$N511*'pc-dist'!$E$61</f>
        <v>0</v>
      </c>
      <c r="Q511" s="33">
        <f>+'PL-tc'!$O511*'pc-dist'!$N$9</f>
        <v>0</v>
      </c>
      <c r="R511" s="33">
        <f>+'PL-tc'!$P511*'pc-dist'!$E$74</f>
        <v>0</v>
      </c>
      <c r="S511" s="34" t="str">
        <f t="shared" si="564"/>
        <v>n/a</v>
      </c>
      <c r="T511" s="34" t="str">
        <f t="shared" si="565"/>
        <v>n/a</v>
      </c>
      <c r="V511" s="33">
        <f>+'PL-tc'!$N511*'pc-dist'!$F$61</f>
        <v>0</v>
      </c>
      <c r="W511" s="33">
        <f>+'PL-tc'!$O511*'pc-dist'!$O$9</f>
        <v>0</v>
      </c>
      <c r="X511" s="33">
        <f>+'PL-tc'!$P511*'pc-dist'!$F$74</f>
        <v>0</v>
      </c>
      <c r="Y511" s="34" t="str">
        <f t="shared" si="567"/>
        <v>n/a</v>
      </c>
      <c r="Z511" s="34" t="str">
        <f t="shared" si="568"/>
        <v>n/a</v>
      </c>
      <c r="AB511" s="33">
        <f>+'PL-tc'!$N511*'pc-dist'!$G$61</f>
        <v>0</v>
      </c>
      <c r="AC511" s="33">
        <f>+'PL-tc'!$O511*'pc-dist'!$P$9</f>
        <v>0</v>
      </c>
      <c r="AD511" s="33">
        <f>+'PL-tc'!$P511*'pc-dist'!$G$74</f>
        <v>0</v>
      </c>
      <c r="AE511" s="34" t="str">
        <f t="shared" si="570"/>
        <v>n/a</v>
      </c>
      <c r="AF511" s="34" t="str">
        <f t="shared" si="571"/>
        <v>n/a</v>
      </c>
      <c r="AH511" s="33">
        <f t="shared" si="575"/>
        <v>0</v>
      </c>
      <c r="AI511" s="33">
        <f t="shared" si="576"/>
        <v>0</v>
      </c>
      <c r="AJ511" s="33">
        <f t="shared" si="577"/>
        <v>0</v>
      </c>
      <c r="AK511" s="34" t="str">
        <f t="shared" si="573"/>
        <v>n/a</v>
      </c>
      <c r="AL511" s="34" t="str">
        <f t="shared" si="574"/>
        <v>n/a</v>
      </c>
    </row>
    <row r="512" spans="1:38" hidden="1" outlineLevel="2" x14ac:dyDescent="0.2">
      <c r="A512" s="49">
        <v>4660</v>
      </c>
      <c r="B512" s="47" t="str">
        <f>+masterfile!D1088</f>
        <v>4660 Reisekosten Arbeitnehmer</v>
      </c>
      <c r="D512" s="33">
        <f>+'PL-tc'!$N512*'pc-dist'!$C$61</f>
        <v>0</v>
      </c>
      <c r="E512" s="33">
        <f>+'PL-tc'!$O512*'pc-dist'!$L$9</f>
        <v>0</v>
      </c>
      <c r="F512" s="33">
        <f>+'PL-tc'!$P512*'pc-dist'!$C$74</f>
        <v>0</v>
      </c>
      <c r="G512" s="34" t="str">
        <f t="shared" si="558"/>
        <v>n/a</v>
      </c>
      <c r="H512" s="34" t="str">
        <f t="shared" si="559"/>
        <v>n/a</v>
      </c>
      <c r="J512" s="33">
        <f>+'PL-tc'!$N512*'pc-dist'!$D$61</f>
        <v>0</v>
      </c>
      <c r="K512" s="33">
        <f>+'PL-tc'!$O512*'pc-dist'!$M$9</f>
        <v>0</v>
      </c>
      <c r="L512" s="33">
        <f>+'PL-tc'!$P512*'pc-dist'!$D$74</f>
        <v>0</v>
      </c>
      <c r="M512" s="34" t="str">
        <f t="shared" si="561"/>
        <v>n/a</v>
      </c>
      <c r="N512" s="34" t="str">
        <f t="shared" si="562"/>
        <v>n/a</v>
      </c>
      <c r="P512" s="33">
        <f>+'PL-tc'!$N512*'pc-dist'!$E$61</f>
        <v>0</v>
      </c>
      <c r="Q512" s="33">
        <f>+'PL-tc'!$O512*'pc-dist'!$N$9</f>
        <v>0</v>
      </c>
      <c r="R512" s="33">
        <f>+'PL-tc'!$P512*'pc-dist'!$E$74</f>
        <v>0</v>
      </c>
      <c r="S512" s="34" t="str">
        <f t="shared" si="564"/>
        <v>n/a</v>
      </c>
      <c r="T512" s="34" t="str">
        <f t="shared" si="565"/>
        <v>n/a</v>
      </c>
      <c r="V512" s="33">
        <f>+'PL-tc'!$N512*'pc-dist'!$F$61</f>
        <v>0</v>
      </c>
      <c r="W512" s="33">
        <f>+'PL-tc'!$O512*'pc-dist'!$O$9</f>
        <v>0</v>
      </c>
      <c r="X512" s="33">
        <f>+'PL-tc'!$P512*'pc-dist'!$F$74</f>
        <v>0</v>
      </c>
      <c r="Y512" s="34" t="str">
        <f t="shared" si="567"/>
        <v>n/a</v>
      </c>
      <c r="Z512" s="34" t="str">
        <f t="shared" si="568"/>
        <v>n/a</v>
      </c>
      <c r="AB512" s="33">
        <f>+'PL-tc'!$N512*'pc-dist'!$G$61</f>
        <v>0</v>
      </c>
      <c r="AC512" s="33">
        <f>+'PL-tc'!$O512*'pc-dist'!$P$9</f>
        <v>0</v>
      </c>
      <c r="AD512" s="33">
        <f>+'PL-tc'!$P512*'pc-dist'!$G$74</f>
        <v>0</v>
      </c>
      <c r="AE512" s="34" t="str">
        <f t="shared" si="570"/>
        <v>n/a</v>
      </c>
      <c r="AF512" s="34" t="str">
        <f t="shared" si="571"/>
        <v>n/a</v>
      </c>
      <c r="AH512" s="33">
        <f t="shared" si="575"/>
        <v>0</v>
      </c>
      <c r="AI512" s="33">
        <f t="shared" si="576"/>
        <v>0</v>
      </c>
      <c r="AJ512" s="33">
        <f t="shared" si="577"/>
        <v>0</v>
      </c>
      <c r="AK512" s="34" t="str">
        <f t="shared" si="573"/>
        <v>n/a</v>
      </c>
      <c r="AL512" s="34" t="str">
        <f t="shared" si="574"/>
        <v>n/a</v>
      </c>
    </row>
    <row r="513" spans="1:38" hidden="1" outlineLevel="2" x14ac:dyDescent="0.2">
      <c r="A513" s="49">
        <v>4663</v>
      </c>
      <c r="B513" s="47" t="str">
        <f>+masterfile!D1089</f>
        <v>4663 Reisekosten Arbeitnehmer, Fahrtkosten</v>
      </c>
      <c r="D513" s="33">
        <f>+'PL-tc'!$N513*'pc-dist'!$C$61</f>
        <v>0</v>
      </c>
      <c r="E513" s="33">
        <f>+'PL-tc'!$O513*'pc-dist'!$L$9</f>
        <v>0</v>
      </c>
      <c r="F513" s="33">
        <f>+'PL-tc'!$P513*'pc-dist'!$C$74</f>
        <v>0</v>
      </c>
      <c r="G513" s="34" t="str">
        <f t="shared" si="558"/>
        <v>n/a</v>
      </c>
      <c r="H513" s="34" t="str">
        <f t="shared" si="559"/>
        <v>n/a</v>
      </c>
      <c r="J513" s="33">
        <f>+'PL-tc'!$N513*'pc-dist'!$D$61</f>
        <v>0</v>
      </c>
      <c r="K513" s="33">
        <f>+'PL-tc'!$O513*'pc-dist'!$M$9</f>
        <v>0</v>
      </c>
      <c r="L513" s="33">
        <f>+'PL-tc'!$P513*'pc-dist'!$D$74</f>
        <v>0</v>
      </c>
      <c r="M513" s="34" t="str">
        <f t="shared" si="561"/>
        <v>n/a</v>
      </c>
      <c r="N513" s="34" t="str">
        <f t="shared" si="562"/>
        <v>n/a</v>
      </c>
      <c r="P513" s="33">
        <f>+'PL-tc'!$N513*'pc-dist'!$E$61</f>
        <v>0</v>
      </c>
      <c r="Q513" s="33">
        <f>+'PL-tc'!$O513*'pc-dist'!$N$9</f>
        <v>0</v>
      </c>
      <c r="R513" s="33">
        <f>+'PL-tc'!$P513*'pc-dist'!$E$74</f>
        <v>0</v>
      </c>
      <c r="S513" s="34" t="str">
        <f t="shared" si="564"/>
        <v>n/a</v>
      </c>
      <c r="T513" s="34" t="str">
        <f t="shared" si="565"/>
        <v>n/a</v>
      </c>
      <c r="V513" s="33">
        <f>+'PL-tc'!$N513*'pc-dist'!$F$61</f>
        <v>0</v>
      </c>
      <c r="W513" s="33">
        <f>+'PL-tc'!$O513*'pc-dist'!$O$9</f>
        <v>0</v>
      </c>
      <c r="X513" s="33">
        <f>+'PL-tc'!$P513*'pc-dist'!$F$74</f>
        <v>0</v>
      </c>
      <c r="Y513" s="34" t="str">
        <f t="shared" si="567"/>
        <v>n/a</v>
      </c>
      <c r="Z513" s="34" t="str">
        <f t="shared" si="568"/>
        <v>n/a</v>
      </c>
      <c r="AB513" s="33">
        <f>+'PL-tc'!$N513*'pc-dist'!$G$61</f>
        <v>0</v>
      </c>
      <c r="AC513" s="33">
        <f>+'PL-tc'!$O513*'pc-dist'!$P$9</f>
        <v>0</v>
      </c>
      <c r="AD513" s="33">
        <f>+'PL-tc'!$P513*'pc-dist'!$G$74</f>
        <v>0</v>
      </c>
      <c r="AE513" s="34" t="str">
        <f t="shared" si="570"/>
        <v>n/a</v>
      </c>
      <c r="AF513" s="34" t="str">
        <f t="shared" si="571"/>
        <v>n/a</v>
      </c>
      <c r="AH513" s="33">
        <f t="shared" si="575"/>
        <v>0</v>
      </c>
      <c r="AI513" s="33">
        <f t="shared" si="576"/>
        <v>0</v>
      </c>
      <c r="AJ513" s="33">
        <f t="shared" si="577"/>
        <v>0</v>
      </c>
      <c r="AK513" s="34" t="str">
        <f t="shared" si="573"/>
        <v>n/a</v>
      </c>
      <c r="AL513" s="34" t="str">
        <f t="shared" si="574"/>
        <v>n/a</v>
      </c>
    </row>
    <row r="514" spans="1:38" hidden="1" outlineLevel="2" x14ac:dyDescent="0.2">
      <c r="A514" s="49">
        <v>4664</v>
      </c>
      <c r="B514" s="47" t="str">
        <f>+masterfile!D1090</f>
        <v>4664 Reisekosten AN Verpfleg.mehraufwand</v>
      </c>
      <c r="D514" s="33">
        <f>+'PL-tc'!$N514*'pc-dist'!$C$61</f>
        <v>0</v>
      </c>
      <c r="E514" s="33">
        <f>+'PL-tc'!$O514*'pc-dist'!$L$9</f>
        <v>0</v>
      </c>
      <c r="F514" s="33">
        <f>+'PL-tc'!$P514*'pc-dist'!$C$74</f>
        <v>0</v>
      </c>
      <c r="G514" s="34" t="str">
        <f t="shared" si="558"/>
        <v>n/a</v>
      </c>
      <c r="H514" s="34" t="str">
        <f t="shared" si="559"/>
        <v>n/a</v>
      </c>
      <c r="J514" s="33">
        <f>+'PL-tc'!$N514*'pc-dist'!$D$61</f>
        <v>0</v>
      </c>
      <c r="K514" s="33">
        <f>+'PL-tc'!$O514*'pc-dist'!$M$9</f>
        <v>0</v>
      </c>
      <c r="L514" s="33">
        <f>+'PL-tc'!$P514*'pc-dist'!$D$74</f>
        <v>0</v>
      </c>
      <c r="M514" s="34" t="str">
        <f t="shared" si="561"/>
        <v>n/a</v>
      </c>
      <c r="N514" s="34" t="str">
        <f t="shared" si="562"/>
        <v>n/a</v>
      </c>
      <c r="P514" s="33">
        <f>+'PL-tc'!$N514*'pc-dist'!$E$61</f>
        <v>0</v>
      </c>
      <c r="Q514" s="33">
        <f>+'PL-tc'!$O514*'pc-dist'!$N$9</f>
        <v>0</v>
      </c>
      <c r="R514" s="33">
        <f>+'PL-tc'!$P514*'pc-dist'!$E$74</f>
        <v>0</v>
      </c>
      <c r="S514" s="34" t="str">
        <f t="shared" si="564"/>
        <v>n/a</v>
      </c>
      <c r="T514" s="34" t="str">
        <f t="shared" si="565"/>
        <v>n/a</v>
      </c>
      <c r="V514" s="33">
        <f>+'PL-tc'!$N514*'pc-dist'!$F$61</f>
        <v>0</v>
      </c>
      <c r="W514" s="33">
        <f>+'PL-tc'!$O514*'pc-dist'!$O$9</f>
        <v>0</v>
      </c>
      <c r="X514" s="33">
        <f>+'PL-tc'!$P514*'pc-dist'!$F$74</f>
        <v>0</v>
      </c>
      <c r="Y514" s="34" t="str">
        <f t="shared" si="567"/>
        <v>n/a</v>
      </c>
      <c r="Z514" s="34" t="str">
        <f t="shared" si="568"/>
        <v>n/a</v>
      </c>
      <c r="AB514" s="33">
        <f>+'PL-tc'!$N514*'pc-dist'!$G$61</f>
        <v>0</v>
      </c>
      <c r="AC514" s="33">
        <f>+'PL-tc'!$O514*'pc-dist'!$P$9</f>
        <v>0</v>
      </c>
      <c r="AD514" s="33">
        <f>+'PL-tc'!$P514*'pc-dist'!$G$74</f>
        <v>0</v>
      </c>
      <c r="AE514" s="34" t="str">
        <f t="shared" si="570"/>
        <v>n/a</v>
      </c>
      <c r="AF514" s="34" t="str">
        <f t="shared" si="571"/>
        <v>n/a</v>
      </c>
      <c r="AH514" s="33">
        <f t="shared" si="575"/>
        <v>0</v>
      </c>
      <c r="AI514" s="33">
        <f t="shared" si="576"/>
        <v>0</v>
      </c>
      <c r="AJ514" s="33">
        <f t="shared" si="577"/>
        <v>0</v>
      </c>
      <c r="AK514" s="34" t="str">
        <f t="shared" si="573"/>
        <v>n/a</v>
      </c>
      <c r="AL514" s="34" t="str">
        <f t="shared" si="574"/>
        <v>n/a</v>
      </c>
    </row>
    <row r="515" spans="1:38" hidden="1" outlineLevel="2" x14ac:dyDescent="0.2">
      <c r="A515" s="49">
        <v>4666</v>
      </c>
      <c r="B515" s="47" t="str">
        <f>+masterfile!D1091</f>
        <v>4666 Reisekosten AN Übernachtungsaufwand</v>
      </c>
      <c r="D515" s="33">
        <f>+'PL-tc'!$N515*'pc-dist'!$C$61</f>
        <v>0</v>
      </c>
      <c r="E515" s="33">
        <f>+'PL-tc'!$O515*'pc-dist'!$L$9</f>
        <v>0</v>
      </c>
      <c r="F515" s="33">
        <f>+'PL-tc'!$P515*'pc-dist'!$C$74</f>
        <v>0</v>
      </c>
      <c r="G515" s="34" t="str">
        <f t="shared" si="558"/>
        <v>n/a</v>
      </c>
      <c r="H515" s="34" t="str">
        <f t="shared" si="559"/>
        <v>n/a</v>
      </c>
      <c r="J515" s="33">
        <f>+'PL-tc'!$N515*'pc-dist'!$D$61</f>
        <v>0</v>
      </c>
      <c r="K515" s="33">
        <f>+'PL-tc'!$O515*'pc-dist'!$M$9</f>
        <v>0</v>
      </c>
      <c r="L515" s="33">
        <f>+'PL-tc'!$P515*'pc-dist'!$D$74</f>
        <v>0</v>
      </c>
      <c r="M515" s="34" t="str">
        <f t="shared" si="561"/>
        <v>n/a</v>
      </c>
      <c r="N515" s="34" t="str">
        <f t="shared" si="562"/>
        <v>n/a</v>
      </c>
      <c r="P515" s="33">
        <f>+'PL-tc'!$N515*'pc-dist'!$E$61</f>
        <v>0</v>
      </c>
      <c r="Q515" s="33">
        <f>+'PL-tc'!$O515*'pc-dist'!$N$9</f>
        <v>0</v>
      </c>
      <c r="R515" s="33">
        <f>+'PL-tc'!$P515*'pc-dist'!$E$74</f>
        <v>0</v>
      </c>
      <c r="S515" s="34" t="str">
        <f t="shared" si="564"/>
        <v>n/a</v>
      </c>
      <c r="T515" s="34" t="str">
        <f t="shared" si="565"/>
        <v>n/a</v>
      </c>
      <c r="V515" s="33">
        <f>+'PL-tc'!$N515*'pc-dist'!$F$61</f>
        <v>0</v>
      </c>
      <c r="W515" s="33">
        <f>+'PL-tc'!$O515*'pc-dist'!$O$9</f>
        <v>0</v>
      </c>
      <c r="X515" s="33">
        <f>+'PL-tc'!$P515*'pc-dist'!$F$74</f>
        <v>0</v>
      </c>
      <c r="Y515" s="34" t="str">
        <f t="shared" si="567"/>
        <v>n/a</v>
      </c>
      <c r="Z515" s="34" t="str">
        <f t="shared" si="568"/>
        <v>n/a</v>
      </c>
      <c r="AB515" s="33">
        <f>+'PL-tc'!$N515*'pc-dist'!$G$61</f>
        <v>0</v>
      </c>
      <c r="AC515" s="33">
        <f>+'PL-tc'!$O515*'pc-dist'!$P$9</f>
        <v>0</v>
      </c>
      <c r="AD515" s="33">
        <f>+'PL-tc'!$P515*'pc-dist'!$G$74</f>
        <v>0</v>
      </c>
      <c r="AE515" s="34" t="str">
        <f t="shared" si="570"/>
        <v>n/a</v>
      </c>
      <c r="AF515" s="34" t="str">
        <f t="shared" si="571"/>
        <v>n/a</v>
      </c>
      <c r="AH515" s="33">
        <f t="shared" si="575"/>
        <v>0</v>
      </c>
      <c r="AI515" s="33">
        <f t="shared" si="576"/>
        <v>0</v>
      </c>
      <c r="AJ515" s="33">
        <f t="shared" si="577"/>
        <v>0</v>
      </c>
      <c r="AK515" s="34" t="str">
        <f t="shared" si="573"/>
        <v>n/a</v>
      </c>
      <c r="AL515" s="34" t="str">
        <f t="shared" si="574"/>
        <v>n/a</v>
      </c>
    </row>
    <row r="516" spans="1:38" hidden="1" outlineLevel="2" x14ac:dyDescent="0.2">
      <c r="A516" s="49">
        <v>4670</v>
      </c>
      <c r="B516" s="47" t="str">
        <f>+masterfile!D1093</f>
        <v>4670 Reisekosten Unternehmer</v>
      </c>
      <c r="D516" s="33">
        <f>+'PL-tc'!$N516*'pc-dist'!$C$61</f>
        <v>-1.0800000000000003</v>
      </c>
      <c r="E516" s="33">
        <f>+'PL-tc'!$O516*'pc-dist'!$L$9</f>
        <v>-1.1123999999999998</v>
      </c>
      <c r="F516" s="33">
        <f>+'PL-tc'!$P516*'pc-dist'!$C$74</f>
        <v>0</v>
      </c>
      <c r="G516" s="34">
        <f t="shared" si="558"/>
        <v>-1</v>
      </c>
      <c r="H516" s="34">
        <f t="shared" si="559"/>
        <v>-1</v>
      </c>
      <c r="J516" s="33">
        <f>+'PL-tc'!$N516*'pc-dist'!$D$61</f>
        <v>-0.67500000000000016</v>
      </c>
      <c r="K516" s="33">
        <f>+'PL-tc'!$O516*'pc-dist'!$M$9</f>
        <v>-0.69524999999999981</v>
      </c>
      <c r="L516" s="33">
        <f>+'PL-tc'!$P516*'pc-dist'!$D$74</f>
        <v>0</v>
      </c>
      <c r="M516" s="34">
        <f t="shared" si="561"/>
        <v>-1</v>
      </c>
      <c r="N516" s="34">
        <f t="shared" si="562"/>
        <v>-1</v>
      </c>
      <c r="P516" s="33">
        <f>+'PL-tc'!$N516*'pc-dist'!$E$61</f>
        <v>-0.54000000000000015</v>
      </c>
      <c r="Q516" s="33">
        <f>+'PL-tc'!$O516*'pc-dist'!$N$9</f>
        <v>-0.55619999999999992</v>
      </c>
      <c r="R516" s="33">
        <f>+'PL-tc'!$P516*'pc-dist'!$E$74</f>
        <v>0</v>
      </c>
      <c r="S516" s="34">
        <f t="shared" si="564"/>
        <v>-1</v>
      </c>
      <c r="T516" s="34">
        <f t="shared" si="565"/>
        <v>-1</v>
      </c>
      <c r="V516" s="33">
        <f>+'PL-tc'!$N516*'pc-dist'!$F$61</f>
        <v>-0.27000000000000007</v>
      </c>
      <c r="W516" s="33">
        <f>+'PL-tc'!$O516*'pc-dist'!$O$9</f>
        <v>-0.27809999999999996</v>
      </c>
      <c r="X516" s="33">
        <f>+'PL-tc'!$P516*'pc-dist'!$F$74</f>
        <v>0</v>
      </c>
      <c r="Y516" s="34">
        <f t="shared" si="567"/>
        <v>-1</v>
      </c>
      <c r="Z516" s="34">
        <f t="shared" si="568"/>
        <v>-1</v>
      </c>
      <c r="AB516" s="33">
        <f>+'PL-tc'!$N516*'pc-dist'!$G$61</f>
        <v>-0.13500000000000004</v>
      </c>
      <c r="AC516" s="33">
        <f>+'PL-tc'!$O516*'pc-dist'!$P$9</f>
        <v>-0.13904999999999998</v>
      </c>
      <c r="AD516" s="33">
        <f>+'PL-tc'!$P516*'pc-dist'!$G$74</f>
        <v>0</v>
      </c>
      <c r="AE516" s="34">
        <f t="shared" si="570"/>
        <v>-1</v>
      </c>
      <c r="AF516" s="34">
        <f t="shared" si="571"/>
        <v>-1</v>
      </c>
      <c r="AH516" s="33">
        <f t="shared" si="575"/>
        <v>-2.7000000000000011</v>
      </c>
      <c r="AI516" s="33">
        <f t="shared" si="576"/>
        <v>-2.7809999999999997</v>
      </c>
      <c r="AJ516" s="33">
        <f t="shared" si="577"/>
        <v>0</v>
      </c>
      <c r="AK516" s="34">
        <f t="shared" si="573"/>
        <v>-1</v>
      </c>
      <c r="AL516" s="34">
        <f t="shared" si="574"/>
        <v>-1</v>
      </c>
    </row>
    <row r="517" spans="1:38" hidden="1" outlineLevel="2" x14ac:dyDescent="0.2">
      <c r="A517" s="49">
        <v>4672</v>
      </c>
      <c r="B517" s="47" t="str">
        <f>+masterfile!D1094</f>
        <v>4672 Reisekosten Unternehmer, n.abz.Anteil</v>
      </c>
      <c r="D517" s="33">
        <f>+'PL-tc'!$N517*'pc-dist'!$C$61</f>
        <v>0</v>
      </c>
      <c r="E517" s="33">
        <f>+'PL-tc'!$O517*'pc-dist'!$L$9</f>
        <v>0</v>
      </c>
      <c r="F517" s="33">
        <f>+'PL-tc'!$P517*'pc-dist'!$C$74</f>
        <v>0</v>
      </c>
      <c r="G517" s="34" t="str">
        <f t="shared" si="558"/>
        <v>n/a</v>
      </c>
      <c r="H517" s="34" t="str">
        <f t="shared" si="559"/>
        <v>n/a</v>
      </c>
      <c r="J517" s="33">
        <f>+'PL-tc'!$N517*'pc-dist'!$D$61</f>
        <v>0</v>
      </c>
      <c r="K517" s="33">
        <f>+'PL-tc'!$O517*'pc-dist'!$M$9</f>
        <v>0</v>
      </c>
      <c r="L517" s="33">
        <f>+'PL-tc'!$P517*'pc-dist'!$D$74</f>
        <v>0</v>
      </c>
      <c r="M517" s="34" t="str">
        <f t="shared" si="561"/>
        <v>n/a</v>
      </c>
      <c r="N517" s="34" t="str">
        <f t="shared" si="562"/>
        <v>n/a</v>
      </c>
      <c r="P517" s="33">
        <f>+'PL-tc'!$N517*'pc-dist'!$E$61</f>
        <v>0</v>
      </c>
      <c r="Q517" s="33">
        <f>+'PL-tc'!$O517*'pc-dist'!$N$9</f>
        <v>0</v>
      </c>
      <c r="R517" s="33">
        <f>+'PL-tc'!$P517*'pc-dist'!$E$74</f>
        <v>0</v>
      </c>
      <c r="S517" s="34" t="str">
        <f t="shared" si="564"/>
        <v>n/a</v>
      </c>
      <c r="T517" s="34" t="str">
        <f t="shared" si="565"/>
        <v>n/a</v>
      </c>
      <c r="V517" s="33">
        <f>+'PL-tc'!$N517*'pc-dist'!$F$61</f>
        <v>0</v>
      </c>
      <c r="W517" s="33">
        <f>+'PL-tc'!$O517*'pc-dist'!$O$9</f>
        <v>0</v>
      </c>
      <c r="X517" s="33">
        <f>+'PL-tc'!$P517*'pc-dist'!$F$74</f>
        <v>0</v>
      </c>
      <c r="Y517" s="34" t="str">
        <f t="shared" si="567"/>
        <v>n/a</v>
      </c>
      <c r="Z517" s="34" t="str">
        <f t="shared" si="568"/>
        <v>n/a</v>
      </c>
      <c r="AB517" s="33">
        <f>+'PL-tc'!$N517*'pc-dist'!$G$61</f>
        <v>0</v>
      </c>
      <c r="AC517" s="33">
        <f>+'PL-tc'!$O517*'pc-dist'!$P$9</f>
        <v>0</v>
      </c>
      <c r="AD517" s="33">
        <f>+'PL-tc'!$P517*'pc-dist'!$G$74</f>
        <v>0</v>
      </c>
      <c r="AE517" s="34" t="str">
        <f t="shared" si="570"/>
        <v>n/a</v>
      </c>
      <c r="AF517" s="34" t="str">
        <f t="shared" si="571"/>
        <v>n/a</v>
      </c>
      <c r="AH517" s="33">
        <f t="shared" si="575"/>
        <v>0</v>
      </c>
      <c r="AI517" s="33">
        <f t="shared" si="576"/>
        <v>0</v>
      </c>
      <c r="AJ517" s="33">
        <f t="shared" si="577"/>
        <v>0</v>
      </c>
      <c r="AK517" s="34" t="str">
        <f t="shared" si="573"/>
        <v>n/a</v>
      </c>
      <c r="AL517" s="34" t="str">
        <f t="shared" si="574"/>
        <v>n/a</v>
      </c>
    </row>
    <row r="518" spans="1:38" hidden="1" outlineLevel="2" x14ac:dyDescent="0.2">
      <c r="A518" s="49">
        <v>4673</v>
      </c>
      <c r="B518" s="47" t="str">
        <f>+masterfile!D1095</f>
        <v>4673 Reisekosten Unternehmer, Fahrtkosten</v>
      </c>
      <c r="D518" s="33">
        <f>+'PL-tc'!$N518*'pc-dist'!$C$61</f>
        <v>0</v>
      </c>
      <c r="E518" s="33">
        <f>+'PL-tc'!$O518*'pc-dist'!$L$9</f>
        <v>0</v>
      </c>
      <c r="F518" s="33">
        <f>+'PL-tc'!$P518*'pc-dist'!$C$74</f>
        <v>0</v>
      </c>
      <c r="G518" s="34" t="str">
        <f t="shared" si="558"/>
        <v>n/a</v>
      </c>
      <c r="H518" s="34" t="str">
        <f t="shared" si="559"/>
        <v>n/a</v>
      </c>
      <c r="J518" s="33">
        <f>+'PL-tc'!$N518*'pc-dist'!$D$61</f>
        <v>0</v>
      </c>
      <c r="K518" s="33">
        <f>+'PL-tc'!$O518*'pc-dist'!$M$9</f>
        <v>0</v>
      </c>
      <c r="L518" s="33">
        <f>+'PL-tc'!$P518*'pc-dist'!$D$74</f>
        <v>0</v>
      </c>
      <c r="M518" s="34" t="str">
        <f t="shared" si="561"/>
        <v>n/a</v>
      </c>
      <c r="N518" s="34" t="str">
        <f t="shared" si="562"/>
        <v>n/a</v>
      </c>
      <c r="P518" s="33">
        <f>+'PL-tc'!$N518*'pc-dist'!$E$61</f>
        <v>0</v>
      </c>
      <c r="Q518" s="33">
        <f>+'PL-tc'!$O518*'pc-dist'!$N$9</f>
        <v>0</v>
      </c>
      <c r="R518" s="33">
        <f>+'PL-tc'!$P518*'pc-dist'!$E$74</f>
        <v>0</v>
      </c>
      <c r="S518" s="34" t="str">
        <f t="shared" si="564"/>
        <v>n/a</v>
      </c>
      <c r="T518" s="34" t="str">
        <f t="shared" si="565"/>
        <v>n/a</v>
      </c>
      <c r="V518" s="33">
        <f>+'PL-tc'!$N518*'pc-dist'!$F$61</f>
        <v>0</v>
      </c>
      <c r="W518" s="33">
        <f>+'PL-tc'!$O518*'pc-dist'!$O$9</f>
        <v>0</v>
      </c>
      <c r="X518" s="33">
        <f>+'PL-tc'!$P518*'pc-dist'!$F$74</f>
        <v>0</v>
      </c>
      <c r="Y518" s="34" t="str">
        <f t="shared" si="567"/>
        <v>n/a</v>
      </c>
      <c r="Z518" s="34" t="str">
        <f t="shared" si="568"/>
        <v>n/a</v>
      </c>
      <c r="AB518" s="33">
        <f>+'PL-tc'!$N518*'pc-dist'!$G$61</f>
        <v>0</v>
      </c>
      <c r="AC518" s="33">
        <f>+'PL-tc'!$O518*'pc-dist'!$P$9</f>
        <v>0</v>
      </c>
      <c r="AD518" s="33">
        <f>+'PL-tc'!$P518*'pc-dist'!$G$74</f>
        <v>0</v>
      </c>
      <c r="AE518" s="34" t="str">
        <f t="shared" si="570"/>
        <v>n/a</v>
      </c>
      <c r="AF518" s="34" t="str">
        <f t="shared" si="571"/>
        <v>n/a</v>
      </c>
      <c r="AH518" s="33">
        <f t="shared" si="575"/>
        <v>0</v>
      </c>
      <c r="AI518" s="33">
        <f t="shared" si="576"/>
        <v>0</v>
      </c>
      <c r="AJ518" s="33">
        <f t="shared" si="577"/>
        <v>0</v>
      </c>
      <c r="AK518" s="34" t="str">
        <f t="shared" si="573"/>
        <v>n/a</v>
      </c>
      <c r="AL518" s="34" t="str">
        <f t="shared" si="574"/>
        <v>n/a</v>
      </c>
    </row>
    <row r="519" spans="1:38" hidden="1" outlineLevel="2" x14ac:dyDescent="0.2">
      <c r="A519" s="49">
        <v>4674</v>
      </c>
      <c r="B519" s="47" t="str">
        <f>+masterfile!D1096</f>
        <v>4674 Reisekosten UN Verpfleg.mehraufwand</v>
      </c>
      <c r="D519" s="33">
        <f>+'PL-tc'!$N519*'pc-dist'!$C$61</f>
        <v>0</v>
      </c>
      <c r="E519" s="33">
        <f>+'PL-tc'!$O519*'pc-dist'!$L$9</f>
        <v>0</v>
      </c>
      <c r="F519" s="33">
        <f>+'PL-tc'!$P519*'pc-dist'!$C$74</f>
        <v>0</v>
      </c>
      <c r="G519" s="34" t="str">
        <f t="shared" si="558"/>
        <v>n/a</v>
      </c>
      <c r="H519" s="34" t="str">
        <f t="shared" si="559"/>
        <v>n/a</v>
      </c>
      <c r="J519" s="33">
        <f>+'PL-tc'!$N519*'pc-dist'!$D$61</f>
        <v>0</v>
      </c>
      <c r="K519" s="33">
        <f>+'PL-tc'!$O519*'pc-dist'!$M$9</f>
        <v>0</v>
      </c>
      <c r="L519" s="33">
        <f>+'PL-tc'!$P519*'pc-dist'!$D$74</f>
        <v>0</v>
      </c>
      <c r="M519" s="34" t="str">
        <f t="shared" si="561"/>
        <v>n/a</v>
      </c>
      <c r="N519" s="34" t="str">
        <f t="shared" si="562"/>
        <v>n/a</v>
      </c>
      <c r="P519" s="33">
        <f>+'PL-tc'!$N519*'pc-dist'!$E$61</f>
        <v>0</v>
      </c>
      <c r="Q519" s="33">
        <f>+'PL-tc'!$O519*'pc-dist'!$N$9</f>
        <v>0</v>
      </c>
      <c r="R519" s="33">
        <f>+'PL-tc'!$P519*'pc-dist'!$E$74</f>
        <v>0</v>
      </c>
      <c r="S519" s="34" t="str">
        <f t="shared" si="564"/>
        <v>n/a</v>
      </c>
      <c r="T519" s="34" t="str">
        <f t="shared" si="565"/>
        <v>n/a</v>
      </c>
      <c r="V519" s="33">
        <f>+'PL-tc'!$N519*'pc-dist'!$F$61</f>
        <v>0</v>
      </c>
      <c r="W519" s="33">
        <f>+'PL-tc'!$O519*'pc-dist'!$O$9</f>
        <v>0</v>
      </c>
      <c r="X519" s="33">
        <f>+'PL-tc'!$P519*'pc-dist'!$F$74</f>
        <v>0</v>
      </c>
      <c r="Y519" s="34" t="str">
        <f t="shared" si="567"/>
        <v>n/a</v>
      </c>
      <c r="Z519" s="34" t="str">
        <f t="shared" si="568"/>
        <v>n/a</v>
      </c>
      <c r="AB519" s="33">
        <f>+'PL-tc'!$N519*'pc-dist'!$G$61</f>
        <v>0</v>
      </c>
      <c r="AC519" s="33">
        <f>+'PL-tc'!$O519*'pc-dist'!$P$9</f>
        <v>0</v>
      </c>
      <c r="AD519" s="33">
        <f>+'PL-tc'!$P519*'pc-dist'!$G$74</f>
        <v>0</v>
      </c>
      <c r="AE519" s="34" t="str">
        <f t="shared" si="570"/>
        <v>n/a</v>
      </c>
      <c r="AF519" s="34" t="str">
        <f t="shared" si="571"/>
        <v>n/a</v>
      </c>
      <c r="AH519" s="33">
        <f t="shared" si="575"/>
        <v>0</v>
      </c>
      <c r="AI519" s="33">
        <f t="shared" si="576"/>
        <v>0</v>
      </c>
      <c r="AJ519" s="33">
        <f t="shared" si="577"/>
        <v>0</v>
      </c>
      <c r="AK519" s="34" t="str">
        <f t="shared" si="573"/>
        <v>n/a</v>
      </c>
      <c r="AL519" s="34" t="str">
        <f t="shared" si="574"/>
        <v>n/a</v>
      </c>
    </row>
    <row r="520" spans="1:38" hidden="1" outlineLevel="2" x14ac:dyDescent="0.2">
      <c r="A520" s="49">
        <v>4676</v>
      </c>
      <c r="B520" s="47" t="str">
        <f>+masterfile!D1097</f>
        <v>4676 Reisekosten UN Übernacht./Nebenkost</v>
      </c>
      <c r="D520" s="33">
        <f>+'PL-tc'!$N520*'pc-dist'!$C$61</f>
        <v>-4.3200000000000012</v>
      </c>
      <c r="E520" s="33">
        <f>+'PL-tc'!$O520*'pc-dist'!$L$9</f>
        <v>-4.4495999999999993</v>
      </c>
      <c r="F520" s="33">
        <f>+'PL-tc'!$P520*'pc-dist'!$C$74</f>
        <v>0</v>
      </c>
      <c r="G520" s="34">
        <f t="shared" si="558"/>
        <v>-1</v>
      </c>
      <c r="H520" s="34">
        <f t="shared" si="559"/>
        <v>-1</v>
      </c>
      <c r="J520" s="33">
        <f>+'PL-tc'!$N520*'pc-dist'!$D$61</f>
        <v>-2.7000000000000006</v>
      </c>
      <c r="K520" s="33">
        <f>+'PL-tc'!$O520*'pc-dist'!$M$9</f>
        <v>-2.7809999999999993</v>
      </c>
      <c r="L520" s="33">
        <f>+'PL-tc'!$P520*'pc-dist'!$D$74</f>
        <v>0</v>
      </c>
      <c r="M520" s="34">
        <f t="shared" si="561"/>
        <v>-1</v>
      </c>
      <c r="N520" s="34">
        <f t="shared" si="562"/>
        <v>-1</v>
      </c>
      <c r="P520" s="33">
        <f>+'PL-tc'!$N520*'pc-dist'!$E$61</f>
        <v>-2.1600000000000006</v>
      </c>
      <c r="Q520" s="33">
        <f>+'PL-tc'!$O520*'pc-dist'!$N$9</f>
        <v>-2.2247999999999997</v>
      </c>
      <c r="R520" s="33">
        <f>+'PL-tc'!$P520*'pc-dist'!$E$74</f>
        <v>0</v>
      </c>
      <c r="S520" s="34">
        <f t="shared" si="564"/>
        <v>-1</v>
      </c>
      <c r="T520" s="34">
        <f t="shared" si="565"/>
        <v>-1</v>
      </c>
      <c r="V520" s="33">
        <f>+'PL-tc'!$N520*'pc-dist'!$F$61</f>
        <v>-1.0800000000000003</v>
      </c>
      <c r="W520" s="33">
        <f>+'PL-tc'!$O520*'pc-dist'!$O$9</f>
        <v>-1.1123999999999998</v>
      </c>
      <c r="X520" s="33">
        <f>+'PL-tc'!$P520*'pc-dist'!$F$74</f>
        <v>0</v>
      </c>
      <c r="Y520" s="34">
        <f t="shared" si="567"/>
        <v>-1</v>
      </c>
      <c r="Z520" s="34">
        <f t="shared" si="568"/>
        <v>-1</v>
      </c>
      <c r="AB520" s="33">
        <f>+'PL-tc'!$N520*'pc-dist'!$G$61</f>
        <v>-0.54000000000000015</v>
      </c>
      <c r="AC520" s="33">
        <f>+'PL-tc'!$O520*'pc-dist'!$P$9</f>
        <v>-0.55619999999999992</v>
      </c>
      <c r="AD520" s="33">
        <f>+'PL-tc'!$P520*'pc-dist'!$G$74</f>
        <v>0</v>
      </c>
      <c r="AE520" s="34">
        <f t="shared" si="570"/>
        <v>-1</v>
      </c>
      <c r="AF520" s="34">
        <f t="shared" si="571"/>
        <v>-1</v>
      </c>
      <c r="AH520" s="33">
        <f t="shared" si="575"/>
        <v>-10.800000000000004</v>
      </c>
      <c r="AI520" s="33">
        <f t="shared" si="576"/>
        <v>-11.123999999999999</v>
      </c>
      <c r="AJ520" s="33">
        <f t="shared" si="577"/>
        <v>0</v>
      </c>
      <c r="AK520" s="34">
        <f t="shared" si="573"/>
        <v>-1</v>
      </c>
      <c r="AL520" s="34">
        <f t="shared" si="574"/>
        <v>-1</v>
      </c>
    </row>
    <row r="521" spans="1:38" hidden="1" outlineLevel="1" collapsed="1" x14ac:dyDescent="0.2">
      <c r="B521" s="47"/>
      <c r="D521" s="53"/>
      <c r="E521" s="53"/>
      <c r="F521" s="53"/>
      <c r="J521" s="53"/>
      <c r="K521" s="53"/>
      <c r="L521" s="53"/>
      <c r="P521" s="53"/>
      <c r="Q521" s="53"/>
      <c r="R521" s="53"/>
      <c r="V521" s="53"/>
      <c r="W521" s="53"/>
      <c r="X521" s="53"/>
      <c r="AB521" s="53"/>
      <c r="AC521" s="53"/>
      <c r="AD521" s="53"/>
      <c r="AH521" s="53"/>
      <c r="AI521" s="53"/>
      <c r="AJ521" s="53"/>
    </row>
    <row r="522" spans="1:38" hidden="1" outlineLevel="1" x14ac:dyDescent="0.2">
      <c r="A522" s="49" t="s">
        <v>1841</v>
      </c>
      <c r="B522" s="13" t="s">
        <v>1841</v>
      </c>
      <c r="D522" s="53">
        <f t="shared" ref="D522:F522" si="578">+SUM(D523:D526)</f>
        <v>-4</v>
      </c>
      <c r="E522" s="53">
        <f t="shared" si="578"/>
        <v>-4.12</v>
      </c>
      <c r="F522" s="53">
        <f t="shared" si="578"/>
        <v>0</v>
      </c>
      <c r="G522" s="34">
        <f t="shared" ref="G522:G525" si="579">IFERROR(F522/E522-1,"n/a")</f>
        <v>-1</v>
      </c>
      <c r="H522" s="34">
        <f t="shared" ref="H522:H525" si="580">IFERROR(F522/D522-1,"n/a")</f>
        <v>-1</v>
      </c>
      <c r="J522" s="53">
        <f t="shared" ref="J522:L522" si="581">+SUM(J523:J526)</f>
        <v>-2.5</v>
      </c>
      <c r="K522" s="53">
        <f t="shared" si="581"/>
        <v>-2.5750000000000002</v>
      </c>
      <c r="L522" s="53">
        <f t="shared" si="581"/>
        <v>0</v>
      </c>
      <c r="M522" s="34">
        <f t="shared" ref="M522:M525" si="582">IFERROR(L522/K522-1,"n/a")</f>
        <v>-1</v>
      </c>
      <c r="N522" s="34">
        <f t="shared" ref="N522:N525" si="583">IFERROR(L522/J522-1,"n/a")</f>
        <v>-1</v>
      </c>
      <c r="P522" s="53">
        <f t="shared" ref="P522:R522" si="584">+SUM(P523:P526)</f>
        <v>-2</v>
      </c>
      <c r="Q522" s="53">
        <f t="shared" si="584"/>
        <v>-2.06</v>
      </c>
      <c r="R522" s="53">
        <f t="shared" si="584"/>
        <v>0</v>
      </c>
      <c r="S522" s="34">
        <f t="shared" ref="S522:S525" si="585">IFERROR(R522/Q522-1,"n/a")</f>
        <v>-1</v>
      </c>
      <c r="T522" s="34">
        <f t="shared" ref="T522:T525" si="586">IFERROR(R522/P522-1,"n/a")</f>
        <v>-1</v>
      </c>
      <c r="V522" s="53">
        <f t="shared" ref="V522:X522" si="587">+SUM(V523:V526)</f>
        <v>-1</v>
      </c>
      <c r="W522" s="53">
        <f t="shared" si="587"/>
        <v>-1.03</v>
      </c>
      <c r="X522" s="53">
        <f t="shared" si="587"/>
        <v>0</v>
      </c>
      <c r="Y522" s="34">
        <f t="shared" ref="Y522:Y525" si="588">IFERROR(X522/W522-1,"n/a")</f>
        <v>-1</v>
      </c>
      <c r="Z522" s="34">
        <f t="shared" ref="Z522:Z525" si="589">IFERROR(X522/V522-1,"n/a")</f>
        <v>-1</v>
      </c>
      <c r="AB522" s="53">
        <f t="shared" ref="AB522:AD522" si="590">+SUM(AB523:AB526)</f>
        <v>-0.5</v>
      </c>
      <c r="AC522" s="53">
        <f t="shared" si="590"/>
        <v>-0.51500000000000001</v>
      </c>
      <c r="AD522" s="53">
        <f t="shared" si="590"/>
        <v>0</v>
      </c>
      <c r="AE522" s="34">
        <f t="shared" ref="AE522:AE525" si="591">IFERROR(AD522/AC522-1,"n/a")</f>
        <v>-1</v>
      </c>
      <c r="AF522" s="34">
        <f t="shared" ref="AF522:AF525" si="592">IFERROR(AD522/AB522-1,"n/a")</f>
        <v>-1</v>
      </c>
      <c r="AH522" s="53">
        <f t="shared" ref="AH522:AJ522" si="593">+SUM(AH523:AH526)</f>
        <v>-10</v>
      </c>
      <c r="AI522" s="53">
        <f t="shared" si="593"/>
        <v>-10.3</v>
      </c>
      <c r="AJ522" s="53">
        <f t="shared" si="593"/>
        <v>0</v>
      </c>
      <c r="AK522" s="34">
        <f t="shared" ref="AK522:AK525" si="594">IFERROR(AJ522/AI522-1,"n/a")</f>
        <v>-1</v>
      </c>
      <c r="AL522" s="34">
        <f t="shared" ref="AL522:AL525" si="595">IFERROR(AJ522/AH522-1,"n/a")</f>
        <v>-1</v>
      </c>
    </row>
    <row r="523" spans="1:38" hidden="1" outlineLevel="2" x14ac:dyDescent="0.2">
      <c r="A523" s="49">
        <v>4940</v>
      </c>
      <c r="B523" s="47" t="str">
        <f>+masterfile!D1169</f>
        <v>4940 Zeitschriften, Bücher (Fachliteratur)</v>
      </c>
      <c r="D523" s="33">
        <f>+'PL-tc'!$N523*'pc-dist'!$C$61</f>
        <v>0</v>
      </c>
      <c r="E523" s="33">
        <f>+'PL-tc'!$O523*'pc-dist'!$L$9</f>
        <v>0</v>
      </c>
      <c r="F523" s="33">
        <f>+'PL-tc'!$P523*'pc-dist'!$C$74</f>
        <v>0</v>
      </c>
      <c r="G523" s="34" t="str">
        <f t="shared" si="579"/>
        <v>n/a</v>
      </c>
      <c r="H523" s="34" t="str">
        <f t="shared" si="580"/>
        <v>n/a</v>
      </c>
      <c r="J523" s="33">
        <f>+'PL-tc'!$N523*'pc-dist'!$D$61</f>
        <v>0</v>
      </c>
      <c r="K523" s="33">
        <f>+'PL-tc'!$O523*'pc-dist'!$M$9</f>
        <v>0</v>
      </c>
      <c r="L523" s="33">
        <f>+'PL-tc'!$P523*'pc-dist'!$D$74</f>
        <v>0</v>
      </c>
      <c r="M523" s="34" t="str">
        <f t="shared" si="582"/>
        <v>n/a</v>
      </c>
      <c r="N523" s="34" t="str">
        <f t="shared" si="583"/>
        <v>n/a</v>
      </c>
      <c r="P523" s="33">
        <f>+'PL-tc'!$N523*'pc-dist'!$E$61</f>
        <v>0</v>
      </c>
      <c r="Q523" s="33">
        <f>+'PL-tc'!$O523*'pc-dist'!$N$9</f>
        <v>0</v>
      </c>
      <c r="R523" s="33">
        <f>+'PL-tc'!$P523*'pc-dist'!$E$74</f>
        <v>0</v>
      </c>
      <c r="S523" s="34" t="str">
        <f t="shared" si="585"/>
        <v>n/a</v>
      </c>
      <c r="T523" s="34" t="str">
        <f t="shared" si="586"/>
        <v>n/a</v>
      </c>
      <c r="V523" s="33">
        <f>+'PL-tc'!$N523*'pc-dist'!$F$61</f>
        <v>0</v>
      </c>
      <c r="W523" s="33">
        <f>+'PL-tc'!$O523*'pc-dist'!$O$9</f>
        <v>0</v>
      </c>
      <c r="X523" s="33">
        <f>+'PL-tc'!$P523*'pc-dist'!$F$74</f>
        <v>0</v>
      </c>
      <c r="Y523" s="34" t="str">
        <f t="shared" si="588"/>
        <v>n/a</v>
      </c>
      <c r="Z523" s="34" t="str">
        <f t="shared" si="589"/>
        <v>n/a</v>
      </c>
      <c r="AB523" s="33">
        <f>+'PL-tc'!$N523*'pc-dist'!$G$61</f>
        <v>0</v>
      </c>
      <c r="AC523" s="33">
        <f>+'PL-tc'!$O523*'pc-dist'!$P$9</f>
        <v>0</v>
      </c>
      <c r="AD523" s="33">
        <f>+'PL-tc'!$P523*'pc-dist'!$G$74</f>
        <v>0</v>
      </c>
      <c r="AE523" s="34" t="str">
        <f t="shared" si="591"/>
        <v>n/a</v>
      </c>
      <c r="AF523" s="34" t="str">
        <f t="shared" si="592"/>
        <v>n/a</v>
      </c>
      <c r="AH523" s="33">
        <f t="shared" ref="AH523:AJ525" si="596">AB523+V523+P523+J523+D523</f>
        <v>0</v>
      </c>
      <c r="AI523" s="33">
        <f t="shared" si="596"/>
        <v>0</v>
      </c>
      <c r="AJ523" s="33">
        <f t="shared" si="596"/>
        <v>0</v>
      </c>
      <c r="AK523" s="34" t="str">
        <f t="shared" si="594"/>
        <v>n/a</v>
      </c>
      <c r="AL523" s="34" t="str">
        <f t="shared" si="595"/>
        <v>n/a</v>
      </c>
    </row>
    <row r="524" spans="1:38" hidden="1" outlineLevel="2" x14ac:dyDescent="0.2">
      <c r="A524" s="49">
        <v>4980</v>
      </c>
      <c r="B524" s="47" t="str">
        <f>+masterfile!D1190</f>
        <v>4980 Sonstiger Betriebsbedarf</v>
      </c>
      <c r="D524" s="33">
        <f>+'PL-tc'!$N524*'pc-dist'!$C$61</f>
        <v>-4</v>
      </c>
      <c r="E524" s="33">
        <f>+'PL-tc'!$O524*'pc-dist'!$L$9</f>
        <v>-4.12</v>
      </c>
      <c r="F524" s="33">
        <f>+'PL-tc'!$P524*'pc-dist'!$C$74</f>
        <v>0</v>
      </c>
      <c r="G524" s="34">
        <f t="shared" si="579"/>
        <v>-1</v>
      </c>
      <c r="H524" s="34">
        <f t="shared" si="580"/>
        <v>-1</v>
      </c>
      <c r="J524" s="33">
        <f>+'PL-tc'!$N524*'pc-dist'!$D$61</f>
        <v>-2.5</v>
      </c>
      <c r="K524" s="33">
        <f>+'PL-tc'!$O524*'pc-dist'!$M$9</f>
        <v>-2.5750000000000002</v>
      </c>
      <c r="L524" s="33">
        <f>+'PL-tc'!$P524*'pc-dist'!$D$74</f>
        <v>0</v>
      </c>
      <c r="M524" s="34">
        <f t="shared" si="582"/>
        <v>-1</v>
      </c>
      <c r="N524" s="34">
        <f t="shared" si="583"/>
        <v>-1</v>
      </c>
      <c r="P524" s="33">
        <f>+'PL-tc'!$N524*'pc-dist'!$E$61</f>
        <v>-2</v>
      </c>
      <c r="Q524" s="33">
        <f>+'PL-tc'!$O524*'pc-dist'!$N$9</f>
        <v>-2.06</v>
      </c>
      <c r="R524" s="33">
        <f>+'PL-tc'!$P524*'pc-dist'!$E$74</f>
        <v>0</v>
      </c>
      <c r="S524" s="34">
        <f t="shared" si="585"/>
        <v>-1</v>
      </c>
      <c r="T524" s="34">
        <f t="shared" si="586"/>
        <v>-1</v>
      </c>
      <c r="V524" s="33">
        <f>+'PL-tc'!$N524*'pc-dist'!$F$61</f>
        <v>-1</v>
      </c>
      <c r="W524" s="33">
        <f>+'PL-tc'!$O524*'pc-dist'!$O$9</f>
        <v>-1.03</v>
      </c>
      <c r="X524" s="33">
        <f>+'PL-tc'!$P524*'pc-dist'!$F$74</f>
        <v>0</v>
      </c>
      <c r="Y524" s="34">
        <f t="shared" si="588"/>
        <v>-1</v>
      </c>
      <c r="Z524" s="34">
        <f t="shared" si="589"/>
        <v>-1</v>
      </c>
      <c r="AB524" s="33">
        <f>+'PL-tc'!$N524*'pc-dist'!$G$61</f>
        <v>-0.5</v>
      </c>
      <c r="AC524" s="33">
        <f>+'PL-tc'!$O524*'pc-dist'!$P$9</f>
        <v>-0.51500000000000001</v>
      </c>
      <c r="AD524" s="33">
        <f>+'PL-tc'!$P524*'pc-dist'!$G$74</f>
        <v>0</v>
      </c>
      <c r="AE524" s="34">
        <f t="shared" si="591"/>
        <v>-1</v>
      </c>
      <c r="AF524" s="34">
        <f t="shared" si="592"/>
        <v>-1</v>
      </c>
      <c r="AH524" s="33">
        <f t="shared" si="596"/>
        <v>-10</v>
      </c>
      <c r="AI524" s="33">
        <f t="shared" si="596"/>
        <v>-10.3</v>
      </c>
      <c r="AJ524" s="33">
        <f t="shared" si="596"/>
        <v>0</v>
      </c>
      <c r="AK524" s="34">
        <f t="shared" si="594"/>
        <v>-1</v>
      </c>
      <c r="AL524" s="34">
        <f t="shared" si="595"/>
        <v>-1</v>
      </c>
    </row>
    <row r="525" spans="1:38" hidden="1" outlineLevel="2" x14ac:dyDescent="0.2">
      <c r="A525" s="49">
        <v>4985</v>
      </c>
      <c r="B525" s="47" t="str">
        <f>+masterfile!D1192</f>
        <v>4985 Werkzeuge und Kleingeräte</v>
      </c>
      <c r="D525" s="33">
        <f>+'PL-tc'!$N525*'pc-dist'!$C$61</f>
        <v>0</v>
      </c>
      <c r="E525" s="33">
        <f>+'PL-tc'!$O525*'pc-dist'!$L$9</f>
        <v>0</v>
      </c>
      <c r="F525" s="33">
        <f>+'PL-tc'!$P525*'pc-dist'!$C$74</f>
        <v>0</v>
      </c>
      <c r="G525" s="34" t="str">
        <f t="shared" si="579"/>
        <v>n/a</v>
      </c>
      <c r="H525" s="34" t="str">
        <f t="shared" si="580"/>
        <v>n/a</v>
      </c>
      <c r="J525" s="33">
        <f>+'PL-tc'!$N525*'pc-dist'!$D$61</f>
        <v>0</v>
      </c>
      <c r="K525" s="33">
        <f>+'PL-tc'!$O525*'pc-dist'!$M$9</f>
        <v>0</v>
      </c>
      <c r="L525" s="33">
        <f>+'PL-tc'!$P525*'pc-dist'!$D$74</f>
        <v>0</v>
      </c>
      <c r="M525" s="34" t="str">
        <f t="shared" si="582"/>
        <v>n/a</v>
      </c>
      <c r="N525" s="34" t="str">
        <f t="shared" si="583"/>
        <v>n/a</v>
      </c>
      <c r="P525" s="33">
        <f>+'PL-tc'!$N525*'pc-dist'!$E$61</f>
        <v>0</v>
      </c>
      <c r="Q525" s="33">
        <f>+'PL-tc'!$O525*'pc-dist'!$N$9</f>
        <v>0</v>
      </c>
      <c r="R525" s="33">
        <f>+'PL-tc'!$P525*'pc-dist'!$E$74</f>
        <v>0</v>
      </c>
      <c r="S525" s="34" t="str">
        <f t="shared" si="585"/>
        <v>n/a</v>
      </c>
      <c r="T525" s="34" t="str">
        <f t="shared" si="586"/>
        <v>n/a</v>
      </c>
      <c r="V525" s="33">
        <f>+'PL-tc'!$N525*'pc-dist'!$F$61</f>
        <v>0</v>
      </c>
      <c r="W525" s="33">
        <f>+'PL-tc'!$O525*'pc-dist'!$O$9</f>
        <v>0</v>
      </c>
      <c r="X525" s="33">
        <f>+'PL-tc'!$P525*'pc-dist'!$F$74</f>
        <v>0</v>
      </c>
      <c r="Y525" s="34" t="str">
        <f t="shared" si="588"/>
        <v>n/a</v>
      </c>
      <c r="Z525" s="34" t="str">
        <f t="shared" si="589"/>
        <v>n/a</v>
      </c>
      <c r="AB525" s="33">
        <f>+'PL-tc'!$N525*'pc-dist'!$G$61</f>
        <v>0</v>
      </c>
      <c r="AC525" s="33">
        <f>+'PL-tc'!$O525*'pc-dist'!$P$9</f>
        <v>0</v>
      </c>
      <c r="AD525" s="33">
        <f>+'PL-tc'!$P525*'pc-dist'!$G$74</f>
        <v>0</v>
      </c>
      <c r="AE525" s="34" t="str">
        <f t="shared" si="591"/>
        <v>n/a</v>
      </c>
      <c r="AF525" s="34" t="str">
        <f t="shared" si="592"/>
        <v>n/a</v>
      </c>
      <c r="AH525" s="33">
        <f t="shared" si="596"/>
        <v>0</v>
      </c>
      <c r="AI525" s="33">
        <f t="shared" si="596"/>
        <v>0</v>
      </c>
      <c r="AJ525" s="33">
        <f t="shared" si="596"/>
        <v>0</v>
      </c>
      <c r="AK525" s="34" t="str">
        <f t="shared" si="594"/>
        <v>n/a</v>
      </c>
      <c r="AL525" s="34" t="str">
        <f t="shared" si="595"/>
        <v>n/a</v>
      </c>
    </row>
    <row r="526" spans="1:38" hidden="1" outlineLevel="1" collapsed="1" x14ac:dyDescent="0.2">
      <c r="B526" s="47"/>
      <c r="D526" s="53"/>
      <c r="E526" s="53"/>
      <c r="F526" s="53"/>
      <c r="J526" s="53"/>
      <c r="K526" s="53"/>
      <c r="L526" s="53"/>
      <c r="P526" s="53"/>
      <c r="Q526" s="53"/>
      <c r="R526" s="53"/>
      <c r="V526" s="53"/>
      <c r="W526" s="53"/>
      <c r="X526" s="53"/>
      <c r="AB526" s="53"/>
      <c r="AC526" s="53"/>
      <c r="AD526" s="53"/>
      <c r="AH526" s="53"/>
      <c r="AI526" s="53"/>
      <c r="AJ526" s="53"/>
    </row>
    <row r="527" spans="1:38" hidden="1" outlineLevel="1" x14ac:dyDescent="0.2">
      <c r="A527" s="49" t="s">
        <v>44</v>
      </c>
      <c r="B527" s="13" t="s">
        <v>44</v>
      </c>
      <c r="D527" s="53">
        <f t="shared" ref="D527:F527" si="597">+SUM(D528:D535)</f>
        <v>-5</v>
      </c>
      <c r="E527" s="53">
        <f t="shared" si="597"/>
        <v>-5.1499999999999995</v>
      </c>
      <c r="F527" s="53">
        <f t="shared" si="597"/>
        <v>0</v>
      </c>
      <c r="G527" s="34">
        <f t="shared" ref="G527:G534" si="598">IFERROR(F527/E527-1,"n/a")</f>
        <v>-1</v>
      </c>
      <c r="H527" s="34">
        <f t="shared" ref="H527:H534" si="599">IFERROR(F527/D527-1,"n/a")</f>
        <v>-1</v>
      </c>
      <c r="J527" s="53">
        <f t="shared" ref="J527:L527" si="600">+SUM(J528:J535)</f>
        <v>-3.1249999999999996</v>
      </c>
      <c r="K527" s="53">
        <f t="shared" si="600"/>
        <v>-3.2187499999999996</v>
      </c>
      <c r="L527" s="53">
        <f t="shared" si="600"/>
        <v>0</v>
      </c>
      <c r="M527" s="34">
        <f t="shared" ref="M527:M534" si="601">IFERROR(L527/K527-1,"n/a")</f>
        <v>-1</v>
      </c>
      <c r="N527" s="34">
        <f t="shared" ref="N527:N534" si="602">IFERROR(L527/J527-1,"n/a")</f>
        <v>-1</v>
      </c>
      <c r="P527" s="53">
        <f t="shared" ref="P527:R527" si="603">+SUM(P528:P535)</f>
        <v>-2.5</v>
      </c>
      <c r="Q527" s="53">
        <f t="shared" si="603"/>
        <v>-2.5749999999999997</v>
      </c>
      <c r="R527" s="53">
        <f t="shared" si="603"/>
        <v>0</v>
      </c>
      <c r="S527" s="34">
        <f t="shared" ref="S527:S534" si="604">IFERROR(R527/Q527-1,"n/a")</f>
        <v>-1</v>
      </c>
      <c r="T527" s="34">
        <f t="shared" ref="T527:T534" si="605">IFERROR(R527/P527-1,"n/a")</f>
        <v>-1</v>
      </c>
      <c r="V527" s="53">
        <f t="shared" ref="V527:X527" si="606">+SUM(V528:V535)</f>
        <v>-1.25</v>
      </c>
      <c r="W527" s="53">
        <f t="shared" si="606"/>
        <v>-1.2874999999999999</v>
      </c>
      <c r="X527" s="53">
        <f t="shared" si="606"/>
        <v>0</v>
      </c>
      <c r="Y527" s="34">
        <f t="shared" ref="Y527:Y534" si="607">IFERROR(X527/W527-1,"n/a")</f>
        <v>-1</v>
      </c>
      <c r="Z527" s="34">
        <f t="shared" ref="Z527:Z534" si="608">IFERROR(X527/V527-1,"n/a")</f>
        <v>-1</v>
      </c>
      <c r="AB527" s="53">
        <f t="shared" ref="AB527:AD527" si="609">+SUM(AB528:AB535)</f>
        <v>-0.625</v>
      </c>
      <c r="AC527" s="53">
        <f t="shared" si="609"/>
        <v>-0.64374999999999993</v>
      </c>
      <c r="AD527" s="53">
        <f t="shared" si="609"/>
        <v>0</v>
      </c>
      <c r="AE527" s="34">
        <f t="shared" ref="AE527:AE534" si="610">IFERROR(AD527/AC527-1,"n/a")</f>
        <v>-1</v>
      </c>
      <c r="AF527" s="34">
        <f t="shared" ref="AF527:AF534" si="611">IFERROR(AD527/AB527-1,"n/a")</f>
        <v>-1</v>
      </c>
      <c r="AH527" s="53">
        <f t="shared" ref="AH527:AJ527" si="612">+SUM(AH528:AH535)</f>
        <v>-12.5</v>
      </c>
      <c r="AI527" s="53">
        <f t="shared" si="612"/>
        <v>-12.875</v>
      </c>
      <c r="AJ527" s="53">
        <f t="shared" si="612"/>
        <v>0</v>
      </c>
      <c r="AK527" s="34">
        <f t="shared" ref="AK527:AK534" si="613">IFERROR(AJ527/AI527-1,"n/a")</f>
        <v>-1</v>
      </c>
      <c r="AL527" s="34">
        <f t="shared" ref="AL527:AL534" si="614">IFERROR(AJ527/AH527-1,"n/a")</f>
        <v>-1</v>
      </c>
    </row>
    <row r="528" spans="1:38" hidden="1" outlineLevel="2" x14ac:dyDescent="0.2">
      <c r="A528" s="49">
        <v>4668</v>
      </c>
      <c r="B528" s="47" t="str">
        <f>+masterfile!D1092</f>
        <v>4668 Kilometergelderstattung Arbeitnehmer</v>
      </c>
      <c r="D528" s="33">
        <f>+'PL-tc'!$N528*'pc-dist'!$C$61</f>
        <v>0</v>
      </c>
      <c r="E528" s="33">
        <f>+'PL-tc'!$O528*'pc-dist'!$L$9</f>
        <v>0</v>
      </c>
      <c r="F528" s="33">
        <f>+'PL-tc'!$P528*'pc-dist'!$C$74</f>
        <v>0</v>
      </c>
      <c r="G528" s="34" t="str">
        <f t="shared" si="598"/>
        <v>n/a</v>
      </c>
      <c r="H528" s="34" t="str">
        <f t="shared" si="599"/>
        <v>n/a</v>
      </c>
      <c r="J528" s="33">
        <f>+'PL-tc'!$N528*'pc-dist'!$D$61</f>
        <v>0</v>
      </c>
      <c r="K528" s="33">
        <f>+'PL-tc'!$O528*'pc-dist'!$M$9</f>
        <v>0</v>
      </c>
      <c r="L528" s="33">
        <f>+'PL-tc'!$P528*'pc-dist'!$D$74</f>
        <v>0</v>
      </c>
      <c r="M528" s="34" t="str">
        <f t="shared" si="601"/>
        <v>n/a</v>
      </c>
      <c r="N528" s="34" t="str">
        <f t="shared" si="602"/>
        <v>n/a</v>
      </c>
      <c r="P528" s="33">
        <f>+'PL-tc'!$N528*'pc-dist'!$E$61</f>
        <v>0</v>
      </c>
      <c r="Q528" s="33">
        <f>+'PL-tc'!$O528*'pc-dist'!$N$9</f>
        <v>0</v>
      </c>
      <c r="R528" s="33">
        <f>+'PL-tc'!$P528*'pc-dist'!$E$74</f>
        <v>0</v>
      </c>
      <c r="S528" s="34" t="str">
        <f t="shared" si="604"/>
        <v>n/a</v>
      </c>
      <c r="T528" s="34" t="str">
        <f t="shared" si="605"/>
        <v>n/a</v>
      </c>
      <c r="V528" s="33">
        <f>+'PL-tc'!$N528*'pc-dist'!$F$61</f>
        <v>0</v>
      </c>
      <c r="W528" s="33">
        <f>+'PL-tc'!$O528*'pc-dist'!$O$9</f>
        <v>0</v>
      </c>
      <c r="X528" s="33">
        <f>+'PL-tc'!$P528*'pc-dist'!$F$74</f>
        <v>0</v>
      </c>
      <c r="Y528" s="34" t="str">
        <f t="shared" si="607"/>
        <v>n/a</v>
      </c>
      <c r="Z528" s="34" t="str">
        <f t="shared" si="608"/>
        <v>n/a</v>
      </c>
      <c r="AB528" s="33">
        <f>+'PL-tc'!$N528*'pc-dist'!$G$61</f>
        <v>0</v>
      </c>
      <c r="AC528" s="33">
        <f>+'PL-tc'!$O528*'pc-dist'!$P$9</f>
        <v>0</v>
      </c>
      <c r="AD528" s="33">
        <f>+'PL-tc'!$P528*'pc-dist'!$G$74</f>
        <v>0</v>
      </c>
      <c r="AE528" s="34" t="str">
        <f t="shared" si="610"/>
        <v>n/a</v>
      </c>
      <c r="AF528" s="34" t="str">
        <f t="shared" si="611"/>
        <v>n/a</v>
      </c>
      <c r="AH528" s="33">
        <f t="shared" ref="AH528:AJ534" si="615">AB528+V528+P528+J528+D528</f>
        <v>0</v>
      </c>
      <c r="AI528" s="33">
        <f t="shared" si="615"/>
        <v>0</v>
      </c>
      <c r="AJ528" s="33">
        <f t="shared" si="615"/>
        <v>0</v>
      </c>
      <c r="AK528" s="34" t="str">
        <f t="shared" si="613"/>
        <v>n/a</v>
      </c>
      <c r="AL528" s="34" t="str">
        <f t="shared" si="614"/>
        <v>n/a</v>
      </c>
    </row>
    <row r="529" spans="1:38" hidden="1" outlineLevel="2" x14ac:dyDescent="0.2">
      <c r="A529" s="49">
        <v>4678</v>
      </c>
      <c r="B529" s="47" t="str">
        <f>+masterfile!D1098</f>
        <v>4678 Fahrten Wohng./Betrieb/Familie, abz.</v>
      </c>
      <c r="D529" s="33">
        <f>+'PL-tc'!$N529*'pc-dist'!$C$61</f>
        <v>0</v>
      </c>
      <c r="E529" s="33">
        <f>+'PL-tc'!$O529*'pc-dist'!$L$9</f>
        <v>0</v>
      </c>
      <c r="F529" s="33">
        <f>+'PL-tc'!$P529*'pc-dist'!$C$74</f>
        <v>0</v>
      </c>
      <c r="G529" s="34" t="str">
        <f t="shared" si="598"/>
        <v>n/a</v>
      </c>
      <c r="H529" s="34" t="str">
        <f t="shared" si="599"/>
        <v>n/a</v>
      </c>
      <c r="J529" s="33">
        <f>+'PL-tc'!$N529*'pc-dist'!$D$61</f>
        <v>0</v>
      </c>
      <c r="K529" s="33">
        <f>+'PL-tc'!$O529*'pc-dist'!$M$9</f>
        <v>0</v>
      </c>
      <c r="L529" s="33">
        <f>+'PL-tc'!$P529*'pc-dist'!$D$74</f>
        <v>0</v>
      </c>
      <c r="M529" s="34" t="str">
        <f t="shared" si="601"/>
        <v>n/a</v>
      </c>
      <c r="N529" s="34" t="str">
        <f t="shared" si="602"/>
        <v>n/a</v>
      </c>
      <c r="P529" s="33">
        <f>+'PL-tc'!$N529*'pc-dist'!$E$61</f>
        <v>0</v>
      </c>
      <c r="Q529" s="33">
        <f>+'PL-tc'!$O529*'pc-dist'!$N$9</f>
        <v>0</v>
      </c>
      <c r="R529" s="33">
        <f>+'PL-tc'!$P529*'pc-dist'!$E$74</f>
        <v>0</v>
      </c>
      <c r="S529" s="34" t="str">
        <f t="shared" si="604"/>
        <v>n/a</v>
      </c>
      <c r="T529" s="34" t="str">
        <f t="shared" si="605"/>
        <v>n/a</v>
      </c>
      <c r="V529" s="33">
        <f>+'PL-tc'!$N529*'pc-dist'!$F$61</f>
        <v>0</v>
      </c>
      <c r="W529" s="33">
        <f>+'PL-tc'!$O529*'pc-dist'!$O$9</f>
        <v>0</v>
      </c>
      <c r="X529" s="33">
        <f>+'PL-tc'!$P529*'pc-dist'!$F$74</f>
        <v>0</v>
      </c>
      <c r="Y529" s="34" t="str">
        <f t="shared" si="607"/>
        <v>n/a</v>
      </c>
      <c r="Z529" s="34" t="str">
        <f t="shared" si="608"/>
        <v>n/a</v>
      </c>
      <c r="AB529" s="33">
        <f>+'PL-tc'!$N529*'pc-dist'!$G$61</f>
        <v>0</v>
      </c>
      <c r="AC529" s="33">
        <f>+'PL-tc'!$O529*'pc-dist'!$P$9</f>
        <v>0</v>
      </c>
      <c r="AD529" s="33">
        <f>+'PL-tc'!$P529*'pc-dist'!$G$74</f>
        <v>0</v>
      </c>
      <c r="AE529" s="34" t="str">
        <f t="shared" si="610"/>
        <v>n/a</v>
      </c>
      <c r="AF529" s="34" t="str">
        <f t="shared" si="611"/>
        <v>n/a</v>
      </c>
      <c r="AH529" s="33">
        <f t="shared" si="615"/>
        <v>0</v>
      </c>
      <c r="AI529" s="33">
        <f t="shared" si="615"/>
        <v>0</v>
      </c>
      <c r="AJ529" s="33">
        <f t="shared" si="615"/>
        <v>0</v>
      </c>
      <c r="AK529" s="34" t="str">
        <f t="shared" si="613"/>
        <v>n/a</v>
      </c>
      <c r="AL529" s="34" t="str">
        <f t="shared" si="614"/>
        <v>n/a</v>
      </c>
    </row>
    <row r="530" spans="1:38" hidden="1" outlineLevel="2" x14ac:dyDescent="0.2">
      <c r="A530" s="49">
        <v>4679</v>
      </c>
      <c r="B530" s="47" t="str">
        <f>+masterfile!D1099</f>
        <v>4679 Fahrten Wohng./Betrieb/Familie, n.abz</v>
      </c>
      <c r="D530" s="33">
        <f>+'PL-tc'!$N530*'pc-dist'!$C$61</f>
        <v>0</v>
      </c>
      <c r="E530" s="33">
        <f>+'PL-tc'!$O530*'pc-dist'!$L$9</f>
        <v>0</v>
      </c>
      <c r="F530" s="33">
        <f>+'PL-tc'!$P530*'pc-dist'!$C$74</f>
        <v>0</v>
      </c>
      <c r="G530" s="34" t="str">
        <f t="shared" si="598"/>
        <v>n/a</v>
      </c>
      <c r="H530" s="34" t="str">
        <f t="shared" si="599"/>
        <v>n/a</v>
      </c>
      <c r="J530" s="33">
        <f>+'PL-tc'!$N530*'pc-dist'!$D$61</f>
        <v>0</v>
      </c>
      <c r="K530" s="33">
        <f>+'PL-tc'!$O530*'pc-dist'!$M$9</f>
        <v>0</v>
      </c>
      <c r="L530" s="33">
        <f>+'PL-tc'!$P530*'pc-dist'!$D$74</f>
        <v>0</v>
      </c>
      <c r="M530" s="34" t="str">
        <f t="shared" si="601"/>
        <v>n/a</v>
      </c>
      <c r="N530" s="34" t="str">
        <f t="shared" si="602"/>
        <v>n/a</v>
      </c>
      <c r="P530" s="33">
        <f>+'PL-tc'!$N530*'pc-dist'!$E$61</f>
        <v>0</v>
      </c>
      <c r="Q530" s="33">
        <f>+'PL-tc'!$O530*'pc-dist'!$N$9</f>
        <v>0</v>
      </c>
      <c r="R530" s="33">
        <f>+'PL-tc'!$P530*'pc-dist'!$E$74</f>
        <v>0</v>
      </c>
      <c r="S530" s="34" t="str">
        <f t="shared" si="604"/>
        <v>n/a</v>
      </c>
      <c r="T530" s="34" t="str">
        <f t="shared" si="605"/>
        <v>n/a</v>
      </c>
      <c r="V530" s="33">
        <f>+'PL-tc'!$N530*'pc-dist'!$F$61</f>
        <v>0</v>
      </c>
      <c r="W530" s="33">
        <f>+'PL-tc'!$O530*'pc-dist'!$O$9</f>
        <v>0</v>
      </c>
      <c r="X530" s="33">
        <f>+'PL-tc'!$P530*'pc-dist'!$F$74</f>
        <v>0</v>
      </c>
      <c r="Y530" s="34" t="str">
        <f t="shared" si="607"/>
        <v>n/a</v>
      </c>
      <c r="Z530" s="34" t="str">
        <f t="shared" si="608"/>
        <v>n/a</v>
      </c>
      <c r="AB530" s="33">
        <f>+'PL-tc'!$N530*'pc-dist'!$G$61</f>
        <v>0</v>
      </c>
      <c r="AC530" s="33">
        <f>+'PL-tc'!$O530*'pc-dist'!$P$9</f>
        <v>0</v>
      </c>
      <c r="AD530" s="33">
        <f>+'PL-tc'!$P530*'pc-dist'!$G$74</f>
        <v>0</v>
      </c>
      <c r="AE530" s="34" t="str">
        <f t="shared" si="610"/>
        <v>n/a</v>
      </c>
      <c r="AF530" s="34" t="str">
        <f t="shared" si="611"/>
        <v>n/a</v>
      </c>
      <c r="AH530" s="33">
        <f t="shared" si="615"/>
        <v>0</v>
      </c>
      <c r="AI530" s="33">
        <f t="shared" si="615"/>
        <v>0</v>
      </c>
      <c r="AJ530" s="33">
        <f t="shared" si="615"/>
        <v>0</v>
      </c>
      <c r="AK530" s="34" t="str">
        <f t="shared" si="613"/>
        <v>n/a</v>
      </c>
      <c r="AL530" s="34" t="str">
        <f t="shared" si="614"/>
        <v>n/a</v>
      </c>
    </row>
    <row r="531" spans="1:38" hidden="1" outlineLevel="2" x14ac:dyDescent="0.2">
      <c r="A531" s="49">
        <v>4680</v>
      </c>
      <c r="B531" s="47" t="str">
        <f>+masterfile!D1100</f>
        <v>4680 Fahrten Wohng./Betrieb/Familie, Haben</v>
      </c>
      <c r="D531" s="33">
        <f>+'PL-tc'!$N531*'pc-dist'!$C$61</f>
        <v>0</v>
      </c>
      <c r="E531" s="33">
        <f>+'PL-tc'!$O531*'pc-dist'!$L$9</f>
        <v>0</v>
      </c>
      <c r="F531" s="33">
        <f>+'PL-tc'!$P531*'pc-dist'!$C$74</f>
        <v>0</v>
      </c>
      <c r="G531" s="34" t="str">
        <f t="shared" si="598"/>
        <v>n/a</v>
      </c>
      <c r="H531" s="34" t="str">
        <f t="shared" si="599"/>
        <v>n/a</v>
      </c>
      <c r="J531" s="33">
        <f>+'PL-tc'!$N531*'pc-dist'!$D$61</f>
        <v>0</v>
      </c>
      <c r="K531" s="33">
        <f>+'PL-tc'!$O531*'pc-dist'!$M$9</f>
        <v>0</v>
      </c>
      <c r="L531" s="33">
        <f>+'PL-tc'!$P531*'pc-dist'!$D$74</f>
        <v>0</v>
      </c>
      <c r="M531" s="34" t="str">
        <f t="shared" si="601"/>
        <v>n/a</v>
      </c>
      <c r="N531" s="34" t="str">
        <f t="shared" si="602"/>
        <v>n/a</v>
      </c>
      <c r="P531" s="33">
        <f>+'PL-tc'!$N531*'pc-dist'!$E$61</f>
        <v>0</v>
      </c>
      <c r="Q531" s="33">
        <f>+'PL-tc'!$O531*'pc-dist'!$N$9</f>
        <v>0</v>
      </c>
      <c r="R531" s="33">
        <f>+'PL-tc'!$P531*'pc-dist'!$E$74</f>
        <v>0</v>
      </c>
      <c r="S531" s="34" t="str">
        <f t="shared" si="604"/>
        <v>n/a</v>
      </c>
      <c r="T531" s="34" t="str">
        <f t="shared" si="605"/>
        <v>n/a</v>
      </c>
      <c r="V531" s="33">
        <f>+'PL-tc'!$N531*'pc-dist'!$F$61</f>
        <v>0</v>
      </c>
      <c r="W531" s="33">
        <f>+'PL-tc'!$O531*'pc-dist'!$O$9</f>
        <v>0</v>
      </c>
      <c r="X531" s="33">
        <f>+'PL-tc'!$P531*'pc-dist'!$F$74</f>
        <v>0</v>
      </c>
      <c r="Y531" s="34" t="str">
        <f t="shared" si="607"/>
        <v>n/a</v>
      </c>
      <c r="Z531" s="34" t="str">
        <f t="shared" si="608"/>
        <v>n/a</v>
      </c>
      <c r="AB531" s="33">
        <f>+'PL-tc'!$N531*'pc-dist'!$G$61</f>
        <v>0</v>
      </c>
      <c r="AC531" s="33">
        <f>+'PL-tc'!$O531*'pc-dist'!$P$9</f>
        <v>0</v>
      </c>
      <c r="AD531" s="33">
        <f>+'PL-tc'!$P531*'pc-dist'!$G$74</f>
        <v>0</v>
      </c>
      <c r="AE531" s="34" t="str">
        <f t="shared" si="610"/>
        <v>n/a</v>
      </c>
      <c r="AF531" s="34" t="str">
        <f t="shared" si="611"/>
        <v>n/a</v>
      </c>
      <c r="AH531" s="33">
        <f t="shared" si="615"/>
        <v>0</v>
      </c>
      <c r="AI531" s="33">
        <f t="shared" si="615"/>
        <v>0</v>
      </c>
      <c r="AJ531" s="33">
        <f t="shared" si="615"/>
        <v>0</v>
      </c>
      <c r="AK531" s="34" t="str">
        <f t="shared" si="613"/>
        <v>n/a</v>
      </c>
      <c r="AL531" s="34" t="str">
        <f t="shared" si="614"/>
        <v>n/a</v>
      </c>
    </row>
    <row r="532" spans="1:38" ht="24" hidden="1" outlineLevel="2" x14ac:dyDescent="0.2">
      <c r="A532" s="49">
        <v>4681</v>
      </c>
      <c r="B532" s="47" t="str">
        <f>+masterfile!D1101</f>
        <v>4681 Verpfl.Mehraufwend. dopp. Haushaltsf. UN</v>
      </c>
      <c r="D532" s="33">
        <f>+'PL-tc'!$N532*'pc-dist'!$C$61</f>
        <v>0</v>
      </c>
      <c r="E532" s="33">
        <f>+'PL-tc'!$O532*'pc-dist'!$L$9</f>
        <v>0</v>
      </c>
      <c r="F532" s="33">
        <f>+'PL-tc'!$P532*'pc-dist'!$C$74</f>
        <v>0</v>
      </c>
      <c r="G532" s="34" t="str">
        <f t="shared" si="598"/>
        <v>n/a</v>
      </c>
      <c r="H532" s="34" t="str">
        <f t="shared" si="599"/>
        <v>n/a</v>
      </c>
      <c r="J532" s="33">
        <f>+'PL-tc'!$N532*'pc-dist'!$D$61</f>
        <v>0</v>
      </c>
      <c r="K532" s="33">
        <f>+'PL-tc'!$O532*'pc-dist'!$M$9</f>
        <v>0</v>
      </c>
      <c r="L532" s="33">
        <f>+'PL-tc'!$P532*'pc-dist'!$D$74</f>
        <v>0</v>
      </c>
      <c r="M532" s="34" t="str">
        <f t="shared" si="601"/>
        <v>n/a</v>
      </c>
      <c r="N532" s="34" t="str">
        <f t="shared" si="602"/>
        <v>n/a</v>
      </c>
      <c r="P532" s="33">
        <f>+'PL-tc'!$N532*'pc-dist'!$E$61</f>
        <v>0</v>
      </c>
      <c r="Q532" s="33">
        <f>+'PL-tc'!$O532*'pc-dist'!$N$9</f>
        <v>0</v>
      </c>
      <c r="R532" s="33">
        <f>+'PL-tc'!$P532*'pc-dist'!$E$74</f>
        <v>0</v>
      </c>
      <c r="S532" s="34" t="str">
        <f t="shared" si="604"/>
        <v>n/a</v>
      </c>
      <c r="T532" s="34" t="str">
        <f t="shared" si="605"/>
        <v>n/a</v>
      </c>
      <c r="V532" s="33">
        <f>+'PL-tc'!$N532*'pc-dist'!$F$61</f>
        <v>0</v>
      </c>
      <c r="W532" s="33">
        <f>+'PL-tc'!$O532*'pc-dist'!$O$9</f>
        <v>0</v>
      </c>
      <c r="X532" s="33">
        <f>+'PL-tc'!$P532*'pc-dist'!$F$74</f>
        <v>0</v>
      </c>
      <c r="Y532" s="34" t="str">
        <f t="shared" si="607"/>
        <v>n/a</v>
      </c>
      <c r="Z532" s="34" t="str">
        <f t="shared" si="608"/>
        <v>n/a</v>
      </c>
      <c r="AB532" s="33">
        <f>+'PL-tc'!$N532*'pc-dist'!$G$61</f>
        <v>0</v>
      </c>
      <c r="AC532" s="33">
        <f>+'PL-tc'!$O532*'pc-dist'!$P$9</f>
        <v>0</v>
      </c>
      <c r="AD532" s="33">
        <f>+'PL-tc'!$P532*'pc-dist'!$G$74</f>
        <v>0</v>
      </c>
      <c r="AE532" s="34" t="str">
        <f t="shared" si="610"/>
        <v>n/a</v>
      </c>
      <c r="AF532" s="34" t="str">
        <f t="shared" si="611"/>
        <v>n/a</v>
      </c>
      <c r="AH532" s="33">
        <f t="shared" si="615"/>
        <v>0</v>
      </c>
      <c r="AI532" s="33">
        <f t="shared" si="615"/>
        <v>0</v>
      </c>
      <c r="AJ532" s="33">
        <f t="shared" si="615"/>
        <v>0</v>
      </c>
      <c r="AK532" s="34" t="str">
        <f t="shared" si="613"/>
        <v>n/a</v>
      </c>
      <c r="AL532" s="34" t="str">
        <f t="shared" si="614"/>
        <v>n/a</v>
      </c>
    </row>
    <row r="533" spans="1:38" hidden="1" outlineLevel="2" x14ac:dyDescent="0.2">
      <c r="A533" s="49">
        <v>4945</v>
      </c>
      <c r="B533" s="47" t="str">
        <f>+masterfile!D1170</f>
        <v>4945 Fortbildungskosten</v>
      </c>
      <c r="D533" s="33">
        <f>+'PL-tc'!$N533*'pc-dist'!$C$61</f>
        <v>-5</v>
      </c>
      <c r="E533" s="33">
        <f>+'PL-tc'!$O533*'pc-dist'!$L$9</f>
        <v>-5.1499999999999995</v>
      </c>
      <c r="F533" s="33">
        <f>+'PL-tc'!$P533*'pc-dist'!$C$74</f>
        <v>0</v>
      </c>
      <c r="G533" s="34">
        <f t="shared" si="598"/>
        <v>-1</v>
      </c>
      <c r="H533" s="34">
        <f t="shared" si="599"/>
        <v>-1</v>
      </c>
      <c r="J533" s="33">
        <f>+'PL-tc'!$N533*'pc-dist'!$D$61</f>
        <v>-3.1249999999999996</v>
      </c>
      <c r="K533" s="33">
        <f>+'PL-tc'!$O533*'pc-dist'!$M$9</f>
        <v>-3.2187499999999996</v>
      </c>
      <c r="L533" s="33">
        <f>+'PL-tc'!$P533*'pc-dist'!$D$74</f>
        <v>0</v>
      </c>
      <c r="M533" s="34">
        <f t="shared" si="601"/>
        <v>-1</v>
      </c>
      <c r="N533" s="34">
        <f t="shared" si="602"/>
        <v>-1</v>
      </c>
      <c r="P533" s="33">
        <f>+'PL-tc'!$N533*'pc-dist'!$E$61</f>
        <v>-2.5</v>
      </c>
      <c r="Q533" s="33">
        <f>+'PL-tc'!$O533*'pc-dist'!$N$9</f>
        <v>-2.5749999999999997</v>
      </c>
      <c r="R533" s="33">
        <f>+'PL-tc'!$P533*'pc-dist'!$E$74</f>
        <v>0</v>
      </c>
      <c r="S533" s="34">
        <f t="shared" si="604"/>
        <v>-1</v>
      </c>
      <c r="T533" s="34">
        <f t="shared" si="605"/>
        <v>-1</v>
      </c>
      <c r="V533" s="33">
        <f>+'PL-tc'!$N533*'pc-dist'!$F$61</f>
        <v>-1.25</v>
      </c>
      <c r="W533" s="33">
        <f>+'PL-tc'!$O533*'pc-dist'!$O$9</f>
        <v>-1.2874999999999999</v>
      </c>
      <c r="X533" s="33">
        <f>+'PL-tc'!$P533*'pc-dist'!$F$74</f>
        <v>0</v>
      </c>
      <c r="Y533" s="34">
        <f t="shared" si="607"/>
        <v>-1</v>
      </c>
      <c r="Z533" s="34">
        <f t="shared" si="608"/>
        <v>-1</v>
      </c>
      <c r="AB533" s="33">
        <f>+'PL-tc'!$N533*'pc-dist'!$G$61</f>
        <v>-0.625</v>
      </c>
      <c r="AC533" s="33">
        <f>+'PL-tc'!$O533*'pc-dist'!$P$9</f>
        <v>-0.64374999999999993</v>
      </c>
      <c r="AD533" s="33">
        <f>+'PL-tc'!$P533*'pc-dist'!$G$74</f>
        <v>0</v>
      </c>
      <c r="AE533" s="34">
        <f t="shared" si="610"/>
        <v>-1</v>
      </c>
      <c r="AF533" s="34">
        <f t="shared" si="611"/>
        <v>-1</v>
      </c>
      <c r="AH533" s="33">
        <f t="shared" si="615"/>
        <v>-12.5</v>
      </c>
      <c r="AI533" s="33">
        <f t="shared" si="615"/>
        <v>-12.875</v>
      </c>
      <c r="AJ533" s="33">
        <f t="shared" si="615"/>
        <v>0</v>
      </c>
      <c r="AK533" s="34">
        <f t="shared" si="613"/>
        <v>-1</v>
      </c>
      <c r="AL533" s="34">
        <f t="shared" si="614"/>
        <v>-1</v>
      </c>
    </row>
    <row r="534" spans="1:38" hidden="1" outlineLevel="2" x14ac:dyDescent="0.2">
      <c r="A534" s="49">
        <v>4946</v>
      </c>
      <c r="B534" s="47" t="str">
        <f>+masterfile!D1171</f>
        <v>4946 Freiwillige Sozialleistungen</v>
      </c>
      <c r="D534" s="33">
        <f>+'PL-tc'!$N534*'pc-dist'!$C$61</f>
        <v>0</v>
      </c>
      <c r="E534" s="33">
        <f>+'PL-tc'!$O534*'pc-dist'!$L$9</f>
        <v>0</v>
      </c>
      <c r="F534" s="33">
        <f>+'PL-tc'!$P534*'pc-dist'!$C$74</f>
        <v>0</v>
      </c>
      <c r="G534" s="34" t="str">
        <f t="shared" si="598"/>
        <v>n/a</v>
      </c>
      <c r="H534" s="34" t="str">
        <f t="shared" si="599"/>
        <v>n/a</v>
      </c>
      <c r="J534" s="33">
        <f>+'PL-tc'!$N534*'pc-dist'!$D$61</f>
        <v>0</v>
      </c>
      <c r="K534" s="33">
        <f>+'PL-tc'!$O534*'pc-dist'!$M$9</f>
        <v>0</v>
      </c>
      <c r="L534" s="33">
        <f>+'PL-tc'!$P534*'pc-dist'!$D$74</f>
        <v>0</v>
      </c>
      <c r="M534" s="34" t="str">
        <f t="shared" si="601"/>
        <v>n/a</v>
      </c>
      <c r="N534" s="34" t="str">
        <f t="shared" si="602"/>
        <v>n/a</v>
      </c>
      <c r="P534" s="33">
        <f>+'PL-tc'!$N534*'pc-dist'!$E$61</f>
        <v>0</v>
      </c>
      <c r="Q534" s="33">
        <f>+'PL-tc'!$O534*'pc-dist'!$N$9</f>
        <v>0</v>
      </c>
      <c r="R534" s="33">
        <f>+'PL-tc'!$P534*'pc-dist'!$E$74</f>
        <v>0</v>
      </c>
      <c r="S534" s="34" t="str">
        <f t="shared" si="604"/>
        <v>n/a</v>
      </c>
      <c r="T534" s="34" t="str">
        <f t="shared" si="605"/>
        <v>n/a</v>
      </c>
      <c r="V534" s="33">
        <f>+'PL-tc'!$N534*'pc-dist'!$F$61</f>
        <v>0</v>
      </c>
      <c r="W534" s="33">
        <f>+'PL-tc'!$O534*'pc-dist'!$O$9</f>
        <v>0</v>
      </c>
      <c r="X534" s="33">
        <f>+'PL-tc'!$P534*'pc-dist'!$F$74</f>
        <v>0</v>
      </c>
      <c r="Y534" s="34" t="str">
        <f t="shared" si="607"/>
        <v>n/a</v>
      </c>
      <c r="Z534" s="34" t="str">
        <f t="shared" si="608"/>
        <v>n/a</v>
      </c>
      <c r="AB534" s="33">
        <f>+'PL-tc'!$N534*'pc-dist'!$G$61</f>
        <v>0</v>
      </c>
      <c r="AC534" s="33">
        <f>+'PL-tc'!$O534*'pc-dist'!$P$9</f>
        <v>0</v>
      </c>
      <c r="AD534" s="33">
        <f>+'PL-tc'!$P534*'pc-dist'!$G$74</f>
        <v>0</v>
      </c>
      <c r="AE534" s="34" t="str">
        <f t="shared" si="610"/>
        <v>n/a</v>
      </c>
      <c r="AF534" s="34" t="str">
        <f t="shared" si="611"/>
        <v>n/a</v>
      </c>
      <c r="AH534" s="33">
        <f t="shared" si="615"/>
        <v>0</v>
      </c>
      <c r="AI534" s="33">
        <f t="shared" si="615"/>
        <v>0</v>
      </c>
      <c r="AJ534" s="33">
        <f t="shared" si="615"/>
        <v>0</v>
      </c>
      <c r="AK534" s="34" t="str">
        <f t="shared" si="613"/>
        <v>n/a</v>
      </c>
      <c r="AL534" s="34" t="str">
        <f t="shared" si="614"/>
        <v>n/a</v>
      </c>
    </row>
    <row r="535" spans="1:38" hidden="1" outlineLevel="1" collapsed="1" x14ac:dyDescent="0.2">
      <c r="B535" s="13"/>
      <c r="D535" s="53"/>
      <c r="E535" s="53"/>
      <c r="F535" s="53"/>
      <c r="J535" s="53"/>
      <c r="K535" s="53"/>
      <c r="L535" s="53"/>
      <c r="P535" s="53"/>
      <c r="Q535" s="53"/>
      <c r="R535" s="53"/>
      <c r="V535" s="53"/>
      <c r="W535" s="53"/>
      <c r="X535" s="53"/>
      <c r="AB535" s="53"/>
      <c r="AC535" s="53"/>
      <c r="AD535" s="53"/>
      <c r="AH535" s="53"/>
      <c r="AI535" s="53"/>
      <c r="AJ535" s="53"/>
    </row>
    <row r="536" spans="1:38" hidden="1" outlineLevel="1" x14ac:dyDescent="0.2">
      <c r="A536" s="49" t="s">
        <v>45</v>
      </c>
      <c r="B536" s="13" t="s">
        <v>45</v>
      </c>
      <c r="D536" s="53">
        <f t="shared" ref="D536:F536" si="616">+SUM(D537:D543)</f>
        <v>-13.120000000000001</v>
      </c>
      <c r="E536" s="53">
        <f t="shared" si="616"/>
        <v>-13.513599999999999</v>
      </c>
      <c r="F536" s="53">
        <f t="shared" si="616"/>
        <v>-38.304000000000016</v>
      </c>
      <c r="G536" s="34">
        <f t="shared" ref="G536:G542" si="617">IFERROR(F536/E536-1,"n/a")</f>
        <v>1.8344778593417019</v>
      </c>
      <c r="H536" s="34">
        <f t="shared" ref="H536:H542" si="618">IFERROR(F536/D536-1,"n/a")</f>
        <v>1.919512195121952</v>
      </c>
      <c r="J536" s="53">
        <f t="shared" ref="J536:L536" si="619">+SUM(J537:J543)</f>
        <v>-8.1999999999999993</v>
      </c>
      <c r="K536" s="53">
        <f t="shared" si="619"/>
        <v>-8.445999999999998</v>
      </c>
      <c r="L536" s="53">
        <f t="shared" si="619"/>
        <v>-23.940000000000008</v>
      </c>
      <c r="M536" s="34">
        <f t="shared" ref="M536:M542" si="620">IFERROR(L536/K536-1,"n/a")</f>
        <v>1.8344778593417019</v>
      </c>
      <c r="N536" s="34">
        <f t="shared" ref="N536:N542" si="621">IFERROR(L536/J536-1,"n/a")</f>
        <v>1.9195121951219525</v>
      </c>
      <c r="P536" s="53">
        <f t="shared" ref="P536:R536" si="622">+SUM(P537:P543)</f>
        <v>-6.5600000000000005</v>
      </c>
      <c r="Q536" s="53">
        <f t="shared" si="622"/>
        <v>-6.7567999999999993</v>
      </c>
      <c r="R536" s="53">
        <f t="shared" si="622"/>
        <v>-19.152000000000008</v>
      </c>
      <c r="S536" s="34">
        <f t="shared" ref="S536:S542" si="623">IFERROR(R536/Q536-1,"n/a")</f>
        <v>1.8344778593417019</v>
      </c>
      <c r="T536" s="34">
        <f t="shared" ref="T536:T542" si="624">IFERROR(R536/P536-1,"n/a")</f>
        <v>1.919512195121952</v>
      </c>
      <c r="V536" s="53">
        <f t="shared" ref="V536:X536" si="625">+SUM(V537:V543)</f>
        <v>-3.2800000000000002</v>
      </c>
      <c r="W536" s="53">
        <f t="shared" si="625"/>
        <v>-3.3783999999999996</v>
      </c>
      <c r="X536" s="53">
        <f t="shared" si="625"/>
        <v>-9.5760000000000041</v>
      </c>
      <c r="Y536" s="34">
        <f t="shared" ref="Y536:Y542" si="626">IFERROR(X536/W536-1,"n/a")</f>
        <v>1.8344778593417019</v>
      </c>
      <c r="Z536" s="34">
        <f t="shared" ref="Z536:Z542" si="627">IFERROR(X536/V536-1,"n/a")</f>
        <v>1.919512195121952</v>
      </c>
      <c r="AB536" s="53">
        <f t="shared" ref="AB536:AD536" si="628">+SUM(AB537:AB543)</f>
        <v>-1.6400000000000001</v>
      </c>
      <c r="AC536" s="53">
        <f t="shared" si="628"/>
        <v>-1.6891999999999998</v>
      </c>
      <c r="AD536" s="53">
        <f t="shared" si="628"/>
        <v>-4.788000000000002</v>
      </c>
      <c r="AE536" s="34">
        <f t="shared" ref="AE536:AE542" si="629">IFERROR(AD536/AC536-1,"n/a")</f>
        <v>1.8344778593417019</v>
      </c>
      <c r="AF536" s="34">
        <f t="shared" ref="AF536:AF542" si="630">IFERROR(AD536/AB536-1,"n/a")</f>
        <v>1.919512195121952</v>
      </c>
      <c r="AH536" s="53">
        <f t="shared" ref="AH536:AJ536" si="631">+SUM(AH537:AH543)</f>
        <v>-32.800000000000004</v>
      </c>
      <c r="AI536" s="53">
        <f t="shared" si="631"/>
        <v>-33.783999999999999</v>
      </c>
      <c r="AJ536" s="53">
        <f t="shared" si="631"/>
        <v>-95.760000000000034</v>
      </c>
      <c r="AK536" s="34">
        <f t="shared" ref="AK536:AK542" si="632">IFERROR(AJ536/AI536-1,"n/a")</f>
        <v>1.8344778593417015</v>
      </c>
      <c r="AL536" s="34">
        <f t="shared" ref="AL536:AL542" si="633">IFERROR(AJ536/AH536-1,"n/a")</f>
        <v>1.919512195121952</v>
      </c>
    </row>
    <row r="537" spans="1:38" hidden="1" outlineLevel="2" x14ac:dyDescent="0.2">
      <c r="A537" s="49">
        <v>4910</v>
      </c>
      <c r="B537" s="47" t="str">
        <f>+masterfile!D1162</f>
        <v>4910 Porto</v>
      </c>
      <c r="D537" s="33">
        <f>+'PL-tc'!$N537*'pc-dist'!$C$61</f>
        <v>-0.48</v>
      </c>
      <c r="E537" s="33">
        <f>+'PL-tc'!$O537*'pc-dist'!$L$9</f>
        <v>-0.49440000000000001</v>
      </c>
      <c r="F537" s="33">
        <f>+'PL-tc'!$P537*'pc-dist'!$C$74</f>
        <v>0</v>
      </c>
      <c r="G537" s="34">
        <f t="shared" si="617"/>
        <v>-1</v>
      </c>
      <c r="H537" s="34">
        <f t="shared" si="618"/>
        <v>-1</v>
      </c>
      <c r="J537" s="33">
        <f>+'PL-tc'!$N537*'pc-dist'!$D$61</f>
        <v>-0.3</v>
      </c>
      <c r="K537" s="33">
        <f>+'PL-tc'!$O537*'pc-dist'!$M$9</f>
        <v>-0.309</v>
      </c>
      <c r="L537" s="33">
        <f>+'PL-tc'!$P537*'pc-dist'!$D$74</f>
        <v>0</v>
      </c>
      <c r="M537" s="34">
        <f t="shared" si="620"/>
        <v>-1</v>
      </c>
      <c r="N537" s="34">
        <f t="shared" si="621"/>
        <v>-1</v>
      </c>
      <c r="P537" s="33">
        <f>+'PL-tc'!$N537*'pc-dist'!$E$61</f>
        <v>-0.24</v>
      </c>
      <c r="Q537" s="33">
        <f>+'PL-tc'!$O537*'pc-dist'!$N$9</f>
        <v>-0.2472</v>
      </c>
      <c r="R537" s="33">
        <f>+'PL-tc'!$P537*'pc-dist'!$E$74</f>
        <v>0</v>
      </c>
      <c r="S537" s="34">
        <f t="shared" si="623"/>
        <v>-1</v>
      </c>
      <c r="T537" s="34">
        <f t="shared" si="624"/>
        <v>-1</v>
      </c>
      <c r="V537" s="33">
        <f>+'PL-tc'!$N537*'pc-dist'!$F$61</f>
        <v>-0.12</v>
      </c>
      <c r="W537" s="33">
        <f>+'PL-tc'!$O537*'pc-dist'!$O$9</f>
        <v>-0.1236</v>
      </c>
      <c r="X537" s="33">
        <f>+'PL-tc'!$P537*'pc-dist'!$F$74</f>
        <v>0</v>
      </c>
      <c r="Y537" s="34">
        <f t="shared" si="626"/>
        <v>-1</v>
      </c>
      <c r="Z537" s="34">
        <f t="shared" si="627"/>
        <v>-1</v>
      </c>
      <c r="AB537" s="33">
        <f>+'PL-tc'!$N537*'pc-dist'!$G$61</f>
        <v>-0.06</v>
      </c>
      <c r="AC537" s="33">
        <f>+'PL-tc'!$O537*'pc-dist'!$P$9</f>
        <v>-6.1800000000000001E-2</v>
      </c>
      <c r="AD537" s="33">
        <f>+'PL-tc'!$P537*'pc-dist'!$G$74</f>
        <v>0</v>
      </c>
      <c r="AE537" s="34">
        <f t="shared" si="629"/>
        <v>-1</v>
      </c>
      <c r="AF537" s="34">
        <f t="shared" si="630"/>
        <v>-1</v>
      </c>
      <c r="AH537" s="33">
        <f t="shared" ref="AH537:AJ542" si="634">AB537+V537+P537+J537+D537</f>
        <v>-1.2</v>
      </c>
      <c r="AI537" s="33">
        <f t="shared" si="634"/>
        <v>-1.236</v>
      </c>
      <c r="AJ537" s="33">
        <f t="shared" si="634"/>
        <v>0</v>
      </c>
      <c r="AK537" s="34">
        <f t="shared" si="632"/>
        <v>-1</v>
      </c>
      <c r="AL537" s="34">
        <f t="shared" si="633"/>
        <v>-1</v>
      </c>
    </row>
    <row r="538" spans="1:38" hidden="1" outlineLevel="2" x14ac:dyDescent="0.2">
      <c r="A538" s="49">
        <v>4920</v>
      </c>
      <c r="B538" s="47" t="str">
        <f>+masterfile!D1163</f>
        <v>4920 Telefon</v>
      </c>
      <c r="D538" s="33">
        <f>+'PL-tc'!$N538*'pc-dist'!$C$61</f>
        <v>-2.4000000000000004</v>
      </c>
      <c r="E538" s="33">
        <f>+'PL-tc'!$O538*'pc-dist'!$L$9</f>
        <v>-2.4719999999999995</v>
      </c>
      <c r="F538" s="33">
        <f>+'PL-tc'!$P538*'pc-dist'!$C$74</f>
        <v>0</v>
      </c>
      <c r="G538" s="34">
        <f t="shared" si="617"/>
        <v>-1</v>
      </c>
      <c r="H538" s="34">
        <f t="shared" si="618"/>
        <v>-1</v>
      </c>
      <c r="J538" s="33">
        <f>+'PL-tc'!$N538*'pc-dist'!$D$61</f>
        <v>-1.5</v>
      </c>
      <c r="K538" s="33">
        <f>+'PL-tc'!$O538*'pc-dist'!$M$9</f>
        <v>-1.5449999999999997</v>
      </c>
      <c r="L538" s="33">
        <f>+'PL-tc'!$P538*'pc-dist'!$D$74</f>
        <v>0</v>
      </c>
      <c r="M538" s="34">
        <f t="shared" si="620"/>
        <v>-1</v>
      </c>
      <c r="N538" s="34">
        <f t="shared" si="621"/>
        <v>-1</v>
      </c>
      <c r="P538" s="33">
        <f>+'PL-tc'!$N538*'pc-dist'!$E$61</f>
        <v>-1.2000000000000002</v>
      </c>
      <c r="Q538" s="33">
        <f>+'PL-tc'!$O538*'pc-dist'!$N$9</f>
        <v>-1.2359999999999998</v>
      </c>
      <c r="R538" s="33">
        <f>+'PL-tc'!$P538*'pc-dist'!$E$74</f>
        <v>0</v>
      </c>
      <c r="S538" s="34">
        <f t="shared" si="623"/>
        <v>-1</v>
      </c>
      <c r="T538" s="34">
        <f t="shared" si="624"/>
        <v>-1</v>
      </c>
      <c r="V538" s="33">
        <f>+'PL-tc'!$N538*'pc-dist'!$F$61</f>
        <v>-0.60000000000000009</v>
      </c>
      <c r="W538" s="33">
        <f>+'PL-tc'!$O538*'pc-dist'!$O$9</f>
        <v>-0.61799999999999988</v>
      </c>
      <c r="X538" s="33">
        <f>+'PL-tc'!$P538*'pc-dist'!$F$74</f>
        <v>0</v>
      </c>
      <c r="Y538" s="34">
        <f t="shared" si="626"/>
        <v>-1</v>
      </c>
      <c r="Z538" s="34">
        <f t="shared" si="627"/>
        <v>-1</v>
      </c>
      <c r="AB538" s="33">
        <f>+'PL-tc'!$N538*'pc-dist'!$G$61</f>
        <v>-0.30000000000000004</v>
      </c>
      <c r="AC538" s="33">
        <f>+'PL-tc'!$O538*'pc-dist'!$P$9</f>
        <v>-0.30899999999999994</v>
      </c>
      <c r="AD538" s="33">
        <f>+'PL-tc'!$P538*'pc-dist'!$G$74</f>
        <v>0</v>
      </c>
      <c r="AE538" s="34">
        <f t="shared" si="629"/>
        <v>-1</v>
      </c>
      <c r="AF538" s="34">
        <f t="shared" si="630"/>
        <v>-1</v>
      </c>
      <c r="AH538" s="33">
        <f t="shared" si="634"/>
        <v>-6.0000000000000009</v>
      </c>
      <c r="AI538" s="33">
        <f t="shared" si="634"/>
        <v>-6.1799999999999988</v>
      </c>
      <c r="AJ538" s="33">
        <f t="shared" si="634"/>
        <v>0</v>
      </c>
      <c r="AK538" s="34">
        <f t="shared" si="632"/>
        <v>-1</v>
      </c>
      <c r="AL538" s="34">
        <f t="shared" si="633"/>
        <v>-1</v>
      </c>
    </row>
    <row r="539" spans="1:38" hidden="1" outlineLevel="2" x14ac:dyDescent="0.2">
      <c r="A539" s="49">
        <v>4921</v>
      </c>
      <c r="B539" s="47" t="str">
        <f>+masterfile!D1164</f>
        <v>4921 Handy</v>
      </c>
      <c r="D539" s="33">
        <f>+'PL-tc'!$N539*'pc-dist'!$C$61</f>
        <v>-2.4000000000000004</v>
      </c>
      <c r="E539" s="33">
        <f>+'PL-tc'!$O539*'pc-dist'!$L$9</f>
        <v>-2.4719999999999995</v>
      </c>
      <c r="F539" s="33">
        <f>+'PL-tc'!$P539*'pc-dist'!$C$74</f>
        <v>0</v>
      </c>
      <c r="G539" s="34">
        <f t="shared" si="617"/>
        <v>-1</v>
      </c>
      <c r="H539" s="34">
        <f t="shared" si="618"/>
        <v>-1</v>
      </c>
      <c r="J539" s="33">
        <f>+'PL-tc'!$N539*'pc-dist'!$D$61</f>
        <v>-1.5</v>
      </c>
      <c r="K539" s="33">
        <f>+'PL-tc'!$O539*'pc-dist'!$M$9</f>
        <v>-1.5449999999999997</v>
      </c>
      <c r="L539" s="33">
        <f>+'PL-tc'!$P539*'pc-dist'!$D$74</f>
        <v>0</v>
      </c>
      <c r="M539" s="34">
        <f t="shared" si="620"/>
        <v>-1</v>
      </c>
      <c r="N539" s="34">
        <f t="shared" si="621"/>
        <v>-1</v>
      </c>
      <c r="P539" s="33">
        <f>+'PL-tc'!$N539*'pc-dist'!$E$61</f>
        <v>-1.2000000000000002</v>
      </c>
      <c r="Q539" s="33">
        <f>+'PL-tc'!$O539*'pc-dist'!$N$9</f>
        <v>-1.2359999999999998</v>
      </c>
      <c r="R539" s="33">
        <f>+'PL-tc'!$P539*'pc-dist'!$E$74</f>
        <v>0</v>
      </c>
      <c r="S539" s="34">
        <f t="shared" si="623"/>
        <v>-1</v>
      </c>
      <c r="T539" s="34">
        <f t="shared" si="624"/>
        <v>-1</v>
      </c>
      <c r="V539" s="33">
        <f>+'PL-tc'!$N539*'pc-dist'!$F$61</f>
        <v>-0.60000000000000009</v>
      </c>
      <c r="W539" s="33">
        <f>+'PL-tc'!$O539*'pc-dist'!$O$9</f>
        <v>-0.61799999999999988</v>
      </c>
      <c r="X539" s="33">
        <f>+'PL-tc'!$P539*'pc-dist'!$F$74</f>
        <v>0</v>
      </c>
      <c r="Y539" s="34">
        <f t="shared" si="626"/>
        <v>-1</v>
      </c>
      <c r="Z539" s="34">
        <f t="shared" si="627"/>
        <v>-1</v>
      </c>
      <c r="AB539" s="33">
        <f>+'PL-tc'!$N539*'pc-dist'!$G$61</f>
        <v>-0.30000000000000004</v>
      </c>
      <c r="AC539" s="33">
        <f>+'PL-tc'!$O539*'pc-dist'!$P$9</f>
        <v>-0.30899999999999994</v>
      </c>
      <c r="AD539" s="33">
        <f>+'PL-tc'!$P539*'pc-dist'!$G$74</f>
        <v>0</v>
      </c>
      <c r="AE539" s="34">
        <f t="shared" si="629"/>
        <v>-1</v>
      </c>
      <c r="AF539" s="34">
        <f t="shared" si="630"/>
        <v>-1</v>
      </c>
      <c r="AH539" s="33">
        <f t="shared" si="634"/>
        <v>-6.0000000000000009</v>
      </c>
      <c r="AI539" s="33">
        <f t="shared" si="634"/>
        <v>-6.1799999999999988</v>
      </c>
      <c r="AJ539" s="33">
        <f t="shared" si="634"/>
        <v>0</v>
      </c>
      <c r="AK539" s="34">
        <f t="shared" si="632"/>
        <v>-1</v>
      </c>
      <c r="AL539" s="34">
        <f t="shared" si="633"/>
        <v>-1</v>
      </c>
    </row>
    <row r="540" spans="1:38" hidden="1" outlineLevel="2" x14ac:dyDescent="0.2">
      <c r="A540" s="49">
        <v>4923</v>
      </c>
      <c r="B540" s="47" t="str">
        <f>+masterfile!D1165</f>
        <v>4923 Domainkosten</v>
      </c>
      <c r="D540" s="33">
        <f>+'PL-tc'!$N540*'pc-dist'!$C$61</f>
        <v>-0.4</v>
      </c>
      <c r="E540" s="33">
        <f>+'PL-tc'!$O540*'pc-dist'!$L$9</f>
        <v>-0.41200000000000003</v>
      </c>
      <c r="F540" s="33">
        <f>+'PL-tc'!$P540*'pc-dist'!$C$74</f>
        <v>0</v>
      </c>
      <c r="G540" s="34">
        <f t="shared" si="617"/>
        <v>-1</v>
      </c>
      <c r="H540" s="34">
        <f t="shared" si="618"/>
        <v>-1</v>
      </c>
      <c r="J540" s="33">
        <f>+'PL-tc'!$N540*'pc-dist'!$D$61</f>
        <v>-0.25</v>
      </c>
      <c r="K540" s="33">
        <f>+'PL-tc'!$O540*'pc-dist'!$M$9</f>
        <v>-0.25750000000000001</v>
      </c>
      <c r="L540" s="33">
        <f>+'PL-tc'!$P540*'pc-dist'!$D$74</f>
        <v>0</v>
      </c>
      <c r="M540" s="34">
        <f t="shared" si="620"/>
        <v>-1</v>
      </c>
      <c r="N540" s="34">
        <f t="shared" si="621"/>
        <v>-1</v>
      </c>
      <c r="P540" s="33">
        <f>+'PL-tc'!$N540*'pc-dist'!$E$61</f>
        <v>-0.2</v>
      </c>
      <c r="Q540" s="33">
        <f>+'PL-tc'!$O540*'pc-dist'!$N$9</f>
        <v>-0.20600000000000002</v>
      </c>
      <c r="R540" s="33">
        <f>+'PL-tc'!$P540*'pc-dist'!$E$74</f>
        <v>0</v>
      </c>
      <c r="S540" s="34">
        <f t="shared" si="623"/>
        <v>-1</v>
      </c>
      <c r="T540" s="34">
        <f t="shared" si="624"/>
        <v>-1</v>
      </c>
      <c r="V540" s="33">
        <f>+'PL-tc'!$N540*'pc-dist'!$F$61</f>
        <v>-0.1</v>
      </c>
      <c r="W540" s="33">
        <f>+'PL-tc'!$O540*'pc-dist'!$O$9</f>
        <v>-0.10300000000000001</v>
      </c>
      <c r="X540" s="33">
        <f>+'PL-tc'!$P540*'pc-dist'!$F$74</f>
        <v>0</v>
      </c>
      <c r="Y540" s="34">
        <f t="shared" si="626"/>
        <v>-1</v>
      </c>
      <c r="Z540" s="34">
        <f t="shared" si="627"/>
        <v>-1</v>
      </c>
      <c r="AB540" s="33">
        <f>+'PL-tc'!$N540*'pc-dist'!$G$61</f>
        <v>-0.05</v>
      </c>
      <c r="AC540" s="33">
        <f>+'PL-tc'!$O540*'pc-dist'!$P$9</f>
        <v>-5.1500000000000004E-2</v>
      </c>
      <c r="AD540" s="33">
        <f>+'PL-tc'!$P540*'pc-dist'!$G$74</f>
        <v>0</v>
      </c>
      <c r="AE540" s="34">
        <f t="shared" si="629"/>
        <v>-1</v>
      </c>
      <c r="AF540" s="34">
        <f t="shared" si="630"/>
        <v>-1</v>
      </c>
      <c r="AH540" s="33">
        <f t="shared" si="634"/>
        <v>-1</v>
      </c>
      <c r="AI540" s="33">
        <f t="shared" si="634"/>
        <v>-1.0300000000000002</v>
      </c>
      <c r="AJ540" s="33">
        <f t="shared" si="634"/>
        <v>0</v>
      </c>
      <c r="AK540" s="34">
        <f t="shared" si="632"/>
        <v>-1</v>
      </c>
      <c r="AL540" s="34">
        <f t="shared" si="633"/>
        <v>-1</v>
      </c>
    </row>
    <row r="541" spans="1:38" hidden="1" outlineLevel="2" x14ac:dyDescent="0.2">
      <c r="A541" s="49">
        <v>4924</v>
      </c>
      <c r="B541" s="47" t="str">
        <f>+masterfile!D1166</f>
        <v>4924 Internetserver</v>
      </c>
      <c r="D541" s="33">
        <f>+'PL-tc'!$N541*'pc-dist'!$C$61</f>
        <v>-3.6</v>
      </c>
      <c r="E541" s="33">
        <f>+'PL-tc'!$O541*'pc-dist'!$L$9</f>
        <v>-3.7080000000000002</v>
      </c>
      <c r="F541" s="33">
        <f>+'PL-tc'!$P541*'pc-dist'!$C$74</f>
        <v>0</v>
      </c>
      <c r="G541" s="34">
        <f t="shared" si="617"/>
        <v>-1</v>
      </c>
      <c r="H541" s="34">
        <f t="shared" si="618"/>
        <v>-1</v>
      </c>
      <c r="J541" s="33">
        <f>+'PL-tc'!$N541*'pc-dist'!$D$61</f>
        <v>-2.25</v>
      </c>
      <c r="K541" s="33">
        <f>+'PL-tc'!$O541*'pc-dist'!$M$9</f>
        <v>-2.3174999999999999</v>
      </c>
      <c r="L541" s="33">
        <f>+'PL-tc'!$P541*'pc-dist'!$D$74</f>
        <v>0</v>
      </c>
      <c r="M541" s="34">
        <f t="shared" si="620"/>
        <v>-1</v>
      </c>
      <c r="N541" s="34">
        <f t="shared" si="621"/>
        <v>-1</v>
      </c>
      <c r="P541" s="33">
        <f>+'PL-tc'!$N541*'pc-dist'!$E$61</f>
        <v>-1.8</v>
      </c>
      <c r="Q541" s="33">
        <f>+'PL-tc'!$O541*'pc-dist'!$N$9</f>
        <v>-1.8540000000000001</v>
      </c>
      <c r="R541" s="33">
        <f>+'PL-tc'!$P541*'pc-dist'!$E$74</f>
        <v>0</v>
      </c>
      <c r="S541" s="34">
        <f t="shared" si="623"/>
        <v>-1</v>
      </c>
      <c r="T541" s="34">
        <f t="shared" si="624"/>
        <v>-1</v>
      </c>
      <c r="V541" s="33">
        <f>+'PL-tc'!$N541*'pc-dist'!$F$61</f>
        <v>-0.9</v>
      </c>
      <c r="W541" s="33">
        <f>+'PL-tc'!$O541*'pc-dist'!$O$9</f>
        <v>-0.92700000000000005</v>
      </c>
      <c r="X541" s="33">
        <f>+'PL-tc'!$P541*'pc-dist'!$F$74</f>
        <v>0</v>
      </c>
      <c r="Y541" s="34">
        <f t="shared" si="626"/>
        <v>-1</v>
      </c>
      <c r="Z541" s="34">
        <f t="shared" si="627"/>
        <v>-1</v>
      </c>
      <c r="AB541" s="33">
        <f>+'PL-tc'!$N541*'pc-dist'!$G$61</f>
        <v>-0.45</v>
      </c>
      <c r="AC541" s="33">
        <f>+'PL-tc'!$O541*'pc-dist'!$P$9</f>
        <v>-0.46350000000000002</v>
      </c>
      <c r="AD541" s="33">
        <f>+'PL-tc'!$P541*'pc-dist'!$G$74</f>
        <v>0</v>
      </c>
      <c r="AE541" s="34">
        <f t="shared" si="629"/>
        <v>-1</v>
      </c>
      <c r="AF541" s="34">
        <f t="shared" si="630"/>
        <v>-1</v>
      </c>
      <c r="AH541" s="33">
        <f t="shared" si="634"/>
        <v>-9</v>
      </c>
      <c r="AI541" s="33">
        <f t="shared" si="634"/>
        <v>-9.27</v>
      </c>
      <c r="AJ541" s="33">
        <f t="shared" si="634"/>
        <v>0</v>
      </c>
      <c r="AK541" s="34">
        <f t="shared" si="632"/>
        <v>-1</v>
      </c>
      <c r="AL541" s="34">
        <f t="shared" si="633"/>
        <v>-1</v>
      </c>
    </row>
    <row r="542" spans="1:38" hidden="1" outlineLevel="2" x14ac:dyDescent="0.2">
      <c r="A542" s="49">
        <v>4925</v>
      </c>
      <c r="B542" s="47" t="str">
        <f>+masterfile!D1167</f>
        <v>4925 Telefax und Internetkosten</v>
      </c>
      <c r="D542" s="33">
        <f>+'PL-tc'!$N542*'pc-dist'!$C$61</f>
        <v>-3.8400000000000007</v>
      </c>
      <c r="E542" s="33">
        <f>+'PL-tc'!$O542*'pc-dist'!$L$9</f>
        <v>-3.9552</v>
      </c>
      <c r="F542" s="33">
        <f>+'PL-tc'!$P542*'pc-dist'!$C$74</f>
        <v>-38.304000000000016</v>
      </c>
      <c r="G542" s="34">
        <f t="shared" si="617"/>
        <v>8.6844660194174796</v>
      </c>
      <c r="H542" s="34">
        <f t="shared" si="618"/>
        <v>8.9750000000000014</v>
      </c>
      <c r="J542" s="33">
        <f>+'PL-tc'!$N542*'pc-dist'!$D$61</f>
        <v>-2.4000000000000004</v>
      </c>
      <c r="K542" s="33">
        <f>+'PL-tc'!$O542*'pc-dist'!$M$9</f>
        <v>-2.472</v>
      </c>
      <c r="L542" s="33">
        <f>+'PL-tc'!$P542*'pc-dist'!$D$74</f>
        <v>-23.940000000000008</v>
      </c>
      <c r="M542" s="34">
        <f t="shared" si="620"/>
        <v>8.6844660194174796</v>
      </c>
      <c r="N542" s="34">
        <f t="shared" si="621"/>
        <v>8.9750000000000014</v>
      </c>
      <c r="P542" s="33">
        <f>+'PL-tc'!$N542*'pc-dist'!$E$61</f>
        <v>-1.9200000000000004</v>
      </c>
      <c r="Q542" s="33">
        <f>+'PL-tc'!$O542*'pc-dist'!$N$9</f>
        <v>-1.9776</v>
      </c>
      <c r="R542" s="33">
        <f>+'PL-tc'!$P542*'pc-dist'!$E$74</f>
        <v>-19.152000000000008</v>
      </c>
      <c r="S542" s="34">
        <f t="shared" si="623"/>
        <v>8.6844660194174796</v>
      </c>
      <c r="T542" s="34">
        <f t="shared" si="624"/>
        <v>8.9750000000000014</v>
      </c>
      <c r="V542" s="33">
        <f>+'PL-tc'!$N542*'pc-dist'!$F$61</f>
        <v>-0.96000000000000019</v>
      </c>
      <c r="W542" s="33">
        <f>+'PL-tc'!$O542*'pc-dist'!$O$9</f>
        <v>-0.98880000000000001</v>
      </c>
      <c r="X542" s="33">
        <f>+'PL-tc'!$P542*'pc-dist'!$F$74</f>
        <v>-9.5760000000000041</v>
      </c>
      <c r="Y542" s="34">
        <f t="shared" si="626"/>
        <v>8.6844660194174796</v>
      </c>
      <c r="Z542" s="34">
        <f t="shared" si="627"/>
        <v>8.9750000000000014</v>
      </c>
      <c r="AB542" s="33">
        <f>+'PL-tc'!$N542*'pc-dist'!$G$61</f>
        <v>-0.48000000000000009</v>
      </c>
      <c r="AC542" s="33">
        <f>+'PL-tc'!$O542*'pc-dist'!$P$9</f>
        <v>-0.49440000000000001</v>
      </c>
      <c r="AD542" s="33">
        <f>+'PL-tc'!$P542*'pc-dist'!$G$74</f>
        <v>-4.788000000000002</v>
      </c>
      <c r="AE542" s="34">
        <f t="shared" si="629"/>
        <v>8.6844660194174796</v>
      </c>
      <c r="AF542" s="34">
        <f t="shared" si="630"/>
        <v>8.9750000000000014</v>
      </c>
      <c r="AH542" s="33">
        <f t="shared" si="634"/>
        <v>-9.6000000000000014</v>
      </c>
      <c r="AI542" s="33">
        <f t="shared" si="634"/>
        <v>-9.8879999999999999</v>
      </c>
      <c r="AJ542" s="33">
        <f t="shared" si="634"/>
        <v>-95.760000000000034</v>
      </c>
      <c r="AK542" s="34">
        <f t="shared" si="632"/>
        <v>8.6844660194174796</v>
      </c>
      <c r="AL542" s="34">
        <f t="shared" si="633"/>
        <v>8.9750000000000014</v>
      </c>
    </row>
    <row r="543" spans="1:38" hidden="1" outlineLevel="1" collapsed="1" x14ac:dyDescent="0.2">
      <c r="B543" s="13"/>
      <c r="D543" s="53"/>
      <c r="E543" s="53"/>
      <c r="F543" s="53"/>
      <c r="J543" s="53"/>
      <c r="K543" s="53"/>
      <c r="L543" s="53"/>
      <c r="P543" s="53"/>
      <c r="Q543" s="53"/>
      <c r="R543" s="53"/>
      <c r="V543" s="53"/>
      <c r="W543" s="53"/>
      <c r="X543" s="53"/>
      <c r="AB543" s="53"/>
      <c r="AC543" s="53"/>
      <c r="AD543" s="53"/>
      <c r="AH543" s="53"/>
      <c r="AI543" s="53"/>
      <c r="AJ543" s="53"/>
    </row>
    <row r="544" spans="1:38" hidden="1" outlineLevel="1" x14ac:dyDescent="0.2">
      <c r="A544" s="49" t="s">
        <v>1840</v>
      </c>
      <c r="B544" s="13" t="s">
        <v>1840</v>
      </c>
      <c r="D544" s="53">
        <f t="shared" ref="D544:F544" si="635">+SUM(D545:D549)</f>
        <v>-32.6</v>
      </c>
      <c r="E544" s="53">
        <f t="shared" si="635"/>
        <v>-33.577999999999996</v>
      </c>
      <c r="F544" s="53">
        <f t="shared" si="635"/>
        <v>0</v>
      </c>
      <c r="G544" s="34">
        <f t="shared" ref="G544:G548" si="636">IFERROR(F544/E544-1,"n/a")</f>
        <v>-1</v>
      </c>
      <c r="H544" s="34">
        <f t="shared" ref="H544:H548" si="637">IFERROR(F544/D544-1,"n/a")</f>
        <v>-1</v>
      </c>
      <c r="J544" s="53">
        <f t="shared" ref="J544:L544" si="638">+SUM(J545:J549)</f>
        <v>-20.375</v>
      </c>
      <c r="K544" s="53">
        <f t="shared" si="638"/>
        <v>-20.986249999999995</v>
      </c>
      <c r="L544" s="53">
        <f t="shared" si="638"/>
        <v>0</v>
      </c>
      <c r="M544" s="34">
        <f t="shared" ref="M544:M548" si="639">IFERROR(L544/K544-1,"n/a")</f>
        <v>-1</v>
      </c>
      <c r="N544" s="34">
        <f t="shared" ref="N544:N548" si="640">IFERROR(L544/J544-1,"n/a")</f>
        <v>-1</v>
      </c>
      <c r="P544" s="53">
        <f t="shared" ref="P544:R544" si="641">+SUM(P545:P549)</f>
        <v>-16.3</v>
      </c>
      <c r="Q544" s="53">
        <f t="shared" si="641"/>
        <v>-16.788999999999998</v>
      </c>
      <c r="R544" s="53">
        <f t="shared" si="641"/>
        <v>0</v>
      </c>
      <c r="S544" s="34">
        <f t="shared" ref="S544:S548" si="642">IFERROR(R544/Q544-1,"n/a")</f>
        <v>-1</v>
      </c>
      <c r="T544" s="34">
        <f t="shared" ref="T544:T548" si="643">IFERROR(R544/P544-1,"n/a")</f>
        <v>-1</v>
      </c>
      <c r="V544" s="53">
        <f t="shared" ref="V544:X544" si="644">+SUM(V545:V549)</f>
        <v>-8.15</v>
      </c>
      <c r="W544" s="53">
        <f t="shared" si="644"/>
        <v>-8.394499999999999</v>
      </c>
      <c r="X544" s="53">
        <f t="shared" si="644"/>
        <v>0</v>
      </c>
      <c r="Y544" s="34">
        <f t="shared" ref="Y544:Y548" si="645">IFERROR(X544/W544-1,"n/a")</f>
        <v>-1</v>
      </c>
      <c r="Z544" s="34">
        <f t="shared" ref="Z544:Z548" si="646">IFERROR(X544/V544-1,"n/a")</f>
        <v>-1</v>
      </c>
      <c r="AB544" s="53">
        <f t="shared" ref="AB544:AD544" si="647">+SUM(AB545:AB549)</f>
        <v>-4.0750000000000002</v>
      </c>
      <c r="AC544" s="53">
        <f t="shared" si="647"/>
        <v>-4.1972499999999995</v>
      </c>
      <c r="AD544" s="53">
        <f t="shared" si="647"/>
        <v>0</v>
      </c>
      <c r="AE544" s="34">
        <f t="shared" ref="AE544:AE548" si="648">IFERROR(AD544/AC544-1,"n/a")</f>
        <v>-1</v>
      </c>
      <c r="AF544" s="34">
        <f t="shared" ref="AF544:AF548" si="649">IFERROR(AD544/AB544-1,"n/a")</f>
        <v>-1</v>
      </c>
      <c r="AH544" s="53">
        <f t="shared" ref="AH544:AJ544" si="650">+SUM(AH545:AH549)</f>
        <v>-81.5</v>
      </c>
      <c r="AI544" s="53">
        <f t="shared" si="650"/>
        <v>-83.944999999999993</v>
      </c>
      <c r="AJ544" s="53">
        <f t="shared" si="650"/>
        <v>0</v>
      </c>
      <c r="AK544" s="34">
        <f t="shared" ref="AK544:AK548" si="651">IFERROR(AJ544/AI544-1,"n/a")</f>
        <v>-1</v>
      </c>
      <c r="AL544" s="34">
        <f t="shared" ref="AL544:AL548" si="652">IFERROR(AJ544/AH544-1,"n/a")</f>
        <v>-1</v>
      </c>
    </row>
    <row r="545" spans="1:38" hidden="1" outlineLevel="2" x14ac:dyDescent="0.2">
      <c r="A545" s="49">
        <v>4950</v>
      </c>
      <c r="B545" s="47" t="str">
        <f>+masterfile!D1174</f>
        <v>4950 Rechts- und Beratungskosten</v>
      </c>
      <c r="D545" s="33">
        <f>+'PL-tc'!$N545*'pc-dist'!$C$61</f>
        <v>-6</v>
      </c>
      <c r="E545" s="33">
        <f>+'PL-tc'!$O545*'pc-dist'!$L$9</f>
        <v>-6.18</v>
      </c>
      <c r="F545" s="33">
        <f>+'PL-tc'!$P545*'pc-dist'!$C$74</f>
        <v>0</v>
      </c>
      <c r="G545" s="34">
        <f t="shared" si="636"/>
        <v>-1</v>
      </c>
      <c r="H545" s="34">
        <f t="shared" si="637"/>
        <v>-1</v>
      </c>
      <c r="J545" s="33">
        <f>+'PL-tc'!$N545*'pc-dist'!$D$61</f>
        <v>-3.75</v>
      </c>
      <c r="K545" s="33">
        <f>+'PL-tc'!$O545*'pc-dist'!$M$9</f>
        <v>-3.8624999999999994</v>
      </c>
      <c r="L545" s="33">
        <f>+'PL-tc'!$P545*'pc-dist'!$D$74</f>
        <v>0</v>
      </c>
      <c r="M545" s="34">
        <f t="shared" si="639"/>
        <v>-1</v>
      </c>
      <c r="N545" s="34">
        <f t="shared" si="640"/>
        <v>-1</v>
      </c>
      <c r="P545" s="33">
        <f>+'PL-tc'!$N545*'pc-dist'!$E$61</f>
        <v>-3</v>
      </c>
      <c r="Q545" s="33">
        <f>+'PL-tc'!$O545*'pc-dist'!$N$9</f>
        <v>-3.09</v>
      </c>
      <c r="R545" s="33">
        <f>+'PL-tc'!$P545*'pc-dist'!$E$74</f>
        <v>0</v>
      </c>
      <c r="S545" s="34">
        <f t="shared" si="642"/>
        <v>-1</v>
      </c>
      <c r="T545" s="34">
        <f t="shared" si="643"/>
        <v>-1</v>
      </c>
      <c r="V545" s="33">
        <f>+'PL-tc'!$N545*'pc-dist'!$F$61</f>
        <v>-1.5</v>
      </c>
      <c r="W545" s="33">
        <f>+'PL-tc'!$O545*'pc-dist'!$O$9</f>
        <v>-1.5449999999999999</v>
      </c>
      <c r="X545" s="33">
        <f>+'PL-tc'!$P545*'pc-dist'!$F$74</f>
        <v>0</v>
      </c>
      <c r="Y545" s="34">
        <f t="shared" si="645"/>
        <v>-1</v>
      </c>
      <c r="Z545" s="34">
        <f t="shared" si="646"/>
        <v>-1</v>
      </c>
      <c r="AB545" s="33">
        <f>+'PL-tc'!$N545*'pc-dist'!$G$61</f>
        <v>-0.75</v>
      </c>
      <c r="AC545" s="33">
        <f>+'PL-tc'!$O545*'pc-dist'!$P$9</f>
        <v>-0.77249999999999996</v>
      </c>
      <c r="AD545" s="33">
        <f>+'PL-tc'!$P545*'pc-dist'!$G$74</f>
        <v>0</v>
      </c>
      <c r="AE545" s="34">
        <f t="shared" si="648"/>
        <v>-1</v>
      </c>
      <c r="AF545" s="34">
        <f t="shared" si="649"/>
        <v>-1</v>
      </c>
      <c r="AH545" s="33">
        <f t="shared" ref="AH545:AJ548" si="653">AB545+V545+P545+J545+D545</f>
        <v>-15</v>
      </c>
      <c r="AI545" s="33">
        <f t="shared" si="653"/>
        <v>-15.45</v>
      </c>
      <c r="AJ545" s="33">
        <f t="shared" si="653"/>
        <v>0</v>
      </c>
      <c r="AK545" s="34">
        <f t="shared" si="651"/>
        <v>-1</v>
      </c>
      <c r="AL545" s="34">
        <f t="shared" si="652"/>
        <v>-1</v>
      </c>
    </row>
    <row r="546" spans="1:38" hidden="1" outlineLevel="2" x14ac:dyDescent="0.2">
      <c r="A546" s="49">
        <v>4955</v>
      </c>
      <c r="B546" s="47" t="str">
        <f>+masterfile!D1175</f>
        <v>4955 Buchführungskosten</v>
      </c>
      <c r="D546" s="33">
        <f>+'PL-tc'!$N546*'pc-dist'!$C$61</f>
        <v>-4.8000000000000007</v>
      </c>
      <c r="E546" s="33">
        <f>+'PL-tc'!$O546*'pc-dist'!$L$9</f>
        <v>-4.9439999999999991</v>
      </c>
      <c r="F546" s="33">
        <f>+'PL-tc'!$P546*'pc-dist'!$C$74</f>
        <v>0</v>
      </c>
      <c r="G546" s="34">
        <f t="shared" si="636"/>
        <v>-1</v>
      </c>
      <c r="H546" s="34">
        <f t="shared" si="637"/>
        <v>-1</v>
      </c>
      <c r="J546" s="33">
        <f>+'PL-tc'!$N546*'pc-dist'!$D$61</f>
        <v>-3</v>
      </c>
      <c r="K546" s="33">
        <f>+'PL-tc'!$O546*'pc-dist'!$M$9</f>
        <v>-3.0899999999999994</v>
      </c>
      <c r="L546" s="33">
        <f>+'PL-tc'!$P546*'pc-dist'!$D$74</f>
        <v>0</v>
      </c>
      <c r="M546" s="34">
        <f t="shared" si="639"/>
        <v>-1</v>
      </c>
      <c r="N546" s="34">
        <f t="shared" si="640"/>
        <v>-1</v>
      </c>
      <c r="P546" s="33">
        <f>+'PL-tc'!$N546*'pc-dist'!$E$61</f>
        <v>-2.4000000000000004</v>
      </c>
      <c r="Q546" s="33">
        <f>+'PL-tc'!$O546*'pc-dist'!$N$9</f>
        <v>-2.4719999999999995</v>
      </c>
      <c r="R546" s="33">
        <f>+'PL-tc'!$P546*'pc-dist'!$E$74</f>
        <v>0</v>
      </c>
      <c r="S546" s="34">
        <f t="shared" si="642"/>
        <v>-1</v>
      </c>
      <c r="T546" s="34">
        <f t="shared" si="643"/>
        <v>-1</v>
      </c>
      <c r="V546" s="33">
        <f>+'PL-tc'!$N546*'pc-dist'!$F$61</f>
        <v>-1.2000000000000002</v>
      </c>
      <c r="W546" s="33">
        <f>+'PL-tc'!$O546*'pc-dist'!$O$9</f>
        <v>-1.2359999999999998</v>
      </c>
      <c r="X546" s="33">
        <f>+'PL-tc'!$P546*'pc-dist'!$F$74</f>
        <v>0</v>
      </c>
      <c r="Y546" s="34">
        <f t="shared" si="645"/>
        <v>-1</v>
      </c>
      <c r="Z546" s="34">
        <f t="shared" si="646"/>
        <v>-1</v>
      </c>
      <c r="AB546" s="33">
        <f>+'PL-tc'!$N546*'pc-dist'!$G$61</f>
        <v>-0.60000000000000009</v>
      </c>
      <c r="AC546" s="33">
        <f>+'PL-tc'!$O546*'pc-dist'!$P$9</f>
        <v>-0.61799999999999988</v>
      </c>
      <c r="AD546" s="33">
        <f>+'PL-tc'!$P546*'pc-dist'!$G$74</f>
        <v>0</v>
      </c>
      <c r="AE546" s="34">
        <f t="shared" si="648"/>
        <v>-1</v>
      </c>
      <c r="AF546" s="34">
        <f t="shared" si="649"/>
        <v>-1</v>
      </c>
      <c r="AH546" s="33">
        <f t="shared" si="653"/>
        <v>-12.000000000000002</v>
      </c>
      <c r="AI546" s="33">
        <f t="shared" si="653"/>
        <v>-12.359999999999998</v>
      </c>
      <c r="AJ546" s="33">
        <f t="shared" si="653"/>
        <v>0</v>
      </c>
      <c r="AK546" s="34">
        <f t="shared" si="651"/>
        <v>-1</v>
      </c>
      <c r="AL546" s="34">
        <f t="shared" si="652"/>
        <v>-1</v>
      </c>
    </row>
    <row r="547" spans="1:38" hidden="1" outlineLevel="2" x14ac:dyDescent="0.2">
      <c r="A547" s="49">
        <v>4957</v>
      </c>
      <c r="B547" s="47" t="str">
        <f>+masterfile!D1176</f>
        <v>4957 Abschluss- und Prüfungskosten</v>
      </c>
      <c r="D547" s="33">
        <f>+'PL-tc'!$N547*'pc-dist'!$C$61</f>
        <v>-9.8000000000000025</v>
      </c>
      <c r="E547" s="33">
        <f>+'PL-tc'!$O547*'pc-dist'!$L$9</f>
        <v>-10.093999999999999</v>
      </c>
      <c r="F547" s="33">
        <f>+'PL-tc'!$P547*'pc-dist'!$C$74</f>
        <v>0</v>
      </c>
      <c r="G547" s="34">
        <f t="shared" si="636"/>
        <v>-1</v>
      </c>
      <c r="H547" s="34">
        <f t="shared" si="637"/>
        <v>-1</v>
      </c>
      <c r="J547" s="33">
        <f>+'PL-tc'!$N547*'pc-dist'!$D$61</f>
        <v>-6.1250000000000009</v>
      </c>
      <c r="K547" s="33">
        <f>+'PL-tc'!$O547*'pc-dist'!$M$9</f>
        <v>-6.308749999999999</v>
      </c>
      <c r="L547" s="33">
        <f>+'PL-tc'!$P547*'pc-dist'!$D$74</f>
        <v>0</v>
      </c>
      <c r="M547" s="34">
        <f t="shared" si="639"/>
        <v>-1</v>
      </c>
      <c r="N547" s="34">
        <f t="shared" si="640"/>
        <v>-1</v>
      </c>
      <c r="P547" s="33">
        <f>+'PL-tc'!$N547*'pc-dist'!$E$61</f>
        <v>-4.9000000000000012</v>
      </c>
      <c r="Q547" s="33">
        <f>+'PL-tc'!$O547*'pc-dist'!$N$9</f>
        <v>-5.0469999999999997</v>
      </c>
      <c r="R547" s="33">
        <f>+'PL-tc'!$P547*'pc-dist'!$E$74</f>
        <v>0</v>
      </c>
      <c r="S547" s="34">
        <f t="shared" si="642"/>
        <v>-1</v>
      </c>
      <c r="T547" s="34">
        <f t="shared" si="643"/>
        <v>-1</v>
      </c>
      <c r="V547" s="33">
        <f>+'PL-tc'!$N547*'pc-dist'!$F$61</f>
        <v>-2.4500000000000006</v>
      </c>
      <c r="W547" s="33">
        <f>+'PL-tc'!$O547*'pc-dist'!$O$9</f>
        <v>-2.5234999999999999</v>
      </c>
      <c r="X547" s="33">
        <f>+'PL-tc'!$P547*'pc-dist'!$F$74</f>
        <v>0</v>
      </c>
      <c r="Y547" s="34">
        <f t="shared" si="645"/>
        <v>-1</v>
      </c>
      <c r="Z547" s="34">
        <f t="shared" si="646"/>
        <v>-1</v>
      </c>
      <c r="AB547" s="33">
        <f>+'PL-tc'!$N547*'pc-dist'!$G$61</f>
        <v>-1.2250000000000003</v>
      </c>
      <c r="AC547" s="33">
        <f>+'PL-tc'!$O547*'pc-dist'!$P$9</f>
        <v>-1.2617499999999999</v>
      </c>
      <c r="AD547" s="33">
        <f>+'PL-tc'!$P547*'pc-dist'!$G$74</f>
        <v>0</v>
      </c>
      <c r="AE547" s="34">
        <f t="shared" si="648"/>
        <v>-1</v>
      </c>
      <c r="AF547" s="34">
        <f t="shared" si="649"/>
        <v>-1</v>
      </c>
      <c r="AH547" s="33">
        <f t="shared" si="653"/>
        <v>-24.500000000000007</v>
      </c>
      <c r="AI547" s="33">
        <f t="shared" si="653"/>
        <v>-25.234999999999999</v>
      </c>
      <c r="AJ547" s="33">
        <f t="shared" si="653"/>
        <v>0</v>
      </c>
      <c r="AK547" s="34">
        <f t="shared" si="651"/>
        <v>-1</v>
      </c>
      <c r="AL547" s="34">
        <f t="shared" si="652"/>
        <v>-1</v>
      </c>
    </row>
    <row r="548" spans="1:38" ht="24" hidden="1" outlineLevel="2" x14ac:dyDescent="0.2">
      <c r="A548" s="49">
        <v>4964</v>
      </c>
      <c r="B548" s="47" t="str">
        <f>+masterfile!D1182</f>
        <v>4964 Aufwendungen für Lizenzen, Konzessionen</v>
      </c>
      <c r="D548" s="33">
        <f>+'PL-tc'!$N548*'pc-dist'!$C$61</f>
        <v>-12</v>
      </c>
      <c r="E548" s="33">
        <f>+'PL-tc'!$O548*'pc-dist'!$L$9</f>
        <v>-12.36</v>
      </c>
      <c r="F548" s="33">
        <f>+'PL-tc'!$P548*'pc-dist'!$C$74</f>
        <v>0</v>
      </c>
      <c r="G548" s="34">
        <f t="shared" si="636"/>
        <v>-1</v>
      </c>
      <c r="H548" s="34">
        <f t="shared" si="637"/>
        <v>-1</v>
      </c>
      <c r="J548" s="33">
        <f>+'PL-tc'!$N548*'pc-dist'!$D$61</f>
        <v>-7.5</v>
      </c>
      <c r="K548" s="33">
        <f>+'PL-tc'!$O548*'pc-dist'!$M$9</f>
        <v>-7.7249999999999988</v>
      </c>
      <c r="L548" s="33">
        <f>+'PL-tc'!$P548*'pc-dist'!$D$74</f>
        <v>0</v>
      </c>
      <c r="M548" s="34">
        <f t="shared" si="639"/>
        <v>-1</v>
      </c>
      <c r="N548" s="34">
        <f t="shared" si="640"/>
        <v>-1</v>
      </c>
      <c r="P548" s="33">
        <f>+'PL-tc'!$N548*'pc-dist'!$E$61</f>
        <v>-6</v>
      </c>
      <c r="Q548" s="33">
        <f>+'PL-tc'!$O548*'pc-dist'!$N$9</f>
        <v>-6.18</v>
      </c>
      <c r="R548" s="33">
        <f>+'PL-tc'!$P548*'pc-dist'!$E$74</f>
        <v>0</v>
      </c>
      <c r="S548" s="34">
        <f t="shared" si="642"/>
        <v>-1</v>
      </c>
      <c r="T548" s="34">
        <f t="shared" si="643"/>
        <v>-1</v>
      </c>
      <c r="V548" s="33">
        <f>+'PL-tc'!$N548*'pc-dist'!$F$61</f>
        <v>-3</v>
      </c>
      <c r="W548" s="33">
        <f>+'PL-tc'!$O548*'pc-dist'!$O$9</f>
        <v>-3.09</v>
      </c>
      <c r="X548" s="33">
        <f>+'PL-tc'!$P548*'pc-dist'!$F$74</f>
        <v>0</v>
      </c>
      <c r="Y548" s="34">
        <f t="shared" si="645"/>
        <v>-1</v>
      </c>
      <c r="Z548" s="34">
        <f t="shared" si="646"/>
        <v>-1</v>
      </c>
      <c r="AB548" s="33">
        <f>+'PL-tc'!$N548*'pc-dist'!$G$61</f>
        <v>-1.5</v>
      </c>
      <c r="AC548" s="33">
        <f>+'PL-tc'!$O548*'pc-dist'!$P$9</f>
        <v>-1.5449999999999999</v>
      </c>
      <c r="AD548" s="33">
        <f>+'PL-tc'!$P548*'pc-dist'!$G$74</f>
        <v>0</v>
      </c>
      <c r="AE548" s="34">
        <f t="shared" si="648"/>
        <v>-1</v>
      </c>
      <c r="AF548" s="34">
        <f t="shared" si="649"/>
        <v>-1</v>
      </c>
      <c r="AH548" s="33">
        <f t="shared" si="653"/>
        <v>-30</v>
      </c>
      <c r="AI548" s="33">
        <f t="shared" si="653"/>
        <v>-30.9</v>
      </c>
      <c r="AJ548" s="33">
        <f t="shared" si="653"/>
        <v>0</v>
      </c>
      <c r="AK548" s="34">
        <f t="shared" si="651"/>
        <v>-1</v>
      </c>
      <c r="AL548" s="34">
        <f t="shared" si="652"/>
        <v>-1</v>
      </c>
    </row>
    <row r="549" spans="1:38" hidden="1" outlineLevel="1" collapsed="1" x14ac:dyDescent="0.2">
      <c r="B549" s="13"/>
      <c r="D549" s="53"/>
      <c r="E549" s="53"/>
      <c r="F549" s="53"/>
      <c r="J549" s="53"/>
      <c r="K549" s="53"/>
      <c r="L549" s="53"/>
      <c r="P549" s="53"/>
      <c r="Q549" s="53"/>
      <c r="R549" s="53"/>
      <c r="V549" s="53"/>
      <c r="W549" s="53"/>
      <c r="X549" s="53"/>
      <c r="AB549" s="53"/>
      <c r="AC549" s="53"/>
      <c r="AD549" s="53"/>
      <c r="AH549" s="53"/>
      <c r="AI549" s="53"/>
      <c r="AJ549" s="53"/>
    </row>
    <row r="550" spans="1:38" hidden="1" outlineLevel="1" x14ac:dyDescent="0.2">
      <c r="A550" s="49" t="s">
        <v>974</v>
      </c>
      <c r="B550" s="13" t="s">
        <v>974</v>
      </c>
      <c r="D550" s="53">
        <f t="shared" ref="D550:F550" si="654">+SUM(D551:D559)</f>
        <v>-17.52723583763855</v>
      </c>
      <c r="E550" s="53">
        <f t="shared" si="654"/>
        <v>-18.053052912767701</v>
      </c>
      <c r="F550" s="53">
        <f t="shared" si="654"/>
        <v>0</v>
      </c>
      <c r="G550" s="34">
        <f t="shared" ref="G550:G558" si="655">IFERROR(F550/E550-1,"n/a")</f>
        <v>-1</v>
      </c>
      <c r="H550" s="34">
        <f t="shared" ref="H550:H558" si="656">IFERROR(F550/D550-1,"n/a")</f>
        <v>-1</v>
      </c>
      <c r="J550" s="53">
        <f t="shared" ref="J550:L550" si="657">+SUM(J551:J559)</f>
        <v>-10.954522398524093</v>
      </c>
      <c r="K550" s="53">
        <f t="shared" si="657"/>
        <v>-11.283158070479812</v>
      </c>
      <c r="L550" s="53">
        <f t="shared" si="657"/>
        <v>0</v>
      </c>
      <c r="M550" s="34">
        <f t="shared" ref="M550:M558" si="658">IFERROR(L550/K550-1,"n/a")</f>
        <v>-1</v>
      </c>
      <c r="N550" s="34">
        <f t="shared" ref="N550:N558" si="659">IFERROR(L550/J550-1,"n/a")</f>
        <v>-1</v>
      </c>
      <c r="P550" s="53">
        <f t="shared" ref="P550:R550" si="660">+SUM(P551:P559)</f>
        <v>-8.7636179188192749</v>
      </c>
      <c r="Q550" s="53">
        <f t="shared" si="660"/>
        <v>-9.0265264563838503</v>
      </c>
      <c r="R550" s="53">
        <f t="shared" si="660"/>
        <v>0</v>
      </c>
      <c r="S550" s="34">
        <f t="shared" ref="S550:S558" si="661">IFERROR(R550/Q550-1,"n/a")</f>
        <v>-1</v>
      </c>
      <c r="T550" s="34">
        <f t="shared" ref="T550:T558" si="662">IFERROR(R550/P550-1,"n/a")</f>
        <v>-1</v>
      </c>
      <c r="V550" s="53">
        <f t="shared" ref="V550:X550" si="663">+SUM(V551:V559)</f>
        <v>-4.3818089594096374</v>
      </c>
      <c r="W550" s="53">
        <f t="shared" si="663"/>
        <v>-4.5132632281919252</v>
      </c>
      <c r="X550" s="53">
        <f t="shared" si="663"/>
        <v>0</v>
      </c>
      <c r="Y550" s="34">
        <f t="shared" ref="Y550:Y558" si="664">IFERROR(X550/W550-1,"n/a")</f>
        <v>-1</v>
      </c>
      <c r="Z550" s="34">
        <f t="shared" ref="Z550:Z558" si="665">IFERROR(X550/V550-1,"n/a")</f>
        <v>-1</v>
      </c>
      <c r="AB550" s="53">
        <f t="shared" ref="AB550:AD550" si="666">+SUM(AB551:AB559)</f>
        <v>-2.1909044797048187</v>
      </c>
      <c r="AC550" s="53">
        <f t="shared" si="666"/>
        <v>-2.2566316140959626</v>
      </c>
      <c r="AD550" s="53">
        <f t="shared" si="666"/>
        <v>0</v>
      </c>
      <c r="AE550" s="34">
        <f t="shared" ref="AE550:AE558" si="667">IFERROR(AD550/AC550-1,"n/a")</f>
        <v>-1</v>
      </c>
      <c r="AF550" s="34">
        <f t="shared" ref="AF550:AF558" si="668">IFERROR(AD550/AB550-1,"n/a")</f>
        <v>-1</v>
      </c>
      <c r="AH550" s="53">
        <f t="shared" ref="AH550:AJ550" si="669">+SUM(AH551:AH559)</f>
        <v>-43.818089594096371</v>
      </c>
      <c r="AI550" s="53">
        <f t="shared" si="669"/>
        <v>-45.132632281919257</v>
      </c>
      <c r="AJ550" s="53">
        <f t="shared" si="669"/>
        <v>0</v>
      </c>
      <c r="AK550" s="34">
        <f t="shared" ref="AK550:AK558" si="670">IFERROR(AJ550/AI550-1,"n/a")</f>
        <v>-1</v>
      </c>
      <c r="AL550" s="34">
        <f t="shared" ref="AL550:AL558" si="671">IFERROR(AJ550/AH550-1,"n/a")</f>
        <v>-1</v>
      </c>
    </row>
    <row r="551" spans="1:38" hidden="1" outlineLevel="2" x14ac:dyDescent="0.2">
      <c r="A551" s="49">
        <v>2400</v>
      </c>
      <c r="B551" s="18" t="str">
        <f>+masterfile!D708</f>
        <v>2400 Forderungsverluste (übliche Höhe)</v>
      </c>
      <c r="D551" s="33">
        <f>+'PL-tc'!$N551*'pc-dist'!$C$61</f>
        <v>0</v>
      </c>
      <c r="E551" s="33">
        <f>+'PL-tc'!$O551*'pc-dist'!$L$9</f>
        <v>0</v>
      </c>
      <c r="F551" s="33">
        <f>+'PL-tc'!$P551*'pc-dist'!$C$74</f>
        <v>0</v>
      </c>
      <c r="G551" s="34" t="str">
        <f t="shared" si="655"/>
        <v>n/a</v>
      </c>
      <c r="H551" s="34" t="str">
        <f t="shared" si="656"/>
        <v>n/a</v>
      </c>
      <c r="J551" s="33">
        <f>+'PL-tc'!$N551*'pc-dist'!$D$61</f>
        <v>0</v>
      </c>
      <c r="K551" s="33">
        <f>+'PL-tc'!$O551*'pc-dist'!$M$9</f>
        <v>0</v>
      </c>
      <c r="L551" s="33">
        <f>+'PL-tc'!$P551*'pc-dist'!$D$74</f>
        <v>0</v>
      </c>
      <c r="M551" s="34" t="str">
        <f t="shared" si="658"/>
        <v>n/a</v>
      </c>
      <c r="N551" s="34" t="str">
        <f t="shared" si="659"/>
        <v>n/a</v>
      </c>
      <c r="P551" s="33">
        <f>+'PL-tc'!$N551*'pc-dist'!$E$61</f>
        <v>0</v>
      </c>
      <c r="Q551" s="33">
        <f>+'PL-tc'!$O551*'pc-dist'!$N$9</f>
        <v>0</v>
      </c>
      <c r="R551" s="33">
        <f>+'PL-tc'!$P551*'pc-dist'!$E$74</f>
        <v>0</v>
      </c>
      <c r="S551" s="34" t="str">
        <f t="shared" si="661"/>
        <v>n/a</v>
      </c>
      <c r="T551" s="34" t="str">
        <f t="shared" si="662"/>
        <v>n/a</v>
      </c>
      <c r="V551" s="33">
        <f>+'PL-tc'!$N551*'pc-dist'!$F$61</f>
        <v>0</v>
      </c>
      <c r="W551" s="33">
        <f>+'PL-tc'!$O551*'pc-dist'!$O$9</f>
        <v>0</v>
      </c>
      <c r="X551" s="33">
        <f>+'PL-tc'!$P551*'pc-dist'!$F$74</f>
        <v>0</v>
      </c>
      <c r="Y551" s="34" t="str">
        <f t="shared" si="664"/>
        <v>n/a</v>
      </c>
      <c r="Z551" s="34" t="str">
        <f t="shared" si="665"/>
        <v>n/a</v>
      </c>
      <c r="AB551" s="33">
        <f>+'PL-tc'!$N551*'pc-dist'!$G$61</f>
        <v>0</v>
      </c>
      <c r="AC551" s="33">
        <f>+'PL-tc'!$O551*'pc-dist'!$P$9</f>
        <v>0</v>
      </c>
      <c r="AD551" s="33">
        <f>+'PL-tc'!$P551*'pc-dist'!$G$74</f>
        <v>0</v>
      </c>
      <c r="AE551" s="34" t="str">
        <f t="shared" si="667"/>
        <v>n/a</v>
      </c>
      <c r="AF551" s="34" t="str">
        <f t="shared" si="668"/>
        <v>n/a</v>
      </c>
      <c r="AH551" s="33">
        <f t="shared" ref="AH551:AJ558" si="672">AB551+V551+P551+J551+D551</f>
        <v>0</v>
      </c>
      <c r="AI551" s="33">
        <f t="shared" si="672"/>
        <v>0</v>
      </c>
      <c r="AJ551" s="33">
        <f t="shared" si="672"/>
        <v>0</v>
      </c>
      <c r="AK551" s="34" t="str">
        <f t="shared" si="670"/>
        <v>n/a</v>
      </c>
      <c r="AL551" s="34" t="str">
        <f t="shared" si="671"/>
        <v>n/a</v>
      </c>
    </row>
    <row r="552" spans="1:38" hidden="1" outlineLevel="2" x14ac:dyDescent="0.2">
      <c r="A552" s="49">
        <v>2401</v>
      </c>
      <c r="B552" s="18" t="str">
        <f>+masterfile!D709</f>
        <v>2401 Forderungsverluste 7% USt</v>
      </c>
      <c r="D552" s="33">
        <f>+'PL-tc'!$N552*'pc-dist'!$C$61</f>
        <v>0</v>
      </c>
      <c r="E552" s="33">
        <f>+'PL-tc'!$O552*'pc-dist'!$L$9</f>
        <v>0</v>
      </c>
      <c r="F552" s="33">
        <f>+'PL-tc'!$P552*'pc-dist'!$C$74</f>
        <v>0</v>
      </c>
      <c r="G552" s="34" t="str">
        <f t="shared" si="655"/>
        <v>n/a</v>
      </c>
      <c r="H552" s="34" t="str">
        <f t="shared" si="656"/>
        <v>n/a</v>
      </c>
      <c r="J552" s="33">
        <f>+'PL-tc'!$N552*'pc-dist'!$D$61</f>
        <v>0</v>
      </c>
      <c r="K552" s="33">
        <f>+'PL-tc'!$O552*'pc-dist'!$M$9</f>
        <v>0</v>
      </c>
      <c r="L552" s="33">
        <f>+'PL-tc'!$P552*'pc-dist'!$D$74</f>
        <v>0</v>
      </c>
      <c r="M552" s="34" t="str">
        <f t="shared" si="658"/>
        <v>n/a</v>
      </c>
      <c r="N552" s="34" t="str">
        <f t="shared" si="659"/>
        <v>n/a</v>
      </c>
      <c r="P552" s="33">
        <f>+'PL-tc'!$N552*'pc-dist'!$E$61</f>
        <v>0</v>
      </c>
      <c r="Q552" s="33">
        <f>+'PL-tc'!$O552*'pc-dist'!$N$9</f>
        <v>0</v>
      </c>
      <c r="R552" s="33">
        <f>+'PL-tc'!$P552*'pc-dist'!$E$74</f>
        <v>0</v>
      </c>
      <c r="S552" s="34" t="str">
        <f t="shared" si="661"/>
        <v>n/a</v>
      </c>
      <c r="T552" s="34" t="str">
        <f t="shared" si="662"/>
        <v>n/a</v>
      </c>
      <c r="V552" s="33">
        <f>+'PL-tc'!$N552*'pc-dist'!$F$61</f>
        <v>0</v>
      </c>
      <c r="W552" s="33">
        <f>+'PL-tc'!$O552*'pc-dist'!$O$9</f>
        <v>0</v>
      </c>
      <c r="X552" s="33">
        <f>+'PL-tc'!$P552*'pc-dist'!$F$74</f>
        <v>0</v>
      </c>
      <c r="Y552" s="34" t="str">
        <f t="shared" si="664"/>
        <v>n/a</v>
      </c>
      <c r="Z552" s="34" t="str">
        <f t="shared" si="665"/>
        <v>n/a</v>
      </c>
      <c r="AB552" s="33">
        <f>+'PL-tc'!$N552*'pc-dist'!$G$61</f>
        <v>0</v>
      </c>
      <c r="AC552" s="33">
        <f>+'PL-tc'!$O552*'pc-dist'!$P$9</f>
        <v>0</v>
      </c>
      <c r="AD552" s="33">
        <f>+'PL-tc'!$P552*'pc-dist'!$G$74</f>
        <v>0</v>
      </c>
      <c r="AE552" s="34" t="str">
        <f t="shared" si="667"/>
        <v>n/a</v>
      </c>
      <c r="AF552" s="34" t="str">
        <f t="shared" si="668"/>
        <v>n/a</v>
      </c>
      <c r="AH552" s="33">
        <f t="shared" si="672"/>
        <v>0</v>
      </c>
      <c r="AI552" s="33">
        <f t="shared" si="672"/>
        <v>0</v>
      </c>
      <c r="AJ552" s="33">
        <f t="shared" si="672"/>
        <v>0</v>
      </c>
      <c r="AK552" s="34" t="str">
        <f t="shared" si="670"/>
        <v>n/a</v>
      </c>
      <c r="AL552" s="34" t="str">
        <f t="shared" si="671"/>
        <v>n/a</v>
      </c>
    </row>
    <row r="553" spans="1:38" hidden="1" outlineLevel="2" x14ac:dyDescent="0.2">
      <c r="A553" s="49">
        <v>2402</v>
      </c>
      <c r="B553" s="18" t="str">
        <f>+masterfile!D710</f>
        <v>2402 Ford.verluste a.stfrei.EU-Lieferungen</v>
      </c>
      <c r="D553" s="33">
        <f>+'PL-tc'!$N553*'pc-dist'!$C$61</f>
        <v>0</v>
      </c>
      <c r="E553" s="33">
        <f>+'PL-tc'!$O553*'pc-dist'!$L$9</f>
        <v>0</v>
      </c>
      <c r="F553" s="33">
        <f>+'PL-tc'!$P553*'pc-dist'!$C$74</f>
        <v>0</v>
      </c>
      <c r="G553" s="34" t="str">
        <f t="shared" si="655"/>
        <v>n/a</v>
      </c>
      <c r="H553" s="34" t="str">
        <f t="shared" si="656"/>
        <v>n/a</v>
      </c>
      <c r="J553" s="33">
        <f>+'PL-tc'!$N553*'pc-dist'!$D$61</f>
        <v>0</v>
      </c>
      <c r="K553" s="33">
        <f>+'PL-tc'!$O553*'pc-dist'!$M$9</f>
        <v>0</v>
      </c>
      <c r="L553" s="33">
        <f>+'PL-tc'!$P553*'pc-dist'!$D$74</f>
        <v>0</v>
      </c>
      <c r="M553" s="34" t="str">
        <f t="shared" si="658"/>
        <v>n/a</v>
      </c>
      <c r="N553" s="34" t="str">
        <f t="shared" si="659"/>
        <v>n/a</v>
      </c>
      <c r="P553" s="33">
        <f>+'PL-tc'!$N553*'pc-dist'!$E$61</f>
        <v>0</v>
      </c>
      <c r="Q553" s="33">
        <f>+'PL-tc'!$O553*'pc-dist'!$N$9</f>
        <v>0</v>
      </c>
      <c r="R553" s="33">
        <f>+'PL-tc'!$P553*'pc-dist'!$E$74</f>
        <v>0</v>
      </c>
      <c r="S553" s="34" t="str">
        <f t="shared" si="661"/>
        <v>n/a</v>
      </c>
      <c r="T553" s="34" t="str">
        <f t="shared" si="662"/>
        <v>n/a</v>
      </c>
      <c r="V553" s="33">
        <f>+'PL-tc'!$N553*'pc-dist'!$F$61</f>
        <v>0</v>
      </c>
      <c r="W553" s="33">
        <f>+'PL-tc'!$O553*'pc-dist'!$O$9</f>
        <v>0</v>
      </c>
      <c r="X553" s="33">
        <f>+'PL-tc'!$P553*'pc-dist'!$F$74</f>
        <v>0</v>
      </c>
      <c r="Y553" s="34" t="str">
        <f t="shared" si="664"/>
        <v>n/a</v>
      </c>
      <c r="Z553" s="34" t="str">
        <f t="shared" si="665"/>
        <v>n/a</v>
      </c>
      <c r="AB553" s="33">
        <f>+'PL-tc'!$N553*'pc-dist'!$G$61</f>
        <v>0</v>
      </c>
      <c r="AC553" s="33">
        <f>+'PL-tc'!$O553*'pc-dist'!$P$9</f>
        <v>0</v>
      </c>
      <c r="AD553" s="33">
        <f>+'PL-tc'!$P553*'pc-dist'!$G$74</f>
        <v>0</v>
      </c>
      <c r="AE553" s="34" t="str">
        <f t="shared" si="667"/>
        <v>n/a</v>
      </c>
      <c r="AF553" s="34" t="str">
        <f t="shared" si="668"/>
        <v>n/a</v>
      </c>
      <c r="AH553" s="33">
        <f t="shared" si="672"/>
        <v>0</v>
      </c>
      <c r="AI553" s="33">
        <f t="shared" si="672"/>
        <v>0</v>
      </c>
      <c r="AJ553" s="33">
        <f t="shared" si="672"/>
        <v>0</v>
      </c>
      <c r="AK553" s="34" t="str">
        <f t="shared" si="670"/>
        <v>n/a</v>
      </c>
      <c r="AL553" s="34" t="str">
        <f t="shared" si="671"/>
        <v>n/a</v>
      </c>
    </row>
    <row r="554" spans="1:38" hidden="1" outlineLevel="2" x14ac:dyDescent="0.2">
      <c r="A554" s="49">
        <v>2403</v>
      </c>
      <c r="B554" s="18" t="str">
        <f>+masterfile!D711</f>
        <v>2403 Forderungsverluste EU-Lieferungen 7%</v>
      </c>
      <c r="D554" s="33">
        <f>+'PL-tc'!$N554*'pc-dist'!$C$61</f>
        <v>0</v>
      </c>
      <c r="E554" s="33">
        <f>+'PL-tc'!$O554*'pc-dist'!$L$9</f>
        <v>0</v>
      </c>
      <c r="F554" s="33">
        <f>+'PL-tc'!$P554*'pc-dist'!$C$74</f>
        <v>0</v>
      </c>
      <c r="G554" s="34" t="str">
        <f t="shared" si="655"/>
        <v>n/a</v>
      </c>
      <c r="H554" s="34" t="str">
        <f t="shared" si="656"/>
        <v>n/a</v>
      </c>
      <c r="J554" s="33">
        <f>+'PL-tc'!$N554*'pc-dist'!$D$61</f>
        <v>0</v>
      </c>
      <c r="K554" s="33">
        <f>+'PL-tc'!$O554*'pc-dist'!$M$9</f>
        <v>0</v>
      </c>
      <c r="L554" s="33">
        <f>+'PL-tc'!$P554*'pc-dist'!$D$74</f>
        <v>0</v>
      </c>
      <c r="M554" s="34" t="str">
        <f t="shared" si="658"/>
        <v>n/a</v>
      </c>
      <c r="N554" s="34" t="str">
        <f t="shared" si="659"/>
        <v>n/a</v>
      </c>
      <c r="P554" s="33">
        <f>+'PL-tc'!$N554*'pc-dist'!$E$61</f>
        <v>0</v>
      </c>
      <c r="Q554" s="33">
        <f>+'PL-tc'!$O554*'pc-dist'!$N$9</f>
        <v>0</v>
      </c>
      <c r="R554" s="33">
        <f>+'PL-tc'!$P554*'pc-dist'!$E$74</f>
        <v>0</v>
      </c>
      <c r="S554" s="34" t="str">
        <f t="shared" si="661"/>
        <v>n/a</v>
      </c>
      <c r="T554" s="34" t="str">
        <f t="shared" si="662"/>
        <v>n/a</v>
      </c>
      <c r="V554" s="33">
        <f>+'PL-tc'!$N554*'pc-dist'!$F$61</f>
        <v>0</v>
      </c>
      <c r="W554" s="33">
        <f>+'PL-tc'!$O554*'pc-dist'!$O$9</f>
        <v>0</v>
      </c>
      <c r="X554" s="33">
        <f>+'PL-tc'!$P554*'pc-dist'!$F$74</f>
        <v>0</v>
      </c>
      <c r="Y554" s="34" t="str">
        <f t="shared" si="664"/>
        <v>n/a</v>
      </c>
      <c r="Z554" s="34" t="str">
        <f t="shared" si="665"/>
        <v>n/a</v>
      </c>
      <c r="AB554" s="33">
        <f>+'PL-tc'!$N554*'pc-dist'!$G$61</f>
        <v>0</v>
      </c>
      <c r="AC554" s="33">
        <f>+'PL-tc'!$O554*'pc-dist'!$P$9</f>
        <v>0</v>
      </c>
      <c r="AD554" s="33">
        <f>+'PL-tc'!$P554*'pc-dist'!$G$74</f>
        <v>0</v>
      </c>
      <c r="AE554" s="34" t="str">
        <f t="shared" si="667"/>
        <v>n/a</v>
      </c>
      <c r="AF554" s="34" t="str">
        <f t="shared" si="668"/>
        <v>n/a</v>
      </c>
      <c r="AH554" s="33">
        <f t="shared" si="672"/>
        <v>0</v>
      </c>
      <c r="AI554" s="33">
        <f t="shared" si="672"/>
        <v>0</v>
      </c>
      <c r="AJ554" s="33">
        <f t="shared" si="672"/>
        <v>0</v>
      </c>
      <c r="AK554" s="34" t="str">
        <f t="shared" si="670"/>
        <v>n/a</v>
      </c>
      <c r="AL554" s="34" t="str">
        <f t="shared" si="671"/>
        <v>n/a</v>
      </c>
    </row>
    <row r="555" spans="1:38" hidden="1" outlineLevel="2" x14ac:dyDescent="0.2">
      <c r="A555" s="49">
        <v>2406</v>
      </c>
      <c r="B555" s="18" t="str">
        <f>+masterfile!D712</f>
        <v>2406 Forderungsverluste 19% USt</v>
      </c>
      <c r="D555" s="33">
        <f>+'PL-tc'!$N555*'pc-dist'!$C$61</f>
        <v>0</v>
      </c>
      <c r="E555" s="33">
        <f>+'PL-tc'!$O555*'pc-dist'!$L$9</f>
        <v>0</v>
      </c>
      <c r="F555" s="33">
        <f>+'PL-tc'!$P555*'pc-dist'!$C$74</f>
        <v>0</v>
      </c>
      <c r="G555" s="34" t="str">
        <f t="shared" si="655"/>
        <v>n/a</v>
      </c>
      <c r="H555" s="34" t="str">
        <f t="shared" si="656"/>
        <v>n/a</v>
      </c>
      <c r="J555" s="33">
        <f>+'PL-tc'!$N555*'pc-dist'!$D$61</f>
        <v>0</v>
      </c>
      <c r="K555" s="33">
        <f>+'PL-tc'!$O555*'pc-dist'!$M$9</f>
        <v>0</v>
      </c>
      <c r="L555" s="33">
        <f>+'PL-tc'!$P555*'pc-dist'!$D$74</f>
        <v>0</v>
      </c>
      <c r="M555" s="34" t="str">
        <f t="shared" si="658"/>
        <v>n/a</v>
      </c>
      <c r="N555" s="34" t="str">
        <f t="shared" si="659"/>
        <v>n/a</v>
      </c>
      <c r="P555" s="33">
        <f>+'PL-tc'!$N555*'pc-dist'!$E$61</f>
        <v>0</v>
      </c>
      <c r="Q555" s="33">
        <f>+'PL-tc'!$O555*'pc-dist'!$N$9</f>
        <v>0</v>
      </c>
      <c r="R555" s="33">
        <f>+'PL-tc'!$P555*'pc-dist'!$E$74</f>
        <v>0</v>
      </c>
      <c r="S555" s="34" t="str">
        <f t="shared" si="661"/>
        <v>n/a</v>
      </c>
      <c r="T555" s="34" t="str">
        <f t="shared" si="662"/>
        <v>n/a</v>
      </c>
      <c r="V555" s="33">
        <f>+'PL-tc'!$N555*'pc-dist'!$F$61</f>
        <v>0</v>
      </c>
      <c r="W555" s="33">
        <f>+'PL-tc'!$O555*'pc-dist'!$O$9</f>
        <v>0</v>
      </c>
      <c r="X555" s="33">
        <f>+'PL-tc'!$P555*'pc-dist'!$F$74</f>
        <v>0</v>
      </c>
      <c r="Y555" s="34" t="str">
        <f t="shared" si="664"/>
        <v>n/a</v>
      </c>
      <c r="Z555" s="34" t="str">
        <f t="shared" si="665"/>
        <v>n/a</v>
      </c>
      <c r="AB555" s="33">
        <f>+'PL-tc'!$N555*'pc-dist'!$G$61</f>
        <v>0</v>
      </c>
      <c r="AC555" s="33">
        <f>+'PL-tc'!$O555*'pc-dist'!$P$9</f>
        <v>0</v>
      </c>
      <c r="AD555" s="33">
        <f>+'PL-tc'!$P555*'pc-dist'!$G$74</f>
        <v>0</v>
      </c>
      <c r="AE555" s="34" t="str">
        <f t="shared" si="667"/>
        <v>n/a</v>
      </c>
      <c r="AF555" s="34" t="str">
        <f t="shared" si="668"/>
        <v>n/a</v>
      </c>
      <c r="AH555" s="33">
        <f t="shared" si="672"/>
        <v>0</v>
      </c>
      <c r="AI555" s="33">
        <f t="shared" si="672"/>
        <v>0</v>
      </c>
      <c r="AJ555" s="33">
        <f t="shared" si="672"/>
        <v>0</v>
      </c>
      <c r="AK555" s="34" t="str">
        <f t="shared" si="670"/>
        <v>n/a</v>
      </c>
      <c r="AL555" s="34" t="str">
        <f t="shared" si="671"/>
        <v>n/a</v>
      </c>
    </row>
    <row r="556" spans="1:38" ht="24" hidden="1" outlineLevel="2" x14ac:dyDescent="0.2">
      <c r="A556" s="49">
        <v>2408</v>
      </c>
      <c r="B556" s="18" t="str">
        <f>+masterfile!D713</f>
        <v>2408 Forderungsverluste EU-Lieferung 19% USt</v>
      </c>
      <c r="D556" s="33">
        <f>+'PL-tc'!$N556*'pc-dist'!$C$61</f>
        <v>0</v>
      </c>
      <c r="E556" s="33">
        <f>+'PL-tc'!$O556*'pc-dist'!$L$9</f>
        <v>0</v>
      </c>
      <c r="F556" s="33">
        <f>+'PL-tc'!$P556*'pc-dist'!$C$74</f>
        <v>0</v>
      </c>
      <c r="G556" s="34" t="str">
        <f t="shared" si="655"/>
        <v>n/a</v>
      </c>
      <c r="H556" s="34" t="str">
        <f t="shared" si="656"/>
        <v>n/a</v>
      </c>
      <c r="J556" s="33">
        <f>+'PL-tc'!$N556*'pc-dist'!$D$61</f>
        <v>0</v>
      </c>
      <c r="K556" s="33">
        <f>+'PL-tc'!$O556*'pc-dist'!$M$9</f>
        <v>0</v>
      </c>
      <c r="L556" s="33">
        <f>+'PL-tc'!$P556*'pc-dist'!$D$74</f>
        <v>0</v>
      </c>
      <c r="M556" s="34" t="str">
        <f t="shared" si="658"/>
        <v>n/a</v>
      </c>
      <c r="N556" s="34" t="str">
        <f t="shared" si="659"/>
        <v>n/a</v>
      </c>
      <c r="P556" s="33">
        <f>+'PL-tc'!$N556*'pc-dist'!$E$61</f>
        <v>0</v>
      </c>
      <c r="Q556" s="33">
        <f>+'PL-tc'!$O556*'pc-dist'!$N$9</f>
        <v>0</v>
      </c>
      <c r="R556" s="33">
        <f>+'PL-tc'!$P556*'pc-dist'!$E$74</f>
        <v>0</v>
      </c>
      <c r="S556" s="34" t="str">
        <f t="shared" si="661"/>
        <v>n/a</v>
      </c>
      <c r="T556" s="34" t="str">
        <f t="shared" si="662"/>
        <v>n/a</v>
      </c>
      <c r="V556" s="33">
        <f>+'PL-tc'!$N556*'pc-dist'!$F$61</f>
        <v>0</v>
      </c>
      <c r="W556" s="33">
        <f>+'PL-tc'!$O556*'pc-dist'!$O$9</f>
        <v>0</v>
      </c>
      <c r="X556" s="33">
        <f>+'PL-tc'!$P556*'pc-dist'!$F$74</f>
        <v>0</v>
      </c>
      <c r="Y556" s="34" t="str">
        <f t="shared" si="664"/>
        <v>n/a</v>
      </c>
      <c r="Z556" s="34" t="str">
        <f t="shared" si="665"/>
        <v>n/a</v>
      </c>
      <c r="AB556" s="33">
        <f>+'PL-tc'!$N556*'pc-dist'!$G$61</f>
        <v>0</v>
      </c>
      <c r="AC556" s="33">
        <f>+'PL-tc'!$O556*'pc-dist'!$P$9</f>
        <v>0</v>
      </c>
      <c r="AD556" s="33">
        <f>+'PL-tc'!$P556*'pc-dist'!$G$74</f>
        <v>0</v>
      </c>
      <c r="AE556" s="34" t="str">
        <f t="shared" si="667"/>
        <v>n/a</v>
      </c>
      <c r="AF556" s="34" t="str">
        <f t="shared" si="668"/>
        <v>n/a</v>
      </c>
      <c r="AH556" s="33">
        <f t="shared" si="672"/>
        <v>0</v>
      </c>
      <c r="AI556" s="33">
        <f t="shared" si="672"/>
        <v>0</v>
      </c>
      <c r="AJ556" s="33">
        <f t="shared" si="672"/>
        <v>0</v>
      </c>
      <c r="AK556" s="34" t="str">
        <f t="shared" si="670"/>
        <v>n/a</v>
      </c>
      <c r="AL556" s="34" t="str">
        <f t="shared" si="671"/>
        <v>n/a</v>
      </c>
    </row>
    <row r="557" spans="1:38" hidden="1" outlineLevel="2" x14ac:dyDescent="0.2">
      <c r="A557" s="49">
        <v>2450</v>
      </c>
      <c r="B557" s="18" t="str">
        <f>+masterfile!D719</f>
        <v>2450 Einstellung in die PWB auf Forderungen</v>
      </c>
      <c r="D557" s="33">
        <f>+'PL-tc'!$N557*'pc-dist'!$C$61</f>
        <v>0</v>
      </c>
      <c r="E557" s="33">
        <f>+'PL-tc'!$O557*'pc-dist'!$L$9</f>
        <v>0</v>
      </c>
      <c r="F557" s="33">
        <f>+'PL-tc'!$P557*'pc-dist'!$C$74</f>
        <v>0</v>
      </c>
      <c r="G557" s="34" t="str">
        <f t="shared" si="655"/>
        <v>n/a</v>
      </c>
      <c r="H557" s="34" t="str">
        <f t="shared" si="656"/>
        <v>n/a</v>
      </c>
      <c r="J557" s="33">
        <f>+'PL-tc'!$N557*'pc-dist'!$D$61</f>
        <v>0</v>
      </c>
      <c r="K557" s="33">
        <f>+'PL-tc'!$O557*'pc-dist'!$M$9</f>
        <v>0</v>
      </c>
      <c r="L557" s="33">
        <f>+'PL-tc'!$P557*'pc-dist'!$D$74</f>
        <v>0</v>
      </c>
      <c r="M557" s="34" t="str">
        <f t="shared" si="658"/>
        <v>n/a</v>
      </c>
      <c r="N557" s="34" t="str">
        <f t="shared" si="659"/>
        <v>n/a</v>
      </c>
      <c r="P557" s="33">
        <f>+'PL-tc'!$N557*'pc-dist'!$E$61</f>
        <v>0</v>
      </c>
      <c r="Q557" s="33">
        <f>+'PL-tc'!$O557*'pc-dist'!$N$9</f>
        <v>0</v>
      </c>
      <c r="R557" s="33">
        <f>+'PL-tc'!$P557*'pc-dist'!$E$74</f>
        <v>0</v>
      </c>
      <c r="S557" s="34" t="str">
        <f t="shared" si="661"/>
        <v>n/a</v>
      </c>
      <c r="T557" s="34" t="str">
        <f t="shared" si="662"/>
        <v>n/a</v>
      </c>
      <c r="V557" s="33">
        <f>+'PL-tc'!$N557*'pc-dist'!$F$61</f>
        <v>0</v>
      </c>
      <c r="W557" s="33">
        <f>+'PL-tc'!$O557*'pc-dist'!$O$9</f>
        <v>0</v>
      </c>
      <c r="X557" s="33">
        <f>+'PL-tc'!$P557*'pc-dist'!$F$74</f>
        <v>0</v>
      </c>
      <c r="Y557" s="34" t="str">
        <f t="shared" si="664"/>
        <v>n/a</v>
      </c>
      <c r="Z557" s="34" t="str">
        <f t="shared" si="665"/>
        <v>n/a</v>
      </c>
      <c r="AB557" s="33">
        <f>+'PL-tc'!$N557*'pc-dist'!$G$61</f>
        <v>0</v>
      </c>
      <c r="AC557" s="33">
        <f>+'PL-tc'!$O557*'pc-dist'!$P$9</f>
        <v>0</v>
      </c>
      <c r="AD557" s="33">
        <f>+'PL-tc'!$P557*'pc-dist'!$G$74</f>
        <v>0</v>
      </c>
      <c r="AE557" s="34" t="str">
        <f t="shared" si="667"/>
        <v>n/a</v>
      </c>
      <c r="AF557" s="34" t="str">
        <f t="shared" si="668"/>
        <v>n/a</v>
      </c>
      <c r="AH557" s="33">
        <f t="shared" si="672"/>
        <v>0</v>
      </c>
      <c r="AI557" s="33">
        <f t="shared" si="672"/>
        <v>0</v>
      </c>
      <c r="AJ557" s="33">
        <f t="shared" si="672"/>
        <v>0</v>
      </c>
      <c r="AK557" s="34" t="str">
        <f t="shared" si="670"/>
        <v>n/a</v>
      </c>
      <c r="AL557" s="34" t="str">
        <f t="shared" si="671"/>
        <v>n/a</v>
      </c>
    </row>
    <row r="558" spans="1:38" hidden="1" outlineLevel="2" x14ac:dyDescent="0.2">
      <c r="A558" s="49">
        <v>2451</v>
      </c>
      <c r="B558" s="18" t="str">
        <f>+masterfile!D720</f>
        <v>2451 Einstellung in die EWB auf Forderungen</v>
      </c>
      <c r="D558" s="33">
        <f>+'PL-tc'!$N558*'pc-dist'!$C$61</f>
        <v>-17.52723583763855</v>
      </c>
      <c r="E558" s="33">
        <f>+'PL-tc'!$O558*'pc-dist'!$L$9</f>
        <v>-18.053052912767701</v>
      </c>
      <c r="F558" s="33">
        <f>+'PL-tc'!$P558*'pc-dist'!$C$74</f>
        <v>0</v>
      </c>
      <c r="G558" s="34">
        <f t="shared" si="655"/>
        <v>-1</v>
      </c>
      <c r="H558" s="34">
        <f t="shared" si="656"/>
        <v>-1</v>
      </c>
      <c r="J558" s="33">
        <f>+'PL-tc'!$N558*'pc-dist'!$D$61</f>
        <v>-10.954522398524093</v>
      </c>
      <c r="K558" s="33">
        <f>+'PL-tc'!$O558*'pc-dist'!$M$9</f>
        <v>-11.283158070479812</v>
      </c>
      <c r="L558" s="33">
        <f>+'PL-tc'!$P558*'pc-dist'!$D$74</f>
        <v>0</v>
      </c>
      <c r="M558" s="34">
        <f t="shared" si="658"/>
        <v>-1</v>
      </c>
      <c r="N558" s="34">
        <f t="shared" si="659"/>
        <v>-1</v>
      </c>
      <c r="P558" s="33">
        <f>+'PL-tc'!$N558*'pc-dist'!$E$61</f>
        <v>-8.7636179188192749</v>
      </c>
      <c r="Q558" s="33">
        <f>+'PL-tc'!$O558*'pc-dist'!$N$9</f>
        <v>-9.0265264563838503</v>
      </c>
      <c r="R558" s="33">
        <f>+'PL-tc'!$P558*'pc-dist'!$E$74</f>
        <v>0</v>
      </c>
      <c r="S558" s="34">
        <f t="shared" si="661"/>
        <v>-1</v>
      </c>
      <c r="T558" s="34">
        <f t="shared" si="662"/>
        <v>-1</v>
      </c>
      <c r="V558" s="33">
        <f>+'PL-tc'!$N558*'pc-dist'!$F$61</f>
        <v>-4.3818089594096374</v>
      </c>
      <c r="W558" s="33">
        <f>+'PL-tc'!$O558*'pc-dist'!$O$9</f>
        <v>-4.5132632281919252</v>
      </c>
      <c r="X558" s="33">
        <f>+'PL-tc'!$P558*'pc-dist'!$F$74</f>
        <v>0</v>
      </c>
      <c r="Y558" s="34">
        <f t="shared" si="664"/>
        <v>-1</v>
      </c>
      <c r="Z558" s="34">
        <f t="shared" si="665"/>
        <v>-1</v>
      </c>
      <c r="AB558" s="33">
        <f>+'PL-tc'!$N558*'pc-dist'!$G$61</f>
        <v>-2.1909044797048187</v>
      </c>
      <c r="AC558" s="33">
        <f>+'PL-tc'!$O558*'pc-dist'!$P$9</f>
        <v>-2.2566316140959626</v>
      </c>
      <c r="AD558" s="33">
        <f>+'PL-tc'!$P558*'pc-dist'!$G$74</f>
        <v>0</v>
      </c>
      <c r="AE558" s="34">
        <f t="shared" si="667"/>
        <v>-1</v>
      </c>
      <c r="AF558" s="34">
        <f t="shared" si="668"/>
        <v>-1</v>
      </c>
      <c r="AH558" s="33">
        <f t="shared" si="672"/>
        <v>-43.818089594096371</v>
      </c>
      <c r="AI558" s="33">
        <f t="shared" si="672"/>
        <v>-45.132632281919257</v>
      </c>
      <c r="AJ558" s="33">
        <f t="shared" si="672"/>
        <v>0</v>
      </c>
      <c r="AK558" s="34">
        <f t="shared" si="670"/>
        <v>-1</v>
      </c>
      <c r="AL558" s="34">
        <f t="shared" si="671"/>
        <v>-1</v>
      </c>
    </row>
    <row r="559" spans="1:38" hidden="1" outlineLevel="1" collapsed="1" x14ac:dyDescent="0.2">
      <c r="B559" s="13"/>
      <c r="D559" s="53"/>
      <c r="E559" s="53"/>
      <c r="F559" s="53"/>
      <c r="J559" s="53"/>
      <c r="K559" s="53"/>
      <c r="L559" s="53"/>
      <c r="P559" s="53"/>
      <c r="Q559" s="53"/>
      <c r="R559" s="53"/>
      <c r="V559" s="53"/>
      <c r="W559" s="53"/>
      <c r="X559" s="53"/>
      <c r="AB559" s="53"/>
      <c r="AC559" s="53"/>
      <c r="AD559" s="53"/>
      <c r="AH559" s="53"/>
      <c r="AI559" s="53"/>
      <c r="AJ559" s="53"/>
    </row>
    <row r="560" spans="1:38" hidden="1" outlineLevel="1" x14ac:dyDescent="0.2">
      <c r="A560" s="49" t="s">
        <v>29</v>
      </c>
      <c r="B560" s="13" t="s">
        <v>29</v>
      </c>
      <c r="D560" s="53">
        <f t="shared" ref="D560:F560" si="673">+SUM(D561:D610)</f>
        <v>-78.640442807416861</v>
      </c>
      <c r="E560" s="53">
        <f t="shared" si="673"/>
        <v>-80.999656091639366</v>
      </c>
      <c r="F560" s="53">
        <f t="shared" si="673"/>
        <v>0</v>
      </c>
      <c r="G560" s="34">
        <f t="shared" ref="G560:G609" si="674">IFERROR(F560/E560-1,"n/a")</f>
        <v>-1</v>
      </c>
      <c r="H560" s="34">
        <f t="shared" ref="H560:H609" si="675">IFERROR(F560/D560-1,"n/a")</f>
        <v>-1</v>
      </c>
      <c r="J560" s="53">
        <f t="shared" ref="J560:L560" si="676">+SUM(J561:J610)</f>
        <v>-49.150276754635534</v>
      </c>
      <c r="K560" s="53">
        <f t="shared" si="676"/>
        <v>-50.6247850572746</v>
      </c>
      <c r="L560" s="53">
        <f t="shared" si="676"/>
        <v>0</v>
      </c>
      <c r="M560" s="34">
        <f t="shared" ref="M560:M609" si="677">IFERROR(L560/K560-1,"n/a")</f>
        <v>-1</v>
      </c>
      <c r="N560" s="34">
        <f t="shared" ref="N560:N609" si="678">IFERROR(L560/J560-1,"n/a")</f>
        <v>-1</v>
      </c>
      <c r="P560" s="53">
        <f t="shared" ref="P560:R560" si="679">+SUM(P561:P610)</f>
        <v>-39.32022140370843</v>
      </c>
      <c r="Q560" s="53">
        <f t="shared" si="679"/>
        <v>-40.499828045819683</v>
      </c>
      <c r="R560" s="53">
        <f t="shared" si="679"/>
        <v>0</v>
      </c>
      <c r="S560" s="34">
        <f t="shared" ref="S560:S609" si="680">IFERROR(R560/Q560-1,"n/a")</f>
        <v>-1</v>
      </c>
      <c r="T560" s="34">
        <f t="shared" ref="T560:T609" si="681">IFERROR(R560/P560-1,"n/a")</f>
        <v>-1</v>
      </c>
      <c r="V560" s="53">
        <f t="shared" ref="V560:X560" si="682">+SUM(V561:V610)</f>
        <v>-19.660110701854215</v>
      </c>
      <c r="W560" s="53">
        <f t="shared" si="682"/>
        <v>-20.249914022909842</v>
      </c>
      <c r="X560" s="53">
        <f t="shared" si="682"/>
        <v>0</v>
      </c>
      <c r="Y560" s="34">
        <f t="shared" ref="Y560:Y609" si="683">IFERROR(X560/W560-1,"n/a")</f>
        <v>-1</v>
      </c>
      <c r="Z560" s="34">
        <f t="shared" ref="Z560:Z609" si="684">IFERROR(X560/V560-1,"n/a")</f>
        <v>-1</v>
      </c>
      <c r="AB560" s="53">
        <f t="shared" ref="AB560:AD560" si="685">+SUM(AB561:AB610)</f>
        <v>-9.8300553509271076</v>
      </c>
      <c r="AC560" s="53">
        <f t="shared" si="685"/>
        <v>-10.124957011454921</v>
      </c>
      <c r="AD560" s="53">
        <f t="shared" si="685"/>
        <v>0</v>
      </c>
      <c r="AE560" s="34">
        <f t="shared" ref="AE560:AE609" si="686">IFERROR(AD560/AC560-1,"n/a")</f>
        <v>-1</v>
      </c>
      <c r="AF560" s="34">
        <f t="shared" ref="AF560:AF609" si="687">IFERROR(AD560/AB560-1,"n/a")</f>
        <v>-1</v>
      </c>
      <c r="AH560" s="53">
        <f t="shared" ref="AH560:AJ560" si="688">+SUM(AH561:AH610)</f>
        <v>-196.60110701854214</v>
      </c>
      <c r="AI560" s="53">
        <f t="shared" si="688"/>
        <v>-202.4991402290984</v>
      </c>
      <c r="AJ560" s="53">
        <f t="shared" si="688"/>
        <v>0</v>
      </c>
      <c r="AK560" s="34">
        <f t="shared" ref="AK560:AK609" si="689">IFERROR(AJ560/AI560-1,"n/a")</f>
        <v>-1</v>
      </c>
      <c r="AL560" s="34">
        <f t="shared" ref="AL560:AL609" si="690">IFERROR(AJ560/AH560-1,"n/a")</f>
        <v>-1</v>
      </c>
    </row>
    <row r="561" spans="1:38" ht="24" hidden="1" outlineLevel="2" x14ac:dyDescent="0.2">
      <c r="A561" s="49">
        <v>2004</v>
      </c>
      <c r="B561" s="18" t="str">
        <f>+masterfile!D601</f>
        <v>2004 Verluste durch Verschmelzg./Umwandlung</v>
      </c>
      <c r="D561" s="33">
        <f>+'PL-tc'!$N561*'pc-dist'!$C$61</f>
        <v>0</v>
      </c>
      <c r="E561" s="33">
        <f>+'PL-tc'!$O561*'pc-dist'!$L$9</f>
        <v>0</v>
      </c>
      <c r="F561" s="33">
        <f>+'PL-tc'!$P561*'pc-dist'!$C$74</f>
        <v>0</v>
      </c>
      <c r="G561" s="34" t="str">
        <f t="shared" si="674"/>
        <v>n/a</v>
      </c>
      <c r="H561" s="34" t="str">
        <f t="shared" si="675"/>
        <v>n/a</v>
      </c>
      <c r="J561" s="33">
        <f>+'PL-tc'!$N561*'pc-dist'!$D$61</f>
        <v>0</v>
      </c>
      <c r="K561" s="33">
        <f>+'PL-tc'!$O561*'pc-dist'!$M$9</f>
        <v>0</v>
      </c>
      <c r="L561" s="33">
        <f>+'PL-tc'!$P561*'pc-dist'!$D$74</f>
        <v>0</v>
      </c>
      <c r="M561" s="34" t="str">
        <f t="shared" si="677"/>
        <v>n/a</v>
      </c>
      <c r="N561" s="34" t="str">
        <f t="shared" si="678"/>
        <v>n/a</v>
      </c>
      <c r="P561" s="33">
        <f>+'PL-tc'!$N561*'pc-dist'!$E$61</f>
        <v>0</v>
      </c>
      <c r="Q561" s="33">
        <f>+'PL-tc'!$O561*'pc-dist'!$N$9</f>
        <v>0</v>
      </c>
      <c r="R561" s="33">
        <f>+'PL-tc'!$P561*'pc-dist'!$E$74</f>
        <v>0</v>
      </c>
      <c r="S561" s="34" t="str">
        <f t="shared" si="680"/>
        <v>n/a</v>
      </c>
      <c r="T561" s="34" t="str">
        <f t="shared" si="681"/>
        <v>n/a</v>
      </c>
      <c r="V561" s="33">
        <f>+'PL-tc'!$N561*'pc-dist'!$F$61</f>
        <v>0</v>
      </c>
      <c r="W561" s="33">
        <f>+'PL-tc'!$O561*'pc-dist'!$O$9</f>
        <v>0</v>
      </c>
      <c r="X561" s="33">
        <f>+'PL-tc'!$P561*'pc-dist'!$F$74</f>
        <v>0</v>
      </c>
      <c r="Y561" s="34" t="str">
        <f t="shared" si="683"/>
        <v>n/a</v>
      </c>
      <c r="Z561" s="34" t="str">
        <f t="shared" si="684"/>
        <v>n/a</v>
      </c>
      <c r="AB561" s="33">
        <f>+'PL-tc'!$N561*'pc-dist'!$G$61</f>
        <v>0</v>
      </c>
      <c r="AC561" s="33">
        <f>+'PL-tc'!$O561*'pc-dist'!$P$9</f>
        <v>0</v>
      </c>
      <c r="AD561" s="33">
        <f>+'PL-tc'!$P561*'pc-dist'!$G$74</f>
        <v>0</v>
      </c>
      <c r="AE561" s="34" t="str">
        <f t="shared" si="686"/>
        <v>n/a</v>
      </c>
      <c r="AF561" s="34" t="str">
        <f t="shared" si="687"/>
        <v>n/a</v>
      </c>
      <c r="AH561" s="33">
        <f t="shared" ref="AH561:AH592" si="691">AB561+V561+P561+J561+D561</f>
        <v>0</v>
      </c>
      <c r="AI561" s="33">
        <f t="shared" ref="AI561:AI592" si="692">AC561+W561+Q561+K561+E561</f>
        <v>0</v>
      </c>
      <c r="AJ561" s="33">
        <f t="shared" ref="AJ561:AJ592" si="693">AD561+X561+R561+L561+F561</f>
        <v>0</v>
      </c>
      <c r="AK561" s="34" t="str">
        <f t="shared" si="689"/>
        <v>n/a</v>
      </c>
      <c r="AL561" s="34" t="str">
        <f t="shared" si="690"/>
        <v>n/a</v>
      </c>
    </row>
    <row r="562" spans="1:38" hidden="1" outlineLevel="2" x14ac:dyDescent="0.2">
      <c r="A562" s="49">
        <v>2006</v>
      </c>
      <c r="B562" s="18" t="str">
        <f>+masterfile!D602</f>
        <v>2006 Verl.d.außergew.Schad.fälle(Bilanzierer)</v>
      </c>
      <c r="D562" s="33">
        <f>+'PL-tc'!$N562*'pc-dist'!$C$61</f>
        <v>0</v>
      </c>
      <c r="E562" s="33">
        <f>+'PL-tc'!$O562*'pc-dist'!$L$9</f>
        <v>0</v>
      </c>
      <c r="F562" s="33">
        <f>+'PL-tc'!$P562*'pc-dist'!$C$74</f>
        <v>0</v>
      </c>
      <c r="G562" s="34" t="str">
        <f t="shared" si="674"/>
        <v>n/a</v>
      </c>
      <c r="H562" s="34" t="str">
        <f t="shared" si="675"/>
        <v>n/a</v>
      </c>
      <c r="J562" s="33">
        <f>+'PL-tc'!$N562*'pc-dist'!$D$61</f>
        <v>0</v>
      </c>
      <c r="K562" s="33">
        <f>+'PL-tc'!$O562*'pc-dist'!$M$9</f>
        <v>0</v>
      </c>
      <c r="L562" s="33">
        <f>+'PL-tc'!$P562*'pc-dist'!$D$74</f>
        <v>0</v>
      </c>
      <c r="M562" s="34" t="str">
        <f t="shared" si="677"/>
        <v>n/a</v>
      </c>
      <c r="N562" s="34" t="str">
        <f t="shared" si="678"/>
        <v>n/a</v>
      </c>
      <c r="P562" s="33">
        <f>+'PL-tc'!$N562*'pc-dist'!$E$61</f>
        <v>0</v>
      </c>
      <c r="Q562" s="33">
        <f>+'PL-tc'!$O562*'pc-dist'!$N$9</f>
        <v>0</v>
      </c>
      <c r="R562" s="33">
        <f>+'PL-tc'!$P562*'pc-dist'!$E$74</f>
        <v>0</v>
      </c>
      <c r="S562" s="34" t="str">
        <f t="shared" si="680"/>
        <v>n/a</v>
      </c>
      <c r="T562" s="34" t="str">
        <f t="shared" si="681"/>
        <v>n/a</v>
      </c>
      <c r="V562" s="33">
        <f>+'PL-tc'!$N562*'pc-dist'!$F$61</f>
        <v>0</v>
      </c>
      <c r="W562" s="33">
        <f>+'PL-tc'!$O562*'pc-dist'!$O$9</f>
        <v>0</v>
      </c>
      <c r="X562" s="33">
        <f>+'PL-tc'!$P562*'pc-dist'!$F$74</f>
        <v>0</v>
      </c>
      <c r="Y562" s="34" t="str">
        <f t="shared" si="683"/>
        <v>n/a</v>
      </c>
      <c r="Z562" s="34" t="str">
        <f t="shared" si="684"/>
        <v>n/a</v>
      </c>
      <c r="AB562" s="33">
        <f>+'PL-tc'!$N562*'pc-dist'!$G$61</f>
        <v>0</v>
      </c>
      <c r="AC562" s="33">
        <f>+'PL-tc'!$O562*'pc-dist'!$P$9</f>
        <v>0</v>
      </c>
      <c r="AD562" s="33">
        <f>+'PL-tc'!$P562*'pc-dist'!$G$74</f>
        <v>0</v>
      </c>
      <c r="AE562" s="34" t="str">
        <f t="shared" si="686"/>
        <v>n/a</v>
      </c>
      <c r="AF562" s="34" t="str">
        <f t="shared" si="687"/>
        <v>n/a</v>
      </c>
      <c r="AH562" s="33">
        <f t="shared" si="691"/>
        <v>0</v>
      </c>
      <c r="AI562" s="33">
        <f t="shared" si="692"/>
        <v>0</v>
      </c>
      <c r="AJ562" s="33">
        <f t="shared" si="693"/>
        <v>0</v>
      </c>
      <c r="AK562" s="34" t="str">
        <f t="shared" si="689"/>
        <v>n/a</v>
      </c>
      <c r="AL562" s="34" t="str">
        <f t="shared" si="690"/>
        <v>n/a</v>
      </c>
    </row>
    <row r="563" spans="1:38" hidden="1" outlineLevel="2" x14ac:dyDescent="0.2">
      <c r="A563" s="49">
        <v>2007</v>
      </c>
      <c r="B563" s="18" t="str">
        <f>+masterfile!D603</f>
        <v>2007 Aufw. für Restrukturierung u. Sanierung</v>
      </c>
      <c r="D563" s="33">
        <f>+'PL-tc'!$N563*'pc-dist'!$C$61</f>
        <v>0</v>
      </c>
      <c r="E563" s="33">
        <f>+'PL-tc'!$O563*'pc-dist'!$L$9</f>
        <v>0</v>
      </c>
      <c r="F563" s="33">
        <f>+'PL-tc'!$P563*'pc-dist'!$C$74</f>
        <v>0</v>
      </c>
      <c r="G563" s="34" t="str">
        <f t="shared" si="674"/>
        <v>n/a</v>
      </c>
      <c r="H563" s="34" t="str">
        <f t="shared" si="675"/>
        <v>n/a</v>
      </c>
      <c r="J563" s="33">
        <f>+'PL-tc'!$N563*'pc-dist'!$D$61</f>
        <v>0</v>
      </c>
      <c r="K563" s="33">
        <f>+'PL-tc'!$O563*'pc-dist'!$M$9</f>
        <v>0</v>
      </c>
      <c r="L563" s="33">
        <f>+'PL-tc'!$P563*'pc-dist'!$D$74</f>
        <v>0</v>
      </c>
      <c r="M563" s="34" t="str">
        <f t="shared" si="677"/>
        <v>n/a</v>
      </c>
      <c r="N563" s="34" t="str">
        <f t="shared" si="678"/>
        <v>n/a</v>
      </c>
      <c r="P563" s="33">
        <f>+'PL-tc'!$N563*'pc-dist'!$E$61</f>
        <v>0</v>
      </c>
      <c r="Q563" s="33">
        <f>+'PL-tc'!$O563*'pc-dist'!$N$9</f>
        <v>0</v>
      </c>
      <c r="R563" s="33">
        <f>+'PL-tc'!$P563*'pc-dist'!$E$74</f>
        <v>0</v>
      </c>
      <c r="S563" s="34" t="str">
        <f t="shared" si="680"/>
        <v>n/a</v>
      </c>
      <c r="T563" s="34" t="str">
        <f t="shared" si="681"/>
        <v>n/a</v>
      </c>
      <c r="V563" s="33">
        <f>+'PL-tc'!$N563*'pc-dist'!$F$61</f>
        <v>0</v>
      </c>
      <c r="W563" s="33">
        <f>+'PL-tc'!$O563*'pc-dist'!$O$9</f>
        <v>0</v>
      </c>
      <c r="X563" s="33">
        <f>+'PL-tc'!$P563*'pc-dist'!$F$74</f>
        <v>0</v>
      </c>
      <c r="Y563" s="34" t="str">
        <f t="shared" si="683"/>
        <v>n/a</v>
      </c>
      <c r="Z563" s="34" t="str">
        <f t="shared" si="684"/>
        <v>n/a</v>
      </c>
      <c r="AB563" s="33">
        <f>+'PL-tc'!$N563*'pc-dist'!$G$61</f>
        <v>0</v>
      </c>
      <c r="AC563" s="33">
        <f>+'PL-tc'!$O563*'pc-dist'!$P$9</f>
        <v>0</v>
      </c>
      <c r="AD563" s="33">
        <f>+'PL-tc'!$P563*'pc-dist'!$G$74</f>
        <v>0</v>
      </c>
      <c r="AE563" s="34" t="str">
        <f t="shared" si="686"/>
        <v>n/a</v>
      </c>
      <c r="AF563" s="34" t="str">
        <f t="shared" si="687"/>
        <v>n/a</v>
      </c>
      <c r="AH563" s="33">
        <f t="shared" si="691"/>
        <v>0</v>
      </c>
      <c r="AI563" s="33">
        <f t="shared" si="692"/>
        <v>0</v>
      </c>
      <c r="AJ563" s="33">
        <f t="shared" si="693"/>
        <v>0</v>
      </c>
      <c r="AK563" s="34" t="str">
        <f t="shared" si="689"/>
        <v>n/a</v>
      </c>
      <c r="AL563" s="34" t="str">
        <f t="shared" si="690"/>
        <v>n/a</v>
      </c>
    </row>
    <row r="564" spans="1:38" hidden="1" outlineLevel="2" x14ac:dyDescent="0.2">
      <c r="A564" s="49">
        <v>2008</v>
      </c>
      <c r="B564" s="18" t="str">
        <f>+masterfile!D604</f>
        <v>2008 Verlust Veräuß/Aufg.Geschäftsaktivität</v>
      </c>
      <c r="D564" s="33">
        <f>+'PL-tc'!$N564*'pc-dist'!$C$61</f>
        <v>0</v>
      </c>
      <c r="E564" s="33">
        <f>+'PL-tc'!$O564*'pc-dist'!$L$9</f>
        <v>0</v>
      </c>
      <c r="F564" s="33">
        <f>+'PL-tc'!$P564*'pc-dist'!$C$74</f>
        <v>0</v>
      </c>
      <c r="G564" s="34" t="str">
        <f t="shared" si="674"/>
        <v>n/a</v>
      </c>
      <c r="H564" s="34" t="str">
        <f t="shared" si="675"/>
        <v>n/a</v>
      </c>
      <c r="J564" s="33">
        <f>+'PL-tc'!$N564*'pc-dist'!$D$61</f>
        <v>0</v>
      </c>
      <c r="K564" s="33">
        <f>+'PL-tc'!$O564*'pc-dist'!$M$9</f>
        <v>0</v>
      </c>
      <c r="L564" s="33">
        <f>+'PL-tc'!$P564*'pc-dist'!$D$74</f>
        <v>0</v>
      </c>
      <c r="M564" s="34" t="str">
        <f t="shared" si="677"/>
        <v>n/a</v>
      </c>
      <c r="N564" s="34" t="str">
        <f t="shared" si="678"/>
        <v>n/a</v>
      </c>
      <c r="P564" s="33">
        <f>+'PL-tc'!$N564*'pc-dist'!$E$61</f>
        <v>0</v>
      </c>
      <c r="Q564" s="33">
        <f>+'PL-tc'!$O564*'pc-dist'!$N$9</f>
        <v>0</v>
      </c>
      <c r="R564" s="33">
        <f>+'PL-tc'!$P564*'pc-dist'!$E$74</f>
        <v>0</v>
      </c>
      <c r="S564" s="34" t="str">
        <f t="shared" si="680"/>
        <v>n/a</v>
      </c>
      <c r="T564" s="34" t="str">
        <f t="shared" si="681"/>
        <v>n/a</v>
      </c>
      <c r="V564" s="33">
        <f>+'PL-tc'!$N564*'pc-dist'!$F$61</f>
        <v>0</v>
      </c>
      <c r="W564" s="33">
        <f>+'PL-tc'!$O564*'pc-dist'!$O$9</f>
        <v>0</v>
      </c>
      <c r="X564" s="33">
        <f>+'PL-tc'!$P564*'pc-dist'!$F$74</f>
        <v>0</v>
      </c>
      <c r="Y564" s="34" t="str">
        <f t="shared" si="683"/>
        <v>n/a</v>
      </c>
      <c r="Z564" s="34" t="str">
        <f t="shared" si="684"/>
        <v>n/a</v>
      </c>
      <c r="AB564" s="33">
        <f>+'PL-tc'!$N564*'pc-dist'!$G$61</f>
        <v>0</v>
      </c>
      <c r="AC564" s="33">
        <f>+'PL-tc'!$O564*'pc-dist'!$P$9</f>
        <v>0</v>
      </c>
      <c r="AD564" s="33">
        <f>+'PL-tc'!$P564*'pc-dist'!$G$74</f>
        <v>0</v>
      </c>
      <c r="AE564" s="34" t="str">
        <f t="shared" si="686"/>
        <v>n/a</v>
      </c>
      <c r="AF564" s="34" t="str">
        <f t="shared" si="687"/>
        <v>n/a</v>
      </c>
      <c r="AH564" s="33">
        <f t="shared" si="691"/>
        <v>0</v>
      </c>
      <c r="AI564" s="33">
        <f t="shared" si="692"/>
        <v>0</v>
      </c>
      <c r="AJ564" s="33">
        <f t="shared" si="693"/>
        <v>0</v>
      </c>
      <c r="AK564" s="34" t="str">
        <f t="shared" si="689"/>
        <v>n/a</v>
      </c>
      <c r="AL564" s="34" t="str">
        <f t="shared" si="690"/>
        <v>n/a</v>
      </c>
    </row>
    <row r="565" spans="1:38" hidden="1" outlineLevel="2" x14ac:dyDescent="0.2">
      <c r="A565" s="49">
        <v>2010</v>
      </c>
      <c r="B565" s="18" t="str">
        <f>+masterfile!D605</f>
        <v>2010 Betriebsfremde Aufwendungen</v>
      </c>
      <c r="D565" s="33">
        <f>+'PL-tc'!$N565*'pc-dist'!$C$61</f>
        <v>0</v>
      </c>
      <c r="E565" s="33">
        <f>+'PL-tc'!$O565*'pc-dist'!$L$9</f>
        <v>0</v>
      </c>
      <c r="F565" s="33">
        <f>+'PL-tc'!$P565*'pc-dist'!$C$74</f>
        <v>0</v>
      </c>
      <c r="G565" s="34" t="str">
        <f t="shared" si="674"/>
        <v>n/a</v>
      </c>
      <c r="H565" s="34" t="str">
        <f t="shared" si="675"/>
        <v>n/a</v>
      </c>
      <c r="J565" s="33">
        <f>+'PL-tc'!$N565*'pc-dist'!$D$61</f>
        <v>0</v>
      </c>
      <c r="K565" s="33">
        <f>+'PL-tc'!$O565*'pc-dist'!$M$9</f>
        <v>0</v>
      </c>
      <c r="L565" s="33">
        <f>+'PL-tc'!$P565*'pc-dist'!$D$74</f>
        <v>0</v>
      </c>
      <c r="M565" s="34" t="str">
        <f t="shared" si="677"/>
        <v>n/a</v>
      </c>
      <c r="N565" s="34" t="str">
        <f t="shared" si="678"/>
        <v>n/a</v>
      </c>
      <c r="P565" s="33">
        <f>+'PL-tc'!$N565*'pc-dist'!$E$61</f>
        <v>0</v>
      </c>
      <c r="Q565" s="33">
        <f>+'PL-tc'!$O565*'pc-dist'!$N$9</f>
        <v>0</v>
      </c>
      <c r="R565" s="33">
        <f>+'PL-tc'!$P565*'pc-dist'!$E$74</f>
        <v>0</v>
      </c>
      <c r="S565" s="34" t="str">
        <f t="shared" si="680"/>
        <v>n/a</v>
      </c>
      <c r="T565" s="34" t="str">
        <f t="shared" si="681"/>
        <v>n/a</v>
      </c>
      <c r="V565" s="33">
        <f>+'PL-tc'!$N565*'pc-dist'!$F$61</f>
        <v>0</v>
      </c>
      <c r="W565" s="33">
        <f>+'PL-tc'!$O565*'pc-dist'!$O$9</f>
        <v>0</v>
      </c>
      <c r="X565" s="33">
        <f>+'PL-tc'!$P565*'pc-dist'!$F$74</f>
        <v>0</v>
      </c>
      <c r="Y565" s="34" t="str">
        <f t="shared" si="683"/>
        <v>n/a</v>
      </c>
      <c r="Z565" s="34" t="str">
        <f t="shared" si="684"/>
        <v>n/a</v>
      </c>
      <c r="AB565" s="33">
        <f>+'PL-tc'!$N565*'pc-dist'!$G$61</f>
        <v>0</v>
      </c>
      <c r="AC565" s="33">
        <f>+'PL-tc'!$O565*'pc-dist'!$P$9</f>
        <v>0</v>
      </c>
      <c r="AD565" s="33">
        <f>+'PL-tc'!$P565*'pc-dist'!$G$74</f>
        <v>0</v>
      </c>
      <c r="AE565" s="34" t="str">
        <f t="shared" si="686"/>
        <v>n/a</v>
      </c>
      <c r="AF565" s="34" t="str">
        <f t="shared" si="687"/>
        <v>n/a</v>
      </c>
      <c r="AH565" s="33">
        <f t="shared" si="691"/>
        <v>0</v>
      </c>
      <c r="AI565" s="33">
        <f t="shared" si="692"/>
        <v>0</v>
      </c>
      <c r="AJ565" s="33">
        <f t="shared" si="693"/>
        <v>0</v>
      </c>
      <c r="AK565" s="34" t="str">
        <f t="shared" si="689"/>
        <v>n/a</v>
      </c>
      <c r="AL565" s="34" t="str">
        <f t="shared" si="690"/>
        <v>n/a</v>
      </c>
    </row>
    <row r="566" spans="1:38" hidden="1" outlineLevel="2" x14ac:dyDescent="0.2">
      <c r="A566" s="49">
        <v>2020</v>
      </c>
      <c r="B566" s="18" t="str">
        <f>+masterfile!D606</f>
        <v>2020 Periodenfremde Aufwendungen</v>
      </c>
      <c r="D566" s="33">
        <f>+'PL-tc'!$N566*'pc-dist'!$C$61</f>
        <v>-0.5</v>
      </c>
      <c r="E566" s="33">
        <f>+'PL-tc'!$O566*'pc-dist'!$L$9</f>
        <v>-0.51500000000000001</v>
      </c>
      <c r="F566" s="33">
        <f>+'PL-tc'!$P566*'pc-dist'!$C$74</f>
        <v>0</v>
      </c>
      <c r="G566" s="34">
        <f t="shared" si="674"/>
        <v>-1</v>
      </c>
      <c r="H566" s="34">
        <f t="shared" si="675"/>
        <v>-1</v>
      </c>
      <c r="J566" s="33">
        <f>+'PL-tc'!$N566*'pc-dist'!$D$61</f>
        <v>-0.3125</v>
      </c>
      <c r="K566" s="33">
        <f>+'PL-tc'!$O566*'pc-dist'!$M$9</f>
        <v>-0.32187500000000002</v>
      </c>
      <c r="L566" s="33">
        <f>+'PL-tc'!$P566*'pc-dist'!$D$74</f>
        <v>0</v>
      </c>
      <c r="M566" s="34">
        <f t="shared" si="677"/>
        <v>-1</v>
      </c>
      <c r="N566" s="34">
        <f t="shared" si="678"/>
        <v>-1</v>
      </c>
      <c r="P566" s="33">
        <f>+'PL-tc'!$N566*'pc-dist'!$E$61</f>
        <v>-0.25</v>
      </c>
      <c r="Q566" s="33">
        <f>+'PL-tc'!$O566*'pc-dist'!$N$9</f>
        <v>-0.25750000000000001</v>
      </c>
      <c r="R566" s="33">
        <f>+'PL-tc'!$P566*'pc-dist'!$E$74</f>
        <v>0</v>
      </c>
      <c r="S566" s="34">
        <f t="shared" si="680"/>
        <v>-1</v>
      </c>
      <c r="T566" s="34">
        <f t="shared" si="681"/>
        <v>-1</v>
      </c>
      <c r="V566" s="33">
        <f>+'PL-tc'!$N566*'pc-dist'!$F$61</f>
        <v>-0.125</v>
      </c>
      <c r="W566" s="33">
        <f>+'PL-tc'!$O566*'pc-dist'!$O$9</f>
        <v>-0.12875</v>
      </c>
      <c r="X566" s="33">
        <f>+'PL-tc'!$P566*'pc-dist'!$F$74</f>
        <v>0</v>
      </c>
      <c r="Y566" s="34">
        <f t="shared" si="683"/>
        <v>-1</v>
      </c>
      <c r="Z566" s="34">
        <f t="shared" si="684"/>
        <v>-1</v>
      </c>
      <c r="AB566" s="33">
        <f>+'PL-tc'!$N566*'pc-dist'!$G$61</f>
        <v>-6.25E-2</v>
      </c>
      <c r="AC566" s="33">
        <f>+'PL-tc'!$O566*'pc-dist'!$P$9</f>
        <v>-6.4375000000000002E-2</v>
      </c>
      <c r="AD566" s="33">
        <f>+'PL-tc'!$P566*'pc-dist'!$G$74</f>
        <v>0</v>
      </c>
      <c r="AE566" s="34">
        <f t="shared" si="686"/>
        <v>-1</v>
      </c>
      <c r="AF566" s="34">
        <f t="shared" si="687"/>
        <v>-1</v>
      </c>
      <c r="AH566" s="33">
        <f t="shared" si="691"/>
        <v>-1.25</v>
      </c>
      <c r="AI566" s="33">
        <f t="shared" si="692"/>
        <v>-1.2875000000000001</v>
      </c>
      <c r="AJ566" s="33">
        <f t="shared" si="693"/>
        <v>0</v>
      </c>
      <c r="AK566" s="34">
        <f t="shared" si="689"/>
        <v>-1</v>
      </c>
      <c r="AL566" s="34">
        <f t="shared" si="690"/>
        <v>-1</v>
      </c>
    </row>
    <row r="567" spans="1:38" ht="24" hidden="1" outlineLevel="2" x14ac:dyDescent="0.2">
      <c r="A567" s="49">
        <v>2090</v>
      </c>
      <c r="B567" s="18" t="str">
        <f>+masterfile!D607</f>
        <v>2090 Aufwendungen Übergangsvorschr. BilMoG</v>
      </c>
      <c r="D567" s="33">
        <f>+'PL-tc'!$N567*'pc-dist'!$C$61</f>
        <v>0</v>
      </c>
      <c r="E567" s="33">
        <f>+'PL-tc'!$O567*'pc-dist'!$L$9</f>
        <v>0</v>
      </c>
      <c r="F567" s="33">
        <f>+'PL-tc'!$P567*'pc-dist'!$C$74</f>
        <v>0</v>
      </c>
      <c r="G567" s="34" t="str">
        <f t="shared" si="674"/>
        <v>n/a</v>
      </c>
      <c r="H567" s="34" t="str">
        <f t="shared" si="675"/>
        <v>n/a</v>
      </c>
      <c r="J567" s="33">
        <f>+'PL-tc'!$N567*'pc-dist'!$D$61</f>
        <v>0</v>
      </c>
      <c r="K567" s="33">
        <f>+'PL-tc'!$O567*'pc-dist'!$M$9</f>
        <v>0</v>
      </c>
      <c r="L567" s="33">
        <f>+'PL-tc'!$P567*'pc-dist'!$D$74</f>
        <v>0</v>
      </c>
      <c r="M567" s="34" t="str">
        <f t="shared" si="677"/>
        <v>n/a</v>
      </c>
      <c r="N567" s="34" t="str">
        <f t="shared" si="678"/>
        <v>n/a</v>
      </c>
      <c r="P567" s="33">
        <f>+'PL-tc'!$N567*'pc-dist'!$E$61</f>
        <v>0</v>
      </c>
      <c r="Q567" s="33">
        <f>+'PL-tc'!$O567*'pc-dist'!$N$9</f>
        <v>0</v>
      </c>
      <c r="R567" s="33">
        <f>+'PL-tc'!$P567*'pc-dist'!$E$74</f>
        <v>0</v>
      </c>
      <c r="S567" s="34" t="str">
        <f t="shared" si="680"/>
        <v>n/a</v>
      </c>
      <c r="T567" s="34" t="str">
        <f t="shared" si="681"/>
        <v>n/a</v>
      </c>
      <c r="V567" s="33">
        <f>+'PL-tc'!$N567*'pc-dist'!$F$61</f>
        <v>0</v>
      </c>
      <c r="W567" s="33">
        <f>+'PL-tc'!$O567*'pc-dist'!$O$9</f>
        <v>0</v>
      </c>
      <c r="X567" s="33">
        <f>+'PL-tc'!$P567*'pc-dist'!$F$74</f>
        <v>0</v>
      </c>
      <c r="Y567" s="34" t="str">
        <f t="shared" si="683"/>
        <v>n/a</v>
      </c>
      <c r="Z567" s="34" t="str">
        <f t="shared" si="684"/>
        <v>n/a</v>
      </c>
      <c r="AB567" s="33">
        <f>+'PL-tc'!$N567*'pc-dist'!$G$61</f>
        <v>0</v>
      </c>
      <c r="AC567" s="33">
        <f>+'PL-tc'!$O567*'pc-dist'!$P$9</f>
        <v>0</v>
      </c>
      <c r="AD567" s="33">
        <f>+'PL-tc'!$P567*'pc-dist'!$G$74</f>
        <v>0</v>
      </c>
      <c r="AE567" s="34" t="str">
        <f t="shared" si="686"/>
        <v>n/a</v>
      </c>
      <c r="AF567" s="34" t="str">
        <f t="shared" si="687"/>
        <v>n/a</v>
      </c>
      <c r="AH567" s="33">
        <f t="shared" si="691"/>
        <v>0</v>
      </c>
      <c r="AI567" s="33">
        <f t="shared" si="692"/>
        <v>0</v>
      </c>
      <c r="AJ567" s="33">
        <f t="shared" si="693"/>
        <v>0</v>
      </c>
      <c r="AK567" s="34" t="str">
        <f t="shared" si="689"/>
        <v>n/a</v>
      </c>
      <c r="AL567" s="34" t="str">
        <f t="shared" si="690"/>
        <v>n/a</v>
      </c>
    </row>
    <row r="568" spans="1:38" hidden="1" outlineLevel="2" x14ac:dyDescent="0.2">
      <c r="A568" s="49">
        <v>2091</v>
      </c>
      <c r="B568" s="18" t="str">
        <f>+masterfile!D608</f>
        <v>2091 Aufwendungen Pensionsrückstellungen</v>
      </c>
      <c r="D568" s="33">
        <f>+'PL-tc'!$N568*'pc-dist'!$C$61</f>
        <v>0</v>
      </c>
      <c r="E568" s="33">
        <f>+'PL-tc'!$O568*'pc-dist'!$L$9</f>
        <v>0</v>
      </c>
      <c r="F568" s="33">
        <f>+'PL-tc'!$P568*'pc-dist'!$C$74</f>
        <v>0</v>
      </c>
      <c r="G568" s="34" t="str">
        <f t="shared" si="674"/>
        <v>n/a</v>
      </c>
      <c r="H568" s="34" t="str">
        <f t="shared" si="675"/>
        <v>n/a</v>
      </c>
      <c r="J568" s="33">
        <f>+'PL-tc'!$N568*'pc-dist'!$D$61</f>
        <v>0</v>
      </c>
      <c r="K568" s="33">
        <f>+'PL-tc'!$O568*'pc-dist'!$M$9</f>
        <v>0</v>
      </c>
      <c r="L568" s="33">
        <f>+'PL-tc'!$P568*'pc-dist'!$D$74</f>
        <v>0</v>
      </c>
      <c r="M568" s="34" t="str">
        <f t="shared" si="677"/>
        <v>n/a</v>
      </c>
      <c r="N568" s="34" t="str">
        <f t="shared" si="678"/>
        <v>n/a</v>
      </c>
      <c r="P568" s="33">
        <f>+'PL-tc'!$N568*'pc-dist'!$E$61</f>
        <v>0</v>
      </c>
      <c r="Q568" s="33">
        <f>+'PL-tc'!$O568*'pc-dist'!$N$9</f>
        <v>0</v>
      </c>
      <c r="R568" s="33">
        <f>+'PL-tc'!$P568*'pc-dist'!$E$74</f>
        <v>0</v>
      </c>
      <c r="S568" s="34" t="str">
        <f t="shared" si="680"/>
        <v>n/a</v>
      </c>
      <c r="T568" s="34" t="str">
        <f t="shared" si="681"/>
        <v>n/a</v>
      </c>
      <c r="V568" s="33">
        <f>+'PL-tc'!$N568*'pc-dist'!$F$61</f>
        <v>0</v>
      </c>
      <c r="W568" s="33">
        <f>+'PL-tc'!$O568*'pc-dist'!$O$9</f>
        <v>0</v>
      </c>
      <c r="X568" s="33">
        <f>+'PL-tc'!$P568*'pc-dist'!$F$74</f>
        <v>0</v>
      </c>
      <c r="Y568" s="34" t="str">
        <f t="shared" si="683"/>
        <v>n/a</v>
      </c>
      <c r="Z568" s="34" t="str">
        <f t="shared" si="684"/>
        <v>n/a</v>
      </c>
      <c r="AB568" s="33">
        <f>+'PL-tc'!$N568*'pc-dist'!$G$61</f>
        <v>0</v>
      </c>
      <c r="AC568" s="33">
        <f>+'PL-tc'!$O568*'pc-dist'!$P$9</f>
        <v>0</v>
      </c>
      <c r="AD568" s="33">
        <f>+'PL-tc'!$P568*'pc-dist'!$G$74</f>
        <v>0</v>
      </c>
      <c r="AE568" s="34" t="str">
        <f t="shared" si="686"/>
        <v>n/a</v>
      </c>
      <c r="AF568" s="34" t="str">
        <f t="shared" si="687"/>
        <v>n/a</v>
      </c>
      <c r="AH568" s="33">
        <f t="shared" si="691"/>
        <v>0</v>
      </c>
      <c r="AI568" s="33">
        <f t="shared" si="692"/>
        <v>0</v>
      </c>
      <c r="AJ568" s="33">
        <f t="shared" si="693"/>
        <v>0</v>
      </c>
      <c r="AK568" s="34" t="str">
        <f t="shared" si="689"/>
        <v>n/a</v>
      </c>
      <c r="AL568" s="34" t="str">
        <f t="shared" si="690"/>
        <v>n/a</v>
      </c>
    </row>
    <row r="569" spans="1:38" hidden="1" outlineLevel="2" x14ac:dyDescent="0.2">
      <c r="A569" s="49">
        <v>2094</v>
      </c>
      <c r="B569" s="18" t="str">
        <f>+masterfile!D609</f>
        <v>2094 Aufwendungen latente Steuern BilMoG</v>
      </c>
      <c r="D569" s="33">
        <f>+'PL-tc'!$N569*'pc-dist'!$C$61</f>
        <v>0</v>
      </c>
      <c r="E569" s="33">
        <f>+'PL-tc'!$O569*'pc-dist'!$L$9</f>
        <v>0</v>
      </c>
      <c r="F569" s="33">
        <f>+'PL-tc'!$P569*'pc-dist'!$C$74</f>
        <v>0</v>
      </c>
      <c r="G569" s="34" t="str">
        <f t="shared" si="674"/>
        <v>n/a</v>
      </c>
      <c r="H569" s="34" t="str">
        <f t="shared" si="675"/>
        <v>n/a</v>
      </c>
      <c r="J569" s="33">
        <f>+'PL-tc'!$N569*'pc-dist'!$D$61</f>
        <v>0</v>
      </c>
      <c r="K569" s="33">
        <f>+'PL-tc'!$O569*'pc-dist'!$M$9</f>
        <v>0</v>
      </c>
      <c r="L569" s="33">
        <f>+'PL-tc'!$P569*'pc-dist'!$D$74</f>
        <v>0</v>
      </c>
      <c r="M569" s="34" t="str">
        <f t="shared" si="677"/>
        <v>n/a</v>
      </c>
      <c r="N569" s="34" t="str">
        <f t="shared" si="678"/>
        <v>n/a</v>
      </c>
      <c r="P569" s="33">
        <f>+'PL-tc'!$N569*'pc-dist'!$E$61</f>
        <v>0</v>
      </c>
      <c r="Q569" s="33">
        <f>+'PL-tc'!$O569*'pc-dist'!$N$9</f>
        <v>0</v>
      </c>
      <c r="R569" s="33">
        <f>+'PL-tc'!$P569*'pc-dist'!$E$74</f>
        <v>0</v>
      </c>
      <c r="S569" s="34" t="str">
        <f t="shared" si="680"/>
        <v>n/a</v>
      </c>
      <c r="T569" s="34" t="str">
        <f t="shared" si="681"/>
        <v>n/a</v>
      </c>
      <c r="V569" s="33">
        <f>+'PL-tc'!$N569*'pc-dist'!$F$61</f>
        <v>0</v>
      </c>
      <c r="W569" s="33">
        <f>+'PL-tc'!$O569*'pc-dist'!$O$9</f>
        <v>0</v>
      </c>
      <c r="X569" s="33">
        <f>+'PL-tc'!$P569*'pc-dist'!$F$74</f>
        <v>0</v>
      </c>
      <c r="Y569" s="34" t="str">
        <f t="shared" si="683"/>
        <v>n/a</v>
      </c>
      <c r="Z569" s="34" t="str">
        <f t="shared" si="684"/>
        <v>n/a</v>
      </c>
      <c r="AB569" s="33">
        <f>+'PL-tc'!$N569*'pc-dist'!$G$61</f>
        <v>0</v>
      </c>
      <c r="AC569" s="33">
        <f>+'PL-tc'!$O569*'pc-dist'!$P$9</f>
        <v>0</v>
      </c>
      <c r="AD569" s="33">
        <f>+'PL-tc'!$P569*'pc-dist'!$G$74</f>
        <v>0</v>
      </c>
      <c r="AE569" s="34" t="str">
        <f t="shared" si="686"/>
        <v>n/a</v>
      </c>
      <c r="AF569" s="34" t="str">
        <f t="shared" si="687"/>
        <v>n/a</v>
      </c>
      <c r="AH569" s="33">
        <f t="shared" si="691"/>
        <v>0</v>
      </c>
      <c r="AI569" s="33">
        <f t="shared" si="692"/>
        <v>0</v>
      </c>
      <c r="AJ569" s="33">
        <f t="shared" si="693"/>
        <v>0</v>
      </c>
      <c r="AK569" s="34" t="str">
        <f t="shared" si="689"/>
        <v>n/a</v>
      </c>
      <c r="AL569" s="34" t="str">
        <f t="shared" si="690"/>
        <v>n/a</v>
      </c>
    </row>
    <row r="570" spans="1:38" ht="24" hidden="1" outlineLevel="2" x14ac:dyDescent="0.2">
      <c r="A570" s="49">
        <v>2150</v>
      </c>
      <c r="B570" s="18" t="str">
        <f>+masterfile!D647</f>
        <v>2150 Aufwendungen aus Währungsumrechnungen</v>
      </c>
      <c r="D570" s="33">
        <f>+'PL-tc'!$N570*'pc-dist'!$C$61</f>
        <v>0</v>
      </c>
      <c r="E570" s="33">
        <f>+'PL-tc'!$O570*'pc-dist'!$L$9</f>
        <v>0</v>
      </c>
      <c r="F570" s="33">
        <f>+'PL-tc'!$P570*'pc-dist'!$C$74</f>
        <v>0</v>
      </c>
      <c r="G570" s="34" t="str">
        <f t="shared" si="674"/>
        <v>n/a</v>
      </c>
      <c r="H570" s="34" t="str">
        <f t="shared" si="675"/>
        <v>n/a</v>
      </c>
      <c r="J570" s="33">
        <f>+'PL-tc'!$N570*'pc-dist'!$D$61</f>
        <v>0</v>
      </c>
      <c r="K570" s="33">
        <f>+'PL-tc'!$O570*'pc-dist'!$M$9</f>
        <v>0</v>
      </c>
      <c r="L570" s="33">
        <f>+'PL-tc'!$P570*'pc-dist'!$D$74</f>
        <v>0</v>
      </c>
      <c r="M570" s="34" t="str">
        <f t="shared" si="677"/>
        <v>n/a</v>
      </c>
      <c r="N570" s="34" t="str">
        <f t="shared" si="678"/>
        <v>n/a</v>
      </c>
      <c r="P570" s="33">
        <f>+'PL-tc'!$N570*'pc-dist'!$E$61</f>
        <v>0</v>
      </c>
      <c r="Q570" s="33">
        <f>+'PL-tc'!$O570*'pc-dist'!$N$9</f>
        <v>0</v>
      </c>
      <c r="R570" s="33">
        <f>+'PL-tc'!$P570*'pc-dist'!$E$74</f>
        <v>0</v>
      </c>
      <c r="S570" s="34" t="str">
        <f t="shared" si="680"/>
        <v>n/a</v>
      </c>
      <c r="T570" s="34" t="str">
        <f t="shared" si="681"/>
        <v>n/a</v>
      </c>
      <c r="V570" s="33">
        <f>+'PL-tc'!$N570*'pc-dist'!$F$61</f>
        <v>0</v>
      </c>
      <c r="W570" s="33">
        <f>+'PL-tc'!$O570*'pc-dist'!$O$9</f>
        <v>0</v>
      </c>
      <c r="X570" s="33">
        <f>+'PL-tc'!$P570*'pc-dist'!$F$74</f>
        <v>0</v>
      </c>
      <c r="Y570" s="34" t="str">
        <f t="shared" si="683"/>
        <v>n/a</v>
      </c>
      <c r="Z570" s="34" t="str">
        <f t="shared" si="684"/>
        <v>n/a</v>
      </c>
      <c r="AB570" s="33">
        <f>+'PL-tc'!$N570*'pc-dist'!$G$61</f>
        <v>0</v>
      </c>
      <c r="AC570" s="33">
        <f>+'PL-tc'!$O570*'pc-dist'!$P$9</f>
        <v>0</v>
      </c>
      <c r="AD570" s="33">
        <f>+'PL-tc'!$P570*'pc-dist'!$G$74</f>
        <v>0</v>
      </c>
      <c r="AE570" s="34" t="str">
        <f t="shared" si="686"/>
        <v>n/a</v>
      </c>
      <c r="AF570" s="34" t="str">
        <f t="shared" si="687"/>
        <v>n/a</v>
      </c>
      <c r="AH570" s="33">
        <f t="shared" si="691"/>
        <v>0</v>
      </c>
      <c r="AI570" s="33">
        <f t="shared" si="692"/>
        <v>0</v>
      </c>
      <c r="AJ570" s="33">
        <f t="shared" si="693"/>
        <v>0</v>
      </c>
      <c r="AK570" s="34" t="str">
        <f t="shared" si="689"/>
        <v>n/a</v>
      </c>
      <c r="AL570" s="34" t="str">
        <f t="shared" si="690"/>
        <v>n/a</v>
      </c>
    </row>
    <row r="571" spans="1:38" ht="24" hidden="1" outlineLevel="2" x14ac:dyDescent="0.2">
      <c r="A571" s="49">
        <v>2151</v>
      </c>
      <c r="B571" s="18" t="str">
        <f>+masterfile!D648</f>
        <v>2151 Aufw.Währungsumrechnung nicht §256a HGB</v>
      </c>
      <c r="D571" s="33">
        <f>+'PL-tc'!$N571*'pc-dist'!$C$61</f>
        <v>0</v>
      </c>
      <c r="E571" s="33">
        <f>+'PL-tc'!$O571*'pc-dist'!$L$9</f>
        <v>0</v>
      </c>
      <c r="F571" s="33">
        <f>+'PL-tc'!$P571*'pc-dist'!$C$74</f>
        <v>0</v>
      </c>
      <c r="G571" s="34" t="str">
        <f t="shared" si="674"/>
        <v>n/a</v>
      </c>
      <c r="H571" s="34" t="str">
        <f t="shared" si="675"/>
        <v>n/a</v>
      </c>
      <c r="J571" s="33">
        <f>+'PL-tc'!$N571*'pc-dist'!$D$61</f>
        <v>0</v>
      </c>
      <c r="K571" s="33">
        <f>+'PL-tc'!$O571*'pc-dist'!$M$9</f>
        <v>0</v>
      </c>
      <c r="L571" s="33">
        <f>+'PL-tc'!$P571*'pc-dist'!$D$74</f>
        <v>0</v>
      </c>
      <c r="M571" s="34" t="str">
        <f t="shared" si="677"/>
        <v>n/a</v>
      </c>
      <c r="N571" s="34" t="str">
        <f t="shared" si="678"/>
        <v>n/a</v>
      </c>
      <c r="P571" s="33">
        <f>+'PL-tc'!$N571*'pc-dist'!$E$61</f>
        <v>0</v>
      </c>
      <c r="Q571" s="33">
        <f>+'PL-tc'!$O571*'pc-dist'!$N$9</f>
        <v>0</v>
      </c>
      <c r="R571" s="33">
        <f>+'PL-tc'!$P571*'pc-dist'!$E$74</f>
        <v>0</v>
      </c>
      <c r="S571" s="34" t="str">
        <f t="shared" si="680"/>
        <v>n/a</v>
      </c>
      <c r="T571" s="34" t="str">
        <f t="shared" si="681"/>
        <v>n/a</v>
      </c>
      <c r="V571" s="33">
        <f>+'PL-tc'!$N571*'pc-dist'!$F$61</f>
        <v>0</v>
      </c>
      <c r="W571" s="33">
        <f>+'PL-tc'!$O571*'pc-dist'!$O$9</f>
        <v>0</v>
      </c>
      <c r="X571" s="33">
        <f>+'PL-tc'!$P571*'pc-dist'!$F$74</f>
        <v>0</v>
      </c>
      <c r="Y571" s="34" t="str">
        <f t="shared" si="683"/>
        <v>n/a</v>
      </c>
      <c r="Z571" s="34" t="str">
        <f t="shared" si="684"/>
        <v>n/a</v>
      </c>
      <c r="AB571" s="33">
        <f>+'PL-tc'!$N571*'pc-dist'!$G$61</f>
        <v>0</v>
      </c>
      <c r="AC571" s="33">
        <f>+'PL-tc'!$O571*'pc-dist'!$P$9</f>
        <v>0</v>
      </c>
      <c r="AD571" s="33">
        <f>+'PL-tc'!$P571*'pc-dist'!$G$74</f>
        <v>0</v>
      </c>
      <c r="AE571" s="34" t="str">
        <f t="shared" si="686"/>
        <v>n/a</v>
      </c>
      <c r="AF571" s="34" t="str">
        <f t="shared" si="687"/>
        <v>n/a</v>
      </c>
      <c r="AH571" s="33">
        <f t="shared" si="691"/>
        <v>0</v>
      </c>
      <c r="AI571" s="33">
        <f t="shared" si="692"/>
        <v>0</v>
      </c>
      <c r="AJ571" s="33">
        <f t="shared" si="693"/>
        <v>0</v>
      </c>
      <c r="AK571" s="34" t="str">
        <f t="shared" si="689"/>
        <v>n/a</v>
      </c>
      <c r="AL571" s="34" t="str">
        <f t="shared" si="690"/>
        <v>n/a</v>
      </c>
    </row>
    <row r="572" spans="1:38" hidden="1" outlineLevel="2" x14ac:dyDescent="0.2">
      <c r="A572" s="49">
        <v>2166</v>
      </c>
      <c r="B572" s="18" t="str">
        <f>+masterfile!D649</f>
        <v>2166 Aufwendg. Bewertung Finanzmittelfonds</v>
      </c>
      <c r="D572" s="33">
        <f>+'PL-tc'!$N572*'pc-dist'!$C$61</f>
        <v>0</v>
      </c>
      <c r="E572" s="33">
        <f>+'PL-tc'!$O572*'pc-dist'!$L$9</f>
        <v>0</v>
      </c>
      <c r="F572" s="33">
        <f>+'PL-tc'!$P572*'pc-dist'!$C$74</f>
        <v>0</v>
      </c>
      <c r="G572" s="34" t="str">
        <f t="shared" si="674"/>
        <v>n/a</v>
      </c>
      <c r="H572" s="34" t="str">
        <f t="shared" si="675"/>
        <v>n/a</v>
      </c>
      <c r="J572" s="33">
        <f>+'PL-tc'!$N572*'pc-dist'!$D$61</f>
        <v>0</v>
      </c>
      <c r="K572" s="33">
        <f>+'PL-tc'!$O572*'pc-dist'!$M$9</f>
        <v>0</v>
      </c>
      <c r="L572" s="33">
        <f>+'PL-tc'!$P572*'pc-dist'!$D$74</f>
        <v>0</v>
      </c>
      <c r="M572" s="34" t="str">
        <f t="shared" si="677"/>
        <v>n/a</v>
      </c>
      <c r="N572" s="34" t="str">
        <f t="shared" si="678"/>
        <v>n/a</v>
      </c>
      <c r="P572" s="33">
        <f>+'PL-tc'!$N572*'pc-dist'!$E$61</f>
        <v>0</v>
      </c>
      <c r="Q572" s="33">
        <f>+'PL-tc'!$O572*'pc-dist'!$N$9</f>
        <v>0</v>
      </c>
      <c r="R572" s="33">
        <f>+'PL-tc'!$P572*'pc-dist'!$E$74</f>
        <v>0</v>
      </c>
      <c r="S572" s="34" t="str">
        <f t="shared" si="680"/>
        <v>n/a</v>
      </c>
      <c r="T572" s="34" t="str">
        <f t="shared" si="681"/>
        <v>n/a</v>
      </c>
      <c r="V572" s="33">
        <f>+'PL-tc'!$N572*'pc-dist'!$F$61</f>
        <v>0</v>
      </c>
      <c r="W572" s="33">
        <f>+'PL-tc'!$O572*'pc-dist'!$O$9</f>
        <v>0</v>
      </c>
      <c r="X572" s="33">
        <f>+'PL-tc'!$P572*'pc-dist'!$F$74</f>
        <v>0</v>
      </c>
      <c r="Y572" s="34" t="str">
        <f t="shared" si="683"/>
        <v>n/a</v>
      </c>
      <c r="Z572" s="34" t="str">
        <f t="shared" si="684"/>
        <v>n/a</v>
      </c>
      <c r="AB572" s="33">
        <f>+'PL-tc'!$N572*'pc-dist'!$G$61</f>
        <v>0</v>
      </c>
      <c r="AC572" s="33">
        <f>+'PL-tc'!$O572*'pc-dist'!$P$9</f>
        <v>0</v>
      </c>
      <c r="AD572" s="33">
        <f>+'PL-tc'!$P572*'pc-dist'!$G$74</f>
        <v>0</v>
      </c>
      <c r="AE572" s="34" t="str">
        <f t="shared" si="686"/>
        <v>n/a</v>
      </c>
      <c r="AF572" s="34" t="str">
        <f t="shared" si="687"/>
        <v>n/a</v>
      </c>
      <c r="AH572" s="33">
        <f t="shared" si="691"/>
        <v>0</v>
      </c>
      <c r="AI572" s="33">
        <f t="shared" si="692"/>
        <v>0</v>
      </c>
      <c r="AJ572" s="33">
        <f t="shared" si="693"/>
        <v>0</v>
      </c>
      <c r="AK572" s="34" t="str">
        <f t="shared" si="689"/>
        <v>n/a</v>
      </c>
      <c r="AL572" s="34" t="str">
        <f t="shared" si="690"/>
        <v>n/a</v>
      </c>
    </row>
    <row r="573" spans="1:38" hidden="1" outlineLevel="2" x14ac:dyDescent="0.2">
      <c r="A573" s="49">
        <v>2170</v>
      </c>
      <c r="B573" s="18" t="str">
        <f>+masterfile!D650</f>
        <v>2170 Nicht abziehbare Vorsteuer</v>
      </c>
      <c r="D573" s="33">
        <f>+'PL-tc'!$N573*'pc-dist'!$C$61</f>
        <v>0</v>
      </c>
      <c r="E573" s="33">
        <f>+'PL-tc'!$O573*'pc-dist'!$L$9</f>
        <v>0</v>
      </c>
      <c r="F573" s="33">
        <f>+'PL-tc'!$P573*'pc-dist'!$C$74</f>
        <v>0</v>
      </c>
      <c r="G573" s="34" t="str">
        <f t="shared" si="674"/>
        <v>n/a</v>
      </c>
      <c r="H573" s="34" t="str">
        <f t="shared" si="675"/>
        <v>n/a</v>
      </c>
      <c r="J573" s="33">
        <f>+'PL-tc'!$N573*'pc-dist'!$D$61</f>
        <v>0</v>
      </c>
      <c r="K573" s="33">
        <f>+'PL-tc'!$O573*'pc-dist'!$M$9</f>
        <v>0</v>
      </c>
      <c r="L573" s="33">
        <f>+'PL-tc'!$P573*'pc-dist'!$D$74</f>
        <v>0</v>
      </c>
      <c r="M573" s="34" t="str">
        <f t="shared" si="677"/>
        <v>n/a</v>
      </c>
      <c r="N573" s="34" t="str">
        <f t="shared" si="678"/>
        <v>n/a</v>
      </c>
      <c r="P573" s="33">
        <f>+'PL-tc'!$N573*'pc-dist'!$E$61</f>
        <v>0</v>
      </c>
      <c r="Q573" s="33">
        <f>+'PL-tc'!$O573*'pc-dist'!$N$9</f>
        <v>0</v>
      </c>
      <c r="R573" s="33">
        <f>+'PL-tc'!$P573*'pc-dist'!$E$74</f>
        <v>0</v>
      </c>
      <c r="S573" s="34" t="str">
        <f t="shared" si="680"/>
        <v>n/a</v>
      </c>
      <c r="T573" s="34" t="str">
        <f t="shared" si="681"/>
        <v>n/a</v>
      </c>
      <c r="V573" s="33">
        <f>+'PL-tc'!$N573*'pc-dist'!$F$61</f>
        <v>0</v>
      </c>
      <c r="W573" s="33">
        <f>+'PL-tc'!$O573*'pc-dist'!$O$9</f>
        <v>0</v>
      </c>
      <c r="X573" s="33">
        <f>+'PL-tc'!$P573*'pc-dist'!$F$74</f>
        <v>0</v>
      </c>
      <c r="Y573" s="34" t="str">
        <f t="shared" si="683"/>
        <v>n/a</v>
      </c>
      <c r="Z573" s="34" t="str">
        <f t="shared" si="684"/>
        <v>n/a</v>
      </c>
      <c r="AB573" s="33">
        <f>+'PL-tc'!$N573*'pc-dist'!$G$61</f>
        <v>0</v>
      </c>
      <c r="AC573" s="33">
        <f>+'PL-tc'!$O573*'pc-dist'!$P$9</f>
        <v>0</v>
      </c>
      <c r="AD573" s="33">
        <f>+'PL-tc'!$P573*'pc-dist'!$G$74</f>
        <v>0</v>
      </c>
      <c r="AE573" s="34" t="str">
        <f t="shared" si="686"/>
        <v>n/a</v>
      </c>
      <c r="AF573" s="34" t="str">
        <f t="shared" si="687"/>
        <v>n/a</v>
      </c>
      <c r="AH573" s="33">
        <f t="shared" si="691"/>
        <v>0</v>
      </c>
      <c r="AI573" s="33">
        <f t="shared" si="692"/>
        <v>0</v>
      </c>
      <c r="AJ573" s="33">
        <f t="shared" si="693"/>
        <v>0</v>
      </c>
      <c r="AK573" s="34" t="str">
        <f t="shared" si="689"/>
        <v>n/a</v>
      </c>
      <c r="AL573" s="34" t="str">
        <f t="shared" si="690"/>
        <v>n/a</v>
      </c>
    </row>
    <row r="574" spans="1:38" hidden="1" outlineLevel="2" x14ac:dyDescent="0.2">
      <c r="A574" s="49">
        <v>2171</v>
      </c>
      <c r="B574" s="18" t="str">
        <f>+masterfile!D651</f>
        <v>2171 Nicht abziehbare Vorsteuer 7%</v>
      </c>
      <c r="D574" s="33">
        <f>+'PL-tc'!$N574*'pc-dist'!$C$61</f>
        <v>0</v>
      </c>
      <c r="E574" s="33">
        <f>+'PL-tc'!$O574*'pc-dist'!$L$9</f>
        <v>0</v>
      </c>
      <c r="F574" s="33">
        <f>+'PL-tc'!$P574*'pc-dist'!$C$74</f>
        <v>0</v>
      </c>
      <c r="G574" s="34" t="str">
        <f t="shared" si="674"/>
        <v>n/a</v>
      </c>
      <c r="H574" s="34" t="str">
        <f t="shared" si="675"/>
        <v>n/a</v>
      </c>
      <c r="J574" s="33">
        <f>+'PL-tc'!$N574*'pc-dist'!$D$61</f>
        <v>0</v>
      </c>
      <c r="K574" s="33">
        <f>+'PL-tc'!$O574*'pc-dist'!$M$9</f>
        <v>0</v>
      </c>
      <c r="L574" s="33">
        <f>+'PL-tc'!$P574*'pc-dist'!$D$74</f>
        <v>0</v>
      </c>
      <c r="M574" s="34" t="str">
        <f t="shared" si="677"/>
        <v>n/a</v>
      </c>
      <c r="N574" s="34" t="str">
        <f t="shared" si="678"/>
        <v>n/a</v>
      </c>
      <c r="P574" s="33">
        <f>+'PL-tc'!$N574*'pc-dist'!$E$61</f>
        <v>0</v>
      </c>
      <c r="Q574" s="33">
        <f>+'PL-tc'!$O574*'pc-dist'!$N$9</f>
        <v>0</v>
      </c>
      <c r="R574" s="33">
        <f>+'PL-tc'!$P574*'pc-dist'!$E$74</f>
        <v>0</v>
      </c>
      <c r="S574" s="34" t="str">
        <f t="shared" si="680"/>
        <v>n/a</v>
      </c>
      <c r="T574" s="34" t="str">
        <f t="shared" si="681"/>
        <v>n/a</v>
      </c>
      <c r="V574" s="33">
        <f>+'PL-tc'!$N574*'pc-dist'!$F$61</f>
        <v>0</v>
      </c>
      <c r="W574" s="33">
        <f>+'PL-tc'!$O574*'pc-dist'!$O$9</f>
        <v>0</v>
      </c>
      <c r="X574" s="33">
        <f>+'PL-tc'!$P574*'pc-dist'!$F$74</f>
        <v>0</v>
      </c>
      <c r="Y574" s="34" t="str">
        <f t="shared" si="683"/>
        <v>n/a</v>
      </c>
      <c r="Z574" s="34" t="str">
        <f t="shared" si="684"/>
        <v>n/a</v>
      </c>
      <c r="AB574" s="33">
        <f>+'PL-tc'!$N574*'pc-dist'!$G$61</f>
        <v>0</v>
      </c>
      <c r="AC574" s="33">
        <f>+'PL-tc'!$O574*'pc-dist'!$P$9</f>
        <v>0</v>
      </c>
      <c r="AD574" s="33">
        <f>+'PL-tc'!$P574*'pc-dist'!$G$74</f>
        <v>0</v>
      </c>
      <c r="AE574" s="34" t="str">
        <f t="shared" si="686"/>
        <v>n/a</v>
      </c>
      <c r="AF574" s="34" t="str">
        <f t="shared" si="687"/>
        <v>n/a</v>
      </c>
      <c r="AH574" s="33">
        <f t="shared" si="691"/>
        <v>0</v>
      </c>
      <c r="AI574" s="33">
        <f t="shared" si="692"/>
        <v>0</v>
      </c>
      <c r="AJ574" s="33">
        <f t="shared" si="693"/>
        <v>0</v>
      </c>
      <c r="AK574" s="34" t="str">
        <f t="shared" si="689"/>
        <v>n/a</v>
      </c>
      <c r="AL574" s="34" t="str">
        <f t="shared" si="690"/>
        <v>n/a</v>
      </c>
    </row>
    <row r="575" spans="1:38" hidden="1" outlineLevel="2" x14ac:dyDescent="0.2">
      <c r="A575" s="49">
        <v>2176</v>
      </c>
      <c r="B575" s="18" t="str">
        <f>+masterfile!D652</f>
        <v>2176 Nicht abziehbare Vorsteuer 19%</v>
      </c>
      <c r="D575" s="33">
        <f>+'PL-tc'!$N575*'pc-dist'!$C$61</f>
        <v>0</v>
      </c>
      <c r="E575" s="33">
        <f>+'PL-tc'!$O575*'pc-dist'!$L$9</f>
        <v>0</v>
      </c>
      <c r="F575" s="33">
        <f>+'PL-tc'!$P575*'pc-dist'!$C$74</f>
        <v>0</v>
      </c>
      <c r="G575" s="34" t="str">
        <f t="shared" si="674"/>
        <v>n/a</v>
      </c>
      <c r="H575" s="34" t="str">
        <f t="shared" si="675"/>
        <v>n/a</v>
      </c>
      <c r="J575" s="33">
        <f>+'PL-tc'!$N575*'pc-dist'!$D$61</f>
        <v>0</v>
      </c>
      <c r="K575" s="33">
        <f>+'PL-tc'!$O575*'pc-dist'!$M$9</f>
        <v>0</v>
      </c>
      <c r="L575" s="33">
        <f>+'PL-tc'!$P575*'pc-dist'!$D$74</f>
        <v>0</v>
      </c>
      <c r="M575" s="34" t="str">
        <f t="shared" si="677"/>
        <v>n/a</v>
      </c>
      <c r="N575" s="34" t="str">
        <f t="shared" si="678"/>
        <v>n/a</v>
      </c>
      <c r="P575" s="33">
        <f>+'PL-tc'!$N575*'pc-dist'!$E$61</f>
        <v>0</v>
      </c>
      <c r="Q575" s="33">
        <f>+'PL-tc'!$O575*'pc-dist'!$N$9</f>
        <v>0</v>
      </c>
      <c r="R575" s="33">
        <f>+'PL-tc'!$P575*'pc-dist'!$E$74</f>
        <v>0</v>
      </c>
      <c r="S575" s="34" t="str">
        <f t="shared" si="680"/>
        <v>n/a</v>
      </c>
      <c r="T575" s="34" t="str">
        <f t="shared" si="681"/>
        <v>n/a</v>
      </c>
      <c r="V575" s="33">
        <f>+'PL-tc'!$N575*'pc-dist'!$F$61</f>
        <v>0</v>
      </c>
      <c r="W575" s="33">
        <f>+'PL-tc'!$O575*'pc-dist'!$O$9</f>
        <v>0</v>
      </c>
      <c r="X575" s="33">
        <f>+'PL-tc'!$P575*'pc-dist'!$F$74</f>
        <v>0</v>
      </c>
      <c r="Y575" s="34" t="str">
        <f t="shared" si="683"/>
        <v>n/a</v>
      </c>
      <c r="Z575" s="34" t="str">
        <f t="shared" si="684"/>
        <v>n/a</v>
      </c>
      <c r="AB575" s="33">
        <f>+'PL-tc'!$N575*'pc-dist'!$G$61</f>
        <v>0</v>
      </c>
      <c r="AC575" s="33">
        <f>+'PL-tc'!$O575*'pc-dist'!$P$9</f>
        <v>0</v>
      </c>
      <c r="AD575" s="33">
        <f>+'PL-tc'!$P575*'pc-dist'!$G$74</f>
        <v>0</v>
      </c>
      <c r="AE575" s="34" t="str">
        <f t="shared" si="686"/>
        <v>n/a</v>
      </c>
      <c r="AF575" s="34" t="str">
        <f t="shared" si="687"/>
        <v>n/a</v>
      </c>
      <c r="AH575" s="33">
        <f t="shared" si="691"/>
        <v>0</v>
      </c>
      <c r="AI575" s="33">
        <f t="shared" si="692"/>
        <v>0</v>
      </c>
      <c r="AJ575" s="33">
        <f t="shared" si="693"/>
        <v>0</v>
      </c>
      <c r="AK575" s="34" t="str">
        <f t="shared" si="689"/>
        <v>n/a</v>
      </c>
      <c r="AL575" s="34" t="str">
        <f t="shared" si="690"/>
        <v>n/a</v>
      </c>
    </row>
    <row r="576" spans="1:38" hidden="1" outlineLevel="2" x14ac:dyDescent="0.2">
      <c r="A576" s="49">
        <v>2320</v>
      </c>
      <c r="B576" s="18" t="str">
        <f>+masterfile!D684</f>
        <v>2320 Verluste aus Anlagenabgang</v>
      </c>
      <c r="D576" s="33">
        <f>+'PL-tc'!$N576*'pc-dist'!$C$61</f>
        <v>0</v>
      </c>
      <c r="E576" s="33">
        <f>+'PL-tc'!$O576*'pc-dist'!$L$9</f>
        <v>0</v>
      </c>
      <c r="F576" s="33">
        <f>+'PL-tc'!$P576*'pc-dist'!$C$74</f>
        <v>0</v>
      </c>
      <c r="G576" s="34" t="str">
        <f t="shared" si="674"/>
        <v>n/a</v>
      </c>
      <c r="H576" s="34" t="str">
        <f t="shared" si="675"/>
        <v>n/a</v>
      </c>
      <c r="J576" s="33">
        <f>+'PL-tc'!$N576*'pc-dist'!$D$61</f>
        <v>0</v>
      </c>
      <c r="K576" s="33">
        <f>+'PL-tc'!$O576*'pc-dist'!$M$9</f>
        <v>0</v>
      </c>
      <c r="L576" s="33">
        <f>+'PL-tc'!$P576*'pc-dist'!$D$74</f>
        <v>0</v>
      </c>
      <c r="M576" s="34" t="str">
        <f t="shared" si="677"/>
        <v>n/a</v>
      </c>
      <c r="N576" s="34" t="str">
        <f t="shared" si="678"/>
        <v>n/a</v>
      </c>
      <c r="P576" s="33">
        <f>+'PL-tc'!$N576*'pc-dist'!$E$61</f>
        <v>0</v>
      </c>
      <c r="Q576" s="33">
        <f>+'PL-tc'!$O576*'pc-dist'!$N$9</f>
        <v>0</v>
      </c>
      <c r="R576" s="33">
        <f>+'PL-tc'!$P576*'pc-dist'!$E$74</f>
        <v>0</v>
      </c>
      <c r="S576" s="34" t="str">
        <f t="shared" si="680"/>
        <v>n/a</v>
      </c>
      <c r="T576" s="34" t="str">
        <f t="shared" si="681"/>
        <v>n/a</v>
      </c>
      <c r="V576" s="33">
        <f>+'PL-tc'!$N576*'pc-dist'!$F$61</f>
        <v>0</v>
      </c>
      <c r="W576" s="33">
        <f>+'PL-tc'!$O576*'pc-dist'!$O$9</f>
        <v>0</v>
      </c>
      <c r="X576" s="33">
        <f>+'PL-tc'!$P576*'pc-dist'!$F$74</f>
        <v>0</v>
      </c>
      <c r="Y576" s="34" t="str">
        <f t="shared" si="683"/>
        <v>n/a</v>
      </c>
      <c r="Z576" s="34" t="str">
        <f t="shared" si="684"/>
        <v>n/a</v>
      </c>
      <c r="AB576" s="33">
        <f>+'PL-tc'!$N576*'pc-dist'!$G$61</f>
        <v>0</v>
      </c>
      <c r="AC576" s="33">
        <f>+'PL-tc'!$O576*'pc-dist'!$P$9</f>
        <v>0</v>
      </c>
      <c r="AD576" s="33">
        <f>+'PL-tc'!$P576*'pc-dist'!$G$74</f>
        <v>0</v>
      </c>
      <c r="AE576" s="34" t="str">
        <f t="shared" si="686"/>
        <v>n/a</v>
      </c>
      <c r="AF576" s="34" t="str">
        <f t="shared" si="687"/>
        <v>n/a</v>
      </c>
      <c r="AH576" s="33">
        <f t="shared" si="691"/>
        <v>0</v>
      </c>
      <c r="AI576" s="33">
        <f t="shared" si="692"/>
        <v>0</v>
      </c>
      <c r="AJ576" s="33">
        <f t="shared" si="693"/>
        <v>0</v>
      </c>
      <c r="AK576" s="34" t="str">
        <f t="shared" si="689"/>
        <v>n/a</v>
      </c>
      <c r="AL576" s="34" t="str">
        <f t="shared" si="690"/>
        <v>n/a</v>
      </c>
    </row>
    <row r="577" spans="1:38" hidden="1" outlineLevel="2" x14ac:dyDescent="0.2">
      <c r="A577" s="49">
        <v>2323</v>
      </c>
      <c r="B577" s="18" t="str">
        <f>+masterfile!D685</f>
        <v>2323 Verlust Veräuß.Ant. KapGes z.T. n. abz.</v>
      </c>
      <c r="D577" s="33">
        <f>+'PL-tc'!$N577*'pc-dist'!$C$61</f>
        <v>0</v>
      </c>
      <c r="E577" s="33">
        <f>+'PL-tc'!$O577*'pc-dist'!$L$9</f>
        <v>0</v>
      </c>
      <c r="F577" s="33">
        <f>+'PL-tc'!$P577*'pc-dist'!$C$74</f>
        <v>0</v>
      </c>
      <c r="G577" s="34" t="str">
        <f t="shared" si="674"/>
        <v>n/a</v>
      </c>
      <c r="H577" s="34" t="str">
        <f t="shared" si="675"/>
        <v>n/a</v>
      </c>
      <c r="J577" s="33">
        <f>+'PL-tc'!$N577*'pc-dist'!$D$61</f>
        <v>0</v>
      </c>
      <c r="K577" s="33">
        <f>+'PL-tc'!$O577*'pc-dist'!$M$9</f>
        <v>0</v>
      </c>
      <c r="L577" s="33">
        <f>+'PL-tc'!$P577*'pc-dist'!$D$74</f>
        <v>0</v>
      </c>
      <c r="M577" s="34" t="str">
        <f t="shared" si="677"/>
        <v>n/a</v>
      </c>
      <c r="N577" s="34" t="str">
        <f t="shared" si="678"/>
        <v>n/a</v>
      </c>
      <c r="P577" s="33">
        <f>+'PL-tc'!$N577*'pc-dist'!$E$61</f>
        <v>0</v>
      </c>
      <c r="Q577" s="33">
        <f>+'PL-tc'!$O577*'pc-dist'!$N$9</f>
        <v>0</v>
      </c>
      <c r="R577" s="33">
        <f>+'PL-tc'!$P577*'pc-dist'!$E$74</f>
        <v>0</v>
      </c>
      <c r="S577" s="34" t="str">
        <f t="shared" si="680"/>
        <v>n/a</v>
      </c>
      <c r="T577" s="34" t="str">
        <f t="shared" si="681"/>
        <v>n/a</v>
      </c>
      <c r="V577" s="33">
        <f>+'PL-tc'!$N577*'pc-dist'!$F$61</f>
        <v>0</v>
      </c>
      <c r="W577" s="33">
        <f>+'PL-tc'!$O577*'pc-dist'!$O$9</f>
        <v>0</v>
      </c>
      <c r="X577" s="33">
        <f>+'PL-tc'!$P577*'pc-dist'!$F$74</f>
        <v>0</v>
      </c>
      <c r="Y577" s="34" t="str">
        <f t="shared" si="683"/>
        <v>n/a</v>
      </c>
      <c r="Z577" s="34" t="str">
        <f t="shared" si="684"/>
        <v>n/a</v>
      </c>
      <c r="AB577" s="33">
        <f>+'PL-tc'!$N577*'pc-dist'!$G$61</f>
        <v>0</v>
      </c>
      <c r="AC577" s="33">
        <f>+'PL-tc'!$O577*'pc-dist'!$P$9</f>
        <v>0</v>
      </c>
      <c r="AD577" s="33">
        <f>+'PL-tc'!$P577*'pc-dist'!$G$74</f>
        <v>0</v>
      </c>
      <c r="AE577" s="34" t="str">
        <f t="shared" si="686"/>
        <v>n/a</v>
      </c>
      <c r="AF577" s="34" t="str">
        <f t="shared" si="687"/>
        <v>n/a</v>
      </c>
      <c r="AH577" s="33">
        <f t="shared" si="691"/>
        <v>0</v>
      </c>
      <c r="AI577" s="33">
        <f t="shared" si="692"/>
        <v>0</v>
      </c>
      <c r="AJ577" s="33">
        <f t="shared" si="693"/>
        <v>0</v>
      </c>
      <c r="AK577" s="34" t="str">
        <f t="shared" si="689"/>
        <v>n/a</v>
      </c>
      <c r="AL577" s="34" t="str">
        <f t="shared" si="690"/>
        <v>n/a</v>
      </c>
    </row>
    <row r="578" spans="1:38" ht="24" hidden="1" outlineLevel="2" x14ac:dyDescent="0.2">
      <c r="A578" s="49">
        <v>2325</v>
      </c>
      <c r="B578" s="18" t="str">
        <f>+masterfile!D686</f>
        <v>2325 Verluste aus Abgang von Umlaufvermögen</v>
      </c>
      <c r="D578" s="33">
        <f>+'PL-tc'!$N578*'pc-dist'!$C$61</f>
        <v>0</v>
      </c>
      <c r="E578" s="33">
        <f>+'PL-tc'!$O578*'pc-dist'!$L$9</f>
        <v>0</v>
      </c>
      <c r="F578" s="33">
        <f>+'PL-tc'!$P578*'pc-dist'!$C$74</f>
        <v>0</v>
      </c>
      <c r="G578" s="34" t="str">
        <f t="shared" si="674"/>
        <v>n/a</v>
      </c>
      <c r="H578" s="34" t="str">
        <f t="shared" si="675"/>
        <v>n/a</v>
      </c>
      <c r="J578" s="33">
        <f>+'PL-tc'!$N578*'pc-dist'!$D$61</f>
        <v>0</v>
      </c>
      <c r="K578" s="33">
        <f>+'PL-tc'!$O578*'pc-dist'!$M$9</f>
        <v>0</v>
      </c>
      <c r="L578" s="33">
        <f>+'PL-tc'!$P578*'pc-dist'!$D$74</f>
        <v>0</v>
      </c>
      <c r="M578" s="34" t="str">
        <f t="shared" si="677"/>
        <v>n/a</v>
      </c>
      <c r="N578" s="34" t="str">
        <f t="shared" si="678"/>
        <v>n/a</v>
      </c>
      <c r="P578" s="33">
        <f>+'PL-tc'!$N578*'pc-dist'!$E$61</f>
        <v>0</v>
      </c>
      <c r="Q578" s="33">
        <f>+'PL-tc'!$O578*'pc-dist'!$N$9</f>
        <v>0</v>
      </c>
      <c r="R578" s="33">
        <f>+'PL-tc'!$P578*'pc-dist'!$E$74</f>
        <v>0</v>
      </c>
      <c r="S578" s="34" t="str">
        <f t="shared" si="680"/>
        <v>n/a</v>
      </c>
      <c r="T578" s="34" t="str">
        <f t="shared" si="681"/>
        <v>n/a</v>
      </c>
      <c r="V578" s="33">
        <f>+'PL-tc'!$N578*'pc-dist'!$F$61</f>
        <v>0</v>
      </c>
      <c r="W578" s="33">
        <f>+'PL-tc'!$O578*'pc-dist'!$O$9</f>
        <v>0</v>
      </c>
      <c r="X578" s="33">
        <f>+'PL-tc'!$P578*'pc-dist'!$F$74</f>
        <v>0</v>
      </c>
      <c r="Y578" s="34" t="str">
        <f t="shared" si="683"/>
        <v>n/a</v>
      </c>
      <c r="Z578" s="34" t="str">
        <f t="shared" si="684"/>
        <v>n/a</v>
      </c>
      <c r="AB578" s="33">
        <f>+'PL-tc'!$N578*'pc-dist'!$G$61</f>
        <v>0</v>
      </c>
      <c r="AC578" s="33">
        <f>+'PL-tc'!$O578*'pc-dist'!$P$9</f>
        <v>0</v>
      </c>
      <c r="AD578" s="33">
        <f>+'PL-tc'!$P578*'pc-dist'!$G$74</f>
        <v>0</v>
      </c>
      <c r="AE578" s="34" t="str">
        <f t="shared" si="686"/>
        <v>n/a</v>
      </c>
      <c r="AF578" s="34" t="str">
        <f t="shared" si="687"/>
        <v>n/a</v>
      </c>
      <c r="AH578" s="33">
        <f t="shared" si="691"/>
        <v>0</v>
      </c>
      <c r="AI578" s="33">
        <f t="shared" si="692"/>
        <v>0</v>
      </c>
      <c r="AJ578" s="33">
        <f t="shared" si="693"/>
        <v>0</v>
      </c>
      <c r="AK578" s="34" t="str">
        <f t="shared" si="689"/>
        <v>n/a</v>
      </c>
      <c r="AL578" s="34" t="str">
        <f t="shared" si="690"/>
        <v>n/a</v>
      </c>
    </row>
    <row r="579" spans="1:38" hidden="1" outlineLevel="2" x14ac:dyDescent="0.2">
      <c r="A579" s="49">
        <v>2326</v>
      </c>
      <c r="B579" s="18" t="str">
        <f>+masterfile!D687</f>
        <v>2326 Verluste aus Abgang UV z.T. n. abziehbar</v>
      </c>
      <c r="D579" s="33">
        <f>+'PL-tc'!$N579*'pc-dist'!$C$61</f>
        <v>0</v>
      </c>
      <c r="E579" s="33">
        <f>+'PL-tc'!$O579*'pc-dist'!$L$9</f>
        <v>0</v>
      </c>
      <c r="F579" s="33">
        <f>+'PL-tc'!$P579*'pc-dist'!$C$74</f>
        <v>0</v>
      </c>
      <c r="G579" s="34" t="str">
        <f t="shared" si="674"/>
        <v>n/a</v>
      </c>
      <c r="H579" s="34" t="str">
        <f t="shared" si="675"/>
        <v>n/a</v>
      </c>
      <c r="J579" s="33">
        <f>+'PL-tc'!$N579*'pc-dist'!$D$61</f>
        <v>0</v>
      </c>
      <c r="K579" s="33">
        <f>+'PL-tc'!$O579*'pc-dist'!$M$9</f>
        <v>0</v>
      </c>
      <c r="L579" s="33">
        <f>+'PL-tc'!$P579*'pc-dist'!$D$74</f>
        <v>0</v>
      </c>
      <c r="M579" s="34" t="str">
        <f t="shared" si="677"/>
        <v>n/a</v>
      </c>
      <c r="N579" s="34" t="str">
        <f t="shared" si="678"/>
        <v>n/a</v>
      </c>
      <c r="P579" s="33">
        <f>+'PL-tc'!$N579*'pc-dist'!$E$61</f>
        <v>0</v>
      </c>
      <c r="Q579" s="33">
        <f>+'PL-tc'!$O579*'pc-dist'!$N$9</f>
        <v>0</v>
      </c>
      <c r="R579" s="33">
        <f>+'PL-tc'!$P579*'pc-dist'!$E$74</f>
        <v>0</v>
      </c>
      <c r="S579" s="34" t="str">
        <f t="shared" si="680"/>
        <v>n/a</v>
      </c>
      <c r="T579" s="34" t="str">
        <f t="shared" si="681"/>
        <v>n/a</v>
      </c>
      <c r="V579" s="33">
        <f>+'PL-tc'!$N579*'pc-dist'!$F$61</f>
        <v>0</v>
      </c>
      <c r="W579" s="33">
        <f>+'PL-tc'!$O579*'pc-dist'!$O$9</f>
        <v>0</v>
      </c>
      <c r="X579" s="33">
        <f>+'PL-tc'!$P579*'pc-dist'!$F$74</f>
        <v>0</v>
      </c>
      <c r="Y579" s="34" t="str">
        <f t="shared" si="683"/>
        <v>n/a</v>
      </c>
      <c r="Z579" s="34" t="str">
        <f t="shared" si="684"/>
        <v>n/a</v>
      </c>
      <c r="AB579" s="33">
        <f>+'PL-tc'!$N579*'pc-dist'!$G$61</f>
        <v>0</v>
      </c>
      <c r="AC579" s="33">
        <f>+'PL-tc'!$O579*'pc-dist'!$P$9</f>
        <v>0</v>
      </c>
      <c r="AD579" s="33">
        <f>+'PL-tc'!$P579*'pc-dist'!$G$74</f>
        <v>0</v>
      </c>
      <c r="AE579" s="34" t="str">
        <f t="shared" si="686"/>
        <v>n/a</v>
      </c>
      <c r="AF579" s="34" t="str">
        <f t="shared" si="687"/>
        <v>n/a</v>
      </c>
      <c r="AH579" s="33">
        <f t="shared" si="691"/>
        <v>0</v>
      </c>
      <c r="AI579" s="33">
        <f t="shared" si="692"/>
        <v>0</v>
      </c>
      <c r="AJ579" s="33">
        <f t="shared" si="693"/>
        <v>0</v>
      </c>
      <c r="AK579" s="34" t="str">
        <f t="shared" si="689"/>
        <v>n/a</v>
      </c>
      <c r="AL579" s="34" t="str">
        <f t="shared" si="690"/>
        <v>n/a</v>
      </c>
    </row>
    <row r="580" spans="1:38" hidden="1" outlineLevel="2" x14ac:dyDescent="0.2">
      <c r="A580" s="49">
        <v>2327</v>
      </c>
      <c r="B580" s="18" t="str">
        <f>+masterfile!D688</f>
        <v>2327 Abgang WG UV § 4 (3) EStG</v>
      </c>
      <c r="D580" s="33">
        <f>+'PL-tc'!$N580*'pc-dist'!$C$61</f>
        <v>0</v>
      </c>
      <c r="E580" s="33">
        <f>+'PL-tc'!$O580*'pc-dist'!$L$9</f>
        <v>0</v>
      </c>
      <c r="F580" s="33">
        <f>+'PL-tc'!$P580*'pc-dist'!$C$74</f>
        <v>0</v>
      </c>
      <c r="G580" s="34" t="str">
        <f t="shared" si="674"/>
        <v>n/a</v>
      </c>
      <c r="H580" s="34" t="str">
        <f t="shared" si="675"/>
        <v>n/a</v>
      </c>
      <c r="J580" s="33">
        <f>+'PL-tc'!$N580*'pc-dist'!$D$61</f>
        <v>0</v>
      </c>
      <c r="K580" s="33">
        <f>+'PL-tc'!$O580*'pc-dist'!$M$9</f>
        <v>0</v>
      </c>
      <c r="L580" s="33">
        <f>+'PL-tc'!$P580*'pc-dist'!$D$74</f>
        <v>0</v>
      </c>
      <c r="M580" s="34" t="str">
        <f t="shared" si="677"/>
        <v>n/a</v>
      </c>
      <c r="N580" s="34" t="str">
        <f t="shared" si="678"/>
        <v>n/a</v>
      </c>
      <c r="P580" s="33">
        <f>+'PL-tc'!$N580*'pc-dist'!$E$61</f>
        <v>0</v>
      </c>
      <c r="Q580" s="33">
        <f>+'PL-tc'!$O580*'pc-dist'!$N$9</f>
        <v>0</v>
      </c>
      <c r="R580" s="33">
        <f>+'PL-tc'!$P580*'pc-dist'!$E$74</f>
        <v>0</v>
      </c>
      <c r="S580" s="34" t="str">
        <f t="shared" si="680"/>
        <v>n/a</v>
      </c>
      <c r="T580" s="34" t="str">
        <f t="shared" si="681"/>
        <v>n/a</v>
      </c>
      <c r="V580" s="33">
        <f>+'PL-tc'!$N580*'pc-dist'!$F$61</f>
        <v>0</v>
      </c>
      <c r="W580" s="33">
        <f>+'PL-tc'!$O580*'pc-dist'!$O$9</f>
        <v>0</v>
      </c>
      <c r="X580" s="33">
        <f>+'PL-tc'!$P580*'pc-dist'!$F$74</f>
        <v>0</v>
      </c>
      <c r="Y580" s="34" t="str">
        <f t="shared" si="683"/>
        <v>n/a</v>
      </c>
      <c r="Z580" s="34" t="str">
        <f t="shared" si="684"/>
        <v>n/a</v>
      </c>
      <c r="AB580" s="33">
        <f>+'PL-tc'!$N580*'pc-dist'!$G$61</f>
        <v>0</v>
      </c>
      <c r="AC580" s="33">
        <f>+'PL-tc'!$O580*'pc-dist'!$P$9</f>
        <v>0</v>
      </c>
      <c r="AD580" s="33">
        <f>+'PL-tc'!$P580*'pc-dist'!$G$74</f>
        <v>0</v>
      </c>
      <c r="AE580" s="34" t="str">
        <f t="shared" si="686"/>
        <v>n/a</v>
      </c>
      <c r="AF580" s="34" t="str">
        <f t="shared" si="687"/>
        <v>n/a</v>
      </c>
      <c r="AH580" s="33">
        <f t="shared" si="691"/>
        <v>0</v>
      </c>
      <c r="AI580" s="33">
        <f t="shared" si="692"/>
        <v>0</v>
      </c>
      <c r="AJ580" s="33">
        <f t="shared" si="693"/>
        <v>0</v>
      </c>
      <c r="AK580" s="34" t="str">
        <f t="shared" si="689"/>
        <v>n/a</v>
      </c>
      <c r="AL580" s="34" t="str">
        <f t="shared" si="690"/>
        <v>n/a</v>
      </c>
    </row>
    <row r="581" spans="1:38" hidden="1" outlineLevel="2" x14ac:dyDescent="0.2">
      <c r="A581" s="49">
        <v>2328</v>
      </c>
      <c r="B581" s="18" t="str">
        <f>+masterfile!D689</f>
        <v>2328 Abgang WG UV § 4 (3) EStG z.T.nicht abz.</v>
      </c>
      <c r="D581" s="33">
        <f>+'PL-tc'!$N581*'pc-dist'!$C$61</f>
        <v>0</v>
      </c>
      <c r="E581" s="33">
        <f>+'PL-tc'!$O581*'pc-dist'!$L$9</f>
        <v>0</v>
      </c>
      <c r="F581" s="33">
        <f>+'PL-tc'!$P581*'pc-dist'!$C$74</f>
        <v>0</v>
      </c>
      <c r="G581" s="34" t="str">
        <f t="shared" si="674"/>
        <v>n/a</v>
      </c>
      <c r="H581" s="34" t="str">
        <f t="shared" si="675"/>
        <v>n/a</v>
      </c>
      <c r="J581" s="33">
        <f>+'PL-tc'!$N581*'pc-dist'!$D$61</f>
        <v>0</v>
      </c>
      <c r="K581" s="33">
        <f>+'PL-tc'!$O581*'pc-dist'!$M$9</f>
        <v>0</v>
      </c>
      <c r="L581" s="33">
        <f>+'PL-tc'!$P581*'pc-dist'!$D$74</f>
        <v>0</v>
      </c>
      <c r="M581" s="34" t="str">
        <f t="shared" si="677"/>
        <v>n/a</v>
      </c>
      <c r="N581" s="34" t="str">
        <f t="shared" si="678"/>
        <v>n/a</v>
      </c>
      <c r="P581" s="33">
        <f>+'PL-tc'!$N581*'pc-dist'!$E$61</f>
        <v>0</v>
      </c>
      <c r="Q581" s="33">
        <f>+'PL-tc'!$O581*'pc-dist'!$N$9</f>
        <v>0</v>
      </c>
      <c r="R581" s="33">
        <f>+'PL-tc'!$P581*'pc-dist'!$E$74</f>
        <v>0</v>
      </c>
      <c r="S581" s="34" t="str">
        <f t="shared" si="680"/>
        <v>n/a</v>
      </c>
      <c r="T581" s="34" t="str">
        <f t="shared" si="681"/>
        <v>n/a</v>
      </c>
      <c r="V581" s="33">
        <f>+'PL-tc'!$N581*'pc-dist'!$F$61</f>
        <v>0</v>
      </c>
      <c r="W581" s="33">
        <f>+'PL-tc'!$O581*'pc-dist'!$O$9</f>
        <v>0</v>
      </c>
      <c r="X581" s="33">
        <f>+'PL-tc'!$P581*'pc-dist'!$F$74</f>
        <v>0</v>
      </c>
      <c r="Y581" s="34" t="str">
        <f t="shared" si="683"/>
        <v>n/a</v>
      </c>
      <c r="Z581" s="34" t="str">
        <f t="shared" si="684"/>
        <v>n/a</v>
      </c>
      <c r="AB581" s="33">
        <f>+'PL-tc'!$N581*'pc-dist'!$G$61</f>
        <v>0</v>
      </c>
      <c r="AC581" s="33">
        <f>+'PL-tc'!$O581*'pc-dist'!$P$9</f>
        <v>0</v>
      </c>
      <c r="AD581" s="33">
        <f>+'PL-tc'!$P581*'pc-dist'!$G$74</f>
        <v>0</v>
      </c>
      <c r="AE581" s="34" t="str">
        <f t="shared" si="686"/>
        <v>n/a</v>
      </c>
      <c r="AF581" s="34" t="str">
        <f t="shared" si="687"/>
        <v>n/a</v>
      </c>
      <c r="AH581" s="33">
        <f t="shared" si="691"/>
        <v>0</v>
      </c>
      <c r="AI581" s="33">
        <f t="shared" si="692"/>
        <v>0</v>
      </c>
      <c r="AJ581" s="33">
        <f t="shared" si="693"/>
        <v>0</v>
      </c>
      <c r="AK581" s="34" t="str">
        <f t="shared" si="689"/>
        <v>n/a</v>
      </c>
      <c r="AL581" s="34" t="str">
        <f t="shared" si="690"/>
        <v>n/a</v>
      </c>
    </row>
    <row r="582" spans="1:38" hidden="1" outlineLevel="2" x14ac:dyDescent="0.2">
      <c r="A582" s="49">
        <v>2339</v>
      </c>
      <c r="B582" s="18" t="str">
        <f>+masterfile!D690</f>
        <v>2339 Einstellungen stl. Rücklage § 4g EStG</v>
      </c>
      <c r="D582" s="33">
        <f>+'PL-tc'!$N582*'pc-dist'!$C$61</f>
        <v>0</v>
      </c>
      <c r="E582" s="33">
        <f>+'PL-tc'!$O582*'pc-dist'!$L$9</f>
        <v>0</v>
      </c>
      <c r="F582" s="33">
        <f>+'PL-tc'!$P582*'pc-dist'!$C$74</f>
        <v>0</v>
      </c>
      <c r="G582" s="34" t="str">
        <f t="shared" si="674"/>
        <v>n/a</v>
      </c>
      <c r="H582" s="34" t="str">
        <f t="shared" si="675"/>
        <v>n/a</v>
      </c>
      <c r="J582" s="33">
        <f>+'PL-tc'!$N582*'pc-dist'!$D$61</f>
        <v>0</v>
      </c>
      <c r="K582" s="33">
        <f>+'PL-tc'!$O582*'pc-dist'!$M$9</f>
        <v>0</v>
      </c>
      <c r="L582" s="33">
        <f>+'PL-tc'!$P582*'pc-dist'!$D$74</f>
        <v>0</v>
      </c>
      <c r="M582" s="34" t="str">
        <f t="shared" si="677"/>
        <v>n/a</v>
      </c>
      <c r="N582" s="34" t="str">
        <f t="shared" si="678"/>
        <v>n/a</v>
      </c>
      <c r="P582" s="33">
        <f>+'PL-tc'!$N582*'pc-dist'!$E$61</f>
        <v>0</v>
      </c>
      <c r="Q582" s="33">
        <f>+'PL-tc'!$O582*'pc-dist'!$N$9</f>
        <v>0</v>
      </c>
      <c r="R582" s="33">
        <f>+'PL-tc'!$P582*'pc-dist'!$E$74</f>
        <v>0</v>
      </c>
      <c r="S582" s="34" t="str">
        <f t="shared" si="680"/>
        <v>n/a</v>
      </c>
      <c r="T582" s="34" t="str">
        <f t="shared" si="681"/>
        <v>n/a</v>
      </c>
      <c r="V582" s="33">
        <f>+'PL-tc'!$N582*'pc-dist'!$F$61</f>
        <v>0</v>
      </c>
      <c r="W582" s="33">
        <f>+'PL-tc'!$O582*'pc-dist'!$O$9</f>
        <v>0</v>
      </c>
      <c r="X582" s="33">
        <f>+'PL-tc'!$P582*'pc-dist'!$F$74</f>
        <v>0</v>
      </c>
      <c r="Y582" s="34" t="str">
        <f t="shared" si="683"/>
        <v>n/a</v>
      </c>
      <c r="Z582" s="34" t="str">
        <f t="shared" si="684"/>
        <v>n/a</v>
      </c>
      <c r="AB582" s="33">
        <f>+'PL-tc'!$N582*'pc-dist'!$G$61</f>
        <v>0</v>
      </c>
      <c r="AC582" s="33">
        <f>+'PL-tc'!$O582*'pc-dist'!$P$9</f>
        <v>0</v>
      </c>
      <c r="AD582" s="33">
        <f>+'PL-tc'!$P582*'pc-dist'!$G$74</f>
        <v>0</v>
      </c>
      <c r="AE582" s="34" t="str">
        <f t="shared" si="686"/>
        <v>n/a</v>
      </c>
      <c r="AF582" s="34" t="str">
        <f t="shared" si="687"/>
        <v>n/a</v>
      </c>
      <c r="AH582" s="33">
        <f t="shared" si="691"/>
        <v>0</v>
      </c>
      <c r="AI582" s="33">
        <f t="shared" si="692"/>
        <v>0</v>
      </c>
      <c r="AJ582" s="33">
        <f t="shared" si="693"/>
        <v>0</v>
      </c>
      <c r="AK582" s="34" t="str">
        <f t="shared" si="689"/>
        <v>n/a</v>
      </c>
      <c r="AL582" s="34" t="str">
        <f t="shared" si="690"/>
        <v>n/a</v>
      </c>
    </row>
    <row r="583" spans="1:38" hidden="1" outlineLevel="2" x14ac:dyDescent="0.2">
      <c r="A583" s="49">
        <v>2342</v>
      </c>
      <c r="B583" s="18" t="str">
        <f>+masterfile!D691</f>
        <v>2342 Einstellg stl. Rücklage § 6b (3) EStG</v>
      </c>
      <c r="D583" s="33">
        <f>+'PL-tc'!$N583*'pc-dist'!$C$61</f>
        <v>0</v>
      </c>
      <c r="E583" s="33">
        <f>+'PL-tc'!$O583*'pc-dist'!$L$9</f>
        <v>0</v>
      </c>
      <c r="F583" s="33">
        <f>+'PL-tc'!$P583*'pc-dist'!$C$74</f>
        <v>0</v>
      </c>
      <c r="G583" s="34" t="str">
        <f t="shared" si="674"/>
        <v>n/a</v>
      </c>
      <c r="H583" s="34" t="str">
        <f t="shared" si="675"/>
        <v>n/a</v>
      </c>
      <c r="J583" s="33">
        <f>+'PL-tc'!$N583*'pc-dist'!$D$61</f>
        <v>0</v>
      </c>
      <c r="K583" s="33">
        <f>+'PL-tc'!$O583*'pc-dist'!$M$9</f>
        <v>0</v>
      </c>
      <c r="L583" s="33">
        <f>+'PL-tc'!$P583*'pc-dist'!$D$74</f>
        <v>0</v>
      </c>
      <c r="M583" s="34" t="str">
        <f t="shared" si="677"/>
        <v>n/a</v>
      </c>
      <c r="N583" s="34" t="str">
        <f t="shared" si="678"/>
        <v>n/a</v>
      </c>
      <c r="P583" s="33">
        <f>+'PL-tc'!$N583*'pc-dist'!$E$61</f>
        <v>0</v>
      </c>
      <c r="Q583" s="33">
        <f>+'PL-tc'!$O583*'pc-dist'!$N$9</f>
        <v>0</v>
      </c>
      <c r="R583" s="33">
        <f>+'PL-tc'!$P583*'pc-dist'!$E$74</f>
        <v>0</v>
      </c>
      <c r="S583" s="34" t="str">
        <f t="shared" si="680"/>
        <v>n/a</v>
      </c>
      <c r="T583" s="34" t="str">
        <f t="shared" si="681"/>
        <v>n/a</v>
      </c>
      <c r="V583" s="33">
        <f>+'PL-tc'!$N583*'pc-dist'!$F$61</f>
        <v>0</v>
      </c>
      <c r="W583" s="33">
        <f>+'PL-tc'!$O583*'pc-dist'!$O$9</f>
        <v>0</v>
      </c>
      <c r="X583" s="33">
        <f>+'PL-tc'!$P583*'pc-dist'!$F$74</f>
        <v>0</v>
      </c>
      <c r="Y583" s="34" t="str">
        <f t="shared" si="683"/>
        <v>n/a</v>
      </c>
      <c r="Z583" s="34" t="str">
        <f t="shared" si="684"/>
        <v>n/a</v>
      </c>
      <c r="AB583" s="33">
        <f>+'PL-tc'!$N583*'pc-dist'!$G$61</f>
        <v>0</v>
      </c>
      <c r="AC583" s="33">
        <f>+'PL-tc'!$O583*'pc-dist'!$P$9</f>
        <v>0</v>
      </c>
      <c r="AD583" s="33">
        <f>+'PL-tc'!$P583*'pc-dist'!$G$74</f>
        <v>0</v>
      </c>
      <c r="AE583" s="34" t="str">
        <f t="shared" si="686"/>
        <v>n/a</v>
      </c>
      <c r="AF583" s="34" t="str">
        <f t="shared" si="687"/>
        <v>n/a</v>
      </c>
      <c r="AH583" s="33">
        <f t="shared" si="691"/>
        <v>0</v>
      </c>
      <c r="AI583" s="33">
        <f t="shared" si="692"/>
        <v>0</v>
      </c>
      <c r="AJ583" s="33">
        <f t="shared" si="693"/>
        <v>0</v>
      </c>
      <c r="AK583" s="34" t="str">
        <f t="shared" si="689"/>
        <v>n/a</v>
      </c>
      <c r="AL583" s="34" t="str">
        <f t="shared" si="690"/>
        <v>n/a</v>
      </c>
    </row>
    <row r="584" spans="1:38" hidden="1" outlineLevel="2" x14ac:dyDescent="0.2">
      <c r="A584" s="49">
        <v>2343</v>
      </c>
      <c r="B584" s="18" t="str">
        <f>+masterfile!D692</f>
        <v>2343 Einstellg stl. Rücklage § 6b (10) EStG</v>
      </c>
      <c r="D584" s="33">
        <f>+'PL-tc'!$N584*'pc-dist'!$C$61</f>
        <v>0</v>
      </c>
      <c r="E584" s="33">
        <f>+'PL-tc'!$O584*'pc-dist'!$L$9</f>
        <v>0</v>
      </c>
      <c r="F584" s="33">
        <f>+'PL-tc'!$P584*'pc-dist'!$C$74</f>
        <v>0</v>
      </c>
      <c r="G584" s="34" t="str">
        <f t="shared" si="674"/>
        <v>n/a</v>
      </c>
      <c r="H584" s="34" t="str">
        <f t="shared" si="675"/>
        <v>n/a</v>
      </c>
      <c r="J584" s="33">
        <f>+'PL-tc'!$N584*'pc-dist'!$D$61</f>
        <v>0</v>
      </c>
      <c r="K584" s="33">
        <f>+'PL-tc'!$O584*'pc-dist'!$M$9</f>
        <v>0</v>
      </c>
      <c r="L584" s="33">
        <f>+'PL-tc'!$P584*'pc-dist'!$D$74</f>
        <v>0</v>
      </c>
      <c r="M584" s="34" t="str">
        <f t="shared" si="677"/>
        <v>n/a</v>
      </c>
      <c r="N584" s="34" t="str">
        <f t="shared" si="678"/>
        <v>n/a</v>
      </c>
      <c r="P584" s="33">
        <f>+'PL-tc'!$N584*'pc-dist'!$E$61</f>
        <v>0</v>
      </c>
      <c r="Q584" s="33">
        <f>+'PL-tc'!$O584*'pc-dist'!$N$9</f>
        <v>0</v>
      </c>
      <c r="R584" s="33">
        <f>+'PL-tc'!$P584*'pc-dist'!$E$74</f>
        <v>0</v>
      </c>
      <c r="S584" s="34" t="str">
        <f t="shared" si="680"/>
        <v>n/a</v>
      </c>
      <c r="T584" s="34" t="str">
        <f t="shared" si="681"/>
        <v>n/a</v>
      </c>
      <c r="V584" s="33">
        <f>+'PL-tc'!$N584*'pc-dist'!$F$61</f>
        <v>0</v>
      </c>
      <c r="W584" s="33">
        <f>+'PL-tc'!$O584*'pc-dist'!$O$9</f>
        <v>0</v>
      </c>
      <c r="X584" s="33">
        <f>+'PL-tc'!$P584*'pc-dist'!$F$74</f>
        <v>0</v>
      </c>
      <c r="Y584" s="34" t="str">
        <f t="shared" si="683"/>
        <v>n/a</v>
      </c>
      <c r="Z584" s="34" t="str">
        <f t="shared" si="684"/>
        <v>n/a</v>
      </c>
      <c r="AB584" s="33">
        <f>+'PL-tc'!$N584*'pc-dist'!$G$61</f>
        <v>0</v>
      </c>
      <c r="AC584" s="33">
        <f>+'PL-tc'!$O584*'pc-dist'!$P$9</f>
        <v>0</v>
      </c>
      <c r="AD584" s="33">
        <f>+'PL-tc'!$P584*'pc-dist'!$G$74</f>
        <v>0</v>
      </c>
      <c r="AE584" s="34" t="str">
        <f t="shared" si="686"/>
        <v>n/a</v>
      </c>
      <c r="AF584" s="34" t="str">
        <f t="shared" si="687"/>
        <v>n/a</v>
      </c>
      <c r="AH584" s="33">
        <f t="shared" si="691"/>
        <v>0</v>
      </c>
      <c r="AI584" s="33">
        <f t="shared" si="692"/>
        <v>0</v>
      </c>
      <c r="AJ584" s="33">
        <f t="shared" si="693"/>
        <v>0</v>
      </c>
      <c r="AK584" s="34" t="str">
        <f t="shared" si="689"/>
        <v>n/a</v>
      </c>
      <c r="AL584" s="34" t="str">
        <f t="shared" si="690"/>
        <v>n/a</v>
      </c>
    </row>
    <row r="585" spans="1:38" hidden="1" outlineLevel="2" x14ac:dyDescent="0.2">
      <c r="A585" s="49">
        <v>2344</v>
      </c>
      <c r="B585" s="18" t="str">
        <f>+masterfile!D693</f>
        <v>2344 Einstellungen stl. Rücklage R 6.6 EStR</v>
      </c>
      <c r="D585" s="33">
        <f>+'PL-tc'!$N585*'pc-dist'!$C$61</f>
        <v>0</v>
      </c>
      <c r="E585" s="33">
        <f>+'PL-tc'!$O585*'pc-dist'!$L$9</f>
        <v>0</v>
      </c>
      <c r="F585" s="33">
        <f>+'PL-tc'!$P585*'pc-dist'!$C$74</f>
        <v>0</v>
      </c>
      <c r="G585" s="34" t="str">
        <f t="shared" si="674"/>
        <v>n/a</v>
      </c>
      <c r="H585" s="34" t="str">
        <f t="shared" si="675"/>
        <v>n/a</v>
      </c>
      <c r="J585" s="33">
        <f>+'PL-tc'!$N585*'pc-dist'!$D$61</f>
        <v>0</v>
      </c>
      <c r="K585" s="33">
        <f>+'PL-tc'!$O585*'pc-dist'!$M$9</f>
        <v>0</v>
      </c>
      <c r="L585" s="33">
        <f>+'PL-tc'!$P585*'pc-dist'!$D$74</f>
        <v>0</v>
      </c>
      <c r="M585" s="34" t="str">
        <f t="shared" si="677"/>
        <v>n/a</v>
      </c>
      <c r="N585" s="34" t="str">
        <f t="shared" si="678"/>
        <v>n/a</v>
      </c>
      <c r="P585" s="33">
        <f>+'PL-tc'!$N585*'pc-dist'!$E$61</f>
        <v>0</v>
      </c>
      <c r="Q585" s="33">
        <f>+'PL-tc'!$O585*'pc-dist'!$N$9</f>
        <v>0</v>
      </c>
      <c r="R585" s="33">
        <f>+'PL-tc'!$P585*'pc-dist'!$E$74</f>
        <v>0</v>
      </c>
      <c r="S585" s="34" t="str">
        <f t="shared" si="680"/>
        <v>n/a</v>
      </c>
      <c r="T585" s="34" t="str">
        <f t="shared" si="681"/>
        <v>n/a</v>
      </c>
      <c r="V585" s="33">
        <f>+'PL-tc'!$N585*'pc-dist'!$F$61</f>
        <v>0</v>
      </c>
      <c r="W585" s="33">
        <f>+'PL-tc'!$O585*'pc-dist'!$O$9</f>
        <v>0</v>
      </c>
      <c r="X585" s="33">
        <f>+'PL-tc'!$P585*'pc-dist'!$F$74</f>
        <v>0</v>
      </c>
      <c r="Y585" s="34" t="str">
        <f t="shared" si="683"/>
        <v>n/a</v>
      </c>
      <c r="Z585" s="34" t="str">
        <f t="shared" si="684"/>
        <v>n/a</v>
      </c>
      <c r="AB585" s="33">
        <f>+'PL-tc'!$N585*'pc-dist'!$G$61</f>
        <v>0</v>
      </c>
      <c r="AC585" s="33">
        <f>+'PL-tc'!$O585*'pc-dist'!$P$9</f>
        <v>0</v>
      </c>
      <c r="AD585" s="33">
        <f>+'PL-tc'!$P585*'pc-dist'!$G$74</f>
        <v>0</v>
      </c>
      <c r="AE585" s="34" t="str">
        <f t="shared" si="686"/>
        <v>n/a</v>
      </c>
      <c r="AF585" s="34" t="str">
        <f t="shared" si="687"/>
        <v>n/a</v>
      </c>
      <c r="AH585" s="33">
        <f t="shared" si="691"/>
        <v>0</v>
      </c>
      <c r="AI585" s="33">
        <f t="shared" si="692"/>
        <v>0</v>
      </c>
      <c r="AJ585" s="33">
        <f t="shared" si="693"/>
        <v>0</v>
      </c>
      <c r="AK585" s="34" t="str">
        <f t="shared" si="689"/>
        <v>n/a</v>
      </c>
      <c r="AL585" s="34" t="str">
        <f t="shared" si="690"/>
        <v>n/a</v>
      </c>
    </row>
    <row r="586" spans="1:38" hidden="1" outlineLevel="2" x14ac:dyDescent="0.2">
      <c r="A586" s="49">
        <v>2345</v>
      </c>
      <c r="B586" s="18" t="str">
        <f>+masterfile!D694</f>
        <v>2345 Einstellungen in sonstige stl. Rücklagen</v>
      </c>
      <c r="D586" s="33">
        <f>+'PL-tc'!$N586*'pc-dist'!$C$61</f>
        <v>0</v>
      </c>
      <c r="E586" s="33">
        <f>+'PL-tc'!$O586*'pc-dist'!$L$9</f>
        <v>0</v>
      </c>
      <c r="F586" s="33">
        <f>+'PL-tc'!$P586*'pc-dist'!$C$74</f>
        <v>0</v>
      </c>
      <c r="G586" s="34" t="str">
        <f t="shared" si="674"/>
        <v>n/a</v>
      </c>
      <c r="H586" s="34" t="str">
        <f t="shared" si="675"/>
        <v>n/a</v>
      </c>
      <c r="J586" s="33">
        <f>+'PL-tc'!$N586*'pc-dist'!$D$61</f>
        <v>0</v>
      </c>
      <c r="K586" s="33">
        <f>+'PL-tc'!$O586*'pc-dist'!$M$9</f>
        <v>0</v>
      </c>
      <c r="L586" s="33">
        <f>+'PL-tc'!$P586*'pc-dist'!$D$74</f>
        <v>0</v>
      </c>
      <c r="M586" s="34" t="str">
        <f t="shared" si="677"/>
        <v>n/a</v>
      </c>
      <c r="N586" s="34" t="str">
        <f t="shared" si="678"/>
        <v>n/a</v>
      </c>
      <c r="P586" s="33">
        <f>+'PL-tc'!$N586*'pc-dist'!$E$61</f>
        <v>0</v>
      </c>
      <c r="Q586" s="33">
        <f>+'PL-tc'!$O586*'pc-dist'!$N$9</f>
        <v>0</v>
      </c>
      <c r="R586" s="33">
        <f>+'PL-tc'!$P586*'pc-dist'!$E$74</f>
        <v>0</v>
      </c>
      <c r="S586" s="34" t="str">
        <f t="shared" si="680"/>
        <v>n/a</v>
      </c>
      <c r="T586" s="34" t="str">
        <f t="shared" si="681"/>
        <v>n/a</v>
      </c>
      <c r="V586" s="33">
        <f>+'PL-tc'!$N586*'pc-dist'!$F$61</f>
        <v>0</v>
      </c>
      <c r="W586" s="33">
        <f>+'PL-tc'!$O586*'pc-dist'!$O$9</f>
        <v>0</v>
      </c>
      <c r="X586" s="33">
        <f>+'PL-tc'!$P586*'pc-dist'!$F$74</f>
        <v>0</v>
      </c>
      <c r="Y586" s="34" t="str">
        <f t="shared" si="683"/>
        <v>n/a</v>
      </c>
      <c r="Z586" s="34" t="str">
        <f t="shared" si="684"/>
        <v>n/a</v>
      </c>
      <c r="AB586" s="33">
        <f>+'PL-tc'!$N586*'pc-dist'!$G$61</f>
        <v>0</v>
      </c>
      <c r="AC586" s="33">
        <f>+'PL-tc'!$O586*'pc-dist'!$P$9</f>
        <v>0</v>
      </c>
      <c r="AD586" s="33">
        <f>+'PL-tc'!$P586*'pc-dist'!$G$74</f>
        <v>0</v>
      </c>
      <c r="AE586" s="34" t="str">
        <f t="shared" si="686"/>
        <v>n/a</v>
      </c>
      <c r="AF586" s="34" t="str">
        <f t="shared" si="687"/>
        <v>n/a</v>
      </c>
      <c r="AH586" s="33">
        <f t="shared" si="691"/>
        <v>0</v>
      </c>
      <c r="AI586" s="33">
        <f t="shared" si="692"/>
        <v>0</v>
      </c>
      <c r="AJ586" s="33">
        <f t="shared" si="693"/>
        <v>0</v>
      </c>
      <c r="AK586" s="34" t="str">
        <f t="shared" si="689"/>
        <v>n/a</v>
      </c>
      <c r="AL586" s="34" t="str">
        <f t="shared" si="690"/>
        <v>n/a</v>
      </c>
    </row>
    <row r="587" spans="1:38" ht="24" hidden="1" outlineLevel="2" x14ac:dyDescent="0.2">
      <c r="A587" s="49">
        <v>2347</v>
      </c>
      <c r="B587" s="18" t="str">
        <f>+masterfile!D695</f>
        <v>2347 Aufwendungen aus Erwerb eigener Anteile</v>
      </c>
      <c r="D587" s="33">
        <f>+'PL-tc'!$N587*'pc-dist'!$C$61</f>
        <v>0</v>
      </c>
      <c r="E587" s="33">
        <f>+'PL-tc'!$O587*'pc-dist'!$L$9</f>
        <v>0</v>
      </c>
      <c r="F587" s="33">
        <f>+'PL-tc'!$P587*'pc-dist'!$C$74</f>
        <v>0</v>
      </c>
      <c r="G587" s="34" t="str">
        <f t="shared" si="674"/>
        <v>n/a</v>
      </c>
      <c r="H587" s="34" t="str">
        <f t="shared" si="675"/>
        <v>n/a</v>
      </c>
      <c r="J587" s="33">
        <f>+'PL-tc'!$N587*'pc-dist'!$D$61</f>
        <v>0</v>
      </c>
      <c r="K587" s="33">
        <f>+'PL-tc'!$O587*'pc-dist'!$M$9</f>
        <v>0</v>
      </c>
      <c r="L587" s="33">
        <f>+'PL-tc'!$P587*'pc-dist'!$D$74</f>
        <v>0</v>
      </c>
      <c r="M587" s="34" t="str">
        <f t="shared" si="677"/>
        <v>n/a</v>
      </c>
      <c r="N587" s="34" t="str">
        <f t="shared" si="678"/>
        <v>n/a</v>
      </c>
      <c r="P587" s="33">
        <f>+'PL-tc'!$N587*'pc-dist'!$E$61</f>
        <v>0</v>
      </c>
      <c r="Q587" s="33">
        <f>+'PL-tc'!$O587*'pc-dist'!$N$9</f>
        <v>0</v>
      </c>
      <c r="R587" s="33">
        <f>+'PL-tc'!$P587*'pc-dist'!$E$74</f>
        <v>0</v>
      </c>
      <c r="S587" s="34" t="str">
        <f t="shared" si="680"/>
        <v>n/a</v>
      </c>
      <c r="T587" s="34" t="str">
        <f t="shared" si="681"/>
        <v>n/a</v>
      </c>
      <c r="V587" s="33">
        <f>+'PL-tc'!$N587*'pc-dist'!$F$61</f>
        <v>0</v>
      </c>
      <c r="W587" s="33">
        <f>+'PL-tc'!$O587*'pc-dist'!$O$9</f>
        <v>0</v>
      </c>
      <c r="X587" s="33">
        <f>+'PL-tc'!$P587*'pc-dist'!$F$74</f>
        <v>0</v>
      </c>
      <c r="Y587" s="34" t="str">
        <f t="shared" si="683"/>
        <v>n/a</v>
      </c>
      <c r="Z587" s="34" t="str">
        <f t="shared" si="684"/>
        <v>n/a</v>
      </c>
      <c r="AB587" s="33">
        <f>+'PL-tc'!$N587*'pc-dist'!$G$61</f>
        <v>0</v>
      </c>
      <c r="AC587" s="33">
        <f>+'PL-tc'!$O587*'pc-dist'!$P$9</f>
        <v>0</v>
      </c>
      <c r="AD587" s="33">
        <f>+'PL-tc'!$P587*'pc-dist'!$G$74</f>
        <v>0</v>
      </c>
      <c r="AE587" s="34" t="str">
        <f t="shared" si="686"/>
        <v>n/a</v>
      </c>
      <c r="AF587" s="34" t="str">
        <f t="shared" si="687"/>
        <v>n/a</v>
      </c>
      <c r="AH587" s="33">
        <f t="shared" si="691"/>
        <v>0</v>
      </c>
      <c r="AI587" s="33">
        <f t="shared" si="692"/>
        <v>0</v>
      </c>
      <c r="AJ587" s="33">
        <f t="shared" si="693"/>
        <v>0</v>
      </c>
      <c r="AK587" s="34" t="str">
        <f t="shared" si="689"/>
        <v>n/a</v>
      </c>
      <c r="AL587" s="34" t="str">
        <f t="shared" si="690"/>
        <v>n/a</v>
      </c>
    </row>
    <row r="588" spans="1:38" ht="24" hidden="1" outlineLevel="2" x14ac:dyDescent="0.2">
      <c r="A588" s="49">
        <v>2350</v>
      </c>
      <c r="B588" s="18" t="str">
        <f>+masterfile!D696</f>
        <v>2350 Sonst. Grundstücksaufwendungen neutral</v>
      </c>
      <c r="D588" s="33">
        <f>+'PL-tc'!$N588*'pc-dist'!$C$61</f>
        <v>0</v>
      </c>
      <c r="E588" s="33">
        <f>+'PL-tc'!$O588*'pc-dist'!$L$9</f>
        <v>0</v>
      </c>
      <c r="F588" s="33">
        <f>+'PL-tc'!$P588*'pc-dist'!$C$74</f>
        <v>0</v>
      </c>
      <c r="G588" s="34" t="str">
        <f t="shared" si="674"/>
        <v>n/a</v>
      </c>
      <c r="H588" s="34" t="str">
        <f t="shared" si="675"/>
        <v>n/a</v>
      </c>
      <c r="J588" s="33">
        <f>+'PL-tc'!$N588*'pc-dist'!$D$61</f>
        <v>0</v>
      </c>
      <c r="K588" s="33">
        <f>+'PL-tc'!$O588*'pc-dist'!$M$9</f>
        <v>0</v>
      </c>
      <c r="L588" s="33">
        <f>+'PL-tc'!$P588*'pc-dist'!$D$74</f>
        <v>0</v>
      </c>
      <c r="M588" s="34" t="str">
        <f t="shared" si="677"/>
        <v>n/a</v>
      </c>
      <c r="N588" s="34" t="str">
        <f t="shared" si="678"/>
        <v>n/a</v>
      </c>
      <c r="P588" s="33">
        <f>+'PL-tc'!$N588*'pc-dist'!$E$61</f>
        <v>0</v>
      </c>
      <c r="Q588" s="33">
        <f>+'PL-tc'!$O588*'pc-dist'!$N$9</f>
        <v>0</v>
      </c>
      <c r="R588" s="33">
        <f>+'PL-tc'!$P588*'pc-dist'!$E$74</f>
        <v>0</v>
      </c>
      <c r="S588" s="34" t="str">
        <f t="shared" si="680"/>
        <v>n/a</v>
      </c>
      <c r="T588" s="34" t="str">
        <f t="shared" si="681"/>
        <v>n/a</v>
      </c>
      <c r="V588" s="33">
        <f>+'PL-tc'!$N588*'pc-dist'!$F$61</f>
        <v>0</v>
      </c>
      <c r="W588" s="33">
        <f>+'PL-tc'!$O588*'pc-dist'!$O$9</f>
        <v>0</v>
      </c>
      <c r="X588" s="33">
        <f>+'PL-tc'!$P588*'pc-dist'!$F$74</f>
        <v>0</v>
      </c>
      <c r="Y588" s="34" t="str">
        <f t="shared" si="683"/>
        <v>n/a</v>
      </c>
      <c r="Z588" s="34" t="str">
        <f t="shared" si="684"/>
        <v>n/a</v>
      </c>
      <c r="AB588" s="33">
        <f>+'PL-tc'!$N588*'pc-dist'!$G$61</f>
        <v>0</v>
      </c>
      <c r="AC588" s="33">
        <f>+'PL-tc'!$O588*'pc-dist'!$P$9</f>
        <v>0</v>
      </c>
      <c r="AD588" s="33">
        <f>+'PL-tc'!$P588*'pc-dist'!$G$74</f>
        <v>0</v>
      </c>
      <c r="AE588" s="34" t="str">
        <f t="shared" si="686"/>
        <v>n/a</v>
      </c>
      <c r="AF588" s="34" t="str">
        <f t="shared" si="687"/>
        <v>n/a</v>
      </c>
      <c r="AH588" s="33">
        <f t="shared" si="691"/>
        <v>0</v>
      </c>
      <c r="AI588" s="33">
        <f t="shared" si="692"/>
        <v>0</v>
      </c>
      <c r="AJ588" s="33">
        <f t="shared" si="693"/>
        <v>0</v>
      </c>
      <c r="AK588" s="34" t="str">
        <f t="shared" si="689"/>
        <v>n/a</v>
      </c>
      <c r="AL588" s="34" t="str">
        <f t="shared" si="690"/>
        <v>n/a</v>
      </c>
    </row>
    <row r="589" spans="1:38" ht="24" hidden="1" outlineLevel="2" x14ac:dyDescent="0.2">
      <c r="A589" s="49">
        <v>2380</v>
      </c>
      <c r="B589" s="18" t="str">
        <f>+masterfile!D698</f>
        <v>2380 Zuwendungen,Spenden steuerl. n. abziehb.</v>
      </c>
      <c r="D589" s="33">
        <f>+'PL-tc'!$N589*'pc-dist'!$C$61</f>
        <v>0</v>
      </c>
      <c r="E589" s="33">
        <f>+'PL-tc'!$O589*'pc-dist'!$L$9</f>
        <v>0</v>
      </c>
      <c r="F589" s="33">
        <f>+'PL-tc'!$P589*'pc-dist'!$C$74</f>
        <v>0</v>
      </c>
      <c r="G589" s="34" t="str">
        <f t="shared" si="674"/>
        <v>n/a</v>
      </c>
      <c r="H589" s="34" t="str">
        <f t="shared" si="675"/>
        <v>n/a</v>
      </c>
      <c r="J589" s="33">
        <f>+'PL-tc'!$N589*'pc-dist'!$D$61</f>
        <v>0</v>
      </c>
      <c r="K589" s="33">
        <f>+'PL-tc'!$O589*'pc-dist'!$M$9</f>
        <v>0</v>
      </c>
      <c r="L589" s="33">
        <f>+'PL-tc'!$P589*'pc-dist'!$D$74</f>
        <v>0</v>
      </c>
      <c r="M589" s="34" t="str">
        <f t="shared" si="677"/>
        <v>n/a</v>
      </c>
      <c r="N589" s="34" t="str">
        <f t="shared" si="678"/>
        <v>n/a</v>
      </c>
      <c r="P589" s="33">
        <f>+'PL-tc'!$N589*'pc-dist'!$E$61</f>
        <v>0</v>
      </c>
      <c r="Q589" s="33">
        <f>+'PL-tc'!$O589*'pc-dist'!$N$9</f>
        <v>0</v>
      </c>
      <c r="R589" s="33">
        <f>+'PL-tc'!$P589*'pc-dist'!$E$74</f>
        <v>0</v>
      </c>
      <c r="S589" s="34" t="str">
        <f t="shared" si="680"/>
        <v>n/a</v>
      </c>
      <c r="T589" s="34" t="str">
        <f t="shared" si="681"/>
        <v>n/a</v>
      </c>
      <c r="V589" s="33">
        <f>+'PL-tc'!$N589*'pc-dist'!$F$61</f>
        <v>0</v>
      </c>
      <c r="W589" s="33">
        <f>+'PL-tc'!$O589*'pc-dist'!$O$9</f>
        <v>0</v>
      </c>
      <c r="X589" s="33">
        <f>+'PL-tc'!$P589*'pc-dist'!$F$74</f>
        <v>0</v>
      </c>
      <c r="Y589" s="34" t="str">
        <f t="shared" si="683"/>
        <v>n/a</v>
      </c>
      <c r="Z589" s="34" t="str">
        <f t="shared" si="684"/>
        <v>n/a</v>
      </c>
      <c r="AB589" s="33">
        <f>+'PL-tc'!$N589*'pc-dist'!$G$61</f>
        <v>0</v>
      </c>
      <c r="AC589" s="33">
        <f>+'PL-tc'!$O589*'pc-dist'!$P$9</f>
        <v>0</v>
      </c>
      <c r="AD589" s="33">
        <f>+'PL-tc'!$P589*'pc-dist'!$G$74</f>
        <v>0</v>
      </c>
      <c r="AE589" s="34" t="str">
        <f t="shared" si="686"/>
        <v>n/a</v>
      </c>
      <c r="AF589" s="34" t="str">
        <f t="shared" si="687"/>
        <v>n/a</v>
      </c>
      <c r="AH589" s="33">
        <f t="shared" si="691"/>
        <v>0</v>
      </c>
      <c r="AI589" s="33">
        <f t="shared" si="692"/>
        <v>0</v>
      </c>
      <c r="AJ589" s="33">
        <f t="shared" si="693"/>
        <v>0</v>
      </c>
      <c r="AK589" s="34" t="str">
        <f t="shared" si="689"/>
        <v>n/a</v>
      </c>
      <c r="AL589" s="34" t="str">
        <f t="shared" si="690"/>
        <v>n/a</v>
      </c>
    </row>
    <row r="590" spans="1:38" ht="24" hidden="1" outlineLevel="2" x14ac:dyDescent="0.2">
      <c r="A590" s="49">
        <v>2381</v>
      </c>
      <c r="B590" s="18" t="str">
        <f>+masterfile!D699</f>
        <v>2381 Zuwendg.Spenden wissensch./kult. Zweck</v>
      </c>
      <c r="D590" s="33">
        <f>+'PL-tc'!$N590*'pc-dist'!$C$61</f>
        <v>0</v>
      </c>
      <c r="E590" s="33">
        <f>+'PL-tc'!$O590*'pc-dist'!$L$9</f>
        <v>0</v>
      </c>
      <c r="F590" s="33">
        <f>+'PL-tc'!$P590*'pc-dist'!$C$74</f>
        <v>0</v>
      </c>
      <c r="G590" s="34" t="str">
        <f t="shared" si="674"/>
        <v>n/a</v>
      </c>
      <c r="H590" s="34" t="str">
        <f t="shared" si="675"/>
        <v>n/a</v>
      </c>
      <c r="J590" s="33">
        <f>+'PL-tc'!$N590*'pc-dist'!$D$61</f>
        <v>0</v>
      </c>
      <c r="K590" s="33">
        <f>+'PL-tc'!$O590*'pc-dist'!$M$9</f>
        <v>0</v>
      </c>
      <c r="L590" s="33">
        <f>+'PL-tc'!$P590*'pc-dist'!$D$74</f>
        <v>0</v>
      </c>
      <c r="M590" s="34" t="str">
        <f t="shared" si="677"/>
        <v>n/a</v>
      </c>
      <c r="N590" s="34" t="str">
        <f t="shared" si="678"/>
        <v>n/a</v>
      </c>
      <c r="P590" s="33">
        <f>+'PL-tc'!$N590*'pc-dist'!$E$61</f>
        <v>0</v>
      </c>
      <c r="Q590" s="33">
        <f>+'PL-tc'!$O590*'pc-dist'!$N$9</f>
        <v>0</v>
      </c>
      <c r="R590" s="33">
        <f>+'PL-tc'!$P590*'pc-dist'!$E$74</f>
        <v>0</v>
      </c>
      <c r="S590" s="34" t="str">
        <f t="shared" si="680"/>
        <v>n/a</v>
      </c>
      <c r="T590" s="34" t="str">
        <f t="shared" si="681"/>
        <v>n/a</v>
      </c>
      <c r="V590" s="33">
        <f>+'PL-tc'!$N590*'pc-dist'!$F$61</f>
        <v>0</v>
      </c>
      <c r="W590" s="33">
        <f>+'PL-tc'!$O590*'pc-dist'!$O$9</f>
        <v>0</v>
      </c>
      <c r="X590" s="33">
        <f>+'PL-tc'!$P590*'pc-dist'!$F$74</f>
        <v>0</v>
      </c>
      <c r="Y590" s="34" t="str">
        <f t="shared" si="683"/>
        <v>n/a</v>
      </c>
      <c r="Z590" s="34" t="str">
        <f t="shared" si="684"/>
        <v>n/a</v>
      </c>
      <c r="AB590" s="33">
        <f>+'PL-tc'!$N590*'pc-dist'!$G$61</f>
        <v>0</v>
      </c>
      <c r="AC590" s="33">
        <f>+'PL-tc'!$O590*'pc-dist'!$P$9</f>
        <v>0</v>
      </c>
      <c r="AD590" s="33">
        <f>+'PL-tc'!$P590*'pc-dist'!$G$74</f>
        <v>0</v>
      </c>
      <c r="AE590" s="34" t="str">
        <f t="shared" si="686"/>
        <v>n/a</v>
      </c>
      <c r="AF590" s="34" t="str">
        <f t="shared" si="687"/>
        <v>n/a</v>
      </c>
      <c r="AH590" s="33">
        <f t="shared" si="691"/>
        <v>0</v>
      </c>
      <c r="AI590" s="33">
        <f t="shared" si="692"/>
        <v>0</v>
      </c>
      <c r="AJ590" s="33">
        <f t="shared" si="693"/>
        <v>0</v>
      </c>
      <c r="AK590" s="34" t="str">
        <f t="shared" si="689"/>
        <v>n/a</v>
      </c>
      <c r="AL590" s="34" t="str">
        <f t="shared" si="690"/>
        <v>n/a</v>
      </c>
    </row>
    <row r="591" spans="1:38" ht="24" hidden="1" outlineLevel="2" x14ac:dyDescent="0.2">
      <c r="A591" s="49">
        <v>2382</v>
      </c>
      <c r="B591" s="18" t="str">
        <f>+masterfile!D700</f>
        <v>2382 Zuwendungen,Spenden mildtätige Zwecke</v>
      </c>
      <c r="D591" s="33">
        <f>+'PL-tc'!$N591*'pc-dist'!$C$61</f>
        <v>0</v>
      </c>
      <c r="E591" s="33">
        <f>+'PL-tc'!$O591*'pc-dist'!$L$9</f>
        <v>0</v>
      </c>
      <c r="F591" s="33">
        <f>+'PL-tc'!$P591*'pc-dist'!$C$74</f>
        <v>0</v>
      </c>
      <c r="G591" s="34" t="str">
        <f t="shared" si="674"/>
        <v>n/a</v>
      </c>
      <c r="H591" s="34" t="str">
        <f t="shared" si="675"/>
        <v>n/a</v>
      </c>
      <c r="J591" s="33">
        <f>+'PL-tc'!$N591*'pc-dist'!$D$61</f>
        <v>0</v>
      </c>
      <c r="K591" s="33">
        <f>+'PL-tc'!$O591*'pc-dist'!$M$9</f>
        <v>0</v>
      </c>
      <c r="L591" s="33">
        <f>+'PL-tc'!$P591*'pc-dist'!$D$74</f>
        <v>0</v>
      </c>
      <c r="M591" s="34" t="str">
        <f t="shared" si="677"/>
        <v>n/a</v>
      </c>
      <c r="N591" s="34" t="str">
        <f t="shared" si="678"/>
        <v>n/a</v>
      </c>
      <c r="P591" s="33">
        <f>+'PL-tc'!$N591*'pc-dist'!$E$61</f>
        <v>0</v>
      </c>
      <c r="Q591" s="33">
        <f>+'PL-tc'!$O591*'pc-dist'!$N$9</f>
        <v>0</v>
      </c>
      <c r="R591" s="33">
        <f>+'PL-tc'!$P591*'pc-dist'!$E$74</f>
        <v>0</v>
      </c>
      <c r="S591" s="34" t="str">
        <f t="shared" si="680"/>
        <v>n/a</v>
      </c>
      <c r="T591" s="34" t="str">
        <f t="shared" si="681"/>
        <v>n/a</v>
      </c>
      <c r="V591" s="33">
        <f>+'PL-tc'!$N591*'pc-dist'!$F$61</f>
        <v>0</v>
      </c>
      <c r="W591" s="33">
        <f>+'PL-tc'!$O591*'pc-dist'!$O$9</f>
        <v>0</v>
      </c>
      <c r="X591" s="33">
        <f>+'PL-tc'!$P591*'pc-dist'!$F$74</f>
        <v>0</v>
      </c>
      <c r="Y591" s="34" t="str">
        <f t="shared" si="683"/>
        <v>n/a</v>
      </c>
      <c r="Z591" s="34" t="str">
        <f t="shared" si="684"/>
        <v>n/a</v>
      </c>
      <c r="AB591" s="33">
        <f>+'PL-tc'!$N591*'pc-dist'!$G$61</f>
        <v>0</v>
      </c>
      <c r="AC591" s="33">
        <f>+'PL-tc'!$O591*'pc-dist'!$P$9</f>
        <v>0</v>
      </c>
      <c r="AD591" s="33">
        <f>+'PL-tc'!$P591*'pc-dist'!$G$74</f>
        <v>0</v>
      </c>
      <c r="AE591" s="34" t="str">
        <f t="shared" si="686"/>
        <v>n/a</v>
      </c>
      <c r="AF591" s="34" t="str">
        <f t="shared" si="687"/>
        <v>n/a</v>
      </c>
      <c r="AH591" s="33">
        <f t="shared" si="691"/>
        <v>0</v>
      </c>
      <c r="AI591" s="33">
        <f t="shared" si="692"/>
        <v>0</v>
      </c>
      <c r="AJ591" s="33">
        <f t="shared" si="693"/>
        <v>0</v>
      </c>
      <c r="AK591" s="34" t="str">
        <f t="shared" si="689"/>
        <v>n/a</v>
      </c>
      <c r="AL591" s="34" t="str">
        <f t="shared" si="690"/>
        <v>n/a</v>
      </c>
    </row>
    <row r="592" spans="1:38" ht="24" hidden="1" outlineLevel="2" x14ac:dyDescent="0.2">
      <c r="A592" s="49">
        <v>2383</v>
      </c>
      <c r="B592" s="18" t="str">
        <f>+masterfile!D701</f>
        <v>2383 Zuwendungen,Spenden kirchl./rel./gemein.</v>
      </c>
      <c r="D592" s="33">
        <f>+'PL-tc'!$N592*'pc-dist'!$C$61</f>
        <v>0</v>
      </c>
      <c r="E592" s="33">
        <f>+'PL-tc'!$O592*'pc-dist'!$L$9</f>
        <v>0</v>
      </c>
      <c r="F592" s="33">
        <f>+'PL-tc'!$P592*'pc-dist'!$C$74</f>
        <v>0</v>
      </c>
      <c r="G592" s="34" t="str">
        <f t="shared" si="674"/>
        <v>n/a</v>
      </c>
      <c r="H592" s="34" t="str">
        <f t="shared" si="675"/>
        <v>n/a</v>
      </c>
      <c r="J592" s="33">
        <f>+'PL-tc'!$N592*'pc-dist'!$D$61</f>
        <v>0</v>
      </c>
      <c r="K592" s="33">
        <f>+'PL-tc'!$O592*'pc-dist'!$M$9</f>
        <v>0</v>
      </c>
      <c r="L592" s="33">
        <f>+'PL-tc'!$P592*'pc-dist'!$D$74</f>
        <v>0</v>
      </c>
      <c r="M592" s="34" t="str">
        <f t="shared" si="677"/>
        <v>n/a</v>
      </c>
      <c r="N592" s="34" t="str">
        <f t="shared" si="678"/>
        <v>n/a</v>
      </c>
      <c r="P592" s="33">
        <f>+'PL-tc'!$N592*'pc-dist'!$E$61</f>
        <v>0</v>
      </c>
      <c r="Q592" s="33">
        <f>+'PL-tc'!$O592*'pc-dist'!$N$9</f>
        <v>0</v>
      </c>
      <c r="R592" s="33">
        <f>+'PL-tc'!$P592*'pc-dist'!$E$74</f>
        <v>0</v>
      </c>
      <c r="S592" s="34" t="str">
        <f t="shared" si="680"/>
        <v>n/a</v>
      </c>
      <c r="T592" s="34" t="str">
        <f t="shared" si="681"/>
        <v>n/a</v>
      </c>
      <c r="V592" s="33">
        <f>+'PL-tc'!$N592*'pc-dist'!$F$61</f>
        <v>0</v>
      </c>
      <c r="W592" s="33">
        <f>+'PL-tc'!$O592*'pc-dist'!$O$9</f>
        <v>0</v>
      </c>
      <c r="X592" s="33">
        <f>+'PL-tc'!$P592*'pc-dist'!$F$74</f>
        <v>0</v>
      </c>
      <c r="Y592" s="34" t="str">
        <f t="shared" si="683"/>
        <v>n/a</v>
      </c>
      <c r="Z592" s="34" t="str">
        <f t="shared" si="684"/>
        <v>n/a</v>
      </c>
      <c r="AB592" s="33">
        <f>+'PL-tc'!$N592*'pc-dist'!$G$61</f>
        <v>0</v>
      </c>
      <c r="AC592" s="33">
        <f>+'PL-tc'!$O592*'pc-dist'!$P$9</f>
        <v>0</v>
      </c>
      <c r="AD592" s="33">
        <f>+'PL-tc'!$P592*'pc-dist'!$G$74</f>
        <v>0</v>
      </c>
      <c r="AE592" s="34" t="str">
        <f t="shared" si="686"/>
        <v>n/a</v>
      </c>
      <c r="AF592" s="34" t="str">
        <f t="shared" si="687"/>
        <v>n/a</v>
      </c>
      <c r="AH592" s="33">
        <f t="shared" si="691"/>
        <v>0</v>
      </c>
      <c r="AI592" s="33">
        <f t="shared" si="692"/>
        <v>0</v>
      </c>
      <c r="AJ592" s="33">
        <f t="shared" si="693"/>
        <v>0</v>
      </c>
      <c r="AK592" s="34" t="str">
        <f t="shared" si="689"/>
        <v>n/a</v>
      </c>
      <c r="AL592" s="34" t="str">
        <f t="shared" si="690"/>
        <v>n/a</v>
      </c>
    </row>
    <row r="593" spans="1:38" ht="24" hidden="1" outlineLevel="2" x14ac:dyDescent="0.2">
      <c r="A593" s="49">
        <v>2384</v>
      </c>
      <c r="B593" s="18" t="str">
        <f>+masterfile!D702</f>
        <v>2384 Zuwendungen,Spenden an politische Partei</v>
      </c>
      <c r="D593" s="33">
        <f>+'PL-tc'!$N593*'pc-dist'!$C$61</f>
        <v>0</v>
      </c>
      <c r="E593" s="33">
        <f>+'PL-tc'!$O593*'pc-dist'!$L$9</f>
        <v>0</v>
      </c>
      <c r="F593" s="33">
        <f>+'PL-tc'!$P593*'pc-dist'!$C$74</f>
        <v>0</v>
      </c>
      <c r="G593" s="34" t="str">
        <f t="shared" si="674"/>
        <v>n/a</v>
      </c>
      <c r="H593" s="34" t="str">
        <f t="shared" si="675"/>
        <v>n/a</v>
      </c>
      <c r="J593" s="33">
        <f>+'PL-tc'!$N593*'pc-dist'!$D$61</f>
        <v>0</v>
      </c>
      <c r="K593" s="33">
        <f>+'PL-tc'!$O593*'pc-dist'!$M$9</f>
        <v>0</v>
      </c>
      <c r="L593" s="33">
        <f>+'PL-tc'!$P593*'pc-dist'!$D$74</f>
        <v>0</v>
      </c>
      <c r="M593" s="34" t="str">
        <f t="shared" si="677"/>
        <v>n/a</v>
      </c>
      <c r="N593" s="34" t="str">
        <f t="shared" si="678"/>
        <v>n/a</v>
      </c>
      <c r="P593" s="33">
        <f>+'PL-tc'!$N593*'pc-dist'!$E$61</f>
        <v>0</v>
      </c>
      <c r="Q593" s="33">
        <f>+'PL-tc'!$O593*'pc-dist'!$N$9</f>
        <v>0</v>
      </c>
      <c r="R593" s="33">
        <f>+'PL-tc'!$P593*'pc-dist'!$E$74</f>
        <v>0</v>
      </c>
      <c r="S593" s="34" t="str">
        <f t="shared" si="680"/>
        <v>n/a</v>
      </c>
      <c r="T593" s="34" t="str">
        <f t="shared" si="681"/>
        <v>n/a</v>
      </c>
      <c r="V593" s="33">
        <f>+'PL-tc'!$N593*'pc-dist'!$F$61</f>
        <v>0</v>
      </c>
      <c r="W593" s="33">
        <f>+'PL-tc'!$O593*'pc-dist'!$O$9</f>
        <v>0</v>
      </c>
      <c r="X593" s="33">
        <f>+'PL-tc'!$P593*'pc-dist'!$F$74</f>
        <v>0</v>
      </c>
      <c r="Y593" s="34" t="str">
        <f t="shared" si="683"/>
        <v>n/a</v>
      </c>
      <c r="Z593" s="34" t="str">
        <f t="shared" si="684"/>
        <v>n/a</v>
      </c>
      <c r="AB593" s="33">
        <f>+'PL-tc'!$N593*'pc-dist'!$G$61</f>
        <v>0</v>
      </c>
      <c r="AC593" s="33">
        <f>+'PL-tc'!$O593*'pc-dist'!$P$9</f>
        <v>0</v>
      </c>
      <c r="AD593" s="33">
        <f>+'PL-tc'!$P593*'pc-dist'!$G$74</f>
        <v>0</v>
      </c>
      <c r="AE593" s="34" t="str">
        <f t="shared" si="686"/>
        <v>n/a</v>
      </c>
      <c r="AF593" s="34" t="str">
        <f t="shared" si="687"/>
        <v>n/a</v>
      </c>
      <c r="AH593" s="33">
        <f t="shared" ref="AH593:AH609" si="694">AB593+V593+P593+J593+D593</f>
        <v>0</v>
      </c>
      <c r="AI593" s="33">
        <f t="shared" ref="AI593:AI609" si="695">AC593+W593+Q593+K593+E593</f>
        <v>0</v>
      </c>
      <c r="AJ593" s="33">
        <f t="shared" ref="AJ593:AJ609" si="696">AD593+X593+R593+L593+F593</f>
        <v>0</v>
      </c>
      <c r="AK593" s="34" t="str">
        <f t="shared" si="689"/>
        <v>n/a</v>
      </c>
      <c r="AL593" s="34" t="str">
        <f t="shared" si="690"/>
        <v>n/a</v>
      </c>
    </row>
    <row r="594" spans="1:38" hidden="1" outlineLevel="2" x14ac:dyDescent="0.2">
      <c r="A594" s="49">
        <v>2385</v>
      </c>
      <c r="B594" s="18" t="str">
        <f>+masterfile!D703</f>
        <v>2385 Nicht abziehbare AR-Vergütungen</v>
      </c>
      <c r="D594" s="33">
        <f>+'PL-tc'!$N594*'pc-dist'!$C$61</f>
        <v>0</v>
      </c>
      <c r="E594" s="33">
        <f>+'PL-tc'!$O594*'pc-dist'!$L$9</f>
        <v>0</v>
      </c>
      <c r="F594" s="33">
        <f>+'PL-tc'!$P594*'pc-dist'!$C$74</f>
        <v>0</v>
      </c>
      <c r="G594" s="34" t="str">
        <f t="shared" si="674"/>
        <v>n/a</v>
      </c>
      <c r="H594" s="34" t="str">
        <f t="shared" si="675"/>
        <v>n/a</v>
      </c>
      <c r="J594" s="33">
        <f>+'PL-tc'!$N594*'pc-dist'!$D$61</f>
        <v>0</v>
      </c>
      <c r="K594" s="33">
        <f>+'PL-tc'!$O594*'pc-dist'!$M$9</f>
        <v>0</v>
      </c>
      <c r="L594" s="33">
        <f>+'PL-tc'!$P594*'pc-dist'!$D$74</f>
        <v>0</v>
      </c>
      <c r="M594" s="34" t="str">
        <f t="shared" si="677"/>
        <v>n/a</v>
      </c>
      <c r="N594" s="34" t="str">
        <f t="shared" si="678"/>
        <v>n/a</v>
      </c>
      <c r="P594" s="33">
        <f>+'PL-tc'!$N594*'pc-dist'!$E$61</f>
        <v>0</v>
      </c>
      <c r="Q594" s="33">
        <f>+'PL-tc'!$O594*'pc-dist'!$N$9</f>
        <v>0</v>
      </c>
      <c r="R594" s="33">
        <f>+'PL-tc'!$P594*'pc-dist'!$E$74</f>
        <v>0</v>
      </c>
      <c r="S594" s="34" t="str">
        <f t="shared" si="680"/>
        <v>n/a</v>
      </c>
      <c r="T594" s="34" t="str">
        <f t="shared" si="681"/>
        <v>n/a</v>
      </c>
      <c r="V594" s="33">
        <f>+'PL-tc'!$N594*'pc-dist'!$F$61</f>
        <v>0</v>
      </c>
      <c r="W594" s="33">
        <f>+'PL-tc'!$O594*'pc-dist'!$O$9</f>
        <v>0</v>
      </c>
      <c r="X594" s="33">
        <f>+'PL-tc'!$P594*'pc-dist'!$F$74</f>
        <v>0</v>
      </c>
      <c r="Y594" s="34" t="str">
        <f t="shared" si="683"/>
        <v>n/a</v>
      </c>
      <c r="Z594" s="34" t="str">
        <f t="shared" si="684"/>
        <v>n/a</v>
      </c>
      <c r="AB594" s="33">
        <f>+'PL-tc'!$N594*'pc-dist'!$G$61</f>
        <v>0</v>
      </c>
      <c r="AC594" s="33">
        <f>+'PL-tc'!$O594*'pc-dist'!$P$9</f>
        <v>0</v>
      </c>
      <c r="AD594" s="33">
        <f>+'PL-tc'!$P594*'pc-dist'!$G$74</f>
        <v>0</v>
      </c>
      <c r="AE594" s="34" t="str">
        <f t="shared" si="686"/>
        <v>n/a</v>
      </c>
      <c r="AF594" s="34" t="str">
        <f t="shared" si="687"/>
        <v>n/a</v>
      </c>
      <c r="AH594" s="33">
        <f t="shared" si="694"/>
        <v>0</v>
      </c>
      <c r="AI594" s="33">
        <f t="shared" si="695"/>
        <v>0</v>
      </c>
      <c r="AJ594" s="33">
        <f t="shared" si="696"/>
        <v>0</v>
      </c>
      <c r="AK594" s="34" t="str">
        <f t="shared" si="689"/>
        <v>n/a</v>
      </c>
      <c r="AL594" s="34" t="str">
        <f t="shared" si="690"/>
        <v>n/a</v>
      </c>
    </row>
    <row r="595" spans="1:38" hidden="1" outlineLevel="2" x14ac:dyDescent="0.2">
      <c r="A595" s="49">
        <v>2386</v>
      </c>
      <c r="B595" s="18" t="str">
        <f>+masterfile!D704</f>
        <v>2386 Abziehbare Aufsichtsratsvergütung</v>
      </c>
      <c r="D595" s="33">
        <f>+'PL-tc'!$N595*'pc-dist'!$C$61</f>
        <v>0</v>
      </c>
      <c r="E595" s="33">
        <f>+'PL-tc'!$O595*'pc-dist'!$L$9</f>
        <v>0</v>
      </c>
      <c r="F595" s="33">
        <f>+'PL-tc'!$P595*'pc-dist'!$C$74</f>
        <v>0</v>
      </c>
      <c r="G595" s="34" t="str">
        <f t="shared" si="674"/>
        <v>n/a</v>
      </c>
      <c r="H595" s="34" t="str">
        <f t="shared" si="675"/>
        <v>n/a</v>
      </c>
      <c r="J595" s="33">
        <f>+'PL-tc'!$N595*'pc-dist'!$D$61</f>
        <v>0</v>
      </c>
      <c r="K595" s="33">
        <f>+'PL-tc'!$O595*'pc-dist'!$M$9</f>
        <v>0</v>
      </c>
      <c r="L595" s="33">
        <f>+'PL-tc'!$P595*'pc-dist'!$D$74</f>
        <v>0</v>
      </c>
      <c r="M595" s="34" t="str">
        <f t="shared" si="677"/>
        <v>n/a</v>
      </c>
      <c r="N595" s="34" t="str">
        <f t="shared" si="678"/>
        <v>n/a</v>
      </c>
      <c r="P595" s="33">
        <f>+'PL-tc'!$N595*'pc-dist'!$E$61</f>
        <v>0</v>
      </c>
      <c r="Q595" s="33">
        <f>+'PL-tc'!$O595*'pc-dist'!$N$9</f>
        <v>0</v>
      </c>
      <c r="R595" s="33">
        <f>+'PL-tc'!$P595*'pc-dist'!$E$74</f>
        <v>0</v>
      </c>
      <c r="S595" s="34" t="str">
        <f t="shared" si="680"/>
        <v>n/a</v>
      </c>
      <c r="T595" s="34" t="str">
        <f t="shared" si="681"/>
        <v>n/a</v>
      </c>
      <c r="V595" s="33">
        <f>+'PL-tc'!$N595*'pc-dist'!$F$61</f>
        <v>0</v>
      </c>
      <c r="W595" s="33">
        <f>+'PL-tc'!$O595*'pc-dist'!$O$9</f>
        <v>0</v>
      </c>
      <c r="X595" s="33">
        <f>+'PL-tc'!$P595*'pc-dist'!$F$74</f>
        <v>0</v>
      </c>
      <c r="Y595" s="34" t="str">
        <f t="shared" si="683"/>
        <v>n/a</v>
      </c>
      <c r="Z595" s="34" t="str">
        <f t="shared" si="684"/>
        <v>n/a</v>
      </c>
      <c r="AB595" s="33">
        <f>+'PL-tc'!$N595*'pc-dist'!$G$61</f>
        <v>0</v>
      </c>
      <c r="AC595" s="33">
        <f>+'PL-tc'!$O595*'pc-dist'!$P$9</f>
        <v>0</v>
      </c>
      <c r="AD595" s="33">
        <f>+'PL-tc'!$P595*'pc-dist'!$G$74</f>
        <v>0</v>
      </c>
      <c r="AE595" s="34" t="str">
        <f t="shared" si="686"/>
        <v>n/a</v>
      </c>
      <c r="AF595" s="34" t="str">
        <f t="shared" si="687"/>
        <v>n/a</v>
      </c>
      <c r="AH595" s="33">
        <f t="shared" si="694"/>
        <v>0</v>
      </c>
      <c r="AI595" s="33">
        <f t="shared" si="695"/>
        <v>0</v>
      </c>
      <c r="AJ595" s="33">
        <f t="shared" si="696"/>
        <v>0</v>
      </c>
      <c r="AK595" s="34" t="str">
        <f t="shared" si="689"/>
        <v>n/a</v>
      </c>
      <c r="AL595" s="34" t="str">
        <f t="shared" si="690"/>
        <v>n/a</v>
      </c>
    </row>
    <row r="596" spans="1:38" ht="24" hidden="1" outlineLevel="2" x14ac:dyDescent="0.2">
      <c r="A596" s="49">
        <v>2387</v>
      </c>
      <c r="B596" s="18" t="str">
        <f>+masterfile!D705</f>
        <v>2387 Zuwendg. an Stiftg. gemeinnützige Zwecke</v>
      </c>
      <c r="D596" s="33">
        <f>+'PL-tc'!$N596*'pc-dist'!$C$61</f>
        <v>0</v>
      </c>
      <c r="E596" s="33">
        <f>+'PL-tc'!$O596*'pc-dist'!$L$9</f>
        <v>0</v>
      </c>
      <c r="F596" s="33">
        <f>+'PL-tc'!$P596*'pc-dist'!$C$74</f>
        <v>0</v>
      </c>
      <c r="G596" s="34" t="str">
        <f t="shared" si="674"/>
        <v>n/a</v>
      </c>
      <c r="H596" s="34" t="str">
        <f t="shared" si="675"/>
        <v>n/a</v>
      </c>
      <c r="J596" s="33">
        <f>+'PL-tc'!$N596*'pc-dist'!$D$61</f>
        <v>0</v>
      </c>
      <c r="K596" s="33">
        <f>+'PL-tc'!$O596*'pc-dist'!$M$9</f>
        <v>0</v>
      </c>
      <c r="L596" s="33">
        <f>+'PL-tc'!$P596*'pc-dist'!$D$74</f>
        <v>0</v>
      </c>
      <c r="M596" s="34" t="str">
        <f t="shared" si="677"/>
        <v>n/a</v>
      </c>
      <c r="N596" s="34" t="str">
        <f t="shared" si="678"/>
        <v>n/a</v>
      </c>
      <c r="P596" s="33">
        <f>+'PL-tc'!$N596*'pc-dist'!$E$61</f>
        <v>0</v>
      </c>
      <c r="Q596" s="33">
        <f>+'PL-tc'!$O596*'pc-dist'!$N$9</f>
        <v>0</v>
      </c>
      <c r="R596" s="33">
        <f>+'PL-tc'!$P596*'pc-dist'!$E$74</f>
        <v>0</v>
      </c>
      <c r="S596" s="34" t="str">
        <f t="shared" si="680"/>
        <v>n/a</v>
      </c>
      <c r="T596" s="34" t="str">
        <f t="shared" si="681"/>
        <v>n/a</v>
      </c>
      <c r="V596" s="33">
        <f>+'PL-tc'!$N596*'pc-dist'!$F$61</f>
        <v>0</v>
      </c>
      <c r="W596" s="33">
        <f>+'PL-tc'!$O596*'pc-dist'!$O$9</f>
        <v>0</v>
      </c>
      <c r="X596" s="33">
        <f>+'PL-tc'!$P596*'pc-dist'!$F$74</f>
        <v>0</v>
      </c>
      <c r="Y596" s="34" t="str">
        <f t="shared" si="683"/>
        <v>n/a</v>
      </c>
      <c r="Z596" s="34" t="str">
        <f t="shared" si="684"/>
        <v>n/a</v>
      </c>
      <c r="AB596" s="33">
        <f>+'PL-tc'!$N596*'pc-dist'!$G$61</f>
        <v>0</v>
      </c>
      <c r="AC596" s="33">
        <f>+'PL-tc'!$O596*'pc-dist'!$P$9</f>
        <v>0</v>
      </c>
      <c r="AD596" s="33">
        <f>+'PL-tc'!$P596*'pc-dist'!$G$74</f>
        <v>0</v>
      </c>
      <c r="AE596" s="34" t="str">
        <f t="shared" si="686"/>
        <v>n/a</v>
      </c>
      <c r="AF596" s="34" t="str">
        <f t="shared" si="687"/>
        <v>n/a</v>
      </c>
      <c r="AH596" s="33">
        <f t="shared" si="694"/>
        <v>0</v>
      </c>
      <c r="AI596" s="33">
        <f t="shared" si="695"/>
        <v>0</v>
      </c>
      <c r="AJ596" s="33">
        <f t="shared" si="696"/>
        <v>0</v>
      </c>
      <c r="AK596" s="34" t="str">
        <f t="shared" si="689"/>
        <v>n/a</v>
      </c>
      <c r="AL596" s="34" t="str">
        <f t="shared" si="690"/>
        <v>n/a</v>
      </c>
    </row>
    <row r="597" spans="1:38" hidden="1" outlineLevel="2" x14ac:dyDescent="0.2">
      <c r="A597" s="49">
        <v>2389</v>
      </c>
      <c r="B597" s="18" t="str">
        <f>+masterfile!D706</f>
        <v>2389 Zuwendg. an Stiftg. kirchl./rel./gemein.</v>
      </c>
      <c r="D597" s="33">
        <f>+'PL-tc'!$N597*'pc-dist'!$C$61</f>
        <v>0</v>
      </c>
      <c r="E597" s="33">
        <f>+'PL-tc'!$O597*'pc-dist'!$L$9</f>
        <v>0</v>
      </c>
      <c r="F597" s="33">
        <f>+'PL-tc'!$P597*'pc-dist'!$C$74</f>
        <v>0</v>
      </c>
      <c r="G597" s="34" t="str">
        <f t="shared" si="674"/>
        <v>n/a</v>
      </c>
      <c r="H597" s="34" t="str">
        <f t="shared" si="675"/>
        <v>n/a</v>
      </c>
      <c r="J597" s="33">
        <f>+'PL-tc'!$N597*'pc-dist'!$D$61</f>
        <v>0</v>
      </c>
      <c r="K597" s="33">
        <f>+'PL-tc'!$O597*'pc-dist'!$M$9</f>
        <v>0</v>
      </c>
      <c r="L597" s="33">
        <f>+'PL-tc'!$P597*'pc-dist'!$D$74</f>
        <v>0</v>
      </c>
      <c r="M597" s="34" t="str">
        <f t="shared" si="677"/>
        <v>n/a</v>
      </c>
      <c r="N597" s="34" t="str">
        <f t="shared" si="678"/>
        <v>n/a</v>
      </c>
      <c r="P597" s="33">
        <f>+'PL-tc'!$N597*'pc-dist'!$E$61</f>
        <v>0</v>
      </c>
      <c r="Q597" s="33">
        <f>+'PL-tc'!$O597*'pc-dist'!$N$9</f>
        <v>0</v>
      </c>
      <c r="R597" s="33">
        <f>+'PL-tc'!$P597*'pc-dist'!$E$74</f>
        <v>0</v>
      </c>
      <c r="S597" s="34" t="str">
        <f t="shared" si="680"/>
        <v>n/a</v>
      </c>
      <c r="T597" s="34" t="str">
        <f t="shared" si="681"/>
        <v>n/a</v>
      </c>
      <c r="V597" s="33">
        <f>+'PL-tc'!$N597*'pc-dist'!$F$61</f>
        <v>0</v>
      </c>
      <c r="W597" s="33">
        <f>+'PL-tc'!$O597*'pc-dist'!$O$9</f>
        <v>0</v>
      </c>
      <c r="X597" s="33">
        <f>+'PL-tc'!$P597*'pc-dist'!$F$74</f>
        <v>0</v>
      </c>
      <c r="Y597" s="34" t="str">
        <f t="shared" si="683"/>
        <v>n/a</v>
      </c>
      <c r="Z597" s="34" t="str">
        <f t="shared" si="684"/>
        <v>n/a</v>
      </c>
      <c r="AB597" s="33">
        <f>+'PL-tc'!$N597*'pc-dist'!$G$61</f>
        <v>0</v>
      </c>
      <c r="AC597" s="33">
        <f>+'PL-tc'!$O597*'pc-dist'!$P$9</f>
        <v>0</v>
      </c>
      <c r="AD597" s="33">
        <f>+'PL-tc'!$P597*'pc-dist'!$G$74</f>
        <v>0</v>
      </c>
      <c r="AE597" s="34" t="str">
        <f t="shared" si="686"/>
        <v>n/a</v>
      </c>
      <c r="AF597" s="34" t="str">
        <f t="shared" si="687"/>
        <v>n/a</v>
      </c>
      <c r="AH597" s="33">
        <f t="shared" si="694"/>
        <v>0</v>
      </c>
      <c r="AI597" s="33">
        <f t="shared" si="695"/>
        <v>0</v>
      </c>
      <c r="AJ597" s="33">
        <f t="shared" si="696"/>
        <v>0</v>
      </c>
      <c r="AK597" s="34" t="str">
        <f t="shared" si="689"/>
        <v>n/a</v>
      </c>
      <c r="AL597" s="34" t="str">
        <f t="shared" si="690"/>
        <v>n/a</v>
      </c>
    </row>
    <row r="598" spans="1:38" hidden="1" outlineLevel="2" x14ac:dyDescent="0.2">
      <c r="A598" s="49">
        <v>2390</v>
      </c>
      <c r="B598" s="18" t="str">
        <f>+masterfile!D707</f>
        <v>2390 Zuwendg. an Stiftg. wiss./mildt./kultur.</v>
      </c>
      <c r="D598" s="33">
        <f>+'PL-tc'!$N598*'pc-dist'!$C$61</f>
        <v>0</v>
      </c>
      <c r="E598" s="33">
        <f>+'PL-tc'!$O598*'pc-dist'!$L$9</f>
        <v>0</v>
      </c>
      <c r="F598" s="33">
        <f>+'PL-tc'!$P598*'pc-dist'!$C$74</f>
        <v>0</v>
      </c>
      <c r="G598" s="34" t="str">
        <f t="shared" si="674"/>
        <v>n/a</v>
      </c>
      <c r="H598" s="34" t="str">
        <f t="shared" si="675"/>
        <v>n/a</v>
      </c>
      <c r="J598" s="33">
        <f>+'PL-tc'!$N598*'pc-dist'!$D$61</f>
        <v>0</v>
      </c>
      <c r="K598" s="33">
        <f>+'PL-tc'!$O598*'pc-dist'!$M$9</f>
        <v>0</v>
      </c>
      <c r="L598" s="33">
        <f>+'PL-tc'!$P598*'pc-dist'!$D$74</f>
        <v>0</v>
      </c>
      <c r="M598" s="34" t="str">
        <f t="shared" si="677"/>
        <v>n/a</v>
      </c>
      <c r="N598" s="34" t="str">
        <f t="shared" si="678"/>
        <v>n/a</v>
      </c>
      <c r="P598" s="33">
        <f>+'PL-tc'!$N598*'pc-dist'!$E$61</f>
        <v>0</v>
      </c>
      <c r="Q598" s="33">
        <f>+'PL-tc'!$O598*'pc-dist'!$N$9</f>
        <v>0</v>
      </c>
      <c r="R598" s="33">
        <f>+'PL-tc'!$P598*'pc-dist'!$E$74</f>
        <v>0</v>
      </c>
      <c r="S598" s="34" t="str">
        <f t="shared" si="680"/>
        <v>n/a</v>
      </c>
      <c r="T598" s="34" t="str">
        <f t="shared" si="681"/>
        <v>n/a</v>
      </c>
      <c r="V598" s="33">
        <f>+'PL-tc'!$N598*'pc-dist'!$F$61</f>
        <v>0</v>
      </c>
      <c r="W598" s="33">
        <f>+'PL-tc'!$O598*'pc-dist'!$O$9</f>
        <v>0</v>
      </c>
      <c r="X598" s="33">
        <f>+'PL-tc'!$P598*'pc-dist'!$F$74</f>
        <v>0</v>
      </c>
      <c r="Y598" s="34" t="str">
        <f t="shared" si="683"/>
        <v>n/a</v>
      </c>
      <c r="Z598" s="34" t="str">
        <f t="shared" si="684"/>
        <v>n/a</v>
      </c>
      <c r="AB598" s="33">
        <f>+'PL-tc'!$N598*'pc-dist'!$G$61</f>
        <v>0</v>
      </c>
      <c r="AC598" s="33">
        <f>+'PL-tc'!$O598*'pc-dist'!$P$9</f>
        <v>0</v>
      </c>
      <c r="AD598" s="33">
        <f>+'PL-tc'!$P598*'pc-dist'!$G$74</f>
        <v>0</v>
      </c>
      <c r="AE598" s="34" t="str">
        <f t="shared" si="686"/>
        <v>n/a</v>
      </c>
      <c r="AF598" s="34" t="str">
        <f t="shared" si="687"/>
        <v>n/a</v>
      </c>
      <c r="AH598" s="33">
        <f t="shared" si="694"/>
        <v>0</v>
      </c>
      <c r="AI598" s="33">
        <f t="shared" si="695"/>
        <v>0</v>
      </c>
      <c r="AJ598" s="33">
        <f t="shared" si="696"/>
        <v>0</v>
      </c>
      <c r="AK598" s="34" t="str">
        <f t="shared" si="689"/>
        <v>n/a</v>
      </c>
      <c r="AL598" s="34" t="str">
        <f t="shared" si="690"/>
        <v>n/a</v>
      </c>
    </row>
    <row r="599" spans="1:38" ht="24" hidden="1" outlineLevel="2" x14ac:dyDescent="0.2">
      <c r="A599" s="49">
        <v>4139</v>
      </c>
      <c r="B599" s="18" t="str">
        <f>+masterfile!D991</f>
        <v>4139 Ausgleichsabgabe n.d.SchwerbehindertenG.</v>
      </c>
      <c r="D599" s="33">
        <f>+'PL-tc'!$N599*'pc-dist'!$C$61</f>
        <v>0</v>
      </c>
      <c r="E599" s="33">
        <f>+'PL-tc'!$O599*'pc-dist'!$L$9</f>
        <v>0</v>
      </c>
      <c r="F599" s="33">
        <f>+'PL-tc'!$P599*'pc-dist'!$C$74</f>
        <v>0</v>
      </c>
      <c r="G599" s="34" t="str">
        <f t="shared" si="674"/>
        <v>n/a</v>
      </c>
      <c r="H599" s="34" t="str">
        <f t="shared" si="675"/>
        <v>n/a</v>
      </c>
      <c r="J599" s="33">
        <f>+'PL-tc'!$N599*'pc-dist'!$D$61</f>
        <v>0</v>
      </c>
      <c r="K599" s="33">
        <f>+'PL-tc'!$O599*'pc-dist'!$M$9</f>
        <v>0</v>
      </c>
      <c r="L599" s="33">
        <f>+'PL-tc'!$P599*'pc-dist'!$D$74</f>
        <v>0</v>
      </c>
      <c r="M599" s="34" t="str">
        <f t="shared" si="677"/>
        <v>n/a</v>
      </c>
      <c r="N599" s="34" t="str">
        <f t="shared" si="678"/>
        <v>n/a</v>
      </c>
      <c r="P599" s="33">
        <f>+'PL-tc'!$N599*'pc-dist'!$E$61</f>
        <v>0</v>
      </c>
      <c r="Q599" s="33">
        <f>+'PL-tc'!$O599*'pc-dist'!$N$9</f>
        <v>0</v>
      </c>
      <c r="R599" s="33">
        <f>+'PL-tc'!$P599*'pc-dist'!$E$74</f>
        <v>0</v>
      </c>
      <c r="S599" s="34" t="str">
        <f t="shared" si="680"/>
        <v>n/a</v>
      </c>
      <c r="T599" s="34" t="str">
        <f t="shared" si="681"/>
        <v>n/a</v>
      </c>
      <c r="V599" s="33">
        <f>+'PL-tc'!$N599*'pc-dist'!$F$61</f>
        <v>0</v>
      </c>
      <c r="W599" s="33">
        <f>+'PL-tc'!$O599*'pc-dist'!$O$9</f>
        <v>0</v>
      </c>
      <c r="X599" s="33">
        <f>+'PL-tc'!$P599*'pc-dist'!$F$74</f>
        <v>0</v>
      </c>
      <c r="Y599" s="34" t="str">
        <f t="shared" si="683"/>
        <v>n/a</v>
      </c>
      <c r="Z599" s="34" t="str">
        <f t="shared" si="684"/>
        <v>n/a</v>
      </c>
      <c r="AB599" s="33">
        <f>+'PL-tc'!$N599*'pc-dist'!$G$61</f>
        <v>0</v>
      </c>
      <c r="AC599" s="33">
        <f>+'PL-tc'!$O599*'pc-dist'!$P$9</f>
        <v>0</v>
      </c>
      <c r="AD599" s="33">
        <f>+'PL-tc'!$P599*'pc-dist'!$G$74</f>
        <v>0</v>
      </c>
      <c r="AE599" s="34" t="str">
        <f t="shared" si="686"/>
        <v>n/a</v>
      </c>
      <c r="AF599" s="34" t="str">
        <f t="shared" si="687"/>
        <v>n/a</v>
      </c>
      <c r="AH599" s="33">
        <f t="shared" si="694"/>
        <v>0</v>
      </c>
      <c r="AI599" s="33">
        <f t="shared" si="695"/>
        <v>0</v>
      </c>
      <c r="AJ599" s="33">
        <f t="shared" si="696"/>
        <v>0</v>
      </c>
      <c r="AK599" s="34" t="str">
        <f t="shared" si="689"/>
        <v>n/a</v>
      </c>
      <c r="AL599" s="34" t="str">
        <f t="shared" si="690"/>
        <v>n/a</v>
      </c>
    </row>
    <row r="600" spans="1:38" hidden="1" outlineLevel="2" x14ac:dyDescent="0.2">
      <c r="A600" s="49">
        <v>4300</v>
      </c>
      <c r="B600" s="18" t="str">
        <f>+masterfile!D1045</f>
        <v>4300 Nicht abziehb. VoSt (so betr Aufwand)</v>
      </c>
      <c r="D600" s="33">
        <f>+'PL-tc'!$N600*'pc-dist'!$C$61</f>
        <v>0</v>
      </c>
      <c r="E600" s="33">
        <f>+'PL-tc'!$O600*'pc-dist'!$L$9</f>
        <v>0</v>
      </c>
      <c r="F600" s="33">
        <f>+'PL-tc'!$P600*'pc-dist'!$C$74</f>
        <v>0</v>
      </c>
      <c r="G600" s="34" t="str">
        <f t="shared" si="674"/>
        <v>n/a</v>
      </c>
      <c r="H600" s="34" t="str">
        <f t="shared" si="675"/>
        <v>n/a</v>
      </c>
      <c r="J600" s="33">
        <f>+'PL-tc'!$N600*'pc-dist'!$D$61</f>
        <v>0</v>
      </c>
      <c r="K600" s="33">
        <f>+'PL-tc'!$O600*'pc-dist'!$M$9</f>
        <v>0</v>
      </c>
      <c r="L600" s="33">
        <f>+'PL-tc'!$P600*'pc-dist'!$D$74</f>
        <v>0</v>
      </c>
      <c r="M600" s="34" t="str">
        <f t="shared" si="677"/>
        <v>n/a</v>
      </c>
      <c r="N600" s="34" t="str">
        <f t="shared" si="678"/>
        <v>n/a</v>
      </c>
      <c r="P600" s="33">
        <f>+'PL-tc'!$N600*'pc-dist'!$E$61</f>
        <v>0</v>
      </c>
      <c r="Q600" s="33">
        <f>+'PL-tc'!$O600*'pc-dist'!$N$9</f>
        <v>0</v>
      </c>
      <c r="R600" s="33">
        <f>+'PL-tc'!$P600*'pc-dist'!$E$74</f>
        <v>0</v>
      </c>
      <c r="S600" s="34" t="str">
        <f t="shared" si="680"/>
        <v>n/a</v>
      </c>
      <c r="T600" s="34" t="str">
        <f t="shared" si="681"/>
        <v>n/a</v>
      </c>
      <c r="V600" s="33">
        <f>+'PL-tc'!$N600*'pc-dist'!$F$61</f>
        <v>0</v>
      </c>
      <c r="W600" s="33">
        <f>+'PL-tc'!$O600*'pc-dist'!$O$9</f>
        <v>0</v>
      </c>
      <c r="X600" s="33">
        <f>+'PL-tc'!$P600*'pc-dist'!$F$74</f>
        <v>0</v>
      </c>
      <c r="Y600" s="34" t="str">
        <f t="shared" si="683"/>
        <v>n/a</v>
      </c>
      <c r="Z600" s="34" t="str">
        <f t="shared" si="684"/>
        <v>n/a</v>
      </c>
      <c r="AB600" s="33">
        <f>+'PL-tc'!$N600*'pc-dist'!$G$61</f>
        <v>0</v>
      </c>
      <c r="AC600" s="33">
        <f>+'PL-tc'!$O600*'pc-dist'!$P$9</f>
        <v>0</v>
      </c>
      <c r="AD600" s="33">
        <f>+'PL-tc'!$P600*'pc-dist'!$G$74</f>
        <v>0</v>
      </c>
      <c r="AE600" s="34" t="str">
        <f t="shared" si="686"/>
        <v>n/a</v>
      </c>
      <c r="AF600" s="34" t="str">
        <f t="shared" si="687"/>
        <v>n/a</v>
      </c>
      <c r="AH600" s="33">
        <f t="shared" si="694"/>
        <v>0</v>
      </c>
      <c r="AI600" s="33">
        <f t="shared" si="695"/>
        <v>0</v>
      </c>
      <c r="AJ600" s="33">
        <f t="shared" si="696"/>
        <v>0</v>
      </c>
      <c r="AK600" s="34" t="str">
        <f t="shared" si="689"/>
        <v>n/a</v>
      </c>
      <c r="AL600" s="34" t="str">
        <f t="shared" si="690"/>
        <v>n/a</v>
      </c>
    </row>
    <row r="601" spans="1:38" hidden="1" outlineLevel="2" x14ac:dyDescent="0.2">
      <c r="A601" s="49">
        <v>4301</v>
      </c>
      <c r="B601" s="18" t="str">
        <f>+masterfile!D1046</f>
        <v>4301 Nicht abziehb. VoSt 7% (so betr Aufwand)</v>
      </c>
      <c r="D601" s="33">
        <f>+'PL-tc'!$N601*'pc-dist'!$C$61</f>
        <v>0</v>
      </c>
      <c r="E601" s="33">
        <f>+'PL-tc'!$O601*'pc-dist'!$L$9</f>
        <v>0</v>
      </c>
      <c r="F601" s="33">
        <f>+'PL-tc'!$P601*'pc-dist'!$C$74</f>
        <v>0</v>
      </c>
      <c r="G601" s="34" t="str">
        <f t="shared" si="674"/>
        <v>n/a</v>
      </c>
      <c r="H601" s="34" t="str">
        <f t="shared" si="675"/>
        <v>n/a</v>
      </c>
      <c r="J601" s="33">
        <f>+'PL-tc'!$N601*'pc-dist'!$D$61</f>
        <v>0</v>
      </c>
      <c r="K601" s="33">
        <f>+'PL-tc'!$O601*'pc-dist'!$M$9</f>
        <v>0</v>
      </c>
      <c r="L601" s="33">
        <f>+'PL-tc'!$P601*'pc-dist'!$D$74</f>
        <v>0</v>
      </c>
      <c r="M601" s="34" t="str">
        <f t="shared" si="677"/>
        <v>n/a</v>
      </c>
      <c r="N601" s="34" t="str">
        <f t="shared" si="678"/>
        <v>n/a</v>
      </c>
      <c r="P601" s="33">
        <f>+'PL-tc'!$N601*'pc-dist'!$E$61</f>
        <v>0</v>
      </c>
      <c r="Q601" s="33">
        <f>+'PL-tc'!$O601*'pc-dist'!$N$9</f>
        <v>0</v>
      </c>
      <c r="R601" s="33">
        <f>+'PL-tc'!$P601*'pc-dist'!$E$74</f>
        <v>0</v>
      </c>
      <c r="S601" s="34" t="str">
        <f t="shared" si="680"/>
        <v>n/a</v>
      </c>
      <c r="T601" s="34" t="str">
        <f t="shared" si="681"/>
        <v>n/a</v>
      </c>
      <c r="V601" s="33">
        <f>+'PL-tc'!$N601*'pc-dist'!$F$61</f>
        <v>0</v>
      </c>
      <c r="W601" s="33">
        <f>+'PL-tc'!$O601*'pc-dist'!$O$9</f>
        <v>0</v>
      </c>
      <c r="X601" s="33">
        <f>+'PL-tc'!$P601*'pc-dist'!$F$74</f>
        <v>0</v>
      </c>
      <c r="Y601" s="34" t="str">
        <f t="shared" si="683"/>
        <v>n/a</v>
      </c>
      <c r="Z601" s="34" t="str">
        <f t="shared" si="684"/>
        <v>n/a</v>
      </c>
      <c r="AB601" s="33">
        <f>+'PL-tc'!$N601*'pc-dist'!$G$61</f>
        <v>0</v>
      </c>
      <c r="AC601" s="33">
        <f>+'PL-tc'!$O601*'pc-dist'!$P$9</f>
        <v>0</v>
      </c>
      <c r="AD601" s="33">
        <f>+'PL-tc'!$P601*'pc-dist'!$G$74</f>
        <v>0</v>
      </c>
      <c r="AE601" s="34" t="str">
        <f t="shared" si="686"/>
        <v>n/a</v>
      </c>
      <c r="AF601" s="34" t="str">
        <f t="shared" si="687"/>
        <v>n/a</v>
      </c>
      <c r="AH601" s="33">
        <f t="shared" si="694"/>
        <v>0</v>
      </c>
      <c r="AI601" s="33">
        <f t="shared" si="695"/>
        <v>0</v>
      </c>
      <c r="AJ601" s="33">
        <f t="shared" si="696"/>
        <v>0</v>
      </c>
      <c r="AK601" s="34" t="str">
        <f t="shared" si="689"/>
        <v>n/a</v>
      </c>
      <c r="AL601" s="34" t="str">
        <f t="shared" si="690"/>
        <v>n/a</v>
      </c>
    </row>
    <row r="602" spans="1:38" hidden="1" outlineLevel="2" x14ac:dyDescent="0.2">
      <c r="A602" s="49">
        <v>4306</v>
      </c>
      <c r="B602" s="18" t="str">
        <f>+masterfile!D1047</f>
        <v>4306 Nicht abziehb. VoSt 19% (so betr Aufw)</v>
      </c>
      <c r="D602" s="33">
        <f>+'PL-tc'!$N602*'pc-dist'!$C$61</f>
        <v>0</v>
      </c>
      <c r="E602" s="33">
        <f>+'PL-tc'!$O602*'pc-dist'!$L$9</f>
        <v>0</v>
      </c>
      <c r="F602" s="33">
        <f>+'PL-tc'!$P602*'pc-dist'!$C$74</f>
        <v>0</v>
      </c>
      <c r="G602" s="34" t="str">
        <f t="shared" si="674"/>
        <v>n/a</v>
      </c>
      <c r="H602" s="34" t="str">
        <f t="shared" si="675"/>
        <v>n/a</v>
      </c>
      <c r="J602" s="33">
        <f>+'PL-tc'!$N602*'pc-dist'!$D$61</f>
        <v>0</v>
      </c>
      <c r="K602" s="33">
        <f>+'PL-tc'!$O602*'pc-dist'!$M$9</f>
        <v>0</v>
      </c>
      <c r="L602" s="33">
        <f>+'PL-tc'!$P602*'pc-dist'!$D$74</f>
        <v>0</v>
      </c>
      <c r="M602" s="34" t="str">
        <f t="shared" si="677"/>
        <v>n/a</v>
      </c>
      <c r="N602" s="34" t="str">
        <f t="shared" si="678"/>
        <v>n/a</v>
      </c>
      <c r="P602" s="33">
        <f>+'PL-tc'!$N602*'pc-dist'!$E$61</f>
        <v>0</v>
      </c>
      <c r="Q602" s="33">
        <f>+'PL-tc'!$O602*'pc-dist'!$N$9</f>
        <v>0</v>
      </c>
      <c r="R602" s="33">
        <f>+'PL-tc'!$P602*'pc-dist'!$E$74</f>
        <v>0</v>
      </c>
      <c r="S602" s="34" t="str">
        <f t="shared" si="680"/>
        <v>n/a</v>
      </c>
      <c r="T602" s="34" t="str">
        <f t="shared" si="681"/>
        <v>n/a</v>
      </c>
      <c r="V602" s="33">
        <f>+'PL-tc'!$N602*'pc-dist'!$F$61</f>
        <v>0</v>
      </c>
      <c r="W602" s="33">
        <f>+'PL-tc'!$O602*'pc-dist'!$O$9</f>
        <v>0</v>
      </c>
      <c r="X602" s="33">
        <f>+'PL-tc'!$P602*'pc-dist'!$F$74</f>
        <v>0</v>
      </c>
      <c r="Y602" s="34" t="str">
        <f t="shared" si="683"/>
        <v>n/a</v>
      </c>
      <c r="Z602" s="34" t="str">
        <f t="shared" si="684"/>
        <v>n/a</v>
      </c>
      <c r="AB602" s="33">
        <f>+'PL-tc'!$N602*'pc-dist'!$G$61</f>
        <v>0</v>
      </c>
      <c r="AC602" s="33">
        <f>+'PL-tc'!$O602*'pc-dist'!$P$9</f>
        <v>0</v>
      </c>
      <c r="AD602" s="33">
        <f>+'PL-tc'!$P602*'pc-dist'!$G$74</f>
        <v>0</v>
      </c>
      <c r="AE602" s="34" t="str">
        <f t="shared" si="686"/>
        <v>n/a</v>
      </c>
      <c r="AF602" s="34" t="str">
        <f t="shared" si="687"/>
        <v>n/a</v>
      </c>
      <c r="AH602" s="33">
        <f t="shared" si="694"/>
        <v>0</v>
      </c>
      <c r="AI602" s="33">
        <f t="shared" si="695"/>
        <v>0</v>
      </c>
      <c r="AJ602" s="33">
        <f t="shared" si="696"/>
        <v>0</v>
      </c>
      <c r="AK602" s="34" t="str">
        <f t="shared" si="689"/>
        <v>n/a</v>
      </c>
      <c r="AL602" s="34" t="str">
        <f t="shared" si="690"/>
        <v>n/a</v>
      </c>
    </row>
    <row r="603" spans="1:38" ht="24" hidden="1" outlineLevel="2" x14ac:dyDescent="0.2">
      <c r="A603" s="49">
        <v>4370</v>
      </c>
      <c r="B603" s="18" t="str">
        <f>+masterfile!D1054</f>
        <v>4370 Prämie Rückdeckung f. Versorgungsleistg</v>
      </c>
      <c r="D603" s="33">
        <f>+'PL-tc'!$N603*'pc-dist'!$C$61</f>
        <v>0</v>
      </c>
      <c r="E603" s="33">
        <f>+'PL-tc'!$O603*'pc-dist'!$L$9</f>
        <v>0</v>
      </c>
      <c r="F603" s="33">
        <f>+'PL-tc'!$P603*'pc-dist'!$C$74</f>
        <v>0</v>
      </c>
      <c r="G603" s="34" t="str">
        <f t="shared" si="674"/>
        <v>n/a</v>
      </c>
      <c r="H603" s="34" t="str">
        <f t="shared" si="675"/>
        <v>n/a</v>
      </c>
      <c r="J603" s="33">
        <f>+'PL-tc'!$N603*'pc-dist'!$D$61</f>
        <v>0</v>
      </c>
      <c r="K603" s="33">
        <f>+'PL-tc'!$O603*'pc-dist'!$M$9</f>
        <v>0</v>
      </c>
      <c r="L603" s="33">
        <f>+'PL-tc'!$P603*'pc-dist'!$D$74</f>
        <v>0</v>
      </c>
      <c r="M603" s="34" t="str">
        <f t="shared" si="677"/>
        <v>n/a</v>
      </c>
      <c r="N603" s="34" t="str">
        <f t="shared" si="678"/>
        <v>n/a</v>
      </c>
      <c r="P603" s="33">
        <f>+'PL-tc'!$N603*'pc-dist'!$E$61</f>
        <v>0</v>
      </c>
      <c r="Q603" s="33">
        <f>+'PL-tc'!$O603*'pc-dist'!$N$9</f>
        <v>0</v>
      </c>
      <c r="R603" s="33">
        <f>+'PL-tc'!$P603*'pc-dist'!$E$74</f>
        <v>0</v>
      </c>
      <c r="S603" s="34" t="str">
        <f t="shared" si="680"/>
        <v>n/a</v>
      </c>
      <c r="T603" s="34" t="str">
        <f t="shared" si="681"/>
        <v>n/a</v>
      </c>
      <c r="V603" s="33">
        <f>+'PL-tc'!$N603*'pc-dist'!$F$61</f>
        <v>0</v>
      </c>
      <c r="W603" s="33">
        <f>+'PL-tc'!$O603*'pc-dist'!$O$9</f>
        <v>0</v>
      </c>
      <c r="X603" s="33">
        <f>+'PL-tc'!$P603*'pc-dist'!$F$74</f>
        <v>0</v>
      </c>
      <c r="Y603" s="34" t="str">
        <f t="shared" si="683"/>
        <v>n/a</v>
      </c>
      <c r="Z603" s="34" t="str">
        <f t="shared" si="684"/>
        <v>n/a</v>
      </c>
      <c r="AB603" s="33">
        <f>+'PL-tc'!$N603*'pc-dist'!$G$61</f>
        <v>0</v>
      </c>
      <c r="AC603" s="33">
        <f>+'PL-tc'!$O603*'pc-dist'!$P$9</f>
        <v>0</v>
      </c>
      <c r="AD603" s="33">
        <f>+'PL-tc'!$P603*'pc-dist'!$G$74</f>
        <v>0</v>
      </c>
      <c r="AE603" s="34" t="str">
        <f t="shared" si="686"/>
        <v>n/a</v>
      </c>
      <c r="AF603" s="34" t="str">
        <f t="shared" si="687"/>
        <v>n/a</v>
      </c>
      <c r="AH603" s="33">
        <f t="shared" si="694"/>
        <v>0</v>
      </c>
      <c r="AI603" s="33">
        <f t="shared" si="695"/>
        <v>0</v>
      </c>
      <c r="AJ603" s="33">
        <f t="shared" si="696"/>
        <v>0</v>
      </c>
      <c r="AK603" s="34" t="str">
        <f t="shared" si="689"/>
        <v>n/a</v>
      </c>
      <c r="AL603" s="34" t="str">
        <f t="shared" si="690"/>
        <v>n/a</v>
      </c>
    </row>
    <row r="604" spans="1:38" hidden="1" outlineLevel="2" x14ac:dyDescent="0.2">
      <c r="A604" s="49">
        <v>4900</v>
      </c>
      <c r="B604" s="18" t="str">
        <f>+masterfile!D1158</f>
        <v>4900 Sonstige betriebliche Aufwendungen</v>
      </c>
      <c r="D604" s="33">
        <f>+'PL-tc'!$N604*'pc-dist'!$C$61</f>
        <v>0</v>
      </c>
      <c r="E604" s="33">
        <f>+'PL-tc'!$O604*'pc-dist'!$L$9</f>
        <v>0</v>
      </c>
      <c r="F604" s="33">
        <f>+'PL-tc'!$P604*'pc-dist'!$C$74</f>
        <v>0</v>
      </c>
      <c r="G604" s="34" t="str">
        <f t="shared" si="674"/>
        <v>n/a</v>
      </c>
      <c r="H604" s="34" t="str">
        <f t="shared" si="675"/>
        <v>n/a</v>
      </c>
      <c r="J604" s="33">
        <f>+'PL-tc'!$N604*'pc-dist'!$D$61</f>
        <v>0</v>
      </c>
      <c r="K604" s="33">
        <f>+'PL-tc'!$O604*'pc-dist'!$M$9</f>
        <v>0</v>
      </c>
      <c r="L604" s="33">
        <f>+'PL-tc'!$P604*'pc-dist'!$D$74</f>
        <v>0</v>
      </c>
      <c r="M604" s="34" t="str">
        <f t="shared" si="677"/>
        <v>n/a</v>
      </c>
      <c r="N604" s="34" t="str">
        <f t="shared" si="678"/>
        <v>n/a</v>
      </c>
      <c r="P604" s="33">
        <f>+'PL-tc'!$N604*'pc-dist'!$E$61</f>
        <v>0</v>
      </c>
      <c r="Q604" s="33">
        <f>+'PL-tc'!$O604*'pc-dist'!$N$9</f>
        <v>0</v>
      </c>
      <c r="R604" s="33">
        <f>+'PL-tc'!$P604*'pc-dist'!$E$74</f>
        <v>0</v>
      </c>
      <c r="S604" s="34" t="str">
        <f t="shared" si="680"/>
        <v>n/a</v>
      </c>
      <c r="T604" s="34" t="str">
        <f t="shared" si="681"/>
        <v>n/a</v>
      </c>
      <c r="V604" s="33">
        <f>+'PL-tc'!$N604*'pc-dist'!$F$61</f>
        <v>0</v>
      </c>
      <c r="W604" s="33">
        <f>+'PL-tc'!$O604*'pc-dist'!$O$9</f>
        <v>0</v>
      </c>
      <c r="X604" s="33">
        <f>+'PL-tc'!$P604*'pc-dist'!$F$74</f>
        <v>0</v>
      </c>
      <c r="Y604" s="34" t="str">
        <f t="shared" si="683"/>
        <v>n/a</v>
      </c>
      <c r="Z604" s="34" t="str">
        <f t="shared" si="684"/>
        <v>n/a</v>
      </c>
      <c r="AB604" s="33">
        <f>+'PL-tc'!$N604*'pc-dist'!$G$61</f>
        <v>0</v>
      </c>
      <c r="AC604" s="33">
        <f>+'PL-tc'!$O604*'pc-dist'!$P$9</f>
        <v>0</v>
      </c>
      <c r="AD604" s="33">
        <f>+'PL-tc'!$P604*'pc-dist'!$G$74</f>
        <v>0</v>
      </c>
      <c r="AE604" s="34" t="str">
        <f t="shared" si="686"/>
        <v>n/a</v>
      </c>
      <c r="AF604" s="34" t="str">
        <f t="shared" si="687"/>
        <v>n/a</v>
      </c>
      <c r="AH604" s="33">
        <f t="shared" si="694"/>
        <v>0</v>
      </c>
      <c r="AI604" s="33">
        <f t="shared" si="695"/>
        <v>0</v>
      </c>
      <c r="AJ604" s="33">
        <f t="shared" si="696"/>
        <v>0</v>
      </c>
      <c r="AK604" s="34" t="str">
        <f t="shared" si="689"/>
        <v>n/a</v>
      </c>
      <c r="AL604" s="34" t="str">
        <f t="shared" si="690"/>
        <v>n/a</v>
      </c>
    </row>
    <row r="605" spans="1:38" hidden="1" outlineLevel="2" x14ac:dyDescent="0.2">
      <c r="A605" s="49">
        <v>4902</v>
      </c>
      <c r="B605" s="18" t="str">
        <f>+masterfile!D1159</f>
        <v>4902 Interimskonto Vorsteuervergütung</v>
      </c>
      <c r="D605" s="33">
        <f>+'PL-tc'!$N605*'pc-dist'!$C$61</f>
        <v>0</v>
      </c>
      <c r="E605" s="33">
        <f>+'PL-tc'!$O605*'pc-dist'!$L$9</f>
        <v>0</v>
      </c>
      <c r="F605" s="33">
        <f>+'PL-tc'!$P605*'pc-dist'!$C$74</f>
        <v>0</v>
      </c>
      <c r="G605" s="34" t="str">
        <f t="shared" si="674"/>
        <v>n/a</v>
      </c>
      <c r="H605" s="34" t="str">
        <f t="shared" si="675"/>
        <v>n/a</v>
      </c>
      <c r="J605" s="33">
        <f>+'PL-tc'!$N605*'pc-dist'!$D$61</f>
        <v>0</v>
      </c>
      <c r="K605" s="33">
        <f>+'PL-tc'!$O605*'pc-dist'!$M$9</f>
        <v>0</v>
      </c>
      <c r="L605" s="33">
        <f>+'PL-tc'!$P605*'pc-dist'!$D$74</f>
        <v>0</v>
      </c>
      <c r="M605" s="34" t="str">
        <f t="shared" si="677"/>
        <v>n/a</v>
      </c>
      <c r="N605" s="34" t="str">
        <f t="shared" si="678"/>
        <v>n/a</v>
      </c>
      <c r="P605" s="33">
        <f>+'PL-tc'!$N605*'pc-dist'!$E$61</f>
        <v>0</v>
      </c>
      <c r="Q605" s="33">
        <f>+'PL-tc'!$O605*'pc-dist'!$N$9</f>
        <v>0</v>
      </c>
      <c r="R605" s="33">
        <f>+'PL-tc'!$P605*'pc-dist'!$E$74</f>
        <v>0</v>
      </c>
      <c r="S605" s="34" t="str">
        <f t="shared" si="680"/>
        <v>n/a</v>
      </c>
      <c r="T605" s="34" t="str">
        <f t="shared" si="681"/>
        <v>n/a</v>
      </c>
      <c r="V605" s="33">
        <f>+'PL-tc'!$N605*'pc-dist'!$F$61</f>
        <v>0</v>
      </c>
      <c r="W605" s="33">
        <f>+'PL-tc'!$O605*'pc-dist'!$O$9</f>
        <v>0</v>
      </c>
      <c r="X605" s="33">
        <f>+'PL-tc'!$P605*'pc-dist'!$F$74</f>
        <v>0</v>
      </c>
      <c r="Y605" s="34" t="str">
        <f t="shared" si="683"/>
        <v>n/a</v>
      </c>
      <c r="Z605" s="34" t="str">
        <f t="shared" si="684"/>
        <v>n/a</v>
      </c>
      <c r="AB605" s="33">
        <f>+'PL-tc'!$N605*'pc-dist'!$G$61</f>
        <v>0</v>
      </c>
      <c r="AC605" s="33">
        <f>+'PL-tc'!$O605*'pc-dist'!$P$9</f>
        <v>0</v>
      </c>
      <c r="AD605" s="33">
        <f>+'PL-tc'!$P605*'pc-dist'!$G$74</f>
        <v>0</v>
      </c>
      <c r="AE605" s="34" t="str">
        <f t="shared" si="686"/>
        <v>n/a</v>
      </c>
      <c r="AF605" s="34" t="str">
        <f t="shared" si="687"/>
        <v>n/a</v>
      </c>
      <c r="AH605" s="33">
        <f t="shared" si="694"/>
        <v>0</v>
      </c>
      <c r="AI605" s="33">
        <f t="shared" si="695"/>
        <v>0</v>
      </c>
      <c r="AJ605" s="33">
        <f t="shared" si="696"/>
        <v>0</v>
      </c>
      <c r="AK605" s="34" t="str">
        <f t="shared" si="689"/>
        <v>n/a</v>
      </c>
      <c r="AL605" s="34" t="str">
        <f t="shared" si="690"/>
        <v>n/a</v>
      </c>
    </row>
    <row r="606" spans="1:38" ht="24" hidden="1" outlineLevel="2" x14ac:dyDescent="0.2">
      <c r="A606" s="49">
        <v>4905</v>
      </c>
      <c r="B606" s="18" t="str">
        <f>+masterfile!D1160</f>
        <v>4905 Sonstige betriebl.u.regelm.Aufwendungen</v>
      </c>
      <c r="D606" s="33">
        <f>+'PL-tc'!$N606*'pc-dist'!$C$61</f>
        <v>0</v>
      </c>
      <c r="E606" s="33">
        <f>+'PL-tc'!$O606*'pc-dist'!$L$9</f>
        <v>0</v>
      </c>
      <c r="F606" s="33">
        <f>+'PL-tc'!$P606*'pc-dist'!$C$74</f>
        <v>0</v>
      </c>
      <c r="G606" s="34" t="str">
        <f t="shared" si="674"/>
        <v>n/a</v>
      </c>
      <c r="H606" s="34" t="str">
        <f t="shared" si="675"/>
        <v>n/a</v>
      </c>
      <c r="J606" s="33">
        <f>+'PL-tc'!$N606*'pc-dist'!$D$61</f>
        <v>0</v>
      </c>
      <c r="K606" s="33">
        <f>+'PL-tc'!$O606*'pc-dist'!$M$9</f>
        <v>0</v>
      </c>
      <c r="L606" s="33">
        <f>+'PL-tc'!$P606*'pc-dist'!$D$74</f>
        <v>0</v>
      </c>
      <c r="M606" s="34" t="str">
        <f t="shared" si="677"/>
        <v>n/a</v>
      </c>
      <c r="N606" s="34" t="str">
        <f t="shared" si="678"/>
        <v>n/a</v>
      </c>
      <c r="P606" s="33">
        <f>+'PL-tc'!$N606*'pc-dist'!$E$61</f>
        <v>0</v>
      </c>
      <c r="Q606" s="33">
        <f>+'PL-tc'!$O606*'pc-dist'!$N$9</f>
        <v>0</v>
      </c>
      <c r="R606" s="33">
        <f>+'PL-tc'!$P606*'pc-dist'!$E$74</f>
        <v>0</v>
      </c>
      <c r="S606" s="34" t="str">
        <f t="shared" si="680"/>
        <v>n/a</v>
      </c>
      <c r="T606" s="34" t="str">
        <f t="shared" si="681"/>
        <v>n/a</v>
      </c>
      <c r="V606" s="33">
        <f>+'PL-tc'!$N606*'pc-dist'!$F$61</f>
        <v>0</v>
      </c>
      <c r="W606" s="33">
        <f>+'PL-tc'!$O606*'pc-dist'!$O$9</f>
        <v>0</v>
      </c>
      <c r="X606" s="33">
        <f>+'PL-tc'!$P606*'pc-dist'!$F$74</f>
        <v>0</v>
      </c>
      <c r="Y606" s="34" t="str">
        <f t="shared" si="683"/>
        <v>n/a</v>
      </c>
      <c r="Z606" s="34" t="str">
        <f t="shared" si="684"/>
        <v>n/a</v>
      </c>
      <c r="AB606" s="33">
        <f>+'PL-tc'!$N606*'pc-dist'!$G$61</f>
        <v>0</v>
      </c>
      <c r="AC606" s="33">
        <f>+'PL-tc'!$O606*'pc-dist'!$P$9</f>
        <v>0</v>
      </c>
      <c r="AD606" s="33">
        <f>+'PL-tc'!$P606*'pc-dist'!$G$74</f>
        <v>0</v>
      </c>
      <c r="AE606" s="34" t="str">
        <f t="shared" si="686"/>
        <v>n/a</v>
      </c>
      <c r="AF606" s="34" t="str">
        <f t="shared" si="687"/>
        <v>n/a</v>
      </c>
      <c r="AH606" s="33">
        <f t="shared" si="694"/>
        <v>0</v>
      </c>
      <c r="AI606" s="33">
        <f t="shared" si="695"/>
        <v>0</v>
      </c>
      <c r="AJ606" s="33">
        <f t="shared" si="696"/>
        <v>0</v>
      </c>
      <c r="AK606" s="34" t="str">
        <f t="shared" si="689"/>
        <v>n/a</v>
      </c>
      <c r="AL606" s="34" t="str">
        <f t="shared" si="690"/>
        <v>n/a</v>
      </c>
    </row>
    <row r="607" spans="1:38" hidden="1" outlineLevel="2" x14ac:dyDescent="0.2">
      <c r="A607" s="49">
        <v>4909</v>
      </c>
      <c r="B607" s="18" t="str">
        <f>+masterfile!D1161</f>
        <v>4909 Fremdleistungen und Fremdarbeiten</v>
      </c>
      <c r="D607" s="33">
        <f>+'PL-tc'!$N607*'pc-dist'!$C$61</f>
        <v>0</v>
      </c>
      <c r="E607" s="33">
        <f>+'PL-tc'!$O607*'pc-dist'!$L$9</f>
        <v>0</v>
      </c>
      <c r="F607" s="33">
        <f>+'PL-tc'!$P607*'pc-dist'!$C$74</f>
        <v>0</v>
      </c>
      <c r="G607" s="34" t="str">
        <f t="shared" si="674"/>
        <v>n/a</v>
      </c>
      <c r="H607" s="34" t="str">
        <f t="shared" si="675"/>
        <v>n/a</v>
      </c>
      <c r="J607" s="33">
        <f>+'PL-tc'!$N607*'pc-dist'!$D$61</f>
        <v>0</v>
      </c>
      <c r="K607" s="33">
        <f>+'PL-tc'!$O607*'pc-dist'!$M$9</f>
        <v>0</v>
      </c>
      <c r="L607" s="33">
        <f>+'PL-tc'!$P607*'pc-dist'!$D$74</f>
        <v>0</v>
      </c>
      <c r="M607" s="34" t="str">
        <f t="shared" si="677"/>
        <v>n/a</v>
      </c>
      <c r="N607" s="34" t="str">
        <f t="shared" si="678"/>
        <v>n/a</v>
      </c>
      <c r="P607" s="33">
        <f>+'PL-tc'!$N607*'pc-dist'!$E$61</f>
        <v>0</v>
      </c>
      <c r="Q607" s="33">
        <f>+'PL-tc'!$O607*'pc-dist'!$N$9</f>
        <v>0</v>
      </c>
      <c r="R607" s="33">
        <f>+'PL-tc'!$P607*'pc-dist'!$E$74</f>
        <v>0</v>
      </c>
      <c r="S607" s="34" t="str">
        <f t="shared" si="680"/>
        <v>n/a</v>
      </c>
      <c r="T607" s="34" t="str">
        <f t="shared" si="681"/>
        <v>n/a</v>
      </c>
      <c r="V607" s="33">
        <f>+'PL-tc'!$N607*'pc-dist'!$F$61</f>
        <v>0</v>
      </c>
      <c r="W607" s="33">
        <f>+'PL-tc'!$O607*'pc-dist'!$O$9</f>
        <v>0</v>
      </c>
      <c r="X607" s="33">
        <f>+'PL-tc'!$P607*'pc-dist'!$F$74</f>
        <v>0</v>
      </c>
      <c r="Y607" s="34" t="str">
        <f t="shared" si="683"/>
        <v>n/a</v>
      </c>
      <c r="Z607" s="34" t="str">
        <f t="shared" si="684"/>
        <v>n/a</v>
      </c>
      <c r="AB607" s="33">
        <f>+'PL-tc'!$N607*'pc-dist'!$G$61</f>
        <v>0</v>
      </c>
      <c r="AC607" s="33">
        <f>+'PL-tc'!$O607*'pc-dist'!$P$9</f>
        <v>0</v>
      </c>
      <c r="AD607" s="33">
        <f>+'PL-tc'!$P607*'pc-dist'!$G$74</f>
        <v>0</v>
      </c>
      <c r="AE607" s="34" t="str">
        <f t="shared" si="686"/>
        <v>n/a</v>
      </c>
      <c r="AF607" s="34" t="str">
        <f t="shared" si="687"/>
        <v>n/a</v>
      </c>
      <c r="AH607" s="33">
        <f t="shared" si="694"/>
        <v>0</v>
      </c>
      <c r="AI607" s="33">
        <f t="shared" si="695"/>
        <v>0</v>
      </c>
      <c r="AJ607" s="33">
        <f t="shared" si="696"/>
        <v>0</v>
      </c>
      <c r="AK607" s="34" t="str">
        <f t="shared" si="689"/>
        <v>n/a</v>
      </c>
      <c r="AL607" s="34" t="str">
        <f t="shared" si="690"/>
        <v>n/a</v>
      </c>
    </row>
    <row r="608" spans="1:38" hidden="1" outlineLevel="2" x14ac:dyDescent="0.2">
      <c r="A608" s="49">
        <v>4970</v>
      </c>
      <c r="B608" s="18" t="str">
        <f>+masterfile!D1185</f>
        <v>4970 Nebenkosten des Geldverkehrs</v>
      </c>
      <c r="D608" s="33">
        <f>+'PL-tc'!$N608*'pc-dist'!$C$61</f>
        <v>-78.140442807416861</v>
      </c>
      <c r="E608" s="33">
        <f>+'PL-tc'!$O608*'pc-dist'!$L$9</f>
        <v>-80.484656091639366</v>
      </c>
      <c r="F608" s="33">
        <f>+'PL-tc'!$P608*'pc-dist'!$C$74</f>
        <v>0</v>
      </c>
      <c r="G608" s="34">
        <f t="shared" si="674"/>
        <v>-1</v>
      </c>
      <c r="H608" s="34">
        <f t="shared" si="675"/>
        <v>-1</v>
      </c>
      <c r="J608" s="33">
        <f>+'PL-tc'!$N608*'pc-dist'!$D$61</f>
        <v>-48.837776754635534</v>
      </c>
      <c r="K608" s="33">
        <f>+'PL-tc'!$O608*'pc-dist'!$M$9</f>
        <v>-50.302910057274602</v>
      </c>
      <c r="L608" s="33">
        <f>+'PL-tc'!$P608*'pc-dist'!$D$74</f>
        <v>0</v>
      </c>
      <c r="M608" s="34">
        <f t="shared" si="677"/>
        <v>-1</v>
      </c>
      <c r="N608" s="34">
        <f t="shared" si="678"/>
        <v>-1</v>
      </c>
      <c r="P608" s="33">
        <f>+'PL-tc'!$N608*'pc-dist'!$E$61</f>
        <v>-39.07022140370843</v>
      </c>
      <c r="Q608" s="33">
        <f>+'PL-tc'!$O608*'pc-dist'!$N$9</f>
        <v>-40.242328045819683</v>
      </c>
      <c r="R608" s="33">
        <f>+'PL-tc'!$P608*'pc-dist'!$E$74</f>
        <v>0</v>
      </c>
      <c r="S608" s="34">
        <f t="shared" si="680"/>
        <v>-1</v>
      </c>
      <c r="T608" s="34">
        <f t="shared" si="681"/>
        <v>-1</v>
      </c>
      <c r="V608" s="33">
        <f>+'PL-tc'!$N608*'pc-dist'!$F$61</f>
        <v>-19.535110701854215</v>
      </c>
      <c r="W608" s="33">
        <f>+'PL-tc'!$O608*'pc-dist'!$O$9</f>
        <v>-20.121164022909841</v>
      </c>
      <c r="X608" s="33">
        <f>+'PL-tc'!$P608*'pc-dist'!$F$74</f>
        <v>0</v>
      </c>
      <c r="Y608" s="34">
        <f t="shared" si="683"/>
        <v>-1</v>
      </c>
      <c r="Z608" s="34">
        <f t="shared" si="684"/>
        <v>-1</v>
      </c>
      <c r="AB608" s="33">
        <f>+'PL-tc'!$N608*'pc-dist'!$G$61</f>
        <v>-9.7675553509271076</v>
      </c>
      <c r="AC608" s="33">
        <f>+'PL-tc'!$O608*'pc-dist'!$P$9</f>
        <v>-10.060582011454921</v>
      </c>
      <c r="AD608" s="33">
        <f>+'PL-tc'!$P608*'pc-dist'!$G$74</f>
        <v>0</v>
      </c>
      <c r="AE608" s="34">
        <f t="shared" si="686"/>
        <v>-1</v>
      </c>
      <c r="AF608" s="34">
        <f t="shared" si="687"/>
        <v>-1</v>
      </c>
      <c r="AH608" s="33">
        <f t="shared" si="694"/>
        <v>-195.35110701854214</v>
      </c>
      <c r="AI608" s="33">
        <f t="shared" si="695"/>
        <v>-201.21164022909841</v>
      </c>
      <c r="AJ608" s="33">
        <f t="shared" si="696"/>
        <v>0</v>
      </c>
      <c r="AK608" s="34">
        <f t="shared" si="689"/>
        <v>-1</v>
      </c>
      <c r="AL608" s="34">
        <f t="shared" si="690"/>
        <v>-1</v>
      </c>
    </row>
    <row r="609" spans="1:38" hidden="1" outlineLevel="2" x14ac:dyDescent="0.2">
      <c r="A609" s="49">
        <v>4971</v>
      </c>
      <c r="B609" s="18" t="str">
        <f>+masterfile!D1186</f>
        <v>4971 Verwahrentgelt</v>
      </c>
      <c r="D609" s="33">
        <f>+'PL-tc'!$N609*'pc-dist'!$C$61</f>
        <v>0</v>
      </c>
      <c r="E609" s="33">
        <f>+'PL-tc'!$O609*'pc-dist'!$L$9</f>
        <v>0</v>
      </c>
      <c r="F609" s="33">
        <f>+'PL-tc'!$P609*'pc-dist'!$C$74</f>
        <v>0</v>
      </c>
      <c r="G609" s="34" t="str">
        <f t="shared" si="674"/>
        <v>n/a</v>
      </c>
      <c r="H609" s="34" t="str">
        <f t="shared" si="675"/>
        <v>n/a</v>
      </c>
      <c r="J609" s="33">
        <f>+'PL-tc'!$N609*'pc-dist'!$D$61</f>
        <v>0</v>
      </c>
      <c r="K609" s="33">
        <f>+'PL-tc'!$O609*'pc-dist'!$M$9</f>
        <v>0</v>
      </c>
      <c r="L609" s="33">
        <f>+'PL-tc'!$P609*'pc-dist'!$D$74</f>
        <v>0</v>
      </c>
      <c r="M609" s="34" t="str">
        <f t="shared" si="677"/>
        <v>n/a</v>
      </c>
      <c r="N609" s="34" t="str">
        <f t="shared" si="678"/>
        <v>n/a</v>
      </c>
      <c r="P609" s="33">
        <f>+'PL-tc'!$N609*'pc-dist'!$E$61</f>
        <v>0</v>
      </c>
      <c r="Q609" s="33">
        <f>+'PL-tc'!$O609*'pc-dist'!$N$9</f>
        <v>0</v>
      </c>
      <c r="R609" s="33">
        <f>+'PL-tc'!$P609*'pc-dist'!$E$74</f>
        <v>0</v>
      </c>
      <c r="S609" s="34" t="str">
        <f t="shared" si="680"/>
        <v>n/a</v>
      </c>
      <c r="T609" s="34" t="str">
        <f t="shared" si="681"/>
        <v>n/a</v>
      </c>
      <c r="V609" s="33">
        <f>+'PL-tc'!$N609*'pc-dist'!$F$61</f>
        <v>0</v>
      </c>
      <c r="W609" s="33">
        <f>+'PL-tc'!$O609*'pc-dist'!$O$9</f>
        <v>0</v>
      </c>
      <c r="X609" s="33">
        <f>+'PL-tc'!$P609*'pc-dist'!$F$74</f>
        <v>0</v>
      </c>
      <c r="Y609" s="34" t="str">
        <f t="shared" si="683"/>
        <v>n/a</v>
      </c>
      <c r="Z609" s="34" t="str">
        <f t="shared" si="684"/>
        <v>n/a</v>
      </c>
      <c r="AB609" s="33">
        <f>+'PL-tc'!$N609*'pc-dist'!$G$61</f>
        <v>0</v>
      </c>
      <c r="AC609" s="33">
        <f>+'PL-tc'!$O609*'pc-dist'!$P$9</f>
        <v>0</v>
      </c>
      <c r="AD609" s="33">
        <f>+'PL-tc'!$P609*'pc-dist'!$G$74</f>
        <v>0</v>
      </c>
      <c r="AE609" s="34" t="str">
        <f t="shared" si="686"/>
        <v>n/a</v>
      </c>
      <c r="AF609" s="34" t="str">
        <f t="shared" si="687"/>
        <v>n/a</v>
      </c>
      <c r="AH609" s="33">
        <f t="shared" si="694"/>
        <v>0</v>
      </c>
      <c r="AI609" s="33">
        <f t="shared" si="695"/>
        <v>0</v>
      </c>
      <c r="AJ609" s="33">
        <f t="shared" si="696"/>
        <v>0</v>
      </c>
      <c r="AK609" s="34" t="str">
        <f t="shared" si="689"/>
        <v>n/a</v>
      </c>
      <c r="AL609" s="34" t="str">
        <f t="shared" si="690"/>
        <v>n/a</v>
      </c>
    </row>
    <row r="610" spans="1:38" hidden="1" outlineLevel="1" collapsed="1" x14ac:dyDescent="0.2">
      <c r="B610" s="18"/>
      <c r="D610" s="53"/>
      <c r="E610" s="53"/>
      <c r="F610" s="53"/>
      <c r="J610" s="53"/>
      <c r="K610" s="53"/>
      <c r="L610" s="53"/>
      <c r="P610" s="53"/>
      <c r="Q610" s="53"/>
      <c r="R610" s="53"/>
      <c r="V610" s="53"/>
      <c r="W610" s="53"/>
      <c r="X610" s="53"/>
      <c r="AB610" s="53"/>
      <c r="AC610" s="53"/>
      <c r="AD610" s="53"/>
      <c r="AH610" s="53"/>
      <c r="AI610" s="53"/>
      <c r="AJ610" s="53"/>
    </row>
    <row r="611" spans="1:38" hidden="1" outlineLevel="1" x14ac:dyDescent="0.2">
      <c r="A611" s="49" t="s">
        <v>1843</v>
      </c>
      <c r="B611" s="13" t="s">
        <v>1843</v>
      </c>
      <c r="D611" s="53">
        <f t="shared" ref="D611:F611" si="697">+SUM(D612:D619)</f>
        <v>0</v>
      </c>
      <c r="E611" s="53">
        <f t="shared" si="697"/>
        <v>0</v>
      </c>
      <c r="F611" s="53">
        <f t="shared" si="697"/>
        <v>0</v>
      </c>
      <c r="G611" s="34" t="str">
        <f t="shared" ref="G611:G618" si="698">IFERROR(F611/E611-1,"n/a")</f>
        <v>n/a</v>
      </c>
      <c r="H611" s="34" t="str">
        <f t="shared" ref="H611:H618" si="699">IFERROR(F611/D611-1,"n/a")</f>
        <v>n/a</v>
      </c>
      <c r="J611" s="53">
        <f t="shared" ref="J611:L611" si="700">+SUM(J612:J619)</f>
        <v>0</v>
      </c>
      <c r="K611" s="53">
        <f t="shared" si="700"/>
        <v>0</v>
      </c>
      <c r="L611" s="53">
        <f t="shared" si="700"/>
        <v>0</v>
      </c>
      <c r="M611" s="34" t="str">
        <f t="shared" ref="M611:M618" si="701">IFERROR(L611/K611-1,"n/a")</f>
        <v>n/a</v>
      </c>
      <c r="N611" s="34" t="str">
        <f t="shared" ref="N611:N618" si="702">IFERROR(L611/J611-1,"n/a")</f>
        <v>n/a</v>
      </c>
      <c r="P611" s="53">
        <f t="shared" ref="P611:R611" si="703">+SUM(P612:P619)</f>
        <v>0</v>
      </c>
      <c r="Q611" s="53">
        <f t="shared" si="703"/>
        <v>0</v>
      </c>
      <c r="R611" s="53">
        <f t="shared" si="703"/>
        <v>0</v>
      </c>
      <c r="S611" s="34" t="str">
        <f t="shared" ref="S611:S618" si="704">IFERROR(R611/Q611-1,"n/a")</f>
        <v>n/a</v>
      </c>
      <c r="T611" s="34" t="str">
        <f t="shared" ref="T611:T618" si="705">IFERROR(R611/P611-1,"n/a")</f>
        <v>n/a</v>
      </c>
      <c r="V611" s="53">
        <f t="shared" ref="V611:X611" si="706">+SUM(V612:V619)</f>
        <v>0</v>
      </c>
      <c r="W611" s="53">
        <f t="shared" si="706"/>
        <v>0</v>
      </c>
      <c r="X611" s="53">
        <f t="shared" si="706"/>
        <v>0</v>
      </c>
      <c r="Y611" s="34" t="str">
        <f t="shared" ref="Y611:Y618" si="707">IFERROR(X611/W611-1,"n/a")</f>
        <v>n/a</v>
      </c>
      <c r="Z611" s="34" t="str">
        <f t="shared" ref="Z611:Z618" si="708">IFERROR(X611/V611-1,"n/a")</f>
        <v>n/a</v>
      </c>
      <c r="AB611" s="53">
        <f t="shared" ref="AB611:AD611" si="709">+SUM(AB612:AB619)</f>
        <v>0</v>
      </c>
      <c r="AC611" s="53">
        <f t="shared" si="709"/>
        <v>0</v>
      </c>
      <c r="AD611" s="53">
        <f t="shared" si="709"/>
        <v>0</v>
      </c>
      <c r="AE611" s="34" t="str">
        <f t="shared" ref="AE611:AE618" si="710">IFERROR(AD611/AC611-1,"n/a")</f>
        <v>n/a</v>
      </c>
      <c r="AF611" s="34" t="str">
        <f t="shared" ref="AF611:AF618" si="711">IFERROR(AD611/AB611-1,"n/a")</f>
        <v>n/a</v>
      </c>
      <c r="AH611" s="53">
        <f t="shared" ref="AH611:AJ611" si="712">+SUM(AH612:AH619)</f>
        <v>0</v>
      </c>
      <c r="AI611" s="53">
        <f t="shared" si="712"/>
        <v>0</v>
      </c>
      <c r="AJ611" s="53">
        <f t="shared" si="712"/>
        <v>0</v>
      </c>
      <c r="AK611" s="34" t="str">
        <f t="shared" ref="AK611:AK618" si="713">IFERROR(AJ611/AI611-1,"n/a")</f>
        <v>n/a</v>
      </c>
      <c r="AL611" s="34" t="str">
        <f t="shared" ref="AL611:AL618" si="714">IFERROR(AJ611/AH611-1,"n/a")</f>
        <v>n/a</v>
      </c>
    </row>
    <row r="612" spans="1:38" hidden="1" outlineLevel="2" x14ac:dyDescent="0.2">
      <c r="A612" s="49">
        <v>8800</v>
      </c>
      <c r="B612" s="18" t="str">
        <f>+masterfile!D1339</f>
        <v>8800 Erlöse Sachanlageverkäufe Buchverlust</v>
      </c>
      <c r="D612" s="33">
        <f>+'PL-tc'!$N612*'pc-dist'!$C$61</f>
        <v>0</v>
      </c>
      <c r="E612" s="33">
        <f>+'PL-tc'!$O612*'pc-dist'!$L$9</f>
        <v>0</v>
      </c>
      <c r="F612" s="33">
        <f>+'PL-tc'!$P612*'pc-dist'!$C$74</f>
        <v>0</v>
      </c>
      <c r="G612" s="34" t="str">
        <f t="shared" si="698"/>
        <v>n/a</v>
      </c>
      <c r="H612" s="34" t="str">
        <f t="shared" si="699"/>
        <v>n/a</v>
      </c>
      <c r="J612" s="33">
        <f>+'PL-tc'!$N612*'pc-dist'!$D$61</f>
        <v>0</v>
      </c>
      <c r="K612" s="33">
        <f>+'PL-tc'!$O612*'pc-dist'!$M$9</f>
        <v>0</v>
      </c>
      <c r="L612" s="33">
        <f>+'PL-tc'!$P612*'pc-dist'!$D$74</f>
        <v>0</v>
      </c>
      <c r="M612" s="34" t="str">
        <f t="shared" si="701"/>
        <v>n/a</v>
      </c>
      <c r="N612" s="34" t="str">
        <f t="shared" si="702"/>
        <v>n/a</v>
      </c>
      <c r="P612" s="33">
        <f>+'PL-tc'!$N612*'pc-dist'!$E$61</f>
        <v>0</v>
      </c>
      <c r="Q612" s="33">
        <f>+'PL-tc'!$O612*'pc-dist'!$N$9</f>
        <v>0</v>
      </c>
      <c r="R612" s="33">
        <f>+'PL-tc'!$P612*'pc-dist'!$E$74</f>
        <v>0</v>
      </c>
      <c r="S612" s="34" t="str">
        <f t="shared" si="704"/>
        <v>n/a</v>
      </c>
      <c r="T612" s="34" t="str">
        <f t="shared" si="705"/>
        <v>n/a</v>
      </c>
      <c r="V612" s="33">
        <f>+'PL-tc'!$N612*'pc-dist'!$F$61</f>
        <v>0</v>
      </c>
      <c r="W612" s="33">
        <f>+'PL-tc'!$O612*'pc-dist'!$O$9</f>
        <v>0</v>
      </c>
      <c r="X612" s="33">
        <f>+'PL-tc'!$P612*'pc-dist'!$F$74</f>
        <v>0</v>
      </c>
      <c r="Y612" s="34" t="str">
        <f t="shared" si="707"/>
        <v>n/a</v>
      </c>
      <c r="Z612" s="34" t="str">
        <f t="shared" si="708"/>
        <v>n/a</v>
      </c>
      <c r="AB612" s="33">
        <f>+'PL-tc'!$N612*'pc-dist'!$G$61</f>
        <v>0</v>
      </c>
      <c r="AC612" s="33">
        <f>+'PL-tc'!$O612*'pc-dist'!$P$9</f>
        <v>0</v>
      </c>
      <c r="AD612" s="33">
        <f>+'PL-tc'!$P612*'pc-dist'!$G$74</f>
        <v>0</v>
      </c>
      <c r="AE612" s="34" t="str">
        <f t="shared" si="710"/>
        <v>n/a</v>
      </c>
      <c r="AF612" s="34" t="str">
        <f t="shared" si="711"/>
        <v>n/a</v>
      </c>
      <c r="AH612" s="33">
        <f t="shared" ref="AH612:AJ618" si="715">AB612+V612+P612+J612+D612</f>
        <v>0</v>
      </c>
      <c r="AI612" s="33">
        <f t="shared" si="715"/>
        <v>0</v>
      </c>
      <c r="AJ612" s="33">
        <f t="shared" si="715"/>
        <v>0</v>
      </c>
      <c r="AK612" s="34" t="str">
        <f t="shared" si="713"/>
        <v>n/a</v>
      </c>
      <c r="AL612" s="34" t="str">
        <f t="shared" si="714"/>
        <v>n/a</v>
      </c>
    </row>
    <row r="613" spans="1:38" hidden="1" outlineLevel="2" x14ac:dyDescent="0.2">
      <c r="A613" s="49">
        <v>8801</v>
      </c>
      <c r="B613" s="18" t="str">
        <f>+masterfile!D1340</f>
        <v>8801 Erlöse Sachanlageverkäufe 19% USt, BV</v>
      </c>
      <c r="D613" s="33">
        <f>+'PL-tc'!$N613*'pc-dist'!$C$61</f>
        <v>0</v>
      </c>
      <c r="E613" s="33">
        <f>+'PL-tc'!$O613*'pc-dist'!$L$9</f>
        <v>0</v>
      </c>
      <c r="F613" s="33">
        <f>+'PL-tc'!$P613*'pc-dist'!$C$74</f>
        <v>0</v>
      </c>
      <c r="G613" s="34" t="str">
        <f t="shared" si="698"/>
        <v>n/a</v>
      </c>
      <c r="H613" s="34" t="str">
        <f t="shared" si="699"/>
        <v>n/a</v>
      </c>
      <c r="J613" s="33">
        <f>+'PL-tc'!$N613*'pc-dist'!$D$61</f>
        <v>0</v>
      </c>
      <c r="K613" s="33">
        <f>+'PL-tc'!$O613*'pc-dist'!$M$9</f>
        <v>0</v>
      </c>
      <c r="L613" s="33">
        <f>+'PL-tc'!$P613*'pc-dist'!$D$74</f>
        <v>0</v>
      </c>
      <c r="M613" s="34" t="str">
        <f t="shared" si="701"/>
        <v>n/a</v>
      </c>
      <c r="N613" s="34" t="str">
        <f t="shared" si="702"/>
        <v>n/a</v>
      </c>
      <c r="P613" s="33">
        <f>+'PL-tc'!$N613*'pc-dist'!$E$61</f>
        <v>0</v>
      </c>
      <c r="Q613" s="33">
        <f>+'PL-tc'!$O613*'pc-dist'!$N$9</f>
        <v>0</v>
      </c>
      <c r="R613" s="33">
        <f>+'PL-tc'!$P613*'pc-dist'!$E$74</f>
        <v>0</v>
      </c>
      <c r="S613" s="34" t="str">
        <f t="shared" si="704"/>
        <v>n/a</v>
      </c>
      <c r="T613" s="34" t="str">
        <f t="shared" si="705"/>
        <v>n/a</v>
      </c>
      <c r="V613" s="33">
        <f>+'PL-tc'!$N613*'pc-dist'!$F$61</f>
        <v>0</v>
      </c>
      <c r="W613" s="33">
        <f>+'PL-tc'!$O613*'pc-dist'!$O$9</f>
        <v>0</v>
      </c>
      <c r="X613" s="33">
        <f>+'PL-tc'!$P613*'pc-dist'!$F$74</f>
        <v>0</v>
      </c>
      <c r="Y613" s="34" t="str">
        <f t="shared" si="707"/>
        <v>n/a</v>
      </c>
      <c r="Z613" s="34" t="str">
        <f t="shared" si="708"/>
        <v>n/a</v>
      </c>
      <c r="AB613" s="33">
        <f>+'PL-tc'!$N613*'pc-dist'!$G$61</f>
        <v>0</v>
      </c>
      <c r="AC613" s="33">
        <f>+'PL-tc'!$O613*'pc-dist'!$P$9</f>
        <v>0</v>
      </c>
      <c r="AD613" s="33">
        <f>+'PL-tc'!$P613*'pc-dist'!$G$74</f>
        <v>0</v>
      </c>
      <c r="AE613" s="34" t="str">
        <f t="shared" si="710"/>
        <v>n/a</v>
      </c>
      <c r="AF613" s="34" t="str">
        <f t="shared" si="711"/>
        <v>n/a</v>
      </c>
      <c r="AH613" s="33">
        <f t="shared" si="715"/>
        <v>0</v>
      </c>
      <c r="AI613" s="33">
        <f t="shared" si="715"/>
        <v>0</v>
      </c>
      <c r="AJ613" s="33">
        <f t="shared" si="715"/>
        <v>0</v>
      </c>
      <c r="AK613" s="34" t="str">
        <f t="shared" si="713"/>
        <v>n/a</v>
      </c>
      <c r="AL613" s="34" t="str">
        <f t="shared" si="714"/>
        <v>n/a</v>
      </c>
    </row>
    <row r="614" spans="1:38" hidden="1" outlineLevel="2" x14ac:dyDescent="0.2">
      <c r="A614" s="49">
        <v>8807</v>
      </c>
      <c r="B614" s="18" t="str">
        <f>+masterfile!D1341</f>
        <v>8807 Erl. Sachanlageverk. § 4 Nr.1a UStG (BV)</v>
      </c>
      <c r="D614" s="33">
        <f>+'PL-tc'!$N614*'pc-dist'!$C$61</f>
        <v>0</v>
      </c>
      <c r="E614" s="33">
        <f>+'PL-tc'!$O614*'pc-dist'!$L$9</f>
        <v>0</v>
      </c>
      <c r="F614" s="33">
        <f>+'PL-tc'!$P614*'pc-dist'!$C$74</f>
        <v>0</v>
      </c>
      <c r="G614" s="34" t="str">
        <f t="shared" si="698"/>
        <v>n/a</v>
      </c>
      <c r="H614" s="34" t="str">
        <f t="shared" si="699"/>
        <v>n/a</v>
      </c>
      <c r="J614" s="33">
        <f>+'PL-tc'!$N614*'pc-dist'!$D$61</f>
        <v>0</v>
      </c>
      <c r="K614" s="33">
        <f>+'PL-tc'!$O614*'pc-dist'!$M$9</f>
        <v>0</v>
      </c>
      <c r="L614" s="33">
        <f>+'PL-tc'!$P614*'pc-dist'!$D$74</f>
        <v>0</v>
      </c>
      <c r="M614" s="34" t="str">
        <f t="shared" si="701"/>
        <v>n/a</v>
      </c>
      <c r="N614" s="34" t="str">
        <f t="shared" si="702"/>
        <v>n/a</v>
      </c>
      <c r="P614" s="33">
        <f>+'PL-tc'!$N614*'pc-dist'!$E$61</f>
        <v>0</v>
      </c>
      <c r="Q614" s="33">
        <f>+'PL-tc'!$O614*'pc-dist'!$N$9</f>
        <v>0</v>
      </c>
      <c r="R614" s="33">
        <f>+'PL-tc'!$P614*'pc-dist'!$E$74</f>
        <v>0</v>
      </c>
      <c r="S614" s="34" t="str">
        <f t="shared" si="704"/>
        <v>n/a</v>
      </c>
      <c r="T614" s="34" t="str">
        <f t="shared" si="705"/>
        <v>n/a</v>
      </c>
      <c r="V614" s="33">
        <f>+'PL-tc'!$N614*'pc-dist'!$F$61</f>
        <v>0</v>
      </c>
      <c r="W614" s="33">
        <f>+'PL-tc'!$O614*'pc-dist'!$O$9</f>
        <v>0</v>
      </c>
      <c r="X614" s="33">
        <f>+'PL-tc'!$P614*'pc-dist'!$F$74</f>
        <v>0</v>
      </c>
      <c r="Y614" s="34" t="str">
        <f t="shared" si="707"/>
        <v>n/a</v>
      </c>
      <c r="Z614" s="34" t="str">
        <f t="shared" si="708"/>
        <v>n/a</v>
      </c>
      <c r="AB614" s="33">
        <f>+'PL-tc'!$N614*'pc-dist'!$G$61</f>
        <v>0</v>
      </c>
      <c r="AC614" s="33">
        <f>+'PL-tc'!$O614*'pc-dist'!$P$9</f>
        <v>0</v>
      </c>
      <c r="AD614" s="33">
        <f>+'PL-tc'!$P614*'pc-dist'!$G$74</f>
        <v>0</v>
      </c>
      <c r="AE614" s="34" t="str">
        <f t="shared" si="710"/>
        <v>n/a</v>
      </c>
      <c r="AF614" s="34" t="str">
        <f t="shared" si="711"/>
        <v>n/a</v>
      </c>
      <c r="AH614" s="33">
        <f t="shared" si="715"/>
        <v>0</v>
      </c>
      <c r="AI614" s="33">
        <f t="shared" si="715"/>
        <v>0</v>
      </c>
      <c r="AJ614" s="33">
        <f t="shared" si="715"/>
        <v>0</v>
      </c>
      <c r="AK614" s="34" t="str">
        <f t="shared" si="713"/>
        <v>n/a</v>
      </c>
      <c r="AL614" s="34" t="str">
        <f t="shared" si="714"/>
        <v>n/a</v>
      </c>
    </row>
    <row r="615" spans="1:38" hidden="1" outlineLevel="2" x14ac:dyDescent="0.2">
      <c r="A615" s="49">
        <v>8808</v>
      </c>
      <c r="B615" s="18" t="str">
        <f>+masterfile!D1342</f>
        <v>8808 Erl. Sachanlageverk. § 4 Nr.1b UStG (BV)</v>
      </c>
      <c r="D615" s="33">
        <f>+'PL-tc'!$N615*'pc-dist'!$C$61</f>
        <v>0</v>
      </c>
      <c r="E615" s="33">
        <f>+'PL-tc'!$O615*'pc-dist'!$L$9</f>
        <v>0</v>
      </c>
      <c r="F615" s="33">
        <f>+'PL-tc'!$P615*'pc-dist'!$C$74</f>
        <v>0</v>
      </c>
      <c r="G615" s="34" t="str">
        <f t="shared" si="698"/>
        <v>n/a</v>
      </c>
      <c r="H615" s="34" t="str">
        <f t="shared" si="699"/>
        <v>n/a</v>
      </c>
      <c r="J615" s="33">
        <f>+'PL-tc'!$N615*'pc-dist'!$D$61</f>
        <v>0</v>
      </c>
      <c r="K615" s="33">
        <f>+'PL-tc'!$O615*'pc-dist'!$M$9</f>
        <v>0</v>
      </c>
      <c r="L615" s="33">
        <f>+'PL-tc'!$P615*'pc-dist'!$D$74</f>
        <v>0</v>
      </c>
      <c r="M615" s="34" t="str">
        <f t="shared" si="701"/>
        <v>n/a</v>
      </c>
      <c r="N615" s="34" t="str">
        <f t="shared" si="702"/>
        <v>n/a</v>
      </c>
      <c r="P615" s="33">
        <f>+'PL-tc'!$N615*'pc-dist'!$E$61</f>
        <v>0</v>
      </c>
      <c r="Q615" s="33">
        <f>+'PL-tc'!$O615*'pc-dist'!$N$9</f>
        <v>0</v>
      </c>
      <c r="R615" s="33">
        <f>+'PL-tc'!$P615*'pc-dist'!$E$74</f>
        <v>0</v>
      </c>
      <c r="S615" s="34" t="str">
        <f t="shared" si="704"/>
        <v>n/a</v>
      </c>
      <c r="T615" s="34" t="str">
        <f t="shared" si="705"/>
        <v>n/a</v>
      </c>
      <c r="V615" s="33">
        <f>+'PL-tc'!$N615*'pc-dist'!$F$61</f>
        <v>0</v>
      </c>
      <c r="W615" s="33">
        <f>+'PL-tc'!$O615*'pc-dist'!$O$9</f>
        <v>0</v>
      </c>
      <c r="X615" s="33">
        <f>+'PL-tc'!$P615*'pc-dist'!$F$74</f>
        <v>0</v>
      </c>
      <c r="Y615" s="34" t="str">
        <f t="shared" si="707"/>
        <v>n/a</v>
      </c>
      <c r="Z615" s="34" t="str">
        <f t="shared" si="708"/>
        <v>n/a</v>
      </c>
      <c r="AB615" s="33">
        <f>+'PL-tc'!$N615*'pc-dist'!$G$61</f>
        <v>0</v>
      </c>
      <c r="AC615" s="33">
        <f>+'PL-tc'!$O615*'pc-dist'!$P$9</f>
        <v>0</v>
      </c>
      <c r="AD615" s="33">
        <f>+'PL-tc'!$P615*'pc-dist'!$G$74</f>
        <v>0</v>
      </c>
      <c r="AE615" s="34" t="str">
        <f t="shared" si="710"/>
        <v>n/a</v>
      </c>
      <c r="AF615" s="34" t="str">
        <f t="shared" si="711"/>
        <v>n/a</v>
      </c>
      <c r="AH615" s="33">
        <f t="shared" si="715"/>
        <v>0</v>
      </c>
      <c r="AI615" s="33">
        <f t="shared" si="715"/>
        <v>0</v>
      </c>
      <c r="AJ615" s="33">
        <f t="shared" si="715"/>
        <v>0</v>
      </c>
      <c r="AK615" s="34" t="str">
        <f t="shared" si="713"/>
        <v>n/a</v>
      </c>
      <c r="AL615" s="34" t="str">
        <f t="shared" si="714"/>
        <v>n/a</v>
      </c>
    </row>
    <row r="616" spans="1:38" hidden="1" outlineLevel="2" x14ac:dyDescent="0.2">
      <c r="A616" s="49">
        <v>8817</v>
      </c>
      <c r="B616" s="18" t="str">
        <f>+masterfile!D1343</f>
        <v>8817 Erlöse Verkäufe immaterielle VermG, BV</v>
      </c>
      <c r="D616" s="33">
        <f>+'PL-tc'!$N616*'pc-dist'!$C$61</f>
        <v>0</v>
      </c>
      <c r="E616" s="33">
        <f>+'PL-tc'!$O616*'pc-dist'!$L$9</f>
        <v>0</v>
      </c>
      <c r="F616" s="33">
        <f>+'PL-tc'!$P616*'pc-dist'!$C$74</f>
        <v>0</v>
      </c>
      <c r="G616" s="34" t="str">
        <f t="shared" si="698"/>
        <v>n/a</v>
      </c>
      <c r="H616" s="34" t="str">
        <f t="shared" si="699"/>
        <v>n/a</v>
      </c>
      <c r="J616" s="33">
        <f>+'PL-tc'!$N616*'pc-dist'!$D$61</f>
        <v>0</v>
      </c>
      <c r="K616" s="33">
        <f>+'PL-tc'!$O616*'pc-dist'!$M$9</f>
        <v>0</v>
      </c>
      <c r="L616" s="33">
        <f>+'PL-tc'!$P616*'pc-dist'!$D$74</f>
        <v>0</v>
      </c>
      <c r="M616" s="34" t="str">
        <f t="shared" si="701"/>
        <v>n/a</v>
      </c>
      <c r="N616" s="34" t="str">
        <f t="shared" si="702"/>
        <v>n/a</v>
      </c>
      <c r="P616" s="33">
        <f>+'PL-tc'!$N616*'pc-dist'!$E$61</f>
        <v>0</v>
      </c>
      <c r="Q616" s="33">
        <f>+'PL-tc'!$O616*'pc-dist'!$N$9</f>
        <v>0</v>
      </c>
      <c r="R616" s="33">
        <f>+'PL-tc'!$P616*'pc-dist'!$E$74</f>
        <v>0</v>
      </c>
      <c r="S616" s="34" t="str">
        <f t="shared" si="704"/>
        <v>n/a</v>
      </c>
      <c r="T616" s="34" t="str">
        <f t="shared" si="705"/>
        <v>n/a</v>
      </c>
      <c r="V616" s="33">
        <f>+'PL-tc'!$N616*'pc-dist'!$F$61</f>
        <v>0</v>
      </c>
      <c r="W616" s="33">
        <f>+'PL-tc'!$O616*'pc-dist'!$O$9</f>
        <v>0</v>
      </c>
      <c r="X616" s="33">
        <f>+'PL-tc'!$P616*'pc-dist'!$F$74</f>
        <v>0</v>
      </c>
      <c r="Y616" s="34" t="str">
        <f t="shared" si="707"/>
        <v>n/a</v>
      </c>
      <c r="Z616" s="34" t="str">
        <f t="shared" si="708"/>
        <v>n/a</v>
      </c>
      <c r="AB616" s="33">
        <f>+'PL-tc'!$N616*'pc-dist'!$G$61</f>
        <v>0</v>
      </c>
      <c r="AC616" s="33">
        <f>+'PL-tc'!$O616*'pc-dist'!$P$9</f>
        <v>0</v>
      </c>
      <c r="AD616" s="33">
        <f>+'PL-tc'!$P616*'pc-dist'!$G$74</f>
        <v>0</v>
      </c>
      <c r="AE616" s="34" t="str">
        <f t="shared" si="710"/>
        <v>n/a</v>
      </c>
      <c r="AF616" s="34" t="str">
        <f t="shared" si="711"/>
        <v>n/a</v>
      </c>
      <c r="AH616" s="33">
        <f t="shared" si="715"/>
        <v>0</v>
      </c>
      <c r="AI616" s="33">
        <f t="shared" si="715"/>
        <v>0</v>
      </c>
      <c r="AJ616" s="33">
        <f t="shared" si="715"/>
        <v>0</v>
      </c>
      <c r="AK616" s="34" t="str">
        <f t="shared" si="713"/>
        <v>n/a</v>
      </c>
      <c r="AL616" s="34" t="str">
        <f t="shared" si="714"/>
        <v>n/a</v>
      </c>
    </row>
    <row r="617" spans="1:38" hidden="1" outlineLevel="2" x14ac:dyDescent="0.2">
      <c r="A617" s="49">
        <v>8818</v>
      </c>
      <c r="B617" s="18" t="str">
        <f>+masterfile!D1344</f>
        <v>8818 Erlöse Verkäufe Finanzanlagen, BV</v>
      </c>
      <c r="D617" s="33">
        <f>+'PL-tc'!$N617*'pc-dist'!$C$61</f>
        <v>0</v>
      </c>
      <c r="E617" s="33">
        <f>+'PL-tc'!$O617*'pc-dist'!$L$9</f>
        <v>0</v>
      </c>
      <c r="F617" s="33">
        <f>+'PL-tc'!$P617*'pc-dist'!$C$74</f>
        <v>0</v>
      </c>
      <c r="G617" s="34" t="str">
        <f t="shared" si="698"/>
        <v>n/a</v>
      </c>
      <c r="H617" s="34" t="str">
        <f t="shared" si="699"/>
        <v>n/a</v>
      </c>
      <c r="J617" s="33">
        <f>+'PL-tc'!$N617*'pc-dist'!$D$61</f>
        <v>0</v>
      </c>
      <c r="K617" s="33">
        <f>+'PL-tc'!$O617*'pc-dist'!$M$9</f>
        <v>0</v>
      </c>
      <c r="L617" s="33">
        <f>+'PL-tc'!$P617*'pc-dist'!$D$74</f>
        <v>0</v>
      </c>
      <c r="M617" s="34" t="str">
        <f t="shared" si="701"/>
        <v>n/a</v>
      </c>
      <c r="N617" s="34" t="str">
        <f t="shared" si="702"/>
        <v>n/a</v>
      </c>
      <c r="P617" s="33">
        <f>+'PL-tc'!$N617*'pc-dist'!$E$61</f>
        <v>0</v>
      </c>
      <c r="Q617" s="33">
        <f>+'PL-tc'!$O617*'pc-dist'!$N$9</f>
        <v>0</v>
      </c>
      <c r="R617" s="33">
        <f>+'PL-tc'!$P617*'pc-dist'!$E$74</f>
        <v>0</v>
      </c>
      <c r="S617" s="34" t="str">
        <f t="shared" si="704"/>
        <v>n/a</v>
      </c>
      <c r="T617" s="34" t="str">
        <f t="shared" si="705"/>
        <v>n/a</v>
      </c>
      <c r="V617" s="33">
        <f>+'PL-tc'!$N617*'pc-dist'!$F$61</f>
        <v>0</v>
      </c>
      <c r="W617" s="33">
        <f>+'PL-tc'!$O617*'pc-dist'!$O$9</f>
        <v>0</v>
      </c>
      <c r="X617" s="33">
        <f>+'PL-tc'!$P617*'pc-dist'!$F$74</f>
        <v>0</v>
      </c>
      <c r="Y617" s="34" t="str">
        <f t="shared" si="707"/>
        <v>n/a</v>
      </c>
      <c r="Z617" s="34" t="str">
        <f t="shared" si="708"/>
        <v>n/a</v>
      </c>
      <c r="AB617" s="33">
        <f>+'PL-tc'!$N617*'pc-dist'!$G$61</f>
        <v>0</v>
      </c>
      <c r="AC617" s="33">
        <f>+'PL-tc'!$O617*'pc-dist'!$P$9</f>
        <v>0</v>
      </c>
      <c r="AD617" s="33">
        <f>+'PL-tc'!$P617*'pc-dist'!$G$74</f>
        <v>0</v>
      </c>
      <c r="AE617" s="34" t="str">
        <f t="shared" si="710"/>
        <v>n/a</v>
      </c>
      <c r="AF617" s="34" t="str">
        <f t="shared" si="711"/>
        <v>n/a</v>
      </c>
      <c r="AH617" s="33">
        <f t="shared" si="715"/>
        <v>0</v>
      </c>
      <c r="AI617" s="33">
        <f t="shared" si="715"/>
        <v>0</v>
      </c>
      <c r="AJ617" s="33">
        <f t="shared" si="715"/>
        <v>0</v>
      </c>
      <c r="AK617" s="34" t="str">
        <f t="shared" si="713"/>
        <v>n/a</v>
      </c>
      <c r="AL617" s="34" t="str">
        <f t="shared" si="714"/>
        <v>n/a</v>
      </c>
    </row>
    <row r="618" spans="1:38" hidden="1" outlineLevel="2" x14ac:dyDescent="0.2">
      <c r="A618" s="49">
        <v>8819</v>
      </c>
      <c r="B618" s="18" t="str">
        <f>+masterfile!D1345</f>
        <v>8819 Erlöse Verkäufe Finanzanl. z.T.stfr,BV</v>
      </c>
      <c r="D618" s="33">
        <f>+'PL-tc'!$N618*'pc-dist'!$C$61</f>
        <v>0</v>
      </c>
      <c r="E618" s="33">
        <f>+'PL-tc'!$O618*'pc-dist'!$L$9</f>
        <v>0</v>
      </c>
      <c r="F618" s="33">
        <f>+'PL-tc'!$P618*'pc-dist'!$C$74</f>
        <v>0</v>
      </c>
      <c r="G618" s="34" t="str">
        <f t="shared" si="698"/>
        <v>n/a</v>
      </c>
      <c r="H618" s="34" t="str">
        <f t="shared" si="699"/>
        <v>n/a</v>
      </c>
      <c r="J618" s="33">
        <f>+'PL-tc'!$N618*'pc-dist'!$D$61</f>
        <v>0</v>
      </c>
      <c r="K618" s="33">
        <f>+'PL-tc'!$O618*'pc-dist'!$M$9</f>
        <v>0</v>
      </c>
      <c r="L618" s="33">
        <f>+'PL-tc'!$P618*'pc-dist'!$D$74</f>
        <v>0</v>
      </c>
      <c r="M618" s="34" t="str">
        <f t="shared" si="701"/>
        <v>n/a</v>
      </c>
      <c r="N618" s="34" t="str">
        <f t="shared" si="702"/>
        <v>n/a</v>
      </c>
      <c r="P618" s="33">
        <f>+'PL-tc'!$N618*'pc-dist'!$E$61</f>
        <v>0</v>
      </c>
      <c r="Q618" s="33">
        <f>+'PL-tc'!$O618*'pc-dist'!$N$9</f>
        <v>0</v>
      </c>
      <c r="R618" s="33">
        <f>+'PL-tc'!$P618*'pc-dist'!$E$74</f>
        <v>0</v>
      </c>
      <c r="S618" s="34" t="str">
        <f t="shared" si="704"/>
        <v>n/a</v>
      </c>
      <c r="T618" s="34" t="str">
        <f t="shared" si="705"/>
        <v>n/a</v>
      </c>
      <c r="V618" s="33">
        <f>+'PL-tc'!$N618*'pc-dist'!$F$61</f>
        <v>0</v>
      </c>
      <c r="W618" s="33">
        <f>+'PL-tc'!$O618*'pc-dist'!$O$9</f>
        <v>0</v>
      </c>
      <c r="X618" s="33">
        <f>+'PL-tc'!$P618*'pc-dist'!$F$74</f>
        <v>0</v>
      </c>
      <c r="Y618" s="34" t="str">
        <f t="shared" si="707"/>
        <v>n/a</v>
      </c>
      <c r="Z618" s="34" t="str">
        <f t="shared" si="708"/>
        <v>n/a</v>
      </c>
      <c r="AB618" s="33">
        <f>+'PL-tc'!$N618*'pc-dist'!$G$61</f>
        <v>0</v>
      </c>
      <c r="AC618" s="33">
        <f>+'PL-tc'!$O618*'pc-dist'!$P$9</f>
        <v>0</v>
      </c>
      <c r="AD618" s="33">
        <f>+'PL-tc'!$P618*'pc-dist'!$G$74</f>
        <v>0</v>
      </c>
      <c r="AE618" s="34" t="str">
        <f t="shared" si="710"/>
        <v>n/a</v>
      </c>
      <c r="AF618" s="34" t="str">
        <f t="shared" si="711"/>
        <v>n/a</v>
      </c>
      <c r="AH618" s="33">
        <f t="shared" si="715"/>
        <v>0</v>
      </c>
      <c r="AI618" s="33">
        <f t="shared" si="715"/>
        <v>0</v>
      </c>
      <c r="AJ618" s="33">
        <f t="shared" si="715"/>
        <v>0</v>
      </c>
      <c r="AK618" s="34" t="str">
        <f t="shared" si="713"/>
        <v>n/a</v>
      </c>
      <c r="AL618" s="34" t="str">
        <f t="shared" si="714"/>
        <v>n/a</v>
      </c>
    </row>
    <row r="619" spans="1:38" hidden="1" outlineLevel="1" collapsed="1" x14ac:dyDescent="0.2">
      <c r="B619" s="18"/>
      <c r="D619" s="53"/>
      <c r="E619" s="53"/>
      <c r="F619" s="53"/>
      <c r="J619" s="53"/>
      <c r="K619" s="53"/>
      <c r="L619" s="53"/>
      <c r="P619" s="53"/>
      <c r="Q619" s="53"/>
      <c r="R619" s="53"/>
      <c r="V619" s="53"/>
      <c r="W619" s="53"/>
      <c r="X619" s="53"/>
      <c r="AB619" s="53"/>
      <c r="AC619" s="53"/>
      <c r="AD619" s="53"/>
      <c r="AH619" s="53"/>
      <c r="AI619" s="53"/>
      <c r="AJ619" s="53"/>
    </row>
    <row r="620" spans="1:38" hidden="1" outlineLevel="1" x14ac:dyDescent="0.2">
      <c r="A620" s="49" t="s">
        <v>1831</v>
      </c>
      <c r="B620" s="13" t="s">
        <v>1831</v>
      </c>
      <c r="D620" s="53">
        <f t="shared" ref="D620:F620" si="716">+SUM(D621:D629)</f>
        <v>-3.32</v>
      </c>
      <c r="E620" s="53">
        <f t="shared" si="716"/>
        <v>-3.4196000000000009</v>
      </c>
      <c r="F620" s="53">
        <f t="shared" si="716"/>
        <v>0</v>
      </c>
      <c r="G620" s="34">
        <f t="shared" ref="G620:G628" si="717">IFERROR(F620/E620-1,"n/a")</f>
        <v>-1</v>
      </c>
      <c r="H620" s="34">
        <f t="shared" ref="H620:H628" si="718">IFERROR(F620/D620-1,"n/a")</f>
        <v>-1</v>
      </c>
      <c r="J620" s="53">
        <f t="shared" ref="J620:L620" si="719">+SUM(J621:J629)</f>
        <v>-2.0749999999999997</v>
      </c>
      <c r="K620" s="53">
        <f t="shared" si="719"/>
        <v>-2.1372500000000003</v>
      </c>
      <c r="L620" s="53">
        <f t="shared" si="719"/>
        <v>0</v>
      </c>
      <c r="M620" s="34">
        <f t="shared" ref="M620:M628" si="720">IFERROR(L620/K620-1,"n/a")</f>
        <v>-1</v>
      </c>
      <c r="N620" s="34">
        <f t="shared" ref="N620:N628" si="721">IFERROR(L620/J620-1,"n/a")</f>
        <v>-1</v>
      </c>
      <c r="P620" s="53">
        <f t="shared" ref="P620:R620" si="722">+SUM(P621:P629)</f>
        <v>-1.66</v>
      </c>
      <c r="Q620" s="53">
        <f t="shared" si="722"/>
        <v>-1.7098000000000004</v>
      </c>
      <c r="R620" s="53">
        <f t="shared" si="722"/>
        <v>0</v>
      </c>
      <c r="S620" s="34">
        <f t="shared" ref="S620:S628" si="723">IFERROR(R620/Q620-1,"n/a")</f>
        <v>-1</v>
      </c>
      <c r="T620" s="34">
        <f t="shared" ref="T620:T628" si="724">IFERROR(R620/P620-1,"n/a")</f>
        <v>-1</v>
      </c>
      <c r="V620" s="53">
        <f t="shared" ref="V620:X620" si="725">+SUM(V621:V629)</f>
        <v>-0.83</v>
      </c>
      <c r="W620" s="53">
        <f t="shared" si="725"/>
        <v>-0.85490000000000022</v>
      </c>
      <c r="X620" s="53">
        <f t="shared" si="725"/>
        <v>0</v>
      </c>
      <c r="Y620" s="34">
        <f t="shared" ref="Y620:Y628" si="726">IFERROR(X620/W620-1,"n/a")</f>
        <v>-1</v>
      </c>
      <c r="Z620" s="34">
        <f t="shared" ref="Z620:Z628" si="727">IFERROR(X620/V620-1,"n/a")</f>
        <v>-1</v>
      </c>
      <c r="AB620" s="53">
        <f t="shared" ref="AB620:AD620" si="728">+SUM(AB621:AB629)</f>
        <v>-0.41499999999999998</v>
      </c>
      <c r="AC620" s="53">
        <f t="shared" si="728"/>
        <v>-0.42745000000000011</v>
      </c>
      <c r="AD620" s="53">
        <f t="shared" si="728"/>
        <v>0</v>
      </c>
      <c r="AE620" s="34">
        <f t="shared" ref="AE620:AE628" si="729">IFERROR(AD620/AC620-1,"n/a")</f>
        <v>-1</v>
      </c>
      <c r="AF620" s="34">
        <f t="shared" ref="AF620:AF628" si="730">IFERROR(AD620/AB620-1,"n/a")</f>
        <v>-1</v>
      </c>
      <c r="AH620" s="53">
        <f t="shared" ref="AH620:AJ620" si="731">+SUM(AH621:AH629)</f>
        <v>-3.32</v>
      </c>
      <c r="AI620" s="53">
        <f t="shared" si="731"/>
        <v>-3.4196000000000009</v>
      </c>
      <c r="AJ620" s="53">
        <f t="shared" si="731"/>
        <v>0</v>
      </c>
      <c r="AK620" s="34">
        <f t="shared" ref="AK620:AK628" si="732">IFERROR(AJ620/AI620-1,"n/a")</f>
        <v>-1</v>
      </c>
      <c r="AL620" s="34">
        <f t="shared" ref="AL620:AL628" si="733">IFERROR(AJ620/AH620-1,"n/a")</f>
        <v>-1</v>
      </c>
    </row>
    <row r="621" spans="1:38" hidden="1" outlineLevel="2" x14ac:dyDescent="0.2">
      <c r="A621" s="49">
        <v>2300</v>
      </c>
      <c r="B621" s="18" t="str">
        <f>+masterfile!D672</f>
        <v>2300 Sonstige Aufwendungen</v>
      </c>
      <c r="D621" s="33">
        <f>+'PL-tc'!$N621*'pc-dist'!$C$61</f>
        <v>-3.32</v>
      </c>
      <c r="E621" s="33">
        <f>+'PL-tc'!$O621*'pc-dist'!$L$9</f>
        <v>-3.4196000000000009</v>
      </c>
      <c r="F621" s="33">
        <f>+'PL-tc'!$P621*'pc-dist'!$C$74</f>
        <v>0</v>
      </c>
      <c r="G621" s="34">
        <f t="shared" si="717"/>
        <v>-1</v>
      </c>
      <c r="H621" s="34">
        <f t="shared" si="718"/>
        <v>-1</v>
      </c>
      <c r="J621" s="33">
        <f>+'PL-tc'!$N621*'pc-dist'!$D$61</f>
        <v>-2.0749999999999997</v>
      </c>
      <c r="K621" s="33">
        <f>+'PL-tc'!$O621*'pc-dist'!$M$9</f>
        <v>-2.1372500000000003</v>
      </c>
      <c r="L621" s="33">
        <f>+'PL-tc'!$P621*'pc-dist'!$D$74</f>
        <v>0</v>
      </c>
      <c r="M621" s="34">
        <f t="shared" si="720"/>
        <v>-1</v>
      </c>
      <c r="N621" s="34">
        <f t="shared" si="721"/>
        <v>-1</v>
      </c>
      <c r="P621" s="33">
        <f>+'PL-tc'!$N621*'pc-dist'!$E$61</f>
        <v>-1.66</v>
      </c>
      <c r="Q621" s="33">
        <f>+'PL-tc'!$O621*'pc-dist'!$N$9</f>
        <v>-1.7098000000000004</v>
      </c>
      <c r="R621" s="33">
        <f>+'PL-tc'!$P621*'pc-dist'!$E$74</f>
        <v>0</v>
      </c>
      <c r="S621" s="34">
        <f t="shared" si="723"/>
        <v>-1</v>
      </c>
      <c r="T621" s="34">
        <f t="shared" si="724"/>
        <v>-1</v>
      </c>
      <c r="V621" s="33">
        <f>+'PL-tc'!$N621*'pc-dist'!$F$61</f>
        <v>-0.83</v>
      </c>
      <c r="W621" s="33">
        <f>+'PL-tc'!$O621*'pc-dist'!$O$9</f>
        <v>-0.85490000000000022</v>
      </c>
      <c r="X621" s="33">
        <f>+'PL-tc'!$P621*'pc-dist'!$F$74</f>
        <v>0</v>
      </c>
      <c r="Y621" s="34">
        <f t="shared" si="726"/>
        <v>-1</v>
      </c>
      <c r="Z621" s="34">
        <f t="shared" si="727"/>
        <v>-1</v>
      </c>
      <c r="AB621" s="33">
        <f>+'PL-tc'!$N621*'pc-dist'!$G$61</f>
        <v>-0.41499999999999998</v>
      </c>
      <c r="AC621" s="33">
        <f>+'PL-tc'!$O621*'pc-dist'!$P$9</f>
        <v>-0.42745000000000011</v>
      </c>
      <c r="AD621" s="33">
        <f>+'PL-tc'!$P621*'pc-dist'!$G$74</f>
        <v>0</v>
      </c>
      <c r="AE621" s="34">
        <f t="shared" si="729"/>
        <v>-1</v>
      </c>
      <c r="AF621" s="34">
        <f t="shared" si="730"/>
        <v>-1</v>
      </c>
      <c r="AH621" s="33">
        <f>+'PL-tc'!$N621*'pc-dist'!$C$61</f>
        <v>-3.32</v>
      </c>
      <c r="AI621" s="33">
        <f>+'PL-tc'!$O621*'pc-dist'!$L$9</f>
        <v>-3.4196000000000009</v>
      </c>
      <c r="AJ621" s="33">
        <f>+'PL-tc'!$P621*'pc-dist'!$C$74</f>
        <v>0</v>
      </c>
      <c r="AK621" s="34">
        <f t="shared" si="732"/>
        <v>-1</v>
      </c>
      <c r="AL621" s="34">
        <f t="shared" si="733"/>
        <v>-1</v>
      </c>
    </row>
    <row r="622" spans="1:38" ht="24" hidden="1" outlineLevel="2" x14ac:dyDescent="0.2">
      <c r="A622" s="49">
        <v>2307</v>
      </c>
      <c r="B622" s="18" t="str">
        <f>+masterfile!D673</f>
        <v>2307 Sonst.Aufwendungen, betriebsfr.u.regelm.</v>
      </c>
      <c r="D622" s="33">
        <f>+'PL-tc'!$N622*'pc-dist'!$C$61</f>
        <v>0</v>
      </c>
      <c r="E622" s="33">
        <f>+'PL-tc'!$O622*'pc-dist'!$L$9</f>
        <v>0</v>
      </c>
      <c r="F622" s="33">
        <f>+'PL-tc'!$P622*'pc-dist'!$C$74</f>
        <v>0</v>
      </c>
      <c r="G622" s="34" t="str">
        <f t="shared" si="717"/>
        <v>n/a</v>
      </c>
      <c r="H622" s="34" t="str">
        <f t="shared" si="718"/>
        <v>n/a</v>
      </c>
      <c r="J622" s="33">
        <f>+'PL-tc'!$N622*'pc-dist'!$D$61</f>
        <v>0</v>
      </c>
      <c r="K622" s="33">
        <f>+'PL-tc'!$O622*'pc-dist'!$M$9</f>
        <v>0</v>
      </c>
      <c r="L622" s="33">
        <f>+'PL-tc'!$P622*'pc-dist'!$D$74</f>
        <v>0</v>
      </c>
      <c r="M622" s="34" t="str">
        <f t="shared" si="720"/>
        <v>n/a</v>
      </c>
      <c r="N622" s="34" t="str">
        <f t="shared" si="721"/>
        <v>n/a</v>
      </c>
      <c r="P622" s="33">
        <f>+'PL-tc'!$N622*'pc-dist'!$E$61</f>
        <v>0</v>
      </c>
      <c r="Q622" s="33">
        <f>+'PL-tc'!$O622*'pc-dist'!$N$9</f>
        <v>0</v>
      </c>
      <c r="R622" s="33">
        <f>+'PL-tc'!$P622*'pc-dist'!$E$74</f>
        <v>0</v>
      </c>
      <c r="S622" s="34" t="str">
        <f t="shared" si="723"/>
        <v>n/a</v>
      </c>
      <c r="T622" s="34" t="str">
        <f t="shared" si="724"/>
        <v>n/a</v>
      </c>
      <c r="V622" s="33">
        <f>+'PL-tc'!$N622*'pc-dist'!$F$61</f>
        <v>0</v>
      </c>
      <c r="W622" s="33">
        <f>+'PL-tc'!$O622*'pc-dist'!$O$9</f>
        <v>0</v>
      </c>
      <c r="X622" s="33">
        <f>+'PL-tc'!$P622*'pc-dist'!$F$74</f>
        <v>0</v>
      </c>
      <c r="Y622" s="34" t="str">
        <f t="shared" si="726"/>
        <v>n/a</v>
      </c>
      <c r="Z622" s="34" t="str">
        <f t="shared" si="727"/>
        <v>n/a</v>
      </c>
      <c r="AB622" s="33">
        <f>+'PL-tc'!$N622*'pc-dist'!$G$61</f>
        <v>0</v>
      </c>
      <c r="AC622" s="33">
        <f>+'PL-tc'!$O622*'pc-dist'!$P$9</f>
        <v>0</v>
      </c>
      <c r="AD622" s="33">
        <f>+'PL-tc'!$P622*'pc-dist'!$G$74</f>
        <v>0</v>
      </c>
      <c r="AE622" s="34" t="str">
        <f t="shared" si="729"/>
        <v>n/a</v>
      </c>
      <c r="AF622" s="34" t="str">
        <f t="shared" si="730"/>
        <v>n/a</v>
      </c>
      <c r="AH622" s="33">
        <f>+'PL-tc'!$N622*'pc-dist'!$C$61</f>
        <v>0</v>
      </c>
      <c r="AI622" s="33">
        <f>+'PL-tc'!$O622*'pc-dist'!$L$9</f>
        <v>0</v>
      </c>
      <c r="AJ622" s="33">
        <f>+'PL-tc'!$P622*'pc-dist'!$C$74</f>
        <v>0</v>
      </c>
      <c r="AK622" s="34" t="str">
        <f t="shared" si="732"/>
        <v>n/a</v>
      </c>
      <c r="AL622" s="34" t="str">
        <f t="shared" si="733"/>
        <v>n/a</v>
      </c>
    </row>
    <row r="623" spans="1:38" hidden="1" outlineLevel="2" x14ac:dyDescent="0.2">
      <c r="A623" s="49">
        <v>2308</v>
      </c>
      <c r="B623" s="18" t="str">
        <f>+masterfile!D674</f>
        <v>2308 Sonst. nicht abziehbare Aufwendungen</v>
      </c>
      <c r="D623" s="33">
        <f>+'PL-tc'!$N623*'pc-dist'!$C$61</f>
        <v>0</v>
      </c>
      <c r="E623" s="33">
        <f>+'PL-tc'!$O623*'pc-dist'!$L$9</f>
        <v>0</v>
      </c>
      <c r="F623" s="33">
        <f>+'PL-tc'!$P623*'pc-dist'!$C$74</f>
        <v>0</v>
      </c>
      <c r="G623" s="34" t="str">
        <f t="shared" si="717"/>
        <v>n/a</v>
      </c>
      <c r="H623" s="34" t="str">
        <f t="shared" si="718"/>
        <v>n/a</v>
      </c>
      <c r="J623" s="33">
        <f>+'PL-tc'!$N623*'pc-dist'!$D$61</f>
        <v>0</v>
      </c>
      <c r="K623" s="33">
        <f>+'PL-tc'!$O623*'pc-dist'!$M$9</f>
        <v>0</v>
      </c>
      <c r="L623" s="33">
        <f>+'PL-tc'!$P623*'pc-dist'!$D$74</f>
        <v>0</v>
      </c>
      <c r="M623" s="34" t="str">
        <f t="shared" si="720"/>
        <v>n/a</v>
      </c>
      <c r="N623" s="34" t="str">
        <f t="shared" si="721"/>
        <v>n/a</v>
      </c>
      <c r="P623" s="33">
        <f>+'PL-tc'!$N623*'pc-dist'!$E$61</f>
        <v>0</v>
      </c>
      <c r="Q623" s="33">
        <f>+'PL-tc'!$O623*'pc-dist'!$N$9</f>
        <v>0</v>
      </c>
      <c r="R623" s="33">
        <f>+'PL-tc'!$P623*'pc-dist'!$E$74</f>
        <v>0</v>
      </c>
      <c r="S623" s="34" t="str">
        <f t="shared" si="723"/>
        <v>n/a</v>
      </c>
      <c r="T623" s="34" t="str">
        <f t="shared" si="724"/>
        <v>n/a</v>
      </c>
      <c r="V623" s="33">
        <f>+'PL-tc'!$N623*'pc-dist'!$F$61</f>
        <v>0</v>
      </c>
      <c r="W623" s="33">
        <f>+'PL-tc'!$O623*'pc-dist'!$O$9</f>
        <v>0</v>
      </c>
      <c r="X623" s="33">
        <f>+'PL-tc'!$P623*'pc-dist'!$F$74</f>
        <v>0</v>
      </c>
      <c r="Y623" s="34" t="str">
        <f t="shared" si="726"/>
        <v>n/a</v>
      </c>
      <c r="Z623" s="34" t="str">
        <f t="shared" si="727"/>
        <v>n/a</v>
      </c>
      <c r="AB623" s="33">
        <f>+'PL-tc'!$N623*'pc-dist'!$G$61</f>
        <v>0</v>
      </c>
      <c r="AC623" s="33">
        <f>+'PL-tc'!$O623*'pc-dist'!$P$9</f>
        <v>0</v>
      </c>
      <c r="AD623" s="33">
        <f>+'PL-tc'!$P623*'pc-dist'!$G$74</f>
        <v>0</v>
      </c>
      <c r="AE623" s="34" t="str">
        <f t="shared" si="729"/>
        <v>n/a</v>
      </c>
      <c r="AF623" s="34" t="str">
        <f t="shared" si="730"/>
        <v>n/a</v>
      </c>
      <c r="AH623" s="33">
        <f>+'PL-tc'!$N623*'pc-dist'!$C$61</f>
        <v>0</v>
      </c>
      <c r="AI623" s="33">
        <f>+'PL-tc'!$O623*'pc-dist'!$L$9</f>
        <v>0</v>
      </c>
      <c r="AJ623" s="33">
        <f>+'PL-tc'!$P623*'pc-dist'!$C$74</f>
        <v>0</v>
      </c>
      <c r="AK623" s="34" t="str">
        <f t="shared" si="732"/>
        <v>n/a</v>
      </c>
      <c r="AL623" s="34" t="str">
        <f t="shared" si="733"/>
        <v>n/a</v>
      </c>
    </row>
    <row r="624" spans="1:38" hidden="1" outlineLevel="2" x14ac:dyDescent="0.2">
      <c r="A624" s="49">
        <v>2309</v>
      </c>
      <c r="B624" s="18" t="str">
        <f>+masterfile!D675</f>
        <v>2309 Sonstige Aufwendungen unregelmäßig</v>
      </c>
      <c r="D624" s="33">
        <f>+'PL-tc'!$N624*'pc-dist'!$C$61</f>
        <v>0</v>
      </c>
      <c r="E624" s="33">
        <f>+'PL-tc'!$O624*'pc-dist'!$L$9</f>
        <v>0</v>
      </c>
      <c r="F624" s="33">
        <f>+'PL-tc'!$P624*'pc-dist'!$C$74</f>
        <v>0</v>
      </c>
      <c r="G624" s="34" t="str">
        <f t="shared" si="717"/>
        <v>n/a</v>
      </c>
      <c r="H624" s="34" t="str">
        <f t="shared" si="718"/>
        <v>n/a</v>
      </c>
      <c r="J624" s="33">
        <f>+'PL-tc'!$N624*'pc-dist'!$D$61</f>
        <v>0</v>
      </c>
      <c r="K624" s="33">
        <f>+'PL-tc'!$O624*'pc-dist'!$M$9</f>
        <v>0</v>
      </c>
      <c r="L624" s="33">
        <f>+'PL-tc'!$P624*'pc-dist'!$D$74</f>
        <v>0</v>
      </c>
      <c r="M624" s="34" t="str">
        <f t="shared" si="720"/>
        <v>n/a</v>
      </c>
      <c r="N624" s="34" t="str">
        <f t="shared" si="721"/>
        <v>n/a</v>
      </c>
      <c r="P624" s="33">
        <f>+'PL-tc'!$N624*'pc-dist'!$E$61</f>
        <v>0</v>
      </c>
      <c r="Q624" s="33">
        <f>+'PL-tc'!$O624*'pc-dist'!$N$9</f>
        <v>0</v>
      </c>
      <c r="R624" s="33">
        <f>+'PL-tc'!$P624*'pc-dist'!$E$74</f>
        <v>0</v>
      </c>
      <c r="S624" s="34" t="str">
        <f t="shared" si="723"/>
        <v>n/a</v>
      </c>
      <c r="T624" s="34" t="str">
        <f t="shared" si="724"/>
        <v>n/a</v>
      </c>
      <c r="V624" s="33">
        <f>+'PL-tc'!$N624*'pc-dist'!$F$61</f>
        <v>0</v>
      </c>
      <c r="W624" s="33">
        <f>+'PL-tc'!$O624*'pc-dist'!$O$9</f>
        <v>0</v>
      </c>
      <c r="X624" s="33">
        <f>+'PL-tc'!$P624*'pc-dist'!$F$74</f>
        <v>0</v>
      </c>
      <c r="Y624" s="34" t="str">
        <f t="shared" si="726"/>
        <v>n/a</v>
      </c>
      <c r="Z624" s="34" t="str">
        <f t="shared" si="727"/>
        <v>n/a</v>
      </c>
      <c r="AB624" s="33">
        <f>+'PL-tc'!$N624*'pc-dist'!$G$61</f>
        <v>0</v>
      </c>
      <c r="AC624" s="33">
        <f>+'PL-tc'!$O624*'pc-dist'!$P$9</f>
        <v>0</v>
      </c>
      <c r="AD624" s="33">
        <f>+'PL-tc'!$P624*'pc-dist'!$G$74</f>
        <v>0</v>
      </c>
      <c r="AE624" s="34" t="str">
        <f t="shared" si="729"/>
        <v>n/a</v>
      </c>
      <c r="AF624" s="34" t="str">
        <f t="shared" si="730"/>
        <v>n/a</v>
      </c>
      <c r="AH624" s="33">
        <f>+'PL-tc'!$N624*'pc-dist'!$C$61</f>
        <v>0</v>
      </c>
      <c r="AI624" s="33">
        <f>+'PL-tc'!$O624*'pc-dist'!$L$9</f>
        <v>0</v>
      </c>
      <c r="AJ624" s="33">
        <f>+'PL-tc'!$P624*'pc-dist'!$C$74</f>
        <v>0</v>
      </c>
      <c r="AK624" s="34" t="str">
        <f t="shared" si="732"/>
        <v>n/a</v>
      </c>
      <c r="AL624" s="34" t="str">
        <f t="shared" si="733"/>
        <v>n/a</v>
      </c>
    </row>
    <row r="625" spans="1:40" ht="24" hidden="1" outlineLevel="2" x14ac:dyDescent="0.2">
      <c r="A625" s="49">
        <v>2310</v>
      </c>
      <c r="B625" s="18" t="str">
        <f>+masterfile!D676</f>
        <v>2310 Abgänge Sachanlagen Restbuchwert bei BV</v>
      </c>
      <c r="D625" s="33">
        <f>+'PL-tc'!$N625*'pc-dist'!$C$61</f>
        <v>0</v>
      </c>
      <c r="E625" s="33">
        <f>+'PL-tc'!$O625*'pc-dist'!$L$9</f>
        <v>0</v>
      </c>
      <c r="F625" s="33">
        <f>+'PL-tc'!$P625*'pc-dist'!$C$74</f>
        <v>0</v>
      </c>
      <c r="G625" s="34" t="str">
        <f t="shared" si="717"/>
        <v>n/a</v>
      </c>
      <c r="H625" s="34" t="str">
        <f t="shared" si="718"/>
        <v>n/a</v>
      </c>
      <c r="J625" s="33">
        <f>+'PL-tc'!$N625*'pc-dist'!$D$61</f>
        <v>0</v>
      </c>
      <c r="K625" s="33">
        <f>+'PL-tc'!$O625*'pc-dist'!$M$9</f>
        <v>0</v>
      </c>
      <c r="L625" s="33">
        <f>+'PL-tc'!$P625*'pc-dist'!$D$74</f>
        <v>0</v>
      </c>
      <c r="M625" s="34" t="str">
        <f t="shared" si="720"/>
        <v>n/a</v>
      </c>
      <c r="N625" s="34" t="str">
        <f t="shared" si="721"/>
        <v>n/a</v>
      </c>
      <c r="P625" s="33">
        <f>+'PL-tc'!$N625*'pc-dist'!$E$61</f>
        <v>0</v>
      </c>
      <c r="Q625" s="33">
        <f>+'PL-tc'!$O625*'pc-dist'!$N$9</f>
        <v>0</v>
      </c>
      <c r="R625" s="33">
        <f>+'PL-tc'!$P625*'pc-dist'!$E$74</f>
        <v>0</v>
      </c>
      <c r="S625" s="34" t="str">
        <f t="shared" si="723"/>
        <v>n/a</v>
      </c>
      <c r="T625" s="34" t="str">
        <f t="shared" si="724"/>
        <v>n/a</v>
      </c>
      <c r="V625" s="33">
        <f>+'PL-tc'!$N625*'pc-dist'!$F$61</f>
        <v>0</v>
      </c>
      <c r="W625" s="33">
        <f>+'PL-tc'!$O625*'pc-dist'!$O$9</f>
        <v>0</v>
      </c>
      <c r="X625" s="33">
        <f>+'PL-tc'!$P625*'pc-dist'!$F$74</f>
        <v>0</v>
      </c>
      <c r="Y625" s="34" t="str">
        <f t="shared" si="726"/>
        <v>n/a</v>
      </c>
      <c r="Z625" s="34" t="str">
        <f t="shared" si="727"/>
        <v>n/a</v>
      </c>
      <c r="AB625" s="33">
        <f>+'PL-tc'!$N625*'pc-dist'!$G$61</f>
        <v>0</v>
      </c>
      <c r="AC625" s="33">
        <f>+'PL-tc'!$O625*'pc-dist'!$P$9</f>
        <v>0</v>
      </c>
      <c r="AD625" s="33">
        <f>+'PL-tc'!$P625*'pc-dist'!$G$74</f>
        <v>0</v>
      </c>
      <c r="AE625" s="34" t="str">
        <f t="shared" si="729"/>
        <v>n/a</v>
      </c>
      <c r="AF625" s="34" t="str">
        <f t="shared" si="730"/>
        <v>n/a</v>
      </c>
      <c r="AH625" s="33">
        <f>+'PL-tc'!$N625*'pc-dist'!$C$61</f>
        <v>0</v>
      </c>
      <c r="AI625" s="33">
        <f>+'PL-tc'!$O625*'pc-dist'!$L$9</f>
        <v>0</v>
      </c>
      <c r="AJ625" s="33">
        <f>+'PL-tc'!$P625*'pc-dist'!$C$74</f>
        <v>0</v>
      </c>
      <c r="AK625" s="34" t="str">
        <f t="shared" si="732"/>
        <v>n/a</v>
      </c>
      <c r="AL625" s="34" t="str">
        <f t="shared" si="733"/>
        <v>n/a</v>
      </c>
    </row>
    <row r="626" spans="1:40" ht="24" hidden="1" outlineLevel="2" x14ac:dyDescent="0.2">
      <c r="A626" s="49">
        <v>2311</v>
      </c>
      <c r="B626" s="18" t="str">
        <f>+masterfile!D677</f>
        <v>2311 Abgang immaterielle VermögensG, RBW, BV</v>
      </c>
      <c r="D626" s="33">
        <f>+'PL-tc'!$N626*'pc-dist'!$C$61</f>
        <v>0</v>
      </c>
      <c r="E626" s="33">
        <f>+'PL-tc'!$O626*'pc-dist'!$L$9</f>
        <v>0</v>
      </c>
      <c r="F626" s="33">
        <f>+'PL-tc'!$P626*'pc-dist'!$C$74</f>
        <v>0</v>
      </c>
      <c r="G626" s="34" t="str">
        <f t="shared" si="717"/>
        <v>n/a</v>
      </c>
      <c r="H626" s="34" t="str">
        <f t="shared" si="718"/>
        <v>n/a</v>
      </c>
      <c r="J626" s="33">
        <f>+'PL-tc'!$N626*'pc-dist'!$D$61</f>
        <v>0</v>
      </c>
      <c r="K626" s="33">
        <f>+'PL-tc'!$O626*'pc-dist'!$M$9</f>
        <v>0</v>
      </c>
      <c r="L626" s="33">
        <f>+'PL-tc'!$P626*'pc-dist'!$D$74</f>
        <v>0</v>
      </c>
      <c r="M626" s="34" t="str">
        <f t="shared" si="720"/>
        <v>n/a</v>
      </c>
      <c r="N626" s="34" t="str">
        <f t="shared" si="721"/>
        <v>n/a</v>
      </c>
      <c r="P626" s="33">
        <f>+'PL-tc'!$N626*'pc-dist'!$E$61</f>
        <v>0</v>
      </c>
      <c r="Q626" s="33">
        <f>+'PL-tc'!$O626*'pc-dist'!$N$9</f>
        <v>0</v>
      </c>
      <c r="R626" s="33">
        <f>+'PL-tc'!$P626*'pc-dist'!$E$74</f>
        <v>0</v>
      </c>
      <c r="S626" s="34" t="str">
        <f t="shared" si="723"/>
        <v>n/a</v>
      </c>
      <c r="T626" s="34" t="str">
        <f t="shared" si="724"/>
        <v>n/a</v>
      </c>
      <c r="V626" s="33">
        <f>+'PL-tc'!$N626*'pc-dist'!$F$61</f>
        <v>0</v>
      </c>
      <c r="W626" s="33">
        <f>+'PL-tc'!$O626*'pc-dist'!$O$9</f>
        <v>0</v>
      </c>
      <c r="X626" s="33">
        <f>+'PL-tc'!$P626*'pc-dist'!$F$74</f>
        <v>0</v>
      </c>
      <c r="Y626" s="34" t="str">
        <f t="shared" si="726"/>
        <v>n/a</v>
      </c>
      <c r="Z626" s="34" t="str">
        <f t="shared" si="727"/>
        <v>n/a</v>
      </c>
      <c r="AB626" s="33">
        <f>+'PL-tc'!$N626*'pc-dist'!$G$61</f>
        <v>0</v>
      </c>
      <c r="AC626" s="33">
        <f>+'PL-tc'!$O626*'pc-dist'!$P$9</f>
        <v>0</v>
      </c>
      <c r="AD626" s="33">
        <f>+'PL-tc'!$P626*'pc-dist'!$G$74</f>
        <v>0</v>
      </c>
      <c r="AE626" s="34" t="str">
        <f t="shared" si="729"/>
        <v>n/a</v>
      </c>
      <c r="AF626" s="34" t="str">
        <f t="shared" si="730"/>
        <v>n/a</v>
      </c>
      <c r="AH626" s="33">
        <f>+'PL-tc'!$N626*'pc-dist'!$C$61</f>
        <v>0</v>
      </c>
      <c r="AI626" s="33">
        <f>+'PL-tc'!$O626*'pc-dist'!$L$9</f>
        <v>0</v>
      </c>
      <c r="AJ626" s="33">
        <f>+'PL-tc'!$P626*'pc-dist'!$C$74</f>
        <v>0</v>
      </c>
      <c r="AK626" s="34" t="str">
        <f t="shared" si="732"/>
        <v>n/a</v>
      </c>
      <c r="AL626" s="34" t="str">
        <f t="shared" si="733"/>
        <v>n/a</v>
      </c>
    </row>
    <row r="627" spans="1:40" ht="24" hidden="1" outlineLevel="2" x14ac:dyDescent="0.2">
      <c r="A627" s="49">
        <v>2312</v>
      </c>
      <c r="B627" s="18" t="str">
        <f>+masterfile!D678</f>
        <v>2312 Abgänge Finanzanlagen Restbuchwert, BV</v>
      </c>
      <c r="D627" s="33">
        <f>+'PL-tc'!$N627*'pc-dist'!$C$61</f>
        <v>0</v>
      </c>
      <c r="E627" s="33">
        <f>+'PL-tc'!$O627*'pc-dist'!$L$9</f>
        <v>0</v>
      </c>
      <c r="F627" s="33">
        <f>+'PL-tc'!$P627*'pc-dist'!$C$74</f>
        <v>0</v>
      </c>
      <c r="G627" s="34" t="str">
        <f t="shared" si="717"/>
        <v>n/a</v>
      </c>
      <c r="H627" s="34" t="str">
        <f t="shared" si="718"/>
        <v>n/a</v>
      </c>
      <c r="J627" s="33">
        <f>+'PL-tc'!$N627*'pc-dist'!$D$61</f>
        <v>0</v>
      </c>
      <c r="K627" s="33">
        <f>+'PL-tc'!$O627*'pc-dist'!$M$9</f>
        <v>0</v>
      </c>
      <c r="L627" s="33">
        <f>+'PL-tc'!$P627*'pc-dist'!$D$74</f>
        <v>0</v>
      </c>
      <c r="M627" s="34" t="str">
        <f t="shared" si="720"/>
        <v>n/a</v>
      </c>
      <c r="N627" s="34" t="str">
        <f t="shared" si="721"/>
        <v>n/a</v>
      </c>
      <c r="P627" s="33">
        <f>+'PL-tc'!$N627*'pc-dist'!$E$61</f>
        <v>0</v>
      </c>
      <c r="Q627" s="33">
        <f>+'PL-tc'!$O627*'pc-dist'!$N$9</f>
        <v>0</v>
      </c>
      <c r="R627" s="33">
        <f>+'PL-tc'!$P627*'pc-dist'!$E$74</f>
        <v>0</v>
      </c>
      <c r="S627" s="34" t="str">
        <f t="shared" si="723"/>
        <v>n/a</v>
      </c>
      <c r="T627" s="34" t="str">
        <f t="shared" si="724"/>
        <v>n/a</v>
      </c>
      <c r="V627" s="33">
        <f>+'PL-tc'!$N627*'pc-dist'!$F$61</f>
        <v>0</v>
      </c>
      <c r="W627" s="33">
        <f>+'PL-tc'!$O627*'pc-dist'!$O$9</f>
        <v>0</v>
      </c>
      <c r="X627" s="33">
        <f>+'PL-tc'!$P627*'pc-dist'!$F$74</f>
        <v>0</v>
      </c>
      <c r="Y627" s="34" t="str">
        <f t="shared" si="726"/>
        <v>n/a</v>
      </c>
      <c r="Z627" s="34" t="str">
        <f t="shared" si="727"/>
        <v>n/a</v>
      </c>
      <c r="AB627" s="33">
        <f>+'PL-tc'!$N627*'pc-dist'!$G$61</f>
        <v>0</v>
      </c>
      <c r="AC627" s="33">
        <f>+'PL-tc'!$O627*'pc-dist'!$P$9</f>
        <v>0</v>
      </c>
      <c r="AD627" s="33">
        <f>+'PL-tc'!$P627*'pc-dist'!$G$74</f>
        <v>0</v>
      </c>
      <c r="AE627" s="34" t="str">
        <f t="shared" si="729"/>
        <v>n/a</v>
      </c>
      <c r="AF627" s="34" t="str">
        <f t="shared" si="730"/>
        <v>n/a</v>
      </c>
      <c r="AH627" s="33">
        <f>+'PL-tc'!$N627*'pc-dist'!$C$61</f>
        <v>0</v>
      </c>
      <c r="AI627" s="33">
        <f>+'PL-tc'!$O627*'pc-dist'!$L$9</f>
        <v>0</v>
      </c>
      <c r="AJ627" s="33">
        <f>+'PL-tc'!$P627*'pc-dist'!$C$74</f>
        <v>0</v>
      </c>
      <c r="AK627" s="34" t="str">
        <f t="shared" si="732"/>
        <v>n/a</v>
      </c>
      <c r="AL627" s="34" t="str">
        <f t="shared" si="733"/>
        <v>n/a</v>
      </c>
    </row>
    <row r="628" spans="1:40" hidden="1" outlineLevel="2" x14ac:dyDescent="0.2">
      <c r="A628" s="49">
        <v>2313</v>
      </c>
      <c r="B628" s="18" t="str">
        <f>+masterfile!D679</f>
        <v>2313 Abgänge Finanzanlagen RBW z.T.stf., BV</v>
      </c>
      <c r="D628" s="33">
        <f>+'PL-tc'!$N628*'pc-dist'!$C$61</f>
        <v>0</v>
      </c>
      <c r="E628" s="33">
        <f>+'PL-tc'!$O628*'pc-dist'!$L$9</f>
        <v>0</v>
      </c>
      <c r="F628" s="33">
        <f>+'PL-tc'!$P628*'pc-dist'!$C$74</f>
        <v>0</v>
      </c>
      <c r="G628" s="34" t="str">
        <f t="shared" si="717"/>
        <v>n/a</v>
      </c>
      <c r="H628" s="34" t="str">
        <f t="shared" si="718"/>
        <v>n/a</v>
      </c>
      <c r="J628" s="33">
        <f>+'PL-tc'!$N628*'pc-dist'!$D$61</f>
        <v>0</v>
      </c>
      <c r="K628" s="33">
        <f>+'PL-tc'!$O628*'pc-dist'!$M$9</f>
        <v>0</v>
      </c>
      <c r="L628" s="33">
        <f>+'PL-tc'!$P628*'pc-dist'!$D$74</f>
        <v>0</v>
      </c>
      <c r="M628" s="34" t="str">
        <f t="shared" si="720"/>
        <v>n/a</v>
      </c>
      <c r="N628" s="34" t="str">
        <f t="shared" si="721"/>
        <v>n/a</v>
      </c>
      <c r="P628" s="33">
        <f>+'PL-tc'!$N628*'pc-dist'!$E$61</f>
        <v>0</v>
      </c>
      <c r="Q628" s="33">
        <f>+'PL-tc'!$O628*'pc-dist'!$N$9</f>
        <v>0</v>
      </c>
      <c r="R628" s="33">
        <f>+'PL-tc'!$P628*'pc-dist'!$E$74</f>
        <v>0</v>
      </c>
      <c r="S628" s="34" t="str">
        <f t="shared" si="723"/>
        <v>n/a</v>
      </c>
      <c r="T628" s="34" t="str">
        <f t="shared" si="724"/>
        <v>n/a</v>
      </c>
      <c r="V628" s="33">
        <f>+'PL-tc'!$N628*'pc-dist'!$F$61</f>
        <v>0</v>
      </c>
      <c r="W628" s="33">
        <f>+'PL-tc'!$O628*'pc-dist'!$O$9</f>
        <v>0</v>
      </c>
      <c r="X628" s="33">
        <f>+'PL-tc'!$P628*'pc-dist'!$F$74</f>
        <v>0</v>
      </c>
      <c r="Y628" s="34" t="str">
        <f t="shared" si="726"/>
        <v>n/a</v>
      </c>
      <c r="Z628" s="34" t="str">
        <f t="shared" si="727"/>
        <v>n/a</v>
      </c>
      <c r="AB628" s="33">
        <f>+'PL-tc'!$N628*'pc-dist'!$G$61</f>
        <v>0</v>
      </c>
      <c r="AC628" s="33">
        <f>+'PL-tc'!$O628*'pc-dist'!$P$9</f>
        <v>0</v>
      </c>
      <c r="AD628" s="33">
        <f>+'PL-tc'!$P628*'pc-dist'!$G$74</f>
        <v>0</v>
      </c>
      <c r="AE628" s="34" t="str">
        <f t="shared" si="729"/>
        <v>n/a</v>
      </c>
      <c r="AF628" s="34" t="str">
        <f t="shared" si="730"/>
        <v>n/a</v>
      </c>
      <c r="AH628" s="33">
        <f>+'PL-tc'!$N628*'pc-dist'!$C$61</f>
        <v>0</v>
      </c>
      <c r="AI628" s="33">
        <f>+'PL-tc'!$O628*'pc-dist'!$L$9</f>
        <v>0</v>
      </c>
      <c r="AJ628" s="33">
        <f>+'PL-tc'!$P628*'pc-dist'!$C$74</f>
        <v>0</v>
      </c>
      <c r="AK628" s="34" t="str">
        <f t="shared" si="732"/>
        <v>n/a</v>
      </c>
      <c r="AL628" s="34" t="str">
        <f t="shared" si="733"/>
        <v>n/a</v>
      </c>
    </row>
    <row r="629" spans="1:40" hidden="1" outlineLevel="1" collapsed="1" x14ac:dyDescent="0.2">
      <c r="B629" s="48"/>
      <c r="D629" s="53"/>
      <c r="E629" s="53"/>
      <c r="F629" s="53"/>
      <c r="J629" s="53"/>
      <c r="K629" s="53"/>
      <c r="L629" s="53"/>
      <c r="P629" s="53"/>
      <c r="Q629" s="53"/>
      <c r="R629" s="53"/>
      <c r="V629" s="53"/>
      <c r="W629" s="53"/>
      <c r="X629" s="53"/>
      <c r="AB629" s="53"/>
      <c r="AC629" s="53"/>
      <c r="AD629" s="53"/>
      <c r="AH629" s="53"/>
      <c r="AI629" s="53"/>
      <c r="AJ629" s="53"/>
    </row>
    <row r="630" spans="1:40" collapsed="1" x14ac:dyDescent="0.2">
      <c r="B630" s="48"/>
      <c r="D630" s="53"/>
      <c r="E630" s="53"/>
      <c r="F630" s="53"/>
      <c r="J630" s="53"/>
      <c r="K630" s="53"/>
      <c r="L630" s="53"/>
      <c r="P630" s="53"/>
      <c r="Q630" s="53"/>
      <c r="R630" s="53"/>
      <c r="V630" s="53"/>
      <c r="W630" s="53"/>
      <c r="X630" s="53"/>
      <c r="AB630" s="53"/>
      <c r="AC630" s="53"/>
      <c r="AD630" s="53"/>
      <c r="AH630" s="53"/>
      <c r="AI630" s="53"/>
      <c r="AJ630" s="53"/>
    </row>
    <row r="631" spans="1:40" x14ac:dyDescent="0.2">
      <c r="A631" s="49" t="s">
        <v>17</v>
      </c>
      <c r="B631" s="25" t="s">
        <v>17</v>
      </c>
      <c r="C631" s="8"/>
      <c r="D631" s="52">
        <f t="shared" ref="D631:F631" si="734">+D5+D114+D121+D126+D218+D366+D421</f>
        <v>1748.8327362647342</v>
      </c>
      <c r="E631" s="52">
        <f t="shared" si="734"/>
        <v>1799.6311426520788</v>
      </c>
      <c r="F631" s="52">
        <f t="shared" si="734"/>
        <v>1663.48805874554</v>
      </c>
      <c r="G631" s="30">
        <f>IFERROR(F631/E631-1,"n/a")</f>
        <v>-7.5650548981891719E-2</v>
      </c>
      <c r="H631" s="30">
        <f>IFERROR(F631/D631-1,"n/a")</f>
        <v>-4.8800937762337737E-2</v>
      </c>
      <c r="I631" s="8"/>
      <c r="J631" s="52">
        <f t="shared" ref="J631:L631" si="735">+J5+J114+J121+J126+J218+J366+J421</f>
        <v>1093.0204601654586</v>
      </c>
      <c r="K631" s="52">
        <f t="shared" si="735"/>
        <v>1124.7694641575492</v>
      </c>
      <c r="L631" s="52">
        <f t="shared" si="735"/>
        <v>1039.6800367159626</v>
      </c>
      <c r="M631" s="30">
        <f>IFERROR(L631/K631-1,"n/a")</f>
        <v>-7.5650548981891608E-2</v>
      </c>
      <c r="N631" s="30">
        <f>IFERROR(L631/J631-1,"n/a")</f>
        <v>-4.8800937762337515E-2</v>
      </c>
      <c r="O631" s="8"/>
      <c r="P631" s="52">
        <f t="shared" ref="P631:R631" si="736">+P5+P114+P121+P126+P218+P366+P421</f>
        <v>874.4163681323671</v>
      </c>
      <c r="Q631" s="52">
        <f t="shared" si="736"/>
        <v>899.81557132603939</v>
      </c>
      <c r="R631" s="52">
        <f t="shared" si="736"/>
        <v>831.74402937277</v>
      </c>
      <c r="S631" s="30">
        <f>IFERROR(R631/Q631-1,"n/a")</f>
        <v>-7.5650548981891719E-2</v>
      </c>
      <c r="T631" s="30">
        <f>IFERROR(R631/P631-1,"n/a")</f>
        <v>-4.8800937762337737E-2</v>
      </c>
      <c r="U631" s="8"/>
      <c r="V631" s="52">
        <f t="shared" ref="V631:X631" si="737">+V5+V114+V121+V126+V218+V366+V421</f>
        <v>437.20818406618355</v>
      </c>
      <c r="W631" s="52">
        <f t="shared" si="737"/>
        <v>449.90778566301969</v>
      </c>
      <c r="X631" s="52">
        <f t="shared" si="737"/>
        <v>415.872014686385</v>
      </c>
      <c r="Y631" s="30">
        <f>IFERROR(X631/W631-1,"n/a")</f>
        <v>-7.5650548981891719E-2</v>
      </c>
      <c r="Z631" s="30">
        <f>IFERROR(X631/V631-1,"n/a")</f>
        <v>-4.8800937762337737E-2</v>
      </c>
      <c r="AA631" s="8"/>
      <c r="AB631" s="52">
        <f t="shared" ref="AB631:AD631" si="738">+AB5+AB114+AB121+AB126+AB218+AB366+AB421</f>
        <v>218.60409203309177</v>
      </c>
      <c r="AC631" s="52">
        <f t="shared" si="738"/>
        <v>224.95389283150985</v>
      </c>
      <c r="AD631" s="52">
        <f t="shared" si="738"/>
        <v>207.9360073431925</v>
      </c>
      <c r="AE631" s="30">
        <f>IFERROR(AD631/AC631-1,"n/a")</f>
        <v>-7.5650548981891719E-2</v>
      </c>
      <c r="AF631" s="30">
        <f>IFERROR(AD631/AB631-1,"n/a")</f>
        <v>-4.8800937762337737E-2</v>
      </c>
      <c r="AG631" s="8"/>
      <c r="AH631" s="52">
        <f>AB631+V631+P631+J631+D631</f>
        <v>4372.0818406618355</v>
      </c>
      <c r="AI631" s="52">
        <f>AC631+W631+Q631+K631+E631</f>
        <v>4499.0778566301969</v>
      </c>
      <c r="AJ631" s="52">
        <f>AD631+X631+R631+L631+F631</f>
        <v>4158.7201468638505</v>
      </c>
      <c r="AK631" s="30">
        <f>IFERROR(AJ631/AI631-1,"n/a")</f>
        <v>-7.5650548981891608E-2</v>
      </c>
      <c r="AL631" s="30">
        <f>IFERROR(AJ631/AH631-1,"n/a")</f>
        <v>-4.8800937762337737E-2</v>
      </c>
      <c r="AM631" s="8"/>
      <c r="AN631" s="6" t="b">
        <f>+ABS(AH631-'PL-tc'!N631+AI631-'PL-tc'!O631+AJ631-'PL-tc'!P631)&lt;0.001</f>
        <v>1</v>
      </c>
    </row>
    <row r="632" spans="1:40" x14ac:dyDescent="0.2">
      <c r="D632" s="53"/>
      <c r="E632" s="53"/>
      <c r="F632" s="53"/>
      <c r="J632" s="53"/>
      <c r="K632" s="53"/>
      <c r="L632" s="53"/>
      <c r="P632" s="53"/>
      <c r="Q632" s="53"/>
      <c r="R632" s="53"/>
      <c r="V632" s="53"/>
      <c r="W632" s="53"/>
      <c r="X632" s="53"/>
      <c r="AB632" s="53"/>
      <c r="AC632" s="53"/>
      <c r="AD632" s="53"/>
      <c r="AH632" s="53"/>
      <c r="AI632" s="53"/>
      <c r="AJ632" s="53"/>
    </row>
    <row r="633" spans="1:40" x14ac:dyDescent="0.2">
      <c r="A633" s="49" t="s">
        <v>270</v>
      </c>
      <c r="B633" s="13" t="s">
        <v>270</v>
      </c>
      <c r="D633" s="53">
        <f t="shared" ref="D633:F633" si="739">+D634+D662</f>
        <v>-239.93333333333328</v>
      </c>
      <c r="E633" s="53">
        <f t="shared" si="739"/>
        <v>-247.1313333333334</v>
      </c>
      <c r="F633" s="53">
        <f t="shared" si="739"/>
        <v>0</v>
      </c>
      <c r="G633" s="34">
        <f t="shared" ref="G633:G660" si="740">IFERROR(F633/E633-1,"n/a")</f>
        <v>-1</v>
      </c>
      <c r="H633" s="34">
        <f t="shared" ref="H633:H660" si="741">IFERROR(F633/D633-1,"n/a")</f>
        <v>-1</v>
      </c>
      <c r="J633" s="53">
        <f t="shared" ref="J633:L633" si="742">+J634+J662</f>
        <v>-149.95833333333331</v>
      </c>
      <c r="K633" s="53">
        <f t="shared" si="742"/>
        <v>-154.45708333333334</v>
      </c>
      <c r="L633" s="53">
        <f t="shared" si="742"/>
        <v>0</v>
      </c>
      <c r="M633" s="34">
        <f t="shared" ref="M633:M660" si="743">IFERROR(L633/K633-1,"n/a")</f>
        <v>-1</v>
      </c>
      <c r="N633" s="34">
        <f t="shared" ref="N633:N660" si="744">IFERROR(L633/J633-1,"n/a")</f>
        <v>-1</v>
      </c>
      <c r="P633" s="53">
        <f t="shared" ref="P633:R633" si="745">+P634+P662</f>
        <v>-119.96666666666664</v>
      </c>
      <c r="Q633" s="53">
        <f t="shared" si="745"/>
        <v>-123.5656666666667</v>
      </c>
      <c r="R633" s="53">
        <f t="shared" si="745"/>
        <v>0</v>
      </c>
      <c r="S633" s="34">
        <f t="shared" ref="S633:S660" si="746">IFERROR(R633/Q633-1,"n/a")</f>
        <v>-1</v>
      </c>
      <c r="T633" s="34">
        <f t="shared" ref="T633:T660" si="747">IFERROR(R633/P633-1,"n/a")</f>
        <v>-1</v>
      </c>
      <c r="V633" s="53">
        <f t="shared" ref="V633:X633" si="748">+V634+V662</f>
        <v>-59.98333333333332</v>
      </c>
      <c r="W633" s="53">
        <f t="shared" si="748"/>
        <v>-61.78283333333335</v>
      </c>
      <c r="X633" s="53">
        <f t="shared" si="748"/>
        <v>0</v>
      </c>
      <c r="Y633" s="34">
        <f t="shared" ref="Y633:Y660" si="749">IFERROR(X633/W633-1,"n/a")</f>
        <v>-1</v>
      </c>
      <c r="Z633" s="34">
        <f t="shared" ref="Z633:Z660" si="750">IFERROR(X633/V633-1,"n/a")</f>
        <v>-1</v>
      </c>
      <c r="AB633" s="53">
        <f t="shared" ref="AB633:AD633" si="751">+AB634+AB662</f>
        <v>-29.99166666666666</v>
      </c>
      <c r="AC633" s="53">
        <f t="shared" si="751"/>
        <v>-30.891416666666675</v>
      </c>
      <c r="AD633" s="53">
        <f t="shared" si="751"/>
        <v>0</v>
      </c>
      <c r="AE633" s="34">
        <f t="shared" ref="AE633:AE660" si="752">IFERROR(AD633/AC633-1,"n/a")</f>
        <v>-1</v>
      </c>
      <c r="AF633" s="34">
        <f t="shared" ref="AF633:AF660" si="753">IFERROR(AD633/AB633-1,"n/a")</f>
        <v>-1</v>
      </c>
      <c r="AH633" s="53">
        <f t="shared" ref="AH633:AJ633" si="754">+AH634+AH662</f>
        <v>-599.83333333333326</v>
      </c>
      <c r="AI633" s="53">
        <f t="shared" si="754"/>
        <v>-617.82833333333349</v>
      </c>
      <c r="AJ633" s="53">
        <f t="shared" si="754"/>
        <v>0</v>
      </c>
      <c r="AK633" s="34">
        <f t="shared" ref="AK633:AK660" si="755">IFERROR(AJ633/AI633-1,"n/a")</f>
        <v>-1</v>
      </c>
      <c r="AL633" s="34">
        <f t="shared" ref="AL633:AL660" si="756">IFERROR(AJ633/AH633-1,"n/a")</f>
        <v>-1</v>
      </c>
    </row>
    <row r="634" spans="1:40" ht="24" hidden="1" outlineLevel="1" x14ac:dyDescent="0.2">
      <c r="A634" s="49" t="s">
        <v>271</v>
      </c>
      <c r="B634" s="18" t="s">
        <v>271</v>
      </c>
      <c r="D634" s="6">
        <f t="shared" ref="D634:F634" si="757">+SUM(D635:D661)</f>
        <v>-239.93333333333328</v>
      </c>
      <c r="E634" s="6">
        <f t="shared" si="757"/>
        <v>-247.1313333333334</v>
      </c>
      <c r="F634" s="6">
        <f t="shared" si="757"/>
        <v>0</v>
      </c>
      <c r="G634" s="34">
        <f t="shared" si="740"/>
        <v>-1</v>
      </c>
      <c r="H634" s="34">
        <f t="shared" si="741"/>
        <v>-1</v>
      </c>
      <c r="J634" s="6">
        <f t="shared" ref="J634:L634" si="758">+SUM(J635:J661)</f>
        <v>-149.95833333333331</v>
      </c>
      <c r="K634" s="6">
        <f t="shared" si="758"/>
        <v>-154.45708333333334</v>
      </c>
      <c r="L634" s="6">
        <f t="shared" si="758"/>
        <v>0</v>
      </c>
      <c r="M634" s="34">
        <f t="shared" si="743"/>
        <v>-1</v>
      </c>
      <c r="N634" s="34">
        <f t="shared" si="744"/>
        <v>-1</v>
      </c>
      <c r="P634" s="6">
        <f t="shared" ref="P634:R634" si="759">+SUM(P635:P661)</f>
        <v>-119.96666666666664</v>
      </c>
      <c r="Q634" s="6">
        <f t="shared" si="759"/>
        <v>-123.5656666666667</v>
      </c>
      <c r="R634" s="6">
        <f t="shared" si="759"/>
        <v>0</v>
      </c>
      <c r="S634" s="34">
        <f t="shared" si="746"/>
        <v>-1</v>
      </c>
      <c r="T634" s="34">
        <f t="shared" si="747"/>
        <v>-1</v>
      </c>
      <c r="V634" s="6">
        <f t="shared" ref="V634:X634" si="760">+SUM(V635:V661)</f>
        <v>-59.98333333333332</v>
      </c>
      <c r="W634" s="6">
        <f t="shared" si="760"/>
        <v>-61.78283333333335</v>
      </c>
      <c r="X634" s="6">
        <f t="shared" si="760"/>
        <v>0</v>
      </c>
      <c r="Y634" s="34">
        <f t="shared" si="749"/>
        <v>-1</v>
      </c>
      <c r="Z634" s="34">
        <f t="shared" si="750"/>
        <v>-1</v>
      </c>
      <c r="AB634" s="6">
        <f t="shared" ref="AB634:AD634" si="761">+SUM(AB635:AB661)</f>
        <v>-29.99166666666666</v>
      </c>
      <c r="AC634" s="6">
        <f t="shared" si="761"/>
        <v>-30.891416666666675</v>
      </c>
      <c r="AD634" s="6">
        <f t="shared" si="761"/>
        <v>0</v>
      </c>
      <c r="AE634" s="34">
        <f t="shared" si="752"/>
        <v>-1</v>
      </c>
      <c r="AF634" s="34">
        <f t="shared" si="753"/>
        <v>-1</v>
      </c>
      <c r="AH634" s="6">
        <f t="shared" ref="AH634:AJ634" si="762">+SUM(AH635:AH661)</f>
        <v>-599.83333333333326</v>
      </c>
      <c r="AI634" s="6">
        <f t="shared" si="762"/>
        <v>-617.82833333333349</v>
      </c>
      <c r="AJ634" s="6">
        <f t="shared" si="762"/>
        <v>0</v>
      </c>
      <c r="AK634" s="34">
        <f t="shared" si="755"/>
        <v>-1</v>
      </c>
      <c r="AL634" s="34">
        <f t="shared" si="756"/>
        <v>-1</v>
      </c>
      <c r="AN634" s="6" t="e">
        <f>+AND(AH634='PL-tc'!#REF!,'PL-tc-m'!AI633='PL-tc'!#REF!,'PL-tc-m'!AJ633='PL-tc'!#REF!)</f>
        <v>#REF!</v>
      </c>
    </row>
    <row r="635" spans="1:40" hidden="1" outlineLevel="2" x14ac:dyDescent="0.2">
      <c r="A635" s="49">
        <v>4815</v>
      </c>
      <c r="B635" s="43" t="str">
        <f>+masterfile!D1116</f>
        <v>4815 Kaufleasing</v>
      </c>
      <c r="D635" s="33">
        <f>+'PL-tc'!$N635*'pc-dist'!$C$62</f>
        <v>0</v>
      </c>
      <c r="E635" s="33">
        <f>+'PL-tc'!$O635*'pc-dist'!$L$10</f>
        <v>0</v>
      </c>
      <c r="F635" s="33">
        <f>+'PL-tc'!$P635*'pc-dist'!$C$75</f>
        <v>0</v>
      </c>
      <c r="G635" s="34" t="str">
        <f t="shared" si="740"/>
        <v>n/a</v>
      </c>
      <c r="H635" s="34" t="str">
        <f t="shared" si="741"/>
        <v>n/a</v>
      </c>
      <c r="J635" s="33">
        <f>+'PL-tc'!$N635*'pc-dist'!$D$62</f>
        <v>0</v>
      </c>
      <c r="K635" s="33">
        <f>+'PL-tc'!$O635*'pc-dist'!$M$10</f>
        <v>0</v>
      </c>
      <c r="L635" s="33">
        <f>+'PL-tc'!$P635*'pc-dist'!$D$75</f>
        <v>0</v>
      </c>
      <c r="M635" s="34" t="str">
        <f t="shared" si="743"/>
        <v>n/a</v>
      </c>
      <c r="N635" s="34" t="str">
        <f t="shared" si="744"/>
        <v>n/a</v>
      </c>
      <c r="P635" s="33">
        <f>+'PL-tc'!$N635*'pc-dist'!$E$62</f>
        <v>0</v>
      </c>
      <c r="Q635" s="33">
        <f>+'PL-tc'!$O635*'pc-dist'!$N$10</f>
        <v>0</v>
      </c>
      <c r="R635" s="33">
        <f>+'PL-tc'!$P635*'pc-dist'!$E$75</f>
        <v>0</v>
      </c>
      <c r="S635" s="34" t="str">
        <f t="shared" si="746"/>
        <v>n/a</v>
      </c>
      <c r="T635" s="34" t="str">
        <f t="shared" si="747"/>
        <v>n/a</v>
      </c>
      <c r="V635" s="33">
        <f>+'PL-tc'!$N635*'pc-dist'!$F$62</f>
        <v>0</v>
      </c>
      <c r="W635" s="33">
        <f>+'PL-tc'!$O635*'pc-dist'!$O$10</f>
        <v>0</v>
      </c>
      <c r="X635" s="33">
        <f>+'PL-tc'!$P635*'pc-dist'!$F$75</f>
        <v>0</v>
      </c>
      <c r="Y635" s="34" t="str">
        <f t="shared" si="749"/>
        <v>n/a</v>
      </c>
      <c r="Z635" s="34" t="str">
        <f t="shared" si="750"/>
        <v>n/a</v>
      </c>
      <c r="AB635" s="33">
        <f>+'PL-tc'!$N635*'pc-dist'!$G$62</f>
        <v>0</v>
      </c>
      <c r="AC635" s="33">
        <f>+'PL-tc'!$O635*'pc-dist'!$P$10</f>
        <v>0</v>
      </c>
      <c r="AD635" s="33">
        <f>+'PL-tc'!$P635*'pc-dist'!$G$75</f>
        <v>0</v>
      </c>
      <c r="AE635" s="34" t="str">
        <f t="shared" si="752"/>
        <v>n/a</v>
      </c>
      <c r="AF635" s="34" t="str">
        <f t="shared" si="753"/>
        <v>n/a</v>
      </c>
      <c r="AH635" s="33">
        <f t="shared" ref="AH635:AH660" si="763">AB635+V635+P635+J635+D635</f>
        <v>0</v>
      </c>
      <c r="AI635" s="33">
        <f t="shared" ref="AI635:AI660" si="764">AC635+W635+Q635+K635+E635</f>
        <v>0</v>
      </c>
      <c r="AJ635" s="33">
        <f t="shared" ref="AJ635:AJ660" si="765">AD635+X635+R635+L635+F635</f>
        <v>0</v>
      </c>
      <c r="AK635" s="34" t="str">
        <f t="shared" si="755"/>
        <v>n/a</v>
      </c>
      <c r="AL635" s="34" t="str">
        <f t="shared" si="756"/>
        <v>n/a</v>
      </c>
    </row>
    <row r="636" spans="1:40" hidden="1" outlineLevel="2" x14ac:dyDescent="0.2">
      <c r="A636" s="49">
        <v>4822</v>
      </c>
      <c r="B636" s="43" t="str">
        <f>+masterfile!D1117</f>
        <v>4822 Abschreibung immaterielle VermG</v>
      </c>
      <c r="D636" s="33">
        <f>+'PL-tc'!$N636*'pc-dist'!$C$62</f>
        <v>-6</v>
      </c>
      <c r="E636" s="33">
        <f>+'PL-tc'!$O636*'pc-dist'!$L$10</f>
        <v>-6.18</v>
      </c>
      <c r="F636" s="33">
        <f>+'PL-tc'!$P636*'pc-dist'!$C$75</f>
        <v>0</v>
      </c>
      <c r="G636" s="34">
        <f t="shared" si="740"/>
        <v>-1</v>
      </c>
      <c r="H636" s="34">
        <f t="shared" si="741"/>
        <v>-1</v>
      </c>
      <c r="J636" s="33">
        <f>+'PL-tc'!$N636*'pc-dist'!$D$62</f>
        <v>-3.75</v>
      </c>
      <c r="K636" s="33">
        <f>+'PL-tc'!$O636*'pc-dist'!$M$10</f>
        <v>-3.8624999999999994</v>
      </c>
      <c r="L636" s="33">
        <f>+'PL-tc'!$P636*'pc-dist'!$D$75</f>
        <v>0</v>
      </c>
      <c r="M636" s="34">
        <f t="shared" si="743"/>
        <v>-1</v>
      </c>
      <c r="N636" s="34">
        <f t="shared" si="744"/>
        <v>-1</v>
      </c>
      <c r="P636" s="33">
        <f>+'PL-tc'!$N636*'pc-dist'!$E$62</f>
        <v>-3</v>
      </c>
      <c r="Q636" s="33">
        <f>+'PL-tc'!$O636*'pc-dist'!$N$10</f>
        <v>-3.09</v>
      </c>
      <c r="R636" s="33">
        <f>+'PL-tc'!$P636*'pc-dist'!$E$75</f>
        <v>0</v>
      </c>
      <c r="S636" s="34">
        <f t="shared" si="746"/>
        <v>-1</v>
      </c>
      <c r="T636" s="34">
        <f t="shared" si="747"/>
        <v>-1</v>
      </c>
      <c r="V636" s="33">
        <f>+'PL-tc'!$N636*'pc-dist'!$F$62</f>
        <v>-1.5</v>
      </c>
      <c r="W636" s="33">
        <f>+'PL-tc'!$O636*'pc-dist'!$O$10</f>
        <v>-1.5449999999999999</v>
      </c>
      <c r="X636" s="33">
        <f>+'PL-tc'!$P636*'pc-dist'!$F$75</f>
        <v>0</v>
      </c>
      <c r="Y636" s="34">
        <f t="shared" si="749"/>
        <v>-1</v>
      </c>
      <c r="Z636" s="34">
        <f t="shared" si="750"/>
        <v>-1</v>
      </c>
      <c r="AB636" s="33">
        <f>+'PL-tc'!$N636*'pc-dist'!$G$62</f>
        <v>-0.75</v>
      </c>
      <c r="AC636" s="33">
        <f>+'PL-tc'!$O636*'pc-dist'!$P$10</f>
        <v>-0.77249999999999996</v>
      </c>
      <c r="AD636" s="33">
        <f>+'PL-tc'!$P636*'pc-dist'!$G$75</f>
        <v>0</v>
      </c>
      <c r="AE636" s="34">
        <f t="shared" si="752"/>
        <v>-1</v>
      </c>
      <c r="AF636" s="34">
        <f t="shared" si="753"/>
        <v>-1</v>
      </c>
      <c r="AH636" s="33">
        <f t="shared" si="763"/>
        <v>-15</v>
      </c>
      <c r="AI636" s="33">
        <f t="shared" si="764"/>
        <v>-15.45</v>
      </c>
      <c r="AJ636" s="33">
        <f t="shared" si="765"/>
        <v>0</v>
      </c>
      <c r="AK636" s="34">
        <f t="shared" si="755"/>
        <v>-1</v>
      </c>
      <c r="AL636" s="34">
        <f t="shared" si="756"/>
        <v>-1</v>
      </c>
    </row>
    <row r="637" spans="1:40" ht="24" hidden="1" outlineLevel="2" x14ac:dyDescent="0.2">
      <c r="A637" s="49">
        <v>4823</v>
      </c>
      <c r="B637" s="43" t="str">
        <f>+masterfile!D1118</f>
        <v>4823 Abschreibung selbst geschaffene imm. VG</v>
      </c>
      <c r="D637" s="33">
        <f>+'PL-tc'!$N637*'pc-dist'!$C$62</f>
        <v>-173.33333333333329</v>
      </c>
      <c r="E637" s="33">
        <f>+'PL-tc'!$O637*'pc-dist'!$L$10</f>
        <v>-178.53333333333339</v>
      </c>
      <c r="F637" s="33">
        <f>+'PL-tc'!$P637*'pc-dist'!$C$75</f>
        <v>0</v>
      </c>
      <c r="G637" s="34">
        <f t="shared" si="740"/>
        <v>-1</v>
      </c>
      <c r="H637" s="34">
        <f t="shared" si="741"/>
        <v>-1</v>
      </c>
      <c r="J637" s="33">
        <f>+'PL-tc'!$N637*'pc-dist'!$D$62</f>
        <v>-108.3333333333333</v>
      </c>
      <c r="K637" s="33">
        <f>+'PL-tc'!$O637*'pc-dist'!$M$10</f>
        <v>-111.58333333333336</v>
      </c>
      <c r="L637" s="33">
        <f>+'PL-tc'!$P637*'pc-dist'!$D$75</f>
        <v>0</v>
      </c>
      <c r="M637" s="34">
        <f t="shared" si="743"/>
        <v>-1</v>
      </c>
      <c r="N637" s="34">
        <f t="shared" si="744"/>
        <v>-1</v>
      </c>
      <c r="P637" s="33">
        <f>+'PL-tc'!$N637*'pc-dist'!$E$62</f>
        <v>-86.666666666666643</v>
      </c>
      <c r="Q637" s="33">
        <f>+'PL-tc'!$O637*'pc-dist'!$N$10</f>
        <v>-89.266666666666694</v>
      </c>
      <c r="R637" s="33">
        <f>+'PL-tc'!$P637*'pc-dist'!$E$75</f>
        <v>0</v>
      </c>
      <c r="S637" s="34">
        <f t="shared" si="746"/>
        <v>-1</v>
      </c>
      <c r="T637" s="34">
        <f t="shared" si="747"/>
        <v>-1</v>
      </c>
      <c r="V637" s="33">
        <f>+'PL-tc'!$N637*'pc-dist'!$F$62</f>
        <v>-43.333333333333321</v>
      </c>
      <c r="W637" s="33">
        <f>+'PL-tc'!$O637*'pc-dist'!$O$10</f>
        <v>-44.633333333333347</v>
      </c>
      <c r="X637" s="33">
        <f>+'PL-tc'!$P637*'pc-dist'!$F$75</f>
        <v>0</v>
      </c>
      <c r="Y637" s="34">
        <f t="shared" si="749"/>
        <v>-1</v>
      </c>
      <c r="Z637" s="34">
        <f t="shared" si="750"/>
        <v>-1</v>
      </c>
      <c r="AB637" s="33">
        <f>+'PL-tc'!$N637*'pc-dist'!$G$62</f>
        <v>-21.666666666666661</v>
      </c>
      <c r="AC637" s="33">
        <f>+'PL-tc'!$O637*'pc-dist'!$P$10</f>
        <v>-22.316666666666674</v>
      </c>
      <c r="AD637" s="33">
        <f>+'PL-tc'!$P637*'pc-dist'!$G$75</f>
        <v>0</v>
      </c>
      <c r="AE637" s="34">
        <f t="shared" si="752"/>
        <v>-1</v>
      </c>
      <c r="AF637" s="34">
        <f t="shared" si="753"/>
        <v>-1</v>
      </c>
      <c r="AH637" s="33">
        <f t="shared" si="763"/>
        <v>-433.33333333333326</v>
      </c>
      <c r="AI637" s="33">
        <f t="shared" si="764"/>
        <v>-446.33333333333348</v>
      </c>
      <c r="AJ637" s="33">
        <f t="shared" si="765"/>
        <v>0</v>
      </c>
      <c r="AK637" s="34">
        <f t="shared" si="755"/>
        <v>-1</v>
      </c>
      <c r="AL637" s="34">
        <f t="shared" si="756"/>
        <v>-1</v>
      </c>
    </row>
    <row r="638" spans="1:40" hidden="1" outlineLevel="2" x14ac:dyDescent="0.2">
      <c r="A638" s="49">
        <v>4824</v>
      </c>
      <c r="B638" s="43" t="str">
        <f>+masterfile!D1119</f>
        <v>4824 Abschr. Geschäfts- oder Firmenwert</v>
      </c>
      <c r="D638" s="33">
        <f>+'PL-tc'!$N638*'pc-dist'!$C$62</f>
        <v>0</v>
      </c>
      <c r="E638" s="33">
        <f>+'PL-tc'!$O638*'pc-dist'!$L$10</f>
        <v>0</v>
      </c>
      <c r="F638" s="33">
        <f>+'PL-tc'!$P638*'pc-dist'!$C$75</f>
        <v>0</v>
      </c>
      <c r="G638" s="34" t="str">
        <f t="shared" si="740"/>
        <v>n/a</v>
      </c>
      <c r="H638" s="34" t="str">
        <f t="shared" si="741"/>
        <v>n/a</v>
      </c>
      <c r="J638" s="33">
        <f>+'PL-tc'!$N638*'pc-dist'!$D$62</f>
        <v>0</v>
      </c>
      <c r="K638" s="33">
        <f>+'PL-tc'!$O638*'pc-dist'!$M$10</f>
        <v>0</v>
      </c>
      <c r="L638" s="33">
        <f>+'PL-tc'!$P638*'pc-dist'!$D$75</f>
        <v>0</v>
      </c>
      <c r="M638" s="34" t="str">
        <f t="shared" si="743"/>
        <v>n/a</v>
      </c>
      <c r="N638" s="34" t="str">
        <f t="shared" si="744"/>
        <v>n/a</v>
      </c>
      <c r="P638" s="33">
        <f>+'PL-tc'!$N638*'pc-dist'!$E$62</f>
        <v>0</v>
      </c>
      <c r="Q638" s="33">
        <f>+'PL-tc'!$O638*'pc-dist'!$N$10</f>
        <v>0</v>
      </c>
      <c r="R638" s="33">
        <f>+'PL-tc'!$P638*'pc-dist'!$E$75</f>
        <v>0</v>
      </c>
      <c r="S638" s="34" t="str">
        <f t="shared" si="746"/>
        <v>n/a</v>
      </c>
      <c r="T638" s="34" t="str">
        <f t="shared" si="747"/>
        <v>n/a</v>
      </c>
      <c r="V638" s="33">
        <f>+'PL-tc'!$N638*'pc-dist'!$F$62</f>
        <v>0</v>
      </c>
      <c r="W638" s="33">
        <f>+'PL-tc'!$O638*'pc-dist'!$O$10</f>
        <v>0</v>
      </c>
      <c r="X638" s="33">
        <f>+'PL-tc'!$P638*'pc-dist'!$F$75</f>
        <v>0</v>
      </c>
      <c r="Y638" s="34" t="str">
        <f t="shared" si="749"/>
        <v>n/a</v>
      </c>
      <c r="Z638" s="34" t="str">
        <f t="shared" si="750"/>
        <v>n/a</v>
      </c>
      <c r="AB638" s="33">
        <f>+'PL-tc'!$N638*'pc-dist'!$G$62</f>
        <v>0</v>
      </c>
      <c r="AC638" s="33">
        <f>+'PL-tc'!$O638*'pc-dist'!$P$10</f>
        <v>0</v>
      </c>
      <c r="AD638" s="33">
        <f>+'PL-tc'!$P638*'pc-dist'!$G$75</f>
        <v>0</v>
      </c>
      <c r="AE638" s="34" t="str">
        <f t="shared" si="752"/>
        <v>n/a</v>
      </c>
      <c r="AF638" s="34" t="str">
        <f t="shared" si="753"/>
        <v>n/a</v>
      </c>
      <c r="AH638" s="33">
        <f t="shared" si="763"/>
        <v>0</v>
      </c>
      <c r="AI638" s="33">
        <f t="shared" si="764"/>
        <v>0</v>
      </c>
      <c r="AJ638" s="33">
        <f t="shared" si="765"/>
        <v>0</v>
      </c>
      <c r="AK638" s="34" t="str">
        <f t="shared" si="755"/>
        <v>n/a</v>
      </c>
      <c r="AL638" s="34" t="str">
        <f t="shared" si="756"/>
        <v>n/a</v>
      </c>
    </row>
    <row r="639" spans="1:40" hidden="1" outlineLevel="2" x14ac:dyDescent="0.2">
      <c r="A639" s="49">
        <v>4825</v>
      </c>
      <c r="B639" s="43" t="str">
        <f>+masterfile!D1120</f>
        <v>4825 Apl. Abschreib. Geschäfts-, Firmenwert</v>
      </c>
      <c r="D639" s="33">
        <f>+'PL-tc'!$N639*'pc-dist'!$C$62</f>
        <v>0</v>
      </c>
      <c r="E639" s="33">
        <f>+'PL-tc'!$O639*'pc-dist'!$L$10</f>
        <v>0</v>
      </c>
      <c r="F639" s="33">
        <f>+'PL-tc'!$P639*'pc-dist'!$C$75</f>
        <v>0</v>
      </c>
      <c r="G639" s="34" t="str">
        <f t="shared" si="740"/>
        <v>n/a</v>
      </c>
      <c r="H639" s="34" t="str">
        <f t="shared" si="741"/>
        <v>n/a</v>
      </c>
      <c r="J639" s="33">
        <f>+'PL-tc'!$N639*'pc-dist'!$D$62</f>
        <v>0</v>
      </c>
      <c r="K639" s="33">
        <f>+'PL-tc'!$O639*'pc-dist'!$M$10</f>
        <v>0</v>
      </c>
      <c r="L639" s="33">
        <f>+'PL-tc'!$P639*'pc-dist'!$D$75</f>
        <v>0</v>
      </c>
      <c r="M639" s="34" t="str">
        <f t="shared" si="743"/>
        <v>n/a</v>
      </c>
      <c r="N639" s="34" t="str">
        <f t="shared" si="744"/>
        <v>n/a</v>
      </c>
      <c r="P639" s="33">
        <f>+'PL-tc'!$N639*'pc-dist'!$E$62</f>
        <v>0</v>
      </c>
      <c r="Q639" s="33">
        <f>+'PL-tc'!$O639*'pc-dist'!$N$10</f>
        <v>0</v>
      </c>
      <c r="R639" s="33">
        <f>+'PL-tc'!$P639*'pc-dist'!$E$75</f>
        <v>0</v>
      </c>
      <c r="S639" s="34" t="str">
        <f t="shared" si="746"/>
        <v>n/a</v>
      </c>
      <c r="T639" s="34" t="str">
        <f t="shared" si="747"/>
        <v>n/a</v>
      </c>
      <c r="V639" s="33">
        <f>+'PL-tc'!$N639*'pc-dist'!$F$62</f>
        <v>0</v>
      </c>
      <c r="W639" s="33">
        <f>+'PL-tc'!$O639*'pc-dist'!$O$10</f>
        <v>0</v>
      </c>
      <c r="X639" s="33">
        <f>+'PL-tc'!$P639*'pc-dist'!$F$75</f>
        <v>0</v>
      </c>
      <c r="Y639" s="34" t="str">
        <f t="shared" si="749"/>
        <v>n/a</v>
      </c>
      <c r="Z639" s="34" t="str">
        <f t="shared" si="750"/>
        <v>n/a</v>
      </c>
      <c r="AB639" s="33">
        <f>+'PL-tc'!$N639*'pc-dist'!$G$62</f>
        <v>0</v>
      </c>
      <c r="AC639" s="33">
        <f>+'PL-tc'!$O639*'pc-dist'!$P$10</f>
        <v>0</v>
      </c>
      <c r="AD639" s="33">
        <f>+'PL-tc'!$P639*'pc-dist'!$G$75</f>
        <v>0</v>
      </c>
      <c r="AE639" s="34" t="str">
        <f t="shared" si="752"/>
        <v>n/a</v>
      </c>
      <c r="AF639" s="34" t="str">
        <f t="shared" si="753"/>
        <v>n/a</v>
      </c>
      <c r="AH639" s="33">
        <f t="shared" si="763"/>
        <v>0</v>
      </c>
      <c r="AI639" s="33">
        <f t="shared" si="764"/>
        <v>0</v>
      </c>
      <c r="AJ639" s="33">
        <f t="shared" si="765"/>
        <v>0</v>
      </c>
      <c r="AK639" s="34" t="str">
        <f t="shared" si="755"/>
        <v>n/a</v>
      </c>
      <c r="AL639" s="34" t="str">
        <f t="shared" si="756"/>
        <v>n/a</v>
      </c>
    </row>
    <row r="640" spans="1:40" ht="24" hidden="1" outlineLevel="2" x14ac:dyDescent="0.2">
      <c r="A640" s="49">
        <v>4826</v>
      </c>
      <c r="B640" s="43" t="str">
        <f>+masterfile!D1121</f>
        <v>4826 Apl. Abschreibungen immaterielle VermG</v>
      </c>
      <c r="D640" s="33">
        <f>+'PL-tc'!$N640*'pc-dist'!$C$62</f>
        <v>0</v>
      </c>
      <c r="E640" s="33">
        <f>+'PL-tc'!$O640*'pc-dist'!$L$10</f>
        <v>0</v>
      </c>
      <c r="F640" s="33">
        <f>+'PL-tc'!$P640*'pc-dist'!$C$75</f>
        <v>0</v>
      </c>
      <c r="G640" s="34" t="str">
        <f t="shared" si="740"/>
        <v>n/a</v>
      </c>
      <c r="H640" s="34" t="str">
        <f t="shared" si="741"/>
        <v>n/a</v>
      </c>
      <c r="J640" s="33">
        <f>+'PL-tc'!$N640*'pc-dist'!$D$62</f>
        <v>0</v>
      </c>
      <c r="K640" s="33">
        <f>+'PL-tc'!$O640*'pc-dist'!$M$10</f>
        <v>0</v>
      </c>
      <c r="L640" s="33">
        <f>+'PL-tc'!$P640*'pc-dist'!$D$75</f>
        <v>0</v>
      </c>
      <c r="M640" s="34" t="str">
        <f t="shared" si="743"/>
        <v>n/a</v>
      </c>
      <c r="N640" s="34" t="str">
        <f t="shared" si="744"/>
        <v>n/a</v>
      </c>
      <c r="P640" s="33">
        <f>+'PL-tc'!$N640*'pc-dist'!$E$62</f>
        <v>0</v>
      </c>
      <c r="Q640" s="33">
        <f>+'PL-tc'!$O640*'pc-dist'!$N$10</f>
        <v>0</v>
      </c>
      <c r="R640" s="33">
        <f>+'PL-tc'!$P640*'pc-dist'!$E$75</f>
        <v>0</v>
      </c>
      <c r="S640" s="34" t="str">
        <f t="shared" si="746"/>
        <v>n/a</v>
      </c>
      <c r="T640" s="34" t="str">
        <f t="shared" si="747"/>
        <v>n/a</v>
      </c>
      <c r="V640" s="33">
        <f>+'PL-tc'!$N640*'pc-dist'!$F$62</f>
        <v>0</v>
      </c>
      <c r="W640" s="33">
        <f>+'PL-tc'!$O640*'pc-dist'!$O$10</f>
        <v>0</v>
      </c>
      <c r="X640" s="33">
        <f>+'PL-tc'!$P640*'pc-dist'!$F$75</f>
        <v>0</v>
      </c>
      <c r="Y640" s="34" t="str">
        <f t="shared" si="749"/>
        <v>n/a</v>
      </c>
      <c r="Z640" s="34" t="str">
        <f t="shared" si="750"/>
        <v>n/a</v>
      </c>
      <c r="AB640" s="33">
        <f>+'PL-tc'!$N640*'pc-dist'!$G$62</f>
        <v>0</v>
      </c>
      <c r="AC640" s="33">
        <f>+'PL-tc'!$O640*'pc-dist'!$P$10</f>
        <v>0</v>
      </c>
      <c r="AD640" s="33">
        <f>+'PL-tc'!$P640*'pc-dist'!$G$75</f>
        <v>0</v>
      </c>
      <c r="AE640" s="34" t="str">
        <f t="shared" si="752"/>
        <v>n/a</v>
      </c>
      <c r="AF640" s="34" t="str">
        <f t="shared" si="753"/>
        <v>n/a</v>
      </c>
      <c r="AH640" s="33">
        <f t="shared" si="763"/>
        <v>0</v>
      </c>
      <c r="AI640" s="33">
        <f t="shared" si="764"/>
        <v>0</v>
      </c>
      <c r="AJ640" s="33">
        <f t="shared" si="765"/>
        <v>0</v>
      </c>
      <c r="AK640" s="34" t="str">
        <f t="shared" si="755"/>
        <v>n/a</v>
      </c>
      <c r="AL640" s="34" t="str">
        <f t="shared" si="756"/>
        <v>n/a</v>
      </c>
    </row>
    <row r="641" spans="1:38" ht="24" hidden="1" outlineLevel="2" x14ac:dyDescent="0.2">
      <c r="A641" s="49">
        <v>4827</v>
      </c>
      <c r="B641" s="43" t="str">
        <f>+masterfile!D1122</f>
        <v>4827 Apl. Abschreibung selbst gesch. imm.VG</v>
      </c>
      <c r="D641" s="33">
        <f>+'PL-tc'!$N641*'pc-dist'!$C$62</f>
        <v>0</v>
      </c>
      <c r="E641" s="33">
        <f>+'PL-tc'!$O641*'pc-dist'!$L$10</f>
        <v>0</v>
      </c>
      <c r="F641" s="33">
        <f>+'PL-tc'!$P641*'pc-dist'!$C$75</f>
        <v>0</v>
      </c>
      <c r="G641" s="34" t="str">
        <f t="shared" si="740"/>
        <v>n/a</v>
      </c>
      <c r="H641" s="34" t="str">
        <f t="shared" si="741"/>
        <v>n/a</v>
      </c>
      <c r="J641" s="33">
        <f>+'PL-tc'!$N641*'pc-dist'!$D$62</f>
        <v>0</v>
      </c>
      <c r="K641" s="33">
        <f>+'PL-tc'!$O641*'pc-dist'!$M$10</f>
        <v>0</v>
      </c>
      <c r="L641" s="33">
        <f>+'PL-tc'!$P641*'pc-dist'!$D$75</f>
        <v>0</v>
      </c>
      <c r="M641" s="34" t="str">
        <f t="shared" si="743"/>
        <v>n/a</v>
      </c>
      <c r="N641" s="34" t="str">
        <f t="shared" si="744"/>
        <v>n/a</v>
      </c>
      <c r="P641" s="33">
        <f>+'PL-tc'!$N641*'pc-dist'!$E$62</f>
        <v>0</v>
      </c>
      <c r="Q641" s="33">
        <f>+'PL-tc'!$O641*'pc-dist'!$N$10</f>
        <v>0</v>
      </c>
      <c r="R641" s="33">
        <f>+'PL-tc'!$P641*'pc-dist'!$E$75</f>
        <v>0</v>
      </c>
      <c r="S641" s="34" t="str">
        <f t="shared" si="746"/>
        <v>n/a</v>
      </c>
      <c r="T641" s="34" t="str">
        <f t="shared" si="747"/>
        <v>n/a</v>
      </c>
      <c r="V641" s="33">
        <f>+'PL-tc'!$N641*'pc-dist'!$F$62</f>
        <v>0</v>
      </c>
      <c r="W641" s="33">
        <f>+'PL-tc'!$O641*'pc-dist'!$O$10</f>
        <v>0</v>
      </c>
      <c r="X641" s="33">
        <f>+'PL-tc'!$P641*'pc-dist'!$F$75</f>
        <v>0</v>
      </c>
      <c r="Y641" s="34" t="str">
        <f t="shared" si="749"/>
        <v>n/a</v>
      </c>
      <c r="Z641" s="34" t="str">
        <f t="shared" si="750"/>
        <v>n/a</v>
      </c>
      <c r="AB641" s="33">
        <f>+'PL-tc'!$N641*'pc-dist'!$G$62</f>
        <v>0</v>
      </c>
      <c r="AC641" s="33">
        <f>+'PL-tc'!$O641*'pc-dist'!$P$10</f>
        <v>0</v>
      </c>
      <c r="AD641" s="33">
        <f>+'PL-tc'!$P641*'pc-dist'!$G$75</f>
        <v>0</v>
      </c>
      <c r="AE641" s="34" t="str">
        <f t="shared" si="752"/>
        <v>n/a</v>
      </c>
      <c r="AF641" s="34" t="str">
        <f t="shared" si="753"/>
        <v>n/a</v>
      </c>
      <c r="AH641" s="33">
        <f t="shared" si="763"/>
        <v>0</v>
      </c>
      <c r="AI641" s="33">
        <f t="shared" si="764"/>
        <v>0</v>
      </c>
      <c r="AJ641" s="33">
        <f t="shared" si="765"/>
        <v>0</v>
      </c>
      <c r="AK641" s="34" t="str">
        <f t="shared" si="755"/>
        <v>n/a</v>
      </c>
      <c r="AL641" s="34" t="str">
        <f t="shared" si="756"/>
        <v>n/a</v>
      </c>
    </row>
    <row r="642" spans="1:38" hidden="1" outlineLevel="2" x14ac:dyDescent="0.2">
      <c r="A642" s="49">
        <v>4830</v>
      </c>
      <c r="B642" s="43" t="str">
        <f>+masterfile!D1123</f>
        <v>4830 Abschreibungen auf Sachanlagen</v>
      </c>
      <c r="D642" s="33">
        <f>+'PL-tc'!$N642*'pc-dist'!$C$62</f>
        <v>-6.6666666666666679</v>
      </c>
      <c r="E642" s="33">
        <f>+'PL-tc'!$O642*'pc-dist'!$L$10</f>
        <v>-6.8666666666666671</v>
      </c>
      <c r="F642" s="33">
        <f>+'PL-tc'!$P642*'pc-dist'!$C$75</f>
        <v>0</v>
      </c>
      <c r="G642" s="34">
        <f t="shared" si="740"/>
        <v>-1</v>
      </c>
      <c r="H642" s="34">
        <f t="shared" si="741"/>
        <v>-1</v>
      </c>
      <c r="J642" s="33">
        <f>+'PL-tc'!$N642*'pc-dist'!$D$62</f>
        <v>-4.166666666666667</v>
      </c>
      <c r="K642" s="33">
        <f>+'PL-tc'!$O642*'pc-dist'!$M$10</f>
        <v>-4.291666666666667</v>
      </c>
      <c r="L642" s="33">
        <f>+'PL-tc'!$P642*'pc-dist'!$D$75</f>
        <v>0</v>
      </c>
      <c r="M642" s="34">
        <f t="shared" si="743"/>
        <v>-1</v>
      </c>
      <c r="N642" s="34">
        <f t="shared" si="744"/>
        <v>-1</v>
      </c>
      <c r="P642" s="33">
        <f>+'PL-tc'!$N642*'pc-dist'!$E$62</f>
        <v>-3.3333333333333339</v>
      </c>
      <c r="Q642" s="33">
        <f>+'PL-tc'!$O642*'pc-dist'!$N$10</f>
        <v>-3.4333333333333336</v>
      </c>
      <c r="R642" s="33">
        <f>+'PL-tc'!$P642*'pc-dist'!$E$75</f>
        <v>0</v>
      </c>
      <c r="S642" s="34">
        <f t="shared" si="746"/>
        <v>-1</v>
      </c>
      <c r="T642" s="34">
        <f t="shared" si="747"/>
        <v>-1</v>
      </c>
      <c r="V642" s="33">
        <f>+'PL-tc'!$N642*'pc-dist'!$F$62</f>
        <v>-1.666666666666667</v>
      </c>
      <c r="W642" s="33">
        <f>+'PL-tc'!$O642*'pc-dist'!$O$10</f>
        <v>-1.7166666666666668</v>
      </c>
      <c r="X642" s="33">
        <f>+'PL-tc'!$P642*'pc-dist'!$F$75</f>
        <v>0</v>
      </c>
      <c r="Y642" s="34">
        <f t="shared" si="749"/>
        <v>-1</v>
      </c>
      <c r="Z642" s="34">
        <f t="shared" si="750"/>
        <v>-1</v>
      </c>
      <c r="AB642" s="33">
        <f>+'PL-tc'!$N642*'pc-dist'!$G$62</f>
        <v>-0.83333333333333348</v>
      </c>
      <c r="AC642" s="33">
        <f>+'PL-tc'!$O642*'pc-dist'!$P$10</f>
        <v>-0.85833333333333339</v>
      </c>
      <c r="AD642" s="33">
        <f>+'PL-tc'!$P642*'pc-dist'!$G$75</f>
        <v>0</v>
      </c>
      <c r="AE642" s="34">
        <f t="shared" si="752"/>
        <v>-1</v>
      </c>
      <c r="AF642" s="34">
        <f t="shared" si="753"/>
        <v>-1</v>
      </c>
      <c r="AH642" s="33">
        <f t="shared" si="763"/>
        <v>-16.666666666666668</v>
      </c>
      <c r="AI642" s="33">
        <f t="shared" si="764"/>
        <v>-17.166666666666668</v>
      </c>
      <c r="AJ642" s="33">
        <f t="shared" si="765"/>
        <v>0</v>
      </c>
      <c r="AK642" s="34">
        <f t="shared" si="755"/>
        <v>-1</v>
      </c>
      <c r="AL642" s="34">
        <f t="shared" si="756"/>
        <v>-1</v>
      </c>
    </row>
    <row r="643" spans="1:38" hidden="1" outlineLevel="2" x14ac:dyDescent="0.2">
      <c r="A643" s="49">
        <v>4831</v>
      </c>
      <c r="B643" s="43" t="str">
        <f>+masterfile!D1124</f>
        <v>4831 Abschreibungen auf Gebäude</v>
      </c>
      <c r="D643" s="33">
        <f>+'PL-tc'!$N643*'pc-dist'!$C$62</f>
        <v>-53.333333333333343</v>
      </c>
      <c r="E643" s="33">
        <f>+'PL-tc'!$O643*'pc-dist'!$L$10</f>
        <v>-54.933333333333337</v>
      </c>
      <c r="F643" s="33">
        <f>+'PL-tc'!$P643*'pc-dist'!$C$75</f>
        <v>0</v>
      </c>
      <c r="G643" s="34">
        <f t="shared" si="740"/>
        <v>-1</v>
      </c>
      <c r="H643" s="34">
        <f t="shared" si="741"/>
        <v>-1</v>
      </c>
      <c r="J643" s="33">
        <f>+'PL-tc'!$N643*'pc-dist'!$D$62</f>
        <v>-33.333333333333336</v>
      </c>
      <c r="K643" s="33">
        <f>+'PL-tc'!$O643*'pc-dist'!$M$10</f>
        <v>-34.333333333333336</v>
      </c>
      <c r="L643" s="33">
        <f>+'PL-tc'!$P643*'pc-dist'!$D$75</f>
        <v>0</v>
      </c>
      <c r="M643" s="34">
        <f t="shared" si="743"/>
        <v>-1</v>
      </c>
      <c r="N643" s="34">
        <f t="shared" si="744"/>
        <v>-1</v>
      </c>
      <c r="P643" s="33">
        <f>+'PL-tc'!$N643*'pc-dist'!$E$62</f>
        <v>-26.666666666666671</v>
      </c>
      <c r="Q643" s="33">
        <f>+'PL-tc'!$O643*'pc-dist'!$N$10</f>
        <v>-27.466666666666669</v>
      </c>
      <c r="R643" s="33">
        <f>+'PL-tc'!$P643*'pc-dist'!$E$75</f>
        <v>0</v>
      </c>
      <c r="S643" s="34">
        <f t="shared" si="746"/>
        <v>-1</v>
      </c>
      <c r="T643" s="34">
        <f t="shared" si="747"/>
        <v>-1</v>
      </c>
      <c r="V643" s="33">
        <f>+'PL-tc'!$N643*'pc-dist'!$F$62</f>
        <v>-13.333333333333336</v>
      </c>
      <c r="W643" s="33">
        <f>+'PL-tc'!$O643*'pc-dist'!$O$10</f>
        <v>-13.733333333333334</v>
      </c>
      <c r="X643" s="33">
        <f>+'PL-tc'!$P643*'pc-dist'!$F$75</f>
        <v>0</v>
      </c>
      <c r="Y643" s="34">
        <f t="shared" si="749"/>
        <v>-1</v>
      </c>
      <c r="Z643" s="34">
        <f t="shared" si="750"/>
        <v>-1</v>
      </c>
      <c r="AB643" s="33">
        <f>+'PL-tc'!$N643*'pc-dist'!$G$62</f>
        <v>-6.6666666666666679</v>
      </c>
      <c r="AC643" s="33">
        <f>+'PL-tc'!$O643*'pc-dist'!$P$10</f>
        <v>-6.8666666666666671</v>
      </c>
      <c r="AD643" s="33">
        <f>+'PL-tc'!$P643*'pc-dist'!$G$75</f>
        <v>0</v>
      </c>
      <c r="AE643" s="34">
        <f t="shared" si="752"/>
        <v>-1</v>
      </c>
      <c r="AF643" s="34">
        <f t="shared" si="753"/>
        <v>-1</v>
      </c>
      <c r="AH643" s="33">
        <f t="shared" si="763"/>
        <v>-133.33333333333334</v>
      </c>
      <c r="AI643" s="33">
        <f t="shared" si="764"/>
        <v>-137.33333333333334</v>
      </c>
      <c r="AJ643" s="33">
        <f t="shared" si="765"/>
        <v>0</v>
      </c>
      <c r="AK643" s="34">
        <f t="shared" si="755"/>
        <v>-1</v>
      </c>
      <c r="AL643" s="34">
        <f t="shared" si="756"/>
        <v>-1</v>
      </c>
    </row>
    <row r="644" spans="1:38" hidden="1" outlineLevel="2" x14ac:dyDescent="0.2">
      <c r="A644" s="49">
        <v>4832</v>
      </c>
      <c r="B644" s="43" t="str">
        <f>+masterfile!D1125</f>
        <v>4832 Abschreibungen auf Kfz</v>
      </c>
      <c r="D644" s="33">
        <f>+'PL-tc'!$N644*'pc-dist'!$C$62</f>
        <v>0</v>
      </c>
      <c r="E644" s="33">
        <f>+'PL-tc'!$O644*'pc-dist'!$L$10</f>
        <v>0</v>
      </c>
      <c r="F644" s="33">
        <f>+'PL-tc'!$P644*'pc-dist'!$C$75</f>
        <v>0</v>
      </c>
      <c r="G644" s="34" t="str">
        <f t="shared" si="740"/>
        <v>n/a</v>
      </c>
      <c r="H644" s="34" t="str">
        <f t="shared" si="741"/>
        <v>n/a</v>
      </c>
      <c r="J644" s="33">
        <f>+'PL-tc'!$N644*'pc-dist'!$D$62</f>
        <v>0</v>
      </c>
      <c r="K644" s="33">
        <f>+'PL-tc'!$O644*'pc-dist'!$M$10</f>
        <v>0</v>
      </c>
      <c r="L644" s="33">
        <f>+'PL-tc'!$P644*'pc-dist'!$D$75</f>
        <v>0</v>
      </c>
      <c r="M644" s="34" t="str">
        <f t="shared" si="743"/>
        <v>n/a</v>
      </c>
      <c r="N644" s="34" t="str">
        <f t="shared" si="744"/>
        <v>n/a</v>
      </c>
      <c r="P644" s="33">
        <f>+'PL-tc'!$N644*'pc-dist'!$E$62</f>
        <v>0</v>
      </c>
      <c r="Q644" s="33">
        <f>+'PL-tc'!$O644*'pc-dist'!$N$10</f>
        <v>0</v>
      </c>
      <c r="R644" s="33">
        <f>+'PL-tc'!$P644*'pc-dist'!$E$75</f>
        <v>0</v>
      </c>
      <c r="S644" s="34" t="str">
        <f t="shared" si="746"/>
        <v>n/a</v>
      </c>
      <c r="T644" s="34" t="str">
        <f t="shared" si="747"/>
        <v>n/a</v>
      </c>
      <c r="V644" s="33">
        <f>+'PL-tc'!$N644*'pc-dist'!$F$62</f>
        <v>0</v>
      </c>
      <c r="W644" s="33">
        <f>+'PL-tc'!$O644*'pc-dist'!$O$10</f>
        <v>0</v>
      </c>
      <c r="X644" s="33">
        <f>+'PL-tc'!$P644*'pc-dist'!$F$75</f>
        <v>0</v>
      </c>
      <c r="Y644" s="34" t="str">
        <f t="shared" si="749"/>
        <v>n/a</v>
      </c>
      <c r="Z644" s="34" t="str">
        <f t="shared" si="750"/>
        <v>n/a</v>
      </c>
      <c r="AB644" s="33">
        <f>+'PL-tc'!$N644*'pc-dist'!$G$62</f>
        <v>0</v>
      </c>
      <c r="AC644" s="33">
        <f>+'PL-tc'!$O644*'pc-dist'!$P$10</f>
        <v>0</v>
      </c>
      <c r="AD644" s="33">
        <f>+'PL-tc'!$P644*'pc-dist'!$G$75</f>
        <v>0</v>
      </c>
      <c r="AE644" s="34" t="str">
        <f t="shared" si="752"/>
        <v>n/a</v>
      </c>
      <c r="AF644" s="34" t="str">
        <f t="shared" si="753"/>
        <v>n/a</v>
      </c>
      <c r="AH644" s="33">
        <f t="shared" si="763"/>
        <v>0</v>
      </c>
      <c r="AI644" s="33">
        <f t="shared" si="764"/>
        <v>0</v>
      </c>
      <c r="AJ644" s="33">
        <f t="shared" si="765"/>
        <v>0</v>
      </c>
      <c r="AK644" s="34" t="str">
        <f t="shared" si="755"/>
        <v>n/a</v>
      </c>
      <c r="AL644" s="34" t="str">
        <f t="shared" si="756"/>
        <v>n/a</v>
      </c>
    </row>
    <row r="645" spans="1:38" hidden="1" outlineLevel="2" x14ac:dyDescent="0.2">
      <c r="A645" s="49">
        <v>4833</v>
      </c>
      <c r="B645" s="43" t="str">
        <f>+masterfile!D1126</f>
        <v>4833 Abschreibung Arbeitszimmer</v>
      </c>
      <c r="D645" s="33">
        <f>+'PL-tc'!$N645*'pc-dist'!$C$62</f>
        <v>0</v>
      </c>
      <c r="E645" s="33">
        <f>+'PL-tc'!$O645*'pc-dist'!$L$10</f>
        <v>0</v>
      </c>
      <c r="F645" s="33">
        <f>+'PL-tc'!$P645*'pc-dist'!$C$75</f>
        <v>0</v>
      </c>
      <c r="G645" s="34" t="str">
        <f t="shared" si="740"/>
        <v>n/a</v>
      </c>
      <c r="H645" s="34" t="str">
        <f t="shared" si="741"/>
        <v>n/a</v>
      </c>
      <c r="J645" s="33">
        <f>+'PL-tc'!$N645*'pc-dist'!$D$62</f>
        <v>0</v>
      </c>
      <c r="K645" s="33">
        <f>+'PL-tc'!$O645*'pc-dist'!$M$10</f>
        <v>0</v>
      </c>
      <c r="L645" s="33">
        <f>+'PL-tc'!$P645*'pc-dist'!$D$75</f>
        <v>0</v>
      </c>
      <c r="M645" s="34" t="str">
        <f t="shared" si="743"/>
        <v>n/a</v>
      </c>
      <c r="N645" s="34" t="str">
        <f t="shared" si="744"/>
        <v>n/a</v>
      </c>
      <c r="P645" s="33">
        <f>+'PL-tc'!$N645*'pc-dist'!$E$62</f>
        <v>0</v>
      </c>
      <c r="Q645" s="33">
        <f>+'PL-tc'!$O645*'pc-dist'!$N$10</f>
        <v>0</v>
      </c>
      <c r="R645" s="33">
        <f>+'PL-tc'!$P645*'pc-dist'!$E$75</f>
        <v>0</v>
      </c>
      <c r="S645" s="34" t="str">
        <f t="shared" si="746"/>
        <v>n/a</v>
      </c>
      <c r="T645" s="34" t="str">
        <f t="shared" si="747"/>
        <v>n/a</v>
      </c>
      <c r="V645" s="33">
        <f>+'PL-tc'!$N645*'pc-dist'!$F$62</f>
        <v>0</v>
      </c>
      <c r="W645" s="33">
        <f>+'PL-tc'!$O645*'pc-dist'!$O$10</f>
        <v>0</v>
      </c>
      <c r="X645" s="33">
        <f>+'PL-tc'!$P645*'pc-dist'!$F$75</f>
        <v>0</v>
      </c>
      <c r="Y645" s="34" t="str">
        <f t="shared" si="749"/>
        <v>n/a</v>
      </c>
      <c r="Z645" s="34" t="str">
        <f t="shared" si="750"/>
        <v>n/a</v>
      </c>
      <c r="AB645" s="33">
        <f>+'PL-tc'!$N645*'pc-dist'!$G$62</f>
        <v>0</v>
      </c>
      <c r="AC645" s="33">
        <f>+'PL-tc'!$O645*'pc-dist'!$P$10</f>
        <v>0</v>
      </c>
      <c r="AD645" s="33">
        <f>+'PL-tc'!$P645*'pc-dist'!$G$75</f>
        <v>0</v>
      </c>
      <c r="AE645" s="34" t="str">
        <f t="shared" si="752"/>
        <v>n/a</v>
      </c>
      <c r="AF645" s="34" t="str">
        <f t="shared" si="753"/>
        <v>n/a</v>
      </c>
      <c r="AH645" s="33">
        <f t="shared" si="763"/>
        <v>0</v>
      </c>
      <c r="AI645" s="33">
        <f t="shared" si="764"/>
        <v>0</v>
      </c>
      <c r="AJ645" s="33">
        <f t="shared" si="765"/>
        <v>0</v>
      </c>
      <c r="AK645" s="34" t="str">
        <f t="shared" si="755"/>
        <v>n/a</v>
      </c>
      <c r="AL645" s="34" t="str">
        <f t="shared" si="756"/>
        <v>n/a</v>
      </c>
    </row>
    <row r="646" spans="1:38" hidden="1" outlineLevel="2" x14ac:dyDescent="0.2">
      <c r="A646" s="49">
        <v>4840</v>
      </c>
      <c r="B646" s="43" t="str">
        <f>+masterfile!D1127</f>
        <v>4840 Apl. Abschreibungen auf Sachanlagen</v>
      </c>
      <c r="D646" s="33">
        <f>+'PL-tc'!$N646*'pc-dist'!$C$62</f>
        <v>0</v>
      </c>
      <c r="E646" s="33">
        <f>+'PL-tc'!$O646*'pc-dist'!$L$10</f>
        <v>0</v>
      </c>
      <c r="F646" s="33">
        <f>+'PL-tc'!$P646*'pc-dist'!$C$75</f>
        <v>0</v>
      </c>
      <c r="G646" s="34" t="str">
        <f t="shared" si="740"/>
        <v>n/a</v>
      </c>
      <c r="H646" s="34" t="str">
        <f t="shared" si="741"/>
        <v>n/a</v>
      </c>
      <c r="J646" s="33">
        <f>+'PL-tc'!$N646*'pc-dist'!$D$62</f>
        <v>0</v>
      </c>
      <c r="K646" s="33">
        <f>+'PL-tc'!$O646*'pc-dist'!$M$10</f>
        <v>0</v>
      </c>
      <c r="L646" s="33">
        <f>+'PL-tc'!$P646*'pc-dist'!$D$75</f>
        <v>0</v>
      </c>
      <c r="M646" s="34" t="str">
        <f t="shared" si="743"/>
        <v>n/a</v>
      </c>
      <c r="N646" s="34" t="str">
        <f t="shared" si="744"/>
        <v>n/a</v>
      </c>
      <c r="P646" s="33">
        <f>+'PL-tc'!$N646*'pc-dist'!$E$62</f>
        <v>0</v>
      </c>
      <c r="Q646" s="33">
        <f>+'PL-tc'!$O646*'pc-dist'!$N$10</f>
        <v>0</v>
      </c>
      <c r="R646" s="33">
        <f>+'PL-tc'!$P646*'pc-dist'!$E$75</f>
        <v>0</v>
      </c>
      <c r="S646" s="34" t="str">
        <f t="shared" si="746"/>
        <v>n/a</v>
      </c>
      <c r="T646" s="34" t="str">
        <f t="shared" si="747"/>
        <v>n/a</v>
      </c>
      <c r="V646" s="33">
        <f>+'PL-tc'!$N646*'pc-dist'!$F$62</f>
        <v>0</v>
      </c>
      <c r="W646" s="33">
        <f>+'PL-tc'!$O646*'pc-dist'!$O$10</f>
        <v>0</v>
      </c>
      <c r="X646" s="33">
        <f>+'PL-tc'!$P646*'pc-dist'!$F$75</f>
        <v>0</v>
      </c>
      <c r="Y646" s="34" t="str">
        <f t="shared" si="749"/>
        <v>n/a</v>
      </c>
      <c r="Z646" s="34" t="str">
        <f t="shared" si="750"/>
        <v>n/a</v>
      </c>
      <c r="AB646" s="33">
        <f>+'PL-tc'!$N646*'pc-dist'!$G$62</f>
        <v>0</v>
      </c>
      <c r="AC646" s="33">
        <f>+'PL-tc'!$O646*'pc-dist'!$P$10</f>
        <v>0</v>
      </c>
      <c r="AD646" s="33">
        <f>+'PL-tc'!$P646*'pc-dist'!$G$75</f>
        <v>0</v>
      </c>
      <c r="AE646" s="34" t="str">
        <f t="shared" si="752"/>
        <v>n/a</v>
      </c>
      <c r="AF646" s="34" t="str">
        <f t="shared" si="753"/>
        <v>n/a</v>
      </c>
      <c r="AH646" s="33">
        <f t="shared" si="763"/>
        <v>0</v>
      </c>
      <c r="AI646" s="33">
        <f t="shared" si="764"/>
        <v>0</v>
      </c>
      <c r="AJ646" s="33">
        <f t="shared" si="765"/>
        <v>0</v>
      </c>
      <c r="AK646" s="34" t="str">
        <f t="shared" si="755"/>
        <v>n/a</v>
      </c>
      <c r="AL646" s="34" t="str">
        <f t="shared" si="756"/>
        <v>n/a</v>
      </c>
    </row>
    <row r="647" spans="1:38" ht="24" hidden="1" outlineLevel="2" x14ac:dyDescent="0.2">
      <c r="A647" s="49">
        <v>4841</v>
      </c>
      <c r="B647" s="43" t="str">
        <f>+masterfile!D1128</f>
        <v>4841 Außergewöhnliche Abschreibung Gebäude</v>
      </c>
      <c r="D647" s="33">
        <f>+'PL-tc'!$N647*'pc-dist'!$C$62</f>
        <v>0</v>
      </c>
      <c r="E647" s="33">
        <f>+'PL-tc'!$O647*'pc-dist'!$L$10</f>
        <v>0</v>
      </c>
      <c r="F647" s="33">
        <f>+'PL-tc'!$P647*'pc-dist'!$C$75</f>
        <v>0</v>
      </c>
      <c r="G647" s="34" t="str">
        <f t="shared" si="740"/>
        <v>n/a</v>
      </c>
      <c r="H647" s="34" t="str">
        <f t="shared" si="741"/>
        <v>n/a</v>
      </c>
      <c r="J647" s="33">
        <f>+'PL-tc'!$N647*'pc-dist'!$D$62</f>
        <v>0</v>
      </c>
      <c r="K647" s="33">
        <f>+'PL-tc'!$O647*'pc-dist'!$M$10</f>
        <v>0</v>
      </c>
      <c r="L647" s="33">
        <f>+'PL-tc'!$P647*'pc-dist'!$D$75</f>
        <v>0</v>
      </c>
      <c r="M647" s="34" t="str">
        <f t="shared" si="743"/>
        <v>n/a</v>
      </c>
      <c r="N647" s="34" t="str">
        <f t="shared" si="744"/>
        <v>n/a</v>
      </c>
      <c r="P647" s="33">
        <f>+'PL-tc'!$N647*'pc-dist'!$E$62</f>
        <v>0</v>
      </c>
      <c r="Q647" s="33">
        <f>+'PL-tc'!$O647*'pc-dist'!$N$10</f>
        <v>0</v>
      </c>
      <c r="R647" s="33">
        <f>+'PL-tc'!$P647*'pc-dist'!$E$75</f>
        <v>0</v>
      </c>
      <c r="S647" s="34" t="str">
        <f t="shared" si="746"/>
        <v>n/a</v>
      </c>
      <c r="T647" s="34" t="str">
        <f t="shared" si="747"/>
        <v>n/a</v>
      </c>
      <c r="V647" s="33">
        <f>+'PL-tc'!$N647*'pc-dist'!$F$62</f>
        <v>0</v>
      </c>
      <c r="W647" s="33">
        <f>+'PL-tc'!$O647*'pc-dist'!$O$10</f>
        <v>0</v>
      </c>
      <c r="X647" s="33">
        <f>+'PL-tc'!$P647*'pc-dist'!$F$75</f>
        <v>0</v>
      </c>
      <c r="Y647" s="34" t="str">
        <f t="shared" si="749"/>
        <v>n/a</v>
      </c>
      <c r="Z647" s="34" t="str">
        <f t="shared" si="750"/>
        <v>n/a</v>
      </c>
      <c r="AB647" s="33">
        <f>+'PL-tc'!$N647*'pc-dist'!$G$62</f>
        <v>0</v>
      </c>
      <c r="AC647" s="33">
        <f>+'PL-tc'!$O647*'pc-dist'!$P$10</f>
        <v>0</v>
      </c>
      <c r="AD647" s="33">
        <f>+'PL-tc'!$P647*'pc-dist'!$G$75</f>
        <v>0</v>
      </c>
      <c r="AE647" s="34" t="str">
        <f t="shared" si="752"/>
        <v>n/a</v>
      </c>
      <c r="AF647" s="34" t="str">
        <f t="shared" si="753"/>
        <v>n/a</v>
      </c>
      <c r="AH647" s="33">
        <f t="shared" si="763"/>
        <v>0</v>
      </c>
      <c r="AI647" s="33">
        <f t="shared" si="764"/>
        <v>0</v>
      </c>
      <c r="AJ647" s="33">
        <f t="shared" si="765"/>
        <v>0</v>
      </c>
      <c r="AK647" s="34" t="str">
        <f t="shared" si="755"/>
        <v>n/a</v>
      </c>
      <c r="AL647" s="34" t="str">
        <f t="shared" si="756"/>
        <v>n/a</v>
      </c>
    </row>
    <row r="648" spans="1:38" ht="24" hidden="1" outlineLevel="2" x14ac:dyDescent="0.2">
      <c r="A648" s="49">
        <v>4842</v>
      </c>
      <c r="B648" s="43" t="str">
        <f>+masterfile!D1129</f>
        <v>4842 Außergewöhnliche Abschreibung auf Kfz</v>
      </c>
      <c r="D648" s="33">
        <f>+'PL-tc'!$N648*'pc-dist'!$C$62</f>
        <v>0</v>
      </c>
      <c r="E648" s="33">
        <f>+'PL-tc'!$O648*'pc-dist'!$L$10</f>
        <v>0</v>
      </c>
      <c r="F648" s="33">
        <f>+'PL-tc'!$P648*'pc-dist'!$C$75</f>
        <v>0</v>
      </c>
      <c r="G648" s="34" t="str">
        <f t="shared" si="740"/>
        <v>n/a</v>
      </c>
      <c r="H648" s="34" t="str">
        <f t="shared" si="741"/>
        <v>n/a</v>
      </c>
      <c r="J648" s="33">
        <f>+'PL-tc'!$N648*'pc-dist'!$D$62</f>
        <v>0</v>
      </c>
      <c r="K648" s="33">
        <f>+'PL-tc'!$O648*'pc-dist'!$M$10</f>
        <v>0</v>
      </c>
      <c r="L648" s="33">
        <f>+'PL-tc'!$P648*'pc-dist'!$D$75</f>
        <v>0</v>
      </c>
      <c r="M648" s="34" t="str">
        <f t="shared" si="743"/>
        <v>n/a</v>
      </c>
      <c r="N648" s="34" t="str">
        <f t="shared" si="744"/>
        <v>n/a</v>
      </c>
      <c r="P648" s="33">
        <f>+'PL-tc'!$N648*'pc-dist'!$E$62</f>
        <v>0</v>
      </c>
      <c r="Q648" s="33">
        <f>+'PL-tc'!$O648*'pc-dist'!$N$10</f>
        <v>0</v>
      </c>
      <c r="R648" s="33">
        <f>+'PL-tc'!$P648*'pc-dist'!$E$75</f>
        <v>0</v>
      </c>
      <c r="S648" s="34" t="str">
        <f t="shared" si="746"/>
        <v>n/a</v>
      </c>
      <c r="T648" s="34" t="str">
        <f t="shared" si="747"/>
        <v>n/a</v>
      </c>
      <c r="V648" s="33">
        <f>+'PL-tc'!$N648*'pc-dist'!$F$62</f>
        <v>0</v>
      </c>
      <c r="W648" s="33">
        <f>+'PL-tc'!$O648*'pc-dist'!$O$10</f>
        <v>0</v>
      </c>
      <c r="X648" s="33">
        <f>+'PL-tc'!$P648*'pc-dist'!$F$75</f>
        <v>0</v>
      </c>
      <c r="Y648" s="34" t="str">
        <f t="shared" si="749"/>
        <v>n/a</v>
      </c>
      <c r="Z648" s="34" t="str">
        <f t="shared" si="750"/>
        <v>n/a</v>
      </c>
      <c r="AB648" s="33">
        <f>+'PL-tc'!$N648*'pc-dist'!$G$62</f>
        <v>0</v>
      </c>
      <c r="AC648" s="33">
        <f>+'PL-tc'!$O648*'pc-dist'!$P$10</f>
        <v>0</v>
      </c>
      <c r="AD648" s="33">
        <f>+'PL-tc'!$P648*'pc-dist'!$G$75</f>
        <v>0</v>
      </c>
      <c r="AE648" s="34" t="str">
        <f t="shared" si="752"/>
        <v>n/a</v>
      </c>
      <c r="AF648" s="34" t="str">
        <f t="shared" si="753"/>
        <v>n/a</v>
      </c>
      <c r="AH648" s="33">
        <f t="shared" si="763"/>
        <v>0</v>
      </c>
      <c r="AI648" s="33">
        <f t="shared" si="764"/>
        <v>0</v>
      </c>
      <c r="AJ648" s="33">
        <f t="shared" si="765"/>
        <v>0</v>
      </c>
      <c r="AK648" s="34" t="str">
        <f t="shared" si="755"/>
        <v>n/a</v>
      </c>
      <c r="AL648" s="34" t="str">
        <f t="shared" si="756"/>
        <v>n/a</v>
      </c>
    </row>
    <row r="649" spans="1:38" ht="24" hidden="1" outlineLevel="2" x14ac:dyDescent="0.2">
      <c r="A649" s="49">
        <v>4843</v>
      </c>
      <c r="B649" s="43" t="str">
        <f>+masterfile!D1130</f>
        <v>4843 Außergewöhnliche Abschreibung so. WG</v>
      </c>
      <c r="D649" s="33">
        <f>+'PL-tc'!$N649*'pc-dist'!$C$62</f>
        <v>0</v>
      </c>
      <c r="E649" s="33">
        <f>+'PL-tc'!$O649*'pc-dist'!$L$10</f>
        <v>0</v>
      </c>
      <c r="F649" s="33">
        <f>+'PL-tc'!$P649*'pc-dist'!$C$75</f>
        <v>0</v>
      </c>
      <c r="G649" s="34" t="str">
        <f t="shared" si="740"/>
        <v>n/a</v>
      </c>
      <c r="H649" s="34" t="str">
        <f t="shared" si="741"/>
        <v>n/a</v>
      </c>
      <c r="J649" s="33">
        <f>+'PL-tc'!$N649*'pc-dist'!$D$62</f>
        <v>0</v>
      </c>
      <c r="K649" s="33">
        <f>+'PL-tc'!$O649*'pc-dist'!$M$10</f>
        <v>0</v>
      </c>
      <c r="L649" s="33">
        <f>+'PL-tc'!$P649*'pc-dist'!$D$75</f>
        <v>0</v>
      </c>
      <c r="M649" s="34" t="str">
        <f t="shared" si="743"/>
        <v>n/a</v>
      </c>
      <c r="N649" s="34" t="str">
        <f t="shared" si="744"/>
        <v>n/a</v>
      </c>
      <c r="P649" s="33">
        <f>+'PL-tc'!$N649*'pc-dist'!$E$62</f>
        <v>0</v>
      </c>
      <c r="Q649" s="33">
        <f>+'PL-tc'!$O649*'pc-dist'!$N$10</f>
        <v>0</v>
      </c>
      <c r="R649" s="33">
        <f>+'PL-tc'!$P649*'pc-dist'!$E$75</f>
        <v>0</v>
      </c>
      <c r="S649" s="34" t="str">
        <f t="shared" si="746"/>
        <v>n/a</v>
      </c>
      <c r="T649" s="34" t="str">
        <f t="shared" si="747"/>
        <v>n/a</v>
      </c>
      <c r="V649" s="33">
        <f>+'PL-tc'!$N649*'pc-dist'!$F$62</f>
        <v>0</v>
      </c>
      <c r="W649" s="33">
        <f>+'PL-tc'!$O649*'pc-dist'!$O$10</f>
        <v>0</v>
      </c>
      <c r="X649" s="33">
        <f>+'PL-tc'!$P649*'pc-dist'!$F$75</f>
        <v>0</v>
      </c>
      <c r="Y649" s="34" t="str">
        <f t="shared" si="749"/>
        <v>n/a</v>
      </c>
      <c r="Z649" s="34" t="str">
        <f t="shared" si="750"/>
        <v>n/a</v>
      </c>
      <c r="AB649" s="33">
        <f>+'PL-tc'!$N649*'pc-dist'!$G$62</f>
        <v>0</v>
      </c>
      <c r="AC649" s="33">
        <f>+'PL-tc'!$O649*'pc-dist'!$P$10</f>
        <v>0</v>
      </c>
      <c r="AD649" s="33">
        <f>+'PL-tc'!$P649*'pc-dist'!$G$75</f>
        <v>0</v>
      </c>
      <c r="AE649" s="34" t="str">
        <f t="shared" si="752"/>
        <v>n/a</v>
      </c>
      <c r="AF649" s="34" t="str">
        <f t="shared" si="753"/>
        <v>n/a</v>
      </c>
      <c r="AH649" s="33">
        <f t="shared" si="763"/>
        <v>0</v>
      </c>
      <c r="AI649" s="33">
        <f t="shared" si="764"/>
        <v>0</v>
      </c>
      <c r="AJ649" s="33">
        <f t="shared" si="765"/>
        <v>0</v>
      </c>
      <c r="AK649" s="34" t="str">
        <f t="shared" si="755"/>
        <v>n/a</v>
      </c>
      <c r="AL649" s="34" t="str">
        <f t="shared" si="756"/>
        <v>n/a</v>
      </c>
    </row>
    <row r="650" spans="1:38" ht="24" hidden="1" outlineLevel="2" x14ac:dyDescent="0.2">
      <c r="A650" s="49">
        <v>4850</v>
      </c>
      <c r="B650" s="43" t="str">
        <f>+masterfile!D1131</f>
        <v>4850 Abschreib.Sachanlagen/stl. So-Vorschr.</v>
      </c>
      <c r="D650" s="33">
        <f>+'PL-tc'!$N650*'pc-dist'!$C$62</f>
        <v>0</v>
      </c>
      <c r="E650" s="33">
        <f>+'PL-tc'!$O650*'pc-dist'!$L$10</f>
        <v>0</v>
      </c>
      <c r="F650" s="33">
        <f>+'PL-tc'!$P650*'pc-dist'!$C$75</f>
        <v>0</v>
      </c>
      <c r="G650" s="34" t="str">
        <f t="shared" si="740"/>
        <v>n/a</v>
      </c>
      <c r="H650" s="34" t="str">
        <f t="shared" si="741"/>
        <v>n/a</v>
      </c>
      <c r="J650" s="33">
        <f>+'PL-tc'!$N650*'pc-dist'!$D$62</f>
        <v>0</v>
      </c>
      <c r="K650" s="33">
        <f>+'PL-tc'!$O650*'pc-dist'!$M$10</f>
        <v>0</v>
      </c>
      <c r="L650" s="33">
        <f>+'PL-tc'!$P650*'pc-dist'!$D$75</f>
        <v>0</v>
      </c>
      <c r="M650" s="34" t="str">
        <f t="shared" si="743"/>
        <v>n/a</v>
      </c>
      <c r="N650" s="34" t="str">
        <f t="shared" si="744"/>
        <v>n/a</v>
      </c>
      <c r="P650" s="33">
        <f>+'PL-tc'!$N650*'pc-dist'!$E$62</f>
        <v>0</v>
      </c>
      <c r="Q650" s="33">
        <f>+'PL-tc'!$O650*'pc-dist'!$N$10</f>
        <v>0</v>
      </c>
      <c r="R650" s="33">
        <f>+'PL-tc'!$P650*'pc-dist'!$E$75</f>
        <v>0</v>
      </c>
      <c r="S650" s="34" t="str">
        <f t="shared" si="746"/>
        <v>n/a</v>
      </c>
      <c r="T650" s="34" t="str">
        <f t="shared" si="747"/>
        <v>n/a</v>
      </c>
      <c r="V650" s="33">
        <f>+'PL-tc'!$N650*'pc-dist'!$F$62</f>
        <v>0</v>
      </c>
      <c r="W650" s="33">
        <f>+'PL-tc'!$O650*'pc-dist'!$O$10</f>
        <v>0</v>
      </c>
      <c r="X650" s="33">
        <f>+'PL-tc'!$P650*'pc-dist'!$F$75</f>
        <v>0</v>
      </c>
      <c r="Y650" s="34" t="str">
        <f t="shared" si="749"/>
        <v>n/a</v>
      </c>
      <c r="Z650" s="34" t="str">
        <f t="shared" si="750"/>
        <v>n/a</v>
      </c>
      <c r="AB650" s="33">
        <f>+'PL-tc'!$N650*'pc-dist'!$G$62</f>
        <v>0</v>
      </c>
      <c r="AC650" s="33">
        <f>+'PL-tc'!$O650*'pc-dist'!$P$10</f>
        <v>0</v>
      </c>
      <c r="AD650" s="33">
        <f>+'PL-tc'!$P650*'pc-dist'!$G$75</f>
        <v>0</v>
      </c>
      <c r="AE650" s="34" t="str">
        <f t="shared" si="752"/>
        <v>n/a</v>
      </c>
      <c r="AF650" s="34" t="str">
        <f t="shared" si="753"/>
        <v>n/a</v>
      </c>
      <c r="AH650" s="33">
        <f t="shared" si="763"/>
        <v>0</v>
      </c>
      <c r="AI650" s="33">
        <f t="shared" si="764"/>
        <v>0</v>
      </c>
      <c r="AJ650" s="33">
        <f t="shared" si="765"/>
        <v>0</v>
      </c>
      <c r="AK650" s="34" t="str">
        <f t="shared" si="755"/>
        <v>n/a</v>
      </c>
      <c r="AL650" s="34" t="str">
        <f t="shared" si="756"/>
        <v>n/a</v>
      </c>
    </row>
    <row r="651" spans="1:38" hidden="1" outlineLevel="2" x14ac:dyDescent="0.2">
      <c r="A651" s="49">
        <v>4851</v>
      </c>
      <c r="B651" s="43" t="str">
        <f>+masterfile!D1132</f>
        <v>4851 Sonderabschr. § 7g (5) EStG ohne Kfz</v>
      </c>
      <c r="D651" s="33">
        <f>+'PL-tc'!$N651*'pc-dist'!$C$62</f>
        <v>0</v>
      </c>
      <c r="E651" s="33">
        <f>+'PL-tc'!$O651*'pc-dist'!$L$10</f>
        <v>0</v>
      </c>
      <c r="F651" s="33">
        <f>+'PL-tc'!$P651*'pc-dist'!$C$75</f>
        <v>0</v>
      </c>
      <c r="G651" s="34" t="str">
        <f t="shared" si="740"/>
        <v>n/a</v>
      </c>
      <c r="H651" s="34" t="str">
        <f t="shared" si="741"/>
        <v>n/a</v>
      </c>
      <c r="J651" s="33">
        <f>+'PL-tc'!$N651*'pc-dist'!$D$62</f>
        <v>0</v>
      </c>
      <c r="K651" s="33">
        <f>+'PL-tc'!$O651*'pc-dist'!$M$10</f>
        <v>0</v>
      </c>
      <c r="L651" s="33">
        <f>+'PL-tc'!$P651*'pc-dist'!$D$75</f>
        <v>0</v>
      </c>
      <c r="M651" s="34" t="str">
        <f t="shared" si="743"/>
        <v>n/a</v>
      </c>
      <c r="N651" s="34" t="str">
        <f t="shared" si="744"/>
        <v>n/a</v>
      </c>
      <c r="P651" s="33">
        <f>+'PL-tc'!$N651*'pc-dist'!$E$62</f>
        <v>0</v>
      </c>
      <c r="Q651" s="33">
        <f>+'PL-tc'!$O651*'pc-dist'!$N$10</f>
        <v>0</v>
      </c>
      <c r="R651" s="33">
        <f>+'PL-tc'!$P651*'pc-dist'!$E$75</f>
        <v>0</v>
      </c>
      <c r="S651" s="34" t="str">
        <f t="shared" si="746"/>
        <v>n/a</v>
      </c>
      <c r="T651" s="34" t="str">
        <f t="shared" si="747"/>
        <v>n/a</v>
      </c>
      <c r="V651" s="33">
        <f>+'PL-tc'!$N651*'pc-dist'!$F$62</f>
        <v>0</v>
      </c>
      <c r="W651" s="33">
        <f>+'PL-tc'!$O651*'pc-dist'!$O$10</f>
        <v>0</v>
      </c>
      <c r="X651" s="33">
        <f>+'PL-tc'!$P651*'pc-dist'!$F$75</f>
        <v>0</v>
      </c>
      <c r="Y651" s="34" t="str">
        <f t="shared" si="749"/>
        <v>n/a</v>
      </c>
      <c r="Z651" s="34" t="str">
        <f t="shared" si="750"/>
        <v>n/a</v>
      </c>
      <c r="AB651" s="33">
        <f>+'PL-tc'!$N651*'pc-dist'!$G$62</f>
        <v>0</v>
      </c>
      <c r="AC651" s="33">
        <f>+'PL-tc'!$O651*'pc-dist'!$P$10</f>
        <v>0</v>
      </c>
      <c r="AD651" s="33">
        <f>+'PL-tc'!$P651*'pc-dist'!$G$75</f>
        <v>0</v>
      </c>
      <c r="AE651" s="34" t="str">
        <f t="shared" si="752"/>
        <v>n/a</v>
      </c>
      <c r="AF651" s="34" t="str">
        <f t="shared" si="753"/>
        <v>n/a</v>
      </c>
      <c r="AH651" s="33">
        <f t="shared" si="763"/>
        <v>0</v>
      </c>
      <c r="AI651" s="33">
        <f t="shared" si="764"/>
        <v>0</v>
      </c>
      <c r="AJ651" s="33">
        <f t="shared" si="765"/>
        <v>0</v>
      </c>
      <c r="AK651" s="34" t="str">
        <f t="shared" si="755"/>
        <v>n/a</v>
      </c>
      <c r="AL651" s="34" t="str">
        <f t="shared" si="756"/>
        <v>n/a</v>
      </c>
    </row>
    <row r="652" spans="1:38" hidden="1" outlineLevel="2" x14ac:dyDescent="0.2">
      <c r="A652" s="49">
        <v>4852</v>
      </c>
      <c r="B652" s="43" t="str">
        <f>+masterfile!D1133</f>
        <v>4852 Sonderabschr. § 7g (5) EStG für Kfz</v>
      </c>
      <c r="D652" s="33">
        <f>+'PL-tc'!$N652*'pc-dist'!$C$62</f>
        <v>0</v>
      </c>
      <c r="E652" s="33">
        <f>+'PL-tc'!$O652*'pc-dist'!$L$10</f>
        <v>0</v>
      </c>
      <c r="F652" s="33">
        <f>+'PL-tc'!$P652*'pc-dist'!$C$75</f>
        <v>0</v>
      </c>
      <c r="G652" s="34" t="str">
        <f t="shared" si="740"/>
        <v>n/a</v>
      </c>
      <c r="H652" s="34" t="str">
        <f t="shared" si="741"/>
        <v>n/a</v>
      </c>
      <c r="J652" s="33">
        <f>+'PL-tc'!$N652*'pc-dist'!$D$62</f>
        <v>0</v>
      </c>
      <c r="K652" s="33">
        <f>+'PL-tc'!$O652*'pc-dist'!$M$10</f>
        <v>0</v>
      </c>
      <c r="L652" s="33">
        <f>+'PL-tc'!$P652*'pc-dist'!$D$75</f>
        <v>0</v>
      </c>
      <c r="M652" s="34" t="str">
        <f t="shared" si="743"/>
        <v>n/a</v>
      </c>
      <c r="N652" s="34" t="str">
        <f t="shared" si="744"/>
        <v>n/a</v>
      </c>
      <c r="P652" s="33">
        <f>+'PL-tc'!$N652*'pc-dist'!$E$62</f>
        <v>0</v>
      </c>
      <c r="Q652" s="33">
        <f>+'PL-tc'!$O652*'pc-dist'!$N$10</f>
        <v>0</v>
      </c>
      <c r="R652" s="33">
        <f>+'PL-tc'!$P652*'pc-dist'!$E$75</f>
        <v>0</v>
      </c>
      <c r="S652" s="34" t="str">
        <f t="shared" si="746"/>
        <v>n/a</v>
      </c>
      <c r="T652" s="34" t="str">
        <f t="shared" si="747"/>
        <v>n/a</v>
      </c>
      <c r="V652" s="33">
        <f>+'PL-tc'!$N652*'pc-dist'!$F$62</f>
        <v>0</v>
      </c>
      <c r="W652" s="33">
        <f>+'PL-tc'!$O652*'pc-dist'!$O$10</f>
        <v>0</v>
      </c>
      <c r="X652" s="33">
        <f>+'PL-tc'!$P652*'pc-dist'!$F$75</f>
        <v>0</v>
      </c>
      <c r="Y652" s="34" t="str">
        <f t="shared" si="749"/>
        <v>n/a</v>
      </c>
      <c r="Z652" s="34" t="str">
        <f t="shared" si="750"/>
        <v>n/a</v>
      </c>
      <c r="AB652" s="33">
        <f>+'PL-tc'!$N652*'pc-dist'!$G$62</f>
        <v>0</v>
      </c>
      <c r="AC652" s="33">
        <f>+'PL-tc'!$O652*'pc-dist'!$P$10</f>
        <v>0</v>
      </c>
      <c r="AD652" s="33">
        <f>+'PL-tc'!$P652*'pc-dist'!$G$75</f>
        <v>0</v>
      </c>
      <c r="AE652" s="34" t="str">
        <f t="shared" si="752"/>
        <v>n/a</v>
      </c>
      <c r="AF652" s="34" t="str">
        <f t="shared" si="753"/>
        <v>n/a</v>
      </c>
      <c r="AH652" s="33">
        <f t="shared" si="763"/>
        <v>0</v>
      </c>
      <c r="AI652" s="33">
        <f t="shared" si="764"/>
        <v>0</v>
      </c>
      <c r="AJ652" s="33">
        <f t="shared" si="765"/>
        <v>0</v>
      </c>
      <c r="AK652" s="34" t="str">
        <f t="shared" si="755"/>
        <v>n/a</v>
      </c>
      <c r="AL652" s="34" t="str">
        <f t="shared" si="756"/>
        <v>n/a</v>
      </c>
    </row>
    <row r="653" spans="1:38" hidden="1" outlineLevel="2" x14ac:dyDescent="0.2">
      <c r="A653" s="49">
        <v>4853</v>
      </c>
      <c r="B653" s="43" t="str">
        <f>+masterfile!D1134</f>
        <v>4853 Kürzung AHK § 7g (2) EStG ohne Kfz</v>
      </c>
      <c r="D653" s="33">
        <f>+'PL-tc'!$N653*'pc-dist'!$C$62</f>
        <v>0</v>
      </c>
      <c r="E653" s="33">
        <f>+'PL-tc'!$O653*'pc-dist'!$L$10</f>
        <v>0</v>
      </c>
      <c r="F653" s="33">
        <f>+'PL-tc'!$P653*'pc-dist'!$C$75</f>
        <v>0</v>
      </c>
      <c r="G653" s="34" t="str">
        <f t="shared" si="740"/>
        <v>n/a</v>
      </c>
      <c r="H653" s="34" t="str">
        <f t="shared" si="741"/>
        <v>n/a</v>
      </c>
      <c r="J653" s="33">
        <f>+'PL-tc'!$N653*'pc-dist'!$D$62</f>
        <v>0</v>
      </c>
      <c r="K653" s="33">
        <f>+'PL-tc'!$O653*'pc-dist'!$M$10</f>
        <v>0</v>
      </c>
      <c r="L653" s="33">
        <f>+'PL-tc'!$P653*'pc-dist'!$D$75</f>
        <v>0</v>
      </c>
      <c r="M653" s="34" t="str">
        <f t="shared" si="743"/>
        <v>n/a</v>
      </c>
      <c r="N653" s="34" t="str">
        <f t="shared" si="744"/>
        <v>n/a</v>
      </c>
      <c r="P653" s="33">
        <f>+'PL-tc'!$N653*'pc-dist'!$E$62</f>
        <v>0</v>
      </c>
      <c r="Q653" s="33">
        <f>+'PL-tc'!$O653*'pc-dist'!$N$10</f>
        <v>0</v>
      </c>
      <c r="R653" s="33">
        <f>+'PL-tc'!$P653*'pc-dist'!$E$75</f>
        <v>0</v>
      </c>
      <c r="S653" s="34" t="str">
        <f t="shared" si="746"/>
        <v>n/a</v>
      </c>
      <c r="T653" s="34" t="str">
        <f t="shared" si="747"/>
        <v>n/a</v>
      </c>
      <c r="V653" s="33">
        <f>+'PL-tc'!$N653*'pc-dist'!$F$62</f>
        <v>0</v>
      </c>
      <c r="W653" s="33">
        <f>+'PL-tc'!$O653*'pc-dist'!$O$10</f>
        <v>0</v>
      </c>
      <c r="X653" s="33">
        <f>+'PL-tc'!$P653*'pc-dist'!$F$75</f>
        <v>0</v>
      </c>
      <c r="Y653" s="34" t="str">
        <f t="shared" si="749"/>
        <v>n/a</v>
      </c>
      <c r="Z653" s="34" t="str">
        <f t="shared" si="750"/>
        <v>n/a</v>
      </c>
      <c r="AB653" s="33">
        <f>+'PL-tc'!$N653*'pc-dist'!$G$62</f>
        <v>0</v>
      </c>
      <c r="AC653" s="33">
        <f>+'PL-tc'!$O653*'pc-dist'!$P$10</f>
        <v>0</v>
      </c>
      <c r="AD653" s="33">
        <f>+'PL-tc'!$P653*'pc-dist'!$G$75</f>
        <v>0</v>
      </c>
      <c r="AE653" s="34" t="str">
        <f t="shared" si="752"/>
        <v>n/a</v>
      </c>
      <c r="AF653" s="34" t="str">
        <f t="shared" si="753"/>
        <v>n/a</v>
      </c>
      <c r="AH653" s="33">
        <f t="shared" si="763"/>
        <v>0</v>
      </c>
      <c r="AI653" s="33">
        <f t="shared" si="764"/>
        <v>0</v>
      </c>
      <c r="AJ653" s="33">
        <f t="shared" si="765"/>
        <v>0</v>
      </c>
      <c r="AK653" s="34" t="str">
        <f t="shared" si="755"/>
        <v>n/a</v>
      </c>
      <c r="AL653" s="34" t="str">
        <f t="shared" si="756"/>
        <v>n/a</v>
      </c>
    </row>
    <row r="654" spans="1:38" hidden="1" outlineLevel="2" x14ac:dyDescent="0.2">
      <c r="A654" s="49">
        <v>4854</v>
      </c>
      <c r="B654" s="43" t="str">
        <f>+masterfile!D1135</f>
        <v>4854 Kürzung AHK § 7g (2) EStG für Kfz</v>
      </c>
      <c r="D654" s="33">
        <f>+'PL-tc'!$N654*'pc-dist'!$C$62</f>
        <v>0</v>
      </c>
      <c r="E654" s="33">
        <f>+'PL-tc'!$O654*'pc-dist'!$L$10</f>
        <v>0</v>
      </c>
      <c r="F654" s="33">
        <f>+'PL-tc'!$P654*'pc-dist'!$C$75</f>
        <v>0</v>
      </c>
      <c r="G654" s="34" t="str">
        <f t="shared" si="740"/>
        <v>n/a</v>
      </c>
      <c r="H654" s="34" t="str">
        <f t="shared" si="741"/>
        <v>n/a</v>
      </c>
      <c r="J654" s="33">
        <f>+'PL-tc'!$N654*'pc-dist'!$D$62</f>
        <v>0</v>
      </c>
      <c r="K654" s="33">
        <f>+'PL-tc'!$O654*'pc-dist'!$M$10</f>
        <v>0</v>
      </c>
      <c r="L654" s="33">
        <f>+'PL-tc'!$P654*'pc-dist'!$D$75</f>
        <v>0</v>
      </c>
      <c r="M654" s="34" t="str">
        <f t="shared" si="743"/>
        <v>n/a</v>
      </c>
      <c r="N654" s="34" t="str">
        <f t="shared" si="744"/>
        <v>n/a</v>
      </c>
      <c r="P654" s="33">
        <f>+'PL-tc'!$N654*'pc-dist'!$E$62</f>
        <v>0</v>
      </c>
      <c r="Q654" s="33">
        <f>+'PL-tc'!$O654*'pc-dist'!$N$10</f>
        <v>0</v>
      </c>
      <c r="R654" s="33">
        <f>+'PL-tc'!$P654*'pc-dist'!$E$75</f>
        <v>0</v>
      </c>
      <c r="S654" s="34" t="str">
        <f t="shared" si="746"/>
        <v>n/a</v>
      </c>
      <c r="T654" s="34" t="str">
        <f t="shared" si="747"/>
        <v>n/a</v>
      </c>
      <c r="V654" s="33">
        <f>+'PL-tc'!$N654*'pc-dist'!$F$62</f>
        <v>0</v>
      </c>
      <c r="W654" s="33">
        <f>+'PL-tc'!$O654*'pc-dist'!$O$10</f>
        <v>0</v>
      </c>
      <c r="X654" s="33">
        <f>+'PL-tc'!$P654*'pc-dist'!$F$75</f>
        <v>0</v>
      </c>
      <c r="Y654" s="34" t="str">
        <f t="shared" si="749"/>
        <v>n/a</v>
      </c>
      <c r="Z654" s="34" t="str">
        <f t="shared" si="750"/>
        <v>n/a</v>
      </c>
      <c r="AB654" s="33">
        <f>+'PL-tc'!$N654*'pc-dist'!$G$62</f>
        <v>0</v>
      </c>
      <c r="AC654" s="33">
        <f>+'PL-tc'!$O654*'pc-dist'!$P$10</f>
        <v>0</v>
      </c>
      <c r="AD654" s="33">
        <f>+'PL-tc'!$P654*'pc-dist'!$G$75</f>
        <v>0</v>
      </c>
      <c r="AE654" s="34" t="str">
        <f t="shared" si="752"/>
        <v>n/a</v>
      </c>
      <c r="AF654" s="34" t="str">
        <f t="shared" si="753"/>
        <v>n/a</v>
      </c>
      <c r="AH654" s="33">
        <f t="shared" si="763"/>
        <v>0</v>
      </c>
      <c r="AI654" s="33">
        <f t="shared" si="764"/>
        <v>0</v>
      </c>
      <c r="AJ654" s="33">
        <f t="shared" si="765"/>
        <v>0</v>
      </c>
      <c r="AK654" s="34" t="str">
        <f t="shared" si="755"/>
        <v>n/a</v>
      </c>
      <c r="AL654" s="34" t="str">
        <f t="shared" si="756"/>
        <v>n/a</v>
      </c>
    </row>
    <row r="655" spans="1:38" hidden="1" outlineLevel="2" x14ac:dyDescent="0.2">
      <c r="A655" s="49">
        <v>4855</v>
      </c>
      <c r="B655" s="43" t="str">
        <f>+masterfile!D1136</f>
        <v>4855 Sofortabschreibung GWG</v>
      </c>
      <c r="D655" s="33">
        <f>+'PL-tc'!$N655*'pc-dist'!$C$62</f>
        <v>0</v>
      </c>
      <c r="E655" s="33">
        <f>+'PL-tc'!$O655*'pc-dist'!$L$10</f>
        <v>0</v>
      </c>
      <c r="F655" s="33">
        <f>+'PL-tc'!$P655*'pc-dist'!$C$75</f>
        <v>0</v>
      </c>
      <c r="G655" s="34" t="str">
        <f t="shared" si="740"/>
        <v>n/a</v>
      </c>
      <c r="H655" s="34" t="str">
        <f t="shared" si="741"/>
        <v>n/a</v>
      </c>
      <c r="J655" s="33">
        <f>+'PL-tc'!$N655*'pc-dist'!$D$62</f>
        <v>0</v>
      </c>
      <c r="K655" s="33">
        <f>+'PL-tc'!$O655*'pc-dist'!$M$10</f>
        <v>0</v>
      </c>
      <c r="L655" s="33">
        <f>+'PL-tc'!$P655*'pc-dist'!$D$75</f>
        <v>0</v>
      </c>
      <c r="M655" s="34" t="str">
        <f t="shared" si="743"/>
        <v>n/a</v>
      </c>
      <c r="N655" s="34" t="str">
        <f t="shared" si="744"/>
        <v>n/a</v>
      </c>
      <c r="P655" s="33">
        <f>+'PL-tc'!$N655*'pc-dist'!$E$62</f>
        <v>0</v>
      </c>
      <c r="Q655" s="33">
        <f>+'PL-tc'!$O655*'pc-dist'!$N$10</f>
        <v>0</v>
      </c>
      <c r="R655" s="33">
        <f>+'PL-tc'!$P655*'pc-dist'!$E$75</f>
        <v>0</v>
      </c>
      <c r="S655" s="34" t="str">
        <f t="shared" si="746"/>
        <v>n/a</v>
      </c>
      <c r="T655" s="34" t="str">
        <f t="shared" si="747"/>
        <v>n/a</v>
      </c>
      <c r="V655" s="33">
        <f>+'PL-tc'!$N655*'pc-dist'!$F$62</f>
        <v>0</v>
      </c>
      <c r="W655" s="33">
        <f>+'PL-tc'!$O655*'pc-dist'!$O$10</f>
        <v>0</v>
      </c>
      <c r="X655" s="33">
        <f>+'PL-tc'!$P655*'pc-dist'!$F$75</f>
        <v>0</v>
      </c>
      <c r="Y655" s="34" t="str">
        <f t="shared" si="749"/>
        <v>n/a</v>
      </c>
      <c r="Z655" s="34" t="str">
        <f t="shared" si="750"/>
        <v>n/a</v>
      </c>
      <c r="AB655" s="33">
        <f>+'PL-tc'!$N655*'pc-dist'!$G$62</f>
        <v>0</v>
      </c>
      <c r="AC655" s="33">
        <f>+'PL-tc'!$O655*'pc-dist'!$P$10</f>
        <v>0</v>
      </c>
      <c r="AD655" s="33">
        <f>+'PL-tc'!$P655*'pc-dist'!$G$75</f>
        <v>0</v>
      </c>
      <c r="AE655" s="34" t="str">
        <f t="shared" si="752"/>
        <v>n/a</v>
      </c>
      <c r="AF655" s="34" t="str">
        <f t="shared" si="753"/>
        <v>n/a</v>
      </c>
      <c r="AH655" s="33">
        <f t="shared" si="763"/>
        <v>0</v>
      </c>
      <c r="AI655" s="33">
        <f t="shared" si="764"/>
        <v>0</v>
      </c>
      <c r="AJ655" s="33">
        <f t="shared" si="765"/>
        <v>0</v>
      </c>
      <c r="AK655" s="34" t="str">
        <f t="shared" si="755"/>
        <v>n/a</v>
      </c>
      <c r="AL655" s="34" t="str">
        <f t="shared" si="756"/>
        <v>n/a</v>
      </c>
    </row>
    <row r="656" spans="1:38" ht="24" hidden="1" outlineLevel="2" x14ac:dyDescent="0.2">
      <c r="A656" s="49">
        <v>4856</v>
      </c>
      <c r="B656" s="43" t="str">
        <f>+masterfile!D1137</f>
        <v>4856 Sonderabschreibungen nach § 7b EStG</v>
      </c>
      <c r="D656" s="33">
        <f>+'PL-tc'!$N656*'pc-dist'!$C$62</f>
        <v>0</v>
      </c>
      <c r="E656" s="33">
        <f>+'PL-tc'!$O656*'pc-dist'!$L$10</f>
        <v>0</v>
      </c>
      <c r="F656" s="33">
        <f>+'PL-tc'!$P656*'pc-dist'!$C$75</f>
        <v>0</v>
      </c>
      <c r="G656" s="34" t="str">
        <f t="shared" si="740"/>
        <v>n/a</v>
      </c>
      <c r="H656" s="34" t="str">
        <f t="shared" si="741"/>
        <v>n/a</v>
      </c>
      <c r="J656" s="33">
        <f>+'PL-tc'!$N656*'pc-dist'!$D$62</f>
        <v>0</v>
      </c>
      <c r="K656" s="33">
        <f>+'PL-tc'!$O656*'pc-dist'!$M$10</f>
        <v>0</v>
      </c>
      <c r="L656" s="33">
        <f>+'PL-tc'!$P656*'pc-dist'!$D$75</f>
        <v>0</v>
      </c>
      <c r="M656" s="34" t="str">
        <f t="shared" si="743"/>
        <v>n/a</v>
      </c>
      <c r="N656" s="34" t="str">
        <f t="shared" si="744"/>
        <v>n/a</v>
      </c>
      <c r="P656" s="33">
        <f>+'PL-tc'!$N656*'pc-dist'!$E$62</f>
        <v>0</v>
      </c>
      <c r="Q656" s="33">
        <f>+'PL-tc'!$O656*'pc-dist'!$N$10</f>
        <v>0</v>
      </c>
      <c r="R656" s="33">
        <f>+'PL-tc'!$P656*'pc-dist'!$E$75</f>
        <v>0</v>
      </c>
      <c r="S656" s="34" t="str">
        <f t="shared" si="746"/>
        <v>n/a</v>
      </c>
      <c r="T656" s="34" t="str">
        <f t="shared" si="747"/>
        <v>n/a</v>
      </c>
      <c r="V656" s="33">
        <f>+'PL-tc'!$N656*'pc-dist'!$F$62</f>
        <v>0</v>
      </c>
      <c r="W656" s="33">
        <f>+'PL-tc'!$O656*'pc-dist'!$O$10</f>
        <v>0</v>
      </c>
      <c r="X656" s="33">
        <f>+'PL-tc'!$P656*'pc-dist'!$F$75</f>
        <v>0</v>
      </c>
      <c r="Y656" s="34" t="str">
        <f t="shared" si="749"/>
        <v>n/a</v>
      </c>
      <c r="Z656" s="34" t="str">
        <f t="shared" si="750"/>
        <v>n/a</v>
      </c>
      <c r="AB656" s="33">
        <f>+'PL-tc'!$N656*'pc-dist'!$G$62</f>
        <v>0</v>
      </c>
      <c r="AC656" s="33">
        <f>+'PL-tc'!$O656*'pc-dist'!$P$10</f>
        <v>0</v>
      </c>
      <c r="AD656" s="33">
        <f>+'PL-tc'!$P656*'pc-dist'!$G$75</f>
        <v>0</v>
      </c>
      <c r="AE656" s="34" t="str">
        <f t="shared" si="752"/>
        <v>n/a</v>
      </c>
      <c r="AF656" s="34" t="str">
        <f t="shared" si="753"/>
        <v>n/a</v>
      </c>
      <c r="AH656" s="33">
        <f t="shared" si="763"/>
        <v>0</v>
      </c>
      <c r="AI656" s="33">
        <f t="shared" si="764"/>
        <v>0</v>
      </c>
      <c r="AJ656" s="33">
        <f t="shared" si="765"/>
        <v>0</v>
      </c>
      <c r="AK656" s="34" t="str">
        <f t="shared" si="755"/>
        <v>n/a</v>
      </c>
      <c r="AL656" s="34" t="str">
        <f t="shared" si="756"/>
        <v>n/a</v>
      </c>
    </row>
    <row r="657" spans="1:40" hidden="1" outlineLevel="2" x14ac:dyDescent="0.2">
      <c r="A657" s="49">
        <v>4859</v>
      </c>
      <c r="B657" s="43" t="str">
        <f>+masterfile!D1138</f>
        <v>4859 Abzugsbetrag nach § 6b EStG</v>
      </c>
      <c r="D657" s="33">
        <f>+'PL-tc'!$N657*'pc-dist'!$C$62</f>
        <v>0</v>
      </c>
      <c r="E657" s="33">
        <f>+'PL-tc'!$O657*'pc-dist'!$L$10</f>
        <v>0</v>
      </c>
      <c r="F657" s="33">
        <f>+'PL-tc'!$P657*'pc-dist'!$C$75</f>
        <v>0</v>
      </c>
      <c r="G657" s="34" t="str">
        <f t="shared" si="740"/>
        <v>n/a</v>
      </c>
      <c r="H657" s="34" t="str">
        <f t="shared" si="741"/>
        <v>n/a</v>
      </c>
      <c r="J657" s="33">
        <f>+'PL-tc'!$N657*'pc-dist'!$D$62</f>
        <v>0</v>
      </c>
      <c r="K657" s="33">
        <f>+'PL-tc'!$O657*'pc-dist'!$M$10</f>
        <v>0</v>
      </c>
      <c r="L657" s="33">
        <f>+'PL-tc'!$P657*'pc-dist'!$D$75</f>
        <v>0</v>
      </c>
      <c r="M657" s="34" t="str">
        <f t="shared" si="743"/>
        <v>n/a</v>
      </c>
      <c r="N657" s="34" t="str">
        <f t="shared" si="744"/>
        <v>n/a</v>
      </c>
      <c r="P657" s="33">
        <f>+'PL-tc'!$N657*'pc-dist'!$E$62</f>
        <v>0</v>
      </c>
      <c r="Q657" s="33">
        <f>+'PL-tc'!$O657*'pc-dist'!$N$10</f>
        <v>0</v>
      </c>
      <c r="R657" s="33">
        <f>+'PL-tc'!$P657*'pc-dist'!$E$75</f>
        <v>0</v>
      </c>
      <c r="S657" s="34" t="str">
        <f t="shared" si="746"/>
        <v>n/a</v>
      </c>
      <c r="T657" s="34" t="str">
        <f t="shared" si="747"/>
        <v>n/a</v>
      </c>
      <c r="V657" s="33">
        <f>+'PL-tc'!$N657*'pc-dist'!$F$62</f>
        <v>0</v>
      </c>
      <c r="W657" s="33">
        <f>+'PL-tc'!$O657*'pc-dist'!$O$10</f>
        <v>0</v>
      </c>
      <c r="X657" s="33">
        <f>+'PL-tc'!$P657*'pc-dist'!$F$75</f>
        <v>0</v>
      </c>
      <c r="Y657" s="34" t="str">
        <f t="shared" si="749"/>
        <v>n/a</v>
      </c>
      <c r="Z657" s="34" t="str">
        <f t="shared" si="750"/>
        <v>n/a</v>
      </c>
      <c r="AB657" s="33">
        <f>+'PL-tc'!$N657*'pc-dist'!$G$62</f>
        <v>0</v>
      </c>
      <c r="AC657" s="33">
        <f>+'PL-tc'!$O657*'pc-dist'!$P$10</f>
        <v>0</v>
      </c>
      <c r="AD657" s="33">
        <f>+'PL-tc'!$P657*'pc-dist'!$G$75</f>
        <v>0</v>
      </c>
      <c r="AE657" s="34" t="str">
        <f t="shared" si="752"/>
        <v>n/a</v>
      </c>
      <c r="AF657" s="34" t="str">
        <f t="shared" si="753"/>
        <v>n/a</v>
      </c>
      <c r="AH657" s="33">
        <f t="shared" si="763"/>
        <v>0</v>
      </c>
      <c r="AI657" s="33">
        <f t="shared" si="764"/>
        <v>0</v>
      </c>
      <c r="AJ657" s="33">
        <f t="shared" si="765"/>
        <v>0</v>
      </c>
      <c r="AK657" s="34" t="str">
        <f t="shared" si="755"/>
        <v>n/a</v>
      </c>
      <c r="AL657" s="34" t="str">
        <f t="shared" si="756"/>
        <v>n/a</v>
      </c>
    </row>
    <row r="658" spans="1:40" hidden="1" outlineLevel="2" x14ac:dyDescent="0.2">
      <c r="A658" s="49">
        <v>4860</v>
      </c>
      <c r="B658" s="43" t="str">
        <f>+masterfile!D1139</f>
        <v>4860 Abschreibungen auf aktivierte GWG</v>
      </c>
      <c r="D658" s="33">
        <f>+'PL-tc'!$N658*'pc-dist'!$C$62</f>
        <v>-0.60000000000000009</v>
      </c>
      <c r="E658" s="33">
        <f>+'PL-tc'!$O658*'pc-dist'!$L$10</f>
        <v>-0.61799999999999988</v>
      </c>
      <c r="F658" s="33">
        <f>+'PL-tc'!$P658*'pc-dist'!$C$75</f>
        <v>0</v>
      </c>
      <c r="G658" s="34">
        <f t="shared" si="740"/>
        <v>-1</v>
      </c>
      <c r="H658" s="34">
        <f t="shared" si="741"/>
        <v>-1</v>
      </c>
      <c r="J658" s="33">
        <f>+'PL-tc'!$N658*'pc-dist'!$D$62</f>
        <v>-0.375</v>
      </c>
      <c r="K658" s="33">
        <f>+'PL-tc'!$O658*'pc-dist'!$M$10</f>
        <v>-0.38624999999999993</v>
      </c>
      <c r="L658" s="33">
        <f>+'PL-tc'!$P658*'pc-dist'!$D$75</f>
        <v>0</v>
      </c>
      <c r="M658" s="34">
        <f t="shared" si="743"/>
        <v>-1</v>
      </c>
      <c r="N658" s="34">
        <f t="shared" si="744"/>
        <v>-1</v>
      </c>
      <c r="P658" s="33">
        <f>+'PL-tc'!$N658*'pc-dist'!$E$62</f>
        <v>-0.30000000000000004</v>
      </c>
      <c r="Q658" s="33">
        <f>+'PL-tc'!$O658*'pc-dist'!$N$10</f>
        <v>-0.30899999999999994</v>
      </c>
      <c r="R658" s="33">
        <f>+'PL-tc'!$P658*'pc-dist'!$E$75</f>
        <v>0</v>
      </c>
      <c r="S658" s="34">
        <f t="shared" si="746"/>
        <v>-1</v>
      </c>
      <c r="T658" s="34">
        <f t="shared" si="747"/>
        <v>-1</v>
      </c>
      <c r="V658" s="33">
        <f>+'PL-tc'!$N658*'pc-dist'!$F$62</f>
        <v>-0.15000000000000002</v>
      </c>
      <c r="W658" s="33">
        <f>+'PL-tc'!$O658*'pc-dist'!$O$10</f>
        <v>-0.15449999999999997</v>
      </c>
      <c r="X658" s="33">
        <f>+'PL-tc'!$P658*'pc-dist'!$F$75</f>
        <v>0</v>
      </c>
      <c r="Y658" s="34">
        <f t="shared" si="749"/>
        <v>-1</v>
      </c>
      <c r="Z658" s="34">
        <f t="shared" si="750"/>
        <v>-1</v>
      </c>
      <c r="AB658" s="33">
        <f>+'PL-tc'!$N658*'pc-dist'!$G$62</f>
        <v>-7.5000000000000011E-2</v>
      </c>
      <c r="AC658" s="33">
        <f>+'PL-tc'!$O658*'pc-dist'!$P$10</f>
        <v>-7.7249999999999985E-2</v>
      </c>
      <c r="AD658" s="33">
        <f>+'PL-tc'!$P658*'pc-dist'!$G$75</f>
        <v>0</v>
      </c>
      <c r="AE658" s="34">
        <f t="shared" si="752"/>
        <v>-1</v>
      </c>
      <c r="AF658" s="34">
        <f t="shared" si="753"/>
        <v>-1</v>
      </c>
      <c r="AH658" s="33">
        <f t="shared" si="763"/>
        <v>-1.5000000000000002</v>
      </c>
      <c r="AI658" s="33">
        <f t="shared" si="764"/>
        <v>-1.5449999999999997</v>
      </c>
      <c r="AJ658" s="33">
        <f t="shared" si="765"/>
        <v>0</v>
      </c>
      <c r="AK658" s="34">
        <f t="shared" si="755"/>
        <v>-1</v>
      </c>
      <c r="AL658" s="34">
        <f t="shared" si="756"/>
        <v>-1</v>
      </c>
    </row>
    <row r="659" spans="1:40" ht="24" hidden="1" outlineLevel="2" x14ac:dyDescent="0.2">
      <c r="A659" s="49">
        <v>4862</v>
      </c>
      <c r="B659" s="43" t="str">
        <f>+masterfile!D1140</f>
        <v>4862 Abschreibungen auf WG Sammelposten</v>
      </c>
      <c r="D659" s="33">
        <f>+'PL-tc'!$N659*'pc-dist'!$C$62</f>
        <v>0</v>
      </c>
      <c r="E659" s="33">
        <f>+'PL-tc'!$O659*'pc-dist'!$L$10</f>
        <v>0</v>
      </c>
      <c r="F659" s="33">
        <f>+'PL-tc'!$P659*'pc-dist'!$C$75</f>
        <v>0</v>
      </c>
      <c r="G659" s="34" t="str">
        <f t="shared" si="740"/>
        <v>n/a</v>
      </c>
      <c r="H659" s="34" t="str">
        <f t="shared" si="741"/>
        <v>n/a</v>
      </c>
      <c r="J659" s="33">
        <f>+'PL-tc'!$N659*'pc-dist'!$D$62</f>
        <v>0</v>
      </c>
      <c r="K659" s="33">
        <f>+'PL-tc'!$O659*'pc-dist'!$M$10</f>
        <v>0</v>
      </c>
      <c r="L659" s="33">
        <f>+'PL-tc'!$P659*'pc-dist'!$D$75</f>
        <v>0</v>
      </c>
      <c r="M659" s="34" t="str">
        <f t="shared" si="743"/>
        <v>n/a</v>
      </c>
      <c r="N659" s="34" t="str">
        <f t="shared" si="744"/>
        <v>n/a</v>
      </c>
      <c r="P659" s="33">
        <f>+'PL-tc'!$N659*'pc-dist'!$E$62</f>
        <v>0</v>
      </c>
      <c r="Q659" s="33">
        <f>+'PL-tc'!$O659*'pc-dist'!$N$10</f>
        <v>0</v>
      </c>
      <c r="R659" s="33">
        <f>+'PL-tc'!$P659*'pc-dist'!$E$75</f>
        <v>0</v>
      </c>
      <c r="S659" s="34" t="str">
        <f t="shared" si="746"/>
        <v>n/a</v>
      </c>
      <c r="T659" s="34" t="str">
        <f t="shared" si="747"/>
        <v>n/a</v>
      </c>
      <c r="V659" s="33">
        <f>+'PL-tc'!$N659*'pc-dist'!$F$62</f>
        <v>0</v>
      </c>
      <c r="W659" s="33">
        <f>+'PL-tc'!$O659*'pc-dist'!$O$10</f>
        <v>0</v>
      </c>
      <c r="X659" s="33">
        <f>+'PL-tc'!$P659*'pc-dist'!$F$75</f>
        <v>0</v>
      </c>
      <c r="Y659" s="34" t="str">
        <f t="shared" si="749"/>
        <v>n/a</v>
      </c>
      <c r="Z659" s="34" t="str">
        <f t="shared" si="750"/>
        <v>n/a</v>
      </c>
      <c r="AB659" s="33">
        <f>+'PL-tc'!$N659*'pc-dist'!$G$62</f>
        <v>0</v>
      </c>
      <c r="AC659" s="33">
        <f>+'PL-tc'!$O659*'pc-dist'!$P$10</f>
        <v>0</v>
      </c>
      <c r="AD659" s="33">
        <f>+'PL-tc'!$P659*'pc-dist'!$G$75</f>
        <v>0</v>
      </c>
      <c r="AE659" s="34" t="str">
        <f t="shared" si="752"/>
        <v>n/a</v>
      </c>
      <c r="AF659" s="34" t="str">
        <f t="shared" si="753"/>
        <v>n/a</v>
      </c>
      <c r="AH659" s="33">
        <f t="shared" si="763"/>
        <v>0</v>
      </c>
      <c r="AI659" s="33">
        <f t="shared" si="764"/>
        <v>0</v>
      </c>
      <c r="AJ659" s="33">
        <f t="shared" si="765"/>
        <v>0</v>
      </c>
      <c r="AK659" s="34" t="str">
        <f t="shared" si="755"/>
        <v>n/a</v>
      </c>
      <c r="AL659" s="34" t="str">
        <f t="shared" si="756"/>
        <v>n/a</v>
      </c>
    </row>
    <row r="660" spans="1:40" ht="24" hidden="1" outlineLevel="2" x14ac:dyDescent="0.2">
      <c r="A660" s="49">
        <v>4865</v>
      </c>
      <c r="B660" s="43" t="str">
        <f>+masterfile!D1141</f>
        <v>4865 Apl. Abschreibungen auf aktivierte GWG</v>
      </c>
      <c r="D660" s="33">
        <f>+'PL-tc'!$N660*'pc-dist'!$C$62</f>
        <v>0</v>
      </c>
      <c r="E660" s="33">
        <f>+'PL-tc'!$O660*'pc-dist'!$L$10</f>
        <v>0</v>
      </c>
      <c r="F660" s="33">
        <f>+'PL-tc'!$P660*'pc-dist'!$C$75</f>
        <v>0</v>
      </c>
      <c r="G660" s="34" t="str">
        <f t="shared" si="740"/>
        <v>n/a</v>
      </c>
      <c r="H660" s="34" t="str">
        <f t="shared" si="741"/>
        <v>n/a</v>
      </c>
      <c r="J660" s="33">
        <f>+'PL-tc'!$N660*'pc-dist'!$D$62</f>
        <v>0</v>
      </c>
      <c r="K660" s="33">
        <f>+'PL-tc'!$O660*'pc-dist'!$M$10</f>
        <v>0</v>
      </c>
      <c r="L660" s="33">
        <f>+'PL-tc'!$P660*'pc-dist'!$D$75</f>
        <v>0</v>
      </c>
      <c r="M660" s="34" t="str">
        <f t="shared" si="743"/>
        <v>n/a</v>
      </c>
      <c r="N660" s="34" t="str">
        <f t="shared" si="744"/>
        <v>n/a</v>
      </c>
      <c r="P660" s="33">
        <f>+'PL-tc'!$N660*'pc-dist'!$E$62</f>
        <v>0</v>
      </c>
      <c r="Q660" s="33">
        <f>+'PL-tc'!$O660*'pc-dist'!$N$10</f>
        <v>0</v>
      </c>
      <c r="R660" s="33">
        <f>+'PL-tc'!$P660*'pc-dist'!$E$75</f>
        <v>0</v>
      </c>
      <c r="S660" s="34" t="str">
        <f t="shared" si="746"/>
        <v>n/a</v>
      </c>
      <c r="T660" s="34" t="str">
        <f t="shared" si="747"/>
        <v>n/a</v>
      </c>
      <c r="V660" s="33">
        <f>+'PL-tc'!$N660*'pc-dist'!$F$62</f>
        <v>0</v>
      </c>
      <c r="W660" s="33">
        <f>+'PL-tc'!$O660*'pc-dist'!$O$10</f>
        <v>0</v>
      </c>
      <c r="X660" s="33">
        <f>+'PL-tc'!$P660*'pc-dist'!$F$75</f>
        <v>0</v>
      </c>
      <c r="Y660" s="34" t="str">
        <f t="shared" si="749"/>
        <v>n/a</v>
      </c>
      <c r="Z660" s="34" t="str">
        <f t="shared" si="750"/>
        <v>n/a</v>
      </c>
      <c r="AB660" s="33">
        <f>+'PL-tc'!$N660*'pc-dist'!$G$62</f>
        <v>0</v>
      </c>
      <c r="AC660" s="33">
        <f>+'PL-tc'!$O660*'pc-dist'!$P$10</f>
        <v>0</v>
      </c>
      <c r="AD660" s="33">
        <f>+'PL-tc'!$P660*'pc-dist'!$G$75</f>
        <v>0</v>
      </c>
      <c r="AE660" s="34" t="str">
        <f t="shared" si="752"/>
        <v>n/a</v>
      </c>
      <c r="AF660" s="34" t="str">
        <f t="shared" si="753"/>
        <v>n/a</v>
      </c>
      <c r="AH660" s="33">
        <f t="shared" si="763"/>
        <v>0</v>
      </c>
      <c r="AI660" s="33">
        <f t="shared" si="764"/>
        <v>0</v>
      </c>
      <c r="AJ660" s="33">
        <f t="shared" si="765"/>
        <v>0</v>
      </c>
      <c r="AK660" s="34" t="str">
        <f t="shared" si="755"/>
        <v>n/a</v>
      </c>
      <c r="AL660" s="34" t="str">
        <f t="shared" si="756"/>
        <v>n/a</v>
      </c>
    </row>
    <row r="661" spans="1:40" hidden="1" outlineLevel="1" collapsed="1" x14ac:dyDescent="0.2">
      <c r="B661" s="18"/>
    </row>
    <row r="662" spans="1:40" ht="48" hidden="1" outlineLevel="1" x14ac:dyDescent="0.2">
      <c r="A662" s="49" t="s">
        <v>272</v>
      </c>
      <c r="B662" s="18" t="s">
        <v>272</v>
      </c>
      <c r="D662" s="6">
        <f t="shared" ref="D662:F662" si="766">+SUM(D663:D667)</f>
        <v>0</v>
      </c>
      <c r="E662" s="6">
        <f t="shared" si="766"/>
        <v>0</v>
      </c>
      <c r="F662" s="6">
        <f t="shared" si="766"/>
        <v>0</v>
      </c>
      <c r="G662" s="34" t="str">
        <f t="shared" ref="G662:G666" si="767">IFERROR(F662/E662-1,"n/a")</f>
        <v>n/a</v>
      </c>
      <c r="H662" s="34" t="str">
        <f t="shared" ref="H662:H666" si="768">IFERROR(F662/D662-1,"n/a")</f>
        <v>n/a</v>
      </c>
      <c r="J662" s="6">
        <f t="shared" ref="J662:L662" si="769">+SUM(J663:J667)</f>
        <v>0</v>
      </c>
      <c r="K662" s="6">
        <f t="shared" si="769"/>
        <v>0</v>
      </c>
      <c r="L662" s="6">
        <f t="shared" si="769"/>
        <v>0</v>
      </c>
      <c r="M662" s="34" t="str">
        <f t="shared" ref="M662:M666" si="770">IFERROR(L662/K662-1,"n/a")</f>
        <v>n/a</v>
      </c>
      <c r="N662" s="34" t="str">
        <f t="shared" ref="N662:N666" si="771">IFERROR(L662/J662-1,"n/a")</f>
        <v>n/a</v>
      </c>
      <c r="P662" s="6">
        <f t="shared" ref="P662:R662" si="772">+SUM(P663:P667)</f>
        <v>0</v>
      </c>
      <c r="Q662" s="6">
        <f t="shared" si="772"/>
        <v>0</v>
      </c>
      <c r="R662" s="6">
        <f t="shared" si="772"/>
        <v>0</v>
      </c>
      <c r="S662" s="34" t="str">
        <f t="shared" ref="S662:S666" si="773">IFERROR(R662/Q662-1,"n/a")</f>
        <v>n/a</v>
      </c>
      <c r="T662" s="34" t="str">
        <f t="shared" ref="T662:T666" si="774">IFERROR(R662/P662-1,"n/a")</f>
        <v>n/a</v>
      </c>
      <c r="V662" s="6">
        <f t="shared" ref="V662:X662" si="775">+SUM(V663:V667)</f>
        <v>0</v>
      </c>
      <c r="W662" s="6">
        <f t="shared" si="775"/>
        <v>0</v>
      </c>
      <c r="X662" s="6">
        <f t="shared" si="775"/>
        <v>0</v>
      </c>
      <c r="Y662" s="34" t="str">
        <f t="shared" ref="Y662:Y666" si="776">IFERROR(X662/W662-1,"n/a")</f>
        <v>n/a</v>
      </c>
      <c r="Z662" s="34" t="str">
        <f t="shared" ref="Z662:Z666" si="777">IFERROR(X662/V662-1,"n/a")</f>
        <v>n/a</v>
      </c>
      <c r="AB662" s="6">
        <f t="shared" ref="AB662:AD662" si="778">+SUM(AB663:AB667)</f>
        <v>0</v>
      </c>
      <c r="AC662" s="6">
        <f t="shared" si="778"/>
        <v>0</v>
      </c>
      <c r="AD662" s="6">
        <f t="shared" si="778"/>
        <v>0</v>
      </c>
      <c r="AE662" s="34" t="str">
        <f t="shared" ref="AE662:AE666" si="779">IFERROR(AD662/AC662-1,"n/a")</f>
        <v>n/a</v>
      </c>
      <c r="AF662" s="34" t="str">
        <f t="shared" ref="AF662:AF666" si="780">IFERROR(AD662/AB662-1,"n/a")</f>
        <v>n/a</v>
      </c>
      <c r="AH662" s="6">
        <f t="shared" ref="AH662:AJ662" si="781">+SUM(AH663:AH667)</f>
        <v>0</v>
      </c>
      <c r="AI662" s="6">
        <f t="shared" si="781"/>
        <v>0</v>
      </c>
      <c r="AJ662" s="6">
        <f t="shared" si="781"/>
        <v>0</v>
      </c>
      <c r="AK662" s="34" t="str">
        <f t="shared" ref="AK662:AK666" si="782">IFERROR(AJ662/AI662-1,"n/a")</f>
        <v>n/a</v>
      </c>
      <c r="AL662" s="34" t="str">
        <f t="shared" ref="AL662:AL666" si="783">IFERROR(AJ662/AH662-1,"n/a")</f>
        <v>n/a</v>
      </c>
    </row>
    <row r="663" spans="1:40" ht="24" hidden="1" outlineLevel="2" x14ac:dyDescent="0.2">
      <c r="A663" s="49">
        <v>4880</v>
      </c>
      <c r="B663" s="43" t="str">
        <f>+masterfile!D1152</f>
        <v>4880 Abschr. sonst. VG des UV (unübl.Höhe)</v>
      </c>
      <c r="D663" s="33">
        <f>+'PL-tc'!$N663*'pc-dist'!$C$62</f>
        <v>0</v>
      </c>
      <c r="E663" s="33">
        <f>+'PL-tc'!$O663*'pc-dist'!$L$10</f>
        <v>0</v>
      </c>
      <c r="F663" s="33">
        <f>+'PL-tc'!$P663*'pc-dist'!$C$75</f>
        <v>0</v>
      </c>
      <c r="G663" s="34" t="str">
        <f t="shared" si="767"/>
        <v>n/a</v>
      </c>
      <c r="H663" s="34" t="str">
        <f t="shared" si="768"/>
        <v>n/a</v>
      </c>
      <c r="J663" s="33">
        <f>+'PL-tc'!$N663*'pc-dist'!$D$62</f>
        <v>0</v>
      </c>
      <c r="K663" s="33">
        <f>+'PL-tc'!$O663*'pc-dist'!$M$10</f>
        <v>0</v>
      </c>
      <c r="L663" s="33">
        <f>+'PL-tc'!$P663*'pc-dist'!$D$75</f>
        <v>0</v>
      </c>
      <c r="M663" s="34" t="str">
        <f t="shared" si="770"/>
        <v>n/a</v>
      </c>
      <c r="N663" s="34" t="str">
        <f t="shared" si="771"/>
        <v>n/a</v>
      </c>
      <c r="P663" s="33">
        <f>+'PL-tc'!$N663*'pc-dist'!$E$62</f>
        <v>0</v>
      </c>
      <c r="Q663" s="33">
        <f>+'PL-tc'!$O663*'pc-dist'!$N$10</f>
        <v>0</v>
      </c>
      <c r="R663" s="33">
        <f>+'PL-tc'!$P663*'pc-dist'!$E$75</f>
        <v>0</v>
      </c>
      <c r="S663" s="34" t="str">
        <f t="shared" si="773"/>
        <v>n/a</v>
      </c>
      <c r="T663" s="34" t="str">
        <f t="shared" si="774"/>
        <v>n/a</v>
      </c>
      <c r="V663" s="33">
        <f>+'PL-tc'!$N663*'pc-dist'!$F$62</f>
        <v>0</v>
      </c>
      <c r="W663" s="33">
        <f>+'PL-tc'!$O663*'pc-dist'!$O$10</f>
        <v>0</v>
      </c>
      <c r="X663" s="33">
        <f>+'PL-tc'!$P663*'pc-dist'!$F$75</f>
        <v>0</v>
      </c>
      <c r="Y663" s="34" t="str">
        <f t="shared" si="776"/>
        <v>n/a</v>
      </c>
      <c r="Z663" s="34" t="str">
        <f t="shared" si="777"/>
        <v>n/a</v>
      </c>
      <c r="AB663" s="33">
        <f>+'PL-tc'!$N663*'pc-dist'!$G$62</f>
        <v>0</v>
      </c>
      <c r="AC663" s="33">
        <f>+'PL-tc'!$O663*'pc-dist'!$P$10</f>
        <v>0</v>
      </c>
      <c r="AD663" s="33">
        <f>+'PL-tc'!$P663*'pc-dist'!$G$75</f>
        <v>0</v>
      </c>
      <c r="AE663" s="34" t="str">
        <f t="shared" si="779"/>
        <v>n/a</v>
      </c>
      <c r="AF663" s="34" t="str">
        <f t="shared" si="780"/>
        <v>n/a</v>
      </c>
      <c r="AH663" s="33">
        <f t="shared" ref="AH663:AJ666" si="784">AB663+V663+P663+J663+D663</f>
        <v>0</v>
      </c>
      <c r="AI663" s="33">
        <f t="shared" si="784"/>
        <v>0</v>
      </c>
      <c r="AJ663" s="33">
        <f t="shared" si="784"/>
        <v>0</v>
      </c>
      <c r="AK663" s="34" t="str">
        <f t="shared" si="782"/>
        <v>n/a</v>
      </c>
      <c r="AL663" s="34" t="str">
        <f t="shared" si="783"/>
        <v>n/a</v>
      </c>
    </row>
    <row r="664" spans="1:40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33">
        <f>+'PL-tc'!$N664*'pc-dist'!$C$62</f>
        <v>0</v>
      </c>
      <c r="E664" s="33">
        <f>+'PL-tc'!$O664*'pc-dist'!$L$10</f>
        <v>0</v>
      </c>
      <c r="F664" s="33">
        <f>+'PL-tc'!$P664*'pc-dist'!$C$75</f>
        <v>0</v>
      </c>
      <c r="G664" s="34" t="str">
        <f t="shared" si="767"/>
        <v>n/a</v>
      </c>
      <c r="H664" s="34" t="str">
        <f t="shared" si="768"/>
        <v>n/a</v>
      </c>
      <c r="J664" s="33">
        <f>+'PL-tc'!$N664*'pc-dist'!$D$62</f>
        <v>0</v>
      </c>
      <c r="K664" s="33">
        <f>+'PL-tc'!$O664*'pc-dist'!$M$10</f>
        <v>0</v>
      </c>
      <c r="L664" s="33">
        <f>+'PL-tc'!$P664*'pc-dist'!$D$75</f>
        <v>0</v>
      </c>
      <c r="M664" s="34" t="str">
        <f t="shared" si="770"/>
        <v>n/a</v>
      </c>
      <c r="N664" s="34" t="str">
        <f t="shared" si="771"/>
        <v>n/a</v>
      </c>
      <c r="P664" s="33">
        <f>+'PL-tc'!$N664*'pc-dist'!$E$62</f>
        <v>0</v>
      </c>
      <c r="Q664" s="33">
        <f>+'PL-tc'!$O664*'pc-dist'!$N$10</f>
        <v>0</v>
      </c>
      <c r="R664" s="33">
        <f>+'PL-tc'!$P664*'pc-dist'!$E$75</f>
        <v>0</v>
      </c>
      <c r="S664" s="34" t="str">
        <f t="shared" si="773"/>
        <v>n/a</v>
      </c>
      <c r="T664" s="34" t="str">
        <f t="shared" si="774"/>
        <v>n/a</v>
      </c>
      <c r="V664" s="33">
        <f>+'PL-tc'!$N664*'pc-dist'!$F$62</f>
        <v>0</v>
      </c>
      <c r="W664" s="33">
        <f>+'PL-tc'!$O664*'pc-dist'!$O$10</f>
        <v>0</v>
      </c>
      <c r="X664" s="33">
        <f>+'PL-tc'!$P664*'pc-dist'!$F$75</f>
        <v>0</v>
      </c>
      <c r="Y664" s="34" t="str">
        <f t="shared" si="776"/>
        <v>n/a</v>
      </c>
      <c r="Z664" s="34" t="str">
        <f t="shared" si="777"/>
        <v>n/a</v>
      </c>
      <c r="AB664" s="33">
        <f>+'PL-tc'!$N664*'pc-dist'!$G$62</f>
        <v>0</v>
      </c>
      <c r="AC664" s="33">
        <f>+'PL-tc'!$O664*'pc-dist'!$P$10</f>
        <v>0</v>
      </c>
      <c r="AD664" s="33">
        <f>+'PL-tc'!$P664*'pc-dist'!$G$75</f>
        <v>0</v>
      </c>
      <c r="AE664" s="34" t="str">
        <f t="shared" si="779"/>
        <v>n/a</v>
      </c>
      <c r="AF664" s="34" t="str">
        <f t="shared" si="780"/>
        <v>n/a</v>
      </c>
      <c r="AH664" s="33">
        <f t="shared" si="784"/>
        <v>0</v>
      </c>
      <c r="AI664" s="33">
        <f t="shared" si="784"/>
        <v>0</v>
      </c>
      <c r="AJ664" s="33">
        <f t="shared" si="784"/>
        <v>0</v>
      </c>
      <c r="AK664" s="34" t="str">
        <f t="shared" si="782"/>
        <v>n/a</v>
      </c>
      <c r="AL664" s="34" t="str">
        <f t="shared" si="783"/>
        <v>n/a</v>
      </c>
    </row>
    <row r="665" spans="1:40" ht="24" hidden="1" outlineLevel="2" x14ac:dyDescent="0.2">
      <c r="A665" s="49">
        <v>4892</v>
      </c>
      <c r="B665" s="43" t="str">
        <f>+masterfile!D1156</f>
        <v>4892 Abschreibungen RHB/Waren, unüblich hoch</v>
      </c>
      <c r="D665" s="33">
        <f>+'PL-tc'!$N665*'pc-dist'!$C$62</f>
        <v>0</v>
      </c>
      <c r="E665" s="33">
        <f>+'PL-tc'!$O665*'pc-dist'!$L$10</f>
        <v>0</v>
      </c>
      <c r="F665" s="33">
        <f>+'PL-tc'!$P665*'pc-dist'!$C$75</f>
        <v>0</v>
      </c>
      <c r="G665" s="34" t="str">
        <f t="shared" si="767"/>
        <v>n/a</v>
      </c>
      <c r="H665" s="34" t="str">
        <f t="shared" si="768"/>
        <v>n/a</v>
      </c>
      <c r="J665" s="33">
        <f>+'PL-tc'!$N665*'pc-dist'!$D$62</f>
        <v>0</v>
      </c>
      <c r="K665" s="33">
        <f>+'PL-tc'!$O665*'pc-dist'!$M$10</f>
        <v>0</v>
      </c>
      <c r="L665" s="33">
        <f>+'PL-tc'!$P665*'pc-dist'!$D$75</f>
        <v>0</v>
      </c>
      <c r="M665" s="34" t="str">
        <f t="shared" si="770"/>
        <v>n/a</v>
      </c>
      <c r="N665" s="34" t="str">
        <f t="shared" si="771"/>
        <v>n/a</v>
      </c>
      <c r="P665" s="33">
        <f>+'PL-tc'!$N665*'pc-dist'!$E$62</f>
        <v>0</v>
      </c>
      <c r="Q665" s="33">
        <f>+'PL-tc'!$O665*'pc-dist'!$N$10</f>
        <v>0</v>
      </c>
      <c r="R665" s="33">
        <f>+'PL-tc'!$P665*'pc-dist'!$E$75</f>
        <v>0</v>
      </c>
      <c r="S665" s="34" t="str">
        <f t="shared" si="773"/>
        <v>n/a</v>
      </c>
      <c r="T665" s="34" t="str">
        <f t="shared" si="774"/>
        <v>n/a</v>
      </c>
      <c r="V665" s="33">
        <f>+'PL-tc'!$N665*'pc-dist'!$F$62</f>
        <v>0</v>
      </c>
      <c r="W665" s="33">
        <f>+'PL-tc'!$O665*'pc-dist'!$O$10</f>
        <v>0</v>
      </c>
      <c r="X665" s="33">
        <f>+'PL-tc'!$P665*'pc-dist'!$F$75</f>
        <v>0</v>
      </c>
      <c r="Y665" s="34" t="str">
        <f t="shared" si="776"/>
        <v>n/a</v>
      </c>
      <c r="Z665" s="34" t="str">
        <f t="shared" si="777"/>
        <v>n/a</v>
      </c>
      <c r="AB665" s="33">
        <f>+'PL-tc'!$N665*'pc-dist'!$G$62</f>
        <v>0</v>
      </c>
      <c r="AC665" s="33">
        <f>+'PL-tc'!$O665*'pc-dist'!$P$10</f>
        <v>0</v>
      </c>
      <c r="AD665" s="33">
        <f>+'PL-tc'!$P665*'pc-dist'!$G$75</f>
        <v>0</v>
      </c>
      <c r="AE665" s="34" t="str">
        <f t="shared" si="779"/>
        <v>n/a</v>
      </c>
      <c r="AF665" s="34" t="str">
        <f t="shared" si="780"/>
        <v>n/a</v>
      </c>
      <c r="AH665" s="33">
        <f t="shared" si="784"/>
        <v>0</v>
      </c>
      <c r="AI665" s="33">
        <f t="shared" si="784"/>
        <v>0</v>
      </c>
      <c r="AJ665" s="33">
        <f t="shared" si="784"/>
        <v>0</v>
      </c>
      <c r="AK665" s="34" t="str">
        <f t="shared" si="782"/>
        <v>n/a</v>
      </c>
      <c r="AL665" s="34" t="str">
        <f t="shared" si="783"/>
        <v>n/a</v>
      </c>
    </row>
    <row r="666" spans="1:40" hidden="1" outlineLevel="2" x14ac:dyDescent="0.2">
      <c r="A666" s="49">
        <v>4893</v>
      </c>
      <c r="B666" s="43" t="str">
        <f>+masterfile!D1157</f>
        <v>4893 Abschr. fertige, unfert. EZ, unübl.hoch</v>
      </c>
      <c r="D666" s="33">
        <f>+'PL-tc'!$N666*'pc-dist'!$C$62</f>
        <v>0</v>
      </c>
      <c r="E666" s="33">
        <f>+'PL-tc'!$O666*'pc-dist'!$L$10</f>
        <v>0</v>
      </c>
      <c r="F666" s="33">
        <f>+'PL-tc'!$P666*'pc-dist'!$C$75</f>
        <v>0</v>
      </c>
      <c r="G666" s="34" t="str">
        <f t="shared" si="767"/>
        <v>n/a</v>
      </c>
      <c r="H666" s="34" t="str">
        <f t="shared" si="768"/>
        <v>n/a</v>
      </c>
      <c r="J666" s="33">
        <f>+'PL-tc'!$N666*'pc-dist'!$D$62</f>
        <v>0</v>
      </c>
      <c r="K666" s="33">
        <f>+'PL-tc'!$O666*'pc-dist'!$M$10</f>
        <v>0</v>
      </c>
      <c r="L666" s="33">
        <f>+'PL-tc'!$P666*'pc-dist'!$D$75</f>
        <v>0</v>
      </c>
      <c r="M666" s="34" t="str">
        <f t="shared" si="770"/>
        <v>n/a</v>
      </c>
      <c r="N666" s="34" t="str">
        <f t="shared" si="771"/>
        <v>n/a</v>
      </c>
      <c r="P666" s="33">
        <f>+'PL-tc'!$N666*'pc-dist'!$E$62</f>
        <v>0</v>
      </c>
      <c r="Q666" s="33">
        <f>+'PL-tc'!$O666*'pc-dist'!$N$10</f>
        <v>0</v>
      </c>
      <c r="R666" s="33">
        <f>+'PL-tc'!$P666*'pc-dist'!$E$75</f>
        <v>0</v>
      </c>
      <c r="S666" s="34" t="str">
        <f t="shared" si="773"/>
        <v>n/a</v>
      </c>
      <c r="T666" s="34" t="str">
        <f t="shared" si="774"/>
        <v>n/a</v>
      </c>
      <c r="V666" s="33">
        <f>+'PL-tc'!$N666*'pc-dist'!$F$62</f>
        <v>0</v>
      </c>
      <c r="W666" s="33">
        <f>+'PL-tc'!$O666*'pc-dist'!$O$10</f>
        <v>0</v>
      </c>
      <c r="X666" s="33">
        <f>+'PL-tc'!$P666*'pc-dist'!$F$75</f>
        <v>0</v>
      </c>
      <c r="Y666" s="34" t="str">
        <f t="shared" si="776"/>
        <v>n/a</v>
      </c>
      <c r="Z666" s="34" t="str">
        <f t="shared" si="777"/>
        <v>n/a</v>
      </c>
      <c r="AB666" s="33">
        <f>+'PL-tc'!$N666*'pc-dist'!$G$62</f>
        <v>0</v>
      </c>
      <c r="AC666" s="33">
        <f>+'PL-tc'!$O666*'pc-dist'!$P$10</f>
        <v>0</v>
      </c>
      <c r="AD666" s="33">
        <f>+'PL-tc'!$P666*'pc-dist'!$G$75</f>
        <v>0</v>
      </c>
      <c r="AE666" s="34" t="str">
        <f t="shared" si="779"/>
        <v>n/a</v>
      </c>
      <c r="AF666" s="34" t="str">
        <f t="shared" si="780"/>
        <v>n/a</v>
      </c>
      <c r="AH666" s="33">
        <f t="shared" si="784"/>
        <v>0</v>
      </c>
      <c r="AI666" s="33">
        <f t="shared" si="784"/>
        <v>0</v>
      </c>
      <c r="AJ666" s="33">
        <f t="shared" si="784"/>
        <v>0</v>
      </c>
      <c r="AK666" s="34" t="str">
        <f t="shared" si="782"/>
        <v>n/a</v>
      </c>
      <c r="AL666" s="34" t="str">
        <f t="shared" si="783"/>
        <v>n/a</v>
      </c>
    </row>
    <row r="667" spans="1:40" hidden="1" outlineLevel="1" collapsed="1" x14ac:dyDescent="0.2">
      <c r="B667" s="18"/>
    </row>
    <row r="668" spans="1:40" collapsed="1" x14ac:dyDescent="0.2"/>
    <row r="669" spans="1:40" x14ac:dyDescent="0.2">
      <c r="A669" s="49" t="s">
        <v>19</v>
      </c>
      <c r="B669" s="25" t="s">
        <v>19</v>
      </c>
      <c r="C669" s="8"/>
      <c r="D669" s="52">
        <f>+D631+D633</f>
        <v>1508.8994029314008</v>
      </c>
      <c r="E669" s="52">
        <f t="shared" ref="E669:F669" si="785">+E631+E633</f>
        <v>1552.4998093187453</v>
      </c>
      <c r="F669" s="52">
        <f t="shared" si="785"/>
        <v>1663.48805874554</v>
      </c>
      <c r="G669" s="30">
        <f>IFERROR(F669/E669-1,"n/a")</f>
        <v>7.1490024514397676E-2</v>
      </c>
      <c r="H669" s="30">
        <f>IFERROR(F669/D669-1,"n/a")</f>
        <v>0.10245126713803021</v>
      </c>
      <c r="I669" s="8"/>
      <c r="J669" s="52">
        <f t="shared" ref="J669:L669" si="786">+J631+J633</f>
        <v>943.06212683212539</v>
      </c>
      <c r="K669" s="52">
        <f t="shared" si="786"/>
        <v>970.31238082421589</v>
      </c>
      <c r="L669" s="52">
        <f t="shared" si="786"/>
        <v>1039.6800367159626</v>
      </c>
      <c r="M669" s="30">
        <f>IFERROR(L669/K669-1,"n/a")</f>
        <v>7.1490024514397676E-2</v>
      </c>
      <c r="N669" s="30">
        <f>IFERROR(L669/J669-1,"n/a")</f>
        <v>0.10245126713803043</v>
      </c>
      <c r="O669" s="8"/>
      <c r="P669" s="52">
        <f t="shared" ref="P669:R669" si="787">+P631+P633</f>
        <v>754.4497014657004</v>
      </c>
      <c r="Q669" s="52">
        <f t="shared" si="787"/>
        <v>776.24990465937265</v>
      </c>
      <c r="R669" s="52">
        <f t="shared" si="787"/>
        <v>831.74402937277</v>
      </c>
      <c r="S669" s="30">
        <f>IFERROR(R669/Q669-1,"n/a")</f>
        <v>7.1490024514397676E-2</v>
      </c>
      <c r="T669" s="30">
        <f>IFERROR(R669/P669-1,"n/a")</f>
        <v>0.10245126713803021</v>
      </c>
      <c r="U669" s="8"/>
      <c r="V669" s="52">
        <f t="shared" ref="V669:X669" si="788">+V631+V633</f>
        <v>377.2248507328502</v>
      </c>
      <c r="W669" s="52">
        <f t="shared" si="788"/>
        <v>388.12495232968632</v>
      </c>
      <c r="X669" s="52">
        <f t="shared" si="788"/>
        <v>415.872014686385</v>
      </c>
      <c r="Y669" s="30">
        <f>IFERROR(X669/W669-1,"n/a")</f>
        <v>7.1490024514397676E-2</v>
      </c>
      <c r="Z669" s="30">
        <f>IFERROR(X669/V669-1,"n/a")</f>
        <v>0.10245126713803021</v>
      </c>
      <c r="AA669" s="8"/>
      <c r="AB669" s="52">
        <f t="shared" ref="AB669:AD669" si="789">+AB631+AB633</f>
        <v>188.6124253664251</v>
      </c>
      <c r="AC669" s="52">
        <f t="shared" si="789"/>
        <v>194.06247616484316</v>
      </c>
      <c r="AD669" s="52">
        <f t="shared" si="789"/>
        <v>207.9360073431925</v>
      </c>
      <c r="AE669" s="30">
        <f>IFERROR(AD669/AC669-1,"n/a")</f>
        <v>7.1490024514397676E-2</v>
      </c>
      <c r="AF669" s="30">
        <f>IFERROR(AD669/AB669-1,"n/a")</f>
        <v>0.10245126713803021</v>
      </c>
      <c r="AG669" s="8"/>
      <c r="AH669" s="52">
        <f>AB669+V669+P669+J669+D669</f>
        <v>3772.2485073285015</v>
      </c>
      <c r="AI669" s="52">
        <f>AC669+W669+Q669+K669+E669</f>
        <v>3881.2495232968631</v>
      </c>
      <c r="AJ669" s="52">
        <f>AD669+X669+R669+L669+F669</f>
        <v>4158.7201468638505</v>
      </c>
      <c r="AK669" s="30">
        <f>IFERROR(AJ669/AI669-1,"n/a")</f>
        <v>7.1490024514397676E-2</v>
      </c>
      <c r="AL669" s="30">
        <f>IFERROR(AJ669/AH669-1,"n/a")</f>
        <v>0.10245126713803043</v>
      </c>
      <c r="AM669" s="8"/>
      <c r="AN669" s="6" t="b">
        <f>+ABS(AH669-'PL-tc'!N669+AI669-'PL-tc'!O669+AJ669-'PL-tc'!P669)&lt;0.001</f>
        <v>1</v>
      </c>
    </row>
    <row r="670" spans="1:40" x14ac:dyDescent="0.2">
      <c r="A670" s="49" t="s">
        <v>56</v>
      </c>
      <c r="B670" s="13" t="s">
        <v>56</v>
      </c>
      <c r="C670" s="11"/>
      <c r="D670" s="12">
        <f t="shared" ref="D670:F670" si="790">IFERROR(D669/D5,"n/a")</f>
        <v>0.36286168750965098</v>
      </c>
      <c r="E670" s="12">
        <f t="shared" si="790"/>
        <v>0.36247258086256945</v>
      </c>
      <c r="F670" s="12">
        <f t="shared" si="790"/>
        <v>0.38650949487039477</v>
      </c>
      <c r="G670" s="12"/>
      <c r="H670" s="12"/>
      <c r="I670" s="11"/>
      <c r="J670" s="12">
        <f t="shared" ref="J670:L670" si="791">IFERROR(J669/J5,"n/a")</f>
        <v>0.36286168750965098</v>
      </c>
      <c r="K670" s="12">
        <f t="shared" si="791"/>
        <v>0.3624725808625695</v>
      </c>
      <c r="L670" s="12">
        <f t="shared" si="791"/>
        <v>0.38650949487039488</v>
      </c>
      <c r="M670" s="12"/>
      <c r="N670" s="12"/>
      <c r="O670" s="11"/>
      <c r="P670" s="12">
        <f t="shared" ref="P670:R670" si="792">IFERROR(P669/P5,"n/a")</f>
        <v>0.36286168750965098</v>
      </c>
      <c r="Q670" s="12">
        <f t="shared" si="792"/>
        <v>0.36247258086256945</v>
      </c>
      <c r="R670" s="12">
        <f t="shared" si="792"/>
        <v>0.38650949487039477</v>
      </c>
      <c r="S670" s="12"/>
      <c r="T670" s="12"/>
      <c r="U670" s="11"/>
      <c r="V670" s="12">
        <f t="shared" ref="V670:X670" si="793">IFERROR(V669/V5,"n/a")</f>
        <v>0.36286168750965098</v>
      </c>
      <c r="W670" s="12">
        <f t="shared" si="793"/>
        <v>0.36247258086256945</v>
      </c>
      <c r="X670" s="12">
        <f t="shared" si="793"/>
        <v>0.38650949487039477</v>
      </c>
      <c r="Y670" s="12"/>
      <c r="Z670" s="12"/>
      <c r="AA670" s="11"/>
      <c r="AB670" s="12">
        <f t="shared" ref="AB670:AD670" si="794">IFERROR(AB669/AB5,"n/a")</f>
        <v>0.36286168750965098</v>
      </c>
      <c r="AC670" s="12">
        <f t="shared" si="794"/>
        <v>0.36247258086256945</v>
      </c>
      <c r="AD670" s="12">
        <f t="shared" si="794"/>
        <v>0.38650949487039477</v>
      </c>
      <c r="AE670" s="12"/>
      <c r="AF670" s="12"/>
      <c r="AG670" s="11"/>
      <c r="AH670" s="12">
        <f t="shared" ref="AH670:AJ670" si="795">IFERROR(AH669/AH5,"n/a")</f>
        <v>0.36286168750965098</v>
      </c>
      <c r="AI670" s="12">
        <f t="shared" si="795"/>
        <v>0.3624725808625695</v>
      </c>
      <c r="AJ670" s="12">
        <f t="shared" si="795"/>
        <v>0.38650949487039477</v>
      </c>
      <c r="AK670" s="12"/>
      <c r="AL670" s="12"/>
      <c r="AM670" s="11"/>
    </row>
    <row r="671" spans="1:40" x14ac:dyDescent="0.2">
      <c r="A671" s="49" t="s">
        <v>50</v>
      </c>
      <c r="B671" s="13" t="s">
        <v>1844</v>
      </c>
      <c r="C671" s="11"/>
      <c r="D671" s="12"/>
      <c r="E671" s="12" t="str">
        <f>+IFERROR(E564/D564-1,"n/a")</f>
        <v>n/a</v>
      </c>
      <c r="F671" s="12" t="str">
        <f>+IFERROR(F564/D564-1,"n/a")</f>
        <v>n/a</v>
      </c>
      <c r="G671" s="12"/>
      <c r="H671" s="12"/>
      <c r="I671" s="11"/>
      <c r="J671" s="12"/>
      <c r="K671" s="12" t="str">
        <f>+IFERROR(K564/J564-1,"n/a")</f>
        <v>n/a</v>
      </c>
      <c r="L671" s="12" t="str">
        <f>+IFERROR(L564/J564-1,"n/a")</f>
        <v>n/a</v>
      </c>
      <c r="M671" s="12"/>
      <c r="N671" s="12"/>
      <c r="O671" s="11"/>
      <c r="P671" s="12"/>
      <c r="Q671" s="12" t="str">
        <f>+IFERROR(Q564/P564-1,"n/a")</f>
        <v>n/a</v>
      </c>
      <c r="R671" s="12" t="str">
        <f>+IFERROR(R564/P564-1,"n/a")</f>
        <v>n/a</v>
      </c>
      <c r="S671" s="12"/>
      <c r="T671" s="12"/>
      <c r="U671" s="11"/>
      <c r="V671" s="12"/>
      <c r="W671" s="12" t="str">
        <f>+IFERROR(W564/V564-1,"n/a")</f>
        <v>n/a</v>
      </c>
      <c r="X671" s="12" t="str">
        <f>+IFERROR(X564/V564-1,"n/a")</f>
        <v>n/a</v>
      </c>
      <c r="Y671" s="12"/>
      <c r="Z671" s="12"/>
      <c r="AA671" s="11"/>
      <c r="AB671" s="12"/>
      <c r="AC671" s="12" t="str">
        <f>+IFERROR(AC564/AB564-1,"n/a")</f>
        <v>n/a</v>
      </c>
      <c r="AD671" s="12" t="str">
        <f>+IFERROR(AD564/AB564-1,"n/a")</f>
        <v>n/a</v>
      </c>
      <c r="AE671" s="12"/>
      <c r="AF671" s="12"/>
      <c r="AG671" s="11"/>
      <c r="AH671" s="12"/>
      <c r="AI671" s="12" t="str">
        <f>+IFERROR(AI564/AH564-1,"n/a")</f>
        <v>n/a</v>
      </c>
      <c r="AJ671" s="12" t="str">
        <f>+IFERROR(AJ564/AH564-1,"n/a")</f>
        <v>n/a</v>
      </c>
      <c r="AK671" s="12"/>
      <c r="AL671" s="12"/>
      <c r="AM671" s="11"/>
    </row>
    <row r="672" spans="1:40" x14ac:dyDescent="0.2">
      <c r="D672" s="53"/>
      <c r="E672" s="53"/>
      <c r="F672" s="53"/>
      <c r="J672" s="53"/>
      <c r="K672" s="53"/>
      <c r="L672" s="53"/>
      <c r="P672" s="53"/>
      <c r="Q672" s="53"/>
      <c r="R672" s="53"/>
      <c r="V672" s="53"/>
      <c r="W672" s="53"/>
      <c r="X672" s="53"/>
      <c r="AB672" s="53"/>
      <c r="AC672" s="53"/>
      <c r="AD672" s="53"/>
      <c r="AH672" s="53"/>
      <c r="AI672" s="53"/>
      <c r="AJ672" s="53"/>
    </row>
    <row r="673" spans="1:40" x14ac:dyDescent="0.2">
      <c r="A673" s="49" t="s">
        <v>20</v>
      </c>
      <c r="B673" s="25" t="s">
        <v>20</v>
      </c>
      <c r="C673" s="8"/>
      <c r="D673" s="52">
        <f t="shared" ref="D673:F673" si="796">+D675+D697</f>
        <v>-11.103421247411999</v>
      </c>
      <c r="E673" s="52">
        <f t="shared" si="796"/>
        <v>-11.436523884834362</v>
      </c>
      <c r="F673" s="52">
        <f t="shared" si="796"/>
        <v>0</v>
      </c>
      <c r="G673" s="30">
        <f>IFERROR(F673/E673-1,"n/a")</f>
        <v>-1</v>
      </c>
      <c r="H673" s="30">
        <f>IFERROR(F673/D673-1,"n/a")</f>
        <v>-1</v>
      </c>
      <c r="I673" s="8"/>
      <c r="J673" s="52">
        <f t="shared" ref="J673:L673" si="797">+J675+J697</f>
        <v>-6.9396382796324989</v>
      </c>
      <c r="K673" s="52">
        <f t="shared" si="797"/>
        <v>-7.1478274280214746</v>
      </c>
      <c r="L673" s="52">
        <f t="shared" si="797"/>
        <v>0</v>
      </c>
      <c r="M673" s="30">
        <f>IFERROR(L673/K673-1,"n/a")</f>
        <v>-1</v>
      </c>
      <c r="N673" s="30">
        <f>IFERROR(L673/J673-1,"n/a")</f>
        <v>-1</v>
      </c>
      <c r="O673" s="8"/>
      <c r="P673" s="52">
        <f t="shared" ref="P673:R673" si="798">+P675+P697</f>
        <v>-5.5517106237059997</v>
      </c>
      <c r="Q673" s="52">
        <f t="shared" si="798"/>
        <v>-5.7182619424171808</v>
      </c>
      <c r="R673" s="52">
        <f t="shared" si="798"/>
        <v>0</v>
      </c>
      <c r="S673" s="30">
        <f>IFERROR(R673/Q673-1,"n/a")</f>
        <v>-1</v>
      </c>
      <c r="T673" s="30">
        <f>IFERROR(R673/P673-1,"n/a")</f>
        <v>-1</v>
      </c>
      <c r="U673" s="8"/>
      <c r="V673" s="52">
        <f t="shared" ref="V673:X673" si="799">+V675+V697</f>
        <v>-2.7758553118529998</v>
      </c>
      <c r="W673" s="52">
        <f t="shared" si="799"/>
        <v>-2.8591309712085904</v>
      </c>
      <c r="X673" s="52">
        <f t="shared" si="799"/>
        <v>0</v>
      </c>
      <c r="Y673" s="30">
        <f>IFERROR(X673/W673-1,"n/a")</f>
        <v>-1</v>
      </c>
      <c r="Z673" s="30">
        <f>IFERROR(X673/V673-1,"n/a")</f>
        <v>-1</v>
      </c>
      <c r="AA673" s="8"/>
      <c r="AB673" s="52">
        <f t="shared" ref="AB673:AD673" si="800">+AB675+AB697</f>
        <v>-1.3879276559264999</v>
      </c>
      <c r="AC673" s="52">
        <f t="shared" si="800"/>
        <v>-1.4295654856042952</v>
      </c>
      <c r="AD673" s="52">
        <f t="shared" si="800"/>
        <v>0</v>
      </c>
      <c r="AE673" s="30">
        <f>IFERROR(AD673/AC673-1,"n/a")</f>
        <v>-1</v>
      </c>
      <c r="AF673" s="30">
        <f>IFERROR(AD673/AB673-1,"n/a")</f>
        <v>-1</v>
      </c>
      <c r="AG673" s="8"/>
      <c r="AH673" s="52">
        <f>AB673+V673+P673+J673+D673</f>
        <v>-27.758553118529996</v>
      </c>
      <c r="AI673" s="52">
        <f>AC673+W673+Q673+K673+E673</f>
        <v>-28.591309712085902</v>
      </c>
      <c r="AJ673" s="52">
        <f>AD673+X673+R673+L673+F673</f>
        <v>0</v>
      </c>
      <c r="AK673" s="30">
        <f>IFERROR(AJ673/AI673-1,"n/a")</f>
        <v>-1</v>
      </c>
      <c r="AL673" s="30">
        <f>IFERROR(AJ673/AH673-1,"n/a")</f>
        <v>-1</v>
      </c>
      <c r="AM673" s="8"/>
      <c r="AN673" s="6" t="b">
        <f>+ABS(AH673-'PL-tc'!N673+AI673-'PL-tc'!O673+AJ673-'PL-tc'!P673)&lt;0.001</f>
        <v>1</v>
      </c>
    </row>
    <row r="674" spans="1:40" x14ac:dyDescent="0.2">
      <c r="B674" s="26"/>
      <c r="C674" s="8"/>
      <c r="D674" s="56"/>
      <c r="E674" s="56"/>
      <c r="F674" s="56"/>
      <c r="G674" s="10"/>
      <c r="H674" s="10"/>
      <c r="I674" s="8"/>
      <c r="J674" s="56"/>
      <c r="K674" s="56"/>
      <c r="L674" s="56"/>
      <c r="M674" s="10"/>
      <c r="N674" s="10"/>
      <c r="O674" s="8"/>
      <c r="P674" s="56"/>
      <c r="Q674" s="56"/>
      <c r="R674" s="56"/>
      <c r="S674" s="10"/>
      <c r="T674" s="10"/>
      <c r="U674" s="8"/>
      <c r="V674" s="56"/>
      <c r="W674" s="56"/>
      <c r="X674" s="56"/>
      <c r="Y674" s="10"/>
      <c r="Z674" s="10"/>
      <c r="AA674" s="8"/>
      <c r="AB674" s="56"/>
      <c r="AC674" s="56"/>
      <c r="AD674" s="56"/>
      <c r="AE674" s="10"/>
      <c r="AF674" s="10"/>
      <c r="AG674" s="8"/>
      <c r="AH674" s="56"/>
      <c r="AI674" s="56"/>
      <c r="AJ674" s="56"/>
      <c r="AK674" s="10"/>
      <c r="AL674" s="10"/>
      <c r="AM674" s="8"/>
    </row>
    <row r="675" spans="1:40" x14ac:dyDescent="0.2">
      <c r="A675" s="49" t="s">
        <v>126</v>
      </c>
      <c r="B675" s="13" t="s">
        <v>126</v>
      </c>
      <c r="D675" s="53">
        <f t="shared" ref="D675:F675" si="801">+SUM(D676:D696)</f>
        <v>0.65657875258800025</v>
      </c>
      <c r="E675" s="53">
        <f t="shared" si="801"/>
        <v>0.67627611516564023</v>
      </c>
      <c r="F675" s="53">
        <f t="shared" si="801"/>
        <v>0</v>
      </c>
      <c r="G675" s="34">
        <f t="shared" ref="G675:G695" si="802">IFERROR(F675/E675-1,"n/a")</f>
        <v>-1</v>
      </c>
      <c r="H675" s="34">
        <f t="shared" ref="H675:H695" si="803">IFERROR(F675/D675-1,"n/a")</f>
        <v>-1</v>
      </c>
      <c r="J675" s="53">
        <f t="shared" ref="J675:L675" si="804">+SUM(J676:J696)</f>
        <v>0.41036172036750013</v>
      </c>
      <c r="K675" s="53">
        <f t="shared" si="804"/>
        <v>0.42267257197852515</v>
      </c>
      <c r="L675" s="53">
        <f t="shared" si="804"/>
        <v>0</v>
      </c>
      <c r="M675" s="34">
        <f t="shared" ref="M675:M695" si="805">IFERROR(L675/K675-1,"n/a")</f>
        <v>-1</v>
      </c>
      <c r="N675" s="34">
        <f t="shared" ref="N675:N695" si="806">IFERROR(L675/J675-1,"n/a")</f>
        <v>-1</v>
      </c>
      <c r="P675" s="53">
        <f t="shared" ref="P675:R675" si="807">+SUM(P676:P696)</f>
        <v>0.32828937629400012</v>
      </c>
      <c r="Q675" s="53">
        <f t="shared" si="807"/>
        <v>0.33813805758282012</v>
      </c>
      <c r="R675" s="53">
        <f t="shared" si="807"/>
        <v>0</v>
      </c>
      <c r="S675" s="34">
        <f t="shared" ref="S675:S695" si="808">IFERROR(R675/Q675-1,"n/a")</f>
        <v>-1</v>
      </c>
      <c r="T675" s="34">
        <f t="shared" ref="T675:T695" si="809">IFERROR(R675/P675-1,"n/a")</f>
        <v>-1</v>
      </c>
      <c r="V675" s="53">
        <f t="shared" ref="V675:X675" si="810">+SUM(V676:V696)</f>
        <v>0.16414468814700006</v>
      </c>
      <c r="W675" s="53">
        <f t="shared" si="810"/>
        <v>0.16906902879141006</v>
      </c>
      <c r="X675" s="53">
        <f t="shared" si="810"/>
        <v>0</v>
      </c>
      <c r="Y675" s="34">
        <f t="shared" ref="Y675:Y695" si="811">IFERROR(X675/W675-1,"n/a")</f>
        <v>-1</v>
      </c>
      <c r="Z675" s="34">
        <f t="shared" ref="Z675:Z695" si="812">IFERROR(X675/V675-1,"n/a")</f>
        <v>-1</v>
      </c>
      <c r="AB675" s="53">
        <f t="shared" ref="AB675:AD675" si="813">+SUM(AB676:AB696)</f>
        <v>8.2072344073500031E-2</v>
      </c>
      <c r="AC675" s="53">
        <f t="shared" si="813"/>
        <v>8.4534514395705029E-2</v>
      </c>
      <c r="AD675" s="53">
        <f t="shared" si="813"/>
        <v>0</v>
      </c>
      <c r="AE675" s="34">
        <f t="shared" ref="AE675:AE695" si="814">IFERROR(AD675/AC675-1,"n/a")</f>
        <v>-1</v>
      </c>
      <c r="AF675" s="34">
        <f t="shared" ref="AF675:AF695" si="815">IFERROR(AD675/AB675-1,"n/a")</f>
        <v>-1</v>
      </c>
      <c r="AH675" s="53">
        <f t="shared" ref="AH675:AH695" si="816">AB675+V675+P675+J675+D675</f>
        <v>1.6414468814700005</v>
      </c>
      <c r="AI675" s="53">
        <f t="shared" ref="AI675:AI695" si="817">AC675+W675+Q675+K675+E675</f>
        <v>1.6906902879141006</v>
      </c>
      <c r="AJ675" s="53">
        <f t="shared" ref="AJ675:AJ695" si="818">AD675+X675+R675+L675+F675</f>
        <v>0</v>
      </c>
      <c r="AK675" s="34">
        <f t="shared" ref="AK675:AK695" si="819">IFERROR(AJ675/AI675-1,"n/a")</f>
        <v>-1</v>
      </c>
      <c r="AL675" s="34">
        <f t="shared" ref="AL675:AL695" si="820">IFERROR(AJ675/AH675-1,"n/a")</f>
        <v>-1</v>
      </c>
    </row>
    <row r="676" spans="1:40" hidden="1" outlineLevel="1" x14ac:dyDescent="0.2">
      <c r="A676" s="49">
        <v>2650</v>
      </c>
      <c r="B676" s="18" t="str">
        <f>+masterfile!D762</f>
        <v>2650 Sonstige Zinsen und ähnliche Erträge</v>
      </c>
      <c r="D676" s="33">
        <f>+'PL-tc'!$N676*'pc-dist'!$C$63</f>
        <v>0.65657875258800025</v>
      </c>
      <c r="E676" s="33">
        <f>+'PL-tc'!$O676*'pc-dist'!$L$11</f>
        <v>0.67627611516564023</v>
      </c>
      <c r="F676" s="33">
        <f>+'PL-tc'!$P676*'pc-dist'!$C$76</f>
        <v>0</v>
      </c>
      <c r="G676" s="34">
        <f t="shared" si="802"/>
        <v>-1</v>
      </c>
      <c r="H676" s="34">
        <f t="shared" si="803"/>
        <v>-1</v>
      </c>
      <c r="J676" s="33">
        <f>+'PL-tc'!$N676*'pc-dist'!$D$63</f>
        <v>0.41036172036750013</v>
      </c>
      <c r="K676" s="33">
        <f>+'PL-tc'!$O676*'pc-dist'!$M$11</f>
        <v>0.42267257197852515</v>
      </c>
      <c r="L676" s="33">
        <f>+'PL-tc'!$P676*'pc-dist'!$D$76</f>
        <v>0</v>
      </c>
      <c r="M676" s="34">
        <f t="shared" si="805"/>
        <v>-1</v>
      </c>
      <c r="N676" s="34">
        <f t="shared" si="806"/>
        <v>-1</v>
      </c>
      <c r="P676" s="33">
        <f>+'PL-tc'!$N676*'pc-dist'!$E$63</f>
        <v>0.32828937629400012</v>
      </c>
      <c r="Q676" s="33">
        <f>+'PL-tc'!$O676*'pc-dist'!$N$11</f>
        <v>0.33813805758282012</v>
      </c>
      <c r="R676" s="33">
        <f>+'PL-tc'!$P676*'pc-dist'!$E$76</f>
        <v>0</v>
      </c>
      <c r="S676" s="34">
        <f t="shared" si="808"/>
        <v>-1</v>
      </c>
      <c r="T676" s="34">
        <f t="shared" si="809"/>
        <v>-1</v>
      </c>
      <c r="V676" s="33">
        <f>+'PL-tc'!$N676*'pc-dist'!$F$63</f>
        <v>0.16414468814700006</v>
      </c>
      <c r="W676" s="33">
        <f>+'PL-tc'!$O676*'pc-dist'!$O$11</f>
        <v>0.16906902879141006</v>
      </c>
      <c r="X676" s="33">
        <f>+'PL-tc'!$P676*'pc-dist'!$F$76</f>
        <v>0</v>
      </c>
      <c r="Y676" s="34">
        <f t="shared" si="811"/>
        <v>-1</v>
      </c>
      <c r="Z676" s="34">
        <f t="shared" si="812"/>
        <v>-1</v>
      </c>
      <c r="AB676" s="33">
        <f>+'PL-tc'!$N676*'pc-dist'!$G$63</f>
        <v>8.2072344073500031E-2</v>
      </c>
      <c r="AC676" s="33">
        <f>+'PL-tc'!$O676*'pc-dist'!$P$11</f>
        <v>8.4534514395705029E-2</v>
      </c>
      <c r="AD676" s="33">
        <f>+'PL-tc'!$P676*'pc-dist'!$G$76</f>
        <v>0</v>
      </c>
      <c r="AE676" s="34">
        <f t="shared" si="814"/>
        <v>-1</v>
      </c>
      <c r="AF676" s="34">
        <f t="shared" si="815"/>
        <v>-1</v>
      </c>
      <c r="AH676" s="33">
        <f t="shared" si="816"/>
        <v>1.6414468814700005</v>
      </c>
      <c r="AI676" s="33">
        <f t="shared" si="817"/>
        <v>1.6906902879141006</v>
      </c>
      <c r="AJ676" s="33">
        <f t="shared" si="818"/>
        <v>0</v>
      </c>
      <c r="AK676" s="34">
        <f t="shared" si="819"/>
        <v>-1</v>
      </c>
      <c r="AL676" s="34">
        <f t="shared" si="820"/>
        <v>-1</v>
      </c>
    </row>
    <row r="677" spans="1:40" hidden="1" outlineLevel="1" x14ac:dyDescent="0.2">
      <c r="A677" s="49">
        <v>2653</v>
      </c>
      <c r="B677" s="18" t="str">
        <f>+masterfile!D763</f>
        <v>2653 Zinsertr.§ 233a AO, §4 (5b) EStG, stfrei</v>
      </c>
      <c r="D677" s="33">
        <f>+'PL-tc'!$N677*'pc-dist'!$C$63</f>
        <v>0</v>
      </c>
      <c r="E677" s="33">
        <f>+'PL-tc'!$O677*'pc-dist'!$L$11</f>
        <v>0</v>
      </c>
      <c r="F677" s="33">
        <f>+'PL-tc'!$P677*'pc-dist'!$C$76</f>
        <v>0</v>
      </c>
      <c r="G677" s="34" t="str">
        <f t="shared" si="802"/>
        <v>n/a</v>
      </c>
      <c r="H677" s="34" t="str">
        <f t="shared" si="803"/>
        <v>n/a</v>
      </c>
      <c r="J677" s="33">
        <f>+'PL-tc'!$N677*'pc-dist'!$D$63</f>
        <v>0</v>
      </c>
      <c r="K677" s="33">
        <f>+'PL-tc'!$O677*'pc-dist'!$M$11</f>
        <v>0</v>
      </c>
      <c r="L677" s="33">
        <f>+'PL-tc'!$P677*'pc-dist'!$D$76</f>
        <v>0</v>
      </c>
      <c r="M677" s="34" t="str">
        <f t="shared" si="805"/>
        <v>n/a</v>
      </c>
      <c r="N677" s="34" t="str">
        <f t="shared" si="806"/>
        <v>n/a</v>
      </c>
      <c r="P677" s="33">
        <f>+'PL-tc'!$N677*'pc-dist'!$E$63</f>
        <v>0</v>
      </c>
      <c r="Q677" s="33">
        <f>+'PL-tc'!$O677*'pc-dist'!$N$11</f>
        <v>0</v>
      </c>
      <c r="R677" s="33">
        <f>+'PL-tc'!$P677*'pc-dist'!$E$76</f>
        <v>0</v>
      </c>
      <c r="S677" s="34" t="str">
        <f t="shared" si="808"/>
        <v>n/a</v>
      </c>
      <c r="T677" s="34" t="str">
        <f t="shared" si="809"/>
        <v>n/a</v>
      </c>
      <c r="V677" s="33">
        <f>+'PL-tc'!$N677*'pc-dist'!$F$63</f>
        <v>0</v>
      </c>
      <c r="W677" s="33">
        <f>+'PL-tc'!$O677*'pc-dist'!$O$11</f>
        <v>0</v>
      </c>
      <c r="X677" s="33">
        <f>+'PL-tc'!$P677*'pc-dist'!$F$76</f>
        <v>0</v>
      </c>
      <c r="Y677" s="34" t="str">
        <f t="shared" si="811"/>
        <v>n/a</v>
      </c>
      <c r="Z677" s="34" t="str">
        <f t="shared" si="812"/>
        <v>n/a</v>
      </c>
      <c r="AB677" s="33">
        <f>+'PL-tc'!$N677*'pc-dist'!$G$63</f>
        <v>0</v>
      </c>
      <c r="AC677" s="33">
        <f>+'PL-tc'!$O677*'pc-dist'!$P$11</f>
        <v>0</v>
      </c>
      <c r="AD677" s="33">
        <f>+'PL-tc'!$P677*'pc-dist'!$G$76</f>
        <v>0</v>
      </c>
      <c r="AE677" s="34" t="str">
        <f t="shared" si="814"/>
        <v>n/a</v>
      </c>
      <c r="AF677" s="34" t="str">
        <f t="shared" si="815"/>
        <v>n/a</v>
      </c>
      <c r="AH677" s="33">
        <f t="shared" si="816"/>
        <v>0</v>
      </c>
      <c r="AI677" s="33">
        <f t="shared" si="817"/>
        <v>0</v>
      </c>
      <c r="AJ677" s="33">
        <f t="shared" si="818"/>
        <v>0</v>
      </c>
      <c r="AK677" s="34" t="str">
        <f t="shared" si="819"/>
        <v>n/a</v>
      </c>
      <c r="AL677" s="34" t="str">
        <f t="shared" si="820"/>
        <v>n/a</v>
      </c>
    </row>
    <row r="678" spans="1:40" hidden="1" outlineLevel="1" x14ac:dyDescent="0.2">
      <c r="A678" s="49">
        <v>2654</v>
      </c>
      <c r="B678" s="18" t="str">
        <f>+masterfile!D764</f>
        <v>2654 Erträge Wertpapiere/Ausleihungen UV</v>
      </c>
      <c r="D678" s="33">
        <f>+'PL-tc'!$N678*'pc-dist'!$C$63</f>
        <v>0</v>
      </c>
      <c r="E678" s="33">
        <f>+'PL-tc'!$O678*'pc-dist'!$L$11</f>
        <v>0</v>
      </c>
      <c r="F678" s="33">
        <f>+'PL-tc'!$P678*'pc-dist'!$C$76</f>
        <v>0</v>
      </c>
      <c r="G678" s="34" t="str">
        <f t="shared" si="802"/>
        <v>n/a</v>
      </c>
      <c r="H678" s="34" t="str">
        <f t="shared" si="803"/>
        <v>n/a</v>
      </c>
      <c r="J678" s="33">
        <f>+'PL-tc'!$N678*'pc-dist'!$D$63</f>
        <v>0</v>
      </c>
      <c r="K678" s="33">
        <f>+'PL-tc'!$O678*'pc-dist'!$M$11</f>
        <v>0</v>
      </c>
      <c r="L678" s="33">
        <f>+'PL-tc'!$P678*'pc-dist'!$D$76</f>
        <v>0</v>
      </c>
      <c r="M678" s="34" t="str">
        <f t="shared" si="805"/>
        <v>n/a</v>
      </c>
      <c r="N678" s="34" t="str">
        <f t="shared" si="806"/>
        <v>n/a</v>
      </c>
      <c r="P678" s="33">
        <f>+'PL-tc'!$N678*'pc-dist'!$E$63</f>
        <v>0</v>
      </c>
      <c r="Q678" s="33">
        <f>+'PL-tc'!$O678*'pc-dist'!$N$11</f>
        <v>0</v>
      </c>
      <c r="R678" s="33">
        <f>+'PL-tc'!$P678*'pc-dist'!$E$76</f>
        <v>0</v>
      </c>
      <c r="S678" s="34" t="str">
        <f t="shared" si="808"/>
        <v>n/a</v>
      </c>
      <c r="T678" s="34" t="str">
        <f t="shared" si="809"/>
        <v>n/a</v>
      </c>
      <c r="V678" s="33">
        <f>+'PL-tc'!$N678*'pc-dist'!$F$63</f>
        <v>0</v>
      </c>
      <c r="W678" s="33">
        <f>+'PL-tc'!$O678*'pc-dist'!$O$11</f>
        <v>0</v>
      </c>
      <c r="X678" s="33">
        <f>+'PL-tc'!$P678*'pc-dist'!$F$76</f>
        <v>0</v>
      </c>
      <c r="Y678" s="34" t="str">
        <f t="shared" si="811"/>
        <v>n/a</v>
      </c>
      <c r="Z678" s="34" t="str">
        <f t="shared" si="812"/>
        <v>n/a</v>
      </c>
      <c r="AB678" s="33">
        <f>+'PL-tc'!$N678*'pc-dist'!$G$63</f>
        <v>0</v>
      </c>
      <c r="AC678" s="33">
        <f>+'PL-tc'!$O678*'pc-dist'!$P$11</f>
        <v>0</v>
      </c>
      <c r="AD678" s="33">
        <f>+'PL-tc'!$P678*'pc-dist'!$G$76</f>
        <v>0</v>
      </c>
      <c r="AE678" s="34" t="str">
        <f t="shared" si="814"/>
        <v>n/a</v>
      </c>
      <c r="AF678" s="34" t="str">
        <f t="shared" si="815"/>
        <v>n/a</v>
      </c>
      <c r="AH678" s="33">
        <f t="shared" si="816"/>
        <v>0</v>
      </c>
      <c r="AI678" s="33">
        <f t="shared" si="817"/>
        <v>0</v>
      </c>
      <c r="AJ678" s="33">
        <f t="shared" si="818"/>
        <v>0</v>
      </c>
      <c r="AK678" s="34" t="str">
        <f t="shared" si="819"/>
        <v>n/a</v>
      </c>
      <c r="AL678" s="34" t="str">
        <f t="shared" si="820"/>
        <v>n/a</v>
      </c>
    </row>
    <row r="679" spans="1:40" hidden="1" outlineLevel="1" x14ac:dyDescent="0.2">
      <c r="A679" s="49">
        <v>2655</v>
      </c>
      <c r="B679" s="18" t="str">
        <f>+masterfile!D765</f>
        <v>2655 Erträge aus Anteilen KapG UV z.T. stfr</v>
      </c>
      <c r="D679" s="33">
        <f>+'PL-tc'!$N679*'pc-dist'!$C$63</f>
        <v>0</v>
      </c>
      <c r="E679" s="33">
        <f>+'PL-tc'!$O679*'pc-dist'!$L$11</f>
        <v>0</v>
      </c>
      <c r="F679" s="33">
        <f>+'PL-tc'!$P679*'pc-dist'!$C$76</f>
        <v>0</v>
      </c>
      <c r="G679" s="34" t="str">
        <f t="shared" si="802"/>
        <v>n/a</v>
      </c>
      <c r="H679" s="34" t="str">
        <f t="shared" si="803"/>
        <v>n/a</v>
      </c>
      <c r="J679" s="33">
        <f>+'PL-tc'!$N679*'pc-dist'!$D$63</f>
        <v>0</v>
      </c>
      <c r="K679" s="33">
        <f>+'PL-tc'!$O679*'pc-dist'!$M$11</f>
        <v>0</v>
      </c>
      <c r="L679" s="33">
        <f>+'PL-tc'!$P679*'pc-dist'!$D$76</f>
        <v>0</v>
      </c>
      <c r="M679" s="34" t="str">
        <f t="shared" si="805"/>
        <v>n/a</v>
      </c>
      <c r="N679" s="34" t="str">
        <f t="shared" si="806"/>
        <v>n/a</v>
      </c>
      <c r="P679" s="33">
        <f>+'PL-tc'!$N679*'pc-dist'!$E$63</f>
        <v>0</v>
      </c>
      <c r="Q679" s="33">
        <f>+'PL-tc'!$O679*'pc-dist'!$N$11</f>
        <v>0</v>
      </c>
      <c r="R679" s="33">
        <f>+'PL-tc'!$P679*'pc-dist'!$E$76</f>
        <v>0</v>
      </c>
      <c r="S679" s="34" t="str">
        <f t="shared" si="808"/>
        <v>n/a</v>
      </c>
      <c r="T679" s="34" t="str">
        <f t="shared" si="809"/>
        <v>n/a</v>
      </c>
      <c r="V679" s="33">
        <f>+'PL-tc'!$N679*'pc-dist'!$F$63</f>
        <v>0</v>
      </c>
      <c r="W679" s="33">
        <f>+'PL-tc'!$O679*'pc-dist'!$O$11</f>
        <v>0</v>
      </c>
      <c r="X679" s="33">
        <f>+'PL-tc'!$P679*'pc-dist'!$F$76</f>
        <v>0</v>
      </c>
      <c r="Y679" s="34" t="str">
        <f t="shared" si="811"/>
        <v>n/a</v>
      </c>
      <c r="Z679" s="34" t="str">
        <f t="shared" si="812"/>
        <v>n/a</v>
      </c>
      <c r="AB679" s="33">
        <f>+'PL-tc'!$N679*'pc-dist'!$G$63</f>
        <v>0</v>
      </c>
      <c r="AC679" s="33">
        <f>+'PL-tc'!$O679*'pc-dist'!$P$11</f>
        <v>0</v>
      </c>
      <c r="AD679" s="33">
        <f>+'PL-tc'!$P679*'pc-dist'!$G$76</f>
        <v>0</v>
      </c>
      <c r="AE679" s="34" t="str">
        <f t="shared" si="814"/>
        <v>n/a</v>
      </c>
      <c r="AF679" s="34" t="str">
        <f t="shared" si="815"/>
        <v>n/a</v>
      </c>
      <c r="AH679" s="33">
        <f t="shared" si="816"/>
        <v>0</v>
      </c>
      <c r="AI679" s="33">
        <f t="shared" si="817"/>
        <v>0</v>
      </c>
      <c r="AJ679" s="33">
        <f t="shared" si="818"/>
        <v>0</v>
      </c>
      <c r="AK679" s="34" t="str">
        <f t="shared" si="819"/>
        <v>n/a</v>
      </c>
      <c r="AL679" s="34" t="str">
        <f t="shared" si="820"/>
        <v>n/a</v>
      </c>
    </row>
    <row r="680" spans="1:40" hidden="1" outlineLevel="1" x14ac:dyDescent="0.2">
      <c r="A680" s="49">
        <v>2656</v>
      </c>
      <c r="B680" s="18" t="str">
        <f>+masterfile!D766</f>
        <v>2656 Ertr Ant KapG verb UN z.T.stfr (Zinsen)</v>
      </c>
      <c r="D680" s="33">
        <f>+'PL-tc'!$N680*'pc-dist'!$C$63</f>
        <v>0</v>
      </c>
      <c r="E680" s="33">
        <f>+'PL-tc'!$O680*'pc-dist'!$L$11</f>
        <v>0</v>
      </c>
      <c r="F680" s="33">
        <f>+'PL-tc'!$P680*'pc-dist'!$C$76</f>
        <v>0</v>
      </c>
      <c r="G680" s="34" t="str">
        <f t="shared" si="802"/>
        <v>n/a</v>
      </c>
      <c r="H680" s="34" t="str">
        <f t="shared" si="803"/>
        <v>n/a</v>
      </c>
      <c r="J680" s="33">
        <f>+'PL-tc'!$N680*'pc-dist'!$D$63</f>
        <v>0</v>
      </c>
      <c r="K680" s="33">
        <f>+'PL-tc'!$O680*'pc-dist'!$M$11</f>
        <v>0</v>
      </c>
      <c r="L680" s="33">
        <f>+'PL-tc'!$P680*'pc-dist'!$D$76</f>
        <v>0</v>
      </c>
      <c r="M680" s="34" t="str">
        <f t="shared" si="805"/>
        <v>n/a</v>
      </c>
      <c r="N680" s="34" t="str">
        <f t="shared" si="806"/>
        <v>n/a</v>
      </c>
      <c r="P680" s="33">
        <f>+'PL-tc'!$N680*'pc-dist'!$E$63</f>
        <v>0</v>
      </c>
      <c r="Q680" s="33">
        <f>+'PL-tc'!$O680*'pc-dist'!$N$11</f>
        <v>0</v>
      </c>
      <c r="R680" s="33">
        <f>+'PL-tc'!$P680*'pc-dist'!$E$76</f>
        <v>0</v>
      </c>
      <c r="S680" s="34" t="str">
        <f t="shared" si="808"/>
        <v>n/a</v>
      </c>
      <c r="T680" s="34" t="str">
        <f t="shared" si="809"/>
        <v>n/a</v>
      </c>
      <c r="V680" s="33">
        <f>+'PL-tc'!$N680*'pc-dist'!$F$63</f>
        <v>0</v>
      </c>
      <c r="W680" s="33">
        <f>+'PL-tc'!$O680*'pc-dist'!$O$11</f>
        <v>0</v>
      </c>
      <c r="X680" s="33">
        <f>+'PL-tc'!$P680*'pc-dist'!$F$76</f>
        <v>0</v>
      </c>
      <c r="Y680" s="34" t="str">
        <f t="shared" si="811"/>
        <v>n/a</v>
      </c>
      <c r="Z680" s="34" t="str">
        <f t="shared" si="812"/>
        <v>n/a</v>
      </c>
      <c r="AB680" s="33">
        <f>+'PL-tc'!$N680*'pc-dist'!$G$63</f>
        <v>0</v>
      </c>
      <c r="AC680" s="33">
        <f>+'PL-tc'!$O680*'pc-dist'!$P$11</f>
        <v>0</v>
      </c>
      <c r="AD680" s="33">
        <f>+'PL-tc'!$P680*'pc-dist'!$G$76</f>
        <v>0</v>
      </c>
      <c r="AE680" s="34" t="str">
        <f t="shared" si="814"/>
        <v>n/a</v>
      </c>
      <c r="AF680" s="34" t="str">
        <f t="shared" si="815"/>
        <v>n/a</v>
      </c>
      <c r="AH680" s="33">
        <f t="shared" si="816"/>
        <v>0</v>
      </c>
      <c r="AI680" s="33">
        <f t="shared" si="817"/>
        <v>0</v>
      </c>
      <c r="AJ680" s="33">
        <f t="shared" si="818"/>
        <v>0</v>
      </c>
      <c r="AK680" s="34" t="str">
        <f t="shared" si="819"/>
        <v>n/a</v>
      </c>
      <c r="AL680" s="34" t="str">
        <f t="shared" si="820"/>
        <v>n/a</v>
      </c>
    </row>
    <row r="681" spans="1:40" hidden="1" outlineLevel="1" x14ac:dyDescent="0.2">
      <c r="A681" s="49">
        <v>2657</v>
      </c>
      <c r="B681" s="18" t="str">
        <f>+masterfile!D767</f>
        <v>2657 Zinserträge § 233a AO, steuerpflichtig</v>
      </c>
      <c r="D681" s="33">
        <f>+'PL-tc'!$N681*'pc-dist'!$C$63</f>
        <v>0</v>
      </c>
      <c r="E681" s="33">
        <f>+'PL-tc'!$O681*'pc-dist'!$L$11</f>
        <v>0</v>
      </c>
      <c r="F681" s="33">
        <f>+'PL-tc'!$P681*'pc-dist'!$C$76</f>
        <v>0</v>
      </c>
      <c r="G681" s="34" t="str">
        <f t="shared" si="802"/>
        <v>n/a</v>
      </c>
      <c r="H681" s="34" t="str">
        <f t="shared" si="803"/>
        <v>n/a</v>
      </c>
      <c r="J681" s="33">
        <f>+'PL-tc'!$N681*'pc-dist'!$D$63</f>
        <v>0</v>
      </c>
      <c r="K681" s="33">
        <f>+'PL-tc'!$O681*'pc-dist'!$M$11</f>
        <v>0</v>
      </c>
      <c r="L681" s="33">
        <f>+'PL-tc'!$P681*'pc-dist'!$D$76</f>
        <v>0</v>
      </c>
      <c r="M681" s="34" t="str">
        <f t="shared" si="805"/>
        <v>n/a</v>
      </c>
      <c r="N681" s="34" t="str">
        <f t="shared" si="806"/>
        <v>n/a</v>
      </c>
      <c r="P681" s="33">
        <f>+'PL-tc'!$N681*'pc-dist'!$E$63</f>
        <v>0</v>
      </c>
      <c r="Q681" s="33">
        <f>+'PL-tc'!$O681*'pc-dist'!$N$11</f>
        <v>0</v>
      </c>
      <c r="R681" s="33">
        <f>+'PL-tc'!$P681*'pc-dist'!$E$76</f>
        <v>0</v>
      </c>
      <c r="S681" s="34" t="str">
        <f t="shared" si="808"/>
        <v>n/a</v>
      </c>
      <c r="T681" s="34" t="str">
        <f t="shared" si="809"/>
        <v>n/a</v>
      </c>
      <c r="V681" s="33">
        <f>+'PL-tc'!$N681*'pc-dist'!$F$63</f>
        <v>0</v>
      </c>
      <c r="W681" s="33">
        <f>+'PL-tc'!$O681*'pc-dist'!$O$11</f>
        <v>0</v>
      </c>
      <c r="X681" s="33">
        <f>+'PL-tc'!$P681*'pc-dist'!$F$76</f>
        <v>0</v>
      </c>
      <c r="Y681" s="34" t="str">
        <f t="shared" si="811"/>
        <v>n/a</v>
      </c>
      <c r="Z681" s="34" t="str">
        <f t="shared" si="812"/>
        <v>n/a</v>
      </c>
      <c r="AB681" s="33">
        <f>+'PL-tc'!$N681*'pc-dist'!$G$63</f>
        <v>0</v>
      </c>
      <c r="AC681" s="33">
        <f>+'PL-tc'!$O681*'pc-dist'!$P$11</f>
        <v>0</v>
      </c>
      <c r="AD681" s="33">
        <f>+'PL-tc'!$P681*'pc-dist'!$G$76</f>
        <v>0</v>
      </c>
      <c r="AE681" s="34" t="str">
        <f t="shared" si="814"/>
        <v>n/a</v>
      </c>
      <c r="AF681" s="34" t="str">
        <f t="shared" si="815"/>
        <v>n/a</v>
      </c>
      <c r="AH681" s="33">
        <f t="shared" si="816"/>
        <v>0</v>
      </c>
      <c r="AI681" s="33">
        <f t="shared" si="817"/>
        <v>0</v>
      </c>
      <c r="AJ681" s="33">
        <f t="shared" si="818"/>
        <v>0</v>
      </c>
      <c r="AK681" s="34" t="str">
        <f t="shared" si="819"/>
        <v>n/a</v>
      </c>
      <c r="AL681" s="34" t="str">
        <f t="shared" si="820"/>
        <v>n/a</v>
      </c>
    </row>
    <row r="682" spans="1:40" hidden="1" outlineLevel="1" x14ac:dyDescent="0.2">
      <c r="A682" s="49">
        <v>2658</v>
      </c>
      <c r="B682" s="18" t="str">
        <f>+masterfile!D768</f>
        <v>2658 Zinserträge § 233a AO,Anlage GK KSt,stf</v>
      </c>
      <c r="D682" s="33">
        <f>+'PL-tc'!$N682*'pc-dist'!$C$63</f>
        <v>0</v>
      </c>
      <c r="E682" s="33">
        <f>+'PL-tc'!$O682*'pc-dist'!$L$11</f>
        <v>0</v>
      </c>
      <c r="F682" s="33">
        <f>+'PL-tc'!$P682*'pc-dist'!$C$76</f>
        <v>0</v>
      </c>
      <c r="G682" s="34" t="str">
        <f t="shared" si="802"/>
        <v>n/a</v>
      </c>
      <c r="H682" s="34" t="str">
        <f t="shared" si="803"/>
        <v>n/a</v>
      </c>
      <c r="J682" s="33">
        <f>+'PL-tc'!$N682*'pc-dist'!$D$63</f>
        <v>0</v>
      </c>
      <c r="K682" s="33">
        <f>+'PL-tc'!$O682*'pc-dist'!$M$11</f>
        <v>0</v>
      </c>
      <c r="L682" s="33">
        <f>+'PL-tc'!$P682*'pc-dist'!$D$76</f>
        <v>0</v>
      </c>
      <c r="M682" s="34" t="str">
        <f t="shared" si="805"/>
        <v>n/a</v>
      </c>
      <c r="N682" s="34" t="str">
        <f t="shared" si="806"/>
        <v>n/a</v>
      </c>
      <c r="P682" s="33">
        <f>+'PL-tc'!$N682*'pc-dist'!$E$63</f>
        <v>0</v>
      </c>
      <c r="Q682" s="33">
        <f>+'PL-tc'!$O682*'pc-dist'!$N$11</f>
        <v>0</v>
      </c>
      <c r="R682" s="33">
        <f>+'PL-tc'!$P682*'pc-dist'!$E$76</f>
        <v>0</v>
      </c>
      <c r="S682" s="34" t="str">
        <f t="shared" si="808"/>
        <v>n/a</v>
      </c>
      <c r="T682" s="34" t="str">
        <f t="shared" si="809"/>
        <v>n/a</v>
      </c>
      <c r="V682" s="33">
        <f>+'PL-tc'!$N682*'pc-dist'!$F$63</f>
        <v>0</v>
      </c>
      <c r="W682" s="33">
        <f>+'PL-tc'!$O682*'pc-dist'!$O$11</f>
        <v>0</v>
      </c>
      <c r="X682" s="33">
        <f>+'PL-tc'!$P682*'pc-dist'!$F$76</f>
        <v>0</v>
      </c>
      <c r="Y682" s="34" t="str">
        <f t="shared" si="811"/>
        <v>n/a</v>
      </c>
      <c r="Z682" s="34" t="str">
        <f t="shared" si="812"/>
        <v>n/a</v>
      </c>
      <c r="AB682" s="33">
        <f>+'PL-tc'!$N682*'pc-dist'!$G$63</f>
        <v>0</v>
      </c>
      <c r="AC682" s="33">
        <f>+'PL-tc'!$O682*'pc-dist'!$P$11</f>
        <v>0</v>
      </c>
      <c r="AD682" s="33">
        <f>+'PL-tc'!$P682*'pc-dist'!$G$76</f>
        <v>0</v>
      </c>
      <c r="AE682" s="34" t="str">
        <f t="shared" si="814"/>
        <v>n/a</v>
      </c>
      <c r="AF682" s="34" t="str">
        <f t="shared" si="815"/>
        <v>n/a</v>
      </c>
      <c r="AH682" s="33">
        <f t="shared" si="816"/>
        <v>0</v>
      </c>
      <c r="AI682" s="33">
        <f t="shared" si="817"/>
        <v>0</v>
      </c>
      <c r="AJ682" s="33">
        <f t="shared" si="818"/>
        <v>0</v>
      </c>
      <c r="AK682" s="34" t="str">
        <f t="shared" si="819"/>
        <v>n/a</v>
      </c>
      <c r="AL682" s="34" t="str">
        <f t="shared" si="820"/>
        <v>n/a</v>
      </c>
    </row>
    <row r="683" spans="1:40" hidden="1" outlineLevel="1" x14ac:dyDescent="0.2">
      <c r="A683" s="49">
        <v>2659</v>
      </c>
      <c r="B683" s="18" t="str">
        <f>+masterfile!D769</f>
        <v>2659 Sonst. Zinsen u.ä. Erträge aus verb.UN</v>
      </c>
      <c r="D683" s="33">
        <f>+'PL-tc'!$N683*'pc-dist'!$C$63</f>
        <v>0</v>
      </c>
      <c r="E683" s="33">
        <f>+'PL-tc'!$O683*'pc-dist'!$L$11</f>
        <v>0</v>
      </c>
      <c r="F683" s="33">
        <f>+'PL-tc'!$P683*'pc-dist'!$C$76</f>
        <v>0</v>
      </c>
      <c r="G683" s="34" t="str">
        <f t="shared" si="802"/>
        <v>n/a</v>
      </c>
      <c r="H683" s="34" t="str">
        <f t="shared" si="803"/>
        <v>n/a</v>
      </c>
      <c r="J683" s="33">
        <f>+'PL-tc'!$N683*'pc-dist'!$D$63</f>
        <v>0</v>
      </c>
      <c r="K683" s="33">
        <f>+'PL-tc'!$O683*'pc-dist'!$M$11</f>
        <v>0</v>
      </c>
      <c r="L683" s="33">
        <f>+'PL-tc'!$P683*'pc-dist'!$D$76</f>
        <v>0</v>
      </c>
      <c r="M683" s="34" t="str">
        <f t="shared" si="805"/>
        <v>n/a</v>
      </c>
      <c r="N683" s="34" t="str">
        <f t="shared" si="806"/>
        <v>n/a</v>
      </c>
      <c r="P683" s="33">
        <f>+'PL-tc'!$N683*'pc-dist'!$E$63</f>
        <v>0</v>
      </c>
      <c r="Q683" s="33">
        <f>+'PL-tc'!$O683*'pc-dist'!$N$11</f>
        <v>0</v>
      </c>
      <c r="R683" s="33">
        <f>+'PL-tc'!$P683*'pc-dist'!$E$76</f>
        <v>0</v>
      </c>
      <c r="S683" s="34" t="str">
        <f t="shared" si="808"/>
        <v>n/a</v>
      </c>
      <c r="T683" s="34" t="str">
        <f t="shared" si="809"/>
        <v>n/a</v>
      </c>
      <c r="V683" s="33">
        <f>+'PL-tc'!$N683*'pc-dist'!$F$63</f>
        <v>0</v>
      </c>
      <c r="W683" s="33">
        <f>+'PL-tc'!$O683*'pc-dist'!$O$11</f>
        <v>0</v>
      </c>
      <c r="X683" s="33">
        <f>+'PL-tc'!$P683*'pc-dist'!$F$76</f>
        <v>0</v>
      </c>
      <c r="Y683" s="34" t="str">
        <f t="shared" si="811"/>
        <v>n/a</v>
      </c>
      <c r="Z683" s="34" t="str">
        <f t="shared" si="812"/>
        <v>n/a</v>
      </c>
      <c r="AB683" s="33">
        <f>+'PL-tc'!$N683*'pc-dist'!$G$63</f>
        <v>0</v>
      </c>
      <c r="AC683" s="33">
        <f>+'PL-tc'!$O683*'pc-dist'!$P$11</f>
        <v>0</v>
      </c>
      <c r="AD683" s="33">
        <f>+'PL-tc'!$P683*'pc-dist'!$G$76</f>
        <v>0</v>
      </c>
      <c r="AE683" s="34" t="str">
        <f t="shared" si="814"/>
        <v>n/a</v>
      </c>
      <c r="AF683" s="34" t="str">
        <f t="shared" si="815"/>
        <v>n/a</v>
      </c>
      <c r="AH683" s="33">
        <f t="shared" si="816"/>
        <v>0</v>
      </c>
      <c r="AI683" s="33">
        <f t="shared" si="817"/>
        <v>0</v>
      </c>
      <c r="AJ683" s="33">
        <f t="shared" si="818"/>
        <v>0</v>
      </c>
      <c r="AK683" s="34" t="str">
        <f t="shared" si="819"/>
        <v>n/a</v>
      </c>
      <c r="AL683" s="34" t="str">
        <f t="shared" si="820"/>
        <v>n/a</v>
      </c>
    </row>
    <row r="684" spans="1:40" hidden="1" outlineLevel="1" x14ac:dyDescent="0.2">
      <c r="A684" s="49">
        <v>2670</v>
      </c>
      <c r="B684" s="18" t="str">
        <f>+masterfile!D773</f>
        <v>2670 Diskonterträge</v>
      </c>
      <c r="D684" s="33">
        <f>+'PL-tc'!$N684*'pc-dist'!$C$63</f>
        <v>0</v>
      </c>
      <c r="E684" s="33">
        <f>+'PL-tc'!$O684*'pc-dist'!$L$11</f>
        <v>0</v>
      </c>
      <c r="F684" s="33">
        <f>+'PL-tc'!$P684*'pc-dist'!$C$76</f>
        <v>0</v>
      </c>
      <c r="G684" s="34" t="str">
        <f t="shared" si="802"/>
        <v>n/a</v>
      </c>
      <c r="H684" s="34" t="str">
        <f t="shared" si="803"/>
        <v>n/a</v>
      </c>
      <c r="J684" s="33">
        <f>+'PL-tc'!$N684*'pc-dist'!$D$63</f>
        <v>0</v>
      </c>
      <c r="K684" s="33">
        <f>+'PL-tc'!$O684*'pc-dist'!$M$11</f>
        <v>0</v>
      </c>
      <c r="L684" s="33">
        <f>+'PL-tc'!$P684*'pc-dist'!$D$76</f>
        <v>0</v>
      </c>
      <c r="M684" s="34" t="str">
        <f t="shared" si="805"/>
        <v>n/a</v>
      </c>
      <c r="N684" s="34" t="str">
        <f t="shared" si="806"/>
        <v>n/a</v>
      </c>
      <c r="P684" s="33">
        <f>+'PL-tc'!$N684*'pc-dist'!$E$63</f>
        <v>0</v>
      </c>
      <c r="Q684" s="33">
        <f>+'PL-tc'!$O684*'pc-dist'!$N$11</f>
        <v>0</v>
      </c>
      <c r="R684" s="33">
        <f>+'PL-tc'!$P684*'pc-dist'!$E$76</f>
        <v>0</v>
      </c>
      <c r="S684" s="34" t="str">
        <f t="shared" si="808"/>
        <v>n/a</v>
      </c>
      <c r="T684" s="34" t="str">
        <f t="shared" si="809"/>
        <v>n/a</v>
      </c>
      <c r="V684" s="33">
        <f>+'PL-tc'!$N684*'pc-dist'!$F$63</f>
        <v>0</v>
      </c>
      <c r="W684" s="33">
        <f>+'PL-tc'!$O684*'pc-dist'!$O$11</f>
        <v>0</v>
      </c>
      <c r="X684" s="33">
        <f>+'PL-tc'!$P684*'pc-dist'!$F$76</f>
        <v>0</v>
      </c>
      <c r="Y684" s="34" t="str">
        <f t="shared" si="811"/>
        <v>n/a</v>
      </c>
      <c r="Z684" s="34" t="str">
        <f t="shared" si="812"/>
        <v>n/a</v>
      </c>
      <c r="AB684" s="33">
        <f>+'PL-tc'!$N684*'pc-dist'!$G$63</f>
        <v>0</v>
      </c>
      <c r="AC684" s="33">
        <f>+'PL-tc'!$O684*'pc-dist'!$P$11</f>
        <v>0</v>
      </c>
      <c r="AD684" s="33">
        <f>+'PL-tc'!$P684*'pc-dist'!$G$76</f>
        <v>0</v>
      </c>
      <c r="AE684" s="34" t="str">
        <f t="shared" si="814"/>
        <v>n/a</v>
      </c>
      <c r="AF684" s="34" t="str">
        <f t="shared" si="815"/>
        <v>n/a</v>
      </c>
      <c r="AH684" s="33">
        <f t="shared" si="816"/>
        <v>0</v>
      </c>
      <c r="AI684" s="33">
        <f t="shared" si="817"/>
        <v>0</v>
      </c>
      <c r="AJ684" s="33">
        <f t="shared" si="818"/>
        <v>0</v>
      </c>
      <c r="AK684" s="34" t="str">
        <f t="shared" si="819"/>
        <v>n/a</v>
      </c>
      <c r="AL684" s="34" t="str">
        <f t="shared" si="820"/>
        <v>n/a</v>
      </c>
    </row>
    <row r="685" spans="1:40" hidden="1" outlineLevel="1" x14ac:dyDescent="0.2">
      <c r="A685" s="49">
        <v>2679</v>
      </c>
      <c r="B685" s="18" t="str">
        <f>+masterfile!D774</f>
        <v>2679 Diskonterträge verbundene Unternehmen</v>
      </c>
      <c r="D685" s="33">
        <f>+'PL-tc'!$N685*'pc-dist'!$C$63</f>
        <v>0</v>
      </c>
      <c r="E685" s="33">
        <f>+'PL-tc'!$O685*'pc-dist'!$L$11</f>
        <v>0</v>
      </c>
      <c r="F685" s="33">
        <f>+'PL-tc'!$P685*'pc-dist'!$C$76</f>
        <v>0</v>
      </c>
      <c r="G685" s="34" t="str">
        <f t="shared" si="802"/>
        <v>n/a</v>
      </c>
      <c r="H685" s="34" t="str">
        <f t="shared" si="803"/>
        <v>n/a</v>
      </c>
      <c r="J685" s="33">
        <f>+'PL-tc'!$N685*'pc-dist'!$D$63</f>
        <v>0</v>
      </c>
      <c r="K685" s="33">
        <f>+'PL-tc'!$O685*'pc-dist'!$M$11</f>
        <v>0</v>
      </c>
      <c r="L685" s="33">
        <f>+'PL-tc'!$P685*'pc-dist'!$D$76</f>
        <v>0</v>
      </c>
      <c r="M685" s="34" t="str">
        <f t="shared" si="805"/>
        <v>n/a</v>
      </c>
      <c r="N685" s="34" t="str">
        <f t="shared" si="806"/>
        <v>n/a</v>
      </c>
      <c r="P685" s="33">
        <f>+'PL-tc'!$N685*'pc-dist'!$E$63</f>
        <v>0</v>
      </c>
      <c r="Q685" s="33">
        <f>+'PL-tc'!$O685*'pc-dist'!$N$11</f>
        <v>0</v>
      </c>
      <c r="R685" s="33">
        <f>+'PL-tc'!$P685*'pc-dist'!$E$76</f>
        <v>0</v>
      </c>
      <c r="S685" s="34" t="str">
        <f t="shared" si="808"/>
        <v>n/a</v>
      </c>
      <c r="T685" s="34" t="str">
        <f t="shared" si="809"/>
        <v>n/a</v>
      </c>
      <c r="V685" s="33">
        <f>+'PL-tc'!$N685*'pc-dist'!$F$63</f>
        <v>0</v>
      </c>
      <c r="W685" s="33">
        <f>+'PL-tc'!$O685*'pc-dist'!$O$11</f>
        <v>0</v>
      </c>
      <c r="X685" s="33">
        <f>+'PL-tc'!$P685*'pc-dist'!$F$76</f>
        <v>0</v>
      </c>
      <c r="Y685" s="34" t="str">
        <f t="shared" si="811"/>
        <v>n/a</v>
      </c>
      <c r="Z685" s="34" t="str">
        <f t="shared" si="812"/>
        <v>n/a</v>
      </c>
      <c r="AB685" s="33">
        <f>+'PL-tc'!$N685*'pc-dist'!$G$63</f>
        <v>0</v>
      </c>
      <c r="AC685" s="33">
        <f>+'PL-tc'!$O685*'pc-dist'!$P$11</f>
        <v>0</v>
      </c>
      <c r="AD685" s="33">
        <f>+'PL-tc'!$P685*'pc-dist'!$G$76</f>
        <v>0</v>
      </c>
      <c r="AE685" s="34" t="str">
        <f t="shared" si="814"/>
        <v>n/a</v>
      </c>
      <c r="AF685" s="34" t="str">
        <f t="shared" si="815"/>
        <v>n/a</v>
      </c>
      <c r="AH685" s="33">
        <f t="shared" si="816"/>
        <v>0</v>
      </c>
      <c r="AI685" s="33">
        <f t="shared" si="817"/>
        <v>0</v>
      </c>
      <c r="AJ685" s="33">
        <f t="shared" si="818"/>
        <v>0</v>
      </c>
      <c r="AK685" s="34" t="str">
        <f t="shared" si="819"/>
        <v>n/a</v>
      </c>
      <c r="AL685" s="34" t="str">
        <f t="shared" si="820"/>
        <v>n/a</v>
      </c>
    </row>
    <row r="686" spans="1:40" hidden="1" outlineLevel="1" x14ac:dyDescent="0.2">
      <c r="A686" s="49">
        <v>2680</v>
      </c>
      <c r="B686" s="18" t="str">
        <f>+masterfile!D775</f>
        <v>2680 Zinsähnliche Erträge</v>
      </c>
      <c r="D686" s="33">
        <f>+'PL-tc'!$N686*'pc-dist'!$C$63</f>
        <v>0</v>
      </c>
      <c r="E686" s="33">
        <f>+'PL-tc'!$O686*'pc-dist'!$L$11</f>
        <v>0</v>
      </c>
      <c r="F686" s="33">
        <f>+'PL-tc'!$P686*'pc-dist'!$C$76</f>
        <v>0</v>
      </c>
      <c r="G686" s="34" t="str">
        <f t="shared" si="802"/>
        <v>n/a</v>
      </c>
      <c r="H686" s="34" t="str">
        <f t="shared" si="803"/>
        <v>n/a</v>
      </c>
      <c r="J686" s="33">
        <f>+'PL-tc'!$N686*'pc-dist'!$D$63</f>
        <v>0</v>
      </c>
      <c r="K686" s="33">
        <f>+'PL-tc'!$O686*'pc-dist'!$M$11</f>
        <v>0</v>
      </c>
      <c r="L686" s="33">
        <f>+'PL-tc'!$P686*'pc-dist'!$D$76</f>
        <v>0</v>
      </c>
      <c r="M686" s="34" t="str">
        <f t="shared" si="805"/>
        <v>n/a</v>
      </c>
      <c r="N686" s="34" t="str">
        <f t="shared" si="806"/>
        <v>n/a</v>
      </c>
      <c r="P686" s="33">
        <f>+'PL-tc'!$N686*'pc-dist'!$E$63</f>
        <v>0</v>
      </c>
      <c r="Q686" s="33">
        <f>+'PL-tc'!$O686*'pc-dist'!$N$11</f>
        <v>0</v>
      </c>
      <c r="R686" s="33">
        <f>+'PL-tc'!$P686*'pc-dist'!$E$76</f>
        <v>0</v>
      </c>
      <c r="S686" s="34" t="str">
        <f t="shared" si="808"/>
        <v>n/a</v>
      </c>
      <c r="T686" s="34" t="str">
        <f t="shared" si="809"/>
        <v>n/a</v>
      </c>
      <c r="V686" s="33">
        <f>+'PL-tc'!$N686*'pc-dist'!$F$63</f>
        <v>0</v>
      </c>
      <c r="W686" s="33">
        <f>+'PL-tc'!$O686*'pc-dist'!$O$11</f>
        <v>0</v>
      </c>
      <c r="X686" s="33">
        <f>+'PL-tc'!$P686*'pc-dist'!$F$76</f>
        <v>0</v>
      </c>
      <c r="Y686" s="34" t="str">
        <f t="shared" si="811"/>
        <v>n/a</v>
      </c>
      <c r="Z686" s="34" t="str">
        <f t="shared" si="812"/>
        <v>n/a</v>
      </c>
      <c r="AB686" s="33">
        <f>+'PL-tc'!$N686*'pc-dist'!$G$63</f>
        <v>0</v>
      </c>
      <c r="AC686" s="33">
        <f>+'PL-tc'!$O686*'pc-dist'!$P$11</f>
        <v>0</v>
      </c>
      <c r="AD686" s="33">
        <f>+'PL-tc'!$P686*'pc-dist'!$G$76</f>
        <v>0</v>
      </c>
      <c r="AE686" s="34" t="str">
        <f t="shared" si="814"/>
        <v>n/a</v>
      </c>
      <c r="AF686" s="34" t="str">
        <f t="shared" si="815"/>
        <v>n/a</v>
      </c>
      <c r="AH686" s="33">
        <f t="shared" si="816"/>
        <v>0</v>
      </c>
      <c r="AI686" s="33">
        <f t="shared" si="817"/>
        <v>0</v>
      </c>
      <c r="AJ686" s="33">
        <f t="shared" si="818"/>
        <v>0</v>
      </c>
      <c r="AK686" s="34" t="str">
        <f t="shared" si="819"/>
        <v>n/a</v>
      </c>
      <c r="AL686" s="34" t="str">
        <f t="shared" si="820"/>
        <v>n/a</v>
      </c>
    </row>
    <row r="687" spans="1:40" hidden="1" outlineLevel="1" x14ac:dyDescent="0.2">
      <c r="A687" s="49">
        <v>2682</v>
      </c>
      <c r="B687" s="18" t="str">
        <f>+masterfile!D776</f>
        <v>2682 Ertrag Abzinsung Rückstellung stfrei</v>
      </c>
      <c r="D687" s="33">
        <f>+'PL-tc'!$N687*'pc-dist'!$C$63</f>
        <v>0</v>
      </c>
      <c r="E687" s="33">
        <f>+'PL-tc'!$O687*'pc-dist'!$L$11</f>
        <v>0</v>
      </c>
      <c r="F687" s="33">
        <f>+'PL-tc'!$P687*'pc-dist'!$C$76</f>
        <v>0</v>
      </c>
      <c r="G687" s="34" t="str">
        <f t="shared" si="802"/>
        <v>n/a</v>
      </c>
      <c r="H687" s="34" t="str">
        <f t="shared" si="803"/>
        <v>n/a</v>
      </c>
      <c r="J687" s="33">
        <f>+'PL-tc'!$N687*'pc-dist'!$D$63</f>
        <v>0</v>
      </c>
      <c r="K687" s="33">
        <f>+'PL-tc'!$O687*'pc-dist'!$M$11</f>
        <v>0</v>
      </c>
      <c r="L687" s="33">
        <f>+'PL-tc'!$P687*'pc-dist'!$D$76</f>
        <v>0</v>
      </c>
      <c r="M687" s="34" t="str">
        <f t="shared" si="805"/>
        <v>n/a</v>
      </c>
      <c r="N687" s="34" t="str">
        <f t="shared" si="806"/>
        <v>n/a</v>
      </c>
      <c r="P687" s="33">
        <f>+'PL-tc'!$N687*'pc-dist'!$E$63</f>
        <v>0</v>
      </c>
      <c r="Q687" s="33">
        <f>+'PL-tc'!$O687*'pc-dist'!$N$11</f>
        <v>0</v>
      </c>
      <c r="R687" s="33">
        <f>+'PL-tc'!$P687*'pc-dist'!$E$76</f>
        <v>0</v>
      </c>
      <c r="S687" s="34" t="str">
        <f t="shared" si="808"/>
        <v>n/a</v>
      </c>
      <c r="T687" s="34" t="str">
        <f t="shared" si="809"/>
        <v>n/a</v>
      </c>
      <c r="V687" s="33">
        <f>+'PL-tc'!$N687*'pc-dist'!$F$63</f>
        <v>0</v>
      </c>
      <c r="W687" s="33">
        <f>+'PL-tc'!$O687*'pc-dist'!$O$11</f>
        <v>0</v>
      </c>
      <c r="X687" s="33">
        <f>+'PL-tc'!$P687*'pc-dist'!$F$76</f>
        <v>0</v>
      </c>
      <c r="Y687" s="34" t="str">
        <f t="shared" si="811"/>
        <v>n/a</v>
      </c>
      <c r="Z687" s="34" t="str">
        <f t="shared" si="812"/>
        <v>n/a</v>
      </c>
      <c r="AB687" s="33">
        <f>+'PL-tc'!$N687*'pc-dist'!$G$63</f>
        <v>0</v>
      </c>
      <c r="AC687" s="33">
        <f>+'PL-tc'!$O687*'pc-dist'!$P$11</f>
        <v>0</v>
      </c>
      <c r="AD687" s="33">
        <f>+'PL-tc'!$P687*'pc-dist'!$G$76</f>
        <v>0</v>
      </c>
      <c r="AE687" s="34" t="str">
        <f t="shared" si="814"/>
        <v>n/a</v>
      </c>
      <c r="AF687" s="34" t="str">
        <f t="shared" si="815"/>
        <v>n/a</v>
      </c>
      <c r="AH687" s="33">
        <f t="shared" si="816"/>
        <v>0</v>
      </c>
      <c r="AI687" s="33">
        <f t="shared" si="817"/>
        <v>0</v>
      </c>
      <c r="AJ687" s="33">
        <f t="shared" si="818"/>
        <v>0</v>
      </c>
      <c r="AK687" s="34" t="str">
        <f t="shared" si="819"/>
        <v>n/a</v>
      </c>
      <c r="AL687" s="34" t="str">
        <f t="shared" si="820"/>
        <v>n/a</v>
      </c>
    </row>
    <row r="688" spans="1:40" hidden="1" outlineLevel="1" x14ac:dyDescent="0.2">
      <c r="A688" s="49">
        <v>2683</v>
      </c>
      <c r="B688" s="18" t="str">
        <f>+masterfile!D777</f>
        <v>2683 Zinsertrag Abzinsung Verbindlichkeit</v>
      </c>
      <c r="D688" s="33">
        <f>+'PL-tc'!$N688*'pc-dist'!$C$63</f>
        <v>0</v>
      </c>
      <c r="E688" s="33">
        <f>+'PL-tc'!$O688*'pc-dist'!$L$11</f>
        <v>0</v>
      </c>
      <c r="F688" s="33">
        <f>+'PL-tc'!$P688*'pc-dist'!$C$76</f>
        <v>0</v>
      </c>
      <c r="G688" s="34" t="str">
        <f t="shared" si="802"/>
        <v>n/a</v>
      </c>
      <c r="H688" s="34" t="str">
        <f t="shared" si="803"/>
        <v>n/a</v>
      </c>
      <c r="J688" s="33">
        <f>+'PL-tc'!$N688*'pc-dist'!$D$63</f>
        <v>0</v>
      </c>
      <c r="K688" s="33">
        <f>+'PL-tc'!$O688*'pc-dist'!$M$11</f>
        <v>0</v>
      </c>
      <c r="L688" s="33">
        <f>+'PL-tc'!$P688*'pc-dist'!$D$76</f>
        <v>0</v>
      </c>
      <c r="M688" s="34" t="str">
        <f t="shared" si="805"/>
        <v>n/a</v>
      </c>
      <c r="N688" s="34" t="str">
        <f t="shared" si="806"/>
        <v>n/a</v>
      </c>
      <c r="P688" s="33">
        <f>+'PL-tc'!$N688*'pc-dist'!$E$63</f>
        <v>0</v>
      </c>
      <c r="Q688" s="33">
        <f>+'PL-tc'!$O688*'pc-dist'!$N$11</f>
        <v>0</v>
      </c>
      <c r="R688" s="33">
        <f>+'PL-tc'!$P688*'pc-dist'!$E$76</f>
        <v>0</v>
      </c>
      <c r="S688" s="34" t="str">
        <f t="shared" si="808"/>
        <v>n/a</v>
      </c>
      <c r="T688" s="34" t="str">
        <f t="shared" si="809"/>
        <v>n/a</v>
      </c>
      <c r="V688" s="33">
        <f>+'PL-tc'!$N688*'pc-dist'!$F$63</f>
        <v>0</v>
      </c>
      <c r="W688" s="33">
        <f>+'PL-tc'!$O688*'pc-dist'!$O$11</f>
        <v>0</v>
      </c>
      <c r="X688" s="33">
        <f>+'PL-tc'!$P688*'pc-dist'!$F$76</f>
        <v>0</v>
      </c>
      <c r="Y688" s="34" t="str">
        <f t="shared" si="811"/>
        <v>n/a</v>
      </c>
      <c r="Z688" s="34" t="str">
        <f t="shared" si="812"/>
        <v>n/a</v>
      </c>
      <c r="AB688" s="33">
        <f>+'PL-tc'!$N688*'pc-dist'!$G$63</f>
        <v>0</v>
      </c>
      <c r="AC688" s="33">
        <f>+'PL-tc'!$O688*'pc-dist'!$P$11</f>
        <v>0</v>
      </c>
      <c r="AD688" s="33">
        <f>+'PL-tc'!$P688*'pc-dist'!$G$76</f>
        <v>0</v>
      </c>
      <c r="AE688" s="34" t="str">
        <f t="shared" si="814"/>
        <v>n/a</v>
      </c>
      <c r="AF688" s="34" t="str">
        <f t="shared" si="815"/>
        <v>n/a</v>
      </c>
      <c r="AH688" s="33">
        <f t="shared" si="816"/>
        <v>0</v>
      </c>
      <c r="AI688" s="33">
        <f t="shared" si="817"/>
        <v>0</v>
      </c>
      <c r="AJ688" s="33">
        <f t="shared" si="818"/>
        <v>0</v>
      </c>
      <c r="AK688" s="34" t="str">
        <f t="shared" si="819"/>
        <v>n/a</v>
      </c>
      <c r="AL688" s="34" t="str">
        <f t="shared" si="820"/>
        <v>n/a</v>
      </c>
    </row>
    <row r="689" spans="1:38" hidden="1" outlineLevel="1" x14ac:dyDescent="0.2">
      <c r="A689" s="49">
        <v>2684</v>
      </c>
      <c r="B689" s="18" t="str">
        <f>+masterfile!D778</f>
        <v>2684 Zinsertrag Abzinsung Rückstellungen</v>
      </c>
      <c r="D689" s="33">
        <f>+'PL-tc'!$N689*'pc-dist'!$C$63</f>
        <v>0</v>
      </c>
      <c r="E689" s="33">
        <f>+'PL-tc'!$O689*'pc-dist'!$L$11</f>
        <v>0</v>
      </c>
      <c r="F689" s="33">
        <f>+'PL-tc'!$P689*'pc-dist'!$C$76</f>
        <v>0</v>
      </c>
      <c r="G689" s="34" t="str">
        <f t="shared" si="802"/>
        <v>n/a</v>
      </c>
      <c r="H689" s="34" t="str">
        <f t="shared" si="803"/>
        <v>n/a</v>
      </c>
      <c r="J689" s="33">
        <f>+'PL-tc'!$N689*'pc-dist'!$D$63</f>
        <v>0</v>
      </c>
      <c r="K689" s="33">
        <f>+'PL-tc'!$O689*'pc-dist'!$M$11</f>
        <v>0</v>
      </c>
      <c r="L689" s="33">
        <f>+'PL-tc'!$P689*'pc-dist'!$D$76</f>
        <v>0</v>
      </c>
      <c r="M689" s="34" t="str">
        <f t="shared" si="805"/>
        <v>n/a</v>
      </c>
      <c r="N689" s="34" t="str">
        <f t="shared" si="806"/>
        <v>n/a</v>
      </c>
      <c r="P689" s="33">
        <f>+'PL-tc'!$N689*'pc-dist'!$E$63</f>
        <v>0</v>
      </c>
      <c r="Q689" s="33">
        <f>+'PL-tc'!$O689*'pc-dist'!$N$11</f>
        <v>0</v>
      </c>
      <c r="R689" s="33">
        <f>+'PL-tc'!$P689*'pc-dist'!$E$76</f>
        <v>0</v>
      </c>
      <c r="S689" s="34" t="str">
        <f t="shared" si="808"/>
        <v>n/a</v>
      </c>
      <c r="T689" s="34" t="str">
        <f t="shared" si="809"/>
        <v>n/a</v>
      </c>
      <c r="V689" s="33">
        <f>+'PL-tc'!$N689*'pc-dist'!$F$63</f>
        <v>0</v>
      </c>
      <c r="W689" s="33">
        <f>+'PL-tc'!$O689*'pc-dist'!$O$11</f>
        <v>0</v>
      </c>
      <c r="X689" s="33">
        <f>+'PL-tc'!$P689*'pc-dist'!$F$76</f>
        <v>0</v>
      </c>
      <c r="Y689" s="34" t="str">
        <f t="shared" si="811"/>
        <v>n/a</v>
      </c>
      <c r="Z689" s="34" t="str">
        <f t="shared" si="812"/>
        <v>n/a</v>
      </c>
      <c r="AB689" s="33">
        <f>+'PL-tc'!$N689*'pc-dist'!$G$63</f>
        <v>0</v>
      </c>
      <c r="AC689" s="33">
        <f>+'PL-tc'!$O689*'pc-dist'!$P$11</f>
        <v>0</v>
      </c>
      <c r="AD689" s="33">
        <f>+'PL-tc'!$P689*'pc-dist'!$G$76</f>
        <v>0</v>
      </c>
      <c r="AE689" s="34" t="str">
        <f t="shared" si="814"/>
        <v>n/a</v>
      </c>
      <c r="AF689" s="34" t="str">
        <f t="shared" si="815"/>
        <v>n/a</v>
      </c>
      <c r="AH689" s="33">
        <f t="shared" si="816"/>
        <v>0</v>
      </c>
      <c r="AI689" s="33">
        <f t="shared" si="817"/>
        <v>0</v>
      </c>
      <c r="AJ689" s="33">
        <f t="shared" si="818"/>
        <v>0</v>
      </c>
      <c r="AK689" s="34" t="str">
        <f t="shared" si="819"/>
        <v>n/a</v>
      </c>
      <c r="AL689" s="34" t="str">
        <f t="shared" si="820"/>
        <v>n/a</v>
      </c>
    </row>
    <row r="690" spans="1:38" hidden="1" outlineLevel="1" x14ac:dyDescent="0.2">
      <c r="A690" s="49">
        <v>2685</v>
      </c>
      <c r="B690" s="18" t="str">
        <f>+masterfile!D779</f>
        <v>2685 Ertr. Abzinsung Pensions-/ähnl. Rückst.</v>
      </c>
      <c r="D690" s="33">
        <f>+'PL-tc'!$N690*'pc-dist'!$C$63</f>
        <v>0</v>
      </c>
      <c r="E690" s="33">
        <f>+'PL-tc'!$O690*'pc-dist'!$L$11</f>
        <v>0</v>
      </c>
      <c r="F690" s="33">
        <f>+'PL-tc'!$P690*'pc-dist'!$C$76</f>
        <v>0</v>
      </c>
      <c r="G690" s="34" t="str">
        <f t="shared" si="802"/>
        <v>n/a</v>
      </c>
      <c r="H690" s="34" t="str">
        <f t="shared" si="803"/>
        <v>n/a</v>
      </c>
      <c r="J690" s="33">
        <f>+'PL-tc'!$N690*'pc-dist'!$D$63</f>
        <v>0</v>
      </c>
      <c r="K690" s="33">
        <f>+'PL-tc'!$O690*'pc-dist'!$M$11</f>
        <v>0</v>
      </c>
      <c r="L690" s="33">
        <f>+'PL-tc'!$P690*'pc-dist'!$D$76</f>
        <v>0</v>
      </c>
      <c r="M690" s="34" t="str">
        <f t="shared" si="805"/>
        <v>n/a</v>
      </c>
      <c r="N690" s="34" t="str">
        <f t="shared" si="806"/>
        <v>n/a</v>
      </c>
      <c r="P690" s="33">
        <f>+'PL-tc'!$N690*'pc-dist'!$E$63</f>
        <v>0</v>
      </c>
      <c r="Q690" s="33">
        <f>+'PL-tc'!$O690*'pc-dist'!$N$11</f>
        <v>0</v>
      </c>
      <c r="R690" s="33">
        <f>+'PL-tc'!$P690*'pc-dist'!$E$76</f>
        <v>0</v>
      </c>
      <c r="S690" s="34" t="str">
        <f t="shared" si="808"/>
        <v>n/a</v>
      </c>
      <c r="T690" s="34" t="str">
        <f t="shared" si="809"/>
        <v>n/a</v>
      </c>
      <c r="V690" s="33">
        <f>+'PL-tc'!$N690*'pc-dist'!$F$63</f>
        <v>0</v>
      </c>
      <c r="W690" s="33">
        <f>+'PL-tc'!$O690*'pc-dist'!$O$11</f>
        <v>0</v>
      </c>
      <c r="X690" s="33">
        <f>+'PL-tc'!$P690*'pc-dist'!$F$76</f>
        <v>0</v>
      </c>
      <c r="Y690" s="34" t="str">
        <f t="shared" si="811"/>
        <v>n/a</v>
      </c>
      <c r="Z690" s="34" t="str">
        <f t="shared" si="812"/>
        <v>n/a</v>
      </c>
      <c r="AB690" s="33">
        <f>+'PL-tc'!$N690*'pc-dist'!$G$63</f>
        <v>0</v>
      </c>
      <c r="AC690" s="33">
        <f>+'PL-tc'!$O690*'pc-dist'!$P$11</f>
        <v>0</v>
      </c>
      <c r="AD690" s="33">
        <f>+'PL-tc'!$P690*'pc-dist'!$G$76</f>
        <v>0</v>
      </c>
      <c r="AE690" s="34" t="str">
        <f t="shared" si="814"/>
        <v>n/a</v>
      </c>
      <c r="AF690" s="34" t="str">
        <f t="shared" si="815"/>
        <v>n/a</v>
      </c>
      <c r="AH690" s="33">
        <f t="shared" si="816"/>
        <v>0</v>
      </c>
      <c r="AI690" s="33">
        <f t="shared" si="817"/>
        <v>0</v>
      </c>
      <c r="AJ690" s="33">
        <f t="shared" si="818"/>
        <v>0</v>
      </c>
      <c r="AK690" s="34" t="str">
        <f t="shared" si="819"/>
        <v>n/a</v>
      </c>
      <c r="AL690" s="34" t="str">
        <f t="shared" si="820"/>
        <v>n/a</v>
      </c>
    </row>
    <row r="691" spans="1:38" hidden="1" outlineLevel="1" x14ac:dyDescent="0.2">
      <c r="A691" s="49">
        <v>2686</v>
      </c>
      <c r="B691" s="18" t="str">
        <f>+masterfile!D780</f>
        <v>2686 Ertr. Abzins. Pensions-/ähnl. RS,Verr</v>
      </c>
      <c r="D691" s="33">
        <f>+'PL-tc'!$N691*'pc-dist'!$C$63</f>
        <v>0</v>
      </c>
      <c r="E691" s="33">
        <f>+'PL-tc'!$O691*'pc-dist'!$L$11</f>
        <v>0</v>
      </c>
      <c r="F691" s="33">
        <f>+'PL-tc'!$P691*'pc-dist'!$C$76</f>
        <v>0</v>
      </c>
      <c r="G691" s="34" t="str">
        <f t="shared" si="802"/>
        <v>n/a</v>
      </c>
      <c r="H691" s="34" t="str">
        <f t="shared" si="803"/>
        <v>n/a</v>
      </c>
      <c r="J691" s="33">
        <f>+'PL-tc'!$N691*'pc-dist'!$D$63</f>
        <v>0</v>
      </c>
      <c r="K691" s="33">
        <f>+'PL-tc'!$O691*'pc-dist'!$M$11</f>
        <v>0</v>
      </c>
      <c r="L691" s="33">
        <f>+'PL-tc'!$P691*'pc-dist'!$D$76</f>
        <v>0</v>
      </c>
      <c r="M691" s="34" t="str">
        <f t="shared" si="805"/>
        <v>n/a</v>
      </c>
      <c r="N691" s="34" t="str">
        <f t="shared" si="806"/>
        <v>n/a</v>
      </c>
      <c r="P691" s="33">
        <f>+'PL-tc'!$N691*'pc-dist'!$E$63</f>
        <v>0</v>
      </c>
      <c r="Q691" s="33">
        <f>+'PL-tc'!$O691*'pc-dist'!$N$11</f>
        <v>0</v>
      </c>
      <c r="R691" s="33">
        <f>+'PL-tc'!$P691*'pc-dist'!$E$76</f>
        <v>0</v>
      </c>
      <c r="S691" s="34" t="str">
        <f t="shared" si="808"/>
        <v>n/a</v>
      </c>
      <c r="T691" s="34" t="str">
        <f t="shared" si="809"/>
        <v>n/a</v>
      </c>
      <c r="V691" s="33">
        <f>+'PL-tc'!$N691*'pc-dist'!$F$63</f>
        <v>0</v>
      </c>
      <c r="W691" s="33">
        <f>+'PL-tc'!$O691*'pc-dist'!$O$11</f>
        <v>0</v>
      </c>
      <c r="X691" s="33">
        <f>+'PL-tc'!$P691*'pc-dist'!$F$76</f>
        <v>0</v>
      </c>
      <c r="Y691" s="34" t="str">
        <f t="shared" si="811"/>
        <v>n/a</v>
      </c>
      <c r="Z691" s="34" t="str">
        <f t="shared" si="812"/>
        <v>n/a</v>
      </c>
      <c r="AB691" s="33">
        <f>+'PL-tc'!$N691*'pc-dist'!$G$63</f>
        <v>0</v>
      </c>
      <c r="AC691" s="33">
        <f>+'PL-tc'!$O691*'pc-dist'!$P$11</f>
        <v>0</v>
      </c>
      <c r="AD691" s="33">
        <f>+'PL-tc'!$P691*'pc-dist'!$G$76</f>
        <v>0</v>
      </c>
      <c r="AE691" s="34" t="str">
        <f t="shared" si="814"/>
        <v>n/a</v>
      </c>
      <c r="AF691" s="34" t="str">
        <f t="shared" si="815"/>
        <v>n/a</v>
      </c>
      <c r="AH691" s="33">
        <f t="shared" si="816"/>
        <v>0</v>
      </c>
      <c r="AI691" s="33">
        <f t="shared" si="817"/>
        <v>0</v>
      </c>
      <c r="AJ691" s="33">
        <f t="shared" si="818"/>
        <v>0</v>
      </c>
      <c r="AK691" s="34" t="str">
        <f t="shared" si="819"/>
        <v>n/a</v>
      </c>
      <c r="AL691" s="34" t="str">
        <f t="shared" si="820"/>
        <v>n/a</v>
      </c>
    </row>
    <row r="692" spans="1:38" ht="24" hidden="1" outlineLevel="1" x14ac:dyDescent="0.2">
      <c r="A692" s="49">
        <v>2687</v>
      </c>
      <c r="B692" s="18" t="str">
        <f>+masterfile!D781</f>
        <v>2687 Erträge VG zur Verrechnung § 246 (2) HGB</v>
      </c>
      <c r="D692" s="33">
        <f>+'PL-tc'!$N692*'pc-dist'!$C$63</f>
        <v>0</v>
      </c>
      <c r="E692" s="33">
        <f>+'PL-tc'!$O692*'pc-dist'!$L$11</f>
        <v>0</v>
      </c>
      <c r="F692" s="33">
        <f>+'PL-tc'!$P692*'pc-dist'!$C$76</f>
        <v>0</v>
      </c>
      <c r="G692" s="34" t="str">
        <f t="shared" si="802"/>
        <v>n/a</v>
      </c>
      <c r="H692" s="34" t="str">
        <f t="shared" si="803"/>
        <v>n/a</v>
      </c>
      <c r="J692" s="33">
        <f>+'PL-tc'!$N692*'pc-dist'!$D$63</f>
        <v>0</v>
      </c>
      <c r="K692" s="33">
        <f>+'PL-tc'!$O692*'pc-dist'!$M$11</f>
        <v>0</v>
      </c>
      <c r="L692" s="33">
        <f>+'PL-tc'!$P692*'pc-dist'!$D$76</f>
        <v>0</v>
      </c>
      <c r="M692" s="34" t="str">
        <f t="shared" si="805"/>
        <v>n/a</v>
      </c>
      <c r="N692" s="34" t="str">
        <f t="shared" si="806"/>
        <v>n/a</v>
      </c>
      <c r="P692" s="33">
        <f>+'PL-tc'!$N692*'pc-dist'!$E$63</f>
        <v>0</v>
      </c>
      <c r="Q692" s="33">
        <f>+'PL-tc'!$O692*'pc-dist'!$N$11</f>
        <v>0</v>
      </c>
      <c r="R692" s="33">
        <f>+'PL-tc'!$P692*'pc-dist'!$E$76</f>
        <v>0</v>
      </c>
      <c r="S692" s="34" t="str">
        <f t="shared" si="808"/>
        <v>n/a</v>
      </c>
      <c r="T692" s="34" t="str">
        <f t="shared" si="809"/>
        <v>n/a</v>
      </c>
      <c r="V692" s="33">
        <f>+'PL-tc'!$N692*'pc-dist'!$F$63</f>
        <v>0</v>
      </c>
      <c r="W692" s="33">
        <f>+'PL-tc'!$O692*'pc-dist'!$O$11</f>
        <v>0</v>
      </c>
      <c r="X692" s="33">
        <f>+'PL-tc'!$P692*'pc-dist'!$F$76</f>
        <v>0</v>
      </c>
      <c r="Y692" s="34" t="str">
        <f t="shared" si="811"/>
        <v>n/a</v>
      </c>
      <c r="Z692" s="34" t="str">
        <f t="shared" si="812"/>
        <v>n/a</v>
      </c>
      <c r="AB692" s="33">
        <f>+'PL-tc'!$N692*'pc-dist'!$G$63</f>
        <v>0</v>
      </c>
      <c r="AC692" s="33">
        <f>+'PL-tc'!$O692*'pc-dist'!$P$11</f>
        <v>0</v>
      </c>
      <c r="AD692" s="33">
        <f>+'PL-tc'!$P692*'pc-dist'!$G$76</f>
        <v>0</v>
      </c>
      <c r="AE692" s="34" t="str">
        <f t="shared" si="814"/>
        <v>n/a</v>
      </c>
      <c r="AF692" s="34" t="str">
        <f t="shared" si="815"/>
        <v>n/a</v>
      </c>
      <c r="AH692" s="33">
        <f t="shared" si="816"/>
        <v>0</v>
      </c>
      <c r="AI692" s="33">
        <f t="shared" si="817"/>
        <v>0</v>
      </c>
      <c r="AJ692" s="33">
        <f t="shared" si="818"/>
        <v>0</v>
      </c>
      <c r="AK692" s="34" t="str">
        <f t="shared" si="819"/>
        <v>n/a</v>
      </c>
      <c r="AL692" s="34" t="str">
        <f t="shared" si="820"/>
        <v>n/a</v>
      </c>
    </row>
    <row r="693" spans="1:38" hidden="1" outlineLevel="1" x14ac:dyDescent="0.2">
      <c r="A693" s="49">
        <v>2689</v>
      </c>
      <c r="B693" s="18" t="str">
        <f>+masterfile!D782</f>
        <v>2689 Zinsähnliche Erträge verbundene UN</v>
      </c>
      <c r="D693" s="33">
        <f>+'PL-tc'!$N693*'pc-dist'!$C$63</f>
        <v>0</v>
      </c>
      <c r="E693" s="33">
        <f>+'PL-tc'!$O693*'pc-dist'!$L$11</f>
        <v>0</v>
      </c>
      <c r="F693" s="33">
        <f>+'PL-tc'!$P693*'pc-dist'!$C$76</f>
        <v>0</v>
      </c>
      <c r="G693" s="34" t="str">
        <f t="shared" si="802"/>
        <v>n/a</v>
      </c>
      <c r="H693" s="34" t="str">
        <f t="shared" si="803"/>
        <v>n/a</v>
      </c>
      <c r="J693" s="33">
        <f>+'PL-tc'!$N693*'pc-dist'!$D$63</f>
        <v>0</v>
      </c>
      <c r="K693" s="33">
        <f>+'PL-tc'!$O693*'pc-dist'!$M$11</f>
        <v>0</v>
      </c>
      <c r="L693" s="33">
        <f>+'PL-tc'!$P693*'pc-dist'!$D$76</f>
        <v>0</v>
      </c>
      <c r="M693" s="34" t="str">
        <f t="shared" si="805"/>
        <v>n/a</v>
      </c>
      <c r="N693" s="34" t="str">
        <f t="shared" si="806"/>
        <v>n/a</v>
      </c>
      <c r="P693" s="33">
        <f>+'PL-tc'!$N693*'pc-dist'!$E$63</f>
        <v>0</v>
      </c>
      <c r="Q693" s="33">
        <f>+'PL-tc'!$O693*'pc-dist'!$N$11</f>
        <v>0</v>
      </c>
      <c r="R693" s="33">
        <f>+'PL-tc'!$P693*'pc-dist'!$E$76</f>
        <v>0</v>
      </c>
      <c r="S693" s="34" t="str">
        <f t="shared" si="808"/>
        <v>n/a</v>
      </c>
      <c r="T693" s="34" t="str">
        <f t="shared" si="809"/>
        <v>n/a</v>
      </c>
      <c r="V693" s="33">
        <f>+'PL-tc'!$N693*'pc-dist'!$F$63</f>
        <v>0</v>
      </c>
      <c r="W693" s="33">
        <f>+'PL-tc'!$O693*'pc-dist'!$O$11</f>
        <v>0</v>
      </c>
      <c r="X693" s="33">
        <f>+'PL-tc'!$P693*'pc-dist'!$F$76</f>
        <v>0</v>
      </c>
      <c r="Y693" s="34" t="str">
        <f t="shared" si="811"/>
        <v>n/a</v>
      </c>
      <c r="Z693" s="34" t="str">
        <f t="shared" si="812"/>
        <v>n/a</v>
      </c>
      <c r="AB693" s="33">
        <f>+'PL-tc'!$N693*'pc-dist'!$G$63</f>
        <v>0</v>
      </c>
      <c r="AC693" s="33">
        <f>+'PL-tc'!$O693*'pc-dist'!$P$11</f>
        <v>0</v>
      </c>
      <c r="AD693" s="33">
        <f>+'PL-tc'!$P693*'pc-dist'!$G$76</f>
        <v>0</v>
      </c>
      <c r="AE693" s="34" t="str">
        <f t="shared" si="814"/>
        <v>n/a</v>
      </c>
      <c r="AF693" s="34" t="str">
        <f t="shared" si="815"/>
        <v>n/a</v>
      </c>
      <c r="AH693" s="33">
        <f t="shared" si="816"/>
        <v>0</v>
      </c>
      <c r="AI693" s="33">
        <f t="shared" si="817"/>
        <v>0</v>
      </c>
      <c r="AJ693" s="33">
        <f t="shared" si="818"/>
        <v>0</v>
      </c>
      <c r="AK693" s="34" t="str">
        <f t="shared" si="819"/>
        <v>n/a</v>
      </c>
      <c r="AL693" s="34" t="str">
        <f t="shared" si="820"/>
        <v>n/a</v>
      </c>
    </row>
    <row r="694" spans="1:38" hidden="1" outlineLevel="1" x14ac:dyDescent="0.2">
      <c r="A694" s="49">
        <v>8650</v>
      </c>
      <c r="B694" s="18" t="str">
        <f>+masterfile!D1304</f>
        <v>8650 Erlöse Zinsen und Diskontspesen</v>
      </c>
      <c r="D694" s="33">
        <f>+'PL-tc'!$N694*'pc-dist'!$C$63</f>
        <v>0</v>
      </c>
      <c r="E694" s="33">
        <f>+'PL-tc'!$O694*'pc-dist'!$L$11</f>
        <v>0</v>
      </c>
      <c r="F694" s="33">
        <f>+'PL-tc'!$P694*'pc-dist'!$C$76</f>
        <v>0</v>
      </c>
      <c r="G694" s="34" t="str">
        <f t="shared" si="802"/>
        <v>n/a</v>
      </c>
      <c r="H694" s="34" t="str">
        <f t="shared" si="803"/>
        <v>n/a</v>
      </c>
      <c r="J694" s="33">
        <f>+'PL-tc'!$N694*'pc-dist'!$D$63</f>
        <v>0</v>
      </c>
      <c r="K694" s="33">
        <f>+'PL-tc'!$O694*'pc-dist'!$M$11</f>
        <v>0</v>
      </c>
      <c r="L694" s="33">
        <f>+'PL-tc'!$P694*'pc-dist'!$D$76</f>
        <v>0</v>
      </c>
      <c r="M694" s="34" t="str">
        <f t="shared" si="805"/>
        <v>n/a</v>
      </c>
      <c r="N694" s="34" t="str">
        <f t="shared" si="806"/>
        <v>n/a</v>
      </c>
      <c r="P694" s="33">
        <f>+'PL-tc'!$N694*'pc-dist'!$E$63</f>
        <v>0</v>
      </c>
      <c r="Q694" s="33">
        <f>+'PL-tc'!$O694*'pc-dist'!$N$11</f>
        <v>0</v>
      </c>
      <c r="R694" s="33">
        <f>+'PL-tc'!$P694*'pc-dist'!$E$76</f>
        <v>0</v>
      </c>
      <c r="S694" s="34" t="str">
        <f t="shared" si="808"/>
        <v>n/a</v>
      </c>
      <c r="T694" s="34" t="str">
        <f t="shared" si="809"/>
        <v>n/a</v>
      </c>
      <c r="V694" s="33">
        <f>+'PL-tc'!$N694*'pc-dist'!$F$63</f>
        <v>0</v>
      </c>
      <c r="W694" s="33">
        <f>+'PL-tc'!$O694*'pc-dist'!$O$11</f>
        <v>0</v>
      </c>
      <c r="X694" s="33">
        <f>+'PL-tc'!$P694*'pc-dist'!$F$76</f>
        <v>0</v>
      </c>
      <c r="Y694" s="34" t="str">
        <f t="shared" si="811"/>
        <v>n/a</v>
      </c>
      <c r="Z694" s="34" t="str">
        <f t="shared" si="812"/>
        <v>n/a</v>
      </c>
      <c r="AB694" s="33">
        <f>+'PL-tc'!$N694*'pc-dist'!$G$63</f>
        <v>0</v>
      </c>
      <c r="AC694" s="33">
        <f>+'PL-tc'!$O694*'pc-dist'!$P$11</f>
        <v>0</v>
      </c>
      <c r="AD694" s="33">
        <f>+'PL-tc'!$P694*'pc-dist'!$G$76</f>
        <v>0</v>
      </c>
      <c r="AE694" s="34" t="str">
        <f t="shared" si="814"/>
        <v>n/a</v>
      </c>
      <c r="AF694" s="34" t="str">
        <f t="shared" si="815"/>
        <v>n/a</v>
      </c>
      <c r="AH694" s="33">
        <f t="shared" si="816"/>
        <v>0</v>
      </c>
      <c r="AI694" s="33">
        <f t="shared" si="817"/>
        <v>0</v>
      </c>
      <c r="AJ694" s="33">
        <f t="shared" si="818"/>
        <v>0</v>
      </c>
      <c r="AK694" s="34" t="str">
        <f t="shared" si="819"/>
        <v>n/a</v>
      </c>
      <c r="AL694" s="34" t="str">
        <f t="shared" si="820"/>
        <v>n/a</v>
      </c>
    </row>
    <row r="695" spans="1:38" hidden="1" outlineLevel="1" x14ac:dyDescent="0.2">
      <c r="A695" s="49">
        <v>8660</v>
      </c>
      <c r="B695" s="18" t="str">
        <f>+masterfile!D1305</f>
        <v>8660 Erl.Zinsen /Diskontspesen aus verb.UN</v>
      </c>
      <c r="D695" s="33">
        <f>+'PL-tc'!$N695*'pc-dist'!$C$63</f>
        <v>0</v>
      </c>
      <c r="E695" s="33">
        <f>+'PL-tc'!$O695*'pc-dist'!$L$11</f>
        <v>0</v>
      </c>
      <c r="F695" s="33">
        <f>+'PL-tc'!$P695*'pc-dist'!$C$76</f>
        <v>0</v>
      </c>
      <c r="G695" s="34" t="str">
        <f t="shared" si="802"/>
        <v>n/a</v>
      </c>
      <c r="H695" s="34" t="str">
        <f t="shared" si="803"/>
        <v>n/a</v>
      </c>
      <c r="J695" s="33">
        <f>+'PL-tc'!$N695*'pc-dist'!$D$63</f>
        <v>0</v>
      </c>
      <c r="K695" s="33">
        <f>+'PL-tc'!$O695*'pc-dist'!$M$11</f>
        <v>0</v>
      </c>
      <c r="L695" s="33">
        <f>+'PL-tc'!$P695*'pc-dist'!$D$76</f>
        <v>0</v>
      </c>
      <c r="M695" s="34" t="str">
        <f t="shared" si="805"/>
        <v>n/a</v>
      </c>
      <c r="N695" s="34" t="str">
        <f t="shared" si="806"/>
        <v>n/a</v>
      </c>
      <c r="P695" s="33">
        <f>+'PL-tc'!$N695*'pc-dist'!$E$63</f>
        <v>0</v>
      </c>
      <c r="Q695" s="33">
        <f>+'PL-tc'!$O695*'pc-dist'!$N$11</f>
        <v>0</v>
      </c>
      <c r="R695" s="33">
        <f>+'PL-tc'!$P695*'pc-dist'!$E$76</f>
        <v>0</v>
      </c>
      <c r="S695" s="34" t="str">
        <f t="shared" si="808"/>
        <v>n/a</v>
      </c>
      <c r="T695" s="34" t="str">
        <f t="shared" si="809"/>
        <v>n/a</v>
      </c>
      <c r="V695" s="33">
        <f>+'PL-tc'!$N695*'pc-dist'!$F$63</f>
        <v>0</v>
      </c>
      <c r="W695" s="33">
        <f>+'PL-tc'!$O695*'pc-dist'!$O$11</f>
        <v>0</v>
      </c>
      <c r="X695" s="33">
        <f>+'PL-tc'!$P695*'pc-dist'!$F$76</f>
        <v>0</v>
      </c>
      <c r="Y695" s="34" t="str">
        <f t="shared" si="811"/>
        <v>n/a</v>
      </c>
      <c r="Z695" s="34" t="str">
        <f t="shared" si="812"/>
        <v>n/a</v>
      </c>
      <c r="AB695" s="33">
        <f>+'PL-tc'!$N695*'pc-dist'!$G$63</f>
        <v>0</v>
      </c>
      <c r="AC695" s="33">
        <f>+'PL-tc'!$O695*'pc-dist'!$P$11</f>
        <v>0</v>
      </c>
      <c r="AD695" s="33">
        <f>+'PL-tc'!$P695*'pc-dist'!$G$76</f>
        <v>0</v>
      </c>
      <c r="AE695" s="34" t="str">
        <f t="shared" si="814"/>
        <v>n/a</v>
      </c>
      <c r="AF695" s="34" t="str">
        <f t="shared" si="815"/>
        <v>n/a</v>
      </c>
      <c r="AH695" s="33">
        <f t="shared" si="816"/>
        <v>0</v>
      </c>
      <c r="AI695" s="33">
        <f t="shared" si="817"/>
        <v>0</v>
      </c>
      <c r="AJ695" s="33">
        <f t="shared" si="818"/>
        <v>0</v>
      </c>
      <c r="AK695" s="34" t="str">
        <f t="shared" si="819"/>
        <v>n/a</v>
      </c>
      <c r="AL695" s="34" t="str">
        <f t="shared" si="820"/>
        <v>n/a</v>
      </c>
    </row>
    <row r="696" spans="1:38" collapsed="1" x14ac:dyDescent="0.2">
      <c r="B696" s="13"/>
      <c r="D696" s="53"/>
      <c r="E696" s="53"/>
      <c r="F696" s="53"/>
      <c r="J696" s="53"/>
      <c r="K696" s="53"/>
      <c r="L696" s="53"/>
      <c r="P696" s="53"/>
      <c r="Q696" s="53"/>
      <c r="R696" s="53"/>
      <c r="V696" s="53"/>
      <c r="W696" s="53"/>
      <c r="X696" s="53"/>
      <c r="AB696" s="53"/>
      <c r="AC696" s="53"/>
      <c r="AD696" s="53"/>
      <c r="AH696" s="53"/>
      <c r="AI696" s="53"/>
      <c r="AJ696" s="53"/>
    </row>
    <row r="697" spans="1:38" x14ac:dyDescent="0.2">
      <c r="A697" s="49" t="s">
        <v>127</v>
      </c>
      <c r="B697" s="13" t="s">
        <v>127</v>
      </c>
      <c r="D697" s="53">
        <f t="shared" ref="D697:F697" si="821">+SUM(D698:D735)</f>
        <v>-11.76</v>
      </c>
      <c r="E697" s="53">
        <f t="shared" si="821"/>
        <v>-12.112800000000002</v>
      </c>
      <c r="F697" s="53">
        <f t="shared" si="821"/>
        <v>0</v>
      </c>
      <c r="G697" s="34">
        <f t="shared" ref="G697:G734" si="822">IFERROR(F697/E697-1,"n/a")</f>
        <v>-1</v>
      </c>
      <c r="H697" s="34">
        <f t="shared" ref="H697:H734" si="823">IFERROR(F697/D697-1,"n/a")</f>
        <v>-1</v>
      </c>
      <c r="J697" s="53">
        <f t="shared" ref="J697:L697" si="824">+SUM(J698:J735)</f>
        <v>-7.3499999999999988</v>
      </c>
      <c r="K697" s="53">
        <f t="shared" si="824"/>
        <v>-7.5705</v>
      </c>
      <c r="L697" s="53">
        <f t="shared" si="824"/>
        <v>0</v>
      </c>
      <c r="M697" s="34">
        <f t="shared" ref="M697:M734" si="825">IFERROR(L697/K697-1,"n/a")</f>
        <v>-1</v>
      </c>
      <c r="N697" s="34">
        <f t="shared" ref="N697:N734" si="826">IFERROR(L697/J697-1,"n/a")</f>
        <v>-1</v>
      </c>
      <c r="P697" s="53">
        <f t="shared" ref="P697:R697" si="827">+SUM(P698:P735)</f>
        <v>-5.88</v>
      </c>
      <c r="Q697" s="53">
        <f t="shared" si="827"/>
        <v>-6.0564000000000009</v>
      </c>
      <c r="R697" s="53">
        <f t="shared" si="827"/>
        <v>0</v>
      </c>
      <c r="S697" s="34">
        <f t="shared" ref="S697:S734" si="828">IFERROR(R697/Q697-1,"n/a")</f>
        <v>-1</v>
      </c>
      <c r="T697" s="34">
        <f t="shared" ref="T697:T734" si="829">IFERROR(R697/P697-1,"n/a")</f>
        <v>-1</v>
      </c>
      <c r="V697" s="53">
        <f t="shared" ref="V697:X697" si="830">+SUM(V698:V735)</f>
        <v>-2.94</v>
      </c>
      <c r="W697" s="53">
        <f t="shared" si="830"/>
        <v>-3.0282000000000004</v>
      </c>
      <c r="X697" s="53">
        <f t="shared" si="830"/>
        <v>0</v>
      </c>
      <c r="Y697" s="34">
        <f t="shared" ref="Y697:Y734" si="831">IFERROR(X697/W697-1,"n/a")</f>
        <v>-1</v>
      </c>
      <c r="Z697" s="34">
        <f t="shared" ref="Z697:Z734" si="832">IFERROR(X697/V697-1,"n/a")</f>
        <v>-1</v>
      </c>
      <c r="AB697" s="53">
        <f t="shared" ref="AB697:AD697" si="833">+SUM(AB698:AB735)</f>
        <v>-1.47</v>
      </c>
      <c r="AC697" s="53">
        <f t="shared" si="833"/>
        <v>-1.5141000000000002</v>
      </c>
      <c r="AD697" s="53">
        <f t="shared" si="833"/>
        <v>0</v>
      </c>
      <c r="AE697" s="34">
        <f t="shared" ref="AE697:AE734" si="834">IFERROR(AD697/AC697-1,"n/a")</f>
        <v>-1</v>
      </c>
      <c r="AF697" s="34">
        <f t="shared" ref="AF697:AF734" si="835">IFERROR(AD697/AB697-1,"n/a")</f>
        <v>-1</v>
      </c>
      <c r="AH697" s="53">
        <f t="shared" ref="AH697:AH734" si="836">AB697+V697+P697+J697+D697</f>
        <v>-29.4</v>
      </c>
      <c r="AI697" s="53">
        <f t="shared" ref="AI697:AI734" si="837">AC697+W697+Q697+K697+E697</f>
        <v>-30.282000000000004</v>
      </c>
      <c r="AJ697" s="53">
        <f t="shared" ref="AJ697:AJ734" si="838">AD697+X697+R697+L697+F697</f>
        <v>0</v>
      </c>
      <c r="AK697" s="34">
        <f t="shared" ref="AK697:AK734" si="839">IFERROR(AJ697/AI697-1,"n/a")</f>
        <v>-1</v>
      </c>
      <c r="AL697" s="34">
        <f t="shared" ref="AL697:AL734" si="840">IFERROR(AJ697/AH697-1,"n/a")</f>
        <v>-1</v>
      </c>
    </row>
    <row r="698" spans="1:38" hidden="1" outlineLevel="1" x14ac:dyDescent="0.2">
      <c r="A698" s="49">
        <v>2100</v>
      </c>
      <c r="B698" s="18" t="str">
        <f>+masterfile!D610</f>
        <v>2100 Zinsen und ähnliche Aufwendungen</v>
      </c>
      <c r="D698" s="33">
        <f>+'PL-tc'!$N698*'pc-dist'!$C$63</f>
        <v>-0.56000000000000005</v>
      </c>
      <c r="E698" s="33">
        <f>+'PL-tc'!$O698*'pc-dist'!$L$11</f>
        <v>-0.57680000000000009</v>
      </c>
      <c r="F698" s="33">
        <f>+'PL-tc'!$P698*'pc-dist'!$C$76</f>
        <v>0</v>
      </c>
      <c r="G698" s="34">
        <f t="shared" si="822"/>
        <v>-1</v>
      </c>
      <c r="H698" s="34">
        <f t="shared" si="823"/>
        <v>-1</v>
      </c>
      <c r="J698" s="33">
        <f>+'PL-tc'!$N698*'pc-dist'!$D$63</f>
        <v>-0.35000000000000003</v>
      </c>
      <c r="K698" s="33">
        <f>+'PL-tc'!$O698*'pc-dist'!$M$11</f>
        <v>-0.36050000000000004</v>
      </c>
      <c r="L698" s="33">
        <f>+'PL-tc'!$P698*'pc-dist'!$D$76</f>
        <v>0</v>
      </c>
      <c r="M698" s="34">
        <f t="shared" si="825"/>
        <v>-1</v>
      </c>
      <c r="N698" s="34">
        <f t="shared" si="826"/>
        <v>-1</v>
      </c>
      <c r="P698" s="33">
        <f>+'PL-tc'!$N698*'pc-dist'!$E$63</f>
        <v>-0.28000000000000003</v>
      </c>
      <c r="Q698" s="33">
        <f>+'PL-tc'!$O698*'pc-dist'!$N$11</f>
        <v>-0.28840000000000005</v>
      </c>
      <c r="R698" s="33">
        <f>+'PL-tc'!$P698*'pc-dist'!$E$76</f>
        <v>0</v>
      </c>
      <c r="S698" s="34">
        <f t="shared" si="828"/>
        <v>-1</v>
      </c>
      <c r="T698" s="34">
        <f t="shared" si="829"/>
        <v>-1</v>
      </c>
      <c r="V698" s="33">
        <f>+'PL-tc'!$N698*'pc-dist'!$F$63</f>
        <v>-0.14000000000000001</v>
      </c>
      <c r="W698" s="33">
        <f>+'PL-tc'!$O698*'pc-dist'!$O$11</f>
        <v>-0.14420000000000002</v>
      </c>
      <c r="X698" s="33">
        <f>+'PL-tc'!$P698*'pc-dist'!$F$76</f>
        <v>0</v>
      </c>
      <c r="Y698" s="34">
        <f t="shared" si="831"/>
        <v>-1</v>
      </c>
      <c r="Z698" s="34">
        <f t="shared" si="832"/>
        <v>-1</v>
      </c>
      <c r="AB698" s="33">
        <f>+'PL-tc'!$N698*'pc-dist'!$G$63</f>
        <v>-7.0000000000000007E-2</v>
      </c>
      <c r="AC698" s="33">
        <f>+'PL-tc'!$O698*'pc-dist'!$P$11</f>
        <v>-7.2100000000000011E-2</v>
      </c>
      <c r="AD698" s="33">
        <f>+'PL-tc'!$P698*'pc-dist'!$G$76</f>
        <v>0</v>
      </c>
      <c r="AE698" s="34">
        <f t="shared" si="834"/>
        <v>-1</v>
      </c>
      <c r="AF698" s="34">
        <f t="shared" si="835"/>
        <v>-1</v>
      </c>
      <c r="AH698" s="33">
        <f t="shared" si="836"/>
        <v>-1.4000000000000001</v>
      </c>
      <c r="AI698" s="33">
        <f t="shared" si="837"/>
        <v>-1.4420000000000002</v>
      </c>
      <c r="AJ698" s="33">
        <f t="shared" si="838"/>
        <v>0</v>
      </c>
      <c r="AK698" s="34">
        <f t="shared" si="839"/>
        <v>-1</v>
      </c>
      <c r="AL698" s="34">
        <f t="shared" si="840"/>
        <v>-1</v>
      </c>
    </row>
    <row r="699" spans="1:38" hidden="1" outlineLevel="1" x14ac:dyDescent="0.2">
      <c r="A699" s="49">
        <v>2102</v>
      </c>
      <c r="B699" s="18" t="str">
        <f>+masterfile!D611</f>
        <v>2102 N. abzugsf. and.Nebenleistg §4 (5b) EStG</v>
      </c>
      <c r="D699" s="33">
        <f>+'PL-tc'!$N699*'pc-dist'!$C$63</f>
        <v>0</v>
      </c>
      <c r="E699" s="33">
        <f>+'PL-tc'!$O699*'pc-dist'!$L$11</f>
        <v>0</v>
      </c>
      <c r="F699" s="33">
        <f>+'PL-tc'!$P699*'pc-dist'!$C$76</f>
        <v>0</v>
      </c>
      <c r="G699" s="34" t="str">
        <f t="shared" si="822"/>
        <v>n/a</v>
      </c>
      <c r="H699" s="34" t="str">
        <f t="shared" si="823"/>
        <v>n/a</v>
      </c>
      <c r="J699" s="33">
        <f>+'PL-tc'!$N699*'pc-dist'!$D$63</f>
        <v>0</v>
      </c>
      <c r="K699" s="33">
        <f>+'PL-tc'!$O699*'pc-dist'!$M$11</f>
        <v>0</v>
      </c>
      <c r="L699" s="33">
        <f>+'PL-tc'!$P699*'pc-dist'!$D$76</f>
        <v>0</v>
      </c>
      <c r="M699" s="34" t="str">
        <f t="shared" si="825"/>
        <v>n/a</v>
      </c>
      <c r="N699" s="34" t="str">
        <f t="shared" si="826"/>
        <v>n/a</v>
      </c>
      <c r="P699" s="33">
        <f>+'PL-tc'!$N699*'pc-dist'!$E$63</f>
        <v>0</v>
      </c>
      <c r="Q699" s="33">
        <f>+'PL-tc'!$O699*'pc-dist'!$N$11</f>
        <v>0</v>
      </c>
      <c r="R699" s="33">
        <f>+'PL-tc'!$P699*'pc-dist'!$E$76</f>
        <v>0</v>
      </c>
      <c r="S699" s="34" t="str">
        <f t="shared" si="828"/>
        <v>n/a</v>
      </c>
      <c r="T699" s="34" t="str">
        <f t="shared" si="829"/>
        <v>n/a</v>
      </c>
      <c r="V699" s="33">
        <f>+'PL-tc'!$N699*'pc-dist'!$F$63</f>
        <v>0</v>
      </c>
      <c r="W699" s="33">
        <f>+'PL-tc'!$O699*'pc-dist'!$O$11</f>
        <v>0</v>
      </c>
      <c r="X699" s="33">
        <f>+'PL-tc'!$P699*'pc-dist'!$F$76</f>
        <v>0</v>
      </c>
      <c r="Y699" s="34" t="str">
        <f t="shared" si="831"/>
        <v>n/a</v>
      </c>
      <c r="Z699" s="34" t="str">
        <f t="shared" si="832"/>
        <v>n/a</v>
      </c>
      <c r="AB699" s="33">
        <f>+'PL-tc'!$N699*'pc-dist'!$G$63</f>
        <v>0</v>
      </c>
      <c r="AC699" s="33">
        <f>+'PL-tc'!$O699*'pc-dist'!$P$11</f>
        <v>0</v>
      </c>
      <c r="AD699" s="33">
        <f>+'PL-tc'!$P699*'pc-dist'!$G$76</f>
        <v>0</v>
      </c>
      <c r="AE699" s="34" t="str">
        <f t="shared" si="834"/>
        <v>n/a</v>
      </c>
      <c r="AF699" s="34" t="str">
        <f t="shared" si="835"/>
        <v>n/a</v>
      </c>
      <c r="AH699" s="33">
        <f t="shared" si="836"/>
        <v>0</v>
      </c>
      <c r="AI699" s="33">
        <f t="shared" si="837"/>
        <v>0</v>
      </c>
      <c r="AJ699" s="33">
        <f t="shared" si="838"/>
        <v>0</v>
      </c>
      <c r="AK699" s="34" t="str">
        <f t="shared" si="839"/>
        <v>n/a</v>
      </c>
      <c r="AL699" s="34" t="str">
        <f t="shared" si="840"/>
        <v>n/a</v>
      </c>
    </row>
    <row r="700" spans="1:38" hidden="1" outlineLevel="1" x14ac:dyDescent="0.2">
      <c r="A700" s="49">
        <v>2103</v>
      </c>
      <c r="B700" s="18" t="str">
        <f>+masterfile!D612</f>
        <v>2103 Abzugsfäh. and. Nebenleist. zu Steuern</v>
      </c>
      <c r="D700" s="33">
        <f>+'PL-tc'!$N700*'pc-dist'!$C$63</f>
        <v>0</v>
      </c>
      <c r="E700" s="33">
        <f>+'PL-tc'!$O700*'pc-dist'!$L$11</f>
        <v>0</v>
      </c>
      <c r="F700" s="33">
        <f>+'PL-tc'!$P700*'pc-dist'!$C$76</f>
        <v>0</v>
      </c>
      <c r="G700" s="34" t="str">
        <f t="shared" si="822"/>
        <v>n/a</v>
      </c>
      <c r="H700" s="34" t="str">
        <f t="shared" si="823"/>
        <v>n/a</v>
      </c>
      <c r="J700" s="33">
        <f>+'PL-tc'!$N700*'pc-dist'!$D$63</f>
        <v>0</v>
      </c>
      <c r="K700" s="33">
        <f>+'PL-tc'!$O700*'pc-dist'!$M$11</f>
        <v>0</v>
      </c>
      <c r="L700" s="33">
        <f>+'PL-tc'!$P700*'pc-dist'!$D$76</f>
        <v>0</v>
      </c>
      <c r="M700" s="34" t="str">
        <f t="shared" si="825"/>
        <v>n/a</v>
      </c>
      <c r="N700" s="34" t="str">
        <f t="shared" si="826"/>
        <v>n/a</v>
      </c>
      <c r="P700" s="33">
        <f>+'PL-tc'!$N700*'pc-dist'!$E$63</f>
        <v>0</v>
      </c>
      <c r="Q700" s="33">
        <f>+'PL-tc'!$O700*'pc-dist'!$N$11</f>
        <v>0</v>
      </c>
      <c r="R700" s="33">
        <f>+'PL-tc'!$P700*'pc-dist'!$E$76</f>
        <v>0</v>
      </c>
      <c r="S700" s="34" t="str">
        <f t="shared" si="828"/>
        <v>n/a</v>
      </c>
      <c r="T700" s="34" t="str">
        <f t="shared" si="829"/>
        <v>n/a</v>
      </c>
      <c r="V700" s="33">
        <f>+'PL-tc'!$N700*'pc-dist'!$F$63</f>
        <v>0</v>
      </c>
      <c r="W700" s="33">
        <f>+'PL-tc'!$O700*'pc-dist'!$O$11</f>
        <v>0</v>
      </c>
      <c r="X700" s="33">
        <f>+'PL-tc'!$P700*'pc-dist'!$F$76</f>
        <v>0</v>
      </c>
      <c r="Y700" s="34" t="str">
        <f t="shared" si="831"/>
        <v>n/a</v>
      </c>
      <c r="Z700" s="34" t="str">
        <f t="shared" si="832"/>
        <v>n/a</v>
      </c>
      <c r="AB700" s="33">
        <f>+'PL-tc'!$N700*'pc-dist'!$G$63</f>
        <v>0</v>
      </c>
      <c r="AC700" s="33">
        <f>+'PL-tc'!$O700*'pc-dist'!$P$11</f>
        <v>0</v>
      </c>
      <c r="AD700" s="33">
        <f>+'PL-tc'!$P700*'pc-dist'!$G$76</f>
        <v>0</v>
      </c>
      <c r="AE700" s="34" t="str">
        <f t="shared" si="834"/>
        <v>n/a</v>
      </c>
      <c r="AF700" s="34" t="str">
        <f t="shared" si="835"/>
        <v>n/a</v>
      </c>
      <c r="AH700" s="33">
        <f t="shared" si="836"/>
        <v>0</v>
      </c>
      <c r="AI700" s="33">
        <f t="shared" si="837"/>
        <v>0</v>
      </c>
      <c r="AJ700" s="33">
        <f t="shared" si="838"/>
        <v>0</v>
      </c>
      <c r="AK700" s="34" t="str">
        <f t="shared" si="839"/>
        <v>n/a</v>
      </c>
      <c r="AL700" s="34" t="str">
        <f t="shared" si="840"/>
        <v>n/a</v>
      </c>
    </row>
    <row r="701" spans="1:38" hidden="1" outlineLevel="1" x14ac:dyDescent="0.2">
      <c r="A701" s="49">
        <v>2104</v>
      </c>
      <c r="B701" s="18" t="str">
        <f>+masterfile!D613</f>
        <v>2104 Nicht abzugsfäh.and.Nebenleist.z.Steuern</v>
      </c>
      <c r="D701" s="33">
        <f>+'PL-tc'!$N701*'pc-dist'!$C$63</f>
        <v>0</v>
      </c>
      <c r="E701" s="33">
        <f>+'PL-tc'!$O701*'pc-dist'!$L$11</f>
        <v>0</v>
      </c>
      <c r="F701" s="33">
        <f>+'PL-tc'!$P701*'pc-dist'!$C$76</f>
        <v>0</v>
      </c>
      <c r="G701" s="34" t="str">
        <f t="shared" si="822"/>
        <v>n/a</v>
      </c>
      <c r="H701" s="34" t="str">
        <f t="shared" si="823"/>
        <v>n/a</v>
      </c>
      <c r="J701" s="33">
        <f>+'PL-tc'!$N701*'pc-dist'!$D$63</f>
        <v>0</v>
      </c>
      <c r="K701" s="33">
        <f>+'PL-tc'!$O701*'pc-dist'!$M$11</f>
        <v>0</v>
      </c>
      <c r="L701" s="33">
        <f>+'PL-tc'!$P701*'pc-dist'!$D$76</f>
        <v>0</v>
      </c>
      <c r="M701" s="34" t="str">
        <f t="shared" si="825"/>
        <v>n/a</v>
      </c>
      <c r="N701" s="34" t="str">
        <f t="shared" si="826"/>
        <v>n/a</v>
      </c>
      <c r="P701" s="33">
        <f>+'PL-tc'!$N701*'pc-dist'!$E$63</f>
        <v>0</v>
      </c>
      <c r="Q701" s="33">
        <f>+'PL-tc'!$O701*'pc-dist'!$N$11</f>
        <v>0</v>
      </c>
      <c r="R701" s="33">
        <f>+'PL-tc'!$P701*'pc-dist'!$E$76</f>
        <v>0</v>
      </c>
      <c r="S701" s="34" t="str">
        <f t="shared" si="828"/>
        <v>n/a</v>
      </c>
      <c r="T701" s="34" t="str">
        <f t="shared" si="829"/>
        <v>n/a</v>
      </c>
      <c r="V701" s="33">
        <f>+'PL-tc'!$N701*'pc-dist'!$F$63</f>
        <v>0</v>
      </c>
      <c r="W701" s="33">
        <f>+'PL-tc'!$O701*'pc-dist'!$O$11</f>
        <v>0</v>
      </c>
      <c r="X701" s="33">
        <f>+'PL-tc'!$P701*'pc-dist'!$F$76</f>
        <v>0</v>
      </c>
      <c r="Y701" s="34" t="str">
        <f t="shared" si="831"/>
        <v>n/a</v>
      </c>
      <c r="Z701" s="34" t="str">
        <f t="shared" si="832"/>
        <v>n/a</v>
      </c>
      <c r="AB701" s="33">
        <f>+'PL-tc'!$N701*'pc-dist'!$G$63</f>
        <v>0</v>
      </c>
      <c r="AC701" s="33">
        <f>+'PL-tc'!$O701*'pc-dist'!$P$11</f>
        <v>0</v>
      </c>
      <c r="AD701" s="33">
        <f>+'PL-tc'!$P701*'pc-dist'!$G$76</f>
        <v>0</v>
      </c>
      <c r="AE701" s="34" t="str">
        <f t="shared" si="834"/>
        <v>n/a</v>
      </c>
      <c r="AF701" s="34" t="str">
        <f t="shared" si="835"/>
        <v>n/a</v>
      </c>
      <c r="AH701" s="33">
        <f t="shared" si="836"/>
        <v>0</v>
      </c>
      <c r="AI701" s="33">
        <f t="shared" si="837"/>
        <v>0</v>
      </c>
      <c r="AJ701" s="33">
        <f t="shared" si="838"/>
        <v>0</v>
      </c>
      <c r="AK701" s="34" t="str">
        <f t="shared" si="839"/>
        <v>n/a</v>
      </c>
      <c r="AL701" s="34" t="str">
        <f t="shared" si="840"/>
        <v>n/a</v>
      </c>
    </row>
    <row r="702" spans="1:38" hidden="1" outlineLevel="1" x14ac:dyDescent="0.2">
      <c r="A702" s="49">
        <v>2105</v>
      </c>
      <c r="B702" s="18" t="str">
        <f>+masterfile!D614</f>
        <v>2105 Zinsaufw. § 233a AO nicht abzugsfähig</v>
      </c>
      <c r="D702" s="33">
        <f>+'PL-tc'!$N702*'pc-dist'!$C$63</f>
        <v>0</v>
      </c>
      <c r="E702" s="33">
        <f>+'PL-tc'!$O702*'pc-dist'!$L$11</f>
        <v>0</v>
      </c>
      <c r="F702" s="33">
        <f>+'PL-tc'!$P702*'pc-dist'!$C$76</f>
        <v>0</v>
      </c>
      <c r="G702" s="34" t="str">
        <f t="shared" si="822"/>
        <v>n/a</v>
      </c>
      <c r="H702" s="34" t="str">
        <f t="shared" si="823"/>
        <v>n/a</v>
      </c>
      <c r="J702" s="33">
        <f>+'PL-tc'!$N702*'pc-dist'!$D$63</f>
        <v>0</v>
      </c>
      <c r="K702" s="33">
        <f>+'PL-tc'!$O702*'pc-dist'!$M$11</f>
        <v>0</v>
      </c>
      <c r="L702" s="33">
        <f>+'PL-tc'!$P702*'pc-dist'!$D$76</f>
        <v>0</v>
      </c>
      <c r="M702" s="34" t="str">
        <f t="shared" si="825"/>
        <v>n/a</v>
      </c>
      <c r="N702" s="34" t="str">
        <f t="shared" si="826"/>
        <v>n/a</v>
      </c>
      <c r="P702" s="33">
        <f>+'PL-tc'!$N702*'pc-dist'!$E$63</f>
        <v>0</v>
      </c>
      <c r="Q702" s="33">
        <f>+'PL-tc'!$O702*'pc-dist'!$N$11</f>
        <v>0</v>
      </c>
      <c r="R702" s="33">
        <f>+'PL-tc'!$P702*'pc-dist'!$E$76</f>
        <v>0</v>
      </c>
      <c r="S702" s="34" t="str">
        <f t="shared" si="828"/>
        <v>n/a</v>
      </c>
      <c r="T702" s="34" t="str">
        <f t="shared" si="829"/>
        <v>n/a</v>
      </c>
      <c r="V702" s="33">
        <f>+'PL-tc'!$N702*'pc-dist'!$F$63</f>
        <v>0</v>
      </c>
      <c r="W702" s="33">
        <f>+'PL-tc'!$O702*'pc-dist'!$O$11</f>
        <v>0</v>
      </c>
      <c r="X702" s="33">
        <f>+'PL-tc'!$P702*'pc-dist'!$F$76</f>
        <v>0</v>
      </c>
      <c r="Y702" s="34" t="str">
        <f t="shared" si="831"/>
        <v>n/a</v>
      </c>
      <c r="Z702" s="34" t="str">
        <f t="shared" si="832"/>
        <v>n/a</v>
      </c>
      <c r="AB702" s="33">
        <f>+'PL-tc'!$N702*'pc-dist'!$G$63</f>
        <v>0</v>
      </c>
      <c r="AC702" s="33">
        <f>+'PL-tc'!$O702*'pc-dist'!$P$11</f>
        <v>0</v>
      </c>
      <c r="AD702" s="33">
        <f>+'PL-tc'!$P702*'pc-dist'!$G$76</f>
        <v>0</v>
      </c>
      <c r="AE702" s="34" t="str">
        <f t="shared" si="834"/>
        <v>n/a</v>
      </c>
      <c r="AF702" s="34" t="str">
        <f t="shared" si="835"/>
        <v>n/a</v>
      </c>
      <c r="AH702" s="33">
        <f t="shared" si="836"/>
        <v>0</v>
      </c>
      <c r="AI702" s="33">
        <f t="shared" si="837"/>
        <v>0</v>
      </c>
      <c r="AJ702" s="33">
        <f t="shared" si="838"/>
        <v>0</v>
      </c>
      <c r="AK702" s="34" t="str">
        <f t="shared" si="839"/>
        <v>n/a</v>
      </c>
      <c r="AL702" s="34" t="str">
        <f t="shared" si="840"/>
        <v>n/a</v>
      </c>
    </row>
    <row r="703" spans="1:38" hidden="1" outlineLevel="1" x14ac:dyDescent="0.2">
      <c r="A703" s="49">
        <v>2107</v>
      </c>
      <c r="B703" s="18" t="str">
        <f>+masterfile!D615</f>
        <v>2107 Zinsaufw. § 233a AO abzugsfähig</v>
      </c>
      <c r="D703" s="33">
        <f>+'PL-tc'!$N703*'pc-dist'!$C$63</f>
        <v>0</v>
      </c>
      <c r="E703" s="33">
        <f>+'PL-tc'!$O703*'pc-dist'!$L$11</f>
        <v>0</v>
      </c>
      <c r="F703" s="33">
        <f>+'PL-tc'!$P703*'pc-dist'!$C$76</f>
        <v>0</v>
      </c>
      <c r="G703" s="34" t="str">
        <f t="shared" si="822"/>
        <v>n/a</v>
      </c>
      <c r="H703" s="34" t="str">
        <f t="shared" si="823"/>
        <v>n/a</v>
      </c>
      <c r="J703" s="33">
        <f>+'PL-tc'!$N703*'pc-dist'!$D$63</f>
        <v>0</v>
      </c>
      <c r="K703" s="33">
        <f>+'PL-tc'!$O703*'pc-dist'!$M$11</f>
        <v>0</v>
      </c>
      <c r="L703" s="33">
        <f>+'PL-tc'!$P703*'pc-dist'!$D$76</f>
        <v>0</v>
      </c>
      <c r="M703" s="34" t="str">
        <f t="shared" si="825"/>
        <v>n/a</v>
      </c>
      <c r="N703" s="34" t="str">
        <f t="shared" si="826"/>
        <v>n/a</v>
      </c>
      <c r="P703" s="33">
        <f>+'PL-tc'!$N703*'pc-dist'!$E$63</f>
        <v>0</v>
      </c>
      <c r="Q703" s="33">
        <f>+'PL-tc'!$O703*'pc-dist'!$N$11</f>
        <v>0</v>
      </c>
      <c r="R703" s="33">
        <f>+'PL-tc'!$P703*'pc-dist'!$E$76</f>
        <v>0</v>
      </c>
      <c r="S703" s="34" t="str">
        <f t="shared" si="828"/>
        <v>n/a</v>
      </c>
      <c r="T703" s="34" t="str">
        <f t="shared" si="829"/>
        <v>n/a</v>
      </c>
      <c r="V703" s="33">
        <f>+'PL-tc'!$N703*'pc-dist'!$F$63</f>
        <v>0</v>
      </c>
      <c r="W703" s="33">
        <f>+'PL-tc'!$O703*'pc-dist'!$O$11</f>
        <v>0</v>
      </c>
      <c r="X703" s="33">
        <f>+'PL-tc'!$P703*'pc-dist'!$F$76</f>
        <v>0</v>
      </c>
      <c r="Y703" s="34" t="str">
        <f t="shared" si="831"/>
        <v>n/a</v>
      </c>
      <c r="Z703" s="34" t="str">
        <f t="shared" si="832"/>
        <v>n/a</v>
      </c>
      <c r="AB703" s="33">
        <f>+'PL-tc'!$N703*'pc-dist'!$G$63</f>
        <v>0</v>
      </c>
      <c r="AC703" s="33">
        <f>+'PL-tc'!$O703*'pc-dist'!$P$11</f>
        <v>0</v>
      </c>
      <c r="AD703" s="33">
        <f>+'PL-tc'!$P703*'pc-dist'!$G$76</f>
        <v>0</v>
      </c>
      <c r="AE703" s="34" t="str">
        <f t="shared" si="834"/>
        <v>n/a</v>
      </c>
      <c r="AF703" s="34" t="str">
        <f t="shared" si="835"/>
        <v>n/a</v>
      </c>
      <c r="AH703" s="33">
        <f t="shared" si="836"/>
        <v>0</v>
      </c>
      <c r="AI703" s="33">
        <f t="shared" si="837"/>
        <v>0</v>
      </c>
      <c r="AJ703" s="33">
        <f t="shared" si="838"/>
        <v>0</v>
      </c>
      <c r="AK703" s="34" t="str">
        <f t="shared" si="839"/>
        <v>n/a</v>
      </c>
      <c r="AL703" s="34" t="str">
        <f t="shared" si="840"/>
        <v>n/a</v>
      </c>
    </row>
    <row r="704" spans="1:38" hidden="1" outlineLevel="1" x14ac:dyDescent="0.2">
      <c r="A704" s="49">
        <v>2108</v>
      </c>
      <c r="B704" s="18" t="str">
        <f>+masterfile!D616</f>
        <v>2108 Zinsaufw. §§ 234 bis 237 AO n. abzugsf.</v>
      </c>
      <c r="D704" s="33">
        <f>+'PL-tc'!$N704*'pc-dist'!$C$63</f>
        <v>0</v>
      </c>
      <c r="E704" s="33">
        <f>+'PL-tc'!$O704*'pc-dist'!$L$11</f>
        <v>0</v>
      </c>
      <c r="F704" s="33">
        <f>+'PL-tc'!$P704*'pc-dist'!$C$76</f>
        <v>0</v>
      </c>
      <c r="G704" s="34" t="str">
        <f t="shared" si="822"/>
        <v>n/a</v>
      </c>
      <c r="H704" s="34" t="str">
        <f t="shared" si="823"/>
        <v>n/a</v>
      </c>
      <c r="J704" s="33">
        <f>+'PL-tc'!$N704*'pc-dist'!$D$63</f>
        <v>0</v>
      </c>
      <c r="K704" s="33">
        <f>+'PL-tc'!$O704*'pc-dist'!$M$11</f>
        <v>0</v>
      </c>
      <c r="L704" s="33">
        <f>+'PL-tc'!$P704*'pc-dist'!$D$76</f>
        <v>0</v>
      </c>
      <c r="M704" s="34" t="str">
        <f t="shared" si="825"/>
        <v>n/a</v>
      </c>
      <c r="N704" s="34" t="str">
        <f t="shared" si="826"/>
        <v>n/a</v>
      </c>
      <c r="P704" s="33">
        <f>+'PL-tc'!$N704*'pc-dist'!$E$63</f>
        <v>0</v>
      </c>
      <c r="Q704" s="33">
        <f>+'PL-tc'!$O704*'pc-dist'!$N$11</f>
        <v>0</v>
      </c>
      <c r="R704" s="33">
        <f>+'PL-tc'!$P704*'pc-dist'!$E$76</f>
        <v>0</v>
      </c>
      <c r="S704" s="34" t="str">
        <f t="shared" si="828"/>
        <v>n/a</v>
      </c>
      <c r="T704" s="34" t="str">
        <f t="shared" si="829"/>
        <v>n/a</v>
      </c>
      <c r="V704" s="33">
        <f>+'PL-tc'!$N704*'pc-dist'!$F$63</f>
        <v>0</v>
      </c>
      <c r="W704" s="33">
        <f>+'PL-tc'!$O704*'pc-dist'!$O$11</f>
        <v>0</v>
      </c>
      <c r="X704" s="33">
        <f>+'PL-tc'!$P704*'pc-dist'!$F$76</f>
        <v>0</v>
      </c>
      <c r="Y704" s="34" t="str">
        <f t="shared" si="831"/>
        <v>n/a</v>
      </c>
      <c r="Z704" s="34" t="str">
        <f t="shared" si="832"/>
        <v>n/a</v>
      </c>
      <c r="AB704" s="33">
        <f>+'PL-tc'!$N704*'pc-dist'!$G$63</f>
        <v>0</v>
      </c>
      <c r="AC704" s="33">
        <f>+'PL-tc'!$O704*'pc-dist'!$P$11</f>
        <v>0</v>
      </c>
      <c r="AD704" s="33">
        <f>+'PL-tc'!$P704*'pc-dist'!$G$76</f>
        <v>0</v>
      </c>
      <c r="AE704" s="34" t="str">
        <f t="shared" si="834"/>
        <v>n/a</v>
      </c>
      <c r="AF704" s="34" t="str">
        <f t="shared" si="835"/>
        <v>n/a</v>
      </c>
      <c r="AH704" s="33">
        <f t="shared" si="836"/>
        <v>0</v>
      </c>
      <c r="AI704" s="33">
        <f t="shared" si="837"/>
        <v>0</v>
      </c>
      <c r="AJ704" s="33">
        <f t="shared" si="838"/>
        <v>0</v>
      </c>
      <c r="AK704" s="34" t="str">
        <f t="shared" si="839"/>
        <v>n/a</v>
      </c>
      <c r="AL704" s="34" t="str">
        <f t="shared" si="840"/>
        <v>n/a</v>
      </c>
    </row>
    <row r="705" spans="1:38" ht="24" hidden="1" outlineLevel="1" x14ac:dyDescent="0.2">
      <c r="A705" s="49">
        <v>2109</v>
      </c>
      <c r="B705" s="18" t="str">
        <f>+masterfile!D617</f>
        <v>2109 Zinsaufwendungen an verbund. Unternehmen</v>
      </c>
      <c r="D705" s="33">
        <f>+'PL-tc'!$N705*'pc-dist'!$C$63</f>
        <v>0</v>
      </c>
      <c r="E705" s="33">
        <f>+'PL-tc'!$O705*'pc-dist'!$L$11</f>
        <v>0</v>
      </c>
      <c r="F705" s="33">
        <f>+'PL-tc'!$P705*'pc-dist'!$C$76</f>
        <v>0</v>
      </c>
      <c r="G705" s="34" t="str">
        <f t="shared" si="822"/>
        <v>n/a</v>
      </c>
      <c r="H705" s="34" t="str">
        <f t="shared" si="823"/>
        <v>n/a</v>
      </c>
      <c r="J705" s="33">
        <f>+'PL-tc'!$N705*'pc-dist'!$D$63</f>
        <v>0</v>
      </c>
      <c r="K705" s="33">
        <f>+'PL-tc'!$O705*'pc-dist'!$M$11</f>
        <v>0</v>
      </c>
      <c r="L705" s="33">
        <f>+'PL-tc'!$P705*'pc-dist'!$D$76</f>
        <v>0</v>
      </c>
      <c r="M705" s="34" t="str">
        <f t="shared" si="825"/>
        <v>n/a</v>
      </c>
      <c r="N705" s="34" t="str">
        <f t="shared" si="826"/>
        <v>n/a</v>
      </c>
      <c r="P705" s="33">
        <f>+'PL-tc'!$N705*'pc-dist'!$E$63</f>
        <v>0</v>
      </c>
      <c r="Q705" s="33">
        <f>+'PL-tc'!$O705*'pc-dist'!$N$11</f>
        <v>0</v>
      </c>
      <c r="R705" s="33">
        <f>+'PL-tc'!$P705*'pc-dist'!$E$76</f>
        <v>0</v>
      </c>
      <c r="S705" s="34" t="str">
        <f t="shared" si="828"/>
        <v>n/a</v>
      </c>
      <c r="T705" s="34" t="str">
        <f t="shared" si="829"/>
        <v>n/a</v>
      </c>
      <c r="V705" s="33">
        <f>+'PL-tc'!$N705*'pc-dist'!$F$63</f>
        <v>0</v>
      </c>
      <c r="W705" s="33">
        <f>+'PL-tc'!$O705*'pc-dist'!$O$11</f>
        <v>0</v>
      </c>
      <c r="X705" s="33">
        <f>+'PL-tc'!$P705*'pc-dist'!$F$76</f>
        <v>0</v>
      </c>
      <c r="Y705" s="34" t="str">
        <f t="shared" si="831"/>
        <v>n/a</v>
      </c>
      <c r="Z705" s="34" t="str">
        <f t="shared" si="832"/>
        <v>n/a</v>
      </c>
      <c r="AB705" s="33">
        <f>+'PL-tc'!$N705*'pc-dist'!$G$63</f>
        <v>0</v>
      </c>
      <c r="AC705" s="33">
        <f>+'PL-tc'!$O705*'pc-dist'!$P$11</f>
        <v>0</v>
      </c>
      <c r="AD705" s="33">
        <f>+'PL-tc'!$P705*'pc-dist'!$G$76</f>
        <v>0</v>
      </c>
      <c r="AE705" s="34" t="str">
        <f t="shared" si="834"/>
        <v>n/a</v>
      </c>
      <c r="AF705" s="34" t="str">
        <f t="shared" si="835"/>
        <v>n/a</v>
      </c>
      <c r="AH705" s="33">
        <f t="shared" si="836"/>
        <v>0</v>
      </c>
      <c r="AI705" s="33">
        <f t="shared" si="837"/>
        <v>0</v>
      </c>
      <c r="AJ705" s="33">
        <f t="shared" si="838"/>
        <v>0</v>
      </c>
      <c r="AK705" s="34" t="str">
        <f t="shared" si="839"/>
        <v>n/a</v>
      </c>
      <c r="AL705" s="34" t="str">
        <f t="shared" si="840"/>
        <v>n/a</v>
      </c>
    </row>
    <row r="706" spans="1:38" hidden="1" outlineLevel="1" x14ac:dyDescent="0.2">
      <c r="A706" s="49">
        <v>2110</v>
      </c>
      <c r="B706" s="18" t="str">
        <f>+masterfile!D618</f>
        <v>2110 Zinsaufwendungen f.kfr.Verbindlichkeit.</v>
      </c>
      <c r="D706" s="33">
        <f>+'PL-tc'!$N706*'pc-dist'!$C$63</f>
        <v>0</v>
      </c>
      <c r="E706" s="33">
        <f>+'PL-tc'!$O706*'pc-dist'!$L$11</f>
        <v>0</v>
      </c>
      <c r="F706" s="33">
        <f>+'PL-tc'!$P706*'pc-dist'!$C$76</f>
        <v>0</v>
      </c>
      <c r="G706" s="34" t="str">
        <f t="shared" si="822"/>
        <v>n/a</v>
      </c>
      <c r="H706" s="34" t="str">
        <f t="shared" si="823"/>
        <v>n/a</v>
      </c>
      <c r="J706" s="33">
        <f>+'PL-tc'!$N706*'pc-dist'!$D$63</f>
        <v>0</v>
      </c>
      <c r="K706" s="33">
        <f>+'PL-tc'!$O706*'pc-dist'!$M$11</f>
        <v>0</v>
      </c>
      <c r="L706" s="33">
        <f>+'PL-tc'!$P706*'pc-dist'!$D$76</f>
        <v>0</v>
      </c>
      <c r="M706" s="34" t="str">
        <f t="shared" si="825"/>
        <v>n/a</v>
      </c>
      <c r="N706" s="34" t="str">
        <f t="shared" si="826"/>
        <v>n/a</v>
      </c>
      <c r="P706" s="33">
        <f>+'PL-tc'!$N706*'pc-dist'!$E$63</f>
        <v>0</v>
      </c>
      <c r="Q706" s="33">
        <f>+'PL-tc'!$O706*'pc-dist'!$N$11</f>
        <v>0</v>
      </c>
      <c r="R706" s="33">
        <f>+'PL-tc'!$P706*'pc-dist'!$E$76</f>
        <v>0</v>
      </c>
      <c r="S706" s="34" t="str">
        <f t="shared" si="828"/>
        <v>n/a</v>
      </c>
      <c r="T706" s="34" t="str">
        <f t="shared" si="829"/>
        <v>n/a</v>
      </c>
      <c r="V706" s="33">
        <f>+'PL-tc'!$N706*'pc-dist'!$F$63</f>
        <v>0</v>
      </c>
      <c r="W706" s="33">
        <f>+'PL-tc'!$O706*'pc-dist'!$O$11</f>
        <v>0</v>
      </c>
      <c r="X706" s="33">
        <f>+'PL-tc'!$P706*'pc-dist'!$F$76</f>
        <v>0</v>
      </c>
      <c r="Y706" s="34" t="str">
        <f t="shared" si="831"/>
        <v>n/a</v>
      </c>
      <c r="Z706" s="34" t="str">
        <f t="shared" si="832"/>
        <v>n/a</v>
      </c>
      <c r="AB706" s="33">
        <f>+'PL-tc'!$N706*'pc-dist'!$G$63</f>
        <v>0</v>
      </c>
      <c r="AC706" s="33">
        <f>+'PL-tc'!$O706*'pc-dist'!$P$11</f>
        <v>0</v>
      </c>
      <c r="AD706" s="33">
        <f>+'PL-tc'!$P706*'pc-dist'!$G$76</f>
        <v>0</v>
      </c>
      <c r="AE706" s="34" t="str">
        <f t="shared" si="834"/>
        <v>n/a</v>
      </c>
      <c r="AF706" s="34" t="str">
        <f t="shared" si="835"/>
        <v>n/a</v>
      </c>
      <c r="AH706" s="33">
        <f t="shared" si="836"/>
        <v>0</v>
      </c>
      <c r="AI706" s="33">
        <f t="shared" si="837"/>
        <v>0</v>
      </c>
      <c r="AJ706" s="33">
        <f t="shared" si="838"/>
        <v>0</v>
      </c>
      <c r="AK706" s="34" t="str">
        <f t="shared" si="839"/>
        <v>n/a</v>
      </c>
      <c r="AL706" s="34" t="str">
        <f t="shared" si="840"/>
        <v>n/a</v>
      </c>
    </row>
    <row r="707" spans="1:38" hidden="1" outlineLevel="1" x14ac:dyDescent="0.2">
      <c r="A707" s="49">
        <v>2111</v>
      </c>
      <c r="B707" s="18" t="str">
        <f>+masterfile!D619</f>
        <v>2111 Zinsaufw. §§ 234 bis 237 AO abzugsfähig</v>
      </c>
      <c r="D707" s="33">
        <f>+'PL-tc'!$N707*'pc-dist'!$C$63</f>
        <v>0</v>
      </c>
      <c r="E707" s="33">
        <f>+'PL-tc'!$O707*'pc-dist'!$L$11</f>
        <v>0</v>
      </c>
      <c r="F707" s="33">
        <f>+'PL-tc'!$P707*'pc-dist'!$C$76</f>
        <v>0</v>
      </c>
      <c r="G707" s="34" t="str">
        <f t="shared" si="822"/>
        <v>n/a</v>
      </c>
      <c r="H707" s="34" t="str">
        <f t="shared" si="823"/>
        <v>n/a</v>
      </c>
      <c r="J707" s="33">
        <f>+'PL-tc'!$N707*'pc-dist'!$D$63</f>
        <v>0</v>
      </c>
      <c r="K707" s="33">
        <f>+'PL-tc'!$O707*'pc-dist'!$M$11</f>
        <v>0</v>
      </c>
      <c r="L707" s="33">
        <f>+'PL-tc'!$P707*'pc-dist'!$D$76</f>
        <v>0</v>
      </c>
      <c r="M707" s="34" t="str">
        <f t="shared" si="825"/>
        <v>n/a</v>
      </c>
      <c r="N707" s="34" t="str">
        <f t="shared" si="826"/>
        <v>n/a</v>
      </c>
      <c r="P707" s="33">
        <f>+'PL-tc'!$N707*'pc-dist'!$E$63</f>
        <v>0</v>
      </c>
      <c r="Q707" s="33">
        <f>+'PL-tc'!$O707*'pc-dist'!$N$11</f>
        <v>0</v>
      </c>
      <c r="R707" s="33">
        <f>+'PL-tc'!$P707*'pc-dist'!$E$76</f>
        <v>0</v>
      </c>
      <c r="S707" s="34" t="str">
        <f t="shared" si="828"/>
        <v>n/a</v>
      </c>
      <c r="T707" s="34" t="str">
        <f t="shared" si="829"/>
        <v>n/a</v>
      </c>
      <c r="V707" s="33">
        <f>+'PL-tc'!$N707*'pc-dist'!$F$63</f>
        <v>0</v>
      </c>
      <c r="W707" s="33">
        <f>+'PL-tc'!$O707*'pc-dist'!$O$11</f>
        <v>0</v>
      </c>
      <c r="X707" s="33">
        <f>+'PL-tc'!$P707*'pc-dist'!$F$76</f>
        <v>0</v>
      </c>
      <c r="Y707" s="34" t="str">
        <f t="shared" si="831"/>
        <v>n/a</v>
      </c>
      <c r="Z707" s="34" t="str">
        <f t="shared" si="832"/>
        <v>n/a</v>
      </c>
      <c r="AB707" s="33">
        <f>+'PL-tc'!$N707*'pc-dist'!$G$63</f>
        <v>0</v>
      </c>
      <c r="AC707" s="33">
        <f>+'PL-tc'!$O707*'pc-dist'!$P$11</f>
        <v>0</v>
      </c>
      <c r="AD707" s="33">
        <f>+'PL-tc'!$P707*'pc-dist'!$G$76</f>
        <v>0</v>
      </c>
      <c r="AE707" s="34" t="str">
        <f t="shared" si="834"/>
        <v>n/a</v>
      </c>
      <c r="AF707" s="34" t="str">
        <f t="shared" si="835"/>
        <v>n/a</v>
      </c>
      <c r="AH707" s="33">
        <f t="shared" si="836"/>
        <v>0</v>
      </c>
      <c r="AI707" s="33">
        <f t="shared" si="837"/>
        <v>0</v>
      </c>
      <c r="AJ707" s="33">
        <f t="shared" si="838"/>
        <v>0</v>
      </c>
      <c r="AK707" s="34" t="str">
        <f t="shared" si="839"/>
        <v>n/a</v>
      </c>
      <c r="AL707" s="34" t="str">
        <f t="shared" si="840"/>
        <v>n/a</v>
      </c>
    </row>
    <row r="708" spans="1:38" hidden="1" outlineLevel="1" x14ac:dyDescent="0.2">
      <c r="A708" s="49">
        <v>2113</v>
      </c>
      <c r="B708" s="18" t="str">
        <f>+masterfile!D620</f>
        <v>2113 N. abzugsf. Schuldzinsen § 4 (4a) EStG</v>
      </c>
      <c r="D708" s="33">
        <f>+'PL-tc'!$N708*'pc-dist'!$C$63</f>
        <v>0</v>
      </c>
      <c r="E708" s="33">
        <f>+'PL-tc'!$O708*'pc-dist'!$L$11</f>
        <v>0</v>
      </c>
      <c r="F708" s="33">
        <f>+'PL-tc'!$P708*'pc-dist'!$C$76</f>
        <v>0</v>
      </c>
      <c r="G708" s="34" t="str">
        <f t="shared" si="822"/>
        <v>n/a</v>
      </c>
      <c r="H708" s="34" t="str">
        <f t="shared" si="823"/>
        <v>n/a</v>
      </c>
      <c r="J708" s="33">
        <f>+'PL-tc'!$N708*'pc-dist'!$D$63</f>
        <v>0</v>
      </c>
      <c r="K708" s="33">
        <f>+'PL-tc'!$O708*'pc-dist'!$M$11</f>
        <v>0</v>
      </c>
      <c r="L708" s="33">
        <f>+'PL-tc'!$P708*'pc-dist'!$D$76</f>
        <v>0</v>
      </c>
      <c r="M708" s="34" t="str">
        <f t="shared" si="825"/>
        <v>n/a</v>
      </c>
      <c r="N708" s="34" t="str">
        <f t="shared" si="826"/>
        <v>n/a</v>
      </c>
      <c r="P708" s="33">
        <f>+'PL-tc'!$N708*'pc-dist'!$E$63</f>
        <v>0</v>
      </c>
      <c r="Q708" s="33">
        <f>+'PL-tc'!$O708*'pc-dist'!$N$11</f>
        <v>0</v>
      </c>
      <c r="R708" s="33">
        <f>+'PL-tc'!$P708*'pc-dist'!$E$76</f>
        <v>0</v>
      </c>
      <c r="S708" s="34" t="str">
        <f t="shared" si="828"/>
        <v>n/a</v>
      </c>
      <c r="T708" s="34" t="str">
        <f t="shared" si="829"/>
        <v>n/a</v>
      </c>
      <c r="V708" s="33">
        <f>+'PL-tc'!$N708*'pc-dist'!$F$63</f>
        <v>0</v>
      </c>
      <c r="W708" s="33">
        <f>+'PL-tc'!$O708*'pc-dist'!$O$11</f>
        <v>0</v>
      </c>
      <c r="X708" s="33">
        <f>+'PL-tc'!$P708*'pc-dist'!$F$76</f>
        <v>0</v>
      </c>
      <c r="Y708" s="34" t="str">
        <f t="shared" si="831"/>
        <v>n/a</v>
      </c>
      <c r="Z708" s="34" t="str">
        <f t="shared" si="832"/>
        <v>n/a</v>
      </c>
      <c r="AB708" s="33">
        <f>+'PL-tc'!$N708*'pc-dist'!$G$63</f>
        <v>0</v>
      </c>
      <c r="AC708" s="33">
        <f>+'PL-tc'!$O708*'pc-dist'!$P$11</f>
        <v>0</v>
      </c>
      <c r="AD708" s="33">
        <f>+'PL-tc'!$P708*'pc-dist'!$G$76</f>
        <v>0</v>
      </c>
      <c r="AE708" s="34" t="str">
        <f t="shared" si="834"/>
        <v>n/a</v>
      </c>
      <c r="AF708" s="34" t="str">
        <f t="shared" si="835"/>
        <v>n/a</v>
      </c>
      <c r="AH708" s="33">
        <f t="shared" si="836"/>
        <v>0</v>
      </c>
      <c r="AI708" s="33">
        <f t="shared" si="837"/>
        <v>0</v>
      </c>
      <c r="AJ708" s="33">
        <f t="shared" si="838"/>
        <v>0</v>
      </c>
      <c r="AK708" s="34" t="str">
        <f t="shared" si="839"/>
        <v>n/a</v>
      </c>
      <c r="AL708" s="34" t="str">
        <f t="shared" si="840"/>
        <v>n/a</v>
      </c>
    </row>
    <row r="709" spans="1:38" hidden="1" outlineLevel="1" x14ac:dyDescent="0.2">
      <c r="A709" s="49">
        <v>2114</v>
      </c>
      <c r="B709" s="18" t="str">
        <f>+masterfile!D621</f>
        <v>2114 Zinsen für Gesellschafterdarlehen (KapG)</v>
      </c>
      <c r="D709" s="33">
        <f>+'PL-tc'!$N709*'pc-dist'!$C$63</f>
        <v>0</v>
      </c>
      <c r="E709" s="33">
        <f>+'PL-tc'!$O709*'pc-dist'!$L$11</f>
        <v>0</v>
      </c>
      <c r="F709" s="33">
        <f>+'PL-tc'!$P709*'pc-dist'!$C$76</f>
        <v>0</v>
      </c>
      <c r="G709" s="34" t="str">
        <f t="shared" si="822"/>
        <v>n/a</v>
      </c>
      <c r="H709" s="34" t="str">
        <f t="shared" si="823"/>
        <v>n/a</v>
      </c>
      <c r="J709" s="33">
        <f>+'PL-tc'!$N709*'pc-dist'!$D$63</f>
        <v>0</v>
      </c>
      <c r="K709" s="33">
        <f>+'PL-tc'!$O709*'pc-dist'!$M$11</f>
        <v>0</v>
      </c>
      <c r="L709" s="33">
        <f>+'PL-tc'!$P709*'pc-dist'!$D$76</f>
        <v>0</v>
      </c>
      <c r="M709" s="34" t="str">
        <f t="shared" si="825"/>
        <v>n/a</v>
      </c>
      <c r="N709" s="34" t="str">
        <f t="shared" si="826"/>
        <v>n/a</v>
      </c>
      <c r="P709" s="33">
        <f>+'PL-tc'!$N709*'pc-dist'!$E$63</f>
        <v>0</v>
      </c>
      <c r="Q709" s="33">
        <f>+'PL-tc'!$O709*'pc-dist'!$N$11</f>
        <v>0</v>
      </c>
      <c r="R709" s="33">
        <f>+'PL-tc'!$P709*'pc-dist'!$E$76</f>
        <v>0</v>
      </c>
      <c r="S709" s="34" t="str">
        <f t="shared" si="828"/>
        <v>n/a</v>
      </c>
      <c r="T709" s="34" t="str">
        <f t="shared" si="829"/>
        <v>n/a</v>
      </c>
      <c r="V709" s="33">
        <f>+'PL-tc'!$N709*'pc-dist'!$F$63</f>
        <v>0</v>
      </c>
      <c r="W709" s="33">
        <f>+'PL-tc'!$O709*'pc-dist'!$O$11</f>
        <v>0</v>
      </c>
      <c r="X709" s="33">
        <f>+'PL-tc'!$P709*'pc-dist'!$F$76</f>
        <v>0</v>
      </c>
      <c r="Y709" s="34" t="str">
        <f t="shared" si="831"/>
        <v>n/a</v>
      </c>
      <c r="Z709" s="34" t="str">
        <f t="shared" si="832"/>
        <v>n/a</v>
      </c>
      <c r="AB709" s="33">
        <f>+'PL-tc'!$N709*'pc-dist'!$G$63</f>
        <v>0</v>
      </c>
      <c r="AC709" s="33">
        <f>+'PL-tc'!$O709*'pc-dist'!$P$11</f>
        <v>0</v>
      </c>
      <c r="AD709" s="33">
        <f>+'PL-tc'!$P709*'pc-dist'!$G$76</f>
        <v>0</v>
      </c>
      <c r="AE709" s="34" t="str">
        <f t="shared" si="834"/>
        <v>n/a</v>
      </c>
      <c r="AF709" s="34" t="str">
        <f t="shared" si="835"/>
        <v>n/a</v>
      </c>
      <c r="AH709" s="33">
        <f t="shared" si="836"/>
        <v>0</v>
      </c>
      <c r="AI709" s="33">
        <f t="shared" si="837"/>
        <v>0</v>
      </c>
      <c r="AJ709" s="33">
        <f t="shared" si="838"/>
        <v>0</v>
      </c>
      <c r="AK709" s="34" t="str">
        <f t="shared" si="839"/>
        <v>n/a</v>
      </c>
      <c r="AL709" s="34" t="str">
        <f t="shared" si="840"/>
        <v>n/a</v>
      </c>
    </row>
    <row r="710" spans="1:38" hidden="1" outlineLevel="1" x14ac:dyDescent="0.2">
      <c r="A710" s="49">
        <v>2115</v>
      </c>
      <c r="B710" s="18" t="str">
        <f>+masterfile!D622</f>
        <v>2115 Zinsen und ähnliche Aufw.z.T. nicht abz.</v>
      </c>
      <c r="D710" s="33">
        <f>+'PL-tc'!$N710*'pc-dist'!$C$63</f>
        <v>0</v>
      </c>
      <c r="E710" s="33">
        <f>+'PL-tc'!$O710*'pc-dist'!$L$11</f>
        <v>0</v>
      </c>
      <c r="F710" s="33">
        <f>+'PL-tc'!$P710*'pc-dist'!$C$76</f>
        <v>0</v>
      </c>
      <c r="G710" s="34" t="str">
        <f t="shared" si="822"/>
        <v>n/a</v>
      </c>
      <c r="H710" s="34" t="str">
        <f t="shared" si="823"/>
        <v>n/a</v>
      </c>
      <c r="J710" s="33">
        <f>+'PL-tc'!$N710*'pc-dist'!$D$63</f>
        <v>0</v>
      </c>
      <c r="K710" s="33">
        <f>+'PL-tc'!$O710*'pc-dist'!$M$11</f>
        <v>0</v>
      </c>
      <c r="L710" s="33">
        <f>+'PL-tc'!$P710*'pc-dist'!$D$76</f>
        <v>0</v>
      </c>
      <c r="M710" s="34" t="str">
        <f t="shared" si="825"/>
        <v>n/a</v>
      </c>
      <c r="N710" s="34" t="str">
        <f t="shared" si="826"/>
        <v>n/a</v>
      </c>
      <c r="P710" s="33">
        <f>+'PL-tc'!$N710*'pc-dist'!$E$63</f>
        <v>0</v>
      </c>
      <c r="Q710" s="33">
        <f>+'PL-tc'!$O710*'pc-dist'!$N$11</f>
        <v>0</v>
      </c>
      <c r="R710" s="33">
        <f>+'PL-tc'!$P710*'pc-dist'!$E$76</f>
        <v>0</v>
      </c>
      <c r="S710" s="34" t="str">
        <f t="shared" si="828"/>
        <v>n/a</v>
      </c>
      <c r="T710" s="34" t="str">
        <f t="shared" si="829"/>
        <v>n/a</v>
      </c>
      <c r="V710" s="33">
        <f>+'PL-tc'!$N710*'pc-dist'!$F$63</f>
        <v>0</v>
      </c>
      <c r="W710" s="33">
        <f>+'PL-tc'!$O710*'pc-dist'!$O$11</f>
        <v>0</v>
      </c>
      <c r="X710" s="33">
        <f>+'PL-tc'!$P710*'pc-dist'!$F$76</f>
        <v>0</v>
      </c>
      <c r="Y710" s="34" t="str">
        <f t="shared" si="831"/>
        <v>n/a</v>
      </c>
      <c r="Z710" s="34" t="str">
        <f t="shared" si="832"/>
        <v>n/a</v>
      </c>
      <c r="AB710" s="33">
        <f>+'PL-tc'!$N710*'pc-dist'!$G$63</f>
        <v>0</v>
      </c>
      <c r="AC710" s="33">
        <f>+'PL-tc'!$O710*'pc-dist'!$P$11</f>
        <v>0</v>
      </c>
      <c r="AD710" s="33">
        <f>+'PL-tc'!$P710*'pc-dist'!$G$76</f>
        <v>0</v>
      </c>
      <c r="AE710" s="34" t="str">
        <f t="shared" si="834"/>
        <v>n/a</v>
      </c>
      <c r="AF710" s="34" t="str">
        <f t="shared" si="835"/>
        <v>n/a</v>
      </c>
      <c r="AH710" s="33">
        <f t="shared" si="836"/>
        <v>0</v>
      </c>
      <c r="AI710" s="33">
        <f t="shared" si="837"/>
        <v>0</v>
      </c>
      <c r="AJ710" s="33">
        <f t="shared" si="838"/>
        <v>0</v>
      </c>
      <c r="AK710" s="34" t="str">
        <f t="shared" si="839"/>
        <v>n/a</v>
      </c>
      <c r="AL710" s="34" t="str">
        <f t="shared" si="840"/>
        <v>n/a</v>
      </c>
    </row>
    <row r="711" spans="1:38" hidden="1" outlineLevel="1" x14ac:dyDescent="0.2">
      <c r="A711" s="49">
        <v>2116</v>
      </c>
      <c r="B711" s="18" t="str">
        <f>+masterfile!D623</f>
        <v>2116 Zinsen, Aufwendg. verb. UN z.T. n.abz.</v>
      </c>
      <c r="D711" s="33">
        <f>+'PL-tc'!$N711*'pc-dist'!$C$63</f>
        <v>0</v>
      </c>
      <c r="E711" s="33">
        <f>+'PL-tc'!$O711*'pc-dist'!$L$11</f>
        <v>0</v>
      </c>
      <c r="F711" s="33">
        <f>+'PL-tc'!$P711*'pc-dist'!$C$76</f>
        <v>0</v>
      </c>
      <c r="G711" s="34" t="str">
        <f t="shared" si="822"/>
        <v>n/a</v>
      </c>
      <c r="H711" s="34" t="str">
        <f t="shared" si="823"/>
        <v>n/a</v>
      </c>
      <c r="J711" s="33">
        <f>+'PL-tc'!$N711*'pc-dist'!$D$63</f>
        <v>0</v>
      </c>
      <c r="K711" s="33">
        <f>+'PL-tc'!$O711*'pc-dist'!$M$11</f>
        <v>0</v>
      </c>
      <c r="L711" s="33">
        <f>+'PL-tc'!$P711*'pc-dist'!$D$76</f>
        <v>0</v>
      </c>
      <c r="M711" s="34" t="str">
        <f t="shared" si="825"/>
        <v>n/a</v>
      </c>
      <c r="N711" s="34" t="str">
        <f t="shared" si="826"/>
        <v>n/a</v>
      </c>
      <c r="P711" s="33">
        <f>+'PL-tc'!$N711*'pc-dist'!$E$63</f>
        <v>0</v>
      </c>
      <c r="Q711" s="33">
        <f>+'PL-tc'!$O711*'pc-dist'!$N$11</f>
        <v>0</v>
      </c>
      <c r="R711" s="33">
        <f>+'PL-tc'!$P711*'pc-dist'!$E$76</f>
        <v>0</v>
      </c>
      <c r="S711" s="34" t="str">
        <f t="shared" si="828"/>
        <v>n/a</v>
      </c>
      <c r="T711" s="34" t="str">
        <f t="shared" si="829"/>
        <v>n/a</v>
      </c>
      <c r="V711" s="33">
        <f>+'PL-tc'!$N711*'pc-dist'!$F$63</f>
        <v>0</v>
      </c>
      <c r="W711" s="33">
        <f>+'PL-tc'!$O711*'pc-dist'!$O$11</f>
        <v>0</v>
      </c>
      <c r="X711" s="33">
        <f>+'PL-tc'!$P711*'pc-dist'!$F$76</f>
        <v>0</v>
      </c>
      <c r="Y711" s="34" t="str">
        <f t="shared" si="831"/>
        <v>n/a</v>
      </c>
      <c r="Z711" s="34" t="str">
        <f t="shared" si="832"/>
        <v>n/a</v>
      </c>
      <c r="AB711" s="33">
        <f>+'PL-tc'!$N711*'pc-dist'!$G$63</f>
        <v>0</v>
      </c>
      <c r="AC711" s="33">
        <f>+'PL-tc'!$O711*'pc-dist'!$P$11</f>
        <v>0</v>
      </c>
      <c r="AD711" s="33">
        <f>+'PL-tc'!$P711*'pc-dist'!$G$76</f>
        <v>0</v>
      </c>
      <c r="AE711" s="34" t="str">
        <f t="shared" si="834"/>
        <v>n/a</v>
      </c>
      <c r="AF711" s="34" t="str">
        <f t="shared" si="835"/>
        <v>n/a</v>
      </c>
      <c r="AH711" s="33">
        <f t="shared" si="836"/>
        <v>0</v>
      </c>
      <c r="AI711" s="33">
        <f t="shared" si="837"/>
        <v>0</v>
      </c>
      <c r="AJ711" s="33">
        <f t="shared" si="838"/>
        <v>0</v>
      </c>
      <c r="AK711" s="34" t="str">
        <f t="shared" si="839"/>
        <v>n/a</v>
      </c>
      <c r="AL711" s="34" t="str">
        <f t="shared" si="840"/>
        <v>n/a</v>
      </c>
    </row>
    <row r="712" spans="1:38" hidden="1" outlineLevel="1" x14ac:dyDescent="0.2">
      <c r="A712" s="49">
        <v>2117</v>
      </c>
      <c r="B712" s="18" t="str">
        <f>+masterfile!D624</f>
        <v>2117 Zinsen an Gesell., Beteilig. &gt;25% (KapG)</v>
      </c>
      <c r="D712" s="33">
        <f>+'PL-tc'!$N712*'pc-dist'!$C$63</f>
        <v>0</v>
      </c>
      <c r="E712" s="33">
        <f>+'PL-tc'!$O712*'pc-dist'!$L$11</f>
        <v>0</v>
      </c>
      <c r="F712" s="33">
        <f>+'PL-tc'!$P712*'pc-dist'!$C$76</f>
        <v>0</v>
      </c>
      <c r="G712" s="34" t="str">
        <f t="shared" si="822"/>
        <v>n/a</v>
      </c>
      <c r="H712" s="34" t="str">
        <f t="shared" si="823"/>
        <v>n/a</v>
      </c>
      <c r="J712" s="33">
        <f>+'PL-tc'!$N712*'pc-dist'!$D$63</f>
        <v>0</v>
      </c>
      <c r="K712" s="33">
        <f>+'PL-tc'!$O712*'pc-dist'!$M$11</f>
        <v>0</v>
      </c>
      <c r="L712" s="33">
        <f>+'PL-tc'!$P712*'pc-dist'!$D$76</f>
        <v>0</v>
      </c>
      <c r="M712" s="34" t="str">
        <f t="shared" si="825"/>
        <v>n/a</v>
      </c>
      <c r="N712" s="34" t="str">
        <f t="shared" si="826"/>
        <v>n/a</v>
      </c>
      <c r="P712" s="33">
        <f>+'PL-tc'!$N712*'pc-dist'!$E$63</f>
        <v>0</v>
      </c>
      <c r="Q712" s="33">
        <f>+'PL-tc'!$O712*'pc-dist'!$N$11</f>
        <v>0</v>
      </c>
      <c r="R712" s="33">
        <f>+'PL-tc'!$P712*'pc-dist'!$E$76</f>
        <v>0</v>
      </c>
      <c r="S712" s="34" t="str">
        <f t="shared" si="828"/>
        <v>n/a</v>
      </c>
      <c r="T712" s="34" t="str">
        <f t="shared" si="829"/>
        <v>n/a</v>
      </c>
      <c r="V712" s="33">
        <f>+'PL-tc'!$N712*'pc-dist'!$F$63</f>
        <v>0</v>
      </c>
      <c r="W712" s="33">
        <f>+'PL-tc'!$O712*'pc-dist'!$O$11</f>
        <v>0</v>
      </c>
      <c r="X712" s="33">
        <f>+'PL-tc'!$P712*'pc-dist'!$F$76</f>
        <v>0</v>
      </c>
      <c r="Y712" s="34" t="str">
        <f t="shared" si="831"/>
        <v>n/a</v>
      </c>
      <c r="Z712" s="34" t="str">
        <f t="shared" si="832"/>
        <v>n/a</v>
      </c>
      <c r="AB712" s="33">
        <f>+'PL-tc'!$N712*'pc-dist'!$G$63</f>
        <v>0</v>
      </c>
      <c r="AC712" s="33">
        <f>+'PL-tc'!$O712*'pc-dist'!$P$11</f>
        <v>0</v>
      </c>
      <c r="AD712" s="33">
        <f>+'PL-tc'!$P712*'pc-dist'!$G$76</f>
        <v>0</v>
      </c>
      <c r="AE712" s="34" t="str">
        <f t="shared" si="834"/>
        <v>n/a</v>
      </c>
      <c r="AF712" s="34" t="str">
        <f t="shared" si="835"/>
        <v>n/a</v>
      </c>
      <c r="AH712" s="33">
        <f t="shared" si="836"/>
        <v>0</v>
      </c>
      <c r="AI712" s="33">
        <f t="shared" si="837"/>
        <v>0</v>
      </c>
      <c r="AJ712" s="33">
        <f t="shared" si="838"/>
        <v>0</v>
      </c>
      <c r="AK712" s="34" t="str">
        <f t="shared" si="839"/>
        <v>n/a</v>
      </c>
      <c r="AL712" s="34" t="str">
        <f t="shared" si="840"/>
        <v>n/a</v>
      </c>
    </row>
    <row r="713" spans="1:38" hidden="1" outlineLevel="1" x14ac:dyDescent="0.2">
      <c r="A713" s="49">
        <v>2118</v>
      </c>
      <c r="B713" s="18" t="str">
        <f>+masterfile!D625</f>
        <v>2118 Zinsen auf Kontokorrentkonten</v>
      </c>
      <c r="D713" s="33">
        <f>+'PL-tc'!$N713*'pc-dist'!$C$63</f>
        <v>0</v>
      </c>
      <c r="E713" s="33">
        <f>+'PL-tc'!$O713*'pc-dist'!$L$11</f>
        <v>0</v>
      </c>
      <c r="F713" s="33">
        <f>+'PL-tc'!$P713*'pc-dist'!$C$76</f>
        <v>0</v>
      </c>
      <c r="G713" s="34" t="str">
        <f t="shared" si="822"/>
        <v>n/a</v>
      </c>
      <c r="H713" s="34" t="str">
        <f t="shared" si="823"/>
        <v>n/a</v>
      </c>
      <c r="J713" s="33">
        <f>+'PL-tc'!$N713*'pc-dist'!$D$63</f>
        <v>0</v>
      </c>
      <c r="K713" s="33">
        <f>+'PL-tc'!$O713*'pc-dist'!$M$11</f>
        <v>0</v>
      </c>
      <c r="L713" s="33">
        <f>+'PL-tc'!$P713*'pc-dist'!$D$76</f>
        <v>0</v>
      </c>
      <c r="M713" s="34" t="str">
        <f t="shared" si="825"/>
        <v>n/a</v>
      </c>
      <c r="N713" s="34" t="str">
        <f t="shared" si="826"/>
        <v>n/a</v>
      </c>
      <c r="P713" s="33">
        <f>+'PL-tc'!$N713*'pc-dist'!$E$63</f>
        <v>0</v>
      </c>
      <c r="Q713" s="33">
        <f>+'PL-tc'!$O713*'pc-dist'!$N$11</f>
        <v>0</v>
      </c>
      <c r="R713" s="33">
        <f>+'PL-tc'!$P713*'pc-dist'!$E$76</f>
        <v>0</v>
      </c>
      <c r="S713" s="34" t="str">
        <f t="shared" si="828"/>
        <v>n/a</v>
      </c>
      <c r="T713" s="34" t="str">
        <f t="shared" si="829"/>
        <v>n/a</v>
      </c>
      <c r="V713" s="33">
        <f>+'PL-tc'!$N713*'pc-dist'!$F$63</f>
        <v>0</v>
      </c>
      <c r="W713" s="33">
        <f>+'PL-tc'!$O713*'pc-dist'!$O$11</f>
        <v>0</v>
      </c>
      <c r="X713" s="33">
        <f>+'PL-tc'!$P713*'pc-dist'!$F$76</f>
        <v>0</v>
      </c>
      <c r="Y713" s="34" t="str">
        <f t="shared" si="831"/>
        <v>n/a</v>
      </c>
      <c r="Z713" s="34" t="str">
        <f t="shared" si="832"/>
        <v>n/a</v>
      </c>
      <c r="AB713" s="33">
        <f>+'PL-tc'!$N713*'pc-dist'!$G$63</f>
        <v>0</v>
      </c>
      <c r="AC713" s="33">
        <f>+'PL-tc'!$O713*'pc-dist'!$P$11</f>
        <v>0</v>
      </c>
      <c r="AD713" s="33">
        <f>+'PL-tc'!$P713*'pc-dist'!$G$76</f>
        <v>0</v>
      </c>
      <c r="AE713" s="34" t="str">
        <f t="shared" si="834"/>
        <v>n/a</v>
      </c>
      <c r="AF713" s="34" t="str">
        <f t="shared" si="835"/>
        <v>n/a</v>
      </c>
      <c r="AH713" s="33">
        <f t="shared" si="836"/>
        <v>0</v>
      </c>
      <c r="AI713" s="33">
        <f t="shared" si="837"/>
        <v>0</v>
      </c>
      <c r="AJ713" s="33">
        <f t="shared" si="838"/>
        <v>0</v>
      </c>
      <c r="AK713" s="34" t="str">
        <f t="shared" si="839"/>
        <v>n/a</v>
      </c>
      <c r="AL713" s="34" t="str">
        <f t="shared" si="840"/>
        <v>n/a</v>
      </c>
    </row>
    <row r="714" spans="1:38" hidden="1" outlineLevel="1" x14ac:dyDescent="0.2">
      <c r="A714" s="49">
        <v>2119</v>
      </c>
      <c r="B714" s="18" t="str">
        <f>+masterfile!D626</f>
        <v>2119 Zinsaufwend. f.kfr. Verb.an verbund. UN</v>
      </c>
      <c r="D714" s="33">
        <f>+'PL-tc'!$N714*'pc-dist'!$C$63</f>
        <v>0</v>
      </c>
      <c r="E714" s="33">
        <f>+'PL-tc'!$O714*'pc-dist'!$L$11</f>
        <v>0</v>
      </c>
      <c r="F714" s="33">
        <f>+'PL-tc'!$P714*'pc-dist'!$C$76</f>
        <v>0</v>
      </c>
      <c r="G714" s="34" t="str">
        <f t="shared" si="822"/>
        <v>n/a</v>
      </c>
      <c r="H714" s="34" t="str">
        <f t="shared" si="823"/>
        <v>n/a</v>
      </c>
      <c r="J714" s="33">
        <f>+'PL-tc'!$N714*'pc-dist'!$D$63</f>
        <v>0</v>
      </c>
      <c r="K714" s="33">
        <f>+'PL-tc'!$O714*'pc-dist'!$M$11</f>
        <v>0</v>
      </c>
      <c r="L714" s="33">
        <f>+'PL-tc'!$P714*'pc-dist'!$D$76</f>
        <v>0</v>
      </c>
      <c r="M714" s="34" t="str">
        <f t="shared" si="825"/>
        <v>n/a</v>
      </c>
      <c r="N714" s="34" t="str">
        <f t="shared" si="826"/>
        <v>n/a</v>
      </c>
      <c r="P714" s="33">
        <f>+'PL-tc'!$N714*'pc-dist'!$E$63</f>
        <v>0</v>
      </c>
      <c r="Q714" s="33">
        <f>+'PL-tc'!$O714*'pc-dist'!$N$11</f>
        <v>0</v>
      </c>
      <c r="R714" s="33">
        <f>+'PL-tc'!$P714*'pc-dist'!$E$76</f>
        <v>0</v>
      </c>
      <c r="S714" s="34" t="str">
        <f t="shared" si="828"/>
        <v>n/a</v>
      </c>
      <c r="T714" s="34" t="str">
        <f t="shared" si="829"/>
        <v>n/a</v>
      </c>
      <c r="V714" s="33">
        <f>+'PL-tc'!$N714*'pc-dist'!$F$63</f>
        <v>0</v>
      </c>
      <c r="W714" s="33">
        <f>+'PL-tc'!$O714*'pc-dist'!$O$11</f>
        <v>0</v>
      </c>
      <c r="X714" s="33">
        <f>+'PL-tc'!$P714*'pc-dist'!$F$76</f>
        <v>0</v>
      </c>
      <c r="Y714" s="34" t="str">
        <f t="shared" si="831"/>
        <v>n/a</v>
      </c>
      <c r="Z714" s="34" t="str">
        <f t="shared" si="832"/>
        <v>n/a</v>
      </c>
      <c r="AB714" s="33">
        <f>+'PL-tc'!$N714*'pc-dist'!$G$63</f>
        <v>0</v>
      </c>
      <c r="AC714" s="33">
        <f>+'PL-tc'!$O714*'pc-dist'!$P$11</f>
        <v>0</v>
      </c>
      <c r="AD714" s="33">
        <f>+'PL-tc'!$P714*'pc-dist'!$G$76</f>
        <v>0</v>
      </c>
      <c r="AE714" s="34" t="str">
        <f t="shared" si="834"/>
        <v>n/a</v>
      </c>
      <c r="AF714" s="34" t="str">
        <f t="shared" si="835"/>
        <v>n/a</v>
      </c>
      <c r="AH714" s="33">
        <f t="shared" si="836"/>
        <v>0</v>
      </c>
      <c r="AI714" s="33">
        <f t="shared" si="837"/>
        <v>0</v>
      </c>
      <c r="AJ714" s="33">
        <f t="shared" si="838"/>
        <v>0</v>
      </c>
      <c r="AK714" s="34" t="str">
        <f t="shared" si="839"/>
        <v>n/a</v>
      </c>
      <c r="AL714" s="34" t="str">
        <f t="shared" si="840"/>
        <v>n/a</v>
      </c>
    </row>
    <row r="715" spans="1:38" hidden="1" outlineLevel="1" x14ac:dyDescent="0.2">
      <c r="A715" s="49">
        <v>2120</v>
      </c>
      <c r="B715" s="18" t="str">
        <f>+masterfile!D627</f>
        <v>2120 Zinsaufwendungen f.lfr.Verbindlichkeit.</v>
      </c>
      <c r="D715" s="33">
        <f>+'PL-tc'!$N715*'pc-dist'!$C$63</f>
        <v>-11.2</v>
      </c>
      <c r="E715" s="33">
        <f>+'PL-tc'!$O715*'pc-dist'!$L$11</f>
        <v>-11.536000000000001</v>
      </c>
      <c r="F715" s="33">
        <f>+'PL-tc'!$P715*'pc-dist'!$C$76</f>
        <v>0</v>
      </c>
      <c r="G715" s="34">
        <f t="shared" si="822"/>
        <v>-1</v>
      </c>
      <c r="H715" s="34">
        <f t="shared" si="823"/>
        <v>-1</v>
      </c>
      <c r="J715" s="33">
        <f>+'PL-tc'!$N715*'pc-dist'!$D$63</f>
        <v>-6.9999999999999991</v>
      </c>
      <c r="K715" s="33">
        <f>+'PL-tc'!$O715*'pc-dist'!$M$11</f>
        <v>-7.21</v>
      </c>
      <c r="L715" s="33">
        <f>+'PL-tc'!$P715*'pc-dist'!$D$76</f>
        <v>0</v>
      </c>
      <c r="M715" s="34">
        <f t="shared" si="825"/>
        <v>-1</v>
      </c>
      <c r="N715" s="34">
        <f t="shared" si="826"/>
        <v>-1</v>
      </c>
      <c r="P715" s="33">
        <f>+'PL-tc'!$N715*'pc-dist'!$E$63</f>
        <v>-5.6</v>
      </c>
      <c r="Q715" s="33">
        <f>+'PL-tc'!$O715*'pc-dist'!$N$11</f>
        <v>-5.7680000000000007</v>
      </c>
      <c r="R715" s="33">
        <f>+'PL-tc'!$P715*'pc-dist'!$E$76</f>
        <v>0</v>
      </c>
      <c r="S715" s="34">
        <f t="shared" si="828"/>
        <v>-1</v>
      </c>
      <c r="T715" s="34">
        <f t="shared" si="829"/>
        <v>-1</v>
      </c>
      <c r="V715" s="33">
        <f>+'PL-tc'!$N715*'pc-dist'!$F$63</f>
        <v>-2.8</v>
      </c>
      <c r="W715" s="33">
        <f>+'PL-tc'!$O715*'pc-dist'!$O$11</f>
        <v>-2.8840000000000003</v>
      </c>
      <c r="X715" s="33">
        <f>+'PL-tc'!$P715*'pc-dist'!$F$76</f>
        <v>0</v>
      </c>
      <c r="Y715" s="34">
        <f t="shared" si="831"/>
        <v>-1</v>
      </c>
      <c r="Z715" s="34">
        <f t="shared" si="832"/>
        <v>-1</v>
      </c>
      <c r="AB715" s="33">
        <f>+'PL-tc'!$N715*'pc-dist'!$G$63</f>
        <v>-1.4</v>
      </c>
      <c r="AC715" s="33">
        <f>+'PL-tc'!$O715*'pc-dist'!$P$11</f>
        <v>-1.4420000000000002</v>
      </c>
      <c r="AD715" s="33">
        <f>+'PL-tc'!$P715*'pc-dist'!$G$76</f>
        <v>0</v>
      </c>
      <c r="AE715" s="34">
        <f t="shared" si="834"/>
        <v>-1</v>
      </c>
      <c r="AF715" s="34">
        <f t="shared" si="835"/>
        <v>-1</v>
      </c>
      <c r="AH715" s="33">
        <f t="shared" si="836"/>
        <v>-27.999999999999996</v>
      </c>
      <c r="AI715" s="33">
        <f t="shared" si="837"/>
        <v>-28.840000000000003</v>
      </c>
      <c r="AJ715" s="33">
        <f t="shared" si="838"/>
        <v>0</v>
      </c>
      <c r="AK715" s="34">
        <f t="shared" si="839"/>
        <v>-1</v>
      </c>
      <c r="AL715" s="34">
        <f t="shared" si="840"/>
        <v>-1</v>
      </c>
    </row>
    <row r="716" spans="1:38" hidden="1" outlineLevel="1" x14ac:dyDescent="0.2">
      <c r="A716" s="49">
        <v>2123</v>
      </c>
      <c r="B716" s="18" t="str">
        <f>+masterfile!D628</f>
        <v>2123 Abschr.Agio oder Disagio z. Finanzierung</v>
      </c>
      <c r="D716" s="33">
        <f>+'PL-tc'!$N716*'pc-dist'!$C$63</f>
        <v>0</v>
      </c>
      <c r="E716" s="33">
        <f>+'PL-tc'!$O716*'pc-dist'!$L$11</f>
        <v>0</v>
      </c>
      <c r="F716" s="33">
        <f>+'PL-tc'!$P716*'pc-dist'!$C$76</f>
        <v>0</v>
      </c>
      <c r="G716" s="34" t="str">
        <f t="shared" si="822"/>
        <v>n/a</v>
      </c>
      <c r="H716" s="34" t="str">
        <f t="shared" si="823"/>
        <v>n/a</v>
      </c>
      <c r="J716" s="33">
        <f>+'PL-tc'!$N716*'pc-dist'!$D$63</f>
        <v>0</v>
      </c>
      <c r="K716" s="33">
        <f>+'PL-tc'!$O716*'pc-dist'!$M$11</f>
        <v>0</v>
      </c>
      <c r="L716" s="33">
        <f>+'PL-tc'!$P716*'pc-dist'!$D$76</f>
        <v>0</v>
      </c>
      <c r="M716" s="34" t="str">
        <f t="shared" si="825"/>
        <v>n/a</v>
      </c>
      <c r="N716" s="34" t="str">
        <f t="shared" si="826"/>
        <v>n/a</v>
      </c>
      <c r="P716" s="33">
        <f>+'PL-tc'!$N716*'pc-dist'!$E$63</f>
        <v>0</v>
      </c>
      <c r="Q716" s="33">
        <f>+'PL-tc'!$O716*'pc-dist'!$N$11</f>
        <v>0</v>
      </c>
      <c r="R716" s="33">
        <f>+'PL-tc'!$P716*'pc-dist'!$E$76</f>
        <v>0</v>
      </c>
      <c r="S716" s="34" t="str">
        <f t="shared" si="828"/>
        <v>n/a</v>
      </c>
      <c r="T716" s="34" t="str">
        <f t="shared" si="829"/>
        <v>n/a</v>
      </c>
      <c r="V716" s="33">
        <f>+'PL-tc'!$N716*'pc-dist'!$F$63</f>
        <v>0</v>
      </c>
      <c r="W716" s="33">
        <f>+'PL-tc'!$O716*'pc-dist'!$O$11</f>
        <v>0</v>
      </c>
      <c r="X716" s="33">
        <f>+'PL-tc'!$P716*'pc-dist'!$F$76</f>
        <v>0</v>
      </c>
      <c r="Y716" s="34" t="str">
        <f t="shared" si="831"/>
        <v>n/a</v>
      </c>
      <c r="Z716" s="34" t="str">
        <f t="shared" si="832"/>
        <v>n/a</v>
      </c>
      <c r="AB716" s="33">
        <f>+'PL-tc'!$N716*'pc-dist'!$G$63</f>
        <v>0</v>
      </c>
      <c r="AC716" s="33">
        <f>+'PL-tc'!$O716*'pc-dist'!$P$11</f>
        <v>0</v>
      </c>
      <c r="AD716" s="33">
        <f>+'PL-tc'!$P716*'pc-dist'!$G$76</f>
        <v>0</v>
      </c>
      <c r="AE716" s="34" t="str">
        <f t="shared" si="834"/>
        <v>n/a</v>
      </c>
      <c r="AF716" s="34" t="str">
        <f t="shared" si="835"/>
        <v>n/a</v>
      </c>
      <c r="AH716" s="33">
        <f t="shared" si="836"/>
        <v>0</v>
      </c>
      <c r="AI716" s="33">
        <f t="shared" si="837"/>
        <v>0</v>
      </c>
      <c r="AJ716" s="33">
        <f t="shared" si="838"/>
        <v>0</v>
      </c>
      <c r="AK716" s="34" t="str">
        <f t="shared" si="839"/>
        <v>n/a</v>
      </c>
      <c r="AL716" s="34" t="str">
        <f t="shared" si="840"/>
        <v>n/a</v>
      </c>
    </row>
    <row r="717" spans="1:38" hidden="1" outlineLevel="1" x14ac:dyDescent="0.2">
      <c r="A717" s="49">
        <v>2124</v>
      </c>
      <c r="B717" s="18" t="str">
        <f>+masterfile!D629</f>
        <v>2124 Abschr.Agio od.Disagio zur Finanzg d.AV</v>
      </c>
      <c r="D717" s="33">
        <f>+'PL-tc'!$N717*'pc-dist'!$C$63</f>
        <v>0</v>
      </c>
      <c r="E717" s="33">
        <f>+'PL-tc'!$O717*'pc-dist'!$L$11</f>
        <v>0</v>
      </c>
      <c r="F717" s="33">
        <f>+'PL-tc'!$P717*'pc-dist'!$C$76</f>
        <v>0</v>
      </c>
      <c r="G717" s="34" t="str">
        <f t="shared" si="822"/>
        <v>n/a</v>
      </c>
      <c r="H717" s="34" t="str">
        <f t="shared" si="823"/>
        <v>n/a</v>
      </c>
      <c r="J717" s="33">
        <f>+'PL-tc'!$N717*'pc-dist'!$D$63</f>
        <v>0</v>
      </c>
      <c r="K717" s="33">
        <f>+'PL-tc'!$O717*'pc-dist'!$M$11</f>
        <v>0</v>
      </c>
      <c r="L717" s="33">
        <f>+'PL-tc'!$P717*'pc-dist'!$D$76</f>
        <v>0</v>
      </c>
      <c r="M717" s="34" t="str">
        <f t="shared" si="825"/>
        <v>n/a</v>
      </c>
      <c r="N717" s="34" t="str">
        <f t="shared" si="826"/>
        <v>n/a</v>
      </c>
      <c r="P717" s="33">
        <f>+'PL-tc'!$N717*'pc-dist'!$E$63</f>
        <v>0</v>
      </c>
      <c r="Q717" s="33">
        <f>+'PL-tc'!$O717*'pc-dist'!$N$11</f>
        <v>0</v>
      </c>
      <c r="R717" s="33">
        <f>+'PL-tc'!$P717*'pc-dist'!$E$76</f>
        <v>0</v>
      </c>
      <c r="S717" s="34" t="str">
        <f t="shared" si="828"/>
        <v>n/a</v>
      </c>
      <c r="T717" s="34" t="str">
        <f t="shared" si="829"/>
        <v>n/a</v>
      </c>
      <c r="V717" s="33">
        <f>+'PL-tc'!$N717*'pc-dist'!$F$63</f>
        <v>0</v>
      </c>
      <c r="W717" s="33">
        <f>+'PL-tc'!$O717*'pc-dist'!$O$11</f>
        <v>0</v>
      </c>
      <c r="X717" s="33">
        <f>+'PL-tc'!$P717*'pc-dist'!$F$76</f>
        <v>0</v>
      </c>
      <c r="Y717" s="34" t="str">
        <f t="shared" si="831"/>
        <v>n/a</v>
      </c>
      <c r="Z717" s="34" t="str">
        <f t="shared" si="832"/>
        <v>n/a</v>
      </c>
      <c r="AB717" s="33">
        <f>+'PL-tc'!$N717*'pc-dist'!$G$63</f>
        <v>0</v>
      </c>
      <c r="AC717" s="33">
        <f>+'PL-tc'!$O717*'pc-dist'!$P$11</f>
        <v>0</v>
      </c>
      <c r="AD717" s="33">
        <f>+'PL-tc'!$P717*'pc-dist'!$G$76</f>
        <v>0</v>
      </c>
      <c r="AE717" s="34" t="str">
        <f t="shared" si="834"/>
        <v>n/a</v>
      </c>
      <c r="AF717" s="34" t="str">
        <f t="shared" si="835"/>
        <v>n/a</v>
      </c>
      <c r="AH717" s="33">
        <f t="shared" si="836"/>
        <v>0</v>
      </c>
      <c r="AI717" s="33">
        <f t="shared" si="837"/>
        <v>0</v>
      </c>
      <c r="AJ717" s="33">
        <f t="shared" si="838"/>
        <v>0</v>
      </c>
      <c r="AK717" s="34" t="str">
        <f t="shared" si="839"/>
        <v>n/a</v>
      </c>
      <c r="AL717" s="34" t="str">
        <f t="shared" si="840"/>
        <v>n/a</v>
      </c>
    </row>
    <row r="718" spans="1:38" ht="24" hidden="1" outlineLevel="1" x14ac:dyDescent="0.2">
      <c r="A718" s="49">
        <v>2125</v>
      </c>
      <c r="B718" s="18" t="str">
        <f>+masterfile!D630</f>
        <v>2125 Zinsen für Gebäude im Betriebsvermögen</v>
      </c>
      <c r="D718" s="33">
        <f>+'PL-tc'!$N718*'pc-dist'!$C$63</f>
        <v>0</v>
      </c>
      <c r="E718" s="33">
        <f>+'PL-tc'!$O718*'pc-dist'!$L$11</f>
        <v>0</v>
      </c>
      <c r="F718" s="33">
        <f>+'PL-tc'!$P718*'pc-dist'!$C$76</f>
        <v>0</v>
      </c>
      <c r="G718" s="34" t="str">
        <f t="shared" si="822"/>
        <v>n/a</v>
      </c>
      <c r="H718" s="34" t="str">
        <f t="shared" si="823"/>
        <v>n/a</v>
      </c>
      <c r="J718" s="33">
        <f>+'PL-tc'!$N718*'pc-dist'!$D$63</f>
        <v>0</v>
      </c>
      <c r="K718" s="33">
        <f>+'PL-tc'!$O718*'pc-dist'!$M$11</f>
        <v>0</v>
      </c>
      <c r="L718" s="33">
        <f>+'PL-tc'!$P718*'pc-dist'!$D$76</f>
        <v>0</v>
      </c>
      <c r="M718" s="34" t="str">
        <f t="shared" si="825"/>
        <v>n/a</v>
      </c>
      <c r="N718" s="34" t="str">
        <f t="shared" si="826"/>
        <v>n/a</v>
      </c>
      <c r="P718" s="33">
        <f>+'PL-tc'!$N718*'pc-dist'!$E$63</f>
        <v>0</v>
      </c>
      <c r="Q718" s="33">
        <f>+'PL-tc'!$O718*'pc-dist'!$N$11</f>
        <v>0</v>
      </c>
      <c r="R718" s="33">
        <f>+'PL-tc'!$P718*'pc-dist'!$E$76</f>
        <v>0</v>
      </c>
      <c r="S718" s="34" t="str">
        <f t="shared" si="828"/>
        <v>n/a</v>
      </c>
      <c r="T718" s="34" t="str">
        <f t="shared" si="829"/>
        <v>n/a</v>
      </c>
      <c r="V718" s="33">
        <f>+'PL-tc'!$N718*'pc-dist'!$F$63</f>
        <v>0</v>
      </c>
      <c r="W718" s="33">
        <f>+'PL-tc'!$O718*'pc-dist'!$O$11</f>
        <v>0</v>
      </c>
      <c r="X718" s="33">
        <f>+'PL-tc'!$P718*'pc-dist'!$F$76</f>
        <v>0</v>
      </c>
      <c r="Y718" s="34" t="str">
        <f t="shared" si="831"/>
        <v>n/a</v>
      </c>
      <c r="Z718" s="34" t="str">
        <f t="shared" si="832"/>
        <v>n/a</v>
      </c>
      <c r="AB718" s="33">
        <f>+'PL-tc'!$N718*'pc-dist'!$G$63</f>
        <v>0</v>
      </c>
      <c r="AC718" s="33">
        <f>+'PL-tc'!$O718*'pc-dist'!$P$11</f>
        <v>0</v>
      </c>
      <c r="AD718" s="33">
        <f>+'PL-tc'!$P718*'pc-dist'!$G$76</f>
        <v>0</v>
      </c>
      <c r="AE718" s="34" t="str">
        <f t="shared" si="834"/>
        <v>n/a</v>
      </c>
      <c r="AF718" s="34" t="str">
        <f t="shared" si="835"/>
        <v>n/a</v>
      </c>
      <c r="AH718" s="33">
        <f t="shared" si="836"/>
        <v>0</v>
      </c>
      <c r="AI718" s="33">
        <f t="shared" si="837"/>
        <v>0</v>
      </c>
      <c r="AJ718" s="33">
        <f t="shared" si="838"/>
        <v>0</v>
      </c>
      <c r="AK718" s="34" t="str">
        <f t="shared" si="839"/>
        <v>n/a</v>
      </c>
      <c r="AL718" s="34" t="str">
        <f t="shared" si="840"/>
        <v>n/a</v>
      </c>
    </row>
    <row r="719" spans="1:38" hidden="1" outlineLevel="1" x14ac:dyDescent="0.2">
      <c r="A719" s="49">
        <v>2126</v>
      </c>
      <c r="B719" s="18" t="str">
        <f>+masterfile!D631</f>
        <v>2126 Zinsen zur Finanzierung Anlagevermögen</v>
      </c>
      <c r="D719" s="33">
        <f>+'PL-tc'!$N719*'pc-dist'!$C$63</f>
        <v>0</v>
      </c>
      <c r="E719" s="33">
        <f>+'PL-tc'!$O719*'pc-dist'!$L$11</f>
        <v>0</v>
      </c>
      <c r="F719" s="33">
        <f>+'PL-tc'!$P719*'pc-dist'!$C$76</f>
        <v>0</v>
      </c>
      <c r="G719" s="34" t="str">
        <f t="shared" si="822"/>
        <v>n/a</v>
      </c>
      <c r="H719" s="34" t="str">
        <f t="shared" si="823"/>
        <v>n/a</v>
      </c>
      <c r="J719" s="33">
        <f>+'PL-tc'!$N719*'pc-dist'!$D$63</f>
        <v>0</v>
      </c>
      <c r="K719" s="33">
        <f>+'PL-tc'!$O719*'pc-dist'!$M$11</f>
        <v>0</v>
      </c>
      <c r="L719" s="33">
        <f>+'PL-tc'!$P719*'pc-dist'!$D$76</f>
        <v>0</v>
      </c>
      <c r="M719" s="34" t="str">
        <f t="shared" si="825"/>
        <v>n/a</v>
      </c>
      <c r="N719" s="34" t="str">
        <f t="shared" si="826"/>
        <v>n/a</v>
      </c>
      <c r="P719" s="33">
        <f>+'PL-tc'!$N719*'pc-dist'!$E$63</f>
        <v>0</v>
      </c>
      <c r="Q719" s="33">
        <f>+'PL-tc'!$O719*'pc-dist'!$N$11</f>
        <v>0</v>
      </c>
      <c r="R719" s="33">
        <f>+'PL-tc'!$P719*'pc-dist'!$E$76</f>
        <v>0</v>
      </c>
      <c r="S719" s="34" t="str">
        <f t="shared" si="828"/>
        <v>n/a</v>
      </c>
      <c r="T719" s="34" t="str">
        <f t="shared" si="829"/>
        <v>n/a</v>
      </c>
      <c r="V719" s="33">
        <f>+'PL-tc'!$N719*'pc-dist'!$F$63</f>
        <v>0</v>
      </c>
      <c r="W719" s="33">
        <f>+'PL-tc'!$O719*'pc-dist'!$O$11</f>
        <v>0</v>
      </c>
      <c r="X719" s="33">
        <f>+'PL-tc'!$P719*'pc-dist'!$F$76</f>
        <v>0</v>
      </c>
      <c r="Y719" s="34" t="str">
        <f t="shared" si="831"/>
        <v>n/a</v>
      </c>
      <c r="Z719" s="34" t="str">
        <f t="shared" si="832"/>
        <v>n/a</v>
      </c>
      <c r="AB719" s="33">
        <f>+'PL-tc'!$N719*'pc-dist'!$G$63</f>
        <v>0</v>
      </c>
      <c r="AC719" s="33">
        <f>+'PL-tc'!$O719*'pc-dist'!$P$11</f>
        <v>0</v>
      </c>
      <c r="AD719" s="33">
        <f>+'PL-tc'!$P719*'pc-dist'!$G$76</f>
        <v>0</v>
      </c>
      <c r="AE719" s="34" t="str">
        <f t="shared" si="834"/>
        <v>n/a</v>
      </c>
      <c r="AF719" s="34" t="str">
        <f t="shared" si="835"/>
        <v>n/a</v>
      </c>
      <c r="AH719" s="33">
        <f t="shared" si="836"/>
        <v>0</v>
      </c>
      <c r="AI719" s="33">
        <f t="shared" si="837"/>
        <v>0</v>
      </c>
      <c r="AJ719" s="33">
        <f t="shared" si="838"/>
        <v>0</v>
      </c>
      <c r="AK719" s="34" t="str">
        <f t="shared" si="839"/>
        <v>n/a</v>
      </c>
      <c r="AL719" s="34" t="str">
        <f t="shared" si="840"/>
        <v>n/a</v>
      </c>
    </row>
    <row r="720" spans="1:38" hidden="1" outlineLevel="1" x14ac:dyDescent="0.2">
      <c r="A720" s="49">
        <v>2127</v>
      </c>
      <c r="B720" s="18" t="str">
        <f>+masterfile!D632</f>
        <v>2127 Renten und dauernde Lasten</v>
      </c>
      <c r="D720" s="33">
        <f>+'PL-tc'!$N720*'pc-dist'!$C$63</f>
        <v>0</v>
      </c>
      <c r="E720" s="33">
        <f>+'PL-tc'!$O720*'pc-dist'!$L$11</f>
        <v>0</v>
      </c>
      <c r="F720" s="33">
        <f>+'PL-tc'!$P720*'pc-dist'!$C$76</f>
        <v>0</v>
      </c>
      <c r="G720" s="34" t="str">
        <f t="shared" si="822"/>
        <v>n/a</v>
      </c>
      <c r="H720" s="34" t="str">
        <f t="shared" si="823"/>
        <v>n/a</v>
      </c>
      <c r="J720" s="33">
        <f>+'PL-tc'!$N720*'pc-dist'!$D$63</f>
        <v>0</v>
      </c>
      <c r="K720" s="33">
        <f>+'PL-tc'!$O720*'pc-dist'!$M$11</f>
        <v>0</v>
      </c>
      <c r="L720" s="33">
        <f>+'PL-tc'!$P720*'pc-dist'!$D$76</f>
        <v>0</v>
      </c>
      <c r="M720" s="34" t="str">
        <f t="shared" si="825"/>
        <v>n/a</v>
      </c>
      <c r="N720" s="34" t="str">
        <f t="shared" si="826"/>
        <v>n/a</v>
      </c>
      <c r="P720" s="33">
        <f>+'PL-tc'!$N720*'pc-dist'!$E$63</f>
        <v>0</v>
      </c>
      <c r="Q720" s="33">
        <f>+'PL-tc'!$O720*'pc-dist'!$N$11</f>
        <v>0</v>
      </c>
      <c r="R720" s="33">
        <f>+'PL-tc'!$P720*'pc-dist'!$E$76</f>
        <v>0</v>
      </c>
      <c r="S720" s="34" t="str">
        <f t="shared" si="828"/>
        <v>n/a</v>
      </c>
      <c r="T720" s="34" t="str">
        <f t="shared" si="829"/>
        <v>n/a</v>
      </c>
      <c r="V720" s="33">
        <f>+'PL-tc'!$N720*'pc-dist'!$F$63</f>
        <v>0</v>
      </c>
      <c r="W720" s="33">
        <f>+'PL-tc'!$O720*'pc-dist'!$O$11</f>
        <v>0</v>
      </c>
      <c r="X720" s="33">
        <f>+'PL-tc'!$P720*'pc-dist'!$F$76</f>
        <v>0</v>
      </c>
      <c r="Y720" s="34" t="str">
        <f t="shared" si="831"/>
        <v>n/a</v>
      </c>
      <c r="Z720" s="34" t="str">
        <f t="shared" si="832"/>
        <v>n/a</v>
      </c>
      <c r="AB720" s="33">
        <f>+'PL-tc'!$N720*'pc-dist'!$G$63</f>
        <v>0</v>
      </c>
      <c r="AC720" s="33">
        <f>+'PL-tc'!$O720*'pc-dist'!$P$11</f>
        <v>0</v>
      </c>
      <c r="AD720" s="33">
        <f>+'PL-tc'!$P720*'pc-dist'!$G$76</f>
        <v>0</v>
      </c>
      <c r="AE720" s="34" t="str">
        <f t="shared" si="834"/>
        <v>n/a</v>
      </c>
      <c r="AF720" s="34" t="str">
        <f t="shared" si="835"/>
        <v>n/a</v>
      </c>
      <c r="AH720" s="33">
        <f t="shared" si="836"/>
        <v>0</v>
      </c>
      <c r="AI720" s="33">
        <f t="shared" si="837"/>
        <v>0</v>
      </c>
      <c r="AJ720" s="33">
        <f t="shared" si="838"/>
        <v>0</v>
      </c>
      <c r="AK720" s="34" t="str">
        <f t="shared" si="839"/>
        <v>n/a</v>
      </c>
      <c r="AL720" s="34" t="str">
        <f t="shared" si="840"/>
        <v>n/a</v>
      </c>
    </row>
    <row r="721" spans="1:40" hidden="1" outlineLevel="1" x14ac:dyDescent="0.2">
      <c r="A721" s="49">
        <v>2128</v>
      </c>
      <c r="B721" s="18" t="str">
        <f>+masterfile!D633</f>
        <v>2128 Zinsen an Mituntern.§ 15 EStG (PersG)</v>
      </c>
      <c r="D721" s="33">
        <f>+'PL-tc'!$N721*'pc-dist'!$C$63</f>
        <v>0</v>
      </c>
      <c r="E721" s="33">
        <f>+'PL-tc'!$O721*'pc-dist'!$L$11</f>
        <v>0</v>
      </c>
      <c r="F721" s="33">
        <f>+'PL-tc'!$P721*'pc-dist'!$C$76</f>
        <v>0</v>
      </c>
      <c r="G721" s="34" t="str">
        <f t="shared" si="822"/>
        <v>n/a</v>
      </c>
      <c r="H721" s="34" t="str">
        <f t="shared" si="823"/>
        <v>n/a</v>
      </c>
      <c r="J721" s="33">
        <f>+'PL-tc'!$N721*'pc-dist'!$D$63</f>
        <v>0</v>
      </c>
      <c r="K721" s="33">
        <f>+'PL-tc'!$O721*'pc-dist'!$M$11</f>
        <v>0</v>
      </c>
      <c r="L721" s="33">
        <f>+'PL-tc'!$P721*'pc-dist'!$D$76</f>
        <v>0</v>
      </c>
      <c r="M721" s="34" t="str">
        <f t="shared" si="825"/>
        <v>n/a</v>
      </c>
      <c r="N721" s="34" t="str">
        <f t="shared" si="826"/>
        <v>n/a</v>
      </c>
      <c r="P721" s="33">
        <f>+'PL-tc'!$N721*'pc-dist'!$E$63</f>
        <v>0</v>
      </c>
      <c r="Q721" s="33">
        <f>+'PL-tc'!$O721*'pc-dist'!$N$11</f>
        <v>0</v>
      </c>
      <c r="R721" s="33">
        <f>+'PL-tc'!$P721*'pc-dist'!$E$76</f>
        <v>0</v>
      </c>
      <c r="S721" s="34" t="str">
        <f t="shared" si="828"/>
        <v>n/a</v>
      </c>
      <c r="T721" s="34" t="str">
        <f t="shared" si="829"/>
        <v>n/a</v>
      </c>
      <c r="V721" s="33">
        <f>+'PL-tc'!$N721*'pc-dist'!$F$63</f>
        <v>0</v>
      </c>
      <c r="W721" s="33">
        <f>+'PL-tc'!$O721*'pc-dist'!$O$11</f>
        <v>0</v>
      </c>
      <c r="X721" s="33">
        <f>+'PL-tc'!$P721*'pc-dist'!$F$76</f>
        <v>0</v>
      </c>
      <c r="Y721" s="34" t="str">
        <f t="shared" si="831"/>
        <v>n/a</v>
      </c>
      <c r="Z721" s="34" t="str">
        <f t="shared" si="832"/>
        <v>n/a</v>
      </c>
      <c r="AB721" s="33">
        <f>+'PL-tc'!$N721*'pc-dist'!$G$63</f>
        <v>0</v>
      </c>
      <c r="AC721" s="33">
        <f>+'PL-tc'!$O721*'pc-dist'!$P$11</f>
        <v>0</v>
      </c>
      <c r="AD721" s="33">
        <f>+'PL-tc'!$P721*'pc-dist'!$G$76</f>
        <v>0</v>
      </c>
      <c r="AE721" s="34" t="str">
        <f t="shared" si="834"/>
        <v>n/a</v>
      </c>
      <c r="AF721" s="34" t="str">
        <f t="shared" si="835"/>
        <v>n/a</v>
      </c>
      <c r="AH721" s="33">
        <f t="shared" si="836"/>
        <v>0</v>
      </c>
      <c r="AI721" s="33">
        <f t="shared" si="837"/>
        <v>0</v>
      </c>
      <c r="AJ721" s="33">
        <f t="shared" si="838"/>
        <v>0</v>
      </c>
      <c r="AK721" s="34" t="str">
        <f t="shared" si="839"/>
        <v>n/a</v>
      </c>
      <c r="AL721" s="34" t="str">
        <f t="shared" si="840"/>
        <v>n/a</v>
      </c>
    </row>
    <row r="722" spans="1:40" hidden="1" outlineLevel="1" x14ac:dyDescent="0.2">
      <c r="A722" s="49">
        <v>2129</v>
      </c>
      <c r="B722" s="18" t="str">
        <f>+masterfile!D634</f>
        <v>2129 Zinsaufw. für lfr. Verbindlichk.verb.UN</v>
      </c>
      <c r="D722" s="33">
        <f>+'PL-tc'!$N722*'pc-dist'!$C$63</f>
        <v>0</v>
      </c>
      <c r="E722" s="33">
        <f>+'PL-tc'!$O722*'pc-dist'!$L$11</f>
        <v>0</v>
      </c>
      <c r="F722" s="33">
        <f>+'PL-tc'!$P722*'pc-dist'!$C$76</f>
        <v>0</v>
      </c>
      <c r="G722" s="34" t="str">
        <f t="shared" si="822"/>
        <v>n/a</v>
      </c>
      <c r="H722" s="34" t="str">
        <f t="shared" si="823"/>
        <v>n/a</v>
      </c>
      <c r="J722" s="33">
        <f>+'PL-tc'!$N722*'pc-dist'!$D$63</f>
        <v>0</v>
      </c>
      <c r="K722" s="33">
        <f>+'PL-tc'!$O722*'pc-dist'!$M$11</f>
        <v>0</v>
      </c>
      <c r="L722" s="33">
        <f>+'PL-tc'!$P722*'pc-dist'!$D$76</f>
        <v>0</v>
      </c>
      <c r="M722" s="34" t="str">
        <f t="shared" si="825"/>
        <v>n/a</v>
      </c>
      <c r="N722" s="34" t="str">
        <f t="shared" si="826"/>
        <v>n/a</v>
      </c>
      <c r="P722" s="33">
        <f>+'PL-tc'!$N722*'pc-dist'!$E$63</f>
        <v>0</v>
      </c>
      <c r="Q722" s="33">
        <f>+'PL-tc'!$O722*'pc-dist'!$N$11</f>
        <v>0</v>
      </c>
      <c r="R722" s="33">
        <f>+'PL-tc'!$P722*'pc-dist'!$E$76</f>
        <v>0</v>
      </c>
      <c r="S722" s="34" t="str">
        <f t="shared" si="828"/>
        <v>n/a</v>
      </c>
      <c r="T722" s="34" t="str">
        <f t="shared" si="829"/>
        <v>n/a</v>
      </c>
      <c r="V722" s="33">
        <f>+'PL-tc'!$N722*'pc-dist'!$F$63</f>
        <v>0</v>
      </c>
      <c r="W722" s="33">
        <f>+'PL-tc'!$O722*'pc-dist'!$O$11</f>
        <v>0</v>
      </c>
      <c r="X722" s="33">
        <f>+'PL-tc'!$P722*'pc-dist'!$F$76</f>
        <v>0</v>
      </c>
      <c r="Y722" s="34" t="str">
        <f t="shared" si="831"/>
        <v>n/a</v>
      </c>
      <c r="Z722" s="34" t="str">
        <f t="shared" si="832"/>
        <v>n/a</v>
      </c>
      <c r="AB722" s="33">
        <f>+'PL-tc'!$N722*'pc-dist'!$G$63</f>
        <v>0</v>
      </c>
      <c r="AC722" s="33">
        <f>+'PL-tc'!$O722*'pc-dist'!$P$11</f>
        <v>0</v>
      </c>
      <c r="AD722" s="33">
        <f>+'PL-tc'!$P722*'pc-dist'!$G$76</f>
        <v>0</v>
      </c>
      <c r="AE722" s="34" t="str">
        <f t="shared" si="834"/>
        <v>n/a</v>
      </c>
      <c r="AF722" s="34" t="str">
        <f t="shared" si="835"/>
        <v>n/a</v>
      </c>
      <c r="AH722" s="33">
        <f t="shared" si="836"/>
        <v>0</v>
      </c>
      <c r="AI722" s="33">
        <f t="shared" si="837"/>
        <v>0</v>
      </c>
      <c r="AJ722" s="33">
        <f t="shared" si="838"/>
        <v>0</v>
      </c>
      <c r="AK722" s="34" t="str">
        <f t="shared" si="839"/>
        <v>n/a</v>
      </c>
      <c r="AL722" s="34" t="str">
        <f t="shared" si="840"/>
        <v>n/a</v>
      </c>
    </row>
    <row r="723" spans="1:40" hidden="1" outlineLevel="1" x14ac:dyDescent="0.2">
      <c r="A723" s="49">
        <v>2130</v>
      </c>
      <c r="B723" s="18" t="str">
        <f>+masterfile!D635</f>
        <v>2130 Diskontaufwendungen</v>
      </c>
      <c r="D723" s="33">
        <f>+'PL-tc'!$N723*'pc-dist'!$C$63</f>
        <v>0</v>
      </c>
      <c r="E723" s="33">
        <f>+'PL-tc'!$O723*'pc-dist'!$L$11</f>
        <v>0</v>
      </c>
      <c r="F723" s="33">
        <f>+'PL-tc'!$P723*'pc-dist'!$C$76</f>
        <v>0</v>
      </c>
      <c r="G723" s="34" t="str">
        <f t="shared" si="822"/>
        <v>n/a</v>
      </c>
      <c r="H723" s="34" t="str">
        <f t="shared" si="823"/>
        <v>n/a</v>
      </c>
      <c r="J723" s="33">
        <f>+'PL-tc'!$N723*'pc-dist'!$D$63</f>
        <v>0</v>
      </c>
      <c r="K723" s="33">
        <f>+'PL-tc'!$O723*'pc-dist'!$M$11</f>
        <v>0</v>
      </c>
      <c r="L723" s="33">
        <f>+'PL-tc'!$P723*'pc-dist'!$D$76</f>
        <v>0</v>
      </c>
      <c r="M723" s="34" t="str">
        <f t="shared" si="825"/>
        <v>n/a</v>
      </c>
      <c r="N723" s="34" t="str">
        <f t="shared" si="826"/>
        <v>n/a</v>
      </c>
      <c r="P723" s="33">
        <f>+'PL-tc'!$N723*'pc-dist'!$E$63</f>
        <v>0</v>
      </c>
      <c r="Q723" s="33">
        <f>+'PL-tc'!$O723*'pc-dist'!$N$11</f>
        <v>0</v>
      </c>
      <c r="R723" s="33">
        <f>+'PL-tc'!$P723*'pc-dist'!$E$76</f>
        <v>0</v>
      </c>
      <c r="S723" s="34" t="str">
        <f t="shared" si="828"/>
        <v>n/a</v>
      </c>
      <c r="T723" s="34" t="str">
        <f t="shared" si="829"/>
        <v>n/a</v>
      </c>
      <c r="V723" s="33">
        <f>+'PL-tc'!$N723*'pc-dist'!$F$63</f>
        <v>0</v>
      </c>
      <c r="W723" s="33">
        <f>+'PL-tc'!$O723*'pc-dist'!$O$11</f>
        <v>0</v>
      </c>
      <c r="X723" s="33">
        <f>+'PL-tc'!$P723*'pc-dist'!$F$76</f>
        <v>0</v>
      </c>
      <c r="Y723" s="34" t="str">
        <f t="shared" si="831"/>
        <v>n/a</v>
      </c>
      <c r="Z723" s="34" t="str">
        <f t="shared" si="832"/>
        <v>n/a</v>
      </c>
      <c r="AB723" s="33">
        <f>+'PL-tc'!$N723*'pc-dist'!$G$63</f>
        <v>0</v>
      </c>
      <c r="AC723" s="33">
        <f>+'PL-tc'!$O723*'pc-dist'!$P$11</f>
        <v>0</v>
      </c>
      <c r="AD723" s="33">
        <f>+'PL-tc'!$P723*'pc-dist'!$G$76</f>
        <v>0</v>
      </c>
      <c r="AE723" s="34" t="str">
        <f t="shared" si="834"/>
        <v>n/a</v>
      </c>
      <c r="AF723" s="34" t="str">
        <f t="shared" si="835"/>
        <v>n/a</v>
      </c>
      <c r="AH723" s="33">
        <f t="shared" si="836"/>
        <v>0</v>
      </c>
      <c r="AI723" s="33">
        <f t="shared" si="837"/>
        <v>0</v>
      </c>
      <c r="AJ723" s="33">
        <f t="shared" si="838"/>
        <v>0</v>
      </c>
      <c r="AK723" s="34" t="str">
        <f t="shared" si="839"/>
        <v>n/a</v>
      </c>
      <c r="AL723" s="34" t="str">
        <f t="shared" si="840"/>
        <v>n/a</v>
      </c>
    </row>
    <row r="724" spans="1:40" ht="24" hidden="1" outlineLevel="1" x14ac:dyDescent="0.2">
      <c r="A724" s="49">
        <v>2139</v>
      </c>
      <c r="B724" s="18" t="str">
        <f>+masterfile!D636</f>
        <v>2139 Diskontaufwendungen an verbundene UN</v>
      </c>
      <c r="D724" s="33">
        <f>+'PL-tc'!$N724*'pc-dist'!$C$63</f>
        <v>0</v>
      </c>
      <c r="E724" s="33">
        <f>+'PL-tc'!$O724*'pc-dist'!$L$11</f>
        <v>0</v>
      </c>
      <c r="F724" s="33">
        <f>+'PL-tc'!$P724*'pc-dist'!$C$76</f>
        <v>0</v>
      </c>
      <c r="G724" s="34" t="str">
        <f t="shared" si="822"/>
        <v>n/a</v>
      </c>
      <c r="H724" s="34" t="str">
        <f t="shared" si="823"/>
        <v>n/a</v>
      </c>
      <c r="J724" s="33">
        <f>+'PL-tc'!$N724*'pc-dist'!$D$63</f>
        <v>0</v>
      </c>
      <c r="K724" s="33">
        <f>+'PL-tc'!$O724*'pc-dist'!$M$11</f>
        <v>0</v>
      </c>
      <c r="L724" s="33">
        <f>+'PL-tc'!$P724*'pc-dist'!$D$76</f>
        <v>0</v>
      </c>
      <c r="M724" s="34" t="str">
        <f t="shared" si="825"/>
        <v>n/a</v>
      </c>
      <c r="N724" s="34" t="str">
        <f t="shared" si="826"/>
        <v>n/a</v>
      </c>
      <c r="P724" s="33">
        <f>+'PL-tc'!$N724*'pc-dist'!$E$63</f>
        <v>0</v>
      </c>
      <c r="Q724" s="33">
        <f>+'PL-tc'!$O724*'pc-dist'!$N$11</f>
        <v>0</v>
      </c>
      <c r="R724" s="33">
        <f>+'PL-tc'!$P724*'pc-dist'!$E$76</f>
        <v>0</v>
      </c>
      <c r="S724" s="34" t="str">
        <f t="shared" si="828"/>
        <v>n/a</v>
      </c>
      <c r="T724" s="34" t="str">
        <f t="shared" si="829"/>
        <v>n/a</v>
      </c>
      <c r="V724" s="33">
        <f>+'PL-tc'!$N724*'pc-dist'!$F$63</f>
        <v>0</v>
      </c>
      <c r="W724" s="33">
        <f>+'PL-tc'!$O724*'pc-dist'!$O$11</f>
        <v>0</v>
      </c>
      <c r="X724" s="33">
        <f>+'PL-tc'!$P724*'pc-dist'!$F$76</f>
        <v>0</v>
      </c>
      <c r="Y724" s="34" t="str">
        <f t="shared" si="831"/>
        <v>n/a</v>
      </c>
      <c r="Z724" s="34" t="str">
        <f t="shared" si="832"/>
        <v>n/a</v>
      </c>
      <c r="AB724" s="33">
        <f>+'PL-tc'!$N724*'pc-dist'!$G$63</f>
        <v>0</v>
      </c>
      <c r="AC724" s="33">
        <f>+'PL-tc'!$O724*'pc-dist'!$P$11</f>
        <v>0</v>
      </c>
      <c r="AD724" s="33">
        <f>+'PL-tc'!$P724*'pc-dist'!$G$76</f>
        <v>0</v>
      </c>
      <c r="AE724" s="34" t="str">
        <f t="shared" si="834"/>
        <v>n/a</v>
      </c>
      <c r="AF724" s="34" t="str">
        <f t="shared" si="835"/>
        <v>n/a</v>
      </c>
      <c r="AH724" s="33">
        <f t="shared" si="836"/>
        <v>0</v>
      </c>
      <c r="AI724" s="33">
        <f t="shared" si="837"/>
        <v>0</v>
      </c>
      <c r="AJ724" s="33">
        <f t="shared" si="838"/>
        <v>0</v>
      </c>
      <c r="AK724" s="34" t="str">
        <f t="shared" si="839"/>
        <v>n/a</v>
      </c>
      <c r="AL724" s="34" t="str">
        <f t="shared" si="840"/>
        <v>n/a</v>
      </c>
    </row>
    <row r="725" spans="1:40" hidden="1" outlineLevel="1" x14ac:dyDescent="0.2">
      <c r="A725" s="49">
        <v>2140</v>
      </c>
      <c r="B725" s="18" t="str">
        <f>+masterfile!D637</f>
        <v>2140 Zinsähnliche Aufwendungen</v>
      </c>
      <c r="D725" s="33">
        <f>+'PL-tc'!$N725*'pc-dist'!$C$63</f>
        <v>0</v>
      </c>
      <c r="E725" s="33">
        <f>+'PL-tc'!$O725*'pc-dist'!$L$11</f>
        <v>0</v>
      </c>
      <c r="F725" s="33">
        <f>+'PL-tc'!$P725*'pc-dist'!$C$76</f>
        <v>0</v>
      </c>
      <c r="G725" s="34" t="str">
        <f t="shared" si="822"/>
        <v>n/a</v>
      </c>
      <c r="H725" s="34" t="str">
        <f t="shared" si="823"/>
        <v>n/a</v>
      </c>
      <c r="J725" s="33">
        <f>+'PL-tc'!$N725*'pc-dist'!$D$63</f>
        <v>0</v>
      </c>
      <c r="K725" s="33">
        <f>+'PL-tc'!$O725*'pc-dist'!$M$11</f>
        <v>0</v>
      </c>
      <c r="L725" s="33">
        <f>+'PL-tc'!$P725*'pc-dist'!$D$76</f>
        <v>0</v>
      </c>
      <c r="M725" s="34" t="str">
        <f t="shared" si="825"/>
        <v>n/a</v>
      </c>
      <c r="N725" s="34" t="str">
        <f t="shared" si="826"/>
        <v>n/a</v>
      </c>
      <c r="P725" s="33">
        <f>+'PL-tc'!$N725*'pc-dist'!$E$63</f>
        <v>0</v>
      </c>
      <c r="Q725" s="33">
        <f>+'PL-tc'!$O725*'pc-dist'!$N$11</f>
        <v>0</v>
      </c>
      <c r="R725" s="33">
        <f>+'PL-tc'!$P725*'pc-dist'!$E$76</f>
        <v>0</v>
      </c>
      <c r="S725" s="34" t="str">
        <f t="shared" si="828"/>
        <v>n/a</v>
      </c>
      <c r="T725" s="34" t="str">
        <f t="shared" si="829"/>
        <v>n/a</v>
      </c>
      <c r="V725" s="33">
        <f>+'PL-tc'!$N725*'pc-dist'!$F$63</f>
        <v>0</v>
      </c>
      <c r="W725" s="33">
        <f>+'PL-tc'!$O725*'pc-dist'!$O$11</f>
        <v>0</v>
      </c>
      <c r="X725" s="33">
        <f>+'PL-tc'!$P725*'pc-dist'!$F$76</f>
        <v>0</v>
      </c>
      <c r="Y725" s="34" t="str">
        <f t="shared" si="831"/>
        <v>n/a</v>
      </c>
      <c r="Z725" s="34" t="str">
        <f t="shared" si="832"/>
        <v>n/a</v>
      </c>
      <c r="AB725" s="33">
        <f>+'PL-tc'!$N725*'pc-dist'!$G$63</f>
        <v>0</v>
      </c>
      <c r="AC725" s="33">
        <f>+'PL-tc'!$O725*'pc-dist'!$P$11</f>
        <v>0</v>
      </c>
      <c r="AD725" s="33">
        <f>+'PL-tc'!$P725*'pc-dist'!$G$76</f>
        <v>0</v>
      </c>
      <c r="AE725" s="34" t="str">
        <f t="shared" si="834"/>
        <v>n/a</v>
      </c>
      <c r="AF725" s="34" t="str">
        <f t="shared" si="835"/>
        <v>n/a</v>
      </c>
      <c r="AH725" s="33">
        <f t="shared" si="836"/>
        <v>0</v>
      </c>
      <c r="AI725" s="33">
        <f t="shared" si="837"/>
        <v>0</v>
      </c>
      <c r="AJ725" s="33">
        <f t="shared" si="838"/>
        <v>0</v>
      </c>
      <c r="AK725" s="34" t="str">
        <f t="shared" si="839"/>
        <v>n/a</v>
      </c>
      <c r="AL725" s="34" t="str">
        <f t="shared" si="840"/>
        <v>n/a</v>
      </c>
    </row>
    <row r="726" spans="1:40" hidden="1" outlineLevel="1" x14ac:dyDescent="0.2">
      <c r="A726" s="49">
        <v>2141</v>
      </c>
      <c r="B726" s="18" t="str">
        <f>+masterfile!D638</f>
        <v>2141 Kreditprovision,Verwaltungskostenbeitr.</v>
      </c>
      <c r="D726" s="33">
        <f>+'PL-tc'!$N726*'pc-dist'!$C$63</f>
        <v>0</v>
      </c>
      <c r="E726" s="33">
        <f>+'PL-tc'!$O726*'pc-dist'!$L$11</f>
        <v>0</v>
      </c>
      <c r="F726" s="33">
        <f>+'PL-tc'!$P726*'pc-dist'!$C$76</f>
        <v>0</v>
      </c>
      <c r="G726" s="34" t="str">
        <f t="shared" si="822"/>
        <v>n/a</v>
      </c>
      <c r="H726" s="34" t="str">
        <f t="shared" si="823"/>
        <v>n/a</v>
      </c>
      <c r="J726" s="33">
        <f>+'PL-tc'!$N726*'pc-dist'!$D$63</f>
        <v>0</v>
      </c>
      <c r="K726" s="33">
        <f>+'PL-tc'!$O726*'pc-dist'!$M$11</f>
        <v>0</v>
      </c>
      <c r="L726" s="33">
        <f>+'PL-tc'!$P726*'pc-dist'!$D$76</f>
        <v>0</v>
      </c>
      <c r="M726" s="34" t="str">
        <f t="shared" si="825"/>
        <v>n/a</v>
      </c>
      <c r="N726" s="34" t="str">
        <f t="shared" si="826"/>
        <v>n/a</v>
      </c>
      <c r="P726" s="33">
        <f>+'PL-tc'!$N726*'pc-dist'!$E$63</f>
        <v>0</v>
      </c>
      <c r="Q726" s="33">
        <f>+'PL-tc'!$O726*'pc-dist'!$N$11</f>
        <v>0</v>
      </c>
      <c r="R726" s="33">
        <f>+'PL-tc'!$P726*'pc-dist'!$E$76</f>
        <v>0</v>
      </c>
      <c r="S726" s="34" t="str">
        <f t="shared" si="828"/>
        <v>n/a</v>
      </c>
      <c r="T726" s="34" t="str">
        <f t="shared" si="829"/>
        <v>n/a</v>
      </c>
      <c r="V726" s="33">
        <f>+'PL-tc'!$N726*'pc-dist'!$F$63</f>
        <v>0</v>
      </c>
      <c r="W726" s="33">
        <f>+'PL-tc'!$O726*'pc-dist'!$O$11</f>
        <v>0</v>
      </c>
      <c r="X726" s="33">
        <f>+'PL-tc'!$P726*'pc-dist'!$F$76</f>
        <v>0</v>
      </c>
      <c r="Y726" s="34" t="str">
        <f t="shared" si="831"/>
        <v>n/a</v>
      </c>
      <c r="Z726" s="34" t="str">
        <f t="shared" si="832"/>
        <v>n/a</v>
      </c>
      <c r="AB726" s="33">
        <f>+'PL-tc'!$N726*'pc-dist'!$G$63</f>
        <v>0</v>
      </c>
      <c r="AC726" s="33">
        <f>+'PL-tc'!$O726*'pc-dist'!$P$11</f>
        <v>0</v>
      </c>
      <c r="AD726" s="33">
        <f>+'PL-tc'!$P726*'pc-dist'!$G$76</f>
        <v>0</v>
      </c>
      <c r="AE726" s="34" t="str">
        <f t="shared" si="834"/>
        <v>n/a</v>
      </c>
      <c r="AF726" s="34" t="str">
        <f t="shared" si="835"/>
        <v>n/a</v>
      </c>
      <c r="AH726" s="33">
        <f t="shared" si="836"/>
        <v>0</v>
      </c>
      <c r="AI726" s="33">
        <f t="shared" si="837"/>
        <v>0</v>
      </c>
      <c r="AJ726" s="33">
        <f t="shared" si="838"/>
        <v>0</v>
      </c>
      <c r="AK726" s="34" t="str">
        <f t="shared" si="839"/>
        <v>n/a</v>
      </c>
      <c r="AL726" s="34" t="str">
        <f t="shared" si="840"/>
        <v>n/a</v>
      </c>
    </row>
    <row r="727" spans="1:40" hidden="1" outlineLevel="1" x14ac:dyDescent="0.2">
      <c r="A727" s="49">
        <v>2142</v>
      </c>
      <c r="B727" s="18" t="str">
        <f>+masterfile!D639</f>
        <v>2142 Zinsant. Zuführung Pensionsrückstellung</v>
      </c>
      <c r="D727" s="33">
        <f>+'PL-tc'!$N727*'pc-dist'!$C$63</f>
        <v>0</v>
      </c>
      <c r="E727" s="33">
        <f>+'PL-tc'!$O727*'pc-dist'!$L$11</f>
        <v>0</v>
      </c>
      <c r="F727" s="33">
        <f>+'PL-tc'!$P727*'pc-dist'!$C$76</f>
        <v>0</v>
      </c>
      <c r="G727" s="34" t="str">
        <f t="shared" si="822"/>
        <v>n/a</v>
      </c>
      <c r="H727" s="34" t="str">
        <f t="shared" si="823"/>
        <v>n/a</v>
      </c>
      <c r="J727" s="33">
        <f>+'PL-tc'!$N727*'pc-dist'!$D$63</f>
        <v>0</v>
      </c>
      <c r="K727" s="33">
        <f>+'PL-tc'!$O727*'pc-dist'!$M$11</f>
        <v>0</v>
      </c>
      <c r="L727" s="33">
        <f>+'PL-tc'!$P727*'pc-dist'!$D$76</f>
        <v>0</v>
      </c>
      <c r="M727" s="34" t="str">
        <f t="shared" si="825"/>
        <v>n/a</v>
      </c>
      <c r="N727" s="34" t="str">
        <f t="shared" si="826"/>
        <v>n/a</v>
      </c>
      <c r="P727" s="33">
        <f>+'PL-tc'!$N727*'pc-dist'!$E$63</f>
        <v>0</v>
      </c>
      <c r="Q727" s="33">
        <f>+'PL-tc'!$O727*'pc-dist'!$N$11</f>
        <v>0</v>
      </c>
      <c r="R727" s="33">
        <f>+'PL-tc'!$P727*'pc-dist'!$E$76</f>
        <v>0</v>
      </c>
      <c r="S727" s="34" t="str">
        <f t="shared" si="828"/>
        <v>n/a</v>
      </c>
      <c r="T727" s="34" t="str">
        <f t="shared" si="829"/>
        <v>n/a</v>
      </c>
      <c r="V727" s="33">
        <f>+'PL-tc'!$N727*'pc-dist'!$F$63</f>
        <v>0</v>
      </c>
      <c r="W727" s="33">
        <f>+'PL-tc'!$O727*'pc-dist'!$O$11</f>
        <v>0</v>
      </c>
      <c r="X727" s="33">
        <f>+'PL-tc'!$P727*'pc-dist'!$F$76</f>
        <v>0</v>
      </c>
      <c r="Y727" s="34" t="str">
        <f t="shared" si="831"/>
        <v>n/a</v>
      </c>
      <c r="Z727" s="34" t="str">
        <f t="shared" si="832"/>
        <v>n/a</v>
      </c>
      <c r="AB727" s="33">
        <f>+'PL-tc'!$N727*'pc-dist'!$G$63</f>
        <v>0</v>
      </c>
      <c r="AC727" s="33">
        <f>+'PL-tc'!$O727*'pc-dist'!$P$11</f>
        <v>0</v>
      </c>
      <c r="AD727" s="33">
        <f>+'PL-tc'!$P727*'pc-dist'!$G$76</f>
        <v>0</v>
      </c>
      <c r="AE727" s="34" t="str">
        <f t="shared" si="834"/>
        <v>n/a</v>
      </c>
      <c r="AF727" s="34" t="str">
        <f t="shared" si="835"/>
        <v>n/a</v>
      </c>
      <c r="AH727" s="33">
        <f t="shared" si="836"/>
        <v>0</v>
      </c>
      <c r="AI727" s="33">
        <f t="shared" si="837"/>
        <v>0</v>
      </c>
      <c r="AJ727" s="33">
        <f t="shared" si="838"/>
        <v>0</v>
      </c>
      <c r="AK727" s="34" t="str">
        <f t="shared" si="839"/>
        <v>n/a</v>
      </c>
      <c r="AL727" s="34" t="str">
        <f t="shared" si="840"/>
        <v>n/a</v>
      </c>
    </row>
    <row r="728" spans="1:40" hidden="1" outlineLevel="1" x14ac:dyDescent="0.2">
      <c r="A728" s="49">
        <v>2143</v>
      </c>
      <c r="B728" s="18" t="str">
        <f>+masterfile!D640</f>
        <v>2143 Zinsaufwand Abzinsung Verbindlichkeit</v>
      </c>
      <c r="D728" s="33">
        <f>+'PL-tc'!$N728*'pc-dist'!$C$63</f>
        <v>0</v>
      </c>
      <c r="E728" s="33">
        <f>+'PL-tc'!$O728*'pc-dist'!$L$11</f>
        <v>0</v>
      </c>
      <c r="F728" s="33">
        <f>+'PL-tc'!$P728*'pc-dist'!$C$76</f>
        <v>0</v>
      </c>
      <c r="G728" s="34" t="str">
        <f t="shared" si="822"/>
        <v>n/a</v>
      </c>
      <c r="H728" s="34" t="str">
        <f t="shared" si="823"/>
        <v>n/a</v>
      </c>
      <c r="J728" s="33">
        <f>+'PL-tc'!$N728*'pc-dist'!$D$63</f>
        <v>0</v>
      </c>
      <c r="K728" s="33">
        <f>+'PL-tc'!$O728*'pc-dist'!$M$11</f>
        <v>0</v>
      </c>
      <c r="L728" s="33">
        <f>+'PL-tc'!$P728*'pc-dist'!$D$76</f>
        <v>0</v>
      </c>
      <c r="M728" s="34" t="str">
        <f t="shared" si="825"/>
        <v>n/a</v>
      </c>
      <c r="N728" s="34" t="str">
        <f t="shared" si="826"/>
        <v>n/a</v>
      </c>
      <c r="P728" s="33">
        <f>+'PL-tc'!$N728*'pc-dist'!$E$63</f>
        <v>0</v>
      </c>
      <c r="Q728" s="33">
        <f>+'PL-tc'!$O728*'pc-dist'!$N$11</f>
        <v>0</v>
      </c>
      <c r="R728" s="33">
        <f>+'PL-tc'!$P728*'pc-dist'!$E$76</f>
        <v>0</v>
      </c>
      <c r="S728" s="34" t="str">
        <f t="shared" si="828"/>
        <v>n/a</v>
      </c>
      <c r="T728" s="34" t="str">
        <f t="shared" si="829"/>
        <v>n/a</v>
      </c>
      <c r="V728" s="33">
        <f>+'PL-tc'!$N728*'pc-dist'!$F$63</f>
        <v>0</v>
      </c>
      <c r="W728" s="33">
        <f>+'PL-tc'!$O728*'pc-dist'!$O$11</f>
        <v>0</v>
      </c>
      <c r="X728" s="33">
        <f>+'PL-tc'!$P728*'pc-dist'!$F$76</f>
        <v>0</v>
      </c>
      <c r="Y728" s="34" t="str">
        <f t="shared" si="831"/>
        <v>n/a</v>
      </c>
      <c r="Z728" s="34" t="str">
        <f t="shared" si="832"/>
        <v>n/a</v>
      </c>
      <c r="AB728" s="33">
        <f>+'PL-tc'!$N728*'pc-dist'!$G$63</f>
        <v>0</v>
      </c>
      <c r="AC728" s="33">
        <f>+'PL-tc'!$O728*'pc-dist'!$P$11</f>
        <v>0</v>
      </c>
      <c r="AD728" s="33">
        <f>+'PL-tc'!$P728*'pc-dist'!$G$76</f>
        <v>0</v>
      </c>
      <c r="AE728" s="34" t="str">
        <f t="shared" si="834"/>
        <v>n/a</v>
      </c>
      <c r="AF728" s="34" t="str">
        <f t="shared" si="835"/>
        <v>n/a</v>
      </c>
      <c r="AH728" s="33">
        <f t="shared" si="836"/>
        <v>0</v>
      </c>
      <c r="AI728" s="33">
        <f t="shared" si="837"/>
        <v>0</v>
      </c>
      <c r="AJ728" s="33">
        <f t="shared" si="838"/>
        <v>0</v>
      </c>
      <c r="AK728" s="34" t="str">
        <f t="shared" si="839"/>
        <v>n/a</v>
      </c>
      <c r="AL728" s="34" t="str">
        <f t="shared" si="840"/>
        <v>n/a</v>
      </c>
    </row>
    <row r="729" spans="1:40" hidden="1" outlineLevel="1" x14ac:dyDescent="0.2">
      <c r="A729" s="49">
        <v>2144</v>
      </c>
      <c r="B729" s="18" t="str">
        <f>+masterfile!D641</f>
        <v>2144 Zinsaufwand Abzinsung Rückstellungen</v>
      </c>
      <c r="D729" s="33">
        <f>+'PL-tc'!$N729*'pc-dist'!$C$63</f>
        <v>0</v>
      </c>
      <c r="E729" s="33">
        <f>+'PL-tc'!$O729*'pc-dist'!$L$11</f>
        <v>0</v>
      </c>
      <c r="F729" s="33">
        <f>+'PL-tc'!$P729*'pc-dist'!$C$76</f>
        <v>0</v>
      </c>
      <c r="G729" s="34" t="str">
        <f t="shared" si="822"/>
        <v>n/a</v>
      </c>
      <c r="H729" s="34" t="str">
        <f t="shared" si="823"/>
        <v>n/a</v>
      </c>
      <c r="J729" s="33">
        <f>+'PL-tc'!$N729*'pc-dist'!$D$63</f>
        <v>0</v>
      </c>
      <c r="K729" s="33">
        <f>+'PL-tc'!$O729*'pc-dist'!$M$11</f>
        <v>0</v>
      </c>
      <c r="L729" s="33">
        <f>+'PL-tc'!$P729*'pc-dist'!$D$76</f>
        <v>0</v>
      </c>
      <c r="M729" s="34" t="str">
        <f t="shared" si="825"/>
        <v>n/a</v>
      </c>
      <c r="N729" s="34" t="str">
        <f t="shared" si="826"/>
        <v>n/a</v>
      </c>
      <c r="P729" s="33">
        <f>+'PL-tc'!$N729*'pc-dist'!$E$63</f>
        <v>0</v>
      </c>
      <c r="Q729" s="33">
        <f>+'PL-tc'!$O729*'pc-dist'!$N$11</f>
        <v>0</v>
      </c>
      <c r="R729" s="33">
        <f>+'PL-tc'!$P729*'pc-dist'!$E$76</f>
        <v>0</v>
      </c>
      <c r="S729" s="34" t="str">
        <f t="shared" si="828"/>
        <v>n/a</v>
      </c>
      <c r="T729" s="34" t="str">
        <f t="shared" si="829"/>
        <v>n/a</v>
      </c>
      <c r="V729" s="33">
        <f>+'PL-tc'!$N729*'pc-dist'!$F$63</f>
        <v>0</v>
      </c>
      <c r="W729" s="33">
        <f>+'PL-tc'!$O729*'pc-dist'!$O$11</f>
        <v>0</v>
      </c>
      <c r="X729" s="33">
        <f>+'PL-tc'!$P729*'pc-dist'!$F$76</f>
        <v>0</v>
      </c>
      <c r="Y729" s="34" t="str">
        <f t="shared" si="831"/>
        <v>n/a</v>
      </c>
      <c r="Z729" s="34" t="str">
        <f t="shared" si="832"/>
        <v>n/a</v>
      </c>
      <c r="AB729" s="33">
        <f>+'PL-tc'!$N729*'pc-dist'!$G$63</f>
        <v>0</v>
      </c>
      <c r="AC729" s="33">
        <f>+'PL-tc'!$O729*'pc-dist'!$P$11</f>
        <v>0</v>
      </c>
      <c r="AD729" s="33">
        <f>+'PL-tc'!$P729*'pc-dist'!$G$76</f>
        <v>0</v>
      </c>
      <c r="AE729" s="34" t="str">
        <f t="shared" si="834"/>
        <v>n/a</v>
      </c>
      <c r="AF729" s="34" t="str">
        <f t="shared" si="835"/>
        <v>n/a</v>
      </c>
      <c r="AH729" s="33">
        <f t="shared" si="836"/>
        <v>0</v>
      </c>
      <c r="AI729" s="33">
        <f t="shared" si="837"/>
        <v>0</v>
      </c>
      <c r="AJ729" s="33">
        <f t="shared" si="838"/>
        <v>0</v>
      </c>
      <c r="AK729" s="34" t="str">
        <f t="shared" si="839"/>
        <v>n/a</v>
      </c>
      <c r="AL729" s="34" t="str">
        <f t="shared" si="840"/>
        <v>n/a</v>
      </c>
    </row>
    <row r="730" spans="1:40" hidden="1" outlineLevel="1" x14ac:dyDescent="0.2">
      <c r="A730" s="49">
        <v>2145</v>
      </c>
      <c r="B730" s="18" t="str">
        <f>+masterfile!D642</f>
        <v>2145 Aufw. Abzinsung Pensions-/ähnl. Rückst.</v>
      </c>
      <c r="D730" s="33">
        <f>+'PL-tc'!$N730*'pc-dist'!$C$63</f>
        <v>0</v>
      </c>
      <c r="E730" s="33">
        <f>+'PL-tc'!$O730*'pc-dist'!$L$11</f>
        <v>0</v>
      </c>
      <c r="F730" s="33">
        <f>+'PL-tc'!$P730*'pc-dist'!$C$76</f>
        <v>0</v>
      </c>
      <c r="G730" s="34" t="str">
        <f t="shared" si="822"/>
        <v>n/a</v>
      </c>
      <c r="H730" s="34" t="str">
        <f t="shared" si="823"/>
        <v>n/a</v>
      </c>
      <c r="J730" s="33">
        <f>+'PL-tc'!$N730*'pc-dist'!$D$63</f>
        <v>0</v>
      </c>
      <c r="K730" s="33">
        <f>+'PL-tc'!$O730*'pc-dist'!$M$11</f>
        <v>0</v>
      </c>
      <c r="L730" s="33">
        <f>+'PL-tc'!$P730*'pc-dist'!$D$76</f>
        <v>0</v>
      </c>
      <c r="M730" s="34" t="str">
        <f t="shared" si="825"/>
        <v>n/a</v>
      </c>
      <c r="N730" s="34" t="str">
        <f t="shared" si="826"/>
        <v>n/a</v>
      </c>
      <c r="P730" s="33">
        <f>+'PL-tc'!$N730*'pc-dist'!$E$63</f>
        <v>0</v>
      </c>
      <c r="Q730" s="33">
        <f>+'PL-tc'!$O730*'pc-dist'!$N$11</f>
        <v>0</v>
      </c>
      <c r="R730" s="33">
        <f>+'PL-tc'!$P730*'pc-dist'!$E$76</f>
        <v>0</v>
      </c>
      <c r="S730" s="34" t="str">
        <f t="shared" si="828"/>
        <v>n/a</v>
      </c>
      <c r="T730" s="34" t="str">
        <f t="shared" si="829"/>
        <v>n/a</v>
      </c>
      <c r="V730" s="33">
        <f>+'PL-tc'!$N730*'pc-dist'!$F$63</f>
        <v>0</v>
      </c>
      <c r="W730" s="33">
        <f>+'PL-tc'!$O730*'pc-dist'!$O$11</f>
        <v>0</v>
      </c>
      <c r="X730" s="33">
        <f>+'PL-tc'!$P730*'pc-dist'!$F$76</f>
        <v>0</v>
      </c>
      <c r="Y730" s="34" t="str">
        <f t="shared" si="831"/>
        <v>n/a</v>
      </c>
      <c r="Z730" s="34" t="str">
        <f t="shared" si="832"/>
        <v>n/a</v>
      </c>
      <c r="AB730" s="33">
        <f>+'PL-tc'!$N730*'pc-dist'!$G$63</f>
        <v>0</v>
      </c>
      <c r="AC730" s="33">
        <f>+'PL-tc'!$O730*'pc-dist'!$P$11</f>
        <v>0</v>
      </c>
      <c r="AD730" s="33">
        <f>+'PL-tc'!$P730*'pc-dist'!$G$76</f>
        <v>0</v>
      </c>
      <c r="AE730" s="34" t="str">
        <f t="shared" si="834"/>
        <v>n/a</v>
      </c>
      <c r="AF730" s="34" t="str">
        <f t="shared" si="835"/>
        <v>n/a</v>
      </c>
      <c r="AH730" s="33">
        <f t="shared" si="836"/>
        <v>0</v>
      </c>
      <c r="AI730" s="33">
        <f t="shared" si="837"/>
        <v>0</v>
      </c>
      <c r="AJ730" s="33">
        <f t="shared" si="838"/>
        <v>0</v>
      </c>
      <c r="AK730" s="34" t="str">
        <f t="shared" si="839"/>
        <v>n/a</v>
      </c>
      <c r="AL730" s="34" t="str">
        <f t="shared" si="840"/>
        <v>n/a</v>
      </c>
    </row>
    <row r="731" spans="1:40" hidden="1" outlineLevel="1" x14ac:dyDescent="0.2">
      <c r="A731" s="49">
        <v>2146</v>
      </c>
      <c r="B731" s="18" t="str">
        <f>+masterfile!D643</f>
        <v>2146 Aufw. Abzins. Pensions-/ähnl. RS,Verr</v>
      </c>
      <c r="D731" s="33">
        <f>+'PL-tc'!$N731*'pc-dist'!$C$63</f>
        <v>0</v>
      </c>
      <c r="E731" s="33">
        <f>+'PL-tc'!$O731*'pc-dist'!$L$11</f>
        <v>0</v>
      </c>
      <c r="F731" s="33">
        <f>+'PL-tc'!$P731*'pc-dist'!$C$76</f>
        <v>0</v>
      </c>
      <c r="G731" s="34" t="str">
        <f t="shared" si="822"/>
        <v>n/a</v>
      </c>
      <c r="H731" s="34" t="str">
        <f t="shared" si="823"/>
        <v>n/a</v>
      </c>
      <c r="J731" s="33">
        <f>+'PL-tc'!$N731*'pc-dist'!$D$63</f>
        <v>0</v>
      </c>
      <c r="K731" s="33">
        <f>+'PL-tc'!$O731*'pc-dist'!$M$11</f>
        <v>0</v>
      </c>
      <c r="L731" s="33">
        <f>+'PL-tc'!$P731*'pc-dist'!$D$76</f>
        <v>0</v>
      </c>
      <c r="M731" s="34" t="str">
        <f t="shared" si="825"/>
        <v>n/a</v>
      </c>
      <c r="N731" s="34" t="str">
        <f t="shared" si="826"/>
        <v>n/a</v>
      </c>
      <c r="P731" s="33">
        <f>+'PL-tc'!$N731*'pc-dist'!$E$63</f>
        <v>0</v>
      </c>
      <c r="Q731" s="33">
        <f>+'PL-tc'!$O731*'pc-dist'!$N$11</f>
        <v>0</v>
      </c>
      <c r="R731" s="33">
        <f>+'PL-tc'!$P731*'pc-dist'!$E$76</f>
        <v>0</v>
      </c>
      <c r="S731" s="34" t="str">
        <f t="shared" si="828"/>
        <v>n/a</v>
      </c>
      <c r="T731" s="34" t="str">
        <f t="shared" si="829"/>
        <v>n/a</v>
      </c>
      <c r="V731" s="33">
        <f>+'PL-tc'!$N731*'pc-dist'!$F$63</f>
        <v>0</v>
      </c>
      <c r="W731" s="33">
        <f>+'PL-tc'!$O731*'pc-dist'!$O$11</f>
        <v>0</v>
      </c>
      <c r="X731" s="33">
        <f>+'PL-tc'!$P731*'pc-dist'!$F$76</f>
        <v>0</v>
      </c>
      <c r="Y731" s="34" t="str">
        <f t="shared" si="831"/>
        <v>n/a</v>
      </c>
      <c r="Z731" s="34" t="str">
        <f t="shared" si="832"/>
        <v>n/a</v>
      </c>
      <c r="AB731" s="33">
        <f>+'PL-tc'!$N731*'pc-dist'!$G$63</f>
        <v>0</v>
      </c>
      <c r="AC731" s="33">
        <f>+'PL-tc'!$O731*'pc-dist'!$P$11</f>
        <v>0</v>
      </c>
      <c r="AD731" s="33">
        <f>+'PL-tc'!$P731*'pc-dist'!$G$76</f>
        <v>0</v>
      </c>
      <c r="AE731" s="34" t="str">
        <f t="shared" si="834"/>
        <v>n/a</v>
      </c>
      <c r="AF731" s="34" t="str">
        <f t="shared" si="835"/>
        <v>n/a</v>
      </c>
      <c r="AH731" s="33">
        <f t="shared" si="836"/>
        <v>0</v>
      </c>
      <c r="AI731" s="33">
        <f t="shared" si="837"/>
        <v>0</v>
      </c>
      <c r="AJ731" s="33">
        <f t="shared" si="838"/>
        <v>0</v>
      </c>
      <c r="AK731" s="34" t="str">
        <f t="shared" si="839"/>
        <v>n/a</v>
      </c>
      <c r="AL731" s="34" t="str">
        <f t="shared" si="840"/>
        <v>n/a</v>
      </c>
    </row>
    <row r="732" spans="1:40" ht="24" hidden="1" outlineLevel="1" x14ac:dyDescent="0.2">
      <c r="A732" s="49">
        <v>2147</v>
      </c>
      <c r="B732" s="18" t="str">
        <f>+masterfile!D644</f>
        <v>2147 Aufwendungen VG zur Verrg § 246 (2) HGB</v>
      </c>
      <c r="D732" s="33">
        <f>+'PL-tc'!$N732*'pc-dist'!$C$63</f>
        <v>0</v>
      </c>
      <c r="E732" s="33">
        <f>+'PL-tc'!$O732*'pc-dist'!$L$11</f>
        <v>0</v>
      </c>
      <c r="F732" s="33">
        <f>+'PL-tc'!$P732*'pc-dist'!$C$76</f>
        <v>0</v>
      </c>
      <c r="G732" s="34" t="str">
        <f t="shared" si="822"/>
        <v>n/a</v>
      </c>
      <c r="H732" s="34" t="str">
        <f t="shared" si="823"/>
        <v>n/a</v>
      </c>
      <c r="J732" s="33">
        <f>+'PL-tc'!$N732*'pc-dist'!$D$63</f>
        <v>0</v>
      </c>
      <c r="K732" s="33">
        <f>+'PL-tc'!$O732*'pc-dist'!$M$11</f>
        <v>0</v>
      </c>
      <c r="L732" s="33">
        <f>+'PL-tc'!$P732*'pc-dist'!$D$76</f>
        <v>0</v>
      </c>
      <c r="M732" s="34" t="str">
        <f t="shared" si="825"/>
        <v>n/a</v>
      </c>
      <c r="N732" s="34" t="str">
        <f t="shared" si="826"/>
        <v>n/a</v>
      </c>
      <c r="P732" s="33">
        <f>+'PL-tc'!$N732*'pc-dist'!$E$63</f>
        <v>0</v>
      </c>
      <c r="Q732" s="33">
        <f>+'PL-tc'!$O732*'pc-dist'!$N$11</f>
        <v>0</v>
      </c>
      <c r="R732" s="33">
        <f>+'PL-tc'!$P732*'pc-dist'!$E$76</f>
        <v>0</v>
      </c>
      <c r="S732" s="34" t="str">
        <f t="shared" si="828"/>
        <v>n/a</v>
      </c>
      <c r="T732" s="34" t="str">
        <f t="shared" si="829"/>
        <v>n/a</v>
      </c>
      <c r="V732" s="33">
        <f>+'PL-tc'!$N732*'pc-dist'!$F$63</f>
        <v>0</v>
      </c>
      <c r="W732" s="33">
        <f>+'PL-tc'!$O732*'pc-dist'!$O$11</f>
        <v>0</v>
      </c>
      <c r="X732" s="33">
        <f>+'PL-tc'!$P732*'pc-dist'!$F$76</f>
        <v>0</v>
      </c>
      <c r="Y732" s="34" t="str">
        <f t="shared" si="831"/>
        <v>n/a</v>
      </c>
      <c r="Z732" s="34" t="str">
        <f t="shared" si="832"/>
        <v>n/a</v>
      </c>
      <c r="AB732" s="33">
        <f>+'PL-tc'!$N732*'pc-dist'!$G$63</f>
        <v>0</v>
      </c>
      <c r="AC732" s="33">
        <f>+'PL-tc'!$O732*'pc-dist'!$P$11</f>
        <v>0</v>
      </c>
      <c r="AD732" s="33">
        <f>+'PL-tc'!$P732*'pc-dist'!$G$76</f>
        <v>0</v>
      </c>
      <c r="AE732" s="34" t="str">
        <f t="shared" si="834"/>
        <v>n/a</v>
      </c>
      <c r="AF732" s="34" t="str">
        <f t="shared" si="835"/>
        <v>n/a</v>
      </c>
      <c r="AH732" s="33">
        <f t="shared" si="836"/>
        <v>0</v>
      </c>
      <c r="AI732" s="33">
        <f t="shared" si="837"/>
        <v>0</v>
      </c>
      <c r="AJ732" s="33">
        <f t="shared" si="838"/>
        <v>0</v>
      </c>
      <c r="AK732" s="34" t="str">
        <f t="shared" si="839"/>
        <v>n/a</v>
      </c>
      <c r="AL732" s="34" t="str">
        <f t="shared" si="840"/>
        <v>n/a</v>
      </c>
    </row>
    <row r="733" spans="1:40" hidden="1" outlineLevel="1" x14ac:dyDescent="0.2">
      <c r="A733" s="49">
        <v>2148</v>
      </c>
      <c r="B733" s="18" t="str">
        <f>+masterfile!D645</f>
        <v>2148 Aufw. Abzinsung Rückstellung n. abz.</v>
      </c>
      <c r="D733" s="33">
        <f>+'PL-tc'!$N733*'pc-dist'!$C$63</f>
        <v>0</v>
      </c>
      <c r="E733" s="33">
        <f>+'PL-tc'!$O733*'pc-dist'!$L$11</f>
        <v>0</v>
      </c>
      <c r="F733" s="33">
        <f>+'PL-tc'!$P733*'pc-dist'!$C$76</f>
        <v>0</v>
      </c>
      <c r="G733" s="34" t="str">
        <f t="shared" si="822"/>
        <v>n/a</v>
      </c>
      <c r="H733" s="34" t="str">
        <f t="shared" si="823"/>
        <v>n/a</v>
      </c>
      <c r="J733" s="33">
        <f>+'PL-tc'!$N733*'pc-dist'!$D$63</f>
        <v>0</v>
      </c>
      <c r="K733" s="33">
        <f>+'PL-tc'!$O733*'pc-dist'!$M$11</f>
        <v>0</v>
      </c>
      <c r="L733" s="33">
        <f>+'PL-tc'!$P733*'pc-dist'!$D$76</f>
        <v>0</v>
      </c>
      <c r="M733" s="34" t="str">
        <f t="shared" si="825"/>
        <v>n/a</v>
      </c>
      <c r="N733" s="34" t="str">
        <f t="shared" si="826"/>
        <v>n/a</v>
      </c>
      <c r="P733" s="33">
        <f>+'PL-tc'!$N733*'pc-dist'!$E$63</f>
        <v>0</v>
      </c>
      <c r="Q733" s="33">
        <f>+'PL-tc'!$O733*'pc-dist'!$N$11</f>
        <v>0</v>
      </c>
      <c r="R733" s="33">
        <f>+'PL-tc'!$P733*'pc-dist'!$E$76</f>
        <v>0</v>
      </c>
      <c r="S733" s="34" t="str">
        <f t="shared" si="828"/>
        <v>n/a</v>
      </c>
      <c r="T733" s="34" t="str">
        <f t="shared" si="829"/>
        <v>n/a</v>
      </c>
      <c r="V733" s="33">
        <f>+'PL-tc'!$N733*'pc-dist'!$F$63</f>
        <v>0</v>
      </c>
      <c r="W733" s="33">
        <f>+'PL-tc'!$O733*'pc-dist'!$O$11</f>
        <v>0</v>
      </c>
      <c r="X733" s="33">
        <f>+'PL-tc'!$P733*'pc-dist'!$F$76</f>
        <v>0</v>
      </c>
      <c r="Y733" s="34" t="str">
        <f t="shared" si="831"/>
        <v>n/a</v>
      </c>
      <c r="Z733" s="34" t="str">
        <f t="shared" si="832"/>
        <v>n/a</v>
      </c>
      <c r="AB733" s="33">
        <f>+'PL-tc'!$N733*'pc-dist'!$G$63</f>
        <v>0</v>
      </c>
      <c r="AC733" s="33">
        <f>+'PL-tc'!$O733*'pc-dist'!$P$11</f>
        <v>0</v>
      </c>
      <c r="AD733" s="33">
        <f>+'PL-tc'!$P733*'pc-dist'!$G$76</f>
        <v>0</v>
      </c>
      <c r="AE733" s="34" t="str">
        <f t="shared" si="834"/>
        <v>n/a</v>
      </c>
      <c r="AF733" s="34" t="str">
        <f t="shared" si="835"/>
        <v>n/a</v>
      </c>
      <c r="AH733" s="33">
        <f t="shared" si="836"/>
        <v>0</v>
      </c>
      <c r="AI733" s="33">
        <f t="shared" si="837"/>
        <v>0</v>
      </c>
      <c r="AJ733" s="33">
        <f t="shared" si="838"/>
        <v>0</v>
      </c>
      <c r="AK733" s="34" t="str">
        <f t="shared" si="839"/>
        <v>n/a</v>
      </c>
      <c r="AL733" s="34" t="str">
        <f t="shared" si="840"/>
        <v>n/a</v>
      </c>
      <c r="AN733" s="6" t="e">
        <f>+AND(AH733='PL-tc'!#REF!,'PL-tc-m'!AI736='PL-tc'!#REF!,'PL-tc-m'!AJ736='PL-tc'!#REF!)</f>
        <v>#REF!</v>
      </c>
    </row>
    <row r="734" spans="1:40" hidden="1" outlineLevel="1" x14ac:dyDescent="0.2">
      <c r="A734" s="49">
        <v>2149</v>
      </c>
      <c r="B734" s="18" t="str">
        <f>+masterfile!D646</f>
        <v>2149 Zinsähnliche Aufwendungen an verb.UN</v>
      </c>
      <c r="D734" s="33">
        <f>+'PL-tc'!$N734*'pc-dist'!$C$63</f>
        <v>0</v>
      </c>
      <c r="E734" s="33">
        <f>+'PL-tc'!$O734*'pc-dist'!$L$11</f>
        <v>0</v>
      </c>
      <c r="F734" s="33">
        <f>+'PL-tc'!$P734*'pc-dist'!$C$76</f>
        <v>0</v>
      </c>
      <c r="G734" s="34" t="str">
        <f t="shared" si="822"/>
        <v>n/a</v>
      </c>
      <c r="H734" s="34" t="str">
        <f t="shared" si="823"/>
        <v>n/a</v>
      </c>
      <c r="J734" s="33">
        <f>+'PL-tc'!$N734*'pc-dist'!$D$63</f>
        <v>0</v>
      </c>
      <c r="K734" s="33">
        <f>+'PL-tc'!$O734*'pc-dist'!$M$11</f>
        <v>0</v>
      </c>
      <c r="L734" s="33">
        <f>+'PL-tc'!$P734*'pc-dist'!$D$76</f>
        <v>0</v>
      </c>
      <c r="M734" s="34" t="str">
        <f t="shared" si="825"/>
        <v>n/a</v>
      </c>
      <c r="N734" s="34" t="str">
        <f t="shared" si="826"/>
        <v>n/a</v>
      </c>
      <c r="P734" s="33">
        <f>+'PL-tc'!$N734*'pc-dist'!$E$63</f>
        <v>0</v>
      </c>
      <c r="Q734" s="33">
        <f>+'PL-tc'!$O734*'pc-dist'!$N$11</f>
        <v>0</v>
      </c>
      <c r="R734" s="33">
        <f>+'PL-tc'!$P734*'pc-dist'!$E$76</f>
        <v>0</v>
      </c>
      <c r="S734" s="34" t="str">
        <f t="shared" si="828"/>
        <v>n/a</v>
      </c>
      <c r="T734" s="34" t="str">
        <f t="shared" si="829"/>
        <v>n/a</v>
      </c>
      <c r="V734" s="33">
        <f>+'PL-tc'!$N734*'pc-dist'!$F$63</f>
        <v>0</v>
      </c>
      <c r="W734" s="33">
        <f>+'PL-tc'!$O734*'pc-dist'!$O$11</f>
        <v>0</v>
      </c>
      <c r="X734" s="33">
        <f>+'PL-tc'!$P734*'pc-dist'!$F$76</f>
        <v>0</v>
      </c>
      <c r="Y734" s="34" t="str">
        <f t="shared" si="831"/>
        <v>n/a</v>
      </c>
      <c r="Z734" s="34" t="str">
        <f t="shared" si="832"/>
        <v>n/a</v>
      </c>
      <c r="AB734" s="33">
        <f>+'PL-tc'!$N734*'pc-dist'!$G$63</f>
        <v>0</v>
      </c>
      <c r="AC734" s="33">
        <f>+'PL-tc'!$O734*'pc-dist'!$P$11</f>
        <v>0</v>
      </c>
      <c r="AD734" s="33">
        <f>+'PL-tc'!$P734*'pc-dist'!$G$76</f>
        <v>0</v>
      </c>
      <c r="AE734" s="34" t="str">
        <f t="shared" si="834"/>
        <v>n/a</v>
      </c>
      <c r="AF734" s="34" t="str">
        <f t="shared" si="835"/>
        <v>n/a</v>
      </c>
      <c r="AH734" s="33">
        <f t="shared" si="836"/>
        <v>0</v>
      </c>
      <c r="AI734" s="33">
        <f t="shared" si="837"/>
        <v>0</v>
      </c>
      <c r="AJ734" s="33">
        <f t="shared" si="838"/>
        <v>0</v>
      </c>
      <c r="AK734" s="34" t="str">
        <f t="shared" si="839"/>
        <v>n/a</v>
      </c>
      <c r="AL734" s="34" t="str">
        <f t="shared" si="840"/>
        <v>n/a</v>
      </c>
    </row>
    <row r="735" spans="1:40" collapsed="1" x14ac:dyDescent="0.2">
      <c r="B735" s="13"/>
      <c r="D735" s="53"/>
      <c r="E735" s="53"/>
      <c r="F735" s="53"/>
      <c r="J735" s="53"/>
      <c r="K735" s="53"/>
      <c r="L735" s="53"/>
      <c r="P735" s="53"/>
      <c r="Q735" s="53"/>
      <c r="R735" s="53"/>
      <c r="V735" s="53"/>
      <c r="W735" s="53"/>
      <c r="X735" s="53"/>
      <c r="AB735" s="53"/>
      <c r="AC735" s="53"/>
      <c r="AD735" s="53"/>
      <c r="AH735" s="53"/>
      <c r="AI735" s="53"/>
      <c r="AJ735" s="53"/>
    </row>
    <row r="736" spans="1:40" x14ac:dyDescent="0.2">
      <c r="A736" s="49" t="s">
        <v>135</v>
      </c>
      <c r="B736" s="25" t="s">
        <v>135</v>
      </c>
      <c r="C736" s="8"/>
      <c r="D736" s="52">
        <f>+D669+D673</f>
        <v>1497.7959816839889</v>
      </c>
      <c r="E736" s="52">
        <f>+E669+E673</f>
        <v>1541.063285433911</v>
      </c>
      <c r="F736" s="52">
        <f>+F669+F673</f>
        <v>1663.48805874554</v>
      </c>
      <c r="G736" s="30">
        <f>IFERROR(F736/E736-1,"n/a")</f>
        <v>7.9441755876468401E-2</v>
      </c>
      <c r="H736" s="30">
        <f>IFERROR(F736/D736-1,"n/a")</f>
        <v>0.11062392948555089</v>
      </c>
      <c r="I736" s="8"/>
      <c r="J736" s="52">
        <f>+J669+J673</f>
        <v>936.12248855249288</v>
      </c>
      <c r="K736" s="52">
        <f>+K669+K673</f>
        <v>963.16455339619438</v>
      </c>
      <c r="L736" s="52">
        <f>+L669+L673</f>
        <v>1039.6800367159626</v>
      </c>
      <c r="M736" s="30">
        <f>IFERROR(L736/K736-1,"n/a")</f>
        <v>7.9441755876468401E-2</v>
      </c>
      <c r="N736" s="30">
        <f>IFERROR(L736/J736-1,"n/a")</f>
        <v>0.11062392948555133</v>
      </c>
      <c r="O736" s="8"/>
      <c r="P736" s="52">
        <f>+P669+P673</f>
        <v>748.89799084199444</v>
      </c>
      <c r="Q736" s="52">
        <f>+Q669+Q673</f>
        <v>770.5316427169555</v>
      </c>
      <c r="R736" s="52">
        <f>+R669+R673</f>
        <v>831.74402937277</v>
      </c>
      <c r="S736" s="30">
        <f>IFERROR(R736/Q736-1,"n/a")</f>
        <v>7.9441755876468401E-2</v>
      </c>
      <c r="T736" s="30">
        <f>IFERROR(R736/P736-1,"n/a")</f>
        <v>0.11062392948555089</v>
      </c>
      <c r="U736" s="8"/>
      <c r="V736" s="52">
        <f>+V669+V673</f>
        <v>374.44899542099722</v>
      </c>
      <c r="W736" s="52">
        <f>+W669+W673</f>
        <v>385.26582135847775</v>
      </c>
      <c r="X736" s="52">
        <f>+X669+X673</f>
        <v>415.872014686385</v>
      </c>
      <c r="Y736" s="30">
        <f>IFERROR(X736/W736-1,"n/a")</f>
        <v>7.9441755876468401E-2</v>
      </c>
      <c r="Z736" s="30">
        <f>IFERROR(X736/V736-1,"n/a")</f>
        <v>0.11062392948555089</v>
      </c>
      <c r="AA736" s="8"/>
      <c r="AB736" s="52">
        <f>+AB669+AB673</f>
        <v>187.22449771049861</v>
      </c>
      <c r="AC736" s="52">
        <f>+AC669+AC673</f>
        <v>192.63291067923888</v>
      </c>
      <c r="AD736" s="52">
        <f>+AD669+AD673</f>
        <v>207.9360073431925</v>
      </c>
      <c r="AE736" s="30">
        <f>IFERROR(AD736/AC736-1,"n/a")</f>
        <v>7.9441755876468401E-2</v>
      </c>
      <c r="AF736" s="30">
        <f>IFERROR(AD736/AB736-1,"n/a")</f>
        <v>0.11062392948555089</v>
      </c>
      <c r="AG736" s="8"/>
      <c r="AH736" s="52">
        <f>AB736+V736+P736+J736+D736</f>
        <v>3744.489954209972</v>
      </c>
      <c r="AI736" s="52">
        <f>AC736+W736+Q736+K736+E736</f>
        <v>3852.6582135847775</v>
      </c>
      <c r="AJ736" s="52">
        <f>AD736+X736+R736+L736+F736</f>
        <v>4158.7201468638505</v>
      </c>
      <c r="AK736" s="30">
        <f>IFERROR(AJ736/AI736-1,"n/a")</f>
        <v>7.9441755876468401E-2</v>
      </c>
      <c r="AL736" s="30">
        <f>IFERROR(AJ736/AH736-1,"n/a")</f>
        <v>0.11062392948555111</v>
      </c>
      <c r="AM736" s="8"/>
      <c r="AN736" s="6" t="b">
        <f>+ABS(AH736-'PL-tc'!N736+AI736-'PL-tc'!O736+AJ736-'PL-tc'!P736)&lt;0.001</f>
        <v>1</v>
      </c>
    </row>
    <row r="737" spans="1:38" x14ac:dyDescent="0.2">
      <c r="D737" s="53"/>
      <c r="E737" s="53"/>
      <c r="F737" s="53"/>
      <c r="J737" s="53"/>
      <c r="K737" s="53"/>
      <c r="L737" s="53"/>
      <c r="P737" s="53"/>
      <c r="Q737" s="53"/>
      <c r="R737" s="53"/>
      <c r="V737" s="53"/>
      <c r="W737" s="53"/>
      <c r="X737" s="53"/>
      <c r="AB737" s="53"/>
      <c r="AC737" s="53"/>
      <c r="AD737" s="53"/>
      <c r="AH737" s="53"/>
      <c r="AI737" s="53"/>
      <c r="AJ737" s="53"/>
    </row>
    <row r="738" spans="1:38" x14ac:dyDescent="0.2">
      <c r="A738" s="49" t="s">
        <v>132</v>
      </c>
      <c r="B738" s="45" t="s">
        <v>132</v>
      </c>
      <c r="D738" s="53">
        <f t="shared" ref="D738:F738" si="841">+SUM(D739:D756)</f>
        <v>1.3719999999999999</v>
      </c>
      <c r="E738" s="53">
        <f t="shared" si="841"/>
        <v>1.4131599999999997</v>
      </c>
      <c r="F738" s="53">
        <f t="shared" si="841"/>
        <v>0</v>
      </c>
      <c r="G738" s="34">
        <f t="shared" ref="G738:G755" si="842">IFERROR(F738/E738-1,"n/a")</f>
        <v>-1</v>
      </c>
      <c r="H738" s="34">
        <f t="shared" ref="H738:H755" si="843">IFERROR(F738/D738-1,"n/a")</f>
        <v>-1</v>
      </c>
      <c r="J738" s="53">
        <f t="shared" ref="J738:L738" si="844">+SUM(J739:J756)</f>
        <v>0.85749999999999982</v>
      </c>
      <c r="K738" s="53">
        <f t="shared" si="844"/>
        <v>0.88322499999999982</v>
      </c>
      <c r="L738" s="53">
        <f t="shared" si="844"/>
        <v>0</v>
      </c>
      <c r="M738" s="34">
        <f t="shared" ref="M738:M755" si="845">IFERROR(L738/K738-1,"n/a")</f>
        <v>-1</v>
      </c>
      <c r="N738" s="34">
        <f t="shared" ref="N738:N755" si="846">IFERROR(L738/J738-1,"n/a")</f>
        <v>-1</v>
      </c>
      <c r="P738" s="53">
        <f t="shared" ref="P738:R738" si="847">+SUM(P739:P756)</f>
        <v>0.68599999999999994</v>
      </c>
      <c r="Q738" s="53">
        <f t="shared" si="847"/>
        <v>0.70657999999999987</v>
      </c>
      <c r="R738" s="53">
        <f t="shared" si="847"/>
        <v>0</v>
      </c>
      <c r="S738" s="34">
        <f t="shared" ref="S738:S755" si="848">IFERROR(R738/Q738-1,"n/a")</f>
        <v>-1</v>
      </c>
      <c r="T738" s="34">
        <f t="shared" ref="T738:T755" si="849">IFERROR(R738/P738-1,"n/a")</f>
        <v>-1</v>
      </c>
      <c r="V738" s="53">
        <f t="shared" ref="V738:X738" si="850">+SUM(V739:V756)</f>
        <v>0.34299999999999997</v>
      </c>
      <c r="W738" s="53">
        <f t="shared" si="850"/>
        <v>0.35328999999999994</v>
      </c>
      <c r="X738" s="53">
        <f t="shared" si="850"/>
        <v>0</v>
      </c>
      <c r="Y738" s="34">
        <f t="shared" ref="Y738:Y755" si="851">IFERROR(X738/W738-1,"n/a")</f>
        <v>-1</v>
      </c>
      <c r="Z738" s="34">
        <f t="shared" ref="Z738:Z755" si="852">IFERROR(X738/V738-1,"n/a")</f>
        <v>-1</v>
      </c>
      <c r="AB738" s="53">
        <f t="shared" ref="AB738:AD738" si="853">+SUM(AB739:AB756)</f>
        <v>0.17149999999999999</v>
      </c>
      <c r="AC738" s="53">
        <f t="shared" si="853"/>
        <v>0.17664499999999997</v>
      </c>
      <c r="AD738" s="53">
        <f t="shared" si="853"/>
        <v>0</v>
      </c>
      <c r="AE738" s="34">
        <f t="shared" ref="AE738:AE755" si="854">IFERROR(AD738/AC738-1,"n/a")</f>
        <v>-1</v>
      </c>
      <c r="AF738" s="34">
        <f t="shared" ref="AF738:AF755" si="855">IFERROR(AD738/AB738-1,"n/a")</f>
        <v>-1</v>
      </c>
      <c r="AH738" s="53">
        <f t="shared" ref="AH738:AH755" si="856">AB738+V738+P738+J738+D738</f>
        <v>3.4299999999999997</v>
      </c>
      <c r="AI738" s="53">
        <f t="shared" ref="AI738:AI755" si="857">AC738+W738+Q738+K738+E738</f>
        <v>3.5328999999999997</v>
      </c>
      <c r="AJ738" s="53">
        <f t="shared" ref="AJ738:AJ755" si="858">AD738+X738+R738+L738+F738</f>
        <v>0</v>
      </c>
      <c r="AK738" s="34">
        <f t="shared" ref="AK738:AK755" si="859">IFERROR(AJ738/AI738-1,"n/a")</f>
        <v>-1</v>
      </c>
      <c r="AL738" s="34">
        <f t="shared" ref="AL738:AL755" si="860">IFERROR(AJ738/AH738-1,"n/a")</f>
        <v>-1</v>
      </c>
    </row>
    <row r="739" spans="1:38" hidden="1" outlineLevel="1" x14ac:dyDescent="0.2">
      <c r="A739" s="49">
        <v>2200</v>
      </c>
      <c r="B739" s="44" t="str">
        <f>+masterfile!D653</f>
        <v>2200 Körperschaftsteuer</v>
      </c>
      <c r="D739" s="33">
        <f>+'PL-tc'!$N739*'pc-dist'!$C$64</f>
        <v>0</v>
      </c>
      <c r="E739" s="33">
        <f>+'PL-tc'!$O739*'pc-dist'!$L$12</f>
        <v>0</v>
      </c>
      <c r="F739" s="33">
        <f>+'PL-tc'!$P739*'pc-dist'!$C$77</f>
        <v>0</v>
      </c>
      <c r="G739" s="34" t="str">
        <f t="shared" si="842"/>
        <v>n/a</v>
      </c>
      <c r="H739" s="34" t="str">
        <f t="shared" si="843"/>
        <v>n/a</v>
      </c>
      <c r="J739" s="33">
        <f>+'PL-tc'!$N739*'pc-dist'!$D$64</f>
        <v>0</v>
      </c>
      <c r="K739" s="33">
        <f>+'PL-tc'!$O739*'pc-dist'!$M$12</f>
        <v>0</v>
      </c>
      <c r="L739" s="33">
        <f>+'PL-tc'!$P739*'pc-dist'!$D$77</f>
        <v>0</v>
      </c>
      <c r="M739" s="34" t="str">
        <f t="shared" si="845"/>
        <v>n/a</v>
      </c>
      <c r="N739" s="34" t="str">
        <f t="shared" si="846"/>
        <v>n/a</v>
      </c>
      <c r="P739" s="33">
        <f>+'PL-tc'!$N739*'pc-dist'!$E$64</f>
        <v>0</v>
      </c>
      <c r="Q739" s="33">
        <f>+'PL-tc'!$O739*'pc-dist'!$N$12</f>
        <v>0</v>
      </c>
      <c r="R739" s="33">
        <f>+'PL-tc'!$P739*'pc-dist'!$E$77</f>
        <v>0</v>
      </c>
      <c r="S739" s="34" t="str">
        <f t="shared" si="848"/>
        <v>n/a</v>
      </c>
      <c r="T739" s="34" t="str">
        <f t="shared" si="849"/>
        <v>n/a</v>
      </c>
      <c r="V739" s="33">
        <f>+'PL-tc'!$N739*'pc-dist'!$F$64</f>
        <v>0</v>
      </c>
      <c r="W739" s="33">
        <f>+'PL-tc'!$O739*'pc-dist'!$O$12</f>
        <v>0</v>
      </c>
      <c r="X739" s="33">
        <f>+'PL-tc'!$P739*'pc-dist'!$F$77</f>
        <v>0</v>
      </c>
      <c r="Y739" s="34" t="str">
        <f t="shared" si="851"/>
        <v>n/a</v>
      </c>
      <c r="Z739" s="34" t="str">
        <f t="shared" si="852"/>
        <v>n/a</v>
      </c>
      <c r="AB739" s="33">
        <f>+'PL-tc'!$N739*'pc-dist'!$G$64</f>
        <v>0</v>
      </c>
      <c r="AC739" s="33">
        <f>+'PL-tc'!$O739*'pc-dist'!$P$12</f>
        <v>0</v>
      </c>
      <c r="AD739" s="33">
        <f>+'PL-tc'!$P739*'pc-dist'!$G$77</f>
        <v>0</v>
      </c>
      <c r="AE739" s="34" t="str">
        <f t="shared" si="854"/>
        <v>n/a</v>
      </c>
      <c r="AF739" s="34" t="str">
        <f t="shared" si="855"/>
        <v>n/a</v>
      </c>
      <c r="AH739" s="33">
        <f t="shared" si="856"/>
        <v>0</v>
      </c>
      <c r="AI739" s="33">
        <f t="shared" si="857"/>
        <v>0</v>
      </c>
      <c r="AJ739" s="33">
        <f t="shared" si="858"/>
        <v>0</v>
      </c>
      <c r="AK739" s="34" t="str">
        <f t="shared" si="859"/>
        <v>n/a</v>
      </c>
      <c r="AL739" s="34" t="str">
        <f t="shared" si="860"/>
        <v>n/a</v>
      </c>
    </row>
    <row r="740" spans="1:38" hidden="1" outlineLevel="1" x14ac:dyDescent="0.2">
      <c r="A740" s="49">
        <v>2203</v>
      </c>
      <c r="B740" s="44" t="str">
        <f>+masterfile!D654</f>
        <v>2203 Körperschaftsteuer für Vorjahre</v>
      </c>
      <c r="D740" s="33">
        <f>+'PL-tc'!$N740*'pc-dist'!$C$64</f>
        <v>0</v>
      </c>
      <c r="E740" s="33">
        <f>+'PL-tc'!$O740*'pc-dist'!$L$12</f>
        <v>0</v>
      </c>
      <c r="F740" s="33">
        <f>+'PL-tc'!$P740*'pc-dist'!$C$77</f>
        <v>0</v>
      </c>
      <c r="G740" s="34" t="str">
        <f t="shared" si="842"/>
        <v>n/a</v>
      </c>
      <c r="H740" s="34" t="str">
        <f t="shared" si="843"/>
        <v>n/a</v>
      </c>
      <c r="J740" s="33">
        <f>+'PL-tc'!$N740*'pc-dist'!$D$64</f>
        <v>0</v>
      </c>
      <c r="K740" s="33">
        <f>+'PL-tc'!$O740*'pc-dist'!$M$12</f>
        <v>0</v>
      </c>
      <c r="L740" s="33">
        <f>+'PL-tc'!$P740*'pc-dist'!$D$77</f>
        <v>0</v>
      </c>
      <c r="M740" s="34" t="str">
        <f t="shared" si="845"/>
        <v>n/a</v>
      </c>
      <c r="N740" s="34" t="str">
        <f t="shared" si="846"/>
        <v>n/a</v>
      </c>
      <c r="P740" s="33">
        <f>+'PL-tc'!$N740*'pc-dist'!$E$64</f>
        <v>0</v>
      </c>
      <c r="Q740" s="33">
        <f>+'PL-tc'!$O740*'pc-dist'!$N$12</f>
        <v>0</v>
      </c>
      <c r="R740" s="33">
        <f>+'PL-tc'!$P740*'pc-dist'!$E$77</f>
        <v>0</v>
      </c>
      <c r="S740" s="34" t="str">
        <f t="shared" si="848"/>
        <v>n/a</v>
      </c>
      <c r="T740" s="34" t="str">
        <f t="shared" si="849"/>
        <v>n/a</v>
      </c>
      <c r="V740" s="33">
        <f>+'PL-tc'!$N740*'pc-dist'!$F$64</f>
        <v>0</v>
      </c>
      <c r="W740" s="33">
        <f>+'PL-tc'!$O740*'pc-dist'!$O$12</f>
        <v>0</v>
      </c>
      <c r="X740" s="33">
        <f>+'PL-tc'!$P740*'pc-dist'!$F$77</f>
        <v>0</v>
      </c>
      <c r="Y740" s="34" t="str">
        <f t="shared" si="851"/>
        <v>n/a</v>
      </c>
      <c r="Z740" s="34" t="str">
        <f t="shared" si="852"/>
        <v>n/a</v>
      </c>
      <c r="AB740" s="33">
        <f>+'PL-tc'!$N740*'pc-dist'!$G$64</f>
        <v>0</v>
      </c>
      <c r="AC740" s="33">
        <f>+'PL-tc'!$O740*'pc-dist'!$P$12</f>
        <v>0</v>
      </c>
      <c r="AD740" s="33">
        <f>+'PL-tc'!$P740*'pc-dist'!$G$77</f>
        <v>0</v>
      </c>
      <c r="AE740" s="34" t="str">
        <f t="shared" si="854"/>
        <v>n/a</v>
      </c>
      <c r="AF740" s="34" t="str">
        <f t="shared" si="855"/>
        <v>n/a</v>
      </c>
      <c r="AH740" s="33">
        <f t="shared" si="856"/>
        <v>0</v>
      </c>
      <c r="AI740" s="33">
        <f t="shared" si="857"/>
        <v>0</v>
      </c>
      <c r="AJ740" s="33">
        <f t="shared" si="858"/>
        <v>0</v>
      </c>
      <c r="AK740" s="34" t="str">
        <f t="shared" si="859"/>
        <v>n/a</v>
      </c>
      <c r="AL740" s="34" t="str">
        <f t="shared" si="860"/>
        <v>n/a</v>
      </c>
    </row>
    <row r="741" spans="1:38" hidden="1" outlineLevel="1" x14ac:dyDescent="0.2">
      <c r="A741" s="49">
        <v>2204</v>
      </c>
      <c r="B741" s="44" t="str">
        <f>+masterfile!D655</f>
        <v>2204 Körperschaftsteuererstattung Vorjahre</v>
      </c>
      <c r="D741" s="33">
        <f>+'PL-tc'!$N741*'pc-dist'!$C$64</f>
        <v>0</v>
      </c>
      <c r="E741" s="33">
        <f>+'PL-tc'!$O741*'pc-dist'!$L$12</f>
        <v>0</v>
      </c>
      <c r="F741" s="33">
        <f>+'PL-tc'!$P741*'pc-dist'!$C$77</f>
        <v>0</v>
      </c>
      <c r="G741" s="34" t="str">
        <f t="shared" si="842"/>
        <v>n/a</v>
      </c>
      <c r="H741" s="34" t="str">
        <f t="shared" si="843"/>
        <v>n/a</v>
      </c>
      <c r="J741" s="33">
        <f>+'PL-tc'!$N741*'pc-dist'!$D$64</f>
        <v>0</v>
      </c>
      <c r="K741" s="33">
        <f>+'PL-tc'!$O741*'pc-dist'!$M$12</f>
        <v>0</v>
      </c>
      <c r="L741" s="33">
        <f>+'PL-tc'!$P741*'pc-dist'!$D$77</f>
        <v>0</v>
      </c>
      <c r="M741" s="34" t="str">
        <f t="shared" si="845"/>
        <v>n/a</v>
      </c>
      <c r="N741" s="34" t="str">
        <f t="shared" si="846"/>
        <v>n/a</v>
      </c>
      <c r="P741" s="33">
        <f>+'PL-tc'!$N741*'pc-dist'!$E$64</f>
        <v>0</v>
      </c>
      <c r="Q741" s="33">
        <f>+'PL-tc'!$O741*'pc-dist'!$N$12</f>
        <v>0</v>
      </c>
      <c r="R741" s="33">
        <f>+'PL-tc'!$P741*'pc-dist'!$E$77</f>
        <v>0</v>
      </c>
      <c r="S741" s="34" t="str">
        <f t="shared" si="848"/>
        <v>n/a</v>
      </c>
      <c r="T741" s="34" t="str">
        <f t="shared" si="849"/>
        <v>n/a</v>
      </c>
      <c r="V741" s="33">
        <f>+'PL-tc'!$N741*'pc-dist'!$F$64</f>
        <v>0</v>
      </c>
      <c r="W741" s="33">
        <f>+'PL-tc'!$O741*'pc-dist'!$O$12</f>
        <v>0</v>
      </c>
      <c r="X741" s="33">
        <f>+'PL-tc'!$P741*'pc-dist'!$F$77</f>
        <v>0</v>
      </c>
      <c r="Y741" s="34" t="str">
        <f t="shared" si="851"/>
        <v>n/a</v>
      </c>
      <c r="Z741" s="34" t="str">
        <f t="shared" si="852"/>
        <v>n/a</v>
      </c>
      <c r="AB741" s="33">
        <f>+'PL-tc'!$N741*'pc-dist'!$G$64</f>
        <v>0</v>
      </c>
      <c r="AC741" s="33">
        <f>+'PL-tc'!$O741*'pc-dist'!$P$12</f>
        <v>0</v>
      </c>
      <c r="AD741" s="33">
        <f>+'PL-tc'!$P741*'pc-dist'!$G$77</f>
        <v>0</v>
      </c>
      <c r="AE741" s="34" t="str">
        <f t="shared" si="854"/>
        <v>n/a</v>
      </c>
      <c r="AF741" s="34" t="str">
        <f t="shared" si="855"/>
        <v>n/a</v>
      </c>
      <c r="AH741" s="33">
        <f t="shared" si="856"/>
        <v>0</v>
      </c>
      <c r="AI741" s="33">
        <f t="shared" si="857"/>
        <v>0</v>
      </c>
      <c r="AJ741" s="33">
        <f t="shared" si="858"/>
        <v>0</v>
      </c>
      <c r="AK741" s="34" t="str">
        <f t="shared" si="859"/>
        <v>n/a</v>
      </c>
      <c r="AL741" s="34" t="str">
        <f t="shared" si="860"/>
        <v>n/a</v>
      </c>
    </row>
    <row r="742" spans="1:38" hidden="1" outlineLevel="1" x14ac:dyDescent="0.2">
      <c r="A742" s="49">
        <v>2208</v>
      </c>
      <c r="B742" s="44" t="str">
        <f>+masterfile!D656</f>
        <v>2208 Solidaritätszuschlag</v>
      </c>
      <c r="D742" s="33">
        <f>+'PL-tc'!$N742*'pc-dist'!$C$64</f>
        <v>0</v>
      </c>
      <c r="E742" s="33">
        <f>+'PL-tc'!$O742*'pc-dist'!$L$12</f>
        <v>0</v>
      </c>
      <c r="F742" s="33">
        <f>+'PL-tc'!$P742*'pc-dist'!$C$77</f>
        <v>0</v>
      </c>
      <c r="G742" s="34" t="str">
        <f t="shared" si="842"/>
        <v>n/a</v>
      </c>
      <c r="H742" s="34" t="str">
        <f t="shared" si="843"/>
        <v>n/a</v>
      </c>
      <c r="J742" s="33">
        <f>+'PL-tc'!$N742*'pc-dist'!$D$64</f>
        <v>0</v>
      </c>
      <c r="K742" s="33">
        <f>+'PL-tc'!$O742*'pc-dist'!$M$12</f>
        <v>0</v>
      </c>
      <c r="L742" s="33">
        <f>+'PL-tc'!$P742*'pc-dist'!$D$77</f>
        <v>0</v>
      </c>
      <c r="M742" s="34" t="str">
        <f t="shared" si="845"/>
        <v>n/a</v>
      </c>
      <c r="N742" s="34" t="str">
        <f t="shared" si="846"/>
        <v>n/a</v>
      </c>
      <c r="P742" s="33">
        <f>+'PL-tc'!$N742*'pc-dist'!$E$64</f>
        <v>0</v>
      </c>
      <c r="Q742" s="33">
        <f>+'PL-tc'!$O742*'pc-dist'!$N$12</f>
        <v>0</v>
      </c>
      <c r="R742" s="33">
        <f>+'PL-tc'!$P742*'pc-dist'!$E$77</f>
        <v>0</v>
      </c>
      <c r="S742" s="34" t="str">
        <f t="shared" si="848"/>
        <v>n/a</v>
      </c>
      <c r="T742" s="34" t="str">
        <f t="shared" si="849"/>
        <v>n/a</v>
      </c>
      <c r="V742" s="33">
        <f>+'PL-tc'!$N742*'pc-dist'!$F$64</f>
        <v>0</v>
      </c>
      <c r="W742" s="33">
        <f>+'PL-tc'!$O742*'pc-dist'!$O$12</f>
        <v>0</v>
      </c>
      <c r="X742" s="33">
        <f>+'PL-tc'!$P742*'pc-dist'!$F$77</f>
        <v>0</v>
      </c>
      <c r="Y742" s="34" t="str">
        <f t="shared" si="851"/>
        <v>n/a</v>
      </c>
      <c r="Z742" s="34" t="str">
        <f t="shared" si="852"/>
        <v>n/a</v>
      </c>
      <c r="AB742" s="33">
        <f>+'PL-tc'!$N742*'pc-dist'!$G$64</f>
        <v>0</v>
      </c>
      <c r="AC742" s="33">
        <f>+'PL-tc'!$O742*'pc-dist'!$P$12</f>
        <v>0</v>
      </c>
      <c r="AD742" s="33">
        <f>+'PL-tc'!$P742*'pc-dist'!$G$77</f>
        <v>0</v>
      </c>
      <c r="AE742" s="34" t="str">
        <f t="shared" si="854"/>
        <v>n/a</v>
      </c>
      <c r="AF742" s="34" t="str">
        <f t="shared" si="855"/>
        <v>n/a</v>
      </c>
      <c r="AH742" s="33">
        <f t="shared" si="856"/>
        <v>0</v>
      </c>
      <c r="AI742" s="33">
        <f t="shared" si="857"/>
        <v>0</v>
      </c>
      <c r="AJ742" s="33">
        <f t="shared" si="858"/>
        <v>0</v>
      </c>
      <c r="AK742" s="34" t="str">
        <f t="shared" si="859"/>
        <v>n/a</v>
      </c>
      <c r="AL742" s="34" t="str">
        <f t="shared" si="860"/>
        <v>n/a</v>
      </c>
    </row>
    <row r="743" spans="1:38" hidden="1" outlineLevel="1" x14ac:dyDescent="0.2">
      <c r="A743" s="49">
        <v>2209</v>
      </c>
      <c r="B743" s="44" t="str">
        <f>+masterfile!D657</f>
        <v>2209 Solidaritätszuschlag für Vorjahre</v>
      </c>
      <c r="D743" s="33">
        <f>+'PL-tc'!$N743*'pc-dist'!$C$64</f>
        <v>0</v>
      </c>
      <c r="E743" s="33">
        <f>+'PL-tc'!$O743*'pc-dist'!$L$12</f>
        <v>0</v>
      </c>
      <c r="F743" s="33">
        <f>+'PL-tc'!$P743*'pc-dist'!$C$77</f>
        <v>0</v>
      </c>
      <c r="G743" s="34" t="str">
        <f t="shared" si="842"/>
        <v>n/a</v>
      </c>
      <c r="H743" s="34" t="str">
        <f t="shared" si="843"/>
        <v>n/a</v>
      </c>
      <c r="J743" s="33">
        <f>+'PL-tc'!$N743*'pc-dist'!$D$64</f>
        <v>0</v>
      </c>
      <c r="K743" s="33">
        <f>+'PL-tc'!$O743*'pc-dist'!$M$12</f>
        <v>0</v>
      </c>
      <c r="L743" s="33">
        <f>+'PL-tc'!$P743*'pc-dist'!$D$77</f>
        <v>0</v>
      </c>
      <c r="M743" s="34" t="str">
        <f t="shared" si="845"/>
        <v>n/a</v>
      </c>
      <c r="N743" s="34" t="str">
        <f t="shared" si="846"/>
        <v>n/a</v>
      </c>
      <c r="P743" s="33">
        <f>+'PL-tc'!$N743*'pc-dist'!$E$64</f>
        <v>0</v>
      </c>
      <c r="Q743" s="33">
        <f>+'PL-tc'!$O743*'pc-dist'!$N$12</f>
        <v>0</v>
      </c>
      <c r="R743" s="33">
        <f>+'PL-tc'!$P743*'pc-dist'!$E$77</f>
        <v>0</v>
      </c>
      <c r="S743" s="34" t="str">
        <f t="shared" si="848"/>
        <v>n/a</v>
      </c>
      <c r="T743" s="34" t="str">
        <f t="shared" si="849"/>
        <v>n/a</v>
      </c>
      <c r="V743" s="33">
        <f>+'PL-tc'!$N743*'pc-dist'!$F$64</f>
        <v>0</v>
      </c>
      <c r="W743" s="33">
        <f>+'PL-tc'!$O743*'pc-dist'!$O$12</f>
        <v>0</v>
      </c>
      <c r="X743" s="33">
        <f>+'PL-tc'!$P743*'pc-dist'!$F$77</f>
        <v>0</v>
      </c>
      <c r="Y743" s="34" t="str">
        <f t="shared" si="851"/>
        <v>n/a</v>
      </c>
      <c r="Z743" s="34" t="str">
        <f t="shared" si="852"/>
        <v>n/a</v>
      </c>
      <c r="AB743" s="33">
        <f>+'PL-tc'!$N743*'pc-dist'!$G$64</f>
        <v>0</v>
      </c>
      <c r="AC743" s="33">
        <f>+'PL-tc'!$O743*'pc-dist'!$P$12</f>
        <v>0</v>
      </c>
      <c r="AD743" s="33">
        <f>+'PL-tc'!$P743*'pc-dist'!$G$77</f>
        <v>0</v>
      </c>
      <c r="AE743" s="34" t="str">
        <f t="shared" si="854"/>
        <v>n/a</v>
      </c>
      <c r="AF743" s="34" t="str">
        <f t="shared" si="855"/>
        <v>n/a</v>
      </c>
      <c r="AH743" s="33">
        <f t="shared" si="856"/>
        <v>0</v>
      </c>
      <c r="AI743" s="33">
        <f t="shared" si="857"/>
        <v>0</v>
      </c>
      <c r="AJ743" s="33">
        <f t="shared" si="858"/>
        <v>0</v>
      </c>
      <c r="AK743" s="34" t="str">
        <f t="shared" si="859"/>
        <v>n/a</v>
      </c>
      <c r="AL743" s="34" t="str">
        <f t="shared" si="860"/>
        <v>n/a</v>
      </c>
    </row>
    <row r="744" spans="1:38" hidden="1" outlineLevel="1" x14ac:dyDescent="0.2">
      <c r="A744" s="49">
        <v>2210</v>
      </c>
      <c r="B744" s="44" t="str">
        <f>+masterfile!D658</f>
        <v>2210 Solidaritätszuschl.-Erstattung Vorjahre</v>
      </c>
      <c r="D744" s="33">
        <f>+'PL-tc'!$N744*'pc-dist'!$C$64</f>
        <v>0</v>
      </c>
      <c r="E744" s="33">
        <f>+'PL-tc'!$O744*'pc-dist'!$L$12</f>
        <v>0</v>
      </c>
      <c r="F744" s="33">
        <f>+'PL-tc'!$P744*'pc-dist'!$C$77</f>
        <v>0</v>
      </c>
      <c r="G744" s="34" t="str">
        <f t="shared" si="842"/>
        <v>n/a</v>
      </c>
      <c r="H744" s="34" t="str">
        <f t="shared" si="843"/>
        <v>n/a</v>
      </c>
      <c r="J744" s="33">
        <f>+'PL-tc'!$N744*'pc-dist'!$D$64</f>
        <v>0</v>
      </c>
      <c r="K744" s="33">
        <f>+'PL-tc'!$O744*'pc-dist'!$M$12</f>
        <v>0</v>
      </c>
      <c r="L744" s="33">
        <f>+'PL-tc'!$P744*'pc-dist'!$D$77</f>
        <v>0</v>
      </c>
      <c r="M744" s="34" t="str">
        <f t="shared" si="845"/>
        <v>n/a</v>
      </c>
      <c r="N744" s="34" t="str">
        <f t="shared" si="846"/>
        <v>n/a</v>
      </c>
      <c r="P744" s="33">
        <f>+'PL-tc'!$N744*'pc-dist'!$E$64</f>
        <v>0</v>
      </c>
      <c r="Q744" s="33">
        <f>+'PL-tc'!$O744*'pc-dist'!$N$12</f>
        <v>0</v>
      </c>
      <c r="R744" s="33">
        <f>+'PL-tc'!$P744*'pc-dist'!$E$77</f>
        <v>0</v>
      </c>
      <c r="S744" s="34" t="str">
        <f t="shared" si="848"/>
        <v>n/a</v>
      </c>
      <c r="T744" s="34" t="str">
        <f t="shared" si="849"/>
        <v>n/a</v>
      </c>
      <c r="V744" s="33">
        <f>+'PL-tc'!$N744*'pc-dist'!$F$64</f>
        <v>0</v>
      </c>
      <c r="W744" s="33">
        <f>+'PL-tc'!$O744*'pc-dist'!$O$12</f>
        <v>0</v>
      </c>
      <c r="X744" s="33">
        <f>+'PL-tc'!$P744*'pc-dist'!$F$77</f>
        <v>0</v>
      </c>
      <c r="Y744" s="34" t="str">
        <f t="shared" si="851"/>
        <v>n/a</v>
      </c>
      <c r="Z744" s="34" t="str">
        <f t="shared" si="852"/>
        <v>n/a</v>
      </c>
      <c r="AB744" s="33">
        <f>+'PL-tc'!$N744*'pc-dist'!$G$64</f>
        <v>0</v>
      </c>
      <c r="AC744" s="33">
        <f>+'PL-tc'!$O744*'pc-dist'!$P$12</f>
        <v>0</v>
      </c>
      <c r="AD744" s="33">
        <f>+'PL-tc'!$P744*'pc-dist'!$G$77</f>
        <v>0</v>
      </c>
      <c r="AE744" s="34" t="str">
        <f t="shared" si="854"/>
        <v>n/a</v>
      </c>
      <c r="AF744" s="34" t="str">
        <f t="shared" si="855"/>
        <v>n/a</v>
      </c>
      <c r="AH744" s="33">
        <f t="shared" si="856"/>
        <v>0</v>
      </c>
      <c r="AI744" s="33">
        <f t="shared" si="857"/>
        <v>0</v>
      </c>
      <c r="AJ744" s="33">
        <f t="shared" si="858"/>
        <v>0</v>
      </c>
      <c r="AK744" s="34" t="str">
        <f t="shared" si="859"/>
        <v>n/a</v>
      </c>
      <c r="AL744" s="34" t="str">
        <f t="shared" si="860"/>
        <v>n/a</v>
      </c>
    </row>
    <row r="745" spans="1:38" hidden="1" outlineLevel="1" x14ac:dyDescent="0.2">
      <c r="A745" s="49">
        <v>2213</v>
      </c>
      <c r="B745" s="44" t="str">
        <f>+masterfile!D659</f>
        <v>2213 Kapitalertragsteuer 25 % (KapG)</v>
      </c>
      <c r="D745" s="33">
        <f>+'PL-tc'!$N745*'pc-dist'!$C$64</f>
        <v>0</v>
      </c>
      <c r="E745" s="33">
        <f>+'PL-tc'!$O745*'pc-dist'!$L$12</f>
        <v>0</v>
      </c>
      <c r="F745" s="33">
        <f>+'PL-tc'!$P745*'pc-dist'!$C$77</f>
        <v>0</v>
      </c>
      <c r="G745" s="34" t="str">
        <f t="shared" si="842"/>
        <v>n/a</v>
      </c>
      <c r="H745" s="34" t="str">
        <f t="shared" si="843"/>
        <v>n/a</v>
      </c>
      <c r="J745" s="33">
        <f>+'PL-tc'!$N745*'pc-dist'!$D$64</f>
        <v>0</v>
      </c>
      <c r="K745" s="33">
        <f>+'PL-tc'!$O745*'pc-dist'!$M$12</f>
        <v>0</v>
      </c>
      <c r="L745" s="33">
        <f>+'PL-tc'!$P745*'pc-dist'!$D$77</f>
        <v>0</v>
      </c>
      <c r="M745" s="34" t="str">
        <f t="shared" si="845"/>
        <v>n/a</v>
      </c>
      <c r="N745" s="34" t="str">
        <f t="shared" si="846"/>
        <v>n/a</v>
      </c>
      <c r="P745" s="33">
        <f>+'PL-tc'!$N745*'pc-dist'!$E$64</f>
        <v>0</v>
      </c>
      <c r="Q745" s="33">
        <f>+'PL-tc'!$O745*'pc-dist'!$N$12</f>
        <v>0</v>
      </c>
      <c r="R745" s="33">
        <f>+'PL-tc'!$P745*'pc-dist'!$E$77</f>
        <v>0</v>
      </c>
      <c r="S745" s="34" t="str">
        <f t="shared" si="848"/>
        <v>n/a</v>
      </c>
      <c r="T745" s="34" t="str">
        <f t="shared" si="849"/>
        <v>n/a</v>
      </c>
      <c r="V745" s="33">
        <f>+'PL-tc'!$N745*'pc-dist'!$F$64</f>
        <v>0</v>
      </c>
      <c r="W745" s="33">
        <f>+'PL-tc'!$O745*'pc-dist'!$O$12</f>
        <v>0</v>
      </c>
      <c r="X745" s="33">
        <f>+'PL-tc'!$P745*'pc-dist'!$F$77</f>
        <v>0</v>
      </c>
      <c r="Y745" s="34" t="str">
        <f t="shared" si="851"/>
        <v>n/a</v>
      </c>
      <c r="Z745" s="34" t="str">
        <f t="shared" si="852"/>
        <v>n/a</v>
      </c>
      <c r="AB745" s="33">
        <f>+'PL-tc'!$N745*'pc-dist'!$G$64</f>
        <v>0</v>
      </c>
      <c r="AC745" s="33">
        <f>+'PL-tc'!$O745*'pc-dist'!$P$12</f>
        <v>0</v>
      </c>
      <c r="AD745" s="33">
        <f>+'PL-tc'!$P745*'pc-dist'!$G$77</f>
        <v>0</v>
      </c>
      <c r="AE745" s="34" t="str">
        <f t="shared" si="854"/>
        <v>n/a</v>
      </c>
      <c r="AF745" s="34" t="str">
        <f t="shared" si="855"/>
        <v>n/a</v>
      </c>
      <c r="AH745" s="33">
        <f t="shared" si="856"/>
        <v>0</v>
      </c>
      <c r="AI745" s="33">
        <f t="shared" si="857"/>
        <v>0</v>
      </c>
      <c r="AJ745" s="33">
        <f t="shared" si="858"/>
        <v>0</v>
      </c>
      <c r="AK745" s="34" t="str">
        <f t="shared" si="859"/>
        <v>n/a</v>
      </c>
      <c r="AL745" s="34" t="str">
        <f t="shared" si="860"/>
        <v>n/a</v>
      </c>
    </row>
    <row r="746" spans="1:38" hidden="1" outlineLevel="1" x14ac:dyDescent="0.2">
      <c r="A746" s="49">
        <v>2216</v>
      </c>
      <c r="B746" s="44" t="str">
        <f>+masterfile!D660</f>
        <v>2216 SolZ auf Kapitalertragsteuer 25 % (KapG)</v>
      </c>
      <c r="D746" s="33">
        <f>+'PL-tc'!$N746*'pc-dist'!$C$64</f>
        <v>0</v>
      </c>
      <c r="E746" s="33">
        <f>+'PL-tc'!$O746*'pc-dist'!$L$12</f>
        <v>0</v>
      </c>
      <c r="F746" s="33">
        <f>+'PL-tc'!$P746*'pc-dist'!$C$77</f>
        <v>0</v>
      </c>
      <c r="G746" s="34" t="str">
        <f t="shared" si="842"/>
        <v>n/a</v>
      </c>
      <c r="H746" s="34" t="str">
        <f t="shared" si="843"/>
        <v>n/a</v>
      </c>
      <c r="J746" s="33">
        <f>+'PL-tc'!$N746*'pc-dist'!$D$64</f>
        <v>0</v>
      </c>
      <c r="K746" s="33">
        <f>+'PL-tc'!$O746*'pc-dist'!$M$12</f>
        <v>0</v>
      </c>
      <c r="L746" s="33">
        <f>+'PL-tc'!$P746*'pc-dist'!$D$77</f>
        <v>0</v>
      </c>
      <c r="M746" s="34" t="str">
        <f t="shared" si="845"/>
        <v>n/a</v>
      </c>
      <c r="N746" s="34" t="str">
        <f t="shared" si="846"/>
        <v>n/a</v>
      </c>
      <c r="P746" s="33">
        <f>+'PL-tc'!$N746*'pc-dist'!$E$64</f>
        <v>0</v>
      </c>
      <c r="Q746" s="33">
        <f>+'PL-tc'!$O746*'pc-dist'!$N$12</f>
        <v>0</v>
      </c>
      <c r="R746" s="33">
        <f>+'PL-tc'!$P746*'pc-dist'!$E$77</f>
        <v>0</v>
      </c>
      <c r="S746" s="34" t="str">
        <f t="shared" si="848"/>
        <v>n/a</v>
      </c>
      <c r="T746" s="34" t="str">
        <f t="shared" si="849"/>
        <v>n/a</v>
      </c>
      <c r="V746" s="33">
        <f>+'PL-tc'!$N746*'pc-dist'!$F$64</f>
        <v>0</v>
      </c>
      <c r="W746" s="33">
        <f>+'PL-tc'!$O746*'pc-dist'!$O$12</f>
        <v>0</v>
      </c>
      <c r="X746" s="33">
        <f>+'PL-tc'!$P746*'pc-dist'!$F$77</f>
        <v>0</v>
      </c>
      <c r="Y746" s="34" t="str">
        <f t="shared" si="851"/>
        <v>n/a</v>
      </c>
      <c r="Z746" s="34" t="str">
        <f t="shared" si="852"/>
        <v>n/a</v>
      </c>
      <c r="AB746" s="33">
        <f>+'PL-tc'!$N746*'pc-dist'!$G$64</f>
        <v>0</v>
      </c>
      <c r="AC746" s="33">
        <f>+'PL-tc'!$O746*'pc-dist'!$P$12</f>
        <v>0</v>
      </c>
      <c r="AD746" s="33">
        <f>+'PL-tc'!$P746*'pc-dist'!$G$77</f>
        <v>0</v>
      </c>
      <c r="AE746" s="34" t="str">
        <f t="shared" si="854"/>
        <v>n/a</v>
      </c>
      <c r="AF746" s="34" t="str">
        <f t="shared" si="855"/>
        <v>n/a</v>
      </c>
      <c r="AH746" s="33">
        <f t="shared" si="856"/>
        <v>0</v>
      </c>
      <c r="AI746" s="33">
        <f t="shared" si="857"/>
        <v>0</v>
      </c>
      <c r="AJ746" s="33">
        <f t="shared" si="858"/>
        <v>0</v>
      </c>
      <c r="AK746" s="34" t="str">
        <f t="shared" si="859"/>
        <v>n/a</v>
      </c>
      <c r="AL746" s="34" t="str">
        <f t="shared" si="860"/>
        <v>n/a</v>
      </c>
    </row>
    <row r="747" spans="1:38" hidden="1" outlineLevel="1" x14ac:dyDescent="0.2">
      <c r="A747" s="49">
        <v>2218</v>
      </c>
      <c r="B747" s="44" t="str">
        <f>+masterfile!D661</f>
        <v>2218 Ausländ. Steuer auf stfr. DBA-Einkünfte</v>
      </c>
      <c r="D747" s="33">
        <f>+'PL-tc'!$N747*'pc-dist'!$C$64</f>
        <v>0</v>
      </c>
      <c r="E747" s="33">
        <f>+'PL-tc'!$O747*'pc-dist'!$L$12</f>
        <v>0</v>
      </c>
      <c r="F747" s="33">
        <f>+'PL-tc'!$P747*'pc-dist'!$C$77</f>
        <v>0</v>
      </c>
      <c r="G747" s="34" t="str">
        <f t="shared" si="842"/>
        <v>n/a</v>
      </c>
      <c r="H747" s="34" t="str">
        <f t="shared" si="843"/>
        <v>n/a</v>
      </c>
      <c r="J747" s="33">
        <f>+'PL-tc'!$N747*'pc-dist'!$D$64</f>
        <v>0</v>
      </c>
      <c r="K747" s="33">
        <f>+'PL-tc'!$O747*'pc-dist'!$M$12</f>
        <v>0</v>
      </c>
      <c r="L747" s="33">
        <f>+'PL-tc'!$P747*'pc-dist'!$D$77</f>
        <v>0</v>
      </c>
      <c r="M747" s="34" t="str">
        <f t="shared" si="845"/>
        <v>n/a</v>
      </c>
      <c r="N747" s="34" t="str">
        <f t="shared" si="846"/>
        <v>n/a</v>
      </c>
      <c r="P747" s="33">
        <f>+'PL-tc'!$N747*'pc-dist'!$E$64</f>
        <v>0</v>
      </c>
      <c r="Q747" s="33">
        <f>+'PL-tc'!$O747*'pc-dist'!$N$12</f>
        <v>0</v>
      </c>
      <c r="R747" s="33">
        <f>+'PL-tc'!$P747*'pc-dist'!$E$77</f>
        <v>0</v>
      </c>
      <c r="S747" s="34" t="str">
        <f t="shared" si="848"/>
        <v>n/a</v>
      </c>
      <c r="T747" s="34" t="str">
        <f t="shared" si="849"/>
        <v>n/a</v>
      </c>
      <c r="V747" s="33">
        <f>+'PL-tc'!$N747*'pc-dist'!$F$64</f>
        <v>0</v>
      </c>
      <c r="W747" s="33">
        <f>+'PL-tc'!$O747*'pc-dist'!$O$12</f>
        <v>0</v>
      </c>
      <c r="X747" s="33">
        <f>+'PL-tc'!$P747*'pc-dist'!$F$77</f>
        <v>0</v>
      </c>
      <c r="Y747" s="34" t="str">
        <f t="shared" si="851"/>
        <v>n/a</v>
      </c>
      <c r="Z747" s="34" t="str">
        <f t="shared" si="852"/>
        <v>n/a</v>
      </c>
      <c r="AB747" s="33">
        <f>+'PL-tc'!$N747*'pc-dist'!$G$64</f>
        <v>0</v>
      </c>
      <c r="AC747" s="33">
        <f>+'PL-tc'!$O747*'pc-dist'!$P$12</f>
        <v>0</v>
      </c>
      <c r="AD747" s="33">
        <f>+'PL-tc'!$P747*'pc-dist'!$G$77</f>
        <v>0</v>
      </c>
      <c r="AE747" s="34" t="str">
        <f t="shared" si="854"/>
        <v>n/a</v>
      </c>
      <c r="AF747" s="34" t="str">
        <f t="shared" si="855"/>
        <v>n/a</v>
      </c>
      <c r="AH747" s="33">
        <f t="shared" si="856"/>
        <v>0</v>
      </c>
      <c r="AI747" s="33">
        <f t="shared" si="857"/>
        <v>0</v>
      </c>
      <c r="AJ747" s="33">
        <f t="shared" si="858"/>
        <v>0</v>
      </c>
      <c r="AK747" s="34" t="str">
        <f t="shared" si="859"/>
        <v>n/a</v>
      </c>
      <c r="AL747" s="34" t="str">
        <f t="shared" si="860"/>
        <v>n/a</v>
      </c>
    </row>
    <row r="748" spans="1:38" hidden="1" outlineLevel="1" x14ac:dyDescent="0.2">
      <c r="A748" s="49">
        <v>2219</v>
      </c>
      <c r="B748" s="44" t="str">
        <f>+masterfile!D662</f>
        <v>2219 Anrechn./Abzug ausländ. Quellensteuer</v>
      </c>
      <c r="D748" s="33">
        <f>+'PL-tc'!$N748*'pc-dist'!$C$64</f>
        <v>0</v>
      </c>
      <c r="E748" s="33">
        <f>+'PL-tc'!$O748*'pc-dist'!$L$12</f>
        <v>0</v>
      </c>
      <c r="F748" s="33">
        <f>+'PL-tc'!$P748*'pc-dist'!$C$77</f>
        <v>0</v>
      </c>
      <c r="G748" s="34" t="str">
        <f t="shared" si="842"/>
        <v>n/a</v>
      </c>
      <c r="H748" s="34" t="str">
        <f t="shared" si="843"/>
        <v>n/a</v>
      </c>
      <c r="J748" s="33">
        <f>+'PL-tc'!$N748*'pc-dist'!$D$64</f>
        <v>0</v>
      </c>
      <c r="K748" s="33">
        <f>+'PL-tc'!$O748*'pc-dist'!$M$12</f>
        <v>0</v>
      </c>
      <c r="L748" s="33">
        <f>+'PL-tc'!$P748*'pc-dist'!$D$77</f>
        <v>0</v>
      </c>
      <c r="M748" s="34" t="str">
        <f t="shared" si="845"/>
        <v>n/a</v>
      </c>
      <c r="N748" s="34" t="str">
        <f t="shared" si="846"/>
        <v>n/a</v>
      </c>
      <c r="P748" s="33">
        <f>+'PL-tc'!$N748*'pc-dist'!$E$64</f>
        <v>0</v>
      </c>
      <c r="Q748" s="33">
        <f>+'PL-tc'!$O748*'pc-dist'!$N$12</f>
        <v>0</v>
      </c>
      <c r="R748" s="33">
        <f>+'PL-tc'!$P748*'pc-dist'!$E$77</f>
        <v>0</v>
      </c>
      <c r="S748" s="34" t="str">
        <f t="shared" si="848"/>
        <v>n/a</v>
      </c>
      <c r="T748" s="34" t="str">
        <f t="shared" si="849"/>
        <v>n/a</v>
      </c>
      <c r="V748" s="33">
        <f>+'PL-tc'!$N748*'pc-dist'!$F$64</f>
        <v>0</v>
      </c>
      <c r="W748" s="33">
        <f>+'PL-tc'!$O748*'pc-dist'!$O$12</f>
        <v>0</v>
      </c>
      <c r="X748" s="33">
        <f>+'PL-tc'!$P748*'pc-dist'!$F$77</f>
        <v>0</v>
      </c>
      <c r="Y748" s="34" t="str">
        <f t="shared" si="851"/>
        <v>n/a</v>
      </c>
      <c r="Z748" s="34" t="str">
        <f t="shared" si="852"/>
        <v>n/a</v>
      </c>
      <c r="AB748" s="33">
        <f>+'PL-tc'!$N748*'pc-dist'!$G$64</f>
        <v>0</v>
      </c>
      <c r="AC748" s="33">
        <f>+'PL-tc'!$O748*'pc-dist'!$P$12</f>
        <v>0</v>
      </c>
      <c r="AD748" s="33">
        <f>+'PL-tc'!$P748*'pc-dist'!$G$77</f>
        <v>0</v>
      </c>
      <c r="AE748" s="34" t="str">
        <f t="shared" si="854"/>
        <v>n/a</v>
      </c>
      <c r="AF748" s="34" t="str">
        <f t="shared" si="855"/>
        <v>n/a</v>
      </c>
      <c r="AH748" s="33">
        <f t="shared" si="856"/>
        <v>0</v>
      </c>
      <c r="AI748" s="33">
        <f t="shared" si="857"/>
        <v>0</v>
      </c>
      <c r="AJ748" s="33">
        <f t="shared" si="858"/>
        <v>0</v>
      </c>
      <c r="AK748" s="34" t="str">
        <f t="shared" si="859"/>
        <v>n/a</v>
      </c>
      <c r="AL748" s="34" t="str">
        <f t="shared" si="860"/>
        <v>n/a</v>
      </c>
    </row>
    <row r="749" spans="1:38" hidden="1" outlineLevel="1" x14ac:dyDescent="0.2">
      <c r="A749" s="49">
        <v>2250</v>
      </c>
      <c r="B749" s="44" t="str">
        <f>+masterfile!D663</f>
        <v>2250 Aufw. Zuführg/Auflösung latente Steuern</v>
      </c>
      <c r="D749" s="33">
        <f>+'PL-tc'!$N749*'pc-dist'!$C$64</f>
        <v>0</v>
      </c>
      <c r="E749" s="33">
        <f>+'PL-tc'!$O749*'pc-dist'!$L$12</f>
        <v>0</v>
      </c>
      <c r="F749" s="33">
        <f>+'PL-tc'!$P749*'pc-dist'!$C$77</f>
        <v>0</v>
      </c>
      <c r="G749" s="34" t="str">
        <f t="shared" si="842"/>
        <v>n/a</v>
      </c>
      <c r="H749" s="34" t="str">
        <f t="shared" si="843"/>
        <v>n/a</v>
      </c>
      <c r="J749" s="33">
        <f>+'PL-tc'!$N749*'pc-dist'!$D$64</f>
        <v>0</v>
      </c>
      <c r="K749" s="33">
        <f>+'PL-tc'!$O749*'pc-dist'!$M$12</f>
        <v>0</v>
      </c>
      <c r="L749" s="33">
        <f>+'PL-tc'!$P749*'pc-dist'!$D$77</f>
        <v>0</v>
      </c>
      <c r="M749" s="34" t="str">
        <f t="shared" si="845"/>
        <v>n/a</v>
      </c>
      <c r="N749" s="34" t="str">
        <f t="shared" si="846"/>
        <v>n/a</v>
      </c>
      <c r="P749" s="33">
        <f>+'PL-tc'!$N749*'pc-dist'!$E$64</f>
        <v>0</v>
      </c>
      <c r="Q749" s="33">
        <f>+'PL-tc'!$O749*'pc-dist'!$N$12</f>
        <v>0</v>
      </c>
      <c r="R749" s="33">
        <f>+'PL-tc'!$P749*'pc-dist'!$E$77</f>
        <v>0</v>
      </c>
      <c r="S749" s="34" t="str">
        <f t="shared" si="848"/>
        <v>n/a</v>
      </c>
      <c r="T749" s="34" t="str">
        <f t="shared" si="849"/>
        <v>n/a</v>
      </c>
      <c r="V749" s="33">
        <f>+'PL-tc'!$N749*'pc-dist'!$F$64</f>
        <v>0</v>
      </c>
      <c r="W749" s="33">
        <f>+'PL-tc'!$O749*'pc-dist'!$O$12</f>
        <v>0</v>
      </c>
      <c r="X749" s="33">
        <f>+'PL-tc'!$P749*'pc-dist'!$F$77</f>
        <v>0</v>
      </c>
      <c r="Y749" s="34" t="str">
        <f t="shared" si="851"/>
        <v>n/a</v>
      </c>
      <c r="Z749" s="34" t="str">
        <f t="shared" si="852"/>
        <v>n/a</v>
      </c>
      <c r="AB749" s="33">
        <f>+'PL-tc'!$N749*'pc-dist'!$G$64</f>
        <v>0</v>
      </c>
      <c r="AC749" s="33">
        <f>+'PL-tc'!$O749*'pc-dist'!$P$12</f>
        <v>0</v>
      </c>
      <c r="AD749" s="33">
        <f>+'PL-tc'!$P749*'pc-dist'!$G$77</f>
        <v>0</v>
      </c>
      <c r="AE749" s="34" t="str">
        <f t="shared" si="854"/>
        <v>n/a</v>
      </c>
      <c r="AF749" s="34" t="str">
        <f t="shared" si="855"/>
        <v>n/a</v>
      </c>
      <c r="AH749" s="33">
        <f t="shared" si="856"/>
        <v>0</v>
      </c>
      <c r="AI749" s="33">
        <f t="shared" si="857"/>
        <v>0</v>
      </c>
      <c r="AJ749" s="33">
        <f t="shared" si="858"/>
        <v>0</v>
      </c>
      <c r="AK749" s="34" t="str">
        <f t="shared" si="859"/>
        <v>n/a</v>
      </c>
      <c r="AL749" s="34" t="str">
        <f t="shared" si="860"/>
        <v>n/a</v>
      </c>
    </row>
    <row r="750" spans="1:38" hidden="1" outlineLevel="1" x14ac:dyDescent="0.2">
      <c r="A750" s="49">
        <v>2255</v>
      </c>
      <c r="B750" s="44" t="str">
        <f>+masterfile!D664</f>
        <v>2255 Erträge Zuführg/Auflösg latente Steuern</v>
      </c>
      <c r="D750" s="33">
        <f>+'PL-tc'!$N750*'pc-dist'!$C$64</f>
        <v>0</v>
      </c>
      <c r="E750" s="33">
        <f>+'PL-tc'!$O750*'pc-dist'!$L$12</f>
        <v>0</v>
      </c>
      <c r="F750" s="33">
        <f>+'PL-tc'!$P750*'pc-dist'!$C$77</f>
        <v>0</v>
      </c>
      <c r="G750" s="34" t="str">
        <f t="shared" si="842"/>
        <v>n/a</v>
      </c>
      <c r="H750" s="34" t="str">
        <f t="shared" si="843"/>
        <v>n/a</v>
      </c>
      <c r="J750" s="33">
        <f>+'PL-tc'!$N750*'pc-dist'!$D$64</f>
        <v>0</v>
      </c>
      <c r="K750" s="33">
        <f>+'PL-tc'!$O750*'pc-dist'!$M$12</f>
        <v>0</v>
      </c>
      <c r="L750" s="33">
        <f>+'PL-tc'!$P750*'pc-dist'!$D$77</f>
        <v>0</v>
      </c>
      <c r="M750" s="34" t="str">
        <f t="shared" si="845"/>
        <v>n/a</v>
      </c>
      <c r="N750" s="34" t="str">
        <f t="shared" si="846"/>
        <v>n/a</v>
      </c>
      <c r="P750" s="33">
        <f>+'PL-tc'!$N750*'pc-dist'!$E$64</f>
        <v>0</v>
      </c>
      <c r="Q750" s="33">
        <f>+'PL-tc'!$O750*'pc-dist'!$N$12</f>
        <v>0</v>
      </c>
      <c r="R750" s="33">
        <f>+'PL-tc'!$P750*'pc-dist'!$E$77</f>
        <v>0</v>
      </c>
      <c r="S750" s="34" t="str">
        <f t="shared" si="848"/>
        <v>n/a</v>
      </c>
      <c r="T750" s="34" t="str">
        <f t="shared" si="849"/>
        <v>n/a</v>
      </c>
      <c r="V750" s="33">
        <f>+'PL-tc'!$N750*'pc-dist'!$F$64</f>
        <v>0</v>
      </c>
      <c r="W750" s="33">
        <f>+'PL-tc'!$O750*'pc-dist'!$O$12</f>
        <v>0</v>
      </c>
      <c r="X750" s="33">
        <f>+'PL-tc'!$P750*'pc-dist'!$F$77</f>
        <v>0</v>
      </c>
      <c r="Y750" s="34" t="str">
        <f t="shared" si="851"/>
        <v>n/a</v>
      </c>
      <c r="Z750" s="34" t="str">
        <f t="shared" si="852"/>
        <v>n/a</v>
      </c>
      <c r="AB750" s="33">
        <f>+'PL-tc'!$N750*'pc-dist'!$G$64</f>
        <v>0</v>
      </c>
      <c r="AC750" s="33">
        <f>+'PL-tc'!$O750*'pc-dist'!$P$12</f>
        <v>0</v>
      </c>
      <c r="AD750" s="33">
        <f>+'PL-tc'!$P750*'pc-dist'!$G$77</f>
        <v>0</v>
      </c>
      <c r="AE750" s="34" t="str">
        <f t="shared" si="854"/>
        <v>n/a</v>
      </c>
      <c r="AF750" s="34" t="str">
        <f t="shared" si="855"/>
        <v>n/a</v>
      </c>
      <c r="AH750" s="33">
        <f t="shared" si="856"/>
        <v>0</v>
      </c>
      <c r="AI750" s="33">
        <f t="shared" si="857"/>
        <v>0</v>
      </c>
      <c r="AJ750" s="33">
        <f t="shared" si="858"/>
        <v>0</v>
      </c>
      <c r="AK750" s="34" t="str">
        <f t="shared" si="859"/>
        <v>n/a</v>
      </c>
      <c r="AL750" s="34" t="str">
        <f t="shared" si="860"/>
        <v>n/a</v>
      </c>
    </row>
    <row r="751" spans="1:38" hidden="1" outlineLevel="1" x14ac:dyDescent="0.2">
      <c r="A751" s="49">
        <v>2260</v>
      </c>
      <c r="B751" s="44" t="str">
        <f>+masterfile!D665</f>
        <v>2260 Aufw. Zuführung zu Steuerrückst. BStBK</v>
      </c>
      <c r="D751" s="33">
        <f>+'PL-tc'!$N751*'pc-dist'!$C$64</f>
        <v>0</v>
      </c>
      <c r="E751" s="33">
        <f>+'PL-tc'!$O751*'pc-dist'!$L$12</f>
        <v>0</v>
      </c>
      <c r="F751" s="33">
        <f>+'PL-tc'!$P751*'pc-dist'!$C$77</f>
        <v>0</v>
      </c>
      <c r="G751" s="34" t="str">
        <f t="shared" si="842"/>
        <v>n/a</v>
      </c>
      <c r="H751" s="34" t="str">
        <f t="shared" si="843"/>
        <v>n/a</v>
      </c>
      <c r="J751" s="33">
        <f>+'PL-tc'!$N751*'pc-dist'!$D$64</f>
        <v>0</v>
      </c>
      <c r="K751" s="33">
        <f>+'PL-tc'!$O751*'pc-dist'!$M$12</f>
        <v>0</v>
      </c>
      <c r="L751" s="33">
        <f>+'PL-tc'!$P751*'pc-dist'!$D$77</f>
        <v>0</v>
      </c>
      <c r="M751" s="34" t="str">
        <f t="shared" si="845"/>
        <v>n/a</v>
      </c>
      <c r="N751" s="34" t="str">
        <f t="shared" si="846"/>
        <v>n/a</v>
      </c>
      <c r="P751" s="33">
        <f>+'PL-tc'!$N751*'pc-dist'!$E$64</f>
        <v>0</v>
      </c>
      <c r="Q751" s="33">
        <f>+'PL-tc'!$O751*'pc-dist'!$N$12</f>
        <v>0</v>
      </c>
      <c r="R751" s="33">
        <f>+'PL-tc'!$P751*'pc-dist'!$E$77</f>
        <v>0</v>
      </c>
      <c r="S751" s="34" t="str">
        <f t="shared" si="848"/>
        <v>n/a</v>
      </c>
      <c r="T751" s="34" t="str">
        <f t="shared" si="849"/>
        <v>n/a</v>
      </c>
      <c r="V751" s="33">
        <f>+'PL-tc'!$N751*'pc-dist'!$F$64</f>
        <v>0</v>
      </c>
      <c r="W751" s="33">
        <f>+'PL-tc'!$O751*'pc-dist'!$O$12</f>
        <v>0</v>
      </c>
      <c r="X751" s="33">
        <f>+'PL-tc'!$P751*'pc-dist'!$F$77</f>
        <v>0</v>
      </c>
      <c r="Y751" s="34" t="str">
        <f t="shared" si="851"/>
        <v>n/a</v>
      </c>
      <c r="Z751" s="34" t="str">
        <f t="shared" si="852"/>
        <v>n/a</v>
      </c>
      <c r="AB751" s="33">
        <f>+'PL-tc'!$N751*'pc-dist'!$G$64</f>
        <v>0</v>
      </c>
      <c r="AC751" s="33">
        <f>+'PL-tc'!$O751*'pc-dist'!$P$12</f>
        <v>0</v>
      </c>
      <c r="AD751" s="33">
        <f>+'PL-tc'!$P751*'pc-dist'!$G$77</f>
        <v>0</v>
      </c>
      <c r="AE751" s="34" t="str">
        <f t="shared" si="854"/>
        <v>n/a</v>
      </c>
      <c r="AF751" s="34" t="str">
        <f t="shared" si="855"/>
        <v>n/a</v>
      </c>
      <c r="AH751" s="33">
        <f t="shared" si="856"/>
        <v>0</v>
      </c>
      <c r="AI751" s="33">
        <f t="shared" si="857"/>
        <v>0</v>
      </c>
      <c r="AJ751" s="33">
        <f t="shared" si="858"/>
        <v>0</v>
      </c>
      <c r="AK751" s="34" t="str">
        <f t="shared" si="859"/>
        <v>n/a</v>
      </c>
      <c r="AL751" s="34" t="str">
        <f t="shared" si="860"/>
        <v>n/a</v>
      </c>
    </row>
    <row r="752" spans="1:38" hidden="1" outlineLevel="1" x14ac:dyDescent="0.2">
      <c r="A752" s="49">
        <v>2265</v>
      </c>
      <c r="B752" s="44" t="str">
        <f>+masterfile!D666</f>
        <v>2265 Erträge Auflösung Steuerrückst. BStBK</v>
      </c>
      <c r="D752" s="33">
        <f>+'PL-tc'!$N752*'pc-dist'!$C$64</f>
        <v>0</v>
      </c>
      <c r="E752" s="33">
        <f>+'PL-tc'!$O752*'pc-dist'!$L$12</f>
        <v>0</v>
      </c>
      <c r="F752" s="33">
        <f>+'PL-tc'!$P752*'pc-dist'!$C$77</f>
        <v>0</v>
      </c>
      <c r="G752" s="34" t="str">
        <f t="shared" si="842"/>
        <v>n/a</v>
      </c>
      <c r="H752" s="34" t="str">
        <f t="shared" si="843"/>
        <v>n/a</v>
      </c>
      <c r="J752" s="33">
        <f>+'PL-tc'!$N752*'pc-dist'!$D$64</f>
        <v>0</v>
      </c>
      <c r="K752" s="33">
        <f>+'PL-tc'!$O752*'pc-dist'!$M$12</f>
        <v>0</v>
      </c>
      <c r="L752" s="33">
        <f>+'PL-tc'!$P752*'pc-dist'!$D$77</f>
        <v>0</v>
      </c>
      <c r="M752" s="34" t="str">
        <f t="shared" si="845"/>
        <v>n/a</v>
      </c>
      <c r="N752" s="34" t="str">
        <f t="shared" si="846"/>
        <v>n/a</v>
      </c>
      <c r="P752" s="33">
        <f>+'PL-tc'!$N752*'pc-dist'!$E$64</f>
        <v>0</v>
      </c>
      <c r="Q752" s="33">
        <f>+'PL-tc'!$O752*'pc-dist'!$N$12</f>
        <v>0</v>
      </c>
      <c r="R752" s="33">
        <f>+'PL-tc'!$P752*'pc-dist'!$E$77</f>
        <v>0</v>
      </c>
      <c r="S752" s="34" t="str">
        <f t="shared" si="848"/>
        <v>n/a</v>
      </c>
      <c r="T752" s="34" t="str">
        <f t="shared" si="849"/>
        <v>n/a</v>
      </c>
      <c r="V752" s="33">
        <f>+'PL-tc'!$N752*'pc-dist'!$F$64</f>
        <v>0</v>
      </c>
      <c r="W752" s="33">
        <f>+'PL-tc'!$O752*'pc-dist'!$O$12</f>
        <v>0</v>
      </c>
      <c r="X752" s="33">
        <f>+'PL-tc'!$P752*'pc-dist'!$F$77</f>
        <v>0</v>
      </c>
      <c r="Y752" s="34" t="str">
        <f t="shared" si="851"/>
        <v>n/a</v>
      </c>
      <c r="Z752" s="34" t="str">
        <f t="shared" si="852"/>
        <v>n/a</v>
      </c>
      <c r="AB752" s="33">
        <f>+'PL-tc'!$N752*'pc-dist'!$G$64</f>
        <v>0</v>
      </c>
      <c r="AC752" s="33">
        <f>+'PL-tc'!$O752*'pc-dist'!$P$12</f>
        <v>0</v>
      </c>
      <c r="AD752" s="33">
        <f>+'PL-tc'!$P752*'pc-dist'!$G$77</f>
        <v>0</v>
      </c>
      <c r="AE752" s="34" t="str">
        <f t="shared" si="854"/>
        <v>n/a</v>
      </c>
      <c r="AF752" s="34" t="str">
        <f t="shared" si="855"/>
        <v>n/a</v>
      </c>
      <c r="AH752" s="33">
        <f t="shared" si="856"/>
        <v>0</v>
      </c>
      <c r="AI752" s="33">
        <f t="shared" si="857"/>
        <v>0</v>
      </c>
      <c r="AJ752" s="33">
        <f t="shared" si="858"/>
        <v>0</v>
      </c>
      <c r="AK752" s="34" t="str">
        <f t="shared" si="859"/>
        <v>n/a</v>
      </c>
      <c r="AL752" s="34" t="str">
        <f t="shared" si="860"/>
        <v>n/a</v>
      </c>
    </row>
    <row r="753" spans="1:40" hidden="1" outlineLevel="1" x14ac:dyDescent="0.2">
      <c r="A753" s="49">
        <v>2281</v>
      </c>
      <c r="B753" s="44" t="str">
        <f>+masterfile!D667</f>
        <v>2281 GewSt-NZ/Erstattung VJ § 4 (5b) EStG</v>
      </c>
      <c r="D753" s="33">
        <f>+'PL-tc'!$N753*'pc-dist'!$C$64</f>
        <v>0</v>
      </c>
      <c r="E753" s="33">
        <f>+'PL-tc'!$O753*'pc-dist'!$L$12</f>
        <v>0</v>
      </c>
      <c r="F753" s="33">
        <f>+'PL-tc'!$P753*'pc-dist'!$C$77</f>
        <v>0</v>
      </c>
      <c r="G753" s="34" t="str">
        <f t="shared" si="842"/>
        <v>n/a</v>
      </c>
      <c r="H753" s="34" t="str">
        <f t="shared" si="843"/>
        <v>n/a</v>
      </c>
      <c r="J753" s="33">
        <f>+'PL-tc'!$N753*'pc-dist'!$D$64</f>
        <v>0</v>
      </c>
      <c r="K753" s="33">
        <f>+'PL-tc'!$O753*'pc-dist'!$M$12</f>
        <v>0</v>
      </c>
      <c r="L753" s="33">
        <f>+'PL-tc'!$P753*'pc-dist'!$D$77</f>
        <v>0</v>
      </c>
      <c r="M753" s="34" t="str">
        <f t="shared" si="845"/>
        <v>n/a</v>
      </c>
      <c r="N753" s="34" t="str">
        <f t="shared" si="846"/>
        <v>n/a</v>
      </c>
      <c r="P753" s="33">
        <f>+'PL-tc'!$N753*'pc-dist'!$E$64</f>
        <v>0</v>
      </c>
      <c r="Q753" s="33">
        <f>+'PL-tc'!$O753*'pc-dist'!$N$12</f>
        <v>0</v>
      </c>
      <c r="R753" s="33">
        <f>+'PL-tc'!$P753*'pc-dist'!$E$77</f>
        <v>0</v>
      </c>
      <c r="S753" s="34" t="str">
        <f t="shared" si="848"/>
        <v>n/a</v>
      </c>
      <c r="T753" s="34" t="str">
        <f t="shared" si="849"/>
        <v>n/a</v>
      </c>
      <c r="V753" s="33">
        <f>+'PL-tc'!$N753*'pc-dist'!$F$64</f>
        <v>0</v>
      </c>
      <c r="W753" s="33">
        <f>+'PL-tc'!$O753*'pc-dist'!$O$12</f>
        <v>0</v>
      </c>
      <c r="X753" s="33">
        <f>+'PL-tc'!$P753*'pc-dist'!$F$77</f>
        <v>0</v>
      </c>
      <c r="Y753" s="34" t="str">
        <f t="shared" si="851"/>
        <v>n/a</v>
      </c>
      <c r="Z753" s="34" t="str">
        <f t="shared" si="852"/>
        <v>n/a</v>
      </c>
      <c r="AB753" s="33">
        <f>+'PL-tc'!$N753*'pc-dist'!$G$64</f>
        <v>0</v>
      </c>
      <c r="AC753" s="33">
        <f>+'PL-tc'!$O753*'pc-dist'!$P$12</f>
        <v>0</v>
      </c>
      <c r="AD753" s="33">
        <f>+'PL-tc'!$P753*'pc-dist'!$G$77</f>
        <v>0</v>
      </c>
      <c r="AE753" s="34" t="str">
        <f t="shared" si="854"/>
        <v>n/a</v>
      </c>
      <c r="AF753" s="34" t="str">
        <f t="shared" si="855"/>
        <v>n/a</v>
      </c>
      <c r="AH753" s="33">
        <f t="shared" si="856"/>
        <v>0</v>
      </c>
      <c r="AI753" s="33">
        <f t="shared" si="857"/>
        <v>0</v>
      </c>
      <c r="AJ753" s="33">
        <f t="shared" si="858"/>
        <v>0</v>
      </c>
      <c r="AK753" s="34" t="str">
        <f t="shared" si="859"/>
        <v>n/a</v>
      </c>
      <c r="AL753" s="34" t="str">
        <f t="shared" si="860"/>
        <v>n/a</v>
      </c>
    </row>
    <row r="754" spans="1:40" hidden="1" outlineLevel="1" x14ac:dyDescent="0.2">
      <c r="A754" s="49">
        <v>2283</v>
      </c>
      <c r="B754" s="44" t="str">
        <f>+masterfile!D668</f>
        <v>2283 Ertr. Auflösung GewSt-RSt § 4 (5b) EStG</v>
      </c>
      <c r="D754" s="33">
        <f>+'PL-tc'!$N754*'pc-dist'!$C$64</f>
        <v>0</v>
      </c>
      <c r="E754" s="33">
        <f>+'PL-tc'!$O754*'pc-dist'!$L$12</f>
        <v>0</v>
      </c>
      <c r="F754" s="33">
        <f>+'PL-tc'!$P754*'pc-dist'!$C$77</f>
        <v>0</v>
      </c>
      <c r="G754" s="34" t="str">
        <f t="shared" si="842"/>
        <v>n/a</v>
      </c>
      <c r="H754" s="34" t="str">
        <f t="shared" si="843"/>
        <v>n/a</v>
      </c>
      <c r="J754" s="33">
        <f>+'PL-tc'!$N754*'pc-dist'!$D$64</f>
        <v>0</v>
      </c>
      <c r="K754" s="33">
        <f>+'PL-tc'!$O754*'pc-dist'!$M$12</f>
        <v>0</v>
      </c>
      <c r="L754" s="33">
        <f>+'PL-tc'!$P754*'pc-dist'!$D$77</f>
        <v>0</v>
      </c>
      <c r="M754" s="34" t="str">
        <f t="shared" si="845"/>
        <v>n/a</v>
      </c>
      <c r="N754" s="34" t="str">
        <f t="shared" si="846"/>
        <v>n/a</v>
      </c>
      <c r="P754" s="33">
        <f>+'PL-tc'!$N754*'pc-dist'!$E$64</f>
        <v>0</v>
      </c>
      <c r="Q754" s="33">
        <f>+'PL-tc'!$O754*'pc-dist'!$N$12</f>
        <v>0</v>
      </c>
      <c r="R754" s="33">
        <f>+'PL-tc'!$P754*'pc-dist'!$E$77</f>
        <v>0</v>
      </c>
      <c r="S754" s="34" t="str">
        <f t="shared" si="848"/>
        <v>n/a</v>
      </c>
      <c r="T754" s="34" t="str">
        <f t="shared" si="849"/>
        <v>n/a</v>
      </c>
      <c r="V754" s="33">
        <f>+'PL-tc'!$N754*'pc-dist'!$F$64</f>
        <v>0</v>
      </c>
      <c r="W754" s="33">
        <f>+'PL-tc'!$O754*'pc-dist'!$O$12</f>
        <v>0</v>
      </c>
      <c r="X754" s="33">
        <f>+'PL-tc'!$P754*'pc-dist'!$F$77</f>
        <v>0</v>
      </c>
      <c r="Y754" s="34" t="str">
        <f t="shared" si="851"/>
        <v>n/a</v>
      </c>
      <c r="Z754" s="34" t="str">
        <f t="shared" si="852"/>
        <v>n/a</v>
      </c>
      <c r="AB754" s="33">
        <f>+'PL-tc'!$N754*'pc-dist'!$G$64</f>
        <v>0</v>
      </c>
      <c r="AC754" s="33">
        <f>+'PL-tc'!$O754*'pc-dist'!$P$12</f>
        <v>0</v>
      </c>
      <c r="AD754" s="33">
        <f>+'PL-tc'!$P754*'pc-dist'!$G$77</f>
        <v>0</v>
      </c>
      <c r="AE754" s="34" t="str">
        <f t="shared" si="854"/>
        <v>n/a</v>
      </c>
      <c r="AF754" s="34" t="str">
        <f t="shared" si="855"/>
        <v>n/a</v>
      </c>
      <c r="AH754" s="33">
        <f t="shared" si="856"/>
        <v>0</v>
      </c>
      <c r="AI754" s="33">
        <f t="shared" si="857"/>
        <v>0</v>
      </c>
      <c r="AJ754" s="33">
        <f t="shared" si="858"/>
        <v>0</v>
      </c>
      <c r="AK754" s="34" t="str">
        <f t="shared" si="859"/>
        <v>n/a</v>
      </c>
      <c r="AL754" s="34" t="str">
        <f t="shared" si="860"/>
        <v>n/a</v>
      </c>
      <c r="AN754" s="6" t="e">
        <f>+AND(AH754='PL-tc'!#REF!,'PL-tc-m'!AI757='PL-tc'!#REF!,'PL-tc-m'!AJ757='PL-tc'!#REF!)</f>
        <v>#REF!</v>
      </c>
    </row>
    <row r="755" spans="1:40" hidden="1" outlineLevel="1" x14ac:dyDescent="0.2">
      <c r="A755" s="49">
        <v>4320</v>
      </c>
      <c r="B755" s="44" t="str">
        <f>+masterfile!D1048</f>
        <v>4320 Gewerbesteuer</v>
      </c>
      <c r="D755" s="33">
        <f>+'PL-tc'!$N755*'pc-dist'!$C$64</f>
        <v>1.3719999999999999</v>
      </c>
      <c r="E755" s="33">
        <f>+'PL-tc'!$O755*'pc-dist'!$L$12</f>
        <v>1.4131599999999997</v>
      </c>
      <c r="F755" s="33">
        <f>+'PL-tc'!$P755*'pc-dist'!$C$77</f>
        <v>0</v>
      </c>
      <c r="G755" s="34">
        <f t="shared" si="842"/>
        <v>-1</v>
      </c>
      <c r="H755" s="34">
        <f t="shared" si="843"/>
        <v>-1</v>
      </c>
      <c r="J755" s="33">
        <f>+'PL-tc'!$N755*'pc-dist'!$D$64</f>
        <v>0.85749999999999982</v>
      </c>
      <c r="K755" s="33">
        <f>+'PL-tc'!$O755*'pc-dist'!$M$12</f>
        <v>0.88322499999999982</v>
      </c>
      <c r="L755" s="33">
        <f>+'PL-tc'!$P755*'pc-dist'!$D$77</f>
        <v>0</v>
      </c>
      <c r="M755" s="34">
        <f t="shared" si="845"/>
        <v>-1</v>
      </c>
      <c r="N755" s="34">
        <f t="shared" si="846"/>
        <v>-1</v>
      </c>
      <c r="P755" s="33">
        <f>+'PL-tc'!$N755*'pc-dist'!$E$64</f>
        <v>0.68599999999999994</v>
      </c>
      <c r="Q755" s="33">
        <f>+'PL-tc'!$O755*'pc-dist'!$N$12</f>
        <v>0.70657999999999987</v>
      </c>
      <c r="R755" s="33">
        <f>+'PL-tc'!$P755*'pc-dist'!$E$77</f>
        <v>0</v>
      </c>
      <c r="S755" s="34">
        <f t="shared" si="848"/>
        <v>-1</v>
      </c>
      <c r="T755" s="34">
        <f t="shared" si="849"/>
        <v>-1</v>
      </c>
      <c r="V755" s="33">
        <f>+'PL-tc'!$N755*'pc-dist'!$F$64</f>
        <v>0.34299999999999997</v>
      </c>
      <c r="W755" s="33">
        <f>+'PL-tc'!$O755*'pc-dist'!$O$12</f>
        <v>0.35328999999999994</v>
      </c>
      <c r="X755" s="33">
        <f>+'PL-tc'!$P755*'pc-dist'!$F$77</f>
        <v>0</v>
      </c>
      <c r="Y755" s="34">
        <f t="shared" si="851"/>
        <v>-1</v>
      </c>
      <c r="Z755" s="34">
        <f t="shared" si="852"/>
        <v>-1</v>
      </c>
      <c r="AB755" s="33">
        <f>+'PL-tc'!$N755*'pc-dist'!$G$64</f>
        <v>0.17149999999999999</v>
      </c>
      <c r="AC755" s="33">
        <f>+'PL-tc'!$O755*'pc-dist'!$P$12</f>
        <v>0.17664499999999997</v>
      </c>
      <c r="AD755" s="33">
        <f>+'PL-tc'!$P755*'pc-dist'!$G$77</f>
        <v>0</v>
      </c>
      <c r="AE755" s="34">
        <f t="shared" si="854"/>
        <v>-1</v>
      </c>
      <c r="AF755" s="34">
        <f t="shared" si="855"/>
        <v>-1</v>
      </c>
      <c r="AH755" s="33">
        <f t="shared" si="856"/>
        <v>3.4299999999999997</v>
      </c>
      <c r="AI755" s="33">
        <f t="shared" si="857"/>
        <v>3.5328999999999997</v>
      </c>
      <c r="AJ755" s="33">
        <f t="shared" si="858"/>
        <v>0</v>
      </c>
      <c r="AK755" s="34">
        <f t="shared" si="859"/>
        <v>-1</v>
      </c>
      <c r="AL755" s="34">
        <f t="shared" si="860"/>
        <v>-1</v>
      </c>
    </row>
    <row r="756" spans="1:40" collapsed="1" x14ac:dyDescent="0.2">
      <c r="B756" s="31"/>
      <c r="D756" s="53"/>
      <c r="E756" s="53"/>
      <c r="F756" s="53"/>
      <c r="J756" s="53"/>
      <c r="K756" s="53"/>
      <c r="L756" s="53"/>
      <c r="P756" s="53"/>
      <c r="Q756" s="53"/>
      <c r="R756" s="53"/>
      <c r="V756" s="53"/>
      <c r="W756" s="53"/>
      <c r="X756" s="53"/>
      <c r="AB756" s="53"/>
      <c r="AC756" s="53"/>
      <c r="AD756" s="53"/>
      <c r="AH756" s="53"/>
      <c r="AI756" s="53"/>
      <c r="AJ756" s="53"/>
    </row>
    <row r="757" spans="1:40" x14ac:dyDescent="0.2">
      <c r="A757" s="49" t="s">
        <v>133</v>
      </c>
      <c r="B757" s="25" t="s">
        <v>133</v>
      </c>
      <c r="D757" s="52">
        <f t="shared" ref="D757:F757" si="861">+D736+D738</f>
        <v>1499.167981683989</v>
      </c>
      <c r="E757" s="52">
        <f t="shared" si="861"/>
        <v>1542.4764454339111</v>
      </c>
      <c r="F757" s="52">
        <f t="shared" si="861"/>
        <v>1663.48805874554</v>
      </c>
      <c r="G757" s="30">
        <f>IFERROR(F757/E757-1,"n/a")</f>
        <v>7.8452811172482706E-2</v>
      </c>
      <c r="H757" s="30">
        <f>IFERROR(F757/D757-1,"n/a")</f>
        <v>0.10960751501441024</v>
      </c>
      <c r="J757" s="52">
        <f t="shared" ref="J757:L757" si="862">+J736+J738</f>
        <v>936.97998855249284</v>
      </c>
      <c r="K757" s="52">
        <f t="shared" si="862"/>
        <v>964.04777839619442</v>
      </c>
      <c r="L757" s="52">
        <f t="shared" si="862"/>
        <v>1039.6800367159626</v>
      </c>
      <c r="M757" s="30">
        <f>IFERROR(L757/K757-1,"n/a")</f>
        <v>7.8452811172482706E-2</v>
      </c>
      <c r="N757" s="30">
        <f>IFERROR(L757/J757-1,"n/a")</f>
        <v>0.10960751501441068</v>
      </c>
      <c r="P757" s="52">
        <f t="shared" ref="P757:R757" si="863">+P736+P738</f>
        <v>749.58399084199448</v>
      </c>
      <c r="Q757" s="52">
        <f t="shared" si="863"/>
        <v>771.23822271695553</v>
      </c>
      <c r="R757" s="52">
        <f t="shared" si="863"/>
        <v>831.74402937277</v>
      </c>
      <c r="S757" s="30">
        <f>IFERROR(R757/Q757-1,"n/a")</f>
        <v>7.8452811172482706E-2</v>
      </c>
      <c r="T757" s="30">
        <f>IFERROR(R757/P757-1,"n/a")</f>
        <v>0.10960751501441024</v>
      </c>
      <c r="V757" s="52">
        <f t="shared" ref="V757:X757" si="864">+V736+V738</f>
        <v>374.79199542099724</v>
      </c>
      <c r="W757" s="52">
        <f t="shared" si="864"/>
        <v>385.61911135847777</v>
      </c>
      <c r="X757" s="52">
        <f t="shared" si="864"/>
        <v>415.872014686385</v>
      </c>
      <c r="Y757" s="30">
        <f>IFERROR(X757/W757-1,"n/a")</f>
        <v>7.8452811172482706E-2</v>
      </c>
      <c r="Z757" s="30">
        <f>IFERROR(X757/V757-1,"n/a")</f>
        <v>0.10960751501441024</v>
      </c>
      <c r="AB757" s="52">
        <f t="shared" ref="AB757:AD757" si="865">+AB736+AB738</f>
        <v>187.39599771049862</v>
      </c>
      <c r="AC757" s="52">
        <f t="shared" si="865"/>
        <v>192.80955567923888</v>
      </c>
      <c r="AD757" s="52">
        <f t="shared" si="865"/>
        <v>207.9360073431925</v>
      </c>
      <c r="AE757" s="30">
        <f>IFERROR(AD757/AC757-1,"n/a")</f>
        <v>7.8452811172482706E-2</v>
      </c>
      <c r="AF757" s="30">
        <f>IFERROR(AD757/AB757-1,"n/a")</f>
        <v>0.10960751501441024</v>
      </c>
      <c r="AH757" s="52">
        <f>AB757+V757+P757+J757+D757</f>
        <v>3747.9199542099723</v>
      </c>
      <c r="AI757" s="52">
        <f>AC757+W757+Q757+K757+E757</f>
        <v>3856.1911135847777</v>
      </c>
      <c r="AJ757" s="52">
        <f>AD757+X757+R757+L757+F757</f>
        <v>4158.7201468638505</v>
      </c>
      <c r="AK757" s="30">
        <f>IFERROR(AJ757/AI757-1,"n/a")</f>
        <v>7.8452811172482706E-2</v>
      </c>
      <c r="AL757" s="30">
        <f>IFERROR(AJ757/AH757-1,"n/a")</f>
        <v>0.10960751501441046</v>
      </c>
      <c r="AN757" s="6" t="b">
        <f>+ABS(AH757-'PL-tc'!N757+AI757-'PL-tc'!O757+AJ757-'PL-tc'!P757)&lt;0.001</f>
        <v>1</v>
      </c>
    </row>
    <row r="758" spans="1:40" x14ac:dyDescent="0.2">
      <c r="D758" s="53"/>
      <c r="E758" s="53"/>
      <c r="F758" s="53"/>
      <c r="J758" s="53"/>
      <c r="K758" s="53"/>
      <c r="L758" s="53"/>
      <c r="P758" s="53"/>
      <c r="Q758" s="53"/>
      <c r="R758" s="53"/>
      <c r="V758" s="53"/>
      <c r="W758" s="53"/>
      <c r="X758" s="53"/>
      <c r="AB758" s="53"/>
      <c r="AC758" s="53"/>
      <c r="AD758" s="53"/>
      <c r="AH758" s="53"/>
      <c r="AI758" s="53"/>
      <c r="AJ758" s="53"/>
    </row>
    <row r="759" spans="1:40" x14ac:dyDescent="0.2">
      <c r="A759" s="49" t="s">
        <v>128</v>
      </c>
      <c r="B759" s="13" t="s">
        <v>128</v>
      </c>
      <c r="D759" s="53">
        <f t="shared" ref="D759:F759" si="866">+SUM(D760:D768)</f>
        <v>-8.0400000000000009</v>
      </c>
      <c r="E759" s="53">
        <f t="shared" si="866"/>
        <v>-8.2811999999999983</v>
      </c>
      <c r="F759" s="53">
        <f t="shared" si="866"/>
        <v>0</v>
      </c>
      <c r="G759" s="34">
        <f t="shared" ref="G759:G767" si="867">IFERROR(F759/E759-1,"n/a")</f>
        <v>-1</v>
      </c>
      <c r="H759" s="34">
        <f t="shared" ref="H759:H767" si="868">IFERROR(F759/D759-1,"n/a")</f>
        <v>-1</v>
      </c>
      <c r="J759" s="53">
        <f t="shared" ref="J759:L759" si="869">+SUM(J760:J768)</f>
        <v>-5.0250000000000004</v>
      </c>
      <c r="K759" s="53">
        <f t="shared" si="869"/>
        <v>-5.1757499999999981</v>
      </c>
      <c r="L759" s="53">
        <f t="shared" si="869"/>
        <v>0</v>
      </c>
      <c r="M759" s="34">
        <f t="shared" ref="M759:M767" si="870">IFERROR(L759/K759-1,"n/a")</f>
        <v>-1</v>
      </c>
      <c r="N759" s="34">
        <f t="shared" ref="N759:N767" si="871">IFERROR(L759/J759-1,"n/a")</f>
        <v>-1</v>
      </c>
      <c r="P759" s="53">
        <f t="shared" ref="P759:R759" si="872">+SUM(P760:P768)</f>
        <v>-4.0200000000000005</v>
      </c>
      <c r="Q759" s="53">
        <f t="shared" si="872"/>
        <v>-4.1405999999999992</v>
      </c>
      <c r="R759" s="53">
        <f t="shared" si="872"/>
        <v>0</v>
      </c>
      <c r="S759" s="34">
        <f t="shared" ref="S759:S767" si="873">IFERROR(R759/Q759-1,"n/a")</f>
        <v>-1</v>
      </c>
      <c r="T759" s="34">
        <f t="shared" ref="T759:T767" si="874">IFERROR(R759/P759-1,"n/a")</f>
        <v>-1</v>
      </c>
      <c r="V759" s="53">
        <f t="shared" ref="V759:X759" si="875">+SUM(V760:V768)</f>
        <v>-2.0100000000000002</v>
      </c>
      <c r="W759" s="53">
        <f t="shared" si="875"/>
        <v>-2.0702999999999996</v>
      </c>
      <c r="X759" s="53">
        <f t="shared" si="875"/>
        <v>0</v>
      </c>
      <c r="Y759" s="34">
        <f t="shared" ref="Y759:Y767" si="876">IFERROR(X759/W759-1,"n/a")</f>
        <v>-1</v>
      </c>
      <c r="Z759" s="34">
        <f t="shared" ref="Z759:Z767" si="877">IFERROR(X759/V759-1,"n/a")</f>
        <v>-1</v>
      </c>
      <c r="AB759" s="53">
        <f t="shared" ref="AB759:AD759" si="878">+SUM(AB760:AB768)</f>
        <v>-1.0050000000000001</v>
      </c>
      <c r="AC759" s="53">
        <f t="shared" si="878"/>
        <v>-1.0351499999999998</v>
      </c>
      <c r="AD759" s="53">
        <f t="shared" si="878"/>
        <v>0</v>
      </c>
      <c r="AE759" s="34">
        <f t="shared" ref="AE759:AE767" si="879">IFERROR(AD759/AC759-1,"n/a")</f>
        <v>-1</v>
      </c>
      <c r="AF759" s="34">
        <f t="shared" ref="AF759:AF767" si="880">IFERROR(AD759/AB759-1,"n/a")</f>
        <v>-1</v>
      </c>
      <c r="AH759" s="53">
        <f t="shared" ref="AH759:AH767" si="881">AB759+V759+P759+J759+D759</f>
        <v>-20.100000000000001</v>
      </c>
      <c r="AI759" s="53">
        <f t="shared" ref="AI759:AI767" si="882">AC759+W759+Q759+K759+E759</f>
        <v>-20.702999999999996</v>
      </c>
      <c r="AJ759" s="53">
        <f t="shared" ref="AJ759:AJ767" si="883">AD759+X759+R759+L759+F759</f>
        <v>0</v>
      </c>
      <c r="AK759" s="34">
        <f t="shared" ref="AK759:AK767" si="884">IFERROR(AJ759/AI759-1,"n/a")</f>
        <v>-1</v>
      </c>
      <c r="AL759" s="34">
        <f t="shared" ref="AL759:AL767" si="885">IFERROR(AJ759/AH759-1,"n/a")</f>
        <v>-1</v>
      </c>
    </row>
    <row r="760" spans="1:40" hidden="1" outlineLevel="1" x14ac:dyDescent="0.2">
      <c r="A760" s="49">
        <v>2285</v>
      </c>
      <c r="B760" s="18" t="str">
        <f>+masterfile!D669</f>
        <v>2285 Steuernachzahlg. VJ sonstige Steuern</v>
      </c>
      <c r="D760" s="33">
        <f>+'PL-tc'!$N760*'pc-dist'!$C$64</f>
        <v>0</v>
      </c>
      <c r="E760" s="33">
        <f>+'PL-tc'!$O760*'pc-dist'!$L$12</f>
        <v>0</v>
      </c>
      <c r="F760" s="33">
        <f>+'PL-tc'!$P760*'pc-dist'!$C$77</f>
        <v>0</v>
      </c>
      <c r="G760" s="34" t="str">
        <f t="shared" si="867"/>
        <v>n/a</v>
      </c>
      <c r="H760" s="34" t="str">
        <f t="shared" si="868"/>
        <v>n/a</v>
      </c>
      <c r="J760" s="33">
        <f>+'PL-tc'!$N760*'pc-dist'!$D$64</f>
        <v>0</v>
      </c>
      <c r="K760" s="33">
        <f>+'PL-tc'!$O760*'pc-dist'!$M$12</f>
        <v>0</v>
      </c>
      <c r="L760" s="33">
        <f>+'PL-tc'!$P760*'pc-dist'!$D$77</f>
        <v>0</v>
      </c>
      <c r="M760" s="34" t="str">
        <f t="shared" si="870"/>
        <v>n/a</v>
      </c>
      <c r="N760" s="34" t="str">
        <f t="shared" si="871"/>
        <v>n/a</v>
      </c>
      <c r="P760" s="33">
        <f>+'PL-tc'!$N760*'pc-dist'!$E$64</f>
        <v>0</v>
      </c>
      <c r="Q760" s="33">
        <f>+'PL-tc'!$O760*'pc-dist'!$N$12</f>
        <v>0</v>
      </c>
      <c r="R760" s="33">
        <f>+'PL-tc'!$P760*'pc-dist'!$E$77</f>
        <v>0</v>
      </c>
      <c r="S760" s="34" t="str">
        <f t="shared" si="873"/>
        <v>n/a</v>
      </c>
      <c r="T760" s="34" t="str">
        <f t="shared" si="874"/>
        <v>n/a</v>
      </c>
      <c r="V760" s="33">
        <f>+'PL-tc'!$N760*'pc-dist'!$F$64</f>
        <v>0</v>
      </c>
      <c r="W760" s="33">
        <f>+'PL-tc'!$O760*'pc-dist'!$O$12</f>
        <v>0</v>
      </c>
      <c r="X760" s="33">
        <f>+'PL-tc'!$P760*'pc-dist'!$F$77</f>
        <v>0</v>
      </c>
      <c r="Y760" s="34" t="str">
        <f t="shared" si="876"/>
        <v>n/a</v>
      </c>
      <c r="Z760" s="34" t="str">
        <f t="shared" si="877"/>
        <v>n/a</v>
      </c>
      <c r="AB760" s="33">
        <f>+'PL-tc'!$N760*'pc-dist'!$G$64</f>
        <v>0</v>
      </c>
      <c r="AC760" s="33">
        <f>+'PL-tc'!$O760*'pc-dist'!$P$12</f>
        <v>0</v>
      </c>
      <c r="AD760" s="33">
        <f>+'PL-tc'!$P760*'pc-dist'!$G$77</f>
        <v>0</v>
      </c>
      <c r="AE760" s="34" t="str">
        <f t="shared" si="879"/>
        <v>n/a</v>
      </c>
      <c r="AF760" s="34" t="str">
        <f t="shared" si="880"/>
        <v>n/a</v>
      </c>
      <c r="AH760" s="33">
        <f t="shared" si="881"/>
        <v>0</v>
      </c>
      <c r="AI760" s="33">
        <f t="shared" si="882"/>
        <v>0</v>
      </c>
      <c r="AJ760" s="33">
        <f t="shared" si="883"/>
        <v>0</v>
      </c>
      <c r="AK760" s="34" t="str">
        <f t="shared" si="884"/>
        <v>n/a</v>
      </c>
      <c r="AL760" s="34" t="str">
        <f t="shared" si="885"/>
        <v>n/a</v>
      </c>
    </row>
    <row r="761" spans="1:40" hidden="1" outlineLevel="1" x14ac:dyDescent="0.2">
      <c r="A761" s="49">
        <v>2287</v>
      </c>
      <c r="B761" s="18" t="str">
        <f>+masterfile!D670</f>
        <v>2287 Erstattung VJ für sonstige Steuern</v>
      </c>
      <c r="D761" s="33">
        <f>+'PL-tc'!$N761*'pc-dist'!$C$64</f>
        <v>0</v>
      </c>
      <c r="E761" s="33">
        <f>+'PL-tc'!$O761*'pc-dist'!$L$12</f>
        <v>0</v>
      </c>
      <c r="F761" s="33">
        <f>+'PL-tc'!$P761*'pc-dist'!$C$77</f>
        <v>0</v>
      </c>
      <c r="G761" s="34" t="str">
        <f t="shared" si="867"/>
        <v>n/a</v>
      </c>
      <c r="H761" s="34" t="str">
        <f t="shared" si="868"/>
        <v>n/a</v>
      </c>
      <c r="J761" s="33">
        <f>+'PL-tc'!$N761*'pc-dist'!$D$64</f>
        <v>0</v>
      </c>
      <c r="K761" s="33">
        <f>+'PL-tc'!$O761*'pc-dist'!$M$12</f>
        <v>0</v>
      </c>
      <c r="L761" s="33">
        <f>+'PL-tc'!$P761*'pc-dist'!$D$77</f>
        <v>0</v>
      </c>
      <c r="M761" s="34" t="str">
        <f t="shared" si="870"/>
        <v>n/a</v>
      </c>
      <c r="N761" s="34" t="str">
        <f t="shared" si="871"/>
        <v>n/a</v>
      </c>
      <c r="P761" s="33">
        <f>+'PL-tc'!$N761*'pc-dist'!$E$64</f>
        <v>0</v>
      </c>
      <c r="Q761" s="33">
        <f>+'PL-tc'!$O761*'pc-dist'!$N$12</f>
        <v>0</v>
      </c>
      <c r="R761" s="33">
        <f>+'PL-tc'!$P761*'pc-dist'!$E$77</f>
        <v>0</v>
      </c>
      <c r="S761" s="34" t="str">
        <f t="shared" si="873"/>
        <v>n/a</v>
      </c>
      <c r="T761" s="34" t="str">
        <f t="shared" si="874"/>
        <v>n/a</v>
      </c>
      <c r="V761" s="33">
        <f>+'PL-tc'!$N761*'pc-dist'!$F$64</f>
        <v>0</v>
      </c>
      <c r="W761" s="33">
        <f>+'PL-tc'!$O761*'pc-dist'!$O$12</f>
        <v>0</v>
      </c>
      <c r="X761" s="33">
        <f>+'PL-tc'!$P761*'pc-dist'!$F$77</f>
        <v>0</v>
      </c>
      <c r="Y761" s="34" t="str">
        <f t="shared" si="876"/>
        <v>n/a</v>
      </c>
      <c r="Z761" s="34" t="str">
        <f t="shared" si="877"/>
        <v>n/a</v>
      </c>
      <c r="AB761" s="33">
        <f>+'PL-tc'!$N761*'pc-dist'!$G$64</f>
        <v>0</v>
      </c>
      <c r="AC761" s="33">
        <f>+'PL-tc'!$O761*'pc-dist'!$P$12</f>
        <v>0</v>
      </c>
      <c r="AD761" s="33">
        <f>+'PL-tc'!$P761*'pc-dist'!$G$77</f>
        <v>0</v>
      </c>
      <c r="AE761" s="34" t="str">
        <f t="shared" si="879"/>
        <v>n/a</v>
      </c>
      <c r="AF761" s="34" t="str">
        <f t="shared" si="880"/>
        <v>n/a</v>
      </c>
      <c r="AH761" s="33">
        <f t="shared" si="881"/>
        <v>0</v>
      </c>
      <c r="AI761" s="33">
        <f t="shared" si="882"/>
        <v>0</v>
      </c>
      <c r="AJ761" s="33">
        <f t="shared" si="883"/>
        <v>0</v>
      </c>
      <c r="AK761" s="34" t="str">
        <f t="shared" si="884"/>
        <v>n/a</v>
      </c>
      <c r="AL761" s="34" t="str">
        <f t="shared" si="885"/>
        <v>n/a</v>
      </c>
    </row>
    <row r="762" spans="1:40" hidden="1" outlineLevel="1" x14ac:dyDescent="0.2">
      <c r="A762" s="49">
        <v>2289</v>
      </c>
      <c r="B762" s="18" t="str">
        <f>+masterfile!D671</f>
        <v>2289 Auflösung Rückstellung s. Steuern</v>
      </c>
      <c r="D762" s="33">
        <f>+'PL-tc'!$N762*'pc-dist'!$C$64</f>
        <v>0</v>
      </c>
      <c r="E762" s="33">
        <f>+'PL-tc'!$O762*'pc-dist'!$L$12</f>
        <v>0</v>
      </c>
      <c r="F762" s="33">
        <f>+'PL-tc'!$P762*'pc-dist'!$C$77</f>
        <v>0</v>
      </c>
      <c r="G762" s="34" t="str">
        <f t="shared" si="867"/>
        <v>n/a</v>
      </c>
      <c r="H762" s="34" t="str">
        <f t="shared" si="868"/>
        <v>n/a</v>
      </c>
      <c r="J762" s="33">
        <f>+'PL-tc'!$N762*'pc-dist'!$D$64</f>
        <v>0</v>
      </c>
      <c r="K762" s="33">
        <f>+'PL-tc'!$O762*'pc-dist'!$M$12</f>
        <v>0</v>
      </c>
      <c r="L762" s="33">
        <f>+'PL-tc'!$P762*'pc-dist'!$D$77</f>
        <v>0</v>
      </c>
      <c r="M762" s="34" t="str">
        <f t="shared" si="870"/>
        <v>n/a</v>
      </c>
      <c r="N762" s="34" t="str">
        <f t="shared" si="871"/>
        <v>n/a</v>
      </c>
      <c r="P762" s="33">
        <f>+'PL-tc'!$N762*'pc-dist'!$E$64</f>
        <v>0</v>
      </c>
      <c r="Q762" s="33">
        <f>+'PL-tc'!$O762*'pc-dist'!$N$12</f>
        <v>0</v>
      </c>
      <c r="R762" s="33">
        <f>+'PL-tc'!$P762*'pc-dist'!$E$77</f>
        <v>0</v>
      </c>
      <c r="S762" s="34" t="str">
        <f t="shared" si="873"/>
        <v>n/a</v>
      </c>
      <c r="T762" s="34" t="str">
        <f t="shared" si="874"/>
        <v>n/a</v>
      </c>
      <c r="V762" s="33">
        <f>+'PL-tc'!$N762*'pc-dist'!$F$64</f>
        <v>0</v>
      </c>
      <c r="W762" s="33">
        <f>+'PL-tc'!$O762*'pc-dist'!$O$12</f>
        <v>0</v>
      </c>
      <c r="X762" s="33">
        <f>+'PL-tc'!$P762*'pc-dist'!$F$77</f>
        <v>0</v>
      </c>
      <c r="Y762" s="34" t="str">
        <f t="shared" si="876"/>
        <v>n/a</v>
      </c>
      <c r="Z762" s="34" t="str">
        <f t="shared" si="877"/>
        <v>n/a</v>
      </c>
      <c r="AB762" s="33">
        <f>+'PL-tc'!$N762*'pc-dist'!$G$64</f>
        <v>0</v>
      </c>
      <c r="AC762" s="33">
        <f>+'PL-tc'!$O762*'pc-dist'!$P$12</f>
        <v>0</v>
      </c>
      <c r="AD762" s="33">
        <f>+'PL-tc'!$P762*'pc-dist'!$G$77</f>
        <v>0</v>
      </c>
      <c r="AE762" s="34" t="str">
        <f t="shared" si="879"/>
        <v>n/a</v>
      </c>
      <c r="AF762" s="34" t="str">
        <f t="shared" si="880"/>
        <v>n/a</v>
      </c>
      <c r="AH762" s="33">
        <f t="shared" si="881"/>
        <v>0</v>
      </c>
      <c r="AI762" s="33">
        <f t="shared" si="882"/>
        <v>0</v>
      </c>
      <c r="AJ762" s="33">
        <f t="shared" si="883"/>
        <v>0</v>
      </c>
      <c r="AK762" s="34" t="str">
        <f t="shared" si="884"/>
        <v>n/a</v>
      </c>
      <c r="AL762" s="34" t="str">
        <f t="shared" si="885"/>
        <v>n/a</v>
      </c>
    </row>
    <row r="763" spans="1:40" hidden="1" outlineLevel="1" x14ac:dyDescent="0.2">
      <c r="A763" s="49">
        <v>2375</v>
      </c>
      <c r="B763" s="18" t="str">
        <f>+masterfile!D697</f>
        <v>2375 Grundsteuer</v>
      </c>
      <c r="D763" s="33">
        <f>+'PL-tc'!$N763*'pc-dist'!$C$64</f>
        <v>-7.4400000000000013</v>
      </c>
      <c r="E763" s="33">
        <f>+'PL-tc'!$O763*'pc-dist'!$L$12</f>
        <v>-7.663199999999998</v>
      </c>
      <c r="F763" s="33">
        <f>+'PL-tc'!$P763*'pc-dist'!$C$77</f>
        <v>0</v>
      </c>
      <c r="G763" s="34">
        <f t="shared" si="867"/>
        <v>-1</v>
      </c>
      <c r="H763" s="34">
        <f t="shared" si="868"/>
        <v>-1</v>
      </c>
      <c r="J763" s="33">
        <f>+'PL-tc'!$N763*'pc-dist'!$D$64</f>
        <v>-4.6500000000000004</v>
      </c>
      <c r="K763" s="33">
        <f>+'PL-tc'!$O763*'pc-dist'!$M$12</f>
        <v>-4.7894999999999985</v>
      </c>
      <c r="L763" s="33">
        <f>+'PL-tc'!$P763*'pc-dist'!$D$77</f>
        <v>0</v>
      </c>
      <c r="M763" s="34">
        <f t="shared" si="870"/>
        <v>-1</v>
      </c>
      <c r="N763" s="34">
        <f t="shared" si="871"/>
        <v>-1</v>
      </c>
      <c r="P763" s="33">
        <f>+'PL-tc'!$N763*'pc-dist'!$E$64</f>
        <v>-3.7200000000000006</v>
      </c>
      <c r="Q763" s="33">
        <f>+'PL-tc'!$O763*'pc-dist'!$N$12</f>
        <v>-3.831599999999999</v>
      </c>
      <c r="R763" s="33">
        <f>+'PL-tc'!$P763*'pc-dist'!$E$77</f>
        <v>0</v>
      </c>
      <c r="S763" s="34">
        <f t="shared" si="873"/>
        <v>-1</v>
      </c>
      <c r="T763" s="34">
        <f t="shared" si="874"/>
        <v>-1</v>
      </c>
      <c r="V763" s="33">
        <f>+'PL-tc'!$N763*'pc-dist'!$F$64</f>
        <v>-1.8600000000000003</v>
      </c>
      <c r="W763" s="33">
        <f>+'PL-tc'!$O763*'pc-dist'!$O$12</f>
        <v>-1.9157999999999995</v>
      </c>
      <c r="X763" s="33">
        <f>+'PL-tc'!$P763*'pc-dist'!$F$77</f>
        <v>0</v>
      </c>
      <c r="Y763" s="34">
        <f t="shared" si="876"/>
        <v>-1</v>
      </c>
      <c r="Z763" s="34">
        <f t="shared" si="877"/>
        <v>-1</v>
      </c>
      <c r="AB763" s="33">
        <f>+'PL-tc'!$N763*'pc-dist'!$G$64</f>
        <v>-0.93000000000000016</v>
      </c>
      <c r="AC763" s="33">
        <f>+'PL-tc'!$O763*'pc-dist'!$P$12</f>
        <v>-0.95789999999999975</v>
      </c>
      <c r="AD763" s="33">
        <f>+'PL-tc'!$P763*'pc-dist'!$G$77</f>
        <v>0</v>
      </c>
      <c r="AE763" s="34">
        <f t="shared" si="879"/>
        <v>-1</v>
      </c>
      <c r="AF763" s="34">
        <f t="shared" si="880"/>
        <v>-1</v>
      </c>
      <c r="AH763" s="33">
        <f t="shared" si="881"/>
        <v>-18.600000000000001</v>
      </c>
      <c r="AI763" s="33">
        <f t="shared" si="882"/>
        <v>-19.157999999999994</v>
      </c>
      <c r="AJ763" s="33">
        <f t="shared" si="883"/>
        <v>0</v>
      </c>
      <c r="AK763" s="34">
        <f t="shared" si="884"/>
        <v>-1</v>
      </c>
      <c r="AL763" s="34">
        <f t="shared" si="885"/>
        <v>-1</v>
      </c>
    </row>
    <row r="764" spans="1:40" hidden="1" outlineLevel="1" x14ac:dyDescent="0.2">
      <c r="A764" s="49">
        <v>4340</v>
      </c>
      <c r="B764" s="18" t="str">
        <f>+masterfile!D1049</f>
        <v>4340 Sonstige Betriebssteuern</v>
      </c>
      <c r="D764" s="33">
        <f>+'PL-tc'!$N764*'pc-dist'!$C$64</f>
        <v>0</v>
      </c>
      <c r="E764" s="33">
        <f>+'PL-tc'!$O764*'pc-dist'!$L$12</f>
        <v>0</v>
      </c>
      <c r="F764" s="33">
        <f>+'PL-tc'!$P764*'pc-dist'!$C$77</f>
        <v>0</v>
      </c>
      <c r="G764" s="34" t="str">
        <f t="shared" si="867"/>
        <v>n/a</v>
      </c>
      <c r="H764" s="34" t="str">
        <f t="shared" si="868"/>
        <v>n/a</v>
      </c>
      <c r="J764" s="33">
        <f>+'PL-tc'!$N764*'pc-dist'!$D$64</f>
        <v>0</v>
      </c>
      <c r="K764" s="33">
        <f>+'PL-tc'!$O764*'pc-dist'!$M$12</f>
        <v>0</v>
      </c>
      <c r="L764" s="33">
        <f>+'PL-tc'!$P764*'pc-dist'!$D$77</f>
        <v>0</v>
      </c>
      <c r="M764" s="34" t="str">
        <f t="shared" si="870"/>
        <v>n/a</v>
      </c>
      <c r="N764" s="34" t="str">
        <f t="shared" si="871"/>
        <v>n/a</v>
      </c>
      <c r="P764" s="33">
        <f>+'PL-tc'!$N764*'pc-dist'!$E$64</f>
        <v>0</v>
      </c>
      <c r="Q764" s="33">
        <f>+'PL-tc'!$O764*'pc-dist'!$N$12</f>
        <v>0</v>
      </c>
      <c r="R764" s="33">
        <f>+'PL-tc'!$P764*'pc-dist'!$E$77</f>
        <v>0</v>
      </c>
      <c r="S764" s="34" t="str">
        <f t="shared" si="873"/>
        <v>n/a</v>
      </c>
      <c r="T764" s="34" t="str">
        <f t="shared" si="874"/>
        <v>n/a</v>
      </c>
      <c r="V764" s="33">
        <f>+'PL-tc'!$N764*'pc-dist'!$F$64</f>
        <v>0</v>
      </c>
      <c r="W764" s="33">
        <f>+'PL-tc'!$O764*'pc-dist'!$O$12</f>
        <v>0</v>
      </c>
      <c r="X764" s="33">
        <f>+'PL-tc'!$P764*'pc-dist'!$F$77</f>
        <v>0</v>
      </c>
      <c r="Y764" s="34" t="str">
        <f t="shared" si="876"/>
        <v>n/a</v>
      </c>
      <c r="Z764" s="34" t="str">
        <f t="shared" si="877"/>
        <v>n/a</v>
      </c>
      <c r="AB764" s="33">
        <f>+'PL-tc'!$N764*'pc-dist'!$G$64</f>
        <v>0</v>
      </c>
      <c r="AC764" s="33">
        <f>+'PL-tc'!$O764*'pc-dist'!$P$12</f>
        <v>0</v>
      </c>
      <c r="AD764" s="33">
        <f>+'PL-tc'!$P764*'pc-dist'!$G$77</f>
        <v>0</v>
      </c>
      <c r="AE764" s="34" t="str">
        <f t="shared" si="879"/>
        <v>n/a</v>
      </c>
      <c r="AF764" s="34" t="str">
        <f t="shared" si="880"/>
        <v>n/a</v>
      </c>
      <c r="AH764" s="33">
        <f t="shared" si="881"/>
        <v>0</v>
      </c>
      <c r="AI764" s="33">
        <f t="shared" si="882"/>
        <v>0</v>
      </c>
      <c r="AJ764" s="33">
        <f t="shared" si="883"/>
        <v>0</v>
      </c>
      <c r="AK764" s="34" t="str">
        <f t="shared" si="884"/>
        <v>n/a</v>
      </c>
      <c r="AL764" s="34" t="str">
        <f t="shared" si="885"/>
        <v>n/a</v>
      </c>
    </row>
    <row r="765" spans="1:40" hidden="1" outlineLevel="1" x14ac:dyDescent="0.2">
      <c r="A765" s="49">
        <v>4350</v>
      </c>
      <c r="B765" s="18" t="str">
        <f>+masterfile!D1050</f>
        <v>4350 Verbrauchsteuer (sonstige Steuern)</v>
      </c>
      <c r="D765" s="33">
        <f>+'PL-tc'!$N765*'pc-dist'!$C$64</f>
        <v>0</v>
      </c>
      <c r="E765" s="33">
        <f>+'PL-tc'!$O765*'pc-dist'!$L$12</f>
        <v>0</v>
      </c>
      <c r="F765" s="33">
        <f>+'PL-tc'!$P765*'pc-dist'!$C$77</f>
        <v>0</v>
      </c>
      <c r="G765" s="34" t="str">
        <f t="shared" si="867"/>
        <v>n/a</v>
      </c>
      <c r="H765" s="34" t="str">
        <f t="shared" si="868"/>
        <v>n/a</v>
      </c>
      <c r="J765" s="33">
        <f>+'PL-tc'!$N765*'pc-dist'!$D$64</f>
        <v>0</v>
      </c>
      <c r="K765" s="33">
        <f>+'PL-tc'!$O765*'pc-dist'!$M$12</f>
        <v>0</v>
      </c>
      <c r="L765" s="33">
        <f>+'PL-tc'!$P765*'pc-dist'!$D$77</f>
        <v>0</v>
      </c>
      <c r="M765" s="34" t="str">
        <f t="shared" si="870"/>
        <v>n/a</v>
      </c>
      <c r="N765" s="34" t="str">
        <f t="shared" si="871"/>
        <v>n/a</v>
      </c>
      <c r="P765" s="33">
        <f>+'PL-tc'!$N765*'pc-dist'!$E$64</f>
        <v>0</v>
      </c>
      <c r="Q765" s="33">
        <f>+'PL-tc'!$O765*'pc-dist'!$N$12</f>
        <v>0</v>
      </c>
      <c r="R765" s="33">
        <f>+'PL-tc'!$P765*'pc-dist'!$E$77</f>
        <v>0</v>
      </c>
      <c r="S765" s="34" t="str">
        <f t="shared" si="873"/>
        <v>n/a</v>
      </c>
      <c r="T765" s="34" t="str">
        <f t="shared" si="874"/>
        <v>n/a</v>
      </c>
      <c r="V765" s="33">
        <f>+'PL-tc'!$N765*'pc-dist'!$F$64</f>
        <v>0</v>
      </c>
      <c r="W765" s="33">
        <f>+'PL-tc'!$O765*'pc-dist'!$O$12</f>
        <v>0</v>
      </c>
      <c r="X765" s="33">
        <f>+'PL-tc'!$P765*'pc-dist'!$F$77</f>
        <v>0</v>
      </c>
      <c r="Y765" s="34" t="str">
        <f t="shared" si="876"/>
        <v>n/a</v>
      </c>
      <c r="Z765" s="34" t="str">
        <f t="shared" si="877"/>
        <v>n/a</v>
      </c>
      <c r="AB765" s="33">
        <f>+'PL-tc'!$N765*'pc-dist'!$G$64</f>
        <v>0</v>
      </c>
      <c r="AC765" s="33">
        <f>+'PL-tc'!$O765*'pc-dist'!$P$12</f>
        <v>0</v>
      </c>
      <c r="AD765" s="33">
        <f>+'PL-tc'!$P765*'pc-dist'!$G$77</f>
        <v>0</v>
      </c>
      <c r="AE765" s="34" t="str">
        <f t="shared" si="879"/>
        <v>n/a</v>
      </c>
      <c r="AF765" s="34" t="str">
        <f t="shared" si="880"/>
        <v>n/a</v>
      </c>
      <c r="AH765" s="33">
        <f t="shared" si="881"/>
        <v>0</v>
      </c>
      <c r="AI765" s="33">
        <f t="shared" si="882"/>
        <v>0</v>
      </c>
      <c r="AJ765" s="33">
        <f t="shared" si="883"/>
        <v>0</v>
      </c>
      <c r="AK765" s="34" t="str">
        <f t="shared" si="884"/>
        <v>n/a</v>
      </c>
      <c r="AL765" s="34" t="str">
        <f t="shared" si="885"/>
        <v>n/a</v>
      </c>
    </row>
    <row r="766" spans="1:40" hidden="1" outlineLevel="1" x14ac:dyDescent="0.2">
      <c r="A766" s="49">
        <v>4355</v>
      </c>
      <c r="B766" s="18" t="str">
        <f>+masterfile!D1051</f>
        <v>4355 Ökosteuer</v>
      </c>
      <c r="D766" s="33">
        <f>+'PL-tc'!$N766*'pc-dist'!$C$64</f>
        <v>0</v>
      </c>
      <c r="E766" s="33">
        <f>+'PL-tc'!$O766*'pc-dist'!$L$12</f>
        <v>0</v>
      </c>
      <c r="F766" s="33">
        <f>+'PL-tc'!$P766*'pc-dist'!$C$77</f>
        <v>0</v>
      </c>
      <c r="G766" s="34" t="str">
        <f t="shared" si="867"/>
        <v>n/a</v>
      </c>
      <c r="H766" s="34" t="str">
        <f t="shared" si="868"/>
        <v>n/a</v>
      </c>
      <c r="J766" s="33">
        <f>+'PL-tc'!$N766*'pc-dist'!$D$64</f>
        <v>0</v>
      </c>
      <c r="K766" s="33">
        <f>+'PL-tc'!$O766*'pc-dist'!$M$12</f>
        <v>0</v>
      </c>
      <c r="L766" s="33">
        <f>+'PL-tc'!$P766*'pc-dist'!$D$77</f>
        <v>0</v>
      </c>
      <c r="M766" s="34" t="str">
        <f t="shared" si="870"/>
        <v>n/a</v>
      </c>
      <c r="N766" s="34" t="str">
        <f t="shared" si="871"/>
        <v>n/a</v>
      </c>
      <c r="P766" s="33">
        <f>+'PL-tc'!$N766*'pc-dist'!$E$64</f>
        <v>0</v>
      </c>
      <c r="Q766" s="33">
        <f>+'PL-tc'!$O766*'pc-dist'!$N$12</f>
        <v>0</v>
      </c>
      <c r="R766" s="33">
        <f>+'PL-tc'!$P766*'pc-dist'!$E$77</f>
        <v>0</v>
      </c>
      <c r="S766" s="34" t="str">
        <f t="shared" si="873"/>
        <v>n/a</v>
      </c>
      <c r="T766" s="34" t="str">
        <f t="shared" si="874"/>
        <v>n/a</v>
      </c>
      <c r="V766" s="33">
        <f>+'PL-tc'!$N766*'pc-dist'!$F$64</f>
        <v>0</v>
      </c>
      <c r="W766" s="33">
        <f>+'PL-tc'!$O766*'pc-dist'!$O$12</f>
        <v>0</v>
      </c>
      <c r="X766" s="33">
        <f>+'PL-tc'!$P766*'pc-dist'!$F$77</f>
        <v>0</v>
      </c>
      <c r="Y766" s="34" t="str">
        <f t="shared" si="876"/>
        <v>n/a</v>
      </c>
      <c r="Z766" s="34" t="str">
        <f t="shared" si="877"/>
        <v>n/a</v>
      </c>
      <c r="AB766" s="33">
        <f>+'PL-tc'!$N766*'pc-dist'!$G$64</f>
        <v>0</v>
      </c>
      <c r="AC766" s="33">
        <f>+'PL-tc'!$O766*'pc-dist'!$P$12</f>
        <v>0</v>
      </c>
      <c r="AD766" s="33">
        <f>+'PL-tc'!$P766*'pc-dist'!$G$77</f>
        <v>0</v>
      </c>
      <c r="AE766" s="34" t="str">
        <f t="shared" si="879"/>
        <v>n/a</v>
      </c>
      <c r="AF766" s="34" t="str">
        <f t="shared" si="880"/>
        <v>n/a</v>
      </c>
      <c r="AH766" s="33">
        <f t="shared" si="881"/>
        <v>0</v>
      </c>
      <c r="AI766" s="33">
        <f t="shared" si="882"/>
        <v>0</v>
      </c>
      <c r="AJ766" s="33">
        <f t="shared" si="883"/>
        <v>0</v>
      </c>
      <c r="AK766" s="34" t="str">
        <f t="shared" si="884"/>
        <v>n/a</v>
      </c>
      <c r="AL766" s="34" t="str">
        <f t="shared" si="885"/>
        <v>n/a</v>
      </c>
      <c r="AN766" s="6" t="e">
        <f>+AND(AH766='PL-tc'!#REF!,'PL-tc-m'!AI769='PL-tc'!#REF!,'PL-tc-m'!AJ769='PL-tc'!#REF!)</f>
        <v>#REF!</v>
      </c>
    </row>
    <row r="767" spans="1:40" hidden="1" outlineLevel="1" x14ac:dyDescent="0.2">
      <c r="A767" s="49">
        <v>4510</v>
      </c>
      <c r="B767" s="18" t="str">
        <f>+masterfile!D1060</f>
        <v>4510 Kfz-Steuern</v>
      </c>
      <c r="D767" s="33">
        <f>+'PL-tc'!$N767*'pc-dist'!$C$64</f>
        <v>-0.60000000000000009</v>
      </c>
      <c r="E767" s="33">
        <f>+'PL-tc'!$O767*'pc-dist'!$L$12</f>
        <v>-0.61799999999999988</v>
      </c>
      <c r="F767" s="33">
        <f>+'PL-tc'!$P767*'pc-dist'!$C$77</f>
        <v>0</v>
      </c>
      <c r="G767" s="34">
        <f t="shared" si="867"/>
        <v>-1</v>
      </c>
      <c r="H767" s="34">
        <f t="shared" si="868"/>
        <v>-1</v>
      </c>
      <c r="J767" s="33">
        <f>+'PL-tc'!$N767*'pc-dist'!$D$64</f>
        <v>-0.375</v>
      </c>
      <c r="K767" s="33">
        <f>+'PL-tc'!$O767*'pc-dist'!$M$12</f>
        <v>-0.38624999999999993</v>
      </c>
      <c r="L767" s="33">
        <f>+'PL-tc'!$P767*'pc-dist'!$D$77</f>
        <v>0</v>
      </c>
      <c r="M767" s="34">
        <f t="shared" si="870"/>
        <v>-1</v>
      </c>
      <c r="N767" s="34">
        <f t="shared" si="871"/>
        <v>-1</v>
      </c>
      <c r="P767" s="33">
        <f>+'PL-tc'!$N767*'pc-dist'!$E$64</f>
        <v>-0.30000000000000004</v>
      </c>
      <c r="Q767" s="33">
        <f>+'PL-tc'!$O767*'pc-dist'!$N$12</f>
        <v>-0.30899999999999994</v>
      </c>
      <c r="R767" s="33">
        <f>+'PL-tc'!$P767*'pc-dist'!$E$77</f>
        <v>0</v>
      </c>
      <c r="S767" s="34">
        <f t="shared" si="873"/>
        <v>-1</v>
      </c>
      <c r="T767" s="34">
        <f t="shared" si="874"/>
        <v>-1</v>
      </c>
      <c r="V767" s="33">
        <f>+'PL-tc'!$N767*'pc-dist'!$F$64</f>
        <v>-0.15000000000000002</v>
      </c>
      <c r="W767" s="33">
        <f>+'PL-tc'!$O767*'pc-dist'!$O$12</f>
        <v>-0.15449999999999997</v>
      </c>
      <c r="X767" s="33">
        <f>+'PL-tc'!$P767*'pc-dist'!$F$77</f>
        <v>0</v>
      </c>
      <c r="Y767" s="34">
        <f t="shared" si="876"/>
        <v>-1</v>
      </c>
      <c r="Z767" s="34">
        <f t="shared" si="877"/>
        <v>-1</v>
      </c>
      <c r="AB767" s="33">
        <f>+'PL-tc'!$N767*'pc-dist'!$G$64</f>
        <v>-7.5000000000000011E-2</v>
      </c>
      <c r="AC767" s="33">
        <f>+'PL-tc'!$O767*'pc-dist'!$P$12</f>
        <v>-7.7249999999999985E-2</v>
      </c>
      <c r="AD767" s="33">
        <f>+'PL-tc'!$P767*'pc-dist'!$G$77</f>
        <v>0</v>
      </c>
      <c r="AE767" s="34">
        <f t="shared" si="879"/>
        <v>-1</v>
      </c>
      <c r="AF767" s="34">
        <f t="shared" si="880"/>
        <v>-1</v>
      </c>
      <c r="AH767" s="33">
        <f t="shared" si="881"/>
        <v>-1.5000000000000002</v>
      </c>
      <c r="AI767" s="33">
        <f t="shared" si="882"/>
        <v>-1.5449999999999997</v>
      </c>
      <c r="AJ767" s="33">
        <f t="shared" si="883"/>
        <v>0</v>
      </c>
      <c r="AK767" s="34">
        <f t="shared" si="884"/>
        <v>-1</v>
      </c>
      <c r="AL767" s="34">
        <f t="shared" si="885"/>
        <v>-1</v>
      </c>
    </row>
    <row r="768" spans="1:40" collapsed="1" x14ac:dyDescent="0.2">
      <c r="D768" s="53"/>
      <c r="E768" s="53"/>
      <c r="F768" s="53"/>
      <c r="J768" s="53"/>
      <c r="K768" s="53"/>
      <c r="L768" s="53"/>
      <c r="P768" s="53"/>
      <c r="Q768" s="53"/>
      <c r="R768" s="53"/>
      <c r="V768" s="53"/>
      <c r="W768" s="53"/>
      <c r="X768" s="53"/>
      <c r="AB768" s="53"/>
      <c r="AC768" s="53"/>
      <c r="AD768" s="53"/>
      <c r="AH768" s="53"/>
      <c r="AI768" s="53"/>
      <c r="AJ768" s="53"/>
    </row>
    <row r="769" spans="1:40" x14ac:dyDescent="0.2">
      <c r="A769" s="49" t="s">
        <v>129</v>
      </c>
      <c r="B769" s="25" t="s">
        <v>129</v>
      </c>
      <c r="C769" s="8"/>
      <c r="D769" s="52">
        <f t="shared" ref="D769:F769" si="886">+D757+D759</f>
        <v>1491.127981683989</v>
      </c>
      <c r="E769" s="52">
        <f t="shared" si="886"/>
        <v>1534.1952454339112</v>
      </c>
      <c r="F769" s="52">
        <f t="shared" si="886"/>
        <v>1663.48805874554</v>
      </c>
      <c r="G769" s="30">
        <f>IFERROR(F769/E769-1,"n/a")</f>
        <v>8.427402815673668E-2</v>
      </c>
      <c r="H769" s="30">
        <f>IFERROR(F769/D769-1,"n/a")</f>
        <v>0.1155903981272608</v>
      </c>
      <c r="I769" s="8"/>
      <c r="J769" s="52">
        <f t="shared" ref="J769:L769" si="887">+J757+J759</f>
        <v>931.95498855249286</v>
      </c>
      <c r="K769" s="52">
        <f t="shared" si="887"/>
        <v>958.87202839619442</v>
      </c>
      <c r="L769" s="52">
        <f t="shared" si="887"/>
        <v>1039.6800367159626</v>
      </c>
      <c r="M769" s="30">
        <f>IFERROR(L769/K769-1,"n/a")</f>
        <v>8.427402815673668E-2</v>
      </c>
      <c r="N769" s="30">
        <f>IFERROR(L769/J769-1,"n/a")</f>
        <v>0.11559039812726124</v>
      </c>
      <c r="O769" s="8"/>
      <c r="P769" s="52">
        <f t="shared" ref="P769:R769" si="888">+P757+P759</f>
        <v>745.5639908419945</v>
      </c>
      <c r="Q769" s="52">
        <f t="shared" si="888"/>
        <v>767.09762271695558</v>
      </c>
      <c r="R769" s="52">
        <f t="shared" si="888"/>
        <v>831.74402937277</v>
      </c>
      <c r="S769" s="30">
        <f>IFERROR(R769/Q769-1,"n/a")</f>
        <v>8.427402815673668E-2</v>
      </c>
      <c r="T769" s="30">
        <f>IFERROR(R769/P769-1,"n/a")</f>
        <v>0.1155903981272608</v>
      </c>
      <c r="U769" s="8"/>
      <c r="V769" s="52">
        <f t="shared" ref="V769:X769" si="889">+V757+V759</f>
        <v>372.78199542099725</v>
      </c>
      <c r="W769" s="52">
        <f t="shared" si="889"/>
        <v>383.54881135847779</v>
      </c>
      <c r="X769" s="52">
        <f t="shared" si="889"/>
        <v>415.872014686385</v>
      </c>
      <c r="Y769" s="30">
        <f>IFERROR(X769/W769-1,"n/a")</f>
        <v>8.427402815673668E-2</v>
      </c>
      <c r="Z769" s="30">
        <f>IFERROR(X769/V769-1,"n/a")</f>
        <v>0.1155903981272608</v>
      </c>
      <c r="AA769" s="8"/>
      <c r="AB769" s="52">
        <f t="shared" ref="AB769:AD769" si="890">+AB757+AB759</f>
        <v>186.39099771049862</v>
      </c>
      <c r="AC769" s="52">
        <f t="shared" si="890"/>
        <v>191.7744056792389</v>
      </c>
      <c r="AD769" s="52">
        <f t="shared" si="890"/>
        <v>207.9360073431925</v>
      </c>
      <c r="AE769" s="30">
        <f>IFERROR(AD769/AC769-1,"n/a")</f>
        <v>8.427402815673668E-2</v>
      </c>
      <c r="AF769" s="30">
        <f>IFERROR(AD769/AB769-1,"n/a")</f>
        <v>0.1155903981272608</v>
      </c>
      <c r="AG769" s="8"/>
      <c r="AH769" s="52">
        <f>AB769+V769+P769+J769+D769</f>
        <v>3727.8199542099719</v>
      </c>
      <c r="AI769" s="52">
        <f>AC769+W769+Q769+K769+E769</f>
        <v>3835.4881135847777</v>
      </c>
      <c r="AJ769" s="52">
        <f>AD769+X769+R769+L769+F769</f>
        <v>4158.7201468638505</v>
      </c>
      <c r="AK769" s="30">
        <f>IFERROR(AJ769/AI769-1,"n/a")</f>
        <v>8.427402815673668E-2</v>
      </c>
      <c r="AL769" s="30">
        <f>IFERROR(AJ769/AH769-1,"n/a")</f>
        <v>0.11559039812726102</v>
      </c>
      <c r="AM769" s="8"/>
      <c r="AN769" s="6" t="b">
        <f>+ABS(AH769-'PL-tc'!N769+AI769-'PL-tc'!O769+AJ769-'PL-tc'!P769)&lt;0.001</f>
        <v>1</v>
      </c>
    </row>
  </sheetData>
  <conditionalFormatting sqref="AN5 AN114 AN121 AN126 AN218 AN363 AN366 AN421 AN631 AN669 AN673 AN736 AN757 AN769">
    <cfRule type="expression" dxfId="11" priority="21">
      <formula>$AN5=FALSE</formula>
    </cfRule>
    <cfRule type="expression" dxfId="10" priority="22">
      <formula>$AN5=TRUE</formula>
    </cfRule>
  </conditionalFormatting>
  <conditionalFormatting sqref="G218 G366 G421 G673">
    <cfRule type="iconSet" priority="12">
      <iconSet reverse="1">
        <cfvo type="percent" val="0"/>
        <cfvo type="num" val="-5.0000000000000001E-3"/>
        <cfvo type="num" val="0.01"/>
      </iconSet>
    </cfRule>
  </conditionalFormatting>
  <conditionalFormatting sqref="G5 G114 G121 G126 G363 G631 G669 G736 G757 G769">
    <cfRule type="iconSet" priority="11">
      <iconSet>
        <cfvo type="percent" val="0"/>
        <cfvo type="num" val="-5.0000000000000001E-3"/>
        <cfvo type="num" val="0.01"/>
      </iconSet>
    </cfRule>
  </conditionalFormatting>
  <conditionalFormatting sqref="M218 M366 M421 M673">
    <cfRule type="iconSet" priority="10">
      <iconSet reverse="1">
        <cfvo type="percent" val="0"/>
        <cfvo type="num" val="-5.0000000000000001E-3"/>
        <cfvo type="num" val="0.01"/>
      </iconSet>
    </cfRule>
  </conditionalFormatting>
  <conditionalFormatting sqref="M5 M114 M121 M126 M363 M631 M669 M736 M757 M769">
    <cfRule type="iconSet" priority="9">
      <iconSet>
        <cfvo type="percent" val="0"/>
        <cfvo type="num" val="-5.0000000000000001E-3"/>
        <cfvo type="num" val="0.01"/>
      </iconSet>
    </cfRule>
  </conditionalFormatting>
  <conditionalFormatting sqref="S218 S366 S421 S673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S5 S114 S121 S126 S363 S631 S669 S736 S757 S769">
    <cfRule type="iconSet" priority="7">
      <iconSet>
        <cfvo type="percent" val="0"/>
        <cfvo type="num" val="-5.0000000000000001E-3"/>
        <cfvo type="num" val="0.01"/>
      </iconSet>
    </cfRule>
  </conditionalFormatting>
  <conditionalFormatting sqref="Y218 Y366 Y421 Y673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Y5 Y114 Y121 Y126 Y363 Y631 Y669 Y736 Y757 Y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AE218 AE366 AE421 AE673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AE5 AE114 AE121 AE126 AE363 AE631 AE669 AE736 AE757 AE769">
    <cfRule type="iconSet" priority="3">
      <iconSet>
        <cfvo type="percent" val="0"/>
        <cfvo type="num" val="-5.0000000000000001E-3"/>
        <cfvo type="num" val="0.01"/>
      </iconSet>
    </cfRule>
  </conditionalFormatting>
  <conditionalFormatting sqref="AK218 AK366 AK421 AK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AK5 AK114 AK121 AK126 AK363 AK631 AK669 AK736 AK757 AK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F5EAF-0F47-4336-A7BB-60EBEB4D6C42}">
  <sheetPr>
    <tabColor theme="9" tint="0.39997558519241921"/>
    <pageSetUpPr fitToPage="1"/>
  </sheetPr>
  <dimension ref="A2:X778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339" sqref="E339"/>
    </sheetView>
  </sheetViews>
  <sheetFormatPr baseColWidth="10" defaultColWidth="11.42578125" defaultRowHeight="12" outlineLevelRow="3" x14ac:dyDescent="0.2"/>
  <cols>
    <col min="1" max="1" width="3.140625" style="37" customWidth="1"/>
    <col min="2" max="2" width="48" style="42" customWidth="1"/>
    <col min="3" max="3" width="1.5703125" style="6" customWidth="1"/>
    <col min="4" max="12" width="9" style="33" customWidth="1"/>
    <col min="13" max="13" width="1.5703125" style="6" customWidth="1"/>
    <col min="14" max="18" width="9" style="33" customWidth="1"/>
    <col min="19" max="19" width="1.5703125" style="6" customWidth="1"/>
    <col min="20" max="24" width="9" style="33" customWidth="1"/>
    <col min="25" max="16384" width="11.42578125" style="33"/>
  </cols>
  <sheetData>
    <row r="2" spans="1:24" x14ac:dyDescent="0.2">
      <c r="B2" s="24" t="str">
        <f>+dict!C1614</f>
        <v>Bilanz</v>
      </c>
      <c r="C2" s="4"/>
      <c r="D2" s="2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tr">
        <f>+dict!C1665</f>
        <v>Budget</v>
      </c>
      <c r="R2" s="3" t="str">
        <f>+dict!C1662</f>
        <v>VJ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tr">
        <f>+dict!C1665</f>
        <v>Budget</v>
      </c>
      <c r="X2" s="3" t="str">
        <f>+dict!C1662</f>
        <v>VJ</v>
      </c>
    </row>
    <row r="3" spans="1:24" x14ac:dyDescent="0.2">
      <c r="B3" s="24" t="str">
        <f>+dict!C1615</f>
        <v>in TEUR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+dict!C1663</f>
        <v>FC</v>
      </c>
      <c r="J3" s="2" t="s">
        <v>0</v>
      </c>
      <c r="K3" s="2" t="s">
        <v>0</v>
      </c>
      <c r="L3" s="2" t="s">
        <v>0</v>
      </c>
      <c r="M3" s="5"/>
      <c r="N3" s="2" t="str">
        <f>+dict!C1664</f>
        <v>VJ YTD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tr">
        <f>+dict!$C$1662</f>
        <v>VJ</v>
      </c>
      <c r="U3" s="2" t="s">
        <v>0</v>
      </c>
      <c r="V3" s="2" t="str">
        <f>+I3</f>
        <v>FC</v>
      </c>
      <c r="W3" s="2" t="s">
        <v>52</v>
      </c>
      <c r="X3" s="2" t="s">
        <v>52</v>
      </c>
    </row>
    <row r="5" spans="1:24" x14ac:dyDescent="0.2">
      <c r="B5" s="28" t="str">
        <f>+dict!C1616</f>
        <v>Aktiva</v>
      </c>
      <c r="C5" s="8"/>
      <c r="D5" s="50">
        <f t="shared" ref="D5:L5" si="4">+D7+D108+D259+D265</f>
        <v>12281.423813974478</v>
      </c>
      <c r="E5" s="50">
        <f t="shared" si="4"/>
        <v>15915.965492697322</v>
      </c>
      <c r="F5" s="50">
        <f t="shared" si="4"/>
        <v>19859.376707919298</v>
      </c>
      <c r="G5" s="50">
        <f t="shared" si="4"/>
        <v>24170.766747568858</v>
      </c>
      <c r="H5" s="50">
        <f t="shared" si="4"/>
        <v>28945.473999162012</v>
      </c>
      <c r="I5" s="50">
        <f t="shared" si="4"/>
        <v>27889.713999162017</v>
      </c>
      <c r="J5" s="50">
        <f t="shared" si="4"/>
        <v>28945.473999162012</v>
      </c>
      <c r="K5" s="50">
        <f t="shared" si="4"/>
        <v>28945.473999162012</v>
      </c>
      <c r="L5" s="50">
        <f t="shared" si="4"/>
        <v>28945.473999162012</v>
      </c>
      <c r="M5" s="8"/>
      <c r="N5" s="50">
        <f>+N7+N108+N259+N265</f>
        <v>28945.473999162012</v>
      </c>
      <c r="O5" s="50">
        <f>+O7+O108+O259+O265</f>
        <v>28945.473999162012</v>
      </c>
      <c r="P5" s="50">
        <f>+P7+P108+P259+P265</f>
        <v>27889.713999162017</v>
      </c>
      <c r="Q5" s="29">
        <f>IFERROR(P5/O5-1,"n/a")</f>
        <v>-3.6474096089445962E-2</v>
      </c>
      <c r="R5" s="29">
        <f>IFERROR(P5/N5-1,"n/a")</f>
        <v>-3.6474096089445962E-2</v>
      </c>
      <c r="S5" s="8"/>
      <c r="T5" s="50">
        <f>+T7+T108+T259+T265</f>
        <v>28945.473999162012</v>
      </c>
      <c r="U5" s="50">
        <f>+U7+U108+U259+U265</f>
        <v>28945.473999162012</v>
      </c>
      <c r="V5" s="50">
        <f>+V7+V108+V259+V265</f>
        <v>27889.713999162017</v>
      </c>
      <c r="W5" s="29">
        <f>IFERROR(V5/U5-1,"n/a")</f>
        <v>-3.6474096089445962E-2</v>
      </c>
      <c r="X5" s="29">
        <f>IFERROR(V5/T5-1,"n/a")</f>
        <v>-3.6474096089445962E-2</v>
      </c>
    </row>
    <row r="6" spans="1:24" x14ac:dyDescent="0.2">
      <c r="C6" s="8"/>
      <c r="D6" s="51"/>
      <c r="E6" s="51"/>
      <c r="F6" s="51"/>
      <c r="G6" s="51"/>
      <c r="H6" s="51"/>
      <c r="I6" s="51"/>
      <c r="J6" s="51"/>
      <c r="K6" s="51"/>
      <c r="L6" s="51"/>
      <c r="M6" s="8"/>
      <c r="N6" s="51"/>
      <c r="O6" s="51"/>
      <c r="P6" s="51"/>
      <c r="S6" s="8"/>
      <c r="T6" s="51"/>
      <c r="U6" s="51"/>
      <c r="V6" s="51"/>
    </row>
    <row r="7" spans="1:24" x14ac:dyDescent="0.2">
      <c r="B7" s="25" t="str">
        <f>+dict!C1617</f>
        <v>A. Anlagevermögen</v>
      </c>
      <c r="C7" s="8"/>
      <c r="D7" s="52">
        <f t="shared" ref="D7:L7" si="5">+D9+D29</f>
        <v>7881.666666666667</v>
      </c>
      <c r="E7" s="52">
        <f t="shared" si="5"/>
        <v>8368.3333333333339</v>
      </c>
      <c r="F7" s="52">
        <f t="shared" si="5"/>
        <v>8855</v>
      </c>
      <c r="G7" s="52">
        <f t="shared" si="5"/>
        <v>9341.6666666666679</v>
      </c>
      <c r="H7" s="52">
        <f t="shared" si="5"/>
        <v>9828.3333333333285</v>
      </c>
      <c r="I7" s="52">
        <f t="shared" si="5"/>
        <v>9828.3333333333285</v>
      </c>
      <c r="J7" s="52">
        <f t="shared" si="5"/>
        <v>9828.3333333333285</v>
      </c>
      <c r="K7" s="52">
        <f t="shared" si="5"/>
        <v>9828.3333333333285</v>
      </c>
      <c r="L7" s="52">
        <f t="shared" si="5"/>
        <v>9828.3333333333285</v>
      </c>
      <c r="M7" s="8"/>
      <c r="N7" s="52">
        <f>+N9+N29</f>
        <v>9828.3333333333285</v>
      </c>
      <c r="O7" s="52">
        <f>+O9+O29</f>
        <v>9828.3333333333285</v>
      </c>
      <c r="P7" s="52">
        <f>+P9+P29</f>
        <v>9828.3333333333285</v>
      </c>
      <c r="Q7" s="30">
        <f>IFERROR(P7/O7-1,"n/a")</f>
        <v>0</v>
      </c>
      <c r="R7" s="30">
        <f>IFERROR(P7/N7-1,"n/a")</f>
        <v>0</v>
      </c>
      <c r="S7" s="8"/>
      <c r="T7" s="52">
        <f>+T9+T29</f>
        <v>9828.3333333333285</v>
      </c>
      <c r="U7" s="52">
        <f>+U9+U29</f>
        <v>9828.3333333333285</v>
      </c>
      <c r="V7" s="52">
        <f>+V9+V29</f>
        <v>9828.3333333333285</v>
      </c>
      <c r="W7" s="30">
        <f>IFERROR(V7/U7-1,"n/a")</f>
        <v>0</v>
      </c>
      <c r="X7" s="30">
        <f>IFERROR(V7/T7-1,"n/a")</f>
        <v>0</v>
      </c>
    </row>
    <row r="8" spans="1:24" x14ac:dyDescent="0.2">
      <c r="B8" s="26"/>
      <c r="C8" s="8"/>
      <c r="D8" s="51"/>
      <c r="E8" s="51"/>
      <c r="F8" s="51"/>
      <c r="G8" s="51"/>
      <c r="H8" s="51"/>
      <c r="I8" s="51"/>
      <c r="J8" s="51"/>
      <c r="K8" s="51"/>
      <c r="L8" s="51"/>
      <c r="M8" s="8"/>
      <c r="N8" s="51"/>
      <c r="O8" s="51"/>
      <c r="P8" s="51"/>
      <c r="S8" s="8"/>
      <c r="T8" s="51"/>
      <c r="U8" s="51"/>
      <c r="V8" s="51"/>
    </row>
    <row r="9" spans="1:24" x14ac:dyDescent="0.2">
      <c r="B9" s="38" t="str">
        <f>+dict!C1618</f>
        <v>I. Immaterielle Vermögensgegenstände</v>
      </c>
      <c r="C9" s="8"/>
      <c r="D9" s="51">
        <f>+D10+D17+D25</f>
        <v>1946.6666666666667</v>
      </c>
      <c r="E9" s="51">
        <f t="shared" ref="E9" si="6">+E10+E17+E25</f>
        <v>2548.3333333333335</v>
      </c>
      <c r="F9" s="51">
        <f>+F10+F17+F25</f>
        <v>3150</v>
      </c>
      <c r="G9" s="51">
        <f t="shared" ref="G9:L9" si="7">+G10+G17+G25</f>
        <v>3751.666666666667</v>
      </c>
      <c r="H9" s="51">
        <f t="shared" si="7"/>
        <v>4353.3333333333312</v>
      </c>
      <c r="I9" s="51">
        <f t="shared" si="7"/>
        <v>4353.3333333333312</v>
      </c>
      <c r="J9" s="51">
        <f t="shared" si="7"/>
        <v>4353.3333333333312</v>
      </c>
      <c r="K9" s="51">
        <f t="shared" si="7"/>
        <v>4353.3333333333312</v>
      </c>
      <c r="L9" s="51">
        <f t="shared" si="7"/>
        <v>4353.3333333333312</v>
      </c>
      <c r="M9" s="8"/>
      <c r="N9" s="51">
        <f t="shared" ref="N9" si="8">+N10+N17+N25</f>
        <v>4353.3333333333312</v>
      </c>
      <c r="O9" s="51">
        <f t="shared" ref="O9" si="9">+O10+O17+O25</f>
        <v>4353.3333333333312</v>
      </c>
      <c r="P9" s="51">
        <f t="shared" ref="P9" si="10">+P10+P17+P25</f>
        <v>4353.3333333333312</v>
      </c>
      <c r="Q9" s="34">
        <f>IFERROR(P9/O9-1,"n/a")</f>
        <v>0</v>
      </c>
      <c r="R9" s="34">
        <f>IFERROR(P9/N9-1,"n/a")</f>
        <v>0</v>
      </c>
      <c r="S9" s="8"/>
      <c r="T9" s="51">
        <f t="shared" ref="T9" si="11">+T10+T17+T25</f>
        <v>4353.3333333333312</v>
      </c>
      <c r="U9" s="51">
        <f t="shared" ref="U9" si="12">+U10+U17+U25</f>
        <v>4353.3333333333312</v>
      </c>
      <c r="V9" s="51">
        <f t="shared" ref="V9" si="13">+V10+V17+V25</f>
        <v>4353.3333333333312</v>
      </c>
      <c r="W9" s="34">
        <f>IFERROR(V9/U9-1,"n/a")</f>
        <v>0</v>
      </c>
      <c r="X9" s="34">
        <f>IFERROR(V9/T9-1,"n/a")</f>
        <v>0</v>
      </c>
    </row>
    <row r="10" spans="1:24" ht="24" hidden="1" outlineLevel="1" x14ac:dyDescent="0.2">
      <c r="B10" s="39" t="str">
        <f>+dict!C1619</f>
        <v>1. Selbstgeschaffene gewerbliche Schutzrechte und ähnliche Rechte und Werte</v>
      </c>
      <c r="C10" s="8"/>
      <c r="D10" s="51">
        <f>+SUM(D11:D16)</f>
        <v>1916.6666666666667</v>
      </c>
      <c r="E10" s="51">
        <f t="shared" ref="E10" si="14">+SUM(E11:E16)</f>
        <v>2533.3333333333335</v>
      </c>
      <c r="F10" s="51">
        <f>+SUM(F11:F16)</f>
        <v>3150</v>
      </c>
      <c r="G10" s="51">
        <f t="shared" ref="G10:L10" si="15">+SUM(G11:G16)</f>
        <v>3766.666666666667</v>
      </c>
      <c r="H10" s="51">
        <f t="shared" si="15"/>
        <v>4383.3333333333312</v>
      </c>
      <c r="I10" s="51">
        <f t="shared" si="15"/>
        <v>4383.3333333333312</v>
      </c>
      <c r="J10" s="51">
        <f t="shared" si="15"/>
        <v>4383.3333333333312</v>
      </c>
      <c r="K10" s="51">
        <f t="shared" si="15"/>
        <v>4383.3333333333312</v>
      </c>
      <c r="L10" s="51">
        <f t="shared" si="15"/>
        <v>4383.3333333333312</v>
      </c>
      <c r="M10" s="8"/>
      <c r="N10" s="51">
        <f t="shared" ref="N10:P10" si="16">+SUM(N11:N16)</f>
        <v>4383.3333333333312</v>
      </c>
      <c r="O10" s="51">
        <f t="shared" si="16"/>
        <v>4383.3333333333312</v>
      </c>
      <c r="P10" s="51">
        <f t="shared" si="16"/>
        <v>4383.3333333333312</v>
      </c>
      <c r="Q10" s="34">
        <f>IFERROR(P10/O10-1,"n/a")</f>
        <v>0</v>
      </c>
      <c r="R10" s="34">
        <f>IFERROR(P10/N10-1,"n/a")</f>
        <v>0</v>
      </c>
      <c r="S10" s="8"/>
      <c r="T10" s="51">
        <f t="shared" ref="T10:V10" si="17">+SUM(T11:T16)</f>
        <v>4383.3333333333312</v>
      </c>
      <c r="U10" s="51">
        <f t="shared" si="17"/>
        <v>4383.3333333333312</v>
      </c>
      <c r="V10" s="51">
        <f t="shared" si="17"/>
        <v>4383.3333333333312</v>
      </c>
      <c r="W10" s="34">
        <f>IFERROR(V10/U10-1,"n/a")</f>
        <v>0</v>
      </c>
      <c r="X10" s="34">
        <f>IFERROR(V10/T10-1,"n/a")</f>
        <v>0</v>
      </c>
    </row>
    <row r="11" spans="1:24" hidden="1" outlineLevel="2" x14ac:dyDescent="0.2">
      <c r="A11" s="40">
        <f>+masterfile!B14</f>
        <v>44</v>
      </c>
      <c r="B11" s="41" t="str">
        <f>+masterfile!D14</f>
        <v>44 EDV-Software, selbst geschaffen</v>
      </c>
      <c r="C11" s="8"/>
      <c r="D11" s="51">
        <f>+VLOOKUP(A11,'b-data'!A:F,4)</f>
        <v>1916.6666666666667</v>
      </c>
      <c r="E11" s="51">
        <f>+VLOOKUP(A11,'b-data'!A:G,5)</f>
        <v>2533.3333333333335</v>
      </c>
      <c r="F11" s="51">
        <f>+VLOOKUP(A11,'b-data'!A:F,6)</f>
        <v>3150</v>
      </c>
      <c r="G11" s="51">
        <f>+VLOOKUP(A11,'b-data'!A:G,7)</f>
        <v>3766.666666666667</v>
      </c>
      <c r="H11" s="51">
        <f>+VLOOKUP(A11,'b-data'!A:V,22)</f>
        <v>4383.3333333333312</v>
      </c>
      <c r="I11" s="51">
        <f>+U11+P11-O11</f>
        <v>4383.3333333333312</v>
      </c>
      <c r="J11" s="51">
        <f>+VLOOKUP(A11,'b-data'!A:BR,66)</f>
        <v>4383.3333333333312</v>
      </c>
      <c r="K11" s="51">
        <f>+VLOOKUP(A11,'b-data'!A:BR,68)</f>
        <v>4383.3333333333312</v>
      </c>
      <c r="L11" s="51">
        <f>+VLOOKUP(A11,'b-data'!A:BR,70)</f>
        <v>4383.3333333333312</v>
      </c>
      <c r="M11" s="8"/>
      <c r="N11" s="51">
        <f>+VLOOKUP(A11,'b-data'!A:BR,21)</f>
        <v>4383.3333333333312</v>
      </c>
      <c r="O11" s="51">
        <f>+VLOOKUP(A11,'b-data'!A:BR,51)</f>
        <v>4383.3333333333312</v>
      </c>
      <c r="P11" s="51">
        <f>+VLOOKUP(A11,'b-data'!A:BR,36)</f>
        <v>4383.3333333333312</v>
      </c>
      <c r="Q11" s="34">
        <f>IFERROR(P11/O11-1,"n/a")</f>
        <v>0</v>
      </c>
      <c r="R11" s="34">
        <f>IFERROR(P11/N11-1,"n/a")</f>
        <v>0</v>
      </c>
      <c r="S11" s="8"/>
      <c r="T11" s="51">
        <f>+H11</f>
        <v>4383.3333333333312</v>
      </c>
      <c r="U11" s="51">
        <f>+VLOOKUP(A11,'b-data'!A:BR,52)</f>
        <v>4383.3333333333312</v>
      </c>
      <c r="V11" s="51">
        <f>+I11</f>
        <v>4383.3333333333312</v>
      </c>
      <c r="W11" s="34">
        <f>IFERROR(V11/U11-1,"n/a")</f>
        <v>0</v>
      </c>
      <c r="X11" s="34">
        <f>IFERROR(V11/T11-1,"n/a")</f>
        <v>0</v>
      </c>
    </row>
    <row r="12" spans="1:24" hidden="1" outlineLevel="2" x14ac:dyDescent="0.2">
      <c r="A12" s="37">
        <f>+masterfile!B15</f>
        <v>45</v>
      </c>
      <c r="B12" s="41" t="str">
        <f>+masterfile!D15</f>
        <v>45 Lizenzen, Franchise, selbst geschaffen</v>
      </c>
      <c r="C12" s="8"/>
      <c r="D12" s="51">
        <f>+VLOOKUP(A12,'b-data'!A:F,4)</f>
        <v>0</v>
      </c>
      <c r="E12" s="51">
        <f>+VLOOKUP(A12,'b-data'!A:G,5)</f>
        <v>0</v>
      </c>
      <c r="F12" s="51">
        <f>+VLOOKUP(A12,'b-data'!A:F,6)</f>
        <v>0</v>
      </c>
      <c r="G12" s="51">
        <f>+VLOOKUP(A12,'b-data'!A:G,7)</f>
        <v>0</v>
      </c>
      <c r="H12" s="51">
        <f>+VLOOKUP(A12,'b-data'!A:V,22)</f>
        <v>0</v>
      </c>
      <c r="I12" s="51">
        <f t="shared" ref="I12:I15" si="18">+U12+P12-O12</f>
        <v>0</v>
      </c>
      <c r="J12" s="51">
        <f>+VLOOKUP(A12,'b-data'!A:BR,66)</f>
        <v>0</v>
      </c>
      <c r="K12" s="51">
        <f>+VLOOKUP(A12,'b-data'!A:BR,68)</f>
        <v>0</v>
      </c>
      <c r="L12" s="51">
        <f>+VLOOKUP(A12,'b-data'!A:BR,70)</f>
        <v>0</v>
      </c>
      <c r="M12" s="8"/>
      <c r="N12" s="51">
        <f>+VLOOKUP(A12,'b-data'!A:BR,21)</f>
        <v>0</v>
      </c>
      <c r="O12" s="51">
        <f>+VLOOKUP(A12,'b-data'!A:BR,51)</f>
        <v>0</v>
      </c>
      <c r="P12" s="51">
        <f>+VLOOKUP(A12,'b-data'!A:BR,36)</f>
        <v>0</v>
      </c>
      <c r="Q12" s="34" t="str">
        <f t="shared" ref="Q12:Q15" si="19">IFERROR(P12/O12-1,"n/a")</f>
        <v>n/a</v>
      </c>
      <c r="R12" s="34" t="str">
        <f t="shared" ref="R12:R15" si="20">IFERROR(P12/N12-1,"n/a")</f>
        <v>n/a</v>
      </c>
      <c r="S12" s="8"/>
      <c r="T12" s="51">
        <f t="shared" ref="T12:T15" si="21">+H12</f>
        <v>0</v>
      </c>
      <c r="U12" s="51">
        <f>+VLOOKUP(A12,'b-data'!A:BR,52)</f>
        <v>0</v>
      </c>
      <c r="V12" s="51">
        <f t="shared" ref="V12:V15" si="22">+I12</f>
        <v>0</v>
      </c>
      <c r="W12" s="34" t="str">
        <f t="shared" ref="W12:W15" si="23">IFERROR(V12/U12-1,"n/a")</f>
        <v>n/a</v>
      </c>
      <c r="X12" s="34" t="str">
        <f t="shared" ref="X12:X15" si="24">IFERROR(V12/T12-1,"n/a")</f>
        <v>n/a</v>
      </c>
    </row>
    <row r="13" spans="1:24" hidden="1" outlineLevel="2" x14ac:dyDescent="0.2">
      <c r="A13" s="37">
        <f>+masterfile!B16</f>
        <v>46</v>
      </c>
      <c r="B13" s="41" t="str">
        <f>+masterfile!D16</f>
        <v>46 Konzessionen, Schutzr.,selbst geschaffen</v>
      </c>
      <c r="C13" s="8"/>
      <c r="D13" s="51">
        <f>+VLOOKUP(A13,'b-data'!A:F,4)</f>
        <v>0</v>
      </c>
      <c r="E13" s="51">
        <f>+VLOOKUP(A13,'b-data'!A:G,5)</f>
        <v>0</v>
      </c>
      <c r="F13" s="51">
        <f>+VLOOKUP(A13,'b-data'!A:F,6)</f>
        <v>0</v>
      </c>
      <c r="G13" s="51">
        <f>+VLOOKUP(A13,'b-data'!A:G,7)</f>
        <v>0</v>
      </c>
      <c r="H13" s="51">
        <f>+VLOOKUP(A13,'b-data'!A:V,22)</f>
        <v>0</v>
      </c>
      <c r="I13" s="51">
        <f t="shared" si="18"/>
        <v>0</v>
      </c>
      <c r="J13" s="51">
        <f>+VLOOKUP(A13,'b-data'!A:BR,66)</f>
        <v>0</v>
      </c>
      <c r="K13" s="51">
        <f>+VLOOKUP(A13,'b-data'!A:BR,68)</f>
        <v>0</v>
      </c>
      <c r="L13" s="51">
        <f>+VLOOKUP(A13,'b-data'!A:BR,70)</f>
        <v>0</v>
      </c>
      <c r="M13" s="8"/>
      <c r="N13" s="51">
        <f>+VLOOKUP(A13,'b-data'!A:BR,21)</f>
        <v>0</v>
      </c>
      <c r="O13" s="51">
        <f>+VLOOKUP(A13,'b-data'!A:BR,51)</f>
        <v>0</v>
      </c>
      <c r="P13" s="51">
        <f>+VLOOKUP(A13,'b-data'!A:BR,36)</f>
        <v>0</v>
      </c>
      <c r="Q13" s="34" t="str">
        <f t="shared" si="19"/>
        <v>n/a</v>
      </c>
      <c r="R13" s="34" t="str">
        <f t="shared" si="20"/>
        <v>n/a</v>
      </c>
      <c r="S13" s="8"/>
      <c r="T13" s="51">
        <f t="shared" si="21"/>
        <v>0</v>
      </c>
      <c r="U13" s="51">
        <f>+VLOOKUP(A13,'b-data'!A:BR,52)</f>
        <v>0</v>
      </c>
      <c r="V13" s="51">
        <f t="shared" si="22"/>
        <v>0</v>
      </c>
      <c r="W13" s="34" t="str">
        <f t="shared" si="23"/>
        <v>n/a</v>
      </c>
      <c r="X13" s="34" t="str">
        <f t="shared" si="24"/>
        <v>n/a</v>
      </c>
    </row>
    <row r="14" spans="1:24" hidden="1" outlineLevel="2" x14ac:dyDescent="0.2">
      <c r="A14" s="37">
        <f>+masterfile!B17</f>
        <v>47</v>
      </c>
      <c r="B14" s="41" t="str">
        <f>+masterfile!D17</f>
        <v>47 Rezepte, Verfahren, selbst geschaffen</v>
      </c>
      <c r="C14" s="8"/>
      <c r="D14" s="51">
        <f>+VLOOKUP(A14,'b-data'!A:F,4)</f>
        <v>0</v>
      </c>
      <c r="E14" s="51">
        <f>+VLOOKUP(A14,'b-data'!A:G,5)</f>
        <v>0</v>
      </c>
      <c r="F14" s="51">
        <f>+VLOOKUP(A14,'b-data'!A:F,6)</f>
        <v>0</v>
      </c>
      <c r="G14" s="51">
        <f>+VLOOKUP(A14,'b-data'!A:G,7)</f>
        <v>0</v>
      </c>
      <c r="H14" s="51">
        <f>+VLOOKUP(A14,'b-data'!A:V,22)</f>
        <v>0</v>
      </c>
      <c r="I14" s="51">
        <f t="shared" si="18"/>
        <v>0</v>
      </c>
      <c r="J14" s="51">
        <f>+VLOOKUP(A14,'b-data'!A:BR,66)</f>
        <v>0</v>
      </c>
      <c r="K14" s="51">
        <f>+VLOOKUP(A14,'b-data'!A:BR,68)</f>
        <v>0</v>
      </c>
      <c r="L14" s="51">
        <f>+VLOOKUP(A14,'b-data'!A:BR,70)</f>
        <v>0</v>
      </c>
      <c r="M14" s="8"/>
      <c r="N14" s="51">
        <f>+VLOOKUP(A14,'b-data'!A:BR,21)</f>
        <v>0</v>
      </c>
      <c r="O14" s="51">
        <f>+VLOOKUP(A14,'b-data'!A:BR,51)</f>
        <v>0</v>
      </c>
      <c r="P14" s="51">
        <f>+VLOOKUP(A14,'b-data'!A:BR,36)</f>
        <v>0</v>
      </c>
      <c r="Q14" s="34" t="str">
        <f t="shared" si="19"/>
        <v>n/a</v>
      </c>
      <c r="R14" s="34" t="str">
        <f t="shared" si="20"/>
        <v>n/a</v>
      </c>
      <c r="S14" s="8"/>
      <c r="T14" s="51">
        <f t="shared" si="21"/>
        <v>0</v>
      </c>
      <c r="U14" s="51">
        <f>+VLOOKUP(A14,'b-data'!A:BR,52)</f>
        <v>0</v>
      </c>
      <c r="V14" s="51">
        <f t="shared" si="22"/>
        <v>0</v>
      </c>
      <c r="W14" s="34" t="str">
        <f t="shared" si="23"/>
        <v>n/a</v>
      </c>
      <c r="X14" s="34" t="str">
        <f t="shared" si="24"/>
        <v>n/a</v>
      </c>
    </row>
    <row r="15" spans="1:24" hidden="1" outlineLevel="2" x14ac:dyDescent="0.2">
      <c r="A15" s="37">
        <f>+masterfile!B18</f>
        <v>48</v>
      </c>
      <c r="B15" s="41" t="str">
        <f>+masterfile!D18</f>
        <v>48 Immat. Vermögensgegenst. in Entwicklung</v>
      </c>
      <c r="C15" s="8"/>
      <c r="D15" s="51">
        <f>+VLOOKUP(A15,'b-data'!A:F,4)</f>
        <v>0</v>
      </c>
      <c r="E15" s="51">
        <f>+VLOOKUP(A15,'b-data'!A:G,5)</f>
        <v>0</v>
      </c>
      <c r="F15" s="51">
        <f>+VLOOKUP(A15,'b-data'!A:F,6)</f>
        <v>0</v>
      </c>
      <c r="G15" s="51">
        <f>+VLOOKUP(A15,'b-data'!A:G,7)</f>
        <v>0</v>
      </c>
      <c r="H15" s="51">
        <f>+VLOOKUP(A15,'b-data'!A:V,22)</f>
        <v>0</v>
      </c>
      <c r="I15" s="51">
        <f t="shared" si="18"/>
        <v>0</v>
      </c>
      <c r="J15" s="51">
        <f>+VLOOKUP(A15,'b-data'!A:BR,66)</f>
        <v>0</v>
      </c>
      <c r="K15" s="51">
        <f>+VLOOKUP(A15,'b-data'!A:BR,68)</f>
        <v>0</v>
      </c>
      <c r="L15" s="51">
        <f>+VLOOKUP(A15,'b-data'!A:BR,70)</f>
        <v>0</v>
      </c>
      <c r="M15" s="8"/>
      <c r="N15" s="51">
        <f>+VLOOKUP(A15,'b-data'!A:BR,21)</f>
        <v>0</v>
      </c>
      <c r="O15" s="51">
        <f>+VLOOKUP(A15,'b-data'!A:BR,51)</f>
        <v>0</v>
      </c>
      <c r="P15" s="51">
        <f>+VLOOKUP(A15,'b-data'!A:BR,36)</f>
        <v>0</v>
      </c>
      <c r="Q15" s="34" t="str">
        <f t="shared" si="19"/>
        <v>n/a</v>
      </c>
      <c r="R15" s="34" t="str">
        <f t="shared" si="20"/>
        <v>n/a</v>
      </c>
      <c r="S15" s="8"/>
      <c r="T15" s="51">
        <f t="shared" si="21"/>
        <v>0</v>
      </c>
      <c r="U15" s="51">
        <f>+VLOOKUP(A15,'b-data'!A:BR,52)</f>
        <v>0</v>
      </c>
      <c r="V15" s="51">
        <f t="shared" si="22"/>
        <v>0</v>
      </c>
      <c r="W15" s="34" t="str">
        <f t="shared" si="23"/>
        <v>n/a</v>
      </c>
      <c r="X15" s="34" t="str">
        <f t="shared" si="24"/>
        <v>n/a</v>
      </c>
    </row>
    <row r="16" spans="1:24" hidden="1" outlineLevel="2" x14ac:dyDescent="0.2">
      <c r="B16" s="38"/>
      <c r="C16" s="8"/>
      <c r="D16" s="51"/>
      <c r="E16" s="51"/>
      <c r="F16" s="51"/>
      <c r="G16" s="51"/>
      <c r="H16" s="51"/>
      <c r="I16" s="51"/>
      <c r="J16" s="51"/>
      <c r="K16" s="51"/>
      <c r="L16" s="51"/>
      <c r="M16" s="8"/>
      <c r="N16" s="51"/>
      <c r="O16" s="51"/>
      <c r="P16" s="51"/>
      <c r="S16" s="8"/>
      <c r="T16" s="51"/>
      <c r="U16" s="51"/>
      <c r="V16" s="51"/>
    </row>
    <row r="17" spans="1:24" ht="36" hidden="1" outlineLevel="1" x14ac:dyDescent="0.2">
      <c r="B17" s="39" t="str">
        <f>+dict!C1620</f>
        <v>2. entgeltlich erworbene Konzessionen, gewerbliche Schutzrechte und ähnliche Rechte und Werte sowie Lizenzen an solchen Rechten und Werten</v>
      </c>
      <c r="C17" s="8"/>
      <c r="D17" s="51">
        <f>+SUM(D18:D24)</f>
        <v>30</v>
      </c>
      <c r="E17" s="51">
        <f t="shared" ref="E17" si="25">+SUM(E18:E24)</f>
        <v>15</v>
      </c>
      <c r="F17" s="51">
        <f>+SUM(F18:F24)</f>
        <v>0</v>
      </c>
      <c r="G17" s="51">
        <f t="shared" ref="G17:L17" si="26">+SUM(G18:G24)</f>
        <v>-15</v>
      </c>
      <c r="H17" s="51">
        <f t="shared" si="26"/>
        <v>-30</v>
      </c>
      <c r="I17" s="51">
        <f t="shared" si="26"/>
        <v>-30</v>
      </c>
      <c r="J17" s="51">
        <f t="shared" si="26"/>
        <v>-30</v>
      </c>
      <c r="K17" s="51">
        <f t="shared" si="26"/>
        <v>-30</v>
      </c>
      <c r="L17" s="51">
        <f t="shared" si="26"/>
        <v>-30</v>
      </c>
      <c r="M17" s="8"/>
      <c r="N17" s="51">
        <f t="shared" ref="N17:P17" si="27">+SUM(N18:N24)</f>
        <v>-30</v>
      </c>
      <c r="O17" s="51">
        <f t="shared" si="27"/>
        <v>-30</v>
      </c>
      <c r="P17" s="51">
        <f t="shared" si="27"/>
        <v>-30</v>
      </c>
      <c r="Q17" s="34">
        <f t="shared" ref="Q17" si="28">IFERROR(P17/O17-1,"n/a")</f>
        <v>0</v>
      </c>
      <c r="R17" s="34">
        <f t="shared" ref="R17" si="29">IFERROR(P17/N17-1,"n/a")</f>
        <v>0</v>
      </c>
      <c r="S17" s="8"/>
      <c r="T17" s="51">
        <f t="shared" ref="T17" si="30">+SUM(T18:T24)</f>
        <v>-30</v>
      </c>
      <c r="U17" s="51">
        <f t="shared" ref="U17" si="31">+SUM(U18:U24)</f>
        <v>-30</v>
      </c>
      <c r="V17" s="51">
        <f t="shared" ref="V17" si="32">+SUM(V18:V24)</f>
        <v>-30</v>
      </c>
      <c r="W17" s="34">
        <f t="shared" ref="W17" si="33">IFERROR(V17/U17-1,"n/a")</f>
        <v>0</v>
      </c>
      <c r="X17" s="34">
        <f t="shared" ref="X17" si="34">IFERROR(V17/T17-1,"n/a")</f>
        <v>0</v>
      </c>
    </row>
    <row r="18" spans="1:24" hidden="1" outlineLevel="2" x14ac:dyDescent="0.2">
      <c r="A18" s="37">
        <f>+masterfile!B3</f>
        <v>10</v>
      </c>
      <c r="B18" s="41" t="str">
        <f>+masterfile!D3</f>
        <v>10 Konzessionen,Rechte, entgeltl. erworben</v>
      </c>
      <c r="C18" s="8"/>
      <c r="D18" s="51">
        <f>+VLOOKUP(A18,'b-data'!A:F,4)</f>
        <v>0</v>
      </c>
      <c r="E18" s="51">
        <f>+VLOOKUP(A18,'b-data'!A:G,5)</f>
        <v>0</v>
      </c>
      <c r="F18" s="51">
        <f>+VLOOKUP(A18,'b-data'!A:F,6)</f>
        <v>0</v>
      </c>
      <c r="G18" s="51">
        <f>+VLOOKUP(A18,'b-data'!A:G,7)</f>
        <v>0</v>
      </c>
      <c r="H18" s="51">
        <f>+VLOOKUP(A18,'b-data'!A:V,22)</f>
        <v>0</v>
      </c>
      <c r="I18" s="51">
        <f t="shared" ref="I18:I23" si="35">+U18+P18-O18</f>
        <v>0</v>
      </c>
      <c r="J18" s="51">
        <f>+VLOOKUP(A18,'b-data'!A:BR,66)</f>
        <v>0</v>
      </c>
      <c r="K18" s="51">
        <f>+VLOOKUP(A18,'b-data'!A:BR,68)</f>
        <v>0</v>
      </c>
      <c r="L18" s="51">
        <f>+VLOOKUP(A18,'b-data'!A:BR,70)</f>
        <v>0</v>
      </c>
      <c r="M18" s="8"/>
      <c r="N18" s="51">
        <f>+VLOOKUP(A18,'b-data'!A:BR,21)</f>
        <v>0</v>
      </c>
      <c r="O18" s="51">
        <f>+VLOOKUP(A18,'b-data'!A:BR,51)</f>
        <v>0</v>
      </c>
      <c r="P18" s="51">
        <f>+VLOOKUP(A18,'b-data'!A:BR,36)</f>
        <v>0</v>
      </c>
      <c r="Q18" s="34" t="str">
        <f t="shared" ref="Q18:Q23" si="36">IFERROR(P18/O18-1,"n/a")</f>
        <v>n/a</v>
      </c>
      <c r="R18" s="34" t="str">
        <f t="shared" ref="R18:R23" si="37">IFERROR(P18/N18-1,"n/a")</f>
        <v>n/a</v>
      </c>
      <c r="S18" s="8"/>
      <c r="T18" s="51">
        <f t="shared" ref="T18:T23" si="38">+H18</f>
        <v>0</v>
      </c>
      <c r="U18" s="51">
        <f>+VLOOKUP(A18,'b-data'!A:BR,52)</f>
        <v>0</v>
      </c>
      <c r="V18" s="51">
        <f t="shared" ref="V18:V23" si="39">+I18</f>
        <v>0</v>
      </c>
      <c r="W18" s="34" t="str">
        <f t="shared" ref="W18:W23" si="40">IFERROR(V18/U18-1,"n/a")</f>
        <v>n/a</v>
      </c>
      <c r="X18" s="34" t="str">
        <f t="shared" ref="X18:X23" si="41">IFERROR(V18/T18-1,"n/a")</f>
        <v>n/a</v>
      </c>
    </row>
    <row r="19" spans="1:24" hidden="1" outlineLevel="2" x14ac:dyDescent="0.2">
      <c r="A19" s="37">
        <f>+masterfile!B4</f>
        <v>15</v>
      </c>
      <c r="B19" s="41" t="str">
        <f>+masterfile!D4</f>
        <v>15 Konzessionen, entgeltl. erworben</v>
      </c>
      <c r="C19" s="8"/>
      <c r="D19" s="51">
        <f>+VLOOKUP(A19,'b-data'!A:F,4)</f>
        <v>0</v>
      </c>
      <c r="E19" s="51">
        <f>+VLOOKUP(A19,'b-data'!A:G,5)</f>
        <v>0</v>
      </c>
      <c r="F19" s="51">
        <f>+VLOOKUP(A19,'b-data'!A:F,6)</f>
        <v>0</v>
      </c>
      <c r="G19" s="51">
        <f>+VLOOKUP(A19,'b-data'!A:G,7)</f>
        <v>0</v>
      </c>
      <c r="H19" s="51">
        <f>+VLOOKUP(A19,'b-data'!A:V,22)</f>
        <v>0</v>
      </c>
      <c r="I19" s="51">
        <f t="shared" si="35"/>
        <v>0</v>
      </c>
      <c r="J19" s="51">
        <f>+VLOOKUP(A19,'b-data'!A:BR,66)</f>
        <v>0</v>
      </c>
      <c r="K19" s="51">
        <f>+VLOOKUP(A19,'b-data'!A:BR,68)</f>
        <v>0</v>
      </c>
      <c r="L19" s="51">
        <f>+VLOOKUP(A19,'b-data'!A:BR,70)</f>
        <v>0</v>
      </c>
      <c r="M19" s="8"/>
      <c r="N19" s="51">
        <f>+VLOOKUP(A19,'b-data'!A:BR,21)</f>
        <v>0</v>
      </c>
      <c r="O19" s="51">
        <f>+VLOOKUP(A19,'b-data'!A:BR,51)</f>
        <v>0</v>
      </c>
      <c r="P19" s="51">
        <f>+VLOOKUP(A19,'b-data'!A:BR,36)</f>
        <v>0</v>
      </c>
      <c r="Q19" s="34" t="str">
        <f t="shared" si="36"/>
        <v>n/a</v>
      </c>
      <c r="R19" s="34" t="str">
        <f t="shared" si="37"/>
        <v>n/a</v>
      </c>
      <c r="S19" s="8"/>
      <c r="T19" s="51">
        <f t="shared" si="38"/>
        <v>0</v>
      </c>
      <c r="U19" s="51">
        <f>+VLOOKUP(A19,'b-data'!A:BR,52)</f>
        <v>0</v>
      </c>
      <c r="V19" s="51">
        <f t="shared" si="39"/>
        <v>0</v>
      </c>
      <c r="W19" s="34" t="str">
        <f t="shared" si="40"/>
        <v>n/a</v>
      </c>
      <c r="X19" s="34" t="str">
        <f t="shared" si="41"/>
        <v>n/a</v>
      </c>
    </row>
    <row r="20" spans="1:24" hidden="1" outlineLevel="2" x14ac:dyDescent="0.2">
      <c r="A20" s="37">
        <f>+masterfile!B5</f>
        <v>20</v>
      </c>
      <c r="B20" s="41" t="str">
        <f>+masterfile!D5</f>
        <v>20 Gew. Schutzrechte, entgeltl. erworben</v>
      </c>
      <c r="C20" s="8"/>
      <c r="D20" s="51">
        <f>+VLOOKUP(A20,'b-data'!A:F,4)</f>
        <v>0</v>
      </c>
      <c r="E20" s="51">
        <f>+VLOOKUP(A20,'b-data'!A:G,5)</f>
        <v>0</v>
      </c>
      <c r="F20" s="51">
        <f>+VLOOKUP(A20,'b-data'!A:F,6)</f>
        <v>0</v>
      </c>
      <c r="G20" s="51">
        <f>+VLOOKUP(A20,'b-data'!A:G,7)</f>
        <v>0</v>
      </c>
      <c r="H20" s="51">
        <f>+VLOOKUP(A20,'b-data'!A:V,22)</f>
        <v>0</v>
      </c>
      <c r="I20" s="51">
        <f t="shared" si="35"/>
        <v>0</v>
      </c>
      <c r="J20" s="51">
        <f>+VLOOKUP(A20,'b-data'!A:BR,66)</f>
        <v>0</v>
      </c>
      <c r="K20" s="51">
        <f>+VLOOKUP(A20,'b-data'!A:BR,68)</f>
        <v>0</v>
      </c>
      <c r="L20" s="51">
        <f>+VLOOKUP(A20,'b-data'!A:BR,70)</f>
        <v>0</v>
      </c>
      <c r="M20" s="8"/>
      <c r="N20" s="51">
        <f>+VLOOKUP(A20,'b-data'!A:BR,21)</f>
        <v>0</v>
      </c>
      <c r="O20" s="51">
        <f>+VLOOKUP(A20,'b-data'!A:BR,51)</f>
        <v>0</v>
      </c>
      <c r="P20" s="51">
        <f>+VLOOKUP(A20,'b-data'!A:BR,36)</f>
        <v>0</v>
      </c>
      <c r="Q20" s="34" t="str">
        <f t="shared" si="36"/>
        <v>n/a</v>
      </c>
      <c r="R20" s="34" t="str">
        <f t="shared" si="37"/>
        <v>n/a</v>
      </c>
      <c r="S20" s="8"/>
      <c r="T20" s="51">
        <f t="shared" si="38"/>
        <v>0</v>
      </c>
      <c r="U20" s="51">
        <f>+VLOOKUP(A20,'b-data'!A:BR,52)</f>
        <v>0</v>
      </c>
      <c r="V20" s="51">
        <f t="shared" si="39"/>
        <v>0</v>
      </c>
      <c r="W20" s="34" t="str">
        <f t="shared" si="40"/>
        <v>n/a</v>
      </c>
      <c r="X20" s="34" t="str">
        <f t="shared" si="41"/>
        <v>n/a</v>
      </c>
    </row>
    <row r="21" spans="1:24" hidden="1" outlineLevel="2" x14ac:dyDescent="0.2">
      <c r="A21" s="37">
        <f>+masterfile!B6</f>
        <v>25</v>
      </c>
      <c r="B21" s="41" t="str">
        <f>+masterfile!D6</f>
        <v>25 Ähnl. Rechte, Werte, entgeltl. erworben</v>
      </c>
      <c r="C21" s="8"/>
      <c r="D21" s="51">
        <f>+VLOOKUP(A21,'b-data'!A:F,4)</f>
        <v>0</v>
      </c>
      <c r="E21" s="51">
        <f>+VLOOKUP(A21,'b-data'!A:G,5)</f>
        <v>0</v>
      </c>
      <c r="F21" s="51">
        <f>+VLOOKUP(A21,'b-data'!A:F,6)</f>
        <v>0</v>
      </c>
      <c r="G21" s="51">
        <f>+VLOOKUP(A21,'b-data'!A:G,7)</f>
        <v>0</v>
      </c>
      <c r="H21" s="51">
        <f>+VLOOKUP(A21,'b-data'!A:V,22)</f>
        <v>0</v>
      </c>
      <c r="I21" s="51">
        <f t="shared" si="35"/>
        <v>0</v>
      </c>
      <c r="J21" s="51">
        <f>+VLOOKUP(A21,'b-data'!A:BR,66)</f>
        <v>0</v>
      </c>
      <c r="K21" s="51">
        <f>+VLOOKUP(A21,'b-data'!A:BR,68)</f>
        <v>0</v>
      </c>
      <c r="L21" s="51">
        <f>+VLOOKUP(A21,'b-data'!A:BR,70)</f>
        <v>0</v>
      </c>
      <c r="M21" s="8"/>
      <c r="N21" s="51">
        <f>+VLOOKUP(A21,'b-data'!A:BR,21)</f>
        <v>0</v>
      </c>
      <c r="O21" s="51">
        <f>+VLOOKUP(A21,'b-data'!A:BR,51)</f>
        <v>0</v>
      </c>
      <c r="P21" s="51">
        <f>+VLOOKUP(A21,'b-data'!A:BR,36)</f>
        <v>0</v>
      </c>
      <c r="Q21" s="34" t="str">
        <f t="shared" si="36"/>
        <v>n/a</v>
      </c>
      <c r="R21" s="34" t="str">
        <f t="shared" si="37"/>
        <v>n/a</v>
      </c>
      <c r="S21" s="8"/>
      <c r="T21" s="51">
        <f t="shared" si="38"/>
        <v>0</v>
      </c>
      <c r="U21" s="51">
        <f>+VLOOKUP(A21,'b-data'!A:BR,52)</f>
        <v>0</v>
      </c>
      <c r="V21" s="51">
        <f t="shared" si="39"/>
        <v>0</v>
      </c>
      <c r="W21" s="34" t="str">
        <f t="shared" si="40"/>
        <v>n/a</v>
      </c>
      <c r="X21" s="34" t="str">
        <f t="shared" si="41"/>
        <v>n/a</v>
      </c>
    </row>
    <row r="22" spans="1:24" hidden="1" outlineLevel="2" x14ac:dyDescent="0.2">
      <c r="A22" s="37">
        <f>+masterfile!B7</f>
        <v>27</v>
      </c>
      <c r="B22" s="41" t="str">
        <f>+masterfile!D7</f>
        <v>27 EDV-Software, entgeltl. erworben</v>
      </c>
      <c r="C22" s="8"/>
      <c r="D22" s="51">
        <f>+VLOOKUP(A22,'b-data'!A:F,4)</f>
        <v>30</v>
      </c>
      <c r="E22" s="51">
        <f>+VLOOKUP(A22,'b-data'!A:G,5)</f>
        <v>15</v>
      </c>
      <c r="F22" s="51">
        <f>+VLOOKUP(A22,'b-data'!A:F,6)</f>
        <v>0</v>
      </c>
      <c r="G22" s="51">
        <f>+VLOOKUP(A22,'b-data'!A:G,7)</f>
        <v>-15</v>
      </c>
      <c r="H22" s="51">
        <f>+VLOOKUP(A22,'b-data'!A:V,22)</f>
        <v>-30</v>
      </c>
      <c r="I22" s="51">
        <f t="shared" si="35"/>
        <v>-30</v>
      </c>
      <c r="J22" s="51">
        <f>+VLOOKUP(A22,'b-data'!A:BR,66)</f>
        <v>-30</v>
      </c>
      <c r="K22" s="51">
        <f>+VLOOKUP(A22,'b-data'!A:BR,68)</f>
        <v>-30</v>
      </c>
      <c r="L22" s="51">
        <f>+VLOOKUP(A22,'b-data'!A:BR,70)</f>
        <v>-30</v>
      </c>
      <c r="M22" s="8"/>
      <c r="N22" s="51">
        <f>+VLOOKUP(A22,'b-data'!A:BR,21)</f>
        <v>-30</v>
      </c>
      <c r="O22" s="51">
        <f>+VLOOKUP(A22,'b-data'!A:BR,51)</f>
        <v>-30</v>
      </c>
      <c r="P22" s="51">
        <f>+VLOOKUP(A22,'b-data'!A:BR,36)</f>
        <v>-30</v>
      </c>
      <c r="Q22" s="34">
        <f t="shared" si="36"/>
        <v>0</v>
      </c>
      <c r="R22" s="34">
        <f t="shared" si="37"/>
        <v>0</v>
      </c>
      <c r="S22" s="8"/>
      <c r="T22" s="51">
        <f t="shared" si="38"/>
        <v>-30</v>
      </c>
      <c r="U22" s="51">
        <f>+VLOOKUP(A22,'b-data'!A:BR,52)</f>
        <v>-30</v>
      </c>
      <c r="V22" s="51">
        <f t="shared" si="39"/>
        <v>-30</v>
      </c>
      <c r="W22" s="34">
        <f t="shared" si="40"/>
        <v>0</v>
      </c>
      <c r="X22" s="34">
        <f t="shared" si="41"/>
        <v>0</v>
      </c>
    </row>
    <row r="23" spans="1:24" hidden="1" outlineLevel="2" x14ac:dyDescent="0.2">
      <c r="A23" s="37">
        <f>+masterfile!B8</f>
        <v>30</v>
      </c>
      <c r="B23" s="41" t="str">
        <f>+masterfile!D8</f>
        <v>30 Lizenz gew. Schutzrechte,entg.erworben</v>
      </c>
      <c r="C23" s="8"/>
      <c r="D23" s="51">
        <f>+VLOOKUP(A23,'b-data'!A:F,4)</f>
        <v>0</v>
      </c>
      <c r="E23" s="51">
        <f>+VLOOKUP(A23,'b-data'!A:G,5)</f>
        <v>0</v>
      </c>
      <c r="F23" s="51">
        <f>+VLOOKUP(A23,'b-data'!A:F,6)</f>
        <v>0</v>
      </c>
      <c r="G23" s="51">
        <f>+VLOOKUP(A23,'b-data'!A:G,7)</f>
        <v>0</v>
      </c>
      <c r="H23" s="51">
        <f>+VLOOKUP(A23,'b-data'!A:V,22)</f>
        <v>0</v>
      </c>
      <c r="I23" s="51">
        <f t="shared" si="35"/>
        <v>0</v>
      </c>
      <c r="J23" s="51">
        <f>+VLOOKUP(A23,'b-data'!A:BR,66)</f>
        <v>0</v>
      </c>
      <c r="K23" s="51">
        <f>+VLOOKUP(A23,'b-data'!A:BR,68)</f>
        <v>0</v>
      </c>
      <c r="L23" s="51">
        <f>+VLOOKUP(A23,'b-data'!A:BR,70)</f>
        <v>0</v>
      </c>
      <c r="M23" s="8"/>
      <c r="N23" s="51">
        <f>+VLOOKUP(A23,'b-data'!A:BR,21)</f>
        <v>0</v>
      </c>
      <c r="O23" s="51">
        <f>+VLOOKUP(A23,'b-data'!A:BR,51)</f>
        <v>0</v>
      </c>
      <c r="P23" s="51">
        <f>+VLOOKUP(A23,'b-data'!A:BR,36)</f>
        <v>0</v>
      </c>
      <c r="Q23" s="34" t="str">
        <f t="shared" si="36"/>
        <v>n/a</v>
      </c>
      <c r="R23" s="34" t="str">
        <f t="shared" si="37"/>
        <v>n/a</v>
      </c>
      <c r="S23" s="8"/>
      <c r="T23" s="51">
        <f t="shared" si="38"/>
        <v>0</v>
      </c>
      <c r="U23" s="51">
        <f>+VLOOKUP(A23,'b-data'!A:BR,52)</f>
        <v>0</v>
      </c>
      <c r="V23" s="51">
        <f t="shared" si="39"/>
        <v>0</v>
      </c>
      <c r="W23" s="34" t="str">
        <f t="shared" si="40"/>
        <v>n/a</v>
      </c>
      <c r="X23" s="34" t="str">
        <f t="shared" si="41"/>
        <v>n/a</v>
      </c>
    </row>
    <row r="24" spans="1:24" hidden="1" outlineLevel="2" x14ac:dyDescent="0.2">
      <c r="B24" s="38"/>
      <c r="C24" s="8"/>
      <c r="D24" s="51"/>
      <c r="E24" s="51"/>
      <c r="F24" s="51"/>
      <c r="G24" s="51"/>
      <c r="H24" s="51"/>
      <c r="I24" s="51"/>
      <c r="J24" s="51"/>
      <c r="K24" s="51"/>
      <c r="L24" s="51"/>
      <c r="M24" s="8"/>
      <c r="N24" s="51"/>
      <c r="O24" s="51"/>
      <c r="P24" s="51"/>
      <c r="S24" s="8"/>
      <c r="T24" s="51"/>
      <c r="U24" s="51"/>
      <c r="V24" s="51"/>
    </row>
    <row r="25" spans="1:24" hidden="1" outlineLevel="1" x14ac:dyDescent="0.2">
      <c r="B25" s="39" t="str">
        <f>+dict!C1621</f>
        <v>4. geleistete Anzahlungen</v>
      </c>
      <c r="C25" s="8"/>
      <c r="D25" s="51">
        <f>+SUM(D26:D27)</f>
        <v>0</v>
      </c>
      <c r="E25" s="51">
        <f t="shared" ref="E25" si="42">+SUM(E26:E27)</f>
        <v>0</v>
      </c>
      <c r="F25" s="51">
        <f>+SUM(F26:F27)</f>
        <v>0</v>
      </c>
      <c r="G25" s="51">
        <f t="shared" ref="G25:L25" si="43">+SUM(G26:G27)</f>
        <v>0</v>
      </c>
      <c r="H25" s="51">
        <f t="shared" si="43"/>
        <v>0</v>
      </c>
      <c r="I25" s="51">
        <f t="shared" si="43"/>
        <v>0</v>
      </c>
      <c r="J25" s="51">
        <f t="shared" si="43"/>
        <v>0</v>
      </c>
      <c r="K25" s="51">
        <f t="shared" si="43"/>
        <v>0</v>
      </c>
      <c r="L25" s="51">
        <f t="shared" si="43"/>
        <v>0</v>
      </c>
      <c r="M25" s="8"/>
      <c r="N25" s="51">
        <f t="shared" ref="N25:P25" si="44">+SUM(N26:N27)</f>
        <v>0</v>
      </c>
      <c r="O25" s="51">
        <f t="shared" si="44"/>
        <v>0</v>
      </c>
      <c r="P25" s="51">
        <f t="shared" si="44"/>
        <v>0</v>
      </c>
      <c r="Q25" s="34" t="str">
        <f t="shared" ref="Q25" si="45">IFERROR(P25/O25-1,"n/a")</f>
        <v>n/a</v>
      </c>
      <c r="R25" s="34" t="str">
        <f t="shared" ref="R25" si="46">IFERROR(P25/N25-1,"n/a")</f>
        <v>n/a</v>
      </c>
      <c r="S25" s="8"/>
      <c r="T25" s="51">
        <f t="shared" ref="T25:V25" si="47">+SUM(T26:T27)</f>
        <v>0</v>
      </c>
      <c r="U25" s="51">
        <f t="shared" si="47"/>
        <v>0</v>
      </c>
      <c r="V25" s="51">
        <f t="shared" si="47"/>
        <v>0</v>
      </c>
      <c r="W25" s="34" t="str">
        <f t="shared" ref="W25" si="48">IFERROR(V25/U25-1,"n/a")</f>
        <v>n/a</v>
      </c>
      <c r="X25" s="34" t="str">
        <f t="shared" ref="X25" si="49">IFERROR(V25/T25-1,"n/a")</f>
        <v>n/a</v>
      </c>
    </row>
    <row r="26" spans="1:24" hidden="1" outlineLevel="2" x14ac:dyDescent="0.2">
      <c r="A26" s="37">
        <f>+masterfile!B11</f>
        <v>39</v>
      </c>
      <c r="B26" s="41" t="str">
        <f>+masterfile!D11</f>
        <v>39 Anzahlungen immaterielle VermG</v>
      </c>
      <c r="C26" s="8"/>
      <c r="D26" s="51">
        <f>+VLOOKUP(A26,'b-data'!A:F,4)</f>
        <v>0</v>
      </c>
      <c r="E26" s="51">
        <f>+VLOOKUP(A26,'b-data'!A:G,5)</f>
        <v>0</v>
      </c>
      <c r="F26" s="51">
        <f>+VLOOKUP(A26,'b-data'!A:F,6)</f>
        <v>0</v>
      </c>
      <c r="G26" s="51">
        <f>+VLOOKUP(A26,'b-data'!A:G,7)</f>
        <v>0</v>
      </c>
      <c r="H26" s="51">
        <f>+VLOOKUP(A26,'b-data'!A:V,22)</f>
        <v>0</v>
      </c>
      <c r="I26" s="51">
        <f>+U26+P26-O26</f>
        <v>0</v>
      </c>
      <c r="J26" s="51">
        <f>+VLOOKUP(A26,'b-data'!A:BR,66)</f>
        <v>0</v>
      </c>
      <c r="K26" s="51">
        <f>+VLOOKUP(A26,'b-data'!A:BR,68)</f>
        <v>0</v>
      </c>
      <c r="L26" s="51">
        <f>+VLOOKUP(A26,'b-data'!A:BR,70)</f>
        <v>0</v>
      </c>
      <c r="M26" s="8"/>
      <c r="N26" s="51">
        <f>+VLOOKUP(A26,'b-data'!A:BR,21)</f>
        <v>0</v>
      </c>
      <c r="O26" s="51">
        <f>+VLOOKUP(A26,'b-data'!A:BR,51)</f>
        <v>0</v>
      </c>
      <c r="P26" s="51">
        <f>+VLOOKUP(A26,'b-data'!A:BR,36)</f>
        <v>0</v>
      </c>
      <c r="Q26" s="34" t="str">
        <f>IFERROR(P26/O26-1,"n/a")</f>
        <v>n/a</v>
      </c>
      <c r="R26" s="34" t="str">
        <f>IFERROR(P26/N26-1,"n/a")</f>
        <v>n/a</v>
      </c>
      <c r="S26" s="8"/>
      <c r="T26" s="51">
        <f>+H26</f>
        <v>0</v>
      </c>
      <c r="U26" s="51">
        <f>+VLOOKUP(A26,'b-data'!A:BR,52)</f>
        <v>0</v>
      </c>
      <c r="V26" s="51">
        <f>+I26</f>
        <v>0</v>
      </c>
      <c r="W26" s="34" t="str">
        <f>IFERROR(V26/U26-1,"n/a")</f>
        <v>n/a</v>
      </c>
      <c r="X26" s="34" t="str">
        <f>IFERROR(V26/T26-1,"n/a")</f>
        <v>n/a</v>
      </c>
    </row>
    <row r="27" spans="1:24" hidden="1" outlineLevel="1" x14ac:dyDescent="0.2">
      <c r="B27" s="38"/>
      <c r="C27" s="8"/>
      <c r="D27" s="51"/>
      <c r="E27" s="51"/>
      <c r="F27" s="51"/>
      <c r="G27" s="51"/>
      <c r="H27" s="51"/>
      <c r="I27" s="51"/>
      <c r="J27" s="51"/>
      <c r="K27" s="51"/>
      <c r="L27" s="51"/>
      <c r="M27" s="8"/>
      <c r="N27" s="51"/>
      <c r="O27" s="51"/>
      <c r="P27" s="51"/>
      <c r="S27" s="8"/>
      <c r="T27" s="51"/>
      <c r="U27" s="51"/>
      <c r="V27" s="51"/>
    </row>
    <row r="28" spans="1:24" collapsed="1" x14ac:dyDescent="0.2">
      <c r="B28" s="38"/>
      <c r="C28" s="8"/>
      <c r="D28" s="51"/>
      <c r="E28" s="51"/>
      <c r="F28" s="51"/>
      <c r="G28" s="51"/>
      <c r="H28" s="51"/>
      <c r="I28" s="51"/>
      <c r="J28" s="51"/>
      <c r="K28" s="51"/>
      <c r="L28" s="51"/>
      <c r="M28" s="8"/>
      <c r="N28" s="51"/>
      <c r="O28" s="51"/>
      <c r="P28" s="51"/>
      <c r="S28" s="8"/>
      <c r="T28" s="51"/>
      <c r="U28" s="51"/>
      <c r="V28" s="51"/>
    </row>
    <row r="29" spans="1:24" x14ac:dyDescent="0.2">
      <c r="B29" s="38" t="str">
        <f>+dict!C1622</f>
        <v>II. Sachanlagen</v>
      </c>
      <c r="C29" s="8"/>
      <c r="D29" s="51">
        <f>+D30+D66+D74+D91</f>
        <v>5935</v>
      </c>
      <c r="E29" s="51">
        <f t="shared" ref="E29" si="50">+E30+E66+E74+E91</f>
        <v>5820.0000000000009</v>
      </c>
      <c r="F29" s="51">
        <f>+F30+F66+F74+F91</f>
        <v>5705</v>
      </c>
      <c r="G29" s="51">
        <f t="shared" ref="G29:L29" si="51">+G30+G66+G74+G91</f>
        <v>5590</v>
      </c>
      <c r="H29" s="51">
        <f t="shared" si="51"/>
        <v>5474.9999999999982</v>
      </c>
      <c r="I29" s="51">
        <f t="shared" si="51"/>
        <v>5474.9999999999982</v>
      </c>
      <c r="J29" s="51">
        <f t="shared" si="51"/>
        <v>5474.9999999999982</v>
      </c>
      <c r="K29" s="51">
        <f t="shared" si="51"/>
        <v>5474.9999999999982</v>
      </c>
      <c r="L29" s="51">
        <f t="shared" si="51"/>
        <v>5474.9999999999982</v>
      </c>
      <c r="M29" s="8"/>
      <c r="N29" s="51">
        <f t="shared" ref="N29:P29" si="52">+N30+N66+N74+N91</f>
        <v>5474.9999999999982</v>
      </c>
      <c r="O29" s="51">
        <f t="shared" si="52"/>
        <v>5474.9999999999982</v>
      </c>
      <c r="P29" s="51">
        <f t="shared" si="52"/>
        <v>5474.9999999999982</v>
      </c>
      <c r="Q29" s="34">
        <f>IFERROR(P29/O29-1,"n/a")</f>
        <v>0</v>
      </c>
      <c r="R29" s="34">
        <f>IFERROR(P29/N29-1,"n/a")</f>
        <v>0</v>
      </c>
      <c r="S29" s="8"/>
      <c r="T29" s="51">
        <f t="shared" ref="T29:V29" si="53">+T30+T66+T74+T91</f>
        <v>5474.9999999999982</v>
      </c>
      <c r="U29" s="51">
        <f t="shared" si="53"/>
        <v>5474.9999999999982</v>
      </c>
      <c r="V29" s="51">
        <f t="shared" si="53"/>
        <v>5474.9999999999982</v>
      </c>
      <c r="W29" s="34">
        <f>IFERROR(V29/U29-1,"n/a")</f>
        <v>0</v>
      </c>
      <c r="X29" s="34">
        <f>IFERROR(V29/T29-1,"n/a")</f>
        <v>0</v>
      </c>
    </row>
    <row r="30" spans="1:24" ht="24" hidden="1" outlineLevel="1" x14ac:dyDescent="0.2">
      <c r="B30" s="39" t="str">
        <f>+dict!C1623</f>
        <v>1. Grundstücke, grundstücksgleiche Rechte und Bauten einschließlich der Bauten auf fremden Grundstücken</v>
      </c>
      <c r="C30" s="8"/>
      <c r="D30" s="51">
        <f>+SUM(D31:D65)</f>
        <v>5866.666666666667</v>
      </c>
      <c r="E30" s="51">
        <f t="shared" ref="E30" si="54">+SUM(E31:E65)</f>
        <v>5733.3333333333339</v>
      </c>
      <c r="F30" s="51">
        <f>+SUM(F31:F65)</f>
        <v>5600</v>
      </c>
      <c r="G30" s="51">
        <f t="shared" ref="G30:L30" si="55">+SUM(G31:G65)</f>
        <v>5466.666666666667</v>
      </c>
      <c r="H30" s="51">
        <f t="shared" si="55"/>
        <v>5333.3333333333312</v>
      </c>
      <c r="I30" s="51">
        <f t="shared" si="55"/>
        <v>5333.3333333333312</v>
      </c>
      <c r="J30" s="51">
        <f t="shared" si="55"/>
        <v>5333.3333333333312</v>
      </c>
      <c r="K30" s="51">
        <f t="shared" si="55"/>
        <v>5333.3333333333312</v>
      </c>
      <c r="L30" s="51">
        <f t="shared" si="55"/>
        <v>5333.3333333333312</v>
      </c>
      <c r="M30" s="8"/>
      <c r="N30" s="51">
        <f t="shared" ref="N30:P30" si="56">+SUM(N31:N65)</f>
        <v>5333.3333333333312</v>
      </c>
      <c r="O30" s="51">
        <f t="shared" si="56"/>
        <v>5333.3333333333312</v>
      </c>
      <c r="P30" s="51">
        <f t="shared" si="56"/>
        <v>5333.3333333333312</v>
      </c>
      <c r="Q30" s="34">
        <f>IFERROR(P30/O30-1,"n/a")</f>
        <v>0</v>
      </c>
      <c r="R30" s="34">
        <f>IFERROR(P30/N30-1,"n/a")</f>
        <v>0</v>
      </c>
      <c r="S30" s="8"/>
      <c r="T30" s="51">
        <f t="shared" ref="T30:V30" si="57">+SUM(T31:T65)</f>
        <v>5333.3333333333312</v>
      </c>
      <c r="U30" s="51">
        <f t="shared" si="57"/>
        <v>5333.3333333333312</v>
      </c>
      <c r="V30" s="51">
        <f t="shared" si="57"/>
        <v>5333.3333333333312</v>
      </c>
      <c r="W30" s="34">
        <f>IFERROR(V30/U30-1,"n/a")</f>
        <v>0</v>
      </c>
      <c r="X30" s="34">
        <f>IFERROR(V30/T30-1,"n/a")</f>
        <v>0</v>
      </c>
    </row>
    <row r="31" spans="1:24" hidden="1" outlineLevel="2" x14ac:dyDescent="0.2">
      <c r="A31" s="37">
        <f>+masterfile!B19</f>
        <v>50</v>
      </c>
      <c r="B31" s="41" t="str">
        <f>+masterfile!D19</f>
        <v>50 Grundstücke,grndst.Rechte und Bauten</v>
      </c>
      <c r="C31" s="8"/>
      <c r="D31" s="51">
        <f>+VLOOKUP(A31,'b-data'!A:F,4)</f>
        <v>1600</v>
      </c>
      <c r="E31" s="51">
        <f>+VLOOKUP(A31,'b-data'!A:G,5)</f>
        <v>1600</v>
      </c>
      <c r="F31" s="51">
        <f>+VLOOKUP(A31,'b-data'!A:F,6)</f>
        <v>1600</v>
      </c>
      <c r="G31" s="51">
        <f>+VLOOKUP(A31,'b-data'!A:G,7)</f>
        <v>1600</v>
      </c>
      <c r="H31" s="51">
        <f>+VLOOKUP(A31,'b-data'!A:V,22)</f>
        <v>1600</v>
      </c>
      <c r="I31" s="51">
        <f t="shared" ref="I31:I64" si="58">+U31+P31-O31</f>
        <v>1600</v>
      </c>
      <c r="J31" s="51">
        <f>+VLOOKUP(A31,'b-data'!A:BR,66)</f>
        <v>1600</v>
      </c>
      <c r="K31" s="51">
        <f>+VLOOKUP(A31,'b-data'!A:BR,68)</f>
        <v>1600</v>
      </c>
      <c r="L31" s="51">
        <f>+VLOOKUP(A31,'b-data'!A:BR,70)</f>
        <v>1600</v>
      </c>
      <c r="M31" s="8"/>
      <c r="N31" s="51">
        <f>+VLOOKUP(A31,'b-data'!A:BR,21)</f>
        <v>1600</v>
      </c>
      <c r="O31" s="51">
        <f>+VLOOKUP(A31,'b-data'!A:BR,51)</f>
        <v>1600</v>
      </c>
      <c r="P31" s="51">
        <f>+VLOOKUP(A31,'b-data'!A:BR,36)</f>
        <v>1600</v>
      </c>
      <c r="Q31" s="34">
        <f t="shared" ref="Q31:Q64" si="59">IFERROR(P31/O31-1,"n/a")</f>
        <v>0</v>
      </c>
      <c r="R31" s="34">
        <f t="shared" ref="R31:R64" si="60">IFERROR(P31/N31-1,"n/a")</f>
        <v>0</v>
      </c>
      <c r="S31" s="8"/>
      <c r="T31" s="51">
        <f t="shared" ref="T31:T64" si="61">+H31</f>
        <v>1600</v>
      </c>
      <c r="U31" s="51">
        <f>+VLOOKUP(A31,'b-data'!A:BR,52)</f>
        <v>1600</v>
      </c>
      <c r="V31" s="51">
        <f t="shared" ref="V31:V64" si="62">+I31</f>
        <v>1600</v>
      </c>
      <c r="W31" s="34">
        <f t="shared" ref="W31:W64" si="63">IFERROR(V31/U31-1,"n/a")</f>
        <v>0</v>
      </c>
      <c r="X31" s="34">
        <f t="shared" ref="X31:X64" si="64">IFERROR(V31/T31-1,"n/a")</f>
        <v>0</v>
      </c>
    </row>
    <row r="32" spans="1:24" hidden="1" outlineLevel="2" x14ac:dyDescent="0.2">
      <c r="A32" s="37">
        <f>+masterfile!B20</f>
        <v>59</v>
      </c>
      <c r="B32" s="41" t="str">
        <f>+masterfile!D20</f>
        <v>59 Grundstücksanteil häusl. Arbeitszimmer</v>
      </c>
      <c r="C32" s="8"/>
      <c r="D32" s="51">
        <f>+VLOOKUP(A32,'b-data'!A:F,4)</f>
        <v>0</v>
      </c>
      <c r="E32" s="51">
        <f>+VLOOKUP(A32,'b-data'!A:G,5)</f>
        <v>0</v>
      </c>
      <c r="F32" s="51">
        <f>+VLOOKUP(A32,'b-data'!A:F,6)</f>
        <v>0</v>
      </c>
      <c r="G32" s="51">
        <f>+VLOOKUP(A32,'b-data'!A:G,7)</f>
        <v>0</v>
      </c>
      <c r="H32" s="51">
        <f>+VLOOKUP(A32,'b-data'!A:V,22)</f>
        <v>0</v>
      </c>
      <c r="I32" s="51">
        <f t="shared" si="58"/>
        <v>0</v>
      </c>
      <c r="J32" s="51">
        <f>+VLOOKUP(A32,'b-data'!A:BR,66)</f>
        <v>0</v>
      </c>
      <c r="K32" s="51">
        <f>+VLOOKUP(A32,'b-data'!A:BR,68)</f>
        <v>0</v>
      </c>
      <c r="L32" s="51">
        <f>+VLOOKUP(A32,'b-data'!A:BR,70)</f>
        <v>0</v>
      </c>
      <c r="M32" s="8"/>
      <c r="N32" s="51">
        <f>+VLOOKUP(A32,'b-data'!A:BR,21)</f>
        <v>0</v>
      </c>
      <c r="O32" s="51">
        <f>+VLOOKUP(A32,'b-data'!A:BR,51)</f>
        <v>0</v>
      </c>
      <c r="P32" s="51">
        <f>+VLOOKUP(A32,'b-data'!A:BR,36)</f>
        <v>0</v>
      </c>
      <c r="Q32" s="34" t="str">
        <f t="shared" si="59"/>
        <v>n/a</v>
      </c>
      <c r="R32" s="34" t="str">
        <f t="shared" si="60"/>
        <v>n/a</v>
      </c>
      <c r="S32" s="8"/>
      <c r="T32" s="51">
        <f t="shared" si="61"/>
        <v>0</v>
      </c>
      <c r="U32" s="51">
        <f>+VLOOKUP(A32,'b-data'!A:BR,52)</f>
        <v>0</v>
      </c>
      <c r="V32" s="51">
        <f t="shared" si="62"/>
        <v>0</v>
      </c>
      <c r="W32" s="34" t="str">
        <f t="shared" si="63"/>
        <v>n/a</v>
      </c>
      <c r="X32" s="34" t="str">
        <f t="shared" si="64"/>
        <v>n/a</v>
      </c>
    </row>
    <row r="33" spans="1:24" hidden="1" outlineLevel="2" x14ac:dyDescent="0.2">
      <c r="A33" s="37">
        <f>+masterfile!B21</f>
        <v>60</v>
      </c>
      <c r="B33" s="41" t="str">
        <f>+masterfile!D21</f>
        <v>60 Grundstücksgleiche Rechte ohne Bauten</v>
      </c>
      <c r="C33" s="8"/>
      <c r="D33" s="51">
        <f>+VLOOKUP(A33,'b-data'!A:F,4)</f>
        <v>0</v>
      </c>
      <c r="E33" s="51">
        <f>+VLOOKUP(A33,'b-data'!A:G,5)</f>
        <v>0</v>
      </c>
      <c r="F33" s="51">
        <f>+VLOOKUP(A33,'b-data'!A:F,6)</f>
        <v>0</v>
      </c>
      <c r="G33" s="51">
        <f>+VLOOKUP(A33,'b-data'!A:G,7)</f>
        <v>0</v>
      </c>
      <c r="H33" s="51">
        <f>+VLOOKUP(A33,'b-data'!A:V,22)</f>
        <v>0</v>
      </c>
      <c r="I33" s="51">
        <f t="shared" si="58"/>
        <v>0</v>
      </c>
      <c r="J33" s="51">
        <f>+VLOOKUP(A33,'b-data'!A:BR,66)</f>
        <v>0</v>
      </c>
      <c r="K33" s="51">
        <f>+VLOOKUP(A33,'b-data'!A:BR,68)</f>
        <v>0</v>
      </c>
      <c r="L33" s="51">
        <f>+VLOOKUP(A33,'b-data'!A:BR,70)</f>
        <v>0</v>
      </c>
      <c r="M33" s="8"/>
      <c r="N33" s="51">
        <f>+VLOOKUP(A33,'b-data'!A:BR,21)</f>
        <v>0</v>
      </c>
      <c r="O33" s="51">
        <f>+VLOOKUP(A33,'b-data'!A:BR,51)</f>
        <v>0</v>
      </c>
      <c r="P33" s="51">
        <f>+VLOOKUP(A33,'b-data'!A:BR,36)</f>
        <v>0</v>
      </c>
      <c r="Q33" s="34" t="str">
        <f t="shared" si="59"/>
        <v>n/a</v>
      </c>
      <c r="R33" s="34" t="str">
        <f t="shared" si="60"/>
        <v>n/a</v>
      </c>
      <c r="S33" s="8"/>
      <c r="T33" s="51">
        <f t="shared" si="61"/>
        <v>0</v>
      </c>
      <c r="U33" s="51">
        <f>+VLOOKUP(A33,'b-data'!A:BR,52)</f>
        <v>0</v>
      </c>
      <c r="V33" s="51">
        <f t="shared" si="62"/>
        <v>0</v>
      </c>
      <c r="W33" s="34" t="str">
        <f t="shared" si="63"/>
        <v>n/a</v>
      </c>
      <c r="X33" s="34" t="str">
        <f t="shared" si="64"/>
        <v>n/a</v>
      </c>
    </row>
    <row r="34" spans="1:24" hidden="1" outlineLevel="2" x14ac:dyDescent="0.2">
      <c r="A34" s="37">
        <f>+masterfile!B22</f>
        <v>65</v>
      </c>
      <c r="B34" s="41" t="str">
        <f>+masterfile!D22</f>
        <v>65 Unbebaute Grundstücke</v>
      </c>
      <c r="C34" s="8"/>
      <c r="D34" s="51">
        <f>+VLOOKUP(A34,'b-data'!A:F,4)</f>
        <v>0</v>
      </c>
      <c r="E34" s="51">
        <f>+VLOOKUP(A34,'b-data'!A:G,5)</f>
        <v>0</v>
      </c>
      <c r="F34" s="51">
        <f>+VLOOKUP(A34,'b-data'!A:F,6)</f>
        <v>0</v>
      </c>
      <c r="G34" s="51">
        <f>+VLOOKUP(A34,'b-data'!A:G,7)</f>
        <v>0</v>
      </c>
      <c r="H34" s="51">
        <f>+VLOOKUP(A34,'b-data'!A:V,22)</f>
        <v>0</v>
      </c>
      <c r="I34" s="51">
        <f t="shared" si="58"/>
        <v>0</v>
      </c>
      <c r="J34" s="51">
        <f>+VLOOKUP(A34,'b-data'!A:BR,66)</f>
        <v>0</v>
      </c>
      <c r="K34" s="51">
        <f>+VLOOKUP(A34,'b-data'!A:BR,68)</f>
        <v>0</v>
      </c>
      <c r="L34" s="51">
        <f>+VLOOKUP(A34,'b-data'!A:BR,70)</f>
        <v>0</v>
      </c>
      <c r="M34" s="8"/>
      <c r="N34" s="51">
        <f>+VLOOKUP(A34,'b-data'!A:BR,21)</f>
        <v>0</v>
      </c>
      <c r="O34" s="51">
        <f>+VLOOKUP(A34,'b-data'!A:BR,51)</f>
        <v>0</v>
      </c>
      <c r="P34" s="51">
        <f>+VLOOKUP(A34,'b-data'!A:BR,36)</f>
        <v>0</v>
      </c>
      <c r="Q34" s="34" t="str">
        <f t="shared" si="59"/>
        <v>n/a</v>
      </c>
      <c r="R34" s="34" t="str">
        <f t="shared" si="60"/>
        <v>n/a</v>
      </c>
      <c r="S34" s="8"/>
      <c r="T34" s="51">
        <f t="shared" si="61"/>
        <v>0</v>
      </c>
      <c r="U34" s="51">
        <f>+VLOOKUP(A34,'b-data'!A:BR,52)</f>
        <v>0</v>
      </c>
      <c r="V34" s="51">
        <f t="shared" si="62"/>
        <v>0</v>
      </c>
      <c r="W34" s="34" t="str">
        <f t="shared" si="63"/>
        <v>n/a</v>
      </c>
      <c r="X34" s="34" t="str">
        <f t="shared" si="64"/>
        <v>n/a</v>
      </c>
    </row>
    <row r="35" spans="1:24" hidden="1" outlineLevel="2" x14ac:dyDescent="0.2">
      <c r="A35" s="37">
        <f>+masterfile!B23</f>
        <v>70</v>
      </c>
      <c r="B35" s="41" t="str">
        <f>+masterfile!D23</f>
        <v>70 Grundstücksgleiche Rechte</v>
      </c>
      <c r="C35" s="8"/>
      <c r="D35" s="51">
        <f>+VLOOKUP(A35,'b-data'!A:F,4)</f>
        <v>0</v>
      </c>
      <c r="E35" s="51">
        <f>+VLOOKUP(A35,'b-data'!A:G,5)</f>
        <v>0</v>
      </c>
      <c r="F35" s="51">
        <f>+VLOOKUP(A35,'b-data'!A:F,6)</f>
        <v>0</v>
      </c>
      <c r="G35" s="51">
        <f>+VLOOKUP(A35,'b-data'!A:G,7)</f>
        <v>0</v>
      </c>
      <c r="H35" s="51">
        <f>+VLOOKUP(A35,'b-data'!A:V,22)</f>
        <v>0</v>
      </c>
      <c r="I35" s="51">
        <f t="shared" si="58"/>
        <v>0</v>
      </c>
      <c r="J35" s="51">
        <f>+VLOOKUP(A35,'b-data'!A:BR,66)</f>
        <v>0</v>
      </c>
      <c r="K35" s="51">
        <f>+VLOOKUP(A35,'b-data'!A:BR,68)</f>
        <v>0</v>
      </c>
      <c r="L35" s="51">
        <f>+VLOOKUP(A35,'b-data'!A:BR,70)</f>
        <v>0</v>
      </c>
      <c r="M35" s="8"/>
      <c r="N35" s="51">
        <f>+VLOOKUP(A35,'b-data'!A:BR,21)</f>
        <v>0</v>
      </c>
      <c r="O35" s="51">
        <f>+VLOOKUP(A35,'b-data'!A:BR,51)</f>
        <v>0</v>
      </c>
      <c r="P35" s="51">
        <f>+VLOOKUP(A35,'b-data'!A:BR,36)</f>
        <v>0</v>
      </c>
      <c r="Q35" s="34" t="str">
        <f t="shared" si="59"/>
        <v>n/a</v>
      </c>
      <c r="R35" s="34" t="str">
        <f t="shared" si="60"/>
        <v>n/a</v>
      </c>
      <c r="S35" s="8"/>
      <c r="T35" s="51">
        <f t="shared" si="61"/>
        <v>0</v>
      </c>
      <c r="U35" s="51">
        <f>+VLOOKUP(A35,'b-data'!A:BR,52)</f>
        <v>0</v>
      </c>
      <c r="V35" s="51">
        <f t="shared" si="62"/>
        <v>0</v>
      </c>
      <c r="W35" s="34" t="str">
        <f t="shared" si="63"/>
        <v>n/a</v>
      </c>
      <c r="X35" s="34" t="str">
        <f t="shared" si="64"/>
        <v>n/a</v>
      </c>
    </row>
    <row r="36" spans="1:24" hidden="1" outlineLevel="2" x14ac:dyDescent="0.2">
      <c r="A36" s="37">
        <f>+masterfile!B24</f>
        <v>75</v>
      </c>
      <c r="B36" s="41" t="str">
        <f>+masterfile!D24</f>
        <v>75 Grundstücke mit Substanzverzehr</v>
      </c>
      <c r="C36" s="8"/>
      <c r="D36" s="51">
        <f>+VLOOKUP(A36,'b-data'!A:F,4)</f>
        <v>0</v>
      </c>
      <c r="E36" s="51">
        <f>+VLOOKUP(A36,'b-data'!A:G,5)</f>
        <v>0</v>
      </c>
      <c r="F36" s="51">
        <f>+VLOOKUP(A36,'b-data'!A:F,6)</f>
        <v>0</v>
      </c>
      <c r="G36" s="51">
        <f>+VLOOKUP(A36,'b-data'!A:G,7)</f>
        <v>0</v>
      </c>
      <c r="H36" s="51">
        <f>+VLOOKUP(A36,'b-data'!A:V,22)</f>
        <v>0</v>
      </c>
      <c r="I36" s="51">
        <f t="shared" si="58"/>
        <v>0</v>
      </c>
      <c r="J36" s="51">
        <f>+VLOOKUP(A36,'b-data'!A:BR,66)</f>
        <v>0</v>
      </c>
      <c r="K36" s="51">
        <f>+VLOOKUP(A36,'b-data'!A:BR,68)</f>
        <v>0</v>
      </c>
      <c r="L36" s="51">
        <f>+VLOOKUP(A36,'b-data'!A:BR,70)</f>
        <v>0</v>
      </c>
      <c r="M36" s="8"/>
      <c r="N36" s="51">
        <f>+VLOOKUP(A36,'b-data'!A:BR,21)</f>
        <v>0</v>
      </c>
      <c r="O36" s="51">
        <f>+VLOOKUP(A36,'b-data'!A:BR,51)</f>
        <v>0</v>
      </c>
      <c r="P36" s="51">
        <f>+VLOOKUP(A36,'b-data'!A:BR,36)</f>
        <v>0</v>
      </c>
      <c r="Q36" s="34" t="str">
        <f t="shared" si="59"/>
        <v>n/a</v>
      </c>
      <c r="R36" s="34" t="str">
        <f t="shared" si="60"/>
        <v>n/a</v>
      </c>
      <c r="S36" s="8"/>
      <c r="T36" s="51">
        <f t="shared" si="61"/>
        <v>0</v>
      </c>
      <c r="U36" s="51">
        <f>+VLOOKUP(A36,'b-data'!A:BR,52)</f>
        <v>0</v>
      </c>
      <c r="V36" s="51">
        <f t="shared" si="62"/>
        <v>0</v>
      </c>
      <c r="W36" s="34" t="str">
        <f t="shared" si="63"/>
        <v>n/a</v>
      </c>
      <c r="X36" s="34" t="str">
        <f t="shared" si="64"/>
        <v>n/a</v>
      </c>
    </row>
    <row r="37" spans="1:24" hidden="1" outlineLevel="2" x14ac:dyDescent="0.2">
      <c r="A37" s="37">
        <f>+masterfile!B26</f>
        <v>80</v>
      </c>
      <c r="B37" s="41" t="str">
        <f>+masterfile!D26</f>
        <v>80 Bauten auf eigenen Grundstücken</v>
      </c>
      <c r="C37" s="8"/>
      <c r="D37" s="51">
        <f>+VLOOKUP(A37,'b-data'!A:F,4)</f>
        <v>0</v>
      </c>
      <c r="E37" s="51">
        <f>+VLOOKUP(A37,'b-data'!A:G,5)</f>
        <v>0</v>
      </c>
      <c r="F37" s="51">
        <f>+VLOOKUP(A37,'b-data'!A:F,6)</f>
        <v>0</v>
      </c>
      <c r="G37" s="51">
        <f>+VLOOKUP(A37,'b-data'!A:G,7)</f>
        <v>0</v>
      </c>
      <c r="H37" s="51">
        <f>+VLOOKUP(A37,'b-data'!A:V,22)</f>
        <v>0</v>
      </c>
      <c r="I37" s="51">
        <f t="shared" si="58"/>
        <v>0</v>
      </c>
      <c r="J37" s="51">
        <f>+VLOOKUP(A37,'b-data'!A:BR,66)</f>
        <v>0</v>
      </c>
      <c r="K37" s="51">
        <f>+VLOOKUP(A37,'b-data'!A:BR,68)</f>
        <v>0</v>
      </c>
      <c r="L37" s="51">
        <f>+VLOOKUP(A37,'b-data'!A:BR,70)</f>
        <v>0</v>
      </c>
      <c r="M37" s="8"/>
      <c r="N37" s="51">
        <f>+VLOOKUP(A37,'b-data'!A:BR,21)</f>
        <v>0</v>
      </c>
      <c r="O37" s="51">
        <f>+VLOOKUP(A37,'b-data'!A:BR,51)</f>
        <v>0</v>
      </c>
      <c r="P37" s="51">
        <f>+VLOOKUP(A37,'b-data'!A:BR,36)</f>
        <v>0</v>
      </c>
      <c r="Q37" s="34" t="str">
        <f t="shared" si="59"/>
        <v>n/a</v>
      </c>
      <c r="R37" s="34" t="str">
        <f t="shared" si="60"/>
        <v>n/a</v>
      </c>
      <c r="S37" s="8"/>
      <c r="T37" s="51">
        <f t="shared" si="61"/>
        <v>0</v>
      </c>
      <c r="U37" s="51">
        <f>+VLOOKUP(A37,'b-data'!A:BR,52)</f>
        <v>0</v>
      </c>
      <c r="V37" s="51">
        <f t="shared" si="62"/>
        <v>0</v>
      </c>
      <c r="W37" s="34" t="str">
        <f t="shared" si="63"/>
        <v>n/a</v>
      </c>
      <c r="X37" s="34" t="str">
        <f t="shared" si="64"/>
        <v>n/a</v>
      </c>
    </row>
    <row r="38" spans="1:24" hidden="1" outlineLevel="2" x14ac:dyDescent="0.2">
      <c r="A38" s="37">
        <f>+masterfile!B27</f>
        <v>85</v>
      </c>
      <c r="B38" s="41" t="str">
        <f>+masterfile!D27</f>
        <v>85 Grundstückswert bebauter Grundstücke</v>
      </c>
      <c r="C38" s="8"/>
      <c r="D38" s="51">
        <f>+VLOOKUP(A38,'b-data'!A:F,4)</f>
        <v>0</v>
      </c>
      <c r="E38" s="51">
        <f>+VLOOKUP(A38,'b-data'!A:G,5)</f>
        <v>0</v>
      </c>
      <c r="F38" s="51">
        <f>+VLOOKUP(A38,'b-data'!A:F,6)</f>
        <v>0</v>
      </c>
      <c r="G38" s="51">
        <f>+VLOOKUP(A38,'b-data'!A:G,7)</f>
        <v>0</v>
      </c>
      <c r="H38" s="51">
        <f>+VLOOKUP(A38,'b-data'!A:V,22)</f>
        <v>0</v>
      </c>
      <c r="I38" s="51">
        <f t="shared" si="58"/>
        <v>0</v>
      </c>
      <c r="J38" s="51">
        <f>+VLOOKUP(A38,'b-data'!A:BR,66)</f>
        <v>0</v>
      </c>
      <c r="K38" s="51">
        <f>+VLOOKUP(A38,'b-data'!A:BR,68)</f>
        <v>0</v>
      </c>
      <c r="L38" s="51">
        <f>+VLOOKUP(A38,'b-data'!A:BR,70)</f>
        <v>0</v>
      </c>
      <c r="M38" s="8"/>
      <c r="N38" s="51">
        <f>+VLOOKUP(A38,'b-data'!A:BR,21)</f>
        <v>0</v>
      </c>
      <c r="O38" s="51">
        <f>+VLOOKUP(A38,'b-data'!A:BR,51)</f>
        <v>0</v>
      </c>
      <c r="P38" s="51">
        <f>+VLOOKUP(A38,'b-data'!A:BR,36)</f>
        <v>0</v>
      </c>
      <c r="Q38" s="34" t="str">
        <f t="shared" si="59"/>
        <v>n/a</v>
      </c>
      <c r="R38" s="34" t="str">
        <f t="shared" si="60"/>
        <v>n/a</v>
      </c>
      <c r="S38" s="8"/>
      <c r="T38" s="51">
        <f t="shared" si="61"/>
        <v>0</v>
      </c>
      <c r="U38" s="51">
        <f>+VLOOKUP(A38,'b-data'!A:BR,52)</f>
        <v>0</v>
      </c>
      <c r="V38" s="51">
        <f t="shared" si="62"/>
        <v>0</v>
      </c>
      <c r="W38" s="34" t="str">
        <f t="shared" si="63"/>
        <v>n/a</v>
      </c>
      <c r="X38" s="34" t="str">
        <f t="shared" si="64"/>
        <v>n/a</v>
      </c>
    </row>
    <row r="39" spans="1:24" hidden="1" outlineLevel="2" x14ac:dyDescent="0.2">
      <c r="A39" s="37">
        <f>+masterfile!B28</f>
        <v>90</v>
      </c>
      <c r="B39" s="41" t="str">
        <f>+masterfile!D28</f>
        <v>90 Geschäftsbauten (eigene Grundstücke)</v>
      </c>
      <c r="C39" s="8"/>
      <c r="D39" s="51">
        <f>+VLOOKUP(A39,'b-data'!A:F,4)</f>
        <v>4266.666666666667</v>
      </c>
      <c r="E39" s="51">
        <f>+VLOOKUP(A39,'b-data'!A:G,5)</f>
        <v>4133.3333333333339</v>
      </c>
      <c r="F39" s="51">
        <f>+VLOOKUP(A39,'b-data'!A:F,6)</f>
        <v>4000.0000000000005</v>
      </c>
      <c r="G39" s="51">
        <f>+VLOOKUP(A39,'b-data'!A:G,7)</f>
        <v>3866.666666666667</v>
      </c>
      <c r="H39" s="51">
        <f>+VLOOKUP(A39,'b-data'!A:V,22)</f>
        <v>3733.3333333333312</v>
      </c>
      <c r="I39" s="51">
        <f t="shared" si="58"/>
        <v>3733.3333333333312</v>
      </c>
      <c r="J39" s="51">
        <f>+VLOOKUP(A39,'b-data'!A:BR,66)</f>
        <v>3733.3333333333312</v>
      </c>
      <c r="K39" s="51">
        <f>+VLOOKUP(A39,'b-data'!A:BR,68)</f>
        <v>3733.3333333333312</v>
      </c>
      <c r="L39" s="51">
        <f>+VLOOKUP(A39,'b-data'!A:BR,70)</f>
        <v>3733.3333333333312</v>
      </c>
      <c r="M39" s="8"/>
      <c r="N39" s="51">
        <f>+VLOOKUP(A39,'b-data'!A:BR,21)</f>
        <v>3733.3333333333312</v>
      </c>
      <c r="O39" s="51">
        <f>+VLOOKUP(A39,'b-data'!A:BR,51)</f>
        <v>3733.3333333333312</v>
      </c>
      <c r="P39" s="51">
        <f>+VLOOKUP(A39,'b-data'!A:BR,36)</f>
        <v>3733.3333333333312</v>
      </c>
      <c r="Q39" s="34">
        <f t="shared" si="59"/>
        <v>0</v>
      </c>
      <c r="R39" s="34">
        <f t="shared" si="60"/>
        <v>0</v>
      </c>
      <c r="S39" s="8"/>
      <c r="T39" s="51">
        <f t="shared" si="61"/>
        <v>3733.3333333333312</v>
      </c>
      <c r="U39" s="51">
        <f>+VLOOKUP(A39,'b-data'!A:BR,52)</f>
        <v>3733.3333333333312</v>
      </c>
      <c r="V39" s="51">
        <f t="shared" si="62"/>
        <v>3733.3333333333312</v>
      </c>
      <c r="W39" s="34">
        <f t="shared" si="63"/>
        <v>0</v>
      </c>
      <c r="X39" s="34">
        <f t="shared" si="64"/>
        <v>0</v>
      </c>
    </row>
    <row r="40" spans="1:24" hidden="1" outlineLevel="2" x14ac:dyDescent="0.2">
      <c r="A40" s="37">
        <f>+masterfile!B29</f>
        <v>100</v>
      </c>
      <c r="B40" s="41" t="str">
        <f>+masterfile!D29</f>
        <v>100 Fabrikbauten (eigene Grundstücke)</v>
      </c>
      <c r="C40" s="8"/>
      <c r="D40" s="51">
        <f>+VLOOKUP(A40,'b-data'!A:F,4)</f>
        <v>0</v>
      </c>
      <c r="E40" s="51">
        <f>+VLOOKUP(A40,'b-data'!A:G,5)</f>
        <v>0</v>
      </c>
      <c r="F40" s="51">
        <f>+VLOOKUP(A40,'b-data'!A:F,6)</f>
        <v>0</v>
      </c>
      <c r="G40" s="51">
        <f>+VLOOKUP(A40,'b-data'!A:G,7)</f>
        <v>0</v>
      </c>
      <c r="H40" s="51">
        <f>+VLOOKUP(A40,'b-data'!A:V,22)</f>
        <v>0</v>
      </c>
      <c r="I40" s="51">
        <f t="shared" si="58"/>
        <v>0</v>
      </c>
      <c r="J40" s="51">
        <f>+VLOOKUP(A40,'b-data'!A:BR,66)</f>
        <v>0</v>
      </c>
      <c r="K40" s="51">
        <f>+VLOOKUP(A40,'b-data'!A:BR,68)</f>
        <v>0</v>
      </c>
      <c r="L40" s="51">
        <f>+VLOOKUP(A40,'b-data'!A:BR,70)</f>
        <v>0</v>
      </c>
      <c r="M40" s="8"/>
      <c r="N40" s="51">
        <f>+VLOOKUP(A40,'b-data'!A:BR,21)</f>
        <v>0</v>
      </c>
      <c r="O40" s="51">
        <f>+VLOOKUP(A40,'b-data'!A:BR,51)</f>
        <v>0</v>
      </c>
      <c r="P40" s="51">
        <f>+VLOOKUP(A40,'b-data'!A:BR,36)</f>
        <v>0</v>
      </c>
      <c r="Q40" s="34" t="str">
        <f t="shared" si="59"/>
        <v>n/a</v>
      </c>
      <c r="R40" s="34" t="str">
        <f t="shared" si="60"/>
        <v>n/a</v>
      </c>
      <c r="S40" s="8"/>
      <c r="T40" s="51">
        <f t="shared" si="61"/>
        <v>0</v>
      </c>
      <c r="U40" s="51">
        <f>+VLOOKUP(A40,'b-data'!A:BR,52)</f>
        <v>0</v>
      </c>
      <c r="V40" s="51">
        <f t="shared" si="62"/>
        <v>0</v>
      </c>
      <c r="W40" s="34" t="str">
        <f t="shared" si="63"/>
        <v>n/a</v>
      </c>
      <c r="X40" s="34" t="str">
        <f t="shared" si="64"/>
        <v>n/a</v>
      </c>
    </row>
    <row r="41" spans="1:24" hidden="1" outlineLevel="2" x14ac:dyDescent="0.2">
      <c r="A41" s="37">
        <f>+masterfile!B30</f>
        <v>110</v>
      </c>
      <c r="B41" s="41" t="str">
        <f>+masterfile!D30</f>
        <v>110 Garagen (eigene Grst., Geschäftsbauten)</v>
      </c>
      <c r="C41" s="8"/>
      <c r="D41" s="51">
        <f>+VLOOKUP(A41,'b-data'!A:F,4)</f>
        <v>0</v>
      </c>
      <c r="E41" s="51">
        <f>+VLOOKUP(A41,'b-data'!A:G,5)</f>
        <v>0</v>
      </c>
      <c r="F41" s="51">
        <f>+VLOOKUP(A41,'b-data'!A:F,6)</f>
        <v>0</v>
      </c>
      <c r="G41" s="51">
        <f>+VLOOKUP(A41,'b-data'!A:G,7)</f>
        <v>0</v>
      </c>
      <c r="H41" s="51">
        <f>+VLOOKUP(A41,'b-data'!A:V,22)</f>
        <v>0</v>
      </c>
      <c r="I41" s="51">
        <f t="shared" si="58"/>
        <v>0</v>
      </c>
      <c r="J41" s="51">
        <f>+VLOOKUP(A41,'b-data'!A:BR,66)</f>
        <v>0</v>
      </c>
      <c r="K41" s="51">
        <f>+VLOOKUP(A41,'b-data'!A:BR,68)</f>
        <v>0</v>
      </c>
      <c r="L41" s="51">
        <f>+VLOOKUP(A41,'b-data'!A:BR,70)</f>
        <v>0</v>
      </c>
      <c r="M41" s="8"/>
      <c r="N41" s="51">
        <f>+VLOOKUP(A41,'b-data'!A:BR,21)</f>
        <v>0</v>
      </c>
      <c r="O41" s="51">
        <f>+VLOOKUP(A41,'b-data'!A:BR,51)</f>
        <v>0</v>
      </c>
      <c r="P41" s="51">
        <f>+VLOOKUP(A41,'b-data'!A:BR,36)</f>
        <v>0</v>
      </c>
      <c r="Q41" s="34" t="str">
        <f t="shared" si="59"/>
        <v>n/a</v>
      </c>
      <c r="R41" s="34" t="str">
        <f t="shared" si="60"/>
        <v>n/a</v>
      </c>
      <c r="S41" s="8"/>
      <c r="T41" s="51">
        <f t="shared" si="61"/>
        <v>0</v>
      </c>
      <c r="U41" s="51">
        <f>+VLOOKUP(A41,'b-data'!A:BR,52)</f>
        <v>0</v>
      </c>
      <c r="V41" s="51">
        <f t="shared" si="62"/>
        <v>0</v>
      </c>
      <c r="W41" s="34" t="str">
        <f t="shared" si="63"/>
        <v>n/a</v>
      </c>
      <c r="X41" s="34" t="str">
        <f t="shared" si="64"/>
        <v>n/a</v>
      </c>
    </row>
    <row r="42" spans="1:24" hidden="1" outlineLevel="2" x14ac:dyDescent="0.2">
      <c r="A42" s="37">
        <f>+masterfile!B31</f>
        <v>111</v>
      </c>
      <c r="B42" s="41" t="str">
        <f>+masterfile!D31</f>
        <v>111 Außenanlagen (eigene Grst., Geschäftsb.)</v>
      </c>
      <c r="C42" s="8"/>
      <c r="D42" s="51">
        <f>+VLOOKUP(A42,'b-data'!A:F,4)</f>
        <v>0</v>
      </c>
      <c r="E42" s="51">
        <f>+VLOOKUP(A42,'b-data'!A:G,5)</f>
        <v>0</v>
      </c>
      <c r="F42" s="51">
        <f>+VLOOKUP(A42,'b-data'!A:F,6)</f>
        <v>0</v>
      </c>
      <c r="G42" s="51">
        <f>+VLOOKUP(A42,'b-data'!A:G,7)</f>
        <v>0</v>
      </c>
      <c r="H42" s="51">
        <f>+VLOOKUP(A42,'b-data'!A:V,22)</f>
        <v>0</v>
      </c>
      <c r="I42" s="51">
        <f t="shared" si="58"/>
        <v>0</v>
      </c>
      <c r="J42" s="51">
        <f>+VLOOKUP(A42,'b-data'!A:BR,66)</f>
        <v>0</v>
      </c>
      <c r="K42" s="51">
        <f>+VLOOKUP(A42,'b-data'!A:BR,68)</f>
        <v>0</v>
      </c>
      <c r="L42" s="51">
        <f>+VLOOKUP(A42,'b-data'!A:BR,70)</f>
        <v>0</v>
      </c>
      <c r="M42" s="8"/>
      <c r="N42" s="51">
        <f>+VLOOKUP(A42,'b-data'!A:BR,21)</f>
        <v>0</v>
      </c>
      <c r="O42" s="51">
        <f>+VLOOKUP(A42,'b-data'!A:BR,51)</f>
        <v>0</v>
      </c>
      <c r="P42" s="51">
        <f>+VLOOKUP(A42,'b-data'!A:BR,36)</f>
        <v>0</v>
      </c>
      <c r="Q42" s="34" t="str">
        <f t="shared" si="59"/>
        <v>n/a</v>
      </c>
      <c r="R42" s="34" t="str">
        <f t="shared" si="60"/>
        <v>n/a</v>
      </c>
      <c r="S42" s="8"/>
      <c r="T42" s="51">
        <f t="shared" si="61"/>
        <v>0</v>
      </c>
      <c r="U42" s="51">
        <f>+VLOOKUP(A42,'b-data'!A:BR,52)</f>
        <v>0</v>
      </c>
      <c r="V42" s="51">
        <f t="shared" si="62"/>
        <v>0</v>
      </c>
      <c r="W42" s="34" t="str">
        <f t="shared" si="63"/>
        <v>n/a</v>
      </c>
      <c r="X42" s="34" t="str">
        <f t="shared" si="64"/>
        <v>n/a</v>
      </c>
    </row>
    <row r="43" spans="1:24" hidden="1" outlineLevel="2" x14ac:dyDescent="0.2">
      <c r="A43" s="37">
        <f>+masterfile!B32</f>
        <v>112</v>
      </c>
      <c r="B43" s="41" t="str">
        <f>+masterfile!D32</f>
        <v>112 Hof-, Wegebefestig (eig Grst,Geschäftsb)</v>
      </c>
      <c r="C43" s="8"/>
      <c r="D43" s="51">
        <f>+VLOOKUP(A43,'b-data'!A:F,4)</f>
        <v>0</v>
      </c>
      <c r="E43" s="51">
        <f>+VLOOKUP(A43,'b-data'!A:G,5)</f>
        <v>0</v>
      </c>
      <c r="F43" s="51">
        <f>+VLOOKUP(A43,'b-data'!A:F,6)</f>
        <v>0</v>
      </c>
      <c r="G43" s="51">
        <f>+VLOOKUP(A43,'b-data'!A:G,7)</f>
        <v>0</v>
      </c>
      <c r="H43" s="51">
        <f>+VLOOKUP(A43,'b-data'!A:V,22)</f>
        <v>0</v>
      </c>
      <c r="I43" s="51">
        <f t="shared" si="58"/>
        <v>0</v>
      </c>
      <c r="J43" s="51">
        <f>+VLOOKUP(A43,'b-data'!A:BR,66)</f>
        <v>0</v>
      </c>
      <c r="K43" s="51">
        <f>+VLOOKUP(A43,'b-data'!A:BR,68)</f>
        <v>0</v>
      </c>
      <c r="L43" s="51">
        <f>+VLOOKUP(A43,'b-data'!A:BR,70)</f>
        <v>0</v>
      </c>
      <c r="M43" s="8"/>
      <c r="N43" s="51">
        <f>+VLOOKUP(A43,'b-data'!A:BR,21)</f>
        <v>0</v>
      </c>
      <c r="O43" s="51">
        <f>+VLOOKUP(A43,'b-data'!A:BR,51)</f>
        <v>0</v>
      </c>
      <c r="P43" s="51">
        <f>+VLOOKUP(A43,'b-data'!A:BR,36)</f>
        <v>0</v>
      </c>
      <c r="Q43" s="34" t="str">
        <f t="shared" si="59"/>
        <v>n/a</v>
      </c>
      <c r="R43" s="34" t="str">
        <f t="shared" si="60"/>
        <v>n/a</v>
      </c>
      <c r="S43" s="8"/>
      <c r="T43" s="51">
        <f t="shared" si="61"/>
        <v>0</v>
      </c>
      <c r="U43" s="51">
        <f>+VLOOKUP(A43,'b-data'!A:BR,52)</f>
        <v>0</v>
      </c>
      <c r="V43" s="51">
        <f t="shared" si="62"/>
        <v>0</v>
      </c>
      <c r="W43" s="34" t="str">
        <f t="shared" si="63"/>
        <v>n/a</v>
      </c>
      <c r="X43" s="34" t="str">
        <f t="shared" si="64"/>
        <v>n/a</v>
      </c>
    </row>
    <row r="44" spans="1:24" hidden="1" outlineLevel="2" x14ac:dyDescent="0.2">
      <c r="A44" s="37">
        <f>+masterfile!B33</f>
        <v>113</v>
      </c>
      <c r="B44" s="41" t="str">
        <f>+masterfile!D33</f>
        <v>113 Einrichtungen (eigene Grst.,Geschäftsb.)</v>
      </c>
      <c r="C44" s="8"/>
      <c r="D44" s="51">
        <f>+VLOOKUP(A44,'b-data'!A:F,4)</f>
        <v>0</v>
      </c>
      <c r="E44" s="51">
        <f>+VLOOKUP(A44,'b-data'!A:G,5)</f>
        <v>0</v>
      </c>
      <c r="F44" s="51">
        <f>+VLOOKUP(A44,'b-data'!A:F,6)</f>
        <v>0</v>
      </c>
      <c r="G44" s="51">
        <f>+VLOOKUP(A44,'b-data'!A:G,7)</f>
        <v>0</v>
      </c>
      <c r="H44" s="51">
        <f>+VLOOKUP(A44,'b-data'!A:V,22)</f>
        <v>0</v>
      </c>
      <c r="I44" s="51">
        <f t="shared" si="58"/>
        <v>0</v>
      </c>
      <c r="J44" s="51">
        <f>+VLOOKUP(A44,'b-data'!A:BR,66)</f>
        <v>0</v>
      </c>
      <c r="K44" s="51">
        <f>+VLOOKUP(A44,'b-data'!A:BR,68)</f>
        <v>0</v>
      </c>
      <c r="L44" s="51">
        <f>+VLOOKUP(A44,'b-data'!A:BR,70)</f>
        <v>0</v>
      </c>
      <c r="M44" s="8"/>
      <c r="N44" s="51">
        <f>+VLOOKUP(A44,'b-data'!A:BR,21)</f>
        <v>0</v>
      </c>
      <c r="O44" s="51">
        <f>+VLOOKUP(A44,'b-data'!A:BR,51)</f>
        <v>0</v>
      </c>
      <c r="P44" s="51">
        <f>+VLOOKUP(A44,'b-data'!A:BR,36)</f>
        <v>0</v>
      </c>
      <c r="Q44" s="34" t="str">
        <f t="shared" si="59"/>
        <v>n/a</v>
      </c>
      <c r="R44" s="34" t="str">
        <f t="shared" si="60"/>
        <v>n/a</v>
      </c>
      <c r="S44" s="8"/>
      <c r="T44" s="51">
        <f t="shared" si="61"/>
        <v>0</v>
      </c>
      <c r="U44" s="51">
        <f>+VLOOKUP(A44,'b-data'!A:BR,52)</f>
        <v>0</v>
      </c>
      <c r="V44" s="51">
        <f t="shared" si="62"/>
        <v>0</v>
      </c>
      <c r="W44" s="34" t="str">
        <f t="shared" si="63"/>
        <v>n/a</v>
      </c>
      <c r="X44" s="34" t="str">
        <f t="shared" si="64"/>
        <v>n/a</v>
      </c>
    </row>
    <row r="45" spans="1:24" hidden="1" outlineLevel="2" x14ac:dyDescent="0.2">
      <c r="A45" s="37">
        <f>+masterfile!B34</f>
        <v>115</v>
      </c>
      <c r="B45" s="41" t="str">
        <f>+masterfile!D34</f>
        <v>115 Andere Bauten (eigene Grundstücke)</v>
      </c>
      <c r="C45" s="8"/>
      <c r="D45" s="51">
        <f>+VLOOKUP(A45,'b-data'!A:F,4)</f>
        <v>0</v>
      </c>
      <c r="E45" s="51">
        <f>+VLOOKUP(A45,'b-data'!A:G,5)</f>
        <v>0</v>
      </c>
      <c r="F45" s="51">
        <f>+VLOOKUP(A45,'b-data'!A:F,6)</f>
        <v>0</v>
      </c>
      <c r="G45" s="51">
        <f>+VLOOKUP(A45,'b-data'!A:G,7)</f>
        <v>0</v>
      </c>
      <c r="H45" s="51">
        <f>+VLOOKUP(A45,'b-data'!A:V,22)</f>
        <v>0</v>
      </c>
      <c r="I45" s="51">
        <f t="shared" si="58"/>
        <v>0</v>
      </c>
      <c r="J45" s="51">
        <f>+VLOOKUP(A45,'b-data'!A:BR,66)</f>
        <v>0</v>
      </c>
      <c r="K45" s="51">
        <f>+VLOOKUP(A45,'b-data'!A:BR,68)</f>
        <v>0</v>
      </c>
      <c r="L45" s="51">
        <f>+VLOOKUP(A45,'b-data'!A:BR,70)</f>
        <v>0</v>
      </c>
      <c r="M45" s="8"/>
      <c r="N45" s="51">
        <f>+VLOOKUP(A45,'b-data'!A:BR,21)</f>
        <v>0</v>
      </c>
      <c r="O45" s="51">
        <f>+VLOOKUP(A45,'b-data'!A:BR,51)</f>
        <v>0</v>
      </c>
      <c r="P45" s="51">
        <f>+VLOOKUP(A45,'b-data'!A:BR,36)</f>
        <v>0</v>
      </c>
      <c r="Q45" s="34" t="str">
        <f t="shared" si="59"/>
        <v>n/a</v>
      </c>
      <c r="R45" s="34" t="str">
        <f t="shared" si="60"/>
        <v>n/a</v>
      </c>
      <c r="S45" s="8"/>
      <c r="T45" s="51">
        <f t="shared" si="61"/>
        <v>0</v>
      </c>
      <c r="U45" s="51">
        <f>+VLOOKUP(A45,'b-data'!A:BR,52)</f>
        <v>0</v>
      </c>
      <c r="V45" s="51">
        <f t="shared" si="62"/>
        <v>0</v>
      </c>
      <c r="W45" s="34" t="str">
        <f t="shared" si="63"/>
        <v>n/a</v>
      </c>
      <c r="X45" s="34" t="str">
        <f t="shared" si="64"/>
        <v>n/a</v>
      </c>
    </row>
    <row r="46" spans="1:24" hidden="1" outlineLevel="2" x14ac:dyDescent="0.2">
      <c r="A46" s="37">
        <f>+masterfile!B37</f>
        <v>140</v>
      </c>
      <c r="B46" s="41" t="str">
        <f>+masterfile!D37</f>
        <v>140 Wohnbauten (eigene Grundstücke)</v>
      </c>
      <c r="C46" s="8"/>
      <c r="D46" s="51">
        <f>+VLOOKUP(A46,'b-data'!A:F,4)</f>
        <v>0</v>
      </c>
      <c r="E46" s="51">
        <f>+VLOOKUP(A46,'b-data'!A:G,5)</f>
        <v>0</v>
      </c>
      <c r="F46" s="51">
        <f>+VLOOKUP(A46,'b-data'!A:F,6)</f>
        <v>0</v>
      </c>
      <c r="G46" s="51">
        <f>+VLOOKUP(A46,'b-data'!A:G,7)</f>
        <v>0</v>
      </c>
      <c r="H46" s="51">
        <f>+VLOOKUP(A46,'b-data'!A:V,22)</f>
        <v>0</v>
      </c>
      <c r="I46" s="51">
        <f t="shared" si="58"/>
        <v>0</v>
      </c>
      <c r="J46" s="51">
        <f>+VLOOKUP(A46,'b-data'!A:BR,66)</f>
        <v>0</v>
      </c>
      <c r="K46" s="51">
        <f>+VLOOKUP(A46,'b-data'!A:BR,68)</f>
        <v>0</v>
      </c>
      <c r="L46" s="51">
        <f>+VLOOKUP(A46,'b-data'!A:BR,70)</f>
        <v>0</v>
      </c>
      <c r="M46" s="8"/>
      <c r="N46" s="51">
        <f>+VLOOKUP(A46,'b-data'!A:BR,21)</f>
        <v>0</v>
      </c>
      <c r="O46" s="51">
        <f>+VLOOKUP(A46,'b-data'!A:BR,51)</f>
        <v>0</v>
      </c>
      <c r="P46" s="51">
        <f>+VLOOKUP(A46,'b-data'!A:BR,36)</f>
        <v>0</v>
      </c>
      <c r="Q46" s="34" t="str">
        <f t="shared" si="59"/>
        <v>n/a</v>
      </c>
      <c r="R46" s="34" t="str">
        <f t="shared" si="60"/>
        <v>n/a</v>
      </c>
      <c r="S46" s="8"/>
      <c r="T46" s="51">
        <f t="shared" si="61"/>
        <v>0</v>
      </c>
      <c r="U46" s="51">
        <f>+VLOOKUP(A46,'b-data'!A:BR,52)</f>
        <v>0</v>
      </c>
      <c r="V46" s="51">
        <f t="shared" si="62"/>
        <v>0</v>
      </c>
      <c r="W46" s="34" t="str">
        <f t="shared" si="63"/>
        <v>n/a</v>
      </c>
      <c r="X46" s="34" t="str">
        <f t="shared" si="64"/>
        <v>n/a</v>
      </c>
    </row>
    <row r="47" spans="1:24" hidden="1" outlineLevel="2" x14ac:dyDescent="0.2">
      <c r="A47" s="37">
        <f>+masterfile!B38</f>
        <v>145</v>
      </c>
      <c r="B47" s="41" t="str">
        <f>+masterfile!D38</f>
        <v>145 Garagen (eigene Grundst., Wohnbauten)</v>
      </c>
      <c r="C47" s="8"/>
      <c r="D47" s="51">
        <f>+VLOOKUP(A47,'b-data'!A:F,4)</f>
        <v>0</v>
      </c>
      <c r="E47" s="51">
        <f>+VLOOKUP(A47,'b-data'!A:G,5)</f>
        <v>0</v>
      </c>
      <c r="F47" s="51">
        <f>+VLOOKUP(A47,'b-data'!A:F,6)</f>
        <v>0</v>
      </c>
      <c r="G47" s="51">
        <f>+VLOOKUP(A47,'b-data'!A:G,7)</f>
        <v>0</v>
      </c>
      <c r="H47" s="51">
        <f>+VLOOKUP(A47,'b-data'!A:V,22)</f>
        <v>0</v>
      </c>
      <c r="I47" s="51">
        <f t="shared" si="58"/>
        <v>0</v>
      </c>
      <c r="J47" s="51">
        <f>+VLOOKUP(A47,'b-data'!A:BR,66)</f>
        <v>0</v>
      </c>
      <c r="K47" s="51">
        <f>+VLOOKUP(A47,'b-data'!A:BR,68)</f>
        <v>0</v>
      </c>
      <c r="L47" s="51">
        <f>+VLOOKUP(A47,'b-data'!A:BR,70)</f>
        <v>0</v>
      </c>
      <c r="M47" s="8"/>
      <c r="N47" s="51">
        <f>+VLOOKUP(A47,'b-data'!A:BR,21)</f>
        <v>0</v>
      </c>
      <c r="O47" s="51">
        <f>+VLOOKUP(A47,'b-data'!A:BR,51)</f>
        <v>0</v>
      </c>
      <c r="P47" s="51">
        <f>+VLOOKUP(A47,'b-data'!A:BR,36)</f>
        <v>0</v>
      </c>
      <c r="Q47" s="34" t="str">
        <f t="shared" si="59"/>
        <v>n/a</v>
      </c>
      <c r="R47" s="34" t="str">
        <f t="shared" si="60"/>
        <v>n/a</v>
      </c>
      <c r="S47" s="8"/>
      <c r="T47" s="51">
        <f t="shared" si="61"/>
        <v>0</v>
      </c>
      <c r="U47" s="51">
        <f>+VLOOKUP(A47,'b-data'!A:BR,52)</f>
        <v>0</v>
      </c>
      <c r="V47" s="51">
        <f t="shared" si="62"/>
        <v>0</v>
      </c>
      <c r="W47" s="34" t="str">
        <f t="shared" si="63"/>
        <v>n/a</v>
      </c>
      <c r="X47" s="34" t="str">
        <f t="shared" si="64"/>
        <v>n/a</v>
      </c>
    </row>
    <row r="48" spans="1:24" hidden="1" outlineLevel="2" x14ac:dyDescent="0.2">
      <c r="A48" s="37">
        <f>+masterfile!B39</f>
        <v>146</v>
      </c>
      <c r="B48" s="41" t="str">
        <f>+masterfile!D39</f>
        <v>146 Außenanlagen (eigene Grst., Wohnbauten)</v>
      </c>
      <c r="C48" s="8"/>
      <c r="D48" s="51">
        <f>+VLOOKUP(A48,'b-data'!A:F,4)</f>
        <v>0</v>
      </c>
      <c r="E48" s="51">
        <f>+VLOOKUP(A48,'b-data'!A:G,5)</f>
        <v>0</v>
      </c>
      <c r="F48" s="51">
        <f>+VLOOKUP(A48,'b-data'!A:F,6)</f>
        <v>0</v>
      </c>
      <c r="G48" s="51">
        <f>+VLOOKUP(A48,'b-data'!A:G,7)</f>
        <v>0</v>
      </c>
      <c r="H48" s="51">
        <f>+VLOOKUP(A48,'b-data'!A:V,22)</f>
        <v>0</v>
      </c>
      <c r="I48" s="51">
        <f t="shared" si="58"/>
        <v>0</v>
      </c>
      <c r="J48" s="51">
        <f>+VLOOKUP(A48,'b-data'!A:BR,66)</f>
        <v>0</v>
      </c>
      <c r="K48" s="51">
        <f>+VLOOKUP(A48,'b-data'!A:BR,68)</f>
        <v>0</v>
      </c>
      <c r="L48" s="51">
        <f>+VLOOKUP(A48,'b-data'!A:BR,70)</f>
        <v>0</v>
      </c>
      <c r="M48" s="8"/>
      <c r="N48" s="51">
        <f>+VLOOKUP(A48,'b-data'!A:BR,21)</f>
        <v>0</v>
      </c>
      <c r="O48" s="51">
        <f>+VLOOKUP(A48,'b-data'!A:BR,51)</f>
        <v>0</v>
      </c>
      <c r="P48" s="51">
        <f>+VLOOKUP(A48,'b-data'!A:BR,36)</f>
        <v>0</v>
      </c>
      <c r="Q48" s="34" t="str">
        <f t="shared" si="59"/>
        <v>n/a</v>
      </c>
      <c r="R48" s="34" t="str">
        <f t="shared" si="60"/>
        <v>n/a</v>
      </c>
      <c r="S48" s="8"/>
      <c r="T48" s="51">
        <f t="shared" si="61"/>
        <v>0</v>
      </c>
      <c r="U48" s="51">
        <f>+VLOOKUP(A48,'b-data'!A:BR,52)</f>
        <v>0</v>
      </c>
      <c r="V48" s="51">
        <f t="shared" si="62"/>
        <v>0</v>
      </c>
      <c r="W48" s="34" t="str">
        <f t="shared" si="63"/>
        <v>n/a</v>
      </c>
      <c r="X48" s="34" t="str">
        <f t="shared" si="64"/>
        <v>n/a</v>
      </c>
    </row>
    <row r="49" spans="1:24" hidden="1" outlineLevel="2" x14ac:dyDescent="0.2">
      <c r="A49" s="37">
        <f>+masterfile!B40</f>
        <v>147</v>
      </c>
      <c r="B49" s="41" t="str">
        <f>+masterfile!D40</f>
        <v>147 Hof-, Wegebefestig (eig Grst,Wohnbauten)</v>
      </c>
      <c r="C49" s="8"/>
      <c r="D49" s="51">
        <f>+VLOOKUP(A49,'b-data'!A:F,4)</f>
        <v>0</v>
      </c>
      <c r="E49" s="51">
        <f>+VLOOKUP(A49,'b-data'!A:G,5)</f>
        <v>0</v>
      </c>
      <c r="F49" s="51">
        <f>+VLOOKUP(A49,'b-data'!A:F,6)</f>
        <v>0</v>
      </c>
      <c r="G49" s="51">
        <f>+VLOOKUP(A49,'b-data'!A:G,7)</f>
        <v>0</v>
      </c>
      <c r="H49" s="51">
        <f>+VLOOKUP(A49,'b-data'!A:V,22)</f>
        <v>0</v>
      </c>
      <c r="I49" s="51">
        <f t="shared" si="58"/>
        <v>0</v>
      </c>
      <c r="J49" s="51">
        <f>+VLOOKUP(A49,'b-data'!A:BR,66)</f>
        <v>0</v>
      </c>
      <c r="K49" s="51">
        <f>+VLOOKUP(A49,'b-data'!A:BR,68)</f>
        <v>0</v>
      </c>
      <c r="L49" s="51">
        <f>+VLOOKUP(A49,'b-data'!A:BR,70)</f>
        <v>0</v>
      </c>
      <c r="M49" s="8"/>
      <c r="N49" s="51">
        <f>+VLOOKUP(A49,'b-data'!A:BR,21)</f>
        <v>0</v>
      </c>
      <c r="O49" s="51">
        <f>+VLOOKUP(A49,'b-data'!A:BR,51)</f>
        <v>0</v>
      </c>
      <c r="P49" s="51">
        <f>+VLOOKUP(A49,'b-data'!A:BR,36)</f>
        <v>0</v>
      </c>
      <c r="Q49" s="34" t="str">
        <f t="shared" si="59"/>
        <v>n/a</v>
      </c>
      <c r="R49" s="34" t="str">
        <f t="shared" si="60"/>
        <v>n/a</v>
      </c>
      <c r="S49" s="8"/>
      <c r="T49" s="51">
        <f t="shared" si="61"/>
        <v>0</v>
      </c>
      <c r="U49" s="51">
        <f>+VLOOKUP(A49,'b-data'!A:BR,52)</f>
        <v>0</v>
      </c>
      <c r="V49" s="51">
        <f t="shared" si="62"/>
        <v>0</v>
      </c>
      <c r="W49" s="34" t="str">
        <f t="shared" si="63"/>
        <v>n/a</v>
      </c>
      <c r="X49" s="34" t="str">
        <f t="shared" si="64"/>
        <v>n/a</v>
      </c>
    </row>
    <row r="50" spans="1:24" hidden="1" outlineLevel="2" x14ac:dyDescent="0.2">
      <c r="A50" s="37">
        <f>+masterfile!B41</f>
        <v>148</v>
      </c>
      <c r="B50" s="41" t="str">
        <f>+masterfile!D41</f>
        <v>148 Einrichtungen (eigene Grst., Wohnbauten)</v>
      </c>
      <c r="C50" s="8"/>
      <c r="D50" s="51">
        <f>+VLOOKUP(A50,'b-data'!A:F,4)</f>
        <v>0</v>
      </c>
      <c r="E50" s="51">
        <f>+VLOOKUP(A50,'b-data'!A:G,5)</f>
        <v>0</v>
      </c>
      <c r="F50" s="51">
        <f>+VLOOKUP(A50,'b-data'!A:F,6)</f>
        <v>0</v>
      </c>
      <c r="G50" s="51">
        <f>+VLOOKUP(A50,'b-data'!A:G,7)</f>
        <v>0</v>
      </c>
      <c r="H50" s="51">
        <f>+VLOOKUP(A50,'b-data'!A:V,22)</f>
        <v>0</v>
      </c>
      <c r="I50" s="51">
        <f t="shared" si="58"/>
        <v>0</v>
      </c>
      <c r="J50" s="51">
        <f>+VLOOKUP(A50,'b-data'!A:BR,66)</f>
        <v>0</v>
      </c>
      <c r="K50" s="51">
        <f>+VLOOKUP(A50,'b-data'!A:BR,68)</f>
        <v>0</v>
      </c>
      <c r="L50" s="51">
        <f>+VLOOKUP(A50,'b-data'!A:BR,70)</f>
        <v>0</v>
      </c>
      <c r="M50" s="8"/>
      <c r="N50" s="51">
        <f>+VLOOKUP(A50,'b-data'!A:BR,21)</f>
        <v>0</v>
      </c>
      <c r="O50" s="51">
        <f>+VLOOKUP(A50,'b-data'!A:BR,51)</f>
        <v>0</v>
      </c>
      <c r="P50" s="51">
        <f>+VLOOKUP(A50,'b-data'!A:BR,36)</f>
        <v>0</v>
      </c>
      <c r="Q50" s="34" t="str">
        <f t="shared" si="59"/>
        <v>n/a</v>
      </c>
      <c r="R50" s="34" t="str">
        <f t="shared" si="60"/>
        <v>n/a</v>
      </c>
      <c r="S50" s="8"/>
      <c r="T50" s="51">
        <f t="shared" si="61"/>
        <v>0</v>
      </c>
      <c r="U50" s="51">
        <f>+VLOOKUP(A50,'b-data'!A:BR,52)</f>
        <v>0</v>
      </c>
      <c r="V50" s="51">
        <f t="shared" si="62"/>
        <v>0</v>
      </c>
      <c r="W50" s="34" t="str">
        <f t="shared" si="63"/>
        <v>n/a</v>
      </c>
      <c r="X50" s="34" t="str">
        <f t="shared" si="64"/>
        <v>n/a</v>
      </c>
    </row>
    <row r="51" spans="1:24" hidden="1" outlineLevel="2" x14ac:dyDescent="0.2">
      <c r="A51" s="37">
        <f>+masterfile!B42</f>
        <v>149</v>
      </c>
      <c r="B51" s="41" t="str">
        <f>+masterfile!D42</f>
        <v>149 Gebäudeteil häusliches Arbeitszimmer</v>
      </c>
      <c r="C51" s="8"/>
      <c r="D51" s="51">
        <f>+VLOOKUP(A51,'b-data'!A:F,4)</f>
        <v>0</v>
      </c>
      <c r="E51" s="51">
        <f>+VLOOKUP(A51,'b-data'!A:G,5)</f>
        <v>0</v>
      </c>
      <c r="F51" s="51">
        <f>+VLOOKUP(A51,'b-data'!A:F,6)</f>
        <v>0</v>
      </c>
      <c r="G51" s="51">
        <f>+VLOOKUP(A51,'b-data'!A:G,7)</f>
        <v>0</v>
      </c>
      <c r="H51" s="51">
        <f>+VLOOKUP(A51,'b-data'!A:V,22)</f>
        <v>0</v>
      </c>
      <c r="I51" s="51">
        <f t="shared" si="58"/>
        <v>0</v>
      </c>
      <c r="J51" s="51">
        <f>+VLOOKUP(A51,'b-data'!A:BR,66)</f>
        <v>0</v>
      </c>
      <c r="K51" s="51">
        <f>+VLOOKUP(A51,'b-data'!A:BR,68)</f>
        <v>0</v>
      </c>
      <c r="L51" s="51">
        <f>+VLOOKUP(A51,'b-data'!A:BR,70)</f>
        <v>0</v>
      </c>
      <c r="M51" s="8"/>
      <c r="N51" s="51">
        <f>+VLOOKUP(A51,'b-data'!A:BR,21)</f>
        <v>0</v>
      </c>
      <c r="O51" s="51">
        <f>+VLOOKUP(A51,'b-data'!A:BR,51)</f>
        <v>0</v>
      </c>
      <c r="P51" s="51">
        <f>+VLOOKUP(A51,'b-data'!A:BR,36)</f>
        <v>0</v>
      </c>
      <c r="Q51" s="34" t="str">
        <f t="shared" si="59"/>
        <v>n/a</v>
      </c>
      <c r="R51" s="34" t="str">
        <f t="shared" si="60"/>
        <v>n/a</v>
      </c>
      <c r="S51" s="8"/>
      <c r="T51" s="51">
        <f t="shared" si="61"/>
        <v>0</v>
      </c>
      <c r="U51" s="51">
        <f>+VLOOKUP(A51,'b-data'!A:BR,52)</f>
        <v>0</v>
      </c>
      <c r="V51" s="51">
        <f t="shared" si="62"/>
        <v>0</v>
      </c>
      <c r="W51" s="34" t="str">
        <f t="shared" si="63"/>
        <v>n/a</v>
      </c>
      <c r="X51" s="34" t="str">
        <f t="shared" si="64"/>
        <v>n/a</v>
      </c>
    </row>
    <row r="52" spans="1:24" hidden="1" outlineLevel="2" x14ac:dyDescent="0.2">
      <c r="A52" s="37">
        <f>+masterfile!B45</f>
        <v>160</v>
      </c>
      <c r="B52" s="41" t="str">
        <f>+masterfile!D45</f>
        <v>160 Bauten auf fremden Grundstücken</v>
      </c>
      <c r="C52" s="8"/>
      <c r="D52" s="51">
        <f>+VLOOKUP(A52,'b-data'!A:F,4)</f>
        <v>0</v>
      </c>
      <c r="E52" s="51">
        <f>+VLOOKUP(A52,'b-data'!A:G,5)</f>
        <v>0</v>
      </c>
      <c r="F52" s="51">
        <f>+VLOOKUP(A52,'b-data'!A:F,6)</f>
        <v>0</v>
      </c>
      <c r="G52" s="51">
        <f>+VLOOKUP(A52,'b-data'!A:G,7)</f>
        <v>0</v>
      </c>
      <c r="H52" s="51">
        <f>+VLOOKUP(A52,'b-data'!A:V,22)</f>
        <v>0</v>
      </c>
      <c r="I52" s="51">
        <f t="shared" si="58"/>
        <v>0</v>
      </c>
      <c r="J52" s="51">
        <f>+VLOOKUP(A52,'b-data'!A:BR,66)</f>
        <v>0</v>
      </c>
      <c r="K52" s="51">
        <f>+VLOOKUP(A52,'b-data'!A:BR,68)</f>
        <v>0</v>
      </c>
      <c r="L52" s="51">
        <f>+VLOOKUP(A52,'b-data'!A:BR,70)</f>
        <v>0</v>
      </c>
      <c r="M52" s="8"/>
      <c r="N52" s="51">
        <f>+VLOOKUP(A52,'b-data'!A:BR,21)</f>
        <v>0</v>
      </c>
      <c r="O52" s="51">
        <f>+VLOOKUP(A52,'b-data'!A:BR,51)</f>
        <v>0</v>
      </c>
      <c r="P52" s="51">
        <f>+VLOOKUP(A52,'b-data'!A:BR,36)</f>
        <v>0</v>
      </c>
      <c r="Q52" s="34" t="str">
        <f t="shared" si="59"/>
        <v>n/a</v>
      </c>
      <c r="R52" s="34" t="str">
        <f t="shared" si="60"/>
        <v>n/a</v>
      </c>
      <c r="S52" s="8"/>
      <c r="T52" s="51">
        <f t="shared" si="61"/>
        <v>0</v>
      </c>
      <c r="U52" s="51">
        <f>+VLOOKUP(A52,'b-data'!A:BR,52)</f>
        <v>0</v>
      </c>
      <c r="V52" s="51">
        <f t="shared" si="62"/>
        <v>0</v>
      </c>
      <c r="W52" s="34" t="str">
        <f t="shared" si="63"/>
        <v>n/a</v>
      </c>
      <c r="X52" s="34" t="str">
        <f t="shared" si="64"/>
        <v>n/a</v>
      </c>
    </row>
    <row r="53" spans="1:24" hidden="1" outlineLevel="2" x14ac:dyDescent="0.2">
      <c r="A53" s="37">
        <f>+masterfile!B46</f>
        <v>165</v>
      </c>
      <c r="B53" s="41" t="str">
        <f>+masterfile!D46</f>
        <v>165 Geschäftsbauten (fremde Grundstücke)</v>
      </c>
      <c r="C53" s="8"/>
      <c r="D53" s="51">
        <f>+VLOOKUP(A53,'b-data'!A:F,4)</f>
        <v>0</v>
      </c>
      <c r="E53" s="51">
        <f>+VLOOKUP(A53,'b-data'!A:G,5)</f>
        <v>0</v>
      </c>
      <c r="F53" s="51">
        <f>+VLOOKUP(A53,'b-data'!A:F,6)</f>
        <v>0</v>
      </c>
      <c r="G53" s="51">
        <f>+VLOOKUP(A53,'b-data'!A:G,7)</f>
        <v>0</v>
      </c>
      <c r="H53" s="51">
        <f>+VLOOKUP(A53,'b-data'!A:V,22)</f>
        <v>0</v>
      </c>
      <c r="I53" s="51">
        <f t="shared" si="58"/>
        <v>0</v>
      </c>
      <c r="J53" s="51">
        <f>+VLOOKUP(A53,'b-data'!A:BR,66)</f>
        <v>0</v>
      </c>
      <c r="K53" s="51">
        <f>+VLOOKUP(A53,'b-data'!A:BR,68)</f>
        <v>0</v>
      </c>
      <c r="L53" s="51">
        <f>+VLOOKUP(A53,'b-data'!A:BR,70)</f>
        <v>0</v>
      </c>
      <c r="M53" s="8"/>
      <c r="N53" s="51">
        <f>+VLOOKUP(A53,'b-data'!A:BR,21)</f>
        <v>0</v>
      </c>
      <c r="O53" s="51">
        <f>+VLOOKUP(A53,'b-data'!A:BR,51)</f>
        <v>0</v>
      </c>
      <c r="P53" s="51">
        <f>+VLOOKUP(A53,'b-data'!A:BR,36)</f>
        <v>0</v>
      </c>
      <c r="Q53" s="34" t="str">
        <f t="shared" si="59"/>
        <v>n/a</v>
      </c>
      <c r="R53" s="34" t="str">
        <f t="shared" si="60"/>
        <v>n/a</v>
      </c>
      <c r="S53" s="8"/>
      <c r="T53" s="51">
        <f t="shared" si="61"/>
        <v>0</v>
      </c>
      <c r="U53" s="51">
        <f>+VLOOKUP(A53,'b-data'!A:BR,52)</f>
        <v>0</v>
      </c>
      <c r="V53" s="51">
        <f t="shared" si="62"/>
        <v>0</v>
      </c>
      <c r="W53" s="34" t="str">
        <f t="shared" si="63"/>
        <v>n/a</v>
      </c>
      <c r="X53" s="34" t="str">
        <f t="shared" si="64"/>
        <v>n/a</v>
      </c>
    </row>
    <row r="54" spans="1:24" hidden="1" outlineLevel="2" x14ac:dyDescent="0.2">
      <c r="A54" s="37">
        <f>+masterfile!B47</f>
        <v>170</v>
      </c>
      <c r="B54" s="41" t="str">
        <f>+masterfile!D47</f>
        <v>170 Fabrikbauten (fremde Grundstücke)</v>
      </c>
      <c r="C54" s="8"/>
      <c r="D54" s="51">
        <f>+VLOOKUP(A54,'b-data'!A:F,4)</f>
        <v>0</v>
      </c>
      <c r="E54" s="51">
        <f>+VLOOKUP(A54,'b-data'!A:G,5)</f>
        <v>0</v>
      </c>
      <c r="F54" s="51">
        <f>+VLOOKUP(A54,'b-data'!A:F,6)</f>
        <v>0</v>
      </c>
      <c r="G54" s="51">
        <f>+VLOOKUP(A54,'b-data'!A:G,7)</f>
        <v>0</v>
      </c>
      <c r="H54" s="51">
        <f>+VLOOKUP(A54,'b-data'!A:V,22)</f>
        <v>0</v>
      </c>
      <c r="I54" s="51">
        <f t="shared" si="58"/>
        <v>0</v>
      </c>
      <c r="J54" s="51">
        <f>+VLOOKUP(A54,'b-data'!A:BR,66)</f>
        <v>0</v>
      </c>
      <c r="K54" s="51">
        <f>+VLOOKUP(A54,'b-data'!A:BR,68)</f>
        <v>0</v>
      </c>
      <c r="L54" s="51">
        <f>+VLOOKUP(A54,'b-data'!A:BR,70)</f>
        <v>0</v>
      </c>
      <c r="M54" s="8"/>
      <c r="N54" s="51">
        <f>+VLOOKUP(A54,'b-data'!A:BR,21)</f>
        <v>0</v>
      </c>
      <c r="O54" s="51">
        <f>+VLOOKUP(A54,'b-data'!A:BR,51)</f>
        <v>0</v>
      </c>
      <c r="P54" s="51">
        <f>+VLOOKUP(A54,'b-data'!A:BR,36)</f>
        <v>0</v>
      </c>
      <c r="Q54" s="34" t="str">
        <f t="shared" si="59"/>
        <v>n/a</v>
      </c>
      <c r="R54" s="34" t="str">
        <f t="shared" si="60"/>
        <v>n/a</v>
      </c>
      <c r="S54" s="8"/>
      <c r="T54" s="51">
        <f t="shared" si="61"/>
        <v>0</v>
      </c>
      <c r="U54" s="51">
        <f>+VLOOKUP(A54,'b-data'!A:BR,52)</f>
        <v>0</v>
      </c>
      <c r="V54" s="51">
        <f t="shared" si="62"/>
        <v>0</v>
      </c>
      <c r="W54" s="34" t="str">
        <f t="shared" si="63"/>
        <v>n/a</v>
      </c>
      <c r="X54" s="34" t="str">
        <f t="shared" si="64"/>
        <v>n/a</v>
      </c>
    </row>
    <row r="55" spans="1:24" hidden="1" outlineLevel="2" x14ac:dyDescent="0.2">
      <c r="A55" s="37">
        <f>+masterfile!B48</f>
        <v>175</v>
      </c>
      <c r="B55" s="41" t="str">
        <f>+masterfile!D48</f>
        <v>175 Garagen (fremde Grst., Geschäftsbauten)</v>
      </c>
      <c r="C55" s="8"/>
      <c r="D55" s="51">
        <f>+VLOOKUP(A55,'b-data'!A:F,4)</f>
        <v>0</v>
      </c>
      <c r="E55" s="51">
        <f>+VLOOKUP(A55,'b-data'!A:G,5)</f>
        <v>0</v>
      </c>
      <c r="F55" s="51">
        <f>+VLOOKUP(A55,'b-data'!A:F,6)</f>
        <v>0</v>
      </c>
      <c r="G55" s="51">
        <f>+VLOOKUP(A55,'b-data'!A:G,7)</f>
        <v>0</v>
      </c>
      <c r="H55" s="51">
        <f>+VLOOKUP(A55,'b-data'!A:V,22)</f>
        <v>0</v>
      </c>
      <c r="I55" s="51">
        <f t="shared" si="58"/>
        <v>0</v>
      </c>
      <c r="J55" s="51">
        <f>+VLOOKUP(A55,'b-data'!A:BR,66)</f>
        <v>0</v>
      </c>
      <c r="K55" s="51">
        <f>+VLOOKUP(A55,'b-data'!A:BR,68)</f>
        <v>0</v>
      </c>
      <c r="L55" s="51">
        <f>+VLOOKUP(A55,'b-data'!A:BR,70)</f>
        <v>0</v>
      </c>
      <c r="M55" s="8"/>
      <c r="N55" s="51">
        <f>+VLOOKUP(A55,'b-data'!A:BR,21)</f>
        <v>0</v>
      </c>
      <c r="O55" s="51">
        <f>+VLOOKUP(A55,'b-data'!A:BR,51)</f>
        <v>0</v>
      </c>
      <c r="P55" s="51">
        <f>+VLOOKUP(A55,'b-data'!A:BR,36)</f>
        <v>0</v>
      </c>
      <c r="Q55" s="34" t="str">
        <f t="shared" si="59"/>
        <v>n/a</v>
      </c>
      <c r="R55" s="34" t="str">
        <f t="shared" si="60"/>
        <v>n/a</v>
      </c>
      <c r="S55" s="8"/>
      <c r="T55" s="51">
        <f t="shared" si="61"/>
        <v>0</v>
      </c>
      <c r="U55" s="51">
        <f>+VLOOKUP(A55,'b-data'!A:BR,52)</f>
        <v>0</v>
      </c>
      <c r="V55" s="51">
        <f t="shared" si="62"/>
        <v>0</v>
      </c>
      <c r="W55" s="34" t="str">
        <f t="shared" si="63"/>
        <v>n/a</v>
      </c>
      <c r="X55" s="34" t="str">
        <f t="shared" si="64"/>
        <v>n/a</v>
      </c>
    </row>
    <row r="56" spans="1:24" hidden="1" outlineLevel="2" x14ac:dyDescent="0.2">
      <c r="A56" s="37">
        <f>+masterfile!B49</f>
        <v>176</v>
      </c>
      <c r="B56" s="41" t="str">
        <f>+masterfile!D49</f>
        <v>176 Außenanlagen (fremde Grst.,Geschäftsb.)</v>
      </c>
      <c r="C56" s="8"/>
      <c r="D56" s="51">
        <f>+VLOOKUP(A56,'b-data'!A:F,4)</f>
        <v>0</v>
      </c>
      <c r="E56" s="51">
        <f>+VLOOKUP(A56,'b-data'!A:G,5)</f>
        <v>0</v>
      </c>
      <c r="F56" s="51">
        <f>+VLOOKUP(A56,'b-data'!A:F,6)</f>
        <v>0</v>
      </c>
      <c r="G56" s="51">
        <f>+VLOOKUP(A56,'b-data'!A:G,7)</f>
        <v>0</v>
      </c>
      <c r="H56" s="51">
        <f>+VLOOKUP(A56,'b-data'!A:V,22)</f>
        <v>0</v>
      </c>
      <c r="I56" s="51">
        <f t="shared" si="58"/>
        <v>0</v>
      </c>
      <c r="J56" s="51">
        <f>+VLOOKUP(A56,'b-data'!A:BR,66)</f>
        <v>0</v>
      </c>
      <c r="K56" s="51">
        <f>+VLOOKUP(A56,'b-data'!A:BR,68)</f>
        <v>0</v>
      </c>
      <c r="L56" s="51">
        <f>+VLOOKUP(A56,'b-data'!A:BR,70)</f>
        <v>0</v>
      </c>
      <c r="M56" s="8"/>
      <c r="N56" s="51">
        <f>+VLOOKUP(A56,'b-data'!A:BR,21)</f>
        <v>0</v>
      </c>
      <c r="O56" s="51">
        <f>+VLOOKUP(A56,'b-data'!A:BR,51)</f>
        <v>0</v>
      </c>
      <c r="P56" s="51">
        <f>+VLOOKUP(A56,'b-data'!A:BR,36)</f>
        <v>0</v>
      </c>
      <c r="Q56" s="34" t="str">
        <f t="shared" si="59"/>
        <v>n/a</v>
      </c>
      <c r="R56" s="34" t="str">
        <f t="shared" si="60"/>
        <v>n/a</v>
      </c>
      <c r="S56" s="8"/>
      <c r="T56" s="51">
        <f t="shared" si="61"/>
        <v>0</v>
      </c>
      <c r="U56" s="51">
        <f>+VLOOKUP(A56,'b-data'!A:BR,52)</f>
        <v>0</v>
      </c>
      <c r="V56" s="51">
        <f t="shared" si="62"/>
        <v>0</v>
      </c>
      <c r="W56" s="34" t="str">
        <f t="shared" si="63"/>
        <v>n/a</v>
      </c>
      <c r="X56" s="34" t="str">
        <f t="shared" si="64"/>
        <v>n/a</v>
      </c>
    </row>
    <row r="57" spans="1:24" hidden="1" outlineLevel="2" x14ac:dyDescent="0.2">
      <c r="A57" s="37">
        <f>+masterfile!B50</f>
        <v>177</v>
      </c>
      <c r="B57" s="41" t="str">
        <f>+masterfile!D50</f>
        <v>177 Hof-, Wegebefestig (frd Grst,Geschäftsb)</v>
      </c>
      <c r="C57" s="8"/>
      <c r="D57" s="51">
        <f>+VLOOKUP(A57,'b-data'!A:F,4)</f>
        <v>0</v>
      </c>
      <c r="E57" s="51">
        <f>+VLOOKUP(A57,'b-data'!A:G,5)</f>
        <v>0</v>
      </c>
      <c r="F57" s="51">
        <f>+VLOOKUP(A57,'b-data'!A:F,6)</f>
        <v>0</v>
      </c>
      <c r="G57" s="51">
        <f>+VLOOKUP(A57,'b-data'!A:G,7)</f>
        <v>0</v>
      </c>
      <c r="H57" s="51">
        <f>+VLOOKUP(A57,'b-data'!A:V,22)</f>
        <v>0</v>
      </c>
      <c r="I57" s="51">
        <f t="shared" si="58"/>
        <v>0</v>
      </c>
      <c r="J57" s="51">
        <f>+VLOOKUP(A57,'b-data'!A:BR,66)</f>
        <v>0</v>
      </c>
      <c r="K57" s="51">
        <f>+VLOOKUP(A57,'b-data'!A:BR,68)</f>
        <v>0</v>
      </c>
      <c r="L57" s="51">
        <f>+VLOOKUP(A57,'b-data'!A:BR,70)</f>
        <v>0</v>
      </c>
      <c r="M57" s="8"/>
      <c r="N57" s="51">
        <f>+VLOOKUP(A57,'b-data'!A:BR,21)</f>
        <v>0</v>
      </c>
      <c r="O57" s="51">
        <f>+VLOOKUP(A57,'b-data'!A:BR,51)</f>
        <v>0</v>
      </c>
      <c r="P57" s="51">
        <f>+VLOOKUP(A57,'b-data'!A:BR,36)</f>
        <v>0</v>
      </c>
      <c r="Q57" s="34" t="str">
        <f t="shared" si="59"/>
        <v>n/a</v>
      </c>
      <c r="R57" s="34" t="str">
        <f t="shared" si="60"/>
        <v>n/a</v>
      </c>
      <c r="S57" s="8"/>
      <c r="T57" s="51">
        <f t="shared" si="61"/>
        <v>0</v>
      </c>
      <c r="U57" s="51">
        <f>+VLOOKUP(A57,'b-data'!A:BR,52)</f>
        <v>0</v>
      </c>
      <c r="V57" s="51">
        <f t="shared" si="62"/>
        <v>0</v>
      </c>
      <c r="W57" s="34" t="str">
        <f t="shared" si="63"/>
        <v>n/a</v>
      </c>
      <c r="X57" s="34" t="str">
        <f t="shared" si="64"/>
        <v>n/a</v>
      </c>
    </row>
    <row r="58" spans="1:24" hidden="1" outlineLevel="2" x14ac:dyDescent="0.2">
      <c r="A58" s="37">
        <f>+masterfile!B51</f>
        <v>178</v>
      </c>
      <c r="B58" s="41" t="str">
        <f>+masterfile!D51</f>
        <v>178 Einrichtungen (fremde Grst.,Geschäftsb.)</v>
      </c>
      <c r="C58" s="8"/>
      <c r="D58" s="51">
        <f>+VLOOKUP(A58,'b-data'!A:F,4)</f>
        <v>0</v>
      </c>
      <c r="E58" s="51">
        <f>+VLOOKUP(A58,'b-data'!A:G,5)</f>
        <v>0</v>
      </c>
      <c r="F58" s="51">
        <f>+VLOOKUP(A58,'b-data'!A:F,6)</f>
        <v>0</v>
      </c>
      <c r="G58" s="51">
        <f>+VLOOKUP(A58,'b-data'!A:G,7)</f>
        <v>0</v>
      </c>
      <c r="H58" s="51">
        <f>+VLOOKUP(A58,'b-data'!A:V,22)</f>
        <v>0</v>
      </c>
      <c r="I58" s="51">
        <f t="shared" si="58"/>
        <v>0</v>
      </c>
      <c r="J58" s="51">
        <f>+VLOOKUP(A58,'b-data'!A:BR,66)</f>
        <v>0</v>
      </c>
      <c r="K58" s="51">
        <f>+VLOOKUP(A58,'b-data'!A:BR,68)</f>
        <v>0</v>
      </c>
      <c r="L58" s="51">
        <f>+VLOOKUP(A58,'b-data'!A:BR,70)</f>
        <v>0</v>
      </c>
      <c r="M58" s="8"/>
      <c r="N58" s="51">
        <f>+VLOOKUP(A58,'b-data'!A:BR,21)</f>
        <v>0</v>
      </c>
      <c r="O58" s="51">
        <f>+VLOOKUP(A58,'b-data'!A:BR,51)</f>
        <v>0</v>
      </c>
      <c r="P58" s="51">
        <f>+VLOOKUP(A58,'b-data'!A:BR,36)</f>
        <v>0</v>
      </c>
      <c r="Q58" s="34" t="str">
        <f t="shared" si="59"/>
        <v>n/a</v>
      </c>
      <c r="R58" s="34" t="str">
        <f t="shared" si="60"/>
        <v>n/a</v>
      </c>
      <c r="S58" s="8"/>
      <c r="T58" s="51">
        <f t="shared" si="61"/>
        <v>0</v>
      </c>
      <c r="U58" s="51">
        <f>+VLOOKUP(A58,'b-data'!A:BR,52)</f>
        <v>0</v>
      </c>
      <c r="V58" s="51">
        <f t="shared" si="62"/>
        <v>0</v>
      </c>
      <c r="W58" s="34" t="str">
        <f t="shared" si="63"/>
        <v>n/a</v>
      </c>
      <c r="X58" s="34" t="str">
        <f t="shared" si="64"/>
        <v>n/a</v>
      </c>
    </row>
    <row r="59" spans="1:24" hidden="1" outlineLevel="2" x14ac:dyDescent="0.2">
      <c r="A59" s="37">
        <f>+masterfile!B52</f>
        <v>179</v>
      </c>
      <c r="B59" s="41" t="str">
        <f>+masterfile!D52</f>
        <v>179 Andere Bauten (fremde Grundstücke)</v>
      </c>
      <c r="C59" s="8"/>
      <c r="D59" s="51">
        <f>+VLOOKUP(A59,'b-data'!A:F,4)</f>
        <v>0</v>
      </c>
      <c r="E59" s="51">
        <f>+VLOOKUP(A59,'b-data'!A:G,5)</f>
        <v>0</v>
      </c>
      <c r="F59" s="51">
        <f>+VLOOKUP(A59,'b-data'!A:F,6)</f>
        <v>0</v>
      </c>
      <c r="G59" s="51">
        <f>+VLOOKUP(A59,'b-data'!A:G,7)</f>
        <v>0</v>
      </c>
      <c r="H59" s="51">
        <f>+VLOOKUP(A59,'b-data'!A:V,22)</f>
        <v>0</v>
      </c>
      <c r="I59" s="51">
        <f t="shared" si="58"/>
        <v>0</v>
      </c>
      <c r="J59" s="51">
        <f>+VLOOKUP(A59,'b-data'!A:BR,66)</f>
        <v>0</v>
      </c>
      <c r="K59" s="51">
        <f>+VLOOKUP(A59,'b-data'!A:BR,68)</f>
        <v>0</v>
      </c>
      <c r="L59" s="51">
        <f>+VLOOKUP(A59,'b-data'!A:BR,70)</f>
        <v>0</v>
      </c>
      <c r="M59" s="8"/>
      <c r="N59" s="51">
        <f>+VLOOKUP(A59,'b-data'!A:BR,21)</f>
        <v>0</v>
      </c>
      <c r="O59" s="51">
        <f>+VLOOKUP(A59,'b-data'!A:BR,51)</f>
        <v>0</v>
      </c>
      <c r="P59" s="51">
        <f>+VLOOKUP(A59,'b-data'!A:BR,36)</f>
        <v>0</v>
      </c>
      <c r="Q59" s="34" t="str">
        <f t="shared" si="59"/>
        <v>n/a</v>
      </c>
      <c r="R59" s="34" t="str">
        <f t="shared" si="60"/>
        <v>n/a</v>
      </c>
      <c r="S59" s="8"/>
      <c r="T59" s="51">
        <f t="shared" si="61"/>
        <v>0</v>
      </c>
      <c r="U59" s="51">
        <f>+VLOOKUP(A59,'b-data'!A:BR,52)</f>
        <v>0</v>
      </c>
      <c r="V59" s="51">
        <f t="shared" si="62"/>
        <v>0</v>
      </c>
      <c r="W59" s="34" t="str">
        <f t="shared" si="63"/>
        <v>n/a</v>
      </c>
      <c r="X59" s="34" t="str">
        <f t="shared" si="64"/>
        <v>n/a</v>
      </c>
    </row>
    <row r="60" spans="1:24" hidden="1" outlineLevel="2" x14ac:dyDescent="0.2">
      <c r="A60" s="37">
        <f>+masterfile!B55</f>
        <v>190</v>
      </c>
      <c r="B60" s="41" t="str">
        <f>+masterfile!D55</f>
        <v>190 Wohnbauten (fremde Grundstücke)</v>
      </c>
      <c r="C60" s="8"/>
      <c r="D60" s="51">
        <f>+VLOOKUP(A60,'b-data'!A:F,4)</f>
        <v>0</v>
      </c>
      <c r="E60" s="51">
        <f>+VLOOKUP(A60,'b-data'!A:G,5)</f>
        <v>0</v>
      </c>
      <c r="F60" s="51">
        <f>+VLOOKUP(A60,'b-data'!A:F,6)</f>
        <v>0</v>
      </c>
      <c r="G60" s="51">
        <f>+VLOOKUP(A60,'b-data'!A:G,7)</f>
        <v>0</v>
      </c>
      <c r="H60" s="51">
        <f>+VLOOKUP(A60,'b-data'!A:V,22)</f>
        <v>0</v>
      </c>
      <c r="I60" s="51">
        <f t="shared" si="58"/>
        <v>0</v>
      </c>
      <c r="J60" s="51">
        <f>+VLOOKUP(A60,'b-data'!A:BR,66)</f>
        <v>0</v>
      </c>
      <c r="K60" s="51">
        <f>+VLOOKUP(A60,'b-data'!A:BR,68)</f>
        <v>0</v>
      </c>
      <c r="L60" s="51">
        <f>+VLOOKUP(A60,'b-data'!A:BR,70)</f>
        <v>0</v>
      </c>
      <c r="M60" s="8"/>
      <c r="N60" s="51">
        <f>+VLOOKUP(A60,'b-data'!A:BR,21)</f>
        <v>0</v>
      </c>
      <c r="O60" s="51">
        <f>+VLOOKUP(A60,'b-data'!A:BR,51)</f>
        <v>0</v>
      </c>
      <c r="P60" s="51">
        <f>+VLOOKUP(A60,'b-data'!A:BR,36)</f>
        <v>0</v>
      </c>
      <c r="Q60" s="34" t="str">
        <f t="shared" si="59"/>
        <v>n/a</v>
      </c>
      <c r="R60" s="34" t="str">
        <f t="shared" si="60"/>
        <v>n/a</v>
      </c>
      <c r="S60" s="8"/>
      <c r="T60" s="51">
        <f t="shared" si="61"/>
        <v>0</v>
      </c>
      <c r="U60" s="51">
        <f>+VLOOKUP(A60,'b-data'!A:BR,52)</f>
        <v>0</v>
      </c>
      <c r="V60" s="51">
        <f t="shared" si="62"/>
        <v>0</v>
      </c>
      <c r="W60" s="34" t="str">
        <f t="shared" si="63"/>
        <v>n/a</v>
      </c>
      <c r="X60" s="34" t="str">
        <f t="shared" si="64"/>
        <v>n/a</v>
      </c>
    </row>
    <row r="61" spans="1:24" hidden="1" outlineLevel="2" x14ac:dyDescent="0.2">
      <c r="A61" s="37">
        <f>+masterfile!B56</f>
        <v>191</v>
      </c>
      <c r="B61" s="41" t="str">
        <f>+masterfile!D56</f>
        <v>191 Garagen (fremde Grundstücke, Wohnbauten)</v>
      </c>
      <c r="C61" s="8"/>
      <c r="D61" s="51">
        <f>+VLOOKUP(A61,'b-data'!A:F,4)</f>
        <v>0</v>
      </c>
      <c r="E61" s="51">
        <f>+VLOOKUP(A61,'b-data'!A:G,5)</f>
        <v>0</v>
      </c>
      <c r="F61" s="51">
        <f>+VLOOKUP(A61,'b-data'!A:F,6)</f>
        <v>0</v>
      </c>
      <c r="G61" s="51">
        <f>+VLOOKUP(A61,'b-data'!A:G,7)</f>
        <v>0</v>
      </c>
      <c r="H61" s="51">
        <f>+VLOOKUP(A61,'b-data'!A:V,22)</f>
        <v>0</v>
      </c>
      <c r="I61" s="51">
        <f t="shared" si="58"/>
        <v>0</v>
      </c>
      <c r="J61" s="51">
        <f>+VLOOKUP(A61,'b-data'!A:BR,66)</f>
        <v>0</v>
      </c>
      <c r="K61" s="51">
        <f>+VLOOKUP(A61,'b-data'!A:BR,68)</f>
        <v>0</v>
      </c>
      <c r="L61" s="51">
        <f>+VLOOKUP(A61,'b-data'!A:BR,70)</f>
        <v>0</v>
      </c>
      <c r="M61" s="8"/>
      <c r="N61" s="51">
        <f>+VLOOKUP(A61,'b-data'!A:BR,21)</f>
        <v>0</v>
      </c>
      <c r="O61" s="51">
        <f>+VLOOKUP(A61,'b-data'!A:BR,51)</f>
        <v>0</v>
      </c>
      <c r="P61" s="51">
        <f>+VLOOKUP(A61,'b-data'!A:BR,36)</f>
        <v>0</v>
      </c>
      <c r="Q61" s="34" t="str">
        <f t="shared" si="59"/>
        <v>n/a</v>
      </c>
      <c r="R61" s="34" t="str">
        <f t="shared" si="60"/>
        <v>n/a</v>
      </c>
      <c r="S61" s="8"/>
      <c r="T61" s="51">
        <f t="shared" si="61"/>
        <v>0</v>
      </c>
      <c r="U61" s="51">
        <f>+VLOOKUP(A61,'b-data'!A:BR,52)</f>
        <v>0</v>
      </c>
      <c r="V61" s="51">
        <f t="shared" si="62"/>
        <v>0</v>
      </c>
      <c r="W61" s="34" t="str">
        <f t="shared" si="63"/>
        <v>n/a</v>
      </c>
      <c r="X61" s="34" t="str">
        <f t="shared" si="64"/>
        <v>n/a</v>
      </c>
    </row>
    <row r="62" spans="1:24" hidden="1" outlineLevel="2" x14ac:dyDescent="0.2">
      <c r="A62" s="37">
        <f>+masterfile!B57</f>
        <v>192</v>
      </c>
      <c r="B62" s="41" t="str">
        <f>+masterfile!D57</f>
        <v>192 Außenanlagen (fremde Grundstücke,Wohnb.)</v>
      </c>
      <c r="C62" s="8"/>
      <c r="D62" s="51">
        <f>+VLOOKUP(A62,'b-data'!A:F,4)</f>
        <v>0</v>
      </c>
      <c r="E62" s="51">
        <f>+VLOOKUP(A62,'b-data'!A:G,5)</f>
        <v>0</v>
      </c>
      <c r="F62" s="51">
        <f>+VLOOKUP(A62,'b-data'!A:F,6)</f>
        <v>0</v>
      </c>
      <c r="G62" s="51">
        <f>+VLOOKUP(A62,'b-data'!A:G,7)</f>
        <v>0</v>
      </c>
      <c r="H62" s="51">
        <f>+VLOOKUP(A62,'b-data'!A:V,22)</f>
        <v>0</v>
      </c>
      <c r="I62" s="51">
        <f t="shared" si="58"/>
        <v>0</v>
      </c>
      <c r="J62" s="51">
        <f>+VLOOKUP(A62,'b-data'!A:BR,66)</f>
        <v>0</v>
      </c>
      <c r="K62" s="51">
        <f>+VLOOKUP(A62,'b-data'!A:BR,68)</f>
        <v>0</v>
      </c>
      <c r="L62" s="51">
        <f>+VLOOKUP(A62,'b-data'!A:BR,70)</f>
        <v>0</v>
      </c>
      <c r="M62" s="8"/>
      <c r="N62" s="51">
        <f>+VLOOKUP(A62,'b-data'!A:BR,21)</f>
        <v>0</v>
      </c>
      <c r="O62" s="51">
        <f>+VLOOKUP(A62,'b-data'!A:BR,51)</f>
        <v>0</v>
      </c>
      <c r="P62" s="51">
        <f>+VLOOKUP(A62,'b-data'!A:BR,36)</f>
        <v>0</v>
      </c>
      <c r="Q62" s="34" t="str">
        <f t="shared" si="59"/>
        <v>n/a</v>
      </c>
      <c r="R62" s="34" t="str">
        <f t="shared" si="60"/>
        <v>n/a</v>
      </c>
      <c r="S62" s="8"/>
      <c r="T62" s="51">
        <f t="shared" si="61"/>
        <v>0</v>
      </c>
      <c r="U62" s="51">
        <f>+VLOOKUP(A62,'b-data'!A:BR,52)</f>
        <v>0</v>
      </c>
      <c r="V62" s="51">
        <f t="shared" si="62"/>
        <v>0</v>
      </c>
      <c r="W62" s="34" t="str">
        <f t="shared" si="63"/>
        <v>n/a</v>
      </c>
      <c r="X62" s="34" t="str">
        <f t="shared" si="64"/>
        <v>n/a</v>
      </c>
    </row>
    <row r="63" spans="1:24" hidden="1" outlineLevel="2" x14ac:dyDescent="0.2">
      <c r="A63" s="37">
        <f>+masterfile!B58</f>
        <v>193</v>
      </c>
      <c r="B63" s="41" t="str">
        <f>+masterfile!D58</f>
        <v>193 Hof-, Wegebefestigung (frd Grst.,Wohnb.)</v>
      </c>
      <c r="C63" s="8"/>
      <c r="D63" s="51">
        <f>+VLOOKUP(A63,'b-data'!A:F,4)</f>
        <v>0</v>
      </c>
      <c r="E63" s="51">
        <f>+VLOOKUP(A63,'b-data'!A:G,5)</f>
        <v>0</v>
      </c>
      <c r="F63" s="51">
        <f>+VLOOKUP(A63,'b-data'!A:F,6)</f>
        <v>0</v>
      </c>
      <c r="G63" s="51">
        <f>+VLOOKUP(A63,'b-data'!A:G,7)</f>
        <v>0</v>
      </c>
      <c r="H63" s="51">
        <f>+VLOOKUP(A63,'b-data'!A:V,22)</f>
        <v>0</v>
      </c>
      <c r="I63" s="51">
        <f t="shared" si="58"/>
        <v>0</v>
      </c>
      <c r="J63" s="51">
        <f>+VLOOKUP(A63,'b-data'!A:BR,66)</f>
        <v>0</v>
      </c>
      <c r="K63" s="51">
        <f>+VLOOKUP(A63,'b-data'!A:BR,68)</f>
        <v>0</v>
      </c>
      <c r="L63" s="51">
        <f>+VLOOKUP(A63,'b-data'!A:BR,70)</f>
        <v>0</v>
      </c>
      <c r="M63" s="8"/>
      <c r="N63" s="51">
        <f>+VLOOKUP(A63,'b-data'!A:BR,21)</f>
        <v>0</v>
      </c>
      <c r="O63" s="51">
        <f>+VLOOKUP(A63,'b-data'!A:BR,51)</f>
        <v>0</v>
      </c>
      <c r="P63" s="51">
        <f>+VLOOKUP(A63,'b-data'!A:BR,36)</f>
        <v>0</v>
      </c>
      <c r="Q63" s="34" t="str">
        <f t="shared" si="59"/>
        <v>n/a</v>
      </c>
      <c r="R63" s="34" t="str">
        <f t="shared" si="60"/>
        <v>n/a</v>
      </c>
      <c r="S63" s="8"/>
      <c r="T63" s="51">
        <f t="shared" si="61"/>
        <v>0</v>
      </c>
      <c r="U63" s="51">
        <f>+VLOOKUP(A63,'b-data'!A:BR,52)</f>
        <v>0</v>
      </c>
      <c r="V63" s="51">
        <f t="shared" si="62"/>
        <v>0</v>
      </c>
      <c r="W63" s="34" t="str">
        <f t="shared" si="63"/>
        <v>n/a</v>
      </c>
      <c r="X63" s="34" t="str">
        <f t="shared" si="64"/>
        <v>n/a</v>
      </c>
    </row>
    <row r="64" spans="1:24" hidden="1" outlineLevel="2" x14ac:dyDescent="0.2">
      <c r="A64" s="37">
        <f>+masterfile!B59</f>
        <v>194</v>
      </c>
      <c r="B64" s="41" t="str">
        <f>+masterfile!D59</f>
        <v>194 Einrichtungen (fremde Grundst., Wohnb.)</v>
      </c>
      <c r="C64" s="8"/>
      <c r="D64" s="51">
        <f>+VLOOKUP(A64,'b-data'!A:F,4)</f>
        <v>0</v>
      </c>
      <c r="E64" s="51">
        <f>+VLOOKUP(A64,'b-data'!A:G,5)</f>
        <v>0</v>
      </c>
      <c r="F64" s="51">
        <f>+VLOOKUP(A64,'b-data'!A:F,6)</f>
        <v>0</v>
      </c>
      <c r="G64" s="51">
        <f>+VLOOKUP(A64,'b-data'!A:G,7)</f>
        <v>0</v>
      </c>
      <c r="H64" s="51">
        <f>+VLOOKUP(A64,'b-data'!A:V,22)</f>
        <v>0</v>
      </c>
      <c r="I64" s="51">
        <f t="shared" si="58"/>
        <v>0</v>
      </c>
      <c r="J64" s="51">
        <f>+VLOOKUP(A64,'b-data'!A:BR,66)</f>
        <v>0</v>
      </c>
      <c r="K64" s="51">
        <f>+VLOOKUP(A64,'b-data'!A:BR,68)</f>
        <v>0</v>
      </c>
      <c r="L64" s="51">
        <f>+VLOOKUP(A64,'b-data'!A:BR,70)</f>
        <v>0</v>
      </c>
      <c r="M64" s="8"/>
      <c r="N64" s="51">
        <f>+VLOOKUP(A64,'b-data'!A:BR,21)</f>
        <v>0</v>
      </c>
      <c r="O64" s="51">
        <f>+VLOOKUP(A64,'b-data'!A:BR,51)</f>
        <v>0</v>
      </c>
      <c r="P64" s="51">
        <f>+VLOOKUP(A64,'b-data'!A:BR,36)</f>
        <v>0</v>
      </c>
      <c r="Q64" s="34" t="str">
        <f t="shared" si="59"/>
        <v>n/a</v>
      </c>
      <c r="R64" s="34" t="str">
        <f t="shared" si="60"/>
        <v>n/a</v>
      </c>
      <c r="S64" s="8"/>
      <c r="T64" s="51">
        <f t="shared" si="61"/>
        <v>0</v>
      </c>
      <c r="U64" s="51">
        <f>+VLOOKUP(A64,'b-data'!A:BR,52)</f>
        <v>0</v>
      </c>
      <c r="V64" s="51">
        <f t="shared" si="62"/>
        <v>0</v>
      </c>
      <c r="W64" s="34" t="str">
        <f t="shared" si="63"/>
        <v>n/a</v>
      </c>
      <c r="X64" s="34" t="str">
        <f t="shared" si="64"/>
        <v>n/a</v>
      </c>
    </row>
    <row r="65" spans="1:24" hidden="1" outlineLevel="2" x14ac:dyDescent="0.2">
      <c r="B65" s="39"/>
      <c r="C65" s="8"/>
      <c r="D65" s="51"/>
      <c r="E65" s="51"/>
      <c r="F65" s="51"/>
      <c r="G65" s="51"/>
      <c r="H65" s="51"/>
      <c r="I65" s="51"/>
      <c r="J65" s="51"/>
      <c r="K65" s="51"/>
      <c r="L65" s="51"/>
      <c r="M65" s="8"/>
      <c r="N65" s="51"/>
      <c r="O65" s="51"/>
      <c r="P65" s="51"/>
      <c r="S65" s="8"/>
      <c r="T65" s="51"/>
      <c r="U65" s="51"/>
      <c r="V65" s="51"/>
    </row>
    <row r="66" spans="1:24" hidden="1" outlineLevel="1" x14ac:dyDescent="0.2">
      <c r="B66" s="39" t="str">
        <f>+dict!C1624</f>
        <v>2. technische Anlagen und Maschinen</v>
      </c>
      <c r="C66" s="8"/>
      <c r="D66" s="51">
        <f>+SUM(D67:D72)</f>
        <v>0</v>
      </c>
      <c r="E66" s="51">
        <f t="shared" ref="E66" si="65">+SUM(E67:E72)</f>
        <v>0</v>
      </c>
      <c r="F66" s="51">
        <f>+SUM(F67:F72)</f>
        <v>0</v>
      </c>
      <c r="G66" s="51">
        <f t="shared" ref="G66:L66" si="66">+SUM(G67:G72)</f>
        <v>0</v>
      </c>
      <c r="H66" s="51">
        <f t="shared" si="66"/>
        <v>0</v>
      </c>
      <c r="I66" s="51">
        <f t="shared" si="66"/>
        <v>0</v>
      </c>
      <c r="J66" s="51">
        <f t="shared" si="66"/>
        <v>0</v>
      </c>
      <c r="K66" s="51">
        <f t="shared" si="66"/>
        <v>0</v>
      </c>
      <c r="L66" s="51">
        <f t="shared" si="66"/>
        <v>0</v>
      </c>
      <c r="M66" s="8"/>
      <c r="N66" s="51">
        <f t="shared" ref="N66:P66" si="67">+SUM(N67:N72)</f>
        <v>0</v>
      </c>
      <c r="O66" s="51">
        <f t="shared" si="67"/>
        <v>0</v>
      </c>
      <c r="P66" s="51">
        <f t="shared" si="67"/>
        <v>0</v>
      </c>
      <c r="Q66" s="34" t="str">
        <f t="shared" ref="Q66" si="68">IFERROR(P66/O66-1,"n/a")</f>
        <v>n/a</v>
      </c>
      <c r="R66" s="34" t="str">
        <f t="shared" ref="R66" si="69">IFERROR(P66/N66-1,"n/a")</f>
        <v>n/a</v>
      </c>
      <c r="S66" s="8"/>
      <c r="T66" s="51">
        <f t="shared" ref="T66:V66" si="70">+SUM(T67:T72)</f>
        <v>0</v>
      </c>
      <c r="U66" s="51">
        <f t="shared" si="70"/>
        <v>0</v>
      </c>
      <c r="V66" s="51">
        <f t="shared" si="70"/>
        <v>0</v>
      </c>
      <c r="W66" s="34" t="str">
        <f t="shared" ref="W66" si="71">IFERROR(V66/U66-1,"n/a")</f>
        <v>n/a</v>
      </c>
      <c r="X66" s="34" t="str">
        <f t="shared" ref="X66" si="72">IFERROR(V66/T66-1,"n/a")</f>
        <v>n/a</v>
      </c>
    </row>
    <row r="67" spans="1:24" hidden="1" outlineLevel="2" x14ac:dyDescent="0.2">
      <c r="A67" s="37">
        <f>+masterfile!B62</f>
        <v>200</v>
      </c>
      <c r="B67" s="41" t="str">
        <f>+masterfile!D62</f>
        <v>200 Technische Anlagen und Maschinen</v>
      </c>
      <c r="C67" s="8"/>
      <c r="D67" s="51">
        <f>+VLOOKUP(A67,'b-data'!A:F,4)</f>
        <v>0</v>
      </c>
      <c r="E67" s="51">
        <f>+VLOOKUP(A67,'b-data'!A:G,5)</f>
        <v>0</v>
      </c>
      <c r="F67" s="51">
        <f>+VLOOKUP(A67,'b-data'!A:F,6)</f>
        <v>0</v>
      </c>
      <c r="G67" s="51">
        <f>+VLOOKUP(A67,'b-data'!A:G,7)</f>
        <v>0</v>
      </c>
      <c r="H67" s="51">
        <f>+VLOOKUP(A67,'b-data'!A:V,22)</f>
        <v>0</v>
      </c>
      <c r="I67" s="51">
        <f t="shared" ref="I67:I72" si="73">+U67+P67-O67</f>
        <v>0</v>
      </c>
      <c r="J67" s="51">
        <f>+VLOOKUP(A67,'b-data'!A:BR,66)</f>
        <v>0</v>
      </c>
      <c r="K67" s="51">
        <f>+VLOOKUP(A67,'b-data'!A:BR,68)</f>
        <v>0</v>
      </c>
      <c r="L67" s="51">
        <f>+VLOOKUP(A67,'b-data'!A:BR,70)</f>
        <v>0</v>
      </c>
      <c r="M67" s="8"/>
      <c r="N67" s="51">
        <f>+VLOOKUP(A67,'b-data'!A:BR,21)</f>
        <v>0</v>
      </c>
      <c r="O67" s="51">
        <f>+VLOOKUP(A67,'b-data'!A:BR,51)</f>
        <v>0</v>
      </c>
      <c r="P67" s="51">
        <f>+VLOOKUP(A67,'b-data'!A:BR,36)</f>
        <v>0</v>
      </c>
      <c r="Q67" s="34" t="str">
        <f t="shared" ref="Q67:Q72" si="74">IFERROR(P67/O67-1,"n/a")</f>
        <v>n/a</v>
      </c>
      <c r="R67" s="34" t="str">
        <f t="shared" ref="R67:R72" si="75">IFERROR(P67/N67-1,"n/a")</f>
        <v>n/a</v>
      </c>
      <c r="S67" s="8"/>
      <c r="T67" s="51">
        <f t="shared" ref="T67:T72" si="76">+H67</f>
        <v>0</v>
      </c>
      <c r="U67" s="51">
        <f>+VLOOKUP(A67,'b-data'!A:BR,52)</f>
        <v>0</v>
      </c>
      <c r="V67" s="51">
        <f t="shared" ref="V67:V72" si="77">+I67</f>
        <v>0</v>
      </c>
      <c r="W67" s="34" t="str">
        <f t="shared" ref="W67:W72" si="78">IFERROR(V67/U67-1,"n/a")</f>
        <v>n/a</v>
      </c>
      <c r="X67" s="34" t="str">
        <f t="shared" ref="X67:X72" si="79">IFERROR(V67/T67-1,"n/a")</f>
        <v>n/a</v>
      </c>
    </row>
    <row r="68" spans="1:24" hidden="1" outlineLevel="2" x14ac:dyDescent="0.2">
      <c r="A68" s="37">
        <f>+masterfile!B63</f>
        <v>210</v>
      </c>
      <c r="B68" s="41" t="str">
        <f>+masterfile!D63</f>
        <v>210 Maschinen</v>
      </c>
      <c r="C68" s="8"/>
      <c r="D68" s="51">
        <f>+VLOOKUP(A68,'b-data'!A:F,4)</f>
        <v>0</v>
      </c>
      <c r="E68" s="51">
        <f>+VLOOKUP(A68,'b-data'!A:G,5)</f>
        <v>0</v>
      </c>
      <c r="F68" s="51">
        <f>+VLOOKUP(A68,'b-data'!A:F,6)</f>
        <v>0</v>
      </c>
      <c r="G68" s="51">
        <f>+VLOOKUP(A68,'b-data'!A:G,7)</f>
        <v>0</v>
      </c>
      <c r="H68" s="51">
        <f>+VLOOKUP(A68,'b-data'!A:V,22)</f>
        <v>0</v>
      </c>
      <c r="I68" s="51">
        <f t="shared" si="73"/>
        <v>0</v>
      </c>
      <c r="J68" s="51">
        <f>+VLOOKUP(A68,'b-data'!A:BR,66)</f>
        <v>0</v>
      </c>
      <c r="K68" s="51">
        <f>+VLOOKUP(A68,'b-data'!A:BR,68)</f>
        <v>0</v>
      </c>
      <c r="L68" s="51">
        <f>+VLOOKUP(A68,'b-data'!A:BR,70)</f>
        <v>0</v>
      </c>
      <c r="M68" s="8"/>
      <c r="N68" s="51">
        <f>+VLOOKUP(A68,'b-data'!A:BR,21)</f>
        <v>0</v>
      </c>
      <c r="O68" s="51">
        <f>+VLOOKUP(A68,'b-data'!A:BR,51)</f>
        <v>0</v>
      </c>
      <c r="P68" s="51">
        <f>+VLOOKUP(A68,'b-data'!A:BR,36)</f>
        <v>0</v>
      </c>
      <c r="Q68" s="34" t="str">
        <f t="shared" si="74"/>
        <v>n/a</v>
      </c>
      <c r="R68" s="34" t="str">
        <f t="shared" si="75"/>
        <v>n/a</v>
      </c>
      <c r="S68" s="8"/>
      <c r="T68" s="51">
        <f t="shared" si="76"/>
        <v>0</v>
      </c>
      <c r="U68" s="51">
        <f>+VLOOKUP(A68,'b-data'!A:BR,52)</f>
        <v>0</v>
      </c>
      <c r="V68" s="51">
        <f t="shared" si="77"/>
        <v>0</v>
      </c>
      <c r="W68" s="34" t="str">
        <f t="shared" si="78"/>
        <v>n/a</v>
      </c>
      <c r="X68" s="34" t="str">
        <f t="shared" si="79"/>
        <v>n/a</v>
      </c>
    </row>
    <row r="69" spans="1:24" hidden="1" outlineLevel="2" x14ac:dyDescent="0.2">
      <c r="A69" s="37">
        <f>+masterfile!B64</f>
        <v>220</v>
      </c>
      <c r="B69" s="41" t="str">
        <f>+masterfile!D64</f>
        <v>220 Maschinengebundene Werkzeuge</v>
      </c>
      <c r="C69" s="8"/>
      <c r="D69" s="51">
        <f>+VLOOKUP(A69,'b-data'!A:F,4)</f>
        <v>0</v>
      </c>
      <c r="E69" s="51">
        <f>+VLOOKUP(A69,'b-data'!A:G,5)</f>
        <v>0</v>
      </c>
      <c r="F69" s="51">
        <f>+VLOOKUP(A69,'b-data'!A:F,6)</f>
        <v>0</v>
      </c>
      <c r="G69" s="51">
        <f>+VLOOKUP(A69,'b-data'!A:G,7)</f>
        <v>0</v>
      </c>
      <c r="H69" s="51">
        <f>+VLOOKUP(A69,'b-data'!A:V,22)</f>
        <v>0</v>
      </c>
      <c r="I69" s="51">
        <f t="shared" si="73"/>
        <v>0</v>
      </c>
      <c r="J69" s="51">
        <f>+VLOOKUP(A69,'b-data'!A:BR,66)</f>
        <v>0</v>
      </c>
      <c r="K69" s="51">
        <f>+VLOOKUP(A69,'b-data'!A:BR,68)</f>
        <v>0</v>
      </c>
      <c r="L69" s="51">
        <f>+VLOOKUP(A69,'b-data'!A:BR,70)</f>
        <v>0</v>
      </c>
      <c r="M69" s="8"/>
      <c r="N69" s="51">
        <f>+VLOOKUP(A69,'b-data'!A:BR,21)</f>
        <v>0</v>
      </c>
      <c r="O69" s="51">
        <f>+VLOOKUP(A69,'b-data'!A:BR,51)</f>
        <v>0</v>
      </c>
      <c r="P69" s="51">
        <f>+VLOOKUP(A69,'b-data'!A:BR,36)</f>
        <v>0</v>
      </c>
      <c r="Q69" s="34" t="str">
        <f t="shared" si="74"/>
        <v>n/a</v>
      </c>
      <c r="R69" s="34" t="str">
        <f t="shared" si="75"/>
        <v>n/a</v>
      </c>
      <c r="S69" s="8"/>
      <c r="T69" s="51">
        <f t="shared" si="76"/>
        <v>0</v>
      </c>
      <c r="U69" s="51">
        <f>+VLOOKUP(A69,'b-data'!A:BR,52)</f>
        <v>0</v>
      </c>
      <c r="V69" s="51">
        <f t="shared" si="77"/>
        <v>0</v>
      </c>
      <c r="W69" s="34" t="str">
        <f t="shared" si="78"/>
        <v>n/a</v>
      </c>
      <c r="X69" s="34" t="str">
        <f t="shared" si="79"/>
        <v>n/a</v>
      </c>
    </row>
    <row r="70" spans="1:24" hidden="1" outlineLevel="2" x14ac:dyDescent="0.2">
      <c r="A70" s="37">
        <f>+masterfile!B65</f>
        <v>240</v>
      </c>
      <c r="B70" s="41" t="str">
        <f>+masterfile!D65</f>
        <v>240 Technische Anlagen</v>
      </c>
      <c r="C70" s="8"/>
      <c r="D70" s="51">
        <f>+VLOOKUP(A70,'b-data'!A:F,4)</f>
        <v>0</v>
      </c>
      <c r="E70" s="51">
        <f>+VLOOKUP(A70,'b-data'!A:G,5)</f>
        <v>0</v>
      </c>
      <c r="F70" s="51">
        <f>+VLOOKUP(A70,'b-data'!A:F,6)</f>
        <v>0</v>
      </c>
      <c r="G70" s="51">
        <f>+VLOOKUP(A70,'b-data'!A:G,7)</f>
        <v>0</v>
      </c>
      <c r="H70" s="51">
        <f>+VLOOKUP(A70,'b-data'!A:V,22)</f>
        <v>0</v>
      </c>
      <c r="I70" s="51">
        <f t="shared" si="73"/>
        <v>0</v>
      </c>
      <c r="J70" s="51">
        <f>+VLOOKUP(A70,'b-data'!A:BR,66)</f>
        <v>0</v>
      </c>
      <c r="K70" s="51">
        <f>+VLOOKUP(A70,'b-data'!A:BR,68)</f>
        <v>0</v>
      </c>
      <c r="L70" s="51">
        <f>+VLOOKUP(A70,'b-data'!A:BR,70)</f>
        <v>0</v>
      </c>
      <c r="M70" s="8"/>
      <c r="N70" s="51">
        <f>+VLOOKUP(A70,'b-data'!A:BR,21)</f>
        <v>0</v>
      </c>
      <c r="O70" s="51">
        <f>+VLOOKUP(A70,'b-data'!A:BR,51)</f>
        <v>0</v>
      </c>
      <c r="P70" s="51">
        <f>+VLOOKUP(A70,'b-data'!A:BR,36)</f>
        <v>0</v>
      </c>
      <c r="Q70" s="34" t="str">
        <f t="shared" si="74"/>
        <v>n/a</v>
      </c>
      <c r="R70" s="34" t="str">
        <f t="shared" si="75"/>
        <v>n/a</v>
      </c>
      <c r="S70" s="8"/>
      <c r="T70" s="51">
        <f t="shared" si="76"/>
        <v>0</v>
      </c>
      <c r="U70" s="51">
        <f>+VLOOKUP(A70,'b-data'!A:BR,52)</f>
        <v>0</v>
      </c>
      <c r="V70" s="51">
        <f t="shared" si="77"/>
        <v>0</v>
      </c>
      <c r="W70" s="34" t="str">
        <f t="shared" si="78"/>
        <v>n/a</v>
      </c>
      <c r="X70" s="34" t="str">
        <f t="shared" si="79"/>
        <v>n/a</v>
      </c>
    </row>
    <row r="71" spans="1:24" hidden="1" outlineLevel="2" x14ac:dyDescent="0.2">
      <c r="A71" s="37">
        <f>+masterfile!B66</f>
        <v>260</v>
      </c>
      <c r="B71" s="41" t="str">
        <f>+masterfile!D66</f>
        <v>260 Transportanlagen und Ähnliches</v>
      </c>
      <c r="C71" s="8"/>
      <c r="D71" s="51">
        <f>+VLOOKUP(A71,'b-data'!A:F,4)</f>
        <v>0</v>
      </c>
      <c r="E71" s="51">
        <f>+VLOOKUP(A71,'b-data'!A:G,5)</f>
        <v>0</v>
      </c>
      <c r="F71" s="51">
        <f>+VLOOKUP(A71,'b-data'!A:F,6)</f>
        <v>0</v>
      </c>
      <c r="G71" s="51">
        <f>+VLOOKUP(A71,'b-data'!A:G,7)</f>
        <v>0</v>
      </c>
      <c r="H71" s="51">
        <f>+VLOOKUP(A71,'b-data'!A:V,22)</f>
        <v>0</v>
      </c>
      <c r="I71" s="51">
        <f t="shared" si="73"/>
        <v>0</v>
      </c>
      <c r="J71" s="51">
        <f>+VLOOKUP(A71,'b-data'!A:BR,66)</f>
        <v>0</v>
      </c>
      <c r="K71" s="51">
        <f>+VLOOKUP(A71,'b-data'!A:BR,68)</f>
        <v>0</v>
      </c>
      <c r="L71" s="51">
        <f>+VLOOKUP(A71,'b-data'!A:BR,70)</f>
        <v>0</v>
      </c>
      <c r="M71" s="8"/>
      <c r="N71" s="51">
        <f>+VLOOKUP(A71,'b-data'!A:BR,21)</f>
        <v>0</v>
      </c>
      <c r="O71" s="51">
        <f>+VLOOKUP(A71,'b-data'!A:BR,51)</f>
        <v>0</v>
      </c>
      <c r="P71" s="51">
        <f>+VLOOKUP(A71,'b-data'!A:BR,36)</f>
        <v>0</v>
      </c>
      <c r="Q71" s="34" t="str">
        <f t="shared" si="74"/>
        <v>n/a</v>
      </c>
      <c r="R71" s="34" t="str">
        <f t="shared" si="75"/>
        <v>n/a</v>
      </c>
      <c r="S71" s="8"/>
      <c r="T71" s="51">
        <f t="shared" si="76"/>
        <v>0</v>
      </c>
      <c r="U71" s="51">
        <f>+VLOOKUP(A71,'b-data'!A:BR,52)</f>
        <v>0</v>
      </c>
      <c r="V71" s="51">
        <f t="shared" si="77"/>
        <v>0</v>
      </c>
      <c r="W71" s="34" t="str">
        <f t="shared" si="78"/>
        <v>n/a</v>
      </c>
      <c r="X71" s="34" t="str">
        <f t="shared" si="79"/>
        <v>n/a</v>
      </c>
    </row>
    <row r="72" spans="1:24" hidden="1" outlineLevel="2" x14ac:dyDescent="0.2">
      <c r="A72" s="37">
        <f>+masterfile!B67</f>
        <v>280</v>
      </c>
      <c r="B72" s="41" t="str">
        <f>+masterfile!D67</f>
        <v>280 Betriebsvorrichtungen</v>
      </c>
      <c r="C72" s="8"/>
      <c r="D72" s="51">
        <f>+VLOOKUP(A72,'b-data'!A:F,4)</f>
        <v>0</v>
      </c>
      <c r="E72" s="51">
        <f>+VLOOKUP(A72,'b-data'!A:G,5)</f>
        <v>0</v>
      </c>
      <c r="F72" s="51">
        <f>+VLOOKUP(A72,'b-data'!A:F,6)</f>
        <v>0</v>
      </c>
      <c r="G72" s="51">
        <f>+VLOOKUP(A72,'b-data'!A:G,7)</f>
        <v>0</v>
      </c>
      <c r="H72" s="51">
        <f>+VLOOKUP(A72,'b-data'!A:V,22)</f>
        <v>0</v>
      </c>
      <c r="I72" s="51">
        <f t="shared" si="73"/>
        <v>0</v>
      </c>
      <c r="J72" s="51">
        <f>+VLOOKUP(A72,'b-data'!A:BR,66)</f>
        <v>0</v>
      </c>
      <c r="K72" s="51">
        <f>+VLOOKUP(A72,'b-data'!A:BR,68)</f>
        <v>0</v>
      </c>
      <c r="L72" s="51">
        <f>+VLOOKUP(A72,'b-data'!A:BR,70)</f>
        <v>0</v>
      </c>
      <c r="M72" s="8"/>
      <c r="N72" s="51">
        <f>+VLOOKUP(A72,'b-data'!A:BR,21)</f>
        <v>0</v>
      </c>
      <c r="O72" s="51">
        <f>+VLOOKUP(A72,'b-data'!A:BR,51)</f>
        <v>0</v>
      </c>
      <c r="P72" s="51">
        <f>+VLOOKUP(A72,'b-data'!A:BR,36)</f>
        <v>0</v>
      </c>
      <c r="Q72" s="34" t="str">
        <f t="shared" si="74"/>
        <v>n/a</v>
      </c>
      <c r="R72" s="34" t="str">
        <f t="shared" si="75"/>
        <v>n/a</v>
      </c>
      <c r="S72" s="8"/>
      <c r="T72" s="51">
        <f t="shared" si="76"/>
        <v>0</v>
      </c>
      <c r="U72" s="51">
        <f>+VLOOKUP(A72,'b-data'!A:BR,52)</f>
        <v>0</v>
      </c>
      <c r="V72" s="51">
        <f t="shared" si="77"/>
        <v>0</v>
      </c>
      <c r="W72" s="34" t="str">
        <f t="shared" si="78"/>
        <v>n/a</v>
      </c>
      <c r="X72" s="34" t="str">
        <f t="shared" si="79"/>
        <v>n/a</v>
      </c>
    </row>
    <row r="73" spans="1:24" hidden="1" outlineLevel="2" x14ac:dyDescent="0.2">
      <c r="B73" s="39"/>
      <c r="C73" s="8"/>
      <c r="D73" s="51"/>
      <c r="E73" s="51"/>
      <c r="F73" s="51"/>
      <c r="G73" s="51"/>
      <c r="H73" s="51"/>
      <c r="I73" s="51"/>
      <c r="J73" s="51"/>
      <c r="K73" s="51"/>
      <c r="L73" s="51"/>
      <c r="M73" s="8"/>
      <c r="N73" s="51"/>
      <c r="O73" s="51"/>
      <c r="P73" s="51"/>
      <c r="S73" s="8"/>
      <c r="T73" s="51"/>
      <c r="U73" s="51"/>
      <c r="V73" s="51"/>
    </row>
    <row r="74" spans="1:24" hidden="1" outlineLevel="1" x14ac:dyDescent="0.2">
      <c r="B74" s="39" t="str">
        <f>+dict!C1625</f>
        <v>3. andere Anlagen, Betriebs- und Geschäftsausstattung</v>
      </c>
      <c r="C74" s="8"/>
      <c r="D74" s="51">
        <f>+SUM(D75:D89)</f>
        <v>68.333333333333329</v>
      </c>
      <c r="E74" s="51">
        <f t="shared" ref="E74" si="80">+SUM(E75:E89)</f>
        <v>86.666666666666657</v>
      </c>
      <c r="F74" s="51">
        <f>+SUM(F75:F89)</f>
        <v>105</v>
      </c>
      <c r="G74" s="51">
        <f t="shared" ref="G74:L74" si="81">+SUM(G75:G89)</f>
        <v>123.33333333333333</v>
      </c>
      <c r="H74" s="51">
        <f t="shared" si="81"/>
        <v>141.66666666666669</v>
      </c>
      <c r="I74" s="51">
        <f t="shared" si="81"/>
        <v>141.66666666666669</v>
      </c>
      <c r="J74" s="51">
        <f t="shared" si="81"/>
        <v>141.66666666666669</v>
      </c>
      <c r="K74" s="51">
        <f t="shared" si="81"/>
        <v>141.66666666666669</v>
      </c>
      <c r="L74" s="51">
        <f t="shared" si="81"/>
        <v>141.66666666666669</v>
      </c>
      <c r="M74" s="8"/>
      <c r="N74" s="51">
        <f t="shared" ref="N74:P74" si="82">+SUM(N75:N89)</f>
        <v>141.66666666666669</v>
      </c>
      <c r="O74" s="51">
        <f t="shared" si="82"/>
        <v>141.66666666666669</v>
      </c>
      <c r="P74" s="51">
        <f t="shared" si="82"/>
        <v>141.66666666666669</v>
      </c>
      <c r="Q74" s="34">
        <f t="shared" ref="Q74" si="83">IFERROR(P74/O74-1,"n/a")</f>
        <v>0</v>
      </c>
      <c r="R74" s="34">
        <f t="shared" ref="R74" si="84">IFERROR(P74/N74-1,"n/a")</f>
        <v>0</v>
      </c>
      <c r="S74" s="8"/>
      <c r="T74" s="51">
        <f t="shared" ref="T74:V74" si="85">+SUM(T75:T89)</f>
        <v>141.66666666666669</v>
      </c>
      <c r="U74" s="51">
        <f t="shared" si="85"/>
        <v>141.66666666666669</v>
      </c>
      <c r="V74" s="51">
        <f t="shared" si="85"/>
        <v>141.66666666666669</v>
      </c>
      <c r="W74" s="34">
        <f t="shared" ref="W74" si="86">IFERROR(V74/U74-1,"n/a")</f>
        <v>0</v>
      </c>
      <c r="X74" s="34">
        <f t="shared" ref="X74" si="87">IFERROR(V74/T74-1,"n/a")</f>
        <v>0</v>
      </c>
    </row>
    <row r="75" spans="1:24" hidden="1" outlineLevel="2" x14ac:dyDescent="0.2">
      <c r="A75" s="37">
        <f>+masterfile!B70</f>
        <v>300</v>
      </c>
      <c r="B75" s="41" t="str">
        <f>+masterfile!D70</f>
        <v>300 Betriebs- und Geschäftsausstattung</v>
      </c>
      <c r="C75" s="8"/>
      <c r="D75" s="51">
        <f>+VLOOKUP(A75,'b-data'!A:F,4)</f>
        <v>0</v>
      </c>
      <c r="E75" s="51">
        <f>+VLOOKUP(A75,'b-data'!A:G,5)</f>
        <v>0</v>
      </c>
      <c r="F75" s="51">
        <f>+VLOOKUP(A75,'b-data'!A:F,6)</f>
        <v>0</v>
      </c>
      <c r="G75" s="51">
        <f>+VLOOKUP(A75,'b-data'!A:G,7)</f>
        <v>0</v>
      </c>
      <c r="H75" s="51">
        <f>+VLOOKUP(A75,'b-data'!A:V,22)</f>
        <v>0</v>
      </c>
      <c r="I75" s="51">
        <f t="shared" ref="I75:I89" si="88">+U75+P75-O75</f>
        <v>0</v>
      </c>
      <c r="J75" s="51">
        <f>+VLOOKUP(A75,'b-data'!A:BR,66)</f>
        <v>0</v>
      </c>
      <c r="K75" s="51">
        <f>+VLOOKUP(A75,'b-data'!A:BR,68)</f>
        <v>0</v>
      </c>
      <c r="L75" s="51">
        <f>+VLOOKUP(A75,'b-data'!A:BR,70)</f>
        <v>0</v>
      </c>
      <c r="M75" s="8"/>
      <c r="N75" s="51">
        <f>+VLOOKUP(A75,'b-data'!A:BR,21)</f>
        <v>0</v>
      </c>
      <c r="O75" s="51">
        <f>+VLOOKUP(A75,'b-data'!A:BR,51)</f>
        <v>0</v>
      </c>
      <c r="P75" s="51">
        <f>+VLOOKUP(A75,'b-data'!A:BR,36)</f>
        <v>0</v>
      </c>
      <c r="Q75" s="34" t="str">
        <f t="shared" ref="Q75:Q89" si="89">IFERROR(P75/O75-1,"n/a")</f>
        <v>n/a</v>
      </c>
      <c r="R75" s="34" t="str">
        <f t="shared" ref="R75:R89" si="90">IFERROR(P75/N75-1,"n/a")</f>
        <v>n/a</v>
      </c>
      <c r="S75" s="8"/>
      <c r="T75" s="51">
        <f t="shared" ref="T75:T89" si="91">+H75</f>
        <v>0</v>
      </c>
      <c r="U75" s="51">
        <f>+VLOOKUP(A75,'b-data'!A:BR,52)</f>
        <v>0</v>
      </c>
      <c r="V75" s="51">
        <f t="shared" ref="V75:V89" si="92">+I75</f>
        <v>0</v>
      </c>
      <c r="W75" s="34" t="str">
        <f t="shared" ref="W75:W89" si="93">IFERROR(V75/U75-1,"n/a")</f>
        <v>n/a</v>
      </c>
      <c r="X75" s="34" t="str">
        <f t="shared" ref="X75:X89" si="94">IFERROR(V75/T75-1,"n/a")</f>
        <v>n/a</v>
      </c>
    </row>
    <row r="76" spans="1:24" hidden="1" outlineLevel="2" x14ac:dyDescent="0.2">
      <c r="A76" s="37">
        <f>+masterfile!B71</f>
        <v>310</v>
      </c>
      <c r="B76" s="41" t="str">
        <f>+masterfile!D71</f>
        <v>310 Andere Anlagen</v>
      </c>
      <c r="C76" s="8"/>
      <c r="D76" s="51">
        <f>+VLOOKUP(A76,'b-data'!A:F,4)</f>
        <v>0</v>
      </c>
      <c r="E76" s="51">
        <f>+VLOOKUP(A76,'b-data'!A:G,5)</f>
        <v>0</v>
      </c>
      <c r="F76" s="51">
        <f>+VLOOKUP(A76,'b-data'!A:F,6)</f>
        <v>0</v>
      </c>
      <c r="G76" s="51">
        <f>+VLOOKUP(A76,'b-data'!A:G,7)</f>
        <v>0</v>
      </c>
      <c r="H76" s="51">
        <f>+VLOOKUP(A76,'b-data'!A:V,22)</f>
        <v>0</v>
      </c>
      <c r="I76" s="51">
        <f t="shared" si="88"/>
        <v>0</v>
      </c>
      <c r="J76" s="51">
        <f>+VLOOKUP(A76,'b-data'!A:BR,66)</f>
        <v>0</v>
      </c>
      <c r="K76" s="51">
        <f>+VLOOKUP(A76,'b-data'!A:BR,68)</f>
        <v>0</v>
      </c>
      <c r="L76" s="51">
        <f>+VLOOKUP(A76,'b-data'!A:BR,70)</f>
        <v>0</v>
      </c>
      <c r="M76" s="8"/>
      <c r="N76" s="51">
        <f>+VLOOKUP(A76,'b-data'!A:BR,21)</f>
        <v>0</v>
      </c>
      <c r="O76" s="51">
        <f>+VLOOKUP(A76,'b-data'!A:BR,51)</f>
        <v>0</v>
      </c>
      <c r="P76" s="51">
        <f>+VLOOKUP(A76,'b-data'!A:BR,36)</f>
        <v>0</v>
      </c>
      <c r="Q76" s="34" t="str">
        <f t="shared" si="89"/>
        <v>n/a</v>
      </c>
      <c r="R76" s="34" t="str">
        <f t="shared" si="90"/>
        <v>n/a</v>
      </c>
      <c r="S76" s="8"/>
      <c r="T76" s="51">
        <f t="shared" si="91"/>
        <v>0</v>
      </c>
      <c r="U76" s="51">
        <f>+VLOOKUP(A76,'b-data'!A:BR,52)</f>
        <v>0</v>
      </c>
      <c r="V76" s="51">
        <f t="shared" si="92"/>
        <v>0</v>
      </c>
      <c r="W76" s="34" t="str">
        <f t="shared" si="93"/>
        <v>n/a</v>
      </c>
      <c r="X76" s="34" t="str">
        <f t="shared" si="94"/>
        <v>n/a</v>
      </c>
    </row>
    <row r="77" spans="1:24" hidden="1" outlineLevel="2" x14ac:dyDescent="0.2">
      <c r="A77" s="37">
        <f>+masterfile!B72</f>
        <v>320</v>
      </c>
      <c r="B77" s="41" t="str">
        <f>+masterfile!D72</f>
        <v>320 Pkw</v>
      </c>
      <c r="C77" s="8"/>
      <c r="D77" s="51">
        <f>+VLOOKUP(A77,'b-data'!A:F,4)</f>
        <v>0</v>
      </c>
      <c r="E77" s="51">
        <f>+VLOOKUP(A77,'b-data'!A:G,5)</f>
        <v>0</v>
      </c>
      <c r="F77" s="51">
        <f>+VLOOKUP(A77,'b-data'!A:F,6)</f>
        <v>0</v>
      </c>
      <c r="G77" s="51">
        <f>+VLOOKUP(A77,'b-data'!A:G,7)</f>
        <v>0</v>
      </c>
      <c r="H77" s="51">
        <f>+VLOOKUP(A77,'b-data'!A:V,22)</f>
        <v>0</v>
      </c>
      <c r="I77" s="51">
        <f t="shared" si="88"/>
        <v>0</v>
      </c>
      <c r="J77" s="51">
        <f>+VLOOKUP(A77,'b-data'!A:BR,66)</f>
        <v>0</v>
      </c>
      <c r="K77" s="51">
        <f>+VLOOKUP(A77,'b-data'!A:BR,68)</f>
        <v>0</v>
      </c>
      <c r="L77" s="51">
        <f>+VLOOKUP(A77,'b-data'!A:BR,70)</f>
        <v>0</v>
      </c>
      <c r="M77" s="8"/>
      <c r="N77" s="51">
        <f>+VLOOKUP(A77,'b-data'!A:BR,21)</f>
        <v>0</v>
      </c>
      <c r="O77" s="51">
        <f>+VLOOKUP(A77,'b-data'!A:BR,51)</f>
        <v>0</v>
      </c>
      <c r="P77" s="51">
        <f>+VLOOKUP(A77,'b-data'!A:BR,36)</f>
        <v>0</v>
      </c>
      <c r="Q77" s="34" t="str">
        <f t="shared" si="89"/>
        <v>n/a</v>
      </c>
      <c r="R77" s="34" t="str">
        <f t="shared" si="90"/>
        <v>n/a</v>
      </c>
      <c r="S77" s="8"/>
      <c r="T77" s="51">
        <f t="shared" si="91"/>
        <v>0</v>
      </c>
      <c r="U77" s="51">
        <f>+VLOOKUP(A77,'b-data'!A:BR,52)</f>
        <v>0</v>
      </c>
      <c r="V77" s="51">
        <f t="shared" si="92"/>
        <v>0</v>
      </c>
      <c r="W77" s="34" t="str">
        <f t="shared" si="93"/>
        <v>n/a</v>
      </c>
      <c r="X77" s="34" t="str">
        <f t="shared" si="94"/>
        <v>n/a</v>
      </c>
    </row>
    <row r="78" spans="1:24" hidden="1" outlineLevel="2" x14ac:dyDescent="0.2">
      <c r="A78" s="37">
        <f>+masterfile!B73</f>
        <v>350</v>
      </c>
      <c r="B78" s="41" t="str">
        <f>+masterfile!D73</f>
        <v>350 Lkw</v>
      </c>
      <c r="C78" s="8"/>
      <c r="D78" s="51">
        <f>+VLOOKUP(A78,'b-data'!A:F,4)</f>
        <v>0</v>
      </c>
      <c r="E78" s="51">
        <f>+VLOOKUP(A78,'b-data'!A:G,5)</f>
        <v>0</v>
      </c>
      <c r="F78" s="51">
        <f>+VLOOKUP(A78,'b-data'!A:F,6)</f>
        <v>0</v>
      </c>
      <c r="G78" s="51">
        <f>+VLOOKUP(A78,'b-data'!A:G,7)</f>
        <v>0</v>
      </c>
      <c r="H78" s="51">
        <f>+VLOOKUP(A78,'b-data'!A:V,22)</f>
        <v>0</v>
      </c>
      <c r="I78" s="51">
        <f t="shared" si="88"/>
        <v>0</v>
      </c>
      <c r="J78" s="51">
        <f>+VLOOKUP(A78,'b-data'!A:BR,66)</f>
        <v>0</v>
      </c>
      <c r="K78" s="51">
        <f>+VLOOKUP(A78,'b-data'!A:BR,68)</f>
        <v>0</v>
      </c>
      <c r="L78" s="51">
        <f>+VLOOKUP(A78,'b-data'!A:BR,70)</f>
        <v>0</v>
      </c>
      <c r="M78" s="8"/>
      <c r="N78" s="51">
        <f>+VLOOKUP(A78,'b-data'!A:BR,21)</f>
        <v>0</v>
      </c>
      <c r="O78" s="51">
        <f>+VLOOKUP(A78,'b-data'!A:BR,51)</f>
        <v>0</v>
      </c>
      <c r="P78" s="51">
        <f>+VLOOKUP(A78,'b-data'!A:BR,36)</f>
        <v>0</v>
      </c>
      <c r="Q78" s="34" t="str">
        <f t="shared" si="89"/>
        <v>n/a</v>
      </c>
      <c r="R78" s="34" t="str">
        <f t="shared" si="90"/>
        <v>n/a</v>
      </c>
      <c r="S78" s="8"/>
      <c r="T78" s="51">
        <f t="shared" si="91"/>
        <v>0</v>
      </c>
      <c r="U78" s="51">
        <f>+VLOOKUP(A78,'b-data'!A:BR,52)</f>
        <v>0</v>
      </c>
      <c r="V78" s="51">
        <f t="shared" si="92"/>
        <v>0</v>
      </c>
      <c r="W78" s="34" t="str">
        <f t="shared" si="93"/>
        <v>n/a</v>
      </c>
      <c r="X78" s="34" t="str">
        <f t="shared" si="94"/>
        <v>n/a</v>
      </c>
    </row>
    <row r="79" spans="1:24" hidden="1" outlineLevel="2" x14ac:dyDescent="0.2">
      <c r="A79" s="37">
        <f>+masterfile!B74</f>
        <v>380</v>
      </c>
      <c r="B79" s="41" t="str">
        <f>+masterfile!D74</f>
        <v>380 Sonstige Transportmittel</v>
      </c>
      <c r="C79" s="8"/>
      <c r="D79" s="51">
        <f>+VLOOKUP(A79,'b-data'!A:F,4)</f>
        <v>0</v>
      </c>
      <c r="E79" s="51">
        <f>+VLOOKUP(A79,'b-data'!A:G,5)</f>
        <v>0</v>
      </c>
      <c r="F79" s="51">
        <f>+VLOOKUP(A79,'b-data'!A:F,6)</f>
        <v>0</v>
      </c>
      <c r="G79" s="51">
        <f>+VLOOKUP(A79,'b-data'!A:G,7)</f>
        <v>0</v>
      </c>
      <c r="H79" s="51">
        <f>+VLOOKUP(A79,'b-data'!A:V,22)</f>
        <v>0</v>
      </c>
      <c r="I79" s="51">
        <f t="shared" si="88"/>
        <v>0</v>
      </c>
      <c r="J79" s="51">
        <f>+VLOOKUP(A79,'b-data'!A:BR,66)</f>
        <v>0</v>
      </c>
      <c r="K79" s="51">
        <f>+VLOOKUP(A79,'b-data'!A:BR,68)</f>
        <v>0</v>
      </c>
      <c r="L79" s="51">
        <f>+VLOOKUP(A79,'b-data'!A:BR,70)</f>
        <v>0</v>
      </c>
      <c r="M79" s="8"/>
      <c r="N79" s="51">
        <f>+VLOOKUP(A79,'b-data'!A:BR,21)</f>
        <v>0</v>
      </c>
      <c r="O79" s="51">
        <f>+VLOOKUP(A79,'b-data'!A:BR,51)</f>
        <v>0</v>
      </c>
      <c r="P79" s="51">
        <f>+VLOOKUP(A79,'b-data'!A:BR,36)</f>
        <v>0</v>
      </c>
      <c r="Q79" s="34" t="str">
        <f t="shared" si="89"/>
        <v>n/a</v>
      </c>
      <c r="R79" s="34" t="str">
        <f t="shared" si="90"/>
        <v>n/a</v>
      </c>
      <c r="S79" s="8"/>
      <c r="T79" s="51">
        <f t="shared" si="91"/>
        <v>0</v>
      </c>
      <c r="U79" s="51">
        <f>+VLOOKUP(A79,'b-data'!A:BR,52)</f>
        <v>0</v>
      </c>
      <c r="V79" s="51">
        <f t="shared" si="92"/>
        <v>0</v>
      </c>
      <c r="W79" s="34" t="str">
        <f t="shared" si="93"/>
        <v>n/a</v>
      </c>
      <c r="X79" s="34" t="str">
        <f t="shared" si="94"/>
        <v>n/a</v>
      </c>
    </row>
    <row r="80" spans="1:24" hidden="1" outlineLevel="2" x14ac:dyDescent="0.2">
      <c r="A80" s="37">
        <f>+masterfile!B75</f>
        <v>400</v>
      </c>
      <c r="B80" s="41" t="str">
        <f>+masterfile!D75</f>
        <v>400 Betriebsausstattung</v>
      </c>
      <c r="C80" s="8"/>
      <c r="D80" s="51">
        <f>+VLOOKUP(A80,'b-data'!A:F,4)</f>
        <v>0</v>
      </c>
      <c r="E80" s="51">
        <f>+VLOOKUP(A80,'b-data'!A:G,5)</f>
        <v>0</v>
      </c>
      <c r="F80" s="51">
        <f>+VLOOKUP(A80,'b-data'!A:F,6)</f>
        <v>0</v>
      </c>
      <c r="G80" s="51">
        <f>+VLOOKUP(A80,'b-data'!A:G,7)</f>
        <v>0</v>
      </c>
      <c r="H80" s="51">
        <f>+VLOOKUP(A80,'b-data'!A:V,22)</f>
        <v>0</v>
      </c>
      <c r="I80" s="51">
        <f t="shared" si="88"/>
        <v>0</v>
      </c>
      <c r="J80" s="51">
        <f>+VLOOKUP(A80,'b-data'!A:BR,66)</f>
        <v>0</v>
      </c>
      <c r="K80" s="51">
        <f>+VLOOKUP(A80,'b-data'!A:BR,68)</f>
        <v>0</v>
      </c>
      <c r="L80" s="51">
        <f>+VLOOKUP(A80,'b-data'!A:BR,70)</f>
        <v>0</v>
      </c>
      <c r="M80" s="8"/>
      <c r="N80" s="51">
        <f>+VLOOKUP(A80,'b-data'!A:BR,21)</f>
        <v>0</v>
      </c>
      <c r="O80" s="51">
        <f>+VLOOKUP(A80,'b-data'!A:BR,51)</f>
        <v>0</v>
      </c>
      <c r="P80" s="51">
        <f>+VLOOKUP(A80,'b-data'!A:BR,36)</f>
        <v>0</v>
      </c>
      <c r="Q80" s="34" t="str">
        <f t="shared" si="89"/>
        <v>n/a</v>
      </c>
      <c r="R80" s="34" t="str">
        <f t="shared" si="90"/>
        <v>n/a</v>
      </c>
      <c r="S80" s="8"/>
      <c r="T80" s="51">
        <f t="shared" si="91"/>
        <v>0</v>
      </c>
      <c r="U80" s="51">
        <f>+VLOOKUP(A80,'b-data'!A:BR,52)</f>
        <v>0</v>
      </c>
      <c r="V80" s="51">
        <f t="shared" si="92"/>
        <v>0</v>
      </c>
      <c r="W80" s="34" t="str">
        <f t="shared" si="93"/>
        <v>n/a</v>
      </c>
      <c r="X80" s="34" t="str">
        <f t="shared" si="94"/>
        <v>n/a</v>
      </c>
    </row>
    <row r="81" spans="1:24" hidden="1" outlineLevel="2" x14ac:dyDescent="0.2">
      <c r="A81" s="37">
        <f>+masterfile!B76</f>
        <v>410</v>
      </c>
      <c r="B81" s="41" t="str">
        <f>+masterfile!D76</f>
        <v>410 Geschäftsausstattung</v>
      </c>
      <c r="C81" s="8"/>
      <c r="D81" s="51">
        <f>+VLOOKUP(A81,'b-data'!A:F,4)</f>
        <v>0</v>
      </c>
      <c r="E81" s="51">
        <f>+VLOOKUP(A81,'b-data'!A:G,5)</f>
        <v>0</v>
      </c>
      <c r="F81" s="51">
        <f>+VLOOKUP(A81,'b-data'!A:F,6)</f>
        <v>0</v>
      </c>
      <c r="G81" s="51">
        <f>+VLOOKUP(A81,'b-data'!A:G,7)</f>
        <v>0</v>
      </c>
      <c r="H81" s="51">
        <f>+VLOOKUP(A81,'b-data'!A:V,22)</f>
        <v>0</v>
      </c>
      <c r="I81" s="51">
        <f t="shared" si="88"/>
        <v>0</v>
      </c>
      <c r="J81" s="51">
        <f>+VLOOKUP(A81,'b-data'!A:BR,66)</f>
        <v>0</v>
      </c>
      <c r="K81" s="51">
        <f>+VLOOKUP(A81,'b-data'!A:BR,68)</f>
        <v>0</v>
      </c>
      <c r="L81" s="51">
        <f>+VLOOKUP(A81,'b-data'!A:BR,70)</f>
        <v>0</v>
      </c>
      <c r="M81" s="8"/>
      <c r="N81" s="51">
        <f>+VLOOKUP(A81,'b-data'!A:BR,21)</f>
        <v>0</v>
      </c>
      <c r="O81" s="51">
        <f>+VLOOKUP(A81,'b-data'!A:BR,51)</f>
        <v>0</v>
      </c>
      <c r="P81" s="51">
        <f>+VLOOKUP(A81,'b-data'!A:BR,36)</f>
        <v>0</v>
      </c>
      <c r="Q81" s="34" t="str">
        <f t="shared" si="89"/>
        <v>n/a</v>
      </c>
      <c r="R81" s="34" t="str">
        <f t="shared" si="90"/>
        <v>n/a</v>
      </c>
      <c r="S81" s="8"/>
      <c r="T81" s="51">
        <f t="shared" si="91"/>
        <v>0</v>
      </c>
      <c r="U81" s="51">
        <f>+VLOOKUP(A81,'b-data'!A:BR,52)</f>
        <v>0</v>
      </c>
      <c r="V81" s="51">
        <f t="shared" si="92"/>
        <v>0</v>
      </c>
      <c r="W81" s="34" t="str">
        <f t="shared" si="93"/>
        <v>n/a</v>
      </c>
      <c r="X81" s="34" t="str">
        <f t="shared" si="94"/>
        <v>n/a</v>
      </c>
    </row>
    <row r="82" spans="1:24" hidden="1" outlineLevel="2" x14ac:dyDescent="0.2">
      <c r="A82" s="37">
        <f>+masterfile!B77</f>
        <v>420</v>
      </c>
      <c r="B82" s="41" t="str">
        <f>+masterfile!D77</f>
        <v>420 Büroeinrichtung</v>
      </c>
      <c r="C82" s="8"/>
      <c r="D82" s="51">
        <f>+VLOOKUP(A82,'b-data'!A:F,4)</f>
        <v>23.333333333333332</v>
      </c>
      <c r="E82" s="51">
        <f>+VLOOKUP(A82,'b-data'!A:G,5)</f>
        <v>26.666666666666664</v>
      </c>
      <c r="F82" s="51">
        <f>+VLOOKUP(A82,'b-data'!A:F,6)</f>
        <v>29.999999999999996</v>
      </c>
      <c r="G82" s="51">
        <f>+VLOOKUP(A82,'b-data'!A:G,7)</f>
        <v>33.333333333333329</v>
      </c>
      <c r="H82" s="51">
        <f>+VLOOKUP(A82,'b-data'!A:V,22)</f>
        <v>36.666666666666671</v>
      </c>
      <c r="I82" s="51">
        <f t="shared" si="88"/>
        <v>36.666666666666671</v>
      </c>
      <c r="J82" s="51">
        <f>+VLOOKUP(A82,'b-data'!A:BR,66)</f>
        <v>36.666666666666671</v>
      </c>
      <c r="K82" s="51">
        <f>+VLOOKUP(A82,'b-data'!A:BR,68)</f>
        <v>36.666666666666671</v>
      </c>
      <c r="L82" s="51">
        <f>+VLOOKUP(A82,'b-data'!A:BR,70)</f>
        <v>36.666666666666671</v>
      </c>
      <c r="M82" s="8"/>
      <c r="N82" s="51">
        <f>+VLOOKUP(A82,'b-data'!A:BR,21)</f>
        <v>36.666666666666671</v>
      </c>
      <c r="O82" s="51">
        <f>+VLOOKUP(A82,'b-data'!A:BR,51)</f>
        <v>36.666666666666671</v>
      </c>
      <c r="P82" s="51">
        <f>+VLOOKUP(A82,'b-data'!A:BR,36)</f>
        <v>36.666666666666671</v>
      </c>
      <c r="Q82" s="34">
        <f t="shared" si="89"/>
        <v>0</v>
      </c>
      <c r="R82" s="34">
        <f t="shared" si="90"/>
        <v>0</v>
      </c>
      <c r="S82" s="8"/>
      <c r="T82" s="51">
        <f t="shared" si="91"/>
        <v>36.666666666666671</v>
      </c>
      <c r="U82" s="51">
        <f>+VLOOKUP(A82,'b-data'!A:BR,52)</f>
        <v>36.666666666666671</v>
      </c>
      <c r="V82" s="51">
        <f t="shared" si="92"/>
        <v>36.666666666666671</v>
      </c>
      <c r="W82" s="34">
        <f t="shared" si="93"/>
        <v>0</v>
      </c>
      <c r="X82" s="34">
        <f t="shared" si="94"/>
        <v>0</v>
      </c>
    </row>
    <row r="83" spans="1:24" hidden="1" outlineLevel="2" x14ac:dyDescent="0.2">
      <c r="A83" s="37">
        <f>+masterfile!B78</f>
        <v>430</v>
      </c>
      <c r="B83" s="41" t="str">
        <f>+masterfile!D78</f>
        <v>430 Ladeneinrichtung</v>
      </c>
      <c r="C83" s="8"/>
      <c r="D83" s="51">
        <f>+VLOOKUP(A83,'b-data'!A:F,4)</f>
        <v>0</v>
      </c>
      <c r="E83" s="51">
        <f>+VLOOKUP(A83,'b-data'!A:G,5)</f>
        <v>0</v>
      </c>
      <c r="F83" s="51">
        <f>+VLOOKUP(A83,'b-data'!A:F,6)</f>
        <v>0</v>
      </c>
      <c r="G83" s="51">
        <f>+VLOOKUP(A83,'b-data'!A:G,7)</f>
        <v>0</v>
      </c>
      <c r="H83" s="51">
        <f>+VLOOKUP(A83,'b-data'!A:V,22)</f>
        <v>0</v>
      </c>
      <c r="I83" s="51">
        <f t="shared" si="88"/>
        <v>0</v>
      </c>
      <c r="J83" s="51">
        <f>+VLOOKUP(A83,'b-data'!A:BR,66)</f>
        <v>0</v>
      </c>
      <c r="K83" s="51">
        <f>+VLOOKUP(A83,'b-data'!A:BR,68)</f>
        <v>0</v>
      </c>
      <c r="L83" s="51">
        <f>+VLOOKUP(A83,'b-data'!A:BR,70)</f>
        <v>0</v>
      </c>
      <c r="M83" s="8"/>
      <c r="N83" s="51">
        <f>+VLOOKUP(A83,'b-data'!A:BR,21)</f>
        <v>0</v>
      </c>
      <c r="O83" s="51">
        <f>+VLOOKUP(A83,'b-data'!A:BR,51)</f>
        <v>0</v>
      </c>
      <c r="P83" s="51">
        <f>+VLOOKUP(A83,'b-data'!A:BR,36)</f>
        <v>0</v>
      </c>
      <c r="Q83" s="34" t="str">
        <f t="shared" si="89"/>
        <v>n/a</v>
      </c>
      <c r="R83" s="34" t="str">
        <f t="shared" si="90"/>
        <v>n/a</v>
      </c>
      <c r="S83" s="8"/>
      <c r="T83" s="51">
        <f t="shared" si="91"/>
        <v>0</v>
      </c>
      <c r="U83" s="51">
        <f>+VLOOKUP(A83,'b-data'!A:BR,52)</f>
        <v>0</v>
      </c>
      <c r="V83" s="51">
        <f t="shared" si="92"/>
        <v>0</v>
      </c>
      <c r="W83" s="34" t="str">
        <f t="shared" si="93"/>
        <v>n/a</v>
      </c>
      <c r="X83" s="34" t="str">
        <f t="shared" si="94"/>
        <v>n/a</v>
      </c>
    </row>
    <row r="84" spans="1:24" hidden="1" outlineLevel="2" x14ac:dyDescent="0.2">
      <c r="A84" s="37">
        <f>+masterfile!B79</f>
        <v>440</v>
      </c>
      <c r="B84" s="41" t="str">
        <f>+masterfile!D79</f>
        <v>440 Werkzeuge</v>
      </c>
      <c r="C84" s="8"/>
      <c r="D84" s="51">
        <f>+VLOOKUP(A84,'b-data'!A:F,4)</f>
        <v>0</v>
      </c>
      <c r="E84" s="51">
        <f>+VLOOKUP(A84,'b-data'!A:G,5)</f>
        <v>0</v>
      </c>
      <c r="F84" s="51">
        <f>+VLOOKUP(A84,'b-data'!A:F,6)</f>
        <v>0</v>
      </c>
      <c r="G84" s="51">
        <f>+VLOOKUP(A84,'b-data'!A:G,7)</f>
        <v>0</v>
      </c>
      <c r="H84" s="51">
        <f>+VLOOKUP(A84,'b-data'!A:V,22)</f>
        <v>0</v>
      </c>
      <c r="I84" s="51">
        <f t="shared" si="88"/>
        <v>0</v>
      </c>
      <c r="J84" s="51">
        <f>+VLOOKUP(A84,'b-data'!A:BR,66)</f>
        <v>0</v>
      </c>
      <c r="K84" s="51">
        <f>+VLOOKUP(A84,'b-data'!A:BR,68)</f>
        <v>0</v>
      </c>
      <c r="L84" s="51">
        <f>+VLOOKUP(A84,'b-data'!A:BR,70)</f>
        <v>0</v>
      </c>
      <c r="M84" s="8"/>
      <c r="N84" s="51">
        <f>+VLOOKUP(A84,'b-data'!A:BR,21)</f>
        <v>0</v>
      </c>
      <c r="O84" s="51">
        <f>+VLOOKUP(A84,'b-data'!A:BR,51)</f>
        <v>0</v>
      </c>
      <c r="P84" s="51">
        <f>+VLOOKUP(A84,'b-data'!A:BR,36)</f>
        <v>0</v>
      </c>
      <c r="Q84" s="34" t="str">
        <f t="shared" si="89"/>
        <v>n/a</v>
      </c>
      <c r="R84" s="34" t="str">
        <f t="shared" si="90"/>
        <v>n/a</v>
      </c>
      <c r="S84" s="8"/>
      <c r="T84" s="51">
        <f t="shared" si="91"/>
        <v>0</v>
      </c>
      <c r="U84" s="51">
        <f>+VLOOKUP(A84,'b-data'!A:BR,52)</f>
        <v>0</v>
      </c>
      <c r="V84" s="51">
        <f t="shared" si="92"/>
        <v>0</v>
      </c>
      <c r="W84" s="34" t="str">
        <f t="shared" si="93"/>
        <v>n/a</v>
      </c>
      <c r="X84" s="34" t="str">
        <f t="shared" si="94"/>
        <v>n/a</v>
      </c>
    </row>
    <row r="85" spans="1:24" hidden="1" outlineLevel="2" x14ac:dyDescent="0.2">
      <c r="A85" s="37">
        <f>+masterfile!B80</f>
        <v>450</v>
      </c>
      <c r="B85" s="41" t="str">
        <f>+masterfile!D80</f>
        <v>450 Einbauten in fremde Grundstücke</v>
      </c>
      <c r="C85" s="8"/>
      <c r="D85" s="51">
        <f>+VLOOKUP(A85,'b-data'!A:F,4)</f>
        <v>0</v>
      </c>
      <c r="E85" s="51">
        <f>+VLOOKUP(A85,'b-data'!A:G,5)</f>
        <v>0</v>
      </c>
      <c r="F85" s="51">
        <f>+VLOOKUP(A85,'b-data'!A:F,6)</f>
        <v>0</v>
      </c>
      <c r="G85" s="51">
        <f>+VLOOKUP(A85,'b-data'!A:G,7)</f>
        <v>0</v>
      </c>
      <c r="H85" s="51">
        <f>+VLOOKUP(A85,'b-data'!A:V,22)</f>
        <v>0</v>
      </c>
      <c r="I85" s="51">
        <f t="shared" si="88"/>
        <v>0</v>
      </c>
      <c r="J85" s="51">
        <f>+VLOOKUP(A85,'b-data'!A:BR,66)</f>
        <v>0</v>
      </c>
      <c r="K85" s="51">
        <f>+VLOOKUP(A85,'b-data'!A:BR,68)</f>
        <v>0</v>
      </c>
      <c r="L85" s="51">
        <f>+VLOOKUP(A85,'b-data'!A:BR,70)</f>
        <v>0</v>
      </c>
      <c r="M85" s="8"/>
      <c r="N85" s="51">
        <f>+VLOOKUP(A85,'b-data'!A:BR,21)</f>
        <v>0</v>
      </c>
      <c r="O85" s="51">
        <f>+VLOOKUP(A85,'b-data'!A:BR,51)</f>
        <v>0</v>
      </c>
      <c r="P85" s="51">
        <f>+VLOOKUP(A85,'b-data'!A:BR,36)</f>
        <v>0</v>
      </c>
      <c r="Q85" s="34" t="str">
        <f t="shared" si="89"/>
        <v>n/a</v>
      </c>
      <c r="R85" s="34" t="str">
        <f t="shared" si="90"/>
        <v>n/a</v>
      </c>
      <c r="S85" s="8"/>
      <c r="T85" s="51">
        <f t="shared" si="91"/>
        <v>0</v>
      </c>
      <c r="U85" s="51">
        <f>+VLOOKUP(A85,'b-data'!A:BR,52)</f>
        <v>0</v>
      </c>
      <c r="V85" s="51">
        <f t="shared" si="92"/>
        <v>0</v>
      </c>
      <c r="W85" s="34" t="str">
        <f t="shared" si="93"/>
        <v>n/a</v>
      </c>
      <c r="X85" s="34" t="str">
        <f t="shared" si="94"/>
        <v>n/a</v>
      </c>
    </row>
    <row r="86" spans="1:24" hidden="1" outlineLevel="2" x14ac:dyDescent="0.2">
      <c r="A86" s="37">
        <f>+masterfile!B81</f>
        <v>460</v>
      </c>
      <c r="B86" s="41" t="str">
        <f>+masterfile!D81</f>
        <v>460 Gerüst- und Schalungsmaterial</v>
      </c>
      <c r="C86" s="8"/>
      <c r="D86" s="51">
        <f>+VLOOKUP(A86,'b-data'!A:F,4)</f>
        <v>0</v>
      </c>
      <c r="E86" s="51">
        <f>+VLOOKUP(A86,'b-data'!A:G,5)</f>
        <v>0</v>
      </c>
      <c r="F86" s="51">
        <f>+VLOOKUP(A86,'b-data'!A:F,6)</f>
        <v>0</v>
      </c>
      <c r="G86" s="51">
        <f>+VLOOKUP(A86,'b-data'!A:G,7)</f>
        <v>0</v>
      </c>
      <c r="H86" s="51">
        <f>+VLOOKUP(A86,'b-data'!A:V,22)</f>
        <v>0</v>
      </c>
      <c r="I86" s="51">
        <f t="shared" si="88"/>
        <v>0</v>
      </c>
      <c r="J86" s="51">
        <f>+VLOOKUP(A86,'b-data'!A:BR,66)</f>
        <v>0</v>
      </c>
      <c r="K86" s="51">
        <f>+VLOOKUP(A86,'b-data'!A:BR,68)</f>
        <v>0</v>
      </c>
      <c r="L86" s="51">
        <f>+VLOOKUP(A86,'b-data'!A:BR,70)</f>
        <v>0</v>
      </c>
      <c r="M86" s="8"/>
      <c r="N86" s="51">
        <f>+VLOOKUP(A86,'b-data'!A:BR,21)</f>
        <v>0</v>
      </c>
      <c r="O86" s="51">
        <f>+VLOOKUP(A86,'b-data'!A:BR,51)</f>
        <v>0</v>
      </c>
      <c r="P86" s="51">
        <f>+VLOOKUP(A86,'b-data'!A:BR,36)</f>
        <v>0</v>
      </c>
      <c r="Q86" s="34" t="str">
        <f t="shared" si="89"/>
        <v>n/a</v>
      </c>
      <c r="R86" s="34" t="str">
        <f t="shared" si="90"/>
        <v>n/a</v>
      </c>
      <c r="S86" s="8"/>
      <c r="T86" s="51">
        <f t="shared" si="91"/>
        <v>0</v>
      </c>
      <c r="U86" s="51">
        <f>+VLOOKUP(A86,'b-data'!A:BR,52)</f>
        <v>0</v>
      </c>
      <c r="V86" s="51">
        <f t="shared" si="92"/>
        <v>0</v>
      </c>
      <c r="W86" s="34" t="str">
        <f t="shared" si="93"/>
        <v>n/a</v>
      </c>
      <c r="X86" s="34" t="str">
        <f t="shared" si="94"/>
        <v>n/a</v>
      </c>
    </row>
    <row r="87" spans="1:24" hidden="1" outlineLevel="2" x14ac:dyDescent="0.2">
      <c r="A87" s="37">
        <f>+masterfile!B82</f>
        <v>480</v>
      </c>
      <c r="B87" s="41" t="str">
        <f>+masterfile!D82</f>
        <v>480 Geringwertige Wirtschaftsgüter</v>
      </c>
      <c r="C87" s="8"/>
      <c r="D87" s="51">
        <f>+VLOOKUP(A87,'b-data'!A:F,4)</f>
        <v>0</v>
      </c>
      <c r="E87" s="51">
        <f>+VLOOKUP(A87,'b-data'!A:G,5)</f>
        <v>0</v>
      </c>
      <c r="F87" s="51">
        <f>+VLOOKUP(A87,'b-data'!A:F,6)</f>
        <v>0</v>
      </c>
      <c r="G87" s="51">
        <f>+VLOOKUP(A87,'b-data'!A:G,7)</f>
        <v>0</v>
      </c>
      <c r="H87" s="51">
        <f>+VLOOKUP(A87,'b-data'!A:V,22)</f>
        <v>0</v>
      </c>
      <c r="I87" s="51">
        <f t="shared" si="88"/>
        <v>0</v>
      </c>
      <c r="J87" s="51">
        <f>+VLOOKUP(A87,'b-data'!A:BR,66)</f>
        <v>0</v>
      </c>
      <c r="K87" s="51">
        <f>+VLOOKUP(A87,'b-data'!A:BR,68)</f>
        <v>0</v>
      </c>
      <c r="L87" s="51">
        <f>+VLOOKUP(A87,'b-data'!A:BR,70)</f>
        <v>0</v>
      </c>
      <c r="M87" s="8"/>
      <c r="N87" s="51">
        <f>+VLOOKUP(A87,'b-data'!A:BR,21)</f>
        <v>0</v>
      </c>
      <c r="O87" s="51">
        <f>+VLOOKUP(A87,'b-data'!A:BR,51)</f>
        <v>0</v>
      </c>
      <c r="P87" s="51">
        <f>+VLOOKUP(A87,'b-data'!A:BR,36)</f>
        <v>0</v>
      </c>
      <c r="Q87" s="34" t="str">
        <f t="shared" si="89"/>
        <v>n/a</v>
      </c>
      <c r="R87" s="34" t="str">
        <f t="shared" si="90"/>
        <v>n/a</v>
      </c>
      <c r="S87" s="8"/>
      <c r="T87" s="51">
        <f t="shared" si="91"/>
        <v>0</v>
      </c>
      <c r="U87" s="51">
        <f>+VLOOKUP(A87,'b-data'!A:BR,52)</f>
        <v>0</v>
      </c>
      <c r="V87" s="51">
        <f t="shared" si="92"/>
        <v>0</v>
      </c>
      <c r="W87" s="34" t="str">
        <f t="shared" si="93"/>
        <v>n/a</v>
      </c>
      <c r="X87" s="34" t="str">
        <f t="shared" si="94"/>
        <v>n/a</v>
      </c>
    </row>
    <row r="88" spans="1:24" hidden="1" outlineLevel="2" x14ac:dyDescent="0.2">
      <c r="A88" s="37">
        <f>+masterfile!B83</f>
        <v>485</v>
      </c>
      <c r="B88" s="41" t="str">
        <f>+masterfile!D83</f>
        <v>485 Wirtschaftsgüter (Sammelposten)</v>
      </c>
      <c r="C88" s="8"/>
      <c r="D88" s="51">
        <f>+VLOOKUP(A88,'b-data'!A:F,4)</f>
        <v>0</v>
      </c>
      <c r="E88" s="51">
        <f>+VLOOKUP(A88,'b-data'!A:G,5)</f>
        <v>0</v>
      </c>
      <c r="F88" s="51">
        <f>+VLOOKUP(A88,'b-data'!A:F,6)</f>
        <v>0</v>
      </c>
      <c r="G88" s="51">
        <f>+VLOOKUP(A88,'b-data'!A:G,7)</f>
        <v>0</v>
      </c>
      <c r="H88" s="51">
        <f>+VLOOKUP(A88,'b-data'!A:V,22)</f>
        <v>0</v>
      </c>
      <c r="I88" s="51">
        <f t="shared" si="88"/>
        <v>0</v>
      </c>
      <c r="J88" s="51">
        <f>+VLOOKUP(A88,'b-data'!A:BR,66)</f>
        <v>0</v>
      </c>
      <c r="K88" s="51">
        <f>+VLOOKUP(A88,'b-data'!A:BR,68)</f>
        <v>0</v>
      </c>
      <c r="L88" s="51">
        <f>+VLOOKUP(A88,'b-data'!A:BR,70)</f>
        <v>0</v>
      </c>
      <c r="M88" s="8"/>
      <c r="N88" s="51">
        <f>+VLOOKUP(A88,'b-data'!A:BR,21)</f>
        <v>0</v>
      </c>
      <c r="O88" s="51">
        <f>+VLOOKUP(A88,'b-data'!A:BR,51)</f>
        <v>0</v>
      </c>
      <c r="P88" s="51">
        <f>+VLOOKUP(A88,'b-data'!A:BR,36)</f>
        <v>0</v>
      </c>
      <c r="Q88" s="34" t="str">
        <f t="shared" si="89"/>
        <v>n/a</v>
      </c>
      <c r="R88" s="34" t="str">
        <f t="shared" si="90"/>
        <v>n/a</v>
      </c>
      <c r="S88" s="8"/>
      <c r="T88" s="51">
        <f t="shared" si="91"/>
        <v>0</v>
      </c>
      <c r="U88" s="51">
        <f>+VLOOKUP(A88,'b-data'!A:BR,52)</f>
        <v>0</v>
      </c>
      <c r="V88" s="51">
        <f t="shared" si="92"/>
        <v>0</v>
      </c>
      <c r="W88" s="34" t="str">
        <f t="shared" si="93"/>
        <v>n/a</v>
      </c>
      <c r="X88" s="34" t="str">
        <f t="shared" si="94"/>
        <v>n/a</v>
      </c>
    </row>
    <row r="89" spans="1:24" hidden="1" outlineLevel="2" x14ac:dyDescent="0.2">
      <c r="A89" s="37">
        <f>+masterfile!B84</f>
        <v>490</v>
      </c>
      <c r="B89" s="41" t="str">
        <f>+masterfile!D84</f>
        <v>490 Sonstige Betriebs-u.Gesch.ausstattung</v>
      </c>
      <c r="C89" s="8"/>
      <c r="D89" s="51">
        <f>+VLOOKUP(A89,'b-data'!A:F,4)</f>
        <v>45</v>
      </c>
      <c r="E89" s="51">
        <f>+VLOOKUP(A89,'b-data'!A:G,5)</f>
        <v>60</v>
      </c>
      <c r="F89" s="51">
        <f>+VLOOKUP(A89,'b-data'!A:F,6)</f>
        <v>75</v>
      </c>
      <c r="G89" s="51">
        <f>+VLOOKUP(A89,'b-data'!A:G,7)</f>
        <v>90</v>
      </c>
      <c r="H89" s="51">
        <f>+VLOOKUP(A89,'b-data'!A:V,22)</f>
        <v>105</v>
      </c>
      <c r="I89" s="51">
        <f t="shared" si="88"/>
        <v>105</v>
      </c>
      <c r="J89" s="51">
        <f>+VLOOKUP(A89,'b-data'!A:BR,66)</f>
        <v>105</v>
      </c>
      <c r="K89" s="51">
        <f>+VLOOKUP(A89,'b-data'!A:BR,68)</f>
        <v>105</v>
      </c>
      <c r="L89" s="51">
        <f>+VLOOKUP(A89,'b-data'!A:BR,70)</f>
        <v>105</v>
      </c>
      <c r="M89" s="8"/>
      <c r="N89" s="51">
        <f>+VLOOKUP(A89,'b-data'!A:BR,21)</f>
        <v>105</v>
      </c>
      <c r="O89" s="51">
        <f>+VLOOKUP(A89,'b-data'!A:BR,51)</f>
        <v>105</v>
      </c>
      <c r="P89" s="51">
        <f>+VLOOKUP(A89,'b-data'!A:BR,36)</f>
        <v>105</v>
      </c>
      <c r="Q89" s="34">
        <f t="shared" si="89"/>
        <v>0</v>
      </c>
      <c r="R89" s="34">
        <f t="shared" si="90"/>
        <v>0</v>
      </c>
      <c r="S89" s="8"/>
      <c r="T89" s="51">
        <f t="shared" si="91"/>
        <v>105</v>
      </c>
      <c r="U89" s="51">
        <f>+VLOOKUP(A89,'b-data'!A:BR,52)</f>
        <v>105</v>
      </c>
      <c r="V89" s="51">
        <f t="shared" si="92"/>
        <v>105</v>
      </c>
      <c r="W89" s="34">
        <f t="shared" si="93"/>
        <v>0</v>
      </c>
      <c r="X89" s="34">
        <f t="shared" si="94"/>
        <v>0</v>
      </c>
    </row>
    <row r="90" spans="1:24" hidden="1" outlineLevel="2" x14ac:dyDescent="0.2">
      <c r="B90" s="39"/>
      <c r="C90" s="8"/>
      <c r="D90" s="51"/>
      <c r="E90" s="51"/>
      <c r="F90" s="51"/>
      <c r="G90" s="51"/>
      <c r="H90" s="51"/>
      <c r="I90" s="51"/>
      <c r="J90" s="51"/>
      <c r="K90" s="51"/>
      <c r="L90" s="51"/>
      <c r="M90" s="8"/>
      <c r="N90" s="51"/>
      <c r="O90" s="51"/>
      <c r="P90" s="51"/>
      <c r="S90" s="8"/>
      <c r="T90" s="51"/>
      <c r="U90" s="51"/>
      <c r="V90" s="51"/>
    </row>
    <row r="91" spans="1:24" hidden="1" outlineLevel="1" x14ac:dyDescent="0.2">
      <c r="B91" s="39" t="str">
        <f>+dict!C1626</f>
        <v>4. geleistete Anzahlungen und Anlagen im Bau</v>
      </c>
      <c r="C91" s="8"/>
      <c r="D91" s="51">
        <f>+SUM(D92:D104)</f>
        <v>0</v>
      </c>
      <c r="E91" s="51">
        <f t="shared" ref="E91" si="95">+SUM(E92:E104)</f>
        <v>0</v>
      </c>
      <c r="F91" s="51">
        <f>+SUM(F92:F104)</f>
        <v>0</v>
      </c>
      <c r="G91" s="51">
        <f t="shared" ref="G91:L91" si="96">+SUM(G92:G104)</f>
        <v>0</v>
      </c>
      <c r="H91" s="51">
        <f t="shared" si="96"/>
        <v>0</v>
      </c>
      <c r="I91" s="51">
        <f t="shared" si="96"/>
        <v>0</v>
      </c>
      <c r="J91" s="51">
        <f t="shared" si="96"/>
        <v>0</v>
      </c>
      <c r="K91" s="51">
        <f t="shared" si="96"/>
        <v>0</v>
      </c>
      <c r="L91" s="51">
        <f t="shared" si="96"/>
        <v>0</v>
      </c>
      <c r="M91" s="8"/>
      <c r="N91" s="51">
        <f t="shared" ref="N91:P91" si="97">+SUM(N92:N104)</f>
        <v>0</v>
      </c>
      <c r="O91" s="51">
        <f t="shared" si="97"/>
        <v>0</v>
      </c>
      <c r="P91" s="51">
        <f t="shared" si="97"/>
        <v>0</v>
      </c>
      <c r="Q91" s="34" t="str">
        <f t="shared" ref="Q91" si="98">IFERROR(P91/O91-1,"n/a")</f>
        <v>n/a</v>
      </c>
      <c r="R91" s="34" t="str">
        <f t="shared" ref="R91" si="99">IFERROR(P91/N91-1,"n/a")</f>
        <v>n/a</v>
      </c>
      <c r="S91" s="8"/>
      <c r="T91" s="51">
        <f t="shared" ref="T91:V91" si="100">+SUM(T92:T104)</f>
        <v>0</v>
      </c>
      <c r="U91" s="51">
        <f t="shared" si="100"/>
        <v>0</v>
      </c>
      <c r="V91" s="51">
        <f t="shared" si="100"/>
        <v>0</v>
      </c>
      <c r="W91" s="34" t="str">
        <f t="shared" ref="W91" si="101">IFERROR(V91/U91-1,"n/a")</f>
        <v>n/a</v>
      </c>
      <c r="X91" s="34" t="str">
        <f t="shared" ref="X91" si="102">IFERROR(V91/T91-1,"n/a")</f>
        <v>n/a</v>
      </c>
    </row>
    <row r="92" spans="1:24" hidden="1" outlineLevel="2" x14ac:dyDescent="0.2">
      <c r="A92" s="37">
        <f>+masterfile!B25</f>
        <v>79</v>
      </c>
      <c r="B92" s="41" t="str">
        <f>+masterfile!D25</f>
        <v>79 Anzahlungen auf Grund und Boden</v>
      </c>
      <c r="C92" s="8"/>
      <c r="D92" s="51">
        <f>+VLOOKUP(A92,'b-data'!A:F,4)</f>
        <v>0</v>
      </c>
      <c r="E92" s="51">
        <f>+VLOOKUP(A92,'b-data'!A:G,5)</f>
        <v>0</v>
      </c>
      <c r="F92" s="51">
        <f>+VLOOKUP(A92,'b-data'!A:F,6)</f>
        <v>0</v>
      </c>
      <c r="G92" s="51">
        <f>+VLOOKUP(A92,'b-data'!A:G,7)</f>
        <v>0</v>
      </c>
      <c r="H92" s="51">
        <f>+VLOOKUP(A92,'b-data'!A:V,22)</f>
        <v>0</v>
      </c>
      <c r="I92" s="51">
        <f t="shared" ref="I92:I104" si="103">+U92+P92-O92</f>
        <v>0</v>
      </c>
      <c r="J92" s="51">
        <f>+VLOOKUP(A92,'b-data'!A:BR,66)</f>
        <v>0</v>
      </c>
      <c r="K92" s="51">
        <f>+VLOOKUP(A92,'b-data'!A:BR,68)</f>
        <v>0</v>
      </c>
      <c r="L92" s="51">
        <f>+VLOOKUP(A92,'b-data'!A:BR,70)</f>
        <v>0</v>
      </c>
      <c r="M92" s="8"/>
      <c r="N92" s="51">
        <f>+VLOOKUP(A92,'b-data'!A:BR,21)</f>
        <v>0</v>
      </c>
      <c r="O92" s="51">
        <f>+VLOOKUP(A92,'b-data'!A:BR,51)</f>
        <v>0</v>
      </c>
      <c r="P92" s="51">
        <f>+VLOOKUP(A92,'b-data'!A:BR,36)</f>
        <v>0</v>
      </c>
      <c r="Q92" s="34" t="str">
        <f t="shared" ref="Q92:Q104" si="104">IFERROR(P92/O92-1,"n/a")</f>
        <v>n/a</v>
      </c>
      <c r="R92" s="34" t="str">
        <f t="shared" ref="R92:R104" si="105">IFERROR(P92/N92-1,"n/a")</f>
        <v>n/a</v>
      </c>
      <c r="S92" s="8"/>
      <c r="T92" s="51">
        <f t="shared" ref="T92:T104" si="106">+H92</f>
        <v>0</v>
      </c>
      <c r="U92" s="51">
        <f>+VLOOKUP(A92,'b-data'!A:BR,52)</f>
        <v>0</v>
      </c>
      <c r="V92" s="51">
        <f t="shared" ref="V92:V104" si="107">+I92</f>
        <v>0</v>
      </c>
      <c r="W92" s="34" t="str">
        <f t="shared" ref="W92:W104" si="108">IFERROR(V92/U92-1,"n/a")</f>
        <v>n/a</v>
      </c>
      <c r="X92" s="34" t="str">
        <f t="shared" ref="X92:X104" si="109">IFERROR(V92/T92-1,"n/a")</f>
        <v>n/a</v>
      </c>
    </row>
    <row r="93" spans="1:24" hidden="1" outlineLevel="2" x14ac:dyDescent="0.2">
      <c r="A93" s="37">
        <f>+masterfile!B35</f>
        <v>120</v>
      </c>
      <c r="B93" s="41" t="str">
        <f>+masterfile!D35</f>
        <v>120 Geschäfts-,Fabrik-u.and. Bauten im Bau</v>
      </c>
      <c r="C93" s="8"/>
      <c r="D93" s="51">
        <f>+VLOOKUP(A93,'b-data'!A:F,4)</f>
        <v>0</v>
      </c>
      <c r="E93" s="51">
        <f>+VLOOKUP(A93,'b-data'!A:G,5)</f>
        <v>0</v>
      </c>
      <c r="F93" s="51">
        <f>+VLOOKUP(A93,'b-data'!A:F,6)</f>
        <v>0</v>
      </c>
      <c r="G93" s="51">
        <f>+VLOOKUP(A93,'b-data'!A:G,7)</f>
        <v>0</v>
      </c>
      <c r="H93" s="51">
        <f>+VLOOKUP(A93,'b-data'!A:V,22)</f>
        <v>0</v>
      </c>
      <c r="I93" s="51">
        <f t="shared" si="103"/>
        <v>0</v>
      </c>
      <c r="J93" s="51">
        <f>+VLOOKUP(A93,'b-data'!A:BR,66)</f>
        <v>0</v>
      </c>
      <c r="K93" s="51">
        <f>+VLOOKUP(A93,'b-data'!A:BR,68)</f>
        <v>0</v>
      </c>
      <c r="L93" s="51">
        <f>+VLOOKUP(A93,'b-data'!A:BR,70)</f>
        <v>0</v>
      </c>
      <c r="M93" s="8"/>
      <c r="N93" s="51">
        <f>+VLOOKUP(A93,'b-data'!A:BR,21)</f>
        <v>0</v>
      </c>
      <c r="O93" s="51">
        <f>+VLOOKUP(A93,'b-data'!A:BR,51)</f>
        <v>0</v>
      </c>
      <c r="P93" s="51">
        <f>+VLOOKUP(A93,'b-data'!A:BR,36)</f>
        <v>0</v>
      </c>
      <c r="Q93" s="34" t="str">
        <f t="shared" si="104"/>
        <v>n/a</v>
      </c>
      <c r="R93" s="34" t="str">
        <f t="shared" si="105"/>
        <v>n/a</v>
      </c>
      <c r="S93" s="8"/>
      <c r="T93" s="51">
        <f t="shared" si="106"/>
        <v>0</v>
      </c>
      <c r="U93" s="51">
        <f>+VLOOKUP(A93,'b-data'!A:BR,52)</f>
        <v>0</v>
      </c>
      <c r="V93" s="51">
        <f t="shared" si="107"/>
        <v>0</v>
      </c>
      <c r="W93" s="34" t="str">
        <f t="shared" si="108"/>
        <v>n/a</v>
      </c>
      <c r="X93" s="34" t="str">
        <f t="shared" si="109"/>
        <v>n/a</v>
      </c>
    </row>
    <row r="94" spans="1:24" hidden="1" outlineLevel="2" x14ac:dyDescent="0.2">
      <c r="A94" s="37">
        <f>+masterfile!B36</f>
        <v>129</v>
      </c>
      <c r="B94" s="41" t="str">
        <f>+masterfile!D36</f>
        <v>129 Anzahlg.Bauten auf eigenen Grundstücken</v>
      </c>
      <c r="C94" s="8"/>
      <c r="D94" s="51">
        <f>+VLOOKUP(A94,'b-data'!A:F,4)</f>
        <v>0</v>
      </c>
      <c r="E94" s="51">
        <f>+VLOOKUP(A94,'b-data'!A:G,5)</f>
        <v>0</v>
      </c>
      <c r="F94" s="51">
        <f>+VLOOKUP(A94,'b-data'!A:F,6)</f>
        <v>0</v>
      </c>
      <c r="G94" s="51">
        <f>+VLOOKUP(A94,'b-data'!A:G,7)</f>
        <v>0</v>
      </c>
      <c r="H94" s="51">
        <f>+VLOOKUP(A94,'b-data'!A:V,22)</f>
        <v>0</v>
      </c>
      <c r="I94" s="51">
        <f t="shared" si="103"/>
        <v>0</v>
      </c>
      <c r="J94" s="51">
        <f>+VLOOKUP(A94,'b-data'!A:BR,66)</f>
        <v>0</v>
      </c>
      <c r="K94" s="51">
        <f>+VLOOKUP(A94,'b-data'!A:BR,68)</f>
        <v>0</v>
      </c>
      <c r="L94" s="51">
        <f>+VLOOKUP(A94,'b-data'!A:BR,70)</f>
        <v>0</v>
      </c>
      <c r="M94" s="8"/>
      <c r="N94" s="51">
        <f>+VLOOKUP(A94,'b-data'!A:BR,21)</f>
        <v>0</v>
      </c>
      <c r="O94" s="51">
        <f>+VLOOKUP(A94,'b-data'!A:BR,51)</f>
        <v>0</v>
      </c>
      <c r="P94" s="51">
        <f>+VLOOKUP(A94,'b-data'!A:BR,36)</f>
        <v>0</v>
      </c>
      <c r="Q94" s="34" t="str">
        <f t="shared" si="104"/>
        <v>n/a</v>
      </c>
      <c r="R94" s="34" t="str">
        <f t="shared" si="105"/>
        <v>n/a</v>
      </c>
      <c r="S94" s="8"/>
      <c r="T94" s="51">
        <f t="shared" si="106"/>
        <v>0</v>
      </c>
      <c r="U94" s="51">
        <f>+VLOOKUP(A94,'b-data'!A:BR,52)</f>
        <v>0</v>
      </c>
      <c r="V94" s="51">
        <f t="shared" si="107"/>
        <v>0</v>
      </c>
      <c r="W94" s="34" t="str">
        <f t="shared" si="108"/>
        <v>n/a</v>
      </c>
      <c r="X94" s="34" t="str">
        <f t="shared" si="109"/>
        <v>n/a</v>
      </c>
    </row>
    <row r="95" spans="1:24" hidden="1" outlineLevel="2" x14ac:dyDescent="0.2">
      <c r="A95" s="37">
        <f>+masterfile!B43</f>
        <v>150</v>
      </c>
      <c r="B95" s="41" t="str">
        <f>+masterfile!D43</f>
        <v>150 Wohnbauten im Bau eigenen Grundstücken</v>
      </c>
      <c r="C95" s="8"/>
      <c r="D95" s="51">
        <f>+VLOOKUP(A95,'b-data'!A:F,4)</f>
        <v>0</v>
      </c>
      <c r="E95" s="51">
        <f>+VLOOKUP(A95,'b-data'!A:G,5)</f>
        <v>0</v>
      </c>
      <c r="F95" s="51">
        <f>+VLOOKUP(A95,'b-data'!A:F,6)</f>
        <v>0</v>
      </c>
      <c r="G95" s="51">
        <f>+VLOOKUP(A95,'b-data'!A:G,7)</f>
        <v>0</v>
      </c>
      <c r="H95" s="51">
        <f>+VLOOKUP(A95,'b-data'!A:V,22)</f>
        <v>0</v>
      </c>
      <c r="I95" s="51">
        <f t="shared" si="103"/>
        <v>0</v>
      </c>
      <c r="J95" s="51">
        <f>+VLOOKUP(A95,'b-data'!A:BR,66)</f>
        <v>0</v>
      </c>
      <c r="K95" s="51">
        <f>+VLOOKUP(A95,'b-data'!A:BR,68)</f>
        <v>0</v>
      </c>
      <c r="L95" s="51">
        <f>+VLOOKUP(A95,'b-data'!A:BR,70)</f>
        <v>0</v>
      </c>
      <c r="M95" s="8"/>
      <c r="N95" s="51">
        <f>+VLOOKUP(A95,'b-data'!A:BR,21)</f>
        <v>0</v>
      </c>
      <c r="O95" s="51">
        <f>+VLOOKUP(A95,'b-data'!A:BR,51)</f>
        <v>0</v>
      </c>
      <c r="P95" s="51">
        <f>+VLOOKUP(A95,'b-data'!A:BR,36)</f>
        <v>0</v>
      </c>
      <c r="Q95" s="34" t="str">
        <f t="shared" si="104"/>
        <v>n/a</v>
      </c>
      <c r="R95" s="34" t="str">
        <f t="shared" si="105"/>
        <v>n/a</v>
      </c>
      <c r="S95" s="8"/>
      <c r="T95" s="51">
        <f t="shared" si="106"/>
        <v>0</v>
      </c>
      <c r="U95" s="51">
        <f>+VLOOKUP(A95,'b-data'!A:BR,52)</f>
        <v>0</v>
      </c>
      <c r="V95" s="51">
        <f t="shared" si="107"/>
        <v>0</v>
      </c>
      <c r="W95" s="34" t="str">
        <f t="shared" si="108"/>
        <v>n/a</v>
      </c>
      <c r="X95" s="34" t="str">
        <f t="shared" si="109"/>
        <v>n/a</v>
      </c>
    </row>
    <row r="96" spans="1:24" hidden="1" outlineLevel="2" x14ac:dyDescent="0.2">
      <c r="A96" s="37">
        <f>+masterfile!B44</f>
        <v>159</v>
      </c>
      <c r="B96" s="41" t="str">
        <f>+masterfile!D44</f>
        <v>159 Anzahlg. Wohnbauten auf eig.Grundstücken</v>
      </c>
      <c r="C96" s="8"/>
      <c r="D96" s="51">
        <f>+VLOOKUP(A96,'b-data'!A:F,4)</f>
        <v>0</v>
      </c>
      <c r="E96" s="51">
        <f>+VLOOKUP(A96,'b-data'!A:G,5)</f>
        <v>0</v>
      </c>
      <c r="F96" s="51">
        <f>+VLOOKUP(A96,'b-data'!A:F,6)</f>
        <v>0</v>
      </c>
      <c r="G96" s="51">
        <f>+VLOOKUP(A96,'b-data'!A:G,7)</f>
        <v>0</v>
      </c>
      <c r="H96" s="51">
        <f>+VLOOKUP(A96,'b-data'!A:V,22)</f>
        <v>0</v>
      </c>
      <c r="I96" s="51">
        <f t="shared" si="103"/>
        <v>0</v>
      </c>
      <c r="J96" s="51">
        <f>+VLOOKUP(A96,'b-data'!A:BR,66)</f>
        <v>0</v>
      </c>
      <c r="K96" s="51">
        <f>+VLOOKUP(A96,'b-data'!A:BR,68)</f>
        <v>0</v>
      </c>
      <c r="L96" s="51">
        <f>+VLOOKUP(A96,'b-data'!A:BR,70)</f>
        <v>0</v>
      </c>
      <c r="M96" s="8"/>
      <c r="N96" s="51">
        <f>+VLOOKUP(A96,'b-data'!A:BR,21)</f>
        <v>0</v>
      </c>
      <c r="O96" s="51">
        <f>+VLOOKUP(A96,'b-data'!A:BR,51)</f>
        <v>0</v>
      </c>
      <c r="P96" s="51">
        <f>+VLOOKUP(A96,'b-data'!A:BR,36)</f>
        <v>0</v>
      </c>
      <c r="Q96" s="34" t="str">
        <f t="shared" si="104"/>
        <v>n/a</v>
      </c>
      <c r="R96" s="34" t="str">
        <f t="shared" si="105"/>
        <v>n/a</v>
      </c>
      <c r="S96" s="8"/>
      <c r="T96" s="51">
        <f t="shared" si="106"/>
        <v>0</v>
      </c>
      <c r="U96" s="51">
        <f>+VLOOKUP(A96,'b-data'!A:BR,52)</f>
        <v>0</v>
      </c>
      <c r="V96" s="51">
        <f t="shared" si="107"/>
        <v>0</v>
      </c>
      <c r="W96" s="34" t="str">
        <f t="shared" si="108"/>
        <v>n/a</v>
      </c>
      <c r="X96" s="34" t="str">
        <f t="shared" si="109"/>
        <v>n/a</v>
      </c>
    </row>
    <row r="97" spans="1:24" hidden="1" outlineLevel="2" x14ac:dyDescent="0.2">
      <c r="A97" s="37">
        <f>+masterfile!B53</f>
        <v>180</v>
      </c>
      <c r="B97" s="41" t="str">
        <f>+masterfile!D53</f>
        <v>180 Geschäfts-,Fabrik-u.and. Bauten im Bau</v>
      </c>
      <c r="C97" s="8"/>
      <c r="D97" s="51">
        <f>+VLOOKUP(A97,'b-data'!A:F,4)</f>
        <v>0</v>
      </c>
      <c r="E97" s="51">
        <f>+VLOOKUP(A97,'b-data'!A:G,5)</f>
        <v>0</v>
      </c>
      <c r="F97" s="51">
        <f>+VLOOKUP(A97,'b-data'!A:F,6)</f>
        <v>0</v>
      </c>
      <c r="G97" s="51">
        <f>+VLOOKUP(A97,'b-data'!A:G,7)</f>
        <v>0</v>
      </c>
      <c r="H97" s="51">
        <f>+VLOOKUP(A97,'b-data'!A:V,22)</f>
        <v>0</v>
      </c>
      <c r="I97" s="51">
        <f t="shared" si="103"/>
        <v>0</v>
      </c>
      <c r="J97" s="51">
        <f>+VLOOKUP(A97,'b-data'!A:BR,66)</f>
        <v>0</v>
      </c>
      <c r="K97" s="51">
        <f>+VLOOKUP(A97,'b-data'!A:BR,68)</f>
        <v>0</v>
      </c>
      <c r="L97" s="51">
        <f>+VLOOKUP(A97,'b-data'!A:BR,70)</f>
        <v>0</v>
      </c>
      <c r="M97" s="8"/>
      <c r="N97" s="51">
        <f>+VLOOKUP(A97,'b-data'!A:BR,21)</f>
        <v>0</v>
      </c>
      <c r="O97" s="51">
        <f>+VLOOKUP(A97,'b-data'!A:BR,51)</f>
        <v>0</v>
      </c>
      <c r="P97" s="51">
        <f>+VLOOKUP(A97,'b-data'!A:BR,36)</f>
        <v>0</v>
      </c>
      <c r="Q97" s="34" t="str">
        <f t="shared" si="104"/>
        <v>n/a</v>
      </c>
      <c r="R97" s="34" t="str">
        <f t="shared" si="105"/>
        <v>n/a</v>
      </c>
      <c r="S97" s="8"/>
      <c r="T97" s="51">
        <f t="shared" si="106"/>
        <v>0</v>
      </c>
      <c r="U97" s="51">
        <f>+VLOOKUP(A97,'b-data'!A:BR,52)</f>
        <v>0</v>
      </c>
      <c r="V97" s="51">
        <f t="shared" si="107"/>
        <v>0</v>
      </c>
      <c r="W97" s="34" t="str">
        <f t="shared" si="108"/>
        <v>n/a</v>
      </c>
      <c r="X97" s="34" t="str">
        <f t="shared" si="109"/>
        <v>n/a</v>
      </c>
    </row>
    <row r="98" spans="1:24" hidden="1" outlineLevel="2" x14ac:dyDescent="0.2">
      <c r="A98" s="37">
        <f>+masterfile!B54</f>
        <v>189</v>
      </c>
      <c r="B98" s="41" t="str">
        <f>+masterfile!D54</f>
        <v>189 Anzahlg. auf Bauten fremd. Grundstücken</v>
      </c>
      <c r="C98" s="8"/>
      <c r="D98" s="51">
        <f>+VLOOKUP(A98,'b-data'!A:F,4)</f>
        <v>0</v>
      </c>
      <c r="E98" s="51">
        <f>+VLOOKUP(A98,'b-data'!A:G,5)</f>
        <v>0</v>
      </c>
      <c r="F98" s="51">
        <f>+VLOOKUP(A98,'b-data'!A:F,6)</f>
        <v>0</v>
      </c>
      <c r="G98" s="51">
        <f>+VLOOKUP(A98,'b-data'!A:G,7)</f>
        <v>0</v>
      </c>
      <c r="H98" s="51">
        <f>+VLOOKUP(A98,'b-data'!A:V,22)</f>
        <v>0</v>
      </c>
      <c r="I98" s="51">
        <f t="shared" si="103"/>
        <v>0</v>
      </c>
      <c r="J98" s="51">
        <f>+VLOOKUP(A98,'b-data'!A:BR,66)</f>
        <v>0</v>
      </c>
      <c r="K98" s="51">
        <f>+VLOOKUP(A98,'b-data'!A:BR,68)</f>
        <v>0</v>
      </c>
      <c r="L98" s="51">
        <f>+VLOOKUP(A98,'b-data'!A:BR,70)</f>
        <v>0</v>
      </c>
      <c r="M98" s="8"/>
      <c r="N98" s="51">
        <f>+VLOOKUP(A98,'b-data'!A:BR,21)</f>
        <v>0</v>
      </c>
      <c r="O98" s="51">
        <f>+VLOOKUP(A98,'b-data'!A:BR,51)</f>
        <v>0</v>
      </c>
      <c r="P98" s="51">
        <f>+VLOOKUP(A98,'b-data'!A:BR,36)</f>
        <v>0</v>
      </c>
      <c r="Q98" s="34" t="str">
        <f t="shared" si="104"/>
        <v>n/a</v>
      </c>
      <c r="R98" s="34" t="str">
        <f t="shared" si="105"/>
        <v>n/a</v>
      </c>
      <c r="S98" s="8"/>
      <c r="T98" s="51">
        <f t="shared" si="106"/>
        <v>0</v>
      </c>
      <c r="U98" s="51">
        <f>+VLOOKUP(A98,'b-data'!A:BR,52)</f>
        <v>0</v>
      </c>
      <c r="V98" s="51">
        <f t="shared" si="107"/>
        <v>0</v>
      </c>
      <c r="W98" s="34" t="str">
        <f t="shared" si="108"/>
        <v>n/a</v>
      </c>
      <c r="X98" s="34" t="str">
        <f t="shared" si="109"/>
        <v>n/a</v>
      </c>
    </row>
    <row r="99" spans="1:24" hidden="1" outlineLevel="2" x14ac:dyDescent="0.2">
      <c r="A99" s="37">
        <f>+masterfile!B60</f>
        <v>195</v>
      </c>
      <c r="B99" s="41" t="str">
        <f>+masterfile!D60</f>
        <v>195 Wohnbauten im Bau fremden Grundstücken</v>
      </c>
      <c r="C99" s="8"/>
      <c r="D99" s="51">
        <f>+VLOOKUP(A99,'b-data'!A:F,4)</f>
        <v>0</v>
      </c>
      <c r="E99" s="51">
        <f>+VLOOKUP(A99,'b-data'!A:G,5)</f>
        <v>0</v>
      </c>
      <c r="F99" s="51">
        <f>+VLOOKUP(A99,'b-data'!A:F,6)</f>
        <v>0</v>
      </c>
      <c r="G99" s="51">
        <f>+VLOOKUP(A99,'b-data'!A:G,7)</f>
        <v>0</v>
      </c>
      <c r="H99" s="51">
        <f>+VLOOKUP(A99,'b-data'!A:V,22)</f>
        <v>0</v>
      </c>
      <c r="I99" s="51">
        <f t="shared" si="103"/>
        <v>0</v>
      </c>
      <c r="J99" s="51">
        <f>+VLOOKUP(A99,'b-data'!A:BR,66)</f>
        <v>0</v>
      </c>
      <c r="K99" s="51">
        <f>+VLOOKUP(A99,'b-data'!A:BR,68)</f>
        <v>0</v>
      </c>
      <c r="L99" s="51">
        <f>+VLOOKUP(A99,'b-data'!A:BR,70)</f>
        <v>0</v>
      </c>
      <c r="M99" s="8"/>
      <c r="N99" s="51">
        <f>+VLOOKUP(A99,'b-data'!A:BR,21)</f>
        <v>0</v>
      </c>
      <c r="O99" s="51">
        <f>+VLOOKUP(A99,'b-data'!A:BR,51)</f>
        <v>0</v>
      </c>
      <c r="P99" s="51">
        <f>+VLOOKUP(A99,'b-data'!A:BR,36)</f>
        <v>0</v>
      </c>
      <c r="Q99" s="34" t="str">
        <f t="shared" si="104"/>
        <v>n/a</v>
      </c>
      <c r="R99" s="34" t="str">
        <f t="shared" si="105"/>
        <v>n/a</v>
      </c>
      <c r="S99" s="8"/>
      <c r="T99" s="51">
        <f t="shared" si="106"/>
        <v>0</v>
      </c>
      <c r="U99" s="51">
        <f>+VLOOKUP(A99,'b-data'!A:BR,52)</f>
        <v>0</v>
      </c>
      <c r="V99" s="51">
        <f t="shared" si="107"/>
        <v>0</v>
      </c>
      <c r="W99" s="34" t="str">
        <f t="shared" si="108"/>
        <v>n/a</v>
      </c>
      <c r="X99" s="34" t="str">
        <f t="shared" si="109"/>
        <v>n/a</v>
      </c>
    </row>
    <row r="100" spans="1:24" hidden="1" outlineLevel="2" x14ac:dyDescent="0.2">
      <c r="A100" s="37">
        <f>+masterfile!B61</f>
        <v>199</v>
      </c>
      <c r="B100" s="41" t="str">
        <f>+masterfile!D61</f>
        <v>199 Anzahlungen a. Wohnbauten a. fremd. Gr.</v>
      </c>
      <c r="C100" s="8"/>
      <c r="D100" s="51">
        <f>+VLOOKUP(A100,'b-data'!A:F,4)</f>
        <v>0</v>
      </c>
      <c r="E100" s="51">
        <f>+VLOOKUP(A100,'b-data'!A:G,5)</f>
        <v>0</v>
      </c>
      <c r="F100" s="51">
        <f>+VLOOKUP(A100,'b-data'!A:F,6)</f>
        <v>0</v>
      </c>
      <c r="G100" s="51">
        <f>+VLOOKUP(A100,'b-data'!A:G,7)</f>
        <v>0</v>
      </c>
      <c r="H100" s="51">
        <f>+VLOOKUP(A100,'b-data'!A:V,22)</f>
        <v>0</v>
      </c>
      <c r="I100" s="51">
        <f t="shared" si="103"/>
        <v>0</v>
      </c>
      <c r="J100" s="51">
        <f>+VLOOKUP(A100,'b-data'!A:BR,66)</f>
        <v>0</v>
      </c>
      <c r="K100" s="51">
        <f>+VLOOKUP(A100,'b-data'!A:BR,68)</f>
        <v>0</v>
      </c>
      <c r="L100" s="51">
        <f>+VLOOKUP(A100,'b-data'!A:BR,70)</f>
        <v>0</v>
      </c>
      <c r="M100" s="8"/>
      <c r="N100" s="51">
        <f>+VLOOKUP(A100,'b-data'!A:BR,21)</f>
        <v>0</v>
      </c>
      <c r="O100" s="51">
        <f>+VLOOKUP(A100,'b-data'!A:BR,51)</f>
        <v>0</v>
      </c>
      <c r="P100" s="51">
        <f>+VLOOKUP(A100,'b-data'!A:BR,36)</f>
        <v>0</v>
      </c>
      <c r="Q100" s="34" t="str">
        <f t="shared" si="104"/>
        <v>n/a</v>
      </c>
      <c r="R100" s="34" t="str">
        <f t="shared" si="105"/>
        <v>n/a</v>
      </c>
      <c r="S100" s="8"/>
      <c r="T100" s="51">
        <f t="shared" si="106"/>
        <v>0</v>
      </c>
      <c r="U100" s="51">
        <f>+VLOOKUP(A100,'b-data'!A:BR,52)</f>
        <v>0</v>
      </c>
      <c r="V100" s="51">
        <f t="shared" si="107"/>
        <v>0</v>
      </c>
      <c r="W100" s="34" t="str">
        <f t="shared" si="108"/>
        <v>n/a</v>
      </c>
      <c r="X100" s="34" t="str">
        <f t="shared" si="109"/>
        <v>n/a</v>
      </c>
    </row>
    <row r="101" spans="1:24" hidden="1" outlineLevel="2" x14ac:dyDescent="0.2">
      <c r="A101" s="37">
        <f>+masterfile!B68</f>
        <v>290</v>
      </c>
      <c r="B101" s="41" t="str">
        <f>+masterfile!D68</f>
        <v>290 Technische Anlagen und Maschinen im Bau</v>
      </c>
      <c r="C101" s="8"/>
      <c r="D101" s="51">
        <f>+VLOOKUP(A101,'b-data'!A:F,4)</f>
        <v>0</v>
      </c>
      <c r="E101" s="51">
        <f>+VLOOKUP(A101,'b-data'!A:G,5)</f>
        <v>0</v>
      </c>
      <c r="F101" s="51">
        <f>+VLOOKUP(A101,'b-data'!A:F,6)</f>
        <v>0</v>
      </c>
      <c r="G101" s="51">
        <f>+VLOOKUP(A101,'b-data'!A:G,7)</f>
        <v>0</v>
      </c>
      <c r="H101" s="51">
        <f>+VLOOKUP(A101,'b-data'!A:V,22)</f>
        <v>0</v>
      </c>
      <c r="I101" s="51">
        <f t="shared" si="103"/>
        <v>0</v>
      </c>
      <c r="J101" s="51">
        <f>+VLOOKUP(A101,'b-data'!A:BR,66)</f>
        <v>0</v>
      </c>
      <c r="K101" s="51">
        <f>+VLOOKUP(A101,'b-data'!A:BR,68)</f>
        <v>0</v>
      </c>
      <c r="L101" s="51">
        <f>+VLOOKUP(A101,'b-data'!A:BR,70)</f>
        <v>0</v>
      </c>
      <c r="M101" s="8"/>
      <c r="N101" s="51">
        <f>+VLOOKUP(A101,'b-data'!A:BR,21)</f>
        <v>0</v>
      </c>
      <c r="O101" s="51">
        <f>+VLOOKUP(A101,'b-data'!A:BR,51)</f>
        <v>0</v>
      </c>
      <c r="P101" s="51">
        <f>+VLOOKUP(A101,'b-data'!A:BR,36)</f>
        <v>0</v>
      </c>
      <c r="Q101" s="34" t="str">
        <f t="shared" si="104"/>
        <v>n/a</v>
      </c>
      <c r="R101" s="34" t="str">
        <f t="shared" si="105"/>
        <v>n/a</v>
      </c>
      <c r="S101" s="8"/>
      <c r="T101" s="51">
        <f t="shared" si="106"/>
        <v>0</v>
      </c>
      <c r="U101" s="51">
        <f>+VLOOKUP(A101,'b-data'!A:BR,52)</f>
        <v>0</v>
      </c>
      <c r="V101" s="51">
        <f t="shared" si="107"/>
        <v>0</v>
      </c>
      <c r="W101" s="34" t="str">
        <f t="shared" si="108"/>
        <v>n/a</v>
      </c>
      <c r="X101" s="34" t="str">
        <f t="shared" si="109"/>
        <v>n/a</v>
      </c>
    </row>
    <row r="102" spans="1:24" hidden="1" outlineLevel="2" x14ac:dyDescent="0.2">
      <c r="A102" s="37">
        <f>+masterfile!B69</f>
        <v>299</v>
      </c>
      <c r="B102" s="41" t="str">
        <f>+masterfile!D69</f>
        <v>299 Anzahlungen auf technische Anlagen</v>
      </c>
      <c r="C102" s="8"/>
      <c r="D102" s="51">
        <f>+VLOOKUP(A102,'b-data'!A:F,4)</f>
        <v>0</v>
      </c>
      <c r="E102" s="51">
        <f>+VLOOKUP(A102,'b-data'!A:G,5)</f>
        <v>0</v>
      </c>
      <c r="F102" s="51">
        <f>+VLOOKUP(A102,'b-data'!A:F,6)</f>
        <v>0</v>
      </c>
      <c r="G102" s="51">
        <f>+VLOOKUP(A102,'b-data'!A:G,7)</f>
        <v>0</v>
      </c>
      <c r="H102" s="51">
        <f>+VLOOKUP(A102,'b-data'!A:V,22)</f>
        <v>0</v>
      </c>
      <c r="I102" s="51">
        <f t="shared" si="103"/>
        <v>0</v>
      </c>
      <c r="J102" s="51">
        <f>+VLOOKUP(A102,'b-data'!A:BR,66)</f>
        <v>0</v>
      </c>
      <c r="K102" s="51">
        <f>+VLOOKUP(A102,'b-data'!A:BR,68)</f>
        <v>0</v>
      </c>
      <c r="L102" s="51">
        <f>+VLOOKUP(A102,'b-data'!A:BR,70)</f>
        <v>0</v>
      </c>
      <c r="M102" s="8"/>
      <c r="N102" s="51">
        <f>+VLOOKUP(A102,'b-data'!A:BR,21)</f>
        <v>0</v>
      </c>
      <c r="O102" s="51">
        <f>+VLOOKUP(A102,'b-data'!A:BR,51)</f>
        <v>0</v>
      </c>
      <c r="P102" s="51">
        <f>+VLOOKUP(A102,'b-data'!A:BR,36)</f>
        <v>0</v>
      </c>
      <c r="Q102" s="34" t="str">
        <f t="shared" si="104"/>
        <v>n/a</v>
      </c>
      <c r="R102" s="34" t="str">
        <f t="shared" si="105"/>
        <v>n/a</v>
      </c>
      <c r="S102" s="8"/>
      <c r="T102" s="51">
        <f t="shared" si="106"/>
        <v>0</v>
      </c>
      <c r="U102" s="51">
        <f>+VLOOKUP(A102,'b-data'!A:BR,52)</f>
        <v>0</v>
      </c>
      <c r="V102" s="51">
        <f t="shared" si="107"/>
        <v>0</v>
      </c>
      <c r="W102" s="34" t="str">
        <f t="shared" si="108"/>
        <v>n/a</v>
      </c>
      <c r="X102" s="34" t="str">
        <f t="shared" si="109"/>
        <v>n/a</v>
      </c>
    </row>
    <row r="103" spans="1:24" hidden="1" outlineLevel="2" x14ac:dyDescent="0.2">
      <c r="A103" s="37">
        <f>+masterfile!B85</f>
        <v>498</v>
      </c>
      <c r="B103" s="41" t="str">
        <f>+masterfile!D85</f>
        <v>498 Betriebs- u. Gesch.ausstattung im Bau</v>
      </c>
      <c r="C103" s="8"/>
      <c r="D103" s="51">
        <f>+VLOOKUP(A103,'b-data'!A:F,4)</f>
        <v>0</v>
      </c>
      <c r="E103" s="51">
        <f>+VLOOKUP(A103,'b-data'!A:G,5)</f>
        <v>0</v>
      </c>
      <c r="F103" s="51">
        <f>+VLOOKUP(A103,'b-data'!A:F,6)</f>
        <v>0</v>
      </c>
      <c r="G103" s="51">
        <f>+VLOOKUP(A103,'b-data'!A:G,7)</f>
        <v>0</v>
      </c>
      <c r="H103" s="51">
        <f>+VLOOKUP(A103,'b-data'!A:V,22)</f>
        <v>0</v>
      </c>
      <c r="I103" s="51">
        <f t="shared" si="103"/>
        <v>0</v>
      </c>
      <c r="J103" s="51">
        <f>+VLOOKUP(A103,'b-data'!A:BR,66)</f>
        <v>0</v>
      </c>
      <c r="K103" s="51">
        <f>+VLOOKUP(A103,'b-data'!A:BR,68)</f>
        <v>0</v>
      </c>
      <c r="L103" s="51">
        <f>+VLOOKUP(A103,'b-data'!A:BR,70)</f>
        <v>0</v>
      </c>
      <c r="M103" s="8"/>
      <c r="N103" s="51">
        <f>+VLOOKUP(A103,'b-data'!A:BR,21)</f>
        <v>0</v>
      </c>
      <c r="O103" s="51">
        <f>+VLOOKUP(A103,'b-data'!A:BR,51)</f>
        <v>0</v>
      </c>
      <c r="P103" s="51">
        <f>+VLOOKUP(A103,'b-data'!A:BR,36)</f>
        <v>0</v>
      </c>
      <c r="Q103" s="34" t="str">
        <f t="shared" si="104"/>
        <v>n/a</v>
      </c>
      <c r="R103" s="34" t="str">
        <f t="shared" si="105"/>
        <v>n/a</v>
      </c>
      <c r="S103" s="8"/>
      <c r="T103" s="51">
        <f t="shared" si="106"/>
        <v>0</v>
      </c>
      <c r="U103" s="51">
        <f>+VLOOKUP(A103,'b-data'!A:BR,52)</f>
        <v>0</v>
      </c>
      <c r="V103" s="51">
        <f t="shared" si="107"/>
        <v>0</v>
      </c>
      <c r="W103" s="34" t="str">
        <f t="shared" si="108"/>
        <v>n/a</v>
      </c>
      <c r="X103" s="34" t="str">
        <f t="shared" si="109"/>
        <v>n/a</v>
      </c>
    </row>
    <row r="104" spans="1:24" hidden="1" outlineLevel="2" x14ac:dyDescent="0.2">
      <c r="A104" s="37">
        <f>+masterfile!B86</f>
        <v>499</v>
      </c>
      <c r="B104" s="41" t="str">
        <f>+masterfile!D86</f>
        <v>499 Anzahlung Betriebs- u. Gesch.ausstattung</v>
      </c>
      <c r="C104" s="8"/>
      <c r="D104" s="51">
        <f>+VLOOKUP(A104,'b-data'!A:F,4)</f>
        <v>0</v>
      </c>
      <c r="E104" s="51">
        <f>+VLOOKUP(A104,'b-data'!A:G,5)</f>
        <v>0</v>
      </c>
      <c r="F104" s="51">
        <f>+VLOOKUP(A104,'b-data'!A:F,6)</f>
        <v>0</v>
      </c>
      <c r="G104" s="51">
        <f>+VLOOKUP(A104,'b-data'!A:G,7)</f>
        <v>0</v>
      </c>
      <c r="H104" s="51">
        <f>+VLOOKUP(A104,'b-data'!A:V,22)</f>
        <v>0</v>
      </c>
      <c r="I104" s="51">
        <f t="shared" si="103"/>
        <v>0</v>
      </c>
      <c r="J104" s="51">
        <f>+VLOOKUP(A104,'b-data'!A:BR,66)</f>
        <v>0</v>
      </c>
      <c r="K104" s="51">
        <f>+VLOOKUP(A104,'b-data'!A:BR,68)</f>
        <v>0</v>
      </c>
      <c r="L104" s="51">
        <f>+VLOOKUP(A104,'b-data'!A:BR,70)</f>
        <v>0</v>
      </c>
      <c r="M104" s="8"/>
      <c r="N104" s="51">
        <f>+VLOOKUP(A104,'b-data'!A:BR,21)</f>
        <v>0</v>
      </c>
      <c r="O104" s="51">
        <f>+VLOOKUP(A104,'b-data'!A:BR,51)</f>
        <v>0</v>
      </c>
      <c r="P104" s="51">
        <f>+VLOOKUP(A104,'b-data'!A:BR,36)</f>
        <v>0</v>
      </c>
      <c r="Q104" s="34" t="str">
        <f t="shared" si="104"/>
        <v>n/a</v>
      </c>
      <c r="R104" s="34" t="str">
        <f t="shared" si="105"/>
        <v>n/a</v>
      </c>
      <c r="S104" s="8"/>
      <c r="T104" s="51">
        <f t="shared" si="106"/>
        <v>0</v>
      </c>
      <c r="U104" s="51">
        <f>+VLOOKUP(A104,'b-data'!A:BR,52)</f>
        <v>0</v>
      </c>
      <c r="V104" s="51">
        <f t="shared" si="107"/>
        <v>0</v>
      </c>
      <c r="W104" s="34" t="str">
        <f t="shared" si="108"/>
        <v>n/a</v>
      </c>
      <c r="X104" s="34" t="str">
        <f t="shared" si="109"/>
        <v>n/a</v>
      </c>
    </row>
    <row r="105" spans="1:24" hidden="1" outlineLevel="2" x14ac:dyDescent="0.2">
      <c r="B105" s="38"/>
      <c r="C105" s="8"/>
      <c r="D105" s="51"/>
      <c r="E105" s="51"/>
      <c r="F105" s="51"/>
      <c r="G105" s="51"/>
      <c r="H105" s="51"/>
      <c r="I105" s="51"/>
      <c r="J105" s="51"/>
      <c r="K105" s="51"/>
      <c r="L105" s="51"/>
      <c r="M105" s="8"/>
      <c r="N105" s="51"/>
      <c r="O105" s="51"/>
      <c r="P105" s="51"/>
      <c r="S105" s="8"/>
      <c r="T105" s="51"/>
      <c r="U105" s="51"/>
      <c r="V105" s="51"/>
    </row>
    <row r="106" spans="1:24" hidden="1" outlineLevel="1" x14ac:dyDescent="0.2">
      <c r="C106" s="8"/>
      <c r="D106" s="51"/>
      <c r="E106" s="51"/>
      <c r="F106" s="51"/>
      <c r="G106" s="51"/>
      <c r="H106" s="51"/>
      <c r="I106" s="51"/>
      <c r="J106" s="51"/>
      <c r="K106" s="51"/>
      <c r="L106" s="51"/>
      <c r="M106" s="8"/>
      <c r="N106" s="51"/>
      <c r="O106" s="51"/>
      <c r="P106" s="51"/>
      <c r="S106" s="8"/>
      <c r="T106" s="51"/>
      <c r="U106" s="51"/>
      <c r="V106" s="51"/>
    </row>
    <row r="107" spans="1:24" collapsed="1" x14ac:dyDescent="0.2">
      <c r="C107" s="8"/>
      <c r="D107" s="51"/>
      <c r="E107" s="51"/>
      <c r="F107" s="51"/>
      <c r="G107" s="51"/>
      <c r="H107" s="51"/>
      <c r="I107" s="51"/>
      <c r="J107" s="51"/>
      <c r="K107" s="51"/>
      <c r="L107" s="51"/>
      <c r="M107" s="8"/>
      <c r="N107" s="51"/>
      <c r="O107" s="51"/>
      <c r="P107" s="51"/>
      <c r="S107" s="8"/>
      <c r="T107" s="51"/>
      <c r="U107" s="51"/>
      <c r="V107" s="51"/>
    </row>
    <row r="108" spans="1:24" x14ac:dyDescent="0.2">
      <c r="B108" s="25" t="str">
        <f>+dict!C1627</f>
        <v>B. Umlaufvermögen</v>
      </c>
      <c r="C108" s="8"/>
      <c r="D108" s="52">
        <f>+D110+D134+D238</f>
        <v>4396.7571473078115</v>
      </c>
      <c r="E108" s="52">
        <f t="shared" ref="E108" si="110">+E110+E134+E238</f>
        <v>7541.6321593639877</v>
      </c>
      <c r="F108" s="52">
        <f>+F110+F134+F238</f>
        <v>10995.376707919297</v>
      </c>
      <c r="G108" s="52">
        <f t="shared" ref="G108:L108" si="111">+G110+G134+G238</f>
        <v>14817.10008090219</v>
      </c>
      <c r="H108" s="52">
        <f t="shared" si="111"/>
        <v>19102.140665828683</v>
      </c>
      <c r="I108" s="52">
        <f t="shared" si="111"/>
        <v>18046.380665828689</v>
      </c>
      <c r="J108" s="52">
        <f t="shared" si="111"/>
        <v>19102.140665828683</v>
      </c>
      <c r="K108" s="52">
        <f t="shared" si="111"/>
        <v>19102.140665828683</v>
      </c>
      <c r="L108" s="52">
        <f t="shared" si="111"/>
        <v>19102.140665828683</v>
      </c>
      <c r="M108" s="8"/>
      <c r="N108" s="52">
        <f t="shared" ref="N108:P108" si="112">+N110+N134+N238</f>
        <v>19102.140665828683</v>
      </c>
      <c r="O108" s="52">
        <f t="shared" si="112"/>
        <v>19102.140665828683</v>
      </c>
      <c r="P108" s="52">
        <f t="shared" si="112"/>
        <v>18046.380665828689</v>
      </c>
      <c r="Q108" s="30">
        <f>IFERROR(P108/O108-1,"n/a")</f>
        <v>-5.5269198278317333E-2</v>
      </c>
      <c r="R108" s="30">
        <f>IFERROR(P108/N108-1,"n/a")</f>
        <v>-5.5269198278317333E-2</v>
      </c>
      <c r="S108" s="8"/>
      <c r="T108" s="52">
        <f t="shared" ref="T108:V108" si="113">+T110+T134+T238</f>
        <v>19102.140665828683</v>
      </c>
      <c r="U108" s="52">
        <f t="shared" si="113"/>
        <v>19102.140665828683</v>
      </c>
      <c r="V108" s="52">
        <f t="shared" si="113"/>
        <v>18046.380665828689</v>
      </c>
      <c r="W108" s="30">
        <f>IFERROR(V108/U108-1,"n/a")</f>
        <v>-5.5269198278317333E-2</v>
      </c>
      <c r="X108" s="30">
        <f>IFERROR(V108/T108-1,"n/a")</f>
        <v>-5.5269198278317333E-2</v>
      </c>
    </row>
    <row r="109" spans="1:24" x14ac:dyDescent="0.2">
      <c r="C109" s="8"/>
      <c r="D109" s="51"/>
      <c r="E109" s="51"/>
      <c r="F109" s="51"/>
      <c r="G109" s="51"/>
      <c r="H109" s="51"/>
      <c r="I109" s="51"/>
      <c r="J109" s="51"/>
      <c r="K109" s="51"/>
      <c r="L109" s="51"/>
      <c r="M109" s="8"/>
      <c r="N109" s="51"/>
      <c r="O109" s="51"/>
      <c r="P109" s="51"/>
      <c r="S109" s="8"/>
      <c r="T109" s="51"/>
      <c r="U109" s="51"/>
      <c r="V109" s="51"/>
    </row>
    <row r="110" spans="1:24" x14ac:dyDescent="0.2">
      <c r="B110" s="38" t="str">
        <f>+dict!C1628</f>
        <v>I. Vorräte</v>
      </c>
      <c r="C110" s="8"/>
      <c r="D110" s="51">
        <f>+D111+D114+D119+D125</f>
        <v>340</v>
      </c>
      <c r="E110" s="51">
        <f t="shared" ref="E110" si="114">+E111+E114+E119+E125</f>
        <v>555</v>
      </c>
      <c r="F110" s="51">
        <f>+F111+F114+F119+F125</f>
        <v>770</v>
      </c>
      <c r="G110" s="51">
        <f t="shared" ref="G110:L110" si="115">+G111+G114+G119+G125</f>
        <v>985</v>
      </c>
      <c r="H110" s="51">
        <f t="shared" si="115"/>
        <v>1199.9999999999995</v>
      </c>
      <c r="I110" s="51">
        <f t="shared" si="115"/>
        <v>1199.9999999999995</v>
      </c>
      <c r="J110" s="51">
        <f t="shared" si="115"/>
        <v>1199.9999999999995</v>
      </c>
      <c r="K110" s="51">
        <f t="shared" si="115"/>
        <v>1199.9999999999995</v>
      </c>
      <c r="L110" s="51">
        <f t="shared" si="115"/>
        <v>1199.9999999999995</v>
      </c>
      <c r="M110" s="8"/>
      <c r="N110" s="51">
        <f t="shared" ref="N110:P110" si="116">+N111+N114+N119+N125</f>
        <v>1199.9999999999995</v>
      </c>
      <c r="O110" s="51">
        <f t="shared" si="116"/>
        <v>1199.9999999999995</v>
      </c>
      <c r="P110" s="51">
        <f t="shared" si="116"/>
        <v>1199.9999999999995</v>
      </c>
      <c r="Q110" s="34">
        <f t="shared" ref="Q110:Q111" si="117">IFERROR(P110/O110-1,"n/a")</f>
        <v>0</v>
      </c>
      <c r="R110" s="34">
        <f t="shared" ref="R110:R111" si="118">IFERROR(P110/N110-1,"n/a")</f>
        <v>0</v>
      </c>
      <c r="S110" s="8"/>
      <c r="T110" s="51">
        <f t="shared" ref="T110:V110" si="119">+T111+T114+T119+T125</f>
        <v>1199.9999999999995</v>
      </c>
      <c r="U110" s="51">
        <f t="shared" si="119"/>
        <v>1199.9999999999995</v>
      </c>
      <c r="V110" s="51">
        <f t="shared" si="119"/>
        <v>1199.9999999999995</v>
      </c>
      <c r="W110" s="34">
        <f t="shared" ref="W110:W111" si="120">IFERROR(V110/U110-1,"n/a")</f>
        <v>0</v>
      </c>
      <c r="X110" s="34">
        <f t="shared" ref="X110:X111" si="121">IFERROR(V110/T110-1,"n/a")</f>
        <v>0</v>
      </c>
    </row>
    <row r="111" spans="1:24" hidden="1" outlineLevel="1" x14ac:dyDescent="0.2">
      <c r="A111" s="37" t="s">
        <v>240</v>
      </c>
      <c r="B111" s="39" t="str">
        <f>+dict!C1629</f>
        <v>1. Roh-, Hilfs- und Betriebsstoffe</v>
      </c>
      <c r="C111" s="8"/>
      <c r="D111" s="51">
        <f>+SUM(D112:D113)</f>
        <v>0</v>
      </c>
      <c r="E111" s="51">
        <f t="shared" ref="E111" si="122">+SUM(E112:E113)</f>
        <v>0</v>
      </c>
      <c r="F111" s="51">
        <f>+SUM(F112:F113)</f>
        <v>0</v>
      </c>
      <c r="G111" s="51">
        <f t="shared" ref="G111:L111" si="123">+SUM(G112:G113)</f>
        <v>0</v>
      </c>
      <c r="H111" s="51">
        <f t="shared" si="123"/>
        <v>0</v>
      </c>
      <c r="I111" s="51">
        <f t="shared" si="123"/>
        <v>0</v>
      </c>
      <c r="J111" s="51">
        <f t="shared" si="123"/>
        <v>0</v>
      </c>
      <c r="K111" s="51">
        <f t="shared" si="123"/>
        <v>0</v>
      </c>
      <c r="L111" s="51">
        <f t="shared" si="123"/>
        <v>0</v>
      </c>
      <c r="M111" s="8"/>
      <c r="N111" s="51">
        <f t="shared" ref="N111:P111" si="124">+SUM(N112:N113)</f>
        <v>0</v>
      </c>
      <c r="O111" s="51">
        <f t="shared" si="124"/>
        <v>0</v>
      </c>
      <c r="P111" s="51">
        <f t="shared" si="124"/>
        <v>0</v>
      </c>
      <c r="Q111" s="34" t="str">
        <f t="shared" si="117"/>
        <v>n/a</v>
      </c>
      <c r="R111" s="34" t="str">
        <f t="shared" si="118"/>
        <v>n/a</v>
      </c>
      <c r="S111" s="8"/>
      <c r="T111" s="51">
        <f t="shared" ref="T111:V111" si="125">+SUM(T112:T113)</f>
        <v>0</v>
      </c>
      <c r="U111" s="51">
        <f t="shared" si="125"/>
        <v>0</v>
      </c>
      <c r="V111" s="51">
        <f t="shared" si="125"/>
        <v>0</v>
      </c>
      <c r="W111" s="34" t="str">
        <f t="shared" si="120"/>
        <v>n/a</v>
      </c>
      <c r="X111" s="34" t="str">
        <f t="shared" si="121"/>
        <v>n/a</v>
      </c>
    </row>
    <row r="112" spans="1:24" hidden="1" outlineLevel="2" x14ac:dyDescent="0.2">
      <c r="A112" s="37">
        <f>+masterfile!B975</f>
        <v>3970</v>
      </c>
      <c r="B112" s="41" t="str">
        <f>+masterfile!D975</f>
        <v>3970 Bestand Roh-,Hilfs- und Betriebsstoffe</v>
      </c>
      <c r="C112" s="11"/>
      <c r="D112" s="51">
        <f>+VLOOKUP(A112,'b-data'!A:F,4)</f>
        <v>0</v>
      </c>
      <c r="E112" s="51">
        <f>+VLOOKUP(A112,'b-data'!A:G,5)</f>
        <v>0</v>
      </c>
      <c r="F112" s="51">
        <f>+VLOOKUP(A112,'b-data'!A:F,6)</f>
        <v>0</v>
      </c>
      <c r="G112" s="51">
        <f>+VLOOKUP(A112,'b-data'!A:G,7)</f>
        <v>0</v>
      </c>
      <c r="H112" s="51">
        <f>+VLOOKUP(A112,'b-data'!A:V,22)</f>
        <v>0</v>
      </c>
      <c r="I112" s="51">
        <f t="shared" ref="I112" si="126">+U112+P112-O112</f>
        <v>0</v>
      </c>
      <c r="J112" s="51">
        <f>+VLOOKUP(A112,'b-data'!A:BR,66)</f>
        <v>0</v>
      </c>
      <c r="K112" s="51">
        <f>+VLOOKUP(A112,'b-data'!A:BR,68)</f>
        <v>0</v>
      </c>
      <c r="L112" s="51">
        <f>+VLOOKUP(A112,'b-data'!A:BR,70)</f>
        <v>0</v>
      </c>
      <c r="M112" s="11"/>
      <c r="N112" s="51">
        <f>+VLOOKUP(A112,'b-data'!A:BR,21)</f>
        <v>0</v>
      </c>
      <c r="O112" s="51">
        <f>+VLOOKUP(A112,'b-data'!A:BR,51)</f>
        <v>0</v>
      </c>
      <c r="P112" s="51">
        <f>+VLOOKUP(A112,'b-data'!A:BR,36)</f>
        <v>0</v>
      </c>
      <c r="Q112" s="34" t="str">
        <f t="shared" ref="Q112" si="127">IFERROR(P112/O112-1,"n/a")</f>
        <v>n/a</v>
      </c>
      <c r="R112" s="34" t="str">
        <f t="shared" ref="R112" si="128">IFERROR(P112/N112-1,"n/a")</f>
        <v>n/a</v>
      </c>
      <c r="S112" s="11"/>
      <c r="T112" s="51">
        <f t="shared" ref="T112" si="129">+H112</f>
        <v>0</v>
      </c>
      <c r="U112" s="51">
        <f>+VLOOKUP(A112,'b-data'!A:BR,52)</f>
        <v>0</v>
      </c>
      <c r="V112" s="51">
        <f t="shared" ref="V112" si="130">+I112</f>
        <v>0</v>
      </c>
      <c r="W112" s="34" t="str">
        <f t="shared" ref="W112" si="131">IFERROR(V112/U112-1,"n/a")</f>
        <v>n/a</v>
      </c>
      <c r="X112" s="34" t="str">
        <f t="shared" ref="X112" si="132">IFERROR(V112/T112-1,"n/a")</f>
        <v>n/a</v>
      </c>
    </row>
    <row r="113" spans="1:24" hidden="1" outlineLevel="2" x14ac:dyDescent="0.2">
      <c r="B113" s="39"/>
      <c r="C113" s="11"/>
      <c r="D113" s="51"/>
      <c r="E113" s="51"/>
      <c r="F113" s="51"/>
      <c r="G113" s="51"/>
      <c r="H113" s="51"/>
      <c r="I113" s="51"/>
      <c r="J113" s="51"/>
      <c r="K113" s="51"/>
      <c r="L113" s="51"/>
      <c r="M113" s="11"/>
      <c r="N113" s="51"/>
      <c r="O113" s="51"/>
      <c r="P113" s="51"/>
      <c r="S113" s="11"/>
      <c r="T113" s="51"/>
      <c r="U113" s="51"/>
      <c r="V113" s="51"/>
    </row>
    <row r="114" spans="1:24" hidden="1" outlineLevel="1" x14ac:dyDescent="0.2">
      <c r="A114" s="37" t="s">
        <v>241</v>
      </c>
      <c r="B114" s="39" t="str">
        <f>+dict!C1630</f>
        <v>2. unfertige Erzeugnisse, unfertige Leistungen</v>
      </c>
      <c r="C114" s="11"/>
      <c r="D114" s="51">
        <f>+SUM(D115:D118)</f>
        <v>200</v>
      </c>
      <c r="E114" s="51">
        <f t="shared" ref="E114" si="133">+SUM(E115:E118)</f>
        <v>400</v>
      </c>
      <c r="F114" s="51">
        <f>+SUM(F115:F118)</f>
        <v>600</v>
      </c>
      <c r="G114" s="51">
        <f t="shared" ref="G114:L114" si="134">+SUM(G115:G118)</f>
        <v>800</v>
      </c>
      <c r="H114" s="51">
        <f t="shared" si="134"/>
        <v>999.99999999999955</v>
      </c>
      <c r="I114" s="51">
        <f t="shared" si="134"/>
        <v>999.99999999999955</v>
      </c>
      <c r="J114" s="51">
        <f t="shared" si="134"/>
        <v>999.99999999999955</v>
      </c>
      <c r="K114" s="51">
        <f t="shared" si="134"/>
        <v>999.99999999999955</v>
      </c>
      <c r="L114" s="51">
        <f t="shared" si="134"/>
        <v>999.99999999999955</v>
      </c>
      <c r="M114" s="11"/>
      <c r="N114" s="51">
        <f t="shared" ref="N114:P114" si="135">+SUM(N115:N118)</f>
        <v>999.99999999999955</v>
      </c>
      <c r="O114" s="51">
        <f t="shared" si="135"/>
        <v>999.99999999999955</v>
      </c>
      <c r="P114" s="51">
        <f t="shared" si="135"/>
        <v>999.99999999999955</v>
      </c>
      <c r="Q114" s="34">
        <f t="shared" ref="Q114" si="136">IFERROR(P114/O114-1,"n/a")</f>
        <v>0</v>
      </c>
      <c r="R114" s="34">
        <f t="shared" ref="R114" si="137">IFERROR(P114/N114-1,"n/a")</f>
        <v>0</v>
      </c>
      <c r="S114" s="11"/>
      <c r="T114" s="51">
        <f t="shared" ref="T114:V114" si="138">+SUM(T115:T118)</f>
        <v>999.99999999999955</v>
      </c>
      <c r="U114" s="51">
        <f t="shared" si="138"/>
        <v>999.99999999999955</v>
      </c>
      <c r="V114" s="51">
        <f t="shared" si="138"/>
        <v>999.99999999999955</v>
      </c>
      <c r="W114" s="34">
        <f t="shared" ref="W114" si="139">IFERROR(V114/U114-1,"n/a")</f>
        <v>0</v>
      </c>
      <c r="X114" s="34">
        <f t="shared" ref="X114" si="140">IFERROR(V114/T114-1,"n/a")</f>
        <v>0</v>
      </c>
    </row>
    <row r="115" spans="1:24" hidden="1" outlineLevel="2" x14ac:dyDescent="0.2">
      <c r="A115" s="37">
        <f>+masterfile!B1203</f>
        <v>7000</v>
      </c>
      <c r="B115" s="41" t="str">
        <f>+masterfile!D1203</f>
        <v>7000 Unfertige Erzeugnisse und Leistungen</v>
      </c>
      <c r="C115" s="11"/>
      <c r="D115" s="51">
        <f>+VLOOKUP(A115,'b-data'!A:F,4)</f>
        <v>0</v>
      </c>
      <c r="E115" s="51">
        <f>+VLOOKUP(A115,'b-data'!A:G,5)</f>
        <v>0</v>
      </c>
      <c r="F115" s="51">
        <f>+VLOOKUP(A115,'b-data'!A:F,6)</f>
        <v>0</v>
      </c>
      <c r="G115" s="51">
        <f>+VLOOKUP(A115,'b-data'!A:G,7)</f>
        <v>0</v>
      </c>
      <c r="H115" s="51">
        <f>+VLOOKUP(A115,'b-data'!A:V,22)</f>
        <v>0</v>
      </c>
      <c r="I115" s="51">
        <f t="shared" ref="I115:I117" si="141">+U115+P115-O115</f>
        <v>0</v>
      </c>
      <c r="J115" s="51">
        <f>+VLOOKUP(A115,'b-data'!A:BR,66)</f>
        <v>0</v>
      </c>
      <c r="K115" s="51">
        <f>+VLOOKUP(A115,'b-data'!A:BR,68)</f>
        <v>0</v>
      </c>
      <c r="L115" s="51">
        <f>+VLOOKUP(A115,'b-data'!A:BR,70)</f>
        <v>0</v>
      </c>
      <c r="M115" s="11"/>
      <c r="N115" s="51">
        <f>+VLOOKUP(A115,'b-data'!A:BR,21)</f>
        <v>0</v>
      </c>
      <c r="O115" s="51">
        <f>+VLOOKUP(A115,'b-data'!A:BR,51)</f>
        <v>0</v>
      </c>
      <c r="P115" s="51">
        <f>+VLOOKUP(A115,'b-data'!A:BR,36)</f>
        <v>0</v>
      </c>
      <c r="Q115" s="34" t="str">
        <f t="shared" ref="Q115:Q117" si="142">IFERROR(P115/O115-1,"n/a")</f>
        <v>n/a</v>
      </c>
      <c r="R115" s="34" t="str">
        <f t="shared" ref="R115:R117" si="143">IFERROR(P115/N115-1,"n/a")</f>
        <v>n/a</v>
      </c>
      <c r="S115" s="11"/>
      <c r="T115" s="51">
        <f t="shared" ref="T115:T117" si="144">+H115</f>
        <v>0</v>
      </c>
      <c r="U115" s="51">
        <f>+VLOOKUP(A115,'b-data'!A:BR,52)</f>
        <v>0</v>
      </c>
      <c r="V115" s="51">
        <f t="shared" ref="V115:V117" si="145">+I115</f>
        <v>0</v>
      </c>
      <c r="W115" s="34" t="str">
        <f t="shared" ref="W115:W117" si="146">IFERROR(V115/U115-1,"n/a")</f>
        <v>n/a</v>
      </c>
      <c r="X115" s="34" t="str">
        <f t="shared" ref="X115:X117" si="147">IFERROR(V115/T115-1,"n/a")</f>
        <v>n/a</v>
      </c>
    </row>
    <row r="116" spans="1:24" hidden="1" outlineLevel="2" x14ac:dyDescent="0.2">
      <c r="A116" s="37">
        <f>+masterfile!B1204</f>
        <v>7050</v>
      </c>
      <c r="B116" s="41" t="str">
        <f>+masterfile!D1204</f>
        <v>7050 Unfertige Erzeugnisse</v>
      </c>
      <c r="C116" s="11"/>
      <c r="D116" s="51">
        <f>+VLOOKUP(A116,'b-data'!A:F,4)</f>
        <v>0</v>
      </c>
      <c r="E116" s="51">
        <f>+VLOOKUP(A116,'b-data'!A:G,5)</f>
        <v>0</v>
      </c>
      <c r="F116" s="51">
        <f>+VLOOKUP(A116,'b-data'!A:F,6)</f>
        <v>0</v>
      </c>
      <c r="G116" s="51">
        <f>+VLOOKUP(A116,'b-data'!A:G,7)</f>
        <v>0</v>
      </c>
      <c r="H116" s="51">
        <f>+VLOOKUP(A116,'b-data'!A:V,22)</f>
        <v>0</v>
      </c>
      <c r="I116" s="51">
        <f t="shared" si="141"/>
        <v>0</v>
      </c>
      <c r="J116" s="51">
        <f>+VLOOKUP(A116,'b-data'!A:BR,66)</f>
        <v>0</v>
      </c>
      <c r="K116" s="51">
        <f>+VLOOKUP(A116,'b-data'!A:BR,68)</f>
        <v>0</v>
      </c>
      <c r="L116" s="51">
        <f>+VLOOKUP(A116,'b-data'!A:BR,70)</f>
        <v>0</v>
      </c>
      <c r="M116" s="11"/>
      <c r="N116" s="51">
        <f>+VLOOKUP(A116,'b-data'!A:BR,21)</f>
        <v>0</v>
      </c>
      <c r="O116" s="51">
        <f>+VLOOKUP(A116,'b-data'!A:BR,51)</f>
        <v>0</v>
      </c>
      <c r="P116" s="51">
        <f>+VLOOKUP(A116,'b-data'!A:BR,36)</f>
        <v>0</v>
      </c>
      <c r="Q116" s="34" t="str">
        <f t="shared" si="142"/>
        <v>n/a</v>
      </c>
      <c r="R116" s="34" t="str">
        <f t="shared" si="143"/>
        <v>n/a</v>
      </c>
      <c r="S116" s="11"/>
      <c r="T116" s="51">
        <f t="shared" si="144"/>
        <v>0</v>
      </c>
      <c r="U116" s="51">
        <f>+VLOOKUP(A116,'b-data'!A:BR,52)</f>
        <v>0</v>
      </c>
      <c r="V116" s="51">
        <f t="shared" si="145"/>
        <v>0</v>
      </c>
      <c r="W116" s="34" t="str">
        <f t="shared" si="146"/>
        <v>n/a</v>
      </c>
      <c r="X116" s="34" t="str">
        <f t="shared" si="147"/>
        <v>n/a</v>
      </c>
    </row>
    <row r="117" spans="1:24" hidden="1" outlineLevel="2" x14ac:dyDescent="0.2">
      <c r="A117" s="37">
        <f>+masterfile!B1205</f>
        <v>7080</v>
      </c>
      <c r="B117" s="41" t="str">
        <f>+masterfile!D1205</f>
        <v>7080 Unfertige Leistungen</v>
      </c>
      <c r="C117" s="11"/>
      <c r="D117" s="51">
        <f>+VLOOKUP(A117,'b-data'!A:F,4)</f>
        <v>200</v>
      </c>
      <c r="E117" s="51">
        <f>+VLOOKUP(A117,'b-data'!A:G,5)</f>
        <v>400</v>
      </c>
      <c r="F117" s="51">
        <f>+VLOOKUP(A117,'b-data'!A:F,6)</f>
        <v>600</v>
      </c>
      <c r="G117" s="51">
        <f>+VLOOKUP(A117,'b-data'!A:G,7)</f>
        <v>800</v>
      </c>
      <c r="H117" s="51">
        <f>+VLOOKUP(A117,'b-data'!A:V,22)</f>
        <v>999.99999999999955</v>
      </c>
      <c r="I117" s="51">
        <f t="shared" si="141"/>
        <v>999.99999999999955</v>
      </c>
      <c r="J117" s="51">
        <f>+VLOOKUP(A117,'b-data'!A:BR,66)</f>
        <v>999.99999999999955</v>
      </c>
      <c r="K117" s="51">
        <f>+VLOOKUP(A117,'b-data'!A:BR,68)</f>
        <v>999.99999999999955</v>
      </c>
      <c r="L117" s="51">
        <f>+VLOOKUP(A117,'b-data'!A:BR,70)</f>
        <v>999.99999999999955</v>
      </c>
      <c r="M117" s="11"/>
      <c r="N117" s="51">
        <f>+VLOOKUP(A117,'b-data'!A:BR,21)</f>
        <v>999.99999999999955</v>
      </c>
      <c r="O117" s="51">
        <f>+VLOOKUP(A117,'b-data'!A:BR,51)</f>
        <v>999.99999999999955</v>
      </c>
      <c r="P117" s="51">
        <f>+VLOOKUP(A117,'b-data'!A:BR,36)</f>
        <v>999.99999999999955</v>
      </c>
      <c r="Q117" s="34">
        <f t="shared" si="142"/>
        <v>0</v>
      </c>
      <c r="R117" s="34">
        <f t="shared" si="143"/>
        <v>0</v>
      </c>
      <c r="S117" s="11"/>
      <c r="T117" s="51">
        <f t="shared" si="144"/>
        <v>999.99999999999955</v>
      </c>
      <c r="U117" s="51">
        <f>+VLOOKUP(A117,'b-data'!A:BR,52)</f>
        <v>999.99999999999955</v>
      </c>
      <c r="V117" s="51">
        <f t="shared" si="145"/>
        <v>999.99999999999955</v>
      </c>
      <c r="W117" s="34">
        <f t="shared" si="146"/>
        <v>0</v>
      </c>
      <c r="X117" s="34">
        <f t="shared" si="147"/>
        <v>0</v>
      </c>
    </row>
    <row r="118" spans="1:24" hidden="1" outlineLevel="2" x14ac:dyDescent="0.2">
      <c r="B118" s="39"/>
      <c r="C118" s="11"/>
      <c r="D118" s="51"/>
      <c r="E118" s="51"/>
      <c r="F118" s="51"/>
      <c r="G118" s="51"/>
      <c r="H118" s="51"/>
      <c r="I118" s="51"/>
      <c r="J118" s="51"/>
      <c r="K118" s="51"/>
      <c r="L118" s="51"/>
      <c r="M118" s="11"/>
      <c r="N118" s="51"/>
      <c r="O118" s="51"/>
      <c r="P118" s="51"/>
      <c r="S118" s="11"/>
      <c r="T118" s="51"/>
      <c r="U118" s="51"/>
      <c r="V118" s="51"/>
    </row>
    <row r="119" spans="1:24" hidden="1" outlineLevel="1" x14ac:dyDescent="0.2">
      <c r="A119" s="37" t="s">
        <v>242</v>
      </c>
      <c r="B119" s="39" t="str">
        <f>+dict!C1631</f>
        <v>3. fertige Erzeugnisse und Waren</v>
      </c>
      <c r="C119" s="11"/>
      <c r="D119" s="51">
        <f>+SUM(D120:D124)</f>
        <v>140</v>
      </c>
      <c r="E119" s="51">
        <f t="shared" ref="E119" si="148">+SUM(E120:E124)</f>
        <v>155</v>
      </c>
      <c r="F119" s="51">
        <f>+SUM(F120:F124)</f>
        <v>170</v>
      </c>
      <c r="G119" s="51">
        <f t="shared" ref="G119:L119" si="149">+SUM(G120:G124)</f>
        <v>185</v>
      </c>
      <c r="H119" s="51">
        <f t="shared" si="149"/>
        <v>200</v>
      </c>
      <c r="I119" s="51">
        <f t="shared" si="149"/>
        <v>200</v>
      </c>
      <c r="J119" s="51">
        <f t="shared" si="149"/>
        <v>200</v>
      </c>
      <c r="K119" s="51">
        <f t="shared" si="149"/>
        <v>200</v>
      </c>
      <c r="L119" s="51">
        <f t="shared" si="149"/>
        <v>200</v>
      </c>
      <c r="M119" s="11"/>
      <c r="N119" s="51">
        <f t="shared" ref="N119:P119" si="150">+SUM(N120:N124)</f>
        <v>200</v>
      </c>
      <c r="O119" s="51">
        <f t="shared" si="150"/>
        <v>200</v>
      </c>
      <c r="P119" s="51">
        <f t="shared" si="150"/>
        <v>200</v>
      </c>
      <c r="Q119" s="34">
        <f t="shared" ref="Q119" si="151">IFERROR(P119/O119-1,"n/a")</f>
        <v>0</v>
      </c>
      <c r="R119" s="34">
        <f t="shared" ref="R119" si="152">IFERROR(P119/N119-1,"n/a")</f>
        <v>0</v>
      </c>
      <c r="S119" s="11"/>
      <c r="T119" s="51">
        <f t="shared" ref="T119:V119" si="153">+SUM(T120:T124)</f>
        <v>200</v>
      </c>
      <c r="U119" s="51">
        <f t="shared" si="153"/>
        <v>200</v>
      </c>
      <c r="V119" s="51">
        <f t="shared" si="153"/>
        <v>200</v>
      </c>
      <c r="W119" s="34">
        <f t="shared" ref="W119" si="154">IFERROR(V119/U119-1,"n/a")</f>
        <v>0</v>
      </c>
      <c r="X119" s="34">
        <f t="shared" ref="X119" si="155">IFERROR(V119/T119-1,"n/a")</f>
        <v>0</v>
      </c>
    </row>
    <row r="120" spans="1:24" hidden="1" outlineLevel="2" x14ac:dyDescent="0.2">
      <c r="A120" s="37">
        <f>+masterfile!B976</f>
        <v>3980</v>
      </c>
      <c r="B120" s="41" t="str">
        <f>+masterfile!D976</f>
        <v>3980 Bestand Waren</v>
      </c>
      <c r="D120" s="51">
        <f>+VLOOKUP(A120,'b-data'!A:F,4)</f>
        <v>140</v>
      </c>
      <c r="E120" s="51">
        <f>+VLOOKUP(A120,'b-data'!A:G,5)</f>
        <v>155</v>
      </c>
      <c r="F120" s="51">
        <f>+VLOOKUP(A120,'b-data'!A:F,6)</f>
        <v>170</v>
      </c>
      <c r="G120" s="51">
        <f>+VLOOKUP(A120,'b-data'!A:G,7)</f>
        <v>185</v>
      </c>
      <c r="H120" s="51">
        <f>+VLOOKUP(A120,'b-data'!A:V,22)</f>
        <v>200</v>
      </c>
      <c r="I120" s="51">
        <f t="shared" ref="I120:I123" si="156">+U120+P120-O120</f>
        <v>200</v>
      </c>
      <c r="J120" s="51">
        <f>+VLOOKUP(A120,'b-data'!A:BR,66)</f>
        <v>200</v>
      </c>
      <c r="K120" s="51">
        <f>+VLOOKUP(A120,'b-data'!A:BR,68)</f>
        <v>200</v>
      </c>
      <c r="L120" s="51">
        <f>+VLOOKUP(A120,'b-data'!A:BR,70)</f>
        <v>200</v>
      </c>
      <c r="N120" s="51">
        <f>+VLOOKUP(A120,'b-data'!A:BR,21)</f>
        <v>200</v>
      </c>
      <c r="O120" s="51">
        <f>+VLOOKUP(A120,'b-data'!A:BR,51)</f>
        <v>200</v>
      </c>
      <c r="P120" s="51">
        <f>+VLOOKUP(A120,'b-data'!A:BR,36)</f>
        <v>200</v>
      </c>
      <c r="Q120" s="34">
        <f t="shared" ref="Q120:Q123" si="157">IFERROR(P120/O120-1,"n/a")</f>
        <v>0</v>
      </c>
      <c r="R120" s="34">
        <f t="shared" ref="R120:R123" si="158">IFERROR(P120/N120-1,"n/a")</f>
        <v>0</v>
      </c>
      <c r="T120" s="51">
        <f t="shared" ref="T120:T123" si="159">+H120</f>
        <v>200</v>
      </c>
      <c r="U120" s="51">
        <f>+VLOOKUP(A120,'b-data'!A:BR,52)</f>
        <v>200</v>
      </c>
      <c r="V120" s="51">
        <f t="shared" ref="V120:V123" si="160">+I120</f>
        <v>200</v>
      </c>
      <c r="W120" s="34">
        <f t="shared" ref="W120:W123" si="161">IFERROR(V120/U120-1,"n/a")</f>
        <v>0</v>
      </c>
      <c r="X120" s="34">
        <f t="shared" ref="X120:X123" si="162">IFERROR(V120/T120-1,"n/a")</f>
        <v>0</v>
      </c>
    </row>
    <row r="121" spans="1:24" hidden="1" outlineLevel="2" x14ac:dyDescent="0.2">
      <c r="A121" s="37">
        <f>+masterfile!B1208</f>
        <v>7100</v>
      </c>
      <c r="B121" s="41" t="str">
        <f>+masterfile!D1208</f>
        <v>7100 Fertige Erzeugnisse und Waren</v>
      </c>
      <c r="C121" s="8"/>
      <c r="D121" s="51">
        <f>+VLOOKUP(A121,'b-data'!A:F,4)</f>
        <v>0</v>
      </c>
      <c r="E121" s="51">
        <f>+VLOOKUP(A121,'b-data'!A:G,5)</f>
        <v>0</v>
      </c>
      <c r="F121" s="51">
        <f>+VLOOKUP(A121,'b-data'!A:F,6)</f>
        <v>0</v>
      </c>
      <c r="G121" s="51">
        <f>+VLOOKUP(A121,'b-data'!A:G,7)</f>
        <v>0</v>
      </c>
      <c r="H121" s="51">
        <f>+VLOOKUP(A121,'b-data'!A:V,22)</f>
        <v>0</v>
      </c>
      <c r="I121" s="51">
        <f t="shared" si="156"/>
        <v>0</v>
      </c>
      <c r="J121" s="51">
        <f>+VLOOKUP(A121,'b-data'!A:BR,66)</f>
        <v>0</v>
      </c>
      <c r="K121" s="51">
        <f>+VLOOKUP(A121,'b-data'!A:BR,68)</f>
        <v>0</v>
      </c>
      <c r="L121" s="51">
        <f>+VLOOKUP(A121,'b-data'!A:BR,70)</f>
        <v>0</v>
      </c>
      <c r="M121" s="8"/>
      <c r="N121" s="51">
        <f>+VLOOKUP(A121,'b-data'!A:BR,21)</f>
        <v>0</v>
      </c>
      <c r="O121" s="51">
        <f>+VLOOKUP(A121,'b-data'!A:BR,51)</f>
        <v>0</v>
      </c>
      <c r="P121" s="51">
        <f>+VLOOKUP(A121,'b-data'!A:BR,36)</f>
        <v>0</v>
      </c>
      <c r="Q121" s="34" t="str">
        <f t="shared" si="157"/>
        <v>n/a</v>
      </c>
      <c r="R121" s="34" t="str">
        <f t="shared" si="158"/>
        <v>n/a</v>
      </c>
      <c r="S121" s="8"/>
      <c r="T121" s="51">
        <f t="shared" si="159"/>
        <v>0</v>
      </c>
      <c r="U121" s="51">
        <f>+VLOOKUP(A121,'b-data'!A:BR,52)</f>
        <v>0</v>
      </c>
      <c r="V121" s="51">
        <f t="shared" si="160"/>
        <v>0</v>
      </c>
      <c r="W121" s="34" t="str">
        <f t="shared" si="161"/>
        <v>n/a</v>
      </c>
      <c r="X121" s="34" t="str">
        <f t="shared" si="162"/>
        <v>n/a</v>
      </c>
    </row>
    <row r="122" spans="1:24" hidden="1" outlineLevel="2" x14ac:dyDescent="0.2">
      <c r="A122" s="37">
        <f>+masterfile!B1209</f>
        <v>7110</v>
      </c>
      <c r="B122" s="41" t="str">
        <f>+masterfile!D1209</f>
        <v>7110 Fertige Erzeugnisse</v>
      </c>
      <c r="D122" s="51">
        <f>+VLOOKUP(A122,'b-data'!A:F,4)</f>
        <v>0</v>
      </c>
      <c r="E122" s="51">
        <f>+VLOOKUP(A122,'b-data'!A:G,5)</f>
        <v>0</v>
      </c>
      <c r="F122" s="51">
        <f>+VLOOKUP(A122,'b-data'!A:F,6)</f>
        <v>0</v>
      </c>
      <c r="G122" s="51">
        <f>+VLOOKUP(A122,'b-data'!A:G,7)</f>
        <v>0</v>
      </c>
      <c r="H122" s="51">
        <f>+VLOOKUP(A122,'b-data'!A:V,22)</f>
        <v>0</v>
      </c>
      <c r="I122" s="51">
        <f t="shared" si="156"/>
        <v>0</v>
      </c>
      <c r="J122" s="51">
        <f>+VLOOKUP(A122,'b-data'!A:BR,66)</f>
        <v>0</v>
      </c>
      <c r="K122" s="51">
        <f>+VLOOKUP(A122,'b-data'!A:BR,68)</f>
        <v>0</v>
      </c>
      <c r="L122" s="51">
        <f>+VLOOKUP(A122,'b-data'!A:BR,70)</f>
        <v>0</v>
      </c>
      <c r="N122" s="51">
        <f>+VLOOKUP(A122,'b-data'!A:BR,21)</f>
        <v>0</v>
      </c>
      <c r="O122" s="51">
        <f>+VLOOKUP(A122,'b-data'!A:BR,51)</f>
        <v>0</v>
      </c>
      <c r="P122" s="51">
        <f>+VLOOKUP(A122,'b-data'!A:BR,36)</f>
        <v>0</v>
      </c>
      <c r="Q122" s="34" t="str">
        <f t="shared" si="157"/>
        <v>n/a</v>
      </c>
      <c r="R122" s="34" t="str">
        <f t="shared" si="158"/>
        <v>n/a</v>
      </c>
      <c r="T122" s="51">
        <f t="shared" si="159"/>
        <v>0</v>
      </c>
      <c r="U122" s="51">
        <f>+VLOOKUP(A122,'b-data'!A:BR,52)</f>
        <v>0</v>
      </c>
      <c r="V122" s="51">
        <f t="shared" si="160"/>
        <v>0</v>
      </c>
      <c r="W122" s="34" t="str">
        <f t="shared" si="161"/>
        <v>n/a</v>
      </c>
      <c r="X122" s="34" t="str">
        <f t="shared" si="162"/>
        <v>n/a</v>
      </c>
    </row>
    <row r="123" spans="1:24" hidden="1" outlineLevel="2" x14ac:dyDescent="0.2">
      <c r="A123" s="37">
        <f>+masterfile!B1210</f>
        <v>7140</v>
      </c>
      <c r="B123" s="41" t="str">
        <f>+masterfile!D1210</f>
        <v>7140 Waren</v>
      </c>
      <c r="D123" s="51">
        <f>+VLOOKUP(A123,'b-data'!A:F,4)</f>
        <v>0</v>
      </c>
      <c r="E123" s="51">
        <f>+VLOOKUP(A123,'b-data'!A:G,5)</f>
        <v>0</v>
      </c>
      <c r="F123" s="51">
        <f>+VLOOKUP(A123,'b-data'!A:F,6)</f>
        <v>0</v>
      </c>
      <c r="G123" s="51">
        <f>+VLOOKUP(A123,'b-data'!A:G,7)</f>
        <v>0</v>
      </c>
      <c r="H123" s="51">
        <f>+VLOOKUP(A123,'b-data'!A:V,22)</f>
        <v>0</v>
      </c>
      <c r="I123" s="51">
        <f t="shared" si="156"/>
        <v>0</v>
      </c>
      <c r="J123" s="51">
        <f>+VLOOKUP(A123,'b-data'!A:BR,66)</f>
        <v>0</v>
      </c>
      <c r="K123" s="51">
        <f>+VLOOKUP(A123,'b-data'!A:BR,68)</f>
        <v>0</v>
      </c>
      <c r="L123" s="51">
        <f>+VLOOKUP(A123,'b-data'!A:BR,70)</f>
        <v>0</v>
      </c>
      <c r="N123" s="51">
        <f>+VLOOKUP(A123,'b-data'!A:BR,21)</f>
        <v>0</v>
      </c>
      <c r="O123" s="51">
        <f>+VLOOKUP(A123,'b-data'!A:BR,51)</f>
        <v>0</v>
      </c>
      <c r="P123" s="51">
        <f>+VLOOKUP(A123,'b-data'!A:BR,36)</f>
        <v>0</v>
      </c>
      <c r="Q123" s="34" t="str">
        <f t="shared" si="157"/>
        <v>n/a</v>
      </c>
      <c r="R123" s="34" t="str">
        <f t="shared" si="158"/>
        <v>n/a</v>
      </c>
      <c r="T123" s="51">
        <f t="shared" si="159"/>
        <v>0</v>
      </c>
      <c r="U123" s="51">
        <f>+VLOOKUP(A123,'b-data'!A:BR,52)</f>
        <v>0</v>
      </c>
      <c r="V123" s="51">
        <f t="shared" si="160"/>
        <v>0</v>
      </c>
      <c r="W123" s="34" t="str">
        <f t="shared" si="161"/>
        <v>n/a</v>
      </c>
      <c r="X123" s="34" t="str">
        <f t="shared" si="162"/>
        <v>n/a</v>
      </c>
    </row>
    <row r="124" spans="1:24" hidden="1" outlineLevel="2" x14ac:dyDescent="0.2">
      <c r="B124" s="39"/>
      <c r="D124" s="51"/>
      <c r="E124" s="51"/>
      <c r="F124" s="51"/>
      <c r="G124" s="51"/>
      <c r="H124" s="51"/>
      <c r="I124" s="51"/>
      <c r="J124" s="51"/>
      <c r="K124" s="51"/>
      <c r="L124" s="51"/>
      <c r="N124" s="51"/>
      <c r="O124" s="51"/>
      <c r="P124" s="51"/>
      <c r="T124" s="51"/>
      <c r="U124" s="51"/>
      <c r="V124" s="51"/>
    </row>
    <row r="125" spans="1:24" hidden="1" outlineLevel="1" x14ac:dyDescent="0.2">
      <c r="B125" s="39" t="str">
        <f>+dict!C1632</f>
        <v>4. geleistete Anzahlungen</v>
      </c>
      <c r="D125" s="51">
        <f>+SUM(D126:D131)</f>
        <v>0</v>
      </c>
      <c r="E125" s="51">
        <f t="shared" ref="E125" si="163">+SUM(E126:E131)</f>
        <v>0</v>
      </c>
      <c r="F125" s="51">
        <f>+SUM(F126:F131)</f>
        <v>0</v>
      </c>
      <c r="G125" s="51">
        <f t="shared" ref="G125:L125" si="164">+SUM(G126:G131)</f>
        <v>0</v>
      </c>
      <c r="H125" s="51">
        <f t="shared" si="164"/>
        <v>0</v>
      </c>
      <c r="I125" s="51">
        <f t="shared" si="164"/>
        <v>0</v>
      </c>
      <c r="J125" s="51">
        <f t="shared" si="164"/>
        <v>0</v>
      </c>
      <c r="K125" s="51">
        <f t="shared" si="164"/>
        <v>0</v>
      </c>
      <c r="L125" s="51">
        <f t="shared" si="164"/>
        <v>0</v>
      </c>
      <c r="N125" s="51">
        <f t="shared" ref="N125:P125" si="165">+SUM(N126:N131)</f>
        <v>0</v>
      </c>
      <c r="O125" s="51">
        <f t="shared" si="165"/>
        <v>0</v>
      </c>
      <c r="P125" s="51">
        <f t="shared" si="165"/>
        <v>0</v>
      </c>
      <c r="Q125" s="34" t="str">
        <f t="shared" ref="Q125" si="166">IFERROR(P125/O125-1,"n/a")</f>
        <v>n/a</v>
      </c>
      <c r="R125" s="34" t="str">
        <f t="shared" ref="R125" si="167">IFERROR(P125/N125-1,"n/a")</f>
        <v>n/a</v>
      </c>
      <c r="T125" s="51">
        <f t="shared" ref="T125:V125" si="168">+SUM(T126:T131)</f>
        <v>0</v>
      </c>
      <c r="U125" s="51">
        <f t="shared" si="168"/>
        <v>0</v>
      </c>
      <c r="V125" s="51">
        <f t="shared" si="168"/>
        <v>0</v>
      </c>
      <c r="W125" s="34" t="str">
        <f t="shared" ref="W125" si="169">IFERROR(V125/U125-1,"n/a")</f>
        <v>n/a</v>
      </c>
      <c r="X125" s="34" t="str">
        <f t="shared" ref="X125" si="170">IFERROR(V125/T125-1,"n/a")</f>
        <v>n/a</v>
      </c>
    </row>
    <row r="126" spans="1:24" hidden="1" outlineLevel="2" x14ac:dyDescent="0.2">
      <c r="A126" s="37">
        <f>+masterfile!B355</f>
        <v>1510</v>
      </c>
      <c r="B126" s="41" t="str">
        <f>+masterfile!D355</f>
        <v>1510 Geleistete Anzahlungen auf Vorräte</v>
      </c>
      <c r="C126" s="8"/>
      <c r="D126" s="51">
        <f>+VLOOKUP(A126,'b-data'!A:F,4)</f>
        <v>0</v>
      </c>
      <c r="E126" s="51">
        <f>+VLOOKUP(A126,'b-data'!A:G,5)</f>
        <v>0</v>
      </c>
      <c r="F126" s="51">
        <f>+VLOOKUP(A126,'b-data'!A:F,6)</f>
        <v>0</v>
      </c>
      <c r="G126" s="51">
        <f>+VLOOKUP(A126,'b-data'!A:G,7)</f>
        <v>0</v>
      </c>
      <c r="H126" s="51">
        <f>+VLOOKUP(A126,'b-data'!A:V,22)</f>
        <v>0</v>
      </c>
      <c r="I126" s="51">
        <f t="shared" ref="I126:I130" si="171">+U126+P126-O126</f>
        <v>0</v>
      </c>
      <c r="J126" s="51">
        <f>+VLOOKUP(A126,'b-data'!A:BR,66)</f>
        <v>0</v>
      </c>
      <c r="K126" s="51">
        <f>+VLOOKUP(A126,'b-data'!A:BR,68)</f>
        <v>0</v>
      </c>
      <c r="L126" s="51">
        <f>+VLOOKUP(A126,'b-data'!A:BR,70)</f>
        <v>0</v>
      </c>
      <c r="M126" s="8"/>
      <c r="N126" s="51">
        <f>+VLOOKUP(A126,'b-data'!A:BR,21)</f>
        <v>0</v>
      </c>
      <c r="O126" s="51">
        <f>+VLOOKUP(A126,'b-data'!A:BR,51)</f>
        <v>0</v>
      </c>
      <c r="P126" s="51">
        <f>+VLOOKUP(A126,'b-data'!A:BR,36)</f>
        <v>0</v>
      </c>
      <c r="Q126" s="34" t="str">
        <f t="shared" ref="Q126:Q130" si="172">IFERROR(P126/O126-1,"n/a")</f>
        <v>n/a</v>
      </c>
      <c r="R126" s="34" t="str">
        <f t="shared" ref="R126:R130" si="173">IFERROR(P126/N126-1,"n/a")</f>
        <v>n/a</v>
      </c>
      <c r="S126" s="8"/>
      <c r="T126" s="51">
        <f t="shared" ref="T126:T130" si="174">+H126</f>
        <v>0</v>
      </c>
      <c r="U126" s="51">
        <f>+VLOOKUP(A126,'b-data'!A:BR,52)</f>
        <v>0</v>
      </c>
      <c r="V126" s="51">
        <f t="shared" ref="V126:V130" si="175">+I126</f>
        <v>0</v>
      </c>
      <c r="W126" s="34" t="str">
        <f t="shared" ref="W126:W130" si="176">IFERROR(V126/U126-1,"n/a")</f>
        <v>n/a</v>
      </c>
      <c r="X126" s="34" t="str">
        <f t="shared" ref="X126:X130" si="177">IFERROR(V126/T126-1,"n/a")</f>
        <v>n/a</v>
      </c>
    </row>
    <row r="127" spans="1:24" hidden="1" outlineLevel="2" x14ac:dyDescent="0.2">
      <c r="A127" s="37">
        <f>+masterfile!B356</f>
        <v>1511</v>
      </c>
      <c r="B127" s="41" t="str">
        <f>+masterfile!D356</f>
        <v>1511 Geleistete Anzahlungen 7% Vorsteuer</v>
      </c>
      <c r="C127" s="8"/>
      <c r="D127" s="51">
        <f>+VLOOKUP(A127,'b-data'!A:F,4)</f>
        <v>0</v>
      </c>
      <c r="E127" s="51">
        <f>+VLOOKUP(A127,'b-data'!A:G,5)</f>
        <v>0</v>
      </c>
      <c r="F127" s="51">
        <f>+VLOOKUP(A127,'b-data'!A:F,6)</f>
        <v>0</v>
      </c>
      <c r="G127" s="51">
        <f>+VLOOKUP(A127,'b-data'!A:G,7)</f>
        <v>0</v>
      </c>
      <c r="H127" s="51">
        <f>+VLOOKUP(A127,'b-data'!A:V,22)</f>
        <v>0</v>
      </c>
      <c r="I127" s="51">
        <f t="shared" si="171"/>
        <v>0</v>
      </c>
      <c r="J127" s="51">
        <f>+VLOOKUP(A127,'b-data'!A:BR,66)</f>
        <v>0</v>
      </c>
      <c r="K127" s="51">
        <f>+VLOOKUP(A127,'b-data'!A:BR,68)</f>
        <v>0</v>
      </c>
      <c r="L127" s="51">
        <f>+VLOOKUP(A127,'b-data'!A:BR,70)</f>
        <v>0</v>
      </c>
      <c r="M127" s="8"/>
      <c r="N127" s="51">
        <f>+VLOOKUP(A127,'b-data'!A:BR,21)</f>
        <v>0</v>
      </c>
      <c r="O127" s="51">
        <f>+VLOOKUP(A127,'b-data'!A:BR,51)</f>
        <v>0</v>
      </c>
      <c r="P127" s="51">
        <f>+VLOOKUP(A127,'b-data'!A:BR,36)</f>
        <v>0</v>
      </c>
      <c r="Q127" s="34" t="str">
        <f t="shared" si="172"/>
        <v>n/a</v>
      </c>
      <c r="R127" s="34" t="str">
        <f t="shared" si="173"/>
        <v>n/a</v>
      </c>
      <c r="S127" s="8"/>
      <c r="T127" s="51">
        <f t="shared" si="174"/>
        <v>0</v>
      </c>
      <c r="U127" s="51">
        <f>+VLOOKUP(A127,'b-data'!A:BR,52)</f>
        <v>0</v>
      </c>
      <c r="V127" s="51">
        <f t="shared" si="175"/>
        <v>0</v>
      </c>
      <c r="W127" s="34" t="str">
        <f t="shared" si="176"/>
        <v>n/a</v>
      </c>
      <c r="X127" s="34" t="str">
        <f t="shared" si="177"/>
        <v>n/a</v>
      </c>
    </row>
    <row r="128" spans="1:24" hidden="1" outlineLevel="2" x14ac:dyDescent="0.2">
      <c r="A128" s="37">
        <f>+masterfile!B357</f>
        <v>1512</v>
      </c>
      <c r="B128" s="41" t="str">
        <f>+masterfile!D357</f>
        <v>1512 Geleistete Anzahlungen 5% Vorsteuer</v>
      </c>
      <c r="C128" s="8"/>
      <c r="D128" s="51">
        <f>+VLOOKUP(A128,'b-data'!A:F,4)</f>
        <v>0</v>
      </c>
      <c r="E128" s="51">
        <f>+VLOOKUP(A128,'b-data'!A:G,5)</f>
        <v>0</v>
      </c>
      <c r="F128" s="51">
        <f>+VLOOKUP(A128,'b-data'!A:F,6)</f>
        <v>0</v>
      </c>
      <c r="G128" s="51">
        <f>+VLOOKUP(A128,'b-data'!A:G,7)</f>
        <v>0</v>
      </c>
      <c r="H128" s="51">
        <f>+VLOOKUP(A128,'b-data'!A:V,22)</f>
        <v>0</v>
      </c>
      <c r="I128" s="51">
        <f t="shared" si="171"/>
        <v>0</v>
      </c>
      <c r="J128" s="51">
        <f>+VLOOKUP(A128,'b-data'!A:BR,66)</f>
        <v>0</v>
      </c>
      <c r="K128" s="51">
        <f>+VLOOKUP(A128,'b-data'!A:BR,68)</f>
        <v>0</v>
      </c>
      <c r="L128" s="51">
        <f>+VLOOKUP(A128,'b-data'!A:BR,70)</f>
        <v>0</v>
      </c>
      <c r="M128" s="8"/>
      <c r="N128" s="51">
        <f>+VLOOKUP(A128,'b-data'!A:BR,21)</f>
        <v>0</v>
      </c>
      <c r="O128" s="51">
        <f>+VLOOKUP(A128,'b-data'!A:BR,51)</f>
        <v>0</v>
      </c>
      <c r="P128" s="51">
        <f>+VLOOKUP(A128,'b-data'!A:BR,36)</f>
        <v>0</v>
      </c>
      <c r="Q128" s="34" t="str">
        <f t="shared" si="172"/>
        <v>n/a</v>
      </c>
      <c r="R128" s="34" t="str">
        <f t="shared" si="173"/>
        <v>n/a</v>
      </c>
      <c r="S128" s="8"/>
      <c r="T128" s="51">
        <f t="shared" si="174"/>
        <v>0</v>
      </c>
      <c r="U128" s="51">
        <f>+VLOOKUP(A128,'b-data'!A:BR,52)</f>
        <v>0</v>
      </c>
      <c r="V128" s="51">
        <f t="shared" si="175"/>
        <v>0</v>
      </c>
      <c r="W128" s="34" t="str">
        <f t="shared" si="176"/>
        <v>n/a</v>
      </c>
      <c r="X128" s="34" t="str">
        <f t="shared" si="177"/>
        <v>n/a</v>
      </c>
    </row>
    <row r="129" spans="1:24" hidden="1" outlineLevel="2" x14ac:dyDescent="0.2">
      <c r="A129" s="37">
        <f>+masterfile!B358</f>
        <v>1517</v>
      </c>
      <c r="B129" s="41" t="str">
        <f>+masterfile!D358</f>
        <v>1517 Geleistete Anzahlungen 16% Vorsteuer</v>
      </c>
      <c r="C129" s="8"/>
      <c r="D129" s="51">
        <f>+VLOOKUP(A129,'b-data'!A:F,4)</f>
        <v>0</v>
      </c>
      <c r="E129" s="51">
        <f>+VLOOKUP(A129,'b-data'!A:G,5)</f>
        <v>0</v>
      </c>
      <c r="F129" s="51">
        <f>+VLOOKUP(A129,'b-data'!A:F,6)</f>
        <v>0</v>
      </c>
      <c r="G129" s="51">
        <f>+VLOOKUP(A129,'b-data'!A:G,7)</f>
        <v>0</v>
      </c>
      <c r="H129" s="51">
        <f>+VLOOKUP(A129,'b-data'!A:V,22)</f>
        <v>0</v>
      </c>
      <c r="I129" s="51">
        <f t="shared" si="171"/>
        <v>0</v>
      </c>
      <c r="J129" s="51">
        <f>+VLOOKUP(A129,'b-data'!A:BR,66)</f>
        <v>0</v>
      </c>
      <c r="K129" s="51">
        <f>+VLOOKUP(A129,'b-data'!A:BR,68)</f>
        <v>0</v>
      </c>
      <c r="L129" s="51">
        <f>+VLOOKUP(A129,'b-data'!A:BR,70)</f>
        <v>0</v>
      </c>
      <c r="M129" s="8"/>
      <c r="N129" s="51">
        <f>+VLOOKUP(A129,'b-data'!A:BR,21)</f>
        <v>0</v>
      </c>
      <c r="O129" s="51">
        <f>+VLOOKUP(A129,'b-data'!A:BR,51)</f>
        <v>0</v>
      </c>
      <c r="P129" s="51">
        <f>+VLOOKUP(A129,'b-data'!A:BR,36)</f>
        <v>0</v>
      </c>
      <c r="Q129" s="34" t="str">
        <f t="shared" si="172"/>
        <v>n/a</v>
      </c>
      <c r="R129" s="34" t="str">
        <f t="shared" si="173"/>
        <v>n/a</v>
      </c>
      <c r="S129" s="8"/>
      <c r="T129" s="51">
        <f t="shared" si="174"/>
        <v>0</v>
      </c>
      <c r="U129" s="51">
        <f>+VLOOKUP(A129,'b-data'!A:BR,52)</f>
        <v>0</v>
      </c>
      <c r="V129" s="51">
        <f t="shared" si="175"/>
        <v>0</v>
      </c>
      <c r="W129" s="34" t="str">
        <f t="shared" si="176"/>
        <v>n/a</v>
      </c>
      <c r="X129" s="34" t="str">
        <f t="shared" si="177"/>
        <v>n/a</v>
      </c>
    </row>
    <row r="130" spans="1:24" hidden="1" outlineLevel="2" x14ac:dyDescent="0.2">
      <c r="A130" s="37">
        <f>+masterfile!B359</f>
        <v>1518</v>
      </c>
      <c r="B130" s="41" t="str">
        <f>+masterfile!D359</f>
        <v>1518 Geleistete Anzahlungen 19% Vorsteuer</v>
      </c>
      <c r="C130" s="8"/>
      <c r="D130" s="51">
        <f>+VLOOKUP(A130,'b-data'!A:F,4)</f>
        <v>0</v>
      </c>
      <c r="E130" s="51">
        <f>+VLOOKUP(A130,'b-data'!A:G,5)</f>
        <v>0</v>
      </c>
      <c r="F130" s="51">
        <f>+VLOOKUP(A130,'b-data'!A:F,6)</f>
        <v>0</v>
      </c>
      <c r="G130" s="51">
        <f>+VLOOKUP(A130,'b-data'!A:G,7)</f>
        <v>0</v>
      </c>
      <c r="H130" s="51">
        <f>+VLOOKUP(A130,'b-data'!A:V,22)</f>
        <v>0</v>
      </c>
      <c r="I130" s="51">
        <f t="shared" si="171"/>
        <v>0</v>
      </c>
      <c r="J130" s="51">
        <f>+VLOOKUP(A130,'b-data'!A:BR,66)</f>
        <v>0</v>
      </c>
      <c r="K130" s="51">
        <f>+VLOOKUP(A130,'b-data'!A:BR,68)</f>
        <v>0</v>
      </c>
      <c r="L130" s="51">
        <f>+VLOOKUP(A130,'b-data'!A:BR,70)</f>
        <v>0</v>
      </c>
      <c r="M130" s="8"/>
      <c r="N130" s="51">
        <f>+VLOOKUP(A130,'b-data'!A:BR,21)</f>
        <v>0</v>
      </c>
      <c r="O130" s="51">
        <f>+VLOOKUP(A130,'b-data'!A:BR,51)</f>
        <v>0</v>
      </c>
      <c r="P130" s="51">
        <f>+VLOOKUP(A130,'b-data'!A:BR,36)</f>
        <v>0</v>
      </c>
      <c r="Q130" s="34" t="str">
        <f t="shared" si="172"/>
        <v>n/a</v>
      </c>
      <c r="R130" s="34" t="str">
        <f t="shared" si="173"/>
        <v>n/a</v>
      </c>
      <c r="S130" s="8"/>
      <c r="T130" s="51">
        <f t="shared" si="174"/>
        <v>0</v>
      </c>
      <c r="U130" s="51">
        <f>+VLOOKUP(A130,'b-data'!A:BR,52)</f>
        <v>0</v>
      </c>
      <c r="V130" s="51">
        <f t="shared" si="175"/>
        <v>0</v>
      </c>
      <c r="W130" s="34" t="str">
        <f t="shared" si="176"/>
        <v>n/a</v>
      </c>
      <c r="X130" s="34" t="str">
        <f t="shared" si="177"/>
        <v>n/a</v>
      </c>
    </row>
    <row r="131" spans="1:24" hidden="1" outlineLevel="2" x14ac:dyDescent="0.2">
      <c r="B131" s="38"/>
      <c r="C131" s="8"/>
      <c r="D131" s="51"/>
      <c r="E131" s="51"/>
      <c r="F131" s="51"/>
      <c r="G131" s="51"/>
      <c r="H131" s="51"/>
      <c r="I131" s="51"/>
      <c r="J131" s="51"/>
      <c r="K131" s="51"/>
      <c r="L131" s="51"/>
      <c r="M131" s="8"/>
      <c r="N131" s="51"/>
      <c r="O131" s="51"/>
      <c r="P131" s="51"/>
      <c r="S131" s="8"/>
      <c r="T131" s="51"/>
      <c r="U131" s="51"/>
      <c r="V131" s="51"/>
    </row>
    <row r="132" spans="1:24" hidden="1" outlineLevel="1" x14ac:dyDescent="0.2">
      <c r="C132" s="8"/>
      <c r="D132" s="51"/>
      <c r="E132" s="51"/>
      <c r="F132" s="51"/>
      <c r="G132" s="51"/>
      <c r="H132" s="51"/>
      <c r="I132" s="51"/>
      <c r="J132" s="51"/>
      <c r="K132" s="51"/>
      <c r="L132" s="51"/>
      <c r="M132" s="8"/>
      <c r="N132" s="51"/>
      <c r="O132" s="51"/>
      <c r="P132" s="51"/>
      <c r="S132" s="8"/>
      <c r="T132" s="51"/>
      <c r="U132" s="51"/>
      <c r="V132" s="51"/>
    </row>
    <row r="133" spans="1:24" collapsed="1" x14ac:dyDescent="0.2">
      <c r="C133" s="8"/>
      <c r="D133" s="51"/>
      <c r="E133" s="51"/>
      <c r="F133" s="51"/>
      <c r="G133" s="51"/>
      <c r="H133" s="51"/>
      <c r="I133" s="51"/>
      <c r="J133" s="51"/>
      <c r="K133" s="51"/>
      <c r="L133" s="51"/>
      <c r="M133" s="8"/>
      <c r="N133" s="51"/>
      <c r="O133" s="51"/>
      <c r="P133" s="51"/>
      <c r="S133" s="8"/>
      <c r="T133" s="51"/>
      <c r="U133" s="51"/>
      <c r="V133" s="51"/>
    </row>
    <row r="134" spans="1:24" x14ac:dyDescent="0.2">
      <c r="B134" s="38" t="str">
        <f>+dict!C1633</f>
        <v>II. Forderungen und sonstige Vermögensgegenstände</v>
      </c>
      <c r="C134" s="8"/>
      <c r="D134" s="51">
        <f>+D135+D161</f>
        <v>725.40548083333397</v>
      </c>
      <c r="E134" s="51">
        <f t="shared" ref="E134" si="178">+E135+E161</f>
        <v>1472.2958210916672</v>
      </c>
      <c r="F134" s="51">
        <f>+F135+F161</f>
        <v>2242.7908602382681</v>
      </c>
      <c r="G134" s="51">
        <f t="shared" ref="G134:L134" si="179">+G135+G161</f>
        <v>3041.4522063332934</v>
      </c>
      <c r="H134" s="51">
        <f t="shared" si="179"/>
        <v>3875.6373555025916</v>
      </c>
      <c r="I134" s="51">
        <f t="shared" si="179"/>
        <v>3875.6373555025916</v>
      </c>
      <c r="J134" s="51">
        <f t="shared" si="179"/>
        <v>3875.6373555025916</v>
      </c>
      <c r="K134" s="51">
        <f t="shared" si="179"/>
        <v>3875.6373555025916</v>
      </c>
      <c r="L134" s="51">
        <f t="shared" si="179"/>
        <v>3875.6373555025916</v>
      </c>
      <c r="M134" s="8"/>
      <c r="N134" s="51">
        <f t="shared" ref="N134:P134" si="180">+N135+N161</f>
        <v>3875.6373555025916</v>
      </c>
      <c r="O134" s="51">
        <f t="shared" si="180"/>
        <v>3875.6373555025916</v>
      </c>
      <c r="P134" s="51">
        <f t="shared" si="180"/>
        <v>3875.6373555025916</v>
      </c>
      <c r="Q134" s="34">
        <f t="shared" ref="Q134" si="181">IFERROR(P134/O134-1,"n/a")</f>
        <v>0</v>
      </c>
      <c r="R134" s="34">
        <f t="shared" ref="R134" si="182">IFERROR(P134/N134-1,"n/a")</f>
        <v>0</v>
      </c>
      <c r="S134" s="8"/>
      <c r="T134" s="51">
        <f t="shared" ref="T134:V134" si="183">+T135+T161</f>
        <v>3875.6373555025916</v>
      </c>
      <c r="U134" s="51">
        <f t="shared" si="183"/>
        <v>3875.6373555025916</v>
      </c>
      <c r="V134" s="51">
        <f t="shared" si="183"/>
        <v>3875.6373555025916</v>
      </c>
      <c r="W134" s="34">
        <f t="shared" ref="W134" si="184">IFERROR(V134/U134-1,"n/a")</f>
        <v>0</v>
      </c>
      <c r="X134" s="34">
        <f t="shared" ref="X134" si="185">IFERROR(V134/T134-1,"n/a")</f>
        <v>0</v>
      </c>
    </row>
    <row r="135" spans="1:24" hidden="1" outlineLevel="1" x14ac:dyDescent="0.2">
      <c r="A135" s="37" t="s">
        <v>244</v>
      </c>
      <c r="B135" s="39" t="str">
        <f>+dict!C1634</f>
        <v>1. Forderungen aus Lieferungen und Leistungen</v>
      </c>
      <c r="C135" s="8"/>
      <c r="D135" s="51">
        <f>+SUM(D136:D159)</f>
        <v>725.40548083333397</v>
      </c>
      <c r="E135" s="51">
        <f t="shared" ref="E135" si="186">+SUM(E136:E159)</f>
        <v>1472.2958210916672</v>
      </c>
      <c r="F135" s="51">
        <f>+SUM(F136:F159)</f>
        <v>2242.7908602382681</v>
      </c>
      <c r="G135" s="51">
        <f t="shared" ref="G135:L135" si="187">+SUM(G136:G159)</f>
        <v>3041.4522063332934</v>
      </c>
      <c r="H135" s="51">
        <f t="shared" si="187"/>
        <v>3875.6373555025916</v>
      </c>
      <c r="I135" s="51">
        <f t="shared" si="187"/>
        <v>3875.6373555025916</v>
      </c>
      <c r="J135" s="51">
        <f t="shared" si="187"/>
        <v>3875.6373555025916</v>
      </c>
      <c r="K135" s="51">
        <f t="shared" si="187"/>
        <v>3875.6373555025916</v>
      </c>
      <c r="L135" s="51">
        <f t="shared" si="187"/>
        <v>3875.6373555025916</v>
      </c>
      <c r="M135" s="8"/>
      <c r="N135" s="51">
        <f t="shared" ref="N135:P135" si="188">+SUM(N136:N159)</f>
        <v>3875.6373555025916</v>
      </c>
      <c r="O135" s="51">
        <f t="shared" si="188"/>
        <v>3875.6373555025916</v>
      </c>
      <c r="P135" s="51">
        <f t="shared" si="188"/>
        <v>3875.6373555025916</v>
      </c>
      <c r="Q135" s="34">
        <f t="shared" ref="Q135" si="189">IFERROR(P135/O135-1,"n/a")</f>
        <v>0</v>
      </c>
      <c r="R135" s="34">
        <f t="shared" ref="R135" si="190">IFERROR(P135/N135-1,"n/a")</f>
        <v>0</v>
      </c>
      <c r="S135" s="8"/>
      <c r="T135" s="51">
        <f t="shared" ref="T135:V135" si="191">+SUM(T136:T159)</f>
        <v>3875.6373555025916</v>
      </c>
      <c r="U135" s="51">
        <f t="shared" si="191"/>
        <v>3875.6373555025916</v>
      </c>
      <c r="V135" s="51">
        <f t="shared" si="191"/>
        <v>3875.6373555025916</v>
      </c>
      <c r="W135" s="34">
        <f t="shared" ref="W135" si="192">IFERROR(V135/U135-1,"n/a")</f>
        <v>0</v>
      </c>
      <c r="X135" s="34">
        <f t="shared" ref="X135" si="193">IFERROR(V135/T135-1,"n/a")</f>
        <v>0</v>
      </c>
    </row>
    <row r="136" spans="1:24" hidden="1" outlineLevel="2" x14ac:dyDescent="0.2">
      <c r="A136" s="37">
        <f>+masterfile!B249</f>
        <v>996</v>
      </c>
      <c r="B136" s="41" t="str">
        <f>+masterfile!D249</f>
        <v>996 Pauschalwertberichtigung Forderg./b.1J</v>
      </c>
      <c r="C136" s="8"/>
      <c r="D136" s="51">
        <f>+VLOOKUP(A136,'b-data'!A:F,4)</f>
        <v>0</v>
      </c>
      <c r="E136" s="51">
        <f>+VLOOKUP(A136,'b-data'!A:G,5)</f>
        <v>0</v>
      </c>
      <c r="F136" s="51">
        <f>+VLOOKUP(A136,'b-data'!A:F,6)</f>
        <v>0</v>
      </c>
      <c r="G136" s="51">
        <f>+VLOOKUP(A136,'b-data'!A:G,7)</f>
        <v>0</v>
      </c>
      <c r="H136" s="51">
        <f>+VLOOKUP(A136,'b-data'!A:V,22)</f>
        <v>0</v>
      </c>
      <c r="I136" s="51">
        <f t="shared" ref="I136:I159" si="194">+U136+P136-O136</f>
        <v>0</v>
      </c>
      <c r="J136" s="51">
        <f>+VLOOKUP(A136,'b-data'!A:BR,66)</f>
        <v>0</v>
      </c>
      <c r="K136" s="51">
        <f>+VLOOKUP(A136,'b-data'!A:BR,68)</f>
        <v>0</v>
      </c>
      <c r="L136" s="51">
        <f>+VLOOKUP(A136,'b-data'!A:BR,70)</f>
        <v>0</v>
      </c>
      <c r="M136" s="8"/>
      <c r="N136" s="51">
        <f>+VLOOKUP(A136,'b-data'!A:BR,21)</f>
        <v>0</v>
      </c>
      <c r="O136" s="51">
        <f>+VLOOKUP(A136,'b-data'!A:BR,51)</f>
        <v>0</v>
      </c>
      <c r="P136" s="51">
        <f>+VLOOKUP(A136,'b-data'!A:BR,36)</f>
        <v>0</v>
      </c>
      <c r="Q136" s="34" t="str">
        <f t="shared" ref="Q136:Q159" si="195">IFERROR(P136/O136-1,"n/a")</f>
        <v>n/a</v>
      </c>
      <c r="R136" s="34" t="str">
        <f t="shared" ref="R136:R159" si="196">IFERROR(P136/N136-1,"n/a")</f>
        <v>n/a</v>
      </c>
      <c r="S136" s="8"/>
      <c r="T136" s="51">
        <f t="shared" ref="T136:T159" si="197">+H136</f>
        <v>0</v>
      </c>
      <c r="U136" s="51">
        <f>+VLOOKUP(A136,'b-data'!A:BR,52)</f>
        <v>0</v>
      </c>
      <c r="V136" s="51">
        <f t="shared" ref="V136:V159" si="198">+I136</f>
        <v>0</v>
      </c>
      <c r="W136" s="34" t="str">
        <f t="shared" ref="W136:W159" si="199">IFERROR(V136/U136-1,"n/a")</f>
        <v>n/a</v>
      </c>
      <c r="X136" s="34" t="str">
        <f t="shared" ref="X136:X159" si="200">IFERROR(V136/T136-1,"n/a")</f>
        <v>n/a</v>
      </c>
    </row>
    <row r="137" spans="1:24" hidden="1" outlineLevel="2" x14ac:dyDescent="0.2">
      <c r="A137" s="37">
        <f>+masterfile!B250</f>
        <v>997</v>
      </c>
      <c r="B137" s="41" t="str">
        <f>+masterfile!D250</f>
        <v>997 Pauschalwertberichtigung Forderg./g.1J</v>
      </c>
      <c r="C137" s="8"/>
      <c r="D137" s="51">
        <f>+VLOOKUP(A137,'b-data'!A:F,4)</f>
        <v>0</v>
      </c>
      <c r="E137" s="51">
        <f>+VLOOKUP(A137,'b-data'!A:G,5)</f>
        <v>0</v>
      </c>
      <c r="F137" s="51">
        <f>+VLOOKUP(A137,'b-data'!A:F,6)</f>
        <v>0</v>
      </c>
      <c r="G137" s="51">
        <f>+VLOOKUP(A137,'b-data'!A:G,7)</f>
        <v>0</v>
      </c>
      <c r="H137" s="51">
        <f>+VLOOKUP(A137,'b-data'!A:V,22)</f>
        <v>0</v>
      </c>
      <c r="I137" s="51">
        <f t="shared" si="194"/>
        <v>0</v>
      </c>
      <c r="J137" s="51">
        <f>+VLOOKUP(A137,'b-data'!A:BR,66)</f>
        <v>0</v>
      </c>
      <c r="K137" s="51">
        <f>+VLOOKUP(A137,'b-data'!A:BR,68)</f>
        <v>0</v>
      </c>
      <c r="L137" s="51">
        <f>+VLOOKUP(A137,'b-data'!A:BR,70)</f>
        <v>0</v>
      </c>
      <c r="M137" s="8"/>
      <c r="N137" s="51">
        <f>+VLOOKUP(A137,'b-data'!A:BR,21)</f>
        <v>0</v>
      </c>
      <c r="O137" s="51">
        <f>+VLOOKUP(A137,'b-data'!A:BR,51)</f>
        <v>0</v>
      </c>
      <c r="P137" s="51">
        <f>+VLOOKUP(A137,'b-data'!A:BR,36)</f>
        <v>0</v>
      </c>
      <c r="Q137" s="34" t="str">
        <f t="shared" si="195"/>
        <v>n/a</v>
      </c>
      <c r="R137" s="34" t="str">
        <f t="shared" si="196"/>
        <v>n/a</v>
      </c>
      <c r="S137" s="8"/>
      <c r="T137" s="51">
        <f t="shared" si="197"/>
        <v>0</v>
      </c>
      <c r="U137" s="51">
        <f>+VLOOKUP(A137,'b-data'!A:BR,52)</f>
        <v>0</v>
      </c>
      <c r="V137" s="51">
        <f t="shared" si="198"/>
        <v>0</v>
      </c>
      <c r="W137" s="34" t="str">
        <f t="shared" si="199"/>
        <v>n/a</v>
      </c>
      <c r="X137" s="34" t="str">
        <f t="shared" si="200"/>
        <v>n/a</v>
      </c>
    </row>
    <row r="138" spans="1:24" hidden="1" outlineLevel="2" x14ac:dyDescent="0.2">
      <c r="A138" s="37">
        <f>+masterfile!B251</f>
        <v>998</v>
      </c>
      <c r="B138" s="41" t="str">
        <f>+masterfile!D251</f>
        <v>998 Einzelwertberichtigung Forderung(b.1J)</v>
      </c>
      <c r="C138" s="8"/>
      <c r="D138" s="51">
        <f>+VLOOKUP(A138,'b-data'!A:F,4)</f>
        <v>-38.104235833333405</v>
      </c>
      <c r="E138" s="51">
        <f>+VLOOKUP(A138,'b-data'!A:G,5)</f>
        <v>-77.337003741666734</v>
      </c>
      <c r="F138" s="51">
        <f>+VLOOKUP(A138,'b-data'!A:F,6)</f>
        <v>-117.80965222306676</v>
      </c>
      <c r="G138" s="51">
        <f>+VLOOKUP(A138,'b-data'!A:G,7)</f>
        <v>-159.76178819827865</v>
      </c>
      <c r="H138" s="51">
        <f>+VLOOKUP(A138,'b-data'!A:V,22)</f>
        <v>-203.57987779237513</v>
      </c>
      <c r="I138" s="51">
        <f t="shared" si="194"/>
        <v>-203.57987779237513</v>
      </c>
      <c r="J138" s="51">
        <f>+VLOOKUP(A138,'b-data'!A:BR,66)</f>
        <v>-203.57987779237513</v>
      </c>
      <c r="K138" s="51">
        <f>+VLOOKUP(A138,'b-data'!A:BR,68)</f>
        <v>-203.57987779237513</v>
      </c>
      <c r="L138" s="51">
        <f>+VLOOKUP(A138,'b-data'!A:BR,70)</f>
        <v>-203.57987779237513</v>
      </c>
      <c r="M138" s="8"/>
      <c r="N138" s="51">
        <f>+VLOOKUP(A138,'b-data'!A:BR,21)</f>
        <v>-203.57987779237513</v>
      </c>
      <c r="O138" s="51">
        <f>+VLOOKUP(A138,'b-data'!A:BR,51)</f>
        <v>-203.57987779237513</v>
      </c>
      <c r="P138" s="51">
        <f>+VLOOKUP(A138,'b-data'!A:BR,36)</f>
        <v>-203.57987779237513</v>
      </c>
      <c r="Q138" s="34">
        <f t="shared" si="195"/>
        <v>0</v>
      </c>
      <c r="R138" s="34">
        <f t="shared" si="196"/>
        <v>0</v>
      </c>
      <c r="S138" s="8"/>
      <c r="T138" s="51">
        <f t="shared" si="197"/>
        <v>-203.57987779237513</v>
      </c>
      <c r="U138" s="51">
        <f>+VLOOKUP(A138,'b-data'!A:BR,52)</f>
        <v>-203.57987779237513</v>
      </c>
      <c r="V138" s="51">
        <f t="shared" si="198"/>
        <v>-203.57987779237513</v>
      </c>
      <c r="W138" s="34">
        <f t="shared" si="199"/>
        <v>0</v>
      </c>
      <c r="X138" s="34">
        <f t="shared" si="200"/>
        <v>0</v>
      </c>
    </row>
    <row r="139" spans="1:24" hidden="1" outlineLevel="2" x14ac:dyDescent="0.2">
      <c r="A139" s="37">
        <f>+masterfile!B252</f>
        <v>999</v>
      </c>
      <c r="B139" s="41" t="str">
        <f>+masterfile!D252</f>
        <v>999 Einzelwertberichtigung Forderung(g.1J)</v>
      </c>
      <c r="C139" s="8"/>
      <c r="D139" s="51">
        <f>+VLOOKUP(A139,'b-data'!A:F,4)</f>
        <v>0</v>
      </c>
      <c r="E139" s="51">
        <f>+VLOOKUP(A139,'b-data'!A:G,5)</f>
        <v>0</v>
      </c>
      <c r="F139" s="51">
        <f>+VLOOKUP(A139,'b-data'!A:F,6)</f>
        <v>0</v>
      </c>
      <c r="G139" s="51">
        <f>+VLOOKUP(A139,'b-data'!A:G,7)</f>
        <v>0</v>
      </c>
      <c r="H139" s="51">
        <f>+VLOOKUP(A139,'b-data'!A:V,22)</f>
        <v>0</v>
      </c>
      <c r="I139" s="51">
        <f t="shared" si="194"/>
        <v>0</v>
      </c>
      <c r="J139" s="51">
        <f>+VLOOKUP(A139,'b-data'!A:BR,66)</f>
        <v>0</v>
      </c>
      <c r="K139" s="51">
        <f>+VLOOKUP(A139,'b-data'!A:BR,68)</f>
        <v>0</v>
      </c>
      <c r="L139" s="51">
        <f>+VLOOKUP(A139,'b-data'!A:BR,70)</f>
        <v>0</v>
      </c>
      <c r="M139" s="8"/>
      <c r="N139" s="51">
        <f>+VLOOKUP(A139,'b-data'!A:BR,21)</f>
        <v>0</v>
      </c>
      <c r="O139" s="51">
        <f>+VLOOKUP(A139,'b-data'!A:BR,51)</f>
        <v>0</v>
      </c>
      <c r="P139" s="51">
        <f>+VLOOKUP(A139,'b-data'!A:BR,36)</f>
        <v>0</v>
      </c>
      <c r="Q139" s="34" t="str">
        <f t="shared" si="195"/>
        <v>n/a</v>
      </c>
      <c r="R139" s="34" t="str">
        <f t="shared" si="196"/>
        <v>n/a</v>
      </c>
      <c r="S139" s="8"/>
      <c r="T139" s="51">
        <f t="shared" si="197"/>
        <v>0</v>
      </c>
      <c r="U139" s="51">
        <f>+VLOOKUP(A139,'b-data'!A:BR,52)</f>
        <v>0</v>
      </c>
      <c r="V139" s="51">
        <f t="shared" si="198"/>
        <v>0</v>
      </c>
      <c r="W139" s="34" t="str">
        <f t="shared" si="199"/>
        <v>n/a</v>
      </c>
      <c r="X139" s="34" t="str">
        <f t="shared" si="200"/>
        <v>n/a</v>
      </c>
    </row>
    <row r="140" spans="1:24" hidden="1" outlineLevel="2" x14ac:dyDescent="0.2">
      <c r="A140" s="37">
        <f>+masterfile!B316</f>
        <v>1400</v>
      </c>
      <c r="B140" s="41" t="str">
        <f>+masterfile!D316</f>
        <v>1400 Forderungen aus L+L</v>
      </c>
      <c r="C140" s="8"/>
      <c r="D140" s="51">
        <f>+VLOOKUP(A140,'b-data'!A:F,4)</f>
        <v>763.50971666666737</v>
      </c>
      <c r="E140" s="51">
        <f>+VLOOKUP(A140,'b-data'!A:G,5)</f>
        <v>1549.6328248333339</v>
      </c>
      <c r="F140" s="51">
        <f>+VLOOKUP(A140,'b-data'!A:F,6)</f>
        <v>2360.6005124613348</v>
      </c>
      <c r="G140" s="51">
        <f>+VLOOKUP(A140,'b-data'!A:G,7)</f>
        <v>3201.2139945315721</v>
      </c>
      <c r="H140" s="51">
        <f>+VLOOKUP(A140,'b-data'!A:V,22)</f>
        <v>4079.2172332949667</v>
      </c>
      <c r="I140" s="51">
        <f t="shared" si="194"/>
        <v>4079.2172332949667</v>
      </c>
      <c r="J140" s="51">
        <f>+VLOOKUP(A140,'b-data'!A:BR,66)</f>
        <v>4079.2172332949667</v>
      </c>
      <c r="K140" s="51">
        <f>+VLOOKUP(A140,'b-data'!A:BR,68)</f>
        <v>4079.2172332949667</v>
      </c>
      <c r="L140" s="51">
        <f>+VLOOKUP(A140,'b-data'!A:BR,70)</f>
        <v>4079.2172332949667</v>
      </c>
      <c r="M140" s="8"/>
      <c r="N140" s="51">
        <f>+VLOOKUP(A140,'b-data'!A:BR,21)</f>
        <v>4079.2172332949667</v>
      </c>
      <c r="O140" s="51">
        <f>+VLOOKUP(A140,'b-data'!A:BR,51)</f>
        <v>4079.2172332949667</v>
      </c>
      <c r="P140" s="51">
        <f>+VLOOKUP(A140,'b-data'!A:BR,36)</f>
        <v>4079.2172332949667</v>
      </c>
      <c r="Q140" s="34">
        <f t="shared" si="195"/>
        <v>0</v>
      </c>
      <c r="R140" s="34">
        <f t="shared" si="196"/>
        <v>0</v>
      </c>
      <c r="S140" s="8"/>
      <c r="T140" s="51">
        <f t="shared" si="197"/>
        <v>4079.2172332949667</v>
      </c>
      <c r="U140" s="51">
        <f>+VLOOKUP(A140,'b-data'!A:BR,52)</f>
        <v>4079.2172332949667</v>
      </c>
      <c r="V140" s="51">
        <f t="shared" si="198"/>
        <v>4079.2172332949667</v>
      </c>
      <c r="W140" s="34">
        <f t="shared" si="199"/>
        <v>0</v>
      </c>
      <c r="X140" s="34">
        <f t="shared" si="200"/>
        <v>0</v>
      </c>
    </row>
    <row r="141" spans="1:24" hidden="1" outlineLevel="2" x14ac:dyDescent="0.2">
      <c r="A141" s="37">
        <f>+masterfile!B317</f>
        <v>1401</v>
      </c>
      <c r="B141" s="41" t="str">
        <f>+masterfile!D317</f>
        <v>1401 Forderungen aus L+L</v>
      </c>
      <c r="C141" s="8"/>
      <c r="D141" s="51">
        <f>+VLOOKUP(A141,'b-data'!A:F,4)</f>
        <v>0</v>
      </c>
      <c r="E141" s="51">
        <f>+VLOOKUP(A141,'b-data'!A:G,5)</f>
        <v>0</v>
      </c>
      <c r="F141" s="51">
        <f>+VLOOKUP(A141,'b-data'!A:F,6)</f>
        <v>0</v>
      </c>
      <c r="G141" s="51">
        <f>+VLOOKUP(A141,'b-data'!A:G,7)</f>
        <v>0</v>
      </c>
      <c r="H141" s="51">
        <f>+VLOOKUP(A141,'b-data'!A:V,22)</f>
        <v>0</v>
      </c>
      <c r="I141" s="51">
        <f t="shared" si="194"/>
        <v>0</v>
      </c>
      <c r="J141" s="51">
        <f>+VLOOKUP(A141,'b-data'!A:BR,66)</f>
        <v>0</v>
      </c>
      <c r="K141" s="51">
        <f>+VLOOKUP(A141,'b-data'!A:BR,68)</f>
        <v>0</v>
      </c>
      <c r="L141" s="51">
        <f>+VLOOKUP(A141,'b-data'!A:BR,70)</f>
        <v>0</v>
      </c>
      <c r="M141" s="8"/>
      <c r="N141" s="51">
        <f>+VLOOKUP(A141,'b-data'!A:BR,21)</f>
        <v>0</v>
      </c>
      <c r="O141" s="51">
        <f>+VLOOKUP(A141,'b-data'!A:BR,51)</f>
        <v>0</v>
      </c>
      <c r="P141" s="51">
        <f>+VLOOKUP(A141,'b-data'!A:BR,36)</f>
        <v>0</v>
      </c>
      <c r="Q141" s="34" t="str">
        <f t="shared" si="195"/>
        <v>n/a</v>
      </c>
      <c r="R141" s="34" t="str">
        <f t="shared" si="196"/>
        <v>n/a</v>
      </c>
      <c r="S141" s="8"/>
      <c r="T141" s="51">
        <f t="shared" si="197"/>
        <v>0</v>
      </c>
      <c r="U141" s="51">
        <f>+VLOOKUP(A141,'b-data'!A:BR,52)</f>
        <v>0</v>
      </c>
      <c r="V141" s="51">
        <f t="shared" si="198"/>
        <v>0</v>
      </c>
      <c r="W141" s="34" t="str">
        <f t="shared" si="199"/>
        <v>n/a</v>
      </c>
      <c r="X141" s="34" t="str">
        <f t="shared" si="200"/>
        <v>n/a</v>
      </c>
    </row>
    <row r="142" spans="1:24" hidden="1" outlineLevel="2" x14ac:dyDescent="0.2">
      <c r="A142" s="37">
        <f>+masterfile!B318</f>
        <v>1402</v>
      </c>
      <c r="B142" s="41" t="str">
        <f>+masterfile!D318</f>
        <v>1402 Forderungen aus L+L</v>
      </c>
      <c r="C142" s="8"/>
      <c r="D142" s="51">
        <f>+VLOOKUP(A142,'b-data'!A:F,4)</f>
        <v>0</v>
      </c>
      <c r="E142" s="51">
        <f>+VLOOKUP(A142,'b-data'!A:G,5)</f>
        <v>0</v>
      </c>
      <c r="F142" s="51">
        <f>+VLOOKUP(A142,'b-data'!A:F,6)</f>
        <v>0</v>
      </c>
      <c r="G142" s="51">
        <f>+VLOOKUP(A142,'b-data'!A:G,7)</f>
        <v>0</v>
      </c>
      <c r="H142" s="51">
        <f>+VLOOKUP(A142,'b-data'!A:V,22)</f>
        <v>0</v>
      </c>
      <c r="I142" s="51">
        <f t="shared" si="194"/>
        <v>0</v>
      </c>
      <c r="J142" s="51">
        <f>+VLOOKUP(A142,'b-data'!A:BR,66)</f>
        <v>0</v>
      </c>
      <c r="K142" s="51">
        <f>+VLOOKUP(A142,'b-data'!A:BR,68)</f>
        <v>0</v>
      </c>
      <c r="L142" s="51">
        <f>+VLOOKUP(A142,'b-data'!A:BR,70)</f>
        <v>0</v>
      </c>
      <c r="M142" s="8"/>
      <c r="N142" s="51">
        <f>+VLOOKUP(A142,'b-data'!A:BR,21)</f>
        <v>0</v>
      </c>
      <c r="O142" s="51">
        <f>+VLOOKUP(A142,'b-data'!A:BR,51)</f>
        <v>0</v>
      </c>
      <c r="P142" s="51">
        <f>+VLOOKUP(A142,'b-data'!A:BR,36)</f>
        <v>0</v>
      </c>
      <c r="Q142" s="34" t="str">
        <f t="shared" si="195"/>
        <v>n/a</v>
      </c>
      <c r="R142" s="34" t="str">
        <f t="shared" si="196"/>
        <v>n/a</v>
      </c>
      <c r="S142" s="8"/>
      <c r="T142" s="51">
        <f t="shared" si="197"/>
        <v>0</v>
      </c>
      <c r="U142" s="51">
        <f>+VLOOKUP(A142,'b-data'!A:BR,52)</f>
        <v>0</v>
      </c>
      <c r="V142" s="51">
        <f t="shared" si="198"/>
        <v>0</v>
      </c>
      <c r="W142" s="34" t="str">
        <f t="shared" si="199"/>
        <v>n/a</v>
      </c>
      <c r="X142" s="34" t="str">
        <f t="shared" si="200"/>
        <v>n/a</v>
      </c>
    </row>
    <row r="143" spans="1:24" hidden="1" outlineLevel="2" x14ac:dyDescent="0.2">
      <c r="A143" s="37">
        <f>+masterfile!B319</f>
        <v>1410</v>
      </c>
      <c r="B143" s="41" t="str">
        <f>+masterfile!D319</f>
        <v>1410 Forderungen aus L+L ohne Kontokorrent</v>
      </c>
      <c r="C143" s="8"/>
      <c r="D143" s="51">
        <f>+VLOOKUP(A143,'b-data'!A:F,4)</f>
        <v>0</v>
      </c>
      <c r="E143" s="51">
        <f>+VLOOKUP(A143,'b-data'!A:G,5)</f>
        <v>0</v>
      </c>
      <c r="F143" s="51">
        <f>+VLOOKUP(A143,'b-data'!A:F,6)</f>
        <v>0</v>
      </c>
      <c r="G143" s="51">
        <f>+VLOOKUP(A143,'b-data'!A:G,7)</f>
        <v>0</v>
      </c>
      <c r="H143" s="51">
        <f>+VLOOKUP(A143,'b-data'!A:V,22)</f>
        <v>0</v>
      </c>
      <c r="I143" s="51">
        <f t="shared" si="194"/>
        <v>0</v>
      </c>
      <c r="J143" s="51">
        <f>+VLOOKUP(A143,'b-data'!A:BR,66)</f>
        <v>0</v>
      </c>
      <c r="K143" s="51">
        <f>+VLOOKUP(A143,'b-data'!A:BR,68)</f>
        <v>0</v>
      </c>
      <c r="L143" s="51">
        <f>+VLOOKUP(A143,'b-data'!A:BR,70)</f>
        <v>0</v>
      </c>
      <c r="M143" s="8"/>
      <c r="N143" s="51">
        <f>+VLOOKUP(A143,'b-data'!A:BR,21)</f>
        <v>0</v>
      </c>
      <c r="O143" s="51">
        <f>+VLOOKUP(A143,'b-data'!A:BR,51)</f>
        <v>0</v>
      </c>
      <c r="P143" s="51">
        <f>+VLOOKUP(A143,'b-data'!A:BR,36)</f>
        <v>0</v>
      </c>
      <c r="Q143" s="34" t="str">
        <f t="shared" si="195"/>
        <v>n/a</v>
      </c>
      <c r="R143" s="34" t="str">
        <f t="shared" si="196"/>
        <v>n/a</v>
      </c>
      <c r="S143" s="8"/>
      <c r="T143" s="51">
        <f t="shared" si="197"/>
        <v>0</v>
      </c>
      <c r="U143" s="51">
        <f>+VLOOKUP(A143,'b-data'!A:BR,52)</f>
        <v>0</v>
      </c>
      <c r="V143" s="51">
        <f t="shared" si="198"/>
        <v>0</v>
      </c>
      <c r="W143" s="34" t="str">
        <f t="shared" si="199"/>
        <v>n/a</v>
      </c>
      <c r="X143" s="34" t="str">
        <f t="shared" si="200"/>
        <v>n/a</v>
      </c>
    </row>
    <row r="144" spans="1:24" hidden="1" outlineLevel="2" x14ac:dyDescent="0.2">
      <c r="A144" s="37">
        <f>+masterfile!B320</f>
        <v>1445</v>
      </c>
      <c r="B144" s="41" t="str">
        <f>+masterfile!D320</f>
        <v>1445 Forderungen L+L allg. Steuersatz (EÜR)</v>
      </c>
      <c r="C144" s="8"/>
      <c r="D144" s="51">
        <f>+VLOOKUP(A144,'b-data'!A:F,4)</f>
        <v>0</v>
      </c>
      <c r="E144" s="51">
        <f>+VLOOKUP(A144,'b-data'!A:G,5)</f>
        <v>0</v>
      </c>
      <c r="F144" s="51">
        <f>+VLOOKUP(A144,'b-data'!A:F,6)</f>
        <v>0</v>
      </c>
      <c r="G144" s="51">
        <f>+VLOOKUP(A144,'b-data'!A:G,7)</f>
        <v>0</v>
      </c>
      <c r="H144" s="51">
        <f>+VLOOKUP(A144,'b-data'!A:V,22)</f>
        <v>0</v>
      </c>
      <c r="I144" s="51">
        <f t="shared" si="194"/>
        <v>0</v>
      </c>
      <c r="J144" s="51">
        <f>+VLOOKUP(A144,'b-data'!A:BR,66)</f>
        <v>0</v>
      </c>
      <c r="K144" s="51">
        <f>+VLOOKUP(A144,'b-data'!A:BR,68)</f>
        <v>0</v>
      </c>
      <c r="L144" s="51">
        <f>+VLOOKUP(A144,'b-data'!A:BR,70)</f>
        <v>0</v>
      </c>
      <c r="M144" s="8"/>
      <c r="N144" s="51">
        <f>+VLOOKUP(A144,'b-data'!A:BR,21)</f>
        <v>0</v>
      </c>
      <c r="O144" s="51">
        <f>+VLOOKUP(A144,'b-data'!A:BR,51)</f>
        <v>0</v>
      </c>
      <c r="P144" s="51">
        <f>+VLOOKUP(A144,'b-data'!A:BR,36)</f>
        <v>0</v>
      </c>
      <c r="Q144" s="34" t="str">
        <f t="shared" si="195"/>
        <v>n/a</v>
      </c>
      <c r="R144" s="34" t="str">
        <f t="shared" si="196"/>
        <v>n/a</v>
      </c>
      <c r="S144" s="8"/>
      <c r="T144" s="51">
        <f t="shared" si="197"/>
        <v>0</v>
      </c>
      <c r="U144" s="51">
        <f>+VLOOKUP(A144,'b-data'!A:BR,52)</f>
        <v>0</v>
      </c>
      <c r="V144" s="51">
        <f t="shared" si="198"/>
        <v>0</v>
      </c>
      <c r="W144" s="34" t="str">
        <f t="shared" si="199"/>
        <v>n/a</v>
      </c>
      <c r="X144" s="34" t="str">
        <f t="shared" si="200"/>
        <v>n/a</v>
      </c>
    </row>
    <row r="145" spans="1:24" hidden="1" outlineLevel="2" x14ac:dyDescent="0.2">
      <c r="A145" s="37">
        <f>+masterfile!B321</f>
        <v>1446</v>
      </c>
      <c r="B145" s="41" t="str">
        <f>+masterfile!D321</f>
        <v>1446 Forderungen a. L+L erm.Steuersatz (EÜR)</v>
      </c>
      <c r="C145" s="8"/>
      <c r="D145" s="51">
        <f>+VLOOKUP(A145,'b-data'!A:F,4)</f>
        <v>0</v>
      </c>
      <c r="E145" s="51">
        <f>+VLOOKUP(A145,'b-data'!A:G,5)</f>
        <v>0</v>
      </c>
      <c r="F145" s="51">
        <f>+VLOOKUP(A145,'b-data'!A:F,6)</f>
        <v>0</v>
      </c>
      <c r="G145" s="51">
        <f>+VLOOKUP(A145,'b-data'!A:G,7)</f>
        <v>0</v>
      </c>
      <c r="H145" s="51">
        <f>+VLOOKUP(A145,'b-data'!A:V,22)</f>
        <v>0</v>
      </c>
      <c r="I145" s="51">
        <f t="shared" si="194"/>
        <v>0</v>
      </c>
      <c r="J145" s="51">
        <f>+VLOOKUP(A145,'b-data'!A:BR,66)</f>
        <v>0</v>
      </c>
      <c r="K145" s="51">
        <f>+VLOOKUP(A145,'b-data'!A:BR,68)</f>
        <v>0</v>
      </c>
      <c r="L145" s="51">
        <f>+VLOOKUP(A145,'b-data'!A:BR,70)</f>
        <v>0</v>
      </c>
      <c r="M145" s="8"/>
      <c r="N145" s="51">
        <f>+VLOOKUP(A145,'b-data'!A:BR,21)</f>
        <v>0</v>
      </c>
      <c r="O145" s="51">
        <f>+VLOOKUP(A145,'b-data'!A:BR,51)</f>
        <v>0</v>
      </c>
      <c r="P145" s="51">
        <f>+VLOOKUP(A145,'b-data'!A:BR,36)</f>
        <v>0</v>
      </c>
      <c r="Q145" s="34" t="str">
        <f t="shared" si="195"/>
        <v>n/a</v>
      </c>
      <c r="R145" s="34" t="str">
        <f t="shared" si="196"/>
        <v>n/a</v>
      </c>
      <c r="S145" s="8"/>
      <c r="T145" s="51">
        <f t="shared" si="197"/>
        <v>0</v>
      </c>
      <c r="U145" s="51">
        <f>+VLOOKUP(A145,'b-data'!A:BR,52)</f>
        <v>0</v>
      </c>
      <c r="V145" s="51">
        <f t="shared" si="198"/>
        <v>0</v>
      </c>
      <c r="W145" s="34" t="str">
        <f t="shared" si="199"/>
        <v>n/a</v>
      </c>
      <c r="X145" s="34" t="str">
        <f t="shared" si="200"/>
        <v>n/a</v>
      </c>
    </row>
    <row r="146" spans="1:24" hidden="1" outlineLevel="2" x14ac:dyDescent="0.2">
      <c r="A146" s="37">
        <f>+masterfile!B322</f>
        <v>1447</v>
      </c>
      <c r="B146" s="41" t="str">
        <f>+masterfile!D322</f>
        <v>1447 Forderung. aus stfr.,n.stbaren L+L (EÜR)</v>
      </c>
      <c r="C146" s="8"/>
      <c r="D146" s="51">
        <f>+VLOOKUP(A146,'b-data'!A:F,4)</f>
        <v>0</v>
      </c>
      <c r="E146" s="51">
        <f>+VLOOKUP(A146,'b-data'!A:G,5)</f>
        <v>0</v>
      </c>
      <c r="F146" s="51">
        <f>+VLOOKUP(A146,'b-data'!A:F,6)</f>
        <v>0</v>
      </c>
      <c r="G146" s="51">
        <f>+VLOOKUP(A146,'b-data'!A:G,7)</f>
        <v>0</v>
      </c>
      <c r="H146" s="51">
        <f>+VLOOKUP(A146,'b-data'!A:V,22)</f>
        <v>0</v>
      </c>
      <c r="I146" s="51">
        <f t="shared" si="194"/>
        <v>0</v>
      </c>
      <c r="J146" s="51">
        <f>+VLOOKUP(A146,'b-data'!A:BR,66)</f>
        <v>0</v>
      </c>
      <c r="K146" s="51">
        <f>+VLOOKUP(A146,'b-data'!A:BR,68)</f>
        <v>0</v>
      </c>
      <c r="L146" s="51">
        <f>+VLOOKUP(A146,'b-data'!A:BR,70)</f>
        <v>0</v>
      </c>
      <c r="M146" s="8"/>
      <c r="N146" s="51">
        <f>+VLOOKUP(A146,'b-data'!A:BR,21)</f>
        <v>0</v>
      </c>
      <c r="O146" s="51">
        <f>+VLOOKUP(A146,'b-data'!A:BR,51)</f>
        <v>0</v>
      </c>
      <c r="P146" s="51">
        <f>+VLOOKUP(A146,'b-data'!A:BR,36)</f>
        <v>0</v>
      </c>
      <c r="Q146" s="34" t="str">
        <f t="shared" si="195"/>
        <v>n/a</v>
      </c>
      <c r="R146" s="34" t="str">
        <f t="shared" si="196"/>
        <v>n/a</v>
      </c>
      <c r="S146" s="8"/>
      <c r="T146" s="51">
        <f t="shared" si="197"/>
        <v>0</v>
      </c>
      <c r="U146" s="51">
        <f>+VLOOKUP(A146,'b-data'!A:BR,52)</f>
        <v>0</v>
      </c>
      <c r="V146" s="51">
        <f t="shared" si="198"/>
        <v>0</v>
      </c>
      <c r="W146" s="34" t="str">
        <f t="shared" si="199"/>
        <v>n/a</v>
      </c>
      <c r="X146" s="34" t="str">
        <f t="shared" si="200"/>
        <v>n/a</v>
      </c>
    </row>
    <row r="147" spans="1:24" hidden="1" outlineLevel="2" x14ac:dyDescent="0.2">
      <c r="A147" s="37">
        <f>+masterfile!B323</f>
        <v>1448</v>
      </c>
      <c r="B147" s="41" t="str">
        <f>+masterfile!D323</f>
        <v>1448 Forderungen aus L+L nach § 24 UStG (EÜR)</v>
      </c>
      <c r="C147" s="8"/>
      <c r="D147" s="51">
        <f>+VLOOKUP(A147,'b-data'!A:F,4)</f>
        <v>0</v>
      </c>
      <c r="E147" s="51">
        <f>+VLOOKUP(A147,'b-data'!A:G,5)</f>
        <v>0</v>
      </c>
      <c r="F147" s="51">
        <f>+VLOOKUP(A147,'b-data'!A:F,6)</f>
        <v>0</v>
      </c>
      <c r="G147" s="51">
        <f>+VLOOKUP(A147,'b-data'!A:G,7)</f>
        <v>0</v>
      </c>
      <c r="H147" s="51">
        <f>+VLOOKUP(A147,'b-data'!A:V,22)</f>
        <v>0</v>
      </c>
      <c r="I147" s="51">
        <f t="shared" si="194"/>
        <v>0</v>
      </c>
      <c r="J147" s="51">
        <f>+VLOOKUP(A147,'b-data'!A:BR,66)</f>
        <v>0</v>
      </c>
      <c r="K147" s="51">
        <f>+VLOOKUP(A147,'b-data'!A:BR,68)</f>
        <v>0</v>
      </c>
      <c r="L147" s="51">
        <f>+VLOOKUP(A147,'b-data'!A:BR,70)</f>
        <v>0</v>
      </c>
      <c r="M147" s="8"/>
      <c r="N147" s="51">
        <f>+VLOOKUP(A147,'b-data'!A:BR,21)</f>
        <v>0</v>
      </c>
      <c r="O147" s="51">
        <f>+VLOOKUP(A147,'b-data'!A:BR,51)</f>
        <v>0</v>
      </c>
      <c r="P147" s="51">
        <f>+VLOOKUP(A147,'b-data'!A:BR,36)</f>
        <v>0</v>
      </c>
      <c r="Q147" s="34" t="str">
        <f t="shared" si="195"/>
        <v>n/a</v>
      </c>
      <c r="R147" s="34" t="str">
        <f t="shared" si="196"/>
        <v>n/a</v>
      </c>
      <c r="S147" s="8"/>
      <c r="T147" s="51">
        <f t="shared" si="197"/>
        <v>0</v>
      </c>
      <c r="U147" s="51">
        <f>+VLOOKUP(A147,'b-data'!A:BR,52)</f>
        <v>0</v>
      </c>
      <c r="V147" s="51">
        <f t="shared" si="198"/>
        <v>0</v>
      </c>
      <c r="W147" s="34" t="str">
        <f t="shared" si="199"/>
        <v>n/a</v>
      </c>
      <c r="X147" s="34" t="str">
        <f t="shared" si="200"/>
        <v>n/a</v>
      </c>
    </row>
    <row r="148" spans="1:24" hidden="1" outlineLevel="2" x14ac:dyDescent="0.2">
      <c r="A148" s="37">
        <f>+masterfile!B324</f>
        <v>1449</v>
      </c>
      <c r="B148" s="41" t="str">
        <f>+masterfile!D324</f>
        <v>1449 Gegenkto Aufteilung Forderungen L+L(EÜR)</v>
      </c>
      <c r="C148" s="8"/>
      <c r="D148" s="51">
        <f>+VLOOKUP(A148,'b-data'!A:F,4)</f>
        <v>0</v>
      </c>
      <c r="E148" s="51">
        <f>+VLOOKUP(A148,'b-data'!A:G,5)</f>
        <v>0</v>
      </c>
      <c r="F148" s="51">
        <f>+VLOOKUP(A148,'b-data'!A:F,6)</f>
        <v>0</v>
      </c>
      <c r="G148" s="51">
        <f>+VLOOKUP(A148,'b-data'!A:G,7)</f>
        <v>0</v>
      </c>
      <c r="H148" s="51">
        <f>+VLOOKUP(A148,'b-data'!A:V,22)</f>
        <v>0</v>
      </c>
      <c r="I148" s="51">
        <f t="shared" si="194"/>
        <v>0</v>
      </c>
      <c r="J148" s="51">
        <f>+VLOOKUP(A148,'b-data'!A:BR,66)</f>
        <v>0</v>
      </c>
      <c r="K148" s="51">
        <f>+VLOOKUP(A148,'b-data'!A:BR,68)</f>
        <v>0</v>
      </c>
      <c r="L148" s="51">
        <f>+VLOOKUP(A148,'b-data'!A:BR,70)</f>
        <v>0</v>
      </c>
      <c r="M148" s="8"/>
      <c r="N148" s="51">
        <f>+VLOOKUP(A148,'b-data'!A:BR,21)</f>
        <v>0</v>
      </c>
      <c r="O148" s="51">
        <f>+VLOOKUP(A148,'b-data'!A:BR,51)</f>
        <v>0</v>
      </c>
      <c r="P148" s="51">
        <f>+VLOOKUP(A148,'b-data'!A:BR,36)</f>
        <v>0</v>
      </c>
      <c r="Q148" s="34" t="str">
        <f t="shared" si="195"/>
        <v>n/a</v>
      </c>
      <c r="R148" s="34" t="str">
        <f t="shared" si="196"/>
        <v>n/a</v>
      </c>
      <c r="S148" s="8"/>
      <c r="T148" s="51">
        <f t="shared" si="197"/>
        <v>0</v>
      </c>
      <c r="U148" s="51">
        <f>+VLOOKUP(A148,'b-data'!A:BR,52)</f>
        <v>0</v>
      </c>
      <c r="V148" s="51">
        <f t="shared" si="198"/>
        <v>0</v>
      </c>
      <c r="W148" s="34" t="str">
        <f t="shared" si="199"/>
        <v>n/a</v>
      </c>
      <c r="X148" s="34" t="str">
        <f t="shared" si="200"/>
        <v>n/a</v>
      </c>
    </row>
    <row r="149" spans="1:24" hidden="1" outlineLevel="2" x14ac:dyDescent="0.2">
      <c r="A149" s="37">
        <f>+masterfile!B325</f>
        <v>1450</v>
      </c>
      <c r="B149" s="41" t="str">
        <f>+masterfile!D325</f>
        <v>1450 Forderungen n. § 11 Abs.1 S.2 EStG (EÜR)</v>
      </c>
      <c r="C149" s="8"/>
      <c r="D149" s="51">
        <f>+VLOOKUP(A149,'b-data'!A:F,4)</f>
        <v>0</v>
      </c>
      <c r="E149" s="51">
        <f>+VLOOKUP(A149,'b-data'!A:G,5)</f>
        <v>0</v>
      </c>
      <c r="F149" s="51">
        <f>+VLOOKUP(A149,'b-data'!A:F,6)</f>
        <v>0</v>
      </c>
      <c r="G149" s="51">
        <f>+VLOOKUP(A149,'b-data'!A:G,7)</f>
        <v>0</v>
      </c>
      <c r="H149" s="51">
        <f>+VLOOKUP(A149,'b-data'!A:V,22)</f>
        <v>0</v>
      </c>
      <c r="I149" s="51">
        <f t="shared" si="194"/>
        <v>0</v>
      </c>
      <c r="J149" s="51">
        <f>+VLOOKUP(A149,'b-data'!A:BR,66)</f>
        <v>0</v>
      </c>
      <c r="K149" s="51">
        <f>+VLOOKUP(A149,'b-data'!A:BR,68)</f>
        <v>0</v>
      </c>
      <c r="L149" s="51">
        <f>+VLOOKUP(A149,'b-data'!A:BR,70)</f>
        <v>0</v>
      </c>
      <c r="M149" s="8"/>
      <c r="N149" s="51">
        <f>+VLOOKUP(A149,'b-data'!A:BR,21)</f>
        <v>0</v>
      </c>
      <c r="O149" s="51">
        <f>+VLOOKUP(A149,'b-data'!A:BR,51)</f>
        <v>0</v>
      </c>
      <c r="P149" s="51">
        <f>+VLOOKUP(A149,'b-data'!A:BR,36)</f>
        <v>0</v>
      </c>
      <c r="Q149" s="34" t="str">
        <f t="shared" si="195"/>
        <v>n/a</v>
      </c>
      <c r="R149" s="34" t="str">
        <f t="shared" si="196"/>
        <v>n/a</v>
      </c>
      <c r="S149" s="8"/>
      <c r="T149" s="51">
        <f t="shared" si="197"/>
        <v>0</v>
      </c>
      <c r="U149" s="51">
        <f>+VLOOKUP(A149,'b-data'!A:BR,52)</f>
        <v>0</v>
      </c>
      <c r="V149" s="51">
        <f t="shared" si="198"/>
        <v>0</v>
      </c>
      <c r="W149" s="34" t="str">
        <f t="shared" si="199"/>
        <v>n/a</v>
      </c>
      <c r="X149" s="34" t="str">
        <f t="shared" si="200"/>
        <v>n/a</v>
      </c>
    </row>
    <row r="150" spans="1:24" hidden="1" outlineLevel="2" x14ac:dyDescent="0.2">
      <c r="A150" s="37">
        <f>+masterfile!B326</f>
        <v>1451</v>
      </c>
      <c r="B150" s="41" t="str">
        <f>+masterfile!D326</f>
        <v>1451 Forderg.a. Lieferungen/Leistungen b.1 J</v>
      </c>
      <c r="C150" s="8"/>
      <c r="D150" s="51">
        <f>+VLOOKUP(A150,'b-data'!A:F,4)</f>
        <v>0</v>
      </c>
      <c r="E150" s="51">
        <f>+VLOOKUP(A150,'b-data'!A:G,5)</f>
        <v>0</v>
      </c>
      <c r="F150" s="51">
        <f>+VLOOKUP(A150,'b-data'!A:F,6)</f>
        <v>0</v>
      </c>
      <c r="G150" s="51">
        <f>+VLOOKUP(A150,'b-data'!A:G,7)</f>
        <v>0</v>
      </c>
      <c r="H150" s="51">
        <f>+VLOOKUP(A150,'b-data'!A:V,22)</f>
        <v>0</v>
      </c>
      <c r="I150" s="51">
        <f t="shared" si="194"/>
        <v>0</v>
      </c>
      <c r="J150" s="51">
        <f>+VLOOKUP(A150,'b-data'!A:BR,66)</f>
        <v>0</v>
      </c>
      <c r="K150" s="51">
        <f>+VLOOKUP(A150,'b-data'!A:BR,68)</f>
        <v>0</v>
      </c>
      <c r="L150" s="51">
        <f>+VLOOKUP(A150,'b-data'!A:BR,70)</f>
        <v>0</v>
      </c>
      <c r="M150" s="8"/>
      <c r="N150" s="51">
        <f>+VLOOKUP(A150,'b-data'!A:BR,21)</f>
        <v>0</v>
      </c>
      <c r="O150" s="51">
        <f>+VLOOKUP(A150,'b-data'!A:BR,51)</f>
        <v>0</v>
      </c>
      <c r="P150" s="51">
        <f>+VLOOKUP(A150,'b-data'!A:BR,36)</f>
        <v>0</v>
      </c>
      <c r="Q150" s="34" t="str">
        <f t="shared" si="195"/>
        <v>n/a</v>
      </c>
      <c r="R150" s="34" t="str">
        <f t="shared" si="196"/>
        <v>n/a</v>
      </c>
      <c r="S150" s="8"/>
      <c r="T150" s="51">
        <f t="shared" si="197"/>
        <v>0</v>
      </c>
      <c r="U150" s="51">
        <f>+VLOOKUP(A150,'b-data'!A:BR,52)</f>
        <v>0</v>
      </c>
      <c r="V150" s="51">
        <f t="shared" si="198"/>
        <v>0</v>
      </c>
      <c r="W150" s="34" t="str">
        <f t="shared" si="199"/>
        <v>n/a</v>
      </c>
      <c r="X150" s="34" t="str">
        <f t="shared" si="200"/>
        <v>n/a</v>
      </c>
    </row>
    <row r="151" spans="1:24" hidden="1" outlineLevel="2" x14ac:dyDescent="0.2">
      <c r="A151" s="37">
        <f>+masterfile!B327</f>
        <v>1455</v>
      </c>
      <c r="B151" s="41" t="str">
        <f>+masterfile!D327</f>
        <v>1455 Forderg.a. Lieferungen/Leistungen g.1 J</v>
      </c>
      <c r="C151" s="8"/>
      <c r="D151" s="51">
        <f>+VLOOKUP(A151,'b-data'!A:F,4)</f>
        <v>0</v>
      </c>
      <c r="E151" s="51">
        <f>+VLOOKUP(A151,'b-data'!A:G,5)</f>
        <v>0</v>
      </c>
      <c r="F151" s="51">
        <f>+VLOOKUP(A151,'b-data'!A:F,6)</f>
        <v>0</v>
      </c>
      <c r="G151" s="51">
        <f>+VLOOKUP(A151,'b-data'!A:G,7)</f>
        <v>0</v>
      </c>
      <c r="H151" s="51">
        <f>+VLOOKUP(A151,'b-data'!A:V,22)</f>
        <v>0</v>
      </c>
      <c r="I151" s="51">
        <f t="shared" si="194"/>
        <v>0</v>
      </c>
      <c r="J151" s="51">
        <f>+VLOOKUP(A151,'b-data'!A:BR,66)</f>
        <v>0</v>
      </c>
      <c r="K151" s="51">
        <f>+VLOOKUP(A151,'b-data'!A:BR,68)</f>
        <v>0</v>
      </c>
      <c r="L151" s="51">
        <f>+VLOOKUP(A151,'b-data'!A:BR,70)</f>
        <v>0</v>
      </c>
      <c r="M151" s="8"/>
      <c r="N151" s="51">
        <f>+VLOOKUP(A151,'b-data'!A:BR,21)</f>
        <v>0</v>
      </c>
      <c r="O151" s="51">
        <f>+VLOOKUP(A151,'b-data'!A:BR,51)</f>
        <v>0</v>
      </c>
      <c r="P151" s="51">
        <f>+VLOOKUP(A151,'b-data'!A:BR,36)</f>
        <v>0</v>
      </c>
      <c r="Q151" s="34" t="str">
        <f t="shared" si="195"/>
        <v>n/a</v>
      </c>
      <c r="R151" s="34" t="str">
        <f t="shared" si="196"/>
        <v>n/a</v>
      </c>
      <c r="S151" s="8"/>
      <c r="T151" s="51">
        <f t="shared" si="197"/>
        <v>0</v>
      </c>
      <c r="U151" s="51">
        <f>+VLOOKUP(A151,'b-data'!A:BR,52)</f>
        <v>0</v>
      </c>
      <c r="V151" s="51">
        <f t="shared" si="198"/>
        <v>0</v>
      </c>
      <c r="W151" s="34" t="str">
        <f t="shared" si="199"/>
        <v>n/a</v>
      </c>
      <c r="X151" s="34" t="str">
        <f t="shared" si="200"/>
        <v>n/a</v>
      </c>
    </row>
    <row r="152" spans="1:24" hidden="1" outlineLevel="2" x14ac:dyDescent="0.2">
      <c r="A152" s="37">
        <f>+masterfile!B328</f>
        <v>1460</v>
      </c>
      <c r="B152" s="41" t="str">
        <f>+masterfile!D328</f>
        <v>1460 Zweifelhafte Forderungen</v>
      </c>
      <c r="C152" s="8"/>
      <c r="D152" s="51">
        <f>+VLOOKUP(A152,'b-data'!A:F,4)</f>
        <v>0</v>
      </c>
      <c r="E152" s="51">
        <f>+VLOOKUP(A152,'b-data'!A:G,5)</f>
        <v>0</v>
      </c>
      <c r="F152" s="51">
        <f>+VLOOKUP(A152,'b-data'!A:F,6)</f>
        <v>0</v>
      </c>
      <c r="G152" s="51">
        <f>+VLOOKUP(A152,'b-data'!A:G,7)</f>
        <v>0</v>
      </c>
      <c r="H152" s="51">
        <f>+VLOOKUP(A152,'b-data'!A:V,22)</f>
        <v>0</v>
      </c>
      <c r="I152" s="51">
        <f t="shared" si="194"/>
        <v>0</v>
      </c>
      <c r="J152" s="51">
        <f>+VLOOKUP(A152,'b-data'!A:BR,66)</f>
        <v>0</v>
      </c>
      <c r="K152" s="51">
        <f>+VLOOKUP(A152,'b-data'!A:BR,68)</f>
        <v>0</v>
      </c>
      <c r="L152" s="51">
        <f>+VLOOKUP(A152,'b-data'!A:BR,70)</f>
        <v>0</v>
      </c>
      <c r="M152" s="8"/>
      <c r="N152" s="51">
        <f>+VLOOKUP(A152,'b-data'!A:BR,21)</f>
        <v>0</v>
      </c>
      <c r="O152" s="51">
        <f>+VLOOKUP(A152,'b-data'!A:BR,51)</f>
        <v>0</v>
      </c>
      <c r="P152" s="51">
        <f>+VLOOKUP(A152,'b-data'!A:BR,36)</f>
        <v>0</v>
      </c>
      <c r="Q152" s="34" t="str">
        <f t="shared" si="195"/>
        <v>n/a</v>
      </c>
      <c r="R152" s="34" t="str">
        <f t="shared" si="196"/>
        <v>n/a</v>
      </c>
      <c r="S152" s="8"/>
      <c r="T152" s="51">
        <f t="shared" si="197"/>
        <v>0</v>
      </c>
      <c r="U152" s="51">
        <f>+VLOOKUP(A152,'b-data'!A:BR,52)</f>
        <v>0</v>
      </c>
      <c r="V152" s="51">
        <f t="shared" si="198"/>
        <v>0</v>
      </c>
      <c r="W152" s="34" t="str">
        <f t="shared" si="199"/>
        <v>n/a</v>
      </c>
      <c r="X152" s="34" t="str">
        <f t="shared" si="200"/>
        <v>n/a</v>
      </c>
    </row>
    <row r="153" spans="1:24" hidden="1" outlineLevel="2" x14ac:dyDescent="0.2">
      <c r="A153" s="37">
        <f>+masterfile!B329</f>
        <v>1461</v>
      </c>
      <c r="B153" s="41" t="str">
        <f>+masterfile!D329</f>
        <v>1461 Zweifelhafte Forderungen (bis 1 Jahr)</v>
      </c>
      <c r="C153" s="8"/>
      <c r="D153" s="51">
        <f>+VLOOKUP(A153,'b-data'!A:F,4)</f>
        <v>0</v>
      </c>
      <c r="E153" s="51">
        <f>+VLOOKUP(A153,'b-data'!A:G,5)</f>
        <v>0</v>
      </c>
      <c r="F153" s="51">
        <f>+VLOOKUP(A153,'b-data'!A:F,6)</f>
        <v>0</v>
      </c>
      <c r="G153" s="51">
        <f>+VLOOKUP(A153,'b-data'!A:G,7)</f>
        <v>0</v>
      </c>
      <c r="H153" s="51">
        <f>+VLOOKUP(A153,'b-data'!A:V,22)</f>
        <v>0</v>
      </c>
      <c r="I153" s="51">
        <f t="shared" si="194"/>
        <v>0</v>
      </c>
      <c r="J153" s="51">
        <f>+VLOOKUP(A153,'b-data'!A:BR,66)</f>
        <v>0</v>
      </c>
      <c r="K153" s="51">
        <f>+VLOOKUP(A153,'b-data'!A:BR,68)</f>
        <v>0</v>
      </c>
      <c r="L153" s="51">
        <f>+VLOOKUP(A153,'b-data'!A:BR,70)</f>
        <v>0</v>
      </c>
      <c r="M153" s="8"/>
      <c r="N153" s="51">
        <f>+VLOOKUP(A153,'b-data'!A:BR,21)</f>
        <v>0</v>
      </c>
      <c r="O153" s="51">
        <f>+VLOOKUP(A153,'b-data'!A:BR,51)</f>
        <v>0</v>
      </c>
      <c r="P153" s="51">
        <f>+VLOOKUP(A153,'b-data'!A:BR,36)</f>
        <v>0</v>
      </c>
      <c r="Q153" s="34" t="str">
        <f t="shared" si="195"/>
        <v>n/a</v>
      </c>
      <c r="R153" s="34" t="str">
        <f t="shared" si="196"/>
        <v>n/a</v>
      </c>
      <c r="S153" s="8"/>
      <c r="T153" s="51">
        <f t="shared" si="197"/>
        <v>0</v>
      </c>
      <c r="U153" s="51">
        <f>+VLOOKUP(A153,'b-data'!A:BR,52)</f>
        <v>0</v>
      </c>
      <c r="V153" s="51">
        <f t="shared" si="198"/>
        <v>0</v>
      </c>
      <c r="W153" s="34" t="str">
        <f t="shared" si="199"/>
        <v>n/a</v>
      </c>
      <c r="X153" s="34" t="str">
        <f t="shared" si="200"/>
        <v>n/a</v>
      </c>
    </row>
    <row r="154" spans="1:24" hidden="1" outlineLevel="2" x14ac:dyDescent="0.2">
      <c r="A154" s="37">
        <f>+masterfile!B330</f>
        <v>1465</v>
      </c>
      <c r="B154" s="41" t="str">
        <f>+masterfile!D330</f>
        <v>1465 Zweifelhafte Forderungen (g. 1 Jahr)</v>
      </c>
      <c r="C154" s="8"/>
      <c r="D154" s="51">
        <f>+VLOOKUP(A154,'b-data'!A:F,4)</f>
        <v>0</v>
      </c>
      <c r="E154" s="51">
        <f>+VLOOKUP(A154,'b-data'!A:G,5)</f>
        <v>0</v>
      </c>
      <c r="F154" s="51">
        <f>+VLOOKUP(A154,'b-data'!A:F,6)</f>
        <v>0</v>
      </c>
      <c r="G154" s="51">
        <f>+VLOOKUP(A154,'b-data'!A:G,7)</f>
        <v>0</v>
      </c>
      <c r="H154" s="51">
        <f>+VLOOKUP(A154,'b-data'!A:V,22)</f>
        <v>0</v>
      </c>
      <c r="I154" s="51">
        <f t="shared" si="194"/>
        <v>0</v>
      </c>
      <c r="J154" s="51">
        <f>+VLOOKUP(A154,'b-data'!A:BR,66)</f>
        <v>0</v>
      </c>
      <c r="K154" s="51">
        <f>+VLOOKUP(A154,'b-data'!A:BR,68)</f>
        <v>0</v>
      </c>
      <c r="L154" s="51">
        <f>+VLOOKUP(A154,'b-data'!A:BR,70)</f>
        <v>0</v>
      </c>
      <c r="M154" s="8"/>
      <c r="N154" s="51">
        <f>+VLOOKUP(A154,'b-data'!A:BR,21)</f>
        <v>0</v>
      </c>
      <c r="O154" s="51">
        <f>+VLOOKUP(A154,'b-data'!A:BR,51)</f>
        <v>0</v>
      </c>
      <c r="P154" s="51">
        <f>+VLOOKUP(A154,'b-data'!A:BR,36)</f>
        <v>0</v>
      </c>
      <c r="Q154" s="34" t="str">
        <f t="shared" si="195"/>
        <v>n/a</v>
      </c>
      <c r="R154" s="34" t="str">
        <f t="shared" si="196"/>
        <v>n/a</v>
      </c>
      <c r="S154" s="8"/>
      <c r="T154" s="51">
        <f t="shared" si="197"/>
        <v>0</v>
      </c>
      <c r="U154" s="51">
        <f>+VLOOKUP(A154,'b-data'!A:BR,52)</f>
        <v>0</v>
      </c>
      <c r="V154" s="51">
        <f t="shared" si="198"/>
        <v>0</v>
      </c>
      <c r="W154" s="34" t="str">
        <f t="shared" si="199"/>
        <v>n/a</v>
      </c>
      <c r="X154" s="34" t="str">
        <f t="shared" si="200"/>
        <v>n/a</v>
      </c>
    </row>
    <row r="155" spans="1:24" hidden="1" outlineLevel="2" x14ac:dyDescent="0.2">
      <c r="A155" s="37">
        <f>+masterfile!B341</f>
        <v>1490</v>
      </c>
      <c r="B155" s="41" t="str">
        <f>+masterfile!D341</f>
        <v>1490 Forderungen aus L+L gg. Gesellschafter</v>
      </c>
      <c r="C155" s="8"/>
      <c r="D155" s="51">
        <f>+VLOOKUP(A155,'b-data'!A:F,4)</f>
        <v>0</v>
      </c>
      <c r="E155" s="51">
        <f>+VLOOKUP(A155,'b-data'!A:G,5)</f>
        <v>0</v>
      </c>
      <c r="F155" s="51">
        <f>+VLOOKUP(A155,'b-data'!A:F,6)</f>
        <v>0</v>
      </c>
      <c r="G155" s="51">
        <f>+VLOOKUP(A155,'b-data'!A:G,7)</f>
        <v>0</v>
      </c>
      <c r="H155" s="51">
        <f>+VLOOKUP(A155,'b-data'!A:V,22)</f>
        <v>0</v>
      </c>
      <c r="I155" s="51">
        <f t="shared" si="194"/>
        <v>0</v>
      </c>
      <c r="J155" s="51">
        <f>+VLOOKUP(A155,'b-data'!A:BR,66)</f>
        <v>0</v>
      </c>
      <c r="K155" s="51">
        <f>+VLOOKUP(A155,'b-data'!A:BR,68)</f>
        <v>0</v>
      </c>
      <c r="L155" s="51">
        <f>+VLOOKUP(A155,'b-data'!A:BR,70)</f>
        <v>0</v>
      </c>
      <c r="M155" s="8"/>
      <c r="N155" s="51">
        <f>+VLOOKUP(A155,'b-data'!A:BR,21)</f>
        <v>0</v>
      </c>
      <c r="O155" s="51">
        <f>+VLOOKUP(A155,'b-data'!A:BR,51)</f>
        <v>0</v>
      </c>
      <c r="P155" s="51">
        <f>+VLOOKUP(A155,'b-data'!A:BR,36)</f>
        <v>0</v>
      </c>
      <c r="Q155" s="34" t="str">
        <f t="shared" si="195"/>
        <v>n/a</v>
      </c>
      <c r="R155" s="34" t="str">
        <f t="shared" si="196"/>
        <v>n/a</v>
      </c>
      <c r="S155" s="8"/>
      <c r="T155" s="51">
        <f t="shared" si="197"/>
        <v>0</v>
      </c>
      <c r="U155" s="51">
        <f>+VLOOKUP(A155,'b-data'!A:BR,52)</f>
        <v>0</v>
      </c>
      <c r="V155" s="51">
        <f t="shared" si="198"/>
        <v>0</v>
      </c>
      <c r="W155" s="34" t="str">
        <f t="shared" si="199"/>
        <v>n/a</v>
      </c>
      <c r="X155" s="34" t="str">
        <f t="shared" si="200"/>
        <v>n/a</v>
      </c>
    </row>
    <row r="156" spans="1:24" hidden="1" outlineLevel="2" x14ac:dyDescent="0.2">
      <c r="A156" s="37">
        <f>+masterfile!B342</f>
        <v>1491</v>
      </c>
      <c r="B156" s="41" t="str">
        <f>+masterfile!D342</f>
        <v>1491 Forderg. aus L+L gg.Gesellschafter b.1 J</v>
      </c>
      <c r="C156" s="8"/>
      <c r="D156" s="51">
        <f>+VLOOKUP(A156,'b-data'!A:F,4)</f>
        <v>0</v>
      </c>
      <c r="E156" s="51">
        <f>+VLOOKUP(A156,'b-data'!A:G,5)</f>
        <v>0</v>
      </c>
      <c r="F156" s="51">
        <f>+VLOOKUP(A156,'b-data'!A:F,6)</f>
        <v>0</v>
      </c>
      <c r="G156" s="51">
        <f>+VLOOKUP(A156,'b-data'!A:G,7)</f>
        <v>0</v>
      </c>
      <c r="H156" s="51">
        <f>+VLOOKUP(A156,'b-data'!A:V,22)</f>
        <v>0</v>
      </c>
      <c r="I156" s="51">
        <f t="shared" si="194"/>
        <v>0</v>
      </c>
      <c r="J156" s="51">
        <f>+VLOOKUP(A156,'b-data'!A:BR,66)</f>
        <v>0</v>
      </c>
      <c r="K156" s="51">
        <f>+VLOOKUP(A156,'b-data'!A:BR,68)</f>
        <v>0</v>
      </c>
      <c r="L156" s="51">
        <f>+VLOOKUP(A156,'b-data'!A:BR,70)</f>
        <v>0</v>
      </c>
      <c r="M156" s="8"/>
      <c r="N156" s="51">
        <f>+VLOOKUP(A156,'b-data'!A:BR,21)</f>
        <v>0</v>
      </c>
      <c r="O156" s="51">
        <f>+VLOOKUP(A156,'b-data'!A:BR,51)</f>
        <v>0</v>
      </c>
      <c r="P156" s="51">
        <f>+VLOOKUP(A156,'b-data'!A:BR,36)</f>
        <v>0</v>
      </c>
      <c r="Q156" s="34" t="str">
        <f t="shared" si="195"/>
        <v>n/a</v>
      </c>
      <c r="R156" s="34" t="str">
        <f t="shared" si="196"/>
        <v>n/a</v>
      </c>
      <c r="S156" s="8"/>
      <c r="T156" s="51">
        <f t="shared" si="197"/>
        <v>0</v>
      </c>
      <c r="U156" s="51">
        <f>+VLOOKUP(A156,'b-data'!A:BR,52)</f>
        <v>0</v>
      </c>
      <c r="V156" s="51">
        <f t="shared" si="198"/>
        <v>0</v>
      </c>
      <c r="W156" s="34" t="str">
        <f t="shared" si="199"/>
        <v>n/a</v>
      </c>
      <c r="X156" s="34" t="str">
        <f t="shared" si="200"/>
        <v>n/a</v>
      </c>
    </row>
    <row r="157" spans="1:24" hidden="1" outlineLevel="2" x14ac:dyDescent="0.2">
      <c r="A157" s="37">
        <f>+masterfile!B343</f>
        <v>1495</v>
      </c>
      <c r="B157" s="41" t="str">
        <f>+masterfile!D343</f>
        <v>1495 Forderg. aus L+L gg.Gesellschafter g.1 J</v>
      </c>
      <c r="C157" s="8"/>
      <c r="D157" s="51">
        <f>+VLOOKUP(A157,'b-data'!A:F,4)</f>
        <v>0</v>
      </c>
      <c r="E157" s="51">
        <f>+VLOOKUP(A157,'b-data'!A:G,5)</f>
        <v>0</v>
      </c>
      <c r="F157" s="51">
        <f>+VLOOKUP(A157,'b-data'!A:F,6)</f>
        <v>0</v>
      </c>
      <c r="G157" s="51">
        <f>+VLOOKUP(A157,'b-data'!A:G,7)</f>
        <v>0</v>
      </c>
      <c r="H157" s="51">
        <f>+VLOOKUP(A157,'b-data'!A:V,22)</f>
        <v>0</v>
      </c>
      <c r="I157" s="51">
        <f t="shared" si="194"/>
        <v>0</v>
      </c>
      <c r="J157" s="51">
        <f>+VLOOKUP(A157,'b-data'!A:BR,66)</f>
        <v>0</v>
      </c>
      <c r="K157" s="51">
        <f>+VLOOKUP(A157,'b-data'!A:BR,68)</f>
        <v>0</v>
      </c>
      <c r="L157" s="51">
        <f>+VLOOKUP(A157,'b-data'!A:BR,70)</f>
        <v>0</v>
      </c>
      <c r="M157" s="8"/>
      <c r="N157" s="51">
        <f>+VLOOKUP(A157,'b-data'!A:BR,21)</f>
        <v>0</v>
      </c>
      <c r="O157" s="51">
        <f>+VLOOKUP(A157,'b-data'!A:BR,51)</f>
        <v>0</v>
      </c>
      <c r="P157" s="51">
        <f>+VLOOKUP(A157,'b-data'!A:BR,36)</f>
        <v>0</v>
      </c>
      <c r="Q157" s="34" t="str">
        <f t="shared" si="195"/>
        <v>n/a</v>
      </c>
      <c r="R157" s="34" t="str">
        <f t="shared" si="196"/>
        <v>n/a</v>
      </c>
      <c r="S157" s="8"/>
      <c r="T157" s="51">
        <f t="shared" si="197"/>
        <v>0</v>
      </c>
      <c r="U157" s="51">
        <f>+VLOOKUP(A157,'b-data'!A:BR,52)</f>
        <v>0</v>
      </c>
      <c r="V157" s="51">
        <f t="shared" si="198"/>
        <v>0</v>
      </c>
      <c r="W157" s="34" t="str">
        <f t="shared" si="199"/>
        <v>n/a</v>
      </c>
      <c r="X157" s="34" t="str">
        <f t="shared" si="200"/>
        <v>n/a</v>
      </c>
    </row>
    <row r="158" spans="1:24" hidden="1" outlineLevel="2" x14ac:dyDescent="0.2">
      <c r="A158" s="37">
        <f>+masterfile!B344</f>
        <v>1498</v>
      </c>
      <c r="B158" s="41" t="str">
        <f>+masterfile!D344</f>
        <v>1498 Gegenkonto sonst.VG bei Buchung Debitor</v>
      </c>
      <c r="C158" s="8"/>
      <c r="D158" s="51">
        <f>+VLOOKUP(A158,'b-data'!A:F,4)</f>
        <v>0</v>
      </c>
      <c r="E158" s="51">
        <f>+VLOOKUP(A158,'b-data'!A:G,5)</f>
        <v>0</v>
      </c>
      <c r="F158" s="51">
        <f>+VLOOKUP(A158,'b-data'!A:F,6)</f>
        <v>0</v>
      </c>
      <c r="G158" s="51">
        <f>+VLOOKUP(A158,'b-data'!A:G,7)</f>
        <v>0</v>
      </c>
      <c r="H158" s="51">
        <f>+VLOOKUP(A158,'b-data'!A:V,22)</f>
        <v>0</v>
      </c>
      <c r="I158" s="51">
        <f t="shared" si="194"/>
        <v>0</v>
      </c>
      <c r="J158" s="51">
        <f>+VLOOKUP(A158,'b-data'!A:BR,66)</f>
        <v>0</v>
      </c>
      <c r="K158" s="51">
        <f>+VLOOKUP(A158,'b-data'!A:BR,68)</f>
        <v>0</v>
      </c>
      <c r="L158" s="51">
        <f>+VLOOKUP(A158,'b-data'!A:BR,70)</f>
        <v>0</v>
      </c>
      <c r="M158" s="8"/>
      <c r="N158" s="51">
        <f>+VLOOKUP(A158,'b-data'!A:BR,21)</f>
        <v>0</v>
      </c>
      <c r="O158" s="51">
        <f>+VLOOKUP(A158,'b-data'!A:BR,51)</f>
        <v>0</v>
      </c>
      <c r="P158" s="51">
        <f>+VLOOKUP(A158,'b-data'!A:BR,36)</f>
        <v>0</v>
      </c>
      <c r="Q158" s="34" t="str">
        <f t="shared" si="195"/>
        <v>n/a</v>
      </c>
      <c r="R158" s="34" t="str">
        <f t="shared" si="196"/>
        <v>n/a</v>
      </c>
      <c r="S158" s="8"/>
      <c r="T158" s="51">
        <f t="shared" si="197"/>
        <v>0</v>
      </c>
      <c r="U158" s="51">
        <f>+VLOOKUP(A158,'b-data'!A:BR,52)</f>
        <v>0</v>
      </c>
      <c r="V158" s="51">
        <f t="shared" si="198"/>
        <v>0</v>
      </c>
      <c r="W158" s="34" t="str">
        <f t="shared" si="199"/>
        <v>n/a</v>
      </c>
      <c r="X158" s="34" t="str">
        <f t="shared" si="200"/>
        <v>n/a</v>
      </c>
    </row>
    <row r="159" spans="1:24" hidden="1" outlineLevel="2" x14ac:dyDescent="0.2">
      <c r="A159" s="37">
        <f>+masterfile!B345</f>
        <v>1499</v>
      </c>
      <c r="B159" s="41" t="str">
        <f>+masterfile!D345</f>
        <v>1499 Gegenkonto bei Aufteilung Debitoren</v>
      </c>
      <c r="C159" s="8"/>
      <c r="D159" s="51">
        <f>+VLOOKUP(A159,'b-data'!A:F,4)</f>
        <v>0</v>
      </c>
      <c r="E159" s="51">
        <f>+VLOOKUP(A159,'b-data'!A:G,5)</f>
        <v>0</v>
      </c>
      <c r="F159" s="51">
        <f>+VLOOKUP(A159,'b-data'!A:F,6)</f>
        <v>0</v>
      </c>
      <c r="G159" s="51">
        <f>+VLOOKUP(A159,'b-data'!A:G,7)</f>
        <v>0</v>
      </c>
      <c r="H159" s="51">
        <f>+VLOOKUP(A159,'b-data'!A:V,22)</f>
        <v>0</v>
      </c>
      <c r="I159" s="51">
        <f t="shared" si="194"/>
        <v>0</v>
      </c>
      <c r="J159" s="51">
        <f>+VLOOKUP(A159,'b-data'!A:BR,66)</f>
        <v>0</v>
      </c>
      <c r="K159" s="51">
        <f>+VLOOKUP(A159,'b-data'!A:BR,68)</f>
        <v>0</v>
      </c>
      <c r="L159" s="51">
        <f>+VLOOKUP(A159,'b-data'!A:BR,70)</f>
        <v>0</v>
      </c>
      <c r="M159" s="8"/>
      <c r="N159" s="51">
        <f>+VLOOKUP(A159,'b-data'!A:BR,21)</f>
        <v>0</v>
      </c>
      <c r="O159" s="51">
        <f>+VLOOKUP(A159,'b-data'!A:BR,51)</f>
        <v>0</v>
      </c>
      <c r="P159" s="51">
        <f>+VLOOKUP(A159,'b-data'!A:BR,36)</f>
        <v>0</v>
      </c>
      <c r="Q159" s="34" t="str">
        <f t="shared" si="195"/>
        <v>n/a</v>
      </c>
      <c r="R159" s="34" t="str">
        <f t="shared" si="196"/>
        <v>n/a</v>
      </c>
      <c r="S159" s="8"/>
      <c r="T159" s="51">
        <f t="shared" si="197"/>
        <v>0</v>
      </c>
      <c r="U159" s="51">
        <f>+VLOOKUP(A159,'b-data'!A:BR,52)</f>
        <v>0</v>
      </c>
      <c r="V159" s="51">
        <f t="shared" si="198"/>
        <v>0</v>
      </c>
      <c r="W159" s="34" t="str">
        <f t="shared" si="199"/>
        <v>n/a</v>
      </c>
      <c r="X159" s="34" t="str">
        <f t="shared" si="200"/>
        <v>n/a</v>
      </c>
    </row>
    <row r="160" spans="1:24" hidden="1" outlineLevel="2" x14ac:dyDescent="0.2">
      <c r="B160" s="39"/>
      <c r="C160" s="8"/>
      <c r="D160" s="51"/>
      <c r="E160" s="51"/>
      <c r="F160" s="51"/>
      <c r="G160" s="51"/>
      <c r="H160" s="51"/>
      <c r="I160" s="51"/>
      <c r="J160" s="51"/>
      <c r="K160" s="51"/>
      <c r="L160" s="51"/>
      <c r="M160" s="8"/>
      <c r="N160" s="51"/>
      <c r="O160" s="51"/>
      <c r="P160" s="51"/>
      <c r="S160" s="8"/>
      <c r="T160" s="51"/>
      <c r="U160" s="51"/>
      <c r="V160" s="51"/>
    </row>
    <row r="161" spans="1:24" hidden="1" outlineLevel="1" x14ac:dyDescent="0.2">
      <c r="A161" s="37" t="s">
        <v>245</v>
      </c>
      <c r="B161" s="39" t="str">
        <f>+dict!C1635</f>
        <v>4. sonstige Vermögensgegenstände</v>
      </c>
      <c r="C161" s="8"/>
      <c r="D161" s="51">
        <f>+SUM(D162:D234)</f>
        <v>0</v>
      </c>
      <c r="E161" s="51">
        <f t="shared" ref="E161" si="201">+SUM(E162:E234)</f>
        <v>0</v>
      </c>
      <c r="F161" s="51">
        <f>+SUM(F162:F234)</f>
        <v>0</v>
      </c>
      <c r="G161" s="51">
        <f t="shared" ref="G161:L161" si="202">+SUM(G162:G234)</f>
        <v>0</v>
      </c>
      <c r="H161" s="51">
        <f t="shared" si="202"/>
        <v>0</v>
      </c>
      <c r="I161" s="51">
        <f t="shared" si="202"/>
        <v>0</v>
      </c>
      <c r="J161" s="51">
        <f t="shared" si="202"/>
        <v>0</v>
      </c>
      <c r="K161" s="51">
        <f t="shared" si="202"/>
        <v>0</v>
      </c>
      <c r="L161" s="51">
        <f t="shared" si="202"/>
        <v>0</v>
      </c>
      <c r="M161" s="8"/>
      <c r="N161" s="51">
        <f t="shared" ref="N161:P161" si="203">+SUM(N162:N234)</f>
        <v>0</v>
      </c>
      <c r="O161" s="51">
        <f t="shared" si="203"/>
        <v>0</v>
      </c>
      <c r="P161" s="51">
        <f t="shared" si="203"/>
        <v>0</v>
      </c>
      <c r="Q161" s="34" t="str">
        <f t="shared" ref="Q161" si="204">IFERROR(P161/O161-1,"n/a")</f>
        <v>n/a</v>
      </c>
      <c r="R161" s="34" t="str">
        <f t="shared" ref="R161" si="205">IFERROR(P161/N161-1,"n/a")</f>
        <v>n/a</v>
      </c>
      <c r="S161" s="8"/>
      <c r="T161" s="51">
        <f t="shared" ref="T161" si="206">+SUM(T162:T234)</f>
        <v>0</v>
      </c>
      <c r="U161" s="51">
        <f t="shared" ref="U161" si="207">+SUM(U162:U234)</f>
        <v>0</v>
      </c>
      <c r="V161" s="51">
        <f t="shared" ref="V161" si="208">+SUM(V162:V234)</f>
        <v>0</v>
      </c>
      <c r="W161" s="34" t="str">
        <f t="shared" ref="W161" si="209">IFERROR(V161/U161-1,"n/a")</f>
        <v>n/a</v>
      </c>
      <c r="X161" s="34" t="str">
        <f t="shared" ref="X161" si="210">IFERROR(V161/T161-1,"n/a")</f>
        <v>n/a</v>
      </c>
    </row>
    <row r="162" spans="1:24" hidden="1" outlineLevel="2" x14ac:dyDescent="0.2">
      <c r="A162" s="37">
        <f>+masterfile!B296</f>
        <v>1360</v>
      </c>
      <c r="B162" s="41" t="str">
        <f>+masterfile!D296</f>
        <v>1360 Geldtransit</v>
      </c>
      <c r="C162" s="8"/>
      <c r="D162" s="51">
        <f>+VLOOKUP(A162,'b-data'!A:F,4)</f>
        <v>0</v>
      </c>
      <c r="E162" s="51">
        <f>+VLOOKUP(A162,'b-data'!A:G,5)</f>
        <v>0</v>
      </c>
      <c r="F162" s="51">
        <f>+VLOOKUP(A162,'b-data'!A:F,6)</f>
        <v>0</v>
      </c>
      <c r="G162" s="51">
        <f>+VLOOKUP(A162,'b-data'!A:G,7)</f>
        <v>0</v>
      </c>
      <c r="H162" s="51">
        <f>+VLOOKUP(A162,'b-data'!A:V,22)</f>
        <v>0</v>
      </c>
      <c r="I162" s="51">
        <f t="shared" ref="I162:I225" si="211">+U162+P162-O162</f>
        <v>0</v>
      </c>
      <c r="J162" s="51">
        <f>+VLOOKUP(A162,'b-data'!A:BR,66)</f>
        <v>0</v>
      </c>
      <c r="K162" s="51">
        <f>+VLOOKUP(A162,'b-data'!A:BR,68)</f>
        <v>0</v>
      </c>
      <c r="L162" s="51">
        <f>+VLOOKUP(A162,'b-data'!A:BR,70)</f>
        <v>0</v>
      </c>
      <c r="M162" s="8"/>
      <c r="N162" s="51">
        <f>+VLOOKUP(A162,'b-data'!A:BR,21)</f>
        <v>0</v>
      </c>
      <c r="O162" s="51">
        <f>+VLOOKUP(A162,'b-data'!A:BR,51)</f>
        <v>0</v>
      </c>
      <c r="P162" s="51">
        <f>+VLOOKUP(A162,'b-data'!A:BR,36)</f>
        <v>0</v>
      </c>
      <c r="Q162" s="34" t="str">
        <f t="shared" ref="Q162:Q225" si="212">IFERROR(P162/O162-1,"n/a")</f>
        <v>n/a</v>
      </c>
      <c r="R162" s="34" t="str">
        <f t="shared" ref="R162:R225" si="213">IFERROR(P162/N162-1,"n/a")</f>
        <v>n/a</v>
      </c>
      <c r="S162" s="8"/>
      <c r="T162" s="51">
        <f t="shared" ref="T162:T225" si="214">+H162</f>
        <v>0</v>
      </c>
      <c r="U162" s="51">
        <f>+VLOOKUP(A162,'b-data'!A:BR,52)</f>
        <v>0</v>
      </c>
      <c r="V162" s="51">
        <f t="shared" ref="V162:V225" si="215">+I162</f>
        <v>0</v>
      </c>
      <c r="W162" s="34" t="str">
        <f t="shared" ref="W162:W225" si="216">IFERROR(V162/U162-1,"n/a")</f>
        <v>n/a</v>
      </c>
      <c r="X162" s="34" t="str">
        <f t="shared" ref="X162:X225" si="217">IFERROR(V162/T162-1,"n/a")</f>
        <v>n/a</v>
      </c>
    </row>
    <row r="163" spans="1:24" hidden="1" outlineLevel="2" x14ac:dyDescent="0.2">
      <c r="A163" s="37">
        <f>+masterfile!B313</f>
        <v>1390</v>
      </c>
      <c r="B163" s="41" t="str">
        <f>+masterfile!D313</f>
        <v>1390 Verrechnung Ist-Versteuerung</v>
      </c>
      <c r="C163" s="8"/>
      <c r="D163" s="51">
        <f>+VLOOKUP(A163,'b-data'!A:F,4)</f>
        <v>0</v>
      </c>
      <c r="E163" s="51">
        <f>+VLOOKUP(A163,'b-data'!A:G,5)</f>
        <v>0</v>
      </c>
      <c r="F163" s="51">
        <f>+VLOOKUP(A163,'b-data'!A:F,6)</f>
        <v>0</v>
      </c>
      <c r="G163" s="51">
        <f>+VLOOKUP(A163,'b-data'!A:G,7)</f>
        <v>0</v>
      </c>
      <c r="H163" s="51">
        <f>+VLOOKUP(A163,'b-data'!A:V,22)</f>
        <v>0</v>
      </c>
      <c r="I163" s="51">
        <f t="shared" si="211"/>
        <v>0</v>
      </c>
      <c r="J163" s="51">
        <f>+VLOOKUP(A163,'b-data'!A:BR,66)</f>
        <v>0</v>
      </c>
      <c r="K163" s="51">
        <f>+VLOOKUP(A163,'b-data'!A:BR,68)</f>
        <v>0</v>
      </c>
      <c r="L163" s="51">
        <f>+VLOOKUP(A163,'b-data'!A:BR,70)</f>
        <v>0</v>
      </c>
      <c r="M163" s="8"/>
      <c r="N163" s="51">
        <f>+VLOOKUP(A163,'b-data'!A:BR,21)</f>
        <v>0</v>
      </c>
      <c r="O163" s="51">
        <f>+VLOOKUP(A163,'b-data'!A:BR,51)</f>
        <v>0</v>
      </c>
      <c r="P163" s="51">
        <f>+VLOOKUP(A163,'b-data'!A:BR,36)</f>
        <v>0</v>
      </c>
      <c r="Q163" s="34" t="str">
        <f t="shared" si="212"/>
        <v>n/a</v>
      </c>
      <c r="R163" s="34" t="str">
        <f t="shared" si="213"/>
        <v>n/a</v>
      </c>
      <c r="S163" s="8"/>
      <c r="T163" s="51">
        <f t="shared" si="214"/>
        <v>0</v>
      </c>
      <c r="U163" s="51">
        <f>+VLOOKUP(A163,'b-data'!A:BR,52)</f>
        <v>0</v>
      </c>
      <c r="V163" s="51">
        <f t="shared" si="215"/>
        <v>0</v>
      </c>
      <c r="W163" s="34" t="str">
        <f t="shared" si="216"/>
        <v>n/a</v>
      </c>
      <c r="X163" s="34" t="str">
        <f t="shared" si="217"/>
        <v>n/a</v>
      </c>
    </row>
    <row r="164" spans="1:24" hidden="1" outlineLevel="2" x14ac:dyDescent="0.2">
      <c r="A164" s="37">
        <f>+masterfile!B346</f>
        <v>1500</v>
      </c>
      <c r="B164" s="41" t="str">
        <f>+masterfile!D346</f>
        <v>1500 Sonstige Vermögensgegenstände</v>
      </c>
      <c r="C164" s="8"/>
      <c r="D164" s="51">
        <f>+VLOOKUP(A164,'b-data'!A:F,4)</f>
        <v>0</v>
      </c>
      <c r="E164" s="51">
        <f>+VLOOKUP(A164,'b-data'!A:G,5)</f>
        <v>0</v>
      </c>
      <c r="F164" s="51">
        <f>+VLOOKUP(A164,'b-data'!A:F,6)</f>
        <v>0</v>
      </c>
      <c r="G164" s="51">
        <f>+VLOOKUP(A164,'b-data'!A:G,7)</f>
        <v>0</v>
      </c>
      <c r="H164" s="51">
        <f>+VLOOKUP(A164,'b-data'!A:V,22)</f>
        <v>0</v>
      </c>
      <c r="I164" s="51">
        <f t="shared" si="211"/>
        <v>0</v>
      </c>
      <c r="J164" s="51">
        <f>+VLOOKUP(A164,'b-data'!A:BR,66)</f>
        <v>0</v>
      </c>
      <c r="K164" s="51">
        <f>+VLOOKUP(A164,'b-data'!A:BR,68)</f>
        <v>0</v>
      </c>
      <c r="L164" s="51">
        <f>+VLOOKUP(A164,'b-data'!A:BR,70)</f>
        <v>0</v>
      </c>
      <c r="M164" s="8"/>
      <c r="N164" s="51">
        <f>+VLOOKUP(A164,'b-data'!A:BR,21)</f>
        <v>0</v>
      </c>
      <c r="O164" s="51">
        <f>+VLOOKUP(A164,'b-data'!A:BR,51)</f>
        <v>0</v>
      </c>
      <c r="P164" s="51">
        <f>+VLOOKUP(A164,'b-data'!A:BR,36)</f>
        <v>0</v>
      </c>
      <c r="Q164" s="34" t="str">
        <f t="shared" si="212"/>
        <v>n/a</v>
      </c>
      <c r="R164" s="34" t="str">
        <f t="shared" si="213"/>
        <v>n/a</v>
      </c>
      <c r="S164" s="8"/>
      <c r="T164" s="51">
        <f t="shared" si="214"/>
        <v>0</v>
      </c>
      <c r="U164" s="51">
        <f>+VLOOKUP(A164,'b-data'!A:BR,52)</f>
        <v>0</v>
      </c>
      <c r="V164" s="51">
        <f t="shared" si="215"/>
        <v>0</v>
      </c>
      <c r="W164" s="34" t="str">
        <f t="shared" si="216"/>
        <v>n/a</v>
      </c>
      <c r="X164" s="34" t="str">
        <f t="shared" si="217"/>
        <v>n/a</v>
      </c>
    </row>
    <row r="165" spans="1:24" hidden="1" outlineLevel="2" x14ac:dyDescent="0.2">
      <c r="A165" s="37">
        <f>+masterfile!B347</f>
        <v>1501</v>
      </c>
      <c r="B165" s="41" t="str">
        <f>+masterfile!D347</f>
        <v>1501 Sonstige Vermögensgegenstände (b.1 J)</v>
      </c>
      <c r="C165" s="8"/>
      <c r="D165" s="51">
        <f>+VLOOKUP(A165,'b-data'!A:F,4)</f>
        <v>0</v>
      </c>
      <c r="E165" s="51">
        <f>+VLOOKUP(A165,'b-data'!A:G,5)</f>
        <v>0</v>
      </c>
      <c r="F165" s="51">
        <f>+VLOOKUP(A165,'b-data'!A:F,6)</f>
        <v>0</v>
      </c>
      <c r="G165" s="51">
        <f>+VLOOKUP(A165,'b-data'!A:G,7)</f>
        <v>0</v>
      </c>
      <c r="H165" s="51">
        <f>+VLOOKUP(A165,'b-data'!A:V,22)</f>
        <v>0</v>
      </c>
      <c r="I165" s="51">
        <f t="shared" si="211"/>
        <v>0</v>
      </c>
      <c r="J165" s="51">
        <f>+VLOOKUP(A165,'b-data'!A:BR,66)</f>
        <v>0</v>
      </c>
      <c r="K165" s="51">
        <f>+VLOOKUP(A165,'b-data'!A:BR,68)</f>
        <v>0</v>
      </c>
      <c r="L165" s="51">
        <f>+VLOOKUP(A165,'b-data'!A:BR,70)</f>
        <v>0</v>
      </c>
      <c r="M165" s="8"/>
      <c r="N165" s="51">
        <f>+VLOOKUP(A165,'b-data'!A:BR,21)</f>
        <v>0</v>
      </c>
      <c r="O165" s="51">
        <f>+VLOOKUP(A165,'b-data'!A:BR,51)</f>
        <v>0</v>
      </c>
      <c r="P165" s="51">
        <f>+VLOOKUP(A165,'b-data'!A:BR,36)</f>
        <v>0</v>
      </c>
      <c r="Q165" s="34" t="str">
        <f t="shared" si="212"/>
        <v>n/a</v>
      </c>
      <c r="R165" s="34" t="str">
        <f t="shared" si="213"/>
        <v>n/a</v>
      </c>
      <c r="S165" s="8"/>
      <c r="T165" s="51">
        <f t="shared" si="214"/>
        <v>0</v>
      </c>
      <c r="U165" s="51">
        <f>+VLOOKUP(A165,'b-data'!A:BR,52)</f>
        <v>0</v>
      </c>
      <c r="V165" s="51">
        <f t="shared" si="215"/>
        <v>0</v>
      </c>
      <c r="W165" s="34" t="str">
        <f t="shared" si="216"/>
        <v>n/a</v>
      </c>
      <c r="X165" s="34" t="str">
        <f t="shared" si="217"/>
        <v>n/a</v>
      </c>
    </row>
    <row r="166" spans="1:24" hidden="1" outlineLevel="2" x14ac:dyDescent="0.2">
      <c r="A166" s="37">
        <f>+masterfile!B348</f>
        <v>1502</v>
      </c>
      <c r="B166" s="41" t="str">
        <f>+masterfile!D348</f>
        <v>1502 Sonstige Vermögensgegenstände (g.1 J)</v>
      </c>
      <c r="C166" s="8"/>
      <c r="D166" s="51">
        <f>+VLOOKUP(A166,'b-data'!A:F,4)</f>
        <v>0</v>
      </c>
      <c r="E166" s="51">
        <f>+VLOOKUP(A166,'b-data'!A:G,5)</f>
        <v>0</v>
      </c>
      <c r="F166" s="51">
        <f>+VLOOKUP(A166,'b-data'!A:F,6)</f>
        <v>0</v>
      </c>
      <c r="G166" s="51">
        <f>+VLOOKUP(A166,'b-data'!A:G,7)</f>
        <v>0</v>
      </c>
      <c r="H166" s="51">
        <f>+VLOOKUP(A166,'b-data'!A:V,22)</f>
        <v>0</v>
      </c>
      <c r="I166" s="51">
        <f t="shared" si="211"/>
        <v>0</v>
      </c>
      <c r="J166" s="51">
        <f>+VLOOKUP(A166,'b-data'!A:BR,66)</f>
        <v>0</v>
      </c>
      <c r="K166" s="51">
        <f>+VLOOKUP(A166,'b-data'!A:BR,68)</f>
        <v>0</v>
      </c>
      <c r="L166" s="51">
        <f>+VLOOKUP(A166,'b-data'!A:BR,70)</f>
        <v>0</v>
      </c>
      <c r="M166" s="8"/>
      <c r="N166" s="51">
        <f>+VLOOKUP(A166,'b-data'!A:BR,21)</f>
        <v>0</v>
      </c>
      <c r="O166" s="51">
        <f>+VLOOKUP(A166,'b-data'!A:BR,51)</f>
        <v>0</v>
      </c>
      <c r="P166" s="51">
        <f>+VLOOKUP(A166,'b-data'!A:BR,36)</f>
        <v>0</v>
      </c>
      <c r="Q166" s="34" t="str">
        <f t="shared" si="212"/>
        <v>n/a</v>
      </c>
      <c r="R166" s="34" t="str">
        <f t="shared" si="213"/>
        <v>n/a</v>
      </c>
      <c r="S166" s="8"/>
      <c r="T166" s="51">
        <f t="shared" si="214"/>
        <v>0</v>
      </c>
      <c r="U166" s="51">
        <f>+VLOOKUP(A166,'b-data'!A:BR,52)</f>
        <v>0</v>
      </c>
      <c r="V166" s="51">
        <f t="shared" si="215"/>
        <v>0</v>
      </c>
      <c r="W166" s="34" t="str">
        <f t="shared" si="216"/>
        <v>n/a</v>
      </c>
      <c r="X166" s="34" t="str">
        <f t="shared" si="217"/>
        <v>n/a</v>
      </c>
    </row>
    <row r="167" spans="1:24" hidden="1" outlineLevel="2" x14ac:dyDescent="0.2">
      <c r="A167" s="37">
        <f>+masterfile!B349</f>
        <v>1503</v>
      </c>
      <c r="B167" s="41" t="str">
        <f>+masterfile!D349</f>
        <v>1503 Forderungen gg. Geschäftsf.(b.1J)</v>
      </c>
      <c r="C167" s="8"/>
      <c r="D167" s="51">
        <f>+VLOOKUP(A167,'b-data'!A:F,4)</f>
        <v>0</v>
      </c>
      <c r="E167" s="51">
        <f>+VLOOKUP(A167,'b-data'!A:G,5)</f>
        <v>0</v>
      </c>
      <c r="F167" s="51">
        <f>+VLOOKUP(A167,'b-data'!A:F,6)</f>
        <v>0</v>
      </c>
      <c r="G167" s="51">
        <f>+VLOOKUP(A167,'b-data'!A:G,7)</f>
        <v>0</v>
      </c>
      <c r="H167" s="51">
        <f>+VLOOKUP(A167,'b-data'!A:V,22)</f>
        <v>0</v>
      </c>
      <c r="I167" s="51">
        <f t="shared" si="211"/>
        <v>0</v>
      </c>
      <c r="J167" s="51">
        <f>+VLOOKUP(A167,'b-data'!A:BR,66)</f>
        <v>0</v>
      </c>
      <c r="K167" s="51">
        <f>+VLOOKUP(A167,'b-data'!A:BR,68)</f>
        <v>0</v>
      </c>
      <c r="L167" s="51">
        <f>+VLOOKUP(A167,'b-data'!A:BR,70)</f>
        <v>0</v>
      </c>
      <c r="M167" s="8"/>
      <c r="N167" s="51">
        <f>+VLOOKUP(A167,'b-data'!A:BR,21)</f>
        <v>0</v>
      </c>
      <c r="O167" s="51">
        <f>+VLOOKUP(A167,'b-data'!A:BR,51)</f>
        <v>0</v>
      </c>
      <c r="P167" s="51">
        <f>+VLOOKUP(A167,'b-data'!A:BR,36)</f>
        <v>0</v>
      </c>
      <c r="Q167" s="34" t="str">
        <f t="shared" si="212"/>
        <v>n/a</v>
      </c>
      <c r="R167" s="34" t="str">
        <f t="shared" si="213"/>
        <v>n/a</v>
      </c>
      <c r="S167" s="8"/>
      <c r="T167" s="51">
        <f t="shared" si="214"/>
        <v>0</v>
      </c>
      <c r="U167" s="51">
        <f>+VLOOKUP(A167,'b-data'!A:BR,52)</f>
        <v>0</v>
      </c>
      <c r="V167" s="51">
        <f t="shared" si="215"/>
        <v>0</v>
      </c>
      <c r="W167" s="34" t="str">
        <f t="shared" si="216"/>
        <v>n/a</v>
      </c>
      <c r="X167" s="34" t="str">
        <f t="shared" si="217"/>
        <v>n/a</v>
      </c>
    </row>
    <row r="168" spans="1:24" hidden="1" outlineLevel="2" x14ac:dyDescent="0.2">
      <c r="A168" s="37">
        <f>+masterfile!B350</f>
        <v>1504</v>
      </c>
      <c r="B168" s="41" t="str">
        <f>+masterfile!D350</f>
        <v>1504 Forderungen gg. Geschäftsf.(g.1J)</v>
      </c>
      <c r="C168" s="8"/>
      <c r="D168" s="51">
        <f>+VLOOKUP(A168,'b-data'!A:F,4)</f>
        <v>0</v>
      </c>
      <c r="E168" s="51">
        <f>+VLOOKUP(A168,'b-data'!A:G,5)</f>
        <v>0</v>
      </c>
      <c r="F168" s="51">
        <f>+VLOOKUP(A168,'b-data'!A:F,6)</f>
        <v>0</v>
      </c>
      <c r="G168" s="51">
        <f>+VLOOKUP(A168,'b-data'!A:G,7)</f>
        <v>0</v>
      </c>
      <c r="H168" s="51">
        <f>+VLOOKUP(A168,'b-data'!A:V,22)</f>
        <v>0</v>
      </c>
      <c r="I168" s="51">
        <f t="shared" si="211"/>
        <v>0</v>
      </c>
      <c r="J168" s="51">
        <f>+VLOOKUP(A168,'b-data'!A:BR,66)</f>
        <v>0</v>
      </c>
      <c r="K168" s="51">
        <f>+VLOOKUP(A168,'b-data'!A:BR,68)</f>
        <v>0</v>
      </c>
      <c r="L168" s="51">
        <f>+VLOOKUP(A168,'b-data'!A:BR,70)</f>
        <v>0</v>
      </c>
      <c r="M168" s="8"/>
      <c r="N168" s="51">
        <f>+VLOOKUP(A168,'b-data'!A:BR,21)</f>
        <v>0</v>
      </c>
      <c r="O168" s="51">
        <f>+VLOOKUP(A168,'b-data'!A:BR,51)</f>
        <v>0</v>
      </c>
      <c r="P168" s="51">
        <f>+VLOOKUP(A168,'b-data'!A:BR,36)</f>
        <v>0</v>
      </c>
      <c r="Q168" s="34" t="str">
        <f t="shared" si="212"/>
        <v>n/a</v>
      </c>
      <c r="R168" s="34" t="str">
        <f t="shared" si="213"/>
        <v>n/a</v>
      </c>
      <c r="S168" s="8"/>
      <c r="T168" s="51">
        <f t="shared" si="214"/>
        <v>0</v>
      </c>
      <c r="U168" s="51">
        <f>+VLOOKUP(A168,'b-data'!A:BR,52)</f>
        <v>0</v>
      </c>
      <c r="V168" s="51">
        <f t="shared" si="215"/>
        <v>0</v>
      </c>
      <c r="W168" s="34" t="str">
        <f t="shared" si="216"/>
        <v>n/a</v>
      </c>
      <c r="X168" s="34" t="str">
        <f t="shared" si="217"/>
        <v>n/a</v>
      </c>
    </row>
    <row r="169" spans="1:24" hidden="1" outlineLevel="2" x14ac:dyDescent="0.2">
      <c r="A169" s="37">
        <f>+masterfile!B351</f>
        <v>1505</v>
      </c>
      <c r="B169" s="41" t="str">
        <f>+masterfile!D351</f>
        <v>1505 Forderungen gg. Aufsichtsratsm. (b.1 J)</v>
      </c>
      <c r="C169" s="8"/>
      <c r="D169" s="51">
        <f>+VLOOKUP(A169,'b-data'!A:F,4)</f>
        <v>0</v>
      </c>
      <c r="E169" s="51">
        <f>+VLOOKUP(A169,'b-data'!A:G,5)</f>
        <v>0</v>
      </c>
      <c r="F169" s="51">
        <f>+VLOOKUP(A169,'b-data'!A:F,6)</f>
        <v>0</v>
      </c>
      <c r="G169" s="51">
        <f>+VLOOKUP(A169,'b-data'!A:G,7)</f>
        <v>0</v>
      </c>
      <c r="H169" s="51">
        <f>+VLOOKUP(A169,'b-data'!A:V,22)</f>
        <v>0</v>
      </c>
      <c r="I169" s="51">
        <f t="shared" si="211"/>
        <v>0</v>
      </c>
      <c r="J169" s="51">
        <f>+VLOOKUP(A169,'b-data'!A:BR,66)</f>
        <v>0</v>
      </c>
      <c r="K169" s="51">
        <f>+VLOOKUP(A169,'b-data'!A:BR,68)</f>
        <v>0</v>
      </c>
      <c r="L169" s="51">
        <f>+VLOOKUP(A169,'b-data'!A:BR,70)</f>
        <v>0</v>
      </c>
      <c r="M169" s="8"/>
      <c r="N169" s="51">
        <f>+VLOOKUP(A169,'b-data'!A:BR,21)</f>
        <v>0</v>
      </c>
      <c r="O169" s="51">
        <f>+VLOOKUP(A169,'b-data'!A:BR,51)</f>
        <v>0</v>
      </c>
      <c r="P169" s="51">
        <f>+VLOOKUP(A169,'b-data'!A:BR,36)</f>
        <v>0</v>
      </c>
      <c r="Q169" s="34" t="str">
        <f t="shared" si="212"/>
        <v>n/a</v>
      </c>
      <c r="R169" s="34" t="str">
        <f t="shared" si="213"/>
        <v>n/a</v>
      </c>
      <c r="S169" s="8"/>
      <c r="T169" s="51">
        <f t="shared" si="214"/>
        <v>0</v>
      </c>
      <c r="U169" s="51">
        <f>+VLOOKUP(A169,'b-data'!A:BR,52)</f>
        <v>0</v>
      </c>
      <c r="V169" s="51">
        <f t="shared" si="215"/>
        <v>0</v>
      </c>
      <c r="W169" s="34" t="str">
        <f t="shared" si="216"/>
        <v>n/a</v>
      </c>
      <c r="X169" s="34" t="str">
        <f t="shared" si="217"/>
        <v>n/a</v>
      </c>
    </row>
    <row r="170" spans="1:24" hidden="1" outlineLevel="2" x14ac:dyDescent="0.2">
      <c r="A170" s="37">
        <f>+masterfile!B352</f>
        <v>1506</v>
      </c>
      <c r="B170" s="41" t="str">
        <f>+masterfile!D352</f>
        <v>1506 Forderungen gg. Aufsichtsratsm. (g.1 J)</v>
      </c>
      <c r="C170" s="8"/>
      <c r="D170" s="51">
        <f>+VLOOKUP(A170,'b-data'!A:F,4)</f>
        <v>0</v>
      </c>
      <c r="E170" s="51">
        <f>+VLOOKUP(A170,'b-data'!A:G,5)</f>
        <v>0</v>
      </c>
      <c r="F170" s="51">
        <f>+VLOOKUP(A170,'b-data'!A:F,6)</f>
        <v>0</v>
      </c>
      <c r="G170" s="51">
        <f>+VLOOKUP(A170,'b-data'!A:G,7)</f>
        <v>0</v>
      </c>
      <c r="H170" s="51">
        <f>+VLOOKUP(A170,'b-data'!A:V,22)</f>
        <v>0</v>
      </c>
      <c r="I170" s="51">
        <f t="shared" si="211"/>
        <v>0</v>
      </c>
      <c r="J170" s="51">
        <f>+VLOOKUP(A170,'b-data'!A:BR,66)</f>
        <v>0</v>
      </c>
      <c r="K170" s="51">
        <f>+VLOOKUP(A170,'b-data'!A:BR,68)</f>
        <v>0</v>
      </c>
      <c r="L170" s="51">
        <f>+VLOOKUP(A170,'b-data'!A:BR,70)</f>
        <v>0</v>
      </c>
      <c r="M170" s="8"/>
      <c r="N170" s="51">
        <f>+VLOOKUP(A170,'b-data'!A:BR,21)</f>
        <v>0</v>
      </c>
      <c r="O170" s="51">
        <f>+VLOOKUP(A170,'b-data'!A:BR,51)</f>
        <v>0</v>
      </c>
      <c r="P170" s="51">
        <f>+VLOOKUP(A170,'b-data'!A:BR,36)</f>
        <v>0</v>
      </c>
      <c r="Q170" s="34" t="str">
        <f t="shared" si="212"/>
        <v>n/a</v>
      </c>
      <c r="R170" s="34" t="str">
        <f t="shared" si="213"/>
        <v>n/a</v>
      </c>
      <c r="S170" s="8"/>
      <c r="T170" s="51">
        <f t="shared" si="214"/>
        <v>0</v>
      </c>
      <c r="U170" s="51">
        <f>+VLOOKUP(A170,'b-data'!A:BR,52)</f>
        <v>0</v>
      </c>
      <c r="V170" s="51">
        <f t="shared" si="215"/>
        <v>0</v>
      </c>
      <c r="W170" s="34" t="str">
        <f t="shared" si="216"/>
        <v>n/a</v>
      </c>
      <c r="X170" s="34" t="str">
        <f t="shared" si="217"/>
        <v>n/a</v>
      </c>
    </row>
    <row r="171" spans="1:24" hidden="1" outlineLevel="2" x14ac:dyDescent="0.2">
      <c r="A171" s="37">
        <f>+masterfile!B353</f>
        <v>1507</v>
      </c>
      <c r="B171" s="41" t="str">
        <f>+masterfile!D353</f>
        <v>1507 Forderungen gegen sonstige Ges.er, b1J</v>
      </c>
      <c r="C171" s="8"/>
      <c r="D171" s="51">
        <f>+VLOOKUP(A171,'b-data'!A:F,4)</f>
        <v>0</v>
      </c>
      <c r="E171" s="51">
        <f>+VLOOKUP(A171,'b-data'!A:G,5)</f>
        <v>0</v>
      </c>
      <c r="F171" s="51">
        <f>+VLOOKUP(A171,'b-data'!A:F,6)</f>
        <v>0</v>
      </c>
      <c r="G171" s="51">
        <f>+VLOOKUP(A171,'b-data'!A:G,7)</f>
        <v>0</v>
      </c>
      <c r="H171" s="51">
        <f>+VLOOKUP(A171,'b-data'!A:V,22)</f>
        <v>0</v>
      </c>
      <c r="I171" s="51">
        <f t="shared" si="211"/>
        <v>0</v>
      </c>
      <c r="J171" s="51">
        <f>+VLOOKUP(A171,'b-data'!A:BR,66)</f>
        <v>0</v>
      </c>
      <c r="K171" s="51">
        <f>+VLOOKUP(A171,'b-data'!A:BR,68)</f>
        <v>0</v>
      </c>
      <c r="L171" s="51">
        <f>+VLOOKUP(A171,'b-data'!A:BR,70)</f>
        <v>0</v>
      </c>
      <c r="M171" s="8"/>
      <c r="N171" s="51">
        <f>+VLOOKUP(A171,'b-data'!A:BR,21)</f>
        <v>0</v>
      </c>
      <c r="O171" s="51">
        <f>+VLOOKUP(A171,'b-data'!A:BR,51)</f>
        <v>0</v>
      </c>
      <c r="P171" s="51">
        <f>+VLOOKUP(A171,'b-data'!A:BR,36)</f>
        <v>0</v>
      </c>
      <c r="Q171" s="34" t="str">
        <f t="shared" si="212"/>
        <v>n/a</v>
      </c>
      <c r="R171" s="34" t="str">
        <f t="shared" si="213"/>
        <v>n/a</v>
      </c>
      <c r="S171" s="8"/>
      <c r="T171" s="51">
        <f t="shared" si="214"/>
        <v>0</v>
      </c>
      <c r="U171" s="51">
        <f>+VLOOKUP(A171,'b-data'!A:BR,52)</f>
        <v>0</v>
      </c>
      <c r="V171" s="51">
        <f t="shared" si="215"/>
        <v>0</v>
      </c>
      <c r="W171" s="34" t="str">
        <f t="shared" si="216"/>
        <v>n/a</v>
      </c>
      <c r="X171" s="34" t="str">
        <f t="shared" si="217"/>
        <v>n/a</v>
      </c>
    </row>
    <row r="172" spans="1:24" hidden="1" outlineLevel="2" x14ac:dyDescent="0.2">
      <c r="A172" s="37">
        <f>+masterfile!B354</f>
        <v>1508</v>
      </c>
      <c r="B172" s="41" t="str">
        <f>+masterfile!D354</f>
        <v>1508 Forderungen gegen sonstige Ges.er, g1J</v>
      </c>
      <c r="C172" s="8"/>
      <c r="D172" s="51">
        <f>+VLOOKUP(A172,'b-data'!A:F,4)</f>
        <v>0</v>
      </c>
      <c r="E172" s="51">
        <f>+VLOOKUP(A172,'b-data'!A:G,5)</f>
        <v>0</v>
      </c>
      <c r="F172" s="51">
        <f>+VLOOKUP(A172,'b-data'!A:F,6)</f>
        <v>0</v>
      </c>
      <c r="G172" s="51">
        <f>+VLOOKUP(A172,'b-data'!A:G,7)</f>
        <v>0</v>
      </c>
      <c r="H172" s="51">
        <f>+VLOOKUP(A172,'b-data'!A:V,22)</f>
        <v>0</v>
      </c>
      <c r="I172" s="51">
        <f t="shared" si="211"/>
        <v>0</v>
      </c>
      <c r="J172" s="51">
        <f>+VLOOKUP(A172,'b-data'!A:BR,66)</f>
        <v>0</v>
      </c>
      <c r="K172" s="51">
        <f>+VLOOKUP(A172,'b-data'!A:BR,68)</f>
        <v>0</v>
      </c>
      <c r="L172" s="51">
        <f>+VLOOKUP(A172,'b-data'!A:BR,70)</f>
        <v>0</v>
      </c>
      <c r="M172" s="8"/>
      <c r="N172" s="51">
        <f>+VLOOKUP(A172,'b-data'!A:BR,21)</f>
        <v>0</v>
      </c>
      <c r="O172" s="51">
        <f>+VLOOKUP(A172,'b-data'!A:BR,51)</f>
        <v>0</v>
      </c>
      <c r="P172" s="51">
        <f>+VLOOKUP(A172,'b-data'!A:BR,36)</f>
        <v>0</v>
      </c>
      <c r="Q172" s="34" t="str">
        <f t="shared" si="212"/>
        <v>n/a</v>
      </c>
      <c r="R172" s="34" t="str">
        <f t="shared" si="213"/>
        <v>n/a</v>
      </c>
      <c r="S172" s="8"/>
      <c r="T172" s="51">
        <f t="shared" si="214"/>
        <v>0</v>
      </c>
      <c r="U172" s="51">
        <f>+VLOOKUP(A172,'b-data'!A:BR,52)</f>
        <v>0</v>
      </c>
      <c r="V172" s="51">
        <f t="shared" si="215"/>
        <v>0</v>
      </c>
      <c r="W172" s="34" t="str">
        <f t="shared" si="216"/>
        <v>n/a</v>
      </c>
      <c r="X172" s="34" t="str">
        <f t="shared" si="217"/>
        <v>n/a</v>
      </c>
    </row>
    <row r="173" spans="1:24" hidden="1" outlineLevel="2" x14ac:dyDescent="0.2">
      <c r="A173" s="37">
        <f>+masterfile!B360</f>
        <v>1519</v>
      </c>
      <c r="B173" s="41" t="str">
        <f>+masterfile!D360</f>
        <v>1519 Forderungen gg. Arbeitsgemeinschaften</v>
      </c>
      <c r="C173" s="8"/>
      <c r="D173" s="51">
        <f>+VLOOKUP(A173,'b-data'!A:F,4)</f>
        <v>0</v>
      </c>
      <c r="E173" s="51">
        <f>+VLOOKUP(A173,'b-data'!A:G,5)</f>
        <v>0</v>
      </c>
      <c r="F173" s="51">
        <f>+VLOOKUP(A173,'b-data'!A:F,6)</f>
        <v>0</v>
      </c>
      <c r="G173" s="51">
        <f>+VLOOKUP(A173,'b-data'!A:G,7)</f>
        <v>0</v>
      </c>
      <c r="H173" s="51">
        <f>+VLOOKUP(A173,'b-data'!A:V,22)</f>
        <v>0</v>
      </c>
      <c r="I173" s="51">
        <f t="shared" si="211"/>
        <v>0</v>
      </c>
      <c r="J173" s="51">
        <f>+VLOOKUP(A173,'b-data'!A:BR,66)</f>
        <v>0</v>
      </c>
      <c r="K173" s="51">
        <f>+VLOOKUP(A173,'b-data'!A:BR,68)</f>
        <v>0</v>
      </c>
      <c r="L173" s="51">
        <f>+VLOOKUP(A173,'b-data'!A:BR,70)</f>
        <v>0</v>
      </c>
      <c r="M173" s="8"/>
      <c r="N173" s="51">
        <f>+VLOOKUP(A173,'b-data'!A:BR,21)</f>
        <v>0</v>
      </c>
      <c r="O173" s="51">
        <f>+VLOOKUP(A173,'b-data'!A:BR,51)</f>
        <v>0</v>
      </c>
      <c r="P173" s="51">
        <f>+VLOOKUP(A173,'b-data'!A:BR,36)</f>
        <v>0</v>
      </c>
      <c r="Q173" s="34" t="str">
        <f t="shared" si="212"/>
        <v>n/a</v>
      </c>
      <c r="R173" s="34" t="str">
        <f t="shared" si="213"/>
        <v>n/a</v>
      </c>
      <c r="S173" s="8"/>
      <c r="T173" s="51">
        <f t="shared" si="214"/>
        <v>0</v>
      </c>
      <c r="U173" s="51">
        <f>+VLOOKUP(A173,'b-data'!A:BR,52)</f>
        <v>0</v>
      </c>
      <c r="V173" s="51">
        <f t="shared" si="215"/>
        <v>0</v>
      </c>
      <c r="W173" s="34" t="str">
        <f t="shared" si="216"/>
        <v>n/a</v>
      </c>
      <c r="X173" s="34" t="str">
        <f t="shared" si="217"/>
        <v>n/a</v>
      </c>
    </row>
    <row r="174" spans="1:24" hidden="1" outlineLevel="2" x14ac:dyDescent="0.2">
      <c r="A174" s="37">
        <f>+masterfile!B361</f>
        <v>1520</v>
      </c>
      <c r="B174" s="41" t="str">
        <f>+masterfile!D361</f>
        <v>1520 Forderungen ggb. Krankenkasse aus AAG</v>
      </c>
      <c r="C174" s="8"/>
      <c r="D174" s="51">
        <f>+VLOOKUP(A174,'b-data'!A:F,4)</f>
        <v>0</v>
      </c>
      <c r="E174" s="51">
        <f>+VLOOKUP(A174,'b-data'!A:G,5)</f>
        <v>0</v>
      </c>
      <c r="F174" s="51">
        <f>+VLOOKUP(A174,'b-data'!A:F,6)</f>
        <v>0</v>
      </c>
      <c r="G174" s="51">
        <f>+VLOOKUP(A174,'b-data'!A:G,7)</f>
        <v>0</v>
      </c>
      <c r="H174" s="51">
        <f>+VLOOKUP(A174,'b-data'!A:V,22)</f>
        <v>0</v>
      </c>
      <c r="I174" s="51">
        <f t="shared" si="211"/>
        <v>0</v>
      </c>
      <c r="J174" s="51">
        <f>+VLOOKUP(A174,'b-data'!A:BR,66)</f>
        <v>0</v>
      </c>
      <c r="K174" s="51">
        <f>+VLOOKUP(A174,'b-data'!A:BR,68)</f>
        <v>0</v>
      </c>
      <c r="L174" s="51">
        <f>+VLOOKUP(A174,'b-data'!A:BR,70)</f>
        <v>0</v>
      </c>
      <c r="M174" s="8"/>
      <c r="N174" s="51">
        <f>+VLOOKUP(A174,'b-data'!A:BR,21)</f>
        <v>0</v>
      </c>
      <c r="O174" s="51">
        <f>+VLOOKUP(A174,'b-data'!A:BR,51)</f>
        <v>0</v>
      </c>
      <c r="P174" s="51">
        <f>+VLOOKUP(A174,'b-data'!A:BR,36)</f>
        <v>0</v>
      </c>
      <c r="Q174" s="34" t="str">
        <f t="shared" si="212"/>
        <v>n/a</v>
      </c>
      <c r="R174" s="34" t="str">
        <f t="shared" si="213"/>
        <v>n/a</v>
      </c>
      <c r="S174" s="8"/>
      <c r="T174" s="51">
        <f t="shared" si="214"/>
        <v>0</v>
      </c>
      <c r="U174" s="51">
        <f>+VLOOKUP(A174,'b-data'!A:BR,52)</f>
        <v>0</v>
      </c>
      <c r="V174" s="51">
        <f t="shared" si="215"/>
        <v>0</v>
      </c>
      <c r="W174" s="34" t="str">
        <f t="shared" si="216"/>
        <v>n/a</v>
      </c>
      <c r="X174" s="34" t="str">
        <f t="shared" si="217"/>
        <v>n/a</v>
      </c>
    </row>
    <row r="175" spans="1:24" hidden="1" outlineLevel="2" x14ac:dyDescent="0.2">
      <c r="A175" s="37">
        <f>+masterfile!B362</f>
        <v>1521</v>
      </c>
      <c r="B175" s="41" t="str">
        <f>+masterfile!D362</f>
        <v>1521 Agenturwarenabrechnung (sonstige VermG)</v>
      </c>
      <c r="C175" s="8"/>
      <c r="D175" s="51">
        <f>+VLOOKUP(A175,'b-data'!A:F,4)</f>
        <v>0</v>
      </c>
      <c r="E175" s="51">
        <f>+VLOOKUP(A175,'b-data'!A:G,5)</f>
        <v>0</v>
      </c>
      <c r="F175" s="51">
        <f>+VLOOKUP(A175,'b-data'!A:F,6)</f>
        <v>0</v>
      </c>
      <c r="G175" s="51">
        <f>+VLOOKUP(A175,'b-data'!A:G,7)</f>
        <v>0</v>
      </c>
      <c r="H175" s="51">
        <f>+VLOOKUP(A175,'b-data'!A:V,22)</f>
        <v>0</v>
      </c>
      <c r="I175" s="51">
        <f t="shared" si="211"/>
        <v>0</v>
      </c>
      <c r="J175" s="51">
        <f>+VLOOKUP(A175,'b-data'!A:BR,66)</f>
        <v>0</v>
      </c>
      <c r="K175" s="51">
        <f>+VLOOKUP(A175,'b-data'!A:BR,68)</f>
        <v>0</v>
      </c>
      <c r="L175" s="51">
        <f>+VLOOKUP(A175,'b-data'!A:BR,70)</f>
        <v>0</v>
      </c>
      <c r="M175" s="8"/>
      <c r="N175" s="51">
        <f>+VLOOKUP(A175,'b-data'!A:BR,21)</f>
        <v>0</v>
      </c>
      <c r="O175" s="51">
        <f>+VLOOKUP(A175,'b-data'!A:BR,51)</f>
        <v>0</v>
      </c>
      <c r="P175" s="51">
        <f>+VLOOKUP(A175,'b-data'!A:BR,36)</f>
        <v>0</v>
      </c>
      <c r="Q175" s="34" t="str">
        <f t="shared" si="212"/>
        <v>n/a</v>
      </c>
      <c r="R175" s="34" t="str">
        <f t="shared" si="213"/>
        <v>n/a</v>
      </c>
      <c r="S175" s="8"/>
      <c r="T175" s="51">
        <f t="shared" si="214"/>
        <v>0</v>
      </c>
      <c r="U175" s="51">
        <f>+VLOOKUP(A175,'b-data'!A:BR,52)</f>
        <v>0</v>
      </c>
      <c r="V175" s="51">
        <f t="shared" si="215"/>
        <v>0</v>
      </c>
      <c r="W175" s="34" t="str">
        <f t="shared" si="216"/>
        <v>n/a</v>
      </c>
      <c r="X175" s="34" t="str">
        <f t="shared" si="217"/>
        <v>n/a</v>
      </c>
    </row>
    <row r="176" spans="1:24" hidden="1" outlineLevel="2" x14ac:dyDescent="0.2">
      <c r="A176" s="37">
        <f>+masterfile!B363</f>
        <v>1522</v>
      </c>
      <c r="B176" s="41" t="str">
        <f>+masterfile!D363</f>
        <v>1522 Genussrechte</v>
      </c>
      <c r="C176" s="8"/>
      <c r="D176" s="51">
        <f>+VLOOKUP(A176,'b-data'!A:F,4)</f>
        <v>0</v>
      </c>
      <c r="E176" s="51">
        <f>+VLOOKUP(A176,'b-data'!A:G,5)</f>
        <v>0</v>
      </c>
      <c r="F176" s="51">
        <f>+VLOOKUP(A176,'b-data'!A:F,6)</f>
        <v>0</v>
      </c>
      <c r="G176" s="51">
        <f>+VLOOKUP(A176,'b-data'!A:G,7)</f>
        <v>0</v>
      </c>
      <c r="H176" s="51">
        <f>+VLOOKUP(A176,'b-data'!A:V,22)</f>
        <v>0</v>
      </c>
      <c r="I176" s="51">
        <f t="shared" si="211"/>
        <v>0</v>
      </c>
      <c r="J176" s="51">
        <f>+VLOOKUP(A176,'b-data'!A:BR,66)</f>
        <v>0</v>
      </c>
      <c r="K176" s="51">
        <f>+VLOOKUP(A176,'b-data'!A:BR,68)</f>
        <v>0</v>
      </c>
      <c r="L176" s="51">
        <f>+VLOOKUP(A176,'b-data'!A:BR,70)</f>
        <v>0</v>
      </c>
      <c r="M176" s="8"/>
      <c r="N176" s="51">
        <f>+VLOOKUP(A176,'b-data'!A:BR,21)</f>
        <v>0</v>
      </c>
      <c r="O176" s="51">
        <f>+VLOOKUP(A176,'b-data'!A:BR,51)</f>
        <v>0</v>
      </c>
      <c r="P176" s="51">
        <f>+VLOOKUP(A176,'b-data'!A:BR,36)</f>
        <v>0</v>
      </c>
      <c r="Q176" s="34" t="str">
        <f t="shared" si="212"/>
        <v>n/a</v>
      </c>
      <c r="R176" s="34" t="str">
        <f t="shared" si="213"/>
        <v>n/a</v>
      </c>
      <c r="S176" s="8"/>
      <c r="T176" s="51">
        <f t="shared" si="214"/>
        <v>0</v>
      </c>
      <c r="U176" s="51">
        <f>+VLOOKUP(A176,'b-data'!A:BR,52)</f>
        <v>0</v>
      </c>
      <c r="V176" s="51">
        <f t="shared" si="215"/>
        <v>0</v>
      </c>
      <c r="W176" s="34" t="str">
        <f t="shared" si="216"/>
        <v>n/a</v>
      </c>
      <c r="X176" s="34" t="str">
        <f t="shared" si="217"/>
        <v>n/a</v>
      </c>
    </row>
    <row r="177" spans="1:24" hidden="1" outlineLevel="2" x14ac:dyDescent="0.2">
      <c r="A177" s="37">
        <f>+masterfile!B364</f>
        <v>1524</v>
      </c>
      <c r="B177" s="41" t="str">
        <f>+masterfile!D364</f>
        <v>1524 Einzahl.anspruch zu Nebenleist/Zuzahlung</v>
      </c>
      <c r="C177" s="8"/>
      <c r="D177" s="51">
        <f>+VLOOKUP(A177,'b-data'!A:F,4)</f>
        <v>0</v>
      </c>
      <c r="E177" s="51">
        <f>+VLOOKUP(A177,'b-data'!A:G,5)</f>
        <v>0</v>
      </c>
      <c r="F177" s="51">
        <f>+VLOOKUP(A177,'b-data'!A:F,6)</f>
        <v>0</v>
      </c>
      <c r="G177" s="51">
        <f>+VLOOKUP(A177,'b-data'!A:G,7)</f>
        <v>0</v>
      </c>
      <c r="H177" s="51">
        <f>+VLOOKUP(A177,'b-data'!A:V,22)</f>
        <v>0</v>
      </c>
      <c r="I177" s="51">
        <f t="shared" si="211"/>
        <v>0</v>
      </c>
      <c r="J177" s="51">
        <f>+VLOOKUP(A177,'b-data'!A:BR,66)</f>
        <v>0</v>
      </c>
      <c r="K177" s="51">
        <f>+VLOOKUP(A177,'b-data'!A:BR,68)</f>
        <v>0</v>
      </c>
      <c r="L177" s="51">
        <f>+VLOOKUP(A177,'b-data'!A:BR,70)</f>
        <v>0</v>
      </c>
      <c r="M177" s="8"/>
      <c r="N177" s="51">
        <f>+VLOOKUP(A177,'b-data'!A:BR,21)</f>
        <v>0</v>
      </c>
      <c r="O177" s="51">
        <f>+VLOOKUP(A177,'b-data'!A:BR,51)</f>
        <v>0</v>
      </c>
      <c r="P177" s="51">
        <f>+VLOOKUP(A177,'b-data'!A:BR,36)</f>
        <v>0</v>
      </c>
      <c r="Q177" s="34" t="str">
        <f t="shared" si="212"/>
        <v>n/a</v>
      </c>
      <c r="R177" s="34" t="str">
        <f t="shared" si="213"/>
        <v>n/a</v>
      </c>
      <c r="S177" s="8"/>
      <c r="T177" s="51">
        <f t="shared" si="214"/>
        <v>0</v>
      </c>
      <c r="U177" s="51">
        <f>+VLOOKUP(A177,'b-data'!A:BR,52)</f>
        <v>0</v>
      </c>
      <c r="V177" s="51">
        <f t="shared" si="215"/>
        <v>0</v>
      </c>
      <c r="W177" s="34" t="str">
        <f t="shared" si="216"/>
        <v>n/a</v>
      </c>
      <c r="X177" s="34" t="str">
        <f t="shared" si="217"/>
        <v>n/a</v>
      </c>
    </row>
    <row r="178" spans="1:24" hidden="1" outlineLevel="2" x14ac:dyDescent="0.2">
      <c r="A178" s="37">
        <f>+masterfile!B365</f>
        <v>1525</v>
      </c>
      <c r="B178" s="41" t="str">
        <f>+masterfile!D365</f>
        <v>1525 Kautionen</v>
      </c>
      <c r="C178" s="8"/>
      <c r="D178" s="51">
        <f>+VLOOKUP(A178,'b-data'!A:F,4)</f>
        <v>0</v>
      </c>
      <c r="E178" s="51">
        <f>+VLOOKUP(A178,'b-data'!A:G,5)</f>
        <v>0</v>
      </c>
      <c r="F178" s="51">
        <f>+VLOOKUP(A178,'b-data'!A:F,6)</f>
        <v>0</v>
      </c>
      <c r="G178" s="51">
        <f>+VLOOKUP(A178,'b-data'!A:G,7)</f>
        <v>0</v>
      </c>
      <c r="H178" s="51">
        <f>+VLOOKUP(A178,'b-data'!A:V,22)</f>
        <v>0</v>
      </c>
      <c r="I178" s="51">
        <f t="shared" si="211"/>
        <v>0</v>
      </c>
      <c r="J178" s="51">
        <f>+VLOOKUP(A178,'b-data'!A:BR,66)</f>
        <v>0</v>
      </c>
      <c r="K178" s="51">
        <f>+VLOOKUP(A178,'b-data'!A:BR,68)</f>
        <v>0</v>
      </c>
      <c r="L178" s="51">
        <f>+VLOOKUP(A178,'b-data'!A:BR,70)</f>
        <v>0</v>
      </c>
      <c r="M178" s="8"/>
      <c r="N178" s="51">
        <f>+VLOOKUP(A178,'b-data'!A:BR,21)</f>
        <v>0</v>
      </c>
      <c r="O178" s="51">
        <f>+VLOOKUP(A178,'b-data'!A:BR,51)</f>
        <v>0</v>
      </c>
      <c r="P178" s="51">
        <f>+VLOOKUP(A178,'b-data'!A:BR,36)</f>
        <v>0</v>
      </c>
      <c r="Q178" s="34" t="str">
        <f t="shared" si="212"/>
        <v>n/a</v>
      </c>
      <c r="R178" s="34" t="str">
        <f t="shared" si="213"/>
        <v>n/a</v>
      </c>
      <c r="S178" s="8"/>
      <c r="T178" s="51">
        <f t="shared" si="214"/>
        <v>0</v>
      </c>
      <c r="U178" s="51">
        <f>+VLOOKUP(A178,'b-data'!A:BR,52)</f>
        <v>0</v>
      </c>
      <c r="V178" s="51">
        <f t="shared" si="215"/>
        <v>0</v>
      </c>
      <c r="W178" s="34" t="str">
        <f t="shared" si="216"/>
        <v>n/a</v>
      </c>
      <c r="X178" s="34" t="str">
        <f t="shared" si="217"/>
        <v>n/a</v>
      </c>
    </row>
    <row r="179" spans="1:24" hidden="1" outlineLevel="2" x14ac:dyDescent="0.2">
      <c r="A179" s="37">
        <f>+masterfile!B366</f>
        <v>1526</v>
      </c>
      <c r="B179" s="41" t="str">
        <f>+masterfile!D366</f>
        <v>1526 Kautionen (bis 1 J)</v>
      </c>
      <c r="C179" s="8"/>
      <c r="D179" s="51">
        <f>+VLOOKUP(A179,'b-data'!A:F,4)</f>
        <v>0</v>
      </c>
      <c r="E179" s="51">
        <f>+VLOOKUP(A179,'b-data'!A:G,5)</f>
        <v>0</v>
      </c>
      <c r="F179" s="51">
        <f>+VLOOKUP(A179,'b-data'!A:F,6)</f>
        <v>0</v>
      </c>
      <c r="G179" s="51">
        <f>+VLOOKUP(A179,'b-data'!A:G,7)</f>
        <v>0</v>
      </c>
      <c r="H179" s="51">
        <f>+VLOOKUP(A179,'b-data'!A:V,22)</f>
        <v>0</v>
      </c>
      <c r="I179" s="51">
        <f t="shared" si="211"/>
        <v>0</v>
      </c>
      <c r="J179" s="51">
        <f>+VLOOKUP(A179,'b-data'!A:BR,66)</f>
        <v>0</v>
      </c>
      <c r="K179" s="51">
        <f>+VLOOKUP(A179,'b-data'!A:BR,68)</f>
        <v>0</v>
      </c>
      <c r="L179" s="51">
        <f>+VLOOKUP(A179,'b-data'!A:BR,70)</f>
        <v>0</v>
      </c>
      <c r="M179" s="8"/>
      <c r="N179" s="51">
        <f>+VLOOKUP(A179,'b-data'!A:BR,21)</f>
        <v>0</v>
      </c>
      <c r="O179" s="51">
        <f>+VLOOKUP(A179,'b-data'!A:BR,51)</f>
        <v>0</v>
      </c>
      <c r="P179" s="51">
        <f>+VLOOKUP(A179,'b-data'!A:BR,36)</f>
        <v>0</v>
      </c>
      <c r="Q179" s="34" t="str">
        <f t="shared" si="212"/>
        <v>n/a</v>
      </c>
      <c r="R179" s="34" t="str">
        <f t="shared" si="213"/>
        <v>n/a</v>
      </c>
      <c r="S179" s="8"/>
      <c r="T179" s="51">
        <f t="shared" si="214"/>
        <v>0</v>
      </c>
      <c r="U179" s="51">
        <f>+VLOOKUP(A179,'b-data'!A:BR,52)</f>
        <v>0</v>
      </c>
      <c r="V179" s="51">
        <f t="shared" si="215"/>
        <v>0</v>
      </c>
      <c r="W179" s="34" t="str">
        <f t="shared" si="216"/>
        <v>n/a</v>
      </c>
      <c r="X179" s="34" t="str">
        <f t="shared" si="217"/>
        <v>n/a</v>
      </c>
    </row>
    <row r="180" spans="1:24" hidden="1" outlineLevel="2" x14ac:dyDescent="0.2">
      <c r="A180" s="37">
        <f>+masterfile!B367</f>
        <v>1527</v>
      </c>
      <c r="B180" s="41" t="str">
        <f>+masterfile!D367</f>
        <v>1527 Kautionen (größer 1 J)</v>
      </c>
      <c r="C180" s="8"/>
      <c r="D180" s="51">
        <f>+VLOOKUP(A180,'b-data'!A:F,4)</f>
        <v>0</v>
      </c>
      <c r="E180" s="51">
        <f>+VLOOKUP(A180,'b-data'!A:G,5)</f>
        <v>0</v>
      </c>
      <c r="F180" s="51">
        <f>+VLOOKUP(A180,'b-data'!A:F,6)</f>
        <v>0</v>
      </c>
      <c r="G180" s="51">
        <f>+VLOOKUP(A180,'b-data'!A:G,7)</f>
        <v>0</v>
      </c>
      <c r="H180" s="51">
        <f>+VLOOKUP(A180,'b-data'!A:V,22)</f>
        <v>0</v>
      </c>
      <c r="I180" s="51">
        <f t="shared" si="211"/>
        <v>0</v>
      </c>
      <c r="J180" s="51">
        <f>+VLOOKUP(A180,'b-data'!A:BR,66)</f>
        <v>0</v>
      </c>
      <c r="K180" s="51">
        <f>+VLOOKUP(A180,'b-data'!A:BR,68)</f>
        <v>0</v>
      </c>
      <c r="L180" s="51">
        <f>+VLOOKUP(A180,'b-data'!A:BR,70)</f>
        <v>0</v>
      </c>
      <c r="M180" s="8"/>
      <c r="N180" s="51">
        <f>+VLOOKUP(A180,'b-data'!A:BR,21)</f>
        <v>0</v>
      </c>
      <c r="O180" s="51">
        <f>+VLOOKUP(A180,'b-data'!A:BR,51)</f>
        <v>0</v>
      </c>
      <c r="P180" s="51">
        <f>+VLOOKUP(A180,'b-data'!A:BR,36)</f>
        <v>0</v>
      </c>
      <c r="Q180" s="34" t="str">
        <f t="shared" si="212"/>
        <v>n/a</v>
      </c>
      <c r="R180" s="34" t="str">
        <f t="shared" si="213"/>
        <v>n/a</v>
      </c>
      <c r="S180" s="8"/>
      <c r="T180" s="51">
        <f t="shared" si="214"/>
        <v>0</v>
      </c>
      <c r="U180" s="51">
        <f>+VLOOKUP(A180,'b-data'!A:BR,52)</f>
        <v>0</v>
      </c>
      <c r="V180" s="51">
        <f t="shared" si="215"/>
        <v>0</v>
      </c>
      <c r="W180" s="34" t="str">
        <f t="shared" si="216"/>
        <v>n/a</v>
      </c>
      <c r="X180" s="34" t="str">
        <f t="shared" si="217"/>
        <v>n/a</v>
      </c>
    </row>
    <row r="181" spans="1:24" hidden="1" outlineLevel="2" x14ac:dyDescent="0.2">
      <c r="A181" s="37">
        <f>+masterfile!B368</f>
        <v>1528</v>
      </c>
      <c r="B181" s="41" t="str">
        <f>+masterfile!D368</f>
        <v>1528 Nachträgl. abz. Vorsteuer § 15a (2) UStG</v>
      </c>
      <c r="C181" s="8"/>
      <c r="D181" s="51">
        <f>+VLOOKUP(A181,'b-data'!A:F,4)</f>
        <v>0</v>
      </c>
      <c r="E181" s="51">
        <f>+VLOOKUP(A181,'b-data'!A:G,5)</f>
        <v>0</v>
      </c>
      <c r="F181" s="51">
        <f>+VLOOKUP(A181,'b-data'!A:F,6)</f>
        <v>0</v>
      </c>
      <c r="G181" s="51">
        <f>+VLOOKUP(A181,'b-data'!A:G,7)</f>
        <v>0</v>
      </c>
      <c r="H181" s="51">
        <f>+VLOOKUP(A181,'b-data'!A:V,22)</f>
        <v>0</v>
      </c>
      <c r="I181" s="51">
        <f t="shared" si="211"/>
        <v>0</v>
      </c>
      <c r="J181" s="51">
        <f>+VLOOKUP(A181,'b-data'!A:BR,66)</f>
        <v>0</v>
      </c>
      <c r="K181" s="51">
        <f>+VLOOKUP(A181,'b-data'!A:BR,68)</f>
        <v>0</v>
      </c>
      <c r="L181" s="51">
        <f>+VLOOKUP(A181,'b-data'!A:BR,70)</f>
        <v>0</v>
      </c>
      <c r="M181" s="8"/>
      <c r="N181" s="51">
        <f>+VLOOKUP(A181,'b-data'!A:BR,21)</f>
        <v>0</v>
      </c>
      <c r="O181" s="51">
        <f>+VLOOKUP(A181,'b-data'!A:BR,51)</f>
        <v>0</v>
      </c>
      <c r="P181" s="51">
        <f>+VLOOKUP(A181,'b-data'!A:BR,36)</f>
        <v>0</v>
      </c>
      <c r="Q181" s="34" t="str">
        <f t="shared" si="212"/>
        <v>n/a</v>
      </c>
      <c r="R181" s="34" t="str">
        <f t="shared" si="213"/>
        <v>n/a</v>
      </c>
      <c r="S181" s="8"/>
      <c r="T181" s="51">
        <f t="shared" si="214"/>
        <v>0</v>
      </c>
      <c r="U181" s="51">
        <f>+VLOOKUP(A181,'b-data'!A:BR,52)</f>
        <v>0</v>
      </c>
      <c r="V181" s="51">
        <f t="shared" si="215"/>
        <v>0</v>
      </c>
      <c r="W181" s="34" t="str">
        <f t="shared" si="216"/>
        <v>n/a</v>
      </c>
      <c r="X181" s="34" t="str">
        <f t="shared" si="217"/>
        <v>n/a</v>
      </c>
    </row>
    <row r="182" spans="1:24" hidden="1" outlineLevel="2" x14ac:dyDescent="0.2">
      <c r="A182" s="37">
        <f>+masterfile!B369</f>
        <v>1529</v>
      </c>
      <c r="B182" s="41" t="str">
        <f>+masterfile!D369</f>
        <v>1529 Zurückzuzahlende Vorsteuer §15a (2) UStG</v>
      </c>
      <c r="C182" s="8"/>
      <c r="D182" s="51">
        <f>+VLOOKUP(A182,'b-data'!A:F,4)</f>
        <v>0</v>
      </c>
      <c r="E182" s="51">
        <f>+VLOOKUP(A182,'b-data'!A:G,5)</f>
        <v>0</v>
      </c>
      <c r="F182" s="51">
        <f>+VLOOKUP(A182,'b-data'!A:F,6)</f>
        <v>0</v>
      </c>
      <c r="G182" s="51">
        <f>+VLOOKUP(A182,'b-data'!A:G,7)</f>
        <v>0</v>
      </c>
      <c r="H182" s="51">
        <f>+VLOOKUP(A182,'b-data'!A:V,22)</f>
        <v>0</v>
      </c>
      <c r="I182" s="51">
        <f t="shared" si="211"/>
        <v>0</v>
      </c>
      <c r="J182" s="51">
        <f>+VLOOKUP(A182,'b-data'!A:BR,66)</f>
        <v>0</v>
      </c>
      <c r="K182" s="51">
        <f>+VLOOKUP(A182,'b-data'!A:BR,68)</f>
        <v>0</v>
      </c>
      <c r="L182" s="51">
        <f>+VLOOKUP(A182,'b-data'!A:BR,70)</f>
        <v>0</v>
      </c>
      <c r="M182" s="8"/>
      <c r="N182" s="51">
        <f>+VLOOKUP(A182,'b-data'!A:BR,21)</f>
        <v>0</v>
      </c>
      <c r="O182" s="51">
        <f>+VLOOKUP(A182,'b-data'!A:BR,51)</f>
        <v>0</v>
      </c>
      <c r="P182" s="51">
        <f>+VLOOKUP(A182,'b-data'!A:BR,36)</f>
        <v>0</v>
      </c>
      <c r="Q182" s="34" t="str">
        <f t="shared" si="212"/>
        <v>n/a</v>
      </c>
      <c r="R182" s="34" t="str">
        <f t="shared" si="213"/>
        <v>n/a</v>
      </c>
      <c r="S182" s="8"/>
      <c r="T182" s="51">
        <f t="shared" si="214"/>
        <v>0</v>
      </c>
      <c r="U182" s="51">
        <f>+VLOOKUP(A182,'b-data'!A:BR,52)</f>
        <v>0</v>
      </c>
      <c r="V182" s="51">
        <f t="shared" si="215"/>
        <v>0</v>
      </c>
      <c r="W182" s="34" t="str">
        <f t="shared" si="216"/>
        <v>n/a</v>
      </c>
      <c r="X182" s="34" t="str">
        <f t="shared" si="217"/>
        <v>n/a</v>
      </c>
    </row>
    <row r="183" spans="1:24" hidden="1" outlineLevel="2" x14ac:dyDescent="0.2">
      <c r="A183" s="37">
        <f>+masterfile!B370</f>
        <v>1530</v>
      </c>
      <c r="B183" s="41" t="str">
        <f>+masterfile!D370</f>
        <v>1530 Forderg. gg. Personal Lohn- und Gehalt</v>
      </c>
      <c r="C183" s="8"/>
      <c r="D183" s="51">
        <f>+VLOOKUP(A183,'b-data'!A:F,4)</f>
        <v>0</v>
      </c>
      <c r="E183" s="51">
        <f>+VLOOKUP(A183,'b-data'!A:G,5)</f>
        <v>0</v>
      </c>
      <c r="F183" s="51">
        <f>+VLOOKUP(A183,'b-data'!A:F,6)</f>
        <v>0</v>
      </c>
      <c r="G183" s="51">
        <f>+VLOOKUP(A183,'b-data'!A:G,7)</f>
        <v>0</v>
      </c>
      <c r="H183" s="51">
        <f>+VLOOKUP(A183,'b-data'!A:V,22)</f>
        <v>0</v>
      </c>
      <c r="I183" s="51">
        <f t="shared" si="211"/>
        <v>0</v>
      </c>
      <c r="J183" s="51">
        <f>+VLOOKUP(A183,'b-data'!A:BR,66)</f>
        <v>0</v>
      </c>
      <c r="K183" s="51">
        <f>+VLOOKUP(A183,'b-data'!A:BR,68)</f>
        <v>0</v>
      </c>
      <c r="L183" s="51">
        <f>+VLOOKUP(A183,'b-data'!A:BR,70)</f>
        <v>0</v>
      </c>
      <c r="M183" s="8"/>
      <c r="N183" s="51">
        <f>+VLOOKUP(A183,'b-data'!A:BR,21)</f>
        <v>0</v>
      </c>
      <c r="O183" s="51">
        <f>+VLOOKUP(A183,'b-data'!A:BR,51)</f>
        <v>0</v>
      </c>
      <c r="P183" s="51">
        <f>+VLOOKUP(A183,'b-data'!A:BR,36)</f>
        <v>0</v>
      </c>
      <c r="Q183" s="34" t="str">
        <f t="shared" si="212"/>
        <v>n/a</v>
      </c>
      <c r="R183" s="34" t="str">
        <f t="shared" si="213"/>
        <v>n/a</v>
      </c>
      <c r="S183" s="8"/>
      <c r="T183" s="51">
        <f t="shared" si="214"/>
        <v>0</v>
      </c>
      <c r="U183" s="51">
        <f>+VLOOKUP(A183,'b-data'!A:BR,52)</f>
        <v>0</v>
      </c>
      <c r="V183" s="51">
        <f t="shared" si="215"/>
        <v>0</v>
      </c>
      <c r="W183" s="34" t="str">
        <f t="shared" si="216"/>
        <v>n/a</v>
      </c>
      <c r="X183" s="34" t="str">
        <f t="shared" si="217"/>
        <v>n/a</v>
      </c>
    </row>
    <row r="184" spans="1:24" hidden="1" outlineLevel="2" x14ac:dyDescent="0.2">
      <c r="A184" s="37">
        <f>+masterfile!B371</f>
        <v>1531</v>
      </c>
      <c r="B184" s="41" t="str">
        <f>+masterfile!D371</f>
        <v>1531 Forderungen gegen Personal (bis 1Jahr)</v>
      </c>
      <c r="C184" s="8"/>
      <c r="D184" s="51">
        <f>+VLOOKUP(A184,'b-data'!A:F,4)</f>
        <v>0</v>
      </c>
      <c r="E184" s="51">
        <f>+VLOOKUP(A184,'b-data'!A:G,5)</f>
        <v>0</v>
      </c>
      <c r="F184" s="51">
        <f>+VLOOKUP(A184,'b-data'!A:F,6)</f>
        <v>0</v>
      </c>
      <c r="G184" s="51">
        <f>+VLOOKUP(A184,'b-data'!A:G,7)</f>
        <v>0</v>
      </c>
      <c r="H184" s="51">
        <f>+VLOOKUP(A184,'b-data'!A:V,22)</f>
        <v>0</v>
      </c>
      <c r="I184" s="51">
        <f t="shared" si="211"/>
        <v>0</v>
      </c>
      <c r="J184" s="51">
        <f>+VLOOKUP(A184,'b-data'!A:BR,66)</f>
        <v>0</v>
      </c>
      <c r="K184" s="51">
        <f>+VLOOKUP(A184,'b-data'!A:BR,68)</f>
        <v>0</v>
      </c>
      <c r="L184" s="51">
        <f>+VLOOKUP(A184,'b-data'!A:BR,70)</f>
        <v>0</v>
      </c>
      <c r="M184" s="8"/>
      <c r="N184" s="51">
        <f>+VLOOKUP(A184,'b-data'!A:BR,21)</f>
        <v>0</v>
      </c>
      <c r="O184" s="51">
        <f>+VLOOKUP(A184,'b-data'!A:BR,51)</f>
        <v>0</v>
      </c>
      <c r="P184" s="51">
        <f>+VLOOKUP(A184,'b-data'!A:BR,36)</f>
        <v>0</v>
      </c>
      <c r="Q184" s="34" t="str">
        <f t="shared" si="212"/>
        <v>n/a</v>
      </c>
      <c r="R184" s="34" t="str">
        <f t="shared" si="213"/>
        <v>n/a</v>
      </c>
      <c r="S184" s="8"/>
      <c r="T184" s="51">
        <f t="shared" si="214"/>
        <v>0</v>
      </c>
      <c r="U184" s="51">
        <f>+VLOOKUP(A184,'b-data'!A:BR,52)</f>
        <v>0</v>
      </c>
      <c r="V184" s="51">
        <f t="shared" si="215"/>
        <v>0</v>
      </c>
      <c r="W184" s="34" t="str">
        <f t="shared" si="216"/>
        <v>n/a</v>
      </c>
      <c r="X184" s="34" t="str">
        <f t="shared" si="217"/>
        <v>n/a</v>
      </c>
    </row>
    <row r="185" spans="1:24" hidden="1" outlineLevel="2" x14ac:dyDescent="0.2">
      <c r="A185" s="37">
        <f>+masterfile!B372</f>
        <v>1537</v>
      </c>
      <c r="B185" s="41" t="str">
        <f>+masterfile!D372</f>
        <v>1537 Forderungen gegen Personal (g. 1Jahr)</v>
      </c>
      <c r="C185" s="8"/>
      <c r="D185" s="51">
        <f>+VLOOKUP(A185,'b-data'!A:F,4)</f>
        <v>0</v>
      </c>
      <c r="E185" s="51">
        <f>+VLOOKUP(A185,'b-data'!A:G,5)</f>
        <v>0</v>
      </c>
      <c r="F185" s="51">
        <f>+VLOOKUP(A185,'b-data'!A:F,6)</f>
        <v>0</v>
      </c>
      <c r="G185" s="51">
        <f>+VLOOKUP(A185,'b-data'!A:G,7)</f>
        <v>0</v>
      </c>
      <c r="H185" s="51">
        <f>+VLOOKUP(A185,'b-data'!A:V,22)</f>
        <v>0</v>
      </c>
      <c r="I185" s="51">
        <f t="shared" si="211"/>
        <v>0</v>
      </c>
      <c r="J185" s="51">
        <f>+VLOOKUP(A185,'b-data'!A:BR,66)</f>
        <v>0</v>
      </c>
      <c r="K185" s="51">
        <f>+VLOOKUP(A185,'b-data'!A:BR,68)</f>
        <v>0</v>
      </c>
      <c r="L185" s="51">
        <f>+VLOOKUP(A185,'b-data'!A:BR,70)</f>
        <v>0</v>
      </c>
      <c r="M185" s="8"/>
      <c r="N185" s="51">
        <f>+VLOOKUP(A185,'b-data'!A:BR,21)</f>
        <v>0</v>
      </c>
      <c r="O185" s="51">
        <f>+VLOOKUP(A185,'b-data'!A:BR,51)</f>
        <v>0</v>
      </c>
      <c r="P185" s="51">
        <f>+VLOOKUP(A185,'b-data'!A:BR,36)</f>
        <v>0</v>
      </c>
      <c r="Q185" s="34" t="str">
        <f t="shared" si="212"/>
        <v>n/a</v>
      </c>
      <c r="R185" s="34" t="str">
        <f t="shared" si="213"/>
        <v>n/a</v>
      </c>
      <c r="S185" s="8"/>
      <c r="T185" s="51">
        <f t="shared" si="214"/>
        <v>0</v>
      </c>
      <c r="U185" s="51">
        <f>+VLOOKUP(A185,'b-data'!A:BR,52)</f>
        <v>0</v>
      </c>
      <c r="V185" s="51">
        <f t="shared" si="215"/>
        <v>0</v>
      </c>
      <c r="W185" s="34" t="str">
        <f t="shared" si="216"/>
        <v>n/a</v>
      </c>
      <c r="X185" s="34" t="str">
        <f t="shared" si="217"/>
        <v>n/a</v>
      </c>
    </row>
    <row r="186" spans="1:24" hidden="1" outlineLevel="2" x14ac:dyDescent="0.2">
      <c r="A186" s="37">
        <f>+masterfile!B373</f>
        <v>1540</v>
      </c>
      <c r="B186" s="41" t="str">
        <f>+masterfile!D373</f>
        <v>1540 Forderung aus Gewerbesteuerüberzahlung</v>
      </c>
      <c r="C186" s="8"/>
      <c r="D186" s="51">
        <f>+VLOOKUP(A186,'b-data'!A:F,4)</f>
        <v>0</v>
      </c>
      <c r="E186" s="51">
        <f>+VLOOKUP(A186,'b-data'!A:G,5)</f>
        <v>0</v>
      </c>
      <c r="F186" s="51">
        <f>+VLOOKUP(A186,'b-data'!A:F,6)</f>
        <v>0</v>
      </c>
      <c r="G186" s="51">
        <f>+VLOOKUP(A186,'b-data'!A:G,7)</f>
        <v>0</v>
      </c>
      <c r="H186" s="51">
        <f>+VLOOKUP(A186,'b-data'!A:V,22)</f>
        <v>0</v>
      </c>
      <c r="I186" s="51">
        <f t="shared" si="211"/>
        <v>0</v>
      </c>
      <c r="J186" s="51">
        <f>+VLOOKUP(A186,'b-data'!A:BR,66)</f>
        <v>0</v>
      </c>
      <c r="K186" s="51">
        <f>+VLOOKUP(A186,'b-data'!A:BR,68)</f>
        <v>0</v>
      </c>
      <c r="L186" s="51">
        <f>+VLOOKUP(A186,'b-data'!A:BR,70)</f>
        <v>0</v>
      </c>
      <c r="M186" s="8"/>
      <c r="N186" s="51">
        <f>+VLOOKUP(A186,'b-data'!A:BR,21)</f>
        <v>0</v>
      </c>
      <c r="O186" s="51">
        <f>+VLOOKUP(A186,'b-data'!A:BR,51)</f>
        <v>0</v>
      </c>
      <c r="P186" s="51">
        <f>+VLOOKUP(A186,'b-data'!A:BR,36)</f>
        <v>0</v>
      </c>
      <c r="Q186" s="34" t="str">
        <f t="shared" si="212"/>
        <v>n/a</v>
      </c>
      <c r="R186" s="34" t="str">
        <f t="shared" si="213"/>
        <v>n/a</v>
      </c>
      <c r="S186" s="8"/>
      <c r="T186" s="51">
        <f t="shared" si="214"/>
        <v>0</v>
      </c>
      <c r="U186" s="51">
        <f>+VLOOKUP(A186,'b-data'!A:BR,52)</f>
        <v>0</v>
      </c>
      <c r="V186" s="51">
        <f t="shared" si="215"/>
        <v>0</v>
      </c>
      <c r="W186" s="34" t="str">
        <f t="shared" si="216"/>
        <v>n/a</v>
      </c>
      <c r="X186" s="34" t="str">
        <f t="shared" si="217"/>
        <v>n/a</v>
      </c>
    </row>
    <row r="187" spans="1:24" hidden="1" outlineLevel="2" x14ac:dyDescent="0.2">
      <c r="A187" s="37">
        <f>+masterfile!B374</f>
        <v>1542</v>
      </c>
      <c r="B187" s="41" t="str">
        <f>+masterfile!D374</f>
        <v>1542 Steuererst.anspruch gegen andere Länder</v>
      </c>
      <c r="C187" s="8"/>
      <c r="D187" s="51">
        <f>+VLOOKUP(A187,'b-data'!A:F,4)</f>
        <v>0</v>
      </c>
      <c r="E187" s="51">
        <f>+VLOOKUP(A187,'b-data'!A:G,5)</f>
        <v>0</v>
      </c>
      <c r="F187" s="51">
        <f>+VLOOKUP(A187,'b-data'!A:F,6)</f>
        <v>0</v>
      </c>
      <c r="G187" s="51">
        <f>+VLOOKUP(A187,'b-data'!A:G,7)</f>
        <v>0</v>
      </c>
      <c r="H187" s="51">
        <f>+VLOOKUP(A187,'b-data'!A:V,22)</f>
        <v>0</v>
      </c>
      <c r="I187" s="51">
        <f t="shared" si="211"/>
        <v>0</v>
      </c>
      <c r="J187" s="51">
        <f>+VLOOKUP(A187,'b-data'!A:BR,66)</f>
        <v>0</v>
      </c>
      <c r="K187" s="51">
        <f>+VLOOKUP(A187,'b-data'!A:BR,68)</f>
        <v>0</v>
      </c>
      <c r="L187" s="51">
        <f>+VLOOKUP(A187,'b-data'!A:BR,70)</f>
        <v>0</v>
      </c>
      <c r="M187" s="8"/>
      <c r="N187" s="51">
        <f>+VLOOKUP(A187,'b-data'!A:BR,21)</f>
        <v>0</v>
      </c>
      <c r="O187" s="51">
        <f>+VLOOKUP(A187,'b-data'!A:BR,51)</f>
        <v>0</v>
      </c>
      <c r="P187" s="51">
        <f>+VLOOKUP(A187,'b-data'!A:BR,36)</f>
        <v>0</v>
      </c>
      <c r="Q187" s="34" t="str">
        <f t="shared" si="212"/>
        <v>n/a</v>
      </c>
      <c r="R187" s="34" t="str">
        <f t="shared" si="213"/>
        <v>n/a</v>
      </c>
      <c r="S187" s="8"/>
      <c r="T187" s="51">
        <f t="shared" si="214"/>
        <v>0</v>
      </c>
      <c r="U187" s="51">
        <f>+VLOOKUP(A187,'b-data'!A:BR,52)</f>
        <v>0</v>
      </c>
      <c r="V187" s="51">
        <f t="shared" si="215"/>
        <v>0</v>
      </c>
      <c r="W187" s="34" t="str">
        <f t="shared" si="216"/>
        <v>n/a</v>
      </c>
      <c r="X187" s="34" t="str">
        <f t="shared" si="217"/>
        <v>n/a</v>
      </c>
    </row>
    <row r="188" spans="1:24" hidden="1" outlineLevel="2" x14ac:dyDescent="0.2">
      <c r="A188" s="37">
        <f>+masterfile!B375</f>
        <v>1543</v>
      </c>
      <c r="B188" s="41" t="str">
        <f>+masterfile!D375</f>
        <v>1543 Forderg. an FA aus abgeführtem Bauabzug</v>
      </c>
      <c r="C188" s="8"/>
      <c r="D188" s="51">
        <f>+VLOOKUP(A188,'b-data'!A:F,4)</f>
        <v>0</v>
      </c>
      <c r="E188" s="51">
        <f>+VLOOKUP(A188,'b-data'!A:G,5)</f>
        <v>0</v>
      </c>
      <c r="F188" s="51">
        <f>+VLOOKUP(A188,'b-data'!A:F,6)</f>
        <v>0</v>
      </c>
      <c r="G188" s="51">
        <f>+VLOOKUP(A188,'b-data'!A:G,7)</f>
        <v>0</v>
      </c>
      <c r="H188" s="51">
        <f>+VLOOKUP(A188,'b-data'!A:V,22)</f>
        <v>0</v>
      </c>
      <c r="I188" s="51">
        <f t="shared" si="211"/>
        <v>0</v>
      </c>
      <c r="J188" s="51">
        <f>+VLOOKUP(A188,'b-data'!A:BR,66)</f>
        <v>0</v>
      </c>
      <c r="K188" s="51">
        <f>+VLOOKUP(A188,'b-data'!A:BR,68)</f>
        <v>0</v>
      </c>
      <c r="L188" s="51">
        <f>+VLOOKUP(A188,'b-data'!A:BR,70)</f>
        <v>0</v>
      </c>
      <c r="M188" s="8"/>
      <c r="N188" s="51">
        <f>+VLOOKUP(A188,'b-data'!A:BR,21)</f>
        <v>0</v>
      </c>
      <c r="O188" s="51">
        <f>+VLOOKUP(A188,'b-data'!A:BR,51)</f>
        <v>0</v>
      </c>
      <c r="P188" s="51">
        <f>+VLOOKUP(A188,'b-data'!A:BR,36)</f>
        <v>0</v>
      </c>
      <c r="Q188" s="34" t="str">
        <f t="shared" si="212"/>
        <v>n/a</v>
      </c>
      <c r="R188" s="34" t="str">
        <f t="shared" si="213"/>
        <v>n/a</v>
      </c>
      <c r="S188" s="8"/>
      <c r="T188" s="51">
        <f t="shared" si="214"/>
        <v>0</v>
      </c>
      <c r="U188" s="51">
        <f>+VLOOKUP(A188,'b-data'!A:BR,52)</f>
        <v>0</v>
      </c>
      <c r="V188" s="51">
        <f t="shared" si="215"/>
        <v>0</v>
      </c>
      <c r="W188" s="34" t="str">
        <f t="shared" si="216"/>
        <v>n/a</v>
      </c>
      <c r="X188" s="34" t="str">
        <f t="shared" si="217"/>
        <v>n/a</v>
      </c>
    </row>
    <row r="189" spans="1:24" hidden="1" outlineLevel="2" x14ac:dyDescent="0.2">
      <c r="A189" s="37">
        <f>+masterfile!B376</f>
        <v>1544</v>
      </c>
      <c r="B189" s="41" t="str">
        <f>+masterfile!D376</f>
        <v>1544 Forderung gegenüber Bundesagentur</v>
      </c>
      <c r="C189" s="8"/>
      <c r="D189" s="51">
        <f>+VLOOKUP(A189,'b-data'!A:F,4)</f>
        <v>0</v>
      </c>
      <c r="E189" s="51">
        <f>+VLOOKUP(A189,'b-data'!A:G,5)</f>
        <v>0</v>
      </c>
      <c r="F189" s="51">
        <f>+VLOOKUP(A189,'b-data'!A:F,6)</f>
        <v>0</v>
      </c>
      <c r="G189" s="51">
        <f>+VLOOKUP(A189,'b-data'!A:G,7)</f>
        <v>0</v>
      </c>
      <c r="H189" s="51">
        <f>+VLOOKUP(A189,'b-data'!A:V,22)</f>
        <v>0</v>
      </c>
      <c r="I189" s="51">
        <f t="shared" si="211"/>
        <v>0</v>
      </c>
      <c r="J189" s="51">
        <f>+VLOOKUP(A189,'b-data'!A:BR,66)</f>
        <v>0</v>
      </c>
      <c r="K189" s="51">
        <f>+VLOOKUP(A189,'b-data'!A:BR,68)</f>
        <v>0</v>
      </c>
      <c r="L189" s="51">
        <f>+VLOOKUP(A189,'b-data'!A:BR,70)</f>
        <v>0</v>
      </c>
      <c r="M189" s="8"/>
      <c r="N189" s="51">
        <f>+VLOOKUP(A189,'b-data'!A:BR,21)</f>
        <v>0</v>
      </c>
      <c r="O189" s="51">
        <f>+VLOOKUP(A189,'b-data'!A:BR,51)</f>
        <v>0</v>
      </c>
      <c r="P189" s="51">
        <f>+VLOOKUP(A189,'b-data'!A:BR,36)</f>
        <v>0</v>
      </c>
      <c r="Q189" s="34" t="str">
        <f t="shared" si="212"/>
        <v>n/a</v>
      </c>
      <c r="R189" s="34" t="str">
        <f t="shared" si="213"/>
        <v>n/a</v>
      </c>
      <c r="S189" s="8"/>
      <c r="T189" s="51">
        <f t="shared" si="214"/>
        <v>0</v>
      </c>
      <c r="U189" s="51">
        <f>+VLOOKUP(A189,'b-data'!A:BR,52)</f>
        <v>0</v>
      </c>
      <c r="V189" s="51">
        <f t="shared" si="215"/>
        <v>0</v>
      </c>
      <c r="W189" s="34" t="str">
        <f t="shared" si="216"/>
        <v>n/a</v>
      </c>
      <c r="X189" s="34" t="str">
        <f t="shared" si="217"/>
        <v>n/a</v>
      </c>
    </row>
    <row r="190" spans="1:24" hidden="1" outlineLevel="2" x14ac:dyDescent="0.2">
      <c r="A190" s="37">
        <f>+masterfile!B377</f>
        <v>1545</v>
      </c>
      <c r="B190" s="41" t="str">
        <f>+masterfile!D377</f>
        <v>1545 Forderungen USt-Vorauszahlungen</v>
      </c>
      <c r="C190" s="8"/>
      <c r="D190" s="51">
        <f>+VLOOKUP(A190,'b-data'!A:F,4)</f>
        <v>0</v>
      </c>
      <c r="E190" s="51">
        <f>+VLOOKUP(A190,'b-data'!A:G,5)</f>
        <v>0</v>
      </c>
      <c r="F190" s="51">
        <f>+VLOOKUP(A190,'b-data'!A:F,6)</f>
        <v>0</v>
      </c>
      <c r="G190" s="51">
        <f>+VLOOKUP(A190,'b-data'!A:G,7)</f>
        <v>0</v>
      </c>
      <c r="H190" s="51">
        <f>+VLOOKUP(A190,'b-data'!A:V,22)</f>
        <v>0</v>
      </c>
      <c r="I190" s="51">
        <f t="shared" si="211"/>
        <v>0</v>
      </c>
      <c r="J190" s="51">
        <f>+VLOOKUP(A190,'b-data'!A:BR,66)</f>
        <v>0</v>
      </c>
      <c r="K190" s="51">
        <f>+VLOOKUP(A190,'b-data'!A:BR,68)</f>
        <v>0</v>
      </c>
      <c r="L190" s="51">
        <f>+VLOOKUP(A190,'b-data'!A:BR,70)</f>
        <v>0</v>
      </c>
      <c r="M190" s="8"/>
      <c r="N190" s="51">
        <f>+VLOOKUP(A190,'b-data'!A:BR,21)</f>
        <v>0</v>
      </c>
      <c r="O190" s="51">
        <f>+VLOOKUP(A190,'b-data'!A:BR,51)</f>
        <v>0</v>
      </c>
      <c r="P190" s="51">
        <f>+VLOOKUP(A190,'b-data'!A:BR,36)</f>
        <v>0</v>
      </c>
      <c r="Q190" s="34" t="str">
        <f t="shared" si="212"/>
        <v>n/a</v>
      </c>
      <c r="R190" s="34" t="str">
        <f t="shared" si="213"/>
        <v>n/a</v>
      </c>
      <c r="S190" s="8"/>
      <c r="T190" s="51">
        <f t="shared" si="214"/>
        <v>0</v>
      </c>
      <c r="U190" s="51">
        <f>+VLOOKUP(A190,'b-data'!A:BR,52)</f>
        <v>0</v>
      </c>
      <c r="V190" s="51">
        <f t="shared" si="215"/>
        <v>0</v>
      </c>
      <c r="W190" s="34" t="str">
        <f t="shared" si="216"/>
        <v>n/a</v>
      </c>
      <c r="X190" s="34" t="str">
        <f t="shared" si="217"/>
        <v>n/a</v>
      </c>
    </row>
    <row r="191" spans="1:24" hidden="1" outlineLevel="2" x14ac:dyDescent="0.2">
      <c r="A191" s="37">
        <f>+masterfile!B378</f>
        <v>1546</v>
      </c>
      <c r="B191" s="41" t="str">
        <f>+masterfile!D378</f>
        <v>1546 Umsatzsteuerforderungen Vorjahr</v>
      </c>
      <c r="C191" s="8"/>
      <c r="D191" s="51">
        <f>+VLOOKUP(A191,'b-data'!A:F,4)</f>
        <v>0</v>
      </c>
      <c r="E191" s="51">
        <f>+VLOOKUP(A191,'b-data'!A:G,5)</f>
        <v>0</v>
      </c>
      <c r="F191" s="51">
        <f>+VLOOKUP(A191,'b-data'!A:F,6)</f>
        <v>0</v>
      </c>
      <c r="G191" s="51">
        <f>+VLOOKUP(A191,'b-data'!A:G,7)</f>
        <v>0</v>
      </c>
      <c r="H191" s="51">
        <f>+VLOOKUP(A191,'b-data'!A:V,22)</f>
        <v>0</v>
      </c>
      <c r="I191" s="51">
        <f t="shared" si="211"/>
        <v>0</v>
      </c>
      <c r="J191" s="51">
        <f>+VLOOKUP(A191,'b-data'!A:BR,66)</f>
        <v>0</v>
      </c>
      <c r="K191" s="51">
        <f>+VLOOKUP(A191,'b-data'!A:BR,68)</f>
        <v>0</v>
      </c>
      <c r="L191" s="51">
        <f>+VLOOKUP(A191,'b-data'!A:BR,70)</f>
        <v>0</v>
      </c>
      <c r="M191" s="8"/>
      <c r="N191" s="51">
        <f>+VLOOKUP(A191,'b-data'!A:BR,21)</f>
        <v>0</v>
      </c>
      <c r="O191" s="51">
        <f>+VLOOKUP(A191,'b-data'!A:BR,51)</f>
        <v>0</v>
      </c>
      <c r="P191" s="51">
        <f>+VLOOKUP(A191,'b-data'!A:BR,36)</f>
        <v>0</v>
      </c>
      <c r="Q191" s="34" t="str">
        <f t="shared" si="212"/>
        <v>n/a</v>
      </c>
      <c r="R191" s="34" t="str">
        <f t="shared" si="213"/>
        <v>n/a</v>
      </c>
      <c r="S191" s="8"/>
      <c r="T191" s="51">
        <f t="shared" si="214"/>
        <v>0</v>
      </c>
      <c r="U191" s="51">
        <f>+VLOOKUP(A191,'b-data'!A:BR,52)</f>
        <v>0</v>
      </c>
      <c r="V191" s="51">
        <f t="shared" si="215"/>
        <v>0</v>
      </c>
      <c r="W191" s="34" t="str">
        <f t="shared" si="216"/>
        <v>n/a</v>
      </c>
      <c r="X191" s="34" t="str">
        <f t="shared" si="217"/>
        <v>n/a</v>
      </c>
    </row>
    <row r="192" spans="1:24" hidden="1" outlineLevel="2" x14ac:dyDescent="0.2">
      <c r="A192" s="37">
        <f>+masterfile!B379</f>
        <v>1547</v>
      </c>
      <c r="B192" s="41" t="str">
        <f>+masterfile!D379</f>
        <v>1547 Forderungen aus Verbrauchsteuern</v>
      </c>
      <c r="C192" s="8"/>
      <c r="D192" s="51">
        <f>+VLOOKUP(A192,'b-data'!A:F,4)</f>
        <v>0</v>
      </c>
      <c r="E192" s="51">
        <f>+VLOOKUP(A192,'b-data'!A:G,5)</f>
        <v>0</v>
      </c>
      <c r="F192" s="51">
        <f>+VLOOKUP(A192,'b-data'!A:F,6)</f>
        <v>0</v>
      </c>
      <c r="G192" s="51">
        <f>+VLOOKUP(A192,'b-data'!A:G,7)</f>
        <v>0</v>
      </c>
      <c r="H192" s="51">
        <f>+VLOOKUP(A192,'b-data'!A:V,22)</f>
        <v>0</v>
      </c>
      <c r="I192" s="51">
        <f t="shared" si="211"/>
        <v>0</v>
      </c>
      <c r="J192" s="51">
        <f>+VLOOKUP(A192,'b-data'!A:BR,66)</f>
        <v>0</v>
      </c>
      <c r="K192" s="51">
        <f>+VLOOKUP(A192,'b-data'!A:BR,68)</f>
        <v>0</v>
      </c>
      <c r="L192" s="51">
        <f>+VLOOKUP(A192,'b-data'!A:BR,70)</f>
        <v>0</v>
      </c>
      <c r="M192" s="8"/>
      <c r="N192" s="51">
        <f>+VLOOKUP(A192,'b-data'!A:BR,21)</f>
        <v>0</v>
      </c>
      <c r="O192" s="51">
        <f>+VLOOKUP(A192,'b-data'!A:BR,51)</f>
        <v>0</v>
      </c>
      <c r="P192" s="51">
        <f>+VLOOKUP(A192,'b-data'!A:BR,36)</f>
        <v>0</v>
      </c>
      <c r="Q192" s="34" t="str">
        <f t="shared" si="212"/>
        <v>n/a</v>
      </c>
      <c r="R192" s="34" t="str">
        <f t="shared" si="213"/>
        <v>n/a</v>
      </c>
      <c r="S192" s="8"/>
      <c r="T192" s="51">
        <f t="shared" si="214"/>
        <v>0</v>
      </c>
      <c r="U192" s="51">
        <f>+VLOOKUP(A192,'b-data'!A:BR,52)</f>
        <v>0</v>
      </c>
      <c r="V192" s="51">
        <f t="shared" si="215"/>
        <v>0</v>
      </c>
      <c r="W192" s="34" t="str">
        <f t="shared" si="216"/>
        <v>n/a</v>
      </c>
      <c r="X192" s="34" t="str">
        <f t="shared" si="217"/>
        <v>n/a</v>
      </c>
    </row>
    <row r="193" spans="1:24" hidden="1" outlineLevel="2" x14ac:dyDescent="0.2">
      <c r="A193" s="37">
        <f>+masterfile!B380</f>
        <v>1548</v>
      </c>
      <c r="B193" s="41" t="str">
        <f>+masterfile!D380</f>
        <v>1548 Vorst. in Folgeperiode /-jahr abziehbar</v>
      </c>
      <c r="C193" s="8"/>
      <c r="D193" s="51">
        <f>+VLOOKUP(A193,'b-data'!A:F,4)</f>
        <v>0</v>
      </c>
      <c r="E193" s="51">
        <f>+VLOOKUP(A193,'b-data'!A:G,5)</f>
        <v>0</v>
      </c>
      <c r="F193" s="51">
        <f>+VLOOKUP(A193,'b-data'!A:F,6)</f>
        <v>0</v>
      </c>
      <c r="G193" s="51">
        <f>+VLOOKUP(A193,'b-data'!A:G,7)</f>
        <v>0</v>
      </c>
      <c r="H193" s="51">
        <f>+VLOOKUP(A193,'b-data'!A:V,22)</f>
        <v>0</v>
      </c>
      <c r="I193" s="51">
        <f t="shared" si="211"/>
        <v>0</v>
      </c>
      <c r="J193" s="51">
        <f>+VLOOKUP(A193,'b-data'!A:BR,66)</f>
        <v>0</v>
      </c>
      <c r="K193" s="51">
        <f>+VLOOKUP(A193,'b-data'!A:BR,68)</f>
        <v>0</v>
      </c>
      <c r="L193" s="51">
        <f>+VLOOKUP(A193,'b-data'!A:BR,70)</f>
        <v>0</v>
      </c>
      <c r="M193" s="8"/>
      <c r="N193" s="51">
        <f>+VLOOKUP(A193,'b-data'!A:BR,21)</f>
        <v>0</v>
      </c>
      <c r="O193" s="51">
        <f>+VLOOKUP(A193,'b-data'!A:BR,51)</f>
        <v>0</v>
      </c>
      <c r="P193" s="51">
        <f>+VLOOKUP(A193,'b-data'!A:BR,36)</f>
        <v>0</v>
      </c>
      <c r="Q193" s="34" t="str">
        <f t="shared" si="212"/>
        <v>n/a</v>
      </c>
      <c r="R193" s="34" t="str">
        <f t="shared" si="213"/>
        <v>n/a</v>
      </c>
      <c r="S193" s="8"/>
      <c r="T193" s="51">
        <f t="shared" si="214"/>
        <v>0</v>
      </c>
      <c r="U193" s="51">
        <f>+VLOOKUP(A193,'b-data'!A:BR,52)</f>
        <v>0</v>
      </c>
      <c r="V193" s="51">
        <f t="shared" si="215"/>
        <v>0</v>
      </c>
      <c r="W193" s="34" t="str">
        <f t="shared" si="216"/>
        <v>n/a</v>
      </c>
      <c r="X193" s="34" t="str">
        <f t="shared" si="217"/>
        <v>n/a</v>
      </c>
    </row>
    <row r="194" spans="1:24" hidden="1" outlineLevel="2" x14ac:dyDescent="0.2">
      <c r="A194" s="37">
        <f>+masterfile!B381</f>
        <v>1549</v>
      </c>
      <c r="B194" s="41" t="str">
        <f>+masterfile!D381</f>
        <v>1549 Körperschaftsteuerrückforderung</v>
      </c>
      <c r="C194" s="8"/>
      <c r="D194" s="51">
        <f>+VLOOKUP(A194,'b-data'!A:F,4)</f>
        <v>0</v>
      </c>
      <c r="E194" s="51">
        <f>+VLOOKUP(A194,'b-data'!A:G,5)</f>
        <v>0</v>
      </c>
      <c r="F194" s="51">
        <f>+VLOOKUP(A194,'b-data'!A:F,6)</f>
        <v>0</v>
      </c>
      <c r="G194" s="51">
        <f>+VLOOKUP(A194,'b-data'!A:G,7)</f>
        <v>0</v>
      </c>
      <c r="H194" s="51">
        <f>+VLOOKUP(A194,'b-data'!A:V,22)</f>
        <v>0</v>
      </c>
      <c r="I194" s="51">
        <f t="shared" si="211"/>
        <v>0</v>
      </c>
      <c r="J194" s="51">
        <f>+VLOOKUP(A194,'b-data'!A:BR,66)</f>
        <v>0</v>
      </c>
      <c r="K194" s="51">
        <f>+VLOOKUP(A194,'b-data'!A:BR,68)</f>
        <v>0</v>
      </c>
      <c r="L194" s="51">
        <f>+VLOOKUP(A194,'b-data'!A:BR,70)</f>
        <v>0</v>
      </c>
      <c r="M194" s="8"/>
      <c r="N194" s="51">
        <f>+VLOOKUP(A194,'b-data'!A:BR,21)</f>
        <v>0</v>
      </c>
      <c r="O194" s="51">
        <f>+VLOOKUP(A194,'b-data'!A:BR,51)</f>
        <v>0</v>
      </c>
      <c r="P194" s="51">
        <f>+VLOOKUP(A194,'b-data'!A:BR,36)</f>
        <v>0</v>
      </c>
      <c r="Q194" s="34" t="str">
        <f t="shared" si="212"/>
        <v>n/a</v>
      </c>
      <c r="R194" s="34" t="str">
        <f t="shared" si="213"/>
        <v>n/a</v>
      </c>
      <c r="S194" s="8"/>
      <c r="T194" s="51">
        <f t="shared" si="214"/>
        <v>0</v>
      </c>
      <c r="U194" s="51">
        <f>+VLOOKUP(A194,'b-data'!A:BR,52)</f>
        <v>0</v>
      </c>
      <c r="V194" s="51">
        <f t="shared" si="215"/>
        <v>0</v>
      </c>
      <c r="W194" s="34" t="str">
        <f t="shared" si="216"/>
        <v>n/a</v>
      </c>
      <c r="X194" s="34" t="str">
        <f t="shared" si="217"/>
        <v>n/a</v>
      </c>
    </row>
    <row r="195" spans="1:24" hidden="1" outlineLevel="2" x14ac:dyDescent="0.2">
      <c r="A195" s="37">
        <f>+masterfile!B382</f>
        <v>1550</v>
      </c>
      <c r="B195" s="41" t="str">
        <f>+masterfile!D382</f>
        <v>1550 Darlehen (sonstige VermG)</v>
      </c>
      <c r="C195" s="8"/>
      <c r="D195" s="51">
        <f>+VLOOKUP(A195,'b-data'!A:F,4)</f>
        <v>0</v>
      </c>
      <c r="E195" s="51">
        <f>+VLOOKUP(A195,'b-data'!A:G,5)</f>
        <v>0</v>
      </c>
      <c r="F195" s="51">
        <f>+VLOOKUP(A195,'b-data'!A:F,6)</f>
        <v>0</v>
      </c>
      <c r="G195" s="51">
        <f>+VLOOKUP(A195,'b-data'!A:G,7)</f>
        <v>0</v>
      </c>
      <c r="H195" s="51">
        <f>+VLOOKUP(A195,'b-data'!A:V,22)</f>
        <v>0</v>
      </c>
      <c r="I195" s="51">
        <f t="shared" si="211"/>
        <v>0</v>
      </c>
      <c r="J195" s="51">
        <f>+VLOOKUP(A195,'b-data'!A:BR,66)</f>
        <v>0</v>
      </c>
      <c r="K195" s="51">
        <f>+VLOOKUP(A195,'b-data'!A:BR,68)</f>
        <v>0</v>
      </c>
      <c r="L195" s="51">
        <f>+VLOOKUP(A195,'b-data'!A:BR,70)</f>
        <v>0</v>
      </c>
      <c r="M195" s="8"/>
      <c r="N195" s="51">
        <f>+VLOOKUP(A195,'b-data'!A:BR,21)</f>
        <v>0</v>
      </c>
      <c r="O195" s="51">
        <f>+VLOOKUP(A195,'b-data'!A:BR,51)</f>
        <v>0</v>
      </c>
      <c r="P195" s="51">
        <f>+VLOOKUP(A195,'b-data'!A:BR,36)</f>
        <v>0</v>
      </c>
      <c r="Q195" s="34" t="str">
        <f t="shared" si="212"/>
        <v>n/a</v>
      </c>
      <c r="R195" s="34" t="str">
        <f t="shared" si="213"/>
        <v>n/a</v>
      </c>
      <c r="S195" s="8"/>
      <c r="T195" s="51">
        <f t="shared" si="214"/>
        <v>0</v>
      </c>
      <c r="U195" s="51">
        <f>+VLOOKUP(A195,'b-data'!A:BR,52)</f>
        <v>0</v>
      </c>
      <c r="V195" s="51">
        <f t="shared" si="215"/>
        <v>0</v>
      </c>
      <c r="W195" s="34" t="str">
        <f t="shared" si="216"/>
        <v>n/a</v>
      </c>
      <c r="X195" s="34" t="str">
        <f t="shared" si="217"/>
        <v>n/a</v>
      </c>
    </row>
    <row r="196" spans="1:24" hidden="1" outlineLevel="2" x14ac:dyDescent="0.2">
      <c r="A196" s="37">
        <f>+masterfile!B383</f>
        <v>1551</v>
      </c>
      <c r="B196" s="41" t="str">
        <f>+masterfile!D383</f>
        <v>1551 Darlehen Rlz bis 1 J. (sonstige VermG)</v>
      </c>
      <c r="C196" s="8"/>
      <c r="D196" s="51">
        <f>+VLOOKUP(A196,'b-data'!A:F,4)</f>
        <v>0</v>
      </c>
      <c r="E196" s="51">
        <f>+VLOOKUP(A196,'b-data'!A:G,5)</f>
        <v>0</v>
      </c>
      <c r="F196" s="51">
        <f>+VLOOKUP(A196,'b-data'!A:F,6)</f>
        <v>0</v>
      </c>
      <c r="G196" s="51">
        <f>+VLOOKUP(A196,'b-data'!A:G,7)</f>
        <v>0</v>
      </c>
      <c r="H196" s="51">
        <f>+VLOOKUP(A196,'b-data'!A:V,22)</f>
        <v>0</v>
      </c>
      <c r="I196" s="51">
        <f t="shared" si="211"/>
        <v>0</v>
      </c>
      <c r="J196" s="51">
        <f>+VLOOKUP(A196,'b-data'!A:BR,66)</f>
        <v>0</v>
      </c>
      <c r="K196" s="51">
        <f>+VLOOKUP(A196,'b-data'!A:BR,68)</f>
        <v>0</v>
      </c>
      <c r="L196" s="51">
        <f>+VLOOKUP(A196,'b-data'!A:BR,70)</f>
        <v>0</v>
      </c>
      <c r="M196" s="8"/>
      <c r="N196" s="51">
        <f>+VLOOKUP(A196,'b-data'!A:BR,21)</f>
        <v>0</v>
      </c>
      <c r="O196" s="51">
        <f>+VLOOKUP(A196,'b-data'!A:BR,51)</f>
        <v>0</v>
      </c>
      <c r="P196" s="51">
        <f>+VLOOKUP(A196,'b-data'!A:BR,36)</f>
        <v>0</v>
      </c>
      <c r="Q196" s="34" t="str">
        <f t="shared" si="212"/>
        <v>n/a</v>
      </c>
      <c r="R196" s="34" t="str">
        <f t="shared" si="213"/>
        <v>n/a</v>
      </c>
      <c r="S196" s="8"/>
      <c r="T196" s="51">
        <f t="shared" si="214"/>
        <v>0</v>
      </c>
      <c r="U196" s="51">
        <f>+VLOOKUP(A196,'b-data'!A:BR,52)</f>
        <v>0</v>
      </c>
      <c r="V196" s="51">
        <f t="shared" si="215"/>
        <v>0</v>
      </c>
      <c r="W196" s="34" t="str">
        <f t="shared" si="216"/>
        <v>n/a</v>
      </c>
      <c r="X196" s="34" t="str">
        <f t="shared" si="217"/>
        <v>n/a</v>
      </c>
    </row>
    <row r="197" spans="1:24" hidden="1" outlineLevel="2" x14ac:dyDescent="0.2">
      <c r="A197" s="37">
        <f>+masterfile!B384</f>
        <v>1555</v>
      </c>
      <c r="B197" s="41" t="str">
        <f>+masterfile!D384</f>
        <v>1555 Darlehen Rlz &gt; 1 J. (sonstige VermG)</v>
      </c>
      <c r="C197" s="8"/>
      <c r="D197" s="51">
        <f>+VLOOKUP(A197,'b-data'!A:F,4)</f>
        <v>0</v>
      </c>
      <c r="E197" s="51">
        <f>+VLOOKUP(A197,'b-data'!A:G,5)</f>
        <v>0</v>
      </c>
      <c r="F197" s="51">
        <f>+VLOOKUP(A197,'b-data'!A:F,6)</f>
        <v>0</v>
      </c>
      <c r="G197" s="51">
        <f>+VLOOKUP(A197,'b-data'!A:G,7)</f>
        <v>0</v>
      </c>
      <c r="H197" s="51">
        <f>+VLOOKUP(A197,'b-data'!A:V,22)</f>
        <v>0</v>
      </c>
      <c r="I197" s="51">
        <f t="shared" si="211"/>
        <v>0</v>
      </c>
      <c r="J197" s="51">
        <f>+VLOOKUP(A197,'b-data'!A:BR,66)</f>
        <v>0</v>
      </c>
      <c r="K197" s="51">
        <f>+VLOOKUP(A197,'b-data'!A:BR,68)</f>
        <v>0</v>
      </c>
      <c r="L197" s="51">
        <f>+VLOOKUP(A197,'b-data'!A:BR,70)</f>
        <v>0</v>
      </c>
      <c r="M197" s="8"/>
      <c r="N197" s="51">
        <f>+VLOOKUP(A197,'b-data'!A:BR,21)</f>
        <v>0</v>
      </c>
      <c r="O197" s="51">
        <f>+VLOOKUP(A197,'b-data'!A:BR,51)</f>
        <v>0</v>
      </c>
      <c r="P197" s="51">
        <f>+VLOOKUP(A197,'b-data'!A:BR,36)</f>
        <v>0</v>
      </c>
      <c r="Q197" s="34" t="str">
        <f t="shared" si="212"/>
        <v>n/a</v>
      </c>
      <c r="R197" s="34" t="str">
        <f t="shared" si="213"/>
        <v>n/a</v>
      </c>
      <c r="S197" s="8"/>
      <c r="T197" s="51">
        <f t="shared" si="214"/>
        <v>0</v>
      </c>
      <c r="U197" s="51">
        <f>+VLOOKUP(A197,'b-data'!A:BR,52)</f>
        <v>0</v>
      </c>
      <c r="V197" s="51">
        <f t="shared" si="215"/>
        <v>0</v>
      </c>
      <c r="W197" s="34" t="str">
        <f t="shared" si="216"/>
        <v>n/a</v>
      </c>
      <c r="X197" s="34" t="str">
        <f t="shared" si="217"/>
        <v>n/a</v>
      </c>
    </row>
    <row r="198" spans="1:24" hidden="1" outlineLevel="2" x14ac:dyDescent="0.2">
      <c r="A198" s="37">
        <f>+masterfile!B385</f>
        <v>1556</v>
      </c>
      <c r="B198" s="41" t="str">
        <f>+masterfile!D385</f>
        <v>1556 Nachträgl. abz. Vorsteuer, bewegl. WG</v>
      </c>
      <c r="C198" s="8"/>
      <c r="D198" s="51">
        <f>+VLOOKUP(A198,'b-data'!A:F,4)</f>
        <v>0</v>
      </c>
      <c r="E198" s="51">
        <f>+VLOOKUP(A198,'b-data'!A:G,5)</f>
        <v>0</v>
      </c>
      <c r="F198" s="51">
        <f>+VLOOKUP(A198,'b-data'!A:F,6)</f>
        <v>0</v>
      </c>
      <c r="G198" s="51">
        <f>+VLOOKUP(A198,'b-data'!A:G,7)</f>
        <v>0</v>
      </c>
      <c r="H198" s="51">
        <f>+VLOOKUP(A198,'b-data'!A:V,22)</f>
        <v>0</v>
      </c>
      <c r="I198" s="51">
        <f t="shared" si="211"/>
        <v>0</v>
      </c>
      <c r="J198" s="51">
        <f>+VLOOKUP(A198,'b-data'!A:BR,66)</f>
        <v>0</v>
      </c>
      <c r="K198" s="51">
        <f>+VLOOKUP(A198,'b-data'!A:BR,68)</f>
        <v>0</v>
      </c>
      <c r="L198" s="51">
        <f>+VLOOKUP(A198,'b-data'!A:BR,70)</f>
        <v>0</v>
      </c>
      <c r="M198" s="8"/>
      <c r="N198" s="51">
        <f>+VLOOKUP(A198,'b-data'!A:BR,21)</f>
        <v>0</v>
      </c>
      <c r="O198" s="51">
        <f>+VLOOKUP(A198,'b-data'!A:BR,51)</f>
        <v>0</v>
      </c>
      <c r="P198" s="51">
        <f>+VLOOKUP(A198,'b-data'!A:BR,36)</f>
        <v>0</v>
      </c>
      <c r="Q198" s="34" t="str">
        <f t="shared" si="212"/>
        <v>n/a</v>
      </c>
      <c r="R198" s="34" t="str">
        <f t="shared" si="213"/>
        <v>n/a</v>
      </c>
      <c r="S198" s="8"/>
      <c r="T198" s="51">
        <f t="shared" si="214"/>
        <v>0</v>
      </c>
      <c r="U198" s="51">
        <f>+VLOOKUP(A198,'b-data'!A:BR,52)</f>
        <v>0</v>
      </c>
      <c r="V198" s="51">
        <f t="shared" si="215"/>
        <v>0</v>
      </c>
      <c r="W198" s="34" t="str">
        <f t="shared" si="216"/>
        <v>n/a</v>
      </c>
      <c r="X198" s="34" t="str">
        <f t="shared" si="217"/>
        <v>n/a</v>
      </c>
    </row>
    <row r="199" spans="1:24" hidden="1" outlineLevel="2" x14ac:dyDescent="0.2">
      <c r="A199" s="37">
        <f>+masterfile!B386</f>
        <v>1557</v>
      </c>
      <c r="B199" s="41" t="str">
        <f>+masterfile!D386</f>
        <v>1557 Zurückzuzahlende Vorsteuer, bewegl.WG</v>
      </c>
      <c r="C199" s="8"/>
      <c r="D199" s="51">
        <f>+VLOOKUP(A199,'b-data'!A:F,4)</f>
        <v>0</v>
      </c>
      <c r="E199" s="51">
        <f>+VLOOKUP(A199,'b-data'!A:G,5)</f>
        <v>0</v>
      </c>
      <c r="F199" s="51">
        <f>+VLOOKUP(A199,'b-data'!A:F,6)</f>
        <v>0</v>
      </c>
      <c r="G199" s="51">
        <f>+VLOOKUP(A199,'b-data'!A:G,7)</f>
        <v>0</v>
      </c>
      <c r="H199" s="51">
        <f>+VLOOKUP(A199,'b-data'!A:V,22)</f>
        <v>0</v>
      </c>
      <c r="I199" s="51">
        <f t="shared" si="211"/>
        <v>0</v>
      </c>
      <c r="J199" s="51">
        <f>+VLOOKUP(A199,'b-data'!A:BR,66)</f>
        <v>0</v>
      </c>
      <c r="K199" s="51">
        <f>+VLOOKUP(A199,'b-data'!A:BR,68)</f>
        <v>0</v>
      </c>
      <c r="L199" s="51">
        <f>+VLOOKUP(A199,'b-data'!A:BR,70)</f>
        <v>0</v>
      </c>
      <c r="M199" s="8"/>
      <c r="N199" s="51">
        <f>+VLOOKUP(A199,'b-data'!A:BR,21)</f>
        <v>0</v>
      </c>
      <c r="O199" s="51">
        <f>+VLOOKUP(A199,'b-data'!A:BR,51)</f>
        <v>0</v>
      </c>
      <c r="P199" s="51">
        <f>+VLOOKUP(A199,'b-data'!A:BR,36)</f>
        <v>0</v>
      </c>
      <c r="Q199" s="34" t="str">
        <f t="shared" si="212"/>
        <v>n/a</v>
      </c>
      <c r="R199" s="34" t="str">
        <f t="shared" si="213"/>
        <v>n/a</v>
      </c>
      <c r="S199" s="8"/>
      <c r="T199" s="51">
        <f t="shared" si="214"/>
        <v>0</v>
      </c>
      <c r="U199" s="51">
        <f>+VLOOKUP(A199,'b-data'!A:BR,52)</f>
        <v>0</v>
      </c>
      <c r="V199" s="51">
        <f t="shared" si="215"/>
        <v>0</v>
      </c>
      <c r="W199" s="34" t="str">
        <f t="shared" si="216"/>
        <v>n/a</v>
      </c>
      <c r="X199" s="34" t="str">
        <f t="shared" si="217"/>
        <v>n/a</v>
      </c>
    </row>
    <row r="200" spans="1:24" hidden="1" outlineLevel="2" x14ac:dyDescent="0.2">
      <c r="A200" s="37">
        <f>+masterfile!B387</f>
        <v>1558</v>
      </c>
      <c r="B200" s="41" t="str">
        <f>+masterfile!D387</f>
        <v>1558 Nachträgl. abz. Vorsteuer, unbewegl. WG</v>
      </c>
      <c r="C200" s="8"/>
      <c r="D200" s="51">
        <f>+VLOOKUP(A200,'b-data'!A:F,4)</f>
        <v>0</v>
      </c>
      <c r="E200" s="51">
        <f>+VLOOKUP(A200,'b-data'!A:G,5)</f>
        <v>0</v>
      </c>
      <c r="F200" s="51">
        <f>+VLOOKUP(A200,'b-data'!A:F,6)</f>
        <v>0</v>
      </c>
      <c r="G200" s="51">
        <f>+VLOOKUP(A200,'b-data'!A:G,7)</f>
        <v>0</v>
      </c>
      <c r="H200" s="51">
        <f>+VLOOKUP(A200,'b-data'!A:V,22)</f>
        <v>0</v>
      </c>
      <c r="I200" s="51">
        <f t="shared" si="211"/>
        <v>0</v>
      </c>
      <c r="J200" s="51">
        <f>+VLOOKUP(A200,'b-data'!A:BR,66)</f>
        <v>0</v>
      </c>
      <c r="K200" s="51">
        <f>+VLOOKUP(A200,'b-data'!A:BR,68)</f>
        <v>0</v>
      </c>
      <c r="L200" s="51">
        <f>+VLOOKUP(A200,'b-data'!A:BR,70)</f>
        <v>0</v>
      </c>
      <c r="M200" s="8"/>
      <c r="N200" s="51">
        <f>+VLOOKUP(A200,'b-data'!A:BR,21)</f>
        <v>0</v>
      </c>
      <c r="O200" s="51">
        <f>+VLOOKUP(A200,'b-data'!A:BR,51)</f>
        <v>0</v>
      </c>
      <c r="P200" s="51">
        <f>+VLOOKUP(A200,'b-data'!A:BR,36)</f>
        <v>0</v>
      </c>
      <c r="Q200" s="34" t="str">
        <f t="shared" si="212"/>
        <v>n/a</v>
      </c>
      <c r="R200" s="34" t="str">
        <f t="shared" si="213"/>
        <v>n/a</v>
      </c>
      <c r="S200" s="8"/>
      <c r="T200" s="51">
        <f t="shared" si="214"/>
        <v>0</v>
      </c>
      <c r="U200" s="51">
        <f>+VLOOKUP(A200,'b-data'!A:BR,52)</f>
        <v>0</v>
      </c>
      <c r="V200" s="51">
        <f t="shared" si="215"/>
        <v>0</v>
      </c>
      <c r="W200" s="34" t="str">
        <f t="shared" si="216"/>
        <v>n/a</v>
      </c>
      <c r="X200" s="34" t="str">
        <f t="shared" si="217"/>
        <v>n/a</v>
      </c>
    </row>
    <row r="201" spans="1:24" hidden="1" outlineLevel="2" x14ac:dyDescent="0.2">
      <c r="A201" s="37">
        <f>+masterfile!B388</f>
        <v>1559</v>
      </c>
      <c r="B201" s="41" t="str">
        <f>+masterfile!D388</f>
        <v>1559 Zurückzuzahl. Vorsteuer, unbewegl. WG</v>
      </c>
      <c r="C201" s="8"/>
      <c r="D201" s="51">
        <f>+VLOOKUP(A201,'b-data'!A:F,4)</f>
        <v>0</v>
      </c>
      <c r="E201" s="51">
        <f>+VLOOKUP(A201,'b-data'!A:G,5)</f>
        <v>0</v>
      </c>
      <c r="F201" s="51">
        <f>+VLOOKUP(A201,'b-data'!A:F,6)</f>
        <v>0</v>
      </c>
      <c r="G201" s="51">
        <f>+VLOOKUP(A201,'b-data'!A:G,7)</f>
        <v>0</v>
      </c>
      <c r="H201" s="51">
        <f>+VLOOKUP(A201,'b-data'!A:V,22)</f>
        <v>0</v>
      </c>
      <c r="I201" s="51">
        <f t="shared" si="211"/>
        <v>0</v>
      </c>
      <c r="J201" s="51">
        <f>+VLOOKUP(A201,'b-data'!A:BR,66)</f>
        <v>0</v>
      </c>
      <c r="K201" s="51">
        <f>+VLOOKUP(A201,'b-data'!A:BR,68)</f>
        <v>0</v>
      </c>
      <c r="L201" s="51">
        <f>+VLOOKUP(A201,'b-data'!A:BR,70)</f>
        <v>0</v>
      </c>
      <c r="M201" s="8"/>
      <c r="N201" s="51">
        <f>+VLOOKUP(A201,'b-data'!A:BR,21)</f>
        <v>0</v>
      </c>
      <c r="O201" s="51">
        <f>+VLOOKUP(A201,'b-data'!A:BR,51)</f>
        <v>0</v>
      </c>
      <c r="P201" s="51">
        <f>+VLOOKUP(A201,'b-data'!A:BR,36)</f>
        <v>0</v>
      </c>
      <c r="Q201" s="34" t="str">
        <f t="shared" si="212"/>
        <v>n/a</v>
      </c>
      <c r="R201" s="34" t="str">
        <f t="shared" si="213"/>
        <v>n/a</v>
      </c>
      <c r="S201" s="8"/>
      <c r="T201" s="51">
        <f t="shared" si="214"/>
        <v>0</v>
      </c>
      <c r="U201" s="51">
        <f>+VLOOKUP(A201,'b-data'!A:BR,52)</f>
        <v>0</v>
      </c>
      <c r="V201" s="51">
        <f t="shared" si="215"/>
        <v>0</v>
      </c>
      <c r="W201" s="34" t="str">
        <f t="shared" si="216"/>
        <v>n/a</v>
      </c>
      <c r="X201" s="34" t="str">
        <f t="shared" si="217"/>
        <v>n/a</v>
      </c>
    </row>
    <row r="202" spans="1:24" hidden="1" outlineLevel="2" x14ac:dyDescent="0.2">
      <c r="A202" s="37">
        <f>+masterfile!B389</f>
        <v>1560</v>
      </c>
      <c r="B202" s="41" t="str">
        <f>+masterfile!D389</f>
        <v>1560 Aufzuteilende Vorsteuer</v>
      </c>
      <c r="C202" s="8"/>
      <c r="D202" s="51">
        <f>+VLOOKUP(A202,'b-data'!A:F,4)</f>
        <v>0</v>
      </c>
      <c r="E202" s="51">
        <f>+VLOOKUP(A202,'b-data'!A:G,5)</f>
        <v>0</v>
      </c>
      <c r="F202" s="51">
        <f>+VLOOKUP(A202,'b-data'!A:F,6)</f>
        <v>0</v>
      </c>
      <c r="G202" s="51">
        <f>+VLOOKUP(A202,'b-data'!A:G,7)</f>
        <v>0</v>
      </c>
      <c r="H202" s="51">
        <f>+VLOOKUP(A202,'b-data'!A:V,22)</f>
        <v>0</v>
      </c>
      <c r="I202" s="51">
        <f t="shared" si="211"/>
        <v>0</v>
      </c>
      <c r="J202" s="51">
        <f>+VLOOKUP(A202,'b-data'!A:BR,66)</f>
        <v>0</v>
      </c>
      <c r="K202" s="51">
        <f>+VLOOKUP(A202,'b-data'!A:BR,68)</f>
        <v>0</v>
      </c>
      <c r="L202" s="51">
        <f>+VLOOKUP(A202,'b-data'!A:BR,70)</f>
        <v>0</v>
      </c>
      <c r="M202" s="8"/>
      <c r="N202" s="51">
        <f>+VLOOKUP(A202,'b-data'!A:BR,21)</f>
        <v>0</v>
      </c>
      <c r="O202" s="51">
        <f>+VLOOKUP(A202,'b-data'!A:BR,51)</f>
        <v>0</v>
      </c>
      <c r="P202" s="51">
        <f>+VLOOKUP(A202,'b-data'!A:BR,36)</f>
        <v>0</v>
      </c>
      <c r="Q202" s="34" t="str">
        <f t="shared" si="212"/>
        <v>n/a</v>
      </c>
      <c r="R202" s="34" t="str">
        <f t="shared" si="213"/>
        <v>n/a</v>
      </c>
      <c r="S202" s="8"/>
      <c r="T202" s="51">
        <f t="shared" si="214"/>
        <v>0</v>
      </c>
      <c r="U202" s="51">
        <f>+VLOOKUP(A202,'b-data'!A:BR,52)</f>
        <v>0</v>
      </c>
      <c r="V202" s="51">
        <f t="shared" si="215"/>
        <v>0</v>
      </c>
      <c r="W202" s="34" t="str">
        <f t="shared" si="216"/>
        <v>n/a</v>
      </c>
      <c r="X202" s="34" t="str">
        <f t="shared" si="217"/>
        <v>n/a</v>
      </c>
    </row>
    <row r="203" spans="1:24" hidden="1" outlineLevel="2" x14ac:dyDescent="0.2">
      <c r="A203" s="37">
        <f>+masterfile!B390</f>
        <v>1561</v>
      </c>
      <c r="B203" s="41" t="str">
        <f>+masterfile!D390</f>
        <v>1561 Aufzuteilende Vorsteuer 7%</v>
      </c>
      <c r="C203" s="8"/>
      <c r="D203" s="51">
        <f>+VLOOKUP(A203,'b-data'!A:F,4)</f>
        <v>0</v>
      </c>
      <c r="E203" s="51">
        <f>+VLOOKUP(A203,'b-data'!A:G,5)</f>
        <v>0</v>
      </c>
      <c r="F203" s="51">
        <f>+VLOOKUP(A203,'b-data'!A:F,6)</f>
        <v>0</v>
      </c>
      <c r="G203" s="51">
        <f>+VLOOKUP(A203,'b-data'!A:G,7)</f>
        <v>0</v>
      </c>
      <c r="H203" s="51">
        <f>+VLOOKUP(A203,'b-data'!A:V,22)</f>
        <v>0</v>
      </c>
      <c r="I203" s="51">
        <f t="shared" si="211"/>
        <v>0</v>
      </c>
      <c r="J203" s="51">
        <f>+VLOOKUP(A203,'b-data'!A:BR,66)</f>
        <v>0</v>
      </c>
      <c r="K203" s="51">
        <f>+VLOOKUP(A203,'b-data'!A:BR,68)</f>
        <v>0</v>
      </c>
      <c r="L203" s="51">
        <f>+VLOOKUP(A203,'b-data'!A:BR,70)</f>
        <v>0</v>
      </c>
      <c r="M203" s="8"/>
      <c r="N203" s="51">
        <f>+VLOOKUP(A203,'b-data'!A:BR,21)</f>
        <v>0</v>
      </c>
      <c r="O203" s="51">
        <f>+VLOOKUP(A203,'b-data'!A:BR,51)</f>
        <v>0</v>
      </c>
      <c r="P203" s="51">
        <f>+VLOOKUP(A203,'b-data'!A:BR,36)</f>
        <v>0</v>
      </c>
      <c r="Q203" s="34" t="str">
        <f t="shared" si="212"/>
        <v>n/a</v>
      </c>
      <c r="R203" s="34" t="str">
        <f t="shared" si="213"/>
        <v>n/a</v>
      </c>
      <c r="S203" s="8"/>
      <c r="T203" s="51">
        <f t="shared" si="214"/>
        <v>0</v>
      </c>
      <c r="U203" s="51">
        <f>+VLOOKUP(A203,'b-data'!A:BR,52)</f>
        <v>0</v>
      </c>
      <c r="V203" s="51">
        <f t="shared" si="215"/>
        <v>0</v>
      </c>
      <c r="W203" s="34" t="str">
        <f t="shared" si="216"/>
        <v>n/a</v>
      </c>
      <c r="X203" s="34" t="str">
        <f t="shared" si="217"/>
        <v>n/a</v>
      </c>
    </row>
    <row r="204" spans="1:24" hidden="1" outlineLevel="2" x14ac:dyDescent="0.2">
      <c r="A204" s="37">
        <f>+masterfile!B391</f>
        <v>1562</v>
      </c>
      <c r="B204" s="41" t="str">
        <f>+masterfile!D391</f>
        <v>1562 Aufzuteilende Vorsteuer aus EU-Erwerb</v>
      </c>
      <c r="C204" s="8"/>
      <c r="D204" s="51">
        <f>+VLOOKUP(A204,'b-data'!A:F,4)</f>
        <v>0</v>
      </c>
      <c r="E204" s="51">
        <f>+VLOOKUP(A204,'b-data'!A:G,5)</f>
        <v>0</v>
      </c>
      <c r="F204" s="51">
        <f>+VLOOKUP(A204,'b-data'!A:F,6)</f>
        <v>0</v>
      </c>
      <c r="G204" s="51">
        <f>+VLOOKUP(A204,'b-data'!A:G,7)</f>
        <v>0</v>
      </c>
      <c r="H204" s="51">
        <f>+VLOOKUP(A204,'b-data'!A:V,22)</f>
        <v>0</v>
      </c>
      <c r="I204" s="51">
        <f t="shared" si="211"/>
        <v>0</v>
      </c>
      <c r="J204" s="51">
        <f>+VLOOKUP(A204,'b-data'!A:BR,66)</f>
        <v>0</v>
      </c>
      <c r="K204" s="51">
        <f>+VLOOKUP(A204,'b-data'!A:BR,68)</f>
        <v>0</v>
      </c>
      <c r="L204" s="51">
        <f>+VLOOKUP(A204,'b-data'!A:BR,70)</f>
        <v>0</v>
      </c>
      <c r="M204" s="8"/>
      <c r="N204" s="51">
        <f>+VLOOKUP(A204,'b-data'!A:BR,21)</f>
        <v>0</v>
      </c>
      <c r="O204" s="51">
        <f>+VLOOKUP(A204,'b-data'!A:BR,51)</f>
        <v>0</v>
      </c>
      <c r="P204" s="51">
        <f>+VLOOKUP(A204,'b-data'!A:BR,36)</f>
        <v>0</v>
      </c>
      <c r="Q204" s="34" t="str">
        <f t="shared" si="212"/>
        <v>n/a</v>
      </c>
      <c r="R204" s="34" t="str">
        <f t="shared" si="213"/>
        <v>n/a</v>
      </c>
      <c r="S204" s="8"/>
      <c r="T204" s="51">
        <f t="shared" si="214"/>
        <v>0</v>
      </c>
      <c r="U204" s="51">
        <f>+VLOOKUP(A204,'b-data'!A:BR,52)</f>
        <v>0</v>
      </c>
      <c r="V204" s="51">
        <f t="shared" si="215"/>
        <v>0</v>
      </c>
      <c r="W204" s="34" t="str">
        <f t="shared" si="216"/>
        <v>n/a</v>
      </c>
      <c r="X204" s="34" t="str">
        <f t="shared" si="217"/>
        <v>n/a</v>
      </c>
    </row>
    <row r="205" spans="1:24" hidden="1" outlineLevel="2" x14ac:dyDescent="0.2">
      <c r="A205" s="37">
        <f>+masterfile!B392</f>
        <v>1563</v>
      </c>
      <c r="B205" s="41" t="str">
        <f>+masterfile!D392</f>
        <v>1563 Aufzuteil. Vorsteuer aus EU-Erwerb 19%</v>
      </c>
      <c r="C205" s="8"/>
      <c r="D205" s="51">
        <f>+VLOOKUP(A205,'b-data'!A:F,4)</f>
        <v>0</v>
      </c>
      <c r="E205" s="51">
        <f>+VLOOKUP(A205,'b-data'!A:G,5)</f>
        <v>0</v>
      </c>
      <c r="F205" s="51">
        <f>+VLOOKUP(A205,'b-data'!A:F,6)</f>
        <v>0</v>
      </c>
      <c r="G205" s="51">
        <f>+VLOOKUP(A205,'b-data'!A:G,7)</f>
        <v>0</v>
      </c>
      <c r="H205" s="51">
        <f>+VLOOKUP(A205,'b-data'!A:V,22)</f>
        <v>0</v>
      </c>
      <c r="I205" s="51">
        <f t="shared" si="211"/>
        <v>0</v>
      </c>
      <c r="J205" s="51">
        <f>+VLOOKUP(A205,'b-data'!A:BR,66)</f>
        <v>0</v>
      </c>
      <c r="K205" s="51">
        <f>+VLOOKUP(A205,'b-data'!A:BR,68)</f>
        <v>0</v>
      </c>
      <c r="L205" s="51">
        <f>+VLOOKUP(A205,'b-data'!A:BR,70)</f>
        <v>0</v>
      </c>
      <c r="M205" s="8"/>
      <c r="N205" s="51">
        <f>+VLOOKUP(A205,'b-data'!A:BR,21)</f>
        <v>0</v>
      </c>
      <c r="O205" s="51">
        <f>+VLOOKUP(A205,'b-data'!A:BR,51)</f>
        <v>0</v>
      </c>
      <c r="P205" s="51">
        <f>+VLOOKUP(A205,'b-data'!A:BR,36)</f>
        <v>0</v>
      </c>
      <c r="Q205" s="34" t="str">
        <f t="shared" si="212"/>
        <v>n/a</v>
      </c>
      <c r="R205" s="34" t="str">
        <f t="shared" si="213"/>
        <v>n/a</v>
      </c>
      <c r="S205" s="8"/>
      <c r="T205" s="51">
        <f t="shared" si="214"/>
        <v>0</v>
      </c>
      <c r="U205" s="51">
        <f>+VLOOKUP(A205,'b-data'!A:BR,52)</f>
        <v>0</v>
      </c>
      <c r="V205" s="51">
        <f t="shared" si="215"/>
        <v>0</v>
      </c>
      <c r="W205" s="34" t="str">
        <f t="shared" si="216"/>
        <v>n/a</v>
      </c>
      <c r="X205" s="34" t="str">
        <f t="shared" si="217"/>
        <v>n/a</v>
      </c>
    </row>
    <row r="206" spans="1:24" hidden="1" outlineLevel="2" x14ac:dyDescent="0.2">
      <c r="A206" s="37">
        <f>+masterfile!B393</f>
        <v>1564</v>
      </c>
      <c r="B206" s="41" t="str">
        <f>+masterfile!D393</f>
        <v>1564 Aufzuteilende Vorsteuer 5%</v>
      </c>
      <c r="C206" s="8"/>
      <c r="D206" s="51">
        <f>+VLOOKUP(A206,'b-data'!A:F,4)</f>
        <v>0</v>
      </c>
      <c r="E206" s="51">
        <f>+VLOOKUP(A206,'b-data'!A:G,5)</f>
        <v>0</v>
      </c>
      <c r="F206" s="51">
        <f>+VLOOKUP(A206,'b-data'!A:F,6)</f>
        <v>0</v>
      </c>
      <c r="G206" s="51">
        <f>+VLOOKUP(A206,'b-data'!A:G,7)</f>
        <v>0</v>
      </c>
      <c r="H206" s="51">
        <f>+VLOOKUP(A206,'b-data'!A:V,22)</f>
        <v>0</v>
      </c>
      <c r="I206" s="51">
        <f t="shared" si="211"/>
        <v>0</v>
      </c>
      <c r="J206" s="51">
        <f>+VLOOKUP(A206,'b-data'!A:BR,66)</f>
        <v>0</v>
      </c>
      <c r="K206" s="51">
        <f>+VLOOKUP(A206,'b-data'!A:BR,68)</f>
        <v>0</v>
      </c>
      <c r="L206" s="51">
        <f>+VLOOKUP(A206,'b-data'!A:BR,70)</f>
        <v>0</v>
      </c>
      <c r="M206" s="8"/>
      <c r="N206" s="51">
        <f>+VLOOKUP(A206,'b-data'!A:BR,21)</f>
        <v>0</v>
      </c>
      <c r="O206" s="51">
        <f>+VLOOKUP(A206,'b-data'!A:BR,51)</f>
        <v>0</v>
      </c>
      <c r="P206" s="51">
        <f>+VLOOKUP(A206,'b-data'!A:BR,36)</f>
        <v>0</v>
      </c>
      <c r="Q206" s="34" t="str">
        <f t="shared" si="212"/>
        <v>n/a</v>
      </c>
      <c r="R206" s="34" t="str">
        <f t="shared" si="213"/>
        <v>n/a</v>
      </c>
      <c r="S206" s="8"/>
      <c r="T206" s="51">
        <f t="shared" si="214"/>
        <v>0</v>
      </c>
      <c r="U206" s="51">
        <f>+VLOOKUP(A206,'b-data'!A:BR,52)</f>
        <v>0</v>
      </c>
      <c r="V206" s="51">
        <f t="shared" si="215"/>
        <v>0</v>
      </c>
      <c r="W206" s="34" t="str">
        <f t="shared" si="216"/>
        <v>n/a</v>
      </c>
      <c r="X206" s="34" t="str">
        <f t="shared" si="217"/>
        <v>n/a</v>
      </c>
    </row>
    <row r="207" spans="1:24" hidden="1" outlineLevel="2" x14ac:dyDescent="0.2">
      <c r="A207" s="37">
        <f>+masterfile!B394</f>
        <v>1565</v>
      </c>
      <c r="B207" s="41" t="str">
        <f>+masterfile!D394</f>
        <v>1565 Aufzuteilende Vorsteuer 16%</v>
      </c>
      <c r="C207" s="8"/>
      <c r="D207" s="51">
        <f>+VLOOKUP(A207,'b-data'!A:F,4)</f>
        <v>0</v>
      </c>
      <c r="E207" s="51">
        <f>+VLOOKUP(A207,'b-data'!A:G,5)</f>
        <v>0</v>
      </c>
      <c r="F207" s="51">
        <f>+VLOOKUP(A207,'b-data'!A:F,6)</f>
        <v>0</v>
      </c>
      <c r="G207" s="51">
        <f>+VLOOKUP(A207,'b-data'!A:G,7)</f>
        <v>0</v>
      </c>
      <c r="H207" s="51">
        <f>+VLOOKUP(A207,'b-data'!A:V,22)</f>
        <v>0</v>
      </c>
      <c r="I207" s="51">
        <f t="shared" si="211"/>
        <v>0</v>
      </c>
      <c r="J207" s="51">
        <f>+VLOOKUP(A207,'b-data'!A:BR,66)</f>
        <v>0</v>
      </c>
      <c r="K207" s="51">
        <f>+VLOOKUP(A207,'b-data'!A:BR,68)</f>
        <v>0</v>
      </c>
      <c r="L207" s="51">
        <f>+VLOOKUP(A207,'b-data'!A:BR,70)</f>
        <v>0</v>
      </c>
      <c r="M207" s="8"/>
      <c r="N207" s="51">
        <f>+VLOOKUP(A207,'b-data'!A:BR,21)</f>
        <v>0</v>
      </c>
      <c r="O207" s="51">
        <f>+VLOOKUP(A207,'b-data'!A:BR,51)</f>
        <v>0</v>
      </c>
      <c r="P207" s="51">
        <f>+VLOOKUP(A207,'b-data'!A:BR,36)</f>
        <v>0</v>
      </c>
      <c r="Q207" s="34" t="str">
        <f t="shared" si="212"/>
        <v>n/a</v>
      </c>
      <c r="R207" s="34" t="str">
        <f t="shared" si="213"/>
        <v>n/a</v>
      </c>
      <c r="S207" s="8"/>
      <c r="T207" s="51">
        <f t="shared" si="214"/>
        <v>0</v>
      </c>
      <c r="U207" s="51">
        <f>+VLOOKUP(A207,'b-data'!A:BR,52)</f>
        <v>0</v>
      </c>
      <c r="V207" s="51">
        <f t="shared" si="215"/>
        <v>0</v>
      </c>
      <c r="W207" s="34" t="str">
        <f t="shared" si="216"/>
        <v>n/a</v>
      </c>
      <c r="X207" s="34" t="str">
        <f t="shared" si="217"/>
        <v>n/a</v>
      </c>
    </row>
    <row r="208" spans="1:24" hidden="1" outlineLevel="2" x14ac:dyDescent="0.2">
      <c r="A208" s="37">
        <f>+masterfile!B395</f>
        <v>1566</v>
      </c>
      <c r="B208" s="41" t="str">
        <f>+masterfile!D395</f>
        <v>1566 Aufzuteilende Vorsteuer 19%</v>
      </c>
      <c r="C208" s="8"/>
      <c r="D208" s="51">
        <f>+VLOOKUP(A208,'b-data'!A:F,4)</f>
        <v>0</v>
      </c>
      <c r="E208" s="51">
        <f>+VLOOKUP(A208,'b-data'!A:G,5)</f>
        <v>0</v>
      </c>
      <c r="F208" s="51">
        <f>+VLOOKUP(A208,'b-data'!A:F,6)</f>
        <v>0</v>
      </c>
      <c r="G208" s="51">
        <f>+VLOOKUP(A208,'b-data'!A:G,7)</f>
        <v>0</v>
      </c>
      <c r="H208" s="51">
        <f>+VLOOKUP(A208,'b-data'!A:V,22)</f>
        <v>0</v>
      </c>
      <c r="I208" s="51">
        <f t="shared" si="211"/>
        <v>0</v>
      </c>
      <c r="J208" s="51">
        <f>+VLOOKUP(A208,'b-data'!A:BR,66)</f>
        <v>0</v>
      </c>
      <c r="K208" s="51">
        <f>+VLOOKUP(A208,'b-data'!A:BR,68)</f>
        <v>0</v>
      </c>
      <c r="L208" s="51">
        <f>+VLOOKUP(A208,'b-data'!A:BR,70)</f>
        <v>0</v>
      </c>
      <c r="M208" s="8"/>
      <c r="N208" s="51">
        <f>+VLOOKUP(A208,'b-data'!A:BR,21)</f>
        <v>0</v>
      </c>
      <c r="O208" s="51">
        <f>+VLOOKUP(A208,'b-data'!A:BR,51)</f>
        <v>0</v>
      </c>
      <c r="P208" s="51">
        <f>+VLOOKUP(A208,'b-data'!A:BR,36)</f>
        <v>0</v>
      </c>
      <c r="Q208" s="34" t="str">
        <f t="shared" si="212"/>
        <v>n/a</v>
      </c>
      <c r="R208" s="34" t="str">
        <f t="shared" si="213"/>
        <v>n/a</v>
      </c>
      <c r="S208" s="8"/>
      <c r="T208" s="51">
        <f t="shared" si="214"/>
        <v>0</v>
      </c>
      <c r="U208" s="51">
        <f>+VLOOKUP(A208,'b-data'!A:BR,52)</f>
        <v>0</v>
      </c>
      <c r="V208" s="51">
        <f t="shared" si="215"/>
        <v>0</v>
      </c>
      <c r="W208" s="34" t="str">
        <f t="shared" si="216"/>
        <v>n/a</v>
      </c>
      <c r="X208" s="34" t="str">
        <f t="shared" si="217"/>
        <v>n/a</v>
      </c>
    </row>
    <row r="209" spans="1:24" hidden="1" outlineLevel="2" x14ac:dyDescent="0.2">
      <c r="A209" s="37">
        <f>+masterfile!B396</f>
        <v>1567</v>
      </c>
      <c r="B209" s="41" t="str">
        <f>+masterfile!D396</f>
        <v>1567 Aufzuteil. Vorsteuer §§ 13a/13b UStG</v>
      </c>
      <c r="C209" s="8"/>
      <c r="D209" s="51">
        <f>+VLOOKUP(A209,'b-data'!A:F,4)</f>
        <v>0</v>
      </c>
      <c r="E209" s="51">
        <f>+VLOOKUP(A209,'b-data'!A:G,5)</f>
        <v>0</v>
      </c>
      <c r="F209" s="51">
        <f>+VLOOKUP(A209,'b-data'!A:F,6)</f>
        <v>0</v>
      </c>
      <c r="G209" s="51">
        <f>+VLOOKUP(A209,'b-data'!A:G,7)</f>
        <v>0</v>
      </c>
      <c r="H209" s="51">
        <f>+VLOOKUP(A209,'b-data'!A:V,22)</f>
        <v>0</v>
      </c>
      <c r="I209" s="51">
        <f t="shared" si="211"/>
        <v>0</v>
      </c>
      <c r="J209" s="51">
        <f>+VLOOKUP(A209,'b-data'!A:BR,66)</f>
        <v>0</v>
      </c>
      <c r="K209" s="51">
        <f>+VLOOKUP(A209,'b-data'!A:BR,68)</f>
        <v>0</v>
      </c>
      <c r="L209" s="51">
        <f>+VLOOKUP(A209,'b-data'!A:BR,70)</f>
        <v>0</v>
      </c>
      <c r="M209" s="8"/>
      <c r="N209" s="51">
        <f>+VLOOKUP(A209,'b-data'!A:BR,21)</f>
        <v>0</v>
      </c>
      <c r="O209" s="51">
        <f>+VLOOKUP(A209,'b-data'!A:BR,51)</f>
        <v>0</v>
      </c>
      <c r="P209" s="51">
        <f>+VLOOKUP(A209,'b-data'!A:BR,36)</f>
        <v>0</v>
      </c>
      <c r="Q209" s="34" t="str">
        <f t="shared" si="212"/>
        <v>n/a</v>
      </c>
      <c r="R209" s="34" t="str">
        <f t="shared" si="213"/>
        <v>n/a</v>
      </c>
      <c r="S209" s="8"/>
      <c r="T209" s="51">
        <f t="shared" si="214"/>
        <v>0</v>
      </c>
      <c r="U209" s="51">
        <f>+VLOOKUP(A209,'b-data'!A:BR,52)</f>
        <v>0</v>
      </c>
      <c r="V209" s="51">
        <f t="shared" si="215"/>
        <v>0</v>
      </c>
      <c r="W209" s="34" t="str">
        <f t="shared" si="216"/>
        <v>n/a</v>
      </c>
      <c r="X209" s="34" t="str">
        <f t="shared" si="217"/>
        <v>n/a</v>
      </c>
    </row>
    <row r="210" spans="1:24" hidden="1" outlineLevel="2" x14ac:dyDescent="0.2">
      <c r="A210" s="37">
        <f>+masterfile!B397</f>
        <v>1568</v>
      </c>
      <c r="B210" s="41" t="str">
        <f>+masterfile!D397</f>
        <v>1568 Abziehbare Vorsteuer 5%</v>
      </c>
      <c r="C210" s="8"/>
      <c r="D210" s="51">
        <f>+VLOOKUP(A210,'b-data'!A:F,4)</f>
        <v>0</v>
      </c>
      <c r="E210" s="51">
        <f>+VLOOKUP(A210,'b-data'!A:G,5)</f>
        <v>0</v>
      </c>
      <c r="F210" s="51">
        <f>+VLOOKUP(A210,'b-data'!A:F,6)</f>
        <v>0</v>
      </c>
      <c r="G210" s="51">
        <f>+VLOOKUP(A210,'b-data'!A:G,7)</f>
        <v>0</v>
      </c>
      <c r="H210" s="51">
        <f>+VLOOKUP(A210,'b-data'!A:V,22)</f>
        <v>0</v>
      </c>
      <c r="I210" s="51">
        <f t="shared" si="211"/>
        <v>0</v>
      </c>
      <c r="J210" s="51">
        <f>+VLOOKUP(A210,'b-data'!A:BR,66)</f>
        <v>0</v>
      </c>
      <c r="K210" s="51">
        <f>+VLOOKUP(A210,'b-data'!A:BR,68)</f>
        <v>0</v>
      </c>
      <c r="L210" s="51">
        <f>+VLOOKUP(A210,'b-data'!A:BR,70)</f>
        <v>0</v>
      </c>
      <c r="M210" s="8"/>
      <c r="N210" s="51">
        <f>+VLOOKUP(A210,'b-data'!A:BR,21)</f>
        <v>0</v>
      </c>
      <c r="O210" s="51">
        <f>+VLOOKUP(A210,'b-data'!A:BR,51)</f>
        <v>0</v>
      </c>
      <c r="P210" s="51">
        <f>+VLOOKUP(A210,'b-data'!A:BR,36)</f>
        <v>0</v>
      </c>
      <c r="Q210" s="34" t="str">
        <f t="shared" si="212"/>
        <v>n/a</v>
      </c>
      <c r="R210" s="34" t="str">
        <f t="shared" si="213"/>
        <v>n/a</v>
      </c>
      <c r="S210" s="8"/>
      <c r="T210" s="51">
        <f t="shared" si="214"/>
        <v>0</v>
      </c>
      <c r="U210" s="51">
        <f>+VLOOKUP(A210,'b-data'!A:BR,52)</f>
        <v>0</v>
      </c>
      <c r="V210" s="51">
        <f t="shared" si="215"/>
        <v>0</v>
      </c>
      <c r="W210" s="34" t="str">
        <f t="shared" si="216"/>
        <v>n/a</v>
      </c>
      <c r="X210" s="34" t="str">
        <f t="shared" si="217"/>
        <v>n/a</v>
      </c>
    </row>
    <row r="211" spans="1:24" hidden="1" outlineLevel="2" x14ac:dyDescent="0.2">
      <c r="A211" s="37">
        <f>+masterfile!B398</f>
        <v>1569</v>
      </c>
      <c r="B211" s="41" t="str">
        <f>+masterfile!D398</f>
        <v>1569 Aufzuteil. Vorsteuer §§13a/13b UStG 19%</v>
      </c>
      <c r="C211" s="8"/>
      <c r="D211" s="51">
        <f>+VLOOKUP(A211,'b-data'!A:F,4)</f>
        <v>0</v>
      </c>
      <c r="E211" s="51">
        <f>+VLOOKUP(A211,'b-data'!A:G,5)</f>
        <v>0</v>
      </c>
      <c r="F211" s="51">
        <f>+VLOOKUP(A211,'b-data'!A:F,6)</f>
        <v>0</v>
      </c>
      <c r="G211" s="51">
        <f>+VLOOKUP(A211,'b-data'!A:G,7)</f>
        <v>0</v>
      </c>
      <c r="H211" s="51">
        <f>+VLOOKUP(A211,'b-data'!A:V,22)</f>
        <v>0</v>
      </c>
      <c r="I211" s="51">
        <f t="shared" si="211"/>
        <v>0</v>
      </c>
      <c r="J211" s="51">
        <f>+VLOOKUP(A211,'b-data'!A:BR,66)</f>
        <v>0</v>
      </c>
      <c r="K211" s="51">
        <f>+VLOOKUP(A211,'b-data'!A:BR,68)</f>
        <v>0</v>
      </c>
      <c r="L211" s="51">
        <f>+VLOOKUP(A211,'b-data'!A:BR,70)</f>
        <v>0</v>
      </c>
      <c r="M211" s="8"/>
      <c r="N211" s="51">
        <f>+VLOOKUP(A211,'b-data'!A:BR,21)</f>
        <v>0</v>
      </c>
      <c r="O211" s="51">
        <f>+VLOOKUP(A211,'b-data'!A:BR,51)</f>
        <v>0</v>
      </c>
      <c r="P211" s="51">
        <f>+VLOOKUP(A211,'b-data'!A:BR,36)</f>
        <v>0</v>
      </c>
      <c r="Q211" s="34" t="str">
        <f t="shared" si="212"/>
        <v>n/a</v>
      </c>
      <c r="R211" s="34" t="str">
        <f t="shared" si="213"/>
        <v>n/a</v>
      </c>
      <c r="S211" s="8"/>
      <c r="T211" s="51">
        <f t="shared" si="214"/>
        <v>0</v>
      </c>
      <c r="U211" s="51">
        <f>+VLOOKUP(A211,'b-data'!A:BR,52)</f>
        <v>0</v>
      </c>
      <c r="V211" s="51">
        <f t="shared" si="215"/>
        <v>0</v>
      </c>
      <c r="W211" s="34" t="str">
        <f t="shared" si="216"/>
        <v>n/a</v>
      </c>
      <c r="X211" s="34" t="str">
        <f t="shared" si="217"/>
        <v>n/a</v>
      </c>
    </row>
    <row r="212" spans="1:24" hidden="1" outlineLevel="2" x14ac:dyDescent="0.2">
      <c r="A212" s="37">
        <f>+masterfile!B399</f>
        <v>1570</v>
      </c>
      <c r="B212" s="41" t="str">
        <f>+masterfile!D399</f>
        <v>1570 Abziehbare Vorsteuer</v>
      </c>
      <c r="C212" s="8"/>
      <c r="D212" s="51">
        <f>+VLOOKUP(A212,'b-data'!A:F,4)</f>
        <v>0</v>
      </c>
      <c r="E212" s="51">
        <f>+VLOOKUP(A212,'b-data'!A:G,5)</f>
        <v>0</v>
      </c>
      <c r="F212" s="51">
        <f>+VLOOKUP(A212,'b-data'!A:F,6)</f>
        <v>0</v>
      </c>
      <c r="G212" s="51">
        <f>+VLOOKUP(A212,'b-data'!A:G,7)</f>
        <v>0</v>
      </c>
      <c r="H212" s="51">
        <f>+VLOOKUP(A212,'b-data'!A:V,22)</f>
        <v>0</v>
      </c>
      <c r="I212" s="51">
        <f t="shared" si="211"/>
        <v>0</v>
      </c>
      <c r="J212" s="51">
        <f>+VLOOKUP(A212,'b-data'!A:BR,66)</f>
        <v>0</v>
      </c>
      <c r="K212" s="51">
        <f>+VLOOKUP(A212,'b-data'!A:BR,68)</f>
        <v>0</v>
      </c>
      <c r="L212" s="51">
        <f>+VLOOKUP(A212,'b-data'!A:BR,70)</f>
        <v>0</v>
      </c>
      <c r="M212" s="8"/>
      <c r="N212" s="51">
        <f>+VLOOKUP(A212,'b-data'!A:BR,21)</f>
        <v>0</v>
      </c>
      <c r="O212" s="51">
        <f>+VLOOKUP(A212,'b-data'!A:BR,51)</f>
        <v>0</v>
      </c>
      <c r="P212" s="51">
        <f>+VLOOKUP(A212,'b-data'!A:BR,36)</f>
        <v>0</v>
      </c>
      <c r="Q212" s="34" t="str">
        <f t="shared" si="212"/>
        <v>n/a</v>
      </c>
      <c r="R212" s="34" t="str">
        <f t="shared" si="213"/>
        <v>n/a</v>
      </c>
      <c r="S212" s="8"/>
      <c r="T212" s="51">
        <f t="shared" si="214"/>
        <v>0</v>
      </c>
      <c r="U212" s="51">
        <f>+VLOOKUP(A212,'b-data'!A:BR,52)</f>
        <v>0</v>
      </c>
      <c r="V212" s="51">
        <f t="shared" si="215"/>
        <v>0</v>
      </c>
      <c r="W212" s="34" t="str">
        <f t="shared" si="216"/>
        <v>n/a</v>
      </c>
      <c r="X212" s="34" t="str">
        <f t="shared" si="217"/>
        <v>n/a</v>
      </c>
    </row>
    <row r="213" spans="1:24" hidden="1" outlineLevel="2" x14ac:dyDescent="0.2">
      <c r="A213" s="37">
        <f>+masterfile!B400</f>
        <v>1571</v>
      </c>
      <c r="B213" s="41" t="str">
        <f>+masterfile!D400</f>
        <v>1571 Abziehbare Vorsteuer 7%</v>
      </c>
      <c r="C213" s="8"/>
      <c r="D213" s="51">
        <f>+VLOOKUP(A213,'b-data'!A:F,4)</f>
        <v>0</v>
      </c>
      <c r="E213" s="51">
        <f>+VLOOKUP(A213,'b-data'!A:G,5)</f>
        <v>0</v>
      </c>
      <c r="F213" s="51">
        <f>+VLOOKUP(A213,'b-data'!A:F,6)</f>
        <v>0</v>
      </c>
      <c r="G213" s="51">
        <f>+VLOOKUP(A213,'b-data'!A:G,7)</f>
        <v>0</v>
      </c>
      <c r="H213" s="51">
        <f>+VLOOKUP(A213,'b-data'!A:V,22)</f>
        <v>0</v>
      </c>
      <c r="I213" s="51">
        <f t="shared" si="211"/>
        <v>0</v>
      </c>
      <c r="J213" s="51">
        <f>+VLOOKUP(A213,'b-data'!A:BR,66)</f>
        <v>0</v>
      </c>
      <c r="K213" s="51">
        <f>+VLOOKUP(A213,'b-data'!A:BR,68)</f>
        <v>0</v>
      </c>
      <c r="L213" s="51">
        <f>+VLOOKUP(A213,'b-data'!A:BR,70)</f>
        <v>0</v>
      </c>
      <c r="M213" s="8"/>
      <c r="N213" s="51">
        <f>+VLOOKUP(A213,'b-data'!A:BR,21)</f>
        <v>0</v>
      </c>
      <c r="O213" s="51">
        <f>+VLOOKUP(A213,'b-data'!A:BR,51)</f>
        <v>0</v>
      </c>
      <c r="P213" s="51">
        <f>+VLOOKUP(A213,'b-data'!A:BR,36)</f>
        <v>0</v>
      </c>
      <c r="Q213" s="34" t="str">
        <f t="shared" si="212"/>
        <v>n/a</v>
      </c>
      <c r="R213" s="34" t="str">
        <f t="shared" si="213"/>
        <v>n/a</v>
      </c>
      <c r="S213" s="8"/>
      <c r="T213" s="51">
        <f t="shared" si="214"/>
        <v>0</v>
      </c>
      <c r="U213" s="51">
        <f>+VLOOKUP(A213,'b-data'!A:BR,52)</f>
        <v>0</v>
      </c>
      <c r="V213" s="51">
        <f t="shared" si="215"/>
        <v>0</v>
      </c>
      <c r="W213" s="34" t="str">
        <f t="shared" si="216"/>
        <v>n/a</v>
      </c>
      <c r="X213" s="34" t="str">
        <f t="shared" si="217"/>
        <v>n/a</v>
      </c>
    </row>
    <row r="214" spans="1:24" hidden="1" outlineLevel="2" x14ac:dyDescent="0.2">
      <c r="A214" s="37">
        <f>+masterfile!B401</f>
        <v>1572</v>
      </c>
      <c r="B214" s="41" t="str">
        <f>+masterfile!D401</f>
        <v>1572 Abziehbare Vorsteuer aus EU-Erwerb</v>
      </c>
      <c r="C214" s="8"/>
      <c r="D214" s="51">
        <f>+VLOOKUP(A214,'b-data'!A:F,4)</f>
        <v>0</v>
      </c>
      <c r="E214" s="51">
        <f>+VLOOKUP(A214,'b-data'!A:G,5)</f>
        <v>0</v>
      </c>
      <c r="F214" s="51">
        <f>+VLOOKUP(A214,'b-data'!A:F,6)</f>
        <v>0</v>
      </c>
      <c r="G214" s="51">
        <f>+VLOOKUP(A214,'b-data'!A:G,7)</f>
        <v>0</v>
      </c>
      <c r="H214" s="51">
        <f>+VLOOKUP(A214,'b-data'!A:V,22)</f>
        <v>0</v>
      </c>
      <c r="I214" s="51">
        <f t="shared" si="211"/>
        <v>0</v>
      </c>
      <c r="J214" s="51">
        <f>+VLOOKUP(A214,'b-data'!A:BR,66)</f>
        <v>0</v>
      </c>
      <c r="K214" s="51">
        <f>+VLOOKUP(A214,'b-data'!A:BR,68)</f>
        <v>0</v>
      </c>
      <c r="L214" s="51">
        <f>+VLOOKUP(A214,'b-data'!A:BR,70)</f>
        <v>0</v>
      </c>
      <c r="M214" s="8"/>
      <c r="N214" s="51">
        <f>+VLOOKUP(A214,'b-data'!A:BR,21)</f>
        <v>0</v>
      </c>
      <c r="O214" s="51">
        <f>+VLOOKUP(A214,'b-data'!A:BR,51)</f>
        <v>0</v>
      </c>
      <c r="P214" s="51">
        <f>+VLOOKUP(A214,'b-data'!A:BR,36)</f>
        <v>0</v>
      </c>
      <c r="Q214" s="34" t="str">
        <f t="shared" si="212"/>
        <v>n/a</v>
      </c>
      <c r="R214" s="34" t="str">
        <f t="shared" si="213"/>
        <v>n/a</v>
      </c>
      <c r="S214" s="8"/>
      <c r="T214" s="51">
        <f t="shared" si="214"/>
        <v>0</v>
      </c>
      <c r="U214" s="51">
        <f>+VLOOKUP(A214,'b-data'!A:BR,52)</f>
        <v>0</v>
      </c>
      <c r="V214" s="51">
        <f t="shared" si="215"/>
        <v>0</v>
      </c>
      <c r="W214" s="34" t="str">
        <f t="shared" si="216"/>
        <v>n/a</v>
      </c>
      <c r="X214" s="34" t="str">
        <f t="shared" si="217"/>
        <v>n/a</v>
      </c>
    </row>
    <row r="215" spans="1:24" hidden="1" outlineLevel="2" x14ac:dyDescent="0.2">
      <c r="A215" s="37">
        <f>+masterfile!B402</f>
        <v>1573</v>
      </c>
      <c r="B215" s="41" t="str">
        <f>+masterfile!D402</f>
        <v>1573 Vorst.letzter Abnehmer Dreiecksgeschäft</v>
      </c>
      <c r="C215" s="8"/>
      <c r="D215" s="51">
        <f>+VLOOKUP(A215,'b-data'!A:F,4)</f>
        <v>0</v>
      </c>
      <c r="E215" s="51">
        <f>+VLOOKUP(A215,'b-data'!A:G,5)</f>
        <v>0</v>
      </c>
      <c r="F215" s="51">
        <f>+VLOOKUP(A215,'b-data'!A:F,6)</f>
        <v>0</v>
      </c>
      <c r="G215" s="51">
        <f>+VLOOKUP(A215,'b-data'!A:G,7)</f>
        <v>0</v>
      </c>
      <c r="H215" s="51">
        <f>+VLOOKUP(A215,'b-data'!A:V,22)</f>
        <v>0</v>
      </c>
      <c r="I215" s="51">
        <f t="shared" si="211"/>
        <v>0</v>
      </c>
      <c r="J215" s="51">
        <f>+VLOOKUP(A215,'b-data'!A:BR,66)</f>
        <v>0</v>
      </c>
      <c r="K215" s="51">
        <f>+VLOOKUP(A215,'b-data'!A:BR,68)</f>
        <v>0</v>
      </c>
      <c r="L215" s="51">
        <f>+VLOOKUP(A215,'b-data'!A:BR,70)</f>
        <v>0</v>
      </c>
      <c r="M215" s="8"/>
      <c r="N215" s="51">
        <f>+VLOOKUP(A215,'b-data'!A:BR,21)</f>
        <v>0</v>
      </c>
      <c r="O215" s="51">
        <f>+VLOOKUP(A215,'b-data'!A:BR,51)</f>
        <v>0</v>
      </c>
      <c r="P215" s="51">
        <f>+VLOOKUP(A215,'b-data'!A:BR,36)</f>
        <v>0</v>
      </c>
      <c r="Q215" s="34" t="str">
        <f t="shared" si="212"/>
        <v>n/a</v>
      </c>
      <c r="R215" s="34" t="str">
        <f t="shared" si="213"/>
        <v>n/a</v>
      </c>
      <c r="S215" s="8"/>
      <c r="T215" s="51">
        <f t="shared" si="214"/>
        <v>0</v>
      </c>
      <c r="U215" s="51">
        <f>+VLOOKUP(A215,'b-data'!A:BR,52)</f>
        <v>0</v>
      </c>
      <c r="V215" s="51">
        <f t="shared" si="215"/>
        <v>0</v>
      </c>
      <c r="W215" s="34" t="str">
        <f t="shared" si="216"/>
        <v>n/a</v>
      </c>
      <c r="X215" s="34" t="str">
        <f t="shared" si="217"/>
        <v>n/a</v>
      </c>
    </row>
    <row r="216" spans="1:24" hidden="1" outlineLevel="2" x14ac:dyDescent="0.2">
      <c r="A216" s="37">
        <f>+masterfile!B403</f>
        <v>1574</v>
      </c>
      <c r="B216" s="41" t="str">
        <f>+masterfile!D403</f>
        <v>1574 Abziehbare Vorsteuer aus EU-Erwerb 19%</v>
      </c>
      <c r="C216" s="8"/>
      <c r="D216" s="51">
        <f>+VLOOKUP(A216,'b-data'!A:F,4)</f>
        <v>0</v>
      </c>
      <c r="E216" s="51">
        <f>+VLOOKUP(A216,'b-data'!A:G,5)</f>
        <v>0</v>
      </c>
      <c r="F216" s="51">
        <f>+VLOOKUP(A216,'b-data'!A:F,6)</f>
        <v>0</v>
      </c>
      <c r="G216" s="51">
        <f>+VLOOKUP(A216,'b-data'!A:G,7)</f>
        <v>0</v>
      </c>
      <c r="H216" s="51">
        <f>+VLOOKUP(A216,'b-data'!A:V,22)</f>
        <v>0</v>
      </c>
      <c r="I216" s="51">
        <f t="shared" si="211"/>
        <v>0</v>
      </c>
      <c r="J216" s="51">
        <f>+VLOOKUP(A216,'b-data'!A:BR,66)</f>
        <v>0</v>
      </c>
      <c r="K216" s="51">
        <f>+VLOOKUP(A216,'b-data'!A:BR,68)</f>
        <v>0</v>
      </c>
      <c r="L216" s="51">
        <f>+VLOOKUP(A216,'b-data'!A:BR,70)</f>
        <v>0</v>
      </c>
      <c r="M216" s="8"/>
      <c r="N216" s="51">
        <f>+VLOOKUP(A216,'b-data'!A:BR,21)</f>
        <v>0</v>
      </c>
      <c r="O216" s="51">
        <f>+VLOOKUP(A216,'b-data'!A:BR,51)</f>
        <v>0</v>
      </c>
      <c r="P216" s="51">
        <f>+VLOOKUP(A216,'b-data'!A:BR,36)</f>
        <v>0</v>
      </c>
      <c r="Q216" s="34" t="str">
        <f t="shared" si="212"/>
        <v>n/a</v>
      </c>
      <c r="R216" s="34" t="str">
        <f t="shared" si="213"/>
        <v>n/a</v>
      </c>
      <c r="S216" s="8"/>
      <c r="T216" s="51">
        <f t="shared" si="214"/>
        <v>0</v>
      </c>
      <c r="U216" s="51">
        <f>+VLOOKUP(A216,'b-data'!A:BR,52)</f>
        <v>0</v>
      </c>
      <c r="V216" s="51">
        <f t="shared" si="215"/>
        <v>0</v>
      </c>
      <c r="W216" s="34" t="str">
        <f t="shared" si="216"/>
        <v>n/a</v>
      </c>
      <c r="X216" s="34" t="str">
        <f t="shared" si="217"/>
        <v>n/a</v>
      </c>
    </row>
    <row r="217" spans="1:24" hidden="1" outlineLevel="2" x14ac:dyDescent="0.2">
      <c r="A217" s="37">
        <f>+masterfile!B404</f>
        <v>1575</v>
      </c>
      <c r="B217" s="41" t="str">
        <f>+masterfile!D404</f>
        <v>1575 Abziehbare Vorsteuer 16%</v>
      </c>
      <c r="D217" s="51">
        <f>+VLOOKUP(A217,'b-data'!A:F,4)</f>
        <v>0</v>
      </c>
      <c r="E217" s="51">
        <f>+VLOOKUP(A217,'b-data'!A:G,5)</f>
        <v>0</v>
      </c>
      <c r="F217" s="51">
        <f>+VLOOKUP(A217,'b-data'!A:F,6)</f>
        <v>0</v>
      </c>
      <c r="G217" s="51">
        <f>+VLOOKUP(A217,'b-data'!A:G,7)</f>
        <v>0</v>
      </c>
      <c r="H217" s="51">
        <f>+VLOOKUP(A217,'b-data'!A:V,22)</f>
        <v>0</v>
      </c>
      <c r="I217" s="51">
        <f t="shared" si="211"/>
        <v>0</v>
      </c>
      <c r="J217" s="51">
        <f>+VLOOKUP(A217,'b-data'!A:BR,66)</f>
        <v>0</v>
      </c>
      <c r="K217" s="51">
        <f>+VLOOKUP(A217,'b-data'!A:BR,68)</f>
        <v>0</v>
      </c>
      <c r="L217" s="51">
        <f>+VLOOKUP(A217,'b-data'!A:BR,70)</f>
        <v>0</v>
      </c>
      <c r="N217" s="51">
        <f>+VLOOKUP(A217,'b-data'!A:BR,21)</f>
        <v>0</v>
      </c>
      <c r="O217" s="51">
        <f>+VLOOKUP(A217,'b-data'!A:BR,51)</f>
        <v>0</v>
      </c>
      <c r="P217" s="51">
        <f>+VLOOKUP(A217,'b-data'!A:BR,36)</f>
        <v>0</v>
      </c>
      <c r="Q217" s="34" t="str">
        <f t="shared" si="212"/>
        <v>n/a</v>
      </c>
      <c r="R217" s="34" t="str">
        <f t="shared" si="213"/>
        <v>n/a</v>
      </c>
      <c r="T217" s="51">
        <f t="shared" si="214"/>
        <v>0</v>
      </c>
      <c r="U217" s="51">
        <f>+VLOOKUP(A217,'b-data'!A:BR,52)</f>
        <v>0</v>
      </c>
      <c r="V217" s="51">
        <f t="shared" si="215"/>
        <v>0</v>
      </c>
      <c r="W217" s="34" t="str">
        <f t="shared" si="216"/>
        <v>n/a</v>
      </c>
      <c r="X217" s="34" t="str">
        <f t="shared" si="217"/>
        <v>n/a</v>
      </c>
    </row>
    <row r="218" spans="1:24" hidden="1" outlineLevel="2" x14ac:dyDescent="0.2">
      <c r="A218" s="37">
        <f>+masterfile!B405</f>
        <v>1576</v>
      </c>
      <c r="B218" s="41" t="str">
        <f>+masterfile!D405</f>
        <v>1576 Abziehbare Vorsteuer 19%</v>
      </c>
      <c r="C218" s="8"/>
      <c r="D218" s="51">
        <f>+VLOOKUP(A218,'b-data'!A:F,4)</f>
        <v>0</v>
      </c>
      <c r="E218" s="51">
        <f>+VLOOKUP(A218,'b-data'!A:G,5)</f>
        <v>0</v>
      </c>
      <c r="F218" s="51">
        <f>+VLOOKUP(A218,'b-data'!A:F,6)</f>
        <v>0</v>
      </c>
      <c r="G218" s="51">
        <f>+VLOOKUP(A218,'b-data'!A:G,7)</f>
        <v>0</v>
      </c>
      <c r="H218" s="51">
        <f>+VLOOKUP(A218,'b-data'!A:V,22)</f>
        <v>0</v>
      </c>
      <c r="I218" s="51">
        <f t="shared" si="211"/>
        <v>0</v>
      </c>
      <c r="J218" s="51">
        <f>+VLOOKUP(A218,'b-data'!A:BR,66)</f>
        <v>0</v>
      </c>
      <c r="K218" s="51">
        <f>+VLOOKUP(A218,'b-data'!A:BR,68)</f>
        <v>0</v>
      </c>
      <c r="L218" s="51">
        <f>+VLOOKUP(A218,'b-data'!A:BR,70)</f>
        <v>0</v>
      </c>
      <c r="M218" s="8"/>
      <c r="N218" s="51">
        <f>+VLOOKUP(A218,'b-data'!A:BR,21)</f>
        <v>0</v>
      </c>
      <c r="O218" s="51">
        <f>+VLOOKUP(A218,'b-data'!A:BR,51)</f>
        <v>0</v>
      </c>
      <c r="P218" s="51">
        <f>+VLOOKUP(A218,'b-data'!A:BR,36)</f>
        <v>0</v>
      </c>
      <c r="Q218" s="34" t="str">
        <f t="shared" si="212"/>
        <v>n/a</v>
      </c>
      <c r="R218" s="34" t="str">
        <f t="shared" si="213"/>
        <v>n/a</v>
      </c>
      <c r="S218" s="8"/>
      <c r="T218" s="51">
        <f t="shared" si="214"/>
        <v>0</v>
      </c>
      <c r="U218" s="51">
        <f>+VLOOKUP(A218,'b-data'!A:BR,52)</f>
        <v>0</v>
      </c>
      <c r="V218" s="51">
        <f t="shared" si="215"/>
        <v>0</v>
      </c>
      <c r="W218" s="34" t="str">
        <f t="shared" si="216"/>
        <v>n/a</v>
      </c>
      <c r="X218" s="34" t="str">
        <f t="shared" si="217"/>
        <v>n/a</v>
      </c>
    </row>
    <row r="219" spans="1:24" hidden="1" outlineLevel="2" x14ac:dyDescent="0.2">
      <c r="A219" s="37">
        <f>+masterfile!B406</f>
        <v>1577</v>
      </c>
      <c r="B219" s="41" t="str">
        <f>+masterfile!D406</f>
        <v>1577 Abziehbare Vorsteuer § 13b UStG 19%</v>
      </c>
      <c r="C219" s="8"/>
      <c r="D219" s="51">
        <f>+VLOOKUP(A219,'b-data'!A:F,4)</f>
        <v>0</v>
      </c>
      <c r="E219" s="51">
        <f>+VLOOKUP(A219,'b-data'!A:G,5)</f>
        <v>0</v>
      </c>
      <c r="F219" s="51">
        <f>+VLOOKUP(A219,'b-data'!A:F,6)</f>
        <v>0</v>
      </c>
      <c r="G219" s="51">
        <f>+VLOOKUP(A219,'b-data'!A:G,7)</f>
        <v>0</v>
      </c>
      <c r="H219" s="51">
        <f>+VLOOKUP(A219,'b-data'!A:V,22)</f>
        <v>0</v>
      </c>
      <c r="I219" s="51">
        <f t="shared" si="211"/>
        <v>0</v>
      </c>
      <c r="J219" s="51">
        <f>+VLOOKUP(A219,'b-data'!A:BR,66)</f>
        <v>0</v>
      </c>
      <c r="K219" s="51">
        <f>+VLOOKUP(A219,'b-data'!A:BR,68)</f>
        <v>0</v>
      </c>
      <c r="L219" s="51">
        <f>+VLOOKUP(A219,'b-data'!A:BR,70)</f>
        <v>0</v>
      </c>
      <c r="M219" s="8"/>
      <c r="N219" s="51">
        <f>+VLOOKUP(A219,'b-data'!A:BR,21)</f>
        <v>0</v>
      </c>
      <c r="O219" s="51">
        <f>+VLOOKUP(A219,'b-data'!A:BR,51)</f>
        <v>0</v>
      </c>
      <c r="P219" s="51">
        <f>+VLOOKUP(A219,'b-data'!A:BR,36)</f>
        <v>0</v>
      </c>
      <c r="Q219" s="34" t="str">
        <f t="shared" si="212"/>
        <v>n/a</v>
      </c>
      <c r="R219" s="34" t="str">
        <f t="shared" si="213"/>
        <v>n/a</v>
      </c>
      <c r="S219" s="8"/>
      <c r="T219" s="51">
        <f t="shared" si="214"/>
        <v>0</v>
      </c>
      <c r="U219" s="51">
        <f>+VLOOKUP(A219,'b-data'!A:BR,52)</f>
        <v>0</v>
      </c>
      <c r="V219" s="51">
        <f t="shared" si="215"/>
        <v>0</v>
      </c>
      <c r="W219" s="34" t="str">
        <f t="shared" si="216"/>
        <v>n/a</v>
      </c>
      <c r="X219" s="34" t="str">
        <f t="shared" si="217"/>
        <v>n/a</v>
      </c>
    </row>
    <row r="220" spans="1:24" hidden="1" outlineLevel="2" x14ac:dyDescent="0.2">
      <c r="A220" s="37">
        <f>+masterfile!B407</f>
        <v>1578</v>
      </c>
      <c r="B220" s="41" t="str">
        <f>+masterfile!D407</f>
        <v>1578 Abziehbare Vorsteuer § 13b UStG</v>
      </c>
      <c r="C220" s="8"/>
      <c r="D220" s="51">
        <f>+VLOOKUP(A220,'b-data'!A:F,4)</f>
        <v>0</v>
      </c>
      <c r="E220" s="51">
        <f>+VLOOKUP(A220,'b-data'!A:G,5)</f>
        <v>0</v>
      </c>
      <c r="F220" s="51">
        <f>+VLOOKUP(A220,'b-data'!A:F,6)</f>
        <v>0</v>
      </c>
      <c r="G220" s="51">
        <f>+VLOOKUP(A220,'b-data'!A:G,7)</f>
        <v>0</v>
      </c>
      <c r="H220" s="51">
        <f>+VLOOKUP(A220,'b-data'!A:V,22)</f>
        <v>0</v>
      </c>
      <c r="I220" s="51">
        <f t="shared" si="211"/>
        <v>0</v>
      </c>
      <c r="J220" s="51">
        <f>+VLOOKUP(A220,'b-data'!A:BR,66)</f>
        <v>0</v>
      </c>
      <c r="K220" s="51">
        <f>+VLOOKUP(A220,'b-data'!A:BR,68)</f>
        <v>0</v>
      </c>
      <c r="L220" s="51">
        <f>+VLOOKUP(A220,'b-data'!A:BR,70)</f>
        <v>0</v>
      </c>
      <c r="M220" s="8"/>
      <c r="N220" s="51">
        <f>+VLOOKUP(A220,'b-data'!A:BR,21)</f>
        <v>0</v>
      </c>
      <c r="O220" s="51">
        <f>+VLOOKUP(A220,'b-data'!A:BR,51)</f>
        <v>0</v>
      </c>
      <c r="P220" s="51">
        <f>+VLOOKUP(A220,'b-data'!A:BR,36)</f>
        <v>0</v>
      </c>
      <c r="Q220" s="34" t="str">
        <f t="shared" si="212"/>
        <v>n/a</v>
      </c>
      <c r="R220" s="34" t="str">
        <f t="shared" si="213"/>
        <v>n/a</v>
      </c>
      <c r="S220" s="8"/>
      <c r="T220" s="51">
        <f t="shared" si="214"/>
        <v>0</v>
      </c>
      <c r="U220" s="51">
        <f>+VLOOKUP(A220,'b-data'!A:BR,52)</f>
        <v>0</v>
      </c>
      <c r="V220" s="51">
        <f t="shared" si="215"/>
        <v>0</v>
      </c>
      <c r="W220" s="34" t="str">
        <f t="shared" si="216"/>
        <v>n/a</v>
      </c>
      <c r="X220" s="34" t="str">
        <f t="shared" si="217"/>
        <v>n/a</v>
      </c>
    </row>
    <row r="221" spans="1:24" hidden="1" outlineLevel="2" x14ac:dyDescent="0.2">
      <c r="A221" s="37">
        <f>+masterfile!B408</f>
        <v>1579</v>
      </c>
      <c r="B221" s="41" t="str">
        <f>+masterfile!D408</f>
        <v>1579 Abziehbare Vorsteuer § 13b UStG 16%</v>
      </c>
      <c r="C221" s="8"/>
      <c r="D221" s="51">
        <f>+VLOOKUP(A221,'b-data'!A:F,4)</f>
        <v>0</v>
      </c>
      <c r="E221" s="51">
        <f>+VLOOKUP(A221,'b-data'!A:G,5)</f>
        <v>0</v>
      </c>
      <c r="F221" s="51">
        <f>+VLOOKUP(A221,'b-data'!A:F,6)</f>
        <v>0</v>
      </c>
      <c r="G221" s="51">
        <f>+VLOOKUP(A221,'b-data'!A:G,7)</f>
        <v>0</v>
      </c>
      <c r="H221" s="51">
        <f>+VLOOKUP(A221,'b-data'!A:V,22)</f>
        <v>0</v>
      </c>
      <c r="I221" s="51">
        <f t="shared" si="211"/>
        <v>0</v>
      </c>
      <c r="J221" s="51">
        <f>+VLOOKUP(A221,'b-data'!A:BR,66)</f>
        <v>0</v>
      </c>
      <c r="K221" s="51">
        <f>+VLOOKUP(A221,'b-data'!A:BR,68)</f>
        <v>0</v>
      </c>
      <c r="L221" s="51">
        <f>+VLOOKUP(A221,'b-data'!A:BR,70)</f>
        <v>0</v>
      </c>
      <c r="M221" s="8"/>
      <c r="N221" s="51">
        <f>+VLOOKUP(A221,'b-data'!A:BR,21)</f>
        <v>0</v>
      </c>
      <c r="O221" s="51">
        <f>+VLOOKUP(A221,'b-data'!A:BR,51)</f>
        <v>0</v>
      </c>
      <c r="P221" s="51">
        <f>+VLOOKUP(A221,'b-data'!A:BR,36)</f>
        <v>0</v>
      </c>
      <c r="Q221" s="34" t="str">
        <f t="shared" si="212"/>
        <v>n/a</v>
      </c>
      <c r="R221" s="34" t="str">
        <f t="shared" si="213"/>
        <v>n/a</v>
      </c>
      <c r="S221" s="8"/>
      <c r="T221" s="51">
        <f t="shared" si="214"/>
        <v>0</v>
      </c>
      <c r="U221" s="51">
        <f>+VLOOKUP(A221,'b-data'!A:BR,52)</f>
        <v>0</v>
      </c>
      <c r="V221" s="51">
        <f t="shared" si="215"/>
        <v>0</v>
      </c>
      <c r="W221" s="34" t="str">
        <f t="shared" si="216"/>
        <v>n/a</v>
      </c>
      <c r="X221" s="34" t="str">
        <f t="shared" si="217"/>
        <v>n/a</v>
      </c>
    </row>
    <row r="222" spans="1:24" hidden="1" outlineLevel="2" x14ac:dyDescent="0.2">
      <c r="A222" s="37">
        <f>+masterfile!B409</f>
        <v>1580</v>
      </c>
      <c r="B222" s="41" t="str">
        <f>+masterfile!D409</f>
        <v>1580 Gegenkonto Vorsteuer § 4 (3) EStG</v>
      </c>
      <c r="C222" s="8"/>
      <c r="D222" s="51">
        <f>+VLOOKUP(A222,'b-data'!A:F,4)</f>
        <v>0</v>
      </c>
      <c r="E222" s="51">
        <f>+VLOOKUP(A222,'b-data'!A:G,5)</f>
        <v>0</v>
      </c>
      <c r="F222" s="51">
        <f>+VLOOKUP(A222,'b-data'!A:F,6)</f>
        <v>0</v>
      </c>
      <c r="G222" s="51">
        <f>+VLOOKUP(A222,'b-data'!A:G,7)</f>
        <v>0</v>
      </c>
      <c r="H222" s="51">
        <f>+VLOOKUP(A222,'b-data'!A:V,22)</f>
        <v>0</v>
      </c>
      <c r="I222" s="51">
        <f t="shared" si="211"/>
        <v>0</v>
      </c>
      <c r="J222" s="51">
        <f>+VLOOKUP(A222,'b-data'!A:BR,66)</f>
        <v>0</v>
      </c>
      <c r="K222" s="51">
        <f>+VLOOKUP(A222,'b-data'!A:BR,68)</f>
        <v>0</v>
      </c>
      <c r="L222" s="51">
        <f>+VLOOKUP(A222,'b-data'!A:BR,70)</f>
        <v>0</v>
      </c>
      <c r="M222" s="8"/>
      <c r="N222" s="51">
        <f>+VLOOKUP(A222,'b-data'!A:BR,21)</f>
        <v>0</v>
      </c>
      <c r="O222" s="51">
        <f>+VLOOKUP(A222,'b-data'!A:BR,51)</f>
        <v>0</v>
      </c>
      <c r="P222" s="51">
        <f>+VLOOKUP(A222,'b-data'!A:BR,36)</f>
        <v>0</v>
      </c>
      <c r="Q222" s="34" t="str">
        <f t="shared" si="212"/>
        <v>n/a</v>
      </c>
      <c r="R222" s="34" t="str">
        <f t="shared" si="213"/>
        <v>n/a</v>
      </c>
      <c r="S222" s="8"/>
      <c r="T222" s="51">
        <f t="shared" si="214"/>
        <v>0</v>
      </c>
      <c r="U222" s="51">
        <f>+VLOOKUP(A222,'b-data'!A:BR,52)</f>
        <v>0</v>
      </c>
      <c r="V222" s="51">
        <f t="shared" si="215"/>
        <v>0</v>
      </c>
      <c r="W222" s="34" t="str">
        <f t="shared" si="216"/>
        <v>n/a</v>
      </c>
      <c r="X222" s="34" t="str">
        <f t="shared" si="217"/>
        <v>n/a</v>
      </c>
    </row>
    <row r="223" spans="1:24" hidden="1" outlineLevel="2" x14ac:dyDescent="0.2">
      <c r="A223" s="37">
        <f>+masterfile!B410</f>
        <v>1581</v>
      </c>
      <c r="B223" s="41" t="str">
        <f>+masterfile!D410</f>
        <v>1581 Auflösung Vorsteuer Vorjahr § 4 (3) EStG</v>
      </c>
      <c r="C223" s="8"/>
      <c r="D223" s="51">
        <f>+VLOOKUP(A223,'b-data'!A:F,4)</f>
        <v>0</v>
      </c>
      <c r="E223" s="51">
        <f>+VLOOKUP(A223,'b-data'!A:G,5)</f>
        <v>0</v>
      </c>
      <c r="F223" s="51">
        <f>+VLOOKUP(A223,'b-data'!A:F,6)</f>
        <v>0</v>
      </c>
      <c r="G223" s="51">
        <f>+VLOOKUP(A223,'b-data'!A:G,7)</f>
        <v>0</v>
      </c>
      <c r="H223" s="51">
        <f>+VLOOKUP(A223,'b-data'!A:V,22)</f>
        <v>0</v>
      </c>
      <c r="I223" s="51">
        <f t="shared" si="211"/>
        <v>0</v>
      </c>
      <c r="J223" s="51">
        <f>+VLOOKUP(A223,'b-data'!A:BR,66)</f>
        <v>0</v>
      </c>
      <c r="K223" s="51">
        <f>+VLOOKUP(A223,'b-data'!A:BR,68)</f>
        <v>0</v>
      </c>
      <c r="L223" s="51">
        <f>+VLOOKUP(A223,'b-data'!A:BR,70)</f>
        <v>0</v>
      </c>
      <c r="M223" s="8"/>
      <c r="N223" s="51">
        <f>+VLOOKUP(A223,'b-data'!A:BR,21)</f>
        <v>0</v>
      </c>
      <c r="O223" s="51">
        <f>+VLOOKUP(A223,'b-data'!A:BR,51)</f>
        <v>0</v>
      </c>
      <c r="P223" s="51">
        <f>+VLOOKUP(A223,'b-data'!A:BR,36)</f>
        <v>0</v>
      </c>
      <c r="Q223" s="34" t="str">
        <f t="shared" si="212"/>
        <v>n/a</v>
      </c>
      <c r="R223" s="34" t="str">
        <f t="shared" si="213"/>
        <v>n/a</v>
      </c>
      <c r="S223" s="8"/>
      <c r="T223" s="51">
        <f t="shared" si="214"/>
        <v>0</v>
      </c>
      <c r="U223" s="51">
        <f>+VLOOKUP(A223,'b-data'!A:BR,52)</f>
        <v>0</v>
      </c>
      <c r="V223" s="51">
        <f t="shared" si="215"/>
        <v>0</v>
      </c>
      <c r="W223" s="34" t="str">
        <f t="shared" si="216"/>
        <v>n/a</v>
      </c>
      <c r="X223" s="34" t="str">
        <f t="shared" si="217"/>
        <v>n/a</v>
      </c>
    </row>
    <row r="224" spans="1:24" hidden="1" outlineLevel="2" x14ac:dyDescent="0.2">
      <c r="A224" s="37">
        <f>+masterfile!B411</f>
        <v>1582</v>
      </c>
      <c r="B224" s="41" t="str">
        <f>+masterfile!D411</f>
        <v>1582 Vorsteuer aus Investitionen § 4 (3) EStG</v>
      </c>
      <c r="C224" s="8"/>
      <c r="D224" s="51">
        <f>+VLOOKUP(A224,'b-data'!A:F,4)</f>
        <v>0</v>
      </c>
      <c r="E224" s="51">
        <f>+VLOOKUP(A224,'b-data'!A:G,5)</f>
        <v>0</v>
      </c>
      <c r="F224" s="51">
        <f>+VLOOKUP(A224,'b-data'!A:F,6)</f>
        <v>0</v>
      </c>
      <c r="G224" s="51">
        <f>+VLOOKUP(A224,'b-data'!A:G,7)</f>
        <v>0</v>
      </c>
      <c r="H224" s="51">
        <f>+VLOOKUP(A224,'b-data'!A:V,22)</f>
        <v>0</v>
      </c>
      <c r="I224" s="51">
        <f t="shared" si="211"/>
        <v>0</v>
      </c>
      <c r="J224" s="51">
        <f>+VLOOKUP(A224,'b-data'!A:BR,66)</f>
        <v>0</v>
      </c>
      <c r="K224" s="51">
        <f>+VLOOKUP(A224,'b-data'!A:BR,68)</f>
        <v>0</v>
      </c>
      <c r="L224" s="51">
        <f>+VLOOKUP(A224,'b-data'!A:BR,70)</f>
        <v>0</v>
      </c>
      <c r="M224" s="8"/>
      <c r="N224" s="51">
        <f>+VLOOKUP(A224,'b-data'!A:BR,21)</f>
        <v>0</v>
      </c>
      <c r="O224" s="51">
        <f>+VLOOKUP(A224,'b-data'!A:BR,51)</f>
        <v>0</v>
      </c>
      <c r="P224" s="51">
        <f>+VLOOKUP(A224,'b-data'!A:BR,36)</f>
        <v>0</v>
      </c>
      <c r="Q224" s="34" t="str">
        <f t="shared" si="212"/>
        <v>n/a</v>
      </c>
      <c r="R224" s="34" t="str">
        <f t="shared" si="213"/>
        <v>n/a</v>
      </c>
      <c r="S224" s="8"/>
      <c r="T224" s="51">
        <f t="shared" si="214"/>
        <v>0</v>
      </c>
      <c r="U224" s="51">
        <f>+VLOOKUP(A224,'b-data'!A:BR,52)</f>
        <v>0</v>
      </c>
      <c r="V224" s="51">
        <f t="shared" si="215"/>
        <v>0</v>
      </c>
      <c r="W224" s="34" t="str">
        <f t="shared" si="216"/>
        <v>n/a</v>
      </c>
      <c r="X224" s="34" t="str">
        <f t="shared" si="217"/>
        <v>n/a</v>
      </c>
    </row>
    <row r="225" spans="1:24" hidden="1" outlineLevel="2" x14ac:dyDescent="0.2">
      <c r="A225" s="37">
        <f>+masterfile!B412</f>
        <v>1583</v>
      </c>
      <c r="B225" s="41" t="str">
        <f>+masterfile!D412</f>
        <v>1583 Gegenkto. Vorsteuer Durchschnittssätze</v>
      </c>
      <c r="C225" s="8"/>
      <c r="D225" s="51">
        <f>+VLOOKUP(A225,'b-data'!A:F,4)</f>
        <v>0</v>
      </c>
      <c r="E225" s="51">
        <f>+VLOOKUP(A225,'b-data'!A:G,5)</f>
        <v>0</v>
      </c>
      <c r="F225" s="51">
        <f>+VLOOKUP(A225,'b-data'!A:F,6)</f>
        <v>0</v>
      </c>
      <c r="G225" s="51">
        <f>+VLOOKUP(A225,'b-data'!A:G,7)</f>
        <v>0</v>
      </c>
      <c r="H225" s="51">
        <f>+VLOOKUP(A225,'b-data'!A:V,22)</f>
        <v>0</v>
      </c>
      <c r="I225" s="51">
        <f t="shared" si="211"/>
        <v>0</v>
      </c>
      <c r="J225" s="51">
        <f>+VLOOKUP(A225,'b-data'!A:BR,66)</f>
        <v>0</v>
      </c>
      <c r="K225" s="51">
        <f>+VLOOKUP(A225,'b-data'!A:BR,68)</f>
        <v>0</v>
      </c>
      <c r="L225" s="51">
        <f>+VLOOKUP(A225,'b-data'!A:BR,70)</f>
        <v>0</v>
      </c>
      <c r="M225" s="8"/>
      <c r="N225" s="51">
        <f>+VLOOKUP(A225,'b-data'!A:BR,21)</f>
        <v>0</v>
      </c>
      <c r="O225" s="51">
        <f>+VLOOKUP(A225,'b-data'!A:BR,51)</f>
        <v>0</v>
      </c>
      <c r="P225" s="51">
        <f>+VLOOKUP(A225,'b-data'!A:BR,36)</f>
        <v>0</v>
      </c>
      <c r="Q225" s="34" t="str">
        <f t="shared" si="212"/>
        <v>n/a</v>
      </c>
      <c r="R225" s="34" t="str">
        <f t="shared" si="213"/>
        <v>n/a</v>
      </c>
      <c r="S225" s="8"/>
      <c r="T225" s="51">
        <f t="shared" si="214"/>
        <v>0</v>
      </c>
      <c r="U225" s="51">
        <f>+VLOOKUP(A225,'b-data'!A:BR,52)</f>
        <v>0</v>
      </c>
      <c r="V225" s="51">
        <f t="shared" si="215"/>
        <v>0</v>
      </c>
      <c r="W225" s="34" t="str">
        <f t="shared" si="216"/>
        <v>n/a</v>
      </c>
      <c r="X225" s="34" t="str">
        <f t="shared" si="217"/>
        <v>n/a</v>
      </c>
    </row>
    <row r="226" spans="1:24" hidden="1" outlineLevel="2" x14ac:dyDescent="0.2">
      <c r="A226" s="37">
        <f>+masterfile!B413</f>
        <v>1584</v>
      </c>
      <c r="B226" s="41" t="str">
        <f>+masterfile!D413</f>
        <v>1584 Vorsteuer EU-Erwerb neue Kfz ohne UStID</v>
      </c>
      <c r="C226" s="8"/>
      <c r="D226" s="51">
        <f>+VLOOKUP(A226,'b-data'!A:F,4)</f>
        <v>0</v>
      </c>
      <c r="E226" s="51">
        <f>+VLOOKUP(A226,'b-data'!A:G,5)</f>
        <v>0</v>
      </c>
      <c r="F226" s="51">
        <f>+VLOOKUP(A226,'b-data'!A:F,6)</f>
        <v>0</v>
      </c>
      <c r="G226" s="51">
        <f>+VLOOKUP(A226,'b-data'!A:G,7)</f>
        <v>0</v>
      </c>
      <c r="H226" s="51">
        <f>+VLOOKUP(A226,'b-data'!A:V,22)</f>
        <v>0</v>
      </c>
      <c r="I226" s="51">
        <f t="shared" ref="I226:I234" si="218">+U226+P226-O226</f>
        <v>0</v>
      </c>
      <c r="J226" s="51">
        <f>+VLOOKUP(A226,'b-data'!A:BR,66)</f>
        <v>0</v>
      </c>
      <c r="K226" s="51">
        <f>+VLOOKUP(A226,'b-data'!A:BR,68)</f>
        <v>0</v>
      </c>
      <c r="L226" s="51">
        <f>+VLOOKUP(A226,'b-data'!A:BR,70)</f>
        <v>0</v>
      </c>
      <c r="M226" s="8"/>
      <c r="N226" s="51">
        <f>+VLOOKUP(A226,'b-data'!A:BR,21)</f>
        <v>0</v>
      </c>
      <c r="O226" s="51">
        <f>+VLOOKUP(A226,'b-data'!A:BR,51)</f>
        <v>0</v>
      </c>
      <c r="P226" s="51">
        <f>+VLOOKUP(A226,'b-data'!A:BR,36)</f>
        <v>0</v>
      </c>
      <c r="Q226" s="34" t="str">
        <f t="shared" ref="Q226:Q234" si="219">IFERROR(P226/O226-1,"n/a")</f>
        <v>n/a</v>
      </c>
      <c r="R226" s="34" t="str">
        <f t="shared" ref="R226:R234" si="220">IFERROR(P226/N226-1,"n/a")</f>
        <v>n/a</v>
      </c>
      <c r="S226" s="8"/>
      <c r="T226" s="51">
        <f t="shared" ref="T226:T234" si="221">+H226</f>
        <v>0</v>
      </c>
      <c r="U226" s="51">
        <f>+VLOOKUP(A226,'b-data'!A:BR,52)</f>
        <v>0</v>
      </c>
      <c r="V226" s="51">
        <f t="shared" ref="V226:V234" si="222">+I226</f>
        <v>0</v>
      </c>
      <c r="W226" s="34" t="str">
        <f t="shared" ref="W226:W234" si="223">IFERROR(V226/U226-1,"n/a")</f>
        <v>n/a</v>
      </c>
      <c r="X226" s="34" t="str">
        <f t="shared" ref="X226:X234" si="224">IFERROR(V226/T226-1,"n/a")</f>
        <v>n/a</v>
      </c>
    </row>
    <row r="227" spans="1:24" hidden="1" outlineLevel="2" x14ac:dyDescent="0.2">
      <c r="A227" s="37">
        <f>+masterfile!B414</f>
        <v>1585</v>
      </c>
      <c r="B227" s="41" t="str">
        <f>+masterfile!D414</f>
        <v>1585 Abziehbare Vorsteuer § 13a UStG</v>
      </c>
      <c r="C227" s="8"/>
      <c r="D227" s="51">
        <f>+VLOOKUP(A227,'b-data'!A:F,4)</f>
        <v>0</v>
      </c>
      <c r="E227" s="51">
        <f>+VLOOKUP(A227,'b-data'!A:G,5)</f>
        <v>0</v>
      </c>
      <c r="F227" s="51">
        <f>+VLOOKUP(A227,'b-data'!A:F,6)</f>
        <v>0</v>
      </c>
      <c r="G227" s="51">
        <f>+VLOOKUP(A227,'b-data'!A:G,7)</f>
        <v>0</v>
      </c>
      <c r="H227" s="51">
        <f>+VLOOKUP(A227,'b-data'!A:V,22)</f>
        <v>0</v>
      </c>
      <c r="I227" s="51">
        <f t="shared" si="218"/>
        <v>0</v>
      </c>
      <c r="J227" s="51">
        <f>+VLOOKUP(A227,'b-data'!A:BR,66)</f>
        <v>0</v>
      </c>
      <c r="K227" s="51">
        <f>+VLOOKUP(A227,'b-data'!A:BR,68)</f>
        <v>0</v>
      </c>
      <c r="L227" s="51">
        <f>+VLOOKUP(A227,'b-data'!A:BR,70)</f>
        <v>0</v>
      </c>
      <c r="M227" s="8"/>
      <c r="N227" s="51">
        <f>+VLOOKUP(A227,'b-data'!A:BR,21)</f>
        <v>0</v>
      </c>
      <c r="O227" s="51">
        <f>+VLOOKUP(A227,'b-data'!A:BR,51)</f>
        <v>0</v>
      </c>
      <c r="P227" s="51">
        <f>+VLOOKUP(A227,'b-data'!A:BR,36)</f>
        <v>0</v>
      </c>
      <c r="Q227" s="34" t="str">
        <f t="shared" si="219"/>
        <v>n/a</v>
      </c>
      <c r="R227" s="34" t="str">
        <f t="shared" si="220"/>
        <v>n/a</v>
      </c>
      <c r="S227" s="8"/>
      <c r="T227" s="51">
        <f t="shared" si="221"/>
        <v>0</v>
      </c>
      <c r="U227" s="51">
        <f>+VLOOKUP(A227,'b-data'!A:BR,52)</f>
        <v>0</v>
      </c>
      <c r="V227" s="51">
        <f t="shared" si="222"/>
        <v>0</v>
      </c>
      <c r="W227" s="34" t="str">
        <f t="shared" si="223"/>
        <v>n/a</v>
      </c>
      <c r="X227" s="34" t="str">
        <f t="shared" si="224"/>
        <v>n/a</v>
      </c>
    </row>
    <row r="228" spans="1:24" hidden="1" outlineLevel="2" x14ac:dyDescent="0.2">
      <c r="A228" s="37">
        <f>+masterfile!B415</f>
        <v>1587</v>
      </c>
      <c r="B228" s="41" t="str">
        <f>+masterfile!D415</f>
        <v>1587 Vorsteuer allgem. Durchschnittssätze</v>
      </c>
      <c r="C228" s="8"/>
      <c r="D228" s="51">
        <f>+VLOOKUP(A228,'b-data'!A:F,4)</f>
        <v>0</v>
      </c>
      <c r="E228" s="51">
        <f>+VLOOKUP(A228,'b-data'!A:G,5)</f>
        <v>0</v>
      </c>
      <c r="F228" s="51">
        <f>+VLOOKUP(A228,'b-data'!A:F,6)</f>
        <v>0</v>
      </c>
      <c r="G228" s="51">
        <f>+VLOOKUP(A228,'b-data'!A:G,7)</f>
        <v>0</v>
      </c>
      <c r="H228" s="51">
        <f>+VLOOKUP(A228,'b-data'!A:V,22)</f>
        <v>0</v>
      </c>
      <c r="I228" s="51">
        <f t="shared" si="218"/>
        <v>0</v>
      </c>
      <c r="J228" s="51">
        <f>+VLOOKUP(A228,'b-data'!A:BR,66)</f>
        <v>0</v>
      </c>
      <c r="K228" s="51">
        <f>+VLOOKUP(A228,'b-data'!A:BR,68)</f>
        <v>0</v>
      </c>
      <c r="L228" s="51">
        <f>+VLOOKUP(A228,'b-data'!A:BR,70)</f>
        <v>0</v>
      </c>
      <c r="M228" s="8"/>
      <c r="N228" s="51">
        <f>+VLOOKUP(A228,'b-data'!A:BR,21)</f>
        <v>0</v>
      </c>
      <c r="O228" s="51">
        <f>+VLOOKUP(A228,'b-data'!A:BR,51)</f>
        <v>0</v>
      </c>
      <c r="P228" s="51">
        <f>+VLOOKUP(A228,'b-data'!A:BR,36)</f>
        <v>0</v>
      </c>
      <c r="Q228" s="34" t="str">
        <f t="shared" si="219"/>
        <v>n/a</v>
      </c>
      <c r="R228" s="34" t="str">
        <f t="shared" si="220"/>
        <v>n/a</v>
      </c>
      <c r="S228" s="8"/>
      <c r="T228" s="51">
        <f t="shared" si="221"/>
        <v>0</v>
      </c>
      <c r="U228" s="51">
        <f>+VLOOKUP(A228,'b-data'!A:BR,52)</f>
        <v>0</v>
      </c>
      <c r="V228" s="51">
        <f t="shared" si="222"/>
        <v>0</v>
      </c>
      <c r="W228" s="34" t="str">
        <f t="shared" si="223"/>
        <v>n/a</v>
      </c>
      <c r="X228" s="34" t="str">
        <f t="shared" si="224"/>
        <v>n/a</v>
      </c>
    </row>
    <row r="229" spans="1:24" hidden="1" outlineLevel="2" x14ac:dyDescent="0.2">
      <c r="A229" s="37">
        <f>+masterfile!B416</f>
        <v>1588</v>
      </c>
      <c r="B229" s="41" t="str">
        <f>+masterfile!D416</f>
        <v>1588 Einfuhrumsatzsteuer</v>
      </c>
      <c r="C229" s="8"/>
      <c r="D229" s="51">
        <f>+VLOOKUP(A229,'b-data'!A:F,4)</f>
        <v>0</v>
      </c>
      <c r="E229" s="51">
        <f>+VLOOKUP(A229,'b-data'!A:G,5)</f>
        <v>0</v>
      </c>
      <c r="F229" s="51">
        <f>+VLOOKUP(A229,'b-data'!A:F,6)</f>
        <v>0</v>
      </c>
      <c r="G229" s="51">
        <f>+VLOOKUP(A229,'b-data'!A:G,7)</f>
        <v>0</v>
      </c>
      <c r="H229" s="51">
        <f>+VLOOKUP(A229,'b-data'!A:V,22)</f>
        <v>0</v>
      </c>
      <c r="I229" s="51">
        <f t="shared" si="218"/>
        <v>0</v>
      </c>
      <c r="J229" s="51">
        <f>+VLOOKUP(A229,'b-data'!A:BR,66)</f>
        <v>0</v>
      </c>
      <c r="K229" s="51">
        <f>+VLOOKUP(A229,'b-data'!A:BR,68)</f>
        <v>0</v>
      </c>
      <c r="L229" s="51">
        <f>+VLOOKUP(A229,'b-data'!A:BR,70)</f>
        <v>0</v>
      </c>
      <c r="M229" s="8"/>
      <c r="N229" s="51">
        <f>+VLOOKUP(A229,'b-data'!A:BR,21)</f>
        <v>0</v>
      </c>
      <c r="O229" s="51">
        <f>+VLOOKUP(A229,'b-data'!A:BR,51)</f>
        <v>0</v>
      </c>
      <c r="P229" s="51">
        <f>+VLOOKUP(A229,'b-data'!A:BR,36)</f>
        <v>0</v>
      </c>
      <c r="Q229" s="34" t="str">
        <f t="shared" si="219"/>
        <v>n/a</v>
      </c>
      <c r="R229" s="34" t="str">
        <f t="shared" si="220"/>
        <v>n/a</v>
      </c>
      <c r="S229" s="8"/>
      <c r="T229" s="51">
        <f t="shared" si="221"/>
        <v>0</v>
      </c>
      <c r="U229" s="51">
        <f>+VLOOKUP(A229,'b-data'!A:BR,52)</f>
        <v>0</v>
      </c>
      <c r="V229" s="51">
        <f t="shared" si="222"/>
        <v>0</v>
      </c>
      <c r="W229" s="34" t="str">
        <f t="shared" si="223"/>
        <v>n/a</v>
      </c>
      <c r="X229" s="34" t="str">
        <f t="shared" si="224"/>
        <v>n/a</v>
      </c>
    </row>
    <row r="230" spans="1:24" hidden="1" outlineLevel="2" x14ac:dyDescent="0.2">
      <c r="A230" s="37">
        <f>+masterfile!B417</f>
        <v>1589</v>
      </c>
      <c r="B230" s="41" t="str">
        <f>+masterfile!D417</f>
        <v>1589 Abziehbare Vorsteuer aus EU-Erwerb 16%</v>
      </c>
      <c r="C230" s="8"/>
      <c r="D230" s="51">
        <f>+VLOOKUP(A230,'b-data'!A:F,4)</f>
        <v>0</v>
      </c>
      <c r="E230" s="51">
        <f>+VLOOKUP(A230,'b-data'!A:G,5)</f>
        <v>0</v>
      </c>
      <c r="F230" s="51">
        <f>+VLOOKUP(A230,'b-data'!A:F,6)</f>
        <v>0</v>
      </c>
      <c r="G230" s="51">
        <f>+VLOOKUP(A230,'b-data'!A:G,7)</f>
        <v>0</v>
      </c>
      <c r="H230" s="51">
        <f>+VLOOKUP(A230,'b-data'!A:V,22)</f>
        <v>0</v>
      </c>
      <c r="I230" s="51">
        <f t="shared" si="218"/>
        <v>0</v>
      </c>
      <c r="J230" s="51">
        <f>+VLOOKUP(A230,'b-data'!A:BR,66)</f>
        <v>0</v>
      </c>
      <c r="K230" s="51">
        <f>+VLOOKUP(A230,'b-data'!A:BR,68)</f>
        <v>0</v>
      </c>
      <c r="L230" s="51">
        <f>+VLOOKUP(A230,'b-data'!A:BR,70)</f>
        <v>0</v>
      </c>
      <c r="M230" s="8"/>
      <c r="N230" s="51">
        <f>+VLOOKUP(A230,'b-data'!A:BR,21)</f>
        <v>0</v>
      </c>
      <c r="O230" s="51">
        <f>+VLOOKUP(A230,'b-data'!A:BR,51)</f>
        <v>0</v>
      </c>
      <c r="P230" s="51">
        <f>+VLOOKUP(A230,'b-data'!A:BR,36)</f>
        <v>0</v>
      </c>
      <c r="Q230" s="34" t="str">
        <f t="shared" si="219"/>
        <v>n/a</v>
      </c>
      <c r="R230" s="34" t="str">
        <f t="shared" si="220"/>
        <v>n/a</v>
      </c>
      <c r="S230" s="8"/>
      <c r="T230" s="51">
        <f t="shared" si="221"/>
        <v>0</v>
      </c>
      <c r="U230" s="51">
        <f>+VLOOKUP(A230,'b-data'!A:BR,52)</f>
        <v>0</v>
      </c>
      <c r="V230" s="51">
        <f t="shared" si="222"/>
        <v>0</v>
      </c>
      <c r="W230" s="34" t="str">
        <f t="shared" si="223"/>
        <v>n/a</v>
      </c>
      <c r="X230" s="34" t="str">
        <f t="shared" si="224"/>
        <v>n/a</v>
      </c>
    </row>
    <row r="231" spans="1:24" hidden="1" outlineLevel="2" x14ac:dyDescent="0.2">
      <c r="A231" s="37">
        <f>+masterfile!B418</f>
        <v>1590</v>
      </c>
      <c r="B231" s="41" t="str">
        <f>+masterfile!D418</f>
        <v>1590 Durchlaufende Posten</v>
      </c>
      <c r="C231" s="8"/>
      <c r="D231" s="51">
        <f>+VLOOKUP(A231,'b-data'!A:F,4)</f>
        <v>0</v>
      </c>
      <c r="E231" s="51">
        <f>+VLOOKUP(A231,'b-data'!A:G,5)</f>
        <v>0</v>
      </c>
      <c r="F231" s="51">
        <f>+VLOOKUP(A231,'b-data'!A:F,6)</f>
        <v>0</v>
      </c>
      <c r="G231" s="51">
        <f>+VLOOKUP(A231,'b-data'!A:G,7)</f>
        <v>0</v>
      </c>
      <c r="H231" s="51">
        <f>+VLOOKUP(A231,'b-data'!A:V,22)</f>
        <v>0</v>
      </c>
      <c r="I231" s="51">
        <f t="shared" si="218"/>
        <v>0</v>
      </c>
      <c r="J231" s="51">
        <f>+VLOOKUP(A231,'b-data'!A:BR,66)</f>
        <v>0</v>
      </c>
      <c r="K231" s="51">
        <f>+VLOOKUP(A231,'b-data'!A:BR,68)</f>
        <v>0</v>
      </c>
      <c r="L231" s="51">
        <f>+VLOOKUP(A231,'b-data'!A:BR,70)</f>
        <v>0</v>
      </c>
      <c r="M231" s="8"/>
      <c r="N231" s="51">
        <f>+VLOOKUP(A231,'b-data'!A:BR,21)</f>
        <v>0</v>
      </c>
      <c r="O231" s="51">
        <f>+VLOOKUP(A231,'b-data'!A:BR,51)</f>
        <v>0</v>
      </c>
      <c r="P231" s="51">
        <f>+VLOOKUP(A231,'b-data'!A:BR,36)</f>
        <v>0</v>
      </c>
      <c r="Q231" s="34" t="str">
        <f t="shared" si="219"/>
        <v>n/a</v>
      </c>
      <c r="R231" s="34" t="str">
        <f t="shared" si="220"/>
        <v>n/a</v>
      </c>
      <c r="S231" s="8"/>
      <c r="T231" s="51">
        <f t="shared" si="221"/>
        <v>0</v>
      </c>
      <c r="U231" s="51">
        <f>+VLOOKUP(A231,'b-data'!A:BR,52)</f>
        <v>0</v>
      </c>
      <c r="V231" s="51">
        <f t="shared" si="222"/>
        <v>0</v>
      </c>
      <c r="W231" s="34" t="str">
        <f t="shared" si="223"/>
        <v>n/a</v>
      </c>
      <c r="X231" s="34" t="str">
        <f t="shared" si="224"/>
        <v>n/a</v>
      </c>
    </row>
    <row r="232" spans="1:24" hidden="1" outlineLevel="2" x14ac:dyDescent="0.2">
      <c r="A232" s="37">
        <f>+masterfile!B419</f>
        <v>1592</v>
      </c>
      <c r="B232" s="41" t="str">
        <f>+masterfile!D419</f>
        <v>1592 Fremdgeld</v>
      </c>
      <c r="C232" s="8"/>
      <c r="D232" s="51">
        <f>+VLOOKUP(A232,'b-data'!A:F,4)</f>
        <v>0</v>
      </c>
      <c r="E232" s="51">
        <f>+VLOOKUP(A232,'b-data'!A:G,5)</f>
        <v>0</v>
      </c>
      <c r="F232" s="51">
        <f>+VLOOKUP(A232,'b-data'!A:F,6)</f>
        <v>0</v>
      </c>
      <c r="G232" s="51">
        <f>+VLOOKUP(A232,'b-data'!A:G,7)</f>
        <v>0</v>
      </c>
      <c r="H232" s="51">
        <f>+VLOOKUP(A232,'b-data'!A:V,22)</f>
        <v>0</v>
      </c>
      <c r="I232" s="51">
        <f t="shared" si="218"/>
        <v>0</v>
      </c>
      <c r="J232" s="51">
        <f>+VLOOKUP(A232,'b-data'!A:BR,66)</f>
        <v>0</v>
      </c>
      <c r="K232" s="51">
        <f>+VLOOKUP(A232,'b-data'!A:BR,68)</f>
        <v>0</v>
      </c>
      <c r="L232" s="51">
        <f>+VLOOKUP(A232,'b-data'!A:BR,70)</f>
        <v>0</v>
      </c>
      <c r="M232" s="8"/>
      <c r="N232" s="51">
        <f>+VLOOKUP(A232,'b-data'!A:BR,21)</f>
        <v>0</v>
      </c>
      <c r="O232" s="51">
        <f>+VLOOKUP(A232,'b-data'!A:BR,51)</f>
        <v>0</v>
      </c>
      <c r="P232" s="51">
        <f>+VLOOKUP(A232,'b-data'!A:BR,36)</f>
        <v>0</v>
      </c>
      <c r="Q232" s="34" t="str">
        <f t="shared" si="219"/>
        <v>n/a</v>
      </c>
      <c r="R232" s="34" t="str">
        <f t="shared" si="220"/>
        <v>n/a</v>
      </c>
      <c r="S232" s="8"/>
      <c r="T232" s="51">
        <f t="shared" si="221"/>
        <v>0</v>
      </c>
      <c r="U232" s="51">
        <f>+VLOOKUP(A232,'b-data'!A:BR,52)</f>
        <v>0</v>
      </c>
      <c r="V232" s="51">
        <f t="shared" si="222"/>
        <v>0</v>
      </c>
      <c r="W232" s="34" t="str">
        <f t="shared" si="223"/>
        <v>n/a</v>
      </c>
      <c r="X232" s="34" t="str">
        <f t="shared" si="224"/>
        <v>n/a</v>
      </c>
    </row>
    <row r="233" spans="1:24" hidden="1" outlineLevel="2" x14ac:dyDescent="0.2">
      <c r="A233" s="37">
        <f>+masterfile!B561</f>
        <v>1792</v>
      </c>
      <c r="B233" s="41" t="str">
        <f>+masterfile!D561</f>
        <v>1792 Sonstige Verrechnung</v>
      </c>
      <c r="C233" s="8"/>
      <c r="D233" s="51">
        <f>+VLOOKUP(A233,'b-data'!A:F,4)</f>
        <v>0</v>
      </c>
      <c r="E233" s="51">
        <f>+VLOOKUP(A233,'b-data'!A:G,5)</f>
        <v>0</v>
      </c>
      <c r="F233" s="51">
        <f>+VLOOKUP(A233,'b-data'!A:F,6)</f>
        <v>0</v>
      </c>
      <c r="G233" s="51">
        <f>+VLOOKUP(A233,'b-data'!A:G,7)</f>
        <v>0</v>
      </c>
      <c r="H233" s="51">
        <f>+VLOOKUP(A233,'b-data'!A:V,22)</f>
        <v>0</v>
      </c>
      <c r="I233" s="51">
        <f t="shared" si="218"/>
        <v>0</v>
      </c>
      <c r="J233" s="51">
        <f>+VLOOKUP(A233,'b-data'!A:BR,66)</f>
        <v>0</v>
      </c>
      <c r="K233" s="51">
        <f>+VLOOKUP(A233,'b-data'!A:BR,68)</f>
        <v>0</v>
      </c>
      <c r="L233" s="51">
        <f>+VLOOKUP(A233,'b-data'!A:BR,70)</f>
        <v>0</v>
      </c>
      <c r="M233" s="8"/>
      <c r="N233" s="51">
        <f>+VLOOKUP(A233,'b-data'!A:BR,21)</f>
        <v>0</v>
      </c>
      <c r="O233" s="51">
        <f>+VLOOKUP(A233,'b-data'!A:BR,51)</f>
        <v>0</v>
      </c>
      <c r="P233" s="51">
        <f>+VLOOKUP(A233,'b-data'!A:BR,36)</f>
        <v>0</v>
      </c>
      <c r="Q233" s="34" t="str">
        <f t="shared" si="219"/>
        <v>n/a</v>
      </c>
      <c r="R233" s="34" t="str">
        <f t="shared" si="220"/>
        <v>n/a</v>
      </c>
      <c r="S233" s="8"/>
      <c r="T233" s="51">
        <f t="shared" si="221"/>
        <v>0</v>
      </c>
      <c r="U233" s="51">
        <f>+VLOOKUP(A233,'b-data'!A:BR,52)</f>
        <v>0</v>
      </c>
      <c r="V233" s="51">
        <f t="shared" si="222"/>
        <v>0</v>
      </c>
      <c r="W233" s="34" t="str">
        <f t="shared" si="223"/>
        <v>n/a</v>
      </c>
      <c r="X233" s="34" t="str">
        <f t="shared" si="224"/>
        <v>n/a</v>
      </c>
    </row>
    <row r="234" spans="1:24" hidden="1" outlineLevel="2" x14ac:dyDescent="0.2">
      <c r="A234" s="37">
        <f>+masterfile!B562</f>
        <v>1793</v>
      </c>
      <c r="B234" s="41" t="str">
        <f>+masterfile!D562</f>
        <v>1793 Verrechnung geleistete Anzahlungen</v>
      </c>
      <c r="C234" s="8"/>
      <c r="D234" s="51">
        <f>+VLOOKUP(A234,'b-data'!A:F,4)</f>
        <v>0</v>
      </c>
      <c r="E234" s="51">
        <f>+VLOOKUP(A234,'b-data'!A:G,5)</f>
        <v>0</v>
      </c>
      <c r="F234" s="51">
        <f>+VLOOKUP(A234,'b-data'!A:F,6)</f>
        <v>0</v>
      </c>
      <c r="G234" s="51">
        <f>+VLOOKUP(A234,'b-data'!A:G,7)</f>
        <v>0</v>
      </c>
      <c r="H234" s="51">
        <f>+VLOOKUP(A234,'b-data'!A:V,22)</f>
        <v>0</v>
      </c>
      <c r="I234" s="51">
        <f t="shared" si="218"/>
        <v>0</v>
      </c>
      <c r="J234" s="51">
        <f>+VLOOKUP(A234,'b-data'!A:BR,66)</f>
        <v>0</v>
      </c>
      <c r="K234" s="51">
        <f>+VLOOKUP(A234,'b-data'!A:BR,68)</f>
        <v>0</v>
      </c>
      <c r="L234" s="51">
        <f>+VLOOKUP(A234,'b-data'!A:BR,70)</f>
        <v>0</v>
      </c>
      <c r="M234" s="8"/>
      <c r="N234" s="51">
        <f>+VLOOKUP(A234,'b-data'!A:BR,21)</f>
        <v>0</v>
      </c>
      <c r="O234" s="51">
        <f>+VLOOKUP(A234,'b-data'!A:BR,51)</f>
        <v>0</v>
      </c>
      <c r="P234" s="51">
        <f>+VLOOKUP(A234,'b-data'!A:BR,36)</f>
        <v>0</v>
      </c>
      <c r="Q234" s="34" t="str">
        <f t="shared" si="219"/>
        <v>n/a</v>
      </c>
      <c r="R234" s="34" t="str">
        <f t="shared" si="220"/>
        <v>n/a</v>
      </c>
      <c r="S234" s="8"/>
      <c r="T234" s="51">
        <f t="shared" si="221"/>
        <v>0</v>
      </c>
      <c r="U234" s="51">
        <f>+VLOOKUP(A234,'b-data'!A:BR,52)</f>
        <v>0</v>
      </c>
      <c r="V234" s="51">
        <f t="shared" si="222"/>
        <v>0</v>
      </c>
      <c r="W234" s="34" t="str">
        <f t="shared" si="223"/>
        <v>n/a</v>
      </c>
      <c r="X234" s="34" t="str">
        <f t="shared" si="224"/>
        <v>n/a</v>
      </c>
    </row>
    <row r="235" spans="1:24" hidden="1" outlineLevel="2" x14ac:dyDescent="0.2">
      <c r="B235" s="38"/>
      <c r="C235" s="8"/>
      <c r="D235" s="51"/>
      <c r="E235" s="51"/>
      <c r="F235" s="51"/>
      <c r="G235" s="51"/>
      <c r="H235" s="51"/>
      <c r="I235" s="51"/>
      <c r="J235" s="51"/>
      <c r="K235" s="51"/>
      <c r="L235" s="51"/>
      <c r="M235" s="8"/>
      <c r="N235" s="51"/>
      <c r="O235" s="51"/>
      <c r="P235" s="51"/>
      <c r="S235" s="8"/>
      <c r="T235" s="51"/>
      <c r="U235" s="51"/>
      <c r="V235" s="51"/>
    </row>
    <row r="236" spans="1:24" hidden="1" outlineLevel="1" x14ac:dyDescent="0.2">
      <c r="C236" s="8"/>
      <c r="D236" s="51"/>
      <c r="E236" s="51"/>
      <c r="F236" s="51"/>
      <c r="G236" s="51"/>
      <c r="H236" s="51"/>
      <c r="I236" s="51"/>
      <c r="J236" s="51"/>
      <c r="K236" s="51"/>
      <c r="L236" s="51"/>
      <c r="M236" s="8"/>
      <c r="N236" s="51"/>
      <c r="O236" s="51"/>
      <c r="P236" s="51"/>
      <c r="S236" s="8"/>
      <c r="T236" s="51"/>
      <c r="U236" s="51"/>
      <c r="V236" s="51"/>
    </row>
    <row r="237" spans="1:24" collapsed="1" x14ac:dyDescent="0.2">
      <c r="C237" s="8"/>
      <c r="D237" s="51"/>
      <c r="E237" s="51"/>
      <c r="F237" s="51"/>
      <c r="G237" s="51"/>
      <c r="H237" s="51"/>
      <c r="I237" s="51"/>
      <c r="J237" s="51"/>
      <c r="K237" s="51"/>
      <c r="L237" s="51"/>
      <c r="M237" s="8"/>
      <c r="N237" s="51"/>
      <c r="O237" s="51"/>
      <c r="P237" s="51"/>
      <c r="S237" s="8"/>
      <c r="T237" s="51"/>
      <c r="U237" s="51"/>
      <c r="V237" s="51"/>
    </row>
    <row r="238" spans="1:24" ht="24" x14ac:dyDescent="0.2">
      <c r="B238" s="38" t="str">
        <f>+dict!C1636</f>
        <v>IV. Kassenbestand, Bundesbankguthaben, Guthaben bei Kreditinstituten und Schecks</v>
      </c>
      <c r="C238" s="8"/>
      <c r="D238" s="51">
        <f>+SUM(D239:D256)</f>
        <v>3331.3516664744775</v>
      </c>
      <c r="E238" s="51">
        <f t="shared" ref="E238" si="225">+SUM(E239:E256)</f>
        <v>5514.3363382723201</v>
      </c>
      <c r="F238" s="51">
        <f>+SUM(F239:F256)</f>
        <v>7982.5858476810281</v>
      </c>
      <c r="G238" s="51">
        <f t="shared" ref="G238:L238" si="226">+SUM(G239:G256)</f>
        <v>10790.647874568896</v>
      </c>
      <c r="H238" s="51">
        <f t="shared" si="226"/>
        <v>14026.503310326092</v>
      </c>
      <c r="I238" s="51">
        <f t="shared" si="226"/>
        <v>12970.743310326097</v>
      </c>
      <c r="J238" s="51">
        <f t="shared" si="226"/>
        <v>14026.503310326092</v>
      </c>
      <c r="K238" s="51">
        <f t="shared" si="226"/>
        <v>14026.503310326092</v>
      </c>
      <c r="L238" s="51">
        <f t="shared" si="226"/>
        <v>14026.503310326092</v>
      </c>
      <c r="M238" s="8"/>
      <c r="N238" s="51">
        <f t="shared" ref="N238:P238" si="227">+SUM(N239:N256)</f>
        <v>14026.503310326092</v>
      </c>
      <c r="O238" s="51">
        <f t="shared" si="227"/>
        <v>14026.503310326092</v>
      </c>
      <c r="P238" s="51">
        <f t="shared" si="227"/>
        <v>12970.743310326097</v>
      </c>
      <c r="Q238" s="34">
        <f t="shared" ref="Q238" si="228">IFERROR(P238/O238-1,"n/a")</f>
        <v>-7.526893742810159E-2</v>
      </c>
      <c r="R238" s="34">
        <f t="shared" ref="R238" si="229">IFERROR(P238/N238-1,"n/a")</f>
        <v>-7.526893742810159E-2</v>
      </c>
      <c r="S238" s="8"/>
      <c r="T238" s="51">
        <f t="shared" ref="T238:V238" si="230">+SUM(T239:T256)</f>
        <v>14026.503310326092</v>
      </c>
      <c r="U238" s="51">
        <f t="shared" si="230"/>
        <v>14026.503310326092</v>
      </c>
      <c r="V238" s="51">
        <f t="shared" si="230"/>
        <v>12970.743310326097</v>
      </c>
      <c r="W238" s="34">
        <f t="shared" ref="W238" si="231">IFERROR(V238/U238-1,"n/a")</f>
        <v>-7.526893742810159E-2</v>
      </c>
      <c r="X238" s="34">
        <f t="shared" ref="X238" si="232">IFERROR(V238/T238-1,"n/a")</f>
        <v>-7.526893742810159E-2</v>
      </c>
    </row>
    <row r="239" spans="1:24" hidden="1" outlineLevel="1" x14ac:dyDescent="0.2">
      <c r="A239" s="37">
        <f>+masterfile!B253</f>
        <v>1000</v>
      </c>
      <c r="B239" s="39" t="str">
        <f>+masterfile!D253</f>
        <v>1000 Kasse</v>
      </c>
      <c r="C239" s="8"/>
      <c r="D239" s="51">
        <f>+VLOOKUP(A239,'b-data'!A:F,4)</f>
        <v>1.2</v>
      </c>
      <c r="E239" s="51">
        <f>+VLOOKUP(A239,'b-data'!A:G,5)</f>
        <v>2.4</v>
      </c>
      <c r="F239" s="51">
        <f>+VLOOKUP(A239,'b-data'!A:F,6)</f>
        <v>3.5999999999999996</v>
      </c>
      <c r="G239" s="51">
        <f>+VLOOKUP(A239,'b-data'!A:G,7)</f>
        <v>4.8</v>
      </c>
      <c r="H239" s="51">
        <f>+VLOOKUP(A239,'b-data'!A:V,22)</f>
        <v>5.9999999999999956</v>
      </c>
      <c r="I239" s="51">
        <f t="shared" ref="I239:I256" si="233">+U239+P239-O239</f>
        <v>5.9999999999999956</v>
      </c>
      <c r="J239" s="51">
        <f>+VLOOKUP(A239,'b-data'!A:BR,66)</f>
        <v>5.9999999999999956</v>
      </c>
      <c r="K239" s="51">
        <f>+VLOOKUP(A239,'b-data'!A:BR,68)</f>
        <v>5.9999999999999956</v>
      </c>
      <c r="L239" s="51">
        <f>+VLOOKUP(A239,'b-data'!A:BR,70)</f>
        <v>5.9999999999999956</v>
      </c>
      <c r="M239" s="8"/>
      <c r="N239" s="51">
        <f>+VLOOKUP(A239,'b-data'!A:BR,21)</f>
        <v>5.9999999999999956</v>
      </c>
      <c r="O239" s="51">
        <f>+VLOOKUP(A239,'b-data'!A:BR,51)</f>
        <v>5.9999999999999956</v>
      </c>
      <c r="P239" s="51">
        <f>+VLOOKUP(A239,'b-data'!A:BR,36)</f>
        <v>5.9999999999999956</v>
      </c>
      <c r="Q239" s="34">
        <f t="shared" ref="Q239:Q256" si="234">IFERROR(P239/O239-1,"n/a")</f>
        <v>0</v>
      </c>
      <c r="R239" s="34">
        <f t="shared" ref="R239:R256" si="235">IFERROR(P239/N239-1,"n/a")</f>
        <v>0</v>
      </c>
      <c r="S239" s="8"/>
      <c r="T239" s="51">
        <f t="shared" ref="T239:T256" si="236">+H239</f>
        <v>5.9999999999999956</v>
      </c>
      <c r="U239" s="51">
        <f>+VLOOKUP(A239,'b-data'!A:BR,52)</f>
        <v>5.9999999999999956</v>
      </c>
      <c r="V239" s="51">
        <f t="shared" ref="V239:V256" si="237">+I239</f>
        <v>5.9999999999999956</v>
      </c>
      <c r="W239" s="34">
        <f t="shared" ref="W239:W256" si="238">IFERROR(V239/U239-1,"n/a")</f>
        <v>0</v>
      </c>
      <c r="X239" s="34">
        <f t="shared" ref="X239:X256" si="239">IFERROR(V239/T239-1,"n/a")</f>
        <v>0</v>
      </c>
    </row>
    <row r="240" spans="1:24" hidden="1" outlineLevel="1" x14ac:dyDescent="0.2">
      <c r="A240" s="37">
        <f>+masterfile!B254</f>
        <v>1010</v>
      </c>
      <c r="B240" s="39" t="str">
        <f>+masterfile!D254</f>
        <v>1010 Nebenkasse 1</v>
      </c>
      <c r="C240" s="8"/>
      <c r="D240" s="51">
        <f>+VLOOKUP(A240,'b-data'!A:F,4)</f>
        <v>0</v>
      </c>
      <c r="E240" s="51">
        <f>+VLOOKUP(A240,'b-data'!A:G,5)</f>
        <v>0</v>
      </c>
      <c r="F240" s="51">
        <f>+VLOOKUP(A240,'b-data'!A:F,6)</f>
        <v>0</v>
      </c>
      <c r="G240" s="51">
        <f>+VLOOKUP(A240,'b-data'!A:G,7)</f>
        <v>0</v>
      </c>
      <c r="H240" s="51">
        <f>+VLOOKUP(A240,'b-data'!A:V,22)</f>
        <v>0</v>
      </c>
      <c r="I240" s="51">
        <f t="shared" si="233"/>
        <v>0</v>
      </c>
      <c r="J240" s="51">
        <f>+VLOOKUP(A240,'b-data'!A:BR,66)</f>
        <v>0</v>
      </c>
      <c r="K240" s="51">
        <f>+VLOOKUP(A240,'b-data'!A:BR,68)</f>
        <v>0</v>
      </c>
      <c r="L240" s="51">
        <f>+VLOOKUP(A240,'b-data'!A:BR,70)</f>
        <v>0</v>
      </c>
      <c r="M240" s="8"/>
      <c r="N240" s="51">
        <f>+VLOOKUP(A240,'b-data'!A:BR,21)</f>
        <v>0</v>
      </c>
      <c r="O240" s="51">
        <f>+VLOOKUP(A240,'b-data'!A:BR,51)</f>
        <v>0</v>
      </c>
      <c r="P240" s="51">
        <f>+VLOOKUP(A240,'b-data'!A:BR,36)</f>
        <v>0</v>
      </c>
      <c r="Q240" s="34" t="str">
        <f t="shared" si="234"/>
        <v>n/a</v>
      </c>
      <c r="R240" s="34" t="str">
        <f t="shared" si="235"/>
        <v>n/a</v>
      </c>
      <c r="S240" s="8"/>
      <c r="T240" s="51">
        <f t="shared" si="236"/>
        <v>0</v>
      </c>
      <c r="U240" s="51">
        <f>+VLOOKUP(A240,'b-data'!A:BR,52)</f>
        <v>0</v>
      </c>
      <c r="V240" s="51">
        <f t="shared" si="237"/>
        <v>0</v>
      </c>
      <c r="W240" s="34" t="str">
        <f t="shared" si="238"/>
        <v>n/a</v>
      </c>
      <c r="X240" s="34" t="str">
        <f t="shared" si="239"/>
        <v>n/a</v>
      </c>
    </row>
    <row r="241" spans="1:24" hidden="1" outlineLevel="1" x14ac:dyDescent="0.2">
      <c r="A241" s="37">
        <f>+masterfile!B255</f>
        <v>1020</v>
      </c>
      <c r="B241" s="39" t="str">
        <f>+masterfile!D255</f>
        <v>1020 Nebenkasse 2</v>
      </c>
      <c r="C241" s="8"/>
      <c r="D241" s="51">
        <f>+VLOOKUP(A241,'b-data'!A:F,4)</f>
        <v>0</v>
      </c>
      <c r="E241" s="51">
        <f>+VLOOKUP(A241,'b-data'!A:G,5)</f>
        <v>0</v>
      </c>
      <c r="F241" s="51">
        <f>+VLOOKUP(A241,'b-data'!A:F,6)</f>
        <v>0</v>
      </c>
      <c r="G241" s="51">
        <f>+VLOOKUP(A241,'b-data'!A:G,7)</f>
        <v>0</v>
      </c>
      <c r="H241" s="51">
        <f>+VLOOKUP(A241,'b-data'!A:V,22)</f>
        <v>0</v>
      </c>
      <c r="I241" s="51">
        <f t="shared" si="233"/>
        <v>0</v>
      </c>
      <c r="J241" s="51">
        <f>+VLOOKUP(A241,'b-data'!A:BR,66)</f>
        <v>0</v>
      </c>
      <c r="K241" s="51">
        <f>+VLOOKUP(A241,'b-data'!A:BR,68)</f>
        <v>0</v>
      </c>
      <c r="L241" s="51">
        <f>+VLOOKUP(A241,'b-data'!A:BR,70)</f>
        <v>0</v>
      </c>
      <c r="M241" s="8"/>
      <c r="N241" s="51">
        <f>+VLOOKUP(A241,'b-data'!A:BR,21)</f>
        <v>0</v>
      </c>
      <c r="O241" s="51">
        <f>+VLOOKUP(A241,'b-data'!A:BR,51)</f>
        <v>0</v>
      </c>
      <c r="P241" s="51">
        <f>+VLOOKUP(A241,'b-data'!A:BR,36)</f>
        <v>0</v>
      </c>
      <c r="Q241" s="34" t="str">
        <f t="shared" si="234"/>
        <v>n/a</v>
      </c>
      <c r="R241" s="34" t="str">
        <f t="shared" si="235"/>
        <v>n/a</v>
      </c>
      <c r="S241" s="8"/>
      <c r="T241" s="51">
        <f t="shared" si="236"/>
        <v>0</v>
      </c>
      <c r="U241" s="51">
        <f>+VLOOKUP(A241,'b-data'!A:BR,52)</f>
        <v>0</v>
      </c>
      <c r="V241" s="51">
        <f t="shared" si="237"/>
        <v>0</v>
      </c>
      <c r="W241" s="34" t="str">
        <f t="shared" si="238"/>
        <v>n/a</v>
      </c>
      <c r="X241" s="34" t="str">
        <f t="shared" si="239"/>
        <v>n/a</v>
      </c>
    </row>
    <row r="242" spans="1:24" hidden="1" outlineLevel="1" x14ac:dyDescent="0.2">
      <c r="A242" s="37">
        <f>+masterfile!B256</f>
        <v>1100</v>
      </c>
      <c r="B242" s="39" t="str">
        <f>+masterfile!D256</f>
        <v>1100 Bank (Postbank)</v>
      </c>
      <c r="C242" s="8"/>
      <c r="D242" s="51">
        <f>+VLOOKUP(A242,'b-data'!A:F,4)</f>
        <v>0</v>
      </c>
      <c r="E242" s="51">
        <f>+VLOOKUP(A242,'b-data'!A:G,5)</f>
        <v>0</v>
      </c>
      <c r="F242" s="51">
        <f>+VLOOKUP(A242,'b-data'!A:F,6)</f>
        <v>0</v>
      </c>
      <c r="G242" s="51">
        <f>+VLOOKUP(A242,'b-data'!A:G,7)</f>
        <v>0</v>
      </c>
      <c r="H242" s="51">
        <f>+VLOOKUP(A242,'b-data'!A:V,22)</f>
        <v>0</v>
      </c>
      <c r="I242" s="51">
        <f t="shared" si="233"/>
        <v>0</v>
      </c>
      <c r="J242" s="51">
        <f>+VLOOKUP(A242,'b-data'!A:BR,66)</f>
        <v>0</v>
      </c>
      <c r="K242" s="51">
        <f>+VLOOKUP(A242,'b-data'!A:BR,68)</f>
        <v>0</v>
      </c>
      <c r="L242" s="51">
        <f>+VLOOKUP(A242,'b-data'!A:BR,70)</f>
        <v>0</v>
      </c>
      <c r="M242" s="8"/>
      <c r="N242" s="51">
        <f>+VLOOKUP(A242,'b-data'!A:BR,21)</f>
        <v>0</v>
      </c>
      <c r="O242" s="51">
        <f>+VLOOKUP(A242,'b-data'!A:BR,51)</f>
        <v>0</v>
      </c>
      <c r="P242" s="51">
        <f>+VLOOKUP(A242,'b-data'!A:BR,36)</f>
        <v>0</v>
      </c>
      <c r="Q242" s="34" t="str">
        <f t="shared" si="234"/>
        <v>n/a</v>
      </c>
      <c r="R242" s="34" t="str">
        <f t="shared" si="235"/>
        <v>n/a</v>
      </c>
      <c r="S242" s="8"/>
      <c r="T242" s="51">
        <f t="shared" si="236"/>
        <v>0</v>
      </c>
      <c r="U242" s="51">
        <f>+VLOOKUP(A242,'b-data'!A:BR,52)</f>
        <v>0</v>
      </c>
      <c r="V242" s="51">
        <f t="shared" si="237"/>
        <v>0</v>
      </c>
      <c r="W242" s="34" t="str">
        <f t="shared" si="238"/>
        <v>n/a</v>
      </c>
      <c r="X242" s="34" t="str">
        <f t="shared" si="239"/>
        <v>n/a</v>
      </c>
    </row>
    <row r="243" spans="1:24" hidden="1" outlineLevel="1" x14ac:dyDescent="0.2">
      <c r="A243" s="37">
        <f>+masterfile!B257</f>
        <v>1110</v>
      </c>
      <c r="B243" s="39" t="str">
        <f>+masterfile!D257</f>
        <v>1110 Bank (Postbank 1)</v>
      </c>
      <c r="C243" s="8"/>
      <c r="D243" s="51">
        <f>+VLOOKUP(A243,'b-data'!A:F,4)</f>
        <v>0</v>
      </c>
      <c r="E243" s="51">
        <f>+VLOOKUP(A243,'b-data'!A:G,5)</f>
        <v>0</v>
      </c>
      <c r="F243" s="51">
        <f>+VLOOKUP(A243,'b-data'!A:F,6)</f>
        <v>0</v>
      </c>
      <c r="G243" s="51">
        <f>+VLOOKUP(A243,'b-data'!A:G,7)</f>
        <v>0</v>
      </c>
      <c r="H243" s="51">
        <f>+VLOOKUP(A243,'b-data'!A:V,22)</f>
        <v>0</v>
      </c>
      <c r="I243" s="51">
        <f t="shared" si="233"/>
        <v>0</v>
      </c>
      <c r="J243" s="51">
        <f>+VLOOKUP(A243,'b-data'!A:BR,66)</f>
        <v>0</v>
      </c>
      <c r="K243" s="51">
        <f>+VLOOKUP(A243,'b-data'!A:BR,68)</f>
        <v>0</v>
      </c>
      <c r="L243" s="51">
        <f>+VLOOKUP(A243,'b-data'!A:BR,70)</f>
        <v>0</v>
      </c>
      <c r="M243" s="8"/>
      <c r="N243" s="51">
        <f>+VLOOKUP(A243,'b-data'!A:BR,21)</f>
        <v>0</v>
      </c>
      <c r="O243" s="51">
        <f>+VLOOKUP(A243,'b-data'!A:BR,51)</f>
        <v>0</v>
      </c>
      <c r="P243" s="51">
        <f>+VLOOKUP(A243,'b-data'!A:BR,36)</f>
        <v>0</v>
      </c>
      <c r="Q243" s="34" t="str">
        <f t="shared" si="234"/>
        <v>n/a</v>
      </c>
      <c r="R243" s="34" t="str">
        <f t="shared" si="235"/>
        <v>n/a</v>
      </c>
      <c r="S243" s="8"/>
      <c r="T243" s="51">
        <f t="shared" si="236"/>
        <v>0</v>
      </c>
      <c r="U243" s="51">
        <f>+VLOOKUP(A243,'b-data'!A:BR,52)</f>
        <v>0</v>
      </c>
      <c r="V243" s="51">
        <f t="shared" si="237"/>
        <v>0</v>
      </c>
      <c r="W243" s="34" t="str">
        <f t="shared" si="238"/>
        <v>n/a</v>
      </c>
      <c r="X243" s="34" t="str">
        <f t="shared" si="239"/>
        <v>n/a</v>
      </c>
    </row>
    <row r="244" spans="1:24" hidden="1" outlineLevel="1" x14ac:dyDescent="0.2">
      <c r="A244" s="37">
        <f>+masterfile!B258</f>
        <v>1120</v>
      </c>
      <c r="B244" s="39" t="str">
        <f>+masterfile!D258</f>
        <v>1120 Bank (Postbank 2)</v>
      </c>
      <c r="C244" s="8"/>
      <c r="D244" s="51">
        <f>+VLOOKUP(A244,'b-data'!A:F,4)</f>
        <v>0</v>
      </c>
      <c r="E244" s="51">
        <f>+VLOOKUP(A244,'b-data'!A:G,5)</f>
        <v>0</v>
      </c>
      <c r="F244" s="51">
        <f>+VLOOKUP(A244,'b-data'!A:F,6)</f>
        <v>0</v>
      </c>
      <c r="G244" s="51">
        <f>+VLOOKUP(A244,'b-data'!A:G,7)</f>
        <v>0</v>
      </c>
      <c r="H244" s="51">
        <f>+VLOOKUP(A244,'b-data'!A:V,22)</f>
        <v>0</v>
      </c>
      <c r="I244" s="51">
        <f t="shared" si="233"/>
        <v>0</v>
      </c>
      <c r="J244" s="51">
        <f>+VLOOKUP(A244,'b-data'!A:BR,66)</f>
        <v>0</v>
      </c>
      <c r="K244" s="51">
        <f>+VLOOKUP(A244,'b-data'!A:BR,68)</f>
        <v>0</v>
      </c>
      <c r="L244" s="51">
        <f>+VLOOKUP(A244,'b-data'!A:BR,70)</f>
        <v>0</v>
      </c>
      <c r="M244" s="8"/>
      <c r="N244" s="51">
        <f>+VLOOKUP(A244,'b-data'!A:BR,21)</f>
        <v>0</v>
      </c>
      <c r="O244" s="51">
        <f>+VLOOKUP(A244,'b-data'!A:BR,51)</f>
        <v>0</v>
      </c>
      <c r="P244" s="51">
        <f>+VLOOKUP(A244,'b-data'!A:BR,36)</f>
        <v>0</v>
      </c>
      <c r="Q244" s="34" t="str">
        <f t="shared" si="234"/>
        <v>n/a</v>
      </c>
      <c r="R244" s="34" t="str">
        <f t="shared" si="235"/>
        <v>n/a</v>
      </c>
      <c r="S244" s="8"/>
      <c r="T244" s="51">
        <f t="shared" si="236"/>
        <v>0</v>
      </c>
      <c r="U244" s="51">
        <f>+VLOOKUP(A244,'b-data'!A:BR,52)</f>
        <v>0</v>
      </c>
      <c r="V244" s="51">
        <f t="shared" si="237"/>
        <v>0</v>
      </c>
      <c r="W244" s="34" t="str">
        <f t="shared" si="238"/>
        <v>n/a</v>
      </c>
      <c r="X244" s="34" t="str">
        <f t="shared" si="239"/>
        <v>n/a</v>
      </c>
    </row>
    <row r="245" spans="1:24" hidden="1" outlineLevel="1" x14ac:dyDescent="0.2">
      <c r="A245" s="37">
        <f>+masterfile!B259</f>
        <v>1130</v>
      </c>
      <c r="B245" s="39" t="str">
        <f>+masterfile!D259</f>
        <v>1130 Bank (Postbank 3)</v>
      </c>
      <c r="C245" s="8"/>
      <c r="D245" s="51">
        <f>+VLOOKUP(A245,'b-data'!A:F,4)</f>
        <v>0</v>
      </c>
      <c r="E245" s="51">
        <f>+VLOOKUP(A245,'b-data'!A:G,5)</f>
        <v>0</v>
      </c>
      <c r="F245" s="51">
        <f>+VLOOKUP(A245,'b-data'!A:F,6)</f>
        <v>0</v>
      </c>
      <c r="G245" s="51">
        <f>+VLOOKUP(A245,'b-data'!A:G,7)</f>
        <v>0</v>
      </c>
      <c r="H245" s="51">
        <f>+VLOOKUP(A245,'b-data'!A:V,22)</f>
        <v>0</v>
      </c>
      <c r="I245" s="51">
        <f t="shared" si="233"/>
        <v>0</v>
      </c>
      <c r="J245" s="51">
        <f>+VLOOKUP(A245,'b-data'!A:BR,66)</f>
        <v>0</v>
      </c>
      <c r="K245" s="51">
        <f>+VLOOKUP(A245,'b-data'!A:BR,68)</f>
        <v>0</v>
      </c>
      <c r="L245" s="51">
        <f>+VLOOKUP(A245,'b-data'!A:BR,70)</f>
        <v>0</v>
      </c>
      <c r="M245" s="8"/>
      <c r="N245" s="51">
        <f>+VLOOKUP(A245,'b-data'!A:BR,21)</f>
        <v>0</v>
      </c>
      <c r="O245" s="51">
        <f>+VLOOKUP(A245,'b-data'!A:BR,51)</f>
        <v>0</v>
      </c>
      <c r="P245" s="51">
        <f>+VLOOKUP(A245,'b-data'!A:BR,36)</f>
        <v>0</v>
      </c>
      <c r="Q245" s="34" t="str">
        <f t="shared" si="234"/>
        <v>n/a</v>
      </c>
      <c r="R245" s="34" t="str">
        <f t="shared" si="235"/>
        <v>n/a</v>
      </c>
      <c r="S245" s="8"/>
      <c r="T245" s="51">
        <f t="shared" si="236"/>
        <v>0</v>
      </c>
      <c r="U245" s="51">
        <f>+VLOOKUP(A245,'b-data'!A:BR,52)</f>
        <v>0</v>
      </c>
      <c r="V245" s="51">
        <f t="shared" si="237"/>
        <v>0</v>
      </c>
      <c r="W245" s="34" t="str">
        <f t="shared" si="238"/>
        <v>n/a</v>
      </c>
      <c r="X245" s="34" t="str">
        <f t="shared" si="239"/>
        <v>n/a</v>
      </c>
    </row>
    <row r="246" spans="1:24" hidden="1" outlineLevel="1" x14ac:dyDescent="0.2">
      <c r="A246" s="37">
        <f>+masterfile!B260</f>
        <v>1190</v>
      </c>
      <c r="B246" s="39" t="str">
        <f>+masterfile!D260</f>
        <v>1190 LZB-Guthaben</v>
      </c>
      <c r="C246" s="8"/>
      <c r="D246" s="51">
        <f>+VLOOKUP(A246,'b-data'!A:F,4)</f>
        <v>0</v>
      </c>
      <c r="E246" s="51">
        <f>+VLOOKUP(A246,'b-data'!A:G,5)</f>
        <v>0</v>
      </c>
      <c r="F246" s="51">
        <f>+VLOOKUP(A246,'b-data'!A:F,6)</f>
        <v>0</v>
      </c>
      <c r="G246" s="51">
        <f>+VLOOKUP(A246,'b-data'!A:G,7)</f>
        <v>0</v>
      </c>
      <c r="H246" s="51">
        <f>+VLOOKUP(A246,'b-data'!A:V,22)</f>
        <v>0</v>
      </c>
      <c r="I246" s="51">
        <f t="shared" si="233"/>
        <v>0</v>
      </c>
      <c r="J246" s="51">
        <f>+VLOOKUP(A246,'b-data'!A:BR,66)</f>
        <v>0</v>
      </c>
      <c r="K246" s="51">
        <f>+VLOOKUP(A246,'b-data'!A:BR,68)</f>
        <v>0</v>
      </c>
      <c r="L246" s="51">
        <f>+VLOOKUP(A246,'b-data'!A:BR,70)</f>
        <v>0</v>
      </c>
      <c r="M246" s="8"/>
      <c r="N246" s="51">
        <f>+VLOOKUP(A246,'b-data'!A:BR,21)</f>
        <v>0</v>
      </c>
      <c r="O246" s="51">
        <f>+VLOOKUP(A246,'b-data'!A:BR,51)</f>
        <v>0</v>
      </c>
      <c r="P246" s="51">
        <f>+VLOOKUP(A246,'b-data'!A:BR,36)</f>
        <v>0</v>
      </c>
      <c r="Q246" s="34" t="str">
        <f t="shared" si="234"/>
        <v>n/a</v>
      </c>
      <c r="R246" s="34" t="str">
        <f t="shared" si="235"/>
        <v>n/a</v>
      </c>
      <c r="S246" s="8"/>
      <c r="T246" s="51">
        <f t="shared" si="236"/>
        <v>0</v>
      </c>
      <c r="U246" s="51">
        <f>+VLOOKUP(A246,'b-data'!A:BR,52)</f>
        <v>0</v>
      </c>
      <c r="V246" s="51">
        <f t="shared" si="237"/>
        <v>0</v>
      </c>
      <c r="W246" s="34" t="str">
        <f t="shared" si="238"/>
        <v>n/a</v>
      </c>
      <c r="X246" s="34" t="str">
        <f t="shared" si="239"/>
        <v>n/a</v>
      </c>
    </row>
    <row r="247" spans="1:24" hidden="1" outlineLevel="1" x14ac:dyDescent="0.2">
      <c r="A247" s="37">
        <f>+masterfile!B261</f>
        <v>1195</v>
      </c>
      <c r="B247" s="39" t="str">
        <f>+masterfile!D261</f>
        <v>1195 Bundesbankguthaben</v>
      </c>
      <c r="C247" s="8"/>
      <c r="D247" s="51">
        <f>+VLOOKUP(A247,'b-data'!A:F,4)</f>
        <v>0</v>
      </c>
      <c r="E247" s="51">
        <f>+VLOOKUP(A247,'b-data'!A:G,5)</f>
        <v>0</v>
      </c>
      <c r="F247" s="51">
        <f>+VLOOKUP(A247,'b-data'!A:F,6)</f>
        <v>0</v>
      </c>
      <c r="G247" s="51">
        <f>+VLOOKUP(A247,'b-data'!A:G,7)</f>
        <v>0</v>
      </c>
      <c r="H247" s="51">
        <f>+VLOOKUP(A247,'b-data'!A:V,22)</f>
        <v>0</v>
      </c>
      <c r="I247" s="51">
        <f t="shared" si="233"/>
        <v>0</v>
      </c>
      <c r="J247" s="51">
        <f>+VLOOKUP(A247,'b-data'!A:BR,66)</f>
        <v>0</v>
      </c>
      <c r="K247" s="51">
        <f>+VLOOKUP(A247,'b-data'!A:BR,68)</f>
        <v>0</v>
      </c>
      <c r="L247" s="51">
        <f>+VLOOKUP(A247,'b-data'!A:BR,70)</f>
        <v>0</v>
      </c>
      <c r="M247" s="8"/>
      <c r="N247" s="51">
        <f>+VLOOKUP(A247,'b-data'!A:BR,21)</f>
        <v>0</v>
      </c>
      <c r="O247" s="51">
        <f>+VLOOKUP(A247,'b-data'!A:BR,51)</f>
        <v>0</v>
      </c>
      <c r="P247" s="51">
        <f>+VLOOKUP(A247,'b-data'!A:BR,36)</f>
        <v>0</v>
      </c>
      <c r="Q247" s="34" t="str">
        <f t="shared" si="234"/>
        <v>n/a</v>
      </c>
      <c r="R247" s="34" t="str">
        <f t="shared" si="235"/>
        <v>n/a</v>
      </c>
      <c r="S247" s="8"/>
      <c r="T247" s="51">
        <f t="shared" si="236"/>
        <v>0</v>
      </c>
      <c r="U247" s="51">
        <f>+VLOOKUP(A247,'b-data'!A:BR,52)</f>
        <v>0</v>
      </c>
      <c r="V247" s="51">
        <f t="shared" si="237"/>
        <v>0</v>
      </c>
      <c r="W247" s="34" t="str">
        <f t="shared" si="238"/>
        <v>n/a</v>
      </c>
      <c r="X247" s="34" t="str">
        <f t="shared" si="239"/>
        <v>n/a</v>
      </c>
    </row>
    <row r="248" spans="1:24" hidden="1" outlineLevel="1" x14ac:dyDescent="0.2">
      <c r="A248" s="37">
        <f>+masterfile!B262</f>
        <v>1200</v>
      </c>
      <c r="B248" s="39" t="str">
        <f>+masterfile!D262</f>
        <v>1200 Bank</v>
      </c>
      <c r="C248" s="8"/>
      <c r="D248" s="51">
        <f>+VLOOKUP(A248,'b-data'!A:F,4)</f>
        <v>3330.1516664744777</v>
      </c>
      <c r="E248" s="51">
        <f>+VLOOKUP(A248,'b-data'!A:G,5)</f>
        <v>5511.9363382723204</v>
      </c>
      <c r="F248" s="51">
        <f>+VLOOKUP(A248,'b-data'!A:F,6)</f>
        <v>7978.9858476810277</v>
      </c>
      <c r="G248" s="51">
        <f>+VLOOKUP(A248,'b-data'!A:G,7)</f>
        <v>10785.847874568897</v>
      </c>
      <c r="H248" s="51">
        <f>+VLOOKUP(A248,'b-data'!A:V,22)</f>
        <v>14020.503310326092</v>
      </c>
      <c r="I248" s="51">
        <f t="shared" si="233"/>
        <v>12964.743310326097</v>
      </c>
      <c r="J248" s="51">
        <f>+VLOOKUP(A248,'b-data'!A:BR,66)</f>
        <v>14020.503310326092</v>
      </c>
      <c r="K248" s="51">
        <f>+VLOOKUP(A248,'b-data'!A:BR,68)</f>
        <v>14020.503310326092</v>
      </c>
      <c r="L248" s="51">
        <f>+VLOOKUP(A248,'b-data'!A:BR,70)</f>
        <v>14020.503310326092</v>
      </c>
      <c r="M248" s="8"/>
      <c r="N248" s="51">
        <f>+VLOOKUP(A248,'b-data'!A:BR,21)</f>
        <v>14020.503310326092</v>
      </c>
      <c r="O248" s="51">
        <f>+VLOOKUP(A248,'b-data'!A:BR,51)</f>
        <v>14020.503310326092</v>
      </c>
      <c r="P248" s="51">
        <f>+VLOOKUP(A248,'b-data'!A:BR,36)</f>
        <v>12964.743310326097</v>
      </c>
      <c r="Q248" s="34">
        <f t="shared" si="234"/>
        <v>-7.5301148370503057E-2</v>
      </c>
      <c r="R248" s="34">
        <f t="shared" si="235"/>
        <v>-7.5301148370503057E-2</v>
      </c>
      <c r="S248" s="8"/>
      <c r="T248" s="51">
        <f t="shared" si="236"/>
        <v>14020.503310326092</v>
      </c>
      <c r="U248" s="51">
        <f>+VLOOKUP(A248,'b-data'!A:BR,52)</f>
        <v>14020.503310326092</v>
      </c>
      <c r="V248" s="51">
        <f t="shared" si="237"/>
        <v>12964.743310326097</v>
      </c>
      <c r="W248" s="34">
        <f t="shared" si="238"/>
        <v>-7.5301148370503057E-2</v>
      </c>
      <c r="X248" s="34">
        <f t="shared" si="239"/>
        <v>-7.5301148370503057E-2</v>
      </c>
    </row>
    <row r="249" spans="1:24" hidden="1" outlineLevel="1" x14ac:dyDescent="0.2">
      <c r="A249" s="37">
        <f>+masterfile!B263</f>
        <v>1210</v>
      </c>
      <c r="B249" s="39" t="str">
        <f>+masterfile!D263</f>
        <v>1210 Bank 1</v>
      </c>
      <c r="C249" s="8"/>
      <c r="D249" s="51">
        <f>+VLOOKUP(A249,'b-data'!A:F,4)</f>
        <v>0</v>
      </c>
      <c r="E249" s="51">
        <f>+VLOOKUP(A249,'b-data'!A:G,5)</f>
        <v>0</v>
      </c>
      <c r="F249" s="51">
        <f>+VLOOKUP(A249,'b-data'!A:F,6)</f>
        <v>0</v>
      </c>
      <c r="G249" s="51">
        <f>+VLOOKUP(A249,'b-data'!A:G,7)</f>
        <v>0</v>
      </c>
      <c r="H249" s="51">
        <f>+VLOOKUP(A249,'b-data'!A:V,22)</f>
        <v>0</v>
      </c>
      <c r="I249" s="51">
        <f t="shared" si="233"/>
        <v>0</v>
      </c>
      <c r="J249" s="51">
        <f>+VLOOKUP(A249,'b-data'!A:BR,66)</f>
        <v>0</v>
      </c>
      <c r="K249" s="51">
        <f>+VLOOKUP(A249,'b-data'!A:BR,68)</f>
        <v>0</v>
      </c>
      <c r="L249" s="51">
        <f>+VLOOKUP(A249,'b-data'!A:BR,70)</f>
        <v>0</v>
      </c>
      <c r="M249" s="8"/>
      <c r="N249" s="51">
        <f>+VLOOKUP(A249,'b-data'!A:BR,21)</f>
        <v>0</v>
      </c>
      <c r="O249" s="51">
        <f>+VLOOKUP(A249,'b-data'!A:BR,51)</f>
        <v>0</v>
      </c>
      <c r="P249" s="51">
        <f>+VLOOKUP(A249,'b-data'!A:BR,36)</f>
        <v>0</v>
      </c>
      <c r="Q249" s="34" t="str">
        <f t="shared" si="234"/>
        <v>n/a</v>
      </c>
      <c r="R249" s="34" t="str">
        <f t="shared" si="235"/>
        <v>n/a</v>
      </c>
      <c r="S249" s="8"/>
      <c r="T249" s="51">
        <f t="shared" si="236"/>
        <v>0</v>
      </c>
      <c r="U249" s="51">
        <f>+VLOOKUP(A249,'b-data'!A:BR,52)</f>
        <v>0</v>
      </c>
      <c r="V249" s="51">
        <f t="shared" si="237"/>
        <v>0</v>
      </c>
      <c r="W249" s="34" t="str">
        <f t="shared" si="238"/>
        <v>n/a</v>
      </c>
      <c r="X249" s="34" t="str">
        <f t="shared" si="239"/>
        <v>n/a</v>
      </c>
    </row>
    <row r="250" spans="1:24" hidden="1" outlineLevel="1" x14ac:dyDescent="0.2">
      <c r="A250" s="37">
        <f>+masterfile!B264</f>
        <v>1220</v>
      </c>
      <c r="B250" s="39" t="str">
        <f>+masterfile!D264</f>
        <v>1220 Bank 2</v>
      </c>
      <c r="C250" s="8"/>
      <c r="D250" s="51">
        <f>+VLOOKUP(A250,'b-data'!A:F,4)</f>
        <v>0</v>
      </c>
      <c r="E250" s="51">
        <f>+VLOOKUP(A250,'b-data'!A:G,5)</f>
        <v>0</v>
      </c>
      <c r="F250" s="51">
        <f>+VLOOKUP(A250,'b-data'!A:F,6)</f>
        <v>0</v>
      </c>
      <c r="G250" s="51">
        <f>+VLOOKUP(A250,'b-data'!A:G,7)</f>
        <v>0</v>
      </c>
      <c r="H250" s="51">
        <f>+VLOOKUP(A250,'b-data'!A:V,22)</f>
        <v>0</v>
      </c>
      <c r="I250" s="51">
        <f t="shared" si="233"/>
        <v>0</v>
      </c>
      <c r="J250" s="51">
        <f>+VLOOKUP(A250,'b-data'!A:BR,66)</f>
        <v>0</v>
      </c>
      <c r="K250" s="51">
        <f>+VLOOKUP(A250,'b-data'!A:BR,68)</f>
        <v>0</v>
      </c>
      <c r="L250" s="51">
        <f>+VLOOKUP(A250,'b-data'!A:BR,70)</f>
        <v>0</v>
      </c>
      <c r="M250" s="8"/>
      <c r="N250" s="51">
        <f>+VLOOKUP(A250,'b-data'!A:BR,21)</f>
        <v>0</v>
      </c>
      <c r="O250" s="51">
        <f>+VLOOKUP(A250,'b-data'!A:BR,51)</f>
        <v>0</v>
      </c>
      <c r="P250" s="51">
        <f>+VLOOKUP(A250,'b-data'!A:BR,36)</f>
        <v>0</v>
      </c>
      <c r="Q250" s="34" t="str">
        <f t="shared" si="234"/>
        <v>n/a</v>
      </c>
      <c r="R250" s="34" t="str">
        <f t="shared" si="235"/>
        <v>n/a</v>
      </c>
      <c r="S250" s="8"/>
      <c r="T250" s="51">
        <f t="shared" si="236"/>
        <v>0</v>
      </c>
      <c r="U250" s="51">
        <f>+VLOOKUP(A250,'b-data'!A:BR,52)</f>
        <v>0</v>
      </c>
      <c r="V250" s="51">
        <f t="shared" si="237"/>
        <v>0</v>
      </c>
      <c r="W250" s="34" t="str">
        <f t="shared" si="238"/>
        <v>n/a</v>
      </c>
      <c r="X250" s="34" t="str">
        <f t="shared" si="239"/>
        <v>n/a</v>
      </c>
    </row>
    <row r="251" spans="1:24" hidden="1" outlineLevel="1" x14ac:dyDescent="0.2">
      <c r="A251" s="37">
        <f>+masterfile!B265</f>
        <v>1230</v>
      </c>
      <c r="B251" s="39" t="str">
        <f>+masterfile!D265</f>
        <v>1230 Bank 3</v>
      </c>
      <c r="C251" s="8"/>
      <c r="D251" s="51">
        <f>+VLOOKUP(A251,'b-data'!A:F,4)</f>
        <v>0</v>
      </c>
      <c r="E251" s="51">
        <f>+VLOOKUP(A251,'b-data'!A:G,5)</f>
        <v>0</v>
      </c>
      <c r="F251" s="51">
        <f>+VLOOKUP(A251,'b-data'!A:F,6)</f>
        <v>0</v>
      </c>
      <c r="G251" s="51">
        <f>+VLOOKUP(A251,'b-data'!A:G,7)</f>
        <v>0</v>
      </c>
      <c r="H251" s="51">
        <f>+VLOOKUP(A251,'b-data'!A:V,22)</f>
        <v>0</v>
      </c>
      <c r="I251" s="51">
        <f t="shared" si="233"/>
        <v>0</v>
      </c>
      <c r="J251" s="51">
        <f>+VLOOKUP(A251,'b-data'!A:BR,66)</f>
        <v>0</v>
      </c>
      <c r="K251" s="51">
        <f>+VLOOKUP(A251,'b-data'!A:BR,68)</f>
        <v>0</v>
      </c>
      <c r="L251" s="51">
        <f>+VLOOKUP(A251,'b-data'!A:BR,70)</f>
        <v>0</v>
      </c>
      <c r="M251" s="8"/>
      <c r="N251" s="51">
        <f>+VLOOKUP(A251,'b-data'!A:BR,21)</f>
        <v>0</v>
      </c>
      <c r="O251" s="51">
        <f>+VLOOKUP(A251,'b-data'!A:BR,51)</f>
        <v>0</v>
      </c>
      <c r="P251" s="51">
        <f>+VLOOKUP(A251,'b-data'!A:BR,36)</f>
        <v>0</v>
      </c>
      <c r="Q251" s="34" t="str">
        <f t="shared" si="234"/>
        <v>n/a</v>
      </c>
      <c r="R251" s="34" t="str">
        <f t="shared" si="235"/>
        <v>n/a</v>
      </c>
      <c r="S251" s="8"/>
      <c r="T251" s="51">
        <f t="shared" si="236"/>
        <v>0</v>
      </c>
      <c r="U251" s="51">
        <f>+VLOOKUP(A251,'b-data'!A:BR,52)</f>
        <v>0</v>
      </c>
      <c r="V251" s="51">
        <f t="shared" si="237"/>
        <v>0</v>
      </c>
      <c r="W251" s="34" t="str">
        <f t="shared" si="238"/>
        <v>n/a</v>
      </c>
      <c r="X251" s="34" t="str">
        <f t="shared" si="239"/>
        <v>n/a</v>
      </c>
    </row>
    <row r="252" spans="1:24" hidden="1" outlineLevel="1" x14ac:dyDescent="0.2">
      <c r="A252" s="37">
        <f>+masterfile!B266</f>
        <v>1240</v>
      </c>
      <c r="B252" s="39" t="str">
        <f>+masterfile!D266</f>
        <v>1240 Bank 4</v>
      </c>
      <c r="C252" s="8"/>
      <c r="D252" s="51">
        <f>+VLOOKUP(A252,'b-data'!A:F,4)</f>
        <v>0</v>
      </c>
      <c r="E252" s="51">
        <f>+VLOOKUP(A252,'b-data'!A:G,5)</f>
        <v>0</v>
      </c>
      <c r="F252" s="51">
        <f>+VLOOKUP(A252,'b-data'!A:F,6)</f>
        <v>0</v>
      </c>
      <c r="G252" s="51">
        <f>+VLOOKUP(A252,'b-data'!A:G,7)</f>
        <v>0</v>
      </c>
      <c r="H252" s="51">
        <f>+VLOOKUP(A252,'b-data'!A:V,22)</f>
        <v>0</v>
      </c>
      <c r="I252" s="51">
        <f t="shared" si="233"/>
        <v>0</v>
      </c>
      <c r="J252" s="51">
        <f>+VLOOKUP(A252,'b-data'!A:BR,66)</f>
        <v>0</v>
      </c>
      <c r="K252" s="51">
        <f>+VLOOKUP(A252,'b-data'!A:BR,68)</f>
        <v>0</v>
      </c>
      <c r="L252" s="51">
        <f>+VLOOKUP(A252,'b-data'!A:BR,70)</f>
        <v>0</v>
      </c>
      <c r="M252" s="8"/>
      <c r="N252" s="51">
        <f>+VLOOKUP(A252,'b-data'!A:BR,21)</f>
        <v>0</v>
      </c>
      <c r="O252" s="51">
        <f>+VLOOKUP(A252,'b-data'!A:BR,51)</f>
        <v>0</v>
      </c>
      <c r="P252" s="51">
        <f>+VLOOKUP(A252,'b-data'!A:BR,36)</f>
        <v>0</v>
      </c>
      <c r="Q252" s="34" t="str">
        <f t="shared" si="234"/>
        <v>n/a</v>
      </c>
      <c r="R252" s="34" t="str">
        <f t="shared" si="235"/>
        <v>n/a</v>
      </c>
      <c r="S252" s="8"/>
      <c r="T252" s="51">
        <f t="shared" si="236"/>
        <v>0</v>
      </c>
      <c r="U252" s="51">
        <f>+VLOOKUP(A252,'b-data'!A:BR,52)</f>
        <v>0</v>
      </c>
      <c r="V252" s="51">
        <f t="shared" si="237"/>
        <v>0</v>
      </c>
      <c r="W252" s="34" t="str">
        <f t="shared" si="238"/>
        <v>n/a</v>
      </c>
      <c r="X252" s="34" t="str">
        <f t="shared" si="239"/>
        <v>n/a</v>
      </c>
    </row>
    <row r="253" spans="1:24" hidden="1" outlineLevel="1" x14ac:dyDescent="0.2">
      <c r="A253" s="37">
        <f>+masterfile!B267</f>
        <v>1250</v>
      </c>
      <c r="B253" s="39" t="str">
        <f>+masterfile!D267</f>
        <v>1250 Bank 5</v>
      </c>
      <c r="C253" s="8"/>
      <c r="D253" s="51">
        <f>+VLOOKUP(A253,'b-data'!A:F,4)</f>
        <v>0</v>
      </c>
      <c r="E253" s="51">
        <f>+VLOOKUP(A253,'b-data'!A:G,5)</f>
        <v>0</v>
      </c>
      <c r="F253" s="51">
        <f>+VLOOKUP(A253,'b-data'!A:F,6)</f>
        <v>0</v>
      </c>
      <c r="G253" s="51">
        <f>+VLOOKUP(A253,'b-data'!A:G,7)</f>
        <v>0</v>
      </c>
      <c r="H253" s="51">
        <f>+VLOOKUP(A253,'b-data'!A:V,22)</f>
        <v>0</v>
      </c>
      <c r="I253" s="51">
        <f t="shared" si="233"/>
        <v>0</v>
      </c>
      <c r="J253" s="51">
        <f>+VLOOKUP(A253,'b-data'!A:BR,66)</f>
        <v>0</v>
      </c>
      <c r="K253" s="51">
        <f>+VLOOKUP(A253,'b-data'!A:BR,68)</f>
        <v>0</v>
      </c>
      <c r="L253" s="51">
        <f>+VLOOKUP(A253,'b-data'!A:BR,70)</f>
        <v>0</v>
      </c>
      <c r="M253" s="8"/>
      <c r="N253" s="51">
        <f>+VLOOKUP(A253,'b-data'!A:BR,21)</f>
        <v>0</v>
      </c>
      <c r="O253" s="51">
        <f>+VLOOKUP(A253,'b-data'!A:BR,51)</f>
        <v>0</v>
      </c>
      <c r="P253" s="51">
        <f>+VLOOKUP(A253,'b-data'!A:BR,36)</f>
        <v>0</v>
      </c>
      <c r="Q253" s="34" t="str">
        <f t="shared" si="234"/>
        <v>n/a</v>
      </c>
      <c r="R253" s="34" t="str">
        <f t="shared" si="235"/>
        <v>n/a</v>
      </c>
      <c r="S253" s="8"/>
      <c r="T253" s="51">
        <f t="shared" si="236"/>
        <v>0</v>
      </c>
      <c r="U253" s="51">
        <f>+VLOOKUP(A253,'b-data'!A:BR,52)</f>
        <v>0</v>
      </c>
      <c r="V253" s="51">
        <f t="shared" si="237"/>
        <v>0</v>
      </c>
      <c r="W253" s="34" t="str">
        <f t="shared" si="238"/>
        <v>n/a</v>
      </c>
      <c r="X253" s="34" t="str">
        <f t="shared" si="239"/>
        <v>n/a</v>
      </c>
    </row>
    <row r="254" spans="1:24" hidden="1" outlineLevel="1" x14ac:dyDescent="0.2">
      <c r="A254" s="37">
        <f>+masterfile!B268</f>
        <v>1290</v>
      </c>
      <c r="B254" s="39" t="str">
        <f>+masterfile!D268</f>
        <v>1290 Finanzmittelanlagen kurzfr. Disposition</v>
      </c>
      <c r="C254" s="8"/>
      <c r="D254" s="51">
        <f>+VLOOKUP(A254,'b-data'!A:F,4)</f>
        <v>0</v>
      </c>
      <c r="E254" s="51">
        <f>+VLOOKUP(A254,'b-data'!A:G,5)</f>
        <v>0</v>
      </c>
      <c r="F254" s="51">
        <f>+VLOOKUP(A254,'b-data'!A:F,6)</f>
        <v>0</v>
      </c>
      <c r="G254" s="51">
        <f>+VLOOKUP(A254,'b-data'!A:G,7)</f>
        <v>0</v>
      </c>
      <c r="H254" s="51">
        <f>+VLOOKUP(A254,'b-data'!A:V,22)</f>
        <v>0</v>
      </c>
      <c r="I254" s="51">
        <f t="shared" si="233"/>
        <v>0</v>
      </c>
      <c r="J254" s="51">
        <f>+VLOOKUP(A254,'b-data'!A:BR,66)</f>
        <v>0</v>
      </c>
      <c r="K254" s="51">
        <f>+VLOOKUP(A254,'b-data'!A:BR,68)</f>
        <v>0</v>
      </c>
      <c r="L254" s="51">
        <f>+VLOOKUP(A254,'b-data'!A:BR,70)</f>
        <v>0</v>
      </c>
      <c r="M254" s="8"/>
      <c r="N254" s="51">
        <f>+VLOOKUP(A254,'b-data'!A:BR,21)</f>
        <v>0</v>
      </c>
      <c r="O254" s="51">
        <f>+VLOOKUP(A254,'b-data'!A:BR,51)</f>
        <v>0</v>
      </c>
      <c r="P254" s="51">
        <f>+VLOOKUP(A254,'b-data'!A:BR,36)</f>
        <v>0</v>
      </c>
      <c r="Q254" s="34" t="str">
        <f t="shared" si="234"/>
        <v>n/a</v>
      </c>
      <c r="R254" s="34" t="str">
        <f t="shared" si="235"/>
        <v>n/a</v>
      </c>
      <c r="S254" s="8"/>
      <c r="T254" s="51">
        <f t="shared" si="236"/>
        <v>0</v>
      </c>
      <c r="U254" s="51">
        <f>+VLOOKUP(A254,'b-data'!A:BR,52)</f>
        <v>0</v>
      </c>
      <c r="V254" s="51">
        <f t="shared" si="237"/>
        <v>0</v>
      </c>
      <c r="W254" s="34" t="str">
        <f t="shared" si="238"/>
        <v>n/a</v>
      </c>
      <c r="X254" s="34" t="str">
        <f t="shared" si="239"/>
        <v>n/a</v>
      </c>
    </row>
    <row r="255" spans="1:24" hidden="1" outlineLevel="1" x14ac:dyDescent="0.2">
      <c r="A255" s="37">
        <f>+masterfile!B269</f>
        <v>1295</v>
      </c>
      <c r="B255" s="39" t="str">
        <f>+masterfile!D269</f>
        <v>1295 Verb. gg Kreditinst. (n. Finanzmittelf.)</v>
      </c>
      <c r="C255" s="8"/>
      <c r="D255" s="51">
        <f>+VLOOKUP(A255,'b-data'!A:F,4)</f>
        <v>0</v>
      </c>
      <c r="E255" s="51">
        <f>+VLOOKUP(A255,'b-data'!A:G,5)</f>
        <v>0</v>
      </c>
      <c r="F255" s="51">
        <f>+VLOOKUP(A255,'b-data'!A:F,6)</f>
        <v>0</v>
      </c>
      <c r="G255" s="51">
        <f>+VLOOKUP(A255,'b-data'!A:G,7)</f>
        <v>0</v>
      </c>
      <c r="H255" s="51">
        <f>+VLOOKUP(A255,'b-data'!A:V,22)</f>
        <v>0</v>
      </c>
      <c r="I255" s="51">
        <f t="shared" si="233"/>
        <v>0</v>
      </c>
      <c r="J255" s="51">
        <f>+VLOOKUP(A255,'b-data'!A:BR,66)</f>
        <v>0</v>
      </c>
      <c r="K255" s="51">
        <f>+VLOOKUP(A255,'b-data'!A:BR,68)</f>
        <v>0</v>
      </c>
      <c r="L255" s="51">
        <f>+VLOOKUP(A255,'b-data'!A:BR,70)</f>
        <v>0</v>
      </c>
      <c r="M255" s="8"/>
      <c r="N255" s="51">
        <f>+VLOOKUP(A255,'b-data'!A:BR,21)</f>
        <v>0</v>
      </c>
      <c r="O255" s="51">
        <f>+VLOOKUP(A255,'b-data'!A:BR,51)</f>
        <v>0</v>
      </c>
      <c r="P255" s="51">
        <f>+VLOOKUP(A255,'b-data'!A:BR,36)</f>
        <v>0</v>
      </c>
      <c r="Q255" s="34" t="str">
        <f t="shared" si="234"/>
        <v>n/a</v>
      </c>
      <c r="R255" s="34" t="str">
        <f t="shared" si="235"/>
        <v>n/a</v>
      </c>
      <c r="S255" s="8"/>
      <c r="T255" s="51">
        <f t="shared" si="236"/>
        <v>0</v>
      </c>
      <c r="U255" s="51">
        <f>+VLOOKUP(A255,'b-data'!A:BR,52)</f>
        <v>0</v>
      </c>
      <c r="V255" s="51">
        <f t="shared" si="237"/>
        <v>0</v>
      </c>
      <c r="W255" s="34" t="str">
        <f t="shared" si="238"/>
        <v>n/a</v>
      </c>
      <c r="X255" s="34" t="str">
        <f t="shared" si="239"/>
        <v>n/a</v>
      </c>
    </row>
    <row r="256" spans="1:24" hidden="1" outlineLevel="1" x14ac:dyDescent="0.2">
      <c r="A256" s="37">
        <f>+masterfile!B284</f>
        <v>1330</v>
      </c>
      <c r="B256" s="39" t="str">
        <f>+masterfile!D284</f>
        <v>1330 Schecks</v>
      </c>
      <c r="C256" s="8"/>
      <c r="D256" s="51">
        <f>+VLOOKUP(A256,'b-data'!A:F,4)</f>
        <v>0</v>
      </c>
      <c r="E256" s="51">
        <f>+VLOOKUP(A256,'b-data'!A:G,5)</f>
        <v>0</v>
      </c>
      <c r="F256" s="51">
        <f>+VLOOKUP(A256,'b-data'!A:F,6)</f>
        <v>0</v>
      </c>
      <c r="G256" s="51">
        <f>+VLOOKUP(A256,'b-data'!A:G,7)</f>
        <v>0</v>
      </c>
      <c r="H256" s="51">
        <f>+VLOOKUP(A256,'b-data'!A:V,22)</f>
        <v>0</v>
      </c>
      <c r="I256" s="51">
        <f t="shared" si="233"/>
        <v>0</v>
      </c>
      <c r="J256" s="51">
        <f>+VLOOKUP(A256,'b-data'!A:BR,66)</f>
        <v>0</v>
      </c>
      <c r="K256" s="51">
        <f>+VLOOKUP(A256,'b-data'!A:BR,68)</f>
        <v>0</v>
      </c>
      <c r="L256" s="51">
        <f>+VLOOKUP(A256,'b-data'!A:BR,70)</f>
        <v>0</v>
      </c>
      <c r="M256" s="8"/>
      <c r="N256" s="51">
        <f>+VLOOKUP(A256,'b-data'!A:BR,21)</f>
        <v>0</v>
      </c>
      <c r="O256" s="51">
        <f>+VLOOKUP(A256,'b-data'!A:BR,51)</f>
        <v>0</v>
      </c>
      <c r="P256" s="51">
        <f>+VLOOKUP(A256,'b-data'!A:BR,36)</f>
        <v>0</v>
      </c>
      <c r="Q256" s="34" t="str">
        <f t="shared" si="234"/>
        <v>n/a</v>
      </c>
      <c r="R256" s="34" t="str">
        <f t="shared" si="235"/>
        <v>n/a</v>
      </c>
      <c r="S256" s="8"/>
      <c r="T256" s="51">
        <f t="shared" si="236"/>
        <v>0</v>
      </c>
      <c r="U256" s="51">
        <f>+VLOOKUP(A256,'b-data'!A:BR,52)</f>
        <v>0</v>
      </c>
      <c r="V256" s="51">
        <f t="shared" si="237"/>
        <v>0</v>
      </c>
      <c r="W256" s="34" t="str">
        <f t="shared" si="238"/>
        <v>n/a</v>
      </c>
      <c r="X256" s="34" t="str">
        <f t="shared" si="239"/>
        <v>n/a</v>
      </c>
    </row>
    <row r="257" spans="1:24" hidden="1" outlineLevel="1" x14ac:dyDescent="0.2">
      <c r="B257" s="38"/>
      <c r="C257" s="8"/>
      <c r="D257" s="51"/>
      <c r="E257" s="51"/>
      <c r="F257" s="51"/>
      <c r="G257" s="51"/>
      <c r="H257" s="51"/>
      <c r="I257" s="51"/>
      <c r="J257" s="51"/>
      <c r="K257" s="51"/>
      <c r="L257" s="51"/>
      <c r="M257" s="8"/>
      <c r="N257" s="51"/>
      <c r="O257" s="51"/>
      <c r="P257" s="51"/>
      <c r="S257" s="8"/>
      <c r="T257" s="51"/>
      <c r="U257" s="51"/>
      <c r="V257" s="51"/>
    </row>
    <row r="258" spans="1:24" collapsed="1" x14ac:dyDescent="0.2">
      <c r="B258" s="38"/>
      <c r="C258" s="8"/>
      <c r="D258" s="51"/>
      <c r="E258" s="51"/>
      <c r="F258" s="51"/>
      <c r="G258" s="51"/>
      <c r="H258" s="51"/>
      <c r="I258" s="51"/>
      <c r="J258" s="51"/>
      <c r="K258" s="51"/>
      <c r="L258" s="51"/>
      <c r="M258" s="8"/>
      <c r="N258" s="51"/>
      <c r="O258" s="51"/>
      <c r="P258" s="51"/>
      <c r="S258" s="8"/>
      <c r="T258" s="51"/>
      <c r="U258" s="51"/>
      <c r="V258" s="51"/>
    </row>
    <row r="259" spans="1:24" x14ac:dyDescent="0.2">
      <c r="B259" s="25" t="str">
        <f>+dict!C1637</f>
        <v>C. Rechnungsabgrenzungsposten</v>
      </c>
      <c r="C259" s="8"/>
      <c r="D259" s="52">
        <f>+SUM(D260:D264)</f>
        <v>3</v>
      </c>
      <c r="E259" s="52">
        <f t="shared" ref="E259" si="240">+SUM(E260:E264)</f>
        <v>6</v>
      </c>
      <c r="F259" s="52">
        <f>+SUM(F260:F264)</f>
        <v>9</v>
      </c>
      <c r="G259" s="52">
        <f t="shared" ref="G259:L259" si="241">+SUM(G260:G264)</f>
        <v>12</v>
      </c>
      <c r="H259" s="52">
        <f t="shared" si="241"/>
        <v>15</v>
      </c>
      <c r="I259" s="52">
        <f t="shared" si="241"/>
        <v>15</v>
      </c>
      <c r="J259" s="52">
        <f t="shared" si="241"/>
        <v>15</v>
      </c>
      <c r="K259" s="52">
        <f t="shared" si="241"/>
        <v>15</v>
      </c>
      <c r="L259" s="52">
        <f t="shared" si="241"/>
        <v>15</v>
      </c>
      <c r="M259" s="8"/>
      <c r="N259" s="52">
        <f t="shared" ref="N259:P259" si="242">+SUM(N260:N264)</f>
        <v>15</v>
      </c>
      <c r="O259" s="52">
        <f t="shared" si="242"/>
        <v>15</v>
      </c>
      <c r="P259" s="52">
        <f t="shared" si="242"/>
        <v>15</v>
      </c>
      <c r="Q259" s="30">
        <f>IFERROR(P259/O259-1,"n/a")</f>
        <v>0</v>
      </c>
      <c r="R259" s="30">
        <f>IFERROR(P259/N259-1,"n/a")</f>
        <v>0</v>
      </c>
      <c r="S259" s="8"/>
      <c r="T259" s="52">
        <f t="shared" ref="T259:V259" si="243">+SUM(T260:T264)</f>
        <v>15</v>
      </c>
      <c r="U259" s="52">
        <f t="shared" si="243"/>
        <v>15</v>
      </c>
      <c r="V259" s="52">
        <f t="shared" si="243"/>
        <v>15</v>
      </c>
      <c r="W259" s="30">
        <f>IFERROR(V259/U259-1,"n/a")</f>
        <v>0</v>
      </c>
      <c r="X259" s="30">
        <f>IFERROR(V259/T259-1,"n/a")</f>
        <v>0</v>
      </c>
    </row>
    <row r="260" spans="1:24" hidden="1" outlineLevel="1" x14ac:dyDescent="0.2">
      <c r="A260" s="37">
        <f>+masterfile!B239</f>
        <v>980</v>
      </c>
      <c r="B260" s="38" t="str">
        <f>+masterfile!D239</f>
        <v>980 Aktive Rechnungsabgrenzung</v>
      </c>
      <c r="C260" s="8"/>
      <c r="D260" s="51">
        <f>+VLOOKUP(A260,'b-data'!A:F,4)</f>
        <v>3</v>
      </c>
      <c r="E260" s="51">
        <f>+VLOOKUP(A260,'b-data'!A:G,5)</f>
        <v>6</v>
      </c>
      <c r="F260" s="51">
        <f>+VLOOKUP(A260,'b-data'!A:F,6)</f>
        <v>9</v>
      </c>
      <c r="G260" s="51">
        <f>+VLOOKUP(A260,'b-data'!A:G,7)</f>
        <v>12</v>
      </c>
      <c r="H260" s="51">
        <f>+VLOOKUP(A260,'b-data'!A:V,22)</f>
        <v>15</v>
      </c>
      <c r="I260" s="51">
        <f t="shared" ref="I260:I263" si="244">+U260+P260-O260</f>
        <v>15</v>
      </c>
      <c r="J260" s="51">
        <f>+VLOOKUP(A260,'b-data'!A:BR,66)</f>
        <v>15</v>
      </c>
      <c r="K260" s="51">
        <f>+VLOOKUP(A260,'b-data'!A:BR,68)</f>
        <v>15</v>
      </c>
      <c r="L260" s="51">
        <f>+VLOOKUP(A260,'b-data'!A:BR,70)</f>
        <v>15</v>
      </c>
      <c r="M260" s="8"/>
      <c r="N260" s="51">
        <f>+VLOOKUP(A260,'b-data'!A:BR,21)</f>
        <v>15</v>
      </c>
      <c r="O260" s="51">
        <f>+VLOOKUP(A260,'b-data'!A:BR,51)</f>
        <v>15</v>
      </c>
      <c r="P260" s="51">
        <f>+VLOOKUP(A260,'b-data'!A:BR,36)</f>
        <v>15</v>
      </c>
      <c r="Q260" s="34">
        <f t="shared" ref="Q260:Q263" si="245">IFERROR(P260/O260-1,"n/a")</f>
        <v>0</v>
      </c>
      <c r="R260" s="34">
        <f t="shared" ref="R260:R263" si="246">IFERROR(P260/N260-1,"n/a")</f>
        <v>0</v>
      </c>
      <c r="S260" s="8"/>
      <c r="T260" s="51">
        <f t="shared" ref="T260:T263" si="247">+H260</f>
        <v>15</v>
      </c>
      <c r="U260" s="51">
        <f>+VLOOKUP(A260,'b-data'!A:BR,52)</f>
        <v>15</v>
      </c>
      <c r="V260" s="51">
        <f t="shared" ref="V260:V263" si="248">+I260</f>
        <v>15</v>
      </c>
      <c r="W260" s="34">
        <f t="shared" ref="W260:W263" si="249">IFERROR(V260/U260-1,"n/a")</f>
        <v>0</v>
      </c>
      <c r="X260" s="34">
        <f t="shared" ref="X260:X263" si="250">IFERROR(V260/T260-1,"n/a")</f>
        <v>0</v>
      </c>
    </row>
    <row r="261" spans="1:24" hidden="1" outlineLevel="1" x14ac:dyDescent="0.2">
      <c r="A261" s="37">
        <f>+masterfile!B241</f>
        <v>984</v>
      </c>
      <c r="B261" s="38" t="str">
        <f>+masterfile!D241</f>
        <v>984 Aufwand Zölle und Verbrauchsteuern</v>
      </c>
      <c r="C261" s="8"/>
      <c r="D261" s="51">
        <f>+VLOOKUP(A261,'b-data'!A:F,4)</f>
        <v>0</v>
      </c>
      <c r="E261" s="51">
        <f>+VLOOKUP(A261,'b-data'!A:G,5)</f>
        <v>0</v>
      </c>
      <c r="F261" s="51">
        <f>+VLOOKUP(A261,'b-data'!A:F,6)</f>
        <v>0</v>
      </c>
      <c r="G261" s="51">
        <f>+VLOOKUP(A261,'b-data'!A:G,7)</f>
        <v>0</v>
      </c>
      <c r="H261" s="51">
        <f>+VLOOKUP(A261,'b-data'!A:V,22)</f>
        <v>0</v>
      </c>
      <c r="I261" s="51">
        <f t="shared" si="244"/>
        <v>0</v>
      </c>
      <c r="J261" s="51">
        <f>+VLOOKUP(A261,'b-data'!A:BR,66)</f>
        <v>0</v>
      </c>
      <c r="K261" s="51">
        <f>+VLOOKUP(A261,'b-data'!A:BR,68)</f>
        <v>0</v>
      </c>
      <c r="L261" s="51">
        <f>+VLOOKUP(A261,'b-data'!A:BR,70)</f>
        <v>0</v>
      </c>
      <c r="M261" s="8"/>
      <c r="N261" s="51">
        <f>+VLOOKUP(A261,'b-data'!A:BR,21)</f>
        <v>0</v>
      </c>
      <c r="O261" s="51">
        <f>+VLOOKUP(A261,'b-data'!A:BR,51)</f>
        <v>0</v>
      </c>
      <c r="P261" s="51">
        <f>+VLOOKUP(A261,'b-data'!A:BR,36)</f>
        <v>0</v>
      </c>
      <c r="Q261" s="34" t="str">
        <f t="shared" si="245"/>
        <v>n/a</v>
      </c>
      <c r="R261" s="34" t="str">
        <f t="shared" si="246"/>
        <v>n/a</v>
      </c>
      <c r="S261" s="8"/>
      <c r="T261" s="51">
        <f t="shared" si="247"/>
        <v>0</v>
      </c>
      <c r="U261" s="51">
        <f>+VLOOKUP(A261,'b-data'!A:BR,52)</f>
        <v>0</v>
      </c>
      <c r="V261" s="51">
        <f t="shared" si="248"/>
        <v>0</v>
      </c>
      <c r="W261" s="34" t="str">
        <f t="shared" si="249"/>
        <v>n/a</v>
      </c>
      <c r="X261" s="34" t="str">
        <f t="shared" si="250"/>
        <v>n/a</v>
      </c>
    </row>
    <row r="262" spans="1:24" hidden="1" outlineLevel="1" x14ac:dyDescent="0.2">
      <c r="A262" s="37">
        <f>+masterfile!B242</f>
        <v>985</v>
      </c>
      <c r="B262" s="38" t="str">
        <f>+masterfile!D242</f>
        <v>985 Aufwand Umsatzsteuer auf Anzahlungen</v>
      </c>
      <c r="C262" s="8"/>
      <c r="D262" s="51">
        <f>+VLOOKUP(A262,'b-data'!A:F,4)</f>
        <v>0</v>
      </c>
      <c r="E262" s="51">
        <f>+VLOOKUP(A262,'b-data'!A:G,5)</f>
        <v>0</v>
      </c>
      <c r="F262" s="51">
        <f>+VLOOKUP(A262,'b-data'!A:F,6)</f>
        <v>0</v>
      </c>
      <c r="G262" s="51">
        <f>+VLOOKUP(A262,'b-data'!A:G,7)</f>
        <v>0</v>
      </c>
      <c r="H262" s="51">
        <f>+VLOOKUP(A262,'b-data'!A:V,22)</f>
        <v>0</v>
      </c>
      <c r="I262" s="51">
        <f t="shared" si="244"/>
        <v>0</v>
      </c>
      <c r="J262" s="51">
        <f>+VLOOKUP(A262,'b-data'!A:BR,66)</f>
        <v>0</v>
      </c>
      <c r="K262" s="51">
        <f>+VLOOKUP(A262,'b-data'!A:BR,68)</f>
        <v>0</v>
      </c>
      <c r="L262" s="51">
        <f>+VLOOKUP(A262,'b-data'!A:BR,70)</f>
        <v>0</v>
      </c>
      <c r="M262" s="8"/>
      <c r="N262" s="51">
        <f>+VLOOKUP(A262,'b-data'!A:BR,21)</f>
        <v>0</v>
      </c>
      <c r="O262" s="51">
        <f>+VLOOKUP(A262,'b-data'!A:BR,51)</f>
        <v>0</v>
      </c>
      <c r="P262" s="51">
        <f>+VLOOKUP(A262,'b-data'!A:BR,36)</f>
        <v>0</v>
      </c>
      <c r="Q262" s="34" t="str">
        <f t="shared" si="245"/>
        <v>n/a</v>
      </c>
      <c r="R262" s="34" t="str">
        <f t="shared" si="246"/>
        <v>n/a</v>
      </c>
      <c r="S262" s="8"/>
      <c r="T262" s="51">
        <f t="shared" si="247"/>
        <v>0</v>
      </c>
      <c r="U262" s="51">
        <f>+VLOOKUP(A262,'b-data'!A:BR,52)</f>
        <v>0</v>
      </c>
      <c r="V262" s="51">
        <f t="shared" si="248"/>
        <v>0</v>
      </c>
      <c r="W262" s="34" t="str">
        <f t="shared" si="249"/>
        <v>n/a</v>
      </c>
      <c r="X262" s="34" t="str">
        <f t="shared" si="250"/>
        <v>n/a</v>
      </c>
    </row>
    <row r="263" spans="1:24" hidden="1" outlineLevel="1" x14ac:dyDescent="0.2">
      <c r="A263" s="37">
        <f>+masterfile!B243</f>
        <v>986</v>
      </c>
      <c r="B263" s="38" t="str">
        <f>+masterfile!D243</f>
        <v>986 Damnum/Disagio</v>
      </c>
      <c r="C263" s="8"/>
      <c r="D263" s="51">
        <f>+VLOOKUP(A263,'b-data'!A:F,4)</f>
        <v>0</v>
      </c>
      <c r="E263" s="51">
        <f>+VLOOKUP(A263,'b-data'!A:G,5)</f>
        <v>0</v>
      </c>
      <c r="F263" s="51">
        <f>+VLOOKUP(A263,'b-data'!A:F,6)</f>
        <v>0</v>
      </c>
      <c r="G263" s="51">
        <f>+VLOOKUP(A263,'b-data'!A:G,7)</f>
        <v>0</v>
      </c>
      <c r="H263" s="51">
        <f>+VLOOKUP(A263,'b-data'!A:V,22)</f>
        <v>0</v>
      </c>
      <c r="I263" s="51">
        <f t="shared" si="244"/>
        <v>0</v>
      </c>
      <c r="J263" s="51">
        <f>+VLOOKUP(A263,'b-data'!A:BR,66)</f>
        <v>0</v>
      </c>
      <c r="K263" s="51">
        <f>+VLOOKUP(A263,'b-data'!A:BR,68)</f>
        <v>0</v>
      </c>
      <c r="L263" s="51">
        <f>+VLOOKUP(A263,'b-data'!A:BR,70)</f>
        <v>0</v>
      </c>
      <c r="M263" s="8"/>
      <c r="N263" s="51">
        <f>+VLOOKUP(A263,'b-data'!A:BR,21)</f>
        <v>0</v>
      </c>
      <c r="O263" s="51">
        <f>+VLOOKUP(A263,'b-data'!A:BR,51)</f>
        <v>0</v>
      </c>
      <c r="P263" s="51">
        <f>+VLOOKUP(A263,'b-data'!A:BR,36)</f>
        <v>0</v>
      </c>
      <c r="Q263" s="34" t="str">
        <f t="shared" si="245"/>
        <v>n/a</v>
      </c>
      <c r="R263" s="34" t="str">
        <f t="shared" si="246"/>
        <v>n/a</v>
      </c>
      <c r="S263" s="8"/>
      <c r="T263" s="51">
        <f t="shared" si="247"/>
        <v>0</v>
      </c>
      <c r="U263" s="51">
        <f>+VLOOKUP(A263,'b-data'!A:BR,52)</f>
        <v>0</v>
      </c>
      <c r="V263" s="51">
        <f t="shared" si="248"/>
        <v>0</v>
      </c>
      <c r="W263" s="34" t="str">
        <f t="shared" si="249"/>
        <v>n/a</v>
      </c>
      <c r="X263" s="34" t="str">
        <f t="shared" si="250"/>
        <v>n/a</v>
      </c>
    </row>
    <row r="264" spans="1:24" collapsed="1" x14ac:dyDescent="0.2">
      <c r="B264" s="38"/>
      <c r="C264" s="8"/>
      <c r="D264" s="51"/>
      <c r="E264" s="51"/>
      <c r="F264" s="51"/>
      <c r="G264" s="51"/>
      <c r="H264" s="51"/>
      <c r="I264" s="51"/>
      <c r="J264" s="51"/>
      <c r="K264" s="51"/>
      <c r="L264" s="51"/>
      <c r="M264" s="8"/>
      <c r="N264" s="51"/>
      <c r="O264" s="51"/>
      <c r="P264" s="51"/>
      <c r="S264" s="8"/>
      <c r="T264" s="51"/>
      <c r="U264" s="51"/>
      <c r="V264" s="51"/>
    </row>
    <row r="265" spans="1:24" x14ac:dyDescent="0.2">
      <c r="B265" s="25" t="str">
        <f>+dict!C1638</f>
        <v>D. Aktive latente Steuern</v>
      </c>
      <c r="C265" s="8"/>
      <c r="D265" s="52">
        <f>+D266</f>
        <v>0</v>
      </c>
      <c r="E265" s="52">
        <f t="shared" ref="E265:L265" si="251">+E266</f>
        <v>0</v>
      </c>
      <c r="F265" s="52">
        <f>+F266</f>
        <v>0</v>
      </c>
      <c r="G265" s="52">
        <f t="shared" si="251"/>
        <v>0</v>
      </c>
      <c r="H265" s="52">
        <f t="shared" si="251"/>
        <v>0</v>
      </c>
      <c r="I265" s="52">
        <f t="shared" si="251"/>
        <v>0</v>
      </c>
      <c r="J265" s="52">
        <f t="shared" si="251"/>
        <v>0</v>
      </c>
      <c r="K265" s="52">
        <f t="shared" si="251"/>
        <v>0</v>
      </c>
      <c r="L265" s="52">
        <f t="shared" si="251"/>
        <v>0</v>
      </c>
      <c r="M265" s="8"/>
      <c r="N265" s="52">
        <f t="shared" ref="N265:P265" si="252">+N266</f>
        <v>0</v>
      </c>
      <c r="O265" s="52">
        <f t="shared" si="252"/>
        <v>0</v>
      </c>
      <c r="P265" s="52">
        <f t="shared" si="252"/>
        <v>0</v>
      </c>
      <c r="Q265" s="30" t="str">
        <f>IFERROR(P265/O265-1,"n/a")</f>
        <v>n/a</v>
      </c>
      <c r="R265" s="30" t="str">
        <f>IFERROR(P265/N265-1,"n/a")</f>
        <v>n/a</v>
      </c>
      <c r="S265" s="8"/>
      <c r="T265" s="52">
        <f t="shared" ref="T265:V265" si="253">+T266</f>
        <v>0</v>
      </c>
      <c r="U265" s="52">
        <f t="shared" si="253"/>
        <v>0</v>
      </c>
      <c r="V265" s="52">
        <f t="shared" si="253"/>
        <v>0</v>
      </c>
      <c r="W265" s="30" t="str">
        <f>IFERROR(V265/U265-1,"n/a")</f>
        <v>n/a</v>
      </c>
      <c r="X265" s="30" t="str">
        <f>IFERROR(V265/T265-1,"n/a")</f>
        <v>n/a</v>
      </c>
    </row>
    <row r="266" spans="1:24" hidden="1" outlineLevel="1" x14ac:dyDescent="0.2">
      <c r="A266" s="37">
        <f>+masterfile!B240</f>
        <v>983</v>
      </c>
      <c r="B266" s="38" t="str">
        <f>+masterfile!D240</f>
        <v>983 Aktive latente Steuern</v>
      </c>
      <c r="C266" s="8"/>
      <c r="D266" s="51">
        <f>+VLOOKUP(A266,'b-data'!A:F,4)</f>
        <v>0</v>
      </c>
      <c r="E266" s="51">
        <f>+VLOOKUP(A266,'b-data'!A:G,5)</f>
        <v>0</v>
      </c>
      <c r="F266" s="51">
        <f>+VLOOKUP(A266,'b-data'!A:F,6)</f>
        <v>0</v>
      </c>
      <c r="G266" s="51">
        <f>+VLOOKUP(A266,'b-data'!A:G,7)</f>
        <v>0</v>
      </c>
      <c r="H266" s="51">
        <f>+VLOOKUP(A266,'b-data'!A:V,22)</f>
        <v>0</v>
      </c>
      <c r="I266" s="51">
        <f t="shared" ref="I266" si="254">+U266+P266-O266</f>
        <v>0</v>
      </c>
      <c r="J266" s="51">
        <f>+VLOOKUP(A266,'b-data'!A:BR,66)</f>
        <v>0</v>
      </c>
      <c r="K266" s="51">
        <f>+VLOOKUP(A266,'b-data'!A:BR,68)</f>
        <v>0</v>
      </c>
      <c r="L266" s="51">
        <f>+VLOOKUP(A266,'b-data'!A:BR,70)</f>
        <v>0</v>
      </c>
      <c r="M266" s="8"/>
      <c r="N266" s="51">
        <f>+VLOOKUP(A266,'b-data'!A:BR,21)</f>
        <v>0</v>
      </c>
      <c r="O266" s="51">
        <f>+VLOOKUP(A266,'b-data'!A:BR,51)</f>
        <v>0</v>
      </c>
      <c r="P266" s="51">
        <f>+VLOOKUP(A266,'b-data'!A:BR,36)</f>
        <v>0</v>
      </c>
      <c r="Q266" s="34" t="str">
        <f t="shared" ref="Q266" si="255">IFERROR(P266/O266-1,"n/a")</f>
        <v>n/a</v>
      </c>
      <c r="R266" s="34" t="str">
        <f t="shared" ref="R266" si="256">IFERROR(P266/N266-1,"n/a")</f>
        <v>n/a</v>
      </c>
      <c r="S266" s="8"/>
      <c r="T266" s="51">
        <f t="shared" ref="T266" si="257">+H266</f>
        <v>0</v>
      </c>
      <c r="U266" s="51">
        <f>+VLOOKUP(A266,'b-data'!A:BR,52)</f>
        <v>0</v>
      </c>
      <c r="V266" s="51">
        <f t="shared" ref="V266" si="258">+I266</f>
        <v>0</v>
      </c>
      <c r="W266" s="34" t="str">
        <f t="shared" ref="W266" si="259">IFERROR(V266/U266-1,"n/a")</f>
        <v>n/a</v>
      </c>
      <c r="X266" s="34" t="str">
        <f t="shared" ref="X266" si="260">IFERROR(V266/T266-1,"n/a")</f>
        <v>n/a</v>
      </c>
    </row>
    <row r="267" spans="1:24" collapsed="1" x14ac:dyDescent="0.2">
      <c r="B267" s="26"/>
      <c r="C267" s="8"/>
      <c r="D267" s="51"/>
      <c r="E267" s="51"/>
      <c r="F267" s="51"/>
      <c r="G267" s="51"/>
      <c r="H267" s="51"/>
      <c r="I267" s="51"/>
      <c r="J267" s="51"/>
      <c r="K267" s="51"/>
      <c r="L267" s="51"/>
      <c r="M267" s="8"/>
      <c r="N267" s="51"/>
      <c r="O267" s="51"/>
      <c r="P267" s="51"/>
      <c r="S267" s="8"/>
      <c r="T267" s="51"/>
      <c r="U267" s="51"/>
      <c r="V267" s="51"/>
    </row>
    <row r="268" spans="1:24" x14ac:dyDescent="0.2">
      <c r="B268" s="28" t="str">
        <f>+dict!C1639</f>
        <v>Passiva</v>
      </c>
      <c r="C268" s="8"/>
      <c r="D268" s="50">
        <f t="shared" ref="D268:L268" si="261">+D270+D317+D354+D489+D492</f>
        <v>-17519.591070219787</v>
      </c>
      <c r="E268" s="50">
        <f t="shared" si="261"/>
        <v>-18318.546129359296</v>
      </c>
      <c r="F268" s="50">
        <f t="shared" si="261"/>
        <v>-19206.965003910438</v>
      </c>
      <c r="G268" s="50">
        <f t="shared" si="261"/>
        <v>-20170.325381321039</v>
      </c>
      <c r="H268" s="50">
        <f t="shared" si="261"/>
        <v>-21187.957696629051</v>
      </c>
      <c r="I268" s="50">
        <f t="shared" si="261"/>
        <v>-21618.857889282925</v>
      </c>
      <c r="J268" s="50">
        <f t="shared" si="261"/>
        <v>-28928.904320415906</v>
      </c>
      <c r="K268" s="50">
        <f t="shared" si="261"/>
        <v>-33109.977204349765</v>
      </c>
      <c r="L268" s="50">
        <f t="shared" si="261"/>
        <v>-37664.979663465558</v>
      </c>
      <c r="M268" s="8"/>
      <c r="N268" s="50">
        <f>+N270+N317+N354+N489+N492</f>
        <v>-21187.957696629051</v>
      </c>
      <c r="O268" s="50">
        <f>+O270+O317+O354+O489+O492</f>
        <v>-25023.445810213827</v>
      </c>
      <c r="P268" s="50">
        <f>+P270+P317+P354+P489+P492</f>
        <v>-21618.857889282925</v>
      </c>
      <c r="Q268" s="29">
        <f>IFERROR(P268/O268-1,"n/a")</f>
        <v>-0.13605591918684723</v>
      </c>
      <c r="R268" s="29">
        <f>IFERROR(P268/N268-1,"n/a")</f>
        <v>2.0337032894983897E-2</v>
      </c>
      <c r="S268" s="8"/>
      <c r="T268" s="50">
        <f>+T270+T317+T354+T489+T492</f>
        <v>-21187.957696629051</v>
      </c>
      <c r="U268" s="50">
        <f>+U270+U317+U354+U489+U492</f>
        <v>-25023.445810213827</v>
      </c>
      <c r="V268" s="50">
        <f>+V270+V317+V354+V489+V492</f>
        <v>-21618.857889282925</v>
      </c>
      <c r="W268" s="29">
        <f>IFERROR(V268/U268-1,"n/a")</f>
        <v>-0.13605591918684723</v>
      </c>
      <c r="X268" s="29">
        <f>IFERROR(V268/T268-1,"n/a")</f>
        <v>2.0337032894983897E-2</v>
      </c>
    </row>
    <row r="269" spans="1:24" x14ac:dyDescent="0.2">
      <c r="C269" s="8"/>
      <c r="D269" s="51"/>
      <c r="E269" s="51"/>
      <c r="F269" s="51"/>
      <c r="G269" s="51"/>
      <c r="H269" s="51"/>
      <c r="I269" s="51"/>
      <c r="J269" s="51"/>
      <c r="K269" s="51"/>
      <c r="L269" s="51"/>
      <c r="M269" s="8"/>
      <c r="N269" s="51"/>
      <c r="O269" s="51"/>
      <c r="P269" s="51"/>
      <c r="S269" s="8"/>
      <c r="T269" s="51"/>
      <c r="U269" s="51"/>
      <c r="V269" s="51"/>
    </row>
    <row r="270" spans="1:24" x14ac:dyDescent="0.2">
      <c r="B270" s="25" t="str">
        <f>+dict!C1640</f>
        <v>A. Eigenkapital</v>
      </c>
      <c r="C270" s="8"/>
      <c r="D270" s="52">
        <f>+D272+D276+D285+D305+D315</f>
        <v>-14997.553875828642</v>
      </c>
      <c r="E270" s="52">
        <f t="shared" ref="E270" si="262">+E272+E276+E285+E305+E315</f>
        <v>-15167.897596916142</v>
      </c>
      <c r="F270" s="52">
        <f>+F272+F276+F285+F305+F315</f>
        <v>-15411.382298484275</v>
      </c>
      <c r="G270" s="52">
        <f t="shared" ref="G270:L270" si="263">+G272+G276+G285+G305+G315</f>
        <v>-15710.331280130451</v>
      </c>
      <c r="H270" s="52">
        <f t="shared" si="263"/>
        <v>-16038.987210455271</v>
      </c>
      <c r="I270" s="52">
        <f t="shared" si="263"/>
        <v>-16469.887403109147</v>
      </c>
      <c r="J270" s="52">
        <f t="shared" si="263"/>
        <v>-23779.933834242129</v>
      </c>
      <c r="K270" s="52">
        <f t="shared" si="263"/>
        <v>-27961.006718175984</v>
      </c>
      <c r="L270" s="52">
        <f t="shared" si="263"/>
        <v>-32516.009177291773</v>
      </c>
      <c r="M270" s="8"/>
      <c r="N270" s="52">
        <f t="shared" ref="N270:P270" si="264">+N272+N276+N285+N305+N315</f>
        <v>-16038.987210455271</v>
      </c>
      <c r="O270" s="52">
        <f t="shared" si="264"/>
        <v>-19874.47532404005</v>
      </c>
      <c r="P270" s="52">
        <f t="shared" si="264"/>
        <v>-16469.887403109147</v>
      </c>
      <c r="Q270" s="30">
        <f>IFERROR(P270/O270-1,"n/a")</f>
        <v>-0.17130454341165591</v>
      </c>
      <c r="R270" s="30">
        <f>IFERROR(P270/N270-1,"n/a")</f>
        <v>2.686579813300094E-2</v>
      </c>
      <c r="S270" s="8"/>
      <c r="T270" s="52">
        <f t="shared" ref="T270:V270" si="265">+T272+T276+T285+T305+T315</f>
        <v>-16038.987210455271</v>
      </c>
      <c r="U270" s="52">
        <f t="shared" si="265"/>
        <v>-19874.47532404005</v>
      </c>
      <c r="V270" s="52">
        <f t="shared" si="265"/>
        <v>-16469.887403109147</v>
      </c>
      <c r="W270" s="30">
        <f>IFERROR(V270/U270-1,"n/a")</f>
        <v>-0.17130454341165591</v>
      </c>
      <c r="X270" s="30">
        <f>IFERROR(V270/T270-1,"n/a")</f>
        <v>2.686579813300094E-2</v>
      </c>
    </row>
    <row r="271" spans="1:24" x14ac:dyDescent="0.2">
      <c r="C271" s="8"/>
      <c r="D271" s="51"/>
      <c r="E271" s="51"/>
      <c r="F271" s="51"/>
      <c r="G271" s="51"/>
      <c r="H271" s="51"/>
      <c r="I271" s="51"/>
      <c r="J271" s="51"/>
      <c r="K271" s="51"/>
      <c r="L271" s="51"/>
      <c r="M271" s="8"/>
      <c r="N271" s="51"/>
      <c r="O271" s="51"/>
      <c r="P271" s="51"/>
      <c r="S271" s="8"/>
      <c r="T271" s="51"/>
      <c r="U271" s="51"/>
      <c r="V271" s="51"/>
    </row>
    <row r="272" spans="1:24" x14ac:dyDescent="0.2">
      <c r="B272" s="38" t="str">
        <f>+dict!C1641</f>
        <v>I. Gezeichnetes Kapital</v>
      </c>
      <c r="C272" s="8"/>
      <c r="D272" s="51">
        <f>+SUM(D273:D275)</f>
        <v>-25</v>
      </c>
      <c r="E272" s="51">
        <f t="shared" ref="E272" si="266">+SUM(E273:E275)</f>
        <v>-25</v>
      </c>
      <c r="F272" s="51">
        <f>+SUM(F273:F275)</f>
        <v>-25</v>
      </c>
      <c r="G272" s="51">
        <f t="shared" ref="G272:L272" si="267">+SUM(G273:G275)</f>
        <v>-25</v>
      </c>
      <c r="H272" s="51">
        <f t="shared" si="267"/>
        <v>-25</v>
      </c>
      <c r="I272" s="51">
        <f t="shared" si="267"/>
        <v>-25</v>
      </c>
      <c r="J272" s="51">
        <f t="shared" si="267"/>
        <v>-25</v>
      </c>
      <c r="K272" s="51">
        <f t="shared" si="267"/>
        <v>-25</v>
      </c>
      <c r="L272" s="51">
        <f t="shared" si="267"/>
        <v>-25</v>
      </c>
      <c r="M272" s="8"/>
      <c r="N272" s="51">
        <f t="shared" ref="N272:P272" si="268">+SUM(N273:N275)</f>
        <v>-25</v>
      </c>
      <c r="O272" s="51">
        <f t="shared" si="268"/>
        <v>-25</v>
      </c>
      <c r="P272" s="51">
        <f t="shared" si="268"/>
        <v>-25</v>
      </c>
      <c r="Q272" s="34">
        <f t="shared" ref="Q272" si="269">IFERROR(P272/O272-1,"n/a")</f>
        <v>0</v>
      </c>
      <c r="R272" s="34">
        <f t="shared" ref="R272" si="270">IFERROR(P272/N272-1,"n/a")</f>
        <v>0</v>
      </c>
      <c r="S272" s="8"/>
      <c r="T272" s="51">
        <f t="shared" ref="T272:V272" si="271">+SUM(T273:T275)</f>
        <v>-25</v>
      </c>
      <c r="U272" s="51">
        <f t="shared" si="271"/>
        <v>-25</v>
      </c>
      <c r="V272" s="51">
        <f t="shared" si="271"/>
        <v>-25</v>
      </c>
      <c r="W272" s="34">
        <f t="shared" ref="W272" si="272">IFERROR(V272/U272-1,"n/a")</f>
        <v>0</v>
      </c>
      <c r="X272" s="34">
        <f t="shared" ref="X272" si="273">IFERROR(V272/T272-1,"n/a")</f>
        <v>0</v>
      </c>
    </row>
    <row r="273" spans="1:24" hidden="1" outlineLevel="1" x14ac:dyDescent="0.2">
      <c r="A273" s="37">
        <f>+masterfile!B165</f>
        <v>800</v>
      </c>
      <c r="B273" s="39" t="str">
        <f>+masterfile!D165</f>
        <v>800 Gezeichnetes Kapital</v>
      </c>
      <c r="C273" s="8"/>
      <c r="D273" s="51">
        <f>+VLOOKUP(A273,'b-data'!A:F,4)</f>
        <v>-25</v>
      </c>
      <c r="E273" s="51">
        <f>+VLOOKUP(A273,'b-data'!A:G,5)</f>
        <v>-25</v>
      </c>
      <c r="F273" s="51">
        <f>+VLOOKUP(A273,'b-data'!A:F,6)</f>
        <v>-25</v>
      </c>
      <c r="G273" s="51">
        <f>+VLOOKUP(A273,'b-data'!A:G,7)</f>
        <v>-25</v>
      </c>
      <c r="H273" s="51">
        <f>+VLOOKUP(A273,'b-data'!A:V,22)</f>
        <v>-25</v>
      </c>
      <c r="I273" s="51">
        <f t="shared" ref="I273:I274" si="274">+U273+P273-O273</f>
        <v>-25</v>
      </c>
      <c r="J273" s="51">
        <f>+VLOOKUP(A273,'b-data'!A:BR,66)</f>
        <v>-25</v>
      </c>
      <c r="K273" s="51">
        <f>+VLOOKUP(A273,'b-data'!A:BR,68)</f>
        <v>-25</v>
      </c>
      <c r="L273" s="51">
        <f>+VLOOKUP(A273,'b-data'!A:BR,70)</f>
        <v>-25</v>
      </c>
      <c r="M273" s="8"/>
      <c r="N273" s="51">
        <f>+VLOOKUP(A273,'b-data'!A:BR,21)</f>
        <v>-25</v>
      </c>
      <c r="O273" s="51">
        <f>+VLOOKUP(A273,'b-data'!A:BR,51)</f>
        <v>-25</v>
      </c>
      <c r="P273" s="51">
        <f>+VLOOKUP(A273,'b-data'!A:BR,36)</f>
        <v>-25</v>
      </c>
      <c r="Q273" s="34">
        <f t="shared" ref="Q273:Q274" si="275">IFERROR(P273/O273-1,"n/a")</f>
        <v>0</v>
      </c>
      <c r="R273" s="34">
        <f t="shared" ref="R273:R274" si="276">IFERROR(P273/N273-1,"n/a")</f>
        <v>0</v>
      </c>
      <c r="S273" s="8"/>
      <c r="T273" s="51">
        <f t="shared" ref="T273:T274" si="277">+H273</f>
        <v>-25</v>
      </c>
      <c r="U273" s="51">
        <f>+VLOOKUP(A273,'b-data'!A:BR,52)</f>
        <v>-25</v>
      </c>
      <c r="V273" s="51">
        <f t="shared" ref="V273:V274" si="278">+I273</f>
        <v>-25</v>
      </c>
      <c r="W273" s="34">
        <f t="shared" ref="W273:W274" si="279">IFERROR(V273/U273-1,"n/a")</f>
        <v>0</v>
      </c>
      <c r="X273" s="34">
        <f t="shared" ref="X273:X274" si="280">IFERROR(V273/T273-1,"n/a")</f>
        <v>0</v>
      </c>
    </row>
    <row r="274" spans="1:24" hidden="1" outlineLevel="1" x14ac:dyDescent="0.2">
      <c r="A274" s="37">
        <f>+masterfile!B166</f>
        <v>809</v>
      </c>
      <c r="B274" s="39" t="str">
        <f>+masterfile!D166</f>
        <v>809 Kapitalerhöhung aus Gesellschaftsmitteln</v>
      </c>
      <c r="C274" s="8"/>
      <c r="D274" s="51">
        <f>+VLOOKUP(A274,'b-data'!A:F,4)</f>
        <v>0</v>
      </c>
      <c r="E274" s="51">
        <f>+VLOOKUP(A274,'b-data'!A:G,5)</f>
        <v>0</v>
      </c>
      <c r="F274" s="51">
        <f>+VLOOKUP(A274,'b-data'!A:F,6)</f>
        <v>0</v>
      </c>
      <c r="G274" s="51">
        <f>+VLOOKUP(A274,'b-data'!A:G,7)</f>
        <v>0</v>
      </c>
      <c r="H274" s="51">
        <f>+VLOOKUP(A274,'b-data'!A:V,22)</f>
        <v>0</v>
      </c>
      <c r="I274" s="51">
        <f t="shared" si="274"/>
        <v>0</v>
      </c>
      <c r="J274" s="51">
        <f>+VLOOKUP(A274,'b-data'!A:BR,66)</f>
        <v>0</v>
      </c>
      <c r="K274" s="51">
        <f>+VLOOKUP(A274,'b-data'!A:BR,68)</f>
        <v>0</v>
      </c>
      <c r="L274" s="51">
        <f>+VLOOKUP(A274,'b-data'!A:BR,70)</f>
        <v>0</v>
      </c>
      <c r="M274" s="8"/>
      <c r="N274" s="51">
        <f>+VLOOKUP(A274,'b-data'!A:BR,21)</f>
        <v>0</v>
      </c>
      <c r="O274" s="51">
        <f>+VLOOKUP(A274,'b-data'!A:BR,51)</f>
        <v>0</v>
      </c>
      <c r="P274" s="51">
        <f>+VLOOKUP(A274,'b-data'!A:BR,36)</f>
        <v>0</v>
      </c>
      <c r="Q274" s="34" t="str">
        <f t="shared" si="275"/>
        <v>n/a</v>
      </c>
      <c r="R274" s="34" t="str">
        <f t="shared" si="276"/>
        <v>n/a</v>
      </c>
      <c r="S274" s="8"/>
      <c r="T274" s="51">
        <f t="shared" si="277"/>
        <v>0</v>
      </c>
      <c r="U274" s="51">
        <f>+VLOOKUP(A274,'b-data'!A:BR,52)</f>
        <v>0</v>
      </c>
      <c r="V274" s="51">
        <f t="shared" si="278"/>
        <v>0</v>
      </c>
      <c r="W274" s="34" t="str">
        <f t="shared" si="279"/>
        <v>n/a</v>
      </c>
      <c r="X274" s="34" t="str">
        <f t="shared" si="280"/>
        <v>n/a</v>
      </c>
    </row>
    <row r="275" spans="1:24" collapsed="1" x14ac:dyDescent="0.2">
      <c r="B275" s="38"/>
      <c r="C275" s="8"/>
      <c r="D275" s="51"/>
      <c r="E275" s="51"/>
      <c r="F275" s="51"/>
      <c r="G275" s="51"/>
      <c r="H275" s="51"/>
      <c r="I275" s="51"/>
      <c r="J275" s="51"/>
      <c r="K275" s="51"/>
      <c r="L275" s="51"/>
      <c r="M275" s="8"/>
      <c r="N275" s="51"/>
      <c r="O275" s="51"/>
      <c r="P275" s="51"/>
      <c r="S275" s="8"/>
      <c r="T275" s="51"/>
      <c r="U275" s="51"/>
      <c r="V275" s="51"/>
    </row>
    <row r="276" spans="1:24" x14ac:dyDescent="0.2">
      <c r="B276" s="38" t="str">
        <f>+dict!C1642</f>
        <v>II. Kapitalrücklage</v>
      </c>
      <c r="C276" s="8"/>
      <c r="D276" s="51">
        <f>+SUM(D277:D284)</f>
        <v>0</v>
      </c>
      <c r="E276" s="51">
        <f t="shared" ref="E276" si="281">+SUM(E277:E284)</f>
        <v>0</v>
      </c>
      <c r="F276" s="51">
        <f>+SUM(F277:F284)</f>
        <v>0</v>
      </c>
      <c r="G276" s="51">
        <f t="shared" ref="G276:L276" si="282">+SUM(G277:G284)</f>
        <v>0</v>
      </c>
      <c r="H276" s="51">
        <f t="shared" si="282"/>
        <v>0</v>
      </c>
      <c r="I276" s="51">
        <f t="shared" si="282"/>
        <v>0</v>
      </c>
      <c r="J276" s="51">
        <f t="shared" si="282"/>
        <v>0</v>
      </c>
      <c r="K276" s="51">
        <f t="shared" si="282"/>
        <v>0</v>
      </c>
      <c r="L276" s="51">
        <f t="shared" si="282"/>
        <v>0</v>
      </c>
      <c r="M276" s="8"/>
      <c r="N276" s="51">
        <f t="shared" ref="N276:P276" si="283">+SUM(N277:N284)</f>
        <v>0</v>
      </c>
      <c r="O276" s="51">
        <f t="shared" si="283"/>
        <v>0</v>
      </c>
      <c r="P276" s="51">
        <f t="shared" si="283"/>
        <v>0</v>
      </c>
      <c r="Q276" s="34" t="str">
        <f t="shared" ref="Q276" si="284">IFERROR(P276/O276-1,"n/a")</f>
        <v>n/a</v>
      </c>
      <c r="R276" s="34" t="str">
        <f t="shared" ref="R276" si="285">IFERROR(P276/N276-1,"n/a")</f>
        <v>n/a</v>
      </c>
      <c r="S276" s="8"/>
      <c r="T276" s="51">
        <f t="shared" ref="T276:V276" si="286">+SUM(T277:T284)</f>
        <v>0</v>
      </c>
      <c r="U276" s="51">
        <f t="shared" si="286"/>
        <v>0</v>
      </c>
      <c r="V276" s="51">
        <f t="shared" si="286"/>
        <v>0</v>
      </c>
      <c r="W276" s="34" t="str">
        <f t="shared" ref="W276" si="287">IFERROR(V276/U276-1,"n/a")</f>
        <v>n/a</v>
      </c>
      <c r="X276" s="34" t="str">
        <f t="shared" ref="X276" si="288">IFERROR(V276/T276-1,"n/a")</f>
        <v>n/a</v>
      </c>
    </row>
    <row r="277" spans="1:24" hidden="1" outlineLevel="1" x14ac:dyDescent="0.2">
      <c r="A277" s="37">
        <f>+masterfile!B176</f>
        <v>840</v>
      </c>
      <c r="B277" s="39" t="str">
        <f>+masterfile!D176</f>
        <v>840 Kapitalrücklage</v>
      </c>
      <c r="C277" s="8"/>
      <c r="D277" s="51">
        <f>+VLOOKUP(A277,'b-data'!A:F,4)</f>
        <v>0</v>
      </c>
      <c r="E277" s="51">
        <f>+VLOOKUP(A277,'b-data'!A:G,5)</f>
        <v>0</v>
      </c>
      <c r="F277" s="51">
        <f>+VLOOKUP(A277,'b-data'!A:F,6)</f>
        <v>0</v>
      </c>
      <c r="G277" s="51">
        <f>+VLOOKUP(A277,'b-data'!A:G,7)</f>
        <v>0</v>
      </c>
      <c r="H277" s="51">
        <f>+VLOOKUP(A277,'b-data'!A:V,22)</f>
        <v>0</v>
      </c>
      <c r="I277" s="51">
        <f t="shared" ref="I277:I283" si="289">+U277+P277-O277</f>
        <v>0</v>
      </c>
      <c r="J277" s="51">
        <f>+VLOOKUP(A277,'b-data'!A:BR,66)</f>
        <v>0</v>
      </c>
      <c r="K277" s="51">
        <f>+VLOOKUP(A277,'b-data'!A:BR,68)</f>
        <v>0</v>
      </c>
      <c r="L277" s="51">
        <f>+VLOOKUP(A277,'b-data'!A:BR,70)</f>
        <v>0</v>
      </c>
      <c r="M277" s="8"/>
      <c r="N277" s="51">
        <f>+VLOOKUP(A277,'b-data'!A:BR,21)</f>
        <v>0</v>
      </c>
      <c r="O277" s="51">
        <f>+VLOOKUP(A277,'b-data'!A:BR,51)</f>
        <v>0</v>
      </c>
      <c r="P277" s="51">
        <f>+VLOOKUP(A277,'b-data'!A:BR,36)</f>
        <v>0</v>
      </c>
      <c r="Q277" s="34" t="str">
        <f t="shared" ref="Q277:Q283" si="290">IFERROR(P277/O277-1,"n/a")</f>
        <v>n/a</v>
      </c>
      <c r="R277" s="34" t="str">
        <f t="shared" ref="R277:R283" si="291">IFERROR(P277/N277-1,"n/a")</f>
        <v>n/a</v>
      </c>
      <c r="S277" s="8"/>
      <c r="T277" s="51">
        <f t="shared" ref="T277:T283" si="292">+H277</f>
        <v>0</v>
      </c>
      <c r="U277" s="51">
        <f>+VLOOKUP(A277,'b-data'!A:BR,52)</f>
        <v>0</v>
      </c>
      <c r="V277" s="51">
        <f t="shared" ref="V277:V283" si="293">+I277</f>
        <v>0</v>
      </c>
      <c r="W277" s="34" t="str">
        <f t="shared" ref="W277:W283" si="294">IFERROR(V277/U277-1,"n/a")</f>
        <v>n/a</v>
      </c>
      <c r="X277" s="34" t="str">
        <f t="shared" ref="X277:X283" si="295">IFERROR(V277/T277-1,"n/a")</f>
        <v>n/a</v>
      </c>
    </row>
    <row r="278" spans="1:24" hidden="1" outlineLevel="1" x14ac:dyDescent="0.2">
      <c r="A278" s="37">
        <f>+masterfile!B177</f>
        <v>841</v>
      </c>
      <c r="B278" s="39" t="str">
        <f>+masterfile!D177</f>
        <v>841 Kapitalrücklage/Anteile ü. Nennbetrag</v>
      </c>
      <c r="C278" s="8"/>
      <c r="D278" s="51">
        <f>+VLOOKUP(A278,'b-data'!A:F,4)</f>
        <v>0</v>
      </c>
      <c r="E278" s="51">
        <f>+VLOOKUP(A278,'b-data'!A:G,5)</f>
        <v>0</v>
      </c>
      <c r="F278" s="51">
        <f>+VLOOKUP(A278,'b-data'!A:F,6)</f>
        <v>0</v>
      </c>
      <c r="G278" s="51">
        <f>+VLOOKUP(A278,'b-data'!A:G,7)</f>
        <v>0</v>
      </c>
      <c r="H278" s="51">
        <f>+VLOOKUP(A278,'b-data'!A:V,22)</f>
        <v>0</v>
      </c>
      <c r="I278" s="51">
        <f t="shared" si="289"/>
        <v>0</v>
      </c>
      <c r="J278" s="51">
        <f>+VLOOKUP(A278,'b-data'!A:BR,66)</f>
        <v>0</v>
      </c>
      <c r="K278" s="51">
        <f>+VLOOKUP(A278,'b-data'!A:BR,68)</f>
        <v>0</v>
      </c>
      <c r="L278" s="51">
        <f>+VLOOKUP(A278,'b-data'!A:BR,70)</f>
        <v>0</v>
      </c>
      <c r="M278" s="8"/>
      <c r="N278" s="51">
        <f>+VLOOKUP(A278,'b-data'!A:BR,21)</f>
        <v>0</v>
      </c>
      <c r="O278" s="51">
        <f>+VLOOKUP(A278,'b-data'!A:BR,51)</f>
        <v>0</v>
      </c>
      <c r="P278" s="51">
        <f>+VLOOKUP(A278,'b-data'!A:BR,36)</f>
        <v>0</v>
      </c>
      <c r="Q278" s="34" t="str">
        <f t="shared" si="290"/>
        <v>n/a</v>
      </c>
      <c r="R278" s="34" t="str">
        <f t="shared" si="291"/>
        <v>n/a</v>
      </c>
      <c r="S278" s="8"/>
      <c r="T278" s="51">
        <f t="shared" si="292"/>
        <v>0</v>
      </c>
      <c r="U278" s="51">
        <f>+VLOOKUP(A278,'b-data'!A:BR,52)</f>
        <v>0</v>
      </c>
      <c r="V278" s="51">
        <f t="shared" si="293"/>
        <v>0</v>
      </c>
      <c r="W278" s="34" t="str">
        <f t="shared" si="294"/>
        <v>n/a</v>
      </c>
      <c r="X278" s="34" t="str">
        <f t="shared" si="295"/>
        <v>n/a</v>
      </c>
    </row>
    <row r="279" spans="1:24" hidden="1" outlineLevel="1" x14ac:dyDescent="0.2">
      <c r="A279" s="37">
        <f>+masterfile!B178</f>
        <v>842</v>
      </c>
      <c r="B279" s="39" t="str">
        <f>+masterfile!D178</f>
        <v>842 Kapitalrückl./Ausgabe Schuldverschr.</v>
      </c>
      <c r="C279" s="8"/>
      <c r="D279" s="51">
        <f>+VLOOKUP(A279,'b-data'!A:F,4)</f>
        <v>0</v>
      </c>
      <c r="E279" s="51">
        <f>+VLOOKUP(A279,'b-data'!A:G,5)</f>
        <v>0</v>
      </c>
      <c r="F279" s="51">
        <f>+VLOOKUP(A279,'b-data'!A:F,6)</f>
        <v>0</v>
      </c>
      <c r="G279" s="51">
        <f>+VLOOKUP(A279,'b-data'!A:G,7)</f>
        <v>0</v>
      </c>
      <c r="H279" s="51">
        <f>+VLOOKUP(A279,'b-data'!A:V,22)</f>
        <v>0</v>
      </c>
      <c r="I279" s="51">
        <f t="shared" si="289"/>
        <v>0</v>
      </c>
      <c r="J279" s="51">
        <f>+VLOOKUP(A279,'b-data'!A:BR,66)</f>
        <v>0</v>
      </c>
      <c r="K279" s="51">
        <f>+VLOOKUP(A279,'b-data'!A:BR,68)</f>
        <v>0</v>
      </c>
      <c r="L279" s="51">
        <f>+VLOOKUP(A279,'b-data'!A:BR,70)</f>
        <v>0</v>
      </c>
      <c r="M279" s="8"/>
      <c r="N279" s="51">
        <f>+VLOOKUP(A279,'b-data'!A:BR,21)</f>
        <v>0</v>
      </c>
      <c r="O279" s="51">
        <f>+VLOOKUP(A279,'b-data'!A:BR,51)</f>
        <v>0</v>
      </c>
      <c r="P279" s="51">
        <f>+VLOOKUP(A279,'b-data'!A:BR,36)</f>
        <v>0</v>
      </c>
      <c r="Q279" s="34" t="str">
        <f t="shared" si="290"/>
        <v>n/a</v>
      </c>
      <c r="R279" s="34" t="str">
        <f t="shared" si="291"/>
        <v>n/a</v>
      </c>
      <c r="S279" s="8"/>
      <c r="T279" s="51">
        <f t="shared" si="292"/>
        <v>0</v>
      </c>
      <c r="U279" s="51">
        <f>+VLOOKUP(A279,'b-data'!A:BR,52)</f>
        <v>0</v>
      </c>
      <c r="V279" s="51">
        <f t="shared" si="293"/>
        <v>0</v>
      </c>
      <c r="W279" s="34" t="str">
        <f t="shared" si="294"/>
        <v>n/a</v>
      </c>
      <c r="X279" s="34" t="str">
        <f t="shared" si="295"/>
        <v>n/a</v>
      </c>
    </row>
    <row r="280" spans="1:24" hidden="1" outlineLevel="1" x14ac:dyDescent="0.2">
      <c r="A280" s="37">
        <f>+masterfile!B179</f>
        <v>843</v>
      </c>
      <c r="B280" s="39" t="str">
        <f>+masterfile!D179</f>
        <v>843 Kapitalrücklage gg.Vorzugsgewährung</v>
      </c>
      <c r="C280" s="8"/>
      <c r="D280" s="51">
        <f>+VLOOKUP(A280,'b-data'!A:F,4)</f>
        <v>0</v>
      </c>
      <c r="E280" s="51">
        <f>+VLOOKUP(A280,'b-data'!A:G,5)</f>
        <v>0</v>
      </c>
      <c r="F280" s="51">
        <f>+VLOOKUP(A280,'b-data'!A:F,6)</f>
        <v>0</v>
      </c>
      <c r="G280" s="51">
        <f>+VLOOKUP(A280,'b-data'!A:G,7)</f>
        <v>0</v>
      </c>
      <c r="H280" s="51">
        <f>+VLOOKUP(A280,'b-data'!A:V,22)</f>
        <v>0</v>
      </c>
      <c r="I280" s="51">
        <f t="shared" si="289"/>
        <v>0</v>
      </c>
      <c r="J280" s="51">
        <f>+VLOOKUP(A280,'b-data'!A:BR,66)</f>
        <v>0</v>
      </c>
      <c r="K280" s="51">
        <f>+VLOOKUP(A280,'b-data'!A:BR,68)</f>
        <v>0</v>
      </c>
      <c r="L280" s="51">
        <f>+VLOOKUP(A280,'b-data'!A:BR,70)</f>
        <v>0</v>
      </c>
      <c r="M280" s="8"/>
      <c r="N280" s="51">
        <f>+VLOOKUP(A280,'b-data'!A:BR,21)</f>
        <v>0</v>
      </c>
      <c r="O280" s="51">
        <f>+VLOOKUP(A280,'b-data'!A:BR,51)</f>
        <v>0</v>
      </c>
      <c r="P280" s="51">
        <f>+VLOOKUP(A280,'b-data'!A:BR,36)</f>
        <v>0</v>
      </c>
      <c r="Q280" s="34" t="str">
        <f t="shared" si="290"/>
        <v>n/a</v>
      </c>
      <c r="R280" s="34" t="str">
        <f t="shared" si="291"/>
        <v>n/a</v>
      </c>
      <c r="S280" s="8"/>
      <c r="T280" s="51">
        <f t="shared" si="292"/>
        <v>0</v>
      </c>
      <c r="U280" s="51">
        <f>+VLOOKUP(A280,'b-data'!A:BR,52)</f>
        <v>0</v>
      </c>
      <c r="V280" s="51">
        <f t="shared" si="293"/>
        <v>0</v>
      </c>
      <c r="W280" s="34" t="str">
        <f t="shared" si="294"/>
        <v>n/a</v>
      </c>
      <c r="X280" s="34" t="str">
        <f t="shared" si="295"/>
        <v>n/a</v>
      </c>
    </row>
    <row r="281" spans="1:24" hidden="1" outlineLevel="1" x14ac:dyDescent="0.2">
      <c r="A281" s="37">
        <f>+masterfile!B180</f>
        <v>844</v>
      </c>
      <c r="B281" s="39" t="str">
        <f>+masterfile!D180</f>
        <v>844 Kapitalrückl. durch Zuzahlungen in EK</v>
      </c>
      <c r="C281" s="8"/>
      <c r="D281" s="51">
        <f>+VLOOKUP(A281,'b-data'!A:F,4)</f>
        <v>0</v>
      </c>
      <c r="E281" s="51">
        <f>+VLOOKUP(A281,'b-data'!A:G,5)</f>
        <v>0</v>
      </c>
      <c r="F281" s="51">
        <f>+VLOOKUP(A281,'b-data'!A:F,6)</f>
        <v>0</v>
      </c>
      <c r="G281" s="51">
        <f>+VLOOKUP(A281,'b-data'!A:G,7)</f>
        <v>0</v>
      </c>
      <c r="H281" s="51">
        <f>+VLOOKUP(A281,'b-data'!A:V,22)</f>
        <v>0</v>
      </c>
      <c r="I281" s="51">
        <f t="shared" si="289"/>
        <v>0</v>
      </c>
      <c r="J281" s="51">
        <f>+VLOOKUP(A281,'b-data'!A:BR,66)</f>
        <v>0</v>
      </c>
      <c r="K281" s="51">
        <f>+VLOOKUP(A281,'b-data'!A:BR,68)</f>
        <v>0</v>
      </c>
      <c r="L281" s="51">
        <f>+VLOOKUP(A281,'b-data'!A:BR,70)</f>
        <v>0</v>
      </c>
      <c r="M281" s="8"/>
      <c r="N281" s="51">
        <f>+VLOOKUP(A281,'b-data'!A:BR,21)</f>
        <v>0</v>
      </c>
      <c r="O281" s="51">
        <f>+VLOOKUP(A281,'b-data'!A:BR,51)</f>
        <v>0</v>
      </c>
      <c r="P281" s="51">
        <f>+VLOOKUP(A281,'b-data'!A:BR,36)</f>
        <v>0</v>
      </c>
      <c r="Q281" s="34" t="str">
        <f t="shared" si="290"/>
        <v>n/a</v>
      </c>
      <c r="R281" s="34" t="str">
        <f t="shared" si="291"/>
        <v>n/a</v>
      </c>
      <c r="S281" s="8"/>
      <c r="T281" s="51">
        <f t="shared" si="292"/>
        <v>0</v>
      </c>
      <c r="U281" s="51">
        <f>+VLOOKUP(A281,'b-data'!A:BR,52)</f>
        <v>0</v>
      </c>
      <c r="V281" s="51">
        <f t="shared" si="293"/>
        <v>0</v>
      </c>
      <c r="W281" s="34" t="str">
        <f t="shared" si="294"/>
        <v>n/a</v>
      </c>
      <c r="X281" s="34" t="str">
        <f t="shared" si="295"/>
        <v>n/a</v>
      </c>
    </row>
    <row r="282" spans="1:24" hidden="1" outlineLevel="1" x14ac:dyDescent="0.2">
      <c r="A282" s="37">
        <f>+masterfile!B181</f>
        <v>845</v>
      </c>
      <c r="B282" s="39" t="str">
        <f>+masterfile!D181</f>
        <v>845 Nachschusskapital</v>
      </c>
      <c r="C282" s="8"/>
      <c r="D282" s="51">
        <f>+VLOOKUP(A282,'b-data'!A:F,4)</f>
        <v>0</v>
      </c>
      <c r="E282" s="51">
        <f>+VLOOKUP(A282,'b-data'!A:G,5)</f>
        <v>0</v>
      </c>
      <c r="F282" s="51">
        <f>+VLOOKUP(A282,'b-data'!A:F,6)</f>
        <v>0</v>
      </c>
      <c r="G282" s="51">
        <f>+VLOOKUP(A282,'b-data'!A:G,7)</f>
        <v>0</v>
      </c>
      <c r="H282" s="51">
        <f>+VLOOKUP(A282,'b-data'!A:V,22)</f>
        <v>0</v>
      </c>
      <c r="I282" s="51">
        <f t="shared" si="289"/>
        <v>0</v>
      </c>
      <c r="J282" s="51">
        <f>+VLOOKUP(A282,'b-data'!A:BR,66)</f>
        <v>0</v>
      </c>
      <c r="K282" s="51">
        <f>+VLOOKUP(A282,'b-data'!A:BR,68)</f>
        <v>0</v>
      </c>
      <c r="L282" s="51">
        <f>+VLOOKUP(A282,'b-data'!A:BR,70)</f>
        <v>0</v>
      </c>
      <c r="M282" s="8"/>
      <c r="N282" s="51">
        <f>+VLOOKUP(A282,'b-data'!A:BR,21)</f>
        <v>0</v>
      </c>
      <c r="O282" s="51">
        <f>+VLOOKUP(A282,'b-data'!A:BR,51)</f>
        <v>0</v>
      </c>
      <c r="P282" s="51">
        <f>+VLOOKUP(A282,'b-data'!A:BR,36)</f>
        <v>0</v>
      </c>
      <c r="Q282" s="34" t="str">
        <f t="shared" si="290"/>
        <v>n/a</v>
      </c>
      <c r="R282" s="34" t="str">
        <f t="shared" si="291"/>
        <v>n/a</v>
      </c>
      <c r="S282" s="8"/>
      <c r="T282" s="51">
        <f t="shared" si="292"/>
        <v>0</v>
      </c>
      <c r="U282" s="51">
        <f>+VLOOKUP(A282,'b-data'!A:BR,52)</f>
        <v>0</v>
      </c>
      <c r="V282" s="51">
        <f t="shared" si="293"/>
        <v>0</v>
      </c>
      <c r="W282" s="34" t="str">
        <f t="shared" si="294"/>
        <v>n/a</v>
      </c>
      <c r="X282" s="34" t="str">
        <f t="shared" si="295"/>
        <v>n/a</v>
      </c>
    </row>
    <row r="283" spans="1:24" hidden="1" outlineLevel="1" x14ac:dyDescent="0.2">
      <c r="A283" s="37">
        <f>+masterfile!B182</f>
        <v>846</v>
      </c>
      <c r="B283" s="39" t="str">
        <f>+masterfile!D182</f>
        <v>846 Gesetzliche Rücklage</v>
      </c>
      <c r="C283" s="8"/>
      <c r="D283" s="51">
        <f>+VLOOKUP(A283,'b-data'!A:F,4)</f>
        <v>0</v>
      </c>
      <c r="E283" s="51">
        <f>+VLOOKUP(A283,'b-data'!A:G,5)</f>
        <v>0</v>
      </c>
      <c r="F283" s="51">
        <f>+VLOOKUP(A283,'b-data'!A:F,6)</f>
        <v>0</v>
      </c>
      <c r="G283" s="51">
        <f>+VLOOKUP(A283,'b-data'!A:G,7)</f>
        <v>0</v>
      </c>
      <c r="H283" s="51">
        <f>+VLOOKUP(A283,'b-data'!A:V,22)</f>
        <v>0</v>
      </c>
      <c r="I283" s="51">
        <f t="shared" si="289"/>
        <v>0</v>
      </c>
      <c r="J283" s="51">
        <f>+VLOOKUP(A283,'b-data'!A:BR,66)</f>
        <v>0</v>
      </c>
      <c r="K283" s="51">
        <f>+VLOOKUP(A283,'b-data'!A:BR,68)</f>
        <v>0</v>
      </c>
      <c r="L283" s="51">
        <f>+VLOOKUP(A283,'b-data'!A:BR,70)</f>
        <v>0</v>
      </c>
      <c r="M283" s="8"/>
      <c r="N283" s="51">
        <f>+VLOOKUP(A283,'b-data'!A:BR,21)</f>
        <v>0</v>
      </c>
      <c r="O283" s="51">
        <f>+VLOOKUP(A283,'b-data'!A:BR,51)</f>
        <v>0</v>
      </c>
      <c r="P283" s="51">
        <f>+VLOOKUP(A283,'b-data'!A:BR,36)</f>
        <v>0</v>
      </c>
      <c r="Q283" s="34" t="str">
        <f t="shared" si="290"/>
        <v>n/a</v>
      </c>
      <c r="R283" s="34" t="str">
        <f t="shared" si="291"/>
        <v>n/a</v>
      </c>
      <c r="S283" s="8"/>
      <c r="T283" s="51">
        <f t="shared" si="292"/>
        <v>0</v>
      </c>
      <c r="U283" s="51">
        <f>+VLOOKUP(A283,'b-data'!A:BR,52)</f>
        <v>0</v>
      </c>
      <c r="V283" s="51">
        <f t="shared" si="293"/>
        <v>0</v>
      </c>
      <c r="W283" s="34" t="str">
        <f t="shared" si="294"/>
        <v>n/a</v>
      </c>
      <c r="X283" s="34" t="str">
        <f t="shared" si="295"/>
        <v>n/a</v>
      </c>
    </row>
    <row r="284" spans="1:24" collapsed="1" x14ac:dyDescent="0.2">
      <c r="B284" s="38"/>
      <c r="C284" s="8"/>
      <c r="D284" s="51"/>
      <c r="E284" s="51"/>
      <c r="F284" s="51"/>
      <c r="G284" s="51"/>
      <c r="H284" s="51"/>
      <c r="I284" s="51"/>
      <c r="J284" s="51"/>
      <c r="K284" s="51"/>
      <c r="L284" s="51"/>
      <c r="M284" s="8"/>
      <c r="N284" s="51"/>
      <c r="O284" s="51"/>
      <c r="P284" s="51"/>
      <c r="S284" s="8"/>
      <c r="T284" s="51"/>
      <c r="U284" s="51"/>
      <c r="V284" s="51"/>
    </row>
    <row r="285" spans="1:24" x14ac:dyDescent="0.2">
      <c r="B285" s="38" t="str">
        <f>+dict!C1643</f>
        <v>III. Gewinnrücklagen</v>
      </c>
      <c r="C285" s="8"/>
      <c r="D285" s="51">
        <f>+D286+D289+D292</f>
        <v>0</v>
      </c>
      <c r="E285" s="51">
        <f t="shared" ref="E285" si="296">+E286+E289+E292</f>
        <v>0</v>
      </c>
      <c r="F285" s="51">
        <f>+F286+F289+F292</f>
        <v>0</v>
      </c>
      <c r="G285" s="51">
        <f t="shared" ref="G285:L285" si="297">+G286+G289+G292</f>
        <v>0</v>
      </c>
      <c r="H285" s="51">
        <f t="shared" si="297"/>
        <v>0</v>
      </c>
      <c r="I285" s="51">
        <f t="shared" si="297"/>
        <v>0</v>
      </c>
      <c r="J285" s="51">
        <f t="shared" si="297"/>
        <v>0</v>
      </c>
      <c r="K285" s="51">
        <f t="shared" si="297"/>
        <v>0</v>
      </c>
      <c r="L285" s="51">
        <f t="shared" si="297"/>
        <v>0</v>
      </c>
      <c r="M285" s="8"/>
      <c r="N285" s="51">
        <f t="shared" ref="N285:P285" si="298">+N286+N289+N292</f>
        <v>0</v>
      </c>
      <c r="O285" s="51">
        <f t="shared" si="298"/>
        <v>0</v>
      </c>
      <c r="P285" s="51">
        <f t="shared" si="298"/>
        <v>0</v>
      </c>
      <c r="Q285" s="34" t="str">
        <f t="shared" ref="Q285" si="299">IFERROR(P285/O285-1,"n/a")</f>
        <v>n/a</v>
      </c>
      <c r="R285" s="34" t="str">
        <f t="shared" ref="R285" si="300">IFERROR(P285/N285-1,"n/a")</f>
        <v>n/a</v>
      </c>
      <c r="S285" s="8"/>
      <c r="T285" s="51">
        <f t="shared" ref="T285:V285" si="301">+T286+T289+T292</f>
        <v>0</v>
      </c>
      <c r="U285" s="51">
        <f t="shared" si="301"/>
        <v>0</v>
      </c>
      <c r="V285" s="51">
        <f t="shared" si="301"/>
        <v>0</v>
      </c>
      <c r="W285" s="34" t="str">
        <f t="shared" ref="W285:W286" si="302">IFERROR(V285/U285-1,"n/a")</f>
        <v>n/a</v>
      </c>
      <c r="X285" s="34" t="str">
        <f t="shared" ref="X285:X286" si="303">IFERROR(V285/T285-1,"n/a")</f>
        <v>n/a</v>
      </c>
    </row>
    <row r="286" spans="1:24" hidden="1" outlineLevel="1" x14ac:dyDescent="0.2">
      <c r="A286" s="37" t="s">
        <v>267</v>
      </c>
      <c r="B286" s="39" t="str">
        <f>+dict!C1644</f>
        <v>1. gesetzliche Rücklage</v>
      </c>
      <c r="C286" s="8"/>
      <c r="D286" s="51">
        <f>+SUM(D287:D288)</f>
        <v>0</v>
      </c>
      <c r="E286" s="51">
        <f t="shared" ref="E286" si="304">+SUM(E287:E288)</f>
        <v>0</v>
      </c>
      <c r="F286" s="51">
        <f>+SUM(F287:F288)</f>
        <v>0</v>
      </c>
      <c r="G286" s="51">
        <f t="shared" ref="G286:L286" si="305">+SUM(G287:G288)</f>
        <v>0</v>
      </c>
      <c r="H286" s="51">
        <f t="shared" si="305"/>
        <v>0</v>
      </c>
      <c r="I286" s="51">
        <f t="shared" si="305"/>
        <v>0</v>
      </c>
      <c r="J286" s="51">
        <f t="shared" si="305"/>
        <v>0</v>
      </c>
      <c r="K286" s="51">
        <f t="shared" si="305"/>
        <v>0</v>
      </c>
      <c r="L286" s="51">
        <f t="shared" si="305"/>
        <v>0</v>
      </c>
      <c r="M286" s="8"/>
      <c r="N286" s="51">
        <f t="shared" ref="N286:P286" si="306">+SUM(N287:N288)</f>
        <v>0</v>
      </c>
      <c r="O286" s="51">
        <f t="shared" si="306"/>
        <v>0</v>
      </c>
      <c r="P286" s="51">
        <f t="shared" si="306"/>
        <v>0</v>
      </c>
      <c r="Q286" s="34" t="str">
        <f t="shared" ref="Q286" si="307">IFERROR(P286/O286-1,"n/a")</f>
        <v>n/a</v>
      </c>
      <c r="R286" s="34" t="str">
        <f t="shared" ref="R286" si="308">IFERROR(P286/N286-1,"n/a")</f>
        <v>n/a</v>
      </c>
      <c r="S286" s="8"/>
      <c r="T286" s="51">
        <f t="shared" ref="T286:V286" si="309">+SUM(T287:T288)</f>
        <v>0</v>
      </c>
      <c r="U286" s="51">
        <f t="shared" si="309"/>
        <v>0</v>
      </c>
      <c r="V286" s="51">
        <f t="shared" si="309"/>
        <v>0</v>
      </c>
      <c r="W286" s="34" t="str">
        <f t="shared" si="302"/>
        <v>n/a</v>
      </c>
      <c r="X286" s="34" t="str">
        <f t="shared" si="303"/>
        <v>n/a</v>
      </c>
    </row>
    <row r="287" spans="1:24" hidden="1" outlineLevel="2" x14ac:dyDescent="0.2">
      <c r="A287" s="37">
        <f>+masterfile!B182</f>
        <v>846</v>
      </c>
      <c r="B287" s="41" t="str">
        <f>+masterfile!D182</f>
        <v>846 Gesetzliche Rücklage</v>
      </c>
      <c r="C287" s="8"/>
      <c r="D287" s="51">
        <f>+VLOOKUP(A287,'b-data'!A:F,4)</f>
        <v>0</v>
      </c>
      <c r="E287" s="51">
        <f>+VLOOKUP(A287,'b-data'!A:G,5)</f>
        <v>0</v>
      </c>
      <c r="F287" s="51">
        <f>+VLOOKUP(A287,'b-data'!A:F,6)</f>
        <v>0</v>
      </c>
      <c r="G287" s="51">
        <f>+VLOOKUP(A287,'b-data'!A:G,7)</f>
        <v>0</v>
      </c>
      <c r="H287" s="51">
        <f>+VLOOKUP(A287,'b-data'!A:V,22)</f>
        <v>0</v>
      </c>
      <c r="I287" s="51">
        <f t="shared" ref="I287" si="310">+U287+P287-O287</f>
        <v>0</v>
      </c>
      <c r="J287" s="51">
        <f>+VLOOKUP(A287,'b-data'!A:BR,66)</f>
        <v>0</v>
      </c>
      <c r="K287" s="51">
        <f>+VLOOKUP(A287,'b-data'!A:BR,68)</f>
        <v>0</v>
      </c>
      <c r="L287" s="51">
        <f>+VLOOKUP(A287,'b-data'!A:BR,70)</f>
        <v>0</v>
      </c>
      <c r="M287" s="8"/>
      <c r="N287" s="51">
        <f>+VLOOKUP(A287,'b-data'!A:BR,21)</f>
        <v>0</v>
      </c>
      <c r="O287" s="51">
        <f>+VLOOKUP(A287,'b-data'!A:BR,51)</f>
        <v>0</v>
      </c>
      <c r="P287" s="51">
        <f>+VLOOKUP(A287,'b-data'!A:BR,36)</f>
        <v>0</v>
      </c>
      <c r="Q287" s="34" t="str">
        <f t="shared" ref="Q287" si="311">IFERROR(P287/O287-1,"n/a")</f>
        <v>n/a</v>
      </c>
      <c r="R287" s="34" t="str">
        <f t="shared" ref="R287" si="312">IFERROR(P287/N287-1,"n/a")</f>
        <v>n/a</v>
      </c>
      <c r="S287" s="8"/>
      <c r="T287" s="51">
        <f t="shared" ref="T287" si="313">+H287</f>
        <v>0</v>
      </c>
      <c r="U287" s="51">
        <f>+VLOOKUP(A287,'b-data'!A:BR,52)</f>
        <v>0</v>
      </c>
      <c r="V287" s="51">
        <f t="shared" ref="V287" si="314">+I287</f>
        <v>0</v>
      </c>
      <c r="W287" s="34" t="str">
        <f t="shared" ref="W287" si="315">IFERROR(V287/U287-1,"n/a")</f>
        <v>n/a</v>
      </c>
      <c r="X287" s="34" t="str">
        <f t="shared" ref="X287" si="316">IFERROR(V287/T287-1,"n/a")</f>
        <v>n/a</v>
      </c>
    </row>
    <row r="288" spans="1:24" hidden="1" outlineLevel="2" x14ac:dyDescent="0.2">
      <c r="B288" s="39"/>
      <c r="C288" s="8"/>
      <c r="D288" s="51"/>
      <c r="E288" s="51"/>
      <c r="F288" s="51"/>
      <c r="G288" s="51"/>
      <c r="H288" s="51"/>
      <c r="I288" s="51"/>
      <c r="J288" s="51"/>
      <c r="K288" s="51"/>
      <c r="L288" s="51"/>
      <c r="M288" s="8"/>
      <c r="N288" s="51"/>
      <c r="O288" s="51"/>
      <c r="P288" s="51"/>
      <c r="S288" s="8"/>
      <c r="T288" s="51"/>
      <c r="U288" s="51"/>
      <c r="V288" s="51"/>
    </row>
    <row r="289" spans="1:24" hidden="1" outlineLevel="1" x14ac:dyDescent="0.2">
      <c r="A289" s="37" t="s">
        <v>268</v>
      </c>
      <c r="B289" s="39" t="str">
        <f>+dict!C1645</f>
        <v>3. satzungsmäßige Rücklagen</v>
      </c>
      <c r="C289" s="8"/>
      <c r="D289" s="51">
        <f>+SUM(D290:D291)</f>
        <v>0</v>
      </c>
      <c r="E289" s="51">
        <f t="shared" ref="E289" si="317">+SUM(E290:E291)</f>
        <v>0</v>
      </c>
      <c r="F289" s="51">
        <f>+SUM(F290:F291)</f>
        <v>0</v>
      </c>
      <c r="G289" s="51">
        <f t="shared" ref="G289:L289" si="318">+SUM(G290:G291)</f>
        <v>0</v>
      </c>
      <c r="H289" s="51">
        <f t="shared" si="318"/>
        <v>0</v>
      </c>
      <c r="I289" s="51">
        <f t="shared" si="318"/>
        <v>0</v>
      </c>
      <c r="J289" s="51">
        <f t="shared" si="318"/>
        <v>0</v>
      </c>
      <c r="K289" s="51">
        <f t="shared" si="318"/>
        <v>0</v>
      </c>
      <c r="L289" s="51">
        <f t="shared" si="318"/>
        <v>0</v>
      </c>
      <c r="M289" s="8"/>
      <c r="N289" s="51">
        <f t="shared" ref="N289:P289" si="319">+SUM(N290:N291)</f>
        <v>0</v>
      </c>
      <c r="O289" s="51">
        <f t="shared" si="319"/>
        <v>0</v>
      </c>
      <c r="P289" s="51">
        <f t="shared" si="319"/>
        <v>0</v>
      </c>
      <c r="Q289" s="34" t="str">
        <f t="shared" ref="Q289" si="320">IFERROR(P289/O289-1,"n/a")</f>
        <v>n/a</v>
      </c>
      <c r="R289" s="34" t="str">
        <f t="shared" ref="R289" si="321">IFERROR(P289/N289-1,"n/a")</f>
        <v>n/a</v>
      </c>
      <c r="S289" s="8"/>
      <c r="T289" s="51">
        <f t="shared" ref="T289:V289" si="322">+SUM(T290:T291)</f>
        <v>0</v>
      </c>
      <c r="U289" s="51">
        <f t="shared" si="322"/>
        <v>0</v>
      </c>
      <c r="V289" s="51">
        <f t="shared" si="322"/>
        <v>0</v>
      </c>
      <c r="W289" s="34" t="str">
        <f t="shared" ref="W289" si="323">IFERROR(V289/U289-1,"n/a")</f>
        <v>n/a</v>
      </c>
      <c r="X289" s="34" t="str">
        <f t="shared" ref="X289" si="324">IFERROR(V289/T289-1,"n/a")</f>
        <v>n/a</v>
      </c>
    </row>
    <row r="290" spans="1:24" hidden="1" outlineLevel="2" x14ac:dyDescent="0.2">
      <c r="A290" s="37">
        <f>+masterfile!B185</f>
        <v>851</v>
      </c>
      <c r="B290" s="41" t="str">
        <f>+masterfile!D185</f>
        <v>851 Satzungsmäßige Rücklagen</v>
      </c>
      <c r="C290" s="8"/>
      <c r="D290" s="51">
        <f>+VLOOKUP(A290,'b-data'!A:F,4)</f>
        <v>0</v>
      </c>
      <c r="E290" s="51">
        <f>+VLOOKUP(A290,'b-data'!A:G,5)</f>
        <v>0</v>
      </c>
      <c r="F290" s="51">
        <f>+VLOOKUP(A290,'b-data'!A:F,6)</f>
        <v>0</v>
      </c>
      <c r="G290" s="51">
        <f>+VLOOKUP(A290,'b-data'!A:G,7)</f>
        <v>0</v>
      </c>
      <c r="H290" s="51">
        <f>+VLOOKUP(A290,'b-data'!A:V,22)</f>
        <v>0</v>
      </c>
      <c r="I290" s="51">
        <f t="shared" ref="I290" si="325">+U290+P290-O290</f>
        <v>0</v>
      </c>
      <c r="J290" s="51">
        <f>+VLOOKUP(A290,'b-data'!A:BR,66)</f>
        <v>0</v>
      </c>
      <c r="K290" s="51">
        <f>+VLOOKUP(A290,'b-data'!A:BR,68)</f>
        <v>0</v>
      </c>
      <c r="L290" s="51">
        <f>+VLOOKUP(A290,'b-data'!A:BR,70)</f>
        <v>0</v>
      </c>
      <c r="M290" s="8"/>
      <c r="N290" s="51">
        <f>+VLOOKUP(A290,'b-data'!A:BR,21)</f>
        <v>0</v>
      </c>
      <c r="O290" s="51">
        <f>+VLOOKUP(A290,'b-data'!A:BR,51)</f>
        <v>0</v>
      </c>
      <c r="P290" s="51">
        <f>+VLOOKUP(A290,'b-data'!A:BR,36)</f>
        <v>0</v>
      </c>
      <c r="Q290" s="34" t="str">
        <f t="shared" ref="Q290" si="326">IFERROR(P290/O290-1,"n/a")</f>
        <v>n/a</v>
      </c>
      <c r="R290" s="34" t="str">
        <f t="shared" ref="R290" si="327">IFERROR(P290/N290-1,"n/a")</f>
        <v>n/a</v>
      </c>
      <c r="S290" s="8"/>
      <c r="T290" s="51">
        <f t="shared" ref="T290" si="328">+H290</f>
        <v>0</v>
      </c>
      <c r="U290" s="51">
        <f>+VLOOKUP(A290,'b-data'!A:BR,52)</f>
        <v>0</v>
      </c>
      <c r="V290" s="51">
        <f t="shared" ref="V290" si="329">+I290</f>
        <v>0</v>
      </c>
      <c r="W290" s="34" t="str">
        <f t="shared" ref="W290" si="330">IFERROR(V290/U290-1,"n/a")</f>
        <v>n/a</v>
      </c>
      <c r="X290" s="34" t="str">
        <f t="shared" ref="X290" si="331">IFERROR(V290/T290-1,"n/a")</f>
        <v>n/a</v>
      </c>
    </row>
    <row r="291" spans="1:24" hidden="1" outlineLevel="2" x14ac:dyDescent="0.2">
      <c r="B291" s="39"/>
      <c r="C291" s="8"/>
      <c r="D291" s="51"/>
      <c r="E291" s="51"/>
      <c r="F291" s="51"/>
      <c r="G291" s="51"/>
      <c r="H291" s="51"/>
      <c r="I291" s="51"/>
      <c r="J291" s="51"/>
      <c r="K291" s="51"/>
      <c r="L291" s="51"/>
      <c r="M291" s="8"/>
      <c r="N291" s="51"/>
      <c r="O291" s="51"/>
      <c r="P291" s="51"/>
      <c r="S291" s="8"/>
      <c r="T291" s="51"/>
      <c r="U291" s="51"/>
      <c r="V291" s="51"/>
    </row>
    <row r="292" spans="1:24" hidden="1" outlineLevel="1" x14ac:dyDescent="0.2">
      <c r="A292" s="37" t="s">
        <v>269</v>
      </c>
      <c r="B292" s="39" t="str">
        <f>+dict!C1646</f>
        <v>4. andere Gewinnrücklagen</v>
      </c>
      <c r="C292" s="8"/>
      <c r="D292" s="51">
        <f>+SUM(D293:D303)</f>
        <v>0</v>
      </c>
      <c r="E292" s="51">
        <f t="shared" ref="E292" si="332">+SUM(E293:E303)</f>
        <v>0</v>
      </c>
      <c r="F292" s="51">
        <f>+SUM(F293:F303)</f>
        <v>0</v>
      </c>
      <c r="G292" s="51">
        <f t="shared" ref="G292:L292" si="333">+SUM(G293:G303)</f>
        <v>0</v>
      </c>
      <c r="H292" s="51">
        <f t="shared" si="333"/>
        <v>0</v>
      </c>
      <c r="I292" s="51">
        <f t="shared" si="333"/>
        <v>0</v>
      </c>
      <c r="J292" s="51">
        <f t="shared" si="333"/>
        <v>0</v>
      </c>
      <c r="K292" s="51">
        <f t="shared" si="333"/>
        <v>0</v>
      </c>
      <c r="L292" s="51">
        <f t="shared" si="333"/>
        <v>0</v>
      </c>
      <c r="M292" s="8"/>
      <c r="N292" s="51">
        <f t="shared" ref="N292:P292" si="334">+SUM(N293:N303)</f>
        <v>0</v>
      </c>
      <c r="O292" s="51">
        <f t="shared" si="334"/>
        <v>0</v>
      </c>
      <c r="P292" s="51">
        <f t="shared" si="334"/>
        <v>0</v>
      </c>
      <c r="Q292" s="34" t="str">
        <f t="shared" ref="Q292" si="335">IFERROR(P292/O292-1,"n/a")</f>
        <v>n/a</v>
      </c>
      <c r="R292" s="34" t="str">
        <f t="shared" ref="R292" si="336">IFERROR(P292/N292-1,"n/a")</f>
        <v>n/a</v>
      </c>
      <c r="S292" s="8"/>
      <c r="T292" s="51">
        <f>+SUM(T293:T303)</f>
        <v>0</v>
      </c>
      <c r="U292" s="51">
        <f>+SUM(U293:U303)</f>
        <v>0</v>
      </c>
      <c r="V292" s="51">
        <f>+SUM(V293:V303)</f>
        <v>0</v>
      </c>
      <c r="W292" s="34" t="str">
        <f t="shared" ref="W292" si="337">IFERROR(V292/U292-1,"n/a")</f>
        <v>n/a</v>
      </c>
      <c r="X292" s="34" t="str">
        <f t="shared" ref="X292" si="338">IFERROR(V292/T292-1,"n/a")</f>
        <v>n/a</v>
      </c>
    </row>
    <row r="293" spans="1:24" hidden="1" outlineLevel="2" x14ac:dyDescent="0.2">
      <c r="A293" s="37">
        <f>+masterfile!B183</f>
        <v>848</v>
      </c>
      <c r="B293" s="41" t="str">
        <f>+masterfile!D183</f>
        <v>848 Gewinnrücklage Erwerb eigener Anteile</v>
      </c>
      <c r="C293" s="8"/>
      <c r="D293" s="51">
        <f>+VLOOKUP(A293,'b-data'!A:F,4)</f>
        <v>0</v>
      </c>
      <c r="E293" s="51">
        <f>+VLOOKUP(A293,'b-data'!A:G,5)</f>
        <v>0</v>
      </c>
      <c r="F293" s="51">
        <f>+VLOOKUP(A293,'b-data'!A:F,6)</f>
        <v>0</v>
      </c>
      <c r="G293" s="51">
        <f>+VLOOKUP(A293,'b-data'!A:G,7)</f>
        <v>0</v>
      </c>
      <c r="H293" s="51">
        <f>+VLOOKUP(A293,'b-data'!A:V,22)</f>
        <v>0</v>
      </c>
      <c r="I293" s="51">
        <f t="shared" ref="I293:I302" si="339">+U293+P293-O293</f>
        <v>0</v>
      </c>
      <c r="J293" s="51">
        <f>+VLOOKUP(A293,'b-data'!A:BR,66)</f>
        <v>0</v>
      </c>
      <c r="K293" s="51">
        <f>+VLOOKUP(A293,'b-data'!A:BR,68)</f>
        <v>0</v>
      </c>
      <c r="L293" s="51">
        <f>+VLOOKUP(A293,'b-data'!A:BR,70)</f>
        <v>0</v>
      </c>
      <c r="M293" s="8"/>
      <c r="N293" s="51">
        <f>+VLOOKUP(A293,'b-data'!A:BR,21)</f>
        <v>0</v>
      </c>
      <c r="O293" s="51">
        <f>+VLOOKUP(A293,'b-data'!A:BR,51)</f>
        <v>0</v>
      </c>
      <c r="P293" s="51">
        <f>+VLOOKUP(A293,'b-data'!A:BR,36)</f>
        <v>0</v>
      </c>
      <c r="Q293" s="34" t="str">
        <f t="shared" ref="Q293:Q302" si="340">IFERROR(P293/O293-1,"n/a")</f>
        <v>n/a</v>
      </c>
      <c r="R293" s="34" t="str">
        <f t="shared" ref="R293:R302" si="341">IFERROR(P293/N293-1,"n/a")</f>
        <v>n/a</v>
      </c>
      <c r="S293" s="8"/>
      <c r="T293" s="51">
        <f t="shared" ref="T293:T302" si="342">+H293</f>
        <v>0</v>
      </c>
      <c r="U293" s="51">
        <f>+VLOOKUP(A293,'b-data'!A:BR,52)</f>
        <v>0</v>
      </c>
      <c r="V293" s="51">
        <f t="shared" ref="V293:V302" si="343">+I293</f>
        <v>0</v>
      </c>
      <c r="W293" s="34" t="str">
        <f t="shared" ref="W293:W302" si="344">IFERROR(V293/U293-1,"n/a")</f>
        <v>n/a</v>
      </c>
      <c r="X293" s="34" t="str">
        <f t="shared" ref="X293:X302" si="345">IFERROR(V293/T293-1,"n/a")</f>
        <v>n/a</v>
      </c>
    </row>
    <row r="294" spans="1:24" hidden="1" outlineLevel="2" x14ac:dyDescent="0.2">
      <c r="A294" s="37">
        <f>+masterfile!B187</f>
        <v>853</v>
      </c>
      <c r="B294" s="41" t="str">
        <f>+masterfile!D187</f>
        <v>853 Gewinnrücklage Übergangsvorschr. BilMoG</v>
      </c>
      <c r="C294" s="8"/>
      <c r="D294" s="51">
        <f>+VLOOKUP(A294,'b-data'!A:F,4)</f>
        <v>0</v>
      </c>
      <c r="E294" s="51">
        <f>+VLOOKUP(A294,'b-data'!A:G,5)</f>
        <v>0</v>
      </c>
      <c r="F294" s="51">
        <f>+VLOOKUP(A294,'b-data'!A:F,6)</f>
        <v>0</v>
      </c>
      <c r="G294" s="51">
        <f>+VLOOKUP(A294,'b-data'!A:G,7)</f>
        <v>0</v>
      </c>
      <c r="H294" s="51">
        <f>+VLOOKUP(A294,'b-data'!A:V,22)</f>
        <v>0</v>
      </c>
      <c r="I294" s="51">
        <f t="shared" si="339"/>
        <v>0</v>
      </c>
      <c r="J294" s="51">
        <f>+VLOOKUP(A294,'b-data'!A:BR,66)</f>
        <v>0</v>
      </c>
      <c r="K294" s="51">
        <f>+VLOOKUP(A294,'b-data'!A:BR,68)</f>
        <v>0</v>
      </c>
      <c r="L294" s="51">
        <f>+VLOOKUP(A294,'b-data'!A:BR,70)</f>
        <v>0</v>
      </c>
      <c r="M294" s="8"/>
      <c r="N294" s="51">
        <f>+VLOOKUP(A294,'b-data'!A:BR,21)</f>
        <v>0</v>
      </c>
      <c r="O294" s="51">
        <f>+VLOOKUP(A294,'b-data'!A:BR,51)</f>
        <v>0</v>
      </c>
      <c r="P294" s="51">
        <f>+VLOOKUP(A294,'b-data'!A:BR,36)</f>
        <v>0</v>
      </c>
      <c r="Q294" s="34" t="str">
        <f t="shared" si="340"/>
        <v>n/a</v>
      </c>
      <c r="R294" s="34" t="str">
        <f t="shared" si="341"/>
        <v>n/a</v>
      </c>
      <c r="S294" s="8"/>
      <c r="T294" s="51">
        <f t="shared" si="342"/>
        <v>0</v>
      </c>
      <c r="U294" s="51">
        <f>+VLOOKUP(A294,'b-data'!A:BR,52)</f>
        <v>0</v>
      </c>
      <c r="V294" s="51">
        <f t="shared" si="343"/>
        <v>0</v>
      </c>
      <c r="W294" s="34" t="str">
        <f t="shared" si="344"/>
        <v>n/a</v>
      </c>
      <c r="X294" s="34" t="str">
        <f t="shared" si="345"/>
        <v>n/a</v>
      </c>
    </row>
    <row r="295" spans="1:24" hidden="1" outlineLevel="2" x14ac:dyDescent="0.2">
      <c r="A295" s="37">
        <f>+masterfile!B188</f>
        <v>854</v>
      </c>
      <c r="B295" s="41" t="str">
        <f>+masterfile!D188</f>
        <v>854 Gewinnrücklage Zuschreibg. Sachanlage</v>
      </c>
      <c r="C295" s="8"/>
      <c r="D295" s="51">
        <f>+VLOOKUP(A295,'b-data'!A:F,4)</f>
        <v>0</v>
      </c>
      <c r="E295" s="51">
        <f>+VLOOKUP(A295,'b-data'!A:G,5)</f>
        <v>0</v>
      </c>
      <c r="F295" s="51">
        <f>+VLOOKUP(A295,'b-data'!A:F,6)</f>
        <v>0</v>
      </c>
      <c r="G295" s="51">
        <f>+VLOOKUP(A295,'b-data'!A:G,7)</f>
        <v>0</v>
      </c>
      <c r="H295" s="51">
        <f>+VLOOKUP(A295,'b-data'!A:V,22)</f>
        <v>0</v>
      </c>
      <c r="I295" s="51">
        <f t="shared" si="339"/>
        <v>0</v>
      </c>
      <c r="J295" s="51">
        <f>+VLOOKUP(A295,'b-data'!A:BR,66)</f>
        <v>0</v>
      </c>
      <c r="K295" s="51">
        <f>+VLOOKUP(A295,'b-data'!A:BR,68)</f>
        <v>0</v>
      </c>
      <c r="L295" s="51">
        <f>+VLOOKUP(A295,'b-data'!A:BR,70)</f>
        <v>0</v>
      </c>
      <c r="M295" s="8"/>
      <c r="N295" s="51">
        <f>+VLOOKUP(A295,'b-data'!A:BR,21)</f>
        <v>0</v>
      </c>
      <c r="O295" s="51">
        <f>+VLOOKUP(A295,'b-data'!A:BR,51)</f>
        <v>0</v>
      </c>
      <c r="P295" s="51">
        <f>+VLOOKUP(A295,'b-data'!A:BR,36)</f>
        <v>0</v>
      </c>
      <c r="Q295" s="34" t="str">
        <f t="shared" si="340"/>
        <v>n/a</v>
      </c>
      <c r="R295" s="34" t="str">
        <f t="shared" si="341"/>
        <v>n/a</v>
      </c>
      <c r="S295" s="8"/>
      <c r="T295" s="51">
        <f t="shared" si="342"/>
        <v>0</v>
      </c>
      <c r="U295" s="51">
        <f>+VLOOKUP(A295,'b-data'!A:BR,52)</f>
        <v>0</v>
      </c>
      <c r="V295" s="51">
        <f t="shared" si="343"/>
        <v>0</v>
      </c>
      <c r="W295" s="34" t="str">
        <f t="shared" si="344"/>
        <v>n/a</v>
      </c>
      <c r="X295" s="34" t="str">
        <f t="shared" si="345"/>
        <v>n/a</v>
      </c>
    </row>
    <row r="296" spans="1:24" hidden="1" outlineLevel="2" x14ac:dyDescent="0.2">
      <c r="A296" s="37">
        <f>+masterfile!B189</f>
        <v>855</v>
      </c>
      <c r="B296" s="41" t="str">
        <f>+masterfile!D189</f>
        <v>855 Andere Gewinnrücklagen</v>
      </c>
      <c r="C296" s="8"/>
      <c r="D296" s="51">
        <f>+VLOOKUP(A296,'b-data'!A:F,4)</f>
        <v>0</v>
      </c>
      <c r="E296" s="51">
        <f>+VLOOKUP(A296,'b-data'!A:G,5)</f>
        <v>0</v>
      </c>
      <c r="F296" s="51">
        <f>+VLOOKUP(A296,'b-data'!A:F,6)</f>
        <v>0</v>
      </c>
      <c r="G296" s="51">
        <f>+VLOOKUP(A296,'b-data'!A:G,7)</f>
        <v>0</v>
      </c>
      <c r="H296" s="51">
        <f>+VLOOKUP(A296,'b-data'!A:V,22)</f>
        <v>0</v>
      </c>
      <c r="I296" s="51">
        <f t="shared" si="339"/>
        <v>0</v>
      </c>
      <c r="J296" s="51">
        <f>+VLOOKUP(A296,'b-data'!A:BR,66)</f>
        <v>0</v>
      </c>
      <c r="K296" s="51">
        <f>+VLOOKUP(A296,'b-data'!A:BR,68)</f>
        <v>0</v>
      </c>
      <c r="L296" s="51">
        <f>+VLOOKUP(A296,'b-data'!A:BR,70)</f>
        <v>0</v>
      </c>
      <c r="M296" s="8"/>
      <c r="N296" s="51">
        <f>+VLOOKUP(A296,'b-data'!A:BR,21)</f>
        <v>0</v>
      </c>
      <c r="O296" s="51">
        <f>+VLOOKUP(A296,'b-data'!A:BR,51)</f>
        <v>0</v>
      </c>
      <c r="P296" s="51">
        <f>+VLOOKUP(A296,'b-data'!A:BR,36)</f>
        <v>0</v>
      </c>
      <c r="Q296" s="34" t="str">
        <f t="shared" si="340"/>
        <v>n/a</v>
      </c>
      <c r="R296" s="34" t="str">
        <f t="shared" si="341"/>
        <v>n/a</v>
      </c>
      <c r="S296" s="8"/>
      <c r="T296" s="51">
        <f t="shared" si="342"/>
        <v>0</v>
      </c>
      <c r="U296" s="51">
        <f>+VLOOKUP(A296,'b-data'!A:BR,52)</f>
        <v>0</v>
      </c>
      <c r="V296" s="51">
        <f t="shared" si="343"/>
        <v>0</v>
      </c>
      <c r="W296" s="34" t="str">
        <f t="shared" si="344"/>
        <v>n/a</v>
      </c>
      <c r="X296" s="34" t="str">
        <f t="shared" si="345"/>
        <v>n/a</v>
      </c>
    </row>
    <row r="297" spans="1:24" hidden="1" outlineLevel="2" x14ac:dyDescent="0.2">
      <c r="A297" s="37">
        <f>+masterfile!B190</f>
        <v>856</v>
      </c>
      <c r="B297" s="41" t="str">
        <f>+masterfile!D190</f>
        <v>856 Eigenkapitalanteil von Wertaufholungen</v>
      </c>
      <c r="C297" s="8"/>
      <c r="D297" s="51">
        <f>+VLOOKUP(A297,'b-data'!A:F,4)</f>
        <v>0</v>
      </c>
      <c r="E297" s="51">
        <f>+VLOOKUP(A297,'b-data'!A:G,5)</f>
        <v>0</v>
      </c>
      <c r="F297" s="51">
        <f>+VLOOKUP(A297,'b-data'!A:F,6)</f>
        <v>0</v>
      </c>
      <c r="G297" s="51">
        <f>+VLOOKUP(A297,'b-data'!A:G,7)</f>
        <v>0</v>
      </c>
      <c r="H297" s="51">
        <f>+VLOOKUP(A297,'b-data'!A:V,22)</f>
        <v>0</v>
      </c>
      <c r="I297" s="51">
        <f t="shared" si="339"/>
        <v>0</v>
      </c>
      <c r="J297" s="51">
        <f>+VLOOKUP(A297,'b-data'!A:BR,66)</f>
        <v>0</v>
      </c>
      <c r="K297" s="51">
        <f>+VLOOKUP(A297,'b-data'!A:BR,68)</f>
        <v>0</v>
      </c>
      <c r="L297" s="51">
        <f>+VLOOKUP(A297,'b-data'!A:BR,70)</f>
        <v>0</v>
      </c>
      <c r="M297" s="8"/>
      <c r="N297" s="51">
        <f>+VLOOKUP(A297,'b-data'!A:BR,21)</f>
        <v>0</v>
      </c>
      <c r="O297" s="51">
        <f>+VLOOKUP(A297,'b-data'!A:BR,51)</f>
        <v>0</v>
      </c>
      <c r="P297" s="51">
        <f>+VLOOKUP(A297,'b-data'!A:BR,36)</f>
        <v>0</v>
      </c>
      <c r="Q297" s="34" t="str">
        <f t="shared" si="340"/>
        <v>n/a</v>
      </c>
      <c r="R297" s="34" t="str">
        <f t="shared" si="341"/>
        <v>n/a</v>
      </c>
      <c r="S297" s="8"/>
      <c r="T297" s="51">
        <f t="shared" si="342"/>
        <v>0</v>
      </c>
      <c r="U297" s="51">
        <f>+VLOOKUP(A297,'b-data'!A:BR,52)</f>
        <v>0</v>
      </c>
      <c r="V297" s="51">
        <f t="shared" si="343"/>
        <v>0</v>
      </c>
      <c r="W297" s="34" t="str">
        <f t="shared" si="344"/>
        <v>n/a</v>
      </c>
      <c r="X297" s="34" t="str">
        <f t="shared" si="345"/>
        <v>n/a</v>
      </c>
    </row>
    <row r="298" spans="1:24" hidden="1" outlineLevel="2" x14ac:dyDescent="0.2">
      <c r="A298" s="37">
        <f>+masterfile!B191</f>
        <v>857</v>
      </c>
      <c r="B298" s="41" t="str">
        <f>+masterfile!D191</f>
        <v>857 Gewinnrücklage Zuschreibg. Finanzanl.</v>
      </c>
      <c r="C298" s="8"/>
      <c r="D298" s="51">
        <f>+VLOOKUP(A298,'b-data'!A:F,4)</f>
        <v>0</v>
      </c>
      <c r="E298" s="51">
        <f>+VLOOKUP(A298,'b-data'!A:G,5)</f>
        <v>0</v>
      </c>
      <c r="F298" s="51">
        <f>+VLOOKUP(A298,'b-data'!A:F,6)</f>
        <v>0</v>
      </c>
      <c r="G298" s="51">
        <f>+VLOOKUP(A298,'b-data'!A:G,7)</f>
        <v>0</v>
      </c>
      <c r="H298" s="51">
        <f>+VLOOKUP(A298,'b-data'!A:V,22)</f>
        <v>0</v>
      </c>
      <c r="I298" s="51">
        <f t="shared" si="339"/>
        <v>0</v>
      </c>
      <c r="J298" s="51">
        <f>+VLOOKUP(A298,'b-data'!A:BR,66)</f>
        <v>0</v>
      </c>
      <c r="K298" s="51">
        <f>+VLOOKUP(A298,'b-data'!A:BR,68)</f>
        <v>0</v>
      </c>
      <c r="L298" s="51">
        <f>+VLOOKUP(A298,'b-data'!A:BR,70)</f>
        <v>0</v>
      </c>
      <c r="M298" s="8"/>
      <c r="N298" s="51">
        <f>+VLOOKUP(A298,'b-data'!A:BR,21)</f>
        <v>0</v>
      </c>
      <c r="O298" s="51">
        <f>+VLOOKUP(A298,'b-data'!A:BR,51)</f>
        <v>0</v>
      </c>
      <c r="P298" s="51">
        <f>+VLOOKUP(A298,'b-data'!A:BR,36)</f>
        <v>0</v>
      </c>
      <c r="Q298" s="34" t="str">
        <f t="shared" si="340"/>
        <v>n/a</v>
      </c>
      <c r="R298" s="34" t="str">
        <f t="shared" si="341"/>
        <v>n/a</v>
      </c>
      <c r="S298" s="8"/>
      <c r="T298" s="51">
        <f t="shared" si="342"/>
        <v>0</v>
      </c>
      <c r="U298" s="51">
        <f>+VLOOKUP(A298,'b-data'!A:BR,52)</f>
        <v>0</v>
      </c>
      <c r="V298" s="51">
        <f t="shared" si="343"/>
        <v>0</v>
      </c>
      <c r="W298" s="34" t="str">
        <f t="shared" si="344"/>
        <v>n/a</v>
      </c>
      <c r="X298" s="34" t="str">
        <f t="shared" si="345"/>
        <v>n/a</v>
      </c>
    </row>
    <row r="299" spans="1:24" hidden="1" outlineLevel="2" x14ac:dyDescent="0.2">
      <c r="A299" s="37">
        <f>+masterfile!B192</f>
        <v>858</v>
      </c>
      <c r="B299" s="41" t="str">
        <f>+masterfile!D192</f>
        <v>858 Gewinnrücklage Auflösung SoPo</v>
      </c>
      <c r="C299" s="8"/>
      <c r="D299" s="51">
        <f>+VLOOKUP(A299,'b-data'!A:F,4)</f>
        <v>0</v>
      </c>
      <c r="E299" s="51">
        <f>+VLOOKUP(A299,'b-data'!A:G,5)</f>
        <v>0</v>
      </c>
      <c r="F299" s="51">
        <f>+VLOOKUP(A299,'b-data'!A:F,6)</f>
        <v>0</v>
      </c>
      <c r="G299" s="51">
        <f>+VLOOKUP(A299,'b-data'!A:G,7)</f>
        <v>0</v>
      </c>
      <c r="H299" s="51">
        <f>+VLOOKUP(A299,'b-data'!A:V,22)</f>
        <v>0</v>
      </c>
      <c r="I299" s="51">
        <f t="shared" si="339"/>
        <v>0</v>
      </c>
      <c r="J299" s="51">
        <f>+VLOOKUP(A299,'b-data'!A:BR,66)</f>
        <v>0</v>
      </c>
      <c r="K299" s="51">
        <f>+VLOOKUP(A299,'b-data'!A:BR,68)</f>
        <v>0</v>
      </c>
      <c r="L299" s="51">
        <f>+VLOOKUP(A299,'b-data'!A:BR,70)</f>
        <v>0</v>
      </c>
      <c r="M299" s="8"/>
      <c r="N299" s="51">
        <f>+VLOOKUP(A299,'b-data'!A:BR,21)</f>
        <v>0</v>
      </c>
      <c r="O299" s="51">
        <f>+VLOOKUP(A299,'b-data'!A:BR,51)</f>
        <v>0</v>
      </c>
      <c r="P299" s="51">
        <f>+VLOOKUP(A299,'b-data'!A:BR,36)</f>
        <v>0</v>
      </c>
      <c r="Q299" s="34" t="str">
        <f t="shared" si="340"/>
        <v>n/a</v>
      </c>
      <c r="R299" s="34" t="str">
        <f t="shared" si="341"/>
        <v>n/a</v>
      </c>
      <c r="S299" s="8"/>
      <c r="T299" s="51">
        <f t="shared" si="342"/>
        <v>0</v>
      </c>
      <c r="U299" s="51">
        <f>+VLOOKUP(A299,'b-data'!A:BR,52)</f>
        <v>0</v>
      </c>
      <c r="V299" s="51">
        <f t="shared" si="343"/>
        <v>0</v>
      </c>
      <c r="W299" s="34" t="str">
        <f t="shared" si="344"/>
        <v>n/a</v>
      </c>
      <c r="X299" s="34" t="str">
        <f t="shared" si="345"/>
        <v>n/a</v>
      </c>
    </row>
    <row r="300" spans="1:24" hidden="1" outlineLevel="2" x14ac:dyDescent="0.2">
      <c r="A300" s="37">
        <f>+masterfile!B193</f>
        <v>859</v>
      </c>
      <c r="B300" s="41" t="str">
        <f>+masterfile!D193</f>
        <v>859 Latente Steuern (H) neutrale Verrechnung</v>
      </c>
      <c r="C300" s="8"/>
      <c r="D300" s="51">
        <f>+VLOOKUP(A300,'b-data'!A:F,4)</f>
        <v>0</v>
      </c>
      <c r="E300" s="51">
        <f>+VLOOKUP(A300,'b-data'!A:G,5)</f>
        <v>0</v>
      </c>
      <c r="F300" s="51">
        <f>+VLOOKUP(A300,'b-data'!A:F,6)</f>
        <v>0</v>
      </c>
      <c r="G300" s="51">
        <f>+VLOOKUP(A300,'b-data'!A:G,7)</f>
        <v>0</v>
      </c>
      <c r="H300" s="51">
        <f>+VLOOKUP(A300,'b-data'!A:V,22)</f>
        <v>0</v>
      </c>
      <c r="I300" s="51">
        <f t="shared" si="339"/>
        <v>0</v>
      </c>
      <c r="J300" s="51">
        <f>+VLOOKUP(A300,'b-data'!A:BR,66)</f>
        <v>0</v>
      </c>
      <c r="K300" s="51">
        <f>+VLOOKUP(A300,'b-data'!A:BR,68)</f>
        <v>0</v>
      </c>
      <c r="L300" s="51">
        <f>+VLOOKUP(A300,'b-data'!A:BR,70)</f>
        <v>0</v>
      </c>
      <c r="M300" s="8"/>
      <c r="N300" s="51">
        <f>+VLOOKUP(A300,'b-data'!A:BR,21)</f>
        <v>0</v>
      </c>
      <c r="O300" s="51">
        <f>+VLOOKUP(A300,'b-data'!A:BR,51)</f>
        <v>0</v>
      </c>
      <c r="P300" s="51">
        <f>+VLOOKUP(A300,'b-data'!A:BR,36)</f>
        <v>0</v>
      </c>
      <c r="Q300" s="34" t="str">
        <f t="shared" si="340"/>
        <v>n/a</v>
      </c>
      <c r="R300" s="34" t="str">
        <f t="shared" si="341"/>
        <v>n/a</v>
      </c>
      <c r="S300" s="8"/>
      <c r="T300" s="51">
        <f t="shared" si="342"/>
        <v>0</v>
      </c>
      <c r="U300" s="51">
        <f>+VLOOKUP(A300,'b-data'!A:BR,52)</f>
        <v>0</v>
      </c>
      <c r="V300" s="51">
        <f t="shared" si="343"/>
        <v>0</v>
      </c>
      <c r="W300" s="34" t="str">
        <f t="shared" si="344"/>
        <v>n/a</v>
      </c>
      <c r="X300" s="34" t="str">
        <f t="shared" si="345"/>
        <v>n/a</v>
      </c>
    </row>
    <row r="301" spans="1:24" hidden="1" outlineLevel="2" x14ac:dyDescent="0.2">
      <c r="A301" s="37">
        <f>+masterfile!B244</f>
        <v>987</v>
      </c>
      <c r="B301" s="41" t="str">
        <f>+masterfile!D244</f>
        <v>987 Rechnungsabgrenzung neutrale Verrechnung</v>
      </c>
      <c r="C301" s="8"/>
      <c r="D301" s="51">
        <f>+VLOOKUP(A301,'b-data'!A:F,4)</f>
        <v>0</v>
      </c>
      <c r="E301" s="51">
        <f>+VLOOKUP(A301,'b-data'!A:G,5)</f>
        <v>0</v>
      </c>
      <c r="F301" s="51">
        <f>+VLOOKUP(A301,'b-data'!A:F,6)</f>
        <v>0</v>
      </c>
      <c r="G301" s="51">
        <f>+VLOOKUP(A301,'b-data'!A:G,7)</f>
        <v>0</v>
      </c>
      <c r="H301" s="51">
        <f>+VLOOKUP(A301,'b-data'!A:V,22)</f>
        <v>0</v>
      </c>
      <c r="I301" s="51">
        <f t="shared" si="339"/>
        <v>0</v>
      </c>
      <c r="J301" s="51">
        <f>+VLOOKUP(A301,'b-data'!A:BR,66)</f>
        <v>0</v>
      </c>
      <c r="K301" s="51">
        <f>+VLOOKUP(A301,'b-data'!A:BR,68)</f>
        <v>0</v>
      </c>
      <c r="L301" s="51">
        <f>+VLOOKUP(A301,'b-data'!A:BR,70)</f>
        <v>0</v>
      </c>
      <c r="M301" s="8"/>
      <c r="N301" s="51">
        <f>+VLOOKUP(A301,'b-data'!A:BR,21)</f>
        <v>0</v>
      </c>
      <c r="O301" s="51">
        <f>+VLOOKUP(A301,'b-data'!A:BR,51)</f>
        <v>0</v>
      </c>
      <c r="P301" s="51">
        <f>+VLOOKUP(A301,'b-data'!A:BR,36)</f>
        <v>0</v>
      </c>
      <c r="Q301" s="34" t="str">
        <f t="shared" si="340"/>
        <v>n/a</v>
      </c>
      <c r="R301" s="34" t="str">
        <f t="shared" si="341"/>
        <v>n/a</v>
      </c>
      <c r="S301" s="8"/>
      <c r="T301" s="51">
        <f t="shared" si="342"/>
        <v>0</v>
      </c>
      <c r="U301" s="51">
        <f>+VLOOKUP(A301,'b-data'!A:BR,52)</f>
        <v>0</v>
      </c>
      <c r="V301" s="51">
        <f t="shared" si="343"/>
        <v>0</v>
      </c>
      <c r="W301" s="34" t="str">
        <f t="shared" si="344"/>
        <v>n/a</v>
      </c>
      <c r="X301" s="34" t="str">
        <f t="shared" si="345"/>
        <v>n/a</v>
      </c>
    </row>
    <row r="302" spans="1:24" hidden="1" outlineLevel="2" x14ac:dyDescent="0.2">
      <c r="A302" s="37">
        <f>+masterfile!B245</f>
        <v>988</v>
      </c>
      <c r="B302" s="41" t="str">
        <f>+masterfile!D245</f>
        <v>988 Latente Steuern (S) neutrale Verrechnung</v>
      </c>
      <c r="C302" s="8"/>
      <c r="D302" s="51">
        <f>+VLOOKUP(A302,'b-data'!A:F,4)</f>
        <v>0</v>
      </c>
      <c r="E302" s="51">
        <f>+VLOOKUP(A302,'b-data'!A:G,5)</f>
        <v>0</v>
      </c>
      <c r="F302" s="51">
        <f>+VLOOKUP(A302,'b-data'!A:F,6)</f>
        <v>0</v>
      </c>
      <c r="G302" s="51">
        <f>+VLOOKUP(A302,'b-data'!A:G,7)</f>
        <v>0</v>
      </c>
      <c r="H302" s="51">
        <f>+VLOOKUP(A302,'b-data'!A:V,22)</f>
        <v>0</v>
      </c>
      <c r="I302" s="51">
        <f t="shared" si="339"/>
        <v>0</v>
      </c>
      <c r="J302" s="51">
        <f>+VLOOKUP(A302,'b-data'!A:BR,66)</f>
        <v>0</v>
      </c>
      <c r="K302" s="51">
        <f>+VLOOKUP(A302,'b-data'!A:BR,68)</f>
        <v>0</v>
      </c>
      <c r="L302" s="51">
        <f>+VLOOKUP(A302,'b-data'!A:BR,70)</f>
        <v>0</v>
      </c>
      <c r="M302" s="8"/>
      <c r="N302" s="51">
        <f>+VLOOKUP(A302,'b-data'!A:BR,21)</f>
        <v>0</v>
      </c>
      <c r="O302" s="51">
        <f>+VLOOKUP(A302,'b-data'!A:BR,51)</f>
        <v>0</v>
      </c>
      <c r="P302" s="51">
        <f>+VLOOKUP(A302,'b-data'!A:BR,36)</f>
        <v>0</v>
      </c>
      <c r="Q302" s="34" t="str">
        <f t="shared" si="340"/>
        <v>n/a</v>
      </c>
      <c r="R302" s="34" t="str">
        <f t="shared" si="341"/>
        <v>n/a</v>
      </c>
      <c r="S302" s="8"/>
      <c r="T302" s="51">
        <f t="shared" si="342"/>
        <v>0</v>
      </c>
      <c r="U302" s="51">
        <f>+VLOOKUP(A302,'b-data'!A:BR,52)</f>
        <v>0</v>
      </c>
      <c r="V302" s="51">
        <f t="shared" si="343"/>
        <v>0</v>
      </c>
      <c r="W302" s="34" t="str">
        <f t="shared" si="344"/>
        <v>n/a</v>
      </c>
      <c r="X302" s="34" t="str">
        <f t="shared" si="345"/>
        <v>n/a</v>
      </c>
    </row>
    <row r="303" spans="1:24" hidden="1" outlineLevel="1" x14ac:dyDescent="0.2">
      <c r="B303" s="39"/>
      <c r="C303" s="8"/>
      <c r="D303" s="51"/>
      <c r="E303" s="51"/>
      <c r="F303" s="51"/>
      <c r="G303" s="51"/>
      <c r="H303" s="51"/>
      <c r="I303" s="51"/>
      <c r="J303" s="51"/>
      <c r="K303" s="51"/>
      <c r="L303" s="51"/>
      <c r="M303" s="8"/>
      <c r="N303" s="51"/>
      <c r="O303" s="51"/>
      <c r="P303" s="51"/>
      <c r="S303" s="8"/>
      <c r="T303" s="51"/>
      <c r="U303" s="51"/>
      <c r="V303" s="51"/>
    </row>
    <row r="304" spans="1:24" collapsed="1" x14ac:dyDescent="0.2">
      <c r="B304" s="38"/>
      <c r="C304" s="8"/>
      <c r="D304" s="51"/>
      <c r="E304" s="51"/>
      <c r="F304" s="51"/>
      <c r="G304" s="51"/>
      <c r="H304" s="51"/>
      <c r="I304" s="51"/>
      <c r="J304" s="51"/>
      <c r="K304" s="51"/>
      <c r="L304" s="51"/>
      <c r="M304" s="8"/>
      <c r="N304" s="51"/>
      <c r="O304" s="51"/>
      <c r="P304" s="51"/>
      <c r="S304" s="8"/>
      <c r="T304" s="51"/>
      <c r="U304" s="51"/>
      <c r="V304" s="51"/>
    </row>
    <row r="305" spans="1:24" x14ac:dyDescent="0.2">
      <c r="B305" s="38" t="str">
        <f>+dict!C1647</f>
        <v>IV. Gewinnvortrag/Verlustvortrag</v>
      </c>
      <c r="C305" s="8"/>
      <c r="D305" s="51">
        <f>+SUM(D306:D314)</f>
        <v>-12286.16725624531</v>
      </c>
      <c r="E305" s="51">
        <f t="shared" ref="E305" si="346">+SUM(E306:E314)</f>
        <v>-12286.16725624531</v>
      </c>
      <c r="F305" s="51">
        <f>+SUM(F306:F314)</f>
        <v>-12286.16725624531</v>
      </c>
      <c r="G305" s="51">
        <f t="shared" ref="G305:L305" si="347">+SUM(G306:G314)</f>
        <v>-12286.16725624531</v>
      </c>
      <c r="H305" s="51">
        <f t="shared" si="347"/>
        <v>-12286.167256245299</v>
      </c>
      <c r="I305" s="51">
        <f t="shared" si="347"/>
        <v>-12286.167256245299</v>
      </c>
      <c r="J305" s="51">
        <f t="shared" si="347"/>
        <v>-19849.47532404005</v>
      </c>
      <c r="K305" s="51">
        <f t="shared" si="347"/>
        <v>-23754.933834242129</v>
      </c>
      <c r="L305" s="51">
        <f t="shared" si="347"/>
        <v>-27936.006718175984</v>
      </c>
      <c r="M305" s="8"/>
      <c r="N305" s="51">
        <f t="shared" ref="N305:P305" si="348">+SUM(N306:N314)</f>
        <v>-12286.167256245299</v>
      </c>
      <c r="O305" s="51">
        <f t="shared" si="348"/>
        <v>-16013.987210455271</v>
      </c>
      <c r="P305" s="51">
        <f t="shared" si="348"/>
        <v>-12286.167256245299</v>
      </c>
      <c r="Q305" s="34">
        <f t="shared" ref="Q305" si="349">IFERROR(P305/O305-1,"n/a")</f>
        <v>-0.23278524612384721</v>
      </c>
      <c r="R305" s="34">
        <f t="shared" ref="R305" si="350">IFERROR(P305/N305-1,"n/a")</f>
        <v>0</v>
      </c>
      <c r="S305" s="8"/>
      <c r="T305" s="51">
        <f t="shared" ref="T305:V305" si="351">+SUM(T306:T314)</f>
        <v>-12286.167256245299</v>
      </c>
      <c r="U305" s="51">
        <f t="shared" si="351"/>
        <v>-16013.987210455271</v>
      </c>
      <c r="V305" s="51">
        <f t="shared" si="351"/>
        <v>-12286.167256245299</v>
      </c>
      <c r="W305" s="34">
        <f t="shared" ref="W305" si="352">IFERROR(V305/U305-1,"n/a")</f>
        <v>-0.23278524612384721</v>
      </c>
      <c r="X305" s="34">
        <f t="shared" ref="X305" si="353">IFERROR(V305/T305-1,"n/a")</f>
        <v>0</v>
      </c>
    </row>
    <row r="306" spans="1:24" hidden="1" outlineLevel="1" x14ac:dyDescent="0.2">
      <c r="A306" s="37">
        <f>+masterfile!B194</f>
        <v>860</v>
      </c>
      <c r="B306" s="39" t="str">
        <f>+masterfile!D194</f>
        <v>860 Gewinnvortrag vor Verwendung</v>
      </c>
      <c r="C306" s="8"/>
      <c r="D306" s="51">
        <f>+VLOOKUP(A306,'b-data'!A:F,4)</f>
        <v>-2000</v>
      </c>
      <c r="E306" s="51">
        <f>+VLOOKUP(A306,'b-data'!A:G,5)</f>
        <v>500</v>
      </c>
      <c r="F306" s="51">
        <f>+VLOOKUP(A306,'b-data'!A:F,6)</f>
        <v>3000</v>
      </c>
      <c r="G306" s="51">
        <f>+VLOOKUP(A306,'b-data'!A:G,7)</f>
        <v>5500</v>
      </c>
      <c r="H306" s="51">
        <f>+VLOOKUP(A306,'b-data'!A:V,22)</f>
        <v>7999.9999999999964</v>
      </c>
      <c r="I306" s="51">
        <f t="shared" ref="I306:I309" si="354">+U306+P306-O306</f>
        <v>7999.9999999999964</v>
      </c>
      <c r="J306" s="51">
        <f>+VLOOKUP(A306,'b-data'!A:BR,66)</f>
        <v>-3835.4881135847777</v>
      </c>
      <c r="K306" s="51">
        <f>+VLOOKUP(A306,'b-data'!A:BR,68)</f>
        <v>-3905.4585102020797</v>
      </c>
      <c r="L306" s="51">
        <f>+VLOOKUP(A306,'b-data'!A:BR,70)</f>
        <v>-4181.0728839338562</v>
      </c>
      <c r="M306" s="8"/>
      <c r="N306" s="51">
        <f>+VLOOKUP(A306,'b-data'!A:BR,21)</f>
        <v>7999.9999999999964</v>
      </c>
      <c r="O306" s="51">
        <f>+VLOOKUP(A306,'b-data'!A:BR,51)</f>
        <v>-3727.8199542099715</v>
      </c>
      <c r="P306" s="51">
        <f>+VLOOKUP(A306,'b-data'!A:BR,36)</f>
        <v>7999.9999999999964</v>
      </c>
      <c r="Q306" s="34">
        <f t="shared" ref="Q306:Q309" si="355">IFERROR(P306/O306-1,"n/a")</f>
        <v>-3.1460263902942218</v>
      </c>
      <c r="R306" s="34">
        <f t="shared" ref="R306:R309" si="356">IFERROR(P306/N306-1,"n/a")</f>
        <v>0</v>
      </c>
      <c r="S306" s="8"/>
      <c r="T306" s="51">
        <f t="shared" ref="T306:T309" si="357">+H306</f>
        <v>7999.9999999999964</v>
      </c>
      <c r="U306" s="51">
        <f>+VLOOKUP(A306,'b-data'!A:BR,52)</f>
        <v>-3727.8199542099715</v>
      </c>
      <c r="V306" s="51">
        <f t="shared" ref="V306:V309" si="358">+I306</f>
        <v>7999.9999999999964</v>
      </c>
      <c r="W306" s="34">
        <f t="shared" ref="W306:W309" si="359">IFERROR(V306/U306-1,"n/a")</f>
        <v>-3.1460263902942218</v>
      </c>
      <c r="X306" s="34">
        <f t="shared" ref="X306:X309" si="360">IFERROR(V306/T306-1,"n/a")</f>
        <v>0</v>
      </c>
    </row>
    <row r="307" spans="1:24" hidden="1" outlineLevel="1" x14ac:dyDescent="0.2">
      <c r="A307" s="37">
        <f>+masterfile!B195</f>
        <v>865</v>
      </c>
      <c r="B307" s="39" t="str">
        <f>+masterfile!D195</f>
        <v>865 Gewinnvortrag vor Verwendung (KKE)</v>
      </c>
      <c r="C307" s="8"/>
      <c r="D307" s="51">
        <f>+VLOOKUP(A307,'b-data'!A:F,4)</f>
        <v>0</v>
      </c>
      <c r="E307" s="51">
        <f>+VLOOKUP(A307,'b-data'!A:G,5)</f>
        <v>0</v>
      </c>
      <c r="F307" s="51">
        <f>+VLOOKUP(A307,'b-data'!A:F,6)</f>
        <v>0</v>
      </c>
      <c r="G307" s="51">
        <f>+VLOOKUP(A307,'b-data'!A:G,7)</f>
        <v>0</v>
      </c>
      <c r="H307" s="51">
        <f>+VLOOKUP(A307,'b-data'!A:V,22)</f>
        <v>0</v>
      </c>
      <c r="I307" s="51">
        <f t="shared" si="354"/>
        <v>0</v>
      </c>
      <c r="J307" s="51">
        <f>+VLOOKUP(A307,'b-data'!A:BR,66)</f>
        <v>0</v>
      </c>
      <c r="K307" s="51">
        <f>+VLOOKUP(A307,'b-data'!A:BR,68)</f>
        <v>0</v>
      </c>
      <c r="L307" s="51">
        <f>+VLOOKUP(A307,'b-data'!A:BR,70)</f>
        <v>0</v>
      </c>
      <c r="M307" s="8"/>
      <c r="N307" s="51">
        <f>+VLOOKUP(A307,'b-data'!A:BR,21)</f>
        <v>0</v>
      </c>
      <c r="O307" s="51">
        <f>+VLOOKUP(A307,'b-data'!A:BR,51)</f>
        <v>0</v>
      </c>
      <c r="P307" s="51">
        <f>+VLOOKUP(A307,'b-data'!A:BR,36)</f>
        <v>0</v>
      </c>
      <c r="Q307" s="34" t="str">
        <f t="shared" si="355"/>
        <v>n/a</v>
      </c>
      <c r="R307" s="34" t="str">
        <f t="shared" si="356"/>
        <v>n/a</v>
      </c>
      <c r="S307" s="8"/>
      <c r="T307" s="51">
        <f t="shared" si="357"/>
        <v>0</v>
      </c>
      <c r="U307" s="51">
        <f>+VLOOKUP(A307,'b-data'!A:BR,52)</f>
        <v>0</v>
      </c>
      <c r="V307" s="51">
        <f t="shared" si="358"/>
        <v>0</v>
      </c>
      <c r="W307" s="34" t="str">
        <f t="shared" si="359"/>
        <v>n/a</v>
      </c>
      <c r="X307" s="34" t="str">
        <f t="shared" si="360"/>
        <v>n/a</v>
      </c>
    </row>
    <row r="308" spans="1:24" hidden="1" outlineLevel="1" x14ac:dyDescent="0.2">
      <c r="A308" s="37">
        <f>+masterfile!B196</f>
        <v>867</v>
      </c>
      <c r="B308" s="39" t="str">
        <f>+masterfile!D196</f>
        <v>867 Verlustvortrag vor Verwendung (KKE)</v>
      </c>
      <c r="C308" s="8"/>
      <c r="D308" s="51">
        <f>+VLOOKUP(A308,'b-data'!A:F,4)</f>
        <v>0</v>
      </c>
      <c r="E308" s="51">
        <f>+VLOOKUP(A308,'b-data'!A:G,5)</f>
        <v>0</v>
      </c>
      <c r="F308" s="51">
        <f>+VLOOKUP(A308,'b-data'!A:F,6)</f>
        <v>0</v>
      </c>
      <c r="G308" s="51">
        <f>+VLOOKUP(A308,'b-data'!A:G,7)</f>
        <v>0</v>
      </c>
      <c r="H308" s="51">
        <f>+VLOOKUP(A308,'b-data'!A:V,22)</f>
        <v>0</v>
      </c>
      <c r="I308" s="51">
        <f t="shared" si="354"/>
        <v>0</v>
      </c>
      <c r="J308" s="51">
        <f>+VLOOKUP(A308,'b-data'!A:BR,66)</f>
        <v>0</v>
      </c>
      <c r="K308" s="51">
        <f>+VLOOKUP(A308,'b-data'!A:BR,68)</f>
        <v>0</v>
      </c>
      <c r="L308" s="51">
        <f>+VLOOKUP(A308,'b-data'!A:BR,70)</f>
        <v>0</v>
      </c>
      <c r="M308" s="8"/>
      <c r="N308" s="51">
        <f>+VLOOKUP(A308,'b-data'!A:BR,21)</f>
        <v>0</v>
      </c>
      <c r="O308" s="51">
        <f>+VLOOKUP(A308,'b-data'!A:BR,51)</f>
        <v>0</v>
      </c>
      <c r="P308" s="51">
        <f>+VLOOKUP(A308,'b-data'!A:BR,36)</f>
        <v>0</v>
      </c>
      <c r="Q308" s="34" t="str">
        <f t="shared" si="355"/>
        <v>n/a</v>
      </c>
      <c r="R308" s="34" t="str">
        <f t="shared" si="356"/>
        <v>n/a</v>
      </c>
      <c r="S308" s="8"/>
      <c r="T308" s="51">
        <f t="shared" si="357"/>
        <v>0</v>
      </c>
      <c r="U308" s="51">
        <f>+VLOOKUP(A308,'b-data'!A:BR,52)</f>
        <v>0</v>
      </c>
      <c r="V308" s="51">
        <f t="shared" si="358"/>
        <v>0</v>
      </c>
      <c r="W308" s="34" t="str">
        <f t="shared" si="359"/>
        <v>n/a</v>
      </c>
      <c r="X308" s="34" t="str">
        <f t="shared" si="360"/>
        <v>n/a</v>
      </c>
    </row>
    <row r="309" spans="1:24" hidden="1" outlineLevel="1" x14ac:dyDescent="0.2">
      <c r="A309" s="37">
        <f>+masterfile!B197</f>
        <v>868</v>
      </c>
      <c r="B309" s="39" t="str">
        <f>+masterfile!D197</f>
        <v>868 Verlustvortrag vor Verwendung</v>
      </c>
      <c r="C309" s="8"/>
      <c r="D309" s="51">
        <f>+VLOOKUP(A309,'b-data'!A:F,4)</f>
        <v>0</v>
      </c>
      <c r="E309" s="51">
        <f>+VLOOKUP(A309,'b-data'!A:G,5)</f>
        <v>0</v>
      </c>
      <c r="F309" s="51">
        <f>+VLOOKUP(A309,'b-data'!A:F,6)</f>
        <v>0</v>
      </c>
      <c r="G309" s="51">
        <f>+VLOOKUP(A309,'b-data'!A:G,7)</f>
        <v>0</v>
      </c>
      <c r="H309" s="51">
        <f>+VLOOKUP(A309,'b-data'!A:V,22)</f>
        <v>0</v>
      </c>
      <c r="I309" s="51">
        <f t="shared" si="354"/>
        <v>0</v>
      </c>
      <c r="J309" s="51">
        <f>+VLOOKUP(A309,'b-data'!A:BR,66)</f>
        <v>0</v>
      </c>
      <c r="K309" s="51">
        <f>+VLOOKUP(A309,'b-data'!A:BR,68)</f>
        <v>0</v>
      </c>
      <c r="L309" s="51">
        <f>+VLOOKUP(A309,'b-data'!A:BR,70)</f>
        <v>0</v>
      </c>
      <c r="M309" s="8"/>
      <c r="N309" s="51">
        <f>+VLOOKUP(A309,'b-data'!A:BR,21)</f>
        <v>0</v>
      </c>
      <c r="O309" s="51">
        <f>+VLOOKUP(A309,'b-data'!A:BR,51)</f>
        <v>0</v>
      </c>
      <c r="P309" s="51">
        <f>+VLOOKUP(A309,'b-data'!A:BR,36)</f>
        <v>0</v>
      </c>
      <c r="Q309" s="34" t="str">
        <f t="shared" si="355"/>
        <v>n/a</v>
      </c>
      <c r="R309" s="34" t="str">
        <f t="shared" si="356"/>
        <v>n/a</v>
      </c>
      <c r="S309" s="8"/>
      <c r="T309" s="51">
        <f t="shared" si="357"/>
        <v>0</v>
      </c>
      <c r="U309" s="51">
        <f>+VLOOKUP(A309,'b-data'!A:BR,52)</f>
        <v>0</v>
      </c>
      <c r="V309" s="51">
        <f t="shared" si="358"/>
        <v>0</v>
      </c>
      <c r="W309" s="34" t="str">
        <f t="shared" si="359"/>
        <v>n/a</v>
      </c>
      <c r="X309" s="34" t="str">
        <f t="shared" si="360"/>
        <v>n/a</v>
      </c>
    </row>
    <row r="310" spans="1:24" hidden="1" outlineLevel="1" x14ac:dyDescent="0.2">
      <c r="A310" s="37">
        <f>+masterfile!B833</f>
        <v>2860</v>
      </c>
      <c r="B310" s="39" t="str">
        <f>+masterfile!D833</f>
        <v>2860 Gewinnvortrag nach Verwendung</v>
      </c>
      <c r="C310" s="8"/>
      <c r="D310" s="51">
        <f>+VLOOKUP(A310,'b-data'!A:F,4)</f>
        <v>-10286.16725624531</v>
      </c>
      <c r="E310" s="51">
        <f>+VLOOKUP(A310,'b-data'!A:G,5)</f>
        <v>-12786.16725624531</v>
      </c>
      <c r="F310" s="51">
        <f>+VLOOKUP(A310,'b-data'!A:F,6)</f>
        <v>-15286.16725624531</v>
      </c>
      <c r="G310" s="51">
        <f>+VLOOKUP(A310,'b-data'!A:G,7)</f>
        <v>-17786.16725624531</v>
      </c>
      <c r="H310" s="51">
        <f>+VLOOKUP(A310,'b-data'!A:V,22)</f>
        <v>-20286.167256245295</v>
      </c>
      <c r="I310" s="51">
        <f t="shared" ref="I310:I313" si="361">+U310+P310-O310</f>
        <v>-20286.167256245295</v>
      </c>
      <c r="J310" s="51">
        <f>+VLOOKUP(A310,'b-data'!A:BR,66)</f>
        <v>-16013.987210455271</v>
      </c>
      <c r="K310" s="51">
        <f>+VLOOKUP(A310,'b-data'!A:BR,68)</f>
        <v>-19849.47532404005</v>
      </c>
      <c r="L310" s="51">
        <f>+VLOOKUP(A310,'b-data'!A:BR,70)</f>
        <v>-23754.933834242129</v>
      </c>
      <c r="M310" s="8"/>
      <c r="N310" s="51">
        <f>+VLOOKUP(A310,'b-data'!A:BR,21)</f>
        <v>-20286.167256245295</v>
      </c>
      <c r="O310" s="51">
        <f>+VLOOKUP(A310,'b-data'!A:BR,51)</f>
        <v>-12286.167256245299</v>
      </c>
      <c r="P310" s="51">
        <f>+VLOOKUP(A310,'b-data'!A:BR,36)</f>
        <v>-20286.167256245295</v>
      </c>
      <c r="Q310" s="34">
        <f t="shared" ref="Q310:Q313" si="362">IFERROR(P310/O310-1,"n/a")</f>
        <v>0.65113878340972775</v>
      </c>
      <c r="R310" s="34">
        <f t="shared" ref="R310:R313" si="363">IFERROR(P310/N310-1,"n/a")</f>
        <v>0</v>
      </c>
      <c r="S310" s="8"/>
      <c r="T310" s="51">
        <f t="shared" ref="T310:T313" si="364">+H310</f>
        <v>-20286.167256245295</v>
      </c>
      <c r="U310" s="51">
        <f>+VLOOKUP(A310,'b-data'!A:BR,52)</f>
        <v>-12286.167256245299</v>
      </c>
      <c r="V310" s="51">
        <f t="shared" ref="V310:V313" si="365">+I310</f>
        <v>-20286.167256245295</v>
      </c>
      <c r="W310" s="34">
        <f t="shared" ref="W310:W313" si="366">IFERROR(V310/U310-1,"n/a")</f>
        <v>0.65113878340972775</v>
      </c>
      <c r="X310" s="34">
        <f t="shared" ref="X310:X313" si="367">IFERROR(V310/T310-1,"n/a")</f>
        <v>0</v>
      </c>
    </row>
    <row r="311" spans="1:24" hidden="1" outlineLevel="1" x14ac:dyDescent="0.2">
      <c r="A311" s="37">
        <f>+masterfile!B834</f>
        <v>2865</v>
      </c>
      <c r="B311" s="39" t="str">
        <f>+masterfile!D834</f>
        <v>2865 Gewinnvortrag nach Verwendung (KKE)</v>
      </c>
      <c r="C311" s="8"/>
      <c r="D311" s="51">
        <f>+VLOOKUP(A311,'b-data'!A:F,4)</f>
        <v>0</v>
      </c>
      <c r="E311" s="51">
        <f>+VLOOKUP(A311,'b-data'!A:G,5)</f>
        <v>0</v>
      </c>
      <c r="F311" s="51">
        <f>+VLOOKUP(A311,'b-data'!A:F,6)</f>
        <v>0</v>
      </c>
      <c r="G311" s="51">
        <f>+VLOOKUP(A311,'b-data'!A:G,7)</f>
        <v>0</v>
      </c>
      <c r="H311" s="51">
        <f>+VLOOKUP(A311,'b-data'!A:V,22)</f>
        <v>0</v>
      </c>
      <c r="I311" s="51">
        <f t="shared" si="361"/>
        <v>0</v>
      </c>
      <c r="J311" s="51">
        <f>+VLOOKUP(A311,'b-data'!A:BR,66)</f>
        <v>0</v>
      </c>
      <c r="K311" s="51">
        <f>+VLOOKUP(A311,'b-data'!A:BR,68)</f>
        <v>0</v>
      </c>
      <c r="L311" s="51">
        <f>+VLOOKUP(A311,'b-data'!A:BR,70)</f>
        <v>0</v>
      </c>
      <c r="M311" s="8"/>
      <c r="N311" s="51">
        <f>+VLOOKUP(A311,'b-data'!A:BR,21)</f>
        <v>0</v>
      </c>
      <c r="O311" s="51">
        <f>+VLOOKUP(A311,'b-data'!A:BR,51)</f>
        <v>0</v>
      </c>
      <c r="P311" s="51">
        <f>+VLOOKUP(A311,'b-data'!A:BR,36)</f>
        <v>0</v>
      </c>
      <c r="Q311" s="34" t="str">
        <f t="shared" si="362"/>
        <v>n/a</v>
      </c>
      <c r="R311" s="34" t="str">
        <f t="shared" si="363"/>
        <v>n/a</v>
      </c>
      <c r="S311" s="8"/>
      <c r="T311" s="51">
        <f t="shared" si="364"/>
        <v>0</v>
      </c>
      <c r="U311" s="51">
        <f>+VLOOKUP(A311,'b-data'!A:BR,52)</f>
        <v>0</v>
      </c>
      <c r="V311" s="51">
        <f t="shared" si="365"/>
        <v>0</v>
      </c>
      <c r="W311" s="34" t="str">
        <f t="shared" si="366"/>
        <v>n/a</v>
      </c>
      <c r="X311" s="34" t="str">
        <f t="shared" si="367"/>
        <v>n/a</v>
      </c>
    </row>
    <row r="312" spans="1:24" hidden="1" outlineLevel="1" x14ac:dyDescent="0.2">
      <c r="A312" s="37">
        <f>+masterfile!B835</f>
        <v>2867</v>
      </c>
      <c r="B312" s="39" t="str">
        <f>+masterfile!D835</f>
        <v>2867 Verlustvortrag nach Verwendung (KKE)</v>
      </c>
      <c r="C312" s="8"/>
      <c r="D312" s="51">
        <f>+VLOOKUP(A312,'b-data'!A:F,4)</f>
        <v>0</v>
      </c>
      <c r="E312" s="51">
        <f>+VLOOKUP(A312,'b-data'!A:G,5)</f>
        <v>0</v>
      </c>
      <c r="F312" s="51">
        <f>+VLOOKUP(A312,'b-data'!A:F,6)</f>
        <v>0</v>
      </c>
      <c r="G312" s="51">
        <f>+VLOOKUP(A312,'b-data'!A:G,7)</f>
        <v>0</v>
      </c>
      <c r="H312" s="51">
        <f>+VLOOKUP(A312,'b-data'!A:V,22)</f>
        <v>0</v>
      </c>
      <c r="I312" s="51">
        <f t="shared" si="361"/>
        <v>0</v>
      </c>
      <c r="J312" s="51">
        <f>+VLOOKUP(A312,'b-data'!A:BR,66)</f>
        <v>0</v>
      </c>
      <c r="K312" s="51">
        <f>+VLOOKUP(A312,'b-data'!A:BR,68)</f>
        <v>0</v>
      </c>
      <c r="L312" s="51">
        <f>+VLOOKUP(A312,'b-data'!A:BR,70)</f>
        <v>0</v>
      </c>
      <c r="M312" s="8"/>
      <c r="N312" s="51">
        <f>+VLOOKUP(A312,'b-data'!A:BR,21)</f>
        <v>0</v>
      </c>
      <c r="O312" s="51">
        <f>+VLOOKUP(A312,'b-data'!A:BR,51)</f>
        <v>0</v>
      </c>
      <c r="P312" s="51">
        <f>+VLOOKUP(A312,'b-data'!A:BR,36)</f>
        <v>0</v>
      </c>
      <c r="Q312" s="34" t="str">
        <f t="shared" si="362"/>
        <v>n/a</v>
      </c>
      <c r="R312" s="34" t="str">
        <f t="shared" si="363"/>
        <v>n/a</v>
      </c>
      <c r="S312" s="8"/>
      <c r="T312" s="51">
        <f t="shared" si="364"/>
        <v>0</v>
      </c>
      <c r="U312" s="51">
        <f>+VLOOKUP(A312,'b-data'!A:BR,52)</f>
        <v>0</v>
      </c>
      <c r="V312" s="51">
        <f t="shared" si="365"/>
        <v>0</v>
      </c>
      <c r="W312" s="34" t="str">
        <f t="shared" si="366"/>
        <v>n/a</v>
      </c>
      <c r="X312" s="34" t="str">
        <f t="shared" si="367"/>
        <v>n/a</v>
      </c>
    </row>
    <row r="313" spans="1:24" hidden="1" outlineLevel="1" x14ac:dyDescent="0.2">
      <c r="A313" s="37">
        <f>+masterfile!B836</f>
        <v>2868</v>
      </c>
      <c r="B313" s="39" t="str">
        <f>+masterfile!D836</f>
        <v>2868 Verlustvortrag nach Verwendung</v>
      </c>
      <c r="C313" s="8"/>
      <c r="D313" s="51">
        <f>+VLOOKUP(A313,'b-data'!A:F,4)</f>
        <v>0</v>
      </c>
      <c r="E313" s="51">
        <f>+VLOOKUP(A313,'b-data'!A:G,5)</f>
        <v>0</v>
      </c>
      <c r="F313" s="51">
        <f>+VLOOKUP(A313,'b-data'!A:F,6)</f>
        <v>0</v>
      </c>
      <c r="G313" s="51">
        <f>+VLOOKUP(A313,'b-data'!A:G,7)</f>
        <v>0</v>
      </c>
      <c r="H313" s="51">
        <f>+VLOOKUP(A313,'b-data'!A:V,22)</f>
        <v>0</v>
      </c>
      <c r="I313" s="51">
        <f t="shared" si="361"/>
        <v>0</v>
      </c>
      <c r="J313" s="51">
        <f>+VLOOKUP(A313,'b-data'!A:BR,66)</f>
        <v>0</v>
      </c>
      <c r="K313" s="51">
        <f>+VLOOKUP(A313,'b-data'!A:BR,68)</f>
        <v>0</v>
      </c>
      <c r="L313" s="51">
        <f>+VLOOKUP(A313,'b-data'!A:BR,70)</f>
        <v>0</v>
      </c>
      <c r="M313" s="8"/>
      <c r="N313" s="51">
        <f>+VLOOKUP(A313,'b-data'!A:BR,21)</f>
        <v>0</v>
      </c>
      <c r="O313" s="51">
        <f>+VLOOKUP(A313,'b-data'!A:BR,51)</f>
        <v>0</v>
      </c>
      <c r="P313" s="51">
        <f>+VLOOKUP(A313,'b-data'!A:BR,36)</f>
        <v>0</v>
      </c>
      <c r="Q313" s="34" t="str">
        <f t="shared" si="362"/>
        <v>n/a</v>
      </c>
      <c r="R313" s="34" t="str">
        <f t="shared" si="363"/>
        <v>n/a</v>
      </c>
      <c r="S313" s="8"/>
      <c r="T313" s="51">
        <f t="shared" si="364"/>
        <v>0</v>
      </c>
      <c r="U313" s="51">
        <f>+VLOOKUP(A313,'b-data'!A:BR,52)</f>
        <v>0</v>
      </c>
      <c r="V313" s="51">
        <f t="shared" si="365"/>
        <v>0</v>
      </c>
      <c r="W313" s="34" t="str">
        <f t="shared" si="366"/>
        <v>n/a</v>
      </c>
      <c r="X313" s="34" t="str">
        <f t="shared" si="367"/>
        <v>n/a</v>
      </c>
    </row>
    <row r="314" spans="1:24" collapsed="1" x14ac:dyDescent="0.2">
      <c r="B314" s="38"/>
      <c r="C314" s="8"/>
      <c r="D314" s="51"/>
      <c r="E314" s="51"/>
      <c r="F314" s="51"/>
      <c r="G314" s="51"/>
      <c r="H314" s="51"/>
      <c r="I314" s="51"/>
      <c r="J314" s="51"/>
      <c r="K314" s="51"/>
      <c r="L314" s="51"/>
      <c r="M314" s="8"/>
      <c r="N314" s="51"/>
      <c r="O314" s="51"/>
      <c r="P314" s="51"/>
      <c r="S314" s="8"/>
      <c r="T314" s="51"/>
      <c r="U314" s="51"/>
      <c r="V314" s="51"/>
    </row>
    <row r="315" spans="1:24" x14ac:dyDescent="0.2">
      <c r="B315" s="38" t="str">
        <f>+dict!C1648</f>
        <v>V. Jahresüberschuss/Jahresfehlbetrag</v>
      </c>
      <c r="C315" s="8"/>
      <c r="D315" s="51">
        <f>-'PL-tc'!D769</f>
        <v>-2686.3866195833334</v>
      </c>
      <c r="E315" s="51">
        <f>-'PL-tc'!E769</f>
        <v>-2856.7303406708329</v>
      </c>
      <c r="F315" s="51">
        <f>-'PL-tc'!F769</f>
        <v>-3100.2150422389664</v>
      </c>
      <c r="G315" s="51">
        <f>-'PL-tc'!G769</f>
        <v>-3399.164023885141</v>
      </c>
      <c r="H315" s="51">
        <f>-'PL-tc'!H769</f>
        <v>-3727.8199542099715</v>
      </c>
      <c r="I315" s="51">
        <f>-'PL-tc'!I769</f>
        <v>-4158.7201468638505</v>
      </c>
      <c r="J315" s="51">
        <f>-'PL-tc'!J769</f>
        <v>-3905.4585102020797</v>
      </c>
      <c r="K315" s="51">
        <f>-'PL-tc'!K769</f>
        <v>-4181.0728839338562</v>
      </c>
      <c r="L315" s="51">
        <f>-'PL-tc'!L769</f>
        <v>-4555.0024591157908</v>
      </c>
      <c r="M315" s="8"/>
      <c r="N315" s="51">
        <f>-'PL-tc'!N769</f>
        <v>-3727.8199542099715</v>
      </c>
      <c r="O315" s="51">
        <f>-'PL-tc'!O769</f>
        <v>-3835.4881135847777</v>
      </c>
      <c r="P315" s="51">
        <f>-'PL-tc'!P769</f>
        <v>-4158.7201468638505</v>
      </c>
      <c r="Q315" s="34">
        <f t="shared" ref="Q315" si="368">IFERROR(P315/O315-1,"n/a")</f>
        <v>8.427402815673668E-2</v>
      </c>
      <c r="R315" s="34">
        <f t="shared" ref="R315" si="369">IFERROR(P315/N315-1,"n/a")</f>
        <v>0.11559039812726124</v>
      </c>
      <c r="S315" s="8"/>
      <c r="T315" s="51">
        <f>-'PL-tc'!T769</f>
        <v>-3727.8199542099715</v>
      </c>
      <c r="U315" s="51">
        <f>-'PL-tc'!U769</f>
        <v>-3835.4881135847777</v>
      </c>
      <c r="V315" s="51">
        <f>-'PL-tc'!V769</f>
        <v>-4158.7201468638505</v>
      </c>
      <c r="W315" s="34">
        <f t="shared" ref="W315" si="370">IFERROR(V315/U315-1,"n/a")</f>
        <v>8.427402815673668E-2</v>
      </c>
      <c r="X315" s="34">
        <f t="shared" ref="X315" si="371">IFERROR(V315/T315-1,"n/a")</f>
        <v>0.11559039812726124</v>
      </c>
    </row>
    <row r="316" spans="1:24" x14ac:dyDescent="0.2">
      <c r="C316" s="8"/>
      <c r="D316" s="51"/>
      <c r="E316" s="51"/>
      <c r="F316" s="51"/>
      <c r="G316" s="51"/>
      <c r="H316" s="51"/>
      <c r="I316" s="51"/>
      <c r="J316" s="51"/>
      <c r="K316" s="51"/>
      <c r="L316" s="51"/>
      <c r="M316" s="8"/>
      <c r="N316" s="51"/>
      <c r="O316" s="51"/>
      <c r="P316" s="51"/>
      <c r="S316" s="8"/>
      <c r="T316" s="51"/>
      <c r="U316" s="51"/>
      <c r="V316" s="51"/>
    </row>
    <row r="317" spans="1:24" x14ac:dyDescent="0.2">
      <c r="B317" s="25" t="str">
        <f>+dict!C1649</f>
        <v>B. Rückstellungen</v>
      </c>
      <c r="C317" s="8"/>
      <c r="D317" s="52">
        <f>+D319+D326+D340</f>
        <v>-68.819999999999993</v>
      </c>
      <c r="E317" s="52">
        <f t="shared" ref="E317" si="372">+E319+E326+E340</f>
        <v>-137.63999999999999</v>
      </c>
      <c r="F317" s="52">
        <f>+F319+F326+F340</f>
        <v>-206.46</v>
      </c>
      <c r="G317" s="52">
        <f t="shared" ref="G317:L317" si="373">+G319+G326+G340</f>
        <v>-275.27999999999997</v>
      </c>
      <c r="H317" s="52">
        <f t="shared" si="373"/>
        <v>-344.1</v>
      </c>
      <c r="I317" s="52">
        <f t="shared" si="373"/>
        <v>-344.1</v>
      </c>
      <c r="J317" s="52">
        <f t="shared" si="373"/>
        <v>-344.1</v>
      </c>
      <c r="K317" s="52">
        <f t="shared" si="373"/>
        <v>-344.1</v>
      </c>
      <c r="L317" s="52">
        <f t="shared" si="373"/>
        <v>-344.1</v>
      </c>
      <c r="M317" s="8"/>
      <c r="N317" s="52">
        <f t="shared" ref="N317:P317" si="374">+N319+N326+N340</f>
        <v>-344.1</v>
      </c>
      <c r="O317" s="52">
        <f t="shared" si="374"/>
        <v>-344.1</v>
      </c>
      <c r="P317" s="52">
        <f t="shared" si="374"/>
        <v>-344.1</v>
      </c>
      <c r="Q317" s="30">
        <f>IFERROR(P317/O317-1,"n/a")</f>
        <v>0</v>
      </c>
      <c r="R317" s="30">
        <f>IFERROR(P317/N317-1,"n/a")</f>
        <v>0</v>
      </c>
      <c r="S317" s="8"/>
      <c r="T317" s="52">
        <f t="shared" ref="T317:V317" si="375">+T319+T326+T340</f>
        <v>-344.1</v>
      </c>
      <c r="U317" s="52">
        <f t="shared" si="375"/>
        <v>-344.1</v>
      </c>
      <c r="V317" s="52">
        <f t="shared" si="375"/>
        <v>-344.1</v>
      </c>
      <c r="W317" s="30">
        <f>IFERROR(V317/U317-1,"n/a")</f>
        <v>0</v>
      </c>
      <c r="X317" s="30">
        <f>IFERROR(V317/T317-1,"n/a")</f>
        <v>0</v>
      </c>
    </row>
    <row r="318" spans="1:24" x14ac:dyDescent="0.2">
      <c r="C318" s="8"/>
      <c r="D318" s="51"/>
      <c r="E318" s="51"/>
      <c r="F318" s="51"/>
      <c r="G318" s="51"/>
      <c r="H318" s="51"/>
      <c r="I318" s="51"/>
      <c r="J318" s="51"/>
      <c r="K318" s="51"/>
      <c r="L318" s="51"/>
      <c r="M318" s="8"/>
      <c r="N318" s="51"/>
      <c r="O318" s="51"/>
      <c r="P318" s="51"/>
      <c r="S318" s="8"/>
      <c r="T318" s="51"/>
      <c r="U318" s="51"/>
      <c r="V318" s="51"/>
    </row>
    <row r="319" spans="1:24" ht="24" x14ac:dyDescent="0.2">
      <c r="B319" s="38" t="str">
        <f>+dict!C1650</f>
        <v>1. Rückstellungen für Pensionen und ähnliche Verpflichtungen</v>
      </c>
      <c r="C319" s="8"/>
      <c r="D319" s="51">
        <f>+SUM(D320:D325)</f>
        <v>0</v>
      </c>
      <c r="E319" s="51">
        <f t="shared" ref="E319" si="376">+SUM(E320:E325)</f>
        <v>0</v>
      </c>
      <c r="F319" s="51">
        <f>+SUM(F320:F325)</f>
        <v>0</v>
      </c>
      <c r="G319" s="51">
        <f t="shared" ref="G319:L319" si="377">+SUM(G320:G325)</f>
        <v>0</v>
      </c>
      <c r="H319" s="51">
        <f t="shared" si="377"/>
        <v>0</v>
      </c>
      <c r="I319" s="51">
        <f t="shared" si="377"/>
        <v>0</v>
      </c>
      <c r="J319" s="51">
        <f t="shared" si="377"/>
        <v>0</v>
      </c>
      <c r="K319" s="51">
        <f t="shared" si="377"/>
        <v>0</v>
      </c>
      <c r="L319" s="51">
        <f t="shared" si="377"/>
        <v>0</v>
      </c>
      <c r="M319" s="8"/>
      <c r="N319" s="51">
        <f t="shared" ref="N319:P319" si="378">+SUM(N320:N325)</f>
        <v>0</v>
      </c>
      <c r="O319" s="51">
        <f t="shared" si="378"/>
        <v>0</v>
      </c>
      <c r="P319" s="51">
        <f t="shared" si="378"/>
        <v>0</v>
      </c>
      <c r="Q319" s="34" t="str">
        <f t="shared" ref="Q319" si="379">IFERROR(P319/O319-1,"n/a")</f>
        <v>n/a</v>
      </c>
      <c r="R319" s="34" t="str">
        <f t="shared" ref="R319" si="380">IFERROR(P319/N319-1,"n/a")</f>
        <v>n/a</v>
      </c>
      <c r="S319" s="8"/>
      <c r="T319" s="51">
        <f t="shared" ref="T319:V319" si="381">+SUM(T320:T325)</f>
        <v>0</v>
      </c>
      <c r="U319" s="51">
        <f t="shared" si="381"/>
        <v>0</v>
      </c>
      <c r="V319" s="51">
        <f t="shared" si="381"/>
        <v>0</v>
      </c>
      <c r="W319" s="34" t="str">
        <f t="shared" ref="W319" si="382">IFERROR(V319/U319-1,"n/a")</f>
        <v>n/a</v>
      </c>
      <c r="X319" s="34" t="str">
        <f t="shared" ref="X319" si="383">IFERROR(V319/T319-1,"n/a")</f>
        <v>n/a</v>
      </c>
    </row>
    <row r="320" spans="1:24" hidden="1" outlineLevel="1" x14ac:dyDescent="0.2">
      <c r="A320" s="37">
        <f>+masterfile!B215</f>
        <v>950</v>
      </c>
      <c r="B320" s="39" t="str">
        <f>+masterfile!D215</f>
        <v>950 Pensions-und ähnliche Rückstellungen</v>
      </c>
      <c r="C320" s="8"/>
      <c r="D320" s="51">
        <f>+VLOOKUP(A320,'b-data'!A:F,4)</f>
        <v>0</v>
      </c>
      <c r="E320" s="51">
        <f>+VLOOKUP(A320,'b-data'!A:G,5)</f>
        <v>0</v>
      </c>
      <c r="F320" s="51">
        <f>+VLOOKUP(A320,'b-data'!A:F,6)</f>
        <v>0</v>
      </c>
      <c r="G320" s="51">
        <f>+VLOOKUP(A320,'b-data'!A:G,7)</f>
        <v>0</v>
      </c>
      <c r="H320" s="51">
        <f>+VLOOKUP(A320,'b-data'!A:V,22)</f>
        <v>0</v>
      </c>
      <c r="I320" s="51">
        <f t="shared" ref="I320:I324" si="384">+U320+P320-O320</f>
        <v>0</v>
      </c>
      <c r="J320" s="51">
        <f>+VLOOKUP(A320,'b-data'!A:BR,66)</f>
        <v>0</v>
      </c>
      <c r="K320" s="51">
        <f>+VLOOKUP(A320,'b-data'!A:BR,68)</f>
        <v>0</v>
      </c>
      <c r="L320" s="51">
        <f>+VLOOKUP(A320,'b-data'!A:BR,70)</f>
        <v>0</v>
      </c>
      <c r="M320" s="8"/>
      <c r="N320" s="51">
        <f>+VLOOKUP(A320,'b-data'!A:BR,21)</f>
        <v>0</v>
      </c>
      <c r="O320" s="51">
        <f>+VLOOKUP(A320,'b-data'!A:BR,51)</f>
        <v>0</v>
      </c>
      <c r="P320" s="51">
        <f>+VLOOKUP(A320,'b-data'!A:BR,36)</f>
        <v>0</v>
      </c>
      <c r="Q320" s="34" t="str">
        <f t="shared" ref="Q320:Q324" si="385">IFERROR(P320/O320-1,"n/a")</f>
        <v>n/a</v>
      </c>
      <c r="R320" s="34" t="str">
        <f t="shared" ref="R320:R324" si="386">IFERROR(P320/N320-1,"n/a")</f>
        <v>n/a</v>
      </c>
      <c r="S320" s="8"/>
      <c r="T320" s="51">
        <f t="shared" ref="T320:T324" si="387">+H320</f>
        <v>0</v>
      </c>
      <c r="U320" s="51">
        <f>+VLOOKUP(A320,'b-data'!A:BR,52)</f>
        <v>0</v>
      </c>
      <c r="V320" s="51">
        <f t="shared" ref="V320:V324" si="388">+I320</f>
        <v>0</v>
      </c>
      <c r="W320" s="34" t="str">
        <f t="shared" ref="W320:W324" si="389">IFERROR(V320/U320-1,"n/a")</f>
        <v>n/a</v>
      </c>
      <c r="X320" s="34" t="str">
        <f t="shared" ref="X320:X324" si="390">IFERROR(V320/T320-1,"n/a")</f>
        <v>n/a</v>
      </c>
    </row>
    <row r="321" spans="1:24" hidden="1" outlineLevel="1" x14ac:dyDescent="0.2">
      <c r="A321" s="37">
        <f>+masterfile!B216</f>
        <v>951</v>
      </c>
      <c r="B321" s="39" t="str">
        <f>+masterfile!D216</f>
        <v>951 Rückstellung Pensionen zur Saldierung</v>
      </c>
      <c r="C321" s="8"/>
      <c r="D321" s="51">
        <f>+VLOOKUP(A321,'b-data'!A:F,4)</f>
        <v>0</v>
      </c>
      <c r="E321" s="51">
        <f>+VLOOKUP(A321,'b-data'!A:G,5)</f>
        <v>0</v>
      </c>
      <c r="F321" s="51">
        <f>+VLOOKUP(A321,'b-data'!A:F,6)</f>
        <v>0</v>
      </c>
      <c r="G321" s="51">
        <f>+VLOOKUP(A321,'b-data'!A:G,7)</f>
        <v>0</v>
      </c>
      <c r="H321" s="51">
        <f>+VLOOKUP(A321,'b-data'!A:V,22)</f>
        <v>0</v>
      </c>
      <c r="I321" s="51">
        <f t="shared" si="384"/>
        <v>0</v>
      </c>
      <c r="J321" s="51">
        <f>+VLOOKUP(A321,'b-data'!A:BR,66)</f>
        <v>0</v>
      </c>
      <c r="K321" s="51">
        <f>+VLOOKUP(A321,'b-data'!A:BR,68)</f>
        <v>0</v>
      </c>
      <c r="L321" s="51">
        <f>+VLOOKUP(A321,'b-data'!A:BR,70)</f>
        <v>0</v>
      </c>
      <c r="M321" s="8"/>
      <c r="N321" s="51">
        <f>+VLOOKUP(A321,'b-data'!A:BR,21)</f>
        <v>0</v>
      </c>
      <c r="O321" s="51">
        <f>+VLOOKUP(A321,'b-data'!A:BR,51)</f>
        <v>0</v>
      </c>
      <c r="P321" s="51">
        <f>+VLOOKUP(A321,'b-data'!A:BR,36)</f>
        <v>0</v>
      </c>
      <c r="Q321" s="34" t="str">
        <f t="shared" si="385"/>
        <v>n/a</v>
      </c>
      <c r="R321" s="34" t="str">
        <f t="shared" si="386"/>
        <v>n/a</v>
      </c>
      <c r="S321" s="8"/>
      <c r="T321" s="51">
        <f t="shared" si="387"/>
        <v>0</v>
      </c>
      <c r="U321" s="51">
        <f>+VLOOKUP(A321,'b-data'!A:BR,52)</f>
        <v>0</v>
      </c>
      <c r="V321" s="51">
        <f t="shared" si="388"/>
        <v>0</v>
      </c>
      <c r="W321" s="34" t="str">
        <f t="shared" si="389"/>
        <v>n/a</v>
      </c>
      <c r="X321" s="34" t="str">
        <f t="shared" si="390"/>
        <v>n/a</v>
      </c>
    </row>
    <row r="322" spans="1:24" hidden="1" outlineLevel="1" x14ac:dyDescent="0.2">
      <c r="A322" s="37">
        <f>+masterfile!B217</f>
        <v>952</v>
      </c>
      <c r="B322" s="39" t="str">
        <f>+masterfile!D217</f>
        <v>952 Pensionsrückstellungen ggb. Ges.ern</v>
      </c>
      <c r="C322" s="8"/>
      <c r="D322" s="51">
        <f>+VLOOKUP(A322,'b-data'!A:F,4)</f>
        <v>0</v>
      </c>
      <c r="E322" s="51">
        <f>+VLOOKUP(A322,'b-data'!A:G,5)</f>
        <v>0</v>
      </c>
      <c r="F322" s="51">
        <f>+VLOOKUP(A322,'b-data'!A:F,6)</f>
        <v>0</v>
      </c>
      <c r="G322" s="51">
        <f>+VLOOKUP(A322,'b-data'!A:G,7)</f>
        <v>0</v>
      </c>
      <c r="H322" s="51">
        <f>+VLOOKUP(A322,'b-data'!A:V,22)</f>
        <v>0</v>
      </c>
      <c r="I322" s="51">
        <f t="shared" si="384"/>
        <v>0</v>
      </c>
      <c r="J322" s="51">
        <f>+VLOOKUP(A322,'b-data'!A:BR,66)</f>
        <v>0</v>
      </c>
      <c r="K322" s="51">
        <f>+VLOOKUP(A322,'b-data'!A:BR,68)</f>
        <v>0</v>
      </c>
      <c r="L322" s="51">
        <f>+VLOOKUP(A322,'b-data'!A:BR,70)</f>
        <v>0</v>
      </c>
      <c r="M322" s="8"/>
      <c r="N322" s="51">
        <f>+VLOOKUP(A322,'b-data'!A:BR,21)</f>
        <v>0</v>
      </c>
      <c r="O322" s="51">
        <f>+VLOOKUP(A322,'b-data'!A:BR,51)</f>
        <v>0</v>
      </c>
      <c r="P322" s="51">
        <f>+VLOOKUP(A322,'b-data'!A:BR,36)</f>
        <v>0</v>
      </c>
      <c r="Q322" s="34" t="str">
        <f t="shared" si="385"/>
        <v>n/a</v>
      </c>
      <c r="R322" s="34" t="str">
        <f t="shared" si="386"/>
        <v>n/a</v>
      </c>
      <c r="S322" s="8"/>
      <c r="T322" s="51">
        <f t="shared" si="387"/>
        <v>0</v>
      </c>
      <c r="U322" s="51">
        <f>+VLOOKUP(A322,'b-data'!A:BR,52)</f>
        <v>0</v>
      </c>
      <c r="V322" s="51">
        <f t="shared" si="388"/>
        <v>0</v>
      </c>
      <c r="W322" s="34" t="str">
        <f t="shared" si="389"/>
        <v>n/a</v>
      </c>
      <c r="X322" s="34" t="str">
        <f t="shared" si="390"/>
        <v>n/a</v>
      </c>
    </row>
    <row r="323" spans="1:24" hidden="1" outlineLevel="1" x14ac:dyDescent="0.2">
      <c r="A323" s="37">
        <f>+masterfile!B218</f>
        <v>953</v>
      </c>
      <c r="B323" s="39" t="str">
        <f>+masterfile!D218</f>
        <v>953 Rückstellungen für Direktzusagen</v>
      </c>
      <c r="C323" s="8"/>
      <c r="D323" s="51">
        <f>+VLOOKUP(A323,'b-data'!A:F,4)</f>
        <v>0</v>
      </c>
      <c r="E323" s="51">
        <f>+VLOOKUP(A323,'b-data'!A:G,5)</f>
        <v>0</v>
      </c>
      <c r="F323" s="51">
        <f>+VLOOKUP(A323,'b-data'!A:F,6)</f>
        <v>0</v>
      </c>
      <c r="G323" s="51">
        <f>+VLOOKUP(A323,'b-data'!A:G,7)</f>
        <v>0</v>
      </c>
      <c r="H323" s="51">
        <f>+VLOOKUP(A323,'b-data'!A:V,22)</f>
        <v>0</v>
      </c>
      <c r="I323" s="51">
        <f t="shared" si="384"/>
        <v>0</v>
      </c>
      <c r="J323" s="51">
        <f>+VLOOKUP(A323,'b-data'!A:BR,66)</f>
        <v>0</v>
      </c>
      <c r="K323" s="51">
        <f>+VLOOKUP(A323,'b-data'!A:BR,68)</f>
        <v>0</v>
      </c>
      <c r="L323" s="51">
        <f>+VLOOKUP(A323,'b-data'!A:BR,70)</f>
        <v>0</v>
      </c>
      <c r="M323" s="8"/>
      <c r="N323" s="51">
        <f>+VLOOKUP(A323,'b-data'!A:BR,21)</f>
        <v>0</v>
      </c>
      <c r="O323" s="51">
        <f>+VLOOKUP(A323,'b-data'!A:BR,51)</f>
        <v>0</v>
      </c>
      <c r="P323" s="51">
        <f>+VLOOKUP(A323,'b-data'!A:BR,36)</f>
        <v>0</v>
      </c>
      <c r="Q323" s="34" t="str">
        <f t="shared" si="385"/>
        <v>n/a</v>
      </c>
      <c r="R323" s="34" t="str">
        <f t="shared" si="386"/>
        <v>n/a</v>
      </c>
      <c r="S323" s="8"/>
      <c r="T323" s="51">
        <f t="shared" si="387"/>
        <v>0</v>
      </c>
      <c r="U323" s="51">
        <f>+VLOOKUP(A323,'b-data'!A:BR,52)</f>
        <v>0</v>
      </c>
      <c r="V323" s="51">
        <f t="shared" si="388"/>
        <v>0</v>
      </c>
      <c r="W323" s="34" t="str">
        <f t="shared" si="389"/>
        <v>n/a</v>
      </c>
      <c r="X323" s="34" t="str">
        <f t="shared" si="390"/>
        <v>n/a</v>
      </c>
    </row>
    <row r="324" spans="1:24" hidden="1" outlineLevel="1" x14ac:dyDescent="0.2">
      <c r="A324" s="37">
        <f>+masterfile!B219</f>
        <v>954</v>
      </c>
      <c r="B324" s="39" t="str">
        <f>+masterfile!D219</f>
        <v>954 Rückst. Zuschussverpfl. Pens.kasse, LV</v>
      </c>
      <c r="C324" s="8"/>
      <c r="D324" s="51">
        <f>+VLOOKUP(A324,'b-data'!A:F,4)</f>
        <v>0</v>
      </c>
      <c r="E324" s="51">
        <f>+VLOOKUP(A324,'b-data'!A:G,5)</f>
        <v>0</v>
      </c>
      <c r="F324" s="51">
        <f>+VLOOKUP(A324,'b-data'!A:F,6)</f>
        <v>0</v>
      </c>
      <c r="G324" s="51">
        <f>+VLOOKUP(A324,'b-data'!A:G,7)</f>
        <v>0</v>
      </c>
      <c r="H324" s="51">
        <f>+VLOOKUP(A324,'b-data'!A:V,22)</f>
        <v>0</v>
      </c>
      <c r="I324" s="51">
        <f t="shared" si="384"/>
        <v>0</v>
      </c>
      <c r="J324" s="51">
        <f>+VLOOKUP(A324,'b-data'!A:BR,66)</f>
        <v>0</v>
      </c>
      <c r="K324" s="51">
        <f>+VLOOKUP(A324,'b-data'!A:BR,68)</f>
        <v>0</v>
      </c>
      <c r="L324" s="51">
        <f>+VLOOKUP(A324,'b-data'!A:BR,70)</f>
        <v>0</v>
      </c>
      <c r="M324" s="8"/>
      <c r="N324" s="51">
        <f>+VLOOKUP(A324,'b-data'!A:BR,21)</f>
        <v>0</v>
      </c>
      <c r="O324" s="51">
        <f>+VLOOKUP(A324,'b-data'!A:BR,51)</f>
        <v>0</v>
      </c>
      <c r="P324" s="51">
        <f>+VLOOKUP(A324,'b-data'!A:BR,36)</f>
        <v>0</v>
      </c>
      <c r="Q324" s="34" t="str">
        <f t="shared" si="385"/>
        <v>n/a</v>
      </c>
      <c r="R324" s="34" t="str">
        <f t="shared" si="386"/>
        <v>n/a</v>
      </c>
      <c r="S324" s="8"/>
      <c r="T324" s="51">
        <f t="shared" si="387"/>
        <v>0</v>
      </c>
      <c r="U324" s="51">
        <f>+VLOOKUP(A324,'b-data'!A:BR,52)</f>
        <v>0</v>
      </c>
      <c r="V324" s="51">
        <f t="shared" si="388"/>
        <v>0</v>
      </c>
      <c r="W324" s="34" t="str">
        <f t="shared" si="389"/>
        <v>n/a</v>
      </c>
      <c r="X324" s="34" t="str">
        <f t="shared" si="390"/>
        <v>n/a</v>
      </c>
    </row>
    <row r="325" spans="1:24" collapsed="1" x14ac:dyDescent="0.2">
      <c r="B325" s="38"/>
      <c r="C325" s="8"/>
      <c r="D325" s="51"/>
      <c r="E325" s="51"/>
      <c r="F325" s="51"/>
      <c r="G325" s="51"/>
      <c r="H325" s="51"/>
      <c r="I325" s="51"/>
      <c r="J325" s="51"/>
      <c r="K325" s="51"/>
      <c r="L325" s="51"/>
      <c r="M325" s="8"/>
      <c r="N325" s="51"/>
      <c r="O325" s="51"/>
      <c r="P325" s="51"/>
      <c r="S325" s="8"/>
      <c r="T325" s="51"/>
      <c r="U325" s="51"/>
      <c r="V325" s="51"/>
    </row>
    <row r="326" spans="1:24" x14ac:dyDescent="0.2">
      <c r="B326" s="38" t="str">
        <f>+dict!C1651</f>
        <v>2. Steuerrückstellungen</v>
      </c>
      <c r="C326" s="8"/>
      <c r="D326" s="51">
        <f>+SUM(D327:D339)</f>
        <v>3.43</v>
      </c>
      <c r="E326" s="51">
        <f t="shared" ref="E326" si="391">+SUM(E327:E339)</f>
        <v>6.86</v>
      </c>
      <c r="F326" s="51">
        <f>+SUM(F327:F339)</f>
        <v>10.290000000000001</v>
      </c>
      <c r="G326" s="51">
        <f t="shared" ref="G326:L326" si="392">+SUM(G327:G339)</f>
        <v>13.72</v>
      </c>
      <c r="H326" s="51">
        <f t="shared" si="392"/>
        <v>17.149999999999995</v>
      </c>
      <c r="I326" s="51">
        <f t="shared" si="392"/>
        <v>17.149999999999995</v>
      </c>
      <c r="J326" s="51">
        <f t="shared" si="392"/>
        <v>17.149999999999995</v>
      </c>
      <c r="K326" s="51">
        <f t="shared" si="392"/>
        <v>17.149999999999995</v>
      </c>
      <c r="L326" s="51">
        <f t="shared" si="392"/>
        <v>17.149999999999995</v>
      </c>
      <c r="M326" s="8"/>
      <c r="N326" s="51">
        <f t="shared" ref="N326:P326" si="393">+SUM(N327:N339)</f>
        <v>17.149999999999995</v>
      </c>
      <c r="O326" s="51">
        <f t="shared" si="393"/>
        <v>17.149999999999995</v>
      </c>
      <c r="P326" s="51">
        <f t="shared" si="393"/>
        <v>17.149999999999995</v>
      </c>
      <c r="Q326" s="34">
        <f t="shared" ref="Q326" si="394">IFERROR(P326/O326-1,"n/a")</f>
        <v>0</v>
      </c>
      <c r="R326" s="34">
        <f t="shared" ref="R326" si="395">IFERROR(P326/N326-1,"n/a")</f>
        <v>0</v>
      </c>
      <c r="S326" s="8"/>
      <c r="T326" s="51">
        <f t="shared" ref="T326:V326" si="396">+SUM(T327:T339)</f>
        <v>17.149999999999995</v>
      </c>
      <c r="U326" s="51">
        <f t="shared" si="396"/>
        <v>17.149999999999995</v>
      </c>
      <c r="V326" s="51">
        <f t="shared" si="396"/>
        <v>17.149999999999995</v>
      </c>
      <c r="W326" s="34">
        <f t="shared" ref="W326" si="397">IFERROR(V326/U326-1,"n/a")</f>
        <v>0</v>
      </c>
      <c r="X326" s="34">
        <f t="shared" ref="X326" si="398">IFERROR(V326/T326-1,"n/a")</f>
        <v>0</v>
      </c>
    </row>
    <row r="327" spans="1:24" hidden="1" outlineLevel="1" x14ac:dyDescent="0.2">
      <c r="A327" s="37">
        <f>+masterfile!B220</f>
        <v>955</v>
      </c>
      <c r="B327" s="39" t="str">
        <f>+masterfile!D220</f>
        <v>955 Steuerrückstellungen</v>
      </c>
      <c r="C327" s="8"/>
      <c r="D327" s="51">
        <f>+VLOOKUP(A327,'b-data'!A:F,4)</f>
        <v>0</v>
      </c>
      <c r="E327" s="51">
        <f>+VLOOKUP(A327,'b-data'!A:G,5)</f>
        <v>0</v>
      </c>
      <c r="F327" s="51">
        <f>+VLOOKUP(A327,'b-data'!A:F,6)</f>
        <v>0</v>
      </c>
      <c r="G327" s="51">
        <f>+VLOOKUP(A327,'b-data'!A:G,7)</f>
        <v>0</v>
      </c>
      <c r="H327" s="51">
        <f>+VLOOKUP(A327,'b-data'!A:V,22)</f>
        <v>0</v>
      </c>
      <c r="I327" s="51">
        <f t="shared" ref="I327:I338" si="399">+U327+P327-O327</f>
        <v>0</v>
      </c>
      <c r="J327" s="51">
        <f>+VLOOKUP(A327,'b-data'!A:BR,66)</f>
        <v>0</v>
      </c>
      <c r="K327" s="51">
        <f>+VLOOKUP(A327,'b-data'!A:BR,68)</f>
        <v>0</v>
      </c>
      <c r="L327" s="51">
        <f>+VLOOKUP(A327,'b-data'!A:BR,70)</f>
        <v>0</v>
      </c>
      <c r="M327" s="8"/>
      <c r="N327" s="51">
        <f>+VLOOKUP(A327,'b-data'!A:BR,21)</f>
        <v>0</v>
      </c>
      <c r="O327" s="51">
        <f>+VLOOKUP(A327,'b-data'!A:BR,51)</f>
        <v>0</v>
      </c>
      <c r="P327" s="51">
        <f>+VLOOKUP(A327,'b-data'!A:BR,36)</f>
        <v>0</v>
      </c>
      <c r="Q327" s="34" t="str">
        <f t="shared" ref="Q327:Q338" si="400">IFERROR(P327/O327-1,"n/a")</f>
        <v>n/a</v>
      </c>
      <c r="R327" s="34" t="str">
        <f t="shared" ref="R327:R338" si="401">IFERROR(P327/N327-1,"n/a")</f>
        <v>n/a</v>
      </c>
      <c r="S327" s="8"/>
      <c r="T327" s="51">
        <f t="shared" ref="T327:T338" si="402">+H327</f>
        <v>0</v>
      </c>
      <c r="U327" s="51">
        <f>+VLOOKUP(A327,'b-data'!A:BR,52)</f>
        <v>0</v>
      </c>
      <c r="V327" s="51">
        <f t="shared" ref="V327:V338" si="403">+I327</f>
        <v>0</v>
      </c>
      <c r="W327" s="34" t="str">
        <f t="shared" ref="W327:W338" si="404">IFERROR(V327/U327-1,"n/a")</f>
        <v>n/a</v>
      </c>
      <c r="X327" s="34" t="str">
        <f t="shared" ref="X327:X338" si="405">IFERROR(V327/T327-1,"n/a")</f>
        <v>n/a</v>
      </c>
    </row>
    <row r="328" spans="1:24" hidden="1" outlineLevel="1" x14ac:dyDescent="0.2">
      <c r="A328" s="37">
        <f>+masterfile!B221</f>
        <v>956</v>
      </c>
      <c r="B328" s="39" t="str">
        <f>+masterfile!D221</f>
        <v>956 Gewerbesteuerrückstellung § 4 (5b) EStG</v>
      </c>
      <c r="C328" s="8"/>
      <c r="D328" s="51">
        <f>+VLOOKUP(A328,'b-data'!A:F,4)</f>
        <v>3.43</v>
      </c>
      <c r="E328" s="51">
        <f>+VLOOKUP(A328,'b-data'!A:G,5)</f>
        <v>6.86</v>
      </c>
      <c r="F328" s="51">
        <f>+VLOOKUP(A328,'b-data'!A:F,6)</f>
        <v>10.290000000000001</v>
      </c>
      <c r="G328" s="51">
        <f>+VLOOKUP(A328,'b-data'!A:G,7)</f>
        <v>13.72</v>
      </c>
      <c r="H328" s="51">
        <f>+VLOOKUP(A328,'b-data'!A:V,22)</f>
        <v>17.149999999999995</v>
      </c>
      <c r="I328" s="51">
        <f t="shared" si="399"/>
        <v>17.149999999999995</v>
      </c>
      <c r="J328" s="51">
        <f>+VLOOKUP(A328,'b-data'!A:BR,66)</f>
        <v>17.149999999999995</v>
      </c>
      <c r="K328" s="51">
        <f>+VLOOKUP(A328,'b-data'!A:BR,68)</f>
        <v>17.149999999999995</v>
      </c>
      <c r="L328" s="51">
        <f>+VLOOKUP(A328,'b-data'!A:BR,70)</f>
        <v>17.149999999999995</v>
      </c>
      <c r="M328" s="8"/>
      <c r="N328" s="51">
        <f>+VLOOKUP(A328,'b-data'!A:BR,21)</f>
        <v>17.149999999999995</v>
      </c>
      <c r="O328" s="51">
        <f>+VLOOKUP(A328,'b-data'!A:BR,51)</f>
        <v>17.149999999999995</v>
      </c>
      <c r="P328" s="51">
        <f>+VLOOKUP(A328,'b-data'!A:BR,36)</f>
        <v>17.149999999999995</v>
      </c>
      <c r="Q328" s="34">
        <f t="shared" si="400"/>
        <v>0</v>
      </c>
      <c r="R328" s="34">
        <f t="shared" si="401"/>
        <v>0</v>
      </c>
      <c r="S328" s="8"/>
      <c r="T328" s="51">
        <f t="shared" si="402"/>
        <v>17.149999999999995</v>
      </c>
      <c r="U328" s="51">
        <f>+VLOOKUP(A328,'b-data'!A:BR,52)</f>
        <v>17.149999999999995</v>
      </c>
      <c r="V328" s="51">
        <f t="shared" si="403"/>
        <v>17.149999999999995</v>
      </c>
      <c r="W328" s="34">
        <f t="shared" si="404"/>
        <v>0</v>
      </c>
      <c r="X328" s="34">
        <f t="shared" si="405"/>
        <v>0</v>
      </c>
    </row>
    <row r="329" spans="1:24" hidden="1" outlineLevel="1" x14ac:dyDescent="0.2">
      <c r="A329" s="37">
        <f>+masterfile!B223</f>
        <v>962</v>
      </c>
      <c r="B329" s="39" t="str">
        <f>+masterfile!D223</f>
        <v>962 Steuerrückstellung Steuerstundung BStBK</v>
      </c>
      <c r="C329" s="8"/>
      <c r="D329" s="51">
        <f>+VLOOKUP(A329,'b-data'!A:F,4)</f>
        <v>0</v>
      </c>
      <c r="E329" s="51">
        <f>+VLOOKUP(A329,'b-data'!A:G,5)</f>
        <v>0</v>
      </c>
      <c r="F329" s="51">
        <f>+VLOOKUP(A329,'b-data'!A:F,6)</f>
        <v>0</v>
      </c>
      <c r="G329" s="51">
        <f>+VLOOKUP(A329,'b-data'!A:G,7)</f>
        <v>0</v>
      </c>
      <c r="H329" s="51">
        <f>+VLOOKUP(A329,'b-data'!A:V,22)</f>
        <v>0</v>
      </c>
      <c r="I329" s="51">
        <f t="shared" si="399"/>
        <v>0</v>
      </c>
      <c r="J329" s="51">
        <f>+VLOOKUP(A329,'b-data'!A:BR,66)</f>
        <v>0</v>
      </c>
      <c r="K329" s="51">
        <f>+VLOOKUP(A329,'b-data'!A:BR,68)</f>
        <v>0</v>
      </c>
      <c r="L329" s="51">
        <f>+VLOOKUP(A329,'b-data'!A:BR,70)</f>
        <v>0</v>
      </c>
      <c r="M329" s="8"/>
      <c r="N329" s="51">
        <f>+VLOOKUP(A329,'b-data'!A:BR,21)</f>
        <v>0</v>
      </c>
      <c r="O329" s="51">
        <f>+VLOOKUP(A329,'b-data'!A:BR,51)</f>
        <v>0</v>
      </c>
      <c r="P329" s="51">
        <f>+VLOOKUP(A329,'b-data'!A:BR,36)</f>
        <v>0</v>
      </c>
      <c r="Q329" s="34" t="str">
        <f t="shared" si="400"/>
        <v>n/a</v>
      </c>
      <c r="R329" s="34" t="str">
        <f t="shared" si="401"/>
        <v>n/a</v>
      </c>
      <c r="S329" s="8"/>
      <c r="T329" s="51">
        <f t="shared" si="402"/>
        <v>0</v>
      </c>
      <c r="U329" s="51">
        <f>+VLOOKUP(A329,'b-data'!A:BR,52)</f>
        <v>0</v>
      </c>
      <c r="V329" s="51">
        <f t="shared" si="403"/>
        <v>0</v>
      </c>
      <c r="W329" s="34" t="str">
        <f t="shared" si="404"/>
        <v>n/a</v>
      </c>
      <c r="X329" s="34" t="str">
        <f t="shared" si="405"/>
        <v>n/a</v>
      </c>
    </row>
    <row r="330" spans="1:24" hidden="1" outlineLevel="1" x14ac:dyDescent="0.2">
      <c r="A330" s="37">
        <f>+masterfile!B224</f>
        <v>963</v>
      </c>
      <c r="B330" s="39" t="str">
        <f>+masterfile!D224</f>
        <v>963 Körperschaftsteuerrückstellung</v>
      </c>
      <c r="C330" s="8"/>
      <c r="D330" s="51">
        <f>+VLOOKUP(A330,'b-data'!A:F,4)</f>
        <v>0</v>
      </c>
      <c r="E330" s="51">
        <f>+VLOOKUP(A330,'b-data'!A:G,5)</f>
        <v>0</v>
      </c>
      <c r="F330" s="51">
        <f>+VLOOKUP(A330,'b-data'!A:F,6)</f>
        <v>0</v>
      </c>
      <c r="G330" s="51">
        <f>+VLOOKUP(A330,'b-data'!A:G,7)</f>
        <v>0</v>
      </c>
      <c r="H330" s="51">
        <f>+VLOOKUP(A330,'b-data'!A:V,22)</f>
        <v>0</v>
      </c>
      <c r="I330" s="51">
        <f t="shared" ref="I330" si="406">+U330+P330-O330</f>
        <v>0</v>
      </c>
      <c r="J330" s="51">
        <f>+VLOOKUP(A330,'b-data'!A:BR,66)</f>
        <v>0</v>
      </c>
      <c r="K330" s="51">
        <f>+VLOOKUP(A330,'b-data'!A:BR,68)</f>
        <v>0</v>
      </c>
      <c r="L330" s="51">
        <f>+VLOOKUP(A330,'b-data'!A:BR,70)</f>
        <v>0</v>
      </c>
      <c r="M330" s="8"/>
      <c r="N330" s="51">
        <f>+VLOOKUP(A330,'b-data'!A:BR,21)</f>
        <v>0</v>
      </c>
      <c r="O330" s="51">
        <f>+VLOOKUP(A330,'b-data'!A:BR,51)</f>
        <v>0</v>
      </c>
      <c r="P330" s="51">
        <f>+VLOOKUP(A330,'b-data'!A:BR,36)</f>
        <v>0</v>
      </c>
      <c r="Q330" s="34" t="str">
        <f t="shared" ref="Q330" si="407">IFERROR(P330/O330-1,"n/a")</f>
        <v>n/a</v>
      </c>
      <c r="R330" s="34" t="str">
        <f t="shared" ref="R330" si="408">IFERROR(P330/N330-1,"n/a")</f>
        <v>n/a</v>
      </c>
      <c r="S330" s="8"/>
      <c r="T330" s="51">
        <f t="shared" ref="T330" si="409">+H330</f>
        <v>0</v>
      </c>
      <c r="U330" s="51">
        <f>+VLOOKUP(A330,'b-data'!A:BR,52)</f>
        <v>0</v>
      </c>
      <c r="V330" s="51">
        <f t="shared" ref="V330" si="410">+I330</f>
        <v>0</v>
      </c>
      <c r="W330" s="34" t="str">
        <f t="shared" ref="W330" si="411">IFERROR(V330/U330-1,"n/a")</f>
        <v>n/a</v>
      </c>
      <c r="X330" s="34" t="str">
        <f t="shared" ref="X330" si="412">IFERROR(V330/T330-1,"n/a")</f>
        <v>n/a</v>
      </c>
    </row>
    <row r="331" spans="1:24" hidden="1" outlineLevel="1" x14ac:dyDescent="0.2">
      <c r="A331" s="37">
        <f>+masterfile!B230</f>
        <v>969</v>
      </c>
      <c r="B331" s="39" t="str">
        <f>+masterfile!D230</f>
        <v>969 Rückstellungen für latente Steuern</v>
      </c>
      <c r="C331" s="8"/>
      <c r="D331" s="51">
        <f>+VLOOKUP(A331,'b-data'!A:F,4)</f>
        <v>0</v>
      </c>
      <c r="E331" s="51">
        <f>+VLOOKUP(A331,'b-data'!A:G,5)</f>
        <v>0</v>
      </c>
      <c r="F331" s="51">
        <f>+VLOOKUP(A331,'b-data'!A:F,6)</f>
        <v>0</v>
      </c>
      <c r="G331" s="51">
        <f>+VLOOKUP(A331,'b-data'!A:G,7)</f>
        <v>0</v>
      </c>
      <c r="H331" s="51">
        <f>+VLOOKUP(A331,'b-data'!A:V,22)</f>
        <v>0</v>
      </c>
      <c r="I331" s="51">
        <f t="shared" si="399"/>
        <v>0</v>
      </c>
      <c r="J331" s="51">
        <f>+VLOOKUP(A331,'b-data'!A:BR,66)</f>
        <v>0</v>
      </c>
      <c r="K331" s="51">
        <f>+VLOOKUP(A331,'b-data'!A:BR,68)</f>
        <v>0</v>
      </c>
      <c r="L331" s="51">
        <f>+VLOOKUP(A331,'b-data'!A:BR,70)</f>
        <v>0</v>
      </c>
      <c r="M331" s="8"/>
      <c r="N331" s="51">
        <f>+VLOOKUP(A331,'b-data'!A:BR,21)</f>
        <v>0</v>
      </c>
      <c r="O331" s="51">
        <f>+VLOOKUP(A331,'b-data'!A:BR,51)</f>
        <v>0</v>
      </c>
      <c r="P331" s="51">
        <f>+VLOOKUP(A331,'b-data'!A:BR,36)</f>
        <v>0</v>
      </c>
      <c r="Q331" s="34" t="str">
        <f t="shared" si="400"/>
        <v>n/a</v>
      </c>
      <c r="R331" s="34" t="str">
        <f t="shared" si="401"/>
        <v>n/a</v>
      </c>
      <c r="S331" s="8"/>
      <c r="T331" s="51">
        <f t="shared" si="402"/>
        <v>0</v>
      </c>
      <c r="U331" s="51">
        <f>+VLOOKUP(A331,'b-data'!A:BR,52)</f>
        <v>0</v>
      </c>
      <c r="V331" s="51">
        <f t="shared" si="403"/>
        <v>0</v>
      </c>
      <c r="W331" s="34" t="str">
        <f t="shared" si="404"/>
        <v>n/a</v>
      </c>
      <c r="X331" s="34" t="str">
        <f t="shared" si="405"/>
        <v>n/a</v>
      </c>
    </row>
    <row r="332" spans="1:24" hidden="1" outlineLevel="1" x14ac:dyDescent="0.2">
      <c r="A332" s="37">
        <f>+masterfile!B529</f>
        <v>1760</v>
      </c>
      <c r="B332" s="39" t="str">
        <f>+masterfile!D529</f>
        <v>1760 Umsatzsteuer nicht fällig</v>
      </c>
      <c r="C332" s="8"/>
      <c r="D332" s="51">
        <f>+VLOOKUP(A332,'b-data'!A:F,4)</f>
        <v>0</v>
      </c>
      <c r="E332" s="51">
        <f>+VLOOKUP(A332,'b-data'!A:G,5)</f>
        <v>0</v>
      </c>
      <c r="F332" s="51">
        <f>+VLOOKUP(A332,'b-data'!A:F,6)</f>
        <v>0</v>
      </c>
      <c r="G332" s="51">
        <f>+VLOOKUP(A332,'b-data'!A:G,7)</f>
        <v>0</v>
      </c>
      <c r="H332" s="51">
        <f>+VLOOKUP(A332,'b-data'!A:V,22)</f>
        <v>0</v>
      </c>
      <c r="I332" s="51">
        <f t="shared" si="399"/>
        <v>0</v>
      </c>
      <c r="J332" s="51">
        <f>+VLOOKUP(A332,'b-data'!A:BR,66)</f>
        <v>0</v>
      </c>
      <c r="K332" s="51">
        <f>+VLOOKUP(A332,'b-data'!A:BR,68)</f>
        <v>0</v>
      </c>
      <c r="L332" s="51">
        <f>+VLOOKUP(A332,'b-data'!A:BR,70)</f>
        <v>0</v>
      </c>
      <c r="M332" s="8"/>
      <c r="N332" s="51">
        <f>+VLOOKUP(A332,'b-data'!A:BR,21)</f>
        <v>0</v>
      </c>
      <c r="O332" s="51">
        <f>+VLOOKUP(A332,'b-data'!A:BR,51)</f>
        <v>0</v>
      </c>
      <c r="P332" s="51">
        <f>+VLOOKUP(A332,'b-data'!A:BR,36)</f>
        <v>0</v>
      </c>
      <c r="Q332" s="34" t="str">
        <f t="shared" si="400"/>
        <v>n/a</v>
      </c>
      <c r="R332" s="34" t="str">
        <f t="shared" si="401"/>
        <v>n/a</v>
      </c>
      <c r="S332" s="8"/>
      <c r="T332" s="51">
        <f t="shared" si="402"/>
        <v>0</v>
      </c>
      <c r="U332" s="51">
        <f>+VLOOKUP(A332,'b-data'!A:BR,52)</f>
        <v>0</v>
      </c>
      <c r="V332" s="51">
        <f t="shared" si="403"/>
        <v>0</v>
      </c>
      <c r="W332" s="34" t="str">
        <f t="shared" si="404"/>
        <v>n/a</v>
      </c>
      <c r="X332" s="34" t="str">
        <f t="shared" si="405"/>
        <v>n/a</v>
      </c>
    </row>
    <row r="333" spans="1:24" hidden="1" outlineLevel="1" x14ac:dyDescent="0.2">
      <c r="A333" s="37">
        <f>+masterfile!B530</f>
        <v>1761</v>
      </c>
      <c r="B333" s="39" t="str">
        <f>+masterfile!D530</f>
        <v>1761 Umsatzsteuer nicht fällig 7%</v>
      </c>
      <c r="D333" s="51">
        <f>+VLOOKUP(A333,'b-data'!A:F,4)</f>
        <v>0</v>
      </c>
      <c r="E333" s="51">
        <f>+VLOOKUP(A333,'b-data'!A:G,5)</f>
        <v>0</v>
      </c>
      <c r="F333" s="51">
        <f>+VLOOKUP(A333,'b-data'!A:F,6)</f>
        <v>0</v>
      </c>
      <c r="G333" s="51">
        <f>+VLOOKUP(A333,'b-data'!A:G,7)</f>
        <v>0</v>
      </c>
      <c r="H333" s="51">
        <f>+VLOOKUP(A333,'b-data'!A:V,22)</f>
        <v>0</v>
      </c>
      <c r="I333" s="51">
        <f t="shared" si="399"/>
        <v>0</v>
      </c>
      <c r="J333" s="51">
        <f>+VLOOKUP(A333,'b-data'!A:BR,66)</f>
        <v>0</v>
      </c>
      <c r="K333" s="51">
        <f>+VLOOKUP(A333,'b-data'!A:BR,68)</f>
        <v>0</v>
      </c>
      <c r="L333" s="51">
        <f>+VLOOKUP(A333,'b-data'!A:BR,70)</f>
        <v>0</v>
      </c>
      <c r="N333" s="51">
        <f>+VLOOKUP(A333,'b-data'!A:BR,21)</f>
        <v>0</v>
      </c>
      <c r="O333" s="51">
        <f>+VLOOKUP(A333,'b-data'!A:BR,51)</f>
        <v>0</v>
      </c>
      <c r="P333" s="51">
        <f>+VLOOKUP(A333,'b-data'!A:BR,36)</f>
        <v>0</v>
      </c>
      <c r="Q333" s="34" t="str">
        <f t="shared" si="400"/>
        <v>n/a</v>
      </c>
      <c r="R333" s="34" t="str">
        <f t="shared" si="401"/>
        <v>n/a</v>
      </c>
      <c r="T333" s="51">
        <f t="shared" si="402"/>
        <v>0</v>
      </c>
      <c r="U333" s="51">
        <f>+VLOOKUP(A333,'b-data'!A:BR,52)</f>
        <v>0</v>
      </c>
      <c r="V333" s="51">
        <f t="shared" si="403"/>
        <v>0</v>
      </c>
      <c r="W333" s="34" t="str">
        <f t="shared" si="404"/>
        <v>n/a</v>
      </c>
      <c r="X333" s="34" t="str">
        <f t="shared" si="405"/>
        <v>n/a</v>
      </c>
    </row>
    <row r="334" spans="1:24" hidden="1" outlineLevel="1" x14ac:dyDescent="0.2">
      <c r="A334" s="37">
        <f>+masterfile!B531</f>
        <v>1762</v>
      </c>
      <c r="B334" s="39" t="str">
        <f>+masterfile!D531</f>
        <v>1762 USt nicht fällig, EU-Lieferungen</v>
      </c>
      <c r="D334" s="51">
        <f>+VLOOKUP(A334,'b-data'!A:F,4)</f>
        <v>0</v>
      </c>
      <c r="E334" s="51">
        <f>+VLOOKUP(A334,'b-data'!A:G,5)</f>
        <v>0</v>
      </c>
      <c r="F334" s="51">
        <f>+VLOOKUP(A334,'b-data'!A:F,6)</f>
        <v>0</v>
      </c>
      <c r="G334" s="51">
        <f>+VLOOKUP(A334,'b-data'!A:G,7)</f>
        <v>0</v>
      </c>
      <c r="H334" s="51">
        <f>+VLOOKUP(A334,'b-data'!A:V,22)</f>
        <v>0</v>
      </c>
      <c r="I334" s="51">
        <f t="shared" si="399"/>
        <v>0</v>
      </c>
      <c r="J334" s="51">
        <f>+VLOOKUP(A334,'b-data'!A:BR,66)</f>
        <v>0</v>
      </c>
      <c r="K334" s="51">
        <f>+VLOOKUP(A334,'b-data'!A:BR,68)</f>
        <v>0</v>
      </c>
      <c r="L334" s="51">
        <f>+VLOOKUP(A334,'b-data'!A:BR,70)</f>
        <v>0</v>
      </c>
      <c r="N334" s="51">
        <f>+VLOOKUP(A334,'b-data'!A:BR,21)</f>
        <v>0</v>
      </c>
      <c r="O334" s="51">
        <f>+VLOOKUP(A334,'b-data'!A:BR,51)</f>
        <v>0</v>
      </c>
      <c r="P334" s="51">
        <f>+VLOOKUP(A334,'b-data'!A:BR,36)</f>
        <v>0</v>
      </c>
      <c r="Q334" s="34" t="str">
        <f t="shared" si="400"/>
        <v>n/a</v>
      </c>
      <c r="R334" s="34" t="str">
        <f t="shared" si="401"/>
        <v>n/a</v>
      </c>
      <c r="T334" s="51">
        <f t="shared" si="402"/>
        <v>0</v>
      </c>
      <c r="U334" s="51">
        <f>+VLOOKUP(A334,'b-data'!A:BR,52)</f>
        <v>0</v>
      </c>
      <c r="V334" s="51">
        <f t="shared" si="403"/>
        <v>0</v>
      </c>
      <c r="W334" s="34" t="str">
        <f t="shared" si="404"/>
        <v>n/a</v>
      </c>
      <c r="X334" s="34" t="str">
        <f t="shared" si="405"/>
        <v>n/a</v>
      </c>
    </row>
    <row r="335" spans="1:24" hidden="1" outlineLevel="1" x14ac:dyDescent="0.2">
      <c r="A335" s="37">
        <f>+masterfile!B532</f>
        <v>1763</v>
      </c>
      <c r="B335" s="39" t="str">
        <f>+masterfile!D532</f>
        <v>1763 Umsatzsteuer nicht fällig 5%</v>
      </c>
      <c r="D335" s="51">
        <f>+VLOOKUP(A335,'b-data'!A:F,4)</f>
        <v>0</v>
      </c>
      <c r="E335" s="51">
        <f>+VLOOKUP(A335,'b-data'!A:G,5)</f>
        <v>0</v>
      </c>
      <c r="F335" s="51">
        <f>+VLOOKUP(A335,'b-data'!A:F,6)</f>
        <v>0</v>
      </c>
      <c r="G335" s="51">
        <f>+VLOOKUP(A335,'b-data'!A:G,7)</f>
        <v>0</v>
      </c>
      <c r="H335" s="51">
        <f>+VLOOKUP(A335,'b-data'!A:V,22)</f>
        <v>0</v>
      </c>
      <c r="I335" s="51">
        <f t="shared" si="399"/>
        <v>0</v>
      </c>
      <c r="J335" s="51">
        <f>+VLOOKUP(A335,'b-data'!A:BR,66)</f>
        <v>0</v>
      </c>
      <c r="K335" s="51">
        <f>+VLOOKUP(A335,'b-data'!A:BR,68)</f>
        <v>0</v>
      </c>
      <c r="L335" s="51">
        <f>+VLOOKUP(A335,'b-data'!A:BR,70)</f>
        <v>0</v>
      </c>
      <c r="N335" s="51">
        <f>+VLOOKUP(A335,'b-data'!A:BR,21)</f>
        <v>0</v>
      </c>
      <c r="O335" s="51">
        <f>+VLOOKUP(A335,'b-data'!A:BR,51)</f>
        <v>0</v>
      </c>
      <c r="P335" s="51">
        <f>+VLOOKUP(A335,'b-data'!A:BR,36)</f>
        <v>0</v>
      </c>
      <c r="Q335" s="34" t="str">
        <f t="shared" si="400"/>
        <v>n/a</v>
      </c>
      <c r="R335" s="34" t="str">
        <f t="shared" si="401"/>
        <v>n/a</v>
      </c>
      <c r="T335" s="51">
        <f t="shared" si="402"/>
        <v>0</v>
      </c>
      <c r="U335" s="51">
        <f>+VLOOKUP(A335,'b-data'!A:BR,52)</f>
        <v>0</v>
      </c>
      <c r="V335" s="51">
        <f t="shared" si="403"/>
        <v>0</v>
      </c>
      <c r="W335" s="34" t="str">
        <f t="shared" si="404"/>
        <v>n/a</v>
      </c>
      <c r="X335" s="34" t="str">
        <f t="shared" si="405"/>
        <v>n/a</v>
      </c>
    </row>
    <row r="336" spans="1:24" hidden="1" outlineLevel="1" x14ac:dyDescent="0.2">
      <c r="A336" s="37">
        <f>+masterfile!B533</f>
        <v>1764</v>
      </c>
      <c r="B336" s="39" t="str">
        <f>+masterfile!D533</f>
        <v>1764 USt nicht fällig, EU-Lieferungen 19%</v>
      </c>
      <c r="D336" s="51">
        <f>+VLOOKUP(A336,'b-data'!A:F,4)</f>
        <v>0</v>
      </c>
      <c r="E336" s="51">
        <f>+VLOOKUP(A336,'b-data'!A:G,5)</f>
        <v>0</v>
      </c>
      <c r="F336" s="51">
        <f>+VLOOKUP(A336,'b-data'!A:F,6)</f>
        <v>0</v>
      </c>
      <c r="G336" s="51">
        <f>+VLOOKUP(A336,'b-data'!A:G,7)</f>
        <v>0</v>
      </c>
      <c r="H336" s="51">
        <f>+VLOOKUP(A336,'b-data'!A:V,22)</f>
        <v>0</v>
      </c>
      <c r="I336" s="51">
        <f t="shared" si="399"/>
        <v>0</v>
      </c>
      <c r="J336" s="51">
        <f>+VLOOKUP(A336,'b-data'!A:BR,66)</f>
        <v>0</v>
      </c>
      <c r="K336" s="51">
        <f>+VLOOKUP(A336,'b-data'!A:BR,68)</f>
        <v>0</v>
      </c>
      <c r="L336" s="51">
        <f>+VLOOKUP(A336,'b-data'!A:BR,70)</f>
        <v>0</v>
      </c>
      <c r="N336" s="51">
        <f>+VLOOKUP(A336,'b-data'!A:BR,21)</f>
        <v>0</v>
      </c>
      <c r="O336" s="51">
        <f>+VLOOKUP(A336,'b-data'!A:BR,51)</f>
        <v>0</v>
      </c>
      <c r="P336" s="51">
        <f>+VLOOKUP(A336,'b-data'!A:BR,36)</f>
        <v>0</v>
      </c>
      <c r="Q336" s="34" t="str">
        <f t="shared" si="400"/>
        <v>n/a</v>
      </c>
      <c r="R336" s="34" t="str">
        <f t="shared" si="401"/>
        <v>n/a</v>
      </c>
      <c r="T336" s="51">
        <f t="shared" si="402"/>
        <v>0</v>
      </c>
      <c r="U336" s="51">
        <f>+VLOOKUP(A336,'b-data'!A:BR,52)</f>
        <v>0</v>
      </c>
      <c r="V336" s="51">
        <f t="shared" si="403"/>
        <v>0</v>
      </c>
      <c r="W336" s="34" t="str">
        <f t="shared" si="404"/>
        <v>n/a</v>
      </c>
      <c r="X336" s="34" t="str">
        <f t="shared" si="405"/>
        <v>n/a</v>
      </c>
    </row>
    <row r="337" spans="1:24" hidden="1" outlineLevel="1" x14ac:dyDescent="0.2">
      <c r="A337" s="37">
        <f>+masterfile!B534</f>
        <v>1765</v>
      </c>
      <c r="B337" s="39" t="str">
        <f>+masterfile!D534</f>
        <v>1765 Umsatzsteuer nicht fällig 16%</v>
      </c>
      <c r="D337" s="51">
        <f>+VLOOKUP(A337,'b-data'!A:F,4)</f>
        <v>0</v>
      </c>
      <c r="E337" s="51">
        <f>+VLOOKUP(A337,'b-data'!A:G,5)</f>
        <v>0</v>
      </c>
      <c r="F337" s="51">
        <f>+VLOOKUP(A337,'b-data'!A:F,6)</f>
        <v>0</v>
      </c>
      <c r="G337" s="51">
        <f>+VLOOKUP(A337,'b-data'!A:G,7)</f>
        <v>0</v>
      </c>
      <c r="H337" s="51">
        <f>+VLOOKUP(A337,'b-data'!A:V,22)</f>
        <v>0</v>
      </c>
      <c r="I337" s="51">
        <f t="shared" si="399"/>
        <v>0</v>
      </c>
      <c r="J337" s="51">
        <f>+VLOOKUP(A337,'b-data'!A:BR,66)</f>
        <v>0</v>
      </c>
      <c r="K337" s="51">
        <f>+VLOOKUP(A337,'b-data'!A:BR,68)</f>
        <v>0</v>
      </c>
      <c r="L337" s="51">
        <f>+VLOOKUP(A337,'b-data'!A:BR,70)</f>
        <v>0</v>
      </c>
      <c r="N337" s="51">
        <f>+VLOOKUP(A337,'b-data'!A:BR,21)</f>
        <v>0</v>
      </c>
      <c r="O337" s="51">
        <f>+VLOOKUP(A337,'b-data'!A:BR,51)</f>
        <v>0</v>
      </c>
      <c r="P337" s="51">
        <f>+VLOOKUP(A337,'b-data'!A:BR,36)</f>
        <v>0</v>
      </c>
      <c r="Q337" s="34" t="str">
        <f t="shared" si="400"/>
        <v>n/a</v>
      </c>
      <c r="R337" s="34" t="str">
        <f t="shared" si="401"/>
        <v>n/a</v>
      </c>
      <c r="T337" s="51">
        <f t="shared" si="402"/>
        <v>0</v>
      </c>
      <c r="U337" s="51">
        <f>+VLOOKUP(A337,'b-data'!A:BR,52)</f>
        <v>0</v>
      </c>
      <c r="V337" s="51">
        <f t="shared" si="403"/>
        <v>0</v>
      </c>
      <c r="W337" s="34" t="str">
        <f t="shared" si="404"/>
        <v>n/a</v>
      </c>
      <c r="X337" s="34" t="str">
        <f t="shared" si="405"/>
        <v>n/a</v>
      </c>
    </row>
    <row r="338" spans="1:24" hidden="1" outlineLevel="1" x14ac:dyDescent="0.2">
      <c r="A338" s="37">
        <f>+masterfile!B535</f>
        <v>1766</v>
      </c>
      <c r="B338" s="39" t="str">
        <f>+masterfile!D535</f>
        <v>1766 Umsatzsteuer nicht fällig 19%</v>
      </c>
      <c r="D338" s="51">
        <f>+VLOOKUP(A338,'b-data'!A:F,4)</f>
        <v>0</v>
      </c>
      <c r="E338" s="51">
        <f>+VLOOKUP(A338,'b-data'!A:G,5)</f>
        <v>0</v>
      </c>
      <c r="F338" s="51">
        <f>+VLOOKUP(A338,'b-data'!A:F,6)</f>
        <v>0</v>
      </c>
      <c r="G338" s="51">
        <f>+VLOOKUP(A338,'b-data'!A:G,7)</f>
        <v>0</v>
      </c>
      <c r="H338" s="51">
        <f>+VLOOKUP(A338,'b-data'!A:V,22)</f>
        <v>0</v>
      </c>
      <c r="I338" s="51">
        <f t="shared" si="399"/>
        <v>0</v>
      </c>
      <c r="J338" s="51">
        <f>+VLOOKUP(A338,'b-data'!A:BR,66)</f>
        <v>0</v>
      </c>
      <c r="K338" s="51">
        <f>+VLOOKUP(A338,'b-data'!A:BR,68)</f>
        <v>0</v>
      </c>
      <c r="L338" s="51">
        <f>+VLOOKUP(A338,'b-data'!A:BR,70)</f>
        <v>0</v>
      </c>
      <c r="N338" s="51">
        <f>+VLOOKUP(A338,'b-data'!A:BR,21)</f>
        <v>0</v>
      </c>
      <c r="O338" s="51">
        <f>+VLOOKUP(A338,'b-data'!A:BR,51)</f>
        <v>0</v>
      </c>
      <c r="P338" s="51">
        <f>+VLOOKUP(A338,'b-data'!A:BR,36)</f>
        <v>0</v>
      </c>
      <c r="Q338" s="34" t="str">
        <f t="shared" si="400"/>
        <v>n/a</v>
      </c>
      <c r="R338" s="34" t="str">
        <f t="shared" si="401"/>
        <v>n/a</v>
      </c>
      <c r="T338" s="51">
        <f t="shared" si="402"/>
        <v>0</v>
      </c>
      <c r="U338" s="51">
        <f>+VLOOKUP(A338,'b-data'!A:BR,52)</f>
        <v>0</v>
      </c>
      <c r="V338" s="51">
        <f t="shared" si="403"/>
        <v>0</v>
      </c>
      <c r="W338" s="34" t="str">
        <f t="shared" si="404"/>
        <v>n/a</v>
      </c>
      <c r="X338" s="34" t="str">
        <f t="shared" si="405"/>
        <v>n/a</v>
      </c>
    </row>
    <row r="339" spans="1:24" collapsed="1" x14ac:dyDescent="0.2">
      <c r="B339" s="38"/>
      <c r="D339" s="51"/>
      <c r="E339" s="51"/>
      <c r="F339" s="51"/>
      <c r="G339" s="51"/>
      <c r="H339" s="51"/>
      <c r="I339" s="51"/>
      <c r="J339" s="51"/>
      <c r="K339" s="51"/>
      <c r="L339" s="51"/>
      <c r="N339" s="51"/>
      <c r="O339" s="51"/>
      <c r="P339" s="51"/>
      <c r="T339" s="51"/>
      <c r="U339" s="51"/>
      <c r="V339" s="51"/>
    </row>
    <row r="340" spans="1:24" x14ac:dyDescent="0.2">
      <c r="B340" s="38" t="str">
        <f>+dict!C1652</f>
        <v>3. sonstige Rückstellungen</v>
      </c>
      <c r="D340" s="51">
        <f>+SUM(D341:D353)</f>
        <v>-72.25</v>
      </c>
      <c r="E340" s="51">
        <f t="shared" ref="E340" si="413">+SUM(E341:E353)</f>
        <v>-144.5</v>
      </c>
      <c r="F340" s="51">
        <f>+SUM(F341:F353)</f>
        <v>-216.75</v>
      </c>
      <c r="G340" s="51">
        <f t="shared" ref="G340:L340" si="414">+SUM(G341:G353)</f>
        <v>-289</v>
      </c>
      <c r="H340" s="51">
        <f t="shared" si="414"/>
        <v>-361.25</v>
      </c>
      <c r="I340" s="51">
        <f t="shared" si="414"/>
        <v>-361.25</v>
      </c>
      <c r="J340" s="51">
        <f t="shared" si="414"/>
        <v>-361.25</v>
      </c>
      <c r="K340" s="51">
        <f t="shared" si="414"/>
        <v>-361.25</v>
      </c>
      <c r="L340" s="51">
        <f t="shared" si="414"/>
        <v>-361.25</v>
      </c>
      <c r="N340" s="51">
        <f t="shared" ref="N340:P340" si="415">+SUM(N341:N353)</f>
        <v>-361.25</v>
      </c>
      <c r="O340" s="51">
        <f t="shared" si="415"/>
        <v>-361.25</v>
      </c>
      <c r="P340" s="51">
        <f t="shared" si="415"/>
        <v>-361.25</v>
      </c>
      <c r="Q340" s="34">
        <f t="shared" ref="Q340" si="416">IFERROR(P340/O340-1,"n/a")</f>
        <v>0</v>
      </c>
      <c r="R340" s="34">
        <f t="shared" ref="R340" si="417">IFERROR(P340/N340-1,"n/a")</f>
        <v>0</v>
      </c>
      <c r="T340" s="51">
        <f t="shared" ref="T340:V340" si="418">+SUM(T341:T353)</f>
        <v>-361.25</v>
      </c>
      <c r="U340" s="51">
        <f t="shared" si="418"/>
        <v>-361.25</v>
      </c>
      <c r="V340" s="51">
        <f t="shared" si="418"/>
        <v>-361.25</v>
      </c>
      <c r="W340" s="34">
        <f t="shared" ref="W340" si="419">IFERROR(V340/U340-1,"n/a")</f>
        <v>0</v>
      </c>
      <c r="X340" s="34">
        <f t="shared" ref="X340" si="420">IFERROR(V340/T340-1,"n/a")</f>
        <v>0</v>
      </c>
    </row>
    <row r="341" spans="1:24" hidden="1" outlineLevel="1" x14ac:dyDescent="0.2">
      <c r="A341" s="37">
        <f>+masterfile!B222</f>
        <v>961</v>
      </c>
      <c r="B341" s="39" t="str">
        <f>+masterfile!D222</f>
        <v>961 Urlaubsrückstellungen</v>
      </c>
      <c r="D341" s="51">
        <f>+VLOOKUP(A341,'b-data'!A:F,4)</f>
        <v>-30.25</v>
      </c>
      <c r="E341" s="51">
        <f>+VLOOKUP(A341,'b-data'!A:G,5)</f>
        <v>-60.5</v>
      </c>
      <c r="F341" s="51">
        <f>+VLOOKUP(A341,'b-data'!A:F,6)</f>
        <v>-90.75</v>
      </c>
      <c r="G341" s="51">
        <f>+VLOOKUP(A341,'b-data'!A:G,7)</f>
        <v>-121</v>
      </c>
      <c r="H341" s="51">
        <f>+VLOOKUP(A341,'b-data'!A:V,22)</f>
        <v>-151.25000000000009</v>
      </c>
      <c r="I341" s="51">
        <f t="shared" ref="I341:I352" si="421">+U341+P341-O341</f>
        <v>-151.25000000000009</v>
      </c>
      <c r="J341" s="51">
        <f>+VLOOKUP(A341,'b-data'!A:BR,66)</f>
        <v>-151.25000000000009</v>
      </c>
      <c r="K341" s="51">
        <f>+VLOOKUP(A341,'b-data'!A:BR,68)</f>
        <v>-151.25000000000009</v>
      </c>
      <c r="L341" s="51">
        <f>+VLOOKUP(A341,'b-data'!A:BR,70)</f>
        <v>-151.25000000000009</v>
      </c>
      <c r="N341" s="51">
        <f>+VLOOKUP(A341,'b-data'!A:BR,21)</f>
        <v>-151.25000000000009</v>
      </c>
      <c r="O341" s="51">
        <f>+VLOOKUP(A341,'b-data'!A:BR,51)</f>
        <v>-151.25000000000009</v>
      </c>
      <c r="P341" s="51">
        <f>+VLOOKUP(A341,'b-data'!A:BR,36)</f>
        <v>-151.25000000000009</v>
      </c>
      <c r="Q341" s="34">
        <f t="shared" ref="Q341:Q352" si="422">IFERROR(P341/O341-1,"n/a")</f>
        <v>0</v>
      </c>
      <c r="R341" s="34">
        <f t="shared" ref="R341:R352" si="423">IFERROR(P341/N341-1,"n/a")</f>
        <v>0</v>
      </c>
      <c r="T341" s="51">
        <f t="shared" ref="T341:T352" si="424">+H341</f>
        <v>-151.25000000000009</v>
      </c>
      <c r="U341" s="51">
        <f>+VLOOKUP(A341,'b-data'!A:BR,52)</f>
        <v>-151.25000000000009</v>
      </c>
      <c r="V341" s="51">
        <f t="shared" ref="V341:V352" si="425">+I341</f>
        <v>-151.25000000000009</v>
      </c>
      <c r="W341" s="34">
        <f t="shared" ref="W341:W352" si="426">IFERROR(V341/U341-1,"n/a")</f>
        <v>0</v>
      </c>
      <c r="X341" s="34">
        <f t="shared" ref="X341:X352" si="427">IFERROR(V341/T341-1,"n/a")</f>
        <v>0</v>
      </c>
    </row>
    <row r="342" spans="1:24" hidden="1" outlineLevel="1" x14ac:dyDescent="0.2">
      <c r="A342" s="37">
        <f>+masterfile!B226</f>
        <v>965</v>
      </c>
      <c r="B342" s="39" t="str">
        <f>+masterfile!D226</f>
        <v>965 Rückstellungen für Personalkosten</v>
      </c>
      <c r="D342" s="51">
        <f>+VLOOKUP(A342,'b-data'!A:F,4)</f>
        <v>0</v>
      </c>
      <c r="E342" s="51">
        <f>+VLOOKUP(A342,'b-data'!A:G,5)</f>
        <v>0</v>
      </c>
      <c r="F342" s="51">
        <f>+VLOOKUP(A342,'b-data'!A:F,6)</f>
        <v>0</v>
      </c>
      <c r="G342" s="51">
        <f>+VLOOKUP(A342,'b-data'!A:G,7)</f>
        <v>0</v>
      </c>
      <c r="H342" s="51">
        <f>+VLOOKUP(A342,'b-data'!A:V,22)</f>
        <v>0</v>
      </c>
      <c r="I342" s="51">
        <f t="shared" ref="I342:I343" si="428">+U342+P342-O342</f>
        <v>0</v>
      </c>
      <c r="J342" s="51">
        <f>+VLOOKUP(A342,'b-data'!A:BR,66)</f>
        <v>0</v>
      </c>
      <c r="K342" s="51">
        <f>+VLOOKUP(A342,'b-data'!A:BR,68)</f>
        <v>0</v>
      </c>
      <c r="L342" s="51">
        <f>+VLOOKUP(A342,'b-data'!A:BR,70)</f>
        <v>0</v>
      </c>
      <c r="N342" s="51">
        <f>+VLOOKUP(A342,'b-data'!A:BR,21)</f>
        <v>0</v>
      </c>
      <c r="O342" s="51">
        <f>+VLOOKUP(A342,'b-data'!A:BR,51)</f>
        <v>0</v>
      </c>
      <c r="P342" s="51">
        <f>+VLOOKUP(A342,'b-data'!A:BR,36)</f>
        <v>0</v>
      </c>
      <c r="Q342" s="34" t="str">
        <f t="shared" ref="Q342:Q343" si="429">IFERROR(P342/O342-1,"n/a")</f>
        <v>n/a</v>
      </c>
      <c r="R342" s="34" t="str">
        <f t="shared" ref="R342:R343" si="430">IFERROR(P342/N342-1,"n/a")</f>
        <v>n/a</v>
      </c>
      <c r="T342" s="51">
        <f t="shared" ref="T342:T343" si="431">+H342</f>
        <v>0</v>
      </c>
      <c r="U342" s="51">
        <f>+VLOOKUP(A342,'b-data'!A:BR,52)</f>
        <v>0</v>
      </c>
      <c r="V342" s="51">
        <f t="shared" ref="V342:V343" si="432">+I342</f>
        <v>0</v>
      </c>
      <c r="W342" s="34" t="str">
        <f t="shared" ref="W342:W343" si="433">IFERROR(V342/U342-1,"n/a")</f>
        <v>n/a</v>
      </c>
      <c r="X342" s="34" t="str">
        <f t="shared" ref="X342:X343" si="434">IFERROR(V342/T342-1,"n/a")</f>
        <v>n/a</v>
      </c>
    </row>
    <row r="343" spans="1:24" hidden="1" outlineLevel="1" x14ac:dyDescent="0.2">
      <c r="A343" s="37">
        <f>+masterfile!B227</f>
        <v>966</v>
      </c>
      <c r="B343" s="39" t="str">
        <f>+masterfile!D227</f>
        <v>966 Rückstellungen für Aufbewahrungspflicht</v>
      </c>
      <c r="D343" s="51">
        <f>+VLOOKUP(A343,'b-data'!A:F,4)</f>
        <v>0</v>
      </c>
      <c r="E343" s="51">
        <f>+VLOOKUP(A343,'b-data'!A:G,5)</f>
        <v>0</v>
      </c>
      <c r="F343" s="51">
        <f>+VLOOKUP(A343,'b-data'!A:F,6)</f>
        <v>0</v>
      </c>
      <c r="G343" s="51">
        <f>+VLOOKUP(A343,'b-data'!A:G,7)</f>
        <v>0</v>
      </c>
      <c r="H343" s="51">
        <f>+VLOOKUP(A343,'b-data'!A:V,22)</f>
        <v>0</v>
      </c>
      <c r="I343" s="51">
        <f t="shared" si="428"/>
        <v>0</v>
      </c>
      <c r="J343" s="51">
        <f>+VLOOKUP(A343,'b-data'!A:BR,66)</f>
        <v>0</v>
      </c>
      <c r="K343" s="51">
        <f>+VLOOKUP(A343,'b-data'!A:BR,68)</f>
        <v>0</v>
      </c>
      <c r="L343" s="51">
        <f>+VLOOKUP(A343,'b-data'!A:BR,70)</f>
        <v>0</v>
      </c>
      <c r="N343" s="51">
        <f>+VLOOKUP(A343,'b-data'!A:BR,21)</f>
        <v>0</v>
      </c>
      <c r="O343" s="51">
        <f>+VLOOKUP(A343,'b-data'!A:BR,51)</f>
        <v>0</v>
      </c>
      <c r="P343" s="51">
        <f>+VLOOKUP(A343,'b-data'!A:BR,36)</f>
        <v>0</v>
      </c>
      <c r="Q343" s="34" t="str">
        <f t="shared" si="429"/>
        <v>n/a</v>
      </c>
      <c r="R343" s="34" t="str">
        <f t="shared" si="430"/>
        <v>n/a</v>
      </c>
      <c r="T343" s="51">
        <f t="shared" si="431"/>
        <v>0</v>
      </c>
      <c r="U343" s="51">
        <f>+VLOOKUP(A343,'b-data'!A:BR,52)</f>
        <v>0</v>
      </c>
      <c r="V343" s="51">
        <f t="shared" si="432"/>
        <v>0</v>
      </c>
      <c r="W343" s="34" t="str">
        <f t="shared" si="433"/>
        <v>n/a</v>
      </c>
      <c r="X343" s="34" t="str">
        <f t="shared" si="434"/>
        <v>n/a</v>
      </c>
    </row>
    <row r="344" spans="1:24" hidden="1" outlineLevel="1" x14ac:dyDescent="0.2">
      <c r="A344" s="37">
        <f>+masterfile!B228</f>
        <v>967</v>
      </c>
      <c r="B344" s="39" t="str">
        <f>+masterfile!D228</f>
        <v>967 Rückst. langfr. Verpflicht., Saldierung</v>
      </c>
      <c r="D344" s="51">
        <f>+VLOOKUP(A344,'b-data'!A:F,4)</f>
        <v>0</v>
      </c>
      <c r="E344" s="51">
        <f>+VLOOKUP(A344,'b-data'!A:G,5)</f>
        <v>0</v>
      </c>
      <c r="F344" s="51">
        <f>+VLOOKUP(A344,'b-data'!A:F,6)</f>
        <v>0</v>
      </c>
      <c r="G344" s="51">
        <f>+VLOOKUP(A344,'b-data'!A:G,7)</f>
        <v>0</v>
      </c>
      <c r="H344" s="51">
        <f>+VLOOKUP(A344,'b-data'!A:V,22)</f>
        <v>0</v>
      </c>
      <c r="I344" s="51">
        <f t="shared" si="421"/>
        <v>0</v>
      </c>
      <c r="J344" s="51">
        <f>+VLOOKUP(A344,'b-data'!A:BR,66)</f>
        <v>0</v>
      </c>
      <c r="K344" s="51">
        <f>+VLOOKUP(A344,'b-data'!A:BR,68)</f>
        <v>0</v>
      </c>
      <c r="L344" s="51">
        <f>+VLOOKUP(A344,'b-data'!A:BR,70)</f>
        <v>0</v>
      </c>
      <c r="N344" s="51">
        <f>+VLOOKUP(A344,'b-data'!A:BR,21)</f>
        <v>0</v>
      </c>
      <c r="O344" s="51">
        <f>+VLOOKUP(A344,'b-data'!A:BR,51)</f>
        <v>0</v>
      </c>
      <c r="P344" s="51">
        <f>+VLOOKUP(A344,'b-data'!A:BR,36)</f>
        <v>0</v>
      </c>
      <c r="Q344" s="34" t="str">
        <f t="shared" si="422"/>
        <v>n/a</v>
      </c>
      <c r="R344" s="34" t="str">
        <f t="shared" si="423"/>
        <v>n/a</v>
      </c>
      <c r="T344" s="51">
        <f t="shared" si="424"/>
        <v>0</v>
      </c>
      <c r="U344" s="51">
        <f>+VLOOKUP(A344,'b-data'!A:BR,52)</f>
        <v>0</v>
      </c>
      <c r="V344" s="51">
        <f t="shared" si="425"/>
        <v>0</v>
      </c>
      <c r="W344" s="34" t="str">
        <f t="shared" si="426"/>
        <v>n/a</v>
      </c>
      <c r="X344" s="34" t="str">
        <f t="shared" si="427"/>
        <v>n/a</v>
      </c>
    </row>
    <row r="345" spans="1:24" hidden="1" outlineLevel="1" x14ac:dyDescent="0.2">
      <c r="A345" s="37">
        <f>+masterfile!B231</f>
        <v>970</v>
      </c>
      <c r="B345" s="39" t="str">
        <f>+masterfile!D231</f>
        <v>970 Sonstige Rückstellungen</v>
      </c>
      <c r="D345" s="51">
        <f>+VLOOKUP(A345,'b-data'!A:F,4)</f>
        <v>-25</v>
      </c>
      <c r="E345" s="51">
        <f>+VLOOKUP(A345,'b-data'!A:G,5)</f>
        <v>-50</v>
      </c>
      <c r="F345" s="51">
        <f>+VLOOKUP(A345,'b-data'!A:F,6)</f>
        <v>-75</v>
      </c>
      <c r="G345" s="51">
        <f>+VLOOKUP(A345,'b-data'!A:G,7)</f>
        <v>-100</v>
      </c>
      <c r="H345" s="51">
        <f>+VLOOKUP(A345,'b-data'!A:V,22)</f>
        <v>-124.99999999999994</v>
      </c>
      <c r="I345" s="51">
        <f t="shared" si="421"/>
        <v>-124.99999999999994</v>
      </c>
      <c r="J345" s="51">
        <f>+VLOOKUP(A345,'b-data'!A:BR,66)</f>
        <v>-124.99999999999994</v>
      </c>
      <c r="K345" s="51">
        <f>+VLOOKUP(A345,'b-data'!A:BR,68)</f>
        <v>-124.99999999999994</v>
      </c>
      <c r="L345" s="51">
        <f>+VLOOKUP(A345,'b-data'!A:BR,70)</f>
        <v>-124.99999999999994</v>
      </c>
      <c r="N345" s="51">
        <f>+VLOOKUP(A345,'b-data'!A:BR,21)</f>
        <v>-124.99999999999994</v>
      </c>
      <c r="O345" s="51">
        <f>+VLOOKUP(A345,'b-data'!A:BR,51)</f>
        <v>-124.99999999999994</v>
      </c>
      <c r="P345" s="51">
        <f>+VLOOKUP(A345,'b-data'!A:BR,36)</f>
        <v>-124.99999999999994</v>
      </c>
      <c r="Q345" s="34">
        <f t="shared" si="422"/>
        <v>0</v>
      </c>
      <c r="R345" s="34">
        <f t="shared" si="423"/>
        <v>0</v>
      </c>
      <c r="T345" s="51">
        <f t="shared" si="424"/>
        <v>-124.99999999999994</v>
      </c>
      <c r="U345" s="51">
        <f>+VLOOKUP(A345,'b-data'!A:BR,52)</f>
        <v>-124.99999999999994</v>
      </c>
      <c r="V345" s="51">
        <f t="shared" si="425"/>
        <v>-124.99999999999994</v>
      </c>
      <c r="W345" s="34">
        <f t="shared" si="426"/>
        <v>0</v>
      </c>
      <c r="X345" s="34">
        <f t="shared" si="427"/>
        <v>0</v>
      </c>
    </row>
    <row r="346" spans="1:24" hidden="1" outlineLevel="1" x14ac:dyDescent="0.2">
      <c r="A346" s="37">
        <f>+masterfile!B232</f>
        <v>971</v>
      </c>
      <c r="B346" s="39" t="str">
        <f>+masterfile!D232</f>
        <v>971 Rückstellungen Instandhaltung bis 3 M</v>
      </c>
      <c r="D346" s="51">
        <f>+VLOOKUP(A346,'b-data'!A:F,4)</f>
        <v>0</v>
      </c>
      <c r="E346" s="51">
        <f>+VLOOKUP(A346,'b-data'!A:G,5)</f>
        <v>0</v>
      </c>
      <c r="F346" s="51">
        <f>+VLOOKUP(A346,'b-data'!A:F,6)</f>
        <v>0</v>
      </c>
      <c r="G346" s="51">
        <f>+VLOOKUP(A346,'b-data'!A:G,7)</f>
        <v>0</v>
      </c>
      <c r="H346" s="51">
        <f>+VLOOKUP(A346,'b-data'!A:V,22)</f>
        <v>0</v>
      </c>
      <c r="I346" s="51">
        <f t="shared" si="421"/>
        <v>0</v>
      </c>
      <c r="J346" s="51">
        <f>+VLOOKUP(A346,'b-data'!A:BR,66)</f>
        <v>0</v>
      </c>
      <c r="K346" s="51">
        <f>+VLOOKUP(A346,'b-data'!A:BR,68)</f>
        <v>0</v>
      </c>
      <c r="L346" s="51">
        <f>+VLOOKUP(A346,'b-data'!A:BR,70)</f>
        <v>0</v>
      </c>
      <c r="N346" s="51">
        <f>+VLOOKUP(A346,'b-data'!A:BR,21)</f>
        <v>0</v>
      </c>
      <c r="O346" s="51">
        <f>+VLOOKUP(A346,'b-data'!A:BR,51)</f>
        <v>0</v>
      </c>
      <c r="P346" s="51">
        <f>+VLOOKUP(A346,'b-data'!A:BR,36)</f>
        <v>0</v>
      </c>
      <c r="Q346" s="34" t="str">
        <f t="shared" si="422"/>
        <v>n/a</v>
      </c>
      <c r="R346" s="34" t="str">
        <f t="shared" si="423"/>
        <v>n/a</v>
      </c>
      <c r="T346" s="51">
        <f t="shared" si="424"/>
        <v>0</v>
      </c>
      <c r="U346" s="51">
        <f>+VLOOKUP(A346,'b-data'!A:BR,52)</f>
        <v>0</v>
      </c>
      <c r="V346" s="51">
        <f t="shared" si="425"/>
        <v>0</v>
      </c>
      <c r="W346" s="34" t="str">
        <f t="shared" si="426"/>
        <v>n/a</v>
      </c>
      <c r="X346" s="34" t="str">
        <f t="shared" si="427"/>
        <v>n/a</v>
      </c>
    </row>
    <row r="347" spans="1:24" hidden="1" outlineLevel="1" x14ac:dyDescent="0.2">
      <c r="A347" s="37">
        <f>+masterfile!B233</f>
        <v>973</v>
      </c>
      <c r="B347" s="39" t="str">
        <f>+masterfile!D233</f>
        <v>973 Rückstellungen Abraum-/Abfallbeseit.</v>
      </c>
      <c r="D347" s="51">
        <f>+VLOOKUP(A347,'b-data'!A:F,4)</f>
        <v>0</v>
      </c>
      <c r="E347" s="51">
        <f>+VLOOKUP(A347,'b-data'!A:G,5)</f>
        <v>0</v>
      </c>
      <c r="F347" s="51">
        <f>+VLOOKUP(A347,'b-data'!A:F,6)</f>
        <v>0</v>
      </c>
      <c r="G347" s="51">
        <f>+VLOOKUP(A347,'b-data'!A:G,7)</f>
        <v>0</v>
      </c>
      <c r="H347" s="51">
        <f>+VLOOKUP(A347,'b-data'!A:V,22)</f>
        <v>0</v>
      </c>
      <c r="I347" s="51">
        <f t="shared" si="421"/>
        <v>0</v>
      </c>
      <c r="J347" s="51">
        <f>+VLOOKUP(A347,'b-data'!A:BR,66)</f>
        <v>0</v>
      </c>
      <c r="K347" s="51">
        <f>+VLOOKUP(A347,'b-data'!A:BR,68)</f>
        <v>0</v>
      </c>
      <c r="L347" s="51">
        <f>+VLOOKUP(A347,'b-data'!A:BR,70)</f>
        <v>0</v>
      </c>
      <c r="N347" s="51">
        <f>+VLOOKUP(A347,'b-data'!A:BR,21)</f>
        <v>0</v>
      </c>
      <c r="O347" s="51">
        <f>+VLOOKUP(A347,'b-data'!A:BR,51)</f>
        <v>0</v>
      </c>
      <c r="P347" s="51">
        <f>+VLOOKUP(A347,'b-data'!A:BR,36)</f>
        <v>0</v>
      </c>
      <c r="Q347" s="34" t="str">
        <f t="shared" si="422"/>
        <v>n/a</v>
      </c>
      <c r="R347" s="34" t="str">
        <f t="shared" si="423"/>
        <v>n/a</v>
      </c>
      <c r="T347" s="51">
        <f t="shared" si="424"/>
        <v>0</v>
      </c>
      <c r="U347" s="51">
        <f>+VLOOKUP(A347,'b-data'!A:BR,52)</f>
        <v>0</v>
      </c>
      <c r="V347" s="51">
        <f t="shared" si="425"/>
        <v>0</v>
      </c>
      <c r="W347" s="34" t="str">
        <f t="shared" si="426"/>
        <v>n/a</v>
      </c>
      <c r="X347" s="34" t="str">
        <f t="shared" si="427"/>
        <v>n/a</v>
      </c>
    </row>
    <row r="348" spans="1:24" hidden="1" outlineLevel="1" x14ac:dyDescent="0.2">
      <c r="A348" s="37">
        <f>+masterfile!B234</f>
        <v>974</v>
      </c>
      <c r="B348" s="39" t="str">
        <f>+masterfile!D234</f>
        <v>974 Rückstellungen f. Gewährleistungen</v>
      </c>
      <c r="D348" s="51">
        <f>+VLOOKUP(A348,'b-data'!A:F,4)</f>
        <v>0</v>
      </c>
      <c r="E348" s="51">
        <f>+VLOOKUP(A348,'b-data'!A:G,5)</f>
        <v>0</v>
      </c>
      <c r="F348" s="51">
        <f>+VLOOKUP(A348,'b-data'!A:F,6)</f>
        <v>0</v>
      </c>
      <c r="G348" s="51">
        <f>+VLOOKUP(A348,'b-data'!A:G,7)</f>
        <v>0</v>
      </c>
      <c r="H348" s="51">
        <f>+VLOOKUP(A348,'b-data'!A:V,22)</f>
        <v>0</v>
      </c>
      <c r="I348" s="51">
        <f t="shared" si="421"/>
        <v>0</v>
      </c>
      <c r="J348" s="51">
        <f>+VLOOKUP(A348,'b-data'!A:BR,66)</f>
        <v>0</v>
      </c>
      <c r="K348" s="51">
        <f>+VLOOKUP(A348,'b-data'!A:BR,68)</f>
        <v>0</v>
      </c>
      <c r="L348" s="51">
        <f>+VLOOKUP(A348,'b-data'!A:BR,70)</f>
        <v>0</v>
      </c>
      <c r="N348" s="51">
        <f>+VLOOKUP(A348,'b-data'!A:BR,21)</f>
        <v>0</v>
      </c>
      <c r="O348" s="51">
        <f>+VLOOKUP(A348,'b-data'!A:BR,51)</f>
        <v>0</v>
      </c>
      <c r="P348" s="51">
        <f>+VLOOKUP(A348,'b-data'!A:BR,36)</f>
        <v>0</v>
      </c>
      <c r="Q348" s="34" t="str">
        <f t="shared" si="422"/>
        <v>n/a</v>
      </c>
      <c r="R348" s="34" t="str">
        <f t="shared" si="423"/>
        <v>n/a</v>
      </c>
      <c r="T348" s="51">
        <f t="shared" si="424"/>
        <v>0</v>
      </c>
      <c r="U348" s="51">
        <f>+VLOOKUP(A348,'b-data'!A:BR,52)</f>
        <v>0</v>
      </c>
      <c r="V348" s="51">
        <f t="shared" si="425"/>
        <v>0</v>
      </c>
      <c r="W348" s="34" t="str">
        <f t="shared" si="426"/>
        <v>n/a</v>
      </c>
      <c r="X348" s="34" t="str">
        <f t="shared" si="427"/>
        <v>n/a</v>
      </c>
    </row>
    <row r="349" spans="1:24" hidden="1" outlineLevel="1" x14ac:dyDescent="0.2">
      <c r="A349" s="37">
        <f>+masterfile!B235</f>
        <v>976</v>
      </c>
      <c r="B349" s="39" t="str">
        <f>+masterfile!D235</f>
        <v>976 Rückstellungen f. drohende Verluste</v>
      </c>
      <c r="D349" s="51">
        <f>+VLOOKUP(A349,'b-data'!A:F,4)</f>
        <v>0</v>
      </c>
      <c r="E349" s="51">
        <f>+VLOOKUP(A349,'b-data'!A:G,5)</f>
        <v>0</v>
      </c>
      <c r="F349" s="51">
        <f>+VLOOKUP(A349,'b-data'!A:F,6)</f>
        <v>0</v>
      </c>
      <c r="G349" s="51">
        <f>+VLOOKUP(A349,'b-data'!A:G,7)</f>
        <v>0</v>
      </c>
      <c r="H349" s="51">
        <f>+VLOOKUP(A349,'b-data'!A:V,22)</f>
        <v>0</v>
      </c>
      <c r="I349" s="51">
        <f t="shared" si="421"/>
        <v>0</v>
      </c>
      <c r="J349" s="51">
        <f>+VLOOKUP(A349,'b-data'!A:BR,66)</f>
        <v>0</v>
      </c>
      <c r="K349" s="51">
        <f>+VLOOKUP(A349,'b-data'!A:BR,68)</f>
        <v>0</v>
      </c>
      <c r="L349" s="51">
        <f>+VLOOKUP(A349,'b-data'!A:BR,70)</f>
        <v>0</v>
      </c>
      <c r="N349" s="51">
        <f>+VLOOKUP(A349,'b-data'!A:BR,21)</f>
        <v>0</v>
      </c>
      <c r="O349" s="51">
        <f>+VLOOKUP(A349,'b-data'!A:BR,51)</f>
        <v>0</v>
      </c>
      <c r="P349" s="51">
        <f>+VLOOKUP(A349,'b-data'!A:BR,36)</f>
        <v>0</v>
      </c>
      <c r="Q349" s="34" t="str">
        <f t="shared" si="422"/>
        <v>n/a</v>
      </c>
      <c r="R349" s="34" t="str">
        <f t="shared" si="423"/>
        <v>n/a</v>
      </c>
      <c r="T349" s="51">
        <f t="shared" si="424"/>
        <v>0</v>
      </c>
      <c r="U349" s="51">
        <f>+VLOOKUP(A349,'b-data'!A:BR,52)</f>
        <v>0</v>
      </c>
      <c r="V349" s="51">
        <f t="shared" si="425"/>
        <v>0</v>
      </c>
      <c r="W349" s="34" t="str">
        <f t="shared" si="426"/>
        <v>n/a</v>
      </c>
      <c r="X349" s="34" t="str">
        <f t="shared" si="427"/>
        <v>n/a</v>
      </c>
    </row>
    <row r="350" spans="1:24" hidden="1" outlineLevel="1" x14ac:dyDescent="0.2">
      <c r="A350" s="37">
        <f>+masterfile!B236</f>
        <v>977</v>
      </c>
      <c r="B350" s="39" t="str">
        <f>+masterfile!D236</f>
        <v>977 Rückstellungen für Abschluss u. Prüfung</v>
      </c>
      <c r="D350" s="51">
        <f>+VLOOKUP(A350,'b-data'!A:F,4)</f>
        <v>-12</v>
      </c>
      <c r="E350" s="51">
        <f>+VLOOKUP(A350,'b-data'!A:G,5)</f>
        <v>-24</v>
      </c>
      <c r="F350" s="51">
        <f>+VLOOKUP(A350,'b-data'!A:F,6)</f>
        <v>-36</v>
      </c>
      <c r="G350" s="51">
        <f>+VLOOKUP(A350,'b-data'!A:G,7)</f>
        <v>-48</v>
      </c>
      <c r="H350" s="51">
        <f>+VLOOKUP(A350,'b-data'!A:V,22)</f>
        <v>-60</v>
      </c>
      <c r="I350" s="51">
        <f t="shared" si="421"/>
        <v>-60</v>
      </c>
      <c r="J350" s="51">
        <f>+VLOOKUP(A350,'b-data'!A:BR,66)</f>
        <v>-60</v>
      </c>
      <c r="K350" s="51">
        <f>+VLOOKUP(A350,'b-data'!A:BR,68)</f>
        <v>-60</v>
      </c>
      <c r="L350" s="51">
        <f>+VLOOKUP(A350,'b-data'!A:BR,70)</f>
        <v>-60</v>
      </c>
      <c r="N350" s="51">
        <f>+VLOOKUP(A350,'b-data'!A:BR,21)</f>
        <v>-60</v>
      </c>
      <c r="O350" s="51">
        <f>+VLOOKUP(A350,'b-data'!A:BR,51)</f>
        <v>-60</v>
      </c>
      <c r="P350" s="51">
        <f>+VLOOKUP(A350,'b-data'!A:BR,36)</f>
        <v>-60</v>
      </c>
      <c r="Q350" s="34">
        <f t="shared" si="422"/>
        <v>0</v>
      </c>
      <c r="R350" s="34">
        <f t="shared" si="423"/>
        <v>0</v>
      </c>
      <c r="T350" s="51">
        <f t="shared" si="424"/>
        <v>-60</v>
      </c>
      <c r="U350" s="51">
        <f>+VLOOKUP(A350,'b-data'!A:BR,52)</f>
        <v>-60</v>
      </c>
      <c r="V350" s="51">
        <f t="shared" si="425"/>
        <v>-60</v>
      </c>
      <c r="W350" s="34">
        <f t="shared" si="426"/>
        <v>0</v>
      </c>
      <c r="X350" s="34">
        <f t="shared" si="427"/>
        <v>0</v>
      </c>
    </row>
    <row r="351" spans="1:24" hidden="1" outlineLevel="1" x14ac:dyDescent="0.2">
      <c r="A351" s="37">
        <f>+masterfile!B237</f>
        <v>978</v>
      </c>
      <c r="B351" s="39" t="str">
        <f>+masterfile!D237</f>
        <v>978 Aufwandsrückstellungen § 249 (2) HGB aF</v>
      </c>
      <c r="D351" s="51">
        <f>+VLOOKUP(A351,'b-data'!A:F,4)</f>
        <v>-5</v>
      </c>
      <c r="E351" s="51">
        <f>+VLOOKUP(A351,'b-data'!A:G,5)</f>
        <v>-10</v>
      </c>
      <c r="F351" s="51">
        <f>+VLOOKUP(A351,'b-data'!A:F,6)</f>
        <v>-15</v>
      </c>
      <c r="G351" s="51">
        <f>+VLOOKUP(A351,'b-data'!A:G,7)</f>
        <v>-20</v>
      </c>
      <c r="H351" s="51">
        <f>+VLOOKUP(A351,'b-data'!A:V,22)</f>
        <v>-25.000000000000014</v>
      </c>
      <c r="I351" s="51">
        <f t="shared" si="421"/>
        <v>-25.000000000000014</v>
      </c>
      <c r="J351" s="51">
        <f>+VLOOKUP(A351,'b-data'!A:BR,66)</f>
        <v>-25.000000000000014</v>
      </c>
      <c r="K351" s="51">
        <f>+VLOOKUP(A351,'b-data'!A:BR,68)</f>
        <v>-25.000000000000014</v>
      </c>
      <c r="L351" s="51">
        <f>+VLOOKUP(A351,'b-data'!A:BR,70)</f>
        <v>-25.000000000000014</v>
      </c>
      <c r="N351" s="51">
        <f>+VLOOKUP(A351,'b-data'!A:BR,21)</f>
        <v>-25.000000000000014</v>
      </c>
      <c r="O351" s="51">
        <f>+VLOOKUP(A351,'b-data'!A:BR,51)</f>
        <v>-25.000000000000014</v>
      </c>
      <c r="P351" s="51">
        <f>+VLOOKUP(A351,'b-data'!A:BR,36)</f>
        <v>-25.000000000000014</v>
      </c>
      <c r="Q351" s="34">
        <f t="shared" si="422"/>
        <v>0</v>
      </c>
      <c r="R351" s="34">
        <f t="shared" si="423"/>
        <v>0</v>
      </c>
      <c r="T351" s="51">
        <f t="shared" si="424"/>
        <v>-25.000000000000014</v>
      </c>
      <c r="U351" s="51">
        <f>+VLOOKUP(A351,'b-data'!A:BR,52)</f>
        <v>-25.000000000000014</v>
      </c>
      <c r="V351" s="51">
        <f t="shared" si="425"/>
        <v>-25.000000000000014</v>
      </c>
      <c r="W351" s="34">
        <f t="shared" si="426"/>
        <v>0</v>
      </c>
      <c r="X351" s="34">
        <f t="shared" si="427"/>
        <v>0</v>
      </c>
    </row>
    <row r="352" spans="1:24" hidden="1" outlineLevel="1" x14ac:dyDescent="0.2">
      <c r="A352" s="37">
        <f>+masterfile!B238</f>
        <v>979</v>
      </c>
      <c r="B352" s="39" t="str">
        <f>+masterfile!D238</f>
        <v>979 Rückstellungen für Umweltschutz</v>
      </c>
      <c r="D352" s="51">
        <f>+VLOOKUP(A352,'b-data'!A:F,4)</f>
        <v>0</v>
      </c>
      <c r="E352" s="51">
        <f>+VLOOKUP(A352,'b-data'!A:G,5)</f>
        <v>0</v>
      </c>
      <c r="F352" s="51">
        <f>+VLOOKUP(A352,'b-data'!A:F,6)</f>
        <v>0</v>
      </c>
      <c r="G352" s="51">
        <f>+VLOOKUP(A352,'b-data'!A:G,7)</f>
        <v>0</v>
      </c>
      <c r="H352" s="51">
        <f>+VLOOKUP(A352,'b-data'!A:V,22)</f>
        <v>0</v>
      </c>
      <c r="I352" s="51">
        <f t="shared" si="421"/>
        <v>0</v>
      </c>
      <c r="J352" s="51">
        <f>+VLOOKUP(A352,'b-data'!A:BR,66)</f>
        <v>0</v>
      </c>
      <c r="K352" s="51">
        <f>+VLOOKUP(A352,'b-data'!A:BR,68)</f>
        <v>0</v>
      </c>
      <c r="L352" s="51">
        <f>+VLOOKUP(A352,'b-data'!A:BR,70)</f>
        <v>0</v>
      </c>
      <c r="N352" s="51">
        <f>+VLOOKUP(A352,'b-data'!A:BR,21)</f>
        <v>0</v>
      </c>
      <c r="O352" s="51">
        <f>+VLOOKUP(A352,'b-data'!A:BR,51)</f>
        <v>0</v>
      </c>
      <c r="P352" s="51">
        <f>+VLOOKUP(A352,'b-data'!A:BR,36)</f>
        <v>0</v>
      </c>
      <c r="Q352" s="34" t="str">
        <f t="shared" si="422"/>
        <v>n/a</v>
      </c>
      <c r="R352" s="34" t="str">
        <f t="shared" si="423"/>
        <v>n/a</v>
      </c>
      <c r="T352" s="51">
        <f t="shared" si="424"/>
        <v>0</v>
      </c>
      <c r="U352" s="51">
        <f>+VLOOKUP(A352,'b-data'!A:BR,52)</f>
        <v>0</v>
      </c>
      <c r="V352" s="51">
        <f t="shared" si="425"/>
        <v>0</v>
      </c>
      <c r="W352" s="34" t="str">
        <f t="shared" si="426"/>
        <v>n/a</v>
      </c>
      <c r="X352" s="34" t="str">
        <f t="shared" si="427"/>
        <v>n/a</v>
      </c>
    </row>
    <row r="353" spans="1:24" collapsed="1" x14ac:dyDescent="0.2">
      <c r="D353" s="51"/>
      <c r="E353" s="51"/>
      <c r="F353" s="51"/>
      <c r="G353" s="51"/>
      <c r="H353" s="51"/>
      <c r="I353" s="51"/>
      <c r="J353" s="51"/>
      <c r="K353" s="51"/>
      <c r="L353" s="51"/>
      <c r="N353" s="51"/>
      <c r="O353" s="51"/>
      <c r="P353" s="51"/>
      <c r="T353" s="51"/>
      <c r="U353" s="51"/>
      <c r="V353" s="51"/>
    </row>
    <row r="354" spans="1:24" x14ac:dyDescent="0.2">
      <c r="B354" s="25" t="str">
        <f>+dict!C1653</f>
        <v>C. Verbindlichkeiten</v>
      </c>
      <c r="D354" s="52">
        <f>+D356+D368+D379+D395</f>
        <v>-1978.2171943911462</v>
      </c>
      <c r="E354" s="52">
        <f t="shared" ref="E354" si="435">+E356+E368+E379+E395</f>
        <v>-2048.7585324431566</v>
      </c>
      <c r="F354" s="52">
        <f>+F356+F368+F379+F395</f>
        <v>-2119.9667054261649</v>
      </c>
      <c r="G354" s="52">
        <f t="shared" ref="G354:L354" si="436">+G356+G368+G379+G395</f>
        <v>-2191.9705791905862</v>
      </c>
      <c r="H354" s="52">
        <f t="shared" si="436"/>
        <v>-2264.978003683781</v>
      </c>
      <c r="I354" s="52">
        <f t="shared" si="436"/>
        <v>-2264.978003683781</v>
      </c>
      <c r="J354" s="52">
        <f t="shared" si="436"/>
        <v>-2264.978003683781</v>
      </c>
      <c r="K354" s="52">
        <f t="shared" si="436"/>
        <v>-2264.978003683781</v>
      </c>
      <c r="L354" s="52">
        <f t="shared" si="436"/>
        <v>-2264.978003683781</v>
      </c>
      <c r="N354" s="52">
        <f t="shared" ref="N354:P354" si="437">+N356+N368+N379+N395</f>
        <v>-2264.978003683781</v>
      </c>
      <c r="O354" s="52">
        <f t="shared" si="437"/>
        <v>-2264.978003683781</v>
      </c>
      <c r="P354" s="52">
        <f t="shared" si="437"/>
        <v>-2264.978003683781</v>
      </c>
      <c r="Q354" s="30">
        <f>IFERROR(P354/O354-1,"n/a")</f>
        <v>0</v>
      </c>
      <c r="R354" s="30">
        <f>IFERROR(P354/N354-1,"n/a")</f>
        <v>0</v>
      </c>
      <c r="T354" s="52">
        <f t="shared" ref="T354:V354" si="438">+T356+T368+T379+T395</f>
        <v>-2264.978003683781</v>
      </c>
      <c r="U354" s="52">
        <f t="shared" si="438"/>
        <v>-2264.978003683781</v>
      </c>
      <c r="V354" s="52">
        <f t="shared" si="438"/>
        <v>-2264.978003683781</v>
      </c>
      <c r="W354" s="30">
        <f>IFERROR(V354/U354-1,"n/a")</f>
        <v>0</v>
      </c>
      <c r="X354" s="30">
        <f>IFERROR(V354/T354-1,"n/a")</f>
        <v>0</v>
      </c>
    </row>
    <row r="355" spans="1:24" x14ac:dyDescent="0.2">
      <c r="D355" s="51"/>
      <c r="E355" s="51"/>
      <c r="F355" s="51"/>
      <c r="G355" s="51"/>
      <c r="H355" s="51"/>
      <c r="I355" s="51"/>
      <c r="J355" s="51"/>
      <c r="K355" s="51"/>
      <c r="L355" s="51"/>
      <c r="N355" s="51"/>
      <c r="O355" s="51"/>
      <c r="P355" s="51"/>
      <c r="T355" s="51"/>
      <c r="U355" s="51"/>
      <c r="V355" s="51"/>
    </row>
    <row r="356" spans="1:24" x14ac:dyDescent="0.2">
      <c r="B356" s="38" t="str">
        <f>+dict!C1654</f>
        <v>2. Verbindlichkeiten gegenüber Kreditinstituten</v>
      </c>
      <c r="D356" s="51">
        <f>+SUM(D357:D367)</f>
        <v>-1850</v>
      </c>
      <c r="E356" s="51">
        <f t="shared" ref="E356" si="439">+SUM(E357:E367)</f>
        <v>-1700</v>
      </c>
      <c r="F356" s="51">
        <f>+SUM(F357:F367)</f>
        <v>-1550</v>
      </c>
      <c r="G356" s="51">
        <f t="shared" ref="G356:L356" si="440">+SUM(G357:G367)</f>
        <v>-1400</v>
      </c>
      <c r="H356" s="51">
        <f t="shared" si="440"/>
        <v>-1250</v>
      </c>
      <c r="I356" s="51">
        <f t="shared" si="440"/>
        <v>-1250</v>
      </c>
      <c r="J356" s="51">
        <f t="shared" si="440"/>
        <v>-1250</v>
      </c>
      <c r="K356" s="51">
        <f t="shared" si="440"/>
        <v>-1250</v>
      </c>
      <c r="L356" s="51">
        <f t="shared" si="440"/>
        <v>-1250</v>
      </c>
      <c r="N356" s="51">
        <f t="shared" ref="N356:P356" si="441">+SUM(N357:N367)</f>
        <v>-1250</v>
      </c>
      <c r="O356" s="51">
        <f t="shared" si="441"/>
        <v>-1250</v>
      </c>
      <c r="P356" s="51">
        <f t="shared" si="441"/>
        <v>-1250</v>
      </c>
      <c r="Q356" s="34">
        <f t="shared" ref="Q356" si="442">IFERROR(P356/O356-1,"n/a")</f>
        <v>0</v>
      </c>
      <c r="R356" s="34">
        <f t="shared" ref="R356" si="443">IFERROR(P356/N356-1,"n/a")</f>
        <v>0</v>
      </c>
      <c r="T356" s="51">
        <f t="shared" ref="T356:V356" si="444">+SUM(T357:T367)</f>
        <v>-1250</v>
      </c>
      <c r="U356" s="51">
        <f t="shared" si="444"/>
        <v>-1250</v>
      </c>
      <c r="V356" s="51">
        <f t="shared" si="444"/>
        <v>-1250</v>
      </c>
      <c r="W356" s="34">
        <f t="shared" ref="W356" si="445">IFERROR(V356/U356-1,"n/a")</f>
        <v>0</v>
      </c>
      <c r="X356" s="34">
        <f t="shared" ref="X356" si="446">IFERROR(V356/T356-1,"n/a")</f>
        <v>0</v>
      </c>
    </row>
    <row r="357" spans="1:24" hidden="1" outlineLevel="1" x14ac:dyDescent="0.2">
      <c r="A357" s="37">
        <f>+masterfile!B128</f>
        <v>630</v>
      </c>
      <c r="B357" s="39" t="str">
        <f>+masterfile!D128</f>
        <v>630 Verbindlichkeiten gg. Kreditinstituten</v>
      </c>
      <c r="D357" s="51">
        <f>+VLOOKUP(A357,'b-data'!A:F,4)</f>
        <v>-1850</v>
      </c>
      <c r="E357" s="51">
        <f>+VLOOKUP(A357,'b-data'!A:G,5)</f>
        <v>-1700</v>
      </c>
      <c r="F357" s="51">
        <f>+VLOOKUP(A357,'b-data'!A:F,6)</f>
        <v>-1550</v>
      </c>
      <c r="G357" s="51">
        <f>+VLOOKUP(A357,'b-data'!A:G,7)</f>
        <v>-1400</v>
      </c>
      <c r="H357" s="51">
        <f>+VLOOKUP(A357,'b-data'!A:V,22)</f>
        <v>-1250</v>
      </c>
      <c r="I357" s="51">
        <f t="shared" ref="I357:I366" si="447">+U357+P357-O357</f>
        <v>-1250</v>
      </c>
      <c r="J357" s="51">
        <f>+VLOOKUP(A357,'b-data'!A:BR,66)</f>
        <v>-1250</v>
      </c>
      <c r="K357" s="51">
        <f>+VLOOKUP(A357,'b-data'!A:BR,68)</f>
        <v>-1250</v>
      </c>
      <c r="L357" s="51">
        <f>+VLOOKUP(A357,'b-data'!A:BR,70)</f>
        <v>-1250</v>
      </c>
      <c r="N357" s="51">
        <f>+VLOOKUP(A357,'b-data'!A:BR,21)</f>
        <v>-1250</v>
      </c>
      <c r="O357" s="51">
        <f>+VLOOKUP(A357,'b-data'!A:BR,51)</f>
        <v>-1250</v>
      </c>
      <c r="P357" s="51">
        <f>+VLOOKUP(A357,'b-data'!A:BR,36)</f>
        <v>-1250</v>
      </c>
      <c r="Q357" s="34">
        <f t="shared" ref="Q357:Q366" si="448">IFERROR(P357/O357-1,"n/a")</f>
        <v>0</v>
      </c>
      <c r="R357" s="34">
        <f t="shared" ref="R357:R366" si="449">IFERROR(P357/N357-1,"n/a")</f>
        <v>0</v>
      </c>
      <c r="T357" s="51">
        <f t="shared" ref="T357:T366" si="450">+H357</f>
        <v>-1250</v>
      </c>
      <c r="U357" s="51">
        <f>+VLOOKUP(A357,'b-data'!A:BR,52)</f>
        <v>-1250</v>
      </c>
      <c r="V357" s="51">
        <f t="shared" ref="V357:V366" si="451">+I357</f>
        <v>-1250</v>
      </c>
      <c r="W357" s="34">
        <f t="shared" ref="W357:W366" si="452">IFERROR(V357/U357-1,"n/a")</f>
        <v>0</v>
      </c>
      <c r="X357" s="34">
        <f t="shared" ref="X357:X366" si="453">IFERROR(V357/T357-1,"n/a")</f>
        <v>0</v>
      </c>
    </row>
    <row r="358" spans="1:24" hidden="1" outlineLevel="1" x14ac:dyDescent="0.2">
      <c r="A358" s="37">
        <f>+masterfile!B129</f>
        <v>631</v>
      </c>
      <c r="B358" s="39" t="str">
        <f>+masterfile!D129</f>
        <v>631 Verbindlichkeiten Kreditinstitut(b.1J)</v>
      </c>
      <c r="D358" s="51">
        <f>+VLOOKUP(A358,'b-data'!A:F,4)</f>
        <v>0</v>
      </c>
      <c r="E358" s="51">
        <f>+VLOOKUP(A358,'b-data'!A:G,5)</f>
        <v>0</v>
      </c>
      <c r="F358" s="51">
        <f>+VLOOKUP(A358,'b-data'!A:F,6)</f>
        <v>0</v>
      </c>
      <c r="G358" s="51">
        <f>+VLOOKUP(A358,'b-data'!A:G,7)</f>
        <v>0</v>
      </c>
      <c r="H358" s="51">
        <f>+VLOOKUP(A358,'b-data'!A:V,22)</f>
        <v>0</v>
      </c>
      <c r="I358" s="51">
        <f t="shared" si="447"/>
        <v>0</v>
      </c>
      <c r="J358" s="51">
        <f>+VLOOKUP(A358,'b-data'!A:BR,66)</f>
        <v>0</v>
      </c>
      <c r="K358" s="51">
        <f>+VLOOKUP(A358,'b-data'!A:BR,68)</f>
        <v>0</v>
      </c>
      <c r="L358" s="51">
        <f>+VLOOKUP(A358,'b-data'!A:BR,70)</f>
        <v>0</v>
      </c>
      <c r="N358" s="51">
        <f>+VLOOKUP(A358,'b-data'!A:BR,21)</f>
        <v>0</v>
      </c>
      <c r="O358" s="51">
        <f>+VLOOKUP(A358,'b-data'!A:BR,51)</f>
        <v>0</v>
      </c>
      <c r="P358" s="51">
        <f>+VLOOKUP(A358,'b-data'!A:BR,36)</f>
        <v>0</v>
      </c>
      <c r="Q358" s="34" t="str">
        <f t="shared" si="448"/>
        <v>n/a</v>
      </c>
      <c r="R358" s="34" t="str">
        <f t="shared" si="449"/>
        <v>n/a</v>
      </c>
      <c r="T358" s="51">
        <f t="shared" si="450"/>
        <v>0</v>
      </c>
      <c r="U358" s="51">
        <f>+VLOOKUP(A358,'b-data'!A:BR,52)</f>
        <v>0</v>
      </c>
      <c r="V358" s="51">
        <f t="shared" si="451"/>
        <v>0</v>
      </c>
      <c r="W358" s="34" t="str">
        <f t="shared" si="452"/>
        <v>n/a</v>
      </c>
      <c r="X358" s="34" t="str">
        <f t="shared" si="453"/>
        <v>n/a</v>
      </c>
    </row>
    <row r="359" spans="1:24" hidden="1" outlineLevel="1" x14ac:dyDescent="0.2">
      <c r="A359" s="37">
        <f>+masterfile!B130</f>
        <v>640</v>
      </c>
      <c r="B359" s="39" t="str">
        <f>+masterfile!D130</f>
        <v>640 Verbindlichkeiten Kreditinstitut(1-5J)</v>
      </c>
      <c r="D359" s="51">
        <f>+VLOOKUP(A359,'b-data'!A:F,4)</f>
        <v>0</v>
      </c>
      <c r="E359" s="51">
        <f>+VLOOKUP(A359,'b-data'!A:G,5)</f>
        <v>0</v>
      </c>
      <c r="F359" s="51">
        <f>+VLOOKUP(A359,'b-data'!A:F,6)</f>
        <v>0</v>
      </c>
      <c r="G359" s="51">
        <f>+VLOOKUP(A359,'b-data'!A:G,7)</f>
        <v>0</v>
      </c>
      <c r="H359" s="51">
        <f>+VLOOKUP(A359,'b-data'!A:V,22)</f>
        <v>0</v>
      </c>
      <c r="I359" s="51">
        <f t="shared" si="447"/>
        <v>0</v>
      </c>
      <c r="J359" s="51">
        <f>+VLOOKUP(A359,'b-data'!A:BR,66)</f>
        <v>0</v>
      </c>
      <c r="K359" s="51">
        <f>+VLOOKUP(A359,'b-data'!A:BR,68)</f>
        <v>0</v>
      </c>
      <c r="L359" s="51">
        <f>+VLOOKUP(A359,'b-data'!A:BR,70)</f>
        <v>0</v>
      </c>
      <c r="N359" s="51">
        <f>+VLOOKUP(A359,'b-data'!A:BR,21)</f>
        <v>0</v>
      </c>
      <c r="O359" s="51">
        <f>+VLOOKUP(A359,'b-data'!A:BR,51)</f>
        <v>0</v>
      </c>
      <c r="P359" s="51">
        <f>+VLOOKUP(A359,'b-data'!A:BR,36)</f>
        <v>0</v>
      </c>
      <c r="Q359" s="34" t="str">
        <f t="shared" si="448"/>
        <v>n/a</v>
      </c>
      <c r="R359" s="34" t="str">
        <f t="shared" si="449"/>
        <v>n/a</v>
      </c>
      <c r="T359" s="51">
        <f t="shared" si="450"/>
        <v>0</v>
      </c>
      <c r="U359" s="51">
        <f>+VLOOKUP(A359,'b-data'!A:BR,52)</f>
        <v>0</v>
      </c>
      <c r="V359" s="51">
        <f t="shared" si="451"/>
        <v>0</v>
      </c>
      <c r="W359" s="34" t="str">
        <f t="shared" si="452"/>
        <v>n/a</v>
      </c>
      <c r="X359" s="34" t="str">
        <f t="shared" si="453"/>
        <v>n/a</v>
      </c>
    </row>
    <row r="360" spans="1:24" hidden="1" outlineLevel="1" x14ac:dyDescent="0.2">
      <c r="A360" s="37">
        <f>+masterfile!B131</f>
        <v>650</v>
      </c>
      <c r="B360" s="39" t="str">
        <f>+masterfile!D131</f>
        <v>650 Verbindlichkeiten Kreditinstitut(g.5J)</v>
      </c>
      <c r="D360" s="51">
        <f>+VLOOKUP(A360,'b-data'!A:F,4)</f>
        <v>0</v>
      </c>
      <c r="E360" s="51">
        <f>+VLOOKUP(A360,'b-data'!A:G,5)</f>
        <v>0</v>
      </c>
      <c r="F360" s="51">
        <f>+VLOOKUP(A360,'b-data'!A:F,6)</f>
        <v>0</v>
      </c>
      <c r="G360" s="51">
        <f>+VLOOKUP(A360,'b-data'!A:G,7)</f>
        <v>0</v>
      </c>
      <c r="H360" s="51">
        <f>+VLOOKUP(A360,'b-data'!A:V,22)</f>
        <v>0</v>
      </c>
      <c r="I360" s="51">
        <f t="shared" si="447"/>
        <v>0</v>
      </c>
      <c r="J360" s="51">
        <f>+VLOOKUP(A360,'b-data'!A:BR,66)</f>
        <v>0</v>
      </c>
      <c r="K360" s="51">
        <f>+VLOOKUP(A360,'b-data'!A:BR,68)</f>
        <v>0</v>
      </c>
      <c r="L360" s="51">
        <f>+VLOOKUP(A360,'b-data'!A:BR,70)</f>
        <v>0</v>
      </c>
      <c r="N360" s="51">
        <f>+VLOOKUP(A360,'b-data'!A:BR,21)</f>
        <v>0</v>
      </c>
      <c r="O360" s="51">
        <f>+VLOOKUP(A360,'b-data'!A:BR,51)</f>
        <v>0</v>
      </c>
      <c r="P360" s="51">
        <f>+VLOOKUP(A360,'b-data'!A:BR,36)</f>
        <v>0</v>
      </c>
      <c r="Q360" s="34" t="str">
        <f t="shared" si="448"/>
        <v>n/a</v>
      </c>
      <c r="R360" s="34" t="str">
        <f t="shared" si="449"/>
        <v>n/a</v>
      </c>
      <c r="T360" s="51">
        <f t="shared" si="450"/>
        <v>0</v>
      </c>
      <c r="U360" s="51">
        <f>+VLOOKUP(A360,'b-data'!A:BR,52)</f>
        <v>0</v>
      </c>
      <c r="V360" s="51">
        <f t="shared" si="451"/>
        <v>0</v>
      </c>
      <c r="W360" s="34" t="str">
        <f t="shared" si="452"/>
        <v>n/a</v>
      </c>
      <c r="X360" s="34" t="str">
        <f t="shared" si="453"/>
        <v>n/a</v>
      </c>
    </row>
    <row r="361" spans="1:24" hidden="1" outlineLevel="1" x14ac:dyDescent="0.2">
      <c r="A361" s="37">
        <f>+masterfile!B132</f>
        <v>660</v>
      </c>
      <c r="B361" s="39" t="str">
        <f>+masterfile!D132</f>
        <v>660 TZ-Verbindlichkeit. gg. Kreditinstituten</v>
      </c>
      <c r="D361" s="51">
        <f>+VLOOKUP(A361,'b-data'!A:F,4)</f>
        <v>0</v>
      </c>
      <c r="E361" s="51">
        <f>+VLOOKUP(A361,'b-data'!A:G,5)</f>
        <v>0</v>
      </c>
      <c r="F361" s="51">
        <f>+VLOOKUP(A361,'b-data'!A:F,6)</f>
        <v>0</v>
      </c>
      <c r="G361" s="51">
        <f>+VLOOKUP(A361,'b-data'!A:G,7)</f>
        <v>0</v>
      </c>
      <c r="H361" s="51">
        <f>+VLOOKUP(A361,'b-data'!A:V,22)</f>
        <v>0</v>
      </c>
      <c r="I361" s="51">
        <f t="shared" si="447"/>
        <v>0</v>
      </c>
      <c r="J361" s="51">
        <f>+VLOOKUP(A361,'b-data'!A:BR,66)</f>
        <v>0</v>
      </c>
      <c r="K361" s="51">
        <f>+VLOOKUP(A361,'b-data'!A:BR,68)</f>
        <v>0</v>
      </c>
      <c r="L361" s="51">
        <f>+VLOOKUP(A361,'b-data'!A:BR,70)</f>
        <v>0</v>
      </c>
      <c r="N361" s="51">
        <f>+VLOOKUP(A361,'b-data'!A:BR,21)</f>
        <v>0</v>
      </c>
      <c r="O361" s="51">
        <f>+VLOOKUP(A361,'b-data'!A:BR,51)</f>
        <v>0</v>
      </c>
      <c r="P361" s="51">
        <f>+VLOOKUP(A361,'b-data'!A:BR,36)</f>
        <v>0</v>
      </c>
      <c r="Q361" s="34" t="str">
        <f t="shared" si="448"/>
        <v>n/a</v>
      </c>
      <c r="R361" s="34" t="str">
        <f t="shared" si="449"/>
        <v>n/a</v>
      </c>
      <c r="T361" s="51">
        <f t="shared" si="450"/>
        <v>0</v>
      </c>
      <c r="U361" s="51">
        <f>+VLOOKUP(A361,'b-data'!A:BR,52)</f>
        <v>0</v>
      </c>
      <c r="V361" s="51">
        <f t="shared" si="451"/>
        <v>0</v>
      </c>
      <c r="W361" s="34" t="str">
        <f t="shared" si="452"/>
        <v>n/a</v>
      </c>
      <c r="X361" s="34" t="str">
        <f t="shared" si="453"/>
        <v>n/a</v>
      </c>
    </row>
    <row r="362" spans="1:24" hidden="1" outlineLevel="1" x14ac:dyDescent="0.2">
      <c r="A362" s="37">
        <f>+masterfile!B133</f>
        <v>661</v>
      </c>
      <c r="B362" s="39" t="str">
        <f>+masterfile!D133</f>
        <v>661 TZ-Verbindlichkeit. Kreditinstitut(b.1J)</v>
      </c>
      <c r="D362" s="51">
        <f>+VLOOKUP(A362,'b-data'!A:F,4)</f>
        <v>0</v>
      </c>
      <c r="E362" s="51">
        <f>+VLOOKUP(A362,'b-data'!A:G,5)</f>
        <v>0</v>
      </c>
      <c r="F362" s="51">
        <f>+VLOOKUP(A362,'b-data'!A:F,6)</f>
        <v>0</v>
      </c>
      <c r="G362" s="51">
        <f>+VLOOKUP(A362,'b-data'!A:G,7)</f>
        <v>0</v>
      </c>
      <c r="H362" s="51">
        <f>+VLOOKUP(A362,'b-data'!A:V,22)</f>
        <v>0</v>
      </c>
      <c r="I362" s="51">
        <f t="shared" si="447"/>
        <v>0</v>
      </c>
      <c r="J362" s="51">
        <f>+VLOOKUP(A362,'b-data'!A:BR,66)</f>
        <v>0</v>
      </c>
      <c r="K362" s="51">
        <f>+VLOOKUP(A362,'b-data'!A:BR,68)</f>
        <v>0</v>
      </c>
      <c r="L362" s="51">
        <f>+VLOOKUP(A362,'b-data'!A:BR,70)</f>
        <v>0</v>
      </c>
      <c r="N362" s="51">
        <f>+VLOOKUP(A362,'b-data'!A:BR,21)</f>
        <v>0</v>
      </c>
      <c r="O362" s="51">
        <f>+VLOOKUP(A362,'b-data'!A:BR,51)</f>
        <v>0</v>
      </c>
      <c r="P362" s="51">
        <f>+VLOOKUP(A362,'b-data'!A:BR,36)</f>
        <v>0</v>
      </c>
      <c r="Q362" s="34" t="str">
        <f t="shared" si="448"/>
        <v>n/a</v>
      </c>
      <c r="R362" s="34" t="str">
        <f t="shared" si="449"/>
        <v>n/a</v>
      </c>
      <c r="T362" s="51">
        <f t="shared" si="450"/>
        <v>0</v>
      </c>
      <c r="U362" s="51">
        <f>+VLOOKUP(A362,'b-data'!A:BR,52)</f>
        <v>0</v>
      </c>
      <c r="V362" s="51">
        <f t="shared" si="451"/>
        <v>0</v>
      </c>
      <c r="W362" s="34" t="str">
        <f t="shared" si="452"/>
        <v>n/a</v>
      </c>
      <c r="X362" s="34" t="str">
        <f t="shared" si="453"/>
        <v>n/a</v>
      </c>
    </row>
    <row r="363" spans="1:24" hidden="1" outlineLevel="1" x14ac:dyDescent="0.2">
      <c r="A363" s="37">
        <f>+masterfile!B134</f>
        <v>670</v>
      </c>
      <c r="B363" s="39" t="str">
        <f>+masterfile!D134</f>
        <v>670 TZ-Verbindlichkeit. Kreditinstitut(1-5J)</v>
      </c>
      <c r="D363" s="51">
        <f>+VLOOKUP(A363,'b-data'!A:F,4)</f>
        <v>0</v>
      </c>
      <c r="E363" s="51">
        <f>+VLOOKUP(A363,'b-data'!A:G,5)</f>
        <v>0</v>
      </c>
      <c r="F363" s="51">
        <f>+VLOOKUP(A363,'b-data'!A:F,6)</f>
        <v>0</v>
      </c>
      <c r="G363" s="51">
        <f>+VLOOKUP(A363,'b-data'!A:G,7)</f>
        <v>0</v>
      </c>
      <c r="H363" s="51">
        <f>+VLOOKUP(A363,'b-data'!A:V,22)</f>
        <v>0</v>
      </c>
      <c r="I363" s="51">
        <f t="shared" si="447"/>
        <v>0</v>
      </c>
      <c r="J363" s="51">
        <f>+VLOOKUP(A363,'b-data'!A:BR,66)</f>
        <v>0</v>
      </c>
      <c r="K363" s="51">
        <f>+VLOOKUP(A363,'b-data'!A:BR,68)</f>
        <v>0</v>
      </c>
      <c r="L363" s="51">
        <f>+VLOOKUP(A363,'b-data'!A:BR,70)</f>
        <v>0</v>
      </c>
      <c r="N363" s="51">
        <f>+VLOOKUP(A363,'b-data'!A:BR,21)</f>
        <v>0</v>
      </c>
      <c r="O363" s="51">
        <f>+VLOOKUP(A363,'b-data'!A:BR,51)</f>
        <v>0</v>
      </c>
      <c r="P363" s="51">
        <f>+VLOOKUP(A363,'b-data'!A:BR,36)</f>
        <v>0</v>
      </c>
      <c r="Q363" s="34" t="str">
        <f t="shared" si="448"/>
        <v>n/a</v>
      </c>
      <c r="R363" s="34" t="str">
        <f t="shared" si="449"/>
        <v>n/a</v>
      </c>
      <c r="T363" s="51">
        <f t="shared" si="450"/>
        <v>0</v>
      </c>
      <c r="U363" s="51">
        <f>+VLOOKUP(A363,'b-data'!A:BR,52)</f>
        <v>0</v>
      </c>
      <c r="V363" s="51">
        <f t="shared" si="451"/>
        <v>0</v>
      </c>
      <c r="W363" s="34" t="str">
        <f t="shared" si="452"/>
        <v>n/a</v>
      </c>
      <c r="X363" s="34" t="str">
        <f t="shared" si="453"/>
        <v>n/a</v>
      </c>
    </row>
    <row r="364" spans="1:24" hidden="1" outlineLevel="1" x14ac:dyDescent="0.2">
      <c r="A364" s="37">
        <f>+masterfile!B135</f>
        <v>680</v>
      </c>
      <c r="B364" s="39" t="str">
        <f>+masterfile!D135</f>
        <v>680 TZ-Verbindlichkeit. Kreditinstitut(g.5J)</v>
      </c>
      <c r="D364" s="51">
        <f>+VLOOKUP(A364,'b-data'!A:F,4)</f>
        <v>0</v>
      </c>
      <c r="E364" s="51">
        <f>+VLOOKUP(A364,'b-data'!A:G,5)</f>
        <v>0</v>
      </c>
      <c r="F364" s="51">
        <f>+VLOOKUP(A364,'b-data'!A:F,6)</f>
        <v>0</v>
      </c>
      <c r="G364" s="51">
        <f>+VLOOKUP(A364,'b-data'!A:G,7)</f>
        <v>0</v>
      </c>
      <c r="H364" s="51">
        <f>+VLOOKUP(A364,'b-data'!A:V,22)</f>
        <v>0</v>
      </c>
      <c r="I364" s="51">
        <f t="shared" si="447"/>
        <v>0</v>
      </c>
      <c r="J364" s="51">
        <f>+VLOOKUP(A364,'b-data'!A:BR,66)</f>
        <v>0</v>
      </c>
      <c r="K364" s="51">
        <f>+VLOOKUP(A364,'b-data'!A:BR,68)</f>
        <v>0</v>
      </c>
      <c r="L364" s="51">
        <f>+VLOOKUP(A364,'b-data'!A:BR,70)</f>
        <v>0</v>
      </c>
      <c r="N364" s="51">
        <f>+VLOOKUP(A364,'b-data'!A:BR,21)</f>
        <v>0</v>
      </c>
      <c r="O364" s="51">
        <f>+VLOOKUP(A364,'b-data'!A:BR,51)</f>
        <v>0</v>
      </c>
      <c r="P364" s="51">
        <f>+VLOOKUP(A364,'b-data'!A:BR,36)</f>
        <v>0</v>
      </c>
      <c r="Q364" s="34" t="str">
        <f t="shared" si="448"/>
        <v>n/a</v>
      </c>
      <c r="R364" s="34" t="str">
        <f t="shared" si="449"/>
        <v>n/a</v>
      </c>
      <c r="T364" s="51">
        <f t="shared" si="450"/>
        <v>0</v>
      </c>
      <c r="U364" s="51">
        <f>+VLOOKUP(A364,'b-data'!A:BR,52)</f>
        <v>0</v>
      </c>
      <c r="V364" s="51">
        <f t="shared" si="451"/>
        <v>0</v>
      </c>
      <c r="W364" s="34" t="str">
        <f t="shared" si="452"/>
        <v>n/a</v>
      </c>
      <c r="X364" s="34" t="str">
        <f t="shared" si="453"/>
        <v>n/a</v>
      </c>
    </row>
    <row r="365" spans="1:24" hidden="1" outlineLevel="1" x14ac:dyDescent="0.2">
      <c r="A365" s="37">
        <f>+masterfile!B136</f>
        <v>690</v>
      </c>
      <c r="B365" s="39" t="str">
        <f>+masterfile!D136</f>
        <v>690 Verb.g.Kred.inst.,vor Rlz-Differenzierg</v>
      </c>
      <c r="D365" s="51">
        <f>+VLOOKUP(A365,'b-data'!A:F,4)</f>
        <v>0</v>
      </c>
      <c r="E365" s="51">
        <f>+VLOOKUP(A365,'b-data'!A:G,5)</f>
        <v>0</v>
      </c>
      <c r="F365" s="51">
        <f>+VLOOKUP(A365,'b-data'!A:F,6)</f>
        <v>0</v>
      </c>
      <c r="G365" s="51">
        <f>+VLOOKUP(A365,'b-data'!A:G,7)</f>
        <v>0</v>
      </c>
      <c r="H365" s="51">
        <f>+VLOOKUP(A365,'b-data'!A:V,22)</f>
        <v>0</v>
      </c>
      <c r="I365" s="51">
        <f t="shared" si="447"/>
        <v>0</v>
      </c>
      <c r="J365" s="51">
        <f>+VLOOKUP(A365,'b-data'!A:BR,66)</f>
        <v>0</v>
      </c>
      <c r="K365" s="51">
        <f>+VLOOKUP(A365,'b-data'!A:BR,68)</f>
        <v>0</v>
      </c>
      <c r="L365" s="51">
        <f>+VLOOKUP(A365,'b-data'!A:BR,70)</f>
        <v>0</v>
      </c>
      <c r="N365" s="51">
        <f>+VLOOKUP(A365,'b-data'!A:BR,21)</f>
        <v>0</v>
      </c>
      <c r="O365" s="51">
        <f>+VLOOKUP(A365,'b-data'!A:BR,51)</f>
        <v>0</v>
      </c>
      <c r="P365" s="51">
        <f>+VLOOKUP(A365,'b-data'!A:BR,36)</f>
        <v>0</v>
      </c>
      <c r="Q365" s="34" t="str">
        <f t="shared" si="448"/>
        <v>n/a</v>
      </c>
      <c r="R365" s="34" t="str">
        <f t="shared" si="449"/>
        <v>n/a</v>
      </c>
      <c r="T365" s="51">
        <f t="shared" si="450"/>
        <v>0</v>
      </c>
      <c r="U365" s="51">
        <f>+VLOOKUP(A365,'b-data'!A:BR,52)</f>
        <v>0</v>
      </c>
      <c r="V365" s="51">
        <f t="shared" si="451"/>
        <v>0</v>
      </c>
      <c r="W365" s="34" t="str">
        <f t="shared" si="452"/>
        <v>n/a</v>
      </c>
      <c r="X365" s="34" t="str">
        <f t="shared" si="453"/>
        <v>n/a</v>
      </c>
    </row>
    <row r="366" spans="1:24" hidden="1" outlineLevel="1" x14ac:dyDescent="0.2">
      <c r="A366" s="37">
        <f>+masterfile!B137</f>
        <v>699</v>
      </c>
      <c r="B366" s="39" t="str">
        <f>+masterfile!D137</f>
        <v>699 Gegenkonto bei Aufteilung Kto 0690-98</v>
      </c>
      <c r="D366" s="51">
        <f>+VLOOKUP(A366,'b-data'!A:F,4)</f>
        <v>0</v>
      </c>
      <c r="E366" s="51">
        <f>+VLOOKUP(A366,'b-data'!A:G,5)</f>
        <v>0</v>
      </c>
      <c r="F366" s="51">
        <f>+VLOOKUP(A366,'b-data'!A:F,6)</f>
        <v>0</v>
      </c>
      <c r="G366" s="51">
        <f>+VLOOKUP(A366,'b-data'!A:G,7)</f>
        <v>0</v>
      </c>
      <c r="H366" s="51">
        <f>+VLOOKUP(A366,'b-data'!A:V,22)</f>
        <v>0</v>
      </c>
      <c r="I366" s="51">
        <f t="shared" si="447"/>
        <v>0</v>
      </c>
      <c r="J366" s="51">
        <f>+VLOOKUP(A366,'b-data'!A:BR,66)</f>
        <v>0</v>
      </c>
      <c r="K366" s="51">
        <f>+VLOOKUP(A366,'b-data'!A:BR,68)</f>
        <v>0</v>
      </c>
      <c r="L366" s="51">
        <f>+VLOOKUP(A366,'b-data'!A:BR,70)</f>
        <v>0</v>
      </c>
      <c r="N366" s="51">
        <f>+VLOOKUP(A366,'b-data'!A:BR,21)</f>
        <v>0</v>
      </c>
      <c r="O366" s="51">
        <f>+VLOOKUP(A366,'b-data'!A:BR,51)</f>
        <v>0</v>
      </c>
      <c r="P366" s="51">
        <f>+VLOOKUP(A366,'b-data'!A:BR,36)</f>
        <v>0</v>
      </c>
      <c r="Q366" s="34" t="str">
        <f t="shared" si="448"/>
        <v>n/a</v>
      </c>
      <c r="R366" s="34" t="str">
        <f t="shared" si="449"/>
        <v>n/a</v>
      </c>
      <c r="T366" s="51">
        <f t="shared" si="450"/>
        <v>0</v>
      </c>
      <c r="U366" s="51">
        <f>+VLOOKUP(A366,'b-data'!A:BR,52)</f>
        <v>0</v>
      </c>
      <c r="V366" s="51">
        <f t="shared" si="451"/>
        <v>0</v>
      </c>
      <c r="W366" s="34" t="str">
        <f t="shared" si="452"/>
        <v>n/a</v>
      </c>
      <c r="X366" s="34" t="str">
        <f t="shared" si="453"/>
        <v>n/a</v>
      </c>
    </row>
    <row r="367" spans="1:24" collapsed="1" x14ac:dyDescent="0.2">
      <c r="B367" s="38"/>
      <c r="D367" s="51"/>
      <c r="E367" s="51"/>
      <c r="F367" s="51"/>
      <c r="G367" s="51"/>
      <c r="H367" s="51"/>
      <c r="I367" s="51"/>
      <c r="J367" s="51"/>
      <c r="K367" s="51"/>
      <c r="L367" s="51"/>
      <c r="N367" s="51"/>
      <c r="O367" s="51"/>
      <c r="P367" s="51"/>
      <c r="T367" s="51"/>
      <c r="U367" s="51"/>
      <c r="V367" s="51"/>
    </row>
    <row r="368" spans="1:24" x14ac:dyDescent="0.2">
      <c r="B368" s="38" t="str">
        <f>+dict!C1655</f>
        <v>3. erhaltene Anzahlungen auf Bestellungen</v>
      </c>
      <c r="D368" s="51">
        <f>+SUM(D369:D378)</f>
        <v>0</v>
      </c>
      <c r="E368" s="51">
        <f t="shared" ref="E368" si="454">+SUM(E369:E378)</f>
        <v>0</v>
      </c>
      <c r="F368" s="51">
        <f>+SUM(F369:F378)</f>
        <v>0</v>
      </c>
      <c r="G368" s="51">
        <f t="shared" ref="G368:L368" si="455">+SUM(G369:G378)</f>
        <v>0</v>
      </c>
      <c r="H368" s="51">
        <f t="shared" si="455"/>
        <v>0</v>
      </c>
      <c r="I368" s="51">
        <f t="shared" si="455"/>
        <v>0</v>
      </c>
      <c r="J368" s="51">
        <f t="shared" si="455"/>
        <v>0</v>
      </c>
      <c r="K368" s="51">
        <f t="shared" si="455"/>
        <v>0</v>
      </c>
      <c r="L368" s="51">
        <f t="shared" si="455"/>
        <v>0</v>
      </c>
      <c r="N368" s="51">
        <f>+SUM(N369:N378)</f>
        <v>0</v>
      </c>
      <c r="O368" s="51">
        <f t="shared" ref="O368:P368" si="456">+SUM(O369:O378)</f>
        <v>0</v>
      </c>
      <c r="P368" s="51">
        <f t="shared" si="456"/>
        <v>0</v>
      </c>
      <c r="Q368" s="34" t="str">
        <f t="shared" ref="Q368" si="457">IFERROR(P368/O368-1,"n/a")</f>
        <v>n/a</v>
      </c>
      <c r="R368" s="34" t="str">
        <f t="shared" ref="R368" si="458">IFERROR(P368/N368-1,"n/a")</f>
        <v>n/a</v>
      </c>
      <c r="T368" s="51">
        <f t="shared" ref="T368:V368" si="459">+SUM(T369:T378)</f>
        <v>0</v>
      </c>
      <c r="U368" s="51">
        <f t="shared" si="459"/>
        <v>0</v>
      </c>
      <c r="V368" s="51">
        <f t="shared" si="459"/>
        <v>0</v>
      </c>
      <c r="W368" s="34" t="str">
        <f t="shared" ref="W368" si="460">IFERROR(V368/U368-1,"n/a")</f>
        <v>n/a</v>
      </c>
      <c r="X368" s="34" t="str">
        <f t="shared" ref="X368" si="461">IFERROR(V368/T368-1,"n/a")</f>
        <v>n/a</v>
      </c>
    </row>
    <row r="369" spans="1:24" hidden="1" outlineLevel="1" x14ac:dyDescent="0.2">
      <c r="A369" s="37">
        <f>+masterfile!B486</f>
        <v>1710</v>
      </c>
      <c r="B369" s="39" t="str">
        <f>+masterfile!D486</f>
        <v>1710 Erhalt. Anzahlungen auf Bestellungen</v>
      </c>
      <c r="D369" s="51">
        <f>+VLOOKUP(A369,'b-data'!A:F,4)</f>
        <v>0</v>
      </c>
      <c r="E369" s="51">
        <f>+VLOOKUP(A369,'b-data'!A:G,5)</f>
        <v>0</v>
      </c>
      <c r="F369" s="51">
        <f>+VLOOKUP(A369,'b-data'!A:F,6)</f>
        <v>0</v>
      </c>
      <c r="G369" s="51">
        <f>+VLOOKUP(A369,'b-data'!A:G,7)</f>
        <v>0</v>
      </c>
      <c r="H369" s="51">
        <f>+VLOOKUP(A369,'b-data'!A:V,22)</f>
        <v>0</v>
      </c>
      <c r="I369" s="51">
        <f t="shared" ref="I369:I377" si="462">+U369+P369-O369</f>
        <v>0</v>
      </c>
      <c r="J369" s="51">
        <f>+VLOOKUP(A369,'b-data'!A:BR,66)</f>
        <v>0</v>
      </c>
      <c r="K369" s="51">
        <f>+VLOOKUP(A369,'b-data'!A:BR,68)</f>
        <v>0</v>
      </c>
      <c r="L369" s="51">
        <f>+VLOOKUP(A369,'b-data'!A:BR,70)</f>
        <v>0</v>
      </c>
      <c r="N369" s="51">
        <f>+VLOOKUP(A369,'b-data'!A:BR,21)</f>
        <v>0</v>
      </c>
      <c r="O369" s="51">
        <f>+VLOOKUP(A369,'b-data'!A:BR,51)</f>
        <v>0</v>
      </c>
      <c r="P369" s="51">
        <f>+VLOOKUP(A369,'b-data'!A:BR,36)</f>
        <v>0</v>
      </c>
      <c r="Q369" s="34" t="str">
        <f t="shared" ref="Q369:Q377" si="463">IFERROR(P369/O369-1,"n/a")</f>
        <v>n/a</v>
      </c>
      <c r="R369" s="34" t="str">
        <f t="shared" ref="R369:R377" si="464">IFERROR(P369/N369-1,"n/a")</f>
        <v>n/a</v>
      </c>
      <c r="T369" s="51">
        <f t="shared" ref="T369:T377" si="465">+H369</f>
        <v>0</v>
      </c>
      <c r="U369" s="51">
        <f>+VLOOKUP(A369,'b-data'!A:BR,52)</f>
        <v>0</v>
      </c>
      <c r="V369" s="51">
        <f t="shared" ref="V369:V377" si="466">+I369</f>
        <v>0</v>
      </c>
      <c r="W369" s="34" t="str">
        <f t="shared" ref="W369:W377" si="467">IFERROR(V369/U369-1,"n/a")</f>
        <v>n/a</v>
      </c>
      <c r="X369" s="34" t="str">
        <f t="shared" ref="X369:X377" si="468">IFERROR(V369/T369-1,"n/a")</f>
        <v>n/a</v>
      </c>
    </row>
    <row r="370" spans="1:24" hidden="1" outlineLevel="1" x14ac:dyDescent="0.2">
      <c r="A370" s="37">
        <f>+masterfile!B487</f>
        <v>1711</v>
      </c>
      <c r="B370" s="39" t="str">
        <f>+masterfile!D487</f>
        <v>1711 Erhaltene Anzahlungen 7% USt</v>
      </c>
      <c r="C370" s="8"/>
      <c r="D370" s="51">
        <f>+VLOOKUP(A370,'b-data'!A:F,4)</f>
        <v>0</v>
      </c>
      <c r="E370" s="51">
        <f>+VLOOKUP(A370,'b-data'!A:G,5)</f>
        <v>0</v>
      </c>
      <c r="F370" s="51">
        <f>+VLOOKUP(A370,'b-data'!A:F,6)</f>
        <v>0</v>
      </c>
      <c r="G370" s="51">
        <f>+VLOOKUP(A370,'b-data'!A:G,7)</f>
        <v>0</v>
      </c>
      <c r="H370" s="51">
        <f>+VLOOKUP(A370,'b-data'!A:V,22)</f>
        <v>0</v>
      </c>
      <c r="I370" s="51">
        <f t="shared" si="462"/>
        <v>0</v>
      </c>
      <c r="J370" s="51">
        <f>+VLOOKUP(A370,'b-data'!A:BR,66)</f>
        <v>0</v>
      </c>
      <c r="K370" s="51">
        <f>+VLOOKUP(A370,'b-data'!A:BR,68)</f>
        <v>0</v>
      </c>
      <c r="L370" s="51">
        <f>+VLOOKUP(A370,'b-data'!A:BR,70)</f>
        <v>0</v>
      </c>
      <c r="M370" s="8"/>
      <c r="N370" s="51">
        <f>+VLOOKUP(A370,'b-data'!A:BR,21)</f>
        <v>0</v>
      </c>
      <c r="O370" s="51">
        <f>+VLOOKUP(A370,'b-data'!A:BR,51)</f>
        <v>0</v>
      </c>
      <c r="P370" s="51">
        <f>+VLOOKUP(A370,'b-data'!A:BR,36)</f>
        <v>0</v>
      </c>
      <c r="Q370" s="34" t="str">
        <f t="shared" si="463"/>
        <v>n/a</v>
      </c>
      <c r="R370" s="34" t="str">
        <f t="shared" si="464"/>
        <v>n/a</v>
      </c>
      <c r="S370" s="8"/>
      <c r="T370" s="51">
        <f t="shared" si="465"/>
        <v>0</v>
      </c>
      <c r="U370" s="51">
        <f>+VLOOKUP(A370,'b-data'!A:BR,52)</f>
        <v>0</v>
      </c>
      <c r="V370" s="51">
        <f t="shared" si="466"/>
        <v>0</v>
      </c>
      <c r="W370" s="34" t="str">
        <f t="shared" si="467"/>
        <v>n/a</v>
      </c>
      <c r="X370" s="34" t="str">
        <f t="shared" si="468"/>
        <v>n/a</v>
      </c>
    </row>
    <row r="371" spans="1:24" hidden="1" outlineLevel="1" x14ac:dyDescent="0.2">
      <c r="A371" s="37">
        <f>+masterfile!B488</f>
        <v>1712</v>
      </c>
      <c r="B371" s="39" t="str">
        <f>+masterfile!D488</f>
        <v>1712 Erhaltene Anzahlungen 5% USt</v>
      </c>
      <c r="C371" s="11"/>
      <c r="D371" s="51">
        <f>+VLOOKUP(A371,'b-data'!A:F,4)</f>
        <v>0</v>
      </c>
      <c r="E371" s="51">
        <f>+VLOOKUP(A371,'b-data'!A:G,5)</f>
        <v>0</v>
      </c>
      <c r="F371" s="51">
        <f>+VLOOKUP(A371,'b-data'!A:F,6)</f>
        <v>0</v>
      </c>
      <c r="G371" s="51">
        <f>+VLOOKUP(A371,'b-data'!A:G,7)</f>
        <v>0</v>
      </c>
      <c r="H371" s="51">
        <f>+VLOOKUP(A371,'b-data'!A:V,22)</f>
        <v>0</v>
      </c>
      <c r="I371" s="51">
        <f t="shared" si="462"/>
        <v>0</v>
      </c>
      <c r="J371" s="51">
        <f>+VLOOKUP(A371,'b-data'!A:BR,66)</f>
        <v>0</v>
      </c>
      <c r="K371" s="51">
        <f>+VLOOKUP(A371,'b-data'!A:BR,68)</f>
        <v>0</v>
      </c>
      <c r="L371" s="51">
        <f>+VLOOKUP(A371,'b-data'!A:BR,70)</f>
        <v>0</v>
      </c>
      <c r="M371" s="11"/>
      <c r="N371" s="51">
        <f>+VLOOKUP(A371,'b-data'!A:BR,21)</f>
        <v>0</v>
      </c>
      <c r="O371" s="51">
        <f>+VLOOKUP(A371,'b-data'!A:BR,51)</f>
        <v>0</v>
      </c>
      <c r="P371" s="51">
        <f>+VLOOKUP(A371,'b-data'!A:BR,36)</f>
        <v>0</v>
      </c>
      <c r="Q371" s="34" t="str">
        <f t="shared" si="463"/>
        <v>n/a</v>
      </c>
      <c r="R371" s="34" t="str">
        <f t="shared" si="464"/>
        <v>n/a</v>
      </c>
      <c r="S371" s="11"/>
      <c r="T371" s="51">
        <f t="shared" si="465"/>
        <v>0</v>
      </c>
      <c r="U371" s="51">
        <f>+VLOOKUP(A371,'b-data'!A:BR,52)</f>
        <v>0</v>
      </c>
      <c r="V371" s="51">
        <f t="shared" si="466"/>
        <v>0</v>
      </c>
      <c r="W371" s="34" t="str">
        <f t="shared" si="467"/>
        <v>n/a</v>
      </c>
      <c r="X371" s="34" t="str">
        <f t="shared" si="468"/>
        <v>n/a</v>
      </c>
    </row>
    <row r="372" spans="1:24" hidden="1" outlineLevel="1" x14ac:dyDescent="0.2">
      <c r="A372" s="37">
        <f>+masterfile!B489</f>
        <v>1715</v>
      </c>
      <c r="B372" s="39" t="str">
        <f>+masterfile!D489</f>
        <v>1715 Erhaltene Anzahlungen - Nachsteuer</v>
      </c>
      <c r="D372" s="51">
        <f>+VLOOKUP(A372,'b-data'!A:F,4)</f>
        <v>0</v>
      </c>
      <c r="E372" s="51">
        <f>+VLOOKUP(A372,'b-data'!A:G,5)</f>
        <v>0</v>
      </c>
      <c r="F372" s="51">
        <f>+VLOOKUP(A372,'b-data'!A:F,6)</f>
        <v>0</v>
      </c>
      <c r="G372" s="51">
        <f>+VLOOKUP(A372,'b-data'!A:G,7)</f>
        <v>0</v>
      </c>
      <c r="H372" s="51">
        <f>+VLOOKUP(A372,'b-data'!A:V,22)</f>
        <v>0</v>
      </c>
      <c r="I372" s="51">
        <f t="shared" si="462"/>
        <v>0</v>
      </c>
      <c r="J372" s="51">
        <f>+VLOOKUP(A372,'b-data'!A:BR,66)</f>
        <v>0</v>
      </c>
      <c r="K372" s="51">
        <f>+VLOOKUP(A372,'b-data'!A:BR,68)</f>
        <v>0</v>
      </c>
      <c r="L372" s="51">
        <f>+VLOOKUP(A372,'b-data'!A:BR,70)</f>
        <v>0</v>
      </c>
      <c r="N372" s="51">
        <f>+VLOOKUP(A372,'b-data'!A:BR,21)</f>
        <v>0</v>
      </c>
      <c r="O372" s="51">
        <f>+VLOOKUP(A372,'b-data'!A:BR,51)</f>
        <v>0</v>
      </c>
      <c r="P372" s="51">
        <f>+VLOOKUP(A372,'b-data'!A:BR,36)</f>
        <v>0</v>
      </c>
      <c r="Q372" s="34" t="str">
        <f t="shared" si="463"/>
        <v>n/a</v>
      </c>
      <c r="R372" s="34" t="str">
        <f t="shared" si="464"/>
        <v>n/a</v>
      </c>
      <c r="T372" s="51">
        <f t="shared" si="465"/>
        <v>0</v>
      </c>
      <c r="U372" s="51">
        <f>+VLOOKUP(A372,'b-data'!A:BR,52)</f>
        <v>0</v>
      </c>
      <c r="V372" s="51">
        <f t="shared" si="466"/>
        <v>0</v>
      </c>
      <c r="W372" s="34" t="str">
        <f t="shared" si="467"/>
        <v>n/a</v>
      </c>
      <c r="X372" s="34" t="str">
        <f t="shared" si="468"/>
        <v>n/a</v>
      </c>
    </row>
    <row r="373" spans="1:24" hidden="1" outlineLevel="1" x14ac:dyDescent="0.2">
      <c r="A373" s="37">
        <f>+masterfile!B490</f>
        <v>1717</v>
      </c>
      <c r="B373" s="39" t="str">
        <f>+masterfile!D490</f>
        <v>1717 Erhaltene Anzahlungen 16% USt</v>
      </c>
      <c r="C373" s="8"/>
      <c r="D373" s="51">
        <f>+VLOOKUP(A373,'b-data'!A:F,4)</f>
        <v>0</v>
      </c>
      <c r="E373" s="51">
        <f>+VLOOKUP(A373,'b-data'!A:G,5)</f>
        <v>0</v>
      </c>
      <c r="F373" s="51">
        <f>+VLOOKUP(A373,'b-data'!A:F,6)</f>
        <v>0</v>
      </c>
      <c r="G373" s="51">
        <f>+VLOOKUP(A373,'b-data'!A:G,7)</f>
        <v>0</v>
      </c>
      <c r="H373" s="51">
        <f>+VLOOKUP(A373,'b-data'!A:V,22)</f>
        <v>0</v>
      </c>
      <c r="I373" s="51">
        <f t="shared" si="462"/>
        <v>0</v>
      </c>
      <c r="J373" s="51">
        <f>+VLOOKUP(A373,'b-data'!A:BR,66)</f>
        <v>0</v>
      </c>
      <c r="K373" s="51">
        <f>+VLOOKUP(A373,'b-data'!A:BR,68)</f>
        <v>0</v>
      </c>
      <c r="L373" s="51">
        <f>+VLOOKUP(A373,'b-data'!A:BR,70)</f>
        <v>0</v>
      </c>
      <c r="M373" s="8"/>
      <c r="N373" s="51">
        <f>+VLOOKUP(A373,'b-data'!A:BR,21)</f>
        <v>0</v>
      </c>
      <c r="O373" s="51">
        <f>+VLOOKUP(A373,'b-data'!A:BR,51)</f>
        <v>0</v>
      </c>
      <c r="P373" s="51">
        <f>+VLOOKUP(A373,'b-data'!A:BR,36)</f>
        <v>0</v>
      </c>
      <c r="Q373" s="34" t="str">
        <f t="shared" si="463"/>
        <v>n/a</v>
      </c>
      <c r="R373" s="34" t="str">
        <f t="shared" si="464"/>
        <v>n/a</v>
      </c>
      <c r="S373" s="8"/>
      <c r="T373" s="51">
        <f t="shared" si="465"/>
        <v>0</v>
      </c>
      <c r="U373" s="51">
        <f>+VLOOKUP(A373,'b-data'!A:BR,52)</f>
        <v>0</v>
      </c>
      <c r="V373" s="51">
        <f t="shared" si="466"/>
        <v>0</v>
      </c>
      <c r="W373" s="34" t="str">
        <f t="shared" si="467"/>
        <v>n/a</v>
      </c>
      <c r="X373" s="34" t="str">
        <f t="shared" si="468"/>
        <v>n/a</v>
      </c>
    </row>
    <row r="374" spans="1:24" hidden="1" outlineLevel="1" x14ac:dyDescent="0.2">
      <c r="A374" s="37">
        <f>+masterfile!B491</f>
        <v>1718</v>
      </c>
      <c r="B374" s="39" t="str">
        <f>+masterfile!D491</f>
        <v>1718 Erhaltene Anzahlungen 19% USt</v>
      </c>
      <c r="D374" s="51">
        <f>+VLOOKUP(A374,'b-data'!A:F,4)</f>
        <v>0</v>
      </c>
      <c r="E374" s="51">
        <f>+VLOOKUP(A374,'b-data'!A:G,5)</f>
        <v>0</v>
      </c>
      <c r="F374" s="51">
        <f>+VLOOKUP(A374,'b-data'!A:F,6)</f>
        <v>0</v>
      </c>
      <c r="G374" s="51">
        <f>+VLOOKUP(A374,'b-data'!A:G,7)</f>
        <v>0</v>
      </c>
      <c r="H374" s="51">
        <f>+VLOOKUP(A374,'b-data'!A:V,22)</f>
        <v>0</v>
      </c>
      <c r="I374" s="51">
        <f t="shared" si="462"/>
        <v>0</v>
      </c>
      <c r="J374" s="51">
        <f>+VLOOKUP(A374,'b-data'!A:BR,66)</f>
        <v>0</v>
      </c>
      <c r="K374" s="51">
        <f>+VLOOKUP(A374,'b-data'!A:BR,68)</f>
        <v>0</v>
      </c>
      <c r="L374" s="51">
        <f>+VLOOKUP(A374,'b-data'!A:BR,70)</f>
        <v>0</v>
      </c>
      <c r="N374" s="51">
        <f>+VLOOKUP(A374,'b-data'!A:BR,21)</f>
        <v>0</v>
      </c>
      <c r="O374" s="51">
        <f>+VLOOKUP(A374,'b-data'!A:BR,51)</f>
        <v>0</v>
      </c>
      <c r="P374" s="51">
        <f>+VLOOKUP(A374,'b-data'!A:BR,36)</f>
        <v>0</v>
      </c>
      <c r="Q374" s="34" t="str">
        <f t="shared" si="463"/>
        <v>n/a</v>
      </c>
      <c r="R374" s="34" t="str">
        <f t="shared" si="464"/>
        <v>n/a</v>
      </c>
      <c r="T374" s="51">
        <f t="shared" si="465"/>
        <v>0</v>
      </c>
      <c r="U374" s="51">
        <f>+VLOOKUP(A374,'b-data'!A:BR,52)</f>
        <v>0</v>
      </c>
      <c r="V374" s="51">
        <f t="shared" si="466"/>
        <v>0</v>
      </c>
      <c r="W374" s="34" t="str">
        <f t="shared" si="467"/>
        <v>n/a</v>
      </c>
      <c r="X374" s="34" t="str">
        <f t="shared" si="468"/>
        <v>n/a</v>
      </c>
    </row>
    <row r="375" spans="1:24" hidden="1" outlineLevel="1" x14ac:dyDescent="0.2">
      <c r="A375" s="37">
        <f>+masterfile!B492</f>
        <v>1719</v>
      </c>
      <c r="B375" s="39" t="str">
        <f>+masterfile!D492</f>
        <v>1719 Erhaltene Anzahlungen (bis 1 Jahr)</v>
      </c>
      <c r="D375" s="51">
        <f>+VLOOKUP(A375,'b-data'!A:F,4)</f>
        <v>0</v>
      </c>
      <c r="E375" s="51">
        <f>+VLOOKUP(A375,'b-data'!A:G,5)</f>
        <v>0</v>
      </c>
      <c r="F375" s="51">
        <f>+VLOOKUP(A375,'b-data'!A:F,6)</f>
        <v>0</v>
      </c>
      <c r="G375" s="51">
        <f>+VLOOKUP(A375,'b-data'!A:G,7)</f>
        <v>0</v>
      </c>
      <c r="H375" s="51">
        <f>+VLOOKUP(A375,'b-data'!A:V,22)</f>
        <v>0</v>
      </c>
      <c r="I375" s="51">
        <f t="shared" si="462"/>
        <v>0</v>
      </c>
      <c r="J375" s="51">
        <f>+VLOOKUP(A375,'b-data'!A:BR,66)</f>
        <v>0</v>
      </c>
      <c r="K375" s="51">
        <f>+VLOOKUP(A375,'b-data'!A:BR,68)</f>
        <v>0</v>
      </c>
      <c r="L375" s="51">
        <f>+VLOOKUP(A375,'b-data'!A:BR,70)</f>
        <v>0</v>
      </c>
      <c r="N375" s="51">
        <f>+VLOOKUP(A375,'b-data'!A:BR,21)</f>
        <v>0</v>
      </c>
      <c r="O375" s="51">
        <f>+VLOOKUP(A375,'b-data'!A:BR,51)</f>
        <v>0</v>
      </c>
      <c r="P375" s="51">
        <f>+VLOOKUP(A375,'b-data'!A:BR,36)</f>
        <v>0</v>
      </c>
      <c r="Q375" s="34" t="str">
        <f t="shared" si="463"/>
        <v>n/a</v>
      </c>
      <c r="R375" s="34" t="str">
        <f t="shared" si="464"/>
        <v>n/a</v>
      </c>
      <c r="T375" s="51">
        <f t="shared" si="465"/>
        <v>0</v>
      </c>
      <c r="U375" s="51">
        <f>+VLOOKUP(A375,'b-data'!A:BR,52)</f>
        <v>0</v>
      </c>
      <c r="V375" s="51">
        <f t="shared" si="466"/>
        <v>0</v>
      </c>
      <c r="W375" s="34" t="str">
        <f t="shared" si="467"/>
        <v>n/a</v>
      </c>
      <c r="X375" s="34" t="str">
        <f t="shared" si="468"/>
        <v>n/a</v>
      </c>
    </row>
    <row r="376" spans="1:24" hidden="1" outlineLevel="1" x14ac:dyDescent="0.2">
      <c r="A376" s="37">
        <f>+masterfile!B493</f>
        <v>1720</v>
      </c>
      <c r="B376" s="39" t="str">
        <f>+masterfile!D493</f>
        <v>1720 Erhaltene Anzahlungen (1-5 Jahre)</v>
      </c>
      <c r="D376" s="51">
        <f>+VLOOKUP(A376,'b-data'!A:F,4)</f>
        <v>0</v>
      </c>
      <c r="E376" s="51">
        <f>+VLOOKUP(A376,'b-data'!A:G,5)</f>
        <v>0</v>
      </c>
      <c r="F376" s="51">
        <f>+VLOOKUP(A376,'b-data'!A:F,6)</f>
        <v>0</v>
      </c>
      <c r="G376" s="51">
        <f>+VLOOKUP(A376,'b-data'!A:G,7)</f>
        <v>0</v>
      </c>
      <c r="H376" s="51">
        <f>+VLOOKUP(A376,'b-data'!A:V,22)</f>
        <v>0</v>
      </c>
      <c r="I376" s="51">
        <f t="shared" si="462"/>
        <v>0</v>
      </c>
      <c r="J376" s="51">
        <f>+VLOOKUP(A376,'b-data'!A:BR,66)</f>
        <v>0</v>
      </c>
      <c r="K376" s="51">
        <f>+VLOOKUP(A376,'b-data'!A:BR,68)</f>
        <v>0</v>
      </c>
      <c r="L376" s="51">
        <f>+VLOOKUP(A376,'b-data'!A:BR,70)</f>
        <v>0</v>
      </c>
      <c r="N376" s="51">
        <f>+VLOOKUP(A376,'b-data'!A:BR,21)</f>
        <v>0</v>
      </c>
      <c r="O376" s="51">
        <f>+VLOOKUP(A376,'b-data'!A:BR,51)</f>
        <v>0</v>
      </c>
      <c r="P376" s="51">
        <f>+VLOOKUP(A376,'b-data'!A:BR,36)</f>
        <v>0</v>
      </c>
      <c r="Q376" s="34" t="str">
        <f t="shared" si="463"/>
        <v>n/a</v>
      </c>
      <c r="R376" s="34" t="str">
        <f t="shared" si="464"/>
        <v>n/a</v>
      </c>
      <c r="T376" s="51">
        <f t="shared" si="465"/>
        <v>0</v>
      </c>
      <c r="U376" s="51">
        <f>+VLOOKUP(A376,'b-data'!A:BR,52)</f>
        <v>0</v>
      </c>
      <c r="V376" s="51">
        <f t="shared" si="466"/>
        <v>0</v>
      </c>
      <c r="W376" s="34" t="str">
        <f t="shared" si="467"/>
        <v>n/a</v>
      </c>
      <c r="X376" s="34" t="str">
        <f t="shared" si="468"/>
        <v>n/a</v>
      </c>
    </row>
    <row r="377" spans="1:24" hidden="1" outlineLevel="1" x14ac:dyDescent="0.2">
      <c r="A377" s="37">
        <f>+masterfile!B494</f>
        <v>1721</v>
      </c>
      <c r="B377" s="39" t="str">
        <f>+masterfile!D494</f>
        <v>1721 Erhaltene Anzahlungen (g. 5 Jahre)</v>
      </c>
      <c r="D377" s="51">
        <f>+VLOOKUP(A377,'b-data'!A:F,4)</f>
        <v>0</v>
      </c>
      <c r="E377" s="51">
        <f>+VLOOKUP(A377,'b-data'!A:G,5)</f>
        <v>0</v>
      </c>
      <c r="F377" s="51">
        <f>+VLOOKUP(A377,'b-data'!A:F,6)</f>
        <v>0</v>
      </c>
      <c r="G377" s="51">
        <f>+VLOOKUP(A377,'b-data'!A:G,7)</f>
        <v>0</v>
      </c>
      <c r="H377" s="51">
        <f>+VLOOKUP(A377,'b-data'!A:V,22)</f>
        <v>0</v>
      </c>
      <c r="I377" s="51">
        <f t="shared" si="462"/>
        <v>0</v>
      </c>
      <c r="J377" s="51">
        <f>+VLOOKUP(A377,'b-data'!A:BR,66)</f>
        <v>0</v>
      </c>
      <c r="K377" s="51">
        <f>+VLOOKUP(A377,'b-data'!A:BR,68)</f>
        <v>0</v>
      </c>
      <c r="L377" s="51">
        <f>+VLOOKUP(A377,'b-data'!A:BR,70)</f>
        <v>0</v>
      </c>
      <c r="N377" s="51">
        <f>+VLOOKUP(A377,'b-data'!A:BR,21)</f>
        <v>0</v>
      </c>
      <c r="O377" s="51">
        <f>+VLOOKUP(A377,'b-data'!A:BR,51)</f>
        <v>0</v>
      </c>
      <c r="P377" s="51">
        <f>+VLOOKUP(A377,'b-data'!A:BR,36)</f>
        <v>0</v>
      </c>
      <c r="Q377" s="34" t="str">
        <f t="shared" si="463"/>
        <v>n/a</v>
      </c>
      <c r="R377" s="34" t="str">
        <f t="shared" si="464"/>
        <v>n/a</v>
      </c>
      <c r="T377" s="51">
        <f t="shared" si="465"/>
        <v>0</v>
      </c>
      <c r="U377" s="51">
        <f>+VLOOKUP(A377,'b-data'!A:BR,52)</f>
        <v>0</v>
      </c>
      <c r="V377" s="51">
        <f t="shared" si="466"/>
        <v>0</v>
      </c>
      <c r="W377" s="34" t="str">
        <f t="shared" si="467"/>
        <v>n/a</v>
      </c>
      <c r="X377" s="34" t="str">
        <f t="shared" si="468"/>
        <v>n/a</v>
      </c>
    </row>
    <row r="378" spans="1:24" collapsed="1" x14ac:dyDescent="0.2">
      <c r="B378" s="38"/>
      <c r="D378" s="51"/>
      <c r="E378" s="51"/>
      <c r="F378" s="51"/>
      <c r="G378" s="51"/>
      <c r="H378" s="51"/>
      <c r="I378" s="51"/>
      <c r="J378" s="51"/>
      <c r="K378" s="51"/>
      <c r="L378" s="51"/>
      <c r="N378" s="51"/>
      <c r="O378" s="51"/>
      <c r="P378" s="51"/>
      <c r="T378" s="51"/>
      <c r="U378" s="51"/>
      <c r="V378" s="51"/>
    </row>
    <row r="379" spans="1:24" x14ac:dyDescent="0.2">
      <c r="B379" s="38" t="str">
        <f>+dict!C1656</f>
        <v>4. Verbindlichkeiten aus Lieferungen und Leistungen</v>
      </c>
      <c r="D379" s="51">
        <f>+SUM(D380:D394)</f>
        <v>-128.21719439114622</v>
      </c>
      <c r="E379" s="51">
        <f t="shared" ref="E379" si="469">+SUM(E380:E394)</f>
        <v>-348.75853244315681</v>
      </c>
      <c r="F379" s="51">
        <f>+SUM(F380:F394)</f>
        <v>-569.96670542616494</v>
      </c>
      <c r="G379" s="51">
        <f t="shared" ref="G379:L379" si="470">+SUM(G380:G394)</f>
        <v>-791.97057919058625</v>
      </c>
      <c r="H379" s="51">
        <f t="shared" si="470"/>
        <v>-1014.978003683781</v>
      </c>
      <c r="I379" s="51">
        <f t="shared" si="470"/>
        <v>-1014.978003683781</v>
      </c>
      <c r="J379" s="51">
        <f t="shared" si="470"/>
        <v>-1014.978003683781</v>
      </c>
      <c r="K379" s="51">
        <f t="shared" si="470"/>
        <v>-1014.978003683781</v>
      </c>
      <c r="L379" s="51">
        <f t="shared" si="470"/>
        <v>-1014.978003683781</v>
      </c>
      <c r="N379" s="51">
        <f t="shared" ref="N379:P379" si="471">+SUM(N380:N394)</f>
        <v>-1014.978003683781</v>
      </c>
      <c r="O379" s="51">
        <f t="shared" si="471"/>
        <v>-1014.978003683781</v>
      </c>
      <c r="P379" s="51">
        <f t="shared" si="471"/>
        <v>-1014.978003683781</v>
      </c>
      <c r="Q379" s="34">
        <f t="shared" ref="Q379" si="472">IFERROR(P379/O379-1,"n/a")</f>
        <v>0</v>
      </c>
      <c r="R379" s="34">
        <f t="shared" ref="R379" si="473">IFERROR(P379/N379-1,"n/a")</f>
        <v>0</v>
      </c>
      <c r="T379" s="51">
        <f t="shared" ref="T379:V379" si="474">+SUM(T380:T394)</f>
        <v>-1014.978003683781</v>
      </c>
      <c r="U379" s="51">
        <f t="shared" si="474"/>
        <v>-1014.978003683781</v>
      </c>
      <c r="V379" s="51">
        <f t="shared" si="474"/>
        <v>-1014.978003683781</v>
      </c>
      <c r="W379" s="34">
        <f t="shared" ref="W379" si="475">IFERROR(V379/U379-1,"n/a")</f>
        <v>0</v>
      </c>
      <c r="X379" s="34">
        <f t="shared" ref="X379" si="476">IFERROR(V379/T379-1,"n/a")</f>
        <v>0</v>
      </c>
    </row>
    <row r="380" spans="1:24" hidden="1" outlineLevel="1" x14ac:dyDescent="0.2">
      <c r="A380" s="37">
        <f>+masterfile!B427</f>
        <v>1600</v>
      </c>
      <c r="B380" s="39" t="str">
        <f>+masterfile!D427</f>
        <v>1600 Verbindlichkeiten aus Lieferungen+Leist.</v>
      </c>
      <c r="D380" s="51">
        <f>+VLOOKUP(A380,'b-data'!A:F,4)</f>
        <v>-128.21719439114622</v>
      </c>
      <c r="E380" s="51">
        <f>+VLOOKUP(A380,'b-data'!A:G,5)</f>
        <v>-348.75853244315681</v>
      </c>
      <c r="F380" s="51">
        <f>+VLOOKUP(A380,'b-data'!A:F,6)</f>
        <v>-569.96670542616494</v>
      </c>
      <c r="G380" s="51">
        <f>+VLOOKUP(A380,'b-data'!A:G,7)</f>
        <v>-791.97057919058625</v>
      </c>
      <c r="H380" s="51">
        <f>+VLOOKUP(A380,'b-data'!A:V,22)</f>
        <v>-1014.978003683781</v>
      </c>
      <c r="I380" s="51">
        <f t="shared" ref="I380:I393" si="477">+U380+P380-O380</f>
        <v>-1014.978003683781</v>
      </c>
      <c r="J380" s="51">
        <f>+VLOOKUP(A380,'b-data'!A:BR,66)</f>
        <v>-1014.978003683781</v>
      </c>
      <c r="K380" s="51">
        <f>+VLOOKUP(A380,'b-data'!A:BR,68)</f>
        <v>-1014.978003683781</v>
      </c>
      <c r="L380" s="51">
        <f>+VLOOKUP(A380,'b-data'!A:BR,70)</f>
        <v>-1014.978003683781</v>
      </c>
      <c r="N380" s="51">
        <f>+VLOOKUP(A380,'b-data'!A:BR,21)</f>
        <v>-1014.978003683781</v>
      </c>
      <c r="O380" s="51">
        <f>+VLOOKUP(A380,'b-data'!A:BR,51)</f>
        <v>-1014.978003683781</v>
      </c>
      <c r="P380" s="51">
        <f>+VLOOKUP(A380,'b-data'!A:BR,36)</f>
        <v>-1014.978003683781</v>
      </c>
      <c r="Q380" s="34">
        <f t="shared" ref="Q380:Q393" si="478">IFERROR(P380/O380-1,"n/a")</f>
        <v>0</v>
      </c>
      <c r="R380" s="34">
        <f t="shared" ref="R380:R393" si="479">IFERROR(P380/N380-1,"n/a")</f>
        <v>0</v>
      </c>
      <c r="T380" s="51">
        <f t="shared" ref="T380:T393" si="480">+H380</f>
        <v>-1014.978003683781</v>
      </c>
      <c r="U380" s="51">
        <f>+VLOOKUP(A380,'b-data'!A:BR,52)</f>
        <v>-1014.978003683781</v>
      </c>
      <c r="V380" s="51">
        <f t="shared" ref="V380:V393" si="481">+I380</f>
        <v>-1014.978003683781</v>
      </c>
      <c r="W380" s="34">
        <f t="shared" ref="W380:W393" si="482">IFERROR(V380/U380-1,"n/a")</f>
        <v>0</v>
      </c>
      <c r="X380" s="34">
        <f t="shared" ref="X380:X393" si="483">IFERROR(V380/T380-1,"n/a")</f>
        <v>0</v>
      </c>
    </row>
    <row r="381" spans="1:24" hidden="1" outlineLevel="1" x14ac:dyDescent="0.2">
      <c r="A381" s="37">
        <f>+masterfile!B428</f>
        <v>1601</v>
      </c>
      <c r="B381" s="39" t="str">
        <f>+masterfile!D428</f>
        <v>1601 Verbindlichkeiten aus L+L</v>
      </c>
      <c r="D381" s="51">
        <f>+VLOOKUP(A381,'b-data'!A:F,4)</f>
        <v>0</v>
      </c>
      <c r="E381" s="51">
        <f>+VLOOKUP(A381,'b-data'!A:G,5)</f>
        <v>0</v>
      </c>
      <c r="F381" s="51">
        <f>+VLOOKUP(A381,'b-data'!A:F,6)</f>
        <v>0</v>
      </c>
      <c r="G381" s="51">
        <f>+VLOOKUP(A381,'b-data'!A:G,7)</f>
        <v>0</v>
      </c>
      <c r="H381" s="51">
        <f>+VLOOKUP(A381,'b-data'!A:V,22)</f>
        <v>0</v>
      </c>
      <c r="I381" s="51">
        <f t="shared" si="477"/>
        <v>0</v>
      </c>
      <c r="J381" s="51">
        <f>+VLOOKUP(A381,'b-data'!A:BR,66)</f>
        <v>0</v>
      </c>
      <c r="K381" s="51">
        <f>+VLOOKUP(A381,'b-data'!A:BR,68)</f>
        <v>0</v>
      </c>
      <c r="L381" s="51">
        <f>+VLOOKUP(A381,'b-data'!A:BR,70)</f>
        <v>0</v>
      </c>
      <c r="N381" s="51">
        <f>+VLOOKUP(A381,'b-data'!A:BR,21)</f>
        <v>0</v>
      </c>
      <c r="O381" s="51">
        <f>+VLOOKUP(A381,'b-data'!A:BR,51)</f>
        <v>0</v>
      </c>
      <c r="P381" s="51">
        <f>+VLOOKUP(A381,'b-data'!A:BR,36)</f>
        <v>0</v>
      </c>
      <c r="Q381" s="34" t="str">
        <f t="shared" si="478"/>
        <v>n/a</v>
      </c>
      <c r="R381" s="34" t="str">
        <f t="shared" si="479"/>
        <v>n/a</v>
      </c>
      <c r="T381" s="51">
        <f t="shared" si="480"/>
        <v>0</v>
      </c>
      <c r="U381" s="51">
        <f>+VLOOKUP(A381,'b-data'!A:BR,52)</f>
        <v>0</v>
      </c>
      <c r="V381" s="51">
        <f t="shared" si="481"/>
        <v>0</v>
      </c>
      <c r="W381" s="34" t="str">
        <f t="shared" si="482"/>
        <v>n/a</v>
      </c>
      <c r="X381" s="34" t="str">
        <f t="shared" si="483"/>
        <v>n/a</v>
      </c>
    </row>
    <row r="382" spans="1:24" hidden="1" outlineLevel="1" x14ac:dyDescent="0.2">
      <c r="A382" s="37">
        <f>+masterfile!B429</f>
        <v>1602</v>
      </c>
      <c r="B382" s="39" t="str">
        <f>+masterfile!D429</f>
        <v>1602 Verbindlichkeiten aus L+L</v>
      </c>
      <c r="D382" s="51">
        <f>+VLOOKUP(A382,'b-data'!A:F,4)</f>
        <v>0</v>
      </c>
      <c r="E382" s="51">
        <f>+VLOOKUP(A382,'b-data'!A:G,5)</f>
        <v>0</v>
      </c>
      <c r="F382" s="51">
        <f>+VLOOKUP(A382,'b-data'!A:F,6)</f>
        <v>0</v>
      </c>
      <c r="G382" s="51">
        <f>+VLOOKUP(A382,'b-data'!A:G,7)</f>
        <v>0</v>
      </c>
      <c r="H382" s="51">
        <f>+VLOOKUP(A382,'b-data'!A:V,22)</f>
        <v>0</v>
      </c>
      <c r="I382" s="51">
        <f t="shared" si="477"/>
        <v>0</v>
      </c>
      <c r="J382" s="51">
        <f>+VLOOKUP(A382,'b-data'!A:BR,66)</f>
        <v>0</v>
      </c>
      <c r="K382" s="51">
        <f>+VLOOKUP(A382,'b-data'!A:BR,68)</f>
        <v>0</v>
      </c>
      <c r="L382" s="51">
        <f>+VLOOKUP(A382,'b-data'!A:BR,70)</f>
        <v>0</v>
      </c>
      <c r="N382" s="51">
        <f>+VLOOKUP(A382,'b-data'!A:BR,21)</f>
        <v>0</v>
      </c>
      <c r="O382" s="51">
        <f>+VLOOKUP(A382,'b-data'!A:BR,51)</f>
        <v>0</v>
      </c>
      <c r="P382" s="51">
        <f>+VLOOKUP(A382,'b-data'!A:BR,36)</f>
        <v>0</v>
      </c>
      <c r="Q382" s="34" t="str">
        <f t="shared" si="478"/>
        <v>n/a</v>
      </c>
      <c r="R382" s="34" t="str">
        <f t="shared" si="479"/>
        <v>n/a</v>
      </c>
      <c r="T382" s="51">
        <f t="shared" si="480"/>
        <v>0</v>
      </c>
      <c r="U382" s="51">
        <f>+VLOOKUP(A382,'b-data'!A:BR,52)</f>
        <v>0</v>
      </c>
      <c r="V382" s="51">
        <f t="shared" si="481"/>
        <v>0</v>
      </c>
      <c r="W382" s="34" t="str">
        <f t="shared" si="482"/>
        <v>n/a</v>
      </c>
      <c r="X382" s="34" t="str">
        <f t="shared" si="483"/>
        <v>n/a</v>
      </c>
    </row>
    <row r="383" spans="1:24" hidden="1" outlineLevel="1" x14ac:dyDescent="0.2">
      <c r="A383" s="37">
        <f>+masterfile!B430</f>
        <v>1603</v>
      </c>
      <c r="B383" s="39" t="str">
        <f>+masterfile!D430</f>
        <v>1603 Verbindlichkeiten aus L+L</v>
      </c>
      <c r="D383" s="51">
        <f>+VLOOKUP(A383,'b-data'!A:F,4)</f>
        <v>0</v>
      </c>
      <c r="E383" s="51">
        <f>+VLOOKUP(A383,'b-data'!A:G,5)</f>
        <v>0</v>
      </c>
      <c r="F383" s="51">
        <f>+VLOOKUP(A383,'b-data'!A:F,6)</f>
        <v>0</v>
      </c>
      <c r="G383" s="51">
        <f>+VLOOKUP(A383,'b-data'!A:G,7)</f>
        <v>0</v>
      </c>
      <c r="H383" s="51">
        <f>+VLOOKUP(A383,'b-data'!A:V,22)</f>
        <v>0</v>
      </c>
      <c r="I383" s="51">
        <f t="shared" si="477"/>
        <v>0</v>
      </c>
      <c r="J383" s="51">
        <f>+VLOOKUP(A383,'b-data'!A:BR,66)</f>
        <v>0</v>
      </c>
      <c r="K383" s="51">
        <f>+VLOOKUP(A383,'b-data'!A:BR,68)</f>
        <v>0</v>
      </c>
      <c r="L383" s="51">
        <f>+VLOOKUP(A383,'b-data'!A:BR,70)</f>
        <v>0</v>
      </c>
      <c r="N383" s="51">
        <f>+VLOOKUP(A383,'b-data'!A:BR,21)</f>
        <v>0</v>
      </c>
      <c r="O383" s="51">
        <f>+VLOOKUP(A383,'b-data'!A:BR,51)</f>
        <v>0</v>
      </c>
      <c r="P383" s="51">
        <f>+VLOOKUP(A383,'b-data'!A:BR,36)</f>
        <v>0</v>
      </c>
      <c r="Q383" s="34" t="str">
        <f t="shared" si="478"/>
        <v>n/a</v>
      </c>
      <c r="R383" s="34" t="str">
        <f t="shared" si="479"/>
        <v>n/a</v>
      </c>
      <c r="T383" s="51">
        <f t="shared" si="480"/>
        <v>0</v>
      </c>
      <c r="U383" s="51">
        <f>+VLOOKUP(A383,'b-data'!A:BR,52)</f>
        <v>0</v>
      </c>
      <c r="V383" s="51">
        <f t="shared" si="481"/>
        <v>0</v>
      </c>
      <c r="W383" s="34" t="str">
        <f t="shared" si="482"/>
        <v>n/a</v>
      </c>
      <c r="X383" s="34" t="str">
        <f t="shared" si="483"/>
        <v>n/a</v>
      </c>
    </row>
    <row r="384" spans="1:24" hidden="1" outlineLevel="1" x14ac:dyDescent="0.2">
      <c r="A384" s="37">
        <f>+masterfile!B431</f>
        <v>1605</v>
      </c>
      <c r="B384" s="39" t="str">
        <f>+masterfile!D431</f>
        <v>1605 Verbindl. aus L+L allg. Steuersatz (EÜR)</v>
      </c>
      <c r="D384" s="51">
        <f>+VLOOKUP(A384,'b-data'!A:F,4)</f>
        <v>0</v>
      </c>
      <c r="E384" s="51">
        <f>+VLOOKUP(A384,'b-data'!A:G,5)</f>
        <v>0</v>
      </c>
      <c r="F384" s="51">
        <f>+VLOOKUP(A384,'b-data'!A:F,6)</f>
        <v>0</v>
      </c>
      <c r="G384" s="51">
        <f>+VLOOKUP(A384,'b-data'!A:G,7)</f>
        <v>0</v>
      </c>
      <c r="H384" s="51">
        <f>+VLOOKUP(A384,'b-data'!A:V,22)</f>
        <v>0</v>
      </c>
      <c r="I384" s="51">
        <f t="shared" si="477"/>
        <v>0</v>
      </c>
      <c r="J384" s="51">
        <f>+VLOOKUP(A384,'b-data'!A:BR,66)</f>
        <v>0</v>
      </c>
      <c r="K384" s="51">
        <f>+VLOOKUP(A384,'b-data'!A:BR,68)</f>
        <v>0</v>
      </c>
      <c r="L384" s="51">
        <f>+VLOOKUP(A384,'b-data'!A:BR,70)</f>
        <v>0</v>
      </c>
      <c r="N384" s="51">
        <f>+VLOOKUP(A384,'b-data'!A:BR,21)</f>
        <v>0</v>
      </c>
      <c r="O384" s="51">
        <f>+VLOOKUP(A384,'b-data'!A:BR,51)</f>
        <v>0</v>
      </c>
      <c r="P384" s="51">
        <f>+VLOOKUP(A384,'b-data'!A:BR,36)</f>
        <v>0</v>
      </c>
      <c r="Q384" s="34" t="str">
        <f t="shared" si="478"/>
        <v>n/a</v>
      </c>
      <c r="R384" s="34" t="str">
        <f t="shared" si="479"/>
        <v>n/a</v>
      </c>
      <c r="T384" s="51">
        <f t="shared" si="480"/>
        <v>0</v>
      </c>
      <c r="U384" s="51">
        <f>+VLOOKUP(A384,'b-data'!A:BR,52)</f>
        <v>0</v>
      </c>
      <c r="V384" s="51">
        <f t="shared" si="481"/>
        <v>0</v>
      </c>
      <c r="W384" s="34" t="str">
        <f t="shared" si="482"/>
        <v>n/a</v>
      </c>
      <c r="X384" s="34" t="str">
        <f t="shared" si="483"/>
        <v>n/a</v>
      </c>
    </row>
    <row r="385" spans="1:24" hidden="1" outlineLevel="1" x14ac:dyDescent="0.2">
      <c r="A385" s="37">
        <f>+masterfile!B432</f>
        <v>1606</v>
      </c>
      <c r="B385" s="39" t="str">
        <f>+masterfile!D432</f>
        <v>1606 Verbindl. aus L+L erm. Steuersatz (EÜR)</v>
      </c>
      <c r="D385" s="51">
        <f>+VLOOKUP(A385,'b-data'!A:F,4)</f>
        <v>0</v>
      </c>
      <c r="E385" s="51">
        <f>+VLOOKUP(A385,'b-data'!A:G,5)</f>
        <v>0</v>
      </c>
      <c r="F385" s="51">
        <f>+VLOOKUP(A385,'b-data'!A:F,6)</f>
        <v>0</v>
      </c>
      <c r="G385" s="51">
        <f>+VLOOKUP(A385,'b-data'!A:G,7)</f>
        <v>0</v>
      </c>
      <c r="H385" s="51">
        <f>+VLOOKUP(A385,'b-data'!A:V,22)</f>
        <v>0</v>
      </c>
      <c r="I385" s="51">
        <f t="shared" si="477"/>
        <v>0</v>
      </c>
      <c r="J385" s="51">
        <f>+VLOOKUP(A385,'b-data'!A:BR,66)</f>
        <v>0</v>
      </c>
      <c r="K385" s="51">
        <f>+VLOOKUP(A385,'b-data'!A:BR,68)</f>
        <v>0</v>
      </c>
      <c r="L385" s="51">
        <f>+VLOOKUP(A385,'b-data'!A:BR,70)</f>
        <v>0</v>
      </c>
      <c r="N385" s="51">
        <f>+VLOOKUP(A385,'b-data'!A:BR,21)</f>
        <v>0</v>
      </c>
      <c r="O385" s="51">
        <f>+VLOOKUP(A385,'b-data'!A:BR,51)</f>
        <v>0</v>
      </c>
      <c r="P385" s="51">
        <f>+VLOOKUP(A385,'b-data'!A:BR,36)</f>
        <v>0</v>
      </c>
      <c r="Q385" s="34" t="str">
        <f t="shared" si="478"/>
        <v>n/a</v>
      </c>
      <c r="R385" s="34" t="str">
        <f t="shared" si="479"/>
        <v>n/a</v>
      </c>
      <c r="T385" s="51">
        <f t="shared" si="480"/>
        <v>0</v>
      </c>
      <c r="U385" s="51">
        <f>+VLOOKUP(A385,'b-data'!A:BR,52)</f>
        <v>0</v>
      </c>
      <c r="V385" s="51">
        <f t="shared" si="481"/>
        <v>0</v>
      </c>
      <c r="W385" s="34" t="str">
        <f t="shared" si="482"/>
        <v>n/a</v>
      </c>
      <c r="X385" s="34" t="str">
        <f t="shared" si="483"/>
        <v>n/a</v>
      </c>
    </row>
    <row r="386" spans="1:24" hidden="1" outlineLevel="1" x14ac:dyDescent="0.2">
      <c r="A386" s="37">
        <f>+masterfile!B433</f>
        <v>1607</v>
      </c>
      <c r="B386" s="39" t="str">
        <f>+masterfile!D433</f>
        <v>1607 Verbindl. aus L+L ohne Vorsteuerabzug</v>
      </c>
      <c r="D386" s="51">
        <f>+VLOOKUP(A386,'b-data'!A:F,4)</f>
        <v>0</v>
      </c>
      <c r="E386" s="51">
        <f>+VLOOKUP(A386,'b-data'!A:G,5)</f>
        <v>0</v>
      </c>
      <c r="F386" s="51">
        <f>+VLOOKUP(A386,'b-data'!A:F,6)</f>
        <v>0</v>
      </c>
      <c r="G386" s="51">
        <f>+VLOOKUP(A386,'b-data'!A:G,7)</f>
        <v>0</v>
      </c>
      <c r="H386" s="51">
        <f>+VLOOKUP(A386,'b-data'!A:V,22)</f>
        <v>0</v>
      </c>
      <c r="I386" s="51">
        <f t="shared" si="477"/>
        <v>0</v>
      </c>
      <c r="J386" s="51">
        <f>+VLOOKUP(A386,'b-data'!A:BR,66)</f>
        <v>0</v>
      </c>
      <c r="K386" s="51">
        <f>+VLOOKUP(A386,'b-data'!A:BR,68)</f>
        <v>0</v>
      </c>
      <c r="L386" s="51">
        <f>+VLOOKUP(A386,'b-data'!A:BR,70)</f>
        <v>0</v>
      </c>
      <c r="N386" s="51">
        <f>+VLOOKUP(A386,'b-data'!A:BR,21)</f>
        <v>0</v>
      </c>
      <c r="O386" s="51">
        <f>+VLOOKUP(A386,'b-data'!A:BR,51)</f>
        <v>0</v>
      </c>
      <c r="P386" s="51">
        <f>+VLOOKUP(A386,'b-data'!A:BR,36)</f>
        <v>0</v>
      </c>
      <c r="Q386" s="34" t="str">
        <f t="shared" si="478"/>
        <v>n/a</v>
      </c>
      <c r="R386" s="34" t="str">
        <f t="shared" si="479"/>
        <v>n/a</v>
      </c>
      <c r="T386" s="51">
        <f t="shared" si="480"/>
        <v>0</v>
      </c>
      <c r="U386" s="51">
        <f>+VLOOKUP(A386,'b-data'!A:BR,52)</f>
        <v>0</v>
      </c>
      <c r="V386" s="51">
        <f t="shared" si="481"/>
        <v>0</v>
      </c>
      <c r="W386" s="34" t="str">
        <f t="shared" si="482"/>
        <v>n/a</v>
      </c>
      <c r="X386" s="34" t="str">
        <f t="shared" si="483"/>
        <v>n/a</v>
      </c>
    </row>
    <row r="387" spans="1:24" hidden="1" outlineLevel="1" x14ac:dyDescent="0.2">
      <c r="A387" s="37">
        <f>+masterfile!B434</f>
        <v>1609</v>
      </c>
      <c r="B387" s="39" t="str">
        <f>+masterfile!D434</f>
        <v>1609 Gegenkto Aufteilung Verbindl. L+L (EÜR)</v>
      </c>
      <c r="D387" s="51">
        <f>+VLOOKUP(A387,'b-data'!A:F,4)</f>
        <v>0</v>
      </c>
      <c r="E387" s="51">
        <f>+VLOOKUP(A387,'b-data'!A:G,5)</f>
        <v>0</v>
      </c>
      <c r="F387" s="51">
        <f>+VLOOKUP(A387,'b-data'!A:F,6)</f>
        <v>0</v>
      </c>
      <c r="G387" s="51">
        <f>+VLOOKUP(A387,'b-data'!A:G,7)</f>
        <v>0</v>
      </c>
      <c r="H387" s="51">
        <f>+VLOOKUP(A387,'b-data'!A:V,22)</f>
        <v>0</v>
      </c>
      <c r="I387" s="51">
        <f t="shared" si="477"/>
        <v>0</v>
      </c>
      <c r="J387" s="51">
        <f>+VLOOKUP(A387,'b-data'!A:BR,66)</f>
        <v>0</v>
      </c>
      <c r="K387" s="51">
        <f>+VLOOKUP(A387,'b-data'!A:BR,68)</f>
        <v>0</v>
      </c>
      <c r="L387" s="51">
        <f>+VLOOKUP(A387,'b-data'!A:BR,70)</f>
        <v>0</v>
      </c>
      <c r="N387" s="51">
        <f>+VLOOKUP(A387,'b-data'!A:BR,21)</f>
        <v>0</v>
      </c>
      <c r="O387" s="51">
        <f>+VLOOKUP(A387,'b-data'!A:BR,51)</f>
        <v>0</v>
      </c>
      <c r="P387" s="51">
        <f>+VLOOKUP(A387,'b-data'!A:BR,36)</f>
        <v>0</v>
      </c>
      <c r="Q387" s="34" t="str">
        <f t="shared" si="478"/>
        <v>n/a</v>
      </c>
      <c r="R387" s="34" t="str">
        <f t="shared" si="479"/>
        <v>n/a</v>
      </c>
      <c r="T387" s="51">
        <f t="shared" si="480"/>
        <v>0</v>
      </c>
      <c r="U387" s="51">
        <f>+VLOOKUP(A387,'b-data'!A:BR,52)</f>
        <v>0</v>
      </c>
      <c r="V387" s="51">
        <f t="shared" si="481"/>
        <v>0</v>
      </c>
      <c r="W387" s="34" t="str">
        <f t="shared" si="482"/>
        <v>n/a</v>
      </c>
      <c r="X387" s="34" t="str">
        <f t="shared" si="483"/>
        <v>n/a</v>
      </c>
    </row>
    <row r="388" spans="1:24" hidden="1" outlineLevel="1" x14ac:dyDescent="0.2">
      <c r="A388" s="37">
        <f>+masterfile!B435</f>
        <v>1610</v>
      </c>
      <c r="B388" s="39" t="str">
        <f>+masterfile!D435</f>
        <v>1610 Verbindlichkeiten L+L ohne Kontokorrent</v>
      </c>
      <c r="D388" s="51">
        <f>+VLOOKUP(A388,'b-data'!A:F,4)</f>
        <v>0</v>
      </c>
      <c r="E388" s="51">
        <f>+VLOOKUP(A388,'b-data'!A:G,5)</f>
        <v>0</v>
      </c>
      <c r="F388" s="51">
        <f>+VLOOKUP(A388,'b-data'!A:F,6)</f>
        <v>0</v>
      </c>
      <c r="G388" s="51">
        <f>+VLOOKUP(A388,'b-data'!A:G,7)</f>
        <v>0</v>
      </c>
      <c r="H388" s="51">
        <f>+VLOOKUP(A388,'b-data'!A:V,22)</f>
        <v>0</v>
      </c>
      <c r="I388" s="51">
        <f t="shared" si="477"/>
        <v>0</v>
      </c>
      <c r="J388" s="51">
        <f>+VLOOKUP(A388,'b-data'!A:BR,66)</f>
        <v>0</v>
      </c>
      <c r="K388" s="51">
        <f>+VLOOKUP(A388,'b-data'!A:BR,68)</f>
        <v>0</v>
      </c>
      <c r="L388" s="51">
        <f>+VLOOKUP(A388,'b-data'!A:BR,70)</f>
        <v>0</v>
      </c>
      <c r="N388" s="51">
        <f>+VLOOKUP(A388,'b-data'!A:BR,21)</f>
        <v>0</v>
      </c>
      <c r="O388" s="51">
        <f>+VLOOKUP(A388,'b-data'!A:BR,51)</f>
        <v>0</v>
      </c>
      <c r="P388" s="51">
        <f>+VLOOKUP(A388,'b-data'!A:BR,36)</f>
        <v>0</v>
      </c>
      <c r="Q388" s="34" t="str">
        <f t="shared" si="478"/>
        <v>n/a</v>
      </c>
      <c r="R388" s="34" t="str">
        <f t="shared" si="479"/>
        <v>n/a</v>
      </c>
      <c r="T388" s="51">
        <f t="shared" si="480"/>
        <v>0</v>
      </c>
      <c r="U388" s="51">
        <f>+VLOOKUP(A388,'b-data'!A:BR,52)</f>
        <v>0</v>
      </c>
      <c r="V388" s="51">
        <f t="shared" si="481"/>
        <v>0</v>
      </c>
      <c r="W388" s="34" t="str">
        <f t="shared" si="482"/>
        <v>n/a</v>
      </c>
      <c r="X388" s="34" t="str">
        <f t="shared" si="483"/>
        <v>n/a</v>
      </c>
    </row>
    <row r="389" spans="1:24" hidden="1" outlineLevel="1" x14ac:dyDescent="0.2">
      <c r="A389" s="37">
        <f>+masterfile!B436</f>
        <v>1624</v>
      </c>
      <c r="B389" s="39" t="str">
        <f>+masterfile!D436</f>
        <v>1624 Verbindl.L+L f.Invest. für § 4 (3) EStG</v>
      </c>
      <c r="D389" s="51">
        <f>+VLOOKUP(A389,'b-data'!A:F,4)</f>
        <v>0</v>
      </c>
      <c r="E389" s="51">
        <f>+VLOOKUP(A389,'b-data'!A:G,5)</f>
        <v>0</v>
      </c>
      <c r="F389" s="51">
        <f>+VLOOKUP(A389,'b-data'!A:F,6)</f>
        <v>0</v>
      </c>
      <c r="G389" s="51">
        <f>+VLOOKUP(A389,'b-data'!A:G,7)</f>
        <v>0</v>
      </c>
      <c r="H389" s="51">
        <f>+VLOOKUP(A389,'b-data'!A:V,22)</f>
        <v>0</v>
      </c>
      <c r="I389" s="51">
        <f t="shared" si="477"/>
        <v>0</v>
      </c>
      <c r="J389" s="51">
        <f>+VLOOKUP(A389,'b-data'!A:BR,66)</f>
        <v>0</v>
      </c>
      <c r="K389" s="51">
        <f>+VLOOKUP(A389,'b-data'!A:BR,68)</f>
        <v>0</v>
      </c>
      <c r="L389" s="51">
        <f>+VLOOKUP(A389,'b-data'!A:BR,70)</f>
        <v>0</v>
      </c>
      <c r="N389" s="51">
        <f>+VLOOKUP(A389,'b-data'!A:BR,21)</f>
        <v>0</v>
      </c>
      <c r="O389" s="51">
        <f>+VLOOKUP(A389,'b-data'!A:BR,51)</f>
        <v>0</v>
      </c>
      <c r="P389" s="51">
        <f>+VLOOKUP(A389,'b-data'!A:BR,36)</f>
        <v>0</v>
      </c>
      <c r="Q389" s="34" t="str">
        <f t="shared" si="478"/>
        <v>n/a</v>
      </c>
      <c r="R389" s="34" t="str">
        <f t="shared" si="479"/>
        <v>n/a</v>
      </c>
      <c r="T389" s="51">
        <f t="shared" si="480"/>
        <v>0</v>
      </c>
      <c r="U389" s="51">
        <f>+VLOOKUP(A389,'b-data'!A:BR,52)</f>
        <v>0</v>
      </c>
      <c r="V389" s="51">
        <f t="shared" si="481"/>
        <v>0</v>
      </c>
      <c r="W389" s="34" t="str">
        <f t="shared" si="482"/>
        <v>n/a</v>
      </c>
      <c r="X389" s="34" t="str">
        <f t="shared" si="483"/>
        <v>n/a</v>
      </c>
    </row>
    <row r="390" spans="1:24" hidden="1" outlineLevel="1" x14ac:dyDescent="0.2">
      <c r="A390" s="37">
        <f>+masterfile!B437</f>
        <v>1625</v>
      </c>
      <c r="B390" s="39" t="str">
        <f>+masterfile!D437</f>
        <v>1625 Verbindl.a.Lieferungen/Leistungen b.1 J</v>
      </c>
      <c r="D390" s="51">
        <f>+VLOOKUP(A390,'b-data'!A:F,4)</f>
        <v>0</v>
      </c>
      <c r="E390" s="51">
        <f>+VLOOKUP(A390,'b-data'!A:G,5)</f>
        <v>0</v>
      </c>
      <c r="F390" s="51">
        <f>+VLOOKUP(A390,'b-data'!A:F,6)</f>
        <v>0</v>
      </c>
      <c r="G390" s="51">
        <f>+VLOOKUP(A390,'b-data'!A:G,7)</f>
        <v>0</v>
      </c>
      <c r="H390" s="51">
        <f>+VLOOKUP(A390,'b-data'!A:V,22)</f>
        <v>0</v>
      </c>
      <c r="I390" s="51">
        <f t="shared" si="477"/>
        <v>0</v>
      </c>
      <c r="J390" s="51">
        <f>+VLOOKUP(A390,'b-data'!A:BR,66)</f>
        <v>0</v>
      </c>
      <c r="K390" s="51">
        <f>+VLOOKUP(A390,'b-data'!A:BR,68)</f>
        <v>0</v>
      </c>
      <c r="L390" s="51">
        <f>+VLOOKUP(A390,'b-data'!A:BR,70)</f>
        <v>0</v>
      </c>
      <c r="N390" s="51">
        <f>+VLOOKUP(A390,'b-data'!A:BR,21)</f>
        <v>0</v>
      </c>
      <c r="O390" s="51">
        <f>+VLOOKUP(A390,'b-data'!A:BR,51)</f>
        <v>0</v>
      </c>
      <c r="P390" s="51">
        <f>+VLOOKUP(A390,'b-data'!A:BR,36)</f>
        <v>0</v>
      </c>
      <c r="Q390" s="34" t="str">
        <f t="shared" si="478"/>
        <v>n/a</v>
      </c>
      <c r="R390" s="34" t="str">
        <f t="shared" si="479"/>
        <v>n/a</v>
      </c>
      <c r="T390" s="51">
        <f t="shared" si="480"/>
        <v>0</v>
      </c>
      <c r="U390" s="51">
        <f>+VLOOKUP(A390,'b-data'!A:BR,52)</f>
        <v>0</v>
      </c>
      <c r="V390" s="51">
        <f t="shared" si="481"/>
        <v>0</v>
      </c>
      <c r="W390" s="34" t="str">
        <f t="shared" si="482"/>
        <v>n/a</v>
      </c>
      <c r="X390" s="34" t="str">
        <f t="shared" si="483"/>
        <v>n/a</v>
      </c>
    </row>
    <row r="391" spans="1:24" hidden="1" outlineLevel="1" x14ac:dyDescent="0.2">
      <c r="A391" s="37">
        <f>+masterfile!B438</f>
        <v>1626</v>
      </c>
      <c r="B391" s="39" t="str">
        <f>+masterfile!D438</f>
        <v>1626 Verbindl.a.Lieferungen/Leistungen 1-5 J</v>
      </c>
      <c r="D391" s="51">
        <f>+VLOOKUP(A391,'b-data'!A:F,4)</f>
        <v>0</v>
      </c>
      <c r="E391" s="51">
        <f>+VLOOKUP(A391,'b-data'!A:G,5)</f>
        <v>0</v>
      </c>
      <c r="F391" s="51">
        <f>+VLOOKUP(A391,'b-data'!A:F,6)</f>
        <v>0</v>
      </c>
      <c r="G391" s="51">
        <f>+VLOOKUP(A391,'b-data'!A:G,7)</f>
        <v>0</v>
      </c>
      <c r="H391" s="51">
        <f>+VLOOKUP(A391,'b-data'!A:V,22)</f>
        <v>0</v>
      </c>
      <c r="I391" s="51">
        <f t="shared" si="477"/>
        <v>0</v>
      </c>
      <c r="J391" s="51">
        <f>+VLOOKUP(A391,'b-data'!A:BR,66)</f>
        <v>0</v>
      </c>
      <c r="K391" s="51">
        <f>+VLOOKUP(A391,'b-data'!A:BR,68)</f>
        <v>0</v>
      </c>
      <c r="L391" s="51">
        <f>+VLOOKUP(A391,'b-data'!A:BR,70)</f>
        <v>0</v>
      </c>
      <c r="N391" s="51">
        <f>+VLOOKUP(A391,'b-data'!A:BR,21)</f>
        <v>0</v>
      </c>
      <c r="O391" s="51">
        <f>+VLOOKUP(A391,'b-data'!A:BR,51)</f>
        <v>0</v>
      </c>
      <c r="P391" s="51">
        <f>+VLOOKUP(A391,'b-data'!A:BR,36)</f>
        <v>0</v>
      </c>
      <c r="Q391" s="34" t="str">
        <f t="shared" si="478"/>
        <v>n/a</v>
      </c>
      <c r="R391" s="34" t="str">
        <f t="shared" si="479"/>
        <v>n/a</v>
      </c>
      <c r="T391" s="51">
        <f t="shared" si="480"/>
        <v>0</v>
      </c>
      <c r="U391" s="51">
        <f>+VLOOKUP(A391,'b-data'!A:BR,52)</f>
        <v>0</v>
      </c>
      <c r="V391" s="51">
        <f t="shared" si="481"/>
        <v>0</v>
      </c>
      <c r="W391" s="34" t="str">
        <f t="shared" si="482"/>
        <v>n/a</v>
      </c>
      <c r="X391" s="34" t="str">
        <f t="shared" si="483"/>
        <v>n/a</v>
      </c>
    </row>
    <row r="392" spans="1:24" hidden="1" outlineLevel="1" x14ac:dyDescent="0.2">
      <c r="A392" s="37">
        <f>+masterfile!B439</f>
        <v>1628</v>
      </c>
      <c r="B392" s="39" t="str">
        <f>+masterfile!D439</f>
        <v>1628 Verbindl.a.Lieferungen/Leistungen g.5 J</v>
      </c>
      <c r="D392" s="51">
        <f>+VLOOKUP(A392,'b-data'!A:F,4)</f>
        <v>0</v>
      </c>
      <c r="E392" s="51">
        <f>+VLOOKUP(A392,'b-data'!A:G,5)</f>
        <v>0</v>
      </c>
      <c r="F392" s="51">
        <f>+VLOOKUP(A392,'b-data'!A:F,6)</f>
        <v>0</v>
      </c>
      <c r="G392" s="51">
        <f>+VLOOKUP(A392,'b-data'!A:G,7)</f>
        <v>0</v>
      </c>
      <c r="H392" s="51">
        <f>+VLOOKUP(A392,'b-data'!A:V,22)</f>
        <v>0</v>
      </c>
      <c r="I392" s="51">
        <f t="shared" si="477"/>
        <v>0</v>
      </c>
      <c r="J392" s="51">
        <f>+VLOOKUP(A392,'b-data'!A:BR,66)</f>
        <v>0</v>
      </c>
      <c r="K392" s="51">
        <f>+VLOOKUP(A392,'b-data'!A:BR,68)</f>
        <v>0</v>
      </c>
      <c r="L392" s="51">
        <f>+VLOOKUP(A392,'b-data'!A:BR,70)</f>
        <v>0</v>
      </c>
      <c r="N392" s="51">
        <f>+VLOOKUP(A392,'b-data'!A:BR,21)</f>
        <v>0</v>
      </c>
      <c r="O392" s="51">
        <f>+VLOOKUP(A392,'b-data'!A:BR,51)</f>
        <v>0</v>
      </c>
      <c r="P392" s="51">
        <f>+VLOOKUP(A392,'b-data'!A:BR,36)</f>
        <v>0</v>
      </c>
      <c r="Q392" s="34" t="str">
        <f t="shared" si="478"/>
        <v>n/a</v>
      </c>
      <c r="R392" s="34" t="str">
        <f t="shared" si="479"/>
        <v>n/a</v>
      </c>
      <c r="T392" s="51">
        <f t="shared" si="480"/>
        <v>0</v>
      </c>
      <c r="U392" s="51">
        <f>+VLOOKUP(A392,'b-data'!A:BR,52)</f>
        <v>0</v>
      </c>
      <c r="V392" s="51">
        <f t="shared" si="481"/>
        <v>0</v>
      </c>
      <c r="W392" s="34" t="str">
        <f t="shared" si="482"/>
        <v>n/a</v>
      </c>
      <c r="X392" s="34" t="str">
        <f t="shared" si="483"/>
        <v>n/a</v>
      </c>
    </row>
    <row r="393" spans="1:24" hidden="1" outlineLevel="1" x14ac:dyDescent="0.2">
      <c r="A393" s="37">
        <f>+masterfile!B452</f>
        <v>1659</v>
      </c>
      <c r="B393" s="39" t="str">
        <f>+masterfile!D452</f>
        <v>1659 Gegenkonto bei Aufteilung Kreditoren</v>
      </c>
      <c r="D393" s="51">
        <f>+VLOOKUP(A393,'b-data'!A:F,4)</f>
        <v>0</v>
      </c>
      <c r="E393" s="51">
        <f>+VLOOKUP(A393,'b-data'!A:G,5)</f>
        <v>0</v>
      </c>
      <c r="F393" s="51">
        <f>+VLOOKUP(A393,'b-data'!A:F,6)</f>
        <v>0</v>
      </c>
      <c r="G393" s="51">
        <f>+VLOOKUP(A393,'b-data'!A:G,7)</f>
        <v>0</v>
      </c>
      <c r="H393" s="51">
        <f>+VLOOKUP(A393,'b-data'!A:V,22)</f>
        <v>0</v>
      </c>
      <c r="I393" s="51">
        <f t="shared" si="477"/>
        <v>0</v>
      </c>
      <c r="J393" s="51">
        <f>+VLOOKUP(A393,'b-data'!A:BR,66)</f>
        <v>0</v>
      </c>
      <c r="K393" s="51">
        <f>+VLOOKUP(A393,'b-data'!A:BR,68)</f>
        <v>0</v>
      </c>
      <c r="L393" s="51">
        <f>+VLOOKUP(A393,'b-data'!A:BR,70)</f>
        <v>0</v>
      </c>
      <c r="N393" s="51">
        <f>+VLOOKUP(A393,'b-data'!A:BR,21)</f>
        <v>0</v>
      </c>
      <c r="O393" s="51">
        <f>+VLOOKUP(A393,'b-data'!A:BR,51)</f>
        <v>0</v>
      </c>
      <c r="P393" s="51">
        <f>+VLOOKUP(A393,'b-data'!A:BR,36)</f>
        <v>0</v>
      </c>
      <c r="Q393" s="34" t="str">
        <f t="shared" si="478"/>
        <v>n/a</v>
      </c>
      <c r="R393" s="34" t="str">
        <f t="shared" si="479"/>
        <v>n/a</v>
      </c>
      <c r="T393" s="51">
        <f t="shared" si="480"/>
        <v>0</v>
      </c>
      <c r="U393" s="51">
        <f>+VLOOKUP(A393,'b-data'!A:BR,52)</f>
        <v>0</v>
      </c>
      <c r="V393" s="51">
        <f t="shared" si="481"/>
        <v>0</v>
      </c>
      <c r="W393" s="34" t="str">
        <f t="shared" si="482"/>
        <v>n/a</v>
      </c>
      <c r="X393" s="34" t="str">
        <f t="shared" si="483"/>
        <v>n/a</v>
      </c>
    </row>
    <row r="394" spans="1:24" collapsed="1" x14ac:dyDescent="0.2">
      <c r="B394" s="38"/>
      <c r="D394" s="51"/>
      <c r="E394" s="51"/>
      <c r="F394" s="51"/>
      <c r="G394" s="51"/>
      <c r="H394" s="51"/>
      <c r="I394" s="51"/>
      <c r="J394" s="51"/>
      <c r="K394" s="51"/>
      <c r="L394" s="51"/>
      <c r="N394" s="51"/>
      <c r="O394" s="51"/>
      <c r="P394" s="51"/>
      <c r="T394" s="51"/>
      <c r="U394" s="51"/>
      <c r="V394" s="51"/>
    </row>
    <row r="395" spans="1:24" x14ac:dyDescent="0.2">
      <c r="B395" s="38" t="str">
        <f>+dict!C1657</f>
        <v>8. sonstige Verbindlichkeiten</v>
      </c>
      <c r="D395" s="51">
        <f>+SUM(D396:D439)+D440+D479</f>
        <v>0</v>
      </c>
      <c r="E395" s="51">
        <f t="shared" ref="E395" si="484">+SUM(E396:E439)+E440+E479</f>
        <v>0</v>
      </c>
      <c r="F395" s="51">
        <f>+SUM(F396:F439)+F440+F479</f>
        <v>0</v>
      </c>
      <c r="G395" s="51">
        <f t="shared" ref="G395:L395" si="485">+SUM(G396:G439)+G440+G479</f>
        <v>0</v>
      </c>
      <c r="H395" s="51">
        <f t="shared" si="485"/>
        <v>0</v>
      </c>
      <c r="I395" s="51">
        <f t="shared" si="485"/>
        <v>0</v>
      </c>
      <c r="J395" s="51">
        <f t="shared" si="485"/>
        <v>0</v>
      </c>
      <c r="K395" s="51">
        <f t="shared" si="485"/>
        <v>0</v>
      </c>
      <c r="L395" s="51">
        <f t="shared" si="485"/>
        <v>0</v>
      </c>
      <c r="N395" s="51">
        <f t="shared" ref="N395:P395" si="486">+SUM(N396:N439)+N440+N479</f>
        <v>0</v>
      </c>
      <c r="O395" s="51">
        <f t="shared" si="486"/>
        <v>0</v>
      </c>
      <c r="P395" s="51">
        <f t="shared" si="486"/>
        <v>0</v>
      </c>
      <c r="Q395" s="34" t="str">
        <f t="shared" ref="Q395" si="487">IFERROR(P395/O395-1,"n/a")</f>
        <v>n/a</v>
      </c>
      <c r="R395" s="34" t="str">
        <f t="shared" ref="R395" si="488">IFERROR(P395/N395-1,"n/a")</f>
        <v>n/a</v>
      </c>
      <c r="T395" s="51">
        <f t="shared" ref="T395:V395" si="489">+SUM(T396:T439)+T440+T479</f>
        <v>0</v>
      </c>
      <c r="U395" s="51">
        <f t="shared" si="489"/>
        <v>0</v>
      </c>
      <c r="V395" s="51">
        <f t="shared" si="489"/>
        <v>0</v>
      </c>
      <c r="W395" s="34" t="str">
        <f t="shared" ref="W395" si="490">IFERROR(V395/U395-1,"n/a")</f>
        <v>n/a</v>
      </c>
      <c r="X395" s="34" t="str">
        <f t="shared" ref="X395" si="491">IFERROR(V395/T395-1,"n/a")</f>
        <v>n/a</v>
      </c>
    </row>
    <row r="396" spans="1:24" hidden="1" outlineLevel="2" x14ac:dyDescent="0.2">
      <c r="A396" s="37">
        <f>+masterfile!B420</f>
        <v>1593</v>
      </c>
      <c r="B396" s="39" t="str">
        <f>+masterfile!D420</f>
        <v>1593 Verrechnung erhaltene Anzahlungen</v>
      </c>
      <c r="D396" s="51">
        <f>+VLOOKUP(A396,'b-data'!A:F,4)</f>
        <v>0</v>
      </c>
      <c r="E396" s="51">
        <f>+VLOOKUP(A396,'b-data'!A:G,5)</f>
        <v>0</v>
      </c>
      <c r="F396" s="51">
        <f>+VLOOKUP(A396,'b-data'!A:F,6)</f>
        <v>0</v>
      </c>
      <c r="G396" s="51">
        <f>+VLOOKUP(A396,'b-data'!A:G,7)</f>
        <v>0</v>
      </c>
      <c r="H396" s="51">
        <f>+VLOOKUP(A396,'b-data'!A:V,22)</f>
        <v>0</v>
      </c>
      <c r="I396" s="51">
        <f t="shared" ref="I396:I438" si="492">+U396+P396-O396</f>
        <v>0</v>
      </c>
      <c r="J396" s="51">
        <f>+VLOOKUP(A396,'b-data'!A:BR,66)</f>
        <v>0</v>
      </c>
      <c r="K396" s="51">
        <f>+VLOOKUP(A396,'b-data'!A:BR,68)</f>
        <v>0</v>
      </c>
      <c r="L396" s="51">
        <f>+VLOOKUP(A396,'b-data'!A:BR,70)</f>
        <v>0</v>
      </c>
      <c r="N396" s="51">
        <f>+VLOOKUP(A396,'b-data'!A:BR,21)</f>
        <v>0</v>
      </c>
      <c r="O396" s="51">
        <f>+VLOOKUP(A396,'b-data'!A:BR,51)</f>
        <v>0</v>
      </c>
      <c r="P396" s="51">
        <f>+VLOOKUP(A396,'b-data'!A:BR,36)</f>
        <v>0</v>
      </c>
      <c r="Q396" s="34" t="str">
        <f t="shared" ref="Q396:Q438" si="493">IFERROR(P396/O396-1,"n/a")</f>
        <v>n/a</v>
      </c>
      <c r="R396" s="34" t="str">
        <f t="shared" ref="R396:R438" si="494">IFERROR(P396/N396-1,"n/a")</f>
        <v>n/a</v>
      </c>
      <c r="T396" s="51">
        <f t="shared" ref="T396:T438" si="495">+H396</f>
        <v>0</v>
      </c>
      <c r="U396" s="51">
        <f>+VLOOKUP(A396,'b-data'!A:BR,52)</f>
        <v>0</v>
      </c>
      <c r="V396" s="51">
        <f t="shared" ref="V396:V438" si="496">+I396</f>
        <v>0</v>
      </c>
      <c r="W396" s="34" t="str">
        <f t="shared" ref="W396:W438" si="497">IFERROR(V396/U396-1,"n/a")</f>
        <v>n/a</v>
      </c>
      <c r="X396" s="34" t="str">
        <f t="shared" ref="X396:X438" si="498">IFERROR(V396/T396-1,"n/a")</f>
        <v>n/a</v>
      </c>
    </row>
    <row r="397" spans="1:24" hidden="1" outlineLevel="2" x14ac:dyDescent="0.2">
      <c r="A397" s="37">
        <f>+masterfile!B457</f>
        <v>1665</v>
      </c>
      <c r="B397" s="39" t="str">
        <f>+masterfile!D457</f>
        <v>1665 Verbindlichk. ggb. GmbH-Gesellschaftern</v>
      </c>
      <c r="D397" s="51">
        <f>+VLOOKUP(A397,'b-data'!A:F,4)</f>
        <v>0</v>
      </c>
      <c r="E397" s="51">
        <f>+VLOOKUP(A397,'b-data'!A:G,5)</f>
        <v>0</v>
      </c>
      <c r="F397" s="51">
        <f>+VLOOKUP(A397,'b-data'!A:F,6)</f>
        <v>0</v>
      </c>
      <c r="G397" s="51">
        <f>+VLOOKUP(A397,'b-data'!A:G,7)</f>
        <v>0</v>
      </c>
      <c r="H397" s="51">
        <f>+VLOOKUP(A397,'b-data'!A:V,22)</f>
        <v>0</v>
      </c>
      <c r="I397" s="51">
        <f t="shared" si="492"/>
        <v>0</v>
      </c>
      <c r="J397" s="51">
        <f>+VLOOKUP(A397,'b-data'!A:BR,66)</f>
        <v>0</v>
      </c>
      <c r="K397" s="51">
        <f>+VLOOKUP(A397,'b-data'!A:BR,68)</f>
        <v>0</v>
      </c>
      <c r="L397" s="51">
        <f>+VLOOKUP(A397,'b-data'!A:BR,70)</f>
        <v>0</v>
      </c>
      <c r="N397" s="51">
        <f>+VLOOKUP(A397,'b-data'!A:BR,21)</f>
        <v>0</v>
      </c>
      <c r="O397" s="51">
        <f>+VLOOKUP(A397,'b-data'!A:BR,51)</f>
        <v>0</v>
      </c>
      <c r="P397" s="51">
        <f>+VLOOKUP(A397,'b-data'!A:BR,36)</f>
        <v>0</v>
      </c>
      <c r="Q397" s="34" t="str">
        <f t="shared" si="493"/>
        <v>n/a</v>
      </c>
      <c r="R397" s="34" t="str">
        <f t="shared" si="494"/>
        <v>n/a</v>
      </c>
      <c r="T397" s="51">
        <f t="shared" si="495"/>
        <v>0</v>
      </c>
      <c r="U397" s="51">
        <f>+VLOOKUP(A397,'b-data'!A:BR,52)</f>
        <v>0</v>
      </c>
      <c r="V397" s="51">
        <f t="shared" si="496"/>
        <v>0</v>
      </c>
      <c r="W397" s="34" t="str">
        <f t="shared" si="497"/>
        <v>n/a</v>
      </c>
      <c r="X397" s="34" t="str">
        <f t="shared" si="498"/>
        <v>n/a</v>
      </c>
    </row>
    <row r="398" spans="1:24" hidden="1" outlineLevel="2" x14ac:dyDescent="0.2">
      <c r="A398" s="37">
        <f>+masterfile!B458</f>
        <v>1666</v>
      </c>
      <c r="B398" s="39" t="str">
        <f>+masterfile!D458</f>
        <v>1666 Verbindlichk. ggb. GmbH-Ges.ern, b1J</v>
      </c>
      <c r="D398" s="51">
        <f>+VLOOKUP(A398,'b-data'!A:F,4)</f>
        <v>0</v>
      </c>
      <c r="E398" s="51">
        <f>+VLOOKUP(A398,'b-data'!A:G,5)</f>
        <v>0</v>
      </c>
      <c r="F398" s="51">
        <f>+VLOOKUP(A398,'b-data'!A:F,6)</f>
        <v>0</v>
      </c>
      <c r="G398" s="51">
        <f>+VLOOKUP(A398,'b-data'!A:G,7)</f>
        <v>0</v>
      </c>
      <c r="H398" s="51">
        <f>+VLOOKUP(A398,'b-data'!A:V,22)</f>
        <v>0</v>
      </c>
      <c r="I398" s="51">
        <f t="shared" si="492"/>
        <v>0</v>
      </c>
      <c r="J398" s="51">
        <f>+VLOOKUP(A398,'b-data'!A:BR,66)</f>
        <v>0</v>
      </c>
      <c r="K398" s="51">
        <f>+VLOOKUP(A398,'b-data'!A:BR,68)</f>
        <v>0</v>
      </c>
      <c r="L398" s="51">
        <f>+VLOOKUP(A398,'b-data'!A:BR,70)</f>
        <v>0</v>
      </c>
      <c r="N398" s="51">
        <f>+VLOOKUP(A398,'b-data'!A:BR,21)</f>
        <v>0</v>
      </c>
      <c r="O398" s="51">
        <f>+VLOOKUP(A398,'b-data'!A:BR,51)</f>
        <v>0</v>
      </c>
      <c r="P398" s="51">
        <f>+VLOOKUP(A398,'b-data'!A:BR,36)</f>
        <v>0</v>
      </c>
      <c r="Q398" s="34" t="str">
        <f t="shared" si="493"/>
        <v>n/a</v>
      </c>
      <c r="R398" s="34" t="str">
        <f t="shared" si="494"/>
        <v>n/a</v>
      </c>
      <c r="T398" s="51">
        <f t="shared" si="495"/>
        <v>0</v>
      </c>
      <c r="U398" s="51">
        <f>+VLOOKUP(A398,'b-data'!A:BR,52)</f>
        <v>0</v>
      </c>
      <c r="V398" s="51">
        <f t="shared" si="496"/>
        <v>0</v>
      </c>
      <c r="W398" s="34" t="str">
        <f t="shared" si="497"/>
        <v>n/a</v>
      </c>
      <c r="X398" s="34" t="str">
        <f t="shared" si="498"/>
        <v>n/a</v>
      </c>
    </row>
    <row r="399" spans="1:24" hidden="1" outlineLevel="2" x14ac:dyDescent="0.2">
      <c r="A399" s="37">
        <f>+masterfile!B459</f>
        <v>1667</v>
      </c>
      <c r="B399" s="39" t="str">
        <f>+masterfile!D459</f>
        <v>1667 Verbindlichk. ggb. GmbH-Ges.ern, 1-5J</v>
      </c>
      <c r="D399" s="51">
        <f>+VLOOKUP(A399,'b-data'!A:F,4)</f>
        <v>0</v>
      </c>
      <c r="E399" s="51">
        <f>+VLOOKUP(A399,'b-data'!A:G,5)</f>
        <v>0</v>
      </c>
      <c r="F399" s="51">
        <f>+VLOOKUP(A399,'b-data'!A:F,6)</f>
        <v>0</v>
      </c>
      <c r="G399" s="51">
        <f>+VLOOKUP(A399,'b-data'!A:G,7)</f>
        <v>0</v>
      </c>
      <c r="H399" s="51">
        <f>+VLOOKUP(A399,'b-data'!A:V,22)</f>
        <v>0</v>
      </c>
      <c r="I399" s="51">
        <f t="shared" si="492"/>
        <v>0</v>
      </c>
      <c r="J399" s="51">
        <f>+VLOOKUP(A399,'b-data'!A:BR,66)</f>
        <v>0</v>
      </c>
      <c r="K399" s="51">
        <f>+VLOOKUP(A399,'b-data'!A:BR,68)</f>
        <v>0</v>
      </c>
      <c r="L399" s="51">
        <f>+VLOOKUP(A399,'b-data'!A:BR,70)</f>
        <v>0</v>
      </c>
      <c r="N399" s="51">
        <f>+VLOOKUP(A399,'b-data'!A:BR,21)</f>
        <v>0</v>
      </c>
      <c r="O399" s="51">
        <f>+VLOOKUP(A399,'b-data'!A:BR,51)</f>
        <v>0</v>
      </c>
      <c r="P399" s="51">
        <f>+VLOOKUP(A399,'b-data'!A:BR,36)</f>
        <v>0</v>
      </c>
      <c r="Q399" s="34" t="str">
        <f t="shared" si="493"/>
        <v>n/a</v>
      </c>
      <c r="R399" s="34" t="str">
        <f t="shared" si="494"/>
        <v>n/a</v>
      </c>
      <c r="T399" s="51">
        <f t="shared" si="495"/>
        <v>0</v>
      </c>
      <c r="U399" s="51">
        <f>+VLOOKUP(A399,'b-data'!A:BR,52)</f>
        <v>0</v>
      </c>
      <c r="V399" s="51">
        <f t="shared" si="496"/>
        <v>0</v>
      </c>
      <c r="W399" s="34" t="str">
        <f t="shared" si="497"/>
        <v>n/a</v>
      </c>
      <c r="X399" s="34" t="str">
        <f t="shared" si="498"/>
        <v>n/a</v>
      </c>
    </row>
    <row r="400" spans="1:24" hidden="1" outlineLevel="2" x14ac:dyDescent="0.2">
      <c r="A400" s="37">
        <f>+masterfile!B460</f>
        <v>1668</v>
      </c>
      <c r="B400" s="39" t="str">
        <f>+masterfile!D460</f>
        <v>1668 Verbindlichk. ggb. GmbH-Ges.ern, g5J</v>
      </c>
      <c r="D400" s="51">
        <f>+VLOOKUP(A400,'b-data'!A:F,4)</f>
        <v>0</v>
      </c>
      <c r="E400" s="51">
        <f>+VLOOKUP(A400,'b-data'!A:G,5)</f>
        <v>0</v>
      </c>
      <c r="F400" s="51">
        <f>+VLOOKUP(A400,'b-data'!A:F,6)</f>
        <v>0</v>
      </c>
      <c r="G400" s="51">
        <f>+VLOOKUP(A400,'b-data'!A:G,7)</f>
        <v>0</v>
      </c>
      <c r="H400" s="51">
        <f>+VLOOKUP(A400,'b-data'!A:V,22)</f>
        <v>0</v>
      </c>
      <c r="I400" s="51">
        <f t="shared" si="492"/>
        <v>0</v>
      </c>
      <c r="J400" s="51">
        <f>+VLOOKUP(A400,'b-data'!A:BR,66)</f>
        <v>0</v>
      </c>
      <c r="K400" s="51">
        <f>+VLOOKUP(A400,'b-data'!A:BR,68)</f>
        <v>0</v>
      </c>
      <c r="L400" s="51">
        <f>+VLOOKUP(A400,'b-data'!A:BR,70)</f>
        <v>0</v>
      </c>
      <c r="N400" s="51">
        <f>+VLOOKUP(A400,'b-data'!A:BR,21)</f>
        <v>0</v>
      </c>
      <c r="O400" s="51">
        <f>+VLOOKUP(A400,'b-data'!A:BR,51)</f>
        <v>0</v>
      </c>
      <c r="P400" s="51">
        <f>+VLOOKUP(A400,'b-data'!A:BR,36)</f>
        <v>0</v>
      </c>
      <c r="Q400" s="34" t="str">
        <f t="shared" si="493"/>
        <v>n/a</v>
      </c>
      <c r="R400" s="34" t="str">
        <f t="shared" si="494"/>
        <v>n/a</v>
      </c>
      <c r="T400" s="51">
        <f t="shared" si="495"/>
        <v>0</v>
      </c>
      <c r="U400" s="51">
        <f>+VLOOKUP(A400,'b-data'!A:BR,52)</f>
        <v>0</v>
      </c>
      <c r="V400" s="51">
        <f t="shared" si="496"/>
        <v>0</v>
      </c>
      <c r="W400" s="34" t="str">
        <f t="shared" si="497"/>
        <v>n/a</v>
      </c>
      <c r="X400" s="34" t="str">
        <f t="shared" si="498"/>
        <v>n/a</v>
      </c>
    </row>
    <row r="401" spans="1:24" hidden="1" outlineLevel="2" x14ac:dyDescent="0.2">
      <c r="A401" s="37">
        <f>+masterfile!B461</f>
        <v>1670</v>
      </c>
      <c r="B401" s="39" t="str">
        <f>+masterfile!D461</f>
        <v>1670 Verbindl. ggb. pers.haftenden Ges.ern</v>
      </c>
      <c r="D401" s="51">
        <f>+VLOOKUP(A401,'b-data'!A:F,4)</f>
        <v>0</v>
      </c>
      <c r="E401" s="51">
        <f>+VLOOKUP(A401,'b-data'!A:G,5)</f>
        <v>0</v>
      </c>
      <c r="F401" s="51">
        <f>+VLOOKUP(A401,'b-data'!A:F,6)</f>
        <v>0</v>
      </c>
      <c r="G401" s="51">
        <f>+VLOOKUP(A401,'b-data'!A:G,7)</f>
        <v>0</v>
      </c>
      <c r="H401" s="51">
        <f>+VLOOKUP(A401,'b-data'!A:V,22)</f>
        <v>0</v>
      </c>
      <c r="I401" s="51">
        <f t="shared" si="492"/>
        <v>0</v>
      </c>
      <c r="J401" s="51">
        <f>+VLOOKUP(A401,'b-data'!A:BR,66)</f>
        <v>0</v>
      </c>
      <c r="K401" s="51">
        <f>+VLOOKUP(A401,'b-data'!A:BR,68)</f>
        <v>0</v>
      </c>
      <c r="L401" s="51">
        <f>+VLOOKUP(A401,'b-data'!A:BR,70)</f>
        <v>0</v>
      </c>
      <c r="N401" s="51">
        <f>+VLOOKUP(A401,'b-data'!A:BR,21)</f>
        <v>0</v>
      </c>
      <c r="O401" s="51">
        <f>+VLOOKUP(A401,'b-data'!A:BR,51)</f>
        <v>0</v>
      </c>
      <c r="P401" s="51">
        <f>+VLOOKUP(A401,'b-data'!A:BR,36)</f>
        <v>0</v>
      </c>
      <c r="Q401" s="34" t="str">
        <f t="shared" si="493"/>
        <v>n/a</v>
      </c>
      <c r="R401" s="34" t="str">
        <f t="shared" si="494"/>
        <v>n/a</v>
      </c>
      <c r="T401" s="51">
        <f t="shared" si="495"/>
        <v>0</v>
      </c>
      <c r="U401" s="51">
        <f>+VLOOKUP(A401,'b-data'!A:BR,52)</f>
        <v>0</v>
      </c>
      <c r="V401" s="51">
        <f t="shared" si="496"/>
        <v>0</v>
      </c>
      <c r="W401" s="34" t="str">
        <f t="shared" si="497"/>
        <v>n/a</v>
      </c>
      <c r="X401" s="34" t="str">
        <f t="shared" si="498"/>
        <v>n/a</v>
      </c>
    </row>
    <row r="402" spans="1:24" hidden="1" outlineLevel="2" x14ac:dyDescent="0.2">
      <c r="A402" s="37">
        <f>+masterfile!B462</f>
        <v>1671</v>
      </c>
      <c r="B402" s="39" t="str">
        <f>+masterfile!D462</f>
        <v>1671 Verbindl. ggb. pers.haft. Ges.ern, b1J</v>
      </c>
      <c r="D402" s="51">
        <f>+VLOOKUP(A402,'b-data'!A:F,4)</f>
        <v>0</v>
      </c>
      <c r="E402" s="51">
        <f>+VLOOKUP(A402,'b-data'!A:G,5)</f>
        <v>0</v>
      </c>
      <c r="F402" s="51">
        <f>+VLOOKUP(A402,'b-data'!A:F,6)</f>
        <v>0</v>
      </c>
      <c r="G402" s="51">
        <f>+VLOOKUP(A402,'b-data'!A:G,7)</f>
        <v>0</v>
      </c>
      <c r="H402" s="51">
        <f>+VLOOKUP(A402,'b-data'!A:V,22)</f>
        <v>0</v>
      </c>
      <c r="I402" s="51">
        <f t="shared" si="492"/>
        <v>0</v>
      </c>
      <c r="J402" s="51">
        <f>+VLOOKUP(A402,'b-data'!A:BR,66)</f>
        <v>0</v>
      </c>
      <c r="K402" s="51">
        <f>+VLOOKUP(A402,'b-data'!A:BR,68)</f>
        <v>0</v>
      </c>
      <c r="L402" s="51">
        <f>+VLOOKUP(A402,'b-data'!A:BR,70)</f>
        <v>0</v>
      </c>
      <c r="N402" s="51">
        <f>+VLOOKUP(A402,'b-data'!A:BR,21)</f>
        <v>0</v>
      </c>
      <c r="O402" s="51">
        <f>+VLOOKUP(A402,'b-data'!A:BR,51)</f>
        <v>0</v>
      </c>
      <c r="P402" s="51">
        <f>+VLOOKUP(A402,'b-data'!A:BR,36)</f>
        <v>0</v>
      </c>
      <c r="Q402" s="34" t="str">
        <f t="shared" si="493"/>
        <v>n/a</v>
      </c>
      <c r="R402" s="34" t="str">
        <f t="shared" si="494"/>
        <v>n/a</v>
      </c>
      <c r="T402" s="51">
        <f t="shared" si="495"/>
        <v>0</v>
      </c>
      <c r="U402" s="51">
        <f>+VLOOKUP(A402,'b-data'!A:BR,52)</f>
        <v>0</v>
      </c>
      <c r="V402" s="51">
        <f t="shared" si="496"/>
        <v>0</v>
      </c>
      <c r="W402" s="34" t="str">
        <f t="shared" si="497"/>
        <v>n/a</v>
      </c>
      <c r="X402" s="34" t="str">
        <f t="shared" si="498"/>
        <v>n/a</v>
      </c>
    </row>
    <row r="403" spans="1:24" hidden="1" outlineLevel="2" x14ac:dyDescent="0.2">
      <c r="A403" s="37">
        <f>+masterfile!B463</f>
        <v>1672</v>
      </c>
      <c r="B403" s="39" t="str">
        <f>+masterfile!D463</f>
        <v>1672 Verbindl. ggb. pers.haft. Ges.ern, 1-5J</v>
      </c>
      <c r="D403" s="51">
        <f>+VLOOKUP(A403,'b-data'!A:F,4)</f>
        <v>0</v>
      </c>
      <c r="E403" s="51">
        <f>+VLOOKUP(A403,'b-data'!A:G,5)</f>
        <v>0</v>
      </c>
      <c r="F403" s="51">
        <f>+VLOOKUP(A403,'b-data'!A:F,6)</f>
        <v>0</v>
      </c>
      <c r="G403" s="51">
        <f>+VLOOKUP(A403,'b-data'!A:G,7)</f>
        <v>0</v>
      </c>
      <c r="H403" s="51">
        <f>+VLOOKUP(A403,'b-data'!A:V,22)</f>
        <v>0</v>
      </c>
      <c r="I403" s="51">
        <f t="shared" si="492"/>
        <v>0</v>
      </c>
      <c r="J403" s="51">
        <f>+VLOOKUP(A403,'b-data'!A:BR,66)</f>
        <v>0</v>
      </c>
      <c r="K403" s="51">
        <f>+VLOOKUP(A403,'b-data'!A:BR,68)</f>
        <v>0</v>
      </c>
      <c r="L403" s="51">
        <f>+VLOOKUP(A403,'b-data'!A:BR,70)</f>
        <v>0</v>
      </c>
      <c r="N403" s="51">
        <f>+VLOOKUP(A403,'b-data'!A:BR,21)</f>
        <v>0</v>
      </c>
      <c r="O403" s="51">
        <f>+VLOOKUP(A403,'b-data'!A:BR,51)</f>
        <v>0</v>
      </c>
      <c r="P403" s="51">
        <f>+VLOOKUP(A403,'b-data'!A:BR,36)</f>
        <v>0</v>
      </c>
      <c r="Q403" s="34" t="str">
        <f t="shared" si="493"/>
        <v>n/a</v>
      </c>
      <c r="R403" s="34" t="str">
        <f t="shared" si="494"/>
        <v>n/a</v>
      </c>
      <c r="T403" s="51">
        <f t="shared" si="495"/>
        <v>0</v>
      </c>
      <c r="U403" s="51">
        <f>+VLOOKUP(A403,'b-data'!A:BR,52)</f>
        <v>0</v>
      </c>
      <c r="V403" s="51">
        <f t="shared" si="496"/>
        <v>0</v>
      </c>
      <c r="W403" s="34" t="str">
        <f t="shared" si="497"/>
        <v>n/a</v>
      </c>
      <c r="X403" s="34" t="str">
        <f t="shared" si="498"/>
        <v>n/a</v>
      </c>
    </row>
    <row r="404" spans="1:24" hidden="1" outlineLevel="2" x14ac:dyDescent="0.2">
      <c r="A404" s="37">
        <f>+masterfile!B464</f>
        <v>1673</v>
      </c>
      <c r="B404" s="39" t="str">
        <f>+masterfile!D464</f>
        <v>1673 Verbindl. ggb. pers.haft. Ges.ern, g5J</v>
      </c>
      <c r="D404" s="51">
        <f>+VLOOKUP(A404,'b-data'!A:F,4)</f>
        <v>0</v>
      </c>
      <c r="E404" s="51">
        <f>+VLOOKUP(A404,'b-data'!A:G,5)</f>
        <v>0</v>
      </c>
      <c r="F404" s="51">
        <f>+VLOOKUP(A404,'b-data'!A:F,6)</f>
        <v>0</v>
      </c>
      <c r="G404" s="51">
        <f>+VLOOKUP(A404,'b-data'!A:G,7)</f>
        <v>0</v>
      </c>
      <c r="H404" s="51">
        <f>+VLOOKUP(A404,'b-data'!A:V,22)</f>
        <v>0</v>
      </c>
      <c r="I404" s="51">
        <f t="shared" si="492"/>
        <v>0</v>
      </c>
      <c r="J404" s="51">
        <f>+VLOOKUP(A404,'b-data'!A:BR,66)</f>
        <v>0</v>
      </c>
      <c r="K404" s="51">
        <f>+VLOOKUP(A404,'b-data'!A:BR,68)</f>
        <v>0</v>
      </c>
      <c r="L404" s="51">
        <f>+VLOOKUP(A404,'b-data'!A:BR,70)</f>
        <v>0</v>
      </c>
      <c r="N404" s="51">
        <f>+VLOOKUP(A404,'b-data'!A:BR,21)</f>
        <v>0</v>
      </c>
      <c r="O404" s="51">
        <f>+VLOOKUP(A404,'b-data'!A:BR,51)</f>
        <v>0</v>
      </c>
      <c r="P404" s="51">
        <f>+VLOOKUP(A404,'b-data'!A:BR,36)</f>
        <v>0</v>
      </c>
      <c r="Q404" s="34" t="str">
        <f t="shared" si="493"/>
        <v>n/a</v>
      </c>
      <c r="R404" s="34" t="str">
        <f t="shared" si="494"/>
        <v>n/a</v>
      </c>
      <c r="T404" s="51">
        <f t="shared" si="495"/>
        <v>0</v>
      </c>
      <c r="U404" s="51">
        <f>+VLOOKUP(A404,'b-data'!A:BR,52)</f>
        <v>0</v>
      </c>
      <c r="V404" s="51">
        <f t="shared" si="496"/>
        <v>0</v>
      </c>
      <c r="W404" s="34" t="str">
        <f t="shared" si="497"/>
        <v>n/a</v>
      </c>
      <c r="X404" s="34" t="str">
        <f t="shared" si="498"/>
        <v>n/a</v>
      </c>
    </row>
    <row r="405" spans="1:24" hidden="1" outlineLevel="2" x14ac:dyDescent="0.2">
      <c r="A405" s="37">
        <f>+masterfile!B465</f>
        <v>1675</v>
      </c>
      <c r="B405" s="39" t="str">
        <f>+masterfile!D465</f>
        <v>1675 Verbindlichkeiten ggb. Kommanditisten</v>
      </c>
      <c r="D405" s="51">
        <f>+VLOOKUP(A405,'b-data'!A:F,4)</f>
        <v>0</v>
      </c>
      <c r="E405" s="51">
        <f>+VLOOKUP(A405,'b-data'!A:G,5)</f>
        <v>0</v>
      </c>
      <c r="F405" s="51">
        <f>+VLOOKUP(A405,'b-data'!A:F,6)</f>
        <v>0</v>
      </c>
      <c r="G405" s="51">
        <f>+VLOOKUP(A405,'b-data'!A:G,7)</f>
        <v>0</v>
      </c>
      <c r="H405" s="51">
        <f>+VLOOKUP(A405,'b-data'!A:V,22)</f>
        <v>0</v>
      </c>
      <c r="I405" s="51">
        <f t="shared" si="492"/>
        <v>0</v>
      </c>
      <c r="J405" s="51">
        <f>+VLOOKUP(A405,'b-data'!A:BR,66)</f>
        <v>0</v>
      </c>
      <c r="K405" s="51">
        <f>+VLOOKUP(A405,'b-data'!A:BR,68)</f>
        <v>0</v>
      </c>
      <c r="L405" s="51">
        <f>+VLOOKUP(A405,'b-data'!A:BR,70)</f>
        <v>0</v>
      </c>
      <c r="N405" s="51">
        <f>+VLOOKUP(A405,'b-data'!A:BR,21)</f>
        <v>0</v>
      </c>
      <c r="O405" s="51">
        <f>+VLOOKUP(A405,'b-data'!A:BR,51)</f>
        <v>0</v>
      </c>
      <c r="P405" s="51">
        <f>+VLOOKUP(A405,'b-data'!A:BR,36)</f>
        <v>0</v>
      </c>
      <c r="Q405" s="34" t="str">
        <f t="shared" si="493"/>
        <v>n/a</v>
      </c>
      <c r="R405" s="34" t="str">
        <f t="shared" si="494"/>
        <v>n/a</v>
      </c>
      <c r="T405" s="51">
        <f t="shared" si="495"/>
        <v>0</v>
      </c>
      <c r="U405" s="51">
        <f>+VLOOKUP(A405,'b-data'!A:BR,52)</f>
        <v>0</v>
      </c>
      <c r="V405" s="51">
        <f t="shared" si="496"/>
        <v>0</v>
      </c>
      <c r="W405" s="34" t="str">
        <f t="shared" si="497"/>
        <v>n/a</v>
      </c>
      <c r="X405" s="34" t="str">
        <f t="shared" si="498"/>
        <v>n/a</v>
      </c>
    </row>
    <row r="406" spans="1:24" hidden="1" outlineLevel="2" x14ac:dyDescent="0.2">
      <c r="A406" s="37">
        <f>+masterfile!B466</f>
        <v>1676</v>
      </c>
      <c r="B406" s="39" t="str">
        <f>+masterfile!D466</f>
        <v>1676 Verbindlichk. ggb. Kommanditisten, b1J</v>
      </c>
      <c r="D406" s="51">
        <f>+VLOOKUP(A406,'b-data'!A:F,4)</f>
        <v>0</v>
      </c>
      <c r="E406" s="51">
        <f>+VLOOKUP(A406,'b-data'!A:G,5)</f>
        <v>0</v>
      </c>
      <c r="F406" s="51">
        <f>+VLOOKUP(A406,'b-data'!A:F,6)</f>
        <v>0</v>
      </c>
      <c r="G406" s="51">
        <f>+VLOOKUP(A406,'b-data'!A:G,7)</f>
        <v>0</v>
      </c>
      <c r="H406" s="51">
        <f>+VLOOKUP(A406,'b-data'!A:V,22)</f>
        <v>0</v>
      </c>
      <c r="I406" s="51">
        <f t="shared" si="492"/>
        <v>0</v>
      </c>
      <c r="J406" s="51">
        <f>+VLOOKUP(A406,'b-data'!A:BR,66)</f>
        <v>0</v>
      </c>
      <c r="K406" s="51">
        <f>+VLOOKUP(A406,'b-data'!A:BR,68)</f>
        <v>0</v>
      </c>
      <c r="L406" s="51">
        <f>+VLOOKUP(A406,'b-data'!A:BR,70)</f>
        <v>0</v>
      </c>
      <c r="N406" s="51">
        <f>+VLOOKUP(A406,'b-data'!A:BR,21)</f>
        <v>0</v>
      </c>
      <c r="O406" s="51">
        <f>+VLOOKUP(A406,'b-data'!A:BR,51)</f>
        <v>0</v>
      </c>
      <c r="P406" s="51">
        <f>+VLOOKUP(A406,'b-data'!A:BR,36)</f>
        <v>0</v>
      </c>
      <c r="Q406" s="34" t="str">
        <f t="shared" si="493"/>
        <v>n/a</v>
      </c>
      <c r="R406" s="34" t="str">
        <f t="shared" si="494"/>
        <v>n/a</v>
      </c>
      <c r="T406" s="51">
        <f t="shared" si="495"/>
        <v>0</v>
      </c>
      <c r="U406" s="51">
        <f>+VLOOKUP(A406,'b-data'!A:BR,52)</f>
        <v>0</v>
      </c>
      <c r="V406" s="51">
        <f t="shared" si="496"/>
        <v>0</v>
      </c>
      <c r="W406" s="34" t="str">
        <f t="shared" si="497"/>
        <v>n/a</v>
      </c>
      <c r="X406" s="34" t="str">
        <f t="shared" si="498"/>
        <v>n/a</v>
      </c>
    </row>
    <row r="407" spans="1:24" hidden="1" outlineLevel="2" x14ac:dyDescent="0.2">
      <c r="A407" s="37">
        <f>+masterfile!B467</f>
        <v>1677</v>
      </c>
      <c r="B407" s="39" t="str">
        <f>+masterfile!D467</f>
        <v>1677 Verbindlichk. ggb. Kommanditisten, 1-5J</v>
      </c>
      <c r="D407" s="51">
        <f>+VLOOKUP(A407,'b-data'!A:F,4)</f>
        <v>0</v>
      </c>
      <c r="E407" s="51">
        <f>+VLOOKUP(A407,'b-data'!A:G,5)</f>
        <v>0</v>
      </c>
      <c r="F407" s="51">
        <f>+VLOOKUP(A407,'b-data'!A:F,6)</f>
        <v>0</v>
      </c>
      <c r="G407" s="51">
        <f>+VLOOKUP(A407,'b-data'!A:G,7)</f>
        <v>0</v>
      </c>
      <c r="H407" s="51">
        <f>+VLOOKUP(A407,'b-data'!A:V,22)</f>
        <v>0</v>
      </c>
      <c r="I407" s="51">
        <f t="shared" si="492"/>
        <v>0</v>
      </c>
      <c r="J407" s="51">
        <f>+VLOOKUP(A407,'b-data'!A:BR,66)</f>
        <v>0</v>
      </c>
      <c r="K407" s="51">
        <f>+VLOOKUP(A407,'b-data'!A:BR,68)</f>
        <v>0</v>
      </c>
      <c r="L407" s="51">
        <f>+VLOOKUP(A407,'b-data'!A:BR,70)</f>
        <v>0</v>
      </c>
      <c r="N407" s="51">
        <f>+VLOOKUP(A407,'b-data'!A:BR,21)</f>
        <v>0</v>
      </c>
      <c r="O407" s="51">
        <f>+VLOOKUP(A407,'b-data'!A:BR,51)</f>
        <v>0</v>
      </c>
      <c r="P407" s="51">
        <f>+VLOOKUP(A407,'b-data'!A:BR,36)</f>
        <v>0</v>
      </c>
      <c r="Q407" s="34" t="str">
        <f t="shared" si="493"/>
        <v>n/a</v>
      </c>
      <c r="R407" s="34" t="str">
        <f t="shared" si="494"/>
        <v>n/a</v>
      </c>
      <c r="T407" s="51">
        <f t="shared" si="495"/>
        <v>0</v>
      </c>
      <c r="U407" s="51">
        <f>+VLOOKUP(A407,'b-data'!A:BR,52)</f>
        <v>0</v>
      </c>
      <c r="V407" s="51">
        <f t="shared" si="496"/>
        <v>0</v>
      </c>
      <c r="W407" s="34" t="str">
        <f t="shared" si="497"/>
        <v>n/a</v>
      </c>
      <c r="X407" s="34" t="str">
        <f t="shared" si="498"/>
        <v>n/a</v>
      </c>
    </row>
    <row r="408" spans="1:24" hidden="1" outlineLevel="2" x14ac:dyDescent="0.2">
      <c r="A408" s="37">
        <f>+masterfile!B468</f>
        <v>1678</v>
      </c>
      <c r="B408" s="39" t="str">
        <f>+masterfile!D468</f>
        <v>1678 Verbindlichk. ggb. Kommanditisten, g5J</v>
      </c>
      <c r="D408" s="51">
        <f>+VLOOKUP(A408,'b-data'!A:F,4)</f>
        <v>0</v>
      </c>
      <c r="E408" s="51">
        <f>+VLOOKUP(A408,'b-data'!A:G,5)</f>
        <v>0</v>
      </c>
      <c r="F408" s="51">
        <f>+VLOOKUP(A408,'b-data'!A:F,6)</f>
        <v>0</v>
      </c>
      <c r="G408" s="51">
        <f>+VLOOKUP(A408,'b-data'!A:G,7)</f>
        <v>0</v>
      </c>
      <c r="H408" s="51">
        <f>+VLOOKUP(A408,'b-data'!A:V,22)</f>
        <v>0</v>
      </c>
      <c r="I408" s="51">
        <f t="shared" si="492"/>
        <v>0</v>
      </c>
      <c r="J408" s="51">
        <f>+VLOOKUP(A408,'b-data'!A:BR,66)</f>
        <v>0</v>
      </c>
      <c r="K408" s="51">
        <f>+VLOOKUP(A408,'b-data'!A:BR,68)</f>
        <v>0</v>
      </c>
      <c r="L408" s="51">
        <f>+VLOOKUP(A408,'b-data'!A:BR,70)</f>
        <v>0</v>
      </c>
      <c r="N408" s="51">
        <f>+VLOOKUP(A408,'b-data'!A:BR,21)</f>
        <v>0</v>
      </c>
      <c r="O408" s="51">
        <f>+VLOOKUP(A408,'b-data'!A:BR,51)</f>
        <v>0</v>
      </c>
      <c r="P408" s="51">
        <f>+VLOOKUP(A408,'b-data'!A:BR,36)</f>
        <v>0</v>
      </c>
      <c r="Q408" s="34" t="str">
        <f t="shared" si="493"/>
        <v>n/a</v>
      </c>
      <c r="R408" s="34" t="str">
        <f t="shared" si="494"/>
        <v>n/a</v>
      </c>
      <c r="T408" s="51">
        <f t="shared" si="495"/>
        <v>0</v>
      </c>
      <c r="U408" s="51">
        <f>+VLOOKUP(A408,'b-data'!A:BR,52)</f>
        <v>0</v>
      </c>
      <c r="V408" s="51">
        <f t="shared" si="496"/>
        <v>0</v>
      </c>
      <c r="W408" s="34" t="str">
        <f t="shared" si="497"/>
        <v>n/a</v>
      </c>
      <c r="X408" s="34" t="str">
        <f t="shared" si="498"/>
        <v>n/a</v>
      </c>
    </row>
    <row r="409" spans="1:24" hidden="1" outlineLevel="2" x14ac:dyDescent="0.2">
      <c r="A409" s="37">
        <f>+masterfile!B469</f>
        <v>1691</v>
      </c>
      <c r="B409" s="39" t="str">
        <f>+masterfile!D469</f>
        <v>1691 Verbindlichk. ggb. Arbeitsgemeinschaft</v>
      </c>
      <c r="D409" s="51">
        <f>+VLOOKUP(A409,'b-data'!A:F,4)</f>
        <v>0</v>
      </c>
      <c r="E409" s="51">
        <f>+VLOOKUP(A409,'b-data'!A:G,5)</f>
        <v>0</v>
      </c>
      <c r="F409" s="51">
        <f>+VLOOKUP(A409,'b-data'!A:F,6)</f>
        <v>0</v>
      </c>
      <c r="G409" s="51">
        <f>+VLOOKUP(A409,'b-data'!A:G,7)</f>
        <v>0</v>
      </c>
      <c r="H409" s="51">
        <f>+VLOOKUP(A409,'b-data'!A:V,22)</f>
        <v>0</v>
      </c>
      <c r="I409" s="51">
        <f t="shared" si="492"/>
        <v>0</v>
      </c>
      <c r="J409" s="51">
        <f>+VLOOKUP(A409,'b-data'!A:BR,66)</f>
        <v>0</v>
      </c>
      <c r="K409" s="51">
        <f>+VLOOKUP(A409,'b-data'!A:BR,68)</f>
        <v>0</v>
      </c>
      <c r="L409" s="51">
        <f>+VLOOKUP(A409,'b-data'!A:BR,70)</f>
        <v>0</v>
      </c>
      <c r="N409" s="51">
        <f>+VLOOKUP(A409,'b-data'!A:BR,21)</f>
        <v>0</v>
      </c>
      <c r="O409" s="51">
        <f>+VLOOKUP(A409,'b-data'!A:BR,51)</f>
        <v>0</v>
      </c>
      <c r="P409" s="51">
        <f>+VLOOKUP(A409,'b-data'!A:BR,36)</f>
        <v>0</v>
      </c>
      <c r="Q409" s="34" t="str">
        <f t="shared" si="493"/>
        <v>n/a</v>
      </c>
      <c r="R409" s="34" t="str">
        <f t="shared" si="494"/>
        <v>n/a</v>
      </c>
      <c r="T409" s="51">
        <f t="shared" si="495"/>
        <v>0</v>
      </c>
      <c r="U409" s="51">
        <f>+VLOOKUP(A409,'b-data'!A:BR,52)</f>
        <v>0</v>
      </c>
      <c r="V409" s="51">
        <f t="shared" si="496"/>
        <v>0</v>
      </c>
      <c r="W409" s="34" t="str">
        <f t="shared" si="497"/>
        <v>n/a</v>
      </c>
      <c r="X409" s="34" t="str">
        <f t="shared" si="498"/>
        <v>n/a</v>
      </c>
    </row>
    <row r="410" spans="1:24" hidden="1" outlineLevel="2" x14ac:dyDescent="0.2">
      <c r="A410" s="37">
        <f>+masterfile!B476</f>
        <v>1700</v>
      </c>
      <c r="B410" s="39" t="str">
        <f>+masterfile!D476</f>
        <v>1700 Sonstige Verbindlichkeiten</v>
      </c>
      <c r="D410" s="51">
        <f>+VLOOKUP(A410,'b-data'!A:F,4)</f>
        <v>0</v>
      </c>
      <c r="E410" s="51">
        <f>+VLOOKUP(A410,'b-data'!A:G,5)</f>
        <v>0</v>
      </c>
      <c r="F410" s="51">
        <f>+VLOOKUP(A410,'b-data'!A:F,6)</f>
        <v>0</v>
      </c>
      <c r="G410" s="51">
        <f>+VLOOKUP(A410,'b-data'!A:G,7)</f>
        <v>0</v>
      </c>
      <c r="H410" s="51">
        <f>+VLOOKUP(A410,'b-data'!A:V,22)</f>
        <v>0</v>
      </c>
      <c r="I410" s="51">
        <f t="shared" si="492"/>
        <v>0</v>
      </c>
      <c r="J410" s="51">
        <f>+VLOOKUP(A410,'b-data'!A:BR,66)</f>
        <v>0</v>
      </c>
      <c r="K410" s="51">
        <f>+VLOOKUP(A410,'b-data'!A:BR,68)</f>
        <v>0</v>
      </c>
      <c r="L410" s="51">
        <f>+VLOOKUP(A410,'b-data'!A:BR,70)</f>
        <v>0</v>
      </c>
      <c r="N410" s="51">
        <f>+VLOOKUP(A410,'b-data'!A:BR,21)</f>
        <v>0</v>
      </c>
      <c r="O410" s="51">
        <f>+VLOOKUP(A410,'b-data'!A:BR,51)</f>
        <v>0</v>
      </c>
      <c r="P410" s="51">
        <f>+VLOOKUP(A410,'b-data'!A:BR,36)</f>
        <v>0</v>
      </c>
      <c r="Q410" s="34" t="str">
        <f t="shared" si="493"/>
        <v>n/a</v>
      </c>
      <c r="R410" s="34" t="str">
        <f t="shared" si="494"/>
        <v>n/a</v>
      </c>
      <c r="T410" s="51">
        <f t="shared" si="495"/>
        <v>0</v>
      </c>
      <c r="U410" s="51">
        <f>+VLOOKUP(A410,'b-data'!A:BR,52)</f>
        <v>0</v>
      </c>
      <c r="V410" s="51">
        <f t="shared" si="496"/>
        <v>0</v>
      </c>
      <c r="W410" s="34" t="str">
        <f t="shared" si="497"/>
        <v>n/a</v>
      </c>
      <c r="X410" s="34" t="str">
        <f t="shared" si="498"/>
        <v>n/a</v>
      </c>
    </row>
    <row r="411" spans="1:24" hidden="1" outlineLevel="2" x14ac:dyDescent="0.2">
      <c r="A411" s="37">
        <f>+masterfile!B477</f>
        <v>1701</v>
      </c>
      <c r="B411" s="39" t="str">
        <f>+masterfile!D477</f>
        <v>1701 Sonstige Verbindlichkeiten (bis 1 J)</v>
      </c>
      <c r="D411" s="51">
        <f>+VLOOKUP(A411,'b-data'!A:F,4)</f>
        <v>0</v>
      </c>
      <c r="E411" s="51">
        <f>+VLOOKUP(A411,'b-data'!A:G,5)</f>
        <v>0</v>
      </c>
      <c r="F411" s="51">
        <f>+VLOOKUP(A411,'b-data'!A:F,6)</f>
        <v>0</v>
      </c>
      <c r="G411" s="51">
        <f>+VLOOKUP(A411,'b-data'!A:G,7)</f>
        <v>0</v>
      </c>
      <c r="H411" s="51">
        <f>+VLOOKUP(A411,'b-data'!A:V,22)</f>
        <v>0</v>
      </c>
      <c r="I411" s="51">
        <f t="shared" si="492"/>
        <v>0</v>
      </c>
      <c r="J411" s="51">
        <f>+VLOOKUP(A411,'b-data'!A:BR,66)</f>
        <v>0</v>
      </c>
      <c r="K411" s="51">
        <f>+VLOOKUP(A411,'b-data'!A:BR,68)</f>
        <v>0</v>
      </c>
      <c r="L411" s="51">
        <f>+VLOOKUP(A411,'b-data'!A:BR,70)</f>
        <v>0</v>
      </c>
      <c r="N411" s="51">
        <f>+VLOOKUP(A411,'b-data'!A:BR,21)</f>
        <v>0</v>
      </c>
      <c r="O411" s="51">
        <f>+VLOOKUP(A411,'b-data'!A:BR,51)</f>
        <v>0</v>
      </c>
      <c r="P411" s="51">
        <f>+VLOOKUP(A411,'b-data'!A:BR,36)</f>
        <v>0</v>
      </c>
      <c r="Q411" s="34" t="str">
        <f t="shared" si="493"/>
        <v>n/a</v>
      </c>
      <c r="R411" s="34" t="str">
        <f t="shared" si="494"/>
        <v>n/a</v>
      </c>
      <c r="T411" s="51">
        <f t="shared" si="495"/>
        <v>0</v>
      </c>
      <c r="U411" s="51">
        <f>+VLOOKUP(A411,'b-data'!A:BR,52)</f>
        <v>0</v>
      </c>
      <c r="V411" s="51">
        <f t="shared" si="496"/>
        <v>0</v>
      </c>
      <c r="W411" s="34" t="str">
        <f t="shared" si="497"/>
        <v>n/a</v>
      </c>
      <c r="X411" s="34" t="str">
        <f t="shared" si="498"/>
        <v>n/a</v>
      </c>
    </row>
    <row r="412" spans="1:24" hidden="1" outlineLevel="2" x14ac:dyDescent="0.2">
      <c r="A412" s="37">
        <f>+masterfile!B478</f>
        <v>1702</v>
      </c>
      <c r="B412" s="39" t="str">
        <f>+masterfile!D478</f>
        <v>1702 Sonstige Verbindlichkeiten (1-5 J)</v>
      </c>
      <c r="D412" s="51">
        <f>+VLOOKUP(A412,'b-data'!A:F,4)</f>
        <v>0</v>
      </c>
      <c r="E412" s="51">
        <f>+VLOOKUP(A412,'b-data'!A:G,5)</f>
        <v>0</v>
      </c>
      <c r="F412" s="51">
        <f>+VLOOKUP(A412,'b-data'!A:F,6)</f>
        <v>0</v>
      </c>
      <c r="G412" s="51">
        <f>+VLOOKUP(A412,'b-data'!A:G,7)</f>
        <v>0</v>
      </c>
      <c r="H412" s="51">
        <f>+VLOOKUP(A412,'b-data'!A:V,22)</f>
        <v>0</v>
      </c>
      <c r="I412" s="51">
        <f t="shared" si="492"/>
        <v>0</v>
      </c>
      <c r="J412" s="51">
        <f>+VLOOKUP(A412,'b-data'!A:BR,66)</f>
        <v>0</v>
      </c>
      <c r="K412" s="51">
        <f>+VLOOKUP(A412,'b-data'!A:BR,68)</f>
        <v>0</v>
      </c>
      <c r="L412" s="51">
        <f>+VLOOKUP(A412,'b-data'!A:BR,70)</f>
        <v>0</v>
      </c>
      <c r="N412" s="51">
        <f>+VLOOKUP(A412,'b-data'!A:BR,21)</f>
        <v>0</v>
      </c>
      <c r="O412" s="51">
        <f>+VLOOKUP(A412,'b-data'!A:BR,51)</f>
        <v>0</v>
      </c>
      <c r="P412" s="51">
        <f>+VLOOKUP(A412,'b-data'!A:BR,36)</f>
        <v>0</v>
      </c>
      <c r="Q412" s="34" t="str">
        <f t="shared" si="493"/>
        <v>n/a</v>
      </c>
      <c r="R412" s="34" t="str">
        <f t="shared" si="494"/>
        <v>n/a</v>
      </c>
      <c r="T412" s="51">
        <f t="shared" si="495"/>
        <v>0</v>
      </c>
      <c r="U412" s="51">
        <f>+VLOOKUP(A412,'b-data'!A:BR,52)</f>
        <v>0</v>
      </c>
      <c r="V412" s="51">
        <f t="shared" si="496"/>
        <v>0</v>
      </c>
      <c r="W412" s="34" t="str">
        <f t="shared" si="497"/>
        <v>n/a</v>
      </c>
      <c r="X412" s="34" t="str">
        <f t="shared" si="498"/>
        <v>n/a</v>
      </c>
    </row>
    <row r="413" spans="1:24" hidden="1" outlineLevel="2" x14ac:dyDescent="0.2">
      <c r="A413" s="37">
        <f>+masterfile!B479</f>
        <v>1703</v>
      </c>
      <c r="B413" s="39" t="str">
        <f>+masterfile!D479</f>
        <v>1703 Sonstige Verbindlichkeiten (g. 5 J)</v>
      </c>
      <c r="D413" s="51">
        <f>+VLOOKUP(A413,'b-data'!A:F,4)</f>
        <v>0</v>
      </c>
      <c r="E413" s="51">
        <f>+VLOOKUP(A413,'b-data'!A:G,5)</f>
        <v>0</v>
      </c>
      <c r="F413" s="51">
        <f>+VLOOKUP(A413,'b-data'!A:F,6)</f>
        <v>0</v>
      </c>
      <c r="G413" s="51">
        <f>+VLOOKUP(A413,'b-data'!A:G,7)</f>
        <v>0</v>
      </c>
      <c r="H413" s="51">
        <f>+VLOOKUP(A413,'b-data'!A:V,22)</f>
        <v>0</v>
      </c>
      <c r="I413" s="51">
        <f t="shared" si="492"/>
        <v>0</v>
      </c>
      <c r="J413" s="51">
        <f>+VLOOKUP(A413,'b-data'!A:BR,66)</f>
        <v>0</v>
      </c>
      <c r="K413" s="51">
        <f>+VLOOKUP(A413,'b-data'!A:BR,68)</f>
        <v>0</v>
      </c>
      <c r="L413" s="51">
        <f>+VLOOKUP(A413,'b-data'!A:BR,70)</f>
        <v>0</v>
      </c>
      <c r="N413" s="51">
        <f>+VLOOKUP(A413,'b-data'!A:BR,21)</f>
        <v>0</v>
      </c>
      <c r="O413" s="51">
        <f>+VLOOKUP(A413,'b-data'!A:BR,51)</f>
        <v>0</v>
      </c>
      <c r="P413" s="51">
        <f>+VLOOKUP(A413,'b-data'!A:BR,36)</f>
        <v>0</v>
      </c>
      <c r="Q413" s="34" t="str">
        <f t="shared" si="493"/>
        <v>n/a</v>
      </c>
      <c r="R413" s="34" t="str">
        <f t="shared" si="494"/>
        <v>n/a</v>
      </c>
      <c r="T413" s="51">
        <f t="shared" si="495"/>
        <v>0</v>
      </c>
      <c r="U413" s="51">
        <f>+VLOOKUP(A413,'b-data'!A:BR,52)</f>
        <v>0</v>
      </c>
      <c r="V413" s="51">
        <f t="shared" si="496"/>
        <v>0</v>
      </c>
      <c r="W413" s="34" t="str">
        <f t="shared" si="497"/>
        <v>n/a</v>
      </c>
      <c r="X413" s="34" t="str">
        <f t="shared" si="498"/>
        <v>n/a</v>
      </c>
    </row>
    <row r="414" spans="1:24" hidden="1" outlineLevel="2" x14ac:dyDescent="0.2">
      <c r="A414" s="37">
        <f>+masterfile!B480</f>
        <v>1704</v>
      </c>
      <c r="B414" s="39" t="str">
        <f>+masterfile!D480</f>
        <v>1704 So. Verbindl. § 11 (2) für § 4 (3) EStG</v>
      </c>
      <c r="D414" s="51">
        <f>+VLOOKUP(A414,'b-data'!A:F,4)</f>
        <v>0</v>
      </c>
      <c r="E414" s="51">
        <f>+VLOOKUP(A414,'b-data'!A:G,5)</f>
        <v>0</v>
      </c>
      <c r="F414" s="51">
        <f>+VLOOKUP(A414,'b-data'!A:F,6)</f>
        <v>0</v>
      </c>
      <c r="G414" s="51">
        <f>+VLOOKUP(A414,'b-data'!A:G,7)</f>
        <v>0</v>
      </c>
      <c r="H414" s="51">
        <f>+VLOOKUP(A414,'b-data'!A:V,22)</f>
        <v>0</v>
      </c>
      <c r="I414" s="51">
        <f t="shared" si="492"/>
        <v>0</v>
      </c>
      <c r="J414" s="51">
        <f>+VLOOKUP(A414,'b-data'!A:BR,66)</f>
        <v>0</v>
      </c>
      <c r="K414" s="51">
        <f>+VLOOKUP(A414,'b-data'!A:BR,68)</f>
        <v>0</v>
      </c>
      <c r="L414" s="51">
        <f>+VLOOKUP(A414,'b-data'!A:BR,70)</f>
        <v>0</v>
      </c>
      <c r="N414" s="51">
        <f>+VLOOKUP(A414,'b-data'!A:BR,21)</f>
        <v>0</v>
      </c>
      <c r="O414" s="51">
        <f>+VLOOKUP(A414,'b-data'!A:BR,51)</f>
        <v>0</v>
      </c>
      <c r="P414" s="51">
        <f>+VLOOKUP(A414,'b-data'!A:BR,36)</f>
        <v>0</v>
      </c>
      <c r="Q414" s="34" t="str">
        <f t="shared" si="493"/>
        <v>n/a</v>
      </c>
      <c r="R414" s="34" t="str">
        <f t="shared" si="494"/>
        <v>n/a</v>
      </c>
      <c r="T414" s="51">
        <f t="shared" si="495"/>
        <v>0</v>
      </c>
      <c r="U414" s="51">
        <f>+VLOOKUP(A414,'b-data'!A:BR,52)</f>
        <v>0</v>
      </c>
      <c r="V414" s="51">
        <f t="shared" si="496"/>
        <v>0</v>
      </c>
      <c r="W414" s="34" t="str">
        <f t="shared" si="497"/>
        <v>n/a</v>
      </c>
      <c r="X414" s="34" t="str">
        <f t="shared" si="498"/>
        <v>n/a</v>
      </c>
    </row>
    <row r="415" spans="1:24" hidden="1" outlineLevel="2" x14ac:dyDescent="0.2">
      <c r="A415" s="37">
        <f>+masterfile!B481</f>
        <v>1705</v>
      </c>
      <c r="B415" s="39" t="str">
        <f>+masterfile!D481</f>
        <v>1705 Darlehen (sonstige VB)</v>
      </c>
      <c r="D415" s="51">
        <f>+VLOOKUP(A415,'b-data'!A:F,4)</f>
        <v>0</v>
      </c>
      <c r="E415" s="51">
        <f>+VLOOKUP(A415,'b-data'!A:G,5)</f>
        <v>0</v>
      </c>
      <c r="F415" s="51">
        <f>+VLOOKUP(A415,'b-data'!A:F,6)</f>
        <v>0</v>
      </c>
      <c r="G415" s="51">
        <f>+VLOOKUP(A415,'b-data'!A:G,7)</f>
        <v>0</v>
      </c>
      <c r="H415" s="51">
        <f>+VLOOKUP(A415,'b-data'!A:V,22)</f>
        <v>0</v>
      </c>
      <c r="I415" s="51">
        <f t="shared" si="492"/>
        <v>0</v>
      </c>
      <c r="J415" s="51">
        <f>+VLOOKUP(A415,'b-data'!A:BR,66)</f>
        <v>0</v>
      </c>
      <c r="K415" s="51">
        <f>+VLOOKUP(A415,'b-data'!A:BR,68)</f>
        <v>0</v>
      </c>
      <c r="L415" s="51">
        <f>+VLOOKUP(A415,'b-data'!A:BR,70)</f>
        <v>0</v>
      </c>
      <c r="N415" s="51">
        <f>+VLOOKUP(A415,'b-data'!A:BR,21)</f>
        <v>0</v>
      </c>
      <c r="O415" s="51">
        <f>+VLOOKUP(A415,'b-data'!A:BR,51)</f>
        <v>0</v>
      </c>
      <c r="P415" s="51">
        <f>+VLOOKUP(A415,'b-data'!A:BR,36)</f>
        <v>0</v>
      </c>
      <c r="Q415" s="34" t="str">
        <f t="shared" si="493"/>
        <v>n/a</v>
      </c>
      <c r="R415" s="34" t="str">
        <f t="shared" si="494"/>
        <v>n/a</v>
      </c>
      <c r="T415" s="51">
        <f t="shared" si="495"/>
        <v>0</v>
      </c>
      <c r="U415" s="51">
        <f>+VLOOKUP(A415,'b-data'!A:BR,52)</f>
        <v>0</v>
      </c>
      <c r="V415" s="51">
        <f t="shared" si="496"/>
        <v>0</v>
      </c>
      <c r="W415" s="34" t="str">
        <f t="shared" si="497"/>
        <v>n/a</v>
      </c>
      <c r="X415" s="34" t="str">
        <f t="shared" si="498"/>
        <v>n/a</v>
      </c>
    </row>
    <row r="416" spans="1:24" hidden="1" outlineLevel="2" x14ac:dyDescent="0.2">
      <c r="A416" s="37">
        <f>+masterfile!B482</f>
        <v>1706</v>
      </c>
      <c r="B416" s="39" t="str">
        <f>+masterfile!D482</f>
        <v>1706 Darlehen Rlz bis 1 J. (sonstige VB)</v>
      </c>
      <c r="D416" s="51">
        <f>+VLOOKUP(A416,'b-data'!A:F,4)</f>
        <v>0</v>
      </c>
      <c r="E416" s="51">
        <f>+VLOOKUP(A416,'b-data'!A:G,5)</f>
        <v>0</v>
      </c>
      <c r="F416" s="51">
        <f>+VLOOKUP(A416,'b-data'!A:F,6)</f>
        <v>0</v>
      </c>
      <c r="G416" s="51">
        <f>+VLOOKUP(A416,'b-data'!A:G,7)</f>
        <v>0</v>
      </c>
      <c r="H416" s="51">
        <f>+VLOOKUP(A416,'b-data'!A:V,22)</f>
        <v>0</v>
      </c>
      <c r="I416" s="51">
        <f t="shared" si="492"/>
        <v>0</v>
      </c>
      <c r="J416" s="51">
        <f>+VLOOKUP(A416,'b-data'!A:BR,66)</f>
        <v>0</v>
      </c>
      <c r="K416" s="51">
        <f>+VLOOKUP(A416,'b-data'!A:BR,68)</f>
        <v>0</v>
      </c>
      <c r="L416" s="51">
        <f>+VLOOKUP(A416,'b-data'!A:BR,70)</f>
        <v>0</v>
      </c>
      <c r="N416" s="51">
        <f>+VLOOKUP(A416,'b-data'!A:BR,21)</f>
        <v>0</v>
      </c>
      <c r="O416" s="51">
        <f>+VLOOKUP(A416,'b-data'!A:BR,51)</f>
        <v>0</v>
      </c>
      <c r="P416" s="51">
        <f>+VLOOKUP(A416,'b-data'!A:BR,36)</f>
        <v>0</v>
      </c>
      <c r="Q416" s="34" t="str">
        <f t="shared" si="493"/>
        <v>n/a</v>
      </c>
      <c r="R416" s="34" t="str">
        <f t="shared" si="494"/>
        <v>n/a</v>
      </c>
      <c r="T416" s="51">
        <f t="shared" si="495"/>
        <v>0</v>
      </c>
      <c r="U416" s="51">
        <f>+VLOOKUP(A416,'b-data'!A:BR,52)</f>
        <v>0</v>
      </c>
      <c r="V416" s="51">
        <f t="shared" si="496"/>
        <v>0</v>
      </c>
      <c r="W416" s="34" t="str">
        <f t="shared" si="497"/>
        <v>n/a</v>
      </c>
      <c r="X416" s="34" t="str">
        <f t="shared" si="498"/>
        <v>n/a</v>
      </c>
    </row>
    <row r="417" spans="1:24" hidden="1" outlineLevel="2" x14ac:dyDescent="0.2">
      <c r="A417" s="37">
        <f>+masterfile!B483</f>
        <v>1707</v>
      </c>
      <c r="B417" s="39" t="str">
        <f>+masterfile!D483</f>
        <v>1707 Darlehen Rlz 1-5 J. (sonstige VB)</v>
      </c>
      <c r="D417" s="51">
        <f>+VLOOKUP(A417,'b-data'!A:F,4)</f>
        <v>0</v>
      </c>
      <c r="E417" s="51">
        <f>+VLOOKUP(A417,'b-data'!A:G,5)</f>
        <v>0</v>
      </c>
      <c r="F417" s="51">
        <f>+VLOOKUP(A417,'b-data'!A:F,6)</f>
        <v>0</v>
      </c>
      <c r="G417" s="51">
        <f>+VLOOKUP(A417,'b-data'!A:G,7)</f>
        <v>0</v>
      </c>
      <c r="H417" s="51">
        <f>+VLOOKUP(A417,'b-data'!A:V,22)</f>
        <v>0</v>
      </c>
      <c r="I417" s="51">
        <f t="shared" si="492"/>
        <v>0</v>
      </c>
      <c r="J417" s="51">
        <f>+VLOOKUP(A417,'b-data'!A:BR,66)</f>
        <v>0</v>
      </c>
      <c r="K417" s="51">
        <f>+VLOOKUP(A417,'b-data'!A:BR,68)</f>
        <v>0</v>
      </c>
      <c r="L417" s="51">
        <f>+VLOOKUP(A417,'b-data'!A:BR,70)</f>
        <v>0</v>
      </c>
      <c r="N417" s="51">
        <f>+VLOOKUP(A417,'b-data'!A:BR,21)</f>
        <v>0</v>
      </c>
      <c r="O417" s="51">
        <f>+VLOOKUP(A417,'b-data'!A:BR,51)</f>
        <v>0</v>
      </c>
      <c r="P417" s="51">
        <f>+VLOOKUP(A417,'b-data'!A:BR,36)</f>
        <v>0</v>
      </c>
      <c r="Q417" s="34" t="str">
        <f t="shared" si="493"/>
        <v>n/a</v>
      </c>
      <c r="R417" s="34" t="str">
        <f t="shared" si="494"/>
        <v>n/a</v>
      </c>
      <c r="T417" s="51">
        <f t="shared" si="495"/>
        <v>0</v>
      </c>
      <c r="U417" s="51">
        <f>+VLOOKUP(A417,'b-data'!A:BR,52)</f>
        <v>0</v>
      </c>
      <c r="V417" s="51">
        <f t="shared" si="496"/>
        <v>0</v>
      </c>
      <c r="W417" s="34" t="str">
        <f t="shared" si="497"/>
        <v>n/a</v>
      </c>
      <c r="X417" s="34" t="str">
        <f t="shared" si="498"/>
        <v>n/a</v>
      </c>
    </row>
    <row r="418" spans="1:24" hidden="1" outlineLevel="2" x14ac:dyDescent="0.2">
      <c r="A418" s="37">
        <f>+masterfile!B484</f>
        <v>1708</v>
      </c>
      <c r="B418" s="39" t="str">
        <f>+masterfile!D484</f>
        <v>1708 Darlehen Rlz &gt; 5 J. (sonstige VB)</v>
      </c>
      <c r="D418" s="51">
        <f>+VLOOKUP(A418,'b-data'!A:F,4)</f>
        <v>0</v>
      </c>
      <c r="E418" s="51">
        <f>+VLOOKUP(A418,'b-data'!A:G,5)</f>
        <v>0</v>
      </c>
      <c r="F418" s="51">
        <f>+VLOOKUP(A418,'b-data'!A:F,6)</f>
        <v>0</v>
      </c>
      <c r="G418" s="51">
        <f>+VLOOKUP(A418,'b-data'!A:G,7)</f>
        <v>0</v>
      </c>
      <c r="H418" s="51">
        <f>+VLOOKUP(A418,'b-data'!A:V,22)</f>
        <v>0</v>
      </c>
      <c r="I418" s="51">
        <f t="shared" si="492"/>
        <v>0</v>
      </c>
      <c r="J418" s="51">
        <f>+VLOOKUP(A418,'b-data'!A:BR,66)</f>
        <v>0</v>
      </c>
      <c r="K418" s="51">
        <f>+VLOOKUP(A418,'b-data'!A:BR,68)</f>
        <v>0</v>
      </c>
      <c r="L418" s="51">
        <f>+VLOOKUP(A418,'b-data'!A:BR,70)</f>
        <v>0</v>
      </c>
      <c r="N418" s="51">
        <f>+VLOOKUP(A418,'b-data'!A:BR,21)</f>
        <v>0</v>
      </c>
      <c r="O418" s="51">
        <f>+VLOOKUP(A418,'b-data'!A:BR,51)</f>
        <v>0</v>
      </c>
      <c r="P418" s="51">
        <f>+VLOOKUP(A418,'b-data'!A:BR,36)</f>
        <v>0</v>
      </c>
      <c r="Q418" s="34" t="str">
        <f t="shared" si="493"/>
        <v>n/a</v>
      </c>
      <c r="R418" s="34" t="str">
        <f t="shared" si="494"/>
        <v>n/a</v>
      </c>
      <c r="T418" s="51">
        <f t="shared" si="495"/>
        <v>0</v>
      </c>
      <c r="U418" s="51">
        <f>+VLOOKUP(A418,'b-data'!A:BR,52)</f>
        <v>0</v>
      </c>
      <c r="V418" s="51">
        <f t="shared" si="496"/>
        <v>0</v>
      </c>
      <c r="W418" s="34" t="str">
        <f t="shared" si="497"/>
        <v>n/a</v>
      </c>
      <c r="X418" s="34" t="str">
        <f t="shared" si="498"/>
        <v>n/a</v>
      </c>
    </row>
    <row r="419" spans="1:24" hidden="1" outlineLevel="2" x14ac:dyDescent="0.2">
      <c r="A419" s="37">
        <f>+masterfile!B485</f>
        <v>1709</v>
      </c>
      <c r="B419" s="39" t="str">
        <f>+masterfile!D485</f>
        <v>1709 Gewinnverfügung stille Gesellschaft.</v>
      </c>
      <c r="D419" s="51">
        <f>+VLOOKUP(A419,'b-data'!A:F,4)</f>
        <v>0</v>
      </c>
      <c r="E419" s="51">
        <f>+VLOOKUP(A419,'b-data'!A:G,5)</f>
        <v>0</v>
      </c>
      <c r="F419" s="51">
        <f>+VLOOKUP(A419,'b-data'!A:F,6)</f>
        <v>0</v>
      </c>
      <c r="G419" s="51">
        <f>+VLOOKUP(A419,'b-data'!A:G,7)</f>
        <v>0</v>
      </c>
      <c r="H419" s="51">
        <f>+VLOOKUP(A419,'b-data'!A:V,22)</f>
        <v>0</v>
      </c>
      <c r="I419" s="51">
        <f t="shared" si="492"/>
        <v>0</v>
      </c>
      <c r="J419" s="51">
        <f>+VLOOKUP(A419,'b-data'!A:BR,66)</f>
        <v>0</v>
      </c>
      <c r="K419" s="51">
        <f>+VLOOKUP(A419,'b-data'!A:BR,68)</f>
        <v>0</v>
      </c>
      <c r="L419" s="51">
        <f>+VLOOKUP(A419,'b-data'!A:BR,70)</f>
        <v>0</v>
      </c>
      <c r="N419" s="51">
        <f>+VLOOKUP(A419,'b-data'!A:BR,21)</f>
        <v>0</v>
      </c>
      <c r="O419" s="51">
        <f>+VLOOKUP(A419,'b-data'!A:BR,51)</f>
        <v>0</v>
      </c>
      <c r="P419" s="51">
        <f>+VLOOKUP(A419,'b-data'!A:BR,36)</f>
        <v>0</v>
      </c>
      <c r="Q419" s="34" t="str">
        <f t="shared" si="493"/>
        <v>n/a</v>
      </c>
      <c r="R419" s="34" t="str">
        <f t="shared" si="494"/>
        <v>n/a</v>
      </c>
      <c r="T419" s="51">
        <f t="shared" si="495"/>
        <v>0</v>
      </c>
      <c r="U419" s="51">
        <f>+VLOOKUP(A419,'b-data'!A:BR,52)</f>
        <v>0</v>
      </c>
      <c r="V419" s="51">
        <f t="shared" si="496"/>
        <v>0</v>
      </c>
      <c r="W419" s="34" t="str">
        <f t="shared" si="497"/>
        <v>n/a</v>
      </c>
      <c r="X419" s="34" t="str">
        <f t="shared" si="498"/>
        <v>n/a</v>
      </c>
    </row>
    <row r="420" spans="1:24" hidden="1" outlineLevel="2" x14ac:dyDescent="0.2">
      <c r="A420" s="37">
        <f>+masterfile!B499</f>
        <v>1730</v>
      </c>
      <c r="B420" s="39" t="str">
        <f>+masterfile!D499</f>
        <v>1730 Kreditkartenabrechnung</v>
      </c>
      <c r="D420" s="51">
        <f>+VLOOKUP(A420,'b-data'!A:F,4)</f>
        <v>0</v>
      </c>
      <c r="E420" s="51">
        <f>+VLOOKUP(A420,'b-data'!A:G,5)</f>
        <v>0</v>
      </c>
      <c r="F420" s="51">
        <f>+VLOOKUP(A420,'b-data'!A:F,6)</f>
        <v>0</v>
      </c>
      <c r="G420" s="51">
        <f>+VLOOKUP(A420,'b-data'!A:G,7)</f>
        <v>0</v>
      </c>
      <c r="H420" s="51">
        <f>+VLOOKUP(A420,'b-data'!A:V,22)</f>
        <v>0</v>
      </c>
      <c r="I420" s="51">
        <f t="shared" si="492"/>
        <v>0</v>
      </c>
      <c r="J420" s="51">
        <f>+VLOOKUP(A420,'b-data'!A:BR,66)</f>
        <v>0</v>
      </c>
      <c r="K420" s="51">
        <f>+VLOOKUP(A420,'b-data'!A:BR,68)</f>
        <v>0</v>
      </c>
      <c r="L420" s="51">
        <f>+VLOOKUP(A420,'b-data'!A:BR,70)</f>
        <v>0</v>
      </c>
      <c r="N420" s="51">
        <f>+VLOOKUP(A420,'b-data'!A:BR,21)</f>
        <v>0</v>
      </c>
      <c r="O420" s="51">
        <f>+VLOOKUP(A420,'b-data'!A:BR,51)</f>
        <v>0</v>
      </c>
      <c r="P420" s="51">
        <f>+VLOOKUP(A420,'b-data'!A:BR,36)</f>
        <v>0</v>
      </c>
      <c r="Q420" s="34" t="str">
        <f t="shared" si="493"/>
        <v>n/a</v>
      </c>
      <c r="R420" s="34" t="str">
        <f t="shared" si="494"/>
        <v>n/a</v>
      </c>
      <c r="T420" s="51">
        <f t="shared" si="495"/>
        <v>0</v>
      </c>
      <c r="U420" s="51">
        <f>+VLOOKUP(A420,'b-data'!A:BR,52)</f>
        <v>0</v>
      </c>
      <c r="V420" s="51">
        <f t="shared" si="496"/>
        <v>0</v>
      </c>
      <c r="W420" s="34" t="str">
        <f t="shared" si="497"/>
        <v>n/a</v>
      </c>
      <c r="X420" s="34" t="str">
        <f t="shared" si="498"/>
        <v>n/a</v>
      </c>
    </row>
    <row r="421" spans="1:24" hidden="1" outlineLevel="2" x14ac:dyDescent="0.2">
      <c r="A421" s="37">
        <f>+masterfile!B500</f>
        <v>1731</v>
      </c>
      <c r="B421" s="39" t="str">
        <f>+masterfile!D500</f>
        <v>1731 Agenturwarenabrechnung (sonstige VB)</v>
      </c>
      <c r="D421" s="51">
        <f>+VLOOKUP(A421,'b-data'!A:F,4)</f>
        <v>0</v>
      </c>
      <c r="E421" s="51">
        <f>+VLOOKUP(A421,'b-data'!A:G,5)</f>
        <v>0</v>
      </c>
      <c r="F421" s="51">
        <f>+VLOOKUP(A421,'b-data'!A:F,6)</f>
        <v>0</v>
      </c>
      <c r="G421" s="51">
        <f>+VLOOKUP(A421,'b-data'!A:G,7)</f>
        <v>0</v>
      </c>
      <c r="H421" s="51">
        <f>+VLOOKUP(A421,'b-data'!A:V,22)</f>
        <v>0</v>
      </c>
      <c r="I421" s="51">
        <f t="shared" si="492"/>
        <v>0</v>
      </c>
      <c r="J421" s="51">
        <f>+VLOOKUP(A421,'b-data'!A:BR,66)</f>
        <v>0</v>
      </c>
      <c r="K421" s="51">
        <f>+VLOOKUP(A421,'b-data'!A:BR,68)</f>
        <v>0</v>
      </c>
      <c r="L421" s="51">
        <f>+VLOOKUP(A421,'b-data'!A:BR,70)</f>
        <v>0</v>
      </c>
      <c r="N421" s="51">
        <f>+VLOOKUP(A421,'b-data'!A:BR,21)</f>
        <v>0</v>
      </c>
      <c r="O421" s="51">
        <f>+VLOOKUP(A421,'b-data'!A:BR,51)</f>
        <v>0</v>
      </c>
      <c r="P421" s="51">
        <f>+VLOOKUP(A421,'b-data'!A:BR,36)</f>
        <v>0</v>
      </c>
      <c r="Q421" s="34" t="str">
        <f t="shared" si="493"/>
        <v>n/a</v>
      </c>
      <c r="R421" s="34" t="str">
        <f t="shared" si="494"/>
        <v>n/a</v>
      </c>
      <c r="T421" s="51">
        <f t="shared" si="495"/>
        <v>0</v>
      </c>
      <c r="U421" s="51">
        <f>+VLOOKUP(A421,'b-data'!A:BR,52)</f>
        <v>0</v>
      </c>
      <c r="V421" s="51">
        <f t="shared" si="496"/>
        <v>0</v>
      </c>
      <c r="W421" s="34" t="str">
        <f t="shared" si="497"/>
        <v>n/a</v>
      </c>
      <c r="X421" s="34" t="str">
        <f t="shared" si="498"/>
        <v>n/a</v>
      </c>
    </row>
    <row r="422" spans="1:24" hidden="1" outlineLevel="2" x14ac:dyDescent="0.2">
      <c r="A422" s="37">
        <f>+masterfile!B501</f>
        <v>1732</v>
      </c>
      <c r="B422" s="39" t="str">
        <f>+masterfile!D501</f>
        <v>1732 Erhaltene Kautionen</v>
      </c>
      <c r="D422" s="51">
        <f>+VLOOKUP(A422,'b-data'!A:F,4)</f>
        <v>0</v>
      </c>
      <c r="E422" s="51">
        <f>+VLOOKUP(A422,'b-data'!A:G,5)</f>
        <v>0</v>
      </c>
      <c r="F422" s="51">
        <f>+VLOOKUP(A422,'b-data'!A:F,6)</f>
        <v>0</v>
      </c>
      <c r="G422" s="51">
        <f>+VLOOKUP(A422,'b-data'!A:G,7)</f>
        <v>0</v>
      </c>
      <c r="H422" s="51">
        <f>+VLOOKUP(A422,'b-data'!A:V,22)</f>
        <v>0</v>
      </c>
      <c r="I422" s="51">
        <f t="shared" si="492"/>
        <v>0</v>
      </c>
      <c r="J422" s="51">
        <f>+VLOOKUP(A422,'b-data'!A:BR,66)</f>
        <v>0</v>
      </c>
      <c r="K422" s="51">
        <f>+VLOOKUP(A422,'b-data'!A:BR,68)</f>
        <v>0</v>
      </c>
      <c r="L422" s="51">
        <f>+VLOOKUP(A422,'b-data'!A:BR,70)</f>
        <v>0</v>
      </c>
      <c r="N422" s="51">
        <f>+VLOOKUP(A422,'b-data'!A:BR,21)</f>
        <v>0</v>
      </c>
      <c r="O422" s="51">
        <f>+VLOOKUP(A422,'b-data'!A:BR,51)</f>
        <v>0</v>
      </c>
      <c r="P422" s="51">
        <f>+VLOOKUP(A422,'b-data'!A:BR,36)</f>
        <v>0</v>
      </c>
      <c r="Q422" s="34" t="str">
        <f t="shared" si="493"/>
        <v>n/a</v>
      </c>
      <c r="R422" s="34" t="str">
        <f t="shared" si="494"/>
        <v>n/a</v>
      </c>
      <c r="T422" s="51">
        <f t="shared" si="495"/>
        <v>0</v>
      </c>
      <c r="U422" s="51">
        <f>+VLOOKUP(A422,'b-data'!A:BR,52)</f>
        <v>0</v>
      </c>
      <c r="V422" s="51">
        <f t="shared" si="496"/>
        <v>0</v>
      </c>
      <c r="W422" s="34" t="str">
        <f t="shared" si="497"/>
        <v>n/a</v>
      </c>
      <c r="X422" s="34" t="str">
        <f t="shared" si="498"/>
        <v>n/a</v>
      </c>
    </row>
    <row r="423" spans="1:24" hidden="1" outlineLevel="2" x14ac:dyDescent="0.2">
      <c r="A423" s="37">
        <f>+masterfile!B502</f>
        <v>1733</v>
      </c>
      <c r="B423" s="39" t="str">
        <f>+masterfile!D502</f>
        <v>1733 Erhaltene Kautionen (bis 1 Jahr)</v>
      </c>
      <c r="D423" s="51">
        <f>+VLOOKUP(A423,'b-data'!A:F,4)</f>
        <v>0</v>
      </c>
      <c r="E423" s="51">
        <f>+VLOOKUP(A423,'b-data'!A:G,5)</f>
        <v>0</v>
      </c>
      <c r="F423" s="51">
        <f>+VLOOKUP(A423,'b-data'!A:F,6)</f>
        <v>0</v>
      </c>
      <c r="G423" s="51">
        <f>+VLOOKUP(A423,'b-data'!A:G,7)</f>
        <v>0</v>
      </c>
      <c r="H423" s="51">
        <f>+VLOOKUP(A423,'b-data'!A:V,22)</f>
        <v>0</v>
      </c>
      <c r="I423" s="51">
        <f t="shared" si="492"/>
        <v>0</v>
      </c>
      <c r="J423" s="51">
        <f>+VLOOKUP(A423,'b-data'!A:BR,66)</f>
        <v>0</v>
      </c>
      <c r="K423" s="51">
        <f>+VLOOKUP(A423,'b-data'!A:BR,68)</f>
        <v>0</v>
      </c>
      <c r="L423" s="51">
        <f>+VLOOKUP(A423,'b-data'!A:BR,70)</f>
        <v>0</v>
      </c>
      <c r="N423" s="51">
        <f>+VLOOKUP(A423,'b-data'!A:BR,21)</f>
        <v>0</v>
      </c>
      <c r="O423" s="51">
        <f>+VLOOKUP(A423,'b-data'!A:BR,51)</f>
        <v>0</v>
      </c>
      <c r="P423" s="51">
        <f>+VLOOKUP(A423,'b-data'!A:BR,36)</f>
        <v>0</v>
      </c>
      <c r="Q423" s="34" t="str">
        <f t="shared" si="493"/>
        <v>n/a</v>
      </c>
      <c r="R423" s="34" t="str">
        <f t="shared" si="494"/>
        <v>n/a</v>
      </c>
      <c r="T423" s="51">
        <f t="shared" si="495"/>
        <v>0</v>
      </c>
      <c r="U423" s="51">
        <f>+VLOOKUP(A423,'b-data'!A:BR,52)</f>
        <v>0</v>
      </c>
      <c r="V423" s="51">
        <f t="shared" si="496"/>
        <v>0</v>
      </c>
      <c r="W423" s="34" t="str">
        <f t="shared" si="497"/>
        <v>n/a</v>
      </c>
      <c r="X423" s="34" t="str">
        <f t="shared" si="498"/>
        <v>n/a</v>
      </c>
    </row>
    <row r="424" spans="1:24" hidden="1" outlineLevel="2" x14ac:dyDescent="0.2">
      <c r="A424" s="37">
        <f>+masterfile!B503</f>
        <v>1734</v>
      </c>
      <c r="B424" s="39" t="str">
        <f>+masterfile!D503</f>
        <v>1734 Erhaltene Kautionen (1-5 Jahre)</v>
      </c>
      <c r="D424" s="51">
        <f>+VLOOKUP(A424,'b-data'!A:F,4)</f>
        <v>0</v>
      </c>
      <c r="E424" s="51">
        <f>+VLOOKUP(A424,'b-data'!A:G,5)</f>
        <v>0</v>
      </c>
      <c r="F424" s="51">
        <f>+VLOOKUP(A424,'b-data'!A:F,6)</f>
        <v>0</v>
      </c>
      <c r="G424" s="51">
        <f>+VLOOKUP(A424,'b-data'!A:G,7)</f>
        <v>0</v>
      </c>
      <c r="H424" s="51">
        <f>+VLOOKUP(A424,'b-data'!A:V,22)</f>
        <v>0</v>
      </c>
      <c r="I424" s="51">
        <f t="shared" si="492"/>
        <v>0</v>
      </c>
      <c r="J424" s="51">
        <f>+VLOOKUP(A424,'b-data'!A:BR,66)</f>
        <v>0</v>
      </c>
      <c r="K424" s="51">
        <f>+VLOOKUP(A424,'b-data'!A:BR,68)</f>
        <v>0</v>
      </c>
      <c r="L424" s="51">
        <f>+VLOOKUP(A424,'b-data'!A:BR,70)</f>
        <v>0</v>
      </c>
      <c r="N424" s="51">
        <f>+VLOOKUP(A424,'b-data'!A:BR,21)</f>
        <v>0</v>
      </c>
      <c r="O424" s="51">
        <f>+VLOOKUP(A424,'b-data'!A:BR,51)</f>
        <v>0</v>
      </c>
      <c r="P424" s="51">
        <f>+VLOOKUP(A424,'b-data'!A:BR,36)</f>
        <v>0</v>
      </c>
      <c r="Q424" s="34" t="str">
        <f t="shared" si="493"/>
        <v>n/a</v>
      </c>
      <c r="R424" s="34" t="str">
        <f t="shared" si="494"/>
        <v>n/a</v>
      </c>
      <c r="T424" s="51">
        <f t="shared" si="495"/>
        <v>0</v>
      </c>
      <c r="U424" s="51">
        <f>+VLOOKUP(A424,'b-data'!A:BR,52)</f>
        <v>0</v>
      </c>
      <c r="V424" s="51">
        <f t="shared" si="496"/>
        <v>0</v>
      </c>
      <c r="W424" s="34" t="str">
        <f t="shared" si="497"/>
        <v>n/a</v>
      </c>
      <c r="X424" s="34" t="str">
        <f t="shared" si="498"/>
        <v>n/a</v>
      </c>
    </row>
    <row r="425" spans="1:24" hidden="1" outlineLevel="2" x14ac:dyDescent="0.2">
      <c r="A425" s="37">
        <f>+masterfile!B504</f>
        <v>1735</v>
      </c>
      <c r="B425" s="39" t="str">
        <f>+masterfile!D504</f>
        <v>1735 Erhaltene Kautionen (größer 5 Jahre)</v>
      </c>
      <c r="C425" s="14"/>
      <c r="D425" s="51">
        <f>+VLOOKUP(A425,'b-data'!A:F,4)</f>
        <v>0</v>
      </c>
      <c r="E425" s="51">
        <f>+VLOOKUP(A425,'b-data'!A:G,5)</f>
        <v>0</v>
      </c>
      <c r="F425" s="51">
        <f>+VLOOKUP(A425,'b-data'!A:F,6)</f>
        <v>0</v>
      </c>
      <c r="G425" s="51">
        <f>+VLOOKUP(A425,'b-data'!A:G,7)</f>
        <v>0</v>
      </c>
      <c r="H425" s="51">
        <f>+VLOOKUP(A425,'b-data'!A:V,22)</f>
        <v>0</v>
      </c>
      <c r="I425" s="51">
        <f t="shared" si="492"/>
        <v>0</v>
      </c>
      <c r="J425" s="51">
        <f>+VLOOKUP(A425,'b-data'!A:BR,66)</f>
        <v>0</v>
      </c>
      <c r="K425" s="51">
        <f>+VLOOKUP(A425,'b-data'!A:BR,68)</f>
        <v>0</v>
      </c>
      <c r="L425" s="51">
        <f>+VLOOKUP(A425,'b-data'!A:BR,70)</f>
        <v>0</v>
      </c>
      <c r="M425" s="14"/>
      <c r="N425" s="51">
        <f>+VLOOKUP(A425,'b-data'!A:BR,21)</f>
        <v>0</v>
      </c>
      <c r="O425" s="51">
        <f>+VLOOKUP(A425,'b-data'!A:BR,51)</f>
        <v>0</v>
      </c>
      <c r="P425" s="51">
        <f>+VLOOKUP(A425,'b-data'!A:BR,36)</f>
        <v>0</v>
      </c>
      <c r="Q425" s="34" t="str">
        <f t="shared" si="493"/>
        <v>n/a</v>
      </c>
      <c r="R425" s="34" t="str">
        <f t="shared" si="494"/>
        <v>n/a</v>
      </c>
      <c r="S425" s="14"/>
      <c r="T425" s="51">
        <f t="shared" si="495"/>
        <v>0</v>
      </c>
      <c r="U425" s="51">
        <f>+VLOOKUP(A425,'b-data'!A:BR,52)</f>
        <v>0</v>
      </c>
      <c r="V425" s="51">
        <f t="shared" si="496"/>
        <v>0</v>
      </c>
      <c r="W425" s="34" t="str">
        <f t="shared" si="497"/>
        <v>n/a</v>
      </c>
      <c r="X425" s="34" t="str">
        <f t="shared" si="498"/>
        <v>n/a</v>
      </c>
    </row>
    <row r="426" spans="1:24" hidden="1" outlineLevel="2" x14ac:dyDescent="0.2">
      <c r="A426" s="37">
        <f>+masterfile!B509</f>
        <v>1740</v>
      </c>
      <c r="B426" s="39" t="str">
        <f>+masterfile!D509</f>
        <v>1740 Verbindlichkeiten aus Lohn und Gehalt</v>
      </c>
      <c r="C426" s="11"/>
      <c r="D426" s="51">
        <f>+VLOOKUP(A426,'b-data'!A:F,4)</f>
        <v>0</v>
      </c>
      <c r="E426" s="51">
        <f>+VLOOKUP(A426,'b-data'!A:G,5)</f>
        <v>0</v>
      </c>
      <c r="F426" s="51">
        <f>+VLOOKUP(A426,'b-data'!A:F,6)</f>
        <v>0</v>
      </c>
      <c r="G426" s="51">
        <f>+VLOOKUP(A426,'b-data'!A:G,7)</f>
        <v>0</v>
      </c>
      <c r="H426" s="51">
        <f>+VLOOKUP(A426,'b-data'!A:V,22)</f>
        <v>0</v>
      </c>
      <c r="I426" s="51">
        <f t="shared" si="492"/>
        <v>0</v>
      </c>
      <c r="J426" s="51">
        <f>+VLOOKUP(A426,'b-data'!A:BR,66)</f>
        <v>0</v>
      </c>
      <c r="K426" s="51">
        <f>+VLOOKUP(A426,'b-data'!A:BR,68)</f>
        <v>0</v>
      </c>
      <c r="L426" s="51">
        <f>+VLOOKUP(A426,'b-data'!A:BR,70)</f>
        <v>0</v>
      </c>
      <c r="M426" s="11"/>
      <c r="N426" s="51">
        <f>+VLOOKUP(A426,'b-data'!A:BR,21)</f>
        <v>0</v>
      </c>
      <c r="O426" s="51">
        <f>+VLOOKUP(A426,'b-data'!A:BR,51)</f>
        <v>0</v>
      </c>
      <c r="P426" s="51">
        <f>+VLOOKUP(A426,'b-data'!A:BR,36)</f>
        <v>0</v>
      </c>
      <c r="Q426" s="34" t="str">
        <f t="shared" si="493"/>
        <v>n/a</v>
      </c>
      <c r="R426" s="34" t="str">
        <f t="shared" si="494"/>
        <v>n/a</v>
      </c>
      <c r="S426" s="11"/>
      <c r="T426" s="51">
        <f t="shared" si="495"/>
        <v>0</v>
      </c>
      <c r="U426" s="51">
        <f>+VLOOKUP(A426,'b-data'!A:BR,52)</f>
        <v>0</v>
      </c>
      <c r="V426" s="51">
        <f t="shared" si="496"/>
        <v>0</v>
      </c>
      <c r="W426" s="34" t="str">
        <f t="shared" si="497"/>
        <v>n/a</v>
      </c>
      <c r="X426" s="34" t="str">
        <f t="shared" si="498"/>
        <v>n/a</v>
      </c>
    </row>
    <row r="427" spans="1:24" hidden="1" outlineLevel="2" x14ac:dyDescent="0.2">
      <c r="A427" s="37">
        <f>+masterfile!B517</f>
        <v>1748</v>
      </c>
      <c r="B427" s="39" t="str">
        <f>+masterfile!D517</f>
        <v>1748 Verbindlichk. Einbehaltung Arbeitnehmer</v>
      </c>
      <c r="C427" s="14"/>
      <c r="D427" s="51">
        <f>+VLOOKUP(A427,'b-data'!A:F,4)</f>
        <v>0</v>
      </c>
      <c r="E427" s="51">
        <f>+VLOOKUP(A427,'b-data'!A:G,5)</f>
        <v>0</v>
      </c>
      <c r="F427" s="51">
        <f>+VLOOKUP(A427,'b-data'!A:F,6)</f>
        <v>0</v>
      </c>
      <c r="G427" s="51">
        <f>+VLOOKUP(A427,'b-data'!A:G,7)</f>
        <v>0</v>
      </c>
      <c r="H427" s="51">
        <f>+VLOOKUP(A427,'b-data'!A:V,22)</f>
        <v>0</v>
      </c>
      <c r="I427" s="51">
        <f t="shared" si="492"/>
        <v>0</v>
      </c>
      <c r="J427" s="51">
        <f>+VLOOKUP(A427,'b-data'!A:BR,66)</f>
        <v>0</v>
      </c>
      <c r="K427" s="51">
        <f>+VLOOKUP(A427,'b-data'!A:BR,68)</f>
        <v>0</v>
      </c>
      <c r="L427" s="51">
        <f>+VLOOKUP(A427,'b-data'!A:BR,70)</f>
        <v>0</v>
      </c>
      <c r="M427" s="14"/>
      <c r="N427" s="51">
        <f>+VLOOKUP(A427,'b-data'!A:BR,21)</f>
        <v>0</v>
      </c>
      <c r="O427" s="51">
        <f>+VLOOKUP(A427,'b-data'!A:BR,51)</f>
        <v>0</v>
      </c>
      <c r="P427" s="51">
        <f>+VLOOKUP(A427,'b-data'!A:BR,36)</f>
        <v>0</v>
      </c>
      <c r="Q427" s="34" t="str">
        <f t="shared" si="493"/>
        <v>n/a</v>
      </c>
      <c r="R427" s="34" t="str">
        <f t="shared" si="494"/>
        <v>n/a</v>
      </c>
      <c r="S427" s="14"/>
      <c r="T427" s="51">
        <f t="shared" si="495"/>
        <v>0</v>
      </c>
      <c r="U427" s="51">
        <f>+VLOOKUP(A427,'b-data'!A:BR,52)</f>
        <v>0</v>
      </c>
      <c r="V427" s="51">
        <f t="shared" si="496"/>
        <v>0</v>
      </c>
      <c r="W427" s="34" t="str">
        <f t="shared" si="497"/>
        <v>n/a</v>
      </c>
      <c r="X427" s="34" t="str">
        <f t="shared" si="498"/>
        <v>n/a</v>
      </c>
    </row>
    <row r="428" spans="1:24" hidden="1" outlineLevel="2" x14ac:dyDescent="0.2">
      <c r="A428" s="37">
        <f>+masterfile!B518</f>
        <v>1749</v>
      </c>
      <c r="B428" s="39" t="str">
        <f>+masterfile!D518</f>
        <v>1749 Verbindl. an FA abzuführender Bauabzug</v>
      </c>
      <c r="C428" s="8"/>
      <c r="D428" s="51">
        <f>+VLOOKUP(A428,'b-data'!A:F,4)</f>
        <v>0</v>
      </c>
      <c r="E428" s="51">
        <f>+VLOOKUP(A428,'b-data'!A:G,5)</f>
        <v>0</v>
      </c>
      <c r="F428" s="51">
        <f>+VLOOKUP(A428,'b-data'!A:F,6)</f>
        <v>0</v>
      </c>
      <c r="G428" s="51">
        <f>+VLOOKUP(A428,'b-data'!A:G,7)</f>
        <v>0</v>
      </c>
      <c r="H428" s="51">
        <f>+VLOOKUP(A428,'b-data'!A:V,22)</f>
        <v>0</v>
      </c>
      <c r="I428" s="51">
        <f t="shared" si="492"/>
        <v>0</v>
      </c>
      <c r="J428" s="51">
        <f>+VLOOKUP(A428,'b-data'!A:BR,66)</f>
        <v>0</v>
      </c>
      <c r="K428" s="51">
        <f>+VLOOKUP(A428,'b-data'!A:BR,68)</f>
        <v>0</v>
      </c>
      <c r="L428" s="51">
        <f>+VLOOKUP(A428,'b-data'!A:BR,70)</f>
        <v>0</v>
      </c>
      <c r="M428" s="8"/>
      <c r="N428" s="51">
        <f>+VLOOKUP(A428,'b-data'!A:BR,21)</f>
        <v>0</v>
      </c>
      <c r="O428" s="51">
        <f>+VLOOKUP(A428,'b-data'!A:BR,51)</f>
        <v>0</v>
      </c>
      <c r="P428" s="51">
        <f>+VLOOKUP(A428,'b-data'!A:BR,36)</f>
        <v>0</v>
      </c>
      <c r="Q428" s="34" t="str">
        <f t="shared" si="493"/>
        <v>n/a</v>
      </c>
      <c r="R428" s="34" t="str">
        <f t="shared" si="494"/>
        <v>n/a</v>
      </c>
      <c r="S428" s="8"/>
      <c r="T428" s="51">
        <f t="shared" si="495"/>
        <v>0</v>
      </c>
      <c r="U428" s="51">
        <f>+VLOOKUP(A428,'b-data'!A:BR,52)</f>
        <v>0</v>
      </c>
      <c r="V428" s="51">
        <f t="shared" si="496"/>
        <v>0</v>
      </c>
      <c r="W428" s="34" t="str">
        <f t="shared" si="497"/>
        <v>n/a</v>
      </c>
      <c r="X428" s="34" t="str">
        <f t="shared" si="498"/>
        <v>n/a</v>
      </c>
    </row>
    <row r="429" spans="1:24" hidden="1" outlineLevel="2" x14ac:dyDescent="0.2">
      <c r="A429" s="37">
        <f>+masterfile!B519</f>
        <v>1750</v>
      </c>
      <c r="B429" s="39" t="str">
        <f>+masterfile!D519</f>
        <v>1750 Verbindlichkeiten a. Vermögensbildung</v>
      </c>
      <c r="D429" s="51">
        <f>+VLOOKUP(A429,'b-data'!A:F,4)</f>
        <v>0</v>
      </c>
      <c r="E429" s="51">
        <f>+VLOOKUP(A429,'b-data'!A:G,5)</f>
        <v>0</v>
      </c>
      <c r="F429" s="51">
        <f>+VLOOKUP(A429,'b-data'!A:F,6)</f>
        <v>0</v>
      </c>
      <c r="G429" s="51">
        <f>+VLOOKUP(A429,'b-data'!A:G,7)</f>
        <v>0</v>
      </c>
      <c r="H429" s="51">
        <f>+VLOOKUP(A429,'b-data'!A:V,22)</f>
        <v>0</v>
      </c>
      <c r="I429" s="51">
        <f t="shared" si="492"/>
        <v>0</v>
      </c>
      <c r="J429" s="51">
        <f>+VLOOKUP(A429,'b-data'!A:BR,66)</f>
        <v>0</v>
      </c>
      <c r="K429" s="51">
        <f>+VLOOKUP(A429,'b-data'!A:BR,68)</f>
        <v>0</v>
      </c>
      <c r="L429" s="51">
        <f>+VLOOKUP(A429,'b-data'!A:BR,70)</f>
        <v>0</v>
      </c>
      <c r="N429" s="51">
        <f>+VLOOKUP(A429,'b-data'!A:BR,21)</f>
        <v>0</v>
      </c>
      <c r="O429" s="51">
        <f>+VLOOKUP(A429,'b-data'!A:BR,51)</f>
        <v>0</v>
      </c>
      <c r="P429" s="51">
        <f>+VLOOKUP(A429,'b-data'!A:BR,36)</f>
        <v>0</v>
      </c>
      <c r="Q429" s="34" t="str">
        <f t="shared" si="493"/>
        <v>n/a</v>
      </c>
      <c r="R429" s="34" t="str">
        <f t="shared" si="494"/>
        <v>n/a</v>
      </c>
      <c r="T429" s="51">
        <f t="shared" si="495"/>
        <v>0</v>
      </c>
      <c r="U429" s="51">
        <f>+VLOOKUP(A429,'b-data'!A:BR,52)</f>
        <v>0</v>
      </c>
      <c r="V429" s="51">
        <f t="shared" si="496"/>
        <v>0</v>
      </c>
      <c r="W429" s="34" t="str">
        <f t="shared" si="497"/>
        <v>n/a</v>
      </c>
      <c r="X429" s="34" t="str">
        <f t="shared" si="498"/>
        <v>n/a</v>
      </c>
    </row>
    <row r="430" spans="1:24" hidden="1" outlineLevel="2" x14ac:dyDescent="0.2">
      <c r="A430" s="37">
        <f>+masterfile!B520</f>
        <v>1751</v>
      </c>
      <c r="B430" s="39" t="str">
        <f>+masterfile!D520</f>
        <v>1751 Verbindlichk. Vermögensbildung(b.1J)</v>
      </c>
      <c r="D430" s="51">
        <f>+VLOOKUP(A430,'b-data'!A:F,4)</f>
        <v>0</v>
      </c>
      <c r="E430" s="51">
        <f>+VLOOKUP(A430,'b-data'!A:G,5)</f>
        <v>0</v>
      </c>
      <c r="F430" s="51">
        <f>+VLOOKUP(A430,'b-data'!A:F,6)</f>
        <v>0</v>
      </c>
      <c r="G430" s="51">
        <f>+VLOOKUP(A430,'b-data'!A:G,7)</f>
        <v>0</v>
      </c>
      <c r="H430" s="51">
        <f>+VLOOKUP(A430,'b-data'!A:V,22)</f>
        <v>0</v>
      </c>
      <c r="I430" s="51">
        <f t="shared" si="492"/>
        <v>0</v>
      </c>
      <c r="J430" s="51">
        <f>+VLOOKUP(A430,'b-data'!A:BR,66)</f>
        <v>0</v>
      </c>
      <c r="K430" s="51">
        <f>+VLOOKUP(A430,'b-data'!A:BR,68)</f>
        <v>0</v>
      </c>
      <c r="L430" s="51">
        <f>+VLOOKUP(A430,'b-data'!A:BR,70)</f>
        <v>0</v>
      </c>
      <c r="N430" s="51">
        <f>+VLOOKUP(A430,'b-data'!A:BR,21)</f>
        <v>0</v>
      </c>
      <c r="O430" s="51">
        <f>+VLOOKUP(A430,'b-data'!A:BR,51)</f>
        <v>0</v>
      </c>
      <c r="P430" s="51">
        <f>+VLOOKUP(A430,'b-data'!A:BR,36)</f>
        <v>0</v>
      </c>
      <c r="Q430" s="34" t="str">
        <f t="shared" si="493"/>
        <v>n/a</v>
      </c>
      <c r="R430" s="34" t="str">
        <f t="shared" si="494"/>
        <v>n/a</v>
      </c>
      <c r="T430" s="51">
        <f t="shared" si="495"/>
        <v>0</v>
      </c>
      <c r="U430" s="51">
        <f>+VLOOKUP(A430,'b-data'!A:BR,52)</f>
        <v>0</v>
      </c>
      <c r="V430" s="51">
        <f t="shared" si="496"/>
        <v>0</v>
      </c>
      <c r="W430" s="34" t="str">
        <f t="shared" si="497"/>
        <v>n/a</v>
      </c>
      <c r="X430" s="34" t="str">
        <f t="shared" si="498"/>
        <v>n/a</v>
      </c>
    </row>
    <row r="431" spans="1:24" hidden="1" outlineLevel="2" x14ac:dyDescent="0.2">
      <c r="A431" s="37">
        <f>+masterfile!B521</f>
        <v>1752</v>
      </c>
      <c r="B431" s="39" t="str">
        <f>+masterfile!D521</f>
        <v>1752 Verbindlichk. Vermögensbildung(1-5J)</v>
      </c>
      <c r="D431" s="51">
        <f>+VLOOKUP(A431,'b-data'!A:F,4)</f>
        <v>0</v>
      </c>
      <c r="E431" s="51">
        <f>+VLOOKUP(A431,'b-data'!A:G,5)</f>
        <v>0</v>
      </c>
      <c r="F431" s="51">
        <f>+VLOOKUP(A431,'b-data'!A:F,6)</f>
        <v>0</v>
      </c>
      <c r="G431" s="51">
        <f>+VLOOKUP(A431,'b-data'!A:G,7)</f>
        <v>0</v>
      </c>
      <c r="H431" s="51">
        <f>+VLOOKUP(A431,'b-data'!A:V,22)</f>
        <v>0</v>
      </c>
      <c r="I431" s="51">
        <f t="shared" si="492"/>
        <v>0</v>
      </c>
      <c r="J431" s="51">
        <f>+VLOOKUP(A431,'b-data'!A:BR,66)</f>
        <v>0</v>
      </c>
      <c r="K431" s="51">
        <f>+VLOOKUP(A431,'b-data'!A:BR,68)</f>
        <v>0</v>
      </c>
      <c r="L431" s="51">
        <f>+VLOOKUP(A431,'b-data'!A:BR,70)</f>
        <v>0</v>
      </c>
      <c r="N431" s="51">
        <f>+VLOOKUP(A431,'b-data'!A:BR,21)</f>
        <v>0</v>
      </c>
      <c r="O431" s="51">
        <f>+VLOOKUP(A431,'b-data'!A:BR,51)</f>
        <v>0</v>
      </c>
      <c r="P431" s="51">
        <f>+VLOOKUP(A431,'b-data'!A:BR,36)</f>
        <v>0</v>
      </c>
      <c r="Q431" s="34" t="str">
        <f t="shared" si="493"/>
        <v>n/a</v>
      </c>
      <c r="R431" s="34" t="str">
        <f t="shared" si="494"/>
        <v>n/a</v>
      </c>
      <c r="T431" s="51">
        <f t="shared" si="495"/>
        <v>0</v>
      </c>
      <c r="U431" s="51">
        <f>+VLOOKUP(A431,'b-data'!A:BR,52)</f>
        <v>0</v>
      </c>
      <c r="V431" s="51">
        <f t="shared" si="496"/>
        <v>0</v>
      </c>
      <c r="W431" s="34" t="str">
        <f t="shared" si="497"/>
        <v>n/a</v>
      </c>
      <c r="X431" s="34" t="str">
        <f t="shared" si="498"/>
        <v>n/a</v>
      </c>
    </row>
    <row r="432" spans="1:24" hidden="1" outlineLevel="2" x14ac:dyDescent="0.2">
      <c r="A432" s="37">
        <f>+masterfile!B522</f>
        <v>1753</v>
      </c>
      <c r="B432" s="39" t="str">
        <f>+masterfile!D522</f>
        <v>1753 Verbindlichk. Vermögensbildung(g.5J)</v>
      </c>
      <c r="D432" s="51">
        <f>+VLOOKUP(A432,'b-data'!A:F,4)</f>
        <v>0</v>
      </c>
      <c r="E432" s="51">
        <f>+VLOOKUP(A432,'b-data'!A:G,5)</f>
        <v>0</v>
      </c>
      <c r="F432" s="51">
        <f>+VLOOKUP(A432,'b-data'!A:F,6)</f>
        <v>0</v>
      </c>
      <c r="G432" s="51">
        <f>+VLOOKUP(A432,'b-data'!A:G,7)</f>
        <v>0</v>
      </c>
      <c r="H432" s="51">
        <f>+VLOOKUP(A432,'b-data'!A:V,22)</f>
        <v>0</v>
      </c>
      <c r="I432" s="51">
        <f t="shared" si="492"/>
        <v>0</v>
      </c>
      <c r="J432" s="51">
        <f>+VLOOKUP(A432,'b-data'!A:BR,66)</f>
        <v>0</v>
      </c>
      <c r="K432" s="51">
        <f>+VLOOKUP(A432,'b-data'!A:BR,68)</f>
        <v>0</v>
      </c>
      <c r="L432" s="51">
        <f>+VLOOKUP(A432,'b-data'!A:BR,70)</f>
        <v>0</v>
      </c>
      <c r="N432" s="51">
        <f>+VLOOKUP(A432,'b-data'!A:BR,21)</f>
        <v>0</v>
      </c>
      <c r="O432" s="51">
        <f>+VLOOKUP(A432,'b-data'!A:BR,51)</f>
        <v>0</v>
      </c>
      <c r="P432" s="51">
        <f>+VLOOKUP(A432,'b-data'!A:BR,36)</f>
        <v>0</v>
      </c>
      <c r="Q432" s="34" t="str">
        <f t="shared" si="493"/>
        <v>n/a</v>
      </c>
      <c r="R432" s="34" t="str">
        <f t="shared" si="494"/>
        <v>n/a</v>
      </c>
      <c r="T432" s="51">
        <f t="shared" si="495"/>
        <v>0</v>
      </c>
      <c r="U432" s="51">
        <f>+VLOOKUP(A432,'b-data'!A:BR,52)</f>
        <v>0</v>
      </c>
      <c r="V432" s="51">
        <f t="shared" si="496"/>
        <v>0</v>
      </c>
      <c r="W432" s="34" t="str">
        <f t="shared" si="497"/>
        <v>n/a</v>
      </c>
      <c r="X432" s="34" t="str">
        <f t="shared" si="498"/>
        <v>n/a</v>
      </c>
    </row>
    <row r="433" spans="1:24" hidden="1" outlineLevel="2" x14ac:dyDescent="0.2">
      <c r="A433" s="37">
        <f>+masterfile!B524</f>
        <v>1755</v>
      </c>
      <c r="B433" s="39" t="str">
        <f>+masterfile!D524</f>
        <v>1755 Lohn- und Gehaltsverrechnungen</v>
      </c>
      <c r="D433" s="51">
        <f>+VLOOKUP(A433,'b-data'!A:F,4)</f>
        <v>0</v>
      </c>
      <c r="E433" s="51">
        <f>+VLOOKUP(A433,'b-data'!A:G,5)</f>
        <v>0</v>
      </c>
      <c r="F433" s="51">
        <f>+VLOOKUP(A433,'b-data'!A:F,6)</f>
        <v>0</v>
      </c>
      <c r="G433" s="51">
        <f>+VLOOKUP(A433,'b-data'!A:G,7)</f>
        <v>0</v>
      </c>
      <c r="H433" s="51">
        <f>+VLOOKUP(A433,'b-data'!A:V,22)</f>
        <v>0</v>
      </c>
      <c r="I433" s="51">
        <f t="shared" si="492"/>
        <v>0</v>
      </c>
      <c r="J433" s="51">
        <f>+VLOOKUP(A433,'b-data'!A:BR,66)</f>
        <v>0</v>
      </c>
      <c r="K433" s="51">
        <f>+VLOOKUP(A433,'b-data'!A:BR,68)</f>
        <v>0</v>
      </c>
      <c r="L433" s="51">
        <f>+VLOOKUP(A433,'b-data'!A:BR,70)</f>
        <v>0</v>
      </c>
      <c r="N433" s="51">
        <f>+VLOOKUP(A433,'b-data'!A:BR,21)</f>
        <v>0</v>
      </c>
      <c r="O433" s="51">
        <f>+VLOOKUP(A433,'b-data'!A:BR,51)</f>
        <v>0</v>
      </c>
      <c r="P433" s="51">
        <f>+VLOOKUP(A433,'b-data'!A:BR,36)</f>
        <v>0</v>
      </c>
      <c r="Q433" s="34" t="str">
        <f t="shared" si="493"/>
        <v>n/a</v>
      </c>
      <c r="R433" s="34" t="str">
        <f t="shared" si="494"/>
        <v>n/a</v>
      </c>
      <c r="T433" s="51">
        <f t="shared" si="495"/>
        <v>0</v>
      </c>
      <c r="U433" s="51">
        <f>+VLOOKUP(A433,'b-data'!A:BR,52)</f>
        <v>0</v>
      </c>
      <c r="V433" s="51">
        <f t="shared" si="496"/>
        <v>0</v>
      </c>
      <c r="W433" s="34" t="str">
        <f t="shared" si="497"/>
        <v>n/a</v>
      </c>
      <c r="X433" s="34" t="str">
        <f t="shared" si="498"/>
        <v>n/a</v>
      </c>
    </row>
    <row r="434" spans="1:24" hidden="1" outlineLevel="2" x14ac:dyDescent="0.2">
      <c r="A434" s="37">
        <f>+masterfile!B525</f>
        <v>1756</v>
      </c>
      <c r="B434" s="39" t="str">
        <f>+masterfile!D525</f>
        <v>1756 Lohn/Gehaltsverrg § 11 (2) f.§ 4(3) EStG</v>
      </c>
      <c r="D434" s="51">
        <f>+VLOOKUP(A434,'b-data'!A:F,4)</f>
        <v>0</v>
      </c>
      <c r="E434" s="51">
        <f>+VLOOKUP(A434,'b-data'!A:G,5)</f>
        <v>0</v>
      </c>
      <c r="F434" s="51">
        <f>+VLOOKUP(A434,'b-data'!A:F,6)</f>
        <v>0</v>
      </c>
      <c r="G434" s="51">
        <f>+VLOOKUP(A434,'b-data'!A:G,7)</f>
        <v>0</v>
      </c>
      <c r="H434" s="51">
        <f>+VLOOKUP(A434,'b-data'!A:V,22)</f>
        <v>0</v>
      </c>
      <c r="I434" s="51">
        <f t="shared" si="492"/>
        <v>0</v>
      </c>
      <c r="J434" s="51">
        <f>+VLOOKUP(A434,'b-data'!A:BR,66)</f>
        <v>0</v>
      </c>
      <c r="K434" s="51">
        <f>+VLOOKUP(A434,'b-data'!A:BR,68)</f>
        <v>0</v>
      </c>
      <c r="L434" s="51">
        <f>+VLOOKUP(A434,'b-data'!A:BR,70)</f>
        <v>0</v>
      </c>
      <c r="N434" s="51">
        <f>+VLOOKUP(A434,'b-data'!A:BR,21)</f>
        <v>0</v>
      </c>
      <c r="O434" s="51">
        <f>+VLOOKUP(A434,'b-data'!A:BR,51)</f>
        <v>0</v>
      </c>
      <c r="P434" s="51">
        <f>+VLOOKUP(A434,'b-data'!A:BR,36)</f>
        <v>0</v>
      </c>
      <c r="Q434" s="34" t="str">
        <f t="shared" si="493"/>
        <v>n/a</v>
      </c>
      <c r="R434" s="34" t="str">
        <f t="shared" si="494"/>
        <v>n/a</v>
      </c>
      <c r="T434" s="51">
        <f t="shared" si="495"/>
        <v>0</v>
      </c>
      <c r="U434" s="51">
        <f>+VLOOKUP(A434,'b-data'!A:BR,52)</f>
        <v>0</v>
      </c>
      <c r="V434" s="51">
        <f t="shared" si="496"/>
        <v>0</v>
      </c>
      <c r="W434" s="34" t="str">
        <f t="shared" si="497"/>
        <v>n/a</v>
      </c>
      <c r="X434" s="34" t="str">
        <f t="shared" si="498"/>
        <v>n/a</v>
      </c>
    </row>
    <row r="435" spans="1:24" hidden="1" outlineLevel="2" x14ac:dyDescent="0.2">
      <c r="A435" s="37">
        <f>+masterfile!B526</f>
        <v>1757</v>
      </c>
      <c r="B435" s="39" t="str">
        <f>+masterfile!D526</f>
        <v>1757 Verbindlichk. gg Gesellschaft/Gesamthand</v>
      </c>
      <c r="D435" s="51">
        <f>+VLOOKUP(A435,'b-data'!A:F,4)</f>
        <v>0</v>
      </c>
      <c r="E435" s="51">
        <f>+VLOOKUP(A435,'b-data'!A:G,5)</f>
        <v>0</v>
      </c>
      <c r="F435" s="51">
        <f>+VLOOKUP(A435,'b-data'!A:F,6)</f>
        <v>0</v>
      </c>
      <c r="G435" s="51">
        <f>+VLOOKUP(A435,'b-data'!A:G,7)</f>
        <v>0</v>
      </c>
      <c r="H435" s="51">
        <f>+VLOOKUP(A435,'b-data'!A:V,22)</f>
        <v>0</v>
      </c>
      <c r="I435" s="51">
        <f t="shared" si="492"/>
        <v>0</v>
      </c>
      <c r="J435" s="51">
        <f>+VLOOKUP(A435,'b-data'!A:BR,66)</f>
        <v>0</v>
      </c>
      <c r="K435" s="51">
        <f>+VLOOKUP(A435,'b-data'!A:BR,68)</f>
        <v>0</v>
      </c>
      <c r="L435" s="51">
        <f>+VLOOKUP(A435,'b-data'!A:BR,70)</f>
        <v>0</v>
      </c>
      <c r="N435" s="51">
        <f>+VLOOKUP(A435,'b-data'!A:BR,21)</f>
        <v>0</v>
      </c>
      <c r="O435" s="51">
        <f>+VLOOKUP(A435,'b-data'!A:BR,51)</f>
        <v>0</v>
      </c>
      <c r="P435" s="51">
        <f>+VLOOKUP(A435,'b-data'!A:BR,36)</f>
        <v>0</v>
      </c>
      <c r="Q435" s="34" t="str">
        <f t="shared" si="493"/>
        <v>n/a</v>
      </c>
      <c r="R435" s="34" t="str">
        <f t="shared" si="494"/>
        <v>n/a</v>
      </c>
      <c r="T435" s="51">
        <f t="shared" si="495"/>
        <v>0</v>
      </c>
      <c r="U435" s="51">
        <f>+VLOOKUP(A435,'b-data'!A:BR,52)</f>
        <v>0</v>
      </c>
      <c r="V435" s="51">
        <f t="shared" si="496"/>
        <v>0</v>
      </c>
      <c r="W435" s="34" t="str">
        <f t="shared" si="497"/>
        <v>n/a</v>
      </c>
      <c r="X435" s="34" t="str">
        <f t="shared" si="498"/>
        <v>n/a</v>
      </c>
    </row>
    <row r="436" spans="1:24" hidden="1" outlineLevel="2" x14ac:dyDescent="0.2">
      <c r="A436" s="37">
        <f>+masterfile!B561</f>
        <v>1792</v>
      </c>
      <c r="B436" s="39" t="str">
        <f>+masterfile!D561</f>
        <v>1792 Sonstige Verrechnung</v>
      </c>
      <c r="D436" s="51">
        <f>+VLOOKUP(A436,'b-data'!A:F,4)</f>
        <v>0</v>
      </c>
      <c r="E436" s="51">
        <f>+VLOOKUP(A436,'b-data'!A:G,5)</f>
        <v>0</v>
      </c>
      <c r="F436" s="51">
        <f>+VLOOKUP(A436,'b-data'!A:F,6)</f>
        <v>0</v>
      </c>
      <c r="G436" s="51">
        <f>+VLOOKUP(A436,'b-data'!A:G,7)</f>
        <v>0</v>
      </c>
      <c r="H436" s="51">
        <f>+VLOOKUP(A436,'b-data'!A:V,22)</f>
        <v>0</v>
      </c>
      <c r="I436" s="51">
        <f t="shared" si="492"/>
        <v>0</v>
      </c>
      <c r="J436" s="51">
        <f>+VLOOKUP(A436,'b-data'!A:BR,66)</f>
        <v>0</v>
      </c>
      <c r="K436" s="51">
        <f>+VLOOKUP(A436,'b-data'!A:BR,68)</f>
        <v>0</v>
      </c>
      <c r="L436" s="51">
        <f>+VLOOKUP(A436,'b-data'!A:BR,70)</f>
        <v>0</v>
      </c>
      <c r="N436" s="51">
        <f>+VLOOKUP(A436,'b-data'!A:BR,21)</f>
        <v>0</v>
      </c>
      <c r="O436" s="51">
        <f>+VLOOKUP(A436,'b-data'!A:BR,51)</f>
        <v>0</v>
      </c>
      <c r="P436" s="51">
        <f>+VLOOKUP(A436,'b-data'!A:BR,36)</f>
        <v>0</v>
      </c>
      <c r="Q436" s="34" t="str">
        <f t="shared" si="493"/>
        <v>n/a</v>
      </c>
      <c r="R436" s="34" t="str">
        <f t="shared" si="494"/>
        <v>n/a</v>
      </c>
      <c r="T436" s="51">
        <f t="shared" si="495"/>
        <v>0</v>
      </c>
      <c r="U436" s="51">
        <f>+VLOOKUP(A436,'b-data'!A:BR,52)</f>
        <v>0</v>
      </c>
      <c r="V436" s="51">
        <f t="shared" si="496"/>
        <v>0</v>
      </c>
      <c r="W436" s="34" t="str">
        <f t="shared" si="497"/>
        <v>n/a</v>
      </c>
      <c r="X436" s="34" t="str">
        <f t="shared" si="498"/>
        <v>n/a</v>
      </c>
    </row>
    <row r="437" spans="1:24" hidden="1" outlineLevel="2" x14ac:dyDescent="0.2">
      <c r="A437" s="37">
        <f>+masterfile!B562</f>
        <v>1793</v>
      </c>
      <c r="B437" s="39" t="str">
        <f>+masterfile!D562</f>
        <v>1793 Verrechnung geleistete Anzahlungen</v>
      </c>
      <c r="D437" s="51">
        <f>+VLOOKUP(A437,'b-data'!A:F,4)</f>
        <v>0</v>
      </c>
      <c r="E437" s="51">
        <f>+VLOOKUP(A437,'b-data'!A:G,5)</f>
        <v>0</v>
      </c>
      <c r="F437" s="51">
        <f>+VLOOKUP(A437,'b-data'!A:F,6)</f>
        <v>0</v>
      </c>
      <c r="G437" s="51">
        <f>+VLOOKUP(A437,'b-data'!A:G,7)</f>
        <v>0</v>
      </c>
      <c r="H437" s="51">
        <f>+VLOOKUP(A437,'b-data'!A:V,22)</f>
        <v>0</v>
      </c>
      <c r="I437" s="51">
        <f t="shared" si="492"/>
        <v>0</v>
      </c>
      <c r="J437" s="51">
        <f>+VLOOKUP(A437,'b-data'!A:BR,66)</f>
        <v>0</v>
      </c>
      <c r="K437" s="51">
        <f>+VLOOKUP(A437,'b-data'!A:BR,68)</f>
        <v>0</v>
      </c>
      <c r="L437" s="51">
        <f>+VLOOKUP(A437,'b-data'!A:BR,70)</f>
        <v>0</v>
      </c>
      <c r="N437" s="51">
        <f>+VLOOKUP(A437,'b-data'!A:BR,21)</f>
        <v>0</v>
      </c>
      <c r="O437" s="51">
        <f>+VLOOKUP(A437,'b-data'!A:BR,51)</f>
        <v>0</v>
      </c>
      <c r="P437" s="51">
        <f>+VLOOKUP(A437,'b-data'!A:BR,36)</f>
        <v>0</v>
      </c>
      <c r="Q437" s="34" t="str">
        <f t="shared" si="493"/>
        <v>n/a</v>
      </c>
      <c r="R437" s="34" t="str">
        <f t="shared" si="494"/>
        <v>n/a</v>
      </c>
      <c r="T437" s="51">
        <f t="shared" si="495"/>
        <v>0</v>
      </c>
      <c r="U437" s="51">
        <f>+VLOOKUP(A437,'b-data'!A:BR,52)</f>
        <v>0</v>
      </c>
      <c r="V437" s="51">
        <f t="shared" si="496"/>
        <v>0</v>
      </c>
      <c r="W437" s="34" t="str">
        <f t="shared" si="497"/>
        <v>n/a</v>
      </c>
      <c r="X437" s="34" t="str">
        <f t="shared" si="498"/>
        <v>n/a</v>
      </c>
    </row>
    <row r="438" spans="1:24" hidden="1" outlineLevel="2" x14ac:dyDescent="0.2">
      <c r="A438" s="37">
        <f>+masterfile!B565</f>
        <v>1796</v>
      </c>
      <c r="B438" s="39" t="str">
        <f>+masterfile!D565</f>
        <v>1796 Ausgegebene Geschenkgutscheine</v>
      </c>
      <c r="D438" s="51">
        <f>+VLOOKUP(A438,'b-data'!A:F,4)</f>
        <v>0</v>
      </c>
      <c r="E438" s="51">
        <f>+VLOOKUP(A438,'b-data'!A:G,5)</f>
        <v>0</v>
      </c>
      <c r="F438" s="51">
        <f>+VLOOKUP(A438,'b-data'!A:F,6)</f>
        <v>0</v>
      </c>
      <c r="G438" s="51">
        <f>+VLOOKUP(A438,'b-data'!A:G,7)</f>
        <v>0</v>
      </c>
      <c r="H438" s="51">
        <f>+VLOOKUP(A438,'b-data'!A:V,22)</f>
        <v>0</v>
      </c>
      <c r="I438" s="51">
        <f t="shared" si="492"/>
        <v>0</v>
      </c>
      <c r="J438" s="51">
        <f>+VLOOKUP(A438,'b-data'!A:BR,66)</f>
        <v>0</v>
      </c>
      <c r="K438" s="51">
        <f>+VLOOKUP(A438,'b-data'!A:BR,68)</f>
        <v>0</v>
      </c>
      <c r="L438" s="51">
        <f>+VLOOKUP(A438,'b-data'!A:BR,70)</f>
        <v>0</v>
      </c>
      <c r="N438" s="51">
        <f>+VLOOKUP(A438,'b-data'!A:BR,21)</f>
        <v>0</v>
      </c>
      <c r="O438" s="51">
        <f>+VLOOKUP(A438,'b-data'!A:BR,51)</f>
        <v>0</v>
      </c>
      <c r="P438" s="51">
        <f>+VLOOKUP(A438,'b-data'!A:BR,36)</f>
        <v>0</v>
      </c>
      <c r="Q438" s="34" t="str">
        <f t="shared" si="493"/>
        <v>n/a</v>
      </c>
      <c r="R438" s="34" t="str">
        <f t="shared" si="494"/>
        <v>n/a</v>
      </c>
      <c r="T438" s="51">
        <f t="shared" si="495"/>
        <v>0</v>
      </c>
      <c r="U438" s="51">
        <f>+VLOOKUP(A438,'b-data'!A:BR,52)</f>
        <v>0</v>
      </c>
      <c r="V438" s="51">
        <f t="shared" si="496"/>
        <v>0</v>
      </c>
      <c r="W438" s="34" t="str">
        <f t="shared" si="497"/>
        <v>n/a</v>
      </c>
      <c r="X438" s="34" t="str">
        <f t="shared" si="498"/>
        <v>n/a</v>
      </c>
    </row>
    <row r="439" spans="1:24" hidden="1" outlineLevel="2" x14ac:dyDescent="0.2">
      <c r="B439" s="38"/>
      <c r="D439" s="51"/>
      <c r="E439" s="51"/>
      <c r="F439" s="51"/>
      <c r="G439" s="51"/>
      <c r="H439" s="51"/>
      <c r="I439" s="51"/>
      <c r="J439" s="51"/>
      <c r="K439" s="51"/>
      <c r="L439" s="51"/>
      <c r="N439" s="51"/>
      <c r="O439" s="51"/>
      <c r="P439" s="51"/>
      <c r="T439" s="51"/>
      <c r="U439" s="51"/>
      <c r="V439" s="51"/>
    </row>
    <row r="440" spans="1:24" hidden="1" outlineLevel="2" collapsed="1" x14ac:dyDescent="0.2">
      <c r="A440" s="37" t="s">
        <v>264</v>
      </c>
      <c r="B440" s="39" t="str">
        <f>+dict!C1658</f>
        <v>Verbindlichkeiten aus Steuern</v>
      </c>
      <c r="D440" s="51">
        <f>+SUM(D441:D478)</f>
        <v>0</v>
      </c>
      <c r="E440" s="51">
        <f t="shared" ref="E440" si="499">+SUM(E441:E478)</f>
        <v>0</v>
      </c>
      <c r="F440" s="51">
        <f>+SUM(F441:F478)</f>
        <v>0</v>
      </c>
      <c r="G440" s="51">
        <f t="shared" ref="G440:L440" si="500">+SUM(G441:G478)</f>
        <v>0</v>
      </c>
      <c r="H440" s="51">
        <f t="shared" si="500"/>
        <v>0</v>
      </c>
      <c r="I440" s="51">
        <f t="shared" si="500"/>
        <v>0</v>
      </c>
      <c r="J440" s="51">
        <f t="shared" si="500"/>
        <v>0</v>
      </c>
      <c r="K440" s="51">
        <f t="shared" si="500"/>
        <v>0</v>
      </c>
      <c r="L440" s="51">
        <f t="shared" si="500"/>
        <v>0</v>
      </c>
      <c r="N440" s="51">
        <f t="shared" ref="N440:P440" si="501">+SUM(N441:N478)</f>
        <v>0</v>
      </c>
      <c r="O440" s="51">
        <f t="shared" si="501"/>
        <v>0</v>
      </c>
      <c r="P440" s="51">
        <f t="shared" si="501"/>
        <v>0</v>
      </c>
      <c r="Q440" s="34" t="str">
        <f t="shared" ref="Q440" si="502">IFERROR(P440/O440-1,"n/a")</f>
        <v>n/a</v>
      </c>
      <c r="R440" s="34" t="str">
        <f t="shared" ref="R440" si="503">IFERROR(P440/N440-1,"n/a")</f>
        <v>n/a</v>
      </c>
      <c r="T440" s="51">
        <f t="shared" ref="T440:V440" si="504">+SUM(T441:T478)</f>
        <v>0</v>
      </c>
      <c r="U440" s="51">
        <f t="shared" si="504"/>
        <v>0</v>
      </c>
      <c r="V440" s="51">
        <f t="shared" si="504"/>
        <v>0</v>
      </c>
      <c r="W440" s="34" t="str">
        <f t="shared" ref="W440" si="505">IFERROR(V440/U440-1,"n/a")</f>
        <v>n/a</v>
      </c>
      <c r="X440" s="34" t="str">
        <f t="shared" ref="X440" si="506">IFERROR(V440/T440-1,"n/a")</f>
        <v>n/a</v>
      </c>
    </row>
    <row r="441" spans="1:24" hidden="1" outlineLevel="3" x14ac:dyDescent="0.2">
      <c r="A441" s="37">
        <f>+masterfile!B496</f>
        <v>1725</v>
      </c>
      <c r="B441" s="41" t="str">
        <f>+masterfile!D496</f>
        <v>1725 USt fällig Folg.per.§§13(1) u.13b(2)UStG</v>
      </c>
      <c r="D441" s="51">
        <f>+VLOOKUP(A441,'b-data'!A:F,4)</f>
        <v>0</v>
      </c>
      <c r="E441" s="51">
        <f>+VLOOKUP(A441,'b-data'!A:G,5)</f>
        <v>0</v>
      </c>
      <c r="F441" s="51">
        <f>+VLOOKUP(A441,'b-data'!A:F,6)</f>
        <v>0</v>
      </c>
      <c r="G441" s="51">
        <f>+VLOOKUP(A441,'b-data'!A:G,7)</f>
        <v>0</v>
      </c>
      <c r="H441" s="51">
        <f>+VLOOKUP(A441,'b-data'!A:V,22)</f>
        <v>0</v>
      </c>
      <c r="I441" s="51">
        <f t="shared" ref="I441:I477" si="507">+U441+P441-O441</f>
        <v>0</v>
      </c>
      <c r="J441" s="51">
        <f>+VLOOKUP(A441,'b-data'!A:BR,66)</f>
        <v>0</v>
      </c>
      <c r="K441" s="51">
        <f>+VLOOKUP(A441,'b-data'!A:BR,68)</f>
        <v>0</v>
      </c>
      <c r="L441" s="51">
        <f>+VLOOKUP(A441,'b-data'!A:BR,70)</f>
        <v>0</v>
      </c>
      <c r="N441" s="51">
        <f>+VLOOKUP(A441,'b-data'!A:BR,21)</f>
        <v>0</v>
      </c>
      <c r="O441" s="51">
        <f>+VLOOKUP(A441,'b-data'!A:BR,51)</f>
        <v>0</v>
      </c>
      <c r="P441" s="51">
        <f>+VLOOKUP(A441,'b-data'!A:BR,36)</f>
        <v>0</v>
      </c>
      <c r="Q441" s="34" t="str">
        <f t="shared" ref="Q441:Q477" si="508">IFERROR(P441/O441-1,"n/a")</f>
        <v>n/a</v>
      </c>
      <c r="R441" s="34" t="str">
        <f t="shared" ref="R441:R477" si="509">IFERROR(P441/N441-1,"n/a")</f>
        <v>n/a</v>
      </c>
      <c r="T441" s="51">
        <f t="shared" ref="T441:T477" si="510">+H441</f>
        <v>0</v>
      </c>
      <c r="U441" s="51">
        <f>+VLOOKUP(A441,'b-data'!A:BR,52)</f>
        <v>0</v>
      </c>
      <c r="V441" s="51">
        <f t="shared" ref="V441:V477" si="511">+I441</f>
        <v>0</v>
      </c>
      <c r="W441" s="34" t="str">
        <f t="shared" ref="W441:W477" si="512">IFERROR(V441/U441-1,"n/a")</f>
        <v>n/a</v>
      </c>
      <c r="X441" s="34" t="str">
        <f t="shared" ref="X441:X477" si="513">IFERROR(V441/T441-1,"n/a")</f>
        <v>n/a</v>
      </c>
    </row>
    <row r="442" spans="1:24" hidden="1" outlineLevel="3" x14ac:dyDescent="0.2">
      <c r="A442" s="37">
        <f>+masterfile!B497</f>
        <v>1728</v>
      </c>
      <c r="B442" s="41" t="str">
        <f>+masterfile!D497</f>
        <v>1728 USt im and. EU-Land stpfl.elektr. Leistg</v>
      </c>
      <c r="D442" s="51">
        <f>+VLOOKUP(A442,'b-data'!A:F,4)</f>
        <v>0</v>
      </c>
      <c r="E442" s="51">
        <f>+VLOOKUP(A442,'b-data'!A:G,5)</f>
        <v>0</v>
      </c>
      <c r="F442" s="51">
        <f>+VLOOKUP(A442,'b-data'!A:F,6)</f>
        <v>0</v>
      </c>
      <c r="G442" s="51">
        <f>+VLOOKUP(A442,'b-data'!A:G,7)</f>
        <v>0</v>
      </c>
      <c r="H442" s="51">
        <f>+VLOOKUP(A442,'b-data'!A:V,22)</f>
        <v>0</v>
      </c>
      <c r="I442" s="51">
        <f t="shared" si="507"/>
        <v>0</v>
      </c>
      <c r="J442" s="51">
        <f>+VLOOKUP(A442,'b-data'!A:BR,66)</f>
        <v>0</v>
      </c>
      <c r="K442" s="51">
        <f>+VLOOKUP(A442,'b-data'!A:BR,68)</f>
        <v>0</v>
      </c>
      <c r="L442" s="51">
        <f>+VLOOKUP(A442,'b-data'!A:BR,70)</f>
        <v>0</v>
      </c>
      <c r="N442" s="51">
        <f>+VLOOKUP(A442,'b-data'!A:BR,21)</f>
        <v>0</v>
      </c>
      <c r="O442" s="51">
        <f>+VLOOKUP(A442,'b-data'!A:BR,51)</f>
        <v>0</v>
      </c>
      <c r="P442" s="51">
        <f>+VLOOKUP(A442,'b-data'!A:BR,36)</f>
        <v>0</v>
      </c>
      <c r="Q442" s="34" t="str">
        <f t="shared" si="508"/>
        <v>n/a</v>
      </c>
      <c r="R442" s="34" t="str">
        <f t="shared" si="509"/>
        <v>n/a</v>
      </c>
      <c r="T442" s="51">
        <f t="shared" si="510"/>
        <v>0</v>
      </c>
      <c r="U442" s="51">
        <f>+VLOOKUP(A442,'b-data'!A:BR,52)</f>
        <v>0</v>
      </c>
      <c r="V442" s="51">
        <f t="shared" si="511"/>
        <v>0</v>
      </c>
      <c r="W442" s="34" t="str">
        <f t="shared" si="512"/>
        <v>n/a</v>
      </c>
      <c r="X442" s="34" t="str">
        <f t="shared" si="513"/>
        <v>n/a</v>
      </c>
    </row>
    <row r="443" spans="1:24" hidden="1" outlineLevel="3" x14ac:dyDescent="0.2">
      <c r="A443" s="37">
        <f>+masterfile!B498</f>
        <v>1729</v>
      </c>
      <c r="B443" s="41" t="str">
        <f>+masterfile!D498</f>
        <v>1729 Steuerzahlg aus im and.EU-Land stpfl.DL</v>
      </c>
      <c r="D443" s="51">
        <f>+VLOOKUP(A443,'b-data'!A:F,4)</f>
        <v>0</v>
      </c>
      <c r="E443" s="51">
        <f>+VLOOKUP(A443,'b-data'!A:G,5)</f>
        <v>0</v>
      </c>
      <c r="F443" s="51">
        <f>+VLOOKUP(A443,'b-data'!A:F,6)</f>
        <v>0</v>
      </c>
      <c r="G443" s="51">
        <f>+VLOOKUP(A443,'b-data'!A:G,7)</f>
        <v>0</v>
      </c>
      <c r="H443" s="51">
        <f>+VLOOKUP(A443,'b-data'!A:V,22)</f>
        <v>0</v>
      </c>
      <c r="I443" s="51">
        <f t="shared" si="507"/>
        <v>0</v>
      </c>
      <c r="J443" s="51">
        <f>+VLOOKUP(A443,'b-data'!A:BR,66)</f>
        <v>0</v>
      </c>
      <c r="K443" s="51">
        <f>+VLOOKUP(A443,'b-data'!A:BR,68)</f>
        <v>0</v>
      </c>
      <c r="L443" s="51">
        <f>+VLOOKUP(A443,'b-data'!A:BR,70)</f>
        <v>0</v>
      </c>
      <c r="N443" s="51">
        <f>+VLOOKUP(A443,'b-data'!A:BR,21)</f>
        <v>0</v>
      </c>
      <c r="O443" s="51">
        <f>+VLOOKUP(A443,'b-data'!A:BR,51)</f>
        <v>0</v>
      </c>
      <c r="P443" s="51">
        <f>+VLOOKUP(A443,'b-data'!A:BR,36)</f>
        <v>0</v>
      </c>
      <c r="Q443" s="34" t="str">
        <f t="shared" si="508"/>
        <v>n/a</v>
      </c>
      <c r="R443" s="34" t="str">
        <f t="shared" si="509"/>
        <v>n/a</v>
      </c>
      <c r="T443" s="51">
        <f t="shared" si="510"/>
        <v>0</v>
      </c>
      <c r="U443" s="51">
        <f>+VLOOKUP(A443,'b-data'!A:BR,52)</f>
        <v>0</v>
      </c>
      <c r="V443" s="51">
        <f t="shared" si="511"/>
        <v>0</v>
      </c>
      <c r="W443" s="34" t="str">
        <f t="shared" si="512"/>
        <v>n/a</v>
      </c>
      <c r="X443" s="34" t="str">
        <f t="shared" si="513"/>
        <v>n/a</v>
      </c>
    </row>
    <row r="444" spans="1:24" hidden="1" outlineLevel="3" x14ac:dyDescent="0.2">
      <c r="A444" s="37">
        <f>+masterfile!B505</f>
        <v>1736</v>
      </c>
      <c r="B444" s="41" t="str">
        <f>+masterfile!D505</f>
        <v>1736 Verbindl. Steuern und Abgaben</v>
      </c>
      <c r="D444" s="51">
        <f>+VLOOKUP(A444,'b-data'!A:F,4)</f>
        <v>0</v>
      </c>
      <c r="E444" s="51">
        <f>+VLOOKUP(A444,'b-data'!A:G,5)</f>
        <v>0</v>
      </c>
      <c r="F444" s="51">
        <f>+VLOOKUP(A444,'b-data'!A:F,6)</f>
        <v>0</v>
      </c>
      <c r="G444" s="51">
        <f>+VLOOKUP(A444,'b-data'!A:G,7)</f>
        <v>0</v>
      </c>
      <c r="H444" s="51">
        <f>+VLOOKUP(A444,'b-data'!A:V,22)</f>
        <v>0</v>
      </c>
      <c r="I444" s="51">
        <f t="shared" si="507"/>
        <v>0</v>
      </c>
      <c r="J444" s="51">
        <f>+VLOOKUP(A444,'b-data'!A:BR,66)</f>
        <v>0</v>
      </c>
      <c r="K444" s="51">
        <f>+VLOOKUP(A444,'b-data'!A:BR,68)</f>
        <v>0</v>
      </c>
      <c r="L444" s="51">
        <f>+VLOOKUP(A444,'b-data'!A:BR,70)</f>
        <v>0</v>
      </c>
      <c r="N444" s="51">
        <f>+VLOOKUP(A444,'b-data'!A:BR,21)</f>
        <v>0</v>
      </c>
      <c r="O444" s="51">
        <f>+VLOOKUP(A444,'b-data'!A:BR,51)</f>
        <v>0</v>
      </c>
      <c r="P444" s="51">
        <f>+VLOOKUP(A444,'b-data'!A:BR,36)</f>
        <v>0</v>
      </c>
      <c r="Q444" s="34" t="str">
        <f t="shared" si="508"/>
        <v>n/a</v>
      </c>
      <c r="R444" s="34" t="str">
        <f t="shared" si="509"/>
        <v>n/a</v>
      </c>
      <c r="T444" s="51">
        <f t="shared" si="510"/>
        <v>0</v>
      </c>
      <c r="U444" s="51">
        <f>+VLOOKUP(A444,'b-data'!A:BR,52)</f>
        <v>0</v>
      </c>
      <c r="V444" s="51">
        <f t="shared" si="511"/>
        <v>0</v>
      </c>
      <c r="W444" s="34" t="str">
        <f t="shared" si="512"/>
        <v>n/a</v>
      </c>
      <c r="X444" s="34" t="str">
        <f t="shared" si="513"/>
        <v>n/a</v>
      </c>
    </row>
    <row r="445" spans="1:24" hidden="1" outlineLevel="3" x14ac:dyDescent="0.2">
      <c r="A445" s="37">
        <f>+masterfile!B506</f>
        <v>1737</v>
      </c>
      <c r="B445" s="41" t="str">
        <f>+masterfile!D506</f>
        <v>1737 Verbindl. Steuern und Abgaben (b. 1 J)</v>
      </c>
      <c r="D445" s="51">
        <f>+VLOOKUP(A445,'b-data'!A:F,4)</f>
        <v>0</v>
      </c>
      <c r="E445" s="51">
        <f>+VLOOKUP(A445,'b-data'!A:G,5)</f>
        <v>0</v>
      </c>
      <c r="F445" s="51">
        <f>+VLOOKUP(A445,'b-data'!A:F,6)</f>
        <v>0</v>
      </c>
      <c r="G445" s="51">
        <f>+VLOOKUP(A445,'b-data'!A:G,7)</f>
        <v>0</v>
      </c>
      <c r="H445" s="51">
        <f>+VLOOKUP(A445,'b-data'!A:V,22)</f>
        <v>0</v>
      </c>
      <c r="I445" s="51">
        <f t="shared" si="507"/>
        <v>0</v>
      </c>
      <c r="J445" s="51">
        <f>+VLOOKUP(A445,'b-data'!A:BR,66)</f>
        <v>0</v>
      </c>
      <c r="K445" s="51">
        <f>+VLOOKUP(A445,'b-data'!A:BR,68)</f>
        <v>0</v>
      </c>
      <c r="L445" s="51">
        <f>+VLOOKUP(A445,'b-data'!A:BR,70)</f>
        <v>0</v>
      </c>
      <c r="N445" s="51">
        <f>+VLOOKUP(A445,'b-data'!A:BR,21)</f>
        <v>0</v>
      </c>
      <c r="O445" s="51">
        <f>+VLOOKUP(A445,'b-data'!A:BR,51)</f>
        <v>0</v>
      </c>
      <c r="P445" s="51">
        <f>+VLOOKUP(A445,'b-data'!A:BR,36)</f>
        <v>0</v>
      </c>
      <c r="Q445" s="34" t="str">
        <f t="shared" si="508"/>
        <v>n/a</v>
      </c>
      <c r="R445" s="34" t="str">
        <f t="shared" si="509"/>
        <v>n/a</v>
      </c>
      <c r="T445" s="51">
        <f t="shared" si="510"/>
        <v>0</v>
      </c>
      <c r="U445" s="51">
        <f>+VLOOKUP(A445,'b-data'!A:BR,52)</f>
        <v>0</v>
      </c>
      <c r="V445" s="51">
        <f t="shared" si="511"/>
        <v>0</v>
      </c>
      <c r="W445" s="34" t="str">
        <f t="shared" si="512"/>
        <v>n/a</v>
      </c>
      <c r="X445" s="34" t="str">
        <f t="shared" si="513"/>
        <v>n/a</v>
      </c>
    </row>
    <row r="446" spans="1:24" hidden="1" outlineLevel="3" x14ac:dyDescent="0.2">
      <c r="A446" s="37">
        <f>+masterfile!B507</f>
        <v>1738</v>
      </c>
      <c r="B446" s="41" t="str">
        <f>+masterfile!D507</f>
        <v>1738 Verbindl. Steuern und Abgaben (1-5 J)</v>
      </c>
      <c r="D446" s="51">
        <f>+VLOOKUP(A446,'b-data'!A:F,4)</f>
        <v>0</v>
      </c>
      <c r="E446" s="51">
        <f>+VLOOKUP(A446,'b-data'!A:G,5)</f>
        <v>0</v>
      </c>
      <c r="F446" s="51">
        <f>+VLOOKUP(A446,'b-data'!A:F,6)</f>
        <v>0</v>
      </c>
      <c r="G446" s="51">
        <f>+VLOOKUP(A446,'b-data'!A:G,7)</f>
        <v>0</v>
      </c>
      <c r="H446" s="51">
        <f>+VLOOKUP(A446,'b-data'!A:V,22)</f>
        <v>0</v>
      </c>
      <c r="I446" s="51">
        <f t="shared" si="507"/>
        <v>0</v>
      </c>
      <c r="J446" s="51">
        <f>+VLOOKUP(A446,'b-data'!A:BR,66)</f>
        <v>0</v>
      </c>
      <c r="K446" s="51">
        <f>+VLOOKUP(A446,'b-data'!A:BR,68)</f>
        <v>0</v>
      </c>
      <c r="L446" s="51">
        <f>+VLOOKUP(A446,'b-data'!A:BR,70)</f>
        <v>0</v>
      </c>
      <c r="N446" s="51">
        <f>+VLOOKUP(A446,'b-data'!A:BR,21)</f>
        <v>0</v>
      </c>
      <c r="O446" s="51">
        <f>+VLOOKUP(A446,'b-data'!A:BR,51)</f>
        <v>0</v>
      </c>
      <c r="P446" s="51">
        <f>+VLOOKUP(A446,'b-data'!A:BR,36)</f>
        <v>0</v>
      </c>
      <c r="Q446" s="34" t="str">
        <f t="shared" si="508"/>
        <v>n/a</v>
      </c>
      <c r="R446" s="34" t="str">
        <f t="shared" si="509"/>
        <v>n/a</v>
      </c>
      <c r="T446" s="51">
        <f t="shared" si="510"/>
        <v>0</v>
      </c>
      <c r="U446" s="51">
        <f>+VLOOKUP(A446,'b-data'!A:BR,52)</f>
        <v>0</v>
      </c>
      <c r="V446" s="51">
        <f t="shared" si="511"/>
        <v>0</v>
      </c>
      <c r="W446" s="34" t="str">
        <f t="shared" si="512"/>
        <v>n/a</v>
      </c>
      <c r="X446" s="34" t="str">
        <f t="shared" si="513"/>
        <v>n/a</v>
      </c>
    </row>
    <row r="447" spans="1:24" hidden="1" outlineLevel="3" x14ac:dyDescent="0.2">
      <c r="A447" s="37">
        <f>+masterfile!B508</f>
        <v>1739</v>
      </c>
      <c r="B447" s="41" t="str">
        <f>+masterfile!D508</f>
        <v>1739 Verbindl. Steuern und Abgaben (g. 5 J)</v>
      </c>
      <c r="D447" s="51">
        <f>+VLOOKUP(A447,'b-data'!A:F,4)</f>
        <v>0</v>
      </c>
      <c r="E447" s="51">
        <f>+VLOOKUP(A447,'b-data'!A:G,5)</f>
        <v>0</v>
      </c>
      <c r="F447" s="51">
        <f>+VLOOKUP(A447,'b-data'!A:F,6)</f>
        <v>0</v>
      </c>
      <c r="G447" s="51">
        <f>+VLOOKUP(A447,'b-data'!A:G,7)</f>
        <v>0</v>
      </c>
      <c r="H447" s="51">
        <f>+VLOOKUP(A447,'b-data'!A:V,22)</f>
        <v>0</v>
      </c>
      <c r="I447" s="51">
        <f t="shared" si="507"/>
        <v>0</v>
      </c>
      <c r="J447" s="51">
        <f>+VLOOKUP(A447,'b-data'!A:BR,66)</f>
        <v>0</v>
      </c>
      <c r="K447" s="51">
        <f>+VLOOKUP(A447,'b-data'!A:BR,68)</f>
        <v>0</v>
      </c>
      <c r="L447" s="51">
        <f>+VLOOKUP(A447,'b-data'!A:BR,70)</f>
        <v>0</v>
      </c>
      <c r="N447" s="51">
        <f>+VLOOKUP(A447,'b-data'!A:BR,21)</f>
        <v>0</v>
      </c>
      <c r="O447" s="51">
        <f>+VLOOKUP(A447,'b-data'!A:BR,51)</f>
        <v>0</v>
      </c>
      <c r="P447" s="51">
        <f>+VLOOKUP(A447,'b-data'!A:BR,36)</f>
        <v>0</v>
      </c>
      <c r="Q447" s="34" t="str">
        <f t="shared" si="508"/>
        <v>n/a</v>
      </c>
      <c r="R447" s="34" t="str">
        <f t="shared" si="509"/>
        <v>n/a</v>
      </c>
      <c r="T447" s="51">
        <f t="shared" si="510"/>
        <v>0</v>
      </c>
      <c r="U447" s="51">
        <f>+VLOOKUP(A447,'b-data'!A:BR,52)</f>
        <v>0</v>
      </c>
      <c r="V447" s="51">
        <f t="shared" si="511"/>
        <v>0</v>
      </c>
      <c r="W447" s="34" t="str">
        <f t="shared" si="512"/>
        <v>n/a</v>
      </c>
      <c r="X447" s="34" t="str">
        <f t="shared" si="513"/>
        <v>n/a</v>
      </c>
    </row>
    <row r="448" spans="1:24" hidden="1" outlineLevel="3" x14ac:dyDescent="0.2">
      <c r="A448" s="37">
        <f>+masterfile!B510</f>
        <v>1741</v>
      </c>
      <c r="B448" s="41" t="str">
        <f>+masterfile!D510</f>
        <v>1741 Verbindlichk. Lohn- und Kirchensteuer</v>
      </c>
      <c r="D448" s="51">
        <f>+VLOOKUP(A448,'b-data'!A:F,4)</f>
        <v>0</v>
      </c>
      <c r="E448" s="51">
        <f>+VLOOKUP(A448,'b-data'!A:G,5)</f>
        <v>0</v>
      </c>
      <c r="F448" s="51">
        <f>+VLOOKUP(A448,'b-data'!A:F,6)</f>
        <v>0</v>
      </c>
      <c r="G448" s="51">
        <f>+VLOOKUP(A448,'b-data'!A:G,7)</f>
        <v>0</v>
      </c>
      <c r="H448" s="51">
        <f>+VLOOKUP(A448,'b-data'!A:V,22)</f>
        <v>0</v>
      </c>
      <c r="I448" s="51">
        <f t="shared" si="507"/>
        <v>0</v>
      </c>
      <c r="J448" s="51">
        <f>+VLOOKUP(A448,'b-data'!A:BR,66)</f>
        <v>0</v>
      </c>
      <c r="K448" s="51">
        <f>+VLOOKUP(A448,'b-data'!A:BR,68)</f>
        <v>0</v>
      </c>
      <c r="L448" s="51">
        <f>+VLOOKUP(A448,'b-data'!A:BR,70)</f>
        <v>0</v>
      </c>
      <c r="N448" s="51">
        <f>+VLOOKUP(A448,'b-data'!A:BR,21)</f>
        <v>0</v>
      </c>
      <c r="O448" s="51">
        <f>+VLOOKUP(A448,'b-data'!A:BR,51)</f>
        <v>0</v>
      </c>
      <c r="P448" s="51">
        <f>+VLOOKUP(A448,'b-data'!A:BR,36)</f>
        <v>0</v>
      </c>
      <c r="Q448" s="34" t="str">
        <f t="shared" si="508"/>
        <v>n/a</v>
      </c>
      <c r="R448" s="34" t="str">
        <f t="shared" si="509"/>
        <v>n/a</v>
      </c>
      <c r="T448" s="51">
        <f t="shared" si="510"/>
        <v>0</v>
      </c>
      <c r="U448" s="51">
        <f>+VLOOKUP(A448,'b-data'!A:BR,52)</f>
        <v>0</v>
      </c>
      <c r="V448" s="51">
        <f t="shared" si="511"/>
        <v>0</v>
      </c>
      <c r="W448" s="34" t="str">
        <f t="shared" si="512"/>
        <v>n/a</v>
      </c>
      <c r="X448" s="34" t="str">
        <f t="shared" si="513"/>
        <v>n/a</v>
      </c>
    </row>
    <row r="449" spans="1:24" hidden="1" outlineLevel="3" x14ac:dyDescent="0.2">
      <c r="A449" s="37">
        <f>+masterfile!B515</f>
        <v>1746</v>
      </c>
      <c r="B449" s="41" t="str">
        <f>+masterfile!D515</f>
        <v>1746 Verbindlichk. a.Einbehaltung (KapESt)</v>
      </c>
      <c r="D449" s="51">
        <f>+VLOOKUP(A449,'b-data'!A:F,4)</f>
        <v>0</v>
      </c>
      <c r="E449" s="51">
        <f>+VLOOKUP(A449,'b-data'!A:G,5)</f>
        <v>0</v>
      </c>
      <c r="F449" s="51">
        <f>+VLOOKUP(A449,'b-data'!A:F,6)</f>
        <v>0</v>
      </c>
      <c r="G449" s="51">
        <f>+VLOOKUP(A449,'b-data'!A:G,7)</f>
        <v>0</v>
      </c>
      <c r="H449" s="51">
        <f>+VLOOKUP(A449,'b-data'!A:V,22)</f>
        <v>0</v>
      </c>
      <c r="I449" s="51">
        <f t="shared" si="507"/>
        <v>0</v>
      </c>
      <c r="J449" s="51">
        <f>+VLOOKUP(A449,'b-data'!A:BR,66)</f>
        <v>0</v>
      </c>
      <c r="K449" s="51">
        <f>+VLOOKUP(A449,'b-data'!A:BR,68)</f>
        <v>0</v>
      </c>
      <c r="L449" s="51">
        <f>+VLOOKUP(A449,'b-data'!A:BR,70)</f>
        <v>0</v>
      </c>
      <c r="N449" s="51">
        <f>+VLOOKUP(A449,'b-data'!A:BR,21)</f>
        <v>0</v>
      </c>
      <c r="O449" s="51">
        <f>+VLOOKUP(A449,'b-data'!A:BR,51)</f>
        <v>0</v>
      </c>
      <c r="P449" s="51">
        <f>+VLOOKUP(A449,'b-data'!A:BR,36)</f>
        <v>0</v>
      </c>
      <c r="Q449" s="34" t="str">
        <f t="shared" si="508"/>
        <v>n/a</v>
      </c>
      <c r="R449" s="34" t="str">
        <f t="shared" si="509"/>
        <v>n/a</v>
      </c>
      <c r="T449" s="51">
        <f t="shared" si="510"/>
        <v>0</v>
      </c>
      <c r="U449" s="51">
        <f>+VLOOKUP(A449,'b-data'!A:BR,52)</f>
        <v>0</v>
      </c>
      <c r="V449" s="51">
        <f t="shared" si="511"/>
        <v>0</v>
      </c>
      <c r="W449" s="34" t="str">
        <f t="shared" si="512"/>
        <v>n/a</v>
      </c>
      <c r="X449" s="34" t="str">
        <f t="shared" si="513"/>
        <v>n/a</v>
      </c>
    </row>
    <row r="450" spans="1:24" hidden="1" outlineLevel="3" x14ac:dyDescent="0.2">
      <c r="A450" s="37">
        <f>+masterfile!B516</f>
        <v>1747</v>
      </c>
      <c r="B450" s="41" t="str">
        <f>+masterfile!D516</f>
        <v>1747 Verbindlichkeiten für Verbrauchsteuern</v>
      </c>
      <c r="D450" s="51">
        <f>+VLOOKUP(A450,'b-data'!A:F,4)</f>
        <v>0</v>
      </c>
      <c r="E450" s="51">
        <f>+VLOOKUP(A450,'b-data'!A:G,5)</f>
        <v>0</v>
      </c>
      <c r="F450" s="51">
        <f>+VLOOKUP(A450,'b-data'!A:F,6)</f>
        <v>0</v>
      </c>
      <c r="G450" s="51">
        <f>+VLOOKUP(A450,'b-data'!A:G,7)</f>
        <v>0</v>
      </c>
      <c r="H450" s="51">
        <f>+VLOOKUP(A450,'b-data'!A:V,22)</f>
        <v>0</v>
      </c>
      <c r="I450" s="51">
        <f t="shared" si="507"/>
        <v>0</v>
      </c>
      <c r="J450" s="51">
        <f>+VLOOKUP(A450,'b-data'!A:BR,66)</f>
        <v>0</v>
      </c>
      <c r="K450" s="51">
        <f>+VLOOKUP(A450,'b-data'!A:BR,68)</f>
        <v>0</v>
      </c>
      <c r="L450" s="51">
        <f>+VLOOKUP(A450,'b-data'!A:BR,70)</f>
        <v>0</v>
      </c>
      <c r="N450" s="51">
        <f>+VLOOKUP(A450,'b-data'!A:BR,21)</f>
        <v>0</v>
      </c>
      <c r="O450" s="51">
        <f>+VLOOKUP(A450,'b-data'!A:BR,51)</f>
        <v>0</v>
      </c>
      <c r="P450" s="51">
        <f>+VLOOKUP(A450,'b-data'!A:BR,36)</f>
        <v>0</v>
      </c>
      <c r="Q450" s="34" t="str">
        <f t="shared" si="508"/>
        <v>n/a</v>
      </c>
      <c r="R450" s="34" t="str">
        <f t="shared" si="509"/>
        <v>n/a</v>
      </c>
      <c r="T450" s="51">
        <f t="shared" si="510"/>
        <v>0</v>
      </c>
      <c r="U450" s="51">
        <f>+VLOOKUP(A450,'b-data'!A:BR,52)</f>
        <v>0</v>
      </c>
      <c r="V450" s="51">
        <f t="shared" si="511"/>
        <v>0</v>
      </c>
      <c r="W450" s="34" t="str">
        <f t="shared" si="512"/>
        <v>n/a</v>
      </c>
      <c r="X450" s="34" t="str">
        <f t="shared" si="513"/>
        <v>n/a</v>
      </c>
    </row>
    <row r="451" spans="1:24" hidden="1" outlineLevel="3" x14ac:dyDescent="0.2">
      <c r="A451" s="37">
        <f>+masterfile!B523</f>
        <v>1754</v>
      </c>
      <c r="B451" s="41" t="str">
        <f>+masterfile!D523</f>
        <v>1754 Steuerzahlungen an andere Länder</v>
      </c>
      <c r="D451" s="51">
        <f>+VLOOKUP(A451,'b-data'!A:F,4)</f>
        <v>0</v>
      </c>
      <c r="E451" s="51">
        <f>+VLOOKUP(A451,'b-data'!A:G,5)</f>
        <v>0</v>
      </c>
      <c r="F451" s="51">
        <f>+VLOOKUP(A451,'b-data'!A:F,6)</f>
        <v>0</v>
      </c>
      <c r="G451" s="51">
        <f>+VLOOKUP(A451,'b-data'!A:G,7)</f>
        <v>0</v>
      </c>
      <c r="H451" s="51">
        <f>+VLOOKUP(A451,'b-data'!A:V,22)</f>
        <v>0</v>
      </c>
      <c r="I451" s="51">
        <f t="shared" si="507"/>
        <v>0</v>
      </c>
      <c r="J451" s="51">
        <f>+VLOOKUP(A451,'b-data'!A:BR,66)</f>
        <v>0</v>
      </c>
      <c r="K451" s="51">
        <f>+VLOOKUP(A451,'b-data'!A:BR,68)</f>
        <v>0</v>
      </c>
      <c r="L451" s="51">
        <f>+VLOOKUP(A451,'b-data'!A:BR,70)</f>
        <v>0</v>
      </c>
      <c r="N451" s="51">
        <f>+VLOOKUP(A451,'b-data'!A:BR,21)</f>
        <v>0</v>
      </c>
      <c r="O451" s="51">
        <f>+VLOOKUP(A451,'b-data'!A:BR,51)</f>
        <v>0</v>
      </c>
      <c r="P451" s="51">
        <f>+VLOOKUP(A451,'b-data'!A:BR,36)</f>
        <v>0</v>
      </c>
      <c r="Q451" s="34" t="str">
        <f t="shared" si="508"/>
        <v>n/a</v>
      </c>
      <c r="R451" s="34" t="str">
        <f t="shared" si="509"/>
        <v>n/a</v>
      </c>
      <c r="T451" s="51">
        <f t="shared" si="510"/>
        <v>0</v>
      </c>
      <c r="U451" s="51">
        <f>+VLOOKUP(A451,'b-data'!A:BR,52)</f>
        <v>0</v>
      </c>
      <c r="V451" s="51">
        <f t="shared" si="511"/>
        <v>0</v>
      </c>
      <c r="W451" s="34" t="str">
        <f t="shared" si="512"/>
        <v>n/a</v>
      </c>
      <c r="X451" s="34" t="str">
        <f t="shared" si="513"/>
        <v>n/a</v>
      </c>
    </row>
    <row r="452" spans="1:24" hidden="1" outlineLevel="3" x14ac:dyDescent="0.2">
      <c r="A452" s="37">
        <f>+masterfile!B538</f>
        <v>1769</v>
      </c>
      <c r="B452" s="41" t="str">
        <f>+masterfile!D538</f>
        <v>1769 Umsatzsteuer nach § 13a UStG</v>
      </c>
      <c r="D452" s="51">
        <f>+VLOOKUP(A452,'b-data'!A:F,4)</f>
        <v>0</v>
      </c>
      <c r="E452" s="51">
        <f>+VLOOKUP(A452,'b-data'!A:G,5)</f>
        <v>0</v>
      </c>
      <c r="F452" s="51">
        <f>+VLOOKUP(A452,'b-data'!A:F,6)</f>
        <v>0</v>
      </c>
      <c r="G452" s="51">
        <f>+VLOOKUP(A452,'b-data'!A:G,7)</f>
        <v>0</v>
      </c>
      <c r="H452" s="51">
        <f>+VLOOKUP(A452,'b-data'!A:V,22)</f>
        <v>0</v>
      </c>
      <c r="I452" s="51">
        <f t="shared" si="507"/>
        <v>0</v>
      </c>
      <c r="J452" s="51">
        <f>+VLOOKUP(A452,'b-data'!A:BR,66)</f>
        <v>0</v>
      </c>
      <c r="K452" s="51">
        <f>+VLOOKUP(A452,'b-data'!A:BR,68)</f>
        <v>0</v>
      </c>
      <c r="L452" s="51">
        <f>+VLOOKUP(A452,'b-data'!A:BR,70)</f>
        <v>0</v>
      </c>
      <c r="N452" s="51">
        <f>+VLOOKUP(A452,'b-data'!A:BR,21)</f>
        <v>0</v>
      </c>
      <c r="O452" s="51">
        <f>+VLOOKUP(A452,'b-data'!A:BR,51)</f>
        <v>0</v>
      </c>
      <c r="P452" s="51">
        <f>+VLOOKUP(A452,'b-data'!A:BR,36)</f>
        <v>0</v>
      </c>
      <c r="Q452" s="34" t="str">
        <f t="shared" si="508"/>
        <v>n/a</v>
      </c>
      <c r="R452" s="34" t="str">
        <f t="shared" si="509"/>
        <v>n/a</v>
      </c>
      <c r="T452" s="51">
        <f t="shared" si="510"/>
        <v>0</v>
      </c>
      <c r="U452" s="51">
        <f>+VLOOKUP(A452,'b-data'!A:BR,52)</f>
        <v>0</v>
      </c>
      <c r="V452" s="51">
        <f t="shared" si="511"/>
        <v>0</v>
      </c>
      <c r="W452" s="34" t="str">
        <f t="shared" si="512"/>
        <v>n/a</v>
      </c>
      <c r="X452" s="34" t="str">
        <f t="shared" si="513"/>
        <v>n/a</v>
      </c>
    </row>
    <row r="453" spans="1:24" hidden="1" outlineLevel="3" x14ac:dyDescent="0.2">
      <c r="A453" s="37">
        <f>+masterfile!B539</f>
        <v>1770</v>
      </c>
      <c r="B453" s="41" t="str">
        <f>+masterfile!D539</f>
        <v>1770 Umsatzsteuer</v>
      </c>
      <c r="D453" s="51">
        <f>+VLOOKUP(A453,'b-data'!A:F,4)</f>
        <v>0</v>
      </c>
      <c r="E453" s="51">
        <f>+VLOOKUP(A453,'b-data'!A:G,5)</f>
        <v>0</v>
      </c>
      <c r="F453" s="51">
        <f>+VLOOKUP(A453,'b-data'!A:F,6)</f>
        <v>0</v>
      </c>
      <c r="G453" s="51">
        <f>+VLOOKUP(A453,'b-data'!A:G,7)</f>
        <v>0</v>
      </c>
      <c r="H453" s="51">
        <f>+VLOOKUP(A453,'b-data'!A:V,22)</f>
        <v>0</v>
      </c>
      <c r="I453" s="51">
        <f t="shared" si="507"/>
        <v>0</v>
      </c>
      <c r="J453" s="51">
        <f>+VLOOKUP(A453,'b-data'!A:BR,66)</f>
        <v>0</v>
      </c>
      <c r="K453" s="51">
        <f>+VLOOKUP(A453,'b-data'!A:BR,68)</f>
        <v>0</v>
      </c>
      <c r="L453" s="51">
        <f>+VLOOKUP(A453,'b-data'!A:BR,70)</f>
        <v>0</v>
      </c>
      <c r="N453" s="51">
        <f>+VLOOKUP(A453,'b-data'!A:BR,21)</f>
        <v>0</v>
      </c>
      <c r="O453" s="51">
        <f>+VLOOKUP(A453,'b-data'!A:BR,51)</f>
        <v>0</v>
      </c>
      <c r="P453" s="51">
        <f>+VLOOKUP(A453,'b-data'!A:BR,36)</f>
        <v>0</v>
      </c>
      <c r="Q453" s="34" t="str">
        <f t="shared" si="508"/>
        <v>n/a</v>
      </c>
      <c r="R453" s="34" t="str">
        <f t="shared" si="509"/>
        <v>n/a</v>
      </c>
      <c r="T453" s="51">
        <f t="shared" si="510"/>
        <v>0</v>
      </c>
      <c r="U453" s="51">
        <f>+VLOOKUP(A453,'b-data'!A:BR,52)</f>
        <v>0</v>
      </c>
      <c r="V453" s="51">
        <f t="shared" si="511"/>
        <v>0</v>
      </c>
      <c r="W453" s="34" t="str">
        <f t="shared" si="512"/>
        <v>n/a</v>
      </c>
      <c r="X453" s="34" t="str">
        <f t="shared" si="513"/>
        <v>n/a</v>
      </c>
    </row>
    <row r="454" spans="1:24" hidden="1" outlineLevel="3" x14ac:dyDescent="0.2">
      <c r="A454" s="37">
        <f>+masterfile!B540</f>
        <v>1771</v>
      </c>
      <c r="B454" s="41" t="str">
        <f>+masterfile!D540</f>
        <v>1771 Umsatzsteuer 7%</v>
      </c>
      <c r="D454" s="51">
        <f>+VLOOKUP(A454,'b-data'!A:F,4)</f>
        <v>0</v>
      </c>
      <c r="E454" s="51">
        <f>+VLOOKUP(A454,'b-data'!A:G,5)</f>
        <v>0</v>
      </c>
      <c r="F454" s="51">
        <f>+VLOOKUP(A454,'b-data'!A:F,6)</f>
        <v>0</v>
      </c>
      <c r="G454" s="51">
        <f>+VLOOKUP(A454,'b-data'!A:G,7)</f>
        <v>0</v>
      </c>
      <c r="H454" s="51">
        <f>+VLOOKUP(A454,'b-data'!A:V,22)</f>
        <v>0</v>
      </c>
      <c r="I454" s="51">
        <f t="shared" si="507"/>
        <v>0</v>
      </c>
      <c r="J454" s="51">
        <f>+VLOOKUP(A454,'b-data'!A:BR,66)</f>
        <v>0</v>
      </c>
      <c r="K454" s="51">
        <f>+VLOOKUP(A454,'b-data'!A:BR,68)</f>
        <v>0</v>
      </c>
      <c r="L454" s="51">
        <f>+VLOOKUP(A454,'b-data'!A:BR,70)</f>
        <v>0</v>
      </c>
      <c r="N454" s="51">
        <f>+VLOOKUP(A454,'b-data'!A:BR,21)</f>
        <v>0</v>
      </c>
      <c r="O454" s="51">
        <f>+VLOOKUP(A454,'b-data'!A:BR,51)</f>
        <v>0</v>
      </c>
      <c r="P454" s="51">
        <f>+VLOOKUP(A454,'b-data'!A:BR,36)</f>
        <v>0</v>
      </c>
      <c r="Q454" s="34" t="str">
        <f t="shared" si="508"/>
        <v>n/a</v>
      </c>
      <c r="R454" s="34" t="str">
        <f t="shared" si="509"/>
        <v>n/a</v>
      </c>
      <c r="T454" s="51">
        <f t="shared" si="510"/>
        <v>0</v>
      </c>
      <c r="U454" s="51">
        <f>+VLOOKUP(A454,'b-data'!A:BR,52)</f>
        <v>0</v>
      </c>
      <c r="V454" s="51">
        <f t="shared" si="511"/>
        <v>0</v>
      </c>
      <c r="W454" s="34" t="str">
        <f t="shared" si="512"/>
        <v>n/a</v>
      </c>
      <c r="X454" s="34" t="str">
        <f t="shared" si="513"/>
        <v>n/a</v>
      </c>
    </row>
    <row r="455" spans="1:24" hidden="1" outlineLevel="3" x14ac:dyDescent="0.2">
      <c r="A455" s="37">
        <f>+masterfile!B541</f>
        <v>1772</v>
      </c>
      <c r="B455" s="41" t="str">
        <f>+masterfile!D541</f>
        <v>1772 Umsatzsteuer aus EU-Erwerb</v>
      </c>
      <c r="D455" s="51">
        <f>+VLOOKUP(A455,'b-data'!A:F,4)</f>
        <v>0</v>
      </c>
      <c r="E455" s="51">
        <f>+VLOOKUP(A455,'b-data'!A:G,5)</f>
        <v>0</v>
      </c>
      <c r="F455" s="51">
        <f>+VLOOKUP(A455,'b-data'!A:F,6)</f>
        <v>0</v>
      </c>
      <c r="G455" s="51">
        <f>+VLOOKUP(A455,'b-data'!A:G,7)</f>
        <v>0</v>
      </c>
      <c r="H455" s="51">
        <f>+VLOOKUP(A455,'b-data'!A:V,22)</f>
        <v>0</v>
      </c>
      <c r="I455" s="51">
        <f t="shared" si="507"/>
        <v>0</v>
      </c>
      <c r="J455" s="51">
        <f>+VLOOKUP(A455,'b-data'!A:BR,66)</f>
        <v>0</v>
      </c>
      <c r="K455" s="51">
        <f>+VLOOKUP(A455,'b-data'!A:BR,68)</f>
        <v>0</v>
      </c>
      <c r="L455" s="51">
        <f>+VLOOKUP(A455,'b-data'!A:BR,70)</f>
        <v>0</v>
      </c>
      <c r="N455" s="51">
        <f>+VLOOKUP(A455,'b-data'!A:BR,21)</f>
        <v>0</v>
      </c>
      <c r="O455" s="51">
        <f>+VLOOKUP(A455,'b-data'!A:BR,51)</f>
        <v>0</v>
      </c>
      <c r="P455" s="51">
        <f>+VLOOKUP(A455,'b-data'!A:BR,36)</f>
        <v>0</v>
      </c>
      <c r="Q455" s="34" t="str">
        <f t="shared" si="508"/>
        <v>n/a</v>
      </c>
      <c r="R455" s="34" t="str">
        <f t="shared" si="509"/>
        <v>n/a</v>
      </c>
      <c r="T455" s="51">
        <f t="shared" si="510"/>
        <v>0</v>
      </c>
      <c r="U455" s="51">
        <f>+VLOOKUP(A455,'b-data'!A:BR,52)</f>
        <v>0</v>
      </c>
      <c r="V455" s="51">
        <f t="shared" si="511"/>
        <v>0</v>
      </c>
      <c r="W455" s="34" t="str">
        <f t="shared" si="512"/>
        <v>n/a</v>
      </c>
      <c r="X455" s="34" t="str">
        <f t="shared" si="513"/>
        <v>n/a</v>
      </c>
    </row>
    <row r="456" spans="1:24" hidden="1" outlineLevel="3" x14ac:dyDescent="0.2">
      <c r="A456" s="37">
        <f>+masterfile!B542</f>
        <v>1773</v>
      </c>
      <c r="B456" s="41" t="str">
        <f>+masterfile!D542</f>
        <v>1773 Umsatzsteuer 5%</v>
      </c>
      <c r="D456" s="51">
        <f>+VLOOKUP(A456,'b-data'!A:F,4)</f>
        <v>0</v>
      </c>
      <c r="E456" s="51">
        <f>+VLOOKUP(A456,'b-data'!A:G,5)</f>
        <v>0</v>
      </c>
      <c r="F456" s="51">
        <f>+VLOOKUP(A456,'b-data'!A:F,6)</f>
        <v>0</v>
      </c>
      <c r="G456" s="51">
        <f>+VLOOKUP(A456,'b-data'!A:G,7)</f>
        <v>0</v>
      </c>
      <c r="H456" s="51">
        <f>+VLOOKUP(A456,'b-data'!A:V,22)</f>
        <v>0</v>
      </c>
      <c r="I456" s="51">
        <f t="shared" si="507"/>
        <v>0</v>
      </c>
      <c r="J456" s="51">
        <f>+VLOOKUP(A456,'b-data'!A:BR,66)</f>
        <v>0</v>
      </c>
      <c r="K456" s="51">
        <f>+VLOOKUP(A456,'b-data'!A:BR,68)</f>
        <v>0</v>
      </c>
      <c r="L456" s="51">
        <f>+VLOOKUP(A456,'b-data'!A:BR,70)</f>
        <v>0</v>
      </c>
      <c r="N456" s="51">
        <f>+VLOOKUP(A456,'b-data'!A:BR,21)</f>
        <v>0</v>
      </c>
      <c r="O456" s="51">
        <f>+VLOOKUP(A456,'b-data'!A:BR,51)</f>
        <v>0</v>
      </c>
      <c r="P456" s="51">
        <f>+VLOOKUP(A456,'b-data'!A:BR,36)</f>
        <v>0</v>
      </c>
      <c r="Q456" s="34" t="str">
        <f t="shared" si="508"/>
        <v>n/a</v>
      </c>
      <c r="R456" s="34" t="str">
        <f t="shared" si="509"/>
        <v>n/a</v>
      </c>
      <c r="T456" s="51">
        <f t="shared" si="510"/>
        <v>0</v>
      </c>
      <c r="U456" s="51">
        <f>+VLOOKUP(A456,'b-data'!A:BR,52)</f>
        <v>0</v>
      </c>
      <c r="V456" s="51">
        <f t="shared" si="511"/>
        <v>0</v>
      </c>
      <c r="W456" s="34" t="str">
        <f t="shared" si="512"/>
        <v>n/a</v>
      </c>
      <c r="X456" s="34" t="str">
        <f t="shared" si="513"/>
        <v>n/a</v>
      </c>
    </row>
    <row r="457" spans="1:24" hidden="1" outlineLevel="3" x14ac:dyDescent="0.2">
      <c r="A457" s="37">
        <f>+masterfile!B543</f>
        <v>1774</v>
      </c>
      <c r="B457" s="41" t="str">
        <f>+masterfile!D543</f>
        <v>1774 Umsatzsteuer aus EU-Erwerb 19%</v>
      </c>
      <c r="D457" s="51">
        <f>+VLOOKUP(A457,'b-data'!A:F,4)</f>
        <v>0</v>
      </c>
      <c r="E457" s="51">
        <f>+VLOOKUP(A457,'b-data'!A:G,5)</f>
        <v>0</v>
      </c>
      <c r="F457" s="51">
        <f>+VLOOKUP(A457,'b-data'!A:F,6)</f>
        <v>0</v>
      </c>
      <c r="G457" s="51">
        <f>+VLOOKUP(A457,'b-data'!A:G,7)</f>
        <v>0</v>
      </c>
      <c r="H457" s="51">
        <f>+VLOOKUP(A457,'b-data'!A:V,22)</f>
        <v>0</v>
      </c>
      <c r="I457" s="51">
        <f t="shared" si="507"/>
        <v>0</v>
      </c>
      <c r="J457" s="51">
        <f>+VLOOKUP(A457,'b-data'!A:BR,66)</f>
        <v>0</v>
      </c>
      <c r="K457" s="51">
        <f>+VLOOKUP(A457,'b-data'!A:BR,68)</f>
        <v>0</v>
      </c>
      <c r="L457" s="51">
        <f>+VLOOKUP(A457,'b-data'!A:BR,70)</f>
        <v>0</v>
      </c>
      <c r="N457" s="51">
        <f>+VLOOKUP(A457,'b-data'!A:BR,21)</f>
        <v>0</v>
      </c>
      <c r="O457" s="51">
        <f>+VLOOKUP(A457,'b-data'!A:BR,51)</f>
        <v>0</v>
      </c>
      <c r="P457" s="51">
        <f>+VLOOKUP(A457,'b-data'!A:BR,36)</f>
        <v>0</v>
      </c>
      <c r="Q457" s="34" t="str">
        <f t="shared" si="508"/>
        <v>n/a</v>
      </c>
      <c r="R457" s="34" t="str">
        <f t="shared" si="509"/>
        <v>n/a</v>
      </c>
      <c r="T457" s="51">
        <f t="shared" si="510"/>
        <v>0</v>
      </c>
      <c r="U457" s="51">
        <f>+VLOOKUP(A457,'b-data'!A:BR,52)</f>
        <v>0</v>
      </c>
      <c r="V457" s="51">
        <f t="shared" si="511"/>
        <v>0</v>
      </c>
      <c r="W457" s="34" t="str">
        <f t="shared" si="512"/>
        <v>n/a</v>
      </c>
      <c r="X457" s="34" t="str">
        <f t="shared" si="513"/>
        <v>n/a</v>
      </c>
    </row>
    <row r="458" spans="1:24" hidden="1" outlineLevel="3" x14ac:dyDescent="0.2">
      <c r="A458" s="37">
        <f>+masterfile!B544</f>
        <v>1775</v>
      </c>
      <c r="B458" s="41" t="str">
        <f>+masterfile!D544</f>
        <v>1775 Umsatzsteuer 16%</v>
      </c>
      <c r="D458" s="51">
        <f>+VLOOKUP(A458,'b-data'!A:F,4)</f>
        <v>0</v>
      </c>
      <c r="E458" s="51">
        <f>+VLOOKUP(A458,'b-data'!A:G,5)</f>
        <v>0</v>
      </c>
      <c r="F458" s="51">
        <f>+VLOOKUP(A458,'b-data'!A:F,6)</f>
        <v>0</v>
      </c>
      <c r="G458" s="51">
        <f>+VLOOKUP(A458,'b-data'!A:G,7)</f>
        <v>0</v>
      </c>
      <c r="H458" s="51">
        <f>+VLOOKUP(A458,'b-data'!A:V,22)</f>
        <v>0</v>
      </c>
      <c r="I458" s="51">
        <f t="shared" si="507"/>
        <v>0</v>
      </c>
      <c r="J458" s="51">
        <f>+VLOOKUP(A458,'b-data'!A:BR,66)</f>
        <v>0</v>
      </c>
      <c r="K458" s="51">
        <f>+VLOOKUP(A458,'b-data'!A:BR,68)</f>
        <v>0</v>
      </c>
      <c r="L458" s="51">
        <f>+VLOOKUP(A458,'b-data'!A:BR,70)</f>
        <v>0</v>
      </c>
      <c r="N458" s="51">
        <f>+VLOOKUP(A458,'b-data'!A:BR,21)</f>
        <v>0</v>
      </c>
      <c r="O458" s="51">
        <f>+VLOOKUP(A458,'b-data'!A:BR,51)</f>
        <v>0</v>
      </c>
      <c r="P458" s="51">
        <f>+VLOOKUP(A458,'b-data'!A:BR,36)</f>
        <v>0</v>
      </c>
      <c r="Q458" s="34" t="str">
        <f t="shared" si="508"/>
        <v>n/a</v>
      </c>
      <c r="R458" s="34" t="str">
        <f t="shared" si="509"/>
        <v>n/a</v>
      </c>
      <c r="T458" s="51">
        <f t="shared" si="510"/>
        <v>0</v>
      </c>
      <c r="U458" s="51">
        <f>+VLOOKUP(A458,'b-data'!A:BR,52)</f>
        <v>0</v>
      </c>
      <c r="V458" s="51">
        <f t="shared" si="511"/>
        <v>0</v>
      </c>
      <c r="W458" s="34" t="str">
        <f t="shared" si="512"/>
        <v>n/a</v>
      </c>
      <c r="X458" s="34" t="str">
        <f t="shared" si="513"/>
        <v>n/a</v>
      </c>
    </row>
    <row r="459" spans="1:24" hidden="1" outlineLevel="3" x14ac:dyDescent="0.2">
      <c r="A459" s="37">
        <f>+masterfile!B545</f>
        <v>1776</v>
      </c>
      <c r="B459" s="41" t="str">
        <f>+masterfile!D545</f>
        <v>1776 Umsatzsteuer 19%</v>
      </c>
      <c r="D459" s="51">
        <f>+VLOOKUP(A459,'b-data'!A:F,4)</f>
        <v>0</v>
      </c>
      <c r="E459" s="51">
        <f>+VLOOKUP(A459,'b-data'!A:G,5)</f>
        <v>0</v>
      </c>
      <c r="F459" s="51">
        <f>+VLOOKUP(A459,'b-data'!A:F,6)</f>
        <v>0</v>
      </c>
      <c r="G459" s="51">
        <f>+VLOOKUP(A459,'b-data'!A:G,7)</f>
        <v>0</v>
      </c>
      <c r="H459" s="51">
        <f>+VLOOKUP(A459,'b-data'!A:V,22)</f>
        <v>0</v>
      </c>
      <c r="I459" s="51">
        <f t="shared" si="507"/>
        <v>0</v>
      </c>
      <c r="J459" s="51">
        <f>+VLOOKUP(A459,'b-data'!A:BR,66)</f>
        <v>0</v>
      </c>
      <c r="K459" s="51">
        <f>+VLOOKUP(A459,'b-data'!A:BR,68)</f>
        <v>0</v>
      </c>
      <c r="L459" s="51">
        <f>+VLOOKUP(A459,'b-data'!A:BR,70)</f>
        <v>0</v>
      </c>
      <c r="N459" s="51">
        <f>+VLOOKUP(A459,'b-data'!A:BR,21)</f>
        <v>0</v>
      </c>
      <c r="O459" s="51">
        <f>+VLOOKUP(A459,'b-data'!A:BR,51)</f>
        <v>0</v>
      </c>
      <c r="P459" s="51">
        <f>+VLOOKUP(A459,'b-data'!A:BR,36)</f>
        <v>0</v>
      </c>
      <c r="Q459" s="34" t="str">
        <f t="shared" si="508"/>
        <v>n/a</v>
      </c>
      <c r="R459" s="34" t="str">
        <f t="shared" si="509"/>
        <v>n/a</v>
      </c>
      <c r="T459" s="51">
        <f t="shared" si="510"/>
        <v>0</v>
      </c>
      <c r="U459" s="51">
        <f>+VLOOKUP(A459,'b-data'!A:BR,52)</f>
        <v>0</v>
      </c>
      <c r="V459" s="51">
        <f t="shared" si="511"/>
        <v>0</v>
      </c>
      <c r="W459" s="34" t="str">
        <f t="shared" si="512"/>
        <v>n/a</v>
      </c>
      <c r="X459" s="34" t="str">
        <f t="shared" si="513"/>
        <v>n/a</v>
      </c>
    </row>
    <row r="460" spans="1:24" hidden="1" outlineLevel="3" x14ac:dyDescent="0.2">
      <c r="A460" s="37">
        <f>+masterfile!B546</f>
        <v>1777</v>
      </c>
      <c r="B460" s="41" t="str">
        <f>+masterfile!D546</f>
        <v>1777 Umsatzsteuer EU-Lieferungen</v>
      </c>
      <c r="D460" s="51">
        <f>+VLOOKUP(A460,'b-data'!A:F,4)</f>
        <v>0</v>
      </c>
      <c r="E460" s="51">
        <f>+VLOOKUP(A460,'b-data'!A:G,5)</f>
        <v>0</v>
      </c>
      <c r="F460" s="51">
        <f>+VLOOKUP(A460,'b-data'!A:F,6)</f>
        <v>0</v>
      </c>
      <c r="G460" s="51">
        <f>+VLOOKUP(A460,'b-data'!A:G,7)</f>
        <v>0</v>
      </c>
      <c r="H460" s="51">
        <f>+VLOOKUP(A460,'b-data'!A:V,22)</f>
        <v>0</v>
      </c>
      <c r="I460" s="51">
        <f t="shared" si="507"/>
        <v>0</v>
      </c>
      <c r="J460" s="51">
        <f>+VLOOKUP(A460,'b-data'!A:BR,66)</f>
        <v>0</v>
      </c>
      <c r="K460" s="51">
        <f>+VLOOKUP(A460,'b-data'!A:BR,68)</f>
        <v>0</v>
      </c>
      <c r="L460" s="51">
        <f>+VLOOKUP(A460,'b-data'!A:BR,70)</f>
        <v>0</v>
      </c>
      <c r="N460" s="51">
        <f>+VLOOKUP(A460,'b-data'!A:BR,21)</f>
        <v>0</v>
      </c>
      <c r="O460" s="51">
        <f>+VLOOKUP(A460,'b-data'!A:BR,51)</f>
        <v>0</v>
      </c>
      <c r="P460" s="51">
        <f>+VLOOKUP(A460,'b-data'!A:BR,36)</f>
        <v>0</v>
      </c>
      <c r="Q460" s="34" t="str">
        <f t="shared" si="508"/>
        <v>n/a</v>
      </c>
      <c r="R460" s="34" t="str">
        <f t="shared" si="509"/>
        <v>n/a</v>
      </c>
      <c r="T460" s="51">
        <f t="shared" si="510"/>
        <v>0</v>
      </c>
      <c r="U460" s="51">
        <f>+VLOOKUP(A460,'b-data'!A:BR,52)</f>
        <v>0</v>
      </c>
      <c r="V460" s="51">
        <f t="shared" si="511"/>
        <v>0</v>
      </c>
      <c r="W460" s="34" t="str">
        <f t="shared" si="512"/>
        <v>n/a</v>
      </c>
      <c r="X460" s="34" t="str">
        <f t="shared" si="513"/>
        <v>n/a</v>
      </c>
    </row>
    <row r="461" spans="1:24" hidden="1" outlineLevel="3" x14ac:dyDescent="0.2">
      <c r="A461" s="37">
        <f>+masterfile!B547</f>
        <v>1778</v>
      </c>
      <c r="B461" s="41" t="str">
        <f>+masterfile!D547</f>
        <v>1778 Umsatzsteuer EU-Lieferungen 19%</v>
      </c>
      <c r="D461" s="51">
        <f>+VLOOKUP(A461,'b-data'!A:F,4)</f>
        <v>0</v>
      </c>
      <c r="E461" s="51">
        <f>+VLOOKUP(A461,'b-data'!A:G,5)</f>
        <v>0</v>
      </c>
      <c r="F461" s="51">
        <f>+VLOOKUP(A461,'b-data'!A:F,6)</f>
        <v>0</v>
      </c>
      <c r="G461" s="51">
        <f>+VLOOKUP(A461,'b-data'!A:G,7)</f>
        <v>0</v>
      </c>
      <c r="H461" s="51">
        <f>+VLOOKUP(A461,'b-data'!A:V,22)</f>
        <v>0</v>
      </c>
      <c r="I461" s="51">
        <f t="shared" si="507"/>
        <v>0</v>
      </c>
      <c r="J461" s="51">
        <f>+VLOOKUP(A461,'b-data'!A:BR,66)</f>
        <v>0</v>
      </c>
      <c r="K461" s="51">
        <f>+VLOOKUP(A461,'b-data'!A:BR,68)</f>
        <v>0</v>
      </c>
      <c r="L461" s="51">
        <f>+VLOOKUP(A461,'b-data'!A:BR,70)</f>
        <v>0</v>
      </c>
      <c r="N461" s="51">
        <f>+VLOOKUP(A461,'b-data'!A:BR,21)</f>
        <v>0</v>
      </c>
      <c r="O461" s="51">
        <f>+VLOOKUP(A461,'b-data'!A:BR,51)</f>
        <v>0</v>
      </c>
      <c r="P461" s="51">
        <f>+VLOOKUP(A461,'b-data'!A:BR,36)</f>
        <v>0</v>
      </c>
      <c r="Q461" s="34" t="str">
        <f t="shared" si="508"/>
        <v>n/a</v>
      </c>
      <c r="R461" s="34" t="str">
        <f t="shared" si="509"/>
        <v>n/a</v>
      </c>
      <c r="T461" s="51">
        <f t="shared" si="510"/>
        <v>0</v>
      </c>
      <c r="U461" s="51">
        <f>+VLOOKUP(A461,'b-data'!A:BR,52)</f>
        <v>0</v>
      </c>
      <c r="V461" s="51">
        <f t="shared" si="511"/>
        <v>0</v>
      </c>
      <c r="W461" s="34" t="str">
        <f t="shared" si="512"/>
        <v>n/a</v>
      </c>
      <c r="X461" s="34" t="str">
        <f t="shared" si="513"/>
        <v>n/a</v>
      </c>
    </row>
    <row r="462" spans="1:24" hidden="1" outlineLevel="3" x14ac:dyDescent="0.2">
      <c r="A462" s="37">
        <f>+masterfile!B548</f>
        <v>1779</v>
      </c>
      <c r="B462" s="41" t="str">
        <f>+masterfile!D548</f>
        <v>1779 USt aus EU-Erwerb ohne Vorsteuerabzug</v>
      </c>
      <c r="D462" s="51">
        <f>+VLOOKUP(A462,'b-data'!A:F,4)</f>
        <v>0</v>
      </c>
      <c r="E462" s="51">
        <f>+VLOOKUP(A462,'b-data'!A:G,5)</f>
        <v>0</v>
      </c>
      <c r="F462" s="51">
        <f>+VLOOKUP(A462,'b-data'!A:F,6)</f>
        <v>0</v>
      </c>
      <c r="G462" s="51">
        <f>+VLOOKUP(A462,'b-data'!A:G,7)</f>
        <v>0</v>
      </c>
      <c r="H462" s="51">
        <f>+VLOOKUP(A462,'b-data'!A:V,22)</f>
        <v>0</v>
      </c>
      <c r="I462" s="51">
        <f t="shared" si="507"/>
        <v>0</v>
      </c>
      <c r="J462" s="51">
        <f>+VLOOKUP(A462,'b-data'!A:BR,66)</f>
        <v>0</v>
      </c>
      <c r="K462" s="51">
        <f>+VLOOKUP(A462,'b-data'!A:BR,68)</f>
        <v>0</v>
      </c>
      <c r="L462" s="51">
        <f>+VLOOKUP(A462,'b-data'!A:BR,70)</f>
        <v>0</v>
      </c>
      <c r="N462" s="51">
        <f>+VLOOKUP(A462,'b-data'!A:BR,21)</f>
        <v>0</v>
      </c>
      <c r="O462" s="51">
        <f>+VLOOKUP(A462,'b-data'!A:BR,51)</f>
        <v>0</v>
      </c>
      <c r="P462" s="51">
        <f>+VLOOKUP(A462,'b-data'!A:BR,36)</f>
        <v>0</v>
      </c>
      <c r="Q462" s="34" t="str">
        <f t="shared" si="508"/>
        <v>n/a</v>
      </c>
      <c r="R462" s="34" t="str">
        <f t="shared" si="509"/>
        <v>n/a</v>
      </c>
      <c r="T462" s="51">
        <f t="shared" si="510"/>
        <v>0</v>
      </c>
      <c r="U462" s="51">
        <f>+VLOOKUP(A462,'b-data'!A:BR,52)</f>
        <v>0</v>
      </c>
      <c r="V462" s="51">
        <f t="shared" si="511"/>
        <v>0</v>
      </c>
      <c r="W462" s="34" t="str">
        <f t="shared" si="512"/>
        <v>n/a</v>
      </c>
      <c r="X462" s="34" t="str">
        <f t="shared" si="513"/>
        <v>n/a</v>
      </c>
    </row>
    <row r="463" spans="1:24" hidden="1" outlineLevel="3" x14ac:dyDescent="0.2">
      <c r="A463" s="37">
        <f>+masterfile!B549</f>
        <v>1780</v>
      </c>
      <c r="B463" s="41" t="str">
        <f>+masterfile!D549</f>
        <v>1780 Umsatzsteuer-Vorauszahlungen</v>
      </c>
      <c r="D463" s="51">
        <f>+VLOOKUP(A463,'b-data'!A:F,4)</f>
        <v>0</v>
      </c>
      <c r="E463" s="51">
        <f>+VLOOKUP(A463,'b-data'!A:G,5)</f>
        <v>0</v>
      </c>
      <c r="F463" s="51">
        <f>+VLOOKUP(A463,'b-data'!A:F,6)</f>
        <v>0</v>
      </c>
      <c r="G463" s="51">
        <f>+VLOOKUP(A463,'b-data'!A:G,7)</f>
        <v>0</v>
      </c>
      <c r="H463" s="51">
        <f>+VLOOKUP(A463,'b-data'!A:V,22)</f>
        <v>0</v>
      </c>
      <c r="I463" s="51">
        <f t="shared" si="507"/>
        <v>0</v>
      </c>
      <c r="J463" s="51">
        <f>+VLOOKUP(A463,'b-data'!A:BR,66)</f>
        <v>0</v>
      </c>
      <c r="K463" s="51">
        <f>+VLOOKUP(A463,'b-data'!A:BR,68)</f>
        <v>0</v>
      </c>
      <c r="L463" s="51">
        <f>+VLOOKUP(A463,'b-data'!A:BR,70)</f>
        <v>0</v>
      </c>
      <c r="N463" s="51">
        <f>+VLOOKUP(A463,'b-data'!A:BR,21)</f>
        <v>0</v>
      </c>
      <c r="O463" s="51">
        <f>+VLOOKUP(A463,'b-data'!A:BR,51)</f>
        <v>0</v>
      </c>
      <c r="P463" s="51">
        <f>+VLOOKUP(A463,'b-data'!A:BR,36)</f>
        <v>0</v>
      </c>
      <c r="Q463" s="34" t="str">
        <f t="shared" si="508"/>
        <v>n/a</v>
      </c>
      <c r="R463" s="34" t="str">
        <f t="shared" si="509"/>
        <v>n/a</v>
      </c>
      <c r="T463" s="51">
        <f t="shared" si="510"/>
        <v>0</v>
      </c>
      <c r="U463" s="51">
        <f>+VLOOKUP(A463,'b-data'!A:BR,52)</f>
        <v>0</v>
      </c>
      <c r="V463" s="51">
        <f t="shared" si="511"/>
        <v>0</v>
      </c>
      <c r="W463" s="34" t="str">
        <f t="shared" si="512"/>
        <v>n/a</v>
      </c>
      <c r="X463" s="34" t="str">
        <f t="shared" si="513"/>
        <v>n/a</v>
      </c>
    </row>
    <row r="464" spans="1:24" hidden="1" outlineLevel="3" x14ac:dyDescent="0.2">
      <c r="A464" s="37">
        <f>+masterfile!B550</f>
        <v>1781</v>
      </c>
      <c r="B464" s="41" t="str">
        <f>+masterfile!D550</f>
        <v>1781 Umsatzsteuer-Vorauszahlungen 1/11</v>
      </c>
      <c r="D464" s="51">
        <f>+VLOOKUP(A464,'b-data'!A:F,4)</f>
        <v>0</v>
      </c>
      <c r="E464" s="51">
        <f>+VLOOKUP(A464,'b-data'!A:G,5)</f>
        <v>0</v>
      </c>
      <c r="F464" s="51">
        <f>+VLOOKUP(A464,'b-data'!A:F,6)</f>
        <v>0</v>
      </c>
      <c r="G464" s="51">
        <f>+VLOOKUP(A464,'b-data'!A:G,7)</f>
        <v>0</v>
      </c>
      <c r="H464" s="51">
        <f>+VLOOKUP(A464,'b-data'!A:V,22)</f>
        <v>0</v>
      </c>
      <c r="I464" s="51">
        <f t="shared" si="507"/>
        <v>0</v>
      </c>
      <c r="J464" s="51">
        <f>+VLOOKUP(A464,'b-data'!A:BR,66)</f>
        <v>0</v>
      </c>
      <c r="K464" s="51">
        <f>+VLOOKUP(A464,'b-data'!A:BR,68)</f>
        <v>0</v>
      </c>
      <c r="L464" s="51">
        <f>+VLOOKUP(A464,'b-data'!A:BR,70)</f>
        <v>0</v>
      </c>
      <c r="N464" s="51">
        <f>+VLOOKUP(A464,'b-data'!A:BR,21)</f>
        <v>0</v>
      </c>
      <c r="O464" s="51">
        <f>+VLOOKUP(A464,'b-data'!A:BR,51)</f>
        <v>0</v>
      </c>
      <c r="P464" s="51">
        <f>+VLOOKUP(A464,'b-data'!A:BR,36)</f>
        <v>0</v>
      </c>
      <c r="Q464" s="34" t="str">
        <f t="shared" si="508"/>
        <v>n/a</v>
      </c>
      <c r="R464" s="34" t="str">
        <f t="shared" si="509"/>
        <v>n/a</v>
      </c>
      <c r="T464" s="51">
        <f t="shared" si="510"/>
        <v>0</v>
      </c>
      <c r="U464" s="51">
        <f>+VLOOKUP(A464,'b-data'!A:BR,52)</f>
        <v>0</v>
      </c>
      <c r="V464" s="51">
        <f t="shared" si="511"/>
        <v>0</v>
      </c>
      <c r="W464" s="34" t="str">
        <f t="shared" si="512"/>
        <v>n/a</v>
      </c>
      <c r="X464" s="34" t="str">
        <f t="shared" si="513"/>
        <v>n/a</v>
      </c>
    </row>
    <row r="465" spans="1:24" hidden="1" outlineLevel="3" x14ac:dyDescent="0.2">
      <c r="A465" s="37">
        <f>+masterfile!B551</f>
        <v>1782</v>
      </c>
      <c r="B465" s="41" t="str">
        <f>+masterfile!D551</f>
        <v>1782 Nachsteuer</v>
      </c>
      <c r="D465" s="51">
        <f>+VLOOKUP(A465,'b-data'!A:F,4)</f>
        <v>0</v>
      </c>
      <c r="E465" s="51">
        <f>+VLOOKUP(A465,'b-data'!A:G,5)</f>
        <v>0</v>
      </c>
      <c r="F465" s="51">
        <f>+VLOOKUP(A465,'b-data'!A:F,6)</f>
        <v>0</v>
      </c>
      <c r="G465" s="51">
        <f>+VLOOKUP(A465,'b-data'!A:G,7)</f>
        <v>0</v>
      </c>
      <c r="H465" s="51">
        <f>+VLOOKUP(A465,'b-data'!A:V,22)</f>
        <v>0</v>
      </c>
      <c r="I465" s="51">
        <f t="shared" si="507"/>
        <v>0</v>
      </c>
      <c r="J465" s="51">
        <f>+VLOOKUP(A465,'b-data'!A:BR,66)</f>
        <v>0</v>
      </c>
      <c r="K465" s="51">
        <f>+VLOOKUP(A465,'b-data'!A:BR,68)</f>
        <v>0</v>
      </c>
      <c r="L465" s="51">
        <f>+VLOOKUP(A465,'b-data'!A:BR,70)</f>
        <v>0</v>
      </c>
      <c r="N465" s="51">
        <f>+VLOOKUP(A465,'b-data'!A:BR,21)</f>
        <v>0</v>
      </c>
      <c r="O465" s="51">
        <f>+VLOOKUP(A465,'b-data'!A:BR,51)</f>
        <v>0</v>
      </c>
      <c r="P465" s="51">
        <f>+VLOOKUP(A465,'b-data'!A:BR,36)</f>
        <v>0</v>
      </c>
      <c r="Q465" s="34" t="str">
        <f t="shared" si="508"/>
        <v>n/a</v>
      </c>
      <c r="R465" s="34" t="str">
        <f t="shared" si="509"/>
        <v>n/a</v>
      </c>
      <c r="T465" s="51">
        <f t="shared" si="510"/>
        <v>0</v>
      </c>
      <c r="U465" s="51">
        <f>+VLOOKUP(A465,'b-data'!A:BR,52)</f>
        <v>0</v>
      </c>
      <c r="V465" s="51">
        <f t="shared" si="511"/>
        <v>0</v>
      </c>
      <c r="W465" s="34" t="str">
        <f t="shared" si="512"/>
        <v>n/a</v>
      </c>
      <c r="X465" s="34" t="str">
        <f t="shared" si="513"/>
        <v>n/a</v>
      </c>
    </row>
    <row r="466" spans="1:24" hidden="1" outlineLevel="3" x14ac:dyDescent="0.2">
      <c r="A466" s="37">
        <f>+masterfile!B552</f>
        <v>1783</v>
      </c>
      <c r="B466" s="41" t="str">
        <f>+masterfile!D552</f>
        <v>1783 Unrichtig oder unberechtigt ausgew. USt</v>
      </c>
      <c r="D466" s="51">
        <f>+VLOOKUP(A466,'b-data'!A:F,4)</f>
        <v>0</v>
      </c>
      <c r="E466" s="51">
        <f>+VLOOKUP(A466,'b-data'!A:G,5)</f>
        <v>0</v>
      </c>
      <c r="F466" s="51">
        <f>+VLOOKUP(A466,'b-data'!A:F,6)</f>
        <v>0</v>
      </c>
      <c r="G466" s="51">
        <f>+VLOOKUP(A466,'b-data'!A:G,7)</f>
        <v>0</v>
      </c>
      <c r="H466" s="51">
        <f>+VLOOKUP(A466,'b-data'!A:V,22)</f>
        <v>0</v>
      </c>
      <c r="I466" s="51">
        <f t="shared" si="507"/>
        <v>0</v>
      </c>
      <c r="J466" s="51">
        <f>+VLOOKUP(A466,'b-data'!A:BR,66)</f>
        <v>0</v>
      </c>
      <c r="K466" s="51">
        <f>+VLOOKUP(A466,'b-data'!A:BR,68)</f>
        <v>0</v>
      </c>
      <c r="L466" s="51">
        <f>+VLOOKUP(A466,'b-data'!A:BR,70)</f>
        <v>0</v>
      </c>
      <c r="N466" s="51">
        <f>+VLOOKUP(A466,'b-data'!A:BR,21)</f>
        <v>0</v>
      </c>
      <c r="O466" s="51">
        <f>+VLOOKUP(A466,'b-data'!A:BR,51)</f>
        <v>0</v>
      </c>
      <c r="P466" s="51">
        <f>+VLOOKUP(A466,'b-data'!A:BR,36)</f>
        <v>0</v>
      </c>
      <c r="Q466" s="34" t="str">
        <f t="shared" si="508"/>
        <v>n/a</v>
      </c>
      <c r="R466" s="34" t="str">
        <f t="shared" si="509"/>
        <v>n/a</v>
      </c>
      <c r="T466" s="51">
        <f t="shared" si="510"/>
        <v>0</v>
      </c>
      <c r="U466" s="51">
        <f>+VLOOKUP(A466,'b-data'!A:BR,52)</f>
        <v>0</v>
      </c>
      <c r="V466" s="51">
        <f t="shared" si="511"/>
        <v>0</v>
      </c>
      <c r="W466" s="34" t="str">
        <f t="shared" si="512"/>
        <v>n/a</v>
      </c>
      <c r="X466" s="34" t="str">
        <f t="shared" si="513"/>
        <v>n/a</v>
      </c>
    </row>
    <row r="467" spans="1:24" hidden="1" outlineLevel="3" x14ac:dyDescent="0.2">
      <c r="A467" s="37">
        <f>+masterfile!B553</f>
        <v>1784</v>
      </c>
      <c r="B467" s="41" t="str">
        <f>+masterfile!D553</f>
        <v>1784 USt EU-Erwerb Neufahrzeuge ohne UStID</v>
      </c>
      <c r="D467" s="51">
        <f>+VLOOKUP(A467,'b-data'!A:F,4)</f>
        <v>0</v>
      </c>
      <c r="E467" s="51">
        <f>+VLOOKUP(A467,'b-data'!A:G,5)</f>
        <v>0</v>
      </c>
      <c r="F467" s="51">
        <f>+VLOOKUP(A467,'b-data'!A:F,6)</f>
        <v>0</v>
      </c>
      <c r="G467" s="51">
        <f>+VLOOKUP(A467,'b-data'!A:G,7)</f>
        <v>0</v>
      </c>
      <c r="H467" s="51">
        <f>+VLOOKUP(A467,'b-data'!A:V,22)</f>
        <v>0</v>
      </c>
      <c r="I467" s="51">
        <f t="shared" si="507"/>
        <v>0</v>
      </c>
      <c r="J467" s="51">
        <f>+VLOOKUP(A467,'b-data'!A:BR,66)</f>
        <v>0</v>
      </c>
      <c r="K467" s="51">
        <f>+VLOOKUP(A467,'b-data'!A:BR,68)</f>
        <v>0</v>
      </c>
      <c r="L467" s="51">
        <f>+VLOOKUP(A467,'b-data'!A:BR,70)</f>
        <v>0</v>
      </c>
      <c r="N467" s="51">
        <f>+VLOOKUP(A467,'b-data'!A:BR,21)</f>
        <v>0</v>
      </c>
      <c r="O467" s="51">
        <f>+VLOOKUP(A467,'b-data'!A:BR,51)</f>
        <v>0</v>
      </c>
      <c r="P467" s="51">
        <f>+VLOOKUP(A467,'b-data'!A:BR,36)</f>
        <v>0</v>
      </c>
      <c r="Q467" s="34" t="str">
        <f t="shared" si="508"/>
        <v>n/a</v>
      </c>
      <c r="R467" s="34" t="str">
        <f t="shared" si="509"/>
        <v>n/a</v>
      </c>
      <c r="T467" s="51">
        <f t="shared" si="510"/>
        <v>0</v>
      </c>
      <c r="U467" s="51">
        <f>+VLOOKUP(A467,'b-data'!A:BR,52)</f>
        <v>0</v>
      </c>
      <c r="V467" s="51">
        <f t="shared" si="511"/>
        <v>0</v>
      </c>
      <c r="W467" s="34" t="str">
        <f t="shared" si="512"/>
        <v>n/a</v>
      </c>
      <c r="X467" s="34" t="str">
        <f t="shared" si="513"/>
        <v>n/a</v>
      </c>
    </row>
    <row r="468" spans="1:24" hidden="1" outlineLevel="3" x14ac:dyDescent="0.2">
      <c r="A468" s="37">
        <f>+masterfile!B554</f>
        <v>1785</v>
      </c>
      <c r="B468" s="41" t="str">
        <f>+masterfile!D554</f>
        <v>1785 Umsatzsteuer nach § 13b UStG</v>
      </c>
      <c r="D468" s="51">
        <f>+VLOOKUP(A468,'b-data'!A:F,4)</f>
        <v>0</v>
      </c>
      <c r="E468" s="51">
        <f>+VLOOKUP(A468,'b-data'!A:G,5)</f>
        <v>0</v>
      </c>
      <c r="F468" s="51">
        <f>+VLOOKUP(A468,'b-data'!A:F,6)</f>
        <v>0</v>
      </c>
      <c r="G468" s="51">
        <f>+VLOOKUP(A468,'b-data'!A:G,7)</f>
        <v>0</v>
      </c>
      <c r="H468" s="51">
        <f>+VLOOKUP(A468,'b-data'!A:V,22)</f>
        <v>0</v>
      </c>
      <c r="I468" s="51">
        <f t="shared" si="507"/>
        <v>0</v>
      </c>
      <c r="J468" s="51">
        <f>+VLOOKUP(A468,'b-data'!A:BR,66)</f>
        <v>0</v>
      </c>
      <c r="K468" s="51">
        <f>+VLOOKUP(A468,'b-data'!A:BR,68)</f>
        <v>0</v>
      </c>
      <c r="L468" s="51">
        <f>+VLOOKUP(A468,'b-data'!A:BR,70)</f>
        <v>0</v>
      </c>
      <c r="N468" s="51">
        <f>+VLOOKUP(A468,'b-data'!A:BR,21)</f>
        <v>0</v>
      </c>
      <c r="O468" s="51">
        <f>+VLOOKUP(A468,'b-data'!A:BR,51)</f>
        <v>0</v>
      </c>
      <c r="P468" s="51">
        <f>+VLOOKUP(A468,'b-data'!A:BR,36)</f>
        <v>0</v>
      </c>
      <c r="Q468" s="34" t="str">
        <f t="shared" si="508"/>
        <v>n/a</v>
      </c>
      <c r="R468" s="34" t="str">
        <f t="shared" si="509"/>
        <v>n/a</v>
      </c>
      <c r="T468" s="51">
        <f t="shared" si="510"/>
        <v>0</v>
      </c>
      <c r="U468" s="51">
        <f>+VLOOKUP(A468,'b-data'!A:BR,52)</f>
        <v>0</v>
      </c>
      <c r="V468" s="51">
        <f t="shared" si="511"/>
        <v>0</v>
      </c>
      <c r="W468" s="34" t="str">
        <f t="shared" si="512"/>
        <v>n/a</v>
      </c>
      <c r="X468" s="34" t="str">
        <f t="shared" si="513"/>
        <v>n/a</v>
      </c>
    </row>
    <row r="469" spans="1:24" hidden="1" outlineLevel="3" x14ac:dyDescent="0.2">
      <c r="A469" s="37">
        <f>+masterfile!B555</f>
        <v>1786</v>
      </c>
      <c r="B469" s="41" t="str">
        <f>+masterfile!D555</f>
        <v>1786 Umsatzsteuer aus EU-Erwerb 16%</v>
      </c>
      <c r="D469" s="51">
        <f>+VLOOKUP(A469,'b-data'!A:F,4)</f>
        <v>0</v>
      </c>
      <c r="E469" s="51">
        <f>+VLOOKUP(A469,'b-data'!A:G,5)</f>
        <v>0</v>
      </c>
      <c r="F469" s="51">
        <f>+VLOOKUP(A469,'b-data'!A:F,6)</f>
        <v>0</v>
      </c>
      <c r="G469" s="51">
        <f>+VLOOKUP(A469,'b-data'!A:G,7)</f>
        <v>0</v>
      </c>
      <c r="H469" s="51">
        <f>+VLOOKUP(A469,'b-data'!A:V,22)</f>
        <v>0</v>
      </c>
      <c r="I469" s="51">
        <f t="shared" si="507"/>
        <v>0</v>
      </c>
      <c r="J469" s="51">
        <f>+VLOOKUP(A469,'b-data'!A:BR,66)</f>
        <v>0</v>
      </c>
      <c r="K469" s="51">
        <f>+VLOOKUP(A469,'b-data'!A:BR,68)</f>
        <v>0</v>
      </c>
      <c r="L469" s="51">
        <f>+VLOOKUP(A469,'b-data'!A:BR,70)</f>
        <v>0</v>
      </c>
      <c r="N469" s="51">
        <f>+VLOOKUP(A469,'b-data'!A:BR,21)</f>
        <v>0</v>
      </c>
      <c r="O469" s="51">
        <f>+VLOOKUP(A469,'b-data'!A:BR,51)</f>
        <v>0</v>
      </c>
      <c r="P469" s="51">
        <f>+VLOOKUP(A469,'b-data'!A:BR,36)</f>
        <v>0</v>
      </c>
      <c r="Q469" s="34" t="str">
        <f t="shared" si="508"/>
        <v>n/a</v>
      </c>
      <c r="R469" s="34" t="str">
        <f t="shared" si="509"/>
        <v>n/a</v>
      </c>
      <c r="T469" s="51">
        <f t="shared" si="510"/>
        <v>0</v>
      </c>
      <c r="U469" s="51">
        <f>+VLOOKUP(A469,'b-data'!A:BR,52)</f>
        <v>0</v>
      </c>
      <c r="V469" s="51">
        <f t="shared" si="511"/>
        <v>0</v>
      </c>
      <c r="W469" s="34" t="str">
        <f t="shared" si="512"/>
        <v>n/a</v>
      </c>
      <c r="X469" s="34" t="str">
        <f t="shared" si="513"/>
        <v>n/a</v>
      </c>
    </row>
    <row r="470" spans="1:24" hidden="1" outlineLevel="3" x14ac:dyDescent="0.2">
      <c r="A470" s="37">
        <f>+masterfile!B556</f>
        <v>1787</v>
      </c>
      <c r="B470" s="41" t="str">
        <f>+masterfile!D556</f>
        <v>1787 Umsatzsteuer nach § 13b UStG 19%</v>
      </c>
      <c r="D470" s="51">
        <f>+VLOOKUP(A470,'b-data'!A:F,4)</f>
        <v>0</v>
      </c>
      <c r="E470" s="51">
        <f>+VLOOKUP(A470,'b-data'!A:G,5)</f>
        <v>0</v>
      </c>
      <c r="F470" s="51">
        <f>+VLOOKUP(A470,'b-data'!A:F,6)</f>
        <v>0</v>
      </c>
      <c r="G470" s="51">
        <f>+VLOOKUP(A470,'b-data'!A:G,7)</f>
        <v>0</v>
      </c>
      <c r="H470" s="51">
        <f>+VLOOKUP(A470,'b-data'!A:V,22)</f>
        <v>0</v>
      </c>
      <c r="I470" s="51">
        <f t="shared" si="507"/>
        <v>0</v>
      </c>
      <c r="J470" s="51">
        <f>+VLOOKUP(A470,'b-data'!A:BR,66)</f>
        <v>0</v>
      </c>
      <c r="K470" s="51">
        <f>+VLOOKUP(A470,'b-data'!A:BR,68)</f>
        <v>0</v>
      </c>
      <c r="L470" s="51">
        <f>+VLOOKUP(A470,'b-data'!A:BR,70)</f>
        <v>0</v>
      </c>
      <c r="N470" s="51">
        <f>+VLOOKUP(A470,'b-data'!A:BR,21)</f>
        <v>0</v>
      </c>
      <c r="O470" s="51">
        <f>+VLOOKUP(A470,'b-data'!A:BR,51)</f>
        <v>0</v>
      </c>
      <c r="P470" s="51">
        <f>+VLOOKUP(A470,'b-data'!A:BR,36)</f>
        <v>0</v>
      </c>
      <c r="Q470" s="34" t="str">
        <f t="shared" si="508"/>
        <v>n/a</v>
      </c>
      <c r="R470" s="34" t="str">
        <f t="shared" si="509"/>
        <v>n/a</v>
      </c>
      <c r="T470" s="51">
        <f t="shared" si="510"/>
        <v>0</v>
      </c>
      <c r="U470" s="51">
        <f>+VLOOKUP(A470,'b-data'!A:BR,52)</f>
        <v>0</v>
      </c>
      <c r="V470" s="51">
        <f t="shared" si="511"/>
        <v>0</v>
      </c>
      <c r="W470" s="34" t="str">
        <f t="shared" si="512"/>
        <v>n/a</v>
      </c>
      <c r="X470" s="34" t="str">
        <f t="shared" si="513"/>
        <v>n/a</v>
      </c>
    </row>
    <row r="471" spans="1:24" hidden="1" outlineLevel="3" x14ac:dyDescent="0.2">
      <c r="A471" s="37">
        <f>+masterfile!B557</f>
        <v>1788</v>
      </c>
      <c r="B471" s="41" t="str">
        <f>+masterfile!D557</f>
        <v>1788 Aufgeschobene Einfuhr-Umsatzsteuer</v>
      </c>
      <c r="D471" s="51">
        <f>+VLOOKUP(A471,'b-data'!A:F,4)</f>
        <v>0</v>
      </c>
      <c r="E471" s="51">
        <f>+VLOOKUP(A471,'b-data'!A:G,5)</f>
        <v>0</v>
      </c>
      <c r="F471" s="51">
        <f>+VLOOKUP(A471,'b-data'!A:F,6)</f>
        <v>0</v>
      </c>
      <c r="G471" s="51">
        <f>+VLOOKUP(A471,'b-data'!A:G,7)</f>
        <v>0</v>
      </c>
      <c r="H471" s="51">
        <f>+VLOOKUP(A471,'b-data'!A:V,22)</f>
        <v>0</v>
      </c>
      <c r="I471" s="51">
        <f t="shared" si="507"/>
        <v>0</v>
      </c>
      <c r="J471" s="51">
        <f>+VLOOKUP(A471,'b-data'!A:BR,66)</f>
        <v>0</v>
      </c>
      <c r="K471" s="51">
        <f>+VLOOKUP(A471,'b-data'!A:BR,68)</f>
        <v>0</v>
      </c>
      <c r="L471" s="51">
        <f>+VLOOKUP(A471,'b-data'!A:BR,70)</f>
        <v>0</v>
      </c>
      <c r="N471" s="51">
        <f>+VLOOKUP(A471,'b-data'!A:BR,21)</f>
        <v>0</v>
      </c>
      <c r="O471" s="51">
        <f>+VLOOKUP(A471,'b-data'!A:BR,51)</f>
        <v>0</v>
      </c>
      <c r="P471" s="51">
        <f>+VLOOKUP(A471,'b-data'!A:BR,36)</f>
        <v>0</v>
      </c>
      <c r="Q471" s="34" t="str">
        <f t="shared" si="508"/>
        <v>n/a</v>
      </c>
      <c r="R471" s="34" t="str">
        <f t="shared" si="509"/>
        <v>n/a</v>
      </c>
      <c r="T471" s="51">
        <f t="shared" si="510"/>
        <v>0</v>
      </c>
      <c r="U471" s="51">
        <f>+VLOOKUP(A471,'b-data'!A:BR,52)</f>
        <v>0</v>
      </c>
      <c r="V471" s="51">
        <f t="shared" si="511"/>
        <v>0</v>
      </c>
      <c r="W471" s="34" t="str">
        <f t="shared" si="512"/>
        <v>n/a</v>
      </c>
      <c r="X471" s="34" t="str">
        <f t="shared" si="513"/>
        <v>n/a</v>
      </c>
    </row>
    <row r="472" spans="1:24" hidden="1" outlineLevel="3" x14ac:dyDescent="0.2">
      <c r="A472" s="37">
        <f>+masterfile!B558</f>
        <v>1789</v>
      </c>
      <c r="B472" s="41" t="str">
        <f>+masterfile!D558</f>
        <v>1789 Umsatzsteuer laufendes Jahr</v>
      </c>
      <c r="D472" s="51">
        <f>+VLOOKUP(A472,'b-data'!A:F,4)</f>
        <v>0</v>
      </c>
      <c r="E472" s="51">
        <f>+VLOOKUP(A472,'b-data'!A:G,5)</f>
        <v>0</v>
      </c>
      <c r="F472" s="51">
        <f>+VLOOKUP(A472,'b-data'!A:F,6)</f>
        <v>0</v>
      </c>
      <c r="G472" s="51">
        <f>+VLOOKUP(A472,'b-data'!A:G,7)</f>
        <v>0</v>
      </c>
      <c r="H472" s="51">
        <f>+VLOOKUP(A472,'b-data'!A:V,22)</f>
        <v>0</v>
      </c>
      <c r="I472" s="51">
        <f t="shared" si="507"/>
        <v>0</v>
      </c>
      <c r="J472" s="51">
        <f>+VLOOKUP(A472,'b-data'!A:BR,66)</f>
        <v>0</v>
      </c>
      <c r="K472" s="51">
        <f>+VLOOKUP(A472,'b-data'!A:BR,68)</f>
        <v>0</v>
      </c>
      <c r="L472" s="51">
        <f>+VLOOKUP(A472,'b-data'!A:BR,70)</f>
        <v>0</v>
      </c>
      <c r="N472" s="51">
        <f>+VLOOKUP(A472,'b-data'!A:BR,21)</f>
        <v>0</v>
      </c>
      <c r="O472" s="51">
        <f>+VLOOKUP(A472,'b-data'!A:BR,51)</f>
        <v>0</v>
      </c>
      <c r="P472" s="51">
        <f>+VLOOKUP(A472,'b-data'!A:BR,36)</f>
        <v>0</v>
      </c>
      <c r="Q472" s="34" t="str">
        <f t="shared" si="508"/>
        <v>n/a</v>
      </c>
      <c r="R472" s="34" t="str">
        <f t="shared" si="509"/>
        <v>n/a</v>
      </c>
      <c r="T472" s="51">
        <f t="shared" si="510"/>
        <v>0</v>
      </c>
      <c r="U472" s="51">
        <f>+VLOOKUP(A472,'b-data'!A:BR,52)</f>
        <v>0</v>
      </c>
      <c r="V472" s="51">
        <f t="shared" si="511"/>
        <v>0</v>
      </c>
      <c r="W472" s="34" t="str">
        <f t="shared" si="512"/>
        <v>n/a</v>
      </c>
      <c r="X472" s="34" t="str">
        <f t="shared" si="513"/>
        <v>n/a</v>
      </c>
    </row>
    <row r="473" spans="1:24" hidden="1" outlineLevel="3" x14ac:dyDescent="0.2">
      <c r="A473" s="37">
        <f>+masterfile!B559</f>
        <v>1790</v>
      </c>
      <c r="B473" s="41" t="str">
        <f>+masterfile!D559</f>
        <v>1790 Umsatzsteuer Vorjahr</v>
      </c>
      <c r="D473" s="51">
        <f>+VLOOKUP(A473,'b-data'!A:F,4)</f>
        <v>0</v>
      </c>
      <c r="E473" s="51">
        <f>+VLOOKUP(A473,'b-data'!A:G,5)</f>
        <v>0</v>
      </c>
      <c r="F473" s="51">
        <f>+VLOOKUP(A473,'b-data'!A:F,6)</f>
        <v>0</v>
      </c>
      <c r="G473" s="51">
        <f>+VLOOKUP(A473,'b-data'!A:G,7)</f>
        <v>0</v>
      </c>
      <c r="H473" s="51">
        <f>+VLOOKUP(A473,'b-data'!A:V,22)</f>
        <v>0</v>
      </c>
      <c r="I473" s="51">
        <f t="shared" si="507"/>
        <v>0</v>
      </c>
      <c r="J473" s="51">
        <f>+VLOOKUP(A473,'b-data'!A:BR,66)</f>
        <v>0</v>
      </c>
      <c r="K473" s="51">
        <f>+VLOOKUP(A473,'b-data'!A:BR,68)</f>
        <v>0</v>
      </c>
      <c r="L473" s="51">
        <f>+VLOOKUP(A473,'b-data'!A:BR,70)</f>
        <v>0</v>
      </c>
      <c r="N473" s="51">
        <f>+VLOOKUP(A473,'b-data'!A:BR,21)</f>
        <v>0</v>
      </c>
      <c r="O473" s="51">
        <f>+VLOOKUP(A473,'b-data'!A:BR,51)</f>
        <v>0</v>
      </c>
      <c r="P473" s="51">
        <f>+VLOOKUP(A473,'b-data'!A:BR,36)</f>
        <v>0</v>
      </c>
      <c r="Q473" s="34" t="str">
        <f t="shared" si="508"/>
        <v>n/a</v>
      </c>
      <c r="R473" s="34" t="str">
        <f t="shared" si="509"/>
        <v>n/a</v>
      </c>
      <c r="T473" s="51">
        <f t="shared" si="510"/>
        <v>0</v>
      </c>
      <c r="U473" s="51">
        <f>+VLOOKUP(A473,'b-data'!A:BR,52)</f>
        <v>0</v>
      </c>
      <c r="V473" s="51">
        <f t="shared" si="511"/>
        <v>0</v>
      </c>
      <c r="W473" s="34" t="str">
        <f t="shared" si="512"/>
        <v>n/a</v>
      </c>
      <c r="X473" s="34" t="str">
        <f t="shared" si="513"/>
        <v>n/a</v>
      </c>
    </row>
    <row r="474" spans="1:24" hidden="1" outlineLevel="3" x14ac:dyDescent="0.2">
      <c r="A474" s="37">
        <f>+masterfile!B560</f>
        <v>1791</v>
      </c>
      <c r="B474" s="41" t="str">
        <f>+masterfile!D560</f>
        <v>1791 Umsatzsteuer frühere Jahre</v>
      </c>
      <c r="D474" s="51">
        <f>+VLOOKUP(A474,'b-data'!A:F,4)</f>
        <v>0</v>
      </c>
      <c r="E474" s="51">
        <f>+VLOOKUP(A474,'b-data'!A:G,5)</f>
        <v>0</v>
      </c>
      <c r="F474" s="51">
        <f>+VLOOKUP(A474,'b-data'!A:F,6)</f>
        <v>0</v>
      </c>
      <c r="G474" s="51">
        <f>+VLOOKUP(A474,'b-data'!A:G,7)</f>
        <v>0</v>
      </c>
      <c r="H474" s="51">
        <f>+VLOOKUP(A474,'b-data'!A:V,22)</f>
        <v>0</v>
      </c>
      <c r="I474" s="51">
        <f t="shared" si="507"/>
        <v>0</v>
      </c>
      <c r="J474" s="51">
        <f>+VLOOKUP(A474,'b-data'!A:BR,66)</f>
        <v>0</v>
      </c>
      <c r="K474" s="51">
        <f>+VLOOKUP(A474,'b-data'!A:BR,68)</f>
        <v>0</v>
      </c>
      <c r="L474" s="51">
        <f>+VLOOKUP(A474,'b-data'!A:BR,70)</f>
        <v>0</v>
      </c>
      <c r="N474" s="51">
        <f>+VLOOKUP(A474,'b-data'!A:BR,21)</f>
        <v>0</v>
      </c>
      <c r="O474" s="51">
        <f>+VLOOKUP(A474,'b-data'!A:BR,51)</f>
        <v>0</v>
      </c>
      <c r="P474" s="51">
        <f>+VLOOKUP(A474,'b-data'!A:BR,36)</f>
        <v>0</v>
      </c>
      <c r="Q474" s="34" t="str">
        <f t="shared" si="508"/>
        <v>n/a</v>
      </c>
      <c r="R474" s="34" t="str">
        <f t="shared" si="509"/>
        <v>n/a</v>
      </c>
      <c r="T474" s="51">
        <f t="shared" si="510"/>
        <v>0</v>
      </c>
      <c r="U474" s="51">
        <f>+VLOOKUP(A474,'b-data'!A:BR,52)</f>
        <v>0</v>
      </c>
      <c r="V474" s="51">
        <f t="shared" si="511"/>
        <v>0</v>
      </c>
      <c r="W474" s="34" t="str">
        <f t="shared" si="512"/>
        <v>n/a</v>
      </c>
      <c r="X474" s="34" t="str">
        <f t="shared" si="513"/>
        <v>n/a</v>
      </c>
    </row>
    <row r="475" spans="1:24" hidden="1" outlineLevel="3" x14ac:dyDescent="0.2">
      <c r="A475" s="37">
        <f>+masterfile!B563</f>
        <v>1794</v>
      </c>
      <c r="B475" s="41" t="str">
        <f>+masterfile!D563</f>
        <v>1794 USt letzter Abnehmer Dreiecksgeschäft</v>
      </c>
      <c r="D475" s="51">
        <f>+VLOOKUP(A475,'b-data'!A:F,4)</f>
        <v>0</v>
      </c>
      <c r="E475" s="51">
        <f>+VLOOKUP(A475,'b-data'!A:G,5)</f>
        <v>0</v>
      </c>
      <c r="F475" s="51">
        <f>+VLOOKUP(A475,'b-data'!A:F,6)</f>
        <v>0</v>
      </c>
      <c r="G475" s="51">
        <f>+VLOOKUP(A475,'b-data'!A:G,7)</f>
        <v>0</v>
      </c>
      <c r="H475" s="51">
        <f>+VLOOKUP(A475,'b-data'!A:V,22)</f>
        <v>0</v>
      </c>
      <c r="I475" s="51">
        <f t="shared" si="507"/>
        <v>0</v>
      </c>
      <c r="J475" s="51">
        <f>+VLOOKUP(A475,'b-data'!A:BR,66)</f>
        <v>0</v>
      </c>
      <c r="K475" s="51">
        <f>+VLOOKUP(A475,'b-data'!A:BR,68)</f>
        <v>0</v>
      </c>
      <c r="L475" s="51">
        <f>+VLOOKUP(A475,'b-data'!A:BR,70)</f>
        <v>0</v>
      </c>
      <c r="N475" s="51">
        <f>+VLOOKUP(A475,'b-data'!A:BR,21)</f>
        <v>0</v>
      </c>
      <c r="O475" s="51">
        <f>+VLOOKUP(A475,'b-data'!A:BR,51)</f>
        <v>0</v>
      </c>
      <c r="P475" s="51">
        <f>+VLOOKUP(A475,'b-data'!A:BR,36)</f>
        <v>0</v>
      </c>
      <c r="Q475" s="34" t="str">
        <f t="shared" si="508"/>
        <v>n/a</v>
      </c>
      <c r="R475" s="34" t="str">
        <f t="shared" si="509"/>
        <v>n/a</v>
      </c>
      <c r="T475" s="51">
        <f t="shared" si="510"/>
        <v>0</v>
      </c>
      <c r="U475" s="51">
        <f>+VLOOKUP(A475,'b-data'!A:BR,52)</f>
        <v>0</v>
      </c>
      <c r="V475" s="51">
        <f t="shared" si="511"/>
        <v>0</v>
      </c>
      <c r="W475" s="34" t="str">
        <f t="shared" si="512"/>
        <v>n/a</v>
      </c>
      <c r="X475" s="34" t="str">
        <f t="shared" si="513"/>
        <v>n/a</v>
      </c>
    </row>
    <row r="476" spans="1:24" hidden="1" outlineLevel="3" x14ac:dyDescent="0.2">
      <c r="A476" s="37">
        <f>+masterfile!B566</f>
        <v>1797</v>
      </c>
      <c r="B476" s="41" t="str">
        <f>+masterfile!D566</f>
        <v>1797 Verbindlichkeiten aus Umsatzsteuer-VZ</v>
      </c>
      <c r="D476" s="51">
        <f>+VLOOKUP(A476,'b-data'!A:F,4)</f>
        <v>0</v>
      </c>
      <c r="E476" s="51">
        <f>+VLOOKUP(A476,'b-data'!A:G,5)</f>
        <v>0</v>
      </c>
      <c r="F476" s="51">
        <f>+VLOOKUP(A476,'b-data'!A:F,6)</f>
        <v>0</v>
      </c>
      <c r="G476" s="51">
        <f>+VLOOKUP(A476,'b-data'!A:G,7)</f>
        <v>0</v>
      </c>
      <c r="H476" s="51">
        <f>+VLOOKUP(A476,'b-data'!A:V,22)</f>
        <v>0</v>
      </c>
      <c r="I476" s="51">
        <f t="shared" si="507"/>
        <v>0</v>
      </c>
      <c r="J476" s="51">
        <f>+VLOOKUP(A476,'b-data'!A:BR,66)</f>
        <v>0</v>
      </c>
      <c r="K476" s="51">
        <f>+VLOOKUP(A476,'b-data'!A:BR,68)</f>
        <v>0</v>
      </c>
      <c r="L476" s="51">
        <f>+VLOOKUP(A476,'b-data'!A:BR,70)</f>
        <v>0</v>
      </c>
      <c r="N476" s="51">
        <f>+VLOOKUP(A476,'b-data'!A:BR,21)</f>
        <v>0</v>
      </c>
      <c r="O476" s="51">
        <f>+VLOOKUP(A476,'b-data'!A:BR,51)</f>
        <v>0</v>
      </c>
      <c r="P476" s="51">
        <f>+VLOOKUP(A476,'b-data'!A:BR,36)</f>
        <v>0</v>
      </c>
      <c r="Q476" s="34" t="str">
        <f t="shared" si="508"/>
        <v>n/a</v>
      </c>
      <c r="R476" s="34" t="str">
        <f t="shared" si="509"/>
        <v>n/a</v>
      </c>
      <c r="T476" s="51">
        <f t="shared" si="510"/>
        <v>0</v>
      </c>
      <c r="U476" s="51">
        <f>+VLOOKUP(A476,'b-data'!A:BR,52)</f>
        <v>0</v>
      </c>
      <c r="V476" s="51">
        <f t="shared" si="511"/>
        <v>0</v>
      </c>
      <c r="W476" s="34" t="str">
        <f t="shared" si="512"/>
        <v>n/a</v>
      </c>
      <c r="X476" s="34" t="str">
        <f t="shared" si="513"/>
        <v>n/a</v>
      </c>
    </row>
    <row r="477" spans="1:24" hidden="1" outlineLevel="3" x14ac:dyDescent="0.2">
      <c r="A477" s="37">
        <f>+masterfile!B567</f>
        <v>1798</v>
      </c>
      <c r="B477" s="41" t="str">
        <f>+masterfile!D567</f>
        <v>1798 USt aus im Inland stpfl.EU-Lief.,nur OSS</v>
      </c>
      <c r="D477" s="51">
        <f>+VLOOKUP(A477,'b-data'!A:F,4)</f>
        <v>0</v>
      </c>
      <c r="E477" s="51">
        <f>+VLOOKUP(A477,'b-data'!A:G,5)</f>
        <v>0</v>
      </c>
      <c r="F477" s="51">
        <f>+VLOOKUP(A477,'b-data'!A:F,6)</f>
        <v>0</v>
      </c>
      <c r="G477" s="51">
        <f>+VLOOKUP(A477,'b-data'!A:G,7)</f>
        <v>0</v>
      </c>
      <c r="H477" s="51">
        <f>+VLOOKUP(A477,'b-data'!A:V,22)</f>
        <v>0</v>
      </c>
      <c r="I477" s="51">
        <f t="shared" si="507"/>
        <v>0</v>
      </c>
      <c r="J477" s="51">
        <f>+VLOOKUP(A477,'b-data'!A:BR,66)</f>
        <v>0</v>
      </c>
      <c r="K477" s="51">
        <f>+VLOOKUP(A477,'b-data'!A:BR,68)</f>
        <v>0</v>
      </c>
      <c r="L477" s="51">
        <f>+VLOOKUP(A477,'b-data'!A:BR,70)</f>
        <v>0</v>
      </c>
      <c r="N477" s="51">
        <f>+VLOOKUP(A477,'b-data'!A:BR,21)</f>
        <v>0</v>
      </c>
      <c r="O477" s="51">
        <f>+VLOOKUP(A477,'b-data'!A:BR,51)</f>
        <v>0</v>
      </c>
      <c r="P477" s="51">
        <f>+VLOOKUP(A477,'b-data'!A:BR,36)</f>
        <v>0</v>
      </c>
      <c r="Q477" s="34" t="str">
        <f t="shared" si="508"/>
        <v>n/a</v>
      </c>
      <c r="R477" s="34" t="str">
        <f t="shared" si="509"/>
        <v>n/a</v>
      </c>
      <c r="T477" s="51">
        <f t="shared" si="510"/>
        <v>0</v>
      </c>
      <c r="U477" s="51">
        <f>+VLOOKUP(A477,'b-data'!A:BR,52)</f>
        <v>0</v>
      </c>
      <c r="V477" s="51">
        <f t="shared" si="511"/>
        <v>0</v>
      </c>
      <c r="W477" s="34" t="str">
        <f t="shared" si="512"/>
        <v>n/a</v>
      </c>
      <c r="X477" s="34" t="str">
        <f t="shared" si="513"/>
        <v>n/a</v>
      </c>
    </row>
    <row r="478" spans="1:24" hidden="1" outlineLevel="3" x14ac:dyDescent="0.2">
      <c r="B478" s="39"/>
      <c r="D478" s="51"/>
      <c r="E478" s="51"/>
      <c r="F478" s="51"/>
      <c r="G478" s="51"/>
      <c r="H478" s="51"/>
      <c r="I478" s="51"/>
      <c r="J478" s="51"/>
      <c r="K478" s="51"/>
      <c r="L478" s="51"/>
      <c r="N478" s="51"/>
      <c r="O478" s="51"/>
      <c r="P478" s="51"/>
      <c r="T478" s="51"/>
      <c r="U478" s="51"/>
      <c r="V478" s="51"/>
    </row>
    <row r="479" spans="1:24" hidden="1" outlineLevel="2" x14ac:dyDescent="0.2">
      <c r="A479" s="37" t="s">
        <v>263</v>
      </c>
      <c r="B479" s="39" t="str">
        <f>+dict!C1659</f>
        <v>Verbindlichkeiten aus der sozialen Sicherheit</v>
      </c>
      <c r="D479" s="51">
        <f>+SUM(D480:D487)</f>
        <v>0</v>
      </c>
      <c r="E479" s="51">
        <f t="shared" ref="E479" si="514">+SUM(E480:E487)</f>
        <v>0</v>
      </c>
      <c r="F479" s="51">
        <f>+SUM(F480:F487)</f>
        <v>0</v>
      </c>
      <c r="G479" s="51">
        <f t="shared" ref="G479:L479" si="515">+SUM(G480:G487)</f>
        <v>0</v>
      </c>
      <c r="H479" s="51">
        <f t="shared" si="515"/>
        <v>0</v>
      </c>
      <c r="I479" s="51">
        <f t="shared" si="515"/>
        <v>0</v>
      </c>
      <c r="J479" s="51">
        <f t="shared" si="515"/>
        <v>0</v>
      </c>
      <c r="K479" s="51">
        <f t="shared" si="515"/>
        <v>0</v>
      </c>
      <c r="L479" s="51">
        <f t="shared" si="515"/>
        <v>0</v>
      </c>
      <c r="N479" s="51">
        <f t="shared" ref="N479:P479" si="516">+SUM(N480:N487)</f>
        <v>0</v>
      </c>
      <c r="O479" s="51">
        <f t="shared" si="516"/>
        <v>0</v>
      </c>
      <c r="P479" s="51">
        <f t="shared" si="516"/>
        <v>0</v>
      </c>
      <c r="Q479" s="34" t="str">
        <f t="shared" ref="Q479" si="517">IFERROR(P479/O479-1,"n/a")</f>
        <v>n/a</v>
      </c>
      <c r="R479" s="34" t="str">
        <f t="shared" ref="R479" si="518">IFERROR(P479/N479-1,"n/a")</f>
        <v>n/a</v>
      </c>
      <c r="T479" s="51">
        <f t="shared" ref="T479:V479" si="519">+SUM(T480:T487)</f>
        <v>0</v>
      </c>
      <c r="U479" s="51">
        <f t="shared" si="519"/>
        <v>0</v>
      </c>
      <c r="V479" s="51">
        <f t="shared" si="519"/>
        <v>0</v>
      </c>
      <c r="W479" s="34" t="str">
        <f t="shared" ref="W479" si="520">IFERROR(V479/U479-1,"n/a")</f>
        <v>n/a</v>
      </c>
      <c r="X479" s="34" t="str">
        <f t="shared" ref="X479" si="521">IFERROR(V479/T479-1,"n/a")</f>
        <v>n/a</v>
      </c>
    </row>
    <row r="480" spans="1:24" hidden="1" outlineLevel="3" x14ac:dyDescent="0.2">
      <c r="A480" s="37">
        <f>+masterfile!B511</f>
        <v>1742</v>
      </c>
      <c r="B480" s="41" t="str">
        <f>+masterfile!D511</f>
        <v>1742 Verbindlichkeiten soziale Sicherheit</v>
      </c>
      <c r="D480" s="51">
        <f>+VLOOKUP(A480,'b-data'!A:F,4)</f>
        <v>0</v>
      </c>
      <c r="E480" s="51">
        <f>+VLOOKUP(A480,'b-data'!A:G,5)</f>
        <v>0</v>
      </c>
      <c r="F480" s="51">
        <f>+VLOOKUP(A480,'b-data'!A:F,6)</f>
        <v>0</v>
      </c>
      <c r="G480" s="51">
        <f>+VLOOKUP(A480,'b-data'!A:G,7)</f>
        <v>0</v>
      </c>
      <c r="H480" s="51">
        <f>+VLOOKUP(A480,'b-data'!A:V,22)</f>
        <v>0</v>
      </c>
      <c r="I480" s="51">
        <f t="shared" ref="I480:I486" si="522">+U480+P480-O480</f>
        <v>0</v>
      </c>
      <c r="J480" s="51">
        <f>+VLOOKUP(A480,'b-data'!A:BR,66)</f>
        <v>0</v>
      </c>
      <c r="K480" s="51">
        <f>+VLOOKUP(A480,'b-data'!A:BR,68)</f>
        <v>0</v>
      </c>
      <c r="L480" s="51">
        <f>+VLOOKUP(A480,'b-data'!A:BR,70)</f>
        <v>0</v>
      </c>
      <c r="N480" s="51">
        <f>+VLOOKUP(A480,'b-data'!A:BR,21)</f>
        <v>0</v>
      </c>
      <c r="O480" s="51">
        <f>+VLOOKUP(A480,'b-data'!A:BR,51)</f>
        <v>0</v>
      </c>
      <c r="P480" s="51">
        <f>+VLOOKUP(A480,'b-data'!A:BR,36)</f>
        <v>0</v>
      </c>
      <c r="Q480" s="34" t="str">
        <f t="shared" ref="Q480:Q486" si="523">IFERROR(P480/O480-1,"n/a")</f>
        <v>n/a</v>
      </c>
      <c r="R480" s="34" t="str">
        <f t="shared" ref="R480:R486" si="524">IFERROR(P480/N480-1,"n/a")</f>
        <v>n/a</v>
      </c>
      <c r="T480" s="51">
        <f t="shared" ref="T480:T486" si="525">+H480</f>
        <v>0</v>
      </c>
      <c r="U480" s="51">
        <f>+VLOOKUP(A480,'b-data'!A:BR,52)</f>
        <v>0</v>
      </c>
      <c r="V480" s="51">
        <f t="shared" ref="V480:V486" si="526">+I480</f>
        <v>0</v>
      </c>
      <c r="W480" s="34" t="str">
        <f t="shared" ref="W480:W486" si="527">IFERROR(V480/U480-1,"n/a")</f>
        <v>n/a</v>
      </c>
      <c r="X480" s="34" t="str">
        <f t="shared" ref="X480:X486" si="528">IFERROR(V480/T480-1,"n/a")</f>
        <v>n/a</v>
      </c>
    </row>
    <row r="481" spans="1:24" hidden="1" outlineLevel="3" x14ac:dyDescent="0.2">
      <c r="A481" s="37">
        <f>+masterfile!B512</f>
        <v>1743</v>
      </c>
      <c r="B481" s="41" t="str">
        <f>+masterfile!D512</f>
        <v>1743 Verbindlichk. soziale Sicherheit(b.1J)</v>
      </c>
      <c r="D481" s="51">
        <f>+VLOOKUP(A481,'b-data'!A:F,4)</f>
        <v>0</v>
      </c>
      <c r="E481" s="51">
        <f>+VLOOKUP(A481,'b-data'!A:G,5)</f>
        <v>0</v>
      </c>
      <c r="F481" s="51">
        <f>+VLOOKUP(A481,'b-data'!A:F,6)</f>
        <v>0</v>
      </c>
      <c r="G481" s="51">
        <f>+VLOOKUP(A481,'b-data'!A:G,7)</f>
        <v>0</v>
      </c>
      <c r="H481" s="51">
        <f>+VLOOKUP(A481,'b-data'!A:V,22)</f>
        <v>0</v>
      </c>
      <c r="I481" s="51">
        <f t="shared" si="522"/>
        <v>0</v>
      </c>
      <c r="J481" s="51">
        <f>+VLOOKUP(A481,'b-data'!A:BR,66)</f>
        <v>0</v>
      </c>
      <c r="K481" s="51">
        <f>+VLOOKUP(A481,'b-data'!A:BR,68)</f>
        <v>0</v>
      </c>
      <c r="L481" s="51">
        <f>+VLOOKUP(A481,'b-data'!A:BR,70)</f>
        <v>0</v>
      </c>
      <c r="N481" s="51">
        <f>+VLOOKUP(A481,'b-data'!A:BR,21)</f>
        <v>0</v>
      </c>
      <c r="O481" s="51">
        <f>+VLOOKUP(A481,'b-data'!A:BR,51)</f>
        <v>0</v>
      </c>
      <c r="P481" s="51">
        <f>+VLOOKUP(A481,'b-data'!A:BR,36)</f>
        <v>0</v>
      </c>
      <c r="Q481" s="34" t="str">
        <f t="shared" si="523"/>
        <v>n/a</v>
      </c>
      <c r="R481" s="34" t="str">
        <f t="shared" si="524"/>
        <v>n/a</v>
      </c>
      <c r="T481" s="51">
        <f t="shared" si="525"/>
        <v>0</v>
      </c>
      <c r="U481" s="51">
        <f>+VLOOKUP(A481,'b-data'!A:BR,52)</f>
        <v>0</v>
      </c>
      <c r="V481" s="51">
        <f t="shared" si="526"/>
        <v>0</v>
      </c>
      <c r="W481" s="34" t="str">
        <f t="shared" si="527"/>
        <v>n/a</v>
      </c>
      <c r="X481" s="34" t="str">
        <f t="shared" si="528"/>
        <v>n/a</v>
      </c>
    </row>
    <row r="482" spans="1:24" hidden="1" outlineLevel="3" x14ac:dyDescent="0.2">
      <c r="A482" s="37">
        <f>+masterfile!B513</f>
        <v>1744</v>
      </c>
      <c r="B482" s="41" t="str">
        <f>+masterfile!D513</f>
        <v>1744 Verbindlichk. soziale Sicherheit(1-5J)</v>
      </c>
      <c r="D482" s="51">
        <f>+VLOOKUP(A482,'b-data'!A:F,4)</f>
        <v>0</v>
      </c>
      <c r="E482" s="51">
        <f>+VLOOKUP(A482,'b-data'!A:G,5)</f>
        <v>0</v>
      </c>
      <c r="F482" s="51">
        <f>+VLOOKUP(A482,'b-data'!A:F,6)</f>
        <v>0</v>
      </c>
      <c r="G482" s="51">
        <f>+VLOOKUP(A482,'b-data'!A:G,7)</f>
        <v>0</v>
      </c>
      <c r="H482" s="51">
        <f>+VLOOKUP(A482,'b-data'!A:V,22)</f>
        <v>0</v>
      </c>
      <c r="I482" s="51">
        <f t="shared" si="522"/>
        <v>0</v>
      </c>
      <c r="J482" s="51">
        <f>+VLOOKUP(A482,'b-data'!A:BR,66)</f>
        <v>0</v>
      </c>
      <c r="K482" s="51">
        <f>+VLOOKUP(A482,'b-data'!A:BR,68)</f>
        <v>0</v>
      </c>
      <c r="L482" s="51">
        <f>+VLOOKUP(A482,'b-data'!A:BR,70)</f>
        <v>0</v>
      </c>
      <c r="N482" s="51">
        <f>+VLOOKUP(A482,'b-data'!A:BR,21)</f>
        <v>0</v>
      </c>
      <c r="O482" s="51">
        <f>+VLOOKUP(A482,'b-data'!A:BR,51)</f>
        <v>0</v>
      </c>
      <c r="P482" s="51">
        <f>+VLOOKUP(A482,'b-data'!A:BR,36)</f>
        <v>0</v>
      </c>
      <c r="Q482" s="34" t="str">
        <f t="shared" si="523"/>
        <v>n/a</v>
      </c>
      <c r="R482" s="34" t="str">
        <f t="shared" si="524"/>
        <v>n/a</v>
      </c>
      <c r="T482" s="51">
        <f t="shared" si="525"/>
        <v>0</v>
      </c>
      <c r="U482" s="51">
        <f>+VLOOKUP(A482,'b-data'!A:BR,52)</f>
        <v>0</v>
      </c>
      <c r="V482" s="51">
        <f t="shared" si="526"/>
        <v>0</v>
      </c>
      <c r="W482" s="34" t="str">
        <f t="shared" si="527"/>
        <v>n/a</v>
      </c>
      <c r="X482" s="34" t="str">
        <f t="shared" si="528"/>
        <v>n/a</v>
      </c>
    </row>
    <row r="483" spans="1:24" hidden="1" outlineLevel="3" x14ac:dyDescent="0.2">
      <c r="A483" s="37">
        <f>+masterfile!B514</f>
        <v>1745</v>
      </c>
      <c r="B483" s="41" t="str">
        <f>+masterfile!D514</f>
        <v>1745 Verbindlichk. soziale Sicherheit(g.5J)</v>
      </c>
      <c r="D483" s="51">
        <f>+VLOOKUP(A483,'b-data'!A:F,4)</f>
        <v>0</v>
      </c>
      <c r="E483" s="51">
        <f>+VLOOKUP(A483,'b-data'!A:G,5)</f>
        <v>0</v>
      </c>
      <c r="F483" s="51">
        <f>+VLOOKUP(A483,'b-data'!A:F,6)</f>
        <v>0</v>
      </c>
      <c r="G483" s="51">
        <f>+VLOOKUP(A483,'b-data'!A:G,7)</f>
        <v>0</v>
      </c>
      <c r="H483" s="51">
        <f>+VLOOKUP(A483,'b-data'!A:V,22)</f>
        <v>0</v>
      </c>
      <c r="I483" s="51">
        <f t="shared" si="522"/>
        <v>0</v>
      </c>
      <c r="J483" s="51">
        <f>+VLOOKUP(A483,'b-data'!A:BR,66)</f>
        <v>0</v>
      </c>
      <c r="K483" s="51">
        <f>+VLOOKUP(A483,'b-data'!A:BR,68)</f>
        <v>0</v>
      </c>
      <c r="L483" s="51">
        <f>+VLOOKUP(A483,'b-data'!A:BR,70)</f>
        <v>0</v>
      </c>
      <c r="N483" s="51">
        <f>+VLOOKUP(A483,'b-data'!A:BR,21)</f>
        <v>0</v>
      </c>
      <c r="O483" s="51">
        <f>+VLOOKUP(A483,'b-data'!A:BR,51)</f>
        <v>0</v>
      </c>
      <c r="P483" s="51">
        <f>+VLOOKUP(A483,'b-data'!A:BR,36)</f>
        <v>0</v>
      </c>
      <c r="Q483" s="34" t="str">
        <f t="shared" si="523"/>
        <v>n/a</v>
      </c>
      <c r="R483" s="34" t="str">
        <f t="shared" si="524"/>
        <v>n/a</v>
      </c>
      <c r="T483" s="51">
        <f t="shared" si="525"/>
        <v>0</v>
      </c>
      <c r="U483" s="51">
        <f>+VLOOKUP(A483,'b-data'!A:BR,52)</f>
        <v>0</v>
      </c>
      <c r="V483" s="51">
        <f t="shared" si="526"/>
        <v>0</v>
      </c>
      <c r="W483" s="34" t="str">
        <f t="shared" si="527"/>
        <v>n/a</v>
      </c>
      <c r="X483" s="34" t="str">
        <f t="shared" si="528"/>
        <v>n/a</v>
      </c>
    </row>
    <row r="484" spans="1:24" hidden="1" outlineLevel="3" x14ac:dyDescent="0.2">
      <c r="A484" s="37">
        <f>+masterfile!B527</f>
        <v>1758</v>
      </c>
      <c r="B484" s="41" t="str">
        <f>+masterfile!D527</f>
        <v>1758 So. Verbindl. genossensch.Rückvergütung</v>
      </c>
      <c r="D484" s="51">
        <f>+VLOOKUP(A484,'b-data'!A:F,4)</f>
        <v>0</v>
      </c>
      <c r="E484" s="51">
        <f>+VLOOKUP(A484,'b-data'!A:G,5)</f>
        <v>0</v>
      </c>
      <c r="F484" s="51">
        <f>+VLOOKUP(A484,'b-data'!A:F,6)</f>
        <v>0</v>
      </c>
      <c r="G484" s="51">
        <f>+VLOOKUP(A484,'b-data'!A:G,7)</f>
        <v>0</v>
      </c>
      <c r="H484" s="51">
        <f>+VLOOKUP(A484,'b-data'!A:V,22)</f>
        <v>0</v>
      </c>
      <c r="I484" s="51">
        <f t="shared" si="522"/>
        <v>0</v>
      </c>
      <c r="J484" s="51">
        <f>+VLOOKUP(A484,'b-data'!A:BR,66)</f>
        <v>0</v>
      </c>
      <c r="K484" s="51">
        <f>+VLOOKUP(A484,'b-data'!A:BR,68)</f>
        <v>0</v>
      </c>
      <c r="L484" s="51">
        <f>+VLOOKUP(A484,'b-data'!A:BR,70)</f>
        <v>0</v>
      </c>
      <c r="N484" s="51">
        <f>+VLOOKUP(A484,'b-data'!A:BR,21)</f>
        <v>0</v>
      </c>
      <c r="O484" s="51">
        <f>+VLOOKUP(A484,'b-data'!A:BR,51)</f>
        <v>0</v>
      </c>
      <c r="P484" s="51">
        <f>+VLOOKUP(A484,'b-data'!A:BR,36)</f>
        <v>0</v>
      </c>
      <c r="Q484" s="34" t="str">
        <f t="shared" si="523"/>
        <v>n/a</v>
      </c>
      <c r="R484" s="34" t="str">
        <f t="shared" si="524"/>
        <v>n/a</v>
      </c>
      <c r="T484" s="51">
        <f t="shared" si="525"/>
        <v>0</v>
      </c>
      <c r="U484" s="51">
        <f>+VLOOKUP(A484,'b-data'!A:BR,52)</f>
        <v>0</v>
      </c>
      <c r="V484" s="51">
        <f t="shared" si="526"/>
        <v>0</v>
      </c>
      <c r="W484" s="34" t="str">
        <f t="shared" si="527"/>
        <v>n/a</v>
      </c>
      <c r="X484" s="34" t="str">
        <f t="shared" si="528"/>
        <v>n/a</v>
      </c>
    </row>
    <row r="485" spans="1:24" hidden="1" outlineLevel="3" x14ac:dyDescent="0.2">
      <c r="A485" s="37">
        <f>+masterfile!B528</f>
        <v>1759</v>
      </c>
      <c r="B485" s="41" t="str">
        <f>+masterfile!D528</f>
        <v>1759 Voraus.Beitrag ggb. Sozialversich.träger</v>
      </c>
      <c r="D485" s="51">
        <f>+VLOOKUP(A485,'b-data'!A:F,4)</f>
        <v>0</v>
      </c>
      <c r="E485" s="51">
        <f>+VLOOKUP(A485,'b-data'!A:G,5)</f>
        <v>0</v>
      </c>
      <c r="F485" s="51">
        <f>+VLOOKUP(A485,'b-data'!A:F,6)</f>
        <v>0</v>
      </c>
      <c r="G485" s="51">
        <f>+VLOOKUP(A485,'b-data'!A:G,7)</f>
        <v>0</v>
      </c>
      <c r="H485" s="51">
        <f>+VLOOKUP(A485,'b-data'!A:V,22)</f>
        <v>0</v>
      </c>
      <c r="I485" s="51">
        <f t="shared" si="522"/>
        <v>0</v>
      </c>
      <c r="J485" s="51">
        <f>+VLOOKUP(A485,'b-data'!A:BR,66)</f>
        <v>0</v>
      </c>
      <c r="K485" s="51">
        <f>+VLOOKUP(A485,'b-data'!A:BR,68)</f>
        <v>0</v>
      </c>
      <c r="L485" s="51">
        <f>+VLOOKUP(A485,'b-data'!A:BR,70)</f>
        <v>0</v>
      </c>
      <c r="N485" s="51">
        <f>+VLOOKUP(A485,'b-data'!A:BR,21)</f>
        <v>0</v>
      </c>
      <c r="O485" s="51">
        <f>+VLOOKUP(A485,'b-data'!A:BR,51)</f>
        <v>0</v>
      </c>
      <c r="P485" s="51">
        <f>+VLOOKUP(A485,'b-data'!A:BR,36)</f>
        <v>0</v>
      </c>
      <c r="Q485" s="34" t="str">
        <f t="shared" si="523"/>
        <v>n/a</v>
      </c>
      <c r="R485" s="34" t="str">
        <f t="shared" si="524"/>
        <v>n/a</v>
      </c>
      <c r="T485" s="51">
        <f t="shared" si="525"/>
        <v>0</v>
      </c>
      <c r="U485" s="51">
        <f>+VLOOKUP(A485,'b-data'!A:BR,52)</f>
        <v>0</v>
      </c>
      <c r="V485" s="51">
        <f t="shared" si="526"/>
        <v>0</v>
      </c>
      <c r="W485" s="34" t="str">
        <f t="shared" si="527"/>
        <v>n/a</v>
      </c>
      <c r="X485" s="34" t="str">
        <f t="shared" si="528"/>
        <v>n/a</v>
      </c>
    </row>
    <row r="486" spans="1:24" hidden="1" outlineLevel="3" x14ac:dyDescent="0.2">
      <c r="A486" s="37">
        <f>+masterfile!B564</f>
        <v>1795</v>
      </c>
      <c r="B486" s="41" t="str">
        <f>+masterfile!D564</f>
        <v>1795 Verbindl soziale Sicherheit § 4 (3) EStG</v>
      </c>
      <c r="D486" s="51">
        <f>+VLOOKUP(A486,'b-data'!A:F,4)</f>
        <v>0</v>
      </c>
      <c r="E486" s="51">
        <f>+VLOOKUP(A486,'b-data'!A:G,5)</f>
        <v>0</v>
      </c>
      <c r="F486" s="51">
        <f>+VLOOKUP(A486,'b-data'!A:F,6)</f>
        <v>0</v>
      </c>
      <c r="G486" s="51">
        <f>+VLOOKUP(A486,'b-data'!A:G,7)</f>
        <v>0</v>
      </c>
      <c r="H486" s="51">
        <f>+VLOOKUP(A486,'b-data'!A:V,22)</f>
        <v>0</v>
      </c>
      <c r="I486" s="51">
        <f t="shared" si="522"/>
        <v>0</v>
      </c>
      <c r="J486" s="51">
        <f>+VLOOKUP(A486,'b-data'!A:BR,66)</f>
        <v>0</v>
      </c>
      <c r="K486" s="51">
        <f>+VLOOKUP(A486,'b-data'!A:BR,68)</f>
        <v>0</v>
      </c>
      <c r="L486" s="51">
        <f>+VLOOKUP(A486,'b-data'!A:BR,70)</f>
        <v>0</v>
      </c>
      <c r="N486" s="51">
        <f>+VLOOKUP(A486,'b-data'!A:BR,21)</f>
        <v>0</v>
      </c>
      <c r="O486" s="51">
        <f>+VLOOKUP(A486,'b-data'!A:BR,51)</f>
        <v>0</v>
      </c>
      <c r="P486" s="51">
        <f>+VLOOKUP(A486,'b-data'!A:BR,36)</f>
        <v>0</v>
      </c>
      <c r="Q486" s="34" t="str">
        <f t="shared" si="523"/>
        <v>n/a</v>
      </c>
      <c r="R486" s="34" t="str">
        <f t="shared" si="524"/>
        <v>n/a</v>
      </c>
      <c r="T486" s="51">
        <f t="shared" si="525"/>
        <v>0</v>
      </c>
      <c r="U486" s="51">
        <f>+VLOOKUP(A486,'b-data'!A:BR,52)</f>
        <v>0</v>
      </c>
      <c r="V486" s="51">
        <f t="shared" si="526"/>
        <v>0</v>
      </c>
      <c r="W486" s="34" t="str">
        <f t="shared" si="527"/>
        <v>n/a</v>
      </c>
      <c r="X486" s="34" t="str">
        <f t="shared" si="528"/>
        <v>n/a</v>
      </c>
    </row>
    <row r="487" spans="1:24" hidden="1" outlineLevel="2" x14ac:dyDescent="0.2">
      <c r="B487" s="38"/>
      <c r="D487" s="51"/>
      <c r="E487" s="51"/>
      <c r="F487" s="51"/>
      <c r="G487" s="51"/>
      <c r="H487" s="51"/>
      <c r="I487" s="51"/>
      <c r="J487" s="51"/>
      <c r="K487" s="51"/>
      <c r="L487" s="51"/>
      <c r="N487" s="51"/>
      <c r="O487" s="51"/>
      <c r="P487" s="51"/>
      <c r="T487" s="51"/>
      <c r="U487" s="51"/>
      <c r="V487" s="51"/>
    </row>
    <row r="488" spans="1:24" collapsed="1" x14ac:dyDescent="0.2">
      <c r="D488" s="51"/>
      <c r="E488" s="51"/>
      <c r="F488" s="51"/>
      <c r="G488" s="51"/>
      <c r="H488" s="51"/>
      <c r="I488" s="51"/>
      <c r="J488" s="51"/>
      <c r="K488" s="51"/>
      <c r="L488" s="51"/>
      <c r="N488" s="51"/>
      <c r="O488" s="51"/>
      <c r="P488" s="51"/>
      <c r="T488" s="51"/>
      <c r="U488" s="51"/>
      <c r="V488" s="51"/>
    </row>
    <row r="489" spans="1:24" x14ac:dyDescent="0.2">
      <c r="B489" s="25" t="str">
        <f>+dict!C1660</f>
        <v>D. Rechnungsabgrenzungsposten</v>
      </c>
      <c r="D489" s="52">
        <f>+D490</f>
        <v>-475</v>
      </c>
      <c r="E489" s="52">
        <f t="shared" ref="E489:L489" si="529">+E490</f>
        <v>-964.25</v>
      </c>
      <c r="F489" s="52">
        <f>+F490</f>
        <v>-1469.1559999999999</v>
      </c>
      <c r="G489" s="52">
        <f t="shared" si="529"/>
        <v>-1992.743522</v>
      </c>
      <c r="H489" s="52">
        <f t="shared" si="529"/>
        <v>-2539.89248249</v>
      </c>
      <c r="I489" s="52">
        <f t="shared" si="529"/>
        <v>-2539.89248249</v>
      </c>
      <c r="J489" s="52">
        <f t="shared" si="529"/>
        <v>-2539.89248249</v>
      </c>
      <c r="K489" s="52">
        <f t="shared" si="529"/>
        <v>-2539.89248249</v>
      </c>
      <c r="L489" s="52">
        <f t="shared" si="529"/>
        <v>-2539.89248249</v>
      </c>
      <c r="N489" s="52">
        <f t="shared" ref="N489:P489" si="530">+N490</f>
        <v>-2539.89248249</v>
      </c>
      <c r="O489" s="52">
        <f t="shared" si="530"/>
        <v>-2539.89248249</v>
      </c>
      <c r="P489" s="52">
        <f t="shared" si="530"/>
        <v>-2539.89248249</v>
      </c>
      <c r="Q489" s="30">
        <f>IFERROR(P489/O489-1,"n/a")</f>
        <v>0</v>
      </c>
      <c r="R489" s="30">
        <f>IFERROR(P489/N489-1,"n/a")</f>
        <v>0</v>
      </c>
      <c r="T489" s="52">
        <f t="shared" ref="T489:V489" si="531">+T490</f>
        <v>-2539.89248249</v>
      </c>
      <c r="U489" s="52">
        <f t="shared" si="531"/>
        <v>-2539.89248249</v>
      </c>
      <c r="V489" s="52">
        <f t="shared" si="531"/>
        <v>-2539.89248249</v>
      </c>
      <c r="W489" s="30">
        <f>IFERROR(V489/U489-1,"n/a")</f>
        <v>0</v>
      </c>
      <c r="X489" s="30">
        <f>IFERROR(V489/T489-1,"n/a")</f>
        <v>0</v>
      </c>
    </row>
    <row r="490" spans="1:24" hidden="1" outlineLevel="1" x14ac:dyDescent="0.2">
      <c r="A490" s="37">
        <f>+masterfile!B247</f>
        <v>990</v>
      </c>
      <c r="B490" s="38" t="str">
        <f>+masterfile!D247</f>
        <v>990 Passive Rechnungsabgrenzung</v>
      </c>
      <c r="D490" s="51">
        <f>+VLOOKUP(A490,'b-data'!A:F,4)</f>
        <v>-475</v>
      </c>
      <c r="E490" s="51">
        <f>+VLOOKUP(A490,'b-data'!A:G,5)</f>
        <v>-964.25</v>
      </c>
      <c r="F490" s="51">
        <f>+VLOOKUP(A490,'b-data'!A:F,6)</f>
        <v>-1469.1559999999999</v>
      </c>
      <c r="G490" s="51">
        <f>+VLOOKUP(A490,'b-data'!A:G,7)</f>
        <v>-1992.743522</v>
      </c>
      <c r="H490" s="51">
        <f>+VLOOKUP(A490,'b-data'!A:V,22)</f>
        <v>-2539.89248249</v>
      </c>
      <c r="I490" s="51">
        <f t="shared" ref="I490" si="532">+U490+P490-O490</f>
        <v>-2539.89248249</v>
      </c>
      <c r="J490" s="51">
        <f>+VLOOKUP(A490,'b-data'!A:BR,66)</f>
        <v>-2539.89248249</v>
      </c>
      <c r="K490" s="51">
        <f>+VLOOKUP(A490,'b-data'!A:BR,68)</f>
        <v>-2539.89248249</v>
      </c>
      <c r="L490" s="51">
        <f>+VLOOKUP(A490,'b-data'!A:BR,70)</f>
        <v>-2539.89248249</v>
      </c>
      <c r="N490" s="51">
        <f>+VLOOKUP(A490,'b-data'!A:BR,21)</f>
        <v>-2539.89248249</v>
      </c>
      <c r="O490" s="51">
        <f>+VLOOKUP(A490,'b-data'!A:BR,51)</f>
        <v>-2539.89248249</v>
      </c>
      <c r="P490" s="51">
        <f>+VLOOKUP(A490,'b-data'!A:BR,36)</f>
        <v>-2539.89248249</v>
      </c>
      <c r="Q490" s="34">
        <f t="shared" ref="Q490" si="533">IFERROR(P490/O490-1,"n/a")</f>
        <v>0</v>
      </c>
      <c r="R490" s="34">
        <f t="shared" ref="R490" si="534">IFERROR(P490/N490-1,"n/a")</f>
        <v>0</v>
      </c>
      <c r="T490" s="51">
        <f t="shared" ref="T490" si="535">+H490</f>
        <v>-2539.89248249</v>
      </c>
      <c r="U490" s="51">
        <f>+VLOOKUP(A490,'b-data'!A:BR,52)</f>
        <v>-2539.89248249</v>
      </c>
      <c r="V490" s="51">
        <f t="shared" ref="V490" si="536">+I490</f>
        <v>-2539.89248249</v>
      </c>
      <c r="W490" s="34">
        <f t="shared" ref="W490" si="537">IFERROR(V490/U490-1,"n/a")</f>
        <v>0</v>
      </c>
      <c r="X490" s="34">
        <f t="shared" ref="X490" si="538">IFERROR(V490/T490-1,"n/a")</f>
        <v>0</v>
      </c>
    </row>
    <row r="491" spans="1:24" collapsed="1" x14ac:dyDescent="0.2">
      <c r="D491" s="51"/>
      <c r="E491" s="51"/>
      <c r="F491" s="51"/>
      <c r="G491" s="51"/>
      <c r="H491" s="51"/>
      <c r="I491" s="51"/>
      <c r="J491" s="51"/>
      <c r="K491" s="51"/>
      <c r="L491" s="51"/>
      <c r="N491" s="51"/>
      <c r="O491" s="51"/>
      <c r="P491" s="51"/>
      <c r="T491" s="51"/>
      <c r="U491" s="51"/>
      <c r="V491" s="51"/>
    </row>
    <row r="492" spans="1:24" x14ac:dyDescent="0.2">
      <c r="B492" s="25" t="str">
        <f>+dict!C1661</f>
        <v>E. Passive latente Steuern</v>
      </c>
      <c r="D492" s="52">
        <f>+D493</f>
        <v>0</v>
      </c>
      <c r="E492" s="52">
        <f t="shared" ref="E492:L492" si="539">+E493</f>
        <v>0</v>
      </c>
      <c r="F492" s="52">
        <f>+F493</f>
        <v>0</v>
      </c>
      <c r="G492" s="52">
        <f t="shared" si="539"/>
        <v>0</v>
      </c>
      <c r="H492" s="52">
        <f t="shared" si="539"/>
        <v>0</v>
      </c>
      <c r="I492" s="52">
        <f t="shared" si="539"/>
        <v>0</v>
      </c>
      <c r="J492" s="52">
        <f t="shared" si="539"/>
        <v>0</v>
      </c>
      <c r="K492" s="52">
        <f t="shared" si="539"/>
        <v>0</v>
      </c>
      <c r="L492" s="52">
        <f t="shared" si="539"/>
        <v>0</v>
      </c>
      <c r="N492" s="52">
        <f t="shared" ref="N492:P492" si="540">+N493</f>
        <v>0</v>
      </c>
      <c r="O492" s="52">
        <f t="shared" si="540"/>
        <v>0</v>
      </c>
      <c r="P492" s="52">
        <f t="shared" si="540"/>
        <v>0</v>
      </c>
      <c r="Q492" s="30" t="str">
        <f>IFERROR(P492/O492-1,"n/a")</f>
        <v>n/a</v>
      </c>
      <c r="R492" s="30" t="str">
        <f>IFERROR(P492/N492-1,"n/a")</f>
        <v>n/a</v>
      </c>
      <c r="T492" s="52">
        <f t="shared" ref="T492:V492" si="541">+T493</f>
        <v>0</v>
      </c>
      <c r="U492" s="52">
        <f t="shared" si="541"/>
        <v>0</v>
      </c>
      <c r="V492" s="52">
        <f t="shared" si="541"/>
        <v>0</v>
      </c>
      <c r="W492" s="30" t="str">
        <f>IFERROR(V492/U492-1,"n/a")</f>
        <v>n/a</v>
      </c>
      <c r="X492" s="30" t="str">
        <f>IFERROR(V492/T492-1,"n/a")</f>
        <v>n/a</v>
      </c>
    </row>
    <row r="493" spans="1:24" hidden="1" outlineLevel="1" x14ac:dyDescent="0.2">
      <c r="A493" s="37">
        <f>+masterfile!B229</f>
        <v>968</v>
      </c>
      <c r="B493" s="38" t="str">
        <f>+masterfile!D229</f>
        <v>968 Passive latente Steuern</v>
      </c>
      <c r="D493" s="51">
        <f>+VLOOKUP(A493,'b-data'!A:F,4)</f>
        <v>0</v>
      </c>
      <c r="E493" s="51">
        <f>+VLOOKUP(A493,'b-data'!A:G,5)</f>
        <v>0</v>
      </c>
      <c r="F493" s="33">
        <f>+VLOOKUP(A493,'b-data'!A:F,6)</f>
        <v>0</v>
      </c>
      <c r="G493" s="33">
        <f>+VLOOKUP(A493,'b-data'!A:G,7)</f>
        <v>0</v>
      </c>
      <c r="H493" s="33">
        <f>+VLOOKUP(A493,'b-data'!A:V,22)</f>
        <v>0</v>
      </c>
      <c r="I493" s="33">
        <f t="shared" ref="I493" si="542">+U493+P493-O493</f>
        <v>0</v>
      </c>
      <c r="J493" s="33">
        <f>+VLOOKUP(A493,'b-data'!A:BR,66)</f>
        <v>0</v>
      </c>
      <c r="K493" s="33">
        <f>+VLOOKUP(A493,'b-data'!A:BR,68)</f>
        <v>0</v>
      </c>
      <c r="L493" s="33">
        <f>+VLOOKUP(A493,'b-data'!A:BR,70)</f>
        <v>0</v>
      </c>
      <c r="N493" s="33">
        <f>+VLOOKUP(A493,'b-data'!A:BR,21)</f>
        <v>0</v>
      </c>
      <c r="O493" s="33">
        <f>+VLOOKUP(A493,'b-data'!A:BR,51)</f>
        <v>0</v>
      </c>
      <c r="P493" s="33">
        <f>+VLOOKUP(A493,'b-data'!A:BR,36)</f>
        <v>0</v>
      </c>
      <c r="Q493" s="34" t="str">
        <f t="shared" ref="Q493" si="543">IFERROR(P493/O493-1,"n/a")</f>
        <v>n/a</v>
      </c>
      <c r="R493" s="34" t="str">
        <f t="shared" ref="R493" si="544">IFERROR(P493/N493-1,"n/a")</f>
        <v>n/a</v>
      </c>
      <c r="T493" s="33">
        <f t="shared" ref="T493" si="545">+H493</f>
        <v>0</v>
      </c>
      <c r="U493" s="33">
        <f>+VLOOKUP(A493,'b-data'!A:BR,52)</f>
        <v>0</v>
      </c>
      <c r="V493" s="33">
        <f t="shared" ref="V493" si="546">+I493</f>
        <v>0</v>
      </c>
      <c r="W493" s="34" t="str">
        <f t="shared" ref="W493" si="547">IFERROR(V493/U493-1,"n/a")</f>
        <v>n/a</v>
      </c>
      <c r="X493" s="34" t="str">
        <f t="shared" ref="X493" si="548">IFERROR(V493/T493-1,"n/a")</f>
        <v>n/a</v>
      </c>
    </row>
    <row r="494" spans="1:24" collapsed="1" x14ac:dyDescent="0.2"/>
    <row r="495" spans="1:24" x14ac:dyDescent="0.2">
      <c r="B495" s="42" t="s">
        <v>1922</v>
      </c>
      <c r="D495" s="81" t="b">
        <f>+ABS(D268+D5)&lt;0.01</f>
        <v>0</v>
      </c>
      <c r="E495" s="81" t="b">
        <f t="shared" ref="E495:L495" si="549">+ABS(E268+E5)&lt;0.01</f>
        <v>0</v>
      </c>
      <c r="F495" s="81" t="b">
        <f t="shared" si="549"/>
        <v>0</v>
      </c>
      <c r="G495" s="81" t="b">
        <f t="shared" si="549"/>
        <v>0</v>
      </c>
      <c r="H495" s="81" t="b">
        <f t="shared" si="549"/>
        <v>0</v>
      </c>
      <c r="I495" s="81" t="b">
        <f t="shared" si="549"/>
        <v>0</v>
      </c>
      <c r="J495" s="81" t="b">
        <f t="shared" si="549"/>
        <v>0</v>
      </c>
      <c r="K495" s="81" t="b">
        <f t="shared" si="549"/>
        <v>0</v>
      </c>
      <c r="L495" s="81" t="b">
        <f t="shared" si="549"/>
        <v>0</v>
      </c>
      <c r="N495" s="81" t="b">
        <f t="shared" ref="N495:P495" si="550">+ABS(N268+N5)&lt;0.01</f>
        <v>0</v>
      </c>
      <c r="O495" s="81" t="b">
        <f t="shared" si="550"/>
        <v>0</v>
      </c>
      <c r="P495" s="81" t="b">
        <f t="shared" si="550"/>
        <v>0</v>
      </c>
      <c r="T495" s="81" t="b">
        <f t="shared" ref="T495:V495" si="551">+ABS(T268+T5)&lt;0.01</f>
        <v>0</v>
      </c>
      <c r="U495" s="81" t="b">
        <f t="shared" si="551"/>
        <v>0</v>
      </c>
      <c r="V495" s="81" t="b">
        <f t="shared" si="551"/>
        <v>0</v>
      </c>
    </row>
    <row r="499" spans="2:2" x14ac:dyDescent="0.2">
      <c r="B499" s="87"/>
    </row>
    <row r="636" spans="3:19" x14ac:dyDescent="0.2">
      <c r="C636" s="8"/>
      <c r="M636" s="8"/>
      <c r="S636" s="8"/>
    </row>
    <row r="674" spans="3:19" x14ac:dyDescent="0.2">
      <c r="C674" s="8"/>
      <c r="M674" s="8"/>
      <c r="S674" s="8"/>
    </row>
    <row r="675" spans="3:19" x14ac:dyDescent="0.2">
      <c r="C675" s="11"/>
      <c r="M675" s="11"/>
      <c r="S675" s="11"/>
    </row>
    <row r="676" spans="3:19" x14ac:dyDescent="0.2">
      <c r="C676" s="11"/>
      <c r="M676" s="11"/>
      <c r="S676" s="11"/>
    </row>
    <row r="677" spans="3:19" x14ac:dyDescent="0.2">
      <c r="C677" s="11"/>
      <c r="M677" s="11"/>
      <c r="S677" s="11"/>
    </row>
    <row r="680" spans="3:19" x14ac:dyDescent="0.2">
      <c r="C680" s="8"/>
      <c r="M680" s="8"/>
      <c r="S680" s="8"/>
    </row>
    <row r="682" spans="3:19" x14ac:dyDescent="0.2">
      <c r="C682" s="8"/>
      <c r="M682" s="8"/>
      <c r="S682" s="8"/>
    </row>
    <row r="683" spans="3:19" x14ac:dyDescent="0.2">
      <c r="C683" s="8"/>
      <c r="M683" s="8"/>
      <c r="S683" s="8"/>
    </row>
    <row r="745" spans="3:19" x14ac:dyDescent="0.2">
      <c r="C745" s="8"/>
      <c r="M745" s="8"/>
      <c r="S745" s="8"/>
    </row>
    <row r="778" spans="3:19" x14ac:dyDescent="0.2">
      <c r="C778" s="8"/>
      <c r="M778" s="8"/>
      <c r="S778" s="8"/>
    </row>
  </sheetData>
  <conditionalFormatting sqref="D495:L495 N495:P495 T495:V495">
    <cfRule type="expression" dxfId="9" priority="1">
      <formula>D$495=FALSE</formula>
    </cfRule>
    <cfRule type="expression" dxfId="8" priority="2">
      <formula>D$495=TRUE</formula>
    </cfRule>
  </conditionalFormatting>
  <pageMargins left="0.25" right="0.25" top="0.75" bottom="0.75" header="0.3" footer="0.3"/>
  <pageSetup paperSize="9" scale="56" orientation="landscape" verticalDpi="0" r:id="rId1"/>
  <customProperties>
    <customPr name="EpmWorksheetKeyString_GU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E903-7B3B-4923-9495-265843CE3E60}">
  <sheetPr>
    <tabColor rgb="FFFF0000"/>
  </sheetPr>
  <dimension ref="B2:X755"/>
  <sheetViews>
    <sheetView showGridLines="0" workbookViewId="0">
      <selection activeCell="Y4" sqref="Y4"/>
    </sheetView>
  </sheetViews>
  <sheetFormatPr baseColWidth="10" defaultColWidth="11.42578125" defaultRowHeight="12" x14ac:dyDescent="0.2"/>
  <cols>
    <col min="1" max="1" width="3.5703125" style="33" customWidth="1"/>
    <col min="2" max="2" width="23.140625" style="33" customWidth="1"/>
    <col min="3" max="3" width="1.5703125" style="33" customWidth="1"/>
    <col min="4" max="12" width="10.85546875" style="33" customWidth="1"/>
    <col min="13" max="13" width="1.5703125" style="33" customWidth="1"/>
    <col min="14" max="18" width="11" style="33" customWidth="1"/>
    <col min="19" max="19" width="1.5703125" style="33" customWidth="1"/>
    <col min="20" max="24" width="10.7109375" style="33" customWidth="1"/>
    <col min="25" max="16384" width="11.42578125" style="33"/>
  </cols>
  <sheetData>
    <row r="2" spans="2:24" x14ac:dyDescent="0.2">
      <c r="B2" s="1" t="s">
        <v>1846</v>
      </c>
      <c r="C2" s="4"/>
      <c r="D2" s="3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2:24" x14ac:dyDescent="0.2">
      <c r="B3" s="1" t="s">
        <v>5</v>
      </c>
      <c r="C3" s="5"/>
      <c r="D3" s="2" t="str">
        <f>+dict!$C$1662</f>
        <v>VJ</v>
      </c>
      <c r="E3" s="2" t="str">
        <f>+dict!$C$1662</f>
        <v>VJ</v>
      </c>
      <c r="F3" s="2" t="s">
        <v>60</v>
      </c>
      <c r="G3" s="2" t="s">
        <v>60</v>
      </c>
      <c r="H3" s="2" t="s">
        <v>60</v>
      </c>
      <c r="I3" s="2" t="s">
        <v>2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2:24" x14ac:dyDescent="0.2">
      <c r="B5" s="7" t="str">
        <f>+'PC-tc'!D3</f>
        <v>Segment 1</v>
      </c>
      <c r="C5" s="8"/>
      <c r="D5" s="52">
        <f>-'s-data'!D5</f>
        <v>3610</v>
      </c>
      <c r="E5" s="52">
        <f>-'s-data'!E5</f>
        <v>3718.3</v>
      </c>
      <c r="F5" s="52">
        <f>-'s-data'!F5</f>
        <v>3837.2856000000002</v>
      </c>
      <c r="G5" s="52">
        <f>-'s-data'!G5</f>
        <v>3979.2651672000002</v>
      </c>
      <c r="H5" s="52">
        <f>-'s-data'!V5</f>
        <v>4158.3320997240007</v>
      </c>
      <c r="I5" s="52">
        <f>+P5+U5-O5</f>
        <v>4303.8737232143403</v>
      </c>
      <c r="J5" s="52">
        <f>-'s-data'!BN5</f>
        <v>4411.5745245971939</v>
      </c>
      <c r="K5" s="52">
        <f>-'s-data'!BP5</f>
        <v>4588.03750558108</v>
      </c>
      <c r="L5" s="52">
        <f>-'s-data'!BR5</f>
        <v>4817.4393808601344</v>
      </c>
      <c r="M5" s="8"/>
      <c r="N5" s="52">
        <f>-'s-data'!U5</f>
        <v>4158.3320997240007</v>
      </c>
      <c r="O5" s="52">
        <f>-'s-data'!AY5</f>
        <v>4283.0820627157218</v>
      </c>
      <c r="P5" s="52">
        <f>-'s-data'!AJ5</f>
        <v>4303.8737232143412</v>
      </c>
      <c r="Q5" s="30">
        <f>IFERROR(P5/O5-1,"n/a")</f>
        <v>4.8543689320386108E-3</v>
      </c>
      <c r="R5" s="30">
        <f>IFERROR(P5/N5-1,"n/a")</f>
        <v>3.5000000000000142E-2</v>
      </c>
      <c r="S5" s="8"/>
      <c r="T5" s="52">
        <f>+H5</f>
        <v>4158.3320997240007</v>
      </c>
      <c r="U5" s="52">
        <f>-'s-data'!AZ5</f>
        <v>4283.0820627157218</v>
      </c>
      <c r="V5" s="52">
        <f>+I5</f>
        <v>4303.8737232143403</v>
      </c>
      <c r="W5" s="30">
        <f>IFERROR(V5/U5-1,"n/a")</f>
        <v>4.8543689320383887E-3</v>
      </c>
      <c r="X5" s="30">
        <f>IFERROR(V5/T5-1,"n/a")</f>
        <v>3.499999999999992E-2</v>
      </c>
    </row>
    <row r="6" spans="2:24" x14ac:dyDescent="0.2">
      <c r="B6" s="13" t="s">
        <v>1956</v>
      </c>
      <c r="C6" s="8"/>
      <c r="D6" s="51">
        <f ca="1">+'s-data'!D6</f>
        <v>4058</v>
      </c>
      <c r="E6" s="51">
        <f ca="1">+'s-data'!E6</f>
        <v>4514</v>
      </c>
      <c r="F6" s="51">
        <f ca="1">+'s-data'!F6</f>
        <v>4676</v>
      </c>
      <c r="G6" s="51">
        <f ca="1">+'s-data'!G6</f>
        <v>4571</v>
      </c>
      <c r="H6" s="51">
        <f ca="1">+'s-data'!V6</f>
        <v>4556</v>
      </c>
      <c r="I6" s="51">
        <f t="shared" ref="I6:I8" ca="1" si="2">+P6+U6-O6</f>
        <v>4599.166666666667</v>
      </c>
      <c r="J6" s="51">
        <f ca="1">+'s-data'!BN6</f>
        <v>4493.75</v>
      </c>
      <c r="K6" s="51">
        <f ca="1">+'s-data'!BP6</f>
        <v>4839</v>
      </c>
      <c r="L6" s="51">
        <f ca="1">+'s-data'!BR6</f>
        <v>4689</v>
      </c>
      <c r="M6" s="64"/>
      <c r="N6" s="51">
        <f ca="1">+'s-data'!U6</f>
        <v>4556</v>
      </c>
      <c r="O6" s="51">
        <f ca="1">+'s-data'!AY6</f>
        <v>4536.666666666667</v>
      </c>
      <c r="P6" s="51">
        <f ca="1">+'s-data'!AJ6</f>
        <v>4599.166666666667</v>
      </c>
      <c r="Q6" s="34">
        <f ca="1">IFERROR(P6/O6-1,"n/a")</f>
        <v>1.3776634827332934E-2</v>
      </c>
      <c r="R6" s="34">
        <f ca="1">IFERROR(P6/N6-1,"n/a")</f>
        <v>9.4746853965468336E-3</v>
      </c>
      <c r="S6" s="8"/>
      <c r="T6" s="51">
        <f ca="1">+H6</f>
        <v>4556</v>
      </c>
      <c r="U6" s="51">
        <f ca="1">+'s-data'!AZ6</f>
        <v>4536.666666666667</v>
      </c>
      <c r="V6" s="51">
        <f ca="1">+I6</f>
        <v>4599.166666666667</v>
      </c>
      <c r="W6" s="34">
        <f ca="1">IFERROR(V6/U6-1,"n/a")</f>
        <v>1.3776634827332934E-2</v>
      </c>
      <c r="X6" s="34">
        <f ca="1">IFERROR(V6/T6-1,"n/a")</f>
        <v>9.4746853965468336E-3</v>
      </c>
    </row>
    <row r="7" spans="2:24" x14ac:dyDescent="0.2">
      <c r="B7" s="13" t="s">
        <v>1957</v>
      </c>
      <c r="C7" s="8"/>
      <c r="D7" s="51">
        <f ca="1">+'s-data'!D7</f>
        <v>50</v>
      </c>
      <c r="E7" s="51">
        <f ca="1">+'s-data'!E7</f>
        <v>90</v>
      </c>
      <c r="F7" s="51">
        <f ca="1">+'s-data'!F7</f>
        <v>74</v>
      </c>
      <c r="G7" s="51">
        <f ca="1">+'s-data'!G7</f>
        <v>20</v>
      </c>
      <c r="H7" s="51">
        <f ca="1">+'s-data'!V7</f>
        <v>62.666666666666664</v>
      </c>
      <c r="I7" s="51">
        <f t="shared" ca="1" si="2"/>
        <v>50.416666666666657</v>
      </c>
      <c r="J7" s="51">
        <f ca="1">+'s-data'!BN7</f>
        <v>62</v>
      </c>
      <c r="K7" s="51">
        <f ca="1">+'s-data'!BP7</f>
        <v>79</v>
      </c>
      <c r="L7" s="51">
        <f ca="1">+'s-data'!BR7</f>
        <v>42</v>
      </c>
      <c r="M7" s="64"/>
      <c r="N7" s="51">
        <f ca="1">+'s-data'!U7</f>
        <v>62.666666666666664</v>
      </c>
      <c r="O7" s="51">
        <f ca="1">+'s-data'!AY7</f>
        <v>57.25</v>
      </c>
      <c r="P7" s="51">
        <f ca="1">+'s-data'!AJ7</f>
        <v>50.416666666666664</v>
      </c>
      <c r="Q7" s="34">
        <f t="shared" ref="Q7:Q8" ca="1" si="3">IFERROR(P7/O7-1,"n/a")</f>
        <v>-0.11935953420669587</v>
      </c>
      <c r="R7" s="34">
        <f t="shared" ref="R7:R8" ca="1" si="4">IFERROR(P7/N7-1,"n/a")</f>
        <v>-0.19547872340425532</v>
      </c>
      <c r="S7" s="8"/>
      <c r="T7" s="51">
        <f t="shared" ref="T7:T8" ca="1" si="5">+H7</f>
        <v>62.666666666666664</v>
      </c>
      <c r="U7" s="51">
        <f ca="1">+'s-data'!AZ7</f>
        <v>57.25</v>
      </c>
      <c r="V7" s="51">
        <f t="shared" ref="V7:V8" ca="1" si="6">+I7</f>
        <v>50.416666666666657</v>
      </c>
      <c r="W7" s="34">
        <f t="shared" ref="W7:W8" ca="1" si="7">IFERROR(V7/U7-1,"n/a")</f>
        <v>-0.11935953420669598</v>
      </c>
      <c r="X7" s="34">
        <f t="shared" ref="X7:X8" ca="1" si="8">IFERROR(V7/T7-1,"n/a")</f>
        <v>-0.19547872340425543</v>
      </c>
    </row>
    <row r="8" spans="2:24" x14ac:dyDescent="0.2">
      <c r="B8" s="13" t="s">
        <v>1958</v>
      </c>
      <c r="C8" s="8"/>
      <c r="D8" s="51">
        <f ca="1">+'s-data'!D8</f>
        <v>17</v>
      </c>
      <c r="E8" s="51">
        <f ca="1">+'s-data'!E8</f>
        <v>11</v>
      </c>
      <c r="F8" s="51">
        <f ca="1">+'s-data'!F8</f>
        <v>28</v>
      </c>
      <c r="G8" s="51">
        <f ca="1">+'s-data'!G8</f>
        <v>13</v>
      </c>
      <c r="H8" s="51">
        <f ca="1">+'s-data'!V8</f>
        <v>18</v>
      </c>
      <c r="I8" s="51">
        <f t="shared" ca="1" si="2"/>
        <v>22.916666666666671</v>
      </c>
      <c r="J8" s="51">
        <f ca="1">+'s-data'!BN8</f>
        <v>18.5</v>
      </c>
      <c r="K8" s="51">
        <f ca="1">+'s-data'!BP8</f>
        <v>10</v>
      </c>
      <c r="L8" s="51">
        <f ca="1">+'s-data'!BR8</f>
        <v>24</v>
      </c>
      <c r="M8" s="64"/>
      <c r="N8" s="51">
        <f ca="1">+'s-data'!U8</f>
        <v>18</v>
      </c>
      <c r="O8" s="51">
        <f ca="1">+'s-data'!AY8</f>
        <v>22.5</v>
      </c>
      <c r="P8" s="51">
        <f ca="1">+'s-data'!AJ8</f>
        <v>22.916666666666668</v>
      </c>
      <c r="Q8" s="34">
        <f t="shared" ca="1" si="3"/>
        <v>1.8518518518518601E-2</v>
      </c>
      <c r="R8" s="34">
        <f t="shared" ca="1" si="4"/>
        <v>0.27314814814814814</v>
      </c>
      <c r="S8" s="8"/>
      <c r="T8" s="51">
        <f t="shared" ca="1" si="5"/>
        <v>18</v>
      </c>
      <c r="U8" s="51">
        <f ca="1">+'s-data'!AZ8</f>
        <v>22.5</v>
      </c>
      <c r="V8" s="51">
        <f t="shared" ca="1" si="6"/>
        <v>22.916666666666671</v>
      </c>
      <c r="W8" s="34">
        <f t="shared" ca="1" si="7"/>
        <v>1.8518518518518823E-2</v>
      </c>
      <c r="X8" s="34">
        <f t="shared" ca="1" si="8"/>
        <v>0.27314814814814836</v>
      </c>
    </row>
    <row r="9" spans="2:24" x14ac:dyDescent="0.2">
      <c r="C9" s="8"/>
      <c r="M9" s="8"/>
      <c r="S9" s="8"/>
    </row>
    <row r="10" spans="2:24" x14ac:dyDescent="0.2">
      <c r="B10" s="7" t="str">
        <f>+'PC-tc'!J3</f>
        <v>Segment 2</v>
      </c>
      <c r="C10" s="8"/>
      <c r="D10" s="52">
        <f>-'s-data'!D10</f>
        <v>2256.25</v>
      </c>
      <c r="E10" s="52">
        <f>-'s-data'!E10</f>
        <v>2323.9375</v>
      </c>
      <c r="F10" s="52">
        <f>-'s-data'!F10</f>
        <v>2398.3035</v>
      </c>
      <c r="G10" s="52">
        <f>-'s-data'!G10</f>
        <v>2487.0407295</v>
      </c>
      <c r="H10" s="52">
        <f>-'s-data'!V10</f>
        <v>2598.9575623274995</v>
      </c>
      <c r="I10" s="52">
        <f>+P10+U10-O10</f>
        <v>2689.9210770089626</v>
      </c>
      <c r="J10" s="52">
        <f>-'s-data'!BN10</f>
        <v>2757.234077873245</v>
      </c>
      <c r="K10" s="52">
        <f>-'s-data'!BP10</f>
        <v>2867.523440988175</v>
      </c>
      <c r="L10" s="52">
        <f>-'s-data'!BR10</f>
        <v>3010.899613037584</v>
      </c>
      <c r="M10" s="8"/>
      <c r="N10" s="52">
        <f>-'s-data'!U10</f>
        <v>2598.9575623274995</v>
      </c>
      <c r="O10" s="52">
        <f>-'s-data'!AY10</f>
        <v>2676.9262891973262</v>
      </c>
      <c r="P10" s="52">
        <f>-'s-data'!AJ10</f>
        <v>2689.9210770089626</v>
      </c>
      <c r="Q10" s="30">
        <f>IFERROR(P10/O10-1,"n/a")</f>
        <v>4.8543689320383887E-3</v>
      </c>
      <c r="R10" s="30">
        <f>IFERROR(P10/N10-1,"n/a")</f>
        <v>3.5000000000000142E-2</v>
      </c>
      <c r="S10" s="8"/>
      <c r="T10" s="52">
        <f>+H10</f>
        <v>2598.9575623274995</v>
      </c>
      <c r="U10" s="52">
        <f>-'s-data'!AZ10</f>
        <v>2676.9262891973262</v>
      </c>
      <c r="V10" s="52">
        <f>+I10</f>
        <v>2689.9210770089626</v>
      </c>
      <c r="W10" s="30">
        <f>IFERROR(V10/U10-1,"n/a")</f>
        <v>4.8543689320383887E-3</v>
      </c>
      <c r="X10" s="30">
        <f>IFERROR(V10/T10-1,"n/a")</f>
        <v>3.5000000000000142E-2</v>
      </c>
    </row>
    <row r="11" spans="2:24" x14ac:dyDescent="0.2">
      <c r="B11" s="13" t="s">
        <v>1956</v>
      </c>
      <c r="C11" s="8"/>
      <c r="D11" s="51">
        <f ca="1">+'s-data'!D11</f>
        <v>4406</v>
      </c>
      <c r="E11" s="51">
        <f ca="1">+'s-data'!E11</f>
        <v>4053</v>
      </c>
      <c r="F11" s="51">
        <f ca="1">+'s-data'!F11</f>
        <v>4328</v>
      </c>
      <c r="G11" s="51">
        <f ca="1">+'s-data'!G11</f>
        <v>4742</v>
      </c>
      <c r="H11" s="51">
        <f ca="1">+'s-data'!V11</f>
        <v>4355.5</v>
      </c>
      <c r="I11" s="51">
        <f t="shared" ref="I11:I13" ca="1" si="9">+P11+U11-O11</f>
        <v>4527.166666666667</v>
      </c>
      <c r="J11" s="51">
        <f ca="1">+'s-data'!BN11</f>
        <v>4310.25</v>
      </c>
      <c r="K11" s="51">
        <f ca="1">+'s-data'!BP11</f>
        <v>4869</v>
      </c>
      <c r="L11" s="51">
        <f ca="1">+'s-data'!BR11</f>
        <v>4635</v>
      </c>
      <c r="M11" s="64"/>
      <c r="N11" s="51">
        <f ca="1">+'s-data'!U11</f>
        <v>4355.5</v>
      </c>
      <c r="O11" s="51">
        <f ca="1">+'s-data'!AY11</f>
        <v>4285.833333333333</v>
      </c>
      <c r="P11" s="51">
        <f ca="1">+'s-data'!AJ11</f>
        <v>4527.166666666667</v>
      </c>
      <c r="Q11" s="34">
        <f ca="1">IFERROR(P11/O11-1,"n/a")</f>
        <v>5.6309546957029166E-2</v>
      </c>
      <c r="R11" s="34">
        <f ca="1">IFERROR(P11/N11-1,"n/a")</f>
        <v>3.9413768032755536E-2</v>
      </c>
      <c r="S11" s="8"/>
      <c r="T11" s="51">
        <f ca="1">+H11</f>
        <v>4355.5</v>
      </c>
      <c r="U11" s="51">
        <f ca="1">+'s-data'!AZ11</f>
        <v>4285.833333333333</v>
      </c>
      <c r="V11" s="51">
        <f ca="1">+I11</f>
        <v>4527.166666666667</v>
      </c>
      <c r="W11" s="34">
        <f ca="1">IFERROR(V11/U11-1,"n/a")</f>
        <v>5.6309546957029166E-2</v>
      </c>
      <c r="X11" s="34">
        <f ca="1">IFERROR(V11/T11-1,"n/a")</f>
        <v>3.9413768032755536E-2</v>
      </c>
    </row>
    <row r="12" spans="2:24" x14ac:dyDescent="0.2">
      <c r="B12" s="13" t="s">
        <v>1957</v>
      </c>
      <c r="C12" s="8"/>
      <c r="D12" s="51">
        <f ca="1">+'s-data'!D12</f>
        <v>77</v>
      </c>
      <c r="E12" s="51">
        <f ca="1">+'s-data'!E12</f>
        <v>64</v>
      </c>
      <c r="F12" s="51">
        <f ca="1">+'s-data'!F12</f>
        <v>46</v>
      </c>
      <c r="G12" s="51">
        <f ca="1">+'s-data'!G12</f>
        <v>94</v>
      </c>
      <c r="H12" s="51">
        <f ca="1">+'s-data'!V12</f>
        <v>61.5</v>
      </c>
      <c r="I12" s="51">
        <f t="shared" ca="1" si="9"/>
        <v>48.333333333333336</v>
      </c>
      <c r="J12" s="51">
        <f ca="1">+'s-data'!BN12</f>
        <v>68.083333333333329</v>
      </c>
      <c r="K12" s="51">
        <f ca="1">+'s-data'!BP12</f>
        <v>77</v>
      </c>
      <c r="L12" s="51">
        <f ca="1">+'s-data'!BR12</f>
        <v>32</v>
      </c>
      <c r="M12" s="64"/>
      <c r="N12" s="51">
        <f ca="1">+'s-data'!U12</f>
        <v>61.5</v>
      </c>
      <c r="O12" s="51">
        <f ca="1">+'s-data'!AY12</f>
        <v>57.083333333333336</v>
      </c>
      <c r="P12" s="51">
        <f ca="1">+'s-data'!AJ12</f>
        <v>48.333333333333336</v>
      </c>
      <c r="Q12" s="34">
        <f t="shared" ref="Q12:Q13" ca="1" si="10">IFERROR(P12/O12-1,"n/a")</f>
        <v>-0.15328467153284675</v>
      </c>
      <c r="R12" s="34">
        <f t="shared" ref="R12:R13" ca="1" si="11">IFERROR(P12/N12-1,"n/a")</f>
        <v>-0.21409214092140916</v>
      </c>
      <c r="S12" s="8"/>
      <c r="T12" s="51">
        <f t="shared" ref="T12:T13" ca="1" si="12">+H12</f>
        <v>61.5</v>
      </c>
      <c r="U12" s="51">
        <f ca="1">+'s-data'!AZ12</f>
        <v>57.083333333333336</v>
      </c>
      <c r="V12" s="51">
        <f t="shared" ref="V12:V13" ca="1" si="13">+I12</f>
        <v>48.333333333333336</v>
      </c>
      <c r="W12" s="34">
        <f t="shared" ref="W12:W13" ca="1" si="14">IFERROR(V12/U12-1,"n/a")</f>
        <v>-0.15328467153284675</v>
      </c>
      <c r="X12" s="34">
        <f t="shared" ref="X12:X13" ca="1" si="15">IFERROR(V12/T12-1,"n/a")</f>
        <v>-0.21409214092140916</v>
      </c>
    </row>
    <row r="13" spans="2:24" x14ac:dyDescent="0.2">
      <c r="B13" s="13" t="s">
        <v>1958</v>
      </c>
      <c r="C13" s="8"/>
      <c r="D13" s="51">
        <f ca="1">+'s-data'!D13</f>
        <v>28</v>
      </c>
      <c r="E13" s="51">
        <f ca="1">+'s-data'!E13</f>
        <v>23</v>
      </c>
      <c r="F13" s="51">
        <f ca="1">+'s-data'!F13</f>
        <v>16</v>
      </c>
      <c r="G13" s="51">
        <f ca="1">+'s-data'!G13</f>
        <v>26</v>
      </c>
      <c r="H13" s="51">
        <f ca="1">+'s-data'!V13</f>
        <v>18.166666666666668</v>
      </c>
      <c r="I13" s="51">
        <f t="shared" ca="1" si="9"/>
        <v>17.416666666666671</v>
      </c>
      <c r="J13" s="51">
        <f ca="1">+'s-data'!BN13</f>
        <v>20.583333333333332</v>
      </c>
      <c r="K13" s="51">
        <f ca="1">+'s-data'!BP13</f>
        <v>16</v>
      </c>
      <c r="L13" s="51">
        <f ca="1">+'s-data'!BR13</f>
        <v>30</v>
      </c>
      <c r="M13" s="64"/>
      <c r="N13" s="51">
        <f ca="1">+'s-data'!U13</f>
        <v>18.166666666666668</v>
      </c>
      <c r="O13" s="51">
        <f ca="1">+'s-data'!AY13</f>
        <v>21</v>
      </c>
      <c r="P13" s="51">
        <f ca="1">+'s-data'!AJ13</f>
        <v>17.416666666666668</v>
      </c>
      <c r="Q13" s="34">
        <f t="shared" ca="1" si="10"/>
        <v>-0.17063492063492058</v>
      </c>
      <c r="R13" s="34">
        <f t="shared" ca="1" si="11"/>
        <v>-4.1284403669724745E-2</v>
      </c>
      <c r="S13" s="8"/>
      <c r="T13" s="51">
        <f t="shared" ca="1" si="12"/>
        <v>18.166666666666668</v>
      </c>
      <c r="U13" s="51">
        <f ca="1">+'s-data'!AZ13</f>
        <v>21</v>
      </c>
      <c r="V13" s="51">
        <f t="shared" ca="1" si="13"/>
        <v>17.416666666666671</v>
      </c>
      <c r="W13" s="34">
        <f t="shared" ca="1" si="14"/>
        <v>-0.17063492063492036</v>
      </c>
      <c r="X13" s="34">
        <f t="shared" ca="1" si="15"/>
        <v>-4.1284403669724523E-2</v>
      </c>
    </row>
    <row r="14" spans="2:24" x14ac:dyDescent="0.2">
      <c r="C14" s="8"/>
      <c r="M14" s="8"/>
      <c r="S14" s="8"/>
    </row>
    <row r="15" spans="2:24" x14ac:dyDescent="0.2">
      <c r="B15" s="7" t="str">
        <f>+'PC-tc'!P3</f>
        <v>Segment 3</v>
      </c>
      <c r="C15" s="8"/>
      <c r="D15" s="52">
        <f>-'s-data'!D15</f>
        <v>1805</v>
      </c>
      <c r="E15" s="52">
        <f>-'s-data'!E15</f>
        <v>1859.15</v>
      </c>
      <c r="F15" s="52">
        <f>-'s-data'!F15</f>
        <v>1918.6428000000001</v>
      </c>
      <c r="G15" s="52">
        <f>-'s-data'!G15</f>
        <v>1989.6325836000001</v>
      </c>
      <c r="H15" s="52">
        <f>-'s-data'!V15</f>
        <v>2079.1660498620004</v>
      </c>
      <c r="I15" s="52">
        <f>+P15+U15-O15</f>
        <v>2151.9368616071702</v>
      </c>
      <c r="J15" s="52">
        <f>-'s-data'!BN15</f>
        <v>2205.7872622985969</v>
      </c>
      <c r="K15" s="52">
        <f>-'s-data'!BP15</f>
        <v>2294.01875279054</v>
      </c>
      <c r="L15" s="52">
        <f>-'s-data'!BR15</f>
        <v>2408.7196904300672</v>
      </c>
      <c r="M15" s="8"/>
      <c r="N15" s="52">
        <f>-'s-data'!U15</f>
        <v>2079.1660498620004</v>
      </c>
      <c r="O15" s="52">
        <f>-'s-data'!AY15</f>
        <v>2141.5410313578609</v>
      </c>
      <c r="P15" s="52">
        <f>-'s-data'!AJ15</f>
        <v>2151.9368616071706</v>
      </c>
      <c r="Q15" s="30">
        <f>IFERROR(P15/O15-1,"n/a")</f>
        <v>4.8543689320386108E-3</v>
      </c>
      <c r="R15" s="30">
        <f>IFERROR(P15/N15-1,"n/a")</f>
        <v>3.5000000000000142E-2</v>
      </c>
      <c r="S15" s="8"/>
      <c r="T15" s="52">
        <f>+H15</f>
        <v>2079.1660498620004</v>
      </c>
      <c r="U15" s="52">
        <f>-'s-data'!AZ15</f>
        <v>2141.5410313578609</v>
      </c>
      <c r="V15" s="52">
        <f>+I15</f>
        <v>2151.9368616071702</v>
      </c>
      <c r="W15" s="30">
        <f>IFERROR(V15/U15-1,"n/a")</f>
        <v>4.8543689320383887E-3</v>
      </c>
      <c r="X15" s="30">
        <f>IFERROR(V15/T15-1,"n/a")</f>
        <v>3.499999999999992E-2</v>
      </c>
    </row>
    <row r="16" spans="2:24" x14ac:dyDescent="0.2">
      <c r="B16" s="13" t="s">
        <v>1956</v>
      </c>
      <c r="C16" s="8"/>
      <c r="D16" s="51">
        <f ca="1">+'s-data'!D16</f>
        <v>4308</v>
      </c>
      <c r="E16" s="51">
        <f ca="1">+'s-data'!E16</f>
        <v>4873</v>
      </c>
      <c r="F16" s="51">
        <f ca="1">+'s-data'!F16</f>
        <v>4934</v>
      </c>
      <c r="G16" s="51">
        <f ca="1">+'s-data'!G16</f>
        <v>4685</v>
      </c>
      <c r="H16" s="51">
        <f ca="1">+'s-data'!V16</f>
        <v>4383.083333333333</v>
      </c>
      <c r="I16" s="51">
        <f t="shared" ref="I16:I18" ca="1" si="16">+P16+U16-O16</f>
        <v>4372.833333333333</v>
      </c>
      <c r="J16" s="51">
        <f ca="1">+'s-data'!BN16</f>
        <v>4437.333333333333</v>
      </c>
      <c r="K16" s="51">
        <f ca="1">+'s-data'!BP16</f>
        <v>4298</v>
      </c>
      <c r="L16" s="51">
        <f ca="1">+'s-data'!BR16</f>
        <v>4453</v>
      </c>
      <c r="M16" s="64"/>
      <c r="N16" s="51">
        <f ca="1">+'s-data'!U16</f>
        <v>4383.083333333333</v>
      </c>
      <c r="O16" s="51">
        <f ca="1">+'s-data'!AY16</f>
        <v>4587.166666666667</v>
      </c>
      <c r="P16" s="51">
        <f ca="1">+'s-data'!AJ16</f>
        <v>4372.833333333333</v>
      </c>
      <c r="Q16" s="34">
        <f ca="1">IFERROR(P16/O16-1,"n/a")</f>
        <v>-4.6724557642699005E-2</v>
      </c>
      <c r="R16" s="34">
        <f ca="1">IFERROR(P16/N16-1,"n/a")</f>
        <v>-2.3385364184269619E-3</v>
      </c>
      <c r="S16" s="8"/>
      <c r="T16" s="51">
        <f ca="1">+H16</f>
        <v>4383.083333333333</v>
      </c>
      <c r="U16" s="51">
        <f ca="1">+'s-data'!AZ16</f>
        <v>4587.166666666667</v>
      </c>
      <c r="V16" s="51">
        <f ca="1">+I16</f>
        <v>4372.833333333333</v>
      </c>
      <c r="W16" s="34">
        <f ca="1">IFERROR(V16/U16-1,"n/a")</f>
        <v>-4.6724557642699005E-2</v>
      </c>
      <c r="X16" s="34">
        <f ca="1">IFERROR(V16/T16-1,"n/a")</f>
        <v>-2.3385364184269619E-3</v>
      </c>
    </row>
    <row r="17" spans="2:24" x14ac:dyDescent="0.2">
      <c r="B17" s="13" t="s">
        <v>1957</v>
      </c>
      <c r="C17" s="8"/>
      <c r="D17" s="51">
        <f ca="1">+'s-data'!D17</f>
        <v>54</v>
      </c>
      <c r="E17" s="51">
        <f ca="1">+'s-data'!E17</f>
        <v>30</v>
      </c>
      <c r="F17" s="51">
        <f ca="1">+'s-data'!F17</f>
        <v>91</v>
      </c>
      <c r="G17" s="51">
        <f ca="1">+'s-data'!G17</f>
        <v>56</v>
      </c>
      <c r="H17" s="51">
        <f ca="1">+'s-data'!V17</f>
        <v>59.916666666666664</v>
      </c>
      <c r="I17" s="51">
        <f t="shared" ca="1" si="16"/>
        <v>54.833333333333336</v>
      </c>
      <c r="J17" s="51">
        <f ca="1">+'s-data'!BN17</f>
        <v>72.25</v>
      </c>
      <c r="K17" s="51">
        <f ca="1">+'s-data'!BP17</f>
        <v>84</v>
      </c>
      <c r="L17" s="51">
        <f ca="1">+'s-data'!BR17</f>
        <v>30</v>
      </c>
      <c r="M17" s="64"/>
      <c r="N17" s="51">
        <f ca="1">+'s-data'!U17</f>
        <v>59.916666666666664</v>
      </c>
      <c r="O17" s="51">
        <f ca="1">+'s-data'!AY17</f>
        <v>49.416666666666664</v>
      </c>
      <c r="P17" s="51">
        <f ca="1">+'s-data'!AJ17</f>
        <v>54.833333333333336</v>
      </c>
      <c r="Q17" s="34">
        <f t="shared" ref="Q17:Q18" ca="1" si="17">IFERROR(P17/O17-1,"n/a")</f>
        <v>0.1096121416526139</v>
      </c>
      <c r="R17" s="34">
        <f t="shared" ref="R17:R18" ca="1" si="18">IFERROR(P17/N17-1,"n/a")</f>
        <v>-8.4840055632823264E-2</v>
      </c>
      <c r="S17" s="8"/>
      <c r="T17" s="51">
        <f t="shared" ref="T17:T18" ca="1" si="19">+H17</f>
        <v>59.916666666666664</v>
      </c>
      <c r="U17" s="51">
        <f ca="1">+'s-data'!AZ17</f>
        <v>49.416666666666664</v>
      </c>
      <c r="V17" s="51">
        <f t="shared" ref="V17:V18" ca="1" si="20">+I17</f>
        <v>54.833333333333336</v>
      </c>
      <c r="W17" s="34">
        <f t="shared" ref="W17:W18" ca="1" si="21">IFERROR(V17/U17-1,"n/a")</f>
        <v>0.1096121416526139</v>
      </c>
      <c r="X17" s="34">
        <f t="shared" ref="X17:X18" ca="1" si="22">IFERROR(V17/T17-1,"n/a")</f>
        <v>-8.4840055632823264E-2</v>
      </c>
    </row>
    <row r="18" spans="2:24" x14ac:dyDescent="0.2">
      <c r="B18" s="13" t="s">
        <v>1958</v>
      </c>
      <c r="C18" s="8"/>
      <c r="D18" s="51">
        <f ca="1">+'s-data'!D18</f>
        <v>22</v>
      </c>
      <c r="E18" s="51">
        <f ca="1">+'s-data'!E18</f>
        <v>11</v>
      </c>
      <c r="F18" s="51">
        <f ca="1">+'s-data'!F18</f>
        <v>21</v>
      </c>
      <c r="G18" s="51">
        <f ca="1">+'s-data'!G18</f>
        <v>20</v>
      </c>
      <c r="H18" s="51">
        <f ca="1">+'s-data'!V18</f>
        <v>19.583333333333332</v>
      </c>
      <c r="I18" s="51">
        <f t="shared" ca="1" si="16"/>
        <v>21.416666666666671</v>
      </c>
      <c r="J18" s="51">
        <f ca="1">+'s-data'!BN18</f>
        <v>17.083333333333332</v>
      </c>
      <c r="K18" s="51">
        <f ca="1">+'s-data'!BP18</f>
        <v>23</v>
      </c>
      <c r="L18" s="51">
        <f ca="1">+'s-data'!BR18</f>
        <v>29</v>
      </c>
      <c r="M18" s="64"/>
      <c r="N18" s="51">
        <f ca="1">+'s-data'!U18</f>
        <v>19.583333333333332</v>
      </c>
      <c r="O18" s="51">
        <f ca="1">+'s-data'!AY18</f>
        <v>20.5</v>
      </c>
      <c r="P18" s="51">
        <f ca="1">+'s-data'!AJ18</f>
        <v>21.416666666666668</v>
      </c>
      <c r="Q18" s="34">
        <f t="shared" ca="1" si="17"/>
        <v>4.471544715447151E-2</v>
      </c>
      <c r="R18" s="34">
        <f t="shared" ca="1" si="18"/>
        <v>9.361702127659588E-2</v>
      </c>
      <c r="S18" s="8"/>
      <c r="T18" s="51">
        <f t="shared" ca="1" si="19"/>
        <v>19.583333333333332</v>
      </c>
      <c r="U18" s="51">
        <f ca="1">+'s-data'!AZ18</f>
        <v>20.5</v>
      </c>
      <c r="V18" s="51">
        <f t="shared" ca="1" si="20"/>
        <v>21.416666666666671</v>
      </c>
      <c r="W18" s="34">
        <f t="shared" ca="1" si="21"/>
        <v>4.4715447154471732E-2</v>
      </c>
      <c r="X18" s="34">
        <f t="shared" ca="1" si="22"/>
        <v>9.3617021276596102E-2</v>
      </c>
    </row>
    <row r="19" spans="2:24" x14ac:dyDescent="0.2">
      <c r="C19" s="8"/>
      <c r="M19" s="8"/>
      <c r="S19" s="8"/>
    </row>
    <row r="20" spans="2:24" x14ac:dyDescent="0.2">
      <c r="B20" s="7" t="str">
        <f>+'PC-tc'!V3</f>
        <v>Segment 4</v>
      </c>
      <c r="C20" s="8"/>
      <c r="D20" s="52">
        <f>-'s-data'!D20</f>
        <v>902.5</v>
      </c>
      <c r="E20" s="52">
        <f>-'s-data'!E20</f>
        <v>929.57500000000005</v>
      </c>
      <c r="F20" s="52">
        <f>-'s-data'!F20</f>
        <v>959.32140000000004</v>
      </c>
      <c r="G20" s="52">
        <f>-'s-data'!G20</f>
        <v>994.81629180000004</v>
      </c>
      <c r="H20" s="52">
        <f>-'s-data'!V20</f>
        <v>1039.5830249310002</v>
      </c>
      <c r="I20" s="52">
        <f>+P20+U20-O20</f>
        <v>1075.9684308035851</v>
      </c>
      <c r="J20" s="52">
        <f>-'s-data'!BN20</f>
        <v>1102.8936311492985</v>
      </c>
      <c r="K20" s="52">
        <f>-'s-data'!BP20</f>
        <v>1147.00937639527</v>
      </c>
      <c r="L20" s="52">
        <f>-'s-data'!BR20</f>
        <v>1204.3598452150336</v>
      </c>
      <c r="M20" s="8"/>
      <c r="N20" s="52">
        <f>-'s-data'!U20</f>
        <v>1039.5830249310002</v>
      </c>
      <c r="O20" s="52">
        <f>-'s-data'!AY20</f>
        <v>1070.7705156789305</v>
      </c>
      <c r="P20" s="52">
        <f>-'s-data'!AJ20</f>
        <v>1075.9684308035853</v>
      </c>
      <c r="Q20" s="30">
        <f>IFERROR(P20/O20-1,"n/a")</f>
        <v>4.8543689320386108E-3</v>
      </c>
      <c r="R20" s="30">
        <f>IFERROR(P20/N20-1,"n/a")</f>
        <v>3.5000000000000142E-2</v>
      </c>
      <c r="S20" s="8"/>
      <c r="T20" s="52">
        <f>+H20</f>
        <v>1039.5830249310002</v>
      </c>
      <c r="U20" s="52">
        <f>-'s-data'!AZ20</f>
        <v>1070.7705156789305</v>
      </c>
      <c r="V20" s="52">
        <f>+I20</f>
        <v>1075.9684308035851</v>
      </c>
      <c r="W20" s="30">
        <f>IFERROR(V20/U20-1,"n/a")</f>
        <v>4.8543689320383887E-3</v>
      </c>
      <c r="X20" s="30">
        <f>IFERROR(V20/T20-1,"n/a")</f>
        <v>3.499999999999992E-2</v>
      </c>
    </row>
    <row r="21" spans="2:24" x14ac:dyDescent="0.2">
      <c r="B21" s="13" t="s">
        <v>1956</v>
      </c>
      <c r="C21" s="8"/>
      <c r="D21" s="51">
        <f ca="1">+'s-data'!D21</f>
        <v>4701</v>
      </c>
      <c r="E21" s="51">
        <f ca="1">+'s-data'!E21</f>
        <v>4969</v>
      </c>
      <c r="F21" s="51">
        <f ca="1">+'s-data'!F21</f>
        <v>4236</v>
      </c>
      <c r="G21" s="51">
        <f ca="1">+'s-data'!G21</f>
        <v>4382</v>
      </c>
      <c r="H21" s="51">
        <f ca="1">+'s-data'!V21</f>
        <v>4509.416666666667</v>
      </c>
      <c r="I21" s="51">
        <f t="shared" ref="I21:I23" ca="1" si="23">+P21+U21-O21</f>
        <v>4571.083333333333</v>
      </c>
      <c r="J21" s="51">
        <f ca="1">+'s-data'!BN21</f>
        <v>4395</v>
      </c>
      <c r="K21" s="51">
        <f ca="1">+'s-data'!BP21</f>
        <v>4012</v>
      </c>
      <c r="L21" s="51">
        <f ca="1">+'s-data'!BR21</f>
        <v>4226</v>
      </c>
      <c r="M21" s="64"/>
      <c r="N21" s="51">
        <f ca="1">+'s-data'!U21</f>
        <v>4509.416666666667</v>
      </c>
      <c r="O21" s="51">
        <f ca="1">+'s-data'!AY21</f>
        <v>4492.833333333333</v>
      </c>
      <c r="P21" s="51">
        <f ca="1">+'s-data'!AJ21</f>
        <v>4571.083333333333</v>
      </c>
      <c r="Q21" s="34">
        <f ca="1">IFERROR(P21/O21-1,"n/a")</f>
        <v>1.741662647920772E-2</v>
      </c>
      <c r="R21" s="34">
        <f ca="1">IFERROR(P21/N21-1,"n/a")</f>
        <v>1.3675087317280399E-2</v>
      </c>
      <c r="S21" s="8"/>
      <c r="T21" s="51">
        <f ca="1">+H21</f>
        <v>4509.416666666667</v>
      </c>
      <c r="U21" s="51">
        <f ca="1">+'s-data'!AZ21</f>
        <v>4492.833333333333</v>
      </c>
      <c r="V21" s="51">
        <f ca="1">+I21</f>
        <v>4571.083333333333</v>
      </c>
      <c r="W21" s="34">
        <f ca="1">IFERROR(V21/U21-1,"n/a")</f>
        <v>1.741662647920772E-2</v>
      </c>
      <c r="X21" s="34">
        <f ca="1">IFERROR(V21/T21-1,"n/a")</f>
        <v>1.3675087317280399E-2</v>
      </c>
    </row>
    <row r="22" spans="2:24" x14ac:dyDescent="0.2">
      <c r="B22" s="13" t="s">
        <v>1957</v>
      </c>
      <c r="C22" s="8"/>
      <c r="D22" s="51">
        <f ca="1">+'s-data'!D22</f>
        <v>25</v>
      </c>
      <c r="E22" s="51">
        <f ca="1">+'s-data'!E22</f>
        <v>45</v>
      </c>
      <c r="F22" s="51">
        <f ca="1">+'s-data'!F22</f>
        <v>31</v>
      </c>
      <c r="G22" s="51">
        <f ca="1">+'s-data'!G22</f>
        <v>42</v>
      </c>
      <c r="H22" s="51">
        <f ca="1">+'s-data'!V22</f>
        <v>55.666666666666664</v>
      </c>
      <c r="I22" s="51">
        <f t="shared" ca="1" si="23"/>
        <v>76.5</v>
      </c>
      <c r="J22" s="51">
        <f ca="1">+'s-data'!BN22</f>
        <v>60.666666666666664</v>
      </c>
      <c r="K22" s="51">
        <f ca="1">+'s-data'!BP22</f>
        <v>42</v>
      </c>
      <c r="L22" s="51">
        <f ca="1">+'s-data'!BR22</f>
        <v>50</v>
      </c>
      <c r="M22" s="64"/>
      <c r="N22" s="51">
        <f ca="1">+'s-data'!U22</f>
        <v>55.666666666666664</v>
      </c>
      <c r="O22" s="51">
        <f ca="1">+'s-data'!AY22</f>
        <v>55.25</v>
      </c>
      <c r="P22" s="51">
        <f ca="1">+'s-data'!AJ22</f>
        <v>76.5</v>
      </c>
      <c r="Q22" s="34">
        <f t="shared" ref="Q22:Q23" ca="1" si="24">IFERROR(P22/O22-1,"n/a")</f>
        <v>0.38461538461538458</v>
      </c>
      <c r="R22" s="34">
        <f t="shared" ref="R22:R23" ca="1" si="25">IFERROR(P22/N22-1,"n/a")</f>
        <v>0.37425149700598803</v>
      </c>
      <c r="S22" s="8"/>
      <c r="T22" s="51">
        <f t="shared" ref="T22:T23" ca="1" si="26">+H22</f>
        <v>55.666666666666664</v>
      </c>
      <c r="U22" s="51">
        <f ca="1">+'s-data'!AZ22</f>
        <v>55.25</v>
      </c>
      <c r="V22" s="51">
        <f t="shared" ref="V22:V23" ca="1" si="27">+I22</f>
        <v>76.5</v>
      </c>
      <c r="W22" s="34">
        <f t="shared" ref="W22:W23" ca="1" si="28">IFERROR(V22/U22-1,"n/a")</f>
        <v>0.38461538461538458</v>
      </c>
      <c r="X22" s="34">
        <f t="shared" ref="X22:X23" ca="1" si="29">IFERROR(V22/T22-1,"n/a")</f>
        <v>0.37425149700598803</v>
      </c>
    </row>
    <row r="23" spans="2:24" x14ac:dyDescent="0.2">
      <c r="B23" s="13" t="s">
        <v>1958</v>
      </c>
      <c r="C23" s="8"/>
      <c r="D23" s="51">
        <f ca="1">+'s-data'!D23</f>
        <v>25</v>
      </c>
      <c r="E23" s="51">
        <f ca="1">+'s-data'!E23</f>
        <v>20</v>
      </c>
      <c r="F23" s="51">
        <f ca="1">+'s-data'!F23</f>
        <v>15</v>
      </c>
      <c r="G23" s="51">
        <f ca="1">+'s-data'!G23</f>
        <v>21</v>
      </c>
      <c r="H23" s="51">
        <f ca="1">+'s-data'!V23</f>
        <v>22.083333333333332</v>
      </c>
      <c r="I23" s="51">
        <f t="shared" ca="1" si="23"/>
        <v>22.249999999999996</v>
      </c>
      <c r="J23" s="51">
        <f ca="1">+'s-data'!BN23</f>
        <v>18.333333333333332</v>
      </c>
      <c r="K23" s="51">
        <f ca="1">+'s-data'!BP23</f>
        <v>26</v>
      </c>
      <c r="L23" s="51">
        <f ca="1">+'s-data'!BR23</f>
        <v>18</v>
      </c>
      <c r="M23" s="64"/>
      <c r="N23" s="51">
        <f ca="1">+'s-data'!U23</f>
        <v>22.083333333333332</v>
      </c>
      <c r="O23" s="51">
        <f ca="1">+'s-data'!AY23</f>
        <v>20.333333333333332</v>
      </c>
      <c r="P23" s="51">
        <f ca="1">+'s-data'!AJ23</f>
        <v>22.25</v>
      </c>
      <c r="Q23" s="34">
        <f t="shared" ca="1" si="24"/>
        <v>9.4262295081967373E-2</v>
      </c>
      <c r="R23" s="34">
        <f t="shared" ca="1" si="25"/>
        <v>7.547169811320753E-3</v>
      </c>
      <c r="S23" s="8"/>
      <c r="T23" s="51">
        <f t="shared" ca="1" si="26"/>
        <v>22.083333333333332</v>
      </c>
      <c r="U23" s="51">
        <f ca="1">+'s-data'!AZ23</f>
        <v>20.333333333333332</v>
      </c>
      <c r="V23" s="51">
        <f t="shared" ca="1" si="27"/>
        <v>22.249999999999996</v>
      </c>
      <c r="W23" s="34">
        <f t="shared" ca="1" si="28"/>
        <v>9.4262295081967151E-2</v>
      </c>
      <c r="X23" s="34">
        <f t="shared" ca="1" si="29"/>
        <v>7.547169811320753E-3</v>
      </c>
    </row>
    <row r="24" spans="2:24" x14ac:dyDescent="0.2">
      <c r="C24" s="8"/>
      <c r="M24" s="8"/>
      <c r="S24" s="8"/>
    </row>
    <row r="25" spans="2:24" x14ac:dyDescent="0.2">
      <c r="B25" s="7" t="str">
        <f>+'PC-tc'!AB3</f>
        <v>Segment 5</v>
      </c>
      <c r="C25" s="8"/>
      <c r="D25" s="52">
        <f>-'s-data'!D25</f>
        <v>451.25</v>
      </c>
      <c r="E25" s="52">
        <f>-'s-data'!E25</f>
        <v>464.78750000000002</v>
      </c>
      <c r="F25" s="52">
        <f>-'s-data'!F25</f>
        <v>479.66070000000002</v>
      </c>
      <c r="G25" s="52">
        <f>-'s-data'!G25</f>
        <v>497.40814590000002</v>
      </c>
      <c r="H25" s="52">
        <f>-'s-data'!V25</f>
        <v>519.79151246550009</v>
      </c>
      <c r="I25" s="52">
        <f>+P25+U25-O25</f>
        <v>537.98421540179254</v>
      </c>
      <c r="J25" s="52">
        <f>-'s-data'!BN25</f>
        <v>551.44681557464924</v>
      </c>
      <c r="K25" s="52">
        <f>-'s-data'!BP25</f>
        <v>573.50468819763501</v>
      </c>
      <c r="L25" s="52">
        <f>-'s-data'!BR25</f>
        <v>602.1799226075168</v>
      </c>
      <c r="M25" s="8"/>
      <c r="N25" s="52">
        <f>-'s-data'!U25</f>
        <v>519.79151246550009</v>
      </c>
      <c r="O25" s="52">
        <f>-'s-data'!AY25</f>
        <v>535.38525783946523</v>
      </c>
      <c r="P25" s="52">
        <f>-'s-data'!AJ25</f>
        <v>537.98421540179265</v>
      </c>
      <c r="Q25" s="30">
        <f>IFERROR(P25/O25-1,"n/a")</f>
        <v>4.8543689320386108E-3</v>
      </c>
      <c r="R25" s="30">
        <f>IFERROR(P25/N25-1,"n/a")</f>
        <v>3.5000000000000142E-2</v>
      </c>
      <c r="S25" s="8"/>
      <c r="T25" s="52">
        <f>+H25</f>
        <v>519.79151246550009</v>
      </c>
      <c r="U25" s="52">
        <f>-'s-data'!AZ25</f>
        <v>535.38525783946523</v>
      </c>
      <c r="V25" s="52">
        <f>+I25</f>
        <v>537.98421540179254</v>
      </c>
      <c r="W25" s="30">
        <f>IFERROR(V25/U25-1,"n/a")</f>
        <v>4.8543689320383887E-3</v>
      </c>
      <c r="X25" s="30">
        <f>IFERROR(V25/T25-1,"n/a")</f>
        <v>3.499999999999992E-2</v>
      </c>
    </row>
    <row r="26" spans="2:24" x14ac:dyDescent="0.2">
      <c r="B26" s="13" t="s">
        <v>1956</v>
      </c>
      <c r="C26" s="8"/>
      <c r="D26" s="51">
        <f ca="1">+'s-data'!D26</f>
        <v>4510</v>
      </c>
      <c r="E26" s="51">
        <f ca="1">+'s-data'!E26</f>
        <v>4424</v>
      </c>
      <c r="F26" s="51">
        <f ca="1">+'s-data'!F26</f>
        <v>4769</v>
      </c>
      <c r="G26" s="51">
        <f ca="1">+'s-data'!G26</f>
        <v>4942</v>
      </c>
      <c r="H26" s="51">
        <f ca="1">+'s-data'!V26</f>
        <v>4414.583333333333</v>
      </c>
      <c r="I26" s="51">
        <f t="shared" ref="I26:I28" ca="1" si="30">+P26+U26-O26</f>
        <v>4497.333333333333</v>
      </c>
      <c r="J26" s="51">
        <f ca="1">+'s-data'!BN26</f>
        <v>4350.5</v>
      </c>
      <c r="K26" s="51">
        <f ca="1">+'s-data'!BP26</f>
        <v>4924</v>
      </c>
      <c r="L26" s="51">
        <f ca="1">+'s-data'!BR26</f>
        <v>4454</v>
      </c>
      <c r="M26" s="64"/>
      <c r="N26" s="51">
        <f ca="1">+'s-data'!U26</f>
        <v>4414.583333333333</v>
      </c>
      <c r="O26" s="51">
        <f ca="1">+'s-data'!AY26</f>
        <v>4495.833333333333</v>
      </c>
      <c r="P26" s="51">
        <f ca="1">+'s-data'!AJ26</f>
        <v>4497.333333333333</v>
      </c>
      <c r="Q26" s="34">
        <f ca="1">IFERROR(P26/O26-1,"n/a")</f>
        <v>3.3364226135312869E-4</v>
      </c>
      <c r="R26" s="34">
        <f ca="1">IFERROR(P26/N26-1,"n/a")</f>
        <v>1.8744690891930205E-2</v>
      </c>
      <c r="S26" s="8"/>
      <c r="T26" s="51">
        <f ca="1">+H26</f>
        <v>4414.583333333333</v>
      </c>
      <c r="U26" s="51">
        <f ca="1">+'s-data'!AZ26</f>
        <v>4495.833333333333</v>
      </c>
      <c r="V26" s="51">
        <f ca="1">+I26</f>
        <v>4497.333333333333</v>
      </c>
      <c r="W26" s="34">
        <f ca="1">IFERROR(V26/U26-1,"n/a")</f>
        <v>3.3364226135312869E-4</v>
      </c>
      <c r="X26" s="34">
        <f ca="1">IFERROR(V26/T26-1,"n/a")</f>
        <v>1.8744690891930205E-2</v>
      </c>
    </row>
    <row r="27" spans="2:24" x14ac:dyDescent="0.2">
      <c r="B27" s="13" t="s">
        <v>1957</v>
      </c>
      <c r="C27" s="8"/>
      <c r="D27" s="51">
        <f ca="1">+'s-data'!D27</f>
        <v>88</v>
      </c>
      <c r="E27" s="51">
        <f ca="1">+'s-data'!E27</f>
        <v>55</v>
      </c>
      <c r="F27" s="51">
        <f ca="1">+'s-data'!F27</f>
        <v>42</v>
      </c>
      <c r="G27" s="51">
        <f ca="1">+'s-data'!G27</f>
        <v>83</v>
      </c>
      <c r="H27" s="51">
        <f ca="1">+'s-data'!V27</f>
        <v>65</v>
      </c>
      <c r="I27" s="51">
        <f t="shared" ca="1" si="30"/>
        <v>62.916666666666664</v>
      </c>
      <c r="J27" s="51">
        <f ca="1">+'s-data'!BN27</f>
        <v>76.166666666666671</v>
      </c>
      <c r="K27" s="51">
        <f ca="1">+'s-data'!BP27</f>
        <v>82</v>
      </c>
      <c r="L27" s="51">
        <f ca="1">+'s-data'!BR27</f>
        <v>59</v>
      </c>
      <c r="M27" s="64"/>
      <c r="N27" s="51">
        <f ca="1">+'s-data'!U27</f>
        <v>65</v>
      </c>
      <c r="O27" s="51">
        <f ca="1">+'s-data'!AY27</f>
        <v>61.083333333333336</v>
      </c>
      <c r="P27" s="51">
        <f ca="1">+'s-data'!AJ27</f>
        <v>62.916666666666664</v>
      </c>
      <c r="Q27" s="34">
        <f t="shared" ref="Q27:Q28" ca="1" si="31">IFERROR(P27/O27-1,"n/a")</f>
        <v>3.0013642564802101E-2</v>
      </c>
      <c r="R27" s="34">
        <f t="shared" ref="R27:R28" ca="1" si="32">IFERROR(P27/N27-1,"n/a")</f>
        <v>-3.2051282051282048E-2</v>
      </c>
      <c r="S27" s="8"/>
      <c r="T27" s="51">
        <f t="shared" ref="T27:T28" ca="1" si="33">+H27</f>
        <v>65</v>
      </c>
      <c r="U27" s="51">
        <f ca="1">+'s-data'!AZ27</f>
        <v>61.083333333333336</v>
      </c>
      <c r="V27" s="51">
        <f t="shared" ref="V27:V28" ca="1" si="34">+I27</f>
        <v>62.916666666666664</v>
      </c>
      <c r="W27" s="34">
        <f t="shared" ref="W27:W28" ca="1" si="35">IFERROR(V27/U27-1,"n/a")</f>
        <v>3.0013642564802101E-2</v>
      </c>
      <c r="X27" s="34">
        <f t="shared" ref="X27:X28" ca="1" si="36">IFERROR(V27/T27-1,"n/a")</f>
        <v>-3.2051282051282048E-2</v>
      </c>
    </row>
    <row r="28" spans="2:24" x14ac:dyDescent="0.2">
      <c r="B28" s="13" t="s">
        <v>1958</v>
      </c>
      <c r="C28" s="8"/>
      <c r="D28" s="51">
        <f ca="1">+'s-data'!D28</f>
        <v>13</v>
      </c>
      <c r="E28" s="51">
        <f ca="1">+'s-data'!E28</f>
        <v>18</v>
      </c>
      <c r="F28" s="51">
        <f ca="1">+'s-data'!F28</f>
        <v>25</v>
      </c>
      <c r="G28" s="51">
        <f ca="1">+'s-data'!G28</f>
        <v>25</v>
      </c>
      <c r="H28" s="51">
        <f ca="1">+'s-data'!V28</f>
        <v>20.75</v>
      </c>
      <c r="I28" s="51">
        <f t="shared" ca="1" si="30"/>
        <v>20.000000000000004</v>
      </c>
      <c r="J28" s="51">
        <f ca="1">+'s-data'!BN28</f>
        <v>18.083333333333332</v>
      </c>
      <c r="K28" s="51">
        <f ca="1">+'s-data'!BP28</f>
        <v>14</v>
      </c>
      <c r="L28" s="51">
        <f ca="1">+'s-data'!BR28</f>
        <v>29</v>
      </c>
      <c r="M28" s="64"/>
      <c r="N28" s="51">
        <f ca="1">+'s-data'!U28</f>
        <v>20.75</v>
      </c>
      <c r="O28" s="51">
        <f ca="1">+'s-data'!AY28</f>
        <v>20.416666666666668</v>
      </c>
      <c r="P28" s="51">
        <f ca="1">+'s-data'!AJ28</f>
        <v>20</v>
      </c>
      <c r="Q28" s="34">
        <f t="shared" ca="1" si="31"/>
        <v>-2.0408163265306145E-2</v>
      </c>
      <c r="R28" s="34">
        <f t="shared" ca="1" si="32"/>
        <v>-3.6144578313253017E-2</v>
      </c>
      <c r="S28" s="8"/>
      <c r="T28" s="51">
        <f t="shared" ca="1" si="33"/>
        <v>20.75</v>
      </c>
      <c r="U28" s="51">
        <f ca="1">+'s-data'!AZ28</f>
        <v>20.416666666666668</v>
      </c>
      <c r="V28" s="51">
        <f t="shared" ca="1" si="34"/>
        <v>20.000000000000004</v>
      </c>
      <c r="W28" s="34">
        <f t="shared" ca="1" si="35"/>
        <v>-2.0408163265306034E-2</v>
      </c>
      <c r="X28" s="34">
        <f t="shared" ca="1" si="36"/>
        <v>-3.6144578313252795E-2</v>
      </c>
    </row>
    <row r="29" spans="2:24" x14ac:dyDescent="0.2">
      <c r="C29" s="8"/>
      <c r="M29" s="8"/>
      <c r="S29" s="8"/>
    </row>
    <row r="30" spans="2:24" x14ac:dyDescent="0.2">
      <c r="B30" s="7" t="s">
        <v>87</v>
      </c>
      <c r="C30" s="8"/>
      <c r="D30" s="52">
        <f>+D5+D10+D15+D20+D25</f>
        <v>9025</v>
      </c>
      <c r="E30" s="52">
        <f t="shared" ref="E30:L30" si="37">+E5+E10+E15+E20+E25</f>
        <v>9295.7500000000018</v>
      </c>
      <c r="F30" s="52">
        <f t="shared" si="37"/>
        <v>9593.2140000000018</v>
      </c>
      <c r="G30" s="52">
        <f t="shared" si="37"/>
        <v>9948.162918</v>
      </c>
      <c r="H30" s="52">
        <f t="shared" si="37"/>
        <v>10395.830249310002</v>
      </c>
      <c r="I30" s="52">
        <f t="shared" si="37"/>
        <v>10759.68430803585</v>
      </c>
      <c r="J30" s="52">
        <f t="shared" si="37"/>
        <v>11028.936311492982</v>
      </c>
      <c r="K30" s="52">
        <f t="shared" si="37"/>
        <v>11470.0937639527</v>
      </c>
      <c r="L30" s="52">
        <f t="shared" si="37"/>
        <v>12043.598452150334</v>
      </c>
      <c r="M30" s="8"/>
      <c r="N30" s="52">
        <f t="shared" ref="N30:P30" si="38">+N5+N10+N15+N20+N25</f>
        <v>10395.830249310002</v>
      </c>
      <c r="O30" s="52">
        <f t="shared" si="38"/>
        <v>10707.705156789305</v>
      </c>
      <c r="P30" s="52">
        <f t="shared" si="38"/>
        <v>10759.684308035854</v>
      </c>
      <c r="Q30" s="30">
        <f>IFERROR(P30/O30-1,"n/a")</f>
        <v>4.8543689320388328E-3</v>
      </c>
      <c r="R30" s="30">
        <f>IFERROR(P30/N30-1,"n/a")</f>
        <v>3.5000000000000142E-2</v>
      </c>
      <c r="S30" s="8"/>
      <c r="T30" s="52">
        <f t="shared" ref="T30:V30" si="39">+T5+T10+T15+T20+T25</f>
        <v>10395.830249310002</v>
      </c>
      <c r="U30" s="52">
        <f t="shared" si="39"/>
        <v>10707.705156789305</v>
      </c>
      <c r="V30" s="52">
        <f t="shared" si="39"/>
        <v>10759.68430803585</v>
      </c>
      <c r="W30" s="30">
        <f>IFERROR(V30/U30-1,"n/a")</f>
        <v>4.8543689320383887E-3</v>
      </c>
      <c r="X30" s="30">
        <f>IFERROR(V30/T30-1,"n/a")</f>
        <v>3.499999999999992E-2</v>
      </c>
    </row>
    <row r="31" spans="2:24" x14ac:dyDescent="0.2">
      <c r="B31" s="13" t="s">
        <v>1956</v>
      </c>
      <c r="C31" s="8"/>
      <c r="D31" s="51">
        <f ca="1">+'s-data'!D31</f>
        <v>4644</v>
      </c>
      <c r="E31" s="51">
        <f ca="1">+'s-data'!E31</f>
        <v>4342</v>
      </c>
      <c r="F31" s="51">
        <f ca="1">+'s-data'!F31</f>
        <v>4060</v>
      </c>
      <c r="G31" s="51">
        <f ca="1">+'s-data'!G31</f>
        <v>4705</v>
      </c>
      <c r="H31" s="51">
        <f ca="1">+'s-data'!V31</f>
        <v>4592.333333333333</v>
      </c>
      <c r="I31" s="51">
        <f t="shared" ref="I31:I33" ca="1" si="40">+P31+U31-O31</f>
        <v>4535.7499999999991</v>
      </c>
      <c r="J31" s="51">
        <f ca="1">+'s-data'!BN31</f>
        <v>4492.166666666667</v>
      </c>
      <c r="K31" s="51">
        <f ca="1">+'s-data'!BP31</f>
        <v>4985</v>
      </c>
      <c r="L31" s="51">
        <f ca="1">+'s-data'!BR31</f>
        <v>4962</v>
      </c>
      <c r="M31" s="64"/>
      <c r="N31" s="51">
        <f ca="1">+'s-data'!U31</f>
        <v>4592.333333333333</v>
      </c>
      <c r="O31" s="51">
        <f ca="1">+'s-data'!AY31</f>
        <v>4432.333333333333</v>
      </c>
      <c r="P31" s="51">
        <f ca="1">+'s-data'!AJ31</f>
        <v>4535.75</v>
      </c>
      <c r="Q31" s="34">
        <f t="shared" ref="Q31:Q33" ca="1" si="41">IFERROR(P31/O31-1,"n/a")</f>
        <v>2.3332330600887463E-2</v>
      </c>
      <c r="R31" s="34">
        <f t="shared" ref="R31:R33" ca="1" si="42">IFERROR(P31/N31-1,"n/a")</f>
        <v>-1.2321260071132989E-2</v>
      </c>
      <c r="S31" s="8"/>
      <c r="T31" s="51">
        <f ca="1">+H31</f>
        <v>4592.333333333333</v>
      </c>
      <c r="U31" s="51">
        <f ca="1">+'s-data'!AZ31</f>
        <v>4432.333333333333</v>
      </c>
      <c r="V31" s="51">
        <f ca="1">+I31</f>
        <v>4535.7499999999991</v>
      </c>
      <c r="W31" s="34">
        <f t="shared" ref="W31:W33" ca="1" si="43">IFERROR(V31/U31-1,"n/a")</f>
        <v>2.3332330600887241E-2</v>
      </c>
      <c r="X31" s="34">
        <f t="shared" ref="X31:X33" ca="1" si="44">IFERROR(V31/T31-1,"n/a")</f>
        <v>-1.2321260071133211E-2</v>
      </c>
    </row>
    <row r="32" spans="2:24" x14ac:dyDescent="0.2">
      <c r="B32" s="13" t="s">
        <v>1957</v>
      </c>
      <c r="C32" s="8"/>
      <c r="D32" s="51">
        <f ca="1">+'s-data'!D32</f>
        <v>87</v>
      </c>
      <c r="E32" s="51">
        <f ca="1">+'s-data'!E32</f>
        <v>76</v>
      </c>
      <c r="F32" s="51">
        <f ca="1">+'s-data'!F32</f>
        <v>57</v>
      </c>
      <c r="G32" s="51">
        <f ca="1">+'s-data'!G32</f>
        <v>46</v>
      </c>
      <c r="H32" s="51">
        <f ca="1">+'s-data'!V32</f>
        <v>52.416666666666664</v>
      </c>
      <c r="I32" s="51">
        <f t="shared" ca="1" si="40"/>
        <v>68.583333333333314</v>
      </c>
      <c r="J32" s="51">
        <f ca="1">+'s-data'!BN32</f>
        <v>71</v>
      </c>
      <c r="K32" s="51">
        <f ca="1">+'s-data'!BP32</f>
        <v>47</v>
      </c>
      <c r="L32" s="51">
        <f ca="1">+'s-data'!BR32</f>
        <v>56</v>
      </c>
      <c r="M32" s="64"/>
      <c r="N32" s="51">
        <f ca="1">+'s-data'!U32</f>
        <v>52.416666666666664</v>
      </c>
      <c r="O32" s="51">
        <f ca="1">+'s-data'!AY32</f>
        <v>59.333333333333336</v>
      </c>
      <c r="P32" s="51">
        <f ca="1">+'s-data'!AJ32</f>
        <v>68.583333333333329</v>
      </c>
      <c r="Q32" s="34">
        <f t="shared" ca="1" si="41"/>
        <v>0.15589887640449418</v>
      </c>
      <c r="R32" s="34">
        <f t="shared" ca="1" si="42"/>
        <v>0.30842607313195547</v>
      </c>
      <c r="S32" s="8"/>
      <c r="T32" s="51">
        <f t="shared" ref="T32:T33" ca="1" si="45">+H32</f>
        <v>52.416666666666664</v>
      </c>
      <c r="U32" s="51">
        <f ca="1">+'s-data'!AZ32</f>
        <v>59.333333333333336</v>
      </c>
      <c r="V32" s="51">
        <f t="shared" ref="V32:V33" ca="1" si="46">+I32</f>
        <v>68.583333333333314</v>
      </c>
      <c r="W32" s="34">
        <f t="shared" ca="1" si="43"/>
        <v>0.15589887640449396</v>
      </c>
      <c r="X32" s="34">
        <f t="shared" ca="1" si="44"/>
        <v>0.30842607313195525</v>
      </c>
    </row>
    <row r="33" spans="2:24" x14ac:dyDescent="0.2">
      <c r="B33" s="13" t="s">
        <v>1958</v>
      </c>
      <c r="C33" s="8"/>
      <c r="D33" s="51">
        <f ca="1">+'s-data'!D33</f>
        <v>25</v>
      </c>
      <c r="E33" s="51">
        <f ca="1">+'s-data'!E33</f>
        <v>21</v>
      </c>
      <c r="F33" s="51">
        <f ca="1">+'s-data'!F33</f>
        <v>28</v>
      </c>
      <c r="G33" s="51">
        <f ca="1">+'s-data'!G33</f>
        <v>17</v>
      </c>
      <c r="H33" s="51">
        <f ca="1">+'s-data'!V33</f>
        <v>21.583333333333332</v>
      </c>
      <c r="I33" s="51">
        <f t="shared" ca="1" si="40"/>
        <v>21.333333333333332</v>
      </c>
      <c r="J33" s="51">
        <f ca="1">+'s-data'!BN33</f>
        <v>18.666666666666668</v>
      </c>
      <c r="K33" s="51">
        <f ca="1">+'s-data'!BP33</f>
        <v>16</v>
      </c>
      <c r="L33" s="51">
        <f ca="1">+'s-data'!BR33</f>
        <v>11</v>
      </c>
      <c r="M33" s="64"/>
      <c r="N33" s="51">
        <f ca="1">+'s-data'!U33</f>
        <v>21.583333333333332</v>
      </c>
      <c r="O33" s="51">
        <f ca="1">+'s-data'!AY33</f>
        <v>21.666666666666668</v>
      </c>
      <c r="P33" s="51">
        <f ca="1">+'s-data'!AJ33</f>
        <v>21.333333333333332</v>
      </c>
      <c r="Q33" s="34">
        <f t="shared" ca="1" si="41"/>
        <v>-1.5384615384615441E-2</v>
      </c>
      <c r="R33" s="34">
        <f t="shared" ca="1" si="42"/>
        <v>-1.158301158301156E-2</v>
      </c>
      <c r="S33" s="8"/>
      <c r="T33" s="51">
        <f t="shared" ca="1" si="45"/>
        <v>21.583333333333332</v>
      </c>
      <c r="U33" s="51">
        <f ca="1">+'s-data'!AZ33</f>
        <v>21.666666666666668</v>
      </c>
      <c r="V33" s="51">
        <f t="shared" ca="1" si="46"/>
        <v>21.333333333333332</v>
      </c>
      <c r="W33" s="34">
        <f t="shared" ca="1" si="43"/>
        <v>-1.5384615384615441E-2</v>
      </c>
      <c r="X33" s="34">
        <f t="shared" ca="1" si="44"/>
        <v>-1.158301158301156E-2</v>
      </c>
    </row>
    <row r="34" spans="2:24" x14ac:dyDescent="0.2">
      <c r="C34" s="8"/>
      <c r="M34" s="8"/>
      <c r="S34" s="8"/>
    </row>
    <row r="35" spans="2:24" x14ac:dyDescent="0.2">
      <c r="B35" s="9" t="s">
        <v>1922</v>
      </c>
      <c r="C35" s="8"/>
      <c r="D35" s="51" t="b">
        <f>+ABS(D30-'PL-tc'!D5)&lt;0.001</f>
        <v>1</v>
      </c>
      <c r="E35" s="51" t="b">
        <f>+ABS(E30-'PL-tc'!E5)&lt;0.001</f>
        <v>1</v>
      </c>
      <c r="F35" s="51" t="b">
        <f>+ABS(F30-'PL-tc'!F5)&lt;0.001</f>
        <v>1</v>
      </c>
      <c r="G35" s="51" t="b">
        <f>+ABS(G30-'PL-tc'!G5)&lt;0.001</f>
        <v>1</v>
      </c>
      <c r="H35" s="51" t="b">
        <f>+ABS(H30-'PL-tc'!H5)&lt;0.001</f>
        <v>1</v>
      </c>
      <c r="I35" s="51" t="b">
        <f>+ABS(I30-'PL-tc'!I5)&lt;0.001</f>
        <v>1</v>
      </c>
      <c r="J35" s="51" t="b">
        <f>+ABS(J30-'PL-tc'!J5)&lt;0.001</f>
        <v>1</v>
      </c>
      <c r="K35" s="51" t="b">
        <f>+ABS(K30-'PL-tc'!K5)&lt;0.001</f>
        <v>1</v>
      </c>
      <c r="L35" s="51" t="b">
        <f>+ABS(L30-'PL-tc'!L5)&lt;0.001</f>
        <v>1</v>
      </c>
      <c r="M35" s="51"/>
      <c r="N35" s="51" t="b">
        <f>+ABS(N30-'PL-tc'!N5)&lt;0.001</f>
        <v>1</v>
      </c>
      <c r="O35" s="51" t="b">
        <f>+ABS(O30-'PL-tc'!O5)&lt;0.001</f>
        <v>1</v>
      </c>
      <c r="P35" s="51" t="b">
        <f>+ABS(P30-'PL-tc'!P5)&lt;0.001</f>
        <v>1</v>
      </c>
      <c r="T35" s="51" t="b">
        <f>+ABS(T30-'PL-tc'!T5)&lt;0.001</f>
        <v>1</v>
      </c>
      <c r="U35" s="51" t="b">
        <f>+ABS(U30-'PL-tc'!U5)&lt;0.001</f>
        <v>1</v>
      </c>
      <c r="V35" s="51" t="b">
        <f>+ABS(V30-'PL-tc'!V5)&lt;0.001</f>
        <v>1</v>
      </c>
    </row>
    <row r="36" spans="2:24" x14ac:dyDescent="0.2">
      <c r="C36" s="8"/>
      <c r="M36" s="8"/>
      <c r="S36" s="8"/>
    </row>
    <row r="37" spans="2:24" x14ac:dyDescent="0.2">
      <c r="C37" s="8"/>
      <c r="M37" s="8"/>
      <c r="S37" s="8"/>
    </row>
    <row r="38" spans="2:24" x14ac:dyDescent="0.2">
      <c r="C38" s="8"/>
      <c r="M38" s="8"/>
      <c r="S38" s="8"/>
    </row>
    <row r="39" spans="2:24" x14ac:dyDescent="0.2">
      <c r="C39" s="8"/>
      <c r="M39" s="8"/>
      <c r="S39" s="8"/>
    </row>
    <row r="40" spans="2:24" x14ac:dyDescent="0.2">
      <c r="C40" s="8"/>
      <c r="M40" s="8"/>
      <c r="S40" s="8"/>
    </row>
    <row r="41" spans="2:24" x14ac:dyDescent="0.2">
      <c r="C41" s="8"/>
      <c r="M41" s="8"/>
      <c r="S41" s="8"/>
    </row>
    <row r="42" spans="2:24" x14ac:dyDescent="0.2">
      <c r="C42" s="8"/>
      <c r="M42" s="8"/>
      <c r="S42" s="8"/>
    </row>
    <row r="43" spans="2:24" x14ac:dyDescent="0.2">
      <c r="C43" s="8"/>
      <c r="M43" s="8"/>
      <c r="S43" s="8"/>
    </row>
    <row r="44" spans="2:24" x14ac:dyDescent="0.2">
      <c r="C44" s="8"/>
      <c r="M44" s="8"/>
      <c r="S44" s="8"/>
    </row>
    <row r="45" spans="2:24" x14ac:dyDescent="0.2">
      <c r="C45" s="8"/>
      <c r="M45" s="8"/>
      <c r="S45" s="8"/>
    </row>
    <row r="46" spans="2:24" x14ac:dyDescent="0.2">
      <c r="C46" s="8"/>
      <c r="M46" s="8"/>
      <c r="S46" s="8"/>
    </row>
    <row r="47" spans="2:24" x14ac:dyDescent="0.2">
      <c r="C47" s="8"/>
      <c r="M47" s="8"/>
      <c r="S47" s="8"/>
    </row>
    <row r="48" spans="2:24" x14ac:dyDescent="0.2">
      <c r="C48" s="8"/>
      <c r="M48" s="8"/>
      <c r="S48" s="8"/>
    </row>
    <row r="49" spans="3:19" x14ac:dyDescent="0.2">
      <c r="C49" s="8"/>
      <c r="M49" s="8"/>
      <c r="S49" s="8"/>
    </row>
    <row r="50" spans="3:19" x14ac:dyDescent="0.2">
      <c r="C50" s="8"/>
      <c r="M50" s="8"/>
      <c r="S50" s="8"/>
    </row>
    <row r="51" spans="3:19" x14ac:dyDescent="0.2">
      <c r="C51" s="8"/>
      <c r="M51" s="8"/>
      <c r="S51" s="8"/>
    </row>
    <row r="52" spans="3:19" x14ac:dyDescent="0.2">
      <c r="C52" s="8"/>
      <c r="M52" s="8"/>
      <c r="S52" s="8"/>
    </row>
    <row r="53" spans="3:19" x14ac:dyDescent="0.2">
      <c r="C53" s="8"/>
      <c r="M53" s="8"/>
      <c r="S53" s="8"/>
    </row>
    <row r="54" spans="3:19" x14ac:dyDescent="0.2">
      <c r="C54" s="8"/>
      <c r="M54" s="8"/>
      <c r="S54" s="8"/>
    </row>
    <row r="55" spans="3:19" x14ac:dyDescent="0.2">
      <c r="C55" s="8"/>
      <c r="M55" s="8"/>
      <c r="S55" s="8"/>
    </row>
    <row r="56" spans="3:19" x14ac:dyDescent="0.2">
      <c r="C56" s="8"/>
      <c r="M56" s="8"/>
      <c r="S56" s="8"/>
    </row>
    <row r="57" spans="3:19" x14ac:dyDescent="0.2">
      <c r="C57" s="8"/>
      <c r="M57" s="8"/>
      <c r="S57" s="8"/>
    </row>
    <row r="58" spans="3:19" x14ac:dyDescent="0.2">
      <c r="C58" s="8"/>
      <c r="M58" s="8"/>
      <c r="S58" s="8"/>
    </row>
    <row r="59" spans="3:19" x14ac:dyDescent="0.2">
      <c r="C59" s="8"/>
      <c r="M59" s="8"/>
      <c r="S59" s="8"/>
    </row>
    <row r="60" spans="3:19" x14ac:dyDescent="0.2">
      <c r="C60" s="8"/>
      <c r="M60" s="8"/>
      <c r="S60" s="8"/>
    </row>
    <row r="61" spans="3:19" x14ac:dyDescent="0.2">
      <c r="C61" s="8"/>
      <c r="M61" s="8"/>
      <c r="S61" s="8"/>
    </row>
    <row r="62" spans="3:19" x14ac:dyDescent="0.2">
      <c r="C62" s="8"/>
      <c r="M62" s="8"/>
      <c r="S62" s="8"/>
    </row>
    <row r="63" spans="3:19" x14ac:dyDescent="0.2">
      <c r="C63" s="8"/>
      <c r="M63" s="8"/>
      <c r="S63" s="8"/>
    </row>
    <row r="64" spans="3:19" x14ac:dyDescent="0.2">
      <c r="C64" s="8"/>
      <c r="M64" s="8"/>
      <c r="S64" s="8"/>
    </row>
    <row r="65" spans="3:19" x14ac:dyDescent="0.2">
      <c r="C65" s="8"/>
      <c r="M65" s="8"/>
      <c r="S65" s="8"/>
    </row>
    <row r="66" spans="3:19" x14ac:dyDescent="0.2">
      <c r="C66" s="8"/>
      <c r="M66" s="8"/>
      <c r="S66" s="8"/>
    </row>
    <row r="67" spans="3:19" x14ac:dyDescent="0.2">
      <c r="C67" s="8"/>
      <c r="M67" s="8"/>
      <c r="S67" s="8"/>
    </row>
    <row r="68" spans="3:19" x14ac:dyDescent="0.2">
      <c r="C68" s="8"/>
      <c r="M68" s="8"/>
      <c r="S68" s="8"/>
    </row>
    <row r="69" spans="3:19" x14ac:dyDescent="0.2">
      <c r="C69" s="8"/>
      <c r="M69" s="8"/>
      <c r="S69" s="8"/>
    </row>
    <row r="70" spans="3:19" x14ac:dyDescent="0.2">
      <c r="C70" s="8"/>
      <c r="M70" s="8"/>
      <c r="S70" s="8"/>
    </row>
    <row r="71" spans="3:19" x14ac:dyDescent="0.2">
      <c r="C71" s="8"/>
      <c r="M71" s="8"/>
      <c r="S71" s="8"/>
    </row>
    <row r="72" spans="3:19" x14ac:dyDescent="0.2">
      <c r="C72" s="8"/>
      <c r="M72" s="8"/>
      <c r="S72" s="8"/>
    </row>
    <row r="73" spans="3:19" x14ac:dyDescent="0.2">
      <c r="C73" s="8"/>
      <c r="M73" s="8"/>
      <c r="S73" s="8"/>
    </row>
    <row r="74" spans="3:19" x14ac:dyDescent="0.2">
      <c r="C74" s="8"/>
      <c r="M74" s="8"/>
      <c r="S74" s="8"/>
    </row>
    <row r="75" spans="3:19" x14ac:dyDescent="0.2">
      <c r="C75" s="8"/>
      <c r="M75" s="8"/>
      <c r="S75" s="8"/>
    </row>
    <row r="76" spans="3:19" x14ac:dyDescent="0.2">
      <c r="C76" s="8"/>
      <c r="M76" s="8"/>
      <c r="S76" s="8"/>
    </row>
    <row r="77" spans="3:19" x14ac:dyDescent="0.2">
      <c r="C77" s="8"/>
      <c r="M77" s="8"/>
      <c r="S77" s="8"/>
    </row>
    <row r="78" spans="3:19" x14ac:dyDescent="0.2">
      <c r="C78" s="8"/>
      <c r="M78" s="8"/>
      <c r="S78" s="8"/>
    </row>
    <row r="79" spans="3:19" x14ac:dyDescent="0.2">
      <c r="C79" s="8"/>
      <c r="M79" s="8"/>
      <c r="S79" s="8"/>
    </row>
    <row r="80" spans="3:19" x14ac:dyDescent="0.2">
      <c r="C80" s="8"/>
      <c r="M80" s="8"/>
      <c r="S80" s="8"/>
    </row>
    <row r="81" spans="3:19" x14ac:dyDescent="0.2">
      <c r="C81" s="8"/>
      <c r="M81" s="8"/>
      <c r="S81" s="8"/>
    </row>
    <row r="82" spans="3:19" x14ac:dyDescent="0.2">
      <c r="C82" s="8"/>
      <c r="M82" s="8"/>
      <c r="S82" s="8"/>
    </row>
    <row r="83" spans="3:19" x14ac:dyDescent="0.2">
      <c r="C83" s="8"/>
      <c r="M83" s="8"/>
      <c r="S83" s="8"/>
    </row>
    <row r="84" spans="3:19" x14ac:dyDescent="0.2">
      <c r="C84" s="8"/>
      <c r="M84" s="8"/>
      <c r="S84" s="8"/>
    </row>
    <row r="85" spans="3:19" x14ac:dyDescent="0.2">
      <c r="C85" s="8"/>
      <c r="M85" s="8"/>
      <c r="S85" s="8"/>
    </row>
    <row r="86" spans="3:19" x14ac:dyDescent="0.2">
      <c r="C86" s="8"/>
      <c r="M86" s="8"/>
      <c r="S86" s="8"/>
    </row>
    <row r="87" spans="3:19" x14ac:dyDescent="0.2">
      <c r="C87" s="8"/>
      <c r="M87" s="8"/>
      <c r="S87" s="8"/>
    </row>
    <row r="88" spans="3:19" x14ac:dyDescent="0.2">
      <c r="C88" s="8"/>
      <c r="M88" s="8"/>
      <c r="S88" s="8"/>
    </row>
    <row r="89" spans="3:19" x14ac:dyDescent="0.2">
      <c r="C89" s="8"/>
      <c r="M89" s="8"/>
      <c r="S89" s="8"/>
    </row>
    <row r="90" spans="3:19" x14ac:dyDescent="0.2">
      <c r="C90" s="8"/>
      <c r="M90" s="8"/>
      <c r="S90" s="8"/>
    </row>
    <row r="91" spans="3:19" x14ac:dyDescent="0.2">
      <c r="C91" s="8"/>
      <c r="M91" s="8"/>
      <c r="S91" s="8"/>
    </row>
    <row r="92" spans="3:19" x14ac:dyDescent="0.2">
      <c r="C92" s="8"/>
      <c r="M92" s="8"/>
      <c r="S92" s="8"/>
    </row>
    <row r="93" spans="3:19" x14ac:dyDescent="0.2">
      <c r="C93" s="8"/>
      <c r="M93" s="8"/>
      <c r="S93" s="8"/>
    </row>
    <row r="94" spans="3:19" x14ac:dyDescent="0.2">
      <c r="C94" s="8"/>
      <c r="M94" s="8"/>
      <c r="S94" s="8"/>
    </row>
    <row r="95" spans="3:19" x14ac:dyDescent="0.2">
      <c r="C95" s="8"/>
      <c r="M95" s="8"/>
      <c r="S95" s="8"/>
    </row>
    <row r="96" spans="3:19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36"/>
      <c r="M98" s="36"/>
      <c r="S98" s="36"/>
    </row>
    <row r="99" spans="3:19" x14ac:dyDescent="0.2">
      <c r="C99" s="36"/>
      <c r="M99" s="36"/>
      <c r="S99" s="36"/>
    </row>
    <row r="100" spans="3:19" x14ac:dyDescent="0.2">
      <c r="C100" s="36"/>
      <c r="M100" s="36"/>
      <c r="S100" s="36"/>
    </row>
    <row r="101" spans="3:19" x14ac:dyDescent="0.2">
      <c r="C101" s="36"/>
      <c r="M101" s="36"/>
      <c r="S101" s="36"/>
    </row>
    <row r="102" spans="3:19" x14ac:dyDescent="0.2">
      <c r="C102" s="36"/>
      <c r="M102" s="36"/>
      <c r="S102" s="36"/>
    </row>
    <row r="103" spans="3:19" x14ac:dyDescent="0.2">
      <c r="C103" s="36"/>
      <c r="M103" s="36"/>
      <c r="S103" s="36"/>
    </row>
    <row r="104" spans="3:19" x14ac:dyDescent="0.2">
      <c r="C104" s="36"/>
      <c r="M104" s="36"/>
      <c r="S104" s="36"/>
    </row>
    <row r="105" spans="3:19" x14ac:dyDescent="0.2">
      <c r="C105" s="36"/>
      <c r="M105" s="36"/>
      <c r="S105" s="36"/>
    </row>
    <row r="107" spans="3:19" x14ac:dyDescent="0.2">
      <c r="C107" s="8"/>
      <c r="M107" s="8"/>
      <c r="S107" s="8"/>
    </row>
    <row r="112" spans="3:19" x14ac:dyDescent="0.2">
      <c r="C112" s="8"/>
      <c r="M112" s="8"/>
      <c r="S112" s="8"/>
    </row>
    <row r="113" spans="3:19" x14ac:dyDescent="0.2">
      <c r="C113" s="8"/>
      <c r="M113" s="8"/>
      <c r="S113" s="8"/>
    </row>
    <row r="114" spans="3:19" x14ac:dyDescent="0.2">
      <c r="C114" s="8"/>
      <c r="M114" s="8"/>
      <c r="S114" s="8"/>
    </row>
    <row r="115" spans="3:19" x14ac:dyDescent="0.2">
      <c r="C115" s="8"/>
      <c r="M115" s="8"/>
      <c r="S115" s="8"/>
    </row>
    <row r="116" spans="3:19" x14ac:dyDescent="0.2">
      <c r="C116" s="8"/>
      <c r="M116" s="8"/>
      <c r="S116" s="8"/>
    </row>
    <row r="117" spans="3:19" x14ac:dyDescent="0.2">
      <c r="C117" s="8"/>
      <c r="M117" s="8"/>
      <c r="S117" s="8"/>
    </row>
    <row r="118" spans="3:19" x14ac:dyDescent="0.2">
      <c r="C118" s="8"/>
      <c r="M118" s="8"/>
      <c r="S118" s="8"/>
    </row>
    <row r="119" spans="3:19" x14ac:dyDescent="0.2">
      <c r="C119" s="8"/>
      <c r="M119" s="8"/>
      <c r="S119" s="8"/>
    </row>
    <row r="120" spans="3:19" x14ac:dyDescent="0.2">
      <c r="C120" s="8"/>
      <c r="M120" s="8"/>
      <c r="S120" s="8"/>
    </row>
    <row r="121" spans="3:19" x14ac:dyDescent="0.2">
      <c r="C121" s="8"/>
      <c r="M121" s="8"/>
      <c r="S121" s="8"/>
    </row>
    <row r="122" spans="3:19" x14ac:dyDescent="0.2">
      <c r="C122" s="8"/>
      <c r="M122" s="8"/>
      <c r="S122" s="8"/>
    </row>
    <row r="123" spans="3:19" x14ac:dyDescent="0.2">
      <c r="C123" s="8"/>
      <c r="M123" s="8"/>
      <c r="S123" s="8"/>
    </row>
    <row r="124" spans="3:19" x14ac:dyDescent="0.2">
      <c r="C124" s="8"/>
      <c r="M124" s="8"/>
      <c r="S124" s="8"/>
    </row>
    <row r="125" spans="3:19" x14ac:dyDescent="0.2">
      <c r="C125" s="8"/>
      <c r="M125" s="8"/>
      <c r="S125" s="8"/>
    </row>
    <row r="126" spans="3:19" x14ac:dyDescent="0.2">
      <c r="C126" s="8"/>
      <c r="M126" s="8"/>
      <c r="S126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8" spans="3:19" x14ac:dyDescent="0.2">
      <c r="C218" s="8"/>
      <c r="M218" s="8"/>
      <c r="S218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49" spans="3:19" x14ac:dyDescent="0.2">
      <c r="C349" s="8"/>
      <c r="M349" s="8"/>
      <c r="S349" s="8"/>
    </row>
    <row r="350" spans="3:19" x14ac:dyDescent="0.2">
      <c r="C350" s="36"/>
      <c r="M350" s="36"/>
      <c r="S350" s="36"/>
    </row>
    <row r="352" spans="3:19" x14ac:dyDescent="0.2">
      <c r="C352" s="8"/>
      <c r="M352" s="8"/>
      <c r="S352" s="8"/>
    </row>
    <row r="404" spans="3:19" x14ac:dyDescent="0.2">
      <c r="C404" s="35"/>
      <c r="M404" s="35"/>
      <c r="S404" s="35"/>
    </row>
    <row r="405" spans="3:19" x14ac:dyDescent="0.2">
      <c r="C405" s="36"/>
      <c r="M405" s="36"/>
      <c r="S405" s="36"/>
    </row>
    <row r="406" spans="3:19" x14ac:dyDescent="0.2">
      <c r="C406" s="35"/>
      <c r="M406" s="35"/>
      <c r="S406" s="35"/>
    </row>
    <row r="407" spans="3:19" x14ac:dyDescent="0.2">
      <c r="C407" s="8"/>
      <c r="M407" s="8"/>
      <c r="S407" s="8"/>
    </row>
    <row r="617" spans="3:19" x14ac:dyDescent="0.2">
      <c r="C617" s="8"/>
      <c r="M617" s="8"/>
      <c r="S617" s="8"/>
    </row>
    <row r="655" spans="3:19" x14ac:dyDescent="0.2">
      <c r="C655" s="8"/>
      <c r="M655" s="8"/>
      <c r="S655" s="8"/>
    </row>
    <row r="656" spans="3:19" x14ac:dyDescent="0.2">
      <c r="C656" s="36"/>
      <c r="M656" s="36"/>
      <c r="S656" s="36"/>
    </row>
    <row r="657" spans="3:19" x14ac:dyDescent="0.2">
      <c r="C657" s="36"/>
      <c r="M657" s="36"/>
      <c r="S657" s="36"/>
    </row>
    <row r="659" spans="3:19" x14ac:dyDescent="0.2">
      <c r="C659" s="8"/>
      <c r="M659" s="8"/>
      <c r="S659" s="8"/>
    </row>
    <row r="660" spans="3:19" x14ac:dyDescent="0.2">
      <c r="C660" s="8"/>
      <c r="M660" s="8"/>
      <c r="S660" s="8"/>
    </row>
    <row r="722" spans="3:19" x14ac:dyDescent="0.2">
      <c r="C722" s="8"/>
      <c r="M722" s="8"/>
      <c r="S722" s="8"/>
    </row>
    <row r="755" spans="3:19" x14ac:dyDescent="0.2">
      <c r="C755" s="8"/>
      <c r="M755" s="8"/>
      <c r="S755" s="8"/>
    </row>
  </sheetData>
  <conditionalFormatting sqref="Q5">
    <cfRule type="iconSet" priority="30">
      <iconSet reverse="1">
        <cfvo type="percent" val="0"/>
        <cfvo type="num" val="-5.0000000000000001E-3"/>
        <cfvo type="num" val="0.01"/>
      </iconSet>
    </cfRule>
  </conditionalFormatting>
  <conditionalFormatting sqref="Q30">
    <cfRule type="iconSet" priority="25">
      <iconSet reverse="1">
        <cfvo type="percent" val="0"/>
        <cfvo type="num" val="-5.0000000000000001E-3"/>
        <cfvo type="num" val="0.01"/>
      </iconSet>
    </cfRule>
  </conditionalFormatting>
  <conditionalFormatting sqref="W5">
    <cfRule type="iconSet" priority="24">
      <iconSet reverse="1">
        <cfvo type="percent" val="0"/>
        <cfvo type="num" val="-5.0000000000000001E-3"/>
        <cfvo type="num" val="0.01"/>
      </iconSet>
    </cfRule>
  </conditionalFormatting>
  <conditionalFormatting sqref="W30">
    <cfRule type="iconSet" priority="19">
      <iconSet reverse="1">
        <cfvo type="percent" val="0"/>
        <cfvo type="num" val="-5.0000000000000001E-3"/>
        <cfvo type="num" val="0.01"/>
      </iconSet>
    </cfRule>
  </conditionalFormatting>
  <conditionalFormatting sqref="D35:L35 N35:P35 T35:V35">
    <cfRule type="expression" dxfId="7" priority="9">
      <formula>D$35=TRUE</formula>
    </cfRule>
    <cfRule type="expression" dxfId="6" priority="10">
      <formula>D$35=FALSE</formula>
    </cfRule>
  </conditionalFormatting>
  <conditionalFormatting sqref="Q10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W10">
    <cfRule type="iconSet" priority="7">
      <iconSet reverse="1">
        <cfvo type="percent" val="0"/>
        <cfvo type="num" val="-5.0000000000000001E-3"/>
        <cfvo type="num" val="0.01"/>
      </iconSet>
    </cfRule>
  </conditionalFormatting>
  <conditionalFormatting sqref="Q15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W15">
    <cfRule type="iconSet" priority="5">
      <iconSet reverse="1">
        <cfvo type="percent" val="0"/>
        <cfvo type="num" val="-5.0000000000000001E-3"/>
        <cfvo type="num" val="0.01"/>
      </iconSet>
    </cfRule>
  </conditionalFormatting>
  <conditionalFormatting sqref="Q20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W20">
    <cfRule type="iconSet" priority="3">
      <iconSet reverse="1">
        <cfvo type="percent" val="0"/>
        <cfvo type="num" val="-5.0000000000000001E-3"/>
        <cfvo type="num" val="0.01"/>
      </iconSet>
    </cfRule>
  </conditionalFormatting>
  <conditionalFormatting sqref="Q25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W25">
    <cfRule type="iconSet" priority="1">
      <iconSet reverse="1"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EE9BD-6C5E-44CF-A901-4627A8D10ACE}">
  <sheetPr>
    <tabColor rgb="FFFF0000"/>
  </sheetPr>
  <dimension ref="B2:X773"/>
  <sheetViews>
    <sheetView showGridLines="0" zoomScaleNormal="100" workbookViewId="0">
      <pane xSplit="2" ySplit="3" topLeftCell="C67" activePane="bottomRight" state="frozen"/>
      <selection pane="topRight" activeCell="C1" sqref="C1"/>
      <selection pane="bottomLeft" activeCell="A4" sqref="A4"/>
      <selection pane="bottomRight" activeCell="D118" sqref="D118"/>
    </sheetView>
  </sheetViews>
  <sheetFormatPr baseColWidth="10" defaultColWidth="11.42578125" defaultRowHeight="12" x14ac:dyDescent="0.2"/>
  <cols>
    <col min="1" max="1" width="2.5703125" style="33" customWidth="1"/>
    <col min="2" max="2" width="48.28515625" style="33" customWidth="1"/>
    <col min="3" max="3" width="1.5703125" style="6" customWidth="1"/>
    <col min="4" max="12" width="9.5703125" style="33" customWidth="1"/>
    <col min="13" max="13" width="1.5703125" style="6" customWidth="1"/>
    <col min="14" max="18" width="9.5703125" style="33" customWidth="1"/>
    <col min="19" max="19" width="1.5703125" style="6" customWidth="1"/>
    <col min="20" max="24" width="9.5703125" style="33" customWidth="1"/>
    <col min="25" max="16384" width="11.42578125" style="33"/>
  </cols>
  <sheetData>
    <row r="2" spans="2:24" x14ac:dyDescent="0.2">
      <c r="B2" s="1" t="s">
        <v>1951</v>
      </c>
      <c r="C2" s="4"/>
      <c r="D2" s="3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2:24" x14ac:dyDescent="0.2">
      <c r="B3" s="1" t="s">
        <v>5</v>
      </c>
      <c r="C3" s="5"/>
      <c r="D3" s="2" t="str">
        <f>+dict!$C$1662</f>
        <v>VJ</v>
      </c>
      <c r="E3" s="2" t="str">
        <f>+dict!$C$1662</f>
        <v>VJ</v>
      </c>
      <c r="F3" s="2" t="s">
        <v>60</v>
      </c>
      <c r="G3" s="2" t="s">
        <v>60</v>
      </c>
      <c r="H3" s="2" t="s">
        <v>60</v>
      </c>
      <c r="I3" s="2" t="s">
        <v>2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2:24" x14ac:dyDescent="0.2">
      <c r="B5" s="7" t="s">
        <v>49</v>
      </c>
      <c r="C5" s="8"/>
      <c r="D5" s="52">
        <f>+'PL-tc'!D769</f>
        <v>2686.3866195833334</v>
      </c>
      <c r="E5" s="52">
        <f>+'PL-tc'!E769</f>
        <v>2856.7303406708329</v>
      </c>
      <c r="F5" s="52">
        <f>+'PL-tc'!F769</f>
        <v>3100.2150422389664</v>
      </c>
      <c r="G5" s="52">
        <f>+'PL-tc'!G769</f>
        <v>3399.164023885141</v>
      </c>
      <c r="H5" s="52">
        <f>+'PL-tc'!H769</f>
        <v>3727.8199542099715</v>
      </c>
      <c r="I5" s="52">
        <f>+'PL-tc'!I769</f>
        <v>4158.7201468638505</v>
      </c>
      <c r="J5" s="52">
        <f>+'PL-tc'!J769</f>
        <v>3905.4585102020797</v>
      </c>
      <c r="K5" s="52">
        <f>+'PL-tc'!K769</f>
        <v>4181.0728839338562</v>
      </c>
      <c r="L5" s="52">
        <f>+'PL-tc'!L769</f>
        <v>4555.0024591157908</v>
      </c>
      <c r="M5" s="64"/>
      <c r="N5" s="52">
        <f>+'PL-tc'!N769</f>
        <v>3727.8199542099715</v>
      </c>
      <c r="O5" s="52">
        <f>+'PL-tc'!O769</f>
        <v>3835.4881135847777</v>
      </c>
      <c r="P5" s="52">
        <f>+'PL-tc'!P769</f>
        <v>4158.7201468638505</v>
      </c>
      <c r="Q5" s="30">
        <f>IFERROR(P5/O5-1,"n/a")</f>
        <v>8.427402815673668E-2</v>
      </c>
      <c r="R5" s="30">
        <f>IFERROR(P5/N5-1,"n/a")</f>
        <v>0.11559039812726124</v>
      </c>
      <c r="S5" s="8"/>
      <c r="T5" s="52">
        <f>+'PL-tc'!T769</f>
        <v>3727.8199542099715</v>
      </c>
      <c r="U5" s="52">
        <f>+'PL-tc'!U769</f>
        <v>3835.4881135847777</v>
      </c>
      <c r="V5" s="52">
        <f>+'PL-tc'!V769</f>
        <v>4158.7201468638505</v>
      </c>
      <c r="W5" s="30">
        <f>IFERROR(V5/U5-1,"n/a")</f>
        <v>8.427402815673668E-2</v>
      </c>
      <c r="X5" s="30">
        <f>IFERROR(V5/T5-1,"n/a")</f>
        <v>0.11559039812726124</v>
      </c>
    </row>
    <row r="6" spans="2:24" x14ac:dyDescent="0.2">
      <c r="C6" s="8"/>
      <c r="D6" s="51"/>
      <c r="E6" s="51"/>
      <c r="F6" s="51"/>
      <c r="G6" s="51"/>
      <c r="H6" s="51"/>
      <c r="I6" s="51"/>
      <c r="J6" s="51"/>
      <c r="K6" s="51"/>
      <c r="L6" s="51"/>
      <c r="M6" s="64"/>
      <c r="N6" s="51"/>
      <c r="O6" s="51"/>
      <c r="P6" s="51"/>
      <c r="S6" s="8"/>
      <c r="T6" s="51"/>
      <c r="U6" s="51"/>
      <c r="V6" s="51"/>
    </row>
    <row r="7" spans="2:24" x14ac:dyDescent="0.2">
      <c r="B7" s="58" t="s">
        <v>1865</v>
      </c>
      <c r="C7" s="8"/>
      <c r="D7" s="51">
        <f>-'PL-tc'!D633</f>
        <v>599.83333333333337</v>
      </c>
      <c r="E7" s="51">
        <f>-'PL-tc'!E633</f>
        <v>599.83333333333337</v>
      </c>
      <c r="F7" s="51">
        <f>-'PL-tc'!F633</f>
        <v>599.83333333333337</v>
      </c>
      <c r="G7" s="51">
        <f>-'PL-tc'!G633</f>
        <v>599.83333333333337</v>
      </c>
      <c r="H7" s="51">
        <f>-'PL-tc'!H633</f>
        <v>599.83333333333326</v>
      </c>
      <c r="I7" s="51">
        <f>-'PL-tc'!I633</f>
        <v>0</v>
      </c>
      <c r="J7" s="51">
        <f>-'PL-tc'!J633</f>
        <v>636.3631833333335</v>
      </c>
      <c r="K7" s="51">
        <f>-'PL-tc'!K633</f>
        <v>661.8177106666667</v>
      </c>
      <c r="L7" s="51">
        <f>-'PL-tc'!L633</f>
        <v>694.90859620000026</v>
      </c>
      <c r="M7" s="64"/>
      <c r="N7" s="51">
        <f>-'PL-tc'!N633</f>
        <v>599.83333333333326</v>
      </c>
      <c r="O7" s="51">
        <f>-'PL-tc'!O633</f>
        <v>617.82833333333338</v>
      </c>
      <c r="P7" s="51">
        <f>-'PL-tc'!P633</f>
        <v>0</v>
      </c>
      <c r="Q7" s="34">
        <f t="shared" ref="Q7:Q8" si="4">IFERROR(P7/O7-1,"n/a")</f>
        <v>-1</v>
      </c>
      <c r="R7" s="34">
        <f t="shared" ref="R7:R8" si="5">IFERROR(P7/N7-1,"n/a")</f>
        <v>-1</v>
      </c>
      <c r="S7" s="8"/>
      <c r="T7" s="51">
        <f>-'PL-tc'!T633</f>
        <v>599.83333333333326</v>
      </c>
      <c r="U7" s="51">
        <f>-'PL-tc'!U633</f>
        <v>617.82833333333338</v>
      </c>
      <c r="V7" s="51">
        <f>-'PL-tc'!V633</f>
        <v>0</v>
      </c>
      <c r="W7" s="34">
        <f t="shared" ref="W7:W9" si="6">IFERROR(V7/U7-1,"n/a")</f>
        <v>-1</v>
      </c>
      <c r="X7" s="34">
        <f t="shared" ref="X7:X9" si="7">IFERROR(V7/T7-1,"n/a")</f>
        <v>-1</v>
      </c>
    </row>
    <row r="8" spans="2:24" x14ac:dyDescent="0.2">
      <c r="B8" s="58" t="s">
        <v>1866</v>
      </c>
      <c r="C8" s="8"/>
      <c r="D8" s="51">
        <f>-'PL-tc'!D192</f>
        <v>0</v>
      </c>
      <c r="E8" s="51">
        <f>-'PL-tc'!E192</f>
        <v>0</v>
      </c>
      <c r="F8" s="51">
        <f>-'PL-tc'!F192</f>
        <v>0</v>
      </c>
      <c r="G8" s="51">
        <f>-'PL-tc'!G192</f>
        <v>0</v>
      </c>
      <c r="H8" s="51">
        <f>-'PL-tc'!H192</f>
        <v>0</v>
      </c>
      <c r="I8" s="51">
        <f>-'PL-tc'!I192</f>
        <v>0</v>
      </c>
      <c r="J8" s="51">
        <f>-'PL-tc'!J192</f>
        <v>0</v>
      </c>
      <c r="K8" s="51">
        <f>-'PL-tc'!K192</f>
        <v>0</v>
      </c>
      <c r="L8" s="51">
        <f>-'PL-tc'!L192</f>
        <v>0</v>
      </c>
      <c r="M8" s="51">
        <f>'PL-tc'!M192</f>
        <v>0</v>
      </c>
      <c r="N8" s="51">
        <f>-'PL-tc'!N192</f>
        <v>0</v>
      </c>
      <c r="O8" s="51">
        <f>-'PL-tc'!O192</f>
        <v>0</v>
      </c>
      <c r="P8" s="51">
        <f>-'PL-tc'!P192</f>
        <v>0</v>
      </c>
      <c r="Q8" s="34" t="str">
        <f t="shared" si="4"/>
        <v>n/a</v>
      </c>
      <c r="R8" s="34" t="str">
        <f t="shared" si="5"/>
        <v>n/a</v>
      </c>
      <c r="S8" s="8"/>
      <c r="T8" s="51">
        <f>-'PL-tc'!T192</f>
        <v>0</v>
      </c>
      <c r="U8" s="51">
        <f>-'PL-tc'!U192</f>
        <v>0</v>
      </c>
      <c r="V8" s="51">
        <f>-'PL-tc'!V192</f>
        <v>0</v>
      </c>
      <c r="W8" s="34" t="str">
        <f t="shared" si="6"/>
        <v>n/a</v>
      </c>
      <c r="X8" s="34" t="str">
        <f t="shared" si="7"/>
        <v>n/a</v>
      </c>
    </row>
    <row r="9" spans="2:24" x14ac:dyDescent="0.2">
      <c r="B9" s="58" t="s">
        <v>1953</v>
      </c>
      <c r="C9" s="8"/>
      <c r="D9" s="51">
        <f>-D32</f>
        <v>0</v>
      </c>
      <c r="E9" s="51">
        <f t="shared" ref="E9:L9" si="8">-E32</f>
        <v>0</v>
      </c>
      <c r="F9" s="51">
        <f t="shared" si="8"/>
        <v>0</v>
      </c>
      <c r="G9" s="51">
        <f t="shared" si="8"/>
        <v>0</v>
      </c>
      <c r="H9" s="51">
        <f t="shared" si="8"/>
        <v>0</v>
      </c>
      <c r="I9" s="51">
        <f t="shared" si="8"/>
        <v>0</v>
      </c>
      <c r="J9" s="51">
        <f t="shared" si="8"/>
        <v>0</v>
      </c>
      <c r="K9" s="51">
        <f t="shared" si="8"/>
        <v>0</v>
      </c>
      <c r="L9" s="51">
        <f t="shared" si="8"/>
        <v>0</v>
      </c>
      <c r="M9" s="51"/>
      <c r="N9" s="51">
        <f t="shared" ref="N9:P9" si="9">-N32</f>
        <v>0</v>
      </c>
      <c r="O9" s="51">
        <f t="shared" si="9"/>
        <v>0</v>
      </c>
      <c r="P9" s="51">
        <f t="shared" si="9"/>
        <v>0</v>
      </c>
      <c r="Q9" s="34" t="str">
        <f t="shared" ref="Q9" si="10">IFERROR(P9/O9-1,"n/a")</f>
        <v>n/a</v>
      </c>
      <c r="R9" s="34" t="str">
        <f t="shared" ref="R9" si="11">IFERROR(P9/N9-1,"n/a")</f>
        <v>n/a</v>
      </c>
      <c r="S9" s="8"/>
      <c r="T9" s="51">
        <f t="shared" ref="T9:V9" si="12">-T32</f>
        <v>0</v>
      </c>
      <c r="U9" s="51">
        <f t="shared" si="12"/>
        <v>0</v>
      </c>
      <c r="V9" s="51">
        <f t="shared" si="12"/>
        <v>0</v>
      </c>
      <c r="W9" s="34" t="str">
        <f t="shared" si="6"/>
        <v>n/a</v>
      </c>
      <c r="X9" s="34" t="str">
        <f t="shared" si="7"/>
        <v>n/a</v>
      </c>
    </row>
    <row r="10" spans="2:24" x14ac:dyDescent="0.2">
      <c r="B10" s="58"/>
      <c r="C10" s="8"/>
      <c r="D10" s="51"/>
      <c r="E10" s="51"/>
      <c r="F10" s="51"/>
      <c r="G10" s="51"/>
      <c r="H10" s="51"/>
      <c r="I10" s="51"/>
      <c r="J10" s="51"/>
      <c r="K10" s="51"/>
      <c r="L10" s="51"/>
      <c r="M10" s="64"/>
      <c r="N10" s="51"/>
      <c r="O10" s="51"/>
      <c r="P10" s="51"/>
      <c r="Q10" s="34"/>
      <c r="R10" s="34"/>
      <c r="S10" s="8"/>
      <c r="T10" s="51"/>
      <c r="U10" s="51"/>
      <c r="V10" s="51"/>
      <c r="W10" s="34"/>
      <c r="X10" s="34"/>
    </row>
    <row r="11" spans="2:24" x14ac:dyDescent="0.2">
      <c r="B11" s="58" t="s">
        <v>1878</v>
      </c>
      <c r="C11" s="8"/>
      <c r="D11" s="51">
        <f>-'PL-tc'!D121</f>
        <v>-1050</v>
      </c>
      <c r="E11" s="51">
        <f>-'PL-tc'!E121</f>
        <v>-1050</v>
      </c>
      <c r="F11" s="51">
        <f>-'PL-tc'!F121</f>
        <v>-1050</v>
      </c>
      <c r="G11" s="51">
        <f>-'PL-tc'!G121</f>
        <v>-1050</v>
      </c>
      <c r="H11" s="51">
        <f>-'PL-tc'!H121</f>
        <v>-1050</v>
      </c>
      <c r="I11" s="51">
        <f>-'PL-tc'!I121</f>
        <v>0</v>
      </c>
      <c r="J11" s="51">
        <f>-'PL-tc'!J121</f>
        <v>-1113.9449999999999</v>
      </c>
      <c r="K11" s="51">
        <f>-'PL-tc'!K121</f>
        <v>-1158.5028</v>
      </c>
      <c r="L11" s="51">
        <f>-'PL-tc'!L121</f>
        <v>-1216.42794</v>
      </c>
      <c r="M11" s="64"/>
      <c r="N11" s="51">
        <f>-'PL-tc'!N121</f>
        <v>-1050</v>
      </c>
      <c r="O11" s="51">
        <f>-'PL-tc'!O121</f>
        <v>-1081.5</v>
      </c>
      <c r="P11" s="51">
        <f>-'PL-tc'!P121</f>
        <v>0</v>
      </c>
      <c r="Q11" s="34">
        <f t="shared" ref="Q11" si="13">IFERROR(P11/O11-1,"n/a")</f>
        <v>-1</v>
      </c>
      <c r="R11" s="34">
        <f t="shared" ref="R11" si="14">IFERROR(P11/N11-1,"n/a")</f>
        <v>-1</v>
      </c>
      <c r="S11" s="8"/>
      <c r="T11" s="51">
        <f>-'PL-tc'!T121</f>
        <v>-1050</v>
      </c>
      <c r="U11" s="51">
        <f>-'PL-tc'!U121</f>
        <v>-1081.5</v>
      </c>
      <c r="V11" s="51">
        <f>-'PL-tc'!V121</f>
        <v>0</v>
      </c>
      <c r="W11" s="34">
        <f t="shared" ref="W11" si="15">IFERROR(V11/U11-1,"n/a")</f>
        <v>-1</v>
      </c>
      <c r="X11" s="34">
        <f t="shared" ref="X11" si="16">IFERROR(V11/T11-1,"n/a")</f>
        <v>-1</v>
      </c>
    </row>
    <row r="12" spans="2:24" x14ac:dyDescent="0.2">
      <c r="C12" s="8"/>
      <c r="D12" s="51"/>
      <c r="E12" s="51"/>
      <c r="F12" s="51"/>
      <c r="G12" s="51"/>
      <c r="H12" s="51"/>
      <c r="I12" s="51"/>
      <c r="J12" s="51"/>
      <c r="K12" s="51"/>
      <c r="L12" s="51"/>
      <c r="M12" s="64"/>
      <c r="N12" s="51"/>
      <c r="O12" s="51"/>
      <c r="P12" s="51"/>
      <c r="S12" s="8"/>
      <c r="T12" s="51"/>
      <c r="U12" s="51"/>
      <c r="V12" s="51"/>
    </row>
    <row r="13" spans="2:24" x14ac:dyDescent="0.2">
      <c r="B13" s="58" t="s">
        <v>1867</v>
      </c>
      <c r="C13" s="8"/>
      <c r="D13" s="51"/>
      <c r="E13" s="51">
        <f>+Balance!E326-Balance!D326</f>
        <v>3.43</v>
      </c>
      <c r="F13" s="51">
        <f>+Balance!F326-Balance!E326</f>
        <v>3.4300000000000006</v>
      </c>
      <c r="G13" s="51">
        <f>+Balance!G326-Balance!F326</f>
        <v>3.4299999999999997</v>
      </c>
      <c r="H13" s="51">
        <f>+Balance!H326-Balance!G326</f>
        <v>3.4299999999999944</v>
      </c>
      <c r="I13" s="51">
        <f>+Balance!I326-Balance!H326</f>
        <v>0</v>
      </c>
      <c r="J13" s="51">
        <f>+Balance!J326-Balance!I326</f>
        <v>0</v>
      </c>
      <c r="K13" s="51">
        <f>+Balance!K326-Balance!J326</f>
        <v>0</v>
      </c>
      <c r="L13" s="51">
        <f>+Balance!L326-Balance!K326</f>
        <v>0</v>
      </c>
      <c r="M13" s="64"/>
      <c r="N13" s="51"/>
      <c r="O13" s="51">
        <f>+Balance!O326-Balance!N326</f>
        <v>0</v>
      </c>
      <c r="P13" s="51">
        <f>+Balance!P326-Balance!O326</f>
        <v>0</v>
      </c>
      <c r="Q13" s="34" t="str">
        <f t="shared" ref="Q13:Q14" si="17">IFERROR(P13/O13-1,"n/a")</f>
        <v>n/a</v>
      </c>
      <c r="R13" s="34" t="str">
        <f t="shared" ref="R13:R14" si="18">IFERROR(P13/N13-1,"n/a")</f>
        <v>n/a</v>
      </c>
      <c r="S13" s="8"/>
      <c r="T13" s="51"/>
      <c r="U13" s="51">
        <f>+Balance!U326-Balance!T326</f>
        <v>0</v>
      </c>
      <c r="V13" s="51">
        <f>+Balance!V326-Balance!U326</f>
        <v>0</v>
      </c>
      <c r="W13" s="34" t="str">
        <f t="shared" ref="W13:W14" si="19">IFERROR(V13/U13-1,"n/a")</f>
        <v>n/a</v>
      </c>
      <c r="X13" s="34" t="str">
        <f t="shared" ref="X13:X14" si="20">IFERROR(V13/T13-1,"n/a")</f>
        <v>n/a</v>
      </c>
    </row>
    <row r="14" spans="2:24" x14ac:dyDescent="0.2">
      <c r="B14" s="58" t="s">
        <v>1868</v>
      </c>
      <c r="C14" s="8"/>
      <c r="D14" s="51"/>
      <c r="E14" s="51">
        <f>+Balance!E319-Balance!D319+Balance!E340-Balance!D340</f>
        <v>-72.25</v>
      </c>
      <c r="F14" s="51">
        <f>+Balance!F319-Balance!E319+Balance!F340-Balance!E340</f>
        <v>-72.25</v>
      </c>
      <c r="G14" s="51">
        <f>+Balance!G319-Balance!F319+Balance!G340-Balance!F340</f>
        <v>-72.25</v>
      </c>
      <c r="H14" s="51">
        <f>+Balance!H319-Balance!G319+Balance!H340-Balance!G340</f>
        <v>-72.25</v>
      </c>
      <c r="I14" s="51">
        <f>+Balance!I319-Balance!H319+Balance!I340-Balance!H340</f>
        <v>0</v>
      </c>
      <c r="J14" s="51">
        <f>+Balance!J319-Balance!I319+Balance!J340-Balance!I340</f>
        <v>0</v>
      </c>
      <c r="K14" s="51">
        <f>+Balance!K319-Balance!J319+Balance!K340-Balance!J340</f>
        <v>0</v>
      </c>
      <c r="L14" s="51">
        <f>+Balance!L319-Balance!K319+Balance!L340-Balance!K340</f>
        <v>0</v>
      </c>
      <c r="M14" s="64"/>
      <c r="N14" s="51"/>
      <c r="O14" s="51">
        <f>+Balance!O319-Balance!N319+Balance!O340-Balance!N340</f>
        <v>0</v>
      </c>
      <c r="P14" s="51">
        <f>+Balance!P319-Balance!O319+Balance!P340-Balance!O340</f>
        <v>0</v>
      </c>
      <c r="Q14" s="34" t="str">
        <f t="shared" si="17"/>
        <v>n/a</v>
      </c>
      <c r="R14" s="34" t="str">
        <f t="shared" si="18"/>
        <v>n/a</v>
      </c>
      <c r="S14" s="8"/>
      <c r="T14" s="51"/>
      <c r="U14" s="51">
        <f>+Balance!U319-Balance!T319+Balance!U340-Balance!T340</f>
        <v>0</v>
      </c>
      <c r="V14" s="51">
        <f>+Balance!V319-Balance!U319+Balance!V340-Balance!U340</f>
        <v>0</v>
      </c>
      <c r="W14" s="34" t="str">
        <f t="shared" si="19"/>
        <v>n/a</v>
      </c>
      <c r="X14" s="34" t="str">
        <f t="shared" si="20"/>
        <v>n/a</v>
      </c>
    </row>
    <row r="15" spans="2:24" x14ac:dyDescent="0.2">
      <c r="C15" s="8"/>
      <c r="D15" s="51"/>
      <c r="E15" s="51"/>
      <c r="F15" s="51"/>
      <c r="G15" s="51"/>
      <c r="H15" s="51"/>
      <c r="I15" s="51"/>
      <c r="J15" s="51"/>
      <c r="K15" s="51"/>
      <c r="L15" s="51"/>
      <c r="M15" s="64"/>
      <c r="N15" s="51"/>
      <c r="O15" s="51"/>
      <c r="P15" s="51"/>
      <c r="S15" s="8"/>
      <c r="T15" s="51"/>
      <c r="U15" s="51"/>
      <c r="V15" s="51"/>
    </row>
    <row r="16" spans="2:24" x14ac:dyDescent="0.2">
      <c r="B16" s="58" t="s">
        <v>1872</v>
      </c>
      <c r="C16" s="8"/>
      <c r="D16" s="51">
        <f>-('PL-tc'!D159+'PL-tc'!D611)</f>
        <v>0</v>
      </c>
      <c r="E16" s="51">
        <f>-('PL-tc'!E159+'PL-tc'!E611)</f>
        <v>0</v>
      </c>
      <c r="F16" s="51">
        <f>-('PL-tc'!F159+'PL-tc'!F611)</f>
        <v>0</v>
      </c>
      <c r="G16" s="51">
        <f>-('PL-tc'!G159+'PL-tc'!G611)</f>
        <v>0</v>
      </c>
      <c r="H16" s="51">
        <f>-('PL-tc'!H159+'PL-tc'!H611)</f>
        <v>0</v>
      </c>
      <c r="I16" s="51">
        <f>-('PL-tc'!I159+'PL-tc'!I611)</f>
        <v>0</v>
      </c>
      <c r="J16" s="51">
        <f>-('PL-tc'!J159+'PL-tc'!J611)</f>
        <v>0</v>
      </c>
      <c r="K16" s="51">
        <f>-('PL-tc'!K159+'PL-tc'!K611)</f>
        <v>0</v>
      </c>
      <c r="L16" s="51">
        <f>-('PL-tc'!L159+'PL-tc'!L611)</f>
        <v>0</v>
      </c>
      <c r="M16" s="64"/>
      <c r="N16" s="51">
        <f>-('PL-tc'!N159+'PL-tc'!N611)</f>
        <v>0</v>
      </c>
      <c r="O16" s="51">
        <f>-('PL-tc'!O159+'PL-tc'!O611)</f>
        <v>0</v>
      </c>
      <c r="P16" s="51">
        <f>-('PL-tc'!P159+'PL-tc'!P611)</f>
        <v>0</v>
      </c>
      <c r="Q16" s="34" t="str">
        <f t="shared" ref="Q16" si="21">IFERROR(P16/O16-1,"n/a")</f>
        <v>n/a</v>
      </c>
      <c r="R16" s="34" t="str">
        <f t="shared" ref="R16" si="22">IFERROR(P16/N16-1,"n/a")</f>
        <v>n/a</v>
      </c>
      <c r="S16" s="8"/>
      <c r="T16" s="51">
        <f>-('PL-tc'!T159+'PL-tc'!T611)</f>
        <v>0</v>
      </c>
      <c r="U16" s="51">
        <f>-('PL-tc'!U159+'PL-tc'!U611)</f>
        <v>0</v>
      </c>
      <c r="V16" s="51">
        <f>-('PL-tc'!V159+'PL-tc'!V611)</f>
        <v>0</v>
      </c>
      <c r="W16" s="34" t="str">
        <f t="shared" ref="W16" si="23">IFERROR(V16/U16-1,"n/a")</f>
        <v>n/a</v>
      </c>
      <c r="X16" s="34" t="str">
        <f t="shared" ref="X16" si="24">IFERROR(V16/T16-1,"n/a")</f>
        <v>n/a</v>
      </c>
    </row>
    <row r="17" spans="2:24" x14ac:dyDescent="0.2">
      <c r="B17" s="58"/>
      <c r="C17" s="8"/>
      <c r="D17" s="51"/>
      <c r="E17" s="51"/>
      <c r="F17" s="51"/>
      <c r="G17" s="51"/>
      <c r="H17" s="51"/>
      <c r="I17" s="51"/>
      <c r="J17" s="51"/>
      <c r="K17" s="51"/>
      <c r="L17" s="51"/>
      <c r="M17" s="64"/>
      <c r="N17" s="51"/>
      <c r="O17" s="51"/>
      <c r="P17" s="51"/>
      <c r="S17" s="8"/>
      <c r="T17" s="51"/>
      <c r="U17" s="51"/>
      <c r="V17" s="51"/>
    </row>
    <row r="18" spans="2:24" x14ac:dyDescent="0.2">
      <c r="B18" s="58" t="s">
        <v>1880</v>
      </c>
      <c r="C18" s="8"/>
      <c r="D18" s="51">
        <f>+Balance!D368</f>
        <v>0</v>
      </c>
      <c r="E18" s="51">
        <f>+Balance!E368</f>
        <v>0</v>
      </c>
      <c r="F18" s="51">
        <f>+Balance!F368</f>
        <v>0</v>
      </c>
      <c r="G18" s="51">
        <f>+Balance!G368</f>
        <v>0</v>
      </c>
      <c r="H18" s="51">
        <f>+Balance!H368</f>
        <v>0</v>
      </c>
      <c r="I18" s="51">
        <f>+Balance!I368</f>
        <v>0</v>
      </c>
      <c r="J18" s="51">
        <f>+Balance!J368</f>
        <v>0</v>
      </c>
      <c r="K18" s="51">
        <f>+Balance!K368</f>
        <v>0</v>
      </c>
      <c r="L18" s="51">
        <f>+Balance!L368</f>
        <v>0</v>
      </c>
      <c r="M18" s="64"/>
      <c r="N18" s="51">
        <f>+Balance!N368</f>
        <v>0</v>
      </c>
      <c r="O18" s="51">
        <f>+Balance!O368</f>
        <v>0</v>
      </c>
      <c r="P18" s="51">
        <f>+Balance!P368</f>
        <v>0</v>
      </c>
      <c r="Q18" s="34" t="str">
        <f t="shared" ref="Q18:Q19" si="25">IFERROR(P18/O18-1,"n/a")</f>
        <v>n/a</v>
      </c>
      <c r="R18" s="34" t="str">
        <f t="shared" ref="R18:R19" si="26">IFERROR(P18/N18-1,"n/a")</f>
        <v>n/a</v>
      </c>
      <c r="S18" s="8"/>
      <c r="T18" s="51">
        <f>+Balance!T368</f>
        <v>0</v>
      </c>
      <c r="U18" s="51">
        <f>+Balance!U368</f>
        <v>0</v>
      </c>
      <c r="V18" s="51">
        <f>+Balance!V368</f>
        <v>0</v>
      </c>
      <c r="W18" s="34" t="str">
        <f t="shared" ref="W18:W19" si="27">IFERROR(V18/U18-1,"n/a")</f>
        <v>n/a</v>
      </c>
      <c r="X18" s="34" t="str">
        <f t="shared" ref="X18:X19" si="28">IFERROR(V18/T18-1,"n/a")</f>
        <v>n/a</v>
      </c>
    </row>
    <row r="19" spans="2:24" x14ac:dyDescent="0.2">
      <c r="B19" s="58" t="s">
        <v>1881</v>
      </c>
      <c r="C19" s="8"/>
      <c r="D19" s="51">
        <f>-Balance!D25-Balance!D91-Balance!D125</f>
        <v>0</v>
      </c>
      <c r="E19" s="51">
        <f>-Balance!E25-Balance!E91-Balance!E125</f>
        <v>0</v>
      </c>
      <c r="F19" s="51">
        <f>-Balance!F25-Balance!F91-Balance!F125</f>
        <v>0</v>
      </c>
      <c r="G19" s="51">
        <f>-Balance!G25-Balance!G91-Balance!G125</f>
        <v>0</v>
      </c>
      <c r="H19" s="51">
        <f>-Balance!H25-Balance!H91-Balance!H125</f>
        <v>0</v>
      </c>
      <c r="I19" s="51">
        <f>-Balance!I25-Balance!I91-Balance!I125</f>
        <v>0</v>
      </c>
      <c r="J19" s="51">
        <f>-Balance!J25-Balance!J91-Balance!J125</f>
        <v>0</v>
      </c>
      <c r="K19" s="51">
        <f>-Balance!K25-Balance!K91-Balance!K125</f>
        <v>0</v>
      </c>
      <c r="L19" s="51">
        <f>-Balance!L25-Balance!L91-Balance!L125</f>
        <v>0</v>
      </c>
      <c r="M19" s="64"/>
      <c r="N19" s="51">
        <f>+Balance!N369</f>
        <v>0</v>
      </c>
      <c r="O19" s="51">
        <f>-Balance!O25-Balance!O91-Balance!O125</f>
        <v>0</v>
      </c>
      <c r="P19" s="51">
        <f>-Balance!P25-Balance!P91-Balance!P125</f>
        <v>0</v>
      </c>
      <c r="Q19" s="34" t="str">
        <f t="shared" si="25"/>
        <v>n/a</v>
      </c>
      <c r="R19" s="34" t="str">
        <f t="shared" si="26"/>
        <v>n/a</v>
      </c>
      <c r="S19" s="8"/>
      <c r="T19" s="51">
        <f>+Balance!T369</f>
        <v>0</v>
      </c>
      <c r="U19" s="51">
        <f>-Balance!U25-Balance!U91-Balance!U125</f>
        <v>0</v>
      </c>
      <c r="V19" s="51">
        <f>-Balance!V25-Balance!V91-Balance!V125</f>
        <v>0</v>
      </c>
      <c r="W19" s="34" t="str">
        <f t="shared" si="27"/>
        <v>n/a</v>
      </c>
      <c r="X19" s="34" t="str">
        <f t="shared" si="28"/>
        <v>n/a</v>
      </c>
    </row>
    <row r="20" spans="2:24" x14ac:dyDescent="0.2">
      <c r="B20" s="58"/>
      <c r="C20" s="8"/>
      <c r="D20" s="51"/>
      <c r="E20" s="51"/>
      <c r="F20" s="51"/>
      <c r="G20" s="51"/>
      <c r="H20" s="51"/>
      <c r="I20" s="51"/>
      <c r="J20" s="51"/>
      <c r="K20" s="51"/>
      <c r="L20" s="51"/>
      <c r="M20" s="64"/>
      <c r="N20" s="51"/>
      <c r="O20" s="51"/>
      <c r="P20" s="51"/>
      <c r="S20" s="8"/>
      <c r="T20" s="51"/>
      <c r="U20" s="51"/>
      <c r="V20" s="51"/>
    </row>
    <row r="21" spans="2:24" x14ac:dyDescent="0.2">
      <c r="B21" s="58" t="s">
        <v>1875</v>
      </c>
      <c r="C21" s="8"/>
      <c r="D21" s="51"/>
      <c r="E21" s="51">
        <f>-(Balance!E110-Balance!D110)</f>
        <v>-215</v>
      </c>
      <c r="F21" s="51">
        <f>-(Balance!F110-Balance!E110)</f>
        <v>-215</v>
      </c>
      <c r="G21" s="51">
        <f>-(Balance!G110-Balance!F110)</f>
        <v>-215</v>
      </c>
      <c r="H21" s="51">
        <f>-(Balance!H110-Balance!G110)</f>
        <v>-214.99999999999955</v>
      </c>
      <c r="I21" s="51">
        <f>-(Balance!I110-Balance!H110)</f>
        <v>0</v>
      </c>
      <c r="J21" s="51">
        <f>-(Balance!J110-Balance!I110)</f>
        <v>0</v>
      </c>
      <c r="K21" s="51">
        <f>-(Balance!K110-Balance!J110)</f>
        <v>0</v>
      </c>
      <c r="L21" s="51">
        <f>-(Balance!L110-Balance!K110)</f>
        <v>0</v>
      </c>
      <c r="M21" s="64"/>
      <c r="N21" s="51"/>
      <c r="O21" s="51">
        <f>-(Balance!O110-Balance!N110)</f>
        <v>0</v>
      </c>
      <c r="P21" s="51">
        <f>-(Balance!P110-Balance!O110)</f>
        <v>0</v>
      </c>
      <c r="Q21" s="34" t="str">
        <f t="shared" ref="Q21:Q23" si="29">IFERROR(P21/O21-1,"n/a")</f>
        <v>n/a</v>
      </c>
      <c r="R21" s="34" t="str">
        <f t="shared" ref="R21:R23" si="30">IFERROR(P21/N21-1,"n/a")</f>
        <v>n/a</v>
      </c>
      <c r="S21" s="8"/>
      <c r="T21" s="51"/>
      <c r="U21" s="51">
        <f>-(Balance!U110-Balance!T110)</f>
        <v>0</v>
      </c>
      <c r="V21" s="51">
        <f>-(Balance!V110-Balance!U110)</f>
        <v>0</v>
      </c>
      <c r="W21" s="34" t="str">
        <f t="shared" ref="W21:W23" si="31">IFERROR(V21/U21-1,"n/a")</f>
        <v>n/a</v>
      </c>
      <c r="X21" s="34" t="str">
        <f t="shared" ref="X21:X23" si="32">IFERROR(V21/T21-1,"n/a")</f>
        <v>n/a</v>
      </c>
    </row>
    <row r="22" spans="2:24" x14ac:dyDescent="0.2">
      <c r="B22" s="58" t="s">
        <v>1874</v>
      </c>
      <c r="C22" s="8"/>
      <c r="D22" s="51"/>
      <c r="E22" s="51">
        <f>-(Balance!E134-Balance!D134)</f>
        <v>-746.89034025833325</v>
      </c>
      <c r="F22" s="51">
        <f>-(Balance!F134-Balance!E134)</f>
        <v>-770.4950391466009</v>
      </c>
      <c r="G22" s="51">
        <f>-(Balance!G134-Balance!F134)</f>
        <v>-798.66134609502524</v>
      </c>
      <c r="H22" s="51">
        <f>-(Balance!H134-Balance!G134)</f>
        <v>-834.18514916929826</v>
      </c>
      <c r="I22" s="51">
        <f>-(Balance!I134-Balance!H134)</f>
        <v>0</v>
      </c>
      <c r="J22" s="51">
        <f>-(Balance!J134-Balance!I134)</f>
        <v>0</v>
      </c>
      <c r="K22" s="51">
        <f>-(Balance!K134-Balance!J134)</f>
        <v>0</v>
      </c>
      <c r="L22" s="51">
        <f>-(Balance!L134-Balance!K134)</f>
        <v>0</v>
      </c>
      <c r="M22" s="64"/>
      <c r="N22" s="51"/>
      <c r="O22" s="51">
        <f>-(Balance!O134-Balance!N134)</f>
        <v>0</v>
      </c>
      <c r="P22" s="51">
        <f>-(Balance!P134-Balance!O134)</f>
        <v>0</v>
      </c>
      <c r="Q22" s="34" t="str">
        <f t="shared" si="29"/>
        <v>n/a</v>
      </c>
      <c r="R22" s="34" t="str">
        <f t="shared" si="30"/>
        <v>n/a</v>
      </c>
      <c r="S22" s="8"/>
      <c r="T22" s="51"/>
      <c r="U22" s="51">
        <f>-(Balance!U134-Balance!T134)</f>
        <v>0</v>
      </c>
      <c r="V22" s="51">
        <f>-(Balance!V134-Balance!U134)</f>
        <v>0</v>
      </c>
      <c r="W22" s="34" t="str">
        <f t="shared" si="31"/>
        <v>n/a</v>
      </c>
      <c r="X22" s="34" t="str">
        <f t="shared" si="32"/>
        <v>n/a</v>
      </c>
    </row>
    <row r="23" spans="2:24" x14ac:dyDescent="0.2">
      <c r="B23" s="58" t="s">
        <v>1873</v>
      </c>
      <c r="C23" s="8"/>
      <c r="D23" s="51"/>
      <c r="E23" s="51">
        <f>-(Balance!E259-Balance!D259)</f>
        <v>-3</v>
      </c>
      <c r="F23" s="51">
        <f>-(Balance!F259-Balance!E259)</f>
        <v>-3</v>
      </c>
      <c r="G23" s="51">
        <f>-(Balance!G259-Balance!F259)</f>
        <v>-3</v>
      </c>
      <c r="H23" s="51">
        <f>-(Balance!H259-Balance!G259)</f>
        <v>-3</v>
      </c>
      <c r="I23" s="51">
        <f>-(Balance!I259-Balance!H259)</f>
        <v>0</v>
      </c>
      <c r="J23" s="51">
        <f>-(Balance!J259-Balance!I259)</f>
        <v>0</v>
      </c>
      <c r="K23" s="51">
        <f>-(Balance!K259-Balance!J259)</f>
        <v>0</v>
      </c>
      <c r="L23" s="51">
        <f>-(Balance!L259-Balance!K259)</f>
        <v>0</v>
      </c>
      <c r="M23" s="64"/>
      <c r="N23" s="51"/>
      <c r="O23" s="51">
        <f>-(Balance!O259-Balance!N259)</f>
        <v>0</v>
      </c>
      <c r="P23" s="51">
        <f>-(Balance!P259-Balance!O259)</f>
        <v>0</v>
      </c>
      <c r="Q23" s="34" t="str">
        <f t="shared" si="29"/>
        <v>n/a</v>
      </c>
      <c r="R23" s="34" t="str">
        <f t="shared" si="30"/>
        <v>n/a</v>
      </c>
      <c r="S23" s="8"/>
      <c r="T23" s="51"/>
      <c r="U23" s="51">
        <f>-(Balance!U259-Balance!T259)</f>
        <v>0</v>
      </c>
      <c r="V23" s="51">
        <f>-(Balance!V259-Balance!U259)</f>
        <v>0</v>
      </c>
      <c r="W23" s="34" t="str">
        <f t="shared" si="31"/>
        <v>n/a</v>
      </c>
      <c r="X23" s="34" t="str">
        <f t="shared" si="32"/>
        <v>n/a</v>
      </c>
    </row>
    <row r="24" spans="2:24" x14ac:dyDescent="0.2">
      <c r="C24" s="8"/>
      <c r="D24" s="51"/>
      <c r="E24" s="51"/>
      <c r="F24" s="51"/>
      <c r="G24" s="51"/>
      <c r="H24" s="51"/>
      <c r="I24" s="51"/>
      <c r="J24" s="51"/>
      <c r="K24" s="51"/>
      <c r="L24" s="51"/>
      <c r="M24" s="64"/>
      <c r="N24" s="51"/>
      <c r="O24" s="51"/>
      <c r="P24" s="51"/>
      <c r="S24" s="8"/>
      <c r="T24" s="51"/>
      <c r="U24" s="51"/>
      <c r="V24" s="51"/>
    </row>
    <row r="25" spans="2:24" x14ac:dyDescent="0.2">
      <c r="B25" s="58" t="s">
        <v>1876</v>
      </c>
      <c r="C25" s="8"/>
      <c r="D25" s="51"/>
      <c r="E25" s="51">
        <f>+(Balance!E379-Balance!D379)</f>
        <v>-220.54133805201059</v>
      </c>
      <c r="F25" s="51">
        <f>+(Balance!F379-Balance!E379)</f>
        <v>-221.20817298300813</v>
      </c>
      <c r="G25" s="51">
        <f>+(Balance!G379-Balance!F379)</f>
        <v>-222.00387376442131</v>
      </c>
      <c r="H25" s="51">
        <f>+(Balance!H379-Balance!G379)</f>
        <v>-223.00742449319478</v>
      </c>
      <c r="I25" s="51">
        <f>+(Balance!I379-Balance!H379)</f>
        <v>0</v>
      </c>
      <c r="J25" s="51">
        <f>+(Balance!J379-Balance!I379)</f>
        <v>0</v>
      </c>
      <c r="K25" s="51">
        <f>+(Balance!K379-Balance!J379)</f>
        <v>0</v>
      </c>
      <c r="L25" s="51">
        <f>+(Balance!L379-Balance!K379)</f>
        <v>0</v>
      </c>
      <c r="M25" s="64"/>
      <c r="N25" s="51"/>
      <c r="O25" s="51">
        <f>+(Balance!O379-Balance!N379)</f>
        <v>0</v>
      </c>
      <c r="P25" s="51">
        <f>+(Balance!P379-Balance!O379)</f>
        <v>0</v>
      </c>
      <c r="Q25" s="34" t="str">
        <f t="shared" ref="Q25:Q27" si="33">IFERROR(P25/O25-1,"n/a")</f>
        <v>n/a</v>
      </c>
      <c r="R25" s="34" t="str">
        <f t="shared" ref="R25:R27" si="34">IFERROR(P25/N25-1,"n/a")</f>
        <v>n/a</v>
      </c>
      <c r="S25" s="8"/>
      <c r="T25" s="51"/>
      <c r="U25" s="51">
        <f>+(Balance!U379-Balance!T379)</f>
        <v>0</v>
      </c>
      <c r="V25" s="51">
        <f>+(Balance!V379-Balance!U379)</f>
        <v>0</v>
      </c>
      <c r="W25" s="34" t="str">
        <f t="shared" ref="W25:W27" si="35">IFERROR(V25/U25-1,"n/a")</f>
        <v>n/a</v>
      </c>
      <c r="X25" s="34" t="str">
        <f t="shared" ref="X25:X27" si="36">IFERROR(V25/T25-1,"n/a")</f>
        <v>n/a</v>
      </c>
    </row>
    <row r="26" spans="2:24" x14ac:dyDescent="0.2">
      <c r="B26" s="58" t="s">
        <v>1879</v>
      </c>
      <c r="C26" s="8"/>
      <c r="D26" s="51"/>
      <c r="E26" s="51">
        <f>+(Balance!E395-Balance!D395)</f>
        <v>0</v>
      </c>
      <c r="F26" s="51">
        <f>+(Balance!F395-Balance!E395)</f>
        <v>0</v>
      </c>
      <c r="G26" s="51">
        <f>+(Balance!G395-Balance!F395)</f>
        <v>0</v>
      </c>
      <c r="H26" s="51">
        <f>+(Balance!H395-Balance!G395)</f>
        <v>0</v>
      </c>
      <c r="I26" s="51">
        <f>+(Balance!I395-Balance!H395)</f>
        <v>0</v>
      </c>
      <c r="J26" s="51">
        <f>+(Balance!J395-Balance!I395)</f>
        <v>0</v>
      </c>
      <c r="K26" s="51">
        <f>+(Balance!K395-Balance!J395)</f>
        <v>0</v>
      </c>
      <c r="L26" s="51">
        <f>+(Balance!L395-Balance!K395)</f>
        <v>0</v>
      </c>
      <c r="M26" s="64"/>
      <c r="N26" s="51"/>
      <c r="O26" s="51">
        <f>+(Balance!O395-Balance!N395)</f>
        <v>0</v>
      </c>
      <c r="P26" s="51">
        <f>+(Balance!P395-Balance!O395)</f>
        <v>0</v>
      </c>
      <c r="Q26" s="34" t="str">
        <f t="shared" si="33"/>
        <v>n/a</v>
      </c>
      <c r="R26" s="34" t="str">
        <f t="shared" si="34"/>
        <v>n/a</v>
      </c>
      <c r="S26" s="8"/>
      <c r="T26" s="51"/>
      <c r="U26" s="51">
        <f>+(Balance!U395-Balance!T395)</f>
        <v>0</v>
      </c>
      <c r="V26" s="51">
        <f>+(Balance!V395-Balance!U395)</f>
        <v>0</v>
      </c>
      <c r="W26" s="34" t="str">
        <f t="shared" si="35"/>
        <v>n/a</v>
      </c>
      <c r="X26" s="34" t="str">
        <f t="shared" si="36"/>
        <v>n/a</v>
      </c>
    </row>
    <row r="27" spans="2:24" x14ac:dyDescent="0.2">
      <c r="B27" s="58" t="s">
        <v>1877</v>
      </c>
      <c r="C27" s="8"/>
      <c r="D27" s="51"/>
      <c r="E27" s="51">
        <f>+(Balance!E489-Balance!D489)</f>
        <v>-489.25</v>
      </c>
      <c r="F27" s="51">
        <f>+(Balance!F489-Balance!E489)</f>
        <v>-504.90599999999995</v>
      </c>
      <c r="G27" s="51">
        <f>+(Balance!G489-Balance!F489)</f>
        <v>-523.58752200000004</v>
      </c>
      <c r="H27" s="51">
        <f>+(Balance!H489-Balance!G489)</f>
        <v>-547.14896049000004</v>
      </c>
      <c r="I27" s="51">
        <f>+(Balance!I489-Balance!H489)</f>
        <v>0</v>
      </c>
      <c r="J27" s="51">
        <f>+(Balance!J489-Balance!I489)</f>
        <v>0</v>
      </c>
      <c r="K27" s="51">
        <f>+(Balance!K489-Balance!J489)</f>
        <v>0</v>
      </c>
      <c r="L27" s="51">
        <f>+(Balance!L489-Balance!K489)</f>
        <v>0</v>
      </c>
      <c r="M27" s="64"/>
      <c r="N27" s="51"/>
      <c r="O27" s="51">
        <f>+(Balance!O489-Balance!N489)</f>
        <v>0</v>
      </c>
      <c r="P27" s="51">
        <f>+(Balance!P489-Balance!O489)</f>
        <v>0</v>
      </c>
      <c r="Q27" s="34" t="str">
        <f t="shared" si="33"/>
        <v>n/a</v>
      </c>
      <c r="R27" s="34" t="str">
        <f t="shared" si="34"/>
        <v>n/a</v>
      </c>
      <c r="S27" s="8"/>
      <c r="T27" s="51"/>
      <c r="U27" s="51">
        <f>+(Balance!U489-Balance!T489)</f>
        <v>0</v>
      </c>
      <c r="V27" s="51">
        <f>+(Balance!V489-Balance!U489)</f>
        <v>0</v>
      </c>
      <c r="W27" s="34" t="str">
        <f t="shared" si="35"/>
        <v>n/a</v>
      </c>
      <c r="X27" s="34" t="str">
        <f t="shared" si="36"/>
        <v>n/a</v>
      </c>
    </row>
    <row r="28" spans="2:24" x14ac:dyDescent="0.2">
      <c r="C28" s="8"/>
      <c r="D28" s="51"/>
      <c r="E28" s="51"/>
      <c r="F28" s="51"/>
      <c r="G28" s="51"/>
      <c r="H28" s="51"/>
      <c r="I28" s="51"/>
      <c r="J28" s="51"/>
      <c r="K28" s="51"/>
      <c r="L28" s="51"/>
      <c r="M28" s="64"/>
      <c r="N28" s="51"/>
      <c r="O28" s="51"/>
      <c r="P28" s="51"/>
      <c r="S28" s="8"/>
      <c r="T28" s="51"/>
      <c r="U28" s="51"/>
      <c r="V28" s="51"/>
    </row>
    <row r="29" spans="2:24" x14ac:dyDescent="0.2">
      <c r="B29" s="7" t="s">
        <v>68</v>
      </c>
      <c r="C29" s="8"/>
      <c r="D29" s="52">
        <f t="shared" ref="D29:L29" si="37">+SUM(D5:D28)</f>
        <v>2236.2199529166669</v>
      </c>
      <c r="E29" s="52">
        <f t="shared" si="37"/>
        <v>663.06199569382238</v>
      </c>
      <c r="F29" s="52">
        <f t="shared" si="37"/>
        <v>866.61916344269071</v>
      </c>
      <c r="G29" s="52">
        <f t="shared" si="37"/>
        <v>1117.9246153590277</v>
      </c>
      <c r="H29" s="52">
        <f t="shared" si="37"/>
        <v>1386.4917533908122</v>
      </c>
      <c r="I29" s="52">
        <f t="shared" si="37"/>
        <v>4158.7201468638505</v>
      </c>
      <c r="J29" s="52">
        <f t="shared" si="37"/>
        <v>3427.8766935354133</v>
      </c>
      <c r="K29" s="52">
        <f t="shared" si="37"/>
        <v>3684.3877946005232</v>
      </c>
      <c r="L29" s="52">
        <f t="shared" si="37"/>
        <v>4033.4831153157907</v>
      </c>
      <c r="M29" s="64"/>
      <c r="N29" s="52">
        <f>+SUM(N5:N28)</f>
        <v>3277.6532875433049</v>
      </c>
      <c r="O29" s="52">
        <f>+SUM(O5:O28)</f>
        <v>3371.8164469181111</v>
      </c>
      <c r="P29" s="52">
        <f>+SUM(P5:P28)</f>
        <v>4158.7201468638505</v>
      </c>
      <c r="Q29" s="30">
        <f>IFERROR(P29/O29-1,"n/a")</f>
        <v>0.23337679032468706</v>
      </c>
      <c r="R29" s="30">
        <f>IFERROR(P29/N29-1,"n/a")</f>
        <v>0.26881026820897524</v>
      </c>
      <c r="S29" s="8"/>
      <c r="T29" s="52">
        <f>+SUM(T5:T28)</f>
        <v>3277.6532875433049</v>
      </c>
      <c r="U29" s="52">
        <f>+SUM(U5:U28)</f>
        <v>3371.8164469181111</v>
      </c>
      <c r="V29" s="52">
        <f>+SUM(V5:V28)</f>
        <v>4158.7201468638505</v>
      </c>
      <c r="W29" s="30">
        <f>IFERROR(V29/U29-1,"n/a")</f>
        <v>0.23337679032468706</v>
      </c>
      <c r="X29" s="30">
        <f>IFERROR(V29/T29-1,"n/a")</f>
        <v>0.26881026820897524</v>
      </c>
    </row>
    <row r="30" spans="2:24" x14ac:dyDescent="0.2">
      <c r="C30" s="8"/>
      <c r="D30" s="51"/>
      <c r="E30" s="51"/>
      <c r="F30" s="51"/>
      <c r="G30" s="51"/>
      <c r="H30" s="51"/>
      <c r="I30" s="51"/>
      <c r="J30" s="51"/>
      <c r="K30" s="51"/>
      <c r="L30" s="51"/>
      <c r="M30" s="64"/>
      <c r="N30" s="51"/>
      <c r="O30" s="51"/>
      <c r="P30" s="51"/>
      <c r="S30" s="8"/>
      <c r="T30" s="51"/>
      <c r="U30" s="51"/>
      <c r="V30" s="51"/>
    </row>
    <row r="31" spans="2:24" x14ac:dyDescent="0.2">
      <c r="B31" s="58" t="s">
        <v>1952</v>
      </c>
      <c r="C31" s="8"/>
      <c r="D31" s="51">
        <f>+Investments!D83</f>
        <v>0</v>
      </c>
      <c r="E31" s="51">
        <f>+Investments!E83</f>
        <v>0</v>
      </c>
      <c r="F31" s="51">
        <f>+Investments!F83</f>
        <v>0</v>
      </c>
      <c r="G31" s="51">
        <f>+Investments!G83</f>
        <v>0</v>
      </c>
      <c r="H31" s="51">
        <f>+Investments!H83</f>
        <v>0</v>
      </c>
      <c r="I31" s="51">
        <f>+Investments!I83</f>
        <v>0</v>
      </c>
      <c r="J31" s="51">
        <f>+Investments!J83</f>
        <v>0</v>
      </c>
      <c r="K31" s="51">
        <f>+Investments!K83</f>
        <v>0</v>
      </c>
      <c r="L31" s="51">
        <f>+Investments!L83</f>
        <v>0</v>
      </c>
      <c r="M31" s="64"/>
      <c r="N31" s="51">
        <f>+Investments!N83</f>
        <v>0</v>
      </c>
      <c r="O31" s="51">
        <f>+Investments!O83</f>
        <v>0</v>
      </c>
      <c r="P31" s="51">
        <f>+Investments!P83</f>
        <v>0</v>
      </c>
      <c r="Q31" s="34" t="str">
        <f t="shared" ref="Q31" si="38">IFERROR(P31/O31-1,"n/a")</f>
        <v>n/a</v>
      </c>
      <c r="R31" s="34" t="str">
        <f t="shared" ref="R31" si="39">IFERROR(P31/N31-1,"n/a")</f>
        <v>n/a</v>
      </c>
      <c r="S31" s="8"/>
      <c r="T31" s="51">
        <f>+Investments!T83</f>
        <v>0</v>
      </c>
      <c r="U31" s="51">
        <f>+Investments!U83</f>
        <v>0</v>
      </c>
      <c r="V31" s="51">
        <f>+Investments!V83</f>
        <v>0</v>
      </c>
      <c r="W31" s="34" t="str">
        <f t="shared" ref="W31" si="40">IFERROR(V31/U31-1,"n/a")</f>
        <v>n/a</v>
      </c>
      <c r="X31" s="34" t="str">
        <f t="shared" ref="X31" si="41">IFERROR(V31/T31-1,"n/a")</f>
        <v>n/a</v>
      </c>
    </row>
    <row r="32" spans="2:24" x14ac:dyDescent="0.2">
      <c r="B32" s="58" t="s">
        <v>1954</v>
      </c>
      <c r="C32" s="8"/>
      <c r="D32" s="51">
        <f>+'PL-tc'!D138+'PL-tc'!D139</f>
        <v>0</v>
      </c>
      <c r="E32" s="51">
        <f>+'PL-tc'!E138+'PL-tc'!E139</f>
        <v>0</v>
      </c>
      <c r="F32" s="51">
        <f>+'PL-tc'!F138+'PL-tc'!F139</f>
        <v>0</v>
      </c>
      <c r="G32" s="51">
        <f>+'PL-tc'!G138+'PL-tc'!G139</f>
        <v>0</v>
      </c>
      <c r="H32" s="51">
        <f>+'PL-tc'!H138+'PL-tc'!H139</f>
        <v>0</v>
      </c>
      <c r="I32" s="51">
        <f>+'PL-tc'!I138+'PL-tc'!I139</f>
        <v>0</v>
      </c>
      <c r="J32" s="51">
        <f>+'PL-tc'!J138+'PL-tc'!J139</f>
        <v>0</v>
      </c>
      <c r="K32" s="51">
        <f>+'PL-tc'!K138+'PL-tc'!K139</f>
        <v>0</v>
      </c>
      <c r="L32" s="51">
        <f>+'PL-tc'!L138+'PL-tc'!L139</f>
        <v>0</v>
      </c>
      <c r="M32" s="64"/>
      <c r="N32" s="51">
        <f>+'PL-tc'!N138+'PL-tc'!N139</f>
        <v>0</v>
      </c>
      <c r="O32" s="51">
        <f>+'PL-tc'!O138+'PL-tc'!O139</f>
        <v>0</v>
      </c>
      <c r="P32" s="51">
        <f>+'PL-tc'!P138+'PL-tc'!P139</f>
        <v>0</v>
      </c>
      <c r="Q32" s="34" t="str">
        <f t="shared" ref="Q32" si="42">IFERROR(P32/O32-1,"n/a")</f>
        <v>n/a</v>
      </c>
      <c r="R32" s="34" t="str">
        <f t="shared" ref="R32" si="43">IFERROR(P32/N32-1,"n/a")</f>
        <v>n/a</v>
      </c>
      <c r="S32" s="8"/>
      <c r="T32" s="51">
        <f>+'PL-tc'!T138+'PL-tc'!T139</f>
        <v>0</v>
      </c>
      <c r="U32" s="51">
        <f>+'PL-tc'!U138+'PL-tc'!U139</f>
        <v>0</v>
      </c>
      <c r="V32" s="51">
        <f>+'PL-tc'!V138+'PL-tc'!V139</f>
        <v>0</v>
      </c>
      <c r="W32" s="34" t="str">
        <f t="shared" ref="W32" si="44">IFERROR(V32/U32-1,"n/a")</f>
        <v>n/a</v>
      </c>
      <c r="X32" s="34" t="str">
        <f t="shared" ref="X32" si="45">IFERROR(V32/T32-1,"n/a")</f>
        <v>n/a</v>
      </c>
    </row>
    <row r="33" spans="2:24" x14ac:dyDescent="0.2">
      <c r="C33" s="8"/>
      <c r="D33" s="51"/>
      <c r="E33" s="51"/>
      <c r="F33" s="51"/>
      <c r="G33" s="51"/>
      <c r="H33" s="51"/>
      <c r="I33" s="51"/>
      <c r="J33" s="51"/>
      <c r="K33" s="51"/>
      <c r="L33" s="51"/>
      <c r="M33" s="64"/>
      <c r="N33" s="51"/>
      <c r="O33" s="51"/>
      <c r="P33" s="51"/>
      <c r="S33" s="8"/>
      <c r="T33" s="51"/>
      <c r="U33" s="51"/>
      <c r="V33" s="51"/>
    </row>
    <row r="34" spans="2:24" x14ac:dyDescent="0.2">
      <c r="B34" s="7" t="s">
        <v>1948</v>
      </c>
      <c r="C34" s="8"/>
      <c r="D34" s="52">
        <f>+SUM(D30:D32)</f>
        <v>0</v>
      </c>
      <c r="E34" s="52">
        <f t="shared" ref="E34:L34" si="46">+SUM(E30:E32)</f>
        <v>0</v>
      </c>
      <c r="F34" s="52">
        <f t="shared" si="46"/>
        <v>0</v>
      </c>
      <c r="G34" s="52">
        <f t="shared" si="46"/>
        <v>0</v>
      </c>
      <c r="H34" s="52">
        <f t="shared" si="46"/>
        <v>0</v>
      </c>
      <c r="I34" s="52">
        <f t="shared" si="46"/>
        <v>0</v>
      </c>
      <c r="J34" s="52">
        <f t="shared" si="46"/>
        <v>0</v>
      </c>
      <c r="K34" s="52">
        <f t="shared" si="46"/>
        <v>0</v>
      </c>
      <c r="L34" s="52">
        <f t="shared" si="46"/>
        <v>0</v>
      </c>
      <c r="M34" s="64"/>
      <c r="N34" s="52">
        <f t="shared" ref="N34:P34" si="47">+SUM(N30:N32)</f>
        <v>0</v>
      </c>
      <c r="O34" s="52">
        <f t="shared" si="47"/>
        <v>0</v>
      </c>
      <c r="P34" s="52">
        <f t="shared" si="47"/>
        <v>0</v>
      </c>
      <c r="Q34" s="30" t="str">
        <f>IFERROR(P34/O34-1,"n/a")</f>
        <v>n/a</v>
      </c>
      <c r="R34" s="30" t="str">
        <f>IFERROR(P34/N34-1,"n/a")</f>
        <v>n/a</v>
      </c>
      <c r="S34" s="8"/>
      <c r="T34" s="52">
        <f t="shared" ref="T34:V34" si="48">+SUM(T30:T32)</f>
        <v>0</v>
      </c>
      <c r="U34" s="52">
        <f t="shared" si="48"/>
        <v>0</v>
      </c>
      <c r="V34" s="52">
        <f t="shared" si="48"/>
        <v>0</v>
      </c>
      <c r="W34" s="30" t="str">
        <f>IFERROR(V34/U34-1,"n/a")</f>
        <v>n/a</v>
      </c>
      <c r="X34" s="30" t="str">
        <f>IFERROR(V34/T34-1,"n/a")</f>
        <v>n/a</v>
      </c>
    </row>
    <row r="35" spans="2:24" x14ac:dyDescent="0.2">
      <c r="C35" s="8"/>
      <c r="D35" s="51"/>
      <c r="E35" s="51"/>
      <c r="F35" s="51"/>
      <c r="G35" s="51"/>
      <c r="H35" s="51"/>
      <c r="I35" s="51"/>
      <c r="J35" s="51"/>
      <c r="K35" s="51"/>
      <c r="L35" s="51"/>
      <c r="M35" s="64"/>
      <c r="N35" s="51"/>
      <c r="O35" s="51"/>
      <c r="P35" s="51"/>
      <c r="S35" s="8"/>
      <c r="T35" s="51"/>
      <c r="U35" s="51"/>
      <c r="V35" s="51"/>
    </row>
    <row r="36" spans="2:24" x14ac:dyDescent="0.2">
      <c r="B36" s="58" t="s">
        <v>1870</v>
      </c>
      <c r="C36" s="8"/>
      <c r="D36" s="51">
        <f>-SUMIF('l-data'!$B:$B,'l-data'!$B$7,'l-data'!D:D)</f>
        <v>-150</v>
      </c>
      <c r="E36" s="51">
        <f>-SUMIF('l-data'!$B:$B,'l-data'!$B$7,'l-data'!E:E)</f>
        <v>-150</v>
      </c>
      <c r="F36" s="51">
        <f>-SUMIF('l-data'!$B:$B,'l-data'!$B$7,'l-data'!F:F)</f>
        <v>-150</v>
      </c>
      <c r="G36" s="51">
        <f>-SUMIF('l-data'!$B:$B,'l-data'!$B$7,'l-data'!G:G)</f>
        <v>-150</v>
      </c>
      <c r="H36" s="51">
        <f>-SUMIF('l-data'!$B:$B,'l-data'!$B$7,'l-data'!V:V)</f>
        <v>-150</v>
      </c>
      <c r="I36" s="51">
        <f t="shared" ref="I36" si="49">+U36+P36-O36</f>
        <v>-150</v>
      </c>
      <c r="J36" s="51">
        <f>-SUMIF('l-data'!$B:$B,'l-data'!$B$7,'l-data'!BN:BN)</f>
        <v>-100</v>
      </c>
      <c r="K36" s="51">
        <f>-SUMIF('l-data'!$B:$B,'l-data'!$B$7,'l-data'!BP:BP)</f>
        <v>0</v>
      </c>
      <c r="L36" s="51">
        <f>-SUMIF('l-data'!$B:$B,'l-data'!$B$7,'l-data'!BR:BR)</f>
        <v>0</v>
      </c>
      <c r="M36" s="64"/>
      <c r="N36" s="51">
        <f>-SUMIF('l-data'!$B:$B,'l-data'!$B$7,'l-data'!U:U)</f>
        <v>-150</v>
      </c>
      <c r="O36" s="51">
        <f>-SUMIF('l-data'!$B:$B,'l-data'!$B$7,'l-data'!AY:AY)</f>
        <v>-150</v>
      </c>
      <c r="P36" s="51">
        <f>-SUMIF('l-data'!$B:$B,'l-data'!$B$7,'l-data'!AJ:AJ)</f>
        <v>-150</v>
      </c>
      <c r="Q36" s="34">
        <f t="shared" ref="Q36" si="50">IFERROR(P36/O36-1,"n/a")</f>
        <v>0</v>
      </c>
      <c r="R36" s="34">
        <f t="shared" ref="R36" si="51">IFERROR(P36/N36-1,"n/a")</f>
        <v>0</v>
      </c>
      <c r="S36" s="8"/>
      <c r="T36" s="51">
        <f>-SUMIF('l-data'!$B:$B,'l-data'!$B$7,'l-data'!V:V)</f>
        <v>-150</v>
      </c>
      <c r="U36" s="51">
        <f>-SUMIF('l-data'!$B:$B,'l-data'!$B$7,'l-data'!AZ:AZ)</f>
        <v>-150</v>
      </c>
      <c r="V36" s="51">
        <f>+I36</f>
        <v>-150</v>
      </c>
      <c r="W36" s="34">
        <f t="shared" ref="W36" si="52">IFERROR(V36/U36-1,"n/a")</f>
        <v>0</v>
      </c>
      <c r="X36" s="34">
        <f t="shared" ref="X36" si="53">IFERROR(V36/T36-1,"n/a")</f>
        <v>0</v>
      </c>
    </row>
    <row r="37" spans="2:24" x14ac:dyDescent="0.2">
      <c r="C37" s="8"/>
      <c r="D37" s="51"/>
      <c r="E37" s="51"/>
      <c r="F37" s="51"/>
      <c r="G37" s="51"/>
      <c r="H37" s="51"/>
      <c r="I37" s="51"/>
      <c r="J37" s="51"/>
      <c r="K37" s="51"/>
      <c r="L37" s="51"/>
      <c r="M37" s="64"/>
      <c r="N37" s="51"/>
      <c r="O37" s="51"/>
      <c r="P37" s="51"/>
      <c r="S37" s="8"/>
      <c r="T37" s="51"/>
      <c r="U37" s="51"/>
      <c r="V37" s="51"/>
    </row>
    <row r="38" spans="2:24" x14ac:dyDescent="0.2">
      <c r="B38" s="7" t="s">
        <v>1949</v>
      </c>
      <c r="C38" s="8"/>
      <c r="D38" s="52">
        <f>+D36</f>
        <v>-150</v>
      </c>
      <c r="E38" s="52">
        <f t="shared" ref="E38:L38" si="54">+E36</f>
        <v>-150</v>
      </c>
      <c r="F38" s="52">
        <f t="shared" si="54"/>
        <v>-150</v>
      </c>
      <c r="G38" s="52">
        <f t="shared" si="54"/>
        <v>-150</v>
      </c>
      <c r="H38" s="52">
        <f t="shared" si="54"/>
        <v>-150</v>
      </c>
      <c r="I38" s="52">
        <f t="shared" si="54"/>
        <v>-150</v>
      </c>
      <c r="J38" s="52">
        <f t="shared" si="54"/>
        <v>-100</v>
      </c>
      <c r="K38" s="52">
        <f t="shared" si="54"/>
        <v>0</v>
      </c>
      <c r="L38" s="52">
        <f t="shared" si="54"/>
        <v>0</v>
      </c>
      <c r="M38" s="64"/>
      <c r="N38" s="52">
        <f t="shared" ref="N38:P38" si="55">+N36</f>
        <v>-150</v>
      </c>
      <c r="O38" s="52">
        <f t="shared" si="55"/>
        <v>-150</v>
      </c>
      <c r="P38" s="52">
        <f t="shared" si="55"/>
        <v>-150</v>
      </c>
      <c r="Q38" s="30">
        <f>IFERROR(P38/O38-1,"n/a")</f>
        <v>0</v>
      </c>
      <c r="R38" s="30">
        <f>IFERROR(P38/N38-1,"n/a")</f>
        <v>0</v>
      </c>
      <c r="S38" s="8"/>
      <c r="T38" s="52">
        <f t="shared" ref="T38:V38" si="56">+T36</f>
        <v>-150</v>
      </c>
      <c r="U38" s="52">
        <f t="shared" si="56"/>
        <v>-150</v>
      </c>
      <c r="V38" s="52">
        <f t="shared" si="56"/>
        <v>-150</v>
      </c>
      <c r="W38" s="30">
        <f>IFERROR(V38/U38-1,"n/a")</f>
        <v>0</v>
      </c>
      <c r="X38" s="30">
        <f>IFERROR(V38/T38-1,"n/a")</f>
        <v>0</v>
      </c>
    </row>
    <row r="39" spans="2:24" x14ac:dyDescent="0.2">
      <c r="C39" s="8"/>
      <c r="D39" s="51"/>
      <c r="E39" s="51"/>
      <c r="F39" s="51"/>
      <c r="G39" s="51"/>
      <c r="H39" s="51"/>
      <c r="I39" s="51"/>
      <c r="J39" s="51"/>
      <c r="K39" s="51"/>
      <c r="L39" s="51"/>
      <c r="M39" s="64"/>
      <c r="N39" s="51"/>
      <c r="O39" s="51"/>
      <c r="P39" s="51"/>
      <c r="S39" s="8"/>
      <c r="T39" s="51"/>
      <c r="U39" s="51"/>
      <c r="V39" s="51"/>
    </row>
    <row r="40" spans="2:24" x14ac:dyDescent="0.2">
      <c r="B40" s="58" t="s">
        <v>1931</v>
      </c>
      <c r="C40" s="8"/>
      <c r="D40" s="51">
        <f>+SUMIF('l-data'!$B:$B,'l-data'!$B$6,'l-data'!D:D)</f>
        <v>2000</v>
      </c>
      <c r="E40" s="51">
        <f>+SUMIF('l-data'!$B:$B,'l-data'!$B$6,'l-data'!E:E)</f>
        <v>0</v>
      </c>
      <c r="F40" s="51">
        <f>+SUMIF('l-data'!$B:$B,'l-data'!$B$6,'l-data'!F:F)</f>
        <v>0</v>
      </c>
      <c r="G40" s="51">
        <f>+SUMIF('l-data'!$B:$B,'l-data'!$B$6,'l-data'!G:G)</f>
        <v>0</v>
      </c>
      <c r="H40" s="51">
        <f>+SUMIF('l-data'!$B:$B,'l-data'!$B$6,'l-data'!V:V)</f>
        <v>0</v>
      </c>
      <c r="I40" s="51">
        <f t="shared" ref="I40" si="57">+U40+P40-O40</f>
        <v>0</v>
      </c>
      <c r="J40" s="51">
        <f>+SUMIF('l-data'!$B:$B,'l-data'!$B$6,'l-data'!BN:BN)</f>
        <v>0</v>
      </c>
      <c r="K40" s="51">
        <f>+SUMIF('l-data'!$B:$B,'l-data'!$B$6,'l-data'!BP:BP)</f>
        <v>0</v>
      </c>
      <c r="L40" s="51">
        <f>+SUMIF('l-data'!$B:$B,'l-data'!$B$6,'l-data'!BR:BR)</f>
        <v>0</v>
      </c>
      <c r="M40" s="64"/>
      <c r="N40" s="51">
        <f>+SUMIF('l-data'!$B:$B,'l-data'!$B$6,'l-data'!U:U)</f>
        <v>0</v>
      </c>
      <c r="O40" s="51">
        <f>+SUMIF('l-data'!$B:$B,'l-data'!$B$6,'l-data'!AY:AY)</f>
        <v>0</v>
      </c>
      <c r="P40" s="51">
        <f>+SUMIF('l-data'!$B:$B,'l-data'!$B$6,'l-data'!AJ:AJ)</f>
        <v>0</v>
      </c>
      <c r="Q40" s="34" t="str">
        <f t="shared" ref="Q40" si="58">IFERROR(P40/O40-1,"n/a")</f>
        <v>n/a</v>
      </c>
      <c r="R40" s="34" t="str">
        <f t="shared" ref="R40" si="59">IFERROR(P40/N40-1,"n/a")</f>
        <v>n/a</v>
      </c>
      <c r="S40" s="8"/>
      <c r="T40" s="51">
        <f>+SUMIF('l-data'!$B:$B,'l-data'!$B$6,'l-data'!V:V)</f>
        <v>0</v>
      </c>
      <c r="U40" s="51">
        <f>+SUMIF('l-data'!$B:$B,'l-data'!$B$6,'l-data'!AZ:AZ)</f>
        <v>0</v>
      </c>
      <c r="V40" s="51">
        <f>+I40</f>
        <v>0</v>
      </c>
      <c r="W40" s="34" t="str">
        <f t="shared" ref="W40" si="60">IFERROR(V40/U40-1,"n/a")</f>
        <v>n/a</v>
      </c>
      <c r="X40" s="34" t="str">
        <f t="shared" ref="X40" si="61">IFERROR(V40/T40-1,"n/a")</f>
        <v>n/a</v>
      </c>
    </row>
    <row r="41" spans="2:24" x14ac:dyDescent="0.2">
      <c r="B41" s="58" t="s">
        <v>1871</v>
      </c>
      <c r="C41" s="8"/>
      <c r="D41" s="51"/>
      <c r="E41" s="51">
        <f>IF(Balance!E276-Balance!D276&gt;0,Balance!E276-Balance!D276,0)</f>
        <v>0</v>
      </c>
      <c r="F41" s="51">
        <f>IF(Balance!F276-Balance!E276&gt;0,Balance!F276-Balance!E276,0)</f>
        <v>0</v>
      </c>
      <c r="G41" s="51">
        <f>IF(Balance!G276-Balance!F276&gt;0,Balance!G276-Balance!F276,0)</f>
        <v>0</v>
      </c>
      <c r="H41" s="51">
        <f>IF(Balance!H276-Balance!G276&gt;0,Balance!H276-Balance!G276,0)</f>
        <v>0</v>
      </c>
      <c r="I41" s="51">
        <f>IF(Balance!I276-Balance!H276&gt;0,Balance!I276-Balance!H276,0)</f>
        <v>0</v>
      </c>
      <c r="J41" s="51">
        <f>IF(Balance!J276-Balance!I276&gt;0,Balance!J276-Balance!I276,0)</f>
        <v>0</v>
      </c>
      <c r="K41" s="51">
        <f>IF(Balance!K276-Balance!J276&gt;0,Balance!K276-Balance!J276,0)</f>
        <v>0</v>
      </c>
      <c r="L41" s="51">
        <f>IF(Balance!L276-Balance!K276&gt;0,Balance!L276-Balance!K276,0)</f>
        <v>0</v>
      </c>
      <c r="M41" s="64"/>
      <c r="N41" s="51"/>
      <c r="O41" s="51">
        <f>IF(Balance!O276-Balance!N276&gt;0,Balance!O276-Balance!N276,0)</f>
        <v>0</v>
      </c>
      <c r="P41" s="51">
        <f>IF(Balance!P276-Balance!O276&gt;0,Balance!P276-Balance!O276,0)</f>
        <v>0</v>
      </c>
      <c r="Q41" s="34" t="str">
        <f t="shared" ref="Q41" si="62">IFERROR(P41/O41-1,"n/a")</f>
        <v>n/a</v>
      </c>
      <c r="R41" s="34" t="str">
        <f t="shared" ref="R41" si="63">IFERROR(P41/N41-1,"n/a")</f>
        <v>n/a</v>
      </c>
      <c r="S41" s="8"/>
      <c r="T41" s="51"/>
      <c r="U41" s="51">
        <f>IF(Balance!U276-Balance!T276&gt;0,Balance!U276-Balance!T276,0)</f>
        <v>0</v>
      </c>
      <c r="V41" s="51">
        <f>IF(Balance!V276-Balance!U276&gt;0,Balance!V276-Balance!U276,0)</f>
        <v>0</v>
      </c>
      <c r="W41" s="34" t="str">
        <f t="shared" ref="W41" si="64">IFERROR(V41/U41-1,"n/a")</f>
        <v>n/a</v>
      </c>
      <c r="X41" s="34" t="str">
        <f t="shared" ref="X41" si="65">IFERROR(V41/T41-1,"n/a")</f>
        <v>n/a</v>
      </c>
    </row>
    <row r="42" spans="2:24" x14ac:dyDescent="0.2">
      <c r="B42" s="58"/>
      <c r="C42" s="8"/>
      <c r="D42" s="51"/>
      <c r="E42" s="51"/>
      <c r="F42" s="51"/>
      <c r="G42" s="51"/>
      <c r="H42" s="51"/>
      <c r="I42" s="51"/>
      <c r="J42" s="51"/>
      <c r="K42" s="51"/>
      <c r="L42" s="51"/>
      <c r="M42" s="64"/>
      <c r="N42" s="51"/>
      <c r="O42" s="51"/>
      <c r="P42" s="51"/>
      <c r="Q42" s="34"/>
      <c r="R42" s="34"/>
      <c r="S42" s="8"/>
      <c r="T42" s="51"/>
      <c r="U42" s="51"/>
      <c r="V42" s="51"/>
      <c r="W42" s="34"/>
      <c r="X42" s="34"/>
    </row>
    <row r="43" spans="2:24" x14ac:dyDescent="0.2">
      <c r="B43" s="7" t="s">
        <v>1950</v>
      </c>
      <c r="C43" s="8"/>
      <c r="D43" s="52">
        <f t="shared" ref="D43:P43" si="66">+SUM(D39:D42)</f>
        <v>2000</v>
      </c>
      <c r="E43" s="52">
        <f t="shared" si="66"/>
        <v>0</v>
      </c>
      <c r="F43" s="52">
        <f t="shared" si="66"/>
        <v>0</v>
      </c>
      <c r="G43" s="52">
        <f t="shared" si="66"/>
        <v>0</v>
      </c>
      <c r="H43" s="52">
        <f t="shared" si="66"/>
        <v>0</v>
      </c>
      <c r="I43" s="52">
        <f t="shared" si="66"/>
        <v>0</v>
      </c>
      <c r="J43" s="52">
        <f t="shared" si="66"/>
        <v>0</v>
      </c>
      <c r="K43" s="52">
        <f t="shared" si="66"/>
        <v>0</v>
      </c>
      <c r="L43" s="52">
        <f t="shared" si="66"/>
        <v>0</v>
      </c>
      <c r="M43" s="64"/>
      <c r="N43" s="52">
        <f t="shared" si="66"/>
        <v>0</v>
      </c>
      <c r="O43" s="52">
        <f t="shared" si="66"/>
        <v>0</v>
      </c>
      <c r="P43" s="52">
        <f t="shared" si="66"/>
        <v>0</v>
      </c>
      <c r="Q43" s="30" t="str">
        <f>IFERROR(P43/O43-1,"n/a")</f>
        <v>n/a</v>
      </c>
      <c r="R43" s="30" t="str">
        <f>IFERROR(P43/N43-1,"n/a")</f>
        <v>n/a</v>
      </c>
      <c r="S43" s="8"/>
      <c r="T43" s="52">
        <f t="shared" ref="T43:V43" si="67">+SUM(T39:T42)</f>
        <v>0</v>
      </c>
      <c r="U43" s="52">
        <f t="shared" si="67"/>
        <v>0</v>
      </c>
      <c r="V43" s="52">
        <f t="shared" si="67"/>
        <v>0</v>
      </c>
      <c r="W43" s="30" t="str">
        <f>IFERROR(V43/U43-1,"n/a")</f>
        <v>n/a</v>
      </c>
      <c r="X43" s="30" t="str">
        <f>IFERROR(V43/T43-1,"n/a")</f>
        <v>n/a</v>
      </c>
    </row>
    <row r="44" spans="2:24" x14ac:dyDescent="0.2">
      <c r="C44" s="8"/>
      <c r="D44" s="51"/>
      <c r="E44" s="51"/>
      <c r="F44" s="51"/>
      <c r="G44" s="51"/>
      <c r="H44" s="51"/>
      <c r="I44" s="51"/>
      <c r="J44" s="51"/>
      <c r="K44" s="51"/>
      <c r="L44" s="51"/>
      <c r="M44" s="64"/>
      <c r="N44" s="51"/>
      <c r="O44" s="51"/>
      <c r="P44" s="51"/>
      <c r="S44" s="8"/>
      <c r="T44" s="51"/>
      <c r="U44" s="51"/>
      <c r="V44" s="51"/>
    </row>
    <row r="45" spans="2:24" x14ac:dyDescent="0.2">
      <c r="B45" s="7" t="s">
        <v>1908</v>
      </c>
      <c r="C45" s="8"/>
      <c r="D45" s="52">
        <f>+D29+D34+D38+D43</f>
        <v>4086.2199529166669</v>
      </c>
      <c r="E45" s="52">
        <f t="shared" ref="E45:L45" si="68">+E29+E34+E38+E43</f>
        <v>513.06199569382238</v>
      </c>
      <c r="F45" s="52">
        <f t="shared" si="68"/>
        <v>716.61916344269071</v>
      </c>
      <c r="G45" s="52">
        <f t="shared" si="68"/>
        <v>967.92461535902771</v>
      </c>
      <c r="H45" s="52">
        <f t="shared" si="68"/>
        <v>1236.4917533908122</v>
      </c>
      <c r="I45" s="52">
        <f t="shared" si="68"/>
        <v>4008.7201468638505</v>
      </c>
      <c r="J45" s="52">
        <f t="shared" si="68"/>
        <v>3327.8766935354133</v>
      </c>
      <c r="K45" s="52">
        <f t="shared" si="68"/>
        <v>3684.3877946005232</v>
      </c>
      <c r="L45" s="52">
        <f t="shared" si="68"/>
        <v>4033.4831153157907</v>
      </c>
      <c r="M45" s="64"/>
      <c r="N45" s="52">
        <f t="shared" ref="N45:P45" si="69">+N29+N34+N38+N43</f>
        <v>3127.6532875433049</v>
      </c>
      <c r="O45" s="52">
        <f t="shared" si="69"/>
        <v>3221.8164469181111</v>
      </c>
      <c r="P45" s="52">
        <f t="shared" si="69"/>
        <v>4008.7201468638505</v>
      </c>
      <c r="Q45" s="30">
        <f>IFERROR(P45/O45-1,"n/a")</f>
        <v>0.24424225057838633</v>
      </c>
      <c r="R45" s="30">
        <f>IFERROR(P45/N45-1,"n/a")</f>
        <v>0.28170221514949367</v>
      </c>
      <c r="S45" s="8"/>
      <c r="T45" s="52">
        <f t="shared" ref="T45:V45" si="70">+T29+T34+T38+T43</f>
        <v>3127.6532875433049</v>
      </c>
      <c r="U45" s="52">
        <f t="shared" si="70"/>
        <v>3221.8164469181111</v>
      </c>
      <c r="V45" s="52">
        <f t="shared" si="70"/>
        <v>4008.7201468638505</v>
      </c>
      <c r="W45" s="30">
        <f>IFERROR(V45/U45-1,"n/a")</f>
        <v>0.24424225057838633</v>
      </c>
      <c r="X45" s="30">
        <f>IFERROR(V45/T45-1,"n/a")</f>
        <v>0.28170221514949367</v>
      </c>
    </row>
    <row r="46" spans="2:24" x14ac:dyDescent="0.2">
      <c r="C46" s="8"/>
      <c r="D46" s="51"/>
      <c r="E46" s="51"/>
      <c r="F46" s="51"/>
      <c r="G46" s="51"/>
      <c r="H46" s="51"/>
      <c r="I46" s="51"/>
      <c r="J46" s="51"/>
      <c r="K46" s="51"/>
      <c r="L46" s="51"/>
      <c r="M46" s="64"/>
      <c r="N46" s="51"/>
      <c r="O46" s="51"/>
      <c r="P46" s="51"/>
      <c r="S46" s="8"/>
      <c r="T46" s="51"/>
      <c r="U46" s="51"/>
      <c r="V46" s="51"/>
    </row>
    <row r="47" spans="2:24" x14ac:dyDescent="0.2">
      <c r="B47" s="58" t="s">
        <v>1869</v>
      </c>
      <c r="C47" s="8"/>
      <c r="D47" s="51"/>
      <c r="E47" s="51">
        <f>+Balance!D238</f>
        <v>3331.3516664744775</v>
      </c>
      <c r="F47" s="51">
        <f>+Balance!E238</f>
        <v>5514.3363382723201</v>
      </c>
      <c r="G47" s="51">
        <f>+Balance!F238</f>
        <v>7982.5858476810281</v>
      </c>
      <c r="H47" s="51">
        <f>+Balance!G238</f>
        <v>10790.647874568896</v>
      </c>
      <c r="I47" s="51">
        <f>+Balance!H238</f>
        <v>14026.503310326092</v>
      </c>
      <c r="J47" s="51">
        <f>+Balance!I238</f>
        <v>12970.743310326097</v>
      </c>
      <c r="K47" s="51">
        <f>+Balance!J238</f>
        <v>14026.503310326092</v>
      </c>
      <c r="L47" s="51">
        <f>+Balance!K238</f>
        <v>14026.503310326092</v>
      </c>
      <c r="M47" s="64"/>
      <c r="N47" s="51">
        <f>+G47</f>
        <v>7982.5858476810281</v>
      </c>
      <c r="O47" s="51">
        <f>+H47</f>
        <v>10790.647874568896</v>
      </c>
      <c r="P47" s="51">
        <f>+H47</f>
        <v>10790.647874568896</v>
      </c>
      <c r="Q47" s="34">
        <f t="shared" ref="Q47" si="71">IFERROR(P47/O47-1,"n/a")</f>
        <v>0</v>
      </c>
      <c r="R47" s="34">
        <f t="shared" ref="R47" si="72">IFERROR(P47/N47-1,"n/a")</f>
        <v>0.3517734829877992</v>
      </c>
      <c r="S47" s="8"/>
      <c r="T47" s="51">
        <f>+G47</f>
        <v>7982.5858476810281</v>
      </c>
      <c r="U47" s="51">
        <f>+H47</f>
        <v>10790.647874568896</v>
      </c>
      <c r="V47" s="51">
        <f>+H47</f>
        <v>10790.647874568896</v>
      </c>
      <c r="W47" s="34">
        <f t="shared" ref="W47" si="73">IFERROR(V47/U47-1,"n/a")</f>
        <v>0</v>
      </c>
      <c r="X47" s="34">
        <f t="shared" ref="X47" si="74">IFERROR(V47/T47-1,"n/a")</f>
        <v>0.3517734829877992</v>
      </c>
    </row>
    <row r="48" spans="2:24" x14ac:dyDescent="0.2">
      <c r="C48" s="8"/>
      <c r="D48" s="51"/>
      <c r="E48" s="51"/>
      <c r="F48" s="51"/>
      <c r="G48" s="51"/>
      <c r="H48" s="51"/>
      <c r="I48" s="51"/>
      <c r="J48" s="51"/>
      <c r="K48" s="51"/>
      <c r="L48" s="51"/>
      <c r="M48" s="64"/>
      <c r="N48" s="51"/>
      <c r="O48" s="51"/>
      <c r="P48" s="51"/>
      <c r="S48" s="8"/>
      <c r="T48" s="51"/>
      <c r="U48" s="51"/>
      <c r="V48" s="51"/>
    </row>
    <row r="49" spans="2:24" x14ac:dyDescent="0.2">
      <c r="B49" s="7" t="s">
        <v>1909</v>
      </c>
      <c r="C49" s="8"/>
      <c r="D49" s="52">
        <f>+SUM(D45:D48)</f>
        <v>4086.2199529166669</v>
      </c>
      <c r="E49" s="52">
        <f t="shared" ref="E49" si="75">+SUM(E45:E48)</f>
        <v>3844.4136621683001</v>
      </c>
      <c r="F49" s="52">
        <f t="shared" ref="F49" si="76">+SUM(F45:F48)</f>
        <v>6230.9555017150105</v>
      </c>
      <c r="G49" s="52">
        <f t="shared" ref="G49" si="77">+SUM(G45:G48)</f>
        <v>8950.5104630400565</v>
      </c>
      <c r="H49" s="52">
        <f t="shared" ref="H49" si="78">+SUM(H45:H48)</f>
        <v>12027.139627959708</v>
      </c>
      <c r="I49" s="52">
        <f t="shared" ref="I49" si="79">+SUM(I45:I48)</f>
        <v>18035.223457189943</v>
      </c>
      <c r="J49" s="52">
        <f t="shared" ref="J49" si="80">+SUM(J45:J48)</f>
        <v>16298.62000386151</v>
      </c>
      <c r="K49" s="52">
        <f t="shared" ref="K49" si="81">+SUM(K45:K48)</f>
        <v>17710.891104926617</v>
      </c>
      <c r="L49" s="52">
        <f t="shared" ref="L49" si="82">+SUM(L45:L48)</f>
        <v>18059.986425641884</v>
      </c>
      <c r="M49" s="64"/>
      <c r="N49" s="52">
        <f t="shared" ref="N49" si="83">+SUM(N45:N48)</f>
        <v>11110.239135224332</v>
      </c>
      <c r="O49" s="52">
        <f t="shared" ref="O49" si="84">+SUM(O45:O48)</f>
        <v>14012.464321487008</v>
      </c>
      <c r="P49" s="52">
        <f t="shared" ref="P49" si="85">+SUM(P45:P48)</f>
        <v>14799.368021432747</v>
      </c>
      <c r="Q49" s="30">
        <f>IFERROR(P49/O49-1,"n/a")</f>
        <v>5.6157409709802764E-2</v>
      </c>
      <c r="R49" s="30">
        <f>IFERROR(P49/N49-1,"n/a")</f>
        <v>0.33204765813836157</v>
      </c>
      <c r="S49" s="8"/>
      <c r="T49" s="52">
        <f t="shared" ref="T49" si="86">+SUM(T45:T48)</f>
        <v>11110.239135224332</v>
      </c>
      <c r="U49" s="52">
        <f t="shared" ref="U49" si="87">+SUM(U45:U48)</f>
        <v>14012.464321487008</v>
      </c>
      <c r="V49" s="52">
        <f t="shared" ref="V49" si="88">+SUM(V45:V48)</f>
        <v>14799.368021432747</v>
      </c>
      <c r="W49" s="30">
        <f>IFERROR(V49/U49-1,"n/a")</f>
        <v>5.6157409709802764E-2</v>
      </c>
      <c r="X49" s="30">
        <f>IFERROR(V49/T49-1,"n/a")</f>
        <v>0.33204765813836157</v>
      </c>
    </row>
    <row r="50" spans="2:24" x14ac:dyDescent="0.2">
      <c r="C50" s="8"/>
      <c r="M50" s="8"/>
      <c r="S50" s="8"/>
    </row>
    <row r="51" spans="2:24" x14ac:dyDescent="0.2">
      <c r="B51" s="33" t="s">
        <v>1922</v>
      </c>
      <c r="C51" s="8"/>
      <c r="E51" s="33" t="b">
        <f>+E49=Balance!E238</f>
        <v>0</v>
      </c>
      <c r="F51" s="33" t="b">
        <f>+F49=Balance!F238</f>
        <v>0</v>
      </c>
      <c r="G51" s="33" t="b">
        <f>+G49=Balance!G238</f>
        <v>0</v>
      </c>
      <c r="H51" s="33" t="b">
        <f>+H49=Balance!H238</f>
        <v>0</v>
      </c>
      <c r="I51" s="33" t="b">
        <f>+I49=Balance!I238</f>
        <v>0</v>
      </c>
      <c r="J51" s="33" t="b">
        <f>+J49=Balance!J238</f>
        <v>0</v>
      </c>
      <c r="K51" s="33" t="b">
        <f>+K49=Balance!K238</f>
        <v>0</v>
      </c>
      <c r="L51" s="33" t="b">
        <f>+L49=Balance!L238</f>
        <v>0</v>
      </c>
      <c r="M51" s="8"/>
      <c r="N51" s="33" t="b">
        <f>+N49=Balance!N238</f>
        <v>0</v>
      </c>
      <c r="O51" s="33" t="b">
        <f>+O49=Balance!O238</f>
        <v>0</v>
      </c>
      <c r="P51" s="33" t="b">
        <f>+P49=Balance!P238</f>
        <v>0</v>
      </c>
      <c r="S51" s="8"/>
      <c r="T51" s="33" t="b">
        <f>+T49=Balance!T238</f>
        <v>0</v>
      </c>
      <c r="U51" s="33" t="b">
        <f>+U49=Balance!U238</f>
        <v>0</v>
      </c>
      <c r="V51" s="33" t="b">
        <f>+V49=Balance!V238</f>
        <v>0</v>
      </c>
    </row>
    <row r="52" spans="2:24" x14ac:dyDescent="0.2">
      <c r="C52" s="8"/>
      <c r="M52" s="8"/>
      <c r="S52" s="8"/>
    </row>
    <row r="53" spans="2:24" x14ac:dyDescent="0.2">
      <c r="B53" s="1" t="s">
        <v>72</v>
      </c>
      <c r="C53" s="8"/>
      <c r="D53" s="3">
        <f>+D2</f>
        <v>2017</v>
      </c>
      <c r="E53" s="3">
        <f t="shared" ref="E53" si="89">D53+1</f>
        <v>2018</v>
      </c>
      <c r="F53" s="3">
        <f t="shared" ref="F53" si="90">E53+1</f>
        <v>2019</v>
      </c>
      <c r="G53" s="3">
        <f t="shared" ref="G53" si="91">F53+1</f>
        <v>2020</v>
      </c>
      <c r="H53" s="3">
        <f t="shared" ref="H53" si="92">G53+1</f>
        <v>2021</v>
      </c>
      <c r="I53" s="3">
        <f>H53+1</f>
        <v>2022</v>
      </c>
      <c r="J53" s="3">
        <f>I53+1</f>
        <v>2023</v>
      </c>
      <c r="K53" s="3">
        <f t="shared" ref="K53" si="93">J53+1</f>
        <v>2024</v>
      </c>
      <c r="L53" s="3">
        <f>K53+1</f>
        <v>2025</v>
      </c>
      <c r="M53" s="8"/>
      <c r="N53" s="3">
        <f>+H53</f>
        <v>2021</v>
      </c>
      <c r="O53" s="3">
        <f>+I53</f>
        <v>2022</v>
      </c>
      <c r="P53" s="3">
        <f>H53+1</f>
        <v>2022</v>
      </c>
      <c r="Q53" s="3" t="s">
        <v>54</v>
      </c>
      <c r="R53" s="3" t="s">
        <v>55</v>
      </c>
      <c r="S53" s="8"/>
      <c r="T53" s="3">
        <f>+H53</f>
        <v>2021</v>
      </c>
      <c r="U53" s="3">
        <f>+I53</f>
        <v>2022</v>
      </c>
      <c r="V53" s="3">
        <f>+U53</f>
        <v>2022</v>
      </c>
      <c r="W53" s="3" t="s">
        <v>54</v>
      </c>
      <c r="X53" s="3" t="s">
        <v>55</v>
      </c>
    </row>
    <row r="54" spans="2:24" x14ac:dyDescent="0.2">
      <c r="B54" s="1" t="s">
        <v>5</v>
      </c>
      <c r="C54" s="8"/>
      <c r="D54" s="2" t="str">
        <f>+dict!$C$1662</f>
        <v>VJ</v>
      </c>
      <c r="E54" s="2" t="str">
        <f>+dict!$C$1662</f>
        <v>VJ</v>
      </c>
      <c r="F54" s="2" t="s">
        <v>60</v>
      </c>
      <c r="G54" s="2" t="s">
        <v>60</v>
      </c>
      <c r="H54" s="2" t="s">
        <v>60</v>
      </c>
      <c r="I54" s="2" t="s">
        <v>2</v>
      </c>
      <c r="J54" s="2" t="s">
        <v>0</v>
      </c>
      <c r="K54" s="2" t="s">
        <v>0</v>
      </c>
      <c r="L54" s="2" t="s">
        <v>0</v>
      </c>
      <c r="M54" s="8"/>
      <c r="N54" s="2" t="s">
        <v>67</v>
      </c>
      <c r="O54" s="2" t="s">
        <v>66</v>
      </c>
      <c r="P54" s="2" t="s">
        <v>1</v>
      </c>
      <c r="Q54" s="2" t="s">
        <v>52</v>
      </c>
      <c r="R54" s="2" t="s">
        <v>52</v>
      </c>
      <c r="S54" s="8"/>
      <c r="T54" s="2" t="s">
        <v>60</v>
      </c>
      <c r="U54" s="2" t="s">
        <v>0</v>
      </c>
      <c r="V54" s="2" t="s">
        <v>2</v>
      </c>
      <c r="W54" s="2" t="s">
        <v>52</v>
      </c>
      <c r="X54" s="2" t="s">
        <v>52</v>
      </c>
    </row>
    <row r="55" spans="2:24" x14ac:dyDescent="0.2">
      <c r="C55" s="8"/>
      <c r="M55" s="8"/>
      <c r="S55" s="8"/>
    </row>
    <row r="56" spans="2:24" x14ac:dyDescent="0.2">
      <c r="B56" s="33" t="s">
        <v>1886</v>
      </c>
      <c r="C56" s="8"/>
      <c r="D56" s="51">
        <f>+'PL-tc'!D218+'PL-tc'!D366+'PL-tc'!D421</f>
        <v>-6937.1350470833331</v>
      </c>
      <c r="E56" s="51">
        <f>+'PL-tc'!E218+'PL-tc'!E366+'PL-tc'!E421</f>
        <v>-7040.5840759958337</v>
      </c>
      <c r="F56" s="51">
        <f>+'PL-tc'!F218+'PL-tc'!F366+'PL-tc'!F421</f>
        <v>-7097.6103424276998</v>
      </c>
      <c r="G56" s="51">
        <f>+'PL-tc'!G218+'PL-tc'!G366+'PL-tc'!G421</f>
        <v>-7156.6663233475256</v>
      </c>
      <c r="H56" s="51">
        <f>+'PL-tc'!H218+'PL-tc'!H366+'PL-tc'!H421</f>
        <v>-7278.7484086481636</v>
      </c>
      <c r="I56" s="51">
        <f>+'PL-tc'!I218+'PL-tc'!I366+'PL-tc'!I421</f>
        <v>-6600.9641611719999</v>
      </c>
      <c r="J56" s="51">
        <f>+'PL-tc'!J218+'PL-tc'!J366+'PL-tc'!J421</f>
        <v>-7771.4098659541187</v>
      </c>
      <c r="K56" s="51">
        <f>+'PL-tc'!K218+'PL-tc'!K366+'PL-tc'!K421</f>
        <v>-7962.8702272685932</v>
      </c>
      <c r="L56" s="51">
        <f>+'PL-tc'!L218+'PL-tc'!L366+'PL-tc'!L421</f>
        <v>-8196.1378076467772</v>
      </c>
      <c r="M56" s="51">
        <f>+'PL-tc'!M218+'PL-tc'!M366+'PL-tc'!M421</f>
        <v>0</v>
      </c>
      <c r="N56" s="51">
        <f>+'PL-tc'!N218+'PL-tc'!N366+'PL-tc'!N421</f>
        <v>-7278.7484086481636</v>
      </c>
      <c r="O56" s="51">
        <f>+'PL-tc'!O218+'PL-tc'!O366+'PL-tc'!O421</f>
        <v>-7501.2773001591086</v>
      </c>
      <c r="P56" s="51">
        <f>+'PL-tc'!P218+'PL-tc'!P366+'PL-tc'!P421</f>
        <v>-6600.9641611719999</v>
      </c>
      <c r="Q56" s="34">
        <f t="shared" ref="Q56:Q63" si="94">IFERROR(P56/O56-1,"n/a")</f>
        <v>-0.1200213114329225</v>
      </c>
      <c r="R56" s="34">
        <f t="shared" ref="R56:R63" si="95">IFERROR(P56/N56-1,"n/a")</f>
        <v>-9.3118240860044277E-2</v>
      </c>
      <c r="S56" s="33"/>
      <c r="T56" s="51">
        <f>+'PL-tc'!T218+'PL-tc'!T366+'PL-tc'!T421</f>
        <v>-7278.7484086481636</v>
      </c>
      <c r="U56" s="51">
        <f>+'PL-tc'!U218+'PL-tc'!U366+'PL-tc'!U421</f>
        <v>-7501.2773001591086</v>
      </c>
      <c r="V56" s="51">
        <f>+'PL-tc'!V218+'PL-tc'!V366+'PL-tc'!V421</f>
        <v>-6600.9641611719999</v>
      </c>
      <c r="W56" s="34">
        <f t="shared" ref="W56:W63" si="96">IFERROR(V56/U56-1,"n/a")</f>
        <v>-0.1200213114329225</v>
      </c>
      <c r="X56" s="34">
        <f t="shared" ref="X56:X63" si="97">IFERROR(V56/T56-1,"n/a")</f>
        <v>-9.3118240860044277E-2</v>
      </c>
    </row>
    <row r="57" spans="2:24" x14ac:dyDescent="0.2">
      <c r="B57" s="33" t="s">
        <v>1890</v>
      </c>
      <c r="C57" s="8"/>
      <c r="D57" s="51"/>
      <c r="E57" s="51">
        <f>IF(Balance!E319+Balance!E340-(Balance!D319+Balance!D340)&lt;0,Balance!E319+Balance!E340-(Balance!D319+Balance!D340),0)</f>
        <v>-72.25</v>
      </c>
      <c r="F57" s="51">
        <f>IF(Balance!F319+Balance!F340-(Balance!E319+Balance!E340)&lt;0,Balance!F319+Balance!F340-(Balance!E319+Balance!E340),0)</f>
        <v>-72.25</v>
      </c>
      <c r="G57" s="51">
        <f>IF(Balance!G319+Balance!G340-(Balance!F319+Balance!F340)&lt;0,Balance!G319+Balance!G340-(Balance!F319+Balance!F340),0)</f>
        <v>-72.25</v>
      </c>
      <c r="H57" s="51">
        <f>IF(Balance!H319+Balance!H340-(Balance!G319+Balance!G340)&lt;0,Balance!H319+Balance!H340-(Balance!G319+Balance!G340),0)</f>
        <v>-72.25</v>
      </c>
      <c r="I57" s="51">
        <f>IF(Balance!I319+Balance!I340-(Balance!H319+Balance!H340)&lt;0,Balance!I319+Balance!I340-(Balance!H319+Balance!H340),0)</f>
        <v>0</v>
      </c>
      <c r="J57" s="51">
        <f>IF(Balance!J319+Balance!J340-(Balance!I319+Balance!I340)&lt;0,Balance!J319+Balance!J340-(Balance!I319+Balance!I340),0)</f>
        <v>0</v>
      </c>
      <c r="K57" s="51">
        <f>IF(Balance!K319+Balance!K340-(Balance!J319+Balance!J340)&lt;0,Balance!K319+Balance!K340-(Balance!J319+Balance!J340),0)</f>
        <v>0</v>
      </c>
      <c r="L57" s="51">
        <f>IF(Balance!L319+Balance!L340-(Balance!K319+Balance!K340)&lt;0,Balance!L319+Balance!L340-(Balance!K319+Balance!K340),0)</f>
        <v>0</v>
      </c>
      <c r="M57" s="64"/>
      <c r="N57" s="51"/>
      <c r="O57" s="51">
        <f>IF(Balance!O319+Balance!O340-(Balance!N319+Balance!N340)&lt;0,Balance!O319+Balance!O340-(Balance!N319+Balance!N340),0)</f>
        <v>0</v>
      </c>
      <c r="P57" s="51">
        <f>IF(Balance!P319+Balance!P340-(Balance!O319+Balance!O340)&lt;0,Balance!P319+Balance!P340-(Balance!O319+Balance!O340),0)</f>
        <v>0</v>
      </c>
      <c r="Q57" s="34" t="str">
        <f t="shared" si="94"/>
        <v>n/a</v>
      </c>
      <c r="R57" s="34" t="str">
        <f t="shared" si="95"/>
        <v>n/a</v>
      </c>
      <c r="S57" s="8"/>
      <c r="T57" s="51"/>
      <c r="U57" s="51">
        <f>IF(Balance!U319+Balance!U340-(Balance!T319+Balance!T340)&lt;0,Balance!U319+Balance!U340-(Balance!T319+Balance!T340),0)</f>
        <v>0</v>
      </c>
      <c r="V57" s="51">
        <f>IF(Balance!V319+Balance!V340-(Balance!U319+Balance!U340)&lt;0,Balance!V319+Balance!V340-(Balance!U319+Balance!U340),0)</f>
        <v>0</v>
      </c>
      <c r="W57" s="34" t="str">
        <f t="shared" si="96"/>
        <v>n/a</v>
      </c>
      <c r="X57" s="34" t="str">
        <f t="shared" si="97"/>
        <v>n/a</v>
      </c>
    </row>
    <row r="58" spans="2:24" x14ac:dyDescent="0.2">
      <c r="B58" s="33" t="s">
        <v>1887</v>
      </c>
      <c r="C58" s="8"/>
      <c r="D58" s="51">
        <f>Balance!D125</f>
        <v>0</v>
      </c>
      <c r="E58" s="51">
        <f>Balance!E125</f>
        <v>0</v>
      </c>
      <c r="F58" s="51">
        <f>Balance!F125</f>
        <v>0</v>
      </c>
      <c r="G58" s="51">
        <f>Balance!G125</f>
        <v>0</v>
      </c>
      <c r="H58" s="51">
        <f>Balance!H125</f>
        <v>0</v>
      </c>
      <c r="I58" s="51">
        <f>Balance!I125</f>
        <v>0</v>
      </c>
      <c r="J58" s="51">
        <f>Balance!J125</f>
        <v>0</v>
      </c>
      <c r="K58" s="51">
        <f>Balance!K125</f>
        <v>0</v>
      </c>
      <c r="L58" s="51">
        <f>Balance!L125</f>
        <v>0</v>
      </c>
      <c r="M58" s="64"/>
      <c r="N58" s="51">
        <f>Balance!N125</f>
        <v>0</v>
      </c>
      <c r="O58" s="51">
        <f>Balance!O125</f>
        <v>0</v>
      </c>
      <c r="P58" s="51">
        <f>Balance!P125</f>
        <v>0</v>
      </c>
      <c r="Q58" s="34" t="str">
        <f t="shared" si="94"/>
        <v>n/a</v>
      </c>
      <c r="R58" s="34" t="str">
        <f t="shared" si="95"/>
        <v>n/a</v>
      </c>
      <c r="S58" s="8"/>
      <c r="T58" s="51">
        <f>Balance!T125</f>
        <v>0</v>
      </c>
      <c r="U58" s="51">
        <f>Balance!U125</f>
        <v>0</v>
      </c>
      <c r="V58" s="51">
        <f>Balance!V125</f>
        <v>0</v>
      </c>
      <c r="W58" s="34" t="str">
        <f t="shared" si="96"/>
        <v>n/a</v>
      </c>
      <c r="X58" s="34" t="str">
        <f t="shared" si="97"/>
        <v>n/a</v>
      </c>
    </row>
    <row r="59" spans="2:24" x14ac:dyDescent="0.2">
      <c r="B59" s="33" t="s">
        <v>1889</v>
      </c>
      <c r="C59" s="8"/>
      <c r="D59" s="51">
        <f>+'PL-tc'!D697</f>
        <v>-41.4</v>
      </c>
      <c r="E59" s="51">
        <f>+'PL-tc'!E697</f>
        <v>-38.4</v>
      </c>
      <c r="F59" s="51">
        <f>+'PL-tc'!F697</f>
        <v>-35.4</v>
      </c>
      <c r="G59" s="51">
        <f>+'PL-tc'!G697</f>
        <v>-32.4</v>
      </c>
      <c r="H59" s="51">
        <f>+'PL-tc'!H697</f>
        <v>-29.399999999999995</v>
      </c>
      <c r="I59" s="51">
        <f>+'PL-tc'!I697</f>
        <v>0</v>
      </c>
      <c r="J59" s="51">
        <f>+'PL-tc'!J697</f>
        <v>-31.190460000000016</v>
      </c>
      <c r="K59" s="51">
        <f>+'PL-tc'!K697</f>
        <v>-32.438078400000016</v>
      </c>
      <c r="L59" s="51">
        <f>+'PL-tc'!L697</f>
        <v>-34.059982320000024</v>
      </c>
      <c r="M59" s="64"/>
      <c r="N59" s="51">
        <f>+'PL-tc'!N697</f>
        <v>-29.399999999999995</v>
      </c>
      <c r="O59" s="51">
        <f>+'PL-tc'!O697</f>
        <v>-30.282</v>
      </c>
      <c r="P59" s="51">
        <f>+'PL-tc'!P697</f>
        <v>0</v>
      </c>
      <c r="Q59" s="34">
        <f t="shared" si="94"/>
        <v>-1</v>
      </c>
      <c r="R59" s="34">
        <f t="shared" si="95"/>
        <v>-1</v>
      </c>
      <c r="S59" s="8"/>
      <c r="T59" s="51">
        <f>+'PL-tc'!T697</f>
        <v>-29.399999999999995</v>
      </c>
      <c r="U59" s="51">
        <f>+'PL-tc'!U697</f>
        <v>-30.282</v>
      </c>
      <c r="V59" s="51">
        <f>+'PL-tc'!V697</f>
        <v>0</v>
      </c>
      <c r="W59" s="34">
        <f t="shared" si="96"/>
        <v>-1</v>
      </c>
      <c r="X59" s="34">
        <f t="shared" si="97"/>
        <v>-1</v>
      </c>
    </row>
    <row r="60" spans="2:24" x14ac:dyDescent="0.2">
      <c r="B60" s="33" t="s">
        <v>1891</v>
      </c>
      <c r="C60" s="8"/>
      <c r="D60" s="51">
        <f>+'PL-tc'!D738+'PL-tc'!D759</f>
        <v>-16.669999999999998</v>
      </c>
      <c r="E60" s="51">
        <f>+'PL-tc'!E738+'PL-tc'!E759</f>
        <v>-16.669999999999998</v>
      </c>
      <c r="F60" s="51">
        <f>+'PL-tc'!F738+'PL-tc'!F759</f>
        <v>-16.669999999999998</v>
      </c>
      <c r="G60" s="51">
        <f>+'PL-tc'!G738+'PL-tc'!G759</f>
        <v>-16.669999999999998</v>
      </c>
      <c r="H60" s="51">
        <f>+'PL-tc'!H738+'PL-tc'!H759</f>
        <v>-16.670000000000002</v>
      </c>
      <c r="I60" s="51">
        <f>+'PL-tc'!I738+'PL-tc'!I759</f>
        <v>0</v>
      </c>
      <c r="J60" s="51">
        <f>+'PL-tc'!J738+'PL-tc'!J759</f>
        <v>-17.685202999999994</v>
      </c>
      <c r="K60" s="51">
        <f>+'PL-tc'!K738+'PL-tc'!K759</f>
        <v>-18.392611119999998</v>
      </c>
      <c r="L60" s="51">
        <f>+'PL-tc'!L738+'PL-tc'!L759</f>
        <v>-19.312241675999999</v>
      </c>
      <c r="M60" s="64"/>
      <c r="N60" s="51">
        <f>+'PL-tc'!N738+'PL-tc'!N759</f>
        <v>-16.670000000000002</v>
      </c>
      <c r="O60" s="51">
        <f>+'PL-tc'!O738+'PL-tc'!O759</f>
        <v>-17.170099999999994</v>
      </c>
      <c r="P60" s="51">
        <f>+'PL-tc'!P738+'PL-tc'!P759</f>
        <v>0</v>
      </c>
      <c r="Q60" s="34">
        <f t="shared" si="94"/>
        <v>-1</v>
      </c>
      <c r="R60" s="34">
        <f t="shared" si="95"/>
        <v>-1</v>
      </c>
      <c r="S60" s="8"/>
      <c r="T60" s="51">
        <f>+'PL-tc'!T738+'PL-tc'!T759</f>
        <v>-16.670000000000002</v>
      </c>
      <c r="U60" s="51">
        <f>+'PL-tc'!U738+'PL-tc'!U759</f>
        <v>-17.170099999999994</v>
      </c>
      <c r="V60" s="51">
        <f>+'PL-tc'!V738+'PL-tc'!V759</f>
        <v>0</v>
      </c>
      <c r="W60" s="34">
        <f t="shared" si="96"/>
        <v>-1</v>
      </c>
      <c r="X60" s="34">
        <f t="shared" si="97"/>
        <v>-1</v>
      </c>
    </row>
    <row r="61" spans="2:24" x14ac:dyDescent="0.2">
      <c r="B61" s="33" t="s">
        <v>69</v>
      </c>
      <c r="C61" s="8"/>
      <c r="D61" s="51">
        <f>+Investments!D83</f>
        <v>0</v>
      </c>
      <c r="E61" s="51">
        <f>+Investments!E83</f>
        <v>0</v>
      </c>
      <c r="F61" s="51">
        <f>+Investments!F83</f>
        <v>0</v>
      </c>
      <c r="G61" s="51">
        <f>+Investments!G83</f>
        <v>0</v>
      </c>
      <c r="H61" s="51">
        <f>+Investments!H83</f>
        <v>0</v>
      </c>
      <c r="I61" s="51">
        <f>+Investments!I83</f>
        <v>0</v>
      </c>
      <c r="J61" s="51">
        <f>+Investments!J83</f>
        <v>0</v>
      </c>
      <c r="K61" s="51">
        <f>+Investments!K83</f>
        <v>0</v>
      </c>
      <c r="L61" s="51">
        <f>+Investments!L83</f>
        <v>0</v>
      </c>
      <c r="M61" s="51"/>
      <c r="N61" s="51">
        <f>+Investments!N83</f>
        <v>0</v>
      </c>
      <c r="O61" s="51">
        <f>+Investments!O83</f>
        <v>0</v>
      </c>
      <c r="P61" s="51">
        <f>+Investments!P83</f>
        <v>0</v>
      </c>
      <c r="Q61" s="34" t="str">
        <f t="shared" si="94"/>
        <v>n/a</v>
      </c>
      <c r="R61" s="34" t="str">
        <f t="shared" si="95"/>
        <v>n/a</v>
      </c>
      <c r="S61" s="8"/>
      <c r="T61" s="51">
        <f>+Investments!T83</f>
        <v>0</v>
      </c>
      <c r="U61" s="51">
        <f>+Investments!U83</f>
        <v>0</v>
      </c>
      <c r="V61" s="51">
        <f>+Investments!V83</f>
        <v>0</v>
      </c>
      <c r="W61" s="34" t="str">
        <f t="shared" si="96"/>
        <v>n/a</v>
      </c>
      <c r="X61" s="34" t="str">
        <f t="shared" si="97"/>
        <v>n/a</v>
      </c>
    </row>
    <row r="62" spans="2:24" x14ac:dyDescent="0.2">
      <c r="B62" s="33" t="s">
        <v>70</v>
      </c>
      <c r="C62" s="8"/>
      <c r="D62" s="51"/>
      <c r="E62" s="51">
        <f>IF(Balance!E356-Balance!D356&lt;0,Balance!E356-Balance!D356,0)</f>
        <v>0</v>
      </c>
      <c r="F62" s="51">
        <f>IF(Balance!F356-Balance!E356&lt;0,Balance!F356-Balance!E356,0)</f>
        <v>0</v>
      </c>
      <c r="G62" s="51">
        <f>IF(Balance!G356-Balance!F356&lt;0,Balance!G356-Balance!F356,0)</f>
        <v>0</v>
      </c>
      <c r="H62" s="51">
        <f>IF(Balance!H356-Balance!G356&lt;0,Balance!H356-Balance!G356,0)</f>
        <v>0</v>
      </c>
      <c r="I62" s="51">
        <f>IF(Balance!I356-Balance!H356&lt;0,Balance!I356-Balance!H356,0)</f>
        <v>0</v>
      </c>
      <c r="J62" s="51">
        <f>IF(Balance!J356-Balance!I356&lt;0,Balance!J356-Balance!I356,0)</f>
        <v>0</v>
      </c>
      <c r="K62" s="51">
        <f>IF(Balance!K356-Balance!J356&lt;0,Balance!K356-Balance!J356,0)</f>
        <v>0</v>
      </c>
      <c r="L62" s="51">
        <f>IF(Balance!L356-Balance!K356&lt;0,Balance!L356-Balance!K356,0)</f>
        <v>0</v>
      </c>
      <c r="M62" s="64"/>
      <c r="N62" s="51">
        <f>IF(Balance!N356-Balance!M356&lt;0,Balance!N356-Balance!M356,0)</f>
        <v>-1250</v>
      </c>
      <c r="O62" s="51">
        <f>IF(Balance!O356-Balance!N356&lt;0,Balance!O356-Balance!N356,0)</f>
        <v>0</v>
      </c>
      <c r="P62" s="51">
        <f>IF(Balance!P356-Balance!O356&lt;0,Balance!P356-Balance!O356,0)</f>
        <v>0</v>
      </c>
      <c r="Q62" s="34" t="str">
        <f t="shared" si="94"/>
        <v>n/a</v>
      </c>
      <c r="R62" s="34">
        <f t="shared" si="95"/>
        <v>-1</v>
      </c>
      <c r="S62" s="8"/>
      <c r="T62" s="51">
        <f>IF(Balance!T356-Balance!S356&lt;0,Balance!T356-Balance!S356,0)</f>
        <v>-1250</v>
      </c>
      <c r="U62" s="51">
        <f>IF(Balance!U356-Balance!T356&lt;0,Balance!U356-Balance!T356,0)</f>
        <v>0</v>
      </c>
      <c r="V62" s="51">
        <f>IF(Balance!V356-Balance!U356&lt;0,Balance!V356-Balance!U356,0)</f>
        <v>0</v>
      </c>
      <c r="W62" s="34" t="str">
        <f t="shared" si="96"/>
        <v>n/a</v>
      </c>
      <c r="X62" s="34">
        <f t="shared" si="97"/>
        <v>-1</v>
      </c>
    </row>
    <row r="63" spans="2:24" x14ac:dyDescent="0.2">
      <c r="B63" s="33" t="s">
        <v>1888</v>
      </c>
      <c r="C63" s="8"/>
      <c r="D63" s="51"/>
      <c r="E63" s="51">
        <f>+IF(E88-D88&gt;0,E88-D88,0)</f>
        <v>3434.2363501081873</v>
      </c>
      <c r="F63" s="51">
        <f t="shared" ref="F63:P63" si="98">+IF(F88-E88&gt;0,F88-E88,0)</f>
        <v>3743.7727215383156</v>
      </c>
      <c r="G63" s="51">
        <f t="shared" si="98"/>
        <v>4112.5472467473173</v>
      </c>
      <c r="H63" s="51">
        <f t="shared" si="98"/>
        <v>4576.8680094196843</v>
      </c>
      <c r="I63" s="51">
        <f t="shared" si="98"/>
        <v>0</v>
      </c>
      <c r="J63" s="51">
        <f t="shared" si="98"/>
        <v>1055.7599999999948</v>
      </c>
      <c r="K63" s="51">
        <f t="shared" si="98"/>
        <v>0</v>
      </c>
      <c r="L63" s="51">
        <f t="shared" si="98"/>
        <v>0</v>
      </c>
      <c r="M63" s="64"/>
      <c r="N63" s="51">
        <f t="shared" si="98"/>
        <v>20461.218669512462</v>
      </c>
      <c r="O63" s="51">
        <f t="shared" si="98"/>
        <v>0</v>
      </c>
      <c r="P63" s="51">
        <f t="shared" si="98"/>
        <v>0</v>
      </c>
      <c r="Q63" s="34" t="str">
        <f t="shared" si="94"/>
        <v>n/a</v>
      </c>
      <c r="R63" s="34">
        <f t="shared" si="95"/>
        <v>-1</v>
      </c>
      <c r="S63" s="8"/>
      <c r="T63" s="51">
        <f t="shared" ref="T63:V63" si="99">+IF(T88-S88&gt;0,T88-S88,0)</f>
        <v>20461.218669512462</v>
      </c>
      <c r="U63" s="51">
        <f t="shared" si="99"/>
        <v>0</v>
      </c>
      <c r="V63" s="51">
        <f t="shared" si="99"/>
        <v>0</v>
      </c>
      <c r="W63" s="34" t="str">
        <f t="shared" si="96"/>
        <v>n/a</v>
      </c>
      <c r="X63" s="34">
        <f t="shared" si="97"/>
        <v>-1</v>
      </c>
    </row>
    <row r="64" spans="2:24" x14ac:dyDescent="0.2">
      <c r="C64" s="8"/>
      <c r="D64" s="61"/>
      <c r="E64" s="61"/>
      <c r="F64" s="61"/>
      <c r="G64" s="61"/>
      <c r="H64" s="61"/>
      <c r="I64" s="61"/>
      <c r="J64" s="61"/>
      <c r="K64" s="61"/>
      <c r="L64" s="61"/>
      <c r="M64" s="60"/>
      <c r="N64" s="61"/>
      <c r="O64" s="61"/>
      <c r="P64" s="61"/>
      <c r="S64" s="8"/>
      <c r="T64" s="61"/>
      <c r="U64" s="61"/>
      <c r="V64" s="61"/>
    </row>
    <row r="65" spans="2:24" x14ac:dyDescent="0.2">
      <c r="B65" s="7" t="s">
        <v>73</v>
      </c>
      <c r="C65" s="8"/>
      <c r="D65" s="52"/>
      <c r="E65" s="52">
        <f>+SUM(E56:E64)</f>
        <v>-3733.6677258876462</v>
      </c>
      <c r="F65" s="52">
        <f t="shared" ref="F65:L65" si="100">+SUM(F56:F64)</f>
        <v>-3478.1576208893839</v>
      </c>
      <c r="G65" s="52">
        <f t="shared" si="100"/>
        <v>-3165.439076600208</v>
      </c>
      <c r="H65" s="52">
        <f t="shared" si="100"/>
        <v>-2820.200399228479</v>
      </c>
      <c r="I65" s="52">
        <f t="shared" si="100"/>
        <v>-6600.9641611719999</v>
      </c>
      <c r="J65" s="52">
        <f t="shared" si="100"/>
        <v>-6764.5255289541237</v>
      </c>
      <c r="K65" s="52">
        <f t="shared" si="100"/>
        <v>-8013.7009167885935</v>
      </c>
      <c r="L65" s="52">
        <f t="shared" si="100"/>
        <v>-8249.5100316427779</v>
      </c>
      <c r="M65" s="64"/>
      <c r="N65" s="52">
        <f t="shared" ref="N65:P65" si="101">+SUM(N56:N64)</f>
        <v>11886.400260864299</v>
      </c>
      <c r="O65" s="52">
        <f t="shared" si="101"/>
        <v>-7548.729400159109</v>
      </c>
      <c r="P65" s="52">
        <f t="shared" si="101"/>
        <v>-6600.9641611719999</v>
      </c>
      <c r="Q65" s="30">
        <f>IFERROR(P65/O65-1,"n/a")</f>
        <v>-0.12555294921117888</v>
      </c>
      <c r="R65" s="30">
        <f>IFERROR(P65/N65-1,"n/a")</f>
        <v>-1.5553375299757928</v>
      </c>
      <c r="S65" s="8"/>
      <c r="T65" s="52">
        <f t="shared" ref="T65:V65" si="102">+SUM(T56:T64)</f>
        <v>11886.400260864299</v>
      </c>
      <c r="U65" s="52">
        <f t="shared" si="102"/>
        <v>-7548.729400159109</v>
      </c>
      <c r="V65" s="52">
        <f t="shared" si="102"/>
        <v>-6600.9641611719999</v>
      </c>
      <c r="W65" s="30">
        <f>IFERROR(V65/U65-1,"n/a")</f>
        <v>-0.12555294921117888</v>
      </c>
      <c r="X65" s="30">
        <f>IFERROR(V65/T65-1,"n/a")</f>
        <v>-1.5553375299757928</v>
      </c>
    </row>
    <row r="66" spans="2:24" x14ac:dyDescent="0.2">
      <c r="C66" s="8"/>
      <c r="D66" s="51"/>
      <c r="E66" s="51"/>
      <c r="F66" s="51"/>
      <c r="G66" s="51"/>
      <c r="H66" s="51"/>
      <c r="I66" s="51"/>
      <c r="J66" s="51"/>
      <c r="K66" s="51"/>
      <c r="L66" s="51"/>
      <c r="M66" s="64"/>
      <c r="N66" s="51"/>
      <c r="O66" s="51"/>
      <c r="P66" s="51"/>
      <c r="S66" s="8"/>
      <c r="T66" s="51"/>
      <c r="U66" s="51"/>
      <c r="V66" s="51"/>
    </row>
    <row r="67" spans="2:24" x14ac:dyDescent="0.2">
      <c r="B67" s="33" t="s">
        <v>1446</v>
      </c>
      <c r="C67" s="8"/>
      <c r="D67" s="51">
        <f>+'PL-tc'!D5</f>
        <v>9025</v>
      </c>
      <c r="E67" s="51">
        <f>+'PL-tc'!E5</f>
        <v>9295.75</v>
      </c>
      <c r="F67" s="51">
        <f>+'PL-tc'!F5</f>
        <v>9593.2139999999999</v>
      </c>
      <c r="G67" s="51">
        <f>+'PL-tc'!G5</f>
        <v>9948.162918</v>
      </c>
      <c r="H67" s="51">
        <f>+'PL-tc'!H5</f>
        <v>10395.830249309998</v>
      </c>
      <c r="I67" s="51">
        <f>+'PL-tc'!I5</f>
        <v>10759.68430803585</v>
      </c>
      <c r="J67" s="51">
        <f>+'PL-tc'!J5</f>
        <v>11028.93631149298</v>
      </c>
      <c r="K67" s="51">
        <f>+'PL-tc'!K5</f>
        <v>11470.0937639527</v>
      </c>
      <c r="L67" s="51">
        <f>+'PL-tc'!L5</f>
        <v>12043.598452150336</v>
      </c>
      <c r="M67" s="64"/>
      <c r="N67" s="51">
        <f>+'PL-tc'!N5</f>
        <v>10395.830249309998</v>
      </c>
      <c r="O67" s="51">
        <f>+'PL-tc'!O5</f>
        <v>10707.705156789305</v>
      </c>
      <c r="P67" s="51">
        <f>+'PL-tc'!P5</f>
        <v>10759.68430803585</v>
      </c>
      <c r="Q67" s="34">
        <f t="shared" ref="Q67:Q73" si="103">IFERROR(P67/O67-1,"n/a")</f>
        <v>4.8543689320383887E-3</v>
      </c>
      <c r="R67" s="34">
        <f t="shared" ref="R67:R73" si="104">IFERROR(P67/N67-1,"n/a")</f>
        <v>3.5000000000000142E-2</v>
      </c>
      <c r="S67" s="8"/>
      <c r="T67" s="51">
        <f>+'PL-tc'!T5</f>
        <v>10395.830249309998</v>
      </c>
      <c r="U67" s="51">
        <f>+'PL-tc'!U5</f>
        <v>10707.705156789305</v>
      </c>
      <c r="V67" s="51">
        <f>+'PL-tc'!V5</f>
        <v>10759.68430803585</v>
      </c>
      <c r="W67" s="34">
        <f t="shared" ref="W67:W73" si="105">IFERROR(V67/U67-1,"n/a")</f>
        <v>4.8543689320383887E-3</v>
      </c>
      <c r="X67" s="34">
        <f t="shared" ref="X67:X73" si="106">IFERROR(V67/T67-1,"n/a")</f>
        <v>3.5000000000000142E-2</v>
      </c>
    </row>
    <row r="68" spans="2:24" x14ac:dyDescent="0.2">
      <c r="B68" s="33" t="s">
        <v>1882</v>
      </c>
      <c r="C68" s="8"/>
      <c r="D68" s="51">
        <f>+Balance!D368</f>
        <v>0</v>
      </c>
      <c r="E68" s="51">
        <f>+Balance!E368</f>
        <v>0</v>
      </c>
      <c r="F68" s="51">
        <f>+Balance!F368</f>
        <v>0</v>
      </c>
      <c r="G68" s="51">
        <f>+Balance!G368</f>
        <v>0</v>
      </c>
      <c r="H68" s="51">
        <f>+Balance!H368</f>
        <v>0</v>
      </c>
      <c r="I68" s="51">
        <f>+Balance!I368</f>
        <v>0</v>
      </c>
      <c r="J68" s="51">
        <f>+Balance!J368</f>
        <v>0</v>
      </c>
      <c r="K68" s="51">
        <f>+Balance!K368</f>
        <v>0</v>
      </c>
      <c r="L68" s="51">
        <f>+Balance!L368</f>
        <v>0</v>
      </c>
      <c r="M68" s="64"/>
      <c r="N68" s="51">
        <f>+Balance!N368</f>
        <v>0</v>
      </c>
      <c r="O68" s="51">
        <f>+Balance!O368</f>
        <v>0</v>
      </c>
      <c r="P68" s="51">
        <f>+Balance!P368</f>
        <v>0</v>
      </c>
      <c r="Q68" s="34" t="str">
        <f t="shared" si="103"/>
        <v>n/a</v>
      </c>
      <c r="R68" s="34" t="str">
        <f t="shared" si="104"/>
        <v>n/a</v>
      </c>
      <c r="S68" s="8"/>
      <c r="T68" s="51">
        <f>+Balance!T368</f>
        <v>0</v>
      </c>
      <c r="U68" s="51">
        <f>+Balance!U368</f>
        <v>0</v>
      </c>
      <c r="V68" s="51">
        <f>+Balance!V368</f>
        <v>0</v>
      </c>
      <c r="W68" s="34" t="str">
        <f t="shared" si="105"/>
        <v>n/a</v>
      </c>
      <c r="X68" s="34" t="str">
        <f t="shared" si="106"/>
        <v>n/a</v>
      </c>
    </row>
    <row r="69" spans="2:24" x14ac:dyDescent="0.2">
      <c r="B69" s="33" t="s">
        <v>1506</v>
      </c>
      <c r="C69" s="8"/>
      <c r="D69" s="51">
        <f>+'PL-tc'!D126</f>
        <v>5</v>
      </c>
      <c r="E69" s="51">
        <f>+'PL-tc'!E126</f>
        <v>5</v>
      </c>
      <c r="F69" s="51">
        <f>+'PL-tc'!F126</f>
        <v>5</v>
      </c>
      <c r="G69" s="51">
        <f>+'PL-tc'!G126</f>
        <v>5</v>
      </c>
      <c r="H69" s="51">
        <f>+'PL-tc'!H126</f>
        <v>5</v>
      </c>
      <c r="I69" s="51">
        <f>+'PL-tc'!I126</f>
        <v>0</v>
      </c>
      <c r="J69" s="51">
        <f>+'PL-tc'!J126</f>
        <v>5.3045000000000009</v>
      </c>
      <c r="K69" s="51">
        <f>+'PL-tc'!K126</f>
        <v>5.5166800000000009</v>
      </c>
      <c r="L69" s="51">
        <f>+'PL-tc'!L126</f>
        <v>5.7925140000000015</v>
      </c>
      <c r="M69" s="64"/>
      <c r="N69" s="51">
        <f>+'PL-tc'!N126</f>
        <v>5</v>
      </c>
      <c r="O69" s="51">
        <f>+'PL-tc'!O126</f>
        <v>5.15</v>
      </c>
      <c r="P69" s="51">
        <f>+'PL-tc'!P126</f>
        <v>0</v>
      </c>
      <c r="Q69" s="34">
        <f t="shared" si="103"/>
        <v>-1</v>
      </c>
      <c r="R69" s="34">
        <f t="shared" si="104"/>
        <v>-1</v>
      </c>
      <c r="S69" s="8"/>
      <c r="T69" s="51">
        <f>+'PL-tc'!T126</f>
        <v>5</v>
      </c>
      <c r="U69" s="51">
        <f>+'PL-tc'!U126</f>
        <v>5.15</v>
      </c>
      <c r="V69" s="51">
        <f>+'PL-tc'!V126</f>
        <v>0</v>
      </c>
      <c r="W69" s="34">
        <f t="shared" si="105"/>
        <v>-1</v>
      </c>
      <c r="X69" s="34">
        <f t="shared" si="106"/>
        <v>-1</v>
      </c>
    </row>
    <row r="70" spans="2:24" x14ac:dyDescent="0.2">
      <c r="B70" s="33" t="s">
        <v>1883</v>
      </c>
      <c r="C70" s="8"/>
      <c r="D70" s="51">
        <f>+'PL-tc'!D675</f>
        <v>1.425</v>
      </c>
      <c r="E70" s="51">
        <f>+'PL-tc'!E675</f>
        <v>1.4677500000000001</v>
      </c>
      <c r="F70" s="51">
        <f>+'PL-tc'!F675</f>
        <v>1.5147180000000002</v>
      </c>
      <c r="G70" s="51">
        <f>+'PL-tc'!G675</f>
        <v>1.570762566</v>
      </c>
      <c r="H70" s="51">
        <f>+'PL-tc'!H675</f>
        <v>1.6414468814700005</v>
      </c>
      <c r="I70" s="51">
        <f>+'PL-tc'!I675</f>
        <v>0</v>
      </c>
      <c r="J70" s="51">
        <f>+'PL-tc'!J675</f>
        <v>1.7414109965515234</v>
      </c>
      <c r="K70" s="51">
        <f>+'PL-tc'!K675</f>
        <v>1.8110674364135844</v>
      </c>
      <c r="L70" s="51">
        <f>+'PL-tc'!L675</f>
        <v>1.9016208082342636</v>
      </c>
      <c r="M70" s="64"/>
      <c r="N70" s="51">
        <f>+'PL-tc'!N675</f>
        <v>1.6414468814700005</v>
      </c>
      <c r="O70" s="51">
        <f>+'PL-tc'!O675</f>
        <v>1.6906902879141006</v>
      </c>
      <c r="P70" s="51">
        <f>+'PL-tc'!P675</f>
        <v>0</v>
      </c>
      <c r="Q70" s="34">
        <f t="shared" si="103"/>
        <v>-1</v>
      </c>
      <c r="R70" s="34">
        <f t="shared" si="104"/>
        <v>-1</v>
      </c>
      <c r="S70" s="8"/>
      <c r="T70" s="51">
        <f>+'PL-tc'!T675</f>
        <v>1.6414468814700005</v>
      </c>
      <c r="U70" s="51">
        <f>+'PL-tc'!U675</f>
        <v>1.6906902879141006</v>
      </c>
      <c r="V70" s="51">
        <f>+'PL-tc'!V675</f>
        <v>0</v>
      </c>
      <c r="W70" s="34">
        <f t="shared" si="105"/>
        <v>-1</v>
      </c>
      <c r="X70" s="34">
        <f t="shared" si="106"/>
        <v>-1</v>
      </c>
    </row>
    <row r="71" spans="2:24" x14ac:dyDescent="0.2">
      <c r="B71" s="33" t="s">
        <v>71</v>
      </c>
      <c r="C71" s="8"/>
      <c r="D71" s="51"/>
      <c r="E71" s="51">
        <f>IF(Balance!E276-Balance!D276&gt;0,Balance!E276-Balance!D276,0)</f>
        <v>0</v>
      </c>
      <c r="F71" s="51">
        <f>IF(Balance!F276-Balance!E276&gt;0,Balance!F276-Balance!E276,0)</f>
        <v>0</v>
      </c>
      <c r="G71" s="51">
        <f>IF(Balance!G276-Balance!F276&gt;0,Balance!G276-Balance!F276,0)</f>
        <v>0</v>
      </c>
      <c r="H71" s="51">
        <f>IF(Balance!H276-Balance!G276&gt;0,Balance!H276-Balance!G276,0)</f>
        <v>0</v>
      </c>
      <c r="I71" s="51">
        <f>IF(Balance!I276-Balance!H276&gt;0,Balance!I276-Balance!H276,0)</f>
        <v>0</v>
      </c>
      <c r="J71" s="51">
        <f>IF(Balance!J276-Balance!I276&gt;0,Balance!J276-Balance!I276,0)</f>
        <v>0</v>
      </c>
      <c r="K71" s="51">
        <f>IF(Balance!K276-Balance!J276&gt;0,Balance!K276-Balance!J276,0)</f>
        <v>0</v>
      </c>
      <c r="L71" s="51">
        <f>IF(Balance!L276-Balance!K276&gt;0,Balance!L276-Balance!K276,0)</f>
        <v>0</v>
      </c>
      <c r="M71" s="64"/>
      <c r="N71" s="51"/>
      <c r="O71" s="51">
        <f>IF(Balance!O276-Balance!N276&gt;0,Balance!O276-Balance!N276,0)</f>
        <v>0</v>
      </c>
      <c r="P71" s="51">
        <f>IF(Balance!P276-Balance!O276&gt;0,Balance!P276-Balance!O276,0)</f>
        <v>0</v>
      </c>
      <c r="Q71" s="34" t="str">
        <f t="shared" si="103"/>
        <v>n/a</v>
      </c>
      <c r="R71" s="34" t="str">
        <f t="shared" si="104"/>
        <v>n/a</v>
      </c>
      <c r="S71" s="8"/>
      <c r="T71" s="51"/>
      <c r="U71" s="51">
        <f>IF(Balance!U276-Balance!T276&gt;0,Balance!U276-Balance!T276,0)</f>
        <v>0</v>
      </c>
      <c r="V71" s="51">
        <f>IF(Balance!V276-Balance!U276&gt;0,Balance!V276-Balance!U276,0)</f>
        <v>0</v>
      </c>
      <c r="W71" s="34" t="str">
        <f t="shared" si="105"/>
        <v>n/a</v>
      </c>
      <c r="X71" s="34" t="str">
        <f t="shared" si="106"/>
        <v>n/a</v>
      </c>
    </row>
    <row r="72" spans="2:24" x14ac:dyDescent="0.2">
      <c r="B72" s="33" t="s">
        <v>1893</v>
      </c>
      <c r="C72" s="8"/>
      <c r="D72" s="51"/>
      <c r="E72" s="51">
        <f>IF(Balance!E356-Balance!D356&gt;0,Balance!E356-Balance!D356,0)</f>
        <v>150</v>
      </c>
      <c r="F72" s="51">
        <f>IF(Balance!F356-Balance!E356&gt;0,Balance!F356-Balance!E356,0)</f>
        <v>150</v>
      </c>
      <c r="G72" s="51">
        <f>IF(Balance!G356-Balance!F356&gt;0,Balance!G356-Balance!F356,0)</f>
        <v>150</v>
      </c>
      <c r="H72" s="51">
        <f>IF(Balance!H356-Balance!G356&gt;0,Balance!H356-Balance!G356,0)</f>
        <v>150</v>
      </c>
      <c r="I72" s="51">
        <f>IF(Balance!I356-Balance!H356&gt;0,Balance!I356-Balance!H356,0)</f>
        <v>0</v>
      </c>
      <c r="J72" s="51">
        <f>IF(Balance!J356-Balance!I356&gt;0,Balance!J356-Balance!I356,0)</f>
        <v>0</v>
      </c>
      <c r="K72" s="51">
        <f>IF(Balance!K356-Balance!J356&gt;0,Balance!K356-Balance!J356,0)</f>
        <v>0</v>
      </c>
      <c r="L72" s="51">
        <f>IF(Balance!L356-Balance!K356&gt;0,Balance!L356-Balance!K356,0)</f>
        <v>0</v>
      </c>
      <c r="M72" s="64"/>
      <c r="N72" s="51"/>
      <c r="O72" s="51">
        <f>IF(Balance!O356-Balance!N356&gt;0,Balance!O356-Balance!N356,0)</f>
        <v>0</v>
      </c>
      <c r="P72" s="51">
        <f>IF(Balance!P356-Balance!O356&gt;0,Balance!P356-Balance!O356,0)</f>
        <v>0</v>
      </c>
      <c r="Q72" s="34" t="str">
        <f t="shared" si="103"/>
        <v>n/a</v>
      </c>
      <c r="R72" s="34" t="str">
        <f t="shared" si="104"/>
        <v>n/a</v>
      </c>
      <c r="S72" s="8"/>
      <c r="T72" s="51"/>
      <c r="U72" s="51">
        <f>IF(Balance!U356-Balance!T356&gt;0,Balance!U356-Balance!T356,0)</f>
        <v>0</v>
      </c>
      <c r="V72" s="51">
        <f>IF(Balance!V356-Balance!U356&gt;0,Balance!V356-Balance!U356,0)</f>
        <v>0</v>
      </c>
      <c r="W72" s="34" t="str">
        <f t="shared" si="105"/>
        <v>n/a</v>
      </c>
      <c r="X72" s="34" t="str">
        <f t="shared" si="106"/>
        <v>n/a</v>
      </c>
    </row>
    <row r="73" spans="2:24" x14ac:dyDescent="0.2">
      <c r="B73" s="33" t="s">
        <v>1885</v>
      </c>
      <c r="C73" s="8"/>
      <c r="D73" s="51"/>
      <c r="E73" s="51">
        <f>+IF(E88-D88&lt;0,E88-D88,0)</f>
        <v>0</v>
      </c>
      <c r="F73" s="51">
        <f t="shared" ref="F73:L73" si="107">+IF(F88-E88&lt;0,F88-E88,0)</f>
        <v>0</v>
      </c>
      <c r="G73" s="51">
        <f t="shared" si="107"/>
        <v>0</v>
      </c>
      <c r="H73" s="51">
        <f t="shared" si="107"/>
        <v>0</v>
      </c>
      <c r="I73" s="51">
        <f t="shared" si="107"/>
        <v>-1055.7599999999948</v>
      </c>
      <c r="J73" s="51">
        <f t="shared" si="107"/>
        <v>0</v>
      </c>
      <c r="K73" s="51">
        <f t="shared" si="107"/>
        <v>0</v>
      </c>
      <c r="L73" s="51">
        <f t="shared" si="107"/>
        <v>0</v>
      </c>
      <c r="M73" s="64"/>
      <c r="N73" s="51"/>
      <c r="O73" s="51">
        <f t="shared" ref="O73:P73" si="108">+IF(O88-N88&lt;0,O88-N88,0)</f>
        <v>0</v>
      </c>
      <c r="P73" s="51">
        <f t="shared" si="108"/>
        <v>-1055.7599999999948</v>
      </c>
      <c r="Q73" s="34" t="str">
        <f t="shared" si="103"/>
        <v>n/a</v>
      </c>
      <c r="R73" s="34" t="str">
        <f t="shared" si="104"/>
        <v>n/a</v>
      </c>
      <c r="S73" s="8"/>
      <c r="T73" s="51"/>
      <c r="U73" s="51">
        <f t="shared" ref="U73:V73" si="109">+IF(U88-T88&lt;0,U88-T88,0)</f>
        <v>0</v>
      </c>
      <c r="V73" s="51">
        <f t="shared" si="109"/>
        <v>-1055.7599999999948</v>
      </c>
      <c r="W73" s="34" t="str">
        <f t="shared" si="105"/>
        <v>n/a</v>
      </c>
      <c r="X73" s="34" t="str">
        <f t="shared" si="106"/>
        <v>n/a</v>
      </c>
    </row>
    <row r="74" spans="2:24" x14ac:dyDescent="0.2">
      <c r="C74" s="8"/>
      <c r="D74" s="51"/>
      <c r="E74" s="51"/>
      <c r="F74" s="51"/>
      <c r="G74" s="51"/>
      <c r="H74" s="51"/>
      <c r="I74" s="51"/>
      <c r="J74" s="51"/>
      <c r="K74" s="51"/>
      <c r="L74" s="51"/>
      <c r="M74" s="64"/>
      <c r="N74" s="51"/>
      <c r="O74" s="51"/>
      <c r="P74" s="51"/>
      <c r="S74" s="8"/>
      <c r="T74" s="51"/>
      <c r="U74" s="51"/>
      <c r="V74" s="51"/>
    </row>
    <row r="75" spans="2:24" x14ac:dyDescent="0.2">
      <c r="B75" s="7" t="s">
        <v>74</v>
      </c>
      <c r="C75" s="8"/>
      <c r="D75" s="52"/>
      <c r="E75" s="52">
        <f>+SUM(E67:E74)</f>
        <v>9452.2177499999998</v>
      </c>
      <c r="F75" s="52">
        <f t="shared" ref="F75:L75" si="110">+SUM(F67:F74)</f>
        <v>9749.7287180000003</v>
      </c>
      <c r="G75" s="52">
        <f t="shared" si="110"/>
        <v>10104.733680566</v>
      </c>
      <c r="H75" s="52">
        <f t="shared" si="110"/>
        <v>10552.471696191467</v>
      </c>
      <c r="I75" s="52">
        <f t="shared" si="110"/>
        <v>9703.9243080358556</v>
      </c>
      <c r="J75" s="52">
        <f t="shared" si="110"/>
        <v>11035.982222489532</v>
      </c>
      <c r="K75" s="52">
        <f t="shared" si="110"/>
        <v>11477.421511389115</v>
      </c>
      <c r="L75" s="52">
        <f t="shared" si="110"/>
        <v>12051.292586958571</v>
      </c>
      <c r="M75" s="64"/>
      <c r="N75" s="52">
        <f t="shared" ref="N75:P75" si="111">+SUM(N67:N74)</f>
        <v>10402.471696191467</v>
      </c>
      <c r="O75" s="52">
        <f t="shared" si="111"/>
        <v>10714.545847077219</v>
      </c>
      <c r="P75" s="52">
        <f t="shared" si="111"/>
        <v>9703.9243080358556</v>
      </c>
      <c r="Q75" s="30">
        <f>IFERROR(P75/O75-1,"n/a")</f>
        <v>-9.4322386918251677E-2</v>
      </c>
      <c r="R75" s="30">
        <f>IFERROR(P75/N75-1,"n/a")</f>
        <v>-6.715205852579853E-2</v>
      </c>
      <c r="S75" s="8"/>
      <c r="T75" s="52">
        <f t="shared" ref="T75:V75" si="112">+SUM(T67:T74)</f>
        <v>10402.471696191467</v>
      </c>
      <c r="U75" s="52">
        <f t="shared" si="112"/>
        <v>10714.545847077219</v>
      </c>
      <c r="V75" s="52">
        <f t="shared" si="112"/>
        <v>9703.9243080358556</v>
      </c>
      <c r="W75" s="30">
        <f>IFERROR(V75/U75-1,"n/a")</f>
        <v>-9.4322386918251677E-2</v>
      </c>
      <c r="X75" s="30">
        <f>IFERROR(V75/T75-1,"n/a")</f>
        <v>-6.715205852579853E-2</v>
      </c>
    </row>
    <row r="76" spans="2:24" x14ac:dyDescent="0.2">
      <c r="C76" s="8"/>
      <c r="M76" s="8"/>
      <c r="S76" s="8"/>
    </row>
    <row r="77" spans="2:24" x14ac:dyDescent="0.2">
      <c r="B77" s="33" t="s">
        <v>1922</v>
      </c>
      <c r="C77" s="8"/>
      <c r="E77" s="33" t="b">
        <f>E75=E65</f>
        <v>0</v>
      </c>
      <c r="F77" s="33" t="b">
        <f t="shared" ref="F77:L77" si="113">F75=F65</f>
        <v>0</v>
      </c>
      <c r="G77" s="33" t="b">
        <f t="shared" si="113"/>
        <v>0</v>
      </c>
      <c r="H77" s="33" t="b">
        <f t="shared" si="113"/>
        <v>0</v>
      </c>
      <c r="I77" s="33" t="b">
        <f t="shared" si="113"/>
        <v>0</v>
      </c>
      <c r="J77" s="33" t="b">
        <f t="shared" si="113"/>
        <v>0</v>
      </c>
      <c r="K77" s="33" t="b">
        <f t="shared" si="113"/>
        <v>0</v>
      </c>
      <c r="L77" s="33" t="b">
        <f t="shared" si="113"/>
        <v>0</v>
      </c>
      <c r="M77" s="8"/>
      <c r="N77" s="33" t="b">
        <f t="shared" ref="N77:P77" si="114">N75=N65</f>
        <v>0</v>
      </c>
      <c r="O77" s="33" t="b">
        <f t="shared" si="114"/>
        <v>0</v>
      </c>
      <c r="P77" s="33" t="b">
        <f t="shared" si="114"/>
        <v>0</v>
      </c>
      <c r="S77" s="8"/>
      <c r="T77" s="33" t="b">
        <f t="shared" ref="T77:V77" si="115">T75=T65</f>
        <v>0</v>
      </c>
      <c r="U77" s="33" t="b">
        <f t="shared" si="115"/>
        <v>0</v>
      </c>
      <c r="V77" s="33" t="b">
        <f t="shared" si="115"/>
        <v>0</v>
      </c>
    </row>
    <row r="78" spans="2:24" x14ac:dyDescent="0.2">
      <c r="C78" s="8"/>
      <c r="M78" s="8"/>
      <c r="S78" s="8"/>
    </row>
    <row r="79" spans="2:24" x14ac:dyDescent="0.2">
      <c r="B79" s="1" t="s">
        <v>1884</v>
      </c>
      <c r="C79" s="8"/>
      <c r="D79" s="3">
        <f>+D2</f>
        <v>2017</v>
      </c>
      <c r="E79" s="3">
        <f t="shared" ref="E79" si="116">D79+1</f>
        <v>2018</v>
      </c>
      <c r="F79" s="3">
        <f t="shared" ref="F79" si="117">E79+1</f>
        <v>2019</v>
      </c>
      <c r="G79" s="3">
        <f t="shared" ref="G79" si="118">F79+1</f>
        <v>2020</v>
      </c>
      <c r="H79" s="3">
        <f t="shared" ref="H79" si="119">G79+1</f>
        <v>2021</v>
      </c>
      <c r="I79" s="3">
        <f>H79+1</f>
        <v>2022</v>
      </c>
      <c r="J79" s="3">
        <f>I79+1</f>
        <v>2023</v>
      </c>
      <c r="K79" s="3">
        <f t="shared" ref="K79" si="120">J79+1</f>
        <v>2024</v>
      </c>
      <c r="L79" s="3">
        <f>K79+1</f>
        <v>2025</v>
      </c>
      <c r="M79" s="8"/>
      <c r="N79" s="3">
        <f>+H79</f>
        <v>2021</v>
      </c>
      <c r="O79" s="3">
        <f>+I79</f>
        <v>2022</v>
      </c>
      <c r="P79" s="3">
        <f>H79+1</f>
        <v>2022</v>
      </c>
      <c r="Q79" s="3" t="s">
        <v>54</v>
      </c>
      <c r="R79" s="3" t="s">
        <v>55</v>
      </c>
      <c r="S79" s="8"/>
      <c r="T79" s="3">
        <f>+H79</f>
        <v>2021</v>
      </c>
      <c r="U79" s="3">
        <f>+I79</f>
        <v>2022</v>
      </c>
      <c r="V79" s="3">
        <f>+U79</f>
        <v>2022</v>
      </c>
      <c r="W79" s="3" t="s">
        <v>54</v>
      </c>
      <c r="X79" s="3" t="s">
        <v>55</v>
      </c>
    </row>
    <row r="80" spans="2:24" x14ac:dyDescent="0.2">
      <c r="B80" s="1" t="s">
        <v>5</v>
      </c>
      <c r="C80" s="8"/>
      <c r="D80" s="2" t="str">
        <f>+dict!$C$1662</f>
        <v>VJ</v>
      </c>
      <c r="E80" s="2" t="str">
        <f>+dict!$C$1662</f>
        <v>VJ</v>
      </c>
      <c r="F80" s="2" t="s">
        <v>60</v>
      </c>
      <c r="G80" s="2" t="s">
        <v>60</v>
      </c>
      <c r="H80" s="2" t="s">
        <v>60</v>
      </c>
      <c r="I80" s="2" t="s">
        <v>2</v>
      </c>
      <c r="J80" s="2" t="s">
        <v>0</v>
      </c>
      <c r="K80" s="2" t="s">
        <v>0</v>
      </c>
      <c r="L80" s="2" t="s">
        <v>0</v>
      </c>
      <c r="M80" s="8"/>
      <c r="N80" s="2" t="s">
        <v>67</v>
      </c>
      <c r="O80" s="2" t="s">
        <v>66</v>
      </c>
      <c r="P80" s="2" t="s">
        <v>1</v>
      </c>
      <c r="Q80" s="2" t="s">
        <v>52</v>
      </c>
      <c r="R80" s="2" t="s">
        <v>52</v>
      </c>
      <c r="S80" s="8"/>
      <c r="T80" s="2" t="s">
        <v>60</v>
      </c>
      <c r="U80" s="2" t="s">
        <v>0</v>
      </c>
      <c r="V80" s="2" t="s">
        <v>2</v>
      </c>
      <c r="W80" s="2" t="s">
        <v>52</v>
      </c>
      <c r="X80" s="2" t="s">
        <v>52</v>
      </c>
    </row>
    <row r="81" spans="2:24" x14ac:dyDescent="0.2">
      <c r="C81" s="8"/>
      <c r="M81" s="8"/>
      <c r="S81" s="8"/>
    </row>
    <row r="82" spans="2:24" x14ac:dyDescent="0.2">
      <c r="B82" s="7" t="s">
        <v>1898</v>
      </c>
      <c r="C82" s="8"/>
      <c r="D82" s="52">
        <f>+Balance!D108</f>
        <v>4396.7571473078115</v>
      </c>
      <c r="E82" s="52">
        <f>+Balance!E108</f>
        <v>7541.6321593639877</v>
      </c>
      <c r="F82" s="52">
        <f>+Balance!F108</f>
        <v>10995.376707919297</v>
      </c>
      <c r="G82" s="52">
        <f>+Balance!G108</f>
        <v>14817.10008090219</v>
      </c>
      <c r="H82" s="52">
        <f>+Balance!H108</f>
        <v>19102.140665828683</v>
      </c>
      <c r="I82" s="52">
        <f>+Balance!I108</f>
        <v>18046.380665828689</v>
      </c>
      <c r="J82" s="52">
        <f>+Balance!J108</f>
        <v>19102.140665828683</v>
      </c>
      <c r="K82" s="52">
        <f>+Balance!K108</f>
        <v>19102.140665828683</v>
      </c>
      <c r="L82" s="52">
        <f>+Balance!L108</f>
        <v>19102.140665828683</v>
      </c>
      <c r="M82" s="64"/>
      <c r="N82" s="52">
        <f>+Balance!N108</f>
        <v>19102.140665828683</v>
      </c>
      <c r="O82" s="52">
        <f>+Balance!O108</f>
        <v>19102.140665828683</v>
      </c>
      <c r="P82" s="52">
        <f>+Balance!P108</f>
        <v>18046.380665828689</v>
      </c>
      <c r="Q82" s="30">
        <f>IFERROR(P82/O82-1,"n/a")</f>
        <v>-5.5269198278317333E-2</v>
      </c>
      <c r="R82" s="30">
        <f>IFERROR(P82/N82-1,"n/a")</f>
        <v>-5.5269198278317333E-2</v>
      </c>
      <c r="S82" s="8"/>
      <c r="T82" s="52">
        <f>+Balance!T108</f>
        <v>19102.140665828683</v>
      </c>
      <c r="U82" s="52">
        <f>+Balance!U108</f>
        <v>19102.140665828683</v>
      </c>
      <c r="V82" s="52">
        <f>+Balance!V108</f>
        <v>18046.380665828689</v>
      </c>
      <c r="W82" s="30">
        <f>IFERROR(V82/U82-1,"n/a")</f>
        <v>-5.5269198278317333E-2</v>
      </c>
      <c r="X82" s="30">
        <f>IFERROR(V82/T82-1,"n/a")</f>
        <v>-5.5269198278317333E-2</v>
      </c>
    </row>
    <row r="83" spans="2:24" x14ac:dyDescent="0.2">
      <c r="C83" s="8"/>
      <c r="D83" s="51"/>
      <c r="E83" s="51"/>
      <c r="F83" s="51"/>
      <c r="G83" s="51"/>
      <c r="H83" s="51"/>
      <c r="I83" s="51"/>
      <c r="J83" s="51"/>
      <c r="K83" s="51"/>
      <c r="L83" s="51"/>
      <c r="M83" s="64"/>
      <c r="N83" s="51"/>
      <c r="O83" s="51"/>
      <c r="P83" s="51"/>
      <c r="S83" s="8"/>
      <c r="T83" s="51"/>
      <c r="U83" s="51"/>
      <c r="V83" s="51"/>
    </row>
    <row r="84" spans="2:24" x14ac:dyDescent="0.2">
      <c r="B84" s="58" t="s">
        <v>1932</v>
      </c>
      <c r="C84" s="8"/>
      <c r="D84" s="51">
        <f>-Balance!D379</f>
        <v>128.21719439114622</v>
      </c>
      <c r="E84" s="51">
        <f>-Balance!E379</f>
        <v>348.75853244315681</v>
      </c>
      <c r="F84" s="51">
        <f>-Balance!F379</f>
        <v>569.96670542616494</v>
      </c>
      <c r="G84" s="51">
        <f>-Balance!G379</f>
        <v>791.97057919058625</v>
      </c>
      <c r="H84" s="51">
        <f>-Balance!H379</f>
        <v>1014.978003683781</v>
      </c>
      <c r="I84" s="51">
        <f>-Balance!I379</f>
        <v>1014.978003683781</v>
      </c>
      <c r="J84" s="51">
        <f>-Balance!J379</f>
        <v>1014.978003683781</v>
      </c>
      <c r="K84" s="51">
        <f>-Balance!K379</f>
        <v>1014.978003683781</v>
      </c>
      <c r="L84" s="51">
        <f>-Balance!L379</f>
        <v>1014.978003683781</v>
      </c>
      <c r="M84" s="64"/>
      <c r="N84" s="51">
        <f>-Balance!N379</f>
        <v>1014.978003683781</v>
      </c>
      <c r="O84" s="51">
        <f>-Balance!O379</f>
        <v>1014.978003683781</v>
      </c>
      <c r="P84" s="51">
        <f>-Balance!P379</f>
        <v>1014.978003683781</v>
      </c>
      <c r="Q84" s="34">
        <f t="shared" ref="Q84:Q86" si="121">IFERROR(P84/O84-1,"n/a")</f>
        <v>0</v>
      </c>
      <c r="R84" s="34">
        <f t="shared" ref="R84:R86" si="122">IFERROR(P84/N84-1,"n/a")</f>
        <v>0</v>
      </c>
      <c r="S84" s="8"/>
      <c r="T84" s="51">
        <f>-Balance!T379</f>
        <v>1014.978003683781</v>
      </c>
      <c r="U84" s="51">
        <f>-Balance!U379</f>
        <v>1014.978003683781</v>
      </c>
      <c r="V84" s="51">
        <f>-Balance!V379</f>
        <v>1014.978003683781</v>
      </c>
      <c r="W84" s="34">
        <f t="shared" ref="W84:W86" si="123">IFERROR(V84/U84-1,"n/a")</f>
        <v>0</v>
      </c>
      <c r="X84" s="34">
        <f t="shared" ref="X84:X86" si="124">IFERROR(V84/T84-1,"n/a")</f>
        <v>0</v>
      </c>
    </row>
    <row r="85" spans="2:24" x14ac:dyDescent="0.2">
      <c r="B85" s="58" t="s">
        <v>1899</v>
      </c>
      <c r="C85" s="8"/>
      <c r="D85" s="51">
        <f>-Balance!D368</f>
        <v>0</v>
      </c>
      <c r="E85" s="51">
        <f>-Balance!E368</f>
        <v>0</v>
      </c>
      <c r="F85" s="51">
        <f>-Balance!F368</f>
        <v>0</v>
      </c>
      <c r="G85" s="51">
        <f>-Balance!G368</f>
        <v>0</v>
      </c>
      <c r="H85" s="51">
        <f>-Balance!H368</f>
        <v>0</v>
      </c>
      <c r="I85" s="51">
        <f>-Balance!I368</f>
        <v>0</v>
      </c>
      <c r="J85" s="51">
        <f>-Balance!J368</f>
        <v>0</v>
      </c>
      <c r="K85" s="51">
        <f>-Balance!K368</f>
        <v>0</v>
      </c>
      <c r="L85" s="51">
        <f>-Balance!L368</f>
        <v>0</v>
      </c>
      <c r="M85" s="64"/>
      <c r="N85" s="51">
        <f>-Balance!N368</f>
        <v>0</v>
      </c>
      <c r="O85" s="51">
        <f>-Balance!O368</f>
        <v>0</v>
      </c>
      <c r="P85" s="51">
        <f>-Balance!P368</f>
        <v>0</v>
      </c>
      <c r="Q85" s="34" t="str">
        <f t="shared" si="121"/>
        <v>n/a</v>
      </c>
      <c r="R85" s="34" t="str">
        <f t="shared" si="122"/>
        <v>n/a</v>
      </c>
      <c r="S85" s="8"/>
      <c r="T85" s="51">
        <f>-Balance!T368</f>
        <v>0</v>
      </c>
      <c r="U85" s="51">
        <f>-Balance!U368</f>
        <v>0</v>
      </c>
      <c r="V85" s="51">
        <f>-Balance!V368</f>
        <v>0</v>
      </c>
      <c r="W85" s="34" t="str">
        <f t="shared" si="123"/>
        <v>n/a</v>
      </c>
      <c r="X85" s="34" t="str">
        <f t="shared" si="124"/>
        <v>n/a</v>
      </c>
    </row>
    <row r="86" spans="2:24" x14ac:dyDescent="0.2">
      <c r="B86" s="58" t="s">
        <v>1900</v>
      </c>
      <c r="C86" s="8"/>
      <c r="D86" s="82">
        <f>-Balance!D317</f>
        <v>68.819999999999993</v>
      </c>
      <c r="E86" s="82">
        <f>-Balance!E317</f>
        <v>137.63999999999999</v>
      </c>
      <c r="F86" s="82">
        <f>-Balance!F317</f>
        <v>206.46</v>
      </c>
      <c r="G86" s="82">
        <f>-Balance!G317</f>
        <v>275.27999999999997</v>
      </c>
      <c r="H86" s="82">
        <f>-Balance!H317</f>
        <v>344.1</v>
      </c>
      <c r="I86" s="82">
        <f>-Balance!I317</f>
        <v>344.1</v>
      </c>
      <c r="J86" s="82">
        <f>-Balance!J317</f>
        <v>344.1</v>
      </c>
      <c r="K86" s="82">
        <f>-Balance!K317</f>
        <v>344.1</v>
      </c>
      <c r="L86" s="82">
        <f>-Balance!L317</f>
        <v>344.1</v>
      </c>
      <c r="M86" s="64"/>
      <c r="N86" s="82">
        <f>-Balance!N317</f>
        <v>344.1</v>
      </c>
      <c r="O86" s="82">
        <f>-Balance!O317</f>
        <v>344.1</v>
      </c>
      <c r="P86" s="82">
        <f>-Balance!P317</f>
        <v>344.1</v>
      </c>
      <c r="Q86" s="34">
        <f t="shared" si="121"/>
        <v>0</v>
      </c>
      <c r="R86" s="34">
        <f t="shared" si="122"/>
        <v>0</v>
      </c>
      <c r="S86" s="8"/>
      <c r="T86" s="82">
        <f>-Balance!T317</f>
        <v>344.1</v>
      </c>
      <c r="U86" s="82">
        <f>-Balance!U317</f>
        <v>344.1</v>
      </c>
      <c r="V86" s="82">
        <f>-Balance!V317</f>
        <v>344.1</v>
      </c>
      <c r="W86" s="34">
        <f t="shared" si="123"/>
        <v>0</v>
      </c>
      <c r="X86" s="34">
        <f t="shared" si="124"/>
        <v>0</v>
      </c>
    </row>
    <row r="87" spans="2:24" x14ac:dyDescent="0.2">
      <c r="C87" s="8"/>
      <c r="D87" s="51"/>
      <c r="E87" s="51"/>
      <c r="F87" s="51"/>
      <c r="G87" s="51"/>
      <c r="H87" s="51"/>
      <c r="I87" s="51"/>
      <c r="J87" s="51"/>
      <c r="K87" s="51"/>
      <c r="L87" s="51"/>
      <c r="M87" s="64"/>
      <c r="N87" s="51"/>
      <c r="O87" s="51"/>
      <c r="P87" s="51"/>
      <c r="S87" s="8"/>
      <c r="T87" s="51"/>
      <c r="U87" s="51"/>
      <c r="V87" s="51"/>
    </row>
    <row r="88" spans="2:24" x14ac:dyDescent="0.2">
      <c r="B88" s="7" t="s">
        <v>1884</v>
      </c>
      <c r="C88" s="8"/>
      <c r="D88" s="52">
        <f>+SUM(D82:D87)</f>
        <v>4593.7943416989574</v>
      </c>
      <c r="E88" s="52">
        <f t="shared" ref="E88:L88" si="125">+SUM(E82:E87)</f>
        <v>8028.0306918071446</v>
      </c>
      <c r="F88" s="52">
        <f t="shared" si="125"/>
        <v>11771.80341334546</v>
      </c>
      <c r="G88" s="52">
        <f t="shared" si="125"/>
        <v>15884.350660092778</v>
      </c>
      <c r="H88" s="52">
        <f t="shared" si="125"/>
        <v>20461.218669512462</v>
      </c>
      <c r="I88" s="52">
        <f t="shared" si="125"/>
        <v>19405.458669512467</v>
      </c>
      <c r="J88" s="52">
        <f t="shared" si="125"/>
        <v>20461.218669512462</v>
      </c>
      <c r="K88" s="52">
        <f t="shared" si="125"/>
        <v>20461.218669512462</v>
      </c>
      <c r="L88" s="52">
        <f t="shared" si="125"/>
        <v>20461.218669512462</v>
      </c>
      <c r="M88" s="64"/>
      <c r="N88" s="52">
        <f t="shared" ref="N88:P88" si="126">+SUM(N82:N87)</f>
        <v>20461.218669512462</v>
      </c>
      <c r="O88" s="52">
        <f t="shared" si="126"/>
        <v>20461.218669512462</v>
      </c>
      <c r="P88" s="52">
        <f t="shared" si="126"/>
        <v>19405.458669512467</v>
      </c>
      <c r="Q88" s="30">
        <f>IFERROR(P88/O88-1,"n/a")</f>
        <v>-5.1598099656355978E-2</v>
      </c>
      <c r="R88" s="30">
        <f>IFERROR(P88/N88-1,"n/a")</f>
        <v>-5.1598099656355978E-2</v>
      </c>
      <c r="S88" s="8"/>
      <c r="T88" s="52">
        <f t="shared" ref="T88:V88" si="127">+SUM(T82:T87)</f>
        <v>20461.218669512462</v>
      </c>
      <c r="U88" s="52">
        <f t="shared" si="127"/>
        <v>20461.218669512462</v>
      </c>
      <c r="V88" s="52">
        <f t="shared" si="127"/>
        <v>19405.458669512467</v>
      </c>
      <c r="W88" s="30">
        <f>IFERROR(V88/U88-1,"n/a")</f>
        <v>-5.1598099656355978E-2</v>
      </c>
      <c r="X88" s="30">
        <f>IFERROR(V88/T88-1,"n/a")</f>
        <v>-5.1598099656355978E-2</v>
      </c>
    </row>
    <row r="89" spans="2:24" x14ac:dyDescent="0.2">
      <c r="C89" s="8"/>
      <c r="D89" s="81"/>
      <c r="E89" s="81"/>
      <c r="F89" s="81"/>
      <c r="G89" s="81"/>
      <c r="H89" s="81"/>
      <c r="I89" s="81"/>
      <c r="J89" s="81"/>
      <c r="K89" s="81"/>
      <c r="L89" s="81"/>
      <c r="M89" s="8"/>
      <c r="S89" s="8"/>
    </row>
    <row r="90" spans="2:24" x14ac:dyDescent="0.2">
      <c r="B90" s="58" t="s">
        <v>1901</v>
      </c>
      <c r="C90" s="8"/>
      <c r="D90" s="51">
        <f>-Balance!D238</f>
        <v>-3331.3516664744775</v>
      </c>
      <c r="E90" s="51">
        <f>-Balance!E238</f>
        <v>-5514.3363382723201</v>
      </c>
      <c r="F90" s="51">
        <f>-Balance!F238</f>
        <v>-7982.5858476810281</v>
      </c>
      <c r="G90" s="51">
        <f>-Balance!G238</f>
        <v>-10790.647874568896</v>
      </c>
      <c r="H90" s="51">
        <f>-Balance!H238</f>
        <v>-14026.503310326092</v>
      </c>
      <c r="I90" s="51">
        <f>-Balance!I238</f>
        <v>-12970.743310326097</v>
      </c>
      <c r="J90" s="51">
        <f>-Balance!J238</f>
        <v>-14026.503310326092</v>
      </c>
      <c r="K90" s="51">
        <f>-Balance!K238</f>
        <v>-14026.503310326092</v>
      </c>
      <c r="L90" s="51">
        <f>-Balance!L238</f>
        <v>-14026.503310326092</v>
      </c>
      <c r="M90" s="60"/>
      <c r="N90" s="51">
        <f>-Balance!N238</f>
        <v>-14026.503310326092</v>
      </c>
      <c r="O90" s="51">
        <f>-Balance!O238</f>
        <v>-14026.503310326092</v>
      </c>
      <c r="P90" s="51">
        <f>-Balance!P238</f>
        <v>-12970.743310326097</v>
      </c>
      <c r="Q90" s="34">
        <f t="shared" ref="Q90" si="128">IFERROR(P90/O90-1,"n/a")</f>
        <v>-7.526893742810159E-2</v>
      </c>
      <c r="R90" s="34">
        <f t="shared" ref="R90" si="129">IFERROR(P90/N90-1,"n/a")</f>
        <v>-7.526893742810159E-2</v>
      </c>
      <c r="S90" s="8"/>
      <c r="T90" s="51">
        <f>-Balance!T238</f>
        <v>-14026.503310326092</v>
      </c>
      <c r="U90" s="51">
        <f>-Balance!U238</f>
        <v>-14026.503310326092</v>
      </c>
      <c r="V90" s="51">
        <f>-Balance!V238</f>
        <v>-12970.743310326097</v>
      </c>
      <c r="W90" s="34">
        <f t="shared" ref="W90" si="130">IFERROR(V90/U90-1,"n/a")</f>
        <v>-7.526893742810159E-2</v>
      </c>
      <c r="X90" s="34">
        <f t="shared" ref="X90" si="131">IFERROR(V90/T90-1,"n/a")</f>
        <v>-7.526893742810159E-2</v>
      </c>
    </row>
    <row r="91" spans="2:24" x14ac:dyDescent="0.2">
      <c r="C91" s="8"/>
      <c r="D91" s="51"/>
      <c r="E91" s="51"/>
      <c r="F91" s="51"/>
      <c r="G91" s="51"/>
      <c r="H91" s="51"/>
      <c r="I91" s="51"/>
      <c r="J91" s="51"/>
      <c r="K91" s="51"/>
      <c r="L91" s="51"/>
      <c r="M91" s="60"/>
      <c r="N91" s="51"/>
      <c r="O91" s="51"/>
      <c r="P91" s="51"/>
      <c r="S91" s="8"/>
      <c r="T91" s="51"/>
      <c r="U91" s="51"/>
      <c r="V91" s="51"/>
    </row>
    <row r="92" spans="2:24" x14ac:dyDescent="0.2">
      <c r="B92" s="7" t="s">
        <v>1892</v>
      </c>
      <c r="C92" s="8"/>
      <c r="D92" s="52">
        <f t="shared" ref="D92:L92" si="132">+D88+D90</f>
        <v>1262.4426752244799</v>
      </c>
      <c r="E92" s="52">
        <f t="shared" si="132"/>
        <v>2513.6943535348246</v>
      </c>
      <c r="F92" s="52">
        <f t="shared" si="132"/>
        <v>3789.2175656644322</v>
      </c>
      <c r="G92" s="52">
        <f t="shared" si="132"/>
        <v>5093.7027855238812</v>
      </c>
      <c r="H92" s="52">
        <f t="shared" si="132"/>
        <v>6434.7153591863698</v>
      </c>
      <c r="I92" s="52">
        <f t="shared" si="132"/>
        <v>6434.7153591863698</v>
      </c>
      <c r="J92" s="52">
        <f t="shared" si="132"/>
        <v>6434.7153591863698</v>
      </c>
      <c r="K92" s="52">
        <f t="shared" si="132"/>
        <v>6434.7153591863698</v>
      </c>
      <c r="L92" s="52">
        <f t="shared" si="132"/>
        <v>6434.7153591863698</v>
      </c>
      <c r="M92" s="60"/>
      <c r="N92" s="52">
        <f>+N88+N90</f>
        <v>6434.7153591863698</v>
      </c>
      <c r="O92" s="52">
        <f>+O88+O90</f>
        <v>6434.7153591863698</v>
      </c>
      <c r="P92" s="52">
        <f>+P88+P90</f>
        <v>6434.7153591863698</v>
      </c>
      <c r="Q92" s="30">
        <f>IFERROR(P92/O92-1,"n/a")</f>
        <v>0</v>
      </c>
      <c r="R92" s="30">
        <f>IFERROR(P92/N92-1,"n/a")</f>
        <v>0</v>
      </c>
      <c r="S92" s="8"/>
      <c r="T92" s="52">
        <f>+T88+T90</f>
        <v>6434.7153591863698</v>
      </c>
      <c r="U92" s="52">
        <f>+U88+U90</f>
        <v>6434.7153591863698</v>
      </c>
      <c r="V92" s="52">
        <f>+V88+V90</f>
        <v>6434.7153591863698</v>
      </c>
      <c r="W92" s="30">
        <f>IFERROR(V92/U92-1,"n/a")</f>
        <v>0</v>
      </c>
      <c r="X92" s="30">
        <f>IFERROR(V92/T92-1,"n/a")</f>
        <v>0</v>
      </c>
    </row>
    <row r="93" spans="2:24" x14ac:dyDescent="0.2">
      <c r="C93" s="8"/>
      <c r="M93" s="8"/>
      <c r="S93" s="8"/>
    </row>
    <row r="94" spans="2:24" x14ac:dyDescent="0.2">
      <c r="C94" s="8"/>
      <c r="M94" s="8"/>
      <c r="S94" s="8"/>
    </row>
    <row r="95" spans="2:24" x14ac:dyDescent="0.2">
      <c r="C95" s="8"/>
      <c r="M95" s="8"/>
      <c r="S95" s="8"/>
    </row>
    <row r="96" spans="2:24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11"/>
      <c r="M113" s="11"/>
      <c r="S113" s="11"/>
    </row>
    <row r="114" spans="3:19" x14ac:dyDescent="0.2">
      <c r="C114" s="11"/>
      <c r="M114" s="11"/>
      <c r="S114" s="11"/>
    </row>
    <row r="115" spans="3:19" x14ac:dyDescent="0.2">
      <c r="C115" s="11"/>
      <c r="M115" s="11"/>
      <c r="S115" s="11"/>
    </row>
    <row r="116" spans="3:19" x14ac:dyDescent="0.2">
      <c r="C116" s="11"/>
      <c r="M116" s="11"/>
      <c r="S116" s="11"/>
    </row>
    <row r="117" spans="3:19" x14ac:dyDescent="0.2">
      <c r="C117" s="11"/>
      <c r="M117" s="11"/>
      <c r="S117" s="11"/>
    </row>
    <row r="118" spans="3:19" x14ac:dyDescent="0.2">
      <c r="C118" s="11"/>
      <c r="M118" s="11"/>
      <c r="S118" s="11"/>
    </row>
    <row r="119" spans="3:19" x14ac:dyDescent="0.2">
      <c r="C119" s="11"/>
      <c r="M119" s="11"/>
      <c r="S119" s="11"/>
    </row>
    <row r="120" spans="3:19" x14ac:dyDescent="0.2">
      <c r="C120" s="11"/>
      <c r="M120" s="11"/>
      <c r="S120" s="11"/>
    </row>
    <row r="122" spans="3:19" x14ac:dyDescent="0.2">
      <c r="C122" s="8"/>
      <c r="M122" s="8"/>
      <c r="S122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64" spans="3:19" x14ac:dyDescent="0.2">
      <c r="C364" s="8"/>
      <c r="M364" s="8"/>
      <c r="S364" s="8"/>
    </row>
    <row r="365" spans="3:19" x14ac:dyDescent="0.2">
      <c r="C365" s="11"/>
      <c r="M365" s="11"/>
      <c r="S365" s="11"/>
    </row>
    <row r="367" spans="3:19" x14ac:dyDescent="0.2">
      <c r="C367" s="8"/>
      <c r="M367" s="8"/>
      <c r="S367" s="8"/>
    </row>
    <row r="419" spans="3:19" x14ac:dyDescent="0.2">
      <c r="C419" s="14"/>
      <c r="M419" s="14"/>
      <c r="S419" s="14"/>
    </row>
    <row r="420" spans="3:19" x14ac:dyDescent="0.2">
      <c r="C420" s="11"/>
      <c r="M420" s="11"/>
      <c r="S420" s="11"/>
    </row>
    <row r="421" spans="3:19" x14ac:dyDescent="0.2">
      <c r="C421" s="14"/>
      <c r="M421" s="14"/>
      <c r="S421" s="14"/>
    </row>
    <row r="422" spans="3:19" x14ac:dyDescent="0.2">
      <c r="C422" s="8"/>
      <c r="M422" s="8"/>
      <c r="S422" s="8"/>
    </row>
    <row r="631" spans="3:19" x14ac:dyDescent="0.2">
      <c r="C631" s="8"/>
      <c r="M631" s="8"/>
      <c r="S631" s="8"/>
    </row>
    <row r="669" spans="3:19" x14ac:dyDescent="0.2">
      <c r="C669" s="8"/>
      <c r="M669" s="8"/>
      <c r="S669" s="8"/>
    </row>
    <row r="670" spans="3:19" x14ac:dyDescent="0.2">
      <c r="C670" s="11"/>
      <c r="M670" s="11"/>
      <c r="S670" s="11"/>
    </row>
    <row r="671" spans="3:19" x14ac:dyDescent="0.2">
      <c r="C671" s="11"/>
      <c r="M671" s="11"/>
      <c r="S671" s="11"/>
    </row>
    <row r="672" spans="3:19" x14ac:dyDescent="0.2">
      <c r="C672" s="11"/>
      <c r="M672" s="11"/>
      <c r="S672" s="11"/>
    </row>
    <row r="675" spans="3:19" x14ac:dyDescent="0.2">
      <c r="C675" s="8"/>
      <c r="M675" s="8"/>
      <c r="S675" s="8"/>
    </row>
    <row r="677" spans="3:19" x14ac:dyDescent="0.2">
      <c r="C677" s="8"/>
      <c r="M677" s="8"/>
      <c r="S677" s="8"/>
    </row>
    <row r="678" spans="3:19" x14ac:dyDescent="0.2">
      <c r="C678" s="8"/>
      <c r="M678" s="8"/>
      <c r="S678" s="8"/>
    </row>
    <row r="740" spans="3:19" x14ac:dyDescent="0.2">
      <c r="C740" s="8"/>
      <c r="M740" s="8"/>
      <c r="S740" s="8"/>
    </row>
    <row r="773" spans="3:19" x14ac:dyDescent="0.2">
      <c r="C773" s="8"/>
      <c r="M773" s="8"/>
      <c r="S773" s="8"/>
    </row>
  </sheetData>
  <conditionalFormatting sqref="E51:L51 N51:P51 T51:V51">
    <cfRule type="expression" dxfId="5" priority="3">
      <formula>XET$51=FALSE</formula>
    </cfRule>
    <cfRule type="expression" dxfId="4" priority="4">
      <formula>XET$51=TRUE</formula>
    </cfRule>
  </conditionalFormatting>
  <conditionalFormatting sqref="E77:L77 N77:P77 T77:V77">
    <cfRule type="expression" dxfId="3" priority="1">
      <formula>E$51=FALSE</formula>
    </cfRule>
    <cfRule type="expression" dxfId="2" priority="2">
      <formula>E$51=TRUE</formula>
    </cfRule>
  </conditionalFormatting>
  <pageMargins left="0.23622047244094491" right="0.23622047244094491" top="0.74803149606299213" bottom="0.74803149606299213" header="0.31496062992125984" footer="0.31496062992125984"/>
  <pageSetup paperSize="9" orientation="portrait" verticalDpi="0" r:id="rId1"/>
  <headerFooter>
    <oddFooter>&amp;R&amp;P</oddFooter>
  </headerFooter>
  <customProperties>
    <customPr name="EpmWorksheetKeyString_GUID" r:id="rId2"/>
  </customPropertie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49885-C147-4519-81FC-E5E55072C6A8}">
  <sheetPr>
    <tabColor rgb="FFFF0000"/>
  </sheetPr>
  <dimension ref="B2:Z128"/>
  <sheetViews>
    <sheetView showGridLines="0" zoomScaleNormal="100" workbookViewId="0">
      <pane xSplit="2" ySplit="3" topLeftCell="C31" activePane="bottomRight" state="frozen"/>
      <selection pane="topRight" activeCell="C1" sqref="C1"/>
      <selection pane="bottomLeft" activeCell="A4" sqref="A4"/>
      <selection pane="bottomRight" activeCell="Q5" sqref="Q5"/>
    </sheetView>
  </sheetViews>
  <sheetFormatPr baseColWidth="10" defaultColWidth="11.42578125" defaultRowHeight="12" x14ac:dyDescent="0.2"/>
  <cols>
    <col min="1" max="1" width="3.42578125" style="33" customWidth="1"/>
    <col min="2" max="2" width="30" style="33" customWidth="1"/>
    <col min="3" max="3" width="1.5703125" style="33" customWidth="1"/>
    <col min="4" max="12" width="9.7109375" style="51" customWidth="1"/>
    <col min="13" max="13" width="1.5703125" style="51" customWidth="1"/>
    <col min="14" max="16" width="9.7109375" style="51" customWidth="1"/>
    <col min="17" max="18" width="9.7109375" style="33" customWidth="1"/>
    <col min="19" max="19" width="1.5703125" style="33" customWidth="1"/>
    <col min="20" max="22" width="9.7109375" style="51" customWidth="1"/>
    <col min="23" max="24" width="9.7109375" style="33" customWidth="1"/>
    <col min="25" max="25" width="1.5703125" style="51" customWidth="1"/>
    <col min="26" max="16384" width="11.42578125" style="33"/>
  </cols>
  <sheetData>
    <row r="2" spans="2:25" x14ac:dyDescent="0.2">
      <c r="B2" s="1" t="s">
        <v>1847</v>
      </c>
      <c r="C2" s="4"/>
      <c r="D2" s="2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  <c r="Y2" s="4"/>
    </row>
    <row r="3" spans="2:25" x14ac:dyDescent="0.2">
      <c r="B3" s="1" t="s">
        <v>5</v>
      </c>
      <c r="C3" s="5"/>
      <c r="D3" s="65" t="s">
        <v>60</v>
      </c>
      <c r="E3" s="65" t="s">
        <v>60</v>
      </c>
      <c r="F3" s="65" t="s">
        <v>60</v>
      </c>
      <c r="G3" s="65" t="s">
        <v>60</v>
      </c>
      <c r="H3" s="65" t="s">
        <v>60</v>
      </c>
      <c r="I3" s="65" t="s">
        <v>2</v>
      </c>
      <c r="J3" s="65" t="s">
        <v>0</v>
      </c>
      <c r="K3" s="65" t="s">
        <v>0</v>
      </c>
      <c r="L3" s="65" t="s">
        <v>0</v>
      </c>
      <c r="M3" s="66"/>
      <c r="N3" s="65" t="s">
        <v>67</v>
      </c>
      <c r="O3" s="65" t="s">
        <v>66</v>
      </c>
      <c r="P3" s="65" t="s">
        <v>1</v>
      </c>
      <c r="Q3" s="2" t="s">
        <v>52</v>
      </c>
      <c r="R3" s="2" t="s">
        <v>52</v>
      </c>
      <c r="S3" s="5"/>
      <c r="T3" s="65" t="s">
        <v>60</v>
      </c>
      <c r="U3" s="65" t="s">
        <v>0</v>
      </c>
      <c r="V3" s="65" t="s">
        <v>2</v>
      </c>
      <c r="W3" s="2" t="s">
        <v>52</v>
      </c>
      <c r="X3" s="2" t="s">
        <v>52</v>
      </c>
      <c r="Y3" s="66"/>
    </row>
    <row r="5" spans="2:25" x14ac:dyDescent="0.2">
      <c r="B5" s="7" t="s">
        <v>78</v>
      </c>
      <c r="C5" s="8"/>
      <c r="D5" s="52">
        <f>(+'hr-data'!D4)/1000</f>
        <v>230</v>
      </c>
      <c r="E5" s="52">
        <f>(+'hr-data'!E4)/1000</f>
        <v>230</v>
      </c>
      <c r="F5" s="52">
        <f>(+'hr-data'!F4)/1000</f>
        <v>230</v>
      </c>
      <c r="G5" s="52">
        <f>(+'hr-data'!G4)/1000</f>
        <v>230</v>
      </c>
      <c r="H5" s="52">
        <f>(+'hr-data'!V4)/1000</f>
        <v>240.00000000000006</v>
      </c>
      <c r="I5" s="52">
        <f>(+U5+P5-O5)</f>
        <v>250.00000000000003</v>
      </c>
      <c r="J5" s="52">
        <f>(+'hr-data'!BN4)/1000</f>
        <v>250.00000000000003</v>
      </c>
      <c r="K5" s="52">
        <f>(+'hr-data'!BP4)/1000</f>
        <v>250</v>
      </c>
      <c r="L5" s="52">
        <f>(+'hr-data'!BR4)/1000</f>
        <v>265</v>
      </c>
      <c r="M5" s="64"/>
      <c r="N5" s="52">
        <f>(+'hr-data'!U4)/1000</f>
        <v>240.00000000000006</v>
      </c>
      <c r="O5" s="52">
        <f>(+'hr-data'!AY4)/1000</f>
        <v>250.00000000000003</v>
      </c>
      <c r="P5" s="52">
        <f>(+'hr-data'!AJ4)/1000</f>
        <v>250.00000000000003</v>
      </c>
      <c r="Q5" s="30">
        <f>IFERROR(P5/O5-1,"n/a")</f>
        <v>0</v>
      </c>
      <c r="R5" s="30">
        <f>IFERROR(P5/N5-1,"n/a")</f>
        <v>4.1666666666666519E-2</v>
      </c>
      <c r="S5" s="8"/>
      <c r="T5" s="52">
        <f>(+H5)</f>
        <v>240.00000000000006</v>
      </c>
      <c r="U5" s="52">
        <f>(+'hr-data'!AZ4)/1000</f>
        <v>250.00000000000003</v>
      </c>
      <c r="V5" s="52">
        <f>+I5</f>
        <v>250.00000000000003</v>
      </c>
      <c r="W5" s="30">
        <f>IFERROR(V5/U5-1,"n/a")</f>
        <v>0</v>
      </c>
      <c r="X5" s="30">
        <f>IFERROR(V5/T5-1,"n/a")</f>
        <v>4.1666666666666519E-2</v>
      </c>
      <c r="Y5" s="64"/>
    </row>
    <row r="6" spans="2:25" x14ac:dyDescent="0.2">
      <c r="B6" s="9" t="s">
        <v>79</v>
      </c>
      <c r="C6" s="8"/>
      <c r="D6" s="63">
        <f>+'hr-data'!D5</f>
        <v>1</v>
      </c>
      <c r="E6" s="63">
        <f>+'hr-data'!E5</f>
        <v>1</v>
      </c>
      <c r="F6" s="63">
        <f>+'hr-data'!F5</f>
        <v>1</v>
      </c>
      <c r="G6" s="63">
        <f>+'hr-data'!G5</f>
        <v>1</v>
      </c>
      <c r="H6" s="63">
        <f>+'hr-data'!V5</f>
        <v>1</v>
      </c>
      <c r="I6" s="63">
        <f t="shared" ref="I6" si="4">+U6+P6-O6</f>
        <v>1</v>
      </c>
      <c r="J6" s="63">
        <f>+'hr-data'!BN5</f>
        <v>1</v>
      </c>
      <c r="K6" s="63">
        <f>+'hr-data'!BP5</f>
        <v>1</v>
      </c>
      <c r="L6" s="63">
        <f>+'hr-data'!BR5</f>
        <v>1</v>
      </c>
      <c r="M6" s="62"/>
      <c r="N6" s="63">
        <f>+'hr-data'!U5</f>
        <v>1</v>
      </c>
      <c r="O6" s="63">
        <f>+'hr-data'!AY5</f>
        <v>1</v>
      </c>
      <c r="P6" s="63">
        <f>+'hr-data'!AJ5</f>
        <v>1</v>
      </c>
      <c r="Q6" s="34">
        <f>IFERROR(P6/O6-1,"n/a")</f>
        <v>0</v>
      </c>
      <c r="R6" s="34">
        <f>IFERROR(P6/N6-1,"n/a")</f>
        <v>0</v>
      </c>
      <c r="S6" s="8"/>
      <c r="T6" s="63">
        <f>+H6</f>
        <v>1</v>
      </c>
      <c r="U6" s="63">
        <f>+'hr-data'!AZ5</f>
        <v>1</v>
      </c>
      <c r="V6" s="63">
        <f>+I6</f>
        <v>1</v>
      </c>
      <c r="W6" s="34">
        <f>IFERROR(V6/U6-1,"n/a")</f>
        <v>0</v>
      </c>
      <c r="X6" s="34">
        <f>IFERROR(V6/T6-1,"n/a")</f>
        <v>0</v>
      </c>
      <c r="Y6" s="62"/>
    </row>
    <row r="7" spans="2:25" x14ac:dyDescent="0.2">
      <c r="B7" s="9" t="s">
        <v>80</v>
      </c>
      <c r="C7" s="8"/>
      <c r="D7" s="51">
        <f>IFERROR(D5/D6,"")</f>
        <v>230</v>
      </c>
      <c r="E7" s="51">
        <f t="shared" ref="E7:L7" si="5">IFERROR(E5/E6,"")</f>
        <v>230</v>
      </c>
      <c r="F7" s="51">
        <f t="shared" si="5"/>
        <v>230</v>
      </c>
      <c r="G7" s="51">
        <f t="shared" si="5"/>
        <v>230</v>
      </c>
      <c r="H7" s="51">
        <f t="shared" si="5"/>
        <v>240.00000000000006</v>
      </c>
      <c r="I7" s="51">
        <f t="shared" si="5"/>
        <v>250.00000000000003</v>
      </c>
      <c r="J7" s="51">
        <f t="shared" si="5"/>
        <v>250.00000000000003</v>
      </c>
      <c r="K7" s="51">
        <f t="shared" si="5"/>
        <v>250</v>
      </c>
      <c r="L7" s="51">
        <f t="shared" si="5"/>
        <v>265</v>
      </c>
      <c r="M7" s="64"/>
      <c r="N7" s="51">
        <f t="shared" ref="N7:P7" si="6">IFERROR(N5/N6,"")</f>
        <v>240.00000000000006</v>
      </c>
      <c r="O7" s="51">
        <f t="shared" si="6"/>
        <v>250.00000000000003</v>
      </c>
      <c r="P7" s="51">
        <f t="shared" si="6"/>
        <v>250.00000000000003</v>
      </c>
      <c r="Q7" s="34">
        <f t="shared" ref="Q7" si="7">IFERROR(P7/O7-1,"n/a")</f>
        <v>0</v>
      </c>
      <c r="R7" s="34">
        <f t="shared" ref="R7" si="8">IFERROR(P7/N7-1,"n/a")</f>
        <v>4.1666666666666519E-2</v>
      </c>
      <c r="S7" s="8"/>
      <c r="T7" s="51">
        <f t="shared" ref="T7:V7" si="9">IFERROR(T5/T6,"")</f>
        <v>240.00000000000006</v>
      </c>
      <c r="U7" s="51">
        <f t="shared" si="9"/>
        <v>250.00000000000003</v>
      </c>
      <c r="V7" s="51">
        <f t="shared" si="9"/>
        <v>250.00000000000003</v>
      </c>
      <c r="W7" s="34">
        <f t="shared" ref="W7" si="10">IFERROR(V7/U7-1,"n/a")</f>
        <v>0</v>
      </c>
      <c r="X7" s="34">
        <f t="shared" ref="X7" si="11">IFERROR(V7/T7-1,"n/a")</f>
        <v>4.1666666666666519E-2</v>
      </c>
      <c r="Y7" s="64"/>
    </row>
    <row r="8" spans="2:25" x14ac:dyDescent="0.2">
      <c r="C8" s="8"/>
      <c r="M8" s="64"/>
      <c r="S8" s="8"/>
      <c r="Y8" s="64"/>
    </row>
    <row r="9" spans="2:25" x14ac:dyDescent="0.2">
      <c r="B9" s="7" t="s">
        <v>86</v>
      </c>
      <c r="C9" s="8"/>
      <c r="D9" s="52">
        <f>(+'hr-data'!D7)/1000</f>
        <v>125</v>
      </c>
      <c r="E9" s="52">
        <f>(+'hr-data'!E7)/1000</f>
        <v>127.5</v>
      </c>
      <c r="F9" s="52">
        <f>(+'hr-data'!F7)/1000</f>
        <v>128.77500000000001</v>
      </c>
      <c r="G9" s="52">
        <f>(+'hr-data'!G7)/1000</f>
        <v>130.06274999999999</v>
      </c>
      <c r="H9" s="52">
        <f>(+'hr-data'!V7)/1000</f>
        <v>132.66400500000003</v>
      </c>
      <c r="I9" s="52">
        <f>(+U9+P9-O9)</f>
        <v>136.64392515000003</v>
      </c>
      <c r="J9" s="52">
        <f>(+'hr-data'!BN7)/1000</f>
        <v>143.53077897756003</v>
      </c>
      <c r="K9" s="52">
        <f>(+'hr-data'!BP7)/1000</f>
        <v>146.40139455711119</v>
      </c>
      <c r="L9" s="52">
        <f>(+'hr-data'!BR7)/1000</f>
        <v>149.32942244825344</v>
      </c>
      <c r="M9" s="64"/>
      <c r="N9" s="52">
        <f>(+'hr-data'!U7)/1000</f>
        <v>132.66400500000003</v>
      </c>
      <c r="O9" s="52">
        <f>(+'hr-data'!AY7)/1000</f>
        <v>138.0103644015</v>
      </c>
      <c r="P9" s="52">
        <f>(+'hr-data'!AJ7)/1000</f>
        <v>136.64392515</v>
      </c>
      <c r="Q9" s="30">
        <f>IFERROR(P9/O9-1,"n/a")</f>
        <v>-9.9009900990099098E-3</v>
      </c>
      <c r="R9" s="30">
        <f>IFERROR(P9/N9-1,"n/a")</f>
        <v>2.9999999999999805E-2</v>
      </c>
      <c r="S9" s="8"/>
      <c r="T9" s="52">
        <f>(+H9)</f>
        <v>132.66400500000003</v>
      </c>
      <c r="U9" s="52">
        <f>(+'hr-data'!AZ7)/1000</f>
        <v>138.0103644015</v>
      </c>
      <c r="V9" s="52">
        <f>+I9</f>
        <v>136.64392515000003</v>
      </c>
      <c r="W9" s="30">
        <f>IFERROR(V9/U9-1,"n/a")</f>
        <v>-9.9009900990096877E-3</v>
      </c>
      <c r="X9" s="30">
        <f>IFERROR(V9/T9-1,"n/a")</f>
        <v>3.0000000000000027E-2</v>
      </c>
      <c r="Y9" s="64"/>
    </row>
    <row r="10" spans="2:25" x14ac:dyDescent="0.2">
      <c r="B10" s="9" t="s">
        <v>79</v>
      </c>
      <c r="C10" s="36"/>
      <c r="D10" s="63">
        <f>+'hr-data'!D8</f>
        <v>3</v>
      </c>
      <c r="E10" s="63">
        <f>+'hr-data'!E8</f>
        <v>3</v>
      </c>
      <c r="F10" s="63">
        <f>+'hr-data'!F8</f>
        <v>3</v>
      </c>
      <c r="G10" s="63">
        <f>+'hr-data'!G8</f>
        <v>3</v>
      </c>
      <c r="H10" s="63">
        <f>+'hr-data'!V8</f>
        <v>3</v>
      </c>
      <c r="I10" s="63">
        <f t="shared" ref="I10" si="12">+U10+P10-O10</f>
        <v>3</v>
      </c>
      <c r="J10" s="63">
        <f>+'hr-data'!BN8</f>
        <v>3</v>
      </c>
      <c r="K10" s="63">
        <f>+'hr-data'!BP8</f>
        <v>3</v>
      </c>
      <c r="L10" s="63">
        <f>+'hr-data'!BR8</f>
        <v>3</v>
      </c>
      <c r="M10" s="62"/>
      <c r="N10" s="63">
        <f>+'hr-data'!U8</f>
        <v>3</v>
      </c>
      <c r="O10" s="63">
        <f>+'hr-data'!AY8</f>
        <v>3</v>
      </c>
      <c r="P10" s="63">
        <f>+'hr-data'!AJ8</f>
        <v>3</v>
      </c>
      <c r="Q10" s="34">
        <f>IFERROR(P10/O10-1,"n/a")</f>
        <v>0</v>
      </c>
      <c r="R10" s="34">
        <f>IFERROR(P10/N10-1,"n/a")</f>
        <v>0</v>
      </c>
      <c r="S10" s="8"/>
      <c r="T10" s="63">
        <f>+H10</f>
        <v>3</v>
      </c>
      <c r="U10" s="63">
        <f>+'hr-data'!AZ8</f>
        <v>3</v>
      </c>
      <c r="V10" s="63">
        <f>+I10</f>
        <v>3</v>
      </c>
      <c r="W10" s="34">
        <f>IFERROR(V10/U10-1,"n/a")</f>
        <v>0</v>
      </c>
      <c r="X10" s="34">
        <f>IFERROR(V10/T10-1,"n/a")</f>
        <v>0</v>
      </c>
      <c r="Y10" s="62"/>
    </row>
    <row r="11" spans="2:25" x14ac:dyDescent="0.2">
      <c r="B11" s="9" t="s">
        <v>80</v>
      </c>
      <c r="D11" s="51">
        <f>IFERROR(D9/D10,"")</f>
        <v>41.666666666666664</v>
      </c>
      <c r="E11" s="51">
        <f t="shared" ref="E11" si="13">IFERROR(E9/E10,"")</f>
        <v>42.5</v>
      </c>
      <c r="F11" s="51">
        <f t="shared" ref="F11" si="14">IFERROR(F9/F10,"")</f>
        <v>42.925000000000004</v>
      </c>
      <c r="G11" s="51">
        <f t="shared" ref="G11" si="15">IFERROR(G9/G10,"")</f>
        <v>43.35425</v>
      </c>
      <c r="H11" s="51">
        <f t="shared" ref="H11" si="16">IFERROR(H9/H10,"")</f>
        <v>44.22133500000001</v>
      </c>
      <c r="I11" s="51">
        <f t="shared" ref="I11" si="17">IFERROR(I9/I10,"")</f>
        <v>45.547975050000012</v>
      </c>
      <c r="J11" s="51">
        <f t="shared" ref="J11" si="18">IFERROR(J9/J10,"")</f>
        <v>47.843592992520009</v>
      </c>
      <c r="K11" s="51">
        <f t="shared" ref="K11" si="19">IFERROR(K9/K10,"")</f>
        <v>48.800464852370396</v>
      </c>
      <c r="L11" s="51">
        <f t="shared" ref="L11" si="20">IFERROR(L9/L10,"")</f>
        <v>49.776474149417815</v>
      </c>
      <c r="M11" s="64"/>
      <c r="N11" s="51">
        <f t="shared" ref="N11" si="21">IFERROR(N9/N10,"")</f>
        <v>44.22133500000001</v>
      </c>
      <c r="O11" s="51">
        <f t="shared" ref="O11" si="22">IFERROR(O9/O10,"")</f>
        <v>46.003454800500002</v>
      </c>
      <c r="P11" s="51">
        <f t="shared" ref="P11" si="23">IFERROR(P9/P10,"")</f>
        <v>45.547975049999998</v>
      </c>
      <c r="Q11" s="34">
        <f t="shared" ref="Q11" si="24">IFERROR(P11/O11-1,"n/a")</f>
        <v>-9.9009900990100208E-3</v>
      </c>
      <c r="R11" s="34">
        <f t="shared" ref="R11" si="25">IFERROR(P11/N11-1,"n/a")</f>
        <v>2.9999999999999805E-2</v>
      </c>
      <c r="S11" s="8"/>
      <c r="T11" s="51">
        <f t="shared" ref="T11" si="26">IFERROR(T9/T10,"")</f>
        <v>44.22133500000001</v>
      </c>
      <c r="U11" s="51">
        <f t="shared" ref="U11" si="27">IFERROR(U9/U10,"")</f>
        <v>46.003454800500002</v>
      </c>
      <c r="V11" s="51">
        <f t="shared" ref="V11" si="28">IFERROR(V9/V10,"")</f>
        <v>45.547975050000012</v>
      </c>
      <c r="W11" s="34">
        <f t="shared" ref="W11" si="29">IFERROR(V11/U11-1,"n/a")</f>
        <v>-9.9009900990096877E-3</v>
      </c>
      <c r="X11" s="34">
        <f t="shared" ref="X11" si="30">IFERROR(V11/T11-1,"n/a")</f>
        <v>3.0000000000000027E-2</v>
      </c>
      <c r="Y11" s="64"/>
    </row>
    <row r="12" spans="2:25" x14ac:dyDescent="0.2">
      <c r="C12" s="8"/>
      <c r="M12" s="64"/>
      <c r="S12" s="8"/>
      <c r="Y12" s="64"/>
    </row>
    <row r="13" spans="2:25" x14ac:dyDescent="0.2">
      <c r="B13" s="7" t="s">
        <v>81</v>
      </c>
      <c r="D13" s="52">
        <f>(+'hr-data'!D10)/1000</f>
        <v>300</v>
      </c>
      <c r="E13" s="52">
        <f>(+'hr-data'!E10)/1000</f>
        <v>306</v>
      </c>
      <c r="F13" s="52">
        <f>(+'hr-data'!F10)/1000</f>
        <v>309.06</v>
      </c>
      <c r="G13" s="52">
        <f>(+'hr-data'!G10)/1000</f>
        <v>312.1506</v>
      </c>
      <c r="H13" s="52">
        <f>(+'hr-data'!V10)/1000</f>
        <v>318.39361199999996</v>
      </c>
      <c r="I13" s="52">
        <f>(+U13+P13-O13)</f>
        <v>327.94542036000001</v>
      </c>
      <c r="J13" s="52">
        <f>(+'hr-data'!BN10)/1000</f>
        <v>341.06323717440006</v>
      </c>
      <c r="K13" s="52">
        <f>(+'hr-data'!BP10)/1000</f>
        <v>347.88450191788803</v>
      </c>
      <c r="L13" s="52">
        <f>(+'hr-data'!BR10)/1000</f>
        <v>354.84219195624576</v>
      </c>
      <c r="M13" s="64"/>
      <c r="N13" s="52">
        <f>(+'hr-data'!U10)/1000</f>
        <v>318.39361199999996</v>
      </c>
      <c r="O13" s="52">
        <f>(+'hr-data'!AY10)/1000</f>
        <v>327.94542036000001</v>
      </c>
      <c r="P13" s="52">
        <f>(+'hr-data'!AJ10)/1000</f>
        <v>327.94542036000001</v>
      </c>
      <c r="Q13" s="30">
        <f>IFERROR(P13/O13-1,"n/a")</f>
        <v>0</v>
      </c>
      <c r="R13" s="30">
        <f>IFERROR(P13/N13-1,"n/a")</f>
        <v>3.0000000000000249E-2</v>
      </c>
      <c r="S13" s="8"/>
      <c r="T13" s="52">
        <f>(+H13)</f>
        <v>318.39361199999996</v>
      </c>
      <c r="U13" s="52">
        <f>(+'hr-data'!AZ10)/1000</f>
        <v>327.94542036000001</v>
      </c>
      <c r="V13" s="52">
        <f>+I13</f>
        <v>327.94542036000001</v>
      </c>
      <c r="W13" s="30">
        <f>IFERROR(V13/U13-1,"n/a")</f>
        <v>0</v>
      </c>
      <c r="X13" s="30">
        <f>IFERROR(V13/T13-1,"n/a")</f>
        <v>3.0000000000000249E-2</v>
      </c>
      <c r="Y13" s="64"/>
    </row>
    <row r="14" spans="2:25" x14ac:dyDescent="0.2">
      <c r="B14" s="9" t="s">
        <v>79</v>
      </c>
      <c r="D14" s="63">
        <f>+'hr-data'!D11</f>
        <v>5</v>
      </c>
      <c r="E14" s="63">
        <f>+'hr-data'!E11</f>
        <v>5</v>
      </c>
      <c r="F14" s="63">
        <f>+'hr-data'!F11</f>
        <v>5</v>
      </c>
      <c r="G14" s="63">
        <f>+'hr-data'!G11</f>
        <v>5</v>
      </c>
      <c r="H14" s="63">
        <f>+'hr-data'!V11</f>
        <v>5</v>
      </c>
      <c r="I14" s="63">
        <f t="shared" ref="I14" si="31">+U14+P14-O14</f>
        <v>5</v>
      </c>
      <c r="J14" s="63">
        <f>+'hr-data'!BN11</f>
        <v>5</v>
      </c>
      <c r="K14" s="63">
        <f>+'hr-data'!BP11</f>
        <v>5</v>
      </c>
      <c r="L14" s="63">
        <f>+'hr-data'!BR11</f>
        <v>5</v>
      </c>
      <c r="M14" s="62"/>
      <c r="N14" s="63">
        <f>+'hr-data'!U11</f>
        <v>5</v>
      </c>
      <c r="O14" s="63">
        <f>+'hr-data'!AY11</f>
        <v>5</v>
      </c>
      <c r="P14" s="63">
        <f>+'hr-data'!AJ11</f>
        <v>5</v>
      </c>
      <c r="Q14" s="34">
        <f>IFERROR(P14/O14-1,"n/a")</f>
        <v>0</v>
      </c>
      <c r="R14" s="34">
        <f>IFERROR(P14/N14-1,"n/a")</f>
        <v>0</v>
      </c>
      <c r="S14" s="8"/>
      <c r="T14" s="63">
        <f>+H14</f>
        <v>5</v>
      </c>
      <c r="U14" s="63">
        <f>+'hr-data'!AZ11</f>
        <v>5</v>
      </c>
      <c r="V14" s="63">
        <f>+I14</f>
        <v>5</v>
      </c>
      <c r="W14" s="34">
        <f>IFERROR(V14/U14-1,"n/a")</f>
        <v>0</v>
      </c>
      <c r="X14" s="34">
        <f>IFERROR(V14/T14-1,"n/a")</f>
        <v>0</v>
      </c>
      <c r="Y14" s="62"/>
    </row>
    <row r="15" spans="2:25" x14ac:dyDescent="0.2">
      <c r="B15" s="9" t="s">
        <v>80</v>
      </c>
      <c r="C15" s="8"/>
      <c r="D15" s="51">
        <f>IFERROR(D13/D14,"")</f>
        <v>60</v>
      </c>
      <c r="E15" s="51">
        <f t="shared" ref="E15" si="32">IFERROR(E13/E14,"")</f>
        <v>61.2</v>
      </c>
      <c r="F15" s="51">
        <f t="shared" ref="F15" si="33">IFERROR(F13/F14,"")</f>
        <v>61.811999999999998</v>
      </c>
      <c r="G15" s="51">
        <f t="shared" ref="G15" si="34">IFERROR(G13/G14,"")</f>
        <v>62.430120000000002</v>
      </c>
      <c r="H15" s="51">
        <f t="shared" ref="H15" si="35">IFERROR(H13/H14,"")</f>
        <v>63.678722399999991</v>
      </c>
      <c r="I15" s="51">
        <f t="shared" ref="I15" si="36">IFERROR(I13/I14,"")</f>
        <v>65.589084072000006</v>
      </c>
      <c r="J15" s="51">
        <f t="shared" ref="J15" si="37">IFERROR(J13/J14,"")</f>
        <v>68.212647434880012</v>
      </c>
      <c r="K15" s="51">
        <f t="shared" ref="K15" si="38">IFERROR(K13/K14,"")</f>
        <v>69.576900383577609</v>
      </c>
      <c r="L15" s="51">
        <f t="shared" ref="L15" si="39">IFERROR(L13/L14,"")</f>
        <v>70.968438391249151</v>
      </c>
      <c r="M15" s="64"/>
      <c r="N15" s="51">
        <f t="shared" ref="N15" si="40">IFERROR(N13/N14,"")</f>
        <v>63.678722399999991</v>
      </c>
      <c r="O15" s="51">
        <f t="shared" ref="O15" si="41">IFERROR(O13/O14,"")</f>
        <v>65.589084072000006</v>
      </c>
      <c r="P15" s="51">
        <f t="shared" ref="P15" si="42">IFERROR(P13/P14,"")</f>
        <v>65.589084072000006</v>
      </c>
      <c r="Q15" s="34">
        <f t="shared" ref="Q15" si="43">IFERROR(P15/O15-1,"n/a")</f>
        <v>0</v>
      </c>
      <c r="R15" s="34">
        <f t="shared" ref="R15" si="44">IFERROR(P15/N15-1,"n/a")</f>
        <v>3.0000000000000249E-2</v>
      </c>
      <c r="S15" s="8"/>
      <c r="T15" s="51">
        <f t="shared" ref="T15" si="45">IFERROR(T13/T14,"")</f>
        <v>63.678722399999991</v>
      </c>
      <c r="U15" s="51">
        <f t="shared" ref="U15" si="46">IFERROR(U13/U14,"")</f>
        <v>65.589084072000006</v>
      </c>
      <c r="V15" s="51">
        <f t="shared" ref="V15" si="47">IFERROR(V13/V14,"")</f>
        <v>65.589084072000006</v>
      </c>
      <c r="W15" s="34">
        <f t="shared" ref="W15" si="48">IFERROR(V15/U15-1,"n/a")</f>
        <v>0</v>
      </c>
      <c r="X15" s="34">
        <f t="shared" ref="X15" si="49">IFERROR(V15/T15-1,"n/a")</f>
        <v>3.0000000000000249E-2</v>
      </c>
      <c r="Y15" s="64"/>
    </row>
    <row r="16" spans="2:25" x14ac:dyDescent="0.2">
      <c r="C16" s="8"/>
      <c r="M16" s="64"/>
      <c r="S16" s="8"/>
      <c r="Y16" s="64"/>
    </row>
    <row r="17" spans="2:25" x14ac:dyDescent="0.2">
      <c r="B17" s="7" t="s">
        <v>1904</v>
      </c>
      <c r="C17" s="8"/>
      <c r="D17" s="52">
        <f>(+'hr-data'!D13)/1000</f>
        <v>210</v>
      </c>
      <c r="E17" s="52">
        <f>(+'hr-data'!E13)/1000</f>
        <v>214.2</v>
      </c>
      <c r="F17" s="52">
        <f>(+'hr-data'!F13)/1000</f>
        <v>216.34200000000001</v>
      </c>
      <c r="G17" s="52">
        <f>(+'hr-data'!G13)/1000</f>
        <v>218.50542000000002</v>
      </c>
      <c r="H17" s="52">
        <f>(+'hr-data'!V13)/1000</f>
        <v>222.87552839999998</v>
      </c>
      <c r="I17" s="52">
        <f>(+U17+P17-O17)</f>
        <v>229.56179425199994</v>
      </c>
      <c r="J17" s="52">
        <f>(+'hr-data'!BN13)/1000</f>
        <v>238.74426602208007</v>
      </c>
      <c r="K17" s="52">
        <f>(+'hr-data'!BP13)/1000</f>
        <v>243.51915134252164</v>
      </c>
      <c r="L17" s="52">
        <f>(+'hr-data'!BR13)/1000</f>
        <v>248.38953436937206</v>
      </c>
      <c r="M17" s="64"/>
      <c r="N17" s="52">
        <f>(+'hr-data'!U13)/1000</f>
        <v>222.87552839999998</v>
      </c>
      <c r="O17" s="52">
        <f>(+'hr-data'!AY13)/1000</f>
        <v>229.56179425199994</v>
      </c>
      <c r="P17" s="52">
        <f>(+'hr-data'!AJ13)/1000</f>
        <v>229.56179425199994</v>
      </c>
      <c r="Q17" s="30">
        <f>IFERROR(P17/O17-1,"n/a")</f>
        <v>0</v>
      </c>
      <c r="R17" s="30">
        <f>IFERROR(P17/N17-1,"n/a")</f>
        <v>2.9999999999999805E-2</v>
      </c>
      <c r="S17" s="8"/>
      <c r="T17" s="52">
        <f>(+H17)</f>
        <v>222.87552839999998</v>
      </c>
      <c r="U17" s="52">
        <f>(+'hr-data'!AZ13)/1000</f>
        <v>229.56179425199994</v>
      </c>
      <c r="V17" s="52">
        <f>+I17</f>
        <v>229.56179425199994</v>
      </c>
      <c r="W17" s="30">
        <f>IFERROR(V17/U17-1,"n/a")</f>
        <v>0</v>
      </c>
      <c r="X17" s="30">
        <f>IFERROR(V17/T17-1,"n/a")</f>
        <v>2.9999999999999805E-2</v>
      </c>
      <c r="Y17" s="64"/>
    </row>
    <row r="18" spans="2:25" x14ac:dyDescent="0.2">
      <c r="B18" s="9" t="s">
        <v>79</v>
      </c>
      <c r="D18" s="63">
        <f>+'hr-data'!D14</f>
        <v>4</v>
      </c>
      <c r="E18" s="63">
        <f>+'hr-data'!E14</f>
        <v>4</v>
      </c>
      <c r="F18" s="63">
        <f>+'hr-data'!F14</f>
        <v>4</v>
      </c>
      <c r="G18" s="63">
        <f>+'hr-data'!G14</f>
        <v>4</v>
      </c>
      <c r="H18" s="63">
        <f>+'hr-data'!V14</f>
        <v>4</v>
      </c>
      <c r="I18" s="63">
        <f t="shared" ref="I18" si="50">+U18+P18-O18</f>
        <v>4</v>
      </c>
      <c r="J18" s="63">
        <f>+'hr-data'!BN14</f>
        <v>4</v>
      </c>
      <c r="K18" s="63">
        <f>+'hr-data'!BP14</f>
        <v>4</v>
      </c>
      <c r="L18" s="63">
        <f>+'hr-data'!BR14</f>
        <v>4</v>
      </c>
      <c r="M18" s="62"/>
      <c r="N18" s="63">
        <f>+'hr-data'!U14</f>
        <v>4</v>
      </c>
      <c r="O18" s="63">
        <f>+'hr-data'!AY14</f>
        <v>4</v>
      </c>
      <c r="P18" s="63">
        <f>+'hr-data'!AJ14</f>
        <v>4</v>
      </c>
      <c r="Q18" s="34">
        <f>IFERROR(P18/O18-1,"n/a")</f>
        <v>0</v>
      </c>
      <c r="R18" s="34">
        <f>IFERROR(P18/N18-1,"n/a")</f>
        <v>0</v>
      </c>
      <c r="S18" s="8"/>
      <c r="T18" s="63">
        <f>+H18</f>
        <v>4</v>
      </c>
      <c r="U18" s="63">
        <f>+'hr-data'!AZ14</f>
        <v>4</v>
      </c>
      <c r="V18" s="63">
        <f>+I18</f>
        <v>4</v>
      </c>
      <c r="W18" s="34">
        <f>IFERROR(V18/U18-1,"n/a")</f>
        <v>0</v>
      </c>
      <c r="X18" s="34">
        <f>IFERROR(V18/T18-1,"n/a")</f>
        <v>0</v>
      </c>
      <c r="Y18" s="62"/>
    </row>
    <row r="19" spans="2:25" x14ac:dyDescent="0.2">
      <c r="B19" s="9" t="s">
        <v>80</v>
      </c>
      <c r="D19" s="51">
        <f>IFERROR(D17/D18,"")</f>
        <v>52.5</v>
      </c>
      <c r="E19" s="51">
        <f t="shared" ref="E19" si="51">IFERROR(E17/E18,"")</f>
        <v>53.55</v>
      </c>
      <c r="F19" s="51">
        <f t="shared" ref="F19" si="52">IFERROR(F17/F18,"")</f>
        <v>54.085500000000003</v>
      </c>
      <c r="G19" s="51">
        <f t="shared" ref="G19" si="53">IFERROR(G17/G18,"")</f>
        <v>54.626355000000004</v>
      </c>
      <c r="H19" s="51">
        <f t="shared" ref="H19" si="54">IFERROR(H17/H18,"")</f>
        <v>55.718882099999995</v>
      </c>
      <c r="I19" s="51">
        <f t="shared" ref="I19" si="55">IFERROR(I17/I18,"")</f>
        <v>57.390448562999985</v>
      </c>
      <c r="J19" s="51">
        <f t="shared" ref="J19" si="56">IFERROR(J17/J18,"")</f>
        <v>59.686066505520017</v>
      </c>
      <c r="K19" s="51">
        <f t="shared" ref="K19" si="57">IFERROR(K17/K18,"")</f>
        <v>60.87978783563041</v>
      </c>
      <c r="L19" s="51">
        <f t="shared" ref="L19" si="58">IFERROR(L17/L18,"")</f>
        <v>62.097383592343014</v>
      </c>
      <c r="M19" s="64"/>
      <c r="N19" s="51">
        <f t="shared" ref="N19" si="59">IFERROR(N17/N18,"")</f>
        <v>55.718882099999995</v>
      </c>
      <c r="O19" s="51">
        <f t="shared" ref="O19" si="60">IFERROR(O17/O18,"")</f>
        <v>57.390448562999985</v>
      </c>
      <c r="P19" s="51">
        <f t="shared" ref="P19" si="61">IFERROR(P17/P18,"")</f>
        <v>57.390448562999985</v>
      </c>
      <c r="Q19" s="34">
        <f t="shared" ref="Q19" si="62">IFERROR(P19/O19-1,"n/a")</f>
        <v>0</v>
      </c>
      <c r="R19" s="34">
        <f t="shared" ref="R19" si="63">IFERROR(P19/N19-1,"n/a")</f>
        <v>2.9999999999999805E-2</v>
      </c>
      <c r="S19" s="8"/>
      <c r="T19" s="51">
        <f t="shared" ref="T19" si="64">IFERROR(T17/T18,"")</f>
        <v>55.718882099999995</v>
      </c>
      <c r="U19" s="51">
        <f t="shared" ref="U19" si="65">IFERROR(U17/U18,"")</f>
        <v>57.390448562999985</v>
      </c>
      <c r="V19" s="51">
        <f t="shared" ref="V19" si="66">IFERROR(V17/V18,"")</f>
        <v>57.390448562999985</v>
      </c>
      <c r="W19" s="34">
        <f t="shared" ref="W19" si="67">IFERROR(V19/U19-1,"n/a")</f>
        <v>0</v>
      </c>
      <c r="X19" s="34">
        <f t="shared" ref="X19" si="68">IFERROR(V19/T19-1,"n/a")</f>
        <v>2.9999999999999805E-2</v>
      </c>
      <c r="Y19" s="64"/>
    </row>
    <row r="21" spans="2:25" x14ac:dyDescent="0.2">
      <c r="B21" s="7" t="s">
        <v>83</v>
      </c>
      <c r="D21" s="52">
        <f>(+'hr-data'!D16)/1000</f>
        <v>50</v>
      </c>
      <c r="E21" s="52">
        <f>(+'hr-data'!E16)/1000</f>
        <v>51</v>
      </c>
      <c r="F21" s="52">
        <f>(+'hr-data'!F16)/1000</f>
        <v>51.51</v>
      </c>
      <c r="G21" s="52">
        <f>(+'hr-data'!G16)/1000</f>
        <v>52.025100000000002</v>
      </c>
      <c r="H21" s="52">
        <f>(+'hr-data'!V16)/1000</f>
        <v>53.065601999999984</v>
      </c>
      <c r="I21" s="52">
        <f>(+U21+P21-O21)</f>
        <v>54.657570060000019</v>
      </c>
      <c r="J21" s="52">
        <f>(+'hr-data'!BN16)/1000</f>
        <v>56.843872862400012</v>
      </c>
      <c r="K21" s="52">
        <f>(+'hr-data'!BP16)/1000</f>
        <v>57.98075031964801</v>
      </c>
      <c r="L21" s="52">
        <f>(+'hr-data'!BR16)/1000</f>
        <v>59.140365326040971</v>
      </c>
      <c r="M21" s="64"/>
      <c r="N21" s="52">
        <f>(+'hr-data'!U16)/1000</f>
        <v>53.065601999999984</v>
      </c>
      <c r="O21" s="52">
        <f>(+'hr-data'!AY16)/1000</f>
        <v>54.657570060000019</v>
      </c>
      <c r="P21" s="52">
        <f>(+'hr-data'!AJ16)/1000</f>
        <v>54.657570060000019</v>
      </c>
      <c r="Q21" s="30">
        <f>IFERROR(P21/O21-1,"n/a")</f>
        <v>0</v>
      </c>
      <c r="R21" s="30">
        <f>IFERROR(P21/N21-1,"n/a")</f>
        <v>3.0000000000000693E-2</v>
      </c>
      <c r="S21" s="8"/>
      <c r="T21" s="52">
        <f>(+H21)</f>
        <v>53.065601999999984</v>
      </c>
      <c r="U21" s="52">
        <f>(+'hr-data'!AZ16)/1000</f>
        <v>54.657570060000019</v>
      </c>
      <c r="V21" s="52">
        <f>+I21</f>
        <v>54.657570060000019</v>
      </c>
      <c r="W21" s="30">
        <f>IFERROR(V21/U21-1,"n/a")</f>
        <v>0</v>
      </c>
      <c r="X21" s="30">
        <f>IFERROR(V21/T21-1,"n/a")</f>
        <v>3.0000000000000693E-2</v>
      </c>
      <c r="Y21" s="64"/>
    </row>
    <row r="22" spans="2:25" x14ac:dyDescent="0.2">
      <c r="B22" s="9" t="s">
        <v>79</v>
      </c>
      <c r="D22" s="63">
        <f>+'hr-data'!D17</f>
        <v>1</v>
      </c>
      <c r="E22" s="63">
        <f>+'hr-data'!E17</f>
        <v>1</v>
      </c>
      <c r="F22" s="63">
        <f>+'hr-data'!F17</f>
        <v>1</v>
      </c>
      <c r="G22" s="63">
        <f>+'hr-data'!G17</f>
        <v>1</v>
      </c>
      <c r="H22" s="63">
        <f>+'hr-data'!V17</f>
        <v>1</v>
      </c>
      <c r="I22" s="63">
        <f t="shared" ref="I22" si="69">+U22+P22-O22</f>
        <v>1</v>
      </c>
      <c r="J22" s="63">
        <f>+'hr-data'!BN17</f>
        <v>1</v>
      </c>
      <c r="K22" s="63">
        <f>+'hr-data'!BP17</f>
        <v>1</v>
      </c>
      <c r="L22" s="63">
        <f>+'hr-data'!BR17</f>
        <v>1</v>
      </c>
      <c r="M22" s="62"/>
      <c r="N22" s="63">
        <f>+'hr-data'!U17</f>
        <v>1</v>
      </c>
      <c r="O22" s="63">
        <f>+'hr-data'!AY17</f>
        <v>1</v>
      </c>
      <c r="P22" s="63">
        <f>+'hr-data'!AJ17</f>
        <v>1</v>
      </c>
      <c r="Q22" s="34">
        <f>IFERROR(P22/O22-1,"n/a")</f>
        <v>0</v>
      </c>
      <c r="R22" s="34">
        <f>IFERROR(P22/N22-1,"n/a")</f>
        <v>0</v>
      </c>
      <c r="S22" s="8"/>
      <c r="T22" s="63">
        <f>+H22</f>
        <v>1</v>
      </c>
      <c r="U22" s="63">
        <f>+'hr-data'!AZ17</f>
        <v>1</v>
      </c>
      <c r="V22" s="63">
        <f>+I22</f>
        <v>1</v>
      </c>
      <c r="W22" s="34">
        <f>IFERROR(V22/U22-1,"n/a")</f>
        <v>0</v>
      </c>
      <c r="X22" s="34">
        <f>IFERROR(V22/T22-1,"n/a")</f>
        <v>0</v>
      </c>
      <c r="Y22" s="62"/>
    </row>
    <row r="23" spans="2:25" x14ac:dyDescent="0.2">
      <c r="B23" s="9" t="s">
        <v>80</v>
      </c>
      <c r="C23" s="8"/>
      <c r="D23" s="51">
        <f>IFERROR(D21/D22,"")</f>
        <v>50</v>
      </c>
      <c r="E23" s="51">
        <f t="shared" ref="E23" si="70">IFERROR(E21/E22,"")</f>
        <v>51</v>
      </c>
      <c r="F23" s="51">
        <f t="shared" ref="F23" si="71">IFERROR(F21/F22,"")</f>
        <v>51.51</v>
      </c>
      <c r="G23" s="51">
        <f t="shared" ref="G23" si="72">IFERROR(G21/G22,"")</f>
        <v>52.025100000000002</v>
      </c>
      <c r="H23" s="51">
        <f t="shared" ref="H23" si="73">IFERROR(H21/H22,"")</f>
        <v>53.065601999999984</v>
      </c>
      <c r="I23" s="51">
        <f t="shared" ref="I23" si="74">IFERROR(I21/I22,"")</f>
        <v>54.657570060000019</v>
      </c>
      <c r="J23" s="51">
        <f t="shared" ref="J23" si="75">IFERROR(J21/J22,"")</f>
        <v>56.843872862400012</v>
      </c>
      <c r="K23" s="51">
        <f t="shared" ref="K23" si="76">IFERROR(K21/K22,"")</f>
        <v>57.98075031964801</v>
      </c>
      <c r="L23" s="51">
        <f t="shared" ref="L23" si="77">IFERROR(L21/L22,"")</f>
        <v>59.140365326040971</v>
      </c>
      <c r="M23" s="64"/>
      <c r="N23" s="51">
        <f t="shared" ref="N23" si="78">IFERROR(N21/N22,"")</f>
        <v>53.065601999999984</v>
      </c>
      <c r="O23" s="51">
        <f t="shared" ref="O23" si="79">IFERROR(O21/O22,"")</f>
        <v>54.657570060000019</v>
      </c>
      <c r="P23" s="51">
        <f t="shared" ref="P23" si="80">IFERROR(P21/P22,"")</f>
        <v>54.657570060000019</v>
      </c>
      <c r="Q23" s="34">
        <f t="shared" ref="Q23" si="81">IFERROR(P23/O23-1,"n/a")</f>
        <v>0</v>
      </c>
      <c r="R23" s="34">
        <f t="shared" ref="R23" si="82">IFERROR(P23/N23-1,"n/a")</f>
        <v>3.0000000000000693E-2</v>
      </c>
      <c r="S23" s="8"/>
      <c r="T23" s="51">
        <f t="shared" ref="T23" si="83">IFERROR(T21/T22,"")</f>
        <v>53.065601999999984</v>
      </c>
      <c r="U23" s="51">
        <f t="shared" ref="U23" si="84">IFERROR(U21/U22,"")</f>
        <v>54.657570060000019</v>
      </c>
      <c r="V23" s="51">
        <f t="shared" ref="V23" si="85">IFERROR(V21/V22,"")</f>
        <v>54.657570060000019</v>
      </c>
      <c r="W23" s="34">
        <f t="shared" ref="W23" si="86">IFERROR(V23/U23-1,"n/a")</f>
        <v>0</v>
      </c>
      <c r="X23" s="34">
        <f t="shared" ref="X23" si="87">IFERROR(V23/T23-1,"n/a")</f>
        <v>3.0000000000000693E-2</v>
      </c>
      <c r="Y23" s="64"/>
    </row>
    <row r="25" spans="2:25" x14ac:dyDescent="0.2">
      <c r="B25" s="7" t="s">
        <v>1906</v>
      </c>
      <c r="D25" s="52">
        <f>(+'hr-data'!D19)/1000</f>
        <v>180</v>
      </c>
      <c r="E25" s="52">
        <f>(+'hr-data'!E19)/1000</f>
        <v>183.6</v>
      </c>
      <c r="F25" s="52">
        <f>(+'hr-data'!F19)/1000</f>
        <v>185.43600000000001</v>
      </c>
      <c r="G25" s="52">
        <f>(+'hr-data'!G19)/1000</f>
        <v>187.29036000000002</v>
      </c>
      <c r="H25" s="52">
        <f>(+'hr-data'!V19)/1000</f>
        <v>191.03616719999999</v>
      </c>
      <c r="I25" s="52">
        <f>(+U25+P25-O25)</f>
        <v>196.76725221600003</v>
      </c>
      <c r="J25" s="52">
        <f>(+'hr-data'!BN19)/1000</f>
        <v>204.63794230464003</v>
      </c>
      <c r="K25" s="52">
        <f>(+'hr-data'!BP19)/1000</f>
        <v>208.73070115073281</v>
      </c>
      <c r="L25" s="52">
        <f>(+'hr-data'!BR19)/1000</f>
        <v>212.90531517374748</v>
      </c>
      <c r="M25" s="64"/>
      <c r="N25" s="52">
        <f>(+'hr-data'!U19)/1000</f>
        <v>191.03616719999999</v>
      </c>
      <c r="O25" s="52">
        <f>(+'hr-data'!AY19)/1000</f>
        <v>196.76725221600003</v>
      </c>
      <c r="P25" s="52">
        <f>(+'hr-data'!AJ19)/1000</f>
        <v>196.76725221600003</v>
      </c>
      <c r="Q25" s="30">
        <f>IFERROR(P25/O25-1,"n/a")</f>
        <v>0</v>
      </c>
      <c r="R25" s="30">
        <f>IFERROR(P25/N25-1,"n/a")</f>
        <v>3.0000000000000249E-2</v>
      </c>
      <c r="S25" s="8"/>
      <c r="T25" s="52">
        <f>(+H25)</f>
        <v>191.03616719999999</v>
      </c>
      <c r="U25" s="52">
        <f>(+'hr-data'!AZ19)/1000</f>
        <v>196.76725221600003</v>
      </c>
      <c r="V25" s="52">
        <f>+I25</f>
        <v>196.76725221600003</v>
      </c>
      <c r="W25" s="30">
        <f>IFERROR(V25/U25-1,"n/a")</f>
        <v>0</v>
      </c>
      <c r="X25" s="30">
        <f>IFERROR(V25/T25-1,"n/a")</f>
        <v>3.0000000000000249E-2</v>
      </c>
      <c r="Y25" s="64"/>
    </row>
    <row r="26" spans="2:25" x14ac:dyDescent="0.2">
      <c r="B26" s="9" t="s">
        <v>79</v>
      </c>
      <c r="D26" s="63">
        <f>+'hr-data'!D20</f>
        <v>3</v>
      </c>
      <c r="E26" s="63">
        <f>+'hr-data'!E20</f>
        <v>3</v>
      </c>
      <c r="F26" s="63">
        <f>+'hr-data'!F20</f>
        <v>3</v>
      </c>
      <c r="G26" s="63">
        <f>+'hr-data'!G20</f>
        <v>3</v>
      </c>
      <c r="H26" s="63">
        <f>+'hr-data'!V20</f>
        <v>3</v>
      </c>
      <c r="I26" s="63">
        <f t="shared" ref="I26" si="88">+U26+P26-O26</f>
        <v>3</v>
      </c>
      <c r="J26" s="63">
        <f>+'hr-data'!BN20</f>
        <v>3</v>
      </c>
      <c r="K26" s="63">
        <f>+'hr-data'!BP20</f>
        <v>3</v>
      </c>
      <c r="L26" s="63">
        <f>+'hr-data'!BR20</f>
        <v>3</v>
      </c>
      <c r="M26" s="62"/>
      <c r="N26" s="63">
        <f>+'hr-data'!U20</f>
        <v>3</v>
      </c>
      <c r="O26" s="63">
        <f>+'hr-data'!AY20</f>
        <v>3</v>
      </c>
      <c r="P26" s="63">
        <f>+'hr-data'!AJ20</f>
        <v>3</v>
      </c>
      <c r="Q26" s="34">
        <f>IFERROR(P26/O26-1,"n/a")</f>
        <v>0</v>
      </c>
      <c r="R26" s="34">
        <f>IFERROR(P26/N26-1,"n/a")</f>
        <v>0</v>
      </c>
      <c r="S26" s="8"/>
      <c r="T26" s="63">
        <f>+H26</f>
        <v>3</v>
      </c>
      <c r="U26" s="63">
        <f>+'hr-data'!AZ20</f>
        <v>3</v>
      </c>
      <c r="V26" s="63">
        <f>+I26</f>
        <v>3</v>
      </c>
      <c r="W26" s="34">
        <f>IFERROR(V26/U26-1,"n/a")</f>
        <v>0</v>
      </c>
      <c r="X26" s="34">
        <f>IFERROR(V26/T26-1,"n/a")</f>
        <v>0</v>
      </c>
      <c r="Y26" s="62"/>
    </row>
    <row r="27" spans="2:25" x14ac:dyDescent="0.2">
      <c r="B27" s="9" t="s">
        <v>80</v>
      </c>
      <c r="C27" s="35"/>
      <c r="D27" s="51">
        <f>IFERROR(D25/D26,"")</f>
        <v>60</v>
      </c>
      <c r="E27" s="51">
        <f t="shared" ref="E27" si="89">IFERROR(E25/E26,"")</f>
        <v>61.199999999999996</v>
      </c>
      <c r="F27" s="51">
        <f t="shared" ref="F27" si="90">IFERROR(F25/F26,"")</f>
        <v>61.812000000000005</v>
      </c>
      <c r="G27" s="51">
        <f t="shared" ref="G27" si="91">IFERROR(G25/G26,"")</f>
        <v>62.430120000000009</v>
      </c>
      <c r="H27" s="51">
        <f t="shared" ref="H27" si="92">IFERROR(H25/H26,"")</f>
        <v>63.678722399999998</v>
      </c>
      <c r="I27" s="51">
        <f t="shared" ref="I27" si="93">IFERROR(I25/I26,"")</f>
        <v>65.589084072000006</v>
      </c>
      <c r="J27" s="51">
        <f t="shared" ref="J27" si="94">IFERROR(J25/J26,"")</f>
        <v>68.212647434880012</v>
      </c>
      <c r="K27" s="51">
        <f t="shared" ref="K27" si="95">IFERROR(K25/K26,"")</f>
        <v>69.576900383577609</v>
      </c>
      <c r="L27" s="51">
        <f t="shared" ref="L27" si="96">IFERROR(L25/L26,"")</f>
        <v>70.968438391249165</v>
      </c>
      <c r="M27" s="64"/>
      <c r="N27" s="51">
        <f t="shared" ref="N27" si="97">IFERROR(N25/N26,"")</f>
        <v>63.678722399999998</v>
      </c>
      <c r="O27" s="51">
        <f t="shared" ref="O27" si="98">IFERROR(O25/O26,"")</f>
        <v>65.589084072000006</v>
      </c>
      <c r="P27" s="51">
        <f t="shared" ref="P27" si="99">IFERROR(P25/P26,"")</f>
        <v>65.589084072000006</v>
      </c>
      <c r="Q27" s="34">
        <f t="shared" ref="Q27" si="100">IFERROR(P27/O27-1,"n/a")</f>
        <v>0</v>
      </c>
      <c r="R27" s="34">
        <f t="shared" ref="R27" si="101">IFERROR(P27/N27-1,"n/a")</f>
        <v>3.0000000000000027E-2</v>
      </c>
      <c r="S27" s="8"/>
      <c r="T27" s="51">
        <f t="shared" ref="T27" si="102">IFERROR(T25/T26,"")</f>
        <v>63.678722399999998</v>
      </c>
      <c r="U27" s="51">
        <f t="shared" ref="U27" si="103">IFERROR(U25/U26,"")</f>
        <v>65.589084072000006</v>
      </c>
      <c r="V27" s="51">
        <f t="shared" ref="V27" si="104">IFERROR(V25/V26,"")</f>
        <v>65.589084072000006</v>
      </c>
      <c r="W27" s="34">
        <f t="shared" ref="W27" si="105">IFERROR(V27/U27-1,"n/a")</f>
        <v>0</v>
      </c>
      <c r="X27" s="34">
        <f t="shared" ref="X27" si="106">IFERROR(V27/T27-1,"n/a")</f>
        <v>3.0000000000000027E-2</v>
      </c>
      <c r="Y27" s="64"/>
    </row>
    <row r="28" spans="2:25" x14ac:dyDescent="0.2">
      <c r="C28" s="36"/>
      <c r="M28" s="67"/>
      <c r="S28" s="36"/>
      <c r="Y28" s="67"/>
    </row>
    <row r="29" spans="2:25" x14ac:dyDescent="0.2">
      <c r="B29" s="7" t="s">
        <v>84</v>
      </c>
      <c r="C29" s="35"/>
      <c r="D29" s="52">
        <f>(+'hr-data'!D22)/1000</f>
        <v>180</v>
      </c>
      <c r="E29" s="52">
        <f>(+'hr-data'!E22)/1000</f>
        <v>183.6</v>
      </c>
      <c r="F29" s="52">
        <f>(+'hr-data'!F22)/1000</f>
        <v>185.43600000000001</v>
      </c>
      <c r="G29" s="52">
        <f>(+'hr-data'!G22)/1000</f>
        <v>187.29036000000002</v>
      </c>
      <c r="H29" s="52">
        <f>(+'hr-data'!V22)/1000</f>
        <v>191.03616719999999</v>
      </c>
      <c r="I29" s="52">
        <f>(+U29+P29-O29)</f>
        <v>196.76725221600003</v>
      </c>
      <c r="J29" s="52">
        <f>(+'hr-data'!BN22)/1000</f>
        <v>204.63794230464003</v>
      </c>
      <c r="K29" s="52">
        <f>(+'hr-data'!BP22)/1000</f>
        <v>208.73070115073281</v>
      </c>
      <c r="L29" s="52">
        <f>(+'hr-data'!BR22)/1000</f>
        <v>212.90531517374748</v>
      </c>
      <c r="M29" s="64"/>
      <c r="N29" s="52">
        <f>(+'hr-data'!U22)/1000</f>
        <v>191.03616719999999</v>
      </c>
      <c r="O29" s="52">
        <f>(+'hr-data'!AY22)/1000</f>
        <v>196.76725221600003</v>
      </c>
      <c r="P29" s="52">
        <f>(+'hr-data'!AJ22)/1000</f>
        <v>196.76725221600003</v>
      </c>
      <c r="Q29" s="30">
        <f>IFERROR(P29/O29-1,"n/a")</f>
        <v>0</v>
      </c>
      <c r="R29" s="30">
        <f>IFERROR(P29/N29-1,"n/a")</f>
        <v>3.0000000000000249E-2</v>
      </c>
      <c r="S29" s="8"/>
      <c r="T29" s="52">
        <f>(+H29)</f>
        <v>191.03616719999999</v>
      </c>
      <c r="U29" s="52">
        <f>(+'hr-data'!AZ22)/1000</f>
        <v>196.76725221600003</v>
      </c>
      <c r="V29" s="52">
        <f>+I29</f>
        <v>196.76725221600003</v>
      </c>
      <c r="W29" s="30">
        <f>IFERROR(V29/U29-1,"n/a")</f>
        <v>0</v>
      </c>
      <c r="X29" s="30">
        <f>IFERROR(V29/T29-1,"n/a")</f>
        <v>3.0000000000000249E-2</v>
      </c>
      <c r="Y29" s="64"/>
    </row>
    <row r="30" spans="2:25" x14ac:dyDescent="0.2">
      <c r="B30" s="9" t="s">
        <v>79</v>
      </c>
      <c r="D30" s="63">
        <f>+'hr-data'!D23</f>
        <v>3</v>
      </c>
      <c r="E30" s="63">
        <f>+'hr-data'!E23</f>
        <v>3</v>
      </c>
      <c r="F30" s="63">
        <f>+'hr-data'!F23</f>
        <v>3</v>
      </c>
      <c r="G30" s="63">
        <f>+'hr-data'!G23</f>
        <v>3</v>
      </c>
      <c r="H30" s="63">
        <f>+'hr-data'!V23</f>
        <v>3</v>
      </c>
      <c r="I30" s="63">
        <f t="shared" ref="I30" si="107">+U30+P30-O30</f>
        <v>3</v>
      </c>
      <c r="J30" s="63">
        <f>+'hr-data'!BN23</f>
        <v>3</v>
      </c>
      <c r="K30" s="63">
        <f>+'hr-data'!BP23</f>
        <v>3</v>
      </c>
      <c r="L30" s="63">
        <f>+'hr-data'!BR23</f>
        <v>3</v>
      </c>
      <c r="M30" s="62"/>
      <c r="N30" s="63">
        <f>+'hr-data'!U23</f>
        <v>3</v>
      </c>
      <c r="O30" s="63">
        <f>+'hr-data'!AY23</f>
        <v>3</v>
      </c>
      <c r="P30" s="63">
        <f>+'hr-data'!AJ23</f>
        <v>3</v>
      </c>
      <c r="Q30" s="34">
        <f>IFERROR(P30/O30-1,"n/a")</f>
        <v>0</v>
      </c>
      <c r="R30" s="34">
        <f>IFERROR(P30/N30-1,"n/a")</f>
        <v>0</v>
      </c>
      <c r="S30" s="8"/>
      <c r="T30" s="63">
        <f>+H30</f>
        <v>3</v>
      </c>
      <c r="U30" s="63">
        <f>+'hr-data'!AZ23</f>
        <v>3</v>
      </c>
      <c r="V30" s="63">
        <f>+I30</f>
        <v>3</v>
      </c>
      <c r="W30" s="34">
        <f>IFERROR(V30/U30-1,"n/a")</f>
        <v>0</v>
      </c>
      <c r="X30" s="34">
        <f>IFERROR(V30/T30-1,"n/a")</f>
        <v>0</v>
      </c>
      <c r="Y30" s="62"/>
    </row>
    <row r="31" spans="2:25" x14ac:dyDescent="0.2">
      <c r="B31" s="9" t="s">
        <v>80</v>
      </c>
      <c r="D31" s="51">
        <f>IFERROR(D29/D30,"")</f>
        <v>60</v>
      </c>
      <c r="E31" s="51">
        <f t="shared" ref="E31" si="108">IFERROR(E29/E30,"")</f>
        <v>61.199999999999996</v>
      </c>
      <c r="F31" s="51">
        <f t="shared" ref="F31" si="109">IFERROR(F29/F30,"")</f>
        <v>61.812000000000005</v>
      </c>
      <c r="G31" s="51">
        <f t="shared" ref="G31" si="110">IFERROR(G29/G30,"")</f>
        <v>62.430120000000009</v>
      </c>
      <c r="H31" s="51">
        <f t="shared" ref="H31" si="111">IFERROR(H29/H30,"")</f>
        <v>63.678722399999998</v>
      </c>
      <c r="I31" s="51">
        <f t="shared" ref="I31" si="112">IFERROR(I29/I30,"")</f>
        <v>65.589084072000006</v>
      </c>
      <c r="J31" s="51">
        <f t="shared" ref="J31" si="113">IFERROR(J29/J30,"")</f>
        <v>68.212647434880012</v>
      </c>
      <c r="K31" s="51">
        <f t="shared" ref="K31" si="114">IFERROR(K29/K30,"")</f>
        <v>69.576900383577609</v>
      </c>
      <c r="L31" s="51">
        <f t="shared" ref="L31" si="115">IFERROR(L29/L30,"")</f>
        <v>70.968438391249165</v>
      </c>
      <c r="M31" s="64"/>
      <c r="N31" s="51">
        <f t="shared" ref="N31" si="116">IFERROR(N29/N30,"")</f>
        <v>63.678722399999998</v>
      </c>
      <c r="O31" s="51">
        <f t="shared" ref="O31" si="117">IFERROR(O29/O30,"")</f>
        <v>65.589084072000006</v>
      </c>
      <c r="P31" s="51">
        <f t="shared" ref="P31" si="118">IFERROR(P29/P30,"")</f>
        <v>65.589084072000006</v>
      </c>
      <c r="Q31" s="34">
        <f t="shared" ref="Q31" si="119">IFERROR(P31/O31-1,"n/a")</f>
        <v>0</v>
      </c>
      <c r="R31" s="34">
        <f t="shared" ref="R31" si="120">IFERROR(P31/N31-1,"n/a")</f>
        <v>3.0000000000000027E-2</v>
      </c>
      <c r="S31" s="8"/>
      <c r="T31" s="51">
        <f t="shared" ref="T31" si="121">IFERROR(T29/T30,"")</f>
        <v>63.678722399999998</v>
      </c>
      <c r="U31" s="51">
        <f t="shared" ref="U31" si="122">IFERROR(U29/U30,"")</f>
        <v>65.589084072000006</v>
      </c>
      <c r="V31" s="51">
        <f t="shared" ref="V31" si="123">IFERROR(V29/V30,"")</f>
        <v>65.589084072000006</v>
      </c>
      <c r="W31" s="34">
        <f t="shared" ref="W31" si="124">IFERROR(V31/U31-1,"n/a")</f>
        <v>0</v>
      </c>
      <c r="X31" s="34">
        <f t="shared" ref="X31" si="125">IFERROR(V31/T31-1,"n/a")</f>
        <v>3.0000000000000027E-2</v>
      </c>
      <c r="Y31" s="64"/>
    </row>
    <row r="33" spans="2:26" x14ac:dyDescent="0.2">
      <c r="B33" s="7" t="s">
        <v>85</v>
      </c>
      <c r="D33" s="52">
        <f>(+'hr-data'!D25)/1000</f>
        <v>180</v>
      </c>
      <c r="E33" s="52">
        <f>(+'hr-data'!E25)/1000</f>
        <v>183.6</v>
      </c>
      <c r="F33" s="52">
        <f>(+'hr-data'!F25)/1000</f>
        <v>185.43600000000001</v>
      </c>
      <c r="G33" s="52">
        <f>(+'hr-data'!G25)/1000</f>
        <v>187.29036000000002</v>
      </c>
      <c r="H33" s="52">
        <f>(+'hr-data'!V25)/1000</f>
        <v>191.03616719999999</v>
      </c>
      <c r="I33" s="52">
        <f>(+U33+P33-O33)</f>
        <v>196.76725221600003</v>
      </c>
      <c r="J33" s="52">
        <f>(+'hr-data'!BN25)/1000</f>
        <v>204.63794230464003</v>
      </c>
      <c r="K33" s="52">
        <f>(+'hr-data'!BP25)/1000</f>
        <v>208.73070115073281</v>
      </c>
      <c r="L33" s="52">
        <f>(+'hr-data'!BR25)/1000</f>
        <v>212.90531517374748</v>
      </c>
      <c r="M33" s="64"/>
      <c r="N33" s="52">
        <f>(+'hr-data'!U25)/1000</f>
        <v>191.03616719999999</v>
      </c>
      <c r="O33" s="52">
        <f>(+'hr-data'!AY25)/1000</f>
        <v>196.76725221600003</v>
      </c>
      <c r="P33" s="52">
        <f>(+'hr-data'!AJ25)/1000</f>
        <v>196.76725221600003</v>
      </c>
      <c r="Q33" s="30">
        <f>IFERROR(P33/O33-1,"n/a")</f>
        <v>0</v>
      </c>
      <c r="R33" s="30">
        <f>IFERROR(P33/N33-1,"n/a")</f>
        <v>3.0000000000000249E-2</v>
      </c>
      <c r="S33" s="8"/>
      <c r="T33" s="52">
        <f>(+H33)</f>
        <v>191.03616719999999</v>
      </c>
      <c r="U33" s="52">
        <f>(+'hr-data'!AZ25)/1000</f>
        <v>196.76725221600003</v>
      </c>
      <c r="V33" s="52">
        <f>+I33</f>
        <v>196.76725221600003</v>
      </c>
      <c r="W33" s="30">
        <f>IFERROR(V33/U33-1,"n/a")</f>
        <v>0</v>
      </c>
      <c r="X33" s="30">
        <f>IFERROR(V33/T33-1,"n/a")</f>
        <v>3.0000000000000249E-2</v>
      </c>
      <c r="Y33" s="64"/>
    </row>
    <row r="34" spans="2:26" x14ac:dyDescent="0.2">
      <c r="B34" s="9" t="s">
        <v>79</v>
      </c>
      <c r="D34" s="63">
        <f>+'hr-data'!D26</f>
        <v>3</v>
      </c>
      <c r="E34" s="63">
        <f>+'hr-data'!E26</f>
        <v>3</v>
      </c>
      <c r="F34" s="63">
        <f>+'hr-data'!F26</f>
        <v>3</v>
      </c>
      <c r="G34" s="63">
        <f>+'hr-data'!G26</f>
        <v>3</v>
      </c>
      <c r="H34" s="63">
        <f>+'hr-data'!V26</f>
        <v>3</v>
      </c>
      <c r="I34" s="63">
        <f t="shared" ref="I34" si="126">+U34+P34-O34</f>
        <v>3</v>
      </c>
      <c r="J34" s="63">
        <f>+'hr-data'!BN26</f>
        <v>3</v>
      </c>
      <c r="K34" s="63">
        <f>+'hr-data'!BP26</f>
        <v>3</v>
      </c>
      <c r="L34" s="63">
        <f>+'hr-data'!BR26</f>
        <v>3</v>
      </c>
      <c r="M34" s="62"/>
      <c r="N34" s="63">
        <f>+'hr-data'!U26</f>
        <v>3</v>
      </c>
      <c r="O34" s="63">
        <f>+'hr-data'!AY26</f>
        <v>3</v>
      </c>
      <c r="P34" s="63">
        <f>+'hr-data'!AJ26</f>
        <v>3</v>
      </c>
      <c r="Q34" s="34">
        <f>IFERROR(P34/O34-1,"n/a")</f>
        <v>0</v>
      </c>
      <c r="R34" s="34">
        <f>IFERROR(P34/N34-1,"n/a")</f>
        <v>0</v>
      </c>
      <c r="S34" s="8"/>
      <c r="T34" s="63">
        <f>+H34</f>
        <v>3</v>
      </c>
      <c r="U34" s="63">
        <f>+'hr-data'!AZ26</f>
        <v>3</v>
      </c>
      <c r="V34" s="63">
        <f>+I34</f>
        <v>3</v>
      </c>
      <c r="W34" s="34">
        <f>IFERROR(V34/U34-1,"n/a")</f>
        <v>0</v>
      </c>
      <c r="X34" s="34">
        <f>IFERROR(V34/T34-1,"n/a")</f>
        <v>0</v>
      </c>
      <c r="Y34" s="62"/>
    </row>
    <row r="35" spans="2:26" x14ac:dyDescent="0.2">
      <c r="B35" s="9" t="s">
        <v>80</v>
      </c>
      <c r="D35" s="51">
        <f>IFERROR(D33/D34,"")</f>
        <v>60</v>
      </c>
      <c r="E35" s="51">
        <f t="shared" ref="E35" si="127">IFERROR(E33/E34,"")</f>
        <v>61.199999999999996</v>
      </c>
      <c r="F35" s="51">
        <f t="shared" ref="F35" si="128">IFERROR(F33/F34,"")</f>
        <v>61.812000000000005</v>
      </c>
      <c r="G35" s="51">
        <f t="shared" ref="G35" si="129">IFERROR(G33/G34,"")</f>
        <v>62.430120000000009</v>
      </c>
      <c r="H35" s="51">
        <f t="shared" ref="H35" si="130">IFERROR(H33/H34,"")</f>
        <v>63.678722399999998</v>
      </c>
      <c r="I35" s="51">
        <f t="shared" ref="I35" si="131">IFERROR(I33/I34,"")</f>
        <v>65.589084072000006</v>
      </c>
      <c r="J35" s="51">
        <f t="shared" ref="J35" si="132">IFERROR(J33/J34,"")</f>
        <v>68.212647434880012</v>
      </c>
      <c r="K35" s="51">
        <f t="shared" ref="K35" si="133">IFERROR(K33/K34,"")</f>
        <v>69.576900383577609</v>
      </c>
      <c r="L35" s="51">
        <f t="shared" ref="L35" si="134">IFERROR(L33/L34,"")</f>
        <v>70.968438391249165</v>
      </c>
      <c r="M35" s="64"/>
      <c r="N35" s="51">
        <f t="shared" ref="N35" si="135">IFERROR(N33/N34,"")</f>
        <v>63.678722399999998</v>
      </c>
      <c r="O35" s="51">
        <f t="shared" ref="O35" si="136">IFERROR(O33/O34,"")</f>
        <v>65.589084072000006</v>
      </c>
      <c r="P35" s="51">
        <f t="shared" ref="P35" si="137">IFERROR(P33/P34,"")</f>
        <v>65.589084072000006</v>
      </c>
      <c r="Q35" s="34">
        <f t="shared" ref="Q35" si="138">IFERROR(P35/O35-1,"n/a")</f>
        <v>0</v>
      </c>
      <c r="R35" s="34">
        <f t="shared" ref="R35" si="139">IFERROR(P35/N35-1,"n/a")</f>
        <v>3.0000000000000027E-2</v>
      </c>
      <c r="S35" s="8"/>
      <c r="T35" s="51">
        <f t="shared" ref="T35" si="140">IFERROR(T33/T34,"")</f>
        <v>63.678722399999998</v>
      </c>
      <c r="U35" s="51">
        <f t="shared" ref="U35" si="141">IFERROR(U33/U34,"")</f>
        <v>65.589084072000006</v>
      </c>
      <c r="V35" s="51">
        <f t="shared" ref="V35" si="142">IFERROR(V33/V34,"")</f>
        <v>65.589084072000006</v>
      </c>
      <c r="W35" s="34">
        <f t="shared" ref="W35" si="143">IFERROR(V35/U35-1,"n/a")</f>
        <v>0</v>
      </c>
      <c r="X35" s="34">
        <f t="shared" ref="X35" si="144">IFERROR(V35/T35-1,"n/a")</f>
        <v>3.0000000000000027E-2</v>
      </c>
      <c r="Y35" s="64"/>
    </row>
    <row r="36" spans="2:26" x14ac:dyDescent="0.2">
      <c r="B36" s="9"/>
      <c r="M36" s="64"/>
      <c r="Q36" s="34"/>
      <c r="R36" s="34"/>
      <c r="S36" s="8"/>
      <c r="W36" s="34"/>
      <c r="X36" s="34"/>
      <c r="Y36" s="64"/>
    </row>
    <row r="37" spans="2:26" x14ac:dyDescent="0.2">
      <c r="B37" s="7" t="s">
        <v>61</v>
      </c>
      <c r="D37" s="52">
        <f>(+'hr-data'!D28)/1000</f>
        <v>85</v>
      </c>
      <c r="E37" s="52">
        <f>(+'hr-data'!E28)/1000</f>
        <v>86.7</v>
      </c>
      <c r="F37" s="52">
        <f>(+'hr-data'!F28)/1000</f>
        <v>87.566999999999993</v>
      </c>
      <c r="G37" s="52">
        <f>(+'hr-data'!G28)/1000</f>
        <v>88.442669999999993</v>
      </c>
      <c r="H37" s="52">
        <f>(+'hr-data'!V28)/1000</f>
        <v>90.211523400000004</v>
      </c>
      <c r="I37" s="52">
        <f>(+U37+P37-O37)</f>
        <v>92.917869101999983</v>
      </c>
      <c r="J37" s="52">
        <f>(+'hr-data'!BN28)/1000</f>
        <v>96.634583866080021</v>
      </c>
      <c r="K37" s="52">
        <f>(+'hr-data'!BP28)/1000</f>
        <v>98.567275543401621</v>
      </c>
      <c r="L37" s="52">
        <f>(+'hr-data'!BR28)/1000</f>
        <v>100.53862105426965</v>
      </c>
      <c r="M37" s="64"/>
      <c r="N37" s="52">
        <f>(+'hr-data'!U28)/1000</f>
        <v>90.211523400000004</v>
      </c>
      <c r="O37" s="52">
        <f>(+'hr-data'!AY28)/1000</f>
        <v>92.917869101999983</v>
      </c>
      <c r="P37" s="52">
        <f>(+'hr-data'!AJ28)/1000</f>
        <v>92.917869101999983</v>
      </c>
      <c r="Q37" s="30">
        <f>IFERROR(P37/O37-1,"n/a")</f>
        <v>0</v>
      </c>
      <c r="R37" s="30">
        <f>IFERROR(P37/N37-1,"n/a")</f>
        <v>2.9999999999999805E-2</v>
      </c>
      <c r="S37" s="8"/>
      <c r="T37" s="52">
        <f>(+H37)</f>
        <v>90.211523400000004</v>
      </c>
      <c r="U37" s="52">
        <f>(+'hr-data'!AZ28)/1000</f>
        <v>92.917869101999983</v>
      </c>
      <c r="V37" s="52">
        <f>+I37</f>
        <v>92.917869101999983</v>
      </c>
      <c r="W37" s="30">
        <f>IFERROR(V37/U37-1,"n/a")</f>
        <v>0</v>
      </c>
      <c r="X37" s="30">
        <f>IFERROR(V37/T37-1,"n/a")</f>
        <v>2.9999999999999805E-2</v>
      </c>
      <c r="Y37" s="64"/>
    </row>
    <row r="38" spans="2:26" x14ac:dyDescent="0.2">
      <c r="B38" s="9" t="s">
        <v>79</v>
      </c>
      <c r="D38" s="63">
        <f>+'hr-data'!D29</f>
        <v>1.5</v>
      </c>
      <c r="E38" s="63">
        <f>+'hr-data'!E29</f>
        <v>1.5</v>
      </c>
      <c r="F38" s="63">
        <f>+'hr-data'!F29</f>
        <v>1.5</v>
      </c>
      <c r="G38" s="63">
        <f>+'hr-data'!G29</f>
        <v>1.5</v>
      </c>
      <c r="H38" s="63">
        <f>+'hr-data'!V29</f>
        <v>1.5</v>
      </c>
      <c r="I38" s="63">
        <f t="shared" ref="I38" si="145">+U38+P38-O38</f>
        <v>1.5</v>
      </c>
      <c r="J38" s="63">
        <f>+'hr-data'!BN29</f>
        <v>1.5</v>
      </c>
      <c r="K38" s="63">
        <f>+'hr-data'!BP29</f>
        <v>1.5</v>
      </c>
      <c r="L38" s="63">
        <f>+'hr-data'!BR29</f>
        <v>1.5</v>
      </c>
      <c r="M38" s="62"/>
      <c r="N38" s="63">
        <f>+'hr-data'!U29</f>
        <v>1.5</v>
      </c>
      <c r="O38" s="63">
        <f>+'hr-data'!AY29</f>
        <v>1.5</v>
      </c>
      <c r="P38" s="63">
        <f>+'hr-data'!AJ29</f>
        <v>1.5</v>
      </c>
      <c r="Q38" s="34">
        <f>IFERROR(P38/O38-1,"n/a")</f>
        <v>0</v>
      </c>
      <c r="R38" s="34">
        <f>IFERROR(P38/N38-1,"n/a")</f>
        <v>0</v>
      </c>
      <c r="S38" s="8"/>
      <c r="T38" s="63">
        <f>+H38</f>
        <v>1.5</v>
      </c>
      <c r="U38" s="63">
        <f>+'hr-data'!AZ29</f>
        <v>1.5</v>
      </c>
      <c r="V38" s="63">
        <f>+I38</f>
        <v>1.5</v>
      </c>
      <c r="W38" s="34">
        <f>IFERROR(V38/U38-1,"n/a")</f>
        <v>0</v>
      </c>
      <c r="X38" s="34">
        <f>IFERROR(V38/T38-1,"n/a")</f>
        <v>0</v>
      </c>
      <c r="Y38" s="62"/>
    </row>
    <row r="39" spans="2:26" x14ac:dyDescent="0.2">
      <c r="B39" s="9" t="s">
        <v>80</v>
      </c>
      <c r="D39" s="51">
        <f>IFERROR(D37/D38,"")</f>
        <v>56.666666666666664</v>
      </c>
      <c r="E39" s="51">
        <f t="shared" ref="E39" si="146">IFERROR(E37/E38,"")</f>
        <v>57.800000000000004</v>
      </c>
      <c r="F39" s="51">
        <f t="shared" ref="F39" si="147">IFERROR(F37/F38,"")</f>
        <v>58.377999999999993</v>
      </c>
      <c r="G39" s="51">
        <f t="shared" ref="G39" si="148">IFERROR(G37/G38,"")</f>
        <v>58.961779999999997</v>
      </c>
      <c r="H39" s="51">
        <f t="shared" ref="H39" si="149">IFERROR(H37/H38,"")</f>
        <v>60.141015600000003</v>
      </c>
      <c r="I39" s="51">
        <f t="shared" ref="I39" si="150">IFERROR(I37/I38,"")</f>
        <v>61.945246067999989</v>
      </c>
      <c r="J39" s="51">
        <f t="shared" ref="J39" si="151">IFERROR(J37/J38,"")</f>
        <v>64.423055910720009</v>
      </c>
      <c r="K39" s="51">
        <f t="shared" ref="K39" si="152">IFERROR(K37/K38,"")</f>
        <v>65.711517028934409</v>
      </c>
      <c r="L39" s="51">
        <f t="shared" ref="L39" si="153">IFERROR(L37/L38,"")</f>
        <v>67.025747369513098</v>
      </c>
      <c r="M39" s="64"/>
      <c r="N39" s="51">
        <f t="shared" ref="N39" si="154">IFERROR(N37/N38,"")</f>
        <v>60.141015600000003</v>
      </c>
      <c r="O39" s="51">
        <f t="shared" ref="O39" si="155">IFERROR(O37/O38,"")</f>
        <v>61.945246067999989</v>
      </c>
      <c r="P39" s="51">
        <f t="shared" ref="P39" si="156">IFERROR(P37/P38,"")</f>
        <v>61.945246067999989</v>
      </c>
      <c r="Q39" s="34">
        <f t="shared" ref="Q39" si="157">IFERROR(P39/O39-1,"n/a")</f>
        <v>0</v>
      </c>
      <c r="R39" s="34">
        <f t="shared" ref="R39" si="158">IFERROR(P39/N39-1,"n/a")</f>
        <v>2.9999999999999805E-2</v>
      </c>
      <c r="S39" s="8"/>
      <c r="T39" s="51">
        <f t="shared" ref="T39" si="159">IFERROR(T37/T38,"")</f>
        <v>60.141015600000003</v>
      </c>
      <c r="U39" s="51">
        <f t="shared" ref="U39" si="160">IFERROR(U37/U38,"")</f>
        <v>61.945246067999989</v>
      </c>
      <c r="V39" s="51">
        <f t="shared" ref="V39" si="161">IFERROR(V37/V38,"")</f>
        <v>61.945246067999989</v>
      </c>
      <c r="W39" s="34">
        <f t="shared" ref="W39" si="162">IFERROR(V39/U39-1,"n/a")</f>
        <v>0</v>
      </c>
      <c r="X39" s="34">
        <f t="shared" ref="X39" si="163">IFERROR(V39/T39-1,"n/a")</f>
        <v>2.9999999999999805E-2</v>
      </c>
      <c r="Y39" s="64"/>
    </row>
    <row r="41" spans="2:26" x14ac:dyDescent="0.2">
      <c r="B41" s="7" t="s">
        <v>50</v>
      </c>
      <c r="D41" s="52">
        <f>(+'hr-data'!D31)/1000</f>
        <v>3000</v>
      </c>
      <c r="E41" s="52">
        <f>(+'hr-data'!E31)/1000</f>
        <v>3060</v>
      </c>
      <c r="F41" s="52">
        <f>(+'hr-data'!F31)/1000</f>
        <v>3090.6</v>
      </c>
      <c r="G41" s="52">
        <f>(+'hr-data'!G31)/1000</f>
        <v>3121.5059999999999</v>
      </c>
      <c r="H41" s="52">
        <f>(+'hr-data'!V31)/1000</f>
        <v>3183.9361199999994</v>
      </c>
      <c r="I41" s="52">
        <f>(+U41+P41-O41)</f>
        <v>3311.2935648000011</v>
      </c>
      <c r="J41" s="52">
        <f>(+'hr-data'!BN31)/1000</f>
        <v>3410.6323717440009</v>
      </c>
      <c r="K41" s="52">
        <f>(+'hr-data'!BP31)/1000</f>
        <v>3478.8450191788797</v>
      </c>
      <c r="L41" s="52">
        <f>(+'hr-data'!BR31)/1000</f>
        <v>3548.4219195624578</v>
      </c>
      <c r="M41" s="64"/>
      <c r="N41" s="52">
        <f>(+'hr-data'!U31)/1000</f>
        <v>3183.9361199999994</v>
      </c>
      <c r="O41" s="52">
        <f>(+'hr-data'!AY31)/1000</f>
        <v>3279.4542036000003</v>
      </c>
      <c r="P41" s="52">
        <f>(+'hr-data'!AJ31)/1000</f>
        <v>3311.2935648000011</v>
      </c>
      <c r="Q41" s="30">
        <f>IFERROR(P41/O41-1,"n/a")</f>
        <v>9.7087378640778876E-3</v>
      </c>
      <c r="R41" s="30">
        <f>IFERROR(P41/N41-1,"n/a")</f>
        <v>4.000000000000048E-2</v>
      </c>
      <c r="S41" s="8"/>
      <c r="T41" s="52">
        <f>(+H41)</f>
        <v>3183.9361199999994</v>
      </c>
      <c r="U41" s="52">
        <f>(+'hr-data'!AZ31)/1000</f>
        <v>3279.4542036000003</v>
      </c>
      <c r="V41" s="52">
        <f>+I41</f>
        <v>3311.2935648000011</v>
      </c>
      <c r="W41" s="30">
        <f>IFERROR(V41/U41-1,"n/a")</f>
        <v>9.7087378640778876E-3</v>
      </c>
      <c r="X41" s="30">
        <f>IFERROR(V41/T41-1,"n/a")</f>
        <v>4.000000000000048E-2</v>
      </c>
      <c r="Y41" s="64"/>
      <c r="Z41" s="33" t="s">
        <v>1955</v>
      </c>
    </row>
    <row r="42" spans="2:26" x14ac:dyDescent="0.2">
      <c r="B42" s="9" t="s">
        <v>79</v>
      </c>
      <c r="D42" s="63">
        <f>+'hr-data'!D32</f>
        <v>50</v>
      </c>
      <c r="E42" s="63">
        <f>+'hr-data'!E32</f>
        <v>50</v>
      </c>
      <c r="F42" s="63">
        <f>+'hr-data'!F32</f>
        <v>50</v>
      </c>
      <c r="G42" s="63">
        <f>+'hr-data'!G32</f>
        <v>50</v>
      </c>
      <c r="H42" s="63">
        <f>+'hr-data'!V32</f>
        <v>50</v>
      </c>
      <c r="I42" s="63">
        <f t="shared" ref="I42" si="164">+U42+P42-O42</f>
        <v>50</v>
      </c>
      <c r="J42" s="63">
        <f>+'hr-data'!BN32</f>
        <v>50</v>
      </c>
      <c r="K42" s="63">
        <f>+'hr-data'!BP32</f>
        <v>50</v>
      </c>
      <c r="L42" s="63">
        <f>+'hr-data'!BR32</f>
        <v>50</v>
      </c>
      <c r="M42" s="62"/>
      <c r="N42" s="63">
        <f>+'hr-data'!U32</f>
        <v>50</v>
      </c>
      <c r="O42" s="63">
        <f>+'hr-data'!AY32</f>
        <v>50</v>
      </c>
      <c r="P42" s="63">
        <f>+'hr-data'!AJ32</f>
        <v>50</v>
      </c>
      <c r="Q42" s="34">
        <f>IFERROR(P42/O42-1,"n/a")</f>
        <v>0</v>
      </c>
      <c r="R42" s="34">
        <f>IFERROR(P42/N42-1,"n/a")</f>
        <v>0</v>
      </c>
      <c r="S42" s="8"/>
      <c r="T42" s="63">
        <f>+H42</f>
        <v>50</v>
      </c>
      <c r="U42" s="63">
        <f>+'hr-data'!AZ32</f>
        <v>50</v>
      </c>
      <c r="V42" s="63">
        <f>+I42</f>
        <v>50</v>
      </c>
      <c r="W42" s="34">
        <f>IFERROR(V42/U42-1,"n/a")</f>
        <v>0</v>
      </c>
      <c r="X42" s="34">
        <f>IFERROR(V42/T42-1,"n/a")</f>
        <v>0</v>
      </c>
      <c r="Y42" s="62"/>
    </row>
    <row r="43" spans="2:26" x14ac:dyDescent="0.2">
      <c r="B43" s="9" t="s">
        <v>80</v>
      </c>
      <c r="D43" s="51">
        <f>IFERROR(D41/D42,"")</f>
        <v>60</v>
      </c>
      <c r="E43" s="51">
        <f t="shared" ref="E43" si="165">IFERROR(E41/E42,"")</f>
        <v>61.2</v>
      </c>
      <c r="F43" s="51">
        <f t="shared" ref="F43" si="166">IFERROR(F41/F42,"")</f>
        <v>61.811999999999998</v>
      </c>
      <c r="G43" s="51">
        <f t="shared" ref="G43" si="167">IFERROR(G41/G42,"")</f>
        <v>62.430119999999995</v>
      </c>
      <c r="H43" s="51">
        <f t="shared" ref="H43" si="168">IFERROR(H41/H42,"")</f>
        <v>63.678722399999991</v>
      </c>
      <c r="I43" s="51">
        <f t="shared" ref="I43" si="169">IFERROR(I41/I42,"")</f>
        <v>66.225871296000022</v>
      </c>
      <c r="J43" s="51">
        <f t="shared" ref="J43" si="170">IFERROR(J41/J42,"")</f>
        <v>68.212647434880012</v>
      </c>
      <c r="K43" s="51">
        <f t="shared" ref="K43" si="171">IFERROR(K41/K42,"")</f>
        <v>69.576900383577595</v>
      </c>
      <c r="L43" s="51">
        <f t="shared" ref="L43" si="172">IFERROR(L41/L42,"")</f>
        <v>70.968438391249151</v>
      </c>
      <c r="M43" s="64"/>
      <c r="N43" s="51">
        <f t="shared" ref="N43" si="173">IFERROR(N41/N42,"")</f>
        <v>63.678722399999991</v>
      </c>
      <c r="O43" s="51">
        <f t="shared" ref="O43" si="174">IFERROR(O41/O42,"")</f>
        <v>65.589084072000006</v>
      </c>
      <c r="P43" s="51">
        <f t="shared" ref="P43" si="175">IFERROR(P41/P42,"")</f>
        <v>66.225871296000022</v>
      </c>
      <c r="Q43" s="34">
        <f t="shared" ref="Q43" si="176">IFERROR(P43/O43-1,"n/a")</f>
        <v>9.7087378640778876E-3</v>
      </c>
      <c r="R43" s="34">
        <f t="shared" ref="R43" si="177">IFERROR(P43/N43-1,"n/a")</f>
        <v>4.000000000000048E-2</v>
      </c>
      <c r="S43" s="8"/>
      <c r="T43" s="51">
        <f t="shared" ref="T43" si="178">IFERROR(T41/T42,"")</f>
        <v>63.678722399999991</v>
      </c>
      <c r="U43" s="51">
        <f t="shared" ref="U43" si="179">IFERROR(U41/U42,"")</f>
        <v>65.589084072000006</v>
      </c>
      <c r="V43" s="51">
        <f t="shared" ref="V43" si="180">IFERROR(V41/V42,"")</f>
        <v>66.225871296000022</v>
      </c>
      <c r="W43" s="34">
        <f t="shared" ref="W43" si="181">IFERROR(V43/U43-1,"n/a")</f>
        <v>9.7087378640778876E-3</v>
      </c>
      <c r="X43" s="34">
        <f t="shared" ref="X43" si="182">IFERROR(V43/T43-1,"n/a")</f>
        <v>4.000000000000048E-2</v>
      </c>
      <c r="Y43" s="64"/>
    </row>
    <row r="44" spans="2:26" x14ac:dyDescent="0.2">
      <c r="B44" s="9"/>
      <c r="M44" s="64"/>
      <c r="Q44" s="34"/>
      <c r="R44" s="34"/>
      <c r="S44" s="8"/>
      <c r="W44" s="34"/>
      <c r="X44" s="34"/>
      <c r="Y44" s="64"/>
    </row>
    <row r="45" spans="2:26" x14ac:dyDescent="0.2">
      <c r="B45" s="7" t="s">
        <v>1905</v>
      </c>
      <c r="D45" s="52">
        <f>(+'hr-data'!D34)/1000</f>
        <v>500</v>
      </c>
      <c r="E45" s="52">
        <f>(+'hr-data'!E34)/1000</f>
        <v>510</v>
      </c>
      <c r="F45" s="52">
        <f>(+'hr-data'!F34)/1000</f>
        <v>515.1</v>
      </c>
      <c r="G45" s="52">
        <f>(+'hr-data'!G34)/1000</f>
        <v>520.25099999999998</v>
      </c>
      <c r="H45" s="52">
        <f>(+'hr-data'!V34)/1000</f>
        <v>530.65602000000013</v>
      </c>
      <c r="I45" s="52">
        <f>(+U45+P45-O45)</f>
        <v>551.88226079999993</v>
      </c>
      <c r="J45" s="52">
        <f>(+'hr-data'!BN34)/1000</f>
        <v>568.43872862400008</v>
      </c>
      <c r="K45" s="52">
        <f>(+'hr-data'!BP34)/1000</f>
        <v>579.80750319647996</v>
      </c>
      <c r="L45" s="52">
        <f>(+'hr-data'!BR34)/1000</f>
        <v>591.40365326040956</v>
      </c>
      <c r="M45" s="64"/>
      <c r="N45" s="52">
        <f>(+'hr-data'!U34)/1000</f>
        <v>530.65602000000013</v>
      </c>
      <c r="O45" s="52">
        <f>(+'hr-data'!AY34)/1000</f>
        <v>546.5757006</v>
      </c>
      <c r="P45" s="52">
        <f>(+'hr-data'!AJ34)/1000</f>
        <v>551.88226079999993</v>
      </c>
      <c r="Q45" s="30">
        <f>IFERROR(P45/O45-1,"n/a")</f>
        <v>9.7087378640774435E-3</v>
      </c>
      <c r="R45" s="30">
        <f>IFERROR(P45/N45-1,"n/a")</f>
        <v>3.9999999999999591E-2</v>
      </c>
      <c r="S45" s="8"/>
      <c r="T45" s="52">
        <f>(+H45)</f>
        <v>530.65602000000013</v>
      </c>
      <c r="U45" s="52">
        <f>(+'hr-data'!AZ34)/1000</f>
        <v>546.5757006</v>
      </c>
      <c r="V45" s="52">
        <f>+I45</f>
        <v>551.88226079999993</v>
      </c>
      <c r="W45" s="30">
        <f>IFERROR(V45/U45-1,"n/a")</f>
        <v>9.7087378640774435E-3</v>
      </c>
      <c r="X45" s="30">
        <f>IFERROR(V45/T45-1,"n/a")</f>
        <v>3.9999999999999591E-2</v>
      </c>
      <c r="Y45" s="64"/>
    </row>
    <row r="46" spans="2:26" x14ac:dyDescent="0.2">
      <c r="B46" s="9" t="s">
        <v>79</v>
      </c>
      <c r="D46" s="63">
        <f>+'hr-data'!D35</f>
        <v>10</v>
      </c>
      <c r="E46" s="63">
        <f>+'hr-data'!E35</f>
        <v>10</v>
      </c>
      <c r="F46" s="63">
        <f>+'hr-data'!F35</f>
        <v>10</v>
      </c>
      <c r="G46" s="63">
        <f>+'hr-data'!G35</f>
        <v>10</v>
      </c>
      <c r="H46" s="63">
        <f>+'hr-data'!V35</f>
        <v>10</v>
      </c>
      <c r="I46" s="63">
        <f t="shared" ref="I46" si="183">+U46+P46-O46</f>
        <v>10</v>
      </c>
      <c r="J46" s="63">
        <f>+'hr-data'!BN35</f>
        <v>10</v>
      </c>
      <c r="K46" s="63">
        <f>+'hr-data'!BP35</f>
        <v>10</v>
      </c>
      <c r="L46" s="63">
        <f>+'hr-data'!BR35</f>
        <v>10</v>
      </c>
      <c r="M46" s="62"/>
      <c r="N46" s="63">
        <f>+'hr-data'!U35</f>
        <v>10</v>
      </c>
      <c r="O46" s="63">
        <f>+'hr-data'!AY35</f>
        <v>10</v>
      </c>
      <c r="P46" s="63">
        <f>+'hr-data'!AJ35</f>
        <v>10</v>
      </c>
      <c r="Q46" s="34">
        <f>IFERROR(P46/O46-1,"n/a")</f>
        <v>0</v>
      </c>
      <c r="R46" s="34">
        <f>IFERROR(P46/N46-1,"n/a")</f>
        <v>0</v>
      </c>
      <c r="S46" s="8"/>
      <c r="T46" s="63">
        <f>+H46</f>
        <v>10</v>
      </c>
      <c r="U46" s="63">
        <f>+'hr-data'!AZ35</f>
        <v>10</v>
      </c>
      <c r="V46" s="63">
        <f>+I46</f>
        <v>10</v>
      </c>
      <c r="W46" s="34">
        <f>IFERROR(V46/U46-1,"n/a")</f>
        <v>0</v>
      </c>
      <c r="X46" s="34">
        <f>IFERROR(V46/T46-1,"n/a")</f>
        <v>0</v>
      </c>
      <c r="Y46" s="62"/>
    </row>
    <row r="47" spans="2:26" x14ac:dyDescent="0.2">
      <c r="B47" s="9" t="s">
        <v>80</v>
      </c>
      <c r="D47" s="51">
        <f>IFERROR(D45/D46,"")</f>
        <v>50</v>
      </c>
      <c r="E47" s="51">
        <f t="shared" ref="E47" si="184">IFERROR(E45/E46,"")</f>
        <v>51</v>
      </c>
      <c r="F47" s="51">
        <f t="shared" ref="F47" si="185">IFERROR(F45/F46,"")</f>
        <v>51.510000000000005</v>
      </c>
      <c r="G47" s="51">
        <f t="shared" ref="G47" si="186">IFERROR(G45/G46,"")</f>
        <v>52.025099999999995</v>
      </c>
      <c r="H47" s="51">
        <f t="shared" ref="H47" si="187">IFERROR(H45/H46,"")</f>
        <v>53.065602000000013</v>
      </c>
      <c r="I47" s="51">
        <f t="shared" ref="I47" si="188">IFERROR(I45/I46,"")</f>
        <v>55.188226079999993</v>
      </c>
      <c r="J47" s="51">
        <f t="shared" ref="J47" si="189">IFERROR(J45/J46,"")</f>
        <v>56.843872862400005</v>
      </c>
      <c r="K47" s="51">
        <f t="shared" ref="K47" si="190">IFERROR(K45/K46,"")</f>
        <v>57.980750319647996</v>
      </c>
      <c r="L47" s="51">
        <f t="shared" ref="L47" si="191">IFERROR(L45/L46,"")</f>
        <v>59.140365326040957</v>
      </c>
      <c r="M47" s="64"/>
      <c r="N47" s="51">
        <f t="shared" ref="N47" si="192">IFERROR(N45/N46,"")</f>
        <v>53.065602000000013</v>
      </c>
      <c r="O47" s="51">
        <f t="shared" ref="O47" si="193">IFERROR(O45/O46,"")</f>
        <v>54.657570059999998</v>
      </c>
      <c r="P47" s="51">
        <f t="shared" ref="P47" si="194">IFERROR(P45/P46,"")</f>
        <v>55.188226079999993</v>
      </c>
      <c r="Q47" s="34">
        <f t="shared" ref="Q47" si="195">IFERROR(P47/O47-1,"n/a")</f>
        <v>9.7087378640776656E-3</v>
      </c>
      <c r="R47" s="34">
        <f t="shared" ref="R47" si="196">IFERROR(P47/N47-1,"n/a")</f>
        <v>3.9999999999999591E-2</v>
      </c>
      <c r="S47" s="8"/>
      <c r="T47" s="51">
        <f t="shared" ref="T47" si="197">IFERROR(T45/T46,"")</f>
        <v>53.065602000000013</v>
      </c>
      <c r="U47" s="51">
        <f t="shared" ref="U47" si="198">IFERROR(U45/U46,"")</f>
        <v>54.657570059999998</v>
      </c>
      <c r="V47" s="51">
        <f t="shared" ref="V47" si="199">IFERROR(V45/V46,"")</f>
        <v>55.188226079999993</v>
      </c>
      <c r="W47" s="34">
        <f t="shared" ref="W47" si="200">IFERROR(V47/U47-1,"n/a")</f>
        <v>9.7087378640776656E-3</v>
      </c>
      <c r="X47" s="34">
        <f t="shared" ref="X47" si="201">IFERROR(V47/T47-1,"n/a")</f>
        <v>3.9999999999999591E-2</v>
      </c>
      <c r="Y47" s="64"/>
    </row>
    <row r="49" spans="2:25" x14ac:dyDescent="0.2">
      <c r="B49" s="28" t="s">
        <v>87</v>
      </c>
      <c r="C49" s="8"/>
      <c r="D49" s="50">
        <f>+D5+D9+D13+D17+D21+D25+D29+D33+D41+D37+D45</f>
        <v>5040</v>
      </c>
      <c r="E49" s="50">
        <f t="shared" ref="E49:L49" si="202">+E5+E9+E13+E17+E21+E25+E29+E33+E41+E37+E45</f>
        <v>5136.2</v>
      </c>
      <c r="F49" s="50">
        <f t="shared" si="202"/>
        <v>5185.2619999999997</v>
      </c>
      <c r="G49" s="50">
        <f t="shared" si="202"/>
        <v>5234.8146200000001</v>
      </c>
      <c r="H49" s="50">
        <f t="shared" si="202"/>
        <v>5344.9109123999997</v>
      </c>
      <c r="I49" s="50">
        <f t="shared" si="202"/>
        <v>5545.2041611720015</v>
      </c>
      <c r="J49" s="50">
        <f t="shared" si="202"/>
        <v>5719.8016661844413</v>
      </c>
      <c r="K49" s="50">
        <f t="shared" si="202"/>
        <v>5829.1976995081286</v>
      </c>
      <c r="L49" s="50">
        <f t="shared" si="202"/>
        <v>5955.7816534982912</v>
      </c>
      <c r="M49" s="8"/>
      <c r="N49" s="50">
        <f t="shared" ref="N49:P49" si="203">+N5+N9+N13+N17+N21+N25+N29+N33+N41+N37+N45</f>
        <v>5344.9109123999997</v>
      </c>
      <c r="O49" s="50">
        <f t="shared" si="203"/>
        <v>5509.4246790235002</v>
      </c>
      <c r="P49" s="50">
        <f t="shared" si="203"/>
        <v>5545.2041611720015</v>
      </c>
      <c r="Q49" s="29">
        <f>IFERROR(P49/O49-1,"n/a")</f>
        <v>6.4942320174967705E-3</v>
      </c>
      <c r="R49" s="29">
        <f>IFERROR(P49/N49-1,"n/a")</f>
        <v>3.7473636521673015E-2</v>
      </c>
      <c r="S49" s="8"/>
      <c r="T49" s="50">
        <f t="shared" ref="T49:V49" si="204">+T5+T9+T13+T17+T21+T25+T29+T33+T41+T37+T45</f>
        <v>5344.9109123999997</v>
      </c>
      <c r="U49" s="50">
        <f t="shared" si="204"/>
        <v>5509.4246790235002</v>
      </c>
      <c r="V49" s="50">
        <f t="shared" si="204"/>
        <v>5545.2041611720015</v>
      </c>
      <c r="W49" s="29">
        <f>IFERROR(V49/U49-1,"n/a")</f>
        <v>6.4942320174967705E-3</v>
      </c>
      <c r="X49" s="29">
        <f>IFERROR(V49/T49-1,"n/a")</f>
        <v>3.7473636521673015E-2</v>
      </c>
      <c r="Y49" s="8"/>
    </row>
    <row r="50" spans="2:25" x14ac:dyDescent="0.2">
      <c r="B50" s="9" t="s">
        <v>79</v>
      </c>
      <c r="D50" s="63">
        <f>+D6+D10+D14+D18+D22+D26+D30+D34+D42+D38+D46</f>
        <v>84.5</v>
      </c>
      <c r="E50" s="63">
        <f t="shared" ref="E50:L50" si="205">+E6+E10+E14+E18+E22+E26+E30+E34+E42+E38+E46</f>
        <v>84.5</v>
      </c>
      <c r="F50" s="63">
        <f t="shared" si="205"/>
        <v>84.5</v>
      </c>
      <c r="G50" s="63">
        <f t="shared" si="205"/>
        <v>84.5</v>
      </c>
      <c r="H50" s="63">
        <f t="shared" si="205"/>
        <v>84.5</v>
      </c>
      <c r="I50" s="63">
        <f t="shared" si="205"/>
        <v>84.5</v>
      </c>
      <c r="J50" s="63">
        <f t="shared" si="205"/>
        <v>84.5</v>
      </c>
      <c r="K50" s="63">
        <f t="shared" si="205"/>
        <v>84.5</v>
      </c>
      <c r="L50" s="63">
        <f t="shared" si="205"/>
        <v>84.5</v>
      </c>
      <c r="M50" s="62"/>
      <c r="N50" s="63">
        <f t="shared" ref="N50:P50" si="206">+N6+N10+N14+N18+N22+N26+N30+N34+N42+N38+N46</f>
        <v>84.5</v>
      </c>
      <c r="O50" s="63">
        <f t="shared" si="206"/>
        <v>84.5</v>
      </c>
      <c r="P50" s="63">
        <f t="shared" si="206"/>
        <v>84.5</v>
      </c>
      <c r="Q50" s="34">
        <f>IFERROR(P50/O50-1,"n/a")</f>
        <v>0</v>
      </c>
      <c r="R50" s="34">
        <f>IFERROR(P50/N50-1,"n/a")</f>
        <v>0</v>
      </c>
      <c r="S50" s="8"/>
      <c r="T50" s="63">
        <f t="shared" ref="T50:V50" si="207">+T6+T10+T14+T18+T22+T26+T30+T34+T42+T38+T46</f>
        <v>84.5</v>
      </c>
      <c r="U50" s="63">
        <f t="shared" si="207"/>
        <v>84.5</v>
      </c>
      <c r="V50" s="63">
        <f t="shared" si="207"/>
        <v>84.5</v>
      </c>
      <c r="W50" s="34">
        <f>IFERROR(V50/U50-1,"n/a")</f>
        <v>0</v>
      </c>
      <c r="X50" s="34">
        <f>IFERROR(V50/T50-1,"n/a")</f>
        <v>0</v>
      </c>
      <c r="Y50" s="62"/>
    </row>
    <row r="51" spans="2:25" x14ac:dyDescent="0.2">
      <c r="B51" s="9" t="s">
        <v>80</v>
      </c>
      <c r="D51" s="51">
        <f>IFERROR(D49/D50,"")</f>
        <v>59.644970414201183</v>
      </c>
      <c r="E51" s="51">
        <f t="shared" ref="E51" si="208">IFERROR(E49/E50,"")</f>
        <v>60.783431952662717</v>
      </c>
      <c r="F51" s="51">
        <f t="shared" ref="F51" si="209">IFERROR(F49/F50,"")</f>
        <v>61.364047337278102</v>
      </c>
      <c r="G51" s="51">
        <f t="shared" ref="G51" si="210">IFERROR(G49/G50,"")</f>
        <v>61.950468875739645</v>
      </c>
      <c r="H51" s="51">
        <f t="shared" ref="H51" si="211">IFERROR(H49/H50,"")</f>
        <v>63.253383578698219</v>
      </c>
      <c r="I51" s="51">
        <f t="shared" ref="I51" si="212">IFERROR(I49/I50,"")</f>
        <v>65.623717883692322</v>
      </c>
      <c r="J51" s="51">
        <f t="shared" ref="J51" si="213">IFERROR(J49/J50,"")</f>
        <v>67.689960546561437</v>
      </c>
      <c r="K51" s="51">
        <f t="shared" ref="K51" si="214">IFERROR(K49/K50,"")</f>
        <v>68.984588159859513</v>
      </c>
      <c r="L51" s="51">
        <f t="shared" ref="L51" si="215">IFERROR(L49/L50,"")</f>
        <v>70.482623118322977</v>
      </c>
      <c r="M51" s="64"/>
      <c r="N51" s="51">
        <f t="shared" ref="N51" si="216">IFERROR(N49/N50,"")</f>
        <v>63.253383578698219</v>
      </c>
      <c r="O51" s="51">
        <f t="shared" ref="O51" si="217">IFERROR(O49/O50,"")</f>
        <v>65.200292059449708</v>
      </c>
      <c r="P51" s="51">
        <f t="shared" ref="P51" si="218">IFERROR(P49/P50,"")</f>
        <v>65.623717883692322</v>
      </c>
      <c r="Q51" s="34">
        <f t="shared" ref="Q51" si="219">IFERROR(P51/O51-1,"n/a")</f>
        <v>6.4942320174967705E-3</v>
      </c>
      <c r="R51" s="34">
        <f t="shared" ref="R51" si="220">IFERROR(P51/N51-1,"n/a")</f>
        <v>3.7473636521673015E-2</v>
      </c>
      <c r="S51" s="8"/>
      <c r="T51" s="51">
        <f t="shared" ref="T51" si="221">IFERROR(T49/T50,"")</f>
        <v>63.253383578698219</v>
      </c>
      <c r="U51" s="51">
        <f t="shared" ref="U51" si="222">IFERROR(U49/U50,"")</f>
        <v>65.200292059449708</v>
      </c>
      <c r="V51" s="51">
        <f t="shared" ref="V51" si="223">IFERROR(V49/V50,"")</f>
        <v>65.623717883692322</v>
      </c>
      <c r="W51" s="34">
        <f t="shared" ref="W51" si="224">IFERROR(V51/U51-1,"n/a")</f>
        <v>6.4942320174967705E-3</v>
      </c>
      <c r="X51" s="34">
        <f t="shared" ref="X51" si="225">IFERROR(V51/T51-1,"n/a")</f>
        <v>3.7473636521673015E-2</v>
      </c>
      <c r="Y51" s="64"/>
    </row>
    <row r="53" spans="2:25" x14ac:dyDescent="0.2">
      <c r="B53" s="9" t="s">
        <v>1903</v>
      </c>
      <c r="E53" s="68">
        <f>+E49/D49-1</f>
        <v>1.9087301587301653E-2</v>
      </c>
      <c r="F53" s="68">
        <f t="shared" ref="F53:L53" si="226">+F49/E49-1</f>
        <v>9.5521981231261321E-3</v>
      </c>
      <c r="G53" s="68">
        <f t="shared" si="226"/>
        <v>9.5564351425252436E-3</v>
      </c>
      <c r="H53" s="68">
        <f t="shared" si="226"/>
        <v>2.1031555153714132E-2</v>
      </c>
      <c r="I53" s="68">
        <f t="shared" si="226"/>
        <v>3.7473636521673015E-2</v>
      </c>
      <c r="J53" s="68">
        <f t="shared" si="226"/>
        <v>3.1486217628376334E-2</v>
      </c>
      <c r="K53" s="68">
        <f t="shared" si="226"/>
        <v>1.9125843815606114E-2</v>
      </c>
      <c r="L53" s="68">
        <f t="shared" si="226"/>
        <v>2.1715501946493188E-2</v>
      </c>
      <c r="O53" s="68">
        <f>+O49/N49-1</f>
        <v>3.0779515191138973E-2</v>
      </c>
      <c r="P53" s="68">
        <f>+P49/N49-1</f>
        <v>3.7473636521673015E-2</v>
      </c>
      <c r="U53" s="68">
        <f>+U49/T49-1</f>
        <v>3.0779515191138973E-2</v>
      </c>
      <c r="V53" s="68">
        <f>+V49/T49-1</f>
        <v>3.7473636521673015E-2</v>
      </c>
    </row>
    <row r="54" spans="2:25" x14ac:dyDescent="0.2">
      <c r="B54" s="9"/>
      <c r="E54" s="68"/>
      <c r="F54" s="68"/>
      <c r="G54" s="68"/>
      <c r="H54" s="68"/>
      <c r="I54" s="68"/>
      <c r="J54" s="68"/>
      <c r="K54" s="68"/>
      <c r="L54" s="68"/>
      <c r="O54" s="68"/>
      <c r="P54" s="68"/>
      <c r="U54" s="68"/>
      <c r="V54" s="68"/>
    </row>
    <row r="55" spans="2:25" x14ac:dyDescent="0.2">
      <c r="B55" s="9" t="s">
        <v>1922</v>
      </c>
      <c r="D55" s="51" t="b">
        <f>+ABS(D49+'PL-tc'!D366)&lt;0.01</f>
        <v>1</v>
      </c>
      <c r="E55" s="51" t="b">
        <f>+ABS(E49+'PL-tc'!E366)&lt;0.01</f>
        <v>1</v>
      </c>
      <c r="F55" s="51" t="b">
        <f>+ABS(F49+'PL-tc'!F366)&lt;0.01</f>
        <v>1</v>
      </c>
      <c r="G55" s="51" t="b">
        <f>+ABS(G49+'PL-tc'!G366)&lt;0.01</f>
        <v>1</v>
      </c>
      <c r="H55" s="51" t="b">
        <f>+ABS(H49+'PL-tc'!H366)&lt;0.01</f>
        <v>1</v>
      </c>
      <c r="I55" s="51" t="b">
        <f>+ABS(I49+'PL-tc'!I366)&lt;0.01</f>
        <v>1</v>
      </c>
      <c r="J55" s="51" t="b">
        <f>+ABS(J49+'PL-tc'!J366)&lt;0.01</f>
        <v>1</v>
      </c>
      <c r="K55" s="51" t="b">
        <f>+ABS(K49+'PL-tc'!K366)&lt;0.01</f>
        <v>1</v>
      </c>
      <c r="L55" s="51" t="b">
        <f>+ABS(L49+'PL-tc'!L366)&lt;0.01</f>
        <v>1</v>
      </c>
      <c r="N55" s="51" t="b">
        <f>+ABS(N49+'PL-tc'!N366)&lt;0.01</f>
        <v>1</v>
      </c>
      <c r="O55" s="51" t="b">
        <f>+ABS(O49+'PL-tc'!O366)&lt;0.01</f>
        <v>1</v>
      </c>
      <c r="P55" s="51" t="b">
        <f>+ABS(P49+'PL-tc'!P366)&lt;0.01</f>
        <v>1</v>
      </c>
      <c r="T55" s="51" t="b">
        <f>+ABS(T49+'PL-tc'!T366)&lt;0.01</f>
        <v>1</v>
      </c>
      <c r="U55" s="51" t="b">
        <f>+ABS(U49+'PL-tc'!U366)&lt;0.01</f>
        <v>1</v>
      </c>
      <c r="V55" s="51" t="b">
        <f>+ABS(V49+'PL-tc'!V366)&lt;0.01</f>
        <v>1</v>
      </c>
    </row>
    <row r="108" spans="3:25" x14ac:dyDescent="0.2">
      <c r="C108" s="8"/>
      <c r="M108" s="64"/>
      <c r="S108" s="8"/>
      <c r="Y108" s="64"/>
    </row>
    <row r="112" spans="3:25" x14ac:dyDescent="0.2">
      <c r="C112" s="8"/>
      <c r="M112" s="64"/>
      <c r="S112" s="8"/>
      <c r="Y112" s="64"/>
    </row>
    <row r="113" spans="3:25" x14ac:dyDescent="0.2">
      <c r="C113" s="36"/>
      <c r="M113" s="67"/>
      <c r="S113" s="36"/>
      <c r="Y113" s="67"/>
    </row>
    <row r="114" spans="3:25" x14ac:dyDescent="0.2">
      <c r="C114" s="36"/>
      <c r="M114" s="67"/>
      <c r="S114" s="36"/>
      <c r="Y114" s="67"/>
    </row>
    <row r="115" spans="3:25" x14ac:dyDescent="0.2">
      <c r="C115" s="36"/>
      <c r="M115" s="67"/>
      <c r="S115" s="36"/>
      <c r="Y115" s="67"/>
    </row>
    <row r="118" spans="3:25" x14ac:dyDescent="0.2">
      <c r="C118" s="8"/>
      <c r="M118" s="64"/>
      <c r="S118" s="8"/>
      <c r="Y118" s="64"/>
    </row>
    <row r="120" spans="3:25" x14ac:dyDescent="0.2">
      <c r="C120" s="8"/>
      <c r="M120" s="64"/>
      <c r="S120" s="8"/>
      <c r="Y120" s="64"/>
    </row>
    <row r="124" spans="3:25" x14ac:dyDescent="0.2">
      <c r="C124" s="8"/>
      <c r="M124" s="64"/>
      <c r="S124" s="8"/>
      <c r="Y124" s="64"/>
    </row>
    <row r="128" spans="3:25" x14ac:dyDescent="0.2">
      <c r="C128" s="8"/>
      <c r="M128" s="64"/>
      <c r="S128" s="8"/>
      <c r="Y128" s="64"/>
    </row>
  </sheetData>
  <conditionalFormatting sqref="Q5 Q9 Q13 Q17 Q21 Q25 Q29 Q33 Q37 Q41 Q45 Q49 W5 W9 W13 W17 W21 W25 W29 W33 W37 W41 W45 W49">
    <cfRule type="iconSet" priority="5">
      <iconSet reverse="1">
        <cfvo type="percent" val="0"/>
        <cfvo type="num" val="2.5000000000000001E-3"/>
        <cfvo type="num" val="0.01"/>
      </iconSet>
    </cfRule>
  </conditionalFormatting>
  <conditionalFormatting sqref="D55:L55 N55:P55 T55:V55">
    <cfRule type="expression" dxfId="1" priority="1">
      <formula>D$55=TRUE</formula>
    </cfRule>
    <cfRule type="expression" dxfId="0" priority="2">
      <formula>D$55=FALSE</formula>
    </cfRule>
  </conditionalFormatting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C9A38-2FCD-46F7-8696-632492D325BB}">
  <sheetPr>
    <tabColor rgb="FFFF0000"/>
  </sheetPr>
  <dimension ref="A1:X773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33" sqref="B33:X33"/>
    </sheetView>
  </sheetViews>
  <sheetFormatPr baseColWidth="10" defaultColWidth="11.42578125" defaultRowHeight="12" x14ac:dyDescent="0.2"/>
  <cols>
    <col min="1" max="1" width="2.7109375" style="33" customWidth="1"/>
    <col min="2" max="2" width="39.28515625" style="33" customWidth="1"/>
    <col min="3" max="3" width="1.5703125" style="33" customWidth="1"/>
    <col min="4" max="12" width="10.28515625" style="33" customWidth="1"/>
    <col min="13" max="13" width="1.5703125" style="33" customWidth="1"/>
    <col min="14" max="18" width="10.28515625" style="33" customWidth="1"/>
    <col min="19" max="19" width="1.5703125" style="33" customWidth="1"/>
    <col min="20" max="24" width="10.28515625" style="33" customWidth="1"/>
    <col min="25" max="16384" width="11.42578125" style="33"/>
  </cols>
  <sheetData>
    <row r="1" spans="1:24" x14ac:dyDescent="0.2">
      <c r="A1" s="37"/>
      <c r="B1" s="42"/>
    </row>
    <row r="2" spans="1:24" x14ac:dyDescent="0.2">
      <c r="A2" s="37"/>
      <c r="B2" s="24" t="s">
        <v>1923</v>
      </c>
      <c r="C2" s="4"/>
      <c r="D2" s="2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1:24" x14ac:dyDescent="0.2">
      <c r="A3" s="37"/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4" spans="1:24" x14ac:dyDescent="0.2">
      <c r="A4" s="37"/>
      <c r="B4" s="42"/>
    </row>
    <row r="5" spans="1:24" x14ac:dyDescent="0.2">
      <c r="A5" s="37"/>
      <c r="B5" s="28" t="s">
        <v>1863</v>
      </c>
      <c r="D5" s="50"/>
      <c r="E5" s="50"/>
      <c r="F5" s="50"/>
      <c r="G5" s="50"/>
      <c r="H5" s="50"/>
      <c r="I5" s="50"/>
      <c r="J5" s="50"/>
      <c r="K5" s="50"/>
      <c r="L5" s="50"/>
      <c r="N5" s="50"/>
      <c r="O5" s="50"/>
      <c r="P5" s="50"/>
      <c r="Q5" s="29"/>
      <c r="R5" s="29"/>
      <c r="T5" s="50"/>
      <c r="U5" s="50"/>
      <c r="V5" s="50"/>
      <c r="W5" s="29"/>
      <c r="X5" s="29"/>
    </row>
    <row r="6" spans="1:24" x14ac:dyDescent="0.2">
      <c r="A6" s="37"/>
      <c r="B6" s="42"/>
    </row>
    <row r="7" spans="1:24" x14ac:dyDescent="0.2">
      <c r="B7" s="33" t="s">
        <v>1846</v>
      </c>
      <c r="C7" s="8"/>
      <c r="D7" s="51">
        <f>+'PL-tc'!D5</f>
        <v>9025</v>
      </c>
      <c r="E7" s="51">
        <f>+'PL-tc'!E5</f>
        <v>9295.75</v>
      </c>
      <c r="F7" s="51">
        <f>+'PL-tc'!F5</f>
        <v>9593.2139999999999</v>
      </c>
      <c r="G7" s="51">
        <f>+'PL-tc'!G5</f>
        <v>9948.162918</v>
      </c>
      <c r="H7" s="51">
        <f>+'PL-tc'!H5</f>
        <v>10395.830249309998</v>
      </c>
      <c r="I7" s="51">
        <f>+'PL-tc'!I5</f>
        <v>10759.68430803585</v>
      </c>
      <c r="J7" s="51">
        <f>+'PL-tc'!J5</f>
        <v>11028.93631149298</v>
      </c>
      <c r="K7" s="51">
        <f>+'PL-tc'!K5</f>
        <v>11470.0937639527</v>
      </c>
      <c r="L7" s="51">
        <f>+'PL-tc'!L5</f>
        <v>12043.598452150336</v>
      </c>
      <c r="M7" s="86"/>
      <c r="N7" s="51">
        <f>+'PL-tc'!N5</f>
        <v>10395.830249309998</v>
      </c>
      <c r="O7" s="51">
        <f>+'PL-tc'!O5</f>
        <v>10707.705156789305</v>
      </c>
      <c r="P7" s="51">
        <f>+'PL-tc'!P5</f>
        <v>10759.68430803585</v>
      </c>
      <c r="Q7" s="34">
        <f t="shared" ref="Q7" si="2">IFERROR(P7/O7-1,"n/a")</f>
        <v>4.8543689320383887E-3</v>
      </c>
      <c r="R7" s="34">
        <f t="shared" ref="R7" si="3">IFERROR(P7/N7-1,"n/a")</f>
        <v>3.5000000000000142E-2</v>
      </c>
      <c r="S7" s="8"/>
      <c r="T7" s="51">
        <f>+'PL-tc'!T5</f>
        <v>10395.830249309998</v>
      </c>
      <c r="U7" s="51">
        <f>+'PL-tc'!U5</f>
        <v>10707.705156789305</v>
      </c>
      <c r="V7" s="51">
        <f>+'PL-tc'!V5</f>
        <v>10759.68430803585</v>
      </c>
      <c r="W7" s="34">
        <f t="shared" ref="W7" si="4">IFERROR(V7/U7-1,"n/a")</f>
        <v>4.8543689320383887E-3</v>
      </c>
      <c r="X7" s="34">
        <f t="shared" ref="X7" si="5">IFERROR(V7/T7-1,"n/a")</f>
        <v>3.5000000000000142E-2</v>
      </c>
    </row>
    <row r="8" spans="1:24" x14ac:dyDescent="0.2">
      <c r="C8" s="8"/>
      <c r="M8" s="8"/>
      <c r="S8" s="8"/>
    </row>
    <row r="9" spans="1:24" x14ac:dyDescent="0.2">
      <c r="B9" s="33" t="s">
        <v>65</v>
      </c>
      <c r="C9" s="8"/>
      <c r="D9" s="57">
        <f>+'PL-tc'!D364</f>
        <v>0.71911357340720217</v>
      </c>
      <c r="E9" s="57">
        <f>+'PL-tc'!E364</f>
        <v>0.72084016889438718</v>
      </c>
      <c r="F9" s="57">
        <f>+'PL-tc'!F364</f>
        <v>0.72630653293046521</v>
      </c>
      <c r="G9" s="57">
        <f>+'PL-tc'!G364</f>
        <v>0.73296516935871925</v>
      </c>
      <c r="H9" s="57">
        <f>+'PL-tc'!H364</f>
        <v>0.73845897299251662</v>
      </c>
      <c r="I9" s="57">
        <f>+'PL-tc'!I364</f>
        <v>0.69224993317629513</v>
      </c>
      <c r="J9" s="57">
        <f>+'PL-tc'!J364</f>
        <v>0.73548547300033451</v>
      </c>
      <c r="K9" s="57">
        <f>+'PL-tc'!K364</f>
        <v>0.74143247298469872</v>
      </c>
      <c r="L9" s="57">
        <f>+'PL-tc'!L364</f>
        <v>0.75009810153334311</v>
      </c>
      <c r="M9" s="8"/>
      <c r="N9" s="57">
        <f>+'PL-tc'!N364</f>
        <v>0.73845897299251662</v>
      </c>
      <c r="O9" s="57">
        <f>+'PL-tc'!O364</f>
        <v>0.73845897299251673</v>
      </c>
      <c r="P9" s="57">
        <f>+'PL-tc'!P364</f>
        <v>0.69224993317629513</v>
      </c>
      <c r="Q9" s="34">
        <f t="shared" ref="Q9" si="6">IFERROR(P9/O9-1,"n/a")</f>
        <v>-6.257495880775199E-2</v>
      </c>
      <c r="R9" s="34">
        <f t="shared" ref="R9" si="7">IFERROR(P9/N9-1,"n/a")</f>
        <v>-6.2574958807751879E-2</v>
      </c>
      <c r="S9" s="8"/>
      <c r="T9" s="57">
        <f>+'PL-tc'!T364</f>
        <v>0.73845897299251662</v>
      </c>
      <c r="U9" s="57">
        <f>+'PL-tc'!U364</f>
        <v>0.73845897299251673</v>
      </c>
      <c r="V9" s="57">
        <f>+'PL-tc'!V364</f>
        <v>0.69224993317629513</v>
      </c>
      <c r="W9" s="34">
        <f t="shared" ref="W9" si="8">IFERROR(V9/U9-1,"n/a")</f>
        <v>-6.257495880775199E-2</v>
      </c>
      <c r="X9" s="34">
        <f t="shared" ref="X9" si="9">IFERROR(V9/T9-1,"n/a")</f>
        <v>-6.2574958807751879E-2</v>
      </c>
    </row>
    <row r="10" spans="1:24" x14ac:dyDescent="0.2">
      <c r="C10" s="8"/>
      <c r="M10" s="8"/>
      <c r="S10" s="8"/>
    </row>
    <row r="11" spans="1:24" x14ac:dyDescent="0.2">
      <c r="B11" s="33" t="s">
        <v>1847</v>
      </c>
      <c r="C11" s="8"/>
      <c r="D11" s="51">
        <f>+'PL-tc'!D366</f>
        <v>-5040</v>
      </c>
      <c r="E11" s="51">
        <f>+'PL-tc'!E366</f>
        <v>-5136.2000000000007</v>
      </c>
      <c r="F11" s="51">
        <f>+'PL-tc'!F366</f>
        <v>-5185.2619999999997</v>
      </c>
      <c r="G11" s="51">
        <f>+'PL-tc'!G366</f>
        <v>-5234.814620000001</v>
      </c>
      <c r="H11" s="51">
        <f>+'PL-tc'!H366</f>
        <v>-5344.9109124000006</v>
      </c>
      <c r="I11" s="51">
        <f>+'PL-tc'!I366</f>
        <v>-5545.2041611719997</v>
      </c>
      <c r="J11" s="51">
        <f>+'PL-tc'!J366</f>
        <v>-5719.8016661844413</v>
      </c>
      <c r="K11" s="51">
        <f>+'PL-tc'!K366</f>
        <v>-5829.1976995081286</v>
      </c>
      <c r="L11" s="51">
        <f>+'PL-tc'!L366</f>
        <v>-5955.7816534982912</v>
      </c>
      <c r="M11" s="86"/>
      <c r="N11" s="51">
        <f>+'PL-tc'!N366</f>
        <v>-5344.9109124000006</v>
      </c>
      <c r="O11" s="51">
        <f>+'PL-tc'!O366</f>
        <v>-5509.4246790235002</v>
      </c>
      <c r="P11" s="51">
        <f>+'PL-tc'!P366</f>
        <v>-5545.2041611719997</v>
      </c>
      <c r="Q11" s="34">
        <f t="shared" ref="Q11" si="10">IFERROR(P11/O11-1,"n/a")</f>
        <v>6.4942320174965484E-3</v>
      </c>
      <c r="R11" s="34">
        <f t="shared" ref="R11" si="11">IFERROR(P11/N11-1,"n/a")</f>
        <v>3.7473636521672571E-2</v>
      </c>
      <c r="S11" s="8"/>
      <c r="T11" s="51">
        <f>+'PL-tc'!T366</f>
        <v>-5344.9109124000006</v>
      </c>
      <c r="U11" s="51">
        <f>+'PL-tc'!U366</f>
        <v>-5509.4246790235002</v>
      </c>
      <c r="V11" s="51">
        <f>+'PL-tc'!V366</f>
        <v>-5545.2041611719997</v>
      </c>
      <c r="W11" s="34">
        <f t="shared" ref="W11" si="12">IFERROR(V11/U11-1,"n/a")</f>
        <v>6.4942320174965484E-3</v>
      </c>
      <c r="X11" s="34">
        <f t="shared" ref="X11" si="13">IFERROR(V11/T11-1,"n/a")</f>
        <v>3.7473636521672571E-2</v>
      </c>
    </row>
    <row r="12" spans="1:24" x14ac:dyDescent="0.2">
      <c r="C12" s="8"/>
      <c r="D12" s="81"/>
      <c r="E12" s="81"/>
      <c r="F12" s="81"/>
      <c r="G12" s="81"/>
      <c r="H12" s="81"/>
      <c r="I12" s="81"/>
      <c r="J12" s="81"/>
      <c r="K12" s="81"/>
      <c r="L12" s="81"/>
      <c r="M12" s="86"/>
      <c r="N12" s="81"/>
      <c r="O12" s="81"/>
      <c r="P12" s="81"/>
      <c r="S12" s="8"/>
      <c r="T12" s="81"/>
      <c r="U12" s="81"/>
      <c r="V12" s="81"/>
    </row>
    <row r="13" spans="1:24" x14ac:dyDescent="0.2">
      <c r="B13" s="33" t="s">
        <v>1849</v>
      </c>
      <c r="C13" s="8"/>
      <c r="D13" s="51">
        <f>+'PL-tc'!D669</f>
        <v>2743.0316195833334</v>
      </c>
      <c r="E13" s="51">
        <f>+'PL-tc'!E669</f>
        <v>2910.3325906708328</v>
      </c>
      <c r="F13" s="51">
        <f>+'PL-tc'!F669</f>
        <v>3150.7703242389666</v>
      </c>
      <c r="G13" s="51">
        <f>+'PL-tc'!G669</f>
        <v>3446.6632613191409</v>
      </c>
      <c r="H13" s="51">
        <f>+'PL-tc'!H669</f>
        <v>3772.2485073285015</v>
      </c>
      <c r="I13" s="51">
        <f>+'PL-tc'!I669</f>
        <v>4158.7201468638505</v>
      </c>
      <c r="J13" s="51">
        <f>+'PL-tc'!J669</f>
        <v>3952.5927622055283</v>
      </c>
      <c r="K13" s="51">
        <f>+'PL-tc'!K669</f>
        <v>4230.0925060174432</v>
      </c>
      <c r="L13" s="51">
        <f>+'PL-tc'!L669</f>
        <v>4606.4730623035566</v>
      </c>
      <c r="M13" s="86"/>
      <c r="N13" s="51">
        <f>+'PL-tc'!N669</f>
        <v>3772.2485073285015</v>
      </c>
      <c r="O13" s="51">
        <f>+'PL-tc'!O669</f>
        <v>3881.2495232968636</v>
      </c>
      <c r="P13" s="51">
        <f>+'PL-tc'!P669</f>
        <v>4158.7201468638505</v>
      </c>
      <c r="Q13" s="34">
        <f t="shared" ref="Q13" si="14">IFERROR(P13/O13-1,"n/a")</f>
        <v>7.1490024514397676E-2</v>
      </c>
      <c r="R13" s="34">
        <f t="shared" ref="R13" si="15">IFERROR(P13/N13-1,"n/a")</f>
        <v>0.10245126713803043</v>
      </c>
      <c r="S13" s="8"/>
      <c r="T13" s="51">
        <f>+'PL-tc'!T669</f>
        <v>3772.2485073285015</v>
      </c>
      <c r="U13" s="51">
        <f>+'PL-tc'!U669</f>
        <v>3881.2495232968636</v>
      </c>
      <c r="V13" s="51">
        <f>+'PL-tc'!V669</f>
        <v>4158.7201468638505</v>
      </c>
      <c r="W13" s="34">
        <f t="shared" ref="W13" si="16">IFERROR(V13/U13-1,"n/a")</f>
        <v>7.1490024514397676E-2</v>
      </c>
      <c r="X13" s="34">
        <f t="shared" ref="X13" si="17">IFERROR(V13/T13-1,"n/a")</f>
        <v>0.10245126713803043</v>
      </c>
    </row>
    <row r="14" spans="1:24" x14ac:dyDescent="0.2">
      <c r="C14" s="8"/>
      <c r="M14" s="8"/>
      <c r="S14" s="8"/>
    </row>
    <row r="15" spans="1:24" x14ac:dyDescent="0.2">
      <c r="B15" s="33" t="s">
        <v>1850</v>
      </c>
      <c r="C15" s="8"/>
      <c r="D15" s="68">
        <f>IFERROR(D13/D7,"n/a")</f>
        <v>0.30393702156048014</v>
      </c>
      <c r="E15" s="68">
        <f t="shared" ref="E15:L15" si="18">IFERROR(E13/E7,"n/a")</f>
        <v>0.31308206338066674</v>
      </c>
      <c r="F15" s="68">
        <f t="shared" si="18"/>
        <v>0.32843740629980389</v>
      </c>
      <c r="G15" s="68">
        <f t="shared" si="18"/>
        <v>0.34646228552236713</v>
      </c>
      <c r="H15" s="68">
        <f t="shared" si="18"/>
        <v>0.36286168750965098</v>
      </c>
      <c r="I15" s="68">
        <f t="shared" si="18"/>
        <v>0.38650949487039488</v>
      </c>
      <c r="J15" s="68">
        <f t="shared" si="18"/>
        <v>0.3583838595646463</v>
      </c>
      <c r="K15" s="68">
        <f t="shared" si="18"/>
        <v>0.36879319324410775</v>
      </c>
      <c r="L15" s="68">
        <f t="shared" si="18"/>
        <v>0.38248311587315414</v>
      </c>
      <c r="M15" s="69"/>
      <c r="N15" s="68">
        <f t="shared" ref="N15:P15" si="19">IFERROR(N13/N7,"n/a")</f>
        <v>0.36286168750965098</v>
      </c>
      <c r="O15" s="68">
        <f t="shared" si="19"/>
        <v>0.3624725808625695</v>
      </c>
      <c r="P15" s="68">
        <f t="shared" si="19"/>
        <v>0.38650949487039488</v>
      </c>
      <c r="Q15" s="34">
        <f t="shared" ref="Q15" si="20">IFERROR(P15/O15-1,"n/a")</f>
        <v>6.6313744202734393E-2</v>
      </c>
      <c r="R15" s="34">
        <f t="shared" ref="R15" si="21">IFERROR(P15/N15-1,"n/a")</f>
        <v>6.5170306413555812E-2</v>
      </c>
      <c r="S15" s="69"/>
      <c r="T15" s="68">
        <f t="shared" ref="T15:V15" si="22">IFERROR(T13/T7,"n/a")</f>
        <v>0.36286168750965098</v>
      </c>
      <c r="U15" s="68">
        <f t="shared" si="22"/>
        <v>0.3624725808625695</v>
      </c>
      <c r="V15" s="68">
        <f t="shared" si="22"/>
        <v>0.38650949487039488</v>
      </c>
      <c r="W15" s="34">
        <f t="shared" ref="W15" si="23">IFERROR(V15/U15-1,"n/a")</f>
        <v>6.6313744202734393E-2</v>
      </c>
      <c r="X15" s="34">
        <f t="shared" ref="X15" si="24">IFERROR(V15/T15-1,"n/a")</f>
        <v>6.5170306413555812E-2</v>
      </c>
    </row>
    <row r="16" spans="1:24" x14ac:dyDescent="0.2">
      <c r="C16" s="8"/>
      <c r="M16" s="8"/>
      <c r="S16" s="8"/>
    </row>
    <row r="17" spans="2:24" x14ac:dyDescent="0.2">
      <c r="B17" s="33" t="s">
        <v>17</v>
      </c>
      <c r="C17" s="8"/>
      <c r="D17" s="51">
        <f>+'PL-tc'!D631</f>
        <v>3342.8649529166669</v>
      </c>
      <c r="E17" s="51">
        <f>+'PL-tc'!E631</f>
        <v>3510.1659240041663</v>
      </c>
      <c r="F17" s="51">
        <f>+'PL-tc'!F631</f>
        <v>3750.6036575723001</v>
      </c>
      <c r="G17" s="51">
        <f>+'PL-tc'!G631</f>
        <v>4046.4965946524744</v>
      </c>
      <c r="H17" s="51">
        <f>+'PL-tc'!H631</f>
        <v>4372.0818406618346</v>
      </c>
      <c r="I17" s="51">
        <f>+'PL-tc'!I631</f>
        <v>4158.7201468638505</v>
      </c>
      <c r="J17" s="51">
        <f>+'PL-tc'!J631</f>
        <v>4588.9559455388617</v>
      </c>
      <c r="K17" s="51">
        <f>+'PL-tc'!K631</f>
        <v>4891.9102166841094</v>
      </c>
      <c r="L17" s="51">
        <f>+'PL-tc'!L631</f>
        <v>5301.3816585035565</v>
      </c>
      <c r="M17" s="86"/>
      <c r="N17" s="51">
        <f>+'PL-tc'!N631</f>
        <v>4372.0818406618346</v>
      </c>
      <c r="O17" s="51">
        <f>+'PL-tc'!O631</f>
        <v>4499.0778566301969</v>
      </c>
      <c r="P17" s="51">
        <f>+'PL-tc'!P631</f>
        <v>4158.7201468638505</v>
      </c>
      <c r="Q17" s="34">
        <f t="shared" ref="Q17" si="25">IFERROR(P17/O17-1,"n/a")</f>
        <v>-7.5650548981891608E-2</v>
      </c>
      <c r="R17" s="34">
        <f t="shared" ref="R17" si="26">IFERROR(P17/N17-1,"n/a")</f>
        <v>-4.8800937762337515E-2</v>
      </c>
      <c r="S17" s="8"/>
      <c r="T17" s="51">
        <f>+'PL-tc'!T631</f>
        <v>4372.0818406618346</v>
      </c>
      <c r="U17" s="51">
        <f>+'PL-tc'!U631</f>
        <v>4499.0778566301969</v>
      </c>
      <c r="V17" s="51">
        <f>+'PL-tc'!V631</f>
        <v>4158.7201468638505</v>
      </c>
      <c r="W17" s="34">
        <f t="shared" ref="W17" si="27">IFERROR(V17/U17-1,"n/a")</f>
        <v>-7.5650548981891608E-2</v>
      </c>
      <c r="X17" s="34">
        <f t="shared" ref="X17" si="28">IFERROR(V17/T17-1,"n/a")</f>
        <v>-4.8800937762337515E-2</v>
      </c>
    </row>
    <row r="18" spans="2:24" x14ac:dyDescent="0.2">
      <c r="C18" s="8"/>
      <c r="M18" s="8"/>
      <c r="S18" s="8"/>
    </row>
    <row r="19" spans="2:24" x14ac:dyDescent="0.2">
      <c r="B19" s="33" t="s">
        <v>1854</v>
      </c>
      <c r="C19" s="8"/>
      <c r="D19" s="68">
        <f>IFERROR(D17/D7,"n/a")</f>
        <v>0.37040054879963069</v>
      </c>
      <c r="E19" s="68">
        <f t="shared" ref="E19:L19" si="29">IFERROR(E17/E7,"n/a")</f>
        <v>0.37760975972935656</v>
      </c>
      <c r="F19" s="68">
        <f t="shared" si="29"/>
        <v>0.39096424384698392</v>
      </c>
      <c r="G19" s="68">
        <f t="shared" si="29"/>
        <v>0.40675817515320617</v>
      </c>
      <c r="H19" s="68">
        <f t="shared" si="29"/>
        <v>0.42056110342432945</v>
      </c>
      <c r="I19" s="68">
        <f t="shared" si="29"/>
        <v>0.38650949487039488</v>
      </c>
      <c r="J19" s="68">
        <f t="shared" si="29"/>
        <v>0.41608327547932478</v>
      </c>
      <c r="K19" s="68">
        <f t="shared" si="29"/>
        <v>0.42649260915878617</v>
      </c>
      <c r="L19" s="68">
        <f t="shared" si="29"/>
        <v>0.44018253178783256</v>
      </c>
      <c r="M19" s="69"/>
      <c r="N19" s="68">
        <f t="shared" ref="N19:P19" si="30">IFERROR(N17/N7,"n/a")</f>
        <v>0.42056110342432945</v>
      </c>
      <c r="O19" s="68">
        <f t="shared" si="30"/>
        <v>0.42017199677724792</v>
      </c>
      <c r="P19" s="68">
        <f t="shared" si="30"/>
        <v>0.38650949487039488</v>
      </c>
      <c r="Q19" s="34">
        <f t="shared" ref="Q19" si="31">IFERROR(P19/O19-1,"n/a")</f>
        <v>-8.0116005267002688E-2</v>
      </c>
      <c r="R19" s="34">
        <f t="shared" ref="R19" si="32">IFERROR(P19/N19-1,"n/a")</f>
        <v>-8.0967089625446964E-2</v>
      </c>
      <c r="S19" s="69"/>
      <c r="T19" s="68">
        <f t="shared" ref="T19:V19" si="33">IFERROR(T17/T7,"n/a")</f>
        <v>0.42056110342432945</v>
      </c>
      <c r="U19" s="68">
        <f t="shared" si="33"/>
        <v>0.42017199677724792</v>
      </c>
      <c r="V19" s="68">
        <f t="shared" si="33"/>
        <v>0.38650949487039488</v>
      </c>
      <c r="W19" s="34">
        <f t="shared" ref="W19" si="34">IFERROR(V19/U19-1,"n/a")</f>
        <v>-8.0116005267002688E-2</v>
      </c>
      <c r="X19" s="34">
        <f t="shared" ref="X19" si="35">IFERROR(V19/T19-1,"n/a")</f>
        <v>-8.0967089625446964E-2</v>
      </c>
    </row>
    <row r="20" spans="2:24" x14ac:dyDescent="0.2">
      <c r="C20" s="8"/>
      <c r="M20" s="8"/>
      <c r="Q20" s="34"/>
      <c r="R20" s="34"/>
      <c r="S20" s="8"/>
      <c r="W20" s="34"/>
      <c r="X20" s="34"/>
    </row>
    <row r="21" spans="2:24" x14ac:dyDescent="0.2">
      <c r="B21" s="33" t="s">
        <v>1914</v>
      </c>
      <c r="C21" s="8"/>
      <c r="D21" s="63">
        <f>IFERROR('PL-tc'!D5/Balance!D5,0)</f>
        <v>0.73484965071646335</v>
      </c>
      <c r="E21" s="63">
        <f>IFERROR('PL-tc'!E5/Balance!E5,0)</f>
        <v>0.58405190714098643</v>
      </c>
      <c r="F21" s="63">
        <f>IFERROR('PL-tc'!F5/Balance!F5,0)</f>
        <v>0.48305715436550062</v>
      </c>
      <c r="G21" s="63">
        <f>IFERROR('PL-tc'!G5/Balance!G5,0)</f>
        <v>0.41157829298073906</v>
      </c>
      <c r="H21" s="63">
        <f>IFERROR('PL-tc'!H5/Balance!H5,0)</f>
        <v>0.35915218557522893</v>
      </c>
      <c r="I21" s="63">
        <f>IFERROR('PL-tc'!I5/Balance!I5,0)</f>
        <v>0.38579399947805632</v>
      </c>
      <c r="J21" s="63">
        <f>IFERROR('PL-tc'!J5/Balance!J5,0)</f>
        <v>0.38102455367676047</v>
      </c>
      <c r="K21" s="63">
        <f>IFERROR('PL-tc'!K5/Balance!K5,0)</f>
        <v>0.39626553582383089</v>
      </c>
      <c r="L21" s="63">
        <f>IFERROR('PL-tc'!L5/Balance!L5,0)</f>
        <v>0.4160788126150225</v>
      </c>
      <c r="M21" s="69"/>
      <c r="N21" s="63">
        <f>IFERROR('PL-tc'!N5/Balance!N5,0)</f>
        <v>0.35915218557522893</v>
      </c>
      <c r="O21" s="63">
        <f>IFERROR('PL-tc'!O5/Balance!O5,0)</f>
        <v>0.36992675114248602</v>
      </c>
      <c r="P21" s="63">
        <f>IFERROR('PL-tc'!P5/Balance!P5,0)</f>
        <v>0.38579399947805632</v>
      </c>
      <c r="Q21" s="34">
        <f t="shared" ref="Q21" si="36">IFERROR(P21/O21-1,"n/a")</f>
        <v>4.289294647268882E-2</v>
      </c>
      <c r="R21" s="34">
        <f t="shared" ref="R21" si="37">IFERROR(P21/N21-1,"n/a")</f>
        <v>7.4179734866870017E-2</v>
      </c>
      <c r="S21" s="69"/>
      <c r="T21" s="63">
        <f>IFERROR('PL-tc'!T5/Balance!T5,0)</f>
        <v>0.35915218557522893</v>
      </c>
      <c r="U21" s="63">
        <f>IFERROR('PL-tc'!U5/Balance!U5,0)</f>
        <v>0.36992675114248602</v>
      </c>
      <c r="V21" s="63">
        <f>IFERROR('PL-tc'!V5/Balance!V5,0)</f>
        <v>0.38579399947805632</v>
      </c>
      <c r="W21" s="34">
        <f t="shared" ref="W21" si="38">IFERROR(V21/U21-1,"n/a")</f>
        <v>4.289294647268882E-2</v>
      </c>
      <c r="X21" s="34">
        <f t="shared" ref="X21" si="39">IFERROR(V21/T21-1,"n/a")</f>
        <v>7.4179734866870017E-2</v>
      </c>
    </row>
    <row r="22" spans="2:24" x14ac:dyDescent="0.2">
      <c r="C22" s="8"/>
      <c r="M22" s="8"/>
      <c r="S22" s="8"/>
    </row>
    <row r="23" spans="2:24" x14ac:dyDescent="0.2">
      <c r="B23" s="28" t="s">
        <v>1864</v>
      </c>
      <c r="D23" s="50"/>
      <c r="E23" s="50"/>
      <c r="F23" s="50"/>
      <c r="G23" s="50"/>
      <c r="H23" s="50"/>
      <c r="I23" s="50"/>
      <c r="J23" s="50"/>
      <c r="K23" s="50"/>
      <c r="L23" s="50"/>
      <c r="N23" s="50"/>
      <c r="O23" s="50"/>
      <c r="P23" s="50"/>
      <c r="Q23" s="29"/>
      <c r="R23" s="29"/>
      <c r="T23" s="50"/>
      <c r="U23" s="50"/>
      <c r="V23" s="50"/>
      <c r="W23" s="29"/>
      <c r="X23" s="29"/>
    </row>
    <row r="24" spans="2:24" x14ac:dyDescent="0.2">
      <c r="C24" s="8"/>
      <c r="M24" s="8"/>
      <c r="S24" s="8"/>
    </row>
    <row r="25" spans="2:24" x14ac:dyDescent="0.2">
      <c r="B25" s="33" t="s">
        <v>1848</v>
      </c>
      <c r="C25" s="8"/>
      <c r="D25" s="61">
        <f>+HR!D50</f>
        <v>84.5</v>
      </c>
      <c r="E25" s="61">
        <f>+HR!E50</f>
        <v>84.5</v>
      </c>
      <c r="F25" s="61">
        <f>+HR!F50</f>
        <v>84.5</v>
      </c>
      <c r="G25" s="61">
        <f>+HR!G50</f>
        <v>84.5</v>
      </c>
      <c r="H25" s="61">
        <f>+HR!H50</f>
        <v>84.5</v>
      </c>
      <c r="I25" s="61">
        <f>+HR!I50</f>
        <v>84.5</v>
      </c>
      <c r="J25" s="61">
        <f>+HR!J50</f>
        <v>84.5</v>
      </c>
      <c r="K25" s="61">
        <f>+HR!K50</f>
        <v>84.5</v>
      </c>
      <c r="L25" s="61">
        <f>+HR!L50</f>
        <v>84.5</v>
      </c>
      <c r="M25" s="60"/>
      <c r="N25" s="61">
        <f>+HR!N50</f>
        <v>84.5</v>
      </c>
      <c r="O25" s="61">
        <f>+HR!O50</f>
        <v>84.5</v>
      </c>
      <c r="P25" s="61">
        <f>+HR!P50</f>
        <v>84.5</v>
      </c>
      <c r="Q25" s="34">
        <f t="shared" ref="Q25" si="40">IFERROR(P25/O25-1,"n/a")</f>
        <v>0</v>
      </c>
      <c r="R25" s="34">
        <f t="shared" ref="R25" si="41">IFERROR(P25/N25-1,"n/a")</f>
        <v>0</v>
      </c>
      <c r="S25" s="8"/>
      <c r="T25" s="61">
        <f>+HR!T50</f>
        <v>84.5</v>
      </c>
      <c r="U25" s="61">
        <f>+HR!U50</f>
        <v>84.5</v>
      </c>
      <c r="V25" s="61">
        <f>+HR!V50</f>
        <v>84.5</v>
      </c>
      <c r="W25" s="34">
        <f t="shared" ref="W25" si="42">IFERROR(V25/U25-1,"n/a")</f>
        <v>0</v>
      </c>
      <c r="X25" s="34">
        <f t="shared" ref="X25" si="43">IFERROR(V25/T25-1,"n/a")</f>
        <v>0</v>
      </c>
    </row>
    <row r="26" spans="2:24" x14ac:dyDescent="0.2">
      <c r="C26" s="8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1"/>
      <c r="O26" s="61"/>
      <c r="P26" s="61"/>
      <c r="S26" s="8"/>
      <c r="T26" s="61"/>
      <c r="U26" s="61"/>
      <c r="V26" s="61"/>
    </row>
    <row r="27" spans="2:24" x14ac:dyDescent="0.2">
      <c r="B27" s="33" t="s">
        <v>80</v>
      </c>
      <c r="C27" s="8"/>
      <c r="D27" s="61">
        <f>IFERROR(D11/D25,"n/a")</f>
        <v>-59.644970414201183</v>
      </c>
      <c r="E27" s="61">
        <f t="shared" ref="E27:L27" si="44">IFERROR(E11/E25,"n/a")</f>
        <v>-60.783431952662731</v>
      </c>
      <c r="F27" s="61">
        <f t="shared" si="44"/>
        <v>-61.364047337278102</v>
      </c>
      <c r="G27" s="61">
        <f t="shared" si="44"/>
        <v>-61.950468875739659</v>
      </c>
      <c r="H27" s="61">
        <f t="shared" si="44"/>
        <v>-63.253383578698234</v>
      </c>
      <c r="I27" s="61">
        <f t="shared" si="44"/>
        <v>-65.623717883692308</v>
      </c>
      <c r="J27" s="61">
        <f t="shared" si="44"/>
        <v>-67.689960546561437</v>
      </c>
      <c r="K27" s="61">
        <f t="shared" si="44"/>
        <v>-68.984588159859513</v>
      </c>
      <c r="L27" s="61">
        <f t="shared" si="44"/>
        <v>-70.482623118322977</v>
      </c>
      <c r="M27" s="60"/>
      <c r="N27" s="61">
        <f t="shared" ref="N27:P27" si="45">IFERROR(N11/N25,"n/a")</f>
        <v>-63.253383578698234</v>
      </c>
      <c r="O27" s="61">
        <f t="shared" si="45"/>
        <v>-65.200292059449708</v>
      </c>
      <c r="P27" s="61">
        <f t="shared" si="45"/>
        <v>-65.623717883692308</v>
      </c>
      <c r="Q27" s="34">
        <f t="shared" ref="Q27" si="46">IFERROR(P27/O27-1,"n/a")</f>
        <v>6.4942320174965484E-3</v>
      </c>
      <c r="R27" s="34">
        <f t="shared" ref="R27" si="47">IFERROR(P27/N27-1,"n/a")</f>
        <v>3.7473636521672571E-2</v>
      </c>
      <c r="S27" s="8"/>
      <c r="T27" s="61">
        <f t="shared" ref="T27:V27" si="48">IFERROR(T11/T25,"n/a")</f>
        <v>-63.253383578698234</v>
      </c>
      <c r="U27" s="61">
        <f t="shared" si="48"/>
        <v>-65.200292059449708</v>
      </c>
      <c r="V27" s="61">
        <f t="shared" si="48"/>
        <v>-65.623717883692308</v>
      </c>
      <c r="W27" s="34">
        <f t="shared" ref="W27" si="49">IFERROR(V27/U27-1,"n/a")</f>
        <v>6.4942320174965484E-3</v>
      </c>
      <c r="X27" s="34">
        <f t="shared" ref="X27" si="50">IFERROR(V27/T27-1,"n/a")</f>
        <v>3.7473636521672571E-2</v>
      </c>
    </row>
    <row r="28" spans="2:24" x14ac:dyDescent="0.2">
      <c r="C28" s="8"/>
      <c r="D28" s="61"/>
      <c r="E28" s="61"/>
      <c r="F28" s="61"/>
      <c r="G28" s="61"/>
      <c r="H28" s="61"/>
      <c r="I28" s="61"/>
      <c r="J28" s="61"/>
      <c r="K28" s="61"/>
      <c r="L28" s="61"/>
      <c r="M28" s="60"/>
      <c r="N28" s="61"/>
      <c r="O28" s="61"/>
      <c r="P28" s="61"/>
      <c r="S28" s="8"/>
      <c r="T28" s="61"/>
      <c r="U28" s="61"/>
      <c r="V28" s="61"/>
    </row>
    <row r="29" spans="2:24" x14ac:dyDescent="0.2">
      <c r="B29" s="33" t="s">
        <v>1924</v>
      </c>
      <c r="C29" s="8"/>
      <c r="D29" s="61">
        <f>IFERROR(D7/D25,"n/a")</f>
        <v>106.80473372781066</v>
      </c>
      <c r="E29" s="61">
        <f t="shared" ref="E29:L29" si="51">IFERROR(E7/E25,"n/a")</f>
        <v>110.00887573964496</v>
      </c>
      <c r="F29" s="61">
        <f t="shared" si="51"/>
        <v>113.52915976331361</v>
      </c>
      <c r="G29" s="61">
        <f t="shared" si="51"/>
        <v>117.72973867455622</v>
      </c>
      <c r="H29" s="61">
        <f t="shared" si="51"/>
        <v>123.02757691491122</v>
      </c>
      <c r="I29" s="61">
        <f t="shared" si="51"/>
        <v>127.33354210693314</v>
      </c>
      <c r="J29" s="61">
        <f t="shared" si="51"/>
        <v>130.51995634902934</v>
      </c>
      <c r="K29" s="61">
        <f t="shared" si="51"/>
        <v>135.74075460299053</v>
      </c>
      <c r="L29" s="61">
        <f t="shared" si="51"/>
        <v>142.52779233314007</v>
      </c>
      <c r="M29" s="60"/>
      <c r="N29" s="61">
        <f t="shared" ref="N29:P29" si="52">IFERROR(N7/N25,"n/a")</f>
        <v>123.02757691491122</v>
      </c>
      <c r="O29" s="61">
        <f t="shared" si="52"/>
        <v>126.71840422235864</v>
      </c>
      <c r="P29" s="61">
        <f t="shared" si="52"/>
        <v>127.33354210693314</v>
      </c>
      <c r="Q29" s="34">
        <f t="shared" ref="Q29" si="53">IFERROR(P29/O29-1,"n/a")</f>
        <v>4.8543689320383887E-3</v>
      </c>
      <c r="R29" s="34">
        <f t="shared" ref="R29" si="54">IFERROR(P29/N29-1,"n/a")</f>
        <v>3.5000000000000142E-2</v>
      </c>
      <c r="S29" s="8"/>
      <c r="T29" s="61">
        <f t="shared" ref="T29:V29" si="55">IFERROR(T7/T25,"n/a")</f>
        <v>123.02757691491122</v>
      </c>
      <c r="U29" s="61">
        <f t="shared" si="55"/>
        <v>126.71840422235864</v>
      </c>
      <c r="V29" s="61">
        <f t="shared" si="55"/>
        <v>127.33354210693314</v>
      </c>
      <c r="W29" s="34">
        <f t="shared" ref="W29" si="56">IFERROR(V29/U29-1,"n/a")</f>
        <v>4.8543689320383887E-3</v>
      </c>
      <c r="X29" s="34">
        <f t="shared" ref="X29" si="57">IFERROR(V29/T29-1,"n/a")</f>
        <v>3.5000000000000142E-2</v>
      </c>
    </row>
    <row r="30" spans="2:24" x14ac:dyDescent="0.2">
      <c r="C30" s="8"/>
      <c r="D30" s="61"/>
      <c r="E30" s="61"/>
      <c r="F30" s="61"/>
      <c r="G30" s="61"/>
      <c r="H30" s="61"/>
      <c r="I30" s="61"/>
      <c r="J30" s="61"/>
      <c r="K30" s="61"/>
      <c r="L30" s="61"/>
      <c r="M30" s="60"/>
      <c r="N30" s="61"/>
      <c r="O30" s="61"/>
      <c r="P30" s="61"/>
      <c r="S30" s="8"/>
      <c r="T30" s="61"/>
      <c r="U30" s="61"/>
      <c r="V30" s="61"/>
    </row>
    <row r="31" spans="2:24" x14ac:dyDescent="0.2">
      <c r="B31" s="33" t="s">
        <v>1925</v>
      </c>
      <c r="C31" s="8"/>
      <c r="D31" s="61">
        <f>IFERROR(D17/D25,"n/a")</f>
        <v>39.560531987179488</v>
      </c>
      <c r="E31" s="61">
        <f t="shared" ref="E31:L31" si="58">IFERROR(E17/E25,"n/a")</f>
        <v>41.54042513614398</v>
      </c>
      <c r="F31" s="61">
        <f t="shared" si="58"/>
        <v>44.385842101447338</v>
      </c>
      <c r="G31" s="61">
        <f t="shared" si="58"/>
        <v>47.887533664526323</v>
      </c>
      <c r="H31" s="61">
        <f t="shared" si="58"/>
        <v>51.74061349895662</v>
      </c>
      <c r="I31" s="61">
        <f t="shared" si="58"/>
        <v>49.215623039808882</v>
      </c>
      <c r="J31" s="61">
        <f t="shared" si="58"/>
        <v>54.307170953122622</v>
      </c>
      <c r="K31" s="61">
        <f t="shared" si="58"/>
        <v>57.892428599811943</v>
      </c>
      <c r="L31" s="61">
        <f t="shared" si="58"/>
        <v>62.738244479332032</v>
      </c>
      <c r="M31" s="60"/>
      <c r="N31" s="61">
        <f t="shared" ref="N31:P31" si="59">IFERROR(N17/N25,"n/a")</f>
        <v>51.74061349895662</v>
      </c>
      <c r="O31" s="61">
        <f t="shared" si="59"/>
        <v>53.243524930534875</v>
      </c>
      <c r="P31" s="61">
        <f t="shared" si="59"/>
        <v>49.215623039808882</v>
      </c>
      <c r="Q31" s="34">
        <f t="shared" ref="Q31" si="60">IFERROR(P31/O31-1,"n/a")</f>
        <v>-7.5650548981891497E-2</v>
      </c>
      <c r="R31" s="34">
        <f t="shared" ref="R31" si="61">IFERROR(P31/N31-1,"n/a")</f>
        <v>-4.8800937762337404E-2</v>
      </c>
      <c r="S31" s="8"/>
      <c r="T31" s="61">
        <f t="shared" ref="T31:V31" si="62">IFERROR(T17/T25,"n/a")</f>
        <v>51.74061349895662</v>
      </c>
      <c r="U31" s="61">
        <f t="shared" si="62"/>
        <v>53.243524930534875</v>
      </c>
      <c r="V31" s="61">
        <f t="shared" si="62"/>
        <v>49.215623039808882</v>
      </c>
      <c r="W31" s="34">
        <f t="shared" ref="W31" si="63">IFERROR(V31/U31-1,"n/a")</f>
        <v>-7.5650548981891497E-2</v>
      </c>
      <c r="X31" s="34">
        <f t="shared" ref="X31" si="64">IFERROR(V31/T31-1,"n/a")</f>
        <v>-4.8800937762337404E-2</v>
      </c>
    </row>
    <row r="32" spans="2:24" x14ac:dyDescent="0.2">
      <c r="C32" s="8"/>
      <c r="M32" s="8"/>
      <c r="S32" s="8"/>
    </row>
    <row r="33" spans="2:24" x14ac:dyDescent="0.2">
      <c r="B33" s="28" t="s">
        <v>1862</v>
      </c>
      <c r="D33" s="50"/>
      <c r="E33" s="50"/>
      <c r="F33" s="50"/>
      <c r="G33" s="50"/>
      <c r="H33" s="50"/>
      <c r="I33" s="50"/>
      <c r="J33" s="50"/>
      <c r="K33" s="50"/>
      <c r="L33" s="50"/>
      <c r="N33" s="50"/>
      <c r="O33" s="50"/>
      <c r="P33" s="50"/>
      <c r="Q33" s="29"/>
      <c r="R33" s="29"/>
      <c r="T33" s="50"/>
      <c r="U33" s="50"/>
      <c r="V33" s="50"/>
      <c r="W33" s="29"/>
      <c r="X33" s="29"/>
    </row>
    <row r="34" spans="2:24" x14ac:dyDescent="0.2">
      <c r="C34" s="8"/>
      <c r="M34" s="8"/>
      <c r="S34" s="8"/>
    </row>
    <row r="35" spans="2:24" x14ac:dyDescent="0.2">
      <c r="B35" s="33" t="s">
        <v>1895</v>
      </c>
      <c r="C35" s="8"/>
      <c r="D35" s="63">
        <f>IFERROR(Balance!D135/'PL-tc'!D5*365,0)</f>
        <v>29.337728587719322</v>
      </c>
      <c r="E35" s="63">
        <f>IFERROR(Balance!E135/'PL-tc'!E5*365,0)</f>
        <v>57.810071774569941</v>
      </c>
      <c r="F35" s="63">
        <f>IFERROR(Balance!F135/'PL-tc'!F5*365,0)</f>
        <v>85.333097331818905</v>
      </c>
      <c r="G35" s="63">
        <f>IFERROR(Balance!G135/'PL-tc'!G5*365,0)</f>
        <v>111.59146311355694</v>
      </c>
      <c r="H35" s="63">
        <f>IFERROR(Balance!H135/'PL-tc'!H5*365,0)</f>
        <v>136.07452226841983</v>
      </c>
      <c r="I35" s="63">
        <f>IFERROR(Balance!I135/'PL-tc'!I5*365,0)</f>
        <v>131.47296837528484</v>
      </c>
      <c r="J35" s="63">
        <f>IFERROR(Balance!J135/'PL-tc'!J5*365,0)</f>
        <v>128.26328802754247</v>
      </c>
      <c r="K35" s="63">
        <f>IFERROR(Balance!K135/'PL-tc'!K5*365,0)</f>
        <v>123.33008464186776</v>
      </c>
      <c r="L35" s="63">
        <f>IFERROR(Balance!L135/'PL-tc'!L5*365,0)</f>
        <v>117.45722346844546</v>
      </c>
      <c r="M35" s="85"/>
      <c r="N35" s="63">
        <f>IFERROR(Balance!N135/'PL-tc'!N5*365,0)</f>
        <v>136.07452226841983</v>
      </c>
      <c r="O35" s="63">
        <f>IFERROR(Balance!O135/'PL-tc'!O5*365,0)</f>
        <v>132.1111866683687</v>
      </c>
      <c r="P35" s="63">
        <f>IFERROR(Balance!P135/'PL-tc'!P5*365,0)</f>
        <v>131.47296837528484</v>
      </c>
      <c r="Q35" s="34">
        <f t="shared" ref="Q35" si="65">IFERROR(P35/O35-1,"n/a")</f>
        <v>-4.8309178743958237E-3</v>
      </c>
      <c r="R35" s="34">
        <f t="shared" ref="R35" si="66">IFERROR(P35/N35-1,"n/a")</f>
        <v>-3.3816425120773097E-2</v>
      </c>
      <c r="S35" s="8"/>
      <c r="T35" s="63">
        <f>IFERROR(Balance!T135/'PL-tc'!T5*365,0)</f>
        <v>136.07452226841983</v>
      </c>
      <c r="U35" s="63">
        <f>IFERROR(Balance!U135/'PL-tc'!U5*365,0)</f>
        <v>132.1111866683687</v>
      </c>
      <c r="V35" s="63">
        <f>IFERROR(Balance!V135/'PL-tc'!V5*365,0)</f>
        <v>131.47296837528484</v>
      </c>
      <c r="W35" s="34">
        <f t="shared" ref="W35" si="67">IFERROR(V35/U35-1,"n/a")</f>
        <v>-4.8309178743958237E-3</v>
      </c>
      <c r="X35" s="34">
        <f t="shared" ref="X35" si="68">IFERROR(V35/T35-1,"n/a")</f>
        <v>-3.3816425120773097E-2</v>
      </c>
    </row>
    <row r="36" spans="2:24" x14ac:dyDescent="0.2">
      <c r="C36" s="8"/>
      <c r="D36" s="61"/>
      <c r="E36" s="61"/>
      <c r="F36" s="61"/>
      <c r="G36" s="61"/>
      <c r="H36" s="61"/>
      <c r="I36" s="61"/>
      <c r="J36" s="61"/>
      <c r="K36" s="61"/>
      <c r="L36" s="61"/>
      <c r="M36" s="8"/>
      <c r="N36" s="61"/>
      <c r="O36" s="61"/>
      <c r="P36" s="61"/>
      <c r="S36" s="8"/>
      <c r="T36" s="61"/>
      <c r="U36" s="61"/>
      <c r="V36" s="61"/>
    </row>
    <row r="37" spans="2:24" x14ac:dyDescent="0.2">
      <c r="B37" s="33" t="s">
        <v>1896</v>
      </c>
      <c r="C37" s="8"/>
      <c r="D37" s="63">
        <f>IFERROR(Balance!D379/('PL-tc'!D218+'PL-tc'!D421)*365,0)</f>
        <v>24.668394600963094</v>
      </c>
      <c r="E37" s="63">
        <f>IFERROR(Balance!E379/('PL-tc'!E218+'PL-tc'!E421)*365,0)</f>
        <v>66.844112984502175</v>
      </c>
      <c r="F37" s="63">
        <f>IFERROR(Balance!F379/('PL-tc'!F218+'PL-tc'!F421)*365,0)</f>
        <v>108.7865860340324</v>
      </c>
      <c r="G37" s="63">
        <f>IFERROR(Balance!G379/('PL-tc'!G218+'PL-tc'!G421)*365,0)</f>
        <v>150.41184546188273</v>
      </c>
      <c r="H37" s="63">
        <f>IFERROR(Balance!H379/('PL-tc'!H218+'PL-tc'!H421)*365,0)</f>
        <v>191.57089055482828</v>
      </c>
      <c r="I37" s="63">
        <f>IFERROR(Balance!I379/('PL-tc'!I218+'PL-tc'!I421)*365,0)</f>
        <v>350.90074576094963</v>
      </c>
      <c r="J37" s="63">
        <f>IFERROR(Balance!J379/('PL-tc'!J218+'PL-tc'!J421)*365,0)</f>
        <v>180.57393774609133</v>
      </c>
      <c r="K37" s="63">
        <f>IFERROR(Balance!K379/('PL-tc'!K218+'PL-tc'!K421)*365,0)</f>
        <v>173.62878629431853</v>
      </c>
      <c r="L37" s="63">
        <f>IFERROR(Balance!L379/('PL-tc'!L218+'PL-tc'!L421)*365,0)</f>
        <v>165.36074885173198</v>
      </c>
      <c r="M37" s="85"/>
      <c r="N37" s="63">
        <f>IFERROR(Balance!N379/('PL-tc'!N218+'PL-tc'!N421)*365,0)</f>
        <v>191.57089055482828</v>
      </c>
      <c r="O37" s="63">
        <f>IFERROR(Balance!O379/('PL-tc'!O218+'PL-tc'!O421)*365,0)</f>
        <v>185.99115587847413</v>
      </c>
      <c r="P37" s="63">
        <f>IFERROR(Balance!P379/('PL-tc'!P218+'PL-tc'!P421)*365,0)</f>
        <v>350.90074576094963</v>
      </c>
      <c r="Q37" s="34">
        <f t="shared" ref="Q37" si="69">IFERROR(P37/O37-1,"n/a")</f>
        <v>0.8866528577854893</v>
      </c>
      <c r="R37" s="34">
        <f t="shared" ref="R37" si="70">IFERROR(P37/N37-1,"n/a")</f>
        <v>0.83170180367523305</v>
      </c>
      <c r="S37" s="8"/>
      <c r="T37" s="63">
        <f>IFERROR(Balance!T379/('PL-tc'!T218+'PL-tc'!T421)*365,0)</f>
        <v>191.57089055482828</v>
      </c>
      <c r="U37" s="63">
        <f>IFERROR(Balance!U379/('PL-tc'!U218+'PL-tc'!U421)*365,0)</f>
        <v>185.99115587847413</v>
      </c>
      <c r="V37" s="63">
        <f>IFERROR(Balance!V379/('PL-tc'!V218+'PL-tc'!V421)*365,0)</f>
        <v>350.90074576094963</v>
      </c>
      <c r="W37" s="34">
        <f t="shared" ref="W37" si="71">IFERROR(V37/U37-1,"n/a")</f>
        <v>0.8866528577854893</v>
      </c>
      <c r="X37" s="34">
        <f t="shared" ref="X37" si="72">IFERROR(V37/T37-1,"n/a")</f>
        <v>0.83170180367523305</v>
      </c>
    </row>
    <row r="38" spans="2:24" x14ac:dyDescent="0.2">
      <c r="C38" s="8"/>
      <c r="D38" s="61"/>
      <c r="E38" s="61"/>
      <c r="F38" s="61"/>
      <c r="G38" s="61"/>
      <c r="H38" s="61"/>
      <c r="I38" s="61"/>
      <c r="J38" s="61"/>
      <c r="K38" s="61"/>
      <c r="L38" s="61"/>
      <c r="M38" s="8"/>
      <c r="N38" s="61"/>
      <c r="O38" s="61"/>
      <c r="P38" s="61"/>
      <c r="S38" s="8"/>
      <c r="T38" s="61"/>
      <c r="U38" s="61"/>
      <c r="V38" s="61"/>
    </row>
    <row r="39" spans="2:24" x14ac:dyDescent="0.2">
      <c r="B39" s="33" t="s">
        <v>1897</v>
      </c>
      <c r="C39" s="8"/>
      <c r="D39" s="51">
        <f>IFERROR(Balance!D110/-('PL-tc'!D218-'PL-tc'!D323)*365,0)</f>
        <v>155.125</v>
      </c>
      <c r="E39" s="51">
        <f>IFERROR(Balance!E110/-('PL-tc'!E218-'PL-tc'!E323)*365,0)</f>
        <v>253.21875</v>
      </c>
      <c r="F39" s="51">
        <f>IFERROR(Balance!F110/-('PL-tc'!F218-'PL-tc'!F323)*365,0)</f>
        <v>351.3125</v>
      </c>
      <c r="G39" s="51">
        <f>IFERROR(Balance!G110/-('PL-tc'!G218-'PL-tc'!G323)*365,0)</f>
        <v>449.40625</v>
      </c>
      <c r="H39" s="51">
        <f>IFERROR(Balance!H110/-('PL-tc'!H218-'PL-tc'!H323)*365,0)</f>
        <v>547.49999999999989</v>
      </c>
      <c r="I39" s="51">
        <f>IFERROR(Balance!I110/-('PL-tc'!I218-'PL-tc'!I323)*365,0)</f>
        <v>0</v>
      </c>
      <c r="J39" s="51">
        <f>IFERROR(Balance!J110/-('PL-tc'!J218-'PL-tc'!J323)*365,0)</f>
        <v>516.07126025073023</v>
      </c>
      <c r="K39" s="51">
        <f>IFERROR(Balance!K110/-('PL-tc'!K218-'PL-tc'!K323)*365,0)</f>
        <v>496.22236562570214</v>
      </c>
      <c r="L39" s="51">
        <f>IFERROR(Balance!L110/-('PL-tc'!L218-'PL-tc'!L323)*365,0)</f>
        <v>472.59272916733539</v>
      </c>
      <c r="M39" s="64"/>
      <c r="N39" s="51">
        <f>IFERROR(Balance!N110/-('PL-tc'!N218-'PL-tc'!N323)*365,0)</f>
        <v>547.49999999999989</v>
      </c>
      <c r="O39" s="51">
        <f>IFERROR(Balance!O110/-('PL-tc'!O218-'PL-tc'!O323)*365,0)</f>
        <v>531.55339805825224</v>
      </c>
      <c r="P39" s="51">
        <f>IFERROR(Balance!P110/-('PL-tc'!P218-'PL-tc'!P323)*365,0)</f>
        <v>0</v>
      </c>
      <c r="Q39" s="34">
        <f t="shared" ref="Q39" si="73">IFERROR(P39/O39-1,"n/a")</f>
        <v>-1</v>
      </c>
      <c r="R39" s="34">
        <f t="shared" ref="R39" si="74">IFERROR(P39/N39-1,"n/a")</f>
        <v>-1</v>
      </c>
      <c r="S39" s="8"/>
      <c r="T39" s="51">
        <f>IFERROR(Balance!T110/-('PL-tc'!T218-'PL-tc'!T323)*365,0)</f>
        <v>547.49999999999989</v>
      </c>
      <c r="U39" s="51">
        <f>IFERROR(Balance!U110/-('PL-tc'!U218-'PL-tc'!U323)*365,0)</f>
        <v>531.55339805825224</v>
      </c>
      <c r="V39" s="51">
        <f>IFERROR(Balance!V110/-('PL-tc'!V218-'PL-tc'!V323)*365,0)</f>
        <v>0</v>
      </c>
      <c r="W39" s="34">
        <f t="shared" ref="W39" si="75">IFERROR(V39/U39-1,"n/a")</f>
        <v>-1</v>
      </c>
      <c r="X39" s="34">
        <f t="shared" ref="X39" si="76">IFERROR(V39/T39-1,"n/a")</f>
        <v>-1</v>
      </c>
    </row>
    <row r="40" spans="2:24" x14ac:dyDescent="0.2">
      <c r="C40" s="8"/>
      <c r="D40" s="51"/>
      <c r="E40" s="51"/>
      <c r="F40" s="51"/>
      <c r="G40" s="51"/>
      <c r="H40" s="51"/>
      <c r="I40" s="51"/>
      <c r="J40" s="51"/>
      <c r="K40" s="51"/>
      <c r="L40" s="51"/>
      <c r="M40" s="64"/>
      <c r="N40" s="51"/>
      <c r="O40" s="51"/>
      <c r="P40" s="51"/>
      <c r="S40" s="8"/>
      <c r="T40" s="51"/>
      <c r="U40" s="51"/>
      <c r="V40" s="51"/>
    </row>
    <row r="41" spans="2:24" x14ac:dyDescent="0.2">
      <c r="B41" s="33" t="s">
        <v>1851</v>
      </c>
      <c r="C41" s="8"/>
      <c r="D41" s="51">
        <f>+CF!D29</f>
        <v>2236.2199529166669</v>
      </c>
      <c r="E41" s="51">
        <f>+CF!E29</f>
        <v>663.06199569382238</v>
      </c>
      <c r="F41" s="51">
        <f>+CF!F29</f>
        <v>866.61916344269071</v>
      </c>
      <c r="G41" s="51">
        <f>+CF!G29</f>
        <v>1117.9246153590277</v>
      </c>
      <c r="H41" s="51">
        <f>+CF!H29</f>
        <v>1386.4917533908122</v>
      </c>
      <c r="I41" s="51">
        <f>+CF!I29</f>
        <v>4158.7201468638505</v>
      </c>
      <c r="J41" s="51">
        <f>+CF!J29</f>
        <v>3427.8766935354133</v>
      </c>
      <c r="K41" s="51">
        <f>+CF!K29</f>
        <v>3684.3877946005232</v>
      </c>
      <c r="L41" s="51">
        <f>+CF!L29</f>
        <v>4033.4831153157907</v>
      </c>
      <c r="M41" s="64"/>
      <c r="N41" s="51">
        <f>+CF!N29</f>
        <v>3277.6532875433049</v>
      </c>
      <c r="O41" s="51">
        <f>+CF!O29</f>
        <v>3371.8164469181111</v>
      </c>
      <c r="P41" s="51">
        <f>+CF!P29</f>
        <v>4158.7201468638505</v>
      </c>
      <c r="Q41" s="34">
        <f t="shared" ref="Q41" si="77">IFERROR(P41/O41-1,"n/a")</f>
        <v>0.23337679032468706</v>
      </c>
      <c r="R41" s="34">
        <f t="shared" ref="R41" si="78">IFERROR(P41/N41-1,"n/a")</f>
        <v>0.26881026820897524</v>
      </c>
      <c r="S41" s="8"/>
      <c r="T41" s="51">
        <f>+CF!T29</f>
        <v>3277.6532875433049</v>
      </c>
      <c r="U41" s="51">
        <f>+CF!U29</f>
        <v>3371.8164469181111</v>
      </c>
      <c r="V41" s="51">
        <f>+CF!V29</f>
        <v>4158.7201468638505</v>
      </c>
      <c r="W41" s="34">
        <f t="shared" ref="W41" si="79">IFERROR(V41/U41-1,"n/a")</f>
        <v>0.23337679032468706</v>
      </c>
      <c r="X41" s="34">
        <f t="shared" ref="X41" si="80">IFERROR(V41/T41-1,"n/a")</f>
        <v>0.26881026820897524</v>
      </c>
    </row>
    <row r="42" spans="2:24" x14ac:dyDescent="0.2">
      <c r="C42" s="8"/>
      <c r="D42" s="51"/>
      <c r="E42" s="51"/>
      <c r="F42" s="51"/>
      <c r="G42" s="51"/>
      <c r="H42" s="51"/>
      <c r="I42" s="51"/>
      <c r="J42" s="51"/>
      <c r="K42" s="51"/>
      <c r="L42" s="51"/>
      <c r="M42" s="64"/>
      <c r="N42" s="51"/>
      <c r="O42" s="51"/>
      <c r="P42" s="51"/>
      <c r="S42" s="8"/>
      <c r="T42" s="51"/>
      <c r="U42" s="51"/>
      <c r="V42" s="51"/>
    </row>
    <row r="43" spans="2:24" x14ac:dyDescent="0.2">
      <c r="B43" s="33" t="s">
        <v>1852</v>
      </c>
      <c r="C43" s="8"/>
      <c r="D43" s="51">
        <f>+CF!D45</f>
        <v>4086.2199529166669</v>
      </c>
      <c r="E43" s="51">
        <f>+CF!E45</f>
        <v>513.06199569382238</v>
      </c>
      <c r="F43" s="51">
        <f>+CF!F45</f>
        <v>716.61916344269071</v>
      </c>
      <c r="G43" s="51">
        <f>+CF!G45</f>
        <v>967.92461535902771</v>
      </c>
      <c r="H43" s="51">
        <f>+CF!H45</f>
        <v>1236.4917533908122</v>
      </c>
      <c r="I43" s="51">
        <f>+CF!I45</f>
        <v>4008.7201468638505</v>
      </c>
      <c r="J43" s="51">
        <f>+CF!J45</f>
        <v>3327.8766935354133</v>
      </c>
      <c r="K43" s="51">
        <f>+CF!K45</f>
        <v>3684.3877946005232</v>
      </c>
      <c r="L43" s="51">
        <f>+CF!L45</f>
        <v>4033.4831153157907</v>
      </c>
      <c r="M43" s="64"/>
      <c r="N43" s="51">
        <f>+CF!N45</f>
        <v>3127.6532875433049</v>
      </c>
      <c r="O43" s="51">
        <f>+CF!O45</f>
        <v>3221.8164469181111</v>
      </c>
      <c r="P43" s="51">
        <f>+CF!P45</f>
        <v>4008.7201468638505</v>
      </c>
      <c r="Q43" s="34">
        <f t="shared" ref="Q43" si="81">IFERROR(P43/O43-1,"n/a")</f>
        <v>0.24424225057838633</v>
      </c>
      <c r="R43" s="34">
        <f t="shared" ref="R43" si="82">IFERROR(P43/N43-1,"n/a")</f>
        <v>0.28170221514949367</v>
      </c>
      <c r="S43" s="8"/>
      <c r="T43" s="51">
        <f>+CF!T45</f>
        <v>3127.6532875433049</v>
      </c>
      <c r="U43" s="51">
        <f>+CF!U45</f>
        <v>3221.8164469181111</v>
      </c>
      <c r="V43" s="51">
        <f>+CF!V45</f>
        <v>4008.7201468638505</v>
      </c>
      <c r="W43" s="34">
        <f t="shared" ref="W43" si="83">IFERROR(V43/U43-1,"n/a")</f>
        <v>0.24424225057838633</v>
      </c>
      <c r="X43" s="34">
        <f t="shared" ref="X43" si="84">IFERROR(V43/T43-1,"n/a")</f>
        <v>0.28170221514949367</v>
      </c>
    </row>
    <row r="44" spans="2:24" x14ac:dyDescent="0.2">
      <c r="C44" s="8"/>
      <c r="M44" s="8"/>
      <c r="S44" s="8"/>
    </row>
    <row r="45" spans="2:24" x14ac:dyDescent="0.2">
      <c r="B45" s="28" t="s">
        <v>1861</v>
      </c>
      <c r="D45" s="50"/>
      <c r="E45" s="50"/>
      <c r="F45" s="50"/>
      <c r="G45" s="50"/>
      <c r="H45" s="50"/>
      <c r="I45" s="50"/>
      <c r="J45" s="50"/>
      <c r="K45" s="50"/>
      <c r="L45" s="50"/>
      <c r="N45" s="50"/>
      <c r="O45" s="50"/>
      <c r="P45" s="50"/>
      <c r="Q45" s="29"/>
      <c r="R45" s="29"/>
      <c r="T45" s="50"/>
      <c r="U45" s="50"/>
      <c r="V45" s="50"/>
      <c r="W45" s="29"/>
      <c r="X45" s="29"/>
    </row>
    <row r="46" spans="2:24" x14ac:dyDescent="0.2">
      <c r="C46" s="8"/>
      <c r="M46" s="8"/>
      <c r="S46" s="8"/>
    </row>
    <row r="47" spans="2:24" x14ac:dyDescent="0.2">
      <c r="B47" s="33" t="s">
        <v>1855</v>
      </c>
      <c r="C47" s="8"/>
      <c r="D47" s="68">
        <f>IFERROR('PL-tc'!D631/-'PL-tc'!D697,0)</f>
        <v>80.745530263687613</v>
      </c>
      <c r="E47" s="68">
        <f>IFERROR('PL-tc'!E631/-'PL-tc'!E697,0)</f>
        <v>91.410570937608497</v>
      </c>
      <c r="F47" s="68">
        <f>IFERROR('PL-tc'!F631/-'PL-tc'!F697,0)</f>
        <v>105.9492558636243</v>
      </c>
      <c r="G47" s="68">
        <f>IFERROR('PL-tc'!G631/-'PL-tc'!G697,0)</f>
        <v>124.89187020532329</v>
      </c>
      <c r="H47" s="68">
        <f>IFERROR('PL-tc'!H631/-'PL-tc'!H697,0)</f>
        <v>148.71026668917807</v>
      </c>
      <c r="I47" s="68">
        <f>IFERROR('PL-tc'!I631/-'PL-tc'!I697,0)</f>
        <v>0</v>
      </c>
      <c r="J47" s="68">
        <f>IFERROR('PL-tc'!J631/-'PL-tc'!J697,0)</f>
        <v>147.12690821292341</v>
      </c>
      <c r="K47" s="68">
        <f>IFERROR('PL-tc'!K631/-'PL-tc'!K697,0)</f>
        <v>150.80764514966174</v>
      </c>
      <c r="L47" s="68">
        <f>IFERROR('PL-tc'!L631/-'PL-tc'!L697,0)</f>
        <v>155.64839725094586</v>
      </c>
      <c r="M47" s="69"/>
      <c r="N47" s="68">
        <f>IFERROR('PL-tc'!N631/-'PL-tc'!N697,0)</f>
        <v>148.71026668917807</v>
      </c>
      <c r="O47" s="68">
        <f>IFERROR('PL-tc'!O631/-'PL-tc'!O697,0)</f>
        <v>148.57267870781973</v>
      </c>
      <c r="P47" s="68">
        <f>IFERROR('PL-tc'!P631/-'PL-tc'!P697,0)</f>
        <v>0</v>
      </c>
      <c r="Q47" s="34">
        <f t="shared" ref="Q47" si="85">IFERROR(P47/O47-1,"n/a")</f>
        <v>-1</v>
      </c>
      <c r="R47" s="34">
        <f t="shared" ref="R47" si="86">IFERROR(P47/N47-1,"n/a")</f>
        <v>-1</v>
      </c>
      <c r="S47" s="69"/>
      <c r="T47" s="68">
        <f>IFERROR('PL-tc'!T631/-'PL-tc'!T697,0)</f>
        <v>148.71026668917807</v>
      </c>
      <c r="U47" s="68">
        <f>IFERROR('PL-tc'!U631/-'PL-tc'!U697,0)</f>
        <v>148.57267870781973</v>
      </c>
      <c r="V47" s="68">
        <f>IFERROR('PL-tc'!V631/-'PL-tc'!V697,0)</f>
        <v>0</v>
      </c>
      <c r="W47" s="34">
        <f t="shared" ref="W47" si="87">IFERROR(V47/U47-1,"n/a")</f>
        <v>-1</v>
      </c>
      <c r="X47" s="34">
        <f t="shared" ref="X47" si="88">IFERROR(V47/T47-1,"n/a")</f>
        <v>-1</v>
      </c>
    </row>
    <row r="48" spans="2:24" x14ac:dyDescent="0.2">
      <c r="C48" s="8"/>
      <c r="M48" s="8"/>
      <c r="S48" s="8"/>
    </row>
    <row r="49" spans="2:24" x14ac:dyDescent="0.2">
      <c r="B49" s="33" t="s">
        <v>1912</v>
      </c>
      <c r="C49" s="8"/>
      <c r="D49" s="68">
        <f>IFERROR(Balance!D354/Balance!D270,0)</f>
        <v>0.13190265631113435</v>
      </c>
      <c r="E49" s="68">
        <f>IFERROR(Balance!E354/Balance!E270,0)</f>
        <v>0.13507201768422405</v>
      </c>
      <c r="F49" s="68">
        <f>IFERROR(Balance!F354/Balance!F270,0)</f>
        <v>0.13755850477050754</v>
      </c>
      <c r="G49" s="68">
        <f>IFERROR(Balance!G354/Balance!G270,0)</f>
        <v>0.13952414752468448</v>
      </c>
      <c r="H49" s="68">
        <f>IFERROR(Balance!H354/Balance!H270,0)</f>
        <v>0.14121702162137262</v>
      </c>
      <c r="I49" s="68">
        <f>IFERROR(Balance!I354/Balance!I270,0)</f>
        <v>0.13752237330148376</v>
      </c>
      <c r="J49" s="68">
        <f>IFERROR(Balance!J354/Balance!J270,0)</f>
        <v>9.5247447678862146E-2</v>
      </c>
      <c r="K49" s="68">
        <f>IFERROR(Balance!K354/Balance!K270,0)</f>
        <v>8.1004880350443093E-2</v>
      </c>
      <c r="L49" s="68">
        <f>IFERROR(Balance!L354/Balance!L270,0)</f>
        <v>6.9657318379205496E-2</v>
      </c>
      <c r="M49" s="69"/>
      <c r="N49" s="68">
        <f>IFERROR(Balance!N354/Balance!N270,0)</f>
        <v>0.14121702162137262</v>
      </c>
      <c r="O49" s="68">
        <f>IFERROR(Balance!O354/Balance!O270,0)</f>
        <v>0.11396416593418579</v>
      </c>
      <c r="P49" s="68">
        <f>IFERROR(Balance!P354/Balance!P270,0)</f>
        <v>0.13752237330148376</v>
      </c>
      <c r="Q49" s="34">
        <f t="shared" ref="Q49" si="89">IFERROR(P49/O49-1,"n/a")</f>
        <v>0.20671591964181801</v>
      </c>
      <c r="R49" s="34">
        <f t="shared" ref="R49" si="90">IFERROR(P49/N49-1,"n/a")</f>
        <v>-2.6162910656725602E-2</v>
      </c>
      <c r="S49" s="69"/>
      <c r="T49" s="68">
        <f>IFERROR(Balance!T354/Balance!T270,0)</f>
        <v>0.14121702162137262</v>
      </c>
      <c r="U49" s="68">
        <f>IFERROR(Balance!U354/Balance!U270,0)</f>
        <v>0.11396416593418579</v>
      </c>
      <c r="V49" s="68">
        <f>IFERROR(Balance!V354/Balance!V270,0)</f>
        <v>0.13752237330148376</v>
      </c>
      <c r="W49" s="34">
        <f t="shared" ref="W49" si="91">IFERROR(V49/U49-1,"n/a")</f>
        <v>0.20671591964181801</v>
      </c>
      <c r="X49" s="34">
        <f t="shared" ref="X49" si="92">IFERROR(V49/T49-1,"n/a")</f>
        <v>-2.6162910656725602E-2</v>
      </c>
    </row>
    <row r="50" spans="2:24" x14ac:dyDescent="0.2">
      <c r="C50" s="8"/>
      <c r="D50" s="68"/>
      <c r="E50" s="68"/>
      <c r="F50" s="68"/>
      <c r="G50" s="68"/>
      <c r="H50" s="68"/>
      <c r="I50" s="68"/>
      <c r="J50" s="68"/>
      <c r="K50" s="68"/>
      <c r="L50" s="68"/>
      <c r="M50" s="69"/>
      <c r="N50" s="68"/>
      <c r="O50" s="68"/>
      <c r="P50" s="68"/>
      <c r="Q50" s="68"/>
      <c r="R50" s="68"/>
      <c r="S50" s="69"/>
      <c r="T50" s="68"/>
      <c r="U50" s="68"/>
      <c r="V50" s="68"/>
      <c r="W50" s="68"/>
      <c r="X50" s="68"/>
    </row>
    <row r="51" spans="2:24" x14ac:dyDescent="0.2">
      <c r="B51" s="33" t="s">
        <v>1853</v>
      </c>
      <c r="C51" s="8"/>
      <c r="D51" s="68">
        <f>IFERROR(-Balance!D354/CF!D45,0)</f>
        <v>0.48411911673504798</v>
      </c>
      <c r="E51" s="68">
        <f>IFERROR(-Balance!E354/CF!E45,0)</f>
        <v>3.9931987744923223</v>
      </c>
      <c r="F51" s="68">
        <f>IFERROR(-Balance!F354/CF!F45,0)</f>
        <v>2.9582891633007558</v>
      </c>
      <c r="G51" s="68">
        <f>IFERROR(-Balance!G354/CF!G45,0)</f>
        <v>2.2646087767666998</v>
      </c>
      <c r="H51" s="68">
        <f>IFERROR(-Balance!H354/CF!H45,0)</f>
        <v>1.8317776867274425</v>
      </c>
      <c r="I51" s="68">
        <f>IFERROR(-Balance!I354/CF!I45,0)</f>
        <v>0.56501275237577897</v>
      </c>
      <c r="J51" s="68">
        <f>IFERROR(-Balance!J354/CF!J45,0)</f>
        <v>0.68060755017865526</v>
      </c>
      <c r="K51" s="68">
        <f>IFERROR(-Balance!K354/CF!K45,0)</f>
        <v>0.61475016473648902</v>
      </c>
      <c r="L51" s="68">
        <f>IFERROR(-Balance!L354/CF!L45,0)</f>
        <v>0.5615439407898577</v>
      </c>
      <c r="M51" s="69"/>
      <c r="N51" s="68">
        <f>IFERROR(-Balance!N354/CF!N45,0)</f>
        <v>0.72417809630774832</v>
      </c>
      <c r="O51" s="68">
        <f>IFERROR(-Balance!O354/CF!O45,0)</f>
        <v>0.70301273862152769</v>
      </c>
      <c r="P51" s="68">
        <f>IFERROR(-Balance!P354/CF!P45,0)</f>
        <v>0.56501275237577897</v>
      </c>
      <c r="Q51" s="34">
        <f t="shared" ref="Q51" si="93">IFERROR(P51/O51-1,"n/a")</f>
        <v>-0.19629798816496558</v>
      </c>
      <c r="R51" s="34">
        <f t="shared" ref="R51" si="94">IFERROR(P51/N51-1,"n/a")</f>
        <v>-0.21978756985813352</v>
      </c>
      <c r="S51" s="69"/>
      <c r="T51" s="68">
        <f>IFERROR(-Balance!T354/CF!T45,0)</f>
        <v>0.72417809630774832</v>
      </c>
      <c r="U51" s="68">
        <f>IFERROR(-Balance!U354/CF!U45,0)</f>
        <v>0.70301273862152769</v>
      </c>
      <c r="V51" s="68">
        <f>IFERROR(-Balance!V354/CF!V45,0)</f>
        <v>0.56501275237577897</v>
      </c>
      <c r="W51" s="34">
        <f t="shared" ref="W51" si="95">IFERROR(V51/U51-1,"n/a")</f>
        <v>-0.19629798816496558</v>
      </c>
      <c r="X51" s="34">
        <f t="shared" ref="X51" si="96">IFERROR(V51/T51-1,"n/a")</f>
        <v>-0.21978756985813352</v>
      </c>
    </row>
    <row r="52" spans="2:24" x14ac:dyDescent="0.2">
      <c r="C52" s="8"/>
      <c r="M52" s="8"/>
      <c r="S52" s="8"/>
    </row>
    <row r="53" spans="2:24" x14ac:dyDescent="0.2">
      <c r="B53" s="33" t="s">
        <v>1933</v>
      </c>
      <c r="C53" s="8"/>
      <c r="D53" s="68">
        <f>+CF!D29/-Balance!D354</f>
        <v>1.1304218562335004</v>
      </c>
      <c r="E53" s="68">
        <f>+CF!E29/-Balance!E354</f>
        <v>0.32364087089517429</v>
      </c>
      <c r="F53" s="68">
        <f>+CF!F29/-Balance!F354</f>
        <v>0.4087890442923155</v>
      </c>
      <c r="G53" s="68">
        <f>+CF!G29/-Balance!G354</f>
        <v>0.51000895083721243</v>
      </c>
      <c r="H53" s="68">
        <f>+CF!H29/-Balance!H354</f>
        <v>0.61214358423605408</v>
      </c>
      <c r="I53" s="68">
        <f>+CF!I29/-Balance!I354</f>
        <v>1.8360973661113131</v>
      </c>
      <c r="J53" s="68">
        <f>+CF!J29/-Balance!J354</f>
        <v>1.5134260412067062</v>
      </c>
      <c r="K53" s="68">
        <f>+CF!K29/-Balance!K354</f>
        <v>1.6266770752776412</v>
      </c>
      <c r="L53" s="68">
        <f>+CF!L29/-Balance!L354</f>
        <v>1.7808045414815052</v>
      </c>
      <c r="M53" s="8"/>
      <c r="N53" s="68">
        <f>+CF!N29/-Balance!N354</f>
        <v>1.4471015975486294</v>
      </c>
      <c r="O53" s="68">
        <f>+CF!O29/-Balance!O354</f>
        <v>1.4886751400826665</v>
      </c>
      <c r="P53" s="68">
        <f>+CF!P29/-Balance!P354</f>
        <v>1.8360973661113131</v>
      </c>
      <c r="Q53" s="34">
        <f t="shared" ref="Q53" si="97">IFERROR(P53/O53-1,"n/a")</f>
        <v>0.23337679032468706</v>
      </c>
      <c r="R53" s="34">
        <f t="shared" ref="R53" si="98">IFERROR(P53/N53-1,"n/a")</f>
        <v>0.26881026820897524</v>
      </c>
      <c r="S53" s="8"/>
      <c r="T53" s="68">
        <f>+CF!T29/-Balance!T354</f>
        <v>1.4471015975486294</v>
      </c>
      <c r="U53" s="68">
        <f>+CF!U29/-Balance!U354</f>
        <v>1.4886751400826665</v>
      </c>
      <c r="V53" s="68">
        <f>+CF!V29/-Balance!V354</f>
        <v>1.8360973661113131</v>
      </c>
      <c r="W53" s="34">
        <f t="shared" ref="W53" si="99">IFERROR(V53/U53-1,"n/a")</f>
        <v>0.23337679032468706</v>
      </c>
      <c r="X53" s="34">
        <f t="shared" ref="X53" si="100">IFERROR(V53/T53-1,"n/a")</f>
        <v>0.26881026820897524</v>
      </c>
    </row>
    <row r="54" spans="2:24" x14ac:dyDescent="0.2">
      <c r="C54" s="8"/>
      <c r="M54" s="8"/>
      <c r="S54" s="8"/>
    </row>
    <row r="55" spans="2:24" x14ac:dyDescent="0.2">
      <c r="B55" s="33" t="s">
        <v>1856</v>
      </c>
      <c r="C55" s="8"/>
      <c r="D55" s="68">
        <f>+CF!D45/-Balance!D354</f>
        <v>2.0656073380124065</v>
      </c>
      <c r="E55" s="68">
        <f>+CF!E45/-Balance!E354</f>
        <v>0.25042580058568098</v>
      </c>
      <c r="F55" s="68">
        <f>+CF!F45/-Balance!F354</f>
        <v>0.33803321609177478</v>
      </c>
      <c r="G55" s="68">
        <f>+CF!G45/-Balance!G354</f>
        <v>0.44157737542099973</v>
      </c>
      <c r="H55" s="68">
        <f>+CF!H45/-Balance!H354</f>
        <v>0.54591777552796128</v>
      </c>
      <c r="I55" s="68">
        <f>+CF!I45/-Balance!I354</f>
        <v>1.7698715574032204</v>
      </c>
      <c r="J55" s="68">
        <f>+CF!J45/-Balance!J354</f>
        <v>1.4692755020679777</v>
      </c>
      <c r="K55" s="68">
        <f>+CF!K45/-Balance!K354</f>
        <v>1.6266770752776412</v>
      </c>
      <c r="L55" s="68">
        <f>+CF!L45/-Balance!L354</f>
        <v>1.7808045414815052</v>
      </c>
      <c r="M55" s="8"/>
      <c r="N55" s="68">
        <f>+CF!N45/-Balance!N354</f>
        <v>1.3808757888405365</v>
      </c>
      <c r="O55" s="68">
        <f>+CF!O45/-Balance!O354</f>
        <v>1.4224493313745736</v>
      </c>
      <c r="P55" s="68">
        <f>+CF!P45/-Balance!P354</f>
        <v>1.7698715574032204</v>
      </c>
      <c r="Q55" s="34">
        <f t="shared" ref="Q55" si="101">IFERROR(P55/O55-1,"n/a")</f>
        <v>0.24424225057838633</v>
      </c>
      <c r="R55" s="34">
        <f t="shared" ref="R55" si="102">IFERROR(P55/N55-1,"n/a")</f>
        <v>0.2817022151494939</v>
      </c>
      <c r="S55" s="8"/>
      <c r="T55" s="68">
        <f>+CF!T45/-Balance!T354</f>
        <v>1.3808757888405365</v>
      </c>
      <c r="U55" s="68">
        <f>+CF!U45/-Balance!U354</f>
        <v>1.4224493313745736</v>
      </c>
      <c r="V55" s="68">
        <f>+CF!V45/-Balance!V354</f>
        <v>1.7698715574032204</v>
      </c>
      <c r="W55" s="34">
        <f t="shared" ref="W55" si="103">IFERROR(V55/U55-1,"n/a")</f>
        <v>0.24424225057838633</v>
      </c>
      <c r="X55" s="34">
        <f t="shared" ref="X55" si="104">IFERROR(V55/T55-1,"n/a")</f>
        <v>0.2817022151494939</v>
      </c>
    </row>
    <row r="56" spans="2:24" x14ac:dyDescent="0.2">
      <c r="C56" s="8"/>
      <c r="M56" s="8"/>
      <c r="S56" s="8"/>
    </row>
    <row r="57" spans="2:24" x14ac:dyDescent="0.2">
      <c r="B57" s="28" t="s">
        <v>1859</v>
      </c>
      <c r="D57" s="50"/>
      <c r="E57" s="50"/>
      <c r="F57" s="50"/>
      <c r="G57" s="50"/>
      <c r="H57" s="50"/>
      <c r="I57" s="50"/>
      <c r="J57" s="50"/>
      <c r="K57" s="50"/>
      <c r="L57" s="50"/>
      <c r="N57" s="50"/>
      <c r="O57" s="50"/>
      <c r="P57" s="50"/>
      <c r="Q57" s="29"/>
      <c r="R57" s="29"/>
      <c r="T57" s="50"/>
      <c r="U57" s="50"/>
      <c r="V57" s="50"/>
      <c r="W57" s="29"/>
      <c r="X57" s="29"/>
    </row>
    <row r="58" spans="2:24" x14ac:dyDescent="0.2">
      <c r="C58" s="8"/>
      <c r="M58" s="8"/>
      <c r="S58" s="8"/>
    </row>
    <row r="59" spans="2:24" x14ac:dyDescent="0.2">
      <c r="B59" s="33" t="s">
        <v>1915</v>
      </c>
      <c r="C59" s="8"/>
      <c r="D59" s="68">
        <f>IFERROR('PL-tc'!D769/-Balance!D270,0)</f>
        <v>0.17912165155898835</v>
      </c>
      <c r="E59" s="68">
        <f>IFERROR('PL-tc'!E769/-Balance!E270,0)</f>
        <v>0.18834056087322534</v>
      </c>
      <c r="F59" s="68">
        <f>IFERROR('PL-tc'!F769/-Balance!F270,0)</f>
        <v>0.20116398271061484</v>
      </c>
      <c r="G59" s="68">
        <f>IFERROR('PL-tc'!G769/-Balance!G270,0)</f>
        <v>0.21636488520036581</v>
      </c>
      <c r="H59" s="68">
        <f>IFERROR('PL-tc'!H769/-Balance!H270,0)</f>
        <v>0.23242240331608546</v>
      </c>
      <c r="I59" s="68">
        <f>IFERROR('PL-tc'!I769/-Balance!I270,0)</f>
        <v>0.25250446740023108</v>
      </c>
      <c r="J59" s="68">
        <f>IFERROR('PL-tc'!J769/-Balance!J270,0)</f>
        <v>0.16423336319709939</v>
      </c>
      <c r="K59" s="68">
        <f>IFERROR('PL-tc'!K769/-Balance!K270,0)</f>
        <v>0.14953227278529854</v>
      </c>
      <c r="L59" s="68">
        <f>IFERROR('PL-tc'!L769/-Balance!L270,0)</f>
        <v>0.14008491737961715</v>
      </c>
      <c r="M59" s="69"/>
      <c r="N59" s="68">
        <f>IFERROR('PL-tc'!N769/-Balance!N270,0)</f>
        <v>0.23242240331608546</v>
      </c>
      <c r="O59" s="68">
        <f>IFERROR('PL-tc'!O769/-Balance!O270,0)</f>
        <v>0.19298562860401117</v>
      </c>
      <c r="P59" s="68">
        <f>IFERROR('PL-tc'!P769/-Balance!P270,0)</f>
        <v>0.25250446740023108</v>
      </c>
      <c r="Q59" s="34">
        <f t="shared" ref="Q59" si="105">IFERROR(P59/O59-1,"n/a")</f>
        <v>0.30841073103089522</v>
      </c>
      <c r="R59" s="34">
        <f t="shared" ref="R59" si="106">IFERROR(P59/N59-1,"n/a")</f>
        <v>8.6403306211556563E-2</v>
      </c>
      <c r="S59" s="69"/>
      <c r="T59" s="68">
        <f>IFERROR('PL-tc'!T769/-Balance!T270,0)</f>
        <v>0.23242240331608546</v>
      </c>
      <c r="U59" s="68">
        <f>IFERROR('PL-tc'!U769/-Balance!U270,0)</f>
        <v>0.19298562860401117</v>
      </c>
      <c r="V59" s="68">
        <f>IFERROR('PL-tc'!V769/-Balance!V270,0)</f>
        <v>0.25250446740023108</v>
      </c>
      <c r="W59" s="34">
        <f t="shared" ref="W59" si="107">IFERROR(V59/U59-1,"n/a")</f>
        <v>0.30841073103089522</v>
      </c>
      <c r="X59" s="34">
        <f t="shared" ref="X59" si="108">IFERROR(V59/T59-1,"n/a")</f>
        <v>8.6403306211556563E-2</v>
      </c>
    </row>
    <row r="60" spans="2:24" x14ac:dyDescent="0.2">
      <c r="C60" s="8"/>
      <c r="M60" s="8"/>
      <c r="S60" s="8"/>
    </row>
    <row r="61" spans="2:24" x14ac:dyDescent="0.2">
      <c r="B61" s="33" t="s">
        <v>1857</v>
      </c>
      <c r="C61" s="8"/>
      <c r="D61" s="68">
        <f>IFERROR(Balance!D270/Balance!D268,0)</f>
        <v>0.85604474532067343</v>
      </c>
      <c r="E61" s="68">
        <f>IFERROR(Balance!E270/Balance!E268,0)</f>
        <v>0.82800771905180937</v>
      </c>
      <c r="F61" s="68">
        <f>IFERROR(Balance!F270/Balance!F268,0)</f>
        <v>0.80238508766723937</v>
      </c>
      <c r="G61" s="68">
        <f>IFERROR(Balance!G270/Balance!G268,0)</f>
        <v>0.77888338354120867</v>
      </c>
      <c r="H61" s="68">
        <f>IFERROR(Balance!H270/Balance!H268,0)</f>
        <v>0.75698599365275454</v>
      </c>
      <c r="I61" s="68">
        <f>IFERROR(Balance!I270/Balance!I268,0)</f>
        <v>0.76182967145890412</v>
      </c>
      <c r="J61" s="68">
        <f>IFERROR(Balance!J270/Balance!J268,0)</f>
        <v>0.82201294493756505</v>
      </c>
      <c r="K61" s="68">
        <f>IFERROR(Balance!K270/Balance!K268,0)</f>
        <v>0.8444888543898682</v>
      </c>
      <c r="L61" s="68">
        <f>IFERROR(Balance!L270/Balance!L268,0)</f>
        <v>0.86329554583117951</v>
      </c>
      <c r="M61" s="8"/>
      <c r="N61" s="68">
        <f>IFERROR(Balance!N270/Balance!N268,0)</f>
        <v>0.75698599365275454</v>
      </c>
      <c r="O61" s="68">
        <f>IFERROR(Balance!O270/Balance!O268,0)</f>
        <v>0.79423415443159628</v>
      </c>
      <c r="P61" s="68">
        <f>IFERROR(Balance!P270/Balance!P268,0)</f>
        <v>0.76182967145890412</v>
      </c>
      <c r="Q61" s="34">
        <f t="shared" ref="Q61" si="109">IFERROR(P61/O61-1,"n/a")</f>
        <v>-4.079965938493646E-2</v>
      </c>
      <c r="R61" s="34">
        <f t="shared" ref="R61" si="110">IFERROR(P61/N61-1,"n/a")</f>
        <v>6.3986359678558369E-3</v>
      </c>
      <c r="S61" s="8"/>
      <c r="T61" s="68">
        <f>IFERROR(Balance!T270/Balance!T268,0)</f>
        <v>0.75698599365275454</v>
      </c>
      <c r="U61" s="68">
        <f>IFERROR(Balance!U270/Balance!U268,0)</f>
        <v>0.79423415443159628</v>
      </c>
      <c r="V61" s="68">
        <f>IFERROR(Balance!V270/Balance!V268,0)</f>
        <v>0.76182967145890412</v>
      </c>
      <c r="W61" s="34">
        <f t="shared" ref="W61" si="111">IFERROR(V61/U61-1,"n/a")</f>
        <v>-4.079965938493646E-2</v>
      </c>
      <c r="X61" s="34">
        <f t="shared" ref="X61" si="112">IFERROR(V61/T61-1,"n/a")</f>
        <v>6.3986359678558369E-3</v>
      </c>
    </row>
    <row r="62" spans="2:24" x14ac:dyDescent="0.2">
      <c r="C62" s="8"/>
      <c r="M62" s="8"/>
      <c r="S62" s="8"/>
    </row>
    <row r="63" spans="2:24" x14ac:dyDescent="0.2">
      <c r="B63" s="33" t="s">
        <v>1858</v>
      </c>
      <c r="C63" s="8"/>
      <c r="D63" s="68">
        <f>IFERROR(Balance!D354/Balance!D268,0)</f>
        <v>0.11291457582898531</v>
      </c>
      <c r="E63" s="68">
        <f>IFERROR(Balance!E354/Balance!E268,0)</f>
        <v>0.11184067327044002</v>
      </c>
      <c r="F63" s="68">
        <f>IFERROR(Balance!F354/Balance!F268,0)</f>
        <v>0.11037489290965807</v>
      </c>
      <c r="G63" s="68">
        <f>IFERROR(Balance!G354/Balance!G268,0)</f>
        <v>0.108673040109729</v>
      </c>
      <c r="H63" s="68">
        <f>IFERROR(Balance!H354/Balance!H268,0)</f>
        <v>0.10689930743273728</v>
      </c>
      <c r="I63" s="68">
        <f>IFERROR(Balance!I354/Balance!I268,0)</f>
        <v>0.10476862447051813</v>
      </c>
      <c r="J63" s="68">
        <f>IFERROR(Balance!J354/Balance!J268,0)</f>
        <v>7.8294634964288123E-2</v>
      </c>
      <c r="K63" s="68">
        <f>IFERROR(Balance!K354/Balance!K268,0)</f>
        <v>6.840771860713403E-2</v>
      </c>
      <c r="L63" s="68">
        <f>IFERROR(Balance!L354/Balance!L268,0)</f>
        <v>6.0134852691312461E-2</v>
      </c>
      <c r="M63" s="69"/>
      <c r="N63" s="68">
        <f>IFERROR(Balance!N354/Balance!N268,0)</f>
        <v>0.10689930743273728</v>
      </c>
      <c r="O63" s="68">
        <f>IFERROR(Balance!O354/Balance!O268,0)</f>
        <v>9.0514232966240171E-2</v>
      </c>
      <c r="P63" s="68">
        <f>IFERROR(Balance!P354/Balance!P268,0)</f>
        <v>0.10476862447051813</v>
      </c>
      <c r="Q63" s="34">
        <f t="shared" ref="Q63" si="113">IFERROR(P63/O63-1,"n/a")</f>
        <v>0.15748232114605143</v>
      </c>
      <c r="R63" s="34">
        <f t="shared" ref="R63" si="114">IFERROR(P63/N63-1,"n/a")</f>
        <v>-1.9931681630021791E-2</v>
      </c>
      <c r="S63" s="69"/>
      <c r="T63" s="68">
        <f>IFERROR(Balance!T354/Balance!T268,0)</f>
        <v>0.10689930743273728</v>
      </c>
      <c r="U63" s="68">
        <f>IFERROR(Balance!U354/Balance!U268,0)</f>
        <v>9.0514232966240171E-2</v>
      </c>
      <c r="V63" s="68">
        <f>IFERROR(Balance!V354/Balance!V268,0)</f>
        <v>0.10476862447051813</v>
      </c>
      <c r="W63" s="34">
        <f t="shared" ref="W63" si="115">IFERROR(V63/U63-1,"n/a")</f>
        <v>0.15748232114605143</v>
      </c>
      <c r="X63" s="34">
        <f t="shared" ref="X63" si="116">IFERROR(V63/T63-1,"n/a")</f>
        <v>-1.9931681630021791E-2</v>
      </c>
    </row>
    <row r="64" spans="2:24" x14ac:dyDescent="0.2">
      <c r="C64" s="8"/>
      <c r="M64" s="8"/>
      <c r="S64" s="8"/>
    </row>
    <row r="65" spans="2:24" x14ac:dyDescent="0.2">
      <c r="B65" s="33" t="s">
        <v>1884</v>
      </c>
      <c r="C65" s="8"/>
      <c r="D65" s="81">
        <f>+CF!D88</f>
        <v>4593.7943416989574</v>
      </c>
      <c r="E65" s="81">
        <f>+CF!E88</f>
        <v>8028.0306918071446</v>
      </c>
      <c r="F65" s="81">
        <f>+CF!F88</f>
        <v>11771.80341334546</v>
      </c>
      <c r="G65" s="81">
        <f>+CF!G88</f>
        <v>15884.350660092778</v>
      </c>
      <c r="H65" s="81">
        <f>+CF!H88</f>
        <v>20461.218669512462</v>
      </c>
      <c r="I65" s="81">
        <f>+CF!I88</f>
        <v>19405.458669512467</v>
      </c>
      <c r="J65" s="81">
        <f>+CF!J88</f>
        <v>20461.218669512462</v>
      </c>
      <c r="K65" s="81">
        <f>+CF!K88</f>
        <v>20461.218669512462</v>
      </c>
      <c r="L65" s="81">
        <f>+CF!L88</f>
        <v>20461.218669512462</v>
      </c>
      <c r="M65" s="86"/>
      <c r="N65" s="81">
        <f>+CF!N88</f>
        <v>20461.218669512462</v>
      </c>
      <c r="O65" s="81">
        <f>+CF!O88</f>
        <v>20461.218669512462</v>
      </c>
      <c r="P65" s="81">
        <f>+CF!P88</f>
        <v>19405.458669512467</v>
      </c>
      <c r="Q65" s="34">
        <f t="shared" ref="Q65" si="117">IFERROR(P65/O65-1,"n/a")</f>
        <v>-5.1598099656355978E-2</v>
      </c>
      <c r="R65" s="34">
        <f t="shared" ref="R65" si="118">IFERROR(P65/N65-1,"n/a")</f>
        <v>-5.1598099656355978E-2</v>
      </c>
      <c r="S65" s="8"/>
      <c r="T65" s="81">
        <f>+CF!T88</f>
        <v>20461.218669512462</v>
      </c>
      <c r="U65" s="81">
        <f>+CF!U88</f>
        <v>20461.218669512462</v>
      </c>
      <c r="V65" s="81">
        <f>+CF!V88</f>
        <v>19405.458669512467</v>
      </c>
      <c r="W65" s="34">
        <f t="shared" ref="W65" si="119">IFERROR(V65/U65-1,"n/a")</f>
        <v>-5.1598099656355978E-2</v>
      </c>
      <c r="X65" s="34">
        <f t="shared" ref="X65" si="120">IFERROR(V65/T65-1,"n/a")</f>
        <v>-5.1598099656355978E-2</v>
      </c>
    </row>
    <row r="66" spans="2:24" x14ac:dyDescent="0.2">
      <c r="C66" s="8"/>
      <c r="M66" s="8"/>
      <c r="S66" s="8"/>
    </row>
    <row r="67" spans="2:24" x14ac:dyDescent="0.2">
      <c r="B67" s="28" t="s">
        <v>1860</v>
      </c>
      <c r="D67" s="50"/>
      <c r="E67" s="50"/>
      <c r="F67" s="50"/>
      <c r="G67" s="50"/>
      <c r="H67" s="50"/>
      <c r="I67" s="50"/>
      <c r="J67" s="50"/>
      <c r="K67" s="50"/>
      <c r="L67" s="50"/>
      <c r="N67" s="50"/>
      <c r="O67" s="50"/>
      <c r="P67" s="50"/>
      <c r="Q67" s="29"/>
      <c r="R67" s="29"/>
      <c r="T67" s="50"/>
      <c r="U67" s="50"/>
      <c r="V67" s="50"/>
      <c r="W67" s="29"/>
      <c r="X67" s="29"/>
    </row>
    <row r="68" spans="2:24" x14ac:dyDescent="0.2">
      <c r="C68" s="8"/>
      <c r="M68" s="8"/>
      <c r="S68" s="8"/>
    </row>
    <row r="69" spans="2:24" x14ac:dyDescent="0.2">
      <c r="B69" s="33" t="s">
        <v>1913</v>
      </c>
      <c r="C69" s="8"/>
      <c r="D69" s="68">
        <f>IFERROR(Balance!D7/Balance!D5,0)</f>
        <v>0.64175512432837589</v>
      </c>
      <c r="E69" s="68">
        <f>IFERROR(Balance!E7/Balance!E5,0)</f>
        <v>0.52578232449504581</v>
      </c>
      <c r="F69" s="68">
        <f>IFERROR(Balance!F7/Balance!F5,0)</f>
        <v>0.44588509147262928</v>
      </c>
      <c r="G69" s="68">
        <f>IFERROR(Balance!G7/Balance!G5,0)</f>
        <v>0.38648615346909798</v>
      </c>
      <c r="H69" s="68">
        <f>IFERROR(Balance!H7/Balance!H5,0)</f>
        <v>0.33954646358936336</v>
      </c>
      <c r="I69" s="68">
        <f>IFERROR(Balance!I7/Balance!I5,0)</f>
        <v>0.35239993259266245</v>
      </c>
      <c r="J69" s="68">
        <f>IFERROR(Balance!J7/Balance!J5,0)</f>
        <v>0.33954646358936336</v>
      </c>
      <c r="K69" s="68">
        <f>IFERROR(Balance!K7/Balance!K5,0)</f>
        <v>0.33954646358936336</v>
      </c>
      <c r="L69" s="68">
        <f>IFERROR(Balance!L7/Balance!L5,0)</f>
        <v>0.33954646358936336</v>
      </c>
      <c r="M69" s="69"/>
      <c r="N69" s="68">
        <f>IFERROR(Balance!N7/Balance!N5,0)</f>
        <v>0.33954646358936336</v>
      </c>
      <c r="O69" s="68">
        <f>IFERROR(Balance!O7/Balance!O5,0)</f>
        <v>0.33954646358936336</v>
      </c>
      <c r="P69" s="68">
        <f>IFERROR(Balance!P7/Balance!P5,0)</f>
        <v>0.35239993259266245</v>
      </c>
      <c r="Q69" s="34">
        <f t="shared" ref="Q69" si="121">IFERROR(P69/O69-1,"n/a")</f>
        <v>3.7854816296492677E-2</v>
      </c>
      <c r="R69" s="34">
        <f t="shared" ref="R69" si="122">IFERROR(P69/N69-1,"n/a")</f>
        <v>3.7854816296492677E-2</v>
      </c>
      <c r="S69" s="69"/>
      <c r="T69" s="68">
        <f>IFERROR(Balance!T7/Balance!T5,0)</f>
        <v>0.33954646358936336</v>
      </c>
      <c r="U69" s="68">
        <f>IFERROR(Balance!U7/Balance!U5,0)</f>
        <v>0.33954646358936336</v>
      </c>
      <c r="V69" s="68">
        <f>IFERROR(Balance!V7/Balance!V5,0)</f>
        <v>0.35239993259266245</v>
      </c>
      <c r="W69" s="34">
        <f t="shared" ref="W69" si="123">IFERROR(V69/U69-1,"n/a")</f>
        <v>3.7854816296492677E-2</v>
      </c>
      <c r="X69" s="34">
        <f t="shared" ref="X69" si="124">IFERROR(V69/T69-1,"n/a")</f>
        <v>3.7854816296492677E-2</v>
      </c>
    </row>
    <row r="70" spans="2:24" x14ac:dyDescent="0.2">
      <c r="C70" s="8"/>
      <c r="D70" s="68"/>
      <c r="E70" s="68"/>
      <c r="F70" s="68"/>
      <c r="G70" s="68"/>
      <c r="H70" s="68"/>
      <c r="I70" s="68"/>
      <c r="J70" s="68"/>
      <c r="K70" s="68"/>
      <c r="L70" s="68"/>
      <c r="M70" s="69"/>
      <c r="N70" s="68"/>
      <c r="O70" s="68"/>
      <c r="P70" s="68"/>
      <c r="Q70" s="68"/>
      <c r="R70" s="68"/>
      <c r="S70" s="69"/>
      <c r="T70" s="68"/>
      <c r="U70" s="68"/>
      <c r="V70" s="68"/>
      <c r="W70" s="68"/>
      <c r="X70" s="68"/>
    </row>
    <row r="71" spans="2:24" x14ac:dyDescent="0.2">
      <c r="B71" s="33" t="s">
        <v>1910</v>
      </c>
      <c r="C71" s="8"/>
      <c r="D71" s="68"/>
      <c r="E71" s="68">
        <f>IFERROR(Investments!E83/Balance!D7,0)</f>
        <v>0</v>
      </c>
      <c r="F71" s="68">
        <f>IFERROR(Investments!F83/Balance!E7,0)</f>
        <v>0</v>
      </c>
      <c r="G71" s="68">
        <f>IFERROR(Investments!G83/Balance!F7,0)</f>
        <v>0</v>
      </c>
      <c r="H71" s="68">
        <f>IFERROR(Investments!H83/Balance!G7,0)</f>
        <v>0</v>
      </c>
      <c r="I71" s="68">
        <f>IFERROR(Investments!I83/Balance!H7,0)</f>
        <v>0</v>
      </c>
      <c r="J71" s="68">
        <f>IFERROR(Investments!J83/Balance!I7,0)</f>
        <v>0</v>
      </c>
      <c r="K71" s="68">
        <f>IFERROR(Investments!K83/Balance!J7,0)</f>
        <v>0</v>
      </c>
      <c r="L71" s="68">
        <f>IFERROR(Investments!L83/Balance!K7,0)</f>
        <v>0</v>
      </c>
      <c r="M71" s="69"/>
      <c r="N71" s="68">
        <f>IFERROR(Investments!N83/Balance!M7,0)</f>
        <v>0</v>
      </c>
      <c r="O71" s="68">
        <f>IFERROR(Investments!O83/Balance!N7,0)</f>
        <v>0</v>
      </c>
      <c r="P71" s="68">
        <f>IFERROR(Investments!P83/Balance!O7,0)</f>
        <v>0</v>
      </c>
      <c r="Q71" s="34" t="str">
        <f t="shared" ref="Q71" si="125">IFERROR(P71/O71-1,"n/a")</f>
        <v>n/a</v>
      </c>
      <c r="R71" s="34" t="str">
        <f t="shared" ref="R71" si="126">IFERROR(P71/N71-1,"n/a")</f>
        <v>n/a</v>
      </c>
      <c r="S71" s="69"/>
      <c r="T71" s="68">
        <f>IFERROR(Investments!T83/Balance!S7,0)</f>
        <v>0</v>
      </c>
      <c r="U71" s="68">
        <f>IFERROR(Investments!U83/Balance!T7,0)</f>
        <v>0</v>
      </c>
      <c r="V71" s="68">
        <f>IFERROR(Investments!V83/Balance!U7,0)</f>
        <v>0</v>
      </c>
      <c r="W71" s="34" t="str">
        <f t="shared" ref="W71" si="127">IFERROR(V71/U71-1,"n/a")</f>
        <v>n/a</v>
      </c>
      <c r="X71" s="34" t="str">
        <f t="shared" ref="X71" si="128">IFERROR(V71/T71-1,"n/a")</f>
        <v>n/a</v>
      </c>
    </row>
    <row r="72" spans="2:24" x14ac:dyDescent="0.2">
      <c r="C72" s="8"/>
      <c r="D72" s="68"/>
      <c r="E72" s="68"/>
      <c r="F72" s="68"/>
      <c r="G72" s="68"/>
      <c r="H72" s="68"/>
      <c r="I72" s="68"/>
      <c r="J72" s="68"/>
      <c r="K72" s="68"/>
      <c r="L72" s="68"/>
      <c r="M72" s="69"/>
      <c r="N72" s="68"/>
      <c r="O72" s="68"/>
      <c r="P72" s="68"/>
      <c r="Q72" s="68"/>
      <c r="R72" s="68"/>
      <c r="S72" s="69"/>
      <c r="T72" s="68"/>
      <c r="U72" s="68"/>
      <c r="V72" s="68"/>
      <c r="W72" s="68"/>
      <c r="X72" s="68"/>
    </row>
    <row r="73" spans="2:24" x14ac:dyDescent="0.2">
      <c r="B73" s="33" t="s">
        <v>1911</v>
      </c>
      <c r="C73" s="8"/>
      <c r="D73" s="68">
        <f>IFERROR(Investments!D83/'PL-tc'!D5,0)</f>
        <v>0</v>
      </c>
      <c r="E73" s="68">
        <f>IFERROR(Investments!E83/'PL-tc'!E5,0)</f>
        <v>0</v>
      </c>
      <c r="F73" s="68">
        <f>IFERROR(Investments!F83/'PL-tc'!F5,0)</f>
        <v>0</v>
      </c>
      <c r="G73" s="68">
        <f>IFERROR(Investments!G83/'PL-tc'!G5,0)</f>
        <v>0</v>
      </c>
      <c r="H73" s="68">
        <f>IFERROR(Investments!H83/'PL-tc'!H5,0)</f>
        <v>0</v>
      </c>
      <c r="I73" s="68">
        <f>IFERROR(Investments!I83/'PL-tc'!I5,0)</f>
        <v>0</v>
      </c>
      <c r="J73" s="68">
        <f>IFERROR(Investments!J83/'PL-tc'!J5,0)</f>
        <v>0</v>
      </c>
      <c r="K73" s="68">
        <f>IFERROR(Investments!K83/'PL-tc'!K5,0)</f>
        <v>0</v>
      </c>
      <c r="L73" s="68">
        <f>IFERROR(Investments!L83/'PL-tc'!L5,0)</f>
        <v>0</v>
      </c>
      <c r="M73" s="69"/>
      <c r="N73" s="68">
        <f>IFERROR(Investments!N83/'PL-tc'!N5,0)</f>
        <v>0</v>
      </c>
      <c r="O73" s="68">
        <f>IFERROR(Investments!O83/'PL-tc'!O5,0)</f>
        <v>0</v>
      </c>
      <c r="P73" s="68">
        <f>IFERROR(Investments!P83/'PL-tc'!P5,0)</f>
        <v>0</v>
      </c>
      <c r="Q73" s="34" t="str">
        <f t="shared" ref="Q73" si="129">IFERROR(P73/O73-1,"n/a")</f>
        <v>n/a</v>
      </c>
      <c r="R73" s="34" t="str">
        <f t="shared" ref="R73" si="130">IFERROR(P73/N73-1,"n/a")</f>
        <v>n/a</v>
      </c>
      <c r="S73" s="69"/>
      <c r="T73" s="68">
        <f>IFERROR(Investments!T83/'PL-tc'!T5,0)</f>
        <v>0</v>
      </c>
      <c r="U73" s="68">
        <f>IFERROR(Investments!U83/'PL-tc'!U5,0)</f>
        <v>0</v>
      </c>
      <c r="V73" s="68">
        <f>IFERROR(Investments!V83/'PL-tc'!V5,0)</f>
        <v>0</v>
      </c>
      <c r="W73" s="34" t="str">
        <f t="shared" ref="W73" si="131">IFERROR(V73/U73-1,"n/a")</f>
        <v>n/a</v>
      </c>
      <c r="X73" s="34" t="str">
        <f t="shared" ref="X73" si="132">IFERROR(V73/T73-1,"n/a")</f>
        <v>n/a</v>
      </c>
    </row>
    <row r="74" spans="2:24" x14ac:dyDescent="0.2">
      <c r="C74" s="8"/>
      <c r="M74" s="8"/>
      <c r="S74" s="8"/>
    </row>
    <row r="75" spans="2:24" x14ac:dyDescent="0.2">
      <c r="C75" s="8"/>
      <c r="M75" s="8"/>
      <c r="S75" s="8"/>
    </row>
    <row r="76" spans="2:24" x14ac:dyDescent="0.2">
      <c r="C76" s="8"/>
      <c r="M76" s="8"/>
      <c r="S76" s="8"/>
    </row>
    <row r="77" spans="2:24" x14ac:dyDescent="0.2">
      <c r="C77" s="8"/>
      <c r="M77" s="8"/>
      <c r="S77" s="8"/>
    </row>
    <row r="78" spans="2:24" x14ac:dyDescent="0.2">
      <c r="C78" s="8"/>
      <c r="M78" s="8"/>
      <c r="S78" s="8"/>
    </row>
    <row r="79" spans="2:24" x14ac:dyDescent="0.2">
      <c r="C79" s="8"/>
      <c r="M79" s="8"/>
      <c r="S79" s="8"/>
    </row>
    <row r="80" spans="2:24" x14ac:dyDescent="0.2">
      <c r="C80" s="8"/>
      <c r="M80" s="8"/>
      <c r="S80" s="8"/>
    </row>
    <row r="81" spans="3:19" x14ac:dyDescent="0.2">
      <c r="C81" s="8"/>
      <c r="M81" s="8"/>
      <c r="S81" s="8"/>
    </row>
    <row r="82" spans="3:19" x14ac:dyDescent="0.2">
      <c r="C82" s="8"/>
      <c r="M82" s="8"/>
      <c r="S82" s="8"/>
    </row>
    <row r="83" spans="3:19" x14ac:dyDescent="0.2">
      <c r="C83" s="8"/>
      <c r="M83" s="8"/>
      <c r="S83" s="8"/>
    </row>
    <row r="84" spans="3:19" x14ac:dyDescent="0.2">
      <c r="C84" s="8"/>
      <c r="M84" s="8"/>
      <c r="S84" s="8"/>
    </row>
    <row r="85" spans="3:19" x14ac:dyDescent="0.2">
      <c r="C85" s="8"/>
      <c r="M85" s="8"/>
      <c r="S85" s="8"/>
    </row>
    <row r="86" spans="3:19" x14ac:dyDescent="0.2">
      <c r="C86" s="8"/>
      <c r="M86" s="8"/>
      <c r="S86" s="8"/>
    </row>
    <row r="87" spans="3:19" x14ac:dyDescent="0.2">
      <c r="C87" s="8"/>
      <c r="M87" s="8"/>
      <c r="S87" s="8"/>
    </row>
    <row r="88" spans="3:19" x14ac:dyDescent="0.2">
      <c r="C88" s="8"/>
      <c r="M88" s="8"/>
      <c r="S88" s="8"/>
    </row>
    <row r="89" spans="3:19" x14ac:dyDescent="0.2">
      <c r="C89" s="8"/>
      <c r="M89" s="8"/>
      <c r="S89" s="8"/>
    </row>
    <row r="90" spans="3:19" x14ac:dyDescent="0.2">
      <c r="C90" s="8"/>
      <c r="M90" s="8"/>
      <c r="S90" s="8"/>
    </row>
    <row r="91" spans="3:19" x14ac:dyDescent="0.2">
      <c r="C91" s="8"/>
      <c r="M91" s="8"/>
      <c r="S91" s="8"/>
    </row>
    <row r="92" spans="3:19" x14ac:dyDescent="0.2">
      <c r="C92" s="8"/>
      <c r="M92" s="8"/>
      <c r="S92" s="8"/>
    </row>
    <row r="93" spans="3:19" x14ac:dyDescent="0.2">
      <c r="C93" s="8"/>
      <c r="M93" s="8"/>
      <c r="S93" s="8"/>
    </row>
    <row r="94" spans="3:19" x14ac:dyDescent="0.2">
      <c r="C94" s="8"/>
      <c r="M94" s="8"/>
      <c r="S94" s="8"/>
    </row>
    <row r="95" spans="3:19" x14ac:dyDescent="0.2">
      <c r="C95" s="8"/>
      <c r="M95" s="8"/>
      <c r="S95" s="8"/>
    </row>
    <row r="96" spans="3:19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36"/>
      <c r="M113" s="36"/>
      <c r="S113" s="36"/>
    </row>
    <row r="114" spans="3:19" x14ac:dyDescent="0.2">
      <c r="C114" s="36"/>
      <c r="M114" s="36"/>
      <c r="S114" s="36"/>
    </row>
    <row r="115" spans="3:19" x14ac:dyDescent="0.2">
      <c r="C115" s="36"/>
      <c r="M115" s="36"/>
      <c r="S115" s="36"/>
    </row>
    <row r="116" spans="3:19" x14ac:dyDescent="0.2">
      <c r="C116" s="36"/>
      <c r="M116" s="36"/>
      <c r="S116" s="36"/>
    </row>
    <row r="117" spans="3:19" x14ac:dyDescent="0.2">
      <c r="C117" s="36"/>
      <c r="M117" s="36"/>
      <c r="S117" s="36"/>
    </row>
    <row r="118" spans="3:19" x14ac:dyDescent="0.2">
      <c r="C118" s="36"/>
      <c r="M118" s="36"/>
      <c r="S118" s="36"/>
    </row>
    <row r="119" spans="3:19" x14ac:dyDescent="0.2">
      <c r="C119" s="36"/>
      <c r="M119" s="36"/>
      <c r="S119" s="36"/>
    </row>
    <row r="120" spans="3:19" x14ac:dyDescent="0.2">
      <c r="C120" s="36"/>
      <c r="M120" s="36"/>
      <c r="S120" s="36"/>
    </row>
    <row r="122" spans="3:19" x14ac:dyDescent="0.2">
      <c r="C122" s="8"/>
      <c r="M122" s="8"/>
      <c r="S122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64" spans="3:19" x14ac:dyDescent="0.2">
      <c r="C364" s="8"/>
      <c r="M364" s="8"/>
      <c r="S364" s="8"/>
    </row>
    <row r="365" spans="3:19" x14ac:dyDescent="0.2">
      <c r="C365" s="36"/>
      <c r="M365" s="36"/>
      <c r="S365" s="36"/>
    </row>
    <row r="367" spans="3:19" x14ac:dyDescent="0.2">
      <c r="C367" s="8"/>
      <c r="M367" s="8"/>
      <c r="S367" s="8"/>
    </row>
    <row r="419" spans="3:19" x14ac:dyDescent="0.2">
      <c r="C419" s="35"/>
      <c r="M419" s="35"/>
      <c r="S419" s="35"/>
    </row>
    <row r="420" spans="3:19" x14ac:dyDescent="0.2">
      <c r="C420" s="36"/>
      <c r="M420" s="36"/>
      <c r="S420" s="36"/>
    </row>
    <row r="421" spans="3:19" x14ac:dyDescent="0.2">
      <c r="C421" s="35"/>
      <c r="M421" s="35"/>
      <c r="S421" s="35"/>
    </row>
    <row r="422" spans="3:19" x14ac:dyDescent="0.2">
      <c r="C422" s="8"/>
      <c r="M422" s="8"/>
      <c r="S422" s="8"/>
    </row>
    <row r="631" spans="3:19" x14ac:dyDescent="0.2">
      <c r="C631" s="8"/>
      <c r="M631" s="8"/>
      <c r="S631" s="8"/>
    </row>
    <row r="669" spans="3:19" x14ac:dyDescent="0.2">
      <c r="C669" s="8"/>
      <c r="M669" s="8"/>
      <c r="S669" s="8"/>
    </row>
    <row r="670" spans="3:19" x14ac:dyDescent="0.2">
      <c r="C670" s="36"/>
      <c r="M670" s="36"/>
      <c r="S670" s="36"/>
    </row>
    <row r="671" spans="3:19" x14ac:dyDescent="0.2">
      <c r="C671" s="36"/>
      <c r="M671" s="36"/>
      <c r="S671" s="36"/>
    </row>
    <row r="672" spans="3:19" x14ac:dyDescent="0.2">
      <c r="C672" s="36"/>
      <c r="M672" s="36"/>
      <c r="S672" s="36"/>
    </row>
    <row r="675" spans="3:19" x14ac:dyDescent="0.2">
      <c r="C675" s="8"/>
      <c r="M675" s="8"/>
      <c r="S675" s="8"/>
    </row>
    <row r="677" spans="3:19" x14ac:dyDescent="0.2">
      <c r="C677" s="8"/>
      <c r="M677" s="8"/>
      <c r="S677" s="8"/>
    </row>
    <row r="678" spans="3:19" x14ac:dyDescent="0.2">
      <c r="C678" s="8"/>
      <c r="M678" s="8"/>
      <c r="S678" s="8"/>
    </row>
    <row r="740" spans="3:19" x14ac:dyDescent="0.2">
      <c r="C740" s="8"/>
      <c r="M740" s="8"/>
      <c r="S740" s="8"/>
    </row>
    <row r="773" spans="3:19" x14ac:dyDescent="0.2">
      <c r="C773" s="8"/>
      <c r="M773" s="8"/>
      <c r="S773" s="8"/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571E4-AC9A-4647-A173-D2C1DBC74481}">
  <sheetPr>
    <tabColor rgb="FFFFFF00"/>
  </sheetPr>
  <dimension ref="A1:X838"/>
  <sheetViews>
    <sheetView showGridLines="0" workbookViewId="0">
      <selection activeCell="W13" sqref="W13:X13"/>
    </sheetView>
  </sheetViews>
  <sheetFormatPr baseColWidth="10" defaultColWidth="11.42578125" defaultRowHeight="12" outlineLevelRow="1" x14ac:dyDescent="0.2"/>
  <cols>
    <col min="1" max="1" width="2.28515625" style="33" customWidth="1"/>
    <col min="2" max="2" width="49" style="33" customWidth="1"/>
    <col min="3" max="3" width="1.5703125" style="33" customWidth="1"/>
    <col min="4" max="12" width="9.7109375" style="33" customWidth="1"/>
    <col min="13" max="13" width="1.5703125" style="33" customWidth="1"/>
    <col min="14" max="18" width="9.7109375" style="33" customWidth="1"/>
    <col min="19" max="19" width="1.5703125" style="33" customWidth="1"/>
    <col min="20" max="24" width="9.7109375" style="33" customWidth="1"/>
    <col min="25" max="16384" width="11.42578125" style="33"/>
  </cols>
  <sheetData>
    <row r="1" spans="1:24" x14ac:dyDescent="0.2">
      <c r="A1" s="37"/>
      <c r="B1" s="42"/>
    </row>
    <row r="2" spans="1:24" x14ac:dyDescent="0.2">
      <c r="A2" s="37" t="s">
        <v>4</v>
      </c>
      <c r="B2" s="24" t="s">
        <v>1894</v>
      </c>
      <c r="C2" s="4"/>
      <c r="D2" s="2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1:24" x14ac:dyDescent="0.2">
      <c r="A3" s="37" t="s">
        <v>5</v>
      </c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1:24" x14ac:dyDescent="0.2">
      <c r="B5" s="38" t="str">
        <f>+Balance!B9</f>
        <v>I. Immaterielle Vermögensgegenstände</v>
      </c>
      <c r="C5" s="8"/>
      <c r="D5" s="61">
        <f>+D6+D13</f>
        <v>0</v>
      </c>
      <c r="E5" s="61">
        <f t="shared" ref="E5:L5" si="2">+E6+E13</f>
        <v>0</v>
      </c>
      <c r="F5" s="61">
        <f t="shared" si="2"/>
        <v>0</v>
      </c>
      <c r="G5" s="61">
        <f t="shared" si="2"/>
        <v>0</v>
      </c>
      <c r="H5" s="61">
        <f t="shared" si="2"/>
        <v>0</v>
      </c>
      <c r="I5" s="61">
        <f t="shared" si="2"/>
        <v>0</v>
      </c>
      <c r="J5" s="61">
        <f t="shared" si="2"/>
        <v>0</v>
      </c>
      <c r="K5" s="61">
        <f t="shared" si="2"/>
        <v>0</v>
      </c>
      <c r="L5" s="61">
        <f t="shared" si="2"/>
        <v>0</v>
      </c>
      <c r="M5" s="60"/>
      <c r="N5" s="61">
        <f t="shared" ref="N5:P5" si="3">+N6+N13</f>
        <v>0</v>
      </c>
      <c r="O5" s="61">
        <f t="shared" si="3"/>
        <v>0</v>
      </c>
      <c r="P5" s="61">
        <f t="shared" si="3"/>
        <v>0</v>
      </c>
      <c r="Q5" s="34" t="str">
        <f t="shared" ref="Q5:Q6" si="4">IFERROR(P5/O5-1,"n/a")</f>
        <v>n/a</v>
      </c>
      <c r="R5" s="34" t="str">
        <f t="shared" ref="R5:R6" si="5">IFERROR(P5/N5-1,"n/a")</f>
        <v>n/a</v>
      </c>
      <c r="S5" s="8"/>
      <c r="T5" s="61">
        <f t="shared" ref="T5:V5" si="6">+T6+T13</f>
        <v>0</v>
      </c>
      <c r="U5" s="61">
        <f t="shared" si="6"/>
        <v>0</v>
      </c>
      <c r="V5" s="61">
        <f t="shared" si="6"/>
        <v>0</v>
      </c>
      <c r="W5" s="34" t="str">
        <f t="shared" ref="W5:W6" si="7">IFERROR(V5/U5-1,"n/a")</f>
        <v>n/a</v>
      </c>
      <c r="X5" s="34" t="str">
        <f t="shared" ref="X5:X6" si="8">IFERROR(V5/T5-1,"n/a")</f>
        <v>n/a</v>
      </c>
    </row>
    <row r="6" spans="1:24" ht="24" x14ac:dyDescent="0.2">
      <c r="B6" s="39" t="str">
        <f>+Balance!B10</f>
        <v>1. Selbstgeschaffene gewerbliche Schutzrechte und ähnliche Rechte und Werte</v>
      </c>
      <c r="C6" s="8"/>
      <c r="D6" s="61">
        <f>+SUM(D7:D12)</f>
        <v>0</v>
      </c>
      <c r="E6" s="61">
        <f t="shared" ref="E6:L6" si="9">+SUM(E7:E12)</f>
        <v>0</v>
      </c>
      <c r="F6" s="61">
        <f t="shared" si="9"/>
        <v>0</v>
      </c>
      <c r="G6" s="61">
        <f t="shared" si="9"/>
        <v>0</v>
      </c>
      <c r="H6" s="61">
        <f t="shared" si="9"/>
        <v>0</v>
      </c>
      <c r="I6" s="61">
        <f t="shared" si="9"/>
        <v>0</v>
      </c>
      <c r="J6" s="61">
        <f t="shared" si="9"/>
        <v>0</v>
      </c>
      <c r="K6" s="61">
        <f t="shared" si="9"/>
        <v>0</v>
      </c>
      <c r="L6" s="61">
        <f t="shared" si="9"/>
        <v>0</v>
      </c>
      <c r="M6" s="60"/>
      <c r="N6" s="61">
        <f t="shared" ref="N6:P6" si="10">+SUM(N7:N12)</f>
        <v>0</v>
      </c>
      <c r="O6" s="61">
        <f t="shared" si="10"/>
        <v>0</v>
      </c>
      <c r="P6" s="61">
        <f t="shared" si="10"/>
        <v>0</v>
      </c>
      <c r="Q6" s="34" t="str">
        <f t="shared" si="4"/>
        <v>n/a</v>
      </c>
      <c r="R6" s="34" t="str">
        <f t="shared" si="5"/>
        <v>n/a</v>
      </c>
      <c r="S6" s="8"/>
      <c r="T6" s="61">
        <f t="shared" ref="T6:V6" si="11">+SUM(T7:T12)</f>
        <v>0</v>
      </c>
      <c r="U6" s="61">
        <f t="shared" si="11"/>
        <v>0</v>
      </c>
      <c r="V6" s="61">
        <f t="shared" si="11"/>
        <v>0</v>
      </c>
      <c r="W6" s="34" t="str">
        <f t="shared" si="7"/>
        <v>n/a</v>
      </c>
      <c r="X6" s="34" t="str">
        <f t="shared" si="8"/>
        <v>n/a</v>
      </c>
    </row>
    <row r="7" spans="1:24" hidden="1" outlineLevel="1" x14ac:dyDescent="0.2">
      <c r="B7" s="41" t="str">
        <f>+Balance!B11</f>
        <v>44 EDV-Software, selbst geschaffen</v>
      </c>
      <c r="C7" s="8"/>
      <c r="D7" s="61"/>
      <c r="E7" s="61"/>
      <c r="F7" s="61"/>
      <c r="G7" s="61"/>
      <c r="H7" s="61"/>
      <c r="I7" s="61"/>
      <c r="J7" s="61"/>
      <c r="K7" s="61"/>
      <c r="L7" s="61"/>
      <c r="M7" s="60"/>
      <c r="N7" s="61"/>
      <c r="O7" s="61"/>
      <c r="P7" s="61"/>
      <c r="S7" s="8"/>
      <c r="T7" s="61"/>
      <c r="U7" s="61"/>
      <c r="V7" s="61"/>
    </row>
    <row r="8" spans="1:24" hidden="1" outlineLevel="1" x14ac:dyDescent="0.2">
      <c r="B8" s="41" t="str">
        <f>+Balance!B12</f>
        <v>45 Lizenzen, Franchise, selbst geschaffen</v>
      </c>
      <c r="C8" s="8"/>
      <c r="D8" s="61"/>
      <c r="E8" s="61"/>
      <c r="F8" s="61"/>
      <c r="G8" s="61"/>
      <c r="H8" s="61"/>
      <c r="I8" s="61"/>
      <c r="J8" s="61"/>
      <c r="K8" s="61"/>
      <c r="L8" s="61"/>
      <c r="M8" s="60"/>
      <c r="N8" s="61"/>
      <c r="O8" s="61"/>
      <c r="P8" s="61"/>
      <c r="S8" s="8"/>
      <c r="T8" s="61"/>
      <c r="U8" s="61"/>
      <c r="V8" s="61"/>
    </row>
    <row r="9" spans="1:24" hidden="1" outlineLevel="1" x14ac:dyDescent="0.2">
      <c r="B9" s="41" t="str">
        <f>+Balance!B13</f>
        <v>46 Konzessionen, Schutzr.,selbst geschaffen</v>
      </c>
      <c r="C9" s="8"/>
      <c r="D9" s="61"/>
      <c r="E9" s="61"/>
      <c r="F9" s="61"/>
      <c r="G9" s="61"/>
      <c r="H9" s="61"/>
      <c r="I9" s="61"/>
      <c r="J9" s="61"/>
      <c r="K9" s="61"/>
      <c r="L9" s="61"/>
      <c r="M9" s="60"/>
      <c r="N9" s="61"/>
      <c r="O9" s="61"/>
      <c r="P9" s="61"/>
      <c r="S9" s="8"/>
      <c r="T9" s="61"/>
      <c r="U9" s="61"/>
      <c r="V9" s="61"/>
    </row>
    <row r="10" spans="1:24" hidden="1" outlineLevel="1" x14ac:dyDescent="0.2">
      <c r="B10" s="41" t="str">
        <f>+Balance!B14</f>
        <v>47 Rezepte, Verfahren, selbst geschaffen</v>
      </c>
      <c r="C10" s="8"/>
      <c r="D10" s="61"/>
      <c r="E10" s="61"/>
      <c r="F10" s="61"/>
      <c r="G10" s="61"/>
      <c r="H10" s="61"/>
      <c r="I10" s="61"/>
      <c r="J10" s="61"/>
      <c r="K10" s="61"/>
      <c r="L10" s="61"/>
      <c r="M10" s="60"/>
      <c r="N10" s="61"/>
      <c r="O10" s="61"/>
      <c r="P10" s="61"/>
      <c r="S10" s="8"/>
      <c r="T10" s="61"/>
      <c r="U10" s="61"/>
      <c r="V10" s="61"/>
    </row>
    <row r="11" spans="1:24" hidden="1" outlineLevel="1" x14ac:dyDescent="0.2">
      <c r="B11" s="41" t="str">
        <f>+Balance!B15</f>
        <v>48 Immat. Vermögensgegenst. in Entwicklung</v>
      </c>
      <c r="C11" s="8"/>
      <c r="D11" s="61"/>
      <c r="E11" s="61"/>
      <c r="F11" s="61"/>
      <c r="G11" s="61"/>
      <c r="H11" s="61"/>
      <c r="I11" s="61"/>
      <c r="J11" s="61"/>
      <c r="K11" s="61"/>
      <c r="L11" s="61"/>
      <c r="M11" s="60"/>
      <c r="N11" s="61"/>
      <c r="O11" s="61"/>
      <c r="P11" s="61"/>
      <c r="S11" s="8"/>
      <c r="T11" s="61"/>
      <c r="U11" s="61"/>
      <c r="V11" s="61"/>
    </row>
    <row r="12" spans="1:24" collapsed="1" x14ac:dyDescent="0.2">
      <c r="B12" s="38"/>
      <c r="C12" s="8"/>
      <c r="D12" s="61"/>
      <c r="E12" s="61"/>
      <c r="F12" s="61"/>
      <c r="G12" s="61"/>
      <c r="H12" s="61"/>
      <c r="I12" s="61"/>
      <c r="J12" s="61"/>
      <c r="K12" s="61"/>
      <c r="L12" s="61"/>
      <c r="M12" s="60"/>
      <c r="N12" s="61"/>
      <c r="O12" s="61"/>
      <c r="P12" s="61"/>
      <c r="S12" s="8"/>
      <c r="T12" s="61"/>
      <c r="U12" s="61"/>
      <c r="V12" s="61"/>
    </row>
    <row r="13" spans="1:24" ht="36" x14ac:dyDescent="0.2">
      <c r="B13" s="39" t="str">
        <f>+Balance!B17</f>
        <v>2. entgeltlich erworbene Konzessionen, gewerbliche Schutzrechte und ähnliche Rechte und Werte sowie Lizenzen an solchen Rechten und Werten</v>
      </c>
      <c r="C13" s="8"/>
      <c r="D13" s="61">
        <f>+SUM(D14:D20)</f>
        <v>0</v>
      </c>
      <c r="E13" s="61">
        <f t="shared" ref="E13:L13" si="12">+SUM(E14:E20)</f>
        <v>0</v>
      </c>
      <c r="F13" s="61">
        <f t="shared" si="12"/>
        <v>0</v>
      </c>
      <c r="G13" s="61">
        <f t="shared" si="12"/>
        <v>0</v>
      </c>
      <c r="H13" s="61">
        <f t="shared" si="12"/>
        <v>0</v>
      </c>
      <c r="I13" s="61">
        <f t="shared" si="12"/>
        <v>0</v>
      </c>
      <c r="J13" s="61">
        <f t="shared" si="12"/>
        <v>0</v>
      </c>
      <c r="K13" s="61">
        <f t="shared" si="12"/>
        <v>0</v>
      </c>
      <c r="L13" s="61">
        <f t="shared" si="12"/>
        <v>0</v>
      </c>
      <c r="M13" s="60"/>
      <c r="N13" s="61">
        <f t="shared" ref="N13:P13" si="13">+SUM(N14:N20)</f>
        <v>0</v>
      </c>
      <c r="O13" s="61">
        <f t="shared" si="13"/>
        <v>0</v>
      </c>
      <c r="P13" s="61">
        <f t="shared" si="13"/>
        <v>0</v>
      </c>
      <c r="Q13" s="34" t="str">
        <f t="shared" ref="Q13" si="14">IFERROR(P13/O13-1,"n/a")</f>
        <v>n/a</v>
      </c>
      <c r="R13" s="34" t="str">
        <f t="shared" ref="R13" si="15">IFERROR(P13/N13-1,"n/a")</f>
        <v>n/a</v>
      </c>
      <c r="S13" s="8"/>
      <c r="T13" s="61">
        <f t="shared" ref="T13:V13" si="16">+SUM(T14:T20)</f>
        <v>0</v>
      </c>
      <c r="U13" s="61">
        <f t="shared" si="16"/>
        <v>0</v>
      </c>
      <c r="V13" s="61">
        <f t="shared" si="16"/>
        <v>0</v>
      </c>
      <c r="W13" s="34" t="str">
        <f t="shared" ref="W13" si="17">IFERROR(V13/U13-1,"n/a")</f>
        <v>n/a</v>
      </c>
      <c r="X13" s="34" t="str">
        <f t="shared" ref="X13" si="18">IFERROR(V13/T13-1,"n/a")</f>
        <v>n/a</v>
      </c>
    </row>
    <row r="14" spans="1:24" hidden="1" outlineLevel="1" x14ac:dyDescent="0.2">
      <c r="B14" s="41" t="str">
        <f>+Balance!B18</f>
        <v>10 Konzessionen,Rechte, entgeltl. erworben</v>
      </c>
      <c r="C14" s="8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61"/>
      <c r="O14" s="61"/>
      <c r="P14" s="61"/>
      <c r="S14" s="8"/>
      <c r="T14" s="61"/>
      <c r="U14" s="61"/>
      <c r="V14" s="61"/>
    </row>
    <row r="15" spans="1:24" hidden="1" outlineLevel="1" x14ac:dyDescent="0.2">
      <c r="B15" s="41" t="str">
        <f>+Balance!B19</f>
        <v>15 Konzessionen, entgeltl. erworben</v>
      </c>
      <c r="C15" s="8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61"/>
      <c r="O15" s="61"/>
      <c r="P15" s="61"/>
      <c r="S15" s="8"/>
      <c r="T15" s="61"/>
      <c r="U15" s="61"/>
      <c r="V15" s="61"/>
    </row>
    <row r="16" spans="1:24" hidden="1" outlineLevel="1" x14ac:dyDescent="0.2">
      <c r="B16" s="41" t="str">
        <f>+Balance!B20</f>
        <v>20 Gew. Schutzrechte, entgeltl. erworben</v>
      </c>
      <c r="C16" s="8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61"/>
      <c r="O16" s="61"/>
      <c r="P16" s="61"/>
      <c r="S16" s="8"/>
      <c r="T16" s="61"/>
      <c r="U16" s="61"/>
      <c r="V16" s="61"/>
    </row>
    <row r="17" spans="2:24" hidden="1" outlineLevel="1" x14ac:dyDescent="0.2">
      <c r="B17" s="41" t="str">
        <f>+Balance!B21</f>
        <v>25 Ähnl. Rechte, Werte, entgeltl. erworben</v>
      </c>
      <c r="C17" s="8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61"/>
      <c r="O17" s="61"/>
      <c r="P17" s="61"/>
      <c r="S17" s="8"/>
      <c r="T17" s="61"/>
      <c r="U17" s="61"/>
      <c r="V17" s="61"/>
    </row>
    <row r="18" spans="2:24" hidden="1" outlineLevel="1" x14ac:dyDescent="0.2">
      <c r="B18" s="41" t="str">
        <f>+Balance!B22</f>
        <v>27 EDV-Software, entgeltl. erworben</v>
      </c>
      <c r="C18" s="8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61"/>
      <c r="O18" s="61"/>
      <c r="P18" s="61"/>
      <c r="S18" s="8"/>
      <c r="T18" s="61"/>
      <c r="U18" s="61"/>
      <c r="V18" s="61"/>
    </row>
    <row r="19" spans="2:24" hidden="1" outlineLevel="1" x14ac:dyDescent="0.2">
      <c r="B19" s="41" t="str">
        <f>+Balance!B23</f>
        <v>30 Lizenz gew. Schutzrechte,entg.erworben</v>
      </c>
      <c r="C19" s="8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61"/>
      <c r="O19" s="61"/>
      <c r="P19" s="61"/>
      <c r="S19" s="8"/>
      <c r="T19" s="61"/>
      <c r="U19" s="61"/>
      <c r="V19" s="61"/>
    </row>
    <row r="20" spans="2:24" collapsed="1" x14ac:dyDescent="0.2">
      <c r="C20" s="8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61"/>
      <c r="O20" s="61"/>
      <c r="P20" s="61"/>
      <c r="S20" s="8"/>
      <c r="T20" s="61"/>
      <c r="U20" s="61"/>
      <c r="V20" s="61"/>
    </row>
    <row r="21" spans="2:24" x14ac:dyDescent="0.2">
      <c r="B21" s="38" t="str">
        <f>+Balance!B29</f>
        <v>II. Sachanlagen</v>
      </c>
      <c r="C21" s="8"/>
      <c r="D21" s="61">
        <f>+D22+D58+D66</f>
        <v>0</v>
      </c>
      <c r="E21" s="61">
        <f t="shared" ref="E21:L21" si="19">+E22+E58+E66</f>
        <v>0</v>
      </c>
      <c r="F21" s="61">
        <f t="shared" si="19"/>
        <v>0</v>
      </c>
      <c r="G21" s="61">
        <f t="shared" si="19"/>
        <v>0</v>
      </c>
      <c r="H21" s="61">
        <f t="shared" si="19"/>
        <v>0</v>
      </c>
      <c r="I21" s="61">
        <f t="shared" si="19"/>
        <v>0</v>
      </c>
      <c r="J21" s="61">
        <f t="shared" si="19"/>
        <v>0</v>
      </c>
      <c r="K21" s="61">
        <f t="shared" si="19"/>
        <v>0</v>
      </c>
      <c r="L21" s="61">
        <f t="shared" si="19"/>
        <v>0</v>
      </c>
      <c r="M21" s="60"/>
      <c r="N21" s="61">
        <f t="shared" ref="N21:P21" si="20">+N22+N58+N66</f>
        <v>0</v>
      </c>
      <c r="O21" s="61">
        <f t="shared" si="20"/>
        <v>0</v>
      </c>
      <c r="P21" s="61">
        <f t="shared" si="20"/>
        <v>0</v>
      </c>
      <c r="Q21" s="34" t="str">
        <f t="shared" ref="Q21:Q22" si="21">IFERROR(P21/O21-1,"n/a")</f>
        <v>n/a</v>
      </c>
      <c r="R21" s="34" t="str">
        <f t="shared" ref="R21:R22" si="22">IFERROR(P21/N21-1,"n/a")</f>
        <v>n/a</v>
      </c>
      <c r="S21" s="8"/>
      <c r="T21" s="61">
        <f t="shared" ref="T21:V21" si="23">+T22+T58+T66</f>
        <v>0</v>
      </c>
      <c r="U21" s="61">
        <f t="shared" si="23"/>
        <v>0</v>
      </c>
      <c r="V21" s="61">
        <f t="shared" si="23"/>
        <v>0</v>
      </c>
      <c r="W21" s="34" t="str">
        <f t="shared" ref="W21:W22" si="24">IFERROR(V21/U21-1,"n/a")</f>
        <v>n/a</v>
      </c>
      <c r="X21" s="34" t="str">
        <f t="shared" ref="X21:X22" si="25">IFERROR(V21/T21-1,"n/a")</f>
        <v>n/a</v>
      </c>
    </row>
    <row r="22" spans="2:24" ht="24" x14ac:dyDescent="0.2">
      <c r="B22" s="39" t="str">
        <f>+Balance!B30</f>
        <v>1. Grundstücke, grundstücksgleiche Rechte und Bauten einschließlich der Bauten auf fremden Grundstücken</v>
      </c>
      <c r="C22" s="8"/>
      <c r="D22" s="61">
        <f>+SUM(D23:D57)</f>
        <v>0</v>
      </c>
      <c r="E22" s="61">
        <f t="shared" ref="E22:L22" si="26">+SUM(E23:E57)</f>
        <v>0</v>
      </c>
      <c r="F22" s="61">
        <f t="shared" si="26"/>
        <v>0</v>
      </c>
      <c r="G22" s="61">
        <f t="shared" si="26"/>
        <v>0</v>
      </c>
      <c r="H22" s="61">
        <f t="shared" si="26"/>
        <v>0</v>
      </c>
      <c r="I22" s="61">
        <f t="shared" si="26"/>
        <v>0</v>
      </c>
      <c r="J22" s="61">
        <f t="shared" si="26"/>
        <v>0</v>
      </c>
      <c r="K22" s="61">
        <f t="shared" si="26"/>
        <v>0</v>
      </c>
      <c r="L22" s="61">
        <f t="shared" si="26"/>
        <v>0</v>
      </c>
      <c r="M22" s="60"/>
      <c r="N22" s="61">
        <f t="shared" ref="N22:P22" si="27">+SUM(N23:N57)</f>
        <v>0</v>
      </c>
      <c r="O22" s="61">
        <f t="shared" si="27"/>
        <v>0</v>
      </c>
      <c r="P22" s="61">
        <f t="shared" si="27"/>
        <v>0</v>
      </c>
      <c r="Q22" s="34" t="str">
        <f t="shared" si="21"/>
        <v>n/a</v>
      </c>
      <c r="R22" s="34" t="str">
        <f t="shared" si="22"/>
        <v>n/a</v>
      </c>
      <c r="S22" s="8"/>
      <c r="T22" s="61">
        <f t="shared" ref="T22:V22" si="28">+SUM(T23:T57)</f>
        <v>0</v>
      </c>
      <c r="U22" s="61">
        <f t="shared" si="28"/>
        <v>0</v>
      </c>
      <c r="V22" s="61">
        <f t="shared" si="28"/>
        <v>0</v>
      </c>
      <c r="W22" s="34" t="str">
        <f t="shared" si="24"/>
        <v>n/a</v>
      </c>
      <c r="X22" s="34" t="str">
        <f t="shared" si="25"/>
        <v>n/a</v>
      </c>
    </row>
    <row r="23" spans="2:24" hidden="1" outlineLevel="1" x14ac:dyDescent="0.2">
      <c r="B23" s="41" t="str">
        <f>+Balance!B31</f>
        <v>50 Grundstücke,grndst.Rechte und Bauten</v>
      </c>
      <c r="C23" s="8"/>
      <c r="D23" s="61"/>
      <c r="E23" s="61"/>
      <c r="F23" s="61"/>
      <c r="G23" s="61"/>
      <c r="H23" s="61"/>
      <c r="I23" s="61"/>
      <c r="J23" s="61"/>
      <c r="K23" s="61"/>
      <c r="L23" s="61"/>
      <c r="M23" s="60"/>
      <c r="N23" s="61"/>
      <c r="O23" s="61"/>
      <c r="P23" s="61"/>
      <c r="S23" s="8"/>
      <c r="T23" s="61"/>
      <c r="U23" s="61"/>
      <c r="V23" s="61"/>
    </row>
    <row r="24" spans="2:24" hidden="1" outlineLevel="1" x14ac:dyDescent="0.2">
      <c r="B24" s="41" t="str">
        <f>+Balance!B32</f>
        <v>59 Grundstücksanteil häusl. Arbeitszimmer</v>
      </c>
      <c r="C24" s="8"/>
      <c r="D24" s="61"/>
      <c r="E24" s="61"/>
      <c r="F24" s="61"/>
      <c r="G24" s="61"/>
      <c r="H24" s="61"/>
      <c r="I24" s="61"/>
      <c r="J24" s="61"/>
      <c r="K24" s="61"/>
      <c r="L24" s="61"/>
      <c r="M24" s="60"/>
      <c r="N24" s="61"/>
      <c r="O24" s="61"/>
      <c r="P24" s="61"/>
      <c r="S24" s="8"/>
      <c r="T24" s="61"/>
      <c r="U24" s="61"/>
      <c r="V24" s="61"/>
    </row>
    <row r="25" spans="2:24" hidden="1" outlineLevel="1" x14ac:dyDescent="0.2">
      <c r="B25" s="41" t="str">
        <f>+Balance!B33</f>
        <v>60 Grundstücksgleiche Rechte ohne Bauten</v>
      </c>
      <c r="C25" s="8"/>
      <c r="D25" s="61"/>
      <c r="E25" s="61"/>
      <c r="F25" s="61"/>
      <c r="G25" s="61"/>
      <c r="H25" s="61"/>
      <c r="I25" s="61"/>
      <c r="J25" s="61"/>
      <c r="K25" s="61"/>
      <c r="L25" s="61"/>
      <c r="M25" s="60"/>
      <c r="N25" s="61"/>
      <c r="O25" s="61"/>
      <c r="P25" s="61"/>
      <c r="S25" s="8"/>
      <c r="T25" s="61"/>
      <c r="U25" s="61"/>
      <c r="V25" s="61"/>
    </row>
    <row r="26" spans="2:24" hidden="1" outlineLevel="1" x14ac:dyDescent="0.2">
      <c r="B26" s="41" t="str">
        <f>+Balance!B34</f>
        <v>65 Unbebaute Grundstücke</v>
      </c>
      <c r="C26" s="8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1"/>
      <c r="O26" s="61"/>
      <c r="P26" s="61"/>
      <c r="S26" s="8"/>
      <c r="T26" s="61"/>
      <c r="U26" s="61"/>
      <c r="V26" s="61"/>
    </row>
    <row r="27" spans="2:24" hidden="1" outlineLevel="1" x14ac:dyDescent="0.2">
      <c r="B27" s="41" t="str">
        <f>+Balance!B35</f>
        <v>70 Grundstücksgleiche Rechte</v>
      </c>
      <c r="C27" s="8"/>
      <c r="D27" s="61"/>
      <c r="E27" s="61"/>
      <c r="F27" s="61"/>
      <c r="G27" s="61"/>
      <c r="H27" s="61"/>
      <c r="I27" s="61"/>
      <c r="J27" s="61"/>
      <c r="K27" s="61"/>
      <c r="L27" s="61"/>
      <c r="M27" s="60"/>
      <c r="N27" s="61"/>
      <c r="O27" s="61"/>
      <c r="P27" s="61"/>
      <c r="S27" s="8"/>
      <c r="T27" s="61"/>
      <c r="U27" s="61"/>
      <c r="V27" s="61"/>
    </row>
    <row r="28" spans="2:24" hidden="1" outlineLevel="1" x14ac:dyDescent="0.2">
      <c r="B28" s="41" t="str">
        <f>+Balance!B36</f>
        <v>75 Grundstücke mit Substanzverzehr</v>
      </c>
      <c r="C28" s="8"/>
      <c r="D28" s="61"/>
      <c r="E28" s="61"/>
      <c r="F28" s="61"/>
      <c r="G28" s="61"/>
      <c r="H28" s="61"/>
      <c r="I28" s="61"/>
      <c r="J28" s="61"/>
      <c r="K28" s="61"/>
      <c r="L28" s="61"/>
      <c r="M28" s="60"/>
      <c r="N28" s="61"/>
      <c r="O28" s="61"/>
      <c r="P28" s="61"/>
      <c r="S28" s="8"/>
      <c r="T28" s="61"/>
      <c r="U28" s="61"/>
      <c r="V28" s="61"/>
    </row>
    <row r="29" spans="2:24" hidden="1" outlineLevel="1" x14ac:dyDescent="0.2">
      <c r="B29" s="41" t="str">
        <f>+Balance!B37</f>
        <v>80 Bauten auf eigenen Grundstücken</v>
      </c>
      <c r="C29" s="8"/>
      <c r="D29" s="61"/>
      <c r="E29" s="61"/>
      <c r="F29" s="61"/>
      <c r="G29" s="61"/>
      <c r="H29" s="61"/>
      <c r="I29" s="61"/>
      <c r="J29" s="61"/>
      <c r="K29" s="61"/>
      <c r="L29" s="61"/>
      <c r="M29" s="60"/>
      <c r="N29" s="61"/>
      <c r="O29" s="61"/>
      <c r="P29" s="61"/>
      <c r="S29" s="8"/>
      <c r="T29" s="61"/>
      <c r="U29" s="61"/>
      <c r="V29" s="61"/>
    </row>
    <row r="30" spans="2:24" hidden="1" outlineLevel="1" x14ac:dyDescent="0.2">
      <c r="B30" s="41" t="str">
        <f>+Balance!B38</f>
        <v>85 Grundstückswert bebauter Grundstücke</v>
      </c>
      <c r="C30" s="8"/>
      <c r="D30" s="61"/>
      <c r="E30" s="61"/>
      <c r="F30" s="61"/>
      <c r="G30" s="61"/>
      <c r="H30" s="61"/>
      <c r="I30" s="61"/>
      <c r="J30" s="61"/>
      <c r="K30" s="61"/>
      <c r="L30" s="61"/>
      <c r="M30" s="60"/>
      <c r="N30" s="61"/>
      <c r="O30" s="61"/>
      <c r="P30" s="61"/>
      <c r="S30" s="8"/>
      <c r="T30" s="61"/>
      <c r="U30" s="61"/>
      <c r="V30" s="61"/>
    </row>
    <row r="31" spans="2:24" hidden="1" outlineLevel="1" x14ac:dyDescent="0.2">
      <c r="B31" s="41" t="str">
        <f>+Balance!B39</f>
        <v>90 Geschäftsbauten (eigene Grundstücke)</v>
      </c>
      <c r="C31" s="8"/>
      <c r="D31" s="61"/>
      <c r="E31" s="61"/>
      <c r="F31" s="61"/>
      <c r="G31" s="61"/>
      <c r="H31" s="61"/>
      <c r="I31" s="61"/>
      <c r="J31" s="61"/>
      <c r="K31" s="61"/>
      <c r="L31" s="61"/>
      <c r="M31" s="60"/>
      <c r="N31" s="61"/>
      <c r="O31" s="61"/>
      <c r="P31" s="61"/>
      <c r="S31" s="8"/>
      <c r="T31" s="61"/>
      <c r="U31" s="61"/>
      <c r="V31" s="61"/>
    </row>
    <row r="32" spans="2:24" hidden="1" outlineLevel="1" x14ac:dyDescent="0.2">
      <c r="B32" s="41" t="str">
        <f>+Balance!B40</f>
        <v>100 Fabrikbauten (eigene Grundstücke)</v>
      </c>
      <c r="C32" s="8"/>
      <c r="D32" s="61"/>
      <c r="E32" s="61"/>
      <c r="F32" s="61"/>
      <c r="G32" s="61"/>
      <c r="H32" s="61"/>
      <c r="I32" s="61"/>
      <c r="J32" s="61"/>
      <c r="K32" s="61"/>
      <c r="L32" s="61"/>
      <c r="M32" s="60"/>
      <c r="N32" s="61"/>
      <c r="O32" s="61"/>
      <c r="P32" s="61"/>
      <c r="S32" s="8"/>
      <c r="T32" s="61"/>
      <c r="U32" s="61"/>
      <c r="V32" s="61"/>
    </row>
    <row r="33" spans="2:22" hidden="1" outlineLevel="1" x14ac:dyDescent="0.2">
      <c r="B33" s="41" t="str">
        <f>+Balance!B41</f>
        <v>110 Garagen (eigene Grst., Geschäftsbauten)</v>
      </c>
      <c r="C33" s="8"/>
      <c r="D33" s="61"/>
      <c r="E33" s="61"/>
      <c r="F33" s="61"/>
      <c r="G33" s="61"/>
      <c r="H33" s="61"/>
      <c r="I33" s="61"/>
      <c r="J33" s="61"/>
      <c r="K33" s="61"/>
      <c r="L33" s="61"/>
      <c r="M33" s="60"/>
      <c r="N33" s="61"/>
      <c r="O33" s="61"/>
      <c r="P33" s="61"/>
      <c r="S33" s="8"/>
      <c r="T33" s="61"/>
      <c r="U33" s="61"/>
      <c r="V33" s="61"/>
    </row>
    <row r="34" spans="2:22" hidden="1" outlineLevel="1" x14ac:dyDescent="0.2">
      <c r="B34" s="41" t="str">
        <f>+Balance!B42</f>
        <v>111 Außenanlagen (eigene Grst., Geschäftsb.)</v>
      </c>
      <c r="C34" s="8"/>
      <c r="D34" s="61"/>
      <c r="E34" s="61"/>
      <c r="F34" s="61"/>
      <c r="G34" s="61"/>
      <c r="H34" s="61"/>
      <c r="I34" s="61"/>
      <c r="J34" s="61"/>
      <c r="K34" s="61"/>
      <c r="L34" s="61"/>
      <c r="M34" s="60"/>
      <c r="N34" s="61"/>
      <c r="O34" s="61"/>
      <c r="P34" s="61"/>
      <c r="S34" s="8"/>
      <c r="T34" s="61"/>
      <c r="U34" s="61"/>
      <c r="V34" s="61"/>
    </row>
    <row r="35" spans="2:22" hidden="1" outlineLevel="1" x14ac:dyDescent="0.2">
      <c r="B35" s="41" t="str">
        <f>+Balance!B43</f>
        <v>112 Hof-, Wegebefestig (eig Grst,Geschäftsb)</v>
      </c>
      <c r="C35" s="8"/>
      <c r="D35" s="61"/>
      <c r="E35" s="61"/>
      <c r="F35" s="61"/>
      <c r="G35" s="61"/>
      <c r="H35" s="61"/>
      <c r="I35" s="61"/>
      <c r="J35" s="61"/>
      <c r="K35" s="61"/>
      <c r="L35" s="61"/>
      <c r="M35" s="60"/>
      <c r="N35" s="61"/>
      <c r="O35" s="61"/>
      <c r="P35" s="61"/>
      <c r="S35" s="8"/>
      <c r="T35" s="61"/>
      <c r="U35" s="61"/>
      <c r="V35" s="61"/>
    </row>
    <row r="36" spans="2:22" hidden="1" outlineLevel="1" x14ac:dyDescent="0.2">
      <c r="B36" s="41" t="str">
        <f>+Balance!B44</f>
        <v>113 Einrichtungen (eigene Grst.,Geschäftsb.)</v>
      </c>
      <c r="C36" s="8"/>
      <c r="D36" s="61"/>
      <c r="E36" s="61"/>
      <c r="F36" s="61"/>
      <c r="G36" s="61"/>
      <c r="H36" s="61"/>
      <c r="I36" s="61"/>
      <c r="J36" s="61"/>
      <c r="K36" s="61"/>
      <c r="L36" s="61"/>
      <c r="M36" s="60"/>
      <c r="N36" s="61"/>
      <c r="O36" s="61"/>
      <c r="P36" s="61"/>
      <c r="S36" s="8"/>
      <c r="T36" s="61"/>
      <c r="U36" s="61"/>
      <c r="V36" s="61"/>
    </row>
    <row r="37" spans="2:22" hidden="1" outlineLevel="1" x14ac:dyDescent="0.2">
      <c r="B37" s="41" t="str">
        <f>+Balance!B45</f>
        <v>115 Andere Bauten (eigene Grundstücke)</v>
      </c>
      <c r="C37" s="8"/>
      <c r="D37" s="61"/>
      <c r="E37" s="61"/>
      <c r="F37" s="61"/>
      <c r="G37" s="61"/>
      <c r="H37" s="61"/>
      <c r="I37" s="61"/>
      <c r="J37" s="61"/>
      <c r="K37" s="61"/>
      <c r="L37" s="61"/>
      <c r="M37" s="60"/>
      <c r="N37" s="61"/>
      <c r="O37" s="61"/>
      <c r="P37" s="61"/>
      <c r="S37" s="8"/>
      <c r="T37" s="61"/>
      <c r="U37" s="61"/>
      <c r="V37" s="61"/>
    </row>
    <row r="38" spans="2:22" hidden="1" outlineLevel="1" x14ac:dyDescent="0.2">
      <c r="B38" s="41" t="str">
        <f>+Balance!B46</f>
        <v>140 Wohnbauten (eigene Grundstücke)</v>
      </c>
      <c r="C38" s="8"/>
      <c r="D38" s="61"/>
      <c r="E38" s="61"/>
      <c r="F38" s="61"/>
      <c r="G38" s="61"/>
      <c r="H38" s="61"/>
      <c r="I38" s="61"/>
      <c r="J38" s="61"/>
      <c r="K38" s="61"/>
      <c r="L38" s="61"/>
      <c r="M38" s="60"/>
      <c r="N38" s="61"/>
      <c r="O38" s="61"/>
      <c r="P38" s="61"/>
      <c r="S38" s="8"/>
      <c r="T38" s="61"/>
      <c r="U38" s="61"/>
      <c r="V38" s="61"/>
    </row>
    <row r="39" spans="2:22" hidden="1" outlineLevel="1" x14ac:dyDescent="0.2">
      <c r="B39" s="41" t="str">
        <f>+Balance!B47</f>
        <v>145 Garagen (eigene Grundst., Wohnbauten)</v>
      </c>
      <c r="C39" s="8"/>
      <c r="D39" s="61"/>
      <c r="E39" s="61"/>
      <c r="F39" s="61"/>
      <c r="G39" s="61"/>
      <c r="H39" s="61"/>
      <c r="I39" s="61"/>
      <c r="J39" s="61"/>
      <c r="K39" s="61"/>
      <c r="L39" s="61"/>
      <c r="M39" s="60"/>
      <c r="N39" s="61"/>
      <c r="O39" s="61"/>
      <c r="P39" s="61"/>
      <c r="S39" s="8"/>
      <c r="T39" s="61"/>
      <c r="U39" s="61"/>
      <c r="V39" s="61"/>
    </row>
    <row r="40" spans="2:22" hidden="1" outlineLevel="1" x14ac:dyDescent="0.2">
      <c r="B40" s="41" t="str">
        <f>+Balance!B48</f>
        <v>146 Außenanlagen (eigene Grst., Wohnbauten)</v>
      </c>
      <c r="C40" s="8"/>
      <c r="D40" s="61"/>
      <c r="E40" s="61"/>
      <c r="F40" s="61"/>
      <c r="G40" s="61"/>
      <c r="H40" s="61"/>
      <c r="I40" s="61"/>
      <c r="J40" s="61"/>
      <c r="K40" s="61"/>
      <c r="L40" s="61"/>
      <c r="M40" s="60"/>
      <c r="N40" s="61"/>
      <c r="O40" s="61"/>
      <c r="P40" s="61"/>
      <c r="S40" s="8"/>
      <c r="T40" s="61"/>
      <c r="U40" s="61"/>
      <c r="V40" s="61"/>
    </row>
    <row r="41" spans="2:22" hidden="1" outlineLevel="1" x14ac:dyDescent="0.2">
      <c r="B41" s="41" t="str">
        <f>+Balance!B49</f>
        <v>147 Hof-, Wegebefestig (eig Grst,Wohnbauten)</v>
      </c>
      <c r="C41" s="8"/>
      <c r="D41" s="61"/>
      <c r="E41" s="61"/>
      <c r="F41" s="61"/>
      <c r="G41" s="61"/>
      <c r="H41" s="61"/>
      <c r="I41" s="61"/>
      <c r="J41" s="61"/>
      <c r="K41" s="61"/>
      <c r="L41" s="61"/>
      <c r="M41" s="60"/>
      <c r="N41" s="61"/>
      <c r="O41" s="61"/>
      <c r="P41" s="61"/>
      <c r="S41" s="8"/>
      <c r="T41" s="61"/>
      <c r="U41" s="61"/>
      <c r="V41" s="61"/>
    </row>
    <row r="42" spans="2:22" hidden="1" outlineLevel="1" x14ac:dyDescent="0.2">
      <c r="B42" s="41" t="str">
        <f>+Balance!B50</f>
        <v>148 Einrichtungen (eigene Grst., Wohnbauten)</v>
      </c>
      <c r="C42" s="8"/>
      <c r="D42" s="61"/>
      <c r="E42" s="61"/>
      <c r="F42" s="61"/>
      <c r="G42" s="61"/>
      <c r="H42" s="61"/>
      <c r="I42" s="61"/>
      <c r="J42" s="61"/>
      <c r="K42" s="61"/>
      <c r="L42" s="61"/>
      <c r="M42" s="60"/>
      <c r="N42" s="61"/>
      <c r="O42" s="61"/>
      <c r="P42" s="61"/>
      <c r="S42" s="8"/>
      <c r="T42" s="61"/>
      <c r="U42" s="61"/>
      <c r="V42" s="61"/>
    </row>
    <row r="43" spans="2:22" hidden="1" outlineLevel="1" x14ac:dyDescent="0.2">
      <c r="B43" s="41" t="str">
        <f>+Balance!B51</f>
        <v>149 Gebäudeteil häusliches Arbeitszimmer</v>
      </c>
      <c r="C43" s="8"/>
      <c r="D43" s="61"/>
      <c r="E43" s="61"/>
      <c r="F43" s="61"/>
      <c r="G43" s="61"/>
      <c r="H43" s="61"/>
      <c r="I43" s="61"/>
      <c r="J43" s="61"/>
      <c r="K43" s="61"/>
      <c r="L43" s="61"/>
      <c r="M43" s="60"/>
      <c r="N43" s="61"/>
      <c r="O43" s="61"/>
      <c r="P43" s="61"/>
      <c r="S43" s="8"/>
      <c r="T43" s="61"/>
      <c r="U43" s="61"/>
      <c r="V43" s="61"/>
    </row>
    <row r="44" spans="2:22" hidden="1" outlineLevel="1" x14ac:dyDescent="0.2">
      <c r="B44" s="41" t="str">
        <f>+Balance!B52</f>
        <v>160 Bauten auf fremden Grundstücken</v>
      </c>
      <c r="C44" s="8"/>
      <c r="D44" s="61"/>
      <c r="E44" s="61"/>
      <c r="F44" s="61"/>
      <c r="G44" s="61"/>
      <c r="H44" s="61"/>
      <c r="I44" s="61"/>
      <c r="J44" s="61"/>
      <c r="K44" s="61"/>
      <c r="L44" s="61"/>
      <c r="M44" s="60"/>
      <c r="N44" s="61"/>
      <c r="O44" s="61"/>
      <c r="P44" s="61"/>
      <c r="S44" s="8"/>
      <c r="T44" s="61"/>
      <c r="U44" s="61"/>
      <c r="V44" s="61"/>
    </row>
    <row r="45" spans="2:22" hidden="1" outlineLevel="1" x14ac:dyDescent="0.2">
      <c r="B45" s="41" t="str">
        <f>+Balance!B53</f>
        <v>165 Geschäftsbauten (fremde Grundstücke)</v>
      </c>
      <c r="C45" s="8"/>
      <c r="D45" s="61"/>
      <c r="E45" s="61"/>
      <c r="F45" s="61"/>
      <c r="G45" s="61"/>
      <c r="H45" s="61"/>
      <c r="I45" s="61"/>
      <c r="J45" s="61"/>
      <c r="K45" s="61"/>
      <c r="L45" s="61"/>
      <c r="M45" s="60"/>
      <c r="N45" s="61"/>
      <c r="O45" s="61"/>
      <c r="P45" s="61"/>
      <c r="S45" s="8"/>
      <c r="T45" s="61"/>
      <c r="U45" s="61"/>
      <c r="V45" s="61"/>
    </row>
    <row r="46" spans="2:22" hidden="1" outlineLevel="1" x14ac:dyDescent="0.2">
      <c r="B46" s="41" t="str">
        <f>+Balance!B54</f>
        <v>170 Fabrikbauten (fremde Grundstücke)</v>
      </c>
      <c r="C46" s="8"/>
      <c r="D46" s="61"/>
      <c r="E46" s="61"/>
      <c r="F46" s="61"/>
      <c r="G46" s="61"/>
      <c r="H46" s="61"/>
      <c r="I46" s="61"/>
      <c r="J46" s="61"/>
      <c r="K46" s="61"/>
      <c r="L46" s="61"/>
      <c r="M46" s="60"/>
      <c r="N46" s="61"/>
      <c r="O46" s="61"/>
      <c r="P46" s="61"/>
      <c r="S46" s="8"/>
      <c r="T46" s="61"/>
      <c r="U46" s="61"/>
      <c r="V46" s="61"/>
    </row>
    <row r="47" spans="2:22" hidden="1" outlineLevel="1" x14ac:dyDescent="0.2">
      <c r="B47" s="41" t="str">
        <f>+Balance!B55</f>
        <v>175 Garagen (fremde Grst., Geschäftsbauten)</v>
      </c>
      <c r="C47" s="8"/>
      <c r="D47" s="61"/>
      <c r="E47" s="61"/>
      <c r="F47" s="61"/>
      <c r="G47" s="61"/>
      <c r="H47" s="61"/>
      <c r="I47" s="61"/>
      <c r="J47" s="61"/>
      <c r="K47" s="61"/>
      <c r="L47" s="61"/>
      <c r="M47" s="60"/>
      <c r="N47" s="61"/>
      <c r="O47" s="61"/>
      <c r="P47" s="61"/>
      <c r="S47" s="8"/>
      <c r="T47" s="61"/>
      <c r="U47" s="61"/>
      <c r="V47" s="61"/>
    </row>
    <row r="48" spans="2:22" hidden="1" outlineLevel="1" x14ac:dyDescent="0.2">
      <c r="B48" s="41" t="str">
        <f>+Balance!B56</f>
        <v>176 Außenanlagen (fremde Grst.,Geschäftsb.)</v>
      </c>
      <c r="C48" s="8"/>
      <c r="D48" s="61"/>
      <c r="E48" s="61"/>
      <c r="F48" s="61"/>
      <c r="G48" s="61"/>
      <c r="H48" s="61"/>
      <c r="I48" s="61"/>
      <c r="J48" s="61"/>
      <c r="K48" s="61"/>
      <c r="L48" s="61"/>
      <c r="M48" s="60"/>
      <c r="N48" s="61"/>
      <c r="O48" s="61"/>
      <c r="P48" s="61"/>
      <c r="S48" s="8"/>
      <c r="T48" s="61"/>
      <c r="U48" s="61"/>
      <c r="V48" s="61"/>
    </row>
    <row r="49" spans="2:24" hidden="1" outlineLevel="1" x14ac:dyDescent="0.2">
      <c r="B49" s="41" t="str">
        <f>+Balance!B57</f>
        <v>177 Hof-, Wegebefestig (frd Grst,Geschäftsb)</v>
      </c>
      <c r="C49" s="8"/>
      <c r="D49" s="61"/>
      <c r="E49" s="61"/>
      <c r="F49" s="61"/>
      <c r="G49" s="61"/>
      <c r="H49" s="61"/>
      <c r="I49" s="61"/>
      <c r="J49" s="61"/>
      <c r="K49" s="61"/>
      <c r="L49" s="61"/>
      <c r="M49" s="60"/>
      <c r="N49" s="61"/>
      <c r="O49" s="61"/>
      <c r="P49" s="61"/>
      <c r="S49" s="8"/>
      <c r="T49" s="61"/>
      <c r="U49" s="61"/>
      <c r="V49" s="61"/>
    </row>
    <row r="50" spans="2:24" hidden="1" outlineLevel="1" x14ac:dyDescent="0.2">
      <c r="B50" s="41" t="str">
        <f>+Balance!B58</f>
        <v>178 Einrichtungen (fremde Grst.,Geschäftsb.)</v>
      </c>
      <c r="C50" s="8"/>
      <c r="D50" s="61"/>
      <c r="E50" s="61"/>
      <c r="F50" s="61"/>
      <c r="G50" s="61"/>
      <c r="H50" s="61"/>
      <c r="I50" s="61"/>
      <c r="J50" s="61"/>
      <c r="K50" s="61"/>
      <c r="L50" s="61"/>
      <c r="M50" s="60"/>
      <c r="N50" s="61"/>
      <c r="O50" s="61"/>
      <c r="P50" s="61"/>
      <c r="S50" s="8"/>
      <c r="T50" s="61"/>
      <c r="U50" s="61"/>
      <c r="V50" s="61"/>
    </row>
    <row r="51" spans="2:24" hidden="1" outlineLevel="1" x14ac:dyDescent="0.2">
      <c r="B51" s="41" t="str">
        <f>+Balance!B59</f>
        <v>179 Andere Bauten (fremde Grundstücke)</v>
      </c>
      <c r="C51" s="8"/>
      <c r="D51" s="61"/>
      <c r="E51" s="61"/>
      <c r="F51" s="61"/>
      <c r="G51" s="61"/>
      <c r="H51" s="61"/>
      <c r="I51" s="61"/>
      <c r="J51" s="61"/>
      <c r="K51" s="61"/>
      <c r="L51" s="61"/>
      <c r="M51" s="60"/>
      <c r="N51" s="61"/>
      <c r="O51" s="61"/>
      <c r="P51" s="61"/>
      <c r="S51" s="8"/>
      <c r="T51" s="61"/>
      <c r="U51" s="61"/>
      <c r="V51" s="61"/>
    </row>
    <row r="52" spans="2:24" hidden="1" outlineLevel="1" x14ac:dyDescent="0.2">
      <c r="B52" s="41" t="str">
        <f>+Balance!B60</f>
        <v>190 Wohnbauten (fremde Grundstücke)</v>
      </c>
      <c r="C52" s="8"/>
      <c r="D52" s="61"/>
      <c r="E52" s="61"/>
      <c r="F52" s="61"/>
      <c r="G52" s="61"/>
      <c r="H52" s="61"/>
      <c r="I52" s="61"/>
      <c r="J52" s="61"/>
      <c r="K52" s="61"/>
      <c r="L52" s="61"/>
      <c r="M52" s="60"/>
      <c r="N52" s="61"/>
      <c r="O52" s="61"/>
      <c r="P52" s="61"/>
      <c r="S52" s="8"/>
      <c r="T52" s="61"/>
      <c r="U52" s="61"/>
      <c r="V52" s="61"/>
    </row>
    <row r="53" spans="2:24" hidden="1" outlineLevel="1" x14ac:dyDescent="0.2">
      <c r="B53" s="41" t="str">
        <f>+Balance!B61</f>
        <v>191 Garagen (fremde Grundstücke, Wohnbauten)</v>
      </c>
      <c r="C53" s="8"/>
      <c r="D53" s="61"/>
      <c r="E53" s="61"/>
      <c r="F53" s="61"/>
      <c r="G53" s="61"/>
      <c r="H53" s="61"/>
      <c r="I53" s="61"/>
      <c r="J53" s="61"/>
      <c r="K53" s="61"/>
      <c r="L53" s="61"/>
      <c r="M53" s="60"/>
      <c r="N53" s="61"/>
      <c r="O53" s="61"/>
      <c r="P53" s="61"/>
      <c r="S53" s="8"/>
      <c r="T53" s="61"/>
      <c r="U53" s="61"/>
      <c r="V53" s="61"/>
    </row>
    <row r="54" spans="2:24" hidden="1" outlineLevel="1" x14ac:dyDescent="0.2">
      <c r="B54" s="41" t="str">
        <f>+Balance!B62</f>
        <v>192 Außenanlagen (fremde Grundstücke,Wohnb.)</v>
      </c>
      <c r="C54" s="8"/>
      <c r="D54" s="61"/>
      <c r="E54" s="61"/>
      <c r="F54" s="61"/>
      <c r="G54" s="61"/>
      <c r="H54" s="61"/>
      <c r="I54" s="61"/>
      <c r="J54" s="61"/>
      <c r="K54" s="61"/>
      <c r="L54" s="61"/>
      <c r="M54" s="60"/>
      <c r="N54" s="61"/>
      <c r="O54" s="61"/>
      <c r="P54" s="61"/>
      <c r="S54" s="8"/>
      <c r="T54" s="61"/>
      <c r="U54" s="61"/>
      <c r="V54" s="61"/>
    </row>
    <row r="55" spans="2:24" hidden="1" outlineLevel="1" x14ac:dyDescent="0.2">
      <c r="B55" s="41" t="str">
        <f>+Balance!B63</f>
        <v>193 Hof-, Wegebefestigung (frd Grst.,Wohnb.)</v>
      </c>
      <c r="C55" s="8"/>
      <c r="D55" s="61"/>
      <c r="E55" s="61"/>
      <c r="F55" s="61"/>
      <c r="G55" s="61"/>
      <c r="H55" s="61"/>
      <c r="I55" s="61"/>
      <c r="J55" s="61"/>
      <c r="K55" s="61"/>
      <c r="L55" s="61"/>
      <c r="M55" s="60"/>
      <c r="N55" s="61"/>
      <c r="O55" s="61"/>
      <c r="P55" s="61"/>
      <c r="S55" s="8"/>
      <c r="T55" s="61"/>
      <c r="U55" s="61"/>
      <c r="V55" s="61"/>
    </row>
    <row r="56" spans="2:24" hidden="1" outlineLevel="1" x14ac:dyDescent="0.2">
      <c r="B56" s="41" t="str">
        <f>+Balance!B64</f>
        <v>194 Einrichtungen (fremde Grundst., Wohnb.)</v>
      </c>
      <c r="C56" s="8"/>
      <c r="D56" s="61"/>
      <c r="E56" s="61"/>
      <c r="F56" s="61"/>
      <c r="G56" s="61"/>
      <c r="H56" s="61"/>
      <c r="I56" s="61"/>
      <c r="J56" s="61"/>
      <c r="K56" s="61"/>
      <c r="L56" s="61"/>
      <c r="M56" s="60"/>
      <c r="N56" s="61"/>
      <c r="O56" s="61"/>
      <c r="P56" s="61"/>
      <c r="S56" s="8"/>
      <c r="T56" s="61"/>
      <c r="U56" s="61"/>
      <c r="V56" s="61"/>
    </row>
    <row r="57" spans="2:24" collapsed="1" x14ac:dyDescent="0.2">
      <c r="B57" s="39"/>
      <c r="C57" s="8"/>
      <c r="D57" s="61"/>
      <c r="E57" s="61"/>
      <c r="F57" s="61"/>
      <c r="G57" s="61"/>
      <c r="H57" s="61"/>
      <c r="I57" s="61"/>
      <c r="J57" s="61"/>
      <c r="K57" s="61"/>
      <c r="L57" s="61"/>
      <c r="M57" s="60"/>
      <c r="N57" s="61"/>
      <c r="O57" s="61"/>
      <c r="P57" s="61"/>
      <c r="S57" s="8"/>
      <c r="T57" s="61"/>
      <c r="U57" s="61"/>
      <c r="V57" s="61"/>
    </row>
    <row r="58" spans="2:24" x14ac:dyDescent="0.2">
      <c r="B58" s="39" t="str">
        <f>+Balance!B66</f>
        <v>2. technische Anlagen und Maschinen</v>
      </c>
      <c r="C58" s="8"/>
      <c r="D58" s="61">
        <f>+SUM(D59:D65)</f>
        <v>0</v>
      </c>
      <c r="E58" s="61">
        <f t="shared" ref="E58:L58" si="29">+SUM(E59:E65)</f>
        <v>0</v>
      </c>
      <c r="F58" s="61">
        <f t="shared" si="29"/>
        <v>0</v>
      </c>
      <c r="G58" s="61">
        <f t="shared" si="29"/>
        <v>0</v>
      </c>
      <c r="H58" s="61">
        <f t="shared" si="29"/>
        <v>0</v>
      </c>
      <c r="I58" s="61">
        <f t="shared" si="29"/>
        <v>0</v>
      </c>
      <c r="J58" s="61">
        <f t="shared" si="29"/>
        <v>0</v>
      </c>
      <c r="K58" s="61">
        <f t="shared" si="29"/>
        <v>0</v>
      </c>
      <c r="L58" s="61">
        <f t="shared" si="29"/>
        <v>0</v>
      </c>
      <c r="M58" s="60"/>
      <c r="N58" s="61">
        <f t="shared" ref="N58:P58" si="30">+SUM(N59:N65)</f>
        <v>0</v>
      </c>
      <c r="O58" s="61">
        <f t="shared" si="30"/>
        <v>0</v>
      </c>
      <c r="P58" s="61">
        <f t="shared" si="30"/>
        <v>0</v>
      </c>
      <c r="Q58" s="34" t="str">
        <f t="shared" ref="Q58" si="31">IFERROR(P58/O58-1,"n/a")</f>
        <v>n/a</v>
      </c>
      <c r="R58" s="34" t="str">
        <f t="shared" ref="R58" si="32">IFERROR(P58/N58-1,"n/a")</f>
        <v>n/a</v>
      </c>
      <c r="S58" s="8"/>
      <c r="T58" s="61">
        <f t="shared" ref="T58:V58" si="33">+SUM(T59:T65)</f>
        <v>0</v>
      </c>
      <c r="U58" s="61">
        <f t="shared" si="33"/>
        <v>0</v>
      </c>
      <c r="V58" s="61">
        <f t="shared" si="33"/>
        <v>0</v>
      </c>
      <c r="W58" s="34" t="str">
        <f t="shared" ref="W58" si="34">IFERROR(V58/U58-1,"n/a")</f>
        <v>n/a</v>
      </c>
      <c r="X58" s="34" t="str">
        <f t="shared" ref="X58" si="35">IFERROR(V58/T58-1,"n/a")</f>
        <v>n/a</v>
      </c>
    </row>
    <row r="59" spans="2:24" hidden="1" outlineLevel="1" x14ac:dyDescent="0.2">
      <c r="B59" s="41" t="str">
        <f>+Balance!B67</f>
        <v>200 Technische Anlagen und Maschinen</v>
      </c>
      <c r="C59" s="8"/>
      <c r="D59" s="61"/>
      <c r="E59" s="61"/>
      <c r="F59" s="61"/>
      <c r="G59" s="61"/>
      <c r="H59" s="61"/>
      <c r="I59" s="61"/>
      <c r="J59" s="61"/>
      <c r="K59" s="61"/>
      <c r="L59" s="61"/>
      <c r="M59" s="60"/>
      <c r="N59" s="61"/>
      <c r="O59" s="61"/>
      <c r="P59" s="61"/>
      <c r="S59" s="8"/>
      <c r="T59" s="61"/>
      <c r="U59" s="61"/>
      <c r="V59" s="61"/>
    </row>
    <row r="60" spans="2:24" hidden="1" outlineLevel="1" x14ac:dyDescent="0.2">
      <c r="B60" s="41" t="str">
        <f>+Balance!B68</f>
        <v>210 Maschinen</v>
      </c>
      <c r="C60" s="8"/>
      <c r="D60" s="61"/>
      <c r="E60" s="61"/>
      <c r="F60" s="61"/>
      <c r="G60" s="61"/>
      <c r="H60" s="61"/>
      <c r="I60" s="61"/>
      <c r="J60" s="61"/>
      <c r="K60" s="61"/>
      <c r="L60" s="61"/>
      <c r="M60" s="60"/>
      <c r="N60" s="61"/>
      <c r="O60" s="61"/>
      <c r="P60" s="61"/>
      <c r="S60" s="8"/>
      <c r="T60" s="61"/>
      <c r="U60" s="61"/>
      <c r="V60" s="61"/>
    </row>
    <row r="61" spans="2:24" hidden="1" outlineLevel="1" x14ac:dyDescent="0.2">
      <c r="B61" s="41" t="str">
        <f>+Balance!B69</f>
        <v>220 Maschinengebundene Werkzeuge</v>
      </c>
      <c r="C61" s="8"/>
      <c r="D61" s="61"/>
      <c r="E61" s="61"/>
      <c r="F61" s="61"/>
      <c r="G61" s="61"/>
      <c r="H61" s="61"/>
      <c r="I61" s="61"/>
      <c r="J61" s="61"/>
      <c r="K61" s="61"/>
      <c r="L61" s="61"/>
      <c r="M61" s="60"/>
      <c r="N61" s="61"/>
      <c r="O61" s="61"/>
      <c r="P61" s="61"/>
      <c r="S61" s="8"/>
      <c r="T61" s="61"/>
      <c r="U61" s="61"/>
      <c r="V61" s="61"/>
    </row>
    <row r="62" spans="2:24" hidden="1" outlineLevel="1" x14ac:dyDescent="0.2">
      <c r="B62" s="41" t="str">
        <f>+Balance!B70</f>
        <v>240 Technische Anlagen</v>
      </c>
      <c r="C62" s="8"/>
      <c r="D62" s="61"/>
      <c r="E62" s="61"/>
      <c r="F62" s="61"/>
      <c r="G62" s="61"/>
      <c r="H62" s="61"/>
      <c r="I62" s="61"/>
      <c r="J62" s="61"/>
      <c r="K62" s="61"/>
      <c r="L62" s="61"/>
      <c r="M62" s="60"/>
      <c r="N62" s="61"/>
      <c r="O62" s="61"/>
      <c r="P62" s="61"/>
      <c r="S62" s="8"/>
      <c r="T62" s="61"/>
      <c r="U62" s="61"/>
      <c r="V62" s="61"/>
    </row>
    <row r="63" spans="2:24" hidden="1" outlineLevel="1" x14ac:dyDescent="0.2">
      <c r="B63" s="41" t="str">
        <f>+Balance!B71</f>
        <v>260 Transportanlagen und Ähnliches</v>
      </c>
      <c r="C63" s="8"/>
      <c r="D63" s="61"/>
      <c r="E63" s="61"/>
      <c r="F63" s="61"/>
      <c r="G63" s="61"/>
      <c r="H63" s="61"/>
      <c r="I63" s="61"/>
      <c r="J63" s="61"/>
      <c r="K63" s="61"/>
      <c r="L63" s="61"/>
      <c r="M63" s="60"/>
      <c r="N63" s="61"/>
      <c r="O63" s="61"/>
      <c r="P63" s="61"/>
      <c r="S63" s="8"/>
      <c r="T63" s="61"/>
      <c r="U63" s="61"/>
      <c r="V63" s="61"/>
    </row>
    <row r="64" spans="2:24" hidden="1" outlineLevel="1" x14ac:dyDescent="0.2">
      <c r="B64" s="41" t="str">
        <f>+Balance!B72</f>
        <v>280 Betriebsvorrichtungen</v>
      </c>
      <c r="C64" s="8"/>
      <c r="D64" s="61"/>
      <c r="E64" s="61"/>
      <c r="F64" s="61"/>
      <c r="G64" s="61"/>
      <c r="H64" s="61"/>
      <c r="I64" s="61"/>
      <c r="J64" s="61"/>
      <c r="K64" s="61"/>
      <c r="L64" s="61"/>
      <c r="M64" s="60"/>
      <c r="N64" s="61"/>
      <c r="O64" s="61"/>
      <c r="P64" s="61"/>
      <c r="S64" s="8"/>
      <c r="T64" s="61"/>
      <c r="U64" s="61"/>
      <c r="V64" s="61"/>
    </row>
    <row r="65" spans="2:24" collapsed="1" x14ac:dyDescent="0.2">
      <c r="B65" s="39"/>
      <c r="C65" s="8"/>
      <c r="D65" s="61"/>
      <c r="E65" s="61"/>
      <c r="F65" s="61"/>
      <c r="G65" s="61"/>
      <c r="H65" s="61"/>
      <c r="I65" s="61"/>
      <c r="J65" s="61"/>
      <c r="K65" s="61"/>
      <c r="L65" s="61"/>
      <c r="M65" s="60"/>
      <c r="N65" s="61"/>
      <c r="O65" s="61"/>
      <c r="P65" s="61"/>
      <c r="S65" s="8"/>
      <c r="T65" s="61"/>
      <c r="U65" s="61"/>
      <c r="V65" s="61"/>
    </row>
    <row r="66" spans="2:24" x14ac:dyDescent="0.2">
      <c r="B66" s="39" t="str">
        <f>+Balance!B74</f>
        <v>3. andere Anlagen, Betriebs- und Geschäftsausstattung</v>
      </c>
      <c r="C66" s="8"/>
      <c r="D66" s="61">
        <f>+SUM(D67:D82)</f>
        <v>0</v>
      </c>
      <c r="E66" s="61">
        <f t="shared" ref="E66:L66" si="36">+SUM(E67:E82)</f>
        <v>0</v>
      </c>
      <c r="F66" s="61">
        <f t="shared" si="36"/>
        <v>0</v>
      </c>
      <c r="G66" s="61">
        <f t="shared" si="36"/>
        <v>0</v>
      </c>
      <c r="H66" s="61">
        <f t="shared" si="36"/>
        <v>0</v>
      </c>
      <c r="I66" s="61">
        <f t="shared" si="36"/>
        <v>0</v>
      </c>
      <c r="J66" s="61">
        <f t="shared" si="36"/>
        <v>0</v>
      </c>
      <c r="K66" s="61">
        <f t="shared" si="36"/>
        <v>0</v>
      </c>
      <c r="L66" s="61">
        <f t="shared" si="36"/>
        <v>0</v>
      </c>
      <c r="M66" s="60"/>
      <c r="N66" s="61">
        <f t="shared" ref="N66:P66" si="37">+SUM(N67:N82)</f>
        <v>0</v>
      </c>
      <c r="O66" s="61">
        <f t="shared" si="37"/>
        <v>0</v>
      </c>
      <c r="P66" s="61">
        <f t="shared" si="37"/>
        <v>0</v>
      </c>
      <c r="Q66" s="34" t="str">
        <f t="shared" ref="Q66" si="38">IFERROR(P66/O66-1,"n/a")</f>
        <v>n/a</v>
      </c>
      <c r="R66" s="34" t="str">
        <f t="shared" ref="R66" si="39">IFERROR(P66/N66-1,"n/a")</f>
        <v>n/a</v>
      </c>
      <c r="S66" s="8"/>
      <c r="T66" s="61">
        <f t="shared" ref="T66:V66" si="40">+SUM(T67:T82)</f>
        <v>0</v>
      </c>
      <c r="U66" s="61">
        <f t="shared" si="40"/>
        <v>0</v>
      </c>
      <c r="V66" s="61">
        <f t="shared" si="40"/>
        <v>0</v>
      </c>
      <c r="W66" s="34" t="str">
        <f t="shared" ref="W66" si="41">IFERROR(V66/U66-1,"n/a")</f>
        <v>n/a</v>
      </c>
      <c r="X66" s="34" t="str">
        <f t="shared" ref="X66" si="42">IFERROR(V66/T66-1,"n/a")</f>
        <v>n/a</v>
      </c>
    </row>
    <row r="67" spans="2:24" hidden="1" outlineLevel="1" x14ac:dyDescent="0.2">
      <c r="B67" s="41" t="str">
        <f>+Balance!B75</f>
        <v>300 Betriebs- und Geschäftsausstattung</v>
      </c>
      <c r="C67" s="8"/>
      <c r="D67" s="61"/>
      <c r="E67" s="61"/>
      <c r="F67" s="61"/>
      <c r="G67" s="61"/>
      <c r="H67" s="61"/>
      <c r="I67" s="61"/>
      <c r="J67" s="61"/>
      <c r="K67" s="61"/>
      <c r="L67" s="61"/>
      <c r="M67" s="60"/>
      <c r="N67" s="61"/>
      <c r="O67" s="61"/>
      <c r="P67" s="61"/>
      <c r="S67" s="8"/>
      <c r="T67" s="61"/>
      <c r="U67" s="61"/>
      <c r="V67" s="61"/>
    </row>
    <row r="68" spans="2:24" hidden="1" outlineLevel="1" x14ac:dyDescent="0.2">
      <c r="B68" s="41" t="str">
        <f>+Balance!B76</f>
        <v>310 Andere Anlagen</v>
      </c>
      <c r="C68" s="8"/>
      <c r="D68" s="61"/>
      <c r="E68" s="61"/>
      <c r="F68" s="61"/>
      <c r="G68" s="61"/>
      <c r="H68" s="61"/>
      <c r="I68" s="61"/>
      <c r="J68" s="61"/>
      <c r="K68" s="61"/>
      <c r="L68" s="61"/>
      <c r="M68" s="60"/>
      <c r="N68" s="61"/>
      <c r="O68" s="61"/>
      <c r="P68" s="61"/>
      <c r="S68" s="8"/>
      <c r="T68" s="61"/>
      <c r="U68" s="61"/>
      <c r="V68" s="61"/>
    </row>
    <row r="69" spans="2:24" hidden="1" outlineLevel="1" x14ac:dyDescent="0.2">
      <c r="B69" s="41" t="str">
        <f>+Balance!B77</f>
        <v>320 Pkw</v>
      </c>
      <c r="C69" s="8"/>
      <c r="D69" s="61"/>
      <c r="E69" s="61"/>
      <c r="F69" s="61"/>
      <c r="G69" s="61"/>
      <c r="H69" s="61"/>
      <c r="I69" s="61"/>
      <c r="J69" s="61"/>
      <c r="K69" s="61"/>
      <c r="L69" s="61"/>
      <c r="M69" s="60"/>
      <c r="N69" s="61"/>
      <c r="O69" s="61"/>
      <c r="P69" s="61"/>
      <c r="S69" s="8"/>
      <c r="T69" s="61"/>
      <c r="U69" s="61"/>
      <c r="V69" s="61"/>
    </row>
    <row r="70" spans="2:24" hidden="1" outlineLevel="1" x14ac:dyDescent="0.2">
      <c r="B70" s="41" t="str">
        <f>+Balance!B78</f>
        <v>350 Lkw</v>
      </c>
      <c r="C70" s="8"/>
      <c r="D70" s="61"/>
      <c r="E70" s="61"/>
      <c r="F70" s="61"/>
      <c r="G70" s="61"/>
      <c r="H70" s="61"/>
      <c r="I70" s="61"/>
      <c r="J70" s="61"/>
      <c r="K70" s="61"/>
      <c r="L70" s="61"/>
      <c r="M70" s="60"/>
      <c r="N70" s="61"/>
      <c r="O70" s="61"/>
      <c r="P70" s="61"/>
      <c r="S70" s="8"/>
      <c r="T70" s="61"/>
      <c r="U70" s="61"/>
      <c r="V70" s="61"/>
    </row>
    <row r="71" spans="2:24" hidden="1" outlineLevel="1" x14ac:dyDescent="0.2">
      <c r="B71" s="41" t="str">
        <f>+Balance!B79</f>
        <v>380 Sonstige Transportmittel</v>
      </c>
      <c r="C71" s="8"/>
      <c r="D71" s="61"/>
      <c r="E71" s="61"/>
      <c r="F71" s="61"/>
      <c r="G71" s="61"/>
      <c r="H71" s="61"/>
      <c r="I71" s="61"/>
      <c r="J71" s="61"/>
      <c r="K71" s="61"/>
      <c r="L71" s="61"/>
      <c r="M71" s="60"/>
      <c r="N71" s="61"/>
      <c r="O71" s="61"/>
      <c r="P71" s="61"/>
      <c r="S71" s="8"/>
      <c r="T71" s="61"/>
      <c r="U71" s="61"/>
      <c r="V71" s="61"/>
    </row>
    <row r="72" spans="2:24" hidden="1" outlineLevel="1" x14ac:dyDescent="0.2">
      <c r="B72" s="41" t="str">
        <f>+Balance!B80</f>
        <v>400 Betriebsausstattung</v>
      </c>
      <c r="C72" s="8"/>
      <c r="D72" s="61"/>
      <c r="E72" s="61"/>
      <c r="F72" s="61"/>
      <c r="G72" s="61"/>
      <c r="H72" s="61"/>
      <c r="I72" s="61"/>
      <c r="J72" s="61"/>
      <c r="K72" s="61"/>
      <c r="L72" s="61"/>
      <c r="M72" s="60"/>
      <c r="N72" s="61"/>
      <c r="O72" s="61"/>
      <c r="P72" s="61"/>
      <c r="S72" s="8"/>
      <c r="T72" s="61"/>
      <c r="U72" s="61"/>
      <c r="V72" s="61"/>
    </row>
    <row r="73" spans="2:24" hidden="1" outlineLevel="1" x14ac:dyDescent="0.2">
      <c r="B73" s="41" t="str">
        <f>+Balance!B81</f>
        <v>410 Geschäftsausstattung</v>
      </c>
      <c r="C73" s="8"/>
      <c r="D73" s="61"/>
      <c r="E73" s="61"/>
      <c r="F73" s="61"/>
      <c r="G73" s="61"/>
      <c r="H73" s="61"/>
      <c r="I73" s="61"/>
      <c r="J73" s="61"/>
      <c r="K73" s="61"/>
      <c r="L73" s="61"/>
      <c r="M73" s="60"/>
      <c r="N73" s="61"/>
      <c r="O73" s="61"/>
      <c r="P73" s="61"/>
      <c r="S73" s="8"/>
      <c r="T73" s="61"/>
      <c r="U73" s="61"/>
      <c r="V73" s="61"/>
    </row>
    <row r="74" spans="2:24" hidden="1" outlineLevel="1" x14ac:dyDescent="0.2">
      <c r="B74" s="41" t="str">
        <f>+Balance!B82</f>
        <v>420 Büroeinrichtung</v>
      </c>
      <c r="C74" s="8"/>
      <c r="D74" s="61"/>
      <c r="E74" s="61"/>
      <c r="F74" s="61"/>
      <c r="G74" s="61"/>
      <c r="H74" s="61"/>
      <c r="I74" s="61"/>
      <c r="J74" s="61"/>
      <c r="K74" s="61"/>
      <c r="L74" s="61"/>
      <c r="M74" s="60"/>
      <c r="N74" s="61"/>
      <c r="O74" s="61"/>
      <c r="P74" s="61"/>
      <c r="S74" s="8"/>
      <c r="T74" s="61"/>
      <c r="U74" s="61"/>
      <c r="V74" s="61"/>
    </row>
    <row r="75" spans="2:24" hidden="1" outlineLevel="1" x14ac:dyDescent="0.2">
      <c r="B75" s="41" t="str">
        <f>+Balance!B83</f>
        <v>430 Ladeneinrichtung</v>
      </c>
      <c r="C75" s="8"/>
      <c r="D75" s="61"/>
      <c r="E75" s="61"/>
      <c r="F75" s="61"/>
      <c r="G75" s="61"/>
      <c r="H75" s="61"/>
      <c r="I75" s="61"/>
      <c r="J75" s="61"/>
      <c r="K75" s="61"/>
      <c r="L75" s="61"/>
      <c r="M75" s="60"/>
      <c r="N75" s="61"/>
      <c r="O75" s="61"/>
      <c r="P75" s="61"/>
      <c r="S75" s="8"/>
      <c r="T75" s="61"/>
      <c r="U75" s="61"/>
      <c r="V75" s="61"/>
    </row>
    <row r="76" spans="2:24" hidden="1" outlineLevel="1" x14ac:dyDescent="0.2">
      <c r="B76" s="41" t="str">
        <f>+Balance!B84</f>
        <v>440 Werkzeuge</v>
      </c>
      <c r="C76" s="8"/>
      <c r="D76" s="61"/>
      <c r="E76" s="61"/>
      <c r="F76" s="61"/>
      <c r="G76" s="61"/>
      <c r="H76" s="61"/>
      <c r="I76" s="61"/>
      <c r="J76" s="61"/>
      <c r="K76" s="61"/>
      <c r="L76" s="61"/>
      <c r="M76" s="60"/>
      <c r="N76" s="61"/>
      <c r="O76" s="61"/>
      <c r="P76" s="61"/>
      <c r="S76" s="8"/>
      <c r="T76" s="61"/>
      <c r="U76" s="61"/>
      <c r="V76" s="61"/>
    </row>
    <row r="77" spans="2:24" hidden="1" outlineLevel="1" x14ac:dyDescent="0.2">
      <c r="B77" s="41" t="str">
        <f>+Balance!B85</f>
        <v>450 Einbauten in fremde Grundstücke</v>
      </c>
      <c r="C77" s="8"/>
      <c r="D77" s="61"/>
      <c r="E77" s="61"/>
      <c r="F77" s="61"/>
      <c r="G77" s="61"/>
      <c r="H77" s="61"/>
      <c r="I77" s="61"/>
      <c r="J77" s="61"/>
      <c r="K77" s="61"/>
      <c r="L77" s="61"/>
      <c r="M77" s="60"/>
      <c r="N77" s="61"/>
      <c r="O77" s="61"/>
      <c r="P77" s="61"/>
      <c r="S77" s="8"/>
      <c r="T77" s="61"/>
      <c r="U77" s="61"/>
      <c r="V77" s="61"/>
    </row>
    <row r="78" spans="2:24" hidden="1" outlineLevel="1" x14ac:dyDescent="0.2">
      <c r="B78" s="41" t="str">
        <f>+Balance!B86</f>
        <v>460 Gerüst- und Schalungsmaterial</v>
      </c>
      <c r="C78" s="8"/>
      <c r="D78" s="61"/>
      <c r="E78" s="61"/>
      <c r="F78" s="61"/>
      <c r="G78" s="61"/>
      <c r="H78" s="61"/>
      <c r="I78" s="61"/>
      <c r="J78" s="61"/>
      <c r="K78" s="61"/>
      <c r="L78" s="61"/>
      <c r="M78" s="60"/>
      <c r="N78" s="61"/>
      <c r="O78" s="61"/>
      <c r="P78" s="61"/>
      <c r="S78" s="8"/>
      <c r="T78" s="61"/>
      <c r="U78" s="61"/>
      <c r="V78" s="61"/>
    </row>
    <row r="79" spans="2:24" hidden="1" outlineLevel="1" x14ac:dyDescent="0.2">
      <c r="B79" s="41" t="str">
        <f>+Balance!B87</f>
        <v>480 Geringwertige Wirtschaftsgüter</v>
      </c>
      <c r="C79" s="8"/>
      <c r="D79" s="61"/>
      <c r="E79" s="61"/>
      <c r="F79" s="61"/>
      <c r="G79" s="61"/>
      <c r="H79" s="61"/>
      <c r="I79" s="61"/>
      <c r="J79" s="61"/>
      <c r="K79" s="61"/>
      <c r="L79" s="61"/>
      <c r="M79" s="60"/>
      <c r="N79" s="61"/>
      <c r="O79" s="61"/>
      <c r="P79" s="61"/>
      <c r="S79" s="8"/>
      <c r="T79" s="61"/>
      <c r="U79" s="61"/>
      <c r="V79" s="61"/>
    </row>
    <row r="80" spans="2:24" hidden="1" outlineLevel="1" x14ac:dyDescent="0.2">
      <c r="B80" s="41" t="str">
        <f>+Balance!B88</f>
        <v>485 Wirtschaftsgüter (Sammelposten)</v>
      </c>
      <c r="C80" s="8"/>
      <c r="D80" s="61"/>
      <c r="E80" s="61"/>
      <c r="F80" s="61"/>
      <c r="G80" s="61"/>
      <c r="H80" s="61"/>
      <c r="I80" s="61"/>
      <c r="J80" s="61"/>
      <c r="K80" s="61"/>
      <c r="L80" s="61"/>
      <c r="M80" s="60"/>
      <c r="N80" s="61"/>
      <c r="O80" s="61"/>
      <c r="P80" s="61"/>
      <c r="S80" s="8"/>
      <c r="T80" s="61"/>
      <c r="U80" s="61"/>
      <c r="V80" s="61"/>
    </row>
    <row r="81" spans="2:24" hidden="1" outlineLevel="1" x14ac:dyDescent="0.2">
      <c r="B81" s="41" t="str">
        <f>+Balance!B89</f>
        <v>490 Sonstige Betriebs-u.Gesch.ausstattung</v>
      </c>
      <c r="C81" s="8"/>
      <c r="D81" s="61"/>
      <c r="E81" s="61"/>
      <c r="F81" s="61"/>
      <c r="G81" s="61"/>
      <c r="H81" s="61"/>
      <c r="I81" s="61"/>
      <c r="J81" s="61"/>
      <c r="K81" s="61"/>
      <c r="L81" s="61"/>
      <c r="M81" s="60"/>
      <c r="N81" s="61"/>
      <c r="O81" s="61"/>
      <c r="P81" s="61"/>
      <c r="S81" s="8"/>
      <c r="T81" s="61"/>
      <c r="U81" s="61"/>
      <c r="V81" s="61"/>
    </row>
    <row r="82" spans="2:24" collapsed="1" x14ac:dyDescent="0.2">
      <c r="C82" s="8"/>
      <c r="D82" s="61"/>
      <c r="E82" s="61"/>
      <c r="F82" s="61"/>
      <c r="G82" s="61"/>
      <c r="H82" s="61"/>
      <c r="I82" s="61"/>
      <c r="J82" s="61"/>
      <c r="K82" s="61"/>
      <c r="L82" s="61"/>
      <c r="M82" s="60"/>
      <c r="N82" s="61"/>
      <c r="O82" s="61"/>
      <c r="P82" s="61"/>
      <c r="S82" s="8"/>
      <c r="T82" s="61"/>
      <c r="U82" s="61"/>
      <c r="V82" s="61"/>
    </row>
    <row r="83" spans="2:24" x14ac:dyDescent="0.2">
      <c r="B83" s="25" t="s">
        <v>1894</v>
      </c>
      <c r="C83" s="8"/>
      <c r="D83" s="59">
        <f>+D21+D5</f>
        <v>0</v>
      </c>
      <c r="E83" s="59">
        <f t="shared" ref="E83:L83" si="43">+E21+E5</f>
        <v>0</v>
      </c>
      <c r="F83" s="59">
        <f t="shared" si="43"/>
        <v>0</v>
      </c>
      <c r="G83" s="59">
        <f t="shared" si="43"/>
        <v>0</v>
      </c>
      <c r="H83" s="59">
        <f t="shared" si="43"/>
        <v>0</v>
      </c>
      <c r="I83" s="59">
        <f t="shared" si="43"/>
        <v>0</v>
      </c>
      <c r="J83" s="59">
        <f t="shared" si="43"/>
        <v>0</v>
      </c>
      <c r="K83" s="59">
        <f t="shared" si="43"/>
        <v>0</v>
      </c>
      <c r="L83" s="59">
        <f t="shared" si="43"/>
        <v>0</v>
      </c>
      <c r="M83" s="60"/>
      <c r="N83" s="59">
        <f t="shared" ref="N83:P83" si="44">+N21+N5</f>
        <v>0</v>
      </c>
      <c r="O83" s="59">
        <f t="shared" si="44"/>
        <v>0</v>
      </c>
      <c r="P83" s="59">
        <f t="shared" si="44"/>
        <v>0</v>
      </c>
      <c r="Q83" s="30" t="str">
        <f>IFERROR(P83/O83-1,"n/a")</f>
        <v>n/a</v>
      </c>
      <c r="R83" s="30" t="str">
        <f>IFERROR(P83/N83-1,"n/a")</f>
        <v>n/a</v>
      </c>
      <c r="S83" s="8"/>
      <c r="T83" s="59">
        <f t="shared" ref="T83:V83" si="45">+T21+T5</f>
        <v>0</v>
      </c>
      <c r="U83" s="59">
        <f t="shared" si="45"/>
        <v>0</v>
      </c>
      <c r="V83" s="59">
        <f t="shared" si="45"/>
        <v>0</v>
      </c>
      <c r="W83" s="30" t="str">
        <f>IFERROR(V83/U83-1,"n/a")</f>
        <v>n/a</v>
      </c>
      <c r="X83" s="30" t="str">
        <f>IFERROR(V83/T83-1,"n/a")</f>
        <v>n/a</v>
      </c>
    </row>
    <row r="84" spans="2:24" x14ac:dyDescent="0.2">
      <c r="C84" s="8"/>
      <c r="M84" s="8"/>
      <c r="S84" s="8"/>
    </row>
    <row r="85" spans="2:24" x14ac:dyDescent="0.2">
      <c r="C85" s="8"/>
      <c r="M85" s="8"/>
      <c r="S85" s="8"/>
    </row>
    <row r="86" spans="2:24" x14ac:dyDescent="0.2">
      <c r="C86" s="8"/>
      <c r="M86" s="8"/>
      <c r="S86" s="8"/>
    </row>
    <row r="87" spans="2:24" x14ac:dyDescent="0.2">
      <c r="C87" s="8"/>
      <c r="M87" s="8"/>
      <c r="S87" s="8"/>
    </row>
    <row r="88" spans="2:24" x14ac:dyDescent="0.2">
      <c r="C88" s="8"/>
      <c r="M88" s="8"/>
      <c r="S88" s="8"/>
    </row>
    <row r="89" spans="2:24" x14ac:dyDescent="0.2">
      <c r="C89" s="8"/>
      <c r="M89" s="8"/>
      <c r="S89" s="8"/>
    </row>
    <row r="90" spans="2:24" x14ac:dyDescent="0.2">
      <c r="C90" s="8"/>
      <c r="M90" s="8"/>
      <c r="S90" s="8"/>
    </row>
    <row r="91" spans="2:24" x14ac:dyDescent="0.2">
      <c r="C91" s="8"/>
      <c r="M91" s="8"/>
      <c r="S91" s="8"/>
    </row>
    <row r="92" spans="2:24" x14ac:dyDescent="0.2">
      <c r="C92" s="8"/>
      <c r="M92" s="8"/>
      <c r="S92" s="8"/>
    </row>
    <row r="93" spans="2:24" x14ac:dyDescent="0.2">
      <c r="C93" s="8"/>
      <c r="M93" s="8"/>
      <c r="S93" s="8"/>
    </row>
    <row r="94" spans="2:24" x14ac:dyDescent="0.2">
      <c r="C94" s="8"/>
      <c r="M94" s="8"/>
      <c r="S94" s="8"/>
    </row>
    <row r="95" spans="2:24" x14ac:dyDescent="0.2">
      <c r="C95" s="8"/>
      <c r="M95" s="8"/>
      <c r="S95" s="8"/>
    </row>
    <row r="96" spans="2:24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8"/>
      <c r="M113" s="8"/>
      <c r="S113" s="8"/>
    </row>
    <row r="114" spans="3:19" x14ac:dyDescent="0.2">
      <c r="C114" s="8"/>
      <c r="M114" s="8"/>
      <c r="S114" s="8"/>
    </row>
    <row r="115" spans="3:19" x14ac:dyDescent="0.2">
      <c r="C115" s="8"/>
      <c r="M115" s="8"/>
      <c r="S115" s="8"/>
    </row>
    <row r="116" spans="3:19" x14ac:dyDescent="0.2">
      <c r="C116" s="8"/>
      <c r="M116" s="8"/>
      <c r="S116" s="8"/>
    </row>
    <row r="117" spans="3:19" x14ac:dyDescent="0.2">
      <c r="C117" s="8"/>
      <c r="M117" s="8"/>
      <c r="S117" s="8"/>
    </row>
    <row r="118" spans="3:19" x14ac:dyDescent="0.2">
      <c r="C118" s="8"/>
      <c r="M118" s="8"/>
      <c r="S118" s="8"/>
    </row>
    <row r="119" spans="3:19" x14ac:dyDescent="0.2">
      <c r="C119" s="8"/>
      <c r="M119" s="8"/>
      <c r="S119" s="8"/>
    </row>
    <row r="120" spans="3:19" x14ac:dyDescent="0.2">
      <c r="C120" s="8"/>
      <c r="M120" s="8"/>
      <c r="S120" s="8"/>
    </row>
    <row r="121" spans="3:19" x14ac:dyDescent="0.2">
      <c r="C121" s="8"/>
      <c r="M121" s="8"/>
      <c r="S121" s="8"/>
    </row>
    <row r="122" spans="3:19" x14ac:dyDescent="0.2">
      <c r="C122" s="8"/>
      <c r="M122" s="8"/>
      <c r="S122" s="8"/>
    </row>
    <row r="123" spans="3:19" x14ac:dyDescent="0.2">
      <c r="C123" s="8"/>
      <c r="M123" s="8"/>
      <c r="S123" s="8"/>
    </row>
    <row r="124" spans="3:19" x14ac:dyDescent="0.2">
      <c r="C124" s="8"/>
      <c r="M124" s="8"/>
      <c r="S124" s="8"/>
    </row>
    <row r="125" spans="3:19" x14ac:dyDescent="0.2">
      <c r="C125" s="8"/>
      <c r="M125" s="8"/>
      <c r="S125" s="8"/>
    </row>
    <row r="126" spans="3:19" x14ac:dyDescent="0.2">
      <c r="C126" s="8"/>
      <c r="M126" s="8"/>
      <c r="S126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36"/>
      <c r="M178" s="36"/>
      <c r="S178" s="36"/>
    </row>
    <row r="179" spans="3:19" x14ac:dyDescent="0.2">
      <c r="C179" s="36"/>
      <c r="M179" s="36"/>
      <c r="S179" s="36"/>
    </row>
    <row r="180" spans="3:19" x14ac:dyDescent="0.2">
      <c r="C180" s="36"/>
      <c r="M180" s="36"/>
      <c r="S180" s="36"/>
    </row>
    <row r="181" spans="3:19" x14ac:dyDescent="0.2">
      <c r="C181" s="36"/>
      <c r="M181" s="36"/>
      <c r="S181" s="36"/>
    </row>
    <row r="182" spans="3:19" x14ac:dyDescent="0.2">
      <c r="C182" s="36"/>
      <c r="M182" s="36"/>
      <c r="S182" s="36"/>
    </row>
    <row r="183" spans="3:19" x14ac:dyDescent="0.2">
      <c r="C183" s="36"/>
      <c r="M183" s="36"/>
      <c r="S183" s="36"/>
    </row>
    <row r="184" spans="3:19" x14ac:dyDescent="0.2">
      <c r="C184" s="36"/>
      <c r="M184" s="36"/>
      <c r="S184" s="36"/>
    </row>
    <row r="185" spans="3:19" x14ac:dyDescent="0.2">
      <c r="C185" s="36"/>
      <c r="M185" s="36"/>
      <c r="S185" s="36"/>
    </row>
    <row r="187" spans="3:19" x14ac:dyDescent="0.2">
      <c r="C187" s="8"/>
      <c r="M187" s="8"/>
      <c r="S187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8" spans="3:19" x14ac:dyDescent="0.2">
      <c r="C218" s="8"/>
      <c r="M218" s="8"/>
      <c r="S218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29" spans="3:19" x14ac:dyDescent="0.2">
      <c r="C329" s="8"/>
      <c r="M329" s="8"/>
      <c r="S329" s="8"/>
    </row>
    <row r="330" spans="3:19" x14ac:dyDescent="0.2">
      <c r="C330" s="8"/>
      <c r="M330" s="8"/>
      <c r="S330" s="8"/>
    </row>
    <row r="331" spans="3:19" x14ac:dyDescent="0.2">
      <c r="C331" s="8"/>
      <c r="M331" s="8"/>
      <c r="S331" s="8"/>
    </row>
    <row r="332" spans="3:19" x14ac:dyDescent="0.2">
      <c r="C332" s="8"/>
      <c r="M332" s="8"/>
      <c r="S332" s="8"/>
    </row>
    <row r="333" spans="3:19" x14ac:dyDescent="0.2">
      <c r="C333" s="8"/>
      <c r="M333" s="8"/>
      <c r="S333" s="8"/>
    </row>
    <row r="334" spans="3:19" x14ac:dyDescent="0.2">
      <c r="C334" s="8"/>
      <c r="M334" s="8"/>
      <c r="S334" s="8"/>
    </row>
    <row r="335" spans="3:19" x14ac:dyDescent="0.2">
      <c r="C335" s="8"/>
      <c r="M335" s="8"/>
      <c r="S335" s="8"/>
    </row>
    <row r="336" spans="3:19" x14ac:dyDescent="0.2">
      <c r="C336" s="8"/>
      <c r="M336" s="8"/>
      <c r="S336" s="8"/>
    </row>
    <row r="337" spans="3:19" x14ac:dyDescent="0.2">
      <c r="C337" s="8"/>
      <c r="M337" s="8"/>
      <c r="S337" s="8"/>
    </row>
    <row r="338" spans="3:19" x14ac:dyDescent="0.2">
      <c r="C338" s="8"/>
      <c r="M338" s="8"/>
      <c r="S338" s="8"/>
    </row>
    <row r="339" spans="3:19" x14ac:dyDescent="0.2">
      <c r="C339" s="8"/>
      <c r="M339" s="8"/>
      <c r="S339" s="8"/>
    </row>
    <row r="340" spans="3:19" x14ac:dyDescent="0.2">
      <c r="C340" s="8"/>
      <c r="M340" s="8"/>
      <c r="S340" s="8"/>
    </row>
    <row r="341" spans="3:19" x14ac:dyDescent="0.2">
      <c r="C341" s="8"/>
      <c r="M341" s="8"/>
      <c r="S341" s="8"/>
    </row>
    <row r="342" spans="3:19" x14ac:dyDescent="0.2">
      <c r="C342" s="8"/>
      <c r="M342" s="8"/>
      <c r="S342" s="8"/>
    </row>
    <row r="343" spans="3:19" x14ac:dyDescent="0.2">
      <c r="C343" s="8"/>
      <c r="M343" s="8"/>
      <c r="S343" s="8"/>
    </row>
    <row r="344" spans="3:19" x14ac:dyDescent="0.2">
      <c r="C344" s="8"/>
      <c r="M344" s="8"/>
      <c r="S344" s="8"/>
    </row>
    <row r="345" spans="3:19" x14ac:dyDescent="0.2">
      <c r="C345" s="8"/>
      <c r="M345" s="8"/>
      <c r="S345" s="8"/>
    </row>
    <row r="346" spans="3:19" x14ac:dyDescent="0.2">
      <c r="C346" s="8"/>
      <c r="M346" s="8"/>
      <c r="S346" s="8"/>
    </row>
    <row r="347" spans="3:19" x14ac:dyDescent="0.2">
      <c r="C347" s="8"/>
      <c r="M347" s="8"/>
      <c r="S347" s="8"/>
    </row>
    <row r="348" spans="3:19" x14ac:dyDescent="0.2">
      <c r="C348" s="8"/>
      <c r="M348" s="8"/>
      <c r="S348" s="8"/>
    </row>
    <row r="349" spans="3:19" x14ac:dyDescent="0.2">
      <c r="C349" s="8"/>
      <c r="M349" s="8"/>
      <c r="S349" s="8"/>
    </row>
    <row r="350" spans="3:19" x14ac:dyDescent="0.2">
      <c r="C350" s="8"/>
      <c r="M350" s="8"/>
      <c r="S350" s="8"/>
    </row>
    <row r="351" spans="3:19" x14ac:dyDescent="0.2">
      <c r="C351" s="8"/>
      <c r="M351" s="8"/>
      <c r="S351" s="8"/>
    </row>
    <row r="352" spans="3:19" x14ac:dyDescent="0.2">
      <c r="C352" s="8"/>
      <c r="M352" s="8"/>
      <c r="S352" s="8"/>
    </row>
    <row r="353" spans="3:19" x14ac:dyDescent="0.2">
      <c r="C353" s="8"/>
      <c r="M353" s="8"/>
      <c r="S353" s="8"/>
    </row>
    <row r="354" spans="3:19" x14ac:dyDescent="0.2">
      <c r="C354" s="8"/>
      <c r="M354" s="8"/>
      <c r="S354" s="8"/>
    </row>
    <row r="355" spans="3:19" x14ac:dyDescent="0.2">
      <c r="C355" s="8"/>
      <c r="M355" s="8"/>
      <c r="S355" s="8"/>
    </row>
    <row r="356" spans="3:19" x14ac:dyDescent="0.2">
      <c r="C356" s="8"/>
      <c r="M356" s="8"/>
      <c r="S356" s="8"/>
    </row>
    <row r="357" spans="3:19" x14ac:dyDescent="0.2">
      <c r="C357" s="8"/>
      <c r="M357" s="8"/>
      <c r="S357" s="8"/>
    </row>
    <row r="358" spans="3:19" x14ac:dyDescent="0.2">
      <c r="C358" s="8"/>
      <c r="M358" s="8"/>
      <c r="S358" s="8"/>
    </row>
    <row r="359" spans="3:19" x14ac:dyDescent="0.2">
      <c r="C359" s="8"/>
      <c r="M359" s="8"/>
      <c r="S359" s="8"/>
    </row>
    <row r="360" spans="3:19" x14ac:dyDescent="0.2">
      <c r="C360" s="8"/>
      <c r="M360" s="8"/>
      <c r="S360" s="8"/>
    </row>
    <row r="361" spans="3:19" x14ac:dyDescent="0.2">
      <c r="C361" s="8"/>
      <c r="M361" s="8"/>
      <c r="S361" s="8"/>
    </row>
    <row r="362" spans="3:19" x14ac:dyDescent="0.2">
      <c r="C362" s="8"/>
      <c r="M362" s="8"/>
      <c r="S362" s="8"/>
    </row>
    <row r="363" spans="3:19" x14ac:dyDescent="0.2">
      <c r="C363" s="8"/>
      <c r="M363" s="8"/>
      <c r="S363" s="8"/>
    </row>
    <row r="364" spans="3:19" x14ac:dyDescent="0.2">
      <c r="C364" s="8"/>
      <c r="M364" s="8"/>
      <c r="S364" s="8"/>
    </row>
    <row r="365" spans="3:19" x14ac:dyDescent="0.2">
      <c r="C365" s="8"/>
      <c r="M365" s="8"/>
      <c r="S365" s="8"/>
    </row>
    <row r="366" spans="3:19" x14ac:dyDescent="0.2">
      <c r="C366" s="8"/>
      <c r="M366" s="8"/>
      <c r="S366" s="8"/>
    </row>
    <row r="367" spans="3:19" x14ac:dyDescent="0.2">
      <c r="C367" s="8"/>
      <c r="M367" s="8"/>
      <c r="S367" s="8"/>
    </row>
    <row r="368" spans="3:19" x14ac:dyDescent="0.2">
      <c r="C368" s="8"/>
      <c r="M368" s="8"/>
      <c r="S368" s="8"/>
    </row>
    <row r="369" spans="3:19" x14ac:dyDescent="0.2">
      <c r="C369" s="8"/>
      <c r="M369" s="8"/>
      <c r="S369" s="8"/>
    </row>
    <row r="370" spans="3:19" x14ac:dyDescent="0.2">
      <c r="C370" s="8"/>
      <c r="M370" s="8"/>
      <c r="S370" s="8"/>
    </row>
    <row r="371" spans="3:19" x14ac:dyDescent="0.2">
      <c r="C371" s="8"/>
      <c r="M371" s="8"/>
      <c r="S371" s="8"/>
    </row>
    <row r="372" spans="3:19" x14ac:dyDescent="0.2">
      <c r="C372" s="8"/>
      <c r="M372" s="8"/>
      <c r="S372" s="8"/>
    </row>
    <row r="373" spans="3:19" x14ac:dyDescent="0.2">
      <c r="C373" s="8"/>
      <c r="M373" s="8"/>
      <c r="S373" s="8"/>
    </row>
    <row r="374" spans="3:19" x14ac:dyDescent="0.2">
      <c r="C374" s="8"/>
      <c r="M374" s="8"/>
      <c r="S374" s="8"/>
    </row>
    <row r="375" spans="3:19" x14ac:dyDescent="0.2">
      <c r="C375" s="8"/>
      <c r="M375" s="8"/>
      <c r="S375" s="8"/>
    </row>
    <row r="376" spans="3:19" x14ac:dyDescent="0.2">
      <c r="C376" s="8"/>
      <c r="M376" s="8"/>
      <c r="S376" s="8"/>
    </row>
    <row r="377" spans="3:19" x14ac:dyDescent="0.2">
      <c r="C377" s="8"/>
      <c r="M377" s="8"/>
      <c r="S377" s="8"/>
    </row>
    <row r="378" spans="3:19" x14ac:dyDescent="0.2">
      <c r="C378" s="8"/>
      <c r="M378" s="8"/>
      <c r="S378" s="8"/>
    </row>
    <row r="379" spans="3:19" x14ac:dyDescent="0.2">
      <c r="C379" s="8"/>
      <c r="M379" s="8"/>
      <c r="S379" s="8"/>
    </row>
    <row r="380" spans="3:19" x14ac:dyDescent="0.2">
      <c r="C380" s="8"/>
      <c r="M380" s="8"/>
      <c r="S380" s="8"/>
    </row>
    <row r="381" spans="3:19" x14ac:dyDescent="0.2">
      <c r="C381" s="8"/>
      <c r="M381" s="8"/>
      <c r="S381" s="8"/>
    </row>
    <row r="382" spans="3:19" x14ac:dyDescent="0.2">
      <c r="C382" s="8"/>
      <c r="M382" s="8"/>
      <c r="S382" s="8"/>
    </row>
    <row r="383" spans="3:19" x14ac:dyDescent="0.2">
      <c r="C383" s="8"/>
      <c r="M383" s="8"/>
      <c r="S383" s="8"/>
    </row>
    <row r="384" spans="3:19" x14ac:dyDescent="0.2">
      <c r="C384" s="8"/>
      <c r="M384" s="8"/>
      <c r="S384" s="8"/>
    </row>
    <row r="385" spans="3:19" x14ac:dyDescent="0.2">
      <c r="C385" s="8"/>
      <c r="M385" s="8"/>
      <c r="S385" s="8"/>
    </row>
    <row r="386" spans="3:19" x14ac:dyDescent="0.2">
      <c r="C386" s="8"/>
      <c r="M386" s="8"/>
      <c r="S386" s="8"/>
    </row>
    <row r="387" spans="3:19" x14ac:dyDescent="0.2">
      <c r="C387" s="8"/>
      <c r="M387" s="8"/>
      <c r="S387" s="8"/>
    </row>
    <row r="388" spans="3:19" x14ac:dyDescent="0.2">
      <c r="C388" s="8"/>
      <c r="M388" s="8"/>
      <c r="S388" s="8"/>
    </row>
    <row r="389" spans="3:19" x14ac:dyDescent="0.2">
      <c r="C389" s="8"/>
      <c r="M389" s="8"/>
      <c r="S389" s="8"/>
    </row>
    <row r="390" spans="3:19" x14ac:dyDescent="0.2">
      <c r="C390" s="8"/>
      <c r="M390" s="8"/>
      <c r="S390" s="8"/>
    </row>
    <row r="391" spans="3:19" x14ac:dyDescent="0.2">
      <c r="C391" s="8"/>
      <c r="M391" s="8"/>
      <c r="S391" s="8"/>
    </row>
    <row r="392" spans="3:19" x14ac:dyDescent="0.2">
      <c r="C392" s="8"/>
      <c r="M392" s="8"/>
      <c r="S392" s="8"/>
    </row>
    <row r="393" spans="3:19" x14ac:dyDescent="0.2">
      <c r="C393" s="8"/>
      <c r="M393" s="8"/>
      <c r="S393" s="8"/>
    </row>
    <row r="429" spans="3:19" x14ac:dyDescent="0.2">
      <c r="C429" s="8"/>
      <c r="M429" s="8"/>
      <c r="S429" s="8"/>
    </row>
    <row r="430" spans="3:19" x14ac:dyDescent="0.2">
      <c r="C430" s="36"/>
      <c r="M430" s="36"/>
      <c r="S430" s="36"/>
    </row>
    <row r="432" spans="3:19" x14ac:dyDescent="0.2">
      <c r="C432" s="8"/>
      <c r="M432" s="8"/>
      <c r="S432" s="8"/>
    </row>
    <row r="484" spans="3:19" x14ac:dyDescent="0.2">
      <c r="C484" s="35"/>
      <c r="M484" s="35"/>
      <c r="S484" s="35"/>
    </row>
    <row r="485" spans="3:19" x14ac:dyDescent="0.2">
      <c r="C485" s="36"/>
      <c r="M485" s="36"/>
      <c r="S485" s="36"/>
    </row>
    <row r="486" spans="3:19" x14ac:dyDescent="0.2">
      <c r="C486" s="35"/>
      <c r="M486" s="35"/>
      <c r="S486" s="35"/>
    </row>
    <row r="487" spans="3:19" x14ac:dyDescent="0.2">
      <c r="C487" s="8"/>
      <c r="M487" s="8"/>
      <c r="S487" s="8"/>
    </row>
    <row r="696" spans="3:19" x14ac:dyDescent="0.2">
      <c r="C696" s="8"/>
      <c r="M696" s="8"/>
      <c r="S696" s="8"/>
    </row>
    <row r="734" spans="3:19" x14ac:dyDescent="0.2">
      <c r="C734" s="8"/>
      <c r="M734" s="8"/>
      <c r="S734" s="8"/>
    </row>
    <row r="735" spans="3:19" x14ac:dyDescent="0.2">
      <c r="C735" s="36"/>
      <c r="M735" s="36"/>
      <c r="S735" s="36"/>
    </row>
    <row r="736" spans="3:19" x14ac:dyDescent="0.2">
      <c r="C736" s="36"/>
      <c r="M736" s="36"/>
      <c r="S736" s="36"/>
    </row>
    <row r="737" spans="3:19" x14ac:dyDescent="0.2">
      <c r="C737" s="36"/>
      <c r="M737" s="36"/>
      <c r="S737" s="36"/>
    </row>
    <row r="740" spans="3:19" x14ac:dyDescent="0.2">
      <c r="C740" s="8"/>
      <c r="M740" s="8"/>
      <c r="S740" s="8"/>
    </row>
    <row r="742" spans="3:19" x14ac:dyDescent="0.2">
      <c r="C742" s="8"/>
      <c r="M742" s="8"/>
      <c r="S742" s="8"/>
    </row>
    <row r="743" spans="3:19" x14ac:dyDescent="0.2">
      <c r="C743" s="8"/>
      <c r="M743" s="8"/>
      <c r="S743" s="8"/>
    </row>
    <row r="805" spans="3:19" x14ac:dyDescent="0.2">
      <c r="C805" s="8"/>
      <c r="M805" s="8"/>
      <c r="S805" s="8"/>
    </row>
    <row r="838" spans="3:19" x14ac:dyDescent="0.2">
      <c r="C838" s="8"/>
      <c r="M838" s="8"/>
      <c r="S838" s="8"/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028C-BC60-4266-8AED-8DA52688EB4D}">
  <sheetPr>
    <tabColor rgb="FFFFFF00"/>
  </sheetPr>
  <dimension ref="B1:O112"/>
  <sheetViews>
    <sheetView showGridLines="0" workbookViewId="0">
      <selection activeCell="H13" sqref="H13"/>
    </sheetView>
  </sheetViews>
  <sheetFormatPr baseColWidth="10" defaultRowHeight="15" outlineLevelRow="1" x14ac:dyDescent="0.25"/>
  <cols>
    <col min="1" max="1" width="3" bestFit="1" customWidth="1"/>
    <col min="2" max="2" width="49" style="33" customWidth="1"/>
    <col min="3" max="3" width="1.5703125" style="6" customWidth="1"/>
    <col min="4" max="4" width="5.140625" bestFit="1" customWidth="1"/>
    <col min="5" max="5" width="8.42578125" bestFit="1" customWidth="1"/>
    <col min="6" max="6" width="8.7109375" bestFit="1" customWidth="1"/>
    <col min="7" max="7" width="13.85546875" bestFit="1" customWidth="1"/>
    <col min="8" max="8" width="8" bestFit="1" customWidth="1"/>
    <col min="9" max="9" width="1.5703125" style="6" customWidth="1"/>
    <col min="10" max="10" width="23.85546875" bestFit="1" customWidth="1"/>
    <col min="11" max="11" width="13.28515625" bestFit="1" customWidth="1"/>
    <col min="12" max="12" width="12.85546875" bestFit="1" customWidth="1"/>
    <col min="13" max="13" width="1.5703125" style="6" customWidth="1"/>
    <col min="14" max="15" width="8" bestFit="1" customWidth="1"/>
  </cols>
  <sheetData>
    <row r="1" spans="2:15" x14ac:dyDescent="0.25">
      <c r="B1" s="42"/>
    </row>
    <row r="2" spans="2:15" x14ac:dyDescent="0.25">
      <c r="B2" s="24"/>
      <c r="C2" s="4"/>
      <c r="D2" s="100" t="s">
        <v>217</v>
      </c>
      <c r="E2" s="100"/>
      <c r="F2" s="100"/>
      <c r="G2" s="100"/>
      <c r="H2" s="100"/>
      <c r="J2" s="100" t="s">
        <v>18</v>
      </c>
      <c r="K2" s="100"/>
      <c r="L2" s="100"/>
      <c r="N2" s="100" t="s">
        <v>225</v>
      </c>
      <c r="O2" s="100"/>
    </row>
    <row r="3" spans="2:15" x14ac:dyDescent="0.25">
      <c r="B3" s="24" t="s">
        <v>5</v>
      </c>
      <c r="C3" s="8"/>
      <c r="D3" s="2" t="s">
        <v>221</v>
      </c>
      <c r="E3" s="2" t="s">
        <v>218</v>
      </c>
      <c r="F3" s="2" t="s">
        <v>219</v>
      </c>
      <c r="G3" s="2" t="s">
        <v>220</v>
      </c>
      <c r="H3" s="2" t="s">
        <v>222</v>
      </c>
      <c r="I3" s="4"/>
      <c r="J3" s="2" t="s">
        <v>223</v>
      </c>
      <c r="K3" s="2" t="s">
        <v>18</v>
      </c>
      <c r="L3" s="2" t="s">
        <v>224</v>
      </c>
      <c r="M3" s="4"/>
      <c r="N3" s="2" t="s">
        <v>226</v>
      </c>
      <c r="O3" s="2" t="s">
        <v>55</v>
      </c>
    </row>
    <row r="5" spans="2:15" x14ac:dyDescent="0.25">
      <c r="B5" s="38" t="str">
        <f>+Balance!B9</f>
        <v>I. Immaterielle Vermögensgegenstände</v>
      </c>
      <c r="C5" s="8"/>
      <c r="I5" s="8"/>
      <c r="M5" s="8"/>
    </row>
    <row r="6" spans="2:15" ht="24.75" x14ac:dyDescent="0.25">
      <c r="B6" s="39" t="str">
        <f>+Balance!B10</f>
        <v>1. Selbstgeschaffene gewerbliche Schutzrechte und ähnliche Rechte und Werte</v>
      </c>
      <c r="C6" s="8"/>
      <c r="I6" s="8"/>
      <c r="M6" s="8"/>
    </row>
    <row r="7" spans="2:15" hidden="1" outlineLevel="1" x14ac:dyDescent="0.25">
      <c r="B7" s="41" t="str">
        <f>+Balance!B11</f>
        <v>44 EDV-Software, selbst geschaffen</v>
      </c>
      <c r="C7" s="8"/>
      <c r="D7">
        <f>+Balance!H11</f>
        <v>4383.3333333333312</v>
      </c>
      <c r="I7" s="8"/>
      <c r="M7" s="8"/>
    </row>
    <row r="8" spans="2:15" hidden="1" outlineLevel="1" x14ac:dyDescent="0.25">
      <c r="B8" s="41" t="str">
        <f>+Balance!B12</f>
        <v>45 Lizenzen, Franchise, selbst geschaffen</v>
      </c>
      <c r="C8" s="11"/>
      <c r="D8">
        <f>+Balance!H12</f>
        <v>0</v>
      </c>
      <c r="I8" s="11"/>
      <c r="M8" s="11"/>
    </row>
    <row r="9" spans="2:15" hidden="1" outlineLevel="1" x14ac:dyDescent="0.25">
      <c r="B9" s="41" t="str">
        <f>+Balance!B13</f>
        <v>46 Konzessionen, Schutzr.,selbst geschaffen</v>
      </c>
      <c r="C9" s="11"/>
      <c r="D9">
        <f>+Balance!H13</f>
        <v>0</v>
      </c>
      <c r="I9" s="11"/>
      <c r="M9" s="11"/>
    </row>
    <row r="10" spans="2:15" hidden="1" outlineLevel="1" x14ac:dyDescent="0.25">
      <c r="B10" s="41" t="str">
        <f>+Balance!B14</f>
        <v>47 Rezepte, Verfahren, selbst geschaffen</v>
      </c>
      <c r="C10" s="11"/>
      <c r="D10">
        <f>+Balance!H14</f>
        <v>0</v>
      </c>
      <c r="I10" s="11"/>
      <c r="M10" s="11"/>
    </row>
    <row r="11" spans="2:15" hidden="1" outlineLevel="1" x14ac:dyDescent="0.25">
      <c r="B11" s="41" t="str">
        <f>+Balance!B15</f>
        <v>48 Immat. Vermögensgegenst. in Entwicklung</v>
      </c>
      <c r="D11">
        <f>+Balance!H15</f>
        <v>0</v>
      </c>
    </row>
    <row r="12" spans="2:15" collapsed="1" x14ac:dyDescent="0.25">
      <c r="B12" s="38"/>
      <c r="C12" s="8"/>
      <c r="I12" s="8"/>
      <c r="M12" s="8"/>
    </row>
    <row r="13" spans="2:15" ht="36.75" x14ac:dyDescent="0.25">
      <c r="B13" s="39" t="str">
        <f>+Balance!B17</f>
        <v>2. entgeltlich erworbene Konzessionen, gewerbliche Schutzrechte und ähnliche Rechte und Werte sowie Lizenzen an solchen Rechten und Werten</v>
      </c>
    </row>
    <row r="14" spans="2:15" hidden="1" outlineLevel="1" x14ac:dyDescent="0.25">
      <c r="B14" s="41" t="str">
        <f>+Balance!B18</f>
        <v>10 Konzessionen,Rechte, entgeltl. erworben</v>
      </c>
      <c r="C14" s="8"/>
      <c r="D14">
        <f>+Balance!H18</f>
        <v>0</v>
      </c>
      <c r="I14" s="8"/>
      <c r="M14" s="8"/>
    </row>
    <row r="15" spans="2:15" hidden="1" outlineLevel="1" x14ac:dyDescent="0.25">
      <c r="B15" s="41" t="str">
        <f>+Balance!B19</f>
        <v>15 Konzessionen, entgeltl. erworben</v>
      </c>
      <c r="D15">
        <f>+Balance!H19</f>
        <v>0</v>
      </c>
    </row>
    <row r="16" spans="2:15" hidden="1" outlineLevel="1" x14ac:dyDescent="0.25">
      <c r="B16" s="41" t="str">
        <f>+Balance!B20</f>
        <v>20 Gew. Schutzrechte, entgeltl. erworben</v>
      </c>
      <c r="C16" s="8"/>
      <c r="D16">
        <f>+Balance!H20</f>
        <v>0</v>
      </c>
      <c r="I16" s="8"/>
      <c r="M16" s="8"/>
    </row>
    <row r="17" spans="2:13" hidden="1" outlineLevel="1" x14ac:dyDescent="0.25">
      <c r="B17" s="41" t="str">
        <f>+Balance!B21</f>
        <v>25 Ähnl. Rechte, Werte, entgeltl. erworben</v>
      </c>
      <c r="C17" s="8"/>
      <c r="D17">
        <f>+Balance!H21</f>
        <v>0</v>
      </c>
      <c r="I17" s="8"/>
      <c r="M17" s="8"/>
    </row>
    <row r="18" spans="2:13" hidden="1" outlineLevel="1" x14ac:dyDescent="0.25">
      <c r="B18" s="41" t="str">
        <f>+Balance!B22</f>
        <v>27 EDV-Software, entgeltl. erworben</v>
      </c>
      <c r="C18" s="8"/>
      <c r="D18">
        <f>+Balance!H22</f>
        <v>-30</v>
      </c>
      <c r="I18" s="8"/>
      <c r="M18" s="8"/>
    </row>
    <row r="19" spans="2:13" hidden="1" outlineLevel="1" x14ac:dyDescent="0.25">
      <c r="B19" s="41" t="str">
        <f>+Balance!B23</f>
        <v>30 Lizenz gew. Schutzrechte,entg.erworben</v>
      </c>
      <c r="C19" s="8"/>
      <c r="D19">
        <f>+Balance!H23</f>
        <v>0</v>
      </c>
      <c r="I19" s="8"/>
      <c r="M19" s="8"/>
    </row>
    <row r="20" spans="2:13" collapsed="1" x14ac:dyDescent="0.25"/>
    <row r="21" spans="2:13" x14ac:dyDescent="0.25">
      <c r="B21" s="38" t="str">
        <f>+Balance!B29</f>
        <v>II. Sachanlagen</v>
      </c>
      <c r="C21" s="11"/>
      <c r="I21" s="11"/>
      <c r="M21" s="11"/>
    </row>
    <row r="22" spans="2:13" ht="24.75" x14ac:dyDescent="0.25">
      <c r="B22" s="39" t="str">
        <f>+Balance!B30</f>
        <v>1. Grundstücke, grundstücksgleiche Rechte und Bauten einschließlich der Bauten auf fremden Grundstücken</v>
      </c>
    </row>
    <row r="23" spans="2:13" hidden="1" outlineLevel="1" x14ac:dyDescent="0.25">
      <c r="B23" s="41" t="str">
        <f>+Balance!B31</f>
        <v>50 Grundstücke,grndst.Rechte und Bauten</v>
      </c>
      <c r="C23" s="8"/>
      <c r="D23">
        <f>+Balance!H31</f>
        <v>1600</v>
      </c>
      <c r="I23" s="8"/>
      <c r="M23" s="8"/>
    </row>
    <row r="24" spans="2:13" hidden="1" outlineLevel="1" x14ac:dyDescent="0.25">
      <c r="B24" s="41" t="str">
        <f>+Balance!B32</f>
        <v>59 Grundstücksanteil häusl. Arbeitszimmer</v>
      </c>
      <c r="D24">
        <f>+Balance!H32</f>
        <v>0</v>
      </c>
    </row>
    <row r="25" spans="2:13" hidden="1" outlineLevel="1" x14ac:dyDescent="0.25">
      <c r="B25" s="41" t="str">
        <f>+Balance!B33</f>
        <v>60 Grundstücksgleiche Rechte ohne Bauten</v>
      </c>
      <c r="D25">
        <f>+Balance!H33</f>
        <v>0</v>
      </c>
    </row>
    <row r="26" spans="2:13" hidden="1" outlineLevel="1" x14ac:dyDescent="0.25">
      <c r="B26" s="41" t="str">
        <f>+Balance!B34</f>
        <v>65 Unbebaute Grundstücke</v>
      </c>
      <c r="D26">
        <f>+Balance!H34</f>
        <v>0</v>
      </c>
    </row>
    <row r="27" spans="2:13" hidden="1" outlineLevel="1" x14ac:dyDescent="0.25">
      <c r="B27" s="41" t="str">
        <f>+Balance!B35</f>
        <v>70 Grundstücksgleiche Rechte</v>
      </c>
      <c r="D27">
        <f>+Balance!H35</f>
        <v>0</v>
      </c>
    </row>
    <row r="28" spans="2:13" hidden="1" outlineLevel="1" x14ac:dyDescent="0.25">
      <c r="B28" s="41" t="str">
        <f>+Balance!B36</f>
        <v>75 Grundstücke mit Substanzverzehr</v>
      </c>
      <c r="C28" s="14"/>
      <c r="D28">
        <f>+Balance!H36</f>
        <v>0</v>
      </c>
      <c r="I28" s="14"/>
      <c r="M28" s="14"/>
    </row>
    <row r="29" spans="2:13" hidden="1" outlineLevel="1" x14ac:dyDescent="0.25">
      <c r="B29" s="41" t="str">
        <f>+Balance!B37</f>
        <v>80 Bauten auf eigenen Grundstücken</v>
      </c>
      <c r="C29" s="11"/>
      <c r="D29">
        <f>+Balance!H37</f>
        <v>0</v>
      </c>
      <c r="I29" s="11"/>
      <c r="M29" s="11"/>
    </row>
    <row r="30" spans="2:13" hidden="1" outlineLevel="1" x14ac:dyDescent="0.25">
      <c r="B30" s="41" t="str">
        <f>+Balance!B38</f>
        <v>85 Grundstückswert bebauter Grundstücke</v>
      </c>
      <c r="C30" s="14"/>
      <c r="D30">
        <f>+Balance!H38</f>
        <v>0</v>
      </c>
      <c r="I30" s="14"/>
      <c r="M30" s="14"/>
    </row>
    <row r="31" spans="2:13" hidden="1" outlineLevel="1" x14ac:dyDescent="0.25">
      <c r="B31" s="41" t="str">
        <f>+Balance!B39</f>
        <v>90 Geschäftsbauten (eigene Grundstücke)</v>
      </c>
      <c r="C31" s="8"/>
      <c r="D31">
        <f>+Balance!H39</f>
        <v>3733.3333333333312</v>
      </c>
      <c r="I31" s="8"/>
      <c r="M31" s="8"/>
    </row>
    <row r="32" spans="2:13" hidden="1" outlineLevel="1" x14ac:dyDescent="0.25">
      <c r="B32" s="41" t="str">
        <f>+Balance!B40</f>
        <v>100 Fabrikbauten (eigene Grundstücke)</v>
      </c>
      <c r="D32">
        <f>+Balance!H40</f>
        <v>0</v>
      </c>
    </row>
    <row r="33" spans="2:4" hidden="1" outlineLevel="1" x14ac:dyDescent="0.25">
      <c r="B33" s="41" t="str">
        <f>+Balance!B41</f>
        <v>110 Garagen (eigene Grst., Geschäftsbauten)</v>
      </c>
      <c r="D33">
        <f>+Balance!H41</f>
        <v>0</v>
      </c>
    </row>
    <row r="34" spans="2:4" hidden="1" outlineLevel="1" x14ac:dyDescent="0.25">
      <c r="B34" s="41" t="str">
        <f>+Balance!B42</f>
        <v>111 Außenanlagen (eigene Grst., Geschäftsb.)</v>
      </c>
      <c r="D34">
        <f>+Balance!H42</f>
        <v>0</v>
      </c>
    </row>
    <row r="35" spans="2:4" hidden="1" outlineLevel="1" x14ac:dyDescent="0.25">
      <c r="B35" s="41" t="str">
        <f>+Balance!B43</f>
        <v>112 Hof-, Wegebefestig (eig Grst,Geschäftsb)</v>
      </c>
      <c r="D35">
        <f>+Balance!H43</f>
        <v>0</v>
      </c>
    </row>
    <row r="36" spans="2:4" hidden="1" outlineLevel="1" x14ac:dyDescent="0.25">
      <c r="B36" s="41" t="str">
        <f>+Balance!B44</f>
        <v>113 Einrichtungen (eigene Grst.,Geschäftsb.)</v>
      </c>
      <c r="D36">
        <f>+Balance!H44</f>
        <v>0</v>
      </c>
    </row>
    <row r="37" spans="2:4" hidden="1" outlineLevel="1" x14ac:dyDescent="0.25">
      <c r="B37" s="41" t="str">
        <f>+Balance!B45</f>
        <v>115 Andere Bauten (eigene Grundstücke)</v>
      </c>
      <c r="D37">
        <f>+Balance!H45</f>
        <v>0</v>
      </c>
    </row>
    <row r="38" spans="2:4" hidden="1" outlineLevel="1" x14ac:dyDescent="0.25">
      <c r="B38" s="41" t="str">
        <f>+Balance!B46</f>
        <v>140 Wohnbauten (eigene Grundstücke)</v>
      </c>
      <c r="D38">
        <f>+Balance!H46</f>
        <v>0</v>
      </c>
    </row>
    <row r="39" spans="2:4" hidden="1" outlineLevel="1" x14ac:dyDescent="0.25">
      <c r="B39" s="41" t="str">
        <f>+Balance!B47</f>
        <v>145 Garagen (eigene Grundst., Wohnbauten)</v>
      </c>
      <c r="D39">
        <f>+Balance!H47</f>
        <v>0</v>
      </c>
    </row>
    <row r="40" spans="2:4" hidden="1" outlineLevel="1" x14ac:dyDescent="0.25">
      <c r="B40" s="41" t="str">
        <f>+Balance!B48</f>
        <v>146 Außenanlagen (eigene Grst., Wohnbauten)</v>
      </c>
      <c r="D40">
        <f>+Balance!H48</f>
        <v>0</v>
      </c>
    </row>
    <row r="41" spans="2:4" hidden="1" outlineLevel="1" x14ac:dyDescent="0.25">
      <c r="B41" s="41" t="str">
        <f>+Balance!B49</f>
        <v>147 Hof-, Wegebefestig (eig Grst,Wohnbauten)</v>
      </c>
      <c r="D41">
        <f>+Balance!H49</f>
        <v>0</v>
      </c>
    </row>
    <row r="42" spans="2:4" hidden="1" outlineLevel="1" x14ac:dyDescent="0.25">
      <c r="B42" s="41" t="str">
        <f>+Balance!B50</f>
        <v>148 Einrichtungen (eigene Grst., Wohnbauten)</v>
      </c>
      <c r="D42">
        <f>+Balance!H50</f>
        <v>0</v>
      </c>
    </row>
    <row r="43" spans="2:4" hidden="1" outlineLevel="1" x14ac:dyDescent="0.25">
      <c r="B43" s="41" t="str">
        <f>+Balance!B51</f>
        <v>149 Gebäudeteil häusliches Arbeitszimmer</v>
      </c>
      <c r="D43">
        <f>+Balance!H51</f>
        <v>0</v>
      </c>
    </row>
    <row r="44" spans="2:4" hidden="1" outlineLevel="1" x14ac:dyDescent="0.25">
      <c r="B44" s="41" t="str">
        <f>+Balance!B52</f>
        <v>160 Bauten auf fremden Grundstücken</v>
      </c>
      <c r="D44">
        <f>+Balance!H52</f>
        <v>0</v>
      </c>
    </row>
    <row r="45" spans="2:4" hidden="1" outlineLevel="1" x14ac:dyDescent="0.25">
      <c r="B45" s="41" t="str">
        <f>+Balance!B53</f>
        <v>165 Geschäftsbauten (fremde Grundstücke)</v>
      </c>
      <c r="D45">
        <f>+Balance!H53</f>
        <v>0</v>
      </c>
    </row>
    <row r="46" spans="2:4" hidden="1" outlineLevel="1" x14ac:dyDescent="0.25">
      <c r="B46" s="41" t="str">
        <f>+Balance!B54</f>
        <v>170 Fabrikbauten (fremde Grundstücke)</v>
      </c>
      <c r="D46">
        <f>+Balance!H54</f>
        <v>0</v>
      </c>
    </row>
    <row r="47" spans="2:4" hidden="1" outlineLevel="1" x14ac:dyDescent="0.25">
      <c r="B47" s="41" t="str">
        <f>+Balance!B55</f>
        <v>175 Garagen (fremde Grst., Geschäftsbauten)</v>
      </c>
      <c r="D47">
        <f>+Balance!H55</f>
        <v>0</v>
      </c>
    </row>
    <row r="48" spans="2:4" hidden="1" outlineLevel="1" x14ac:dyDescent="0.25">
      <c r="B48" s="41" t="str">
        <f>+Balance!B56</f>
        <v>176 Außenanlagen (fremde Grst.,Geschäftsb.)</v>
      </c>
      <c r="D48">
        <f>+Balance!H56</f>
        <v>0</v>
      </c>
    </row>
    <row r="49" spans="2:4" hidden="1" outlineLevel="1" x14ac:dyDescent="0.25">
      <c r="B49" s="41" t="str">
        <f>+Balance!B57</f>
        <v>177 Hof-, Wegebefestig (frd Grst,Geschäftsb)</v>
      </c>
      <c r="D49">
        <f>+Balance!H57</f>
        <v>0</v>
      </c>
    </row>
    <row r="50" spans="2:4" hidden="1" outlineLevel="1" x14ac:dyDescent="0.25">
      <c r="B50" s="41" t="str">
        <f>+Balance!B58</f>
        <v>178 Einrichtungen (fremde Grst.,Geschäftsb.)</v>
      </c>
      <c r="D50">
        <f>+Balance!H58</f>
        <v>0</v>
      </c>
    </row>
    <row r="51" spans="2:4" hidden="1" outlineLevel="1" x14ac:dyDescent="0.25">
      <c r="B51" s="41" t="str">
        <f>+Balance!B59</f>
        <v>179 Andere Bauten (fremde Grundstücke)</v>
      </c>
      <c r="D51">
        <f>+Balance!H59</f>
        <v>0</v>
      </c>
    </row>
    <row r="52" spans="2:4" hidden="1" outlineLevel="1" x14ac:dyDescent="0.25">
      <c r="B52" s="41" t="str">
        <f>+Balance!B60</f>
        <v>190 Wohnbauten (fremde Grundstücke)</v>
      </c>
      <c r="D52">
        <f>+Balance!H60</f>
        <v>0</v>
      </c>
    </row>
    <row r="53" spans="2:4" hidden="1" outlineLevel="1" x14ac:dyDescent="0.25">
      <c r="B53" s="41" t="str">
        <f>+Balance!B61</f>
        <v>191 Garagen (fremde Grundstücke, Wohnbauten)</v>
      </c>
      <c r="D53">
        <f>+Balance!H61</f>
        <v>0</v>
      </c>
    </row>
    <row r="54" spans="2:4" hidden="1" outlineLevel="1" x14ac:dyDescent="0.25">
      <c r="B54" s="41" t="str">
        <f>+Balance!B62</f>
        <v>192 Außenanlagen (fremde Grundstücke,Wohnb.)</v>
      </c>
      <c r="D54">
        <f>+Balance!H62</f>
        <v>0</v>
      </c>
    </row>
    <row r="55" spans="2:4" hidden="1" outlineLevel="1" x14ac:dyDescent="0.25">
      <c r="B55" s="41" t="str">
        <f>+Balance!B63</f>
        <v>193 Hof-, Wegebefestigung (frd Grst.,Wohnb.)</v>
      </c>
      <c r="D55">
        <f>+Balance!H63</f>
        <v>0</v>
      </c>
    </row>
    <row r="56" spans="2:4" hidden="1" outlineLevel="1" x14ac:dyDescent="0.25">
      <c r="B56" s="41" t="str">
        <f>+Balance!B64</f>
        <v>194 Einrichtungen (fremde Grundst., Wohnb.)</v>
      </c>
      <c r="D56">
        <f>+Balance!H64</f>
        <v>0</v>
      </c>
    </row>
    <row r="57" spans="2:4" collapsed="1" x14ac:dyDescent="0.25">
      <c r="B57" s="39"/>
    </row>
    <row r="58" spans="2:4" x14ac:dyDescent="0.25">
      <c r="B58" s="39" t="str">
        <f>+Balance!B66</f>
        <v>2. technische Anlagen und Maschinen</v>
      </c>
    </row>
    <row r="59" spans="2:4" hidden="1" outlineLevel="1" x14ac:dyDescent="0.25">
      <c r="B59" s="41" t="str">
        <f>+Balance!B67</f>
        <v>200 Technische Anlagen und Maschinen</v>
      </c>
      <c r="D59">
        <f>+Balance!H67</f>
        <v>0</v>
      </c>
    </row>
    <row r="60" spans="2:4" hidden="1" outlineLevel="1" x14ac:dyDescent="0.25">
      <c r="B60" s="41" t="str">
        <f>+Balance!B68</f>
        <v>210 Maschinen</v>
      </c>
      <c r="D60">
        <f>+Balance!H68</f>
        <v>0</v>
      </c>
    </row>
    <row r="61" spans="2:4" hidden="1" outlineLevel="1" x14ac:dyDescent="0.25">
      <c r="B61" s="41" t="str">
        <f>+Balance!B69</f>
        <v>220 Maschinengebundene Werkzeuge</v>
      </c>
      <c r="D61">
        <f>+Balance!H69</f>
        <v>0</v>
      </c>
    </row>
    <row r="62" spans="2:4" hidden="1" outlineLevel="1" x14ac:dyDescent="0.25">
      <c r="B62" s="41" t="str">
        <f>+Balance!B70</f>
        <v>240 Technische Anlagen</v>
      </c>
      <c r="D62">
        <f>+Balance!H70</f>
        <v>0</v>
      </c>
    </row>
    <row r="63" spans="2:4" hidden="1" outlineLevel="1" x14ac:dyDescent="0.25">
      <c r="B63" s="41" t="str">
        <f>+Balance!B71</f>
        <v>260 Transportanlagen und Ähnliches</v>
      </c>
      <c r="D63">
        <f>+Balance!H71</f>
        <v>0</v>
      </c>
    </row>
    <row r="64" spans="2:4" hidden="1" outlineLevel="1" x14ac:dyDescent="0.25">
      <c r="B64" s="41" t="str">
        <f>+Balance!B72</f>
        <v>280 Betriebsvorrichtungen</v>
      </c>
      <c r="D64">
        <f>+Balance!H72</f>
        <v>0</v>
      </c>
    </row>
    <row r="65" spans="2:4" collapsed="1" x14ac:dyDescent="0.25">
      <c r="B65" s="39"/>
    </row>
    <row r="66" spans="2:4" x14ac:dyDescent="0.25">
      <c r="B66" s="39" t="str">
        <f>+Balance!B74</f>
        <v>3. andere Anlagen, Betriebs- und Geschäftsausstattung</v>
      </c>
    </row>
    <row r="67" spans="2:4" hidden="1" outlineLevel="1" x14ac:dyDescent="0.25">
      <c r="B67" s="41" t="str">
        <f>+Balance!B75</f>
        <v>300 Betriebs- und Geschäftsausstattung</v>
      </c>
      <c r="D67">
        <f>+Balance!H75</f>
        <v>0</v>
      </c>
    </row>
    <row r="68" spans="2:4" hidden="1" outlineLevel="1" x14ac:dyDescent="0.25">
      <c r="B68" s="41" t="str">
        <f>+Balance!B76</f>
        <v>310 Andere Anlagen</v>
      </c>
      <c r="D68">
        <f>+Balance!H76</f>
        <v>0</v>
      </c>
    </row>
    <row r="69" spans="2:4" hidden="1" outlineLevel="1" x14ac:dyDescent="0.25">
      <c r="B69" s="41" t="str">
        <f>+Balance!B77</f>
        <v>320 Pkw</v>
      </c>
      <c r="D69">
        <f>+Balance!H77</f>
        <v>0</v>
      </c>
    </row>
    <row r="70" spans="2:4" hidden="1" outlineLevel="1" x14ac:dyDescent="0.25">
      <c r="B70" s="41" t="str">
        <f>+Balance!B78</f>
        <v>350 Lkw</v>
      </c>
      <c r="D70">
        <f>+Balance!H78</f>
        <v>0</v>
      </c>
    </row>
    <row r="71" spans="2:4" hidden="1" outlineLevel="1" x14ac:dyDescent="0.25">
      <c r="B71" s="41" t="str">
        <f>+Balance!B79</f>
        <v>380 Sonstige Transportmittel</v>
      </c>
      <c r="D71">
        <f>+Balance!H79</f>
        <v>0</v>
      </c>
    </row>
    <row r="72" spans="2:4" hidden="1" outlineLevel="1" x14ac:dyDescent="0.25">
      <c r="B72" s="41" t="str">
        <f>+Balance!B80</f>
        <v>400 Betriebsausstattung</v>
      </c>
      <c r="D72">
        <f>+Balance!H80</f>
        <v>0</v>
      </c>
    </row>
    <row r="73" spans="2:4" hidden="1" outlineLevel="1" x14ac:dyDescent="0.25">
      <c r="B73" s="41" t="str">
        <f>+Balance!B81</f>
        <v>410 Geschäftsausstattung</v>
      </c>
      <c r="D73">
        <f>+Balance!H81</f>
        <v>0</v>
      </c>
    </row>
    <row r="74" spans="2:4" hidden="1" outlineLevel="1" x14ac:dyDescent="0.25">
      <c r="B74" s="41" t="str">
        <f>+Balance!B82</f>
        <v>420 Büroeinrichtung</v>
      </c>
      <c r="D74">
        <f>+Balance!H82</f>
        <v>36.666666666666671</v>
      </c>
    </row>
    <row r="75" spans="2:4" hidden="1" outlineLevel="1" x14ac:dyDescent="0.25">
      <c r="B75" s="41" t="str">
        <f>+Balance!B83</f>
        <v>430 Ladeneinrichtung</v>
      </c>
      <c r="D75">
        <f>+Balance!H83</f>
        <v>0</v>
      </c>
    </row>
    <row r="76" spans="2:4" hidden="1" outlineLevel="1" x14ac:dyDescent="0.25">
      <c r="B76" s="41" t="str">
        <f>+Balance!B84</f>
        <v>440 Werkzeuge</v>
      </c>
      <c r="D76">
        <f>+Balance!H84</f>
        <v>0</v>
      </c>
    </row>
    <row r="77" spans="2:4" hidden="1" outlineLevel="1" x14ac:dyDescent="0.25">
      <c r="B77" s="41" t="str">
        <f>+Balance!B85</f>
        <v>450 Einbauten in fremde Grundstücke</v>
      </c>
      <c r="D77">
        <f>+Balance!H85</f>
        <v>0</v>
      </c>
    </row>
    <row r="78" spans="2:4" hidden="1" outlineLevel="1" x14ac:dyDescent="0.25">
      <c r="B78" s="41" t="str">
        <f>+Balance!B86</f>
        <v>460 Gerüst- und Schalungsmaterial</v>
      </c>
      <c r="D78">
        <f>+Balance!H86</f>
        <v>0</v>
      </c>
    </row>
    <row r="79" spans="2:4" hidden="1" outlineLevel="1" x14ac:dyDescent="0.25">
      <c r="B79" s="41" t="str">
        <f>+Balance!B87</f>
        <v>480 Geringwertige Wirtschaftsgüter</v>
      </c>
      <c r="D79">
        <f>+Balance!H87</f>
        <v>0</v>
      </c>
    </row>
    <row r="80" spans="2:4" hidden="1" outlineLevel="1" x14ac:dyDescent="0.25">
      <c r="B80" s="41" t="str">
        <f>+Balance!B88</f>
        <v>485 Wirtschaftsgüter (Sammelposten)</v>
      </c>
      <c r="D80">
        <f>+Balance!H88</f>
        <v>0</v>
      </c>
    </row>
    <row r="81" spans="2:13" hidden="1" outlineLevel="1" x14ac:dyDescent="0.25">
      <c r="B81" s="41" t="str">
        <f>+Balance!B89</f>
        <v>490 Sonstige Betriebs-u.Gesch.ausstattung</v>
      </c>
      <c r="D81">
        <f>+Balance!H89</f>
        <v>105</v>
      </c>
    </row>
    <row r="82" spans="2:13" collapsed="1" x14ac:dyDescent="0.25"/>
    <row r="83" spans="2:13" x14ac:dyDescent="0.25">
      <c r="B83" s="25"/>
    </row>
    <row r="88" spans="2:13" x14ac:dyDescent="0.25">
      <c r="C88" s="8"/>
      <c r="I88" s="8"/>
      <c r="M88" s="8"/>
    </row>
    <row r="92" spans="2:13" x14ac:dyDescent="0.25">
      <c r="C92" s="8"/>
      <c r="I92" s="8"/>
      <c r="M92" s="8"/>
    </row>
    <row r="93" spans="2:13" x14ac:dyDescent="0.25">
      <c r="C93" s="11"/>
      <c r="I93" s="11"/>
      <c r="M93" s="11"/>
    </row>
    <row r="94" spans="2:13" x14ac:dyDescent="0.25">
      <c r="C94" s="11"/>
      <c r="I94" s="11"/>
      <c r="M94" s="11"/>
    </row>
    <row r="95" spans="2:13" x14ac:dyDescent="0.25">
      <c r="C95" s="11"/>
      <c r="I95" s="11"/>
      <c r="M95" s="11"/>
    </row>
    <row r="98" spans="3:13" x14ac:dyDescent="0.25">
      <c r="C98" s="8"/>
      <c r="I98" s="8"/>
      <c r="M98" s="8"/>
    </row>
    <row r="100" spans="3:13" x14ac:dyDescent="0.25">
      <c r="C100" s="8"/>
      <c r="I100" s="8"/>
      <c r="M100" s="8"/>
    </row>
    <row r="104" spans="3:13" x14ac:dyDescent="0.25">
      <c r="C104" s="8"/>
      <c r="I104" s="8"/>
      <c r="M104" s="8"/>
    </row>
    <row r="112" spans="3:13" x14ac:dyDescent="0.25">
      <c r="C112" s="8"/>
      <c r="I112" s="8"/>
      <c r="M112" s="8"/>
    </row>
  </sheetData>
  <mergeCells count="3">
    <mergeCell ref="D2:H2"/>
    <mergeCell ref="J2:L2"/>
    <mergeCell ref="N2:O2"/>
  </mergeCells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90A75-5F69-46AE-8D75-0A86F651F591}">
  <sheetPr>
    <tabColor theme="0"/>
  </sheetPr>
  <dimension ref="A1:BR657"/>
  <sheetViews>
    <sheetView showGridLines="0" workbookViewId="0">
      <pane xSplit="2" ySplit="3" topLeftCell="G487" activePane="bottomRight" state="frozen"/>
      <selection pane="topRight" activeCell="C1" sqref="C1"/>
      <selection pane="bottomLeft" activeCell="A4" sqref="A4"/>
      <selection pane="bottomRight" activeCell="S516" sqref="S516"/>
    </sheetView>
  </sheetViews>
  <sheetFormatPr baseColWidth="10" defaultColWidth="11.42578125" defaultRowHeight="12" x14ac:dyDescent="0.2"/>
  <cols>
    <col min="1" max="1" width="5" style="6" bestFit="1" customWidth="1"/>
    <col min="2" max="2" width="36.7109375" style="6" bestFit="1" customWidth="1"/>
    <col min="3" max="3" width="2.140625" style="6" customWidth="1"/>
    <col min="4" max="4" width="10.5703125" style="6" bestFit="1" customWidth="1"/>
    <col min="5" max="7" width="8.140625" style="6" bestFit="1" customWidth="1"/>
    <col min="8" max="8" width="2.140625" style="6" customWidth="1"/>
    <col min="9" max="20" width="6.85546875" style="6" bestFit="1" customWidth="1"/>
    <col min="21" max="21" width="5" style="6" customWidth="1"/>
    <col min="22" max="22" width="9" style="6" bestFit="1" customWidth="1"/>
    <col min="23" max="23" width="2.140625" style="6" customWidth="1"/>
    <col min="24" max="24" width="8" style="6" bestFit="1" customWidth="1"/>
    <col min="25" max="35" width="6.85546875" style="6" bestFit="1" customWidth="1"/>
    <col min="36" max="36" width="5" style="6" customWidth="1"/>
    <col min="37" max="37" width="9" style="6" bestFit="1" customWidth="1"/>
    <col min="38" max="38" width="2.140625" style="6" customWidth="1"/>
    <col min="39" max="50" width="6.85546875" style="6" bestFit="1" customWidth="1"/>
    <col min="51" max="51" width="5" style="6" customWidth="1"/>
    <col min="52" max="52" width="9" style="6" bestFit="1" customWidth="1"/>
    <col min="53" max="53" width="2.140625" style="6" customWidth="1"/>
    <col min="54" max="65" width="6.85546875" style="6" bestFit="1" customWidth="1"/>
    <col min="66" max="66" width="9" style="6" bestFit="1" customWidth="1"/>
    <col min="67" max="67" width="2.140625" style="6" customWidth="1"/>
    <col min="68" max="68" width="9" style="6" bestFit="1" customWidth="1"/>
    <col min="69" max="69" width="2.140625" style="6" customWidth="1"/>
    <col min="70" max="70" width="9" style="6" bestFit="1" customWidth="1"/>
    <col min="71" max="16384" width="11.42578125" style="6"/>
  </cols>
  <sheetData>
    <row r="1" spans="1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1:70" x14ac:dyDescent="0.2">
      <c r="B2" s="2" t="s">
        <v>89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1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1:70" x14ac:dyDescent="0.2">
      <c r="A4" s="6">
        <v>2004</v>
      </c>
      <c r="B4" s="6" t="str">
        <f>+VLOOKUP(A4,masterfile!B:C,2,FALSE)</f>
        <v>Verluste durch Verschmelzg./Umwandlung</v>
      </c>
      <c r="D4" s="53">
        <f>+SUMIF('[1]2017'!$A:$A,$A4,'[1]2017'!$C:$C)-SUMIF('[1]2017'!$E:$E,$A4,'[1]2017'!$G:$G)</f>
        <v>0</v>
      </c>
      <c r="E4" s="53">
        <f>+SUMIF('[1]2018'!$A:$A,$A4,'[1]2018'!$C:$C)-SUMIF('[1]2018'!$E:$E,$A4,'[1]2018'!$G:$G)</f>
        <v>0</v>
      </c>
      <c r="F4" s="53">
        <f>+SUMIF('[1]2019'!$A:$A,$A4,'[1]2019'!$C:$C)-SUMIF('[1]2019'!$E:$E,$A4,'[1]2019'!$G:$G)</f>
        <v>0</v>
      </c>
      <c r="G4" s="53">
        <f>+SUMIF('[1]2020'!$A:$A,$A4,'[1]2020'!$C:$C)-SUMIF('[1]2020'!$E:$E,$A4,'[1]2020'!$G:$G)</f>
        <v>0</v>
      </c>
      <c r="H4" s="53"/>
      <c r="I4" s="53">
        <f>+(+SUMIF('[1]2021'!$A:$A,$A4,'[1]2021'!$C:$C)-SUMIF('[1]2021'!$E:$E,$A4,'[1]2021'!$G:$G))/12</f>
        <v>0</v>
      </c>
      <c r="J4" s="53">
        <f>+(+SUMIF('[1]2021'!$A:$A,$A4,'[1]2021'!$C:$C)-SUMIF('[1]2021'!$E:$E,$A4,'[1]2021'!$G:$G))/12</f>
        <v>0</v>
      </c>
      <c r="K4" s="53">
        <f>+(+SUMIF('[1]2021'!$A:$A,$A4,'[1]2021'!$C:$C)-SUMIF('[1]2021'!$E:$E,$A4,'[1]2021'!$G:$G))/12</f>
        <v>0</v>
      </c>
      <c r="L4" s="53">
        <f>+(+SUMIF('[1]2021'!$A:$A,$A4,'[1]2021'!$C:$C)-SUMIF('[1]2021'!$E:$E,$A4,'[1]2021'!$G:$G))/12</f>
        <v>0</v>
      </c>
      <c r="M4" s="53">
        <f>+(+SUMIF('[1]2021'!$A:$A,$A4,'[1]2021'!$C:$C)-SUMIF('[1]2021'!$E:$E,$A4,'[1]2021'!$G:$G))/12</f>
        <v>0</v>
      </c>
      <c r="N4" s="53">
        <f>+(+SUMIF('[1]2021'!$A:$A,$A4,'[1]2021'!$C:$C)-SUMIF('[1]2021'!$E:$E,$A4,'[1]2021'!$G:$G))/12</f>
        <v>0</v>
      </c>
      <c r="O4" s="53">
        <f>+(+SUMIF('[1]2021'!$A:$A,$A4,'[1]2021'!$C:$C)-SUMIF('[1]2021'!$E:$E,$A4,'[1]2021'!$G:$G))/12</f>
        <v>0</v>
      </c>
      <c r="P4" s="53">
        <f>+(+SUMIF('[1]2021'!$A:$A,$A4,'[1]2021'!$C:$C)-SUMIF('[1]2021'!$E:$E,$A4,'[1]2021'!$G:$G))/12</f>
        <v>0</v>
      </c>
      <c r="Q4" s="53">
        <f>+(+SUMIF('[1]2021'!$A:$A,$A4,'[1]2021'!$C:$C)-SUMIF('[1]2021'!$E:$E,$A4,'[1]2021'!$G:$G))/12</f>
        <v>0</v>
      </c>
      <c r="R4" s="53">
        <f>+(+SUMIF('[1]2021'!$A:$A,$A4,'[1]2021'!$C:$C)-SUMIF('[1]2021'!$E:$E,$A4,'[1]2021'!$G:$G))/12</f>
        <v>0</v>
      </c>
      <c r="S4" s="53">
        <f>+(+SUMIF('[1]2021'!$A:$A,$A4,'[1]2021'!$C:$C)-SUMIF('[1]2021'!$E:$E,$A4,'[1]2021'!$G:$G))/12</f>
        <v>0</v>
      </c>
      <c r="T4" s="53">
        <f>+(+SUMIF('[1]2021'!$A:$A,$A4,'[1]2021'!$C:$C)-SUMIF('[1]2021'!$E:$E,$A4,'[1]2021'!$G:$G))/12</f>
        <v>0</v>
      </c>
      <c r="U4" s="53">
        <f>+SUM(I4:INDEX(I4:T4,1,Settings!$C$4))</f>
        <v>0</v>
      </c>
      <c r="V4" s="53">
        <f>+SUM(I4:T4)</f>
        <v>0</v>
      </c>
      <c r="W4" s="53"/>
      <c r="X4" s="53">
        <f>+SUMIFS(postings!$T:$T,postings!$C:$C,'pl-data'!X$2,postings!$D:$D,'pl-data'!X$3,postings!$I:$I,'pl-data'!$A4)-SUMIFS(postings!$W:$W,postings!$C:$C,'pl-data'!X$2,postings!$D:$D,'pl-data'!X$3,postings!$M:$M,'pl-data'!$A4)</f>
        <v>0</v>
      </c>
      <c r="Y4" s="53">
        <f>+SUMIFS(postings!$T:$T,postings!$C:$C,'pl-data'!Y$2,postings!$D:$D,'pl-data'!Y$3,postings!$I:$I,'pl-data'!$A4)-SUMIFS(postings!$W:$W,postings!$C:$C,'pl-data'!Y$2,postings!$D:$D,'pl-data'!Y$3,postings!$M:$M,'pl-data'!$A4)</f>
        <v>0</v>
      </c>
      <c r="Z4" s="53">
        <f>+SUMIFS(postings!$T:$T,postings!$C:$C,'pl-data'!Z$2,postings!$D:$D,'pl-data'!Z$3,postings!$I:$I,'pl-data'!$A4)-SUMIFS(postings!$W:$W,postings!$C:$C,'pl-data'!Z$2,postings!$D:$D,'pl-data'!Z$3,postings!$M:$M,'pl-data'!$A4)</f>
        <v>0</v>
      </c>
      <c r="AA4" s="53">
        <f>+SUMIFS(postings!$T:$T,postings!$C:$C,'pl-data'!AA$2,postings!$D:$D,'pl-data'!AA$3,postings!$I:$I,'pl-data'!$A4)-SUMIFS(postings!$W:$W,postings!$C:$C,'pl-data'!AA$2,postings!$D:$D,'pl-data'!AA$3,postings!$M:$M,'pl-data'!$A4)</f>
        <v>0</v>
      </c>
      <c r="AB4" s="53">
        <f>+SUMIFS(postings!$T:$T,postings!$C:$C,'pl-data'!AB$2,postings!$D:$D,'pl-data'!AB$3,postings!$I:$I,'pl-data'!$A4)-SUMIFS(postings!$W:$W,postings!$C:$C,'pl-data'!AB$2,postings!$D:$D,'pl-data'!AB$3,postings!$M:$M,'pl-data'!$A4)</f>
        <v>0</v>
      </c>
      <c r="AC4" s="53">
        <f>+SUMIFS(postings!$T:$T,postings!$C:$C,'pl-data'!AC$2,postings!$D:$D,'pl-data'!AC$3,postings!$I:$I,'pl-data'!$A4)-SUMIFS(postings!$W:$W,postings!$C:$C,'pl-data'!AC$2,postings!$D:$D,'pl-data'!AC$3,postings!$M:$M,'pl-data'!$A4)</f>
        <v>0</v>
      </c>
      <c r="AD4" s="53">
        <f>+SUMIFS(postings!$T:$T,postings!$C:$C,'pl-data'!AD$2,postings!$D:$D,'pl-data'!AD$3,postings!$I:$I,'pl-data'!$A4)-SUMIFS(postings!$W:$W,postings!$C:$C,'pl-data'!AD$2,postings!$D:$D,'pl-data'!AD$3,postings!$M:$M,'pl-data'!$A4)</f>
        <v>0</v>
      </c>
      <c r="AE4" s="53">
        <f>+SUMIFS(postings!$T:$T,postings!$C:$C,'pl-data'!AE$2,postings!$D:$D,'pl-data'!AE$3,postings!$I:$I,'pl-data'!$A4)-SUMIFS(postings!$W:$W,postings!$C:$C,'pl-data'!AE$2,postings!$D:$D,'pl-data'!AE$3,postings!$M:$M,'pl-data'!$A4)</f>
        <v>0</v>
      </c>
      <c r="AF4" s="53">
        <f>+SUMIFS(postings!$T:$T,postings!$C:$C,'pl-data'!AF$2,postings!$D:$D,'pl-data'!AF$3,postings!$I:$I,'pl-data'!$A4)-SUMIFS(postings!$W:$W,postings!$C:$C,'pl-data'!AF$2,postings!$D:$D,'pl-data'!AF$3,postings!$M:$M,'pl-data'!$A4)</f>
        <v>0</v>
      </c>
      <c r="AG4" s="53">
        <f>+SUMIFS(postings!$T:$T,postings!$C:$C,'pl-data'!AG$2,postings!$D:$D,'pl-data'!AG$3,postings!$I:$I,'pl-data'!$A4)-SUMIFS(postings!$W:$W,postings!$C:$C,'pl-data'!AG$2,postings!$D:$D,'pl-data'!AG$3,postings!$M:$M,'pl-data'!$A4)</f>
        <v>0</v>
      </c>
      <c r="AH4" s="53">
        <f>+SUMIFS(postings!$T:$T,postings!$C:$C,'pl-data'!AH$2,postings!$D:$D,'pl-data'!AH$3,postings!$I:$I,'pl-data'!$A4)-SUMIFS(postings!$W:$W,postings!$C:$C,'pl-data'!AH$2,postings!$D:$D,'pl-data'!AH$3,postings!$M:$M,'pl-data'!$A4)</f>
        <v>0</v>
      </c>
      <c r="AI4" s="53">
        <f>+SUMIFS(postings!$T:$T,postings!$C:$C,'pl-data'!AI$2,postings!$D:$D,'pl-data'!AI$3,postings!$I:$I,'pl-data'!$A4)-SUMIFS(postings!$W:$W,postings!$C:$C,'pl-data'!AI$2,postings!$D:$D,'pl-data'!AI$3,postings!$M:$M,'pl-data'!$A4)</f>
        <v>0</v>
      </c>
      <c r="AJ4" s="53">
        <f>+SUM(X4:INDEX(X4:AI4,1,Settings!$C$4))</f>
        <v>0</v>
      </c>
      <c r="AK4" s="53">
        <f>+SUM(X4:AI4)</f>
        <v>0</v>
      </c>
      <c r="AL4" s="53"/>
      <c r="AM4" s="53">
        <f>+I4*1.03</f>
        <v>0</v>
      </c>
      <c r="AN4" s="53">
        <f t="shared" ref="AN4:AX4" si="4">+J4*1.03</f>
        <v>0</v>
      </c>
      <c r="AO4" s="53">
        <f t="shared" si="4"/>
        <v>0</v>
      </c>
      <c r="AP4" s="53">
        <f t="shared" si="4"/>
        <v>0</v>
      </c>
      <c r="AQ4" s="53">
        <f t="shared" si="4"/>
        <v>0</v>
      </c>
      <c r="AR4" s="53">
        <f t="shared" si="4"/>
        <v>0</v>
      </c>
      <c r="AS4" s="53">
        <f t="shared" si="4"/>
        <v>0</v>
      </c>
      <c r="AT4" s="53">
        <f t="shared" si="4"/>
        <v>0</v>
      </c>
      <c r="AU4" s="53">
        <f t="shared" si="4"/>
        <v>0</v>
      </c>
      <c r="AV4" s="53">
        <f t="shared" si="4"/>
        <v>0</v>
      </c>
      <c r="AW4" s="53">
        <f t="shared" si="4"/>
        <v>0</v>
      </c>
      <c r="AX4" s="53">
        <f t="shared" si="4"/>
        <v>0</v>
      </c>
      <c r="AY4" s="53">
        <f>+SUM(AM4:INDEX(AM4:AX4,1,Settings!$C$4))</f>
        <v>0</v>
      </c>
      <c r="AZ4" s="53">
        <f>+SUM(AM4:AX4)</f>
        <v>0</v>
      </c>
      <c r="BA4" s="53"/>
      <c r="BB4" s="53">
        <f>+AM4*1.03</f>
        <v>0</v>
      </c>
      <c r="BC4" s="53">
        <f t="shared" ref="BC4:BM4" si="5">+AN4*1.03</f>
        <v>0</v>
      </c>
      <c r="BD4" s="53">
        <f t="shared" si="5"/>
        <v>0</v>
      </c>
      <c r="BE4" s="53">
        <f t="shared" si="5"/>
        <v>0</v>
      </c>
      <c r="BF4" s="53">
        <f t="shared" si="5"/>
        <v>0</v>
      </c>
      <c r="BG4" s="53">
        <f t="shared" si="5"/>
        <v>0</v>
      </c>
      <c r="BH4" s="53">
        <f t="shared" si="5"/>
        <v>0</v>
      </c>
      <c r="BI4" s="53">
        <f t="shared" si="5"/>
        <v>0</v>
      </c>
      <c r="BJ4" s="53">
        <f t="shared" si="5"/>
        <v>0</v>
      </c>
      <c r="BK4" s="53">
        <f t="shared" si="5"/>
        <v>0</v>
      </c>
      <c r="BL4" s="53">
        <f t="shared" si="5"/>
        <v>0</v>
      </c>
      <c r="BM4" s="53">
        <f t="shared" si="5"/>
        <v>0</v>
      </c>
      <c r="BN4" s="53">
        <f>+SUM(BB4:BM4)</f>
        <v>0</v>
      </c>
      <c r="BO4" s="53"/>
      <c r="BP4" s="53">
        <f>+BN4*1.04</f>
        <v>0</v>
      </c>
      <c r="BQ4" s="53"/>
      <c r="BR4" s="53">
        <f>+BP4*1.05</f>
        <v>0</v>
      </c>
    </row>
    <row r="5" spans="1:70" x14ac:dyDescent="0.2">
      <c r="A5" s="6">
        <v>2006</v>
      </c>
      <c r="B5" s="6" t="str">
        <f>+VLOOKUP(A5,masterfile!B:C,2,FALSE)</f>
        <v>Verl.d.außergew.Schad.fälle(Bilanzierer)</v>
      </c>
      <c r="D5" s="53">
        <f>+SUMIF('[1]2017'!$A:$A,$A5,'[1]2017'!$C:$C)-SUMIF('[1]2017'!$E:$E,$A5,'[1]2017'!$G:$G)</f>
        <v>0</v>
      </c>
      <c r="E5" s="53">
        <f>+SUMIF('[1]2018'!$A:$A,$A5,'[1]2018'!$C:$C)-SUMIF('[1]2018'!$E:$E,$A5,'[1]2018'!$G:$G)</f>
        <v>0</v>
      </c>
      <c r="F5" s="53">
        <f>+SUMIF('[1]2019'!$A:$A,$A5,'[1]2019'!$C:$C)-SUMIF('[1]2019'!$E:$E,$A5,'[1]2019'!$G:$G)</f>
        <v>0</v>
      </c>
      <c r="G5" s="53">
        <f>+SUMIF('[1]2020'!$A:$A,$A5,'[1]2020'!$C:$C)-SUMIF('[1]2020'!$E:$E,$A5,'[1]2020'!$G:$G)</f>
        <v>0</v>
      </c>
      <c r="H5" s="53"/>
      <c r="I5" s="53">
        <f>+(+SUMIF('[1]2021'!$A:$A,$A5,'[1]2021'!$C:$C)-SUMIF('[1]2021'!$E:$E,$A5,'[1]2021'!$G:$G))/12</f>
        <v>0</v>
      </c>
      <c r="J5" s="53">
        <f>+(+SUMIF('[1]2021'!$A:$A,$A5,'[1]2021'!$C:$C)-SUMIF('[1]2021'!$E:$E,$A5,'[1]2021'!$G:$G))/12</f>
        <v>0</v>
      </c>
      <c r="K5" s="53">
        <f>+(+SUMIF('[1]2021'!$A:$A,$A5,'[1]2021'!$C:$C)-SUMIF('[1]2021'!$E:$E,$A5,'[1]2021'!$G:$G))/12</f>
        <v>0</v>
      </c>
      <c r="L5" s="53">
        <f>+(+SUMIF('[1]2021'!$A:$A,$A5,'[1]2021'!$C:$C)-SUMIF('[1]2021'!$E:$E,$A5,'[1]2021'!$G:$G))/12</f>
        <v>0</v>
      </c>
      <c r="M5" s="53">
        <f>+(+SUMIF('[1]2021'!$A:$A,$A5,'[1]2021'!$C:$C)-SUMIF('[1]2021'!$E:$E,$A5,'[1]2021'!$G:$G))/12</f>
        <v>0</v>
      </c>
      <c r="N5" s="53">
        <f>+(+SUMIF('[1]2021'!$A:$A,$A5,'[1]2021'!$C:$C)-SUMIF('[1]2021'!$E:$E,$A5,'[1]2021'!$G:$G))/12</f>
        <v>0</v>
      </c>
      <c r="O5" s="53">
        <f>+(+SUMIF('[1]2021'!$A:$A,$A5,'[1]2021'!$C:$C)-SUMIF('[1]2021'!$E:$E,$A5,'[1]2021'!$G:$G))/12</f>
        <v>0</v>
      </c>
      <c r="P5" s="53">
        <f>+(+SUMIF('[1]2021'!$A:$A,$A5,'[1]2021'!$C:$C)-SUMIF('[1]2021'!$E:$E,$A5,'[1]2021'!$G:$G))/12</f>
        <v>0</v>
      </c>
      <c r="Q5" s="53">
        <f>+(+SUMIF('[1]2021'!$A:$A,$A5,'[1]2021'!$C:$C)-SUMIF('[1]2021'!$E:$E,$A5,'[1]2021'!$G:$G))/12</f>
        <v>0</v>
      </c>
      <c r="R5" s="53">
        <f>+(+SUMIF('[1]2021'!$A:$A,$A5,'[1]2021'!$C:$C)-SUMIF('[1]2021'!$E:$E,$A5,'[1]2021'!$G:$G))/12</f>
        <v>0</v>
      </c>
      <c r="S5" s="53">
        <f>+(+SUMIF('[1]2021'!$A:$A,$A5,'[1]2021'!$C:$C)-SUMIF('[1]2021'!$E:$E,$A5,'[1]2021'!$G:$G))/12</f>
        <v>0</v>
      </c>
      <c r="T5" s="53">
        <f>+(+SUMIF('[1]2021'!$A:$A,$A5,'[1]2021'!$C:$C)-SUMIF('[1]2021'!$E:$E,$A5,'[1]2021'!$G:$G))/12</f>
        <v>0</v>
      </c>
      <c r="U5" s="53">
        <f>+SUM(I5:INDEX(I5:T5,1,Settings!$C$4))</f>
        <v>0</v>
      </c>
      <c r="V5" s="53">
        <f t="shared" ref="V5:V68" si="6">+SUM(I5:T5)</f>
        <v>0</v>
      </c>
      <c r="W5" s="53"/>
      <c r="X5" s="53">
        <f>+SUMIFS(postings!$T:$T,postings!$C:$C,'pl-data'!X$2,postings!$D:$D,'pl-data'!X$3,postings!$I:$I,'pl-data'!$A5)-SUMIFS(postings!$W:$W,postings!$C:$C,'pl-data'!X$2,postings!$D:$D,'pl-data'!X$3,postings!$M:$M,'pl-data'!$A5)</f>
        <v>0</v>
      </c>
      <c r="Y5" s="53">
        <f>+SUMIFS(postings!$T:$T,postings!$C:$C,'pl-data'!Y$2,postings!$D:$D,'pl-data'!Y$3,postings!$I:$I,'pl-data'!$A5)-SUMIFS(postings!$W:$W,postings!$C:$C,'pl-data'!Y$2,postings!$D:$D,'pl-data'!Y$3,postings!$M:$M,'pl-data'!$A5)</f>
        <v>0</v>
      </c>
      <c r="Z5" s="53">
        <f>+SUMIFS(postings!$T:$T,postings!$C:$C,'pl-data'!Z$2,postings!$D:$D,'pl-data'!Z$3,postings!$I:$I,'pl-data'!$A5)-SUMIFS(postings!$W:$W,postings!$C:$C,'pl-data'!Z$2,postings!$D:$D,'pl-data'!Z$3,postings!$M:$M,'pl-data'!$A5)</f>
        <v>0</v>
      </c>
      <c r="AA5" s="53">
        <f>+SUMIFS(postings!$T:$T,postings!$C:$C,'pl-data'!AA$2,postings!$D:$D,'pl-data'!AA$3,postings!$I:$I,'pl-data'!$A5)-SUMIFS(postings!$W:$W,postings!$C:$C,'pl-data'!AA$2,postings!$D:$D,'pl-data'!AA$3,postings!$M:$M,'pl-data'!$A5)</f>
        <v>0</v>
      </c>
      <c r="AB5" s="53">
        <f>+SUMIFS(postings!$T:$T,postings!$C:$C,'pl-data'!AB$2,postings!$D:$D,'pl-data'!AB$3,postings!$I:$I,'pl-data'!$A5)-SUMIFS(postings!$W:$W,postings!$C:$C,'pl-data'!AB$2,postings!$D:$D,'pl-data'!AB$3,postings!$M:$M,'pl-data'!$A5)</f>
        <v>0</v>
      </c>
      <c r="AC5" s="53">
        <f>+SUMIFS(postings!$T:$T,postings!$C:$C,'pl-data'!AC$2,postings!$D:$D,'pl-data'!AC$3,postings!$I:$I,'pl-data'!$A5)-SUMIFS(postings!$W:$W,postings!$C:$C,'pl-data'!AC$2,postings!$D:$D,'pl-data'!AC$3,postings!$M:$M,'pl-data'!$A5)</f>
        <v>0</v>
      </c>
      <c r="AD5" s="53">
        <f>+SUMIFS(postings!$T:$T,postings!$C:$C,'pl-data'!AD$2,postings!$D:$D,'pl-data'!AD$3,postings!$I:$I,'pl-data'!$A5)-SUMIFS(postings!$W:$W,postings!$C:$C,'pl-data'!AD$2,postings!$D:$D,'pl-data'!AD$3,postings!$M:$M,'pl-data'!$A5)</f>
        <v>0</v>
      </c>
      <c r="AE5" s="53">
        <f>+SUMIFS(postings!$T:$T,postings!$C:$C,'pl-data'!AE$2,postings!$D:$D,'pl-data'!AE$3,postings!$I:$I,'pl-data'!$A5)-SUMIFS(postings!$W:$W,postings!$C:$C,'pl-data'!AE$2,postings!$D:$D,'pl-data'!AE$3,postings!$M:$M,'pl-data'!$A5)</f>
        <v>0</v>
      </c>
      <c r="AF5" s="53">
        <f>+SUMIFS(postings!$T:$T,postings!$C:$C,'pl-data'!AF$2,postings!$D:$D,'pl-data'!AF$3,postings!$I:$I,'pl-data'!$A5)-SUMIFS(postings!$W:$W,postings!$C:$C,'pl-data'!AF$2,postings!$D:$D,'pl-data'!AF$3,postings!$M:$M,'pl-data'!$A5)</f>
        <v>0</v>
      </c>
      <c r="AG5" s="53">
        <f>+SUMIFS(postings!$T:$T,postings!$C:$C,'pl-data'!AG$2,postings!$D:$D,'pl-data'!AG$3,postings!$I:$I,'pl-data'!$A5)-SUMIFS(postings!$W:$W,postings!$C:$C,'pl-data'!AG$2,postings!$D:$D,'pl-data'!AG$3,postings!$M:$M,'pl-data'!$A5)</f>
        <v>0</v>
      </c>
      <c r="AH5" s="53">
        <f>+SUMIFS(postings!$T:$T,postings!$C:$C,'pl-data'!AH$2,postings!$D:$D,'pl-data'!AH$3,postings!$I:$I,'pl-data'!$A5)-SUMIFS(postings!$W:$W,postings!$C:$C,'pl-data'!AH$2,postings!$D:$D,'pl-data'!AH$3,postings!$M:$M,'pl-data'!$A5)</f>
        <v>0</v>
      </c>
      <c r="AI5" s="53">
        <f>+SUMIFS(postings!$T:$T,postings!$C:$C,'pl-data'!AI$2,postings!$D:$D,'pl-data'!AI$3,postings!$I:$I,'pl-data'!$A5)-SUMIFS(postings!$W:$W,postings!$C:$C,'pl-data'!AI$2,postings!$D:$D,'pl-data'!AI$3,postings!$M:$M,'pl-data'!$A5)</f>
        <v>0</v>
      </c>
      <c r="AJ5" s="53">
        <f>+SUM(X5:INDEX(X5:AI5,1,Settings!$C$4))</f>
        <v>0</v>
      </c>
      <c r="AK5" s="53">
        <f t="shared" ref="AK5:AK68" si="7">+SUM(X5:AI5)</f>
        <v>0</v>
      </c>
      <c r="AL5" s="53"/>
      <c r="AM5" s="53">
        <f t="shared" ref="AM5:AM68" si="8">+I5*1.03</f>
        <v>0</v>
      </c>
      <c r="AN5" s="53">
        <f t="shared" ref="AN5:AN68" si="9">+J5*1.03</f>
        <v>0</v>
      </c>
      <c r="AO5" s="53">
        <f t="shared" ref="AO5:AO68" si="10">+K5*1.03</f>
        <v>0</v>
      </c>
      <c r="AP5" s="53">
        <f t="shared" ref="AP5:AP68" si="11">+L5*1.03</f>
        <v>0</v>
      </c>
      <c r="AQ5" s="53">
        <f t="shared" ref="AQ5:AQ68" si="12">+M5*1.03</f>
        <v>0</v>
      </c>
      <c r="AR5" s="53">
        <f t="shared" ref="AR5:AR68" si="13">+N5*1.03</f>
        <v>0</v>
      </c>
      <c r="AS5" s="53">
        <f t="shared" ref="AS5:AS68" si="14">+O5*1.03</f>
        <v>0</v>
      </c>
      <c r="AT5" s="53">
        <f t="shared" ref="AT5:AT68" si="15">+P5*1.03</f>
        <v>0</v>
      </c>
      <c r="AU5" s="53">
        <f t="shared" ref="AU5:AU68" si="16">+Q5*1.03</f>
        <v>0</v>
      </c>
      <c r="AV5" s="53">
        <f t="shared" ref="AV5:AV68" si="17">+R5*1.03</f>
        <v>0</v>
      </c>
      <c r="AW5" s="53">
        <f t="shared" ref="AW5:AW68" si="18">+S5*1.03</f>
        <v>0</v>
      </c>
      <c r="AX5" s="53">
        <f t="shared" ref="AX5:AX68" si="19">+T5*1.03</f>
        <v>0</v>
      </c>
      <c r="AY5" s="53">
        <f>+SUM(AM5:INDEX(AM5:AX5,1,Settings!$C$4))</f>
        <v>0</v>
      </c>
      <c r="AZ5" s="53">
        <f t="shared" ref="AZ5:AZ68" si="20">+SUM(AM5:AX5)</f>
        <v>0</v>
      </c>
      <c r="BA5" s="53"/>
      <c r="BB5" s="53">
        <f t="shared" ref="BB5:BB68" si="21">+AM5*1.03</f>
        <v>0</v>
      </c>
      <c r="BC5" s="53">
        <f t="shared" ref="BC5:BC68" si="22">+AN5*1.03</f>
        <v>0</v>
      </c>
      <c r="BD5" s="53">
        <f t="shared" ref="BD5:BD68" si="23">+AO5*1.03</f>
        <v>0</v>
      </c>
      <c r="BE5" s="53">
        <f t="shared" ref="BE5:BE68" si="24">+AP5*1.03</f>
        <v>0</v>
      </c>
      <c r="BF5" s="53">
        <f t="shared" ref="BF5:BF68" si="25">+AQ5*1.03</f>
        <v>0</v>
      </c>
      <c r="BG5" s="53">
        <f t="shared" ref="BG5:BG68" si="26">+AR5*1.03</f>
        <v>0</v>
      </c>
      <c r="BH5" s="53">
        <f t="shared" ref="BH5:BH68" si="27">+AS5*1.03</f>
        <v>0</v>
      </c>
      <c r="BI5" s="53">
        <f t="shared" ref="BI5:BI68" si="28">+AT5*1.03</f>
        <v>0</v>
      </c>
      <c r="BJ5" s="53">
        <f t="shared" ref="BJ5:BJ68" si="29">+AU5*1.03</f>
        <v>0</v>
      </c>
      <c r="BK5" s="53">
        <f t="shared" ref="BK5:BK68" si="30">+AV5*1.03</f>
        <v>0</v>
      </c>
      <c r="BL5" s="53">
        <f t="shared" ref="BL5:BL68" si="31">+AW5*1.03</f>
        <v>0</v>
      </c>
      <c r="BM5" s="53">
        <f t="shared" ref="BM5:BM68" si="32">+AX5*1.03</f>
        <v>0</v>
      </c>
      <c r="BN5" s="53">
        <f t="shared" ref="BN5:BN68" si="33">+SUM(BB5:BM5)</f>
        <v>0</v>
      </c>
      <c r="BO5" s="53"/>
      <c r="BP5" s="53">
        <f t="shared" ref="BP5:BP68" si="34">+BN5*1.04</f>
        <v>0</v>
      </c>
      <c r="BQ5" s="53"/>
      <c r="BR5" s="53">
        <f t="shared" ref="BR5:BR68" si="35">+BP5*1.05</f>
        <v>0</v>
      </c>
    </row>
    <row r="6" spans="1:70" x14ac:dyDescent="0.2">
      <c r="A6" s="6">
        <v>2007</v>
      </c>
      <c r="B6" s="6" t="str">
        <f>+VLOOKUP(A6,masterfile!B:C,2,FALSE)</f>
        <v>Aufw. für Restrukturierung u. Sanierung</v>
      </c>
      <c r="D6" s="53">
        <f>+SUMIF('[1]2017'!$A:$A,$A6,'[1]2017'!$C:$C)-SUMIF('[1]2017'!$E:$E,$A6,'[1]2017'!$G:$G)</f>
        <v>0</v>
      </c>
      <c r="E6" s="53">
        <f>+SUMIF('[1]2018'!$A:$A,$A6,'[1]2018'!$C:$C)-SUMIF('[1]2018'!$E:$E,$A6,'[1]2018'!$G:$G)</f>
        <v>0</v>
      </c>
      <c r="F6" s="53">
        <f>+SUMIF('[1]2019'!$A:$A,$A6,'[1]2019'!$C:$C)-SUMIF('[1]2019'!$E:$E,$A6,'[1]2019'!$G:$G)</f>
        <v>0</v>
      </c>
      <c r="G6" s="53">
        <f>+SUMIF('[1]2020'!$A:$A,$A6,'[1]2020'!$C:$C)-SUMIF('[1]2020'!$E:$E,$A6,'[1]2020'!$G:$G)</f>
        <v>0</v>
      </c>
      <c r="H6" s="53"/>
      <c r="I6" s="53">
        <f>+(+SUMIF('[1]2021'!$A:$A,$A6,'[1]2021'!$C:$C)-SUMIF('[1]2021'!$E:$E,$A6,'[1]2021'!$G:$G))/12</f>
        <v>0</v>
      </c>
      <c r="J6" s="53">
        <f>+(+SUMIF('[1]2021'!$A:$A,$A6,'[1]2021'!$C:$C)-SUMIF('[1]2021'!$E:$E,$A6,'[1]2021'!$G:$G))/12</f>
        <v>0</v>
      </c>
      <c r="K6" s="53">
        <f>+(+SUMIF('[1]2021'!$A:$A,$A6,'[1]2021'!$C:$C)-SUMIF('[1]2021'!$E:$E,$A6,'[1]2021'!$G:$G))/12</f>
        <v>0</v>
      </c>
      <c r="L6" s="53">
        <f>+(+SUMIF('[1]2021'!$A:$A,$A6,'[1]2021'!$C:$C)-SUMIF('[1]2021'!$E:$E,$A6,'[1]2021'!$G:$G))/12</f>
        <v>0</v>
      </c>
      <c r="M6" s="53">
        <f>+(+SUMIF('[1]2021'!$A:$A,$A6,'[1]2021'!$C:$C)-SUMIF('[1]2021'!$E:$E,$A6,'[1]2021'!$G:$G))/12</f>
        <v>0</v>
      </c>
      <c r="N6" s="53">
        <f>+(+SUMIF('[1]2021'!$A:$A,$A6,'[1]2021'!$C:$C)-SUMIF('[1]2021'!$E:$E,$A6,'[1]2021'!$G:$G))/12</f>
        <v>0</v>
      </c>
      <c r="O6" s="53">
        <f>+(+SUMIF('[1]2021'!$A:$A,$A6,'[1]2021'!$C:$C)-SUMIF('[1]2021'!$E:$E,$A6,'[1]2021'!$G:$G))/12</f>
        <v>0</v>
      </c>
      <c r="P6" s="53">
        <f>+(+SUMIF('[1]2021'!$A:$A,$A6,'[1]2021'!$C:$C)-SUMIF('[1]2021'!$E:$E,$A6,'[1]2021'!$G:$G))/12</f>
        <v>0</v>
      </c>
      <c r="Q6" s="53">
        <f>+(+SUMIF('[1]2021'!$A:$A,$A6,'[1]2021'!$C:$C)-SUMIF('[1]2021'!$E:$E,$A6,'[1]2021'!$G:$G))/12</f>
        <v>0</v>
      </c>
      <c r="R6" s="53">
        <f>+(+SUMIF('[1]2021'!$A:$A,$A6,'[1]2021'!$C:$C)-SUMIF('[1]2021'!$E:$E,$A6,'[1]2021'!$G:$G))/12</f>
        <v>0</v>
      </c>
      <c r="S6" s="53">
        <f>+(+SUMIF('[1]2021'!$A:$A,$A6,'[1]2021'!$C:$C)-SUMIF('[1]2021'!$E:$E,$A6,'[1]2021'!$G:$G))/12</f>
        <v>0</v>
      </c>
      <c r="T6" s="53">
        <f>+(+SUMIF('[1]2021'!$A:$A,$A6,'[1]2021'!$C:$C)-SUMIF('[1]2021'!$E:$E,$A6,'[1]2021'!$G:$G))/12</f>
        <v>0</v>
      </c>
      <c r="U6" s="53">
        <f>+SUM(I6:INDEX(I6:T6,1,Settings!$C$4))</f>
        <v>0</v>
      </c>
      <c r="V6" s="53">
        <f t="shared" si="6"/>
        <v>0</v>
      </c>
      <c r="W6" s="53"/>
      <c r="X6" s="53">
        <f>+SUMIFS(postings!$T:$T,postings!$C:$C,'pl-data'!X$2,postings!$D:$D,'pl-data'!X$3,postings!$I:$I,'pl-data'!$A6)-SUMIFS(postings!$W:$W,postings!$C:$C,'pl-data'!X$2,postings!$D:$D,'pl-data'!X$3,postings!$M:$M,'pl-data'!$A6)</f>
        <v>0</v>
      </c>
      <c r="Y6" s="53">
        <f>+SUMIFS(postings!$T:$T,postings!$C:$C,'pl-data'!Y$2,postings!$D:$D,'pl-data'!Y$3,postings!$I:$I,'pl-data'!$A6)-SUMIFS(postings!$W:$W,postings!$C:$C,'pl-data'!Y$2,postings!$D:$D,'pl-data'!Y$3,postings!$M:$M,'pl-data'!$A6)</f>
        <v>0</v>
      </c>
      <c r="Z6" s="53">
        <f>+SUMIFS(postings!$T:$T,postings!$C:$C,'pl-data'!Z$2,postings!$D:$D,'pl-data'!Z$3,postings!$I:$I,'pl-data'!$A6)-SUMIFS(postings!$W:$W,postings!$C:$C,'pl-data'!Z$2,postings!$D:$D,'pl-data'!Z$3,postings!$M:$M,'pl-data'!$A6)</f>
        <v>0</v>
      </c>
      <c r="AA6" s="53">
        <f>+SUMIFS(postings!$T:$T,postings!$C:$C,'pl-data'!AA$2,postings!$D:$D,'pl-data'!AA$3,postings!$I:$I,'pl-data'!$A6)-SUMIFS(postings!$W:$W,postings!$C:$C,'pl-data'!AA$2,postings!$D:$D,'pl-data'!AA$3,postings!$M:$M,'pl-data'!$A6)</f>
        <v>0</v>
      </c>
      <c r="AB6" s="53">
        <f>+SUMIFS(postings!$T:$T,postings!$C:$C,'pl-data'!AB$2,postings!$D:$D,'pl-data'!AB$3,postings!$I:$I,'pl-data'!$A6)-SUMIFS(postings!$W:$W,postings!$C:$C,'pl-data'!AB$2,postings!$D:$D,'pl-data'!AB$3,postings!$M:$M,'pl-data'!$A6)</f>
        <v>0</v>
      </c>
      <c r="AC6" s="53">
        <f>+SUMIFS(postings!$T:$T,postings!$C:$C,'pl-data'!AC$2,postings!$D:$D,'pl-data'!AC$3,postings!$I:$I,'pl-data'!$A6)-SUMIFS(postings!$W:$W,postings!$C:$C,'pl-data'!AC$2,postings!$D:$D,'pl-data'!AC$3,postings!$M:$M,'pl-data'!$A6)</f>
        <v>0</v>
      </c>
      <c r="AD6" s="53">
        <f>+SUMIFS(postings!$T:$T,postings!$C:$C,'pl-data'!AD$2,postings!$D:$D,'pl-data'!AD$3,postings!$I:$I,'pl-data'!$A6)-SUMIFS(postings!$W:$W,postings!$C:$C,'pl-data'!AD$2,postings!$D:$D,'pl-data'!AD$3,postings!$M:$M,'pl-data'!$A6)</f>
        <v>0</v>
      </c>
      <c r="AE6" s="53">
        <f>+SUMIFS(postings!$T:$T,postings!$C:$C,'pl-data'!AE$2,postings!$D:$D,'pl-data'!AE$3,postings!$I:$I,'pl-data'!$A6)-SUMIFS(postings!$W:$W,postings!$C:$C,'pl-data'!AE$2,postings!$D:$D,'pl-data'!AE$3,postings!$M:$M,'pl-data'!$A6)</f>
        <v>0</v>
      </c>
      <c r="AF6" s="53">
        <f>+SUMIFS(postings!$T:$T,postings!$C:$C,'pl-data'!AF$2,postings!$D:$D,'pl-data'!AF$3,postings!$I:$I,'pl-data'!$A6)-SUMIFS(postings!$W:$W,postings!$C:$C,'pl-data'!AF$2,postings!$D:$D,'pl-data'!AF$3,postings!$M:$M,'pl-data'!$A6)</f>
        <v>0</v>
      </c>
      <c r="AG6" s="53">
        <f>+SUMIFS(postings!$T:$T,postings!$C:$C,'pl-data'!AG$2,postings!$D:$D,'pl-data'!AG$3,postings!$I:$I,'pl-data'!$A6)-SUMIFS(postings!$W:$W,postings!$C:$C,'pl-data'!AG$2,postings!$D:$D,'pl-data'!AG$3,postings!$M:$M,'pl-data'!$A6)</f>
        <v>0</v>
      </c>
      <c r="AH6" s="53">
        <f>+SUMIFS(postings!$T:$T,postings!$C:$C,'pl-data'!AH$2,postings!$D:$D,'pl-data'!AH$3,postings!$I:$I,'pl-data'!$A6)-SUMIFS(postings!$W:$W,postings!$C:$C,'pl-data'!AH$2,postings!$D:$D,'pl-data'!AH$3,postings!$M:$M,'pl-data'!$A6)</f>
        <v>0</v>
      </c>
      <c r="AI6" s="53">
        <f>+SUMIFS(postings!$T:$T,postings!$C:$C,'pl-data'!AI$2,postings!$D:$D,'pl-data'!AI$3,postings!$I:$I,'pl-data'!$A6)-SUMIFS(postings!$W:$W,postings!$C:$C,'pl-data'!AI$2,postings!$D:$D,'pl-data'!AI$3,postings!$M:$M,'pl-data'!$A6)</f>
        <v>0</v>
      </c>
      <c r="AJ6" s="53">
        <f>+SUM(X6:INDEX(X6:AI6,1,Settings!$C$4))</f>
        <v>0</v>
      </c>
      <c r="AK6" s="53">
        <f t="shared" si="7"/>
        <v>0</v>
      </c>
      <c r="AL6" s="53"/>
      <c r="AM6" s="53">
        <f t="shared" si="8"/>
        <v>0</v>
      </c>
      <c r="AN6" s="53">
        <f t="shared" si="9"/>
        <v>0</v>
      </c>
      <c r="AO6" s="53">
        <f t="shared" si="10"/>
        <v>0</v>
      </c>
      <c r="AP6" s="53">
        <f t="shared" si="11"/>
        <v>0</v>
      </c>
      <c r="AQ6" s="53">
        <f t="shared" si="12"/>
        <v>0</v>
      </c>
      <c r="AR6" s="53">
        <f t="shared" si="13"/>
        <v>0</v>
      </c>
      <c r="AS6" s="53">
        <f t="shared" si="14"/>
        <v>0</v>
      </c>
      <c r="AT6" s="53">
        <f t="shared" si="15"/>
        <v>0</v>
      </c>
      <c r="AU6" s="53">
        <f t="shared" si="16"/>
        <v>0</v>
      </c>
      <c r="AV6" s="53">
        <f t="shared" si="17"/>
        <v>0</v>
      </c>
      <c r="AW6" s="53">
        <f t="shared" si="18"/>
        <v>0</v>
      </c>
      <c r="AX6" s="53">
        <f t="shared" si="19"/>
        <v>0</v>
      </c>
      <c r="AY6" s="53">
        <f>+SUM(AM6:INDEX(AM6:AX6,1,Settings!$C$4))</f>
        <v>0</v>
      </c>
      <c r="AZ6" s="53">
        <f t="shared" si="20"/>
        <v>0</v>
      </c>
      <c r="BA6" s="53"/>
      <c r="BB6" s="53">
        <f t="shared" si="21"/>
        <v>0</v>
      </c>
      <c r="BC6" s="53">
        <f t="shared" si="22"/>
        <v>0</v>
      </c>
      <c r="BD6" s="53">
        <f t="shared" si="23"/>
        <v>0</v>
      </c>
      <c r="BE6" s="53">
        <f t="shared" si="24"/>
        <v>0</v>
      </c>
      <c r="BF6" s="53">
        <f t="shared" si="25"/>
        <v>0</v>
      </c>
      <c r="BG6" s="53">
        <f t="shared" si="26"/>
        <v>0</v>
      </c>
      <c r="BH6" s="53">
        <f t="shared" si="27"/>
        <v>0</v>
      </c>
      <c r="BI6" s="53">
        <f t="shared" si="28"/>
        <v>0</v>
      </c>
      <c r="BJ6" s="53">
        <f t="shared" si="29"/>
        <v>0</v>
      </c>
      <c r="BK6" s="53">
        <f t="shared" si="30"/>
        <v>0</v>
      </c>
      <c r="BL6" s="53">
        <f t="shared" si="31"/>
        <v>0</v>
      </c>
      <c r="BM6" s="53">
        <f t="shared" si="32"/>
        <v>0</v>
      </c>
      <c r="BN6" s="53">
        <f t="shared" si="33"/>
        <v>0</v>
      </c>
      <c r="BO6" s="53"/>
      <c r="BP6" s="53">
        <f t="shared" si="34"/>
        <v>0</v>
      </c>
      <c r="BQ6" s="53"/>
      <c r="BR6" s="53">
        <f t="shared" si="35"/>
        <v>0</v>
      </c>
    </row>
    <row r="7" spans="1:70" x14ac:dyDescent="0.2">
      <c r="A7" s="6">
        <v>2008</v>
      </c>
      <c r="B7" s="6" t="str">
        <f>+VLOOKUP(A7,masterfile!B:C,2,FALSE)</f>
        <v>Verlust Veräuß/Aufg.Geschäftsaktivität</v>
      </c>
      <c r="D7" s="53">
        <f>+SUMIF('[1]2017'!$A:$A,$A7,'[1]2017'!$C:$C)-SUMIF('[1]2017'!$E:$E,$A7,'[1]2017'!$G:$G)</f>
        <v>0</v>
      </c>
      <c r="E7" s="53">
        <f>+SUMIF('[1]2018'!$A:$A,$A7,'[1]2018'!$C:$C)-SUMIF('[1]2018'!$E:$E,$A7,'[1]2018'!$G:$G)</f>
        <v>0</v>
      </c>
      <c r="F7" s="53">
        <f>+SUMIF('[1]2019'!$A:$A,$A7,'[1]2019'!$C:$C)-SUMIF('[1]2019'!$E:$E,$A7,'[1]2019'!$G:$G)</f>
        <v>0</v>
      </c>
      <c r="G7" s="53">
        <f>+SUMIF('[1]2020'!$A:$A,$A7,'[1]2020'!$C:$C)-SUMIF('[1]2020'!$E:$E,$A7,'[1]2020'!$G:$G)</f>
        <v>0</v>
      </c>
      <c r="H7" s="53"/>
      <c r="I7" s="53">
        <f>+(+SUMIF('[1]2021'!$A:$A,$A7,'[1]2021'!$C:$C)-SUMIF('[1]2021'!$E:$E,$A7,'[1]2021'!$G:$G))/12</f>
        <v>0</v>
      </c>
      <c r="J7" s="53">
        <f>+(+SUMIF('[1]2021'!$A:$A,$A7,'[1]2021'!$C:$C)-SUMIF('[1]2021'!$E:$E,$A7,'[1]2021'!$G:$G))/12</f>
        <v>0</v>
      </c>
      <c r="K7" s="53">
        <f>+(+SUMIF('[1]2021'!$A:$A,$A7,'[1]2021'!$C:$C)-SUMIF('[1]2021'!$E:$E,$A7,'[1]2021'!$G:$G))/12</f>
        <v>0</v>
      </c>
      <c r="L7" s="53">
        <f>+(+SUMIF('[1]2021'!$A:$A,$A7,'[1]2021'!$C:$C)-SUMIF('[1]2021'!$E:$E,$A7,'[1]2021'!$G:$G))/12</f>
        <v>0</v>
      </c>
      <c r="M7" s="53">
        <f>+(+SUMIF('[1]2021'!$A:$A,$A7,'[1]2021'!$C:$C)-SUMIF('[1]2021'!$E:$E,$A7,'[1]2021'!$G:$G))/12</f>
        <v>0</v>
      </c>
      <c r="N7" s="53">
        <f>+(+SUMIF('[1]2021'!$A:$A,$A7,'[1]2021'!$C:$C)-SUMIF('[1]2021'!$E:$E,$A7,'[1]2021'!$G:$G))/12</f>
        <v>0</v>
      </c>
      <c r="O7" s="53">
        <f>+(+SUMIF('[1]2021'!$A:$A,$A7,'[1]2021'!$C:$C)-SUMIF('[1]2021'!$E:$E,$A7,'[1]2021'!$G:$G))/12</f>
        <v>0</v>
      </c>
      <c r="P7" s="53">
        <f>+(+SUMIF('[1]2021'!$A:$A,$A7,'[1]2021'!$C:$C)-SUMIF('[1]2021'!$E:$E,$A7,'[1]2021'!$G:$G))/12</f>
        <v>0</v>
      </c>
      <c r="Q7" s="53">
        <f>+(+SUMIF('[1]2021'!$A:$A,$A7,'[1]2021'!$C:$C)-SUMIF('[1]2021'!$E:$E,$A7,'[1]2021'!$G:$G))/12</f>
        <v>0</v>
      </c>
      <c r="R7" s="53">
        <f>+(+SUMIF('[1]2021'!$A:$A,$A7,'[1]2021'!$C:$C)-SUMIF('[1]2021'!$E:$E,$A7,'[1]2021'!$G:$G))/12</f>
        <v>0</v>
      </c>
      <c r="S7" s="53">
        <f>+(+SUMIF('[1]2021'!$A:$A,$A7,'[1]2021'!$C:$C)-SUMIF('[1]2021'!$E:$E,$A7,'[1]2021'!$G:$G))/12</f>
        <v>0</v>
      </c>
      <c r="T7" s="53">
        <f>+(+SUMIF('[1]2021'!$A:$A,$A7,'[1]2021'!$C:$C)-SUMIF('[1]2021'!$E:$E,$A7,'[1]2021'!$G:$G))/12</f>
        <v>0</v>
      </c>
      <c r="U7" s="53">
        <f>+SUM(I7:INDEX(I7:T7,1,Settings!$C$4))</f>
        <v>0</v>
      </c>
      <c r="V7" s="53">
        <f t="shared" si="6"/>
        <v>0</v>
      </c>
      <c r="W7" s="53"/>
      <c r="X7" s="53">
        <f>+SUMIFS(postings!$T:$T,postings!$C:$C,'pl-data'!X$2,postings!$D:$D,'pl-data'!X$3,postings!$I:$I,'pl-data'!$A7)-SUMIFS(postings!$W:$W,postings!$C:$C,'pl-data'!X$2,postings!$D:$D,'pl-data'!X$3,postings!$M:$M,'pl-data'!$A7)</f>
        <v>0</v>
      </c>
      <c r="Y7" s="53">
        <f>+SUMIFS(postings!$T:$T,postings!$C:$C,'pl-data'!Y$2,postings!$D:$D,'pl-data'!Y$3,postings!$I:$I,'pl-data'!$A7)-SUMIFS(postings!$W:$W,postings!$C:$C,'pl-data'!Y$2,postings!$D:$D,'pl-data'!Y$3,postings!$M:$M,'pl-data'!$A7)</f>
        <v>0</v>
      </c>
      <c r="Z7" s="53">
        <f>+SUMIFS(postings!$T:$T,postings!$C:$C,'pl-data'!Z$2,postings!$D:$D,'pl-data'!Z$3,postings!$I:$I,'pl-data'!$A7)-SUMIFS(postings!$W:$W,postings!$C:$C,'pl-data'!Z$2,postings!$D:$D,'pl-data'!Z$3,postings!$M:$M,'pl-data'!$A7)</f>
        <v>0</v>
      </c>
      <c r="AA7" s="53">
        <f>+SUMIFS(postings!$T:$T,postings!$C:$C,'pl-data'!AA$2,postings!$D:$D,'pl-data'!AA$3,postings!$I:$I,'pl-data'!$A7)-SUMIFS(postings!$W:$W,postings!$C:$C,'pl-data'!AA$2,postings!$D:$D,'pl-data'!AA$3,postings!$M:$M,'pl-data'!$A7)</f>
        <v>0</v>
      </c>
      <c r="AB7" s="53">
        <f>+SUMIFS(postings!$T:$T,postings!$C:$C,'pl-data'!AB$2,postings!$D:$D,'pl-data'!AB$3,postings!$I:$I,'pl-data'!$A7)-SUMIFS(postings!$W:$W,postings!$C:$C,'pl-data'!AB$2,postings!$D:$D,'pl-data'!AB$3,postings!$M:$M,'pl-data'!$A7)</f>
        <v>0</v>
      </c>
      <c r="AC7" s="53">
        <f>+SUMIFS(postings!$T:$T,postings!$C:$C,'pl-data'!AC$2,postings!$D:$D,'pl-data'!AC$3,postings!$I:$I,'pl-data'!$A7)-SUMIFS(postings!$W:$W,postings!$C:$C,'pl-data'!AC$2,postings!$D:$D,'pl-data'!AC$3,postings!$M:$M,'pl-data'!$A7)</f>
        <v>0</v>
      </c>
      <c r="AD7" s="53">
        <f>+SUMIFS(postings!$T:$T,postings!$C:$C,'pl-data'!AD$2,postings!$D:$D,'pl-data'!AD$3,postings!$I:$I,'pl-data'!$A7)-SUMIFS(postings!$W:$W,postings!$C:$C,'pl-data'!AD$2,postings!$D:$D,'pl-data'!AD$3,postings!$M:$M,'pl-data'!$A7)</f>
        <v>0</v>
      </c>
      <c r="AE7" s="53">
        <f>+SUMIFS(postings!$T:$T,postings!$C:$C,'pl-data'!AE$2,postings!$D:$D,'pl-data'!AE$3,postings!$I:$I,'pl-data'!$A7)-SUMIFS(postings!$W:$W,postings!$C:$C,'pl-data'!AE$2,postings!$D:$D,'pl-data'!AE$3,postings!$M:$M,'pl-data'!$A7)</f>
        <v>0</v>
      </c>
      <c r="AF7" s="53">
        <f>+SUMIFS(postings!$T:$T,postings!$C:$C,'pl-data'!AF$2,postings!$D:$D,'pl-data'!AF$3,postings!$I:$I,'pl-data'!$A7)-SUMIFS(postings!$W:$W,postings!$C:$C,'pl-data'!AF$2,postings!$D:$D,'pl-data'!AF$3,postings!$M:$M,'pl-data'!$A7)</f>
        <v>0</v>
      </c>
      <c r="AG7" s="53">
        <f>+SUMIFS(postings!$T:$T,postings!$C:$C,'pl-data'!AG$2,postings!$D:$D,'pl-data'!AG$3,postings!$I:$I,'pl-data'!$A7)-SUMIFS(postings!$W:$W,postings!$C:$C,'pl-data'!AG$2,postings!$D:$D,'pl-data'!AG$3,postings!$M:$M,'pl-data'!$A7)</f>
        <v>0</v>
      </c>
      <c r="AH7" s="53">
        <f>+SUMIFS(postings!$T:$T,postings!$C:$C,'pl-data'!AH$2,postings!$D:$D,'pl-data'!AH$3,postings!$I:$I,'pl-data'!$A7)-SUMIFS(postings!$W:$W,postings!$C:$C,'pl-data'!AH$2,postings!$D:$D,'pl-data'!AH$3,postings!$M:$M,'pl-data'!$A7)</f>
        <v>0</v>
      </c>
      <c r="AI7" s="53">
        <f>+SUMIFS(postings!$T:$T,postings!$C:$C,'pl-data'!AI$2,postings!$D:$D,'pl-data'!AI$3,postings!$I:$I,'pl-data'!$A7)-SUMIFS(postings!$W:$W,postings!$C:$C,'pl-data'!AI$2,postings!$D:$D,'pl-data'!AI$3,postings!$M:$M,'pl-data'!$A7)</f>
        <v>0</v>
      </c>
      <c r="AJ7" s="53">
        <f>+SUM(X7:INDEX(X7:AI7,1,Settings!$C$4))</f>
        <v>0</v>
      </c>
      <c r="AK7" s="53">
        <f t="shared" si="7"/>
        <v>0</v>
      </c>
      <c r="AL7" s="53"/>
      <c r="AM7" s="53">
        <f t="shared" si="8"/>
        <v>0</v>
      </c>
      <c r="AN7" s="53">
        <f t="shared" si="9"/>
        <v>0</v>
      </c>
      <c r="AO7" s="53">
        <f t="shared" si="10"/>
        <v>0</v>
      </c>
      <c r="AP7" s="53">
        <f t="shared" si="11"/>
        <v>0</v>
      </c>
      <c r="AQ7" s="53">
        <f t="shared" si="12"/>
        <v>0</v>
      </c>
      <c r="AR7" s="53">
        <f t="shared" si="13"/>
        <v>0</v>
      </c>
      <c r="AS7" s="53">
        <f t="shared" si="14"/>
        <v>0</v>
      </c>
      <c r="AT7" s="53">
        <f t="shared" si="15"/>
        <v>0</v>
      </c>
      <c r="AU7" s="53">
        <f t="shared" si="16"/>
        <v>0</v>
      </c>
      <c r="AV7" s="53">
        <f t="shared" si="17"/>
        <v>0</v>
      </c>
      <c r="AW7" s="53">
        <f t="shared" si="18"/>
        <v>0</v>
      </c>
      <c r="AX7" s="53">
        <f t="shared" si="19"/>
        <v>0</v>
      </c>
      <c r="AY7" s="53">
        <f>+SUM(AM7:INDEX(AM7:AX7,1,Settings!$C$4))</f>
        <v>0</v>
      </c>
      <c r="AZ7" s="53">
        <f t="shared" si="20"/>
        <v>0</v>
      </c>
      <c r="BA7" s="53"/>
      <c r="BB7" s="53">
        <f t="shared" si="21"/>
        <v>0</v>
      </c>
      <c r="BC7" s="53">
        <f t="shared" si="22"/>
        <v>0</v>
      </c>
      <c r="BD7" s="53">
        <f t="shared" si="23"/>
        <v>0</v>
      </c>
      <c r="BE7" s="53">
        <f t="shared" si="24"/>
        <v>0</v>
      </c>
      <c r="BF7" s="53">
        <f t="shared" si="25"/>
        <v>0</v>
      </c>
      <c r="BG7" s="53">
        <f t="shared" si="26"/>
        <v>0</v>
      </c>
      <c r="BH7" s="53">
        <f t="shared" si="27"/>
        <v>0</v>
      </c>
      <c r="BI7" s="53">
        <f t="shared" si="28"/>
        <v>0</v>
      </c>
      <c r="BJ7" s="53">
        <f t="shared" si="29"/>
        <v>0</v>
      </c>
      <c r="BK7" s="53">
        <f t="shared" si="30"/>
        <v>0</v>
      </c>
      <c r="BL7" s="53">
        <f t="shared" si="31"/>
        <v>0</v>
      </c>
      <c r="BM7" s="53">
        <f t="shared" si="32"/>
        <v>0</v>
      </c>
      <c r="BN7" s="53">
        <f t="shared" si="33"/>
        <v>0</v>
      </c>
      <c r="BO7" s="53"/>
      <c r="BP7" s="53">
        <f t="shared" si="34"/>
        <v>0</v>
      </c>
      <c r="BQ7" s="53"/>
      <c r="BR7" s="53">
        <f t="shared" si="35"/>
        <v>0</v>
      </c>
    </row>
    <row r="8" spans="1:70" x14ac:dyDescent="0.2">
      <c r="A8" s="6">
        <v>2010</v>
      </c>
      <c r="B8" s="6" t="str">
        <f>+VLOOKUP(A8,masterfile!B:C,2,FALSE)</f>
        <v>Betriebsfremde Aufwendungen</v>
      </c>
      <c r="D8" s="53">
        <f>+SUMIF('[1]2017'!$A:$A,$A8,'[1]2017'!$C:$C)-SUMIF('[1]2017'!$E:$E,$A8,'[1]2017'!$G:$G)</f>
        <v>0</v>
      </c>
      <c r="E8" s="53">
        <f>+SUMIF('[1]2018'!$A:$A,$A8,'[1]2018'!$C:$C)-SUMIF('[1]2018'!$E:$E,$A8,'[1]2018'!$G:$G)</f>
        <v>0</v>
      </c>
      <c r="F8" s="53">
        <f>+SUMIF('[1]2019'!$A:$A,$A8,'[1]2019'!$C:$C)-SUMIF('[1]2019'!$E:$E,$A8,'[1]2019'!$G:$G)</f>
        <v>0</v>
      </c>
      <c r="G8" s="53">
        <f>+SUMIF('[1]2020'!$A:$A,$A8,'[1]2020'!$C:$C)-SUMIF('[1]2020'!$E:$E,$A8,'[1]2020'!$G:$G)</f>
        <v>0</v>
      </c>
      <c r="H8" s="53"/>
      <c r="I8" s="53">
        <f>+(+SUMIF('[1]2021'!$A:$A,$A8,'[1]2021'!$C:$C)-SUMIF('[1]2021'!$E:$E,$A8,'[1]2021'!$G:$G))/12</f>
        <v>0</v>
      </c>
      <c r="J8" s="53">
        <f>+(+SUMIF('[1]2021'!$A:$A,$A8,'[1]2021'!$C:$C)-SUMIF('[1]2021'!$E:$E,$A8,'[1]2021'!$G:$G))/12</f>
        <v>0</v>
      </c>
      <c r="K8" s="53">
        <f>+(+SUMIF('[1]2021'!$A:$A,$A8,'[1]2021'!$C:$C)-SUMIF('[1]2021'!$E:$E,$A8,'[1]2021'!$G:$G))/12</f>
        <v>0</v>
      </c>
      <c r="L8" s="53">
        <f>+(+SUMIF('[1]2021'!$A:$A,$A8,'[1]2021'!$C:$C)-SUMIF('[1]2021'!$E:$E,$A8,'[1]2021'!$G:$G))/12</f>
        <v>0</v>
      </c>
      <c r="M8" s="53">
        <f>+(+SUMIF('[1]2021'!$A:$A,$A8,'[1]2021'!$C:$C)-SUMIF('[1]2021'!$E:$E,$A8,'[1]2021'!$G:$G))/12</f>
        <v>0</v>
      </c>
      <c r="N8" s="53">
        <f>+(+SUMIF('[1]2021'!$A:$A,$A8,'[1]2021'!$C:$C)-SUMIF('[1]2021'!$E:$E,$A8,'[1]2021'!$G:$G))/12</f>
        <v>0</v>
      </c>
      <c r="O8" s="53">
        <f>+(+SUMIF('[1]2021'!$A:$A,$A8,'[1]2021'!$C:$C)-SUMIF('[1]2021'!$E:$E,$A8,'[1]2021'!$G:$G))/12</f>
        <v>0</v>
      </c>
      <c r="P8" s="53">
        <f>+(+SUMIF('[1]2021'!$A:$A,$A8,'[1]2021'!$C:$C)-SUMIF('[1]2021'!$E:$E,$A8,'[1]2021'!$G:$G))/12</f>
        <v>0</v>
      </c>
      <c r="Q8" s="53">
        <f>+(+SUMIF('[1]2021'!$A:$A,$A8,'[1]2021'!$C:$C)-SUMIF('[1]2021'!$E:$E,$A8,'[1]2021'!$G:$G))/12</f>
        <v>0</v>
      </c>
      <c r="R8" s="53">
        <f>+(+SUMIF('[1]2021'!$A:$A,$A8,'[1]2021'!$C:$C)-SUMIF('[1]2021'!$E:$E,$A8,'[1]2021'!$G:$G))/12</f>
        <v>0</v>
      </c>
      <c r="S8" s="53">
        <f>+(+SUMIF('[1]2021'!$A:$A,$A8,'[1]2021'!$C:$C)-SUMIF('[1]2021'!$E:$E,$A8,'[1]2021'!$G:$G))/12</f>
        <v>0</v>
      </c>
      <c r="T8" s="53">
        <f>+(+SUMIF('[1]2021'!$A:$A,$A8,'[1]2021'!$C:$C)-SUMIF('[1]2021'!$E:$E,$A8,'[1]2021'!$G:$G))/12</f>
        <v>0</v>
      </c>
      <c r="U8" s="53">
        <f>+SUM(I8:INDEX(I8:T8,1,Settings!$C$4))</f>
        <v>0</v>
      </c>
      <c r="V8" s="53">
        <f t="shared" si="6"/>
        <v>0</v>
      </c>
      <c r="W8" s="53"/>
      <c r="X8" s="53">
        <f>+SUMIFS(postings!$T:$T,postings!$C:$C,'pl-data'!X$2,postings!$D:$D,'pl-data'!X$3,postings!$I:$I,'pl-data'!$A8)-SUMIFS(postings!$W:$W,postings!$C:$C,'pl-data'!X$2,postings!$D:$D,'pl-data'!X$3,postings!$M:$M,'pl-data'!$A8)</f>
        <v>0</v>
      </c>
      <c r="Y8" s="53">
        <f>+SUMIFS(postings!$T:$T,postings!$C:$C,'pl-data'!Y$2,postings!$D:$D,'pl-data'!Y$3,postings!$I:$I,'pl-data'!$A8)-SUMIFS(postings!$W:$W,postings!$C:$C,'pl-data'!Y$2,postings!$D:$D,'pl-data'!Y$3,postings!$M:$M,'pl-data'!$A8)</f>
        <v>0</v>
      </c>
      <c r="Z8" s="53">
        <f>+SUMIFS(postings!$T:$T,postings!$C:$C,'pl-data'!Z$2,postings!$D:$D,'pl-data'!Z$3,postings!$I:$I,'pl-data'!$A8)-SUMIFS(postings!$W:$W,postings!$C:$C,'pl-data'!Z$2,postings!$D:$D,'pl-data'!Z$3,postings!$M:$M,'pl-data'!$A8)</f>
        <v>0</v>
      </c>
      <c r="AA8" s="53">
        <f>+SUMIFS(postings!$T:$T,postings!$C:$C,'pl-data'!AA$2,postings!$D:$D,'pl-data'!AA$3,postings!$I:$I,'pl-data'!$A8)-SUMIFS(postings!$W:$W,postings!$C:$C,'pl-data'!AA$2,postings!$D:$D,'pl-data'!AA$3,postings!$M:$M,'pl-data'!$A8)</f>
        <v>0</v>
      </c>
      <c r="AB8" s="53">
        <f>+SUMIFS(postings!$T:$T,postings!$C:$C,'pl-data'!AB$2,postings!$D:$D,'pl-data'!AB$3,postings!$I:$I,'pl-data'!$A8)-SUMIFS(postings!$W:$W,postings!$C:$C,'pl-data'!AB$2,postings!$D:$D,'pl-data'!AB$3,postings!$M:$M,'pl-data'!$A8)</f>
        <v>0</v>
      </c>
      <c r="AC8" s="53">
        <f>+SUMIFS(postings!$T:$T,postings!$C:$C,'pl-data'!AC$2,postings!$D:$D,'pl-data'!AC$3,postings!$I:$I,'pl-data'!$A8)-SUMIFS(postings!$W:$W,postings!$C:$C,'pl-data'!AC$2,postings!$D:$D,'pl-data'!AC$3,postings!$M:$M,'pl-data'!$A8)</f>
        <v>0</v>
      </c>
      <c r="AD8" s="53">
        <f>+SUMIFS(postings!$T:$T,postings!$C:$C,'pl-data'!AD$2,postings!$D:$D,'pl-data'!AD$3,postings!$I:$I,'pl-data'!$A8)-SUMIFS(postings!$W:$W,postings!$C:$C,'pl-data'!AD$2,postings!$D:$D,'pl-data'!AD$3,postings!$M:$M,'pl-data'!$A8)</f>
        <v>0</v>
      </c>
      <c r="AE8" s="53">
        <f>+SUMIFS(postings!$T:$T,postings!$C:$C,'pl-data'!AE$2,postings!$D:$D,'pl-data'!AE$3,postings!$I:$I,'pl-data'!$A8)-SUMIFS(postings!$W:$W,postings!$C:$C,'pl-data'!AE$2,postings!$D:$D,'pl-data'!AE$3,postings!$M:$M,'pl-data'!$A8)</f>
        <v>0</v>
      </c>
      <c r="AF8" s="53">
        <f>+SUMIFS(postings!$T:$T,postings!$C:$C,'pl-data'!AF$2,postings!$D:$D,'pl-data'!AF$3,postings!$I:$I,'pl-data'!$A8)-SUMIFS(postings!$W:$W,postings!$C:$C,'pl-data'!AF$2,postings!$D:$D,'pl-data'!AF$3,postings!$M:$M,'pl-data'!$A8)</f>
        <v>0</v>
      </c>
      <c r="AG8" s="53">
        <f>+SUMIFS(postings!$T:$T,postings!$C:$C,'pl-data'!AG$2,postings!$D:$D,'pl-data'!AG$3,postings!$I:$I,'pl-data'!$A8)-SUMIFS(postings!$W:$W,postings!$C:$C,'pl-data'!AG$2,postings!$D:$D,'pl-data'!AG$3,postings!$M:$M,'pl-data'!$A8)</f>
        <v>0</v>
      </c>
      <c r="AH8" s="53">
        <f>+SUMIFS(postings!$T:$T,postings!$C:$C,'pl-data'!AH$2,postings!$D:$D,'pl-data'!AH$3,postings!$I:$I,'pl-data'!$A8)-SUMIFS(postings!$W:$W,postings!$C:$C,'pl-data'!AH$2,postings!$D:$D,'pl-data'!AH$3,postings!$M:$M,'pl-data'!$A8)</f>
        <v>0</v>
      </c>
      <c r="AI8" s="53">
        <f>+SUMIFS(postings!$T:$T,postings!$C:$C,'pl-data'!AI$2,postings!$D:$D,'pl-data'!AI$3,postings!$I:$I,'pl-data'!$A8)-SUMIFS(postings!$W:$W,postings!$C:$C,'pl-data'!AI$2,postings!$D:$D,'pl-data'!AI$3,postings!$M:$M,'pl-data'!$A8)</f>
        <v>0</v>
      </c>
      <c r="AJ8" s="53">
        <f>+SUM(X8:INDEX(X8:AI8,1,Settings!$C$4))</f>
        <v>0</v>
      </c>
      <c r="AK8" s="53">
        <f t="shared" si="7"/>
        <v>0</v>
      </c>
      <c r="AL8" s="53"/>
      <c r="AM8" s="53">
        <f t="shared" si="8"/>
        <v>0</v>
      </c>
      <c r="AN8" s="53">
        <f t="shared" si="9"/>
        <v>0</v>
      </c>
      <c r="AO8" s="53">
        <f t="shared" si="10"/>
        <v>0</v>
      </c>
      <c r="AP8" s="53">
        <f t="shared" si="11"/>
        <v>0</v>
      </c>
      <c r="AQ8" s="53">
        <f t="shared" si="12"/>
        <v>0</v>
      </c>
      <c r="AR8" s="53">
        <f t="shared" si="13"/>
        <v>0</v>
      </c>
      <c r="AS8" s="53">
        <f t="shared" si="14"/>
        <v>0</v>
      </c>
      <c r="AT8" s="53">
        <f t="shared" si="15"/>
        <v>0</v>
      </c>
      <c r="AU8" s="53">
        <f t="shared" si="16"/>
        <v>0</v>
      </c>
      <c r="AV8" s="53">
        <f t="shared" si="17"/>
        <v>0</v>
      </c>
      <c r="AW8" s="53">
        <f t="shared" si="18"/>
        <v>0</v>
      </c>
      <c r="AX8" s="53">
        <f t="shared" si="19"/>
        <v>0</v>
      </c>
      <c r="AY8" s="53">
        <f>+SUM(AM8:INDEX(AM8:AX8,1,Settings!$C$4))</f>
        <v>0</v>
      </c>
      <c r="AZ8" s="53">
        <f t="shared" si="20"/>
        <v>0</v>
      </c>
      <c r="BA8" s="53"/>
      <c r="BB8" s="53">
        <f t="shared" si="21"/>
        <v>0</v>
      </c>
      <c r="BC8" s="53">
        <f t="shared" si="22"/>
        <v>0</v>
      </c>
      <c r="BD8" s="53">
        <f t="shared" si="23"/>
        <v>0</v>
      </c>
      <c r="BE8" s="53">
        <f t="shared" si="24"/>
        <v>0</v>
      </c>
      <c r="BF8" s="53">
        <f t="shared" si="25"/>
        <v>0</v>
      </c>
      <c r="BG8" s="53">
        <f t="shared" si="26"/>
        <v>0</v>
      </c>
      <c r="BH8" s="53">
        <f t="shared" si="27"/>
        <v>0</v>
      </c>
      <c r="BI8" s="53">
        <f t="shared" si="28"/>
        <v>0</v>
      </c>
      <c r="BJ8" s="53">
        <f t="shared" si="29"/>
        <v>0</v>
      </c>
      <c r="BK8" s="53">
        <f t="shared" si="30"/>
        <v>0</v>
      </c>
      <c r="BL8" s="53">
        <f t="shared" si="31"/>
        <v>0</v>
      </c>
      <c r="BM8" s="53">
        <f t="shared" si="32"/>
        <v>0</v>
      </c>
      <c r="BN8" s="53">
        <f t="shared" si="33"/>
        <v>0</v>
      </c>
      <c r="BO8" s="53"/>
      <c r="BP8" s="53">
        <f t="shared" si="34"/>
        <v>0</v>
      </c>
      <c r="BQ8" s="53"/>
      <c r="BR8" s="53">
        <f t="shared" si="35"/>
        <v>0</v>
      </c>
    </row>
    <row r="9" spans="1:70" x14ac:dyDescent="0.2">
      <c r="A9" s="6">
        <v>2020</v>
      </c>
      <c r="B9" s="6" t="str">
        <f>+VLOOKUP(A9,masterfile!B:C,2,FALSE)</f>
        <v>Periodenfremde Aufwendungen</v>
      </c>
      <c r="D9" s="53">
        <f>+SUMIF('[1]2017'!$A:$A,$A9,'[1]2017'!$C:$C)-SUMIF('[1]2017'!$E:$E,$A9,'[1]2017'!$G:$G)</f>
        <v>1.25</v>
      </c>
      <c r="E9" s="53">
        <f>+SUMIF('[1]2018'!$A:$A,$A9,'[1]2018'!$C:$C)-SUMIF('[1]2018'!$E:$E,$A9,'[1]2018'!$G:$G)</f>
        <v>1.25</v>
      </c>
      <c r="F9" s="53">
        <f>+SUMIF('[1]2019'!$A:$A,$A9,'[1]2019'!$C:$C)-SUMIF('[1]2019'!$E:$E,$A9,'[1]2019'!$G:$G)</f>
        <v>1.25</v>
      </c>
      <c r="G9" s="53">
        <f>+SUMIF('[1]2020'!$A:$A,$A9,'[1]2020'!$C:$C)-SUMIF('[1]2020'!$E:$E,$A9,'[1]2020'!$G:$G)</f>
        <v>1.25</v>
      </c>
      <c r="H9" s="53"/>
      <c r="I9" s="53">
        <f>+(+SUMIF('[1]2021'!$A:$A,$A9,'[1]2021'!$C:$C)-SUMIF('[1]2021'!$E:$E,$A9,'[1]2021'!$G:$G))/12</f>
        <v>0.10416666666666667</v>
      </c>
      <c r="J9" s="53">
        <f>+(+SUMIF('[1]2021'!$A:$A,$A9,'[1]2021'!$C:$C)-SUMIF('[1]2021'!$E:$E,$A9,'[1]2021'!$G:$G))/12</f>
        <v>0.10416666666666667</v>
      </c>
      <c r="K9" s="53">
        <f>+(+SUMIF('[1]2021'!$A:$A,$A9,'[1]2021'!$C:$C)-SUMIF('[1]2021'!$E:$E,$A9,'[1]2021'!$G:$G))/12</f>
        <v>0.10416666666666667</v>
      </c>
      <c r="L9" s="53">
        <f>+(+SUMIF('[1]2021'!$A:$A,$A9,'[1]2021'!$C:$C)-SUMIF('[1]2021'!$E:$E,$A9,'[1]2021'!$G:$G))/12</f>
        <v>0.10416666666666667</v>
      </c>
      <c r="M9" s="53">
        <f>+(+SUMIF('[1]2021'!$A:$A,$A9,'[1]2021'!$C:$C)-SUMIF('[1]2021'!$E:$E,$A9,'[1]2021'!$G:$G))/12</f>
        <v>0.10416666666666667</v>
      </c>
      <c r="N9" s="53">
        <f>+(+SUMIF('[1]2021'!$A:$A,$A9,'[1]2021'!$C:$C)-SUMIF('[1]2021'!$E:$E,$A9,'[1]2021'!$G:$G))/12</f>
        <v>0.10416666666666667</v>
      </c>
      <c r="O9" s="53">
        <f>+(+SUMIF('[1]2021'!$A:$A,$A9,'[1]2021'!$C:$C)-SUMIF('[1]2021'!$E:$E,$A9,'[1]2021'!$G:$G))/12</f>
        <v>0.10416666666666667</v>
      </c>
      <c r="P9" s="53">
        <f>+(+SUMIF('[1]2021'!$A:$A,$A9,'[1]2021'!$C:$C)-SUMIF('[1]2021'!$E:$E,$A9,'[1]2021'!$G:$G))/12</f>
        <v>0.10416666666666667</v>
      </c>
      <c r="Q9" s="53">
        <f>+(+SUMIF('[1]2021'!$A:$A,$A9,'[1]2021'!$C:$C)-SUMIF('[1]2021'!$E:$E,$A9,'[1]2021'!$G:$G))/12</f>
        <v>0.10416666666666667</v>
      </c>
      <c r="R9" s="53">
        <f>+(+SUMIF('[1]2021'!$A:$A,$A9,'[1]2021'!$C:$C)-SUMIF('[1]2021'!$E:$E,$A9,'[1]2021'!$G:$G))/12</f>
        <v>0.10416666666666667</v>
      </c>
      <c r="S9" s="53">
        <f>+(+SUMIF('[1]2021'!$A:$A,$A9,'[1]2021'!$C:$C)-SUMIF('[1]2021'!$E:$E,$A9,'[1]2021'!$G:$G))/12</f>
        <v>0.10416666666666667</v>
      </c>
      <c r="T9" s="53">
        <f>+(+SUMIF('[1]2021'!$A:$A,$A9,'[1]2021'!$C:$C)-SUMIF('[1]2021'!$E:$E,$A9,'[1]2021'!$G:$G))/12</f>
        <v>0.10416666666666667</v>
      </c>
      <c r="U9" s="53">
        <f>+SUM(I9:INDEX(I9:T9,1,Settings!$C$4))</f>
        <v>1.25</v>
      </c>
      <c r="V9" s="53">
        <f t="shared" si="6"/>
        <v>1.25</v>
      </c>
      <c r="W9" s="53"/>
      <c r="X9" s="53">
        <f>+SUMIFS(postings!$T:$T,postings!$C:$C,'pl-data'!X$2,postings!$D:$D,'pl-data'!X$3,postings!$I:$I,'pl-data'!$A9)-SUMIFS(postings!$W:$W,postings!$C:$C,'pl-data'!X$2,postings!$D:$D,'pl-data'!X$3,postings!$M:$M,'pl-data'!$A9)</f>
        <v>0</v>
      </c>
      <c r="Y9" s="53">
        <f>+SUMIFS(postings!$T:$T,postings!$C:$C,'pl-data'!Y$2,postings!$D:$D,'pl-data'!Y$3,postings!$I:$I,'pl-data'!$A9)-SUMIFS(postings!$W:$W,postings!$C:$C,'pl-data'!Y$2,postings!$D:$D,'pl-data'!Y$3,postings!$M:$M,'pl-data'!$A9)</f>
        <v>0</v>
      </c>
      <c r="Z9" s="53">
        <f>+SUMIFS(postings!$T:$T,postings!$C:$C,'pl-data'!Z$2,postings!$D:$D,'pl-data'!Z$3,postings!$I:$I,'pl-data'!$A9)-SUMIFS(postings!$W:$W,postings!$C:$C,'pl-data'!Z$2,postings!$D:$D,'pl-data'!Z$3,postings!$M:$M,'pl-data'!$A9)</f>
        <v>0</v>
      </c>
      <c r="AA9" s="53">
        <f>+SUMIFS(postings!$T:$T,postings!$C:$C,'pl-data'!AA$2,postings!$D:$D,'pl-data'!AA$3,postings!$I:$I,'pl-data'!$A9)-SUMIFS(postings!$W:$W,postings!$C:$C,'pl-data'!AA$2,postings!$D:$D,'pl-data'!AA$3,postings!$M:$M,'pl-data'!$A9)</f>
        <v>0</v>
      </c>
      <c r="AB9" s="53">
        <f>+SUMIFS(postings!$T:$T,postings!$C:$C,'pl-data'!AB$2,postings!$D:$D,'pl-data'!AB$3,postings!$I:$I,'pl-data'!$A9)-SUMIFS(postings!$W:$W,postings!$C:$C,'pl-data'!AB$2,postings!$D:$D,'pl-data'!AB$3,postings!$M:$M,'pl-data'!$A9)</f>
        <v>0</v>
      </c>
      <c r="AC9" s="53">
        <f>+SUMIFS(postings!$T:$T,postings!$C:$C,'pl-data'!AC$2,postings!$D:$D,'pl-data'!AC$3,postings!$I:$I,'pl-data'!$A9)-SUMIFS(postings!$W:$W,postings!$C:$C,'pl-data'!AC$2,postings!$D:$D,'pl-data'!AC$3,postings!$M:$M,'pl-data'!$A9)</f>
        <v>0</v>
      </c>
      <c r="AD9" s="53">
        <f>+SUMIFS(postings!$T:$T,postings!$C:$C,'pl-data'!AD$2,postings!$D:$D,'pl-data'!AD$3,postings!$I:$I,'pl-data'!$A9)-SUMIFS(postings!$W:$W,postings!$C:$C,'pl-data'!AD$2,postings!$D:$D,'pl-data'!AD$3,postings!$M:$M,'pl-data'!$A9)</f>
        <v>0</v>
      </c>
      <c r="AE9" s="53">
        <f>+SUMIFS(postings!$T:$T,postings!$C:$C,'pl-data'!AE$2,postings!$D:$D,'pl-data'!AE$3,postings!$I:$I,'pl-data'!$A9)-SUMIFS(postings!$W:$W,postings!$C:$C,'pl-data'!AE$2,postings!$D:$D,'pl-data'!AE$3,postings!$M:$M,'pl-data'!$A9)</f>
        <v>0</v>
      </c>
      <c r="AF9" s="53">
        <f>+SUMIFS(postings!$T:$T,postings!$C:$C,'pl-data'!AF$2,postings!$D:$D,'pl-data'!AF$3,postings!$I:$I,'pl-data'!$A9)-SUMIFS(postings!$W:$W,postings!$C:$C,'pl-data'!AF$2,postings!$D:$D,'pl-data'!AF$3,postings!$M:$M,'pl-data'!$A9)</f>
        <v>0</v>
      </c>
      <c r="AG9" s="53">
        <f>+SUMIFS(postings!$T:$T,postings!$C:$C,'pl-data'!AG$2,postings!$D:$D,'pl-data'!AG$3,postings!$I:$I,'pl-data'!$A9)-SUMIFS(postings!$W:$W,postings!$C:$C,'pl-data'!AG$2,postings!$D:$D,'pl-data'!AG$3,postings!$M:$M,'pl-data'!$A9)</f>
        <v>0</v>
      </c>
      <c r="AH9" s="53">
        <f>+SUMIFS(postings!$T:$T,postings!$C:$C,'pl-data'!AH$2,postings!$D:$D,'pl-data'!AH$3,postings!$I:$I,'pl-data'!$A9)-SUMIFS(postings!$W:$W,postings!$C:$C,'pl-data'!AH$2,postings!$D:$D,'pl-data'!AH$3,postings!$M:$M,'pl-data'!$A9)</f>
        <v>0</v>
      </c>
      <c r="AI9" s="53">
        <f>+SUMIFS(postings!$T:$T,postings!$C:$C,'pl-data'!AI$2,postings!$D:$D,'pl-data'!AI$3,postings!$I:$I,'pl-data'!$A9)-SUMIFS(postings!$W:$W,postings!$C:$C,'pl-data'!AI$2,postings!$D:$D,'pl-data'!AI$3,postings!$M:$M,'pl-data'!$A9)</f>
        <v>0</v>
      </c>
      <c r="AJ9" s="53">
        <f>+SUM(X9:INDEX(X9:AI9,1,Settings!$C$4))</f>
        <v>0</v>
      </c>
      <c r="AK9" s="53">
        <f t="shared" si="7"/>
        <v>0</v>
      </c>
      <c r="AL9" s="53"/>
      <c r="AM9" s="53">
        <f t="shared" si="8"/>
        <v>0.10729166666666667</v>
      </c>
      <c r="AN9" s="53">
        <f t="shared" si="9"/>
        <v>0.10729166666666667</v>
      </c>
      <c r="AO9" s="53">
        <f t="shared" si="10"/>
        <v>0.10729166666666667</v>
      </c>
      <c r="AP9" s="53">
        <f t="shared" si="11"/>
        <v>0.10729166666666667</v>
      </c>
      <c r="AQ9" s="53">
        <f t="shared" si="12"/>
        <v>0.10729166666666667</v>
      </c>
      <c r="AR9" s="53">
        <f t="shared" si="13"/>
        <v>0.10729166666666667</v>
      </c>
      <c r="AS9" s="53">
        <f t="shared" si="14"/>
        <v>0.10729166666666667</v>
      </c>
      <c r="AT9" s="53">
        <f t="shared" si="15"/>
        <v>0.10729166666666667</v>
      </c>
      <c r="AU9" s="53">
        <f t="shared" si="16"/>
        <v>0.10729166666666667</v>
      </c>
      <c r="AV9" s="53">
        <f t="shared" si="17"/>
        <v>0.10729166666666667</v>
      </c>
      <c r="AW9" s="53">
        <f t="shared" si="18"/>
        <v>0.10729166666666667</v>
      </c>
      <c r="AX9" s="53">
        <f t="shared" si="19"/>
        <v>0.10729166666666667</v>
      </c>
      <c r="AY9" s="53">
        <f>+SUM(AM9:INDEX(AM9:AX9,1,Settings!$C$4))</f>
        <v>1.2875000000000001</v>
      </c>
      <c r="AZ9" s="53">
        <f t="shared" si="20"/>
        <v>1.2875000000000001</v>
      </c>
      <c r="BA9" s="53"/>
      <c r="BB9" s="53">
        <f t="shared" si="21"/>
        <v>0.11051041666666668</v>
      </c>
      <c r="BC9" s="53">
        <f t="shared" si="22"/>
        <v>0.11051041666666668</v>
      </c>
      <c r="BD9" s="53">
        <f t="shared" si="23"/>
        <v>0.11051041666666668</v>
      </c>
      <c r="BE9" s="53">
        <f t="shared" si="24"/>
        <v>0.11051041666666668</v>
      </c>
      <c r="BF9" s="53">
        <f t="shared" si="25"/>
        <v>0.11051041666666668</v>
      </c>
      <c r="BG9" s="53">
        <f t="shared" si="26"/>
        <v>0.11051041666666668</v>
      </c>
      <c r="BH9" s="53">
        <f t="shared" si="27"/>
        <v>0.11051041666666668</v>
      </c>
      <c r="BI9" s="53">
        <f t="shared" si="28"/>
        <v>0.11051041666666668</v>
      </c>
      <c r="BJ9" s="53">
        <f t="shared" si="29"/>
        <v>0.11051041666666668</v>
      </c>
      <c r="BK9" s="53">
        <f t="shared" si="30"/>
        <v>0.11051041666666668</v>
      </c>
      <c r="BL9" s="53">
        <f t="shared" si="31"/>
        <v>0.11051041666666668</v>
      </c>
      <c r="BM9" s="53">
        <f t="shared" si="32"/>
        <v>0.11051041666666668</v>
      </c>
      <c r="BN9" s="53">
        <f t="shared" si="33"/>
        <v>1.3261250000000002</v>
      </c>
      <c r="BO9" s="53"/>
      <c r="BP9" s="53">
        <f t="shared" si="34"/>
        <v>1.3791700000000002</v>
      </c>
      <c r="BQ9" s="53"/>
      <c r="BR9" s="53">
        <f t="shared" si="35"/>
        <v>1.4481285000000004</v>
      </c>
    </row>
    <row r="10" spans="1:70" x14ac:dyDescent="0.2">
      <c r="A10" s="6">
        <v>2090</v>
      </c>
      <c r="B10" s="6" t="str">
        <f>+VLOOKUP(A10,masterfile!B:C,2,FALSE)</f>
        <v>Aufwendungen Übergangsvorschr. BilMoG</v>
      </c>
      <c r="D10" s="53">
        <f>+SUMIF('[1]2017'!$A:$A,$A10,'[1]2017'!$C:$C)-SUMIF('[1]2017'!$E:$E,$A10,'[1]2017'!$G:$G)</f>
        <v>0</v>
      </c>
      <c r="E10" s="53">
        <f>+SUMIF('[1]2018'!$A:$A,$A10,'[1]2018'!$C:$C)-SUMIF('[1]2018'!$E:$E,$A10,'[1]2018'!$G:$G)</f>
        <v>0</v>
      </c>
      <c r="F10" s="53">
        <f>+SUMIF('[1]2019'!$A:$A,$A10,'[1]2019'!$C:$C)-SUMIF('[1]2019'!$E:$E,$A10,'[1]2019'!$G:$G)</f>
        <v>0</v>
      </c>
      <c r="G10" s="53">
        <f>+SUMIF('[1]2020'!$A:$A,$A10,'[1]2020'!$C:$C)-SUMIF('[1]2020'!$E:$E,$A10,'[1]2020'!$G:$G)</f>
        <v>0</v>
      </c>
      <c r="H10" s="53"/>
      <c r="I10" s="53">
        <f>+(+SUMIF('[1]2021'!$A:$A,$A10,'[1]2021'!$C:$C)-SUMIF('[1]2021'!$E:$E,$A10,'[1]2021'!$G:$G))/12</f>
        <v>0</v>
      </c>
      <c r="J10" s="53">
        <f>+(+SUMIF('[1]2021'!$A:$A,$A10,'[1]2021'!$C:$C)-SUMIF('[1]2021'!$E:$E,$A10,'[1]2021'!$G:$G))/12</f>
        <v>0</v>
      </c>
      <c r="K10" s="53">
        <f>+(+SUMIF('[1]2021'!$A:$A,$A10,'[1]2021'!$C:$C)-SUMIF('[1]2021'!$E:$E,$A10,'[1]2021'!$G:$G))/12</f>
        <v>0</v>
      </c>
      <c r="L10" s="53">
        <f>+(+SUMIF('[1]2021'!$A:$A,$A10,'[1]2021'!$C:$C)-SUMIF('[1]2021'!$E:$E,$A10,'[1]2021'!$G:$G))/12</f>
        <v>0</v>
      </c>
      <c r="M10" s="53">
        <f>+(+SUMIF('[1]2021'!$A:$A,$A10,'[1]2021'!$C:$C)-SUMIF('[1]2021'!$E:$E,$A10,'[1]2021'!$G:$G))/12</f>
        <v>0</v>
      </c>
      <c r="N10" s="53">
        <f>+(+SUMIF('[1]2021'!$A:$A,$A10,'[1]2021'!$C:$C)-SUMIF('[1]2021'!$E:$E,$A10,'[1]2021'!$G:$G))/12</f>
        <v>0</v>
      </c>
      <c r="O10" s="53">
        <f>+(+SUMIF('[1]2021'!$A:$A,$A10,'[1]2021'!$C:$C)-SUMIF('[1]2021'!$E:$E,$A10,'[1]2021'!$G:$G))/12</f>
        <v>0</v>
      </c>
      <c r="P10" s="53">
        <f>+(+SUMIF('[1]2021'!$A:$A,$A10,'[1]2021'!$C:$C)-SUMIF('[1]2021'!$E:$E,$A10,'[1]2021'!$G:$G))/12</f>
        <v>0</v>
      </c>
      <c r="Q10" s="53">
        <f>+(+SUMIF('[1]2021'!$A:$A,$A10,'[1]2021'!$C:$C)-SUMIF('[1]2021'!$E:$E,$A10,'[1]2021'!$G:$G))/12</f>
        <v>0</v>
      </c>
      <c r="R10" s="53">
        <f>+(+SUMIF('[1]2021'!$A:$A,$A10,'[1]2021'!$C:$C)-SUMIF('[1]2021'!$E:$E,$A10,'[1]2021'!$G:$G))/12</f>
        <v>0</v>
      </c>
      <c r="S10" s="53">
        <f>+(+SUMIF('[1]2021'!$A:$A,$A10,'[1]2021'!$C:$C)-SUMIF('[1]2021'!$E:$E,$A10,'[1]2021'!$G:$G))/12</f>
        <v>0</v>
      </c>
      <c r="T10" s="53">
        <f>+(+SUMIF('[1]2021'!$A:$A,$A10,'[1]2021'!$C:$C)-SUMIF('[1]2021'!$E:$E,$A10,'[1]2021'!$G:$G))/12</f>
        <v>0</v>
      </c>
      <c r="U10" s="53">
        <f>+SUM(I10:INDEX(I10:T10,1,Settings!$C$4))</f>
        <v>0</v>
      </c>
      <c r="V10" s="53">
        <f t="shared" si="6"/>
        <v>0</v>
      </c>
      <c r="W10" s="53"/>
      <c r="X10" s="53">
        <f>+SUMIFS(postings!$T:$T,postings!$C:$C,'pl-data'!X$2,postings!$D:$D,'pl-data'!X$3,postings!$I:$I,'pl-data'!$A10)-SUMIFS(postings!$W:$W,postings!$C:$C,'pl-data'!X$2,postings!$D:$D,'pl-data'!X$3,postings!$M:$M,'pl-data'!$A10)</f>
        <v>0</v>
      </c>
      <c r="Y10" s="53">
        <f>+SUMIFS(postings!$T:$T,postings!$C:$C,'pl-data'!Y$2,postings!$D:$D,'pl-data'!Y$3,postings!$I:$I,'pl-data'!$A10)-SUMIFS(postings!$W:$W,postings!$C:$C,'pl-data'!Y$2,postings!$D:$D,'pl-data'!Y$3,postings!$M:$M,'pl-data'!$A10)</f>
        <v>0</v>
      </c>
      <c r="Z10" s="53">
        <f>+SUMIFS(postings!$T:$T,postings!$C:$C,'pl-data'!Z$2,postings!$D:$D,'pl-data'!Z$3,postings!$I:$I,'pl-data'!$A10)-SUMIFS(postings!$W:$W,postings!$C:$C,'pl-data'!Z$2,postings!$D:$D,'pl-data'!Z$3,postings!$M:$M,'pl-data'!$A10)</f>
        <v>0</v>
      </c>
      <c r="AA10" s="53">
        <f>+SUMIFS(postings!$T:$T,postings!$C:$C,'pl-data'!AA$2,postings!$D:$D,'pl-data'!AA$3,postings!$I:$I,'pl-data'!$A10)-SUMIFS(postings!$W:$W,postings!$C:$C,'pl-data'!AA$2,postings!$D:$D,'pl-data'!AA$3,postings!$M:$M,'pl-data'!$A10)</f>
        <v>0</v>
      </c>
      <c r="AB10" s="53">
        <f>+SUMIFS(postings!$T:$T,postings!$C:$C,'pl-data'!AB$2,postings!$D:$D,'pl-data'!AB$3,postings!$I:$I,'pl-data'!$A10)-SUMIFS(postings!$W:$W,postings!$C:$C,'pl-data'!AB$2,postings!$D:$D,'pl-data'!AB$3,postings!$M:$M,'pl-data'!$A10)</f>
        <v>0</v>
      </c>
      <c r="AC10" s="53">
        <f>+SUMIFS(postings!$T:$T,postings!$C:$C,'pl-data'!AC$2,postings!$D:$D,'pl-data'!AC$3,postings!$I:$I,'pl-data'!$A10)-SUMIFS(postings!$W:$W,postings!$C:$C,'pl-data'!AC$2,postings!$D:$D,'pl-data'!AC$3,postings!$M:$M,'pl-data'!$A10)</f>
        <v>0</v>
      </c>
      <c r="AD10" s="53">
        <f>+SUMIFS(postings!$T:$T,postings!$C:$C,'pl-data'!AD$2,postings!$D:$D,'pl-data'!AD$3,postings!$I:$I,'pl-data'!$A10)-SUMIFS(postings!$W:$W,postings!$C:$C,'pl-data'!AD$2,postings!$D:$D,'pl-data'!AD$3,postings!$M:$M,'pl-data'!$A10)</f>
        <v>0</v>
      </c>
      <c r="AE10" s="53">
        <f>+SUMIFS(postings!$T:$T,postings!$C:$C,'pl-data'!AE$2,postings!$D:$D,'pl-data'!AE$3,postings!$I:$I,'pl-data'!$A10)-SUMIFS(postings!$W:$W,postings!$C:$C,'pl-data'!AE$2,postings!$D:$D,'pl-data'!AE$3,postings!$M:$M,'pl-data'!$A10)</f>
        <v>0</v>
      </c>
      <c r="AF10" s="53">
        <f>+SUMIFS(postings!$T:$T,postings!$C:$C,'pl-data'!AF$2,postings!$D:$D,'pl-data'!AF$3,postings!$I:$I,'pl-data'!$A10)-SUMIFS(postings!$W:$W,postings!$C:$C,'pl-data'!AF$2,postings!$D:$D,'pl-data'!AF$3,postings!$M:$M,'pl-data'!$A10)</f>
        <v>0</v>
      </c>
      <c r="AG10" s="53">
        <f>+SUMIFS(postings!$T:$T,postings!$C:$C,'pl-data'!AG$2,postings!$D:$D,'pl-data'!AG$3,postings!$I:$I,'pl-data'!$A10)-SUMIFS(postings!$W:$W,postings!$C:$C,'pl-data'!AG$2,postings!$D:$D,'pl-data'!AG$3,postings!$M:$M,'pl-data'!$A10)</f>
        <v>0</v>
      </c>
      <c r="AH10" s="53">
        <f>+SUMIFS(postings!$T:$T,postings!$C:$C,'pl-data'!AH$2,postings!$D:$D,'pl-data'!AH$3,postings!$I:$I,'pl-data'!$A10)-SUMIFS(postings!$W:$W,postings!$C:$C,'pl-data'!AH$2,postings!$D:$D,'pl-data'!AH$3,postings!$M:$M,'pl-data'!$A10)</f>
        <v>0</v>
      </c>
      <c r="AI10" s="53">
        <f>+SUMIFS(postings!$T:$T,postings!$C:$C,'pl-data'!AI$2,postings!$D:$D,'pl-data'!AI$3,postings!$I:$I,'pl-data'!$A10)-SUMIFS(postings!$W:$W,postings!$C:$C,'pl-data'!AI$2,postings!$D:$D,'pl-data'!AI$3,postings!$M:$M,'pl-data'!$A10)</f>
        <v>0</v>
      </c>
      <c r="AJ10" s="53">
        <f>+SUM(X10:INDEX(X10:AI10,1,Settings!$C$4))</f>
        <v>0</v>
      </c>
      <c r="AK10" s="53">
        <f t="shared" si="7"/>
        <v>0</v>
      </c>
      <c r="AL10" s="53"/>
      <c r="AM10" s="53">
        <f t="shared" si="8"/>
        <v>0</v>
      </c>
      <c r="AN10" s="53">
        <f t="shared" si="9"/>
        <v>0</v>
      </c>
      <c r="AO10" s="53">
        <f t="shared" si="10"/>
        <v>0</v>
      </c>
      <c r="AP10" s="53">
        <f t="shared" si="11"/>
        <v>0</v>
      </c>
      <c r="AQ10" s="53">
        <f t="shared" si="12"/>
        <v>0</v>
      </c>
      <c r="AR10" s="53">
        <f t="shared" si="13"/>
        <v>0</v>
      </c>
      <c r="AS10" s="53">
        <f t="shared" si="14"/>
        <v>0</v>
      </c>
      <c r="AT10" s="53">
        <f t="shared" si="15"/>
        <v>0</v>
      </c>
      <c r="AU10" s="53">
        <f t="shared" si="16"/>
        <v>0</v>
      </c>
      <c r="AV10" s="53">
        <f t="shared" si="17"/>
        <v>0</v>
      </c>
      <c r="AW10" s="53">
        <f t="shared" si="18"/>
        <v>0</v>
      </c>
      <c r="AX10" s="53">
        <f t="shared" si="19"/>
        <v>0</v>
      </c>
      <c r="AY10" s="53">
        <f>+SUM(AM10:INDEX(AM10:AX10,1,Settings!$C$4))</f>
        <v>0</v>
      </c>
      <c r="AZ10" s="53">
        <f t="shared" si="20"/>
        <v>0</v>
      </c>
      <c r="BA10" s="53"/>
      <c r="BB10" s="53">
        <f t="shared" si="21"/>
        <v>0</v>
      </c>
      <c r="BC10" s="53">
        <f t="shared" si="22"/>
        <v>0</v>
      </c>
      <c r="BD10" s="53">
        <f t="shared" si="23"/>
        <v>0</v>
      </c>
      <c r="BE10" s="53">
        <f t="shared" si="24"/>
        <v>0</v>
      </c>
      <c r="BF10" s="53">
        <f t="shared" si="25"/>
        <v>0</v>
      </c>
      <c r="BG10" s="53">
        <f t="shared" si="26"/>
        <v>0</v>
      </c>
      <c r="BH10" s="53">
        <f t="shared" si="27"/>
        <v>0</v>
      </c>
      <c r="BI10" s="53">
        <f t="shared" si="28"/>
        <v>0</v>
      </c>
      <c r="BJ10" s="53">
        <f t="shared" si="29"/>
        <v>0</v>
      </c>
      <c r="BK10" s="53">
        <f t="shared" si="30"/>
        <v>0</v>
      </c>
      <c r="BL10" s="53">
        <f t="shared" si="31"/>
        <v>0</v>
      </c>
      <c r="BM10" s="53">
        <f t="shared" si="32"/>
        <v>0</v>
      </c>
      <c r="BN10" s="53">
        <f t="shared" si="33"/>
        <v>0</v>
      </c>
      <c r="BO10" s="53"/>
      <c r="BP10" s="53">
        <f t="shared" si="34"/>
        <v>0</v>
      </c>
      <c r="BQ10" s="53"/>
      <c r="BR10" s="53">
        <f t="shared" si="35"/>
        <v>0</v>
      </c>
    </row>
    <row r="11" spans="1:70" x14ac:dyDescent="0.2">
      <c r="A11" s="6">
        <v>2091</v>
      </c>
      <c r="B11" s="6" t="str">
        <f>+VLOOKUP(A11,masterfile!B:C,2,FALSE)</f>
        <v>Aufwendungen Pensionsrückstellungen</v>
      </c>
      <c r="D11" s="53">
        <f>+SUMIF('[1]2017'!$A:$A,$A11,'[1]2017'!$C:$C)-SUMIF('[1]2017'!$E:$E,$A11,'[1]2017'!$G:$G)</f>
        <v>0</v>
      </c>
      <c r="E11" s="53">
        <f>+SUMIF('[1]2018'!$A:$A,$A11,'[1]2018'!$C:$C)-SUMIF('[1]2018'!$E:$E,$A11,'[1]2018'!$G:$G)</f>
        <v>0</v>
      </c>
      <c r="F11" s="53">
        <f>+SUMIF('[1]2019'!$A:$A,$A11,'[1]2019'!$C:$C)-SUMIF('[1]2019'!$E:$E,$A11,'[1]2019'!$G:$G)</f>
        <v>0</v>
      </c>
      <c r="G11" s="53">
        <f>+SUMIF('[1]2020'!$A:$A,$A11,'[1]2020'!$C:$C)-SUMIF('[1]2020'!$E:$E,$A11,'[1]2020'!$G:$G)</f>
        <v>0</v>
      </c>
      <c r="H11" s="53"/>
      <c r="I11" s="53">
        <f>+(+SUMIF('[1]2021'!$A:$A,$A11,'[1]2021'!$C:$C)-SUMIF('[1]2021'!$E:$E,$A11,'[1]2021'!$G:$G))/12</f>
        <v>0</v>
      </c>
      <c r="J11" s="53">
        <f>+(+SUMIF('[1]2021'!$A:$A,$A11,'[1]2021'!$C:$C)-SUMIF('[1]2021'!$E:$E,$A11,'[1]2021'!$G:$G))/12</f>
        <v>0</v>
      </c>
      <c r="K11" s="53">
        <f>+(+SUMIF('[1]2021'!$A:$A,$A11,'[1]2021'!$C:$C)-SUMIF('[1]2021'!$E:$E,$A11,'[1]2021'!$G:$G))/12</f>
        <v>0</v>
      </c>
      <c r="L11" s="53">
        <f>+(+SUMIF('[1]2021'!$A:$A,$A11,'[1]2021'!$C:$C)-SUMIF('[1]2021'!$E:$E,$A11,'[1]2021'!$G:$G))/12</f>
        <v>0</v>
      </c>
      <c r="M11" s="53">
        <f>+(+SUMIF('[1]2021'!$A:$A,$A11,'[1]2021'!$C:$C)-SUMIF('[1]2021'!$E:$E,$A11,'[1]2021'!$G:$G))/12</f>
        <v>0</v>
      </c>
      <c r="N11" s="53">
        <f>+(+SUMIF('[1]2021'!$A:$A,$A11,'[1]2021'!$C:$C)-SUMIF('[1]2021'!$E:$E,$A11,'[1]2021'!$G:$G))/12</f>
        <v>0</v>
      </c>
      <c r="O11" s="53">
        <f>+(+SUMIF('[1]2021'!$A:$A,$A11,'[1]2021'!$C:$C)-SUMIF('[1]2021'!$E:$E,$A11,'[1]2021'!$G:$G))/12</f>
        <v>0</v>
      </c>
      <c r="P11" s="53">
        <f>+(+SUMIF('[1]2021'!$A:$A,$A11,'[1]2021'!$C:$C)-SUMIF('[1]2021'!$E:$E,$A11,'[1]2021'!$G:$G))/12</f>
        <v>0</v>
      </c>
      <c r="Q11" s="53">
        <f>+(+SUMIF('[1]2021'!$A:$A,$A11,'[1]2021'!$C:$C)-SUMIF('[1]2021'!$E:$E,$A11,'[1]2021'!$G:$G))/12</f>
        <v>0</v>
      </c>
      <c r="R11" s="53">
        <f>+(+SUMIF('[1]2021'!$A:$A,$A11,'[1]2021'!$C:$C)-SUMIF('[1]2021'!$E:$E,$A11,'[1]2021'!$G:$G))/12</f>
        <v>0</v>
      </c>
      <c r="S11" s="53">
        <f>+(+SUMIF('[1]2021'!$A:$A,$A11,'[1]2021'!$C:$C)-SUMIF('[1]2021'!$E:$E,$A11,'[1]2021'!$G:$G))/12</f>
        <v>0</v>
      </c>
      <c r="T11" s="53">
        <f>+(+SUMIF('[1]2021'!$A:$A,$A11,'[1]2021'!$C:$C)-SUMIF('[1]2021'!$E:$E,$A11,'[1]2021'!$G:$G))/12</f>
        <v>0</v>
      </c>
      <c r="U11" s="53">
        <f>+SUM(I11:INDEX(I11:T11,1,Settings!$C$4))</f>
        <v>0</v>
      </c>
      <c r="V11" s="53">
        <f t="shared" si="6"/>
        <v>0</v>
      </c>
      <c r="W11" s="53"/>
      <c r="X11" s="53">
        <f>+SUMIFS(postings!$T:$T,postings!$C:$C,'pl-data'!X$2,postings!$D:$D,'pl-data'!X$3,postings!$I:$I,'pl-data'!$A11)-SUMIFS(postings!$W:$W,postings!$C:$C,'pl-data'!X$2,postings!$D:$D,'pl-data'!X$3,postings!$M:$M,'pl-data'!$A11)</f>
        <v>0</v>
      </c>
      <c r="Y11" s="53">
        <f>+SUMIFS(postings!$T:$T,postings!$C:$C,'pl-data'!Y$2,postings!$D:$D,'pl-data'!Y$3,postings!$I:$I,'pl-data'!$A11)-SUMIFS(postings!$W:$W,postings!$C:$C,'pl-data'!Y$2,postings!$D:$D,'pl-data'!Y$3,postings!$M:$M,'pl-data'!$A11)</f>
        <v>0</v>
      </c>
      <c r="Z11" s="53">
        <f>+SUMIFS(postings!$T:$T,postings!$C:$C,'pl-data'!Z$2,postings!$D:$D,'pl-data'!Z$3,postings!$I:$I,'pl-data'!$A11)-SUMIFS(postings!$W:$W,postings!$C:$C,'pl-data'!Z$2,postings!$D:$D,'pl-data'!Z$3,postings!$M:$M,'pl-data'!$A11)</f>
        <v>0</v>
      </c>
      <c r="AA11" s="53">
        <f>+SUMIFS(postings!$T:$T,postings!$C:$C,'pl-data'!AA$2,postings!$D:$D,'pl-data'!AA$3,postings!$I:$I,'pl-data'!$A11)-SUMIFS(postings!$W:$W,postings!$C:$C,'pl-data'!AA$2,postings!$D:$D,'pl-data'!AA$3,postings!$M:$M,'pl-data'!$A11)</f>
        <v>0</v>
      </c>
      <c r="AB11" s="53">
        <f>+SUMIFS(postings!$T:$T,postings!$C:$C,'pl-data'!AB$2,postings!$D:$D,'pl-data'!AB$3,postings!$I:$I,'pl-data'!$A11)-SUMIFS(postings!$W:$W,postings!$C:$C,'pl-data'!AB$2,postings!$D:$D,'pl-data'!AB$3,postings!$M:$M,'pl-data'!$A11)</f>
        <v>0</v>
      </c>
      <c r="AC11" s="53">
        <f>+SUMIFS(postings!$T:$T,postings!$C:$C,'pl-data'!AC$2,postings!$D:$D,'pl-data'!AC$3,postings!$I:$I,'pl-data'!$A11)-SUMIFS(postings!$W:$W,postings!$C:$C,'pl-data'!AC$2,postings!$D:$D,'pl-data'!AC$3,postings!$M:$M,'pl-data'!$A11)</f>
        <v>0</v>
      </c>
      <c r="AD11" s="53">
        <f>+SUMIFS(postings!$T:$T,postings!$C:$C,'pl-data'!AD$2,postings!$D:$D,'pl-data'!AD$3,postings!$I:$I,'pl-data'!$A11)-SUMIFS(postings!$W:$W,postings!$C:$C,'pl-data'!AD$2,postings!$D:$D,'pl-data'!AD$3,postings!$M:$M,'pl-data'!$A11)</f>
        <v>0</v>
      </c>
      <c r="AE11" s="53">
        <f>+SUMIFS(postings!$T:$T,postings!$C:$C,'pl-data'!AE$2,postings!$D:$D,'pl-data'!AE$3,postings!$I:$I,'pl-data'!$A11)-SUMIFS(postings!$W:$W,postings!$C:$C,'pl-data'!AE$2,postings!$D:$D,'pl-data'!AE$3,postings!$M:$M,'pl-data'!$A11)</f>
        <v>0</v>
      </c>
      <c r="AF11" s="53">
        <f>+SUMIFS(postings!$T:$T,postings!$C:$C,'pl-data'!AF$2,postings!$D:$D,'pl-data'!AF$3,postings!$I:$I,'pl-data'!$A11)-SUMIFS(postings!$W:$W,postings!$C:$C,'pl-data'!AF$2,postings!$D:$D,'pl-data'!AF$3,postings!$M:$M,'pl-data'!$A11)</f>
        <v>0</v>
      </c>
      <c r="AG11" s="53">
        <f>+SUMIFS(postings!$T:$T,postings!$C:$C,'pl-data'!AG$2,postings!$D:$D,'pl-data'!AG$3,postings!$I:$I,'pl-data'!$A11)-SUMIFS(postings!$W:$W,postings!$C:$C,'pl-data'!AG$2,postings!$D:$D,'pl-data'!AG$3,postings!$M:$M,'pl-data'!$A11)</f>
        <v>0</v>
      </c>
      <c r="AH11" s="53">
        <f>+SUMIFS(postings!$T:$T,postings!$C:$C,'pl-data'!AH$2,postings!$D:$D,'pl-data'!AH$3,postings!$I:$I,'pl-data'!$A11)-SUMIFS(postings!$W:$W,postings!$C:$C,'pl-data'!AH$2,postings!$D:$D,'pl-data'!AH$3,postings!$M:$M,'pl-data'!$A11)</f>
        <v>0</v>
      </c>
      <c r="AI11" s="53">
        <f>+SUMIFS(postings!$T:$T,postings!$C:$C,'pl-data'!AI$2,postings!$D:$D,'pl-data'!AI$3,postings!$I:$I,'pl-data'!$A11)-SUMIFS(postings!$W:$W,postings!$C:$C,'pl-data'!AI$2,postings!$D:$D,'pl-data'!AI$3,postings!$M:$M,'pl-data'!$A11)</f>
        <v>0</v>
      </c>
      <c r="AJ11" s="53">
        <f>+SUM(X11:INDEX(X11:AI11,1,Settings!$C$4))</f>
        <v>0</v>
      </c>
      <c r="AK11" s="53">
        <f t="shared" si="7"/>
        <v>0</v>
      </c>
      <c r="AL11" s="53"/>
      <c r="AM11" s="53">
        <f t="shared" si="8"/>
        <v>0</v>
      </c>
      <c r="AN11" s="53">
        <f t="shared" si="9"/>
        <v>0</v>
      </c>
      <c r="AO11" s="53">
        <f t="shared" si="10"/>
        <v>0</v>
      </c>
      <c r="AP11" s="53">
        <f t="shared" si="11"/>
        <v>0</v>
      </c>
      <c r="AQ11" s="53">
        <f t="shared" si="12"/>
        <v>0</v>
      </c>
      <c r="AR11" s="53">
        <f t="shared" si="13"/>
        <v>0</v>
      </c>
      <c r="AS11" s="53">
        <f t="shared" si="14"/>
        <v>0</v>
      </c>
      <c r="AT11" s="53">
        <f t="shared" si="15"/>
        <v>0</v>
      </c>
      <c r="AU11" s="53">
        <f t="shared" si="16"/>
        <v>0</v>
      </c>
      <c r="AV11" s="53">
        <f t="shared" si="17"/>
        <v>0</v>
      </c>
      <c r="AW11" s="53">
        <f t="shared" si="18"/>
        <v>0</v>
      </c>
      <c r="AX11" s="53">
        <f t="shared" si="19"/>
        <v>0</v>
      </c>
      <c r="AY11" s="53">
        <f>+SUM(AM11:INDEX(AM11:AX11,1,Settings!$C$4))</f>
        <v>0</v>
      </c>
      <c r="AZ11" s="53">
        <f t="shared" si="20"/>
        <v>0</v>
      </c>
      <c r="BA11" s="53"/>
      <c r="BB11" s="53">
        <f t="shared" si="21"/>
        <v>0</v>
      </c>
      <c r="BC11" s="53">
        <f t="shared" si="22"/>
        <v>0</v>
      </c>
      <c r="BD11" s="53">
        <f t="shared" si="23"/>
        <v>0</v>
      </c>
      <c r="BE11" s="53">
        <f t="shared" si="24"/>
        <v>0</v>
      </c>
      <c r="BF11" s="53">
        <f t="shared" si="25"/>
        <v>0</v>
      </c>
      <c r="BG11" s="53">
        <f t="shared" si="26"/>
        <v>0</v>
      </c>
      <c r="BH11" s="53">
        <f t="shared" si="27"/>
        <v>0</v>
      </c>
      <c r="BI11" s="53">
        <f t="shared" si="28"/>
        <v>0</v>
      </c>
      <c r="BJ11" s="53">
        <f t="shared" si="29"/>
        <v>0</v>
      </c>
      <c r="BK11" s="53">
        <f t="shared" si="30"/>
        <v>0</v>
      </c>
      <c r="BL11" s="53">
        <f t="shared" si="31"/>
        <v>0</v>
      </c>
      <c r="BM11" s="53">
        <f t="shared" si="32"/>
        <v>0</v>
      </c>
      <c r="BN11" s="53">
        <f t="shared" si="33"/>
        <v>0</v>
      </c>
      <c r="BO11" s="53"/>
      <c r="BP11" s="53">
        <f t="shared" si="34"/>
        <v>0</v>
      </c>
      <c r="BQ11" s="53"/>
      <c r="BR11" s="53">
        <f t="shared" si="35"/>
        <v>0</v>
      </c>
    </row>
    <row r="12" spans="1:70" x14ac:dyDescent="0.2">
      <c r="A12" s="6">
        <v>2094</v>
      </c>
      <c r="B12" s="6" t="str">
        <f>+VLOOKUP(A12,masterfile!B:C,2,FALSE)</f>
        <v>Aufwendungen latente Steuern BilMoG</v>
      </c>
      <c r="D12" s="53">
        <f>+SUMIF('[1]2017'!$A:$A,$A12,'[1]2017'!$C:$C)-SUMIF('[1]2017'!$E:$E,$A12,'[1]2017'!$G:$G)</f>
        <v>0</v>
      </c>
      <c r="E12" s="53">
        <f>+SUMIF('[1]2018'!$A:$A,$A12,'[1]2018'!$C:$C)-SUMIF('[1]2018'!$E:$E,$A12,'[1]2018'!$G:$G)</f>
        <v>0</v>
      </c>
      <c r="F12" s="53">
        <f>+SUMIF('[1]2019'!$A:$A,$A12,'[1]2019'!$C:$C)-SUMIF('[1]2019'!$E:$E,$A12,'[1]2019'!$G:$G)</f>
        <v>0</v>
      </c>
      <c r="G12" s="53">
        <f>+SUMIF('[1]2020'!$A:$A,$A12,'[1]2020'!$C:$C)-SUMIF('[1]2020'!$E:$E,$A12,'[1]2020'!$G:$G)</f>
        <v>0</v>
      </c>
      <c r="H12" s="53"/>
      <c r="I12" s="53">
        <f>+(+SUMIF('[1]2021'!$A:$A,$A12,'[1]2021'!$C:$C)-SUMIF('[1]2021'!$E:$E,$A12,'[1]2021'!$G:$G))/12</f>
        <v>0</v>
      </c>
      <c r="J12" s="53">
        <f>+(+SUMIF('[1]2021'!$A:$A,$A12,'[1]2021'!$C:$C)-SUMIF('[1]2021'!$E:$E,$A12,'[1]2021'!$G:$G))/12</f>
        <v>0</v>
      </c>
      <c r="K12" s="53">
        <f>+(+SUMIF('[1]2021'!$A:$A,$A12,'[1]2021'!$C:$C)-SUMIF('[1]2021'!$E:$E,$A12,'[1]2021'!$G:$G))/12</f>
        <v>0</v>
      </c>
      <c r="L12" s="53">
        <f>+(+SUMIF('[1]2021'!$A:$A,$A12,'[1]2021'!$C:$C)-SUMIF('[1]2021'!$E:$E,$A12,'[1]2021'!$G:$G))/12</f>
        <v>0</v>
      </c>
      <c r="M12" s="53">
        <f>+(+SUMIF('[1]2021'!$A:$A,$A12,'[1]2021'!$C:$C)-SUMIF('[1]2021'!$E:$E,$A12,'[1]2021'!$G:$G))/12</f>
        <v>0</v>
      </c>
      <c r="N12" s="53">
        <f>+(+SUMIF('[1]2021'!$A:$A,$A12,'[1]2021'!$C:$C)-SUMIF('[1]2021'!$E:$E,$A12,'[1]2021'!$G:$G))/12</f>
        <v>0</v>
      </c>
      <c r="O12" s="53">
        <f>+(+SUMIF('[1]2021'!$A:$A,$A12,'[1]2021'!$C:$C)-SUMIF('[1]2021'!$E:$E,$A12,'[1]2021'!$G:$G))/12</f>
        <v>0</v>
      </c>
      <c r="P12" s="53">
        <f>+(+SUMIF('[1]2021'!$A:$A,$A12,'[1]2021'!$C:$C)-SUMIF('[1]2021'!$E:$E,$A12,'[1]2021'!$G:$G))/12</f>
        <v>0</v>
      </c>
      <c r="Q12" s="53">
        <f>+(+SUMIF('[1]2021'!$A:$A,$A12,'[1]2021'!$C:$C)-SUMIF('[1]2021'!$E:$E,$A12,'[1]2021'!$G:$G))/12</f>
        <v>0</v>
      </c>
      <c r="R12" s="53">
        <f>+(+SUMIF('[1]2021'!$A:$A,$A12,'[1]2021'!$C:$C)-SUMIF('[1]2021'!$E:$E,$A12,'[1]2021'!$G:$G))/12</f>
        <v>0</v>
      </c>
      <c r="S12" s="53">
        <f>+(+SUMIF('[1]2021'!$A:$A,$A12,'[1]2021'!$C:$C)-SUMIF('[1]2021'!$E:$E,$A12,'[1]2021'!$G:$G))/12</f>
        <v>0</v>
      </c>
      <c r="T12" s="53">
        <f>+(+SUMIF('[1]2021'!$A:$A,$A12,'[1]2021'!$C:$C)-SUMIF('[1]2021'!$E:$E,$A12,'[1]2021'!$G:$G))/12</f>
        <v>0</v>
      </c>
      <c r="U12" s="53">
        <f>+SUM(I12:INDEX(I12:T12,1,Settings!$C$4))</f>
        <v>0</v>
      </c>
      <c r="V12" s="53">
        <f t="shared" si="6"/>
        <v>0</v>
      </c>
      <c r="W12" s="53"/>
      <c r="X12" s="53">
        <f>+SUMIFS(postings!$T:$T,postings!$C:$C,'pl-data'!X$2,postings!$D:$D,'pl-data'!X$3,postings!$I:$I,'pl-data'!$A12)-SUMIFS(postings!$W:$W,postings!$C:$C,'pl-data'!X$2,postings!$D:$D,'pl-data'!X$3,postings!$M:$M,'pl-data'!$A12)</f>
        <v>0</v>
      </c>
      <c r="Y12" s="53">
        <f>+SUMIFS(postings!$T:$T,postings!$C:$C,'pl-data'!Y$2,postings!$D:$D,'pl-data'!Y$3,postings!$I:$I,'pl-data'!$A12)-SUMIFS(postings!$W:$W,postings!$C:$C,'pl-data'!Y$2,postings!$D:$D,'pl-data'!Y$3,postings!$M:$M,'pl-data'!$A12)</f>
        <v>0</v>
      </c>
      <c r="Z12" s="53">
        <f>+SUMIFS(postings!$T:$T,postings!$C:$C,'pl-data'!Z$2,postings!$D:$D,'pl-data'!Z$3,postings!$I:$I,'pl-data'!$A12)-SUMIFS(postings!$W:$W,postings!$C:$C,'pl-data'!Z$2,postings!$D:$D,'pl-data'!Z$3,postings!$M:$M,'pl-data'!$A12)</f>
        <v>0</v>
      </c>
      <c r="AA12" s="53">
        <f>+SUMIFS(postings!$T:$T,postings!$C:$C,'pl-data'!AA$2,postings!$D:$D,'pl-data'!AA$3,postings!$I:$I,'pl-data'!$A12)-SUMIFS(postings!$W:$W,postings!$C:$C,'pl-data'!AA$2,postings!$D:$D,'pl-data'!AA$3,postings!$M:$M,'pl-data'!$A12)</f>
        <v>0</v>
      </c>
      <c r="AB12" s="53">
        <f>+SUMIFS(postings!$T:$T,postings!$C:$C,'pl-data'!AB$2,postings!$D:$D,'pl-data'!AB$3,postings!$I:$I,'pl-data'!$A12)-SUMIFS(postings!$W:$W,postings!$C:$C,'pl-data'!AB$2,postings!$D:$D,'pl-data'!AB$3,postings!$M:$M,'pl-data'!$A12)</f>
        <v>0</v>
      </c>
      <c r="AC12" s="53">
        <f>+SUMIFS(postings!$T:$T,postings!$C:$C,'pl-data'!AC$2,postings!$D:$D,'pl-data'!AC$3,postings!$I:$I,'pl-data'!$A12)-SUMIFS(postings!$W:$W,postings!$C:$C,'pl-data'!AC$2,postings!$D:$D,'pl-data'!AC$3,postings!$M:$M,'pl-data'!$A12)</f>
        <v>0</v>
      </c>
      <c r="AD12" s="53">
        <f>+SUMIFS(postings!$T:$T,postings!$C:$C,'pl-data'!AD$2,postings!$D:$D,'pl-data'!AD$3,postings!$I:$I,'pl-data'!$A12)-SUMIFS(postings!$W:$W,postings!$C:$C,'pl-data'!AD$2,postings!$D:$D,'pl-data'!AD$3,postings!$M:$M,'pl-data'!$A12)</f>
        <v>0</v>
      </c>
      <c r="AE12" s="53">
        <f>+SUMIFS(postings!$T:$T,postings!$C:$C,'pl-data'!AE$2,postings!$D:$D,'pl-data'!AE$3,postings!$I:$I,'pl-data'!$A12)-SUMIFS(postings!$W:$W,postings!$C:$C,'pl-data'!AE$2,postings!$D:$D,'pl-data'!AE$3,postings!$M:$M,'pl-data'!$A12)</f>
        <v>0</v>
      </c>
      <c r="AF12" s="53">
        <f>+SUMIFS(postings!$T:$T,postings!$C:$C,'pl-data'!AF$2,postings!$D:$D,'pl-data'!AF$3,postings!$I:$I,'pl-data'!$A12)-SUMIFS(postings!$W:$W,postings!$C:$C,'pl-data'!AF$2,postings!$D:$D,'pl-data'!AF$3,postings!$M:$M,'pl-data'!$A12)</f>
        <v>0</v>
      </c>
      <c r="AG12" s="53">
        <f>+SUMIFS(postings!$T:$T,postings!$C:$C,'pl-data'!AG$2,postings!$D:$D,'pl-data'!AG$3,postings!$I:$I,'pl-data'!$A12)-SUMIFS(postings!$W:$W,postings!$C:$C,'pl-data'!AG$2,postings!$D:$D,'pl-data'!AG$3,postings!$M:$M,'pl-data'!$A12)</f>
        <v>0</v>
      </c>
      <c r="AH12" s="53">
        <f>+SUMIFS(postings!$T:$T,postings!$C:$C,'pl-data'!AH$2,postings!$D:$D,'pl-data'!AH$3,postings!$I:$I,'pl-data'!$A12)-SUMIFS(postings!$W:$W,postings!$C:$C,'pl-data'!AH$2,postings!$D:$D,'pl-data'!AH$3,postings!$M:$M,'pl-data'!$A12)</f>
        <v>0</v>
      </c>
      <c r="AI12" s="53">
        <f>+SUMIFS(postings!$T:$T,postings!$C:$C,'pl-data'!AI$2,postings!$D:$D,'pl-data'!AI$3,postings!$I:$I,'pl-data'!$A12)-SUMIFS(postings!$W:$W,postings!$C:$C,'pl-data'!AI$2,postings!$D:$D,'pl-data'!AI$3,postings!$M:$M,'pl-data'!$A12)</f>
        <v>0</v>
      </c>
      <c r="AJ12" s="53">
        <f>+SUM(X12:INDEX(X12:AI12,1,Settings!$C$4))</f>
        <v>0</v>
      </c>
      <c r="AK12" s="53">
        <f t="shared" si="7"/>
        <v>0</v>
      </c>
      <c r="AL12" s="53"/>
      <c r="AM12" s="53">
        <f t="shared" si="8"/>
        <v>0</v>
      </c>
      <c r="AN12" s="53">
        <f t="shared" si="9"/>
        <v>0</v>
      </c>
      <c r="AO12" s="53">
        <f t="shared" si="10"/>
        <v>0</v>
      </c>
      <c r="AP12" s="53">
        <f t="shared" si="11"/>
        <v>0</v>
      </c>
      <c r="AQ12" s="53">
        <f t="shared" si="12"/>
        <v>0</v>
      </c>
      <c r="AR12" s="53">
        <f t="shared" si="13"/>
        <v>0</v>
      </c>
      <c r="AS12" s="53">
        <f t="shared" si="14"/>
        <v>0</v>
      </c>
      <c r="AT12" s="53">
        <f t="shared" si="15"/>
        <v>0</v>
      </c>
      <c r="AU12" s="53">
        <f t="shared" si="16"/>
        <v>0</v>
      </c>
      <c r="AV12" s="53">
        <f t="shared" si="17"/>
        <v>0</v>
      </c>
      <c r="AW12" s="53">
        <f t="shared" si="18"/>
        <v>0</v>
      </c>
      <c r="AX12" s="53">
        <f t="shared" si="19"/>
        <v>0</v>
      </c>
      <c r="AY12" s="53">
        <f>+SUM(AM12:INDEX(AM12:AX12,1,Settings!$C$4))</f>
        <v>0</v>
      </c>
      <c r="AZ12" s="53">
        <f t="shared" si="20"/>
        <v>0</v>
      </c>
      <c r="BA12" s="53"/>
      <c r="BB12" s="53">
        <f t="shared" si="21"/>
        <v>0</v>
      </c>
      <c r="BC12" s="53">
        <f t="shared" si="22"/>
        <v>0</v>
      </c>
      <c r="BD12" s="53">
        <f t="shared" si="23"/>
        <v>0</v>
      </c>
      <c r="BE12" s="53">
        <f t="shared" si="24"/>
        <v>0</v>
      </c>
      <c r="BF12" s="53">
        <f t="shared" si="25"/>
        <v>0</v>
      </c>
      <c r="BG12" s="53">
        <f t="shared" si="26"/>
        <v>0</v>
      </c>
      <c r="BH12" s="53">
        <f t="shared" si="27"/>
        <v>0</v>
      </c>
      <c r="BI12" s="53">
        <f t="shared" si="28"/>
        <v>0</v>
      </c>
      <c r="BJ12" s="53">
        <f t="shared" si="29"/>
        <v>0</v>
      </c>
      <c r="BK12" s="53">
        <f t="shared" si="30"/>
        <v>0</v>
      </c>
      <c r="BL12" s="53">
        <f t="shared" si="31"/>
        <v>0</v>
      </c>
      <c r="BM12" s="53">
        <f t="shared" si="32"/>
        <v>0</v>
      </c>
      <c r="BN12" s="53">
        <f t="shared" si="33"/>
        <v>0</v>
      </c>
      <c r="BO12" s="53"/>
      <c r="BP12" s="53">
        <f t="shared" si="34"/>
        <v>0</v>
      </c>
      <c r="BQ12" s="53"/>
      <c r="BR12" s="53">
        <f t="shared" si="35"/>
        <v>0</v>
      </c>
    </row>
    <row r="13" spans="1:70" x14ac:dyDescent="0.2">
      <c r="A13" s="6">
        <v>2100</v>
      </c>
      <c r="B13" s="6" t="str">
        <f>+VLOOKUP(A13,masterfile!B:C,2,FALSE)</f>
        <v>Zinsen und ähnliche Aufwendungen</v>
      </c>
      <c r="D13" s="53">
        <f>+SUMIF('[1]2017'!$A:$A,$A13,'[1]2017'!$C:$C)-SUMIF('[1]2017'!$E:$E,$A13,'[1]2017'!$G:$G)</f>
        <v>1.4</v>
      </c>
      <c r="E13" s="53">
        <f>+SUMIF('[1]2018'!$A:$A,$A13,'[1]2018'!$C:$C)-SUMIF('[1]2018'!$E:$E,$A13,'[1]2018'!$G:$G)</f>
        <v>1.4</v>
      </c>
      <c r="F13" s="53">
        <f>+SUMIF('[1]2019'!$A:$A,$A13,'[1]2019'!$C:$C)-SUMIF('[1]2019'!$E:$E,$A13,'[1]2019'!$G:$G)</f>
        <v>1.4</v>
      </c>
      <c r="G13" s="53">
        <f>+SUMIF('[1]2020'!$A:$A,$A13,'[1]2020'!$C:$C)-SUMIF('[1]2020'!$E:$E,$A13,'[1]2020'!$G:$G)</f>
        <v>1.4</v>
      </c>
      <c r="H13" s="53"/>
      <c r="I13" s="53">
        <f>+(+SUMIF('[1]2021'!$A:$A,$A13,'[1]2021'!$C:$C)-SUMIF('[1]2021'!$E:$E,$A13,'[1]2021'!$G:$G))/12</f>
        <v>0.11666666666666665</v>
      </c>
      <c r="J13" s="53">
        <f>+(+SUMIF('[1]2021'!$A:$A,$A13,'[1]2021'!$C:$C)-SUMIF('[1]2021'!$E:$E,$A13,'[1]2021'!$G:$G))/12</f>
        <v>0.11666666666666665</v>
      </c>
      <c r="K13" s="53">
        <f>+(+SUMIF('[1]2021'!$A:$A,$A13,'[1]2021'!$C:$C)-SUMIF('[1]2021'!$E:$E,$A13,'[1]2021'!$G:$G))/12</f>
        <v>0.11666666666666665</v>
      </c>
      <c r="L13" s="53">
        <f>+(+SUMIF('[1]2021'!$A:$A,$A13,'[1]2021'!$C:$C)-SUMIF('[1]2021'!$E:$E,$A13,'[1]2021'!$G:$G))/12</f>
        <v>0.11666666666666665</v>
      </c>
      <c r="M13" s="53">
        <f>+(+SUMIF('[1]2021'!$A:$A,$A13,'[1]2021'!$C:$C)-SUMIF('[1]2021'!$E:$E,$A13,'[1]2021'!$G:$G))/12</f>
        <v>0.11666666666666665</v>
      </c>
      <c r="N13" s="53">
        <f>+(+SUMIF('[1]2021'!$A:$A,$A13,'[1]2021'!$C:$C)-SUMIF('[1]2021'!$E:$E,$A13,'[1]2021'!$G:$G))/12</f>
        <v>0.11666666666666665</v>
      </c>
      <c r="O13" s="53">
        <f>+(+SUMIF('[1]2021'!$A:$A,$A13,'[1]2021'!$C:$C)-SUMIF('[1]2021'!$E:$E,$A13,'[1]2021'!$G:$G))/12</f>
        <v>0.11666666666666665</v>
      </c>
      <c r="P13" s="53">
        <f>+(+SUMIF('[1]2021'!$A:$A,$A13,'[1]2021'!$C:$C)-SUMIF('[1]2021'!$E:$E,$A13,'[1]2021'!$G:$G))/12</f>
        <v>0.11666666666666665</v>
      </c>
      <c r="Q13" s="53">
        <f>+(+SUMIF('[1]2021'!$A:$A,$A13,'[1]2021'!$C:$C)-SUMIF('[1]2021'!$E:$E,$A13,'[1]2021'!$G:$G))/12</f>
        <v>0.11666666666666665</v>
      </c>
      <c r="R13" s="53">
        <f>+(+SUMIF('[1]2021'!$A:$A,$A13,'[1]2021'!$C:$C)-SUMIF('[1]2021'!$E:$E,$A13,'[1]2021'!$G:$G))/12</f>
        <v>0.11666666666666665</v>
      </c>
      <c r="S13" s="53">
        <f>+(+SUMIF('[1]2021'!$A:$A,$A13,'[1]2021'!$C:$C)-SUMIF('[1]2021'!$E:$E,$A13,'[1]2021'!$G:$G))/12</f>
        <v>0.11666666666666665</v>
      </c>
      <c r="T13" s="53">
        <f>+(+SUMIF('[1]2021'!$A:$A,$A13,'[1]2021'!$C:$C)-SUMIF('[1]2021'!$E:$E,$A13,'[1]2021'!$G:$G))/12</f>
        <v>0.11666666666666665</v>
      </c>
      <c r="U13" s="53">
        <f>+SUM(I13:INDEX(I13:T13,1,Settings!$C$4))</f>
        <v>1.4000000000000001</v>
      </c>
      <c r="V13" s="53">
        <f t="shared" si="6"/>
        <v>1.4000000000000001</v>
      </c>
      <c r="W13" s="53"/>
      <c r="X13" s="53">
        <f>+SUMIFS(postings!$T:$T,postings!$C:$C,'pl-data'!X$2,postings!$D:$D,'pl-data'!X$3,postings!$I:$I,'pl-data'!$A13)-SUMIFS(postings!$W:$W,postings!$C:$C,'pl-data'!X$2,postings!$D:$D,'pl-data'!X$3,postings!$M:$M,'pl-data'!$A13)</f>
        <v>0</v>
      </c>
      <c r="Y13" s="53">
        <f>+SUMIFS(postings!$T:$T,postings!$C:$C,'pl-data'!Y$2,postings!$D:$D,'pl-data'!Y$3,postings!$I:$I,'pl-data'!$A13)-SUMIFS(postings!$W:$W,postings!$C:$C,'pl-data'!Y$2,postings!$D:$D,'pl-data'!Y$3,postings!$M:$M,'pl-data'!$A13)</f>
        <v>0</v>
      </c>
      <c r="Z13" s="53">
        <f>+SUMIFS(postings!$T:$T,postings!$C:$C,'pl-data'!Z$2,postings!$D:$D,'pl-data'!Z$3,postings!$I:$I,'pl-data'!$A13)-SUMIFS(postings!$W:$W,postings!$C:$C,'pl-data'!Z$2,postings!$D:$D,'pl-data'!Z$3,postings!$M:$M,'pl-data'!$A13)</f>
        <v>0</v>
      </c>
      <c r="AA13" s="53">
        <f>+SUMIFS(postings!$T:$T,postings!$C:$C,'pl-data'!AA$2,postings!$D:$D,'pl-data'!AA$3,postings!$I:$I,'pl-data'!$A13)-SUMIFS(postings!$W:$W,postings!$C:$C,'pl-data'!AA$2,postings!$D:$D,'pl-data'!AA$3,postings!$M:$M,'pl-data'!$A13)</f>
        <v>0</v>
      </c>
      <c r="AB13" s="53">
        <f>+SUMIFS(postings!$T:$T,postings!$C:$C,'pl-data'!AB$2,postings!$D:$D,'pl-data'!AB$3,postings!$I:$I,'pl-data'!$A13)-SUMIFS(postings!$W:$W,postings!$C:$C,'pl-data'!AB$2,postings!$D:$D,'pl-data'!AB$3,postings!$M:$M,'pl-data'!$A13)</f>
        <v>0</v>
      </c>
      <c r="AC13" s="53">
        <f>+SUMIFS(postings!$T:$T,postings!$C:$C,'pl-data'!AC$2,postings!$D:$D,'pl-data'!AC$3,postings!$I:$I,'pl-data'!$A13)-SUMIFS(postings!$W:$W,postings!$C:$C,'pl-data'!AC$2,postings!$D:$D,'pl-data'!AC$3,postings!$M:$M,'pl-data'!$A13)</f>
        <v>0</v>
      </c>
      <c r="AD13" s="53">
        <f>+SUMIFS(postings!$T:$T,postings!$C:$C,'pl-data'!AD$2,postings!$D:$D,'pl-data'!AD$3,postings!$I:$I,'pl-data'!$A13)-SUMIFS(postings!$W:$W,postings!$C:$C,'pl-data'!AD$2,postings!$D:$D,'pl-data'!AD$3,postings!$M:$M,'pl-data'!$A13)</f>
        <v>0</v>
      </c>
      <c r="AE13" s="53">
        <f>+SUMIFS(postings!$T:$T,postings!$C:$C,'pl-data'!AE$2,postings!$D:$D,'pl-data'!AE$3,postings!$I:$I,'pl-data'!$A13)-SUMIFS(postings!$W:$W,postings!$C:$C,'pl-data'!AE$2,postings!$D:$D,'pl-data'!AE$3,postings!$M:$M,'pl-data'!$A13)</f>
        <v>0</v>
      </c>
      <c r="AF13" s="53">
        <f>+SUMIFS(postings!$T:$T,postings!$C:$C,'pl-data'!AF$2,postings!$D:$D,'pl-data'!AF$3,postings!$I:$I,'pl-data'!$A13)-SUMIFS(postings!$W:$W,postings!$C:$C,'pl-data'!AF$2,postings!$D:$D,'pl-data'!AF$3,postings!$M:$M,'pl-data'!$A13)</f>
        <v>0</v>
      </c>
      <c r="AG13" s="53">
        <f>+SUMIFS(postings!$T:$T,postings!$C:$C,'pl-data'!AG$2,postings!$D:$D,'pl-data'!AG$3,postings!$I:$I,'pl-data'!$A13)-SUMIFS(postings!$W:$W,postings!$C:$C,'pl-data'!AG$2,postings!$D:$D,'pl-data'!AG$3,postings!$M:$M,'pl-data'!$A13)</f>
        <v>0</v>
      </c>
      <c r="AH13" s="53">
        <f>+SUMIFS(postings!$T:$T,postings!$C:$C,'pl-data'!AH$2,postings!$D:$D,'pl-data'!AH$3,postings!$I:$I,'pl-data'!$A13)-SUMIFS(postings!$W:$W,postings!$C:$C,'pl-data'!AH$2,postings!$D:$D,'pl-data'!AH$3,postings!$M:$M,'pl-data'!$A13)</f>
        <v>0</v>
      </c>
      <c r="AI13" s="53">
        <f>+SUMIFS(postings!$T:$T,postings!$C:$C,'pl-data'!AI$2,postings!$D:$D,'pl-data'!AI$3,postings!$I:$I,'pl-data'!$A13)-SUMIFS(postings!$W:$W,postings!$C:$C,'pl-data'!AI$2,postings!$D:$D,'pl-data'!AI$3,postings!$M:$M,'pl-data'!$A13)</f>
        <v>0</v>
      </c>
      <c r="AJ13" s="53">
        <f>+SUM(X13:INDEX(X13:AI13,1,Settings!$C$4))</f>
        <v>0</v>
      </c>
      <c r="AK13" s="53">
        <f t="shared" si="7"/>
        <v>0</v>
      </c>
      <c r="AL13" s="53"/>
      <c r="AM13" s="53">
        <f t="shared" si="8"/>
        <v>0.12016666666666666</v>
      </c>
      <c r="AN13" s="53">
        <f t="shared" si="9"/>
        <v>0.12016666666666666</v>
      </c>
      <c r="AO13" s="53">
        <f t="shared" si="10"/>
        <v>0.12016666666666666</v>
      </c>
      <c r="AP13" s="53">
        <f t="shared" si="11"/>
        <v>0.12016666666666666</v>
      </c>
      <c r="AQ13" s="53">
        <f t="shared" si="12"/>
        <v>0.12016666666666666</v>
      </c>
      <c r="AR13" s="53">
        <f t="shared" si="13"/>
        <v>0.12016666666666666</v>
      </c>
      <c r="AS13" s="53">
        <f t="shared" si="14"/>
        <v>0.12016666666666666</v>
      </c>
      <c r="AT13" s="53">
        <f t="shared" si="15"/>
        <v>0.12016666666666666</v>
      </c>
      <c r="AU13" s="53">
        <f t="shared" si="16"/>
        <v>0.12016666666666666</v>
      </c>
      <c r="AV13" s="53">
        <f t="shared" si="17"/>
        <v>0.12016666666666666</v>
      </c>
      <c r="AW13" s="53">
        <f t="shared" si="18"/>
        <v>0.12016666666666666</v>
      </c>
      <c r="AX13" s="53">
        <f t="shared" si="19"/>
        <v>0.12016666666666666</v>
      </c>
      <c r="AY13" s="53">
        <f>+SUM(AM13:INDEX(AM13:AX13,1,Settings!$C$4))</f>
        <v>1.4420000000000002</v>
      </c>
      <c r="AZ13" s="53">
        <f t="shared" si="20"/>
        <v>1.4420000000000002</v>
      </c>
      <c r="BA13" s="53"/>
      <c r="BB13" s="53">
        <f t="shared" si="21"/>
        <v>0.12377166666666665</v>
      </c>
      <c r="BC13" s="53">
        <f t="shared" si="22"/>
        <v>0.12377166666666665</v>
      </c>
      <c r="BD13" s="53">
        <f t="shared" si="23"/>
        <v>0.12377166666666665</v>
      </c>
      <c r="BE13" s="53">
        <f t="shared" si="24"/>
        <v>0.12377166666666665</v>
      </c>
      <c r="BF13" s="53">
        <f t="shared" si="25"/>
        <v>0.12377166666666665</v>
      </c>
      <c r="BG13" s="53">
        <f t="shared" si="26"/>
        <v>0.12377166666666665</v>
      </c>
      <c r="BH13" s="53">
        <f t="shared" si="27"/>
        <v>0.12377166666666665</v>
      </c>
      <c r="BI13" s="53">
        <f t="shared" si="28"/>
        <v>0.12377166666666665</v>
      </c>
      <c r="BJ13" s="53">
        <f t="shared" si="29"/>
        <v>0.12377166666666665</v>
      </c>
      <c r="BK13" s="53">
        <f t="shared" si="30"/>
        <v>0.12377166666666665</v>
      </c>
      <c r="BL13" s="53">
        <f t="shared" si="31"/>
        <v>0.12377166666666665</v>
      </c>
      <c r="BM13" s="53">
        <f t="shared" si="32"/>
        <v>0.12377166666666665</v>
      </c>
      <c r="BN13" s="53">
        <f t="shared" si="33"/>
        <v>1.4852599999999996</v>
      </c>
      <c r="BO13" s="53"/>
      <c r="BP13" s="53">
        <f t="shared" si="34"/>
        <v>1.5446703999999996</v>
      </c>
      <c r="BQ13" s="53"/>
      <c r="BR13" s="53">
        <f t="shared" si="35"/>
        <v>1.6219039199999996</v>
      </c>
    </row>
    <row r="14" spans="1:70" x14ac:dyDescent="0.2">
      <c r="A14" s="6">
        <v>2102</v>
      </c>
      <c r="B14" s="6" t="str">
        <f>+VLOOKUP(A14,masterfile!B:C,2,FALSE)</f>
        <v>N. abzugsf. and.Nebenleistg §4 (5b) EStG</v>
      </c>
      <c r="D14" s="53">
        <f>+SUMIF('[1]2017'!$A:$A,$A14,'[1]2017'!$C:$C)-SUMIF('[1]2017'!$E:$E,$A14,'[1]2017'!$G:$G)</f>
        <v>0</v>
      </c>
      <c r="E14" s="53">
        <f>+SUMIF('[1]2018'!$A:$A,$A14,'[1]2018'!$C:$C)-SUMIF('[1]2018'!$E:$E,$A14,'[1]2018'!$G:$G)</f>
        <v>0</v>
      </c>
      <c r="F14" s="53">
        <f>+SUMIF('[1]2019'!$A:$A,$A14,'[1]2019'!$C:$C)-SUMIF('[1]2019'!$E:$E,$A14,'[1]2019'!$G:$G)</f>
        <v>0</v>
      </c>
      <c r="G14" s="53">
        <f>+SUMIF('[1]2020'!$A:$A,$A14,'[1]2020'!$C:$C)-SUMIF('[1]2020'!$E:$E,$A14,'[1]2020'!$G:$G)</f>
        <v>0</v>
      </c>
      <c r="H14" s="53"/>
      <c r="I14" s="53">
        <f>+(+SUMIF('[1]2021'!$A:$A,$A14,'[1]2021'!$C:$C)-SUMIF('[1]2021'!$E:$E,$A14,'[1]2021'!$G:$G))/12</f>
        <v>0</v>
      </c>
      <c r="J14" s="53">
        <f>+(+SUMIF('[1]2021'!$A:$A,$A14,'[1]2021'!$C:$C)-SUMIF('[1]2021'!$E:$E,$A14,'[1]2021'!$G:$G))/12</f>
        <v>0</v>
      </c>
      <c r="K14" s="53">
        <f>+(+SUMIF('[1]2021'!$A:$A,$A14,'[1]2021'!$C:$C)-SUMIF('[1]2021'!$E:$E,$A14,'[1]2021'!$G:$G))/12</f>
        <v>0</v>
      </c>
      <c r="L14" s="53">
        <f>+(+SUMIF('[1]2021'!$A:$A,$A14,'[1]2021'!$C:$C)-SUMIF('[1]2021'!$E:$E,$A14,'[1]2021'!$G:$G))/12</f>
        <v>0</v>
      </c>
      <c r="M14" s="53">
        <f>+(+SUMIF('[1]2021'!$A:$A,$A14,'[1]2021'!$C:$C)-SUMIF('[1]2021'!$E:$E,$A14,'[1]2021'!$G:$G))/12</f>
        <v>0</v>
      </c>
      <c r="N14" s="53">
        <f>+(+SUMIF('[1]2021'!$A:$A,$A14,'[1]2021'!$C:$C)-SUMIF('[1]2021'!$E:$E,$A14,'[1]2021'!$G:$G))/12</f>
        <v>0</v>
      </c>
      <c r="O14" s="53">
        <f>+(+SUMIF('[1]2021'!$A:$A,$A14,'[1]2021'!$C:$C)-SUMIF('[1]2021'!$E:$E,$A14,'[1]2021'!$G:$G))/12</f>
        <v>0</v>
      </c>
      <c r="P14" s="53">
        <f>+(+SUMIF('[1]2021'!$A:$A,$A14,'[1]2021'!$C:$C)-SUMIF('[1]2021'!$E:$E,$A14,'[1]2021'!$G:$G))/12</f>
        <v>0</v>
      </c>
      <c r="Q14" s="53">
        <f>+(+SUMIF('[1]2021'!$A:$A,$A14,'[1]2021'!$C:$C)-SUMIF('[1]2021'!$E:$E,$A14,'[1]2021'!$G:$G))/12</f>
        <v>0</v>
      </c>
      <c r="R14" s="53">
        <f>+(+SUMIF('[1]2021'!$A:$A,$A14,'[1]2021'!$C:$C)-SUMIF('[1]2021'!$E:$E,$A14,'[1]2021'!$G:$G))/12</f>
        <v>0</v>
      </c>
      <c r="S14" s="53">
        <f>+(+SUMIF('[1]2021'!$A:$A,$A14,'[1]2021'!$C:$C)-SUMIF('[1]2021'!$E:$E,$A14,'[1]2021'!$G:$G))/12</f>
        <v>0</v>
      </c>
      <c r="T14" s="53">
        <f>+(+SUMIF('[1]2021'!$A:$A,$A14,'[1]2021'!$C:$C)-SUMIF('[1]2021'!$E:$E,$A14,'[1]2021'!$G:$G))/12</f>
        <v>0</v>
      </c>
      <c r="U14" s="53">
        <f>+SUM(I14:INDEX(I14:T14,1,Settings!$C$4))</f>
        <v>0</v>
      </c>
      <c r="V14" s="53">
        <f t="shared" si="6"/>
        <v>0</v>
      </c>
      <c r="W14" s="53"/>
      <c r="X14" s="53">
        <f>+SUMIFS(postings!$T:$T,postings!$C:$C,'pl-data'!X$2,postings!$D:$D,'pl-data'!X$3,postings!$I:$I,'pl-data'!$A14)-SUMIFS(postings!$W:$W,postings!$C:$C,'pl-data'!X$2,postings!$D:$D,'pl-data'!X$3,postings!$M:$M,'pl-data'!$A14)</f>
        <v>0</v>
      </c>
      <c r="Y14" s="53">
        <f>+SUMIFS(postings!$T:$T,postings!$C:$C,'pl-data'!Y$2,postings!$D:$D,'pl-data'!Y$3,postings!$I:$I,'pl-data'!$A14)-SUMIFS(postings!$W:$W,postings!$C:$C,'pl-data'!Y$2,postings!$D:$D,'pl-data'!Y$3,postings!$M:$M,'pl-data'!$A14)</f>
        <v>0</v>
      </c>
      <c r="Z14" s="53">
        <f>+SUMIFS(postings!$T:$T,postings!$C:$C,'pl-data'!Z$2,postings!$D:$D,'pl-data'!Z$3,postings!$I:$I,'pl-data'!$A14)-SUMIFS(postings!$W:$W,postings!$C:$C,'pl-data'!Z$2,postings!$D:$D,'pl-data'!Z$3,postings!$M:$M,'pl-data'!$A14)</f>
        <v>0</v>
      </c>
      <c r="AA14" s="53">
        <f>+SUMIFS(postings!$T:$T,postings!$C:$C,'pl-data'!AA$2,postings!$D:$D,'pl-data'!AA$3,postings!$I:$I,'pl-data'!$A14)-SUMIFS(postings!$W:$W,postings!$C:$C,'pl-data'!AA$2,postings!$D:$D,'pl-data'!AA$3,postings!$M:$M,'pl-data'!$A14)</f>
        <v>0</v>
      </c>
      <c r="AB14" s="53">
        <f>+SUMIFS(postings!$T:$T,postings!$C:$C,'pl-data'!AB$2,postings!$D:$D,'pl-data'!AB$3,postings!$I:$I,'pl-data'!$A14)-SUMIFS(postings!$W:$W,postings!$C:$C,'pl-data'!AB$2,postings!$D:$D,'pl-data'!AB$3,postings!$M:$M,'pl-data'!$A14)</f>
        <v>0</v>
      </c>
      <c r="AC14" s="53">
        <f>+SUMIFS(postings!$T:$T,postings!$C:$C,'pl-data'!AC$2,postings!$D:$D,'pl-data'!AC$3,postings!$I:$I,'pl-data'!$A14)-SUMIFS(postings!$W:$W,postings!$C:$C,'pl-data'!AC$2,postings!$D:$D,'pl-data'!AC$3,postings!$M:$M,'pl-data'!$A14)</f>
        <v>0</v>
      </c>
      <c r="AD14" s="53">
        <f>+SUMIFS(postings!$T:$T,postings!$C:$C,'pl-data'!AD$2,postings!$D:$D,'pl-data'!AD$3,postings!$I:$I,'pl-data'!$A14)-SUMIFS(postings!$W:$W,postings!$C:$C,'pl-data'!AD$2,postings!$D:$D,'pl-data'!AD$3,postings!$M:$M,'pl-data'!$A14)</f>
        <v>0</v>
      </c>
      <c r="AE14" s="53">
        <f>+SUMIFS(postings!$T:$T,postings!$C:$C,'pl-data'!AE$2,postings!$D:$D,'pl-data'!AE$3,postings!$I:$I,'pl-data'!$A14)-SUMIFS(postings!$W:$W,postings!$C:$C,'pl-data'!AE$2,postings!$D:$D,'pl-data'!AE$3,postings!$M:$M,'pl-data'!$A14)</f>
        <v>0</v>
      </c>
      <c r="AF14" s="53">
        <f>+SUMIFS(postings!$T:$T,postings!$C:$C,'pl-data'!AF$2,postings!$D:$D,'pl-data'!AF$3,postings!$I:$I,'pl-data'!$A14)-SUMIFS(postings!$W:$W,postings!$C:$C,'pl-data'!AF$2,postings!$D:$D,'pl-data'!AF$3,postings!$M:$M,'pl-data'!$A14)</f>
        <v>0</v>
      </c>
      <c r="AG14" s="53">
        <f>+SUMIFS(postings!$T:$T,postings!$C:$C,'pl-data'!AG$2,postings!$D:$D,'pl-data'!AG$3,postings!$I:$I,'pl-data'!$A14)-SUMIFS(postings!$W:$W,postings!$C:$C,'pl-data'!AG$2,postings!$D:$D,'pl-data'!AG$3,postings!$M:$M,'pl-data'!$A14)</f>
        <v>0</v>
      </c>
      <c r="AH14" s="53">
        <f>+SUMIFS(postings!$T:$T,postings!$C:$C,'pl-data'!AH$2,postings!$D:$D,'pl-data'!AH$3,postings!$I:$I,'pl-data'!$A14)-SUMIFS(postings!$W:$W,postings!$C:$C,'pl-data'!AH$2,postings!$D:$D,'pl-data'!AH$3,postings!$M:$M,'pl-data'!$A14)</f>
        <v>0</v>
      </c>
      <c r="AI14" s="53">
        <f>+SUMIFS(postings!$T:$T,postings!$C:$C,'pl-data'!AI$2,postings!$D:$D,'pl-data'!AI$3,postings!$I:$I,'pl-data'!$A14)-SUMIFS(postings!$W:$W,postings!$C:$C,'pl-data'!AI$2,postings!$D:$D,'pl-data'!AI$3,postings!$M:$M,'pl-data'!$A14)</f>
        <v>0</v>
      </c>
      <c r="AJ14" s="53">
        <f>+SUM(X14:INDEX(X14:AI14,1,Settings!$C$4))</f>
        <v>0</v>
      </c>
      <c r="AK14" s="53">
        <f t="shared" si="7"/>
        <v>0</v>
      </c>
      <c r="AL14" s="53"/>
      <c r="AM14" s="53">
        <f t="shared" si="8"/>
        <v>0</v>
      </c>
      <c r="AN14" s="53">
        <f t="shared" si="9"/>
        <v>0</v>
      </c>
      <c r="AO14" s="53">
        <f t="shared" si="10"/>
        <v>0</v>
      </c>
      <c r="AP14" s="53">
        <f t="shared" si="11"/>
        <v>0</v>
      </c>
      <c r="AQ14" s="53">
        <f t="shared" si="12"/>
        <v>0</v>
      </c>
      <c r="AR14" s="53">
        <f t="shared" si="13"/>
        <v>0</v>
      </c>
      <c r="AS14" s="53">
        <f t="shared" si="14"/>
        <v>0</v>
      </c>
      <c r="AT14" s="53">
        <f t="shared" si="15"/>
        <v>0</v>
      </c>
      <c r="AU14" s="53">
        <f t="shared" si="16"/>
        <v>0</v>
      </c>
      <c r="AV14" s="53">
        <f t="shared" si="17"/>
        <v>0</v>
      </c>
      <c r="AW14" s="53">
        <f t="shared" si="18"/>
        <v>0</v>
      </c>
      <c r="AX14" s="53">
        <f t="shared" si="19"/>
        <v>0</v>
      </c>
      <c r="AY14" s="53">
        <f>+SUM(AM14:INDEX(AM14:AX14,1,Settings!$C$4))</f>
        <v>0</v>
      </c>
      <c r="AZ14" s="53">
        <f t="shared" si="20"/>
        <v>0</v>
      </c>
      <c r="BA14" s="53"/>
      <c r="BB14" s="53">
        <f t="shared" si="21"/>
        <v>0</v>
      </c>
      <c r="BC14" s="53">
        <f t="shared" si="22"/>
        <v>0</v>
      </c>
      <c r="BD14" s="53">
        <f t="shared" si="23"/>
        <v>0</v>
      </c>
      <c r="BE14" s="53">
        <f t="shared" si="24"/>
        <v>0</v>
      </c>
      <c r="BF14" s="53">
        <f t="shared" si="25"/>
        <v>0</v>
      </c>
      <c r="BG14" s="53">
        <f t="shared" si="26"/>
        <v>0</v>
      </c>
      <c r="BH14" s="53">
        <f t="shared" si="27"/>
        <v>0</v>
      </c>
      <c r="BI14" s="53">
        <f t="shared" si="28"/>
        <v>0</v>
      </c>
      <c r="BJ14" s="53">
        <f t="shared" si="29"/>
        <v>0</v>
      </c>
      <c r="BK14" s="53">
        <f t="shared" si="30"/>
        <v>0</v>
      </c>
      <c r="BL14" s="53">
        <f t="shared" si="31"/>
        <v>0</v>
      </c>
      <c r="BM14" s="53">
        <f t="shared" si="32"/>
        <v>0</v>
      </c>
      <c r="BN14" s="53">
        <f t="shared" si="33"/>
        <v>0</v>
      </c>
      <c r="BO14" s="53"/>
      <c r="BP14" s="53">
        <f t="shared" si="34"/>
        <v>0</v>
      </c>
      <c r="BQ14" s="53"/>
      <c r="BR14" s="53">
        <f t="shared" si="35"/>
        <v>0</v>
      </c>
    </row>
    <row r="15" spans="1:70" x14ac:dyDescent="0.2">
      <c r="A15" s="6">
        <v>2103</v>
      </c>
      <c r="B15" s="6" t="str">
        <f>+VLOOKUP(A15,masterfile!B:C,2,FALSE)</f>
        <v>Abzugsfäh. and. Nebenleist. zu Steuern</v>
      </c>
      <c r="D15" s="53">
        <f>+SUMIF('[1]2017'!$A:$A,$A15,'[1]2017'!$C:$C)-SUMIF('[1]2017'!$E:$E,$A15,'[1]2017'!$G:$G)</f>
        <v>0</v>
      </c>
      <c r="E15" s="53">
        <f>+SUMIF('[1]2018'!$A:$A,$A15,'[1]2018'!$C:$C)-SUMIF('[1]2018'!$E:$E,$A15,'[1]2018'!$G:$G)</f>
        <v>0</v>
      </c>
      <c r="F15" s="53">
        <f>+SUMIF('[1]2019'!$A:$A,$A15,'[1]2019'!$C:$C)-SUMIF('[1]2019'!$E:$E,$A15,'[1]2019'!$G:$G)</f>
        <v>0</v>
      </c>
      <c r="G15" s="53">
        <f>+SUMIF('[1]2020'!$A:$A,$A15,'[1]2020'!$C:$C)-SUMIF('[1]2020'!$E:$E,$A15,'[1]2020'!$G:$G)</f>
        <v>0</v>
      </c>
      <c r="H15" s="53"/>
      <c r="I15" s="53">
        <f>+(+SUMIF('[1]2021'!$A:$A,$A15,'[1]2021'!$C:$C)-SUMIF('[1]2021'!$E:$E,$A15,'[1]2021'!$G:$G))/12</f>
        <v>0</v>
      </c>
      <c r="J15" s="53">
        <f>+(+SUMIF('[1]2021'!$A:$A,$A15,'[1]2021'!$C:$C)-SUMIF('[1]2021'!$E:$E,$A15,'[1]2021'!$G:$G))/12</f>
        <v>0</v>
      </c>
      <c r="K15" s="53">
        <f>+(+SUMIF('[1]2021'!$A:$A,$A15,'[1]2021'!$C:$C)-SUMIF('[1]2021'!$E:$E,$A15,'[1]2021'!$G:$G))/12</f>
        <v>0</v>
      </c>
      <c r="L15" s="53">
        <f>+(+SUMIF('[1]2021'!$A:$A,$A15,'[1]2021'!$C:$C)-SUMIF('[1]2021'!$E:$E,$A15,'[1]2021'!$G:$G))/12</f>
        <v>0</v>
      </c>
      <c r="M15" s="53">
        <f>+(+SUMIF('[1]2021'!$A:$A,$A15,'[1]2021'!$C:$C)-SUMIF('[1]2021'!$E:$E,$A15,'[1]2021'!$G:$G))/12</f>
        <v>0</v>
      </c>
      <c r="N15" s="53">
        <f>+(+SUMIF('[1]2021'!$A:$A,$A15,'[1]2021'!$C:$C)-SUMIF('[1]2021'!$E:$E,$A15,'[1]2021'!$G:$G))/12</f>
        <v>0</v>
      </c>
      <c r="O15" s="53">
        <f>+(+SUMIF('[1]2021'!$A:$A,$A15,'[1]2021'!$C:$C)-SUMIF('[1]2021'!$E:$E,$A15,'[1]2021'!$G:$G))/12</f>
        <v>0</v>
      </c>
      <c r="P15" s="53">
        <f>+(+SUMIF('[1]2021'!$A:$A,$A15,'[1]2021'!$C:$C)-SUMIF('[1]2021'!$E:$E,$A15,'[1]2021'!$G:$G))/12</f>
        <v>0</v>
      </c>
      <c r="Q15" s="53">
        <f>+(+SUMIF('[1]2021'!$A:$A,$A15,'[1]2021'!$C:$C)-SUMIF('[1]2021'!$E:$E,$A15,'[1]2021'!$G:$G))/12</f>
        <v>0</v>
      </c>
      <c r="R15" s="53">
        <f>+(+SUMIF('[1]2021'!$A:$A,$A15,'[1]2021'!$C:$C)-SUMIF('[1]2021'!$E:$E,$A15,'[1]2021'!$G:$G))/12</f>
        <v>0</v>
      </c>
      <c r="S15" s="53">
        <f>+(+SUMIF('[1]2021'!$A:$A,$A15,'[1]2021'!$C:$C)-SUMIF('[1]2021'!$E:$E,$A15,'[1]2021'!$G:$G))/12</f>
        <v>0</v>
      </c>
      <c r="T15" s="53">
        <f>+(+SUMIF('[1]2021'!$A:$A,$A15,'[1]2021'!$C:$C)-SUMIF('[1]2021'!$E:$E,$A15,'[1]2021'!$G:$G))/12</f>
        <v>0</v>
      </c>
      <c r="U15" s="53">
        <f>+SUM(I15:INDEX(I15:T15,1,Settings!$C$4))</f>
        <v>0</v>
      </c>
      <c r="V15" s="53">
        <f t="shared" si="6"/>
        <v>0</v>
      </c>
      <c r="W15" s="53"/>
      <c r="X15" s="53">
        <f>+SUMIFS(postings!$T:$T,postings!$C:$C,'pl-data'!X$2,postings!$D:$D,'pl-data'!X$3,postings!$I:$I,'pl-data'!$A15)-SUMIFS(postings!$W:$W,postings!$C:$C,'pl-data'!X$2,postings!$D:$D,'pl-data'!X$3,postings!$M:$M,'pl-data'!$A15)</f>
        <v>0</v>
      </c>
      <c r="Y15" s="53">
        <f>+SUMIFS(postings!$T:$T,postings!$C:$C,'pl-data'!Y$2,postings!$D:$D,'pl-data'!Y$3,postings!$I:$I,'pl-data'!$A15)-SUMIFS(postings!$W:$W,postings!$C:$C,'pl-data'!Y$2,postings!$D:$D,'pl-data'!Y$3,postings!$M:$M,'pl-data'!$A15)</f>
        <v>0</v>
      </c>
      <c r="Z15" s="53">
        <f>+SUMIFS(postings!$T:$T,postings!$C:$C,'pl-data'!Z$2,postings!$D:$D,'pl-data'!Z$3,postings!$I:$I,'pl-data'!$A15)-SUMIFS(postings!$W:$W,postings!$C:$C,'pl-data'!Z$2,postings!$D:$D,'pl-data'!Z$3,postings!$M:$M,'pl-data'!$A15)</f>
        <v>0</v>
      </c>
      <c r="AA15" s="53">
        <f>+SUMIFS(postings!$T:$T,postings!$C:$C,'pl-data'!AA$2,postings!$D:$D,'pl-data'!AA$3,postings!$I:$I,'pl-data'!$A15)-SUMIFS(postings!$W:$W,postings!$C:$C,'pl-data'!AA$2,postings!$D:$D,'pl-data'!AA$3,postings!$M:$M,'pl-data'!$A15)</f>
        <v>0</v>
      </c>
      <c r="AB15" s="53">
        <f>+SUMIFS(postings!$T:$T,postings!$C:$C,'pl-data'!AB$2,postings!$D:$D,'pl-data'!AB$3,postings!$I:$I,'pl-data'!$A15)-SUMIFS(postings!$W:$W,postings!$C:$C,'pl-data'!AB$2,postings!$D:$D,'pl-data'!AB$3,postings!$M:$M,'pl-data'!$A15)</f>
        <v>0</v>
      </c>
      <c r="AC15" s="53">
        <f>+SUMIFS(postings!$T:$T,postings!$C:$C,'pl-data'!AC$2,postings!$D:$D,'pl-data'!AC$3,postings!$I:$I,'pl-data'!$A15)-SUMIFS(postings!$W:$W,postings!$C:$C,'pl-data'!AC$2,postings!$D:$D,'pl-data'!AC$3,postings!$M:$M,'pl-data'!$A15)</f>
        <v>0</v>
      </c>
      <c r="AD15" s="53">
        <f>+SUMIFS(postings!$T:$T,postings!$C:$C,'pl-data'!AD$2,postings!$D:$D,'pl-data'!AD$3,postings!$I:$I,'pl-data'!$A15)-SUMIFS(postings!$W:$W,postings!$C:$C,'pl-data'!AD$2,postings!$D:$D,'pl-data'!AD$3,postings!$M:$M,'pl-data'!$A15)</f>
        <v>0</v>
      </c>
      <c r="AE15" s="53">
        <f>+SUMIFS(postings!$T:$T,postings!$C:$C,'pl-data'!AE$2,postings!$D:$D,'pl-data'!AE$3,postings!$I:$I,'pl-data'!$A15)-SUMIFS(postings!$W:$W,postings!$C:$C,'pl-data'!AE$2,postings!$D:$D,'pl-data'!AE$3,postings!$M:$M,'pl-data'!$A15)</f>
        <v>0</v>
      </c>
      <c r="AF15" s="53">
        <f>+SUMIFS(postings!$T:$T,postings!$C:$C,'pl-data'!AF$2,postings!$D:$D,'pl-data'!AF$3,postings!$I:$I,'pl-data'!$A15)-SUMIFS(postings!$W:$W,postings!$C:$C,'pl-data'!AF$2,postings!$D:$D,'pl-data'!AF$3,postings!$M:$M,'pl-data'!$A15)</f>
        <v>0</v>
      </c>
      <c r="AG15" s="53">
        <f>+SUMIFS(postings!$T:$T,postings!$C:$C,'pl-data'!AG$2,postings!$D:$D,'pl-data'!AG$3,postings!$I:$I,'pl-data'!$A15)-SUMIFS(postings!$W:$W,postings!$C:$C,'pl-data'!AG$2,postings!$D:$D,'pl-data'!AG$3,postings!$M:$M,'pl-data'!$A15)</f>
        <v>0</v>
      </c>
      <c r="AH15" s="53">
        <f>+SUMIFS(postings!$T:$T,postings!$C:$C,'pl-data'!AH$2,postings!$D:$D,'pl-data'!AH$3,postings!$I:$I,'pl-data'!$A15)-SUMIFS(postings!$W:$W,postings!$C:$C,'pl-data'!AH$2,postings!$D:$D,'pl-data'!AH$3,postings!$M:$M,'pl-data'!$A15)</f>
        <v>0</v>
      </c>
      <c r="AI15" s="53">
        <f>+SUMIFS(postings!$T:$T,postings!$C:$C,'pl-data'!AI$2,postings!$D:$D,'pl-data'!AI$3,postings!$I:$I,'pl-data'!$A15)-SUMIFS(postings!$W:$W,postings!$C:$C,'pl-data'!AI$2,postings!$D:$D,'pl-data'!AI$3,postings!$M:$M,'pl-data'!$A15)</f>
        <v>0</v>
      </c>
      <c r="AJ15" s="53">
        <f>+SUM(X15:INDEX(X15:AI15,1,Settings!$C$4))</f>
        <v>0</v>
      </c>
      <c r="AK15" s="53">
        <f t="shared" si="7"/>
        <v>0</v>
      </c>
      <c r="AL15" s="53"/>
      <c r="AM15" s="53">
        <f t="shared" si="8"/>
        <v>0</v>
      </c>
      <c r="AN15" s="53">
        <f t="shared" si="9"/>
        <v>0</v>
      </c>
      <c r="AO15" s="53">
        <f t="shared" si="10"/>
        <v>0</v>
      </c>
      <c r="AP15" s="53">
        <f t="shared" si="11"/>
        <v>0</v>
      </c>
      <c r="AQ15" s="53">
        <f t="shared" si="12"/>
        <v>0</v>
      </c>
      <c r="AR15" s="53">
        <f t="shared" si="13"/>
        <v>0</v>
      </c>
      <c r="AS15" s="53">
        <f t="shared" si="14"/>
        <v>0</v>
      </c>
      <c r="AT15" s="53">
        <f t="shared" si="15"/>
        <v>0</v>
      </c>
      <c r="AU15" s="53">
        <f t="shared" si="16"/>
        <v>0</v>
      </c>
      <c r="AV15" s="53">
        <f t="shared" si="17"/>
        <v>0</v>
      </c>
      <c r="AW15" s="53">
        <f t="shared" si="18"/>
        <v>0</v>
      </c>
      <c r="AX15" s="53">
        <f t="shared" si="19"/>
        <v>0</v>
      </c>
      <c r="AY15" s="53">
        <f>+SUM(AM15:INDEX(AM15:AX15,1,Settings!$C$4))</f>
        <v>0</v>
      </c>
      <c r="AZ15" s="53">
        <f t="shared" si="20"/>
        <v>0</v>
      </c>
      <c r="BA15" s="53"/>
      <c r="BB15" s="53">
        <f t="shared" si="21"/>
        <v>0</v>
      </c>
      <c r="BC15" s="53">
        <f t="shared" si="22"/>
        <v>0</v>
      </c>
      <c r="BD15" s="53">
        <f t="shared" si="23"/>
        <v>0</v>
      </c>
      <c r="BE15" s="53">
        <f t="shared" si="24"/>
        <v>0</v>
      </c>
      <c r="BF15" s="53">
        <f t="shared" si="25"/>
        <v>0</v>
      </c>
      <c r="BG15" s="53">
        <f t="shared" si="26"/>
        <v>0</v>
      </c>
      <c r="BH15" s="53">
        <f t="shared" si="27"/>
        <v>0</v>
      </c>
      <c r="BI15" s="53">
        <f t="shared" si="28"/>
        <v>0</v>
      </c>
      <c r="BJ15" s="53">
        <f t="shared" si="29"/>
        <v>0</v>
      </c>
      <c r="BK15" s="53">
        <f t="shared" si="30"/>
        <v>0</v>
      </c>
      <c r="BL15" s="53">
        <f t="shared" si="31"/>
        <v>0</v>
      </c>
      <c r="BM15" s="53">
        <f t="shared" si="32"/>
        <v>0</v>
      </c>
      <c r="BN15" s="53">
        <f t="shared" si="33"/>
        <v>0</v>
      </c>
      <c r="BO15" s="53"/>
      <c r="BP15" s="53">
        <f t="shared" si="34"/>
        <v>0</v>
      </c>
      <c r="BQ15" s="53"/>
      <c r="BR15" s="53">
        <f t="shared" si="35"/>
        <v>0</v>
      </c>
    </row>
    <row r="16" spans="1:70" x14ac:dyDescent="0.2">
      <c r="A16" s="6">
        <v>2104</v>
      </c>
      <c r="B16" s="6" t="str">
        <f>+VLOOKUP(A16,masterfile!B:C,2,FALSE)</f>
        <v>Nicht abzugsfäh.and.Nebenleist.z.Steuern</v>
      </c>
      <c r="D16" s="53">
        <f>+SUMIF('[1]2017'!$A:$A,$A16,'[1]2017'!$C:$C)-SUMIF('[1]2017'!$E:$E,$A16,'[1]2017'!$G:$G)</f>
        <v>0</v>
      </c>
      <c r="E16" s="53">
        <f>+SUMIF('[1]2018'!$A:$A,$A16,'[1]2018'!$C:$C)-SUMIF('[1]2018'!$E:$E,$A16,'[1]2018'!$G:$G)</f>
        <v>0</v>
      </c>
      <c r="F16" s="53">
        <f>+SUMIF('[1]2019'!$A:$A,$A16,'[1]2019'!$C:$C)-SUMIF('[1]2019'!$E:$E,$A16,'[1]2019'!$G:$G)</f>
        <v>0</v>
      </c>
      <c r="G16" s="53">
        <f>+SUMIF('[1]2020'!$A:$A,$A16,'[1]2020'!$C:$C)-SUMIF('[1]2020'!$E:$E,$A16,'[1]2020'!$G:$G)</f>
        <v>0</v>
      </c>
      <c r="H16" s="53"/>
      <c r="I16" s="53">
        <f>+(+SUMIF('[1]2021'!$A:$A,$A16,'[1]2021'!$C:$C)-SUMIF('[1]2021'!$E:$E,$A16,'[1]2021'!$G:$G))/12</f>
        <v>0</v>
      </c>
      <c r="J16" s="53">
        <f>+(+SUMIF('[1]2021'!$A:$A,$A16,'[1]2021'!$C:$C)-SUMIF('[1]2021'!$E:$E,$A16,'[1]2021'!$G:$G))/12</f>
        <v>0</v>
      </c>
      <c r="K16" s="53">
        <f>+(+SUMIF('[1]2021'!$A:$A,$A16,'[1]2021'!$C:$C)-SUMIF('[1]2021'!$E:$E,$A16,'[1]2021'!$G:$G))/12</f>
        <v>0</v>
      </c>
      <c r="L16" s="53">
        <f>+(+SUMIF('[1]2021'!$A:$A,$A16,'[1]2021'!$C:$C)-SUMIF('[1]2021'!$E:$E,$A16,'[1]2021'!$G:$G))/12</f>
        <v>0</v>
      </c>
      <c r="M16" s="53">
        <f>+(+SUMIF('[1]2021'!$A:$A,$A16,'[1]2021'!$C:$C)-SUMIF('[1]2021'!$E:$E,$A16,'[1]2021'!$G:$G))/12</f>
        <v>0</v>
      </c>
      <c r="N16" s="53">
        <f>+(+SUMIF('[1]2021'!$A:$A,$A16,'[1]2021'!$C:$C)-SUMIF('[1]2021'!$E:$E,$A16,'[1]2021'!$G:$G))/12</f>
        <v>0</v>
      </c>
      <c r="O16" s="53">
        <f>+(+SUMIF('[1]2021'!$A:$A,$A16,'[1]2021'!$C:$C)-SUMIF('[1]2021'!$E:$E,$A16,'[1]2021'!$G:$G))/12</f>
        <v>0</v>
      </c>
      <c r="P16" s="53">
        <f>+(+SUMIF('[1]2021'!$A:$A,$A16,'[1]2021'!$C:$C)-SUMIF('[1]2021'!$E:$E,$A16,'[1]2021'!$G:$G))/12</f>
        <v>0</v>
      </c>
      <c r="Q16" s="53">
        <f>+(+SUMIF('[1]2021'!$A:$A,$A16,'[1]2021'!$C:$C)-SUMIF('[1]2021'!$E:$E,$A16,'[1]2021'!$G:$G))/12</f>
        <v>0</v>
      </c>
      <c r="R16" s="53">
        <f>+(+SUMIF('[1]2021'!$A:$A,$A16,'[1]2021'!$C:$C)-SUMIF('[1]2021'!$E:$E,$A16,'[1]2021'!$G:$G))/12</f>
        <v>0</v>
      </c>
      <c r="S16" s="53">
        <f>+(+SUMIF('[1]2021'!$A:$A,$A16,'[1]2021'!$C:$C)-SUMIF('[1]2021'!$E:$E,$A16,'[1]2021'!$G:$G))/12</f>
        <v>0</v>
      </c>
      <c r="T16" s="53">
        <f>+(+SUMIF('[1]2021'!$A:$A,$A16,'[1]2021'!$C:$C)-SUMIF('[1]2021'!$E:$E,$A16,'[1]2021'!$G:$G))/12</f>
        <v>0</v>
      </c>
      <c r="U16" s="53">
        <f>+SUM(I16:INDEX(I16:T16,1,Settings!$C$4))</f>
        <v>0</v>
      </c>
      <c r="V16" s="53">
        <f t="shared" si="6"/>
        <v>0</v>
      </c>
      <c r="W16" s="53"/>
      <c r="X16" s="53">
        <f>+SUMIFS(postings!$T:$T,postings!$C:$C,'pl-data'!X$2,postings!$D:$D,'pl-data'!X$3,postings!$I:$I,'pl-data'!$A16)-SUMIFS(postings!$W:$W,postings!$C:$C,'pl-data'!X$2,postings!$D:$D,'pl-data'!X$3,postings!$M:$M,'pl-data'!$A16)</f>
        <v>0</v>
      </c>
      <c r="Y16" s="53">
        <f>+SUMIFS(postings!$T:$T,postings!$C:$C,'pl-data'!Y$2,postings!$D:$D,'pl-data'!Y$3,postings!$I:$I,'pl-data'!$A16)-SUMIFS(postings!$W:$W,postings!$C:$C,'pl-data'!Y$2,postings!$D:$D,'pl-data'!Y$3,postings!$M:$M,'pl-data'!$A16)</f>
        <v>0</v>
      </c>
      <c r="Z16" s="53">
        <f>+SUMIFS(postings!$T:$T,postings!$C:$C,'pl-data'!Z$2,postings!$D:$D,'pl-data'!Z$3,postings!$I:$I,'pl-data'!$A16)-SUMIFS(postings!$W:$W,postings!$C:$C,'pl-data'!Z$2,postings!$D:$D,'pl-data'!Z$3,postings!$M:$M,'pl-data'!$A16)</f>
        <v>0</v>
      </c>
      <c r="AA16" s="53">
        <f>+SUMIFS(postings!$T:$T,postings!$C:$C,'pl-data'!AA$2,postings!$D:$D,'pl-data'!AA$3,postings!$I:$I,'pl-data'!$A16)-SUMIFS(postings!$W:$W,postings!$C:$C,'pl-data'!AA$2,postings!$D:$D,'pl-data'!AA$3,postings!$M:$M,'pl-data'!$A16)</f>
        <v>0</v>
      </c>
      <c r="AB16" s="53">
        <f>+SUMIFS(postings!$T:$T,postings!$C:$C,'pl-data'!AB$2,postings!$D:$D,'pl-data'!AB$3,postings!$I:$I,'pl-data'!$A16)-SUMIFS(postings!$W:$W,postings!$C:$C,'pl-data'!AB$2,postings!$D:$D,'pl-data'!AB$3,postings!$M:$M,'pl-data'!$A16)</f>
        <v>0</v>
      </c>
      <c r="AC16" s="53">
        <f>+SUMIFS(postings!$T:$T,postings!$C:$C,'pl-data'!AC$2,postings!$D:$D,'pl-data'!AC$3,postings!$I:$I,'pl-data'!$A16)-SUMIFS(postings!$W:$W,postings!$C:$C,'pl-data'!AC$2,postings!$D:$D,'pl-data'!AC$3,postings!$M:$M,'pl-data'!$A16)</f>
        <v>0</v>
      </c>
      <c r="AD16" s="53">
        <f>+SUMIFS(postings!$T:$T,postings!$C:$C,'pl-data'!AD$2,postings!$D:$D,'pl-data'!AD$3,postings!$I:$I,'pl-data'!$A16)-SUMIFS(postings!$W:$W,postings!$C:$C,'pl-data'!AD$2,postings!$D:$D,'pl-data'!AD$3,postings!$M:$M,'pl-data'!$A16)</f>
        <v>0</v>
      </c>
      <c r="AE16" s="53">
        <f>+SUMIFS(postings!$T:$T,postings!$C:$C,'pl-data'!AE$2,postings!$D:$D,'pl-data'!AE$3,postings!$I:$I,'pl-data'!$A16)-SUMIFS(postings!$W:$W,postings!$C:$C,'pl-data'!AE$2,postings!$D:$D,'pl-data'!AE$3,postings!$M:$M,'pl-data'!$A16)</f>
        <v>0</v>
      </c>
      <c r="AF16" s="53">
        <f>+SUMIFS(postings!$T:$T,postings!$C:$C,'pl-data'!AF$2,postings!$D:$D,'pl-data'!AF$3,postings!$I:$I,'pl-data'!$A16)-SUMIFS(postings!$W:$W,postings!$C:$C,'pl-data'!AF$2,postings!$D:$D,'pl-data'!AF$3,postings!$M:$M,'pl-data'!$A16)</f>
        <v>0</v>
      </c>
      <c r="AG16" s="53">
        <f>+SUMIFS(postings!$T:$T,postings!$C:$C,'pl-data'!AG$2,postings!$D:$D,'pl-data'!AG$3,postings!$I:$I,'pl-data'!$A16)-SUMIFS(postings!$W:$W,postings!$C:$C,'pl-data'!AG$2,postings!$D:$D,'pl-data'!AG$3,postings!$M:$M,'pl-data'!$A16)</f>
        <v>0</v>
      </c>
      <c r="AH16" s="53">
        <f>+SUMIFS(postings!$T:$T,postings!$C:$C,'pl-data'!AH$2,postings!$D:$D,'pl-data'!AH$3,postings!$I:$I,'pl-data'!$A16)-SUMIFS(postings!$W:$W,postings!$C:$C,'pl-data'!AH$2,postings!$D:$D,'pl-data'!AH$3,postings!$M:$M,'pl-data'!$A16)</f>
        <v>0</v>
      </c>
      <c r="AI16" s="53">
        <f>+SUMIFS(postings!$T:$T,postings!$C:$C,'pl-data'!AI$2,postings!$D:$D,'pl-data'!AI$3,postings!$I:$I,'pl-data'!$A16)-SUMIFS(postings!$W:$W,postings!$C:$C,'pl-data'!AI$2,postings!$D:$D,'pl-data'!AI$3,postings!$M:$M,'pl-data'!$A16)</f>
        <v>0</v>
      </c>
      <c r="AJ16" s="53">
        <f>+SUM(X16:INDEX(X16:AI16,1,Settings!$C$4))</f>
        <v>0</v>
      </c>
      <c r="AK16" s="53">
        <f t="shared" si="7"/>
        <v>0</v>
      </c>
      <c r="AL16" s="53"/>
      <c r="AM16" s="53">
        <f t="shared" si="8"/>
        <v>0</v>
      </c>
      <c r="AN16" s="53">
        <f t="shared" si="9"/>
        <v>0</v>
      </c>
      <c r="AO16" s="53">
        <f t="shared" si="10"/>
        <v>0</v>
      </c>
      <c r="AP16" s="53">
        <f t="shared" si="11"/>
        <v>0</v>
      </c>
      <c r="AQ16" s="53">
        <f t="shared" si="12"/>
        <v>0</v>
      </c>
      <c r="AR16" s="53">
        <f t="shared" si="13"/>
        <v>0</v>
      </c>
      <c r="AS16" s="53">
        <f t="shared" si="14"/>
        <v>0</v>
      </c>
      <c r="AT16" s="53">
        <f t="shared" si="15"/>
        <v>0</v>
      </c>
      <c r="AU16" s="53">
        <f t="shared" si="16"/>
        <v>0</v>
      </c>
      <c r="AV16" s="53">
        <f t="shared" si="17"/>
        <v>0</v>
      </c>
      <c r="AW16" s="53">
        <f t="shared" si="18"/>
        <v>0</v>
      </c>
      <c r="AX16" s="53">
        <f t="shared" si="19"/>
        <v>0</v>
      </c>
      <c r="AY16" s="53">
        <f>+SUM(AM16:INDEX(AM16:AX16,1,Settings!$C$4))</f>
        <v>0</v>
      </c>
      <c r="AZ16" s="53">
        <f t="shared" si="20"/>
        <v>0</v>
      </c>
      <c r="BA16" s="53"/>
      <c r="BB16" s="53">
        <f t="shared" si="21"/>
        <v>0</v>
      </c>
      <c r="BC16" s="53">
        <f t="shared" si="22"/>
        <v>0</v>
      </c>
      <c r="BD16" s="53">
        <f t="shared" si="23"/>
        <v>0</v>
      </c>
      <c r="BE16" s="53">
        <f t="shared" si="24"/>
        <v>0</v>
      </c>
      <c r="BF16" s="53">
        <f t="shared" si="25"/>
        <v>0</v>
      </c>
      <c r="BG16" s="53">
        <f t="shared" si="26"/>
        <v>0</v>
      </c>
      <c r="BH16" s="53">
        <f t="shared" si="27"/>
        <v>0</v>
      </c>
      <c r="BI16" s="53">
        <f t="shared" si="28"/>
        <v>0</v>
      </c>
      <c r="BJ16" s="53">
        <f t="shared" si="29"/>
        <v>0</v>
      </c>
      <c r="BK16" s="53">
        <f t="shared" si="30"/>
        <v>0</v>
      </c>
      <c r="BL16" s="53">
        <f t="shared" si="31"/>
        <v>0</v>
      </c>
      <c r="BM16" s="53">
        <f t="shared" si="32"/>
        <v>0</v>
      </c>
      <c r="BN16" s="53">
        <f t="shared" si="33"/>
        <v>0</v>
      </c>
      <c r="BO16" s="53"/>
      <c r="BP16" s="53">
        <f t="shared" si="34"/>
        <v>0</v>
      </c>
      <c r="BQ16" s="53"/>
      <c r="BR16" s="53">
        <f t="shared" si="35"/>
        <v>0</v>
      </c>
    </row>
    <row r="17" spans="1:70" x14ac:dyDescent="0.2">
      <c r="A17" s="6">
        <v>2105</v>
      </c>
      <c r="B17" s="6" t="str">
        <f>+VLOOKUP(A17,masterfile!B:C,2,FALSE)</f>
        <v>Zinsaufw. § 233a AO nicht abzugsfähig</v>
      </c>
      <c r="D17" s="53">
        <f>+SUMIF('[1]2017'!$A:$A,$A17,'[1]2017'!$C:$C)-SUMIF('[1]2017'!$E:$E,$A17,'[1]2017'!$G:$G)</f>
        <v>0</v>
      </c>
      <c r="E17" s="53">
        <f>+SUMIF('[1]2018'!$A:$A,$A17,'[1]2018'!$C:$C)-SUMIF('[1]2018'!$E:$E,$A17,'[1]2018'!$G:$G)</f>
        <v>0</v>
      </c>
      <c r="F17" s="53">
        <f>+SUMIF('[1]2019'!$A:$A,$A17,'[1]2019'!$C:$C)-SUMIF('[1]2019'!$E:$E,$A17,'[1]2019'!$G:$G)</f>
        <v>0</v>
      </c>
      <c r="G17" s="53">
        <f>+SUMIF('[1]2020'!$A:$A,$A17,'[1]2020'!$C:$C)-SUMIF('[1]2020'!$E:$E,$A17,'[1]2020'!$G:$G)</f>
        <v>0</v>
      </c>
      <c r="H17" s="53"/>
      <c r="I17" s="53">
        <f>+(+SUMIF('[1]2021'!$A:$A,$A17,'[1]2021'!$C:$C)-SUMIF('[1]2021'!$E:$E,$A17,'[1]2021'!$G:$G))/12</f>
        <v>0</v>
      </c>
      <c r="J17" s="53">
        <f>+(+SUMIF('[1]2021'!$A:$A,$A17,'[1]2021'!$C:$C)-SUMIF('[1]2021'!$E:$E,$A17,'[1]2021'!$G:$G))/12</f>
        <v>0</v>
      </c>
      <c r="K17" s="53">
        <f>+(+SUMIF('[1]2021'!$A:$A,$A17,'[1]2021'!$C:$C)-SUMIF('[1]2021'!$E:$E,$A17,'[1]2021'!$G:$G))/12</f>
        <v>0</v>
      </c>
      <c r="L17" s="53">
        <f>+(+SUMIF('[1]2021'!$A:$A,$A17,'[1]2021'!$C:$C)-SUMIF('[1]2021'!$E:$E,$A17,'[1]2021'!$G:$G))/12</f>
        <v>0</v>
      </c>
      <c r="M17" s="53">
        <f>+(+SUMIF('[1]2021'!$A:$A,$A17,'[1]2021'!$C:$C)-SUMIF('[1]2021'!$E:$E,$A17,'[1]2021'!$G:$G))/12</f>
        <v>0</v>
      </c>
      <c r="N17" s="53">
        <f>+(+SUMIF('[1]2021'!$A:$A,$A17,'[1]2021'!$C:$C)-SUMIF('[1]2021'!$E:$E,$A17,'[1]2021'!$G:$G))/12</f>
        <v>0</v>
      </c>
      <c r="O17" s="53">
        <f>+(+SUMIF('[1]2021'!$A:$A,$A17,'[1]2021'!$C:$C)-SUMIF('[1]2021'!$E:$E,$A17,'[1]2021'!$G:$G))/12</f>
        <v>0</v>
      </c>
      <c r="P17" s="53">
        <f>+(+SUMIF('[1]2021'!$A:$A,$A17,'[1]2021'!$C:$C)-SUMIF('[1]2021'!$E:$E,$A17,'[1]2021'!$G:$G))/12</f>
        <v>0</v>
      </c>
      <c r="Q17" s="53">
        <f>+(+SUMIF('[1]2021'!$A:$A,$A17,'[1]2021'!$C:$C)-SUMIF('[1]2021'!$E:$E,$A17,'[1]2021'!$G:$G))/12</f>
        <v>0</v>
      </c>
      <c r="R17" s="53">
        <f>+(+SUMIF('[1]2021'!$A:$A,$A17,'[1]2021'!$C:$C)-SUMIF('[1]2021'!$E:$E,$A17,'[1]2021'!$G:$G))/12</f>
        <v>0</v>
      </c>
      <c r="S17" s="53">
        <f>+(+SUMIF('[1]2021'!$A:$A,$A17,'[1]2021'!$C:$C)-SUMIF('[1]2021'!$E:$E,$A17,'[1]2021'!$G:$G))/12</f>
        <v>0</v>
      </c>
      <c r="T17" s="53">
        <f>+(+SUMIF('[1]2021'!$A:$A,$A17,'[1]2021'!$C:$C)-SUMIF('[1]2021'!$E:$E,$A17,'[1]2021'!$G:$G))/12</f>
        <v>0</v>
      </c>
      <c r="U17" s="53">
        <f>+SUM(I17:INDEX(I17:T17,1,Settings!$C$4))</f>
        <v>0</v>
      </c>
      <c r="V17" s="53">
        <f t="shared" si="6"/>
        <v>0</v>
      </c>
      <c r="W17" s="53"/>
      <c r="X17" s="53">
        <f>+SUMIFS(postings!$T:$T,postings!$C:$C,'pl-data'!X$2,postings!$D:$D,'pl-data'!X$3,postings!$I:$I,'pl-data'!$A17)-SUMIFS(postings!$W:$W,postings!$C:$C,'pl-data'!X$2,postings!$D:$D,'pl-data'!X$3,postings!$M:$M,'pl-data'!$A17)</f>
        <v>0</v>
      </c>
      <c r="Y17" s="53">
        <f>+SUMIFS(postings!$T:$T,postings!$C:$C,'pl-data'!Y$2,postings!$D:$D,'pl-data'!Y$3,postings!$I:$I,'pl-data'!$A17)-SUMIFS(postings!$W:$W,postings!$C:$C,'pl-data'!Y$2,postings!$D:$D,'pl-data'!Y$3,postings!$M:$M,'pl-data'!$A17)</f>
        <v>0</v>
      </c>
      <c r="Z17" s="53">
        <f>+SUMIFS(postings!$T:$T,postings!$C:$C,'pl-data'!Z$2,postings!$D:$D,'pl-data'!Z$3,postings!$I:$I,'pl-data'!$A17)-SUMIFS(postings!$W:$W,postings!$C:$C,'pl-data'!Z$2,postings!$D:$D,'pl-data'!Z$3,postings!$M:$M,'pl-data'!$A17)</f>
        <v>0</v>
      </c>
      <c r="AA17" s="53">
        <f>+SUMIFS(postings!$T:$T,postings!$C:$C,'pl-data'!AA$2,postings!$D:$D,'pl-data'!AA$3,postings!$I:$I,'pl-data'!$A17)-SUMIFS(postings!$W:$W,postings!$C:$C,'pl-data'!AA$2,postings!$D:$D,'pl-data'!AA$3,postings!$M:$M,'pl-data'!$A17)</f>
        <v>0</v>
      </c>
      <c r="AB17" s="53">
        <f>+SUMIFS(postings!$T:$T,postings!$C:$C,'pl-data'!AB$2,postings!$D:$D,'pl-data'!AB$3,postings!$I:$I,'pl-data'!$A17)-SUMIFS(postings!$W:$W,postings!$C:$C,'pl-data'!AB$2,postings!$D:$D,'pl-data'!AB$3,postings!$M:$M,'pl-data'!$A17)</f>
        <v>0</v>
      </c>
      <c r="AC17" s="53">
        <f>+SUMIFS(postings!$T:$T,postings!$C:$C,'pl-data'!AC$2,postings!$D:$D,'pl-data'!AC$3,postings!$I:$I,'pl-data'!$A17)-SUMIFS(postings!$W:$W,postings!$C:$C,'pl-data'!AC$2,postings!$D:$D,'pl-data'!AC$3,postings!$M:$M,'pl-data'!$A17)</f>
        <v>0</v>
      </c>
      <c r="AD17" s="53">
        <f>+SUMIFS(postings!$T:$T,postings!$C:$C,'pl-data'!AD$2,postings!$D:$D,'pl-data'!AD$3,postings!$I:$I,'pl-data'!$A17)-SUMIFS(postings!$W:$W,postings!$C:$C,'pl-data'!AD$2,postings!$D:$D,'pl-data'!AD$3,postings!$M:$M,'pl-data'!$A17)</f>
        <v>0</v>
      </c>
      <c r="AE17" s="53">
        <f>+SUMIFS(postings!$T:$T,postings!$C:$C,'pl-data'!AE$2,postings!$D:$D,'pl-data'!AE$3,postings!$I:$I,'pl-data'!$A17)-SUMIFS(postings!$W:$W,postings!$C:$C,'pl-data'!AE$2,postings!$D:$D,'pl-data'!AE$3,postings!$M:$M,'pl-data'!$A17)</f>
        <v>0</v>
      </c>
      <c r="AF17" s="53">
        <f>+SUMIFS(postings!$T:$T,postings!$C:$C,'pl-data'!AF$2,postings!$D:$D,'pl-data'!AF$3,postings!$I:$I,'pl-data'!$A17)-SUMIFS(postings!$W:$W,postings!$C:$C,'pl-data'!AF$2,postings!$D:$D,'pl-data'!AF$3,postings!$M:$M,'pl-data'!$A17)</f>
        <v>0</v>
      </c>
      <c r="AG17" s="53">
        <f>+SUMIFS(postings!$T:$T,postings!$C:$C,'pl-data'!AG$2,postings!$D:$D,'pl-data'!AG$3,postings!$I:$I,'pl-data'!$A17)-SUMIFS(postings!$W:$W,postings!$C:$C,'pl-data'!AG$2,postings!$D:$D,'pl-data'!AG$3,postings!$M:$M,'pl-data'!$A17)</f>
        <v>0</v>
      </c>
      <c r="AH17" s="53">
        <f>+SUMIFS(postings!$T:$T,postings!$C:$C,'pl-data'!AH$2,postings!$D:$D,'pl-data'!AH$3,postings!$I:$I,'pl-data'!$A17)-SUMIFS(postings!$W:$W,postings!$C:$C,'pl-data'!AH$2,postings!$D:$D,'pl-data'!AH$3,postings!$M:$M,'pl-data'!$A17)</f>
        <v>0</v>
      </c>
      <c r="AI17" s="53">
        <f>+SUMIFS(postings!$T:$T,postings!$C:$C,'pl-data'!AI$2,postings!$D:$D,'pl-data'!AI$3,postings!$I:$I,'pl-data'!$A17)-SUMIFS(postings!$W:$W,postings!$C:$C,'pl-data'!AI$2,postings!$D:$D,'pl-data'!AI$3,postings!$M:$M,'pl-data'!$A17)</f>
        <v>0</v>
      </c>
      <c r="AJ17" s="53">
        <f>+SUM(X17:INDEX(X17:AI17,1,Settings!$C$4))</f>
        <v>0</v>
      </c>
      <c r="AK17" s="53">
        <f t="shared" si="7"/>
        <v>0</v>
      </c>
      <c r="AL17" s="53"/>
      <c r="AM17" s="53">
        <f t="shared" si="8"/>
        <v>0</v>
      </c>
      <c r="AN17" s="53">
        <f t="shared" si="9"/>
        <v>0</v>
      </c>
      <c r="AO17" s="53">
        <f t="shared" si="10"/>
        <v>0</v>
      </c>
      <c r="AP17" s="53">
        <f t="shared" si="11"/>
        <v>0</v>
      </c>
      <c r="AQ17" s="53">
        <f t="shared" si="12"/>
        <v>0</v>
      </c>
      <c r="AR17" s="53">
        <f t="shared" si="13"/>
        <v>0</v>
      </c>
      <c r="AS17" s="53">
        <f t="shared" si="14"/>
        <v>0</v>
      </c>
      <c r="AT17" s="53">
        <f t="shared" si="15"/>
        <v>0</v>
      </c>
      <c r="AU17" s="53">
        <f t="shared" si="16"/>
        <v>0</v>
      </c>
      <c r="AV17" s="53">
        <f t="shared" si="17"/>
        <v>0</v>
      </c>
      <c r="AW17" s="53">
        <f t="shared" si="18"/>
        <v>0</v>
      </c>
      <c r="AX17" s="53">
        <f t="shared" si="19"/>
        <v>0</v>
      </c>
      <c r="AY17" s="53">
        <f>+SUM(AM17:INDEX(AM17:AX17,1,Settings!$C$4))</f>
        <v>0</v>
      </c>
      <c r="AZ17" s="53">
        <f t="shared" si="20"/>
        <v>0</v>
      </c>
      <c r="BA17" s="53"/>
      <c r="BB17" s="53">
        <f t="shared" si="21"/>
        <v>0</v>
      </c>
      <c r="BC17" s="53">
        <f t="shared" si="22"/>
        <v>0</v>
      </c>
      <c r="BD17" s="53">
        <f t="shared" si="23"/>
        <v>0</v>
      </c>
      <c r="BE17" s="53">
        <f t="shared" si="24"/>
        <v>0</v>
      </c>
      <c r="BF17" s="53">
        <f t="shared" si="25"/>
        <v>0</v>
      </c>
      <c r="BG17" s="53">
        <f t="shared" si="26"/>
        <v>0</v>
      </c>
      <c r="BH17" s="53">
        <f t="shared" si="27"/>
        <v>0</v>
      </c>
      <c r="BI17" s="53">
        <f t="shared" si="28"/>
        <v>0</v>
      </c>
      <c r="BJ17" s="53">
        <f t="shared" si="29"/>
        <v>0</v>
      </c>
      <c r="BK17" s="53">
        <f t="shared" si="30"/>
        <v>0</v>
      </c>
      <c r="BL17" s="53">
        <f t="shared" si="31"/>
        <v>0</v>
      </c>
      <c r="BM17" s="53">
        <f t="shared" si="32"/>
        <v>0</v>
      </c>
      <c r="BN17" s="53">
        <f t="shared" si="33"/>
        <v>0</v>
      </c>
      <c r="BO17" s="53"/>
      <c r="BP17" s="53">
        <f t="shared" si="34"/>
        <v>0</v>
      </c>
      <c r="BQ17" s="53"/>
      <c r="BR17" s="53">
        <f t="shared" si="35"/>
        <v>0</v>
      </c>
    </row>
    <row r="18" spans="1:70" x14ac:dyDescent="0.2">
      <c r="A18" s="6">
        <v>2107</v>
      </c>
      <c r="B18" s="6" t="str">
        <f>+VLOOKUP(A18,masterfile!B:C,2,FALSE)</f>
        <v>Zinsaufw. § 233a AO abzugsfähig</v>
      </c>
      <c r="D18" s="53">
        <f>+SUMIF('[1]2017'!$A:$A,$A18,'[1]2017'!$C:$C)-SUMIF('[1]2017'!$E:$E,$A18,'[1]2017'!$G:$G)</f>
        <v>0</v>
      </c>
      <c r="E18" s="53">
        <f>+SUMIF('[1]2018'!$A:$A,$A18,'[1]2018'!$C:$C)-SUMIF('[1]2018'!$E:$E,$A18,'[1]2018'!$G:$G)</f>
        <v>0</v>
      </c>
      <c r="F18" s="53">
        <f>+SUMIF('[1]2019'!$A:$A,$A18,'[1]2019'!$C:$C)-SUMIF('[1]2019'!$E:$E,$A18,'[1]2019'!$G:$G)</f>
        <v>0</v>
      </c>
      <c r="G18" s="53">
        <f>+SUMIF('[1]2020'!$A:$A,$A18,'[1]2020'!$C:$C)-SUMIF('[1]2020'!$E:$E,$A18,'[1]2020'!$G:$G)</f>
        <v>0</v>
      </c>
      <c r="H18" s="53"/>
      <c r="I18" s="53">
        <f>+(+SUMIF('[1]2021'!$A:$A,$A18,'[1]2021'!$C:$C)-SUMIF('[1]2021'!$E:$E,$A18,'[1]2021'!$G:$G))/12</f>
        <v>0</v>
      </c>
      <c r="J18" s="53">
        <f>+(+SUMIF('[1]2021'!$A:$A,$A18,'[1]2021'!$C:$C)-SUMIF('[1]2021'!$E:$E,$A18,'[1]2021'!$G:$G))/12</f>
        <v>0</v>
      </c>
      <c r="K18" s="53">
        <f>+(+SUMIF('[1]2021'!$A:$A,$A18,'[1]2021'!$C:$C)-SUMIF('[1]2021'!$E:$E,$A18,'[1]2021'!$G:$G))/12</f>
        <v>0</v>
      </c>
      <c r="L18" s="53">
        <f>+(+SUMIF('[1]2021'!$A:$A,$A18,'[1]2021'!$C:$C)-SUMIF('[1]2021'!$E:$E,$A18,'[1]2021'!$G:$G))/12</f>
        <v>0</v>
      </c>
      <c r="M18" s="53">
        <f>+(+SUMIF('[1]2021'!$A:$A,$A18,'[1]2021'!$C:$C)-SUMIF('[1]2021'!$E:$E,$A18,'[1]2021'!$G:$G))/12</f>
        <v>0</v>
      </c>
      <c r="N18" s="53">
        <f>+(+SUMIF('[1]2021'!$A:$A,$A18,'[1]2021'!$C:$C)-SUMIF('[1]2021'!$E:$E,$A18,'[1]2021'!$G:$G))/12</f>
        <v>0</v>
      </c>
      <c r="O18" s="53">
        <f>+(+SUMIF('[1]2021'!$A:$A,$A18,'[1]2021'!$C:$C)-SUMIF('[1]2021'!$E:$E,$A18,'[1]2021'!$G:$G))/12</f>
        <v>0</v>
      </c>
      <c r="P18" s="53">
        <f>+(+SUMIF('[1]2021'!$A:$A,$A18,'[1]2021'!$C:$C)-SUMIF('[1]2021'!$E:$E,$A18,'[1]2021'!$G:$G))/12</f>
        <v>0</v>
      </c>
      <c r="Q18" s="53">
        <f>+(+SUMIF('[1]2021'!$A:$A,$A18,'[1]2021'!$C:$C)-SUMIF('[1]2021'!$E:$E,$A18,'[1]2021'!$G:$G))/12</f>
        <v>0</v>
      </c>
      <c r="R18" s="53">
        <f>+(+SUMIF('[1]2021'!$A:$A,$A18,'[1]2021'!$C:$C)-SUMIF('[1]2021'!$E:$E,$A18,'[1]2021'!$G:$G))/12</f>
        <v>0</v>
      </c>
      <c r="S18" s="53">
        <f>+(+SUMIF('[1]2021'!$A:$A,$A18,'[1]2021'!$C:$C)-SUMIF('[1]2021'!$E:$E,$A18,'[1]2021'!$G:$G))/12</f>
        <v>0</v>
      </c>
      <c r="T18" s="53">
        <f>+(+SUMIF('[1]2021'!$A:$A,$A18,'[1]2021'!$C:$C)-SUMIF('[1]2021'!$E:$E,$A18,'[1]2021'!$G:$G))/12</f>
        <v>0</v>
      </c>
      <c r="U18" s="53">
        <f>+SUM(I18:INDEX(I18:T18,1,Settings!$C$4))</f>
        <v>0</v>
      </c>
      <c r="V18" s="53">
        <f t="shared" si="6"/>
        <v>0</v>
      </c>
      <c r="W18" s="53"/>
      <c r="X18" s="53">
        <f>+SUMIFS(postings!$T:$T,postings!$C:$C,'pl-data'!X$2,postings!$D:$D,'pl-data'!X$3,postings!$I:$I,'pl-data'!$A18)-SUMIFS(postings!$W:$W,postings!$C:$C,'pl-data'!X$2,postings!$D:$D,'pl-data'!X$3,postings!$M:$M,'pl-data'!$A18)</f>
        <v>0</v>
      </c>
      <c r="Y18" s="53">
        <f>+SUMIFS(postings!$T:$T,postings!$C:$C,'pl-data'!Y$2,postings!$D:$D,'pl-data'!Y$3,postings!$I:$I,'pl-data'!$A18)-SUMIFS(postings!$W:$W,postings!$C:$C,'pl-data'!Y$2,postings!$D:$D,'pl-data'!Y$3,postings!$M:$M,'pl-data'!$A18)</f>
        <v>0</v>
      </c>
      <c r="Z18" s="53">
        <f>+SUMIFS(postings!$T:$T,postings!$C:$C,'pl-data'!Z$2,postings!$D:$D,'pl-data'!Z$3,postings!$I:$I,'pl-data'!$A18)-SUMIFS(postings!$W:$W,postings!$C:$C,'pl-data'!Z$2,postings!$D:$D,'pl-data'!Z$3,postings!$M:$M,'pl-data'!$A18)</f>
        <v>0</v>
      </c>
      <c r="AA18" s="53">
        <f>+SUMIFS(postings!$T:$T,postings!$C:$C,'pl-data'!AA$2,postings!$D:$D,'pl-data'!AA$3,postings!$I:$I,'pl-data'!$A18)-SUMIFS(postings!$W:$W,postings!$C:$C,'pl-data'!AA$2,postings!$D:$D,'pl-data'!AA$3,postings!$M:$M,'pl-data'!$A18)</f>
        <v>0</v>
      </c>
      <c r="AB18" s="53">
        <f>+SUMIFS(postings!$T:$T,postings!$C:$C,'pl-data'!AB$2,postings!$D:$D,'pl-data'!AB$3,postings!$I:$I,'pl-data'!$A18)-SUMIFS(postings!$W:$W,postings!$C:$C,'pl-data'!AB$2,postings!$D:$D,'pl-data'!AB$3,postings!$M:$M,'pl-data'!$A18)</f>
        <v>0</v>
      </c>
      <c r="AC18" s="53">
        <f>+SUMIFS(postings!$T:$T,postings!$C:$C,'pl-data'!AC$2,postings!$D:$D,'pl-data'!AC$3,postings!$I:$I,'pl-data'!$A18)-SUMIFS(postings!$W:$W,postings!$C:$C,'pl-data'!AC$2,postings!$D:$D,'pl-data'!AC$3,postings!$M:$M,'pl-data'!$A18)</f>
        <v>0</v>
      </c>
      <c r="AD18" s="53">
        <f>+SUMIFS(postings!$T:$T,postings!$C:$C,'pl-data'!AD$2,postings!$D:$D,'pl-data'!AD$3,postings!$I:$I,'pl-data'!$A18)-SUMIFS(postings!$W:$W,postings!$C:$C,'pl-data'!AD$2,postings!$D:$D,'pl-data'!AD$3,postings!$M:$M,'pl-data'!$A18)</f>
        <v>0</v>
      </c>
      <c r="AE18" s="53">
        <f>+SUMIFS(postings!$T:$T,postings!$C:$C,'pl-data'!AE$2,postings!$D:$D,'pl-data'!AE$3,postings!$I:$I,'pl-data'!$A18)-SUMIFS(postings!$W:$W,postings!$C:$C,'pl-data'!AE$2,postings!$D:$D,'pl-data'!AE$3,postings!$M:$M,'pl-data'!$A18)</f>
        <v>0</v>
      </c>
      <c r="AF18" s="53">
        <f>+SUMIFS(postings!$T:$T,postings!$C:$C,'pl-data'!AF$2,postings!$D:$D,'pl-data'!AF$3,postings!$I:$I,'pl-data'!$A18)-SUMIFS(postings!$W:$W,postings!$C:$C,'pl-data'!AF$2,postings!$D:$D,'pl-data'!AF$3,postings!$M:$M,'pl-data'!$A18)</f>
        <v>0</v>
      </c>
      <c r="AG18" s="53">
        <f>+SUMIFS(postings!$T:$T,postings!$C:$C,'pl-data'!AG$2,postings!$D:$D,'pl-data'!AG$3,postings!$I:$I,'pl-data'!$A18)-SUMIFS(postings!$W:$W,postings!$C:$C,'pl-data'!AG$2,postings!$D:$D,'pl-data'!AG$3,postings!$M:$M,'pl-data'!$A18)</f>
        <v>0</v>
      </c>
      <c r="AH18" s="53">
        <f>+SUMIFS(postings!$T:$T,postings!$C:$C,'pl-data'!AH$2,postings!$D:$D,'pl-data'!AH$3,postings!$I:$I,'pl-data'!$A18)-SUMIFS(postings!$W:$W,postings!$C:$C,'pl-data'!AH$2,postings!$D:$D,'pl-data'!AH$3,postings!$M:$M,'pl-data'!$A18)</f>
        <v>0</v>
      </c>
      <c r="AI18" s="53">
        <f>+SUMIFS(postings!$T:$T,postings!$C:$C,'pl-data'!AI$2,postings!$D:$D,'pl-data'!AI$3,postings!$I:$I,'pl-data'!$A18)-SUMIFS(postings!$W:$W,postings!$C:$C,'pl-data'!AI$2,postings!$D:$D,'pl-data'!AI$3,postings!$M:$M,'pl-data'!$A18)</f>
        <v>0</v>
      </c>
      <c r="AJ18" s="53">
        <f>+SUM(X18:INDEX(X18:AI18,1,Settings!$C$4))</f>
        <v>0</v>
      </c>
      <c r="AK18" s="53">
        <f t="shared" si="7"/>
        <v>0</v>
      </c>
      <c r="AL18" s="53"/>
      <c r="AM18" s="53">
        <f t="shared" si="8"/>
        <v>0</v>
      </c>
      <c r="AN18" s="53">
        <f t="shared" si="9"/>
        <v>0</v>
      </c>
      <c r="AO18" s="53">
        <f t="shared" si="10"/>
        <v>0</v>
      </c>
      <c r="AP18" s="53">
        <f t="shared" si="11"/>
        <v>0</v>
      </c>
      <c r="AQ18" s="53">
        <f t="shared" si="12"/>
        <v>0</v>
      </c>
      <c r="AR18" s="53">
        <f t="shared" si="13"/>
        <v>0</v>
      </c>
      <c r="AS18" s="53">
        <f t="shared" si="14"/>
        <v>0</v>
      </c>
      <c r="AT18" s="53">
        <f t="shared" si="15"/>
        <v>0</v>
      </c>
      <c r="AU18" s="53">
        <f t="shared" si="16"/>
        <v>0</v>
      </c>
      <c r="AV18" s="53">
        <f t="shared" si="17"/>
        <v>0</v>
      </c>
      <c r="AW18" s="53">
        <f t="shared" si="18"/>
        <v>0</v>
      </c>
      <c r="AX18" s="53">
        <f t="shared" si="19"/>
        <v>0</v>
      </c>
      <c r="AY18" s="53">
        <f>+SUM(AM18:INDEX(AM18:AX18,1,Settings!$C$4))</f>
        <v>0</v>
      </c>
      <c r="AZ18" s="53">
        <f t="shared" si="20"/>
        <v>0</v>
      </c>
      <c r="BA18" s="53"/>
      <c r="BB18" s="53">
        <f t="shared" si="21"/>
        <v>0</v>
      </c>
      <c r="BC18" s="53">
        <f t="shared" si="22"/>
        <v>0</v>
      </c>
      <c r="BD18" s="53">
        <f t="shared" si="23"/>
        <v>0</v>
      </c>
      <c r="BE18" s="53">
        <f t="shared" si="24"/>
        <v>0</v>
      </c>
      <c r="BF18" s="53">
        <f t="shared" si="25"/>
        <v>0</v>
      </c>
      <c r="BG18" s="53">
        <f t="shared" si="26"/>
        <v>0</v>
      </c>
      <c r="BH18" s="53">
        <f t="shared" si="27"/>
        <v>0</v>
      </c>
      <c r="BI18" s="53">
        <f t="shared" si="28"/>
        <v>0</v>
      </c>
      <c r="BJ18" s="53">
        <f t="shared" si="29"/>
        <v>0</v>
      </c>
      <c r="BK18" s="53">
        <f t="shared" si="30"/>
        <v>0</v>
      </c>
      <c r="BL18" s="53">
        <f t="shared" si="31"/>
        <v>0</v>
      </c>
      <c r="BM18" s="53">
        <f t="shared" si="32"/>
        <v>0</v>
      </c>
      <c r="BN18" s="53">
        <f t="shared" si="33"/>
        <v>0</v>
      </c>
      <c r="BO18" s="53"/>
      <c r="BP18" s="53">
        <f t="shared" si="34"/>
        <v>0</v>
      </c>
      <c r="BQ18" s="53"/>
      <c r="BR18" s="53">
        <f t="shared" si="35"/>
        <v>0</v>
      </c>
    </row>
    <row r="19" spans="1:70" x14ac:dyDescent="0.2">
      <c r="A19" s="6">
        <v>2108</v>
      </c>
      <c r="B19" s="6" t="str">
        <f>+VLOOKUP(A19,masterfile!B:C,2,FALSE)</f>
        <v>Zinsaufw. §§ 234 bis 237 AO n. abzugsf.</v>
      </c>
      <c r="D19" s="53">
        <f>+SUMIF('[1]2017'!$A:$A,$A19,'[1]2017'!$C:$C)-SUMIF('[1]2017'!$E:$E,$A19,'[1]2017'!$G:$G)</f>
        <v>0</v>
      </c>
      <c r="E19" s="53">
        <f>+SUMIF('[1]2018'!$A:$A,$A19,'[1]2018'!$C:$C)-SUMIF('[1]2018'!$E:$E,$A19,'[1]2018'!$G:$G)</f>
        <v>0</v>
      </c>
      <c r="F19" s="53">
        <f>+SUMIF('[1]2019'!$A:$A,$A19,'[1]2019'!$C:$C)-SUMIF('[1]2019'!$E:$E,$A19,'[1]2019'!$G:$G)</f>
        <v>0</v>
      </c>
      <c r="G19" s="53">
        <f>+SUMIF('[1]2020'!$A:$A,$A19,'[1]2020'!$C:$C)-SUMIF('[1]2020'!$E:$E,$A19,'[1]2020'!$G:$G)</f>
        <v>0</v>
      </c>
      <c r="H19" s="53"/>
      <c r="I19" s="53">
        <f>+(+SUMIF('[1]2021'!$A:$A,$A19,'[1]2021'!$C:$C)-SUMIF('[1]2021'!$E:$E,$A19,'[1]2021'!$G:$G))/12</f>
        <v>0</v>
      </c>
      <c r="J19" s="53">
        <f>+(+SUMIF('[1]2021'!$A:$A,$A19,'[1]2021'!$C:$C)-SUMIF('[1]2021'!$E:$E,$A19,'[1]2021'!$G:$G))/12</f>
        <v>0</v>
      </c>
      <c r="K19" s="53">
        <f>+(+SUMIF('[1]2021'!$A:$A,$A19,'[1]2021'!$C:$C)-SUMIF('[1]2021'!$E:$E,$A19,'[1]2021'!$G:$G))/12</f>
        <v>0</v>
      </c>
      <c r="L19" s="53">
        <f>+(+SUMIF('[1]2021'!$A:$A,$A19,'[1]2021'!$C:$C)-SUMIF('[1]2021'!$E:$E,$A19,'[1]2021'!$G:$G))/12</f>
        <v>0</v>
      </c>
      <c r="M19" s="53">
        <f>+(+SUMIF('[1]2021'!$A:$A,$A19,'[1]2021'!$C:$C)-SUMIF('[1]2021'!$E:$E,$A19,'[1]2021'!$G:$G))/12</f>
        <v>0</v>
      </c>
      <c r="N19" s="53">
        <f>+(+SUMIF('[1]2021'!$A:$A,$A19,'[1]2021'!$C:$C)-SUMIF('[1]2021'!$E:$E,$A19,'[1]2021'!$G:$G))/12</f>
        <v>0</v>
      </c>
      <c r="O19" s="53">
        <f>+(+SUMIF('[1]2021'!$A:$A,$A19,'[1]2021'!$C:$C)-SUMIF('[1]2021'!$E:$E,$A19,'[1]2021'!$G:$G))/12</f>
        <v>0</v>
      </c>
      <c r="P19" s="53">
        <f>+(+SUMIF('[1]2021'!$A:$A,$A19,'[1]2021'!$C:$C)-SUMIF('[1]2021'!$E:$E,$A19,'[1]2021'!$G:$G))/12</f>
        <v>0</v>
      </c>
      <c r="Q19" s="53">
        <f>+(+SUMIF('[1]2021'!$A:$A,$A19,'[1]2021'!$C:$C)-SUMIF('[1]2021'!$E:$E,$A19,'[1]2021'!$G:$G))/12</f>
        <v>0</v>
      </c>
      <c r="R19" s="53">
        <f>+(+SUMIF('[1]2021'!$A:$A,$A19,'[1]2021'!$C:$C)-SUMIF('[1]2021'!$E:$E,$A19,'[1]2021'!$G:$G))/12</f>
        <v>0</v>
      </c>
      <c r="S19" s="53">
        <f>+(+SUMIF('[1]2021'!$A:$A,$A19,'[1]2021'!$C:$C)-SUMIF('[1]2021'!$E:$E,$A19,'[1]2021'!$G:$G))/12</f>
        <v>0</v>
      </c>
      <c r="T19" s="53">
        <f>+(+SUMIF('[1]2021'!$A:$A,$A19,'[1]2021'!$C:$C)-SUMIF('[1]2021'!$E:$E,$A19,'[1]2021'!$G:$G))/12</f>
        <v>0</v>
      </c>
      <c r="U19" s="53">
        <f>+SUM(I19:INDEX(I19:T19,1,Settings!$C$4))</f>
        <v>0</v>
      </c>
      <c r="V19" s="53">
        <f t="shared" si="6"/>
        <v>0</v>
      </c>
      <c r="W19" s="53"/>
      <c r="X19" s="53">
        <f>+SUMIFS(postings!$T:$T,postings!$C:$C,'pl-data'!X$2,postings!$D:$D,'pl-data'!X$3,postings!$I:$I,'pl-data'!$A19)-SUMIFS(postings!$W:$W,postings!$C:$C,'pl-data'!X$2,postings!$D:$D,'pl-data'!X$3,postings!$M:$M,'pl-data'!$A19)</f>
        <v>0</v>
      </c>
      <c r="Y19" s="53">
        <f>+SUMIFS(postings!$T:$T,postings!$C:$C,'pl-data'!Y$2,postings!$D:$D,'pl-data'!Y$3,postings!$I:$I,'pl-data'!$A19)-SUMIFS(postings!$W:$W,postings!$C:$C,'pl-data'!Y$2,postings!$D:$D,'pl-data'!Y$3,postings!$M:$M,'pl-data'!$A19)</f>
        <v>0</v>
      </c>
      <c r="Z19" s="53">
        <f>+SUMIFS(postings!$T:$T,postings!$C:$C,'pl-data'!Z$2,postings!$D:$D,'pl-data'!Z$3,postings!$I:$I,'pl-data'!$A19)-SUMIFS(postings!$W:$W,postings!$C:$C,'pl-data'!Z$2,postings!$D:$D,'pl-data'!Z$3,postings!$M:$M,'pl-data'!$A19)</f>
        <v>0</v>
      </c>
      <c r="AA19" s="53">
        <f>+SUMIFS(postings!$T:$T,postings!$C:$C,'pl-data'!AA$2,postings!$D:$D,'pl-data'!AA$3,postings!$I:$I,'pl-data'!$A19)-SUMIFS(postings!$W:$W,postings!$C:$C,'pl-data'!AA$2,postings!$D:$D,'pl-data'!AA$3,postings!$M:$M,'pl-data'!$A19)</f>
        <v>0</v>
      </c>
      <c r="AB19" s="53">
        <f>+SUMIFS(postings!$T:$T,postings!$C:$C,'pl-data'!AB$2,postings!$D:$D,'pl-data'!AB$3,postings!$I:$I,'pl-data'!$A19)-SUMIFS(postings!$W:$W,postings!$C:$C,'pl-data'!AB$2,postings!$D:$D,'pl-data'!AB$3,postings!$M:$M,'pl-data'!$A19)</f>
        <v>0</v>
      </c>
      <c r="AC19" s="53">
        <f>+SUMIFS(postings!$T:$T,postings!$C:$C,'pl-data'!AC$2,postings!$D:$D,'pl-data'!AC$3,postings!$I:$I,'pl-data'!$A19)-SUMIFS(postings!$W:$W,postings!$C:$C,'pl-data'!AC$2,postings!$D:$D,'pl-data'!AC$3,postings!$M:$M,'pl-data'!$A19)</f>
        <v>0</v>
      </c>
      <c r="AD19" s="53">
        <f>+SUMIFS(postings!$T:$T,postings!$C:$C,'pl-data'!AD$2,postings!$D:$D,'pl-data'!AD$3,postings!$I:$I,'pl-data'!$A19)-SUMIFS(postings!$W:$W,postings!$C:$C,'pl-data'!AD$2,postings!$D:$D,'pl-data'!AD$3,postings!$M:$M,'pl-data'!$A19)</f>
        <v>0</v>
      </c>
      <c r="AE19" s="53">
        <f>+SUMIFS(postings!$T:$T,postings!$C:$C,'pl-data'!AE$2,postings!$D:$D,'pl-data'!AE$3,postings!$I:$I,'pl-data'!$A19)-SUMIFS(postings!$W:$W,postings!$C:$C,'pl-data'!AE$2,postings!$D:$D,'pl-data'!AE$3,postings!$M:$M,'pl-data'!$A19)</f>
        <v>0</v>
      </c>
      <c r="AF19" s="53">
        <f>+SUMIFS(postings!$T:$T,postings!$C:$C,'pl-data'!AF$2,postings!$D:$D,'pl-data'!AF$3,postings!$I:$I,'pl-data'!$A19)-SUMIFS(postings!$W:$W,postings!$C:$C,'pl-data'!AF$2,postings!$D:$D,'pl-data'!AF$3,postings!$M:$M,'pl-data'!$A19)</f>
        <v>0</v>
      </c>
      <c r="AG19" s="53">
        <f>+SUMIFS(postings!$T:$T,postings!$C:$C,'pl-data'!AG$2,postings!$D:$D,'pl-data'!AG$3,postings!$I:$I,'pl-data'!$A19)-SUMIFS(postings!$W:$W,postings!$C:$C,'pl-data'!AG$2,postings!$D:$D,'pl-data'!AG$3,postings!$M:$M,'pl-data'!$A19)</f>
        <v>0</v>
      </c>
      <c r="AH19" s="53">
        <f>+SUMIFS(postings!$T:$T,postings!$C:$C,'pl-data'!AH$2,postings!$D:$D,'pl-data'!AH$3,postings!$I:$I,'pl-data'!$A19)-SUMIFS(postings!$W:$W,postings!$C:$C,'pl-data'!AH$2,postings!$D:$D,'pl-data'!AH$3,postings!$M:$M,'pl-data'!$A19)</f>
        <v>0</v>
      </c>
      <c r="AI19" s="53">
        <f>+SUMIFS(postings!$T:$T,postings!$C:$C,'pl-data'!AI$2,postings!$D:$D,'pl-data'!AI$3,postings!$I:$I,'pl-data'!$A19)-SUMIFS(postings!$W:$W,postings!$C:$C,'pl-data'!AI$2,postings!$D:$D,'pl-data'!AI$3,postings!$M:$M,'pl-data'!$A19)</f>
        <v>0</v>
      </c>
      <c r="AJ19" s="53">
        <f>+SUM(X19:INDEX(X19:AI19,1,Settings!$C$4))</f>
        <v>0</v>
      </c>
      <c r="AK19" s="53">
        <f t="shared" si="7"/>
        <v>0</v>
      </c>
      <c r="AL19" s="53"/>
      <c r="AM19" s="53">
        <f t="shared" si="8"/>
        <v>0</v>
      </c>
      <c r="AN19" s="53">
        <f t="shared" si="9"/>
        <v>0</v>
      </c>
      <c r="AO19" s="53">
        <f t="shared" si="10"/>
        <v>0</v>
      </c>
      <c r="AP19" s="53">
        <f t="shared" si="11"/>
        <v>0</v>
      </c>
      <c r="AQ19" s="53">
        <f t="shared" si="12"/>
        <v>0</v>
      </c>
      <c r="AR19" s="53">
        <f t="shared" si="13"/>
        <v>0</v>
      </c>
      <c r="AS19" s="53">
        <f t="shared" si="14"/>
        <v>0</v>
      </c>
      <c r="AT19" s="53">
        <f t="shared" si="15"/>
        <v>0</v>
      </c>
      <c r="AU19" s="53">
        <f t="shared" si="16"/>
        <v>0</v>
      </c>
      <c r="AV19" s="53">
        <f t="shared" si="17"/>
        <v>0</v>
      </c>
      <c r="AW19" s="53">
        <f t="shared" si="18"/>
        <v>0</v>
      </c>
      <c r="AX19" s="53">
        <f t="shared" si="19"/>
        <v>0</v>
      </c>
      <c r="AY19" s="53">
        <f>+SUM(AM19:INDEX(AM19:AX19,1,Settings!$C$4))</f>
        <v>0</v>
      </c>
      <c r="AZ19" s="53">
        <f t="shared" si="20"/>
        <v>0</v>
      </c>
      <c r="BA19" s="53"/>
      <c r="BB19" s="53">
        <f t="shared" si="21"/>
        <v>0</v>
      </c>
      <c r="BC19" s="53">
        <f t="shared" si="22"/>
        <v>0</v>
      </c>
      <c r="BD19" s="53">
        <f t="shared" si="23"/>
        <v>0</v>
      </c>
      <c r="BE19" s="53">
        <f t="shared" si="24"/>
        <v>0</v>
      </c>
      <c r="BF19" s="53">
        <f t="shared" si="25"/>
        <v>0</v>
      </c>
      <c r="BG19" s="53">
        <f t="shared" si="26"/>
        <v>0</v>
      </c>
      <c r="BH19" s="53">
        <f t="shared" si="27"/>
        <v>0</v>
      </c>
      <c r="BI19" s="53">
        <f t="shared" si="28"/>
        <v>0</v>
      </c>
      <c r="BJ19" s="53">
        <f t="shared" si="29"/>
        <v>0</v>
      </c>
      <c r="BK19" s="53">
        <f t="shared" si="30"/>
        <v>0</v>
      </c>
      <c r="BL19" s="53">
        <f t="shared" si="31"/>
        <v>0</v>
      </c>
      <c r="BM19" s="53">
        <f t="shared" si="32"/>
        <v>0</v>
      </c>
      <c r="BN19" s="53">
        <f t="shared" si="33"/>
        <v>0</v>
      </c>
      <c r="BO19" s="53"/>
      <c r="BP19" s="53">
        <f t="shared" si="34"/>
        <v>0</v>
      </c>
      <c r="BQ19" s="53"/>
      <c r="BR19" s="53">
        <f t="shared" si="35"/>
        <v>0</v>
      </c>
    </row>
    <row r="20" spans="1:70" x14ac:dyDescent="0.2">
      <c r="A20" s="6">
        <v>2109</v>
      </c>
      <c r="B20" s="6" t="str">
        <f>+VLOOKUP(A20,masterfile!B:C,2,FALSE)</f>
        <v>Zinsaufwendungen an verbund. Unternehmen</v>
      </c>
      <c r="D20" s="53">
        <f>+SUMIF('[1]2017'!$A:$A,$A20,'[1]2017'!$C:$C)-SUMIF('[1]2017'!$E:$E,$A20,'[1]2017'!$G:$G)</f>
        <v>0</v>
      </c>
      <c r="E20" s="53">
        <f>+SUMIF('[1]2018'!$A:$A,$A20,'[1]2018'!$C:$C)-SUMIF('[1]2018'!$E:$E,$A20,'[1]2018'!$G:$G)</f>
        <v>0</v>
      </c>
      <c r="F20" s="53">
        <f>+SUMIF('[1]2019'!$A:$A,$A20,'[1]2019'!$C:$C)-SUMIF('[1]2019'!$E:$E,$A20,'[1]2019'!$G:$G)</f>
        <v>0</v>
      </c>
      <c r="G20" s="53">
        <f>+SUMIF('[1]2020'!$A:$A,$A20,'[1]2020'!$C:$C)-SUMIF('[1]2020'!$E:$E,$A20,'[1]2020'!$G:$G)</f>
        <v>0</v>
      </c>
      <c r="H20" s="53"/>
      <c r="I20" s="53">
        <f>+(+SUMIF('[1]2021'!$A:$A,$A20,'[1]2021'!$C:$C)-SUMIF('[1]2021'!$E:$E,$A20,'[1]2021'!$G:$G))/12</f>
        <v>0</v>
      </c>
      <c r="J20" s="53">
        <f>+(+SUMIF('[1]2021'!$A:$A,$A20,'[1]2021'!$C:$C)-SUMIF('[1]2021'!$E:$E,$A20,'[1]2021'!$G:$G))/12</f>
        <v>0</v>
      </c>
      <c r="K20" s="53">
        <f>+(+SUMIF('[1]2021'!$A:$A,$A20,'[1]2021'!$C:$C)-SUMIF('[1]2021'!$E:$E,$A20,'[1]2021'!$G:$G))/12</f>
        <v>0</v>
      </c>
      <c r="L20" s="53">
        <f>+(+SUMIF('[1]2021'!$A:$A,$A20,'[1]2021'!$C:$C)-SUMIF('[1]2021'!$E:$E,$A20,'[1]2021'!$G:$G))/12</f>
        <v>0</v>
      </c>
      <c r="M20" s="53">
        <f>+(+SUMIF('[1]2021'!$A:$A,$A20,'[1]2021'!$C:$C)-SUMIF('[1]2021'!$E:$E,$A20,'[1]2021'!$G:$G))/12</f>
        <v>0</v>
      </c>
      <c r="N20" s="53">
        <f>+(+SUMIF('[1]2021'!$A:$A,$A20,'[1]2021'!$C:$C)-SUMIF('[1]2021'!$E:$E,$A20,'[1]2021'!$G:$G))/12</f>
        <v>0</v>
      </c>
      <c r="O20" s="53">
        <f>+(+SUMIF('[1]2021'!$A:$A,$A20,'[1]2021'!$C:$C)-SUMIF('[1]2021'!$E:$E,$A20,'[1]2021'!$G:$G))/12</f>
        <v>0</v>
      </c>
      <c r="P20" s="53">
        <f>+(+SUMIF('[1]2021'!$A:$A,$A20,'[1]2021'!$C:$C)-SUMIF('[1]2021'!$E:$E,$A20,'[1]2021'!$G:$G))/12</f>
        <v>0</v>
      </c>
      <c r="Q20" s="53">
        <f>+(+SUMIF('[1]2021'!$A:$A,$A20,'[1]2021'!$C:$C)-SUMIF('[1]2021'!$E:$E,$A20,'[1]2021'!$G:$G))/12</f>
        <v>0</v>
      </c>
      <c r="R20" s="53">
        <f>+(+SUMIF('[1]2021'!$A:$A,$A20,'[1]2021'!$C:$C)-SUMIF('[1]2021'!$E:$E,$A20,'[1]2021'!$G:$G))/12</f>
        <v>0</v>
      </c>
      <c r="S20" s="53">
        <f>+(+SUMIF('[1]2021'!$A:$A,$A20,'[1]2021'!$C:$C)-SUMIF('[1]2021'!$E:$E,$A20,'[1]2021'!$G:$G))/12</f>
        <v>0</v>
      </c>
      <c r="T20" s="53">
        <f>+(+SUMIF('[1]2021'!$A:$A,$A20,'[1]2021'!$C:$C)-SUMIF('[1]2021'!$E:$E,$A20,'[1]2021'!$G:$G))/12</f>
        <v>0</v>
      </c>
      <c r="U20" s="53">
        <f>+SUM(I20:INDEX(I20:T20,1,Settings!$C$4))</f>
        <v>0</v>
      </c>
      <c r="V20" s="53">
        <f t="shared" si="6"/>
        <v>0</v>
      </c>
      <c r="W20" s="53"/>
      <c r="X20" s="53">
        <f>+SUMIFS(postings!$T:$T,postings!$C:$C,'pl-data'!X$2,postings!$D:$D,'pl-data'!X$3,postings!$I:$I,'pl-data'!$A20)-SUMIFS(postings!$W:$W,postings!$C:$C,'pl-data'!X$2,postings!$D:$D,'pl-data'!X$3,postings!$M:$M,'pl-data'!$A20)</f>
        <v>0</v>
      </c>
      <c r="Y20" s="53">
        <f>+SUMIFS(postings!$T:$T,postings!$C:$C,'pl-data'!Y$2,postings!$D:$D,'pl-data'!Y$3,postings!$I:$I,'pl-data'!$A20)-SUMIFS(postings!$W:$W,postings!$C:$C,'pl-data'!Y$2,postings!$D:$D,'pl-data'!Y$3,postings!$M:$M,'pl-data'!$A20)</f>
        <v>0</v>
      </c>
      <c r="Z20" s="53">
        <f>+SUMIFS(postings!$T:$T,postings!$C:$C,'pl-data'!Z$2,postings!$D:$D,'pl-data'!Z$3,postings!$I:$I,'pl-data'!$A20)-SUMIFS(postings!$W:$W,postings!$C:$C,'pl-data'!Z$2,postings!$D:$D,'pl-data'!Z$3,postings!$M:$M,'pl-data'!$A20)</f>
        <v>0</v>
      </c>
      <c r="AA20" s="53">
        <f>+SUMIFS(postings!$T:$T,postings!$C:$C,'pl-data'!AA$2,postings!$D:$D,'pl-data'!AA$3,postings!$I:$I,'pl-data'!$A20)-SUMIFS(postings!$W:$W,postings!$C:$C,'pl-data'!AA$2,postings!$D:$D,'pl-data'!AA$3,postings!$M:$M,'pl-data'!$A20)</f>
        <v>0</v>
      </c>
      <c r="AB20" s="53">
        <f>+SUMIFS(postings!$T:$T,postings!$C:$C,'pl-data'!AB$2,postings!$D:$D,'pl-data'!AB$3,postings!$I:$I,'pl-data'!$A20)-SUMIFS(postings!$W:$W,postings!$C:$C,'pl-data'!AB$2,postings!$D:$D,'pl-data'!AB$3,postings!$M:$M,'pl-data'!$A20)</f>
        <v>0</v>
      </c>
      <c r="AC20" s="53">
        <f>+SUMIFS(postings!$T:$T,postings!$C:$C,'pl-data'!AC$2,postings!$D:$D,'pl-data'!AC$3,postings!$I:$I,'pl-data'!$A20)-SUMIFS(postings!$W:$W,postings!$C:$C,'pl-data'!AC$2,postings!$D:$D,'pl-data'!AC$3,postings!$M:$M,'pl-data'!$A20)</f>
        <v>0</v>
      </c>
      <c r="AD20" s="53">
        <f>+SUMIFS(postings!$T:$T,postings!$C:$C,'pl-data'!AD$2,postings!$D:$D,'pl-data'!AD$3,postings!$I:$I,'pl-data'!$A20)-SUMIFS(postings!$W:$W,postings!$C:$C,'pl-data'!AD$2,postings!$D:$D,'pl-data'!AD$3,postings!$M:$M,'pl-data'!$A20)</f>
        <v>0</v>
      </c>
      <c r="AE20" s="53">
        <f>+SUMIFS(postings!$T:$T,postings!$C:$C,'pl-data'!AE$2,postings!$D:$D,'pl-data'!AE$3,postings!$I:$I,'pl-data'!$A20)-SUMIFS(postings!$W:$W,postings!$C:$C,'pl-data'!AE$2,postings!$D:$D,'pl-data'!AE$3,postings!$M:$M,'pl-data'!$A20)</f>
        <v>0</v>
      </c>
      <c r="AF20" s="53">
        <f>+SUMIFS(postings!$T:$T,postings!$C:$C,'pl-data'!AF$2,postings!$D:$D,'pl-data'!AF$3,postings!$I:$I,'pl-data'!$A20)-SUMIFS(postings!$W:$W,postings!$C:$C,'pl-data'!AF$2,postings!$D:$D,'pl-data'!AF$3,postings!$M:$M,'pl-data'!$A20)</f>
        <v>0</v>
      </c>
      <c r="AG20" s="53">
        <f>+SUMIFS(postings!$T:$T,postings!$C:$C,'pl-data'!AG$2,postings!$D:$D,'pl-data'!AG$3,postings!$I:$I,'pl-data'!$A20)-SUMIFS(postings!$W:$W,postings!$C:$C,'pl-data'!AG$2,postings!$D:$D,'pl-data'!AG$3,postings!$M:$M,'pl-data'!$A20)</f>
        <v>0</v>
      </c>
      <c r="AH20" s="53">
        <f>+SUMIFS(postings!$T:$T,postings!$C:$C,'pl-data'!AH$2,postings!$D:$D,'pl-data'!AH$3,postings!$I:$I,'pl-data'!$A20)-SUMIFS(postings!$W:$W,postings!$C:$C,'pl-data'!AH$2,postings!$D:$D,'pl-data'!AH$3,postings!$M:$M,'pl-data'!$A20)</f>
        <v>0</v>
      </c>
      <c r="AI20" s="53">
        <f>+SUMIFS(postings!$T:$T,postings!$C:$C,'pl-data'!AI$2,postings!$D:$D,'pl-data'!AI$3,postings!$I:$I,'pl-data'!$A20)-SUMIFS(postings!$W:$W,postings!$C:$C,'pl-data'!AI$2,postings!$D:$D,'pl-data'!AI$3,postings!$M:$M,'pl-data'!$A20)</f>
        <v>0</v>
      </c>
      <c r="AJ20" s="53">
        <f>+SUM(X20:INDEX(X20:AI20,1,Settings!$C$4))</f>
        <v>0</v>
      </c>
      <c r="AK20" s="53">
        <f t="shared" si="7"/>
        <v>0</v>
      </c>
      <c r="AL20" s="53"/>
      <c r="AM20" s="53">
        <f t="shared" si="8"/>
        <v>0</v>
      </c>
      <c r="AN20" s="53">
        <f t="shared" si="9"/>
        <v>0</v>
      </c>
      <c r="AO20" s="53">
        <f t="shared" si="10"/>
        <v>0</v>
      </c>
      <c r="AP20" s="53">
        <f t="shared" si="11"/>
        <v>0</v>
      </c>
      <c r="AQ20" s="53">
        <f t="shared" si="12"/>
        <v>0</v>
      </c>
      <c r="AR20" s="53">
        <f t="shared" si="13"/>
        <v>0</v>
      </c>
      <c r="AS20" s="53">
        <f t="shared" si="14"/>
        <v>0</v>
      </c>
      <c r="AT20" s="53">
        <f t="shared" si="15"/>
        <v>0</v>
      </c>
      <c r="AU20" s="53">
        <f t="shared" si="16"/>
        <v>0</v>
      </c>
      <c r="AV20" s="53">
        <f t="shared" si="17"/>
        <v>0</v>
      </c>
      <c r="AW20" s="53">
        <f t="shared" si="18"/>
        <v>0</v>
      </c>
      <c r="AX20" s="53">
        <f t="shared" si="19"/>
        <v>0</v>
      </c>
      <c r="AY20" s="53">
        <f>+SUM(AM20:INDEX(AM20:AX20,1,Settings!$C$4))</f>
        <v>0</v>
      </c>
      <c r="AZ20" s="53">
        <f t="shared" si="20"/>
        <v>0</v>
      </c>
      <c r="BA20" s="53"/>
      <c r="BB20" s="53">
        <f t="shared" si="21"/>
        <v>0</v>
      </c>
      <c r="BC20" s="53">
        <f t="shared" si="22"/>
        <v>0</v>
      </c>
      <c r="BD20" s="53">
        <f t="shared" si="23"/>
        <v>0</v>
      </c>
      <c r="BE20" s="53">
        <f t="shared" si="24"/>
        <v>0</v>
      </c>
      <c r="BF20" s="53">
        <f t="shared" si="25"/>
        <v>0</v>
      </c>
      <c r="BG20" s="53">
        <f t="shared" si="26"/>
        <v>0</v>
      </c>
      <c r="BH20" s="53">
        <f t="shared" si="27"/>
        <v>0</v>
      </c>
      <c r="BI20" s="53">
        <f t="shared" si="28"/>
        <v>0</v>
      </c>
      <c r="BJ20" s="53">
        <f t="shared" si="29"/>
        <v>0</v>
      </c>
      <c r="BK20" s="53">
        <f t="shared" si="30"/>
        <v>0</v>
      </c>
      <c r="BL20" s="53">
        <f t="shared" si="31"/>
        <v>0</v>
      </c>
      <c r="BM20" s="53">
        <f t="shared" si="32"/>
        <v>0</v>
      </c>
      <c r="BN20" s="53">
        <f t="shared" si="33"/>
        <v>0</v>
      </c>
      <c r="BO20" s="53"/>
      <c r="BP20" s="53">
        <f t="shared" si="34"/>
        <v>0</v>
      </c>
      <c r="BQ20" s="53"/>
      <c r="BR20" s="53">
        <f t="shared" si="35"/>
        <v>0</v>
      </c>
    </row>
    <row r="21" spans="1:70" x14ac:dyDescent="0.2">
      <c r="A21" s="6">
        <v>2110</v>
      </c>
      <c r="B21" s="6" t="str">
        <f>+VLOOKUP(A21,masterfile!B:C,2,FALSE)</f>
        <v>Zinsaufwendungen f.kfr.Verbindlichkeit.</v>
      </c>
      <c r="D21" s="53">
        <f>+SUMIF('[1]2017'!$A:$A,$A21,'[1]2017'!$C:$C)-SUMIF('[1]2017'!$E:$E,$A21,'[1]2017'!$G:$G)</f>
        <v>0</v>
      </c>
      <c r="E21" s="53">
        <f>+SUMIF('[1]2018'!$A:$A,$A21,'[1]2018'!$C:$C)-SUMIF('[1]2018'!$E:$E,$A21,'[1]2018'!$G:$G)</f>
        <v>0</v>
      </c>
      <c r="F21" s="53">
        <f>+SUMIF('[1]2019'!$A:$A,$A21,'[1]2019'!$C:$C)-SUMIF('[1]2019'!$E:$E,$A21,'[1]2019'!$G:$G)</f>
        <v>0</v>
      </c>
      <c r="G21" s="53">
        <f>+SUMIF('[1]2020'!$A:$A,$A21,'[1]2020'!$C:$C)-SUMIF('[1]2020'!$E:$E,$A21,'[1]2020'!$G:$G)</f>
        <v>0</v>
      </c>
      <c r="H21" s="53"/>
      <c r="I21" s="53">
        <f>+(+SUMIF('[1]2021'!$A:$A,$A21,'[1]2021'!$C:$C)-SUMIF('[1]2021'!$E:$E,$A21,'[1]2021'!$G:$G))/12</f>
        <v>0</v>
      </c>
      <c r="J21" s="53">
        <f>+(+SUMIF('[1]2021'!$A:$A,$A21,'[1]2021'!$C:$C)-SUMIF('[1]2021'!$E:$E,$A21,'[1]2021'!$G:$G))/12</f>
        <v>0</v>
      </c>
      <c r="K21" s="53">
        <f>+(+SUMIF('[1]2021'!$A:$A,$A21,'[1]2021'!$C:$C)-SUMIF('[1]2021'!$E:$E,$A21,'[1]2021'!$G:$G))/12</f>
        <v>0</v>
      </c>
      <c r="L21" s="53">
        <f>+(+SUMIF('[1]2021'!$A:$A,$A21,'[1]2021'!$C:$C)-SUMIF('[1]2021'!$E:$E,$A21,'[1]2021'!$G:$G))/12</f>
        <v>0</v>
      </c>
      <c r="M21" s="53">
        <f>+(+SUMIF('[1]2021'!$A:$A,$A21,'[1]2021'!$C:$C)-SUMIF('[1]2021'!$E:$E,$A21,'[1]2021'!$G:$G))/12</f>
        <v>0</v>
      </c>
      <c r="N21" s="53">
        <f>+(+SUMIF('[1]2021'!$A:$A,$A21,'[1]2021'!$C:$C)-SUMIF('[1]2021'!$E:$E,$A21,'[1]2021'!$G:$G))/12</f>
        <v>0</v>
      </c>
      <c r="O21" s="53">
        <f>+(+SUMIF('[1]2021'!$A:$A,$A21,'[1]2021'!$C:$C)-SUMIF('[1]2021'!$E:$E,$A21,'[1]2021'!$G:$G))/12</f>
        <v>0</v>
      </c>
      <c r="P21" s="53">
        <f>+(+SUMIF('[1]2021'!$A:$A,$A21,'[1]2021'!$C:$C)-SUMIF('[1]2021'!$E:$E,$A21,'[1]2021'!$G:$G))/12</f>
        <v>0</v>
      </c>
      <c r="Q21" s="53">
        <f>+(+SUMIF('[1]2021'!$A:$A,$A21,'[1]2021'!$C:$C)-SUMIF('[1]2021'!$E:$E,$A21,'[1]2021'!$G:$G))/12</f>
        <v>0</v>
      </c>
      <c r="R21" s="53">
        <f>+(+SUMIF('[1]2021'!$A:$A,$A21,'[1]2021'!$C:$C)-SUMIF('[1]2021'!$E:$E,$A21,'[1]2021'!$G:$G))/12</f>
        <v>0</v>
      </c>
      <c r="S21" s="53">
        <f>+(+SUMIF('[1]2021'!$A:$A,$A21,'[1]2021'!$C:$C)-SUMIF('[1]2021'!$E:$E,$A21,'[1]2021'!$G:$G))/12</f>
        <v>0</v>
      </c>
      <c r="T21" s="53">
        <f>+(+SUMIF('[1]2021'!$A:$A,$A21,'[1]2021'!$C:$C)-SUMIF('[1]2021'!$E:$E,$A21,'[1]2021'!$G:$G))/12</f>
        <v>0</v>
      </c>
      <c r="U21" s="53">
        <f>+SUM(I21:INDEX(I21:T21,1,Settings!$C$4))</f>
        <v>0</v>
      </c>
      <c r="V21" s="53">
        <f t="shared" si="6"/>
        <v>0</v>
      </c>
      <c r="W21" s="53"/>
      <c r="X21" s="53">
        <f>+SUMIFS(postings!$T:$T,postings!$C:$C,'pl-data'!X$2,postings!$D:$D,'pl-data'!X$3,postings!$I:$I,'pl-data'!$A21)-SUMIFS(postings!$W:$W,postings!$C:$C,'pl-data'!X$2,postings!$D:$D,'pl-data'!X$3,postings!$M:$M,'pl-data'!$A21)</f>
        <v>0</v>
      </c>
      <c r="Y21" s="53">
        <f>+SUMIFS(postings!$T:$T,postings!$C:$C,'pl-data'!Y$2,postings!$D:$D,'pl-data'!Y$3,postings!$I:$I,'pl-data'!$A21)-SUMIFS(postings!$W:$W,postings!$C:$C,'pl-data'!Y$2,postings!$D:$D,'pl-data'!Y$3,postings!$M:$M,'pl-data'!$A21)</f>
        <v>0</v>
      </c>
      <c r="Z21" s="53">
        <f>+SUMIFS(postings!$T:$T,postings!$C:$C,'pl-data'!Z$2,postings!$D:$D,'pl-data'!Z$3,postings!$I:$I,'pl-data'!$A21)-SUMIFS(postings!$W:$W,postings!$C:$C,'pl-data'!Z$2,postings!$D:$D,'pl-data'!Z$3,postings!$M:$M,'pl-data'!$A21)</f>
        <v>0</v>
      </c>
      <c r="AA21" s="53">
        <f>+SUMIFS(postings!$T:$T,postings!$C:$C,'pl-data'!AA$2,postings!$D:$D,'pl-data'!AA$3,postings!$I:$I,'pl-data'!$A21)-SUMIFS(postings!$W:$W,postings!$C:$C,'pl-data'!AA$2,postings!$D:$D,'pl-data'!AA$3,postings!$M:$M,'pl-data'!$A21)</f>
        <v>0</v>
      </c>
      <c r="AB21" s="53">
        <f>+SUMIFS(postings!$T:$T,postings!$C:$C,'pl-data'!AB$2,postings!$D:$D,'pl-data'!AB$3,postings!$I:$I,'pl-data'!$A21)-SUMIFS(postings!$W:$W,postings!$C:$C,'pl-data'!AB$2,postings!$D:$D,'pl-data'!AB$3,postings!$M:$M,'pl-data'!$A21)</f>
        <v>0</v>
      </c>
      <c r="AC21" s="53">
        <f>+SUMIFS(postings!$T:$T,postings!$C:$C,'pl-data'!AC$2,postings!$D:$D,'pl-data'!AC$3,postings!$I:$I,'pl-data'!$A21)-SUMIFS(postings!$W:$W,postings!$C:$C,'pl-data'!AC$2,postings!$D:$D,'pl-data'!AC$3,postings!$M:$M,'pl-data'!$A21)</f>
        <v>0</v>
      </c>
      <c r="AD21" s="53">
        <f>+SUMIFS(postings!$T:$T,postings!$C:$C,'pl-data'!AD$2,postings!$D:$D,'pl-data'!AD$3,postings!$I:$I,'pl-data'!$A21)-SUMIFS(postings!$W:$W,postings!$C:$C,'pl-data'!AD$2,postings!$D:$D,'pl-data'!AD$3,postings!$M:$M,'pl-data'!$A21)</f>
        <v>0</v>
      </c>
      <c r="AE21" s="53">
        <f>+SUMIFS(postings!$T:$T,postings!$C:$C,'pl-data'!AE$2,postings!$D:$D,'pl-data'!AE$3,postings!$I:$I,'pl-data'!$A21)-SUMIFS(postings!$W:$W,postings!$C:$C,'pl-data'!AE$2,postings!$D:$D,'pl-data'!AE$3,postings!$M:$M,'pl-data'!$A21)</f>
        <v>0</v>
      </c>
      <c r="AF21" s="53">
        <f>+SUMIFS(postings!$T:$T,postings!$C:$C,'pl-data'!AF$2,postings!$D:$D,'pl-data'!AF$3,postings!$I:$I,'pl-data'!$A21)-SUMIFS(postings!$W:$W,postings!$C:$C,'pl-data'!AF$2,postings!$D:$D,'pl-data'!AF$3,postings!$M:$M,'pl-data'!$A21)</f>
        <v>0</v>
      </c>
      <c r="AG21" s="53">
        <f>+SUMIFS(postings!$T:$T,postings!$C:$C,'pl-data'!AG$2,postings!$D:$D,'pl-data'!AG$3,postings!$I:$I,'pl-data'!$A21)-SUMIFS(postings!$W:$W,postings!$C:$C,'pl-data'!AG$2,postings!$D:$D,'pl-data'!AG$3,postings!$M:$M,'pl-data'!$A21)</f>
        <v>0</v>
      </c>
      <c r="AH21" s="53">
        <f>+SUMIFS(postings!$T:$T,postings!$C:$C,'pl-data'!AH$2,postings!$D:$D,'pl-data'!AH$3,postings!$I:$I,'pl-data'!$A21)-SUMIFS(postings!$W:$W,postings!$C:$C,'pl-data'!AH$2,postings!$D:$D,'pl-data'!AH$3,postings!$M:$M,'pl-data'!$A21)</f>
        <v>0</v>
      </c>
      <c r="AI21" s="53">
        <f>+SUMIFS(postings!$T:$T,postings!$C:$C,'pl-data'!AI$2,postings!$D:$D,'pl-data'!AI$3,postings!$I:$I,'pl-data'!$A21)-SUMIFS(postings!$W:$W,postings!$C:$C,'pl-data'!AI$2,postings!$D:$D,'pl-data'!AI$3,postings!$M:$M,'pl-data'!$A21)</f>
        <v>0</v>
      </c>
      <c r="AJ21" s="53">
        <f>+SUM(X21:INDEX(X21:AI21,1,Settings!$C$4))</f>
        <v>0</v>
      </c>
      <c r="AK21" s="53">
        <f t="shared" si="7"/>
        <v>0</v>
      </c>
      <c r="AL21" s="53"/>
      <c r="AM21" s="53">
        <f t="shared" si="8"/>
        <v>0</v>
      </c>
      <c r="AN21" s="53">
        <f t="shared" si="9"/>
        <v>0</v>
      </c>
      <c r="AO21" s="53">
        <f t="shared" si="10"/>
        <v>0</v>
      </c>
      <c r="AP21" s="53">
        <f t="shared" si="11"/>
        <v>0</v>
      </c>
      <c r="AQ21" s="53">
        <f t="shared" si="12"/>
        <v>0</v>
      </c>
      <c r="AR21" s="53">
        <f t="shared" si="13"/>
        <v>0</v>
      </c>
      <c r="AS21" s="53">
        <f t="shared" si="14"/>
        <v>0</v>
      </c>
      <c r="AT21" s="53">
        <f t="shared" si="15"/>
        <v>0</v>
      </c>
      <c r="AU21" s="53">
        <f t="shared" si="16"/>
        <v>0</v>
      </c>
      <c r="AV21" s="53">
        <f t="shared" si="17"/>
        <v>0</v>
      </c>
      <c r="AW21" s="53">
        <f t="shared" si="18"/>
        <v>0</v>
      </c>
      <c r="AX21" s="53">
        <f t="shared" si="19"/>
        <v>0</v>
      </c>
      <c r="AY21" s="53">
        <f>+SUM(AM21:INDEX(AM21:AX21,1,Settings!$C$4))</f>
        <v>0</v>
      </c>
      <c r="AZ21" s="53">
        <f t="shared" si="20"/>
        <v>0</v>
      </c>
      <c r="BA21" s="53"/>
      <c r="BB21" s="53">
        <f t="shared" si="21"/>
        <v>0</v>
      </c>
      <c r="BC21" s="53">
        <f t="shared" si="22"/>
        <v>0</v>
      </c>
      <c r="BD21" s="53">
        <f t="shared" si="23"/>
        <v>0</v>
      </c>
      <c r="BE21" s="53">
        <f t="shared" si="24"/>
        <v>0</v>
      </c>
      <c r="BF21" s="53">
        <f t="shared" si="25"/>
        <v>0</v>
      </c>
      <c r="BG21" s="53">
        <f t="shared" si="26"/>
        <v>0</v>
      </c>
      <c r="BH21" s="53">
        <f t="shared" si="27"/>
        <v>0</v>
      </c>
      <c r="BI21" s="53">
        <f t="shared" si="28"/>
        <v>0</v>
      </c>
      <c r="BJ21" s="53">
        <f t="shared" si="29"/>
        <v>0</v>
      </c>
      <c r="BK21" s="53">
        <f t="shared" si="30"/>
        <v>0</v>
      </c>
      <c r="BL21" s="53">
        <f t="shared" si="31"/>
        <v>0</v>
      </c>
      <c r="BM21" s="53">
        <f t="shared" si="32"/>
        <v>0</v>
      </c>
      <c r="BN21" s="53">
        <f t="shared" si="33"/>
        <v>0</v>
      </c>
      <c r="BO21" s="53"/>
      <c r="BP21" s="53">
        <f t="shared" si="34"/>
        <v>0</v>
      </c>
      <c r="BQ21" s="53"/>
      <c r="BR21" s="53">
        <f t="shared" si="35"/>
        <v>0</v>
      </c>
    </row>
    <row r="22" spans="1:70" x14ac:dyDescent="0.2">
      <c r="A22" s="6">
        <v>2111</v>
      </c>
      <c r="B22" s="6" t="str">
        <f>+VLOOKUP(A22,masterfile!B:C,2,FALSE)</f>
        <v>Zinsaufw. §§ 234 bis 237 AO abzugsfähig</v>
      </c>
      <c r="D22" s="53">
        <f>+SUMIF('[1]2017'!$A:$A,$A22,'[1]2017'!$C:$C)-SUMIF('[1]2017'!$E:$E,$A22,'[1]2017'!$G:$G)</f>
        <v>0</v>
      </c>
      <c r="E22" s="53">
        <f>+SUMIF('[1]2018'!$A:$A,$A22,'[1]2018'!$C:$C)-SUMIF('[1]2018'!$E:$E,$A22,'[1]2018'!$G:$G)</f>
        <v>0</v>
      </c>
      <c r="F22" s="53">
        <f>+SUMIF('[1]2019'!$A:$A,$A22,'[1]2019'!$C:$C)-SUMIF('[1]2019'!$E:$E,$A22,'[1]2019'!$G:$G)</f>
        <v>0</v>
      </c>
      <c r="G22" s="53">
        <f>+SUMIF('[1]2020'!$A:$A,$A22,'[1]2020'!$C:$C)-SUMIF('[1]2020'!$E:$E,$A22,'[1]2020'!$G:$G)</f>
        <v>0</v>
      </c>
      <c r="H22" s="53"/>
      <c r="I22" s="53">
        <f>+(+SUMIF('[1]2021'!$A:$A,$A22,'[1]2021'!$C:$C)-SUMIF('[1]2021'!$E:$E,$A22,'[1]2021'!$G:$G))/12</f>
        <v>0</v>
      </c>
      <c r="J22" s="53">
        <f>+(+SUMIF('[1]2021'!$A:$A,$A22,'[1]2021'!$C:$C)-SUMIF('[1]2021'!$E:$E,$A22,'[1]2021'!$G:$G))/12</f>
        <v>0</v>
      </c>
      <c r="K22" s="53">
        <f>+(+SUMIF('[1]2021'!$A:$A,$A22,'[1]2021'!$C:$C)-SUMIF('[1]2021'!$E:$E,$A22,'[1]2021'!$G:$G))/12</f>
        <v>0</v>
      </c>
      <c r="L22" s="53">
        <f>+(+SUMIF('[1]2021'!$A:$A,$A22,'[1]2021'!$C:$C)-SUMIF('[1]2021'!$E:$E,$A22,'[1]2021'!$G:$G))/12</f>
        <v>0</v>
      </c>
      <c r="M22" s="53">
        <f>+(+SUMIF('[1]2021'!$A:$A,$A22,'[1]2021'!$C:$C)-SUMIF('[1]2021'!$E:$E,$A22,'[1]2021'!$G:$G))/12</f>
        <v>0</v>
      </c>
      <c r="N22" s="53">
        <f>+(+SUMIF('[1]2021'!$A:$A,$A22,'[1]2021'!$C:$C)-SUMIF('[1]2021'!$E:$E,$A22,'[1]2021'!$G:$G))/12</f>
        <v>0</v>
      </c>
      <c r="O22" s="53">
        <f>+(+SUMIF('[1]2021'!$A:$A,$A22,'[1]2021'!$C:$C)-SUMIF('[1]2021'!$E:$E,$A22,'[1]2021'!$G:$G))/12</f>
        <v>0</v>
      </c>
      <c r="P22" s="53">
        <f>+(+SUMIF('[1]2021'!$A:$A,$A22,'[1]2021'!$C:$C)-SUMIF('[1]2021'!$E:$E,$A22,'[1]2021'!$G:$G))/12</f>
        <v>0</v>
      </c>
      <c r="Q22" s="53">
        <f>+(+SUMIF('[1]2021'!$A:$A,$A22,'[1]2021'!$C:$C)-SUMIF('[1]2021'!$E:$E,$A22,'[1]2021'!$G:$G))/12</f>
        <v>0</v>
      </c>
      <c r="R22" s="53">
        <f>+(+SUMIF('[1]2021'!$A:$A,$A22,'[1]2021'!$C:$C)-SUMIF('[1]2021'!$E:$E,$A22,'[1]2021'!$G:$G))/12</f>
        <v>0</v>
      </c>
      <c r="S22" s="53">
        <f>+(+SUMIF('[1]2021'!$A:$A,$A22,'[1]2021'!$C:$C)-SUMIF('[1]2021'!$E:$E,$A22,'[1]2021'!$G:$G))/12</f>
        <v>0</v>
      </c>
      <c r="T22" s="53">
        <f>+(+SUMIF('[1]2021'!$A:$A,$A22,'[1]2021'!$C:$C)-SUMIF('[1]2021'!$E:$E,$A22,'[1]2021'!$G:$G))/12</f>
        <v>0</v>
      </c>
      <c r="U22" s="53">
        <f>+SUM(I22:INDEX(I22:T22,1,Settings!$C$4))</f>
        <v>0</v>
      </c>
      <c r="V22" s="53">
        <f t="shared" si="6"/>
        <v>0</v>
      </c>
      <c r="W22" s="53"/>
      <c r="X22" s="53">
        <f>+SUMIFS(postings!$T:$T,postings!$C:$C,'pl-data'!X$2,postings!$D:$D,'pl-data'!X$3,postings!$I:$I,'pl-data'!$A22)-SUMIFS(postings!$W:$W,postings!$C:$C,'pl-data'!X$2,postings!$D:$D,'pl-data'!X$3,postings!$M:$M,'pl-data'!$A22)</f>
        <v>0</v>
      </c>
      <c r="Y22" s="53">
        <f>+SUMIFS(postings!$T:$T,postings!$C:$C,'pl-data'!Y$2,postings!$D:$D,'pl-data'!Y$3,postings!$I:$I,'pl-data'!$A22)-SUMIFS(postings!$W:$W,postings!$C:$C,'pl-data'!Y$2,postings!$D:$D,'pl-data'!Y$3,postings!$M:$M,'pl-data'!$A22)</f>
        <v>0</v>
      </c>
      <c r="Z22" s="53">
        <f>+SUMIFS(postings!$T:$T,postings!$C:$C,'pl-data'!Z$2,postings!$D:$D,'pl-data'!Z$3,postings!$I:$I,'pl-data'!$A22)-SUMIFS(postings!$W:$W,postings!$C:$C,'pl-data'!Z$2,postings!$D:$D,'pl-data'!Z$3,postings!$M:$M,'pl-data'!$A22)</f>
        <v>0</v>
      </c>
      <c r="AA22" s="53">
        <f>+SUMIFS(postings!$T:$T,postings!$C:$C,'pl-data'!AA$2,postings!$D:$D,'pl-data'!AA$3,postings!$I:$I,'pl-data'!$A22)-SUMIFS(postings!$W:$W,postings!$C:$C,'pl-data'!AA$2,postings!$D:$D,'pl-data'!AA$3,postings!$M:$M,'pl-data'!$A22)</f>
        <v>0</v>
      </c>
      <c r="AB22" s="53">
        <f>+SUMIFS(postings!$T:$T,postings!$C:$C,'pl-data'!AB$2,postings!$D:$D,'pl-data'!AB$3,postings!$I:$I,'pl-data'!$A22)-SUMIFS(postings!$W:$W,postings!$C:$C,'pl-data'!AB$2,postings!$D:$D,'pl-data'!AB$3,postings!$M:$M,'pl-data'!$A22)</f>
        <v>0</v>
      </c>
      <c r="AC22" s="53">
        <f>+SUMIFS(postings!$T:$T,postings!$C:$C,'pl-data'!AC$2,postings!$D:$D,'pl-data'!AC$3,postings!$I:$I,'pl-data'!$A22)-SUMIFS(postings!$W:$W,postings!$C:$C,'pl-data'!AC$2,postings!$D:$D,'pl-data'!AC$3,postings!$M:$M,'pl-data'!$A22)</f>
        <v>0</v>
      </c>
      <c r="AD22" s="53">
        <f>+SUMIFS(postings!$T:$T,postings!$C:$C,'pl-data'!AD$2,postings!$D:$D,'pl-data'!AD$3,postings!$I:$I,'pl-data'!$A22)-SUMIFS(postings!$W:$W,postings!$C:$C,'pl-data'!AD$2,postings!$D:$D,'pl-data'!AD$3,postings!$M:$M,'pl-data'!$A22)</f>
        <v>0</v>
      </c>
      <c r="AE22" s="53">
        <f>+SUMIFS(postings!$T:$T,postings!$C:$C,'pl-data'!AE$2,postings!$D:$D,'pl-data'!AE$3,postings!$I:$I,'pl-data'!$A22)-SUMIFS(postings!$W:$W,postings!$C:$C,'pl-data'!AE$2,postings!$D:$D,'pl-data'!AE$3,postings!$M:$M,'pl-data'!$A22)</f>
        <v>0</v>
      </c>
      <c r="AF22" s="53">
        <f>+SUMIFS(postings!$T:$T,postings!$C:$C,'pl-data'!AF$2,postings!$D:$D,'pl-data'!AF$3,postings!$I:$I,'pl-data'!$A22)-SUMIFS(postings!$W:$W,postings!$C:$C,'pl-data'!AF$2,postings!$D:$D,'pl-data'!AF$3,postings!$M:$M,'pl-data'!$A22)</f>
        <v>0</v>
      </c>
      <c r="AG22" s="53">
        <f>+SUMIFS(postings!$T:$T,postings!$C:$C,'pl-data'!AG$2,postings!$D:$D,'pl-data'!AG$3,postings!$I:$I,'pl-data'!$A22)-SUMIFS(postings!$W:$W,postings!$C:$C,'pl-data'!AG$2,postings!$D:$D,'pl-data'!AG$3,postings!$M:$M,'pl-data'!$A22)</f>
        <v>0</v>
      </c>
      <c r="AH22" s="53">
        <f>+SUMIFS(postings!$T:$T,postings!$C:$C,'pl-data'!AH$2,postings!$D:$D,'pl-data'!AH$3,postings!$I:$I,'pl-data'!$A22)-SUMIFS(postings!$W:$W,postings!$C:$C,'pl-data'!AH$2,postings!$D:$D,'pl-data'!AH$3,postings!$M:$M,'pl-data'!$A22)</f>
        <v>0</v>
      </c>
      <c r="AI22" s="53">
        <f>+SUMIFS(postings!$T:$T,postings!$C:$C,'pl-data'!AI$2,postings!$D:$D,'pl-data'!AI$3,postings!$I:$I,'pl-data'!$A22)-SUMIFS(postings!$W:$W,postings!$C:$C,'pl-data'!AI$2,postings!$D:$D,'pl-data'!AI$3,postings!$M:$M,'pl-data'!$A22)</f>
        <v>0</v>
      </c>
      <c r="AJ22" s="53">
        <f>+SUM(X22:INDEX(X22:AI22,1,Settings!$C$4))</f>
        <v>0</v>
      </c>
      <c r="AK22" s="53">
        <f t="shared" si="7"/>
        <v>0</v>
      </c>
      <c r="AL22" s="53"/>
      <c r="AM22" s="53">
        <f t="shared" si="8"/>
        <v>0</v>
      </c>
      <c r="AN22" s="53">
        <f t="shared" si="9"/>
        <v>0</v>
      </c>
      <c r="AO22" s="53">
        <f t="shared" si="10"/>
        <v>0</v>
      </c>
      <c r="AP22" s="53">
        <f t="shared" si="11"/>
        <v>0</v>
      </c>
      <c r="AQ22" s="53">
        <f t="shared" si="12"/>
        <v>0</v>
      </c>
      <c r="AR22" s="53">
        <f t="shared" si="13"/>
        <v>0</v>
      </c>
      <c r="AS22" s="53">
        <f t="shared" si="14"/>
        <v>0</v>
      </c>
      <c r="AT22" s="53">
        <f t="shared" si="15"/>
        <v>0</v>
      </c>
      <c r="AU22" s="53">
        <f t="shared" si="16"/>
        <v>0</v>
      </c>
      <c r="AV22" s="53">
        <f t="shared" si="17"/>
        <v>0</v>
      </c>
      <c r="AW22" s="53">
        <f t="shared" si="18"/>
        <v>0</v>
      </c>
      <c r="AX22" s="53">
        <f t="shared" si="19"/>
        <v>0</v>
      </c>
      <c r="AY22" s="53">
        <f>+SUM(AM22:INDEX(AM22:AX22,1,Settings!$C$4))</f>
        <v>0</v>
      </c>
      <c r="AZ22" s="53">
        <f t="shared" si="20"/>
        <v>0</v>
      </c>
      <c r="BA22" s="53"/>
      <c r="BB22" s="53">
        <f t="shared" si="21"/>
        <v>0</v>
      </c>
      <c r="BC22" s="53">
        <f t="shared" si="22"/>
        <v>0</v>
      </c>
      <c r="BD22" s="53">
        <f t="shared" si="23"/>
        <v>0</v>
      </c>
      <c r="BE22" s="53">
        <f t="shared" si="24"/>
        <v>0</v>
      </c>
      <c r="BF22" s="53">
        <f t="shared" si="25"/>
        <v>0</v>
      </c>
      <c r="BG22" s="53">
        <f t="shared" si="26"/>
        <v>0</v>
      </c>
      <c r="BH22" s="53">
        <f t="shared" si="27"/>
        <v>0</v>
      </c>
      <c r="BI22" s="53">
        <f t="shared" si="28"/>
        <v>0</v>
      </c>
      <c r="BJ22" s="53">
        <f t="shared" si="29"/>
        <v>0</v>
      </c>
      <c r="BK22" s="53">
        <f t="shared" si="30"/>
        <v>0</v>
      </c>
      <c r="BL22" s="53">
        <f t="shared" si="31"/>
        <v>0</v>
      </c>
      <c r="BM22" s="53">
        <f t="shared" si="32"/>
        <v>0</v>
      </c>
      <c r="BN22" s="53">
        <f t="shared" si="33"/>
        <v>0</v>
      </c>
      <c r="BO22" s="53"/>
      <c r="BP22" s="53">
        <f t="shared" si="34"/>
        <v>0</v>
      </c>
      <c r="BQ22" s="53"/>
      <c r="BR22" s="53">
        <f t="shared" si="35"/>
        <v>0</v>
      </c>
    </row>
    <row r="23" spans="1:70" x14ac:dyDescent="0.2">
      <c r="A23" s="6">
        <v>2113</v>
      </c>
      <c r="B23" s="6" t="str">
        <f>+VLOOKUP(A23,masterfile!B:C,2,FALSE)</f>
        <v>N. abzugsf. Schuldzinsen § 4 (4a) EStG</v>
      </c>
      <c r="D23" s="53">
        <f>+SUMIF('[1]2017'!$A:$A,$A23,'[1]2017'!$C:$C)-SUMIF('[1]2017'!$E:$E,$A23,'[1]2017'!$G:$G)</f>
        <v>0</v>
      </c>
      <c r="E23" s="53">
        <f>+SUMIF('[1]2018'!$A:$A,$A23,'[1]2018'!$C:$C)-SUMIF('[1]2018'!$E:$E,$A23,'[1]2018'!$G:$G)</f>
        <v>0</v>
      </c>
      <c r="F23" s="53">
        <f>+SUMIF('[1]2019'!$A:$A,$A23,'[1]2019'!$C:$C)-SUMIF('[1]2019'!$E:$E,$A23,'[1]2019'!$G:$G)</f>
        <v>0</v>
      </c>
      <c r="G23" s="53">
        <f>+SUMIF('[1]2020'!$A:$A,$A23,'[1]2020'!$C:$C)-SUMIF('[1]2020'!$E:$E,$A23,'[1]2020'!$G:$G)</f>
        <v>0</v>
      </c>
      <c r="H23" s="53"/>
      <c r="I23" s="53">
        <f>+(+SUMIF('[1]2021'!$A:$A,$A23,'[1]2021'!$C:$C)-SUMIF('[1]2021'!$E:$E,$A23,'[1]2021'!$G:$G))/12</f>
        <v>0</v>
      </c>
      <c r="J23" s="53">
        <f>+(+SUMIF('[1]2021'!$A:$A,$A23,'[1]2021'!$C:$C)-SUMIF('[1]2021'!$E:$E,$A23,'[1]2021'!$G:$G))/12</f>
        <v>0</v>
      </c>
      <c r="K23" s="53">
        <f>+(+SUMIF('[1]2021'!$A:$A,$A23,'[1]2021'!$C:$C)-SUMIF('[1]2021'!$E:$E,$A23,'[1]2021'!$G:$G))/12</f>
        <v>0</v>
      </c>
      <c r="L23" s="53">
        <f>+(+SUMIF('[1]2021'!$A:$A,$A23,'[1]2021'!$C:$C)-SUMIF('[1]2021'!$E:$E,$A23,'[1]2021'!$G:$G))/12</f>
        <v>0</v>
      </c>
      <c r="M23" s="53">
        <f>+(+SUMIF('[1]2021'!$A:$A,$A23,'[1]2021'!$C:$C)-SUMIF('[1]2021'!$E:$E,$A23,'[1]2021'!$G:$G))/12</f>
        <v>0</v>
      </c>
      <c r="N23" s="53">
        <f>+(+SUMIF('[1]2021'!$A:$A,$A23,'[1]2021'!$C:$C)-SUMIF('[1]2021'!$E:$E,$A23,'[1]2021'!$G:$G))/12</f>
        <v>0</v>
      </c>
      <c r="O23" s="53">
        <f>+(+SUMIF('[1]2021'!$A:$A,$A23,'[1]2021'!$C:$C)-SUMIF('[1]2021'!$E:$E,$A23,'[1]2021'!$G:$G))/12</f>
        <v>0</v>
      </c>
      <c r="P23" s="53">
        <f>+(+SUMIF('[1]2021'!$A:$A,$A23,'[1]2021'!$C:$C)-SUMIF('[1]2021'!$E:$E,$A23,'[1]2021'!$G:$G))/12</f>
        <v>0</v>
      </c>
      <c r="Q23" s="53">
        <f>+(+SUMIF('[1]2021'!$A:$A,$A23,'[1]2021'!$C:$C)-SUMIF('[1]2021'!$E:$E,$A23,'[1]2021'!$G:$G))/12</f>
        <v>0</v>
      </c>
      <c r="R23" s="53">
        <f>+(+SUMIF('[1]2021'!$A:$A,$A23,'[1]2021'!$C:$C)-SUMIF('[1]2021'!$E:$E,$A23,'[1]2021'!$G:$G))/12</f>
        <v>0</v>
      </c>
      <c r="S23" s="53">
        <f>+(+SUMIF('[1]2021'!$A:$A,$A23,'[1]2021'!$C:$C)-SUMIF('[1]2021'!$E:$E,$A23,'[1]2021'!$G:$G))/12</f>
        <v>0</v>
      </c>
      <c r="T23" s="53">
        <f>+(+SUMIF('[1]2021'!$A:$A,$A23,'[1]2021'!$C:$C)-SUMIF('[1]2021'!$E:$E,$A23,'[1]2021'!$G:$G))/12</f>
        <v>0</v>
      </c>
      <c r="U23" s="53">
        <f>+SUM(I23:INDEX(I23:T23,1,Settings!$C$4))</f>
        <v>0</v>
      </c>
      <c r="V23" s="53">
        <f t="shared" si="6"/>
        <v>0</v>
      </c>
      <c r="W23" s="53"/>
      <c r="X23" s="53">
        <f>+SUMIFS(postings!$T:$T,postings!$C:$C,'pl-data'!X$2,postings!$D:$D,'pl-data'!X$3,postings!$I:$I,'pl-data'!$A23)-SUMIFS(postings!$W:$W,postings!$C:$C,'pl-data'!X$2,postings!$D:$D,'pl-data'!X$3,postings!$M:$M,'pl-data'!$A23)</f>
        <v>0</v>
      </c>
      <c r="Y23" s="53">
        <f>+SUMIFS(postings!$T:$T,postings!$C:$C,'pl-data'!Y$2,postings!$D:$D,'pl-data'!Y$3,postings!$I:$I,'pl-data'!$A23)-SUMIFS(postings!$W:$W,postings!$C:$C,'pl-data'!Y$2,postings!$D:$D,'pl-data'!Y$3,postings!$M:$M,'pl-data'!$A23)</f>
        <v>0</v>
      </c>
      <c r="Z23" s="53">
        <f>+SUMIFS(postings!$T:$T,postings!$C:$C,'pl-data'!Z$2,postings!$D:$D,'pl-data'!Z$3,postings!$I:$I,'pl-data'!$A23)-SUMIFS(postings!$W:$W,postings!$C:$C,'pl-data'!Z$2,postings!$D:$D,'pl-data'!Z$3,postings!$M:$M,'pl-data'!$A23)</f>
        <v>0</v>
      </c>
      <c r="AA23" s="53">
        <f>+SUMIFS(postings!$T:$T,postings!$C:$C,'pl-data'!AA$2,postings!$D:$D,'pl-data'!AA$3,postings!$I:$I,'pl-data'!$A23)-SUMIFS(postings!$W:$W,postings!$C:$C,'pl-data'!AA$2,postings!$D:$D,'pl-data'!AA$3,postings!$M:$M,'pl-data'!$A23)</f>
        <v>0</v>
      </c>
      <c r="AB23" s="53">
        <f>+SUMIFS(postings!$T:$T,postings!$C:$C,'pl-data'!AB$2,postings!$D:$D,'pl-data'!AB$3,postings!$I:$I,'pl-data'!$A23)-SUMIFS(postings!$W:$W,postings!$C:$C,'pl-data'!AB$2,postings!$D:$D,'pl-data'!AB$3,postings!$M:$M,'pl-data'!$A23)</f>
        <v>0</v>
      </c>
      <c r="AC23" s="53">
        <f>+SUMIFS(postings!$T:$T,postings!$C:$C,'pl-data'!AC$2,postings!$D:$D,'pl-data'!AC$3,postings!$I:$I,'pl-data'!$A23)-SUMIFS(postings!$W:$W,postings!$C:$C,'pl-data'!AC$2,postings!$D:$D,'pl-data'!AC$3,postings!$M:$M,'pl-data'!$A23)</f>
        <v>0</v>
      </c>
      <c r="AD23" s="53">
        <f>+SUMIFS(postings!$T:$T,postings!$C:$C,'pl-data'!AD$2,postings!$D:$D,'pl-data'!AD$3,postings!$I:$I,'pl-data'!$A23)-SUMIFS(postings!$W:$W,postings!$C:$C,'pl-data'!AD$2,postings!$D:$D,'pl-data'!AD$3,postings!$M:$M,'pl-data'!$A23)</f>
        <v>0</v>
      </c>
      <c r="AE23" s="53">
        <f>+SUMIFS(postings!$T:$T,postings!$C:$C,'pl-data'!AE$2,postings!$D:$D,'pl-data'!AE$3,postings!$I:$I,'pl-data'!$A23)-SUMIFS(postings!$W:$W,postings!$C:$C,'pl-data'!AE$2,postings!$D:$D,'pl-data'!AE$3,postings!$M:$M,'pl-data'!$A23)</f>
        <v>0</v>
      </c>
      <c r="AF23" s="53">
        <f>+SUMIFS(postings!$T:$T,postings!$C:$C,'pl-data'!AF$2,postings!$D:$D,'pl-data'!AF$3,postings!$I:$I,'pl-data'!$A23)-SUMIFS(postings!$W:$W,postings!$C:$C,'pl-data'!AF$2,postings!$D:$D,'pl-data'!AF$3,postings!$M:$M,'pl-data'!$A23)</f>
        <v>0</v>
      </c>
      <c r="AG23" s="53">
        <f>+SUMIFS(postings!$T:$T,postings!$C:$C,'pl-data'!AG$2,postings!$D:$D,'pl-data'!AG$3,postings!$I:$I,'pl-data'!$A23)-SUMIFS(postings!$W:$W,postings!$C:$C,'pl-data'!AG$2,postings!$D:$D,'pl-data'!AG$3,postings!$M:$M,'pl-data'!$A23)</f>
        <v>0</v>
      </c>
      <c r="AH23" s="53">
        <f>+SUMIFS(postings!$T:$T,postings!$C:$C,'pl-data'!AH$2,postings!$D:$D,'pl-data'!AH$3,postings!$I:$I,'pl-data'!$A23)-SUMIFS(postings!$W:$W,postings!$C:$C,'pl-data'!AH$2,postings!$D:$D,'pl-data'!AH$3,postings!$M:$M,'pl-data'!$A23)</f>
        <v>0</v>
      </c>
      <c r="AI23" s="53">
        <f>+SUMIFS(postings!$T:$T,postings!$C:$C,'pl-data'!AI$2,postings!$D:$D,'pl-data'!AI$3,postings!$I:$I,'pl-data'!$A23)-SUMIFS(postings!$W:$W,postings!$C:$C,'pl-data'!AI$2,postings!$D:$D,'pl-data'!AI$3,postings!$M:$M,'pl-data'!$A23)</f>
        <v>0</v>
      </c>
      <c r="AJ23" s="53">
        <f>+SUM(X23:INDEX(X23:AI23,1,Settings!$C$4))</f>
        <v>0</v>
      </c>
      <c r="AK23" s="53">
        <f t="shared" si="7"/>
        <v>0</v>
      </c>
      <c r="AL23" s="53"/>
      <c r="AM23" s="53">
        <f t="shared" si="8"/>
        <v>0</v>
      </c>
      <c r="AN23" s="53">
        <f t="shared" si="9"/>
        <v>0</v>
      </c>
      <c r="AO23" s="53">
        <f t="shared" si="10"/>
        <v>0</v>
      </c>
      <c r="AP23" s="53">
        <f t="shared" si="11"/>
        <v>0</v>
      </c>
      <c r="AQ23" s="53">
        <f t="shared" si="12"/>
        <v>0</v>
      </c>
      <c r="AR23" s="53">
        <f t="shared" si="13"/>
        <v>0</v>
      </c>
      <c r="AS23" s="53">
        <f t="shared" si="14"/>
        <v>0</v>
      </c>
      <c r="AT23" s="53">
        <f t="shared" si="15"/>
        <v>0</v>
      </c>
      <c r="AU23" s="53">
        <f t="shared" si="16"/>
        <v>0</v>
      </c>
      <c r="AV23" s="53">
        <f t="shared" si="17"/>
        <v>0</v>
      </c>
      <c r="AW23" s="53">
        <f t="shared" si="18"/>
        <v>0</v>
      </c>
      <c r="AX23" s="53">
        <f t="shared" si="19"/>
        <v>0</v>
      </c>
      <c r="AY23" s="53">
        <f>+SUM(AM23:INDEX(AM23:AX23,1,Settings!$C$4))</f>
        <v>0</v>
      </c>
      <c r="AZ23" s="53">
        <f t="shared" si="20"/>
        <v>0</v>
      </c>
      <c r="BA23" s="53"/>
      <c r="BB23" s="53">
        <f t="shared" si="21"/>
        <v>0</v>
      </c>
      <c r="BC23" s="53">
        <f t="shared" si="22"/>
        <v>0</v>
      </c>
      <c r="BD23" s="53">
        <f t="shared" si="23"/>
        <v>0</v>
      </c>
      <c r="BE23" s="53">
        <f t="shared" si="24"/>
        <v>0</v>
      </c>
      <c r="BF23" s="53">
        <f t="shared" si="25"/>
        <v>0</v>
      </c>
      <c r="BG23" s="53">
        <f t="shared" si="26"/>
        <v>0</v>
      </c>
      <c r="BH23" s="53">
        <f t="shared" si="27"/>
        <v>0</v>
      </c>
      <c r="BI23" s="53">
        <f t="shared" si="28"/>
        <v>0</v>
      </c>
      <c r="BJ23" s="53">
        <f t="shared" si="29"/>
        <v>0</v>
      </c>
      <c r="BK23" s="53">
        <f t="shared" si="30"/>
        <v>0</v>
      </c>
      <c r="BL23" s="53">
        <f t="shared" si="31"/>
        <v>0</v>
      </c>
      <c r="BM23" s="53">
        <f t="shared" si="32"/>
        <v>0</v>
      </c>
      <c r="BN23" s="53">
        <f t="shared" si="33"/>
        <v>0</v>
      </c>
      <c r="BO23" s="53"/>
      <c r="BP23" s="53">
        <f t="shared" si="34"/>
        <v>0</v>
      </c>
      <c r="BQ23" s="53"/>
      <c r="BR23" s="53">
        <f t="shared" si="35"/>
        <v>0</v>
      </c>
    </row>
    <row r="24" spans="1:70" x14ac:dyDescent="0.2">
      <c r="A24" s="6">
        <v>2114</v>
      </c>
      <c r="B24" s="6" t="str">
        <f>+VLOOKUP(A24,masterfile!B:C,2,FALSE)</f>
        <v>Zinsen für Gesellschafterdarlehen (KapG)</v>
      </c>
      <c r="D24" s="53">
        <f>+SUMIF('[1]2017'!$A:$A,$A24,'[1]2017'!$C:$C)-SUMIF('[1]2017'!$E:$E,$A24,'[1]2017'!$G:$G)</f>
        <v>0</v>
      </c>
      <c r="E24" s="53">
        <f>+SUMIF('[1]2018'!$A:$A,$A24,'[1]2018'!$C:$C)-SUMIF('[1]2018'!$E:$E,$A24,'[1]2018'!$G:$G)</f>
        <v>0</v>
      </c>
      <c r="F24" s="53">
        <f>+SUMIF('[1]2019'!$A:$A,$A24,'[1]2019'!$C:$C)-SUMIF('[1]2019'!$E:$E,$A24,'[1]2019'!$G:$G)</f>
        <v>0</v>
      </c>
      <c r="G24" s="53">
        <f>+SUMIF('[1]2020'!$A:$A,$A24,'[1]2020'!$C:$C)-SUMIF('[1]2020'!$E:$E,$A24,'[1]2020'!$G:$G)</f>
        <v>0</v>
      </c>
      <c r="H24" s="53"/>
      <c r="I24" s="53">
        <f>+(+SUMIF('[1]2021'!$A:$A,$A24,'[1]2021'!$C:$C)-SUMIF('[1]2021'!$E:$E,$A24,'[1]2021'!$G:$G))/12</f>
        <v>0</v>
      </c>
      <c r="J24" s="53">
        <f>+(+SUMIF('[1]2021'!$A:$A,$A24,'[1]2021'!$C:$C)-SUMIF('[1]2021'!$E:$E,$A24,'[1]2021'!$G:$G))/12</f>
        <v>0</v>
      </c>
      <c r="K24" s="53">
        <f>+(+SUMIF('[1]2021'!$A:$A,$A24,'[1]2021'!$C:$C)-SUMIF('[1]2021'!$E:$E,$A24,'[1]2021'!$G:$G))/12</f>
        <v>0</v>
      </c>
      <c r="L24" s="53">
        <f>+(+SUMIF('[1]2021'!$A:$A,$A24,'[1]2021'!$C:$C)-SUMIF('[1]2021'!$E:$E,$A24,'[1]2021'!$G:$G))/12</f>
        <v>0</v>
      </c>
      <c r="M24" s="53">
        <f>+(+SUMIF('[1]2021'!$A:$A,$A24,'[1]2021'!$C:$C)-SUMIF('[1]2021'!$E:$E,$A24,'[1]2021'!$G:$G))/12</f>
        <v>0</v>
      </c>
      <c r="N24" s="53">
        <f>+(+SUMIF('[1]2021'!$A:$A,$A24,'[1]2021'!$C:$C)-SUMIF('[1]2021'!$E:$E,$A24,'[1]2021'!$G:$G))/12</f>
        <v>0</v>
      </c>
      <c r="O24" s="53">
        <f>+(+SUMIF('[1]2021'!$A:$A,$A24,'[1]2021'!$C:$C)-SUMIF('[1]2021'!$E:$E,$A24,'[1]2021'!$G:$G))/12</f>
        <v>0</v>
      </c>
      <c r="P24" s="53">
        <f>+(+SUMIF('[1]2021'!$A:$A,$A24,'[1]2021'!$C:$C)-SUMIF('[1]2021'!$E:$E,$A24,'[1]2021'!$G:$G))/12</f>
        <v>0</v>
      </c>
      <c r="Q24" s="53">
        <f>+(+SUMIF('[1]2021'!$A:$A,$A24,'[1]2021'!$C:$C)-SUMIF('[1]2021'!$E:$E,$A24,'[1]2021'!$G:$G))/12</f>
        <v>0</v>
      </c>
      <c r="R24" s="53">
        <f>+(+SUMIF('[1]2021'!$A:$A,$A24,'[1]2021'!$C:$C)-SUMIF('[1]2021'!$E:$E,$A24,'[1]2021'!$G:$G))/12</f>
        <v>0</v>
      </c>
      <c r="S24" s="53">
        <f>+(+SUMIF('[1]2021'!$A:$A,$A24,'[1]2021'!$C:$C)-SUMIF('[1]2021'!$E:$E,$A24,'[1]2021'!$G:$G))/12</f>
        <v>0</v>
      </c>
      <c r="T24" s="53">
        <f>+(+SUMIF('[1]2021'!$A:$A,$A24,'[1]2021'!$C:$C)-SUMIF('[1]2021'!$E:$E,$A24,'[1]2021'!$G:$G))/12</f>
        <v>0</v>
      </c>
      <c r="U24" s="53">
        <f>+SUM(I24:INDEX(I24:T24,1,Settings!$C$4))</f>
        <v>0</v>
      </c>
      <c r="V24" s="53">
        <f t="shared" si="6"/>
        <v>0</v>
      </c>
      <c r="W24" s="53"/>
      <c r="X24" s="53">
        <f>+SUMIFS(postings!$T:$T,postings!$C:$C,'pl-data'!X$2,postings!$D:$D,'pl-data'!X$3,postings!$I:$I,'pl-data'!$A24)-SUMIFS(postings!$W:$W,postings!$C:$C,'pl-data'!X$2,postings!$D:$D,'pl-data'!X$3,postings!$M:$M,'pl-data'!$A24)</f>
        <v>0</v>
      </c>
      <c r="Y24" s="53">
        <f>+SUMIFS(postings!$T:$T,postings!$C:$C,'pl-data'!Y$2,postings!$D:$D,'pl-data'!Y$3,postings!$I:$I,'pl-data'!$A24)-SUMIFS(postings!$W:$W,postings!$C:$C,'pl-data'!Y$2,postings!$D:$D,'pl-data'!Y$3,postings!$M:$M,'pl-data'!$A24)</f>
        <v>0</v>
      </c>
      <c r="Z24" s="53">
        <f>+SUMIFS(postings!$T:$T,postings!$C:$C,'pl-data'!Z$2,postings!$D:$D,'pl-data'!Z$3,postings!$I:$I,'pl-data'!$A24)-SUMIFS(postings!$W:$W,postings!$C:$C,'pl-data'!Z$2,postings!$D:$D,'pl-data'!Z$3,postings!$M:$M,'pl-data'!$A24)</f>
        <v>0</v>
      </c>
      <c r="AA24" s="53">
        <f>+SUMIFS(postings!$T:$T,postings!$C:$C,'pl-data'!AA$2,postings!$D:$D,'pl-data'!AA$3,postings!$I:$I,'pl-data'!$A24)-SUMIFS(postings!$W:$W,postings!$C:$C,'pl-data'!AA$2,postings!$D:$D,'pl-data'!AA$3,postings!$M:$M,'pl-data'!$A24)</f>
        <v>0</v>
      </c>
      <c r="AB24" s="53">
        <f>+SUMIFS(postings!$T:$T,postings!$C:$C,'pl-data'!AB$2,postings!$D:$D,'pl-data'!AB$3,postings!$I:$I,'pl-data'!$A24)-SUMIFS(postings!$W:$W,postings!$C:$C,'pl-data'!AB$2,postings!$D:$D,'pl-data'!AB$3,postings!$M:$M,'pl-data'!$A24)</f>
        <v>0</v>
      </c>
      <c r="AC24" s="53">
        <f>+SUMIFS(postings!$T:$T,postings!$C:$C,'pl-data'!AC$2,postings!$D:$D,'pl-data'!AC$3,postings!$I:$I,'pl-data'!$A24)-SUMIFS(postings!$W:$W,postings!$C:$C,'pl-data'!AC$2,postings!$D:$D,'pl-data'!AC$3,postings!$M:$M,'pl-data'!$A24)</f>
        <v>0</v>
      </c>
      <c r="AD24" s="53">
        <f>+SUMIFS(postings!$T:$T,postings!$C:$C,'pl-data'!AD$2,postings!$D:$D,'pl-data'!AD$3,postings!$I:$I,'pl-data'!$A24)-SUMIFS(postings!$W:$W,postings!$C:$C,'pl-data'!AD$2,postings!$D:$D,'pl-data'!AD$3,postings!$M:$M,'pl-data'!$A24)</f>
        <v>0</v>
      </c>
      <c r="AE24" s="53">
        <f>+SUMIFS(postings!$T:$T,postings!$C:$C,'pl-data'!AE$2,postings!$D:$D,'pl-data'!AE$3,postings!$I:$I,'pl-data'!$A24)-SUMIFS(postings!$W:$W,postings!$C:$C,'pl-data'!AE$2,postings!$D:$D,'pl-data'!AE$3,postings!$M:$M,'pl-data'!$A24)</f>
        <v>0</v>
      </c>
      <c r="AF24" s="53">
        <f>+SUMIFS(postings!$T:$T,postings!$C:$C,'pl-data'!AF$2,postings!$D:$D,'pl-data'!AF$3,postings!$I:$I,'pl-data'!$A24)-SUMIFS(postings!$W:$W,postings!$C:$C,'pl-data'!AF$2,postings!$D:$D,'pl-data'!AF$3,postings!$M:$M,'pl-data'!$A24)</f>
        <v>0</v>
      </c>
      <c r="AG24" s="53">
        <f>+SUMIFS(postings!$T:$T,postings!$C:$C,'pl-data'!AG$2,postings!$D:$D,'pl-data'!AG$3,postings!$I:$I,'pl-data'!$A24)-SUMIFS(postings!$W:$W,postings!$C:$C,'pl-data'!AG$2,postings!$D:$D,'pl-data'!AG$3,postings!$M:$M,'pl-data'!$A24)</f>
        <v>0</v>
      </c>
      <c r="AH24" s="53">
        <f>+SUMIFS(postings!$T:$T,postings!$C:$C,'pl-data'!AH$2,postings!$D:$D,'pl-data'!AH$3,postings!$I:$I,'pl-data'!$A24)-SUMIFS(postings!$W:$W,postings!$C:$C,'pl-data'!AH$2,postings!$D:$D,'pl-data'!AH$3,postings!$M:$M,'pl-data'!$A24)</f>
        <v>0</v>
      </c>
      <c r="AI24" s="53">
        <f>+SUMIFS(postings!$T:$T,postings!$C:$C,'pl-data'!AI$2,postings!$D:$D,'pl-data'!AI$3,postings!$I:$I,'pl-data'!$A24)-SUMIFS(postings!$W:$W,postings!$C:$C,'pl-data'!AI$2,postings!$D:$D,'pl-data'!AI$3,postings!$M:$M,'pl-data'!$A24)</f>
        <v>0</v>
      </c>
      <c r="AJ24" s="53">
        <f>+SUM(X24:INDEX(X24:AI24,1,Settings!$C$4))</f>
        <v>0</v>
      </c>
      <c r="AK24" s="53">
        <f t="shared" si="7"/>
        <v>0</v>
      </c>
      <c r="AL24" s="53"/>
      <c r="AM24" s="53">
        <f t="shared" si="8"/>
        <v>0</v>
      </c>
      <c r="AN24" s="53">
        <f t="shared" si="9"/>
        <v>0</v>
      </c>
      <c r="AO24" s="53">
        <f t="shared" si="10"/>
        <v>0</v>
      </c>
      <c r="AP24" s="53">
        <f t="shared" si="11"/>
        <v>0</v>
      </c>
      <c r="AQ24" s="53">
        <f t="shared" si="12"/>
        <v>0</v>
      </c>
      <c r="AR24" s="53">
        <f t="shared" si="13"/>
        <v>0</v>
      </c>
      <c r="AS24" s="53">
        <f t="shared" si="14"/>
        <v>0</v>
      </c>
      <c r="AT24" s="53">
        <f t="shared" si="15"/>
        <v>0</v>
      </c>
      <c r="AU24" s="53">
        <f t="shared" si="16"/>
        <v>0</v>
      </c>
      <c r="AV24" s="53">
        <f t="shared" si="17"/>
        <v>0</v>
      </c>
      <c r="AW24" s="53">
        <f t="shared" si="18"/>
        <v>0</v>
      </c>
      <c r="AX24" s="53">
        <f t="shared" si="19"/>
        <v>0</v>
      </c>
      <c r="AY24" s="53">
        <f>+SUM(AM24:INDEX(AM24:AX24,1,Settings!$C$4))</f>
        <v>0</v>
      </c>
      <c r="AZ24" s="53">
        <f t="shared" si="20"/>
        <v>0</v>
      </c>
      <c r="BA24" s="53"/>
      <c r="BB24" s="53">
        <f t="shared" si="21"/>
        <v>0</v>
      </c>
      <c r="BC24" s="53">
        <f t="shared" si="22"/>
        <v>0</v>
      </c>
      <c r="BD24" s="53">
        <f t="shared" si="23"/>
        <v>0</v>
      </c>
      <c r="BE24" s="53">
        <f t="shared" si="24"/>
        <v>0</v>
      </c>
      <c r="BF24" s="53">
        <f t="shared" si="25"/>
        <v>0</v>
      </c>
      <c r="BG24" s="53">
        <f t="shared" si="26"/>
        <v>0</v>
      </c>
      <c r="BH24" s="53">
        <f t="shared" si="27"/>
        <v>0</v>
      </c>
      <c r="BI24" s="53">
        <f t="shared" si="28"/>
        <v>0</v>
      </c>
      <c r="BJ24" s="53">
        <f t="shared" si="29"/>
        <v>0</v>
      </c>
      <c r="BK24" s="53">
        <f t="shared" si="30"/>
        <v>0</v>
      </c>
      <c r="BL24" s="53">
        <f t="shared" si="31"/>
        <v>0</v>
      </c>
      <c r="BM24" s="53">
        <f t="shared" si="32"/>
        <v>0</v>
      </c>
      <c r="BN24" s="53">
        <f t="shared" si="33"/>
        <v>0</v>
      </c>
      <c r="BO24" s="53"/>
      <c r="BP24" s="53">
        <f t="shared" si="34"/>
        <v>0</v>
      </c>
      <c r="BQ24" s="53"/>
      <c r="BR24" s="53">
        <f t="shared" si="35"/>
        <v>0</v>
      </c>
    </row>
    <row r="25" spans="1:70" x14ac:dyDescent="0.2">
      <c r="A25" s="6">
        <v>2115</v>
      </c>
      <c r="B25" s="6" t="str">
        <f>+VLOOKUP(A25,masterfile!B:C,2,FALSE)</f>
        <v>Zinsen und ähnliche Aufw.z.T. nicht abz.</v>
      </c>
      <c r="D25" s="53">
        <f>+SUMIF('[1]2017'!$A:$A,$A25,'[1]2017'!$C:$C)-SUMIF('[1]2017'!$E:$E,$A25,'[1]2017'!$G:$G)</f>
        <v>0</v>
      </c>
      <c r="E25" s="53">
        <f>+SUMIF('[1]2018'!$A:$A,$A25,'[1]2018'!$C:$C)-SUMIF('[1]2018'!$E:$E,$A25,'[1]2018'!$G:$G)</f>
        <v>0</v>
      </c>
      <c r="F25" s="53">
        <f>+SUMIF('[1]2019'!$A:$A,$A25,'[1]2019'!$C:$C)-SUMIF('[1]2019'!$E:$E,$A25,'[1]2019'!$G:$G)</f>
        <v>0</v>
      </c>
      <c r="G25" s="53">
        <f>+SUMIF('[1]2020'!$A:$A,$A25,'[1]2020'!$C:$C)-SUMIF('[1]2020'!$E:$E,$A25,'[1]2020'!$G:$G)</f>
        <v>0</v>
      </c>
      <c r="H25" s="53"/>
      <c r="I25" s="53">
        <f>+(+SUMIF('[1]2021'!$A:$A,$A25,'[1]2021'!$C:$C)-SUMIF('[1]2021'!$E:$E,$A25,'[1]2021'!$G:$G))/12</f>
        <v>0</v>
      </c>
      <c r="J25" s="53">
        <f>+(+SUMIF('[1]2021'!$A:$A,$A25,'[1]2021'!$C:$C)-SUMIF('[1]2021'!$E:$E,$A25,'[1]2021'!$G:$G))/12</f>
        <v>0</v>
      </c>
      <c r="K25" s="53">
        <f>+(+SUMIF('[1]2021'!$A:$A,$A25,'[1]2021'!$C:$C)-SUMIF('[1]2021'!$E:$E,$A25,'[1]2021'!$G:$G))/12</f>
        <v>0</v>
      </c>
      <c r="L25" s="53">
        <f>+(+SUMIF('[1]2021'!$A:$A,$A25,'[1]2021'!$C:$C)-SUMIF('[1]2021'!$E:$E,$A25,'[1]2021'!$G:$G))/12</f>
        <v>0</v>
      </c>
      <c r="M25" s="53">
        <f>+(+SUMIF('[1]2021'!$A:$A,$A25,'[1]2021'!$C:$C)-SUMIF('[1]2021'!$E:$E,$A25,'[1]2021'!$G:$G))/12</f>
        <v>0</v>
      </c>
      <c r="N25" s="53">
        <f>+(+SUMIF('[1]2021'!$A:$A,$A25,'[1]2021'!$C:$C)-SUMIF('[1]2021'!$E:$E,$A25,'[1]2021'!$G:$G))/12</f>
        <v>0</v>
      </c>
      <c r="O25" s="53">
        <f>+(+SUMIF('[1]2021'!$A:$A,$A25,'[1]2021'!$C:$C)-SUMIF('[1]2021'!$E:$E,$A25,'[1]2021'!$G:$G))/12</f>
        <v>0</v>
      </c>
      <c r="P25" s="53">
        <f>+(+SUMIF('[1]2021'!$A:$A,$A25,'[1]2021'!$C:$C)-SUMIF('[1]2021'!$E:$E,$A25,'[1]2021'!$G:$G))/12</f>
        <v>0</v>
      </c>
      <c r="Q25" s="53">
        <f>+(+SUMIF('[1]2021'!$A:$A,$A25,'[1]2021'!$C:$C)-SUMIF('[1]2021'!$E:$E,$A25,'[1]2021'!$G:$G))/12</f>
        <v>0</v>
      </c>
      <c r="R25" s="53">
        <f>+(+SUMIF('[1]2021'!$A:$A,$A25,'[1]2021'!$C:$C)-SUMIF('[1]2021'!$E:$E,$A25,'[1]2021'!$G:$G))/12</f>
        <v>0</v>
      </c>
      <c r="S25" s="53">
        <f>+(+SUMIF('[1]2021'!$A:$A,$A25,'[1]2021'!$C:$C)-SUMIF('[1]2021'!$E:$E,$A25,'[1]2021'!$G:$G))/12</f>
        <v>0</v>
      </c>
      <c r="T25" s="53">
        <f>+(+SUMIF('[1]2021'!$A:$A,$A25,'[1]2021'!$C:$C)-SUMIF('[1]2021'!$E:$E,$A25,'[1]2021'!$G:$G))/12</f>
        <v>0</v>
      </c>
      <c r="U25" s="53">
        <f>+SUM(I25:INDEX(I25:T25,1,Settings!$C$4))</f>
        <v>0</v>
      </c>
      <c r="V25" s="53">
        <f t="shared" si="6"/>
        <v>0</v>
      </c>
      <c r="W25" s="53"/>
      <c r="X25" s="53">
        <f>+SUMIFS(postings!$T:$T,postings!$C:$C,'pl-data'!X$2,postings!$D:$D,'pl-data'!X$3,postings!$I:$I,'pl-data'!$A25)-SUMIFS(postings!$W:$W,postings!$C:$C,'pl-data'!X$2,postings!$D:$D,'pl-data'!X$3,postings!$M:$M,'pl-data'!$A25)</f>
        <v>0</v>
      </c>
      <c r="Y25" s="53">
        <f>+SUMIFS(postings!$T:$T,postings!$C:$C,'pl-data'!Y$2,postings!$D:$D,'pl-data'!Y$3,postings!$I:$I,'pl-data'!$A25)-SUMIFS(postings!$W:$W,postings!$C:$C,'pl-data'!Y$2,postings!$D:$D,'pl-data'!Y$3,postings!$M:$M,'pl-data'!$A25)</f>
        <v>0</v>
      </c>
      <c r="Z25" s="53">
        <f>+SUMIFS(postings!$T:$T,postings!$C:$C,'pl-data'!Z$2,postings!$D:$D,'pl-data'!Z$3,postings!$I:$I,'pl-data'!$A25)-SUMIFS(postings!$W:$W,postings!$C:$C,'pl-data'!Z$2,postings!$D:$D,'pl-data'!Z$3,postings!$M:$M,'pl-data'!$A25)</f>
        <v>0</v>
      </c>
      <c r="AA25" s="53">
        <f>+SUMIFS(postings!$T:$T,postings!$C:$C,'pl-data'!AA$2,postings!$D:$D,'pl-data'!AA$3,postings!$I:$I,'pl-data'!$A25)-SUMIFS(postings!$W:$W,postings!$C:$C,'pl-data'!AA$2,postings!$D:$D,'pl-data'!AA$3,postings!$M:$M,'pl-data'!$A25)</f>
        <v>0</v>
      </c>
      <c r="AB25" s="53">
        <f>+SUMIFS(postings!$T:$T,postings!$C:$C,'pl-data'!AB$2,postings!$D:$D,'pl-data'!AB$3,postings!$I:$I,'pl-data'!$A25)-SUMIFS(postings!$W:$W,postings!$C:$C,'pl-data'!AB$2,postings!$D:$D,'pl-data'!AB$3,postings!$M:$M,'pl-data'!$A25)</f>
        <v>0</v>
      </c>
      <c r="AC25" s="53">
        <f>+SUMIFS(postings!$T:$T,postings!$C:$C,'pl-data'!AC$2,postings!$D:$D,'pl-data'!AC$3,postings!$I:$I,'pl-data'!$A25)-SUMIFS(postings!$W:$W,postings!$C:$C,'pl-data'!AC$2,postings!$D:$D,'pl-data'!AC$3,postings!$M:$M,'pl-data'!$A25)</f>
        <v>0</v>
      </c>
      <c r="AD25" s="53">
        <f>+SUMIFS(postings!$T:$T,postings!$C:$C,'pl-data'!AD$2,postings!$D:$D,'pl-data'!AD$3,postings!$I:$I,'pl-data'!$A25)-SUMIFS(postings!$W:$W,postings!$C:$C,'pl-data'!AD$2,postings!$D:$D,'pl-data'!AD$3,postings!$M:$M,'pl-data'!$A25)</f>
        <v>0</v>
      </c>
      <c r="AE25" s="53">
        <f>+SUMIFS(postings!$T:$T,postings!$C:$C,'pl-data'!AE$2,postings!$D:$D,'pl-data'!AE$3,postings!$I:$I,'pl-data'!$A25)-SUMIFS(postings!$W:$W,postings!$C:$C,'pl-data'!AE$2,postings!$D:$D,'pl-data'!AE$3,postings!$M:$M,'pl-data'!$A25)</f>
        <v>0</v>
      </c>
      <c r="AF25" s="53">
        <f>+SUMIFS(postings!$T:$T,postings!$C:$C,'pl-data'!AF$2,postings!$D:$D,'pl-data'!AF$3,postings!$I:$I,'pl-data'!$A25)-SUMIFS(postings!$W:$W,postings!$C:$C,'pl-data'!AF$2,postings!$D:$D,'pl-data'!AF$3,postings!$M:$M,'pl-data'!$A25)</f>
        <v>0</v>
      </c>
      <c r="AG25" s="53">
        <f>+SUMIFS(postings!$T:$T,postings!$C:$C,'pl-data'!AG$2,postings!$D:$D,'pl-data'!AG$3,postings!$I:$I,'pl-data'!$A25)-SUMIFS(postings!$W:$W,postings!$C:$C,'pl-data'!AG$2,postings!$D:$D,'pl-data'!AG$3,postings!$M:$M,'pl-data'!$A25)</f>
        <v>0</v>
      </c>
      <c r="AH25" s="53">
        <f>+SUMIFS(postings!$T:$T,postings!$C:$C,'pl-data'!AH$2,postings!$D:$D,'pl-data'!AH$3,postings!$I:$I,'pl-data'!$A25)-SUMIFS(postings!$W:$W,postings!$C:$C,'pl-data'!AH$2,postings!$D:$D,'pl-data'!AH$3,postings!$M:$M,'pl-data'!$A25)</f>
        <v>0</v>
      </c>
      <c r="AI25" s="53">
        <f>+SUMIFS(postings!$T:$T,postings!$C:$C,'pl-data'!AI$2,postings!$D:$D,'pl-data'!AI$3,postings!$I:$I,'pl-data'!$A25)-SUMIFS(postings!$W:$W,postings!$C:$C,'pl-data'!AI$2,postings!$D:$D,'pl-data'!AI$3,postings!$M:$M,'pl-data'!$A25)</f>
        <v>0</v>
      </c>
      <c r="AJ25" s="53">
        <f>+SUM(X25:INDEX(X25:AI25,1,Settings!$C$4))</f>
        <v>0</v>
      </c>
      <c r="AK25" s="53">
        <f t="shared" si="7"/>
        <v>0</v>
      </c>
      <c r="AL25" s="53"/>
      <c r="AM25" s="53">
        <f t="shared" si="8"/>
        <v>0</v>
      </c>
      <c r="AN25" s="53">
        <f t="shared" si="9"/>
        <v>0</v>
      </c>
      <c r="AO25" s="53">
        <f t="shared" si="10"/>
        <v>0</v>
      </c>
      <c r="AP25" s="53">
        <f t="shared" si="11"/>
        <v>0</v>
      </c>
      <c r="AQ25" s="53">
        <f t="shared" si="12"/>
        <v>0</v>
      </c>
      <c r="AR25" s="53">
        <f t="shared" si="13"/>
        <v>0</v>
      </c>
      <c r="AS25" s="53">
        <f t="shared" si="14"/>
        <v>0</v>
      </c>
      <c r="AT25" s="53">
        <f t="shared" si="15"/>
        <v>0</v>
      </c>
      <c r="AU25" s="53">
        <f t="shared" si="16"/>
        <v>0</v>
      </c>
      <c r="AV25" s="53">
        <f t="shared" si="17"/>
        <v>0</v>
      </c>
      <c r="AW25" s="53">
        <f t="shared" si="18"/>
        <v>0</v>
      </c>
      <c r="AX25" s="53">
        <f t="shared" si="19"/>
        <v>0</v>
      </c>
      <c r="AY25" s="53">
        <f>+SUM(AM25:INDEX(AM25:AX25,1,Settings!$C$4))</f>
        <v>0</v>
      </c>
      <c r="AZ25" s="53">
        <f t="shared" si="20"/>
        <v>0</v>
      </c>
      <c r="BA25" s="53"/>
      <c r="BB25" s="53">
        <f t="shared" si="21"/>
        <v>0</v>
      </c>
      <c r="BC25" s="53">
        <f t="shared" si="22"/>
        <v>0</v>
      </c>
      <c r="BD25" s="53">
        <f t="shared" si="23"/>
        <v>0</v>
      </c>
      <c r="BE25" s="53">
        <f t="shared" si="24"/>
        <v>0</v>
      </c>
      <c r="BF25" s="53">
        <f t="shared" si="25"/>
        <v>0</v>
      </c>
      <c r="BG25" s="53">
        <f t="shared" si="26"/>
        <v>0</v>
      </c>
      <c r="BH25" s="53">
        <f t="shared" si="27"/>
        <v>0</v>
      </c>
      <c r="BI25" s="53">
        <f t="shared" si="28"/>
        <v>0</v>
      </c>
      <c r="BJ25" s="53">
        <f t="shared" si="29"/>
        <v>0</v>
      </c>
      <c r="BK25" s="53">
        <f t="shared" si="30"/>
        <v>0</v>
      </c>
      <c r="BL25" s="53">
        <f t="shared" si="31"/>
        <v>0</v>
      </c>
      <c r="BM25" s="53">
        <f t="shared" si="32"/>
        <v>0</v>
      </c>
      <c r="BN25" s="53">
        <f t="shared" si="33"/>
        <v>0</v>
      </c>
      <c r="BO25" s="53"/>
      <c r="BP25" s="53">
        <f t="shared" si="34"/>
        <v>0</v>
      </c>
      <c r="BQ25" s="53"/>
      <c r="BR25" s="53">
        <f t="shared" si="35"/>
        <v>0</v>
      </c>
    </row>
    <row r="26" spans="1:70" x14ac:dyDescent="0.2">
      <c r="A26" s="6">
        <v>2116</v>
      </c>
      <c r="B26" s="6" t="str">
        <f>+VLOOKUP(A26,masterfile!B:C,2,FALSE)</f>
        <v>Zinsen, Aufwendg. verb. UN z.T. n.abz.</v>
      </c>
      <c r="D26" s="53">
        <f>+SUMIF('[1]2017'!$A:$A,$A26,'[1]2017'!$C:$C)-SUMIF('[1]2017'!$E:$E,$A26,'[1]2017'!$G:$G)</f>
        <v>0</v>
      </c>
      <c r="E26" s="53">
        <f>+SUMIF('[1]2018'!$A:$A,$A26,'[1]2018'!$C:$C)-SUMIF('[1]2018'!$E:$E,$A26,'[1]2018'!$G:$G)</f>
        <v>0</v>
      </c>
      <c r="F26" s="53">
        <f>+SUMIF('[1]2019'!$A:$A,$A26,'[1]2019'!$C:$C)-SUMIF('[1]2019'!$E:$E,$A26,'[1]2019'!$G:$G)</f>
        <v>0</v>
      </c>
      <c r="G26" s="53">
        <f>+SUMIF('[1]2020'!$A:$A,$A26,'[1]2020'!$C:$C)-SUMIF('[1]2020'!$E:$E,$A26,'[1]2020'!$G:$G)</f>
        <v>0</v>
      </c>
      <c r="H26" s="53"/>
      <c r="I26" s="53">
        <f>+(+SUMIF('[1]2021'!$A:$A,$A26,'[1]2021'!$C:$C)-SUMIF('[1]2021'!$E:$E,$A26,'[1]2021'!$G:$G))/12</f>
        <v>0</v>
      </c>
      <c r="J26" s="53">
        <f>+(+SUMIF('[1]2021'!$A:$A,$A26,'[1]2021'!$C:$C)-SUMIF('[1]2021'!$E:$E,$A26,'[1]2021'!$G:$G))/12</f>
        <v>0</v>
      </c>
      <c r="K26" s="53">
        <f>+(+SUMIF('[1]2021'!$A:$A,$A26,'[1]2021'!$C:$C)-SUMIF('[1]2021'!$E:$E,$A26,'[1]2021'!$G:$G))/12</f>
        <v>0</v>
      </c>
      <c r="L26" s="53">
        <f>+(+SUMIF('[1]2021'!$A:$A,$A26,'[1]2021'!$C:$C)-SUMIF('[1]2021'!$E:$E,$A26,'[1]2021'!$G:$G))/12</f>
        <v>0</v>
      </c>
      <c r="M26" s="53">
        <f>+(+SUMIF('[1]2021'!$A:$A,$A26,'[1]2021'!$C:$C)-SUMIF('[1]2021'!$E:$E,$A26,'[1]2021'!$G:$G))/12</f>
        <v>0</v>
      </c>
      <c r="N26" s="53">
        <f>+(+SUMIF('[1]2021'!$A:$A,$A26,'[1]2021'!$C:$C)-SUMIF('[1]2021'!$E:$E,$A26,'[1]2021'!$G:$G))/12</f>
        <v>0</v>
      </c>
      <c r="O26" s="53">
        <f>+(+SUMIF('[1]2021'!$A:$A,$A26,'[1]2021'!$C:$C)-SUMIF('[1]2021'!$E:$E,$A26,'[1]2021'!$G:$G))/12</f>
        <v>0</v>
      </c>
      <c r="P26" s="53">
        <f>+(+SUMIF('[1]2021'!$A:$A,$A26,'[1]2021'!$C:$C)-SUMIF('[1]2021'!$E:$E,$A26,'[1]2021'!$G:$G))/12</f>
        <v>0</v>
      </c>
      <c r="Q26" s="53">
        <f>+(+SUMIF('[1]2021'!$A:$A,$A26,'[1]2021'!$C:$C)-SUMIF('[1]2021'!$E:$E,$A26,'[1]2021'!$G:$G))/12</f>
        <v>0</v>
      </c>
      <c r="R26" s="53">
        <f>+(+SUMIF('[1]2021'!$A:$A,$A26,'[1]2021'!$C:$C)-SUMIF('[1]2021'!$E:$E,$A26,'[1]2021'!$G:$G))/12</f>
        <v>0</v>
      </c>
      <c r="S26" s="53">
        <f>+(+SUMIF('[1]2021'!$A:$A,$A26,'[1]2021'!$C:$C)-SUMIF('[1]2021'!$E:$E,$A26,'[1]2021'!$G:$G))/12</f>
        <v>0</v>
      </c>
      <c r="T26" s="53">
        <f>+(+SUMIF('[1]2021'!$A:$A,$A26,'[1]2021'!$C:$C)-SUMIF('[1]2021'!$E:$E,$A26,'[1]2021'!$G:$G))/12</f>
        <v>0</v>
      </c>
      <c r="U26" s="53">
        <f>+SUM(I26:INDEX(I26:T26,1,Settings!$C$4))</f>
        <v>0</v>
      </c>
      <c r="V26" s="53">
        <f t="shared" si="6"/>
        <v>0</v>
      </c>
      <c r="W26" s="53"/>
      <c r="X26" s="53">
        <f>+SUMIFS(postings!$T:$T,postings!$C:$C,'pl-data'!X$2,postings!$D:$D,'pl-data'!X$3,postings!$I:$I,'pl-data'!$A26)-SUMIFS(postings!$W:$W,postings!$C:$C,'pl-data'!X$2,postings!$D:$D,'pl-data'!X$3,postings!$M:$M,'pl-data'!$A26)</f>
        <v>0</v>
      </c>
      <c r="Y26" s="53">
        <f>+SUMIFS(postings!$T:$T,postings!$C:$C,'pl-data'!Y$2,postings!$D:$D,'pl-data'!Y$3,postings!$I:$I,'pl-data'!$A26)-SUMIFS(postings!$W:$W,postings!$C:$C,'pl-data'!Y$2,postings!$D:$D,'pl-data'!Y$3,postings!$M:$M,'pl-data'!$A26)</f>
        <v>0</v>
      </c>
      <c r="Z26" s="53">
        <f>+SUMIFS(postings!$T:$T,postings!$C:$C,'pl-data'!Z$2,postings!$D:$D,'pl-data'!Z$3,postings!$I:$I,'pl-data'!$A26)-SUMIFS(postings!$W:$W,postings!$C:$C,'pl-data'!Z$2,postings!$D:$D,'pl-data'!Z$3,postings!$M:$M,'pl-data'!$A26)</f>
        <v>0</v>
      </c>
      <c r="AA26" s="53">
        <f>+SUMIFS(postings!$T:$T,postings!$C:$C,'pl-data'!AA$2,postings!$D:$D,'pl-data'!AA$3,postings!$I:$I,'pl-data'!$A26)-SUMIFS(postings!$W:$W,postings!$C:$C,'pl-data'!AA$2,postings!$D:$D,'pl-data'!AA$3,postings!$M:$M,'pl-data'!$A26)</f>
        <v>0</v>
      </c>
      <c r="AB26" s="53">
        <f>+SUMIFS(postings!$T:$T,postings!$C:$C,'pl-data'!AB$2,postings!$D:$D,'pl-data'!AB$3,postings!$I:$I,'pl-data'!$A26)-SUMIFS(postings!$W:$W,postings!$C:$C,'pl-data'!AB$2,postings!$D:$D,'pl-data'!AB$3,postings!$M:$M,'pl-data'!$A26)</f>
        <v>0</v>
      </c>
      <c r="AC26" s="53">
        <f>+SUMIFS(postings!$T:$T,postings!$C:$C,'pl-data'!AC$2,postings!$D:$D,'pl-data'!AC$3,postings!$I:$I,'pl-data'!$A26)-SUMIFS(postings!$W:$W,postings!$C:$C,'pl-data'!AC$2,postings!$D:$D,'pl-data'!AC$3,postings!$M:$M,'pl-data'!$A26)</f>
        <v>0</v>
      </c>
      <c r="AD26" s="53">
        <f>+SUMIFS(postings!$T:$T,postings!$C:$C,'pl-data'!AD$2,postings!$D:$D,'pl-data'!AD$3,postings!$I:$I,'pl-data'!$A26)-SUMIFS(postings!$W:$W,postings!$C:$C,'pl-data'!AD$2,postings!$D:$D,'pl-data'!AD$3,postings!$M:$M,'pl-data'!$A26)</f>
        <v>0</v>
      </c>
      <c r="AE26" s="53">
        <f>+SUMIFS(postings!$T:$T,postings!$C:$C,'pl-data'!AE$2,postings!$D:$D,'pl-data'!AE$3,postings!$I:$I,'pl-data'!$A26)-SUMIFS(postings!$W:$W,postings!$C:$C,'pl-data'!AE$2,postings!$D:$D,'pl-data'!AE$3,postings!$M:$M,'pl-data'!$A26)</f>
        <v>0</v>
      </c>
      <c r="AF26" s="53">
        <f>+SUMIFS(postings!$T:$T,postings!$C:$C,'pl-data'!AF$2,postings!$D:$D,'pl-data'!AF$3,postings!$I:$I,'pl-data'!$A26)-SUMIFS(postings!$W:$W,postings!$C:$C,'pl-data'!AF$2,postings!$D:$D,'pl-data'!AF$3,postings!$M:$M,'pl-data'!$A26)</f>
        <v>0</v>
      </c>
      <c r="AG26" s="53">
        <f>+SUMIFS(postings!$T:$T,postings!$C:$C,'pl-data'!AG$2,postings!$D:$D,'pl-data'!AG$3,postings!$I:$I,'pl-data'!$A26)-SUMIFS(postings!$W:$W,postings!$C:$C,'pl-data'!AG$2,postings!$D:$D,'pl-data'!AG$3,postings!$M:$M,'pl-data'!$A26)</f>
        <v>0</v>
      </c>
      <c r="AH26" s="53">
        <f>+SUMIFS(postings!$T:$T,postings!$C:$C,'pl-data'!AH$2,postings!$D:$D,'pl-data'!AH$3,postings!$I:$I,'pl-data'!$A26)-SUMIFS(postings!$W:$W,postings!$C:$C,'pl-data'!AH$2,postings!$D:$D,'pl-data'!AH$3,postings!$M:$M,'pl-data'!$A26)</f>
        <v>0</v>
      </c>
      <c r="AI26" s="53">
        <f>+SUMIFS(postings!$T:$T,postings!$C:$C,'pl-data'!AI$2,postings!$D:$D,'pl-data'!AI$3,postings!$I:$I,'pl-data'!$A26)-SUMIFS(postings!$W:$W,postings!$C:$C,'pl-data'!AI$2,postings!$D:$D,'pl-data'!AI$3,postings!$M:$M,'pl-data'!$A26)</f>
        <v>0</v>
      </c>
      <c r="AJ26" s="53">
        <f>+SUM(X26:INDEX(X26:AI26,1,Settings!$C$4))</f>
        <v>0</v>
      </c>
      <c r="AK26" s="53">
        <f t="shared" si="7"/>
        <v>0</v>
      </c>
      <c r="AL26" s="53"/>
      <c r="AM26" s="53">
        <f t="shared" si="8"/>
        <v>0</v>
      </c>
      <c r="AN26" s="53">
        <f t="shared" si="9"/>
        <v>0</v>
      </c>
      <c r="AO26" s="53">
        <f t="shared" si="10"/>
        <v>0</v>
      </c>
      <c r="AP26" s="53">
        <f t="shared" si="11"/>
        <v>0</v>
      </c>
      <c r="AQ26" s="53">
        <f t="shared" si="12"/>
        <v>0</v>
      </c>
      <c r="AR26" s="53">
        <f t="shared" si="13"/>
        <v>0</v>
      </c>
      <c r="AS26" s="53">
        <f t="shared" si="14"/>
        <v>0</v>
      </c>
      <c r="AT26" s="53">
        <f t="shared" si="15"/>
        <v>0</v>
      </c>
      <c r="AU26" s="53">
        <f t="shared" si="16"/>
        <v>0</v>
      </c>
      <c r="AV26" s="53">
        <f t="shared" si="17"/>
        <v>0</v>
      </c>
      <c r="AW26" s="53">
        <f t="shared" si="18"/>
        <v>0</v>
      </c>
      <c r="AX26" s="53">
        <f t="shared" si="19"/>
        <v>0</v>
      </c>
      <c r="AY26" s="53">
        <f>+SUM(AM26:INDEX(AM26:AX26,1,Settings!$C$4))</f>
        <v>0</v>
      </c>
      <c r="AZ26" s="53">
        <f t="shared" si="20"/>
        <v>0</v>
      </c>
      <c r="BA26" s="53"/>
      <c r="BB26" s="53">
        <f t="shared" si="21"/>
        <v>0</v>
      </c>
      <c r="BC26" s="53">
        <f t="shared" si="22"/>
        <v>0</v>
      </c>
      <c r="BD26" s="53">
        <f t="shared" si="23"/>
        <v>0</v>
      </c>
      <c r="BE26" s="53">
        <f t="shared" si="24"/>
        <v>0</v>
      </c>
      <c r="BF26" s="53">
        <f t="shared" si="25"/>
        <v>0</v>
      </c>
      <c r="BG26" s="53">
        <f t="shared" si="26"/>
        <v>0</v>
      </c>
      <c r="BH26" s="53">
        <f t="shared" si="27"/>
        <v>0</v>
      </c>
      <c r="BI26" s="53">
        <f t="shared" si="28"/>
        <v>0</v>
      </c>
      <c r="BJ26" s="53">
        <f t="shared" si="29"/>
        <v>0</v>
      </c>
      <c r="BK26" s="53">
        <f t="shared" si="30"/>
        <v>0</v>
      </c>
      <c r="BL26" s="53">
        <f t="shared" si="31"/>
        <v>0</v>
      </c>
      <c r="BM26" s="53">
        <f t="shared" si="32"/>
        <v>0</v>
      </c>
      <c r="BN26" s="53">
        <f t="shared" si="33"/>
        <v>0</v>
      </c>
      <c r="BO26" s="53"/>
      <c r="BP26" s="53">
        <f t="shared" si="34"/>
        <v>0</v>
      </c>
      <c r="BQ26" s="53"/>
      <c r="BR26" s="53">
        <f t="shared" si="35"/>
        <v>0</v>
      </c>
    </row>
    <row r="27" spans="1:70" x14ac:dyDescent="0.2">
      <c r="A27" s="6">
        <v>2117</v>
      </c>
      <c r="B27" s="6" t="str">
        <f>+VLOOKUP(A27,masterfile!B:C,2,FALSE)</f>
        <v>Zinsen an Gesell., Beteilig. &gt;25% (KapG)</v>
      </c>
      <c r="D27" s="53">
        <f>+SUMIF('[1]2017'!$A:$A,$A27,'[1]2017'!$C:$C)-SUMIF('[1]2017'!$E:$E,$A27,'[1]2017'!$G:$G)</f>
        <v>0</v>
      </c>
      <c r="E27" s="53">
        <f>+SUMIF('[1]2018'!$A:$A,$A27,'[1]2018'!$C:$C)-SUMIF('[1]2018'!$E:$E,$A27,'[1]2018'!$G:$G)</f>
        <v>0</v>
      </c>
      <c r="F27" s="53">
        <f>+SUMIF('[1]2019'!$A:$A,$A27,'[1]2019'!$C:$C)-SUMIF('[1]2019'!$E:$E,$A27,'[1]2019'!$G:$G)</f>
        <v>0</v>
      </c>
      <c r="G27" s="53">
        <f>+SUMIF('[1]2020'!$A:$A,$A27,'[1]2020'!$C:$C)-SUMIF('[1]2020'!$E:$E,$A27,'[1]2020'!$G:$G)</f>
        <v>0</v>
      </c>
      <c r="H27" s="53"/>
      <c r="I27" s="53">
        <f>+(+SUMIF('[1]2021'!$A:$A,$A27,'[1]2021'!$C:$C)-SUMIF('[1]2021'!$E:$E,$A27,'[1]2021'!$G:$G))/12</f>
        <v>0</v>
      </c>
      <c r="J27" s="53">
        <f>+(+SUMIF('[1]2021'!$A:$A,$A27,'[1]2021'!$C:$C)-SUMIF('[1]2021'!$E:$E,$A27,'[1]2021'!$G:$G))/12</f>
        <v>0</v>
      </c>
      <c r="K27" s="53">
        <f>+(+SUMIF('[1]2021'!$A:$A,$A27,'[1]2021'!$C:$C)-SUMIF('[1]2021'!$E:$E,$A27,'[1]2021'!$G:$G))/12</f>
        <v>0</v>
      </c>
      <c r="L27" s="53">
        <f>+(+SUMIF('[1]2021'!$A:$A,$A27,'[1]2021'!$C:$C)-SUMIF('[1]2021'!$E:$E,$A27,'[1]2021'!$G:$G))/12</f>
        <v>0</v>
      </c>
      <c r="M27" s="53">
        <f>+(+SUMIF('[1]2021'!$A:$A,$A27,'[1]2021'!$C:$C)-SUMIF('[1]2021'!$E:$E,$A27,'[1]2021'!$G:$G))/12</f>
        <v>0</v>
      </c>
      <c r="N27" s="53">
        <f>+(+SUMIF('[1]2021'!$A:$A,$A27,'[1]2021'!$C:$C)-SUMIF('[1]2021'!$E:$E,$A27,'[1]2021'!$G:$G))/12</f>
        <v>0</v>
      </c>
      <c r="O27" s="53">
        <f>+(+SUMIF('[1]2021'!$A:$A,$A27,'[1]2021'!$C:$C)-SUMIF('[1]2021'!$E:$E,$A27,'[1]2021'!$G:$G))/12</f>
        <v>0</v>
      </c>
      <c r="P27" s="53">
        <f>+(+SUMIF('[1]2021'!$A:$A,$A27,'[1]2021'!$C:$C)-SUMIF('[1]2021'!$E:$E,$A27,'[1]2021'!$G:$G))/12</f>
        <v>0</v>
      </c>
      <c r="Q27" s="53">
        <f>+(+SUMIF('[1]2021'!$A:$A,$A27,'[1]2021'!$C:$C)-SUMIF('[1]2021'!$E:$E,$A27,'[1]2021'!$G:$G))/12</f>
        <v>0</v>
      </c>
      <c r="R27" s="53">
        <f>+(+SUMIF('[1]2021'!$A:$A,$A27,'[1]2021'!$C:$C)-SUMIF('[1]2021'!$E:$E,$A27,'[1]2021'!$G:$G))/12</f>
        <v>0</v>
      </c>
      <c r="S27" s="53">
        <f>+(+SUMIF('[1]2021'!$A:$A,$A27,'[1]2021'!$C:$C)-SUMIF('[1]2021'!$E:$E,$A27,'[1]2021'!$G:$G))/12</f>
        <v>0</v>
      </c>
      <c r="T27" s="53">
        <f>+(+SUMIF('[1]2021'!$A:$A,$A27,'[1]2021'!$C:$C)-SUMIF('[1]2021'!$E:$E,$A27,'[1]2021'!$G:$G))/12</f>
        <v>0</v>
      </c>
      <c r="U27" s="53">
        <f>+SUM(I27:INDEX(I27:T27,1,Settings!$C$4))</f>
        <v>0</v>
      </c>
      <c r="V27" s="53">
        <f t="shared" si="6"/>
        <v>0</v>
      </c>
      <c r="W27" s="53"/>
      <c r="X27" s="53">
        <f>+SUMIFS(postings!$T:$T,postings!$C:$C,'pl-data'!X$2,postings!$D:$D,'pl-data'!X$3,postings!$I:$I,'pl-data'!$A27)-SUMIFS(postings!$W:$W,postings!$C:$C,'pl-data'!X$2,postings!$D:$D,'pl-data'!X$3,postings!$M:$M,'pl-data'!$A27)</f>
        <v>0</v>
      </c>
      <c r="Y27" s="53">
        <f>+SUMIFS(postings!$T:$T,postings!$C:$C,'pl-data'!Y$2,postings!$D:$D,'pl-data'!Y$3,postings!$I:$I,'pl-data'!$A27)-SUMIFS(postings!$W:$W,postings!$C:$C,'pl-data'!Y$2,postings!$D:$D,'pl-data'!Y$3,postings!$M:$M,'pl-data'!$A27)</f>
        <v>0</v>
      </c>
      <c r="Z27" s="53">
        <f>+SUMIFS(postings!$T:$T,postings!$C:$C,'pl-data'!Z$2,postings!$D:$D,'pl-data'!Z$3,postings!$I:$I,'pl-data'!$A27)-SUMIFS(postings!$W:$W,postings!$C:$C,'pl-data'!Z$2,postings!$D:$D,'pl-data'!Z$3,postings!$M:$M,'pl-data'!$A27)</f>
        <v>0</v>
      </c>
      <c r="AA27" s="53">
        <f>+SUMIFS(postings!$T:$T,postings!$C:$C,'pl-data'!AA$2,postings!$D:$D,'pl-data'!AA$3,postings!$I:$I,'pl-data'!$A27)-SUMIFS(postings!$W:$W,postings!$C:$C,'pl-data'!AA$2,postings!$D:$D,'pl-data'!AA$3,postings!$M:$M,'pl-data'!$A27)</f>
        <v>0</v>
      </c>
      <c r="AB27" s="53">
        <f>+SUMIFS(postings!$T:$T,postings!$C:$C,'pl-data'!AB$2,postings!$D:$D,'pl-data'!AB$3,postings!$I:$I,'pl-data'!$A27)-SUMIFS(postings!$W:$W,postings!$C:$C,'pl-data'!AB$2,postings!$D:$D,'pl-data'!AB$3,postings!$M:$M,'pl-data'!$A27)</f>
        <v>0</v>
      </c>
      <c r="AC27" s="53">
        <f>+SUMIFS(postings!$T:$T,postings!$C:$C,'pl-data'!AC$2,postings!$D:$D,'pl-data'!AC$3,postings!$I:$I,'pl-data'!$A27)-SUMIFS(postings!$W:$W,postings!$C:$C,'pl-data'!AC$2,postings!$D:$D,'pl-data'!AC$3,postings!$M:$M,'pl-data'!$A27)</f>
        <v>0</v>
      </c>
      <c r="AD27" s="53">
        <f>+SUMIFS(postings!$T:$T,postings!$C:$C,'pl-data'!AD$2,postings!$D:$D,'pl-data'!AD$3,postings!$I:$I,'pl-data'!$A27)-SUMIFS(postings!$W:$W,postings!$C:$C,'pl-data'!AD$2,postings!$D:$D,'pl-data'!AD$3,postings!$M:$M,'pl-data'!$A27)</f>
        <v>0</v>
      </c>
      <c r="AE27" s="53">
        <f>+SUMIFS(postings!$T:$T,postings!$C:$C,'pl-data'!AE$2,postings!$D:$D,'pl-data'!AE$3,postings!$I:$I,'pl-data'!$A27)-SUMIFS(postings!$W:$W,postings!$C:$C,'pl-data'!AE$2,postings!$D:$D,'pl-data'!AE$3,postings!$M:$M,'pl-data'!$A27)</f>
        <v>0</v>
      </c>
      <c r="AF27" s="53">
        <f>+SUMIFS(postings!$T:$T,postings!$C:$C,'pl-data'!AF$2,postings!$D:$D,'pl-data'!AF$3,postings!$I:$I,'pl-data'!$A27)-SUMIFS(postings!$W:$W,postings!$C:$C,'pl-data'!AF$2,postings!$D:$D,'pl-data'!AF$3,postings!$M:$M,'pl-data'!$A27)</f>
        <v>0</v>
      </c>
      <c r="AG27" s="53">
        <f>+SUMIFS(postings!$T:$T,postings!$C:$C,'pl-data'!AG$2,postings!$D:$D,'pl-data'!AG$3,postings!$I:$I,'pl-data'!$A27)-SUMIFS(postings!$W:$W,postings!$C:$C,'pl-data'!AG$2,postings!$D:$D,'pl-data'!AG$3,postings!$M:$M,'pl-data'!$A27)</f>
        <v>0</v>
      </c>
      <c r="AH27" s="53">
        <f>+SUMIFS(postings!$T:$T,postings!$C:$C,'pl-data'!AH$2,postings!$D:$D,'pl-data'!AH$3,postings!$I:$I,'pl-data'!$A27)-SUMIFS(postings!$W:$W,postings!$C:$C,'pl-data'!AH$2,postings!$D:$D,'pl-data'!AH$3,postings!$M:$M,'pl-data'!$A27)</f>
        <v>0</v>
      </c>
      <c r="AI27" s="53">
        <f>+SUMIFS(postings!$T:$T,postings!$C:$C,'pl-data'!AI$2,postings!$D:$D,'pl-data'!AI$3,postings!$I:$I,'pl-data'!$A27)-SUMIFS(postings!$W:$W,postings!$C:$C,'pl-data'!AI$2,postings!$D:$D,'pl-data'!AI$3,postings!$M:$M,'pl-data'!$A27)</f>
        <v>0</v>
      </c>
      <c r="AJ27" s="53">
        <f>+SUM(X27:INDEX(X27:AI27,1,Settings!$C$4))</f>
        <v>0</v>
      </c>
      <c r="AK27" s="53">
        <f t="shared" si="7"/>
        <v>0</v>
      </c>
      <c r="AL27" s="53"/>
      <c r="AM27" s="53">
        <f t="shared" si="8"/>
        <v>0</v>
      </c>
      <c r="AN27" s="53">
        <f t="shared" si="9"/>
        <v>0</v>
      </c>
      <c r="AO27" s="53">
        <f t="shared" si="10"/>
        <v>0</v>
      </c>
      <c r="AP27" s="53">
        <f t="shared" si="11"/>
        <v>0</v>
      </c>
      <c r="AQ27" s="53">
        <f t="shared" si="12"/>
        <v>0</v>
      </c>
      <c r="AR27" s="53">
        <f t="shared" si="13"/>
        <v>0</v>
      </c>
      <c r="AS27" s="53">
        <f t="shared" si="14"/>
        <v>0</v>
      </c>
      <c r="AT27" s="53">
        <f t="shared" si="15"/>
        <v>0</v>
      </c>
      <c r="AU27" s="53">
        <f t="shared" si="16"/>
        <v>0</v>
      </c>
      <c r="AV27" s="53">
        <f t="shared" si="17"/>
        <v>0</v>
      </c>
      <c r="AW27" s="53">
        <f t="shared" si="18"/>
        <v>0</v>
      </c>
      <c r="AX27" s="53">
        <f t="shared" si="19"/>
        <v>0</v>
      </c>
      <c r="AY27" s="53">
        <f>+SUM(AM27:INDEX(AM27:AX27,1,Settings!$C$4))</f>
        <v>0</v>
      </c>
      <c r="AZ27" s="53">
        <f t="shared" si="20"/>
        <v>0</v>
      </c>
      <c r="BA27" s="53"/>
      <c r="BB27" s="53">
        <f t="shared" si="21"/>
        <v>0</v>
      </c>
      <c r="BC27" s="53">
        <f t="shared" si="22"/>
        <v>0</v>
      </c>
      <c r="BD27" s="53">
        <f t="shared" si="23"/>
        <v>0</v>
      </c>
      <c r="BE27" s="53">
        <f t="shared" si="24"/>
        <v>0</v>
      </c>
      <c r="BF27" s="53">
        <f t="shared" si="25"/>
        <v>0</v>
      </c>
      <c r="BG27" s="53">
        <f t="shared" si="26"/>
        <v>0</v>
      </c>
      <c r="BH27" s="53">
        <f t="shared" si="27"/>
        <v>0</v>
      </c>
      <c r="BI27" s="53">
        <f t="shared" si="28"/>
        <v>0</v>
      </c>
      <c r="BJ27" s="53">
        <f t="shared" si="29"/>
        <v>0</v>
      </c>
      <c r="BK27" s="53">
        <f t="shared" si="30"/>
        <v>0</v>
      </c>
      <c r="BL27" s="53">
        <f t="shared" si="31"/>
        <v>0</v>
      </c>
      <c r="BM27" s="53">
        <f t="shared" si="32"/>
        <v>0</v>
      </c>
      <c r="BN27" s="53">
        <f t="shared" si="33"/>
        <v>0</v>
      </c>
      <c r="BO27" s="53"/>
      <c r="BP27" s="53">
        <f t="shared" si="34"/>
        <v>0</v>
      </c>
      <c r="BQ27" s="53"/>
      <c r="BR27" s="53">
        <f t="shared" si="35"/>
        <v>0</v>
      </c>
    </row>
    <row r="28" spans="1:70" x14ac:dyDescent="0.2">
      <c r="A28" s="6">
        <v>2118</v>
      </c>
      <c r="B28" s="6" t="str">
        <f>+VLOOKUP(A28,masterfile!B:C,2,FALSE)</f>
        <v>Zinsen auf Kontokorrentkonten</v>
      </c>
      <c r="D28" s="53">
        <f>+SUMIF('[1]2017'!$A:$A,$A28,'[1]2017'!$C:$C)-SUMIF('[1]2017'!$E:$E,$A28,'[1]2017'!$G:$G)</f>
        <v>0</v>
      </c>
      <c r="E28" s="53">
        <f>+SUMIF('[1]2018'!$A:$A,$A28,'[1]2018'!$C:$C)-SUMIF('[1]2018'!$E:$E,$A28,'[1]2018'!$G:$G)</f>
        <v>0</v>
      </c>
      <c r="F28" s="53">
        <f>+SUMIF('[1]2019'!$A:$A,$A28,'[1]2019'!$C:$C)-SUMIF('[1]2019'!$E:$E,$A28,'[1]2019'!$G:$G)</f>
        <v>0</v>
      </c>
      <c r="G28" s="53">
        <f>+SUMIF('[1]2020'!$A:$A,$A28,'[1]2020'!$C:$C)-SUMIF('[1]2020'!$E:$E,$A28,'[1]2020'!$G:$G)</f>
        <v>0</v>
      </c>
      <c r="H28" s="53"/>
      <c r="I28" s="53">
        <f>+(+SUMIF('[1]2021'!$A:$A,$A28,'[1]2021'!$C:$C)-SUMIF('[1]2021'!$E:$E,$A28,'[1]2021'!$G:$G))/12</f>
        <v>0</v>
      </c>
      <c r="J28" s="53">
        <f>+(+SUMIF('[1]2021'!$A:$A,$A28,'[1]2021'!$C:$C)-SUMIF('[1]2021'!$E:$E,$A28,'[1]2021'!$G:$G))/12</f>
        <v>0</v>
      </c>
      <c r="K28" s="53">
        <f>+(+SUMIF('[1]2021'!$A:$A,$A28,'[1]2021'!$C:$C)-SUMIF('[1]2021'!$E:$E,$A28,'[1]2021'!$G:$G))/12</f>
        <v>0</v>
      </c>
      <c r="L28" s="53">
        <f>+(+SUMIF('[1]2021'!$A:$A,$A28,'[1]2021'!$C:$C)-SUMIF('[1]2021'!$E:$E,$A28,'[1]2021'!$G:$G))/12</f>
        <v>0</v>
      </c>
      <c r="M28" s="53">
        <f>+(+SUMIF('[1]2021'!$A:$A,$A28,'[1]2021'!$C:$C)-SUMIF('[1]2021'!$E:$E,$A28,'[1]2021'!$G:$G))/12</f>
        <v>0</v>
      </c>
      <c r="N28" s="53">
        <f>+(+SUMIF('[1]2021'!$A:$A,$A28,'[1]2021'!$C:$C)-SUMIF('[1]2021'!$E:$E,$A28,'[1]2021'!$G:$G))/12</f>
        <v>0</v>
      </c>
      <c r="O28" s="53">
        <f>+(+SUMIF('[1]2021'!$A:$A,$A28,'[1]2021'!$C:$C)-SUMIF('[1]2021'!$E:$E,$A28,'[1]2021'!$G:$G))/12</f>
        <v>0</v>
      </c>
      <c r="P28" s="53">
        <f>+(+SUMIF('[1]2021'!$A:$A,$A28,'[1]2021'!$C:$C)-SUMIF('[1]2021'!$E:$E,$A28,'[1]2021'!$G:$G))/12</f>
        <v>0</v>
      </c>
      <c r="Q28" s="53">
        <f>+(+SUMIF('[1]2021'!$A:$A,$A28,'[1]2021'!$C:$C)-SUMIF('[1]2021'!$E:$E,$A28,'[1]2021'!$G:$G))/12</f>
        <v>0</v>
      </c>
      <c r="R28" s="53">
        <f>+(+SUMIF('[1]2021'!$A:$A,$A28,'[1]2021'!$C:$C)-SUMIF('[1]2021'!$E:$E,$A28,'[1]2021'!$G:$G))/12</f>
        <v>0</v>
      </c>
      <c r="S28" s="53">
        <f>+(+SUMIF('[1]2021'!$A:$A,$A28,'[1]2021'!$C:$C)-SUMIF('[1]2021'!$E:$E,$A28,'[1]2021'!$G:$G))/12</f>
        <v>0</v>
      </c>
      <c r="T28" s="53">
        <f>+(+SUMIF('[1]2021'!$A:$A,$A28,'[1]2021'!$C:$C)-SUMIF('[1]2021'!$E:$E,$A28,'[1]2021'!$G:$G))/12</f>
        <v>0</v>
      </c>
      <c r="U28" s="53">
        <f>+SUM(I28:INDEX(I28:T28,1,Settings!$C$4))</f>
        <v>0</v>
      </c>
      <c r="V28" s="53">
        <f t="shared" si="6"/>
        <v>0</v>
      </c>
      <c r="W28" s="53"/>
      <c r="X28" s="53">
        <f>+SUMIFS(postings!$T:$T,postings!$C:$C,'pl-data'!X$2,postings!$D:$D,'pl-data'!X$3,postings!$I:$I,'pl-data'!$A28)-SUMIFS(postings!$W:$W,postings!$C:$C,'pl-data'!X$2,postings!$D:$D,'pl-data'!X$3,postings!$M:$M,'pl-data'!$A28)</f>
        <v>0</v>
      </c>
      <c r="Y28" s="53">
        <f>+SUMIFS(postings!$T:$T,postings!$C:$C,'pl-data'!Y$2,postings!$D:$D,'pl-data'!Y$3,postings!$I:$I,'pl-data'!$A28)-SUMIFS(postings!$W:$W,postings!$C:$C,'pl-data'!Y$2,postings!$D:$D,'pl-data'!Y$3,postings!$M:$M,'pl-data'!$A28)</f>
        <v>0</v>
      </c>
      <c r="Z28" s="53">
        <f>+SUMIFS(postings!$T:$T,postings!$C:$C,'pl-data'!Z$2,postings!$D:$D,'pl-data'!Z$3,postings!$I:$I,'pl-data'!$A28)-SUMIFS(postings!$W:$W,postings!$C:$C,'pl-data'!Z$2,postings!$D:$D,'pl-data'!Z$3,postings!$M:$M,'pl-data'!$A28)</f>
        <v>0</v>
      </c>
      <c r="AA28" s="53">
        <f>+SUMIFS(postings!$T:$T,postings!$C:$C,'pl-data'!AA$2,postings!$D:$D,'pl-data'!AA$3,postings!$I:$I,'pl-data'!$A28)-SUMIFS(postings!$W:$W,postings!$C:$C,'pl-data'!AA$2,postings!$D:$D,'pl-data'!AA$3,postings!$M:$M,'pl-data'!$A28)</f>
        <v>0</v>
      </c>
      <c r="AB28" s="53">
        <f>+SUMIFS(postings!$T:$T,postings!$C:$C,'pl-data'!AB$2,postings!$D:$D,'pl-data'!AB$3,postings!$I:$I,'pl-data'!$A28)-SUMIFS(postings!$W:$W,postings!$C:$C,'pl-data'!AB$2,postings!$D:$D,'pl-data'!AB$3,postings!$M:$M,'pl-data'!$A28)</f>
        <v>0</v>
      </c>
      <c r="AC28" s="53">
        <f>+SUMIFS(postings!$T:$T,postings!$C:$C,'pl-data'!AC$2,postings!$D:$D,'pl-data'!AC$3,postings!$I:$I,'pl-data'!$A28)-SUMIFS(postings!$W:$W,postings!$C:$C,'pl-data'!AC$2,postings!$D:$D,'pl-data'!AC$3,postings!$M:$M,'pl-data'!$A28)</f>
        <v>0</v>
      </c>
      <c r="AD28" s="53">
        <f>+SUMIFS(postings!$T:$T,postings!$C:$C,'pl-data'!AD$2,postings!$D:$D,'pl-data'!AD$3,postings!$I:$I,'pl-data'!$A28)-SUMIFS(postings!$W:$W,postings!$C:$C,'pl-data'!AD$2,postings!$D:$D,'pl-data'!AD$3,postings!$M:$M,'pl-data'!$A28)</f>
        <v>0</v>
      </c>
      <c r="AE28" s="53">
        <f>+SUMIFS(postings!$T:$T,postings!$C:$C,'pl-data'!AE$2,postings!$D:$D,'pl-data'!AE$3,postings!$I:$I,'pl-data'!$A28)-SUMIFS(postings!$W:$W,postings!$C:$C,'pl-data'!AE$2,postings!$D:$D,'pl-data'!AE$3,postings!$M:$M,'pl-data'!$A28)</f>
        <v>0</v>
      </c>
      <c r="AF28" s="53">
        <f>+SUMIFS(postings!$T:$T,postings!$C:$C,'pl-data'!AF$2,postings!$D:$D,'pl-data'!AF$3,postings!$I:$I,'pl-data'!$A28)-SUMIFS(postings!$W:$W,postings!$C:$C,'pl-data'!AF$2,postings!$D:$D,'pl-data'!AF$3,postings!$M:$M,'pl-data'!$A28)</f>
        <v>0</v>
      </c>
      <c r="AG28" s="53">
        <f>+SUMIFS(postings!$T:$T,postings!$C:$C,'pl-data'!AG$2,postings!$D:$D,'pl-data'!AG$3,postings!$I:$I,'pl-data'!$A28)-SUMIFS(postings!$W:$W,postings!$C:$C,'pl-data'!AG$2,postings!$D:$D,'pl-data'!AG$3,postings!$M:$M,'pl-data'!$A28)</f>
        <v>0</v>
      </c>
      <c r="AH28" s="53">
        <f>+SUMIFS(postings!$T:$T,postings!$C:$C,'pl-data'!AH$2,postings!$D:$D,'pl-data'!AH$3,postings!$I:$I,'pl-data'!$A28)-SUMIFS(postings!$W:$W,postings!$C:$C,'pl-data'!AH$2,postings!$D:$D,'pl-data'!AH$3,postings!$M:$M,'pl-data'!$A28)</f>
        <v>0</v>
      </c>
      <c r="AI28" s="53">
        <f>+SUMIFS(postings!$T:$T,postings!$C:$C,'pl-data'!AI$2,postings!$D:$D,'pl-data'!AI$3,postings!$I:$I,'pl-data'!$A28)-SUMIFS(postings!$W:$W,postings!$C:$C,'pl-data'!AI$2,postings!$D:$D,'pl-data'!AI$3,postings!$M:$M,'pl-data'!$A28)</f>
        <v>0</v>
      </c>
      <c r="AJ28" s="53">
        <f>+SUM(X28:INDEX(X28:AI28,1,Settings!$C$4))</f>
        <v>0</v>
      </c>
      <c r="AK28" s="53">
        <f t="shared" si="7"/>
        <v>0</v>
      </c>
      <c r="AL28" s="53"/>
      <c r="AM28" s="53">
        <f t="shared" si="8"/>
        <v>0</v>
      </c>
      <c r="AN28" s="53">
        <f t="shared" si="9"/>
        <v>0</v>
      </c>
      <c r="AO28" s="53">
        <f t="shared" si="10"/>
        <v>0</v>
      </c>
      <c r="AP28" s="53">
        <f t="shared" si="11"/>
        <v>0</v>
      </c>
      <c r="AQ28" s="53">
        <f t="shared" si="12"/>
        <v>0</v>
      </c>
      <c r="AR28" s="53">
        <f t="shared" si="13"/>
        <v>0</v>
      </c>
      <c r="AS28" s="53">
        <f t="shared" si="14"/>
        <v>0</v>
      </c>
      <c r="AT28" s="53">
        <f t="shared" si="15"/>
        <v>0</v>
      </c>
      <c r="AU28" s="53">
        <f t="shared" si="16"/>
        <v>0</v>
      </c>
      <c r="AV28" s="53">
        <f t="shared" si="17"/>
        <v>0</v>
      </c>
      <c r="AW28" s="53">
        <f t="shared" si="18"/>
        <v>0</v>
      </c>
      <c r="AX28" s="53">
        <f t="shared" si="19"/>
        <v>0</v>
      </c>
      <c r="AY28" s="53">
        <f>+SUM(AM28:INDEX(AM28:AX28,1,Settings!$C$4))</f>
        <v>0</v>
      </c>
      <c r="AZ28" s="53">
        <f t="shared" si="20"/>
        <v>0</v>
      </c>
      <c r="BA28" s="53"/>
      <c r="BB28" s="53">
        <f t="shared" si="21"/>
        <v>0</v>
      </c>
      <c r="BC28" s="53">
        <f t="shared" si="22"/>
        <v>0</v>
      </c>
      <c r="BD28" s="53">
        <f t="shared" si="23"/>
        <v>0</v>
      </c>
      <c r="BE28" s="53">
        <f t="shared" si="24"/>
        <v>0</v>
      </c>
      <c r="BF28" s="53">
        <f t="shared" si="25"/>
        <v>0</v>
      </c>
      <c r="BG28" s="53">
        <f t="shared" si="26"/>
        <v>0</v>
      </c>
      <c r="BH28" s="53">
        <f t="shared" si="27"/>
        <v>0</v>
      </c>
      <c r="BI28" s="53">
        <f t="shared" si="28"/>
        <v>0</v>
      </c>
      <c r="BJ28" s="53">
        <f t="shared" si="29"/>
        <v>0</v>
      </c>
      <c r="BK28" s="53">
        <f t="shared" si="30"/>
        <v>0</v>
      </c>
      <c r="BL28" s="53">
        <f t="shared" si="31"/>
        <v>0</v>
      </c>
      <c r="BM28" s="53">
        <f t="shared" si="32"/>
        <v>0</v>
      </c>
      <c r="BN28" s="53">
        <f t="shared" si="33"/>
        <v>0</v>
      </c>
      <c r="BO28" s="53"/>
      <c r="BP28" s="53">
        <f t="shared" si="34"/>
        <v>0</v>
      </c>
      <c r="BQ28" s="53"/>
      <c r="BR28" s="53">
        <f t="shared" si="35"/>
        <v>0</v>
      </c>
    </row>
    <row r="29" spans="1:70" x14ac:dyDescent="0.2">
      <c r="A29" s="6">
        <v>2119</v>
      </c>
      <c r="B29" s="6" t="str">
        <f>+VLOOKUP(A29,masterfile!B:C,2,FALSE)</f>
        <v>Zinsaufwend. f.kfr. Verb.an verbund. UN</v>
      </c>
      <c r="D29" s="53">
        <f>+SUMIF('[1]2017'!$A:$A,$A29,'[1]2017'!$C:$C)-SUMIF('[1]2017'!$E:$E,$A29,'[1]2017'!$G:$G)</f>
        <v>0</v>
      </c>
      <c r="E29" s="53">
        <f>+SUMIF('[1]2018'!$A:$A,$A29,'[1]2018'!$C:$C)-SUMIF('[1]2018'!$E:$E,$A29,'[1]2018'!$G:$G)</f>
        <v>0</v>
      </c>
      <c r="F29" s="53">
        <f>+SUMIF('[1]2019'!$A:$A,$A29,'[1]2019'!$C:$C)-SUMIF('[1]2019'!$E:$E,$A29,'[1]2019'!$G:$G)</f>
        <v>0</v>
      </c>
      <c r="G29" s="53">
        <f>+SUMIF('[1]2020'!$A:$A,$A29,'[1]2020'!$C:$C)-SUMIF('[1]2020'!$E:$E,$A29,'[1]2020'!$G:$G)</f>
        <v>0</v>
      </c>
      <c r="H29" s="53"/>
      <c r="I29" s="53">
        <f>+(+SUMIF('[1]2021'!$A:$A,$A29,'[1]2021'!$C:$C)-SUMIF('[1]2021'!$E:$E,$A29,'[1]2021'!$G:$G))/12</f>
        <v>0</v>
      </c>
      <c r="J29" s="53">
        <f>+(+SUMIF('[1]2021'!$A:$A,$A29,'[1]2021'!$C:$C)-SUMIF('[1]2021'!$E:$E,$A29,'[1]2021'!$G:$G))/12</f>
        <v>0</v>
      </c>
      <c r="K29" s="53">
        <f>+(+SUMIF('[1]2021'!$A:$A,$A29,'[1]2021'!$C:$C)-SUMIF('[1]2021'!$E:$E,$A29,'[1]2021'!$G:$G))/12</f>
        <v>0</v>
      </c>
      <c r="L29" s="53">
        <f>+(+SUMIF('[1]2021'!$A:$A,$A29,'[1]2021'!$C:$C)-SUMIF('[1]2021'!$E:$E,$A29,'[1]2021'!$G:$G))/12</f>
        <v>0</v>
      </c>
      <c r="M29" s="53">
        <f>+(+SUMIF('[1]2021'!$A:$A,$A29,'[1]2021'!$C:$C)-SUMIF('[1]2021'!$E:$E,$A29,'[1]2021'!$G:$G))/12</f>
        <v>0</v>
      </c>
      <c r="N29" s="53">
        <f>+(+SUMIF('[1]2021'!$A:$A,$A29,'[1]2021'!$C:$C)-SUMIF('[1]2021'!$E:$E,$A29,'[1]2021'!$G:$G))/12</f>
        <v>0</v>
      </c>
      <c r="O29" s="53">
        <f>+(+SUMIF('[1]2021'!$A:$A,$A29,'[1]2021'!$C:$C)-SUMIF('[1]2021'!$E:$E,$A29,'[1]2021'!$G:$G))/12</f>
        <v>0</v>
      </c>
      <c r="P29" s="53">
        <f>+(+SUMIF('[1]2021'!$A:$A,$A29,'[1]2021'!$C:$C)-SUMIF('[1]2021'!$E:$E,$A29,'[1]2021'!$G:$G))/12</f>
        <v>0</v>
      </c>
      <c r="Q29" s="53">
        <f>+(+SUMIF('[1]2021'!$A:$A,$A29,'[1]2021'!$C:$C)-SUMIF('[1]2021'!$E:$E,$A29,'[1]2021'!$G:$G))/12</f>
        <v>0</v>
      </c>
      <c r="R29" s="53">
        <f>+(+SUMIF('[1]2021'!$A:$A,$A29,'[1]2021'!$C:$C)-SUMIF('[1]2021'!$E:$E,$A29,'[1]2021'!$G:$G))/12</f>
        <v>0</v>
      </c>
      <c r="S29" s="53">
        <f>+(+SUMIF('[1]2021'!$A:$A,$A29,'[1]2021'!$C:$C)-SUMIF('[1]2021'!$E:$E,$A29,'[1]2021'!$G:$G))/12</f>
        <v>0</v>
      </c>
      <c r="T29" s="53">
        <f>+(+SUMIF('[1]2021'!$A:$A,$A29,'[1]2021'!$C:$C)-SUMIF('[1]2021'!$E:$E,$A29,'[1]2021'!$G:$G))/12</f>
        <v>0</v>
      </c>
      <c r="U29" s="53">
        <f>+SUM(I29:INDEX(I29:T29,1,Settings!$C$4))</f>
        <v>0</v>
      </c>
      <c r="V29" s="53">
        <f t="shared" si="6"/>
        <v>0</v>
      </c>
      <c r="W29" s="53"/>
      <c r="X29" s="53">
        <f>+SUMIFS(postings!$T:$T,postings!$C:$C,'pl-data'!X$2,postings!$D:$D,'pl-data'!X$3,postings!$I:$I,'pl-data'!$A29)-SUMIFS(postings!$W:$W,postings!$C:$C,'pl-data'!X$2,postings!$D:$D,'pl-data'!X$3,postings!$M:$M,'pl-data'!$A29)</f>
        <v>0</v>
      </c>
      <c r="Y29" s="53">
        <f>+SUMIFS(postings!$T:$T,postings!$C:$C,'pl-data'!Y$2,postings!$D:$D,'pl-data'!Y$3,postings!$I:$I,'pl-data'!$A29)-SUMIFS(postings!$W:$W,postings!$C:$C,'pl-data'!Y$2,postings!$D:$D,'pl-data'!Y$3,postings!$M:$M,'pl-data'!$A29)</f>
        <v>0</v>
      </c>
      <c r="Z29" s="53">
        <f>+SUMIFS(postings!$T:$T,postings!$C:$C,'pl-data'!Z$2,postings!$D:$D,'pl-data'!Z$3,postings!$I:$I,'pl-data'!$A29)-SUMIFS(postings!$W:$W,postings!$C:$C,'pl-data'!Z$2,postings!$D:$D,'pl-data'!Z$3,postings!$M:$M,'pl-data'!$A29)</f>
        <v>0</v>
      </c>
      <c r="AA29" s="53">
        <f>+SUMIFS(postings!$T:$T,postings!$C:$C,'pl-data'!AA$2,postings!$D:$D,'pl-data'!AA$3,postings!$I:$I,'pl-data'!$A29)-SUMIFS(postings!$W:$W,postings!$C:$C,'pl-data'!AA$2,postings!$D:$D,'pl-data'!AA$3,postings!$M:$M,'pl-data'!$A29)</f>
        <v>0</v>
      </c>
      <c r="AB29" s="53">
        <f>+SUMIFS(postings!$T:$T,postings!$C:$C,'pl-data'!AB$2,postings!$D:$D,'pl-data'!AB$3,postings!$I:$I,'pl-data'!$A29)-SUMIFS(postings!$W:$W,postings!$C:$C,'pl-data'!AB$2,postings!$D:$D,'pl-data'!AB$3,postings!$M:$M,'pl-data'!$A29)</f>
        <v>0</v>
      </c>
      <c r="AC29" s="53">
        <f>+SUMIFS(postings!$T:$T,postings!$C:$C,'pl-data'!AC$2,postings!$D:$D,'pl-data'!AC$3,postings!$I:$I,'pl-data'!$A29)-SUMIFS(postings!$W:$W,postings!$C:$C,'pl-data'!AC$2,postings!$D:$D,'pl-data'!AC$3,postings!$M:$M,'pl-data'!$A29)</f>
        <v>0</v>
      </c>
      <c r="AD29" s="53">
        <f>+SUMIFS(postings!$T:$T,postings!$C:$C,'pl-data'!AD$2,postings!$D:$D,'pl-data'!AD$3,postings!$I:$I,'pl-data'!$A29)-SUMIFS(postings!$W:$W,postings!$C:$C,'pl-data'!AD$2,postings!$D:$D,'pl-data'!AD$3,postings!$M:$M,'pl-data'!$A29)</f>
        <v>0</v>
      </c>
      <c r="AE29" s="53">
        <f>+SUMIFS(postings!$T:$T,postings!$C:$C,'pl-data'!AE$2,postings!$D:$D,'pl-data'!AE$3,postings!$I:$I,'pl-data'!$A29)-SUMIFS(postings!$W:$W,postings!$C:$C,'pl-data'!AE$2,postings!$D:$D,'pl-data'!AE$3,postings!$M:$M,'pl-data'!$A29)</f>
        <v>0</v>
      </c>
      <c r="AF29" s="53">
        <f>+SUMIFS(postings!$T:$T,postings!$C:$C,'pl-data'!AF$2,postings!$D:$D,'pl-data'!AF$3,postings!$I:$I,'pl-data'!$A29)-SUMIFS(postings!$W:$W,postings!$C:$C,'pl-data'!AF$2,postings!$D:$D,'pl-data'!AF$3,postings!$M:$M,'pl-data'!$A29)</f>
        <v>0</v>
      </c>
      <c r="AG29" s="53">
        <f>+SUMIFS(postings!$T:$T,postings!$C:$C,'pl-data'!AG$2,postings!$D:$D,'pl-data'!AG$3,postings!$I:$I,'pl-data'!$A29)-SUMIFS(postings!$W:$W,postings!$C:$C,'pl-data'!AG$2,postings!$D:$D,'pl-data'!AG$3,postings!$M:$M,'pl-data'!$A29)</f>
        <v>0</v>
      </c>
      <c r="AH29" s="53">
        <f>+SUMIFS(postings!$T:$T,postings!$C:$C,'pl-data'!AH$2,postings!$D:$D,'pl-data'!AH$3,postings!$I:$I,'pl-data'!$A29)-SUMIFS(postings!$W:$W,postings!$C:$C,'pl-data'!AH$2,postings!$D:$D,'pl-data'!AH$3,postings!$M:$M,'pl-data'!$A29)</f>
        <v>0</v>
      </c>
      <c r="AI29" s="53">
        <f>+SUMIFS(postings!$T:$T,postings!$C:$C,'pl-data'!AI$2,postings!$D:$D,'pl-data'!AI$3,postings!$I:$I,'pl-data'!$A29)-SUMIFS(postings!$W:$W,postings!$C:$C,'pl-data'!AI$2,postings!$D:$D,'pl-data'!AI$3,postings!$M:$M,'pl-data'!$A29)</f>
        <v>0</v>
      </c>
      <c r="AJ29" s="53">
        <f>+SUM(X29:INDEX(X29:AI29,1,Settings!$C$4))</f>
        <v>0</v>
      </c>
      <c r="AK29" s="53">
        <f t="shared" si="7"/>
        <v>0</v>
      </c>
      <c r="AL29" s="53"/>
      <c r="AM29" s="53">
        <f t="shared" si="8"/>
        <v>0</v>
      </c>
      <c r="AN29" s="53">
        <f t="shared" si="9"/>
        <v>0</v>
      </c>
      <c r="AO29" s="53">
        <f t="shared" si="10"/>
        <v>0</v>
      </c>
      <c r="AP29" s="53">
        <f t="shared" si="11"/>
        <v>0</v>
      </c>
      <c r="AQ29" s="53">
        <f t="shared" si="12"/>
        <v>0</v>
      </c>
      <c r="AR29" s="53">
        <f t="shared" si="13"/>
        <v>0</v>
      </c>
      <c r="AS29" s="53">
        <f t="shared" si="14"/>
        <v>0</v>
      </c>
      <c r="AT29" s="53">
        <f t="shared" si="15"/>
        <v>0</v>
      </c>
      <c r="AU29" s="53">
        <f t="shared" si="16"/>
        <v>0</v>
      </c>
      <c r="AV29" s="53">
        <f t="shared" si="17"/>
        <v>0</v>
      </c>
      <c r="AW29" s="53">
        <f t="shared" si="18"/>
        <v>0</v>
      </c>
      <c r="AX29" s="53">
        <f t="shared" si="19"/>
        <v>0</v>
      </c>
      <c r="AY29" s="53">
        <f>+SUM(AM29:INDEX(AM29:AX29,1,Settings!$C$4))</f>
        <v>0</v>
      </c>
      <c r="AZ29" s="53">
        <f t="shared" si="20"/>
        <v>0</v>
      </c>
      <c r="BA29" s="53"/>
      <c r="BB29" s="53">
        <f t="shared" si="21"/>
        <v>0</v>
      </c>
      <c r="BC29" s="53">
        <f t="shared" si="22"/>
        <v>0</v>
      </c>
      <c r="BD29" s="53">
        <f t="shared" si="23"/>
        <v>0</v>
      </c>
      <c r="BE29" s="53">
        <f t="shared" si="24"/>
        <v>0</v>
      </c>
      <c r="BF29" s="53">
        <f t="shared" si="25"/>
        <v>0</v>
      </c>
      <c r="BG29" s="53">
        <f t="shared" si="26"/>
        <v>0</v>
      </c>
      <c r="BH29" s="53">
        <f t="shared" si="27"/>
        <v>0</v>
      </c>
      <c r="BI29" s="53">
        <f t="shared" si="28"/>
        <v>0</v>
      </c>
      <c r="BJ29" s="53">
        <f t="shared" si="29"/>
        <v>0</v>
      </c>
      <c r="BK29" s="53">
        <f t="shared" si="30"/>
        <v>0</v>
      </c>
      <c r="BL29" s="53">
        <f t="shared" si="31"/>
        <v>0</v>
      </c>
      <c r="BM29" s="53">
        <f t="shared" si="32"/>
        <v>0</v>
      </c>
      <c r="BN29" s="53">
        <f t="shared" si="33"/>
        <v>0</v>
      </c>
      <c r="BO29" s="53"/>
      <c r="BP29" s="53">
        <f t="shared" si="34"/>
        <v>0</v>
      </c>
      <c r="BQ29" s="53"/>
      <c r="BR29" s="53">
        <f t="shared" si="35"/>
        <v>0</v>
      </c>
    </row>
    <row r="30" spans="1:70" x14ac:dyDescent="0.2">
      <c r="A30" s="6">
        <v>2120</v>
      </c>
      <c r="B30" s="6" t="str">
        <f>+VLOOKUP(A30,masterfile!B:C,2,FALSE)</f>
        <v>Zinsaufwendungen f.lfr.Verbindlichkeit.</v>
      </c>
      <c r="D30" s="53">
        <f>+SUMIF('[1]2017'!$A:$A,$A30,'[1]2017'!$C:$C)-SUMIF('[1]2017'!$E:$E,$A30,'[1]2017'!$G:$G)</f>
        <v>40</v>
      </c>
      <c r="E30" s="53">
        <f>+SUMIF('[1]2018'!$A:$A,$A30,'[1]2018'!$C:$C)-SUMIF('[1]2018'!$E:$E,$A30,'[1]2018'!$G:$G)</f>
        <v>37</v>
      </c>
      <c r="F30" s="53">
        <f>+SUMIF('[1]2019'!$A:$A,$A30,'[1]2019'!$C:$C)-SUMIF('[1]2019'!$E:$E,$A30,'[1]2019'!$G:$G)</f>
        <v>34</v>
      </c>
      <c r="G30" s="53">
        <f>+SUMIF('[1]2020'!$A:$A,$A30,'[1]2020'!$C:$C)-SUMIF('[1]2020'!$E:$E,$A30,'[1]2020'!$G:$G)</f>
        <v>31</v>
      </c>
      <c r="H30" s="53"/>
      <c r="I30" s="53">
        <f>+(+SUMIF('[1]2021'!$A:$A,$A30,'[1]2021'!$C:$C)-SUMIF('[1]2021'!$E:$E,$A30,'[1]2021'!$G:$G))/12</f>
        <v>2.3333333333333335</v>
      </c>
      <c r="J30" s="53">
        <f>+(+SUMIF('[1]2021'!$A:$A,$A30,'[1]2021'!$C:$C)-SUMIF('[1]2021'!$E:$E,$A30,'[1]2021'!$G:$G))/12</f>
        <v>2.3333333333333335</v>
      </c>
      <c r="K30" s="53">
        <f>+(+SUMIF('[1]2021'!$A:$A,$A30,'[1]2021'!$C:$C)-SUMIF('[1]2021'!$E:$E,$A30,'[1]2021'!$G:$G))/12</f>
        <v>2.3333333333333335</v>
      </c>
      <c r="L30" s="53">
        <f>+(+SUMIF('[1]2021'!$A:$A,$A30,'[1]2021'!$C:$C)-SUMIF('[1]2021'!$E:$E,$A30,'[1]2021'!$G:$G))/12</f>
        <v>2.3333333333333335</v>
      </c>
      <c r="M30" s="53">
        <f>+(+SUMIF('[1]2021'!$A:$A,$A30,'[1]2021'!$C:$C)-SUMIF('[1]2021'!$E:$E,$A30,'[1]2021'!$G:$G))/12</f>
        <v>2.3333333333333335</v>
      </c>
      <c r="N30" s="53">
        <f>+(+SUMIF('[1]2021'!$A:$A,$A30,'[1]2021'!$C:$C)-SUMIF('[1]2021'!$E:$E,$A30,'[1]2021'!$G:$G))/12</f>
        <v>2.3333333333333335</v>
      </c>
      <c r="O30" s="53">
        <f>+(+SUMIF('[1]2021'!$A:$A,$A30,'[1]2021'!$C:$C)-SUMIF('[1]2021'!$E:$E,$A30,'[1]2021'!$G:$G))/12</f>
        <v>2.3333333333333335</v>
      </c>
      <c r="P30" s="53">
        <f>+(+SUMIF('[1]2021'!$A:$A,$A30,'[1]2021'!$C:$C)-SUMIF('[1]2021'!$E:$E,$A30,'[1]2021'!$G:$G))/12</f>
        <v>2.3333333333333335</v>
      </c>
      <c r="Q30" s="53">
        <f>+(+SUMIF('[1]2021'!$A:$A,$A30,'[1]2021'!$C:$C)-SUMIF('[1]2021'!$E:$E,$A30,'[1]2021'!$G:$G))/12</f>
        <v>2.3333333333333335</v>
      </c>
      <c r="R30" s="53">
        <f>+(+SUMIF('[1]2021'!$A:$A,$A30,'[1]2021'!$C:$C)-SUMIF('[1]2021'!$E:$E,$A30,'[1]2021'!$G:$G))/12</f>
        <v>2.3333333333333335</v>
      </c>
      <c r="S30" s="53">
        <f>+(+SUMIF('[1]2021'!$A:$A,$A30,'[1]2021'!$C:$C)-SUMIF('[1]2021'!$E:$E,$A30,'[1]2021'!$G:$G))/12</f>
        <v>2.3333333333333335</v>
      </c>
      <c r="T30" s="53">
        <f>+(+SUMIF('[1]2021'!$A:$A,$A30,'[1]2021'!$C:$C)-SUMIF('[1]2021'!$E:$E,$A30,'[1]2021'!$G:$G))/12</f>
        <v>2.3333333333333335</v>
      </c>
      <c r="U30" s="53">
        <f>+SUM(I30:INDEX(I30:T30,1,Settings!$C$4))</f>
        <v>27.999999999999996</v>
      </c>
      <c r="V30" s="53">
        <f t="shared" si="6"/>
        <v>27.999999999999996</v>
      </c>
      <c r="W30" s="53"/>
      <c r="X30" s="53">
        <f>+SUMIFS(postings!$T:$T,postings!$C:$C,'pl-data'!X$2,postings!$D:$D,'pl-data'!X$3,postings!$I:$I,'pl-data'!$A30)-SUMIFS(postings!$W:$W,postings!$C:$C,'pl-data'!X$2,postings!$D:$D,'pl-data'!X$3,postings!$M:$M,'pl-data'!$A30)</f>
        <v>0</v>
      </c>
      <c r="Y30" s="53">
        <f>+SUMIFS(postings!$T:$T,postings!$C:$C,'pl-data'!Y$2,postings!$D:$D,'pl-data'!Y$3,postings!$I:$I,'pl-data'!$A30)-SUMIFS(postings!$W:$W,postings!$C:$C,'pl-data'!Y$2,postings!$D:$D,'pl-data'!Y$3,postings!$M:$M,'pl-data'!$A30)</f>
        <v>0</v>
      </c>
      <c r="Z30" s="53">
        <f>+SUMIFS(postings!$T:$T,postings!$C:$C,'pl-data'!Z$2,postings!$D:$D,'pl-data'!Z$3,postings!$I:$I,'pl-data'!$A30)-SUMIFS(postings!$W:$W,postings!$C:$C,'pl-data'!Z$2,postings!$D:$D,'pl-data'!Z$3,postings!$M:$M,'pl-data'!$A30)</f>
        <v>0</v>
      </c>
      <c r="AA30" s="53">
        <f>+SUMIFS(postings!$T:$T,postings!$C:$C,'pl-data'!AA$2,postings!$D:$D,'pl-data'!AA$3,postings!$I:$I,'pl-data'!$A30)-SUMIFS(postings!$W:$W,postings!$C:$C,'pl-data'!AA$2,postings!$D:$D,'pl-data'!AA$3,postings!$M:$M,'pl-data'!$A30)</f>
        <v>0</v>
      </c>
      <c r="AB30" s="53">
        <f>+SUMIFS(postings!$T:$T,postings!$C:$C,'pl-data'!AB$2,postings!$D:$D,'pl-data'!AB$3,postings!$I:$I,'pl-data'!$A30)-SUMIFS(postings!$W:$W,postings!$C:$C,'pl-data'!AB$2,postings!$D:$D,'pl-data'!AB$3,postings!$M:$M,'pl-data'!$A30)</f>
        <v>0</v>
      </c>
      <c r="AC30" s="53">
        <f>+SUMIFS(postings!$T:$T,postings!$C:$C,'pl-data'!AC$2,postings!$D:$D,'pl-data'!AC$3,postings!$I:$I,'pl-data'!$A30)-SUMIFS(postings!$W:$W,postings!$C:$C,'pl-data'!AC$2,postings!$D:$D,'pl-data'!AC$3,postings!$M:$M,'pl-data'!$A30)</f>
        <v>0</v>
      </c>
      <c r="AD30" s="53">
        <f>+SUMIFS(postings!$T:$T,postings!$C:$C,'pl-data'!AD$2,postings!$D:$D,'pl-data'!AD$3,postings!$I:$I,'pl-data'!$A30)-SUMIFS(postings!$W:$W,postings!$C:$C,'pl-data'!AD$2,postings!$D:$D,'pl-data'!AD$3,postings!$M:$M,'pl-data'!$A30)</f>
        <v>0</v>
      </c>
      <c r="AE30" s="53">
        <f>+SUMIFS(postings!$T:$T,postings!$C:$C,'pl-data'!AE$2,postings!$D:$D,'pl-data'!AE$3,postings!$I:$I,'pl-data'!$A30)-SUMIFS(postings!$W:$W,postings!$C:$C,'pl-data'!AE$2,postings!$D:$D,'pl-data'!AE$3,postings!$M:$M,'pl-data'!$A30)</f>
        <v>0</v>
      </c>
      <c r="AF30" s="53">
        <f>+SUMIFS(postings!$T:$T,postings!$C:$C,'pl-data'!AF$2,postings!$D:$D,'pl-data'!AF$3,postings!$I:$I,'pl-data'!$A30)-SUMIFS(postings!$W:$W,postings!$C:$C,'pl-data'!AF$2,postings!$D:$D,'pl-data'!AF$3,postings!$M:$M,'pl-data'!$A30)</f>
        <v>0</v>
      </c>
      <c r="AG30" s="53">
        <f>+SUMIFS(postings!$T:$T,postings!$C:$C,'pl-data'!AG$2,postings!$D:$D,'pl-data'!AG$3,postings!$I:$I,'pl-data'!$A30)-SUMIFS(postings!$W:$W,postings!$C:$C,'pl-data'!AG$2,postings!$D:$D,'pl-data'!AG$3,postings!$M:$M,'pl-data'!$A30)</f>
        <v>0</v>
      </c>
      <c r="AH30" s="53">
        <f>+SUMIFS(postings!$T:$T,postings!$C:$C,'pl-data'!AH$2,postings!$D:$D,'pl-data'!AH$3,postings!$I:$I,'pl-data'!$A30)-SUMIFS(postings!$W:$W,postings!$C:$C,'pl-data'!AH$2,postings!$D:$D,'pl-data'!AH$3,postings!$M:$M,'pl-data'!$A30)</f>
        <v>0</v>
      </c>
      <c r="AI30" s="53">
        <f>+SUMIFS(postings!$T:$T,postings!$C:$C,'pl-data'!AI$2,postings!$D:$D,'pl-data'!AI$3,postings!$I:$I,'pl-data'!$A30)-SUMIFS(postings!$W:$W,postings!$C:$C,'pl-data'!AI$2,postings!$D:$D,'pl-data'!AI$3,postings!$M:$M,'pl-data'!$A30)</f>
        <v>0</v>
      </c>
      <c r="AJ30" s="53">
        <f>+SUM(X30:INDEX(X30:AI30,1,Settings!$C$4))</f>
        <v>0</v>
      </c>
      <c r="AK30" s="53">
        <f t="shared" si="7"/>
        <v>0</v>
      </c>
      <c r="AL30" s="53"/>
      <c r="AM30" s="53">
        <f t="shared" si="8"/>
        <v>2.4033333333333338</v>
      </c>
      <c r="AN30" s="53">
        <f t="shared" si="9"/>
        <v>2.4033333333333338</v>
      </c>
      <c r="AO30" s="53">
        <f t="shared" si="10"/>
        <v>2.4033333333333338</v>
      </c>
      <c r="AP30" s="53">
        <f t="shared" si="11"/>
        <v>2.4033333333333338</v>
      </c>
      <c r="AQ30" s="53">
        <f t="shared" si="12"/>
        <v>2.4033333333333338</v>
      </c>
      <c r="AR30" s="53">
        <f t="shared" si="13"/>
        <v>2.4033333333333338</v>
      </c>
      <c r="AS30" s="53">
        <f t="shared" si="14"/>
        <v>2.4033333333333338</v>
      </c>
      <c r="AT30" s="53">
        <f t="shared" si="15"/>
        <v>2.4033333333333338</v>
      </c>
      <c r="AU30" s="53">
        <f t="shared" si="16"/>
        <v>2.4033333333333338</v>
      </c>
      <c r="AV30" s="53">
        <f t="shared" si="17"/>
        <v>2.4033333333333338</v>
      </c>
      <c r="AW30" s="53">
        <f t="shared" si="18"/>
        <v>2.4033333333333338</v>
      </c>
      <c r="AX30" s="53">
        <f t="shared" si="19"/>
        <v>2.4033333333333338</v>
      </c>
      <c r="AY30" s="53">
        <f>+SUM(AM30:INDEX(AM30:AX30,1,Settings!$C$4))</f>
        <v>28.84</v>
      </c>
      <c r="AZ30" s="53">
        <f t="shared" si="20"/>
        <v>28.84</v>
      </c>
      <c r="BA30" s="53"/>
      <c r="BB30" s="53">
        <f t="shared" si="21"/>
        <v>2.475433333333334</v>
      </c>
      <c r="BC30" s="53">
        <f t="shared" si="22"/>
        <v>2.475433333333334</v>
      </c>
      <c r="BD30" s="53">
        <f t="shared" si="23"/>
        <v>2.475433333333334</v>
      </c>
      <c r="BE30" s="53">
        <f t="shared" si="24"/>
        <v>2.475433333333334</v>
      </c>
      <c r="BF30" s="53">
        <f t="shared" si="25"/>
        <v>2.475433333333334</v>
      </c>
      <c r="BG30" s="53">
        <f t="shared" si="26"/>
        <v>2.475433333333334</v>
      </c>
      <c r="BH30" s="53">
        <f t="shared" si="27"/>
        <v>2.475433333333334</v>
      </c>
      <c r="BI30" s="53">
        <f t="shared" si="28"/>
        <v>2.475433333333334</v>
      </c>
      <c r="BJ30" s="53">
        <f t="shared" si="29"/>
        <v>2.475433333333334</v>
      </c>
      <c r="BK30" s="53">
        <f t="shared" si="30"/>
        <v>2.475433333333334</v>
      </c>
      <c r="BL30" s="53">
        <f t="shared" si="31"/>
        <v>2.475433333333334</v>
      </c>
      <c r="BM30" s="53">
        <f t="shared" si="32"/>
        <v>2.475433333333334</v>
      </c>
      <c r="BN30" s="53">
        <f t="shared" si="33"/>
        <v>29.705200000000016</v>
      </c>
      <c r="BO30" s="53"/>
      <c r="BP30" s="53">
        <f t="shared" si="34"/>
        <v>30.893408000000019</v>
      </c>
      <c r="BQ30" s="53"/>
      <c r="BR30" s="53">
        <f t="shared" si="35"/>
        <v>32.438078400000023</v>
      </c>
    </row>
    <row r="31" spans="1:70" x14ac:dyDescent="0.2">
      <c r="A31" s="6">
        <v>2123</v>
      </c>
      <c r="B31" s="6" t="str">
        <f>+VLOOKUP(A31,masterfile!B:C,2,FALSE)</f>
        <v>Abschr.Agio oder Disagio z. Finanzierung</v>
      </c>
      <c r="D31" s="53">
        <f>+SUMIF('[1]2017'!$A:$A,$A31,'[1]2017'!$C:$C)-SUMIF('[1]2017'!$E:$E,$A31,'[1]2017'!$G:$G)</f>
        <v>0</v>
      </c>
      <c r="E31" s="53">
        <f>+SUMIF('[1]2018'!$A:$A,$A31,'[1]2018'!$C:$C)-SUMIF('[1]2018'!$E:$E,$A31,'[1]2018'!$G:$G)</f>
        <v>0</v>
      </c>
      <c r="F31" s="53">
        <f>+SUMIF('[1]2019'!$A:$A,$A31,'[1]2019'!$C:$C)-SUMIF('[1]2019'!$E:$E,$A31,'[1]2019'!$G:$G)</f>
        <v>0</v>
      </c>
      <c r="G31" s="53">
        <f>+SUMIF('[1]2020'!$A:$A,$A31,'[1]2020'!$C:$C)-SUMIF('[1]2020'!$E:$E,$A31,'[1]2020'!$G:$G)</f>
        <v>0</v>
      </c>
      <c r="H31" s="53"/>
      <c r="I31" s="53">
        <f>+(+SUMIF('[1]2021'!$A:$A,$A31,'[1]2021'!$C:$C)-SUMIF('[1]2021'!$E:$E,$A31,'[1]2021'!$G:$G))/12</f>
        <v>0</v>
      </c>
      <c r="J31" s="53">
        <f>+(+SUMIF('[1]2021'!$A:$A,$A31,'[1]2021'!$C:$C)-SUMIF('[1]2021'!$E:$E,$A31,'[1]2021'!$G:$G))/12</f>
        <v>0</v>
      </c>
      <c r="K31" s="53">
        <f>+(+SUMIF('[1]2021'!$A:$A,$A31,'[1]2021'!$C:$C)-SUMIF('[1]2021'!$E:$E,$A31,'[1]2021'!$G:$G))/12</f>
        <v>0</v>
      </c>
      <c r="L31" s="53">
        <f>+(+SUMIF('[1]2021'!$A:$A,$A31,'[1]2021'!$C:$C)-SUMIF('[1]2021'!$E:$E,$A31,'[1]2021'!$G:$G))/12</f>
        <v>0</v>
      </c>
      <c r="M31" s="53">
        <f>+(+SUMIF('[1]2021'!$A:$A,$A31,'[1]2021'!$C:$C)-SUMIF('[1]2021'!$E:$E,$A31,'[1]2021'!$G:$G))/12</f>
        <v>0</v>
      </c>
      <c r="N31" s="53">
        <f>+(+SUMIF('[1]2021'!$A:$A,$A31,'[1]2021'!$C:$C)-SUMIF('[1]2021'!$E:$E,$A31,'[1]2021'!$G:$G))/12</f>
        <v>0</v>
      </c>
      <c r="O31" s="53">
        <f>+(+SUMIF('[1]2021'!$A:$A,$A31,'[1]2021'!$C:$C)-SUMIF('[1]2021'!$E:$E,$A31,'[1]2021'!$G:$G))/12</f>
        <v>0</v>
      </c>
      <c r="P31" s="53">
        <f>+(+SUMIF('[1]2021'!$A:$A,$A31,'[1]2021'!$C:$C)-SUMIF('[1]2021'!$E:$E,$A31,'[1]2021'!$G:$G))/12</f>
        <v>0</v>
      </c>
      <c r="Q31" s="53">
        <f>+(+SUMIF('[1]2021'!$A:$A,$A31,'[1]2021'!$C:$C)-SUMIF('[1]2021'!$E:$E,$A31,'[1]2021'!$G:$G))/12</f>
        <v>0</v>
      </c>
      <c r="R31" s="53">
        <f>+(+SUMIF('[1]2021'!$A:$A,$A31,'[1]2021'!$C:$C)-SUMIF('[1]2021'!$E:$E,$A31,'[1]2021'!$G:$G))/12</f>
        <v>0</v>
      </c>
      <c r="S31" s="53">
        <f>+(+SUMIF('[1]2021'!$A:$A,$A31,'[1]2021'!$C:$C)-SUMIF('[1]2021'!$E:$E,$A31,'[1]2021'!$G:$G))/12</f>
        <v>0</v>
      </c>
      <c r="T31" s="53">
        <f>+(+SUMIF('[1]2021'!$A:$A,$A31,'[1]2021'!$C:$C)-SUMIF('[1]2021'!$E:$E,$A31,'[1]2021'!$G:$G))/12</f>
        <v>0</v>
      </c>
      <c r="U31" s="53">
        <f>+SUM(I31:INDEX(I31:T31,1,Settings!$C$4))</f>
        <v>0</v>
      </c>
      <c r="V31" s="53">
        <f t="shared" si="6"/>
        <v>0</v>
      </c>
      <c r="W31" s="53"/>
      <c r="X31" s="53">
        <f>+SUMIFS(postings!$T:$T,postings!$C:$C,'pl-data'!X$2,postings!$D:$D,'pl-data'!X$3,postings!$I:$I,'pl-data'!$A31)-SUMIFS(postings!$W:$W,postings!$C:$C,'pl-data'!X$2,postings!$D:$D,'pl-data'!X$3,postings!$M:$M,'pl-data'!$A31)</f>
        <v>0</v>
      </c>
      <c r="Y31" s="53">
        <f>+SUMIFS(postings!$T:$T,postings!$C:$C,'pl-data'!Y$2,postings!$D:$D,'pl-data'!Y$3,postings!$I:$I,'pl-data'!$A31)-SUMIFS(postings!$W:$W,postings!$C:$C,'pl-data'!Y$2,postings!$D:$D,'pl-data'!Y$3,postings!$M:$M,'pl-data'!$A31)</f>
        <v>0</v>
      </c>
      <c r="Z31" s="53">
        <f>+SUMIFS(postings!$T:$T,postings!$C:$C,'pl-data'!Z$2,postings!$D:$D,'pl-data'!Z$3,postings!$I:$I,'pl-data'!$A31)-SUMIFS(postings!$W:$W,postings!$C:$C,'pl-data'!Z$2,postings!$D:$D,'pl-data'!Z$3,postings!$M:$M,'pl-data'!$A31)</f>
        <v>0</v>
      </c>
      <c r="AA31" s="53">
        <f>+SUMIFS(postings!$T:$T,postings!$C:$C,'pl-data'!AA$2,postings!$D:$D,'pl-data'!AA$3,postings!$I:$I,'pl-data'!$A31)-SUMIFS(postings!$W:$W,postings!$C:$C,'pl-data'!AA$2,postings!$D:$D,'pl-data'!AA$3,postings!$M:$M,'pl-data'!$A31)</f>
        <v>0</v>
      </c>
      <c r="AB31" s="53">
        <f>+SUMIFS(postings!$T:$T,postings!$C:$C,'pl-data'!AB$2,postings!$D:$D,'pl-data'!AB$3,postings!$I:$I,'pl-data'!$A31)-SUMIFS(postings!$W:$W,postings!$C:$C,'pl-data'!AB$2,postings!$D:$D,'pl-data'!AB$3,postings!$M:$M,'pl-data'!$A31)</f>
        <v>0</v>
      </c>
      <c r="AC31" s="53">
        <f>+SUMIFS(postings!$T:$T,postings!$C:$C,'pl-data'!AC$2,postings!$D:$D,'pl-data'!AC$3,postings!$I:$I,'pl-data'!$A31)-SUMIFS(postings!$W:$W,postings!$C:$C,'pl-data'!AC$2,postings!$D:$D,'pl-data'!AC$3,postings!$M:$M,'pl-data'!$A31)</f>
        <v>0</v>
      </c>
      <c r="AD31" s="53">
        <f>+SUMIFS(postings!$T:$T,postings!$C:$C,'pl-data'!AD$2,postings!$D:$D,'pl-data'!AD$3,postings!$I:$I,'pl-data'!$A31)-SUMIFS(postings!$W:$W,postings!$C:$C,'pl-data'!AD$2,postings!$D:$D,'pl-data'!AD$3,postings!$M:$M,'pl-data'!$A31)</f>
        <v>0</v>
      </c>
      <c r="AE31" s="53">
        <f>+SUMIFS(postings!$T:$T,postings!$C:$C,'pl-data'!AE$2,postings!$D:$D,'pl-data'!AE$3,postings!$I:$I,'pl-data'!$A31)-SUMIFS(postings!$W:$W,postings!$C:$C,'pl-data'!AE$2,postings!$D:$D,'pl-data'!AE$3,postings!$M:$M,'pl-data'!$A31)</f>
        <v>0</v>
      </c>
      <c r="AF31" s="53">
        <f>+SUMIFS(postings!$T:$T,postings!$C:$C,'pl-data'!AF$2,postings!$D:$D,'pl-data'!AF$3,postings!$I:$I,'pl-data'!$A31)-SUMIFS(postings!$W:$W,postings!$C:$C,'pl-data'!AF$2,postings!$D:$D,'pl-data'!AF$3,postings!$M:$M,'pl-data'!$A31)</f>
        <v>0</v>
      </c>
      <c r="AG31" s="53">
        <f>+SUMIFS(postings!$T:$T,postings!$C:$C,'pl-data'!AG$2,postings!$D:$D,'pl-data'!AG$3,postings!$I:$I,'pl-data'!$A31)-SUMIFS(postings!$W:$W,postings!$C:$C,'pl-data'!AG$2,postings!$D:$D,'pl-data'!AG$3,postings!$M:$M,'pl-data'!$A31)</f>
        <v>0</v>
      </c>
      <c r="AH31" s="53">
        <f>+SUMIFS(postings!$T:$T,postings!$C:$C,'pl-data'!AH$2,postings!$D:$D,'pl-data'!AH$3,postings!$I:$I,'pl-data'!$A31)-SUMIFS(postings!$W:$W,postings!$C:$C,'pl-data'!AH$2,postings!$D:$D,'pl-data'!AH$3,postings!$M:$M,'pl-data'!$A31)</f>
        <v>0</v>
      </c>
      <c r="AI31" s="53">
        <f>+SUMIFS(postings!$T:$T,postings!$C:$C,'pl-data'!AI$2,postings!$D:$D,'pl-data'!AI$3,postings!$I:$I,'pl-data'!$A31)-SUMIFS(postings!$W:$W,postings!$C:$C,'pl-data'!AI$2,postings!$D:$D,'pl-data'!AI$3,postings!$M:$M,'pl-data'!$A31)</f>
        <v>0</v>
      </c>
      <c r="AJ31" s="53">
        <f>+SUM(X31:INDEX(X31:AI31,1,Settings!$C$4))</f>
        <v>0</v>
      </c>
      <c r="AK31" s="53">
        <f t="shared" si="7"/>
        <v>0</v>
      </c>
      <c r="AL31" s="53"/>
      <c r="AM31" s="53">
        <f t="shared" si="8"/>
        <v>0</v>
      </c>
      <c r="AN31" s="53">
        <f t="shared" si="9"/>
        <v>0</v>
      </c>
      <c r="AO31" s="53">
        <f t="shared" si="10"/>
        <v>0</v>
      </c>
      <c r="AP31" s="53">
        <f t="shared" si="11"/>
        <v>0</v>
      </c>
      <c r="AQ31" s="53">
        <f t="shared" si="12"/>
        <v>0</v>
      </c>
      <c r="AR31" s="53">
        <f t="shared" si="13"/>
        <v>0</v>
      </c>
      <c r="AS31" s="53">
        <f t="shared" si="14"/>
        <v>0</v>
      </c>
      <c r="AT31" s="53">
        <f t="shared" si="15"/>
        <v>0</v>
      </c>
      <c r="AU31" s="53">
        <f t="shared" si="16"/>
        <v>0</v>
      </c>
      <c r="AV31" s="53">
        <f t="shared" si="17"/>
        <v>0</v>
      </c>
      <c r="AW31" s="53">
        <f t="shared" si="18"/>
        <v>0</v>
      </c>
      <c r="AX31" s="53">
        <f t="shared" si="19"/>
        <v>0</v>
      </c>
      <c r="AY31" s="53">
        <f>+SUM(AM31:INDEX(AM31:AX31,1,Settings!$C$4))</f>
        <v>0</v>
      </c>
      <c r="AZ31" s="53">
        <f t="shared" si="20"/>
        <v>0</v>
      </c>
      <c r="BA31" s="53"/>
      <c r="BB31" s="53">
        <f t="shared" si="21"/>
        <v>0</v>
      </c>
      <c r="BC31" s="53">
        <f t="shared" si="22"/>
        <v>0</v>
      </c>
      <c r="BD31" s="53">
        <f t="shared" si="23"/>
        <v>0</v>
      </c>
      <c r="BE31" s="53">
        <f t="shared" si="24"/>
        <v>0</v>
      </c>
      <c r="BF31" s="53">
        <f t="shared" si="25"/>
        <v>0</v>
      </c>
      <c r="BG31" s="53">
        <f t="shared" si="26"/>
        <v>0</v>
      </c>
      <c r="BH31" s="53">
        <f t="shared" si="27"/>
        <v>0</v>
      </c>
      <c r="BI31" s="53">
        <f t="shared" si="28"/>
        <v>0</v>
      </c>
      <c r="BJ31" s="53">
        <f t="shared" si="29"/>
        <v>0</v>
      </c>
      <c r="BK31" s="53">
        <f t="shared" si="30"/>
        <v>0</v>
      </c>
      <c r="BL31" s="53">
        <f t="shared" si="31"/>
        <v>0</v>
      </c>
      <c r="BM31" s="53">
        <f t="shared" si="32"/>
        <v>0</v>
      </c>
      <c r="BN31" s="53">
        <f t="shared" si="33"/>
        <v>0</v>
      </c>
      <c r="BO31" s="53"/>
      <c r="BP31" s="53">
        <f t="shared" si="34"/>
        <v>0</v>
      </c>
      <c r="BQ31" s="53"/>
      <c r="BR31" s="53">
        <f t="shared" si="35"/>
        <v>0</v>
      </c>
    </row>
    <row r="32" spans="1:70" x14ac:dyDescent="0.2">
      <c r="A32" s="6">
        <v>2124</v>
      </c>
      <c r="B32" s="6" t="str">
        <f>+VLOOKUP(A32,masterfile!B:C,2,FALSE)</f>
        <v>Abschr.Agio od.Disagio zur Finanzg d.AV</v>
      </c>
      <c r="D32" s="53">
        <f>+SUMIF('[1]2017'!$A:$A,$A32,'[1]2017'!$C:$C)-SUMIF('[1]2017'!$E:$E,$A32,'[1]2017'!$G:$G)</f>
        <v>0</v>
      </c>
      <c r="E32" s="53">
        <f>+SUMIF('[1]2018'!$A:$A,$A32,'[1]2018'!$C:$C)-SUMIF('[1]2018'!$E:$E,$A32,'[1]2018'!$G:$G)</f>
        <v>0</v>
      </c>
      <c r="F32" s="53">
        <f>+SUMIF('[1]2019'!$A:$A,$A32,'[1]2019'!$C:$C)-SUMIF('[1]2019'!$E:$E,$A32,'[1]2019'!$G:$G)</f>
        <v>0</v>
      </c>
      <c r="G32" s="53">
        <f>+SUMIF('[1]2020'!$A:$A,$A32,'[1]2020'!$C:$C)-SUMIF('[1]2020'!$E:$E,$A32,'[1]2020'!$G:$G)</f>
        <v>0</v>
      </c>
      <c r="H32" s="53"/>
      <c r="I32" s="53">
        <f>+(+SUMIF('[1]2021'!$A:$A,$A32,'[1]2021'!$C:$C)-SUMIF('[1]2021'!$E:$E,$A32,'[1]2021'!$G:$G))/12</f>
        <v>0</v>
      </c>
      <c r="J32" s="53">
        <f>+(+SUMIF('[1]2021'!$A:$A,$A32,'[1]2021'!$C:$C)-SUMIF('[1]2021'!$E:$E,$A32,'[1]2021'!$G:$G))/12</f>
        <v>0</v>
      </c>
      <c r="K32" s="53">
        <f>+(+SUMIF('[1]2021'!$A:$A,$A32,'[1]2021'!$C:$C)-SUMIF('[1]2021'!$E:$E,$A32,'[1]2021'!$G:$G))/12</f>
        <v>0</v>
      </c>
      <c r="L32" s="53">
        <f>+(+SUMIF('[1]2021'!$A:$A,$A32,'[1]2021'!$C:$C)-SUMIF('[1]2021'!$E:$E,$A32,'[1]2021'!$G:$G))/12</f>
        <v>0</v>
      </c>
      <c r="M32" s="53">
        <f>+(+SUMIF('[1]2021'!$A:$A,$A32,'[1]2021'!$C:$C)-SUMIF('[1]2021'!$E:$E,$A32,'[1]2021'!$G:$G))/12</f>
        <v>0</v>
      </c>
      <c r="N32" s="53">
        <f>+(+SUMIF('[1]2021'!$A:$A,$A32,'[1]2021'!$C:$C)-SUMIF('[1]2021'!$E:$E,$A32,'[1]2021'!$G:$G))/12</f>
        <v>0</v>
      </c>
      <c r="O32" s="53">
        <f>+(+SUMIF('[1]2021'!$A:$A,$A32,'[1]2021'!$C:$C)-SUMIF('[1]2021'!$E:$E,$A32,'[1]2021'!$G:$G))/12</f>
        <v>0</v>
      </c>
      <c r="P32" s="53">
        <f>+(+SUMIF('[1]2021'!$A:$A,$A32,'[1]2021'!$C:$C)-SUMIF('[1]2021'!$E:$E,$A32,'[1]2021'!$G:$G))/12</f>
        <v>0</v>
      </c>
      <c r="Q32" s="53">
        <f>+(+SUMIF('[1]2021'!$A:$A,$A32,'[1]2021'!$C:$C)-SUMIF('[1]2021'!$E:$E,$A32,'[1]2021'!$G:$G))/12</f>
        <v>0</v>
      </c>
      <c r="R32" s="53">
        <f>+(+SUMIF('[1]2021'!$A:$A,$A32,'[1]2021'!$C:$C)-SUMIF('[1]2021'!$E:$E,$A32,'[1]2021'!$G:$G))/12</f>
        <v>0</v>
      </c>
      <c r="S32" s="53">
        <f>+(+SUMIF('[1]2021'!$A:$A,$A32,'[1]2021'!$C:$C)-SUMIF('[1]2021'!$E:$E,$A32,'[1]2021'!$G:$G))/12</f>
        <v>0</v>
      </c>
      <c r="T32" s="53">
        <f>+(+SUMIF('[1]2021'!$A:$A,$A32,'[1]2021'!$C:$C)-SUMIF('[1]2021'!$E:$E,$A32,'[1]2021'!$G:$G))/12</f>
        <v>0</v>
      </c>
      <c r="U32" s="53">
        <f>+SUM(I32:INDEX(I32:T32,1,Settings!$C$4))</f>
        <v>0</v>
      </c>
      <c r="V32" s="53">
        <f t="shared" si="6"/>
        <v>0</v>
      </c>
      <c r="W32" s="53"/>
      <c r="X32" s="53">
        <f>+SUMIFS(postings!$T:$T,postings!$C:$C,'pl-data'!X$2,postings!$D:$D,'pl-data'!X$3,postings!$I:$I,'pl-data'!$A32)-SUMIFS(postings!$W:$W,postings!$C:$C,'pl-data'!X$2,postings!$D:$D,'pl-data'!X$3,postings!$M:$M,'pl-data'!$A32)</f>
        <v>0</v>
      </c>
      <c r="Y32" s="53">
        <f>+SUMIFS(postings!$T:$T,postings!$C:$C,'pl-data'!Y$2,postings!$D:$D,'pl-data'!Y$3,postings!$I:$I,'pl-data'!$A32)-SUMIFS(postings!$W:$W,postings!$C:$C,'pl-data'!Y$2,postings!$D:$D,'pl-data'!Y$3,postings!$M:$M,'pl-data'!$A32)</f>
        <v>0</v>
      </c>
      <c r="Z32" s="53">
        <f>+SUMIFS(postings!$T:$T,postings!$C:$C,'pl-data'!Z$2,postings!$D:$D,'pl-data'!Z$3,postings!$I:$I,'pl-data'!$A32)-SUMIFS(postings!$W:$W,postings!$C:$C,'pl-data'!Z$2,postings!$D:$D,'pl-data'!Z$3,postings!$M:$M,'pl-data'!$A32)</f>
        <v>0</v>
      </c>
      <c r="AA32" s="53">
        <f>+SUMIFS(postings!$T:$T,postings!$C:$C,'pl-data'!AA$2,postings!$D:$D,'pl-data'!AA$3,postings!$I:$I,'pl-data'!$A32)-SUMIFS(postings!$W:$W,postings!$C:$C,'pl-data'!AA$2,postings!$D:$D,'pl-data'!AA$3,postings!$M:$M,'pl-data'!$A32)</f>
        <v>0</v>
      </c>
      <c r="AB32" s="53">
        <f>+SUMIFS(postings!$T:$T,postings!$C:$C,'pl-data'!AB$2,postings!$D:$D,'pl-data'!AB$3,postings!$I:$I,'pl-data'!$A32)-SUMIFS(postings!$W:$W,postings!$C:$C,'pl-data'!AB$2,postings!$D:$D,'pl-data'!AB$3,postings!$M:$M,'pl-data'!$A32)</f>
        <v>0</v>
      </c>
      <c r="AC32" s="53">
        <f>+SUMIFS(postings!$T:$T,postings!$C:$C,'pl-data'!AC$2,postings!$D:$D,'pl-data'!AC$3,postings!$I:$I,'pl-data'!$A32)-SUMIFS(postings!$W:$W,postings!$C:$C,'pl-data'!AC$2,postings!$D:$D,'pl-data'!AC$3,postings!$M:$M,'pl-data'!$A32)</f>
        <v>0</v>
      </c>
      <c r="AD32" s="53">
        <f>+SUMIFS(postings!$T:$T,postings!$C:$C,'pl-data'!AD$2,postings!$D:$D,'pl-data'!AD$3,postings!$I:$I,'pl-data'!$A32)-SUMIFS(postings!$W:$W,postings!$C:$C,'pl-data'!AD$2,postings!$D:$D,'pl-data'!AD$3,postings!$M:$M,'pl-data'!$A32)</f>
        <v>0</v>
      </c>
      <c r="AE32" s="53">
        <f>+SUMIFS(postings!$T:$T,postings!$C:$C,'pl-data'!AE$2,postings!$D:$D,'pl-data'!AE$3,postings!$I:$I,'pl-data'!$A32)-SUMIFS(postings!$W:$W,postings!$C:$C,'pl-data'!AE$2,postings!$D:$D,'pl-data'!AE$3,postings!$M:$M,'pl-data'!$A32)</f>
        <v>0</v>
      </c>
      <c r="AF32" s="53">
        <f>+SUMIFS(postings!$T:$T,postings!$C:$C,'pl-data'!AF$2,postings!$D:$D,'pl-data'!AF$3,postings!$I:$I,'pl-data'!$A32)-SUMIFS(postings!$W:$W,postings!$C:$C,'pl-data'!AF$2,postings!$D:$D,'pl-data'!AF$3,postings!$M:$M,'pl-data'!$A32)</f>
        <v>0</v>
      </c>
      <c r="AG32" s="53">
        <f>+SUMIFS(postings!$T:$T,postings!$C:$C,'pl-data'!AG$2,postings!$D:$D,'pl-data'!AG$3,postings!$I:$I,'pl-data'!$A32)-SUMIFS(postings!$W:$W,postings!$C:$C,'pl-data'!AG$2,postings!$D:$D,'pl-data'!AG$3,postings!$M:$M,'pl-data'!$A32)</f>
        <v>0</v>
      </c>
      <c r="AH32" s="53">
        <f>+SUMIFS(postings!$T:$T,postings!$C:$C,'pl-data'!AH$2,postings!$D:$D,'pl-data'!AH$3,postings!$I:$I,'pl-data'!$A32)-SUMIFS(postings!$W:$W,postings!$C:$C,'pl-data'!AH$2,postings!$D:$D,'pl-data'!AH$3,postings!$M:$M,'pl-data'!$A32)</f>
        <v>0</v>
      </c>
      <c r="AI32" s="53">
        <f>+SUMIFS(postings!$T:$T,postings!$C:$C,'pl-data'!AI$2,postings!$D:$D,'pl-data'!AI$3,postings!$I:$I,'pl-data'!$A32)-SUMIFS(postings!$W:$W,postings!$C:$C,'pl-data'!AI$2,postings!$D:$D,'pl-data'!AI$3,postings!$M:$M,'pl-data'!$A32)</f>
        <v>0</v>
      </c>
      <c r="AJ32" s="53">
        <f>+SUM(X32:INDEX(X32:AI32,1,Settings!$C$4))</f>
        <v>0</v>
      </c>
      <c r="AK32" s="53">
        <f t="shared" si="7"/>
        <v>0</v>
      </c>
      <c r="AL32" s="53"/>
      <c r="AM32" s="53">
        <f t="shared" si="8"/>
        <v>0</v>
      </c>
      <c r="AN32" s="53">
        <f t="shared" si="9"/>
        <v>0</v>
      </c>
      <c r="AO32" s="53">
        <f t="shared" si="10"/>
        <v>0</v>
      </c>
      <c r="AP32" s="53">
        <f t="shared" si="11"/>
        <v>0</v>
      </c>
      <c r="AQ32" s="53">
        <f t="shared" si="12"/>
        <v>0</v>
      </c>
      <c r="AR32" s="53">
        <f t="shared" si="13"/>
        <v>0</v>
      </c>
      <c r="AS32" s="53">
        <f t="shared" si="14"/>
        <v>0</v>
      </c>
      <c r="AT32" s="53">
        <f t="shared" si="15"/>
        <v>0</v>
      </c>
      <c r="AU32" s="53">
        <f t="shared" si="16"/>
        <v>0</v>
      </c>
      <c r="AV32" s="53">
        <f t="shared" si="17"/>
        <v>0</v>
      </c>
      <c r="AW32" s="53">
        <f t="shared" si="18"/>
        <v>0</v>
      </c>
      <c r="AX32" s="53">
        <f t="shared" si="19"/>
        <v>0</v>
      </c>
      <c r="AY32" s="53">
        <f>+SUM(AM32:INDEX(AM32:AX32,1,Settings!$C$4))</f>
        <v>0</v>
      </c>
      <c r="AZ32" s="53">
        <f t="shared" si="20"/>
        <v>0</v>
      </c>
      <c r="BA32" s="53"/>
      <c r="BB32" s="53">
        <f t="shared" si="21"/>
        <v>0</v>
      </c>
      <c r="BC32" s="53">
        <f t="shared" si="22"/>
        <v>0</v>
      </c>
      <c r="BD32" s="53">
        <f t="shared" si="23"/>
        <v>0</v>
      </c>
      <c r="BE32" s="53">
        <f t="shared" si="24"/>
        <v>0</v>
      </c>
      <c r="BF32" s="53">
        <f t="shared" si="25"/>
        <v>0</v>
      </c>
      <c r="BG32" s="53">
        <f t="shared" si="26"/>
        <v>0</v>
      </c>
      <c r="BH32" s="53">
        <f t="shared" si="27"/>
        <v>0</v>
      </c>
      <c r="BI32" s="53">
        <f t="shared" si="28"/>
        <v>0</v>
      </c>
      <c r="BJ32" s="53">
        <f t="shared" si="29"/>
        <v>0</v>
      </c>
      <c r="BK32" s="53">
        <f t="shared" si="30"/>
        <v>0</v>
      </c>
      <c r="BL32" s="53">
        <f t="shared" si="31"/>
        <v>0</v>
      </c>
      <c r="BM32" s="53">
        <f t="shared" si="32"/>
        <v>0</v>
      </c>
      <c r="BN32" s="53">
        <f t="shared" si="33"/>
        <v>0</v>
      </c>
      <c r="BO32" s="53"/>
      <c r="BP32" s="53">
        <f t="shared" si="34"/>
        <v>0</v>
      </c>
      <c r="BQ32" s="53"/>
      <c r="BR32" s="53">
        <f t="shared" si="35"/>
        <v>0</v>
      </c>
    </row>
    <row r="33" spans="1:70" x14ac:dyDescent="0.2">
      <c r="A33" s="6">
        <v>2125</v>
      </c>
      <c r="B33" s="6" t="str">
        <f>+VLOOKUP(A33,masterfile!B:C,2,FALSE)</f>
        <v>Zinsen für Gebäude im Betriebsvermögen</v>
      </c>
      <c r="D33" s="53">
        <f>+SUMIF('[1]2017'!$A:$A,$A33,'[1]2017'!$C:$C)-SUMIF('[1]2017'!$E:$E,$A33,'[1]2017'!$G:$G)</f>
        <v>0</v>
      </c>
      <c r="E33" s="53">
        <f>+SUMIF('[1]2018'!$A:$A,$A33,'[1]2018'!$C:$C)-SUMIF('[1]2018'!$E:$E,$A33,'[1]2018'!$G:$G)</f>
        <v>0</v>
      </c>
      <c r="F33" s="53">
        <f>+SUMIF('[1]2019'!$A:$A,$A33,'[1]2019'!$C:$C)-SUMIF('[1]2019'!$E:$E,$A33,'[1]2019'!$G:$G)</f>
        <v>0</v>
      </c>
      <c r="G33" s="53">
        <f>+SUMIF('[1]2020'!$A:$A,$A33,'[1]2020'!$C:$C)-SUMIF('[1]2020'!$E:$E,$A33,'[1]2020'!$G:$G)</f>
        <v>0</v>
      </c>
      <c r="H33" s="53"/>
      <c r="I33" s="53">
        <f>+(+SUMIF('[1]2021'!$A:$A,$A33,'[1]2021'!$C:$C)-SUMIF('[1]2021'!$E:$E,$A33,'[1]2021'!$G:$G))/12</f>
        <v>0</v>
      </c>
      <c r="J33" s="53">
        <f>+(+SUMIF('[1]2021'!$A:$A,$A33,'[1]2021'!$C:$C)-SUMIF('[1]2021'!$E:$E,$A33,'[1]2021'!$G:$G))/12</f>
        <v>0</v>
      </c>
      <c r="K33" s="53">
        <f>+(+SUMIF('[1]2021'!$A:$A,$A33,'[1]2021'!$C:$C)-SUMIF('[1]2021'!$E:$E,$A33,'[1]2021'!$G:$G))/12</f>
        <v>0</v>
      </c>
      <c r="L33" s="53">
        <f>+(+SUMIF('[1]2021'!$A:$A,$A33,'[1]2021'!$C:$C)-SUMIF('[1]2021'!$E:$E,$A33,'[1]2021'!$G:$G))/12</f>
        <v>0</v>
      </c>
      <c r="M33" s="53">
        <f>+(+SUMIF('[1]2021'!$A:$A,$A33,'[1]2021'!$C:$C)-SUMIF('[1]2021'!$E:$E,$A33,'[1]2021'!$G:$G))/12</f>
        <v>0</v>
      </c>
      <c r="N33" s="53">
        <f>+(+SUMIF('[1]2021'!$A:$A,$A33,'[1]2021'!$C:$C)-SUMIF('[1]2021'!$E:$E,$A33,'[1]2021'!$G:$G))/12</f>
        <v>0</v>
      </c>
      <c r="O33" s="53">
        <f>+(+SUMIF('[1]2021'!$A:$A,$A33,'[1]2021'!$C:$C)-SUMIF('[1]2021'!$E:$E,$A33,'[1]2021'!$G:$G))/12</f>
        <v>0</v>
      </c>
      <c r="P33" s="53">
        <f>+(+SUMIF('[1]2021'!$A:$A,$A33,'[1]2021'!$C:$C)-SUMIF('[1]2021'!$E:$E,$A33,'[1]2021'!$G:$G))/12</f>
        <v>0</v>
      </c>
      <c r="Q33" s="53">
        <f>+(+SUMIF('[1]2021'!$A:$A,$A33,'[1]2021'!$C:$C)-SUMIF('[1]2021'!$E:$E,$A33,'[1]2021'!$G:$G))/12</f>
        <v>0</v>
      </c>
      <c r="R33" s="53">
        <f>+(+SUMIF('[1]2021'!$A:$A,$A33,'[1]2021'!$C:$C)-SUMIF('[1]2021'!$E:$E,$A33,'[1]2021'!$G:$G))/12</f>
        <v>0</v>
      </c>
      <c r="S33" s="53">
        <f>+(+SUMIF('[1]2021'!$A:$A,$A33,'[1]2021'!$C:$C)-SUMIF('[1]2021'!$E:$E,$A33,'[1]2021'!$G:$G))/12</f>
        <v>0</v>
      </c>
      <c r="T33" s="53">
        <f>+(+SUMIF('[1]2021'!$A:$A,$A33,'[1]2021'!$C:$C)-SUMIF('[1]2021'!$E:$E,$A33,'[1]2021'!$G:$G))/12</f>
        <v>0</v>
      </c>
      <c r="U33" s="53">
        <f>+SUM(I33:INDEX(I33:T33,1,Settings!$C$4))</f>
        <v>0</v>
      </c>
      <c r="V33" s="53">
        <f t="shared" si="6"/>
        <v>0</v>
      </c>
      <c r="W33" s="53"/>
      <c r="X33" s="53">
        <f>+SUMIFS(postings!$T:$T,postings!$C:$C,'pl-data'!X$2,postings!$D:$D,'pl-data'!X$3,postings!$I:$I,'pl-data'!$A33)-SUMIFS(postings!$W:$W,postings!$C:$C,'pl-data'!X$2,postings!$D:$D,'pl-data'!X$3,postings!$M:$M,'pl-data'!$A33)</f>
        <v>0</v>
      </c>
      <c r="Y33" s="53">
        <f>+SUMIFS(postings!$T:$T,postings!$C:$C,'pl-data'!Y$2,postings!$D:$D,'pl-data'!Y$3,postings!$I:$I,'pl-data'!$A33)-SUMIFS(postings!$W:$W,postings!$C:$C,'pl-data'!Y$2,postings!$D:$D,'pl-data'!Y$3,postings!$M:$M,'pl-data'!$A33)</f>
        <v>0</v>
      </c>
      <c r="Z33" s="53">
        <f>+SUMIFS(postings!$T:$T,postings!$C:$C,'pl-data'!Z$2,postings!$D:$D,'pl-data'!Z$3,postings!$I:$I,'pl-data'!$A33)-SUMIFS(postings!$W:$W,postings!$C:$C,'pl-data'!Z$2,postings!$D:$D,'pl-data'!Z$3,postings!$M:$M,'pl-data'!$A33)</f>
        <v>0</v>
      </c>
      <c r="AA33" s="53">
        <f>+SUMIFS(postings!$T:$T,postings!$C:$C,'pl-data'!AA$2,postings!$D:$D,'pl-data'!AA$3,postings!$I:$I,'pl-data'!$A33)-SUMIFS(postings!$W:$W,postings!$C:$C,'pl-data'!AA$2,postings!$D:$D,'pl-data'!AA$3,postings!$M:$M,'pl-data'!$A33)</f>
        <v>0</v>
      </c>
      <c r="AB33" s="53">
        <f>+SUMIFS(postings!$T:$T,postings!$C:$C,'pl-data'!AB$2,postings!$D:$D,'pl-data'!AB$3,postings!$I:$I,'pl-data'!$A33)-SUMIFS(postings!$W:$W,postings!$C:$C,'pl-data'!AB$2,postings!$D:$D,'pl-data'!AB$3,postings!$M:$M,'pl-data'!$A33)</f>
        <v>0</v>
      </c>
      <c r="AC33" s="53">
        <f>+SUMIFS(postings!$T:$T,postings!$C:$C,'pl-data'!AC$2,postings!$D:$D,'pl-data'!AC$3,postings!$I:$I,'pl-data'!$A33)-SUMIFS(postings!$W:$W,postings!$C:$C,'pl-data'!AC$2,postings!$D:$D,'pl-data'!AC$3,postings!$M:$M,'pl-data'!$A33)</f>
        <v>0</v>
      </c>
      <c r="AD33" s="53">
        <f>+SUMIFS(postings!$T:$T,postings!$C:$C,'pl-data'!AD$2,postings!$D:$D,'pl-data'!AD$3,postings!$I:$I,'pl-data'!$A33)-SUMIFS(postings!$W:$W,postings!$C:$C,'pl-data'!AD$2,postings!$D:$D,'pl-data'!AD$3,postings!$M:$M,'pl-data'!$A33)</f>
        <v>0</v>
      </c>
      <c r="AE33" s="53">
        <f>+SUMIFS(postings!$T:$T,postings!$C:$C,'pl-data'!AE$2,postings!$D:$D,'pl-data'!AE$3,postings!$I:$I,'pl-data'!$A33)-SUMIFS(postings!$W:$W,postings!$C:$C,'pl-data'!AE$2,postings!$D:$D,'pl-data'!AE$3,postings!$M:$M,'pl-data'!$A33)</f>
        <v>0</v>
      </c>
      <c r="AF33" s="53">
        <f>+SUMIFS(postings!$T:$T,postings!$C:$C,'pl-data'!AF$2,postings!$D:$D,'pl-data'!AF$3,postings!$I:$I,'pl-data'!$A33)-SUMIFS(postings!$W:$W,postings!$C:$C,'pl-data'!AF$2,postings!$D:$D,'pl-data'!AF$3,postings!$M:$M,'pl-data'!$A33)</f>
        <v>0</v>
      </c>
      <c r="AG33" s="53">
        <f>+SUMIFS(postings!$T:$T,postings!$C:$C,'pl-data'!AG$2,postings!$D:$D,'pl-data'!AG$3,postings!$I:$I,'pl-data'!$A33)-SUMIFS(postings!$W:$W,postings!$C:$C,'pl-data'!AG$2,postings!$D:$D,'pl-data'!AG$3,postings!$M:$M,'pl-data'!$A33)</f>
        <v>0</v>
      </c>
      <c r="AH33" s="53">
        <f>+SUMIFS(postings!$T:$T,postings!$C:$C,'pl-data'!AH$2,postings!$D:$D,'pl-data'!AH$3,postings!$I:$I,'pl-data'!$A33)-SUMIFS(postings!$W:$W,postings!$C:$C,'pl-data'!AH$2,postings!$D:$D,'pl-data'!AH$3,postings!$M:$M,'pl-data'!$A33)</f>
        <v>0</v>
      </c>
      <c r="AI33" s="53">
        <f>+SUMIFS(postings!$T:$T,postings!$C:$C,'pl-data'!AI$2,postings!$D:$D,'pl-data'!AI$3,postings!$I:$I,'pl-data'!$A33)-SUMIFS(postings!$W:$W,postings!$C:$C,'pl-data'!AI$2,postings!$D:$D,'pl-data'!AI$3,postings!$M:$M,'pl-data'!$A33)</f>
        <v>0</v>
      </c>
      <c r="AJ33" s="53">
        <f>+SUM(X33:INDEX(X33:AI33,1,Settings!$C$4))</f>
        <v>0</v>
      </c>
      <c r="AK33" s="53">
        <f t="shared" si="7"/>
        <v>0</v>
      </c>
      <c r="AL33" s="53"/>
      <c r="AM33" s="53">
        <f t="shared" si="8"/>
        <v>0</v>
      </c>
      <c r="AN33" s="53">
        <f t="shared" si="9"/>
        <v>0</v>
      </c>
      <c r="AO33" s="53">
        <f t="shared" si="10"/>
        <v>0</v>
      </c>
      <c r="AP33" s="53">
        <f t="shared" si="11"/>
        <v>0</v>
      </c>
      <c r="AQ33" s="53">
        <f t="shared" si="12"/>
        <v>0</v>
      </c>
      <c r="AR33" s="53">
        <f t="shared" si="13"/>
        <v>0</v>
      </c>
      <c r="AS33" s="53">
        <f t="shared" si="14"/>
        <v>0</v>
      </c>
      <c r="AT33" s="53">
        <f t="shared" si="15"/>
        <v>0</v>
      </c>
      <c r="AU33" s="53">
        <f t="shared" si="16"/>
        <v>0</v>
      </c>
      <c r="AV33" s="53">
        <f t="shared" si="17"/>
        <v>0</v>
      </c>
      <c r="AW33" s="53">
        <f t="shared" si="18"/>
        <v>0</v>
      </c>
      <c r="AX33" s="53">
        <f t="shared" si="19"/>
        <v>0</v>
      </c>
      <c r="AY33" s="53">
        <f>+SUM(AM33:INDEX(AM33:AX33,1,Settings!$C$4))</f>
        <v>0</v>
      </c>
      <c r="AZ33" s="53">
        <f t="shared" si="20"/>
        <v>0</v>
      </c>
      <c r="BA33" s="53"/>
      <c r="BB33" s="53">
        <f t="shared" si="21"/>
        <v>0</v>
      </c>
      <c r="BC33" s="53">
        <f t="shared" si="22"/>
        <v>0</v>
      </c>
      <c r="BD33" s="53">
        <f t="shared" si="23"/>
        <v>0</v>
      </c>
      <c r="BE33" s="53">
        <f t="shared" si="24"/>
        <v>0</v>
      </c>
      <c r="BF33" s="53">
        <f t="shared" si="25"/>
        <v>0</v>
      </c>
      <c r="BG33" s="53">
        <f t="shared" si="26"/>
        <v>0</v>
      </c>
      <c r="BH33" s="53">
        <f t="shared" si="27"/>
        <v>0</v>
      </c>
      <c r="BI33" s="53">
        <f t="shared" si="28"/>
        <v>0</v>
      </c>
      <c r="BJ33" s="53">
        <f t="shared" si="29"/>
        <v>0</v>
      </c>
      <c r="BK33" s="53">
        <f t="shared" si="30"/>
        <v>0</v>
      </c>
      <c r="BL33" s="53">
        <f t="shared" si="31"/>
        <v>0</v>
      </c>
      <c r="BM33" s="53">
        <f t="shared" si="32"/>
        <v>0</v>
      </c>
      <c r="BN33" s="53">
        <f t="shared" si="33"/>
        <v>0</v>
      </c>
      <c r="BO33" s="53"/>
      <c r="BP33" s="53">
        <f t="shared" si="34"/>
        <v>0</v>
      </c>
      <c r="BQ33" s="53"/>
      <c r="BR33" s="53">
        <f t="shared" si="35"/>
        <v>0</v>
      </c>
    </row>
    <row r="34" spans="1:70" x14ac:dyDescent="0.2">
      <c r="A34" s="6">
        <v>2126</v>
      </c>
      <c r="B34" s="6" t="str">
        <f>+VLOOKUP(A34,masterfile!B:C,2,FALSE)</f>
        <v>Zinsen zur Finanzierung Anlagevermögen</v>
      </c>
      <c r="D34" s="53">
        <f>+SUMIF('[1]2017'!$A:$A,$A34,'[1]2017'!$C:$C)-SUMIF('[1]2017'!$E:$E,$A34,'[1]2017'!$G:$G)</f>
        <v>0</v>
      </c>
      <c r="E34" s="53">
        <f>+SUMIF('[1]2018'!$A:$A,$A34,'[1]2018'!$C:$C)-SUMIF('[1]2018'!$E:$E,$A34,'[1]2018'!$G:$G)</f>
        <v>0</v>
      </c>
      <c r="F34" s="53">
        <f>+SUMIF('[1]2019'!$A:$A,$A34,'[1]2019'!$C:$C)-SUMIF('[1]2019'!$E:$E,$A34,'[1]2019'!$G:$G)</f>
        <v>0</v>
      </c>
      <c r="G34" s="53">
        <f>+SUMIF('[1]2020'!$A:$A,$A34,'[1]2020'!$C:$C)-SUMIF('[1]2020'!$E:$E,$A34,'[1]2020'!$G:$G)</f>
        <v>0</v>
      </c>
      <c r="H34" s="53"/>
      <c r="I34" s="53">
        <f>+(+SUMIF('[1]2021'!$A:$A,$A34,'[1]2021'!$C:$C)-SUMIF('[1]2021'!$E:$E,$A34,'[1]2021'!$G:$G))/12</f>
        <v>0</v>
      </c>
      <c r="J34" s="53">
        <f>+(+SUMIF('[1]2021'!$A:$A,$A34,'[1]2021'!$C:$C)-SUMIF('[1]2021'!$E:$E,$A34,'[1]2021'!$G:$G))/12</f>
        <v>0</v>
      </c>
      <c r="K34" s="53">
        <f>+(+SUMIF('[1]2021'!$A:$A,$A34,'[1]2021'!$C:$C)-SUMIF('[1]2021'!$E:$E,$A34,'[1]2021'!$G:$G))/12</f>
        <v>0</v>
      </c>
      <c r="L34" s="53">
        <f>+(+SUMIF('[1]2021'!$A:$A,$A34,'[1]2021'!$C:$C)-SUMIF('[1]2021'!$E:$E,$A34,'[1]2021'!$G:$G))/12</f>
        <v>0</v>
      </c>
      <c r="M34" s="53">
        <f>+(+SUMIF('[1]2021'!$A:$A,$A34,'[1]2021'!$C:$C)-SUMIF('[1]2021'!$E:$E,$A34,'[1]2021'!$G:$G))/12</f>
        <v>0</v>
      </c>
      <c r="N34" s="53">
        <f>+(+SUMIF('[1]2021'!$A:$A,$A34,'[1]2021'!$C:$C)-SUMIF('[1]2021'!$E:$E,$A34,'[1]2021'!$G:$G))/12</f>
        <v>0</v>
      </c>
      <c r="O34" s="53">
        <f>+(+SUMIF('[1]2021'!$A:$A,$A34,'[1]2021'!$C:$C)-SUMIF('[1]2021'!$E:$E,$A34,'[1]2021'!$G:$G))/12</f>
        <v>0</v>
      </c>
      <c r="P34" s="53">
        <f>+(+SUMIF('[1]2021'!$A:$A,$A34,'[1]2021'!$C:$C)-SUMIF('[1]2021'!$E:$E,$A34,'[1]2021'!$G:$G))/12</f>
        <v>0</v>
      </c>
      <c r="Q34" s="53">
        <f>+(+SUMIF('[1]2021'!$A:$A,$A34,'[1]2021'!$C:$C)-SUMIF('[1]2021'!$E:$E,$A34,'[1]2021'!$G:$G))/12</f>
        <v>0</v>
      </c>
      <c r="R34" s="53">
        <f>+(+SUMIF('[1]2021'!$A:$A,$A34,'[1]2021'!$C:$C)-SUMIF('[1]2021'!$E:$E,$A34,'[1]2021'!$G:$G))/12</f>
        <v>0</v>
      </c>
      <c r="S34" s="53">
        <f>+(+SUMIF('[1]2021'!$A:$A,$A34,'[1]2021'!$C:$C)-SUMIF('[1]2021'!$E:$E,$A34,'[1]2021'!$G:$G))/12</f>
        <v>0</v>
      </c>
      <c r="T34" s="53">
        <f>+(+SUMIF('[1]2021'!$A:$A,$A34,'[1]2021'!$C:$C)-SUMIF('[1]2021'!$E:$E,$A34,'[1]2021'!$G:$G))/12</f>
        <v>0</v>
      </c>
      <c r="U34" s="53">
        <f>+SUM(I34:INDEX(I34:T34,1,Settings!$C$4))</f>
        <v>0</v>
      </c>
      <c r="V34" s="53">
        <f t="shared" si="6"/>
        <v>0</v>
      </c>
      <c r="W34" s="53"/>
      <c r="X34" s="53">
        <f>+SUMIFS(postings!$T:$T,postings!$C:$C,'pl-data'!X$2,postings!$D:$D,'pl-data'!X$3,postings!$I:$I,'pl-data'!$A34)-SUMIFS(postings!$W:$W,postings!$C:$C,'pl-data'!X$2,postings!$D:$D,'pl-data'!X$3,postings!$M:$M,'pl-data'!$A34)</f>
        <v>0</v>
      </c>
      <c r="Y34" s="53">
        <f>+SUMIFS(postings!$T:$T,postings!$C:$C,'pl-data'!Y$2,postings!$D:$D,'pl-data'!Y$3,postings!$I:$I,'pl-data'!$A34)-SUMIFS(postings!$W:$W,postings!$C:$C,'pl-data'!Y$2,postings!$D:$D,'pl-data'!Y$3,postings!$M:$M,'pl-data'!$A34)</f>
        <v>0</v>
      </c>
      <c r="Z34" s="53">
        <f>+SUMIFS(postings!$T:$T,postings!$C:$C,'pl-data'!Z$2,postings!$D:$D,'pl-data'!Z$3,postings!$I:$I,'pl-data'!$A34)-SUMIFS(postings!$W:$W,postings!$C:$C,'pl-data'!Z$2,postings!$D:$D,'pl-data'!Z$3,postings!$M:$M,'pl-data'!$A34)</f>
        <v>0</v>
      </c>
      <c r="AA34" s="53">
        <f>+SUMIFS(postings!$T:$T,postings!$C:$C,'pl-data'!AA$2,postings!$D:$D,'pl-data'!AA$3,postings!$I:$I,'pl-data'!$A34)-SUMIFS(postings!$W:$W,postings!$C:$C,'pl-data'!AA$2,postings!$D:$D,'pl-data'!AA$3,postings!$M:$M,'pl-data'!$A34)</f>
        <v>0</v>
      </c>
      <c r="AB34" s="53">
        <f>+SUMIFS(postings!$T:$T,postings!$C:$C,'pl-data'!AB$2,postings!$D:$D,'pl-data'!AB$3,postings!$I:$I,'pl-data'!$A34)-SUMIFS(postings!$W:$W,postings!$C:$C,'pl-data'!AB$2,postings!$D:$D,'pl-data'!AB$3,postings!$M:$M,'pl-data'!$A34)</f>
        <v>0</v>
      </c>
      <c r="AC34" s="53">
        <f>+SUMIFS(postings!$T:$T,postings!$C:$C,'pl-data'!AC$2,postings!$D:$D,'pl-data'!AC$3,postings!$I:$I,'pl-data'!$A34)-SUMIFS(postings!$W:$W,postings!$C:$C,'pl-data'!AC$2,postings!$D:$D,'pl-data'!AC$3,postings!$M:$M,'pl-data'!$A34)</f>
        <v>0</v>
      </c>
      <c r="AD34" s="53">
        <f>+SUMIFS(postings!$T:$T,postings!$C:$C,'pl-data'!AD$2,postings!$D:$D,'pl-data'!AD$3,postings!$I:$I,'pl-data'!$A34)-SUMIFS(postings!$W:$W,postings!$C:$C,'pl-data'!AD$2,postings!$D:$D,'pl-data'!AD$3,postings!$M:$M,'pl-data'!$A34)</f>
        <v>0</v>
      </c>
      <c r="AE34" s="53">
        <f>+SUMIFS(postings!$T:$T,postings!$C:$C,'pl-data'!AE$2,postings!$D:$D,'pl-data'!AE$3,postings!$I:$I,'pl-data'!$A34)-SUMIFS(postings!$W:$W,postings!$C:$C,'pl-data'!AE$2,postings!$D:$D,'pl-data'!AE$3,postings!$M:$M,'pl-data'!$A34)</f>
        <v>0</v>
      </c>
      <c r="AF34" s="53">
        <f>+SUMIFS(postings!$T:$T,postings!$C:$C,'pl-data'!AF$2,postings!$D:$D,'pl-data'!AF$3,postings!$I:$I,'pl-data'!$A34)-SUMIFS(postings!$W:$W,postings!$C:$C,'pl-data'!AF$2,postings!$D:$D,'pl-data'!AF$3,postings!$M:$M,'pl-data'!$A34)</f>
        <v>0</v>
      </c>
      <c r="AG34" s="53">
        <f>+SUMIFS(postings!$T:$T,postings!$C:$C,'pl-data'!AG$2,postings!$D:$D,'pl-data'!AG$3,postings!$I:$I,'pl-data'!$A34)-SUMIFS(postings!$W:$W,postings!$C:$C,'pl-data'!AG$2,postings!$D:$D,'pl-data'!AG$3,postings!$M:$M,'pl-data'!$A34)</f>
        <v>0</v>
      </c>
      <c r="AH34" s="53">
        <f>+SUMIFS(postings!$T:$T,postings!$C:$C,'pl-data'!AH$2,postings!$D:$D,'pl-data'!AH$3,postings!$I:$I,'pl-data'!$A34)-SUMIFS(postings!$W:$W,postings!$C:$C,'pl-data'!AH$2,postings!$D:$D,'pl-data'!AH$3,postings!$M:$M,'pl-data'!$A34)</f>
        <v>0</v>
      </c>
      <c r="AI34" s="53">
        <f>+SUMIFS(postings!$T:$T,postings!$C:$C,'pl-data'!AI$2,postings!$D:$D,'pl-data'!AI$3,postings!$I:$I,'pl-data'!$A34)-SUMIFS(postings!$W:$W,postings!$C:$C,'pl-data'!AI$2,postings!$D:$D,'pl-data'!AI$3,postings!$M:$M,'pl-data'!$A34)</f>
        <v>0</v>
      </c>
      <c r="AJ34" s="53">
        <f>+SUM(X34:INDEX(X34:AI34,1,Settings!$C$4))</f>
        <v>0</v>
      </c>
      <c r="AK34" s="53">
        <f t="shared" si="7"/>
        <v>0</v>
      </c>
      <c r="AL34" s="53"/>
      <c r="AM34" s="53">
        <f t="shared" si="8"/>
        <v>0</v>
      </c>
      <c r="AN34" s="53">
        <f t="shared" si="9"/>
        <v>0</v>
      </c>
      <c r="AO34" s="53">
        <f t="shared" si="10"/>
        <v>0</v>
      </c>
      <c r="AP34" s="53">
        <f t="shared" si="11"/>
        <v>0</v>
      </c>
      <c r="AQ34" s="53">
        <f t="shared" si="12"/>
        <v>0</v>
      </c>
      <c r="AR34" s="53">
        <f t="shared" si="13"/>
        <v>0</v>
      </c>
      <c r="AS34" s="53">
        <f t="shared" si="14"/>
        <v>0</v>
      </c>
      <c r="AT34" s="53">
        <f t="shared" si="15"/>
        <v>0</v>
      </c>
      <c r="AU34" s="53">
        <f t="shared" si="16"/>
        <v>0</v>
      </c>
      <c r="AV34" s="53">
        <f t="shared" si="17"/>
        <v>0</v>
      </c>
      <c r="AW34" s="53">
        <f t="shared" si="18"/>
        <v>0</v>
      </c>
      <c r="AX34" s="53">
        <f t="shared" si="19"/>
        <v>0</v>
      </c>
      <c r="AY34" s="53">
        <f>+SUM(AM34:INDEX(AM34:AX34,1,Settings!$C$4))</f>
        <v>0</v>
      </c>
      <c r="AZ34" s="53">
        <f t="shared" si="20"/>
        <v>0</v>
      </c>
      <c r="BA34" s="53"/>
      <c r="BB34" s="53">
        <f t="shared" si="21"/>
        <v>0</v>
      </c>
      <c r="BC34" s="53">
        <f t="shared" si="22"/>
        <v>0</v>
      </c>
      <c r="BD34" s="53">
        <f t="shared" si="23"/>
        <v>0</v>
      </c>
      <c r="BE34" s="53">
        <f t="shared" si="24"/>
        <v>0</v>
      </c>
      <c r="BF34" s="53">
        <f t="shared" si="25"/>
        <v>0</v>
      </c>
      <c r="BG34" s="53">
        <f t="shared" si="26"/>
        <v>0</v>
      </c>
      <c r="BH34" s="53">
        <f t="shared" si="27"/>
        <v>0</v>
      </c>
      <c r="BI34" s="53">
        <f t="shared" si="28"/>
        <v>0</v>
      </c>
      <c r="BJ34" s="53">
        <f t="shared" si="29"/>
        <v>0</v>
      </c>
      <c r="BK34" s="53">
        <f t="shared" si="30"/>
        <v>0</v>
      </c>
      <c r="BL34" s="53">
        <f t="shared" si="31"/>
        <v>0</v>
      </c>
      <c r="BM34" s="53">
        <f t="shared" si="32"/>
        <v>0</v>
      </c>
      <c r="BN34" s="53">
        <f t="shared" si="33"/>
        <v>0</v>
      </c>
      <c r="BO34" s="53"/>
      <c r="BP34" s="53">
        <f t="shared" si="34"/>
        <v>0</v>
      </c>
      <c r="BQ34" s="53"/>
      <c r="BR34" s="53">
        <f t="shared" si="35"/>
        <v>0</v>
      </c>
    </row>
    <row r="35" spans="1:70" x14ac:dyDescent="0.2">
      <c r="A35" s="6">
        <v>2127</v>
      </c>
      <c r="B35" s="6" t="str">
        <f>+VLOOKUP(A35,masterfile!B:C,2,FALSE)</f>
        <v>Renten und dauernde Lasten</v>
      </c>
      <c r="D35" s="53">
        <f>+SUMIF('[1]2017'!$A:$A,$A35,'[1]2017'!$C:$C)-SUMIF('[1]2017'!$E:$E,$A35,'[1]2017'!$G:$G)</f>
        <v>0</v>
      </c>
      <c r="E35" s="53">
        <f>+SUMIF('[1]2018'!$A:$A,$A35,'[1]2018'!$C:$C)-SUMIF('[1]2018'!$E:$E,$A35,'[1]2018'!$G:$G)</f>
        <v>0</v>
      </c>
      <c r="F35" s="53">
        <f>+SUMIF('[1]2019'!$A:$A,$A35,'[1]2019'!$C:$C)-SUMIF('[1]2019'!$E:$E,$A35,'[1]2019'!$G:$G)</f>
        <v>0</v>
      </c>
      <c r="G35" s="53">
        <f>+SUMIF('[1]2020'!$A:$A,$A35,'[1]2020'!$C:$C)-SUMIF('[1]2020'!$E:$E,$A35,'[1]2020'!$G:$G)</f>
        <v>0</v>
      </c>
      <c r="H35" s="53"/>
      <c r="I35" s="53">
        <f>+(+SUMIF('[1]2021'!$A:$A,$A35,'[1]2021'!$C:$C)-SUMIF('[1]2021'!$E:$E,$A35,'[1]2021'!$G:$G))/12</f>
        <v>0</v>
      </c>
      <c r="J35" s="53">
        <f>+(+SUMIF('[1]2021'!$A:$A,$A35,'[1]2021'!$C:$C)-SUMIF('[1]2021'!$E:$E,$A35,'[1]2021'!$G:$G))/12</f>
        <v>0</v>
      </c>
      <c r="K35" s="53">
        <f>+(+SUMIF('[1]2021'!$A:$A,$A35,'[1]2021'!$C:$C)-SUMIF('[1]2021'!$E:$E,$A35,'[1]2021'!$G:$G))/12</f>
        <v>0</v>
      </c>
      <c r="L35" s="53">
        <f>+(+SUMIF('[1]2021'!$A:$A,$A35,'[1]2021'!$C:$C)-SUMIF('[1]2021'!$E:$E,$A35,'[1]2021'!$G:$G))/12</f>
        <v>0</v>
      </c>
      <c r="M35" s="53">
        <f>+(+SUMIF('[1]2021'!$A:$A,$A35,'[1]2021'!$C:$C)-SUMIF('[1]2021'!$E:$E,$A35,'[1]2021'!$G:$G))/12</f>
        <v>0</v>
      </c>
      <c r="N35" s="53">
        <f>+(+SUMIF('[1]2021'!$A:$A,$A35,'[1]2021'!$C:$C)-SUMIF('[1]2021'!$E:$E,$A35,'[1]2021'!$G:$G))/12</f>
        <v>0</v>
      </c>
      <c r="O35" s="53">
        <f>+(+SUMIF('[1]2021'!$A:$A,$A35,'[1]2021'!$C:$C)-SUMIF('[1]2021'!$E:$E,$A35,'[1]2021'!$G:$G))/12</f>
        <v>0</v>
      </c>
      <c r="P35" s="53">
        <f>+(+SUMIF('[1]2021'!$A:$A,$A35,'[1]2021'!$C:$C)-SUMIF('[1]2021'!$E:$E,$A35,'[1]2021'!$G:$G))/12</f>
        <v>0</v>
      </c>
      <c r="Q35" s="53">
        <f>+(+SUMIF('[1]2021'!$A:$A,$A35,'[1]2021'!$C:$C)-SUMIF('[1]2021'!$E:$E,$A35,'[1]2021'!$G:$G))/12</f>
        <v>0</v>
      </c>
      <c r="R35" s="53">
        <f>+(+SUMIF('[1]2021'!$A:$A,$A35,'[1]2021'!$C:$C)-SUMIF('[1]2021'!$E:$E,$A35,'[1]2021'!$G:$G))/12</f>
        <v>0</v>
      </c>
      <c r="S35" s="53">
        <f>+(+SUMIF('[1]2021'!$A:$A,$A35,'[1]2021'!$C:$C)-SUMIF('[1]2021'!$E:$E,$A35,'[1]2021'!$G:$G))/12</f>
        <v>0</v>
      </c>
      <c r="T35" s="53">
        <f>+(+SUMIF('[1]2021'!$A:$A,$A35,'[1]2021'!$C:$C)-SUMIF('[1]2021'!$E:$E,$A35,'[1]2021'!$G:$G))/12</f>
        <v>0</v>
      </c>
      <c r="U35" s="53">
        <f>+SUM(I35:INDEX(I35:T35,1,Settings!$C$4))</f>
        <v>0</v>
      </c>
      <c r="V35" s="53">
        <f t="shared" si="6"/>
        <v>0</v>
      </c>
      <c r="W35" s="53"/>
      <c r="X35" s="53">
        <f>+SUMIFS(postings!$T:$T,postings!$C:$C,'pl-data'!X$2,postings!$D:$D,'pl-data'!X$3,postings!$I:$I,'pl-data'!$A35)-SUMIFS(postings!$W:$W,postings!$C:$C,'pl-data'!X$2,postings!$D:$D,'pl-data'!X$3,postings!$M:$M,'pl-data'!$A35)</f>
        <v>0</v>
      </c>
      <c r="Y35" s="53">
        <f>+SUMIFS(postings!$T:$T,postings!$C:$C,'pl-data'!Y$2,postings!$D:$D,'pl-data'!Y$3,postings!$I:$I,'pl-data'!$A35)-SUMIFS(postings!$W:$W,postings!$C:$C,'pl-data'!Y$2,postings!$D:$D,'pl-data'!Y$3,postings!$M:$M,'pl-data'!$A35)</f>
        <v>0</v>
      </c>
      <c r="Z35" s="53">
        <f>+SUMIFS(postings!$T:$T,postings!$C:$C,'pl-data'!Z$2,postings!$D:$D,'pl-data'!Z$3,postings!$I:$I,'pl-data'!$A35)-SUMIFS(postings!$W:$W,postings!$C:$C,'pl-data'!Z$2,postings!$D:$D,'pl-data'!Z$3,postings!$M:$M,'pl-data'!$A35)</f>
        <v>0</v>
      </c>
      <c r="AA35" s="53">
        <f>+SUMIFS(postings!$T:$T,postings!$C:$C,'pl-data'!AA$2,postings!$D:$D,'pl-data'!AA$3,postings!$I:$I,'pl-data'!$A35)-SUMIFS(postings!$W:$W,postings!$C:$C,'pl-data'!AA$2,postings!$D:$D,'pl-data'!AA$3,postings!$M:$M,'pl-data'!$A35)</f>
        <v>0</v>
      </c>
      <c r="AB35" s="53">
        <f>+SUMIFS(postings!$T:$T,postings!$C:$C,'pl-data'!AB$2,postings!$D:$D,'pl-data'!AB$3,postings!$I:$I,'pl-data'!$A35)-SUMIFS(postings!$W:$W,postings!$C:$C,'pl-data'!AB$2,postings!$D:$D,'pl-data'!AB$3,postings!$M:$M,'pl-data'!$A35)</f>
        <v>0</v>
      </c>
      <c r="AC35" s="53">
        <f>+SUMIFS(postings!$T:$T,postings!$C:$C,'pl-data'!AC$2,postings!$D:$D,'pl-data'!AC$3,postings!$I:$I,'pl-data'!$A35)-SUMIFS(postings!$W:$W,postings!$C:$C,'pl-data'!AC$2,postings!$D:$D,'pl-data'!AC$3,postings!$M:$M,'pl-data'!$A35)</f>
        <v>0</v>
      </c>
      <c r="AD35" s="53">
        <f>+SUMIFS(postings!$T:$T,postings!$C:$C,'pl-data'!AD$2,postings!$D:$D,'pl-data'!AD$3,postings!$I:$I,'pl-data'!$A35)-SUMIFS(postings!$W:$W,postings!$C:$C,'pl-data'!AD$2,postings!$D:$D,'pl-data'!AD$3,postings!$M:$M,'pl-data'!$A35)</f>
        <v>0</v>
      </c>
      <c r="AE35" s="53">
        <f>+SUMIFS(postings!$T:$T,postings!$C:$C,'pl-data'!AE$2,postings!$D:$D,'pl-data'!AE$3,postings!$I:$I,'pl-data'!$A35)-SUMIFS(postings!$W:$W,postings!$C:$C,'pl-data'!AE$2,postings!$D:$D,'pl-data'!AE$3,postings!$M:$M,'pl-data'!$A35)</f>
        <v>0</v>
      </c>
      <c r="AF35" s="53">
        <f>+SUMIFS(postings!$T:$T,postings!$C:$C,'pl-data'!AF$2,postings!$D:$D,'pl-data'!AF$3,postings!$I:$I,'pl-data'!$A35)-SUMIFS(postings!$W:$W,postings!$C:$C,'pl-data'!AF$2,postings!$D:$D,'pl-data'!AF$3,postings!$M:$M,'pl-data'!$A35)</f>
        <v>0</v>
      </c>
      <c r="AG35" s="53">
        <f>+SUMIFS(postings!$T:$T,postings!$C:$C,'pl-data'!AG$2,postings!$D:$D,'pl-data'!AG$3,postings!$I:$I,'pl-data'!$A35)-SUMIFS(postings!$W:$W,postings!$C:$C,'pl-data'!AG$2,postings!$D:$D,'pl-data'!AG$3,postings!$M:$M,'pl-data'!$A35)</f>
        <v>0</v>
      </c>
      <c r="AH35" s="53">
        <f>+SUMIFS(postings!$T:$T,postings!$C:$C,'pl-data'!AH$2,postings!$D:$D,'pl-data'!AH$3,postings!$I:$I,'pl-data'!$A35)-SUMIFS(postings!$W:$W,postings!$C:$C,'pl-data'!AH$2,postings!$D:$D,'pl-data'!AH$3,postings!$M:$M,'pl-data'!$A35)</f>
        <v>0</v>
      </c>
      <c r="AI35" s="53">
        <f>+SUMIFS(postings!$T:$T,postings!$C:$C,'pl-data'!AI$2,postings!$D:$D,'pl-data'!AI$3,postings!$I:$I,'pl-data'!$A35)-SUMIFS(postings!$W:$W,postings!$C:$C,'pl-data'!AI$2,postings!$D:$D,'pl-data'!AI$3,postings!$M:$M,'pl-data'!$A35)</f>
        <v>0</v>
      </c>
      <c r="AJ35" s="53">
        <f>+SUM(X35:INDEX(X35:AI35,1,Settings!$C$4))</f>
        <v>0</v>
      </c>
      <c r="AK35" s="53">
        <f t="shared" si="7"/>
        <v>0</v>
      </c>
      <c r="AL35" s="53"/>
      <c r="AM35" s="53">
        <f t="shared" si="8"/>
        <v>0</v>
      </c>
      <c r="AN35" s="53">
        <f t="shared" si="9"/>
        <v>0</v>
      </c>
      <c r="AO35" s="53">
        <f t="shared" si="10"/>
        <v>0</v>
      </c>
      <c r="AP35" s="53">
        <f t="shared" si="11"/>
        <v>0</v>
      </c>
      <c r="AQ35" s="53">
        <f t="shared" si="12"/>
        <v>0</v>
      </c>
      <c r="AR35" s="53">
        <f t="shared" si="13"/>
        <v>0</v>
      </c>
      <c r="AS35" s="53">
        <f t="shared" si="14"/>
        <v>0</v>
      </c>
      <c r="AT35" s="53">
        <f t="shared" si="15"/>
        <v>0</v>
      </c>
      <c r="AU35" s="53">
        <f t="shared" si="16"/>
        <v>0</v>
      </c>
      <c r="AV35" s="53">
        <f t="shared" si="17"/>
        <v>0</v>
      </c>
      <c r="AW35" s="53">
        <f t="shared" si="18"/>
        <v>0</v>
      </c>
      <c r="AX35" s="53">
        <f t="shared" si="19"/>
        <v>0</v>
      </c>
      <c r="AY35" s="53">
        <f>+SUM(AM35:INDEX(AM35:AX35,1,Settings!$C$4))</f>
        <v>0</v>
      </c>
      <c r="AZ35" s="53">
        <f t="shared" si="20"/>
        <v>0</v>
      </c>
      <c r="BA35" s="53"/>
      <c r="BB35" s="53">
        <f t="shared" si="21"/>
        <v>0</v>
      </c>
      <c r="BC35" s="53">
        <f t="shared" si="22"/>
        <v>0</v>
      </c>
      <c r="BD35" s="53">
        <f t="shared" si="23"/>
        <v>0</v>
      </c>
      <c r="BE35" s="53">
        <f t="shared" si="24"/>
        <v>0</v>
      </c>
      <c r="BF35" s="53">
        <f t="shared" si="25"/>
        <v>0</v>
      </c>
      <c r="BG35" s="53">
        <f t="shared" si="26"/>
        <v>0</v>
      </c>
      <c r="BH35" s="53">
        <f t="shared" si="27"/>
        <v>0</v>
      </c>
      <c r="BI35" s="53">
        <f t="shared" si="28"/>
        <v>0</v>
      </c>
      <c r="BJ35" s="53">
        <f t="shared" si="29"/>
        <v>0</v>
      </c>
      <c r="BK35" s="53">
        <f t="shared" si="30"/>
        <v>0</v>
      </c>
      <c r="BL35" s="53">
        <f t="shared" si="31"/>
        <v>0</v>
      </c>
      <c r="BM35" s="53">
        <f t="shared" si="32"/>
        <v>0</v>
      </c>
      <c r="BN35" s="53">
        <f t="shared" si="33"/>
        <v>0</v>
      </c>
      <c r="BO35" s="53"/>
      <c r="BP35" s="53">
        <f t="shared" si="34"/>
        <v>0</v>
      </c>
      <c r="BQ35" s="53"/>
      <c r="BR35" s="53">
        <f t="shared" si="35"/>
        <v>0</v>
      </c>
    </row>
    <row r="36" spans="1:70" x14ac:dyDescent="0.2">
      <c r="A36" s="6">
        <v>2128</v>
      </c>
      <c r="B36" s="6" t="str">
        <f>+VLOOKUP(A36,masterfile!B:C,2,FALSE)</f>
        <v>Zinsen an Mituntern.§ 15 EStG (PersG)</v>
      </c>
      <c r="D36" s="53">
        <f>+SUMIF('[1]2017'!$A:$A,$A36,'[1]2017'!$C:$C)-SUMIF('[1]2017'!$E:$E,$A36,'[1]2017'!$G:$G)</f>
        <v>0</v>
      </c>
      <c r="E36" s="53">
        <f>+SUMIF('[1]2018'!$A:$A,$A36,'[1]2018'!$C:$C)-SUMIF('[1]2018'!$E:$E,$A36,'[1]2018'!$G:$G)</f>
        <v>0</v>
      </c>
      <c r="F36" s="53">
        <f>+SUMIF('[1]2019'!$A:$A,$A36,'[1]2019'!$C:$C)-SUMIF('[1]2019'!$E:$E,$A36,'[1]2019'!$G:$G)</f>
        <v>0</v>
      </c>
      <c r="G36" s="53">
        <f>+SUMIF('[1]2020'!$A:$A,$A36,'[1]2020'!$C:$C)-SUMIF('[1]2020'!$E:$E,$A36,'[1]2020'!$G:$G)</f>
        <v>0</v>
      </c>
      <c r="H36" s="53"/>
      <c r="I36" s="53">
        <f>+(+SUMIF('[1]2021'!$A:$A,$A36,'[1]2021'!$C:$C)-SUMIF('[1]2021'!$E:$E,$A36,'[1]2021'!$G:$G))/12</f>
        <v>0</v>
      </c>
      <c r="J36" s="53">
        <f>+(+SUMIF('[1]2021'!$A:$A,$A36,'[1]2021'!$C:$C)-SUMIF('[1]2021'!$E:$E,$A36,'[1]2021'!$G:$G))/12</f>
        <v>0</v>
      </c>
      <c r="K36" s="53">
        <f>+(+SUMIF('[1]2021'!$A:$A,$A36,'[1]2021'!$C:$C)-SUMIF('[1]2021'!$E:$E,$A36,'[1]2021'!$G:$G))/12</f>
        <v>0</v>
      </c>
      <c r="L36" s="53">
        <f>+(+SUMIF('[1]2021'!$A:$A,$A36,'[1]2021'!$C:$C)-SUMIF('[1]2021'!$E:$E,$A36,'[1]2021'!$G:$G))/12</f>
        <v>0</v>
      </c>
      <c r="M36" s="53">
        <f>+(+SUMIF('[1]2021'!$A:$A,$A36,'[1]2021'!$C:$C)-SUMIF('[1]2021'!$E:$E,$A36,'[1]2021'!$G:$G))/12</f>
        <v>0</v>
      </c>
      <c r="N36" s="53">
        <f>+(+SUMIF('[1]2021'!$A:$A,$A36,'[1]2021'!$C:$C)-SUMIF('[1]2021'!$E:$E,$A36,'[1]2021'!$G:$G))/12</f>
        <v>0</v>
      </c>
      <c r="O36" s="53">
        <f>+(+SUMIF('[1]2021'!$A:$A,$A36,'[1]2021'!$C:$C)-SUMIF('[1]2021'!$E:$E,$A36,'[1]2021'!$G:$G))/12</f>
        <v>0</v>
      </c>
      <c r="P36" s="53">
        <f>+(+SUMIF('[1]2021'!$A:$A,$A36,'[1]2021'!$C:$C)-SUMIF('[1]2021'!$E:$E,$A36,'[1]2021'!$G:$G))/12</f>
        <v>0</v>
      </c>
      <c r="Q36" s="53">
        <f>+(+SUMIF('[1]2021'!$A:$A,$A36,'[1]2021'!$C:$C)-SUMIF('[1]2021'!$E:$E,$A36,'[1]2021'!$G:$G))/12</f>
        <v>0</v>
      </c>
      <c r="R36" s="53">
        <f>+(+SUMIF('[1]2021'!$A:$A,$A36,'[1]2021'!$C:$C)-SUMIF('[1]2021'!$E:$E,$A36,'[1]2021'!$G:$G))/12</f>
        <v>0</v>
      </c>
      <c r="S36" s="53">
        <f>+(+SUMIF('[1]2021'!$A:$A,$A36,'[1]2021'!$C:$C)-SUMIF('[1]2021'!$E:$E,$A36,'[1]2021'!$G:$G))/12</f>
        <v>0</v>
      </c>
      <c r="T36" s="53">
        <f>+(+SUMIF('[1]2021'!$A:$A,$A36,'[1]2021'!$C:$C)-SUMIF('[1]2021'!$E:$E,$A36,'[1]2021'!$G:$G))/12</f>
        <v>0</v>
      </c>
      <c r="U36" s="53">
        <f>+SUM(I36:INDEX(I36:T36,1,Settings!$C$4))</f>
        <v>0</v>
      </c>
      <c r="V36" s="53">
        <f t="shared" si="6"/>
        <v>0</v>
      </c>
      <c r="W36" s="53"/>
      <c r="X36" s="53">
        <f>+SUMIFS(postings!$T:$T,postings!$C:$C,'pl-data'!X$2,postings!$D:$D,'pl-data'!X$3,postings!$I:$I,'pl-data'!$A36)-SUMIFS(postings!$W:$W,postings!$C:$C,'pl-data'!X$2,postings!$D:$D,'pl-data'!X$3,postings!$M:$M,'pl-data'!$A36)</f>
        <v>0</v>
      </c>
      <c r="Y36" s="53">
        <f>+SUMIFS(postings!$T:$T,postings!$C:$C,'pl-data'!Y$2,postings!$D:$D,'pl-data'!Y$3,postings!$I:$I,'pl-data'!$A36)-SUMIFS(postings!$W:$W,postings!$C:$C,'pl-data'!Y$2,postings!$D:$D,'pl-data'!Y$3,postings!$M:$M,'pl-data'!$A36)</f>
        <v>0</v>
      </c>
      <c r="Z36" s="53">
        <f>+SUMIFS(postings!$T:$T,postings!$C:$C,'pl-data'!Z$2,postings!$D:$D,'pl-data'!Z$3,postings!$I:$I,'pl-data'!$A36)-SUMIFS(postings!$W:$W,postings!$C:$C,'pl-data'!Z$2,postings!$D:$D,'pl-data'!Z$3,postings!$M:$M,'pl-data'!$A36)</f>
        <v>0</v>
      </c>
      <c r="AA36" s="53">
        <f>+SUMIFS(postings!$T:$T,postings!$C:$C,'pl-data'!AA$2,postings!$D:$D,'pl-data'!AA$3,postings!$I:$I,'pl-data'!$A36)-SUMIFS(postings!$W:$W,postings!$C:$C,'pl-data'!AA$2,postings!$D:$D,'pl-data'!AA$3,postings!$M:$M,'pl-data'!$A36)</f>
        <v>0</v>
      </c>
      <c r="AB36" s="53">
        <f>+SUMIFS(postings!$T:$T,postings!$C:$C,'pl-data'!AB$2,postings!$D:$D,'pl-data'!AB$3,postings!$I:$I,'pl-data'!$A36)-SUMIFS(postings!$W:$W,postings!$C:$C,'pl-data'!AB$2,postings!$D:$D,'pl-data'!AB$3,postings!$M:$M,'pl-data'!$A36)</f>
        <v>0</v>
      </c>
      <c r="AC36" s="53">
        <f>+SUMIFS(postings!$T:$T,postings!$C:$C,'pl-data'!AC$2,postings!$D:$D,'pl-data'!AC$3,postings!$I:$I,'pl-data'!$A36)-SUMIFS(postings!$W:$W,postings!$C:$C,'pl-data'!AC$2,postings!$D:$D,'pl-data'!AC$3,postings!$M:$M,'pl-data'!$A36)</f>
        <v>0</v>
      </c>
      <c r="AD36" s="53">
        <f>+SUMIFS(postings!$T:$T,postings!$C:$C,'pl-data'!AD$2,postings!$D:$D,'pl-data'!AD$3,postings!$I:$I,'pl-data'!$A36)-SUMIFS(postings!$W:$W,postings!$C:$C,'pl-data'!AD$2,postings!$D:$D,'pl-data'!AD$3,postings!$M:$M,'pl-data'!$A36)</f>
        <v>0</v>
      </c>
      <c r="AE36" s="53">
        <f>+SUMIFS(postings!$T:$T,postings!$C:$C,'pl-data'!AE$2,postings!$D:$D,'pl-data'!AE$3,postings!$I:$I,'pl-data'!$A36)-SUMIFS(postings!$W:$W,postings!$C:$C,'pl-data'!AE$2,postings!$D:$D,'pl-data'!AE$3,postings!$M:$M,'pl-data'!$A36)</f>
        <v>0</v>
      </c>
      <c r="AF36" s="53">
        <f>+SUMIFS(postings!$T:$T,postings!$C:$C,'pl-data'!AF$2,postings!$D:$D,'pl-data'!AF$3,postings!$I:$I,'pl-data'!$A36)-SUMIFS(postings!$W:$W,postings!$C:$C,'pl-data'!AF$2,postings!$D:$D,'pl-data'!AF$3,postings!$M:$M,'pl-data'!$A36)</f>
        <v>0</v>
      </c>
      <c r="AG36" s="53">
        <f>+SUMIFS(postings!$T:$T,postings!$C:$C,'pl-data'!AG$2,postings!$D:$D,'pl-data'!AG$3,postings!$I:$I,'pl-data'!$A36)-SUMIFS(postings!$W:$W,postings!$C:$C,'pl-data'!AG$2,postings!$D:$D,'pl-data'!AG$3,postings!$M:$M,'pl-data'!$A36)</f>
        <v>0</v>
      </c>
      <c r="AH36" s="53">
        <f>+SUMIFS(postings!$T:$T,postings!$C:$C,'pl-data'!AH$2,postings!$D:$D,'pl-data'!AH$3,postings!$I:$I,'pl-data'!$A36)-SUMIFS(postings!$W:$W,postings!$C:$C,'pl-data'!AH$2,postings!$D:$D,'pl-data'!AH$3,postings!$M:$M,'pl-data'!$A36)</f>
        <v>0</v>
      </c>
      <c r="AI36" s="53">
        <f>+SUMIFS(postings!$T:$T,postings!$C:$C,'pl-data'!AI$2,postings!$D:$D,'pl-data'!AI$3,postings!$I:$I,'pl-data'!$A36)-SUMIFS(postings!$W:$W,postings!$C:$C,'pl-data'!AI$2,postings!$D:$D,'pl-data'!AI$3,postings!$M:$M,'pl-data'!$A36)</f>
        <v>0</v>
      </c>
      <c r="AJ36" s="53">
        <f>+SUM(X36:INDEX(X36:AI36,1,Settings!$C$4))</f>
        <v>0</v>
      </c>
      <c r="AK36" s="53">
        <f t="shared" si="7"/>
        <v>0</v>
      </c>
      <c r="AL36" s="53"/>
      <c r="AM36" s="53">
        <f t="shared" si="8"/>
        <v>0</v>
      </c>
      <c r="AN36" s="53">
        <f t="shared" si="9"/>
        <v>0</v>
      </c>
      <c r="AO36" s="53">
        <f t="shared" si="10"/>
        <v>0</v>
      </c>
      <c r="AP36" s="53">
        <f t="shared" si="11"/>
        <v>0</v>
      </c>
      <c r="AQ36" s="53">
        <f t="shared" si="12"/>
        <v>0</v>
      </c>
      <c r="AR36" s="53">
        <f t="shared" si="13"/>
        <v>0</v>
      </c>
      <c r="AS36" s="53">
        <f t="shared" si="14"/>
        <v>0</v>
      </c>
      <c r="AT36" s="53">
        <f t="shared" si="15"/>
        <v>0</v>
      </c>
      <c r="AU36" s="53">
        <f t="shared" si="16"/>
        <v>0</v>
      </c>
      <c r="AV36" s="53">
        <f t="shared" si="17"/>
        <v>0</v>
      </c>
      <c r="AW36" s="53">
        <f t="shared" si="18"/>
        <v>0</v>
      </c>
      <c r="AX36" s="53">
        <f t="shared" si="19"/>
        <v>0</v>
      </c>
      <c r="AY36" s="53">
        <f>+SUM(AM36:INDEX(AM36:AX36,1,Settings!$C$4))</f>
        <v>0</v>
      </c>
      <c r="AZ36" s="53">
        <f t="shared" si="20"/>
        <v>0</v>
      </c>
      <c r="BA36" s="53"/>
      <c r="BB36" s="53">
        <f t="shared" si="21"/>
        <v>0</v>
      </c>
      <c r="BC36" s="53">
        <f t="shared" si="22"/>
        <v>0</v>
      </c>
      <c r="BD36" s="53">
        <f t="shared" si="23"/>
        <v>0</v>
      </c>
      <c r="BE36" s="53">
        <f t="shared" si="24"/>
        <v>0</v>
      </c>
      <c r="BF36" s="53">
        <f t="shared" si="25"/>
        <v>0</v>
      </c>
      <c r="BG36" s="53">
        <f t="shared" si="26"/>
        <v>0</v>
      </c>
      <c r="BH36" s="53">
        <f t="shared" si="27"/>
        <v>0</v>
      </c>
      <c r="BI36" s="53">
        <f t="shared" si="28"/>
        <v>0</v>
      </c>
      <c r="BJ36" s="53">
        <f t="shared" si="29"/>
        <v>0</v>
      </c>
      <c r="BK36" s="53">
        <f t="shared" si="30"/>
        <v>0</v>
      </c>
      <c r="BL36" s="53">
        <f t="shared" si="31"/>
        <v>0</v>
      </c>
      <c r="BM36" s="53">
        <f t="shared" si="32"/>
        <v>0</v>
      </c>
      <c r="BN36" s="53">
        <f t="shared" si="33"/>
        <v>0</v>
      </c>
      <c r="BO36" s="53"/>
      <c r="BP36" s="53">
        <f t="shared" si="34"/>
        <v>0</v>
      </c>
      <c r="BQ36" s="53"/>
      <c r="BR36" s="53">
        <f t="shared" si="35"/>
        <v>0</v>
      </c>
    </row>
    <row r="37" spans="1:70" x14ac:dyDescent="0.2">
      <c r="A37" s="6">
        <v>2129</v>
      </c>
      <c r="B37" s="6" t="str">
        <f>+VLOOKUP(A37,masterfile!B:C,2,FALSE)</f>
        <v>Zinsaufw. für lfr. Verbindlichk.verb.UN</v>
      </c>
      <c r="D37" s="53">
        <f>+SUMIF('[1]2017'!$A:$A,$A37,'[1]2017'!$C:$C)-SUMIF('[1]2017'!$E:$E,$A37,'[1]2017'!$G:$G)</f>
        <v>0</v>
      </c>
      <c r="E37" s="53">
        <f>+SUMIF('[1]2018'!$A:$A,$A37,'[1]2018'!$C:$C)-SUMIF('[1]2018'!$E:$E,$A37,'[1]2018'!$G:$G)</f>
        <v>0</v>
      </c>
      <c r="F37" s="53">
        <f>+SUMIF('[1]2019'!$A:$A,$A37,'[1]2019'!$C:$C)-SUMIF('[1]2019'!$E:$E,$A37,'[1]2019'!$G:$G)</f>
        <v>0</v>
      </c>
      <c r="G37" s="53">
        <f>+SUMIF('[1]2020'!$A:$A,$A37,'[1]2020'!$C:$C)-SUMIF('[1]2020'!$E:$E,$A37,'[1]2020'!$G:$G)</f>
        <v>0</v>
      </c>
      <c r="H37" s="53"/>
      <c r="I37" s="53">
        <f>+(+SUMIF('[1]2021'!$A:$A,$A37,'[1]2021'!$C:$C)-SUMIF('[1]2021'!$E:$E,$A37,'[1]2021'!$G:$G))/12</f>
        <v>0</v>
      </c>
      <c r="J37" s="53">
        <f>+(+SUMIF('[1]2021'!$A:$A,$A37,'[1]2021'!$C:$C)-SUMIF('[1]2021'!$E:$E,$A37,'[1]2021'!$G:$G))/12</f>
        <v>0</v>
      </c>
      <c r="K37" s="53">
        <f>+(+SUMIF('[1]2021'!$A:$A,$A37,'[1]2021'!$C:$C)-SUMIF('[1]2021'!$E:$E,$A37,'[1]2021'!$G:$G))/12</f>
        <v>0</v>
      </c>
      <c r="L37" s="53">
        <f>+(+SUMIF('[1]2021'!$A:$A,$A37,'[1]2021'!$C:$C)-SUMIF('[1]2021'!$E:$E,$A37,'[1]2021'!$G:$G))/12</f>
        <v>0</v>
      </c>
      <c r="M37" s="53">
        <f>+(+SUMIF('[1]2021'!$A:$A,$A37,'[1]2021'!$C:$C)-SUMIF('[1]2021'!$E:$E,$A37,'[1]2021'!$G:$G))/12</f>
        <v>0</v>
      </c>
      <c r="N37" s="53">
        <f>+(+SUMIF('[1]2021'!$A:$A,$A37,'[1]2021'!$C:$C)-SUMIF('[1]2021'!$E:$E,$A37,'[1]2021'!$G:$G))/12</f>
        <v>0</v>
      </c>
      <c r="O37" s="53">
        <f>+(+SUMIF('[1]2021'!$A:$A,$A37,'[1]2021'!$C:$C)-SUMIF('[1]2021'!$E:$E,$A37,'[1]2021'!$G:$G))/12</f>
        <v>0</v>
      </c>
      <c r="P37" s="53">
        <f>+(+SUMIF('[1]2021'!$A:$A,$A37,'[1]2021'!$C:$C)-SUMIF('[1]2021'!$E:$E,$A37,'[1]2021'!$G:$G))/12</f>
        <v>0</v>
      </c>
      <c r="Q37" s="53">
        <f>+(+SUMIF('[1]2021'!$A:$A,$A37,'[1]2021'!$C:$C)-SUMIF('[1]2021'!$E:$E,$A37,'[1]2021'!$G:$G))/12</f>
        <v>0</v>
      </c>
      <c r="R37" s="53">
        <f>+(+SUMIF('[1]2021'!$A:$A,$A37,'[1]2021'!$C:$C)-SUMIF('[1]2021'!$E:$E,$A37,'[1]2021'!$G:$G))/12</f>
        <v>0</v>
      </c>
      <c r="S37" s="53">
        <f>+(+SUMIF('[1]2021'!$A:$A,$A37,'[1]2021'!$C:$C)-SUMIF('[1]2021'!$E:$E,$A37,'[1]2021'!$G:$G))/12</f>
        <v>0</v>
      </c>
      <c r="T37" s="53">
        <f>+(+SUMIF('[1]2021'!$A:$A,$A37,'[1]2021'!$C:$C)-SUMIF('[1]2021'!$E:$E,$A37,'[1]2021'!$G:$G))/12</f>
        <v>0</v>
      </c>
      <c r="U37" s="53">
        <f>+SUM(I37:INDEX(I37:T37,1,Settings!$C$4))</f>
        <v>0</v>
      </c>
      <c r="V37" s="53">
        <f t="shared" si="6"/>
        <v>0</v>
      </c>
      <c r="W37" s="53"/>
      <c r="X37" s="53">
        <f>+SUMIFS(postings!$T:$T,postings!$C:$C,'pl-data'!X$2,postings!$D:$D,'pl-data'!X$3,postings!$I:$I,'pl-data'!$A37)-SUMIFS(postings!$W:$W,postings!$C:$C,'pl-data'!X$2,postings!$D:$D,'pl-data'!X$3,postings!$M:$M,'pl-data'!$A37)</f>
        <v>0</v>
      </c>
      <c r="Y37" s="53">
        <f>+SUMIFS(postings!$T:$T,postings!$C:$C,'pl-data'!Y$2,postings!$D:$D,'pl-data'!Y$3,postings!$I:$I,'pl-data'!$A37)-SUMIFS(postings!$W:$W,postings!$C:$C,'pl-data'!Y$2,postings!$D:$D,'pl-data'!Y$3,postings!$M:$M,'pl-data'!$A37)</f>
        <v>0</v>
      </c>
      <c r="Z37" s="53">
        <f>+SUMIFS(postings!$T:$T,postings!$C:$C,'pl-data'!Z$2,postings!$D:$D,'pl-data'!Z$3,postings!$I:$I,'pl-data'!$A37)-SUMIFS(postings!$W:$W,postings!$C:$C,'pl-data'!Z$2,postings!$D:$D,'pl-data'!Z$3,postings!$M:$M,'pl-data'!$A37)</f>
        <v>0</v>
      </c>
      <c r="AA37" s="53">
        <f>+SUMIFS(postings!$T:$T,postings!$C:$C,'pl-data'!AA$2,postings!$D:$D,'pl-data'!AA$3,postings!$I:$I,'pl-data'!$A37)-SUMIFS(postings!$W:$W,postings!$C:$C,'pl-data'!AA$2,postings!$D:$D,'pl-data'!AA$3,postings!$M:$M,'pl-data'!$A37)</f>
        <v>0</v>
      </c>
      <c r="AB37" s="53">
        <f>+SUMIFS(postings!$T:$T,postings!$C:$C,'pl-data'!AB$2,postings!$D:$D,'pl-data'!AB$3,postings!$I:$I,'pl-data'!$A37)-SUMIFS(postings!$W:$W,postings!$C:$C,'pl-data'!AB$2,postings!$D:$D,'pl-data'!AB$3,postings!$M:$M,'pl-data'!$A37)</f>
        <v>0</v>
      </c>
      <c r="AC37" s="53">
        <f>+SUMIFS(postings!$T:$T,postings!$C:$C,'pl-data'!AC$2,postings!$D:$D,'pl-data'!AC$3,postings!$I:$I,'pl-data'!$A37)-SUMIFS(postings!$W:$W,postings!$C:$C,'pl-data'!AC$2,postings!$D:$D,'pl-data'!AC$3,postings!$M:$M,'pl-data'!$A37)</f>
        <v>0</v>
      </c>
      <c r="AD37" s="53">
        <f>+SUMIFS(postings!$T:$T,postings!$C:$C,'pl-data'!AD$2,postings!$D:$D,'pl-data'!AD$3,postings!$I:$I,'pl-data'!$A37)-SUMIFS(postings!$W:$W,postings!$C:$C,'pl-data'!AD$2,postings!$D:$D,'pl-data'!AD$3,postings!$M:$M,'pl-data'!$A37)</f>
        <v>0</v>
      </c>
      <c r="AE37" s="53">
        <f>+SUMIFS(postings!$T:$T,postings!$C:$C,'pl-data'!AE$2,postings!$D:$D,'pl-data'!AE$3,postings!$I:$I,'pl-data'!$A37)-SUMIFS(postings!$W:$W,postings!$C:$C,'pl-data'!AE$2,postings!$D:$D,'pl-data'!AE$3,postings!$M:$M,'pl-data'!$A37)</f>
        <v>0</v>
      </c>
      <c r="AF37" s="53">
        <f>+SUMIFS(postings!$T:$T,postings!$C:$C,'pl-data'!AF$2,postings!$D:$D,'pl-data'!AF$3,postings!$I:$I,'pl-data'!$A37)-SUMIFS(postings!$W:$W,postings!$C:$C,'pl-data'!AF$2,postings!$D:$D,'pl-data'!AF$3,postings!$M:$M,'pl-data'!$A37)</f>
        <v>0</v>
      </c>
      <c r="AG37" s="53">
        <f>+SUMIFS(postings!$T:$T,postings!$C:$C,'pl-data'!AG$2,postings!$D:$D,'pl-data'!AG$3,postings!$I:$I,'pl-data'!$A37)-SUMIFS(postings!$W:$W,postings!$C:$C,'pl-data'!AG$2,postings!$D:$D,'pl-data'!AG$3,postings!$M:$M,'pl-data'!$A37)</f>
        <v>0</v>
      </c>
      <c r="AH37" s="53">
        <f>+SUMIFS(postings!$T:$T,postings!$C:$C,'pl-data'!AH$2,postings!$D:$D,'pl-data'!AH$3,postings!$I:$I,'pl-data'!$A37)-SUMIFS(postings!$W:$W,postings!$C:$C,'pl-data'!AH$2,postings!$D:$D,'pl-data'!AH$3,postings!$M:$M,'pl-data'!$A37)</f>
        <v>0</v>
      </c>
      <c r="AI37" s="53">
        <f>+SUMIFS(postings!$T:$T,postings!$C:$C,'pl-data'!AI$2,postings!$D:$D,'pl-data'!AI$3,postings!$I:$I,'pl-data'!$A37)-SUMIFS(postings!$W:$W,postings!$C:$C,'pl-data'!AI$2,postings!$D:$D,'pl-data'!AI$3,postings!$M:$M,'pl-data'!$A37)</f>
        <v>0</v>
      </c>
      <c r="AJ37" s="53">
        <f>+SUM(X37:INDEX(X37:AI37,1,Settings!$C$4))</f>
        <v>0</v>
      </c>
      <c r="AK37" s="53">
        <f t="shared" si="7"/>
        <v>0</v>
      </c>
      <c r="AL37" s="53"/>
      <c r="AM37" s="53">
        <f t="shared" si="8"/>
        <v>0</v>
      </c>
      <c r="AN37" s="53">
        <f t="shared" si="9"/>
        <v>0</v>
      </c>
      <c r="AO37" s="53">
        <f t="shared" si="10"/>
        <v>0</v>
      </c>
      <c r="AP37" s="53">
        <f t="shared" si="11"/>
        <v>0</v>
      </c>
      <c r="AQ37" s="53">
        <f t="shared" si="12"/>
        <v>0</v>
      </c>
      <c r="AR37" s="53">
        <f t="shared" si="13"/>
        <v>0</v>
      </c>
      <c r="AS37" s="53">
        <f t="shared" si="14"/>
        <v>0</v>
      </c>
      <c r="AT37" s="53">
        <f t="shared" si="15"/>
        <v>0</v>
      </c>
      <c r="AU37" s="53">
        <f t="shared" si="16"/>
        <v>0</v>
      </c>
      <c r="AV37" s="53">
        <f t="shared" si="17"/>
        <v>0</v>
      </c>
      <c r="AW37" s="53">
        <f t="shared" si="18"/>
        <v>0</v>
      </c>
      <c r="AX37" s="53">
        <f t="shared" si="19"/>
        <v>0</v>
      </c>
      <c r="AY37" s="53">
        <f>+SUM(AM37:INDEX(AM37:AX37,1,Settings!$C$4))</f>
        <v>0</v>
      </c>
      <c r="AZ37" s="53">
        <f t="shared" si="20"/>
        <v>0</v>
      </c>
      <c r="BA37" s="53"/>
      <c r="BB37" s="53">
        <f t="shared" si="21"/>
        <v>0</v>
      </c>
      <c r="BC37" s="53">
        <f t="shared" si="22"/>
        <v>0</v>
      </c>
      <c r="BD37" s="53">
        <f t="shared" si="23"/>
        <v>0</v>
      </c>
      <c r="BE37" s="53">
        <f t="shared" si="24"/>
        <v>0</v>
      </c>
      <c r="BF37" s="53">
        <f t="shared" si="25"/>
        <v>0</v>
      </c>
      <c r="BG37" s="53">
        <f t="shared" si="26"/>
        <v>0</v>
      </c>
      <c r="BH37" s="53">
        <f t="shared" si="27"/>
        <v>0</v>
      </c>
      <c r="BI37" s="53">
        <f t="shared" si="28"/>
        <v>0</v>
      </c>
      <c r="BJ37" s="53">
        <f t="shared" si="29"/>
        <v>0</v>
      </c>
      <c r="BK37" s="53">
        <f t="shared" si="30"/>
        <v>0</v>
      </c>
      <c r="BL37" s="53">
        <f t="shared" si="31"/>
        <v>0</v>
      </c>
      <c r="BM37" s="53">
        <f t="shared" si="32"/>
        <v>0</v>
      </c>
      <c r="BN37" s="53">
        <f t="shared" si="33"/>
        <v>0</v>
      </c>
      <c r="BO37" s="53"/>
      <c r="BP37" s="53">
        <f t="shared" si="34"/>
        <v>0</v>
      </c>
      <c r="BQ37" s="53"/>
      <c r="BR37" s="53">
        <f t="shared" si="35"/>
        <v>0</v>
      </c>
    </row>
    <row r="38" spans="1:70" x14ac:dyDescent="0.2">
      <c r="A38" s="6">
        <v>2130</v>
      </c>
      <c r="B38" s="6" t="str">
        <f>+VLOOKUP(A38,masterfile!B:C,2,FALSE)</f>
        <v>Diskontaufwendungen</v>
      </c>
      <c r="D38" s="53">
        <f>+SUMIF('[1]2017'!$A:$A,$A38,'[1]2017'!$C:$C)-SUMIF('[1]2017'!$E:$E,$A38,'[1]2017'!$G:$G)</f>
        <v>0</v>
      </c>
      <c r="E38" s="53">
        <f>+SUMIF('[1]2018'!$A:$A,$A38,'[1]2018'!$C:$C)-SUMIF('[1]2018'!$E:$E,$A38,'[1]2018'!$G:$G)</f>
        <v>0</v>
      </c>
      <c r="F38" s="53">
        <f>+SUMIF('[1]2019'!$A:$A,$A38,'[1]2019'!$C:$C)-SUMIF('[1]2019'!$E:$E,$A38,'[1]2019'!$G:$G)</f>
        <v>0</v>
      </c>
      <c r="G38" s="53">
        <f>+SUMIF('[1]2020'!$A:$A,$A38,'[1]2020'!$C:$C)-SUMIF('[1]2020'!$E:$E,$A38,'[1]2020'!$G:$G)</f>
        <v>0</v>
      </c>
      <c r="H38" s="53"/>
      <c r="I38" s="53">
        <f>+(+SUMIF('[1]2021'!$A:$A,$A38,'[1]2021'!$C:$C)-SUMIF('[1]2021'!$E:$E,$A38,'[1]2021'!$G:$G))/12</f>
        <v>0</v>
      </c>
      <c r="J38" s="53">
        <f>+(+SUMIF('[1]2021'!$A:$A,$A38,'[1]2021'!$C:$C)-SUMIF('[1]2021'!$E:$E,$A38,'[1]2021'!$G:$G))/12</f>
        <v>0</v>
      </c>
      <c r="K38" s="53">
        <f>+(+SUMIF('[1]2021'!$A:$A,$A38,'[1]2021'!$C:$C)-SUMIF('[1]2021'!$E:$E,$A38,'[1]2021'!$G:$G))/12</f>
        <v>0</v>
      </c>
      <c r="L38" s="53">
        <f>+(+SUMIF('[1]2021'!$A:$A,$A38,'[1]2021'!$C:$C)-SUMIF('[1]2021'!$E:$E,$A38,'[1]2021'!$G:$G))/12</f>
        <v>0</v>
      </c>
      <c r="M38" s="53">
        <f>+(+SUMIF('[1]2021'!$A:$A,$A38,'[1]2021'!$C:$C)-SUMIF('[1]2021'!$E:$E,$A38,'[1]2021'!$G:$G))/12</f>
        <v>0</v>
      </c>
      <c r="N38" s="53">
        <f>+(+SUMIF('[1]2021'!$A:$A,$A38,'[1]2021'!$C:$C)-SUMIF('[1]2021'!$E:$E,$A38,'[1]2021'!$G:$G))/12</f>
        <v>0</v>
      </c>
      <c r="O38" s="53">
        <f>+(+SUMIF('[1]2021'!$A:$A,$A38,'[1]2021'!$C:$C)-SUMIF('[1]2021'!$E:$E,$A38,'[1]2021'!$G:$G))/12</f>
        <v>0</v>
      </c>
      <c r="P38" s="53">
        <f>+(+SUMIF('[1]2021'!$A:$A,$A38,'[1]2021'!$C:$C)-SUMIF('[1]2021'!$E:$E,$A38,'[1]2021'!$G:$G))/12</f>
        <v>0</v>
      </c>
      <c r="Q38" s="53">
        <f>+(+SUMIF('[1]2021'!$A:$A,$A38,'[1]2021'!$C:$C)-SUMIF('[1]2021'!$E:$E,$A38,'[1]2021'!$G:$G))/12</f>
        <v>0</v>
      </c>
      <c r="R38" s="53">
        <f>+(+SUMIF('[1]2021'!$A:$A,$A38,'[1]2021'!$C:$C)-SUMIF('[1]2021'!$E:$E,$A38,'[1]2021'!$G:$G))/12</f>
        <v>0</v>
      </c>
      <c r="S38" s="53">
        <f>+(+SUMIF('[1]2021'!$A:$A,$A38,'[1]2021'!$C:$C)-SUMIF('[1]2021'!$E:$E,$A38,'[1]2021'!$G:$G))/12</f>
        <v>0</v>
      </c>
      <c r="T38" s="53">
        <f>+(+SUMIF('[1]2021'!$A:$A,$A38,'[1]2021'!$C:$C)-SUMIF('[1]2021'!$E:$E,$A38,'[1]2021'!$G:$G))/12</f>
        <v>0</v>
      </c>
      <c r="U38" s="53">
        <f>+SUM(I38:INDEX(I38:T38,1,Settings!$C$4))</f>
        <v>0</v>
      </c>
      <c r="V38" s="53">
        <f t="shared" si="6"/>
        <v>0</v>
      </c>
      <c r="W38" s="53"/>
      <c r="X38" s="53">
        <f>+SUMIFS(postings!$T:$T,postings!$C:$C,'pl-data'!X$2,postings!$D:$D,'pl-data'!X$3,postings!$I:$I,'pl-data'!$A38)-SUMIFS(postings!$W:$W,postings!$C:$C,'pl-data'!X$2,postings!$D:$D,'pl-data'!X$3,postings!$M:$M,'pl-data'!$A38)</f>
        <v>0</v>
      </c>
      <c r="Y38" s="53">
        <f>+SUMIFS(postings!$T:$T,postings!$C:$C,'pl-data'!Y$2,postings!$D:$D,'pl-data'!Y$3,postings!$I:$I,'pl-data'!$A38)-SUMIFS(postings!$W:$W,postings!$C:$C,'pl-data'!Y$2,postings!$D:$D,'pl-data'!Y$3,postings!$M:$M,'pl-data'!$A38)</f>
        <v>0</v>
      </c>
      <c r="Z38" s="53">
        <f>+SUMIFS(postings!$T:$T,postings!$C:$C,'pl-data'!Z$2,postings!$D:$D,'pl-data'!Z$3,postings!$I:$I,'pl-data'!$A38)-SUMIFS(postings!$W:$W,postings!$C:$C,'pl-data'!Z$2,postings!$D:$D,'pl-data'!Z$3,postings!$M:$M,'pl-data'!$A38)</f>
        <v>0</v>
      </c>
      <c r="AA38" s="53">
        <f>+SUMIFS(postings!$T:$T,postings!$C:$C,'pl-data'!AA$2,postings!$D:$D,'pl-data'!AA$3,postings!$I:$I,'pl-data'!$A38)-SUMIFS(postings!$W:$W,postings!$C:$C,'pl-data'!AA$2,postings!$D:$D,'pl-data'!AA$3,postings!$M:$M,'pl-data'!$A38)</f>
        <v>0</v>
      </c>
      <c r="AB38" s="53">
        <f>+SUMIFS(postings!$T:$T,postings!$C:$C,'pl-data'!AB$2,postings!$D:$D,'pl-data'!AB$3,postings!$I:$I,'pl-data'!$A38)-SUMIFS(postings!$W:$W,postings!$C:$C,'pl-data'!AB$2,postings!$D:$D,'pl-data'!AB$3,postings!$M:$M,'pl-data'!$A38)</f>
        <v>0</v>
      </c>
      <c r="AC38" s="53">
        <f>+SUMIFS(postings!$T:$T,postings!$C:$C,'pl-data'!AC$2,postings!$D:$D,'pl-data'!AC$3,postings!$I:$I,'pl-data'!$A38)-SUMIFS(postings!$W:$W,postings!$C:$C,'pl-data'!AC$2,postings!$D:$D,'pl-data'!AC$3,postings!$M:$M,'pl-data'!$A38)</f>
        <v>0</v>
      </c>
      <c r="AD38" s="53">
        <f>+SUMIFS(postings!$T:$T,postings!$C:$C,'pl-data'!AD$2,postings!$D:$D,'pl-data'!AD$3,postings!$I:$I,'pl-data'!$A38)-SUMIFS(postings!$W:$W,postings!$C:$C,'pl-data'!AD$2,postings!$D:$D,'pl-data'!AD$3,postings!$M:$M,'pl-data'!$A38)</f>
        <v>0</v>
      </c>
      <c r="AE38" s="53">
        <f>+SUMIFS(postings!$T:$T,postings!$C:$C,'pl-data'!AE$2,postings!$D:$D,'pl-data'!AE$3,postings!$I:$I,'pl-data'!$A38)-SUMIFS(postings!$W:$W,postings!$C:$C,'pl-data'!AE$2,postings!$D:$D,'pl-data'!AE$3,postings!$M:$M,'pl-data'!$A38)</f>
        <v>0</v>
      </c>
      <c r="AF38" s="53">
        <f>+SUMIFS(postings!$T:$T,postings!$C:$C,'pl-data'!AF$2,postings!$D:$D,'pl-data'!AF$3,postings!$I:$I,'pl-data'!$A38)-SUMIFS(postings!$W:$W,postings!$C:$C,'pl-data'!AF$2,postings!$D:$D,'pl-data'!AF$3,postings!$M:$M,'pl-data'!$A38)</f>
        <v>0</v>
      </c>
      <c r="AG38" s="53">
        <f>+SUMIFS(postings!$T:$T,postings!$C:$C,'pl-data'!AG$2,postings!$D:$D,'pl-data'!AG$3,postings!$I:$I,'pl-data'!$A38)-SUMIFS(postings!$W:$W,postings!$C:$C,'pl-data'!AG$2,postings!$D:$D,'pl-data'!AG$3,postings!$M:$M,'pl-data'!$A38)</f>
        <v>0</v>
      </c>
      <c r="AH38" s="53">
        <f>+SUMIFS(postings!$T:$T,postings!$C:$C,'pl-data'!AH$2,postings!$D:$D,'pl-data'!AH$3,postings!$I:$I,'pl-data'!$A38)-SUMIFS(postings!$W:$W,postings!$C:$C,'pl-data'!AH$2,postings!$D:$D,'pl-data'!AH$3,postings!$M:$M,'pl-data'!$A38)</f>
        <v>0</v>
      </c>
      <c r="AI38" s="53">
        <f>+SUMIFS(postings!$T:$T,postings!$C:$C,'pl-data'!AI$2,postings!$D:$D,'pl-data'!AI$3,postings!$I:$I,'pl-data'!$A38)-SUMIFS(postings!$W:$W,postings!$C:$C,'pl-data'!AI$2,postings!$D:$D,'pl-data'!AI$3,postings!$M:$M,'pl-data'!$A38)</f>
        <v>0</v>
      </c>
      <c r="AJ38" s="53">
        <f>+SUM(X38:INDEX(X38:AI38,1,Settings!$C$4))</f>
        <v>0</v>
      </c>
      <c r="AK38" s="53">
        <f t="shared" si="7"/>
        <v>0</v>
      </c>
      <c r="AL38" s="53"/>
      <c r="AM38" s="53">
        <f t="shared" si="8"/>
        <v>0</v>
      </c>
      <c r="AN38" s="53">
        <f t="shared" si="9"/>
        <v>0</v>
      </c>
      <c r="AO38" s="53">
        <f t="shared" si="10"/>
        <v>0</v>
      </c>
      <c r="AP38" s="53">
        <f t="shared" si="11"/>
        <v>0</v>
      </c>
      <c r="AQ38" s="53">
        <f t="shared" si="12"/>
        <v>0</v>
      </c>
      <c r="AR38" s="53">
        <f t="shared" si="13"/>
        <v>0</v>
      </c>
      <c r="AS38" s="53">
        <f t="shared" si="14"/>
        <v>0</v>
      </c>
      <c r="AT38" s="53">
        <f t="shared" si="15"/>
        <v>0</v>
      </c>
      <c r="AU38" s="53">
        <f t="shared" si="16"/>
        <v>0</v>
      </c>
      <c r="AV38" s="53">
        <f t="shared" si="17"/>
        <v>0</v>
      </c>
      <c r="AW38" s="53">
        <f t="shared" si="18"/>
        <v>0</v>
      </c>
      <c r="AX38" s="53">
        <f t="shared" si="19"/>
        <v>0</v>
      </c>
      <c r="AY38" s="53">
        <f>+SUM(AM38:INDEX(AM38:AX38,1,Settings!$C$4))</f>
        <v>0</v>
      </c>
      <c r="AZ38" s="53">
        <f t="shared" si="20"/>
        <v>0</v>
      </c>
      <c r="BA38" s="53"/>
      <c r="BB38" s="53">
        <f t="shared" si="21"/>
        <v>0</v>
      </c>
      <c r="BC38" s="53">
        <f t="shared" si="22"/>
        <v>0</v>
      </c>
      <c r="BD38" s="53">
        <f t="shared" si="23"/>
        <v>0</v>
      </c>
      <c r="BE38" s="53">
        <f t="shared" si="24"/>
        <v>0</v>
      </c>
      <c r="BF38" s="53">
        <f t="shared" si="25"/>
        <v>0</v>
      </c>
      <c r="BG38" s="53">
        <f t="shared" si="26"/>
        <v>0</v>
      </c>
      <c r="BH38" s="53">
        <f t="shared" si="27"/>
        <v>0</v>
      </c>
      <c r="BI38" s="53">
        <f t="shared" si="28"/>
        <v>0</v>
      </c>
      <c r="BJ38" s="53">
        <f t="shared" si="29"/>
        <v>0</v>
      </c>
      <c r="BK38" s="53">
        <f t="shared" si="30"/>
        <v>0</v>
      </c>
      <c r="BL38" s="53">
        <f t="shared" si="31"/>
        <v>0</v>
      </c>
      <c r="BM38" s="53">
        <f t="shared" si="32"/>
        <v>0</v>
      </c>
      <c r="BN38" s="53">
        <f t="shared" si="33"/>
        <v>0</v>
      </c>
      <c r="BO38" s="53"/>
      <c r="BP38" s="53">
        <f t="shared" si="34"/>
        <v>0</v>
      </c>
      <c r="BQ38" s="53"/>
      <c r="BR38" s="53">
        <f t="shared" si="35"/>
        <v>0</v>
      </c>
    </row>
    <row r="39" spans="1:70" x14ac:dyDescent="0.2">
      <c r="A39" s="6">
        <v>2139</v>
      </c>
      <c r="B39" s="6" t="str">
        <f>+VLOOKUP(A39,masterfile!B:C,2,FALSE)</f>
        <v>Diskontaufwendungen an verbundene UN</v>
      </c>
      <c r="D39" s="53">
        <f>+SUMIF('[1]2017'!$A:$A,$A39,'[1]2017'!$C:$C)-SUMIF('[1]2017'!$E:$E,$A39,'[1]2017'!$G:$G)</f>
        <v>0</v>
      </c>
      <c r="E39" s="53">
        <f>+SUMIF('[1]2018'!$A:$A,$A39,'[1]2018'!$C:$C)-SUMIF('[1]2018'!$E:$E,$A39,'[1]2018'!$G:$G)</f>
        <v>0</v>
      </c>
      <c r="F39" s="53">
        <f>+SUMIF('[1]2019'!$A:$A,$A39,'[1]2019'!$C:$C)-SUMIF('[1]2019'!$E:$E,$A39,'[1]2019'!$G:$G)</f>
        <v>0</v>
      </c>
      <c r="G39" s="53">
        <f>+SUMIF('[1]2020'!$A:$A,$A39,'[1]2020'!$C:$C)-SUMIF('[1]2020'!$E:$E,$A39,'[1]2020'!$G:$G)</f>
        <v>0</v>
      </c>
      <c r="H39" s="53"/>
      <c r="I39" s="53">
        <f>+(+SUMIF('[1]2021'!$A:$A,$A39,'[1]2021'!$C:$C)-SUMIF('[1]2021'!$E:$E,$A39,'[1]2021'!$G:$G))/12</f>
        <v>0</v>
      </c>
      <c r="J39" s="53">
        <f>+(+SUMIF('[1]2021'!$A:$A,$A39,'[1]2021'!$C:$C)-SUMIF('[1]2021'!$E:$E,$A39,'[1]2021'!$G:$G))/12</f>
        <v>0</v>
      </c>
      <c r="K39" s="53">
        <f>+(+SUMIF('[1]2021'!$A:$A,$A39,'[1]2021'!$C:$C)-SUMIF('[1]2021'!$E:$E,$A39,'[1]2021'!$G:$G))/12</f>
        <v>0</v>
      </c>
      <c r="L39" s="53">
        <f>+(+SUMIF('[1]2021'!$A:$A,$A39,'[1]2021'!$C:$C)-SUMIF('[1]2021'!$E:$E,$A39,'[1]2021'!$G:$G))/12</f>
        <v>0</v>
      </c>
      <c r="M39" s="53">
        <f>+(+SUMIF('[1]2021'!$A:$A,$A39,'[1]2021'!$C:$C)-SUMIF('[1]2021'!$E:$E,$A39,'[1]2021'!$G:$G))/12</f>
        <v>0</v>
      </c>
      <c r="N39" s="53">
        <f>+(+SUMIF('[1]2021'!$A:$A,$A39,'[1]2021'!$C:$C)-SUMIF('[1]2021'!$E:$E,$A39,'[1]2021'!$G:$G))/12</f>
        <v>0</v>
      </c>
      <c r="O39" s="53">
        <f>+(+SUMIF('[1]2021'!$A:$A,$A39,'[1]2021'!$C:$C)-SUMIF('[1]2021'!$E:$E,$A39,'[1]2021'!$G:$G))/12</f>
        <v>0</v>
      </c>
      <c r="P39" s="53">
        <f>+(+SUMIF('[1]2021'!$A:$A,$A39,'[1]2021'!$C:$C)-SUMIF('[1]2021'!$E:$E,$A39,'[1]2021'!$G:$G))/12</f>
        <v>0</v>
      </c>
      <c r="Q39" s="53">
        <f>+(+SUMIF('[1]2021'!$A:$A,$A39,'[1]2021'!$C:$C)-SUMIF('[1]2021'!$E:$E,$A39,'[1]2021'!$G:$G))/12</f>
        <v>0</v>
      </c>
      <c r="R39" s="53">
        <f>+(+SUMIF('[1]2021'!$A:$A,$A39,'[1]2021'!$C:$C)-SUMIF('[1]2021'!$E:$E,$A39,'[1]2021'!$G:$G))/12</f>
        <v>0</v>
      </c>
      <c r="S39" s="53">
        <f>+(+SUMIF('[1]2021'!$A:$A,$A39,'[1]2021'!$C:$C)-SUMIF('[1]2021'!$E:$E,$A39,'[1]2021'!$G:$G))/12</f>
        <v>0</v>
      </c>
      <c r="T39" s="53">
        <f>+(+SUMIF('[1]2021'!$A:$A,$A39,'[1]2021'!$C:$C)-SUMIF('[1]2021'!$E:$E,$A39,'[1]2021'!$G:$G))/12</f>
        <v>0</v>
      </c>
      <c r="U39" s="53">
        <f>+SUM(I39:INDEX(I39:T39,1,Settings!$C$4))</f>
        <v>0</v>
      </c>
      <c r="V39" s="53">
        <f t="shared" si="6"/>
        <v>0</v>
      </c>
      <c r="W39" s="53"/>
      <c r="X39" s="53">
        <f>+SUMIFS(postings!$T:$T,postings!$C:$C,'pl-data'!X$2,postings!$D:$D,'pl-data'!X$3,postings!$I:$I,'pl-data'!$A39)-SUMIFS(postings!$W:$W,postings!$C:$C,'pl-data'!X$2,postings!$D:$D,'pl-data'!X$3,postings!$M:$M,'pl-data'!$A39)</f>
        <v>0</v>
      </c>
      <c r="Y39" s="53">
        <f>+SUMIFS(postings!$T:$T,postings!$C:$C,'pl-data'!Y$2,postings!$D:$D,'pl-data'!Y$3,postings!$I:$I,'pl-data'!$A39)-SUMIFS(postings!$W:$W,postings!$C:$C,'pl-data'!Y$2,postings!$D:$D,'pl-data'!Y$3,postings!$M:$M,'pl-data'!$A39)</f>
        <v>0</v>
      </c>
      <c r="Z39" s="53">
        <f>+SUMIFS(postings!$T:$T,postings!$C:$C,'pl-data'!Z$2,postings!$D:$D,'pl-data'!Z$3,postings!$I:$I,'pl-data'!$A39)-SUMIFS(postings!$W:$W,postings!$C:$C,'pl-data'!Z$2,postings!$D:$D,'pl-data'!Z$3,postings!$M:$M,'pl-data'!$A39)</f>
        <v>0</v>
      </c>
      <c r="AA39" s="53">
        <f>+SUMIFS(postings!$T:$T,postings!$C:$C,'pl-data'!AA$2,postings!$D:$D,'pl-data'!AA$3,postings!$I:$I,'pl-data'!$A39)-SUMIFS(postings!$W:$W,postings!$C:$C,'pl-data'!AA$2,postings!$D:$D,'pl-data'!AA$3,postings!$M:$M,'pl-data'!$A39)</f>
        <v>0</v>
      </c>
      <c r="AB39" s="53">
        <f>+SUMIFS(postings!$T:$T,postings!$C:$C,'pl-data'!AB$2,postings!$D:$D,'pl-data'!AB$3,postings!$I:$I,'pl-data'!$A39)-SUMIFS(postings!$W:$W,postings!$C:$C,'pl-data'!AB$2,postings!$D:$D,'pl-data'!AB$3,postings!$M:$M,'pl-data'!$A39)</f>
        <v>0</v>
      </c>
      <c r="AC39" s="53">
        <f>+SUMIFS(postings!$T:$T,postings!$C:$C,'pl-data'!AC$2,postings!$D:$D,'pl-data'!AC$3,postings!$I:$I,'pl-data'!$A39)-SUMIFS(postings!$W:$W,postings!$C:$C,'pl-data'!AC$2,postings!$D:$D,'pl-data'!AC$3,postings!$M:$M,'pl-data'!$A39)</f>
        <v>0</v>
      </c>
      <c r="AD39" s="53">
        <f>+SUMIFS(postings!$T:$T,postings!$C:$C,'pl-data'!AD$2,postings!$D:$D,'pl-data'!AD$3,postings!$I:$I,'pl-data'!$A39)-SUMIFS(postings!$W:$W,postings!$C:$C,'pl-data'!AD$2,postings!$D:$D,'pl-data'!AD$3,postings!$M:$M,'pl-data'!$A39)</f>
        <v>0</v>
      </c>
      <c r="AE39" s="53">
        <f>+SUMIFS(postings!$T:$T,postings!$C:$C,'pl-data'!AE$2,postings!$D:$D,'pl-data'!AE$3,postings!$I:$I,'pl-data'!$A39)-SUMIFS(postings!$W:$W,postings!$C:$C,'pl-data'!AE$2,postings!$D:$D,'pl-data'!AE$3,postings!$M:$M,'pl-data'!$A39)</f>
        <v>0</v>
      </c>
      <c r="AF39" s="53">
        <f>+SUMIFS(postings!$T:$T,postings!$C:$C,'pl-data'!AF$2,postings!$D:$D,'pl-data'!AF$3,postings!$I:$I,'pl-data'!$A39)-SUMIFS(postings!$W:$W,postings!$C:$C,'pl-data'!AF$2,postings!$D:$D,'pl-data'!AF$3,postings!$M:$M,'pl-data'!$A39)</f>
        <v>0</v>
      </c>
      <c r="AG39" s="53">
        <f>+SUMIFS(postings!$T:$T,postings!$C:$C,'pl-data'!AG$2,postings!$D:$D,'pl-data'!AG$3,postings!$I:$I,'pl-data'!$A39)-SUMIFS(postings!$W:$W,postings!$C:$C,'pl-data'!AG$2,postings!$D:$D,'pl-data'!AG$3,postings!$M:$M,'pl-data'!$A39)</f>
        <v>0</v>
      </c>
      <c r="AH39" s="53">
        <f>+SUMIFS(postings!$T:$T,postings!$C:$C,'pl-data'!AH$2,postings!$D:$D,'pl-data'!AH$3,postings!$I:$I,'pl-data'!$A39)-SUMIFS(postings!$W:$W,postings!$C:$C,'pl-data'!AH$2,postings!$D:$D,'pl-data'!AH$3,postings!$M:$M,'pl-data'!$A39)</f>
        <v>0</v>
      </c>
      <c r="AI39" s="53">
        <f>+SUMIFS(postings!$T:$T,postings!$C:$C,'pl-data'!AI$2,postings!$D:$D,'pl-data'!AI$3,postings!$I:$I,'pl-data'!$A39)-SUMIFS(postings!$W:$W,postings!$C:$C,'pl-data'!AI$2,postings!$D:$D,'pl-data'!AI$3,postings!$M:$M,'pl-data'!$A39)</f>
        <v>0</v>
      </c>
      <c r="AJ39" s="53">
        <f>+SUM(X39:INDEX(X39:AI39,1,Settings!$C$4))</f>
        <v>0</v>
      </c>
      <c r="AK39" s="53">
        <f t="shared" si="7"/>
        <v>0</v>
      </c>
      <c r="AL39" s="53"/>
      <c r="AM39" s="53">
        <f t="shared" si="8"/>
        <v>0</v>
      </c>
      <c r="AN39" s="53">
        <f t="shared" si="9"/>
        <v>0</v>
      </c>
      <c r="AO39" s="53">
        <f t="shared" si="10"/>
        <v>0</v>
      </c>
      <c r="AP39" s="53">
        <f t="shared" si="11"/>
        <v>0</v>
      </c>
      <c r="AQ39" s="53">
        <f t="shared" si="12"/>
        <v>0</v>
      </c>
      <c r="AR39" s="53">
        <f t="shared" si="13"/>
        <v>0</v>
      </c>
      <c r="AS39" s="53">
        <f t="shared" si="14"/>
        <v>0</v>
      </c>
      <c r="AT39" s="53">
        <f t="shared" si="15"/>
        <v>0</v>
      </c>
      <c r="AU39" s="53">
        <f t="shared" si="16"/>
        <v>0</v>
      </c>
      <c r="AV39" s="53">
        <f t="shared" si="17"/>
        <v>0</v>
      </c>
      <c r="AW39" s="53">
        <f t="shared" si="18"/>
        <v>0</v>
      </c>
      <c r="AX39" s="53">
        <f t="shared" si="19"/>
        <v>0</v>
      </c>
      <c r="AY39" s="53">
        <f>+SUM(AM39:INDEX(AM39:AX39,1,Settings!$C$4))</f>
        <v>0</v>
      </c>
      <c r="AZ39" s="53">
        <f t="shared" si="20"/>
        <v>0</v>
      </c>
      <c r="BA39" s="53"/>
      <c r="BB39" s="53">
        <f t="shared" si="21"/>
        <v>0</v>
      </c>
      <c r="BC39" s="53">
        <f t="shared" si="22"/>
        <v>0</v>
      </c>
      <c r="BD39" s="53">
        <f t="shared" si="23"/>
        <v>0</v>
      </c>
      <c r="BE39" s="53">
        <f t="shared" si="24"/>
        <v>0</v>
      </c>
      <c r="BF39" s="53">
        <f t="shared" si="25"/>
        <v>0</v>
      </c>
      <c r="BG39" s="53">
        <f t="shared" si="26"/>
        <v>0</v>
      </c>
      <c r="BH39" s="53">
        <f t="shared" si="27"/>
        <v>0</v>
      </c>
      <c r="BI39" s="53">
        <f t="shared" si="28"/>
        <v>0</v>
      </c>
      <c r="BJ39" s="53">
        <f t="shared" si="29"/>
        <v>0</v>
      </c>
      <c r="BK39" s="53">
        <f t="shared" si="30"/>
        <v>0</v>
      </c>
      <c r="BL39" s="53">
        <f t="shared" si="31"/>
        <v>0</v>
      </c>
      <c r="BM39" s="53">
        <f t="shared" si="32"/>
        <v>0</v>
      </c>
      <c r="BN39" s="53">
        <f t="shared" si="33"/>
        <v>0</v>
      </c>
      <c r="BO39" s="53"/>
      <c r="BP39" s="53">
        <f t="shared" si="34"/>
        <v>0</v>
      </c>
      <c r="BQ39" s="53"/>
      <c r="BR39" s="53">
        <f t="shared" si="35"/>
        <v>0</v>
      </c>
    </row>
    <row r="40" spans="1:70" x14ac:dyDescent="0.2">
      <c r="A40" s="6">
        <v>2140</v>
      </c>
      <c r="B40" s="6" t="str">
        <f>+VLOOKUP(A40,masterfile!B:C,2,FALSE)</f>
        <v>Zinsähnliche Aufwendungen</v>
      </c>
      <c r="D40" s="53">
        <f>+SUMIF('[1]2017'!$A:$A,$A40,'[1]2017'!$C:$C)-SUMIF('[1]2017'!$E:$E,$A40,'[1]2017'!$G:$G)</f>
        <v>0</v>
      </c>
      <c r="E40" s="53">
        <f>+SUMIF('[1]2018'!$A:$A,$A40,'[1]2018'!$C:$C)-SUMIF('[1]2018'!$E:$E,$A40,'[1]2018'!$G:$G)</f>
        <v>0</v>
      </c>
      <c r="F40" s="53">
        <f>+SUMIF('[1]2019'!$A:$A,$A40,'[1]2019'!$C:$C)-SUMIF('[1]2019'!$E:$E,$A40,'[1]2019'!$G:$G)</f>
        <v>0</v>
      </c>
      <c r="G40" s="53">
        <f>+SUMIF('[1]2020'!$A:$A,$A40,'[1]2020'!$C:$C)-SUMIF('[1]2020'!$E:$E,$A40,'[1]2020'!$G:$G)</f>
        <v>0</v>
      </c>
      <c r="H40" s="53"/>
      <c r="I40" s="53">
        <f>+(+SUMIF('[1]2021'!$A:$A,$A40,'[1]2021'!$C:$C)-SUMIF('[1]2021'!$E:$E,$A40,'[1]2021'!$G:$G))/12</f>
        <v>0</v>
      </c>
      <c r="J40" s="53">
        <f>+(+SUMIF('[1]2021'!$A:$A,$A40,'[1]2021'!$C:$C)-SUMIF('[1]2021'!$E:$E,$A40,'[1]2021'!$G:$G))/12</f>
        <v>0</v>
      </c>
      <c r="K40" s="53">
        <f>+(+SUMIF('[1]2021'!$A:$A,$A40,'[1]2021'!$C:$C)-SUMIF('[1]2021'!$E:$E,$A40,'[1]2021'!$G:$G))/12</f>
        <v>0</v>
      </c>
      <c r="L40" s="53">
        <f>+(+SUMIF('[1]2021'!$A:$A,$A40,'[1]2021'!$C:$C)-SUMIF('[1]2021'!$E:$E,$A40,'[1]2021'!$G:$G))/12</f>
        <v>0</v>
      </c>
      <c r="M40" s="53">
        <f>+(+SUMIF('[1]2021'!$A:$A,$A40,'[1]2021'!$C:$C)-SUMIF('[1]2021'!$E:$E,$A40,'[1]2021'!$G:$G))/12</f>
        <v>0</v>
      </c>
      <c r="N40" s="53">
        <f>+(+SUMIF('[1]2021'!$A:$A,$A40,'[1]2021'!$C:$C)-SUMIF('[1]2021'!$E:$E,$A40,'[1]2021'!$G:$G))/12</f>
        <v>0</v>
      </c>
      <c r="O40" s="53">
        <f>+(+SUMIF('[1]2021'!$A:$A,$A40,'[1]2021'!$C:$C)-SUMIF('[1]2021'!$E:$E,$A40,'[1]2021'!$G:$G))/12</f>
        <v>0</v>
      </c>
      <c r="P40" s="53">
        <f>+(+SUMIF('[1]2021'!$A:$A,$A40,'[1]2021'!$C:$C)-SUMIF('[1]2021'!$E:$E,$A40,'[1]2021'!$G:$G))/12</f>
        <v>0</v>
      </c>
      <c r="Q40" s="53">
        <f>+(+SUMIF('[1]2021'!$A:$A,$A40,'[1]2021'!$C:$C)-SUMIF('[1]2021'!$E:$E,$A40,'[1]2021'!$G:$G))/12</f>
        <v>0</v>
      </c>
      <c r="R40" s="53">
        <f>+(+SUMIF('[1]2021'!$A:$A,$A40,'[1]2021'!$C:$C)-SUMIF('[1]2021'!$E:$E,$A40,'[1]2021'!$G:$G))/12</f>
        <v>0</v>
      </c>
      <c r="S40" s="53">
        <f>+(+SUMIF('[1]2021'!$A:$A,$A40,'[1]2021'!$C:$C)-SUMIF('[1]2021'!$E:$E,$A40,'[1]2021'!$G:$G))/12</f>
        <v>0</v>
      </c>
      <c r="T40" s="53">
        <f>+(+SUMIF('[1]2021'!$A:$A,$A40,'[1]2021'!$C:$C)-SUMIF('[1]2021'!$E:$E,$A40,'[1]2021'!$G:$G))/12</f>
        <v>0</v>
      </c>
      <c r="U40" s="53">
        <f>+SUM(I40:INDEX(I40:T40,1,Settings!$C$4))</f>
        <v>0</v>
      </c>
      <c r="V40" s="53">
        <f t="shared" si="6"/>
        <v>0</v>
      </c>
      <c r="W40" s="53"/>
      <c r="X40" s="53">
        <f>+SUMIFS(postings!$T:$T,postings!$C:$C,'pl-data'!X$2,postings!$D:$D,'pl-data'!X$3,postings!$I:$I,'pl-data'!$A40)-SUMIFS(postings!$W:$W,postings!$C:$C,'pl-data'!X$2,postings!$D:$D,'pl-data'!X$3,postings!$M:$M,'pl-data'!$A40)</f>
        <v>0</v>
      </c>
      <c r="Y40" s="53">
        <f>+SUMIFS(postings!$T:$T,postings!$C:$C,'pl-data'!Y$2,postings!$D:$D,'pl-data'!Y$3,postings!$I:$I,'pl-data'!$A40)-SUMIFS(postings!$W:$W,postings!$C:$C,'pl-data'!Y$2,postings!$D:$D,'pl-data'!Y$3,postings!$M:$M,'pl-data'!$A40)</f>
        <v>0</v>
      </c>
      <c r="Z40" s="53">
        <f>+SUMIFS(postings!$T:$T,postings!$C:$C,'pl-data'!Z$2,postings!$D:$D,'pl-data'!Z$3,postings!$I:$I,'pl-data'!$A40)-SUMIFS(postings!$W:$W,postings!$C:$C,'pl-data'!Z$2,postings!$D:$D,'pl-data'!Z$3,postings!$M:$M,'pl-data'!$A40)</f>
        <v>0</v>
      </c>
      <c r="AA40" s="53">
        <f>+SUMIFS(postings!$T:$T,postings!$C:$C,'pl-data'!AA$2,postings!$D:$D,'pl-data'!AA$3,postings!$I:$I,'pl-data'!$A40)-SUMIFS(postings!$W:$W,postings!$C:$C,'pl-data'!AA$2,postings!$D:$D,'pl-data'!AA$3,postings!$M:$M,'pl-data'!$A40)</f>
        <v>0</v>
      </c>
      <c r="AB40" s="53">
        <f>+SUMIFS(postings!$T:$T,postings!$C:$C,'pl-data'!AB$2,postings!$D:$D,'pl-data'!AB$3,postings!$I:$I,'pl-data'!$A40)-SUMIFS(postings!$W:$W,postings!$C:$C,'pl-data'!AB$2,postings!$D:$D,'pl-data'!AB$3,postings!$M:$M,'pl-data'!$A40)</f>
        <v>0</v>
      </c>
      <c r="AC40" s="53">
        <f>+SUMIFS(postings!$T:$T,postings!$C:$C,'pl-data'!AC$2,postings!$D:$D,'pl-data'!AC$3,postings!$I:$I,'pl-data'!$A40)-SUMIFS(postings!$W:$W,postings!$C:$C,'pl-data'!AC$2,postings!$D:$D,'pl-data'!AC$3,postings!$M:$M,'pl-data'!$A40)</f>
        <v>0</v>
      </c>
      <c r="AD40" s="53">
        <f>+SUMIFS(postings!$T:$T,postings!$C:$C,'pl-data'!AD$2,postings!$D:$D,'pl-data'!AD$3,postings!$I:$I,'pl-data'!$A40)-SUMIFS(postings!$W:$W,postings!$C:$C,'pl-data'!AD$2,postings!$D:$D,'pl-data'!AD$3,postings!$M:$M,'pl-data'!$A40)</f>
        <v>0</v>
      </c>
      <c r="AE40" s="53">
        <f>+SUMIFS(postings!$T:$T,postings!$C:$C,'pl-data'!AE$2,postings!$D:$D,'pl-data'!AE$3,postings!$I:$I,'pl-data'!$A40)-SUMIFS(postings!$W:$W,postings!$C:$C,'pl-data'!AE$2,postings!$D:$D,'pl-data'!AE$3,postings!$M:$M,'pl-data'!$A40)</f>
        <v>0</v>
      </c>
      <c r="AF40" s="53">
        <f>+SUMIFS(postings!$T:$T,postings!$C:$C,'pl-data'!AF$2,postings!$D:$D,'pl-data'!AF$3,postings!$I:$I,'pl-data'!$A40)-SUMIFS(postings!$W:$W,postings!$C:$C,'pl-data'!AF$2,postings!$D:$D,'pl-data'!AF$3,postings!$M:$M,'pl-data'!$A40)</f>
        <v>0</v>
      </c>
      <c r="AG40" s="53">
        <f>+SUMIFS(postings!$T:$T,postings!$C:$C,'pl-data'!AG$2,postings!$D:$D,'pl-data'!AG$3,postings!$I:$I,'pl-data'!$A40)-SUMIFS(postings!$W:$W,postings!$C:$C,'pl-data'!AG$2,postings!$D:$D,'pl-data'!AG$3,postings!$M:$M,'pl-data'!$A40)</f>
        <v>0</v>
      </c>
      <c r="AH40" s="53">
        <f>+SUMIFS(postings!$T:$T,postings!$C:$C,'pl-data'!AH$2,postings!$D:$D,'pl-data'!AH$3,postings!$I:$I,'pl-data'!$A40)-SUMIFS(postings!$W:$W,postings!$C:$C,'pl-data'!AH$2,postings!$D:$D,'pl-data'!AH$3,postings!$M:$M,'pl-data'!$A40)</f>
        <v>0</v>
      </c>
      <c r="AI40" s="53">
        <f>+SUMIFS(postings!$T:$T,postings!$C:$C,'pl-data'!AI$2,postings!$D:$D,'pl-data'!AI$3,postings!$I:$I,'pl-data'!$A40)-SUMIFS(postings!$W:$W,postings!$C:$C,'pl-data'!AI$2,postings!$D:$D,'pl-data'!AI$3,postings!$M:$M,'pl-data'!$A40)</f>
        <v>0</v>
      </c>
      <c r="AJ40" s="53">
        <f>+SUM(X40:INDEX(X40:AI40,1,Settings!$C$4))</f>
        <v>0</v>
      </c>
      <c r="AK40" s="53">
        <f t="shared" si="7"/>
        <v>0</v>
      </c>
      <c r="AL40" s="53"/>
      <c r="AM40" s="53">
        <f t="shared" si="8"/>
        <v>0</v>
      </c>
      <c r="AN40" s="53">
        <f t="shared" si="9"/>
        <v>0</v>
      </c>
      <c r="AO40" s="53">
        <f t="shared" si="10"/>
        <v>0</v>
      </c>
      <c r="AP40" s="53">
        <f t="shared" si="11"/>
        <v>0</v>
      </c>
      <c r="AQ40" s="53">
        <f t="shared" si="12"/>
        <v>0</v>
      </c>
      <c r="AR40" s="53">
        <f t="shared" si="13"/>
        <v>0</v>
      </c>
      <c r="AS40" s="53">
        <f t="shared" si="14"/>
        <v>0</v>
      </c>
      <c r="AT40" s="53">
        <f t="shared" si="15"/>
        <v>0</v>
      </c>
      <c r="AU40" s="53">
        <f t="shared" si="16"/>
        <v>0</v>
      </c>
      <c r="AV40" s="53">
        <f t="shared" si="17"/>
        <v>0</v>
      </c>
      <c r="AW40" s="53">
        <f t="shared" si="18"/>
        <v>0</v>
      </c>
      <c r="AX40" s="53">
        <f t="shared" si="19"/>
        <v>0</v>
      </c>
      <c r="AY40" s="53">
        <f>+SUM(AM40:INDEX(AM40:AX40,1,Settings!$C$4))</f>
        <v>0</v>
      </c>
      <c r="AZ40" s="53">
        <f t="shared" si="20"/>
        <v>0</v>
      </c>
      <c r="BA40" s="53"/>
      <c r="BB40" s="53">
        <f t="shared" si="21"/>
        <v>0</v>
      </c>
      <c r="BC40" s="53">
        <f t="shared" si="22"/>
        <v>0</v>
      </c>
      <c r="BD40" s="53">
        <f t="shared" si="23"/>
        <v>0</v>
      </c>
      <c r="BE40" s="53">
        <f t="shared" si="24"/>
        <v>0</v>
      </c>
      <c r="BF40" s="53">
        <f t="shared" si="25"/>
        <v>0</v>
      </c>
      <c r="BG40" s="53">
        <f t="shared" si="26"/>
        <v>0</v>
      </c>
      <c r="BH40" s="53">
        <f t="shared" si="27"/>
        <v>0</v>
      </c>
      <c r="BI40" s="53">
        <f t="shared" si="28"/>
        <v>0</v>
      </c>
      <c r="BJ40" s="53">
        <f t="shared" si="29"/>
        <v>0</v>
      </c>
      <c r="BK40" s="53">
        <f t="shared" si="30"/>
        <v>0</v>
      </c>
      <c r="BL40" s="53">
        <f t="shared" si="31"/>
        <v>0</v>
      </c>
      <c r="BM40" s="53">
        <f t="shared" si="32"/>
        <v>0</v>
      </c>
      <c r="BN40" s="53">
        <f t="shared" si="33"/>
        <v>0</v>
      </c>
      <c r="BO40" s="53"/>
      <c r="BP40" s="53">
        <f t="shared" si="34"/>
        <v>0</v>
      </c>
      <c r="BQ40" s="53"/>
      <c r="BR40" s="53">
        <f t="shared" si="35"/>
        <v>0</v>
      </c>
    </row>
    <row r="41" spans="1:70" x14ac:dyDescent="0.2">
      <c r="A41" s="6">
        <v>2141</v>
      </c>
      <c r="B41" s="6" t="str">
        <f>+VLOOKUP(A41,masterfile!B:C,2,FALSE)</f>
        <v>Kreditprovision,Verwaltungskostenbeitr.</v>
      </c>
      <c r="D41" s="53">
        <f>+SUMIF('[1]2017'!$A:$A,$A41,'[1]2017'!$C:$C)-SUMIF('[1]2017'!$E:$E,$A41,'[1]2017'!$G:$G)</f>
        <v>0</v>
      </c>
      <c r="E41" s="53">
        <f>+SUMIF('[1]2018'!$A:$A,$A41,'[1]2018'!$C:$C)-SUMIF('[1]2018'!$E:$E,$A41,'[1]2018'!$G:$G)</f>
        <v>0</v>
      </c>
      <c r="F41" s="53">
        <f>+SUMIF('[1]2019'!$A:$A,$A41,'[1]2019'!$C:$C)-SUMIF('[1]2019'!$E:$E,$A41,'[1]2019'!$G:$G)</f>
        <v>0</v>
      </c>
      <c r="G41" s="53">
        <f>+SUMIF('[1]2020'!$A:$A,$A41,'[1]2020'!$C:$C)-SUMIF('[1]2020'!$E:$E,$A41,'[1]2020'!$G:$G)</f>
        <v>0</v>
      </c>
      <c r="H41" s="53"/>
      <c r="I41" s="53">
        <f>+(+SUMIF('[1]2021'!$A:$A,$A41,'[1]2021'!$C:$C)-SUMIF('[1]2021'!$E:$E,$A41,'[1]2021'!$G:$G))/12</f>
        <v>0</v>
      </c>
      <c r="J41" s="53">
        <f>+(+SUMIF('[1]2021'!$A:$A,$A41,'[1]2021'!$C:$C)-SUMIF('[1]2021'!$E:$E,$A41,'[1]2021'!$G:$G))/12</f>
        <v>0</v>
      </c>
      <c r="K41" s="53">
        <f>+(+SUMIF('[1]2021'!$A:$A,$A41,'[1]2021'!$C:$C)-SUMIF('[1]2021'!$E:$E,$A41,'[1]2021'!$G:$G))/12</f>
        <v>0</v>
      </c>
      <c r="L41" s="53">
        <f>+(+SUMIF('[1]2021'!$A:$A,$A41,'[1]2021'!$C:$C)-SUMIF('[1]2021'!$E:$E,$A41,'[1]2021'!$G:$G))/12</f>
        <v>0</v>
      </c>
      <c r="M41" s="53">
        <f>+(+SUMIF('[1]2021'!$A:$A,$A41,'[1]2021'!$C:$C)-SUMIF('[1]2021'!$E:$E,$A41,'[1]2021'!$G:$G))/12</f>
        <v>0</v>
      </c>
      <c r="N41" s="53">
        <f>+(+SUMIF('[1]2021'!$A:$A,$A41,'[1]2021'!$C:$C)-SUMIF('[1]2021'!$E:$E,$A41,'[1]2021'!$G:$G))/12</f>
        <v>0</v>
      </c>
      <c r="O41" s="53">
        <f>+(+SUMIF('[1]2021'!$A:$A,$A41,'[1]2021'!$C:$C)-SUMIF('[1]2021'!$E:$E,$A41,'[1]2021'!$G:$G))/12</f>
        <v>0</v>
      </c>
      <c r="P41" s="53">
        <f>+(+SUMIF('[1]2021'!$A:$A,$A41,'[1]2021'!$C:$C)-SUMIF('[1]2021'!$E:$E,$A41,'[1]2021'!$G:$G))/12</f>
        <v>0</v>
      </c>
      <c r="Q41" s="53">
        <f>+(+SUMIF('[1]2021'!$A:$A,$A41,'[1]2021'!$C:$C)-SUMIF('[1]2021'!$E:$E,$A41,'[1]2021'!$G:$G))/12</f>
        <v>0</v>
      </c>
      <c r="R41" s="53">
        <f>+(+SUMIF('[1]2021'!$A:$A,$A41,'[1]2021'!$C:$C)-SUMIF('[1]2021'!$E:$E,$A41,'[1]2021'!$G:$G))/12</f>
        <v>0</v>
      </c>
      <c r="S41" s="53">
        <f>+(+SUMIF('[1]2021'!$A:$A,$A41,'[1]2021'!$C:$C)-SUMIF('[1]2021'!$E:$E,$A41,'[1]2021'!$G:$G))/12</f>
        <v>0</v>
      </c>
      <c r="T41" s="53">
        <f>+(+SUMIF('[1]2021'!$A:$A,$A41,'[1]2021'!$C:$C)-SUMIF('[1]2021'!$E:$E,$A41,'[1]2021'!$G:$G))/12</f>
        <v>0</v>
      </c>
      <c r="U41" s="53">
        <f>+SUM(I41:INDEX(I41:T41,1,Settings!$C$4))</f>
        <v>0</v>
      </c>
      <c r="V41" s="53">
        <f t="shared" si="6"/>
        <v>0</v>
      </c>
      <c r="W41" s="53"/>
      <c r="X41" s="53">
        <f>+SUMIFS(postings!$T:$T,postings!$C:$C,'pl-data'!X$2,postings!$D:$D,'pl-data'!X$3,postings!$I:$I,'pl-data'!$A41)-SUMIFS(postings!$W:$W,postings!$C:$C,'pl-data'!X$2,postings!$D:$D,'pl-data'!X$3,postings!$M:$M,'pl-data'!$A41)</f>
        <v>0</v>
      </c>
      <c r="Y41" s="53">
        <f>+SUMIFS(postings!$T:$T,postings!$C:$C,'pl-data'!Y$2,postings!$D:$D,'pl-data'!Y$3,postings!$I:$I,'pl-data'!$A41)-SUMIFS(postings!$W:$W,postings!$C:$C,'pl-data'!Y$2,postings!$D:$D,'pl-data'!Y$3,postings!$M:$M,'pl-data'!$A41)</f>
        <v>0</v>
      </c>
      <c r="Z41" s="53">
        <f>+SUMIFS(postings!$T:$T,postings!$C:$C,'pl-data'!Z$2,postings!$D:$D,'pl-data'!Z$3,postings!$I:$I,'pl-data'!$A41)-SUMIFS(postings!$W:$W,postings!$C:$C,'pl-data'!Z$2,postings!$D:$D,'pl-data'!Z$3,postings!$M:$M,'pl-data'!$A41)</f>
        <v>0</v>
      </c>
      <c r="AA41" s="53">
        <f>+SUMIFS(postings!$T:$T,postings!$C:$C,'pl-data'!AA$2,postings!$D:$D,'pl-data'!AA$3,postings!$I:$I,'pl-data'!$A41)-SUMIFS(postings!$W:$W,postings!$C:$C,'pl-data'!AA$2,postings!$D:$D,'pl-data'!AA$3,postings!$M:$M,'pl-data'!$A41)</f>
        <v>0</v>
      </c>
      <c r="AB41" s="53">
        <f>+SUMIFS(postings!$T:$T,postings!$C:$C,'pl-data'!AB$2,postings!$D:$D,'pl-data'!AB$3,postings!$I:$I,'pl-data'!$A41)-SUMIFS(postings!$W:$W,postings!$C:$C,'pl-data'!AB$2,postings!$D:$D,'pl-data'!AB$3,postings!$M:$M,'pl-data'!$A41)</f>
        <v>0</v>
      </c>
      <c r="AC41" s="53">
        <f>+SUMIFS(postings!$T:$T,postings!$C:$C,'pl-data'!AC$2,postings!$D:$D,'pl-data'!AC$3,postings!$I:$I,'pl-data'!$A41)-SUMIFS(postings!$W:$W,postings!$C:$C,'pl-data'!AC$2,postings!$D:$D,'pl-data'!AC$3,postings!$M:$M,'pl-data'!$A41)</f>
        <v>0</v>
      </c>
      <c r="AD41" s="53">
        <f>+SUMIFS(postings!$T:$T,postings!$C:$C,'pl-data'!AD$2,postings!$D:$D,'pl-data'!AD$3,postings!$I:$I,'pl-data'!$A41)-SUMIFS(postings!$W:$W,postings!$C:$C,'pl-data'!AD$2,postings!$D:$D,'pl-data'!AD$3,postings!$M:$M,'pl-data'!$A41)</f>
        <v>0</v>
      </c>
      <c r="AE41" s="53">
        <f>+SUMIFS(postings!$T:$T,postings!$C:$C,'pl-data'!AE$2,postings!$D:$D,'pl-data'!AE$3,postings!$I:$I,'pl-data'!$A41)-SUMIFS(postings!$W:$W,postings!$C:$C,'pl-data'!AE$2,postings!$D:$D,'pl-data'!AE$3,postings!$M:$M,'pl-data'!$A41)</f>
        <v>0</v>
      </c>
      <c r="AF41" s="53">
        <f>+SUMIFS(postings!$T:$T,postings!$C:$C,'pl-data'!AF$2,postings!$D:$D,'pl-data'!AF$3,postings!$I:$I,'pl-data'!$A41)-SUMIFS(postings!$W:$W,postings!$C:$C,'pl-data'!AF$2,postings!$D:$D,'pl-data'!AF$3,postings!$M:$M,'pl-data'!$A41)</f>
        <v>0</v>
      </c>
      <c r="AG41" s="53">
        <f>+SUMIFS(postings!$T:$T,postings!$C:$C,'pl-data'!AG$2,postings!$D:$D,'pl-data'!AG$3,postings!$I:$I,'pl-data'!$A41)-SUMIFS(postings!$W:$W,postings!$C:$C,'pl-data'!AG$2,postings!$D:$D,'pl-data'!AG$3,postings!$M:$M,'pl-data'!$A41)</f>
        <v>0</v>
      </c>
      <c r="AH41" s="53">
        <f>+SUMIFS(postings!$T:$T,postings!$C:$C,'pl-data'!AH$2,postings!$D:$D,'pl-data'!AH$3,postings!$I:$I,'pl-data'!$A41)-SUMIFS(postings!$W:$W,postings!$C:$C,'pl-data'!AH$2,postings!$D:$D,'pl-data'!AH$3,postings!$M:$M,'pl-data'!$A41)</f>
        <v>0</v>
      </c>
      <c r="AI41" s="53">
        <f>+SUMIFS(postings!$T:$T,postings!$C:$C,'pl-data'!AI$2,postings!$D:$D,'pl-data'!AI$3,postings!$I:$I,'pl-data'!$A41)-SUMIFS(postings!$W:$W,postings!$C:$C,'pl-data'!AI$2,postings!$D:$D,'pl-data'!AI$3,postings!$M:$M,'pl-data'!$A41)</f>
        <v>0</v>
      </c>
      <c r="AJ41" s="53">
        <f>+SUM(X41:INDEX(X41:AI41,1,Settings!$C$4))</f>
        <v>0</v>
      </c>
      <c r="AK41" s="53">
        <f t="shared" si="7"/>
        <v>0</v>
      </c>
      <c r="AL41" s="53"/>
      <c r="AM41" s="53">
        <f t="shared" si="8"/>
        <v>0</v>
      </c>
      <c r="AN41" s="53">
        <f t="shared" si="9"/>
        <v>0</v>
      </c>
      <c r="AO41" s="53">
        <f t="shared" si="10"/>
        <v>0</v>
      </c>
      <c r="AP41" s="53">
        <f t="shared" si="11"/>
        <v>0</v>
      </c>
      <c r="AQ41" s="53">
        <f t="shared" si="12"/>
        <v>0</v>
      </c>
      <c r="AR41" s="53">
        <f t="shared" si="13"/>
        <v>0</v>
      </c>
      <c r="AS41" s="53">
        <f t="shared" si="14"/>
        <v>0</v>
      </c>
      <c r="AT41" s="53">
        <f t="shared" si="15"/>
        <v>0</v>
      </c>
      <c r="AU41" s="53">
        <f t="shared" si="16"/>
        <v>0</v>
      </c>
      <c r="AV41" s="53">
        <f t="shared" si="17"/>
        <v>0</v>
      </c>
      <c r="AW41" s="53">
        <f t="shared" si="18"/>
        <v>0</v>
      </c>
      <c r="AX41" s="53">
        <f t="shared" si="19"/>
        <v>0</v>
      </c>
      <c r="AY41" s="53">
        <f>+SUM(AM41:INDEX(AM41:AX41,1,Settings!$C$4))</f>
        <v>0</v>
      </c>
      <c r="AZ41" s="53">
        <f t="shared" si="20"/>
        <v>0</v>
      </c>
      <c r="BA41" s="53"/>
      <c r="BB41" s="53">
        <f t="shared" si="21"/>
        <v>0</v>
      </c>
      <c r="BC41" s="53">
        <f t="shared" si="22"/>
        <v>0</v>
      </c>
      <c r="BD41" s="53">
        <f t="shared" si="23"/>
        <v>0</v>
      </c>
      <c r="BE41" s="53">
        <f t="shared" si="24"/>
        <v>0</v>
      </c>
      <c r="BF41" s="53">
        <f t="shared" si="25"/>
        <v>0</v>
      </c>
      <c r="BG41" s="53">
        <f t="shared" si="26"/>
        <v>0</v>
      </c>
      <c r="BH41" s="53">
        <f t="shared" si="27"/>
        <v>0</v>
      </c>
      <c r="BI41" s="53">
        <f t="shared" si="28"/>
        <v>0</v>
      </c>
      <c r="BJ41" s="53">
        <f t="shared" si="29"/>
        <v>0</v>
      </c>
      <c r="BK41" s="53">
        <f t="shared" si="30"/>
        <v>0</v>
      </c>
      <c r="BL41" s="53">
        <f t="shared" si="31"/>
        <v>0</v>
      </c>
      <c r="BM41" s="53">
        <f t="shared" si="32"/>
        <v>0</v>
      </c>
      <c r="BN41" s="53">
        <f t="shared" si="33"/>
        <v>0</v>
      </c>
      <c r="BO41" s="53"/>
      <c r="BP41" s="53">
        <f t="shared" si="34"/>
        <v>0</v>
      </c>
      <c r="BQ41" s="53"/>
      <c r="BR41" s="53">
        <f t="shared" si="35"/>
        <v>0</v>
      </c>
    </row>
    <row r="42" spans="1:70" x14ac:dyDescent="0.2">
      <c r="A42" s="6">
        <v>2142</v>
      </c>
      <c r="B42" s="6" t="str">
        <f>+VLOOKUP(A42,masterfile!B:C,2,FALSE)</f>
        <v>Zinsant. Zuführung Pensionsrückstellung</v>
      </c>
      <c r="D42" s="53">
        <f>+SUMIF('[1]2017'!$A:$A,$A42,'[1]2017'!$C:$C)-SUMIF('[1]2017'!$E:$E,$A42,'[1]2017'!$G:$G)</f>
        <v>0</v>
      </c>
      <c r="E42" s="53">
        <f>+SUMIF('[1]2018'!$A:$A,$A42,'[1]2018'!$C:$C)-SUMIF('[1]2018'!$E:$E,$A42,'[1]2018'!$G:$G)</f>
        <v>0</v>
      </c>
      <c r="F42" s="53">
        <f>+SUMIF('[1]2019'!$A:$A,$A42,'[1]2019'!$C:$C)-SUMIF('[1]2019'!$E:$E,$A42,'[1]2019'!$G:$G)</f>
        <v>0</v>
      </c>
      <c r="G42" s="53">
        <f>+SUMIF('[1]2020'!$A:$A,$A42,'[1]2020'!$C:$C)-SUMIF('[1]2020'!$E:$E,$A42,'[1]2020'!$G:$G)</f>
        <v>0</v>
      </c>
      <c r="H42" s="53"/>
      <c r="I42" s="53">
        <f>+(+SUMIF('[1]2021'!$A:$A,$A42,'[1]2021'!$C:$C)-SUMIF('[1]2021'!$E:$E,$A42,'[1]2021'!$G:$G))/12</f>
        <v>0</v>
      </c>
      <c r="J42" s="53">
        <f>+(+SUMIF('[1]2021'!$A:$A,$A42,'[1]2021'!$C:$C)-SUMIF('[1]2021'!$E:$E,$A42,'[1]2021'!$G:$G))/12</f>
        <v>0</v>
      </c>
      <c r="K42" s="53">
        <f>+(+SUMIF('[1]2021'!$A:$A,$A42,'[1]2021'!$C:$C)-SUMIF('[1]2021'!$E:$E,$A42,'[1]2021'!$G:$G))/12</f>
        <v>0</v>
      </c>
      <c r="L42" s="53">
        <f>+(+SUMIF('[1]2021'!$A:$A,$A42,'[1]2021'!$C:$C)-SUMIF('[1]2021'!$E:$E,$A42,'[1]2021'!$G:$G))/12</f>
        <v>0</v>
      </c>
      <c r="M42" s="53">
        <f>+(+SUMIF('[1]2021'!$A:$A,$A42,'[1]2021'!$C:$C)-SUMIF('[1]2021'!$E:$E,$A42,'[1]2021'!$G:$G))/12</f>
        <v>0</v>
      </c>
      <c r="N42" s="53">
        <f>+(+SUMIF('[1]2021'!$A:$A,$A42,'[1]2021'!$C:$C)-SUMIF('[1]2021'!$E:$E,$A42,'[1]2021'!$G:$G))/12</f>
        <v>0</v>
      </c>
      <c r="O42" s="53">
        <f>+(+SUMIF('[1]2021'!$A:$A,$A42,'[1]2021'!$C:$C)-SUMIF('[1]2021'!$E:$E,$A42,'[1]2021'!$G:$G))/12</f>
        <v>0</v>
      </c>
      <c r="P42" s="53">
        <f>+(+SUMIF('[1]2021'!$A:$A,$A42,'[1]2021'!$C:$C)-SUMIF('[1]2021'!$E:$E,$A42,'[1]2021'!$G:$G))/12</f>
        <v>0</v>
      </c>
      <c r="Q42" s="53">
        <f>+(+SUMIF('[1]2021'!$A:$A,$A42,'[1]2021'!$C:$C)-SUMIF('[1]2021'!$E:$E,$A42,'[1]2021'!$G:$G))/12</f>
        <v>0</v>
      </c>
      <c r="R42" s="53">
        <f>+(+SUMIF('[1]2021'!$A:$A,$A42,'[1]2021'!$C:$C)-SUMIF('[1]2021'!$E:$E,$A42,'[1]2021'!$G:$G))/12</f>
        <v>0</v>
      </c>
      <c r="S42" s="53">
        <f>+(+SUMIF('[1]2021'!$A:$A,$A42,'[1]2021'!$C:$C)-SUMIF('[1]2021'!$E:$E,$A42,'[1]2021'!$G:$G))/12</f>
        <v>0</v>
      </c>
      <c r="T42" s="53">
        <f>+(+SUMIF('[1]2021'!$A:$A,$A42,'[1]2021'!$C:$C)-SUMIF('[1]2021'!$E:$E,$A42,'[1]2021'!$G:$G))/12</f>
        <v>0</v>
      </c>
      <c r="U42" s="53">
        <f>+SUM(I42:INDEX(I42:T42,1,Settings!$C$4))</f>
        <v>0</v>
      </c>
      <c r="V42" s="53">
        <f t="shared" si="6"/>
        <v>0</v>
      </c>
      <c r="W42" s="53"/>
      <c r="X42" s="53">
        <f>+SUMIFS(postings!$T:$T,postings!$C:$C,'pl-data'!X$2,postings!$D:$D,'pl-data'!X$3,postings!$I:$I,'pl-data'!$A42)-SUMIFS(postings!$W:$W,postings!$C:$C,'pl-data'!X$2,postings!$D:$D,'pl-data'!X$3,postings!$M:$M,'pl-data'!$A42)</f>
        <v>0</v>
      </c>
      <c r="Y42" s="53">
        <f>+SUMIFS(postings!$T:$T,postings!$C:$C,'pl-data'!Y$2,postings!$D:$D,'pl-data'!Y$3,postings!$I:$I,'pl-data'!$A42)-SUMIFS(postings!$W:$W,postings!$C:$C,'pl-data'!Y$2,postings!$D:$D,'pl-data'!Y$3,postings!$M:$M,'pl-data'!$A42)</f>
        <v>0</v>
      </c>
      <c r="Z42" s="53">
        <f>+SUMIFS(postings!$T:$T,postings!$C:$C,'pl-data'!Z$2,postings!$D:$D,'pl-data'!Z$3,postings!$I:$I,'pl-data'!$A42)-SUMIFS(postings!$W:$W,postings!$C:$C,'pl-data'!Z$2,postings!$D:$D,'pl-data'!Z$3,postings!$M:$M,'pl-data'!$A42)</f>
        <v>0</v>
      </c>
      <c r="AA42" s="53">
        <f>+SUMIFS(postings!$T:$T,postings!$C:$C,'pl-data'!AA$2,postings!$D:$D,'pl-data'!AA$3,postings!$I:$I,'pl-data'!$A42)-SUMIFS(postings!$W:$W,postings!$C:$C,'pl-data'!AA$2,postings!$D:$D,'pl-data'!AA$3,postings!$M:$M,'pl-data'!$A42)</f>
        <v>0</v>
      </c>
      <c r="AB42" s="53">
        <f>+SUMIFS(postings!$T:$T,postings!$C:$C,'pl-data'!AB$2,postings!$D:$D,'pl-data'!AB$3,postings!$I:$I,'pl-data'!$A42)-SUMIFS(postings!$W:$W,postings!$C:$C,'pl-data'!AB$2,postings!$D:$D,'pl-data'!AB$3,postings!$M:$M,'pl-data'!$A42)</f>
        <v>0</v>
      </c>
      <c r="AC42" s="53">
        <f>+SUMIFS(postings!$T:$T,postings!$C:$C,'pl-data'!AC$2,postings!$D:$D,'pl-data'!AC$3,postings!$I:$I,'pl-data'!$A42)-SUMIFS(postings!$W:$W,postings!$C:$C,'pl-data'!AC$2,postings!$D:$D,'pl-data'!AC$3,postings!$M:$M,'pl-data'!$A42)</f>
        <v>0</v>
      </c>
      <c r="AD42" s="53">
        <f>+SUMIFS(postings!$T:$T,postings!$C:$C,'pl-data'!AD$2,postings!$D:$D,'pl-data'!AD$3,postings!$I:$I,'pl-data'!$A42)-SUMIFS(postings!$W:$W,postings!$C:$C,'pl-data'!AD$2,postings!$D:$D,'pl-data'!AD$3,postings!$M:$M,'pl-data'!$A42)</f>
        <v>0</v>
      </c>
      <c r="AE42" s="53">
        <f>+SUMIFS(postings!$T:$T,postings!$C:$C,'pl-data'!AE$2,postings!$D:$D,'pl-data'!AE$3,postings!$I:$I,'pl-data'!$A42)-SUMIFS(postings!$W:$W,postings!$C:$C,'pl-data'!AE$2,postings!$D:$D,'pl-data'!AE$3,postings!$M:$M,'pl-data'!$A42)</f>
        <v>0</v>
      </c>
      <c r="AF42" s="53">
        <f>+SUMIFS(postings!$T:$T,postings!$C:$C,'pl-data'!AF$2,postings!$D:$D,'pl-data'!AF$3,postings!$I:$I,'pl-data'!$A42)-SUMIFS(postings!$W:$W,postings!$C:$C,'pl-data'!AF$2,postings!$D:$D,'pl-data'!AF$3,postings!$M:$M,'pl-data'!$A42)</f>
        <v>0</v>
      </c>
      <c r="AG42" s="53">
        <f>+SUMIFS(postings!$T:$T,postings!$C:$C,'pl-data'!AG$2,postings!$D:$D,'pl-data'!AG$3,postings!$I:$I,'pl-data'!$A42)-SUMIFS(postings!$W:$W,postings!$C:$C,'pl-data'!AG$2,postings!$D:$D,'pl-data'!AG$3,postings!$M:$M,'pl-data'!$A42)</f>
        <v>0</v>
      </c>
      <c r="AH42" s="53">
        <f>+SUMIFS(postings!$T:$T,postings!$C:$C,'pl-data'!AH$2,postings!$D:$D,'pl-data'!AH$3,postings!$I:$I,'pl-data'!$A42)-SUMIFS(postings!$W:$W,postings!$C:$C,'pl-data'!AH$2,postings!$D:$D,'pl-data'!AH$3,postings!$M:$M,'pl-data'!$A42)</f>
        <v>0</v>
      </c>
      <c r="AI42" s="53">
        <f>+SUMIFS(postings!$T:$T,postings!$C:$C,'pl-data'!AI$2,postings!$D:$D,'pl-data'!AI$3,postings!$I:$I,'pl-data'!$A42)-SUMIFS(postings!$W:$W,postings!$C:$C,'pl-data'!AI$2,postings!$D:$D,'pl-data'!AI$3,postings!$M:$M,'pl-data'!$A42)</f>
        <v>0</v>
      </c>
      <c r="AJ42" s="53">
        <f>+SUM(X42:INDEX(X42:AI42,1,Settings!$C$4))</f>
        <v>0</v>
      </c>
      <c r="AK42" s="53">
        <f t="shared" si="7"/>
        <v>0</v>
      </c>
      <c r="AL42" s="53"/>
      <c r="AM42" s="53">
        <f t="shared" si="8"/>
        <v>0</v>
      </c>
      <c r="AN42" s="53">
        <f t="shared" si="9"/>
        <v>0</v>
      </c>
      <c r="AO42" s="53">
        <f t="shared" si="10"/>
        <v>0</v>
      </c>
      <c r="AP42" s="53">
        <f t="shared" si="11"/>
        <v>0</v>
      </c>
      <c r="AQ42" s="53">
        <f t="shared" si="12"/>
        <v>0</v>
      </c>
      <c r="AR42" s="53">
        <f t="shared" si="13"/>
        <v>0</v>
      </c>
      <c r="AS42" s="53">
        <f t="shared" si="14"/>
        <v>0</v>
      </c>
      <c r="AT42" s="53">
        <f t="shared" si="15"/>
        <v>0</v>
      </c>
      <c r="AU42" s="53">
        <f t="shared" si="16"/>
        <v>0</v>
      </c>
      <c r="AV42" s="53">
        <f t="shared" si="17"/>
        <v>0</v>
      </c>
      <c r="AW42" s="53">
        <f t="shared" si="18"/>
        <v>0</v>
      </c>
      <c r="AX42" s="53">
        <f t="shared" si="19"/>
        <v>0</v>
      </c>
      <c r="AY42" s="53">
        <f>+SUM(AM42:INDEX(AM42:AX42,1,Settings!$C$4))</f>
        <v>0</v>
      </c>
      <c r="AZ42" s="53">
        <f t="shared" si="20"/>
        <v>0</v>
      </c>
      <c r="BA42" s="53"/>
      <c r="BB42" s="53">
        <f t="shared" si="21"/>
        <v>0</v>
      </c>
      <c r="BC42" s="53">
        <f t="shared" si="22"/>
        <v>0</v>
      </c>
      <c r="BD42" s="53">
        <f t="shared" si="23"/>
        <v>0</v>
      </c>
      <c r="BE42" s="53">
        <f t="shared" si="24"/>
        <v>0</v>
      </c>
      <c r="BF42" s="53">
        <f t="shared" si="25"/>
        <v>0</v>
      </c>
      <c r="BG42" s="53">
        <f t="shared" si="26"/>
        <v>0</v>
      </c>
      <c r="BH42" s="53">
        <f t="shared" si="27"/>
        <v>0</v>
      </c>
      <c r="BI42" s="53">
        <f t="shared" si="28"/>
        <v>0</v>
      </c>
      <c r="BJ42" s="53">
        <f t="shared" si="29"/>
        <v>0</v>
      </c>
      <c r="BK42" s="53">
        <f t="shared" si="30"/>
        <v>0</v>
      </c>
      <c r="BL42" s="53">
        <f t="shared" si="31"/>
        <v>0</v>
      </c>
      <c r="BM42" s="53">
        <f t="shared" si="32"/>
        <v>0</v>
      </c>
      <c r="BN42" s="53">
        <f t="shared" si="33"/>
        <v>0</v>
      </c>
      <c r="BO42" s="53"/>
      <c r="BP42" s="53">
        <f t="shared" si="34"/>
        <v>0</v>
      </c>
      <c r="BQ42" s="53"/>
      <c r="BR42" s="53">
        <f t="shared" si="35"/>
        <v>0</v>
      </c>
    </row>
    <row r="43" spans="1:70" x14ac:dyDescent="0.2">
      <c r="A43" s="6">
        <v>2143</v>
      </c>
      <c r="B43" s="6" t="str">
        <f>+VLOOKUP(A43,masterfile!B:C,2,FALSE)</f>
        <v>Zinsaufwand Abzinsung Verbindlichkeit</v>
      </c>
      <c r="D43" s="53">
        <f>+SUMIF('[1]2017'!$A:$A,$A43,'[1]2017'!$C:$C)-SUMIF('[1]2017'!$E:$E,$A43,'[1]2017'!$G:$G)</f>
        <v>0</v>
      </c>
      <c r="E43" s="53">
        <f>+SUMIF('[1]2018'!$A:$A,$A43,'[1]2018'!$C:$C)-SUMIF('[1]2018'!$E:$E,$A43,'[1]2018'!$G:$G)</f>
        <v>0</v>
      </c>
      <c r="F43" s="53">
        <f>+SUMIF('[1]2019'!$A:$A,$A43,'[1]2019'!$C:$C)-SUMIF('[1]2019'!$E:$E,$A43,'[1]2019'!$G:$G)</f>
        <v>0</v>
      </c>
      <c r="G43" s="53">
        <f>+SUMIF('[1]2020'!$A:$A,$A43,'[1]2020'!$C:$C)-SUMIF('[1]2020'!$E:$E,$A43,'[1]2020'!$G:$G)</f>
        <v>0</v>
      </c>
      <c r="H43" s="53"/>
      <c r="I43" s="53">
        <f>+(+SUMIF('[1]2021'!$A:$A,$A43,'[1]2021'!$C:$C)-SUMIF('[1]2021'!$E:$E,$A43,'[1]2021'!$G:$G))/12</f>
        <v>0</v>
      </c>
      <c r="J43" s="53">
        <f>+(+SUMIF('[1]2021'!$A:$A,$A43,'[1]2021'!$C:$C)-SUMIF('[1]2021'!$E:$E,$A43,'[1]2021'!$G:$G))/12</f>
        <v>0</v>
      </c>
      <c r="K43" s="53">
        <f>+(+SUMIF('[1]2021'!$A:$A,$A43,'[1]2021'!$C:$C)-SUMIF('[1]2021'!$E:$E,$A43,'[1]2021'!$G:$G))/12</f>
        <v>0</v>
      </c>
      <c r="L43" s="53">
        <f>+(+SUMIF('[1]2021'!$A:$A,$A43,'[1]2021'!$C:$C)-SUMIF('[1]2021'!$E:$E,$A43,'[1]2021'!$G:$G))/12</f>
        <v>0</v>
      </c>
      <c r="M43" s="53">
        <f>+(+SUMIF('[1]2021'!$A:$A,$A43,'[1]2021'!$C:$C)-SUMIF('[1]2021'!$E:$E,$A43,'[1]2021'!$G:$G))/12</f>
        <v>0</v>
      </c>
      <c r="N43" s="53">
        <f>+(+SUMIF('[1]2021'!$A:$A,$A43,'[1]2021'!$C:$C)-SUMIF('[1]2021'!$E:$E,$A43,'[1]2021'!$G:$G))/12</f>
        <v>0</v>
      </c>
      <c r="O43" s="53">
        <f>+(+SUMIF('[1]2021'!$A:$A,$A43,'[1]2021'!$C:$C)-SUMIF('[1]2021'!$E:$E,$A43,'[1]2021'!$G:$G))/12</f>
        <v>0</v>
      </c>
      <c r="P43" s="53">
        <f>+(+SUMIF('[1]2021'!$A:$A,$A43,'[1]2021'!$C:$C)-SUMIF('[1]2021'!$E:$E,$A43,'[1]2021'!$G:$G))/12</f>
        <v>0</v>
      </c>
      <c r="Q43" s="53">
        <f>+(+SUMIF('[1]2021'!$A:$A,$A43,'[1]2021'!$C:$C)-SUMIF('[1]2021'!$E:$E,$A43,'[1]2021'!$G:$G))/12</f>
        <v>0</v>
      </c>
      <c r="R43" s="53">
        <f>+(+SUMIF('[1]2021'!$A:$A,$A43,'[1]2021'!$C:$C)-SUMIF('[1]2021'!$E:$E,$A43,'[1]2021'!$G:$G))/12</f>
        <v>0</v>
      </c>
      <c r="S43" s="53">
        <f>+(+SUMIF('[1]2021'!$A:$A,$A43,'[1]2021'!$C:$C)-SUMIF('[1]2021'!$E:$E,$A43,'[1]2021'!$G:$G))/12</f>
        <v>0</v>
      </c>
      <c r="T43" s="53">
        <f>+(+SUMIF('[1]2021'!$A:$A,$A43,'[1]2021'!$C:$C)-SUMIF('[1]2021'!$E:$E,$A43,'[1]2021'!$G:$G))/12</f>
        <v>0</v>
      </c>
      <c r="U43" s="53">
        <f>+SUM(I43:INDEX(I43:T43,1,Settings!$C$4))</f>
        <v>0</v>
      </c>
      <c r="V43" s="53">
        <f t="shared" si="6"/>
        <v>0</v>
      </c>
      <c r="W43" s="53"/>
      <c r="X43" s="53">
        <f>+SUMIFS(postings!$T:$T,postings!$C:$C,'pl-data'!X$2,postings!$D:$D,'pl-data'!X$3,postings!$I:$I,'pl-data'!$A43)-SUMIFS(postings!$W:$W,postings!$C:$C,'pl-data'!X$2,postings!$D:$D,'pl-data'!X$3,postings!$M:$M,'pl-data'!$A43)</f>
        <v>0</v>
      </c>
      <c r="Y43" s="53">
        <f>+SUMIFS(postings!$T:$T,postings!$C:$C,'pl-data'!Y$2,postings!$D:$D,'pl-data'!Y$3,postings!$I:$I,'pl-data'!$A43)-SUMIFS(postings!$W:$W,postings!$C:$C,'pl-data'!Y$2,postings!$D:$D,'pl-data'!Y$3,postings!$M:$M,'pl-data'!$A43)</f>
        <v>0</v>
      </c>
      <c r="Z43" s="53">
        <f>+SUMIFS(postings!$T:$T,postings!$C:$C,'pl-data'!Z$2,postings!$D:$D,'pl-data'!Z$3,postings!$I:$I,'pl-data'!$A43)-SUMIFS(postings!$W:$W,postings!$C:$C,'pl-data'!Z$2,postings!$D:$D,'pl-data'!Z$3,postings!$M:$M,'pl-data'!$A43)</f>
        <v>0</v>
      </c>
      <c r="AA43" s="53">
        <f>+SUMIFS(postings!$T:$T,postings!$C:$C,'pl-data'!AA$2,postings!$D:$D,'pl-data'!AA$3,postings!$I:$I,'pl-data'!$A43)-SUMIFS(postings!$W:$W,postings!$C:$C,'pl-data'!AA$2,postings!$D:$D,'pl-data'!AA$3,postings!$M:$M,'pl-data'!$A43)</f>
        <v>0</v>
      </c>
      <c r="AB43" s="53">
        <f>+SUMIFS(postings!$T:$T,postings!$C:$C,'pl-data'!AB$2,postings!$D:$D,'pl-data'!AB$3,postings!$I:$I,'pl-data'!$A43)-SUMIFS(postings!$W:$W,postings!$C:$C,'pl-data'!AB$2,postings!$D:$D,'pl-data'!AB$3,postings!$M:$M,'pl-data'!$A43)</f>
        <v>0</v>
      </c>
      <c r="AC43" s="53">
        <f>+SUMIFS(postings!$T:$T,postings!$C:$C,'pl-data'!AC$2,postings!$D:$D,'pl-data'!AC$3,postings!$I:$I,'pl-data'!$A43)-SUMIFS(postings!$W:$W,postings!$C:$C,'pl-data'!AC$2,postings!$D:$D,'pl-data'!AC$3,postings!$M:$M,'pl-data'!$A43)</f>
        <v>0</v>
      </c>
      <c r="AD43" s="53">
        <f>+SUMIFS(postings!$T:$T,postings!$C:$C,'pl-data'!AD$2,postings!$D:$D,'pl-data'!AD$3,postings!$I:$I,'pl-data'!$A43)-SUMIFS(postings!$W:$W,postings!$C:$C,'pl-data'!AD$2,postings!$D:$D,'pl-data'!AD$3,postings!$M:$M,'pl-data'!$A43)</f>
        <v>0</v>
      </c>
      <c r="AE43" s="53">
        <f>+SUMIFS(postings!$T:$T,postings!$C:$C,'pl-data'!AE$2,postings!$D:$D,'pl-data'!AE$3,postings!$I:$I,'pl-data'!$A43)-SUMIFS(postings!$W:$W,postings!$C:$C,'pl-data'!AE$2,postings!$D:$D,'pl-data'!AE$3,postings!$M:$M,'pl-data'!$A43)</f>
        <v>0</v>
      </c>
      <c r="AF43" s="53">
        <f>+SUMIFS(postings!$T:$T,postings!$C:$C,'pl-data'!AF$2,postings!$D:$D,'pl-data'!AF$3,postings!$I:$I,'pl-data'!$A43)-SUMIFS(postings!$W:$W,postings!$C:$C,'pl-data'!AF$2,postings!$D:$D,'pl-data'!AF$3,postings!$M:$M,'pl-data'!$A43)</f>
        <v>0</v>
      </c>
      <c r="AG43" s="53">
        <f>+SUMIFS(postings!$T:$T,postings!$C:$C,'pl-data'!AG$2,postings!$D:$D,'pl-data'!AG$3,postings!$I:$I,'pl-data'!$A43)-SUMIFS(postings!$W:$W,postings!$C:$C,'pl-data'!AG$2,postings!$D:$D,'pl-data'!AG$3,postings!$M:$M,'pl-data'!$A43)</f>
        <v>0</v>
      </c>
      <c r="AH43" s="53">
        <f>+SUMIFS(postings!$T:$T,postings!$C:$C,'pl-data'!AH$2,postings!$D:$D,'pl-data'!AH$3,postings!$I:$I,'pl-data'!$A43)-SUMIFS(postings!$W:$W,postings!$C:$C,'pl-data'!AH$2,postings!$D:$D,'pl-data'!AH$3,postings!$M:$M,'pl-data'!$A43)</f>
        <v>0</v>
      </c>
      <c r="AI43" s="53">
        <f>+SUMIFS(postings!$T:$T,postings!$C:$C,'pl-data'!AI$2,postings!$D:$D,'pl-data'!AI$3,postings!$I:$I,'pl-data'!$A43)-SUMIFS(postings!$W:$W,postings!$C:$C,'pl-data'!AI$2,postings!$D:$D,'pl-data'!AI$3,postings!$M:$M,'pl-data'!$A43)</f>
        <v>0</v>
      </c>
      <c r="AJ43" s="53">
        <f>+SUM(X43:INDEX(X43:AI43,1,Settings!$C$4))</f>
        <v>0</v>
      </c>
      <c r="AK43" s="53">
        <f t="shared" si="7"/>
        <v>0</v>
      </c>
      <c r="AL43" s="53"/>
      <c r="AM43" s="53">
        <f t="shared" si="8"/>
        <v>0</v>
      </c>
      <c r="AN43" s="53">
        <f t="shared" si="9"/>
        <v>0</v>
      </c>
      <c r="AO43" s="53">
        <f t="shared" si="10"/>
        <v>0</v>
      </c>
      <c r="AP43" s="53">
        <f t="shared" si="11"/>
        <v>0</v>
      </c>
      <c r="AQ43" s="53">
        <f t="shared" si="12"/>
        <v>0</v>
      </c>
      <c r="AR43" s="53">
        <f t="shared" si="13"/>
        <v>0</v>
      </c>
      <c r="AS43" s="53">
        <f t="shared" si="14"/>
        <v>0</v>
      </c>
      <c r="AT43" s="53">
        <f t="shared" si="15"/>
        <v>0</v>
      </c>
      <c r="AU43" s="53">
        <f t="shared" si="16"/>
        <v>0</v>
      </c>
      <c r="AV43" s="53">
        <f t="shared" si="17"/>
        <v>0</v>
      </c>
      <c r="AW43" s="53">
        <f t="shared" si="18"/>
        <v>0</v>
      </c>
      <c r="AX43" s="53">
        <f t="shared" si="19"/>
        <v>0</v>
      </c>
      <c r="AY43" s="53">
        <f>+SUM(AM43:INDEX(AM43:AX43,1,Settings!$C$4))</f>
        <v>0</v>
      </c>
      <c r="AZ43" s="53">
        <f t="shared" si="20"/>
        <v>0</v>
      </c>
      <c r="BA43" s="53"/>
      <c r="BB43" s="53">
        <f t="shared" si="21"/>
        <v>0</v>
      </c>
      <c r="BC43" s="53">
        <f t="shared" si="22"/>
        <v>0</v>
      </c>
      <c r="BD43" s="53">
        <f t="shared" si="23"/>
        <v>0</v>
      </c>
      <c r="BE43" s="53">
        <f t="shared" si="24"/>
        <v>0</v>
      </c>
      <c r="BF43" s="53">
        <f t="shared" si="25"/>
        <v>0</v>
      </c>
      <c r="BG43" s="53">
        <f t="shared" si="26"/>
        <v>0</v>
      </c>
      <c r="BH43" s="53">
        <f t="shared" si="27"/>
        <v>0</v>
      </c>
      <c r="BI43" s="53">
        <f t="shared" si="28"/>
        <v>0</v>
      </c>
      <c r="BJ43" s="53">
        <f t="shared" si="29"/>
        <v>0</v>
      </c>
      <c r="BK43" s="53">
        <f t="shared" si="30"/>
        <v>0</v>
      </c>
      <c r="BL43" s="53">
        <f t="shared" si="31"/>
        <v>0</v>
      </c>
      <c r="BM43" s="53">
        <f t="shared" si="32"/>
        <v>0</v>
      </c>
      <c r="BN43" s="53">
        <f t="shared" si="33"/>
        <v>0</v>
      </c>
      <c r="BO43" s="53"/>
      <c r="BP43" s="53">
        <f t="shared" si="34"/>
        <v>0</v>
      </c>
      <c r="BQ43" s="53"/>
      <c r="BR43" s="53">
        <f t="shared" si="35"/>
        <v>0</v>
      </c>
    </row>
    <row r="44" spans="1:70" x14ac:dyDescent="0.2">
      <c r="A44" s="6">
        <v>2144</v>
      </c>
      <c r="B44" s="6" t="str">
        <f>+VLOOKUP(A44,masterfile!B:C,2,FALSE)</f>
        <v>Zinsaufwand Abzinsung Rückstellungen</v>
      </c>
      <c r="D44" s="53">
        <f>+SUMIF('[1]2017'!$A:$A,$A44,'[1]2017'!$C:$C)-SUMIF('[1]2017'!$E:$E,$A44,'[1]2017'!$G:$G)</f>
        <v>0</v>
      </c>
      <c r="E44" s="53">
        <f>+SUMIF('[1]2018'!$A:$A,$A44,'[1]2018'!$C:$C)-SUMIF('[1]2018'!$E:$E,$A44,'[1]2018'!$G:$G)</f>
        <v>0</v>
      </c>
      <c r="F44" s="53">
        <f>+SUMIF('[1]2019'!$A:$A,$A44,'[1]2019'!$C:$C)-SUMIF('[1]2019'!$E:$E,$A44,'[1]2019'!$G:$G)</f>
        <v>0</v>
      </c>
      <c r="G44" s="53">
        <f>+SUMIF('[1]2020'!$A:$A,$A44,'[1]2020'!$C:$C)-SUMIF('[1]2020'!$E:$E,$A44,'[1]2020'!$G:$G)</f>
        <v>0</v>
      </c>
      <c r="H44" s="53"/>
      <c r="I44" s="53">
        <f>+(+SUMIF('[1]2021'!$A:$A,$A44,'[1]2021'!$C:$C)-SUMIF('[1]2021'!$E:$E,$A44,'[1]2021'!$G:$G))/12</f>
        <v>0</v>
      </c>
      <c r="J44" s="53">
        <f>+(+SUMIF('[1]2021'!$A:$A,$A44,'[1]2021'!$C:$C)-SUMIF('[1]2021'!$E:$E,$A44,'[1]2021'!$G:$G))/12</f>
        <v>0</v>
      </c>
      <c r="K44" s="53">
        <f>+(+SUMIF('[1]2021'!$A:$A,$A44,'[1]2021'!$C:$C)-SUMIF('[1]2021'!$E:$E,$A44,'[1]2021'!$G:$G))/12</f>
        <v>0</v>
      </c>
      <c r="L44" s="53">
        <f>+(+SUMIF('[1]2021'!$A:$A,$A44,'[1]2021'!$C:$C)-SUMIF('[1]2021'!$E:$E,$A44,'[1]2021'!$G:$G))/12</f>
        <v>0</v>
      </c>
      <c r="M44" s="53">
        <f>+(+SUMIF('[1]2021'!$A:$A,$A44,'[1]2021'!$C:$C)-SUMIF('[1]2021'!$E:$E,$A44,'[1]2021'!$G:$G))/12</f>
        <v>0</v>
      </c>
      <c r="N44" s="53">
        <f>+(+SUMIF('[1]2021'!$A:$A,$A44,'[1]2021'!$C:$C)-SUMIF('[1]2021'!$E:$E,$A44,'[1]2021'!$G:$G))/12</f>
        <v>0</v>
      </c>
      <c r="O44" s="53">
        <f>+(+SUMIF('[1]2021'!$A:$A,$A44,'[1]2021'!$C:$C)-SUMIF('[1]2021'!$E:$E,$A44,'[1]2021'!$G:$G))/12</f>
        <v>0</v>
      </c>
      <c r="P44" s="53">
        <f>+(+SUMIF('[1]2021'!$A:$A,$A44,'[1]2021'!$C:$C)-SUMIF('[1]2021'!$E:$E,$A44,'[1]2021'!$G:$G))/12</f>
        <v>0</v>
      </c>
      <c r="Q44" s="53">
        <f>+(+SUMIF('[1]2021'!$A:$A,$A44,'[1]2021'!$C:$C)-SUMIF('[1]2021'!$E:$E,$A44,'[1]2021'!$G:$G))/12</f>
        <v>0</v>
      </c>
      <c r="R44" s="53">
        <f>+(+SUMIF('[1]2021'!$A:$A,$A44,'[1]2021'!$C:$C)-SUMIF('[1]2021'!$E:$E,$A44,'[1]2021'!$G:$G))/12</f>
        <v>0</v>
      </c>
      <c r="S44" s="53">
        <f>+(+SUMIF('[1]2021'!$A:$A,$A44,'[1]2021'!$C:$C)-SUMIF('[1]2021'!$E:$E,$A44,'[1]2021'!$G:$G))/12</f>
        <v>0</v>
      </c>
      <c r="T44" s="53">
        <f>+(+SUMIF('[1]2021'!$A:$A,$A44,'[1]2021'!$C:$C)-SUMIF('[1]2021'!$E:$E,$A44,'[1]2021'!$G:$G))/12</f>
        <v>0</v>
      </c>
      <c r="U44" s="53">
        <f>+SUM(I44:INDEX(I44:T44,1,Settings!$C$4))</f>
        <v>0</v>
      </c>
      <c r="V44" s="53">
        <f t="shared" si="6"/>
        <v>0</v>
      </c>
      <c r="W44" s="53"/>
      <c r="X44" s="53">
        <f>+SUMIFS(postings!$T:$T,postings!$C:$C,'pl-data'!X$2,postings!$D:$D,'pl-data'!X$3,postings!$I:$I,'pl-data'!$A44)-SUMIFS(postings!$W:$W,postings!$C:$C,'pl-data'!X$2,postings!$D:$D,'pl-data'!X$3,postings!$M:$M,'pl-data'!$A44)</f>
        <v>0</v>
      </c>
      <c r="Y44" s="53">
        <f>+SUMIFS(postings!$T:$T,postings!$C:$C,'pl-data'!Y$2,postings!$D:$D,'pl-data'!Y$3,postings!$I:$I,'pl-data'!$A44)-SUMIFS(postings!$W:$W,postings!$C:$C,'pl-data'!Y$2,postings!$D:$D,'pl-data'!Y$3,postings!$M:$M,'pl-data'!$A44)</f>
        <v>0</v>
      </c>
      <c r="Z44" s="53">
        <f>+SUMIFS(postings!$T:$T,postings!$C:$C,'pl-data'!Z$2,postings!$D:$D,'pl-data'!Z$3,postings!$I:$I,'pl-data'!$A44)-SUMIFS(postings!$W:$W,postings!$C:$C,'pl-data'!Z$2,postings!$D:$D,'pl-data'!Z$3,postings!$M:$M,'pl-data'!$A44)</f>
        <v>0</v>
      </c>
      <c r="AA44" s="53">
        <f>+SUMIFS(postings!$T:$T,postings!$C:$C,'pl-data'!AA$2,postings!$D:$D,'pl-data'!AA$3,postings!$I:$I,'pl-data'!$A44)-SUMIFS(postings!$W:$W,postings!$C:$C,'pl-data'!AA$2,postings!$D:$D,'pl-data'!AA$3,postings!$M:$M,'pl-data'!$A44)</f>
        <v>0</v>
      </c>
      <c r="AB44" s="53">
        <f>+SUMIFS(postings!$T:$T,postings!$C:$C,'pl-data'!AB$2,postings!$D:$D,'pl-data'!AB$3,postings!$I:$I,'pl-data'!$A44)-SUMIFS(postings!$W:$W,postings!$C:$C,'pl-data'!AB$2,postings!$D:$D,'pl-data'!AB$3,postings!$M:$M,'pl-data'!$A44)</f>
        <v>0</v>
      </c>
      <c r="AC44" s="53">
        <f>+SUMIFS(postings!$T:$T,postings!$C:$C,'pl-data'!AC$2,postings!$D:$D,'pl-data'!AC$3,postings!$I:$I,'pl-data'!$A44)-SUMIFS(postings!$W:$W,postings!$C:$C,'pl-data'!AC$2,postings!$D:$D,'pl-data'!AC$3,postings!$M:$M,'pl-data'!$A44)</f>
        <v>0</v>
      </c>
      <c r="AD44" s="53">
        <f>+SUMIFS(postings!$T:$T,postings!$C:$C,'pl-data'!AD$2,postings!$D:$D,'pl-data'!AD$3,postings!$I:$I,'pl-data'!$A44)-SUMIFS(postings!$W:$W,postings!$C:$C,'pl-data'!AD$2,postings!$D:$D,'pl-data'!AD$3,postings!$M:$M,'pl-data'!$A44)</f>
        <v>0</v>
      </c>
      <c r="AE44" s="53">
        <f>+SUMIFS(postings!$T:$T,postings!$C:$C,'pl-data'!AE$2,postings!$D:$D,'pl-data'!AE$3,postings!$I:$I,'pl-data'!$A44)-SUMIFS(postings!$W:$W,postings!$C:$C,'pl-data'!AE$2,postings!$D:$D,'pl-data'!AE$3,postings!$M:$M,'pl-data'!$A44)</f>
        <v>0</v>
      </c>
      <c r="AF44" s="53">
        <f>+SUMIFS(postings!$T:$T,postings!$C:$C,'pl-data'!AF$2,postings!$D:$D,'pl-data'!AF$3,postings!$I:$I,'pl-data'!$A44)-SUMIFS(postings!$W:$W,postings!$C:$C,'pl-data'!AF$2,postings!$D:$D,'pl-data'!AF$3,postings!$M:$M,'pl-data'!$A44)</f>
        <v>0</v>
      </c>
      <c r="AG44" s="53">
        <f>+SUMIFS(postings!$T:$T,postings!$C:$C,'pl-data'!AG$2,postings!$D:$D,'pl-data'!AG$3,postings!$I:$I,'pl-data'!$A44)-SUMIFS(postings!$W:$W,postings!$C:$C,'pl-data'!AG$2,postings!$D:$D,'pl-data'!AG$3,postings!$M:$M,'pl-data'!$A44)</f>
        <v>0</v>
      </c>
      <c r="AH44" s="53">
        <f>+SUMIFS(postings!$T:$T,postings!$C:$C,'pl-data'!AH$2,postings!$D:$D,'pl-data'!AH$3,postings!$I:$I,'pl-data'!$A44)-SUMIFS(postings!$W:$W,postings!$C:$C,'pl-data'!AH$2,postings!$D:$D,'pl-data'!AH$3,postings!$M:$M,'pl-data'!$A44)</f>
        <v>0</v>
      </c>
      <c r="AI44" s="53">
        <f>+SUMIFS(postings!$T:$T,postings!$C:$C,'pl-data'!AI$2,postings!$D:$D,'pl-data'!AI$3,postings!$I:$I,'pl-data'!$A44)-SUMIFS(postings!$W:$W,postings!$C:$C,'pl-data'!AI$2,postings!$D:$D,'pl-data'!AI$3,postings!$M:$M,'pl-data'!$A44)</f>
        <v>0</v>
      </c>
      <c r="AJ44" s="53">
        <f>+SUM(X44:INDEX(X44:AI44,1,Settings!$C$4))</f>
        <v>0</v>
      </c>
      <c r="AK44" s="53">
        <f t="shared" si="7"/>
        <v>0</v>
      </c>
      <c r="AL44" s="53"/>
      <c r="AM44" s="53">
        <f t="shared" si="8"/>
        <v>0</v>
      </c>
      <c r="AN44" s="53">
        <f t="shared" si="9"/>
        <v>0</v>
      </c>
      <c r="AO44" s="53">
        <f t="shared" si="10"/>
        <v>0</v>
      </c>
      <c r="AP44" s="53">
        <f t="shared" si="11"/>
        <v>0</v>
      </c>
      <c r="AQ44" s="53">
        <f t="shared" si="12"/>
        <v>0</v>
      </c>
      <c r="AR44" s="53">
        <f t="shared" si="13"/>
        <v>0</v>
      </c>
      <c r="AS44" s="53">
        <f t="shared" si="14"/>
        <v>0</v>
      </c>
      <c r="AT44" s="53">
        <f t="shared" si="15"/>
        <v>0</v>
      </c>
      <c r="AU44" s="53">
        <f t="shared" si="16"/>
        <v>0</v>
      </c>
      <c r="AV44" s="53">
        <f t="shared" si="17"/>
        <v>0</v>
      </c>
      <c r="AW44" s="53">
        <f t="shared" si="18"/>
        <v>0</v>
      </c>
      <c r="AX44" s="53">
        <f t="shared" si="19"/>
        <v>0</v>
      </c>
      <c r="AY44" s="53">
        <f>+SUM(AM44:INDEX(AM44:AX44,1,Settings!$C$4))</f>
        <v>0</v>
      </c>
      <c r="AZ44" s="53">
        <f t="shared" si="20"/>
        <v>0</v>
      </c>
      <c r="BA44" s="53"/>
      <c r="BB44" s="53">
        <f t="shared" si="21"/>
        <v>0</v>
      </c>
      <c r="BC44" s="53">
        <f t="shared" si="22"/>
        <v>0</v>
      </c>
      <c r="BD44" s="53">
        <f t="shared" si="23"/>
        <v>0</v>
      </c>
      <c r="BE44" s="53">
        <f t="shared" si="24"/>
        <v>0</v>
      </c>
      <c r="BF44" s="53">
        <f t="shared" si="25"/>
        <v>0</v>
      </c>
      <c r="BG44" s="53">
        <f t="shared" si="26"/>
        <v>0</v>
      </c>
      <c r="BH44" s="53">
        <f t="shared" si="27"/>
        <v>0</v>
      </c>
      <c r="BI44" s="53">
        <f t="shared" si="28"/>
        <v>0</v>
      </c>
      <c r="BJ44" s="53">
        <f t="shared" si="29"/>
        <v>0</v>
      </c>
      <c r="BK44" s="53">
        <f t="shared" si="30"/>
        <v>0</v>
      </c>
      <c r="BL44" s="53">
        <f t="shared" si="31"/>
        <v>0</v>
      </c>
      <c r="BM44" s="53">
        <f t="shared" si="32"/>
        <v>0</v>
      </c>
      <c r="BN44" s="53">
        <f t="shared" si="33"/>
        <v>0</v>
      </c>
      <c r="BO44" s="53"/>
      <c r="BP44" s="53">
        <f t="shared" si="34"/>
        <v>0</v>
      </c>
      <c r="BQ44" s="53"/>
      <c r="BR44" s="53">
        <f t="shared" si="35"/>
        <v>0</v>
      </c>
    </row>
    <row r="45" spans="1:70" x14ac:dyDescent="0.2">
      <c r="A45" s="6">
        <v>2145</v>
      </c>
      <c r="B45" s="6" t="str">
        <f>+VLOOKUP(A45,masterfile!B:C,2,FALSE)</f>
        <v>Aufw. Abzinsung Pensions-/ähnl. Rückst.</v>
      </c>
      <c r="D45" s="53">
        <f>+SUMIF('[1]2017'!$A:$A,$A45,'[1]2017'!$C:$C)-SUMIF('[1]2017'!$E:$E,$A45,'[1]2017'!$G:$G)</f>
        <v>0</v>
      </c>
      <c r="E45" s="53">
        <f>+SUMIF('[1]2018'!$A:$A,$A45,'[1]2018'!$C:$C)-SUMIF('[1]2018'!$E:$E,$A45,'[1]2018'!$G:$G)</f>
        <v>0</v>
      </c>
      <c r="F45" s="53">
        <f>+SUMIF('[1]2019'!$A:$A,$A45,'[1]2019'!$C:$C)-SUMIF('[1]2019'!$E:$E,$A45,'[1]2019'!$G:$G)</f>
        <v>0</v>
      </c>
      <c r="G45" s="53">
        <f>+SUMIF('[1]2020'!$A:$A,$A45,'[1]2020'!$C:$C)-SUMIF('[1]2020'!$E:$E,$A45,'[1]2020'!$G:$G)</f>
        <v>0</v>
      </c>
      <c r="H45" s="53"/>
      <c r="I45" s="53">
        <f>+(+SUMIF('[1]2021'!$A:$A,$A45,'[1]2021'!$C:$C)-SUMIF('[1]2021'!$E:$E,$A45,'[1]2021'!$G:$G))/12</f>
        <v>0</v>
      </c>
      <c r="J45" s="53">
        <f>+(+SUMIF('[1]2021'!$A:$A,$A45,'[1]2021'!$C:$C)-SUMIF('[1]2021'!$E:$E,$A45,'[1]2021'!$G:$G))/12</f>
        <v>0</v>
      </c>
      <c r="K45" s="53">
        <f>+(+SUMIF('[1]2021'!$A:$A,$A45,'[1]2021'!$C:$C)-SUMIF('[1]2021'!$E:$E,$A45,'[1]2021'!$G:$G))/12</f>
        <v>0</v>
      </c>
      <c r="L45" s="53">
        <f>+(+SUMIF('[1]2021'!$A:$A,$A45,'[1]2021'!$C:$C)-SUMIF('[1]2021'!$E:$E,$A45,'[1]2021'!$G:$G))/12</f>
        <v>0</v>
      </c>
      <c r="M45" s="53">
        <f>+(+SUMIF('[1]2021'!$A:$A,$A45,'[1]2021'!$C:$C)-SUMIF('[1]2021'!$E:$E,$A45,'[1]2021'!$G:$G))/12</f>
        <v>0</v>
      </c>
      <c r="N45" s="53">
        <f>+(+SUMIF('[1]2021'!$A:$A,$A45,'[1]2021'!$C:$C)-SUMIF('[1]2021'!$E:$E,$A45,'[1]2021'!$G:$G))/12</f>
        <v>0</v>
      </c>
      <c r="O45" s="53">
        <f>+(+SUMIF('[1]2021'!$A:$A,$A45,'[1]2021'!$C:$C)-SUMIF('[1]2021'!$E:$E,$A45,'[1]2021'!$G:$G))/12</f>
        <v>0</v>
      </c>
      <c r="P45" s="53">
        <f>+(+SUMIF('[1]2021'!$A:$A,$A45,'[1]2021'!$C:$C)-SUMIF('[1]2021'!$E:$E,$A45,'[1]2021'!$G:$G))/12</f>
        <v>0</v>
      </c>
      <c r="Q45" s="53">
        <f>+(+SUMIF('[1]2021'!$A:$A,$A45,'[1]2021'!$C:$C)-SUMIF('[1]2021'!$E:$E,$A45,'[1]2021'!$G:$G))/12</f>
        <v>0</v>
      </c>
      <c r="R45" s="53">
        <f>+(+SUMIF('[1]2021'!$A:$A,$A45,'[1]2021'!$C:$C)-SUMIF('[1]2021'!$E:$E,$A45,'[1]2021'!$G:$G))/12</f>
        <v>0</v>
      </c>
      <c r="S45" s="53">
        <f>+(+SUMIF('[1]2021'!$A:$A,$A45,'[1]2021'!$C:$C)-SUMIF('[1]2021'!$E:$E,$A45,'[1]2021'!$G:$G))/12</f>
        <v>0</v>
      </c>
      <c r="T45" s="53">
        <f>+(+SUMIF('[1]2021'!$A:$A,$A45,'[1]2021'!$C:$C)-SUMIF('[1]2021'!$E:$E,$A45,'[1]2021'!$G:$G))/12</f>
        <v>0</v>
      </c>
      <c r="U45" s="53">
        <f>+SUM(I45:INDEX(I45:T45,1,Settings!$C$4))</f>
        <v>0</v>
      </c>
      <c r="V45" s="53">
        <f t="shared" si="6"/>
        <v>0</v>
      </c>
      <c r="W45" s="53"/>
      <c r="X45" s="53">
        <f>+SUMIFS(postings!$T:$T,postings!$C:$C,'pl-data'!X$2,postings!$D:$D,'pl-data'!X$3,postings!$I:$I,'pl-data'!$A45)-SUMIFS(postings!$W:$W,postings!$C:$C,'pl-data'!X$2,postings!$D:$D,'pl-data'!X$3,postings!$M:$M,'pl-data'!$A45)</f>
        <v>0</v>
      </c>
      <c r="Y45" s="53">
        <f>+SUMIFS(postings!$T:$T,postings!$C:$C,'pl-data'!Y$2,postings!$D:$D,'pl-data'!Y$3,postings!$I:$I,'pl-data'!$A45)-SUMIFS(postings!$W:$W,postings!$C:$C,'pl-data'!Y$2,postings!$D:$D,'pl-data'!Y$3,postings!$M:$M,'pl-data'!$A45)</f>
        <v>0</v>
      </c>
      <c r="Z45" s="53">
        <f>+SUMIFS(postings!$T:$T,postings!$C:$C,'pl-data'!Z$2,postings!$D:$D,'pl-data'!Z$3,postings!$I:$I,'pl-data'!$A45)-SUMIFS(postings!$W:$W,postings!$C:$C,'pl-data'!Z$2,postings!$D:$D,'pl-data'!Z$3,postings!$M:$M,'pl-data'!$A45)</f>
        <v>0</v>
      </c>
      <c r="AA45" s="53">
        <f>+SUMIFS(postings!$T:$T,postings!$C:$C,'pl-data'!AA$2,postings!$D:$D,'pl-data'!AA$3,postings!$I:$I,'pl-data'!$A45)-SUMIFS(postings!$W:$W,postings!$C:$C,'pl-data'!AA$2,postings!$D:$D,'pl-data'!AA$3,postings!$M:$M,'pl-data'!$A45)</f>
        <v>0</v>
      </c>
      <c r="AB45" s="53">
        <f>+SUMIFS(postings!$T:$T,postings!$C:$C,'pl-data'!AB$2,postings!$D:$D,'pl-data'!AB$3,postings!$I:$I,'pl-data'!$A45)-SUMIFS(postings!$W:$W,postings!$C:$C,'pl-data'!AB$2,postings!$D:$D,'pl-data'!AB$3,postings!$M:$M,'pl-data'!$A45)</f>
        <v>0</v>
      </c>
      <c r="AC45" s="53">
        <f>+SUMIFS(postings!$T:$T,postings!$C:$C,'pl-data'!AC$2,postings!$D:$D,'pl-data'!AC$3,postings!$I:$I,'pl-data'!$A45)-SUMIFS(postings!$W:$W,postings!$C:$C,'pl-data'!AC$2,postings!$D:$D,'pl-data'!AC$3,postings!$M:$M,'pl-data'!$A45)</f>
        <v>0</v>
      </c>
      <c r="AD45" s="53">
        <f>+SUMIFS(postings!$T:$T,postings!$C:$C,'pl-data'!AD$2,postings!$D:$D,'pl-data'!AD$3,postings!$I:$I,'pl-data'!$A45)-SUMIFS(postings!$W:$W,postings!$C:$C,'pl-data'!AD$2,postings!$D:$D,'pl-data'!AD$3,postings!$M:$M,'pl-data'!$A45)</f>
        <v>0</v>
      </c>
      <c r="AE45" s="53">
        <f>+SUMIFS(postings!$T:$T,postings!$C:$C,'pl-data'!AE$2,postings!$D:$D,'pl-data'!AE$3,postings!$I:$I,'pl-data'!$A45)-SUMIFS(postings!$W:$W,postings!$C:$C,'pl-data'!AE$2,postings!$D:$D,'pl-data'!AE$3,postings!$M:$M,'pl-data'!$A45)</f>
        <v>0</v>
      </c>
      <c r="AF45" s="53">
        <f>+SUMIFS(postings!$T:$T,postings!$C:$C,'pl-data'!AF$2,postings!$D:$D,'pl-data'!AF$3,postings!$I:$I,'pl-data'!$A45)-SUMIFS(postings!$W:$W,postings!$C:$C,'pl-data'!AF$2,postings!$D:$D,'pl-data'!AF$3,postings!$M:$M,'pl-data'!$A45)</f>
        <v>0</v>
      </c>
      <c r="AG45" s="53">
        <f>+SUMIFS(postings!$T:$T,postings!$C:$C,'pl-data'!AG$2,postings!$D:$D,'pl-data'!AG$3,postings!$I:$I,'pl-data'!$A45)-SUMIFS(postings!$W:$W,postings!$C:$C,'pl-data'!AG$2,postings!$D:$D,'pl-data'!AG$3,postings!$M:$M,'pl-data'!$A45)</f>
        <v>0</v>
      </c>
      <c r="AH45" s="53">
        <f>+SUMIFS(postings!$T:$T,postings!$C:$C,'pl-data'!AH$2,postings!$D:$D,'pl-data'!AH$3,postings!$I:$I,'pl-data'!$A45)-SUMIFS(postings!$W:$W,postings!$C:$C,'pl-data'!AH$2,postings!$D:$D,'pl-data'!AH$3,postings!$M:$M,'pl-data'!$A45)</f>
        <v>0</v>
      </c>
      <c r="AI45" s="53">
        <f>+SUMIFS(postings!$T:$T,postings!$C:$C,'pl-data'!AI$2,postings!$D:$D,'pl-data'!AI$3,postings!$I:$I,'pl-data'!$A45)-SUMIFS(postings!$W:$W,postings!$C:$C,'pl-data'!AI$2,postings!$D:$D,'pl-data'!AI$3,postings!$M:$M,'pl-data'!$A45)</f>
        <v>0</v>
      </c>
      <c r="AJ45" s="53">
        <f>+SUM(X45:INDEX(X45:AI45,1,Settings!$C$4))</f>
        <v>0</v>
      </c>
      <c r="AK45" s="53">
        <f t="shared" si="7"/>
        <v>0</v>
      </c>
      <c r="AL45" s="53"/>
      <c r="AM45" s="53">
        <f t="shared" si="8"/>
        <v>0</v>
      </c>
      <c r="AN45" s="53">
        <f t="shared" si="9"/>
        <v>0</v>
      </c>
      <c r="AO45" s="53">
        <f t="shared" si="10"/>
        <v>0</v>
      </c>
      <c r="AP45" s="53">
        <f t="shared" si="11"/>
        <v>0</v>
      </c>
      <c r="AQ45" s="53">
        <f t="shared" si="12"/>
        <v>0</v>
      </c>
      <c r="AR45" s="53">
        <f t="shared" si="13"/>
        <v>0</v>
      </c>
      <c r="AS45" s="53">
        <f t="shared" si="14"/>
        <v>0</v>
      </c>
      <c r="AT45" s="53">
        <f t="shared" si="15"/>
        <v>0</v>
      </c>
      <c r="AU45" s="53">
        <f t="shared" si="16"/>
        <v>0</v>
      </c>
      <c r="AV45" s="53">
        <f t="shared" si="17"/>
        <v>0</v>
      </c>
      <c r="AW45" s="53">
        <f t="shared" si="18"/>
        <v>0</v>
      </c>
      <c r="AX45" s="53">
        <f t="shared" si="19"/>
        <v>0</v>
      </c>
      <c r="AY45" s="53">
        <f>+SUM(AM45:INDEX(AM45:AX45,1,Settings!$C$4))</f>
        <v>0</v>
      </c>
      <c r="AZ45" s="53">
        <f t="shared" si="20"/>
        <v>0</v>
      </c>
      <c r="BA45" s="53"/>
      <c r="BB45" s="53">
        <f t="shared" si="21"/>
        <v>0</v>
      </c>
      <c r="BC45" s="53">
        <f t="shared" si="22"/>
        <v>0</v>
      </c>
      <c r="BD45" s="53">
        <f t="shared" si="23"/>
        <v>0</v>
      </c>
      <c r="BE45" s="53">
        <f t="shared" si="24"/>
        <v>0</v>
      </c>
      <c r="BF45" s="53">
        <f t="shared" si="25"/>
        <v>0</v>
      </c>
      <c r="BG45" s="53">
        <f t="shared" si="26"/>
        <v>0</v>
      </c>
      <c r="BH45" s="53">
        <f t="shared" si="27"/>
        <v>0</v>
      </c>
      <c r="BI45" s="53">
        <f t="shared" si="28"/>
        <v>0</v>
      </c>
      <c r="BJ45" s="53">
        <f t="shared" si="29"/>
        <v>0</v>
      </c>
      <c r="BK45" s="53">
        <f t="shared" si="30"/>
        <v>0</v>
      </c>
      <c r="BL45" s="53">
        <f t="shared" si="31"/>
        <v>0</v>
      </c>
      <c r="BM45" s="53">
        <f t="shared" si="32"/>
        <v>0</v>
      </c>
      <c r="BN45" s="53">
        <f t="shared" si="33"/>
        <v>0</v>
      </c>
      <c r="BO45" s="53"/>
      <c r="BP45" s="53">
        <f t="shared" si="34"/>
        <v>0</v>
      </c>
      <c r="BQ45" s="53"/>
      <c r="BR45" s="53">
        <f t="shared" si="35"/>
        <v>0</v>
      </c>
    </row>
    <row r="46" spans="1:70" x14ac:dyDescent="0.2">
      <c r="A46" s="6">
        <v>2146</v>
      </c>
      <c r="B46" s="6" t="str">
        <f>+VLOOKUP(A46,masterfile!B:C,2,FALSE)</f>
        <v>Aufw. Abzins. Pensions-/ähnl. RS,Verr</v>
      </c>
      <c r="D46" s="53">
        <f>+SUMIF('[1]2017'!$A:$A,$A46,'[1]2017'!$C:$C)-SUMIF('[1]2017'!$E:$E,$A46,'[1]2017'!$G:$G)</f>
        <v>0</v>
      </c>
      <c r="E46" s="53">
        <f>+SUMIF('[1]2018'!$A:$A,$A46,'[1]2018'!$C:$C)-SUMIF('[1]2018'!$E:$E,$A46,'[1]2018'!$G:$G)</f>
        <v>0</v>
      </c>
      <c r="F46" s="53">
        <f>+SUMIF('[1]2019'!$A:$A,$A46,'[1]2019'!$C:$C)-SUMIF('[1]2019'!$E:$E,$A46,'[1]2019'!$G:$G)</f>
        <v>0</v>
      </c>
      <c r="G46" s="53">
        <f>+SUMIF('[1]2020'!$A:$A,$A46,'[1]2020'!$C:$C)-SUMIF('[1]2020'!$E:$E,$A46,'[1]2020'!$G:$G)</f>
        <v>0</v>
      </c>
      <c r="H46" s="53"/>
      <c r="I46" s="53">
        <f>+(+SUMIF('[1]2021'!$A:$A,$A46,'[1]2021'!$C:$C)-SUMIF('[1]2021'!$E:$E,$A46,'[1]2021'!$G:$G))/12</f>
        <v>0</v>
      </c>
      <c r="J46" s="53">
        <f>+(+SUMIF('[1]2021'!$A:$A,$A46,'[1]2021'!$C:$C)-SUMIF('[1]2021'!$E:$E,$A46,'[1]2021'!$G:$G))/12</f>
        <v>0</v>
      </c>
      <c r="K46" s="53">
        <f>+(+SUMIF('[1]2021'!$A:$A,$A46,'[1]2021'!$C:$C)-SUMIF('[1]2021'!$E:$E,$A46,'[1]2021'!$G:$G))/12</f>
        <v>0</v>
      </c>
      <c r="L46" s="53">
        <f>+(+SUMIF('[1]2021'!$A:$A,$A46,'[1]2021'!$C:$C)-SUMIF('[1]2021'!$E:$E,$A46,'[1]2021'!$G:$G))/12</f>
        <v>0</v>
      </c>
      <c r="M46" s="53">
        <f>+(+SUMIF('[1]2021'!$A:$A,$A46,'[1]2021'!$C:$C)-SUMIF('[1]2021'!$E:$E,$A46,'[1]2021'!$G:$G))/12</f>
        <v>0</v>
      </c>
      <c r="N46" s="53">
        <f>+(+SUMIF('[1]2021'!$A:$A,$A46,'[1]2021'!$C:$C)-SUMIF('[1]2021'!$E:$E,$A46,'[1]2021'!$G:$G))/12</f>
        <v>0</v>
      </c>
      <c r="O46" s="53">
        <f>+(+SUMIF('[1]2021'!$A:$A,$A46,'[1]2021'!$C:$C)-SUMIF('[1]2021'!$E:$E,$A46,'[1]2021'!$G:$G))/12</f>
        <v>0</v>
      </c>
      <c r="P46" s="53">
        <f>+(+SUMIF('[1]2021'!$A:$A,$A46,'[1]2021'!$C:$C)-SUMIF('[1]2021'!$E:$E,$A46,'[1]2021'!$G:$G))/12</f>
        <v>0</v>
      </c>
      <c r="Q46" s="53">
        <f>+(+SUMIF('[1]2021'!$A:$A,$A46,'[1]2021'!$C:$C)-SUMIF('[1]2021'!$E:$E,$A46,'[1]2021'!$G:$G))/12</f>
        <v>0</v>
      </c>
      <c r="R46" s="53">
        <f>+(+SUMIF('[1]2021'!$A:$A,$A46,'[1]2021'!$C:$C)-SUMIF('[1]2021'!$E:$E,$A46,'[1]2021'!$G:$G))/12</f>
        <v>0</v>
      </c>
      <c r="S46" s="53">
        <f>+(+SUMIF('[1]2021'!$A:$A,$A46,'[1]2021'!$C:$C)-SUMIF('[1]2021'!$E:$E,$A46,'[1]2021'!$G:$G))/12</f>
        <v>0</v>
      </c>
      <c r="T46" s="53">
        <f>+(+SUMIF('[1]2021'!$A:$A,$A46,'[1]2021'!$C:$C)-SUMIF('[1]2021'!$E:$E,$A46,'[1]2021'!$G:$G))/12</f>
        <v>0</v>
      </c>
      <c r="U46" s="53">
        <f>+SUM(I46:INDEX(I46:T46,1,Settings!$C$4))</f>
        <v>0</v>
      </c>
      <c r="V46" s="53">
        <f t="shared" si="6"/>
        <v>0</v>
      </c>
      <c r="W46" s="53"/>
      <c r="X46" s="53">
        <f>+SUMIFS(postings!$T:$T,postings!$C:$C,'pl-data'!X$2,postings!$D:$D,'pl-data'!X$3,postings!$I:$I,'pl-data'!$A46)-SUMIFS(postings!$W:$W,postings!$C:$C,'pl-data'!X$2,postings!$D:$D,'pl-data'!X$3,postings!$M:$M,'pl-data'!$A46)</f>
        <v>0</v>
      </c>
      <c r="Y46" s="53">
        <f>+SUMIFS(postings!$T:$T,postings!$C:$C,'pl-data'!Y$2,postings!$D:$D,'pl-data'!Y$3,postings!$I:$I,'pl-data'!$A46)-SUMIFS(postings!$W:$W,postings!$C:$C,'pl-data'!Y$2,postings!$D:$D,'pl-data'!Y$3,postings!$M:$M,'pl-data'!$A46)</f>
        <v>0</v>
      </c>
      <c r="Z46" s="53">
        <f>+SUMIFS(postings!$T:$T,postings!$C:$C,'pl-data'!Z$2,postings!$D:$D,'pl-data'!Z$3,postings!$I:$I,'pl-data'!$A46)-SUMIFS(postings!$W:$W,postings!$C:$C,'pl-data'!Z$2,postings!$D:$D,'pl-data'!Z$3,postings!$M:$M,'pl-data'!$A46)</f>
        <v>0</v>
      </c>
      <c r="AA46" s="53">
        <f>+SUMIFS(postings!$T:$T,postings!$C:$C,'pl-data'!AA$2,postings!$D:$D,'pl-data'!AA$3,postings!$I:$I,'pl-data'!$A46)-SUMIFS(postings!$W:$W,postings!$C:$C,'pl-data'!AA$2,postings!$D:$D,'pl-data'!AA$3,postings!$M:$M,'pl-data'!$A46)</f>
        <v>0</v>
      </c>
      <c r="AB46" s="53">
        <f>+SUMIFS(postings!$T:$T,postings!$C:$C,'pl-data'!AB$2,postings!$D:$D,'pl-data'!AB$3,postings!$I:$I,'pl-data'!$A46)-SUMIFS(postings!$W:$W,postings!$C:$C,'pl-data'!AB$2,postings!$D:$D,'pl-data'!AB$3,postings!$M:$M,'pl-data'!$A46)</f>
        <v>0</v>
      </c>
      <c r="AC46" s="53">
        <f>+SUMIFS(postings!$T:$T,postings!$C:$C,'pl-data'!AC$2,postings!$D:$D,'pl-data'!AC$3,postings!$I:$I,'pl-data'!$A46)-SUMIFS(postings!$W:$W,postings!$C:$C,'pl-data'!AC$2,postings!$D:$D,'pl-data'!AC$3,postings!$M:$M,'pl-data'!$A46)</f>
        <v>0</v>
      </c>
      <c r="AD46" s="53">
        <f>+SUMIFS(postings!$T:$T,postings!$C:$C,'pl-data'!AD$2,postings!$D:$D,'pl-data'!AD$3,postings!$I:$I,'pl-data'!$A46)-SUMIFS(postings!$W:$W,postings!$C:$C,'pl-data'!AD$2,postings!$D:$D,'pl-data'!AD$3,postings!$M:$M,'pl-data'!$A46)</f>
        <v>0</v>
      </c>
      <c r="AE46" s="53">
        <f>+SUMIFS(postings!$T:$T,postings!$C:$C,'pl-data'!AE$2,postings!$D:$D,'pl-data'!AE$3,postings!$I:$I,'pl-data'!$A46)-SUMIFS(postings!$W:$W,postings!$C:$C,'pl-data'!AE$2,postings!$D:$D,'pl-data'!AE$3,postings!$M:$M,'pl-data'!$A46)</f>
        <v>0</v>
      </c>
      <c r="AF46" s="53">
        <f>+SUMIFS(postings!$T:$T,postings!$C:$C,'pl-data'!AF$2,postings!$D:$D,'pl-data'!AF$3,postings!$I:$I,'pl-data'!$A46)-SUMIFS(postings!$W:$W,postings!$C:$C,'pl-data'!AF$2,postings!$D:$D,'pl-data'!AF$3,postings!$M:$M,'pl-data'!$A46)</f>
        <v>0</v>
      </c>
      <c r="AG46" s="53">
        <f>+SUMIFS(postings!$T:$T,postings!$C:$C,'pl-data'!AG$2,postings!$D:$D,'pl-data'!AG$3,postings!$I:$I,'pl-data'!$A46)-SUMIFS(postings!$W:$W,postings!$C:$C,'pl-data'!AG$2,postings!$D:$D,'pl-data'!AG$3,postings!$M:$M,'pl-data'!$A46)</f>
        <v>0</v>
      </c>
      <c r="AH46" s="53">
        <f>+SUMIFS(postings!$T:$T,postings!$C:$C,'pl-data'!AH$2,postings!$D:$D,'pl-data'!AH$3,postings!$I:$I,'pl-data'!$A46)-SUMIFS(postings!$W:$W,postings!$C:$C,'pl-data'!AH$2,postings!$D:$D,'pl-data'!AH$3,postings!$M:$M,'pl-data'!$A46)</f>
        <v>0</v>
      </c>
      <c r="AI46" s="53">
        <f>+SUMIFS(postings!$T:$T,postings!$C:$C,'pl-data'!AI$2,postings!$D:$D,'pl-data'!AI$3,postings!$I:$I,'pl-data'!$A46)-SUMIFS(postings!$W:$W,postings!$C:$C,'pl-data'!AI$2,postings!$D:$D,'pl-data'!AI$3,postings!$M:$M,'pl-data'!$A46)</f>
        <v>0</v>
      </c>
      <c r="AJ46" s="53">
        <f>+SUM(X46:INDEX(X46:AI46,1,Settings!$C$4))</f>
        <v>0</v>
      </c>
      <c r="AK46" s="53">
        <f t="shared" si="7"/>
        <v>0</v>
      </c>
      <c r="AL46" s="53"/>
      <c r="AM46" s="53">
        <f t="shared" si="8"/>
        <v>0</v>
      </c>
      <c r="AN46" s="53">
        <f t="shared" si="9"/>
        <v>0</v>
      </c>
      <c r="AO46" s="53">
        <f t="shared" si="10"/>
        <v>0</v>
      </c>
      <c r="AP46" s="53">
        <f t="shared" si="11"/>
        <v>0</v>
      </c>
      <c r="AQ46" s="53">
        <f t="shared" si="12"/>
        <v>0</v>
      </c>
      <c r="AR46" s="53">
        <f t="shared" si="13"/>
        <v>0</v>
      </c>
      <c r="AS46" s="53">
        <f t="shared" si="14"/>
        <v>0</v>
      </c>
      <c r="AT46" s="53">
        <f t="shared" si="15"/>
        <v>0</v>
      </c>
      <c r="AU46" s="53">
        <f t="shared" si="16"/>
        <v>0</v>
      </c>
      <c r="AV46" s="53">
        <f t="shared" si="17"/>
        <v>0</v>
      </c>
      <c r="AW46" s="53">
        <f t="shared" si="18"/>
        <v>0</v>
      </c>
      <c r="AX46" s="53">
        <f t="shared" si="19"/>
        <v>0</v>
      </c>
      <c r="AY46" s="53">
        <f>+SUM(AM46:INDEX(AM46:AX46,1,Settings!$C$4))</f>
        <v>0</v>
      </c>
      <c r="AZ46" s="53">
        <f t="shared" si="20"/>
        <v>0</v>
      </c>
      <c r="BA46" s="53"/>
      <c r="BB46" s="53">
        <f t="shared" si="21"/>
        <v>0</v>
      </c>
      <c r="BC46" s="53">
        <f t="shared" si="22"/>
        <v>0</v>
      </c>
      <c r="BD46" s="53">
        <f t="shared" si="23"/>
        <v>0</v>
      </c>
      <c r="BE46" s="53">
        <f t="shared" si="24"/>
        <v>0</v>
      </c>
      <c r="BF46" s="53">
        <f t="shared" si="25"/>
        <v>0</v>
      </c>
      <c r="BG46" s="53">
        <f t="shared" si="26"/>
        <v>0</v>
      </c>
      <c r="BH46" s="53">
        <f t="shared" si="27"/>
        <v>0</v>
      </c>
      <c r="BI46" s="53">
        <f t="shared" si="28"/>
        <v>0</v>
      </c>
      <c r="BJ46" s="53">
        <f t="shared" si="29"/>
        <v>0</v>
      </c>
      <c r="BK46" s="53">
        <f t="shared" si="30"/>
        <v>0</v>
      </c>
      <c r="BL46" s="53">
        <f t="shared" si="31"/>
        <v>0</v>
      </c>
      <c r="BM46" s="53">
        <f t="shared" si="32"/>
        <v>0</v>
      </c>
      <c r="BN46" s="53">
        <f t="shared" si="33"/>
        <v>0</v>
      </c>
      <c r="BO46" s="53"/>
      <c r="BP46" s="53">
        <f t="shared" si="34"/>
        <v>0</v>
      </c>
      <c r="BQ46" s="53"/>
      <c r="BR46" s="53">
        <f t="shared" si="35"/>
        <v>0</v>
      </c>
    </row>
    <row r="47" spans="1:70" x14ac:dyDescent="0.2">
      <c r="A47" s="6">
        <v>2147</v>
      </c>
      <c r="B47" s="6" t="str">
        <f>+VLOOKUP(A47,masterfile!B:C,2,FALSE)</f>
        <v>Aufwendungen VG zur Verrg § 246 (2) HGB</v>
      </c>
      <c r="D47" s="53">
        <f>+SUMIF('[1]2017'!$A:$A,$A47,'[1]2017'!$C:$C)-SUMIF('[1]2017'!$E:$E,$A47,'[1]2017'!$G:$G)</f>
        <v>0</v>
      </c>
      <c r="E47" s="53">
        <f>+SUMIF('[1]2018'!$A:$A,$A47,'[1]2018'!$C:$C)-SUMIF('[1]2018'!$E:$E,$A47,'[1]2018'!$G:$G)</f>
        <v>0</v>
      </c>
      <c r="F47" s="53">
        <f>+SUMIF('[1]2019'!$A:$A,$A47,'[1]2019'!$C:$C)-SUMIF('[1]2019'!$E:$E,$A47,'[1]2019'!$G:$G)</f>
        <v>0</v>
      </c>
      <c r="G47" s="53">
        <f>+SUMIF('[1]2020'!$A:$A,$A47,'[1]2020'!$C:$C)-SUMIF('[1]2020'!$E:$E,$A47,'[1]2020'!$G:$G)</f>
        <v>0</v>
      </c>
      <c r="H47" s="53"/>
      <c r="I47" s="53">
        <f>+(+SUMIF('[1]2021'!$A:$A,$A47,'[1]2021'!$C:$C)-SUMIF('[1]2021'!$E:$E,$A47,'[1]2021'!$G:$G))/12</f>
        <v>0</v>
      </c>
      <c r="J47" s="53">
        <f>+(+SUMIF('[1]2021'!$A:$A,$A47,'[1]2021'!$C:$C)-SUMIF('[1]2021'!$E:$E,$A47,'[1]2021'!$G:$G))/12</f>
        <v>0</v>
      </c>
      <c r="K47" s="53">
        <f>+(+SUMIF('[1]2021'!$A:$A,$A47,'[1]2021'!$C:$C)-SUMIF('[1]2021'!$E:$E,$A47,'[1]2021'!$G:$G))/12</f>
        <v>0</v>
      </c>
      <c r="L47" s="53">
        <f>+(+SUMIF('[1]2021'!$A:$A,$A47,'[1]2021'!$C:$C)-SUMIF('[1]2021'!$E:$E,$A47,'[1]2021'!$G:$G))/12</f>
        <v>0</v>
      </c>
      <c r="M47" s="53">
        <f>+(+SUMIF('[1]2021'!$A:$A,$A47,'[1]2021'!$C:$C)-SUMIF('[1]2021'!$E:$E,$A47,'[1]2021'!$G:$G))/12</f>
        <v>0</v>
      </c>
      <c r="N47" s="53">
        <f>+(+SUMIF('[1]2021'!$A:$A,$A47,'[1]2021'!$C:$C)-SUMIF('[1]2021'!$E:$E,$A47,'[1]2021'!$G:$G))/12</f>
        <v>0</v>
      </c>
      <c r="O47" s="53">
        <f>+(+SUMIF('[1]2021'!$A:$A,$A47,'[1]2021'!$C:$C)-SUMIF('[1]2021'!$E:$E,$A47,'[1]2021'!$G:$G))/12</f>
        <v>0</v>
      </c>
      <c r="P47" s="53">
        <f>+(+SUMIF('[1]2021'!$A:$A,$A47,'[1]2021'!$C:$C)-SUMIF('[1]2021'!$E:$E,$A47,'[1]2021'!$G:$G))/12</f>
        <v>0</v>
      </c>
      <c r="Q47" s="53">
        <f>+(+SUMIF('[1]2021'!$A:$A,$A47,'[1]2021'!$C:$C)-SUMIF('[1]2021'!$E:$E,$A47,'[1]2021'!$G:$G))/12</f>
        <v>0</v>
      </c>
      <c r="R47" s="53">
        <f>+(+SUMIF('[1]2021'!$A:$A,$A47,'[1]2021'!$C:$C)-SUMIF('[1]2021'!$E:$E,$A47,'[1]2021'!$G:$G))/12</f>
        <v>0</v>
      </c>
      <c r="S47" s="53">
        <f>+(+SUMIF('[1]2021'!$A:$A,$A47,'[1]2021'!$C:$C)-SUMIF('[1]2021'!$E:$E,$A47,'[1]2021'!$G:$G))/12</f>
        <v>0</v>
      </c>
      <c r="T47" s="53">
        <f>+(+SUMIF('[1]2021'!$A:$A,$A47,'[1]2021'!$C:$C)-SUMIF('[1]2021'!$E:$E,$A47,'[1]2021'!$G:$G))/12</f>
        <v>0</v>
      </c>
      <c r="U47" s="53">
        <f>+SUM(I47:INDEX(I47:T47,1,Settings!$C$4))</f>
        <v>0</v>
      </c>
      <c r="V47" s="53">
        <f t="shared" si="6"/>
        <v>0</v>
      </c>
      <c r="W47" s="53"/>
      <c r="X47" s="53">
        <f>+SUMIFS(postings!$T:$T,postings!$C:$C,'pl-data'!X$2,postings!$D:$D,'pl-data'!X$3,postings!$I:$I,'pl-data'!$A47)-SUMIFS(postings!$W:$W,postings!$C:$C,'pl-data'!X$2,postings!$D:$D,'pl-data'!X$3,postings!$M:$M,'pl-data'!$A47)</f>
        <v>0</v>
      </c>
      <c r="Y47" s="53">
        <f>+SUMIFS(postings!$T:$T,postings!$C:$C,'pl-data'!Y$2,postings!$D:$D,'pl-data'!Y$3,postings!$I:$I,'pl-data'!$A47)-SUMIFS(postings!$W:$W,postings!$C:$C,'pl-data'!Y$2,postings!$D:$D,'pl-data'!Y$3,postings!$M:$M,'pl-data'!$A47)</f>
        <v>0</v>
      </c>
      <c r="Z47" s="53">
        <f>+SUMIFS(postings!$T:$T,postings!$C:$C,'pl-data'!Z$2,postings!$D:$D,'pl-data'!Z$3,postings!$I:$I,'pl-data'!$A47)-SUMIFS(postings!$W:$W,postings!$C:$C,'pl-data'!Z$2,postings!$D:$D,'pl-data'!Z$3,postings!$M:$M,'pl-data'!$A47)</f>
        <v>0</v>
      </c>
      <c r="AA47" s="53">
        <f>+SUMIFS(postings!$T:$T,postings!$C:$C,'pl-data'!AA$2,postings!$D:$D,'pl-data'!AA$3,postings!$I:$I,'pl-data'!$A47)-SUMIFS(postings!$W:$W,postings!$C:$C,'pl-data'!AA$2,postings!$D:$D,'pl-data'!AA$3,postings!$M:$M,'pl-data'!$A47)</f>
        <v>0</v>
      </c>
      <c r="AB47" s="53">
        <f>+SUMIFS(postings!$T:$T,postings!$C:$C,'pl-data'!AB$2,postings!$D:$D,'pl-data'!AB$3,postings!$I:$I,'pl-data'!$A47)-SUMIFS(postings!$W:$W,postings!$C:$C,'pl-data'!AB$2,postings!$D:$D,'pl-data'!AB$3,postings!$M:$M,'pl-data'!$A47)</f>
        <v>0</v>
      </c>
      <c r="AC47" s="53">
        <f>+SUMIFS(postings!$T:$T,postings!$C:$C,'pl-data'!AC$2,postings!$D:$D,'pl-data'!AC$3,postings!$I:$I,'pl-data'!$A47)-SUMIFS(postings!$W:$W,postings!$C:$C,'pl-data'!AC$2,postings!$D:$D,'pl-data'!AC$3,postings!$M:$M,'pl-data'!$A47)</f>
        <v>0</v>
      </c>
      <c r="AD47" s="53">
        <f>+SUMIFS(postings!$T:$T,postings!$C:$C,'pl-data'!AD$2,postings!$D:$D,'pl-data'!AD$3,postings!$I:$I,'pl-data'!$A47)-SUMIFS(postings!$W:$W,postings!$C:$C,'pl-data'!AD$2,postings!$D:$D,'pl-data'!AD$3,postings!$M:$M,'pl-data'!$A47)</f>
        <v>0</v>
      </c>
      <c r="AE47" s="53">
        <f>+SUMIFS(postings!$T:$T,postings!$C:$C,'pl-data'!AE$2,postings!$D:$D,'pl-data'!AE$3,postings!$I:$I,'pl-data'!$A47)-SUMIFS(postings!$W:$W,postings!$C:$C,'pl-data'!AE$2,postings!$D:$D,'pl-data'!AE$3,postings!$M:$M,'pl-data'!$A47)</f>
        <v>0</v>
      </c>
      <c r="AF47" s="53">
        <f>+SUMIFS(postings!$T:$T,postings!$C:$C,'pl-data'!AF$2,postings!$D:$D,'pl-data'!AF$3,postings!$I:$I,'pl-data'!$A47)-SUMIFS(postings!$W:$W,postings!$C:$C,'pl-data'!AF$2,postings!$D:$D,'pl-data'!AF$3,postings!$M:$M,'pl-data'!$A47)</f>
        <v>0</v>
      </c>
      <c r="AG47" s="53">
        <f>+SUMIFS(postings!$T:$T,postings!$C:$C,'pl-data'!AG$2,postings!$D:$D,'pl-data'!AG$3,postings!$I:$I,'pl-data'!$A47)-SUMIFS(postings!$W:$W,postings!$C:$C,'pl-data'!AG$2,postings!$D:$D,'pl-data'!AG$3,postings!$M:$M,'pl-data'!$A47)</f>
        <v>0</v>
      </c>
      <c r="AH47" s="53">
        <f>+SUMIFS(postings!$T:$T,postings!$C:$C,'pl-data'!AH$2,postings!$D:$D,'pl-data'!AH$3,postings!$I:$I,'pl-data'!$A47)-SUMIFS(postings!$W:$W,postings!$C:$C,'pl-data'!AH$2,postings!$D:$D,'pl-data'!AH$3,postings!$M:$M,'pl-data'!$A47)</f>
        <v>0</v>
      </c>
      <c r="AI47" s="53">
        <f>+SUMIFS(postings!$T:$T,postings!$C:$C,'pl-data'!AI$2,postings!$D:$D,'pl-data'!AI$3,postings!$I:$I,'pl-data'!$A47)-SUMIFS(postings!$W:$W,postings!$C:$C,'pl-data'!AI$2,postings!$D:$D,'pl-data'!AI$3,postings!$M:$M,'pl-data'!$A47)</f>
        <v>0</v>
      </c>
      <c r="AJ47" s="53">
        <f>+SUM(X47:INDEX(X47:AI47,1,Settings!$C$4))</f>
        <v>0</v>
      </c>
      <c r="AK47" s="53">
        <f t="shared" si="7"/>
        <v>0</v>
      </c>
      <c r="AL47" s="53"/>
      <c r="AM47" s="53">
        <f t="shared" si="8"/>
        <v>0</v>
      </c>
      <c r="AN47" s="53">
        <f t="shared" si="9"/>
        <v>0</v>
      </c>
      <c r="AO47" s="53">
        <f t="shared" si="10"/>
        <v>0</v>
      </c>
      <c r="AP47" s="53">
        <f t="shared" si="11"/>
        <v>0</v>
      </c>
      <c r="AQ47" s="53">
        <f t="shared" si="12"/>
        <v>0</v>
      </c>
      <c r="AR47" s="53">
        <f t="shared" si="13"/>
        <v>0</v>
      </c>
      <c r="AS47" s="53">
        <f t="shared" si="14"/>
        <v>0</v>
      </c>
      <c r="AT47" s="53">
        <f t="shared" si="15"/>
        <v>0</v>
      </c>
      <c r="AU47" s="53">
        <f t="shared" si="16"/>
        <v>0</v>
      </c>
      <c r="AV47" s="53">
        <f t="shared" si="17"/>
        <v>0</v>
      </c>
      <c r="AW47" s="53">
        <f t="shared" si="18"/>
        <v>0</v>
      </c>
      <c r="AX47" s="53">
        <f t="shared" si="19"/>
        <v>0</v>
      </c>
      <c r="AY47" s="53">
        <f>+SUM(AM47:INDEX(AM47:AX47,1,Settings!$C$4))</f>
        <v>0</v>
      </c>
      <c r="AZ47" s="53">
        <f t="shared" si="20"/>
        <v>0</v>
      </c>
      <c r="BA47" s="53"/>
      <c r="BB47" s="53">
        <f t="shared" si="21"/>
        <v>0</v>
      </c>
      <c r="BC47" s="53">
        <f t="shared" si="22"/>
        <v>0</v>
      </c>
      <c r="BD47" s="53">
        <f t="shared" si="23"/>
        <v>0</v>
      </c>
      <c r="BE47" s="53">
        <f t="shared" si="24"/>
        <v>0</v>
      </c>
      <c r="BF47" s="53">
        <f t="shared" si="25"/>
        <v>0</v>
      </c>
      <c r="BG47" s="53">
        <f t="shared" si="26"/>
        <v>0</v>
      </c>
      <c r="BH47" s="53">
        <f t="shared" si="27"/>
        <v>0</v>
      </c>
      <c r="BI47" s="53">
        <f t="shared" si="28"/>
        <v>0</v>
      </c>
      <c r="BJ47" s="53">
        <f t="shared" si="29"/>
        <v>0</v>
      </c>
      <c r="BK47" s="53">
        <f t="shared" si="30"/>
        <v>0</v>
      </c>
      <c r="BL47" s="53">
        <f t="shared" si="31"/>
        <v>0</v>
      </c>
      <c r="BM47" s="53">
        <f t="shared" si="32"/>
        <v>0</v>
      </c>
      <c r="BN47" s="53">
        <f t="shared" si="33"/>
        <v>0</v>
      </c>
      <c r="BO47" s="53"/>
      <c r="BP47" s="53">
        <f t="shared" si="34"/>
        <v>0</v>
      </c>
      <c r="BQ47" s="53"/>
      <c r="BR47" s="53">
        <f t="shared" si="35"/>
        <v>0</v>
      </c>
    </row>
    <row r="48" spans="1:70" x14ac:dyDescent="0.2">
      <c r="A48" s="6">
        <v>2148</v>
      </c>
      <c r="B48" s="6" t="str">
        <f>+VLOOKUP(A48,masterfile!B:C,2,FALSE)</f>
        <v>Aufw. Abzinsung Rückstellung n. abz.</v>
      </c>
      <c r="D48" s="53">
        <f>+SUMIF('[1]2017'!$A:$A,$A48,'[1]2017'!$C:$C)-SUMIF('[1]2017'!$E:$E,$A48,'[1]2017'!$G:$G)</f>
        <v>0</v>
      </c>
      <c r="E48" s="53">
        <f>+SUMIF('[1]2018'!$A:$A,$A48,'[1]2018'!$C:$C)-SUMIF('[1]2018'!$E:$E,$A48,'[1]2018'!$G:$G)</f>
        <v>0</v>
      </c>
      <c r="F48" s="53">
        <f>+SUMIF('[1]2019'!$A:$A,$A48,'[1]2019'!$C:$C)-SUMIF('[1]2019'!$E:$E,$A48,'[1]2019'!$G:$G)</f>
        <v>0</v>
      </c>
      <c r="G48" s="53">
        <f>+SUMIF('[1]2020'!$A:$A,$A48,'[1]2020'!$C:$C)-SUMIF('[1]2020'!$E:$E,$A48,'[1]2020'!$G:$G)</f>
        <v>0</v>
      </c>
      <c r="H48" s="53"/>
      <c r="I48" s="53">
        <f>+(+SUMIF('[1]2021'!$A:$A,$A48,'[1]2021'!$C:$C)-SUMIF('[1]2021'!$E:$E,$A48,'[1]2021'!$G:$G))/12</f>
        <v>0</v>
      </c>
      <c r="J48" s="53">
        <f>+(+SUMIF('[1]2021'!$A:$A,$A48,'[1]2021'!$C:$C)-SUMIF('[1]2021'!$E:$E,$A48,'[1]2021'!$G:$G))/12</f>
        <v>0</v>
      </c>
      <c r="K48" s="53">
        <f>+(+SUMIF('[1]2021'!$A:$A,$A48,'[1]2021'!$C:$C)-SUMIF('[1]2021'!$E:$E,$A48,'[1]2021'!$G:$G))/12</f>
        <v>0</v>
      </c>
      <c r="L48" s="53">
        <f>+(+SUMIF('[1]2021'!$A:$A,$A48,'[1]2021'!$C:$C)-SUMIF('[1]2021'!$E:$E,$A48,'[1]2021'!$G:$G))/12</f>
        <v>0</v>
      </c>
      <c r="M48" s="53">
        <f>+(+SUMIF('[1]2021'!$A:$A,$A48,'[1]2021'!$C:$C)-SUMIF('[1]2021'!$E:$E,$A48,'[1]2021'!$G:$G))/12</f>
        <v>0</v>
      </c>
      <c r="N48" s="53">
        <f>+(+SUMIF('[1]2021'!$A:$A,$A48,'[1]2021'!$C:$C)-SUMIF('[1]2021'!$E:$E,$A48,'[1]2021'!$G:$G))/12</f>
        <v>0</v>
      </c>
      <c r="O48" s="53">
        <f>+(+SUMIF('[1]2021'!$A:$A,$A48,'[1]2021'!$C:$C)-SUMIF('[1]2021'!$E:$E,$A48,'[1]2021'!$G:$G))/12</f>
        <v>0</v>
      </c>
      <c r="P48" s="53">
        <f>+(+SUMIF('[1]2021'!$A:$A,$A48,'[1]2021'!$C:$C)-SUMIF('[1]2021'!$E:$E,$A48,'[1]2021'!$G:$G))/12</f>
        <v>0</v>
      </c>
      <c r="Q48" s="53">
        <f>+(+SUMIF('[1]2021'!$A:$A,$A48,'[1]2021'!$C:$C)-SUMIF('[1]2021'!$E:$E,$A48,'[1]2021'!$G:$G))/12</f>
        <v>0</v>
      </c>
      <c r="R48" s="53">
        <f>+(+SUMIF('[1]2021'!$A:$A,$A48,'[1]2021'!$C:$C)-SUMIF('[1]2021'!$E:$E,$A48,'[1]2021'!$G:$G))/12</f>
        <v>0</v>
      </c>
      <c r="S48" s="53">
        <f>+(+SUMIF('[1]2021'!$A:$A,$A48,'[1]2021'!$C:$C)-SUMIF('[1]2021'!$E:$E,$A48,'[1]2021'!$G:$G))/12</f>
        <v>0</v>
      </c>
      <c r="T48" s="53">
        <f>+(+SUMIF('[1]2021'!$A:$A,$A48,'[1]2021'!$C:$C)-SUMIF('[1]2021'!$E:$E,$A48,'[1]2021'!$G:$G))/12</f>
        <v>0</v>
      </c>
      <c r="U48" s="53">
        <f>+SUM(I48:INDEX(I48:T48,1,Settings!$C$4))</f>
        <v>0</v>
      </c>
      <c r="V48" s="53">
        <f t="shared" si="6"/>
        <v>0</v>
      </c>
      <c r="W48" s="53"/>
      <c r="X48" s="53">
        <f>+SUMIFS(postings!$T:$T,postings!$C:$C,'pl-data'!X$2,postings!$D:$D,'pl-data'!X$3,postings!$I:$I,'pl-data'!$A48)-SUMIFS(postings!$W:$W,postings!$C:$C,'pl-data'!X$2,postings!$D:$D,'pl-data'!X$3,postings!$M:$M,'pl-data'!$A48)</f>
        <v>0</v>
      </c>
      <c r="Y48" s="53">
        <f>+SUMIFS(postings!$T:$T,postings!$C:$C,'pl-data'!Y$2,postings!$D:$D,'pl-data'!Y$3,postings!$I:$I,'pl-data'!$A48)-SUMIFS(postings!$W:$W,postings!$C:$C,'pl-data'!Y$2,postings!$D:$D,'pl-data'!Y$3,postings!$M:$M,'pl-data'!$A48)</f>
        <v>0</v>
      </c>
      <c r="Z48" s="53">
        <f>+SUMIFS(postings!$T:$T,postings!$C:$C,'pl-data'!Z$2,postings!$D:$D,'pl-data'!Z$3,postings!$I:$I,'pl-data'!$A48)-SUMIFS(postings!$W:$W,postings!$C:$C,'pl-data'!Z$2,postings!$D:$D,'pl-data'!Z$3,postings!$M:$M,'pl-data'!$A48)</f>
        <v>0</v>
      </c>
      <c r="AA48" s="53">
        <f>+SUMIFS(postings!$T:$T,postings!$C:$C,'pl-data'!AA$2,postings!$D:$D,'pl-data'!AA$3,postings!$I:$I,'pl-data'!$A48)-SUMIFS(postings!$W:$W,postings!$C:$C,'pl-data'!AA$2,postings!$D:$D,'pl-data'!AA$3,postings!$M:$M,'pl-data'!$A48)</f>
        <v>0</v>
      </c>
      <c r="AB48" s="53">
        <f>+SUMIFS(postings!$T:$T,postings!$C:$C,'pl-data'!AB$2,postings!$D:$D,'pl-data'!AB$3,postings!$I:$I,'pl-data'!$A48)-SUMIFS(postings!$W:$W,postings!$C:$C,'pl-data'!AB$2,postings!$D:$D,'pl-data'!AB$3,postings!$M:$M,'pl-data'!$A48)</f>
        <v>0</v>
      </c>
      <c r="AC48" s="53">
        <f>+SUMIFS(postings!$T:$T,postings!$C:$C,'pl-data'!AC$2,postings!$D:$D,'pl-data'!AC$3,postings!$I:$I,'pl-data'!$A48)-SUMIFS(postings!$W:$W,postings!$C:$C,'pl-data'!AC$2,postings!$D:$D,'pl-data'!AC$3,postings!$M:$M,'pl-data'!$A48)</f>
        <v>0</v>
      </c>
      <c r="AD48" s="53">
        <f>+SUMIFS(postings!$T:$T,postings!$C:$C,'pl-data'!AD$2,postings!$D:$D,'pl-data'!AD$3,postings!$I:$I,'pl-data'!$A48)-SUMIFS(postings!$W:$W,postings!$C:$C,'pl-data'!AD$2,postings!$D:$D,'pl-data'!AD$3,postings!$M:$M,'pl-data'!$A48)</f>
        <v>0</v>
      </c>
      <c r="AE48" s="53">
        <f>+SUMIFS(postings!$T:$T,postings!$C:$C,'pl-data'!AE$2,postings!$D:$D,'pl-data'!AE$3,postings!$I:$I,'pl-data'!$A48)-SUMIFS(postings!$W:$W,postings!$C:$C,'pl-data'!AE$2,postings!$D:$D,'pl-data'!AE$3,postings!$M:$M,'pl-data'!$A48)</f>
        <v>0</v>
      </c>
      <c r="AF48" s="53">
        <f>+SUMIFS(postings!$T:$T,postings!$C:$C,'pl-data'!AF$2,postings!$D:$D,'pl-data'!AF$3,postings!$I:$I,'pl-data'!$A48)-SUMIFS(postings!$W:$W,postings!$C:$C,'pl-data'!AF$2,postings!$D:$D,'pl-data'!AF$3,postings!$M:$M,'pl-data'!$A48)</f>
        <v>0</v>
      </c>
      <c r="AG48" s="53">
        <f>+SUMIFS(postings!$T:$T,postings!$C:$C,'pl-data'!AG$2,postings!$D:$D,'pl-data'!AG$3,postings!$I:$I,'pl-data'!$A48)-SUMIFS(postings!$W:$W,postings!$C:$C,'pl-data'!AG$2,postings!$D:$D,'pl-data'!AG$3,postings!$M:$M,'pl-data'!$A48)</f>
        <v>0</v>
      </c>
      <c r="AH48" s="53">
        <f>+SUMIFS(postings!$T:$T,postings!$C:$C,'pl-data'!AH$2,postings!$D:$D,'pl-data'!AH$3,postings!$I:$I,'pl-data'!$A48)-SUMIFS(postings!$W:$W,postings!$C:$C,'pl-data'!AH$2,postings!$D:$D,'pl-data'!AH$3,postings!$M:$M,'pl-data'!$A48)</f>
        <v>0</v>
      </c>
      <c r="AI48" s="53">
        <f>+SUMIFS(postings!$T:$T,postings!$C:$C,'pl-data'!AI$2,postings!$D:$D,'pl-data'!AI$3,postings!$I:$I,'pl-data'!$A48)-SUMIFS(postings!$W:$W,postings!$C:$C,'pl-data'!AI$2,postings!$D:$D,'pl-data'!AI$3,postings!$M:$M,'pl-data'!$A48)</f>
        <v>0</v>
      </c>
      <c r="AJ48" s="53">
        <f>+SUM(X48:INDEX(X48:AI48,1,Settings!$C$4))</f>
        <v>0</v>
      </c>
      <c r="AK48" s="53">
        <f t="shared" si="7"/>
        <v>0</v>
      </c>
      <c r="AL48" s="53"/>
      <c r="AM48" s="53">
        <f t="shared" si="8"/>
        <v>0</v>
      </c>
      <c r="AN48" s="53">
        <f t="shared" si="9"/>
        <v>0</v>
      </c>
      <c r="AO48" s="53">
        <f t="shared" si="10"/>
        <v>0</v>
      </c>
      <c r="AP48" s="53">
        <f t="shared" si="11"/>
        <v>0</v>
      </c>
      <c r="AQ48" s="53">
        <f t="shared" si="12"/>
        <v>0</v>
      </c>
      <c r="AR48" s="53">
        <f t="shared" si="13"/>
        <v>0</v>
      </c>
      <c r="AS48" s="53">
        <f t="shared" si="14"/>
        <v>0</v>
      </c>
      <c r="AT48" s="53">
        <f t="shared" si="15"/>
        <v>0</v>
      </c>
      <c r="AU48" s="53">
        <f t="shared" si="16"/>
        <v>0</v>
      </c>
      <c r="AV48" s="53">
        <f t="shared" si="17"/>
        <v>0</v>
      </c>
      <c r="AW48" s="53">
        <f t="shared" si="18"/>
        <v>0</v>
      </c>
      <c r="AX48" s="53">
        <f t="shared" si="19"/>
        <v>0</v>
      </c>
      <c r="AY48" s="53">
        <f>+SUM(AM48:INDEX(AM48:AX48,1,Settings!$C$4))</f>
        <v>0</v>
      </c>
      <c r="AZ48" s="53">
        <f t="shared" si="20"/>
        <v>0</v>
      </c>
      <c r="BA48" s="53"/>
      <c r="BB48" s="53">
        <f t="shared" si="21"/>
        <v>0</v>
      </c>
      <c r="BC48" s="53">
        <f t="shared" si="22"/>
        <v>0</v>
      </c>
      <c r="BD48" s="53">
        <f t="shared" si="23"/>
        <v>0</v>
      </c>
      <c r="BE48" s="53">
        <f t="shared" si="24"/>
        <v>0</v>
      </c>
      <c r="BF48" s="53">
        <f t="shared" si="25"/>
        <v>0</v>
      </c>
      <c r="BG48" s="53">
        <f t="shared" si="26"/>
        <v>0</v>
      </c>
      <c r="BH48" s="53">
        <f t="shared" si="27"/>
        <v>0</v>
      </c>
      <c r="BI48" s="53">
        <f t="shared" si="28"/>
        <v>0</v>
      </c>
      <c r="BJ48" s="53">
        <f t="shared" si="29"/>
        <v>0</v>
      </c>
      <c r="BK48" s="53">
        <f t="shared" si="30"/>
        <v>0</v>
      </c>
      <c r="BL48" s="53">
        <f t="shared" si="31"/>
        <v>0</v>
      </c>
      <c r="BM48" s="53">
        <f t="shared" si="32"/>
        <v>0</v>
      </c>
      <c r="BN48" s="53">
        <f t="shared" si="33"/>
        <v>0</v>
      </c>
      <c r="BO48" s="53"/>
      <c r="BP48" s="53">
        <f t="shared" si="34"/>
        <v>0</v>
      </c>
      <c r="BQ48" s="53"/>
      <c r="BR48" s="53">
        <f t="shared" si="35"/>
        <v>0</v>
      </c>
    </row>
    <row r="49" spans="1:70" x14ac:dyDescent="0.2">
      <c r="A49" s="6">
        <v>2149</v>
      </c>
      <c r="B49" s="6" t="str">
        <f>+VLOOKUP(A49,masterfile!B:C,2,FALSE)</f>
        <v>Zinsähnliche Aufwendungen an verb.UN</v>
      </c>
      <c r="D49" s="53">
        <f>+SUMIF('[1]2017'!$A:$A,$A49,'[1]2017'!$C:$C)-SUMIF('[1]2017'!$E:$E,$A49,'[1]2017'!$G:$G)</f>
        <v>0</v>
      </c>
      <c r="E49" s="53">
        <f>+SUMIF('[1]2018'!$A:$A,$A49,'[1]2018'!$C:$C)-SUMIF('[1]2018'!$E:$E,$A49,'[1]2018'!$G:$G)</f>
        <v>0</v>
      </c>
      <c r="F49" s="53">
        <f>+SUMIF('[1]2019'!$A:$A,$A49,'[1]2019'!$C:$C)-SUMIF('[1]2019'!$E:$E,$A49,'[1]2019'!$G:$G)</f>
        <v>0</v>
      </c>
      <c r="G49" s="53">
        <f>+SUMIF('[1]2020'!$A:$A,$A49,'[1]2020'!$C:$C)-SUMIF('[1]2020'!$E:$E,$A49,'[1]2020'!$G:$G)</f>
        <v>0</v>
      </c>
      <c r="H49" s="53"/>
      <c r="I49" s="53">
        <f>+(+SUMIF('[1]2021'!$A:$A,$A49,'[1]2021'!$C:$C)-SUMIF('[1]2021'!$E:$E,$A49,'[1]2021'!$G:$G))/12</f>
        <v>0</v>
      </c>
      <c r="J49" s="53">
        <f>+(+SUMIF('[1]2021'!$A:$A,$A49,'[1]2021'!$C:$C)-SUMIF('[1]2021'!$E:$E,$A49,'[1]2021'!$G:$G))/12</f>
        <v>0</v>
      </c>
      <c r="K49" s="53">
        <f>+(+SUMIF('[1]2021'!$A:$A,$A49,'[1]2021'!$C:$C)-SUMIF('[1]2021'!$E:$E,$A49,'[1]2021'!$G:$G))/12</f>
        <v>0</v>
      </c>
      <c r="L49" s="53">
        <f>+(+SUMIF('[1]2021'!$A:$A,$A49,'[1]2021'!$C:$C)-SUMIF('[1]2021'!$E:$E,$A49,'[1]2021'!$G:$G))/12</f>
        <v>0</v>
      </c>
      <c r="M49" s="53">
        <f>+(+SUMIF('[1]2021'!$A:$A,$A49,'[1]2021'!$C:$C)-SUMIF('[1]2021'!$E:$E,$A49,'[1]2021'!$G:$G))/12</f>
        <v>0</v>
      </c>
      <c r="N49" s="53">
        <f>+(+SUMIF('[1]2021'!$A:$A,$A49,'[1]2021'!$C:$C)-SUMIF('[1]2021'!$E:$E,$A49,'[1]2021'!$G:$G))/12</f>
        <v>0</v>
      </c>
      <c r="O49" s="53">
        <f>+(+SUMIF('[1]2021'!$A:$A,$A49,'[1]2021'!$C:$C)-SUMIF('[1]2021'!$E:$E,$A49,'[1]2021'!$G:$G))/12</f>
        <v>0</v>
      </c>
      <c r="P49" s="53">
        <f>+(+SUMIF('[1]2021'!$A:$A,$A49,'[1]2021'!$C:$C)-SUMIF('[1]2021'!$E:$E,$A49,'[1]2021'!$G:$G))/12</f>
        <v>0</v>
      </c>
      <c r="Q49" s="53">
        <f>+(+SUMIF('[1]2021'!$A:$A,$A49,'[1]2021'!$C:$C)-SUMIF('[1]2021'!$E:$E,$A49,'[1]2021'!$G:$G))/12</f>
        <v>0</v>
      </c>
      <c r="R49" s="53">
        <f>+(+SUMIF('[1]2021'!$A:$A,$A49,'[1]2021'!$C:$C)-SUMIF('[1]2021'!$E:$E,$A49,'[1]2021'!$G:$G))/12</f>
        <v>0</v>
      </c>
      <c r="S49" s="53">
        <f>+(+SUMIF('[1]2021'!$A:$A,$A49,'[1]2021'!$C:$C)-SUMIF('[1]2021'!$E:$E,$A49,'[1]2021'!$G:$G))/12</f>
        <v>0</v>
      </c>
      <c r="T49" s="53">
        <f>+(+SUMIF('[1]2021'!$A:$A,$A49,'[1]2021'!$C:$C)-SUMIF('[1]2021'!$E:$E,$A49,'[1]2021'!$G:$G))/12</f>
        <v>0</v>
      </c>
      <c r="U49" s="53">
        <f>+SUM(I49:INDEX(I49:T49,1,Settings!$C$4))</f>
        <v>0</v>
      </c>
      <c r="V49" s="53">
        <f t="shared" si="6"/>
        <v>0</v>
      </c>
      <c r="W49" s="53"/>
      <c r="X49" s="53">
        <f>+SUMIFS(postings!$T:$T,postings!$C:$C,'pl-data'!X$2,postings!$D:$D,'pl-data'!X$3,postings!$I:$I,'pl-data'!$A49)-SUMIFS(postings!$W:$W,postings!$C:$C,'pl-data'!X$2,postings!$D:$D,'pl-data'!X$3,postings!$M:$M,'pl-data'!$A49)</f>
        <v>0</v>
      </c>
      <c r="Y49" s="53">
        <f>+SUMIFS(postings!$T:$T,postings!$C:$C,'pl-data'!Y$2,postings!$D:$D,'pl-data'!Y$3,postings!$I:$I,'pl-data'!$A49)-SUMIFS(postings!$W:$W,postings!$C:$C,'pl-data'!Y$2,postings!$D:$D,'pl-data'!Y$3,postings!$M:$M,'pl-data'!$A49)</f>
        <v>0</v>
      </c>
      <c r="Z49" s="53">
        <f>+SUMIFS(postings!$T:$T,postings!$C:$C,'pl-data'!Z$2,postings!$D:$D,'pl-data'!Z$3,postings!$I:$I,'pl-data'!$A49)-SUMIFS(postings!$W:$W,postings!$C:$C,'pl-data'!Z$2,postings!$D:$D,'pl-data'!Z$3,postings!$M:$M,'pl-data'!$A49)</f>
        <v>0</v>
      </c>
      <c r="AA49" s="53">
        <f>+SUMIFS(postings!$T:$T,postings!$C:$C,'pl-data'!AA$2,postings!$D:$D,'pl-data'!AA$3,postings!$I:$I,'pl-data'!$A49)-SUMIFS(postings!$W:$W,postings!$C:$C,'pl-data'!AA$2,postings!$D:$D,'pl-data'!AA$3,postings!$M:$M,'pl-data'!$A49)</f>
        <v>0</v>
      </c>
      <c r="AB49" s="53">
        <f>+SUMIFS(postings!$T:$T,postings!$C:$C,'pl-data'!AB$2,postings!$D:$D,'pl-data'!AB$3,postings!$I:$I,'pl-data'!$A49)-SUMIFS(postings!$W:$W,postings!$C:$C,'pl-data'!AB$2,postings!$D:$D,'pl-data'!AB$3,postings!$M:$M,'pl-data'!$A49)</f>
        <v>0</v>
      </c>
      <c r="AC49" s="53">
        <f>+SUMIFS(postings!$T:$T,postings!$C:$C,'pl-data'!AC$2,postings!$D:$D,'pl-data'!AC$3,postings!$I:$I,'pl-data'!$A49)-SUMIFS(postings!$W:$W,postings!$C:$C,'pl-data'!AC$2,postings!$D:$D,'pl-data'!AC$3,postings!$M:$M,'pl-data'!$A49)</f>
        <v>0</v>
      </c>
      <c r="AD49" s="53">
        <f>+SUMIFS(postings!$T:$T,postings!$C:$C,'pl-data'!AD$2,postings!$D:$D,'pl-data'!AD$3,postings!$I:$I,'pl-data'!$A49)-SUMIFS(postings!$W:$W,postings!$C:$C,'pl-data'!AD$2,postings!$D:$D,'pl-data'!AD$3,postings!$M:$M,'pl-data'!$A49)</f>
        <v>0</v>
      </c>
      <c r="AE49" s="53">
        <f>+SUMIFS(postings!$T:$T,postings!$C:$C,'pl-data'!AE$2,postings!$D:$D,'pl-data'!AE$3,postings!$I:$I,'pl-data'!$A49)-SUMIFS(postings!$W:$W,postings!$C:$C,'pl-data'!AE$2,postings!$D:$D,'pl-data'!AE$3,postings!$M:$M,'pl-data'!$A49)</f>
        <v>0</v>
      </c>
      <c r="AF49" s="53">
        <f>+SUMIFS(postings!$T:$T,postings!$C:$C,'pl-data'!AF$2,postings!$D:$D,'pl-data'!AF$3,postings!$I:$I,'pl-data'!$A49)-SUMIFS(postings!$W:$W,postings!$C:$C,'pl-data'!AF$2,postings!$D:$D,'pl-data'!AF$3,postings!$M:$M,'pl-data'!$A49)</f>
        <v>0</v>
      </c>
      <c r="AG49" s="53">
        <f>+SUMIFS(postings!$T:$T,postings!$C:$C,'pl-data'!AG$2,postings!$D:$D,'pl-data'!AG$3,postings!$I:$I,'pl-data'!$A49)-SUMIFS(postings!$W:$W,postings!$C:$C,'pl-data'!AG$2,postings!$D:$D,'pl-data'!AG$3,postings!$M:$M,'pl-data'!$A49)</f>
        <v>0</v>
      </c>
      <c r="AH49" s="53">
        <f>+SUMIFS(postings!$T:$T,postings!$C:$C,'pl-data'!AH$2,postings!$D:$D,'pl-data'!AH$3,postings!$I:$I,'pl-data'!$A49)-SUMIFS(postings!$W:$W,postings!$C:$C,'pl-data'!AH$2,postings!$D:$D,'pl-data'!AH$3,postings!$M:$M,'pl-data'!$A49)</f>
        <v>0</v>
      </c>
      <c r="AI49" s="53">
        <f>+SUMIFS(postings!$T:$T,postings!$C:$C,'pl-data'!AI$2,postings!$D:$D,'pl-data'!AI$3,postings!$I:$I,'pl-data'!$A49)-SUMIFS(postings!$W:$W,postings!$C:$C,'pl-data'!AI$2,postings!$D:$D,'pl-data'!AI$3,postings!$M:$M,'pl-data'!$A49)</f>
        <v>0</v>
      </c>
      <c r="AJ49" s="53">
        <f>+SUM(X49:INDEX(X49:AI49,1,Settings!$C$4))</f>
        <v>0</v>
      </c>
      <c r="AK49" s="53">
        <f t="shared" si="7"/>
        <v>0</v>
      </c>
      <c r="AL49" s="53"/>
      <c r="AM49" s="53">
        <f t="shared" si="8"/>
        <v>0</v>
      </c>
      <c r="AN49" s="53">
        <f t="shared" si="9"/>
        <v>0</v>
      </c>
      <c r="AO49" s="53">
        <f t="shared" si="10"/>
        <v>0</v>
      </c>
      <c r="AP49" s="53">
        <f t="shared" si="11"/>
        <v>0</v>
      </c>
      <c r="AQ49" s="53">
        <f t="shared" si="12"/>
        <v>0</v>
      </c>
      <c r="AR49" s="53">
        <f t="shared" si="13"/>
        <v>0</v>
      </c>
      <c r="AS49" s="53">
        <f t="shared" si="14"/>
        <v>0</v>
      </c>
      <c r="AT49" s="53">
        <f t="shared" si="15"/>
        <v>0</v>
      </c>
      <c r="AU49" s="53">
        <f t="shared" si="16"/>
        <v>0</v>
      </c>
      <c r="AV49" s="53">
        <f t="shared" si="17"/>
        <v>0</v>
      </c>
      <c r="AW49" s="53">
        <f t="shared" si="18"/>
        <v>0</v>
      </c>
      <c r="AX49" s="53">
        <f t="shared" si="19"/>
        <v>0</v>
      </c>
      <c r="AY49" s="53">
        <f>+SUM(AM49:INDEX(AM49:AX49,1,Settings!$C$4))</f>
        <v>0</v>
      </c>
      <c r="AZ49" s="53">
        <f t="shared" si="20"/>
        <v>0</v>
      </c>
      <c r="BA49" s="53"/>
      <c r="BB49" s="53">
        <f t="shared" si="21"/>
        <v>0</v>
      </c>
      <c r="BC49" s="53">
        <f t="shared" si="22"/>
        <v>0</v>
      </c>
      <c r="BD49" s="53">
        <f t="shared" si="23"/>
        <v>0</v>
      </c>
      <c r="BE49" s="53">
        <f t="shared" si="24"/>
        <v>0</v>
      </c>
      <c r="BF49" s="53">
        <f t="shared" si="25"/>
        <v>0</v>
      </c>
      <c r="BG49" s="53">
        <f t="shared" si="26"/>
        <v>0</v>
      </c>
      <c r="BH49" s="53">
        <f t="shared" si="27"/>
        <v>0</v>
      </c>
      <c r="BI49" s="53">
        <f t="shared" si="28"/>
        <v>0</v>
      </c>
      <c r="BJ49" s="53">
        <f t="shared" si="29"/>
        <v>0</v>
      </c>
      <c r="BK49" s="53">
        <f t="shared" si="30"/>
        <v>0</v>
      </c>
      <c r="BL49" s="53">
        <f t="shared" si="31"/>
        <v>0</v>
      </c>
      <c r="BM49" s="53">
        <f t="shared" si="32"/>
        <v>0</v>
      </c>
      <c r="BN49" s="53">
        <f t="shared" si="33"/>
        <v>0</v>
      </c>
      <c r="BO49" s="53"/>
      <c r="BP49" s="53">
        <f t="shared" si="34"/>
        <v>0</v>
      </c>
      <c r="BQ49" s="53"/>
      <c r="BR49" s="53">
        <f t="shared" si="35"/>
        <v>0</v>
      </c>
    </row>
    <row r="50" spans="1:70" x14ac:dyDescent="0.2">
      <c r="A50" s="6">
        <v>2150</v>
      </c>
      <c r="B50" s="6" t="str">
        <f>+VLOOKUP(A50,masterfile!B:C,2,FALSE)</f>
        <v>Aufwendungen aus Währungsumrechnungen</v>
      </c>
      <c r="D50" s="53">
        <f>+SUMIF('[1]2017'!$A:$A,$A50,'[1]2017'!$C:$C)-SUMIF('[1]2017'!$E:$E,$A50,'[1]2017'!$G:$G)</f>
        <v>0</v>
      </c>
      <c r="E50" s="53">
        <f>+SUMIF('[1]2018'!$A:$A,$A50,'[1]2018'!$C:$C)-SUMIF('[1]2018'!$E:$E,$A50,'[1]2018'!$G:$G)</f>
        <v>0</v>
      </c>
      <c r="F50" s="53">
        <f>+SUMIF('[1]2019'!$A:$A,$A50,'[1]2019'!$C:$C)-SUMIF('[1]2019'!$E:$E,$A50,'[1]2019'!$G:$G)</f>
        <v>0</v>
      </c>
      <c r="G50" s="53">
        <f>+SUMIF('[1]2020'!$A:$A,$A50,'[1]2020'!$C:$C)-SUMIF('[1]2020'!$E:$E,$A50,'[1]2020'!$G:$G)</f>
        <v>0</v>
      </c>
      <c r="H50" s="53"/>
      <c r="I50" s="53">
        <f>+(+SUMIF('[1]2021'!$A:$A,$A50,'[1]2021'!$C:$C)-SUMIF('[1]2021'!$E:$E,$A50,'[1]2021'!$G:$G))/12</f>
        <v>0</v>
      </c>
      <c r="J50" s="53">
        <f>+(+SUMIF('[1]2021'!$A:$A,$A50,'[1]2021'!$C:$C)-SUMIF('[1]2021'!$E:$E,$A50,'[1]2021'!$G:$G))/12</f>
        <v>0</v>
      </c>
      <c r="K50" s="53">
        <f>+(+SUMIF('[1]2021'!$A:$A,$A50,'[1]2021'!$C:$C)-SUMIF('[1]2021'!$E:$E,$A50,'[1]2021'!$G:$G))/12</f>
        <v>0</v>
      </c>
      <c r="L50" s="53">
        <f>+(+SUMIF('[1]2021'!$A:$A,$A50,'[1]2021'!$C:$C)-SUMIF('[1]2021'!$E:$E,$A50,'[1]2021'!$G:$G))/12</f>
        <v>0</v>
      </c>
      <c r="M50" s="53">
        <f>+(+SUMIF('[1]2021'!$A:$A,$A50,'[1]2021'!$C:$C)-SUMIF('[1]2021'!$E:$E,$A50,'[1]2021'!$G:$G))/12</f>
        <v>0</v>
      </c>
      <c r="N50" s="53">
        <f>+(+SUMIF('[1]2021'!$A:$A,$A50,'[1]2021'!$C:$C)-SUMIF('[1]2021'!$E:$E,$A50,'[1]2021'!$G:$G))/12</f>
        <v>0</v>
      </c>
      <c r="O50" s="53">
        <f>+(+SUMIF('[1]2021'!$A:$A,$A50,'[1]2021'!$C:$C)-SUMIF('[1]2021'!$E:$E,$A50,'[1]2021'!$G:$G))/12</f>
        <v>0</v>
      </c>
      <c r="P50" s="53">
        <f>+(+SUMIF('[1]2021'!$A:$A,$A50,'[1]2021'!$C:$C)-SUMIF('[1]2021'!$E:$E,$A50,'[1]2021'!$G:$G))/12</f>
        <v>0</v>
      </c>
      <c r="Q50" s="53">
        <f>+(+SUMIF('[1]2021'!$A:$A,$A50,'[1]2021'!$C:$C)-SUMIF('[1]2021'!$E:$E,$A50,'[1]2021'!$G:$G))/12</f>
        <v>0</v>
      </c>
      <c r="R50" s="53">
        <f>+(+SUMIF('[1]2021'!$A:$A,$A50,'[1]2021'!$C:$C)-SUMIF('[1]2021'!$E:$E,$A50,'[1]2021'!$G:$G))/12</f>
        <v>0</v>
      </c>
      <c r="S50" s="53">
        <f>+(+SUMIF('[1]2021'!$A:$A,$A50,'[1]2021'!$C:$C)-SUMIF('[1]2021'!$E:$E,$A50,'[1]2021'!$G:$G))/12</f>
        <v>0</v>
      </c>
      <c r="T50" s="53">
        <f>+(+SUMIF('[1]2021'!$A:$A,$A50,'[1]2021'!$C:$C)-SUMIF('[1]2021'!$E:$E,$A50,'[1]2021'!$G:$G))/12</f>
        <v>0</v>
      </c>
      <c r="U50" s="53">
        <f>+SUM(I50:INDEX(I50:T50,1,Settings!$C$4))</f>
        <v>0</v>
      </c>
      <c r="V50" s="53">
        <f t="shared" si="6"/>
        <v>0</v>
      </c>
      <c r="W50" s="53"/>
      <c r="X50" s="53">
        <f>+SUMIFS(postings!$T:$T,postings!$C:$C,'pl-data'!X$2,postings!$D:$D,'pl-data'!X$3,postings!$I:$I,'pl-data'!$A50)-SUMIFS(postings!$W:$W,postings!$C:$C,'pl-data'!X$2,postings!$D:$D,'pl-data'!X$3,postings!$M:$M,'pl-data'!$A50)</f>
        <v>0</v>
      </c>
      <c r="Y50" s="53">
        <f>+SUMIFS(postings!$T:$T,postings!$C:$C,'pl-data'!Y$2,postings!$D:$D,'pl-data'!Y$3,postings!$I:$I,'pl-data'!$A50)-SUMIFS(postings!$W:$W,postings!$C:$C,'pl-data'!Y$2,postings!$D:$D,'pl-data'!Y$3,postings!$M:$M,'pl-data'!$A50)</f>
        <v>0</v>
      </c>
      <c r="Z50" s="53">
        <f>+SUMIFS(postings!$T:$T,postings!$C:$C,'pl-data'!Z$2,postings!$D:$D,'pl-data'!Z$3,postings!$I:$I,'pl-data'!$A50)-SUMIFS(postings!$W:$W,postings!$C:$C,'pl-data'!Z$2,postings!$D:$D,'pl-data'!Z$3,postings!$M:$M,'pl-data'!$A50)</f>
        <v>0</v>
      </c>
      <c r="AA50" s="53">
        <f>+SUMIFS(postings!$T:$T,postings!$C:$C,'pl-data'!AA$2,postings!$D:$D,'pl-data'!AA$3,postings!$I:$I,'pl-data'!$A50)-SUMIFS(postings!$W:$W,postings!$C:$C,'pl-data'!AA$2,postings!$D:$D,'pl-data'!AA$3,postings!$M:$M,'pl-data'!$A50)</f>
        <v>0</v>
      </c>
      <c r="AB50" s="53">
        <f>+SUMIFS(postings!$T:$T,postings!$C:$C,'pl-data'!AB$2,postings!$D:$D,'pl-data'!AB$3,postings!$I:$I,'pl-data'!$A50)-SUMIFS(postings!$W:$W,postings!$C:$C,'pl-data'!AB$2,postings!$D:$D,'pl-data'!AB$3,postings!$M:$M,'pl-data'!$A50)</f>
        <v>0</v>
      </c>
      <c r="AC50" s="53">
        <f>+SUMIFS(postings!$T:$T,postings!$C:$C,'pl-data'!AC$2,postings!$D:$D,'pl-data'!AC$3,postings!$I:$I,'pl-data'!$A50)-SUMIFS(postings!$W:$W,postings!$C:$C,'pl-data'!AC$2,postings!$D:$D,'pl-data'!AC$3,postings!$M:$M,'pl-data'!$A50)</f>
        <v>0</v>
      </c>
      <c r="AD50" s="53">
        <f>+SUMIFS(postings!$T:$T,postings!$C:$C,'pl-data'!AD$2,postings!$D:$D,'pl-data'!AD$3,postings!$I:$I,'pl-data'!$A50)-SUMIFS(postings!$W:$W,postings!$C:$C,'pl-data'!AD$2,postings!$D:$D,'pl-data'!AD$3,postings!$M:$M,'pl-data'!$A50)</f>
        <v>0</v>
      </c>
      <c r="AE50" s="53">
        <f>+SUMIFS(postings!$T:$T,postings!$C:$C,'pl-data'!AE$2,postings!$D:$D,'pl-data'!AE$3,postings!$I:$I,'pl-data'!$A50)-SUMIFS(postings!$W:$W,postings!$C:$C,'pl-data'!AE$2,postings!$D:$D,'pl-data'!AE$3,postings!$M:$M,'pl-data'!$A50)</f>
        <v>0</v>
      </c>
      <c r="AF50" s="53">
        <f>+SUMIFS(postings!$T:$T,postings!$C:$C,'pl-data'!AF$2,postings!$D:$D,'pl-data'!AF$3,postings!$I:$I,'pl-data'!$A50)-SUMIFS(postings!$W:$W,postings!$C:$C,'pl-data'!AF$2,postings!$D:$D,'pl-data'!AF$3,postings!$M:$M,'pl-data'!$A50)</f>
        <v>0</v>
      </c>
      <c r="AG50" s="53">
        <f>+SUMIFS(postings!$T:$T,postings!$C:$C,'pl-data'!AG$2,postings!$D:$D,'pl-data'!AG$3,postings!$I:$I,'pl-data'!$A50)-SUMIFS(postings!$W:$W,postings!$C:$C,'pl-data'!AG$2,postings!$D:$D,'pl-data'!AG$3,postings!$M:$M,'pl-data'!$A50)</f>
        <v>0</v>
      </c>
      <c r="AH50" s="53">
        <f>+SUMIFS(postings!$T:$T,postings!$C:$C,'pl-data'!AH$2,postings!$D:$D,'pl-data'!AH$3,postings!$I:$I,'pl-data'!$A50)-SUMIFS(postings!$W:$W,postings!$C:$C,'pl-data'!AH$2,postings!$D:$D,'pl-data'!AH$3,postings!$M:$M,'pl-data'!$A50)</f>
        <v>0</v>
      </c>
      <c r="AI50" s="53">
        <f>+SUMIFS(postings!$T:$T,postings!$C:$C,'pl-data'!AI$2,postings!$D:$D,'pl-data'!AI$3,postings!$I:$I,'pl-data'!$A50)-SUMIFS(postings!$W:$W,postings!$C:$C,'pl-data'!AI$2,postings!$D:$D,'pl-data'!AI$3,postings!$M:$M,'pl-data'!$A50)</f>
        <v>0</v>
      </c>
      <c r="AJ50" s="53">
        <f>+SUM(X50:INDEX(X50:AI50,1,Settings!$C$4))</f>
        <v>0</v>
      </c>
      <c r="AK50" s="53">
        <f t="shared" si="7"/>
        <v>0</v>
      </c>
      <c r="AL50" s="53"/>
      <c r="AM50" s="53">
        <f t="shared" si="8"/>
        <v>0</v>
      </c>
      <c r="AN50" s="53">
        <f t="shared" si="9"/>
        <v>0</v>
      </c>
      <c r="AO50" s="53">
        <f t="shared" si="10"/>
        <v>0</v>
      </c>
      <c r="AP50" s="53">
        <f t="shared" si="11"/>
        <v>0</v>
      </c>
      <c r="AQ50" s="53">
        <f t="shared" si="12"/>
        <v>0</v>
      </c>
      <c r="AR50" s="53">
        <f t="shared" si="13"/>
        <v>0</v>
      </c>
      <c r="AS50" s="53">
        <f t="shared" si="14"/>
        <v>0</v>
      </c>
      <c r="AT50" s="53">
        <f t="shared" si="15"/>
        <v>0</v>
      </c>
      <c r="AU50" s="53">
        <f t="shared" si="16"/>
        <v>0</v>
      </c>
      <c r="AV50" s="53">
        <f t="shared" si="17"/>
        <v>0</v>
      </c>
      <c r="AW50" s="53">
        <f t="shared" si="18"/>
        <v>0</v>
      </c>
      <c r="AX50" s="53">
        <f t="shared" si="19"/>
        <v>0</v>
      </c>
      <c r="AY50" s="53">
        <f>+SUM(AM50:INDEX(AM50:AX50,1,Settings!$C$4))</f>
        <v>0</v>
      </c>
      <c r="AZ50" s="53">
        <f t="shared" si="20"/>
        <v>0</v>
      </c>
      <c r="BA50" s="53"/>
      <c r="BB50" s="53">
        <f t="shared" si="21"/>
        <v>0</v>
      </c>
      <c r="BC50" s="53">
        <f t="shared" si="22"/>
        <v>0</v>
      </c>
      <c r="BD50" s="53">
        <f t="shared" si="23"/>
        <v>0</v>
      </c>
      <c r="BE50" s="53">
        <f t="shared" si="24"/>
        <v>0</v>
      </c>
      <c r="BF50" s="53">
        <f t="shared" si="25"/>
        <v>0</v>
      </c>
      <c r="BG50" s="53">
        <f t="shared" si="26"/>
        <v>0</v>
      </c>
      <c r="BH50" s="53">
        <f t="shared" si="27"/>
        <v>0</v>
      </c>
      <c r="BI50" s="53">
        <f t="shared" si="28"/>
        <v>0</v>
      </c>
      <c r="BJ50" s="53">
        <f t="shared" si="29"/>
        <v>0</v>
      </c>
      <c r="BK50" s="53">
        <f t="shared" si="30"/>
        <v>0</v>
      </c>
      <c r="BL50" s="53">
        <f t="shared" si="31"/>
        <v>0</v>
      </c>
      <c r="BM50" s="53">
        <f t="shared" si="32"/>
        <v>0</v>
      </c>
      <c r="BN50" s="53">
        <f t="shared" si="33"/>
        <v>0</v>
      </c>
      <c r="BO50" s="53"/>
      <c r="BP50" s="53">
        <f t="shared" si="34"/>
        <v>0</v>
      </c>
      <c r="BQ50" s="53"/>
      <c r="BR50" s="53">
        <f t="shared" si="35"/>
        <v>0</v>
      </c>
    </row>
    <row r="51" spans="1:70" x14ac:dyDescent="0.2">
      <c r="A51" s="6">
        <v>2151</v>
      </c>
      <c r="B51" s="6" t="str">
        <f>+VLOOKUP(A51,masterfile!B:C,2,FALSE)</f>
        <v>Aufw.Währungsumrechnung nicht §256a HGB</v>
      </c>
      <c r="D51" s="53">
        <f>+SUMIF('[1]2017'!$A:$A,$A51,'[1]2017'!$C:$C)-SUMIF('[1]2017'!$E:$E,$A51,'[1]2017'!$G:$G)</f>
        <v>0</v>
      </c>
      <c r="E51" s="53">
        <f>+SUMIF('[1]2018'!$A:$A,$A51,'[1]2018'!$C:$C)-SUMIF('[1]2018'!$E:$E,$A51,'[1]2018'!$G:$G)</f>
        <v>0</v>
      </c>
      <c r="F51" s="53">
        <f>+SUMIF('[1]2019'!$A:$A,$A51,'[1]2019'!$C:$C)-SUMIF('[1]2019'!$E:$E,$A51,'[1]2019'!$G:$G)</f>
        <v>0</v>
      </c>
      <c r="G51" s="53">
        <f>+SUMIF('[1]2020'!$A:$A,$A51,'[1]2020'!$C:$C)-SUMIF('[1]2020'!$E:$E,$A51,'[1]2020'!$G:$G)</f>
        <v>0</v>
      </c>
      <c r="H51" s="53"/>
      <c r="I51" s="53">
        <f>+(+SUMIF('[1]2021'!$A:$A,$A51,'[1]2021'!$C:$C)-SUMIF('[1]2021'!$E:$E,$A51,'[1]2021'!$G:$G))/12</f>
        <v>0</v>
      </c>
      <c r="J51" s="53">
        <f>+(+SUMIF('[1]2021'!$A:$A,$A51,'[1]2021'!$C:$C)-SUMIF('[1]2021'!$E:$E,$A51,'[1]2021'!$G:$G))/12</f>
        <v>0</v>
      </c>
      <c r="K51" s="53">
        <f>+(+SUMIF('[1]2021'!$A:$A,$A51,'[1]2021'!$C:$C)-SUMIF('[1]2021'!$E:$E,$A51,'[1]2021'!$G:$G))/12</f>
        <v>0</v>
      </c>
      <c r="L51" s="53">
        <f>+(+SUMIF('[1]2021'!$A:$A,$A51,'[1]2021'!$C:$C)-SUMIF('[1]2021'!$E:$E,$A51,'[1]2021'!$G:$G))/12</f>
        <v>0</v>
      </c>
      <c r="M51" s="53">
        <f>+(+SUMIF('[1]2021'!$A:$A,$A51,'[1]2021'!$C:$C)-SUMIF('[1]2021'!$E:$E,$A51,'[1]2021'!$G:$G))/12</f>
        <v>0</v>
      </c>
      <c r="N51" s="53">
        <f>+(+SUMIF('[1]2021'!$A:$A,$A51,'[1]2021'!$C:$C)-SUMIF('[1]2021'!$E:$E,$A51,'[1]2021'!$G:$G))/12</f>
        <v>0</v>
      </c>
      <c r="O51" s="53">
        <f>+(+SUMIF('[1]2021'!$A:$A,$A51,'[1]2021'!$C:$C)-SUMIF('[1]2021'!$E:$E,$A51,'[1]2021'!$G:$G))/12</f>
        <v>0</v>
      </c>
      <c r="P51" s="53">
        <f>+(+SUMIF('[1]2021'!$A:$A,$A51,'[1]2021'!$C:$C)-SUMIF('[1]2021'!$E:$E,$A51,'[1]2021'!$G:$G))/12</f>
        <v>0</v>
      </c>
      <c r="Q51" s="53">
        <f>+(+SUMIF('[1]2021'!$A:$A,$A51,'[1]2021'!$C:$C)-SUMIF('[1]2021'!$E:$E,$A51,'[1]2021'!$G:$G))/12</f>
        <v>0</v>
      </c>
      <c r="R51" s="53">
        <f>+(+SUMIF('[1]2021'!$A:$A,$A51,'[1]2021'!$C:$C)-SUMIF('[1]2021'!$E:$E,$A51,'[1]2021'!$G:$G))/12</f>
        <v>0</v>
      </c>
      <c r="S51" s="53">
        <f>+(+SUMIF('[1]2021'!$A:$A,$A51,'[1]2021'!$C:$C)-SUMIF('[1]2021'!$E:$E,$A51,'[1]2021'!$G:$G))/12</f>
        <v>0</v>
      </c>
      <c r="T51" s="53">
        <f>+(+SUMIF('[1]2021'!$A:$A,$A51,'[1]2021'!$C:$C)-SUMIF('[1]2021'!$E:$E,$A51,'[1]2021'!$G:$G))/12</f>
        <v>0</v>
      </c>
      <c r="U51" s="53">
        <f>+SUM(I51:INDEX(I51:T51,1,Settings!$C$4))</f>
        <v>0</v>
      </c>
      <c r="V51" s="53">
        <f t="shared" si="6"/>
        <v>0</v>
      </c>
      <c r="W51" s="53"/>
      <c r="X51" s="53">
        <f>+SUMIFS(postings!$T:$T,postings!$C:$C,'pl-data'!X$2,postings!$D:$D,'pl-data'!X$3,postings!$I:$I,'pl-data'!$A51)-SUMIFS(postings!$W:$W,postings!$C:$C,'pl-data'!X$2,postings!$D:$D,'pl-data'!X$3,postings!$M:$M,'pl-data'!$A51)</f>
        <v>0</v>
      </c>
      <c r="Y51" s="53">
        <f>+SUMIFS(postings!$T:$T,postings!$C:$C,'pl-data'!Y$2,postings!$D:$D,'pl-data'!Y$3,postings!$I:$I,'pl-data'!$A51)-SUMIFS(postings!$W:$W,postings!$C:$C,'pl-data'!Y$2,postings!$D:$D,'pl-data'!Y$3,postings!$M:$M,'pl-data'!$A51)</f>
        <v>0</v>
      </c>
      <c r="Z51" s="53">
        <f>+SUMIFS(postings!$T:$T,postings!$C:$C,'pl-data'!Z$2,postings!$D:$D,'pl-data'!Z$3,postings!$I:$I,'pl-data'!$A51)-SUMIFS(postings!$W:$W,postings!$C:$C,'pl-data'!Z$2,postings!$D:$D,'pl-data'!Z$3,postings!$M:$M,'pl-data'!$A51)</f>
        <v>0</v>
      </c>
      <c r="AA51" s="53">
        <f>+SUMIFS(postings!$T:$T,postings!$C:$C,'pl-data'!AA$2,postings!$D:$D,'pl-data'!AA$3,postings!$I:$I,'pl-data'!$A51)-SUMIFS(postings!$W:$W,postings!$C:$C,'pl-data'!AA$2,postings!$D:$D,'pl-data'!AA$3,postings!$M:$M,'pl-data'!$A51)</f>
        <v>0</v>
      </c>
      <c r="AB51" s="53">
        <f>+SUMIFS(postings!$T:$T,postings!$C:$C,'pl-data'!AB$2,postings!$D:$D,'pl-data'!AB$3,postings!$I:$I,'pl-data'!$A51)-SUMIFS(postings!$W:$W,postings!$C:$C,'pl-data'!AB$2,postings!$D:$D,'pl-data'!AB$3,postings!$M:$M,'pl-data'!$A51)</f>
        <v>0</v>
      </c>
      <c r="AC51" s="53">
        <f>+SUMIFS(postings!$T:$T,postings!$C:$C,'pl-data'!AC$2,postings!$D:$D,'pl-data'!AC$3,postings!$I:$I,'pl-data'!$A51)-SUMIFS(postings!$W:$W,postings!$C:$C,'pl-data'!AC$2,postings!$D:$D,'pl-data'!AC$3,postings!$M:$M,'pl-data'!$A51)</f>
        <v>0</v>
      </c>
      <c r="AD51" s="53">
        <f>+SUMIFS(postings!$T:$T,postings!$C:$C,'pl-data'!AD$2,postings!$D:$D,'pl-data'!AD$3,postings!$I:$I,'pl-data'!$A51)-SUMIFS(postings!$W:$W,postings!$C:$C,'pl-data'!AD$2,postings!$D:$D,'pl-data'!AD$3,postings!$M:$M,'pl-data'!$A51)</f>
        <v>0</v>
      </c>
      <c r="AE51" s="53">
        <f>+SUMIFS(postings!$T:$T,postings!$C:$C,'pl-data'!AE$2,postings!$D:$D,'pl-data'!AE$3,postings!$I:$I,'pl-data'!$A51)-SUMIFS(postings!$W:$W,postings!$C:$C,'pl-data'!AE$2,postings!$D:$D,'pl-data'!AE$3,postings!$M:$M,'pl-data'!$A51)</f>
        <v>0</v>
      </c>
      <c r="AF51" s="53">
        <f>+SUMIFS(postings!$T:$T,postings!$C:$C,'pl-data'!AF$2,postings!$D:$D,'pl-data'!AF$3,postings!$I:$I,'pl-data'!$A51)-SUMIFS(postings!$W:$W,postings!$C:$C,'pl-data'!AF$2,postings!$D:$D,'pl-data'!AF$3,postings!$M:$M,'pl-data'!$A51)</f>
        <v>0</v>
      </c>
      <c r="AG51" s="53">
        <f>+SUMIFS(postings!$T:$T,postings!$C:$C,'pl-data'!AG$2,postings!$D:$D,'pl-data'!AG$3,postings!$I:$I,'pl-data'!$A51)-SUMIFS(postings!$W:$W,postings!$C:$C,'pl-data'!AG$2,postings!$D:$D,'pl-data'!AG$3,postings!$M:$M,'pl-data'!$A51)</f>
        <v>0</v>
      </c>
      <c r="AH51" s="53">
        <f>+SUMIFS(postings!$T:$T,postings!$C:$C,'pl-data'!AH$2,postings!$D:$D,'pl-data'!AH$3,postings!$I:$I,'pl-data'!$A51)-SUMIFS(postings!$W:$W,postings!$C:$C,'pl-data'!AH$2,postings!$D:$D,'pl-data'!AH$3,postings!$M:$M,'pl-data'!$A51)</f>
        <v>0</v>
      </c>
      <c r="AI51" s="53">
        <f>+SUMIFS(postings!$T:$T,postings!$C:$C,'pl-data'!AI$2,postings!$D:$D,'pl-data'!AI$3,postings!$I:$I,'pl-data'!$A51)-SUMIFS(postings!$W:$W,postings!$C:$C,'pl-data'!AI$2,postings!$D:$D,'pl-data'!AI$3,postings!$M:$M,'pl-data'!$A51)</f>
        <v>0</v>
      </c>
      <c r="AJ51" s="53">
        <f>+SUM(X51:INDEX(X51:AI51,1,Settings!$C$4))</f>
        <v>0</v>
      </c>
      <c r="AK51" s="53">
        <f t="shared" si="7"/>
        <v>0</v>
      </c>
      <c r="AL51" s="53"/>
      <c r="AM51" s="53">
        <f t="shared" si="8"/>
        <v>0</v>
      </c>
      <c r="AN51" s="53">
        <f t="shared" si="9"/>
        <v>0</v>
      </c>
      <c r="AO51" s="53">
        <f t="shared" si="10"/>
        <v>0</v>
      </c>
      <c r="AP51" s="53">
        <f t="shared" si="11"/>
        <v>0</v>
      </c>
      <c r="AQ51" s="53">
        <f t="shared" si="12"/>
        <v>0</v>
      </c>
      <c r="AR51" s="53">
        <f t="shared" si="13"/>
        <v>0</v>
      </c>
      <c r="AS51" s="53">
        <f t="shared" si="14"/>
        <v>0</v>
      </c>
      <c r="AT51" s="53">
        <f t="shared" si="15"/>
        <v>0</v>
      </c>
      <c r="AU51" s="53">
        <f t="shared" si="16"/>
        <v>0</v>
      </c>
      <c r="AV51" s="53">
        <f t="shared" si="17"/>
        <v>0</v>
      </c>
      <c r="AW51" s="53">
        <f t="shared" si="18"/>
        <v>0</v>
      </c>
      <c r="AX51" s="53">
        <f t="shared" si="19"/>
        <v>0</v>
      </c>
      <c r="AY51" s="53">
        <f>+SUM(AM51:INDEX(AM51:AX51,1,Settings!$C$4))</f>
        <v>0</v>
      </c>
      <c r="AZ51" s="53">
        <f t="shared" si="20"/>
        <v>0</v>
      </c>
      <c r="BA51" s="53"/>
      <c r="BB51" s="53">
        <f t="shared" si="21"/>
        <v>0</v>
      </c>
      <c r="BC51" s="53">
        <f t="shared" si="22"/>
        <v>0</v>
      </c>
      <c r="BD51" s="53">
        <f t="shared" si="23"/>
        <v>0</v>
      </c>
      <c r="BE51" s="53">
        <f t="shared" si="24"/>
        <v>0</v>
      </c>
      <c r="BF51" s="53">
        <f t="shared" si="25"/>
        <v>0</v>
      </c>
      <c r="BG51" s="53">
        <f t="shared" si="26"/>
        <v>0</v>
      </c>
      <c r="BH51" s="53">
        <f t="shared" si="27"/>
        <v>0</v>
      </c>
      <c r="BI51" s="53">
        <f t="shared" si="28"/>
        <v>0</v>
      </c>
      <c r="BJ51" s="53">
        <f t="shared" si="29"/>
        <v>0</v>
      </c>
      <c r="BK51" s="53">
        <f t="shared" si="30"/>
        <v>0</v>
      </c>
      <c r="BL51" s="53">
        <f t="shared" si="31"/>
        <v>0</v>
      </c>
      <c r="BM51" s="53">
        <f t="shared" si="32"/>
        <v>0</v>
      </c>
      <c r="BN51" s="53">
        <f t="shared" si="33"/>
        <v>0</v>
      </c>
      <c r="BO51" s="53"/>
      <c r="BP51" s="53">
        <f t="shared" si="34"/>
        <v>0</v>
      </c>
      <c r="BQ51" s="53"/>
      <c r="BR51" s="53">
        <f t="shared" si="35"/>
        <v>0</v>
      </c>
    </row>
    <row r="52" spans="1:70" x14ac:dyDescent="0.2">
      <c r="A52" s="6">
        <v>2166</v>
      </c>
      <c r="B52" s="6" t="str">
        <f>+VLOOKUP(A52,masterfile!B:C,2,FALSE)</f>
        <v>Aufwendg. Bewertung Finanzmittelfonds</v>
      </c>
      <c r="D52" s="53">
        <f>+SUMIF('[1]2017'!$A:$A,$A52,'[1]2017'!$C:$C)-SUMIF('[1]2017'!$E:$E,$A52,'[1]2017'!$G:$G)</f>
        <v>0</v>
      </c>
      <c r="E52" s="53">
        <f>+SUMIF('[1]2018'!$A:$A,$A52,'[1]2018'!$C:$C)-SUMIF('[1]2018'!$E:$E,$A52,'[1]2018'!$G:$G)</f>
        <v>0</v>
      </c>
      <c r="F52" s="53">
        <f>+SUMIF('[1]2019'!$A:$A,$A52,'[1]2019'!$C:$C)-SUMIF('[1]2019'!$E:$E,$A52,'[1]2019'!$G:$G)</f>
        <v>0</v>
      </c>
      <c r="G52" s="53">
        <f>+SUMIF('[1]2020'!$A:$A,$A52,'[1]2020'!$C:$C)-SUMIF('[1]2020'!$E:$E,$A52,'[1]2020'!$G:$G)</f>
        <v>0</v>
      </c>
      <c r="H52" s="53"/>
      <c r="I52" s="53">
        <f>+(+SUMIF('[1]2021'!$A:$A,$A52,'[1]2021'!$C:$C)-SUMIF('[1]2021'!$E:$E,$A52,'[1]2021'!$G:$G))/12</f>
        <v>0</v>
      </c>
      <c r="J52" s="53">
        <f>+(+SUMIF('[1]2021'!$A:$A,$A52,'[1]2021'!$C:$C)-SUMIF('[1]2021'!$E:$E,$A52,'[1]2021'!$G:$G))/12</f>
        <v>0</v>
      </c>
      <c r="K52" s="53">
        <f>+(+SUMIF('[1]2021'!$A:$A,$A52,'[1]2021'!$C:$C)-SUMIF('[1]2021'!$E:$E,$A52,'[1]2021'!$G:$G))/12</f>
        <v>0</v>
      </c>
      <c r="L52" s="53">
        <f>+(+SUMIF('[1]2021'!$A:$A,$A52,'[1]2021'!$C:$C)-SUMIF('[1]2021'!$E:$E,$A52,'[1]2021'!$G:$G))/12</f>
        <v>0</v>
      </c>
      <c r="M52" s="53">
        <f>+(+SUMIF('[1]2021'!$A:$A,$A52,'[1]2021'!$C:$C)-SUMIF('[1]2021'!$E:$E,$A52,'[1]2021'!$G:$G))/12</f>
        <v>0</v>
      </c>
      <c r="N52" s="53">
        <f>+(+SUMIF('[1]2021'!$A:$A,$A52,'[1]2021'!$C:$C)-SUMIF('[1]2021'!$E:$E,$A52,'[1]2021'!$G:$G))/12</f>
        <v>0</v>
      </c>
      <c r="O52" s="53">
        <f>+(+SUMIF('[1]2021'!$A:$A,$A52,'[1]2021'!$C:$C)-SUMIF('[1]2021'!$E:$E,$A52,'[1]2021'!$G:$G))/12</f>
        <v>0</v>
      </c>
      <c r="P52" s="53">
        <f>+(+SUMIF('[1]2021'!$A:$A,$A52,'[1]2021'!$C:$C)-SUMIF('[1]2021'!$E:$E,$A52,'[1]2021'!$G:$G))/12</f>
        <v>0</v>
      </c>
      <c r="Q52" s="53">
        <f>+(+SUMIF('[1]2021'!$A:$A,$A52,'[1]2021'!$C:$C)-SUMIF('[1]2021'!$E:$E,$A52,'[1]2021'!$G:$G))/12</f>
        <v>0</v>
      </c>
      <c r="R52" s="53">
        <f>+(+SUMIF('[1]2021'!$A:$A,$A52,'[1]2021'!$C:$C)-SUMIF('[1]2021'!$E:$E,$A52,'[1]2021'!$G:$G))/12</f>
        <v>0</v>
      </c>
      <c r="S52" s="53">
        <f>+(+SUMIF('[1]2021'!$A:$A,$A52,'[1]2021'!$C:$C)-SUMIF('[1]2021'!$E:$E,$A52,'[1]2021'!$G:$G))/12</f>
        <v>0</v>
      </c>
      <c r="T52" s="53">
        <f>+(+SUMIF('[1]2021'!$A:$A,$A52,'[1]2021'!$C:$C)-SUMIF('[1]2021'!$E:$E,$A52,'[1]2021'!$G:$G))/12</f>
        <v>0</v>
      </c>
      <c r="U52" s="53">
        <f>+SUM(I52:INDEX(I52:T52,1,Settings!$C$4))</f>
        <v>0</v>
      </c>
      <c r="V52" s="53">
        <f t="shared" si="6"/>
        <v>0</v>
      </c>
      <c r="W52" s="53"/>
      <c r="X52" s="53">
        <f>+SUMIFS(postings!$T:$T,postings!$C:$C,'pl-data'!X$2,postings!$D:$D,'pl-data'!X$3,postings!$I:$I,'pl-data'!$A52)-SUMIFS(postings!$W:$W,postings!$C:$C,'pl-data'!X$2,postings!$D:$D,'pl-data'!X$3,postings!$M:$M,'pl-data'!$A52)</f>
        <v>0</v>
      </c>
      <c r="Y52" s="53">
        <f>+SUMIFS(postings!$T:$T,postings!$C:$C,'pl-data'!Y$2,postings!$D:$D,'pl-data'!Y$3,postings!$I:$I,'pl-data'!$A52)-SUMIFS(postings!$W:$W,postings!$C:$C,'pl-data'!Y$2,postings!$D:$D,'pl-data'!Y$3,postings!$M:$M,'pl-data'!$A52)</f>
        <v>0</v>
      </c>
      <c r="Z52" s="53">
        <f>+SUMIFS(postings!$T:$T,postings!$C:$C,'pl-data'!Z$2,postings!$D:$D,'pl-data'!Z$3,postings!$I:$I,'pl-data'!$A52)-SUMIFS(postings!$W:$W,postings!$C:$C,'pl-data'!Z$2,postings!$D:$D,'pl-data'!Z$3,postings!$M:$M,'pl-data'!$A52)</f>
        <v>0</v>
      </c>
      <c r="AA52" s="53">
        <f>+SUMIFS(postings!$T:$T,postings!$C:$C,'pl-data'!AA$2,postings!$D:$D,'pl-data'!AA$3,postings!$I:$I,'pl-data'!$A52)-SUMIFS(postings!$W:$W,postings!$C:$C,'pl-data'!AA$2,postings!$D:$D,'pl-data'!AA$3,postings!$M:$M,'pl-data'!$A52)</f>
        <v>0</v>
      </c>
      <c r="AB52" s="53">
        <f>+SUMIFS(postings!$T:$T,postings!$C:$C,'pl-data'!AB$2,postings!$D:$D,'pl-data'!AB$3,postings!$I:$I,'pl-data'!$A52)-SUMIFS(postings!$W:$W,postings!$C:$C,'pl-data'!AB$2,postings!$D:$D,'pl-data'!AB$3,postings!$M:$M,'pl-data'!$A52)</f>
        <v>0</v>
      </c>
      <c r="AC52" s="53">
        <f>+SUMIFS(postings!$T:$T,postings!$C:$C,'pl-data'!AC$2,postings!$D:$D,'pl-data'!AC$3,postings!$I:$I,'pl-data'!$A52)-SUMIFS(postings!$W:$W,postings!$C:$C,'pl-data'!AC$2,postings!$D:$D,'pl-data'!AC$3,postings!$M:$M,'pl-data'!$A52)</f>
        <v>0</v>
      </c>
      <c r="AD52" s="53">
        <f>+SUMIFS(postings!$T:$T,postings!$C:$C,'pl-data'!AD$2,postings!$D:$D,'pl-data'!AD$3,postings!$I:$I,'pl-data'!$A52)-SUMIFS(postings!$W:$W,postings!$C:$C,'pl-data'!AD$2,postings!$D:$D,'pl-data'!AD$3,postings!$M:$M,'pl-data'!$A52)</f>
        <v>0</v>
      </c>
      <c r="AE52" s="53">
        <f>+SUMIFS(postings!$T:$T,postings!$C:$C,'pl-data'!AE$2,postings!$D:$D,'pl-data'!AE$3,postings!$I:$I,'pl-data'!$A52)-SUMIFS(postings!$W:$W,postings!$C:$C,'pl-data'!AE$2,postings!$D:$D,'pl-data'!AE$3,postings!$M:$M,'pl-data'!$A52)</f>
        <v>0</v>
      </c>
      <c r="AF52" s="53">
        <f>+SUMIFS(postings!$T:$T,postings!$C:$C,'pl-data'!AF$2,postings!$D:$D,'pl-data'!AF$3,postings!$I:$I,'pl-data'!$A52)-SUMIFS(postings!$W:$W,postings!$C:$C,'pl-data'!AF$2,postings!$D:$D,'pl-data'!AF$3,postings!$M:$M,'pl-data'!$A52)</f>
        <v>0</v>
      </c>
      <c r="AG52" s="53">
        <f>+SUMIFS(postings!$T:$T,postings!$C:$C,'pl-data'!AG$2,postings!$D:$D,'pl-data'!AG$3,postings!$I:$I,'pl-data'!$A52)-SUMIFS(postings!$W:$W,postings!$C:$C,'pl-data'!AG$2,postings!$D:$D,'pl-data'!AG$3,postings!$M:$M,'pl-data'!$A52)</f>
        <v>0</v>
      </c>
      <c r="AH52" s="53">
        <f>+SUMIFS(postings!$T:$T,postings!$C:$C,'pl-data'!AH$2,postings!$D:$D,'pl-data'!AH$3,postings!$I:$I,'pl-data'!$A52)-SUMIFS(postings!$W:$W,postings!$C:$C,'pl-data'!AH$2,postings!$D:$D,'pl-data'!AH$3,postings!$M:$M,'pl-data'!$A52)</f>
        <v>0</v>
      </c>
      <c r="AI52" s="53">
        <f>+SUMIFS(postings!$T:$T,postings!$C:$C,'pl-data'!AI$2,postings!$D:$D,'pl-data'!AI$3,postings!$I:$I,'pl-data'!$A52)-SUMIFS(postings!$W:$W,postings!$C:$C,'pl-data'!AI$2,postings!$D:$D,'pl-data'!AI$3,postings!$M:$M,'pl-data'!$A52)</f>
        <v>0</v>
      </c>
      <c r="AJ52" s="53">
        <f>+SUM(X52:INDEX(X52:AI52,1,Settings!$C$4))</f>
        <v>0</v>
      </c>
      <c r="AK52" s="53">
        <f t="shared" si="7"/>
        <v>0</v>
      </c>
      <c r="AL52" s="53"/>
      <c r="AM52" s="53">
        <f t="shared" si="8"/>
        <v>0</v>
      </c>
      <c r="AN52" s="53">
        <f t="shared" si="9"/>
        <v>0</v>
      </c>
      <c r="AO52" s="53">
        <f t="shared" si="10"/>
        <v>0</v>
      </c>
      <c r="AP52" s="53">
        <f t="shared" si="11"/>
        <v>0</v>
      </c>
      <c r="AQ52" s="53">
        <f t="shared" si="12"/>
        <v>0</v>
      </c>
      <c r="AR52" s="53">
        <f t="shared" si="13"/>
        <v>0</v>
      </c>
      <c r="AS52" s="53">
        <f t="shared" si="14"/>
        <v>0</v>
      </c>
      <c r="AT52" s="53">
        <f t="shared" si="15"/>
        <v>0</v>
      </c>
      <c r="AU52" s="53">
        <f t="shared" si="16"/>
        <v>0</v>
      </c>
      <c r="AV52" s="53">
        <f t="shared" si="17"/>
        <v>0</v>
      </c>
      <c r="AW52" s="53">
        <f t="shared" si="18"/>
        <v>0</v>
      </c>
      <c r="AX52" s="53">
        <f t="shared" si="19"/>
        <v>0</v>
      </c>
      <c r="AY52" s="53">
        <f>+SUM(AM52:INDEX(AM52:AX52,1,Settings!$C$4))</f>
        <v>0</v>
      </c>
      <c r="AZ52" s="53">
        <f t="shared" si="20"/>
        <v>0</v>
      </c>
      <c r="BA52" s="53"/>
      <c r="BB52" s="53">
        <f t="shared" si="21"/>
        <v>0</v>
      </c>
      <c r="BC52" s="53">
        <f t="shared" si="22"/>
        <v>0</v>
      </c>
      <c r="BD52" s="53">
        <f t="shared" si="23"/>
        <v>0</v>
      </c>
      <c r="BE52" s="53">
        <f t="shared" si="24"/>
        <v>0</v>
      </c>
      <c r="BF52" s="53">
        <f t="shared" si="25"/>
        <v>0</v>
      </c>
      <c r="BG52" s="53">
        <f t="shared" si="26"/>
        <v>0</v>
      </c>
      <c r="BH52" s="53">
        <f t="shared" si="27"/>
        <v>0</v>
      </c>
      <c r="BI52" s="53">
        <f t="shared" si="28"/>
        <v>0</v>
      </c>
      <c r="BJ52" s="53">
        <f t="shared" si="29"/>
        <v>0</v>
      </c>
      <c r="BK52" s="53">
        <f t="shared" si="30"/>
        <v>0</v>
      </c>
      <c r="BL52" s="53">
        <f t="shared" si="31"/>
        <v>0</v>
      </c>
      <c r="BM52" s="53">
        <f t="shared" si="32"/>
        <v>0</v>
      </c>
      <c r="BN52" s="53">
        <f t="shared" si="33"/>
        <v>0</v>
      </c>
      <c r="BO52" s="53"/>
      <c r="BP52" s="53">
        <f t="shared" si="34"/>
        <v>0</v>
      </c>
      <c r="BQ52" s="53"/>
      <c r="BR52" s="53">
        <f t="shared" si="35"/>
        <v>0</v>
      </c>
    </row>
    <row r="53" spans="1:70" x14ac:dyDescent="0.2">
      <c r="A53" s="6">
        <v>2170</v>
      </c>
      <c r="B53" s="6" t="str">
        <f>+VLOOKUP(A53,masterfile!B:C,2,FALSE)</f>
        <v>Nicht abziehbare Vorsteuer</v>
      </c>
      <c r="D53" s="53">
        <f>+SUMIF('[1]2017'!$A:$A,$A53,'[1]2017'!$C:$C)-SUMIF('[1]2017'!$E:$E,$A53,'[1]2017'!$G:$G)</f>
        <v>0</v>
      </c>
      <c r="E53" s="53">
        <f>+SUMIF('[1]2018'!$A:$A,$A53,'[1]2018'!$C:$C)-SUMIF('[1]2018'!$E:$E,$A53,'[1]2018'!$G:$G)</f>
        <v>0</v>
      </c>
      <c r="F53" s="53">
        <f>+SUMIF('[1]2019'!$A:$A,$A53,'[1]2019'!$C:$C)-SUMIF('[1]2019'!$E:$E,$A53,'[1]2019'!$G:$G)</f>
        <v>0</v>
      </c>
      <c r="G53" s="53">
        <f>+SUMIF('[1]2020'!$A:$A,$A53,'[1]2020'!$C:$C)-SUMIF('[1]2020'!$E:$E,$A53,'[1]2020'!$G:$G)</f>
        <v>0</v>
      </c>
      <c r="H53" s="53"/>
      <c r="I53" s="53">
        <f>+(+SUMIF('[1]2021'!$A:$A,$A53,'[1]2021'!$C:$C)-SUMIF('[1]2021'!$E:$E,$A53,'[1]2021'!$G:$G))/12</f>
        <v>0</v>
      </c>
      <c r="J53" s="53">
        <f>+(+SUMIF('[1]2021'!$A:$A,$A53,'[1]2021'!$C:$C)-SUMIF('[1]2021'!$E:$E,$A53,'[1]2021'!$G:$G))/12</f>
        <v>0</v>
      </c>
      <c r="K53" s="53">
        <f>+(+SUMIF('[1]2021'!$A:$A,$A53,'[1]2021'!$C:$C)-SUMIF('[1]2021'!$E:$E,$A53,'[1]2021'!$G:$G))/12</f>
        <v>0</v>
      </c>
      <c r="L53" s="53">
        <f>+(+SUMIF('[1]2021'!$A:$A,$A53,'[1]2021'!$C:$C)-SUMIF('[1]2021'!$E:$E,$A53,'[1]2021'!$G:$G))/12</f>
        <v>0</v>
      </c>
      <c r="M53" s="53">
        <f>+(+SUMIF('[1]2021'!$A:$A,$A53,'[1]2021'!$C:$C)-SUMIF('[1]2021'!$E:$E,$A53,'[1]2021'!$G:$G))/12</f>
        <v>0</v>
      </c>
      <c r="N53" s="53">
        <f>+(+SUMIF('[1]2021'!$A:$A,$A53,'[1]2021'!$C:$C)-SUMIF('[1]2021'!$E:$E,$A53,'[1]2021'!$G:$G))/12</f>
        <v>0</v>
      </c>
      <c r="O53" s="53">
        <f>+(+SUMIF('[1]2021'!$A:$A,$A53,'[1]2021'!$C:$C)-SUMIF('[1]2021'!$E:$E,$A53,'[1]2021'!$G:$G))/12</f>
        <v>0</v>
      </c>
      <c r="P53" s="53">
        <f>+(+SUMIF('[1]2021'!$A:$A,$A53,'[1]2021'!$C:$C)-SUMIF('[1]2021'!$E:$E,$A53,'[1]2021'!$G:$G))/12</f>
        <v>0</v>
      </c>
      <c r="Q53" s="53">
        <f>+(+SUMIF('[1]2021'!$A:$A,$A53,'[1]2021'!$C:$C)-SUMIF('[1]2021'!$E:$E,$A53,'[1]2021'!$G:$G))/12</f>
        <v>0</v>
      </c>
      <c r="R53" s="53">
        <f>+(+SUMIF('[1]2021'!$A:$A,$A53,'[1]2021'!$C:$C)-SUMIF('[1]2021'!$E:$E,$A53,'[1]2021'!$G:$G))/12</f>
        <v>0</v>
      </c>
      <c r="S53" s="53">
        <f>+(+SUMIF('[1]2021'!$A:$A,$A53,'[1]2021'!$C:$C)-SUMIF('[1]2021'!$E:$E,$A53,'[1]2021'!$G:$G))/12</f>
        <v>0</v>
      </c>
      <c r="T53" s="53">
        <f>+(+SUMIF('[1]2021'!$A:$A,$A53,'[1]2021'!$C:$C)-SUMIF('[1]2021'!$E:$E,$A53,'[1]2021'!$G:$G))/12</f>
        <v>0</v>
      </c>
      <c r="U53" s="53">
        <f>+SUM(I53:INDEX(I53:T53,1,Settings!$C$4))</f>
        <v>0</v>
      </c>
      <c r="V53" s="53">
        <f t="shared" si="6"/>
        <v>0</v>
      </c>
      <c r="W53" s="53"/>
      <c r="X53" s="53">
        <f>+SUMIFS(postings!$T:$T,postings!$C:$C,'pl-data'!X$2,postings!$D:$D,'pl-data'!X$3,postings!$I:$I,'pl-data'!$A53)-SUMIFS(postings!$W:$W,postings!$C:$C,'pl-data'!X$2,postings!$D:$D,'pl-data'!X$3,postings!$M:$M,'pl-data'!$A53)</f>
        <v>0</v>
      </c>
      <c r="Y53" s="53">
        <f>+SUMIFS(postings!$T:$T,postings!$C:$C,'pl-data'!Y$2,postings!$D:$D,'pl-data'!Y$3,postings!$I:$I,'pl-data'!$A53)-SUMIFS(postings!$W:$W,postings!$C:$C,'pl-data'!Y$2,postings!$D:$D,'pl-data'!Y$3,postings!$M:$M,'pl-data'!$A53)</f>
        <v>0</v>
      </c>
      <c r="Z53" s="53">
        <f>+SUMIFS(postings!$T:$T,postings!$C:$C,'pl-data'!Z$2,postings!$D:$D,'pl-data'!Z$3,postings!$I:$I,'pl-data'!$A53)-SUMIFS(postings!$W:$W,postings!$C:$C,'pl-data'!Z$2,postings!$D:$D,'pl-data'!Z$3,postings!$M:$M,'pl-data'!$A53)</f>
        <v>0</v>
      </c>
      <c r="AA53" s="53">
        <f>+SUMIFS(postings!$T:$T,postings!$C:$C,'pl-data'!AA$2,postings!$D:$D,'pl-data'!AA$3,postings!$I:$I,'pl-data'!$A53)-SUMIFS(postings!$W:$W,postings!$C:$C,'pl-data'!AA$2,postings!$D:$D,'pl-data'!AA$3,postings!$M:$M,'pl-data'!$A53)</f>
        <v>0</v>
      </c>
      <c r="AB53" s="53">
        <f>+SUMIFS(postings!$T:$T,postings!$C:$C,'pl-data'!AB$2,postings!$D:$D,'pl-data'!AB$3,postings!$I:$I,'pl-data'!$A53)-SUMIFS(postings!$W:$W,postings!$C:$C,'pl-data'!AB$2,postings!$D:$D,'pl-data'!AB$3,postings!$M:$M,'pl-data'!$A53)</f>
        <v>0</v>
      </c>
      <c r="AC53" s="53">
        <f>+SUMIFS(postings!$T:$T,postings!$C:$C,'pl-data'!AC$2,postings!$D:$D,'pl-data'!AC$3,postings!$I:$I,'pl-data'!$A53)-SUMIFS(postings!$W:$W,postings!$C:$C,'pl-data'!AC$2,postings!$D:$D,'pl-data'!AC$3,postings!$M:$M,'pl-data'!$A53)</f>
        <v>0</v>
      </c>
      <c r="AD53" s="53">
        <f>+SUMIFS(postings!$T:$T,postings!$C:$C,'pl-data'!AD$2,postings!$D:$D,'pl-data'!AD$3,postings!$I:$I,'pl-data'!$A53)-SUMIFS(postings!$W:$W,postings!$C:$C,'pl-data'!AD$2,postings!$D:$D,'pl-data'!AD$3,postings!$M:$M,'pl-data'!$A53)</f>
        <v>0</v>
      </c>
      <c r="AE53" s="53">
        <f>+SUMIFS(postings!$T:$T,postings!$C:$C,'pl-data'!AE$2,postings!$D:$D,'pl-data'!AE$3,postings!$I:$I,'pl-data'!$A53)-SUMIFS(postings!$W:$W,postings!$C:$C,'pl-data'!AE$2,postings!$D:$D,'pl-data'!AE$3,postings!$M:$M,'pl-data'!$A53)</f>
        <v>0</v>
      </c>
      <c r="AF53" s="53">
        <f>+SUMIFS(postings!$T:$T,postings!$C:$C,'pl-data'!AF$2,postings!$D:$D,'pl-data'!AF$3,postings!$I:$I,'pl-data'!$A53)-SUMIFS(postings!$W:$W,postings!$C:$C,'pl-data'!AF$2,postings!$D:$D,'pl-data'!AF$3,postings!$M:$M,'pl-data'!$A53)</f>
        <v>0</v>
      </c>
      <c r="AG53" s="53">
        <f>+SUMIFS(postings!$T:$T,postings!$C:$C,'pl-data'!AG$2,postings!$D:$D,'pl-data'!AG$3,postings!$I:$I,'pl-data'!$A53)-SUMIFS(postings!$W:$W,postings!$C:$C,'pl-data'!AG$2,postings!$D:$D,'pl-data'!AG$3,postings!$M:$M,'pl-data'!$A53)</f>
        <v>0</v>
      </c>
      <c r="AH53" s="53">
        <f>+SUMIFS(postings!$T:$T,postings!$C:$C,'pl-data'!AH$2,postings!$D:$D,'pl-data'!AH$3,postings!$I:$I,'pl-data'!$A53)-SUMIFS(postings!$W:$W,postings!$C:$C,'pl-data'!AH$2,postings!$D:$D,'pl-data'!AH$3,postings!$M:$M,'pl-data'!$A53)</f>
        <v>0</v>
      </c>
      <c r="AI53" s="53">
        <f>+SUMIFS(postings!$T:$T,postings!$C:$C,'pl-data'!AI$2,postings!$D:$D,'pl-data'!AI$3,postings!$I:$I,'pl-data'!$A53)-SUMIFS(postings!$W:$W,postings!$C:$C,'pl-data'!AI$2,postings!$D:$D,'pl-data'!AI$3,postings!$M:$M,'pl-data'!$A53)</f>
        <v>0</v>
      </c>
      <c r="AJ53" s="53">
        <f>+SUM(X53:INDEX(X53:AI53,1,Settings!$C$4))</f>
        <v>0</v>
      </c>
      <c r="AK53" s="53">
        <f t="shared" si="7"/>
        <v>0</v>
      </c>
      <c r="AL53" s="53"/>
      <c r="AM53" s="53">
        <f t="shared" si="8"/>
        <v>0</v>
      </c>
      <c r="AN53" s="53">
        <f t="shared" si="9"/>
        <v>0</v>
      </c>
      <c r="AO53" s="53">
        <f t="shared" si="10"/>
        <v>0</v>
      </c>
      <c r="AP53" s="53">
        <f t="shared" si="11"/>
        <v>0</v>
      </c>
      <c r="AQ53" s="53">
        <f t="shared" si="12"/>
        <v>0</v>
      </c>
      <c r="AR53" s="53">
        <f t="shared" si="13"/>
        <v>0</v>
      </c>
      <c r="AS53" s="53">
        <f t="shared" si="14"/>
        <v>0</v>
      </c>
      <c r="AT53" s="53">
        <f t="shared" si="15"/>
        <v>0</v>
      </c>
      <c r="AU53" s="53">
        <f t="shared" si="16"/>
        <v>0</v>
      </c>
      <c r="AV53" s="53">
        <f t="shared" si="17"/>
        <v>0</v>
      </c>
      <c r="AW53" s="53">
        <f t="shared" si="18"/>
        <v>0</v>
      </c>
      <c r="AX53" s="53">
        <f t="shared" si="19"/>
        <v>0</v>
      </c>
      <c r="AY53" s="53">
        <f>+SUM(AM53:INDEX(AM53:AX53,1,Settings!$C$4))</f>
        <v>0</v>
      </c>
      <c r="AZ53" s="53">
        <f t="shared" si="20"/>
        <v>0</v>
      </c>
      <c r="BA53" s="53"/>
      <c r="BB53" s="53">
        <f t="shared" si="21"/>
        <v>0</v>
      </c>
      <c r="BC53" s="53">
        <f t="shared" si="22"/>
        <v>0</v>
      </c>
      <c r="BD53" s="53">
        <f t="shared" si="23"/>
        <v>0</v>
      </c>
      <c r="BE53" s="53">
        <f t="shared" si="24"/>
        <v>0</v>
      </c>
      <c r="BF53" s="53">
        <f t="shared" si="25"/>
        <v>0</v>
      </c>
      <c r="BG53" s="53">
        <f t="shared" si="26"/>
        <v>0</v>
      </c>
      <c r="BH53" s="53">
        <f t="shared" si="27"/>
        <v>0</v>
      </c>
      <c r="BI53" s="53">
        <f t="shared" si="28"/>
        <v>0</v>
      </c>
      <c r="BJ53" s="53">
        <f t="shared" si="29"/>
        <v>0</v>
      </c>
      <c r="BK53" s="53">
        <f t="shared" si="30"/>
        <v>0</v>
      </c>
      <c r="BL53" s="53">
        <f t="shared" si="31"/>
        <v>0</v>
      </c>
      <c r="BM53" s="53">
        <f t="shared" si="32"/>
        <v>0</v>
      </c>
      <c r="BN53" s="53">
        <f t="shared" si="33"/>
        <v>0</v>
      </c>
      <c r="BO53" s="53"/>
      <c r="BP53" s="53">
        <f t="shared" si="34"/>
        <v>0</v>
      </c>
      <c r="BQ53" s="53"/>
      <c r="BR53" s="53">
        <f t="shared" si="35"/>
        <v>0</v>
      </c>
    </row>
    <row r="54" spans="1:70" x14ac:dyDescent="0.2">
      <c r="A54" s="6">
        <v>2171</v>
      </c>
      <c r="B54" s="6" t="str">
        <f>+VLOOKUP(A54,masterfile!B:C,2,FALSE)</f>
        <v>Nicht abziehbare Vorsteuer 7%</v>
      </c>
      <c r="D54" s="53">
        <f>+SUMIF('[1]2017'!$A:$A,$A54,'[1]2017'!$C:$C)-SUMIF('[1]2017'!$E:$E,$A54,'[1]2017'!$G:$G)</f>
        <v>0</v>
      </c>
      <c r="E54" s="53">
        <f>+SUMIF('[1]2018'!$A:$A,$A54,'[1]2018'!$C:$C)-SUMIF('[1]2018'!$E:$E,$A54,'[1]2018'!$G:$G)</f>
        <v>0</v>
      </c>
      <c r="F54" s="53">
        <f>+SUMIF('[1]2019'!$A:$A,$A54,'[1]2019'!$C:$C)-SUMIF('[1]2019'!$E:$E,$A54,'[1]2019'!$G:$G)</f>
        <v>0</v>
      </c>
      <c r="G54" s="53">
        <f>+SUMIF('[1]2020'!$A:$A,$A54,'[1]2020'!$C:$C)-SUMIF('[1]2020'!$E:$E,$A54,'[1]2020'!$G:$G)</f>
        <v>0</v>
      </c>
      <c r="H54" s="53"/>
      <c r="I54" s="53">
        <f>+(+SUMIF('[1]2021'!$A:$A,$A54,'[1]2021'!$C:$C)-SUMIF('[1]2021'!$E:$E,$A54,'[1]2021'!$G:$G))/12</f>
        <v>0</v>
      </c>
      <c r="J54" s="53">
        <f>+(+SUMIF('[1]2021'!$A:$A,$A54,'[1]2021'!$C:$C)-SUMIF('[1]2021'!$E:$E,$A54,'[1]2021'!$G:$G))/12</f>
        <v>0</v>
      </c>
      <c r="K54" s="53">
        <f>+(+SUMIF('[1]2021'!$A:$A,$A54,'[1]2021'!$C:$C)-SUMIF('[1]2021'!$E:$E,$A54,'[1]2021'!$G:$G))/12</f>
        <v>0</v>
      </c>
      <c r="L54" s="53">
        <f>+(+SUMIF('[1]2021'!$A:$A,$A54,'[1]2021'!$C:$C)-SUMIF('[1]2021'!$E:$E,$A54,'[1]2021'!$G:$G))/12</f>
        <v>0</v>
      </c>
      <c r="M54" s="53">
        <f>+(+SUMIF('[1]2021'!$A:$A,$A54,'[1]2021'!$C:$C)-SUMIF('[1]2021'!$E:$E,$A54,'[1]2021'!$G:$G))/12</f>
        <v>0</v>
      </c>
      <c r="N54" s="53">
        <f>+(+SUMIF('[1]2021'!$A:$A,$A54,'[1]2021'!$C:$C)-SUMIF('[1]2021'!$E:$E,$A54,'[1]2021'!$G:$G))/12</f>
        <v>0</v>
      </c>
      <c r="O54" s="53">
        <f>+(+SUMIF('[1]2021'!$A:$A,$A54,'[1]2021'!$C:$C)-SUMIF('[1]2021'!$E:$E,$A54,'[1]2021'!$G:$G))/12</f>
        <v>0</v>
      </c>
      <c r="P54" s="53">
        <f>+(+SUMIF('[1]2021'!$A:$A,$A54,'[1]2021'!$C:$C)-SUMIF('[1]2021'!$E:$E,$A54,'[1]2021'!$G:$G))/12</f>
        <v>0</v>
      </c>
      <c r="Q54" s="53">
        <f>+(+SUMIF('[1]2021'!$A:$A,$A54,'[1]2021'!$C:$C)-SUMIF('[1]2021'!$E:$E,$A54,'[1]2021'!$G:$G))/12</f>
        <v>0</v>
      </c>
      <c r="R54" s="53">
        <f>+(+SUMIF('[1]2021'!$A:$A,$A54,'[1]2021'!$C:$C)-SUMIF('[1]2021'!$E:$E,$A54,'[1]2021'!$G:$G))/12</f>
        <v>0</v>
      </c>
      <c r="S54" s="53">
        <f>+(+SUMIF('[1]2021'!$A:$A,$A54,'[1]2021'!$C:$C)-SUMIF('[1]2021'!$E:$E,$A54,'[1]2021'!$G:$G))/12</f>
        <v>0</v>
      </c>
      <c r="T54" s="53">
        <f>+(+SUMIF('[1]2021'!$A:$A,$A54,'[1]2021'!$C:$C)-SUMIF('[1]2021'!$E:$E,$A54,'[1]2021'!$G:$G))/12</f>
        <v>0</v>
      </c>
      <c r="U54" s="53">
        <f>+SUM(I54:INDEX(I54:T54,1,Settings!$C$4))</f>
        <v>0</v>
      </c>
      <c r="V54" s="53">
        <f t="shared" si="6"/>
        <v>0</v>
      </c>
      <c r="W54" s="53"/>
      <c r="X54" s="53">
        <f>+SUMIFS(postings!$T:$T,postings!$C:$C,'pl-data'!X$2,postings!$D:$D,'pl-data'!X$3,postings!$I:$I,'pl-data'!$A54)-SUMIFS(postings!$W:$W,postings!$C:$C,'pl-data'!X$2,postings!$D:$D,'pl-data'!X$3,postings!$M:$M,'pl-data'!$A54)</f>
        <v>0</v>
      </c>
      <c r="Y54" s="53">
        <f>+SUMIFS(postings!$T:$T,postings!$C:$C,'pl-data'!Y$2,postings!$D:$D,'pl-data'!Y$3,postings!$I:$I,'pl-data'!$A54)-SUMIFS(postings!$W:$W,postings!$C:$C,'pl-data'!Y$2,postings!$D:$D,'pl-data'!Y$3,postings!$M:$M,'pl-data'!$A54)</f>
        <v>0</v>
      </c>
      <c r="Z54" s="53">
        <f>+SUMIFS(postings!$T:$T,postings!$C:$C,'pl-data'!Z$2,postings!$D:$D,'pl-data'!Z$3,postings!$I:$I,'pl-data'!$A54)-SUMIFS(postings!$W:$W,postings!$C:$C,'pl-data'!Z$2,postings!$D:$D,'pl-data'!Z$3,postings!$M:$M,'pl-data'!$A54)</f>
        <v>0</v>
      </c>
      <c r="AA54" s="53">
        <f>+SUMIFS(postings!$T:$T,postings!$C:$C,'pl-data'!AA$2,postings!$D:$D,'pl-data'!AA$3,postings!$I:$I,'pl-data'!$A54)-SUMIFS(postings!$W:$W,postings!$C:$C,'pl-data'!AA$2,postings!$D:$D,'pl-data'!AA$3,postings!$M:$M,'pl-data'!$A54)</f>
        <v>0</v>
      </c>
      <c r="AB54" s="53">
        <f>+SUMIFS(postings!$T:$T,postings!$C:$C,'pl-data'!AB$2,postings!$D:$D,'pl-data'!AB$3,postings!$I:$I,'pl-data'!$A54)-SUMIFS(postings!$W:$W,postings!$C:$C,'pl-data'!AB$2,postings!$D:$D,'pl-data'!AB$3,postings!$M:$M,'pl-data'!$A54)</f>
        <v>0</v>
      </c>
      <c r="AC54" s="53">
        <f>+SUMIFS(postings!$T:$T,postings!$C:$C,'pl-data'!AC$2,postings!$D:$D,'pl-data'!AC$3,postings!$I:$I,'pl-data'!$A54)-SUMIFS(postings!$W:$W,postings!$C:$C,'pl-data'!AC$2,postings!$D:$D,'pl-data'!AC$3,postings!$M:$M,'pl-data'!$A54)</f>
        <v>0</v>
      </c>
      <c r="AD54" s="53">
        <f>+SUMIFS(postings!$T:$T,postings!$C:$C,'pl-data'!AD$2,postings!$D:$D,'pl-data'!AD$3,postings!$I:$I,'pl-data'!$A54)-SUMIFS(postings!$W:$W,postings!$C:$C,'pl-data'!AD$2,postings!$D:$D,'pl-data'!AD$3,postings!$M:$M,'pl-data'!$A54)</f>
        <v>0</v>
      </c>
      <c r="AE54" s="53">
        <f>+SUMIFS(postings!$T:$T,postings!$C:$C,'pl-data'!AE$2,postings!$D:$D,'pl-data'!AE$3,postings!$I:$I,'pl-data'!$A54)-SUMIFS(postings!$W:$W,postings!$C:$C,'pl-data'!AE$2,postings!$D:$D,'pl-data'!AE$3,postings!$M:$M,'pl-data'!$A54)</f>
        <v>0</v>
      </c>
      <c r="AF54" s="53">
        <f>+SUMIFS(postings!$T:$T,postings!$C:$C,'pl-data'!AF$2,postings!$D:$D,'pl-data'!AF$3,postings!$I:$I,'pl-data'!$A54)-SUMIFS(postings!$W:$W,postings!$C:$C,'pl-data'!AF$2,postings!$D:$D,'pl-data'!AF$3,postings!$M:$M,'pl-data'!$A54)</f>
        <v>0</v>
      </c>
      <c r="AG54" s="53">
        <f>+SUMIFS(postings!$T:$T,postings!$C:$C,'pl-data'!AG$2,postings!$D:$D,'pl-data'!AG$3,postings!$I:$I,'pl-data'!$A54)-SUMIFS(postings!$W:$W,postings!$C:$C,'pl-data'!AG$2,postings!$D:$D,'pl-data'!AG$3,postings!$M:$M,'pl-data'!$A54)</f>
        <v>0</v>
      </c>
      <c r="AH54" s="53">
        <f>+SUMIFS(postings!$T:$T,postings!$C:$C,'pl-data'!AH$2,postings!$D:$D,'pl-data'!AH$3,postings!$I:$I,'pl-data'!$A54)-SUMIFS(postings!$W:$W,postings!$C:$C,'pl-data'!AH$2,postings!$D:$D,'pl-data'!AH$3,postings!$M:$M,'pl-data'!$A54)</f>
        <v>0</v>
      </c>
      <c r="AI54" s="53">
        <f>+SUMIFS(postings!$T:$T,postings!$C:$C,'pl-data'!AI$2,postings!$D:$D,'pl-data'!AI$3,postings!$I:$I,'pl-data'!$A54)-SUMIFS(postings!$W:$W,postings!$C:$C,'pl-data'!AI$2,postings!$D:$D,'pl-data'!AI$3,postings!$M:$M,'pl-data'!$A54)</f>
        <v>0</v>
      </c>
      <c r="AJ54" s="53">
        <f>+SUM(X54:INDEX(X54:AI54,1,Settings!$C$4))</f>
        <v>0</v>
      </c>
      <c r="AK54" s="53">
        <f t="shared" si="7"/>
        <v>0</v>
      </c>
      <c r="AL54" s="53"/>
      <c r="AM54" s="53">
        <f t="shared" si="8"/>
        <v>0</v>
      </c>
      <c r="AN54" s="53">
        <f t="shared" si="9"/>
        <v>0</v>
      </c>
      <c r="AO54" s="53">
        <f t="shared" si="10"/>
        <v>0</v>
      </c>
      <c r="AP54" s="53">
        <f t="shared" si="11"/>
        <v>0</v>
      </c>
      <c r="AQ54" s="53">
        <f t="shared" si="12"/>
        <v>0</v>
      </c>
      <c r="AR54" s="53">
        <f t="shared" si="13"/>
        <v>0</v>
      </c>
      <c r="AS54" s="53">
        <f t="shared" si="14"/>
        <v>0</v>
      </c>
      <c r="AT54" s="53">
        <f t="shared" si="15"/>
        <v>0</v>
      </c>
      <c r="AU54" s="53">
        <f t="shared" si="16"/>
        <v>0</v>
      </c>
      <c r="AV54" s="53">
        <f t="shared" si="17"/>
        <v>0</v>
      </c>
      <c r="AW54" s="53">
        <f t="shared" si="18"/>
        <v>0</v>
      </c>
      <c r="AX54" s="53">
        <f t="shared" si="19"/>
        <v>0</v>
      </c>
      <c r="AY54" s="53">
        <f>+SUM(AM54:INDEX(AM54:AX54,1,Settings!$C$4))</f>
        <v>0</v>
      </c>
      <c r="AZ54" s="53">
        <f t="shared" si="20"/>
        <v>0</v>
      </c>
      <c r="BA54" s="53"/>
      <c r="BB54" s="53">
        <f t="shared" si="21"/>
        <v>0</v>
      </c>
      <c r="BC54" s="53">
        <f t="shared" si="22"/>
        <v>0</v>
      </c>
      <c r="BD54" s="53">
        <f t="shared" si="23"/>
        <v>0</v>
      </c>
      <c r="BE54" s="53">
        <f t="shared" si="24"/>
        <v>0</v>
      </c>
      <c r="BF54" s="53">
        <f t="shared" si="25"/>
        <v>0</v>
      </c>
      <c r="BG54" s="53">
        <f t="shared" si="26"/>
        <v>0</v>
      </c>
      <c r="BH54" s="53">
        <f t="shared" si="27"/>
        <v>0</v>
      </c>
      <c r="BI54" s="53">
        <f t="shared" si="28"/>
        <v>0</v>
      </c>
      <c r="BJ54" s="53">
        <f t="shared" si="29"/>
        <v>0</v>
      </c>
      <c r="BK54" s="53">
        <f t="shared" si="30"/>
        <v>0</v>
      </c>
      <c r="BL54" s="53">
        <f t="shared" si="31"/>
        <v>0</v>
      </c>
      <c r="BM54" s="53">
        <f t="shared" si="32"/>
        <v>0</v>
      </c>
      <c r="BN54" s="53">
        <f t="shared" si="33"/>
        <v>0</v>
      </c>
      <c r="BO54" s="53"/>
      <c r="BP54" s="53">
        <f t="shared" si="34"/>
        <v>0</v>
      </c>
      <c r="BQ54" s="53"/>
      <c r="BR54" s="53">
        <f t="shared" si="35"/>
        <v>0</v>
      </c>
    </row>
    <row r="55" spans="1:70" x14ac:dyDescent="0.2">
      <c r="A55" s="6">
        <v>2176</v>
      </c>
      <c r="B55" s="6" t="str">
        <f>+VLOOKUP(A55,masterfile!B:C,2,FALSE)</f>
        <v>Nicht abziehbare Vorsteuer 19%</v>
      </c>
      <c r="D55" s="53">
        <f>+SUMIF('[1]2017'!$A:$A,$A55,'[1]2017'!$C:$C)-SUMIF('[1]2017'!$E:$E,$A55,'[1]2017'!$G:$G)</f>
        <v>0</v>
      </c>
      <c r="E55" s="53">
        <f>+SUMIF('[1]2018'!$A:$A,$A55,'[1]2018'!$C:$C)-SUMIF('[1]2018'!$E:$E,$A55,'[1]2018'!$G:$G)</f>
        <v>0</v>
      </c>
      <c r="F55" s="53">
        <f>+SUMIF('[1]2019'!$A:$A,$A55,'[1]2019'!$C:$C)-SUMIF('[1]2019'!$E:$E,$A55,'[1]2019'!$G:$G)</f>
        <v>0</v>
      </c>
      <c r="G55" s="53">
        <f>+SUMIF('[1]2020'!$A:$A,$A55,'[1]2020'!$C:$C)-SUMIF('[1]2020'!$E:$E,$A55,'[1]2020'!$G:$G)</f>
        <v>0</v>
      </c>
      <c r="H55" s="53"/>
      <c r="I55" s="53">
        <f>+(+SUMIF('[1]2021'!$A:$A,$A55,'[1]2021'!$C:$C)-SUMIF('[1]2021'!$E:$E,$A55,'[1]2021'!$G:$G))/12</f>
        <v>0</v>
      </c>
      <c r="J55" s="53">
        <f>+(+SUMIF('[1]2021'!$A:$A,$A55,'[1]2021'!$C:$C)-SUMIF('[1]2021'!$E:$E,$A55,'[1]2021'!$G:$G))/12</f>
        <v>0</v>
      </c>
      <c r="K55" s="53">
        <f>+(+SUMIF('[1]2021'!$A:$A,$A55,'[1]2021'!$C:$C)-SUMIF('[1]2021'!$E:$E,$A55,'[1]2021'!$G:$G))/12</f>
        <v>0</v>
      </c>
      <c r="L55" s="53">
        <f>+(+SUMIF('[1]2021'!$A:$A,$A55,'[1]2021'!$C:$C)-SUMIF('[1]2021'!$E:$E,$A55,'[1]2021'!$G:$G))/12</f>
        <v>0</v>
      </c>
      <c r="M55" s="53">
        <f>+(+SUMIF('[1]2021'!$A:$A,$A55,'[1]2021'!$C:$C)-SUMIF('[1]2021'!$E:$E,$A55,'[1]2021'!$G:$G))/12</f>
        <v>0</v>
      </c>
      <c r="N55" s="53">
        <f>+(+SUMIF('[1]2021'!$A:$A,$A55,'[1]2021'!$C:$C)-SUMIF('[1]2021'!$E:$E,$A55,'[1]2021'!$G:$G))/12</f>
        <v>0</v>
      </c>
      <c r="O55" s="53">
        <f>+(+SUMIF('[1]2021'!$A:$A,$A55,'[1]2021'!$C:$C)-SUMIF('[1]2021'!$E:$E,$A55,'[1]2021'!$G:$G))/12</f>
        <v>0</v>
      </c>
      <c r="P55" s="53">
        <f>+(+SUMIF('[1]2021'!$A:$A,$A55,'[1]2021'!$C:$C)-SUMIF('[1]2021'!$E:$E,$A55,'[1]2021'!$G:$G))/12</f>
        <v>0</v>
      </c>
      <c r="Q55" s="53">
        <f>+(+SUMIF('[1]2021'!$A:$A,$A55,'[1]2021'!$C:$C)-SUMIF('[1]2021'!$E:$E,$A55,'[1]2021'!$G:$G))/12</f>
        <v>0</v>
      </c>
      <c r="R55" s="53">
        <f>+(+SUMIF('[1]2021'!$A:$A,$A55,'[1]2021'!$C:$C)-SUMIF('[1]2021'!$E:$E,$A55,'[1]2021'!$G:$G))/12</f>
        <v>0</v>
      </c>
      <c r="S55" s="53">
        <f>+(+SUMIF('[1]2021'!$A:$A,$A55,'[1]2021'!$C:$C)-SUMIF('[1]2021'!$E:$E,$A55,'[1]2021'!$G:$G))/12</f>
        <v>0</v>
      </c>
      <c r="T55" s="53">
        <f>+(+SUMIF('[1]2021'!$A:$A,$A55,'[1]2021'!$C:$C)-SUMIF('[1]2021'!$E:$E,$A55,'[1]2021'!$G:$G))/12</f>
        <v>0</v>
      </c>
      <c r="U55" s="53">
        <f>+SUM(I55:INDEX(I55:T55,1,Settings!$C$4))</f>
        <v>0</v>
      </c>
      <c r="V55" s="53">
        <f t="shared" si="6"/>
        <v>0</v>
      </c>
      <c r="W55" s="53"/>
      <c r="X55" s="53">
        <f>+SUMIFS(postings!$T:$T,postings!$C:$C,'pl-data'!X$2,postings!$D:$D,'pl-data'!X$3,postings!$I:$I,'pl-data'!$A55)-SUMIFS(postings!$W:$W,postings!$C:$C,'pl-data'!X$2,postings!$D:$D,'pl-data'!X$3,postings!$M:$M,'pl-data'!$A55)</f>
        <v>0</v>
      </c>
      <c r="Y55" s="53">
        <f>+SUMIFS(postings!$T:$T,postings!$C:$C,'pl-data'!Y$2,postings!$D:$D,'pl-data'!Y$3,postings!$I:$I,'pl-data'!$A55)-SUMIFS(postings!$W:$W,postings!$C:$C,'pl-data'!Y$2,postings!$D:$D,'pl-data'!Y$3,postings!$M:$M,'pl-data'!$A55)</f>
        <v>0</v>
      </c>
      <c r="Z55" s="53">
        <f>+SUMIFS(postings!$T:$T,postings!$C:$C,'pl-data'!Z$2,postings!$D:$D,'pl-data'!Z$3,postings!$I:$I,'pl-data'!$A55)-SUMIFS(postings!$W:$W,postings!$C:$C,'pl-data'!Z$2,postings!$D:$D,'pl-data'!Z$3,postings!$M:$M,'pl-data'!$A55)</f>
        <v>0</v>
      </c>
      <c r="AA55" s="53">
        <f>+SUMIFS(postings!$T:$T,postings!$C:$C,'pl-data'!AA$2,postings!$D:$D,'pl-data'!AA$3,postings!$I:$I,'pl-data'!$A55)-SUMIFS(postings!$W:$W,postings!$C:$C,'pl-data'!AA$2,postings!$D:$D,'pl-data'!AA$3,postings!$M:$M,'pl-data'!$A55)</f>
        <v>0</v>
      </c>
      <c r="AB55" s="53">
        <f>+SUMIFS(postings!$T:$T,postings!$C:$C,'pl-data'!AB$2,postings!$D:$D,'pl-data'!AB$3,postings!$I:$I,'pl-data'!$A55)-SUMIFS(postings!$W:$W,postings!$C:$C,'pl-data'!AB$2,postings!$D:$D,'pl-data'!AB$3,postings!$M:$M,'pl-data'!$A55)</f>
        <v>0</v>
      </c>
      <c r="AC55" s="53">
        <f>+SUMIFS(postings!$T:$T,postings!$C:$C,'pl-data'!AC$2,postings!$D:$D,'pl-data'!AC$3,postings!$I:$I,'pl-data'!$A55)-SUMIFS(postings!$W:$W,postings!$C:$C,'pl-data'!AC$2,postings!$D:$D,'pl-data'!AC$3,postings!$M:$M,'pl-data'!$A55)</f>
        <v>0</v>
      </c>
      <c r="AD55" s="53">
        <f>+SUMIFS(postings!$T:$T,postings!$C:$C,'pl-data'!AD$2,postings!$D:$D,'pl-data'!AD$3,postings!$I:$I,'pl-data'!$A55)-SUMIFS(postings!$W:$W,postings!$C:$C,'pl-data'!AD$2,postings!$D:$D,'pl-data'!AD$3,postings!$M:$M,'pl-data'!$A55)</f>
        <v>0</v>
      </c>
      <c r="AE55" s="53">
        <f>+SUMIFS(postings!$T:$T,postings!$C:$C,'pl-data'!AE$2,postings!$D:$D,'pl-data'!AE$3,postings!$I:$I,'pl-data'!$A55)-SUMIFS(postings!$W:$W,postings!$C:$C,'pl-data'!AE$2,postings!$D:$D,'pl-data'!AE$3,postings!$M:$M,'pl-data'!$A55)</f>
        <v>0</v>
      </c>
      <c r="AF55" s="53">
        <f>+SUMIFS(postings!$T:$T,postings!$C:$C,'pl-data'!AF$2,postings!$D:$D,'pl-data'!AF$3,postings!$I:$I,'pl-data'!$A55)-SUMIFS(postings!$W:$W,postings!$C:$C,'pl-data'!AF$2,postings!$D:$D,'pl-data'!AF$3,postings!$M:$M,'pl-data'!$A55)</f>
        <v>0</v>
      </c>
      <c r="AG55" s="53">
        <f>+SUMIFS(postings!$T:$T,postings!$C:$C,'pl-data'!AG$2,postings!$D:$D,'pl-data'!AG$3,postings!$I:$I,'pl-data'!$A55)-SUMIFS(postings!$W:$W,postings!$C:$C,'pl-data'!AG$2,postings!$D:$D,'pl-data'!AG$3,postings!$M:$M,'pl-data'!$A55)</f>
        <v>0</v>
      </c>
      <c r="AH55" s="53">
        <f>+SUMIFS(postings!$T:$T,postings!$C:$C,'pl-data'!AH$2,postings!$D:$D,'pl-data'!AH$3,postings!$I:$I,'pl-data'!$A55)-SUMIFS(postings!$W:$W,postings!$C:$C,'pl-data'!AH$2,postings!$D:$D,'pl-data'!AH$3,postings!$M:$M,'pl-data'!$A55)</f>
        <v>0</v>
      </c>
      <c r="AI55" s="53">
        <f>+SUMIFS(postings!$T:$T,postings!$C:$C,'pl-data'!AI$2,postings!$D:$D,'pl-data'!AI$3,postings!$I:$I,'pl-data'!$A55)-SUMIFS(postings!$W:$W,postings!$C:$C,'pl-data'!AI$2,postings!$D:$D,'pl-data'!AI$3,postings!$M:$M,'pl-data'!$A55)</f>
        <v>0</v>
      </c>
      <c r="AJ55" s="53">
        <f>+SUM(X55:INDEX(X55:AI55,1,Settings!$C$4))</f>
        <v>0</v>
      </c>
      <c r="AK55" s="53">
        <f t="shared" si="7"/>
        <v>0</v>
      </c>
      <c r="AL55" s="53"/>
      <c r="AM55" s="53">
        <f t="shared" si="8"/>
        <v>0</v>
      </c>
      <c r="AN55" s="53">
        <f t="shared" si="9"/>
        <v>0</v>
      </c>
      <c r="AO55" s="53">
        <f t="shared" si="10"/>
        <v>0</v>
      </c>
      <c r="AP55" s="53">
        <f t="shared" si="11"/>
        <v>0</v>
      </c>
      <c r="AQ55" s="53">
        <f t="shared" si="12"/>
        <v>0</v>
      </c>
      <c r="AR55" s="53">
        <f t="shared" si="13"/>
        <v>0</v>
      </c>
      <c r="AS55" s="53">
        <f t="shared" si="14"/>
        <v>0</v>
      </c>
      <c r="AT55" s="53">
        <f t="shared" si="15"/>
        <v>0</v>
      </c>
      <c r="AU55" s="53">
        <f t="shared" si="16"/>
        <v>0</v>
      </c>
      <c r="AV55" s="53">
        <f t="shared" si="17"/>
        <v>0</v>
      </c>
      <c r="AW55" s="53">
        <f t="shared" si="18"/>
        <v>0</v>
      </c>
      <c r="AX55" s="53">
        <f t="shared" si="19"/>
        <v>0</v>
      </c>
      <c r="AY55" s="53">
        <f>+SUM(AM55:INDEX(AM55:AX55,1,Settings!$C$4))</f>
        <v>0</v>
      </c>
      <c r="AZ55" s="53">
        <f t="shared" si="20"/>
        <v>0</v>
      </c>
      <c r="BA55" s="53"/>
      <c r="BB55" s="53">
        <f t="shared" si="21"/>
        <v>0</v>
      </c>
      <c r="BC55" s="53">
        <f t="shared" si="22"/>
        <v>0</v>
      </c>
      <c r="BD55" s="53">
        <f t="shared" si="23"/>
        <v>0</v>
      </c>
      <c r="BE55" s="53">
        <f t="shared" si="24"/>
        <v>0</v>
      </c>
      <c r="BF55" s="53">
        <f t="shared" si="25"/>
        <v>0</v>
      </c>
      <c r="BG55" s="53">
        <f t="shared" si="26"/>
        <v>0</v>
      </c>
      <c r="BH55" s="53">
        <f t="shared" si="27"/>
        <v>0</v>
      </c>
      <c r="BI55" s="53">
        <f t="shared" si="28"/>
        <v>0</v>
      </c>
      <c r="BJ55" s="53">
        <f t="shared" si="29"/>
        <v>0</v>
      </c>
      <c r="BK55" s="53">
        <f t="shared" si="30"/>
        <v>0</v>
      </c>
      <c r="BL55" s="53">
        <f t="shared" si="31"/>
        <v>0</v>
      </c>
      <c r="BM55" s="53">
        <f t="shared" si="32"/>
        <v>0</v>
      </c>
      <c r="BN55" s="53">
        <f t="shared" si="33"/>
        <v>0</v>
      </c>
      <c r="BO55" s="53"/>
      <c r="BP55" s="53">
        <f t="shared" si="34"/>
        <v>0</v>
      </c>
      <c r="BQ55" s="53"/>
      <c r="BR55" s="53">
        <f t="shared" si="35"/>
        <v>0</v>
      </c>
    </row>
    <row r="56" spans="1:70" x14ac:dyDescent="0.2">
      <c r="A56" s="6">
        <v>2200</v>
      </c>
      <c r="B56" s="6" t="str">
        <f>+VLOOKUP(A56,masterfile!B:C,2,FALSE)</f>
        <v>Körperschaftsteuer</v>
      </c>
      <c r="D56" s="53">
        <f>+SUMIF('[1]2017'!$A:$A,$A56,'[1]2017'!$C:$C)-SUMIF('[1]2017'!$E:$E,$A56,'[1]2017'!$G:$G)</f>
        <v>0</v>
      </c>
      <c r="E56" s="53">
        <f>+SUMIF('[1]2018'!$A:$A,$A56,'[1]2018'!$C:$C)-SUMIF('[1]2018'!$E:$E,$A56,'[1]2018'!$G:$G)</f>
        <v>0</v>
      </c>
      <c r="F56" s="53">
        <f>+SUMIF('[1]2019'!$A:$A,$A56,'[1]2019'!$C:$C)-SUMIF('[1]2019'!$E:$E,$A56,'[1]2019'!$G:$G)</f>
        <v>0</v>
      </c>
      <c r="G56" s="53">
        <f>+SUMIF('[1]2020'!$A:$A,$A56,'[1]2020'!$C:$C)-SUMIF('[1]2020'!$E:$E,$A56,'[1]2020'!$G:$G)</f>
        <v>0</v>
      </c>
      <c r="H56" s="53"/>
      <c r="I56" s="53">
        <f>+(+SUMIF('[1]2021'!$A:$A,$A56,'[1]2021'!$C:$C)-SUMIF('[1]2021'!$E:$E,$A56,'[1]2021'!$G:$G))/12</f>
        <v>0</v>
      </c>
      <c r="J56" s="53">
        <f>+(+SUMIF('[1]2021'!$A:$A,$A56,'[1]2021'!$C:$C)-SUMIF('[1]2021'!$E:$E,$A56,'[1]2021'!$G:$G))/12</f>
        <v>0</v>
      </c>
      <c r="K56" s="53">
        <f>+(+SUMIF('[1]2021'!$A:$A,$A56,'[1]2021'!$C:$C)-SUMIF('[1]2021'!$E:$E,$A56,'[1]2021'!$G:$G))/12</f>
        <v>0</v>
      </c>
      <c r="L56" s="53">
        <f>+(+SUMIF('[1]2021'!$A:$A,$A56,'[1]2021'!$C:$C)-SUMIF('[1]2021'!$E:$E,$A56,'[1]2021'!$G:$G))/12</f>
        <v>0</v>
      </c>
      <c r="M56" s="53">
        <f>+(+SUMIF('[1]2021'!$A:$A,$A56,'[1]2021'!$C:$C)-SUMIF('[1]2021'!$E:$E,$A56,'[1]2021'!$G:$G))/12</f>
        <v>0</v>
      </c>
      <c r="N56" s="53">
        <f>+(+SUMIF('[1]2021'!$A:$A,$A56,'[1]2021'!$C:$C)-SUMIF('[1]2021'!$E:$E,$A56,'[1]2021'!$G:$G))/12</f>
        <v>0</v>
      </c>
      <c r="O56" s="53">
        <f>+(+SUMIF('[1]2021'!$A:$A,$A56,'[1]2021'!$C:$C)-SUMIF('[1]2021'!$E:$E,$A56,'[1]2021'!$G:$G))/12</f>
        <v>0</v>
      </c>
      <c r="P56" s="53">
        <f>+(+SUMIF('[1]2021'!$A:$A,$A56,'[1]2021'!$C:$C)-SUMIF('[1]2021'!$E:$E,$A56,'[1]2021'!$G:$G))/12</f>
        <v>0</v>
      </c>
      <c r="Q56" s="53">
        <f>+(+SUMIF('[1]2021'!$A:$A,$A56,'[1]2021'!$C:$C)-SUMIF('[1]2021'!$E:$E,$A56,'[1]2021'!$G:$G))/12</f>
        <v>0</v>
      </c>
      <c r="R56" s="53">
        <f>+(+SUMIF('[1]2021'!$A:$A,$A56,'[1]2021'!$C:$C)-SUMIF('[1]2021'!$E:$E,$A56,'[1]2021'!$G:$G))/12</f>
        <v>0</v>
      </c>
      <c r="S56" s="53">
        <f>+(+SUMIF('[1]2021'!$A:$A,$A56,'[1]2021'!$C:$C)-SUMIF('[1]2021'!$E:$E,$A56,'[1]2021'!$G:$G))/12</f>
        <v>0</v>
      </c>
      <c r="T56" s="53">
        <f>+(+SUMIF('[1]2021'!$A:$A,$A56,'[1]2021'!$C:$C)-SUMIF('[1]2021'!$E:$E,$A56,'[1]2021'!$G:$G))/12</f>
        <v>0</v>
      </c>
      <c r="U56" s="53">
        <f>+SUM(I56:INDEX(I56:T56,1,Settings!$C$4))</f>
        <v>0</v>
      </c>
      <c r="V56" s="53">
        <f t="shared" si="6"/>
        <v>0</v>
      </c>
      <c r="W56" s="53"/>
      <c r="X56" s="53">
        <f>+SUMIFS(postings!$T:$T,postings!$C:$C,'pl-data'!X$2,postings!$D:$D,'pl-data'!X$3,postings!$I:$I,'pl-data'!$A56)-SUMIFS(postings!$W:$W,postings!$C:$C,'pl-data'!X$2,postings!$D:$D,'pl-data'!X$3,postings!$M:$M,'pl-data'!$A56)</f>
        <v>0</v>
      </c>
      <c r="Y56" s="53">
        <f>+SUMIFS(postings!$T:$T,postings!$C:$C,'pl-data'!Y$2,postings!$D:$D,'pl-data'!Y$3,postings!$I:$I,'pl-data'!$A56)-SUMIFS(postings!$W:$W,postings!$C:$C,'pl-data'!Y$2,postings!$D:$D,'pl-data'!Y$3,postings!$M:$M,'pl-data'!$A56)</f>
        <v>0</v>
      </c>
      <c r="Z56" s="53">
        <f>+SUMIFS(postings!$T:$T,postings!$C:$C,'pl-data'!Z$2,postings!$D:$D,'pl-data'!Z$3,postings!$I:$I,'pl-data'!$A56)-SUMIFS(postings!$W:$W,postings!$C:$C,'pl-data'!Z$2,postings!$D:$D,'pl-data'!Z$3,postings!$M:$M,'pl-data'!$A56)</f>
        <v>0</v>
      </c>
      <c r="AA56" s="53">
        <f>+SUMIFS(postings!$T:$T,postings!$C:$C,'pl-data'!AA$2,postings!$D:$D,'pl-data'!AA$3,postings!$I:$I,'pl-data'!$A56)-SUMIFS(postings!$W:$W,postings!$C:$C,'pl-data'!AA$2,postings!$D:$D,'pl-data'!AA$3,postings!$M:$M,'pl-data'!$A56)</f>
        <v>0</v>
      </c>
      <c r="AB56" s="53">
        <f>+SUMIFS(postings!$T:$T,postings!$C:$C,'pl-data'!AB$2,postings!$D:$D,'pl-data'!AB$3,postings!$I:$I,'pl-data'!$A56)-SUMIFS(postings!$W:$W,postings!$C:$C,'pl-data'!AB$2,postings!$D:$D,'pl-data'!AB$3,postings!$M:$M,'pl-data'!$A56)</f>
        <v>0</v>
      </c>
      <c r="AC56" s="53">
        <f>+SUMIFS(postings!$T:$T,postings!$C:$C,'pl-data'!AC$2,postings!$D:$D,'pl-data'!AC$3,postings!$I:$I,'pl-data'!$A56)-SUMIFS(postings!$W:$W,postings!$C:$C,'pl-data'!AC$2,postings!$D:$D,'pl-data'!AC$3,postings!$M:$M,'pl-data'!$A56)</f>
        <v>0</v>
      </c>
      <c r="AD56" s="53">
        <f>+SUMIFS(postings!$T:$T,postings!$C:$C,'pl-data'!AD$2,postings!$D:$D,'pl-data'!AD$3,postings!$I:$I,'pl-data'!$A56)-SUMIFS(postings!$W:$W,postings!$C:$C,'pl-data'!AD$2,postings!$D:$D,'pl-data'!AD$3,postings!$M:$M,'pl-data'!$A56)</f>
        <v>0</v>
      </c>
      <c r="AE56" s="53">
        <f>+SUMIFS(postings!$T:$T,postings!$C:$C,'pl-data'!AE$2,postings!$D:$D,'pl-data'!AE$3,postings!$I:$I,'pl-data'!$A56)-SUMIFS(postings!$W:$W,postings!$C:$C,'pl-data'!AE$2,postings!$D:$D,'pl-data'!AE$3,postings!$M:$M,'pl-data'!$A56)</f>
        <v>0</v>
      </c>
      <c r="AF56" s="53">
        <f>+SUMIFS(postings!$T:$T,postings!$C:$C,'pl-data'!AF$2,postings!$D:$D,'pl-data'!AF$3,postings!$I:$I,'pl-data'!$A56)-SUMIFS(postings!$W:$W,postings!$C:$C,'pl-data'!AF$2,postings!$D:$D,'pl-data'!AF$3,postings!$M:$M,'pl-data'!$A56)</f>
        <v>0</v>
      </c>
      <c r="AG56" s="53">
        <f>+SUMIFS(postings!$T:$T,postings!$C:$C,'pl-data'!AG$2,postings!$D:$D,'pl-data'!AG$3,postings!$I:$I,'pl-data'!$A56)-SUMIFS(postings!$W:$W,postings!$C:$C,'pl-data'!AG$2,postings!$D:$D,'pl-data'!AG$3,postings!$M:$M,'pl-data'!$A56)</f>
        <v>0</v>
      </c>
      <c r="AH56" s="53">
        <f>+SUMIFS(postings!$T:$T,postings!$C:$C,'pl-data'!AH$2,postings!$D:$D,'pl-data'!AH$3,postings!$I:$I,'pl-data'!$A56)-SUMIFS(postings!$W:$W,postings!$C:$C,'pl-data'!AH$2,postings!$D:$D,'pl-data'!AH$3,postings!$M:$M,'pl-data'!$A56)</f>
        <v>0</v>
      </c>
      <c r="AI56" s="53">
        <f>+SUMIFS(postings!$T:$T,postings!$C:$C,'pl-data'!AI$2,postings!$D:$D,'pl-data'!AI$3,postings!$I:$I,'pl-data'!$A56)-SUMIFS(postings!$W:$W,postings!$C:$C,'pl-data'!AI$2,postings!$D:$D,'pl-data'!AI$3,postings!$M:$M,'pl-data'!$A56)</f>
        <v>0</v>
      </c>
      <c r="AJ56" s="53">
        <f>+SUM(X56:INDEX(X56:AI56,1,Settings!$C$4))</f>
        <v>0</v>
      </c>
      <c r="AK56" s="53">
        <f t="shared" si="7"/>
        <v>0</v>
      </c>
      <c r="AL56" s="53"/>
      <c r="AM56" s="53">
        <f t="shared" si="8"/>
        <v>0</v>
      </c>
      <c r="AN56" s="53">
        <f t="shared" si="9"/>
        <v>0</v>
      </c>
      <c r="AO56" s="53">
        <f t="shared" si="10"/>
        <v>0</v>
      </c>
      <c r="AP56" s="53">
        <f t="shared" si="11"/>
        <v>0</v>
      </c>
      <c r="AQ56" s="53">
        <f t="shared" si="12"/>
        <v>0</v>
      </c>
      <c r="AR56" s="53">
        <f t="shared" si="13"/>
        <v>0</v>
      </c>
      <c r="AS56" s="53">
        <f t="shared" si="14"/>
        <v>0</v>
      </c>
      <c r="AT56" s="53">
        <f t="shared" si="15"/>
        <v>0</v>
      </c>
      <c r="AU56" s="53">
        <f t="shared" si="16"/>
        <v>0</v>
      </c>
      <c r="AV56" s="53">
        <f t="shared" si="17"/>
        <v>0</v>
      </c>
      <c r="AW56" s="53">
        <f t="shared" si="18"/>
        <v>0</v>
      </c>
      <c r="AX56" s="53">
        <f t="shared" si="19"/>
        <v>0</v>
      </c>
      <c r="AY56" s="53">
        <f>+SUM(AM56:INDEX(AM56:AX56,1,Settings!$C$4))</f>
        <v>0</v>
      </c>
      <c r="AZ56" s="53">
        <f t="shared" si="20"/>
        <v>0</v>
      </c>
      <c r="BA56" s="53"/>
      <c r="BB56" s="53">
        <f t="shared" si="21"/>
        <v>0</v>
      </c>
      <c r="BC56" s="53">
        <f t="shared" si="22"/>
        <v>0</v>
      </c>
      <c r="BD56" s="53">
        <f t="shared" si="23"/>
        <v>0</v>
      </c>
      <c r="BE56" s="53">
        <f t="shared" si="24"/>
        <v>0</v>
      </c>
      <c r="BF56" s="53">
        <f t="shared" si="25"/>
        <v>0</v>
      </c>
      <c r="BG56" s="53">
        <f t="shared" si="26"/>
        <v>0</v>
      </c>
      <c r="BH56" s="53">
        <f t="shared" si="27"/>
        <v>0</v>
      </c>
      <c r="BI56" s="53">
        <f t="shared" si="28"/>
        <v>0</v>
      </c>
      <c r="BJ56" s="53">
        <f t="shared" si="29"/>
        <v>0</v>
      </c>
      <c r="BK56" s="53">
        <f t="shared" si="30"/>
        <v>0</v>
      </c>
      <c r="BL56" s="53">
        <f t="shared" si="31"/>
        <v>0</v>
      </c>
      <c r="BM56" s="53">
        <f t="shared" si="32"/>
        <v>0</v>
      </c>
      <c r="BN56" s="53">
        <f t="shared" si="33"/>
        <v>0</v>
      </c>
      <c r="BO56" s="53"/>
      <c r="BP56" s="53">
        <f t="shared" si="34"/>
        <v>0</v>
      </c>
      <c r="BQ56" s="53"/>
      <c r="BR56" s="53">
        <f t="shared" si="35"/>
        <v>0</v>
      </c>
    </row>
    <row r="57" spans="1:70" x14ac:dyDescent="0.2">
      <c r="A57" s="6">
        <v>2203</v>
      </c>
      <c r="B57" s="6" t="str">
        <f>+VLOOKUP(A57,masterfile!B:C,2,FALSE)</f>
        <v>Körperschaftsteuer für Vorjahre</v>
      </c>
      <c r="D57" s="53">
        <f>+SUMIF('[1]2017'!$A:$A,$A57,'[1]2017'!$C:$C)-SUMIF('[1]2017'!$E:$E,$A57,'[1]2017'!$G:$G)</f>
        <v>0</v>
      </c>
      <c r="E57" s="53">
        <f>+SUMIF('[1]2018'!$A:$A,$A57,'[1]2018'!$C:$C)-SUMIF('[1]2018'!$E:$E,$A57,'[1]2018'!$G:$G)</f>
        <v>0</v>
      </c>
      <c r="F57" s="53">
        <f>+SUMIF('[1]2019'!$A:$A,$A57,'[1]2019'!$C:$C)-SUMIF('[1]2019'!$E:$E,$A57,'[1]2019'!$G:$G)</f>
        <v>0</v>
      </c>
      <c r="G57" s="53">
        <f>+SUMIF('[1]2020'!$A:$A,$A57,'[1]2020'!$C:$C)-SUMIF('[1]2020'!$E:$E,$A57,'[1]2020'!$G:$G)</f>
        <v>0</v>
      </c>
      <c r="H57" s="53"/>
      <c r="I57" s="53">
        <f>+(+SUMIF('[1]2021'!$A:$A,$A57,'[1]2021'!$C:$C)-SUMIF('[1]2021'!$E:$E,$A57,'[1]2021'!$G:$G))/12</f>
        <v>0</v>
      </c>
      <c r="J57" s="53">
        <f>+(+SUMIF('[1]2021'!$A:$A,$A57,'[1]2021'!$C:$C)-SUMIF('[1]2021'!$E:$E,$A57,'[1]2021'!$G:$G))/12</f>
        <v>0</v>
      </c>
      <c r="K57" s="53">
        <f>+(+SUMIF('[1]2021'!$A:$A,$A57,'[1]2021'!$C:$C)-SUMIF('[1]2021'!$E:$E,$A57,'[1]2021'!$G:$G))/12</f>
        <v>0</v>
      </c>
      <c r="L57" s="53">
        <f>+(+SUMIF('[1]2021'!$A:$A,$A57,'[1]2021'!$C:$C)-SUMIF('[1]2021'!$E:$E,$A57,'[1]2021'!$G:$G))/12</f>
        <v>0</v>
      </c>
      <c r="M57" s="53">
        <f>+(+SUMIF('[1]2021'!$A:$A,$A57,'[1]2021'!$C:$C)-SUMIF('[1]2021'!$E:$E,$A57,'[1]2021'!$G:$G))/12</f>
        <v>0</v>
      </c>
      <c r="N57" s="53">
        <f>+(+SUMIF('[1]2021'!$A:$A,$A57,'[1]2021'!$C:$C)-SUMIF('[1]2021'!$E:$E,$A57,'[1]2021'!$G:$G))/12</f>
        <v>0</v>
      </c>
      <c r="O57" s="53">
        <f>+(+SUMIF('[1]2021'!$A:$A,$A57,'[1]2021'!$C:$C)-SUMIF('[1]2021'!$E:$E,$A57,'[1]2021'!$G:$G))/12</f>
        <v>0</v>
      </c>
      <c r="P57" s="53">
        <f>+(+SUMIF('[1]2021'!$A:$A,$A57,'[1]2021'!$C:$C)-SUMIF('[1]2021'!$E:$E,$A57,'[1]2021'!$G:$G))/12</f>
        <v>0</v>
      </c>
      <c r="Q57" s="53">
        <f>+(+SUMIF('[1]2021'!$A:$A,$A57,'[1]2021'!$C:$C)-SUMIF('[1]2021'!$E:$E,$A57,'[1]2021'!$G:$G))/12</f>
        <v>0</v>
      </c>
      <c r="R57" s="53">
        <f>+(+SUMIF('[1]2021'!$A:$A,$A57,'[1]2021'!$C:$C)-SUMIF('[1]2021'!$E:$E,$A57,'[1]2021'!$G:$G))/12</f>
        <v>0</v>
      </c>
      <c r="S57" s="53">
        <f>+(+SUMIF('[1]2021'!$A:$A,$A57,'[1]2021'!$C:$C)-SUMIF('[1]2021'!$E:$E,$A57,'[1]2021'!$G:$G))/12</f>
        <v>0</v>
      </c>
      <c r="T57" s="53">
        <f>+(+SUMIF('[1]2021'!$A:$A,$A57,'[1]2021'!$C:$C)-SUMIF('[1]2021'!$E:$E,$A57,'[1]2021'!$G:$G))/12</f>
        <v>0</v>
      </c>
      <c r="U57" s="53">
        <f>+SUM(I57:INDEX(I57:T57,1,Settings!$C$4))</f>
        <v>0</v>
      </c>
      <c r="V57" s="53">
        <f t="shared" si="6"/>
        <v>0</v>
      </c>
      <c r="W57" s="53"/>
      <c r="X57" s="53">
        <f>+SUMIFS(postings!$T:$T,postings!$C:$C,'pl-data'!X$2,postings!$D:$D,'pl-data'!X$3,postings!$I:$I,'pl-data'!$A57)-SUMIFS(postings!$W:$W,postings!$C:$C,'pl-data'!X$2,postings!$D:$D,'pl-data'!X$3,postings!$M:$M,'pl-data'!$A57)</f>
        <v>0</v>
      </c>
      <c r="Y57" s="53">
        <f>+SUMIFS(postings!$T:$T,postings!$C:$C,'pl-data'!Y$2,postings!$D:$D,'pl-data'!Y$3,postings!$I:$I,'pl-data'!$A57)-SUMIFS(postings!$W:$W,postings!$C:$C,'pl-data'!Y$2,postings!$D:$D,'pl-data'!Y$3,postings!$M:$M,'pl-data'!$A57)</f>
        <v>0</v>
      </c>
      <c r="Z57" s="53">
        <f>+SUMIFS(postings!$T:$T,postings!$C:$C,'pl-data'!Z$2,postings!$D:$D,'pl-data'!Z$3,postings!$I:$I,'pl-data'!$A57)-SUMIFS(postings!$W:$W,postings!$C:$C,'pl-data'!Z$2,postings!$D:$D,'pl-data'!Z$3,postings!$M:$M,'pl-data'!$A57)</f>
        <v>0</v>
      </c>
      <c r="AA57" s="53">
        <f>+SUMIFS(postings!$T:$T,postings!$C:$C,'pl-data'!AA$2,postings!$D:$D,'pl-data'!AA$3,postings!$I:$I,'pl-data'!$A57)-SUMIFS(postings!$W:$W,postings!$C:$C,'pl-data'!AA$2,postings!$D:$D,'pl-data'!AA$3,postings!$M:$M,'pl-data'!$A57)</f>
        <v>0</v>
      </c>
      <c r="AB57" s="53">
        <f>+SUMIFS(postings!$T:$T,postings!$C:$C,'pl-data'!AB$2,postings!$D:$D,'pl-data'!AB$3,postings!$I:$I,'pl-data'!$A57)-SUMIFS(postings!$W:$W,postings!$C:$C,'pl-data'!AB$2,postings!$D:$D,'pl-data'!AB$3,postings!$M:$M,'pl-data'!$A57)</f>
        <v>0</v>
      </c>
      <c r="AC57" s="53">
        <f>+SUMIFS(postings!$T:$T,postings!$C:$C,'pl-data'!AC$2,postings!$D:$D,'pl-data'!AC$3,postings!$I:$I,'pl-data'!$A57)-SUMIFS(postings!$W:$W,postings!$C:$C,'pl-data'!AC$2,postings!$D:$D,'pl-data'!AC$3,postings!$M:$M,'pl-data'!$A57)</f>
        <v>0</v>
      </c>
      <c r="AD57" s="53">
        <f>+SUMIFS(postings!$T:$T,postings!$C:$C,'pl-data'!AD$2,postings!$D:$D,'pl-data'!AD$3,postings!$I:$I,'pl-data'!$A57)-SUMIFS(postings!$W:$W,postings!$C:$C,'pl-data'!AD$2,postings!$D:$D,'pl-data'!AD$3,postings!$M:$M,'pl-data'!$A57)</f>
        <v>0</v>
      </c>
      <c r="AE57" s="53">
        <f>+SUMIFS(postings!$T:$T,postings!$C:$C,'pl-data'!AE$2,postings!$D:$D,'pl-data'!AE$3,postings!$I:$I,'pl-data'!$A57)-SUMIFS(postings!$W:$W,postings!$C:$C,'pl-data'!AE$2,postings!$D:$D,'pl-data'!AE$3,postings!$M:$M,'pl-data'!$A57)</f>
        <v>0</v>
      </c>
      <c r="AF57" s="53">
        <f>+SUMIFS(postings!$T:$T,postings!$C:$C,'pl-data'!AF$2,postings!$D:$D,'pl-data'!AF$3,postings!$I:$I,'pl-data'!$A57)-SUMIFS(postings!$W:$W,postings!$C:$C,'pl-data'!AF$2,postings!$D:$D,'pl-data'!AF$3,postings!$M:$M,'pl-data'!$A57)</f>
        <v>0</v>
      </c>
      <c r="AG57" s="53">
        <f>+SUMIFS(postings!$T:$T,postings!$C:$C,'pl-data'!AG$2,postings!$D:$D,'pl-data'!AG$3,postings!$I:$I,'pl-data'!$A57)-SUMIFS(postings!$W:$W,postings!$C:$C,'pl-data'!AG$2,postings!$D:$D,'pl-data'!AG$3,postings!$M:$M,'pl-data'!$A57)</f>
        <v>0</v>
      </c>
      <c r="AH57" s="53">
        <f>+SUMIFS(postings!$T:$T,postings!$C:$C,'pl-data'!AH$2,postings!$D:$D,'pl-data'!AH$3,postings!$I:$I,'pl-data'!$A57)-SUMIFS(postings!$W:$W,postings!$C:$C,'pl-data'!AH$2,postings!$D:$D,'pl-data'!AH$3,postings!$M:$M,'pl-data'!$A57)</f>
        <v>0</v>
      </c>
      <c r="AI57" s="53">
        <f>+SUMIFS(postings!$T:$T,postings!$C:$C,'pl-data'!AI$2,postings!$D:$D,'pl-data'!AI$3,postings!$I:$I,'pl-data'!$A57)-SUMIFS(postings!$W:$W,postings!$C:$C,'pl-data'!AI$2,postings!$D:$D,'pl-data'!AI$3,postings!$M:$M,'pl-data'!$A57)</f>
        <v>0</v>
      </c>
      <c r="AJ57" s="53">
        <f>+SUM(X57:INDEX(X57:AI57,1,Settings!$C$4))</f>
        <v>0</v>
      </c>
      <c r="AK57" s="53">
        <f t="shared" si="7"/>
        <v>0</v>
      </c>
      <c r="AL57" s="53"/>
      <c r="AM57" s="53">
        <f t="shared" si="8"/>
        <v>0</v>
      </c>
      <c r="AN57" s="53">
        <f t="shared" si="9"/>
        <v>0</v>
      </c>
      <c r="AO57" s="53">
        <f t="shared" si="10"/>
        <v>0</v>
      </c>
      <c r="AP57" s="53">
        <f t="shared" si="11"/>
        <v>0</v>
      </c>
      <c r="AQ57" s="53">
        <f t="shared" si="12"/>
        <v>0</v>
      </c>
      <c r="AR57" s="53">
        <f t="shared" si="13"/>
        <v>0</v>
      </c>
      <c r="AS57" s="53">
        <f t="shared" si="14"/>
        <v>0</v>
      </c>
      <c r="AT57" s="53">
        <f t="shared" si="15"/>
        <v>0</v>
      </c>
      <c r="AU57" s="53">
        <f t="shared" si="16"/>
        <v>0</v>
      </c>
      <c r="AV57" s="53">
        <f t="shared" si="17"/>
        <v>0</v>
      </c>
      <c r="AW57" s="53">
        <f t="shared" si="18"/>
        <v>0</v>
      </c>
      <c r="AX57" s="53">
        <f t="shared" si="19"/>
        <v>0</v>
      </c>
      <c r="AY57" s="53">
        <f>+SUM(AM57:INDEX(AM57:AX57,1,Settings!$C$4))</f>
        <v>0</v>
      </c>
      <c r="AZ57" s="53">
        <f t="shared" si="20"/>
        <v>0</v>
      </c>
      <c r="BA57" s="53"/>
      <c r="BB57" s="53">
        <f t="shared" si="21"/>
        <v>0</v>
      </c>
      <c r="BC57" s="53">
        <f t="shared" si="22"/>
        <v>0</v>
      </c>
      <c r="BD57" s="53">
        <f t="shared" si="23"/>
        <v>0</v>
      </c>
      <c r="BE57" s="53">
        <f t="shared" si="24"/>
        <v>0</v>
      </c>
      <c r="BF57" s="53">
        <f t="shared" si="25"/>
        <v>0</v>
      </c>
      <c r="BG57" s="53">
        <f t="shared" si="26"/>
        <v>0</v>
      </c>
      <c r="BH57" s="53">
        <f t="shared" si="27"/>
        <v>0</v>
      </c>
      <c r="BI57" s="53">
        <f t="shared" si="28"/>
        <v>0</v>
      </c>
      <c r="BJ57" s="53">
        <f t="shared" si="29"/>
        <v>0</v>
      </c>
      <c r="BK57" s="53">
        <f t="shared" si="30"/>
        <v>0</v>
      </c>
      <c r="BL57" s="53">
        <f t="shared" si="31"/>
        <v>0</v>
      </c>
      <c r="BM57" s="53">
        <f t="shared" si="32"/>
        <v>0</v>
      </c>
      <c r="BN57" s="53">
        <f t="shared" si="33"/>
        <v>0</v>
      </c>
      <c r="BO57" s="53"/>
      <c r="BP57" s="53">
        <f t="shared" si="34"/>
        <v>0</v>
      </c>
      <c r="BQ57" s="53"/>
      <c r="BR57" s="53">
        <f t="shared" si="35"/>
        <v>0</v>
      </c>
    </row>
    <row r="58" spans="1:70" x14ac:dyDescent="0.2">
      <c r="A58" s="6">
        <v>2204</v>
      </c>
      <c r="B58" s="6" t="str">
        <f>+VLOOKUP(A58,masterfile!B:C,2,FALSE)</f>
        <v>Körperschaftsteuererstattung Vorjahre</v>
      </c>
      <c r="D58" s="53">
        <f>+SUMIF('[1]2017'!$A:$A,$A58,'[1]2017'!$C:$C)-SUMIF('[1]2017'!$E:$E,$A58,'[1]2017'!$G:$G)</f>
        <v>0</v>
      </c>
      <c r="E58" s="53">
        <f>+SUMIF('[1]2018'!$A:$A,$A58,'[1]2018'!$C:$C)-SUMIF('[1]2018'!$E:$E,$A58,'[1]2018'!$G:$G)</f>
        <v>0</v>
      </c>
      <c r="F58" s="53">
        <f>+SUMIF('[1]2019'!$A:$A,$A58,'[1]2019'!$C:$C)-SUMIF('[1]2019'!$E:$E,$A58,'[1]2019'!$G:$G)</f>
        <v>0</v>
      </c>
      <c r="G58" s="53">
        <f>+SUMIF('[1]2020'!$A:$A,$A58,'[1]2020'!$C:$C)-SUMIF('[1]2020'!$E:$E,$A58,'[1]2020'!$G:$G)</f>
        <v>0</v>
      </c>
      <c r="H58" s="53"/>
      <c r="I58" s="53">
        <f>+(+SUMIF('[1]2021'!$A:$A,$A58,'[1]2021'!$C:$C)-SUMIF('[1]2021'!$E:$E,$A58,'[1]2021'!$G:$G))/12</f>
        <v>0</v>
      </c>
      <c r="J58" s="53">
        <f>+(+SUMIF('[1]2021'!$A:$A,$A58,'[1]2021'!$C:$C)-SUMIF('[1]2021'!$E:$E,$A58,'[1]2021'!$G:$G))/12</f>
        <v>0</v>
      </c>
      <c r="K58" s="53">
        <f>+(+SUMIF('[1]2021'!$A:$A,$A58,'[1]2021'!$C:$C)-SUMIF('[1]2021'!$E:$E,$A58,'[1]2021'!$G:$G))/12</f>
        <v>0</v>
      </c>
      <c r="L58" s="53">
        <f>+(+SUMIF('[1]2021'!$A:$A,$A58,'[1]2021'!$C:$C)-SUMIF('[1]2021'!$E:$E,$A58,'[1]2021'!$G:$G))/12</f>
        <v>0</v>
      </c>
      <c r="M58" s="53">
        <f>+(+SUMIF('[1]2021'!$A:$A,$A58,'[1]2021'!$C:$C)-SUMIF('[1]2021'!$E:$E,$A58,'[1]2021'!$G:$G))/12</f>
        <v>0</v>
      </c>
      <c r="N58" s="53">
        <f>+(+SUMIF('[1]2021'!$A:$A,$A58,'[1]2021'!$C:$C)-SUMIF('[1]2021'!$E:$E,$A58,'[1]2021'!$G:$G))/12</f>
        <v>0</v>
      </c>
      <c r="O58" s="53">
        <f>+(+SUMIF('[1]2021'!$A:$A,$A58,'[1]2021'!$C:$C)-SUMIF('[1]2021'!$E:$E,$A58,'[1]2021'!$G:$G))/12</f>
        <v>0</v>
      </c>
      <c r="P58" s="53">
        <f>+(+SUMIF('[1]2021'!$A:$A,$A58,'[1]2021'!$C:$C)-SUMIF('[1]2021'!$E:$E,$A58,'[1]2021'!$G:$G))/12</f>
        <v>0</v>
      </c>
      <c r="Q58" s="53">
        <f>+(+SUMIF('[1]2021'!$A:$A,$A58,'[1]2021'!$C:$C)-SUMIF('[1]2021'!$E:$E,$A58,'[1]2021'!$G:$G))/12</f>
        <v>0</v>
      </c>
      <c r="R58" s="53">
        <f>+(+SUMIF('[1]2021'!$A:$A,$A58,'[1]2021'!$C:$C)-SUMIF('[1]2021'!$E:$E,$A58,'[1]2021'!$G:$G))/12</f>
        <v>0</v>
      </c>
      <c r="S58" s="53">
        <f>+(+SUMIF('[1]2021'!$A:$A,$A58,'[1]2021'!$C:$C)-SUMIF('[1]2021'!$E:$E,$A58,'[1]2021'!$G:$G))/12</f>
        <v>0</v>
      </c>
      <c r="T58" s="53">
        <f>+(+SUMIF('[1]2021'!$A:$A,$A58,'[1]2021'!$C:$C)-SUMIF('[1]2021'!$E:$E,$A58,'[1]2021'!$G:$G))/12</f>
        <v>0</v>
      </c>
      <c r="U58" s="53">
        <f>+SUM(I58:INDEX(I58:T58,1,Settings!$C$4))</f>
        <v>0</v>
      </c>
      <c r="V58" s="53">
        <f t="shared" si="6"/>
        <v>0</v>
      </c>
      <c r="W58" s="53"/>
      <c r="X58" s="53">
        <f>+SUMIFS(postings!$T:$T,postings!$C:$C,'pl-data'!X$2,postings!$D:$D,'pl-data'!X$3,postings!$I:$I,'pl-data'!$A58)-SUMIFS(postings!$W:$W,postings!$C:$C,'pl-data'!X$2,postings!$D:$D,'pl-data'!X$3,postings!$M:$M,'pl-data'!$A58)</f>
        <v>0</v>
      </c>
      <c r="Y58" s="53">
        <f>+SUMIFS(postings!$T:$T,postings!$C:$C,'pl-data'!Y$2,postings!$D:$D,'pl-data'!Y$3,postings!$I:$I,'pl-data'!$A58)-SUMIFS(postings!$W:$W,postings!$C:$C,'pl-data'!Y$2,postings!$D:$D,'pl-data'!Y$3,postings!$M:$M,'pl-data'!$A58)</f>
        <v>0</v>
      </c>
      <c r="Z58" s="53">
        <f>+SUMIFS(postings!$T:$T,postings!$C:$C,'pl-data'!Z$2,postings!$D:$D,'pl-data'!Z$3,postings!$I:$I,'pl-data'!$A58)-SUMIFS(postings!$W:$W,postings!$C:$C,'pl-data'!Z$2,postings!$D:$D,'pl-data'!Z$3,postings!$M:$M,'pl-data'!$A58)</f>
        <v>0</v>
      </c>
      <c r="AA58" s="53">
        <f>+SUMIFS(postings!$T:$T,postings!$C:$C,'pl-data'!AA$2,postings!$D:$D,'pl-data'!AA$3,postings!$I:$I,'pl-data'!$A58)-SUMIFS(postings!$W:$W,postings!$C:$C,'pl-data'!AA$2,postings!$D:$D,'pl-data'!AA$3,postings!$M:$M,'pl-data'!$A58)</f>
        <v>0</v>
      </c>
      <c r="AB58" s="53">
        <f>+SUMIFS(postings!$T:$T,postings!$C:$C,'pl-data'!AB$2,postings!$D:$D,'pl-data'!AB$3,postings!$I:$I,'pl-data'!$A58)-SUMIFS(postings!$W:$W,postings!$C:$C,'pl-data'!AB$2,postings!$D:$D,'pl-data'!AB$3,postings!$M:$M,'pl-data'!$A58)</f>
        <v>0</v>
      </c>
      <c r="AC58" s="53">
        <f>+SUMIFS(postings!$T:$T,postings!$C:$C,'pl-data'!AC$2,postings!$D:$D,'pl-data'!AC$3,postings!$I:$I,'pl-data'!$A58)-SUMIFS(postings!$W:$W,postings!$C:$C,'pl-data'!AC$2,postings!$D:$D,'pl-data'!AC$3,postings!$M:$M,'pl-data'!$A58)</f>
        <v>0</v>
      </c>
      <c r="AD58" s="53">
        <f>+SUMIFS(postings!$T:$T,postings!$C:$C,'pl-data'!AD$2,postings!$D:$D,'pl-data'!AD$3,postings!$I:$I,'pl-data'!$A58)-SUMIFS(postings!$W:$W,postings!$C:$C,'pl-data'!AD$2,postings!$D:$D,'pl-data'!AD$3,postings!$M:$M,'pl-data'!$A58)</f>
        <v>0</v>
      </c>
      <c r="AE58" s="53">
        <f>+SUMIFS(postings!$T:$T,postings!$C:$C,'pl-data'!AE$2,postings!$D:$D,'pl-data'!AE$3,postings!$I:$I,'pl-data'!$A58)-SUMIFS(postings!$W:$W,postings!$C:$C,'pl-data'!AE$2,postings!$D:$D,'pl-data'!AE$3,postings!$M:$M,'pl-data'!$A58)</f>
        <v>0</v>
      </c>
      <c r="AF58" s="53">
        <f>+SUMIFS(postings!$T:$T,postings!$C:$C,'pl-data'!AF$2,postings!$D:$D,'pl-data'!AF$3,postings!$I:$I,'pl-data'!$A58)-SUMIFS(postings!$W:$W,postings!$C:$C,'pl-data'!AF$2,postings!$D:$D,'pl-data'!AF$3,postings!$M:$M,'pl-data'!$A58)</f>
        <v>0</v>
      </c>
      <c r="AG58" s="53">
        <f>+SUMIFS(postings!$T:$T,postings!$C:$C,'pl-data'!AG$2,postings!$D:$D,'pl-data'!AG$3,postings!$I:$I,'pl-data'!$A58)-SUMIFS(postings!$W:$W,postings!$C:$C,'pl-data'!AG$2,postings!$D:$D,'pl-data'!AG$3,postings!$M:$M,'pl-data'!$A58)</f>
        <v>0</v>
      </c>
      <c r="AH58" s="53">
        <f>+SUMIFS(postings!$T:$T,postings!$C:$C,'pl-data'!AH$2,postings!$D:$D,'pl-data'!AH$3,postings!$I:$I,'pl-data'!$A58)-SUMIFS(postings!$W:$W,postings!$C:$C,'pl-data'!AH$2,postings!$D:$D,'pl-data'!AH$3,postings!$M:$M,'pl-data'!$A58)</f>
        <v>0</v>
      </c>
      <c r="AI58" s="53">
        <f>+SUMIFS(postings!$T:$T,postings!$C:$C,'pl-data'!AI$2,postings!$D:$D,'pl-data'!AI$3,postings!$I:$I,'pl-data'!$A58)-SUMIFS(postings!$W:$W,postings!$C:$C,'pl-data'!AI$2,postings!$D:$D,'pl-data'!AI$3,postings!$M:$M,'pl-data'!$A58)</f>
        <v>0</v>
      </c>
      <c r="AJ58" s="53">
        <f>+SUM(X58:INDEX(X58:AI58,1,Settings!$C$4))</f>
        <v>0</v>
      </c>
      <c r="AK58" s="53">
        <f t="shared" si="7"/>
        <v>0</v>
      </c>
      <c r="AL58" s="53"/>
      <c r="AM58" s="53">
        <f t="shared" si="8"/>
        <v>0</v>
      </c>
      <c r="AN58" s="53">
        <f t="shared" si="9"/>
        <v>0</v>
      </c>
      <c r="AO58" s="53">
        <f t="shared" si="10"/>
        <v>0</v>
      </c>
      <c r="AP58" s="53">
        <f t="shared" si="11"/>
        <v>0</v>
      </c>
      <c r="AQ58" s="53">
        <f t="shared" si="12"/>
        <v>0</v>
      </c>
      <c r="AR58" s="53">
        <f t="shared" si="13"/>
        <v>0</v>
      </c>
      <c r="AS58" s="53">
        <f t="shared" si="14"/>
        <v>0</v>
      </c>
      <c r="AT58" s="53">
        <f t="shared" si="15"/>
        <v>0</v>
      </c>
      <c r="AU58" s="53">
        <f t="shared" si="16"/>
        <v>0</v>
      </c>
      <c r="AV58" s="53">
        <f t="shared" si="17"/>
        <v>0</v>
      </c>
      <c r="AW58" s="53">
        <f t="shared" si="18"/>
        <v>0</v>
      </c>
      <c r="AX58" s="53">
        <f t="shared" si="19"/>
        <v>0</v>
      </c>
      <c r="AY58" s="53">
        <f>+SUM(AM58:INDEX(AM58:AX58,1,Settings!$C$4))</f>
        <v>0</v>
      </c>
      <c r="AZ58" s="53">
        <f t="shared" si="20"/>
        <v>0</v>
      </c>
      <c r="BA58" s="53"/>
      <c r="BB58" s="53">
        <f t="shared" si="21"/>
        <v>0</v>
      </c>
      <c r="BC58" s="53">
        <f t="shared" si="22"/>
        <v>0</v>
      </c>
      <c r="BD58" s="53">
        <f t="shared" si="23"/>
        <v>0</v>
      </c>
      <c r="BE58" s="53">
        <f t="shared" si="24"/>
        <v>0</v>
      </c>
      <c r="BF58" s="53">
        <f t="shared" si="25"/>
        <v>0</v>
      </c>
      <c r="BG58" s="53">
        <f t="shared" si="26"/>
        <v>0</v>
      </c>
      <c r="BH58" s="53">
        <f t="shared" si="27"/>
        <v>0</v>
      </c>
      <c r="BI58" s="53">
        <f t="shared" si="28"/>
        <v>0</v>
      </c>
      <c r="BJ58" s="53">
        <f t="shared" si="29"/>
        <v>0</v>
      </c>
      <c r="BK58" s="53">
        <f t="shared" si="30"/>
        <v>0</v>
      </c>
      <c r="BL58" s="53">
        <f t="shared" si="31"/>
        <v>0</v>
      </c>
      <c r="BM58" s="53">
        <f t="shared" si="32"/>
        <v>0</v>
      </c>
      <c r="BN58" s="53">
        <f t="shared" si="33"/>
        <v>0</v>
      </c>
      <c r="BO58" s="53"/>
      <c r="BP58" s="53">
        <f t="shared" si="34"/>
        <v>0</v>
      </c>
      <c r="BQ58" s="53"/>
      <c r="BR58" s="53">
        <f t="shared" si="35"/>
        <v>0</v>
      </c>
    </row>
    <row r="59" spans="1:70" x14ac:dyDescent="0.2">
      <c r="A59" s="6">
        <v>2208</v>
      </c>
      <c r="B59" s="6" t="str">
        <f>+VLOOKUP(A59,masterfile!B:C,2,FALSE)</f>
        <v>Solidaritätszuschlag</v>
      </c>
      <c r="D59" s="53">
        <f>+SUMIF('[1]2017'!$A:$A,$A59,'[1]2017'!$C:$C)-SUMIF('[1]2017'!$E:$E,$A59,'[1]2017'!$G:$G)</f>
        <v>0</v>
      </c>
      <c r="E59" s="53">
        <f>+SUMIF('[1]2018'!$A:$A,$A59,'[1]2018'!$C:$C)-SUMIF('[1]2018'!$E:$E,$A59,'[1]2018'!$G:$G)</f>
        <v>0</v>
      </c>
      <c r="F59" s="53">
        <f>+SUMIF('[1]2019'!$A:$A,$A59,'[1]2019'!$C:$C)-SUMIF('[1]2019'!$E:$E,$A59,'[1]2019'!$G:$G)</f>
        <v>0</v>
      </c>
      <c r="G59" s="53">
        <f>+SUMIF('[1]2020'!$A:$A,$A59,'[1]2020'!$C:$C)-SUMIF('[1]2020'!$E:$E,$A59,'[1]2020'!$G:$G)</f>
        <v>0</v>
      </c>
      <c r="H59" s="53"/>
      <c r="I59" s="53">
        <f>+(+SUMIF('[1]2021'!$A:$A,$A59,'[1]2021'!$C:$C)-SUMIF('[1]2021'!$E:$E,$A59,'[1]2021'!$G:$G))/12</f>
        <v>0</v>
      </c>
      <c r="J59" s="53">
        <f>+(+SUMIF('[1]2021'!$A:$A,$A59,'[1]2021'!$C:$C)-SUMIF('[1]2021'!$E:$E,$A59,'[1]2021'!$G:$G))/12</f>
        <v>0</v>
      </c>
      <c r="K59" s="53">
        <f>+(+SUMIF('[1]2021'!$A:$A,$A59,'[1]2021'!$C:$C)-SUMIF('[1]2021'!$E:$E,$A59,'[1]2021'!$G:$G))/12</f>
        <v>0</v>
      </c>
      <c r="L59" s="53">
        <f>+(+SUMIF('[1]2021'!$A:$A,$A59,'[1]2021'!$C:$C)-SUMIF('[1]2021'!$E:$E,$A59,'[1]2021'!$G:$G))/12</f>
        <v>0</v>
      </c>
      <c r="M59" s="53">
        <f>+(+SUMIF('[1]2021'!$A:$A,$A59,'[1]2021'!$C:$C)-SUMIF('[1]2021'!$E:$E,$A59,'[1]2021'!$G:$G))/12</f>
        <v>0</v>
      </c>
      <c r="N59" s="53">
        <f>+(+SUMIF('[1]2021'!$A:$A,$A59,'[1]2021'!$C:$C)-SUMIF('[1]2021'!$E:$E,$A59,'[1]2021'!$G:$G))/12</f>
        <v>0</v>
      </c>
      <c r="O59" s="53">
        <f>+(+SUMIF('[1]2021'!$A:$A,$A59,'[1]2021'!$C:$C)-SUMIF('[1]2021'!$E:$E,$A59,'[1]2021'!$G:$G))/12</f>
        <v>0</v>
      </c>
      <c r="P59" s="53">
        <f>+(+SUMIF('[1]2021'!$A:$A,$A59,'[1]2021'!$C:$C)-SUMIF('[1]2021'!$E:$E,$A59,'[1]2021'!$G:$G))/12</f>
        <v>0</v>
      </c>
      <c r="Q59" s="53">
        <f>+(+SUMIF('[1]2021'!$A:$A,$A59,'[1]2021'!$C:$C)-SUMIF('[1]2021'!$E:$E,$A59,'[1]2021'!$G:$G))/12</f>
        <v>0</v>
      </c>
      <c r="R59" s="53">
        <f>+(+SUMIF('[1]2021'!$A:$A,$A59,'[1]2021'!$C:$C)-SUMIF('[1]2021'!$E:$E,$A59,'[1]2021'!$G:$G))/12</f>
        <v>0</v>
      </c>
      <c r="S59" s="53">
        <f>+(+SUMIF('[1]2021'!$A:$A,$A59,'[1]2021'!$C:$C)-SUMIF('[1]2021'!$E:$E,$A59,'[1]2021'!$G:$G))/12</f>
        <v>0</v>
      </c>
      <c r="T59" s="53">
        <f>+(+SUMIF('[1]2021'!$A:$A,$A59,'[1]2021'!$C:$C)-SUMIF('[1]2021'!$E:$E,$A59,'[1]2021'!$G:$G))/12</f>
        <v>0</v>
      </c>
      <c r="U59" s="53">
        <f>+SUM(I59:INDEX(I59:T59,1,Settings!$C$4))</f>
        <v>0</v>
      </c>
      <c r="V59" s="53">
        <f t="shared" si="6"/>
        <v>0</v>
      </c>
      <c r="W59" s="53"/>
      <c r="X59" s="53">
        <f>+SUMIFS(postings!$T:$T,postings!$C:$C,'pl-data'!X$2,postings!$D:$D,'pl-data'!X$3,postings!$I:$I,'pl-data'!$A59)-SUMIFS(postings!$W:$W,postings!$C:$C,'pl-data'!X$2,postings!$D:$D,'pl-data'!X$3,postings!$M:$M,'pl-data'!$A59)</f>
        <v>0</v>
      </c>
      <c r="Y59" s="53">
        <f>+SUMIFS(postings!$T:$T,postings!$C:$C,'pl-data'!Y$2,postings!$D:$D,'pl-data'!Y$3,postings!$I:$I,'pl-data'!$A59)-SUMIFS(postings!$W:$W,postings!$C:$C,'pl-data'!Y$2,postings!$D:$D,'pl-data'!Y$3,postings!$M:$M,'pl-data'!$A59)</f>
        <v>0</v>
      </c>
      <c r="Z59" s="53">
        <f>+SUMIFS(postings!$T:$T,postings!$C:$C,'pl-data'!Z$2,postings!$D:$D,'pl-data'!Z$3,postings!$I:$I,'pl-data'!$A59)-SUMIFS(postings!$W:$W,postings!$C:$C,'pl-data'!Z$2,postings!$D:$D,'pl-data'!Z$3,postings!$M:$M,'pl-data'!$A59)</f>
        <v>0</v>
      </c>
      <c r="AA59" s="53">
        <f>+SUMIFS(postings!$T:$T,postings!$C:$C,'pl-data'!AA$2,postings!$D:$D,'pl-data'!AA$3,postings!$I:$I,'pl-data'!$A59)-SUMIFS(postings!$W:$W,postings!$C:$C,'pl-data'!AA$2,postings!$D:$D,'pl-data'!AA$3,postings!$M:$M,'pl-data'!$A59)</f>
        <v>0</v>
      </c>
      <c r="AB59" s="53">
        <f>+SUMIFS(postings!$T:$T,postings!$C:$C,'pl-data'!AB$2,postings!$D:$D,'pl-data'!AB$3,postings!$I:$I,'pl-data'!$A59)-SUMIFS(postings!$W:$W,postings!$C:$C,'pl-data'!AB$2,postings!$D:$D,'pl-data'!AB$3,postings!$M:$M,'pl-data'!$A59)</f>
        <v>0</v>
      </c>
      <c r="AC59" s="53">
        <f>+SUMIFS(postings!$T:$T,postings!$C:$C,'pl-data'!AC$2,postings!$D:$D,'pl-data'!AC$3,postings!$I:$I,'pl-data'!$A59)-SUMIFS(postings!$W:$W,postings!$C:$C,'pl-data'!AC$2,postings!$D:$D,'pl-data'!AC$3,postings!$M:$M,'pl-data'!$A59)</f>
        <v>0</v>
      </c>
      <c r="AD59" s="53">
        <f>+SUMIFS(postings!$T:$T,postings!$C:$C,'pl-data'!AD$2,postings!$D:$D,'pl-data'!AD$3,postings!$I:$I,'pl-data'!$A59)-SUMIFS(postings!$W:$W,postings!$C:$C,'pl-data'!AD$2,postings!$D:$D,'pl-data'!AD$3,postings!$M:$M,'pl-data'!$A59)</f>
        <v>0</v>
      </c>
      <c r="AE59" s="53">
        <f>+SUMIFS(postings!$T:$T,postings!$C:$C,'pl-data'!AE$2,postings!$D:$D,'pl-data'!AE$3,postings!$I:$I,'pl-data'!$A59)-SUMIFS(postings!$W:$W,postings!$C:$C,'pl-data'!AE$2,postings!$D:$D,'pl-data'!AE$3,postings!$M:$M,'pl-data'!$A59)</f>
        <v>0</v>
      </c>
      <c r="AF59" s="53">
        <f>+SUMIFS(postings!$T:$T,postings!$C:$C,'pl-data'!AF$2,postings!$D:$D,'pl-data'!AF$3,postings!$I:$I,'pl-data'!$A59)-SUMIFS(postings!$W:$W,postings!$C:$C,'pl-data'!AF$2,postings!$D:$D,'pl-data'!AF$3,postings!$M:$M,'pl-data'!$A59)</f>
        <v>0</v>
      </c>
      <c r="AG59" s="53">
        <f>+SUMIFS(postings!$T:$T,postings!$C:$C,'pl-data'!AG$2,postings!$D:$D,'pl-data'!AG$3,postings!$I:$I,'pl-data'!$A59)-SUMIFS(postings!$W:$W,postings!$C:$C,'pl-data'!AG$2,postings!$D:$D,'pl-data'!AG$3,postings!$M:$M,'pl-data'!$A59)</f>
        <v>0</v>
      </c>
      <c r="AH59" s="53">
        <f>+SUMIFS(postings!$T:$T,postings!$C:$C,'pl-data'!AH$2,postings!$D:$D,'pl-data'!AH$3,postings!$I:$I,'pl-data'!$A59)-SUMIFS(postings!$W:$W,postings!$C:$C,'pl-data'!AH$2,postings!$D:$D,'pl-data'!AH$3,postings!$M:$M,'pl-data'!$A59)</f>
        <v>0</v>
      </c>
      <c r="AI59" s="53">
        <f>+SUMIFS(postings!$T:$T,postings!$C:$C,'pl-data'!AI$2,postings!$D:$D,'pl-data'!AI$3,postings!$I:$I,'pl-data'!$A59)-SUMIFS(postings!$W:$W,postings!$C:$C,'pl-data'!AI$2,postings!$D:$D,'pl-data'!AI$3,postings!$M:$M,'pl-data'!$A59)</f>
        <v>0</v>
      </c>
      <c r="AJ59" s="53">
        <f>+SUM(X59:INDEX(X59:AI59,1,Settings!$C$4))</f>
        <v>0</v>
      </c>
      <c r="AK59" s="53">
        <f t="shared" si="7"/>
        <v>0</v>
      </c>
      <c r="AL59" s="53"/>
      <c r="AM59" s="53">
        <f t="shared" si="8"/>
        <v>0</v>
      </c>
      <c r="AN59" s="53">
        <f t="shared" si="9"/>
        <v>0</v>
      </c>
      <c r="AO59" s="53">
        <f t="shared" si="10"/>
        <v>0</v>
      </c>
      <c r="AP59" s="53">
        <f t="shared" si="11"/>
        <v>0</v>
      </c>
      <c r="AQ59" s="53">
        <f t="shared" si="12"/>
        <v>0</v>
      </c>
      <c r="AR59" s="53">
        <f t="shared" si="13"/>
        <v>0</v>
      </c>
      <c r="AS59" s="53">
        <f t="shared" si="14"/>
        <v>0</v>
      </c>
      <c r="AT59" s="53">
        <f t="shared" si="15"/>
        <v>0</v>
      </c>
      <c r="AU59" s="53">
        <f t="shared" si="16"/>
        <v>0</v>
      </c>
      <c r="AV59" s="53">
        <f t="shared" si="17"/>
        <v>0</v>
      </c>
      <c r="AW59" s="53">
        <f t="shared" si="18"/>
        <v>0</v>
      </c>
      <c r="AX59" s="53">
        <f t="shared" si="19"/>
        <v>0</v>
      </c>
      <c r="AY59" s="53">
        <f>+SUM(AM59:INDEX(AM59:AX59,1,Settings!$C$4))</f>
        <v>0</v>
      </c>
      <c r="AZ59" s="53">
        <f t="shared" si="20"/>
        <v>0</v>
      </c>
      <c r="BA59" s="53"/>
      <c r="BB59" s="53">
        <f t="shared" si="21"/>
        <v>0</v>
      </c>
      <c r="BC59" s="53">
        <f t="shared" si="22"/>
        <v>0</v>
      </c>
      <c r="BD59" s="53">
        <f t="shared" si="23"/>
        <v>0</v>
      </c>
      <c r="BE59" s="53">
        <f t="shared" si="24"/>
        <v>0</v>
      </c>
      <c r="BF59" s="53">
        <f t="shared" si="25"/>
        <v>0</v>
      </c>
      <c r="BG59" s="53">
        <f t="shared" si="26"/>
        <v>0</v>
      </c>
      <c r="BH59" s="53">
        <f t="shared" si="27"/>
        <v>0</v>
      </c>
      <c r="BI59" s="53">
        <f t="shared" si="28"/>
        <v>0</v>
      </c>
      <c r="BJ59" s="53">
        <f t="shared" si="29"/>
        <v>0</v>
      </c>
      <c r="BK59" s="53">
        <f t="shared" si="30"/>
        <v>0</v>
      </c>
      <c r="BL59" s="53">
        <f t="shared" si="31"/>
        <v>0</v>
      </c>
      <c r="BM59" s="53">
        <f t="shared" si="32"/>
        <v>0</v>
      </c>
      <c r="BN59" s="53">
        <f t="shared" si="33"/>
        <v>0</v>
      </c>
      <c r="BO59" s="53"/>
      <c r="BP59" s="53">
        <f t="shared" si="34"/>
        <v>0</v>
      </c>
      <c r="BQ59" s="53"/>
      <c r="BR59" s="53">
        <f t="shared" si="35"/>
        <v>0</v>
      </c>
    </row>
    <row r="60" spans="1:70" x14ac:dyDescent="0.2">
      <c r="A60" s="6">
        <v>2209</v>
      </c>
      <c r="B60" s="6" t="str">
        <f>+VLOOKUP(A60,masterfile!B:C,2,FALSE)</f>
        <v>Solidaritätszuschlag für Vorjahre</v>
      </c>
      <c r="D60" s="53">
        <f>+SUMIF('[1]2017'!$A:$A,$A60,'[1]2017'!$C:$C)-SUMIF('[1]2017'!$E:$E,$A60,'[1]2017'!$G:$G)</f>
        <v>0</v>
      </c>
      <c r="E60" s="53">
        <f>+SUMIF('[1]2018'!$A:$A,$A60,'[1]2018'!$C:$C)-SUMIF('[1]2018'!$E:$E,$A60,'[1]2018'!$G:$G)</f>
        <v>0</v>
      </c>
      <c r="F60" s="53">
        <f>+SUMIF('[1]2019'!$A:$A,$A60,'[1]2019'!$C:$C)-SUMIF('[1]2019'!$E:$E,$A60,'[1]2019'!$G:$G)</f>
        <v>0</v>
      </c>
      <c r="G60" s="53">
        <f>+SUMIF('[1]2020'!$A:$A,$A60,'[1]2020'!$C:$C)-SUMIF('[1]2020'!$E:$E,$A60,'[1]2020'!$G:$G)</f>
        <v>0</v>
      </c>
      <c r="H60" s="53"/>
      <c r="I60" s="53">
        <f>+(+SUMIF('[1]2021'!$A:$A,$A60,'[1]2021'!$C:$C)-SUMIF('[1]2021'!$E:$E,$A60,'[1]2021'!$G:$G))/12</f>
        <v>0</v>
      </c>
      <c r="J60" s="53">
        <f>+(+SUMIF('[1]2021'!$A:$A,$A60,'[1]2021'!$C:$C)-SUMIF('[1]2021'!$E:$E,$A60,'[1]2021'!$G:$G))/12</f>
        <v>0</v>
      </c>
      <c r="K60" s="53">
        <f>+(+SUMIF('[1]2021'!$A:$A,$A60,'[1]2021'!$C:$C)-SUMIF('[1]2021'!$E:$E,$A60,'[1]2021'!$G:$G))/12</f>
        <v>0</v>
      </c>
      <c r="L60" s="53">
        <f>+(+SUMIF('[1]2021'!$A:$A,$A60,'[1]2021'!$C:$C)-SUMIF('[1]2021'!$E:$E,$A60,'[1]2021'!$G:$G))/12</f>
        <v>0</v>
      </c>
      <c r="M60" s="53">
        <f>+(+SUMIF('[1]2021'!$A:$A,$A60,'[1]2021'!$C:$C)-SUMIF('[1]2021'!$E:$E,$A60,'[1]2021'!$G:$G))/12</f>
        <v>0</v>
      </c>
      <c r="N60" s="53">
        <f>+(+SUMIF('[1]2021'!$A:$A,$A60,'[1]2021'!$C:$C)-SUMIF('[1]2021'!$E:$E,$A60,'[1]2021'!$G:$G))/12</f>
        <v>0</v>
      </c>
      <c r="O60" s="53">
        <f>+(+SUMIF('[1]2021'!$A:$A,$A60,'[1]2021'!$C:$C)-SUMIF('[1]2021'!$E:$E,$A60,'[1]2021'!$G:$G))/12</f>
        <v>0</v>
      </c>
      <c r="P60" s="53">
        <f>+(+SUMIF('[1]2021'!$A:$A,$A60,'[1]2021'!$C:$C)-SUMIF('[1]2021'!$E:$E,$A60,'[1]2021'!$G:$G))/12</f>
        <v>0</v>
      </c>
      <c r="Q60" s="53">
        <f>+(+SUMIF('[1]2021'!$A:$A,$A60,'[1]2021'!$C:$C)-SUMIF('[1]2021'!$E:$E,$A60,'[1]2021'!$G:$G))/12</f>
        <v>0</v>
      </c>
      <c r="R60" s="53">
        <f>+(+SUMIF('[1]2021'!$A:$A,$A60,'[1]2021'!$C:$C)-SUMIF('[1]2021'!$E:$E,$A60,'[1]2021'!$G:$G))/12</f>
        <v>0</v>
      </c>
      <c r="S60" s="53">
        <f>+(+SUMIF('[1]2021'!$A:$A,$A60,'[1]2021'!$C:$C)-SUMIF('[1]2021'!$E:$E,$A60,'[1]2021'!$G:$G))/12</f>
        <v>0</v>
      </c>
      <c r="T60" s="53">
        <f>+(+SUMIF('[1]2021'!$A:$A,$A60,'[1]2021'!$C:$C)-SUMIF('[1]2021'!$E:$E,$A60,'[1]2021'!$G:$G))/12</f>
        <v>0</v>
      </c>
      <c r="U60" s="53">
        <f>+SUM(I60:INDEX(I60:T60,1,Settings!$C$4))</f>
        <v>0</v>
      </c>
      <c r="V60" s="53">
        <f t="shared" si="6"/>
        <v>0</v>
      </c>
      <c r="W60" s="53"/>
      <c r="X60" s="53">
        <f>+SUMIFS(postings!$T:$T,postings!$C:$C,'pl-data'!X$2,postings!$D:$D,'pl-data'!X$3,postings!$I:$I,'pl-data'!$A60)-SUMIFS(postings!$W:$W,postings!$C:$C,'pl-data'!X$2,postings!$D:$D,'pl-data'!X$3,postings!$M:$M,'pl-data'!$A60)</f>
        <v>0</v>
      </c>
      <c r="Y60" s="53">
        <f>+SUMIFS(postings!$T:$T,postings!$C:$C,'pl-data'!Y$2,postings!$D:$D,'pl-data'!Y$3,postings!$I:$I,'pl-data'!$A60)-SUMIFS(postings!$W:$W,postings!$C:$C,'pl-data'!Y$2,postings!$D:$D,'pl-data'!Y$3,postings!$M:$M,'pl-data'!$A60)</f>
        <v>0</v>
      </c>
      <c r="Z60" s="53">
        <f>+SUMIFS(postings!$T:$T,postings!$C:$C,'pl-data'!Z$2,postings!$D:$D,'pl-data'!Z$3,postings!$I:$I,'pl-data'!$A60)-SUMIFS(postings!$W:$W,postings!$C:$C,'pl-data'!Z$2,postings!$D:$D,'pl-data'!Z$3,postings!$M:$M,'pl-data'!$A60)</f>
        <v>0</v>
      </c>
      <c r="AA60" s="53">
        <f>+SUMIFS(postings!$T:$T,postings!$C:$C,'pl-data'!AA$2,postings!$D:$D,'pl-data'!AA$3,postings!$I:$I,'pl-data'!$A60)-SUMIFS(postings!$W:$W,postings!$C:$C,'pl-data'!AA$2,postings!$D:$D,'pl-data'!AA$3,postings!$M:$M,'pl-data'!$A60)</f>
        <v>0</v>
      </c>
      <c r="AB60" s="53">
        <f>+SUMIFS(postings!$T:$T,postings!$C:$C,'pl-data'!AB$2,postings!$D:$D,'pl-data'!AB$3,postings!$I:$I,'pl-data'!$A60)-SUMIFS(postings!$W:$W,postings!$C:$C,'pl-data'!AB$2,postings!$D:$D,'pl-data'!AB$3,postings!$M:$M,'pl-data'!$A60)</f>
        <v>0</v>
      </c>
      <c r="AC60" s="53">
        <f>+SUMIFS(postings!$T:$T,postings!$C:$C,'pl-data'!AC$2,postings!$D:$D,'pl-data'!AC$3,postings!$I:$I,'pl-data'!$A60)-SUMIFS(postings!$W:$W,postings!$C:$C,'pl-data'!AC$2,postings!$D:$D,'pl-data'!AC$3,postings!$M:$M,'pl-data'!$A60)</f>
        <v>0</v>
      </c>
      <c r="AD60" s="53">
        <f>+SUMIFS(postings!$T:$T,postings!$C:$C,'pl-data'!AD$2,postings!$D:$D,'pl-data'!AD$3,postings!$I:$I,'pl-data'!$A60)-SUMIFS(postings!$W:$W,postings!$C:$C,'pl-data'!AD$2,postings!$D:$D,'pl-data'!AD$3,postings!$M:$M,'pl-data'!$A60)</f>
        <v>0</v>
      </c>
      <c r="AE60" s="53">
        <f>+SUMIFS(postings!$T:$T,postings!$C:$C,'pl-data'!AE$2,postings!$D:$D,'pl-data'!AE$3,postings!$I:$I,'pl-data'!$A60)-SUMIFS(postings!$W:$W,postings!$C:$C,'pl-data'!AE$2,postings!$D:$D,'pl-data'!AE$3,postings!$M:$M,'pl-data'!$A60)</f>
        <v>0</v>
      </c>
      <c r="AF60" s="53">
        <f>+SUMIFS(postings!$T:$T,postings!$C:$C,'pl-data'!AF$2,postings!$D:$D,'pl-data'!AF$3,postings!$I:$I,'pl-data'!$A60)-SUMIFS(postings!$W:$W,postings!$C:$C,'pl-data'!AF$2,postings!$D:$D,'pl-data'!AF$3,postings!$M:$M,'pl-data'!$A60)</f>
        <v>0</v>
      </c>
      <c r="AG60" s="53">
        <f>+SUMIFS(postings!$T:$T,postings!$C:$C,'pl-data'!AG$2,postings!$D:$D,'pl-data'!AG$3,postings!$I:$I,'pl-data'!$A60)-SUMIFS(postings!$W:$W,postings!$C:$C,'pl-data'!AG$2,postings!$D:$D,'pl-data'!AG$3,postings!$M:$M,'pl-data'!$A60)</f>
        <v>0</v>
      </c>
      <c r="AH60" s="53">
        <f>+SUMIFS(postings!$T:$T,postings!$C:$C,'pl-data'!AH$2,postings!$D:$D,'pl-data'!AH$3,postings!$I:$I,'pl-data'!$A60)-SUMIFS(postings!$W:$W,postings!$C:$C,'pl-data'!AH$2,postings!$D:$D,'pl-data'!AH$3,postings!$M:$M,'pl-data'!$A60)</f>
        <v>0</v>
      </c>
      <c r="AI60" s="53">
        <f>+SUMIFS(postings!$T:$T,postings!$C:$C,'pl-data'!AI$2,postings!$D:$D,'pl-data'!AI$3,postings!$I:$I,'pl-data'!$A60)-SUMIFS(postings!$W:$W,postings!$C:$C,'pl-data'!AI$2,postings!$D:$D,'pl-data'!AI$3,postings!$M:$M,'pl-data'!$A60)</f>
        <v>0</v>
      </c>
      <c r="AJ60" s="53">
        <f>+SUM(X60:INDEX(X60:AI60,1,Settings!$C$4))</f>
        <v>0</v>
      </c>
      <c r="AK60" s="53">
        <f t="shared" si="7"/>
        <v>0</v>
      </c>
      <c r="AL60" s="53"/>
      <c r="AM60" s="53">
        <f t="shared" si="8"/>
        <v>0</v>
      </c>
      <c r="AN60" s="53">
        <f t="shared" si="9"/>
        <v>0</v>
      </c>
      <c r="AO60" s="53">
        <f t="shared" si="10"/>
        <v>0</v>
      </c>
      <c r="AP60" s="53">
        <f t="shared" si="11"/>
        <v>0</v>
      </c>
      <c r="AQ60" s="53">
        <f t="shared" si="12"/>
        <v>0</v>
      </c>
      <c r="AR60" s="53">
        <f t="shared" si="13"/>
        <v>0</v>
      </c>
      <c r="AS60" s="53">
        <f t="shared" si="14"/>
        <v>0</v>
      </c>
      <c r="AT60" s="53">
        <f t="shared" si="15"/>
        <v>0</v>
      </c>
      <c r="AU60" s="53">
        <f t="shared" si="16"/>
        <v>0</v>
      </c>
      <c r="AV60" s="53">
        <f t="shared" si="17"/>
        <v>0</v>
      </c>
      <c r="AW60" s="53">
        <f t="shared" si="18"/>
        <v>0</v>
      </c>
      <c r="AX60" s="53">
        <f t="shared" si="19"/>
        <v>0</v>
      </c>
      <c r="AY60" s="53">
        <f>+SUM(AM60:INDEX(AM60:AX60,1,Settings!$C$4))</f>
        <v>0</v>
      </c>
      <c r="AZ60" s="53">
        <f t="shared" si="20"/>
        <v>0</v>
      </c>
      <c r="BA60" s="53"/>
      <c r="BB60" s="53">
        <f t="shared" si="21"/>
        <v>0</v>
      </c>
      <c r="BC60" s="53">
        <f t="shared" si="22"/>
        <v>0</v>
      </c>
      <c r="BD60" s="53">
        <f t="shared" si="23"/>
        <v>0</v>
      </c>
      <c r="BE60" s="53">
        <f t="shared" si="24"/>
        <v>0</v>
      </c>
      <c r="BF60" s="53">
        <f t="shared" si="25"/>
        <v>0</v>
      </c>
      <c r="BG60" s="53">
        <f t="shared" si="26"/>
        <v>0</v>
      </c>
      <c r="BH60" s="53">
        <f t="shared" si="27"/>
        <v>0</v>
      </c>
      <c r="BI60" s="53">
        <f t="shared" si="28"/>
        <v>0</v>
      </c>
      <c r="BJ60" s="53">
        <f t="shared" si="29"/>
        <v>0</v>
      </c>
      <c r="BK60" s="53">
        <f t="shared" si="30"/>
        <v>0</v>
      </c>
      <c r="BL60" s="53">
        <f t="shared" si="31"/>
        <v>0</v>
      </c>
      <c r="BM60" s="53">
        <f t="shared" si="32"/>
        <v>0</v>
      </c>
      <c r="BN60" s="53">
        <f t="shared" si="33"/>
        <v>0</v>
      </c>
      <c r="BO60" s="53"/>
      <c r="BP60" s="53">
        <f t="shared" si="34"/>
        <v>0</v>
      </c>
      <c r="BQ60" s="53"/>
      <c r="BR60" s="53">
        <f t="shared" si="35"/>
        <v>0</v>
      </c>
    </row>
    <row r="61" spans="1:70" x14ac:dyDescent="0.2">
      <c r="A61" s="6">
        <v>2210</v>
      </c>
      <c r="B61" s="6" t="str">
        <f>+VLOOKUP(A61,masterfile!B:C,2,FALSE)</f>
        <v>Solidaritätszuschl.-Erstattung Vorjahre</v>
      </c>
      <c r="D61" s="53">
        <f>+SUMIF('[1]2017'!$A:$A,$A61,'[1]2017'!$C:$C)-SUMIF('[1]2017'!$E:$E,$A61,'[1]2017'!$G:$G)</f>
        <v>0</v>
      </c>
      <c r="E61" s="53">
        <f>+SUMIF('[1]2018'!$A:$A,$A61,'[1]2018'!$C:$C)-SUMIF('[1]2018'!$E:$E,$A61,'[1]2018'!$G:$G)</f>
        <v>0</v>
      </c>
      <c r="F61" s="53">
        <f>+SUMIF('[1]2019'!$A:$A,$A61,'[1]2019'!$C:$C)-SUMIF('[1]2019'!$E:$E,$A61,'[1]2019'!$G:$G)</f>
        <v>0</v>
      </c>
      <c r="G61" s="53">
        <f>+SUMIF('[1]2020'!$A:$A,$A61,'[1]2020'!$C:$C)-SUMIF('[1]2020'!$E:$E,$A61,'[1]2020'!$G:$G)</f>
        <v>0</v>
      </c>
      <c r="H61" s="53"/>
      <c r="I61" s="53">
        <f>+(+SUMIF('[1]2021'!$A:$A,$A61,'[1]2021'!$C:$C)-SUMIF('[1]2021'!$E:$E,$A61,'[1]2021'!$G:$G))/12</f>
        <v>0</v>
      </c>
      <c r="J61" s="53">
        <f>+(+SUMIF('[1]2021'!$A:$A,$A61,'[1]2021'!$C:$C)-SUMIF('[1]2021'!$E:$E,$A61,'[1]2021'!$G:$G))/12</f>
        <v>0</v>
      </c>
      <c r="K61" s="53">
        <f>+(+SUMIF('[1]2021'!$A:$A,$A61,'[1]2021'!$C:$C)-SUMIF('[1]2021'!$E:$E,$A61,'[1]2021'!$G:$G))/12</f>
        <v>0</v>
      </c>
      <c r="L61" s="53">
        <f>+(+SUMIF('[1]2021'!$A:$A,$A61,'[1]2021'!$C:$C)-SUMIF('[1]2021'!$E:$E,$A61,'[1]2021'!$G:$G))/12</f>
        <v>0</v>
      </c>
      <c r="M61" s="53">
        <f>+(+SUMIF('[1]2021'!$A:$A,$A61,'[1]2021'!$C:$C)-SUMIF('[1]2021'!$E:$E,$A61,'[1]2021'!$G:$G))/12</f>
        <v>0</v>
      </c>
      <c r="N61" s="53">
        <f>+(+SUMIF('[1]2021'!$A:$A,$A61,'[1]2021'!$C:$C)-SUMIF('[1]2021'!$E:$E,$A61,'[1]2021'!$G:$G))/12</f>
        <v>0</v>
      </c>
      <c r="O61" s="53">
        <f>+(+SUMIF('[1]2021'!$A:$A,$A61,'[1]2021'!$C:$C)-SUMIF('[1]2021'!$E:$E,$A61,'[1]2021'!$G:$G))/12</f>
        <v>0</v>
      </c>
      <c r="P61" s="53">
        <f>+(+SUMIF('[1]2021'!$A:$A,$A61,'[1]2021'!$C:$C)-SUMIF('[1]2021'!$E:$E,$A61,'[1]2021'!$G:$G))/12</f>
        <v>0</v>
      </c>
      <c r="Q61" s="53">
        <f>+(+SUMIF('[1]2021'!$A:$A,$A61,'[1]2021'!$C:$C)-SUMIF('[1]2021'!$E:$E,$A61,'[1]2021'!$G:$G))/12</f>
        <v>0</v>
      </c>
      <c r="R61" s="53">
        <f>+(+SUMIF('[1]2021'!$A:$A,$A61,'[1]2021'!$C:$C)-SUMIF('[1]2021'!$E:$E,$A61,'[1]2021'!$G:$G))/12</f>
        <v>0</v>
      </c>
      <c r="S61" s="53">
        <f>+(+SUMIF('[1]2021'!$A:$A,$A61,'[1]2021'!$C:$C)-SUMIF('[1]2021'!$E:$E,$A61,'[1]2021'!$G:$G))/12</f>
        <v>0</v>
      </c>
      <c r="T61" s="53">
        <f>+(+SUMIF('[1]2021'!$A:$A,$A61,'[1]2021'!$C:$C)-SUMIF('[1]2021'!$E:$E,$A61,'[1]2021'!$G:$G))/12</f>
        <v>0</v>
      </c>
      <c r="U61" s="53">
        <f>+SUM(I61:INDEX(I61:T61,1,Settings!$C$4))</f>
        <v>0</v>
      </c>
      <c r="V61" s="53">
        <f t="shared" si="6"/>
        <v>0</v>
      </c>
      <c r="W61" s="53"/>
      <c r="X61" s="53">
        <f>+SUMIFS(postings!$T:$T,postings!$C:$C,'pl-data'!X$2,postings!$D:$D,'pl-data'!X$3,postings!$I:$I,'pl-data'!$A61)-SUMIFS(postings!$W:$W,postings!$C:$C,'pl-data'!X$2,postings!$D:$D,'pl-data'!X$3,postings!$M:$M,'pl-data'!$A61)</f>
        <v>0</v>
      </c>
      <c r="Y61" s="53">
        <f>+SUMIFS(postings!$T:$T,postings!$C:$C,'pl-data'!Y$2,postings!$D:$D,'pl-data'!Y$3,postings!$I:$I,'pl-data'!$A61)-SUMIFS(postings!$W:$W,postings!$C:$C,'pl-data'!Y$2,postings!$D:$D,'pl-data'!Y$3,postings!$M:$M,'pl-data'!$A61)</f>
        <v>0</v>
      </c>
      <c r="Z61" s="53">
        <f>+SUMIFS(postings!$T:$T,postings!$C:$C,'pl-data'!Z$2,postings!$D:$D,'pl-data'!Z$3,postings!$I:$I,'pl-data'!$A61)-SUMIFS(postings!$W:$W,postings!$C:$C,'pl-data'!Z$2,postings!$D:$D,'pl-data'!Z$3,postings!$M:$M,'pl-data'!$A61)</f>
        <v>0</v>
      </c>
      <c r="AA61" s="53">
        <f>+SUMIFS(postings!$T:$T,postings!$C:$C,'pl-data'!AA$2,postings!$D:$D,'pl-data'!AA$3,postings!$I:$I,'pl-data'!$A61)-SUMIFS(postings!$W:$W,postings!$C:$C,'pl-data'!AA$2,postings!$D:$D,'pl-data'!AA$3,postings!$M:$M,'pl-data'!$A61)</f>
        <v>0</v>
      </c>
      <c r="AB61" s="53">
        <f>+SUMIFS(postings!$T:$T,postings!$C:$C,'pl-data'!AB$2,postings!$D:$D,'pl-data'!AB$3,postings!$I:$I,'pl-data'!$A61)-SUMIFS(postings!$W:$W,postings!$C:$C,'pl-data'!AB$2,postings!$D:$D,'pl-data'!AB$3,postings!$M:$M,'pl-data'!$A61)</f>
        <v>0</v>
      </c>
      <c r="AC61" s="53">
        <f>+SUMIFS(postings!$T:$T,postings!$C:$C,'pl-data'!AC$2,postings!$D:$D,'pl-data'!AC$3,postings!$I:$I,'pl-data'!$A61)-SUMIFS(postings!$W:$W,postings!$C:$C,'pl-data'!AC$2,postings!$D:$D,'pl-data'!AC$3,postings!$M:$M,'pl-data'!$A61)</f>
        <v>0</v>
      </c>
      <c r="AD61" s="53">
        <f>+SUMIFS(postings!$T:$T,postings!$C:$C,'pl-data'!AD$2,postings!$D:$D,'pl-data'!AD$3,postings!$I:$I,'pl-data'!$A61)-SUMIFS(postings!$W:$W,postings!$C:$C,'pl-data'!AD$2,postings!$D:$D,'pl-data'!AD$3,postings!$M:$M,'pl-data'!$A61)</f>
        <v>0</v>
      </c>
      <c r="AE61" s="53">
        <f>+SUMIFS(postings!$T:$T,postings!$C:$C,'pl-data'!AE$2,postings!$D:$D,'pl-data'!AE$3,postings!$I:$I,'pl-data'!$A61)-SUMIFS(postings!$W:$W,postings!$C:$C,'pl-data'!AE$2,postings!$D:$D,'pl-data'!AE$3,postings!$M:$M,'pl-data'!$A61)</f>
        <v>0</v>
      </c>
      <c r="AF61" s="53">
        <f>+SUMIFS(postings!$T:$T,postings!$C:$C,'pl-data'!AF$2,postings!$D:$D,'pl-data'!AF$3,postings!$I:$I,'pl-data'!$A61)-SUMIFS(postings!$W:$W,postings!$C:$C,'pl-data'!AF$2,postings!$D:$D,'pl-data'!AF$3,postings!$M:$M,'pl-data'!$A61)</f>
        <v>0</v>
      </c>
      <c r="AG61" s="53">
        <f>+SUMIFS(postings!$T:$T,postings!$C:$C,'pl-data'!AG$2,postings!$D:$D,'pl-data'!AG$3,postings!$I:$I,'pl-data'!$A61)-SUMIFS(postings!$W:$W,postings!$C:$C,'pl-data'!AG$2,postings!$D:$D,'pl-data'!AG$3,postings!$M:$M,'pl-data'!$A61)</f>
        <v>0</v>
      </c>
      <c r="AH61" s="53">
        <f>+SUMIFS(postings!$T:$T,postings!$C:$C,'pl-data'!AH$2,postings!$D:$D,'pl-data'!AH$3,postings!$I:$I,'pl-data'!$A61)-SUMIFS(postings!$W:$W,postings!$C:$C,'pl-data'!AH$2,postings!$D:$D,'pl-data'!AH$3,postings!$M:$M,'pl-data'!$A61)</f>
        <v>0</v>
      </c>
      <c r="AI61" s="53">
        <f>+SUMIFS(postings!$T:$T,postings!$C:$C,'pl-data'!AI$2,postings!$D:$D,'pl-data'!AI$3,postings!$I:$I,'pl-data'!$A61)-SUMIFS(postings!$W:$W,postings!$C:$C,'pl-data'!AI$2,postings!$D:$D,'pl-data'!AI$3,postings!$M:$M,'pl-data'!$A61)</f>
        <v>0</v>
      </c>
      <c r="AJ61" s="53">
        <f>+SUM(X61:INDEX(X61:AI61,1,Settings!$C$4))</f>
        <v>0</v>
      </c>
      <c r="AK61" s="53">
        <f t="shared" si="7"/>
        <v>0</v>
      </c>
      <c r="AL61" s="53"/>
      <c r="AM61" s="53">
        <f t="shared" si="8"/>
        <v>0</v>
      </c>
      <c r="AN61" s="53">
        <f t="shared" si="9"/>
        <v>0</v>
      </c>
      <c r="AO61" s="53">
        <f t="shared" si="10"/>
        <v>0</v>
      </c>
      <c r="AP61" s="53">
        <f t="shared" si="11"/>
        <v>0</v>
      </c>
      <c r="AQ61" s="53">
        <f t="shared" si="12"/>
        <v>0</v>
      </c>
      <c r="AR61" s="53">
        <f t="shared" si="13"/>
        <v>0</v>
      </c>
      <c r="AS61" s="53">
        <f t="shared" si="14"/>
        <v>0</v>
      </c>
      <c r="AT61" s="53">
        <f t="shared" si="15"/>
        <v>0</v>
      </c>
      <c r="AU61" s="53">
        <f t="shared" si="16"/>
        <v>0</v>
      </c>
      <c r="AV61" s="53">
        <f t="shared" si="17"/>
        <v>0</v>
      </c>
      <c r="AW61" s="53">
        <f t="shared" si="18"/>
        <v>0</v>
      </c>
      <c r="AX61" s="53">
        <f t="shared" si="19"/>
        <v>0</v>
      </c>
      <c r="AY61" s="53">
        <f>+SUM(AM61:INDEX(AM61:AX61,1,Settings!$C$4))</f>
        <v>0</v>
      </c>
      <c r="AZ61" s="53">
        <f t="shared" si="20"/>
        <v>0</v>
      </c>
      <c r="BA61" s="53"/>
      <c r="BB61" s="53">
        <f t="shared" si="21"/>
        <v>0</v>
      </c>
      <c r="BC61" s="53">
        <f t="shared" si="22"/>
        <v>0</v>
      </c>
      <c r="BD61" s="53">
        <f t="shared" si="23"/>
        <v>0</v>
      </c>
      <c r="BE61" s="53">
        <f t="shared" si="24"/>
        <v>0</v>
      </c>
      <c r="BF61" s="53">
        <f t="shared" si="25"/>
        <v>0</v>
      </c>
      <c r="BG61" s="53">
        <f t="shared" si="26"/>
        <v>0</v>
      </c>
      <c r="BH61" s="53">
        <f t="shared" si="27"/>
        <v>0</v>
      </c>
      <c r="BI61" s="53">
        <f t="shared" si="28"/>
        <v>0</v>
      </c>
      <c r="BJ61" s="53">
        <f t="shared" si="29"/>
        <v>0</v>
      </c>
      <c r="BK61" s="53">
        <f t="shared" si="30"/>
        <v>0</v>
      </c>
      <c r="BL61" s="53">
        <f t="shared" si="31"/>
        <v>0</v>
      </c>
      <c r="BM61" s="53">
        <f t="shared" si="32"/>
        <v>0</v>
      </c>
      <c r="BN61" s="53">
        <f t="shared" si="33"/>
        <v>0</v>
      </c>
      <c r="BO61" s="53"/>
      <c r="BP61" s="53">
        <f t="shared" si="34"/>
        <v>0</v>
      </c>
      <c r="BQ61" s="53"/>
      <c r="BR61" s="53">
        <f t="shared" si="35"/>
        <v>0</v>
      </c>
    </row>
    <row r="62" spans="1:70" x14ac:dyDescent="0.2">
      <c r="A62" s="6">
        <v>2213</v>
      </c>
      <c r="B62" s="6" t="str">
        <f>+VLOOKUP(A62,masterfile!B:C,2,FALSE)</f>
        <v>Kapitalertragsteuer 25 % (KapG)</v>
      </c>
      <c r="D62" s="53">
        <f>+SUMIF('[1]2017'!$A:$A,$A62,'[1]2017'!$C:$C)-SUMIF('[1]2017'!$E:$E,$A62,'[1]2017'!$G:$G)</f>
        <v>0</v>
      </c>
      <c r="E62" s="53">
        <f>+SUMIF('[1]2018'!$A:$A,$A62,'[1]2018'!$C:$C)-SUMIF('[1]2018'!$E:$E,$A62,'[1]2018'!$G:$G)</f>
        <v>0</v>
      </c>
      <c r="F62" s="53">
        <f>+SUMIF('[1]2019'!$A:$A,$A62,'[1]2019'!$C:$C)-SUMIF('[1]2019'!$E:$E,$A62,'[1]2019'!$G:$G)</f>
        <v>0</v>
      </c>
      <c r="G62" s="53">
        <f>+SUMIF('[1]2020'!$A:$A,$A62,'[1]2020'!$C:$C)-SUMIF('[1]2020'!$E:$E,$A62,'[1]2020'!$G:$G)</f>
        <v>0</v>
      </c>
      <c r="H62" s="53"/>
      <c r="I62" s="53">
        <f>+(+SUMIF('[1]2021'!$A:$A,$A62,'[1]2021'!$C:$C)-SUMIF('[1]2021'!$E:$E,$A62,'[1]2021'!$G:$G))/12</f>
        <v>0</v>
      </c>
      <c r="J62" s="53">
        <f>+(+SUMIF('[1]2021'!$A:$A,$A62,'[1]2021'!$C:$C)-SUMIF('[1]2021'!$E:$E,$A62,'[1]2021'!$G:$G))/12</f>
        <v>0</v>
      </c>
      <c r="K62" s="53">
        <f>+(+SUMIF('[1]2021'!$A:$A,$A62,'[1]2021'!$C:$C)-SUMIF('[1]2021'!$E:$E,$A62,'[1]2021'!$G:$G))/12</f>
        <v>0</v>
      </c>
      <c r="L62" s="53">
        <f>+(+SUMIF('[1]2021'!$A:$A,$A62,'[1]2021'!$C:$C)-SUMIF('[1]2021'!$E:$E,$A62,'[1]2021'!$G:$G))/12</f>
        <v>0</v>
      </c>
      <c r="M62" s="53">
        <f>+(+SUMIF('[1]2021'!$A:$A,$A62,'[1]2021'!$C:$C)-SUMIF('[1]2021'!$E:$E,$A62,'[1]2021'!$G:$G))/12</f>
        <v>0</v>
      </c>
      <c r="N62" s="53">
        <f>+(+SUMIF('[1]2021'!$A:$A,$A62,'[1]2021'!$C:$C)-SUMIF('[1]2021'!$E:$E,$A62,'[1]2021'!$G:$G))/12</f>
        <v>0</v>
      </c>
      <c r="O62" s="53">
        <f>+(+SUMIF('[1]2021'!$A:$A,$A62,'[1]2021'!$C:$C)-SUMIF('[1]2021'!$E:$E,$A62,'[1]2021'!$G:$G))/12</f>
        <v>0</v>
      </c>
      <c r="P62" s="53">
        <f>+(+SUMIF('[1]2021'!$A:$A,$A62,'[1]2021'!$C:$C)-SUMIF('[1]2021'!$E:$E,$A62,'[1]2021'!$G:$G))/12</f>
        <v>0</v>
      </c>
      <c r="Q62" s="53">
        <f>+(+SUMIF('[1]2021'!$A:$A,$A62,'[1]2021'!$C:$C)-SUMIF('[1]2021'!$E:$E,$A62,'[1]2021'!$G:$G))/12</f>
        <v>0</v>
      </c>
      <c r="R62" s="53">
        <f>+(+SUMIF('[1]2021'!$A:$A,$A62,'[1]2021'!$C:$C)-SUMIF('[1]2021'!$E:$E,$A62,'[1]2021'!$G:$G))/12</f>
        <v>0</v>
      </c>
      <c r="S62" s="53">
        <f>+(+SUMIF('[1]2021'!$A:$A,$A62,'[1]2021'!$C:$C)-SUMIF('[1]2021'!$E:$E,$A62,'[1]2021'!$G:$G))/12</f>
        <v>0</v>
      </c>
      <c r="T62" s="53">
        <f>+(+SUMIF('[1]2021'!$A:$A,$A62,'[1]2021'!$C:$C)-SUMIF('[1]2021'!$E:$E,$A62,'[1]2021'!$G:$G))/12</f>
        <v>0</v>
      </c>
      <c r="U62" s="53">
        <f>+SUM(I62:INDEX(I62:T62,1,Settings!$C$4))</f>
        <v>0</v>
      </c>
      <c r="V62" s="53">
        <f t="shared" si="6"/>
        <v>0</v>
      </c>
      <c r="W62" s="53"/>
      <c r="X62" s="53">
        <f>+SUMIFS(postings!$T:$T,postings!$C:$C,'pl-data'!X$2,postings!$D:$D,'pl-data'!X$3,postings!$I:$I,'pl-data'!$A62)-SUMIFS(postings!$W:$W,postings!$C:$C,'pl-data'!X$2,postings!$D:$D,'pl-data'!X$3,postings!$M:$M,'pl-data'!$A62)</f>
        <v>0</v>
      </c>
      <c r="Y62" s="53">
        <f>+SUMIFS(postings!$T:$T,postings!$C:$C,'pl-data'!Y$2,postings!$D:$D,'pl-data'!Y$3,postings!$I:$I,'pl-data'!$A62)-SUMIFS(postings!$W:$W,postings!$C:$C,'pl-data'!Y$2,postings!$D:$D,'pl-data'!Y$3,postings!$M:$M,'pl-data'!$A62)</f>
        <v>0</v>
      </c>
      <c r="Z62" s="53">
        <f>+SUMIFS(postings!$T:$T,postings!$C:$C,'pl-data'!Z$2,postings!$D:$D,'pl-data'!Z$3,postings!$I:$I,'pl-data'!$A62)-SUMIFS(postings!$W:$W,postings!$C:$C,'pl-data'!Z$2,postings!$D:$D,'pl-data'!Z$3,postings!$M:$M,'pl-data'!$A62)</f>
        <v>0</v>
      </c>
      <c r="AA62" s="53">
        <f>+SUMIFS(postings!$T:$T,postings!$C:$C,'pl-data'!AA$2,postings!$D:$D,'pl-data'!AA$3,postings!$I:$I,'pl-data'!$A62)-SUMIFS(postings!$W:$W,postings!$C:$C,'pl-data'!AA$2,postings!$D:$D,'pl-data'!AA$3,postings!$M:$M,'pl-data'!$A62)</f>
        <v>0</v>
      </c>
      <c r="AB62" s="53">
        <f>+SUMIFS(postings!$T:$T,postings!$C:$C,'pl-data'!AB$2,postings!$D:$D,'pl-data'!AB$3,postings!$I:$I,'pl-data'!$A62)-SUMIFS(postings!$W:$W,postings!$C:$C,'pl-data'!AB$2,postings!$D:$D,'pl-data'!AB$3,postings!$M:$M,'pl-data'!$A62)</f>
        <v>0</v>
      </c>
      <c r="AC62" s="53">
        <f>+SUMIFS(postings!$T:$T,postings!$C:$C,'pl-data'!AC$2,postings!$D:$D,'pl-data'!AC$3,postings!$I:$I,'pl-data'!$A62)-SUMIFS(postings!$W:$W,postings!$C:$C,'pl-data'!AC$2,postings!$D:$D,'pl-data'!AC$3,postings!$M:$M,'pl-data'!$A62)</f>
        <v>0</v>
      </c>
      <c r="AD62" s="53">
        <f>+SUMIFS(postings!$T:$T,postings!$C:$C,'pl-data'!AD$2,postings!$D:$D,'pl-data'!AD$3,postings!$I:$I,'pl-data'!$A62)-SUMIFS(postings!$W:$W,postings!$C:$C,'pl-data'!AD$2,postings!$D:$D,'pl-data'!AD$3,postings!$M:$M,'pl-data'!$A62)</f>
        <v>0</v>
      </c>
      <c r="AE62" s="53">
        <f>+SUMIFS(postings!$T:$T,postings!$C:$C,'pl-data'!AE$2,postings!$D:$D,'pl-data'!AE$3,postings!$I:$I,'pl-data'!$A62)-SUMIFS(postings!$W:$W,postings!$C:$C,'pl-data'!AE$2,postings!$D:$D,'pl-data'!AE$3,postings!$M:$M,'pl-data'!$A62)</f>
        <v>0</v>
      </c>
      <c r="AF62" s="53">
        <f>+SUMIFS(postings!$T:$T,postings!$C:$C,'pl-data'!AF$2,postings!$D:$D,'pl-data'!AF$3,postings!$I:$I,'pl-data'!$A62)-SUMIFS(postings!$W:$W,postings!$C:$C,'pl-data'!AF$2,postings!$D:$D,'pl-data'!AF$3,postings!$M:$M,'pl-data'!$A62)</f>
        <v>0</v>
      </c>
      <c r="AG62" s="53">
        <f>+SUMIFS(postings!$T:$T,postings!$C:$C,'pl-data'!AG$2,postings!$D:$D,'pl-data'!AG$3,postings!$I:$I,'pl-data'!$A62)-SUMIFS(postings!$W:$W,postings!$C:$C,'pl-data'!AG$2,postings!$D:$D,'pl-data'!AG$3,postings!$M:$M,'pl-data'!$A62)</f>
        <v>0</v>
      </c>
      <c r="AH62" s="53">
        <f>+SUMIFS(postings!$T:$T,postings!$C:$C,'pl-data'!AH$2,postings!$D:$D,'pl-data'!AH$3,postings!$I:$I,'pl-data'!$A62)-SUMIFS(postings!$W:$W,postings!$C:$C,'pl-data'!AH$2,postings!$D:$D,'pl-data'!AH$3,postings!$M:$M,'pl-data'!$A62)</f>
        <v>0</v>
      </c>
      <c r="AI62" s="53">
        <f>+SUMIFS(postings!$T:$T,postings!$C:$C,'pl-data'!AI$2,postings!$D:$D,'pl-data'!AI$3,postings!$I:$I,'pl-data'!$A62)-SUMIFS(postings!$W:$W,postings!$C:$C,'pl-data'!AI$2,postings!$D:$D,'pl-data'!AI$3,postings!$M:$M,'pl-data'!$A62)</f>
        <v>0</v>
      </c>
      <c r="AJ62" s="53">
        <f>+SUM(X62:INDEX(X62:AI62,1,Settings!$C$4))</f>
        <v>0</v>
      </c>
      <c r="AK62" s="53">
        <f t="shared" si="7"/>
        <v>0</v>
      </c>
      <c r="AL62" s="53"/>
      <c r="AM62" s="53">
        <f t="shared" si="8"/>
        <v>0</v>
      </c>
      <c r="AN62" s="53">
        <f t="shared" si="9"/>
        <v>0</v>
      </c>
      <c r="AO62" s="53">
        <f t="shared" si="10"/>
        <v>0</v>
      </c>
      <c r="AP62" s="53">
        <f t="shared" si="11"/>
        <v>0</v>
      </c>
      <c r="AQ62" s="53">
        <f t="shared" si="12"/>
        <v>0</v>
      </c>
      <c r="AR62" s="53">
        <f t="shared" si="13"/>
        <v>0</v>
      </c>
      <c r="AS62" s="53">
        <f t="shared" si="14"/>
        <v>0</v>
      </c>
      <c r="AT62" s="53">
        <f t="shared" si="15"/>
        <v>0</v>
      </c>
      <c r="AU62" s="53">
        <f t="shared" si="16"/>
        <v>0</v>
      </c>
      <c r="AV62" s="53">
        <f t="shared" si="17"/>
        <v>0</v>
      </c>
      <c r="AW62" s="53">
        <f t="shared" si="18"/>
        <v>0</v>
      </c>
      <c r="AX62" s="53">
        <f t="shared" si="19"/>
        <v>0</v>
      </c>
      <c r="AY62" s="53">
        <f>+SUM(AM62:INDEX(AM62:AX62,1,Settings!$C$4))</f>
        <v>0</v>
      </c>
      <c r="AZ62" s="53">
        <f t="shared" si="20"/>
        <v>0</v>
      </c>
      <c r="BA62" s="53"/>
      <c r="BB62" s="53">
        <f t="shared" si="21"/>
        <v>0</v>
      </c>
      <c r="BC62" s="53">
        <f t="shared" si="22"/>
        <v>0</v>
      </c>
      <c r="BD62" s="53">
        <f t="shared" si="23"/>
        <v>0</v>
      </c>
      <c r="BE62" s="53">
        <f t="shared" si="24"/>
        <v>0</v>
      </c>
      <c r="BF62" s="53">
        <f t="shared" si="25"/>
        <v>0</v>
      </c>
      <c r="BG62" s="53">
        <f t="shared" si="26"/>
        <v>0</v>
      </c>
      <c r="BH62" s="53">
        <f t="shared" si="27"/>
        <v>0</v>
      </c>
      <c r="BI62" s="53">
        <f t="shared" si="28"/>
        <v>0</v>
      </c>
      <c r="BJ62" s="53">
        <f t="shared" si="29"/>
        <v>0</v>
      </c>
      <c r="BK62" s="53">
        <f t="shared" si="30"/>
        <v>0</v>
      </c>
      <c r="BL62" s="53">
        <f t="shared" si="31"/>
        <v>0</v>
      </c>
      <c r="BM62" s="53">
        <f t="shared" si="32"/>
        <v>0</v>
      </c>
      <c r="BN62" s="53">
        <f t="shared" si="33"/>
        <v>0</v>
      </c>
      <c r="BO62" s="53"/>
      <c r="BP62" s="53">
        <f t="shared" si="34"/>
        <v>0</v>
      </c>
      <c r="BQ62" s="53"/>
      <c r="BR62" s="53">
        <f t="shared" si="35"/>
        <v>0</v>
      </c>
    </row>
    <row r="63" spans="1:70" x14ac:dyDescent="0.2">
      <c r="A63" s="6">
        <v>2216</v>
      </c>
      <c r="B63" s="6" t="str">
        <f>+VLOOKUP(A63,masterfile!B:C,2,FALSE)</f>
        <v>SolZ auf Kapitalertragsteuer 25 % (KapG)</v>
      </c>
      <c r="D63" s="53">
        <f>+SUMIF('[1]2017'!$A:$A,$A63,'[1]2017'!$C:$C)-SUMIF('[1]2017'!$E:$E,$A63,'[1]2017'!$G:$G)</f>
        <v>0</v>
      </c>
      <c r="E63" s="53">
        <f>+SUMIF('[1]2018'!$A:$A,$A63,'[1]2018'!$C:$C)-SUMIF('[1]2018'!$E:$E,$A63,'[1]2018'!$G:$G)</f>
        <v>0</v>
      </c>
      <c r="F63" s="53">
        <f>+SUMIF('[1]2019'!$A:$A,$A63,'[1]2019'!$C:$C)-SUMIF('[1]2019'!$E:$E,$A63,'[1]2019'!$G:$G)</f>
        <v>0</v>
      </c>
      <c r="G63" s="53">
        <f>+SUMIF('[1]2020'!$A:$A,$A63,'[1]2020'!$C:$C)-SUMIF('[1]2020'!$E:$E,$A63,'[1]2020'!$G:$G)</f>
        <v>0</v>
      </c>
      <c r="H63" s="53"/>
      <c r="I63" s="53">
        <f>+(+SUMIF('[1]2021'!$A:$A,$A63,'[1]2021'!$C:$C)-SUMIF('[1]2021'!$E:$E,$A63,'[1]2021'!$G:$G))/12</f>
        <v>0</v>
      </c>
      <c r="J63" s="53">
        <f>+(+SUMIF('[1]2021'!$A:$A,$A63,'[1]2021'!$C:$C)-SUMIF('[1]2021'!$E:$E,$A63,'[1]2021'!$G:$G))/12</f>
        <v>0</v>
      </c>
      <c r="K63" s="53">
        <f>+(+SUMIF('[1]2021'!$A:$A,$A63,'[1]2021'!$C:$C)-SUMIF('[1]2021'!$E:$E,$A63,'[1]2021'!$G:$G))/12</f>
        <v>0</v>
      </c>
      <c r="L63" s="53">
        <f>+(+SUMIF('[1]2021'!$A:$A,$A63,'[1]2021'!$C:$C)-SUMIF('[1]2021'!$E:$E,$A63,'[1]2021'!$G:$G))/12</f>
        <v>0</v>
      </c>
      <c r="M63" s="53">
        <f>+(+SUMIF('[1]2021'!$A:$A,$A63,'[1]2021'!$C:$C)-SUMIF('[1]2021'!$E:$E,$A63,'[1]2021'!$G:$G))/12</f>
        <v>0</v>
      </c>
      <c r="N63" s="53">
        <f>+(+SUMIF('[1]2021'!$A:$A,$A63,'[1]2021'!$C:$C)-SUMIF('[1]2021'!$E:$E,$A63,'[1]2021'!$G:$G))/12</f>
        <v>0</v>
      </c>
      <c r="O63" s="53">
        <f>+(+SUMIF('[1]2021'!$A:$A,$A63,'[1]2021'!$C:$C)-SUMIF('[1]2021'!$E:$E,$A63,'[1]2021'!$G:$G))/12</f>
        <v>0</v>
      </c>
      <c r="P63" s="53">
        <f>+(+SUMIF('[1]2021'!$A:$A,$A63,'[1]2021'!$C:$C)-SUMIF('[1]2021'!$E:$E,$A63,'[1]2021'!$G:$G))/12</f>
        <v>0</v>
      </c>
      <c r="Q63" s="53">
        <f>+(+SUMIF('[1]2021'!$A:$A,$A63,'[1]2021'!$C:$C)-SUMIF('[1]2021'!$E:$E,$A63,'[1]2021'!$G:$G))/12</f>
        <v>0</v>
      </c>
      <c r="R63" s="53">
        <f>+(+SUMIF('[1]2021'!$A:$A,$A63,'[1]2021'!$C:$C)-SUMIF('[1]2021'!$E:$E,$A63,'[1]2021'!$G:$G))/12</f>
        <v>0</v>
      </c>
      <c r="S63" s="53">
        <f>+(+SUMIF('[1]2021'!$A:$A,$A63,'[1]2021'!$C:$C)-SUMIF('[1]2021'!$E:$E,$A63,'[1]2021'!$G:$G))/12</f>
        <v>0</v>
      </c>
      <c r="T63" s="53">
        <f>+(+SUMIF('[1]2021'!$A:$A,$A63,'[1]2021'!$C:$C)-SUMIF('[1]2021'!$E:$E,$A63,'[1]2021'!$G:$G))/12</f>
        <v>0</v>
      </c>
      <c r="U63" s="53">
        <f>+SUM(I63:INDEX(I63:T63,1,Settings!$C$4))</f>
        <v>0</v>
      </c>
      <c r="V63" s="53">
        <f t="shared" si="6"/>
        <v>0</v>
      </c>
      <c r="W63" s="53"/>
      <c r="X63" s="53">
        <f>+SUMIFS(postings!$T:$T,postings!$C:$C,'pl-data'!X$2,postings!$D:$D,'pl-data'!X$3,postings!$I:$I,'pl-data'!$A63)-SUMIFS(postings!$W:$W,postings!$C:$C,'pl-data'!X$2,postings!$D:$D,'pl-data'!X$3,postings!$M:$M,'pl-data'!$A63)</f>
        <v>0</v>
      </c>
      <c r="Y63" s="53">
        <f>+SUMIFS(postings!$T:$T,postings!$C:$C,'pl-data'!Y$2,postings!$D:$D,'pl-data'!Y$3,postings!$I:$I,'pl-data'!$A63)-SUMIFS(postings!$W:$W,postings!$C:$C,'pl-data'!Y$2,postings!$D:$D,'pl-data'!Y$3,postings!$M:$M,'pl-data'!$A63)</f>
        <v>0</v>
      </c>
      <c r="Z63" s="53">
        <f>+SUMIFS(postings!$T:$T,postings!$C:$C,'pl-data'!Z$2,postings!$D:$D,'pl-data'!Z$3,postings!$I:$I,'pl-data'!$A63)-SUMIFS(postings!$W:$W,postings!$C:$C,'pl-data'!Z$2,postings!$D:$D,'pl-data'!Z$3,postings!$M:$M,'pl-data'!$A63)</f>
        <v>0</v>
      </c>
      <c r="AA63" s="53">
        <f>+SUMIFS(postings!$T:$T,postings!$C:$C,'pl-data'!AA$2,postings!$D:$D,'pl-data'!AA$3,postings!$I:$I,'pl-data'!$A63)-SUMIFS(postings!$W:$W,postings!$C:$C,'pl-data'!AA$2,postings!$D:$D,'pl-data'!AA$3,postings!$M:$M,'pl-data'!$A63)</f>
        <v>0</v>
      </c>
      <c r="AB63" s="53">
        <f>+SUMIFS(postings!$T:$T,postings!$C:$C,'pl-data'!AB$2,postings!$D:$D,'pl-data'!AB$3,postings!$I:$I,'pl-data'!$A63)-SUMIFS(postings!$W:$W,postings!$C:$C,'pl-data'!AB$2,postings!$D:$D,'pl-data'!AB$3,postings!$M:$M,'pl-data'!$A63)</f>
        <v>0</v>
      </c>
      <c r="AC63" s="53">
        <f>+SUMIFS(postings!$T:$T,postings!$C:$C,'pl-data'!AC$2,postings!$D:$D,'pl-data'!AC$3,postings!$I:$I,'pl-data'!$A63)-SUMIFS(postings!$W:$W,postings!$C:$C,'pl-data'!AC$2,postings!$D:$D,'pl-data'!AC$3,postings!$M:$M,'pl-data'!$A63)</f>
        <v>0</v>
      </c>
      <c r="AD63" s="53">
        <f>+SUMIFS(postings!$T:$T,postings!$C:$C,'pl-data'!AD$2,postings!$D:$D,'pl-data'!AD$3,postings!$I:$I,'pl-data'!$A63)-SUMIFS(postings!$W:$W,postings!$C:$C,'pl-data'!AD$2,postings!$D:$D,'pl-data'!AD$3,postings!$M:$M,'pl-data'!$A63)</f>
        <v>0</v>
      </c>
      <c r="AE63" s="53">
        <f>+SUMIFS(postings!$T:$T,postings!$C:$C,'pl-data'!AE$2,postings!$D:$D,'pl-data'!AE$3,postings!$I:$I,'pl-data'!$A63)-SUMIFS(postings!$W:$W,postings!$C:$C,'pl-data'!AE$2,postings!$D:$D,'pl-data'!AE$3,postings!$M:$M,'pl-data'!$A63)</f>
        <v>0</v>
      </c>
      <c r="AF63" s="53">
        <f>+SUMIFS(postings!$T:$T,postings!$C:$C,'pl-data'!AF$2,postings!$D:$D,'pl-data'!AF$3,postings!$I:$I,'pl-data'!$A63)-SUMIFS(postings!$W:$W,postings!$C:$C,'pl-data'!AF$2,postings!$D:$D,'pl-data'!AF$3,postings!$M:$M,'pl-data'!$A63)</f>
        <v>0</v>
      </c>
      <c r="AG63" s="53">
        <f>+SUMIFS(postings!$T:$T,postings!$C:$C,'pl-data'!AG$2,postings!$D:$D,'pl-data'!AG$3,postings!$I:$I,'pl-data'!$A63)-SUMIFS(postings!$W:$W,postings!$C:$C,'pl-data'!AG$2,postings!$D:$D,'pl-data'!AG$3,postings!$M:$M,'pl-data'!$A63)</f>
        <v>0</v>
      </c>
      <c r="AH63" s="53">
        <f>+SUMIFS(postings!$T:$T,postings!$C:$C,'pl-data'!AH$2,postings!$D:$D,'pl-data'!AH$3,postings!$I:$I,'pl-data'!$A63)-SUMIFS(postings!$W:$W,postings!$C:$C,'pl-data'!AH$2,postings!$D:$D,'pl-data'!AH$3,postings!$M:$M,'pl-data'!$A63)</f>
        <v>0</v>
      </c>
      <c r="AI63" s="53">
        <f>+SUMIFS(postings!$T:$T,postings!$C:$C,'pl-data'!AI$2,postings!$D:$D,'pl-data'!AI$3,postings!$I:$I,'pl-data'!$A63)-SUMIFS(postings!$W:$W,postings!$C:$C,'pl-data'!AI$2,postings!$D:$D,'pl-data'!AI$3,postings!$M:$M,'pl-data'!$A63)</f>
        <v>0</v>
      </c>
      <c r="AJ63" s="53">
        <f>+SUM(X63:INDEX(X63:AI63,1,Settings!$C$4))</f>
        <v>0</v>
      </c>
      <c r="AK63" s="53">
        <f t="shared" si="7"/>
        <v>0</v>
      </c>
      <c r="AL63" s="53"/>
      <c r="AM63" s="53">
        <f t="shared" si="8"/>
        <v>0</v>
      </c>
      <c r="AN63" s="53">
        <f t="shared" si="9"/>
        <v>0</v>
      </c>
      <c r="AO63" s="53">
        <f t="shared" si="10"/>
        <v>0</v>
      </c>
      <c r="AP63" s="53">
        <f t="shared" si="11"/>
        <v>0</v>
      </c>
      <c r="AQ63" s="53">
        <f t="shared" si="12"/>
        <v>0</v>
      </c>
      <c r="AR63" s="53">
        <f t="shared" si="13"/>
        <v>0</v>
      </c>
      <c r="AS63" s="53">
        <f t="shared" si="14"/>
        <v>0</v>
      </c>
      <c r="AT63" s="53">
        <f t="shared" si="15"/>
        <v>0</v>
      </c>
      <c r="AU63" s="53">
        <f t="shared" si="16"/>
        <v>0</v>
      </c>
      <c r="AV63" s="53">
        <f t="shared" si="17"/>
        <v>0</v>
      </c>
      <c r="AW63" s="53">
        <f t="shared" si="18"/>
        <v>0</v>
      </c>
      <c r="AX63" s="53">
        <f t="shared" si="19"/>
        <v>0</v>
      </c>
      <c r="AY63" s="53">
        <f>+SUM(AM63:INDEX(AM63:AX63,1,Settings!$C$4))</f>
        <v>0</v>
      </c>
      <c r="AZ63" s="53">
        <f t="shared" si="20"/>
        <v>0</v>
      </c>
      <c r="BA63" s="53"/>
      <c r="BB63" s="53">
        <f t="shared" si="21"/>
        <v>0</v>
      </c>
      <c r="BC63" s="53">
        <f t="shared" si="22"/>
        <v>0</v>
      </c>
      <c r="BD63" s="53">
        <f t="shared" si="23"/>
        <v>0</v>
      </c>
      <c r="BE63" s="53">
        <f t="shared" si="24"/>
        <v>0</v>
      </c>
      <c r="BF63" s="53">
        <f t="shared" si="25"/>
        <v>0</v>
      </c>
      <c r="BG63" s="53">
        <f t="shared" si="26"/>
        <v>0</v>
      </c>
      <c r="BH63" s="53">
        <f t="shared" si="27"/>
        <v>0</v>
      </c>
      <c r="BI63" s="53">
        <f t="shared" si="28"/>
        <v>0</v>
      </c>
      <c r="BJ63" s="53">
        <f t="shared" si="29"/>
        <v>0</v>
      </c>
      <c r="BK63" s="53">
        <f t="shared" si="30"/>
        <v>0</v>
      </c>
      <c r="BL63" s="53">
        <f t="shared" si="31"/>
        <v>0</v>
      </c>
      <c r="BM63" s="53">
        <f t="shared" si="32"/>
        <v>0</v>
      </c>
      <c r="BN63" s="53">
        <f t="shared" si="33"/>
        <v>0</v>
      </c>
      <c r="BO63" s="53"/>
      <c r="BP63" s="53">
        <f t="shared" si="34"/>
        <v>0</v>
      </c>
      <c r="BQ63" s="53"/>
      <c r="BR63" s="53">
        <f t="shared" si="35"/>
        <v>0</v>
      </c>
    </row>
    <row r="64" spans="1:70" x14ac:dyDescent="0.2">
      <c r="A64" s="6">
        <v>2218</v>
      </c>
      <c r="B64" s="6" t="str">
        <f>+VLOOKUP(A64,masterfile!B:C,2,FALSE)</f>
        <v>Ausländ. Steuer auf stfr. DBA-Einkünfte</v>
      </c>
      <c r="D64" s="53">
        <f>+SUMIF('[1]2017'!$A:$A,$A64,'[1]2017'!$C:$C)-SUMIF('[1]2017'!$E:$E,$A64,'[1]2017'!$G:$G)</f>
        <v>0</v>
      </c>
      <c r="E64" s="53">
        <f>+SUMIF('[1]2018'!$A:$A,$A64,'[1]2018'!$C:$C)-SUMIF('[1]2018'!$E:$E,$A64,'[1]2018'!$G:$G)</f>
        <v>0</v>
      </c>
      <c r="F64" s="53">
        <f>+SUMIF('[1]2019'!$A:$A,$A64,'[1]2019'!$C:$C)-SUMIF('[1]2019'!$E:$E,$A64,'[1]2019'!$G:$G)</f>
        <v>0</v>
      </c>
      <c r="G64" s="53">
        <f>+SUMIF('[1]2020'!$A:$A,$A64,'[1]2020'!$C:$C)-SUMIF('[1]2020'!$E:$E,$A64,'[1]2020'!$G:$G)</f>
        <v>0</v>
      </c>
      <c r="H64" s="53"/>
      <c r="I64" s="53">
        <f>+(+SUMIF('[1]2021'!$A:$A,$A64,'[1]2021'!$C:$C)-SUMIF('[1]2021'!$E:$E,$A64,'[1]2021'!$G:$G))/12</f>
        <v>0</v>
      </c>
      <c r="J64" s="53">
        <f>+(+SUMIF('[1]2021'!$A:$A,$A64,'[1]2021'!$C:$C)-SUMIF('[1]2021'!$E:$E,$A64,'[1]2021'!$G:$G))/12</f>
        <v>0</v>
      </c>
      <c r="K64" s="53">
        <f>+(+SUMIF('[1]2021'!$A:$A,$A64,'[1]2021'!$C:$C)-SUMIF('[1]2021'!$E:$E,$A64,'[1]2021'!$G:$G))/12</f>
        <v>0</v>
      </c>
      <c r="L64" s="53">
        <f>+(+SUMIF('[1]2021'!$A:$A,$A64,'[1]2021'!$C:$C)-SUMIF('[1]2021'!$E:$E,$A64,'[1]2021'!$G:$G))/12</f>
        <v>0</v>
      </c>
      <c r="M64" s="53">
        <f>+(+SUMIF('[1]2021'!$A:$A,$A64,'[1]2021'!$C:$C)-SUMIF('[1]2021'!$E:$E,$A64,'[1]2021'!$G:$G))/12</f>
        <v>0</v>
      </c>
      <c r="N64" s="53">
        <f>+(+SUMIF('[1]2021'!$A:$A,$A64,'[1]2021'!$C:$C)-SUMIF('[1]2021'!$E:$E,$A64,'[1]2021'!$G:$G))/12</f>
        <v>0</v>
      </c>
      <c r="O64" s="53">
        <f>+(+SUMIF('[1]2021'!$A:$A,$A64,'[1]2021'!$C:$C)-SUMIF('[1]2021'!$E:$E,$A64,'[1]2021'!$G:$G))/12</f>
        <v>0</v>
      </c>
      <c r="P64" s="53">
        <f>+(+SUMIF('[1]2021'!$A:$A,$A64,'[1]2021'!$C:$C)-SUMIF('[1]2021'!$E:$E,$A64,'[1]2021'!$G:$G))/12</f>
        <v>0</v>
      </c>
      <c r="Q64" s="53">
        <f>+(+SUMIF('[1]2021'!$A:$A,$A64,'[1]2021'!$C:$C)-SUMIF('[1]2021'!$E:$E,$A64,'[1]2021'!$G:$G))/12</f>
        <v>0</v>
      </c>
      <c r="R64" s="53">
        <f>+(+SUMIF('[1]2021'!$A:$A,$A64,'[1]2021'!$C:$C)-SUMIF('[1]2021'!$E:$E,$A64,'[1]2021'!$G:$G))/12</f>
        <v>0</v>
      </c>
      <c r="S64" s="53">
        <f>+(+SUMIF('[1]2021'!$A:$A,$A64,'[1]2021'!$C:$C)-SUMIF('[1]2021'!$E:$E,$A64,'[1]2021'!$G:$G))/12</f>
        <v>0</v>
      </c>
      <c r="T64" s="53">
        <f>+(+SUMIF('[1]2021'!$A:$A,$A64,'[1]2021'!$C:$C)-SUMIF('[1]2021'!$E:$E,$A64,'[1]2021'!$G:$G))/12</f>
        <v>0</v>
      </c>
      <c r="U64" s="53">
        <f>+SUM(I64:INDEX(I64:T64,1,Settings!$C$4))</f>
        <v>0</v>
      </c>
      <c r="V64" s="53">
        <f t="shared" si="6"/>
        <v>0</v>
      </c>
      <c r="W64" s="53"/>
      <c r="X64" s="53">
        <f>+SUMIFS(postings!$T:$T,postings!$C:$C,'pl-data'!X$2,postings!$D:$D,'pl-data'!X$3,postings!$I:$I,'pl-data'!$A64)-SUMIFS(postings!$W:$W,postings!$C:$C,'pl-data'!X$2,postings!$D:$D,'pl-data'!X$3,postings!$M:$M,'pl-data'!$A64)</f>
        <v>0</v>
      </c>
      <c r="Y64" s="53">
        <f>+SUMIFS(postings!$T:$T,postings!$C:$C,'pl-data'!Y$2,postings!$D:$D,'pl-data'!Y$3,postings!$I:$I,'pl-data'!$A64)-SUMIFS(postings!$W:$W,postings!$C:$C,'pl-data'!Y$2,postings!$D:$D,'pl-data'!Y$3,postings!$M:$M,'pl-data'!$A64)</f>
        <v>0</v>
      </c>
      <c r="Z64" s="53">
        <f>+SUMIFS(postings!$T:$T,postings!$C:$C,'pl-data'!Z$2,postings!$D:$D,'pl-data'!Z$3,postings!$I:$I,'pl-data'!$A64)-SUMIFS(postings!$W:$W,postings!$C:$C,'pl-data'!Z$2,postings!$D:$D,'pl-data'!Z$3,postings!$M:$M,'pl-data'!$A64)</f>
        <v>0</v>
      </c>
      <c r="AA64" s="53">
        <f>+SUMIFS(postings!$T:$T,postings!$C:$C,'pl-data'!AA$2,postings!$D:$D,'pl-data'!AA$3,postings!$I:$I,'pl-data'!$A64)-SUMIFS(postings!$W:$W,postings!$C:$C,'pl-data'!AA$2,postings!$D:$D,'pl-data'!AA$3,postings!$M:$M,'pl-data'!$A64)</f>
        <v>0</v>
      </c>
      <c r="AB64" s="53">
        <f>+SUMIFS(postings!$T:$T,postings!$C:$C,'pl-data'!AB$2,postings!$D:$D,'pl-data'!AB$3,postings!$I:$I,'pl-data'!$A64)-SUMIFS(postings!$W:$W,postings!$C:$C,'pl-data'!AB$2,postings!$D:$D,'pl-data'!AB$3,postings!$M:$M,'pl-data'!$A64)</f>
        <v>0</v>
      </c>
      <c r="AC64" s="53">
        <f>+SUMIFS(postings!$T:$T,postings!$C:$C,'pl-data'!AC$2,postings!$D:$D,'pl-data'!AC$3,postings!$I:$I,'pl-data'!$A64)-SUMIFS(postings!$W:$W,postings!$C:$C,'pl-data'!AC$2,postings!$D:$D,'pl-data'!AC$3,postings!$M:$M,'pl-data'!$A64)</f>
        <v>0</v>
      </c>
      <c r="AD64" s="53">
        <f>+SUMIFS(postings!$T:$T,postings!$C:$C,'pl-data'!AD$2,postings!$D:$D,'pl-data'!AD$3,postings!$I:$I,'pl-data'!$A64)-SUMIFS(postings!$W:$W,postings!$C:$C,'pl-data'!AD$2,postings!$D:$D,'pl-data'!AD$3,postings!$M:$M,'pl-data'!$A64)</f>
        <v>0</v>
      </c>
      <c r="AE64" s="53">
        <f>+SUMIFS(postings!$T:$T,postings!$C:$C,'pl-data'!AE$2,postings!$D:$D,'pl-data'!AE$3,postings!$I:$I,'pl-data'!$A64)-SUMIFS(postings!$W:$W,postings!$C:$C,'pl-data'!AE$2,postings!$D:$D,'pl-data'!AE$3,postings!$M:$M,'pl-data'!$A64)</f>
        <v>0</v>
      </c>
      <c r="AF64" s="53">
        <f>+SUMIFS(postings!$T:$T,postings!$C:$C,'pl-data'!AF$2,postings!$D:$D,'pl-data'!AF$3,postings!$I:$I,'pl-data'!$A64)-SUMIFS(postings!$W:$W,postings!$C:$C,'pl-data'!AF$2,postings!$D:$D,'pl-data'!AF$3,postings!$M:$M,'pl-data'!$A64)</f>
        <v>0</v>
      </c>
      <c r="AG64" s="53">
        <f>+SUMIFS(postings!$T:$T,postings!$C:$C,'pl-data'!AG$2,postings!$D:$D,'pl-data'!AG$3,postings!$I:$I,'pl-data'!$A64)-SUMIFS(postings!$W:$W,postings!$C:$C,'pl-data'!AG$2,postings!$D:$D,'pl-data'!AG$3,postings!$M:$M,'pl-data'!$A64)</f>
        <v>0</v>
      </c>
      <c r="AH64" s="53">
        <f>+SUMIFS(postings!$T:$T,postings!$C:$C,'pl-data'!AH$2,postings!$D:$D,'pl-data'!AH$3,postings!$I:$I,'pl-data'!$A64)-SUMIFS(postings!$W:$W,postings!$C:$C,'pl-data'!AH$2,postings!$D:$D,'pl-data'!AH$3,postings!$M:$M,'pl-data'!$A64)</f>
        <v>0</v>
      </c>
      <c r="AI64" s="53">
        <f>+SUMIFS(postings!$T:$T,postings!$C:$C,'pl-data'!AI$2,postings!$D:$D,'pl-data'!AI$3,postings!$I:$I,'pl-data'!$A64)-SUMIFS(postings!$W:$W,postings!$C:$C,'pl-data'!AI$2,postings!$D:$D,'pl-data'!AI$3,postings!$M:$M,'pl-data'!$A64)</f>
        <v>0</v>
      </c>
      <c r="AJ64" s="53">
        <f>+SUM(X64:INDEX(X64:AI64,1,Settings!$C$4))</f>
        <v>0</v>
      </c>
      <c r="AK64" s="53">
        <f t="shared" si="7"/>
        <v>0</v>
      </c>
      <c r="AL64" s="53"/>
      <c r="AM64" s="53">
        <f t="shared" si="8"/>
        <v>0</v>
      </c>
      <c r="AN64" s="53">
        <f t="shared" si="9"/>
        <v>0</v>
      </c>
      <c r="AO64" s="53">
        <f t="shared" si="10"/>
        <v>0</v>
      </c>
      <c r="AP64" s="53">
        <f t="shared" si="11"/>
        <v>0</v>
      </c>
      <c r="AQ64" s="53">
        <f t="shared" si="12"/>
        <v>0</v>
      </c>
      <c r="AR64" s="53">
        <f t="shared" si="13"/>
        <v>0</v>
      </c>
      <c r="AS64" s="53">
        <f t="shared" si="14"/>
        <v>0</v>
      </c>
      <c r="AT64" s="53">
        <f t="shared" si="15"/>
        <v>0</v>
      </c>
      <c r="AU64" s="53">
        <f t="shared" si="16"/>
        <v>0</v>
      </c>
      <c r="AV64" s="53">
        <f t="shared" si="17"/>
        <v>0</v>
      </c>
      <c r="AW64" s="53">
        <f t="shared" si="18"/>
        <v>0</v>
      </c>
      <c r="AX64" s="53">
        <f t="shared" si="19"/>
        <v>0</v>
      </c>
      <c r="AY64" s="53">
        <f>+SUM(AM64:INDEX(AM64:AX64,1,Settings!$C$4))</f>
        <v>0</v>
      </c>
      <c r="AZ64" s="53">
        <f t="shared" si="20"/>
        <v>0</v>
      </c>
      <c r="BA64" s="53"/>
      <c r="BB64" s="53">
        <f t="shared" si="21"/>
        <v>0</v>
      </c>
      <c r="BC64" s="53">
        <f t="shared" si="22"/>
        <v>0</v>
      </c>
      <c r="BD64" s="53">
        <f t="shared" si="23"/>
        <v>0</v>
      </c>
      <c r="BE64" s="53">
        <f t="shared" si="24"/>
        <v>0</v>
      </c>
      <c r="BF64" s="53">
        <f t="shared" si="25"/>
        <v>0</v>
      </c>
      <c r="BG64" s="53">
        <f t="shared" si="26"/>
        <v>0</v>
      </c>
      <c r="BH64" s="53">
        <f t="shared" si="27"/>
        <v>0</v>
      </c>
      <c r="BI64" s="53">
        <f t="shared" si="28"/>
        <v>0</v>
      </c>
      <c r="BJ64" s="53">
        <f t="shared" si="29"/>
        <v>0</v>
      </c>
      <c r="BK64" s="53">
        <f t="shared" si="30"/>
        <v>0</v>
      </c>
      <c r="BL64" s="53">
        <f t="shared" si="31"/>
        <v>0</v>
      </c>
      <c r="BM64" s="53">
        <f t="shared" si="32"/>
        <v>0</v>
      </c>
      <c r="BN64" s="53">
        <f t="shared" si="33"/>
        <v>0</v>
      </c>
      <c r="BO64" s="53"/>
      <c r="BP64" s="53">
        <f t="shared" si="34"/>
        <v>0</v>
      </c>
      <c r="BQ64" s="53"/>
      <c r="BR64" s="53">
        <f t="shared" si="35"/>
        <v>0</v>
      </c>
    </row>
    <row r="65" spans="1:70" x14ac:dyDescent="0.2">
      <c r="A65" s="6">
        <v>2219</v>
      </c>
      <c r="B65" s="6" t="str">
        <f>+VLOOKUP(A65,masterfile!B:C,2,FALSE)</f>
        <v>Anrechn./Abzug ausländ. Quellensteuer</v>
      </c>
      <c r="D65" s="53">
        <f>+SUMIF('[1]2017'!$A:$A,$A65,'[1]2017'!$C:$C)-SUMIF('[1]2017'!$E:$E,$A65,'[1]2017'!$G:$G)</f>
        <v>0</v>
      </c>
      <c r="E65" s="53">
        <f>+SUMIF('[1]2018'!$A:$A,$A65,'[1]2018'!$C:$C)-SUMIF('[1]2018'!$E:$E,$A65,'[1]2018'!$G:$G)</f>
        <v>0</v>
      </c>
      <c r="F65" s="53">
        <f>+SUMIF('[1]2019'!$A:$A,$A65,'[1]2019'!$C:$C)-SUMIF('[1]2019'!$E:$E,$A65,'[1]2019'!$G:$G)</f>
        <v>0</v>
      </c>
      <c r="G65" s="53">
        <f>+SUMIF('[1]2020'!$A:$A,$A65,'[1]2020'!$C:$C)-SUMIF('[1]2020'!$E:$E,$A65,'[1]2020'!$G:$G)</f>
        <v>0</v>
      </c>
      <c r="H65" s="53"/>
      <c r="I65" s="53">
        <f>+(+SUMIF('[1]2021'!$A:$A,$A65,'[1]2021'!$C:$C)-SUMIF('[1]2021'!$E:$E,$A65,'[1]2021'!$G:$G))/12</f>
        <v>0</v>
      </c>
      <c r="J65" s="53">
        <f>+(+SUMIF('[1]2021'!$A:$A,$A65,'[1]2021'!$C:$C)-SUMIF('[1]2021'!$E:$E,$A65,'[1]2021'!$G:$G))/12</f>
        <v>0</v>
      </c>
      <c r="K65" s="53">
        <f>+(+SUMIF('[1]2021'!$A:$A,$A65,'[1]2021'!$C:$C)-SUMIF('[1]2021'!$E:$E,$A65,'[1]2021'!$G:$G))/12</f>
        <v>0</v>
      </c>
      <c r="L65" s="53">
        <f>+(+SUMIF('[1]2021'!$A:$A,$A65,'[1]2021'!$C:$C)-SUMIF('[1]2021'!$E:$E,$A65,'[1]2021'!$G:$G))/12</f>
        <v>0</v>
      </c>
      <c r="M65" s="53">
        <f>+(+SUMIF('[1]2021'!$A:$A,$A65,'[1]2021'!$C:$C)-SUMIF('[1]2021'!$E:$E,$A65,'[1]2021'!$G:$G))/12</f>
        <v>0</v>
      </c>
      <c r="N65" s="53">
        <f>+(+SUMIF('[1]2021'!$A:$A,$A65,'[1]2021'!$C:$C)-SUMIF('[1]2021'!$E:$E,$A65,'[1]2021'!$G:$G))/12</f>
        <v>0</v>
      </c>
      <c r="O65" s="53">
        <f>+(+SUMIF('[1]2021'!$A:$A,$A65,'[1]2021'!$C:$C)-SUMIF('[1]2021'!$E:$E,$A65,'[1]2021'!$G:$G))/12</f>
        <v>0</v>
      </c>
      <c r="P65" s="53">
        <f>+(+SUMIF('[1]2021'!$A:$A,$A65,'[1]2021'!$C:$C)-SUMIF('[1]2021'!$E:$E,$A65,'[1]2021'!$G:$G))/12</f>
        <v>0</v>
      </c>
      <c r="Q65" s="53">
        <f>+(+SUMIF('[1]2021'!$A:$A,$A65,'[1]2021'!$C:$C)-SUMIF('[1]2021'!$E:$E,$A65,'[1]2021'!$G:$G))/12</f>
        <v>0</v>
      </c>
      <c r="R65" s="53">
        <f>+(+SUMIF('[1]2021'!$A:$A,$A65,'[1]2021'!$C:$C)-SUMIF('[1]2021'!$E:$E,$A65,'[1]2021'!$G:$G))/12</f>
        <v>0</v>
      </c>
      <c r="S65" s="53">
        <f>+(+SUMIF('[1]2021'!$A:$A,$A65,'[1]2021'!$C:$C)-SUMIF('[1]2021'!$E:$E,$A65,'[1]2021'!$G:$G))/12</f>
        <v>0</v>
      </c>
      <c r="T65" s="53">
        <f>+(+SUMIF('[1]2021'!$A:$A,$A65,'[1]2021'!$C:$C)-SUMIF('[1]2021'!$E:$E,$A65,'[1]2021'!$G:$G))/12</f>
        <v>0</v>
      </c>
      <c r="U65" s="53">
        <f>+SUM(I65:INDEX(I65:T65,1,Settings!$C$4))</f>
        <v>0</v>
      </c>
      <c r="V65" s="53">
        <f t="shared" si="6"/>
        <v>0</v>
      </c>
      <c r="W65" s="53"/>
      <c r="X65" s="53">
        <f>+SUMIFS(postings!$T:$T,postings!$C:$C,'pl-data'!X$2,postings!$D:$D,'pl-data'!X$3,postings!$I:$I,'pl-data'!$A65)-SUMIFS(postings!$W:$W,postings!$C:$C,'pl-data'!X$2,postings!$D:$D,'pl-data'!X$3,postings!$M:$M,'pl-data'!$A65)</f>
        <v>0</v>
      </c>
      <c r="Y65" s="53">
        <f>+SUMIFS(postings!$T:$T,postings!$C:$C,'pl-data'!Y$2,postings!$D:$D,'pl-data'!Y$3,postings!$I:$I,'pl-data'!$A65)-SUMIFS(postings!$W:$W,postings!$C:$C,'pl-data'!Y$2,postings!$D:$D,'pl-data'!Y$3,postings!$M:$M,'pl-data'!$A65)</f>
        <v>0</v>
      </c>
      <c r="Z65" s="53">
        <f>+SUMIFS(postings!$T:$T,postings!$C:$C,'pl-data'!Z$2,postings!$D:$D,'pl-data'!Z$3,postings!$I:$I,'pl-data'!$A65)-SUMIFS(postings!$W:$W,postings!$C:$C,'pl-data'!Z$2,postings!$D:$D,'pl-data'!Z$3,postings!$M:$M,'pl-data'!$A65)</f>
        <v>0</v>
      </c>
      <c r="AA65" s="53">
        <f>+SUMIFS(postings!$T:$T,postings!$C:$C,'pl-data'!AA$2,postings!$D:$D,'pl-data'!AA$3,postings!$I:$I,'pl-data'!$A65)-SUMIFS(postings!$W:$W,postings!$C:$C,'pl-data'!AA$2,postings!$D:$D,'pl-data'!AA$3,postings!$M:$M,'pl-data'!$A65)</f>
        <v>0</v>
      </c>
      <c r="AB65" s="53">
        <f>+SUMIFS(postings!$T:$T,postings!$C:$C,'pl-data'!AB$2,postings!$D:$D,'pl-data'!AB$3,postings!$I:$I,'pl-data'!$A65)-SUMIFS(postings!$W:$W,postings!$C:$C,'pl-data'!AB$2,postings!$D:$D,'pl-data'!AB$3,postings!$M:$M,'pl-data'!$A65)</f>
        <v>0</v>
      </c>
      <c r="AC65" s="53">
        <f>+SUMIFS(postings!$T:$T,postings!$C:$C,'pl-data'!AC$2,postings!$D:$D,'pl-data'!AC$3,postings!$I:$I,'pl-data'!$A65)-SUMIFS(postings!$W:$W,postings!$C:$C,'pl-data'!AC$2,postings!$D:$D,'pl-data'!AC$3,postings!$M:$M,'pl-data'!$A65)</f>
        <v>0</v>
      </c>
      <c r="AD65" s="53">
        <f>+SUMIFS(postings!$T:$T,postings!$C:$C,'pl-data'!AD$2,postings!$D:$D,'pl-data'!AD$3,postings!$I:$I,'pl-data'!$A65)-SUMIFS(postings!$W:$W,postings!$C:$C,'pl-data'!AD$2,postings!$D:$D,'pl-data'!AD$3,postings!$M:$M,'pl-data'!$A65)</f>
        <v>0</v>
      </c>
      <c r="AE65" s="53">
        <f>+SUMIFS(postings!$T:$T,postings!$C:$C,'pl-data'!AE$2,postings!$D:$D,'pl-data'!AE$3,postings!$I:$I,'pl-data'!$A65)-SUMIFS(postings!$W:$W,postings!$C:$C,'pl-data'!AE$2,postings!$D:$D,'pl-data'!AE$3,postings!$M:$M,'pl-data'!$A65)</f>
        <v>0</v>
      </c>
      <c r="AF65" s="53">
        <f>+SUMIFS(postings!$T:$T,postings!$C:$C,'pl-data'!AF$2,postings!$D:$D,'pl-data'!AF$3,postings!$I:$I,'pl-data'!$A65)-SUMIFS(postings!$W:$W,postings!$C:$C,'pl-data'!AF$2,postings!$D:$D,'pl-data'!AF$3,postings!$M:$M,'pl-data'!$A65)</f>
        <v>0</v>
      </c>
      <c r="AG65" s="53">
        <f>+SUMIFS(postings!$T:$T,postings!$C:$C,'pl-data'!AG$2,postings!$D:$D,'pl-data'!AG$3,postings!$I:$I,'pl-data'!$A65)-SUMIFS(postings!$W:$W,postings!$C:$C,'pl-data'!AG$2,postings!$D:$D,'pl-data'!AG$3,postings!$M:$M,'pl-data'!$A65)</f>
        <v>0</v>
      </c>
      <c r="AH65" s="53">
        <f>+SUMIFS(postings!$T:$T,postings!$C:$C,'pl-data'!AH$2,postings!$D:$D,'pl-data'!AH$3,postings!$I:$I,'pl-data'!$A65)-SUMIFS(postings!$W:$W,postings!$C:$C,'pl-data'!AH$2,postings!$D:$D,'pl-data'!AH$3,postings!$M:$M,'pl-data'!$A65)</f>
        <v>0</v>
      </c>
      <c r="AI65" s="53">
        <f>+SUMIFS(postings!$T:$T,postings!$C:$C,'pl-data'!AI$2,postings!$D:$D,'pl-data'!AI$3,postings!$I:$I,'pl-data'!$A65)-SUMIFS(postings!$W:$W,postings!$C:$C,'pl-data'!AI$2,postings!$D:$D,'pl-data'!AI$3,postings!$M:$M,'pl-data'!$A65)</f>
        <v>0</v>
      </c>
      <c r="AJ65" s="53">
        <f>+SUM(X65:INDEX(X65:AI65,1,Settings!$C$4))</f>
        <v>0</v>
      </c>
      <c r="AK65" s="53">
        <f t="shared" si="7"/>
        <v>0</v>
      </c>
      <c r="AL65" s="53"/>
      <c r="AM65" s="53">
        <f t="shared" si="8"/>
        <v>0</v>
      </c>
      <c r="AN65" s="53">
        <f t="shared" si="9"/>
        <v>0</v>
      </c>
      <c r="AO65" s="53">
        <f t="shared" si="10"/>
        <v>0</v>
      </c>
      <c r="AP65" s="53">
        <f t="shared" si="11"/>
        <v>0</v>
      </c>
      <c r="AQ65" s="53">
        <f t="shared" si="12"/>
        <v>0</v>
      </c>
      <c r="AR65" s="53">
        <f t="shared" si="13"/>
        <v>0</v>
      </c>
      <c r="AS65" s="53">
        <f t="shared" si="14"/>
        <v>0</v>
      </c>
      <c r="AT65" s="53">
        <f t="shared" si="15"/>
        <v>0</v>
      </c>
      <c r="AU65" s="53">
        <f t="shared" si="16"/>
        <v>0</v>
      </c>
      <c r="AV65" s="53">
        <f t="shared" si="17"/>
        <v>0</v>
      </c>
      <c r="AW65" s="53">
        <f t="shared" si="18"/>
        <v>0</v>
      </c>
      <c r="AX65" s="53">
        <f t="shared" si="19"/>
        <v>0</v>
      </c>
      <c r="AY65" s="53">
        <f>+SUM(AM65:INDEX(AM65:AX65,1,Settings!$C$4))</f>
        <v>0</v>
      </c>
      <c r="AZ65" s="53">
        <f t="shared" si="20"/>
        <v>0</v>
      </c>
      <c r="BA65" s="53"/>
      <c r="BB65" s="53">
        <f t="shared" si="21"/>
        <v>0</v>
      </c>
      <c r="BC65" s="53">
        <f t="shared" si="22"/>
        <v>0</v>
      </c>
      <c r="BD65" s="53">
        <f t="shared" si="23"/>
        <v>0</v>
      </c>
      <c r="BE65" s="53">
        <f t="shared" si="24"/>
        <v>0</v>
      </c>
      <c r="BF65" s="53">
        <f t="shared" si="25"/>
        <v>0</v>
      </c>
      <c r="BG65" s="53">
        <f t="shared" si="26"/>
        <v>0</v>
      </c>
      <c r="BH65" s="53">
        <f t="shared" si="27"/>
        <v>0</v>
      </c>
      <c r="BI65" s="53">
        <f t="shared" si="28"/>
        <v>0</v>
      </c>
      <c r="BJ65" s="53">
        <f t="shared" si="29"/>
        <v>0</v>
      </c>
      <c r="BK65" s="53">
        <f t="shared" si="30"/>
        <v>0</v>
      </c>
      <c r="BL65" s="53">
        <f t="shared" si="31"/>
        <v>0</v>
      </c>
      <c r="BM65" s="53">
        <f t="shared" si="32"/>
        <v>0</v>
      </c>
      <c r="BN65" s="53">
        <f t="shared" si="33"/>
        <v>0</v>
      </c>
      <c r="BO65" s="53"/>
      <c r="BP65" s="53">
        <f t="shared" si="34"/>
        <v>0</v>
      </c>
      <c r="BQ65" s="53"/>
      <c r="BR65" s="53">
        <f t="shared" si="35"/>
        <v>0</v>
      </c>
    </row>
    <row r="66" spans="1:70" x14ac:dyDescent="0.2">
      <c r="A66" s="6">
        <v>2250</v>
      </c>
      <c r="B66" s="6" t="str">
        <f>+VLOOKUP(A66,masterfile!B:C,2,FALSE)</f>
        <v>Aufw. Zuführg/Auflösung latente Steuern</v>
      </c>
      <c r="D66" s="53">
        <f>+SUMIF('[1]2017'!$A:$A,$A66,'[1]2017'!$C:$C)-SUMIF('[1]2017'!$E:$E,$A66,'[1]2017'!$G:$G)</f>
        <v>0</v>
      </c>
      <c r="E66" s="53">
        <f>+SUMIF('[1]2018'!$A:$A,$A66,'[1]2018'!$C:$C)-SUMIF('[1]2018'!$E:$E,$A66,'[1]2018'!$G:$G)</f>
        <v>0</v>
      </c>
      <c r="F66" s="53">
        <f>+SUMIF('[1]2019'!$A:$A,$A66,'[1]2019'!$C:$C)-SUMIF('[1]2019'!$E:$E,$A66,'[1]2019'!$G:$G)</f>
        <v>0</v>
      </c>
      <c r="G66" s="53">
        <f>+SUMIF('[1]2020'!$A:$A,$A66,'[1]2020'!$C:$C)-SUMIF('[1]2020'!$E:$E,$A66,'[1]2020'!$G:$G)</f>
        <v>0</v>
      </c>
      <c r="H66" s="53"/>
      <c r="I66" s="53">
        <f>+(+SUMIF('[1]2021'!$A:$A,$A66,'[1]2021'!$C:$C)-SUMIF('[1]2021'!$E:$E,$A66,'[1]2021'!$G:$G))/12</f>
        <v>0</v>
      </c>
      <c r="J66" s="53">
        <f>+(+SUMIF('[1]2021'!$A:$A,$A66,'[1]2021'!$C:$C)-SUMIF('[1]2021'!$E:$E,$A66,'[1]2021'!$G:$G))/12</f>
        <v>0</v>
      </c>
      <c r="K66" s="53">
        <f>+(+SUMIF('[1]2021'!$A:$A,$A66,'[1]2021'!$C:$C)-SUMIF('[1]2021'!$E:$E,$A66,'[1]2021'!$G:$G))/12</f>
        <v>0</v>
      </c>
      <c r="L66" s="53">
        <f>+(+SUMIF('[1]2021'!$A:$A,$A66,'[1]2021'!$C:$C)-SUMIF('[1]2021'!$E:$E,$A66,'[1]2021'!$G:$G))/12</f>
        <v>0</v>
      </c>
      <c r="M66" s="53">
        <f>+(+SUMIF('[1]2021'!$A:$A,$A66,'[1]2021'!$C:$C)-SUMIF('[1]2021'!$E:$E,$A66,'[1]2021'!$G:$G))/12</f>
        <v>0</v>
      </c>
      <c r="N66" s="53">
        <f>+(+SUMIF('[1]2021'!$A:$A,$A66,'[1]2021'!$C:$C)-SUMIF('[1]2021'!$E:$E,$A66,'[1]2021'!$G:$G))/12</f>
        <v>0</v>
      </c>
      <c r="O66" s="53">
        <f>+(+SUMIF('[1]2021'!$A:$A,$A66,'[1]2021'!$C:$C)-SUMIF('[1]2021'!$E:$E,$A66,'[1]2021'!$G:$G))/12</f>
        <v>0</v>
      </c>
      <c r="P66" s="53">
        <f>+(+SUMIF('[1]2021'!$A:$A,$A66,'[1]2021'!$C:$C)-SUMIF('[1]2021'!$E:$E,$A66,'[1]2021'!$G:$G))/12</f>
        <v>0</v>
      </c>
      <c r="Q66" s="53">
        <f>+(+SUMIF('[1]2021'!$A:$A,$A66,'[1]2021'!$C:$C)-SUMIF('[1]2021'!$E:$E,$A66,'[1]2021'!$G:$G))/12</f>
        <v>0</v>
      </c>
      <c r="R66" s="53">
        <f>+(+SUMIF('[1]2021'!$A:$A,$A66,'[1]2021'!$C:$C)-SUMIF('[1]2021'!$E:$E,$A66,'[1]2021'!$G:$G))/12</f>
        <v>0</v>
      </c>
      <c r="S66" s="53">
        <f>+(+SUMIF('[1]2021'!$A:$A,$A66,'[1]2021'!$C:$C)-SUMIF('[1]2021'!$E:$E,$A66,'[1]2021'!$G:$G))/12</f>
        <v>0</v>
      </c>
      <c r="T66" s="53">
        <f>+(+SUMIF('[1]2021'!$A:$A,$A66,'[1]2021'!$C:$C)-SUMIF('[1]2021'!$E:$E,$A66,'[1]2021'!$G:$G))/12</f>
        <v>0</v>
      </c>
      <c r="U66" s="53">
        <f>+SUM(I66:INDEX(I66:T66,1,Settings!$C$4))</f>
        <v>0</v>
      </c>
      <c r="V66" s="53">
        <f t="shared" si="6"/>
        <v>0</v>
      </c>
      <c r="W66" s="53"/>
      <c r="X66" s="53">
        <f>+SUMIFS(postings!$T:$T,postings!$C:$C,'pl-data'!X$2,postings!$D:$D,'pl-data'!X$3,postings!$I:$I,'pl-data'!$A66)-SUMIFS(postings!$W:$W,postings!$C:$C,'pl-data'!X$2,postings!$D:$D,'pl-data'!X$3,postings!$M:$M,'pl-data'!$A66)</f>
        <v>0</v>
      </c>
      <c r="Y66" s="53">
        <f>+SUMIFS(postings!$T:$T,postings!$C:$C,'pl-data'!Y$2,postings!$D:$D,'pl-data'!Y$3,postings!$I:$I,'pl-data'!$A66)-SUMIFS(postings!$W:$W,postings!$C:$C,'pl-data'!Y$2,postings!$D:$D,'pl-data'!Y$3,postings!$M:$M,'pl-data'!$A66)</f>
        <v>0</v>
      </c>
      <c r="Z66" s="53">
        <f>+SUMIFS(postings!$T:$T,postings!$C:$C,'pl-data'!Z$2,postings!$D:$D,'pl-data'!Z$3,postings!$I:$I,'pl-data'!$A66)-SUMIFS(postings!$W:$W,postings!$C:$C,'pl-data'!Z$2,postings!$D:$D,'pl-data'!Z$3,postings!$M:$M,'pl-data'!$A66)</f>
        <v>0</v>
      </c>
      <c r="AA66" s="53">
        <f>+SUMIFS(postings!$T:$T,postings!$C:$C,'pl-data'!AA$2,postings!$D:$D,'pl-data'!AA$3,postings!$I:$I,'pl-data'!$A66)-SUMIFS(postings!$W:$W,postings!$C:$C,'pl-data'!AA$2,postings!$D:$D,'pl-data'!AA$3,postings!$M:$M,'pl-data'!$A66)</f>
        <v>0</v>
      </c>
      <c r="AB66" s="53">
        <f>+SUMIFS(postings!$T:$T,postings!$C:$C,'pl-data'!AB$2,postings!$D:$D,'pl-data'!AB$3,postings!$I:$I,'pl-data'!$A66)-SUMIFS(postings!$W:$W,postings!$C:$C,'pl-data'!AB$2,postings!$D:$D,'pl-data'!AB$3,postings!$M:$M,'pl-data'!$A66)</f>
        <v>0</v>
      </c>
      <c r="AC66" s="53">
        <f>+SUMIFS(postings!$T:$T,postings!$C:$C,'pl-data'!AC$2,postings!$D:$D,'pl-data'!AC$3,postings!$I:$I,'pl-data'!$A66)-SUMIFS(postings!$W:$W,postings!$C:$C,'pl-data'!AC$2,postings!$D:$D,'pl-data'!AC$3,postings!$M:$M,'pl-data'!$A66)</f>
        <v>0</v>
      </c>
      <c r="AD66" s="53">
        <f>+SUMIFS(postings!$T:$T,postings!$C:$C,'pl-data'!AD$2,postings!$D:$D,'pl-data'!AD$3,postings!$I:$I,'pl-data'!$A66)-SUMIFS(postings!$W:$W,postings!$C:$C,'pl-data'!AD$2,postings!$D:$D,'pl-data'!AD$3,postings!$M:$M,'pl-data'!$A66)</f>
        <v>0</v>
      </c>
      <c r="AE66" s="53">
        <f>+SUMIFS(postings!$T:$T,postings!$C:$C,'pl-data'!AE$2,postings!$D:$D,'pl-data'!AE$3,postings!$I:$I,'pl-data'!$A66)-SUMIFS(postings!$W:$W,postings!$C:$C,'pl-data'!AE$2,postings!$D:$D,'pl-data'!AE$3,postings!$M:$M,'pl-data'!$A66)</f>
        <v>0</v>
      </c>
      <c r="AF66" s="53">
        <f>+SUMIFS(postings!$T:$T,postings!$C:$C,'pl-data'!AF$2,postings!$D:$D,'pl-data'!AF$3,postings!$I:$I,'pl-data'!$A66)-SUMIFS(postings!$W:$W,postings!$C:$C,'pl-data'!AF$2,postings!$D:$D,'pl-data'!AF$3,postings!$M:$M,'pl-data'!$A66)</f>
        <v>0</v>
      </c>
      <c r="AG66" s="53">
        <f>+SUMIFS(postings!$T:$T,postings!$C:$C,'pl-data'!AG$2,postings!$D:$D,'pl-data'!AG$3,postings!$I:$I,'pl-data'!$A66)-SUMIFS(postings!$W:$W,postings!$C:$C,'pl-data'!AG$2,postings!$D:$D,'pl-data'!AG$3,postings!$M:$M,'pl-data'!$A66)</f>
        <v>0</v>
      </c>
      <c r="AH66" s="53">
        <f>+SUMIFS(postings!$T:$T,postings!$C:$C,'pl-data'!AH$2,postings!$D:$D,'pl-data'!AH$3,postings!$I:$I,'pl-data'!$A66)-SUMIFS(postings!$W:$W,postings!$C:$C,'pl-data'!AH$2,postings!$D:$D,'pl-data'!AH$3,postings!$M:$M,'pl-data'!$A66)</f>
        <v>0</v>
      </c>
      <c r="AI66" s="53">
        <f>+SUMIFS(postings!$T:$T,postings!$C:$C,'pl-data'!AI$2,postings!$D:$D,'pl-data'!AI$3,postings!$I:$I,'pl-data'!$A66)-SUMIFS(postings!$W:$W,postings!$C:$C,'pl-data'!AI$2,postings!$D:$D,'pl-data'!AI$3,postings!$M:$M,'pl-data'!$A66)</f>
        <v>0</v>
      </c>
      <c r="AJ66" s="53">
        <f>+SUM(X66:INDEX(X66:AI66,1,Settings!$C$4))</f>
        <v>0</v>
      </c>
      <c r="AK66" s="53">
        <f t="shared" si="7"/>
        <v>0</v>
      </c>
      <c r="AL66" s="53"/>
      <c r="AM66" s="53">
        <f t="shared" si="8"/>
        <v>0</v>
      </c>
      <c r="AN66" s="53">
        <f t="shared" si="9"/>
        <v>0</v>
      </c>
      <c r="AO66" s="53">
        <f t="shared" si="10"/>
        <v>0</v>
      </c>
      <c r="AP66" s="53">
        <f t="shared" si="11"/>
        <v>0</v>
      </c>
      <c r="AQ66" s="53">
        <f t="shared" si="12"/>
        <v>0</v>
      </c>
      <c r="AR66" s="53">
        <f t="shared" si="13"/>
        <v>0</v>
      </c>
      <c r="AS66" s="53">
        <f t="shared" si="14"/>
        <v>0</v>
      </c>
      <c r="AT66" s="53">
        <f t="shared" si="15"/>
        <v>0</v>
      </c>
      <c r="AU66" s="53">
        <f t="shared" si="16"/>
        <v>0</v>
      </c>
      <c r="AV66" s="53">
        <f t="shared" si="17"/>
        <v>0</v>
      </c>
      <c r="AW66" s="53">
        <f t="shared" si="18"/>
        <v>0</v>
      </c>
      <c r="AX66" s="53">
        <f t="shared" si="19"/>
        <v>0</v>
      </c>
      <c r="AY66" s="53">
        <f>+SUM(AM66:INDEX(AM66:AX66,1,Settings!$C$4))</f>
        <v>0</v>
      </c>
      <c r="AZ66" s="53">
        <f t="shared" si="20"/>
        <v>0</v>
      </c>
      <c r="BA66" s="53"/>
      <c r="BB66" s="53">
        <f t="shared" si="21"/>
        <v>0</v>
      </c>
      <c r="BC66" s="53">
        <f t="shared" si="22"/>
        <v>0</v>
      </c>
      <c r="BD66" s="53">
        <f t="shared" si="23"/>
        <v>0</v>
      </c>
      <c r="BE66" s="53">
        <f t="shared" si="24"/>
        <v>0</v>
      </c>
      <c r="BF66" s="53">
        <f t="shared" si="25"/>
        <v>0</v>
      </c>
      <c r="BG66" s="53">
        <f t="shared" si="26"/>
        <v>0</v>
      </c>
      <c r="BH66" s="53">
        <f t="shared" si="27"/>
        <v>0</v>
      </c>
      <c r="BI66" s="53">
        <f t="shared" si="28"/>
        <v>0</v>
      </c>
      <c r="BJ66" s="53">
        <f t="shared" si="29"/>
        <v>0</v>
      </c>
      <c r="BK66" s="53">
        <f t="shared" si="30"/>
        <v>0</v>
      </c>
      <c r="BL66" s="53">
        <f t="shared" si="31"/>
        <v>0</v>
      </c>
      <c r="BM66" s="53">
        <f t="shared" si="32"/>
        <v>0</v>
      </c>
      <c r="BN66" s="53">
        <f t="shared" si="33"/>
        <v>0</v>
      </c>
      <c r="BO66" s="53"/>
      <c r="BP66" s="53">
        <f t="shared" si="34"/>
        <v>0</v>
      </c>
      <c r="BQ66" s="53"/>
      <c r="BR66" s="53">
        <f t="shared" si="35"/>
        <v>0</v>
      </c>
    </row>
    <row r="67" spans="1:70" x14ac:dyDescent="0.2">
      <c r="A67" s="6">
        <v>2255</v>
      </c>
      <c r="B67" s="6" t="str">
        <f>+VLOOKUP(A67,masterfile!B:C,2,FALSE)</f>
        <v>Erträge Zuführg/Auflösg latente Steuern</v>
      </c>
      <c r="D67" s="53">
        <f>+SUMIF('[1]2017'!$A:$A,$A67,'[1]2017'!$C:$C)-SUMIF('[1]2017'!$E:$E,$A67,'[1]2017'!$G:$G)</f>
        <v>0</v>
      </c>
      <c r="E67" s="53">
        <f>+SUMIF('[1]2018'!$A:$A,$A67,'[1]2018'!$C:$C)-SUMIF('[1]2018'!$E:$E,$A67,'[1]2018'!$G:$G)</f>
        <v>0</v>
      </c>
      <c r="F67" s="53">
        <f>+SUMIF('[1]2019'!$A:$A,$A67,'[1]2019'!$C:$C)-SUMIF('[1]2019'!$E:$E,$A67,'[1]2019'!$G:$G)</f>
        <v>0</v>
      </c>
      <c r="G67" s="53">
        <f>+SUMIF('[1]2020'!$A:$A,$A67,'[1]2020'!$C:$C)-SUMIF('[1]2020'!$E:$E,$A67,'[1]2020'!$G:$G)</f>
        <v>0</v>
      </c>
      <c r="H67" s="53"/>
      <c r="I67" s="53">
        <f>+(+SUMIF('[1]2021'!$A:$A,$A67,'[1]2021'!$C:$C)-SUMIF('[1]2021'!$E:$E,$A67,'[1]2021'!$G:$G))/12</f>
        <v>0</v>
      </c>
      <c r="J67" s="53">
        <f>+(+SUMIF('[1]2021'!$A:$A,$A67,'[1]2021'!$C:$C)-SUMIF('[1]2021'!$E:$E,$A67,'[1]2021'!$G:$G))/12</f>
        <v>0</v>
      </c>
      <c r="K67" s="53">
        <f>+(+SUMIF('[1]2021'!$A:$A,$A67,'[1]2021'!$C:$C)-SUMIF('[1]2021'!$E:$E,$A67,'[1]2021'!$G:$G))/12</f>
        <v>0</v>
      </c>
      <c r="L67" s="53">
        <f>+(+SUMIF('[1]2021'!$A:$A,$A67,'[1]2021'!$C:$C)-SUMIF('[1]2021'!$E:$E,$A67,'[1]2021'!$G:$G))/12</f>
        <v>0</v>
      </c>
      <c r="M67" s="53">
        <f>+(+SUMIF('[1]2021'!$A:$A,$A67,'[1]2021'!$C:$C)-SUMIF('[1]2021'!$E:$E,$A67,'[1]2021'!$G:$G))/12</f>
        <v>0</v>
      </c>
      <c r="N67" s="53">
        <f>+(+SUMIF('[1]2021'!$A:$A,$A67,'[1]2021'!$C:$C)-SUMIF('[1]2021'!$E:$E,$A67,'[1]2021'!$G:$G))/12</f>
        <v>0</v>
      </c>
      <c r="O67" s="53">
        <f>+(+SUMIF('[1]2021'!$A:$A,$A67,'[1]2021'!$C:$C)-SUMIF('[1]2021'!$E:$E,$A67,'[1]2021'!$G:$G))/12</f>
        <v>0</v>
      </c>
      <c r="P67" s="53">
        <f>+(+SUMIF('[1]2021'!$A:$A,$A67,'[1]2021'!$C:$C)-SUMIF('[1]2021'!$E:$E,$A67,'[1]2021'!$G:$G))/12</f>
        <v>0</v>
      </c>
      <c r="Q67" s="53">
        <f>+(+SUMIF('[1]2021'!$A:$A,$A67,'[1]2021'!$C:$C)-SUMIF('[1]2021'!$E:$E,$A67,'[1]2021'!$G:$G))/12</f>
        <v>0</v>
      </c>
      <c r="R67" s="53">
        <f>+(+SUMIF('[1]2021'!$A:$A,$A67,'[1]2021'!$C:$C)-SUMIF('[1]2021'!$E:$E,$A67,'[1]2021'!$G:$G))/12</f>
        <v>0</v>
      </c>
      <c r="S67" s="53">
        <f>+(+SUMIF('[1]2021'!$A:$A,$A67,'[1]2021'!$C:$C)-SUMIF('[1]2021'!$E:$E,$A67,'[1]2021'!$G:$G))/12</f>
        <v>0</v>
      </c>
      <c r="T67" s="53">
        <f>+(+SUMIF('[1]2021'!$A:$A,$A67,'[1]2021'!$C:$C)-SUMIF('[1]2021'!$E:$E,$A67,'[1]2021'!$G:$G))/12</f>
        <v>0</v>
      </c>
      <c r="U67" s="53">
        <f>+SUM(I67:INDEX(I67:T67,1,Settings!$C$4))</f>
        <v>0</v>
      </c>
      <c r="V67" s="53">
        <f t="shared" si="6"/>
        <v>0</v>
      </c>
      <c r="W67" s="53"/>
      <c r="X67" s="53">
        <f>+SUMIFS(postings!$T:$T,postings!$C:$C,'pl-data'!X$2,postings!$D:$D,'pl-data'!X$3,postings!$I:$I,'pl-data'!$A67)-SUMIFS(postings!$W:$W,postings!$C:$C,'pl-data'!X$2,postings!$D:$D,'pl-data'!X$3,postings!$M:$M,'pl-data'!$A67)</f>
        <v>0</v>
      </c>
      <c r="Y67" s="53">
        <f>+SUMIFS(postings!$T:$T,postings!$C:$C,'pl-data'!Y$2,postings!$D:$D,'pl-data'!Y$3,postings!$I:$I,'pl-data'!$A67)-SUMIFS(postings!$W:$W,postings!$C:$C,'pl-data'!Y$2,postings!$D:$D,'pl-data'!Y$3,postings!$M:$M,'pl-data'!$A67)</f>
        <v>0</v>
      </c>
      <c r="Z67" s="53">
        <f>+SUMIFS(postings!$T:$T,postings!$C:$C,'pl-data'!Z$2,postings!$D:$D,'pl-data'!Z$3,postings!$I:$I,'pl-data'!$A67)-SUMIFS(postings!$W:$W,postings!$C:$C,'pl-data'!Z$2,postings!$D:$D,'pl-data'!Z$3,postings!$M:$M,'pl-data'!$A67)</f>
        <v>0</v>
      </c>
      <c r="AA67" s="53">
        <f>+SUMIFS(postings!$T:$T,postings!$C:$C,'pl-data'!AA$2,postings!$D:$D,'pl-data'!AA$3,postings!$I:$I,'pl-data'!$A67)-SUMIFS(postings!$W:$W,postings!$C:$C,'pl-data'!AA$2,postings!$D:$D,'pl-data'!AA$3,postings!$M:$M,'pl-data'!$A67)</f>
        <v>0</v>
      </c>
      <c r="AB67" s="53">
        <f>+SUMIFS(postings!$T:$T,postings!$C:$C,'pl-data'!AB$2,postings!$D:$D,'pl-data'!AB$3,postings!$I:$I,'pl-data'!$A67)-SUMIFS(postings!$W:$W,postings!$C:$C,'pl-data'!AB$2,postings!$D:$D,'pl-data'!AB$3,postings!$M:$M,'pl-data'!$A67)</f>
        <v>0</v>
      </c>
      <c r="AC67" s="53">
        <f>+SUMIFS(postings!$T:$T,postings!$C:$C,'pl-data'!AC$2,postings!$D:$D,'pl-data'!AC$3,postings!$I:$I,'pl-data'!$A67)-SUMIFS(postings!$W:$W,postings!$C:$C,'pl-data'!AC$2,postings!$D:$D,'pl-data'!AC$3,postings!$M:$M,'pl-data'!$A67)</f>
        <v>0</v>
      </c>
      <c r="AD67" s="53">
        <f>+SUMIFS(postings!$T:$T,postings!$C:$C,'pl-data'!AD$2,postings!$D:$D,'pl-data'!AD$3,postings!$I:$I,'pl-data'!$A67)-SUMIFS(postings!$W:$W,postings!$C:$C,'pl-data'!AD$2,postings!$D:$D,'pl-data'!AD$3,postings!$M:$M,'pl-data'!$A67)</f>
        <v>0</v>
      </c>
      <c r="AE67" s="53">
        <f>+SUMIFS(postings!$T:$T,postings!$C:$C,'pl-data'!AE$2,postings!$D:$D,'pl-data'!AE$3,postings!$I:$I,'pl-data'!$A67)-SUMIFS(postings!$W:$W,postings!$C:$C,'pl-data'!AE$2,postings!$D:$D,'pl-data'!AE$3,postings!$M:$M,'pl-data'!$A67)</f>
        <v>0</v>
      </c>
      <c r="AF67" s="53">
        <f>+SUMIFS(postings!$T:$T,postings!$C:$C,'pl-data'!AF$2,postings!$D:$D,'pl-data'!AF$3,postings!$I:$I,'pl-data'!$A67)-SUMIFS(postings!$W:$W,postings!$C:$C,'pl-data'!AF$2,postings!$D:$D,'pl-data'!AF$3,postings!$M:$M,'pl-data'!$A67)</f>
        <v>0</v>
      </c>
      <c r="AG67" s="53">
        <f>+SUMIFS(postings!$T:$T,postings!$C:$C,'pl-data'!AG$2,postings!$D:$D,'pl-data'!AG$3,postings!$I:$I,'pl-data'!$A67)-SUMIFS(postings!$W:$W,postings!$C:$C,'pl-data'!AG$2,postings!$D:$D,'pl-data'!AG$3,postings!$M:$M,'pl-data'!$A67)</f>
        <v>0</v>
      </c>
      <c r="AH67" s="53">
        <f>+SUMIFS(postings!$T:$T,postings!$C:$C,'pl-data'!AH$2,postings!$D:$D,'pl-data'!AH$3,postings!$I:$I,'pl-data'!$A67)-SUMIFS(postings!$W:$W,postings!$C:$C,'pl-data'!AH$2,postings!$D:$D,'pl-data'!AH$3,postings!$M:$M,'pl-data'!$A67)</f>
        <v>0</v>
      </c>
      <c r="AI67" s="53">
        <f>+SUMIFS(postings!$T:$T,postings!$C:$C,'pl-data'!AI$2,postings!$D:$D,'pl-data'!AI$3,postings!$I:$I,'pl-data'!$A67)-SUMIFS(postings!$W:$W,postings!$C:$C,'pl-data'!AI$2,postings!$D:$D,'pl-data'!AI$3,postings!$M:$M,'pl-data'!$A67)</f>
        <v>0</v>
      </c>
      <c r="AJ67" s="53">
        <f>+SUM(X67:INDEX(X67:AI67,1,Settings!$C$4))</f>
        <v>0</v>
      </c>
      <c r="AK67" s="53">
        <f t="shared" si="7"/>
        <v>0</v>
      </c>
      <c r="AL67" s="53"/>
      <c r="AM67" s="53">
        <f t="shared" si="8"/>
        <v>0</v>
      </c>
      <c r="AN67" s="53">
        <f t="shared" si="9"/>
        <v>0</v>
      </c>
      <c r="AO67" s="53">
        <f t="shared" si="10"/>
        <v>0</v>
      </c>
      <c r="AP67" s="53">
        <f t="shared" si="11"/>
        <v>0</v>
      </c>
      <c r="AQ67" s="53">
        <f t="shared" si="12"/>
        <v>0</v>
      </c>
      <c r="AR67" s="53">
        <f t="shared" si="13"/>
        <v>0</v>
      </c>
      <c r="AS67" s="53">
        <f t="shared" si="14"/>
        <v>0</v>
      </c>
      <c r="AT67" s="53">
        <f t="shared" si="15"/>
        <v>0</v>
      </c>
      <c r="AU67" s="53">
        <f t="shared" si="16"/>
        <v>0</v>
      </c>
      <c r="AV67" s="53">
        <f t="shared" si="17"/>
        <v>0</v>
      </c>
      <c r="AW67" s="53">
        <f t="shared" si="18"/>
        <v>0</v>
      </c>
      <c r="AX67" s="53">
        <f t="shared" si="19"/>
        <v>0</v>
      </c>
      <c r="AY67" s="53">
        <f>+SUM(AM67:INDEX(AM67:AX67,1,Settings!$C$4))</f>
        <v>0</v>
      </c>
      <c r="AZ67" s="53">
        <f t="shared" si="20"/>
        <v>0</v>
      </c>
      <c r="BA67" s="53"/>
      <c r="BB67" s="53">
        <f t="shared" si="21"/>
        <v>0</v>
      </c>
      <c r="BC67" s="53">
        <f t="shared" si="22"/>
        <v>0</v>
      </c>
      <c r="BD67" s="53">
        <f t="shared" si="23"/>
        <v>0</v>
      </c>
      <c r="BE67" s="53">
        <f t="shared" si="24"/>
        <v>0</v>
      </c>
      <c r="BF67" s="53">
        <f t="shared" si="25"/>
        <v>0</v>
      </c>
      <c r="BG67" s="53">
        <f t="shared" si="26"/>
        <v>0</v>
      </c>
      <c r="BH67" s="53">
        <f t="shared" si="27"/>
        <v>0</v>
      </c>
      <c r="BI67" s="53">
        <f t="shared" si="28"/>
        <v>0</v>
      </c>
      <c r="BJ67" s="53">
        <f t="shared" si="29"/>
        <v>0</v>
      </c>
      <c r="BK67" s="53">
        <f t="shared" si="30"/>
        <v>0</v>
      </c>
      <c r="BL67" s="53">
        <f t="shared" si="31"/>
        <v>0</v>
      </c>
      <c r="BM67" s="53">
        <f t="shared" si="32"/>
        <v>0</v>
      </c>
      <c r="BN67" s="53">
        <f t="shared" si="33"/>
        <v>0</v>
      </c>
      <c r="BO67" s="53"/>
      <c r="BP67" s="53">
        <f t="shared" si="34"/>
        <v>0</v>
      </c>
      <c r="BQ67" s="53"/>
      <c r="BR67" s="53">
        <f t="shared" si="35"/>
        <v>0</v>
      </c>
    </row>
    <row r="68" spans="1:70" x14ac:dyDescent="0.2">
      <c r="A68" s="6">
        <v>2260</v>
      </c>
      <c r="B68" s="6" t="str">
        <f>+VLOOKUP(A68,masterfile!B:C,2,FALSE)</f>
        <v>Aufw. Zuführung zu Steuerrückst. BStBK</v>
      </c>
      <c r="D68" s="53">
        <f>+SUMIF('[1]2017'!$A:$A,$A68,'[1]2017'!$C:$C)-SUMIF('[1]2017'!$E:$E,$A68,'[1]2017'!$G:$G)</f>
        <v>0</v>
      </c>
      <c r="E68" s="53">
        <f>+SUMIF('[1]2018'!$A:$A,$A68,'[1]2018'!$C:$C)-SUMIF('[1]2018'!$E:$E,$A68,'[1]2018'!$G:$G)</f>
        <v>0</v>
      </c>
      <c r="F68" s="53">
        <f>+SUMIF('[1]2019'!$A:$A,$A68,'[1]2019'!$C:$C)-SUMIF('[1]2019'!$E:$E,$A68,'[1]2019'!$G:$G)</f>
        <v>0</v>
      </c>
      <c r="G68" s="53">
        <f>+SUMIF('[1]2020'!$A:$A,$A68,'[1]2020'!$C:$C)-SUMIF('[1]2020'!$E:$E,$A68,'[1]2020'!$G:$G)</f>
        <v>0</v>
      </c>
      <c r="H68" s="53"/>
      <c r="I68" s="53">
        <f>+(+SUMIF('[1]2021'!$A:$A,$A68,'[1]2021'!$C:$C)-SUMIF('[1]2021'!$E:$E,$A68,'[1]2021'!$G:$G))/12</f>
        <v>0</v>
      </c>
      <c r="J68" s="53">
        <f>+(+SUMIF('[1]2021'!$A:$A,$A68,'[1]2021'!$C:$C)-SUMIF('[1]2021'!$E:$E,$A68,'[1]2021'!$G:$G))/12</f>
        <v>0</v>
      </c>
      <c r="K68" s="53">
        <f>+(+SUMIF('[1]2021'!$A:$A,$A68,'[1]2021'!$C:$C)-SUMIF('[1]2021'!$E:$E,$A68,'[1]2021'!$G:$G))/12</f>
        <v>0</v>
      </c>
      <c r="L68" s="53">
        <f>+(+SUMIF('[1]2021'!$A:$A,$A68,'[1]2021'!$C:$C)-SUMIF('[1]2021'!$E:$E,$A68,'[1]2021'!$G:$G))/12</f>
        <v>0</v>
      </c>
      <c r="M68" s="53">
        <f>+(+SUMIF('[1]2021'!$A:$A,$A68,'[1]2021'!$C:$C)-SUMIF('[1]2021'!$E:$E,$A68,'[1]2021'!$G:$G))/12</f>
        <v>0</v>
      </c>
      <c r="N68" s="53">
        <f>+(+SUMIF('[1]2021'!$A:$A,$A68,'[1]2021'!$C:$C)-SUMIF('[1]2021'!$E:$E,$A68,'[1]2021'!$G:$G))/12</f>
        <v>0</v>
      </c>
      <c r="O68" s="53">
        <f>+(+SUMIF('[1]2021'!$A:$A,$A68,'[1]2021'!$C:$C)-SUMIF('[1]2021'!$E:$E,$A68,'[1]2021'!$G:$G))/12</f>
        <v>0</v>
      </c>
      <c r="P68" s="53">
        <f>+(+SUMIF('[1]2021'!$A:$A,$A68,'[1]2021'!$C:$C)-SUMIF('[1]2021'!$E:$E,$A68,'[1]2021'!$G:$G))/12</f>
        <v>0</v>
      </c>
      <c r="Q68" s="53">
        <f>+(+SUMIF('[1]2021'!$A:$A,$A68,'[1]2021'!$C:$C)-SUMIF('[1]2021'!$E:$E,$A68,'[1]2021'!$G:$G))/12</f>
        <v>0</v>
      </c>
      <c r="R68" s="53">
        <f>+(+SUMIF('[1]2021'!$A:$A,$A68,'[1]2021'!$C:$C)-SUMIF('[1]2021'!$E:$E,$A68,'[1]2021'!$G:$G))/12</f>
        <v>0</v>
      </c>
      <c r="S68" s="53">
        <f>+(+SUMIF('[1]2021'!$A:$A,$A68,'[1]2021'!$C:$C)-SUMIF('[1]2021'!$E:$E,$A68,'[1]2021'!$G:$G))/12</f>
        <v>0</v>
      </c>
      <c r="T68" s="53">
        <f>+(+SUMIF('[1]2021'!$A:$A,$A68,'[1]2021'!$C:$C)-SUMIF('[1]2021'!$E:$E,$A68,'[1]2021'!$G:$G))/12</f>
        <v>0</v>
      </c>
      <c r="U68" s="53">
        <f>+SUM(I68:INDEX(I68:T68,1,Settings!$C$4))</f>
        <v>0</v>
      </c>
      <c r="V68" s="53">
        <f t="shared" si="6"/>
        <v>0</v>
      </c>
      <c r="W68" s="53"/>
      <c r="X68" s="53">
        <f>+SUMIFS(postings!$T:$T,postings!$C:$C,'pl-data'!X$2,postings!$D:$D,'pl-data'!X$3,postings!$I:$I,'pl-data'!$A68)-SUMIFS(postings!$W:$W,postings!$C:$C,'pl-data'!X$2,postings!$D:$D,'pl-data'!X$3,postings!$M:$M,'pl-data'!$A68)</f>
        <v>0</v>
      </c>
      <c r="Y68" s="53">
        <f>+SUMIFS(postings!$T:$T,postings!$C:$C,'pl-data'!Y$2,postings!$D:$D,'pl-data'!Y$3,postings!$I:$I,'pl-data'!$A68)-SUMIFS(postings!$W:$W,postings!$C:$C,'pl-data'!Y$2,postings!$D:$D,'pl-data'!Y$3,postings!$M:$M,'pl-data'!$A68)</f>
        <v>0</v>
      </c>
      <c r="Z68" s="53">
        <f>+SUMIFS(postings!$T:$T,postings!$C:$C,'pl-data'!Z$2,postings!$D:$D,'pl-data'!Z$3,postings!$I:$I,'pl-data'!$A68)-SUMIFS(postings!$W:$W,postings!$C:$C,'pl-data'!Z$2,postings!$D:$D,'pl-data'!Z$3,postings!$M:$M,'pl-data'!$A68)</f>
        <v>0</v>
      </c>
      <c r="AA68" s="53">
        <f>+SUMIFS(postings!$T:$T,postings!$C:$C,'pl-data'!AA$2,postings!$D:$D,'pl-data'!AA$3,postings!$I:$I,'pl-data'!$A68)-SUMIFS(postings!$W:$W,postings!$C:$C,'pl-data'!AA$2,postings!$D:$D,'pl-data'!AA$3,postings!$M:$M,'pl-data'!$A68)</f>
        <v>0</v>
      </c>
      <c r="AB68" s="53">
        <f>+SUMIFS(postings!$T:$T,postings!$C:$C,'pl-data'!AB$2,postings!$D:$D,'pl-data'!AB$3,postings!$I:$I,'pl-data'!$A68)-SUMIFS(postings!$W:$W,postings!$C:$C,'pl-data'!AB$2,postings!$D:$D,'pl-data'!AB$3,postings!$M:$M,'pl-data'!$A68)</f>
        <v>0</v>
      </c>
      <c r="AC68" s="53">
        <f>+SUMIFS(postings!$T:$T,postings!$C:$C,'pl-data'!AC$2,postings!$D:$D,'pl-data'!AC$3,postings!$I:$I,'pl-data'!$A68)-SUMIFS(postings!$W:$W,postings!$C:$C,'pl-data'!AC$2,postings!$D:$D,'pl-data'!AC$3,postings!$M:$M,'pl-data'!$A68)</f>
        <v>0</v>
      </c>
      <c r="AD68" s="53">
        <f>+SUMIFS(postings!$T:$T,postings!$C:$C,'pl-data'!AD$2,postings!$D:$D,'pl-data'!AD$3,postings!$I:$I,'pl-data'!$A68)-SUMIFS(postings!$W:$W,postings!$C:$C,'pl-data'!AD$2,postings!$D:$D,'pl-data'!AD$3,postings!$M:$M,'pl-data'!$A68)</f>
        <v>0</v>
      </c>
      <c r="AE68" s="53">
        <f>+SUMIFS(postings!$T:$T,postings!$C:$C,'pl-data'!AE$2,postings!$D:$D,'pl-data'!AE$3,postings!$I:$I,'pl-data'!$A68)-SUMIFS(postings!$W:$W,postings!$C:$C,'pl-data'!AE$2,postings!$D:$D,'pl-data'!AE$3,postings!$M:$M,'pl-data'!$A68)</f>
        <v>0</v>
      </c>
      <c r="AF68" s="53">
        <f>+SUMIFS(postings!$T:$T,postings!$C:$C,'pl-data'!AF$2,postings!$D:$D,'pl-data'!AF$3,postings!$I:$I,'pl-data'!$A68)-SUMIFS(postings!$W:$W,postings!$C:$C,'pl-data'!AF$2,postings!$D:$D,'pl-data'!AF$3,postings!$M:$M,'pl-data'!$A68)</f>
        <v>0</v>
      </c>
      <c r="AG68" s="53">
        <f>+SUMIFS(postings!$T:$T,postings!$C:$C,'pl-data'!AG$2,postings!$D:$D,'pl-data'!AG$3,postings!$I:$I,'pl-data'!$A68)-SUMIFS(postings!$W:$W,postings!$C:$C,'pl-data'!AG$2,postings!$D:$D,'pl-data'!AG$3,postings!$M:$M,'pl-data'!$A68)</f>
        <v>0</v>
      </c>
      <c r="AH68" s="53">
        <f>+SUMIFS(postings!$T:$T,postings!$C:$C,'pl-data'!AH$2,postings!$D:$D,'pl-data'!AH$3,postings!$I:$I,'pl-data'!$A68)-SUMIFS(postings!$W:$W,postings!$C:$C,'pl-data'!AH$2,postings!$D:$D,'pl-data'!AH$3,postings!$M:$M,'pl-data'!$A68)</f>
        <v>0</v>
      </c>
      <c r="AI68" s="53">
        <f>+SUMIFS(postings!$T:$T,postings!$C:$C,'pl-data'!AI$2,postings!$D:$D,'pl-data'!AI$3,postings!$I:$I,'pl-data'!$A68)-SUMIFS(postings!$W:$W,postings!$C:$C,'pl-data'!AI$2,postings!$D:$D,'pl-data'!AI$3,postings!$M:$M,'pl-data'!$A68)</f>
        <v>0</v>
      </c>
      <c r="AJ68" s="53">
        <f>+SUM(X68:INDEX(X68:AI68,1,Settings!$C$4))</f>
        <v>0</v>
      </c>
      <c r="AK68" s="53">
        <f t="shared" si="7"/>
        <v>0</v>
      </c>
      <c r="AL68" s="53"/>
      <c r="AM68" s="53">
        <f t="shared" si="8"/>
        <v>0</v>
      </c>
      <c r="AN68" s="53">
        <f t="shared" si="9"/>
        <v>0</v>
      </c>
      <c r="AO68" s="53">
        <f t="shared" si="10"/>
        <v>0</v>
      </c>
      <c r="AP68" s="53">
        <f t="shared" si="11"/>
        <v>0</v>
      </c>
      <c r="AQ68" s="53">
        <f t="shared" si="12"/>
        <v>0</v>
      </c>
      <c r="AR68" s="53">
        <f t="shared" si="13"/>
        <v>0</v>
      </c>
      <c r="AS68" s="53">
        <f t="shared" si="14"/>
        <v>0</v>
      </c>
      <c r="AT68" s="53">
        <f t="shared" si="15"/>
        <v>0</v>
      </c>
      <c r="AU68" s="53">
        <f t="shared" si="16"/>
        <v>0</v>
      </c>
      <c r="AV68" s="53">
        <f t="shared" si="17"/>
        <v>0</v>
      </c>
      <c r="AW68" s="53">
        <f t="shared" si="18"/>
        <v>0</v>
      </c>
      <c r="AX68" s="53">
        <f t="shared" si="19"/>
        <v>0</v>
      </c>
      <c r="AY68" s="53">
        <f>+SUM(AM68:INDEX(AM68:AX68,1,Settings!$C$4))</f>
        <v>0</v>
      </c>
      <c r="AZ68" s="53">
        <f t="shared" si="20"/>
        <v>0</v>
      </c>
      <c r="BA68" s="53"/>
      <c r="BB68" s="53">
        <f t="shared" si="21"/>
        <v>0</v>
      </c>
      <c r="BC68" s="53">
        <f t="shared" si="22"/>
        <v>0</v>
      </c>
      <c r="BD68" s="53">
        <f t="shared" si="23"/>
        <v>0</v>
      </c>
      <c r="BE68" s="53">
        <f t="shared" si="24"/>
        <v>0</v>
      </c>
      <c r="BF68" s="53">
        <f t="shared" si="25"/>
        <v>0</v>
      </c>
      <c r="BG68" s="53">
        <f t="shared" si="26"/>
        <v>0</v>
      </c>
      <c r="BH68" s="53">
        <f t="shared" si="27"/>
        <v>0</v>
      </c>
      <c r="BI68" s="53">
        <f t="shared" si="28"/>
        <v>0</v>
      </c>
      <c r="BJ68" s="53">
        <f t="shared" si="29"/>
        <v>0</v>
      </c>
      <c r="BK68" s="53">
        <f t="shared" si="30"/>
        <v>0</v>
      </c>
      <c r="BL68" s="53">
        <f t="shared" si="31"/>
        <v>0</v>
      </c>
      <c r="BM68" s="53">
        <f t="shared" si="32"/>
        <v>0</v>
      </c>
      <c r="BN68" s="53">
        <f t="shared" si="33"/>
        <v>0</v>
      </c>
      <c r="BO68" s="53"/>
      <c r="BP68" s="53">
        <f t="shared" si="34"/>
        <v>0</v>
      </c>
      <c r="BQ68" s="53"/>
      <c r="BR68" s="53">
        <f t="shared" si="35"/>
        <v>0</v>
      </c>
    </row>
    <row r="69" spans="1:70" x14ac:dyDescent="0.2">
      <c r="A69" s="6">
        <v>2265</v>
      </c>
      <c r="B69" s="6" t="str">
        <f>+VLOOKUP(A69,masterfile!B:C,2,FALSE)</f>
        <v>Erträge Auflösung Steuerrückst. BStBK</v>
      </c>
      <c r="D69" s="53">
        <f>+SUMIF('[1]2017'!$A:$A,$A69,'[1]2017'!$C:$C)-SUMIF('[1]2017'!$E:$E,$A69,'[1]2017'!$G:$G)</f>
        <v>0</v>
      </c>
      <c r="E69" s="53">
        <f>+SUMIF('[1]2018'!$A:$A,$A69,'[1]2018'!$C:$C)-SUMIF('[1]2018'!$E:$E,$A69,'[1]2018'!$G:$G)</f>
        <v>0</v>
      </c>
      <c r="F69" s="53">
        <f>+SUMIF('[1]2019'!$A:$A,$A69,'[1]2019'!$C:$C)-SUMIF('[1]2019'!$E:$E,$A69,'[1]2019'!$G:$G)</f>
        <v>0</v>
      </c>
      <c r="G69" s="53">
        <f>+SUMIF('[1]2020'!$A:$A,$A69,'[1]2020'!$C:$C)-SUMIF('[1]2020'!$E:$E,$A69,'[1]2020'!$G:$G)</f>
        <v>0</v>
      </c>
      <c r="H69" s="53"/>
      <c r="I69" s="53">
        <f>+(+SUMIF('[1]2021'!$A:$A,$A69,'[1]2021'!$C:$C)-SUMIF('[1]2021'!$E:$E,$A69,'[1]2021'!$G:$G))/12</f>
        <v>0</v>
      </c>
      <c r="J69" s="53">
        <f>+(+SUMIF('[1]2021'!$A:$A,$A69,'[1]2021'!$C:$C)-SUMIF('[1]2021'!$E:$E,$A69,'[1]2021'!$G:$G))/12</f>
        <v>0</v>
      </c>
      <c r="K69" s="53">
        <f>+(+SUMIF('[1]2021'!$A:$A,$A69,'[1]2021'!$C:$C)-SUMIF('[1]2021'!$E:$E,$A69,'[1]2021'!$G:$G))/12</f>
        <v>0</v>
      </c>
      <c r="L69" s="53">
        <f>+(+SUMIF('[1]2021'!$A:$A,$A69,'[1]2021'!$C:$C)-SUMIF('[1]2021'!$E:$E,$A69,'[1]2021'!$G:$G))/12</f>
        <v>0</v>
      </c>
      <c r="M69" s="53">
        <f>+(+SUMIF('[1]2021'!$A:$A,$A69,'[1]2021'!$C:$C)-SUMIF('[1]2021'!$E:$E,$A69,'[1]2021'!$G:$G))/12</f>
        <v>0</v>
      </c>
      <c r="N69" s="53">
        <f>+(+SUMIF('[1]2021'!$A:$A,$A69,'[1]2021'!$C:$C)-SUMIF('[1]2021'!$E:$E,$A69,'[1]2021'!$G:$G))/12</f>
        <v>0</v>
      </c>
      <c r="O69" s="53">
        <f>+(+SUMIF('[1]2021'!$A:$A,$A69,'[1]2021'!$C:$C)-SUMIF('[1]2021'!$E:$E,$A69,'[1]2021'!$G:$G))/12</f>
        <v>0</v>
      </c>
      <c r="P69" s="53">
        <f>+(+SUMIF('[1]2021'!$A:$A,$A69,'[1]2021'!$C:$C)-SUMIF('[1]2021'!$E:$E,$A69,'[1]2021'!$G:$G))/12</f>
        <v>0</v>
      </c>
      <c r="Q69" s="53">
        <f>+(+SUMIF('[1]2021'!$A:$A,$A69,'[1]2021'!$C:$C)-SUMIF('[1]2021'!$E:$E,$A69,'[1]2021'!$G:$G))/12</f>
        <v>0</v>
      </c>
      <c r="R69" s="53">
        <f>+(+SUMIF('[1]2021'!$A:$A,$A69,'[1]2021'!$C:$C)-SUMIF('[1]2021'!$E:$E,$A69,'[1]2021'!$G:$G))/12</f>
        <v>0</v>
      </c>
      <c r="S69" s="53">
        <f>+(+SUMIF('[1]2021'!$A:$A,$A69,'[1]2021'!$C:$C)-SUMIF('[1]2021'!$E:$E,$A69,'[1]2021'!$G:$G))/12</f>
        <v>0</v>
      </c>
      <c r="T69" s="53">
        <f>+(+SUMIF('[1]2021'!$A:$A,$A69,'[1]2021'!$C:$C)-SUMIF('[1]2021'!$E:$E,$A69,'[1]2021'!$G:$G))/12</f>
        <v>0</v>
      </c>
      <c r="U69" s="53">
        <f>+SUM(I69:INDEX(I69:T69,1,Settings!$C$4))</f>
        <v>0</v>
      </c>
      <c r="V69" s="53">
        <f t="shared" ref="V69:V132" si="36">+SUM(I69:T69)</f>
        <v>0</v>
      </c>
      <c r="W69" s="53"/>
      <c r="X69" s="53">
        <f>+SUMIFS(postings!$T:$T,postings!$C:$C,'pl-data'!X$2,postings!$D:$D,'pl-data'!X$3,postings!$I:$I,'pl-data'!$A69)-SUMIFS(postings!$W:$W,postings!$C:$C,'pl-data'!X$2,postings!$D:$D,'pl-data'!X$3,postings!$M:$M,'pl-data'!$A69)</f>
        <v>0</v>
      </c>
      <c r="Y69" s="53">
        <f>+SUMIFS(postings!$T:$T,postings!$C:$C,'pl-data'!Y$2,postings!$D:$D,'pl-data'!Y$3,postings!$I:$I,'pl-data'!$A69)-SUMIFS(postings!$W:$W,postings!$C:$C,'pl-data'!Y$2,postings!$D:$D,'pl-data'!Y$3,postings!$M:$M,'pl-data'!$A69)</f>
        <v>0</v>
      </c>
      <c r="Z69" s="53">
        <f>+SUMIFS(postings!$T:$T,postings!$C:$C,'pl-data'!Z$2,postings!$D:$D,'pl-data'!Z$3,postings!$I:$I,'pl-data'!$A69)-SUMIFS(postings!$W:$W,postings!$C:$C,'pl-data'!Z$2,postings!$D:$D,'pl-data'!Z$3,postings!$M:$M,'pl-data'!$A69)</f>
        <v>0</v>
      </c>
      <c r="AA69" s="53">
        <f>+SUMIFS(postings!$T:$T,postings!$C:$C,'pl-data'!AA$2,postings!$D:$D,'pl-data'!AA$3,postings!$I:$I,'pl-data'!$A69)-SUMIFS(postings!$W:$W,postings!$C:$C,'pl-data'!AA$2,postings!$D:$D,'pl-data'!AA$3,postings!$M:$M,'pl-data'!$A69)</f>
        <v>0</v>
      </c>
      <c r="AB69" s="53">
        <f>+SUMIFS(postings!$T:$T,postings!$C:$C,'pl-data'!AB$2,postings!$D:$D,'pl-data'!AB$3,postings!$I:$I,'pl-data'!$A69)-SUMIFS(postings!$W:$W,postings!$C:$C,'pl-data'!AB$2,postings!$D:$D,'pl-data'!AB$3,postings!$M:$M,'pl-data'!$A69)</f>
        <v>0</v>
      </c>
      <c r="AC69" s="53">
        <f>+SUMIFS(postings!$T:$T,postings!$C:$C,'pl-data'!AC$2,postings!$D:$D,'pl-data'!AC$3,postings!$I:$I,'pl-data'!$A69)-SUMIFS(postings!$W:$W,postings!$C:$C,'pl-data'!AC$2,postings!$D:$D,'pl-data'!AC$3,postings!$M:$M,'pl-data'!$A69)</f>
        <v>0</v>
      </c>
      <c r="AD69" s="53">
        <f>+SUMIFS(postings!$T:$T,postings!$C:$C,'pl-data'!AD$2,postings!$D:$D,'pl-data'!AD$3,postings!$I:$I,'pl-data'!$A69)-SUMIFS(postings!$W:$W,postings!$C:$C,'pl-data'!AD$2,postings!$D:$D,'pl-data'!AD$3,postings!$M:$M,'pl-data'!$A69)</f>
        <v>0</v>
      </c>
      <c r="AE69" s="53">
        <f>+SUMIFS(postings!$T:$T,postings!$C:$C,'pl-data'!AE$2,postings!$D:$D,'pl-data'!AE$3,postings!$I:$I,'pl-data'!$A69)-SUMIFS(postings!$W:$W,postings!$C:$C,'pl-data'!AE$2,postings!$D:$D,'pl-data'!AE$3,postings!$M:$M,'pl-data'!$A69)</f>
        <v>0</v>
      </c>
      <c r="AF69" s="53">
        <f>+SUMIFS(postings!$T:$T,postings!$C:$C,'pl-data'!AF$2,postings!$D:$D,'pl-data'!AF$3,postings!$I:$I,'pl-data'!$A69)-SUMIFS(postings!$W:$W,postings!$C:$C,'pl-data'!AF$2,postings!$D:$D,'pl-data'!AF$3,postings!$M:$M,'pl-data'!$A69)</f>
        <v>0</v>
      </c>
      <c r="AG69" s="53">
        <f>+SUMIFS(postings!$T:$T,postings!$C:$C,'pl-data'!AG$2,postings!$D:$D,'pl-data'!AG$3,postings!$I:$I,'pl-data'!$A69)-SUMIFS(postings!$W:$W,postings!$C:$C,'pl-data'!AG$2,postings!$D:$D,'pl-data'!AG$3,postings!$M:$M,'pl-data'!$A69)</f>
        <v>0</v>
      </c>
      <c r="AH69" s="53">
        <f>+SUMIFS(postings!$T:$T,postings!$C:$C,'pl-data'!AH$2,postings!$D:$D,'pl-data'!AH$3,postings!$I:$I,'pl-data'!$A69)-SUMIFS(postings!$W:$W,postings!$C:$C,'pl-data'!AH$2,postings!$D:$D,'pl-data'!AH$3,postings!$M:$M,'pl-data'!$A69)</f>
        <v>0</v>
      </c>
      <c r="AI69" s="53">
        <f>+SUMIFS(postings!$T:$T,postings!$C:$C,'pl-data'!AI$2,postings!$D:$D,'pl-data'!AI$3,postings!$I:$I,'pl-data'!$A69)-SUMIFS(postings!$W:$W,postings!$C:$C,'pl-data'!AI$2,postings!$D:$D,'pl-data'!AI$3,postings!$M:$M,'pl-data'!$A69)</f>
        <v>0</v>
      </c>
      <c r="AJ69" s="53">
        <f>+SUM(X69:INDEX(X69:AI69,1,Settings!$C$4))</f>
        <v>0</v>
      </c>
      <c r="AK69" s="53">
        <f t="shared" ref="AK69:AK132" si="37">+SUM(X69:AI69)</f>
        <v>0</v>
      </c>
      <c r="AL69" s="53"/>
      <c r="AM69" s="53">
        <f t="shared" ref="AM69:AM132" si="38">+I69*1.03</f>
        <v>0</v>
      </c>
      <c r="AN69" s="53">
        <f t="shared" ref="AN69:AN132" si="39">+J69*1.03</f>
        <v>0</v>
      </c>
      <c r="AO69" s="53">
        <f t="shared" ref="AO69:AO132" si="40">+K69*1.03</f>
        <v>0</v>
      </c>
      <c r="AP69" s="53">
        <f t="shared" ref="AP69:AP132" si="41">+L69*1.03</f>
        <v>0</v>
      </c>
      <c r="AQ69" s="53">
        <f t="shared" ref="AQ69:AQ132" si="42">+M69*1.03</f>
        <v>0</v>
      </c>
      <c r="AR69" s="53">
        <f t="shared" ref="AR69:AR132" si="43">+N69*1.03</f>
        <v>0</v>
      </c>
      <c r="AS69" s="53">
        <f t="shared" ref="AS69:AS132" si="44">+O69*1.03</f>
        <v>0</v>
      </c>
      <c r="AT69" s="53">
        <f t="shared" ref="AT69:AT132" si="45">+P69*1.03</f>
        <v>0</v>
      </c>
      <c r="AU69" s="53">
        <f t="shared" ref="AU69:AU132" si="46">+Q69*1.03</f>
        <v>0</v>
      </c>
      <c r="AV69" s="53">
        <f t="shared" ref="AV69:AV132" si="47">+R69*1.03</f>
        <v>0</v>
      </c>
      <c r="AW69" s="53">
        <f t="shared" ref="AW69:AW132" si="48">+S69*1.03</f>
        <v>0</v>
      </c>
      <c r="AX69" s="53">
        <f t="shared" ref="AX69:AX132" si="49">+T69*1.03</f>
        <v>0</v>
      </c>
      <c r="AY69" s="53">
        <f>+SUM(AM69:INDEX(AM69:AX69,1,Settings!$C$4))</f>
        <v>0</v>
      </c>
      <c r="AZ69" s="53">
        <f t="shared" ref="AZ69:AZ132" si="50">+SUM(AM69:AX69)</f>
        <v>0</v>
      </c>
      <c r="BA69" s="53"/>
      <c r="BB69" s="53">
        <f t="shared" ref="BB69:BB132" si="51">+AM69*1.03</f>
        <v>0</v>
      </c>
      <c r="BC69" s="53">
        <f t="shared" ref="BC69:BC132" si="52">+AN69*1.03</f>
        <v>0</v>
      </c>
      <c r="BD69" s="53">
        <f t="shared" ref="BD69:BD132" si="53">+AO69*1.03</f>
        <v>0</v>
      </c>
      <c r="BE69" s="53">
        <f t="shared" ref="BE69:BE132" si="54">+AP69*1.03</f>
        <v>0</v>
      </c>
      <c r="BF69" s="53">
        <f t="shared" ref="BF69:BF132" si="55">+AQ69*1.03</f>
        <v>0</v>
      </c>
      <c r="BG69" s="53">
        <f t="shared" ref="BG69:BG132" si="56">+AR69*1.03</f>
        <v>0</v>
      </c>
      <c r="BH69" s="53">
        <f t="shared" ref="BH69:BH132" si="57">+AS69*1.03</f>
        <v>0</v>
      </c>
      <c r="BI69" s="53">
        <f t="shared" ref="BI69:BI132" si="58">+AT69*1.03</f>
        <v>0</v>
      </c>
      <c r="BJ69" s="53">
        <f t="shared" ref="BJ69:BJ132" si="59">+AU69*1.03</f>
        <v>0</v>
      </c>
      <c r="BK69" s="53">
        <f t="shared" ref="BK69:BK132" si="60">+AV69*1.03</f>
        <v>0</v>
      </c>
      <c r="BL69" s="53">
        <f t="shared" ref="BL69:BL132" si="61">+AW69*1.03</f>
        <v>0</v>
      </c>
      <c r="BM69" s="53">
        <f t="shared" ref="BM69:BM132" si="62">+AX69*1.03</f>
        <v>0</v>
      </c>
      <c r="BN69" s="53">
        <f t="shared" ref="BN69:BN132" si="63">+SUM(BB69:BM69)</f>
        <v>0</v>
      </c>
      <c r="BO69" s="53"/>
      <c r="BP69" s="53">
        <f t="shared" ref="BP69:BP132" si="64">+BN69*1.04</f>
        <v>0</v>
      </c>
      <c r="BQ69" s="53"/>
      <c r="BR69" s="53">
        <f t="shared" ref="BR69:BR132" si="65">+BP69*1.05</f>
        <v>0</v>
      </c>
    </row>
    <row r="70" spans="1:70" x14ac:dyDescent="0.2">
      <c r="A70" s="6">
        <v>2281</v>
      </c>
      <c r="B70" s="6" t="str">
        <f>+VLOOKUP(A70,masterfile!B:C,2,FALSE)</f>
        <v>GewSt-NZ/Erstattung VJ § 4 (5b) EStG</v>
      </c>
      <c r="D70" s="53">
        <f>+SUMIF('[1]2017'!$A:$A,$A70,'[1]2017'!$C:$C)-SUMIF('[1]2017'!$E:$E,$A70,'[1]2017'!$G:$G)</f>
        <v>0</v>
      </c>
      <c r="E70" s="53">
        <f>+SUMIF('[1]2018'!$A:$A,$A70,'[1]2018'!$C:$C)-SUMIF('[1]2018'!$E:$E,$A70,'[1]2018'!$G:$G)</f>
        <v>0</v>
      </c>
      <c r="F70" s="53">
        <f>+SUMIF('[1]2019'!$A:$A,$A70,'[1]2019'!$C:$C)-SUMIF('[1]2019'!$E:$E,$A70,'[1]2019'!$G:$G)</f>
        <v>0</v>
      </c>
      <c r="G70" s="53">
        <f>+SUMIF('[1]2020'!$A:$A,$A70,'[1]2020'!$C:$C)-SUMIF('[1]2020'!$E:$E,$A70,'[1]2020'!$G:$G)</f>
        <v>0</v>
      </c>
      <c r="H70" s="53"/>
      <c r="I70" s="53">
        <f>+(+SUMIF('[1]2021'!$A:$A,$A70,'[1]2021'!$C:$C)-SUMIF('[1]2021'!$E:$E,$A70,'[1]2021'!$G:$G))/12</f>
        <v>0</v>
      </c>
      <c r="J70" s="53">
        <f>+(+SUMIF('[1]2021'!$A:$A,$A70,'[1]2021'!$C:$C)-SUMIF('[1]2021'!$E:$E,$A70,'[1]2021'!$G:$G))/12</f>
        <v>0</v>
      </c>
      <c r="K70" s="53">
        <f>+(+SUMIF('[1]2021'!$A:$A,$A70,'[1]2021'!$C:$C)-SUMIF('[1]2021'!$E:$E,$A70,'[1]2021'!$G:$G))/12</f>
        <v>0</v>
      </c>
      <c r="L70" s="53">
        <f>+(+SUMIF('[1]2021'!$A:$A,$A70,'[1]2021'!$C:$C)-SUMIF('[1]2021'!$E:$E,$A70,'[1]2021'!$G:$G))/12</f>
        <v>0</v>
      </c>
      <c r="M70" s="53">
        <f>+(+SUMIF('[1]2021'!$A:$A,$A70,'[1]2021'!$C:$C)-SUMIF('[1]2021'!$E:$E,$A70,'[1]2021'!$G:$G))/12</f>
        <v>0</v>
      </c>
      <c r="N70" s="53">
        <f>+(+SUMIF('[1]2021'!$A:$A,$A70,'[1]2021'!$C:$C)-SUMIF('[1]2021'!$E:$E,$A70,'[1]2021'!$G:$G))/12</f>
        <v>0</v>
      </c>
      <c r="O70" s="53">
        <f>+(+SUMIF('[1]2021'!$A:$A,$A70,'[1]2021'!$C:$C)-SUMIF('[1]2021'!$E:$E,$A70,'[1]2021'!$G:$G))/12</f>
        <v>0</v>
      </c>
      <c r="P70" s="53">
        <f>+(+SUMIF('[1]2021'!$A:$A,$A70,'[1]2021'!$C:$C)-SUMIF('[1]2021'!$E:$E,$A70,'[1]2021'!$G:$G))/12</f>
        <v>0</v>
      </c>
      <c r="Q70" s="53">
        <f>+(+SUMIF('[1]2021'!$A:$A,$A70,'[1]2021'!$C:$C)-SUMIF('[1]2021'!$E:$E,$A70,'[1]2021'!$G:$G))/12</f>
        <v>0</v>
      </c>
      <c r="R70" s="53">
        <f>+(+SUMIF('[1]2021'!$A:$A,$A70,'[1]2021'!$C:$C)-SUMIF('[1]2021'!$E:$E,$A70,'[1]2021'!$G:$G))/12</f>
        <v>0</v>
      </c>
      <c r="S70" s="53">
        <f>+(+SUMIF('[1]2021'!$A:$A,$A70,'[1]2021'!$C:$C)-SUMIF('[1]2021'!$E:$E,$A70,'[1]2021'!$G:$G))/12</f>
        <v>0</v>
      </c>
      <c r="T70" s="53">
        <f>+(+SUMIF('[1]2021'!$A:$A,$A70,'[1]2021'!$C:$C)-SUMIF('[1]2021'!$E:$E,$A70,'[1]2021'!$G:$G))/12</f>
        <v>0</v>
      </c>
      <c r="U70" s="53">
        <f>+SUM(I70:INDEX(I70:T70,1,Settings!$C$4))</f>
        <v>0</v>
      </c>
      <c r="V70" s="53">
        <f t="shared" si="36"/>
        <v>0</v>
      </c>
      <c r="W70" s="53"/>
      <c r="X70" s="53">
        <f>+SUMIFS(postings!$T:$T,postings!$C:$C,'pl-data'!X$2,postings!$D:$D,'pl-data'!X$3,postings!$I:$I,'pl-data'!$A70)-SUMIFS(postings!$W:$W,postings!$C:$C,'pl-data'!X$2,postings!$D:$D,'pl-data'!X$3,postings!$M:$M,'pl-data'!$A70)</f>
        <v>0</v>
      </c>
      <c r="Y70" s="53">
        <f>+SUMIFS(postings!$T:$T,postings!$C:$C,'pl-data'!Y$2,postings!$D:$D,'pl-data'!Y$3,postings!$I:$I,'pl-data'!$A70)-SUMIFS(postings!$W:$W,postings!$C:$C,'pl-data'!Y$2,postings!$D:$D,'pl-data'!Y$3,postings!$M:$M,'pl-data'!$A70)</f>
        <v>0</v>
      </c>
      <c r="Z70" s="53">
        <f>+SUMIFS(postings!$T:$T,postings!$C:$C,'pl-data'!Z$2,postings!$D:$D,'pl-data'!Z$3,postings!$I:$I,'pl-data'!$A70)-SUMIFS(postings!$W:$W,postings!$C:$C,'pl-data'!Z$2,postings!$D:$D,'pl-data'!Z$3,postings!$M:$M,'pl-data'!$A70)</f>
        <v>0</v>
      </c>
      <c r="AA70" s="53">
        <f>+SUMIFS(postings!$T:$T,postings!$C:$C,'pl-data'!AA$2,postings!$D:$D,'pl-data'!AA$3,postings!$I:$I,'pl-data'!$A70)-SUMIFS(postings!$W:$W,postings!$C:$C,'pl-data'!AA$2,postings!$D:$D,'pl-data'!AA$3,postings!$M:$M,'pl-data'!$A70)</f>
        <v>0</v>
      </c>
      <c r="AB70" s="53">
        <f>+SUMIFS(postings!$T:$T,postings!$C:$C,'pl-data'!AB$2,postings!$D:$D,'pl-data'!AB$3,postings!$I:$I,'pl-data'!$A70)-SUMIFS(postings!$W:$W,postings!$C:$C,'pl-data'!AB$2,postings!$D:$D,'pl-data'!AB$3,postings!$M:$M,'pl-data'!$A70)</f>
        <v>0</v>
      </c>
      <c r="AC70" s="53">
        <f>+SUMIFS(postings!$T:$T,postings!$C:$C,'pl-data'!AC$2,postings!$D:$D,'pl-data'!AC$3,postings!$I:$I,'pl-data'!$A70)-SUMIFS(postings!$W:$W,postings!$C:$C,'pl-data'!AC$2,postings!$D:$D,'pl-data'!AC$3,postings!$M:$M,'pl-data'!$A70)</f>
        <v>0</v>
      </c>
      <c r="AD70" s="53">
        <f>+SUMIFS(postings!$T:$T,postings!$C:$C,'pl-data'!AD$2,postings!$D:$D,'pl-data'!AD$3,postings!$I:$I,'pl-data'!$A70)-SUMIFS(postings!$W:$W,postings!$C:$C,'pl-data'!AD$2,postings!$D:$D,'pl-data'!AD$3,postings!$M:$M,'pl-data'!$A70)</f>
        <v>0</v>
      </c>
      <c r="AE70" s="53">
        <f>+SUMIFS(postings!$T:$T,postings!$C:$C,'pl-data'!AE$2,postings!$D:$D,'pl-data'!AE$3,postings!$I:$I,'pl-data'!$A70)-SUMIFS(postings!$W:$W,postings!$C:$C,'pl-data'!AE$2,postings!$D:$D,'pl-data'!AE$3,postings!$M:$M,'pl-data'!$A70)</f>
        <v>0</v>
      </c>
      <c r="AF70" s="53">
        <f>+SUMIFS(postings!$T:$T,postings!$C:$C,'pl-data'!AF$2,postings!$D:$D,'pl-data'!AF$3,postings!$I:$I,'pl-data'!$A70)-SUMIFS(postings!$W:$W,postings!$C:$C,'pl-data'!AF$2,postings!$D:$D,'pl-data'!AF$3,postings!$M:$M,'pl-data'!$A70)</f>
        <v>0</v>
      </c>
      <c r="AG70" s="53">
        <f>+SUMIFS(postings!$T:$T,postings!$C:$C,'pl-data'!AG$2,postings!$D:$D,'pl-data'!AG$3,postings!$I:$I,'pl-data'!$A70)-SUMIFS(postings!$W:$W,postings!$C:$C,'pl-data'!AG$2,postings!$D:$D,'pl-data'!AG$3,postings!$M:$M,'pl-data'!$A70)</f>
        <v>0</v>
      </c>
      <c r="AH70" s="53">
        <f>+SUMIFS(postings!$T:$T,postings!$C:$C,'pl-data'!AH$2,postings!$D:$D,'pl-data'!AH$3,postings!$I:$I,'pl-data'!$A70)-SUMIFS(postings!$W:$W,postings!$C:$C,'pl-data'!AH$2,postings!$D:$D,'pl-data'!AH$3,postings!$M:$M,'pl-data'!$A70)</f>
        <v>0</v>
      </c>
      <c r="AI70" s="53">
        <f>+SUMIFS(postings!$T:$T,postings!$C:$C,'pl-data'!AI$2,postings!$D:$D,'pl-data'!AI$3,postings!$I:$I,'pl-data'!$A70)-SUMIFS(postings!$W:$W,postings!$C:$C,'pl-data'!AI$2,postings!$D:$D,'pl-data'!AI$3,postings!$M:$M,'pl-data'!$A70)</f>
        <v>0</v>
      </c>
      <c r="AJ70" s="53">
        <f>+SUM(X70:INDEX(X70:AI70,1,Settings!$C$4))</f>
        <v>0</v>
      </c>
      <c r="AK70" s="53">
        <f t="shared" si="37"/>
        <v>0</v>
      </c>
      <c r="AL70" s="53"/>
      <c r="AM70" s="53">
        <f t="shared" si="38"/>
        <v>0</v>
      </c>
      <c r="AN70" s="53">
        <f t="shared" si="39"/>
        <v>0</v>
      </c>
      <c r="AO70" s="53">
        <f t="shared" si="40"/>
        <v>0</v>
      </c>
      <c r="AP70" s="53">
        <f t="shared" si="41"/>
        <v>0</v>
      </c>
      <c r="AQ70" s="53">
        <f t="shared" si="42"/>
        <v>0</v>
      </c>
      <c r="AR70" s="53">
        <f t="shared" si="43"/>
        <v>0</v>
      </c>
      <c r="AS70" s="53">
        <f t="shared" si="44"/>
        <v>0</v>
      </c>
      <c r="AT70" s="53">
        <f t="shared" si="45"/>
        <v>0</v>
      </c>
      <c r="AU70" s="53">
        <f t="shared" si="46"/>
        <v>0</v>
      </c>
      <c r="AV70" s="53">
        <f t="shared" si="47"/>
        <v>0</v>
      </c>
      <c r="AW70" s="53">
        <f t="shared" si="48"/>
        <v>0</v>
      </c>
      <c r="AX70" s="53">
        <f t="shared" si="49"/>
        <v>0</v>
      </c>
      <c r="AY70" s="53">
        <f>+SUM(AM70:INDEX(AM70:AX70,1,Settings!$C$4))</f>
        <v>0</v>
      </c>
      <c r="AZ70" s="53">
        <f t="shared" si="50"/>
        <v>0</v>
      </c>
      <c r="BA70" s="53"/>
      <c r="BB70" s="53">
        <f t="shared" si="51"/>
        <v>0</v>
      </c>
      <c r="BC70" s="53">
        <f t="shared" si="52"/>
        <v>0</v>
      </c>
      <c r="BD70" s="53">
        <f t="shared" si="53"/>
        <v>0</v>
      </c>
      <c r="BE70" s="53">
        <f t="shared" si="54"/>
        <v>0</v>
      </c>
      <c r="BF70" s="53">
        <f t="shared" si="55"/>
        <v>0</v>
      </c>
      <c r="BG70" s="53">
        <f t="shared" si="56"/>
        <v>0</v>
      </c>
      <c r="BH70" s="53">
        <f t="shared" si="57"/>
        <v>0</v>
      </c>
      <c r="BI70" s="53">
        <f t="shared" si="58"/>
        <v>0</v>
      </c>
      <c r="BJ70" s="53">
        <f t="shared" si="59"/>
        <v>0</v>
      </c>
      <c r="BK70" s="53">
        <f t="shared" si="60"/>
        <v>0</v>
      </c>
      <c r="BL70" s="53">
        <f t="shared" si="61"/>
        <v>0</v>
      </c>
      <c r="BM70" s="53">
        <f t="shared" si="62"/>
        <v>0</v>
      </c>
      <c r="BN70" s="53">
        <f t="shared" si="63"/>
        <v>0</v>
      </c>
      <c r="BO70" s="53"/>
      <c r="BP70" s="53">
        <f t="shared" si="64"/>
        <v>0</v>
      </c>
      <c r="BQ70" s="53"/>
      <c r="BR70" s="53">
        <f t="shared" si="65"/>
        <v>0</v>
      </c>
    </row>
    <row r="71" spans="1:70" x14ac:dyDescent="0.2">
      <c r="A71" s="6">
        <v>2283</v>
      </c>
      <c r="B71" s="6" t="str">
        <f>+VLOOKUP(A71,masterfile!B:C,2,FALSE)</f>
        <v>Ertr. Auflösung GewSt-RSt § 4 (5b) EStG</v>
      </c>
      <c r="D71" s="53">
        <f>+SUMIF('[1]2017'!$A:$A,$A71,'[1]2017'!$C:$C)-SUMIF('[1]2017'!$E:$E,$A71,'[1]2017'!$G:$G)</f>
        <v>0</v>
      </c>
      <c r="E71" s="53">
        <f>+SUMIF('[1]2018'!$A:$A,$A71,'[1]2018'!$C:$C)-SUMIF('[1]2018'!$E:$E,$A71,'[1]2018'!$G:$G)</f>
        <v>0</v>
      </c>
      <c r="F71" s="53">
        <f>+SUMIF('[1]2019'!$A:$A,$A71,'[1]2019'!$C:$C)-SUMIF('[1]2019'!$E:$E,$A71,'[1]2019'!$G:$G)</f>
        <v>0</v>
      </c>
      <c r="G71" s="53">
        <f>+SUMIF('[1]2020'!$A:$A,$A71,'[1]2020'!$C:$C)-SUMIF('[1]2020'!$E:$E,$A71,'[1]2020'!$G:$G)</f>
        <v>0</v>
      </c>
      <c r="H71" s="53"/>
      <c r="I71" s="53">
        <f>+(+SUMIF('[1]2021'!$A:$A,$A71,'[1]2021'!$C:$C)-SUMIF('[1]2021'!$E:$E,$A71,'[1]2021'!$G:$G))/12</f>
        <v>0</v>
      </c>
      <c r="J71" s="53">
        <f>+(+SUMIF('[1]2021'!$A:$A,$A71,'[1]2021'!$C:$C)-SUMIF('[1]2021'!$E:$E,$A71,'[1]2021'!$G:$G))/12</f>
        <v>0</v>
      </c>
      <c r="K71" s="53">
        <f>+(+SUMIF('[1]2021'!$A:$A,$A71,'[1]2021'!$C:$C)-SUMIF('[1]2021'!$E:$E,$A71,'[1]2021'!$G:$G))/12</f>
        <v>0</v>
      </c>
      <c r="L71" s="53">
        <f>+(+SUMIF('[1]2021'!$A:$A,$A71,'[1]2021'!$C:$C)-SUMIF('[1]2021'!$E:$E,$A71,'[1]2021'!$G:$G))/12</f>
        <v>0</v>
      </c>
      <c r="M71" s="53">
        <f>+(+SUMIF('[1]2021'!$A:$A,$A71,'[1]2021'!$C:$C)-SUMIF('[1]2021'!$E:$E,$A71,'[1]2021'!$G:$G))/12</f>
        <v>0</v>
      </c>
      <c r="N71" s="53">
        <f>+(+SUMIF('[1]2021'!$A:$A,$A71,'[1]2021'!$C:$C)-SUMIF('[1]2021'!$E:$E,$A71,'[1]2021'!$G:$G))/12</f>
        <v>0</v>
      </c>
      <c r="O71" s="53">
        <f>+(+SUMIF('[1]2021'!$A:$A,$A71,'[1]2021'!$C:$C)-SUMIF('[1]2021'!$E:$E,$A71,'[1]2021'!$G:$G))/12</f>
        <v>0</v>
      </c>
      <c r="P71" s="53">
        <f>+(+SUMIF('[1]2021'!$A:$A,$A71,'[1]2021'!$C:$C)-SUMIF('[1]2021'!$E:$E,$A71,'[1]2021'!$G:$G))/12</f>
        <v>0</v>
      </c>
      <c r="Q71" s="53">
        <f>+(+SUMIF('[1]2021'!$A:$A,$A71,'[1]2021'!$C:$C)-SUMIF('[1]2021'!$E:$E,$A71,'[1]2021'!$G:$G))/12</f>
        <v>0</v>
      </c>
      <c r="R71" s="53">
        <f>+(+SUMIF('[1]2021'!$A:$A,$A71,'[1]2021'!$C:$C)-SUMIF('[1]2021'!$E:$E,$A71,'[1]2021'!$G:$G))/12</f>
        <v>0</v>
      </c>
      <c r="S71" s="53">
        <f>+(+SUMIF('[1]2021'!$A:$A,$A71,'[1]2021'!$C:$C)-SUMIF('[1]2021'!$E:$E,$A71,'[1]2021'!$G:$G))/12</f>
        <v>0</v>
      </c>
      <c r="T71" s="53">
        <f>+(+SUMIF('[1]2021'!$A:$A,$A71,'[1]2021'!$C:$C)-SUMIF('[1]2021'!$E:$E,$A71,'[1]2021'!$G:$G))/12</f>
        <v>0</v>
      </c>
      <c r="U71" s="53">
        <f>+SUM(I71:INDEX(I71:T71,1,Settings!$C$4))</f>
        <v>0</v>
      </c>
      <c r="V71" s="53">
        <f t="shared" si="36"/>
        <v>0</v>
      </c>
      <c r="W71" s="53"/>
      <c r="X71" s="53">
        <f>+SUMIFS(postings!$T:$T,postings!$C:$C,'pl-data'!X$2,postings!$D:$D,'pl-data'!X$3,postings!$I:$I,'pl-data'!$A71)-SUMIFS(postings!$W:$W,postings!$C:$C,'pl-data'!X$2,postings!$D:$D,'pl-data'!X$3,postings!$M:$M,'pl-data'!$A71)</f>
        <v>0</v>
      </c>
      <c r="Y71" s="53">
        <f>+SUMIFS(postings!$T:$T,postings!$C:$C,'pl-data'!Y$2,postings!$D:$D,'pl-data'!Y$3,postings!$I:$I,'pl-data'!$A71)-SUMIFS(postings!$W:$W,postings!$C:$C,'pl-data'!Y$2,postings!$D:$D,'pl-data'!Y$3,postings!$M:$M,'pl-data'!$A71)</f>
        <v>0</v>
      </c>
      <c r="Z71" s="53">
        <f>+SUMIFS(postings!$T:$T,postings!$C:$C,'pl-data'!Z$2,postings!$D:$D,'pl-data'!Z$3,postings!$I:$I,'pl-data'!$A71)-SUMIFS(postings!$W:$W,postings!$C:$C,'pl-data'!Z$2,postings!$D:$D,'pl-data'!Z$3,postings!$M:$M,'pl-data'!$A71)</f>
        <v>0</v>
      </c>
      <c r="AA71" s="53">
        <f>+SUMIFS(postings!$T:$T,postings!$C:$C,'pl-data'!AA$2,postings!$D:$D,'pl-data'!AA$3,postings!$I:$I,'pl-data'!$A71)-SUMIFS(postings!$W:$W,postings!$C:$C,'pl-data'!AA$2,postings!$D:$D,'pl-data'!AA$3,postings!$M:$M,'pl-data'!$A71)</f>
        <v>0</v>
      </c>
      <c r="AB71" s="53">
        <f>+SUMIFS(postings!$T:$T,postings!$C:$C,'pl-data'!AB$2,postings!$D:$D,'pl-data'!AB$3,postings!$I:$I,'pl-data'!$A71)-SUMIFS(postings!$W:$W,postings!$C:$C,'pl-data'!AB$2,postings!$D:$D,'pl-data'!AB$3,postings!$M:$M,'pl-data'!$A71)</f>
        <v>0</v>
      </c>
      <c r="AC71" s="53">
        <f>+SUMIFS(postings!$T:$T,postings!$C:$C,'pl-data'!AC$2,postings!$D:$D,'pl-data'!AC$3,postings!$I:$I,'pl-data'!$A71)-SUMIFS(postings!$W:$W,postings!$C:$C,'pl-data'!AC$2,postings!$D:$D,'pl-data'!AC$3,postings!$M:$M,'pl-data'!$A71)</f>
        <v>0</v>
      </c>
      <c r="AD71" s="53">
        <f>+SUMIFS(postings!$T:$T,postings!$C:$C,'pl-data'!AD$2,postings!$D:$D,'pl-data'!AD$3,postings!$I:$I,'pl-data'!$A71)-SUMIFS(postings!$W:$W,postings!$C:$C,'pl-data'!AD$2,postings!$D:$D,'pl-data'!AD$3,postings!$M:$M,'pl-data'!$A71)</f>
        <v>0</v>
      </c>
      <c r="AE71" s="53">
        <f>+SUMIFS(postings!$T:$T,postings!$C:$C,'pl-data'!AE$2,postings!$D:$D,'pl-data'!AE$3,postings!$I:$I,'pl-data'!$A71)-SUMIFS(postings!$W:$W,postings!$C:$C,'pl-data'!AE$2,postings!$D:$D,'pl-data'!AE$3,postings!$M:$M,'pl-data'!$A71)</f>
        <v>0</v>
      </c>
      <c r="AF71" s="53">
        <f>+SUMIFS(postings!$T:$T,postings!$C:$C,'pl-data'!AF$2,postings!$D:$D,'pl-data'!AF$3,postings!$I:$I,'pl-data'!$A71)-SUMIFS(postings!$W:$W,postings!$C:$C,'pl-data'!AF$2,postings!$D:$D,'pl-data'!AF$3,postings!$M:$M,'pl-data'!$A71)</f>
        <v>0</v>
      </c>
      <c r="AG71" s="53">
        <f>+SUMIFS(postings!$T:$T,postings!$C:$C,'pl-data'!AG$2,postings!$D:$D,'pl-data'!AG$3,postings!$I:$I,'pl-data'!$A71)-SUMIFS(postings!$W:$W,postings!$C:$C,'pl-data'!AG$2,postings!$D:$D,'pl-data'!AG$3,postings!$M:$M,'pl-data'!$A71)</f>
        <v>0</v>
      </c>
      <c r="AH71" s="53">
        <f>+SUMIFS(postings!$T:$T,postings!$C:$C,'pl-data'!AH$2,postings!$D:$D,'pl-data'!AH$3,postings!$I:$I,'pl-data'!$A71)-SUMIFS(postings!$W:$W,postings!$C:$C,'pl-data'!AH$2,postings!$D:$D,'pl-data'!AH$3,postings!$M:$M,'pl-data'!$A71)</f>
        <v>0</v>
      </c>
      <c r="AI71" s="53">
        <f>+SUMIFS(postings!$T:$T,postings!$C:$C,'pl-data'!AI$2,postings!$D:$D,'pl-data'!AI$3,postings!$I:$I,'pl-data'!$A71)-SUMIFS(postings!$W:$W,postings!$C:$C,'pl-data'!AI$2,postings!$D:$D,'pl-data'!AI$3,postings!$M:$M,'pl-data'!$A71)</f>
        <v>0</v>
      </c>
      <c r="AJ71" s="53">
        <f>+SUM(X71:INDEX(X71:AI71,1,Settings!$C$4))</f>
        <v>0</v>
      </c>
      <c r="AK71" s="53">
        <f t="shared" si="37"/>
        <v>0</v>
      </c>
      <c r="AL71" s="53"/>
      <c r="AM71" s="53">
        <f t="shared" si="38"/>
        <v>0</v>
      </c>
      <c r="AN71" s="53">
        <f t="shared" si="39"/>
        <v>0</v>
      </c>
      <c r="AO71" s="53">
        <f t="shared" si="40"/>
        <v>0</v>
      </c>
      <c r="AP71" s="53">
        <f t="shared" si="41"/>
        <v>0</v>
      </c>
      <c r="AQ71" s="53">
        <f t="shared" si="42"/>
        <v>0</v>
      </c>
      <c r="AR71" s="53">
        <f t="shared" si="43"/>
        <v>0</v>
      </c>
      <c r="AS71" s="53">
        <f t="shared" si="44"/>
        <v>0</v>
      </c>
      <c r="AT71" s="53">
        <f t="shared" si="45"/>
        <v>0</v>
      </c>
      <c r="AU71" s="53">
        <f t="shared" si="46"/>
        <v>0</v>
      </c>
      <c r="AV71" s="53">
        <f t="shared" si="47"/>
        <v>0</v>
      </c>
      <c r="AW71" s="53">
        <f t="shared" si="48"/>
        <v>0</v>
      </c>
      <c r="AX71" s="53">
        <f t="shared" si="49"/>
        <v>0</v>
      </c>
      <c r="AY71" s="53">
        <f>+SUM(AM71:INDEX(AM71:AX71,1,Settings!$C$4))</f>
        <v>0</v>
      </c>
      <c r="AZ71" s="53">
        <f t="shared" si="50"/>
        <v>0</v>
      </c>
      <c r="BA71" s="53"/>
      <c r="BB71" s="53">
        <f t="shared" si="51"/>
        <v>0</v>
      </c>
      <c r="BC71" s="53">
        <f t="shared" si="52"/>
        <v>0</v>
      </c>
      <c r="BD71" s="53">
        <f t="shared" si="53"/>
        <v>0</v>
      </c>
      <c r="BE71" s="53">
        <f t="shared" si="54"/>
        <v>0</v>
      </c>
      <c r="BF71" s="53">
        <f t="shared" si="55"/>
        <v>0</v>
      </c>
      <c r="BG71" s="53">
        <f t="shared" si="56"/>
        <v>0</v>
      </c>
      <c r="BH71" s="53">
        <f t="shared" si="57"/>
        <v>0</v>
      </c>
      <c r="BI71" s="53">
        <f t="shared" si="58"/>
        <v>0</v>
      </c>
      <c r="BJ71" s="53">
        <f t="shared" si="59"/>
        <v>0</v>
      </c>
      <c r="BK71" s="53">
        <f t="shared" si="60"/>
        <v>0</v>
      </c>
      <c r="BL71" s="53">
        <f t="shared" si="61"/>
        <v>0</v>
      </c>
      <c r="BM71" s="53">
        <f t="shared" si="62"/>
        <v>0</v>
      </c>
      <c r="BN71" s="53">
        <f t="shared" si="63"/>
        <v>0</v>
      </c>
      <c r="BO71" s="53"/>
      <c r="BP71" s="53">
        <f t="shared" si="64"/>
        <v>0</v>
      </c>
      <c r="BQ71" s="53"/>
      <c r="BR71" s="53">
        <f t="shared" si="65"/>
        <v>0</v>
      </c>
    </row>
    <row r="72" spans="1:70" x14ac:dyDescent="0.2">
      <c r="A72" s="6">
        <v>2285</v>
      </c>
      <c r="B72" s="6" t="str">
        <f>+VLOOKUP(A72,masterfile!B:C,2,FALSE)</f>
        <v>Steuernachzahlg. VJ sonstige Steuern</v>
      </c>
      <c r="D72" s="53">
        <f>+SUMIF('[1]2017'!$A:$A,$A72,'[1]2017'!$C:$C)-SUMIF('[1]2017'!$E:$E,$A72,'[1]2017'!$G:$G)</f>
        <v>0</v>
      </c>
      <c r="E72" s="53">
        <f>+SUMIF('[1]2018'!$A:$A,$A72,'[1]2018'!$C:$C)-SUMIF('[1]2018'!$E:$E,$A72,'[1]2018'!$G:$G)</f>
        <v>0</v>
      </c>
      <c r="F72" s="53">
        <f>+SUMIF('[1]2019'!$A:$A,$A72,'[1]2019'!$C:$C)-SUMIF('[1]2019'!$E:$E,$A72,'[1]2019'!$G:$G)</f>
        <v>0</v>
      </c>
      <c r="G72" s="53">
        <f>+SUMIF('[1]2020'!$A:$A,$A72,'[1]2020'!$C:$C)-SUMIF('[1]2020'!$E:$E,$A72,'[1]2020'!$G:$G)</f>
        <v>0</v>
      </c>
      <c r="H72" s="53"/>
      <c r="I72" s="53">
        <f>+(+SUMIF('[1]2021'!$A:$A,$A72,'[1]2021'!$C:$C)-SUMIF('[1]2021'!$E:$E,$A72,'[1]2021'!$G:$G))/12</f>
        <v>0</v>
      </c>
      <c r="J72" s="53">
        <f>+(+SUMIF('[1]2021'!$A:$A,$A72,'[1]2021'!$C:$C)-SUMIF('[1]2021'!$E:$E,$A72,'[1]2021'!$G:$G))/12</f>
        <v>0</v>
      </c>
      <c r="K72" s="53">
        <f>+(+SUMIF('[1]2021'!$A:$A,$A72,'[1]2021'!$C:$C)-SUMIF('[1]2021'!$E:$E,$A72,'[1]2021'!$G:$G))/12</f>
        <v>0</v>
      </c>
      <c r="L72" s="53">
        <f>+(+SUMIF('[1]2021'!$A:$A,$A72,'[1]2021'!$C:$C)-SUMIF('[1]2021'!$E:$E,$A72,'[1]2021'!$G:$G))/12</f>
        <v>0</v>
      </c>
      <c r="M72" s="53">
        <f>+(+SUMIF('[1]2021'!$A:$A,$A72,'[1]2021'!$C:$C)-SUMIF('[1]2021'!$E:$E,$A72,'[1]2021'!$G:$G))/12</f>
        <v>0</v>
      </c>
      <c r="N72" s="53">
        <f>+(+SUMIF('[1]2021'!$A:$A,$A72,'[1]2021'!$C:$C)-SUMIF('[1]2021'!$E:$E,$A72,'[1]2021'!$G:$G))/12</f>
        <v>0</v>
      </c>
      <c r="O72" s="53">
        <f>+(+SUMIF('[1]2021'!$A:$A,$A72,'[1]2021'!$C:$C)-SUMIF('[1]2021'!$E:$E,$A72,'[1]2021'!$G:$G))/12</f>
        <v>0</v>
      </c>
      <c r="P72" s="53">
        <f>+(+SUMIF('[1]2021'!$A:$A,$A72,'[1]2021'!$C:$C)-SUMIF('[1]2021'!$E:$E,$A72,'[1]2021'!$G:$G))/12</f>
        <v>0</v>
      </c>
      <c r="Q72" s="53">
        <f>+(+SUMIF('[1]2021'!$A:$A,$A72,'[1]2021'!$C:$C)-SUMIF('[1]2021'!$E:$E,$A72,'[1]2021'!$G:$G))/12</f>
        <v>0</v>
      </c>
      <c r="R72" s="53">
        <f>+(+SUMIF('[1]2021'!$A:$A,$A72,'[1]2021'!$C:$C)-SUMIF('[1]2021'!$E:$E,$A72,'[1]2021'!$G:$G))/12</f>
        <v>0</v>
      </c>
      <c r="S72" s="53">
        <f>+(+SUMIF('[1]2021'!$A:$A,$A72,'[1]2021'!$C:$C)-SUMIF('[1]2021'!$E:$E,$A72,'[1]2021'!$G:$G))/12</f>
        <v>0</v>
      </c>
      <c r="T72" s="53">
        <f>+(+SUMIF('[1]2021'!$A:$A,$A72,'[1]2021'!$C:$C)-SUMIF('[1]2021'!$E:$E,$A72,'[1]2021'!$G:$G))/12</f>
        <v>0</v>
      </c>
      <c r="U72" s="53">
        <f>+SUM(I72:INDEX(I72:T72,1,Settings!$C$4))</f>
        <v>0</v>
      </c>
      <c r="V72" s="53">
        <f t="shared" si="36"/>
        <v>0</v>
      </c>
      <c r="W72" s="53"/>
      <c r="X72" s="53">
        <f>+SUMIFS(postings!$T:$T,postings!$C:$C,'pl-data'!X$2,postings!$D:$D,'pl-data'!X$3,postings!$I:$I,'pl-data'!$A72)-SUMIFS(postings!$W:$W,postings!$C:$C,'pl-data'!X$2,postings!$D:$D,'pl-data'!X$3,postings!$M:$M,'pl-data'!$A72)</f>
        <v>0</v>
      </c>
      <c r="Y72" s="53">
        <f>+SUMIFS(postings!$T:$T,postings!$C:$C,'pl-data'!Y$2,postings!$D:$D,'pl-data'!Y$3,postings!$I:$I,'pl-data'!$A72)-SUMIFS(postings!$W:$W,postings!$C:$C,'pl-data'!Y$2,postings!$D:$D,'pl-data'!Y$3,postings!$M:$M,'pl-data'!$A72)</f>
        <v>0</v>
      </c>
      <c r="Z72" s="53">
        <f>+SUMIFS(postings!$T:$T,postings!$C:$C,'pl-data'!Z$2,postings!$D:$D,'pl-data'!Z$3,postings!$I:$I,'pl-data'!$A72)-SUMIFS(postings!$W:$W,postings!$C:$C,'pl-data'!Z$2,postings!$D:$D,'pl-data'!Z$3,postings!$M:$M,'pl-data'!$A72)</f>
        <v>0</v>
      </c>
      <c r="AA72" s="53">
        <f>+SUMIFS(postings!$T:$T,postings!$C:$C,'pl-data'!AA$2,postings!$D:$D,'pl-data'!AA$3,postings!$I:$I,'pl-data'!$A72)-SUMIFS(postings!$W:$W,postings!$C:$C,'pl-data'!AA$2,postings!$D:$D,'pl-data'!AA$3,postings!$M:$M,'pl-data'!$A72)</f>
        <v>0</v>
      </c>
      <c r="AB72" s="53">
        <f>+SUMIFS(postings!$T:$T,postings!$C:$C,'pl-data'!AB$2,postings!$D:$D,'pl-data'!AB$3,postings!$I:$I,'pl-data'!$A72)-SUMIFS(postings!$W:$W,postings!$C:$C,'pl-data'!AB$2,postings!$D:$D,'pl-data'!AB$3,postings!$M:$M,'pl-data'!$A72)</f>
        <v>0</v>
      </c>
      <c r="AC72" s="53">
        <f>+SUMIFS(postings!$T:$T,postings!$C:$C,'pl-data'!AC$2,postings!$D:$D,'pl-data'!AC$3,postings!$I:$I,'pl-data'!$A72)-SUMIFS(postings!$W:$W,postings!$C:$C,'pl-data'!AC$2,postings!$D:$D,'pl-data'!AC$3,postings!$M:$M,'pl-data'!$A72)</f>
        <v>0</v>
      </c>
      <c r="AD72" s="53">
        <f>+SUMIFS(postings!$T:$T,postings!$C:$C,'pl-data'!AD$2,postings!$D:$D,'pl-data'!AD$3,postings!$I:$I,'pl-data'!$A72)-SUMIFS(postings!$W:$W,postings!$C:$C,'pl-data'!AD$2,postings!$D:$D,'pl-data'!AD$3,postings!$M:$M,'pl-data'!$A72)</f>
        <v>0</v>
      </c>
      <c r="AE72" s="53">
        <f>+SUMIFS(postings!$T:$T,postings!$C:$C,'pl-data'!AE$2,postings!$D:$D,'pl-data'!AE$3,postings!$I:$I,'pl-data'!$A72)-SUMIFS(postings!$W:$W,postings!$C:$C,'pl-data'!AE$2,postings!$D:$D,'pl-data'!AE$3,postings!$M:$M,'pl-data'!$A72)</f>
        <v>0</v>
      </c>
      <c r="AF72" s="53">
        <f>+SUMIFS(postings!$T:$T,postings!$C:$C,'pl-data'!AF$2,postings!$D:$D,'pl-data'!AF$3,postings!$I:$I,'pl-data'!$A72)-SUMIFS(postings!$W:$W,postings!$C:$C,'pl-data'!AF$2,postings!$D:$D,'pl-data'!AF$3,postings!$M:$M,'pl-data'!$A72)</f>
        <v>0</v>
      </c>
      <c r="AG72" s="53">
        <f>+SUMIFS(postings!$T:$T,postings!$C:$C,'pl-data'!AG$2,postings!$D:$D,'pl-data'!AG$3,postings!$I:$I,'pl-data'!$A72)-SUMIFS(postings!$W:$W,postings!$C:$C,'pl-data'!AG$2,postings!$D:$D,'pl-data'!AG$3,postings!$M:$M,'pl-data'!$A72)</f>
        <v>0</v>
      </c>
      <c r="AH72" s="53">
        <f>+SUMIFS(postings!$T:$T,postings!$C:$C,'pl-data'!AH$2,postings!$D:$D,'pl-data'!AH$3,postings!$I:$I,'pl-data'!$A72)-SUMIFS(postings!$W:$W,postings!$C:$C,'pl-data'!AH$2,postings!$D:$D,'pl-data'!AH$3,postings!$M:$M,'pl-data'!$A72)</f>
        <v>0</v>
      </c>
      <c r="AI72" s="53">
        <f>+SUMIFS(postings!$T:$T,postings!$C:$C,'pl-data'!AI$2,postings!$D:$D,'pl-data'!AI$3,postings!$I:$I,'pl-data'!$A72)-SUMIFS(postings!$W:$W,postings!$C:$C,'pl-data'!AI$2,postings!$D:$D,'pl-data'!AI$3,postings!$M:$M,'pl-data'!$A72)</f>
        <v>0</v>
      </c>
      <c r="AJ72" s="53">
        <f>+SUM(X72:INDEX(X72:AI72,1,Settings!$C$4))</f>
        <v>0</v>
      </c>
      <c r="AK72" s="53">
        <f t="shared" si="37"/>
        <v>0</v>
      </c>
      <c r="AL72" s="53"/>
      <c r="AM72" s="53">
        <f t="shared" si="38"/>
        <v>0</v>
      </c>
      <c r="AN72" s="53">
        <f t="shared" si="39"/>
        <v>0</v>
      </c>
      <c r="AO72" s="53">
        <f t="shared" si="40"/>
        <v>0</v>
      </c>
      <c r="AP72" s="53">
        <f t="shared" si="41"/>
        <v>0</v>
      </c>
      <c r="AQ72" s="53">
        <f t="shared" si="42"/>
        <v>0</v>
      </c>
      <c r="AR72" s="53">
        <f t="shared" si="43"/>
        <v>0</v>
      </c>
      <c r="AS72" s="53">
        <f t="shared" si="44"/>
        <v>0</v>
      </c>
      <c r="AT72" s="53">
        <f t="shared" si="45"/>
        <v>0</v>
      </c>
      <c r="AU72" s="53">
        <f t="shared" si="46"/>
        <v>0</v>
      </c>
      <c r="AV72" s="53">
        <f t="shared" si="47"/>
        <v>0</v>
      </c>
      <c r="AW72" s="53">
        <f t="shared" si="48"/>
        <v>0</v>
      </c>
      <c r="AX72" s="53">
        <f t="shared" si="49"/>
        <v>0</v>
      </c>
      <c r="AY72" s="53">
        <f>+SUM(AM72:INDEX(AM72:AX72,1,Settings!$C$4))</f>
        <v>0</v>
      </c>
      <c r="AZ72" s="53">
        <f t="shared" si="50"/>
        <v>0</v>
      </c>
      <c r="BA72" s="53"/>
      <c r="BB72" s="53">
        <f t="shared" si="51"/>
        <v>0</v>
      </c>
      <c r="BC72" s="53">
        <f t="shared" si="52"/>
        <v>0</v>
      </c>
      <c r="BD72" s="53">
        <f t="shared" si="53"/>
        <v>0</v>
      </c>
      <c r="BE72" s="53">
        <f t="shared" si="54"/>
        <v>0</v>
      </c>
      <c r="BF72" s="53">
        <f t="shared" si="55"/>
        <v>0</v>
      </c>
      <c r="BG72" s="53">
        <f t="shared" si="56"/>
        <v>0</v>
      </c>
      <c r="BH72" s="53">
        <f t="shared" si="57"/>
        <v>0</v>
      </c>
      <c r="BI72" s="53">
        <f t="shared" si="58"/>
        <v>0</v>
      </c>
      <c r="BJ72" s="53">
        <f t="shared" si="59"/>
        <v>0</v>
      </c>
      <c r="BK72" s="53">
        <f t="shared" si="60"/>
        <v>0</v>
      </c>
      <c r="BL72" s="53">
        <f t="shared" si="61"/>
        <v>0</v>
      </c>
      <c r="BM72" s="53">
        <f t="shared" si="62"/>
        <v>0</v>
      </c>
      <c r="BN72" s="53">
        <f t="shared" si="63"/>
        <v>0</v>
      </c>
      <c r="BO72" s="53"/>
      <c r="BP72" s="53">
        <f t="shared" si="64"/>
        <v>0</v>
      </c>
      <c r="BQ72" s="53"/>
      <c r="BR72" s="53">
        <f t="shared" si="65"/>
        <v>0</v>
      </c>
    </row>
    <row r="73" spans="1:70" x14ac:dyDescent="0.2">
      <c r="A73" s="6">
        <v>2287</v>
      </c>
      <c r="B73" s="6" t="str">
        <f>+VLOOKUP(A73,masterfile!B:C,2,FALSE)</f>
        <v>Erstattung VJ für sonstige Steuern</v>
      </c>
      <c r="D73" s="53">
        <f>+SUMIF('[1]2017'!$A:$A,$A73,'[1]2017'!$C:$C)-SUMIF('[1]2017'!$E:$E,$A73,'[1]2017'!$G:$G)</f>
        <v>0</v>
      </c>
      <c r="E73" s="53">
        <f>+SUMIF('[1]2018'!$A:$A,$A73,'[1]2018'!$C:$C)-SUMIF('[1]2018'!$E:$E,$A73,'[1]2018'!$G:$G)</f>
        <v>0</v>
      </c>
      <c r="F73" s="53">
        <f>+SUMIF('[1]2019'!$A:$A,$A73,'[1]2019'!$C:$C)-SUMIF('[1]2019'!$E:$E,$A73,'[1]2019'!$G:$G)</f>
        <v>0</v>
      </c>
      <c r="G73" s="53">
        <f>+SUMIF('[1]2020'!$A:$A,$A73,'[1]2020'!$C:$C)-SUMIF('[1]2020'!$E:$E,$A73,'[1]2020'!$G:$G)</f>
        <v>0</v>
      </c>
      <c r="H73" s="53"/>
      <c r="I73" s="53">
        <f>+(+SUMIF('[1]2021'!$A:$A,$A73,'[1]2021'!$C:$C)-SUMIF('[1]2021'!$E:$E,$A73,'[1]2021'!$G:$G))/12</f>
        <v>0</v>
      </c>
      <c r="J73" s="53">
        <f>+(+SUMIF('[1]2021'!$A:$A,$A73,'[1]2021'!$C:$C)-SUMIF('[1]2021'!$E:$E,$A73,'[1]2021'!$G:$G))/12</f>
        <v>0</v>
      </c>
      <c r="K73" s="53">
        <f>+(+SUMIF('[1]2021'!$A:$A,$A73,'[1]2021'!$C:$C)-SUMIF('[1]2021'!$E:$E,$A73,'[1]2021'!$G:$G))/12</f>
        <v>0</v>
      </c>
      <c r="L73" s="53">
        <f>+(+SUMIF('[1]2021'!$A:$A,$A73,'[1]2021'!$C:$C)-SUMIF('[1]2021'!$E:$E,$A73,'[1]2021'!$G:$G))/12</f>
        <v>0</v>
      </c>
      <c r="M73" s="53">
        <f>+(+SUMIF('[1]2021'!$A:$A,$A73,'[1]2021'!$C:$C)-SUMIF('[1]2021'!$E:$E,$A73,'[1]2021'!$G:$G))/12</f>
        <v>0</v>
      </c>
      <c r="N73" s="53">
        <f>+(+SUMIF('[1]2021'!$A:$A,$A73,'[1]2021'!$C:$C)-SUMIF('[1]2021'!$E:$E,$A73,'[1]2021'!$G:$G))/12</f>
        <v>0</v>
      </c>
      <c r="O73" s="53">
        <f>+(+SUMIF('[1]2021'!$A:$A,$A73,'[1]2021'!$C:$C)-SUMIF('[1]2021'!$E:$E,$A73,'[1]2021'!$G:$G))/12</f>
        <v>0</v>
      </c>
      <c r="P73" s="53">
        <f>+(+SUMIF('[1]2021'!$A:$A,$A73,'[1]2021'!$C:$C)-SUMIF('[1]2021'!$E:$E,$A73,'[1]2021'!$G:$G))/12</f>
        <v>0</v>
      </c>
      <c r="Q73" s="53">
        <f>+(+SUMIF('[1]2021'!$A:$A,$A73,'[1]2021'!$C:$C)-SUMIF('[1]2021'!$E:$E,$A73,'[1]2021'!$G:$G))/12</f>
        <v>0</v>
      </c>
      <c r="R73" s="53">
        <f>+(+SUMIF('[1]2021'!$A:$A,$A73,'[1]2021'!$C:$C)-SUMIF('[1]2021'!$E:$E,$A73,'[1]2021'!$G:$G))/12</f>
        <v>0</v>
      </c>
      <c r="S73" s="53">
        <f>+(+SUMIF('[1]2021'!$A:$A,$A73,'[1]2021'!$C:$C)-SUMIF('[1]2021'!$E:$E,$A73,'[1]2021'!$G:$G))/12</f>
        <v>0</v>
      </c>
      <c r="T73" s="53">
        <f>+(+SUMIF('[1]2021'!$A:$A,$A73,'[1]2021'!$C:$C)-SUMIF('[1]2021'!$E:$E,$A73,'[1]2021'!$G:$G))/12</f>
        <v>0</v>
      </c>
      <c r="U73" s="53">
        <f>+SUM(I73:INDEX(I73:T73,1,Settings!$C$4))</f>
        <v>0</v>
      </c>
      <c r="V73" s="53">
        <f t="shared" si="36"/>
        <v>0</v>
      </c>
      <c r="W73" s="53"/>
      <c r="X73" s="53">
        <f>+SUMIFS(postings!$T:$T,postings!$C:$C,'pl-data'!X$2,postings!$D:$D,'pl-data'!X$3,postings!$I:$I,'pl-data'!$A73)-SUMIFS(postings!$W:$W,postings!$C:$C,'pl-data'!X$2,postings!$D:$D,'pl-data'!X$3,postings!$M:$M,'pl-data'!$A73)</f>
        <v>0</v>
      </c>
      <c r="Y73" s="53">
        <f>+SUMIFS(postings!$T:$T,postings!$C:$C,'pl-data'!Y$2,postings!$D:$D,'pl-data'!Y$3,postings!$I:$I,'pl-data'!$A73)-SUMIFS(postings!$W:$W,postings!$C:$C,'pl-data'!Y$2,postings!$D:$D,'pl-data'!Y$3,postings!$M:$M,'pl-data'!$A73)</f>
        <v>0</v>
      </c>
      <c r="Z73" s="53">
        <f>+SUMIFS(postings!$T:$T,postings!$C:$C,'pl-data'!Z$2,postings!$D:$D,'pl-data'!Z$3,postings!$I:$I,'pl-data'!$A73)-SUMIFS(postings!$W:$W,postings!$C:$C,'pl-data'!Z$2,postings!$D:$D,'pl-data'!Z$3,postings!$M:$M,'pl-data'!$A73)</f>
        <v>0</v>
      </c>
      <c r="AA73" s="53">
        <f>+SUMIFS(postings!$T:$T,postings!$C:$C,'pl-data'!AA$2,postings!$D:$D,'pl-data'!AA$3,postings!$I:$I,'pl-data'!$A73)-SUMIFS(postings!$W:$W,postings!$C:$C,'pl-data'!AA$2,postings!$D:$D,'pl-data'!AA$3,postings!$M:$M,'pl-data'!$A73)</f>
        <v>0</v>
      </c>
      <c r="AB73" s="53">
        <f>+SUMIFS(postings!$T:$T,postings!$C:$C,'pl-data'!AB$2,postings!$D:$D,'pl-data'!AB$3,postings!$I:$I,'pl-data'!$A73)-SUMIFS(postings!$W:$W,postings!$C:$C,'pl-data'!AB$2,postings!$D:$D,'pl-data'!AB$3,postings!$M:$M,'pl-data'!$A73)</f>
        <v>0</v>
      </c>
      <c r="AC73" s="53">
        <f>+SUMIFS(postings!$T:$T,postings!$C:$C,'pl-data'!AC$2,postings!$D:$D,'pl-data'!AC$3,postings!$I:$I,'pl-data'!$A73)-SUMIFS(postings!$W:$W,postings!$C:$C,'pl-data'!AC$2,postings!$D:$D,'pl-data'!AC$3,postings!$M:$M,'pl-data'!$A73)</f>
        <v>0</v>
      </c>
      <c r="AD73" s="53">
        <f>+SUMIFS(postings!$T:$T,postings!$C:$C,'pl-data'!AD$2,postings!$D:$D,'pl-data'!AD$3,postings!$I:$I,'pl-data'!$A73)-SUMIFS(postings!$W:$W,postings!$C:$C,'pl-data'!AD$2,postings!$D:$D,'pl-data'!AD$3,postings!$M:$M,'pl-data'!$A73)</f>
        <v>0</v>
      </c>
      <c r="AE73" s="53">
        <f>+SUMIFS(postings!$T:$T,postings!$C:$C,'pl-data'!AE$2,postings!$D:$D,'pl-data'!AE$3,postings!$I:$I,'pl-data'!$A73)-SUMIFS(postings!$W:$W,postings!$C:$C,'pl-data'!AE$2,postings!$D:$D,'pl-data'!AE$3,postings!$M:$M,'pl-data'!$A73)</f>
        <v>0</v>
      </c>
      <c r="AF73" s="53">
        <f>+SUMIFS(postings!$T:$T,postings!$C:$C,'pl-data'!AF$2,postings!$D:$D,'pl-data'!AF$3,postings!$I:$I,'pl-data'!$A73)-SUMIFS(postings!$W:$W,postings!$C:$C,'pl-data'!AF$2,postings!$D:$D,'pl-data'!AF$3,postings!$M:$M,'pl-data'!$A73)</f>
        <v>0</v>
      </c>
      <c r="AG73" s="53">
        <f>+SUMIFS(postings!$T:$T,postings!$C:$C,'pl-data'!AG$2,postings!$D:$D,'pl-data'!AG$3,postings!$I:$I,'pl-data'!$A73)-SUMIFS(postings!$W:$W,postings!$C:$C,'pl-data'!AG$2,postings!$D:$D,'pl-data'!AG$3,postings!$M:$M,'pl-data'!$A73)</f>
        <v>0</v>
      </c>
      <c r="AH73" s="53">
        <f>+SUMIFS(postings!$T:$T,postings!$C:$C,'pl-data'!AH$2,postings!$D:$D,'pl-data'!AH$3,postings!$I:$I,'pl-data'!$A73)-SUMIFS(postings!$W:$W,postings!$C:$C,'pl-data'!AH$2,postings!$D:$D,'pl-data'!AH$3,postings!$M:$M,'pl-data'!$A73)</f>
        <v>0</v>
      </c>
      <c r="AI73" s="53">
        <f>+SUMIFS(postings!$T:$T,postings!$C:$C,'pl-data'!AI$2,postings!$D:$D,'pl-data'!AI$3,postings!$I:$I,'pl-data'!$A73)-SUMIFS(postings!$W:$W,postings!$C:$C,'pl-data'!AI$2,postings!$D:$D,'pl-data'!AI$3,postings!$M:$M,'pl-data'!$A73)</f>
        <v>0</v>
      </c>
      <c r="AJ73" s="53">
        <f>+SUM(X73:INDEX(X73:AI73,1,Settings!$C$4))</f>
        <v>0</v>
      </c>
      <c r="AK73" s="53">
        <f t="shared" si="37"/>
        <v>0</v>
      </c>
      <c r="AL73" s="53"/>
      <c r="AM73" s="53">
        <f t="shared" si="38"/>
        <v>0</v>
      </c>
      <c r="AN73" s="53">
        <f t="shared" si="39"/>
        <v>0</v>
      </c>
      <c r="AO73" s="53">
        <f t="shared" si="40"/>
        <v>0</v>
      </c>
      <c r="AP73" s="53">
        <f t="shared" si="41"/>
        <v>0</v>
      </c>
      <c r="AQ73" s="53">
        <f t="shared" si="42"/>
        <v>0</v>
      </c>
      <c r="AR73" s="53">
        <f t="shared" si="43"/>
        <v>0</v>
      </c>
      <c r="AS73" s="53">
        <f t="shared" si="44"/>
        <v>0</v>
      </c>
      <c r="AT73" s="53">
        <f t="shared" si="45"/>
        <v>0</v>
      </c>
      <c r="AU73" s="53">
        <f t="shared" si="46"/>
        <v>0</v>
      </c>
      <c r="AV73" s="53">
        <f t="shared" si="47"/>
        <v>0</v>
      </c>
      <c r="AW73" s="53">
        <f t="shared" si="48"/>
        <v>0</v>
      </c>
      <c r="AX73" s="53">
        <f t="shared" si="49"/>
        <v>0</v>
      </c>
      <c r="AY73" s="53">
        <f>+SUM(AM73:INDEX(AM73:AX73,1,Settings!$C$4))</f>
        <v>0</v>
      </c>
      <c r="AZ73" s="53">
        <f t="shared" si="50"/>
        <v>0</v>
      </c>
      <c r="BA73" s="53"/>
      <c r="BB73" s="53">
        <f t="shared" si="51"/>
        <v>0</v>
      </c>
      <c r="BC73" s="53">
        <f t="shared" si="52"/>
        <v>0</v>
      </c>
      <c r="BD73" s="53">
        <f t="shared" si="53"/>
        <v>0</v>
      </c>
      <c r="BE73" s="53">
        <f t="shared" si="54"/>
        <v>0</v>
      </c>
      <c r="BF73" s="53">
        <f t="shared" si="55"/>
        <v>0</v>
      </c>
      <c r="BG73" s="53">
        <f t="shared" si="56"/>
        <v>0</v>
      </c>
      <c r="BH73" s="53">
        <f t="shared" si="57"/>
        <v>0</v>
      </c>
      <c r="BI73" s="53">
        <f t="shared" si="58"/>
        <v>0</v>
      </c>
      <c r="BJ73" s="53">
        <f t="shared" si="59"/>
        <v>0</v>
      </c>
      <c r="BK73" s="53">
        <f t="shared" si="60"/>
        <v>0</v>
      </c>
      <c r="BL73" s="53">
        <f t="shared" si="61"/>
        <v>0</v>
      </c>
      <c r="BM73" s="53">
        <f t="shared" si="62"/>
        <v>0</v>
      </c>
      <c r="BN73" s="53">
        <f t="shared" si="63"/>
        <v>0</v>
      </c>
      <c r="BO73" s="53"/>
      <c r="BP73" s="53">
        <f t="shared" si="64"/>
        <v>0</v>
      </c>
      <c r="BQ73" s="53"/>
      <c r="BR73" s="53">
        <f t="shared" si="65"/>
        <v>0</v>
      </c>
    </row>
    <row r="74" spans="1:70" x14ac:dyDescent="0.2">
      <c r="A74" s="6">
        <v>2289</v>
      </c>
      <c r="B74" s="6" t="str">
        <f>+VLOOKUP(A74,masterfile!B:C,2,FALSE)</f>
        <v>Auflösung Rückstellung s. Steuern</v>
      </c>
      <c r="D74" s="53">
        <f>+SUMIF('[1]2017'!$A:$A,$A74,'[1]2017'!$C:$C)-SUMIF('[1]2017'!$E:$E,$A74,'[1]2017'!$G:$G)</f>
        <v>0</v>
      </c>
      <c r="E74" s="53">
        <f>+SUMIF('[1]2018'!$A:$A,$A74,'[1]2018'!$C:$C)-SUMIF('[1]2018'!$E:$E,$A74,'[1]2018'!$G:$G)</f>
        <v>0</v>
      </c>
      <c r="F74" s="53">
        <f>+SUMIF('[1]2019'!$A:$A,$A74,'[1]2019'!$C:$C)-SUMIF('[1]2019'!$E:$E,$A74,'[1]2019'!$G:$G)</f>
        <v>0</v>
      </c>
      <c r="G74" s="53">
        <f>+SUMIF('[1]2020'!$A:$A,$A74,'[1]2020'!$C:$C)-SUMIF('[1]2020'!$E:$E,$A74,'[1]2020'!$G:$G)</f>
        <v>0</v>
      </c>
      <c r="H74" s="53"/>
      <c r="I74" s="53">
        <f>+(+SUMIF('[1]2021'!$A:$A,$A74,'[1]2021'!$C:$C)-SUMIF('[1]2021'!$E:$E,$A74,'[1]2021'!$G:$G))/12</f>
        <v>0</v>
      </c>
      <c r="J74" s="53">
        <f>+(+SUMIF('[1]2021'!$A:$A,$A74,'[1]2021'!$C:$C)-SUMIF('[1]2021'!$E:$E,$A74,'[1]2021'!$G:$G))/12</f>
        <v>0</v>
      </c>
      <c r="K74" s="53">
        <f>+(+SUMIF('[1]2021'!$A:$A,$A74,'[1]2021'!$C:$C)-SUMIF('[1]2021'!$E:$E,$A74,'[1]2021'!$G:$G))/12</f>
        <v>0</v>
      </c>
      <c r="L74" s="53">
        <f>+(+SUMIF('[1]2021'!$A:$A,$A74,'[1]2021'!$C:$C)-SUMIF('[1]2021'!$E:$E,$A74,'[1]2021'!$G:$G))/12</f>
        <v>0</v>
      </c>
      <c r="M74" s="53">
        <f>+(+SUMIF('[1]2021'!$A:$A,$A74,'[1]2021'!$C:$C)-SUMIF('[1]2021'!$E:$E,$A74,'[1]2021'!$G:$G))/12</f>
        <v>0</v>
      </c>
      <c r="N74" s="53">
        <f>+(+SUMIF('[1]2021'!$A:$A,$A74,'[1]2021'!$C:$C)-SUMIF('[1]2021'!$E:$E,$A74,'[1]2021'!$G:$G))/12</f>
        <v>0</v>
      </c>
      <c r="O74" s="53">
        <f>+(+SUMIF('[1]2021'!$A:$A,$A74,'[1]2021'!$C:$C)-SUMIF('[1]2021'!$E:$E,$A74,'[1]2021'!$G:$G))/12</f>
        <v>0</v>
      </c>
      <c r="P74" s="53">
        <f>+(+SUMIF('[1]2021'!$A:$A,$A74,'[1]2021'!$C:$C)-SUMIF('[1]2021'!$E:$E,$A74,'[1]2021'!$G:$G))/12</f>
        <v>0</v>
      </c>
      <c r="Q74" s="53">
        <f>+(+SUMIF('[1]2021'!$A:$A,$A74,'[1]2021'!$C:$C)-SUMIF('[1]2021'!$E:$E,$A74,'[1]2021'!$G:$G))/12</f>
        <v>0</v>
      </c>
      <c r="R74" s="53">
        <f>+(+SUMIF('[1]2021'!$A:$A,$A74,'[1]2021'!$C:$C)-SUMIF('[1]2021'!$E:$E,$A74,'[1]2021'!$G:$G))/12</f>
        <v>0</v>
      </c>
      <c r="S74" s="53">
        <f>+(+SUMIF('[1]2021'!$A:$A,$A74,'[1]2021'!$C:$C)-SUMIF('[1]2021'!$E:$E,$A74,'[1]2021'!$G:$G))/12</f>
        <v>0</v>
      </c>
      <c r="T74" s="53">
        <f>+(+SUMIF('[1]2021'!$A:$A,$A74,'[1]2021'!$C:$C)-SUMIF('[1]2021'!$E:$E,$A74,'[1]2021'!$G:$G))/12</f>
        <v>0</v>
      </c>
      <c r="U74" s="53">
        <f>+SUM(I74:INDEX(I74:T74,1,Settings!$C$4))</f>
        <v>0</v>
      </c>
      <c r="V74" s="53">
        <f t="shared" si="36"/>
        <v>0</v>
      </c>
      <c r="W74" s="53"/>
      <c r="X74" s="53">
        <f>+SUMIFS(postings!$T:$T,postings!$C:$C,'pl-data'!X$2,postings!$D:$D,'pl-data'!X$3,postings!$I:$I,'pl-data'!$A74)-SUMIFS(postings!$W:$W,postings!$C:$C,'pl-data'!X$2,postings!$D:$D,'pl-data'!X$3,postings!$M:$M,'pl-data'!$A74)</f>
        <v>0</v>
      </c>
      <c r="Y74" s="53">
        <f>+SUMIFS(postings!$T:$T,postings!$C:$C,'pl-data'!Y$2,postings!$D:$D,'pl-data'!Y$3,postings!$I:$I,'pl-data'!$A74)-SUMIFS(postings!$W:$W,postings!$C:$C,'pl-data'!Y$2,postings!$D:$D,'pl-data'!Y$3,postings!$M:$M,'pl-data'!$A74)</f>
        <v>0</v>
      </c>
      <c r="Z74" s="53">
        <f>+SUMIFS(postings!$T:$T,postings!$C:$C,'pl-data'!Z$2,postings!$D:$D,'pl-data'!Z$3,postings!$I:$I,'pl-data'!$A74)-SUMIFS(postings!$W:$W,postings!$C:$C,'pl-data'!Z$2,postings!$D:$D,'pl-data'!Z$3,postings!$M:$M,'pl-data'!$A74)</f>
        <v>0</v>
      </c>
      <c r="AA74" s="53">
        <f>+SUMIFS(postings!$T:$T,postings!$C:$C,'pl-data'!AA$2,postings!$D:$D,'pl-data'!AA$3,postings!$I:$I,'pl-data'!$A74)-SUMIFS(postings!$W:$W,postings!$C:$C,'pl-data'!AA$2,postings!$D:$D,'pl-data'!AA$3,postings!$M:$M,'pl-data'!$A74)</f>
        <v>0</v>
      </c>
      <c r="AB74" s="53">
        <f>+SUMIFS(postings!$T:$T,postings!$C:$C,'pl-data'!AB$2,postings!$D:$D,'pl-data'!AB$3,postings!$I:$I,'pl-data'!$A74)-SUMIFS(postings!$W:$W,postings!$C:$C,'pl-data'!AB$2,postings!$D:$D,'pl-data'!AB$3,postings!$M:$M,'pl-data'!$A74)</f>
        <v>0</v>
      </c>
      <c r="AC74" s="53">
        <f>+SUMIFS(postings!$T:$T,postings!$C:$C,'pl-data'!AC$2,postings!$D:$D,'pl-data'!AC$3,postings!$I:$I,'pl-data'!$A74)-SUMIFS(postings!$W:$W,postings!$C:$C,'pl-data'!AC$2,postings!$D:$D,'pl-data'!AC$3,postings!$M:$M,'pl-data'!$A74)</f>
        <v>0</v>
      </c>
      <c r="AD74" s="53">
        <f>+SUMIFS(postings!$T:$T,postings!$C:$C,'pl-data'!AD$2,postings!$D:$D,'pl-data'!AD$3,postings!$I:$I,'pl-data'!$A74)-SUMIFS(postings!$W:$W,postings!$C:$C,'pl-data'!AD$2,postings!$D:$D,'pl-data'!AD$3,postings!$M:$M,'pl-data'!$A74)</f>
        <v>0</v>
      </c>
      <c r="AE74" s="53">
        <f>+SUMIFS(postings!$T:$T,postings!$C:$C,'pl-data'!AE$2,postings!$D:$D,'pl-data'!AE$3,postings!$I:$I,'pl-data'!$A74)-SUMIFS(postings!$W:$W,postings!$C:$C,'pl-data'!AE$2,postings!$D:$D,'pl-data'!AE$3,postings!$M:$M,'pl-data'!$A74)</f>
        <v>0</v>
      </c>
      <c r="AF74" s="53">
        <f>+SUMIFS(postings!$T:$T,postings!$C:$C,'pl-data'!AF$2,postings!$D:$D,'pl-data'!AF$3,postings!$I:$I,'pl-data'!$A74)-SUMIFS(postings!$W:$W,postings!$C:$C,'pl-data'!AF$2,postings!$D:$D,'pl-data'!AF$3,postings!$M:$M,'pl-data'!$A74)</f>
        <v>0</v>
      </c>
      <c r="AG74" s="53">
        <f>+SUMIFS(postings!$T:$T,postings!$C:$C,'pl-data'!AG$2,postings!$D:$D,'pl-data'!AG$3,postings!$I:$I,'pl-data'!$A74)-SUMIFS(postings!$W:$W,postings!$C:$C,'pl-data'!AG$2,postings!$D:$D,'pl-data'!AG$3,postings!$M:$M,'pl-data'!$A74)</f>
        <v>0</v>
      </c>
      <c r="AH74" s="53">
        <f>+SUMIFS(postings!$T:$T,postings!$C:$C,'pl-data'!AH$2,postings!$D:$D,'pl-data'!AH$3,postings!$I:$I,'pl-data'!$A74)-SUMIFS(postings!$W:$W,postings!$C:$C,'pl-data'!AH$2,postings!$D:$D,'pl-data'!AH$3,postings!$M:$M,'pl-data'!$A74)</f>
        <v>0</v>
      </c>
      <c r="AI74" s="53">
        <f>+SUMIFS(postings!$T:$T,postings!$C:$C,'pl-data'!AI$2,postings!$D:$D,'pl-data'!AI$3,postings!$I:$I,'pl-data'!$A74)-SUMIFS(postings!$W:$W,postings!$C:$C,'pl-data'!AI$2,postings!$D:$D,'pl-data'!AI$3,postings!$M:$M,'pl-data'!$A74)</f>
        <v>0</v>
      </c>
      <c r="AJ74" s="53">
        <f>+SUM(X74:INDEX(X74:AI74,1,Settings!$C$4))</f>
        <v>0</v>
      </c>
      <c r="AK74" s="53">
        <f t="shared" si="37"/>
        <v>0</v>
      </c>
      <c r="AL74" s="53"/>
      <c r="AM74" s="53">
        <f t="shared" si="38"/>
        <v>0</v>
      </c>
      <c r="AN74" s="53">
        <f t="shared" si="39"/>
        <v>0</v>
      </c>
      <c r="AO74" s="53">
        <f t="shared" si="40"/>
        <v>0</v>
      </c>
      <c r="AP74" s="53">
        <f t="shared" si="41"/>
        <v>0</v>
      </c>
      <c r="AQ74" s="53">
        <f t="shared" si="42"/>
        <v>0</v>
      </c>
      <c r="AR74" s="53">
        <f t="shared" si="43"/>
        <v>0</v>
      </c>
      <c r="AS74" s="53">
        <f t="shared" si="44"/>
        <v>0</v>
      </c>
      <c r="AT74" s="53">
        <f t="shared" si="45"/>
        <v>0</v>
      </c>
      <c r="AU74" s="53">
        <f t="shared" si="46"/>
        <v>0</v>
      </c>
      <c r="AV74" s="53">
        <f t="shared" si="47"/>
        <v>0</v>
      </c>
      <c r="AW74" s="53">
        <f t="shared" si="48"/>
        <v>0</v>
      </c>
      <c r="AX74" s="53">
        <f t="shared" si="49"/>
        <v>0</v>
      </c>
      <c r="AY74" s="53">
        <f>+SUM(AM74:INDEX(AM74:AX74,1,Settings!$C$4))</f>
        <v>0</v>
      </c>
      <c r="AZ74" s="53">
        <f t="shared" si="50"/>
        <v>0</v>
      </c>
      <c r="BA74" s="53"/>
      <c r="BB74" s="53">
        <f t="shared" si="51"/>
        <v>0</v>
      </c>
      <c r="BC74" s="53">
        <f t="shared" si="52"/>
        <v>0</v>
      </c>
      <c r="BD74" s="53">
        <f t="shared" si="53"/>
        <v>0</v>
      </c>
      <c r="BE74" s="53">
        <f t="shared" si="54"/>
        <v>0</v>
      </c>
      <c r="BF74" s="53">
        <f t="shared" si="55"/>
        <v>0</v>
      </c>
      <c r="BG74" s="53">
        <f t="shared" si="56"/>
        <v>0</v>
      </c>
      <c r="BH74" s="53">
        <f t="shared" si="57"/>
        <v>0</v>
      </c>
      <c r="BI74" s="53">
        <f t="shared" si="58"/>
        <v>0</v>
      </c>
      <c r="BJ74" s="53">
        <f t="shared" si="59"/>
        <v>0</v>
      </c>
      <c r="BK74" s="53">
        <f t="shared" si="60"/>
        <v>0</v>
      </c>
      <c r="BL74" s="53">
        <f t="shared" si="61"/>
        <v>0</v>
      </c>
      <c r="BM74" s="53">
        <f t="shared" si="62"/>
        <v>0</v>
      </c>
      <c r="BN74" s="53">
        <f t="shared" si="63"/>
        <v>0</v>
      </c>
      <c r="BO74" s="53"/>
      <c r="BP74" s="53">
        <f t="shared" si="64"/>
        <v>0</v>
      </c>
      <c r="BQ74" s="53"/>
      <c r="BR74" s="53">
        <f t="shared" si="65"/>
        <v>0</v>
      </c>
    </row>
    <row r="75" spans="1:70" x14ac:dyDescent="0.2">
      <c r="A75" s="6">
        <v>2300</v>
      </c>
      <c r="B75" s="6" t="str">
        <f>+VLOOKUP(A75,masterfile!B:C,2,FALSE)</f>
        <v>Sonstige Aufwendungen</v>
      </c>
      <c r="D75" s="53">
        <f>+SUMIF('[1]2017'!$A:$A,$A75,'[1]2017'!$C:$C)-SUMIF('[1]2017'!$E:$E,$A75,'[1]2017'!$G:$G)</f>
        <v>8.3000000000000007</v>
      </c>
      <c r="E75" s="53">
        <f>+SUMIF('[1]2018'!$A:$A,$A75,'[1]2018'!$C:$C)-SUMIF('[1]2018'!$E:$E,$A75,'[1]2018'!$G:$G)</f>
        <v>8.3000000000000007</v>
      </c>
      <c r="F75" s="53">
        <f>+SUMIF('[1]2019'!$A:$A,$A75,'[1]2019'!$C:$C)-SUMIF('[1]2019'!$E:$E,$A75,'[1]2019'!$G:$G)</f>
        <v>8.3000000000000007</v>
      </c>
      <c r="G75" s="53">
        <f>+SUMIF('[1]2020'!$A:$A,$A75,'[1]2020'!$C:$C)-SUMIF('[1]2020'!$E:$E,$A75,'[1]2020'!$G:$G)</f>
        <v>8.3000000000000007</v>
      </c>
      <c r="H75" s="53"/>
      <c r="I75" s="53">
        <f>+(+SUMIF('[1]2021'!$A:$A,$A75,'[1]2021'!$C:$C)-SUMIF('[1]2021'!$E:$E,$A75,'[1]2021'!$G:$G))/12</f>
        <v>0.69166666666666676</v>
      </c>
      <c r="J75" s="53">
        <f>+(+SUMIF('[1]2021'!$A:$A,$A75,'[1]2021'!$C:$C)-SUMIF('[1]2021'!$E:$E,$A75,'[1]2021'!$G:$G))/12</f>
        <v>0.69166666666666676</v>
      </c>
      <c r="K75" s="53">
        <f>+(+SUMIF('[1]2021'!$A:$A,$A75,'[1]2021'!$C:$C)-SUMIF('[1]2021'!$E:$E,$A75,'[1]2021'!$G:$G))/12</f>
        <v>0.69166666666666676</v>
      </c>
      <c r="L75" s="53">
        <f>+(+SUMIF('[1]2021'!$A:$A,$A75,'[1]2021'!$C:$C)-SUMIF('[1]2021'!$E:$E,$A75,'[1]2021'!$G:$G))/12</f>
        <v>0.69166666666666676</v>
      </c>
      <c r="M75" s="53">
        <f>+(+SUMIF('[1]2021'!$A:$A,$A75,'[1]2021'!$C:$C)-SUMIF('[1]2021'!$E:$E,$A75,'[1]2021'!$G:$G))/12</f>
        <v>0.69166666666666676</v>
      </c>
      <c r="N75" s="53">
        <f>+(+SUMIF('[1]2021'!$A:$A,$A75,'[1]2021'!$C:$C)-SUMIF('[1]2021'!$E:$E,$A75,'[1]2021'!$G:$G))/12</f>
        <v>0.69166666666666676</v>
      </c>
      <c r="O75" s="53">
        <f>+(+SUMIF('[1]2021'!$A:$A,$A75,'[1]2021'!$C:$C)-SUMIF('[1]2021'!$E:$E,$A75,'[1]2021'!$G:$G))/12</f>
        <v>0.69166666666666676</v>
      </c>
      <c r="P75" s="53">
        <f>+(+SUMIF('[1]2021'!$A:$A,$A75,'[1]2021'!$C:$C)-SUMIF('[1]2021'!$E:$E,$A75,'[1]2021'!$G:$G))/12</f>
        <v>0.69166666666666676</v>
      </c>
      <c r="Q75" s="53">
        <f>+(+SUMIF('[1]2021'!$A:$A,$A75,'[1]2021'!$C:$C)-SUMIF('[1]2021'!$E:$E,$A75,'[1]2021'!$G:$G))/12</f>
        <v>0.69166666666666676</v>
      </c>
      <c r="R75" s="53">
        <f>+(+SUMIF('[1]2021'!$A:$A,$A75,'[1]2021'!$C:$C)-SUMIF('[1]2021'!$E:$E,$A75,'[1]2021'!$G:$G))/12</f>
        <v>0.69166666666666676</v>
      </c>
      <c r="S75" s="53">
        <f>+(+SUMIF('[1]2021'!$A:$A,$A75,'[1]2021'!$C:$C)-SUMIF('[1]2021'!$E:$E,$A75,'[1]2021'!$G:$G))/12</f>
        <v>0.69166666666666676</v>
      </c>
      <c r="T75" s="53">
        <f>+(+SUMIF('[1]2021'!$A:$A,$A75,'[1]2021'!$C:$C)-SUMIF('[1]2021'!$E:$E,$A75,'[1]2021'!$G:$G))/12</f>
        <v>0.69166666666666676</v>
      </c>
      <c r="U75" s="53">
        <f>+SUM(I75:INDEX(I75:T75,1,Settings!$C$4))</f>
        <v>8.2999999999999989</v>
      </c>
      <c r="V75" s="53">
        <f t="shared" si="36"/>
        <v>8.2999999999999989</v>
      </c>
      <c r="W75" s="53"/>
      <c r="X75" s="53">
        <f>+SUMIFS(postings!$T:$T,postings!$C:$C,'pl-data'!X$2,postings!$D:$D,'pl-data'!X$3,postings!$I:$I,'pl-data'!$A75)-SUMIFS(postings!$W:$W,postings!$C:$C,'pl-data'!X$2,postings!$D:$D,'pl-data'!X$3,postings!$M:$M,'pl-data'!$A75)</f>
        <v>0</v>
      </c>
      <c r="Y75" s="53">
        <f>+SUMIFS(postings!$T:$T,postings!$C:$C,'pl-data'!Y$2,postings!$D:$D,'pl-data'!Y$3,postings!$I:$I,'pl-data'!$A75)-SUMIFS(postings!$W:$W,postings!$C:$C,'pl-data'!Y$2,postings!$D:$D,'pl-data'!Y$3,postings!$M:$M,'pl-data'!$A75)</f>
        <v>0</v>
      </c>
      <c r="Z75" s="53">
        <f>+SUMIFS(postings!$T:$T,postings!$C:$C,'pl-data'!Z$2,postings!$D:$D,'pl-data'!Z$3,postings!$I:$I,'pl-data'!$A75)-SUMIFS(postings!$W:$W,postings!$C:$C,'pl-data'!Z$2,postings!$D:$D,'pl-data'!Z$3,postings!$M:$M,'pl-data'!$A75)</f>
        <v>0</v>
      </c>
      <c r="AA75" s="53">
        <f>+SUMIFS(postings!$T:$T,postings!$C:$C,'pl-data'!AA$2,postings!$D:$D,'pl-data'!AA$3,postings!$I:$I,'pl-data'!$A75)-SUMIFS(postings!$W:$W,postings!$C:$C,'pl-data'!AA$2,postings!$D:$D,'pl-data'!AA$3,postings!$M:$M,'pl-data'!$A75)</f>
        <v>0</v>
      </c>
      <c r="AB75" s="53">
        <f>+SUMIFS(postings!$T:$T,postings!$C:$C,'pl-data'!AB$2,postings!$D:$D,'pl-data'!AB$3,postings!$I:$I,'pl-data'!$A75)-SUMIFS(postings!$W:$W,postings!$C:$C,'pl-data'!AB$2,postings!$D:$D,'pl-data'!AB$3,postings!$M:$M,'pl-data'!$A75)</f>
        <v>0</v>
      </c>
      <c r="AC75" s="53">
        <f>+SUMIFS(postings!$T:$T,postings!$C:$C,'pl-data'!AC$2,postings!$D:$D,'pl-data'!AC$3,postings!$I:$I,'pl-data'!$A75)-SUMIFS(postings!$W:$W,postings!$C:$C,'pl-data'!AC$2,postings!$D:$D,'pl-data'!AC$3,postings!$M:$M,'pl-data'!$A75)</f>
        <v>0</v>
      </c>
      <c r="AD75" s="53">
        <f>+SUMIFS(postings!$T:$T,postings!$C:$C,'pl-data'!AD$2,postings!$D:$D,'pl-data'!AD$3,postings!$I:$I,'pl-data'!$A75)-SUMIFS(postings!$W:$W,postings!$C:$C,'pl-data'!AD$2,postings!$D:$D,'pl-data'!AD$3,postings!$M:$M,'pl-data'!$A75)</f>
        <v>0</v>
      </c>
      <c r="AE75" s="53">
        <f>+SUMIFS(postings!$T:$T,postings!$C:$C,'pl-data'!AE$2,postings!$D:$D,'pl-data'!AE$3,postings!$I:$I,'pl-data'!$A75)-SUMIFS(postings!$W:$W,postings!$C:$C,'pl-data'!AE$2,postings!$D:$D,'pl-data'!AE$3,postings!$M:$M,'pl-data'!$A75)</f>
        <v>0</v>
      </c>
      <c r="AF75" s="53">
        <f>+SUMIFS(postings!$T:$T,postings!$C:$C,'pl-data'!AF$2,postings!$D:$D,'pl-data'!AF$3,postings!$I:$I,'pl-data'!$A75)-SUMIFS(postings!$W:$W,postings!$C:$C,'pl-data'!AF$2,postings!$D:$D,'pl-data'!AF$3,postings!$M:$M,'pl-data'!$A75)</f>
        <v>0</v>
      </c>
      <c r="AG75" s="53">
        <f>+SUMIFS(postings!$T:$T,postings!$C:$C,'pl-data'!AG$2,postings!$D:$D,'pl-data'!AG$3,postings!$I:$I,'pl-data'!$A75)-SUMIFS(postings!$W:$W,postings!$C:$C,'pl-data'!AG$2,postings!$D:$D,'pl-data'!AG$3,postings!$M:$M,'pl-data'!$A75)</f>
        <v>0</v>
      </c>
      <c r="AH75" s="53">
        <f>+SUMIFS(postings!$T:$T,postings!$C:$C,'pl-data'!AH$2,postings!$D:$D,'pl-data'!AH$3,postings!$I:$I,'pl-data'!$A75)-SUMIFS(postings!$W:$W,postings!$C:$C,'pl-data'!AH$2,postings!$D:$D,'pl-data'!AH$3,postings!$M:$M,'pl-data'!$A75)</f>
        <v>0</v>
      </c>
      <c r="AI75" s="53">
        <f>+SUMIFS(postings!$T:$T,postings!$C:$C,'pl-data'!AI$2,postings!$D:$D,'pl-data'!AI$3,postings!$I:$I,'pl-data'!$A75)-SUMIFS(postings!$W:$W,postings!$C:$C,'pl-data'!AI$2,postings!$D:$D,'pl-data'!AI$3,postings!$M:$M,'pl-data'!$A75)</f>
        <v>0</v>
      </c>
      <c r="AJ75" s="53">
        <f>+SUM(X75:INDEX(X75:AI75,1,Settings!$C$4))</f>
        <v>0</v>
      </c>
      <c r="AK75" s="53">
        <f t="shared" si="37"/>
        <v>0</v>
      </c>
      <c r="AL75" s="53"/>
      <c r="AM75" s="53">
        <f t="shared" si="38"/>
        <v>0.71241666666666681</v>
      </c>
      <c r="AN75" s="53">
        <f t="shared" si="39"/>
        <v>0.71241666666666681</v>
      </c>
      <c r="AO75" s="53">
        <f t="shared" si="40"/>
        <v>0.71241666666666681</v>
      </c>
      <c r="AP75" s="53">
        <f t="shared" si="41"/>
        <v>0.71241666666666681</v>
      </c>
      <c r="AQ75" s="53">
        <f t="shared" si="42"/>
        <v>0.71241666666666681</v>
      </c>
      <c r="AR75" s="53">
        <f t="shared" si="43"/>
        <v>0.71241666666666681</v>
      </c>
      <c r="AS75" s="53">
        <f t="shared" si="44"/>
        <v>0.71241666666666681</v>
      </c>
      <c r="AT75" s="53">
        <f t="shared" si="45"/>
        <v>0.71241666666666681</v>
      </c>
      <c r="AU75" s="53">
        <f t="shared" si="46"/>
        <v>0.71241666666666681</v>
      </c>
      <c r="AV75" s="53">
        <f t="shared" si="47"/>
        <v>0.71241666666666681</v>
      </c>
      <c r="AW75" s="53">
        <f t="shared" si="48"/>
        <v>0.71241666666666681</v>
      </c>
      <c r="AX75" s="53">
        <f t="shared" si="49"/>
        <v>0.71241666666666681</v>
      </c>
      <c r="AY75" s="53">
        <f>+SUM(AM75:INDEX(AM75:AX75,1,Settings!$C$4))</f>
        <v>8.5490000000000013</v>
      </c>
      <c r="AZ75" s="53">
        <f t="shared" si="50"/>
        <v>8.5490000000000013</v>
      </c>
      <c r="BA75" s="53"/>
      <c r="BB75" s="53">
        <f t="shared" si="51"/>
        <v>0.73378916666666683</v>
      </c>
      <c r="BC75" s="53">
        <f t="shared" si="52"/>
        <v>0.73378916666666683</v>
      </c>
      <c r="BD75" s="53">
        <f t="shared" si="53"/>
        <v>0.73378916666666683</v>
      </c>
      <c r="BE75" s="53">
        <f t="shared" si="54"/>
        <v>0.73378916666666683</v>
      </c>
      <c r="BF75" s="53">
        <f t="shared" si="55"/>
        <v>0.73378916666666683</v>
      </c>
      <c r="BG75" s="53">
        <f t="shared" si="56"/>
        <v>0.73378916666666683</v>
      </c>
      <c r="BH75" s="53">
        <f t="shared" si="57"/>
        <v>0.73378916666666683</v>
      </c>
      <c r="BI75" s="53">
        <f t="shared" si="58"/>
        <v>0.73378916666666683</v>
      </c>
      <c r="BJ75" s="53">
        <f t="shared" si="59"/>
        <v>0.73378916666666683</v>
      </c>
      <c r="BK75" s="53">
        <f t="shared" si="60"/>
        <v>0.73378916666666683</v>
      </c>
      <c r="BL75" s="53">
        <f t="shared" si="61"/>
        <v>0.73378916666666683</v>
      </c>
      <c r="BM75" s="53">
        <f t="shared" si="62"/>
        <v>0.73378916666666683</v>
      </c>
      <c r="BN75" s="53">
        <f t="shared" si="63"/>
        <v>8.8054700000000015</v>
      </c>
      <c r="BO75" s="53"/>
      <c r="BP75" s="53">
        <f t="shared" si="64"/>
        <v>9.1576888000000025</v>
      </c>
      <c r="BQ75" s="53"/>
      <c r="BR75" s="53">
        <f t="shared" si="65"/>
        <v>9.6155732400000034</v>
      </c>
    </row>
    <row r="76" spans="1:70" x14ac:dyDescent="0.2">
      <c r="A76" s="6">
        <v>2307</v>
      </c>
      <c r="B76" s="6" t="str">
        <f>+VLOOKUP(A76,masterfile!B:C,2,FALSE)</f>
        <v>Sonst.Aufwendungen, betriebsfr.u.regelm.</v>
      </c>
      <c r="D76" s="53">
        <f>+SUMIF('[1]2017'!$A:$A,$A76,'[1]2017'!$C:$C)-SUMIF('[1]2017'!$E:$E,$A76,'[1]2017'!$G:$G)</f>
        <v>0</v>
      </c>
      <c r="E76" s="53">
        <f>+SUMIF('[1]2018'!$A:$A,$A76,'[1]2018'!$C:$C)-SUMIF('[1]2018'!$E:$E,$A76,'[1]2018'!$G:$G)</f>
        <v>0</v>
      </c>
      <c r="F76" s="53">
        <f>+SUMIF('[1]2019'!$A:$A,$A76,'[1]2019'!$C:$C)-SUMIF('[1]2019'!$E:$E,$A76,'[1]2019'!$G:$G)</f>
        <v>0</v>
      </c>
      <c r="G76" s="53">
        <f>+SUMIF('[1]2020'!$A:$A,$A76,'[1]2020'!$C:$C)-SUMIF('[1]2020'!$E:$E,$A76,'[1]2020'!$G:$G)</f>
        <v>0</v>
      </c>
      <c r="H76" s="53"/>
      <c r="I76" s="53">
        <f>+(+SUMIF('[1]2021'!$A:$A,$A76,'[1]2021'!$C:$C)-SUMIF('[1]2021'!$E:$E,$A76,'[1]2021'!$G:$G))/12</f>
        <v>0</v>
      </c>
      <c r="J76" s="53">
        <f>+(+SUMIF('[1]2021'!$A:$A,$A76,'[1]2021'!$C:$C)-SUMIF('[1]2021'!$E:$E,$A76,'[1]2021'!$G:$G))/12</f>
        <v>0</v>
      </c>
      <c r="K76" s="53">
        <f>+(+SUMIF('[1]2021'!$A:$A,$A76,'[1]2021'!$C:$C)-SUMIF('[1]2021'!$E:$E,$A76,'[1]2021'!$G:$G))/12</f>
        <v>0</v>
      </c>
      <c r="L76" s="53">
        <f>+(+SUMIF('[1]2021'!$A:$A,$A76,'[1]2021'!$C:$C)-SUMIF('[1]2021'!$E:$E,$A76,'[1]2021'!$G:$G))/12</f>
        <v>0</v>
      </c>
      <c r="M76" s="53">
        <f>+(+SUMIF('[1]2021'!$A:$A,$A76,'[1]2021'!$C:$C)-SUMIF('[1]2021'!$E:$E,$A76,'[1]2021'!$G:$G))/12</f>
        <v>0</v>
      </c>
      <c r="N76" s="53">
        <f>+(+SUMIF('[1]2021'!$A:$A,$A76,'[1]2021'!$C:$C)-SUMIF('[1]2021'!$E:$E,$A76,'[1]2021'!$G:$G))/12</f>
        <v>0</v>
      </c>
      <c r="O76" s="53">
        <f>+(+SUMIF('[1]2021'!$A:$A,$A76,'[1]2021'!$C:$C)-SUMIF('[1]2021'!$E:$E,$A76,'[1]2021'!$G:$G))/12</f>
        <v>0</v>
      </c>
      <c r="P76" s="53">
        <f>+(+SUMIF('[1]2021'!$A:$A,$A76,'[1]2021'!$C:$C)-SUMIF('[1]2021'!$E:$E,$A76,'[1]2021'!$G:$G))/12</f>
        <v>0</v>
      </c>
      <c r="Q76" s="53">
        <f>+(+SUMIF('[1]2021'!$A:$A,$A76,'[1]2021'!$C:$C)-SUMIF('[1]2021'!$E:$E,$A76,'[1]2021'!$G:$G))/12</f>
        <v>0</v>
      </c>
      <c r="R76" s="53">
        <f>+(+SUMIF('[1]2021'!$A:$A,$A76,'[1]2021'!$C:$C)-SUMIF('[1]2021'!$E:$E,$A76,'[1]2021'!$G:$G))/12</f>
        <v>0</v>
      </c>
      <c r="S76" s="53">
        <f>+(+SUMIF('[1]2021'!$A:$A,$A76,'[1]2021'!$C:$C)-SUMIF('[1]2021'!$E:$E,$A76,'[1]2021'!$G:$G))/12</f>
        <v>0</v>
      </c>
      <c r="T76" s="53">
        <f>+(+SUMIF('[1]2021'!$A:$A,$A76,'[1]2021'!$C:$C)-SUMIF('[1]2021'!$E:$E,$A76,'[1]2021'!$G:$G))/12</f>
        <v>0</v>
      </c>
      <c r="U76" s="53">
        <f>+SUM(I76:INDEX(I76:T76,1,Settings!$C$4))</f>
        <v>0</v>
      </c>
      <c r="V76" s="53">
        <f t="shared" si="36"/>
        <v>0</v>
      </c>
      <c r="W76" s="53"/>
      <c r="X76" s="53">
        <f>+SUMIFS(postings!$T:$T,postings!$C:$C,'pl-data'!X$2,postings!$D:$D,'pl-data'!X$3,postings!$I:$I,'pl-data'!$A76)-SUMIFS(postings!$W:$W,postings!$C:$C,'pl-data'!X$2,postings!$D:$D,'pl-data'!X$3,postings!$M:$M,'pl-data'!$A76)</f>
        <v>0</v>
      </c>
      <c r="Y76" s="53">
        <f>+SUMIFS(postings!$T:$T,postings!$C:$C,'pl-data'!Y$2,postings!$D:$D,'pl-data'!Y$3,postings!$I:$I,'pl-data'!$A76)-SUMIFS(postings!$W:$W,postings!$C:$C,'pl-data'!Y$2,postings!$D:$D,'pl-data'!Y$3,postings!$M:$M,'pl-data'!$A76)</f>
        <v>0</v>
      </c>
      <c r="Z76" s="53">
        <f>+SUMIFS(postings!$T:$T,postings!$C:$C,'pl-data'!Z$2,postings!$D:$D,'pl-data'!Z$3,postings!$I:$I,'pl-data'!$A76)-SUMIFS(postings!$W:$W,postings!$C:$C,'pl-data'!Z$2,postings!$D:$D,'pl-data'!Z$3,postings!$M:$M,'pl-data'!$A76)</f>
        <v>0</v>
      </c>
      <c r="AA76" s="53">
        <f>+SUMIFS(postings!$T:$T,postings!$C:$C,'pl-data'!AA$2,postings!$D:$D,'pl-data'!AA$3,postings!$I:$I,'pl-data'!$A76)-SUMIFS(postings!$W:$W,postings!$C:$C,'pl-data'!AA$2,postings!$D:$D,'pl-data'!AA$3,postings!$M:$M,'pl-data'!$A76)</f>
        <v>0</v>
      </c>
      <c r="AB76" s="53">
        <f>+SUMIFS(postings!$T:$T,postings!$C:$C,'pl-data'!AB$2,postings!$D:$D,'pl-data'!AB$3,postings!$I:$I,'pl-data'!$A76)-SUMIFS(postings!$W:$W,postings!$C:$C,'pl-data'!AB$2,postings!$D:$D,'pl-data'!AB$3,postings!$M:$M,'pl-data'!$A76)</f>
        <v>0</v>
      </c>
      <c r="AC76" s="53">
        <f>+SUMIFS(postings!$T:$T,postings!$C:$C,'pl-data'!AC$2,postings!$D:$D,'pl-data'!AC$3,postings!$I:$I,'pl-data'!$A76)-SUMIFS(postings!$W:$W,postings!$C:$C,'pl-data'!AC$2,postings!$D:$D,'pl-data'!AC$3,postings!$M:$M,'pl-data'!$A76)</f>
        <v>0</v>
      </c>
      <c r="AD76" s="53">
        <f>+SUMIFS(postings!$T:$T,postings!$C:$C,'pl-data'!AD$2,postings!$D:$D,'pl-data'!AD$3,postings!$I:$I,'pl-data'!$A76)-SUMIFS(postings!$W:$W,postings!$C:$C,'pl-data'!AD$2,postings!$D:$D,'pl-data'!AD$3,postings!$M:$M,'pl-data'!$A76)</f>
        <v>0</v>
      </c>
      <c r="AE76" s="53">
        <f>+SUMIFS(postings!$T:$T,postings!$C:$C,'pl-data'!AE$2,postings!$D:$D,'pl-data'!AE$3,postings!$I:$I,'pl-data'!$A76)-SUMIFS(postings!$W:$W,postings!$C:$C,'pl-data'!AE$2,postings!$D:$D,'pl-data'!AE$3,postings!$M:$M,'pl-data'!$A76)</f>
        <v>0</v>
      </c>
      <c r="AF76" s="53">
        <f>+SUMIFS(postings!$T:$T,postings!$C:$C,'pl-data'!AF$2,postings!$D:$D,'pl-data'!AF$3,postings!$I:$I,'pl-data'!$A76)-SUMIFS(postings!$W:$W,postings!$C:$C,'pl-data'!AF$2,postings!$D:$D,'pl-data'!AF$3,postings!$M:$M,'pl-data'!$A76)</f>
        <v>0</v>
      </c>
      <c r="AG76" s="53">
        <f>+SUMIFS(postings!$T:$T,postings!$C:$C,'pl-data'!AG$2,postings!$D:$D,'pl-data'!AG$3,postings!$I:$I,'pl-data'!$A76)-SUMIFS(postings!$W:$W,postings!$C:$C,'pl-data'!AG$2,postings!$D:$D,'pl-data'!AG$3,postings!$M:$M,'pl-data'!$A76)</f>
        <v>0</v>
      </c>
      <c r="AH76" s="53">
        <f>+SUMIFS(postings!$T:$T,postings!$C:$C,'pl-data'!AH$2,postings!$D:$D,'pl-data'!AH$3,postings!$I:$I,'pl-data'!$A76)-SUMIFS(postings!$W:$W,postings!$C:$C,'pl-data'!AH$2,postings!$D:$D,'pl-data'!AH$3,postings!$M:$M,'pl-data'!$A76)</f>
        <v>0</v>
      </c>
      <c r="AI76" s="53">
        <f>+SUMIFS(postings!$T:$T,postings!$C:$C,'pl-data'!AI$2,postings!$D:$D,'pl-data'!AI$3,postings!$I:$I,'pl-data'!$A76)-SUMIFS(postings!$W:$W,postings!$C:$C,'pl-data'!AI$2,postings!$D:$D,'pl-data'!AI$3,postings!$M:$M,'pl-data'!$A76)</f>
        <v>0</v>
      </c>
      <c r="AJ76" s="53">
        <f>+SUM(X76:INDEX(X76:AI76,1,Settings!$C$4))</f>
        <v>0</v>
      </c>
      <c r="AK76" s="53">
        <f t="shared" si="37"/>
        <v>0</v>
      </c>
      <c r="AL76" s="53"/>
      <c r="AM76" s="53">
        <f t="shared" si="38"/>
        <v>0</v>
      </c>
      <c r="AN76" s="53">
        <f t="shared" si="39"/>
        <v>0</v>
      </c>
      <c r="AO76" s="53">
        <f t="shared" si="40"/>
        <v>0</v>
      </c>
      <c r="AP76" s="53">
        <f t="shared" si="41"/>
        <v>0</v>
      </c>
      <c r="AQ76" s="53">
        <f t="shared" si="42"/>
        <v>0</v>
      </c>
      <c r="AR76" s="53">
        <f t="shared" si="43"/>
        <v>0</v>
      </c>
      <c r="AS76" s="53">
        <f t="shared" si="44"/>
        <v>0</v>
      </c>
      <c r="AT76" s="53">
        <f t="shared" si="45"/>
        <v>0</v>
      </c>
      <c r="AU76" s="53">
        <f t="shared" si="46"/>
        <v>0</v>
      </c>
      <c r="AV76" s="53">
        <f t="shared" si="47"/>
        <v>0</v>
      </c>
      <c r="AW76" s="53">
        <f t="shared" si="48"/>
        <v>0</v>
      </c>
      <c r="AX76" s="53">
        <f t="shared" si="49"/>
        <v>0</v>
      </c>
      <c r="AY76" s="53">
        <f>+SUM(AM76:INDEX(AM76:AX76,1,Settings!$C$4))</f>
        <v>0</v>
      </c>
      <c r="AZ76" s="53">
        <f t="shared" si="50"/>
        <v>0</v>
      </c>
      <c r="BA76" s="53"/>
      <c r="BB76" s="53">
        <f t="shared" si="51"/>
        <v>0</v>
      </c>
      <c r="BC76" s="53">
        <f t="shared" si="52"/>
        <v>0</v>
      </c>
      <c r="BD76" s="53">
        <f t="shared" si="53"/>
        <v>0</v>
      </c>
      <c r="BE76" s="53">
        <f t="shared" si="54"/>
        <v>0</v>
      </c>
      <c r="BF76" s="53">
        <f t="shared" si="55"/>
        <v>0</v>
      </c>
      <c r="BG76" s="53">
        <f t="shared" si="56"/>
        <v>0</v>
      </c>
      <c r="BH76" s="53">
        <f t="shared" si="57"/>
        <v>0</v>
      </c>
      <c r="BI76" s="53">
        <f t="shared" si="58"/>
        <v>0</v>
      </c>
      <c r="BJ76" s="53">
        <f t="shared" si="59"/>
        <v>0</v>
      </c>
      <c r="BK76" s="53">
        <f t="shared" si="60"/>
        <v>0</v>
      </c>
      <c r="BL76" s="53">
        <f t="shared" si="61"/>
        <v>0</v>
      </c>
      <c r="BM76" s="53">
        <f t="shared" si="62"/>
        <v>0</v>
      </c>
      <c r="BN76" s="53">
        <f t="shared" si="63"/>
        <v>0</v>
      </c>
      <c r="BO76" s="53"/>
      <c r="BP76" s="53">
        <f t="shared" si="64"/>
        <v>0</v>
      </c>
      <c r="BQ76" s="53"/>
      <c r="BR76" s="53">
        <f t="shared" si="65"/>
        <v>0</v>
      </c>
    </row>
    <row r="77" spans="1:70" x14ac:dyDescent="0.2">
      <c r="A77" s="6">
        <v>2308</v>
      </c>
      <c r="B77" s="6" t="str">
        <f>+VLOOKUP(A77,masterfile!B:C,2,FALSE)</f>
        <v>Sonst. nicht abziehbare Aufwendungen</v>
      </c>
      <c r="D77" s="53">
        <f>+SUMIF('[1]2017'!$A:$A,$A77,'[1]2017'!$C:$C)-SUMIF('[1]2017'!$E:$E,$A77,'[1]2017'!$G:$G)</f>
        <v>0</v>
      </c>
      <c r="E77" s="53">
        <f>+SUMIF('[1]2018'!$A:$A,$A77,'[1]2018'!$C:$C)-SUMIF('[1]2018'!$E:$E,$A77,'[1]2018'!$G:$G)</f>
        <v>0</v>
      </c>
      <c r="F77" s="53">
        <f>+SUMIF('[1]2019'!$A:$A,$A77,'[1]2019'!$C:$C)-SUMIF('[1]2019'!$E:$E,$A77,'[1]2019'!$G:$G)</f>
        <v>0</v>
      </c>
      <c r="G77" s="53">
        <f>+SUMIF('[1]2020'!$A:$A,$A77,'[1]2020'!$C:$C)-SUMIF('[1]2020'!$E:$E,$A77,'[1]2020'!$G:$G)</f>
        <v>0</v>
      </c>
      <c r="H77" s="53"/>
      <c r="I77" s="53">
        <f>+(+SUMIF('[1]2021'!$A:$A,$A77,'[1]2021'!$C:$C)-SUMIF('[1]2021'!$E:$E,$A77,'[1]2021'!$G:$G))/12</f>
        <v>0</v>
      </c>
      <c r="J77" s="53">
        <f>+(+SUMIF('[1]2021'!$A:$A,$A77,'[1]2021'!$C:$C)-SUMIF('[1]2021'!$E:$E,$A77,'[1]2021'!$G:$G))/12</f>
        <v>0</v>
      </c>
      <c r="K77" s="53">
        <f>+(+SUMIF('[1]2021'!$A:$A,$A77,'[1]2021'!$C:$C)-SUMIF('[1]2021'!$E:$E,$A77,'[1]2021'!$G:$G))/12</f>
        <v>0</v>
      </c>
      <c r="L77" s="53">
        <f>+(+SUMIF('[1]2021'!$A:$A,$A77,'[1]2021'!$C:$C)-SUMIF('[1]2021'!$E:$E,$A77,'[1]2021'!$G:$G))/12</f>
        <v>0</v>
      </c>
      <c r="M77" s="53">
        <f>+(+SUMIF('[1]2021'!$A:$A,$A77,'[1]2021'!$C:$C)-SUMIF('[1]2021'!$E:$E,$A77,'[1]2021'!$G:$G))/12</f>
        <v>0</v>
      </c>
      <c r="N77" s="53">
        <f>+(+SUMIF('[1]2021'!$A:$A,$A77,'[1]2021'!$C:$C)-SUMIF('[1]2021'!$E:$E,$A77,'[1]2021'!$G:$G))/12</f>
        <v>0</v>
      </c>
      <c r="O77" s="53">
        <f>+(+SUMIF('[1]2021'!$A:$A,$A77,'[1]2021'!$C:$C)-SUMIF('[1]2021'!$E:$E,$A77,'[1]2021'!$G:$G))/12</f>
        <v>0</v>
      </c>
      <c r="P77" s="53">
        <f>+(+SUMIF('[1]2021'!$A:$A,$A77,'[1]2021'!$C:$C)-SUMIF('[1]2021'!$E:$E,$A77,'[1]2021'!$G:$G))/12</f>
        <v>0</v>
      </c>
      <c r="Q77" s="53">
        <f>+(+SUMIF('[1]2021'!$A:$A,$A77,'[1]2021'!$C:$C)-SUMIF('[1]2021'!$E:$E,$A77,'[1]2021'!$G:$G))/12</f>
        <v>0</v>
      </c>
      <c r="R77" s="53">
        <f>+(+SUMIF('[1]2021'!$A:$A,$A77,'[1]2021'!$C:$C)-SUMIF('[1]2021'!$E:$E,$A77,'[1]2021'!$G:$G))/12</f>
        <v>0</v>
      </c>
      <c r="S77" s="53">
        <f>+(+SUMIF('[1]2021'!$A:$A,$A77,'[1]2021'!$C:$C)-SUMIF('[1]2021'!$E:$E,$A77,'[1]2021'!$G:$G))/12</f>
        <v>0</v>
      </c>
      <c r="T77" s="53">
        <f>+(+SUMIF('[1]2021'!$A:$A,$A77,'[1]2021'!$C:$C)-SUMIF('[1]2021'!$E:$E,$A77,'[1]2021'!$G:$G))/12</f>
        <v>0</v>
      </c>
      <c r="U77" s="53">
        <f>+SUM(I77:INDEX(I77:T77,1,Settings!$C$4))</f>
        <v>0</v>
      </c>
      <c r="V77" s="53">
        <f t="shared" si="36"/>
        <v>0</v>
      </c>
      <c r="W77" s="53"/>
      <c r="X77" s="53">
        <f>+SUMIFS(postings!$T:$T,postings!$C:$C,'pl-data'!X$2,postings!$D:$D,'pl-data'!X$3,postings!$I:$I,'pl-data'!$A77)-SUMIFS(postings!$W:$W,postings!$C:$C,'pl-data'!X$2,postings!$D:$D,'pl-data'!X$3,postings!$M:$M,'pl-data'!$A77)</f>
        <v>0</v>
      </c>
      <c r="Y77" s="53">
        <f>+SUMIFS(postings!$T:$T,postings!$C:$C,'pl-data'!Y$2,postings!$D:$D,'pl-data'!Y$3,postings!$I:$I,'pl-data'!$A77)-SUMIFS(postings!$W:$W,postings!$C:$C,'pl-data'!Y$2,postings!$D:$D,'pl-data'!Y$3,postings!$M:$M,'pl-data'!$A77)</f>
        <v>0</v>
      </c>
      <c r="Z77" s="53">
        <f>+SUMIFS(postings!$T:$T,postings!$C:$C,'pl-data'!Z$2,postings!$D:$D,'pl-data'!Z$3,postings!$I:$I,'pl-data'!$A77)-SUMIFS(postings!$W:$W,postings!$C:$C,'pl-data'!Z$2,postings!$D:$D,'pl-data'!Z$3,postings!$M:$M,'pl-data'!$A77)</f>
        <v>0</v>
      </c>
      <c r="AA77" s="53">
        <f>+SUMIFS(postings!$T:$T,postings!$C:$C,'pl-data'!AA$2,postings!$D:$D,'pl-data'!AA$3,postings!$I:$I,'pl-data'!$A77)-SUMIFS(postings!$W:$W,postings!$C:$C,'pl-data'!AA$2,postings!$D:$D,'pl-data'!AA$3,postings!$M:$M,'pl-data'!$A77)</f>
        <v>0</v>
      </c>
      <c r="AB77" s="53">
        <f>+SUMIFS(postings!$T:$T,postings!$C:$C,'pl-data'!AB$2,postings!$D:$D,'pl-data'!AB$3,postings!$I:$I,'pl-data'!$A77)-SUMIFS(postings!$W:$W,postings!$C:$C,'pl-data'!AB$2,postings!$D:$D,'pl-data'!AB$3,postings!$M:$M,'pl-data'!$A77)</f>
        <v>0</v>
      </c>
      <c r="AC77" s="53">
        <f>+SUMIFS(postings!$T:$T,postings!$C:$C,'pl-data'!AC$2,postings!$D:$D,'pl-data'!AC$3,postings!$I:$I,'pl-data'!$A77)-SUMIFS(postings!$W:$W,postings!$C:$C,'pl-data'!AC$2,postings!$D:$D,'pl-data'!AC$3,postings!$M:$M,'pl-data'!$A77)</f>
        <v>0</v>
      </c>
      <c r="AD77" s="53">
        <f>+SUMIFS(postings!$T:$T,postings!$C:$C,'pl-data'!AD$2,postings!$D:$D,'pl-data'!AD$3,postings!$I:$I,'pl-data'!$A77)-SUMIFS(postings!$W:$W,postings!$C:$C,'pl-data'!AD$2,postings!$D:$D,'pl-data'!AD$3,postings!$M:$M,'pl-data'!$A77)</f>
        <v>0</v>
      </c>
      <c r="AE77" s="53">
        <f>+SUMIFS(postings!$T:$T,postings!$C:$C,'pl-data'!AE$2,postings!$D:$D,'pl-data'!AE$3,postings!$I:$I,'pl-data'!$A77)-SUMIFS(postings!$W:$W,postings!$C:$C,'pl-data'!AE$2,postings!$D:$D,'pl-data'!AE$3,postings!$M:$M,'pl-data'!$A77)</f>
        <v>0</v>
      </c>
      <c r="AF77" s="53">
        <f>+SUMIFS(postings!$T:$T,postings!$C:$C,'pl-data'!AF$2,postings!$D:$D,'pl-data'!AF$3,postings!$I:$I,'pl-data'!$A77)-SUMIFS(postings!$W:$W,postings!$C:$C,'pl-data'!AF$2,postings!$D:$D,'pl-data'!AF$3,postings!$M:$M,'pl-data'!$A77)</f>
        <v>0</v>
      </c>
      <c r="AG77" s="53">
        <f>+SUMIFS(postings!$T:$T,postings!$C:$C,'pl-data'!AG$2,postings!$D:$D,'pl-data'!AG$3,postings!$I:$I,'pl-data'!$A77)-SUMIFS(postings!$W:$W,postings!$C:$C,'pl-data'!AG$2,postings!$D:$D,'pl-data'!AG$3,postings!$M:$M,'pl-data'!$A77)</f>
        <v>0</v>
      </c>
      <c r="AH77" s="53">
        <f>+SUMIFS(postings!$T:$T,postings!$C:$C,'pl-data'!AH$2,postings!$D:$D,'pl-data'!AH$3,postings!$I:$I,'pl-data'!$A77)-SUMIFS(postings!$W:$W,postings!$C:$C,'pl-data'!AH$2,postings!$D:$D,'pl-data'!AH$3,postings!$M:$M,'pl-data'!$A77)</f>
        <v>0</v>
      </c>
      <c r="AI77" s="53">
        <f>+SUMIFS(postings!$T:$T,postings!$C:$C,'pl-data'!AI$2,postings!$D:$D,'pl-data'!AI$3,postings!$I:$I,'pl-data'!$A77)-SUMIFS(postings!$W:$W,postings!$C:$C,'pl-data'!AI$2,postings!$D:$D,'pl-data'!AI$3,postings!$M:$M,'pl-data'!$A77)</f>
        <v>0</v>
      </c>
      <c r="AJ77" s="53">
        <f>+SUM(X77:INDEX(X77:AI77,1,Settings!$C$4))</f>
        <v>0</v>
      </c>
      <c r="AK77" s="53">
        <f t="shared" si="37"/>
        <v>0</v>
      </c>
      <c r="AL77" s="53"/>
      <c r="AM77" s="53">
        <f t="shared" si="38"/>
        <v>0</v>
      </c>
      <c r="AN77" s="53">
        <f t="shared" si="39"/>
        <v>0</v>
      </c>
      <c r="AO77" s="53">
        <f t="shared" si="40"/>
        <v>0</v>
      </c>
      <c r="AP77" s="53">
        <f t="shared" si="41"/>
        <v>0</v>
      </c>
      <c r="AQ77" s="53">
        <f t="shared" si="42"/>
        <v>0</v>
      </c>
      <c r="AR77" s="53">
        <f t="shared" si="43"/>
        <v>0</v>
      </c>
      <c r="AS77" s="53">
        <f t="shared" si="44"/>
        <v>0</v>
      </c>
      <c r="AT77" s="53">
        <f t="shared" si="45"/>
        <v>0</v>
      </c>
      <c r="AU77" s="53">
        <f t="shared" si="46"/>
        <v>0</v>
      </c>
      <c r="AV77" s="53">
        <f t="shared" si="47"/>
        <v>0</v>
      </c>
      <c r="AW77" s="53">
        <f t="shared" si="48"/>
        <v>0</v>
      </c>
      <c r="AX77" s="53">
        <f t="shared" si="49"/>
        <v>0</v>
      </c>
      <c r="AY77" s="53">
        <f>+SUM(AM77:INDEX(AM77:AX77,1,Settings!$C$4))</f>
        <v>0</v>
      </c>
      <c r="AZ77" s="53">
        <f t="shared" si="50"/>
        <v>0</v>
      </c>
      <c r="BA77" s="53"/>
      <c r="BB77" s="53">
        <f t="shared" si="51"/>
        <v>0</v>
      </c>
      <c r="BC77" s="53">
        <f t="shared" si="52"/>
        <v>0</v>
      </c>
      <c r="BD77" s="53">
        <f t="shared" si="53"/>
        <v>0</v>
      </c>
      <c r="BE77" s="53">
        <f t="shared" si="54"/>
        <v>0</v>
      </c>
      <c r="BF77" s="53">
        <f t="shared" si="55"/>
        <v>0</v>
      </c>
      <c r="BG77" s="53">
        <f t="shared" si="56"/>
        <v>0</v>
      </c>
      <c r="BH77" s="53">
        <f t="shared" si="57"/>
        <v>0</v>
      </c>
      <c r="BI77" s="53">
        <f t="shared" si="58"/>
        <v>0</v>
      </c>
      <c r="BJ77" s="53">
        <f t="shared" si="59"/>
        <v>0</v>
      </c>
      <c r="BK77" s="53">
        <f t="shared" si="60"/>
        <v>0</v>
      </c>
      <c r="BL77" s="53">
        <f t="shared" si="61"/>
        <v>0</v>
      </c>
      <c r="BM77" s="53">
        <f t="shared" si="62"/>
        <v>0</v>
      </c>
      <c r="BN77" s="53">
        <f t="shared" si="63"/>
        <v>0</v>
      </c>
      <c r="BO77" s="53"/>
      <c r="BP77" s="53">
        <f t="shared" si="64"/>
        <v>0</v>
      </c>
      <c r="BQ77" s="53"/>
      <c r="BR77" s="53">
        <f t="shared" si="65"/>
        <v>0</v>
      </c>
    </row>
    <row r="78" spans="1:70" x14ac:dyDescent="0.2">
      <c r="A78" s="6">
        <v>2309</v>
      </c>
      <c r="B78" s="6" t="str">
        <f>+VLOOKUP(A78,masterfile!B:C,2,FALSE)</f>
        <v>Sonstige Aufwendungen unregelmäßig</v>
      </c>
      <c r="D78" s="53">
        <f>+SUMIF('[1]2017'!$A:$A,$A78,'[1]2017'!$C:$C)-SUMIF('[1]2017'!$E:$E,$A78,'[1]2017'!$G:$G)</f>
        <v>0</v>
      </c>
      <c r="E78" s="53">
        <f>+SUMIF('[1]2018'!$A:$A,$A78,'[1]2018'!$C:$C)-SUMIF('[1]2018'!$E:$E,$A78,'[1]2018'!$G:$G)</f>
        <v>0</v>
      </c>
      <c r="F78" s="53">
        <f>+SUMIF('[1]2019'!$A:$A,$A78,'[1]2019'!$C:$C)-SUMIF('[1]2019'!$E:$E,$A78,'[1]2019'!$G:$G)</f>
        <v>0</v>
      </c>
      <c r="G78" s="53">
        <f>+SUMIF('[1]2020'!$A:$A,$A78,'[1]2020'!$C:$C)-SUMIF('[1]2020'!$E:$E,$A78,'[1]2020'!$G:$G)</f>
        <v>0</v>
      </c>
      <c r="H78" s="53"/>
      <c r="I78" s="53">
        <f>+(+SUMIF('[1]2021'!$A:$A,$A78,'[1]2021'!$C:$C)-SUMIF('[1]2021'!$E:$E,$A78,'[1]2021'!$G:$G))/12</f>
        <v>0</v>
      </c>
      <c r="J78" s="53">
        <f>+(+SUMIF('[1]2021'!$A:$A,$A78,'[1]2021'!$C:$C)-SUMIF('[1]2021'!$E:$E,$A78,'[1]2021'!$G:$G))/12</f>
        <v>0</v>
      </c>
      <c r="K78" s="53">
        <f>+(+SUMIF('[1]2021'!$A:$A,$A78,'[1]2021'!$C:$C)-SUMIF('[1]2021'!$E:$E,$A78,'[1]2021'!$G:$G))/12</f>
        <v>0</v>
      </c>
      <c r="L78" s="53">
        <f>+(+SUMIF('[1]2021'!$A:$A,$A78,'[1]2021'!$C:$C)-SUMIF('[1]2021'!$E:$E,$A78,'[1]2021'!$G:$G))/12</f>
        <v>0</v>
      </c>
      <c r="M78" s="53">
        <f>+(+SUMIF('[1]2021'!$A:$A,$A78,'[1]2021'!$C:$C)-SUMIF('[1]2021'!$E:$E,$A78,'[1]2021'!$G:$G))/12</f>
        <v>0</v>
      </c>
      <c r="N78" s="53">
        <f>+(+SUMIF('[1]2021'!$A:$A,$A78,'[1]2021'!$C:$C)-SUMIF('[1]2021'!$E:$E,$A78,'[1]2021'!$G:$G))/12</f>
        <v>0</v>
      </c>
      <c r="O78" s="53">
        <f>+(+SUMIF('[1]2021'!$A:$A,$A78,'[1]2021'!$C:$C)-SUMIF('[1]2021'!$E:$E,$A78,'[1]2021'!$G:$G))/12</f>
        <v>0</v>
      </c>
      <c r="P78" s="53">
        <f>+(+SUMIF('[1]2021'!$A:$A,$A78,'[1]2021'!$C:$C)-SUMIF('[1]2021'!$E:$E,$A78,'[1]2021'!$G:$G))/12</f>
        <v>0</v>
      </c>
      <c r="Q78" s="53">
        <f>+(+SUMIF('[1]2021'!$A:$A,$A78,'[1]2021'!$C:$C)-SUMIF('[1]2021'!$E:$E,$A78,'[1]2021'!$G:$G))/12</f>
        <v>0</v>
      </c>
      <c r="R78" s="53">
        <f>+(+SUMIF('[1]2021'!$A:$A,$A78,'[1]2021'!$C:$C)-SUMIF('[1]2021'!$E:$E,$A78,'[1]2021'!$G:$G))/12</f>
        <v>0</v>
      </c>
      <c r="S78" s="53">
        <f>+(+SUMIF('[1]2021'!$A:$A,$A78,'[1]2021'!$C:$C)-SUMIF('[1]2021'!$E:$E,$A78,'[1]2021'!$G:$G))/12</f>
        <v>0</v>
      </c>
      <c r="T78" s="53">
        <f>+(+SUMIF('[1]2021'!$A:$A,$A78,'[1]2021'!$C:$C)-SUMIF('[1]2021'!$E:$E,$A78,'[1]2021'!$G:$G))/12</f>
        <v>0</v>
      </c>
      <c r="U78" s="53">
        <f>+SUM(I78:INDEX(I78:T78,1,Settings!$C$4))</f>
        <v>0</v>
      </c>
      <c r="V78" s="53">
        <f t="shared" si="36"/>
        <v>0</v>
      </c>
      <c r="W78" s="53"/>
      <c r="X78" s="53">
        <f>+SUMIFS(postings!$T:$T,postings!$C:$C,'pl-data'!X$2,postings!$D:$D,'pl-data'!X$3,postings!$I:$I,'pl-data'!$A78)-SUMIFS(postings!$W:$W,postings!$C:$C,'pl-data'!X$2,postings!$D:$D,'pl-data'!X$3,postings!$M:$M,'pl-data'!$A78)</f>
        <v>0</v>
      </c>
      <c r="Y78" s="53">
        <f>+SUMIFS(postings!$T:$T,postings!$C:$C,'pl-data'!Y$2,postings!$D:$D,'pl-data'!Y$3,postings!$I:$I,'pl-data'!$A78)-SUMIFS(postings!$W:$W,postings!$C:$C,'pl-data'!Y$2,postings!$D:$D,'pl-data'!Y$3,postings!$M:$M,'pl-data'!$A78)</f>
        <v>0</v>
      </c>
      <c r="Z78" s="53">
        <f>+SUMIFS(postings!$T:$T,postings!$C:$C,'pl-data'!Z$2,postings!$D:$D,'pl-data'!Z$3,postings!$I:$I,'pl-data'!$A78)-SUMIFS(postings!$W:$W,postings!$C:$C,'pl-data'!Z$2,postings!$D:$D,'pl-data'!Z$3,postings!$M:$M,'pl-data'!$A78)</f>
        <v>0</v>
      </c>
      <c r="AA78" s="53">
        <f>+SUMIFS(postings!$T:$T,postings!$C:$C,'pl-data'!AA$2,postings!$D:$D,'pl-data'!AA$3,postings!$I:$I,'pl-data'!$A78)-SUMIFS(postings!$W:$W,postings!$C:$C,'pl-data'!AA$2,postings!$D:$D,'pl-data'!AA$3,postings!$M:$M,'pl-data'!$A78)</f>
        <v>0</v>
      </c>
      <c r="AB78" s="53">
        <f>+SUMIFS(postings!$T:$T,postings!$C:$C,'pl-data'!AB$2,postings!$D:$D,'pl-data'!AB$3,postings!$I:$I,'pl-data'!$A78)-SUMIFS(postings!$W:$W,postings!$C:$C,'pl-data'!AB$2,postings!$D:$D,'pl-data'!AB$3,postings!$M:$M,'pl-data'!$A78)</f>
        <v>0</v>
      </c>
      <c r="AC78" s="53">
        <f>+SUMIFS(postings!$T:$T,postings!$C:$C,'pl-data'!AC$2,postings!$D:$D,'pl-data'!AC$3,postings!$I:$I,'pl-data'!$A78)-SUMIFS(postings!$W:$W,postings!$C:$C,'pl-data'!AC$2,postings!$D:$D,'pl-data'!AC$3,postings!$M:$M,'pl-data'!$A78)</f>
        <v>0</v>
      </c>
      <c r="AD78" s="53">
        <f>+SUMIFS(postings!$T:$T,postings!$C:$C,'pl-data'!AD$2,postings!$D:$D,'pl-data'!AD$3,postings!$I:$I,'pl-data'!$A78)-SUMIFS(postings!$W:$W,postings!$C:$C,'pl-data'!AD$2,postings!$D:$D,'pl-data'!AD$3,postings!$M:$M,'pl-data'!$A78)</f>
        <v>0</v>
      </c>
      <c r="AE78" s="53">
        <f>+SUMIFS(postings!$T:$T,postings!$C:$C,'pl-data'!AE$2,postings!$D:$D,'pl-data'!AE$3,postings!$I:$I,'pl-data'!$A78)-SUMIFS(postings!$W:$W,postings!$C:$C,'pl-data'!AE$2,postings!$D:$D,'pl-data'!AE$3,postings!$M:$M,'pl-data'!$A78)</f>
        <v>0</v>
      </c>
      <c r="AF78" s="53">
        <f>+SUMIFS(postings!$T:$T,postings!$C:$C,'pl-data'!AF$2,postings!$D:$D,'pl-data'!AF$3,postings!$I:$I,'pl-data'!$A78)-SUMIFS(postings!$W:$W,postings!$C:$C,'pl-data'!AF$2,postings!$D:$D,'pl-data'!AF$3,postings!$M:$M,'pl-data'!$A78)</f>
        <v>0</v>
      </c>
      <c r="AG78" s="53">
        <f>+SUMIFS(postings!$T:$T,postings!$C:$C,'pl-data'!AG$2,postings!$D:$D,'pl-data'!AG$3,postings!$I:$I,'pl-data'!$A78)-SUMIFS(postings!$W:$W,postings!$C:$C,'pl-data'!AG$2,postings!$D:$D,'pl-data'!AG$3,postings!$M:$M,'pl-data'!$A78)</f>
        <v>0</v>
      </c>
      <c r="AH78" s="53">
        <f>+SUMIFS(postings!$T:$T,postings!$C:$C,'pl-data'!AH$2,postings!$D:$D,'pl-data'!AH$3,postings!$I:$I,'pl-data'!$A78)-SUMIFS(postings!$W:$W,postings!$C:$C,'pl-data'!AH$2,postings!$D:$D,'pl-data'!AH$3,postings!$M:$M,'pl-data'!$A78)</f>
        <v>0</v>
      </c>
      <c r="AI78" s="53">
        <f>+SUMIFS(postings!$T:$T,postings!$C:$C,'pl-data'!AI$2,postings!$D:$D,'pl-data'!AI$3,postings!$I:$I,'pl-data'!$A78)-SUMIFS(postings!$W:$W,postings!$C:$C,'pl-data'!AI$2,postings!$D:$D,'pl-data'!AI$3,postings!$M:$M,'pl-data'!$A78)</f>
        <v>0</v>
      </c>
      <c r="AJ78" s="53">
        <f>+SUM(X78:INDEX(X78:AI78,1,Settings!$C$4))</f>
        <v>0</v>
      </c>
      <c r="AK78" s="53">
        <f t="shared" si="37"/>
        <v>0</v>
      </c>
      <c r="AL78" s="53"/>
      <c r="AM78" s="53">
        <f t="shared" si="38"/>
        <v>0</v>
      </c>
      <c r="AN78" s="53">
        <f t="shared" si="39"/>
        <v>0</v>
      </c>
      <c r="AO78" s="53">
        <f t="shared" si="40"/>
        <v>0</v>
      </c>
      <c r="AP78" s="53">
        <f t="shared" si="41"/>
        <v>0</v>
      </c>
      <c r="AQ78" s="53">
        <f t="shared" si="42"/>
        <v>0</v>
      </c>
      <c r="AR78" s="53">
        <f t="shared" si="43"/>
        <v>0</v>
      </c>
      <c r="AS78" s="53">
        <f t="shared" si="44"/>
        <v>0</v>
      </c>
      <c r="AT78" s="53">
        <f t="shared" si="45"/>
        <v>0</v>
      </c>
      <c r="AU78" s="53">
        <f t="shared" si="46"/>
        <v>0</v>
      </c>
      <c r="AV78" s="53">
        <f t="shared" si="47"/>
        <v>0</v>
      </c>
      <c r="AW78" s="53">
        <f t="shared" si="48"/>
        <v>0</v>
      </c>
      <c r="AX78" s="53">
        <f t="shared" si="49"/>
        <v>0</v>
      </c>
      <c r="AY78" s="53">
        <f>+SUM(AM78:INDEX(AM78:AX78,1,Settings!$C$4))</f>
        <v>0</v>
      </c>
      <c r="AZ78" s="53">
        <f t="shared" si="50"/>
        <v>0</v>
      </c>
      <c r="BA78" s="53"/>
      <c r="BB78" s="53">
        <f t="shared" si="51"/>
        <v>0</v>
      </c>
      <c r="BC78" s="53">
        <f t="shared" si="52"/>
        <v>0</v>
      </c>
      <c r="BD78" s="53">
        <f t="shared" si="53"/>
        <v>0</v>
      </c>
      <c r="BE78" s="53">
        <f t="shared" si="54"/>
        <v>0</v>
      </c>
      <c r="BF78" s="53">
        <f t="shared" si="55"/>
        <v>0</v>
      </c>
      <c r="BG78" s="53">
        <f t="shared" si="56"/>
        <v>0</v>
      </c>
      <c r="BH78" s="53">
        <f t="shared" si="57"/>
        <v>0</v>
      </c>
      <c r="BI78" s="53">
        <f t="shared" si="58"/>
        <v>0</v>
      </c>
      <c r="BJ78" s="53">
        <f t="shared" si="59"/>
        <v>0</v>
      </c>
      <c r="BK78" s="53">
        <f t="shared" si="60"/>
        <v>0</v>
      </c>
      <c r="BL78" s="53">
        <f t="shared" si="61"/>
        <v>0</v>
      </c>
      <c r="BM78" s="53">
        <f t="shared" si="62"/>
        <v>0</v>
      </c>
      <c r="BN78" s="53">
        <f t="shared" si="63"/>
        <v>0</v>
      </c>
      <c r="BO78" s="53"/>
      <c r="BP78" s="53">
        <f t="shared" si="64"/>
        <v>0</v>
      </c>
      <c r="BQ78" s="53"/>
      <c r="BR78" s="53">
        <f t="shared" si="65"/>
        <v>0</v>
      </c>
    </row>
    <row r="79" spans="1:70" x14ac:dyDescent="0.2">
      <c r="A79" s="6">
        <v>2310</v>
      </c>
      <c r="B79" s="6" t="str">
        <f>+VLOOKUP(A79,masterfile!B:C,2,FALSE)</f>
        <v>Abgänge Sachanlagen Restbuchwert bei BV</v>
      </c>
      <c r="D79" s="53">
        <f>+SUMIF('[1]2017'!$A:$A,$A79,'[1]2017'!$C:$C)-SUMIF('[1]2017'!$E:$E,$A79,'[1]2017'!$G:$G)</f>
        <v>0</v>
      </c>
      <c r="E79" s="53">
        <f>+SUMIF('[1]2018'!$A:$A,$A79,'[1]2018'!$C:$C)-SUMIF('[1]2018'!$E:$E,$A79,'[1]2018'!$G:$G)</f>
        <v>0</v>
      </c>
      <c r="F79" s="53">
        <f>+SUMIF('[1]2019'!$A:$A,$A79,'[1]2019'!$C:$C)-SUMIF('[1]2019'!$E:$E,$A79,'[1]2019'!$G:$G)</f>
        <v>0</v>
      </c>
      <c r="G79" s="53">
        <f>+SUMIF('[1]2020'!$A:$A,$A79,'[1]2020'!$C:$C)-SUMIF('[1]2020'!$E:$E,$A79,'[1]2020'!$G:$G)</f>
        <v>0</v>
      </c>
      <c r="H79" s="53"/>
      <c r="I79" s="53">
        <f>+(+SUMIF('[1]2021'!$A:$A,$A79,'[1]2021'!$C:$C)-SUMIF('[1]2021'!$E:$E,$A79,'[1]2021'!$G:$G))/12</f>
        <v>0</v>
      </c>
      <c r="J79" s="53">
        <f>+(+SUMIF('[1]2021'!$A:$A,$A79,'[1]2021'!$C:$C)-SUMIF('[1]2021'!$E:$E,$A79,'[1]2021'!$G:$G))/12</f>
        <v>0</v>
      </c>
      <c r="K79" s="53">
        <f>+(+SUMIF('[1]2021'!$A:$A,$A79,'[1]2021'!$C:$C)-SUMIF('[1]2021'!$E:$E,$A79,'[1]2021'!$G:$G))/12</f>
        <v>0</v>
      </c>
      <c r="L79" s="53">
        <f>+(+SUMIF('[1]2021'!$A:$A,$A79,'[1]2021'!$C:$C)-SUMIF('[1]2021'!$E:$E,$A79,'[1]2021'!$G:$G))/12</f>
        <v>0</v>
      </c>
      <c r="M79" s="53">
        <f>+(+SUMIF('[1]2021'!$A:$A,$A79,'[1]2021'!$C:$C)-SUMIF('[1]2021'!$E:$E,$A79,'[1]2021'!$G:$G))/12</f>
        <v>0</v>
      </c>
      <c r="N79" s="53">
        <f>+(+SUMIF('[1]2021'!$A:$A,$A79,'[1]2021'!$C:$C)-SUMIF('[1]2021'!$E:$E,$A79,'[1]2021'!$G:$G))/12</f>
        <v>0</v>
      </c>
      <c r="O79" s="53">
        <f>+(+SUMIF('[1]2021'!$A:$A,$A79,'[1]2021'!$C:$C)-SUMIF('[1]2021'!$E:$E,$A79,'[1]2021'!$G:$G))/12</f>
        <v>0</v>
      </c>
      <c r="P79" s="53">
        <f>+(+SUMIF('[1]2021'!$A:$A,$A79,'[1]2021'!$C:$C)-SUMIF('[1]2021'!$E:$E,$A79,'[1]2021'!$G:$G))/12</f>
        <v>0</v>
      </c>
      <c r="Q79" s="53">
        <f>+(+SUMIF('[1]2021'!$A:$A,$A79,'[1]2021'!$C:$C)-SUMIF('[1]2021'!$E:$E,$A79,'[1]2021'!$G:$G))/12</f>
        <v>0</v>
      </c>
      <c r="R79" s="53">
        <f>+(+SUMIF('[1]2021'!$A:$A,$A79,'[1]2021'!$C:$C)-SUMIF('[1]2021'!$E:$E,$A79,'[1]2021'!$G:$G))/12</f>
        <v>0</v>
      </c>
      <c r="S79" s="53">
        <f>+(+SUMIF('[1]2021'!$A:$A,$A79,'[1]2021'!$C:$C)-SUMIF('[1]2021'!$E:$E,$A79,'[1]2021'!$G:$G))/12</f>
        <v>0</v>
      </c>
      <c r="T79" s="53">
        <f>+(+SUMIF('[1]2021'!$A:$A,$A79,'[1]2021'!$C:$C)-SUMIF('[1]2021'!$E:$E,$A79,'[1]2021'!$G:$G))/12</f>
        <v>0</v>
      </c>
      <c r="U79" s="53">
        <f>+SUM(I79:INDEX(I79:T79,1,Settings!$C$4))</f>
        <v>0</v>
      </c>
      <c r="V79" s="53">
        <f t="shared" si="36"/>
        <v>0</v>
      </c>
      <c r="W79" s="53"/>
      <c r="X79" s="53">
        <f>+SUMIFS(postings!$T:$T,postings!$C:$C,'pl-data'!X$2,postings!$D:$D,'pl-data'!X$3,postings!$I:$I,'pl-data'!$A79)-SUMIFS(postings!$W:$W,postings!$C:$C,'pl-data'!X$2,postings!$D:$D,'pl-data'!X$3,postings!$M:$M,'pl-data'!$A79)</f>
        <v>0</v>
      </c>
      <c r="Y79" s="53">
        <f>+SUMIFS(postings!$T:$T,postings!$C:$C,'pl-data'!Y$2,postings!$D:$D,'pl-data'!Y$3,postings!$I:$I,'pl-data'!$A79)-SUMIFS(postings!$W:$W,postings!$C:$C,'pl-data'!Y$2,postings!$D:$D,'pl-data'!Y$3,postings!$M:$M,'pl-data'!$A79)</f>
        <v>0</v>
      </c>
      <c r="Z79" s="53">
        <f>+SUMIFS(postings!$T:$T,postings!$C:$C,'pl-data'!Z$2,postings!$D:$D,'pl-data'!Z$3,postings!$I:$I,'pl-data'!$A79)-SUMIFS(postings!$W:$W,postings!$C:$C,'pl-data'!Z$2,postings!$D:$D,'pl-data'!Z$3,postings!$M:$M,'pl-data'!$A79)</f>
        <v>0</v>
      </c>
      <c r="AA79" s="53">
        <f>+SUMIFS(postings!$T:$T,postings!$C:$C,'pl-data'!AA$2,postings!$D:$D,'pl-data'!AA$3,postings!$I:$I,'pl-data'!$A79)-SUMIFS(postings!$W:$W,postings!$C:$C,'pl-data'!AA$2,postings!$D:$D,'pl-data'!AA$3,postings!$M:$M,'pl-data'!$A79)</f>
        <v>0</v>
      </c>
      <c r="AB79" s="53">
        <f>+SUMIFS(postings!$T:$T,postings!$C:$C,'pl-data'!AB$2,postings!$D:$D,'pl-data'!AB$3,postings!$I:$I,'pl-data'!$A79)-SUMIFS(postings!$W:$W,postings!$C:$C,'pl-data'!AB$2,postings!$D:$D,'pl-data'!AB$3,postings!$M:$M,'pl-data'!$A79)</f>
        <v>0</v>
      </c>
      <c r="AC79" s="53">
        <f>+SUMIFS(postings!$T:$T,postings!$C:$C,'pl-data'!AC$2,postings!$D:$D,'pl-data'!AC$3,postings!$I:$I,'pl-data'!$A79)-SUMIFS(postings!$W:$W,postings!$C:$C,'pl-data'!AC$2,postings!$D:$D,'pl-data'!AC$3,postings!$M:$M,'pl-data'!$A79)</f>
        <v>0</v>
      </c>
      <c r="AD79" s="53">
        <f>+SUMIFS(postings!$T:$T,postings!$C:$C,'pl-data'!AD$2,postings!$D:$D,'pl-data'!AD$3,postings!$I:$I,'pl-data'!$A79)-SUMIFS(postings!$W:$W,postings!$C:$C,'pl-data'!AD$2,postings!$D:$D,'pl-data'!AD$3,postings!$M:$M,'pl-data'!$A79)</f>
        <v>0</v>
      </c>
      <c r="AE79" s="53">
        <f>+SUMIFS(postings!$T:$T,postings!$C:$C,'pl-data'!AE$2,postings!$D:$D,'pl-data'!AE$3,postings!$I:$I,'pl-data'!$A79)-SUMIFS(postings!$W:$W,postings!$C:$C,'pl-data'!AE$2,postings!$D:$D,'pl-data'!AE$3,postings!$M:$M,'pl-data'!$A79)</f>
        <v>0</v>
      </c>
      <c r="AF79" s="53">
        <f>+SUMIFS(postings!$T:$T,postings!$C:$C,'pl-data'!AF$2,postings!$D:$D,'pl-data'!AF$3,postings!$I:$I,'pl-data'!$A79)-SUMIFS(postings!$W:$W,postings!$C:$C,'pl-data'!AF$2,postings!$D:$D,'pl-data'!AF$3,postings!$M:$M,'pl-data'!$A79)</f>
        <v>0</v>
      </c>
      <c r="AG79" s="53">
        <f>+SUMIFS(postings!$T:$T,postings!$C:$C,'pl-data'!AG$2,postings!$D:$D,'pl-data'!AG$3,postings!$I:$I,'pl-data'!$A79)-SUMIFS(postings!$W:$W,postings!$C:$C,'pl-data'!AG$2,postings!$D:$D,'pl-data'!AG$3,postings!$M:$M,'pl-data'!$A79)</f>
        <v>0</v>
      </c>
      <c r="AH79" s="53">
        <f>+SUMIFS(postings!$T:$T,postings!$C:$C,'pl-data'!AH$2,postings!$D:$D,'pl-data'!AH$3,postings!$I:$I,'pl-data'!$A79)-SUMIFS(postings!$W:$W,postings!$C:$C,'pl-data'!AH$2,postings!$D:$D,'pl-data'!AH$3,postings!$M:$M,'pl-data'!$A79)</f>
        <v>0</v>
      </c>
      <c r="AI79" s="53">
        <f>+SUMIFS(postings!$T:$T,postings!$C:$C,'pl-data'!AI$2,postings!$D:$D,'pl-data'!AI$3,postings!$I:$I,'pl-data'!$A79)-SUMIFS(postings!$W:$W,postings!$C:$C,'pl-data'!AI$2,postings!$D:$D,'pl-data'!AI$3,postings!$M:$M,'pl-data'!$A79)</f>
        <v>0</v>
      </c>
      <c r="AJ79" s="53">
        <f>+SUM(X79:INDEX(X79:AI79,1,Settings!$C$4))</f>
        <v>0</v>
      </c>
      <c r="AK79" s="53">
        <f t="shared" si="37"/>
        <v>0</v>
      </c>
      <c r="AL79" s="53"/>
      <c r="AM79" s="53">
        <f t="shared" si="38"/>
        <v>0</v>
      </c>
      <c r="AN79" s="53">
        <f t="shared" si="39"/>
        <v>0</v>
      </c>
      <c r="AO79" s="53">
        <f t="shared" si="40"/>
        <v>0</v>
      </c>
      <c r="AP79" s="53">
        <f t="shared" si="41"/>
        <v>0</v>
      </c>
      <c r="AQ79" s="53">
        <f t="shared" si="42"/>
        <v>0</v>
      </c>
      <c r="AR79" s="53">
        <f t="shared" si="43"/>
        <v>0</v>
      </c>
      <c r="AS79" s="53">
        <f t="shared" si="44"/>
        <v>0</v>
      </c>
      <c r="AT79" s="53">
        <f t="shared" si="45"/>
        <v>0</v>
      </c>
      <c r="AU79" s="53">
        <f t="shared" si="46"/>
        <v>0</v>
      </c>
      <c r="AV79" s="53">
        <f t="shared" si="47"/>
        <v>0</v>
      </c>
      <c r="AW79" s="53">
        <f t="shared" si="48"/>
        <v>0</v>
      </c>
      <c r="AX79" s="53">
        <f t="shared" si="49"/>
        <v>0</v>
      </c>
      <c r="AY79" s="53">
        <f>+SUM(AM79:INDEX(AM79:AX79,1,Settings!$C$4))</f>
        <v>0</v>
      </c>
      <c r="AZ79" s="53">
        <f t="shared" si="50"/>
        <v>0</v>
      </c>
      <c r="BA79" s="53"/>
      <c r="BB79" s="53">
        <f t="shared" si="51"/>
        <v>0</v>
      </c>
      <c r="BC79" s="53">
        <f t="shared" si="52"/>
        <v>0</v>
      </c>
      <c r="BD79" s="53">
        <f t="shared" si="53"/>
        <v>0</v>
      </c>
      <c r="BE79" s="53">
        <f t="shared" si="54"/>
        <v>0</v>
      </c>
      <c r="BF79" s="53">
        <f t="shared" si="55"/>
        <v>0</v>
      </c>
      <c r="BG79" s="53">
        <f t="shared" si="56"/>
        <v>0</v>
      </c>
      <c r="BH79" s="53">
        <f t="shared" si="57"/>
        <v>0</v>
      </c>
      <c r="BI79" s="53">
        <f t="shared" si="58"/>
        <v>0</v>
      </c>
      <c r="BJ79" s="53">
        <f t="shared" si="59"/>
        <v>0</v>
      </c>
      <c r="BK79" s="53">
        <f t="shared" si="60"/>
        <v>0</v>
      </c>
      <c r="BL79" s="53">
        <f t="shared" si="61"/>
        <v>0</v>
      </c>
      <c r="BM79" s="53">
        <f t="shared" si="62"/>
        <v>0</v>
      </c>
      <c r="BN79" s="53">
        <f t="shared" si="63"/>
        <v>0</v>
      </c>
      <c r="BO79" s="53"/>
      <c r="BP79" s="53">
        <f t="shared" si="64"/>
        <v>0</v>
      </c>
      <c r="BQ79" s="53"/>
      <c r="BR79" s="53">
        <f t="shared" si="65"/>
        <v>0</v>
      </c>
    </row>
    <row r="80" spans="1:70" x14ac:dyDescent="0.2">
      <c r="A80" s="6">
        <v>2311</v>
      </c>
      <c r="B80" s="6" t="str">
        <f>+VLOOKUP(A80,masterfile!B:C,2,FALSE)</f>
        <v>Abgang immaterielle VermögensG, RBW, BV</v>
      </c>
      <c r="D80" s="53">
        <f>+SUMIF('[1]2017'!$A:$A,$A80,'[1]2017'!$C:$C)-SUMIF('[1]2017'!$E:$E,$A80,'[1]2017'!$G:$G)</f>
        <v>0</v>
      </c>
      <c r="E80" s="53">
        <f>+SUMIF('[1]2018'!$A:$A,$A80,'[1]2018'!$C:$C)-SUMIF('[1]2018'!$E:$E,$A80,'[1]2018'!$G:$G)</f>
        <v>0</v>
      </c>
      <c r="F80" s="53">
        <f>+SUMIF('[1]2019'!$A:$A,$A80,'[1]2019'!$C:$C)-SUMIF('[1]2019'!$E:$E,$A80,'[1]2019'!$G:$G)</f>
        <v>0</v>
      </c>
      <c r="G80" s="53">
        <f>+SUMIF('[1]2020'!$A:$A,$A80,'[1]2020'!$C:$C)-SUMIF('[1]2020'!$E:$E,$A80,'[1]2020'!$G:$G)</f>
        <v>0</v>
      </c>
      <c r="H80" s="53"/>
      <c r="I80" s="53">
        <f>+(+SUMIF('[1]2021'!$A:$A,$A80,'[1]2021'!$C:$C)-SUMIF('[1]2021'!$E:$E,$A80,'[1]2021'!$G:$G))/12</f>
        <v>0</v>
      </c>
      <c r="J80" s="53">
        <f>+(+SUMIF('[1]2021'!$A:$A,$A80,'[1]2021'!$C:$C)-SUMIF('[1]2021'!$E:$E,$A80,'[1]2021'!$G:$G))/12</f>
        <v>0</v>
      </c>
      <c r="K80" s="53">
        <f>+(+SUMIF('[1]2021'!$A:$A,$A80,'[1]2021'!$C:$C)-SUMIF('[1]2021'!$E:$E,$A80,'[1]2021'!$G:$G))/12</f>
        <v>0</v>
      </c>
      <c r="L80" s="53">
        <f>+(+SUMIF('[1]2021'!$A:$A,$A80,'[1]2021'!$C:$C)-SUMIF('[1]2021'!$E:$E,$A80,'[1]2021'!$G:$G))/12</f>
        <v>0</v>
      </c>
      <c r="M80" s="53">
        <f>+(+SUMIF('[1]2021'!$A:$A,$A80,'[1]2021'!$C:$C)-SUMIF('[1]2021'!$E:$E,$A80,'[1]2021'!$G:$G))/12</f>
        <v>0</v>
      </c>
      <c r="N80" s="53">
        <f>+(+SUMIF('[1]2021'!$A:$A,$A80,'[1]2021'!$C:$C)-SUMIF('[1]2021'!$E:$E,$A80,'[1]2021'!$G:$G))/12</f>
        <v>0</v>
      </c>
      <c r="O80" s="53">
        <f>+(+SUMIF('[1]2021'!$A:$A,$A80,'[1]2021'!$C:$C)-SUMIF('[1]2021'!$E:$E,$A80,'[1]2021'!$G:$G))/12</f>
        <v>0</v>
      </c>
      <c r="P80" s="53">
        <f>+(+SUMIF('[1]2021'!$A:$A,$A80,'[1]2021'!$C:$C)-SUMIF('[1]2021'!$E:$E,$A80,'[1]2021'!$G:$G))/12</f>
        <v>0</v>
      </c>
      <c r="Q80" s="53">
        <f>+(+SUMIF('[1]2021'!$A:$A,$A80,'[1]2021'!$C:$C)-SUMIF('[1]2021'!$E:$E,$A80,'[1]2021'!$G:$G))/12</f>
        <v>0</v>
      </c>
      <c r="R80" s="53">
        <f>+(+SUMIF('[1]2021'!$A:$A,$A80,'[1]2021'!$C:$C)-SUMIF('[1]2021'!$E:$E,$A80,'[1]2021'!$G:$G))/12</f>
        <v>0</v>
      </c>
      <c r="S80" s="53">
        <f>+(+SUMIF('[1]2021'!$A:$A,$A80,'[1]2021'!$C:$C)-SUMIF('[1]2021'!$E:$E,$A80,'[1]2021'!$G:$G))/12</f>
        <v>0</v>
      </c>
      <c r="T80" s="53">
        <f>+(+SUMIF('[1]2021'!$A:$A,$A80,'[1]2021'!$C:$C)-SUMIF('[1]2021'!$E:$E,$A80,'[1]2021'!$G:$G))/12</f>
        <v>0</v>
      </c>
      <c r="U80" s="53">
        <f>+SUM(I80:INDEX(I80:T80,1,Settings!$C$4))</f>
        <v>0</v>
      </c>
      <c r="V80" s="53">
        <f t="shared" si="36"/>
        <v>0</v>
      </c>
      <c r="W80" s="53"/>
      <c r="X80" s="53">
        <f>+SUMIFS(postings!$T:$T,postings!$C:$C,'pl-data'!X$2,postings!$D:$D,'pl-data'!X$3,postings!$I:$I,'pl-data'!$A80)-SUMIFS(postings!$W:$W,postings!$C:$C,'pl-data'!X$2,postings!$D:$D,'pl-data'!X$3,postings!$M:$M,'pl-data'!$A80)</f>
        <v>0</v>
      </c>
      <c r="Y80" s="53">
        <f>+SUMIFS(postings!$T:$T,postings!$C:$C,'pl-data'!Y$2,postings!$D:$D,'pl-data'!Y$3,postings!$I:$I,'pl-data'!$A80)-SUMIFS(postings!$W:$W,postings!$C:$C,'pl-data'!Y$2,postings!$D:$D,'pl-data'!Y$3,postings!$M:$M,'pl-data'!$A80)</f>
        <v>0</v>
      </c>
      <c r="Z80" s="53">
        <f>+SUMIFS(postings!$T:$T,postings!$C:$C,'pl-data'!Z$2,postings!$D:$D,'pl-data'!Z$3,postings!$I:$I,'pl-data'!$A80)-SUMIFS(postings!$W:$W,postings!$C:$C,'pl-data'!Z$2,postings!$D:$D,'pl-data'!Z$3,postings!$M:$M,'pl-data'!$A80)</f>
        <v>0</v>
      </c>
      <c r="AA80" s="53">
        <f>+SUMIFS(postings!$T:$T,postings!$C:$C,'pl-data'!AA$2,postings!$D:$D,'pl-data'!AA$3,postings!$I:$I,'pl-data'!$A80)-SUMIFS(postings!$W:$W,postings!$C:$C,'pl-data'!AA$2,postings!$D:$D,'pl-data'!AA$3,postings!$M:$M,'pl-data'!$A80)</f>
        <v>0</v>
      </c>
      <c r="AB80" s="53">
        <f>+SUMIFS(postings!$T:$T,postings!$C:$C,'pl-data'!AB$2,postings!$D:$D,'pl-data'!AB$3,postings!$I:$I,'pl-data'!$A80)-SUMIFS(postings!$W:$W,postings!$C:$C,'pl-data'!AB$2,postings!$D:$D,'pl-data'!AB$3,postings!$M:$M,'pl-data'!$A80)</f>
        <v>0</v>
      </c>
      <c r="AC80" s="53">
        <f>+SUMIFS(postings!$T:$T,postings!$C:$C,'pl-data'!AC$2,postings!$D:$D,'pl-data'!AC$3,postings!$I:$I,'pl-data'!$A80)-SUMIFS(postings!$W:$W,postings!$C:$C,'pl-data'!AC$2,postings!$D:$D,'pl-data'!AC$3,postings!$M:$M,'pl-data'!$A80)</f>
        <v>0</v>
      </c>
      <c r="AD80" s="53">
        <f>+SUMIFS(postings!$T:$T,postings!$C:$C,'pl-data'!AD$2,postings!$D:$D,'pl-data'!AD$3,postings!$I:$I,'pl-data'!$A80)-SUMIFS(postings!$W:$W,postings!$C:$C,'pl-data'!AD$2,postings!$D:$D,'pl-data'!AD$3,postings!$M:$M,'pl-data'!$A80)</f>
        <v>0</v>
      </c>
      <c r="AE80" s="53">
        <f>+SUMIFS(postings!$T:$T,postings!$C:$C,'pl-data'!AE$2,postings!$D:$D,'pl-data'!AE$3,postings!$I:$I,'pl-data'!$A80)-SUMIFS(postings!$W:$W,postings!$C:$C,'pl-data'!AE$2,postings!$D:$D,'pl-data'!AE$3,postings!$M:$M,'pl-data'!$A80)</f>
        <v>0</v>
      </c>
      <c r="AF80" s="53">
        <f>+SUMIFS(postings!$T:$T,postings!$C:$C,'pl-data'!AF$2,postings!$D:$D,'pl-data'!AF$3,postings!$I:$I,'pl-data'!$A80)-SUMIFS(postings!$W:$W,postings!$C:$C,'pl-data'!AF$2,postings!$D:$D,'pl-data'!AF$3,postings!$M:$M,'pl-data'!$A80)</f>
        <v>0</v>
      </c>
      <c r="AG80" s="53">
        <f>+SUMIFS(postings!$T:$T,postings!$C:$C,'pl-data'!AG$2,postings!$D:$D,'pl-data'!AG$3,postings!$I:$I,'pl-data'!$A80)-SUMIFS(postings!$W:$W,postings!$C:$C,'pl-data'!AG$2,postings!$D:$D,'pl-data'!AG$3,postings!$M:$M,'pl-data'!$A80)</f>
        <v>0</v>
      </c>
      <c r="AH80" s="53">
        <f>+SUMIFS(postings!$T:$T,postings!$C:$C,'pl-data'!AH$2,postings!$D:$D,'pl-data'!AH$3,postings!$I:$I,'pl-data'!$A80)-SUMIFS(postings!$W:$W,postings!$C:$C,'pl-data'!AH$2,postings!$D:$D,'pl-data'!AH$3,postings!$M:$M,'pl-data'!$A80)</f>
        <v>0</v>
      </c>
      <c r="AI80" s="53">
        <f>+SUMIFS(postings!$T:$T,postings!$C:$C,'pl-data'!AI$2,postings!$D:$D,'pl-data'!AI$3,postings!$I:$I,'pl-data'!$A80)-SUMIFS(postings!$W:$W,postings!$C:$C,'pl-data'!AI$2,postings!$D:$D,'pl-data'!AI$3,postings!$M:$M,'pl-data'!$A80)</f>
        <v>0</v>
      </c>
      <c r="AJ80" s="53">
        <f>+SUM(X80:INDEX(X80:AI80,1,Settings!$C$4))</f>
        <v>0</v>
      </c>
      <c r="AK80" s="53">
        <f t="shared" si="37"/>
        <v>0</v>
      </c>
      <c r="AL80" s="53"/>
      <c r="AM80" s="53">
        <f t="shared" si="38"/>
        <v>0</v>
      </c>
      <c r="AN80" s="53">
        <f t="shared" si="39"/>
        <v>0</v>
      </c>
      <c r="AO80" s="53">
        <f t="shared" si="40"/>
        <v>0</v>
      </c>
      <c r="AP80" s="53">
        <f t="shared" si="41"/>
        <v>0</v>
      </c>
      <c r="AQ80" s="53">
        <f t="shared" si="42"/>
        <v>0</v>
      </c>
      <c r="AR80" s="53">
        <f t="shared" si="43"/>
        <v>0</v>
      </c>
      <c r="AS80" s="53">
        <f t="shared" si="44"/>
        <v>0</v>
      </c>
      <c r="AT80" s="53">
        <f t="shared" si="45"/>
        <v>0</v>
      </c>
      <c r="AU80" s="53">
        <f t="shared" si="46"/>
        <v>0</v>
      </c>
      <c r="AV80" s="53">
        <f t="shared" si="47"/>
        <v>0</v>
      </c>
      <c r="AW80" s="53">
        <f t="shared" si="48"/>
        <v>0</v>
      </c>
      <c r="AX80" s="53">
        <f t="shared" si="49"/>
        <v>0</v>
      </c>
      <c r="AY80" s="53">
        <f>+SUM(AM80:INDEX(AM80:AX80,1,Settings!$C$4))</f>
        <v>0</v>
      </c>
      <c r="AZ80" s="53">
        <f t="shared" si="50"/>
        <v>0</v>
      </c>
      <c r="BA80" s="53"/>
      <c r="BB80" s="53">
        <f t="shared" si="51"/>
        <v>0</v>
      </c>
      <c r="BC80" s="53">
        <f t="shared" si="52"/>
        <v>0</v>
      </c>
      <c r="BD80" s="53">
        <f t="shared" si="53"/>
        <v>0</v>
      </c>
      <c r="BE80" s="53">
        <f t="shared" si="54"/>
        <v>0</v>
      </c>
      <c r="BF80" s="53">
        <f t="shared" si="55"/>
        <v>0</v>
      </c>
      <c r="BG80" s="53">
        <f t="shared" si="56"/>
        <v>0</v>
      </c>
      <c r="BH80" s="53">
        <f t="shared" si="57"/>
        <v>0</v>
      </c>
      <c r="BI80" s="53">
        <f t="shared" si="58"/>
        <v>0</v>
      </c>
      <c r="BJ80" s="53">
        <f t="shared" si="59"/>
        <v>0</v>
      </c>
      <c r="BK80" s="53">
        <f t="shared" si="60"/>
        <v>0</v>
      </c>
      <c r="BL80" s="53">
        <f t="shared" si="61"/>
        <v>0</v>
      </c>
      <c r="BM80" s="53">
        <f t="shared" si="62"/>
        <v>0</v>
      </c>
      <c r="BN80" s="53">
        <f t="shared" si="63"/>
        <v>0</v>
      </c>
      <c r="BO80" s="53"/>
      <c r="BP80" s="53">
        <f t="shared" si="64"/>
        <v>0</v>
      </c>
      <c r="BQ80" s="53"/>
      <c r="BR80" s="53">
        <f t="shared" si="65"/>
        <v>0</v>
      </c>
    </row>
    <row r="81" spans="1:70" x14ac:dyDescent="0.2">
      <c r="A81" s="6">
        <v>2312</v>
      </c>
      <c r="B81" s="6" t="str">
        <f>+VLOOKUP(A81,masterfile!B:C,2,FALSE)</f>
        <v>Abgänge Finanzanlagen Restbuchwert, BV</v>
      </c>
      <c r="D81" s="53">
        <f>+SUMIF('[1]2017'!$A:$A,$A81,'[1]2017'!$C:$C)-SUMIF('[1]2017'!$E:$E,$A81,'[1]2017'!$G:$G)</f>
        <v>0</v>
      </c>
      <c r="E81" s="53">
        <f>+SUMIF('[1]2018'!$A:$A,$A81,'[1]2018'!$C:$C)-SUMIF('[1]2018'!$E:$E,$A81,'[1]2018'!$G:$G)</f>
        <v>0</v>
      </c>
      <c r="F81" s="53">
        <f>+SUMIF('[1]2019'!$A:$A,$A81,'[1]2019'!$C:$C)-SUMIF('[1]2019'!$E:$E,$A81,'[1]2019'!$G:$G)</f>
        <v>0</v>
      </c>
      <c r="G81" s="53">
        <f>+SUMIF('[1]2020'!$A:$A,$A81,'[1]2020'!$C:$C)-SUMIF('[1]2020'!$E:$E,$A81,'[1]2020'!$G:$G)</f>
        <v>0</v>
      </c>
      <c r="H81" s="53"/>
      <c r="I81" s="53">
        <f>+(+SUMIF('[1]2021'!$A:$A,$A81,'[1]2021'!$C:$C)-SUMIF('[1]2021'!$E:$E,$A81,'[1]2021'!$G:$G))/12</f>
        <v>0</v>
      </c>
      <c r="J81" s="53">
        <f>+(+SUMIF('[1]2021'!$A:$A,$A81,'[1]2021'!$C:$C)-SUMIF('[1]2021'!$E:$E,$A81,'[1]2021'!$G:$G))/12</f>
        <v>0</v>
      </c>
      <c r="K81" s="53">
        <f>+(+SUMIF('[1]2021'!$A:$A,$A81,'[1]2021'!$C:$C)-SUMIF('[1]2021'!$E:$E,$A81,'[1]2021'!$G:$G))/12</f>
        <v>0</v>
      </c>
      <c r="L81" s="53">
        <f>+(+SUMIF('[1]2021'!$A:$A,$A81,'[1]2021'!$C:$C)-SUMIF('[1]2021'!$E:$E,$A81,'[1]2021'!$G:$G))/12</f>
        <v>0</v>
      </c>
      <c r="M81" s="53">
        <f>+(+SUMIF('[1]2021'!$A:$A,$A81,'[1]2021'!$C:$C)-SUMIF('[1]2021'!$E:$E,$A81,'[1]2021'!$G:$G))/12</f>
        <v>0</v>
      </c>
      <c r="N81" s="53">
        <f>+(+SUMIF('[1]2021'!$A:$A,$A81,'[1]2021'!$C:$C)-SUMIF('[1]2021'!$E:$E,$A81,'[1]2021'!$G:$G))/12</f>
        <v>0</v>
      </c>
      <c r="O81" s="53">
        <f>+(+SUMIF('[1]2021'!$A:$A,$A81,'[1]2021'!$C:$C)-SUMIF('[1]2021'!$E:$E,$A81,'[1]2021'!$G:$G))/12</f>
        <v>0</v>
      </c>
      <c r="P81" s="53">
        <f>+(+SUMIF('[1]2021'!$A:$A,$A81,'[1]2021'!$C:$C)-SUMIF('[1]2021'!$E:$E,$A81,'[1]2021'!$G:$G))/12</f>
        <v>0</v>
      </c>
      <c r="Q81" s="53">
        <f>+(+SUMIF('[1]2021'!$A:$A,$A81,'[1]2021'!$C:$C)-SUMIF('[1]2021'!$E:$E,$A81,'[1]2021'!$G:$G))/12</f>
        <v>0</v>
      </c>
      <c r="R81" s="53">
        <f>+(+SUMIF('[1]2021'!$A:$A,$A81,'[1]2021'!$C:$C)-SUMIF('[1]2021'!$E:$E,$A81,'[1]2021'!$G:$G))/12</f>
        <v>0</v>
      </c>
      <c r="S81" s="53">
        <f>+(+SUMIF('[1]2021'!$A:$A,$A81,'[1]2021'!$C:$C)-SUMIF('[1]2021'!$E:$E,$A81,'[1]2021'!$G:$G))/12</f>
        <v>0</v>
      </c>
      <c r="T81" s="53">
        <f>+(+SUMIF('[1]2021'!$A:$A,$A81,'[1]2021'!$C:$C)-SUMIF('[1]2021'!$E:$E,$A81,'[1]2021'!$G:$G))/12</f>
        <v>0</v>
      </c>
      <c r="U81" s="53">
        <f>+SUM(I81:INDEX(I81:T81,1,Settings!$C$4))</f>
        <v>0</v>
      </c>
      <c r="V81" s="53">
        <f t="shared" si="36"/>
        <v>0</v>
      </c>
      <c r="W81" s="53"/>
      <c r="X81" s="53">
        <f>+SUMIFS(postings!$T:$T,postings!$C:$C,'pl-data'!X$2,postings!$D:$D,'pl-data'!X$3,postings!$I:$I,'pl-data'!$A81)-SUMIFS(postings!$W:$W,postings!$C:$C,'pl-data'!X$2,postings!$D:$D,'pl-data'!X$3,postings!$M:$M,'pl-data'!$A81)</f>
        <v>0</v>
      </c>
      <c r="Y81" s="53">
        <f>+SUMIFS(postings!$T:$T,postings!$C:$C,'pl-data'!Y$2,postings!$D:$D,'pl-data'!Y$3,postings!$I:$I,'pl-data'!$A81)-SUMIFS(postings!$W:$W,postings!$C:$C,'pl-data'!Y$2,postings!$D:$D,'pl-data'!Y$3,postings!$M:$M,'pl-data'!$A81)</f>
        <v>0</v>
      </c>
      <c r="Z81" s="53">
        <f>+SUMIFS(postings!$T:$T,postings!$C:$C,'pl-data'!Z$2,postings!$D:$D,'pl-data'!Z$3,postings!$I:$I,'pl-data'!$A81)-SUMIFS(postings!$W:$W,postings!$C:$C,'pl-data'!Z$2,postings!$D:$D,'pl-data'!Z$3,postings!$M:$M,'pl-data'!$A81)</f>
        <v>0</v>
      </c>
      <c r="AA81" s="53">
        <f>+SUMIFS(postings!$T:$T,postings!$C:$C,'pl-data'!AA$2,postings!$D:$D,'pl-data'!AA$3,postings!$I:$I,'pl-data'!$A81)-SUMIFS(postings!$W:$W,postings!$C:$C,'pl-data'!AA$2,postings!$D:$D,'pl-data'!AA$3,postings!$M:$M,'pl-data'!$A81)</f>
        <v>0</v>
      </c>
      <c r="AB81" s="53">
        <f>+SUMIFS(postings!$T:$T,postings!$C:$C,'pl-data'!AB$2,postings!$D:$D,'pl-data'!AB$3,postings!$I:$I,'pl-data'!$A81)-SUMIFS(postings!$W:$W,postings!$C:$C,'pl-data'!AB$2,postings!$D:$D,'pl-data'!AB$3,postings!$M:$M,'pl-data'!$A81)</f>
        <v>0</v>
      </c>
      <c r="AC81" s="53">
        <f>+SUMIFS(postings!$T:$T,postings!$C:$C,'pl-data'!AC$2,postings!$D:$D,'pl-data'!AC$3,postings!$I:$I,'pl-data'!$A81)-SUMIFS(postings!$W:$W,postings!$C:$C,'pl-data'!AC$2,postings!$D:$D,'pl-data'!AC$3,postings!$M:$M,'pl-data'!$A81)</f>
        <v>0</v>
      </c>
      <c r="AD81" s="53">
        <f>+SUMIFS(postings!$T:$T,postings!$C:$C,'pl-data'!AD$2,postings!$D:$D,'pl-data'!AD$3,postings!$I:$I,'pl-data'!$A81)-SUMIFS(postings!$W:$W,postings!$C:$C,'pl-data'!AD$2,postings!$D:$D,'pl-data'!AD$3,postings!$M:$M,'pl-data'!$A81)</f>
        <v>0</v>
      </c>
      <c r="AE81" s="53">
        <f>+SUMIFS(postings!$T:$T,postings!$C:$C,'pl-data'!AE$2,postings!$D:$D,'pl-data'!AE$3,postings!$I:$I,'pl-data'!$A81)-SUMIFS(postings!$W:$W,postings!$C:$C,'pl-data'!AE$2,postings!$D:$D,'pl-data'!AE$3,postings!$M:$M,'pl-data'!$A81)</f>
        <v>0</v>
      </c>
      <c r="AF81" s="53">
        <f>+SUMIFS(postings!$T:$T,postings!$C:$C,'pl-data'!AF$2,postings!$D:$D,'pl-data'!AF$3,postings!$I:$I,'pl-data'!$A81)-SUMIFS(postings!$W:$W,postings!$C:$C,'pl-data'!AF$2,postings!$D:$D,'pl-data'!AF$3,postings!$M:$M,'pl-data'!$A81)</f>
        <v>0</v>
      </c>
      <c r="AG81" s="53">
        <f>+SUMIFS(postings!$T:$T,postings!$C:$C,'pl-data'!AG$2,postings!$D:$D,'pl-data'!AG$3,postings!$I:$I,'pl-data'!$A81)-SUMIFS(postings!$W:$W,postings!$C:$C,'pl-data'!AG$2,postings!$D:$D,'pl-data'!AG$3,postings!$M:$M,'pl-data'!$A81)</f>
        <v>0</v>
      </c>
      <c r="AH81" s="53">
        <f>+SUMIFS(postings!$T:$T,postings!$C:$C,'pl-data'!AH$2,postings!$D:$D,'pl-data'!AH$3,postings!$I:$I,'pl-data'!$A81)-SUMIFS(postings!$W:$W,postings!$C:$C,'pl-data'!AH$2,postings!$D:$D,'pl-data'!AH$3,postings!$M:$M,'pl-data'!$A81)</f>
        <v>0</v>
      </c>
      <c r="AI81" s="53">
        <f>+SUMIFS(postings!$T:$T,postings!$C:$C,'pl-data'!AI$2,postings!$D:$D,'pl-data'!AI$3,postings!$I:$I,'pl-data'!$A81)-SUMIFS(postings!$W:$W,postings!$C:$C,'pl-data'!AI$2,postings!$D:$D,'pl-data'!AI$3,postings!$M:$M,'pl-data'!$A81)</f>
        <v>0</v>
      </c>
      <c r="AJ81" s="53">
        <f>+SUM(X81:INDEX(X81:AI81,1,Settings!$C$4))</f>
        <v>0</v>
      </c>
      <c r="AK81" s="53">
        <f t="shared" si="37"/>
        <v>0</v>
      </c>
      <c r="AL81" s="53"/>
      <c r="AM81" s="53">
        <f t="shared" si="38"/>
        <v>0</v>
      </c>
      <c r="AN81" s="53">
        <f t="shared" si="39"/>
        <v>0</v>
      </c>
      <c r="AO81" s="53">
        <f t="shared" si="40"/>
        <v>0</v>
      </c>
      <c r="AP81" s="53">
        <f t="shared" si="41"/>
        <v>0</v>
      </c>
      <c r="AQ81" s="53">
        <f t="shared" si="42"/>
        <v>0</v>
      </c>
      <c r="AR81" s="53">
        <f t="shared" si="43"/>
        <v>0</v>
      </c>
      <c r="AS81" s="53">
        <f t="shared" si="44"/>
        <v>0</v>
      </c>
      <c r="AT81" s="53">
        <f t="shared" si="45"/>
        <v>0</v>
      </c>
      <c r="AU81" s="53">
        <f t="shared" si="46"/>
        <v>0</v>
      </c>
      <c r="AV81" s="53">
        <f t="shared" si="47"/>
        <v>0</v>
      </c>
      <c r="AW81" s="53">
        <f t="shared" si="48"/>
        <v>0</v>
      </c>
      <c r="AX81" s="53">
        <f t="shared" si="49"/>
        <v>0</v>
      </c>
      <c r="AY81" s="53">
        <f>+SUM(AM81:INDEX(AM81:AX81,1,Settings!$C$4))</f>
        <v>0</v>
      </c>
      <c r="AZ81" s="53">
        <f t="shared" si="50"/>
        <v>0</v>
      </c>
      <c r="BA81" s="53"/>
      <c r="BB81" s="53">
        <f t="shared" si="51"/>
        <v>0</v>
      </c>
      <c r="BC81" s="53">
        <f t="shared" si="52"/>
        <v>0</v>
      </c>
      <c r="BD81" s="53">
        <f t="shared" si="53"/>
        <v>0</v>
      </c>
      <c r="BE81" s="53">
        <f t="shared" si="54"/>
        <v>0</v>
      </c>
      <c r="BF81" s="53">
        <f t="shared" si="55"/>
        <v>0</v>
      </c>
      <c r="BG81" s="53">
        <f t="shared" si="56"/>
        <v>0</v>
      </c>
      <c r="BH81" s="53">
        <f t="shared" si="57"/>
        <v>0</v>
      </c>
      <c r="BI81" s="53">
        <f t="shared" si="58"/>
        <v>0</v>
      </c>
      <c r="BJ81" s="53">
        <f t="shared" si="59"/>
        <v>0</v>
      </c>
      <c r="BK81" s="53">
        <f t="shared" si="60"/>
        <v>0</v>
      </c>
      <c r="BL81" s="53">
        <f t="shared" si="61"/>
        <v>0</v>
      </c>
      <c r="BM81" s="53">
        <f t="shared" si="62"/>
        <v>0</v>
      </c>
      <c r="BN81" s="53">
        <f t="shared" si="63"/>
        <v>0</v>
      </c>
      <c r="BO81" s="53"/>
      <c r="BP81" s="53">
        <f t="shared" si="64"/>
        <v>0</v>
      </c>
      <c r="BQ81" s="53"/>
      <c r="BR81" s="53">
        <f t="shared" si="65"/>
        <v>0</v>
      </c>
    </row>
    <row r="82" spans="1:70" x14ac:dyDescent="0.2">
      <c r="A82" s="6">
        <v>2313</v>
      </c>
      <c r="B82" s="6" t="str">
        <f>+VLOOKUP(A82,masterfile!B:C,2,FALSE)</f>
        <v>Abgänge Finanzanlagen RBW z.T.stf., BV</v>
      </c>
      <c r="D82" s="53">
        <f>+SUMIF('[1]2017'!$A:$A,$A82,'[1]2017'!$C:$C)-SUMIF('[1]2017'!$E:$E,$A82,'[1]2017'!$G:$G)</f>
        <v>0</v>
      </c>
      <c r="E82" s="53">
        <f>+SUMIF('[1]2018'!$A:$A,$A82,'[1]2018'!$C:$C)-SUMIF('[1]2018'!$E:$E,$A82,'[1]2018'!$G:$G)</f>
        <v>0</v>
      </c>
      <c r="F82" s="53">
        <f>+SUMIF('[1]2019'!$A:$A,$A82,'[1]2019'!$C:$C)-SUMIF('[1]2019'!$E:$E,$A82,'[1]2019'!$G:$G)</f>
        <v>0</v>
      </c>
      <c r="G82" s="53">
        <f>+SUMIF('[1]2020'!$A:$A,$A82,'[1]2020'!$C:$C)-SUMIF('[1]2020'!$E:$E,$A82,'[1]2020'!$G:$G)</f>
        <v>0</v>
      </c>
      <c r="H82" s="53"/>
      <c r="I82" s="53">
        <f>+(+SUMIF('[1]2021'!$A:$A,$A82,'[1]2021'!$C:$C)-SUMIF('[1]2021'!$E:$E,$A82,'[1]2021'!$G:$G))/12</f>
        <v>0</v>
      </c>
      <c r="J82" s="53">
        <f>+(+SUMIF('[1]2021'!$A:$A,$A82,'[1]2021'!$C:$C)-SUMIF('[1]2021'!$E:$E,$A82,'[1]2021'!$G:$G))/12</f>
        <v>0</v>
      </c>
      <c r="K82" s="53">
        <f>+(+SUMIF('[1]2021'!$A:$A,$A82,'[1]2021'!$C:$C)-SUMIF('[1]2021'!$E:$E,$A82,'[1]2021'!$G:$G))/12</f>
        <v>0</v>
      </c>
      <c r="L82" s="53">
        <f>+(+SUMIF('[1]2021'!$A:$A,$A82,'[1]2021'!$C:$C)-SUMIF('[1]2021'!$E:$E,$A82,'[1]2021'!$G:$G))/12</f>
        <v>0</v>
      </c>
      <c r="M82" s="53">
        <f>+(+SUMIF('[1]2021'!$A:$A,$A82,'[1]2021'!$C:$C)-SUMIF('[1]2021'!$E:$E,$A82,'[1]2021'!$G:$G))/12</f>
        <v>0</v>
      </c>
      <c r="N82" s="53">
        <f>+(+SUMIF('[1]2021'!$A:$A,$A82,'[1]2021'!$C:$C)-SUMIF('[1]2021'!$E:$E,$A82,'[1]2021'!$G:$G))/12</f>
        <v>0</v>
      </c>
      <c r="O82" s="53">
        <f>+(+SUMIF('[1]2021'!$A:$A,$A82,'[1]2021'!$C:$C)-SUMIF('[1]2021'!$E:$E,$A82,'[1]2021'!$G:$G))/12</f>
        <v>0</v>
      </c>
      <c r="P82" s="53">
        <f>+(+SUMIF('[1]2021'!$A:$A,$A82,'[1]2021'!$C:$C)-SUMIF('[1]2021'!$E:$E,$A82,'[1]2021'!$G:$G))/12</f>
        <v>0</v>
      </c>
      <c r="Q82" s="53">
        <f>+(+SUMIF('[1]2021'!$A:$A,$A82,'[1]2021'!$C:$C)-SUMIF('[1]2021'!$E:$E,$A82,'[1]2021'!$G:$G))/12</f>
        <v>0</v>
      </c>
      <c r="R82" s="53">
        <f>+(+SUMIF('[1]2021'!$A:$A,$A82,'[1]2021'!$C:$C)-SUMIF('[1]2021'!$E:$E,$A82,'[1]2021'!$G:$G))/12</f>
        <v>0</v>
      </c>
      <c r="S82" s="53">
        <f>+(+SUMIF('[1]2021'!$A:$A,$A82,'[1]2021'!$C:$C)-SUMIF('[1]2021'!$E:$E,$A82,'[1]2021'!$G:$G))/12</f>
        <v>0</v>
      </c>
      <c r="T82" s="53">
        <f>+(+SUMIF('[1]2021'!$A:$A,$A82,'[1]2021'!$C:$C)-SUMIF('[1]2021'!$E:$E,$A82,'[1]2021'!$G:$G))/12</f>
        <v>0</v>
      </c>
      <c r="U82" s="53">
        <f>+SUM(I82:INDEX(I82:T82,1,Settings!$C$4))</f>
        <v>0</v>
      </c>
      <c r="V82" s="53">
        <f t="shared" si="36"/>
        <v>0</v>
      </c>
      <c r="W82" s="53"/>
      <c r="X82" s="53">
        <f>+SUMIFS(postings!$T:$T,postings!$C:$C,'pl-data'!X$2,postings!$D:$D,'pl-data'!X$3,postings!$I:$I,'pl-data'!$A82)-SUMIFS(postings!$W:$W,postings!$C:$C,'pl-data'!X$2,postings!$D:$D,'pl-data'!X$3,postings!$M:$M,'pl-data'!$A82)</f>
        <v>0</v>
      </c>
      <c r="Y82" s="53">
        <f>+SUMIFS(postings!$T:$T,postings!$C:$C,'pl-data'!Y$2,postings!$D:$D,'pl-data'!Y$3,postings!$I:$I,'pl-data'!$A82)-SUMIFS(postings!$W:$W,postings!$C:$C,'pl-data'!Y$2,postings!$D:$D,'pl-data'!Y$3,postings!$M:$M,'pl-data'!$A82)</f>
        <v>0</v>
      </c>
      <c r="Z82" s="53">
        <f>+SUMIFS(postings!$T:$T,postings!$C:$C,'pl-data'!Z$2,postings!$D:$D,'pl-data'!Z$3,postings!$I:$I,'pl-data'!$A82)-SUMIFS(postings!$W:$W,postings!$C:$C,'pl-data'!Z$2,postings!$D:$D,'pl-data'!Z$3,postings!$M:$M,'pl-data'!$A82)</f>
        <v>0</v>
      </c>
      <c r="AA82" s="53">
        <f>+SUMIFS(postings!$T:$T,postings!$C:$C,'pl-data'!AA$2,postings!$D:$D,'pl-data'!AA$3,postings!$I:$I,'pl-data'!$A82)-SUMIFS(postings!$W:$W,postings!$C:$C,'pl-data'!AA$2,postings!$D:$D,'pl-data'!AA$3,postings!$M:$M,'pl-data'!$A82)</f>
        <v>0</v>
      </c>
      <c r="AB82" s="53">
        <f>+SUMIFS(postings!$T:$T,postings!$C:$C,'pl-data'!AB$2,postings!$D:$D,'pl-data'!AB$3,postings!$I:$I,'pl-data'!$A82)-SUMIFS(postings!$W:$W,postings!$C:$C,'pl-data'!AB$2,postings!$D:$D,'pl-data'!AB$3,postings!$M:$M,'pl-data'!$A82)</f>
        <v>0</v>
      </c>
      <c r="AC82" s="53">
        <f>+SUMIFS(postings!$T:$T,postings!$C:$C,'pl-data'!AC$2,postings!$D:$D,'pl-data'!AC$3,postings!$I:$I,'pl-data'!$A82)-SUMIFS(postings!$W:$W,postings!$C:$C,'pl-data'!AC$2,postings!$D:$D,'pl-data'!AC$3,postings!$M:$M,'pl-data'!$A82)</f>
        <v>0</v>
      </c>
      <c r="AD82" s="53">
        <f>+SUMIFS(postings!$T:$T,postings!$C:$C,'pl-data'!AD$2,postings!$D:$D,'pl-data'!AD$3,postings!$I:$I,'pl-data'!$A82)-SUMIFS(postings!$W:$W,postings!$C:$C,'pl-data'!AD$2,postings!$D:$D,'pl-data'!AD$3,postings!$M:$M,'pl-data'!$A82)</f>
        <v>0</v>
      </c>
      <c r="AE82" s="53">
        <f>+SUMIFS(postings!$T:$T,postings!$C:$C,'pl-data'!AE$2,postings!$D:$D,'pl-data'!AE$3,postings!$I:$I,'pl-data'!$A82)-SUMIFS(postings!$W:$W,postings!$C:$C,'pl-data'!AE$2,postings!$D:$D,'pl-data'!AE$3,postings!$M:$M,'pl-data'!$A82)</f>
        <v>0</v>
      </c>
      <c r="AF82" s="53">
        <f>+SUMIFS(postings!$T:$T,postings!$C:$C,'pl-data'!AF$2,postings!$D:$D,'pl-data'!AF$3,postings!$I:$I,'pl-data'!$A82)-SUMIFS(postings!$W:$W,postings!$C:$C,'pl-data'!AF$2,postings!$D:$D,'pl-data'!AF$3,postings!$M:$M,'pl-data'!$A82)</f>
        <v>0</v>
      </c>
      <c r="AG82" s="53">
        <f>+SUMIFS(postings!$T:$T,postings!$C:$C,'pl-data'!AG$2,postings!$D:$D,'pl-data'!AG$3,postings!$I:$I,'pl-data'!$A82)-SUMIFS(postings!$W:$W,postings!$C:$C,'pl-data'!AG$2,postings!$D:$D,'pl-data'!AG$3,postings!$M:$M,'pl-data'!$A82)</f>
        <v>0</v>
      </c>
      <c r="AH82" s="53">
        <f>+SUMIFS(postings!$T:$T,postings!$C:$C,'pl-data'!AH$2,postings!$D:$D,'pl-data'!AH$3,postings!$I:$I,'pl-data'!$A82)-SUMIFS(postings!$W:$W,postings!$C:$C,'pl-data'!AH$2,postings!$D:$D,'pl-data'!AH$3,postings!$M:$M,'pl-data'!$A82)</f>
        <v>0</v>
      </c>
      <c r="AI82" s="53">
        <f>+SUMIFS(postings!$T:$T,postings!$C:$C,'pl-data'!AI$2,postings!$D:$D,'pl-data'!AI$3,postings!$I:$I,'pl-data'!$A82)-SUMIFS(postings!$W:$W,postings!$C:$C,'pl-data'!AI$2,postings!$D:$D,'pl-data'!AI$3,postings!$M:$M,'pl-data'!$A82)</f>
        <v>0</v>
      </c>
      <c r="AJ82" s="53">
        <f>+SUM(X82:INDEX(X82:AI82,1,Settings!$C$4))</f>
        <v>0</v>
      </c>
      <c r="AK82" s="53">
        <f t="shared" si="37"/>
        <v>0</v>
      </c>
      <c r="AL82" s="53"/>
      <c r="AM82" s="53">
        <f t="shared" si="38"/>
        <v>0</v>
      </c>
      <c r="AN82" s="53">
        <f t="shared" si="39"/>
        <v>0</v>
      </c>
      <c r="AO82" s="53">
        <f t="shared" si="40"/>
        <v>0</v>
      </c>
      <c r="AP82" s="53">
        <f t="shared" si="41"/>
        <v>0</v>
      </c>
      <c r="AQ82" s="53">
        <f t="shared" si="42"/>
        <v>0</v>
      </c>
      <c r="AR82" s="53">
        <f t="shared" si="43"/>
        <v>0</v>
      </c>
      <c r="AS82" s="53">
        <f t="shared" si="44"/>
        <v>0</v>
      </c>
      <c r="AT82" s="53">
        <f t="shared" si="45"/>
        <v>0</v>
      </c>
      <c r="AU82" s="53">
        <f t="shared" si="46"/>
        <v>0</v>
      </c>
      <c r="AV82" s="53">
        <f t="shared" si="47"/>
        <v>0</v>
      </c>
      <c r="AW82" s="53">
        <f t="shared" si="48"/>
        <v>0</v>
      </c>
      <c r="AX82" s="53">
        <f t="shared" si="49"/>
        <v>0</v>
      </c>
      <c r="AY82" s="53">
        <f>+SUM(AM82:INDEX(AM82:AX82,1,Settings!$C$4))</f>
        <v>0</v>
      </c>
      <c r="AZ82" s="53">
        <f t="shared" si="50"/>
        <v>0</v>
      </c>
      <c r="BA82" s="53"/>
      <c r="BB82" s="53">
        <f t="shared" si="51"/>
        <v>0</v>
      </c>
      <c r="BC82" s="53">
        <f t="shared" si="52"/>
        <v>0</v>
      </c>
      <c r="BD82" s="53">
        <f t="shared" si="53"/>
        <v>0</v>
      </c>
      <c r="BE82" s="53">
        <f t="shared" si="54"/>
        <v>0</v>
      </c>
      <c r="BF82" s="53">
        <f t="shared" si="55"/>
        <v>0</v>
      </c>
      <c r="BG82" s="53">
        <f t="shared" si="56"/>
        <v>0</v>
      </c>
      <c r="BH82" s="53">
        <f t="shared" si="57"/>
        <v>0</v>
      </c>
      <c r="BI82" s="53">
        <f t="shared" si="58"/>
        <v>0</v>
      </c>
      <c r="BJ82" s="53">
        <f t="shared" si="59"/>
        <v>0</v>
      </c>
      <c r="BK82" s="53">
        <f t="shared" si="60"/>
        <v>0</v>
      </c>
      <c r="BL82" s="53">
        <f t="shared" si="61"/>
        <v>0</v>
      </c>
      <c r="BM82" s="53">
        <f t="shared" si="62"/>
        <v>0</v>
      </c>
      <c r="BN82" s="53">
        <f t="shared" si="63"/>
        <v>0</v>
      </c>
      <c r="BO82" s="53"/>
      <c r="BP82" s="53">
        <f t="shared" si="64"/>
        <v>0</v>
      </c>
      <c r="BQ82" s="53"/>
      <c r="BR82" s="53">
        <f t="shared" si="65"/>
        <v>0</v>
      </c>
    </row>
    <row r="83" spans="1:70" x14ac:dyDescent="0.2">
      <c r="A83" s="6">
        <v>2315</v>
      </c>
      <c r="B83" s="6" t="str">
        <f>+VLOOKUP(A83,masterfile!B:C,2,FALSE)</f>
        <v>Abgänge Sachanlagen Restbuchwert bei BG</v>
      </c>
      <c r="D83" s="53">
        <f>+SUMIF('[1]2017'!$A:$A,$A83,'[1]2017'!$C:$C)-SUMIF('[1]2017'!$E:$E,$A83,'[1]2017'!$G:$G)</f>
        <v>0</v>
      </c>
      <c r="E83" s="53">
        <f>+SUMIF('[1]2018'!$A:$A,$A83,'[1]2018'!$C:$C)-SUMIF('[1]2018'!$E:$E,$A83,'[1]2018'!$G:$G)</f>
        <v>0</v>
      </c>
      <c r="F83" s="53">
        <f>+SUMIF('[1]2019'!$A:$A,$A83,'[1]2019'!$C:$C)-SUMIF('[1]2019'!$E:$E,$A83,'[1]2019'!$G:$G)</f>
        <v>0</v>
      </c>
      <c r="G83" s="53">
        <f>+SUMIF('[1]2020'!$A:$A,$A83,'[1]2020'!$C:$C)-SUMIF('[1]2020'!$E:$E,$A83,'[1]2020'!$G:$G)</f>
        <v>0</v>
      </c>
      <c r="H83" s="53"/>
      <c r="I83" s="53">
        <f>+(+SUMIF('[1]2021'!$A:$A,$A83,'[1]2021'!$C:$C)-SUMIF('[1]2021'!$E:$E,$A83,'[1]2021'!$G:$G))/12</f>
        <v>0</v>
      </c>
      <c r="J83" s="53">
        <f>+(+SUMIF('[1]2021'!$A:$A,$A83,'[1]2021'!$C:$C)-SUMIF('[1]2021'!$E:$E,$A83,'[1]2021'!$G:$G))/12</f>
        <v>0</v>
      </c>
      <c r="K83" s="53">
        <f>+(+SUMIF('[1]2021'!$A:$A,$A83,'[1]2021'!$C:$C)-SUMIF('[1]2021'!$E:$E,$A83,'[1]2021'!$G:$G))/12</f>
        <v>0</v>
      </c>
      <c r="L83" s="53">
        <f>+(+SUMIF('[1]2021'!$A:$A,$A83,'[1]2021'!$C:$C)-SUMIF('[1]2021'!$E:$E,$A83,'[1]2021'!$G:$G))/12</f>
        <v>0</v>
      </c>
      <c r="M83" s="53">
        <f>+(+SUMIF('[1]2021'!$A:$A,$A83,'[1]2021'!$C:$C)-SUMIF('[1]2021'!$E:$E,$A83,'[1]2021'!$G:$G))/12</f>
        <v>0</v>
      </c>
      <c r="N83" s="53">
        <f>+(+SUMIF('[1]2021'!$A:$A,$A83,'[1]2021'!$C:$C)-SUMIF('[1]2021'!$E:$E,$A83,'[1]2021'!$G:$G))/12</f>
        <v>0</v>
      </c>
      <c r="O83" s="53">
        <f>+(+SUMIF('[1]2021'!$A:$A,$A83,'[1]2021'!$C:$C)-SUMIF('[1]2021'!$E:$E,$A83,'[1]2021'!$G:$G))/12</f>
        <v>0</v>
      </c>
      <c r="P83" s="53">
        <f>+(+SUMIF('[1]2021'!$A:$A,$A83,'[1]2021'!$C:$C)-SUMIF('[1]2021'!$E:$E,$A83,'[1]2021'!$G:$G))/12</f>
        <v>0</v>
      </c>
      <c r="Q83" s="53">
        <f>+(+SUMIF('[1]2021'!$A:$A,$A83,'[1]2021'!$C:$C)-SUMIF('[1]2021'!$E:$E,$A83,'[1]2021'!$G:$G))/12</f>
        <v>0</v>
      </c>
      <c r="R83" s="53">
        <f>+(+SUMIF('[1]2021'!$A:$A,$A83,'[1]2021'!$C:$C)-SUMIF('[1]2021'!$E:$E,$A83,'[1]2021'!$G:$G))/12</f>
        <v>0</v>
      </c>
      <c r="S83" s="53">
        <f>+(+SUMIF('[1]2021'!$A:$A,$A83,'[1]2021'!$C:$C)-SUMIF('[1]2021'!$E:$E,$A83,'[1]2021'!$G:$G))/12</f>
        <v>0</v>
      </c>
      <c r="T83" s="53">
        <f>+(+SUMIF('[1]2021'!$A:$A,$A83,'[1]2021'!$C:$C)-SUMIF('[1]2021'!$E:$E,$A83,'[1]2021'!$G:$G))/12</f>
        <v>0</v>
      </c>
      <c r="U83" s="53">
        <f>+SUM(I83:INDEX(I83:T83,1,Settings!$C$4))</f>
        <v>0</v>
      </c>
      <c r="V83" s="53">
        <f t="shared" si="36"/>
        <v>0</v>
      </c>
      <c r="W83" s="53"/>
      <c r="X83" s="53">
        <f>+SUMIFS(postings!$T:$T,postings!$C:$C,'pl-data'!X$2,postings!$D:$D,'pl-data'!X$3,postings!$I:$I,'pl-data'!$A83)-SUMIFS(postings!$W:$W,postings!$C:$C,'pl-data'!X$2,postings!$D:$D,'pl-data'!X$3,postings!$M:$M,'pl-data'!$A83)</f>
        <v>0</v>
      </c>
      <c r="Y83" s="53">
        <f>+SUMIFS(postings!$T:$T,postings!$C:$C,'pl-data'!Y$2,postings!$D:$D,'pl-data'!Y$3,postings!$I:$I,'pl-data'!$A83)-SUMIFS(postings!$W:$W,postings!$C:$C,'pl-data'!Y$2,postings!$D:$D,'pl-data'!Y$3,postings!$M:$M,'pl-data'!$A83)</f>
        <v>0</v>
      </c>
      <c r="Z83" s="53">
        <f>+SUMIFS(postings!$T:$T,postings!$C:$C,'pl-data'!Z$2,postings!$D:$D,'pl-data'!Z$3,postings!$I:$I,'pl-data'!$A83)-SUMIFS(postings!$W:$W,postings!$C:$C,'pl-data'!Z$2,postings!$D:$D,'pl-data'!Z$3,postings!$M:$M,'pl-data'!$A83)</f>
        <v>0</v>
      </c>
      <c r="AA83" s="53">
        <f>+SUMIFS(postings!$T:$T,postings!$C:$C,'pl-data'!AA$2,postings!$D:$D,'pl-data'!AA$3,postings!$I:$I,'pl-data'!$A83)-SUMIFS(postings!$W:$W,postings!$C:$C,'pl-data'!AA$2,postings!$D:$D,'pl-data'!AA$3,postings!$M:$M,'pl-data'!$A83)</f>
        <v>0</v>
      </c>
      <c r="AB83" s="53">
        <f>+SUMIFS(postings!$T:$T,postings!$C:$C,'pl-data'!AB$2,postings!$D:$D,'pl-data'!AB$3,postings!$I:$I,'pl-data'!$A83)-SUMIFS(postings!$W:$W,postings!$C:$C,'pl-data'!AB$2,postings!$D:$D,'pl-data'!AB$3,postings!$M:$M,'pl-data'!$A83)</f>
        <v>0</v>
      </c>
      <c r="AC83" s="53">
        <f>+SUMIFS(postings!$T:$T,postings!$C:$C,'pl-data'!AC$2,postings!$D:$D,'pl-data'!AC$3,postings!$I:$I,'pl-data'!$A83)-SUMIFS(postings!$W:$W,postings!$C:$C,'pl-data'!AC$2,postings!$D:$D,'pl-data'!AC$3,postings!$M:$M,'pl-data'!$A83)</f>
        <v>0</v>
      </c>
      <c r="AD83" s="53">
        <f>+SUMIFS(postings!$T:$T,postings!$C:$C,'pl-data'!AD$2,postings!$D:$D,'pl-data'!AD$3,postings!$I:$I,'pl-data'!$A83)-SUMIFS(postings!$W:$W,postings!$C:$C,'pl-data'!AD$2,postings!$D:$D,'pl-data'!AD$3,postings!$M:$M,'pl-data'!$A83)</f>
        <v>0</v>
      </c>
      <c r="AE83" s="53">
        <f>+SUMIFS(postings!$T:$T,postings!$C:$C,'pl-data'!AE$2,postings!$D:$D,'pl-data'!AE$3,postings!$I:$I,'pl-data'!$A83)-SUMIFS(postings!$W:$W,postings!$C:$C,'pl-data'!AE$2,postings!$D:$D,'pl-data'!AE$3,postings!$M:$M,'pl-data'!$A83)</f>
        <v>0</v>
      </c>
      <c r="AF83" s="53">
        <f>+SUMIFS(postings!$T:$T,postings!$C:$C,'pl-data'!AF$2,postings!$D:$D,'pl-data'!AF$3,postings!$I:$I,'pl-data'!$A83)-SUMIFS(postings!$W:$W,postings!$C:$C,'pl-data'!AF$2,postings!$D:$D,'pl-data'!AF$3,postings!$M:$M,'pl-data'!$A83)</f>
        <v>0</v>
      </c>
      <c r="AG83" s="53">
        <f>+SUMIFS(postings!$T:$T,postings!$C:$C,'pl-data'!AG$2,postings!$D:$D,'pl-data'!AG$3,postings!$I:$I,'pl-data'!$A83)-SUMIFS(postings!$W:$W,postings!$C:$C,'pl-data'!AG$2,postings!$D:$D,'pl-data'!AG$3,postings!$M:$M,'pl-data'!$A83)</f>
        <v>0</v>
      </c>
      <c r="AH83" s="53">
        <f>+SUMIFS(postings!$T:$T,postings!$C:$C,'pl-data'!AH$2,postings!$D:$D,'pl-data'!AH$3,postings!$I:$I,'pl-data'!$A83)-SUMIFS(postings!$W:$W,postings!$C:$C,'pl-data'!AH$2,postings!$D:$D,'pl-data'!AH$3,postings!$M:$M,'pl-data'!$A83)</f>
        <v>0</v>
      </c>
      <c r="AI83" s="53">
        <f>+SUMIFS(postings!$T:$T,postings!$C:$C,'pl-data'!AI$2,postings!$D:$D,'pl-data'!AI$3,postings!$I:$I,'pl-data'!$A83)-SUMIFS(postings!$W:$W,postings!$C:$C,'pl-data'!AI$2,postings!$D:$D,'pl-data'!AI$3,postings!$M:$M,'pl-data'!$A83)</f>
        <v>0</v>
      </c>
      <c r="AJ83" s="53">
        <f>+SUM(X83:INDEX(X83:AI83,1,Settings!$C$4))</f>
        <v>0</v>
      </c>
      <c r="AK83" s="53">
        <f t="shared" si="37"/>
        <v>0</v>
      </c>
      <c r="AL83" s="53"/>
      <c r="AM83" s="53">
        <f t="shared" si="38"/>
        <v>0</v>
      </c>
      <c r="AN83" s="53">
        <f t="shared" si="39"/>
        <v>0</v>
      </c>
      <c r="AO83" s="53">
        <f t="shared" si="40"/>
        <v>0</v>
      </c>
      <c r="AP83" s="53">
        <f t="shared" si="41"/>
        <v>0</v>
      </c>
      <c r="AQ83" s="53">
        <f t="shared" si="42"/>
        <v>0</v>
      </c>
      <c r="AR83" s="53">
        <f t="shared" si="43"/>
        <v>0</v>
      </c>
      <c r="AS83" s="53">
        <f t="shared" si="44"/>
        <v>0</v>
      </c>
      <c r="AT83" s="53">
        <f t="shared" si="45"/>
        <v>0</v>
      </c>
      <c r="AU83" s="53">
        <f t="shared" si="46"/>
        <v>0</v>
      </c>
      <c r="AV83" s="53">
        <f t="shared" si="47"/>
        <v>0</v>
      </c>
      <c r="AW83" s="53">
        <f t="shared" si="48"/>
        <v>0</v>
      </c>
      <c r="AX83" s="53">
        <f t="shared" si="49"/>
        <v>0</v>
      </c>
      <c r="AY83" s="53">
        <f>+SUM(AM83:INDEX(AM83:AX83,1,Settings!$C$4))</f>
        <v>0</v>
      </c>
      <c r="AZ83" s="53">
        <f t="shared" si="50"/>
        <v>0</v>
      </c>
      <c r="BA83" s="53"/>
      <c r="BB83" s="53">
        <f t="shared" si="51"/>
        <v>0</v>
      </c>
      <c r="BC83" s="53">
        <f t="shared" si="52"/>
        <v>0</v>
      </c>
      <c r="BD83" s="53">
        <f t="shared" si="53"/>
        <v>0</v>
      </c>
      <c r="BE83" s="53">
        <f t="shared" si="54"/>
        <v>0</v>
      </c>
      <c r="BF83" s="53">
        <f t="shared" si="55"/>
        <v>0</v>
      </c>
      <c r="BG83" s="53">
        <f t="shared" si="56"/>
        <v>0</v>
      </c>
      <c r="BH83" s="53">
        <f t="shared" si="57"/>
        <v>0</v>
      </c>
      <c r="BI83" s="53">
        <f t="shared" si="58"/>
        <v>0</v>
      </c>
      <c r="BJ83" s="53">
        <f t="shared" si="59"/>
        <v>0</v>
      </c>
      <c r="BK83" s="53">
        <f t="shared" si="60"/>
        <v>0</v>
      </c>
      <c r="BL83" s="53">
        <f t="shared" si="61"/>
        <v>0</v>
      </c>
      <c r="BM83" s="53">
        <f t="shared" si="62"/>
        <v>0</v>
      </c>
      <c r="BN83" s="53">
        <f t="shared" si="63"/>
        <v>0</v>
      </c>
      <c r="BO83" s="53"/>
      <c r="BP83" s="53">
        <f t="shared" si="64"/>
        <v>0</v>
      </c>
      <c r="BQ83" s="53"/>
      <c r="BR83" s="53">
        <f t="shared" si="65"/>
        <v>0</v>
      </c>
    </row>
    <row r="84" spans="1:70" x14ac:dyDescent="0.2">
      <c r="A84" s="6">
        <v>2316</v>
      </c>
      <c r="B84" s="6" t="str">
        <f>+VLOOKUP(A84,masterfile!B:C,2,FALSE)</f>
        <v>Abgang immaterielle VermögensG, RBW, BG</v>
      </c>
      <c r="D84" s="53">
        <f>+SUMIF('[1]2017'!$A:$A,$A84,'[1]2017'!$C:$C)-SUMIF('[1]2017'!$E:$E,$A84,'[1]2017'!$G:$G)</f>
        <v>0</v>
      </c>
      <c r="E84" s="53">
        <f>+SUMIF('[1]2018'!$A:$A,$A84,'[1]2018'!$C:$C)-SUMIF('[1]2018'!$E:$E,$A84,'[1]2018'!$G:$G)</f>
        <v>0</v>
      </c>
      <c r="F84" s="53">
        <f>+SUMIF('[1]2019'!$A:$A,$A84,'[1]2019'!$C:$C)-SUMIF('[1]2019'!$E:$E,$A84,'[1]2019'!$G:$G)</f>
        <v>0</v>
      </c>
      <c r="G84" s="53">
        <f>+SUMIF('[1]2020'!$A:$A,$A84,'[1]2020'!$C:$C)-SUMIF('[1]2020'!$E:$E,$A84,'[1]2020'!$G:$G)</f>
        <v>0</v>
      </c>
      <c r="H84" s="53"/>
      <c r="I84" s="53">
        <f>+(+SUMIF('[1]2021'!$A:$A,$A84,'[1]2021'!$C:$C)-SUMIF('[1]2021'!$E:$E,$A84,'[1]2021'!$G:$G))/12</f>
        <v>0</v>
      </c>
      <c r="J84" s="53">
        <f>+(+SUMIF('[1]2021'!$A:$A,$A84,'[1]2021'!$C:$C)-SUMIF('[1]2021'!$E:$E,$A84,'[1]2021'!$G:$G))/12</f>
        <v>0</v>
      </c>
      <c r="K84" s="53">
        <f>+(+SUMIF('[1]2021'!$A:$A,$A84,'[1]2021'!$C:$C)-SUMIF('[1]2021'!$E:$E,$A84,'[1]2021'!$G:$G))/12</f>
        <v>0</v>
      </c>
      <c r="L84" s="53">
        <f>+(+SUMIF('[1]2021'!$A:$A,$A84,'[1]2021'!$C:$C)-SUMIF('[1]2021'!$E:$E,$A84,'[1]2021'!$G:$G))/12</f>
        <v>0</v>
      </c>
      <c r="M84" s="53">
        <f>+(+SUMIF('[1]2021'!$A:$A,$A84,'[1]2021'!$C:$C)-SUMIF('[1]2021'!$E:$E,$A84,'[1]2021'!$G:$G))/12</f>
        <v>0</v>
      </c>
      <c r="N84" s="53">
        <f>+(+SUMIF('[1]2021'!$A:$A,$A84,'[1]2021'!$C:$C)-SUMIF('[1]2021'!$E:$E,$A84,'[1]2021'!$G:$G))/12</f>
        <v>0</v>
      </c>
      <c r="O84" s="53">
        <f>+(+SUMIF('[1]2021'!$A:$A,$A84,'[1]2021'!$C:$C)-SUMIF('[1]2021'!$E:$E,$A84,'[1]2021'!$G:$G))/12</f>
        <v>0</v>
      </c>
      <c r="P84" s="53">
        <f>+(+SUMIF('[1]2021'!$A:$A,$A84,'[1]2021'!$C:$C)-SUMIF('[1]2021'!$E:$E,$A84,'[1]2021'!$G:$G))/12</f>
        <v>0</v>
      </c>
      <c r="Q84" s="53">
        <f>+(+SUMIF('[1]2021'!$A:$A,$A84,'[1]2021'!$C:$C)-SUMIF('[1]2021'!$E:$E,$A84,'[1]2021'!$G:$G))/12</f>
        <v>0</v>
      </c>
      <c r="R84" s="53">
        <f>+(+SUMIF('[1]2021'!$A:$A,$A84,'[1]2021'!$C:$C)-SUMIF('[1]2021'!$E:$E,$A84,'[1]2021'!$G:$G))/12</f>
        <v>0</v>
      </c>
      <c r="S84" s="53">
        <f>+(+SUMIF('[1]2021'!$A:$A,$A84,'[1]2021'!$C:$C)-SUMIF('[1]2021'!$E:$E,$A84,'[1]2021'!$G:$G))/12</f>
        <v>0</v>
      </c>
      <c r="T84" s="53">
        <f>+(+SUMIF('[1]2021'!$A:$A,$A84,'[1]2021'!$C:$C)-SUMIF('[1]2021'!$E:$E,$A84,'[1]2021'!$G:$G))/12</f>
        <v>0</v>
      </c>
      <c r="U84" s="53">
        <f>+SUM(I84:INDEX(I84:T84,1,Settings!$C$4))</f>
        <v>0</v>
      </c>
      <c r="V84" s="53">
        <f t="shared" si="36"/>
        <v>0</v>
      </c>
      <c r="W84" s="53"/>
      <c r="X84" s="53">
        <f>+SUMIFS(postings!$T:$T,postings!$C:$C,'pl-data'!X$2,postings!$D:$D,'pl-data'!X$3,postings!$I:$I,'pl-data'!$A84)-SUMIFS(postings!$W:$W,postings!$C:$C,'pl-data'!X$2,postings!$D:$D,'pl-data'!X$3,postings!$M:$M,'pl-data'!$A84)</f>
        <v>0</v>
      </c>
      <c r="Y84" s="53">
        <f>+SUMIFS(postings!$T:$T,postings!$C:$C,'pl-data'!Y$2,postings!$D:$D,'pl-data'!Y$3,postings!$I:$I,'pl-data'!$A84)-SUMIFS(postings!$W:$W,postings!$C:$C,'pl-data'!Y$2,postings!$D:$D,'pl-data'!Y$3,postings!$M:$M,'pl-data'!$A84)</f>
        <v>0</v>
      </c>
      <c r="Z84" s="53">
        <f>+SUMIFS(postings!$T:$T,postings!$C:$C,'pl-data'!Z$2,postings!$D:$D,'pl-data'!Z$3,postings!$I:$I,'pl-data'!$A84)-SUMIFS(postings!$W:$W,postings!$C:$C,'pl-data'!Z$2,postings!$D:$D,'pl-data'!Z$3,postings!$M:$M,'pl-data'!$A84)</f>
        <v>0</v>
      </c>
      <c r="AA84" s="53">
        <f>+SUMIFS(postings!$T:$T,postings!$C:$C,'pl-data'!AA$2,postings!$D:$D,'pl-data'!AA$3,postings!$I:$I,'pl-data'!$A84)-SUMIFS(postings!$W:$W,postings!$C:$C,'pl-data'!AA$2,postings!$D:$D,'pl-data'!AA$3,postings!$M:$M,'pl-data'!$A84)</f>
        <v>0</v>
      </c>
      <c r="AB84" s="53">
        <f>+SUMIFS(postings!$T:$T,postings!$C:$C,'pl-data'!AB$2,postings!$D:$D,'pl-data'!AB$3,postings!$I:$I,'pl-data'!$A84)-SUMIFS(postings!$W:$W,postings!$C:$C,'pl-data'!AB$2,postings!$D:$D,'pl-data'!AB$3,postings!$M:$M,'pl-data'!$A84)</f>
        <v>0</v>
      </c>
      <c r="AC84" s="53">
        <f>+SUMIFS(postings!$T:$T,postings!$C:$C,'pl-data'!AC$2,postings!$D:$D,'pl-data'!AC$3,postings!$I:$I,'pl-data'!$A84)-SUMIFS(postings!$W:$W,postings!$C:$C,'pl-data'!AC$2,postings!$D:$D,'pl-data'!AC$3,postings!$M:$M,'pl-data'!$A84)</f>
        <v>0</v>
      </c>
      <c r="AD84" s="53">
        <f>+SUMIFS(postings!$T:$T,postings!$C:$C,'pl-data'!AD$2,postings!$D:$D,'pl-data'!AD$3,postings!$I:$I,'pl-data'!$A84)-SUMIFS(postings!$W:$W,postings!$C:$C,'pl-data'!AD$2,postings!$D:$D,'pl-data'!AD$3,postings!$M:$M,'pl-data'!$A84)</f>
        <v>0</v>
      </c>
      <c r="AE84" s="53">
        <f>+SUMIFS(postings!$T:$T,postings!$C:$C,'pl-data'!AE$2,postings!$D:$D,'pl-data'!AE$3,postings!$I:$I,'pl-data'!$A84)-SUMIFS(postings!$W:$W,postings!$C:$C,'pl-data'!AE$2,postings!$D:$D,'pl-data'!AE$3,postings!$M:$M,'pl-data'!$A84)</f>
        <v>0</v>
      </c>
      <c r="AF84" s="53">
        <f>+SUMIFS(postings!$T:$T,postings!$C:$C,'pl-data'!AF$2,postings!$D:$D,'pl-data'!AF$3,postings!$I:$I,'pl-data'!$A84)-SUMIFS(postings!$W:$W,postings!$C:$C,'pl-data'!AF$2,postings!$D:$D,'pl-data'!AF$3,postings!$M:$M,'pl-data'!$A84)</f>
        <v>0</v>
      </c>
      <c r="AG84" s="53">
        <f>+SUMIFS(postings!$T:$T,postings!$C:$C,'pl-data'!AG$2,postings!$D:$D,'pl-data'!AG$3,postings!$I:$I,'pl-data'!$A84)-SUMIFS(postings!$W:$W,postings!$C:$C,'pl-data'!AG$2,postings!$D:$D,'pl-data'!AG$3,postings!$M:$M,'pl-data'!$A84)</f>
        <v>0</v>
      </c>
      <c r="AH84" s="53">
        <f>+SUMIFS(postings!$T:$T,postings!$C:$C,'pl-data'!AH$2,postings!$D:$D,'pl-data'!AH$3,postings!$I:$I,'pl-data'!$A84)-SUMIFS(postings!$W:$W,postings!$C:$C,'pl-data'!AH$2,postings!$D:$D,'pl-data'!AH$3,postings!$M:$M,'pl-data'!$A84)</f>
        <v>0</v>
      </c>
      <c r="AI84" s="53">
        <f>+SUMIFS(postings!$T:$T,postings!$C:$C,'pl-data'!AI$2,postings!$D:$D,'pl-data'!AI$3,postings!$I:$I,'pl-data'!$A84)-SUMIFS(postings!$W:$W,postings!$C:$C,'pl-data'!AI$2,postings!$D:$D,'pl-data'!AI$3,postings!$M:$M,'pl-data'!$A84)</f>
        <v>0</v>
      </c>
      <c r="AJ84" s="53">
        <f>+SUM(X84:INDEX(X84:AI84,1,Settings!$C$4))</f>
        <v>0</v>
      </c>
      <c r="AK84" s="53">
        <f t="shared" si="37"/>
        <v>0</v>
      </c>
      <c r="AL84" s="53"/>
      <c r="AM84" s="53">
        <f t="shared" si="38"/>
        <v>0</v>
      </c>
      <c r="AN84" s="53">
        <f t="shared" si="39"/>
        <v>0</v>
      </c>
      <c r="AO84" s="53">
        <f t="shared" si="40"/>
        <v>0</v>
      </c>
      <c r="AP84" s="53">
        <f t="shared" si="41"/>
        <v>0</v>
      </c>
      <c r="AQ84" s="53">
        <f t="shared" si="42"/>
        <v>0</v>
      </c>
      <c r="AR84" s="53">
        <f t="shared" si="43"/>
        <v>0</v>
      </c>
      <c r="AS84" s="53">
        <f t="shared" si="44"/>
        <v>0</v>
      </c>
      <c r="AT84" s="53">
        <f t="shared" si="45"/>
        <v>0</v>
      </c>
      <c r="AU84" s="53">
        <f t="shared" si="46"/>
        <v>0</v>
      </c>
      <c r="AV84" s="53">
        <f t="shared" si="47"/>
        <v>0</v>
      </c>
      <c r="AW84" s="53">
        <f t="shared" si="48"/>
        <v>0</v>
      </c>
      <c r="AX84" s="53">
        <f t="shared" si="49"/>
        <v>0</v>
      </c>
      <c r="AY84" s="53">
        <f>+SUM(AM84:INDEX(AM84:AX84,1,Settings!$C$4))</f>
        <v>0</v>
      </c>
      <c r="AZ84" s="53">
        <f t="shared" si="50"/>
        <v>0</v>
      </c>
      <c r="BA84" s="53"/>
      <c r="BB84" s="53">
        <f t="shared" si="51"/>
        <v>0</v>
      </c>
      <c r="BC84" s="53">
        <f t="shared" si="52"/>
        <v>0</v>
      </c>
      <c r="BD84" s="53">
        <f t="shared" si="53"/>
        <v>0</v>
      </c>
      <c r="BE84" s="53">
        <f t="shared" si="54"/>
        <v>0</v>
      </c>
      <c r="BF84" s="53">
        <f t="shared" si="55"/>
        <v>0</v>
      </c>
      <c r="BG84" s="53">
        <f t="shared" si="56"/>
        <v>0</v>
      </c>
      <c r="BH84" s="53">
        <f t="shared" si="57"/>
        <v>0</v>
      </c>
      <c r="BI84" s="53">
        <f t="shared" si="58"/>
        <v>0</v>
      </c>
      <c r="BJ84" s="53">
        <f t="shared" si="59"/>
        <v>0</v>
      </c>
      <c r="BK84" s="53">
        <f t="shared" si="60"/>
        <v>0</v>
      </c>
      <c r="BL84" s="53">
        <f t="shared" si="61"/>
        <v>0</v>
      </c>
      <c r="BM84" s="53">
        <f t="shared" si="62"/>
        <v>0</v>
      </c>
      <c r="BN84" s="53">
        <f t="shared" si="63"/>
        <v>0</v>
      </c>
      <c r="BO84" s="53"/>
      <c r="BP84" s="53">
        <f t="shared" si="64"/>
        <v>0</v>
      </c>
      <c r="BQ84" s="53"/>
      <c r="BR84" s="53">
        <f t="shared" si="65"/>
        <v>0</v>
      </c>
    </row>
    <row r="85" spans="1:70" x14ac:dyDescent="0.2">
      <c r="A85" s="6">
        <v>2317</v>
      </c>
      <c r="B85" s="6" t="str">
        <f>+VLOOKUP(A85,masterfile!B:C,2,FALSE)</f>
        <v>Abgänge Finanzanlagen Restbuchwert, BG</v>
      </c>
      <c r="D85" s="53">
        <f>+SUMIF('[1]2017'!$A:$A,$A85,'[1]2017'!$C:$C)-SUMIF('[1]2017'!$E:$E,$A85,'[1]2017'!$G:$G)</f>
        <v>0</v>
      </c>
      <c r="E85" s="53">
        <f>+SUMIF('[1]2018'!$A:$A,$A85,'[1]2018'!$C:$C)-SUMIF('[1]2018'!$E:$E,$A85,'[1]2018'!$G:$G)</f>
        <v>0</v>
      </c>
      <c r="F85" s="53">
        <f>+SUMIF('[1]2019'!$A:$A,$A85,'[1]2019'!$C:$C)-SUMIF('[1]2019'!$E:$E,$A85,'[1]2019'!$G:$G)</f>
        <v>0</v>
      </c>
      <c r="G85" s="53">
        <f>+SUMIF('[1]2020'!$A:$A,$A85,'[1]2020'!$C:$C)-SUMIF('[1]2020'!$E:$E,$A85,'[1]2020'!$G:$G)</f>
        <v>0</v>
      </c>
      <c r="H85" s="53"/>
      <c r="I85" s="53">
        <f>+(+SUMIF('[1]2021'!$A:$A,$A85,'[1]2021'!$C:$C)-SUMIF('[1]2021'!$E:$E,$A85,'[1]2021'!$G:$G))/12</f>
        <v>0</v>
      </c>
      <c r="J85" s="53">
        <f>+(+SUMIF('[1]2021'!$A:$A,$A85,'[1]2021'!$C:$C)-SUMIF('[1]2021'!$E:$E,$A85,'[1]2021'!$G:$G))/12</f>
        <v>0</v>
      </c>
      <c r="K85" s="53">
        <f>+(+SUMIF('[1]2021'!$A:$A,$A85,'[1]2021'!$C:$C)-SUMIF('[1]2021'!$E:$E,$A85,'[1]2021'!$G:$G))/12</f>
        <v>0</v>
      </c>
      <c r="L85" s="53">
        <f>+(+SUMIF('[1]2021'!$A:$A,$A85,'[1]2021'!$C:$C)-SUMIF('[1]2021'!$E:$E,$A85,'[1]2021'!$G:$G))/12</f>
        <v>0</v>
      </c>
      <c r="M85" s="53">
        <f>+(+SUMIF('[1]2021'!$A:$A,$A85,'[1]2021'!$C:$C)-SUMIF('[1]2021'!$E:$E,$A85,'[1]2021'!$G:$G))/12</f>
        <v>0</v>
      </c>
      <c r="N85" s="53">
        <f>+(+SUMIF('[1]2021'!$A:$A,$A85,'[1]2021'!$C:$C)-SUMIF('[1]2021'!$E:$E,$A85,'[1]2021'!$G:$G))/12</f>
        <v>0</v>
      </c>
      <c r="O85" s="53">
        <f>+(+SUMIF('[1]2021'!$A:$A,$A85,'[1]2021'!$C:$C)-SUMIF('[1]2021'!$E:$E,$A85,'[1]2021'!$G:$G))/12</f>
        <v>0</v>
      </c>
      <c r="P85" s="53">
        <f>+(+SUMIF('[1]2021'!$A:$A,$A85,'[1]2021'!$C:$C)-SUMIF('[1]2021'!$E:$E,$A85,'[1]2021'!$G:$G))/12</f>
        <v>0</v>
      </c>
      <c r="Q85" s="53">
        <f>+(+SUMIF('[1]2021'!$A:$A,$A85,'[1]2021'!$C:$C)-SUMIF('[1]2021'!$E:$E,$A85,'[1]2021'!$G:$G))/12</f>
        <v>0</v>
      </c>
      <c r="R85" s="53">
        <f>+(+SUMIF('[1]2021'!$A:$A,$A85,'[1]2021'!$C:$C)-SUMIF('[1]2021'!$E:$E,$A85,'[1]2021'!$G:$G))/12</f>
        <v>0</v>
      </c>
      <c r="S85" s="53">
        <f>+(+SUMIF('[1]2021'!$A:$A,$A85,'[1]2021'!$C:$C)-SUMIF('[1]2021'!$E:$E,$A85,'[1]2021'!$G:$G))/12</f>
        <v>0</v>
      </c>
      <c r="T85" s="53">
        <f>+(+SUMIF('[1]2021'!$A:$A,$A85,'[1]2021'!$C:$C)-SUMIF('[1]2021'!$E:$E,$A85,'[1]2021'!$G:$G))/12</f>
        <v>0</v>
      </c>
      <c r="U85" s="53">
        <f>+SUM(I85:INDEX(I85:T85,1,Settings!$C$4))</f>
        <v>0</v>
      </c>
      <c r="V85" s="53">
        <f t="shared" si="36"/>
        <v>0</v>
      </c>
      <c r="W85" s="53"/>
      <c r="X85" s="53">
        <f>+SUMIFS(postings!$T:$T,postings!$C:$C,'pl-data'!X$2,postings!$D:$D,'pl-data'!X$3,postings!$I:$I,'pl-data'!$A85)-SUMIFS(postings!$W:$W,postings!$C:$C,'pl-data'!X$2,postings!$D:$D,'pl-data'!X$3,postings!$M:$M,'pl-data'!$A85)</f>
        <v>0</v>
      </c>
      <c r="Y85" s="53">
        <f>+SUMIFS(postings!$T:$T,postings!$C:$C,'pl-data'!Y$2,postings!$D:$D,'pl-data'!Y$3,postings!$I:$I,'pl-data'!$A85)-SUMIFS(postings!$W:$W,postings!$C:$C,'pl-data'!Y$2,postings!$D:$D,'pl-data'!Y$3,postings!$M:$M,'pl-data'!$A85)</f>
        <v>0</v>
      </c>
      <c r="Z85" s="53">
        <f>+SUMIFS(postings!$T:$T,postings!$C:$C,'pl-data'!Z$2,postings!$D:$D,'pl-data'!Z$3,postings!$I:$I,'pl-data'!$A85)-SUMIFS(postings!$W:$W,postings!$C:$C,'pl-data'!Z$2,postings!$D:$D,'pl-data'!Z$3,postings!$M:$M,'pl-data'!$A85)</f>
        <v>0</v>
      </c>
      <c r="AA85" s="53">
        <f>+SUMIFS(postings!$T:$T,postings!$C:$C,'pl-data'!AA$2,postings!$D:$D,'pl-data'!AA$3,postings!$I:$I,'pl-data'!$A85)-SUMIFS(postings!$W:$W,postings!$C:$C,'pl-data'!AA$2,postings!$D:$D,'pl-data'!AA$3,postings!$M:$M,'pl-data'!$A85)</f>
        <v>0</v>
      </c>
      <c r="AB85" s="53">
        <f>+SUMIFS(postings!$T:$T,postings!$C:$C,'pl-data'!AB$2,postings!$D:$D,'pl-data'!AB$3,postings!$I:$I,'pl-data'!$A85)-SUMIFS(postings!$W:$W,postings!$C:$C,'pl-data'!AB$2,postings!$D:$D,'pl-data'!AB$3,postings!$M:$M,'pl-data'!$A85)</f>
        <v>0</v>
      </c>
      <c r="AC85" s="53">
        <f>+SUMIFS(postings!$T:$T,postings!$C:$C,'pl-data'!AC$2,postings!$D:$D,'pl-data'!AC$3,postings!$I:$I,'pl-data'!$A85)-SUMIFS(postings!$W:$W,postings!$C:$C,'pl-data'!AC$2,postings!$D:$D,'pl-data'!AC$3,postings!$M:$M,'pl-data'!$A85)</f>
        <v>0</v>
      </c>
      <c r="AD85" s="53">
        <f>+SUMIFS(postings!$T:$T,postings!$C:$C,'pl-data'!AD$2,postings!$D:$D,'pl-data'!AD$3,postings!$I:$I,'pl-data'!$A85)-SUMIFS(postings!$W:$W,postings!$C:$C,'pl-data'!AD$2,postings!$D:$D,'pl-data'!AD$3,postings!$M:$M,'pl-data'!$A85)</f>
        <v>0</v>
      </c>
      <c r="AE85" s="53">
        <f>+SUMIFS(postings!$T:$T,postings!$C:$C,'pl-data'!AE$2,postings!$D:$D,'pl-data'!AE$3,postings!$I:$I,'pl-data'!$A85)-SUMIFS(postings!$W:$W,postings!$C:$C,'pl-data'!AE$2,postings!$D:$D,'pl-data'!AE$3,postings!$M:$M,'pl-data'!$A85)</f>
        <v>0</v>
      </c>
      <c r="AF85" s="53">
        <f>+SUMIFS(postings!$T:$T,postings!$C:$C,'pl-data'!AF$2,postings!$D:$D,'pl-data'!AF$3,postings!$I:$I,'pl-data'!$A85)-SUMIFS(postings!$W:$W,postings!$C:$C,'pl-data'!AF$2,postings!$D:$D,'pl-data'!AF$3,postings!$M:$M,'pl-data'!$A85)</f>
        <v>0</v>
      </c>
      <c r="AG85" s="53">
        <f>+SUMIFS(postings!$T:$T,postings!$C:$C,'pl-data'!AG$2,postings!$D:$D,'pl-data'!AG$3,postings!$I:$I,'pl-data'!$A85)-SUMIFS(postings!$W:$W,postings!$C:$C,'pl-data'!AG$2,postings!$D:$D,'pl-data'!AG$3,postings!$M:$M,'pl-data'!$A85)</f>
        <v>0</v>
      </c>
      <c r="AH85" s="53">
        <f>+SUMIFS(postings!$T:$T,postings!$C:$C,'pl-data'!AH$2,postings!$D:$D,'pl-data'!AH$3,postings!$I:$I,'pl-data'!$A85)-SUMIFS(postings!$W:$W,postings!$C:$C,'pl-data'!AH$2,postings!$D:$D,'pl-data'!AH$3,postings!$M:$M,'pl-data'!$A85)</f>
        <v>0</v>
      </c>
      <c r="AI85" s="53">
        <f>+SUMIFS(postings!$T:$T,postings!$C:$C,'pl-data'!AI$2,postings!$D:$D,'pl-data'!AI$3,postings!$I:$I,'pl-data'!$A85)-SUMIFS(postings!$W:$W,postings!$C:$C,'pl-data'!AI$2,postings!$D:$D,'pl-data'!AI$3,postings!$M:$M,'pl-data'!$A85)</f>
        <v>0</v>
      </c>
      <c r="AJ85" s="53">
        <f>+SUM(X85:INDEX(X85:AI85,1,Settings!$C$4))</f>
        <v>0</v>
      </c>
      <c r="AK85" s="53">
        <f t="shared" si="37"/>
        <v>0</v>
      </c>
      <c r="AL85" s="53"/>
      <c r="AM85" s="53">
        <f t="shared" si="38"/>
        <v>0</v>
      </c>
      <c r="AN85" s="53">
        <f t="shared" si="39"/>
        <v>0</v>
      </c>
      <c r="AO85" s="53">
        <f t="shared" si="40"/>
        <v>0</v>
      </c>
      <c r="AP85" s="53">
        <f t="shared" si="41"/>
        <v>0</v>
      </c>
      <c r="AQ85" s="53">
        <f t="shared" si="42"/>
        <v>0</v>
      </c>
      <c r="AR85" s="53">
        <f t="shared" si="43"/>
        <v>0</v>
      </c>
      <c r="AS85" s="53">
        <f t="shared" si="44"/>
        <v>0</v>
      </c>
      <c r="AT85" s="53">
        <f t="shared" si="45"/>
        <v>0</v>
      </c>
      <c r="AU85" s="53">
        <f t="shared" si="46"/>
        <v>0</v>
      </c>
      <c r="AV85" s="53">
        <f t="shared" si="47"/>
        <v>0</v>
      </c>
      <c r="AW85" s="53">
        <f t="shared" si="48"/>
        <v>0</v>
      </c>
      <c r="AX85" s="53">
        <f t="shared" si="49"/>
        <v>0</v>
      </c>
      <c r="AY85" s="53">
        <f>+SUM(AM85:INDEX(AM85:AX85,1,Settings!$C$4))</f>
        <v>0</v>
      </c>
      <c r="AZ85" s="53">
        <f t="shared" si="50"/>
        <v>0</v>
      </c>
      <c r="BA85" s="53"/>
      <c r="BB85" s="53">
        <f t="shared" si="51"/>
        <v>0</v>
      </c>
      <c r="BC85" s="53">
        <f t="shared" si="52"/>
        <v>0</v>
      </c>
      <c r="BD85" s="53">
        <f t="shared" si="53"/>
        <v>0</v>
      </c>
      <c r="BE85" s="53">
        <f t="shared" si="54"/>
        <v>0</v>
      </c>
      <c r="BF85" s="53">
        <f t="shared" si="55"/>
        <v>0</v>
      </c>
      <c r="BG85" s="53">
        <f t="shared" si="56"/>
        <v>0</v>
      </c>
      <c r="BH85" s="53">
        <f t="shared" si="57"/>
        <v>0</v>
      </c>
      <c r="BI85" s="53">
        <f t="shared" si="58"/>
        <v>0</v>
      </c>
      <c r="BJ85" s="53">
        <f t="shared" si="59"/>
        <v>0</v>
      </c>
      <c r="BK85" s="53">
        <f t="shared" si="60"/>
        <v>0</v>
      </c>
      <c r="BL85" s="53">
        <f t="shared" si="61"/>
        <v>0</v>
      </c>
      <c r="BM85" s="53">
        <f t="shared" si="62"/>
        <v>0</v>
      </c>
      <c r="BN85" s="53">
        <f t="shared" si="63"/>
        <v>0</v>
      </c>
      <c r="BO85" s="53"/>
      <c r="BP85" s="53">
        <f t="shared" si="64"/>
        <v>0</v>
      </c>
      <c r="BQ85" s="53"/>
      <c r="BR85" s="53">
        <f t="shared" si="65"/>
        <v>0</v>
      </c>
    </row>
    <row r="86" spans="1:70" x14ac:dyDescent="0.2">
      <c r="A86" s="6">
        <v>2318</v>
      </c>
      <c r="B86" s="6" t="str">
        <f>+VLOOKUP(A86,masterfile!B:C,2,FALSE)</f>
        <v>Abgänge Finanzanlagen RBW z.T. stf.,BG</v>
      </c>
      <c r="D86" s="53">
        <f>+SUMIF('[1]2017'!$A:$A,$A86,'[1]2017'!$C:$C)-SUMIF('[1]2017'!$E:$E,$A86,'[1]2017'!$G:$G)</f>
        <v>0</v>
      </c>
      <c r="E86" s="53">
        <f>+SUMIF('[1]2018'!$A:$A,$A86,'[1]2018'!$C:$C)-SUMIF('[1]2018'!$E:$E,$A86,'[1]2018'!$G:$G)</f>
        <v>0</v>
      </c>
      <c r="F86" s="53">
        <f>+SUMIF('[1]2019'!$A:$A,$A86,'[1]2019'!$C:$C)-SUMIF('[1]2019'!$E:$E,$A86,'[1]2019'!$G:$G)</f>
        <v>0</v>
      </c>
      <c r="G86" s="53">
        <f>+SUMIF('[1]2020'!$A:$A,$A86,'[1]2020'!$C:$C)-SUMIF('[1]2020'!$E:$E,$A86,'[1]2020'!$G:$G)</f>
        <v>0</v>
      </c>
      <c r="H86" s="53"/>
      <c r="I86" s="53">
        <f>+(+SUMIF('[1]2021'!$A:$A,$A86,'[1]2021'!$C:$C)-SUMIF('[1]2021'!$E:$E,$A86,'[1]2021'!$G:$G))/12</f>
        <v>0</v>
      </c>
      <c r="J86" s="53">
        <f>+(+SUMIF('[1]2021'!$A:$A,$A86,'[1]2021'!$C:$C)-SUMIF('[1]2021'!$E:$E,$A86,'[1]2021'!$G:$G))/12</f>
        <v>0</v>
      </c>
      <c r="K86" s="53">
        <f>+(+SUMIF('[1]2021'!$A:$A,$A86,'[1]2021'!$C:$C)-SUMIF('[1]2021'!$E:$E,$A86,'[1]2021'!$G:$G))/12</f>
        <v>0</v>
      </c>
      <c r="L86" s="53">
        <f>+(+SUMIF('[1]2021'!$A:$A,$A86,'[1]2021'!$C:$C)-SUMIF('[1]2021'!$E:$E,$A86,'[1]2021'!$G:$G))/12</f>
        <v>0</v>
      </c>
      <c r="M86" s="53">
        <f>+(+SUMIF('[1]2021'!$A:$A,$A86,'[1]2021'!$C:$C)-SUMIF('[1]2021'!$E:$E,$A86,'[1]2021'!$G:$G))/12</f>
        <v>0</v>
      </c>
      <c r="N86" s="53">
        <f>+(+SUMIF('[1]2021'!$A:$A,$A86,'[1]2021'!$C:$C)-SUMIF('[1]2021'!$E:$E,$A86,'[1]2021'!$G:$G))/12</f>
        <v>0</v>
      </c>
      <c r="O86" s="53">
        <f>+(+SUMIF('[1]2021'!$A:$A,$A86,'[1]2021'!$C:$C)-SUMIF('[1]2021'!$E:$E,$A86,'[1]2021'!$G:$G))/12</f>
        <v>0</v>
      </c>
      <c r="P86" s="53">
        <f>+(+SUMIF('[1]2021'!$A:$A,$A86,'[1]2021'!$C:$C)-SUMIF('[1]2021'!$E:$E,$A86,'[1]2021'!$G:$G))/12</f>
        <v>0</v>
      </c>
      <c r="Q86" s="53">
        <f>+(+SUMIF('[1]2021'!$A:$A,$A86,'[1]2021'!$C:$C)-SUMIF('[1]2021'!$E:$E,$A86,'[1]2021'!$G:$G))/12</f>
        <v>0</v>
      </c>
      <c r="R86" s="53">
        <f>+(+SUMIF('[1]2021'!$A:$A,$A86,'[1]2021'!$C:$C)-SUMIF('[1]2021'!$E:$E,$A86,'[1]2021'!$G:$G))/12</f>
        <v>0</v>
      </c>
      <c r="S86" s="53">
        <f>+(+SUMIF('[1]2021'!$A:$A,$A86,'[1]2021'!$C:$C)-SUMIF('[1]2021'!$E:$E,$A86,'[1]2021'!$G:$G))/12</f>
        <v>0</v>
      </c>
      <c r="T86" s="53">
        <f>+(+SUMIF('[1]2021'!$A:$A,$A86,'[1]2021'!$C:$C)-SUMIF('[1]2021'!$E:$E,$A86,'[1]2021'!$G:$G))/12</f>
        <v>0</v>
      </c>
      <c r="U86" s="53">
        <f>+SUM(I86:INDEX(I86:T86,1,Settings!$C$4))</f>
        <v>0</v>
      </c>
      <c r="V86" s="53">
        <f t="shared" si="36"/>
        <v>0</v>
      </c>
      <c r="W86" s="53"/>
      <c r="X86" s="53">
        <f>+SUMIFS(postings!$T:$T,postings!$C:$C,'pl-data'!X$2,postings!$D:$D,'pl-data'!X$3,postings!$I:$I,'pl-data'!$A86)-SUMIFS(postings!$W:$W,postings!$C:$C,'pl-data'!X$2,postings!$D:$D,'pl-data'!X$3,postings!$M:$M,'pl-data'!$A86)</f>
        <v>0</v>
      </c>
      <c r="Y86" s="53">
        <f>+SUMIFS(postings!$T:$T,postings!$C:$C,'pl-data'!Y$2,postings!$D:$D,'pl-data'!Y$3,postings!$I:$I,'pl-data'!$A86)-SUMIFS(postings!$W:$W,postings!$C:$C,'pl-data'!Y$2,postings!$D:$D,'pl-data'!Y$3,postings!$M:$M,'pl-data'!$A86)</f>
        <v>0</v>
      </c>
      <c r="Z86" s="53">
        <f>+SUMIFS(postings!$T:$T,postings!$C:$C,'pl-data'!Z$2,postings!$D:$D,'pl-data'!Z$3,postings!$I:$I,'pl-data'!$A86)-SUMIFS(postings!$W:$W,postings!$C:$C,'pl-data'!Z$2,postings!$D:$D,'pl-data'!Z$3,postings!$M:$M,'pl-data'!$A86)</f>
        <v>0</v>
      </c>
      <c r="AA86" s="53">
        <f>+SUMIFS(postings!$T:$T,postings!$C:$C,'pl-data'!AA$2,postings!$D:$D,'pl-data'!AA$3,postings!$I:$I,'pl-data'!$A86)-SUMIFS(postings!$W:$W,postings!$C:$C,'pl-data'!AA$2,postings!$D:$D,'pl-data'!AA$3,postings!$M:$M,'pl-data'!$A86)</f>
        <v>0</v>
      </c>
      <c r="AB86" s="53">
        <f>+SUMIFS(postings!$T:$T,postings!$C:$C,'pl-data'!AB$2,postings!$D:$D,'pl-data'!AB$3,postings!$I:$I,'pl-data'!$A86)-SUMIFS(postings!$W:$W,postings!$C:$C,'pl-data'!AB$2,postings!$D:$D,'pl-data'!AB$3,postings!$M:$M,'pl-data'!$A86)</f>
        <v>0</v>
      </c>
      <c r="AC86" s="53">
        <f>+SUMIFS(postings!$T:$T,postings!$C:$C,'pl-data'!AC$2,postings!$D:$D,'pl-data'!AC$3,postings!$I:$I,'pl-data'!$A86)-SUMIFS(postings!$W:$W,postings!$C:$C,'pl-data'!AC$2,postings!$D:$D,'pl-data'!AC$3,postings!$M:$M,'pl-data'!$A86)</f>
        <v>0</v>
      </c>
      <c r="AD86" s="53">
        <f>+SUMIFS(postings!$T:$T,postings!$C:$C,'pl-data'!AD$2,postings!$D:$D,'pl-data'!AD$3,postings!$I:$I,'pl-data'!$A86)-SUMIFS(postings!$W:$W,postings!$C:$C,'pl-data'!AD$2,postings!$D:$D,'pl-data'!AD$3,postings!$M:$M,'pl-data'!$A86)</f>
        <v>0</v>
      </c>
      <c r="AE86" s="53">
        <f>+SUMIFS(postings!$T:$T,postings!$C:$C,'pl-data'!AE$2,postings!$D:$D,'pl-data'!AE$3,postings!$I:$I,'pl-data'!$A86)-SUMIFS(postings!$W:$W,postings!$C:$C,'pl-data'!AE$2,postings!$D:$D,'pl-data'!AE$3,postings!$M:$M,'pl-data'!$A86)</f>
        <v>0</v>
      </c>
      <c r="AF86" s="53">
        <f>+SUMIFS(postings!$T:$T,postings!$C:$C,'pl-data'!AF$2,postings!$D:$D,'pl-data'!AF$3,postings!$I:$I,'pl-data'!$A86)-SUMIFS(postings!$W:$W,postings!$C:$C,'pl-data'!AF$2,postings!$D:$D,'pl-data'!AF$3,postings!$M:$M,'pl-data'!$A86)</f>
        <v>0</v>
      </c>
      <c r="AG86" s="53">
        <f>+SUMIFS(postings!$T:$T,postings!$C:$C,'pl-data'!AG$2,postings!$D:$D,'pl-data'!AG$3,postings!$I:$I,'pl-data'!$A86)-SUMIFS(postings!$W:$W,postings!$C:$C,'pl-data'!AG$2,postings!$D:$D,'pl-data'!AG$3,postings!$M:$M,'pl-data'!$A86)</f>
        <v>0</v>
      </c>
      <c r="AH86" s="53">
        <f>+SUMIFS(postings!$T:$T,postings!$C:$C,'pl-data'!AH$2,postings!$D:$D,'pl-data'!AH$3,postings!$I:$I,'pl-data'!$A86)-SUMIFS(postings!$W:$W,postings!$C:$C,'pl-data'!AH$2,postings!$D:$D,'pl-data'!AH$3,postings!$M:$M,'pl-data'!$A86)</f>
        <v>0</v>
      </c>
      <c r="AI86" s="53">
        <f>+SUMIFS(postings!$T:$T,postings!$C:$C,'pl-data'!AI$2,postings!$D:$D,'pl-data'!AI$3,postings!$I:$I,'pl-data'!$A86)-SUMIFS(postings!$W:$W,postings!$C:$C,'pl-data'!AI$2,postings!$D:$D,'pl-data'!AI$3,postings!$M:$M,'pl-data'!$A86)</f>
        <v>0</v>
      </c>
      <c r="AJ86" s="53">
        <f>+SUM(X86:INDEX(X86:AI86,1,Settings!$C$4))</f>
        <v>0</v>
      </c>
      <c r="AK86" s="53">
        <f t="shared" si="37"/>
        <v>0</v>
      </c>
      <c r="AL86" s="53"/>
      <c r="AM86" s="53">
        <f t="shared" si="38"/>
        <v>0</v>
      </c>
      <c r="AN86" s="53">
        <f t="shared" si="39"/>
        <v>0</v>
      </c>
      <c r="AO86" s="53">
        <f t="shared" si="40"/>
        <v>0</v>
      </c>
      <c r="AP86" s="53">
        <f t="shared" si="41"/>
        <v>0</v>
      </c>
      <c r="AQ86" s="53">
        <f t="shared" si="42"/>
        <v>0</v>
      </c>
      <c r="AR86" s="53">
        <f t="shared" si="43"/>
        <v>0</v>
      </c>
      <c r="AS86" s="53">
        <f t="shared" si="44"/>
        <v>0</v>
      </c>
      <c r="AT86" s="53">
        <f t="shared" si="45"/>
        <v>0</v>
      </c>
      <c r="AU86" s="53">
        <f t="shared" si="46"/>
        <v>0</v>
      </c>
      <c r="AV86" s="53">
        <f t="shared" si="47"/>
        <v>0</v>
      </c>
      <c r="AW86" s="53">
        <f t="shared" si="48"/>
        <v>0</v>
      </c>
      <c r="AX86" s="53">
        <f t="shared" si="49"/>
        <v>0</v>
      </c>
      <c r="AY86" s="53">
        <f>+SUM(AM86:INDEX(AM86:AX86,1,Settings!$C$4))</f>
        <v>0</v>
      </c>
      <c r="AZ86" s="53">
        <f t="shared" si="50"/>
        <v>0</v>
      </c>
      <c r="BA86" s="53"/>
      <c r="BB86" s="53">
        <f t="shared" si="51"/>
        <v>0</v>
      </c>
      <c r="BC86" s="53">
        <f t="shared" si="52"/>
        <v>0</v>
      </c>
      <c r="BD86" s="53">
        <f t="shared" si="53"/>
        <v>0</v>
      </c>
      <c r="BE86" s="53">
        <f t="shared" si="54"/>
        <v>0</v>
      </c>
      <c r="BF86" s="53">
        <f t="shared" si="55"/>
        <v>0</v>
      </c>
      <c r="BG86" s="53">
        <f t="shared" si="56"/>
        <v>0</v>
      </c>
      <c r="BH86" s="53">
        <f t="shared" si="57"/>
        <v>0</v>
      </c>
      <c r="BI86" s="53">
        <f t="shared" si="58"/>
        <v>0</v>
      </c>
      <c r="BJ86" s="53">
        <f t="shared" si="59"/>
        <v>0</v>
      </c>
      <c r="BK86" s="53">
        <f t="shared" si="60"/>
        <v>0</v>
      </c>
      <c r="BL86" s="53">
        <f t="shared" si="61"/>
        <v>0</v>
      </c>
      <c r="BM86" s="53">
        <f t="shared" si="62"/>
        <v>0</v>
      </c>
      <c r="BN86" s="53">
        <f t="shared" si="63"/>
        <v>0</v>
      </c>
      <c r="BO86" s="53"/>
      <c r="BP86" s="53">
        <f t="shared" si="64"/>
        <v>0</v>
      </c>
      <c r="BQ86" s="53"/>
      <c r="BR86" s="53">
        <f t="shared" si="65"/>
        <v>0</v>
      </c>
    </row>
    <row r="87" spans="1:70" x14ac:dyDescent="0.2">
      <c r="A87" s="6">
        <v>2320</v>
      </c>
      <c r="B87" s="6" t="str">
        <f>+VLOOKUP(A87,masterfile!B:C,2,FALSE)</f>
        <v>Verluste aus Anlagenabgang</v>
      </c>
      <c r="D87" s="53">
        <f>+SUMIF('[1]2017'!$A:$A,$A87,'[1]2017'!$C:$C)-SUMIF('[1]2017'!$E:$E,$A87,'[1]2017'!$G:$G)</f>
        <v>0</v>
      </c>
      <c r="E87" s="53">
        <f>+SUMIF('[1]2018'!$A:$A,$A87,'[1]2018'!$C:$C)-SUMIF('[1]2018'!$E:$E,$A87,'[1]2018'!$G:$G)</f>
        <v>0</v>
      </c>
      <c r="F87" s="53">
        <f>+SUMIF('[1]2019'!$A:$A,$A87,'[1]2019'!$C:$C)-SUMIF('[1]2019'!$E:$E,$A87,'[1]2019'!$G:$G)</f>
        <v>0</v>
      </c>
      <c r="G87" s="53">
        <f>+SUMIF('[1]2020'!$A:$A,$A87,'[1]2020'!$C:$C)-SUMIF('[1]2020'!$E:$E,$A87,'[1]2020'!$G:$G)</f>
        <v>0</v>
      </c>
      <c r="H87" s="53"/>
      <c r="I87" s="53">
        <f>+(+SUMIF('[1]2021'!$A:$A,$A87,'[1]2021'!$C:$C)-SUMIF('[1]2021'!$E:$E,$A87,'[1]2021'!$G:$G))/12</f>
        <v>0</v>
      </c>
      <c r="J87" s="53">
        <f>+(+SUMIF('[1]2021'!$A:$A,$A87,'[1]2021'!$C:$C)-SUMIF('[1]2021'!$E:$E,$A87,'[1]2021'!$G:$G))/12</f>
        <v>0</v>
      </c>
      <c r="K87" s="53">
        <f>+(+SUMIF('[1]2021'!$A:$A,$A87,'[1]2021'!$C:$C)-SUMIF('[1]2021'!$E:$E,$A87,'[1]2021'!$G:$G))/12</f>
        <v>0</v>
      </c>
      <c r="L87" s="53">
        <f>+(+SUMIF('[1]2021'!$A:$A,$A87,'[1]2021'!$C:$C)-SUMIF('[1]2021'!$E:$E,$A87,'[1]2021'!$G:$G))/12</f>
        <v>0</v>
      </c>
      <c r="M87" s="53">
        <f>+(+SUMIF('[1]2021'!$A:$A,$A87,'[1]2021'!$C:$C)-SUMIF('[1]2021'!$E:$E,$A87,'[1]2021'!$G:$G))/12</f>
        <v>0</v>
      </c>
      <c r="N87" s="53">
        <f>+(+SUMIF('[1]2021'!$A:$A,$A87,'[1]2021'!$C:$C)-SUMIF('[1]2021'!$E:$E,$A87,'[1]2021'!$G:$G))/12</f>
        <v>0</v>
      </c>
      <c r="O87" s="53">
        <f>+(+SUMIF('[1]2021'!$A:$A,$A87,'[1]2021'!$C:$C)-SUMIF('[1]2021'!$E:$E,$A87,'[1]2021'!$G:$G))/12</f>
        <v>0</v>
      </c>
      <c r="P87" s="53">
        <f>+(+SUMIF('[1]2021'!$A:$A,$A87,'[1]2021'!$C:$C)-SUMIF('[1]2021'!$E:$E,$A87,'[1]2021'!$G:$G))/12</f>
        <v>0</v>
      </c>
      <c r="Q87" s="53">
        <f>+(+SUMIF('[1]2021'!$A:$A,$A87,'[1]2021'!$C:$C)-SUMIF('[1]2021'!$E:$E,$A87,'[1]2021'!$G:$G))/12</f>
        <v>0</v>
      </c>
      <c r="R87" s="53">
        <f>+(+SUMIF('[1]2021'!$A:$A,$A87,'[1]2021'!$C:$C)-SUMIF('[1]2021'!$E:$E,$A87,'[1]2021'!$G:$G))/12</f>
        <v>0</v>
      </c>
      <c r="S87" s="53">
        <f>+(+SUMIF('[1]2021'!$A:$A,$A87,'[1]2021'!$C:$C)-SUMIF('[1]2021'!$E:$E,$A87,'[1]2021'!$G:$G))/12</f>
        <v>0</v>
      </c>
      <c r="T87" s="53">
        <f>+(+SUMIF('[1]2021'!$A:$A,$A87,'[1]2021'!$C:$C)-SUMIF('[1]2021'!$E:$E,$A87,'[1]2021'!$G:$G))/12</f>
        <v>0</v>
      </c>
      <c r="U87" s="53">
        <f>+SUM(I87:INDEX(I87:T87,1,Settings!$C$4))</f>
        <v>0</v>
      </c>
      <c r="V87" s="53">
        <f t="shared" si="36"/>
        <v>0</v>
      </c>
      <c r="W87" s="53"/>
      <c r="X87" s="53">
        <f>+SUMIFS(postings!$T:$T,postings!$C:$C,'pl-data'!X$2,postings!$D:$D,'pl-data'!X$3,postings!$I:$I,'pl-data'!$A87)-SUMIFS(postings!$W:$W,postings!$C:$C,'pl-data'!X$2,postings!$D:$D,'pl-data'!X$3,postings!$M:$M,'pl-data'!$A87)</f>
        <v>0</v>
      </c>
      <c r="Y87" s="53">
        <f>+SUMIFS(postings!$T:$T,postings!$C:$C,'pl-data'!Y$2,postings!$D:$D,'pl-data'!Y$3,postings!$I:$I,'pl-data'!$A87)-SUMIFS(postings!$W:$W,postings!$C:$C,'pl-data'!Y$2,postings!$D:$D,'pl-data'!Y$3,postings!$M:$M,'pl-data'!$A87)</f>
        <v>0</v>
      </c>
      <c r="Z87" s="53">
        <f>+SUMIFS(postings!$T:$T,postings!$C:$C,'pl-data'!Z$2,postings!$D:$D,'pl-data'!Z$3,postings!$I:$I,'pl-data'!$A87)-SUMIFS(postings!$W:$W,postings!$C:$C,'pl-data'!Z$2,postings!$D:$D,'pl-data'!Z$3,postings!$M:$M,'pl-data'!$A87)</f>
        <v>0</v>
      </c>
      <c r="AA87" s="53">
        <f>+SUMIFS(postings!$T:$T,postings!$C:$C,'pl-data'!AA$2,postings!$D:$D,'pl-data'!AA$3,postings!$I:$I,'pl-data'!$A87)-SUMIFS(postings!$W:$W,postings!$C:$C,'pl-data'!AA$2,postings!$D:$D,'pl-data'!AA$3,postings!$M:$M,'pl-data'!$A87)</f>
        <v>0</v>
      </c>
      <c r="AB87" s="53">
        <f>+SUMIFS(postings!$T:$T,postings!$C:$C,'pl-data'!AB$2,postings!$D:$D,'pl-data'!AB$3,postings!$I:$I,'pl-data'!$A87)-SUMIFS(postings!$W:$W,postings!$C:$C,'pl-data'!AB$2,postings!$D:$D,'pl-data'!AB$3,postings!$M:$M,'pl-data'!$A87)</f>
        <v>0</v>
      </c>
      <c r="AC87" s="53">
        <f>+SUMIFS(postings!$T:$T,postings!$C:$C,'pl-data'!AC$2,postings!$D:$D,'pl-data'!AC$3,postings!$I:$I,'pl-data'!$A87)-SUMIFS(postings!$W:$W,postings!$C:$C,'pl-data'!AC$2,postings!$D:$D,'pl-data'!AC$3,postings!$M:$M,'pl-data'!$A87)</f>
        <v>0</v>
      </c>
      <c r="AD87" s="53">
        <f>+SUMIFS(postings!$T:$T,postings!$C:$C,'pl-data'!AD$2,postings!$D:$D,'pl-data'!AD$3,postings!$I:$I,'pl-data'!$A87)-SUMIFS(postings!$W:$W,postings!$C:$C,'pl-data'!AD$2,postings!$D:$D,'pl-data'!AD$3,postings!$M:$M,'pl-data'!$A87)</f>
        <v>0</v>
      </c>
      <c r="AE87" s="53">
        <f>+SUMIFS(postings!$T:$T,postings!$C:$C,'pl-data'!AE$2,postings!$D:$D,'pl-data'!AE$3,postings!$I:$I,'pl-data'!$A87)-SUMIFS(postings!$W:$W,postings!$C:$C,'pl-data'!AE$2,postings!$D:$D,'pl-data'!AE$3,postings!$M:$M,'pl-data'!$A87)</f>
        <v>0</v>
      </c>
      <c r="AF87" s="53">
        <f>+SUMIFS(postings!$T:$T,postings!$C:$C,'pl-data'!AF$2,postings!$D:$D,'pl-data'!AF$3,postings!$I:$I,'pl-data'!$A87)-SUMIFS(postings!$W:$W,postings!$C:$C,'pl-data'!AF$2,postings!$D:$D,'pl-data'!AF$3,postings!$M:$M,'pl-data'!$A87)</f>
        <v>0</v>
      </c>
      <c r="AG87" s="53">
        <f>+SUMIFS(postings!$T:$T,postings!$C:$C,'pl-data'!AG$2,postings!$D:$D,'pl-data'!AG$3,postings!$I:$I,'pl-data'!$A87)-SUMIFS(postings!$W:$W,postings!$C:$C,'pl-data'!AG$2,postings!$D:$D,'pl-data'!AG$3,postings!$M:$M,'pl-data'!$A87)</f>
        <v>0</v>
      </c>
      <c r="AH87" s="53">
        <f>+SUMIFS(postings!$T:$T,postings!$C:$C,'pl-data'!AH$2,postings!$D:$D,'pl-data'!AH$3,postings!$I:$I,'pl-data'!$A87)-SUMIFS(postings!$W:$W,postings!$C:$C,'pl-data'!AH$2,postings!$D:$D,'pl-data'!AH$3,postings!$M:$M,'pl-data'!$A87)</f>
        <v>0</v>
      </c>
      <c r="AI87" s="53">
        <f>+SUMIFS(postings!$T:$T,postings!$C:$C,'pl-data'!AI$2,postings!$D:$D,'pl-data'!AI$3,postings!$I:$I,'pl-data'!$A87)-SUMIFS(postings!$W:$W,postings!$C:$C,'pl-data'!AI$2,postings!$D:$D,'pl-data'!AI$3,postings!$M:$M,'pl-data'!$A87)</f>
        <v>0</v>
      </c>
      <c r="AJ87" s="53">
        <f>+SUM(X87:INDEX(X87:AI87,1,Settings!$C$4))</f>
        <v>0</v>
      </c>
      <c r="AK87" s="53">
        <f t="shared" si="37"/>
        <v>0</v>
      </c>
      <c r="AL87" s="53"/>
      <c r="AM87" s="53">
        <f t="shared" si="38"/>
        <v>0</v>
      </c>
      <c r="AN87" s="53">
        <f t="shared" si="39"/>
        <v>0</v>
      </c>
      <c r="AO87" s="53">
        <f t="shared" si="40"/>
        <v>0</v>
      </c>
      <c r="AP87" s="53">
        <f t="shared" si="41"/>
        <v>0</v>
      </c>
      <c r="AQ87" s="53">
        <f t="shared" si="42"/>
        <v>0</v>
      </c>
      <c r="AR87" s="53">
        <f t="shared" si="43"/>
        <v>0</v>
      </c>
      <c r="AS87" s="53">
        <f t="shared" si="44"/>
        <v>0</v>
      </c>
      <c r="AT87" s="53">
        <f t="shared" si="45"/>
        <v>0</v>
      </c>
      <c r="AU87" s="53">
        <f t="shared" si="46"/>
        <v>0</v>
      </c>
      <c r="AV87" s="53">
        <f t="shared" si="47"/>
        <v>0</v>
      </c>
      <c r="AW87" s="53">
        <f t="shared" si="48"/>
        <v>0</v>
      </c>
      <c r="AX87" s="53">
        <f t="shared" si="49"/>
        <v>0</v>
      </c>
      <c r="AY87" s="53">
        <f>+SUM(AM87:INDEX(AM87:AX87,1,Settings!$C$4))</f>
        <v>0</v>
      </c>
      <c r="AZ87" s="53">
        <f t="shared" si="50"/>
        <v>0</v>
      </c>
      <c r="BA87" s="53"/>
      <c r="BB87" s="53">
        <f t="shared" si="51"/>
        <v>0</v>
      </c>
      <c r="BC87" s="53">
        <f t="shared" si="52"/>
        <v>0</v>
      </c>
      <c r="BD87" s="53">
        <f t="shared" si="53"/>
        <v>0</v>
      </c>
      <c r="BE87" s="53">
        <f t="shared" si="54"/>
        <v>0</v>
      </c>
      <c r="BF87" s="53">
        <f t="shared" si="55"/>
        <v>0</v>
      </c>
      <c r="BG87" s="53">
        <f t="shared" si="56"/>
        <v>0</v>
      </c>
      <c r="BH87" s="53">
        <f t="shared" si="57"/>
        <v>0</v>
      </c>
      <c r="BI87" s="53">
        <f t="shared" si="58"/>
        <v>0</v>
      </c>
      <c r="BJ87" s="53">
        <f t="shared" si="59"/>
        <v>0</v>
      </c>
      <c r="BK87" s="53">
        <f t="shared" si="60"/>
        <v>0</v>
      </c>
      <c r="BL87" s="53">
        <f t="shared" si="61"/>
        <v>0</v>
      </c>
      <c r="BM87" s="53">
        <f t="shared" si="62"/>
        <v>0</v>
      </c>
      <c r="BN87" s="53">
        <f t="shared" si="63"/>
        <v>0</v>
      </c>
      <c r="BO87" s="53"/>
      <c r="BP87" s="53">
        <f t="shared" si="64"/>
        <v>0</v>
      </c>
      <c r="BQ87" s="53"/>
      <c r="BR87" s="53">
        <f t="shared" si="65"/>
        <v>0</v>
      </c>
    </row>
    <row r="88" spans="1:70" x14ac:dyDescent="0.2">
      <c r="A88" s="6">
        <v>2323</v>
      </c>
      <c r="B88" s="6" t="str">
        <f>+VLOOKUP(A88,masterfile!B:C,2,FALSE)</f>
        <v>Verlust Veräuß.Ant. KapGes z.T. n. abz.</v>
      </c>
      <c r="D88" s="53">
        <f>+SUMIF('[1]2017'!$A:$A,$A88,'[1]2017'!$C:$C)-SUMIF('[1]2017'!$E:$E,$A88,'[1]2017'!$G:$G)</f>
        <v>0</v>
      </c>
      <c r="E88" s="53">
        <f>+SUMIF('[1]2018'!$A:$A,$A88,'[1]2018'!$C:$C)-SUMIF('[1]2018'!$E:$E,$A88,'[1]2018'!$G:$G)</f>
        <v>0</v>
      </c>
      <c r="F88" s="53">
        <f>+SUMIF('[1]2019'!$A:$A,$A88,'[1]2019'!$C:$C)-SUMIF('[1]2019'!$E:$E,$A88,'[1]2019'!$G:$G)</f>
        <v>0</v>
      </c>
      <c r="G88" s="53">
        <f>+SUMIF('[1]2020'!$A:$A,$A88,'[1]2020'!$C:$C)-SUMIF('[1]2020'!$E:$E,$A88,'[1]2020'!$G:$G)</f>
        <v>0</v>
      </c>
      <c r="H88" s="53"/>
      <c r="I88" s="53">
        <f>+(+SUMIF('[1]2021'!$A:$A,$A88,'[1]2021'!$C:$C)-SUMIF('[1]2021'!$E:$E,$A88,'[1]2021'!$G:$G))/12</f>
        <v>0</v>
      </c>
      <c r="J88" s="53">
        <f>+(+SUMIF('[1]2021'!$A:$A,$A88,'[1]2021'!$C:$C)-SUMIF('[1]2021'!$E:$E,$A88,'[1]2021'!$G:$G))/12</f>
        <v>0</v>
      </c>
      <c r="K88" s="53">
        <f>+(+SUMIF('[1]2021'!$A:$A,$A88,'[1]2021'!$C:$C)-SUMIF('[1]2021'!$E:$E,$A88,'[1]2021'!$G:$G))/12</f>
        <v>0</v>
      </c>
      <c r="L88" s="53">
        <f>+(+SUMIF('[1]2021'!$A:$A,$A88,'[1]2021'!$C:$C)-SUMIF('[1]2021'!$E:$E,$A88,'[1]2021'!$G:$G))/12</f>
        <v>0</v>
      </c>
      <c r="M88" s="53">
        <f>+(+SUMIF('[1]2021'!$A:$A,$A88,'[1]2021'!$C:$C)-SUMIF('[1]2021'!$E:$E,$A88,'[1]2021'!$G:$G))/12</f>
        <v>0</v>
      </c>
      <c r="N88" s="53">
        <f>+(+SUMIF('[1]2021'!$A:$A,$A88,'[1]2021'!$C:$C)-SUMIF('[1]2021'!$E:$E,$A88,'[1]2021'!$G:$G))/12</f>
        <v>0</v>
      </c>
      <c r="O88" s="53">
        <f>+(+SUMIF('[1]2021'!$A:$A,$A88,'[1]2021'!$C:$C)-SUMIF('[1]2021'!$E:$E,$A88,'[1]2021'!$G:$G))/12</f>
        <v>0</v>
      </c>
      <c r="P88" s="53">
        <f>+(+SUMIF('[1]2021'!$A:$A,$A88,'[1]2021'!$C:$C)-SUMIF('[1]2021'!$E:$E,$A88,'[1]2021'!$G:$G))/12</f>
        <v>0</v>
      </c>
      <c r="Q88" s="53">
        <f>+(+SUMIF('[1]2021'!$A:$A,$A88,'[1]2021'!$C:$C)-SUMIF('[1]2021'!$E:$E,$A88,'[1]2021'!$G:$G))/12</f>
        <v>0</v>
      </c>
      <c r="R88" s="53">
        <f>+(+SUMIF('[1]2021'!$A:$A,$A88,'[1]2021'!$C:$C)-SUMIF('[1]2021'!$E:$E,$A88,'[1]2021'!$G:$G))/12</f>
        <v>0</v>
      </c>
      <c r="S88" s="53">
        <f>+(+SUMIF('[1]2021'!$A:$A,$A88,'[1]2021'!$C:$C)-SUMIF('[1]2021'!$E:$E,$A88,'[1]2021'!$G:$G))/12</f>
        <v>0</v>
      </c>
      <c r="T88" s="53">
        <f>+(+SUMIF('[1]2021'!$A:$A,$A88,'[1]2021'!$C:$C)-SUMIF('[1]2021'!$E:$E,$A88,'[1]2021'!$G:$G))/12</f>
        <v>0</v>
      </c>
      <c r="U88" s="53">
        <f>+SUM(I88:INDEX(I88:T88,1,Settings!$C$4))</f>
        <v>0</v>
      </c>
      <c r="V88" s="53">
        <f t="shared" si="36"/>
        <v>0</v>
      </c>
      <c r="W88" s="53"/>
      <c r="X88" s="53">
        <f>+SUMIFS(postings!$T:$T,postings!$C:$C,'pl-data'!X$2,postings!$D:$D,'pl-data'!X$3,postings!$I:$I,'pl-data'!$A88)-SUMIFS(postings!$W:$W,postings!$C:$C,'pl-data'!X$2,postings!$D:$D,'pl-data'!X$3,postings!$M:$M,'pl-data'!$A88)</f>
        <v>0</v>
      </c>
      <c r="Y88" s="53">
        <f>+SUMIFS(postings!$T:$T,postings!$C:$C,'pl-data'!Y$2,postings!$D:$D,'pl-data'!Y$3,postings!$I:$I,'pl-data'!$A88)-SUMIFS(postings!$W:$W,postings!$C:$C,'pl-data'!Y$2,postings!$D:$D,'pl-data'!Y$3,postings!$M:$M,'pl-data'!$A88)</f>
        <v>0</v>
      </c>
      <c r="Z88" s="53">
        <f>+SUMIFS(postings!$T:$T,postings!$C:$C,'pl-data'!Z$2,postings!$D:$D,'pl-data'!Z$3,postings!$I:$I,'pl-data'!$A88)-SUMIFS(postings!$W:$W,postings!$C:$C,'pl-data'!Z$2,postings!$D:$D,'pl-data'!Z$3,postings!$M:$M,'pl-data'!$A88)</f>
        <v>0</v>
      </c>
      <c r="AA88" s="53">
        <f>+SUMIFS(postings!$T:$T,postings!$C:$C,'pl-data'!AA$2,postings!$D:$D,'pl-data'!AA$3,postings!$I:$I,'pl-data'!$A88)-SUMIFS(postings!$W:$W,postings!$C:$C,'pl-data'!AA$2,postings!$D:$D,'pl-data'!AA$3,postings!$M:$M,'pl-data'!$A88)</f>
        <v>0</v>
      </c>
      <c r="AB88" s="53">
        <f>+SUMIFS(postings!$T:$T,postings!$C:$C,'pl-data'!AB$2,postings!$D:$D,'pl-data'!AB$3,postings!$I:$I,'pl-data'!$A88)-SUMIFS(postings!$W:$W,postings!$C:$C,'pl-data'!AB$2,postings!$D:$D,'pl-data'!AB$3,postings!$M:$M,'pl-data'!$A88)</f>
        <v>0</v>
      </c>
      <c r="AC88" s="53">
        <f>+SUMIFS(postings!$T:$T,postings!$C:$C,'pl-data'!AC$2,postings!$D:$D,'pl-data'!AC$3,postings!$I:$I,'pl-data'!$A88)-SUMIFS(postings!$W:$W,postings!$C:$C,'pl-data'!AC$2,postings!$D:$D,'pl-data'!AC$3,postings!$M:$M,'pl-data'!$A88)</f>
        <v>0</v>
      </c>
      <c r="AD88" s="53">
        <f>+SUMIFS(postings!$T:$T,postings!$C:$C,'pl-data'!AD$2,postings!$D:$D,'pl-data'!AD$3,postings!$I:$I,'pl-data'!$A88)-SUMIFS(postings!$W:$W,postings!$C:$C,'pl-data'!AD$2,postings!$D:$D,'pl-data'!AD$3,postings!$M:$M,'pl-data'!$A88)</f>
        <v>0</v>
      </c>
      <c r="AE88" s="53">
        <f>+SUMIFS(postings!$T:$T,postings!$C:$C,'pl-data'!AE$2,postings!$D:$D,'pl-data'!AE$3,postings!$I:$I,'pl-data'!$A88)-SUMIFS(postings!$W:$W,postings!$C:$C,'pl-data'!AE$2,postings!$D:$D,'pl-data'!AE$3,postings!$M:$M,'pl-data'!$A88)</f>
        <v>0</v>
      </c>
      <c r="AF88" s="53">
        <f>+SUMIFS(postings!$T:$T,postings!$C:$C,'pl-data'!AF$2,postings!$D:$D,'pl-data'!AF$3,postings!$I:$I,'pl-data'!$A88)-SUMIFS(postings!$W:$W,postings!$C:$C,'pl-data'!AF$2,postings!$D:$D,'pl-data'!AF$3,postings!$M:$M,'pl-data'!$A88)</f>
        <v>0</v>
      </c>
      <c r="AG88" s="53">
        <f>+SUMIFS(postings!$T:$T,postings!$C:$C,'pl-data'!AG$2,postings!$D:$D,'pl-data'!AG$3,postings!$I:$I,'pl-data'!$A88)-SUMIFS(postings!$W:$W,postings!$C:$C,'pl-data'!AG$2,postings!$D:$D,'pl-data'!AG$3,postings!$M:$M,'pl-data'!$A88)</f>
        <v>0</v>
      </c>
      <c r="AH88" s="53">
        <f>+SUMIFS(postings!$T:$T,postings!$C:$C,'pl-data'!AH$2,postings!$D:$D,'pl-data'!AH$3,postings!$I:$I,'pl-data'!$A88)-SUMIFS(postings!$W:$W,postings!$C:$C,'pl-data'!AH$2,postings!$D:$D,'pl-data'!AH$3,postings!$M:$M,'pl-data'!$A88)</f>
        <v>0</v>
      </c>
      <c r="AI88" s="53">
        <f>+SUMIFS(postings!$T:$T,postings!$C:$C,'pl-data'!AI$2,postings!$D:$D,'pl-data'!AI$3,postings!$I:$I,'pl-data'!$A88)-SUMIFS(postings!$W:$W,postings!$C:$C,'pl-data'!AI$2,postings!$D:$D,'pl-data'!AI$3,postings!$M:$M,'pl-data'!$A88)</f>
        <v>0</v>
      </c>
      <c r="AJ88" s="53">
        <f>+SUM(X88:INDEX(X88:AI88,1,Settings!$C$4))</f>
        <v>0</v>
      </c>
      <c r="AK88" s="53">
        <f t="shared" si="37"/>
        <v>0</v>
      </c>
      <c r="AL88" s="53"/>
      <c r="AM88" s="53">
        <f t="shared" si="38"/>
        <v>0</v>
      </c>
      <c r="AN88" s="53">
        <f t="shared" si="39"/>
        <v>0</v>
      </c>
      <c r="AO88" s="53">
        <f t="shared" si="40"/>
        <v>0</v>
      </c>
      <c r="AP88" s="53">
        <f t="shared" si="41"/>
        <v>0</v>
      </c>
      <c r="AQ88" s="53">
        <f t="shared" si="42"/>
        <v>0</v>
      </c>
      <c r="AR88" s="53">
        <f t="shared" si="43"/>
        <v>0</v>
      </c>
      <c r="AS88" s="53">
        <f t="shared" si="44"/>
        <v>0</v>
      </c>
      <c r="AT88" s="53">
        <f t="shared" si="45"/>
        <v>0</v>
      </c>
      <c r="AU88" s="53">
        <f t="shared" si="46"/>
        <v>0</v>
      </c>
      <c r="AV88" s="53">
        <f t="shared" si="47"/>
        <v>0</v>
      </c>
      <c r="AW88" s="53">
        <f t="shared" si="48"/>
        <v>0</v>
      </c>
      <c r="AX88" s="53">
        <f t="shared" si="49"/>
        <v>0</v>
      </c>
      <c r="AY88" s="53">
        <f>+SUM(AM88:INDEX(AM88:AX88,1,Settings!$C$4))</f>
        <v>0</v>
      </c>
      <c r="AZ88" s="53">
        <f t="shared" si="50"/>
        <v>0</v>
      </c>
      <c r="BA88" s="53"/>
      <c r="BB88" s="53">
        <f t="shared" si="51"/>
        <v>0</v>
      </c>
      <c r="BC88" s="53">
        <f t="shared" si="52"/>
        <v>0</v>
      </c>
      <c r="BD88" s="53">
        <f t="shared" si="53"/>
        <v>0</v>
      </c>
      <c r="BE88" s="53">
        <f t="shared" si="54"/>
        <v>0</v>
      </c>
      <c r="BF88" s="53">
        <f t="shared" si="55"/>
        <v>0</v>
      </c>
      <c r="BG88" s="53">
        <f t="shared" si="56"/>
        <v>0</v>
      </c>
      <c r="BH88" s="53">
        <f t="shared" si="57"/>
        <v>0</v>
      </c>
      <c r="BI88" s="53">
        <f t="shared" si="58"/>
        <v>0</v>
      </c>
      <c r="BJ88" s="53">
        <f t="shared" si="59"/>
        <v>0</v>
      </c>
      <c r="BK88" s="53">
        <f t="shared" si="60"/>
        <v>0</v>
      </c>
      <c r="BL88" s="53">
        <f t="shared" si="61"/>
        <v>0</v>
      </c>
      <c r="BM88" s="53">
        <f t="shared" si="62"/>
        <v>0</v>
      </c>
      <c r="BN88" s="53">
        <f t="shared" si="63"/>
        <v>0</v>
      </c>
      <c r="BO88" s="53"/>
      <c r="BP88" s="53">
        <f t="shared" si="64"/>
        <v>0</v>
      </c>
      <c r="BQ88" s="53"/>
      <c r="BR88" s="53">
        <f t="shared" si="65"/>
        <v>0</v>
      </c>
    </row>
    <row r="89" spans="1:70" x14ac:dyDescent="0.2">
      <c r="A89" s="6">
        <v>2325</v>
      </c>
      <c r="B89" s="6" t="str">
        <f>+VLOOKUP(A89,masterfile!B:C,2,FALSE)</f>
        <v>Verluste aus Abgang von Umlaufvermögen</v>
      </c>
      <c r="D89" s="53">
        <f>+SUMIF('[1]2017'!$A:$A,$A89,'[1]2017'!$C:$C)-SUMIF('[1]2017'!$E:$E,$A89,'[1]2017'!$G:$G)</f>
        <v>0</v>
      </c>
      <c r="E89" s="53">
        <f>+SUMIF('[1]2018'!$A:$A,$A89,'[1]2018'!$C:$C)-SUMIF('[1]2018'!$E:$E,$A89,'[1]2018'!$G:$G)</f>
        <v>0</v>
      </c>
      <c r="F89" s="53">
        <f>+SUMIF('[1]2019'!$A:$A,$A89,'[1]2019'!$C:$C)-SUMIF('[1]2019'!$E:$E,$A89,'[1]2019'!$G:$G)</f>
        <v>0</v>
      </c>
      <c r="G89" s="53">
        <f>+SUMIF('[1]2020'!$A:$A,$A89,'[1]2020'!$C:$C)-SUMIF('[1]2020'!$E:$E,$A89,'[1]2020'!$G:$G)</f>
        <v>0</v>
      </c>
      <c r="H89" s="53"/>
      <c r="I89" s="53">
        <f>+(+SUMIF('[1]2021'!$A:$A,$A89,'[1]2021'!$C:$C)-SUMIF('[1]2021'!$E:$E,$A89,'[1]2021'!$G:$G))/12</f>
        <v>0</v>
      </c>
      <c r="J89" s="53">
        <f>+(+SUMIF('[1]2021'!$A:$A,$A89,'[1]2021'!$C:$C)-SUMIF('[1]2021'!$E:$E,$A89,'[1]2021'!$G:$G))/12</f>
        <v>0</v>
      </c>
      <c r="K89" s="53">
        <f>+(+SUMIF('[1]2021'!$A:$A,$A89,'[1]2021'!$C:$C)-SUMIF('[1]2021'!$E:$E,$A89,'[1]2021'!$G:$G))/12</f>
        <v>0</v>
      </c>
      <c r="L89" s="53">
        <f>+(+SUMIF('[1]2021'!$A:$A,$A89,'[1]2021'!$C:$C)-SUMIF('[1]2021'!$E:$E,$A89,'[1]2021'!$G:$G))/12</f>
        <v>0</v>
      </c>
      <c r="M89" s="53">
        <f>+(+SUMIF('[1]2021'!$A:$A,$A89,'[1]2021'!$C:$C)-SUMIF('[1]2021'!$E:$E,$A89,'[1]2021'!$G:$G))/12</f>
        <v>0</v>
      </c>
      <c r="N89" s="53">
        <f>+(+SUMIF('[1]2021'!$A:$A,$A89,'[1]2021'!$C:$C)-SUMIF('[1]2021'!$E:$E,$A89,'[1]2021'!$G:$G))/12</f>
        <v>0</v>
      </c>
      <c r="O89" s="53">
        <f>+(+SUMIF('[1]2021'!$A:$A,$A89,'[1]2021'!$C:$C)-SUMIF('[1]2021'!$E:$E,$A89,'[1]2021'!$G:$G))/12</f>
        <v>0</v>
      </c>
      <c r="P89" s="53">
        <f>+(+SUMIF('[1]2021'!$A:$A,$A89,'[1]2021'!$C:$C)-SUMIF('[1]2021'!$E:$E,$A89,'[1]2021'!$G:$G))/12</f>
        <v>0</v>
      </c>
      <c r="Q89" s="53">
        <f>+(+SUMIF('[1]2021'!$A:$A,$A89,'[1]2021'!$C:$C)-SUMIF('[1]2021'!$E:$E,$A89,'[1]2021'!$G:$G))/12</f>
        <v>0</v>
      </c>
      <c r="R89" s="53">
        <f>+(+SUMIF('[1]2021'!$A:$A,$A89,'[1]2021'!$C:$C)-SUMIF('[1]2021'!$E:$E,$A89,'[1]2021'!$G:$G))/12</f>
        <v>0</v>
      </c>
      <c r="S89" s="53">
        <f>+(+SUMIF('[1]2021'!$A:$A,$A89,'[1]2021'!$C:$C)-SUMIF('[1]2021'!$E:$E,$A89,'[1]2021'!$G:$G))/12</f>
        <v>0</v>
      </c>
      <c r="T89" s="53">
        <f>+(+SUMIF('[1]2021'!$A:$A,$A89,'[1]2021'!$C:$C)-SUMIF('[1]2021'!$E:$E,$A89,'[1]2021'!$G:$G))/12</f>
        <v>0</v>
      </c>
      <c r="U89" s="53">
        <f>+SUM(I89:INDEX(I89:T89,1,Settings!$C$4))</f>
        <v>0</v>
      </c>
      <c r="V89" s="53">
        <f t="shared" si="36"/>
        <v>0</v>
      </c>
      <c r="W89" s="53"/>
      <c r="X89" s="53">
        <f>+SUMIFS(postings!$T:$T,postings!$C:$C,'pl-data'!X$2,postings!$D:$D,'pl-data'!X$3,postings!$I:$I,'pl-data'!$A89)-SUMIFS(postings!$W:$W,postings!$C:$C,'pl-data'!X$2,postings!$D:$D,'pl-data'!X$3,postings!$M:$M,'pl-data'!$A89)</f>
        <v>0</v>
      </c>
      <c r="Y89" s="53">
        <f>+SUMIFS(postings!$T:$T,postings!$C:$C,'pl-data'!Y$2,postings!$D:$D,'pl-data'!Y$3,postings!$I:$I,'pl-data'!$A89)-SUMIFS(postings!$W:$W,postings!$C:$C,'pl-data'!Y$2,postings!$D:$D,'pl-data'!Y$3,postings!$M:$M,'pl-data'!$A89)</f>
        <v>0</v>
      </c>
      <c r="Z89" s="53">
        <f>+SUMIFS(postings!$T:$T,postings!$C:$C,'pl-data'!Z$2,postings!$D:$D,'pl-data'!Z$3,postings!$I:$I,'pl-data'!$A89)-SUMIFS(postings!$W:$W,postings!$C:$C,'pl-data'!Z$2,postings!$D:$D,'pl-data'!Z$3,postings!$M:$M,'pl-data'!$A89)</f>
        <v>0</v>
      </c>
      <c r="AA89" s="53">
        <f>+SUMIFS(postings!$T:$T,postings!$C:$C,'pl-data'!AA$2,postings!$D:$D,'pl-data'!AA$3,postings!$I:$I,'pl-data'!$A89)-SUMIFS(postings!$W:$W,postings!$C:$C,'pl-data'!AA$2,postings!$D:$D,'pl-data'!AA$3,postings!$M:$M,'pl-data'!$A89)</f>
        <v>0</v>
      </c>
      <c r="AB89" s="53">
        <f>+SUMIFS(postings!$T:$T,postings!$C:$C,'pl-data'!AB$2,postings!$D:$D,'pl-data'!AB$3,postings!$I:$I,'pl-data'!$A89)-SUMIFS(postings!$W:$W,postings!$C:$C,'pl-data'!AB$2,postings!$D:$D,'pl-data'!AB$3,postings!$M:$M,'pl-data'!$A89)</f>
        <v>0</v>
      </c>
      <c r="AC89" s="53">
        <f>+SUMIFS(postings!$T:$T,postings!$C:$C,'pl-data'!AC$2,postings!$D:$D,'pl-data'!AC$3,postings!$I:$I,'pl-data'!$A89)-SUMIFS(postings!$W:$W,postings!$C:$C,'pl-data'!AC$2,postings!$D:$D,'pl-data'!AC$3,postings!$M:$M,'pl-data'!$A89)</f>
        <v>0</v>
      </c>
      <c r="AD89" s="53">
        <f>+SUMIFS(postings!$T:$T,postings!$C:$C,'pl-data'!AD$2,postings!$D:$D,'pl-data'!AD$3,postings!$I:$I,'pl-data'!$A89)-SUMIFS(postings!$W:$W,postings!$C:$C,'pl-data'!AD$2,postings!$D:$D,'pl-data'!AD$3,postings!$M:$M,'pl-data'!$A89)</f>
        <v>0</v>
      </c>
      <c r="AE89" s="53">
        <f>+SUMIFS(postings!$T:$T,postings!$C:$C,'pl-data'!AE$2,postings!$D:$D,'pl-data'!AE$3,postings!$I:$I,'pl-data'!$A89)-SUMIFS(postings!$W:$W,postings!$C:$C,'pl-data'!AE$2,postings!$D:$D,'pl-data'!AE$3,postings!$M:$M,'pl-data'!$A89)</f>
        <v>0</v>
      </c>
      <c r="AF89" s="53">
        <f>+SUMIFS(postings!$T:$T,postings!$C:$C,'pl-data'!AF$2,postings!$D:$D,'pl-data'!AF$3,postings!$I:$I,'pl-data'!$A89)-SUMIFS(postings!$W:$W,postings!$C:$C,'pl-data'!AF$2,postings!$D:$D,'pl-data'!AF$3,postings!$M:$M,'pl-data'!$A89)</f>
        <v>0</v>
      </c>
      <c r="AG89" s="53">
        <f>+SUMIFS(postings!$T:$T,postings!$C:$C,'pl-data'!AG$2,postings!$D:$D,'pl-data'!AG$3,postings!$I:$I,'pl-data'!$A89)-SUMIFS(postings!$W:$W,postings!$C:$C,'pl-data'!AG$2,postings!$D:$D,'pl-data'!AG$3,postings!$M:$M,'pl-data'!$A89)</f>
        <v>0</v>
      </c>
      <c r="AH89" s="53">
        <f>+SUMIFS(postings!$T:$T,postings!$C:$C,'pl-data'!AH$2,postings!$D:$D,'pl-data'!AH$3,postings!$I:$I,'pl-data'!$A89)-SUMIFS(postings!$W:$W,postings!$C:$C,'pl-data'!AH$2,postings!$D:$D,'pl-data'!AH$3,postings!$M:$M,'pl-data'!$A89)</f>
        <v>0</v>
      </c>
      <c r="AI89" s="53">
        <f>+SUMIFS(postings!$T:$T,postings!$C:$C,'pl-data'!AI$2,postings!$D:$D,'pl-data'!AI$3,postings!$I:$I,'pl-data'!$A89)-SUMIFS(postings!$W:$W,postings!$C:$C,'pl-data'!AI$2,postings!$D:$D,'pl-data'!AI$3,postings!$M:$M,'pl-data'!$A89)</f>
        <v>0</v>
      </c>
      <c r="AJ89" s="53">
        <f>+SUM(X89:INDEX(X89:AI89,1,Settings!$C$4))</f>
        <v>0</v>
      </c>
      <c r="AK89" s="53">
        <f t="shared" si="37"/>
        <v>0</v>
      </c>
      <c r="AL89" s="53"/>
      <c r="AM89" s="53">
        <f t="shared" si="38"/>
        <v>0</v>
      </c>
      <c r="AN89" s="53">
        <f t="shared" si="39"/>
        <v>0</v>
      </c>
      <c r="AO89" s="53">
        <f t="shared" si="40"/>
        <v>0</v>
      </c>
      <c r="AP89" s="53">
        <f t="shared" si="41"/>
        <v>0</v>
      </c>
      <c r="AQ89" s="53">
        <f t="shared" si="42"/>
        <v>0</v>
      </c>
      <c r="AR89" s="53">
        <f t="shared" si="43"/>
        <v>0</v>
      </c>
      <c r="AS89" s="53">
        <f t="shared" si="44"/>
        <v>0</v>
      </c>
      <c r="AT89" s="53">
        <f t="shared" si="45"/>
        <v>0</v>
      </c>
      <c r="AU89" s="53">
        <f t="shared" si="46"/>
        <v>0</v>
      </c>
      <c r="AV89" s="53">
        <f t="shared" si="47"/>
        <v>0</v>
      </c>
      <c r="AW89" s="53">
        <f t="shared" si="48"/>
        <v>0</v>
      </c>
      <c r="AX89" s="53">
        <f t="shared" si="49"/>
        <v>0</v>
      </c>
      <c r="AY89" s="53">
        <f>+SUM(AM89:INDEX(AM89:AX89,1,Settings!$C$4))</f>
        <v>0</v>
      </c>
      <c r="AZ89" s="53">
        <f t="shared" si="50"/>
        <v>0</v>
      </c>
      <c r="BA89" s="53"/>
      <c r="BB89" s="53">
        <f t="shared" si="51"/>
        <v>0</v>
      </c>
      <c r="BC89" s="53">
        <f t="shared" si="52"/>
        <v>0</v>
      </c>
      <c r="BD89" s="53">
        <f t="shared" si="53"/>
        <v>0</v>
      </c>
      <c r="BE89" s="53">
        <f t="shared" si="54"/>
        <v>0</v>
      </c>
      <c r="BF89" s="53">
        <f t="shared" si="55"/>
        <v>0</v>
      </c>
      <c r="BG89" s="53">
        <f t="shared" si="56"/>
        <v>0</v>
      </c>
      <c r="BH89" s="53">
        <f t="shared" si="57"/>
        <v>0</v>
      </c>
      <c r="BI89" s="53">
        <f t="shared" si="58"/>
        <v>0</v>
      </c>
      <c r="BJ89" s="53">
        <f t="shared" si="59"/>
        <v>0</v>
      </c>
      <c r="BK89" s="53">
        <f t="shared" si="60"/>
        <v>0</v>
      </c>
      <c r="BL89" s="53">
        <f t="shared" si="61"/>
        <v>0</v>
      </c>
      <c r="BM89" s="53">
        <f t="shared" si="62"/>
        <v>0</v>
      </c>
      <c r="BN89" s="53">
        <f t="shared" si="63"/>
        <v>0</v>
      </c>
      <c r="BO89" s="53"/>
      <c r="BP89" s="53">
        <f t="shared" si="64"/>
        <v>0</v>
      </c>
      <c r="BQ89" s="53"/>
      <c r="BR89" s="53">
        <f t="shared" si="65"/>
        <v>0</v>
      </c>
    </row>
    <row r="90" spans="1:70" x14ac:dyDescent="0.2">
      <c r="A90" s="6">
        <v>2326</v>
      </c>
      <c r="B90" s="6" t="str">
        <f>+VLOOKUP(A90,masterfile!B:C,2,FALSE)</f>
        <v>Verluste aus Abgang UV z.T. n. abziehbar</v>
      </c>
      <c r="D90" s="53">
        <f>+SUMIF('[1]2017'!$A:$A,$A90,'[1]2017'!$C:$C)-SUMIF('[1]2017'!$E:$E,$A90,'[1]2017'!$G:$G)</f>
        <v>0</v>
      </c>
      <c r="E90" s="53">
        <f>+SUMIF('[1]2018'!$A:$A,$A90,'[1]2018'!$C:$C)-SUMIF('[1]2018'!$E:$E,$A90,'[1]2018'!$G:$G)</f>
        <v>0</v>
      </c>
      <c r="F90" s="53">
        <f>+SUMIF('[1]2019'!$A:$A,$A90,'[1]2019'!$C:$C)-SUMIF('[1]2019'!$E:$E,$A90,'[1]2019'!$G:$G)</f>
        <v>0</v>
      </c>
      <c r="G90" s="53">
        <f>+SUMIF('[1]2020'!$A:$A,$A90,'[1]2020'!$C:$C)-SUMIF('[1]2020'!$E:$E,$A90,'[1]2020'!$G:$G)</f>
        <v>0</v>
      </c>
      <c r="H90" s="53"/>
      <c r="I90" s="53">
        <f>+(+SUMIF('[1]2021'!$A:$A,$A90,'[1]2021'!$C:$C)-SUMIF('[1]2021'!$E:$E,$A90,'[1]2021'!$G:$G))/12</f>
        <v>0</v>
      </c>
      <c r="J90" s="53">
        <f>+(+SUMIF('[1]2021'!$A:$A,$A90,'[1]2021'!$C:$C)-SUMIF('[1]2021'!$E:$E,$A90,'[1]2021'!$G:$G))/12</f>
        <v>0</v>
      </c>
      <c r="K90" s="53">
        <f>+(+SUMIF('[1]2021'!$A:$A,$A90,'[1]2021'!$C:$C)-SUMIF('[1]2021'!$E:$E,$A90,'[1]2021'!$G:$G))/12</f>
        <v>0</v>
      </c>
      <c r="L90" s="53">
        <f>+(+SUMIF('[1]2021'!$A:$A,$A90,'[1]2021'!$C:$C)-SUMIF('[1]2021'!$E:$E,$A90,'[1]2021'!$G:$G))/12</f>
        <v>0</v>
      </c>
      <c r="M90" s="53">
        <f>+(+SUMIF('[1]2021'!$A:$A,$A90,'[1]2021'!$C:$C)-SUMIF('[1]2021'!$E:$E,$A90,'[1]2021'!$G:$G))/12</f>
        <v>0</v>
      </c>
      <c r="N90" s="53">
        <f>+(+SUMIF('[1]2021'!$A:$A,$A90,'[1]2021'!$C:$C)-SUMIF('[1]2021'!$E:$E,$A90,'[1]2021'!$G:$G))/12</f>
        <v>0</v>
      </c>
      <c r="O90" s="53">
        <f>+(+SUMIF('[1]2021'!$A:$A,$A90,'[1]2021'!$C:$C)-SUMIF('[1]2021'!$E:$E,$A90,'[1]2021'!$G:$G))/12</f>
        <v>0</v>
      </c>
      <c r="P90" s="53">
        <f>+(+SUMIF('[1]2021'!$A:$A,$A90,'[1]2021'!$C:$C)-SUMIF('[1]2021'!$E:$E,$A90,'[1]2021'!$G:$G))/12</f>
        <v>0</v>
      </c>
      <c r="Q90" s="53">
        <f>+(+SUMIF('[1]2021'!$A:$A,$A90,'[1]2021'!$C:$C)-SUMIF('[1]2021'!$E:$E,$A90,'[1]2021'!$G:$G))/12</f>
        <v>0</v>
      </c>
      <c r="R90" s="53">
        <f>+(+SUMIF('[1]2021'!$A:$A,$A90,'[1]2021'!$C:$C)-SUMIF('[1]2021'!$E:$E,$A90,'[1]2021'!$G:$G))/12</f>
        <v>0</v>
      </c>
      <c r="S90" s="53">
        <f>+(+SUMIF('[1]2021'!$A:$A,$A90,'[1]2021'!$C:$C)-SUMIF('[1]2021'!$E:$E,$A90,'[1]2021'!$G:$G))/12</f>
        <v>0</v>
      </c>
      <c r="T90" s="53">
        <f>+(+SUMIF('[1]2021'!$A:$A,$A90,'[1]2021'!$C:$C)-SUMIF('[1]2021'!$E:$E,$A90,'[1]2021'!$G:$G))/12</f>
        <v>0</v>
      </c>
      <c r="U90" s="53">
        <f>+SUM(I90:INDEX(I90:T90,1,Settings!$C$4))</f>
        <v>0</v>
      </c>
      <c r="V90" s="53">
        <f t="shared" si="36"/>
        <v>0</v>
      </c>
      <c r="W90" s="53"/>
      <c r="X90" s="53">
        <f>+SUMIFS(postings!$T:$T,postings!$C:$C,'pl-data'!X$2,postings!$D:$D,'pl-data'!X$3,postings!$I:$I,'pl-data'!$A90)-SUMIFS(postings!$W:$W,postings!$C:$C,'pl-data'!X$2,postings!$D:$D,'pl-data'!X$3,postings!$M:$M,'pl-data'!$A90)</f>
        <v>0</v>
      </c>
      <c r="Y90" s="53">
        <f>+SUMIFS(postings!$T:$T,postings!$C:$C,'pl-data'!Y$2,postings!$D:$D,'pl-data'!Y$3,postings!$I:$I,'pl-data'!$A90)-SUMIFS(postings!$W:$W,postings!$C:$C,'pl-data'!Y$2,postings!$D:$D,'pl-data'!Y$3,postings!$M:$M,'pl-data'!$A90)</f>
        <v>0</v>
      </c>
      <c r="Z90" s="53">
        <f>+SUMIFS(postings!$T:$T,postings!$C:$C,'pl-data'!Z$2,postings!$D:$D,'pl-data'!Z$3,postings!$I:$I,'pl-data'!$A90)-SUMIFS(postings!$W:$W,postings!$C:$C,'pl-data'!Z$2,postings!$D:$D,'pl-data'!Z$3,postings!$M:$M,'pl-data'!$A90)</f>
        <v>0</v>
      </c>
      <c r="AA90" s="53">
        <f>+SUMIFS(postings!$T:$T,postings!$C:$C,'pl-data'!AA$2,postings!$D:$D,'pl-data'!AA$3,postings!$I:$I,'pl-data'!$A90)-SUMIFS(postings!$W:$W,postings!$C:$C,'pl-data'!AA$2,postings!$D:$D,'pl-data'!AA$3,postings!$M:$M,'pl-data'!$A90)</f>
        <v>0</v>
      </c>
      <c r="AB90" s="53">
        <f>+SUMIFS(postings!$T:$T,postings!$C:$C,'pl-data'!AB$2,postings!$D:$D,'pl-data'!AB$3,postings!$I:$I,'pl-data'!$A90)-SUMIFS(postings!$W:$W,postings!$C:$C,'pl-data'!AB$2,postings!$D:$D,'pl-data'!AB$3,postings!$M:$M,'pl-data'!$A90)</f>
        <v>0</v>
      </c>
      <c r="AC90" s="53">
        <f>+SUMIFS(postings!$T:$T,postings!$C:$C,'pl-data'!AC$2,postings!$D:$D,'pl-data'!AC$3,postings!$I:$I,'pl-data'!$A90)-SUMIFS(postings!$W:$W,postings!$C:$C,'pl-data'!AC$2,postings!$D:$D,'pl-data'!AC$3,postings!$M:$M,'pl-data'!$A90)</f>
        <v>0</v>
      </c>
      <c r="AD90" s="53">
        <f>+SUMIFS(postings!$T:$T,postings!$C:$C,'pl-data'!AD$2,postings!$D:$D,'pl-data'!AD$3,postings!$I:$I,'pl-data'!$A90)-SUMIFS(postings!$W:$W,postings!$C:$C,'pl-data'!AD$2,postings!$D:$D,'pl-data'!AD$3,postings!$M:$M,'pl-data'!$A90)</f>
        <v>0</v>
      </c>
      <c r="AE90" s="53">
        <f>+SUMIFS(postings!$T:$T,postings!$C:$C,'pl-data'!AE$2,postings!$D:$D,'pl-data'!AE$3,postings!$I:$I,'pl-data'!$A90)-SUMIFS(postings!$W:$W,postings!$C:$C,'pl-data'!AE$2,postings!$D:$D,'pl-data'!AE$3,postings!$M:$M,'pl-data'!$A90)</f>
        <v>0</v>
      </c>
      <c r="AF90" s="53">
        <f>+SUMIFS(postings!$T:$T,postings!$C:$C,'pl-data'!AF$2,postings!$D:$D,'pl-data'!AF$3,postings!$I:$I,'pl-data'!$A90)-SUMIFS(postings!$W:$W,postings!$C:$C,'pl-data'!AF$2,postings!$D:$D,'pl-data'!AF$3,postings!$M:$M,'pl-data'!$A90)</f>
        <v>0</v>
      </c>
      <c r="AG90" s="53">
        <f>+SUMIFS(postings!$T:$T,postings!$C:$C,'pl-data'!AG$2,postings!$D:$D,'pl-data'!AG$3,postings!$I:$I,'pl-data'!$A90)-SUMIFS(postings!$W:$W,postings!$C:$C,'pl-data'!AG$2,postings!$D:$D,'pl-data'!AG$3,postings!$M:$M,'pl-data'!$A90)</f>
        <v>0</v>
      </c>
      <c r="AH90" s="53">
        <f>+SUMIFS(postings!$T:$T,postings!$C:$C,'pl-data'!AH$2,postings!$D:$D,'pl-data'!AH$3,postings!$I:$I,'pl-data'!$A90)-SUMIFS(postings!$W:$W,postings!$C:$C,'pl-data'!AH$2,postings!$D:$D,'pl-data'!AH$3,postings!$M:$M,'pl-data'!$A90)</f>
        <v>0</v>
      </c>
      <c r="AI90" s="53">
        <f>+SUMIFS(postings!$T:$T,postings!$C:$C,'pl-data'!AI$2,postings!$D:$D,'pl-data'!AI$3,postings!$I:$I,'pl-data'!$A90)-SUMIFS(postings!$W:$W,postings!$C:$C,'pl-data'!AI$2,postings!$D:$D,'pl-data'!AI$3,postings!$M:$M,'pl-data'!$A90)</f>
        <v>0</v>
      </c>
      <c r="AJ90" s="53">
        <f>+SUM(X90:INDEX(X90:AI90,1,Settings!$C$4))</f>
        <v>0</v>
      </c>
      <c r="AK90" s="53">
        <f t="shared" si="37"/>
        <v>0</v>
      </c>
      <c r="AL90" s="53"/>
      <c r="AM90" s="53">
        <f t="shared" si="38"/>
        <v>0</v>
      </c>
      <c r="AN90" s="53">
        <f t="shared" si="39"/>
        <v>0</v>
      </c>
      <c r="AO90" s="53">
        <f t="shared" si="40"/>
        <v>0</v>
      </c>
      <c r="AP90" s="53">
        <f t="shared" si="41"/>
        <v>0</v>
      </c>
      <c r="AQ90" s="53">
        <f t="shared" si="42"/>
        <v>0</v>
      </c>
      <c r="AR90" s="53">
        <f t="shared" si="43"/>
        <v>0</v>
      </c>
      <c r="AS90" s="53">
        <f t="shared" si="44"/>
        <v>0</v>
      </c>
      <c r="AT90" s="53">
        <f t="shared" si="45"/>
        <v>0</v>
      </c>
      <c r="AU90" s="53">
        <f t="shared" si="46"/>
        <v>0</v>
      </c>
      <c r="AV90" s="53">
        <f t="shared" si="47"/>
        <v>0</v>
      </c>
      <c r="AW90" s="53">
        <f t="shared" si="48"/>
        <v>0</v>
      </c>
      <c r="AX90" s="53">
        <f t="shared" si="49"/>
        <v>0</v>
      </c>
      <c r="AY90" s="53">
        <f>+SUM(AM90:INDEX(AM90:AX90,1,Settings!$C$4))</f>
        <v>0</v>
      </c>
      <c r="AZ90" s="53">
        <f t="shared" si="50"/>
        <v>0</v>
      </c>
      <c r="BA90" s="53"/>
      <c r="BB90" s="53">
        <f t="shared" si="51"/>
        <v>0</v>
      </c>
      <c r="BC90" s="53">
        <f t="shared" si="52"/>
        <v>0</v>
      </c>
      <c r="BD90" s="53">
        <f t="shared" si="53"/>
        <v>0</v>
      </c>
      <c r="BE90" s="53">
        <f t="shared" si="54"/>
        <v>0</v>
      </c>
      <c r="BF90" s="53">
        <f t="shared" si="55"/>
        <v>0</v>
      </c>
      <c r="BG90" s="53">
        <f t="shared" si="56"/>
        <v>0</v>
      </c>
      <c r="BH90" s="53">
        <f t="shared" si="57"/>
        <v>0</v>
      </c>
      <c r="BI90" s="53">
        <f t="shared" si="58"/>
        <v>0</v>
      </c>
      <c r="BJ90" s="53">
        <f t="shared" si="59"/>
        <v>0</v>
      </c>
      <c r="BK90" s="53">
        <f t="shared" si="60"/>
        <v>0</v>
      </c>
      <c r="BL90" s="53">
        <f t="shared" si="61"/>
        <v>0</v>
      </c>
      <c r="BM90" s="53">
        <f t="shared" si="62"/>
        <v>0</v>
      </c>
      <c r="BN90" s="53">
        <f t="shared" si="63"/>
        <v>0</v>
      </c>
      <c r="BO90" s="53"/>
      <c r="BP90" s="53">
        <f t="shared" si="64"/>
        <v>0</v>
      </c>
      <c r="BQ90" s="53"/>
      <c r="BR90" s="53">
        <f t="shared" si="65"/>
        <v>0</v>
      </c>
    </row>
    <row r="91" spans="1:70" x14ac:dyDescent="0.2">
      <c r="A91" s="6">
        <v>2327</v>
      </c>
      <c r="B91" s="6" t="str">
        <f>+VLOOKUP(A91,masterfile!B:C,2,FALSE)</f>
        <v>Abgang WG UV § 4 (3) EStG</v>
      </c>
      <c r="D91" s="53">
        <f>+SUMIF('[1]2017'!$A:$A,$A91,'[1]2017'!$C:$C)-SUMIF('[1]2017'!$E:$E,$A91,'[1]2017'!$G:$G)</f>
        <v>0</v>
      </c>
      <c r="E91" s="53">
        <f>+SUMIF('[1]2018'!$A:$A,$A91,'[1]2018'!$C:$C)-SUMIF('[1]2018'!$E:$E,$A91,'[1]2018'!$G:$G)</f>
        <v>0</v>
      </c>
      <c r="F91" s="53">
        <f>+SUMIF('[1]2019'!$A:$A,$A91,'[1]2019'!$C:$C)-SUMIF('[1]2019'!$E:$E,$A91,'[1]2019'!$G:$G)</f>
        <v>0</v>
      </c>
      <c r="G91" s="53">
        <f>+SUMIF('[1]2020'!$A:$A,$A91,'[1]2020'!$C:$C)-SUMIF('[1]2020'!$E:$E,$A91,'[1]2020'!$G:$G)</f>
        <v>0</v>
      </c>
      <c r="H91" s="53"/>
      <c r="I91" s="53">
        <f>+(+SUMIF('[1]2021'!$A:$A,$A91,'[1]2021'!$C:$C)-SUMIF('[1]2021'!$E:$E,$A91,'[1]2021'!$G:$G))/12</f>
        <v>0</v>
      </c>
      <c r="J91" s="53">
        <f>+(+SUMIF('[1]2021'!$A:$A,$A91,'[1]2021'!$C:$C)-SUMIF('[1]2021'!$E:$E,$A91,'[1]2021'!$G:$G))/12</f>
        <v>0</v>
      </c>
      <c r="K91" s="53">
        <f>+(+SUMIF('[1]2021'!$A:$A,$A91,'[1]2021'!$C:$C)-SUMIF('[1]2021'!$E:$E,$A91,'[1]2021'!$G:$G))/12</f>
        <v>0</v>
      </c>
      <c r="L91" s="53">
        <f>+(+SUMIF('[1]2021'!$A:$A,$A91,'[1]2021'!$C:$C)-SUMIF('[1]2021'!$E:$E,$A91,'[1]2021'!$G:$G))/12</f>
        <v>0</v>
      </c>
      <c r="M91" s="53">
        <f>+(+SUMIF('[1]2021'!$A:$A,$A91,'[1]2021'!$C:$C)-SUMIF('[1]2021'!$E:$E,$A91,'[1]2021'!$G:$G))/12</f>
        <v>0</v>
      </c>
      <c r="N91" s="53">
        <f>+(+SUMIF('[1]2021'!$A:$A,$A91,'[1]2021'!$C:$C)-SUMIF('[1]2021'!$E:$E,$A91,'[1]2021'!$G:$G))/12</f>
        <v>0</v>
      </c>
      <c r="O91" s="53">
        <f>+(+SUMIF('[1]2021'!$A:$A,$A91,'[1]2021'!$C:$C)-SUMIF('[1]2021'!$E:$E,$A91,'[1]2021'!$G:$G))/12</f>
        <v>0</v>
      </c>
      <c r="P91" s="53">
        <f>+(+SUMIF('[1]2021'!$A:$A,$A91,'[1]2021'!$C:$C)-SUMIF('[1]2021'!$E:$E,$A91,'[1]2021'!$G:$G))/12</f>
        <v>0</v>
      </c>
      <c r="Q91" s="53">
        <f>+(+SUMIF('[1]2021'!$A:$A,$A91,'[1]2021'!$C:$C)-SUMIF('[1]2021'!$E:$E,$A91,'[1]2021'!$G:$G))/12</f>
        <v>0</v>
      </c>
      <c r="R91" s="53">
        <f>+(+SUMIF('[1]2021'!$A:$A,$A91,'[1]2021'!$C:$C)-SUMIF('[1]2021'!$E:$E,$A91,'[1]2021'!$G:$G))/12</f>
        <v>0</v>
      </c>
      <c r="S91" s="53">
        <f>+(+SUMIF('[1]2021'!$A:$A,$A91,'[1]2021'!$C:$C)-SUMIF('[1]2021'!$E:$E,$A91,'[1]2021'!$G:$G))/12</f>
        <v>0</v>
      </c>
      <c r="T91" s="53">
        <f>+(+SUMIF('[1]2021'!$A:$A,$A91,'[1]2021'!$C:$C)-SUMIF('[1]2021'!$E:$E,$A91,'[1]2021'!$G:$G))/12</f>
        <v>0</v>
      </c>
      <c r="U91" s="53">
        <f>+SUM(I91:INDEX(I91:T91,1,Settings!$C$4))</f>
        <v>0</v>
      </c>
      <c r="V91" s="53">
        <f t="shared" si="36"/>
        <v>0</v>
      </c>
      <c r="W91" s="53"/>
      <c r="X91" s="53">
        <f>+SUMIFS(postings!$T:$T,postings!$C:$C,'pl-data'!X$2,postings!$D:$D,'pl-data'!X$3,postings!$I:$I,'pl-data'!$A91)-SUMIFS(postings!$W:$W,postings!$C:$C,'pl-data'!X$2,postings!$D:$D,'pl-data'!X$3,postings!$M:$M,'pl-data'!$A91)</f>
        <v>0</v>
      </c>
      <c r="Y91" s="53">
        <f>+SUMIFS(postings!$T:$T,postings!$C:$C,'pl-data'!Y$2,postings!$D:$D,'pl-data'!Y$3,postings!$I:$I,'pl-data'!$A91)-SUMIFS(postings!$W:$W,postings!$C:$C,'pl-data'!Y$2,postings!$D:$D,'pl-data'!Y$3,postings!$M:$M,'pl-data'!$A91)</f>
        <v>0</v>
      </c>
      <c r="Z91" s="53">
        <f>+SUMIFS(postings!$T:$T,postings!$C:$C,'pl-data'!Z$2,postings!$D:$D,'pl-data'!Z$3,postings!$I:$I,'pl-data'!$A91)-SUMIFS(postings!$W:$W,postings!$C:$C,'pl-data'!Z$2,postings!$D:$D,'pl-data'!Z$3,postings!$M:$M,'pl-data'!$A91)</f>
        <v>0</v>
      </c>
      <c r="AA91" s="53">
        <f>+SUMIFS(postings!$T:$T,postings!$C:$C,'pl-data'!AA$2,postings!$D:$D,'pl-data'!AA$3,postings!$I:$I,'pl-data'!$A91)-SUMIFS(postings!$W:$W,postings!$C:$C,'pl-data'!AA$2,postings!$D:$D,'pl-data'!AA$3,postings!$M:$M,'pl-data'!$A91)</f>
        <v>0</v>
      </c>
      <c r="AB91" s="53">
        <f>+SUMIFS(postings!$T:$T,postings!$C:$C,'pl-data'!AB$2,postings!$D:$D,'pl-data'!AB$3,postings!$I:$I,'pl-data'!$A91)-SUMIFS(postings!$W:$W,postings!$C:$C,'pl-data'!AB$2,postings!$D:$D,'pl-data'!AB$3,postings!$M:$M,'pl-data'!$A91)</f>
        <v>0</v>
      </c>
      <c r="AC91" s="53">
        <f>+SUMIFS(postings!$T:$T,postings!$C:$C,'pl-data'!AC$2,postings!$D:$D,'pl-data'!AC$3,postings!$I:$I,'pl-data'!$A91)-SUMIFS(postings!$W:$W,postings!$C:$C,'pl-data'!AC$2,postings!$D:$D,'pl-data'!AC$3,postings!$M:$M,'pl-data'!$A91)</f>
        <v>0</v>
      </c>
      <c r="AD91" s="53">
        <f>+SUMIFS(postings!$T:$T,postings!$C:$C,'pl-data'!AD$2,postings!$D:$D,'pl-data'!AD$3,postings!$I:$I,'pl-data'!$A91)-SUMIFS(postings!$W:$W,postings!$C:$C,'pl-data'!AD$2,postings!$D:$D,'pl-data'!AD$3,postings!$M:$M,'pl-data'!$A91)</f>
        <v>0</v>
      </c>
      <c r="AE91" s="53">
        <f>+SUMIFS(postings!$T:$T,postings!$C:$C,'pl-data'!AE$2,postings!$D:$D,'pl-data'!AE$3,postings!$I:$I,'pl-data'!$A91)-SUMIFS(postings!$W:$W,postings!$C:$C,'pl-data'!AE$2,postings!$D:$D,'pl-data'!AE$3,postings!$M:$M,'pl-data'!$A91)</f>
        <v>0</v>
      </c>
      <c r="AF91" s="53">
        <f>+SUMIFS(postings!$T:$T,postings!$C:$C,'pl-data'!AF$2,postings!$D:$D,'pl-data'!AF$3,postings!$I:$I,'pl-data'!$A91)-SUMIFS(postings!$W:$W,postings!$C:$C,'pl-data'!AF$2,postings!$D:$D,'pl-data'!AF$3,postings!$M:$M,'pl-data'!$A91)</f>
        <v>0</v>
      </c>
      <c r="AG91" s="53">
        <f>+SUMIFS(postings!$T:$T,postings!$C:$C,'pl-data'!AG$2,postings!$D:$D,'pl-data'!AG$3,postings!$I:$I,'pl-data'!$A91)-SUMIFS(postings!$W:$W,postings!$C:$C,'pl-data'!AG$2,postings!$D:$D,'pl-data'!AG$3,postings!$M:$M,'pl-data'!$A91)</f>
        <v>0</v>
      </c>
      <c r="AH91" s="53">
        <f>+SUMIFS(postings!$T:$T,postings!$C:$C,'pl-data'!AH$2,postings!$D:$D,'pl-data'!AH$3,postings!$I:$I,'pl-data'!$A91)-SUMIFS(postings!$W:$W,postings!$C:$C,'pl-data'!AH$2,postings!$D:$D,'pl-data'!AH$3,postings!$M:$M,'pl-data'!$A91)</f>
        <v>0</v>
      </c>
      <c r="AI91" s="53">
        <f>+SUMIFS(postings!$T:$T,postings!$C:$C,'pl-data'!AI$2,postings!$D:$D,'pl-data'!AI$3,postings!$I:$I,'pl-data'!$A91)-SUMIFS(postings!$W:$W,postings!$C:$C,'pl-data'!AI$2,postings!$D:$D,'pl-data'!AI$3,postings!$M:$M,'pl-data'!$A91)</f>
        <v>0</v>
      </c>
      <c r="AJ91" s="53">
        <f>+SUM(X91:INDEX(X91:AI91,1,Settings!$C$4))</f>
        <v>0</v>
      </c>
      <c r="AK91" s="53">
        <f t="shared" si="37"/>
        <v>0</v>
      </c>
      <c r="AL91" s="53"/>
      <c r="AM91" s="53">
        <f t="shared" si="38"/>
        <v>0</v>
      </c>
      <c r="AN91" s="53">
        <f t="shared" si="39"/>
        <v>0</v>
      </c>
      <c r="AO91" s="53">
        <f t="shared" si="40"/>
        <v>0</v>
      </c>
      <c r="AP91" s="53">
        <f t="shared" si="41"/>
        <v>0</v>
      </c>
      <c r="AQ91" s="53">
        <f t="shared" si="42"/>
        <v>0</v>
      </c>
      <c r="AR91" s="53">
        <f t="shared" si="43"/>
        <v>0</v>
      </c>
      <c r="AS91" s="53">
        <f t="shared" si="44"/>
        <v>0</v>
      </c>
      <c r="AT91" s="53">
        <f t="shared" si="45"/>
        <v>0</v>
      </c>
      <c r="AU91" s="53">
        <f t="shared" si="46"/>
        <v>0</v>
      </c>
      <c r="AV91" s="53">
        <f t="shared" si="47"/>
        <v>0</v>
      </c>
      <c r="AW91" s="53">
        <f t="shared" si="48"/>
        <v>0</v>
      </c>
      <c r="AX91" s="53">
        <f t="shared" si="49"/>
        <v>0</v>
      </c>
      <c r="AY91" s="53">
        <f>+SUM(AM91:INDEX(AM91:AX91,1,Settings!$C$4))</f>
        <v>0</v>
      </c>
      <c r="AZ91" s="53">
        <f t="shared" si="50"/>
        <v>0</v>
      </c>
      <c r="BA91" s="53"/>
      <c r="BB91" s="53">
        <f t="shared" si="51"/>
        <v>0</v>
      </c>
      <c r="BC91" s="53">
        <f t="shared" si="52"/>
        <v>0</v>
      </c>
      <c r="BD91" s="53">
        <f t="shared" si="53"/>
        <v>0</v>
      </c>
      <c r="BE91" s="53">
        <f t="shared" si="54"/>
        <v>0</v>
      </c>
      <c r="BF91" s="53">
        <f t="shared" si="55"/>
        <v>0</v>
      </c>
      <c r="BG91" s="53">
        <f t="shared" si="56"/>
        <v>0</v>
      </c>
      <c r="BH91" s="53">
        <f t="shared" si="57"/>
        <v>0</v>
      </c>
      <c r="BI91" s="53">
        <f t="shared" si="58"/>
        <v>0</v>
      </c>
      <c r="BJ91" s="53">
        <f t="shared" si="59"/>
        <v>0</v>
      </c>
      <c r="BK91" s="53">
        <f t="shared" si="60"/>
        <v>0</v>
      </c>
      <c r="BL91" s="53">
        <f t="shared" si="61"/>
        <v>0</v>
      </c>
      <c r="BM91" s="53">
        <f t="shared" si="62"/>
        <v>0</v>
      </c>
      <c r="BN91" s="53">
        <f t="shared" si="63"/>
        <v>0</v>
      </c>
      <c r="BO91" s="53"/>
      <c r="BP91" s="53">
        <f t="shared" si="64"/>
        <v>0</v>
      </c>
      <c r="BQ91" s="53"/>
      <c r="BR91" s="53">
        <f t="shared" si="65"/>
        <v>0</v>
      </c>
    </row>
    <row r="92" spans="1:70" x14ac:dyDescent="0.2">
      <c r="A92" s="6">
        <v>2328</v>
      </c>
      <c r="B92" s="6" t="str">
        <f>+VLOOKUP(A92,masterfile!B:C,2,FALSE)</f>
        <v>Abgang WG UV § 4 (3) EStG z.T.nicht abz.</v>
      </c>
      <c r="D92" s="53">
        <f>+SUMIF('[1]2017'!$A:$A,$A92,'[1]2017'!$C:$C)-SUMIF('[1]2017'!$E:$E,$A92,'[1]2017'!$G:$G)</f>
        <v>0</v>
      </c>
      <c r="E92" s="53">
        <f>+SUMIF('[1]2018'!$A:$A,$A92,'[1]2018'!$C:$C)-SUMIF('[1]2018'!$E:$E,$A92,'[1]2018'!$G:$G)</f>
        <v>0</v>
      </c>
      <c r="F92" s="53">
        <f>+SUMIF('[1]2019'!$A:$A,$A92,'[1]2019'!$C:$C)-SUMIF('[1]2019'!$E:$E,$A92,'[1]2019'!$G:$G)</f>
        <v>0</v>
      </c>
      <c r="G92" s="53">
        <f>+SUMIF('[1]2020'!$A:$A,$A92,'[1]2020'!$C:$C)-SUMIF('[1]2020'!$E:$E,$A92,'[1]2020'!$G:$G)</f>
        <v>0</v>
      </c>
      <c r="H92" s="53"/>
      <c r="I92" s="53">
        <f>+(+SUMIF('[1]2021'!$A:$A,$A92,'[1]2021'!$C:$C)-SUMIF('[1]2021'!$E:$E,$A92,'[1]2021'!$G:$G))/12</f>
        <v>0</v>
      </c>
      <c r="J92" s="53">
        <f>+(+SUMIF('[1]2021'!$A:$A,$A92,'[1]2021'!$C:$C)-SUMIF('[1]2021'!$E:$E,$A92,'[1]2021'!$G:$G))/12</f>
        <v>0</v>
      </c>
      <c r="K92" s="53">
        <f>+(+SUMIF('[1]2021'!$A:$A,$A92,'[1]2021'!$C:$C)-SUMIF('[1]2021'!$E:$E,$A92,'[1]2021'!$G:$G))/12</f>
        <v>0</v>
      </c>
      <c r="L92" s="53">
        <f>+(+SUMIF('[1]2021'!$A:$A,$A92,'[1]2021'!$C:$C)-SUMIF('[1]2021'!$E:$E,$A92,'[1]2021'!$G:$G))/12</f>
        <v>0</v>
      </c>
      <c r="M92" s="53">
        <f>+(+SUMIF('[1]2021'!$A:$A,$A92,'[1]2021'!$C:$C)-SUMIF('[1]2021'!$E:$E,$A92,'[1]2021'!$G:$G))/12</f>
        <v>0</v>
      </c>
      <c r="N92" s="53">
        <f>+(+SUMIF('[1]2021'!$A:$A,$A92,'[1]2021'!$C:$C)-SUMIF('[1]2021'!$E:$E,$A92,'[1]2021'!$G:$G))/12</f>
        <v>0</v>
      </c>
      <c r="O92" s="53">
        <f>+(+SUMIF('[1]2021'!$A:$A,$A92,'[1]2021'!$C:$C)-SUMIF('[1]2021'!$E:$E,$A92,'[1]2021'!$G:$G))/12</f>
        <v>0</v>
      </c>
      <c r="P92" s="53">
        <f>+(+SUMIF('[1]2021'!$A:$A,$A92,'[1]2021'!$C:$C)-SUMIF('[1]2021'!$E:$E,$A92,'[1]2021'!$G:$G))/12</f>
        <v>0</v>
      </c>
      <c r="Q92" s="53">
        <f>+(+SUMIF('[1]2021'!$A:$A,$A92,'[1]2021'!$C:$C)-SUMIF('[1]2021'!$E:$E,$A92,'[1]2021'!$G:$G))/12</f>
        <v>0</v>
      </c>
      <c r="R92" s="53">
        <f>+(+SUMIF('[1]2021'!$A:$A,$A92,'[1]2021'!$C:$C)-SUMIF('[1]2021'!$E:$E,$A92,'[1]2021'!$G:$G))/12</f>
        <v>0</v>
      </c>
      <c r="S92" s="53">
        <f>+(+SUMIF('[1]2021'!$A:$A,$A92,'[1]2021'!$C:$C)-SUMIF('[1]2021'!$E:$E,$A92,'[1]2021'!$G:$G))/12</f>
        <v>0</v>
      </c>
      <c r="T92" s="53">
        <f>+(+SUMIF('[1]2021'!$A:$A,$A92,'[1]2021'!$C:$C)-SUMIF('[1]2021'!$E:$E,$A92,'[1]2021'!$G:$G))/12</f>
        <v>0</v>
      </c>
      <c r="U92" s="53">
        <f>+SUM(I92:INDEX(I92:T92,1,Settings!$C$4))</f>
        <v>0</v>
      </c>
      <c r="V92" s="53">
        <f t="shared" si="36"/>
        <v>0</v>
      </c>
      <c r="W92" s="53"/>
      <c r="X92" s="53">
        <f>+SUMIFS(postings!$T:$T,postings!$C:$C,'pl-data'!X$2,postings!$D:$D,'pl-data'!X$3,postings!$I:$I,'pl-data'!$A92)-SUMIFS(postings!$W:$W,postings!$C:$C,'pl-data'!X$2,postings!$D:$D,'pl-data'!X$3,postings!$M:$M,'pl-data'!$A92)</f>
        <v>0</v>
      </c>
      <c r="Y92" s="53">
        <f>+SUMIFS(postings!$T:$T,postings!$C:$C,'pl-data'!Y$2,postings!$D:$D,'pl-data'!Y$3,postings!$I:$I,'pl-data'!$A92)-SUMIFS(postings!$W:$W,postings!$C:$C,'pl-data'!Y$2,postings!$D:$D,'pl-data'!Y$3,postings!$M:$M,'pl-data'!$A92)</f>
        <v>0</v>
      </c>
      <c r="Z92" s="53">
        <f>+SUMIFS(postings!$T:$T,postings!$C:$C,'pl-data'!Z$2,postings!$D:$D,'pl-data'!Z$3,postings!$I:$I,'pl-data'!$A92)-SUMIFS(postings!$W:$W,postings!$C:$C,'pl-data'!Z$2,postings!$D:$D,'pl-data'!Z$3,postings!$M:$M,'pl-data'!$A92)</f>
        <v>0</v>
      </c>
      <c r="AA92" s="53">
        <f>+SUMIFS(postings!$T:$T,postings!$C:$C,'pl-data'!AA$2,postings!$D:$D,'pl-data'!AA$3,postings!$I:$I,'pl-data'!$A92)-SUMIFS(postings!$W:$W,postings!$C:$C,'pl-data'!AA$2,postings!$D:$D,'pl-data'!AA$3,postings!$M:$M,'pl-data'!$A92)</f>
        <v>0</v>
      </c>
      <c r="AB92" s="53">
        <f>+SUMIFS(postings!$T:$T,postings!$C:$C,'pl-data'!AB$2,postings!$D:$D,'pl-data'!AB$3,postings!$I:$I,'pl-data'!$A92)-SUMIFS(postings!$W:$W,postings!$C:$C,'pl-data'!AB$2,postings!$D:$D,'pl-data'!AB$3,postings!$M:$M,'pl-data'!$A92)</f>
        <v>0</v>
      </c>
      <c r="AC92" s="53">
        <f>+SUMIFS(postings!$T:$T,postings!$C:$C,'pl-data'!AC$2,postings!$D:$D,'pl-data'!AC$3,postings!$I:$I,'pl-data'!$A92)-SUMIFS(postings!$W:$W,postings!$C:$C,'pl-data'!AC$2,postings!$D:$D,'pl-data'!AC$3,postings!$M:$M,'pl-data'!$A92)</f>
        <v>0</v>
      </c>
      <c r="AD92" s="53">
        <f>+SUMIFS(postings!$T:$T,postings!$C:$C,'pl-data'!AD$2,postings!$D:$D,'pl-data'!AD$3,postings!$I:$I,'pl-data'!$A92)-SUMIFS(postings!$W:$W,postings!$C:$C,'pl-data'!AD$2,postings!$D:$D,'pl-data'!AD$3,postings!$M:$M,'pl-data'!$A92)</f>
        <v>0</v>
      </c>
      <c r="AE92" s="53">
        <f>+SUMIFS(postings!$T:$T,postings!$C:$C,'pl-data'!AE$2,postings!$D:$D,'pl-data'!AE$3,postings!$I:$I,'pl-data'!$A92)-SUMIFS(postings!$W:$W,postings!$C:$C,'pl-data'!AE$2,postings!$D:$D,'pl-data'!AE$3,postings!$M:$M,'pl-data'!$A92)</f>
        <v>0</v>
      </c>
      <c r="AF92" s="53">
        <f>+SUMIFS(postings!$T:$T,postings!$C:$C,'pl-data'!AF$2,postings!$D:$D,'pl-data'!AF$3,postings!$I:$I,'pl-data'!$A92)-SUMIFS(postings!$W:$W,postings!$C:$C,'pl-data'!AF$2,postings!$D:$D,'pl-data'!AF$3,postings!$M:$M,'pl-data'!$A92)</f>
        <v>0</v>
      </c>
      <c r="AG92" s="53">
        <f>+SUMIFS(postings!$T:$T,postings!$C:$C,'pl-data'!AG$2,postings!$D:$D,'pl-data'!AG$3,postings!$I:$I,'pl-data'!$A92)-SUMIFS(postings!$W:$W,postings!$C:$C,'pl-data'!AG$2,postings!$D:$D,'pl-data'!AG$3,postings!$M:$M,'pl-data'!$A92)</f>
        <v>0</v>
      </c>
      <c r="AH92" s="53">
        <f>+SUMIFS(postings!$T:$T,postings!$C:$C,'pl-data'!AH$2,postings!$D:$D,'pl-data'!AH$3,postings!$I:$I,'pl-data'!$A92)-SUMIFS(postings!$W:$W,postings!$C:$C,'pl-data'!AH$2,postings!$D:$D,'pl-data'!AH$3,postings!$M:$M,'pl-data'!$A92)</f>
        <v>0</v>
      </c>
      <c r="AI92" s="53">
        <f>+SUMIFS(postings!$T:$T,postings!$C:$C,'pl-data'!AI$2,postings!$D:$D,'pl-data'!AI$3,postings!$I:$I,'pl-data'!$A92)-SUMIFS(postings!$W:$W,postings!$C:$C,'pl-data'!AI$2,postings!$D:$D,'pl-data'!AI$3,postings!$M:$M,'pl-data'!$A92)</f>
        <v>0</v>
      </c>
      <c r="AJ92" s="53">
        <f>+SUM(X92:INDEX(X92:AI92,1,Settings!$C$4))</f>
        <v>0</v>
      </c>
      <c r="AK92" s="53">
        <f t="shared" si="37"/>
        <v>0</v>
      </c>
      <c r="AL92" s="53"/>
      <c r="AM92" s="53">
        <f t="shared" si="38"/>
        <v>0</v>
      </c>
      <c r="AN92" s="53">
        <f t="shared" si="39"/>
        <v>0</v>
      </c>
      <c r="AO92" s="53">
        <f t="shared" si="40"/>
        <v>0</v>
      </c>
      <c r="AP92" s="53">
        <f t="shared" si="41"/>
        <v>0</v>
      </c>
      <c r="AQ92" s="53">
        <f t="shared" si="42"/>
        <v>0</v>
      </c>
      <c r="AR92" s="53">
        <f t="shared" si="43"/>
        <v>0</v>
      </c>
      <c r="AS92" s="53">
        <f t="shared" si="44"/>
        <v>0</v>
      </c>
      <c r="AT92" s="53">
        <f t="shared" si="45"/>
        <v>0</v>
      </c>
      <c r="AU92" s="53">
        <f t="shared" si="46"/>
        <v>0</v>
      </c>
      <c r="AV92" s="53">
        <f t="shared" si="47"/>
        <v>0</v>
      </c>
      <c r="AW92" s="53">
        <f t="shared" si="48"/>
        <v>0</v>
      </c>
      <c r="AX92" s="53">
        <f t="shared" si="49"/>
        <v>0</v>
      </c>
      <c r="AY92" s="53">
        <f>+SUM(AM92:INDEX(AM92:AX92,1,Settings!$C$4))</f>
        <v>0</v>
      </c>
      <c r="AZ92" s="53">
        <f t="shared" si="50"/>
        <v>0</v>
      </c>
      <c r="BA92" s="53"/>
      <c r="BB92" s="53">
        <f t="shared" si="51"/>
        <v>0</v>
      </c>
      <c r="BC92" s="53">
        <f t="shared" si="52"/>
        <v>0</v>
      </c>
      <c r="BD92" s="53">
        <f t="shared" si="53"/>
        <v>0</v>
      </c>
      <c r="BE92" s="53">
        <f t="shared" si="54"/>
        <v>0</v>
      </c>
      <c r="BF92" s="53">
        <f t="shared" si="55"/>
        <v>0</v>
      </c>
      <c r="BG92" s="53">
        <f t="shared" si="56"/>
        <v>0</v>
      </c>
      <c r="BH92" s="53">
        <f t="shared" si="57"/>
        <v>0</v>
      </c>
      <c r="BI92" s="53">
        <f t="shared" si="58"/>
        <v>0</v>
      </c>
      <c r="BJ92" s="53">
        <f t="shared" si="59"/>
        <v>0</v>
      </c>
      <c r="BK92" s="53">
        <f t="shared" si="60"/>
        <v>0</v>
      </c>
      <c r="BL92" s="53">
        <f t="shared" si="61"/>
        <v>0</v>
      </c>
      <c r="BM92" s="53">
        <f t="shared" si="62"/>
        <v>0</v>
      </c>
      <c r="BN92" s="53">
        <f t="shared" si="63"/>
        <v>0</v>
      </c>
      <c r="BO92" s="53"/>
      <c r="BP92" s="53">
        <f t="shared" si="64"/>
        <v>0</v>
      </c>
      <c r="BQ92" s="53"/>
      <c r="BR92" s="53">
        <f t="shared" si="65"/>
        <v>0</v>
      </c>
    </row>
    <row r="93" spans="1:70" x14ac:dyDescent="0.2">
      <c r="A93" s="6">
        <v>2339</v>
      </c>
      <c r="B93" s="6" t="str">
        <f>+VLOOKUP(A93,masterfile!B:C,2,FALSE)</f>
        <v>Einstellungen stl. Rücklage § 4g EStG</v>
      </c>
      <c r="D93" s="53">
        <f>+SUMIF('[1]2017'!$A:$A,$A93,'[1]2017'!$C:$C)-SUMIF('[1]2017'!$E:$E,$A93,'[1]2017'!$G:$G)</f>
        <v>0</v>
      </c>
      <c r="E93" s="53">
        <f>+SUMIF('[1]2018'!$A:$A,$A93,'[1]2018'!$C:$C)-SUMIF('[1]2018'!$E:$E,$A93,'[1]2018'!$G:$G)</f>
        <v>0</v>
      </c>
      <c r="F93" s="53">
        <f>+SUMIF('[1]2019'!$A:$A,$A93,'[1]2019'!$C:$C)-SUMIF('[1]2019'!$E:$E,$A93,'[1]2019'!$G:$G)</f>
        <v>0</v>
      </c>
      <c r="G93" s="53">
        <f>+SUMIF('[1]2020'!$A:$A,$A93,'[1]2020'!$C:$C)-SUMIF('[1]2020'!$E:$E,$A93,'[1]2020'!$G:$G)</f>
        <v>0</v>
      </c>
      <c r="H93" s="53"/>
      <c r="I93" s="53">
        <f>+(+SUMIF('[1]2021'!$A:$A,$A93,'[1]2021'!$C:$C)-SUMIF('[1]2021'!$E:$E,$A93,'[1]2021'!$G:$G))/12</f>
        <v>0</v>
      </c>
      <c r="J93" s="53">
        <f>+(+SUMIF('[1]2021'!$A:$A,$A93,'[1]2021'!$C:$C)-SUMIF('[1]2021'!$E:$E,$A93,'[1]2021'!$G:$G))/12</f>
        <v>0</v>
      </c>
      <c r="K93" s="53">
        <f>+(+SUMIF('[1]2021'!$A:$A,$A93,'[1]2021'!$C:$C)-SUMIF('[1]2021'!$E:$E,$A93,'[1]2021'!$G:$G))/12</f>
        <v>0</v>
      </c>
      <c r="L93" s="53">
        <f>+(+SUMIF('[1]2021'!$A:$A,$A93,'[1]2021'!$C:$C)-SUMIF('[1]2021'!$E:$E,$A93,'[1]2021'!$G:$G))/12</f>
        <v>0</v>
      </c>
      <c r="M93" s="53">
        <f>+(+SUMIF('[1]2021'!$A:$A,$A93,'[1]2021'!$C:$C)-SUMIF('[1]2021'!$E:$E,$A93,'[1]2021'!$G:$G))/12</f>
        <v>0</v>
      </c>
      <c r="N93" s="53">
        <f>+(+SUMIF('[1]2021'!$A:$A,$A93,'[1]2021'!$C:$C)-SUMIF('[1]2021'!$E:$E,$A93,'[1]2021'!$G:$G))/12</f>
        <v>0</v>
      </c>
      <c r="O93" s="53">
        <f>+(+SUMIF('[1]2021'!$A:$A,$A93,'[1]2021'!$C:$C)-SUMIF('[1]2021'!$E:$E,$A93,'[1]2021'!$G:$G))/12</f>
        <v>0</v>
      </c>
      <c r="P93" s="53">
        <f>+(+SUMIF('[1]2021'!$A:$A,$A93,'[1]2021'!$C:$C)-SUMIF('[1]2021'!$E:$E,$A93,'[1]2021'!$G:$G))/12</f>
        <v>0</v>
      </c>
      <c r="Q93" s="53">
        <f>+(+SUMIF('[1]2021'!$A:$A,$A93,'[1]2021'!$C:$C)-SUMIF('[1]2021'!$E:$E,$A93,'[1]2021'!$G:$G))/12</f>
        <v>0</v>
      </c>
      <c r="R93" s="53">
        <f>+(+SUMIF('[1]2021'!$A:$A,$A93,'[1]2021'!$C:$C)-SUMIF('[1]2021'!$E:$E,$A93,'[1]2021'!$G:$G))/12</f>
        <v>0</v>
      </c>
      <c r="S93" s="53">
        <f>+(+SUMIF('[1]2021'!$A:$A,$A93,'[1]2021'!$C:$C)-SUMIF('[1]2021'!$E:$E,$A93,'[1]2021'!$G:$G))/12</f>
        <v>0</v>
      </c>
      <c r="T93" s="53">
        <f>+(+SUMIF('[1]2021'!$A:$A,$A93,'[1]2021'!$C:$C)-SUMIF('[1]2021'!$E:$E,$A93,'[1]2021'!$G:$G))/12</f>
        <v>0</v>
      </c>
      <c r="U93" s="53">
        <f>+SUM(I93:INDEX(I93:T93,1,Settings!$C$4))</f>
        <v>0</v>
      </c>
      <c r="V93" s="53">
        <f t="shared" si="36"/>
        <v>0</v>
      </c>
      <c r="W93" s="53"/>
      <c r="X93" s="53">
        <f>+SUMIFS(postings!$T:$T,postings!$C:$C,'pl-data'!X$2,postings!$D:$D,'pl-data'!X$3,postings!$I:$I,'pl-data'!$A93)-SUMIFS(postings!$W:$W,postings!$C:$C,'pl-data'!X$2,postings!$D:$D,'pl-data'!X$3,postings!$M:$M,'pl-data'!$A93)</f>
        <v>0</v>
      </c>
      <c r="Y93" s="53">
        <f>+SUMIFS(postings!$T:$T,postings!$C:$C,'pl-data'!Y$2,postings!$D:$D,'pl-data'!Y$3,postings!$I:$I,'pl-data'!$A93)-SUMIFS(postings!$W:$W,postings!$C:$C,'pl-data'!Y$2,postings!$D:$D,'pl-data'!Y$3,postings!$M:$M,'pl-data'!$A93)</f>
        <v>0</v>
      </c>
      <c r="Z93" s="53">
        <f>+SUMIFS(postings!$T:$T,postings!$C:$C,'pl-data'!Z$2,postings!$D:$D,'pl-data'!Z$3,postings!$I:$I,'pl-data'!$A93)-SUMIFS(postings!$W:$W,postings!$C:$C,'pl-data'!Z$2,postings!$D:$D,'pl-data'!Z$3,postings!$M:$M,'pl-data'!$A93)</f>
        <v>0</v>
      </c>
      <c r="AA93" s="53">
        <f>+SUMIFS(postings!$T:$T,postings!$C:$C,'pl-data'!AA$2,postings!$D:$D,'pl-data'!AA$3,postings!$I:$I,'pl-data'!$A93)-SUMIFS(postings!$W:$W,postings!$C:$C,'pl-data'!AA$2,postings!$D:$D,'pl-data'!AA$3,postings!$M:$M,'pl-data'!$A93)</f>
        <v>0</v>
      </c>
      <c r="AB93" s="53">
        <f>+SUMIFS(postings!$T:$T,postings!$C:$C,'pl-data'!AB$2,postings!$D:$D,'pl-data'!AB$3,postings!$I:$I,'pl-data'!$A93)-SUMIFS(postings!$W:$W,postings!$C:$C,'pl-data'!AB$2,postings!$D:$D,'pl-data'!AB$3,postings!$M:$M,'pl-data'!$A93)</f>
        <v>0</v>
      </c>
      <c r="AC93" s="53">
        <f>+SUMIFS(postings!$T:$T,postings!$C:$C,'pl-data'!AC$2,postings!$D:$D,'pl-data'!AC$3,postings!$I:$I,'pl-data'!$A93)-SUMIFS(postings!$W:$W,postings!$C:$C,'pl-data'!AC$2,postings!$D:$D,'pl-data'!AC$3,postings!$M:$M,'pl-data'!$A93)</f>
        <v>0</v>
      </c>
      <c r="AD93" s="53">
        <f>+SUMIFS(postings!$T:$T,postings!$C:$C,'pl-data'!AD$2,postings!$D:$D,'pl-data'!AD$3,postings!$I:$I,'pl-data'!$A93)-SUMIFS(postings!$W:$W,postings!$C:$C,'pl-data'!AD$2,postings!$D:$D,'pl-data'!AD$3,postings!$M:$M,'pl-data'!$A93)</f>
        <v>0</v>
      </c>
      <c r="AE93" s="53">
        <f>+SUMIFS(postings!$T:$T,postings!$C:$C,'pl-data'!AE$2,postings!$D:$D,'pl-data'!AE$3,postings!$I:$I,'pl-data'!$A93)-SUMIFS(postings!$W:$W,postings!$C:$C,'pl-data'!AE$2,postings!$D:$D,'pl-data'!AE$3,postings!$M:$M,'pl-data'!$A93)</f>
        <v>0</v>
      </c>
      <c r="AF93" s="53">
        <f>+SUMIFS(postings!$T:$T,postings!$C:$C,'pl-data'!AF$2,postings!$D:$D,'pl-data'!AF$3,postings!$I:$I,'pl-data'!$A93)-SUMIFS(postings!$W:$W,postings!$C:$C,'pl-data'!AF$2,postings!$D:$D,'pl-data'!AF$3,postings!$M:$M,'pl-data'!$A93)</f>
        <v>0</v>
      </c>
      <c r="AG93" s="53">
        <f>+SUMIFS(postings!$T:$T,postings!$C:$C,'pl-data'!AG$2,postings!$D:$D,'pl-data'!AG$3,postings!$I:$I,'pl-data'!$A93)-SUMIFS(postings!$W:$W,postings!$C:$C,'pl-data'!AG$2,postings!$D:$D,'pl-data'!AG$3,postings!$M:$M,'pl-data'!$A93)</f>
        <v>0</v>
      </c>
      <c r="AH93" s="53">
        <f>+SUMIFS(postings!$T:$T,postings!$C:$C,'pl-data'!AH$2,postings!$D:$D,'pl-data'!AH$3,postings!$I:$I,'pl-data'!$A93)-SUMIFS(postings!$W:$W,postings!$C:$C,'pl-data'!AH$2,postings!$D:$D,'pl-data'!AH$3,postings!$M:$M,'pl-data'!$A93)</f>
        <v>0</v>
      </c>
      <c r="AI93" s="53">
        <f>+SUMIFS(postings!$T:$T,postings!$C:$C,'pl-data'!AI$2,postings!$D:$D,'pl-data'!AI$3,postings!$I:$I,'pl-data'!$A93)-SUMIFS(postings!$W:$W,postings!$C:$C,'pl-data'!AI$2,postings!$D:$D,'pl-data'!AI$3,postings!$M:$M,'pl-data'!$A93)</f>
        <v>0</v>
      </c>
      <c r="AJ93" s="53">
        <f>+SUM(X93:INDEX(X93:AI93,1,Settings!$C$4))</f>
        <v>0</v>
      </c>
      <c r="AK93" s="53">
        <f t="shared" si="37"/>
        <v>0</v>
      </c>
      <c r="AL93" s="53"/>
      <c r="AM93" s="53">
        <f t="shared" si="38"/>
        <v>0</v>
      </c>
      <c r="AN93" s="53">
        <f t="shared" si="39"/>
        <v>0</v>
      </c>
      <c r="AO93" s="53">
        <f t="shared" si="40"/>
        <v>0</v>
      </c>
      <c r="AP93" s="53">
        <f t="shared" si="41"/>
        <v>0</v>
      </c>
      <c r="AQ93" s="53">
        <f t="shared" si="42"/>
        <v>0</v>
      </c>
      <c r="AR93" s="53">
        <f t="shared" si="43"/>
        <v>0</v>
      </c>
      <c r="AS93" s="53">
        <f t="shared" si="44"/>
        <v>0</v>
      </c>
      <c r="AT93" s="53">
        <f t="shared" si="45"/>
        <v>0</v>
      </c>
      <c r="AU93" s="53">
        <f t="shared" si="46"/>
        <v>0</v>
      </c>
      <c r="AV93" s="53">
        <f t="shared" si="47"/>
        <v>0</v>
      </c>
      <c r="AW93" s="53">
        <f t="shared" si="48"/>
        <v>0</v>
      </c>
      <c r="AX93" s="53">
        <f t="shared" si="49"/>
        <v>0</v>
      </c>
      <c r="AY93" s="53">
        <f>+SUM(AM93:INDEX(AM93:AX93,1,Settings!$C$4))</f>
        <v>0</v>
      </c>
      <c r="AZ93" s="53">
        <f t="shared" si="50"/>
        <v>0</v>
      </c>
      <c r="BA93" s="53"/>
      <c r="BB93" s="53">
        <f t="shared" si="51"/>
        <v>0</v>
      </c>
      <c r="BC93" s="53">
        <f t="shared" si="52"/>
        <v>0</v>
      </c>
      <c r="BD93" s="53">
        <f t="shared" si="53"/>
        <v>0</v>
      </c>
      <c r="BE93" s="53">
        <f t="shared" si="54"/>
        <v>0</v>
      </c>
      <c r="BF93" s="53">
        <f t="shared" si="55"/>
        <v>0</v>
      </c>
      <c r="BG93" s="53">
        <f t="shared" si="56"/>
        <v>0</v>
      </c>
      <c r="BH93" s="53">
        <f t="shared" si="57"/>
        <v>0</v>
      </c>
      <c r="BI93" s="53">
        <f t="shared" si="58"/>
        <v>0</v>
      </c>
      <c r="BJ93" s="53">
        <f t="shared" si="59"/>
        <v>0</v>
      </c>
      <c r="BK93" s="53">
        <f t="shared" si="60"/>
        <v>0</v>
      </c>
      <c r="BL93" s="53">
        <f t="shared" si="61"/>
        <v>0</v>
      </c>
      <c r="BM93" s="53">
        <f t="shared" si="62"/>
        <v>0</v>
      </c>
      <c r="BN93" s="53">
        <f t="shared" si="63"/>
        <v>0</v>
      </c>
      <c r="BO93" s="53"/>
      <c r="BP93" s="53">
        <f t="shared" si="64"/>
        <v>0</v>
      </c>
      <c r="BQ93" s="53"/>
      <c r="BR93" s="53">
        <f t="shared" si="65"/>
        <v>0</v>
      </c>
    </row>
    <row r="94" spans="1:70" x14ac:dyDescent="0.2">
      <c r="A94" s="6">
        <v>2342</v>
      </c>
      <c r="B94" s="6" t="str">
        <f>+VLOOKUP(A94,masterfile!B:C,2,FALSE)</f>
        <v>Einstellg stl. Rücklage § 6b (3) EStG</v>
      </c>
      <c r="D94" s="53">
        <f>+SUMIF('[1]2017'!$A:$A,$A94,'[1]2017'!$C:$C)-SUMIF('[1]2017'!$E:$E,$A94,'[1]2017'!$G:$G)</f>
        <v>0</v>
      </c>
      <c r="E94" s="53">
        <f>+SUMIF('[1]2018'!$A:$A,$A94,'[1]2018'!$C:$C)-SUMIF('[1]2018'!$E:$E,$A94,'[1]2018'!$G:$G)</f>
        <v>0</v>
      </c>
      <c r="F94" s="53">
        <f>+SUMIF('[1]2019'!$A:$A,$A94,'[1]2019'!$C:$C)-SUMIF('[1]2019'!$E:$E,$A94,'[1]2019'!$G:$G)</f>
        <v>0</v>
      </c>
      <c r="G94" s="53">
        <f>+SUMIF('[1]2020'!$A:$A,$A94,'[1]2020'!$C:$C)-SUMIF('[1]2020'!$E:$E,$A94,'[1]2020'!$G:$G)</f>
        <v>0</v>
      </c>
      <c r="H94" s="53"/>
      <c r="I94" s="53">
        <f>+(+SUMIF('[1]2021'!$A:$A,$A94,'[1]2021'!$C:$C)-SUMIF('[1]2021'!$E:$E,$A94,'[1]2021'!$G:$G))/12</f>
        <v>0</v>
      </c>
      <c r="J94" s="53">
        <f>+(+SUMIF('[1]2021'!$A:$A,$A94,'[1]2021'!$C:$C)-SUMIF('[1]2021'!$E:$E,$A94,'[1]2021'!$G:$G))/12</f>
        <v>0</v>
      </c>
      <c r="K94" s="53">
        <f>+(+SUMIF('[1]2021'!$A:$A,$A94,'[1]2021'!$C:$C)-SUMIF('[1]2021'!$E:$E,$A94,'[1]2021'!$G:$G))/12</f>
        <v>0</v>
      </c>
      <c r="L94" s="53">
        <f>+(+SUMIF('[1]2021'!$A:$A,$A94,'[1]2021'!$C:$C)-SUMIF('[1]2021'!$E:$E,$A94,'[1]2021'!$G:$G))/12</f>
        <v>0</v>
      </c>
      <c r="M94" s="53">
        <f>+(+SUMIF('[1]2021'!$A:$A,$A94,'[1]2021'!$C:$C)-SUMIF('[1]2021'!$E:$E,$A94,'[1]2021'!$G:$G))/12</f>
        <v>0</v>
      </c>
      <c r="N94" s="53">
        <f>+(+SUMIF('[1]2021'!$A:$A,$A94,'[1]2021'!$C:$C)-SUMIF('[1]2021'!$E:$E,$A94,'[1]2021'!$G:$G))/12</f>
        <v>0</v>
      </c>
      <c r="O94" s="53">
        <f>+(+SUMIF('[1]2021'!$A:$A,$A94,'[1]2021'!$C:$C)-SUMIF('[1]2021'!$E:$E,$A94,'[1]2021'!$G:$G))/12</f>
        <v>0</v>
      </c>
      <c r="P94" s="53">
        <f>+(+SUMIF('[1]2021'!$A:$A,$A94,'[1]2021'!$C:$C)-SUMIF('[1]2021'!$E:$E,$A94,'[1]2021'!$G:$G))/12</f>
        <v>0</v>
      </c>
      <c r="Q94" s="53">
        <f>+(+SUMIF('[1]2021'!$A:$A,$A94,'[1]2021'!$C:$C)-SUMIF('[1]2021'!$E:$E,$A94,'[1]2021'!$G:$G))/12</f>
        <v>0</v>
      </c>
      <c r="R94" s="53">
        <f>+(+SUMIF('[1]2021'!$A:$A,$A94,'[1]2021'!$C:$C)-SUMIF('[1]2021'!$E:$E,$A94,'[1]2021'!$G:$G))/12</f>
        <v>0</v>
      </c>
      <c r="S94" s="53">
        <f>+(+SUMIF('[1]2021'!$A:$A,$A94,'[1]2021'!$C:$C)-SUMIF('[1]2021'!$E:$E,$A94,'[1]2021'!$G:$G))/12</f>
        <v>0</v>
      </c>
      <c r="T94" s="53">
        <f>+(+SUMIF('[1]2021'!$A:$A,$A94,'[1]2021'!$C:$C)-SUMIF('[1]2021'!$E:$E,$A94,'[1]2021'!$G:$G))/12</f>
        <v>0</v>
      </c>
      <c r="U94" s="53">
        <f>+SUM(I94:INDEX(I94:T94,1,Settings!$C$4))</f>
        <v>0</v>
      </c>
      <c r="V94" s="53">
        <f t="shared" si="36"/>
        <v>0</v>
      </c>
      <c r="W94" s="53"/>
      <c r="X94" s="53">
        <f>+SUMIFS(postings!$T:$T,postings!$C:$C,'pl-data'!X$2,postings!$D:$D,'pl-data'!X$3,postings!$I:$I,'pl-data'!$A94)-SUMIFS(postings!$W:$W,postings!$C:$C,'pl-data'!X$2,postings!$D:$D,'pl-data'!X$3,postings!$M:$M,'pl-data'!$A94)</f>
        <v>0</v>
      </c>
      <c r="Y94" s="53">
        <f>+SUMIFS(postings!$T:$T,postings!$C:$C,'pl-data'!Y$2,postings!$D:$D,'pl-data'!Y$3,postings!$I:$I,'pl-data'!$A94)-SUMIFS(postings!$W:$W,postings!$C:$C,'pl-data'!Y$2,postings!$D:$D,'pl-data'!Y$3,postings!$M:$M,'pl-data'!$A94)</f>
        <v>0</v>
      </c>
      <c r="Z94" s="53">
        <f>+SUMIFS(postings!$T:$T,postings!$C:$C,'pl-data'!Z$2,postings!$D:$D,'pl-data'!Z$3,postings!$I:$I,'pl-data'!$A94)-SUMIFS(postings!$W:$W,postings!$C:$C,'pl-data'!Z$2,postings!$D:$D,'pl-data'!Z$3,postings!$M:$M,'pl-data'!$A94)</f>
        <v>0</v>
      </c>
      <c r="AA94" s="53">
        <f>+SUMIFS(postings!$T:$T,postings!$C:$C,'pl-data'!AA$2,postings!$D:$D,'pl-data'!AA$3,postings!$I:$I,'pl-data'!$A94)-SUMIFS(postings!$W:$W,postings!$C:$C,'pl-data'!AA$2,postings!$D:$D,'pl-data'!AA$3,postings!$M:$M,'pl-data'!$A94)</f>
        <v>0</v>
      </c>
      <c r="AB94" s="53">
        <f>+SUMIFS(postings!$T:$T,postings!$C:$C,'pl-data'!AB$2,postings!$D:$D,'pl-data'!AB$3,postings!$I:$I,'pl-data'!$A94)-SUMIFS(postings!$W:$W,postings!$C:$C,'pl-data'!AB$2,postings!$D:$D,'pl-data'!AB$3,postings!$M:$M,'pl-data'!$A94)</f>
        <v>0</v>
      </c>
      <c r="AC94" s="53">
        <f>+SUMIFS(postings!$T:$T,postings!$C:$C,'pl-data'!AC$2,postings!$D:$D,'pl-data'!AC$3,postings!$I:$I,'pl-data'!$A94)-SUMIFS(postings!$W:$W,postings!$C:$C,'pl-data'!AC$2,postings!$D:$D,'pl-data'!AC$3,postings!$M:$M,'pl-data'!$A94)</f>
        <v>0</v>
      </c>
      <c r="AD94" s="53">
        <f>+SUMIFS(postings!$T:$T,postings!$C:$C,'pl-data'!AD$2,postings!$D:$D,'pl-data'!AD$3,postings!$I:$I,'pl-data'!$A94)-SUMIFS(postings!$W:$W,postings!$C:$C,'pl-data'!AD$2,postings!$D:$D,'pl-data'!AD$3,postings!$M:$M,'pl-data'!$A94)</f>
        <v>0</v>
      </c>
      <c r="AE94" s="53">
        <f>+SUMIFS(postings!$T:$T,postings!$C:$C,'pl-data'!AE$2,postings!$D:$D,'pl-data'!AE$3,postings!$I:$I,'pl-data'!$A94)-SUMIFS(postings!$W:$W,postings!$C:$C,'pl-data'!AE$2,postings!$D:$D,'pl-data'!AE$3,postings!$M:$M,'pl-data'!$A94)</f>
        <v>0</v>
      </c>
      <c r="AF94" s="53">
        <f>+SUMIFS(postings!$T:$T,postings!$C:$C,'pl-data'!AF$2,postings!$D:$D,'pl-data'!AF$3,postings!$I:$I,'pl-data'!$A94)-SUMIFS(postings!$W:$W,postings!$C:$C,'pl-data'!AF$2,postings!$D:$D,'pl-data'!AF$3,postings!$M:$M,'pl-data'!$A94)</f>
        <v>0</v>
      </c>
      <c r="AG94" s="53">
        <f>+SUMIFS(postings!$T:$T,postings!$C:$C,'pl-data'!AG$2,postings!$D:$D,'pl-data'!AG$3,postings!$I:$I,'pl-data'!$A94)-SUMIFS(postings!$W:$W,postings!$C:$C,'pl-data'!AG$2,postings!$D:$D,'pl-data'!AG$3,postings!$M:$M,'pl-data'!$A94)</f>
        <v>0</v>
      </c>
      <c r="AH94" s="53">
        <f>+SUMIFS(postings!$T:$T,postings!$C:$C,'pl-data'!AH$2,postings!$D:$D,'pl-data'!AH$3,postings!$I:$I,'pl-data'!$A94)-SUMIFS(postings!$W:$W,postings!$C:$C,'pl-data'!AH$2,postings!$D:$D,'pl-data'!AH$3,postings!$M:$M,'pl-data'!$A94)</f>
        <v>0</v>
      </c>
      <c r="AI94" s="53">
        <f>+SUMIFS(postings!$T:$T,postings!$C:$C,'pl-data'!AI$2,postings!$D:$D,'pl-data'!AI$3,postings!$I:$I,'pl-data'!$A94)-SUMIFS(postings!$W:$W,postings!$C:$C,'pl-data'!AI$2,postings!$D:$D,'pl-data'!AI$3,postings!$M:$M,'pl-data'!$A94)</f>
        <v>0</v>
      </c>
      <c r="AJ94" s="53">
        <f>+SUM(X94:INDEX(X94:AI94,1,Settings!$C$4))</f>
        <v>0</v>
      </c>
      <c r="AK94" s="53">
        <f t="shared" si="37"/>
        <v>0</v>
      </c>
      <c r="AL94" s="53"/>
      <c r="AM94" s="53">
        <f t="shared" si="38"/>
        <v>0</v>
      </c>
      <c r="AN94" s="53">
        <f t="shared" si="39"/>
        <v>0</v>
      </c>
      <c r="AO94" s="53">
        <f t="shared" si="40"/>
        <v>0</v>
      </c>
      <c r="AP94" s="53">
        <f t="shared" si="41"/>
        <v>0</v>
      </c>
      <c r="AQ94" s="53">
        <f t="shared" si="42"/>
        <v>0</v>
      </c>
      <c r="AR94" s="53">
        <f t="shared" si="43"/>
        <v>0</v>
      </c>
      <c r="AS94" s="53">
        <f t="shared" si="44"/>
        <v>0</v>
      </c>
      <c r="AT94" s="53">
        <f t="shared" si="45"/>
        <v>0</v>
      </c>
      <c r="AU94" s="53">
        <f t="shared" si="46"/>
        <v>0</v>
      </c>
      <c r="AV94" s="53">
        <f t="shared" si="47"/>
        <v>0</v>
      </c>
      <c r="AW94" s="53">
        <f t="shared" si="48"/>
        <v>0</v>
      </c>
      <c r="AX94" s="53">
        <f t="shared" si="49"/>
        <v>0</v>
      </c>
      <c r="AY94" s="53">
        <f>+SUM(AM94:INDEX(AM94:AX94,1,Settings!$C$4))</f>
        <v>0</v>
      </c>
      <c r="AZ94" s="53">
        <f t="shared" si="50"/>
        <v>0</v>
      </c>
      <c r="BA94" s="53"/>
      <c r="BB94" s="53">
        <f t="shared" si="51"/>
        <v>0</v>
      </c>
      <c r="BC94" s="53">
        <f t="shared" si="52"/>
        <v>0</v>
      </c>
      <c r="BD94" s="53">
        <f t="shared" si="53"/>
        <v>0</v>
      </c>
      <c r="BE94" s="53">
        <f t="shared" si="54"/>
        <v>0</v>
      </c>
      <c r="BF94" s="53">
        <f t="shared" si="55"/>
        <v>0</v>
      </c>
      <c r="BG94" s="53">
        <f t="shared" si="56"/>
        <v>0</v>
      </c>
      <c r="BH94" s="53">
        <f t="shared" si="57"/>
        <v>0</v>
      </c>
      <c r="BI94" s="53">
        <f t="shared" si="58"/>
        <v>0</v>
      </c>
      <c r="BJ94" s="53">
        <f t="shared" si="59"/>
        <v>0</v>
      </c>
      <c r="BK94" s="53">
        <f t="shared" si="60"/>
        <v>0</v>
      </c>
      <c r="BL94" s="53">
        <f t="shared" si="61"/>
        <v>0</v>
      </c>
      <c r="BM94" s="53">
        <f t="shared" si="62"/>
        <v>0</v>
      </c>
      <c r="BN94" s="53">
        <f t="shared" si="63"/>
        <v>0</v>
      </c>
      <c r="BO94" s="53"/>
      <c r="BP94" s="53">
        <f t="shared" si="64"/>
        <v>0</v>
      </c>
      <c r="BQ94" s="53"/>
      <c r="BR94" s="53">
        <f t="shared" si="65"/>
        <v>0</v>
      </c>
    </row>
    <row r="95" spans="1:70" x14ac:dyDescent="0.2">
      <c r="A95" s="6">
        <v>2343</v>
      </c>
      <c r="B95" s="6" t="str">
        <f>+VLOOKUP(A95,masterfile!B:C,2,FALSE)</f>
        <v>Einstellg stl. Rücklage § 6b (10) EStG</v>
      </c>
      <c r="D95" s="53">
        <f>+SUMIF('[1]2017'!$A:$A,$A95,'[1]2017'!$C:$C)-SUMIF('[1]2017'!$E:$E,$A95,'[1]2017'!$G:$G)</f>
        <v>0</v>
      </c>
      <c r="E95" s="53">
        <f>+SUMIF('[1]2018'!$A:$A,$A95,'[1]2018'!$C:$C)-SUMIF('[1]2018'!$E:$E,$A95,'[1]2018'!$G:$G)</f>
        <v>0</v>
      </c>
      <c r="F95" s="53">
        <f>+SUMIF('[1]2019'!$A:$A,$A95,'[1]2019'!$C:$C)-SUMIF('[1]2019'!$E:$E,$A95,'[1]2019'!$G:$G)</f>
        <v>0</v>
      </c>
      <c r="G95" s="53">
        <f>+SUMIF('[1]2020'!$A:$A,$A95,'[1]2020'!$C:$C)-SUMIF('[1]2020'!$E:$E,$A95,'[1]2020'!$G:$G)</f>
        <v>0</v>
      </c>
      <c r="H95" s="53"/>
      <c r="I95" s="53">
        <f>+(+SUMIF('[1]2021'!$A:$A,$A95,'[1]2021'!$C:$C)-SUMIF('[1]2021'!$E:$E,$A95,'[1]2021'!$G:$G))/12</f>
        <v>0</v>
      </c>
      <c r="J95" s="53">
        <f>+(+SUMIF('[1]2021'!$A:$A,$A95,'[1]2021'!$C:$C)-SUMIF('[1]2021'!$E:$E,$A95,'[1]2021'!$G:$G))/12</f>
        <v>0</v>
      </c>
      <c r="K95" s="53">
        <f>+(+SUMIF('[1]2021'!$A:$A,$A95,'[1]2021'!$C:$C)-SUMIF('[1]2021'!$E:$E,$A95,'[1]2021'!$G:$G))/12</f>
        <v>0</v>
      </c>
      <c r="L95" s="53">
        <f>+(+SUMIF('[1]2021'!$A:$A,$A95,'[1]2021'!$C:$C)-SUMIF('[1]2021'!$E:$E,$A95,'[1]2021'!$G:$G))/12</f>
        <v>0</v>
      </c>
      <c r="M95" s="53">
        <f>+(+SUMIF('[1]2021'!$A:$A,$A95,'[1]2021'!$C:$C)-SUMIF('[1]2021'!$E:$E,$A95,'[1]2021'!$G:$G))/12</f>
        <v>0</v>
      </c>
      <c r="N95" s="53">
        <f>+(+SUMIF('[1]2021'!$A:$A,$A95,'[1]2021'!$C:$C)-SUMIF('[1]2021'!$E:$E,$A95,'[1]2021'!$G:$G))/12</f>
        <v>0</v>
      </c>
      <c r="O95" s="53">
        <f>+(+SUMIF('[1]2021'!$A:$A,$A95,'[1]2021'!$C:$C)-SUMIF('[1]2021'!$E:$E,$A95,'[1]2021'!$G:$G))/12</f>
        <v>0</v>
      </c>
      <c r="P95" s="53">
        <f>+(+SUMIF('[1]2021'!$A:$A,$A95,'[1]2021'!$C:$C)-SUMIF('[1]2021'!$E:$E,$A95,'[1]2021'!$G:$G))/12</f>
        <v>0</v>
      </c>
      <c r="Q95" s="53">
        <f>+(+SUMIF('[1]2021'!$A:$A,$A95,'[1]2021'!$C:$C)-SUMIF('[1]2021'!$E:$E,$A95,'[1]2021'!$G:$G))/12</f>
        <v>0</v>
      </c>
      <c r="R95" s="53">
        <f>+(+SUMIF('[1]2021'!$A:$A,$A95,'[1]2021'!$C:$C)-SUMIF('[1]2021'!$E:$E,$A95,'[1]2021'!$G:$G))/12</f>
        <v>0</v>
      </c>
      <c r="S95" s="53">
        <f>+(+SUMIF('[1]2021'!$A:$A,$A95,'[1]2021'!$C:$C)-SUMIF('[1]2021'!$E:$E,$A95,'[1]2021'!$G:$G))/12</f>
        <v>0</v>
      </c>
      <c r="T95" s="53">
        <f>+(+SUMIF('[1]2021'!$A:$A,$A95,'[1]2021'!$C:$C)-SUMIF('[1]2021'!$E:$E,$A95,'[1]2021'!$G:$G))/12</f>
        <v>0</v>
      </c>
      <c r="U95" s="53">
        <f>+SUM(I95:INDEX(I95:T95,1,Settings!$C$4))</f>
        <v>0</v>
      </c>
      <c r="V95" s="53">
        <f t="shared" si="36"/>
        <v>0</v>
      </c>
      <c r="W95" s="53"/>
      <c r="X95" s="53">
        <f>+SUMIFS(postings!$T:$T,postings!$C:$C,'pl-data'!X$2,postings!$D:$D,'pl-data'!X$3,postings!$I:$I,'pl-data'!$A95)-SUMIFS(postings!$W:$W,postings!$C:$C,'pl-data'!X$2,postings!$D:$D,'pl-data'!X$3,postings!$M:$M,'pl-data'!$A95)</f>
        <v>0</v>
      </c>
      <c r="Y95" s="53">
        <f>+SUMIFS(postings!$T:$T,postings!$C:$C,'pl-data'!Y$2,postings!$D:$D,'pl-data'!Y$3,postings!$I:$I,'pl-data'!$A95)-SUMIFS(postings!$W:$W,postings!$C:$C,'pl-data'!Y$2,postings!$D:$D,'pl-data'!Y$3,postings!$M:$M,'pl-data'!$A95)</f>
        <v>0</v>
      </c>
      <c r="Z95" s="53">
        <f>+SUMIFS(postings!$T:$T,postings!$C:$C,'pl-data'!Z$2,postings!$D:$D,'pl-data'!Z$3,postings!$I:$I,'pl-data'!$A95)-SUMIFS(postings!$W:$W,postings!$C:$C,'pl-data'!Z$2,postings!$D:$D,'pl-data'!Z$3,postings!$M:$M,'pl-data'!$A95)</f>
        <v>0</v>
      </c>
      <c r="AA95" s="53">
        <f>+SUMIFS(postings!$T:$T,postings!$C:$C,'pl-data'!AA$2,postings!$D:$D,'pl-data'!AA$3,postings!$I:$I,'pl-data'!$A95)-SUMIFS(postings!$W:$W,postings!$C:$C,'pl-data'!AA$2,postings!$D:$D,'pl-data'!AA$3,postings!$M:$M,'pl-data'!$A95)</f>
        <v>0</v>
      </c>
      <c r="AB95" s="53">
        <f>+SUMIFS(postings!$T:$T,postings!$C:$C,'pl-data'!AB$2,postings!$D:$D,'pl-data'!AB$3,postings!$I:$I,'pl-data'!$A95)-SUMIFS(postings!$W:$W,postings!$C:$C,'pl-data'!AB$2,postings!$D:$D,'pl-data'!AB$3,postings!$M:$M,'pl-data'!$A95)</f>
        <v>0</v>
      </c>
      <c r="AC95" s="53">
        <f>+SUMIFS(postings!$T:$T,postings!$C:$C,'pl-data'!AC$2,postings!$D:$D,'pl-data'!AC$3,postings!$I:$I,'pl-data'!$A95)-SUMIFS(postings!$W:$W,postings!$C:$C,'pl-data'!AC$2,postings!$D:$D,'pl-data'!AC$3,postings!$M:$M,'pl-data'!$A95)</f>
        <v>0</v>
      </c>
      <c r="AD95" s="53">
        <f>+SUMIFS(postings!$T:$T,postings!$C:$C,'pl-data'!AD$2,postings!$D:$D,'pl-data'!AD$3,postings!$I:$I,'pl-data'!$A95)-SUMIFS(postings!$W:$W,postings!$C:$C,'pl-data'!AD$2,postings!$D:$D,'pl-data'!AD$3,postings!$M:$M,'pl-data'!$A95)</f>
        <v>0</v>
      </c>
      <c r="AE95" s="53">
        <f>+SUMIFS(postings!$T:$T,postings!$C:$C,'pl-data'!AE$2,postings!$D:$D,'pl-data'!AE$3,postings!$I:$I,'pl-data'!$A95)-SUMIFS(postings!$W:$W,postings!$C:$C,'pl-data'!AE$2,postings!$D:$D,'pl-data'!AE$3,postings!$M:$M,'pl-data'!$A95)</f>
        <v>0</v>
      </c>
      <c r="AF95" s="53">
        <f>+SUMIFS(postings!$T:$T,postings!$C:$C,'pl-data'!AF$2,postings!$D:$D,'pl-data'!AF$3,postings!$I:$I,'pl-data'!$A95)-SUMIFS(postings!$W:$W,postings!$C:$C,'pl-data'!AF$2,postings!$D:$D,'pl-data'!AF$3,postings!$M:$M,'pl-data'!$A95)</f>
        <v>0</v>
      </c>
      <c r="AG95" s="53">
        <f>+SUMIFS(postings!$T:$T,postings!$C:$C,'pl-data'!AG$2,postings!$D:$D,'pl-data'!AG$3,postings!$I:$I,'pl-data'!$A95)-SUMIFS(postings!$W:$W,postings!$C:$C,'pl-data'!AG$2,postings!$D:$D,'pl-data'!AG$3,postings!$M:$M,'pl-data'!$A95)</f>
        <v>0</v>
      </c>
      <c r="AH95" s="53">
        <f>+SUMIFS(postings!$T:$T,postings!$C:$C,'pl-data'!AH$2,postings!$D:$D,'pl-data'!AH$3,postings!$I:$I,'pl-data'!$A95)-SUMIFS(postings!$W:$W,postings!$C:$C,'pl-data'!AH$2,postings!$D:$D,'pl-data'!AH$3,postings!$M:$M,'pl-data'!$A95)</f>
        <v>0</v>
      </c>
      <c r="AI95" s="53">
        <f>+SUMIFS(postings!$T:$T,postings!$C:$C,'pl-data'!AI$2,postings!$D:$D,'pl-data'!AI$3,postings!$I:$I,'pl-data'!$A95)-SUMIFS(postings!$W:$W,postings!$C:$C,'pl-data'!AI$2,postings!$D:$D,'pl-data'!AI$3,postings!$M:$M,'pl-data'!$A95)</f>
        <v>0</v>
      </c>
      <c r="AJ95" s="53">
        <f>+SUM(X95:INDEX(X95:AI95,1,Settings!$C$4))</f>
        <v>0</v>
      </c>
      <c r="AK95" s="53">
        <f t="shared" si="37"/>
        <v>0</v>
      </c>
      <c r="AL95" s="53"/>
      <c r="AM95" s="53">
        <f t="shared" si="38"/>
        <v>0</v>
      </c>
      <c r="AN95" s="53">
        <f t="shared" si="39"/>
        <v>0</v>
      </c>
      <c r="AO95" s="53">
        <f t="shared" si="40"/>
        <v>0</v>
      </c>
      <c r="AP95" s="53">
        <f t="shared" si="41"/>
        <v>0</v>
      </c>
      <c r="AQ95" s="53">
        <f t="shared" si="42"/>
        <v>0</v>
      </c>
      <c r="AR95" s="53">
        <f t="shared" si="43"/>
        <v>0</v>
      </c>
      <c r="AS95" s="53">
        <f t="shared" si="44"/>
        <v>0</v>
      </c>
      <c r="AT95" s="53">
        <f t="shared" si="45"/>
        <v>0</v>
      </c>
      <c r="AU95" s="53">
        <f t="shared" si="46"/>
        <v>0</v>
      </c>
      <c r="AV95" s="53">
        <f t="shared" si="47"/>
        <v>0</v>
      </c>
      <c r="AW95" s="53">
        <f t="shared" si="48"/>
        <v>0</v>
      </c>
      <c r="AX95" s="53">
        <f t="shared" si="49"/>
        <v>0</v>
      </c>
      <c r="AY95" s="53">
        <f>+SUM(AM95:INDEX(AM95:AX95,1,Settings!$C$4))</f>
        <v>0</v>
      </c>
      <c r="AZ95" s="53">
        <f t="shared" si="50"/>
        <v>0</v>
      </c>
      <c r="BA95" s="53"/>
      <c r="BB95" s="53">
        <f t="shared" si="51"/>
        <v>0</v>
      </c>
      <c r="BC95" s="53">
        <f t="shared" si="52"/>
        <v>0</v>
      </c>
      <c r="BD95" s="53">
        <f t="shared" si="53"/>
        <v>0</v>
      </c>
      <c r="BE95" s="53">
        <f t="shared" si="54"/>
        <v>0</v>
      </c>
      <c r="BF95" s="53">
        <f t="shared" si="55"/>
        <v>0</v>
      </c>
      <c r="BG95" s="53">
        <f t="shared" si="56"/>
        <v>0</v>
      </c>
      <c r="BH95" s="53">
        <f t="shared" si="57"/>
        <v>0</v>
      </c>
      <c r="BI95" s="53">
        <f t="shared" si="58"/>
        <v>0</v>
      </c>
      <c r="BJ95" s="53">
        <f t="shared" si="59"/>
        <v>0</v>
      </c>
      <c r="BK95" s="53">
        <f t="shared" si="60"/>
        <v>0</v>
      </c>
      <c r="BL95" s="53">
        <f t="shared" si="61"/>
        <v>0</v>
      </c>
      <c r="BM95" s="53">
        <f t="shared" si="62"/>
        <v>0</v>
      </c>
      <c r="BN95" s="53">
        <f t="shared" si="63"/>
        <v>0</v>
      </c>
      <c r="BO95" s="53"/>
      <c r="BP95" s="53">
        <f t="shared" si="64"/>
        <v>0</v>
      </c>
      <c r="BQ95" s="53"/>
      <c r="BR95" s="53">
        <f t="shared" si="65"/>
        <v>0</v>
      </c>
    </row>
    <row r="96" spans="1:70" x14ac:dyDescent="0.2">
      <c r="A96" s="6">
        <v>2344</v>
      </c>
      <c r="B96" s="6" t="str">
        <f>+VLOOKUP(A96,masterfile!B:C,2,FALSE)</f>
        <v>Einstellungen stl. Rücklage R 6.6 EStR</v>
      </c>
      <c r="D96" s="53">
        <f>+SUMIF('[1]2017'!$A:$A,$A96,'[1]2017'!$C:$C)-SUMIF('[1]2017'!$E:$E,$A96,'[1]2017'!$G:$G)</f>
        <v>0</v>
      </c>
      <c r="E96" s="53">
        <f>+SUMIF('[1]2018'!$A:$A,$A96,'[1]2018'!$C:$C)-SUMIF('[1]2018'!$E:$E,$A96,'[1]2018'!$G:$G)</f>
        <v>0</v>
      </c>
      <c r="F96" s="53">
        <f>+SUMIF('[1]2019'!$A:$A,$A96,'[1]2019'!$C:$C)-SUMIF('[1]2019'!$E:$E,$A96,'[1]2019'!$G:$G)</f>
        <v>0</v>
      </c>
      <c r="G96" s="53">
        <f>+SUMIF('[1]2020'!$A:$A,$A96,'[1]2020'!$C:$C)-SUMIF('[1]2020'!$E:$E,$A96,'[1]2020'!$G:$G)</f>
        <v>0</v>
      </c>
      <c r="H96" s="53"/>
      <c r="I96" s="53">
        <f>+(+SUMIF('[1]2021'!$A:$A,$A96,'[1]2021'!$C:$C)-SUMIF('[1]2021'!$E:$E,$A96,'[1]2021'!$G:$G))/12</f>
        <v>0</v>
      </c>
      <c r="J96" s="53">
        <f>+(+SUMIF('[1]2021'!$A:$A,$A96,'[1]2021'!$C:$C)-SUMIF('[1]2021'!$E:$E,$A96,'[1]2021'!$G:$G))/12</f>
        <v>0</v>
      </c>
      <c r="K96" s="53">
        <f>+(+SUMIF('[1]2021'!$A:$A,$A96,'[1]2021'!$C:$C)-SUMIF('[1]2021'!$E:$E,$A96,'[1]2021'!$G:$G))/12</f>
        <v>0</v>
      </c>
      <c r="L96" s="53">
        <f>+(+SUMIF('[1]2021'!$A:$A,$A96,'[1]2021'!$C:$C)-SUMIF('[1]2021'!$E:$E,$A96,'[1]2021'!$G:$G))/12</f>
        <v>0</v>
      </c>
      <c r="M96" s="53">
        <f>+(+SUMIF('[1]2021'!$A:$A,$A96,'[1]2021'!$C:$C)-SUMIF('[1]2021'!$E:$E,$A96,'[1]2021'!$G:$G))/12</f>
        <v>0</v>
      </c>
      <c r="N96" s="53">
        <f>+(+SUMIF('[1]2021'!$A:$A,$A96,'[1]2021'!$C:$C)-SUMIF('[1]2021'!$E:$E,$A96,'[1]2021'!$G:$G))/12</f>
        <v>0</v>
      </c>
      <c r="O96" s="53">
        <f>+(+SUMIF('[1]2021'!$A:$A,$A96,'[1]2021'!$C:$C)-SUMIF('[1]2021'!$E:$E,$A96,'[1]2021'!$G:$G))/12</f>
        <v>0</v>
      </c>
      <c r="P96" s="53">
        <f>+(+SUMIF('[1]2021'!$A:$A,$A96,'[1]2021'!$C:$C)-SUMIF('[1]2021'!$E:$E,$A96,'[1]2021'!$G:$G))/12</f>
        <v>0</v>
      </c>
      <c r="Q96" s="53">
        <f>+(+SUMIF('[1]2021'!$A:$A,$A96,'[1]2021'!$C:$C)-SUMIF('[1]2021'!$E:$E,$A96,'[1]2021'!$G:$G))/12</f>
        <v>0</v>
      </c>
      <c r="R96" s="53">
        <f>+(+SUMIF('[1]2021'!$A:$A,$A96,'[1]2021'!$C:$C)-SUMIF('[1]2021'!$E:$E,$A96,'[1]2021'!$G:$G))/12</f>
        <v>0</v>
      </c>
      <c r="S96" s="53">
        <f>+(+SUMIF('[1]2021'!$A:$A,$A96,'[1]2021'!$C:$C)-SUMIF('[1]2021'!$E:$E,$A96,'[1]2021'!$G:$G))/12</f>
        <v>0</v>
      </c>
      <c r="T96" s="53">
        <f>+(+SUMIF('[1]2021'!$A:$A,$A96,'[1]2021'!$C:$C)-SUMIF('[1]2021'!$E:$E,$A96,'[1]2021'!$G:$G))/12</f>
        <v>0</v>
      </c>
      <c r="U96" s="53">
        <f>+SUM(I96:INDEX(I96:T96,1,Settings!$C$4))</f>
        <v>0</v>
      </c>
      <c r="V96" s="53">
        <f t="shared" si="36"/>
        <v>0</v>
      </c>
      <c r="W96" s="53"/>
      <c r="X96" s="53">
        <f>+SUMIFS(postings!$T:$T,postings!$C:$C,'pl-data'!X$2,postings!$D:$D,'pl-data'!X$3,postings!$I:$I,'pl-data'!$A96)-SUMIFS(postings!$W:$W,postings!$C:$C,'pl-data'!X$2,postings!$D:$D,'pl-data'!X$3,postings!$M:$M,'pl-data'!$A96)</f>
        <v>0</v>
      </c>
      <c r="Y96" s="53">
        <f>+SUMIFS(postings!$T:$T,postings!$C:$C,'pl-data'!Y$2,postings!$D:$D,'pl-data'!Y$3,postings!$I:$I,'pl-data'!$A96)-SUMIFS(postings!$W:$W,postings!$C:$C,'pl-data'!Y$2,postings!$D:$D,'pl-data'!Y$3,postings!$M:$M,'pl-data'!$A96)</f>
        <v>0</v>
      </c>
      <c r="Z96" s="53">
        <f>+SUMIFS(postings!$T:$T,postings!$C:$C,'pl-data'!Z$2,postings!$D:$D,'pl-data'!Z$3,postings!$I:$I,'pl-data'!$A96)-SUMIFS(postings!$W:$W,postings!$C:$C,'pl-data'!Z$2,postings!$D:$D,'pl-data'!Z$3,postings!$M:$M,'pl-data'!$A96)</f>
        <v>0</v>
      </c>
      <c r="AA96" s="53">
        <f>+SUMIFS(postings!$T:$T,postings!$C:$C,'pl-data'!AA$2,postings!$D:$D,'pl-data'!AA$3,postings!$I:$I,'pl-data'!$A96)-SUMIFS(postings!$W:$W,postings!$C:$C,'pl-data'!AA$2,postings!$D:$D,'pl-data'!AA$3,postings!$M:$M,'pl-data'!$A96)</f>
        <v>0</v>
      </c>
      <c r="AB96" s="53">
        <f>+SUMIFS(postings!$T:$T,postings!$C:$C,'pl-data'!AB$2,postings!$D:$D,'pl-data'!AB$3,postings!$I:$I,'pl-data'!$A96)-SUMIFS(postings!$W:$W,postings!$C:$C,'pl-data'!AB$2,postings!$D:$D,'pl-data'!AB$3,postings!$M:$M,'pl-data'!$A96)</f>
        <v>0</v>
      </c>
      <c r="AC96" s="53">
        <f>+SUMIFS(postings!$T:$T,postings!$C:$C,'pl-data'!AC$2,postings!$D:$D,'pl-data'!AC$3,postings!$I:$I,'pl-data'!$A96)-SUMIFS(postings!$W:$W,postings!$C:$C,'pl-data'!AC$2,postings!$D:$D,'pl-data'!AC$3,postings!$M:$M,'pl-data'!$A96)</f>
        <v>0</v>
      </c>
      <c r="AD96" s="53">
        <f>+SUMIFS(postings!$T:$T,postings!$C:$C,'pl-data'!AD$2,postings!$D:$D,'pl-data'!AD$3,postings!$I:$I,'pl-data'!$A96)-SUMIFS(postings!$W:$W,postings!$C:$C,'pl-data'!AD$2,postings!$D:$D,'pl-data'!AD$3,postings!$M:$M,'pl-data'!$A96)</f>
        <v>0</v>
      </c>
      <c r="AE96" s="53">
        <f>+SUMIFS(postings!$T:$T,postings!$C:$C,'pl-data'!AE$2,postings!$D:$D,'pl-data'!AE$3,postings!$I:$I,'pl-data'!$A96)-SUMIFS(postings!$W:$W,postings!$C:$C,'pl-data'!AE$2,postings!$D:$D,'pl-data'!AE$3,postings!$M:$M,'pl-data'!$A96)</f>
        <v>0</v>
      </c>
      <c r="AF96" s="53">
        <f>+SUMIFS(postings!$T:$T,postings!$C:$C,'pl-data'!AF$2,postings!$D:$D,'pl-data'!AF$3,postings!$I:$I,'pl-data'!$A96)-SUMIFS(postings!$W:$W,postings!$C:$C,'pl-data'!AF$2,postings!$D:$D,'pl-data'!AF$3,postings!$M:$M,'pl-data'!$A96)</f>
        <v>0</v>
      </c>
      <c r="AG96" s="53">
        <f>+SUMIFS(postings!$T:$T,postings!$C:$C,'pl-data'!AG$2,postings!$D:$D,'pl-data'!AG$3,postings!$I:$I,'pl-data'!$A96)-SUMIFS(postings!$W:$W,postings!$C:$C,'pl-data'!AG$2,postings!$D:$D,'pl-data'!AG$3,postings!$M:$M,'pl-data'!$A96)</f>
        <v>0</v>
      </c>
      <c r="AH96" s="53">
        <f>+SUMIFS(postings!$T:$T,postings!$C:$C,'pl-data'!AH$2,postings!$D:$D,'pl-data'!AH$3,postings!$I:$I,'pl-data'!$A96)-SUMIFS(postings!$W:$W,postings!$C:$C,'pl-data'!AH$2,postings!$D:$D,'pl-data'!AH$3,postings!$M:$M,'pl-data'!$A96)</f>
        <v>0</v>
      </c>
      <c r="AI96" s="53">
        <f>+SUMIFS(postings!$T:$T,postings!$C:$C,'pl-data'!AI$2,postings!$D:$D,'pl-data'!AI$3,postings!$I:$I,'pl-data'!$A96)-SUMIFS(postings!$W:$W,postings!$C:$C,'pl-data'!AI$2,postings!$D:$D,'pl-data'!AI$3,postings!$M:$M,'pl-data'!$A96)</f>
        <v>0</v>
      </c>
      <c r="AJ96" s="53">
        <f>+SUM(X96:INDEX(X96:AI96,1,Settings!$C$4))</f>
        <v>0</v>
      </c>
      <c r="AK96" s="53">
        <f t="shared" si="37"/>
        <v>0</v>
      </c>
      <c r="AL96" s="53"/>
      <c r="AM96" s="53">
        <f t="shared" si="38"/>
        <v>0</v>
      </c>
      <c r="AN96" s="53">
        <f t="shared" si="39"/>
        <v>0</v>
      </c>
      <c r="AO96" s="53">
        <f t="shared" si="40"/>
        <v>0</v>
      </c>
      <c r="AP96" s="53">
        <f t="shared" si="41"/>
        <v>0</v>
      </c>
      <c r="AQ96" s="53">
        <f t="shared" si="42"/>
        <v>0</v>
      </c>
      <c r="AR96" s="53">
        <f t="shared" si="43"/>
        <v>0</v>
      </c>
      <c r="AS96" s="53">
        <f t="shared" si="44"/>
        <v>0</v>
      </c>
      <c r="AT96" s="53">
        <f t="shared" si="45"/>
        <v>0</v>
      </c>
      <c r="AU96" s="53">
        <f t="shared" si="46"/>
        <v>0</v>
      </c>
      <c r="AV96" s="53">
        <f t="shared" si="47"/>
        <v>0</v>
      </c>
      <c r="AW96" s="53">
        <f t="shared" si="48"/>
        <v>0</v>
      </c>
      <c r="AX96" s="53">
        <f t="shared" si="49"/>
        <v>0</v>
      </c>
      <c r="AY96" s="53">
        <f>+SUM(AM96:INDEX(AM96:AX96,1,Settings!$C$4))</f>
        <v>0</v>
      </c>
      <c r="AZ96" s="53">
        <f t="shared" si="50"/>
        <v>0</v>
      </c>
      <c r="BA96" s="53"/>
      <c r="BB96" s="53">
        <f t="shared" si="51"/>
        <v>0</v>
      </c>
      <c r="BC96" s="53">
        <f t="shared" si="52"/>
        <v>0</v>
      </c>
      <c r="BD96" s="53">
        <f t="shared" si="53"/>
        <v>0</v>
      </c>
      <c r="BE96" s="53">
        <f t="shared" si="54"/>
        <v>0</v>
      </c>
      <c r="BF96" s="53">
        <f t="shared" si="55"/>
        <v>0</v>
      </c>
      <c r="BG96" s="53">
        <f t="shared" si="56"/>
        <v>0</v>
      </c>
      <c r="BH96" s="53">
        <f t="shared" si="57"/>
        <v>0</v>
      </c>
      <c r="BI96" s="53">
        <f t="shared" si="58"/>
        <v>0</v>
      </c>
      <c r="BJ96" s="53">
        <f t="shared" si="59"/>
        <v>0</v>
      </c>
      <c r="BK96" s="53">
        <f t="shared" si="60"/>
        <v>0</v>
      </c>
      <c r="BL96" s="53">
        <f t="shared" si="61"/>
        <v>0</v>
      </c>
      <c r="BM96" s="53">
        <f t="shared" si="62"/>
        <v>0</v>
      </c>
      <c r="BN96" s="53">
        <f t="shared" si="63"/>
        <v>0</v>
      </c>
      <c r="BO96" s="53"/>
      <c r="BP96" s="53">
        <f t="shared" si="64"/>
        <v>0</v>
      </c>
      <c r="BQ96" s="53"/>
      <c r="BR96" s="53">
        <f t="shared" si="65"/>
        <v>0</v>
      </c>
    </row>
    <row r="97" spans="1:70" x14ac:dyDescent="0.2">
      <c r="A97" s="6">
        <v>2345</v>
      </c>
      <c r="B97" s="6" t="str">
        <f>+VLOOKUP(A97,masterfile!B:C,2,FALSE)</f>
        <v>Einstellungen in sonstige stl. Rücklagen</v>
      </c>
      <c r="D97" s="53">
        <f>+SUMIF('[1]2017'!$A:$A,$A97,'[1]2017'!$C:$C)-SUMIF('[1]2017'!$E:$E,$A97,'[1]2017'!$G:$G)</f>
        <v>0</v>
      </c>
      <c r="E97" s="53">
        <f>+SUMIF('[1]2018'!$A:$A,$A97,'[1]2018'!$C:$C)-SUMIF('[1]2018'!$E:$E,$A97,'[1]2018'!$G:$G)</f>
        <v>0</v>
      </c>
      <c r="F97" s="53">
        <f>+SUMIF('[1]2019'!$A:$A,$A97,'[1]2019'!$C:$C)-SUMIF('[1]2019'!$E:$E,$A97,'[1]2019'!$G:$G)</f>
        <v>0</v>
      </c>
      <c r="G97" s="53">
        <f>+SUMIF('[1]2020'!$A:$A,$A97,'[1]2020'!$C:$C)-SUMIF('[1]2020'!$E:$E,$A97,'[1]2020'!$G:$G)</f>
        <v>0</v>
      </c>
      <c r="H97" s="53"/>
      <c r="I97" s="53">
        <f>+(+SUMIF('[1]2021'!$A:$A,$A97,'[1]2021'!$C:$C)-SUMIF('[1]2021'!$E:$E,$A97,'[1]2021'!$G:$G))/12</f>
        <v>0</v>
      </c>
      <c r="J97" s="53">
        <f>+(+SUMIF('[1]2021'!$A:$A,$A97,'[1]2021'!$C:$C)-SUMIF('[1]2021'!$E:$E,$A97,'[1]2021'!$G:$G))/12</f>
        <v>0</v>
      </c>
      <c r="K97" s="53">
        <f>+(+SUMIF('[1]2021'!$A:$A,$A97,'[1]2021'!$C:$C)-SUMIF('[1]2021'!$E:$E,$A97,'[1]2021'!$G:$G))/12</f>
        <v>0</v>
      </c>
      <c r="L97" s="53">
        <f>+(+SUMIF('[1]2021'!$A:$A,$A97,'[1]2021'!$C:$C)-SUMIF('[1]2021'!$E:$E,$A97,'[1]2021'!$G:$G))/12</f>
        <v>0</v>
      </c>
      <c r="M97" s="53">
        <f>+(+SUMIF('[1]2021'!$A:$A,$A97,'[1]2021'!$C:$C)-SUMIF('[1]2021'!$E:$E,$A97,'[1]2021'!$G:$G))/12</f>
        <v>0</v>
      </c>
      <c r="N97" s="53">
        <f>+(+SUMIF('[1]2021'!$A:$A,$A97,'[1]2021'!$C:$C)-SUMIF('[1]2021'!$E:$E,$A97,'[1]2021'!$G:$G))/12</f>
        <v>0</v>
      </c>
      <c r="O97" s="53">
        <f>+(+SUMIF('[1]2021'!$A:$A,$A97,'[1]2021'!$C:$C)-SUMIF('[1]2021'!$E:$E,$A97,'[1]2021'!$G:$G))/12</f>
        <v>0</v>
      </c>
      <c r="P97" s="53">
        <f>+(+SUMIF('[1]2021'!$A:$A,$A97,'[1]2021'!$C:$C)-SUMIF('[1]2021'!$E:$E,$A97,'[1]2021'!$G:$G))/12</f>
        <v>0</v>
      </c>
      <c r="Q97" s="53">
        <f>+(+SUMIF('[1]2021'!$A:$A,$A97,'[1]2021'!$C:$C)-SUMIF('[1]2021'!$E:$E,$A97,'[1]2021'!$G:$G))/12</f>
        <v>0</v>
      </c>
      <c r="R97" s="53">
        <f>+(+SUMIF('[1]2021'!$A:$A,$A97,'[1]2021'!$C:$C)-SUMIF('[1]2021'!$E:$E,$A97,'[1]2021'!$G:$G))/12</f>
        <v>0</v>
      </c>
      <c r="S97" s="53">
        <f>+(+SUMIF('[1]2021'!$A:$A,$A97,'[1]2021'!$C:$C)-SUMIF('[1]2021'!$E:$E,$A97,'[1]2021'!$G:$G))/12</f>
        <v>0</v>
      </c>
      <c r="T97" s="53">
        <f>+(+SUMIF('[1]2021'!$A:$A,$A97,'[1]2021'!$C:$C)-SUMIF('[1]2021'!$E:$E,$A97,'[1]2021'!$G:$G))/12</f>
        <v>0</v>
      </c>
      <c r="U97" s="53">
        <f>+SUM(I97:INDEX(I97:T97,1,Settings!$C$4))</f>
        <v>0</v>
      </c>
      <c r="V97" s="53">
        <f t="shared" si="36"/>
        <v>0</v>
      </c>
      <c r="W97" s="53"/>
      <c r="X97" s="53">
        <f>+SUMIFS(postings!$T:$T,postings!$C:$C,'pl-data'!X$2,postings!$D:$D,'pl-data'!X$3,postings!$I:$I,'pl-data'!$A97)-SUMIFS(postings!$W:$W,postings!$C:$C,'pl-data'!X$2,postings!$D:$D,'pl-data'!X$3,postings!$M:$M,'pl-data'!$A97)</f>
        <v>0</v>
      </c>
      <c r="Y97" s="53">
        <f>+SUMIFS(postings!$T:$T,postings!$C:$C,'pl-data'!Y$2,postings!$D:$D,'pl-data'!Y$3,postings!$I:$I,'pl-data'!$A97)-SUMIFS(postings!$W:$W,postings!$C:$C,'pl-data'!Y$2,postings!$D:$D,'pl-data'!Y$3,postings!$M:$M,'pl-data'!$A97)</f>
        <v>0</v>
      </c>
      <c r="Z97" s="53">
        <f>+SUMIFS(postings!$T:$T,postings!$C:$C,'pl-data'!Z$2,postings!$D:$D,'pl-data'!Z$3,postings!$I:$I,'pl-data'!$A97)-SUMIFS(postings!$W:$W,postings!$C:$C,'pl-data'!Z$2,postings!$D:$D,'pl-data'!Z$3,postings!$M:$M,'pl-data'!$A97)</f>
        <v>0</v>
      </c>
      <c r="AA97" s="53">
        <f>+SUMIFS(postings!$T:$T,postings!$C:$C,'pl-data'!AA$2,postings!$D:$D,'pl-data'!AA$3,postings!$I:$I,'pl-data'!$A97)-SUMIFS(postings!$W:$W,postings!$C:$C,'pl-data'!AA$2,postings!$D:$D,'pl-data'!AA$3,postings!$M:$M,'pl-data'!$A97)</f>
        <v>0</v>
      </c>
      <c r="AB97" s="53">
        <f>+SUMIFS(postings!$T:$T,postings!$C:$C,'pl-data'!AB$2,postings!$D:$D,'pl-data'!AB$3,postings!$I:$I,'pl-data'!$A97)-SUMIFS(postings!$W:$W,postings!$C:$C,'pl-data'!AB$2,postings!$D:$D,'pl-data'!AB$3,postings!$M:$M,'pl-data'!$A97)</f>
        <v>0</v>
      </c>
      <c r="AC97" s="53">
        <f>+SUMIFS(postings!$T:$T,postings!$C:$C,'pl-data'!AC$2,postings!$D:$D,'pl-data'!AC$3,postings!$I:$I,'pl-data'!$A97)-SUMIFS(postings!$W:$W,postings!$C:$C,'pl-data'!AC$2,postings!$D:$D,'pl-data'!AC$3,postings!$M:$M,'pl-data'!$A97)</f>
        <v>0</v>
      </c>
      <c r="AD97" s="53">
        <f>+SUMIFS(postings!$T:$T,postings!$C:$C,'pl-data'!AD$2,postings!$D:$D,'pl-data'!AD$3,postings!$I:$I,'pl-data'!$A97)-SUMIFS(postings!$W:$W,postings!$C:$C,'pl-data'!AD$2,postings!$D:$D,'pl-data'!AD$3,postings!$M:$M,'pl-data'!$A97)</f>
        <v>0</v>
      </c>
      <c r="AE97" s="53">
        <f>+SUMIFS(postings!$T:$T,postings!$C:$C,'pl-data'!AE$2,postings!$D:$D,'pl-data'!AE$3,postings!$I:$I,'pl-data'!$A97)-SUMIFS(postings!$W:$W,postings!$C:$C,'pl-data'!AE$2,postings!$D:$D,'pl-data'!AE$3,postings!$M:$M,'pl-data'!$A97)</f>
        <v>0</v>
      </c>
      <c r="AF97" s="53">
        <f>+SUMIFS(postings!$T:$T,postings!$C:$C,'pl-data'!AF$2,postings!$D:$D,'pl-data'!AF$3,postings!$I:$I,'pl-data'!$A97)-SUMIFS(postings!$W:$W,postings!$C:$C,'pl-data'!AF$2,postings!$D:$D,'pl-data'!AF$3,postings!$M:$M,'pl-data'!$A97)</f>
        <v>0</v>
      </c>
      <c r="AG97" s="53">
        <f>+SUMIFS(postings!$T:$T,postings!$C:$C,'pl-data'!AG$2,postings!$D:$D,'pl-data'!AG$3,postings!$I:$I,'pl-data'!$A97)-SUMIFS(postings!$W:$W,postings!$C:$C,'pl-data'!AG$2,postings!$D:$D,'pl-data'!AG$3,postings!$M:$M,'pl-data'!$A97)</f>
        <v>0</v>
      </c>
      <c r="AH97" s="53">
        <f>+SUMIFS(postings!$T:$T,postings!$C:$C,'pl-data'!AH$2,postings!$D:$D,'pl-data'!AH$3,postings!$I:$I,'pl-data'!$A97)-SUMIFS(postings!$W:$W,postings!$C:$C,'pl-data'!AH$2,postings!$D:$D,'pl-data'!AH$3,postings!$M:$M,'pl-data'!$A97)</f>
        <v>0</v>
      </c>
      <c r="AI97" s="53">
        <f>+SUMIFS(postings!$T:$T,postings!$C:$C,'pl-data'!AI$2,postings!$D:$D,'pl-data'!AI$3,postings!$I:$I,'pl-data'!$A97)-SUMIFS(postings!$W:$W,postings!$C:$C,'pl-data'!AI$2,postings!$D:$D,'pl-data'!AI$3,postings!$M:$M,'pl-data'!$A97)</f>
        <v>0</v>
      </c>
      <c r="AJ97" s="53">
        <f>+SUM(X97:INDEX(X97:AI97,1,Settings!$C$4))</f>
        <v>0</v>
      </c>
      <c r="AK97" s="53">
        <f t="shared" si="37"/>
        <v>0</v>
      </c>
      <c r="AL97" s="53"/>
      <c r="AM97" s="53">
        <f t="shared" si="38"/>
        <v>0</v>
      </c>
      <c r="AN97" s="53">
        <f t="shared" si="39"/>
        <v>0</v>
      </c>
      <c r="AO97" s="53">
        <f t="shared" si="40"/>
        <v>0</v>
      </c>
      <c r="AP97" s="53">
        <f t="shared" si="41"/>
        <v>0</v>
      </c>
      <c r="AQ97" s="53">
        <f t="shared" si="42"/>
        <v>0</v>
      </c>
      <c r="AR97" s="53">
        <f t="shared" si="43"/>
        <v>0</v>
      </c>
      <c r="AS97" s="53">
        <f t="shared" si="44"/>
        <v>0</v>
      </c>
      <c r="AT97" s="53">
        <f t="shared" si="45"/>
        <v>0</v>
      </c>
      <c r="AU97" s="53">
        <f t="shared" si="46"/>
        <v>0</v>
      </c>
      <c r="AV97" s="53">
        <f t="shared" si="47"/>
        <v>0</v>
      </c>
      <c r="AW97" s="53">
        <f t="shared" si="48"/>
        <v>0</v>
      </c>
      <c r="AX97" s="53">
        <f t="shared" si="49"/>
        <v>0</v>
      </c>
      <c r="AY97" s="53">
        <f>+SUM(AM97:INDEX(AM97:AX97,1,Settings!$C$4))</f>
        <v>0</v>
      </c>
      <c r="AZ97" s="53">
        <f t="shared" si="50"/>
        <v>0</v>
      </c>
      <c r="BA97" s="53"/>
      <c r="BB97" s="53">
        <f t="shared" si="51"/>
        <v>0</v>
      </c>
      <c r="BC97" s="53">
        <f t="shared" si="52"/>
        <v>0</v>
      </c>
      <c r="BD97" s="53">
        <f t="shared" si="53"/>
        <v>0</v>
      </c>
      <c r="BE97" s="53">
        <f t="shared" si="54"/>
        <v>0</v>
      </c>
      <c r="BF97" s="53">
        <f t="shared" si="55"/>
        <v>0</v>
      </c>
      <c r="BG97" s="53">
        <f t="shared" si="56"/>
        <v>0</v>
      </c>
      <c r="BH97" s="53">
        <f t="shared" si="57"/>
        <v>0</v>
      </c>
      <c r="BI97" s="53">
        <f t="shared" si="58"/>
        <v>0</v>
      </c>
      <c r="BJ97" s="53">
        <f t="shared" si="59"/>
        <v>0</v>
      </c>
      <c r="BK97" s="53">
        <f t="shared" si="60"/>
        <v>0</v>
      </c>
      <c r="BL97" s="53">
        <f t="shared" si="61"/>
        <v>0</v>
      </c>
      <c r="BM97" s="53">
        <f t="shared" si="62"/>
        <v>0</v>
      </c>
      <c r="BN97" s="53">
        <f t="shared" si="63"/>
        <v>0</v>
      </c>
      <c r="BO97" s="53"/>
      <c r="BP97" s="53">
        <f t="shared" si="64"/>
        <v>0</v>
      </c>
      <c r="BQ97" s="53"/>
      <c r="BR97" s="53">
        <f t="shared" si="65"/>
        <v>0</v>
      </c>
    </row>
    <row r="98" spans="1:70" x14ac:dyDescent="0.2">
      <c r="A98" s="6">
        <v>2347</v>
      </c>
      <c r="B98" s="6" t="str">
        <f>+VLOOKUP(A98,masterfile!B:C,2,FALSE)</f>
        <v>Aufwendungen aus Erwerb eigener Anteile</v>
      </c>
      <c r="D98" s="53">
        <f>+SUMIF('[1]2017'!$A:$A,$A98,'[1]2017'!$C:$C)-SUMIF('[1]2017'!$E:$E,$A98,'[1]2017'!$G:$G)</f>
        <v>0</v>
      </c>
      <c r="E98" s="53">
        <f>+SUMIF('[1]2018'!$A:$A,$A98,'[1]2018'!$C:$C)-SUMIF('[1]2018'!$E:$E,$A98,'[1]2018'!$G:$G)</f>
        <v>0</v>
      </c>
      <c r="F98" s="53">
        <f>+SUMIF('[1]2019'!$A:$A,$A98,'[1]2019'!$C:$C)-SUMIF('[1]2019'!$E:$E,$A98,'[1]2019'!$G:$G)</f>
        <v>0</v>
      </c>
      <c r="G98" s="53">
        <f>+SUMIF('[1]2020'!$A:$A,$A98,'[1]2020'!$C:$C)-SUMIF('[1]2020'!$E:$E,$A98,'[1]2020'!$G:$G)</f>
        <v>0</v>
      </c>
      <c r="H98" s="53"/>
      <c r="I98" s="53">
        <f>+(+SUMIF('[1]2021'!$A:$A,$A98,'[1]2021'!$C:$C)-SUMIF('[1]2021'!$E:$E,$A98,'[1]2021'!$G:$G))/12</f>
        <v>0</v>
      </c>
      <c r="J98" s="53">
        <f>+(+SUMIF('[1]2021'!$A:$A,$A98,'[1]2021'!$C:$C)-SUMIF('[1]2021'!$E:$E,$A98,'[1]2021'!$G:$G))/12</f>
        <v>0</v>
      </c>
      <c r="K98" s="53">
        <f>+(+SUMIF('[1]2021'!$A:$A,$A98,'[1]2021'!$C:$C)-SUMIF('[1]2021'!$E:$E,$A98,'[1]2021'!$G:$G))/12</f>
        <v>0</v>
      </c>
      <c r="L98" s="53">
        <f>+(+SUMIF('[1]2021'!$A:$A,$A98,'[1]2021'!$C:$C)-SUMIF('[1]2021'!$E:$E,$A98,'[1]2021'!$G:$G))/12</f>
        <v>0</v>
      </c>
      <c r="M98" s="53">
        <f>+(+SUMIF('[1]2021'!$A:$A,$A98,'[1]2021'!$C:$C)-SUMIF('[1]2021'!$E:$E,$A98,'[1]2021'!$G:$G))/12</f>
        <v>0</v>
      </c>
      <c r="N98" s="53">
        <f>+(+SUMIF('[1]2021'!$A:$A,$A98,'[1]2021'!$C:$C)-SUMIF('[1]2021'!$E:$E,$A98,'[1]2021'!$G:$G))/12</f>
        <v>0</v>
      </c>
      <c r="O98" s="53">
        <f>+(+SUMIF('[1]2021'!$A:$A,$A98,'[1]2021'!$C:$C)-SUMIF('[1]2021'!$E:$E,$A98,'[1]2021'!$G:$G))/12</f>
        <v>0</v>
      </c>
      <c r="P98" s="53">
        <f>+(+SUMIF('[1]2021'!$A:$A,$A98,'[1]2021'!$C:$C)-SUMIF('[1]2021'!$E:$E,$A98,'[1]2021'!$G:$G))/12</f>
        <v>0</v>
      </c>
      <c r="Q98" s="53">
        <f>+(+SUMIF('[1]2021'!$A:$A,$A98,'[1]2021'!$C:$C)-SUMIF('[1]2021'!$E:$E,$A98,'[1]2021'!$G:$G))/12</f>
        <v>0</v>
      </c>
      <c r="R98" s="53">
        <f>+(+SUMIF('[1]2021'!$A:$A,$A98,'[1]2021'!$C:$C)-SUMIF('[1]2021'!$E:$E,$A98,'[1]2021'!$G:$G))/12</f>
        <v>0</v>
      </c>
      <c r="S98" s="53">
        <f>+(+SUMIF('[1]2021'!$A:$A,$A98,'[1]2021'!$C:$C)-SUMIF('[1]2021'!$E:$E,$A98,'[1]2021'!$G:$G))/12</f>
        <v>0</v>
      </c>
      <c r="T98" s="53">
        <f>+(+SUMIF('[1]2021'!$A:$A,$A98,'[1]2021'!$C:$C)-SUMIF('[1]2021'!$E:$E,$A98,'[1]2021'!$G:$G))/12</f>
        <v>0</v>
      </c>
      <c r="U98" s="53">
        <f>+SUM(I98:INDEX(I98:T98,1,Settings!$C$4))</f>
        <v>0</v>
      </c>
      <c r="V98" s="53">
        <f t="shared" si="36"/>
        <v>0</v>
      </c>
      <c r="W98" s="53"/>
      <c r="X98" s="53">
        <f>+SUMIFS(postings!$T:$T,postings!$C:$C,'pl-data'!X$2,postings!$D:$D,'pl-data'!X$3,postings!$I:$I,'pl-data'!$A98)-SUMIFS(postings!$W:$W,postings!$C:$C,'pl-data'!X$2,postings!$D:$D,'pl-data'!X$3,postings!$M:$M,'pl-data'!$A98)</f>
        <v>0</v>
      </c>
      <c r="Y98" s="53">
        <f>+SUMIFS(postings!$T:$T,postings!$C:$C,'pl-data'!Y$2,postings!$D:$D,'pl-data'!Y$3,postings!$I:$I,'pl-data'!$A98)-SUMIFS(postings!$W:$W,postings!$C:$C,'pl-data'!Y$2,postings!$D:$D,'pl-data'!Y$3,postings!$M:$M,'pl-data'!$A98)</f>
        <v>0</v>
      </c>
      <c r="Z98" s="53">
        <f>+SUMIFS(postings!$T:$T,postings!$C:$C,'pl-data'!Z$2,postings!$D:$D,'pl-data'!Z$3,postings!$I:$I,'pl-data'!$A98)-SUMIFS(postings!$W:$W,postings!$C:$C,'pl-data'!Z$2,postings!$D:$D,'pl-data'!Z$3,postings!$M:$M,'pl-data'!$A98)</f>
        <v>0</v>
      </c>
      <c r="AA98" s="53">
        <f>+SUMIFS(postings!$T:$T,postings!$C:$C,'pl-data'!AA$2,postings!$D:$D,'pl-data'!AA$3,postings!$I:$I,'pl-data'!$A98)-SUMIFS(postings!$W:$W,postings!$C:$C,'pl-data'!AA$2,postings!$D:$D,'pl-data'!AA$3,postings!$M:$M,'pl-data'!$A98)</f>
        <v>0</v>
      </c>
      <c r="AB98" s="53">
        <f>+SUMIFS(postings!$T:$T,postings!$C:$C,'pl-data'!AB$2,postings!$D:$D,'pl-data'!AB$3,postings!$I:$I,'pl-data'!$A98)-SUMIFS(postings!$W:$W,postings!$C:$C,'pl-data'!AB$2,postings!$D:$D,'pl-data'!AB$3,postings!$M:$M,'pl-data'!$A98)</f>
        <v>0</v>
      </c>
      <c r="AC98" s="53">
        <f>+SUMIFS(postings!$T:$T,postings!$C:$C,'pl-data'!AC$2,postings!$D:$D,'pl-data'!AC$3,postings!$I:$I,'pl-data'!$A98)-SUMIFS(postings!$W:$W,postings!$C:$C,'pl-data'!AC$2,postings!$D:$D,'pl-data'!AC$3,postings!$M:$M,'pl-data'!$A98)</f>
        <v>0</v>
      </c>
      <c r="AD98" s="53">
        <f>+SUMIFS(postings!$T:$T,postings!$C:$C,'pl-data'!AD$2,postings!$D:$D,'pl-data'!AD$3,postings!$I:$I,'pl-data'!$A98)-SUMIFS(postings!$W:$W,postings!$C:$C,'pl-data'!AD$2,postings!$D:$D,'pl-data'!AD$3,postings!$M:$M,'pl-data'!$A98)</f>
        <v>0</v>
      </c>
      <c r="AE98" s="53">
        <f>+SUMIFS(postings!$T:$T,postings!$C:$C,'pl-data'!AE$2,postings!$D:$D,'pl-data'!AE$3,postings!$I:$I,'pl-data'!$A98)-SUMIFS(postings!$W:$W,postings!$C:$C,'pl-data'!AE$2,postings!$D:$D,'pl-data'!AE$3,postings!$M:$M,'pl-data'!$A98)</f>
        <v>0</v>
      </c>
      <c r="AF98" s="53">
        <f>+SUMIFS(postings!$T:$T,postings!$C:$C,'pl-data'!AF$2,postings!$D:$D,'pl-data'!AF$3,postings!$I:$I,'pl-data'!$A98)-SUMIFS(postings!$W:$W,postings!$C:$C,'pl-data'!AF$2,postings!$D:$D,'pl-data'!AF$3,postings!$M:$M,'pl-data'!$A98)</f>
        <v>0</v>
      </c>
      <c r="AG98" s="53">
        <f>+SUMIFS(postings!$T:$T,postings!$C:$C,'pl-data'!AG$2,postings!$D:$D,'pl-data'!AG$3,postings!$I:$I,'pl-data'!$A98)-SUMIFS(postings!$W:$W,postings!$C:$C,'pl-data'!AG$2,postings!$D:$D,'pl-data'!AG$3,postings!$M:$M,'pl-data'!$A98)</f>
        <v>0</v>
      </c>
      <c r="AH98" s="53">
        <f>+SUMIFS(postings!$T:$T,postings!$C:$C,'pl-data'!AH$2,postings!$D:$D,'pl-data'!AH$3,postings!$I:$I,'pl-data'!$A98)-SUMIFS(postings!$W:$W,postings!$C:$C,'pl-data'!AH$2,postings!$D:$D,'pl-data'!AH$3,postings!$M:$M,'pl-data'!$A98)</f>
        <v>0</v>
      </c>
      <c r="AI98" s="53">
        <f>+SUMIFS(postings!$T:$T,postings!$C:$C,'pl-data'!AI$2,postings!$D:$D,'pl-data'!AI$3,postings!$I:$I,'pl-data'!$A98)-SUMIFS(postings!$W:$W,postings!$C:$C,'pl-data'!AI$2,postings!$D:$D,'pl-data'!AI$3,postings!$M:$M,'pl-data'!$A98)</f>
        <v>0</v>
      </c>
      <c r="AJ98" s="53">
        <f>+SUM(X98:INDEX(X98:AI98,1,Settings!$C$4))</f>
        <v>0</v>
      </c>
      <c r="AK98" s="53">
        <f t="shared" si="37"/>
        <v>0</v>
      </c>
      <c r="AL98" s="53"/>
      <c r="AM98" s="53">
        <f t="shared" si="38"/>
        <v>0</v>
      </c>
      <c r="AN98" s="53">
        <f t="shared" si="39"/>
        <v>0</v>
      </c>
      <c r="AO98" s="53">
        <f t="shared" si="40"/>
        <v>0</v>
      </c>
      <c r="AP98" s="53">
        <f t="shared" si="41"/>
        <v>0</v>
      </c>
      <c r="AQ98" s="53">
        <f t="shared" si="42"/>
        <v>0</v>
      </c>
      <c r="AR98" s="53">
        <f t="shared" si="43"/>
        <v>0</v>
      </c>
      <c r="AS98" s="53">
        <f t="shared" si="44"/>
        <v>0</v>
      </c>
      <c r="AT98" s="53">
        <f t="shared" si="45"/>
        <v>0</v>
      </c>
      <c r="AU98" s="53">
        <f t="shared" si="46"/>
        <v>0</v>
      </c>
      <c r="AV98" s="53">
        <f t="shared" si="47"/>
        <v>0</v>
      </c>
      <c r="AW98" s="53">
        <f t="shared" si="48"/>
        <v>0</v>
      </c>
      <c r="AX98" s="53">
        <f t="shared" si="49"/>
        <v>0</v>
      </c>
      <c r="AY98" s="53">
        <f>+SUM(AM98:INDEX(AM98:AX98,1,Settings!$C$4))</f>
        <v>0</v>
      </c>
      <c r="AZ98" s="53">
        <f t="shared" si="50"/>
        <v>0</v>
      </c>
      <c r="BA98" s="53"/>
      <c r="BB98" s="53">
        <f t="shared" si="51"/>
        <v>0</v>
      </c>
      <c r="BC98" s="53">
        <f t="shared" si="52"/>
        <v>0</v>
      </c>
      <c r="BD98" s="53">
        <f t="shared" si="53"/>
        <v>0</v>
      </c>
      <c r="BE98" s="53">
        <f t="shared" si="54"/>
        <v>0</v>
      </c>
      <c r="BF98" s="53">
        <f t="shared" si="55"/>
        <v>0</v>
      </c>
      <c r="BG98" s="53">
        <f t="shared" si="56"/>
        <v>0</v>
      </c>
      <c r="BH98" s="53">
        <f t="shared" si="57"/>
        <v>0</v>
      </c>
      <c r="BI98" s="53">
        <f t="shared" si="58"/>
        <v>0</v>
      </c>
      <c r="BJ98" s="53">
        <f t="shared" si="59"/>
        <v>0</v>
      </c>
      <c r="BK98" s="53">
        <f t="shared" si="60"/>
        <v>0</v>
      </c>
      <c r="BL98" s="53">
        <f t="shared" si="61"/>
        <v>0</v>
      </c>
      <c r="BM98" s="53">
        <f t="shared" si="62"/>
        <v>0</v>
      </c>
      <c r="BN98" s="53">
        <f t="shared" si="63"/>
        <v>0</v>
      </c>
      <c r="BO98" s="53"/>
      <c r="BP98" s="53">
        <f t="shared" si="64"/>
        <v>0</v>
      </c>
      <c r="BQ98" s="53"/>
      <c r="BR98" s="53">
        <f t="shared" si="65"/>
        <v>0</v>
      </c>
    </row>
    <row r="99" spans="1:70" x14ac:dyDescent="0.2">
      <c r="A99" s="6">
        <v>2350</v>
      </c>
      <c r="B99" s="6" t="str">
        <f>+VLOOKUP(A99,masterfile!B:C,2,FALSE)</f>
        <v>Sonst. Grundstücksaufwendungen neutral</v>
      </c>
      <c r="D99" s="53">
        <f>+SUMIF('[1]2017'!$A:$A,$A99,'[1]2017'!$C:$C)-SUMIF('[1]2017'!$E:$E,$A99,'[1]2017'!$G:$G)</f>
        <v>0</v>
      </c>
      <c r="E99" s="53">
        <f>+SUMIF('[1]2018'!$A:$A,$A99,'[1]2018'!$C:$C)-SUMIF('[1]2018'!$E:$E,$A99,'[1]2018'!$G:$G)</f>
        <v>0</v>
      </c>
      <c r="F99" s="53">
        <f>+SUMIF('[1]2019'!$A:$A,$A99,'[1]2019'!$C:$C)-SUMIF('[1]2019'!$E:$E,$A99,'[1]2019'!$G:$G)</f>
        <v>0</v>
      </c>
      <c r="G99" s="53">
        <f>+SUMIF('[1]2020'!$A:$A,$A99,'[1]2020'!$C:$C)-SUMIF('[1]2020'!$E:$E,$A99,'[1]2020'!$G:$G)</f>
        <v>0</v>
      </c>
      <c r="H99" s="53"/>
      <c r="I99" s="53">
        <f>+(+SUMIF('[1]2021'!$A:$A,$A99,'[1]2021'!$C:$C)-SUMIF('[1]2021'!$E:$E,$A99,'[1]2021'!$G:$G))/12</f>
        <v>0</v>
      </c>
      <c r="J99" s="53">
        <f>+(+SUMIF('[1]2021'!$A:$A,$A99,'[1]2021'!$C:$C)-SUMIF('[1]2021'!$E:$E,$A99,'[1]2021'!$G:$G))/12</f>
        <v>0</v>
      </c>
      <c r="K99" s="53">
        <f>+(+SUMIF('[1]2021'!$A:$A,$A99,'[1]2021'!$C:$C)-SUMIF('[1]2021'!$E:$E,$A99,'[1]2021'!$G:$G))/12</f>
        <v>0</v>
      </c>
      <c r="L99" s="53">
        <f>+(+SUMIF('[1]2021'!$A:$A,$A99,'[1]2021'!$C:$C)-SUMIF('[1]2021'!$E:$E,$A99,'[1]2021'!$G:$G))/12</f>
        <v>0</v>
      </c>
      <c r="M99" s="53">
        <f>+(+SUMIF('[1]2021'!$A:$A,$A99,'[1]2021'!$C:$C)-SUMIF('[1]2021'!$E:$E,$A99,'[1]2021'!$G:$G))/12</f>
        <v>0</v>
      </c>
      <c r="N99" s="53">
        <f>+(+SUMIF('[1]2021'!$A:$A,$A99,'[1]2021'!$C:$C)-SUMIF('[1]2021'!$E:$E,$A99,'[1]2021'!$G:$G))/12</f>
        <v>0</v>
      </c>
      <c r="O99" s="53">
        <f>+(+SUMIF('[1]2021'!$A:$A,$A99,'[1]2021'!$C:$C)-SUMIF('[1]2021'!$E:$E,$A99,'[1]2021'!$G:$G))/12</f>
        <v>0</v>
      </c>
      <c r="P99" s="53">
        <f>+(+SUMIF('[1]2021'!$A:$A,$A99,'[1]2021'!$C:$C)-SUMIF('[1]2021'!$E:$E,$A99,'[1]2021'!$G:$G))/12</f>
        <v>0</v>
      </c>
      <c r="Q99" s="53">
        <f>+(+SUMIF('[1]2021'!$A:$A,$A99,'[1]2021'!$C:$C)-SUMIF('[1]2021'!$E:$E,$A99,'[1]2021'!$G:$G))/12</f>
        <v>0</v>
      </c>
      <c r="R99" s="53">
        <f>+(+SUMIF('[1]2021'!$A:$A,$A99,'[1]2021'!$C:$C)-SUMIF('[1]2021'!$E:$E,$A99,'[1]2021'!$G:$G))/12</f>
        <v>0</v>
      </c>
      <c r="S99" s="53">
        <f>+(+SUMIF('[1]2021'!$A:$A,$A99,'[1]2021'!$C:$C)-SUMIF('[1]2021'!$E:$E,$A99,'[1]2021'!$G:$G))/12</f>
        <v>0</v>
      </c>
      <c r="T99" s="53">
        <f>+(+SUMIF('[1]2021'!$A:$A,$A99,'[1]2021'!$C:$C)-SUMIF('[1]2021'!$E:$E,$A99,'[1]2021'!$G:$G))/12</f>
        <v>0</v>
      </c>
      <c r="U99" s="53">
        <f>+SUM(I99:INDEX(I99:T99,1,Settings!$C$4))</f>
        <v>0</v>
      </c>
      <c r="V99" s="53">
        <f t="shared" si="36"/>
        <v>0</v>
      </c>
      <c r="W99" s="53"/>
      <c r="X99" s="53">
        <f>+SUMIFS(postings!$T:$T,postings!$C:$C,'pl-data'!X$2,postings!$D:$D,'pl-data'!X$3,postings!$I:$I,'pl-data'!$A99)-SUMIFS(postings!$W:$W,postings!$C:$C,'pl-data'!X$2,postings!$D:$D,'pl-data'!X$3,postings!$M:$M,'pl-data'!$A99)</f>
        <v>0</v>
      </c>
      <c r="Y99" s="53">
        <f>+SUMIFS(postings!$T:$T,postings!$C:$C,'pl-data'!Y$2,postings!$D:$D,'pl-data'!Y$3,postings!$I:$I,'pl-data'!$A99)-SUMIFS(postings!$W:$W,postings!$C:$C,'pl-data'!Y$2,postings!$D:$D,'pl-data'!Y$3,postings!$M:$M,'pl-data'!$A99)</f>
        <v>0</v>
      </c>
      <c r="Z99" s="53">
        <f>+SUMIFS(postings!$T:$T,postings!$C:$C,'pl-data'!Z$2,postings!$D:$D,'pl-data'!Z$3,postings!$I:$I,'pl-data'!$A99)-SUMIFS(postings!$W:$W,postings!$C:$C,'pl-data'!Z$2,postings!$D:$D,'pl-data'!Z$3,postings!$M:$M,'pl-data'!$A99)</f>
        <v>0</v>
      </c>
      <c r="AA99" s="53">
        <f>+SUMIFS(postings!$T:$T,postings!$C:$C,'pl-data'!AA$2,postings!$D:$D,'pl-data'!AA$3,postings!$I:$I,'pl-data'!$A99)-SUMIFS(postings!$W:$W,postings!$C:$C,'pl-data'!AA$2,postings!$D:$D,'pl-data'!AA$3,postings!$M:$M,'pl-data'!$A99)</f>
        <v>0</v>
      </c>
      <c r="AB99" s="53">
        <f>+SUMIFS(postings!$T:$T,postings!$C:$C,'pl-data'!AB$2,postings!$D:$D,'pl-data'!AB$3,postings!$I:$I,'pl-data'!$A99)-SUMIFS(postings!$W:$W,postings!$C:$C,'pl-data'!AB$2,postings!$D:$D,'pl-data'!AB$3,postings!$M:$M,'pl-data'!$A99)</f>
        <v>0</v>
      </c>
      <c r="AC99" s="53">
        <f>+SUMIFS(postings!$T:$T,postings!$C:$C,'pl-data'!AC$2,postings!$D:$D,'pl-data'!AC$3,postings!$I:$I,'pl-data'!$A99)-SUMIFS(postings!$W:$W,postings!$C:$C,'pl-data'!AC$2,postings!$D:$D,'pl-data'!AC$3,postings!$M:$M,'pl-data'!$A99)</f>
        <v>0</v>
      </c>
      <c r="AD99" s="53">
        <f>+SUMIFS(postings!$T:$T,postings!$C:$C,'pl-data'!AD$2,postings!$D:$D,'pl-data'!AD$3,postings!$I:$I,'pl-data'!$A99)-SUMIFS(postings!$W:$W,postings!$C:$C,'pl-data'!AD$2,postings!$D:$D,'pl-data'!AD$3,postings!$M:$M,'pl-data'!$A99)</f>
        <v>0</v>
      </c>
      <c r="AE99" s="53">
        <f>+SUMIFS(postings!$T:$T,postings!$C:$C,'pl-data'!AE$2,postings!$D:$D,'pl-data'!AE$3,postings!$I:$I,'pl-data'!$A99)-SUMIFS(postings!$W:$W,postings!$C:$C,'pl-data'!AE$2,postings!$D:$D,'pl-data'!AE$3,postings!$M:$M,'pl-data'!$A99)</f>
        <v>0</v>
      </c>
      <c r="AF99" s="53">
        <f>+SUMIFS(postings!$T:$T,postings!$C:$C,'pl-data'!AF$2,postings!$D:$D,'pl-data'!AF$3,postings!$I:$I,'pl-data'!$A99)-SUMIFS(postings!$W:$W,postings!$C:$C,'pl-data'!AF$2,postings!$D:$D,'pl-data'!AF$3,postings!$M:$M,'pl-data'!$A99)</f>
        <v>0</v>
      </c>
      <c r="AG99" s="53">
        <f>+SUMIFS(postings!$T:$T,postings!$C:$C,'pl-data'!AG$2,postings!$D:$D,'pl-data'!AG$3,postings!$I:$I,'pl-data'!$A99)-SUMIFS(postings!$W:$W,postings!$C:$C,'pl-data'!AG$2,postings!$D:$D,'pl-data'!AG$3,postings!$M:$M,'pl-data'!$A99)</f>
        <v>0</v>
      </c>
      <c r="AH99" s="53">
        <f>+SUMIFS(postings!$T:$T,postings!$C:$C,'pl-data'!AH$2,postings!$D:$D,'pl-data'!AH$3,postings!$I:$I,'pl-data'!$A99)-SUMIFS(postings!$W:$W,postings!$C:$C,'pl-data'!AH$2,postings!$D:$D,'pl-data'!AH$3,postings!$M:$M,'pl-data'!$A99)</f>
        <v>0</v>
      </c>
      <c r="AI99" s="53">
        <f>+SUMIFS(postings!$T:$T,postings!$C:$C,'pl-data'!AI$2,postings!$D:$D,'pl-data'!AI$3,postings!$I:$I,'pl-data'!$A99)-SUMIFS(postings!$W:$W,postings!$C:$C,'pl-data'!AI$2,postings!$D:$D,'pl-data'!AI$3,postings!$M:$M,'pl-data'!$A99)</f>
        <v>0</v>
      </c>
      <c r="AJ99" s="53">
        <f>+SUM(X99:INDEX(X99:AI99,1,Settings!$C$4))</f>
        <v>0</v>
      </c>
      <c r="AK99" s="53">
        <f t="shared" si="37"/>
        <v>0</v>
      </c>
      <c r="AL99" s="53"/>
      <c r="AM99" s="53">
        <f t="shared" si="38"/>
        <v>0</v>
      </c>
      <c r="AN99" s="53">
        <f t="shared" si="39"/>
        <v>0</v>
      </c>
      <c r="AO99" s="53">
        <f t="shared" si="40"/>
        <v>0</v>
      </c>
      <c r="AP99" s="53">
        <f t="shared" si="41"/>
        <v>0</v>
      </c>
      <c r="AQ99" s="53">
        <f t="shared" si="42"/>
        <v>0</v>
      </c>
      <c r="AR99" s="53">
        <f t="shared" si="43"/>
        <v>0</v>
      </c>
      <c r="AS99" s="53">
        <f t="shared" si="44"/>
        <v>0</v>
      </c>
      <c r="AT99" s="53">
        <f t="shared" si="45"/>
        <v>0</v>
      </c>
      <c r="AU99" s="53">
        <f t="shared" si="46"/>
        <v>0</v>
      </c>
      <c r="AV99" s="53">
        <f t="shared" si="47"/>
        <v>0</v>
      </c>
      <c r="AW99" s="53">
        <f t="shared" si="48"/>
        <v>0</v>
      </c>
      <c r="AX99" s="53">
        <f t="shared" si="49"/>
        <v>0</v>
      </c>
      <c r="AY99" s="53">
        <f>+SUM(AM99:INDEX(AM99:AX99,1,Settings!$C$4))</f>
        <v>0</v>
      </c>
      <c r="AZ99" s="53">
        <f t="shared" si="50"/>
        <v>0</v>
      </c>
      <c r="BA99" s="53"/>
      <c r="BB99" s="53">
        <f t="shared" si="51"/>
        <v>0</v>
      </c>
      <c r="BC99" s="53">
        <f t="shared" si="52"/>
        <v>0</v>
      </c>
      <c r="BD99" s="53">
        <f t="shared" si="53"/>
        <v>0</v>
      </c>
      <c r="BE99" s="53">
        <f t="shared" si="54"/>
        <v>0</v>
      </c>
      <c r="BF99" s="53">
        <f t="shared" si="55"/>
        <v>0</v>
      </c>
      <c r="BG99" s="53">
        <f t="shared" si="56"/>
        <v>0</v>
      </c>
      <c r="BH99" s="53">
        <f t="shared" si="57"/>
        <v>0</v>
      </c>
      <c r="BI99" s="53">
        <f t="shared" si="58"/>
        <v>0</v>
      </c>
      <c r="BJ99" s="53">
        <f t="shared" si="59"/>
        <v>0</v>
      </c>
      <c r="BK99" s="53">
        <f t="shared" si="60"/>
        <v>0</v>
      </c>
      <c r="BL99" s="53">
        <f t="shared" si="61"/>
        <v>0</v>
      </c>
      <c r="BM99" s="53">
        <f t="shared" si="62"/>
        <v>0</v>
      </c>
      <c r="BN99" s="53">
        <f t="shared" si="63"/>
        <v>0</v>
      </c>
      <c r="BO99" s="53"/>
      <c r="BP99" s="53">
        <f t="shared" si="64"/>
        <v>0</v>
      </c>
      <c r="BQ99" s="53"/>
      <c r="BR99" s="53">
        <f t="shared" si="65"/>
        <v>0</v>
      </c>
    </row>
    <row r="100" spans="1:70" x14ac:dyDescent="0.2">
      <c r="A100" s="6">
        <v>2375</v>
      </c>
      <c r="B100" s="6" t="str">
        <f>+VLOOKUP(A100,masterfile!B:C,2,FALSE)</f>
        <v>Grundsteuer</v>
      </c>
      <c r="D100" s="53">
        <f>+SUMIF('[1]2017'!$A:$A,$A100,'[1]2017'!$C:$C)-SUMIF('[1]2017'!$E:$E,$A100,'[1]2017'!$G:$G)</f>
        <v>18.599999999999998</v>
      </c>
      <c r="E100" s="53">
        <f>+SUMIF('[1]2018'!$A:$A,$A100,'[1]2018'!$C:$C)-SUMIF('[1]2018'!$E:$E,$A100,'[1]2018'!$G:$G)</f>
        <v>18.599999999999998</v>
      </c>
      <c r="F100" s="53">
        <f>+SUMIF('[1]2019'!$A:$A,$A100,'[1]2019'!$C:$C)-SUMIF('[1]2019'!$E:$E,$A100,'[1]2019'!$G:$G)</f>
        <v>18.599999999999998</v>
      </c>
      <c r="G100" s="53">
        <f>+SUMIF('[1]2020'!$A:$A,$A100,'[1]2020'!$C:$C)-SUMIF('[1]2020'!$E:$E,$A100,'[1]2020'!$G:$G)</f>
        <v>18.599999999999998</v>
      </c>
      <c r="H100" s="53"/>
      <c r="I100" s="53">
        <f>+(+SUMIF('[1]2021'!$A:$A,$A100,'[1]2021'!$C:$C)-SUMIF('[1]2021'!$E:$E,$A100,'[1]2021'!$G:$G))/12</f>
        <v>1.5499999999999998</v>
      </c>
      <c r="J100" s="53">
        <f>+(+SUMIF('[1]2021'!$A:$A,$A100,'[1]2021'!$C:$C)-SUMIF('[1]2021'!$E:$E,$A100,'[1]2021'!$G:$G))/12</f>
        <v>1.5499999999999998</v>
      </c>
      <c r="K100" s="53">
        <f>+(+SUMIF('[1]2021'!$A:$A,$A100,'[1]2021'!$C:$C)-SUMIF('[1]2021'!$E:$E,$A100,'[1]2021'!$G:$G))/12</f>
        <v>1.5499999999999998</v>
      </c>
      <c r="L100" s="53">
        <f>+(+SUMIF('[1]2021'!$A:$A,$A100,'[1]2021'!$C:$C)-SUMIF('[1]2021'!$E:$E,$A100,'[1]2021'!$G:$G))/12</f>
        <v>1.5499999999999998</v>
      </c>
      <c r="M100" s="53">
        <f>+(+SUMIF('[1]2021'!$A:$A,$A100,'[1]2021'!$C:$C)-SUMIF('[1]2021'!$E:$E,$A100,'[1]2021'!$G:$G))/12</f>
        <v>1.5499999999999998</v>
      </c>
      <c r="N100" s="53">
        <f>+(+SUMIF('[1]2021'!$A:$A,$A100,'[1]2021'!$C:$C)-SUMIF('[1]2021'!$E:$E,$A100,'[1]2021'!$G:$G))/12</f>
        <v>1.5499999999999998</v>
      </c>
      <c r="O100" s="53">
        <f>+(+SUMIF('[1]2021'!$A:$A,$A100,'[1]2021'!$C:$C)-SUMIF('[1]2021'!$E:$E,$A100,'[1]2021'!$G:$G))/12</f>
        <v>1.5499999999999998</v>
      </c>
      <c r="P100" s="53">
        <f>+(+SUMIF('[1]2021'!$A:$A,$A100,'[1]2021'!$C:$C)-SUMIF('[1]2021'!$E:$E,$A100,'[1]2021'!$G:$G))/12</f>
        <v>1.5499999999999998</v>
      </c>
      <c r="Q100" s="53">
        <f>+(+SUMIF('[1]2021'!$A:$A,$A100,'[1]2021'!$C:$C)-SUMIF('[1]2021'!$E:$E,$A100,'[1]2021'!$G:$G))/12</f>
        <v>1.5499999999999998</v>
      </c>
      <c r="R100" s="53">
        <f>+(+SUMIF('[1]2021'!$A:$A,$A100,'[1]2021'!$C:$C)-SUMIF('[1]2021'!$E:$E,$A100,'[1]2021'!$G:$G))/12</f>
        <v>1.5499999999999998</v>
      </c>
      <c r="S100" s="53">
        <f>+(+SUMIF('[1]2021'!$A:$A,$A100,'[1]2021'!$C:$C)-SUMIF('[1]2021'!$E:$E,$A100,'[1]2021'!$G:$G))/12</f>
        <v>1.5499999999999998</v>
      </c>
      <c r="T100" s="53">
        <f>+(+SUMIF('[1]2021'!$A:$A,$A100,'[1]2021'!$C:$C)-SUMIF('[1]2021'!$E:$E,$A100,'[1]2021'!$G:$G))/12</f>
        <v>1.5499999999999998</v>
      </c>
      <c r="U100" s="53">
        <f>+SUM(I100:INDEX(I100:T100,1,Settings!$C$4))</f>
        <v>18.600000000000001</v>
      </c>
      <c r="V100" s="53">
        <f t="shared" si="36"/>
        <v>18.600000000000001</v>
      </c>
      <c r="W100" s="53"/>
      <c r="X100" s="53">
        <f>+SUMIFS(postings!$T:$T,postings!$C:$C,'pl-data'!X$2,postings!$D:$D,'pl-data'!X$3,postings!$I:$I,'pl-data'!$A100)-SUMIFS(postings!$W:$W,postings!$C:$C,'pl-data'!X$2,postings!$D:$D,'pl-data'!X$3,postings!$M:$M,'pl-data'!$A100)</f>
        <v>0</v>
      </c>
      <c r="Y100" s="53">
        <f>+SUMIFS(postings!$T:$T,postings!$C:$C,'pl-data'!Y$2,postings!$D:$D,'pl-data'!Y$3,postings!$I:$I,'pl-data'!$A100)-SUMIFS(postings!$W:$W,postings!$C:$C,'pl-data'!Y$2,postings!$D:$D,'pl-data'!Y$3,postings!$M:$M,'pl-data'!$A100)</f>
        <v>0</v>
      </c>
      <c r="Z100" s="53">
        <f>+SUMIFS(postings!$T:$T,postings!$C:$C,'pl-data'!Z$2,postings!$D:$D,'pl-data'!Z$3,postings!$I:$I,'pl-data'!$A100)-SUMIFS(postings!$W:$W,postings!$C:$C,'pl-data'!Z$2,postings!$D:$D,'pl-data'!Z$3,postings!$M:$M,'pl-data'!$A100)</f>
        <v>0</v>
      </c>
      <c r="AA100" s="53">
        <f>+SUMIFS(postings!$T:$T,postings!$C:$C,'pl-data'!AA$2,postings!$D:$D,'pl-data'!AA$3,postings!$I:$I,'pl-data'!$A100)-SUMIFS(postings!$W:$W,postings!$C:$C,'pl-data'!AA$2,postings!$D:$D,'pl-data'!AA$3,postings!$M:$M,'pl-data'!$A100)</f>
        <v>0</v>
      </c>
      <c r="AB100" s="53">
        <f>+SUMIFS(postings!$T:$T,postings!$C:$C,'pl-data'!AB$2,postings!$D:$D,'pl-data'!AB$3,postings!$I:$I,'pl-data'!$A100)-SUMIFS(postings!$W:$W,postings!$C:$C,'pl-data'!AB$2,postings!$D:$D,'pl-data'!AB$3,postings!$M:$M,'pl-data'!$A100)</f>
        <v>0</v>
      </c>
      <c r="AC100" s="53">
        <f>+SUMIFS(postings!$T:$T,postings!$C:$C,'pl-data'!AC$2,postings!$D:$D,'pl-data'!AC$3,postings!$I:$I,'pl-data'!$A100)-SUMIFS(postings!$W:$W,postings!$C:$C,'pl-data'!AC$2,postings!$D:$D,'pl-data'!AC$3,postings!$M:$M,'pl-data'!$A100)</f>
        <v>0</v>
      </c>
      <c r="AD100" s="53">
        <f>+SUMIFS(postings!$T:$T,postings!$C:$C,'pl-data'!AD$2,postings!$D:$D,'pl-data'!AD$3,postings!$I:$I,'pl-data'!$A100)-SUMIFS(postings!$W:$W,postings!$C:$C,'pl-data'!AD$2,postings!$D:$D,'pl-data'!AD$3,postings!$M:$M,'pl-data'!$A100)</f>
        <v>0</v>
      </c>
      <c r="AE100" s="53">
        <f>+SUMIFS(postings!$T:$T,postings!$C:$C,'pl-data'!AE$2,postings!$D:$D,'pl-data'!AE$3,postings!$I:$I,'pl-data'!$A100)-SUMIFS(postings!$W:$W,postings!$C:$C,'pl-data'!AE$2,postings!$D:$D,'pl-data'!AE$3,postings!$M:$M,'pl-data'!$A100)</f>
        <v>0</v>
      </c>
      <c r="AF100" s="53">
        <f>+SUMIFS(postings!$T:$T,postings!$C:$C,'pl-data'!AF$2,postings!$D:$D,'pl-data'!AF$3,postings!$I:$I,'pl-data'!$A100)-SUMIFS(postings!$W:$W,postings!$C:$C,'pl-data'!AF$2,postings!$D:$D,'pl-data'!AF$3,postings!$M:$M,'pl-data'!$A100)</f>
        <v>0</v>
      </c>
      <c r="AG100" s="53">
        <f>+SUMIFS(postings!$T:$T,postings!$C:$C,'pl-data'!AG$2,postings!$D:$D,'pl-data'!AG$3,postings!$I:$I,'pl-data'!$A100)-SUMIFS(postings!$W:$W,postings!$C:$C,'pl-data'!AG$2,postings!$D:$D,'pl-data'!AG$3,postings!$M:$M,'pl-data'!$A100)</f>
        <v>0</v>
      </c>
      <c r="AH100" s="53">
        <f>+SUMIFS(postings!$T:$T,postings!$C:$C,'pl-data'!AH$2,postings!$D:$D,'pl-data'!AH$3,postings!$I:$I,'pl-data'!$A100)-SUMIFS(postings!$W:$W,postings!$C:$C,'pl-data'!AH$2,postings!$D:$D,'pl-data'!AH$3,postings!$M:$M,'pl-data'!$A100)</f>
        <v>0</v>
      </c>
      <c r="AI100" s="53">
        <f>+SUMIFS(postings!$T:$T,postings!$C:$C,'pl-data'!AI$2,postings!$D:$D,'pl-data'!AI$3,postings!$I:$I,'pl-data'!$A100)-SUMIFS(postings!$W:$W,postings!$C:$C,'pl-data'!AI$2,postings!$D:$D,'pl-data'!AI$3,postings!$M:$M,'pl-data'!$A100)</f>
        <v>0</v>
      </c>
      <c r="AJ100" s="53">
        <f>+SUM(X100:INDEX(X100:AI100,1,Settings!$C$4))</f>
        <v>0</v>
      </c>
      <c r="AK100" s="53">
        <f t="shared" si="37"/>
        <v>0</v>
      </c>
      <c r="AL100" s="53"/>
      <c r="AM100" s="53">
        <f t="shared" si="38"/>
        <v>1.5964999999999998</v>
      </c>
      <c r="AN100" s="53">
        <f t="shared" si="39"/>
        <v>1.5964999999999998</v>
      </c>
      <c r="AO100" s="53">
        <f t="shared" si="40"/>
        <v>1.5964999999999998</v>
      </c>
      <c r="AP100" s="53">
        <f t="shared" si="41"/>
        <v>1.5964999999999998</v>
      </c>
      <c r="AQ100" s="53">
        <f t="shared" si="42"/>
        <v>1.5964999999999998</v>
      </c>
      <c r="AR100" s="53">
        <f t="shared" si="43"/>
        <v>1.5964999999999998</v>
      </c>
      <c r="AS100" s="53">
        <f t="shared" si="44"/>
        <v>1.5964999999999998</v>
      </c>
      <c r="AT100" s="53">
        <f t="shared" si="45"/>
        <v>1.5964999999999998</v>
      </c>
      <c r="AU100" s="53">
        <f t="shared" si="46"/>
        <v>1.5964999999999998</v>
      </c>
      <c r="AV100" s="53">
        <f t="shared" si="47"/>
        <v>1.5964999999999998</v>
      </c>
      <c r="AW100" s="53">
        <f t="shared" si="48"/>
        <v>1.5964999999999998</v>
      </c>
      <c r="AX100" s="53">
        <f t="shared" si="49"/>
        <v>1.5964999999999998</v>
      </c>
      <c r="AY100" s="53">
        <f>+SUM(AM100:INDEX(AM100:AX100,1,Settings!$C$4))</f>
        <v>19.157999999999994</v>
      </c>
      <c r="AZ100" s="53">
        <f t="shared" si="50"/>
        <v>19.157999999999994</v>
      </c>
      <c r="BA100" s="53"/>
      <c r="BB100" s="53">
        <f t="shared" si="51"/>
        <v>1.6443949999999998</v>
      </c>
      <c r="BC100" s="53">
        <f t="shared" si="52"/>
        <v>1.6443949999999998</v>
      </c>
      <c r="BD100" s="53">
        <f t="shared" si="53"/>
        <v>1.6443949999999998</v>
      </c>
      <c r="BE100" s="53">
        <f t="shared" si="54"/>
        <v>1.6443949999999998</v>
      </c>
      <c r="BF100" s="53">
        <f t="shared" si="55"/>
        <v>1.6443949999999998</v>
      </c>
      <c r="BG100" s="53">
        <f t="shared" si="56"/>
        <v>1.6443949999999998</v>
      </c>
      <c r="BH100" s="53">
        <f t="shared" si="57"/>
        <v>1.6443949999999998</v>
      </c>
      <c r="BI100" s="53">
        <f t="shared" si="58"/>
        <v>1.6443949999999998</v>
      </c>
      <c r="BJ100" s="53">
        <f t="shared" si="59"/>
        <v>1.6443949999999998</v>
      </c>
      <c r="BK100" s="53">
        <f t="shared" si="60"/>
        <v>1.6443949999999998</v>
      </c>
      <c r="BL100" s="53">
        <f t="shared" si="61"/>
        <v>1.6443949999999998</v>
      </c>
      <c r="BM100" s="53">
        <f t="shared" si="62"/>
        <v>1.6443949999999998</v>
      </c>
      <c r="BN100" s="53">
        <f t="shared" si="63"/>
        <v>19.732739999999996</v>
      </c>
      <c r="BO100" s="53"/>
      <c r="BP100" s="53">
        <f t="shared" si="64"/>
        <v>20.522049599999995</v>
      </c>
      <c r="BQ100" s="53"/>
      <c r="BR100" s="53">
        <f t="shared" si="65"/>
        <v>21.548152079999998</v>
      </c>
    </row>
    <row r="101" spans="1:70" x14ac:dyDescent="0.2">
      <c r="A101" s="6">
        <v>2380</v>
      </c>
      <c r="B101" s="6" t="str">
        <f>+VLOOKUP(A101,masterfile!B:C,2,FALSE)</f>
        <v>Zuwendungen,Spenden steuerl. n. abziehb.</v>
      </c>
      <c r="D101" s="53">
        <f>+SUMIF('[1]2017'!$A:$A,$A101,'[1]2017'!$C:$C)-SUMIF('[1]2017'!$E:$E,$A101,'[1]2017'!$G:$G)</f>
        <v>0</v>
      </c>
      <c r="E101" s="53">
        <f>+SUMIF('[1]2018'!$A:$A,$A101,'[1]2018'!$C:$C)-SUMIF('[1]2018'!$E:$E,$A101,'[1]2018'!$G:$G)</f>
        <v>0</v>
      </c>
      <c r="F101" s="53">
        <f>+SUMIF('[1]2019'!$A:$A,$A101,'[1]2019'!$C:$C)-SUMIF('[1]2019'!$E:$E,$A101,'[1]2019'!$G:$G)</f>
        <v>0</v>
      </c>
      <c r="G101" s="53">
        <f>+SUMIF('[1]2020'!$A:$A,$A101,'[1]2020'!$C:$C)-SUMIF('[1]2020'!$E:$E,$A101,'[1]2020'!$G:$G)</f>
        <v>0</v>
      </c>
      <c r="H101" s="53"/>
      <c r="I101" s="53">
        <f>+(+SUMIF('[1]2021'!$A:$A,$A101,'[1]2021'!$C:$C)-SUMIF('[1]2021'!$E:$E,$A101,'[1]2021'!$G:$G))/12</f>
        <v>0</v>
      </c>
      <c r="J101" s="53">
        <f>+(+SUMIF('[1]2021'!$A:$A,$A101,'[1]2021'!$C:$C)-SUMIF('[1]2021'!$E:$E,$A101,'[1]2021'!$G:$G))/12</f>
        <v>0</v>
      </c>
      <c r="K101" s="53">
        <f>+(+SUMIF('[1]2021'!$A:$A,$A101,'[1]2021'!$C:$C)-SUMIF('[1]2021'!$E:$E,$A101,'[1]2021'!$G:$G))/12</f>
        <v>0</v>
      </c>
      <c r="L101" s="53">
        <f>+(+SUMIF('[1]2021'!$A:$A,$A101,'[1]2021'!$C:$C)-SUMIF('[1]2021'!$E:$E,$A101,'[1]2021'!$G:$G))/12</f>
        <v>0</v>
      </c>
      <c r="M101" s="53">
        <f>+(+SUMIF('[1]2021'!$A:$A,$A101,'[1]2021'!$C:$C)-SUMIF('[1]2021'!$E:$E,$A101,'[1]2021'!$G:$G))/12</f>
        <v>0</v>
      </c>
      <c r="N101" s="53">
        <f>+(+SUMIF('[1]2021'!$A:$A,$A101,'[1]2021'!$C:$C)-SUMIF('[1]2021'!$E:$E,$A101,'[1]2021'!$G:$G))/12</f>
        <v>0</v>
      </c>
      <c r="O101" s="53">
        <f>+(+SUMIF('[1]2021'!$A:$A,$A101,'[1]2021'!$C:$C)-SUMIF('[1]2021'!$E:$E,$A101,'[1]2021'!$G:$G))/12</f>
        <v>0</v>
      </c>
      <c r="P101" s="53">
        <f>+(+SUMIF('[1]2021'!$A:$A,$A101,'[1]2021'!$C:$C)-SUMIF('[1]2021'!$E:$E,$A101,'[1]2021'!$G:$G))/12</f>
        <v>0</v>
      </c>
      <c r="Q101" s="53">
        <f>+(+SUMIF('[1]2021'!$A:$A,$A101,'[1]2021'!$C:$C)-SUMIF('[1]2021'!$E:$E,$A101,'[1]2021'!$G:$G))/12</f>
        <v>0</v>
      </c>
      <c r="R101" s="53">
        <f>+(+SUMIF('[1]2021'!$A:$A,$A101,'[1]2021'!$C:$C)-SUMIF('[1]2021'!$E:$E,$A101,'[1]2021'!$G:$G))/12</f>
        <v>0</v>
      </c>
      <c r="S101" s="53">
        <f>+(+SUMIF('[1]2021'!$A:$A,$A101,'[1]2021'!$C:$C)-SUMIF('[1]2021'!$E:$E,$A101,'[1]2021'!$G:$G))/12</f>
        <v>0</v>
      </c>
      <c r="T101" s="53">
        <f>+(+SUMIF('[1]2021'!$A:$A,$A101,'[1]2021'!$C:$C)-SUMIF('[1]2021'!$E:$E,$A101,'[1]2021'!$G:$G))/12</f>
        <v>0</v>
      </c>
      <c r="U101" s="53">
        <f>+SUM(I101:INDEX(I101:T101,1,Settings!$C$4))</f>
        <v>0</v>
      </c>
      <c r="V101" s="53">
        <f t="shared" si="36"/>
        <v>0</v>
      </c>
      <c r="W101" s="53"/>
      <c r="X101" s="53">
        <f>+SUMIFS(postings!$T:$T,postings!$C:$C,'pl-data'!X$2,postings!$D:$D,'pl-data'!X$3,postings!$I:$I,'pl-data'!$A101)-SUMIFS(postings!$W:$W,postings!$C:$C,'pl-data'!X$2,postings!$D:$D,'pl-data'!X$3,postings!$M:$M,'pl-data'!$A101)</f>
        <v>0</v>
      </c>
      <c r="Y101" s="53">
        <f>+SUMIFS(postings!$T:$T,postings!$C:$C,'pl-data'!Y$2,postings!$D:$D,'pl-data'!Y$3,postings!$I:$I,'pl-data'!$A101)-SUMIFS(postings!$W:$W,postings!$C:$C,'pl-data'!Y$2,postings!$D:$D,'pl-data'!Y$3,postings!$M:$M,'pl-data'!$A101)</f>
        <v>0</v>
      </c>
      <c r="Z101" s="53">
        <f>+SUMIFS(postings!$T:$T,postings!$C:$C,'pl-data'!Z$2,postings!$D:$D,'pl-data'!Z$3,postings!$I:$I,'pl-data'!$A101)-SUMIFS(postings!$W:$W,postings!$C:$C,'pl-data'!Z$2,postings!$D:$D,'pl-data'!Z$3,postings!$M:$M,'pl-data'!$A101)</f>
        <v>0</v>
      </c>
      <c r="AA101" s="53">
        <f>+SUMIFS(postings!$T:$T,postings!$C:$C,'pl-data'!AA$2,postings!$D:$D,'pl-data'!AA$3,postings!$I:$I,'pl-data'!$A101)-SUMIFS(postings!$W:$W,postings!$C:$C,'pl-data'!AA$2,postings!$D:$D,'pl-data'!AA$3,postings!$M:$M,'pl-data'!$A101)</f>
        <v>0</v>
      </c>
      <c r="AB101" s="53">
        <f>+SUMIFS(postings!$T:$T,postings!$C:$C,'pl-data'!AB$2,postings!$D:$D,'pl-data'!AB$3,postings!$I:$I,'pl-data'!$A101)-SUMIFS(postings!$W:$W,postings!$C:$C,'pl-data'!AB$2,postings!$D:$D,'pl-data'!AB$3,postings!$M:$M,'pl-data'!$A101)</f>
        <v>0</v>
      </c>
      <c r="AC101" s="53">
        <f>+SUMIFS(postings!$T:$T,postings!$C:$C,'pl-data'!AC$2,postings!$D:$D,'pl-data'!AC$3,postings!$I:$I,'pl-data'!$A101)-SUMIFS(postings!$W:$W,postings!$C:$C,'pl-data'!AC$2,postings!$D:$D,'pl-data'!AC$3,postings!$M:$M,'pl-data'!$A101)</f>
        <v>0</v>
      </c>
      <c r="AD101" s="53">
        <f>+SUMIFS(postings!$T:$T,postings!$C:$C,'pl-data'!AD$2,postings!$D:$D,'pl-data'!AD$3,postings!$I:$I,'pl-data'!$A101)-SUMIFS(postings!$W:$W,postings!$C:$C,'pl-data'!AD$2,postings!$D:$D,'pl-data'!AD$3,postings!$M:$M,'pl-data'!$A101)</f>
        <v>0</v>
      </c>
      <c r="AE101" s="53">
        <f>+SUMIFS(postings!$T:$T,postings!$C:$C,'pl-data'!AE$2,postings!$D:$D,'pl-data'!AE$3,postings!$I:$I,'pl-data'!$A101)-SUMIFS(postings!$W:$W,postings!$C:$C,'pl-data'!AE$2,postings!$D:$D,'pl-data'!AE$3,postings!$M:$M,'pl-data'!$A101)</f>
        <v>0</v>
      </c>
      <c r="AF101" s="53">
        <f>+SUMIFS(postings!$T:$T,postings!$C:$C,'pl-data'!AF$2,postings!$D:$D,'pl-data'!AF$3,postings!$I:$I,'pl-data'!$A101)-SUMIFS(postings!$W:$W,postings!$C:$C,'pl-data'!AF$2,postings!$D:$D,'pl-data'!AF$3,postings!$M:$M,'pl-data'!$A101)</f>
        <v>0</v>
      </c>
      <c r="AG101" s="53">
        <f>+SUMIFS(postings!$T:$T,postings!$C:$C,'pl-data'!AG$2,postings!$D:$D,'pl-data'!AG$3,postings!$I:$I,'pl-data'!$A101)-SUMIFS(postings!$W:$W,postings!$C:$C,'pl-data'!AG$2,postings!$D:$D,'pl-data'!AG$3,postings!$M:$M,'pl-data'!$A101)</f>
        <v>0</v>
      </c>
      <c r="AH101" s="53">
        <f>+SUMIFS(postings!$T:$T,postings!$C:$C,'pl-data'!AH$2,postings!$D:$D,'pl-data'!AH$3,postings!$I:$I,'pl-data'!$A101)-SUMIFS(postings!$W:$W,postings!$C:$C,'pl-data'!AH$2,postings!$D:$D,'pl-data'!AH$3,postings!$M:$M,'pl-data'!$A101)</f>
        <v>0</v>
      </c>
      <c r="AI101" s="53">
        <f>+SUMIFS(postings!$T:$T,postings!$C:$C,'pl-data'!AI$2,postings!$D:$D,'pl-data'!AI$3,postings!$I:$I,'pl-data'!$A101)-SUMIFS(postings!$W:$W,postings!$C:$C,'pl-data'!AI$2,postings!$D:$D,'pl-data'!AI$3,postings!$M:$M,'pl-data'!$A101)</f>
        <v>0</v>
      </c>
      <c r="AJ101" s="53">
        <f>+SUM(X101:INDEX(X101:AI101,1,Settings!$C$4))</f>
        <v>0</v>
      </c>
      <c r="AK101" s="53">
        <f t="shared" si="37"/>
        <v>0</v>
      </c>
      <c r="AL101" s="53"/>
      <c r="AM101" s="53">
        <f t="shared" si="38"/>
        <v>0</v>
      </c>
      <c r="AN101" s="53">
        <f t="shared" si="39"/>
        <v>0</v>
      </c>
      <c r="AO101" s="53">
        <f t="shared" si="40"/>
        <v>0</v>
      </c>
      <c r="AP101" s="53">
        <f t="shared" si="41"/>
        <v>0</v>
      </c>
      <c r="AQ101" s="53">
        <f t="shared" si="42"/>
        <v>0</v>
      </c>
      <c r="AR101" s="53">
        <f t="shared" si="43"/>
        <v>0</v>
      </c>
      <c r="AS101" s="53">
        <f t="shared" si="44"/>
        <v>0</v>
      </c>
      <c r="AT101" s="53">
        <f t="shared" si="45"/>
        <v>0</v>
      </c>
      <c r="AU101" s="53">
        <f t="shared" si="46"/>
        <v>0</v>
      </c>
      <c r="AV101" s="53">
        <f t="shared" si="47"/>
        <v>0</v>
      </c>
      <c r="AW101" s="53">
        <f t="shared" si="48"/>
        <v>0</v>
      </c>
      <c r="AX101" s="53">
        <f t="shared" si="49"/>
        <v>0</v>
      </c>
      <c r="AY101" s="53">
        <f>+SUM(AM101:INDEX(AM101:AX101,1,Settings!$C$4))</f>
        <v>0</v>
      </c>
      <c r="AZ101" s="53">
        <f t="shared" si="50"/>
        <v>0</v>
      </c>
      <c r="BA101" s="53"/>
      <c r="BB101" s="53">
        <f t="shared" si="51"/>
        <v>0</v>
      </c>
      <c r="BC101" s="53">
        <f t="shared" si="52"/>
        <v>0</v>
      </c>
      <c r="BD101" s="53">
        <f t="shared" si="53"/>
        <v>0</v>
      </c>
      <c r="BE101" s="53">
        <f t="shared" si="54"/>
        <v>0</v>
      </c>
      <c r="BF101" s="53">
        <f t="shared" si="55"/>
        <v>0</v>
      </c>
      <c r="BG101" s="53">
        <f t="shared" si="56"/>
        <v>0</v>
      </c>
      <c r="BH101" s="53">
        <f t="shared" si="57"/>
        <v>0</v>
      </c>
      <c r="BI101" s="53">
        <f t="shared" si="58"/>
        <v>0</v>
      </c>
      <c r="BJ101" s="53">
        <f t="shared" si="59"/>
        <v>0</v>
      </c>
      <c r="BK101" s="53">
        <f t="shared" si="60"/>
        <v>0</v>
      </c>
      <c r="BL101" s="53">
        <f t="shared" si="61"/>
        <v>0</v>
      </c>
      <c r="BM101" s="53">
        <f t="shared" si="62"/>
        <v>0</v>
      </c>
      <c r="BN101" s="53">
        <f t="shared" si="63"/>
        <v>0</v>
      </c>
      <c r="BO101" s="53"/>
      <c r="BP101" s="53">
        <f t="shared" si="64"/>
        <v>0</v>
      </c>
      <c r="BQ101" s="53"/>
      <c r="BR101" s="53">
        <f t="shared" si="65"/>
        <v>0</v>
      </c>
    </row>
    <row r="102" spans="1:70" x14ac:dyDescent="0.2">
      <c r="A102" s="6">
        <v>2381</v>
      </c>
      <c r="B102" s="6" t="str">
        <f>+VLOOKUP(A102,masterfile!B:C,2,FALSE)</f>
        <v>Zuwendg.Spenden wissensch./kult. Zweck</v>
      </c>
      <c r="D102" s="53">
        <f>+SUMIF('[1]2017'!$A:$A,$A102,'[1]2017'!$C:$C)-SUMIF('[1]2017'!$E:$E,$A102,'[1]2017'!$G:$G)</f>
        <v>0</v>
      </c>
      <c r="E102" s="53">
        <f>+SUMIF('[1]2018'!$A:$A,$A102,'[1]2018'!$C:$C)-SUMIF('[1]2018'!$E:$E,$A102,'[1]2018'!$G:$G)</f>
        <v>0</v>
      </c>
      <c r="F102" s="53">
        <f>+SUMIF('[1]2019'!$A:$A,$A102,'[1]2019'!$C:$C)-SUMIF('[1]2019'!$E:$E,$A102,'[1]2019'!$G:$G)</f>
        <v>0</v>
      </c>
      <c r="G102" s="53">
        <f>+SUMIF('[1]2020'!$A:$A,$A102,'[1]2020'!$C:$C)-SUMIF('[1]2020'!$E:$E,$A102,'[1]2020'!$G:$G)</f>
        <v>0</v>
      </c>
      <c r="H102" s="53"/>
      <c r="I102" s="53">
        <f>+(+SUMIF('[1]2021'!$A:$A,$A102,'[1]2021'!$C:$C)-SUMIF('[1]2021'!$E:$E,$A102,'[1]2021'!$G:$G))/12</f>
        <v>0</v>
      </c>
      <c r="J102" s="53">
        <f>+(+SUMIF('[1]2021'!$A:$A,$A102,'[1]2021'!$C:$C)-SUMIF('[1]2021'!$E:$E,$A102,'[1]2021'!$G:$G))/12</f>
        <v>0</v>
      </c>
      <c r="K102" s="53">
        <f>+(+SUMIF('[1]2021'!$A:$A,$A102,'[1]2021'!$C:$C)-SUMIF('[1]2021'!$E:$E,$A102,'[1]2021'!$G:$G))/12</f>
        <v>0</v>
      </c>
      <c r="L102" s="53">
        <f>+(+SUMIF('[1]2021'!$A:$A,$A102,'[1]2021'!$C:$C)-SUMIF('[1]2021'!$E:$E,$A102,'[1]2021'!$G:$G))/12</f>
        <v>0</v>
      </c>
      <c r="M102" s="53">
        <f>+(+SUMIF('[1]2021'!$A:$A,$A102,'[1]2021'!$C:$C)-SUMIF('[1]2021'!$E:$E,$A102,'[1]2021'!$G:$G))/12</f>
        <v>0</v>
      </c>
      <c r="N102" s="53">
        <f>+(+SUMIF('[1]2021'!$A:$A,$A102,'[1]2021'!$C:$C)-SUMIF('[1]2021'!$E:$E,$A102,'[1]2021'!$G:$G))/12</f>
        <v>0</v>
      </c>
      <c r="O102" s="53">
        <f>+(+SUMIF('[1]2021'!$A:$A,$A102,'[1]2021'!$C:$C)-SUMIF('[1]2021'!$E:$E,$A102,'[1]2021'!$G:$G))/12</f>
        <v>0</v>
      </c>
      <c r="P102" s="53">
        <f>+(+SUMIF('[1]2021'!$A:$A,$A102,'[1]2021'!$C:$C)-SUMIF('[1]2021'!$E:$E,$A102,'[1]2021'!$G:$G))/12</f>
        <v>0</v>
      </c>
      <c r="Q102" s="53">
        <f>+(+SUMIF('[1]2021'!$A:$A,$A102,'[1]2021'!$C:$C)-SUMIF('[1]2021'!$E:$E,$A102,'[1]2021'!$G:$G))/12</f>
        <v>0</v>
      </c>
      <c r="R102" s="53">
        <f>+(+SUMIF('[1]2021'!$A:$A,$A102,'[1]2021'!$C:$C)-SUMIF('[1]2021'!$E:$E,$A102,'[1]2021'!$G:$G))/12</f>
        <v>0</v>
      </c>
      <c r="S102" s="53">
        <f>+(+SUMIF('[1]2021'!$A:$A,$A102,'[1]2021'!$C:$C)-SUMIF('[1]2021'!$E:$E,$A102,'[1]2021'!$G:$G))/12</f>
        <v>0</v>
      </c>
      <c r="T102" s="53">
        <f>+(+SUMIF('[1]2021'!$A:$A,$A102,'[1]2021'!$C:$C)-SUMIF('[1]2021'!$E:$E,$A102,'[1]2021'!$G:$G))/12</f>
        <v>0</v>
      </c>
      <c r="U102" s="53">
        <f>+SUM(I102:INDEX(I102:T102,1,Settings!$C$4))</f>
        <v>0</v>
      </c>
      <c r="V102" s="53">
        <f t="shared" si="36"/>
        <v>0</v>
      </c>
      <c r="W102" s="53"/>
      <c r="X102" s="53">
        <f>+SUMIFS(postings!$T:$T,postings!$C:$C,'pl-data'!X$2,postings!$D:$D,'pl-data'!X$3,postings!$I:$I,'pl-data'!$A102)-SUMIFS(postings!$W:$W,postings!$C:$C,'pl-data'!X$2,postings!$D:$D,'pl-data'!X$3,postings!$M:$M,'pl-data'!$A102)</f>
        <v>0</v>
      </c>
      <c r="Y102" s="53">
        <f>+SUMIFS(postings!$T:$T,postings!$C:$C,'pl-data'!Y$2,postings!$D:$D,'pl-data'!Y$3,postings!$I:$I,'pl-data'!$A102)-SUMIFS(postings!$W:$W,postings!$C:$C,'pl-data'!Y$2,postings!$D:$D,'pl-data'!Y$3,postings!$M:$M,'pl-data'!$A102)</f>
        <v>0</v>
      </c>
      <c r="Z102" s="53">
        <f>+SUMIFS(postings!$T:$T,postings!$C:$C,'pl-data'!Z$2,postings!$D:$D,'pl-data'!Z$3,postings!$I:$I,'pl-data'!$A102)-SUMIFS(postings!$W:$W,postings!$C:$C,'pl-data'!Z$2,postings!$D:$D,'pl-data'!Z$3,postings!$M:$M,'pl-data'!$A102)</f>
        <v>0</v>
      </c>
      <c r="AA102" s="53">
        <f>+SUMIFS(postings!$T:$T,postings!$C:$C,'pl-data'!AA$2,postings!$D:$D,'pl-data'!AA$3,postings!$I:$I,'pl-data'!$A102)-SUMIFS(postings!$W:$W,postings!$C:$C,'pl-data'!AA$2,postings!$D:$D,'pl-data'!AA$3,postings!$M:$M,'pl-data'!$A102)</f>
        <v>0</v>
      </c>
      <c r="AB102" s="53">
        <f>+SUMIFS(postings!$T:$T,postings!$C:$C,'pl-data'!AB$2,postings!$D:$D,'pl-data'!AB$3,postings!$I:$I,'pl-data'!$A102)-SUMIFS(postings!$W:$W,postings!$C:$C,'pl-data'!AB$2,postings!$D:$D,'pl-data'!AB$3,postings!$M:$M,'pl-data'!$A102)</f>
        <v>0</v>
      </c>
      <c r="AC102" s="53">
        <f>+SUMIFS(postings!$T:$T,postings!$C:$C,'pl-data'!AC$2,postings!$D:$D,'pl-data'!AC$3,postings!$I:$I,'pl-data'!$A102)-SUMIFS(postings!$W:$W,postings!$C:$C,'pl-data'!AC$2,postings!$D:$D,'pl-data'!AC$3,postings!$M:$M,'pl-data'!$A102)</f>
        <v>0</v>
      </c>
      <c r="AD102" s="53">
        <f>+SUMIFS(postings!$T:$T,postings!$C:$C,'pl-data'!AD$2,postings!$D:$D,'pl-data'!AD$3,postings!$I:$I,'pl-data'!$A102)-SUMIFS(postings!$W:$W,postings!$C:$C,'pl-data'!AD$2,postings!$D:$D,'pl-data'!AD$3,postings!$M:$M,'pl-data'!$A102)</f>
        <v>0</v>
      </c>
      <c r="AE102" s="53">
        <f>+SUMIFS(postings!$T:$T,postings!$C:$C,'pl-data'!AE$2,postings!$D:$D,'pl-data'!AE$3,postings!$I:$I,'pl-data'!$A102)-SUMIFS(postings!$W:$W,postings!$C:$C,'pl-data'!AE$2,postings!$D:$D,'pl-data'!AE$3,postings!$M:$M,'pl-data'!$A102)</f>
        <v>0</v>
      </c>
      <c r="AF102" s="53">
        <f>+SUMIFS(postings!$T:$T,postings!$C:$C,'pl-data'!AF$2,postings!$D:$D,'pl-data'!AF$3,postings!$I:$I,'pl-data'!$A102)-SUMIFS(postings!$W:$W,postings!$C:$C,'pl-data'!AF$2,postings!$D:$D,'pl-data'!AF$3,postings!$M:$M,'pl-data'!$A102)</f>
        <v>0</v>
      </c>
      <c r="AG102" s="53">
        <f>+SUMIFS(postings!$T:$T,postings!$C:$C,'pl-data'!AG$2,postings!$D:$D,'pl-data'!AG$3,postings!$I:$I,'pl-data'!$A102)-SUMIFS(postings!$W:$W,postings!$C:$C,'pl-data'!AG$2,postings!$D:$D,'pl-data'!AG$3,postings!$M:$M,'pl-data'!$A102)</f>
        <v>0</v>
      </c>
      <c r="AH102" s="53">
        <f>+SUMIFS(postings!$T:$T,postings!$C:$C,'pl-data'!AH$2,postings!$D:$D,'pl-data'!AH$3,postings!$I:$I,'pl-data'!$A102)-SUMIFS(postings!$W:$W,postings!$C:$C,'pl-data'!AH$2,postings!$D:$D,'pl-data'!AH$3,postings!$M:$M,'pl-data'!$A102)</f>
        <v>0</v>
      </c>
      <c r="AI102" s="53">
        <f>+SUMIFS(postings!$T:$T,postings!$C:$C,'pl-data'!AI$2,postings!$D:$D,'pl-data'!AI$3,postings!$I:$I,'pl-data'!$A102)-SUMIFS(postings!$W:$W,postings!$C:$C,'pl-data'!AI$2,postings!$D:$D,'pl-data'!AI$3,postings!$M:$M,'pl-data'!$A102)</f>
        <v>0</v>
      </c>
      <c r="AJ102" s="53">
        <f>+SUM(X102:INDEX(X102:AI102,1,Settings!$C$4))</f>
        <v>0</v>
      </c>
      <c r="AK102" s="53">
        <f t="shared" si="37"/>
        <v>0</v>
      </c>
      <c r="AL102" s="53"/>
      <c r="AM102" s="53">
        <f t="shared" si="38"/>
        <v>0</v>
      </c>
      <c r="AN102" s="53">
        <f t="shared" si="39"/>
        <v>0</v>
      </c>
      <c r="AO102" s="53">
        <f t="shared" si="40"/>
        <v>0</v>
      </c>
      <c r="AP102" s="53">
        <f t="shared" si="41"/>
        <v>0</v>
      </c>
      <c r="AQ102" s="53">
        <f t="shared" si="42"/>
        <v>0</v>
      </c>
      <c r="AR102" s="53">
        <f t="shared" si="43"/>
        <v>0</v>
      </c>
      <c r="AS102" s="53">
        <f t="shared" si="44"/>
        <v>0</v>
      </c>
      <c r="AT102" s="53">
        <f t="shared" si="45"/>
        <v>0</v>
      </c>
      <c r="AU102" s="53">
        <f t="shared" si="46"/>
        <v>0</v>
      </c>
      <c r="AV102" s="53">
        <f t="shared" si="47"/>
        <v>0</v>
      </c>
      <c r="AW102" s="53">
        <f t="shared" si="48"/>
        <v>0</v>
      </c>
      <c r="AX102" s="53">
        <f t="shared" si="49"/>
        <v>0</v>
      </c>
      <c r="AY102" s="53">
        <f>+SUM(AM102:INDEX(AM102:AX102,1,Settings!$C$4))</f>
        <v>0</v>
      </c>
      <c r="AZ102" s="53">
        <f t="shared" si="50"/>
        <v>0</v>
      </c>
      <c r="BA102" s="53"/>
      <c r="BB102" s="53">
        <f t="shared" si="51"/>
        <v>0</v>
      </c>
      <c r="BC102" s="53">
        <f t="shared" si="52"/>
        <v>0</v>
      </c>
      <c r="BD102" s="53">
        <f t="shared" si="53"/>
        <v>0</v>
      </c>
      <c r="BE102" s="53">
        <f t="shared" si="54"/>
        <v>0</v>
      </c>
      <c r="BF102" s="53">
        <f t="shared" si="55"/>
        <v>0</v>
      </c>
      <c r="BG102" s="53">
        <f t="shared" si="56"/>
        <v>0</v>
      </c>
      <c r="BH102" s="53">
        <f t="shared" si="57"/>
        <v>0</v>
      </c>
      <c r="BI102" s="53">
        <f t="shared" si="58"/>
        <v>0</v>
      </c>
      <c r="BJ102" s="53">
        <f t="shared" si="59"/>
        <v>0</v>
      </c>
      <c r="BK102" s="53">
        <f t="shared" si="60"/>
        <v>0</v>
      </c>
      <c r="BL102" s="53">
        <f t="shared" si="61"/>
        <v>0</v>
      </c>
      <c r="BM102" s="53">
        <f t="shared" si="62"/>
        <v>0</v>
      </c>
      <c r="BN102" s="53">
        <f t="shared" si="63"/>
        <v>0</v>
      </c>
      <c r="BO102" s="53"/>
      <c r="BP102" s="53">
        <f t="shared" si="64"/>
        <v>0</v>
      </c>
      <c r="BQ102" s="53"/>
      <c r="BR102" s="53">
        <f t="shared" si="65"/>
        <v>0</v>
      </c>
    </row>
    <row r="103" spans="1:70" x14ac:dyDescent="0.2">
      <c r="A103" s="6">
        <v>2382</v>
      </c>
      <c r="B103" s="6" t="str">
        <f>+VLOOKUP(A103,masterfile!B:C,2,FALSE)</f>
        <v>Zuwendungen,Spenden mildtätige Zwecke</v>
      </c>
      <c r="D103" s="53">
        <f>+SUMIF('[1]2017'!$A:$A,$A103,'[1]2017'!$C:$C)-SUMIF('[1]2017'!$E:$E,$A103,'[1]2017'!$G:$G)</f>
        <v>0</v>
      </c>
      <c r="E103" s="53">
        <f>+SUMIF('[1]2018'!$A:$A,$A103,'[1]2018'!$C:$C)-SUMIF('[1]2018'!$E:$E,$A103,'[1]2018'!$G:$G)</f>
        <v>0</v>
      </c>
      <c r="F103" s="53">
        <f>+SUMIF('[1]2019'!$A:$A,$A103,'[1]2019'!$C:$C)-SUMIF('[1]2019'!$E:$E,$A103,'[1]2019'!$G:$G)</f>
        <v>0</v>
      </c>
      <c r="G103" s="53">
        <f>+SUMIF('[1]2020'!$A:$A,$A103,'[1]2020'!$C:$C)-SUMIF('[1]2020'!$E:$E,$A103,'[1]2020'!$G:$G)</f>
        <v>0</v>
      </c>
      <c r="H103" s="53"/>
      <c r="I103" s="53">
        <f>+(+SUMIF('[1]2021'!$A:$A,$A103,'[1]2021'!$C:$C)-SUMIF('[1]2021'!$E:$E,$A103,'[1]2021'!$G:$G))/12</f>
        <v>0</v>
      </c>
      <c r="J103" s="53">
        <f>+(+SUMIF('[1]2021'!$A:$A,$A103,'[1]2021'!$C:$C)-SUMIF('[1]2021'!$E:$E,$A103,'[1]2021'!$G:$G))/12</f>
        <v>0</v>
      </c>
      <c r="K103" s="53">
        <f>+(+SUMIF('[1]2021'!$A:$A,$A103,'[1]2021'!$C:$C)-SUMIF('[1]2021'!$E:$E,$A103,'[1]2021'!$G:$G))/12</f>
        <v>0</v>
      </c>
      <c r="L103" s="53">
        <f>+(+SUMIF('[1]2021'!$A:$A,$A103,'[1]2021'!$C:$C)-SUMIF('[1]2021'!$E:$E,$A103,'[1]2021'!$G:$G))/12</f>
        <v>0</v>
      </c>
      <c r="M103" s="53">
        <f>+(+SUMIF('[1]2021'!$A:$A,$A103,'[1]2021'!$C:$C)-SUMIF('[1]2021'!$E:$E,$A103,'[1]2021'!$G:$G))/12</f>
        <v>0</v>
      </c>
      <c r="N103" s="53">
        <f>+(+SUMIF('[1]2021'!$A:$A,$A103,'[1]2021'!$C:$C)-SUMIF('[1]2021'!$E:$E,$A103,'[1]2021'!$G:$G))/12</f>
        <v>0</v>
      </c>
      <c r="O103" s="53">
        <f>+(+SUMIF('[1]2021'!$A:$A,$A103,'[1]2021'!$C:$C)-SUMIF('[1]2021'!$E:$E,$A103,'[1]2021'!$G:$G))/12</f>
        <v>0</v>
      </c>
      <c r="P103" s="53">
        <f>+(+SUMIF('[1]2021'!$A:$A,$A103,'[1]2021'!$C:$C)-SUMIF('[1]2021'!$E:$E,$A103,'[1]2021'!$G:$G))/12</f>
        <v>0</v>
      </c>
      <c r="Q103" s="53">
        <f>+(+SUMIF('[1]2021'!$A:$A,$A103,'[1]2021'!$C:$C)-SUMIF('[1]2021'!$E:$E,$A103,'[1]2021'!$G:$G))/12</f>
        <v>0</v>
      </c>
      <c r="R103" s="53">
        <f>+(+SUMIF('[1]2021'!$A:$A,$A103,'[1]2021'!$C:$C)-SUMIF('[1]2021'!$E:$E,$A103,'[1]2021'!$G:$G))/12</f>
        <v>0</v>
      </c>
      <c r="S103" s="53">
        <f>+(+SUMIF('[1]2021'!$A:$A,$A103,'[1]2021'!$C:$C)-SUMIF('[1]2021'!$E:$E,$A103,'[1]2021'!$G:$G))/12</f>
        <v>0</v>
      </c>
      <c r="T103" s="53">
        <f>+(+SUMIF('[1]2021'!$A:$A,$A103,'[1]2021'!$C:$C)-SUMIF('[1]2021'!$E:$E,$A103,'[1]2021'!$G:$G))/12</f>
        <v>0</v>
      </c>
      <c r="U103" s="53">
        <f>+SUM(I103:INDEX(I103:T103,1,Settings!$C$4))</f>
        <v>0</v>
      </c>
      <c r="V103" s="53">
        <f t="shared" si="36"/>
        <v>0</v>
      </c>
      <c r="W103" s="53"/>
      <c r="X103" s="53">
        <f>+SUMIFS(postings!$T:$T,postings!$C:$C,'pl-data'!X$2,postings!$D:$D,'pl-data'!X$3,postings!$I:$I,'pl-data'!$A103)-SUMIFS(postings!$W:$W,postings!$C:$C,'pl-data'!X$2,postings!$D:$D,'pl-data'!X$3,postings!$M:$M,'pl-data'!$A103)</f>
        <v>0</v>
      </c>
      <c r="Y103" s="53">
        <f>+SUMIFS(postings!$T:$T,postings!$C:$C,'pl-data'!Y$2,postings!$D:$D,'pl-data'!Y$3,postings!$I:$I,'pl-data'!$A103)-SUMIFS(postings!$W:$W,postings!$C:$C,'pl-data'!Y$2,postings!$D:$D,'pl-data'!Y$3,postings!$M:$M,'pl-data'!$A103)</f>
        <v>0</v>
      </c>
      <c r="Z103" s="53">
        <f>+SUMIFS(postings!$T:$T,postings!$C:$C,'pl-data'!Z$2,postings!$D:$D,'pl-data'!Z$3,postings!$I:$I,'pl-data'!$A103)-SUMIFS(postings!$W:$W,postings!$C:$C,'pl-data'!Z$2,postings!$D:$D,'pl-data'!Z$3,postings!$M:$M,'pl-data'!$A103)</f>
        <v>0</v>
      </c>
      <c r="AA103" s="53">
        <f>+SUMIFS(postings!$T:$T,postings!$C:$C,'pl-data'!AA$2,postings!$D:$D,'pl-data'!AA$3,postings!$I:$I,'pl-data'!$A103)-SUMIFS(postings!$W:$W,postings!$C:$C,'pl-data'!AA$2,postings!$D:$D,'pl-data'!AA$3,postings!$M:$M,'pl-data'!$A103)</f>
        <v>0</v>
      </c>
      <c r="AB103" s="53">
        <f>+SUMIFS(postings!$T:$T,postings!$C:$C,'pl-data'!AB$2,postings!$D:$D,'pl-data'!AB$3,postings!$I:$I,'pl-data'!$A103)-SUMIFS(postings!$W:$W,postings!$C:$C,'pl-data'!AB$2,postings!$D:$D,'pl-data'!AB$3,postings!$M:$M,'pl-data'!$A103)</f>
        <v>0</v>
      </c>
      <c r="AC103" s="53">
        <f>+SUMIFS(postings!$T:$T,postings!$C:$C,'pl-data'!AC$2,postings!$D:$D,'pl-data'!AC$3,postings!$I:$I,'pl-data'!$A103)-SUMIFS(postings!$W:$W,postings!$C:$C,'pl-data'!AC$2,postings!$D:$D,'pl-data'!AC$3,postings!$M:$M,'pl-data'!$A103)</f>
        <v>0</v>
      </c>
      <c r="AD103" s="53">
        <f>+SUMIFS(postings!$T:$T,postings!$C:$C,'pl-data'!AD$2,postings!$D:$D,'pl-data'!AD$3,postings!$I:$I,'pl-data'!$A103)-SUMIFS(postings!$W:$W,postings!$C:$C,'pl-data'!AD$2,postings!$D:$D,'pl-data'!AD$3,postings!$M:$M,'pl-data'!$A103)</f>
        <v>0</v>
      </c>
      <c r="AE103" s="53">
        <f>+SUMIFS(postings!$T:$T,postings!$C:$C,'pl-data'!AE$2,postings!$D:$D,'pl-data'!AE$3,postings!$I:$I,'pl-data'!$A103)-SUMIFS(postings!$W:$W,postings!$C:$C,'pl-data'!AE$2,postings!$D:$D,'pl-data'!AE$3,postings!$M:$M,'pl-data'!$A103)</f>
        <v>0</v>
      </c>
      <c r="AF103" s="53">
        <f>+SUMIFS(postings!$T:$T,postings!$C:$C,'pl-data'!AF$2,postings!$D:$D,'pl-data'!AF$3,postings!$I:$I,'pl-data'!$A103)-SUMIFS(postings!$W:$W,postings!$C:$C,'pl-data'!AF$2,postings!$D:$D,'pl-data'!AF$3,postings!$M:$M,'pl-data'!$A103)</f>
        <v>0</v>
      </c>
      <c r="AG103" s="53">
        <f>+SUMIFS(postings!$T:$T,postings!$C:$C,'pl-data'!AG$2,postings!$D:$D,'pl-data'!AG$3,postings!$I:$I,'pl-data'!$A103)-SUMIFS(postings!$W:$W,postings!$C:$C,'pl-data'!AG$2,postings!$D:$D,'pl-data'!AG$3,postings!$M:$M,'pl-data'!$A103)</f>
        <v>0</v>
      </c>
      <c r="AH103" s="53">
        <f>+SUMIFS(postings!$T:$T,postings!$C:$C,'pl-data'!AH$2,postings!$D:$D,'pl-data'!AH$3,postings!$I:$I,'pl-data'!$A103)-SUMIFS(postings!$W:$W,postings!$C:$C,'pl-data'!AH$2,postings!$D:$D,'pl-data'!AH$3,postings!$M:$M,'pl-data'!$A103)</f>
        <v>0</v>
      </c>
      <c r="AI103" s="53">
        <f>+SUMIFS(postings!$T:$T,postings!$C:$C,'pl-data'!AI$2,postings!$D:$D,'pl-data'!AI$3,postings!$I:$I,'pl-data'!$A103)-SUMIFS(postings!$W:$W,postings!$C:$C,'pl-data'!AI$2,postings!$D:$D,'pl-data'!AI$3,postings!$M:$M,'pl-data'!$A103)</f>
        <v>0</v>
      </c>
      <c r="AJ103" s="53">
        <f>+SUM(X103:INDEX(X103:AI103,1,Settings!$C$4))</f>
        <v>0</v>
      </c>
      <c r="AK103" s="53">
        <f t="shared" si="37"/>
        <v>0</v>
      </c>
      <c r="AL103" s="53"/>
      <c r="AM103" s="53">
        <f t="shared" si="38"/>
        <v>0</v>
      </c>
      <c r="AN103" s="53">
        <f t="shared" si="39"/>
        <v>0</v>
      </c>
      <c r="AO103" s="53">
        <f t="shared" si="40"/>
        <v>0</v>
      </c>
      <c r="AP103" s="53">
        <f t="shared" si="41"/>
        <v>0</v>
      </c>
      <c r="AQ103" s="53">
        <f t="shared" si="42"/>
        <v>0</v>
      </c>
      <c r="AR103" s="53">
        <f t="shared" si="43"/>
        <v>0</v>
      </c>
      <c r="AS103" s="53">
        <f t="shared" si="44"/>
        <v>0</v>
      </c>
      <c r="AT103" s="53">
        <f t="shared" si="45"/>
        <v>0</v>
      </c>
      <c r="AU103" s="53">
        <f t="shared" si="46"/>
        <v>0</v>
      </c>
      <c r="AV103" s="53">
        <f t="shared" si="47"/>
        <v>0</v>
      </c>
      <c r="AW103" s="53">
        <f t="shared" si="48"/>
        <v>0</v>
      </c>
      <c r="AX103" s="53">
        <f t="shared" si="49"/>
        <v>0</v>
      </c>
      <c r="AY103" s="53">
        <f>+SUM(AM103:INDEX(AM103:AX103,1,Settings!$C$4))</f>
        <v>0</v>
      </c>
      <c r="AZ103" s="53">
        <f t="shared" si="50"/>
        <v>0</v>
      </c>
      <c r="BA103" s="53"/>
      <c r="BB103" s="53">
        <f t="shared" si="51"/>
        <v>0</v>
      </c>
      <c r="BC103" s="53">
        <f t="shared" si="52"/>
        <v>0</v>
      </c>
      <c r="BD103" s="53">
        <f t="shared" si="53"/>
        <v>0</v>
      </c>
      <c r="BE103" s="53">
        <f t="shared" si="54"/>
        <v>0</v>
      </c>
      <c r="BF103" s="53">
        <f t="shared" si="55"/>
        <v>0</v>
      </c>
      <c r="BG103" s="53">
        <f t="shared" si="56"/>
        <v>0</v>
      </c>
      <c r="BH103" s="53">
        <f t="shared" si="57"/>
        <v>0</v>
      </c>
      <c r="BI103" s="53">
        <f t="shared" si="58"/>
        <v>0</v>
      </c>
      <c r="BJ103" s="53">
        <f t="shared" si="59"/>
        <v>0</v>
      </c>
      <c r="BK103" s="53">
        <f t="shared" si="60"/>
        <v>0</v>
      </c>
      <c r="BL103" s="53">
        <f t="shared" si="61"/>
        <v>0</v>
      </c>
      <c r="BM103" s="53">
        <f t="shared" si="62"/>
        <v>0</v>
      </c>
      <c r="BN103" s="53">
        <f t="shared" si="63"/>
        <v>0</v>
      </c>
      <c r="BO103" s="53"/>
      <c r="BP103" s="53">
        <f t="shared" si="64"/>
        <v>0</v>
      </c>
      <c r="BQ103" s="53"/>
      <c r="BR103" s="53">
        <f t="shared" si="65"/>
        <v>0</v>
      </c>
    </row>
    <row r="104" spans="1:70" x14ac:dyDescent="0.2">
      <c r="A104" s="6">
        <v>2383</v>
      </c>
      <c r="B104" s="6" t="str">
        <f>+VLOOKUP(A104,masterfile!B:C,2,FALSE)</f>
        <v>Zuwendungen,Spenden kirchl./rel./gemein.</v>
      </c>
      <c r="D104" s="53">
        <f>+SUMIF('[1]2017'!$A:$A,$A104,'[1]2017'!$C:$C)-SUMIF('[1]2017'!$E:$E,$A104,'[1]2017'!$G:$G)</f>
        <v>0</v>
      </c>
      <c r="E104" s="53">
        <f>+SUMIF('[1]2018'!$A:$A,$A104,'[1]2018'!$C:$C)-SUMIF('[1]2018'!$E:$E,$A104,'[1]2018'!$G:$G)</f>
        <v>0</v>
      </c>
      <c r="F104" s="53">
        <f>+SUMIF('[1]2019'!$A:$A,$A104,'[1]2019'!$C:$C)-SUMIF('[1]2019'!$E:$E,$A104,'[1]2019'!$G:$G)</f>
        <v>0</v>
      </c>
      <c r="G104" s="53">
        <f>+SUMIF('[1]2020'!$A:$A,$A104,'[1]2020'!$C:$C)-SUMIF('[1]2020'!$E:$E,$A104,'[1]2020'!$G:$G)</f>
        <v>0</v>
      </c>
      <c r="H104" s="53"/>
      <c r="I104" s="53">
        <f>+(+SUMIF('[1]2021'!$A:$A,$A104,'[1]2021'!$C:$C)-SUMIF('[1]2021'!$E:$E,$A104,'[1]2021'!$G:$G))/12</f>
        <v>0</v>
      </c>
      <c r="J104" s="53">
        <f>+(+SUMIF('[1]2021'!$A:$A,$A104,'[1]2021'!$C:$C)-SUMIF('[1]2021'!$E:$E,$A104,'[1]2021'!$G:$G))/12</f>
        <v>0</v>
      </c>
      <c r="K104" s="53">
        <f>+(+SUMIF('[1]2021'!$A:$A,$A104,'[1]2021'!$C:$C)-SUMIF('[1]2021'!$E:$E,$A104,'[1]2021'!$G:$G))/12</f>
        <v>0</v>
      </c>
      <c r="L104" s="53">
        <f>+(+SUMIF('[1]2021'!$A:$A,$A104,'[1]2021'!$C:$C)-SUMIF('[1]2021'!$E:$E,$A104,'[1]2021'!$G:$G))/12</f>
        <v>0</v>
      </c>
      <c r="M104" s="53">
        <f>+(+SUMIF('[1]2021'!$A:$A,$A104,'[1]2021'!$C:$C)-SUMIF('[1]2021'!$E:$E,$A104,'[1]2021'!$G:$G))/12</f>
        <v>0</v>
      </c>
      <c r="N104" s="53">
        <f>+(+SUMIF('[1]2021'!$A:$A,$A104,'[1]2021'!$C:$C)-SUMIF('[1]2021'!$E:$E,$A104,'[1]2021'!$G:$G))/12</f>
        <v>0</v>
      </c>
      <c r="O104" s="53">
        <f>+(+SUMIF('[1]2021'!$A:$A,$A104,'[1]2021'!$C:$C)-SUMIF('[1]2021'!$E:$E,$A104,'[1]2021'!$G:$G))/12</f>
        <v>0</v>
      </c>
      <c r="P104" s="53">
        <f>+(+SUMIF('[1]2021'!$A:$A,$A104,'[1]2021'!$C:$C)-SUMIF('[1]2021'!$E:$E,$A104,'[1]2021'!$G:$G))/12</f>
        <v>0</v>
      </c>
      <c r="Q104" s="53">
        <f>+(+SUMIF('[1]2021'!$A:$A,$A104,'[1]2021'!$C:$C)-SUMIF('[1]2021'!$E:$E,$A104,'[1]2021'!$G:$G))/12</f>
        <v>0</v>
      </c>
      <c r="R104" s="53">
        <f>+(+SUMIF('[1]2021'!$A:$A,$A104,'[1]2021'!$C:$C)-SUMIF('[1]2021'!$E:$E,$A104,'[1]2021'!$G:$G))/12</f>
        <v>0</v>
      </c>
      <c r="S104" s="53">
        <f>+(+SUMIF('[1]2021'!$A:$A,$A104,'[1]2021'!$C:$C)-SUMIF('[1]2021'!$E:$E,$A104,'[1]2021'!$G:$G))/12</f>
        <v>0</v>
      </c>
      <c r="T104" s="53">
        <f>+(+SUMIF('[1]2021'!$A:$A,$A104,'[1]2021'!$C:$C)-SUMIF('[1]2021'!$E:$E,$A104,'[1]2021'!$G:$G))/12</f>
        <v>0</v>
      </c>
      <c r="U104" s="53">
        <f>+SUM(I104:INDEX(I104:T104,1,Settings!$C$4))</f>
        <v>0</v>
      </c>
      <c r="V104" s="53">
        <f t="shared" si="36"/>
        <v>0</v>
      </c>
      <c r="W104" s="53"/>
      <c r="X104" s="53">
        <f>+SUMIFS(postings!$T:$T,postings!$C:$C,'pl-data'!X$2,postings!$D:$D,'pl-data'!X$3,postings!$I:$I,'pl-data'!$A104)-SUMIFS(postings!$W:$W,postings!$C:$C,'pl-data'!X$2,postings!$D:$D,'pl-data'!X$3,postings!$M:$M,'pl-data'!$A104)</f>
        <v>0</v>
      </c>
      <c r="Y104" s="53">
        <f>+SUMIFS(postings!$T:$T,postings!$C:$C,'pl-data'!Y$2,postings!$D:$D,'pl-data'!Y$3,postings!$I:$I,'pl-data'!$A104)-SUMIFS(postings!$W:$W,postings!$C:$C,'pl-data'!Y$2,postings!$D:$D,'pl-data'!Y$3,postings!$M:$M,'pl-data'!$A104)</f>
        <v>0</v>
      </c>
      <c r="Z104" s="53">
        <f>+SUMIFS(postings!$T:$T,postings!$C:$C,'pl-data'!Z$2,postings!$D:$D,'pl-data'!Z$3,postings!$I:$I,'pl-data'!$A104)-SUMIFS(postings!$W:$W,postings!$C:$C,'pl-data'!Z$2,postings!$D:$D,'pl-data'!Z$3,postings!$M:$M,'pl-data'!$A104)</f>
        <v>0</v>
      </c>
      <c r="AA104" s="53">
        <f>+SUMIFS(postings!$T:$T,postings!$C:$C,'pl-data'!AA$2,postings!$D:$D,'pl-data'!AA$3,postings!$I:$I,'pl-data'!$A104)-SUMIFS(postings!$W:$W,postings!$C:$C,'pl-data'!AA$2,postings!$D:$D,'pl-data'!AA$3,postings!$M:$M,'pl-data'!$A104)</f>
        <v>0</v>
      </c>
      <c r="AB104" s="53">
        <f>+SUMIFS(postings!$T:$T,postings!$C:$C,'pl-data'!AB$2,postings!$D:$D,'pl-data'!AB$3,postings!$I:$I,'pl-data'!$A104)-SUMIFS(postings!$W:$W,postings!$C:$C,'pl-data'!AB$2,postings!$D:$D,'pl-data'!AB$3,postings!$M:$M,'pl-data'!$A104)</f>
        <v>0</v>
      </c>
      <c r="AC104" s="53">
        <f>+SUMIFS(postings!$T:$T,postings!$C:$C,'pl-data'!AC$2,postings!$D:$D,'pl-data'!AC$3,postings!$I:$I,'pl-data'!$A104)-SUMIFS(postings!$W:$W,postings!$C:$C,'pl-data'!AC$2,postings!$D:$D,'pl-data'!AC$3,postings!$M:$M,'pl-data'!$A104)</f>
        <v>0</v>
      </c>
      <c r="AD104" s="53">
        <f>+SUMIFS(postings!$T:$T,postings!$C:$C,'pl-data'!AD$2,postings!$D:$D,'pl-data'!AD$3,postings!$I:$I,'pl-data'!$A104)-SUMIFS(postings!$W:$W,postings!$C:$C,'pl-data'!AD$2,postings!$D:$D,'pl-data'!AD$3,postings!$M:$M,'pl-data'!$A104)</f>
        <v>0</v>
      </c>
      <c r="AE104" s="53">
        <f>+SUMIFS(postings!$T:$T,postings!$C:$C,'pl-data'!AE$2,postings!$D:$D,'pl-data'!AE$3,postings!$I:$I,'pl-data'!$A104)-SUMIFS(postings!$W:$W,postings!$C:$C,'pl-data'!AE$2,postings!$D:$D,'pl-data'!AE$3,postings!$M:$M,'pl-data'!$A104)</f>
        <v>0</v>
      </c>
      <c r="AF104" s="53">
        <f>+SUMIFS(postings!$T:$T,postings!$C:$C,'pl-data'!AF$2,postings!$D:$D,'pl-data'!AF$3,postings!$I:$I,'pl-data'!$A104)-SUMIFS(postings!$W:$W,postings!$C:$C,'pl-data'!AF$2,postings!$D:$D,'pl-data'!AF$3,postings!$M:$M,'pl-data'!$A104)</f>
        <v>0</v>
      </c>
      <c r="AG104" s="53">
        <f>+SUMIFS(postings!$T:$T,postings!$C:$C,'pl-data'!AG$2,postings!$D:$D,'pl-data'!AG$3,postings!$I:$I,'pl-data'!$A104)-SUMIFS(postings!$W:$W,postings!$C:$C,'pl-data'!AG$2,postings!$D:$D,'pl-data'!AG$3,postings!$M:$M,'pl-data'!$A104)</f>
        <v>0</v>
      </c>
      <c r="AH104" s="53">
        <f>+SUMIFS(postings!$T:$T,postings!$C:$C,'pl-data'!AH$2,postings!$D:$D,'pl-data'!AH$3,postings!$I:$I,'pl-data'!$A104)-SUMIFS(postings!$W:$W,postings!$C:$C,'pl-data'!AH$2,postings!$D:$D,'pl-data'!AH$3,postings!$M:$M,'pl-data'!$A104)</f>
        <v>0</v>
      </c>
      <c r="AI104" s="53">
        <f>+SUMIFS(postings!$T:$T,postings!$C:$C,'pl-data'!AI$2,postings!$D:$D,'pl-data'!AI$3,postings!$I:$I,'pl-data'!$A104)-SUMIFS(postings!$W:$W,postings!$C:$C,'pl-data'!AI$2,postings!$D:$D,'pl-data'!AI$3,postings!$M:$M,'pl-data'!$A104)</f>
        <v>0</v>
      </c>
      <c r="AJ104" s="53">
        <f>+SUM(X104:INDEX(X104:AI104,1,Settings!$C$4))</f>
        <v>0</v>
      </c>
      <c r="AK104" s="53">
        <f t="shared" si="37"/>
        <v>0</v>
      </c>
      <c r="AL104" s="53"/>
      <c r="AM104" s="53">
        <f t="shared" si="38"/>
        <v>0</v>
      </c>
      <c r="AN104" s="53">
        <f t="shared" si="39"/>
        <v>0</v>
      </c>
      <c r="AO104" s="53">
        <f t="shared" si="40"/>
        <v>0</v>
      </c>
      <c r="AP104" s="53">
        <f t="shared" si="41"/>
        <v>0</v>
      </c>
      <c r="AQ104" s="53">
        <f t="shared" si="42"/>
        <v>0</v>
      </c>
      <c r="AR104" s="53">
        <f t="shared" si="43"/>
        <v>0</v>
      </c>
      <c r="AS104" s="53">
        <f t="shared" si="44"/>
        <v>0</v>
      </c>
      <c r="AT104" s="53">
        <f t="shared" si="45"/>
        <v>0</v>
      </c>
      <c r="AU104" s="53">
        <f t="shared" si="46"/>
        <v>0</v>
      </c>
      <c r="AV104" s="53">
        <f t="shared" si="47"/>
        <v>0</v>
      </c>
      <c r="AW104" s="53">
        <f t="shared" si="48"/>
        <v>0</v>
      </c>
      <c r="AX104" s="53">
        <f t="shared" si="49"/>
        <v>0</v>
      </c>
      <c r="AY104" s="53">
        <f>+SUM(AM104:INDEX(AM104:AX104,1,Settings!$C$4))</f>
        <v>0</v>
      </c>
      <c r="AZ104" s="53">
        <f t="shared" si="50"/>
        <v>0</v>
      </c>
      <c r="BA104" s="53"/>
      <c r="BB104" s="53">
        <f t="shared" si="51"/>
        <v>0</v>
      </c>
      <c r="BC104" s="53">
        <f t="shared" si="52"/>
        <v>0</v>
      </c>
      <c r="BD104" s="53">
        <f t="shared" si="53"/>
        <v>0</v>
      </c>
      <c r="BE104" s="53">
        <f t="shared" si="54"/>
        <v>0</v>
      </c>
      <c r="BF104" s="53">
        <f t="shared" si="55"/>
        <v>0</v>
      </c>
      <c r="BG104" s="53">
        <f t="shared" si="56"/>
        <v>0</v>
      </c>
      <c r="BH104" s="53">
        <f t="shared" si="57"/>
        <v>0</v>
      </c>
      <c r="BI104" s="53">
        <f t="shared" si="58"/>
        <v>0</v>
      </c>
      <c r="BJ104" s="53">
        <f t="shared" si="59"/>
        <v>0</v>
      </c>
      <c r="BK104" s="53">
        <f t="shared" si="60"/>
        <v>0</v>
      </c>
      <c r="BL104" s="53">
        <f t="shared" si="61"/>
        <v>0</v>
      </c>
      <c r="BM104" s="53">
        <f t="shared" si="62"/>
        <v>0</v>
      </c>
      <c r="BN104" s="53">
        <f t="shared" si="63"/>
        <v>0</v>
      </c>
      <c r="BO104" s="53"/>
      <c r="BP104" s="53">
        <f t="shared" si="64"/>
        <v>0</v>
      </c>
      <c r="BQ104" s="53"/>
      <c r="BR104" s="53">
        <f t="shared" si="65"/>
        <v>0</v>
      </c>
    </row>
    <row r="105" spans="1:70" x14ac:dyDescent="0.2">
      <c r="A105" s="6">
        <v>2384</v>
      </c>
      <c r="B105" s="6" t="str">
        <f>+VLOOKUP(A105,masterfile!B:C,2,FALSE)</f>
        <v>Zuwendungen,Spenden an politische Partei</v>
      </c>
      <c r="D105" s="53">
        <f>+SUMIF('[1]2017'!$A:$A,$A105,'[1]2017'!$C:$C)-SUMIF('[1]2017'!$E:$E,$A105,'[1]2017'!$G:$G)</f>
        <v>0</v>
      </c>
      <c r="E105" s="53">
        <f>+SUMIF('[1]2018'!$A:$A,$A105,'[1]2018'!$C:$C)-SUMIF('[1]2018'!$E:$E,$A105,'[1]2018'!$G:$G)</f>
        <v>0</v>
      </c>
      <c r="F105" s="53">
        <f>+SUMIF('[1]2019'!$A:$A,$A105,'[1]2019'!$C:$C)-SUMIF('[1]2019'!$E:$E,$A105,'[1]2019'!$G:$G)</f>
        <v>0</v>
      </c>
      <c r="G105" s="53">
        <f>+SUMIF('[1]2020'!$A:$A,$A105,'[1]2020'!$C:$C)-SUMIF('[1]2020'!$E:$E,$A105,'[1]2020'!$G:$G)</f>
        <v>0</v>
      </c>
      <c r="H105" s="53"/>
      <c r="I105" s="53">
        <f>+(+SUMIF('[1]2021'!$A:$A,$A105,'[1]2021'!$C:$C)-SUMIF('[1]2021'!$E:$E,$A105,'[1]2021'!$G:$G))/12</f>
        <v>0</v>
      </c>
      <c r="J105" s="53">
        <f>+(+SUMIF('[1]2021'!$A:$A,$A105,'[1]2021'!$C:$C)-SUMIF('[1]2021'!$E:$E,$A105,'[1]2021'!$G:$G))/12</f>
        <v>0</v>
      </c>
      <c r="K105" s="53">
        <f>+(+SUMIF('[1]2021'!$A:$A,$A105,'[1]2021'!$C:$C)-SUMIF('[1]2021'!$E:$E,$A105,'[1]2021'!$G:$G))/12</f>
        <v>0</v>
      </c>
      <c r="L105" s="53">
        <f>+(+SUMIF('[1]2021'!$A:$A,$A105,'[1]2021'!$C:$C)-SUMIF('[1]2021'!$E:$E,$A105,'[1]2021'!$G:$G))/12</f>
        <v>0</v>
      </c>
      <c r="M105" s="53">
        <f>+(+SUMIF('[1]2021'!$A:$A,$A105,'[1]2021'!$C:$C)-SUMIF('[1]2021'!$E:$E,$A105,'[1]2021'!$G:$G))/12</f>
        <v>0</v>
      </c>
      <c r="N105" s="53">
        <f>+(+SUMIF('[1]2021'!$A:$A,$A105,'[1]2021'!$C:$C)-SUMIF('[1]2021'!$E:$E,$A105,'[1]2021'!$G:$G))/12</f>
        <v>0</v>
      </c>
      <c r="O105" s="53">
        <f>+(+SUMIF('[1]2021'!$A:$A,$A105,'[1]2021'!$C:$C)-SUMIF('[1]2021'!$E:$E,$A105,'[1]2021'!$G:$G))/12</f>
        <v>0</v>
      </c>
      <c r="P105" s="53">
        <f>+(+SUMIF('[1]2021'!$A:$A,$A105,'[1]2021'!$C:$C)-SUMIF('[1]2021'!$E:$E,$A105,'[1]2021'!$G:$G))/12</f>
        <v>0</v>
      </c>
      <c r="Q105" s="53">
        <f>+(+SUMIF('[1]2021'!$A:$A,$A105,'[1]2021'!$C:$C)-SUMIF('[1]2021'!$E:$E,$A105,'[1]2021'!$G:$G))/12</f>
        <v>0</v>
      </c>
      <c r="R105" s="53">
        <f>+(+SUMIF('[1]2021'!$A:$A,$A105,'[1]2021'!$C:$C)-SUMIF('[1]2021'!$E:$E,$A105,'[1]2021'!$G:$G))/12</f>
        <v>0</v>
      </c>
      <c r="S105" s="53">
        <f>+(+SUMIF('[1]2021'!$A:$A,$A105,'[1]2021'!$C:$C)-SUMIF('[1]2021'!$E:$E,$A105,'[1]2021'!$G:$G))/12</f>
        <v>0</v>
      </c>
      <c r="T105" s="53">
        <f>+(+SUMIF('[1]2021'!$A:$A,$A105,'[1]2021'!$C:$C)-SUMIF('[1]2021'!$E:$E,$A105,'[1]2021'!$G:$G))/12</f>
        <v>0</v>
      </c>
      <c r="U105" s="53">
        <f>+SUM(I105:INDEX(I105:T105,1,Settings!$C$4))</f>
        <v>0</v>
      </c>
      <c r="V105" s="53">
        <f t="shared" si="36"/>
        <v>0</v>
      </c>
      <c r="W105" s="53"/>
      <c r="X105" s="53">
        <f>+SUMIFS(postings!$T:$T,postings!$C:$C,'pl-data'!X$2,postings!$D:$D,'pl-data'!X$3,postings!$I:$I,'pl-data'!$A105)-SUMIFS(postings!$W:$W,postings!$C:$C,'pl-data'!X$2,postings!$D:$D,'pl-data'!X$3,postings!$M:$M,'pl-data'!$A105)</f>
        <v>0</v>
      </c>
      <c r="Y105" s="53">
        <f>+SUMIFS(postings!$T:$T,postings!$C:$C,'pl-data'!Y$2,postings!$D:$D,'pl-data'!Y$3,postings!$I:$I,'pl-data'!$A105)-SUMIFS(postings!$W:$W,postings!$C:$C,'pl-data'!Y$2,postings!$D:$D,'pl-data'!Y$3,postings!$M:$M,'pl-data'!$A105)</f>
        <v>0</v>
      </c>
      <c r="Z105" s="53">
        <f>+SUMIFS(postings!$T:$T,postings!$C:$C,'pl-data'!Z$2,postings!$D:$D,'pl-data'!Z$3,postings!$I:$I,'pl-data'!$A105)-SUMIFS(postings!$W:$W,postings!$C:$C,'pl-data'!Z$2,postings!$D:$D,'pl-data'!Z$3,postings!$M:$M,'pl-data'!$A105)</f>
        <v>0</v>
      </c>
      <c r="AA105" s="53">
        <f>+SUMIFS(postings!$T:$T,postings!$C:$C,'pl-data'!AA$2,postings!$D:$D,'pl-data'!AA$3,postings!$I:$I,'pl-data'!$A105)-SUMIFS(postings!$W:$W,postings!$C:$C,'pl-data'!AA$2,postings!$D:$D,'pl-data'!AA$3,postings!$M:$M,'pl-data'!$A105)</f>
        <v>0</v>
      </c>
      <c r="AB105" s="53">
        <f>+SUMIFS(postings!$T:$T,postings!$C:$C,'pl-data'!AB$2,postings!$D:$D,'pl-data'!AB$3,postings!$I:$I,'pl-data'!$A105)-SUMIFS(postings!$W:$W,postings!$C:$C,'pl-data'!AB$2,postings!$D:$D,'pl-data'!AB$3,postings!$M:$M,'pl-data'!$A105)</f>
        <v>0</v>
      </c>
      <c r="AC105" s="53">
        <f>+SUMIFS(postings!$T:$T,postings!$C:$C,'pl-data'!AC$2,postings!$D:$D,'pl-data'!AC$3,postings!$I:$I,'pl-data'!$A105)-SUMIFS(postings!$W:$W,postings!$C:$C,'pl-data'!AC$2,postings!$D:$D,'pl-data'!AC$3,postings!$M:$M,'pl-data'!$A105)</f>
        <v>0</v>
      </c>
      <c r="AD105" s="53">
        <f>+SUMIFS(postings!$T:$T,postings!$C:$C,'pl-data'!AD$2,postings!$D:$D,'pl-data'!AD$3,postings!$I:$I,'pl-data'!$A105)-SUMIFS(postings!$W:$W,postings!$C:$C,'pl-data'!AD$2,postings!$D:$D,'pl-data'!AD$3,postings!$M:$M,'pl-data'!$A105)</f>
        <v>0</v>
      </c>
      <c r="AE105" s="53">
        <f>+SUMIFS(postings!$T:$T,postings!$C:$C,'pl-data'!AE$2,postings!$D:$D,'pl-data'!AE$3,postings!$I:$I,'pl-data'!$A105)-SUMIFS(postings!$W:$W,postings!$C:$C,'pl-data'!AE$2,postings!$D:$D,'pl-data'!AE$3,postings!$M:$M,'pl-data'!$A105)</f>
        <v>0</v>
      </c>
      <c r="AF105" s="53">
        <f>+SUMIFS(postings!$T:$T,postings!$C:$C,'pl-data'!AF$2,postings!$D:$D,'pl-data'!AF$3,postings!$I:$I,'pl-data'!$A105)-SUMIFS(postings!$W:$W,postings!$C:$C,'pl-data'!AF$2,postings!$D:$D,'pl-data'!AF$3,postings!$M:$M,'pl-data'!$A105)</f>
        <v>0</v>
      </c>
      <c r="AG105" s="53">
        <f>+SUMIFS(postings!$T:$T,postings!$C:$C,'pl-data'!AG$2,postings!$D:$D,'pl-data'!AG$3,postings!$I:$I,'pl-data'!$A105)-SUMIFS(postings!$W:$W,postings!$C:$C,'pl-data'!AG$2,postings!$D:$D,'pl-data'!AG$3,postings!$M:$M,'pl-data'!$A105)</f>
        <v>0</v>
      </c>
      <c r="AH105" s="53">
        <f>+SUMIFS(postings!$T:$T,postings!$C:$C,'pl-data'!AH$2,postings!$D:$D,'pl-data'!AH$3,postings!$I:$I,'pl-data'!$A105)-SUMIFS(postings!$W:$W,postings!$C:$C,'pl-data'!AH$2,postings!$D:$D,'pl-data'!AH$3,postings!$M:$M,'pl-data'!$A105)</f>
        <v>0</v>
      </c>
      <c r="AI105" s="53">
        <f>+SUMIFS(postings!$T:$T,postings!$C:$C,'pl-data'!AI$2,postings!$D:$D,'pl-data'!AI$3,postings!$I:$I,'pl-data'!$A105)-SUMIFS(postings!$W:$W,postings!$C:$C,'pl-data'!AI$2,postings!$D:$D,'pl-data'!AI$3,postings!$M:$M,'pl-data'!$A105)</f>
        <v>0</v>
      </c>
      <c r="AJ105" s="53">
        <f>+SUM(X105:INDEX(X105:AI105,1,Settings!$C$4))</f>
        <v>0</v>
      </c>
      <c r="AK105" s="53">
        <f t="shared" si="37"/>
        <v>0</v>
      </c>
      <c r="AL105" s="53"/>
      <c r="AM105" s="53">
        <f t="shared" si="38"/>
        <v>0</v>
      </c>
      <c r="AN105" s="53">
        <f t="shared" si="39"/>
        <v>0</v>
      </c>
      <c r="AO105" s="53">
        <f t="shared" si="40"/>
        <v>0</v>
      </c>
      <c r="AP105" s="53">
        <f t="shared" si="41"/>
        <v>0</v>
      </c>
      <c r="AQ105" s="53">
        <f t="shared" si="42"/>
        <v>0</v>
      </c>
      <c r="AR105" s="53">
        <f t="shared" si="43"/>
        <v>0</v>
      </c>
      <c r="AS105" s="53">
        <f t="shared" si="44"/>
        <v>0</v>
      </c>
      <c r="AT105" s="53">
        <f t="shared" si="45"/>
        <v>0</v>
      </c>
      <c r="AU105" s="53">
        <f t="shared" si="46"/>
        <v>0</v>
      </c>
      <c r="AV105" s="53">
        <f t="shared" si="47"/>
        <v>0</v>
      </c>
      <c r="AW105" s="53">
        <f t="shared" si="48"/>
        <v>0</v>
      </c>
      <c r="AX105" s="53">
        <f t="shared" si="49"/>
        <v>0</v>
      </c>
      <c r="AY105" s="53">
        <f>+SUM(AM105:INDEX(AM105:AX105,1,Settings!$C$4))</f>
        <v>0</v>
      </c>
      <c r="AZ105" s="53">
        <f t="shared" si="50"/>
        <v>0</v>
      </c>
      <c r="BA105" s="53"/>
      <c r="BB105" s="53">
        <f t="shared" si="51"/>
        <v>0</v>
      </c>
      <c r="BC105" s="53">
        <f t="shared" si="52"/>
        <v>0</v>
      </c>
      <c r="BD105" s="53">
        <f t="shared" si="53"/>
        <v>0</v>
      </c>
      <c r="BE105" s="53">
        <f t="shared" si="54"/>
        <v>0</v>
      </c>
      <c r="BF105" s="53">
        <f t="shared" si="55"/>
        <v>0</v>
      </c>
      <c r="BG105" s="53">
        <f t="shared" si="56"/>
        <v>0</v>
      </c>
      <c r="BH105" s="53">
        <f t="shared" si="57"/>
        <v>0</v>
      </c>
      <c r="BI105" s="53">
        <f t="shared" si="58"/>
        <v>0</v>
      </c>
      <c r="BJ105" s="53">
        <f t="shared" si="59"/>
        <v>0</v>
      </c>
      <c r="BK105" s="53">
        <f t="shared" si="60"/>
        <v>0</v>
      </c>
      <c r="BL105" s="53">
        <f t="shared" si="61"/>
        <v>0</v>
      </c>
      <c r="BM105" s="53">
        <f t="shared" si="62"/>
        <v>0</v>
      </c>
      <c r="BN105" s="53">
        <f t="shared" si="63"/>
        <v>0</v>
      </c>
      <c r="BO105" s="53"/>
      <c r="BP105" s="53">
        <f t="shared" si="64"/>
        <v>0</v>
      </c>
      <c r="BQ105" s="53"/>
      <c r="BR105" s="53">
        <f t="shared" si="65"/>
        <v>0</v>
      </c>
    </row>
    <row r="106" spans="1:70" x14ac:dyDescent="0.2">
      <c r="A106" s="6">
        <v>2385</v>
      </c>
      <c r="B106" s="6" t="str">
        <f>+VLOOKUP(A106,masterfile!B:C,2,FALSE)</f>
        <v>Nicht abziehbare AR-Vergütungen</v>
      </c>
      <c r="D106" s="53">
        <f>+SUMIF('[1]2017'!$A:$A,$A106,'[1]2017'!$C:$C)-SUMIF('[1]2017'!$E:$E,$A106,'[1]2017'!$G:$G)</f>
        <v>0</v>
      </c>
      <c r="E106" s="53">
        <f>+SUMIF('[1]2018'!$A:$A,$A106,'[1]2018'!$C:$C)-SUMIF('[1]2018'!$E:$E,$A106,'[1]2018'!$G:$G)</f>
        <v>0</v>
      </c>
      <c r="F106" s="53">
        <f>+SUMIF('[1]2019'!$A:$A,$A106,'[1]2019'!$C:$C)-SUMIF('[1]2019'!$E:$E,$A106,'[1]2019'!$G:$G)</f>
        <v>0</v>
      </c>
      <c r="G106" s="53">
        <f>+SUMIF('[1]2020'!$A:$A,$A106,'[1]2020'!$C:$C)-SUMIF('[1]2020'!$E:$E,$A106,'[1]2020'!$G:$G)</f>
        <v>0</v>
      </c>
      <c r="H106" s="53"/>
      <c r="I106" s="53">
        <f>+(+SUMIF('[1]2021'!$A:$A,$A106,'[1]2021'!$C:$C)-SUMIF('[1]2021'!$E:$E,$A106,'[1]2021'!$G:$G))/12</f>
        <v>0</v>
      </c>
      <c r="J106" s="53">
        <f>+(+SUMIF('[1]2021'!$A:$A,$A106,'[1]2021'!$C:$C)-SUMIF('[1]2021'!$E:$E,$A106,'[1]2021'!$G:$G))/12</f>
        <v>0</v>
      </c>
      <c r="K106" s="53">
        <f>+(+SUMIF('[1]2021'!$A:$A,$A106,'[1]2021'!$C:$C)-SUMIF('[1]2021'!$E:$E,$A106,'[1]2021'!$G:$G))/12</f>
        <v>0</v>
      </c>
      <c r="L106" s="53">
        <f>+(+SUMIF('[1]2021'!$A:$A,$A106,'[1]2021'!$C:$C)-SUMIF('[1]2021'!$E:$E,$A106,'[1]2021'!$G:$G))/12</f>
        <v>0</v>
      </c>
      <c r="M106" s="53">
        <f>+(+SUMIF('[1]2021'!$A:$A,$A106,'[1]2021'!$C:$C)-SUMIF('[1]2021'!$E:$E,$A106,'[1]2021'!$G:$G))/12</f>
        <v>0</v>
      </c>
      <c r="N106" s="53">
        <f>+(+SUMIF('[1]2021'!$A:$A,$A106,'[1]2021'!$C:$C)-SUMIF('[1]2021'!$E:$E,$A106,'[1]2021'!$G:$G))/12</f>
        <v>0</v>
      </c>
      <c r="O106" s="53">
        <f>+(+SUMIF('[1]2021'!$A:$A,$A106,'[1]2021'!$C:$C)-SUMIF('[1]2021'!$E:$E,$A106,'[1]2021'!$G:$G))/12</f>
        <v>0</v>
      </c>
      <c r="P106" s="53">
        <f>+(+SUMIF('[1]2021'!$A:$A,$A106,'[1]2021'!$C:$C)-SUMIF('[1]2021'!$E:$E,$A106,'[1]2021'!$G:$G))/12</f>
        <v>0</v>
      </c>
      <c r="Q106" s="53">
        <f>+(+SUMIF('[1]2021'!$A:$A,$A106,'[1]2021'!$C:$C)-SUMIF('[1]2021'!$E:$E,$A106,'[1]2021'!$G:$G))/12</f>
        <v>0</v>
      </c>
      <c r="R106" s="53">
        <f>+(+SUMIF('[1]2021'!$A:$A,$A106,'[1]2021'!$C:$C)-SUMIF('[1]2021'!$E:$E,$A106,'[1]2021'!$G:$G))/12</f>
        <v>0</v>
      </c>
      <c r="S106" s="53">
        <f>+(+SUMIF('[1]2021'!$A:$A,$A106,'[1]2021'!$C:$C)-SUMIF('[1]2021'!$E:$E,$A106,'[1]2021'!$G:$G))/12</f>
        <v>0</v>
      </c>
      <c r="T106" s="53">
        <f>+(+SUMIF('[1]2021'!$A:$A,$A106,'[1]2021'!$C:$C)-SUMIF('[1]2021'!$E:$E,$A106,'[1]2021'!$G:$G))/12</f>
        <v>0</v>
      </c>
      <c r="U106" s="53">
        <f>+SUM(I106:INDEX(I106:T106,1,Settings!$C$4))</f>
        <v>0</v>
      </c>
      <c r="V106" s="53">
        <f t="shared" si="36"/>
        <v>0</v>
      </c>
      <c r="W106" s="53"/>
      <c r="X106" s="53">
        <f>+SUMIFS(postings!$T:$T,postings!$C:$C,'pl-data'!X$2,postings!$D:$D,'pl-data'!X$3,postings!$I:$I,'pl-data'!$A106)-SUMIFS(postings!$W:$W,postings!$C:$C,'pl-data'!X$2,postings!$D:$D,'pl-data'!X$3,postings!$M:$M,'pl-data'!$A106)</f>
        <v>0</v>
      </c>
      <c r="Y106" s="53">
        <f>+SUMIFS(postings!$T:$T,postings!$C:$C,'pl-data'!Y$2,postings!$D:$D,'pl-data'!Y$3,postings!$I:$I,'pl-data'!$A106)-SUMIFS(postings!$W:$W,postings!$C:$C,'pl-data'!Y$2,postings!$D:$D,'pl-data'!Y$3,postings!$M:$M,'pl-data'!$A106)</f>
        <v>0</v>
      </c>
      <c r="Z106" s="53">
        <f>+SUMIFS(postings!$T:$T,postings!$C:$C,'pl-data'!Z$2,postings!$D:$D,'pl-data'!Z$3,postings!$I:$I,'pl-data'!$A106)-SUMIFS(postings!$W:$W,postings!$C:$C,'pl-data'!Z$2,postings!$D:$D,'pl-data'!Z$3,postings!$M:$M,'pl-data'!$A106)</f>
        <v>0</v>
      </c>
      <c r="AA106" s="53">
        <f>+SUMIFS(postings!$T:$T,postings!$C:$C,'pl-data'!AA$2,postings!$D:$D,'pl-data'!AA$3,postings!$I:$I,'pl-data'!$A106)-SUMIFS(postings!$W:$W,postings!$C:$C,'pl-data'!AA$2,postings!$D:$D,'pl-data'!AA$3,postings!$M:$M,'pl-data'!$A106)</f>
        <v>0</v>
      </c>
      <c r="AB106" s="53">
        <f>+SUMIFS(postings!$T:$T,postings!$C:$C,'pl-data'!AB$2,postings!$D:$D,'pl-data'!AB$3,postings!$I:$I,'pl-data'!$A106)-SUMIFS(postings!$W:$W,postings!$C:$C,'pl-data'!AB$2,postings!$D:$D,'pl-data'!AB$3,postings!$M:$M,'pl-data'!$A106)</f>
        <v>0</v>
      </c>
      <c r="AC106" s="53">
        <f>+SUMIFS(postings!$T:$T,postings!$C:$C,'pl-data'!AC$2,postings!$D:$D,'pl-data'!AC$3,postings!$I:$I,'pl-data'!$A106)-SUMIFS(postings!$W:$W,postings!$C:$C,'pl-data'!AC$2,postings!$D:$D,'pl-data'!AC$3,postings!$M:$M,'pl-data'!$A106)</f>
        <v>0</v>
      </c>
      <c r="AD106" s="53">
        <f>+SUMIFS(postings!$T:$T,postings!$C:$C,'pl-data'!AD$2,postings!$D:$D,'pl-data'!AD$3,postings!$I:$I,'pl-data'!$A106)-SUMIFS(postings!$W:$W,postings!$C:$C,'pl-data'!AD$2,postings!$D:$D,'pl-data'!AD$3,postings!$M:$M,'pl-data'!$A106)</f>
        <v>0</v>
      </c>
      <c r="AE106" s="53">
        <f>+SUMIFS(postings!$T:$T,postings!$C:$C,'pl-data'!AE$2,postings!$D:$D,'pl-data'!AE$3,postings!$I:$I,'pl-data'!$A106)-SUMIFS(postings!$W:$W,postings!$C:$C,'pl-data'!AE$2,postings!$D:$D,'pl-data'!AE$3,postings!$M:$M,'pl-data'!$A106)</f>
        <v>0</v>
      </c>
      <c r="AF106" s="53">
        <f>+SUMIFS(postings!$T:$T,postings!$C:$C,'pl-data'!AF$2,postings!$D:$D,'pl-data'!AF$3,postings!$I:$I,'pl-data'!$A106)-SUMIFS(postings!$W:$W,postings!$C:$C,'pl-data'!AF$2,postings!$D:$D,'pl-data'!AF$3,postings!$M:$M,'pl-data'!$A106)</f>
        <v>0</v>
      </c>
      <c r="AG106" s="53">
        <f>+SUMIFS(postings!$T:$T,postings!$C:$C,'pl-data'!AG$2,postings!$D:$D,'pl-data'!AG$3,postings!$I:$I,'pl-data'!$A106)-SUMIFS(postings!$W:$W,postings!$C:$C,'pl-data'!AG$2,postings!$D:$D,'pl-data'!AG$3,postings!$M:$M,'pl-data'!$A106)</f>
        <v>0</v>
      </c>
      <c r="AH106" s="53">
        <f>+SUMIFS(postings!$T:$T,postings!$C:$C,'pl-data'!AH$2,postings!$D:$D,'pl-data'!AH$3,postings!$I:$I,'pl-data'!$A106)-SUMIFS(postings!$W:$W,postings!$C:$C,'pl-data'!AH$2,postings!$D:$D,'pl-data'!AH$3,postings!$M:$M,'pl-data'!$A106)</f>
        <v>0</v>
      </c>
      <c r="AI106" s="53">
        <f>+SUMIFS(postings!$T:$T,postings!$C:$C,'pl-data'!AI$2,postings!$D:$D,'pl-data'!AI$3,postings!$I:$I,'pl-data'!$A106)-SUMIFS(postings!$W:$W,postings!$C:$C,'pl-data'!AI$2,postings!$D:$D,'pl-data'!AI$3,postings!$M:$M,'pl-data'!$A106)</f>
        <v>0</v>
      </c>
      <c r="AJ106" s="53">
        <f>+SUM(X106:INDEX(X106:AI106,1,Settings!$C$4))</f>
        <v>0</v>
      </c>
      <c r="AK106" s="53">
        <f t="shared" si="37"/>
        <v>0</v>
      </c>
      <c r="AL106" s="53"/>
      <c r="AM106" s="53">
        <f t="shared" si="38"/>
        <v>0</v>
      </c>
      <c r="AN106" s="53">
        <f t="shared" si="39"/>
        <v>0</v>
      </c>
      <c r="AO106" s="53">
        <f t="shared" si="40"/>
        <v>0</v>
      </c>
      <c r="AP106" s="53">
        <f t="shared" si="41"/>
        <v>0</v>
      </c>
      <c r="AQ106" s="53">
        <f t="shared" si="42"/>
        <v>0</v>
      </c>
      <c r="AR106" s="53">
        <f t="shared" si="43"/>
        <v>0</v>
      </c>
      <c r="AS106" s="53">
        <f t="shared" si="44"/>
        <v>0</v>
      </c>
      <c r="AT106" s="53">
        <f t="shared" si="45"/>
        <v>0</v>
      </c>
      <c r="AU106" s="53">
        <f t="shared" si="46"/>
        <v>0</v>
      </c>
      <c r="AV106" s="53">
        <f t="shared" si="47"/>
        <v>0</v>
      </c>
      <c r="AW106" s="53">
        <f t="shared" si="48"/>
        <v>0</v>
      </c>
      <c r="AX106" s="53">
        <f t="shared" si="49"/>
        <v>0</v>
      </c>
      <c r="AY106" s="53">
        <f>+SUM(AM106:INDEX(AM106:AX106,1,Settings!$C$4))</f>
        <v>0</v>
      </c>
      <c r="AZ106" s="53">
        <f t="shared" si="50"/>
        <v>0</v>
      </c>
      <c r="BA106" s="53"/>
      <c r="BB106" s="53">
        <f t="shared" si="51"/>
        <v>0</v>
      </c>
      <c r="BC106" s="53">
        <f t="shared" si="52"/>
        <v>0</v>
      </c>
      <c r="BD106" s="53">
        <f t="shared" si="53"/>
        <v>0</v>
      </c>
      <c r="BE106" s="53">
        <f t="shared" si="54"/>
        <v>0</v>
      </c>
      <c r="BF106" s="53">
        <f t="shared" si="55"/>
        <v>0</v>
      </c>
      <c r="BG106" s="53">
        <f t="shared" si="56"/>
        <v>0</v>
      </c>
      <c r="BH106" s="53">
        <f t="shared" si="57"/>
        <v>0</v>
      </c>
      <c r="BI106" s="53">
        <f t="shared" si="58"/>
        <v>0</v>
      </c>
      <c r="BJ106" s="53">
        <f t="shared" si="59"/>
        <v>0</v>
      </c>
      <c r="BK106" s="53">
        <f t="shared" si="60"/>
        <v>0</v>
      </c>
      <c r="BL106" s="53">
        <f t="shared" si="61"/>
        <v>0</v>
      </c>
      <c r="BM106" s="53">
        <f t="shared" si="62"/>
        <v>0</v>
      </c>
      <c r="BN106" s="53">
        <f t="shared" si="63"/>
        <v>0</v>
      </c>
      <c r="BO106" s="53"/>
      <c r="BP106" s="53">
        <f t="shared" si="64"/>
        <v>0</v>
      </c>
      <c r="BQ106" s="53"/>
      <c r="BR106" s="53">
        <f t="shared" si="65"/>
        <v>0</v>
      </c>
    </row>
    <row r="107" spans="1:70" x14ac:dyDescent="0.2">
      <c r="A107" s="6">
        <v>2386</v>
      </c>
      <c r="B107" s="6" t="str">
        <f>+VLOOKUP(A107,masterfile!B:C,2,FALSE)</f>
        <v>Abziehbare Aufsichtsratsvergütung</v>
      </c>
      <c r="D107" s="53">
        <f>+SUMIF('[1]2017'!$A:$A,$A107,'[1]2017'!$C:$C)-SUMIF('[1]2017'!$E:$E,$A107,'[1]2017'!$G:$G)</f>
        <v>0</v>
      </c>
      <c r="E107" s="53">
        <f>+SUMIF('[1]2018'!$A:$A,$A107,'[1]2018'!$C:$C)-SUMIF('[1]2018'!$E:$E,$A107,'[1]2018'!$G:$G)</f>
        <v>0</v>
      </c>
      <c r="F107" s="53">
        <f>+SUMIF('[1]2019'!$A:$A,$A107,'[1]2019'!$C:$C)-SUMIF('[1]2019'!$E:$E,$A107,'[1]2019'!$G:$G)</f>
        <v>0</v>
      </c>
      <c r="G107" s="53">
        <f>+SUMIF('[1]2020'!$A:$A,$A107,'[1]2020'!$C:$C)-SUMIF('[1]2020'!$E:$E,$A107,'[1]2020'!$G:$G)</f>
        <v>0</v>
      </c>
      <c r="H107" s="53"/>
      <c r="I107" s="53">
        <f>+(+SUMIF('[1]2021'!$A:$A,$A107,'[1]2021'!$C:$C)-SUMIF('[1]2021'!$E:$E,$A107,'[1]2021'!$G:$G))/12</f>
        <v>0</v>
      </c>
      <c r="J107" s="53">
        <f>+(+SUMIF('[1]2021'!$A:$A,$A107,'[1]2021'!$C:$C)-SUMIF('[1]2021'!$E:$E,$A107,'[1]2021'!$G:$G))/12</f>
        <v>0</v>
      </c>
      <c r="K107" s="53">
        <f>+(+SUMIF('[1]2021'!$A:$A,$A107,'[1]2021'!$C:$C)-SUMIF('[1]2021'!$E:$E,$A107,'[1]2021'!$G:$G))/12</f>
        <v>0</v>
      </c>
      <c r="L107" s="53">
        <f>+(+SUMIF('[1]2021'!$A:$A,$A107,'[1]2021'!$C:$C)-SUMIF('[1]2021'!$E:$E,$A107,'[1]2021'!$G:$G))/12</f>
        <v>0</v>
      </c>
      <c r="M107" s="53">
        <f>+(+SUMIF('[1]2021'!$A:$A,$A107,'[1]2021'!$C:$C)-SUMIF('[1]2021'!$E:$E,$A107,'[1]2021'!$G:$G))/12</f>
        <v>0</v>
      </c>
      <c r="N107" s="53">
        <f>+(+SUMIF('[1]2021'!$A:$A,$A107,'[1]2021'!$C:$C)-SUMIF('[1]2021'!$E:$E,$A107,'[1]2021'!$G:$G))/12</f>
        <v>0</v>
      </c>
      <c r="O107" s="53">
        <f>+(+SUMIF('[1]2021'!$A:$A,$A107,'[1]2021'!$C:$C)-SUMIF('[1]2021'!$E:$E,$A107,'[1]2021'!$G:$G))/12</f>
        <v>0</v>
      </c>
      <c r="P107" s="53">
        <f>+(+SUMIF('[1]2021'!$A:$A,$A107,'[1]2021'!$C:$C)-SUMIF('[1]2021'!$E:$E,$A107,'[1]2021'!$G:$G))/12</f>
        <v>0</v>
      </c>
      <c r="Q107" s="53">
        <f>+(+SUMIF('[1]2021'!$A:$A,$A107,'[1]2021'!$C:$C)-SUMIF('[1]2021'!$E:$E,$A107,'[1]2021'!$G:$G))/12</f>
        <v>0</v>
      </c>
      <c r="R107" s="53">
        <f>+(+SUMIF('[1]2021'!$A:$A,$A107,'[1]2021'!$C:$C)-SUMIF('[1]2021'!$E:$E,$A107,'[1]2021'!$G:$G))/12</f>
        <v>0</v>
      </c>
      <c r="S107" s="53">
        <f>+(+SUMIF('[1]2021'!$A:$A,$A107,'[1]2021'!$C:$C)-SUMIF('[1]2021'!$E:$E,$A107,'[1]2021'!$G:$G))/12</f>
        <v>0</v>
      </c>
      <c r="T107" s="53">
        <f>+(+SUMIF('[1]2021'!$A:$A,$A107,'[1]2021'!$C:$C)-SUMIF('[1]2021'!$E:$E,$A107,'[1]2021'!$G:$G))/12</f>
        <v>0</v>
      </c>
      <c r="U107" s="53">
        <f>+SUM(I107:INDEX(I107:T107,1,Settings!$C$4))</f>
        <v>0</v>
      </c>
      <c r="V107" s="53">
        <f t="shared" si="36"/>
        <v>0</v>
      </c>
      <c r="W107" s="53"/>
      <c r="X107" s="53">
        <f>+SUMIFS(postings!$T:$T,postings!$C:$C,'pl-data'!X$2,postings!$D:$D,'pl-data'!X$3,postings!$I:$I,'pl-data'!$A107)-SUMIFS(postings!$W:$W,postings!$C:$C,'pl-data'!X$2,postings!$D:$D,'pl-data'!X$3,postings!$M:$M,'pl-data'!$A107)</f>
        <v>0</v>
      </c>
      <c r="Y107" s="53">
        <f>+SUMIFS(postings!$T:$T,postings!$C:$C,'pl-data'!Y$2,postings!$D:$D,'pl-data'!Y$3,postings!$I:$I,'pl-data'!$A107)-SUMIFS(postings!$W:$W,postings!$C:$C,'pl-data'!Y$2,postings!$D:$D,'pl-data'!Y$3,postings!$M:$M,'pl-data'!$A107)</f>
        <v>0</v>
      </c>
      <c r="Z107" s="53">
        <f>+SUMIFS(postings!$T:$T,postings!$C:$C,'pl-data'!Z$2,postings!$D:$D,'pl-data'!Z$3,postings!$I:$I,'pl-data'!$A107)-SUMIFS(postings!$W:$W,postings!$C:$C,'pl-data'!Z$2,postings!$D:$D,'pl-data'!Z$3,postings!$M:$M,'pl-data'!$A107)</f>
        <v>0</v>
      </c>
      <c r="AA107" s="53">
        <f>+SUMIFS(postings!$T:$T,postings!$C:$C,'pl-data'!AA$2,postings!$D:$D,'pl-data'!AA$3,postings!$I:$I,'pl-data'!$A107)-SUMIFS(postings!$W:$W,postings!$C:$C,'pl-data'!AA$2,postings!$D:$D,'pl-data'!AA$3,postings!$M:$M,'pl-data'!$A107)</f>
        <v>0</v>
      </c>
      <c r="AB107" s="53">
        <f>+SUMIFS(postings!$T:$T,postings!$C:$C,'pl-data'!AB$2,postings!$D:$D,'pl-data'!AB$3,postings!$I:$I,'pl-data'!$A107)-SUMIFS(postings!$W:$W,postings!$C:$C,'pl-data'!AB$2,postings!$D:$D,'pl-data'!AB$3,postings!$M:$M,'pl-data'!$A107)</f>
        <v>0</v>
      </c>
      <c r="AC107" s="53">
        <f>+SUMIFS(postings!$T:$T,postings!$C:$C,'pl-data'!AC$2,postings!$D:$D,'pl-data'!AC$3,postings!$I:$I,'pl-data'!$A107)-SUMIFS(postings!$W:$W,postings!$C:$C,'pl-data'!AC$2,postings!$D:$D,'pl-data'!AC$3,postings!$M:$M,'pl-data'!$A107)</f>
        <v>0</v>
      </c>
      <c r="AD107" s="53">
        <f>+SUMIFS(postings!$T:$T,postings!$C:$C,'pl-data'!AD$2,postings!$D:$D,'pl-data'!AD$3,postings!$I:$I,'pl-data'!$A107)-SUMIFS(postings!$W:$W,postings!$C:$C,'pl-data'!AD$2,postings!$D:$D,'pl-data'!AD$3,postings!$M:$M,'pl-data'!$A107)</f>
        <v>0</v>
      </c>
      <c r="AE107" s="53">
        <f>+SUMIFS(postings!$T:$T,postings!$C:$C,'pl-data'!AE$2,postings!$D:$D,'pl-data'!AE$3,postings!$I:$I,'pl-data'!$A107)-SUMIFS(postings!$W:$W,postings!$C:$C,'pl-data'!AE$2,postings!$D:$D,'pl-data'!AE$3,postings!$M:$M,'pl-data'!$A107)</f>
        <v>0</v>
      </c>
      <c r="AF107" s="53">
        <f>+SUMIFS(postings!$T:$T,postings!$C:$C,'pl-data'!AF$2,postings!$D:$D,'pl-data'!AF$3,postings!$I:$I,'pl-data'!$A107)-SUMIFS(postings!$W:$W,postings!$C:$C,'pl-data'!AF$2,postings!$D:$D,'pl-data'!AF$3,postings!$M:$M,'pl-data'!$A107)</f>
        <v>0</v>
      </c>
      <c r="AG107" s="53">
        <f>+SUMIFS(postings!$T:$T,postings!$C:$C,'pl-data'!AG$2,postings!$D:$D,'pl-data'!AG$3,postings!$I:$I,'pl-data'!$A107)-SUMIFS(postings!$W:$W,postings!$C:$C,'pl-data'!AG$2,postings!$D:$D,'pl-data'!AG$3,postings!$M:$M,'pl-data'!$A107)</f>
        <v>0</v>
      </c>
      <c r="AH107" s="53">
        <f>+SUMIFS(postings!$T:$T,postings!$C:$C,'pl-data'!AH$2,postings!$D:$D,'pl-data'!AH$3,postings!$I:$I,'pl-data'!$A107)-SUMIFS(postings!$W:$W,postings!$C:$C,'pl-data'!AH$2,postings!$D:$D,'pl-data'!AH$3,postings!$M:$M,'pl-data'!$A107)</f>
        <v>0</v>
      </c>
      <c r="AI107" s="53">
        <f>+SUMIFS(postings!$T:$T,postings!$C:$C,'pl-data'!AI$2,postings!$D:$D,'pl-data'!AI$3,postings!$I:$I,'pl-data'!$A107)-SUMIFS(postings!$W:$W,postings!$C:$C,'pl-data'!AI$2,postings!$D:$D,'pl-data'!AI$3,postings!$M:$M,'pl-data'!$A107)</f>
        <v>0</v>
      </c>
      <c r="AJ107" s="53">
        <f>+SUM(X107:INDEX(X107:AI107,1,Settings!$C$4))</f>
        <v>0</v>
      </c>
      <c r="AK107" s="53">
        <f t="shared" si="37"/>
        <v>0</v>
      </c>
      <c r="AL107" s="53"/>
      <c r="AM107" s="53">
        <f t="shared" si="38"/>
        <v>0</v>
      </c>
      <c r="AN107" s="53">
        <f t="shared" si="39"/>
        <v>0</v>
      </c>
      <c r="AO107" s="53">
        <f t="shared" si="40"/>
        <v>0</v>
      </c>
      <c r="AP107" s="53">
        <f t="shared" si="41"/>
        <v>0</v>
      </c>
      <c r="AQ107" s="53">
        <f t="shared" si="42"/>
        <v>0</v>
      </c>
      <c r="AR107" s="53">
        <f t="shared" si="43"/>
        <v>0</v>
      </c>
      <c r="AS107" s="53">
        <f t="shared" si="44"/>
        <v>0</v>
      </c>
      <c r="AT107" s="53">
        <f t="shared" si="45"/>
        <v>0</v>
      </c>
      <c r="AU107" s="53">
        <f t="shared" si="46"/>
        <v>0</v>
      </c>
      <c r="AV107" s="53">
        <f t="shared" si="47"/>
        <v>0</v>
      </c>
      <c r="AW107" s="53">
        <f t="shared" si="48"/>
        <v>0</v>
      </c>
      <c r="AX107" s="53">
        <f t="shared" si="49"/>
        <v>0</v>
      </c>
      <c r="AY107" s="53">
        <f>+SUM(AM107:INDEX(AM107:AX107,1,Settings!$C$4))</f>
        <v>0</v>
      </c>
      <c r="AZ107" s="53">
        <f t="shared" si="50"/>
        <v>0</v>
      </c>
      <c r="BA107" s="53"/>
      <c r="BB107" s="53">
        <f t="shared" si="51"/>
        <v>0</v>
      </c>
      <c r="BC107" s="53">
        <f t="shared" si="52"/>
        <v>0</v>
      </c>
      <c r="BD107" s="53">
        <f t="shared" si="53"/>
        <v>0</v>
      </c>
      <c r="BE107" s="53">
        <f t="shared" si="54"/>
        <v>0</v>
      </c>
      <c r="BF107" s="53">
        <f t="shared" si="55"/>
        <v>0</v>
      </c>
      <c r="BG107" s="53">
        <f t="shared" si="56"/>
        <v>0</v>
      </c>
      <c r="BH107" s="53">
        <f t="shared" si="57"/>
        <v>0</v>
      </c>
      <c r="BI107" s="53">
        <f t="shared" si="58"/>
        <v>0</v>
      </c>
      <c r="BJ107" s="53">
        <f t="shared" si="59"/>
        <v>0</v>
      </c>
      <c r="BK107" s="53">
        <f t="shared" si="60"/>
        <v>0</v>
      </c>
      <c r="BL107" s="53">
        <f t="shared" si="61"/>
        <v>0</v>
      </c>
      <c r="BM107" s="53">
        <f t="shared" si="62"/>
        <v>0</v>
      </c>
      <c r="BN107" s="53">
        <f t="shared" si="63"/>
        <v>0</v>
      </c>
      <c r="BO107" s="53"/>
      <c r="BP107" s="53">
        <f t="shared" si="64"/>
        <v>0</v>
      </c>
      <c r="BQ107" s="53"/>
      <c r="BR107" s="53">
        <f t="shared" si="65"/>
        <v>0</v>
      </c>
    </row>
    <row r="108" spans="1:70" x14ac:dyDescent="0.2">
      <c r="A108" s="6">
        <v>2387</v>
      </c>
      <c r="B108" s="6" t="str">
        <f>+VLOOKUP(A108,masterfile!B:C,2,FALSE)</f>
        <v>Zuwendg. an Stiftg. gemeinnützige Zwecke</v>
      </c>
      <c r="D108" s="53">
        <f>+SUMIF('[1]2017'!$A:$A,$A108,'[1]2017'!$C:$C)-SUMIF('[1]2017'!$E:$E,$A108,'[1]2017'!$G:$G)</f>
        <v>0</v>
      </c>
      <c r="E108" s="53">
        <f>+SUMIF('[1]2018'!$A:$A,$A108,'[1]2018'!$C:$C)-SUMIF('[1]2018'!$E:$E,$A108,'[1]2018'!$G:$G)</f>
        <v>0</v>
      </c>
      <c r="F108" s="53">
        <f>+SUMIF('[1]2019'!$A:$A,$A108,'[1]2019'!$C:$C)-SUMIF('[1]2019'!$E:$E,$A108,'[1]2019'!$G:$G)</f>
        <v>0</v>
      </c>
      <c r="G108" s="53">
        <f>+SUMIF('[1]2020'!$A:$A,$A108,'[1]2020'!$C:$C)-SUMIF('[1]2020'!$E:$E,$A108,'[1]2020'!$G:$G)</f>
        <v>0</v>
      </c>
      <c r="H108" s="53"/>
      <c r="I108" s="53">
        <f>+(+SUMIF('[1]2021'!$A:$A,$A108,'[1]2021'!$C:$C)-SUMIF('[1]2021'!$E:$E,$A108,'[1]2021'!$G:$G))/12</f>
        <v>0</v>
      </c>
      <c r="J108" s="53">
        <f>+(+SUMIF('[1]2021'!$A:$A,$A108,'[1]2021'!$C:$C)-SUMIF('[1]2021'!$E:$E,$A108,'[1]2021'!$G:$G))/12</f>
        <v>0</v>
      </c>
      <c r="K108" s="53">
        <f>+(+SUMIF('[1]2021'!$A:$A,$A108,'[1]2021'!$C:$C)-SUMIF('[1]2021'!$E:$E,$A108,'[1]2021'!$G:$G))/12</f>
        <v>0</v>
      </c>
      <c r="L108" s="53">
        <f>+(+SUMIF('[1]2021'!$A:$A,$A108,'[1]2021'!$C:$C)-SUMIF('[1]2021'!$E:$E,$A108,'[1]2021'!$G:$G))/12</f>
        <v>0</v>
      </c>
      <c r="M108" s="53">
        <f>+(+SUMIF('[1]2021'!$A:$A,$A108,'[1]2021'!$C:$C)-SUMIF('[1]2021'!$E:$E,$A108,'[1]2021'!$G:$G))/12</f>
        <v>0</v>
      </c>
      <c r="N108" s="53">
        <f>+(+SUMIF('[1]2021'!$A:$A,$A108,'[1]2021'!$C:$C)-SUMIF('[1]2021'!$E:$E,$A108,'[1]2021'!$G:$G))/12</f>
        <v>0</v>
      </c>
      <c r="O108" s="53">
        <f>+(+SUMIF('[1]2021'!$A:$A,$A108,'[1]2021'!$C:$C)-SUMIF('[1]2021'!$E:$E,$A108,'[1]2021'!$G:$G))/12</f>
        <v>0</v>
      </c>
      <c r="P108" s="53">
        <f>+(+SUMIF('[1]2021'!$A:$A,$A108,'[1]2021'!$C:$C)-SUMIF('[1]2021'!$E:$E,$A108,'[1]2021'!$G:$G))/12</f>
        <v>0</v>
      </c>
      <c r="Q108" s="53">
        <f>+(+SUMIF('[1]2021'!$A:$A,$A108,'[1]2021'!$C:$C)-SUMIF('[1]2021'!$E:$E,$A108,'[1]2021'!$G:$G))/12</f>
        <v>0</v>
      </c>
      <c r="R108" s="53">
        <f>+(+SUMIF('[1]2021'!$A:$A,$A108,'[1]2021'!$C:$C)-SUMIF('[1]2021'!$E:$E,$A108,'[1]2021'!$G:$G))/12</f>
        <v>0</v>
      </c>
      <c r="S108" s="53">
        <f>+(+SUMIF('[1]2021'!$A:$A,$A108,'[1]2021'!$C:$C)-SUMIF('[1]2021'!$E:$E,$A108,'[1]2021'!$G:$G))/12</f>
        <v>0</v>
      </c>
      <c r="T108" s="53">
        <f>+(+SUMIF('[1]2021'!$A:$A,$A108,'[1]2021'!$C:$C)-SUMIF('[1]2021'!$E:$E,$A108,'[1]2021'!$G:$G))/12</f>
        <v>0</v>
      </c>
      <c r="U108" s="53">
        <f>+SUM(I108:INDEX(I108:T108,1,Settings!$C$4))</f>
        <v>0</v>
      </c>
      <c r="V108" s="53">
        <f t="shared" si="36"/>
        <v>0</v>
      </c>
      <c r="W108" s="53"/>
      <c r="X108" s="53">
        <f>+SUMIFS(postings!$T:$T,postings!$C:$C,'pl-data'!X$2,postings!$D:$D,'pl-data'!X$3,postings!$I:$I,'pl-data'!$A108)-SUMIFS(postings!$W:$W,postings!$C:$C,'pl-data'!X$2,postings!$D:$D,'pl-data'!X$3,postings!$M:$M,'pl-data'!$A108)</f>
        <v>0</v>
      </c>
      <c r="Y108" s="53">
        <f>+SUMIFS(postings!$T:$T,postings!$C:$C,'pl-data'!Y$2,postings!$D:$D,'pl-data'!Y$3,postings!$I:$I,'pl-data'!$A108)-SUMIFS(postings!$W:$W,postings!$C:$C,'pl-data'!Y$2,postings!$D:$D,'pl-data'!Y$3,postings!$M:$M,'pl-data'!$A108)</f>
        <v>0</v>
      </c>
      <c r="Z108" s="53">
        <f>+SUMIFS(postings!$T:$T,postings!$C:$C,'pl-data'!Z$2,postings!$D:$D,'pl-data'!Z$3,postings!$I:$I,'pl-data'!$A108)-SUMIFS(postings!$W:$W,postings!$C:$C,'pl-data'!Z$2,postings!$D:$D,'pl-data'!Z$3,postings!$M:$M,'pl-data'!$A108)</f>
        <v>0</v>
      </c>
      <c r="AA108" s="53">
        <f>+SUMIFS(postings!$T:$T,postings!$C:$C,'pl-data'!AA$2,postings!$D:$D,'pl-data'!AA$3,postings!$I:$I,'pl-data'!$A108)-SUMIFS(postings!$W:$W,postings!$C:$C,'pl-data'!AA$2,postings!$D:$D,'pl-data'!AA$3,postings!$M:$M,'pl-data'!$A108)</f>
        <v>0</v>
      </c>
      <c r="AB108" s="53">
        <f>+SUMIFS(postings!$T:$T,postings!$C:$C,'pl-data'!AB$2,postings!$D:$D,'pl-data'!AB$3,postings!$I:$I,'pl-data'!$A108)-SUMIFS(postings!$W:$W,postings!$C:$C,'pl-data'!AB$2,postings!$D:$D,'pl-data'!AB$3,postings!$M:$M,'pl-data'!$A108)</f>
        <v>0</v>
      </c>
      <c r="AC108" s="53">
        <f>+SUMIFS(postings!$T:$T,postings!$C:$C,'pl-data'!AC$2,postings!$D:$D,'pl-data'!AC$3,postings!$I:$I,'pl-data'!$A108)-SUMIFS(postings!$W:$W,postings!$C:$C,'pl-data'!AC$2,postings!$D:$D,'pl-data'!AC$3,postings!$M:$M,'pl-data'!$A108)</f>
        <v>0</v>
      </c>
      <c r="AD108" s="53">
        <f>+SUMIFS(postings!$T:$T,postings!$C:$C,'pl-data'!AD$2,postings!$D:$D,'pl-data'!AD$3,postings!$I:$I,'pl-data'!$A108)-SUMIFS(postings!$W:$W,postings!$C:$C,'pl-data'!AD$2,postings!$D:$D,'pl-data'!AD$3,postings!$M:$M,'pl-data'!$A108)</f>
        <v>0</v>
      </c>
      <c r="AE108" s="53">
        <f>+SUMIFS(postings!$T:$T,postings!$C:$C,'pl-data'!AE$2,postings!$D:$D,'pl-data'!AE$3,postings!$I:$I,'pl-data'!$A108)-SUMIFS(postings!$W:$W,postings!$C:$C,'pl-data'!AE$2,postings!$D:$D,'pl-data'!AE$3,postings!$M:$M,'pl-data'!$A108)</f>
        <v>0</v>
      </c>
      <c r="AF108" s="53">
        <f>+SUMIFS(postings!$T:$T,postings!$C:$C,'pl-data'!AF$2,postings!$D:$D,'pl-data'!AF$3,postings!$I:$I,'pl-data'!$A108)-SUMIFS(postings!$W:$W,postings!$C:$C,'pl-data'!AF$2,postings!$D:$D,'pl-data'!AF$3,postings!$M:$M,'pl-data'!$A108)</f>
        <v>0</v>
      </c>
      <c r="AG108" s="53">
        <f>+SUMIFS(postings!$T:$T,postings!$C:$C,'pl-data'!AG$2,postings!$D:$D,'pl-data'!AG$3,postings!$I:$I,'pl-data'!$A108)-SUMIFS(postings!$W:$W,postings!$C:$C,'pl-data'!AG$2,postings!$D:$D,'pl-data'!AG$3,postings!$M:$M,'pl-data'!$A108)</f>
        <v>0</v>
      </c>
      <c r="AH108" s="53">
        <f>+SUMIFS(postings!$T:$T,postings!$C:$C,'pl-data'!AH$2,postings!$D:$D,'pl-data'!AH$3,postings!$I:$I,'pl-data'!$A108)-SUMIFS(postings!$W:$W,postings!$C:$C,'pl-data'!AH$2,postings!$D:$D,'pl-data'!AH$3,postings!$M:$M,'pl-data'!$A108)</f>
        <v>0</v>
      </c>
      <c r="AI108" s="53">
        <f>+SUMIFS(postings!$T:$T,postings!$C:$C,'pl-data'!AI$2,postings!$D:$D,'pl-data'!AI$3,postings!$I:$I,'pl-data'!$A108)-SUMIFS(postings!$W:$W,postings!$C:$C,'pl-data'!AI$2,postings!$D:$D,'pl-data'!AI$3,postings!$M:$M,'pl-data'!$A108)</f>
        <v>0</v>
      </c>
      <c r="AJ108" s="53">
        <f>+SUM(X108:INDEX(X108:AI108,1,Settings!$C$4))</f>
        <v>0</v>
      </c>
      <c r="AK108" s="53">
        <f t="shared" si="37"/>
        <v>0</v>
      </c>
      <c r="AL108" s="53"/>
      <c r="AM108" s="53">
        <f t="shared" si="38"/>
        <v>0</v>
      </c>
      <c r="AN108" s="53">
        <f t="shared" si="39"/>
        <v>0</v>
      </c>
      <c r="AO108" s="53">
        <f t="shared" si="40"/>
        <v>0</v>
      </c>
      <c r="AP108" s="53">
        <f t="shared" si="41"/>
        <v>0</v>
      </c>
      <c r="AQ108" s="53">
        <f t="shared" si="42"/>
        <v>0</v>
      </c>
      <c r="AR108" s="53">
        <f t="shared" si="43"/>
        <v>0</v>
      </c>
      <c r="AS108" s="53">
        <f t="shared" si="44"/>
        <v>0</v>
      </c>
      <c r="AT108" s="53">
        <f t="shared" si="45"/>
        <v>0</v>
      </c>
      <c r="AU108" s="53">
        <f t="shared" si="46"/>
        <v>0</v>
      </c>
      <c r="AV108" s="53">
        <f t="shared" si="47"/>
        <v>0</v>
      </c>
      <c r="AW108" s="53">
        <f t="shared" si="48"/>
        <v>0</v>
      </c>
      <c r="AX108" s="53">
        <f t="shared" si="49"/>
        <v>0</v>
      </c>
      <c r="AY108" s="53">
        <f>+SUM(AM108:INDEX(AM108:AX108,1,Settings!$C$4))</f>
        <v>0</v>
      </c>
      <c r="AZ108" s="53">
        <f t="shared" si="50"/>
        <v>0</v>
      </c>
      <c r="BA108" s="53"/>
      <c r="BB108" s="53">
        <f t="shared" si="51"/>
        <v>0</v>
      </c>
      <c r="BC108" s="53">
        <f t="shared" si="52"/>
        <v>0</v>
      </c>
      <c r="BD108" s="53">
        <f t="shared" si="53"/>
        <v>0</v>
      </c>
      <c r="BE108" s="53">
        <f t="shared" si="54"/>
        <v>0</v>
      </c>
      <c r="BF108" s="53">
        <f t="shared" si="55"/>
        <v>0</v>
      </c>
      <c r="BG108" s="53">
        <f t="shared" si="56"/>
        <v>0</v>
      </c>
      <c r="BH108" s="53">
        <f t="shared" si="57"/>
        <v>0</v>
      </c>
      <c r="BI108" s="53">
        <f t="shared" si="58"/>
        <v>0</v>
      </c>
      <c r="BJ108" s="53">
        <f t="shared" si="59"/>
        <v>0</v>
      </c>
      <c r="BK108" s="53">
        <f t="shared" si="60"/>
        <v>0</v>
      </c>
      <c r="BL108" s="53">
        <f t="shared" si="61"/>
        <v>0</v>
      </c>
      <c r="BM108" s="53">
        <f t="shared" si="62"/>
        <v>0</v>
      </c>
      <c r="BN108" s="53">
        <f t="shared" si="63"/>
        <v>0</v>
      </c>
      <c r="BO108" s="53"/>
      <c r="BP108" s="53">
        <f t="shared" si="64"/>
        <v>0</v>
      </c>
      <c r="BQ108" s="53"/>
      <c r="BR108" s="53">
        <f t="shared" si="65"/>
        <v>0</v>
      </c>
    </row>
    <row r="109" spans="1:70" x14ac:dyDescent="0.2">
      <c r="A109" s="6">
        <v>2389</v>
      </c>
      <c r="B109" s="6" t="str">
        <f>+VLOOKUP(A109,masterfile!B:C,2,FALSE)</f>
        <v>Zuwendg. an Stiftg. kirchl./rel./gemein.</v>
      </c>
      <c r="D109" s="53">
        <f>+SUMIF('[1]2017'!$A:$A,$A109,'[1]2017'!$C:$C)-SUMIF('[1]2017'!$E:$E,$A109,'[1]2017'!$G:$G)</f>
        <v>0</v>
      </c>
      <c r="E109" s="53">
        <f>+SUMIF('[1]2018'!$A:$A,$A109,'[1]2018'!$C:$C)-SUMIF('[1]2018'!$E:$E,$A109,'[1]2018'!$G:$G)</f>
        <v>0</v>
      </c>
      <c r="F109" s="53">
        <f>+SUMIF('[1]2019'!$A:$A,$A109,'[1]2019'!$C:$C)-SUMIF('[1]2019'!$E:$E,$A109,'[1]2019'!$G:$G)</f>
        <v>0</v>
      </c>
      <c r="G109" s="53">
        <f>+SUMIF('[1]2020'!$A:$A,$A109,'[1]2020'!$C:$C)-SUMIF('[1]2020'!$E:$E,$A109,'[1]2020'!$G:$G)</f>
        <v>0</v>
      </c>
      <c r="H109" s="53"/>
      <c r="I109" s="53">
        <f>+(+SUMIF('[1]2021'!$A:$A,$A109,'[1]2021'!$C:$C)-SUMIF('[1]2021'!$E:$E,$A109,'[1]2021'!$G:$G))/12</f>
        <v>0</v>
      </c>
      <c r="J109" s="53">
        <f>+(+SUMIF('[1]2021'!$A:$A,$A109,'[1]2021'!$C:$C)-SUMIF('[1]2021'!$E:$E,$A109,'[1]2021'!$G:$G))/12</f>
        <v>0</v>
      </c>
      <c r="K109" s="53">
        <f>+(+SUMIF('[1]2021'!$A:$A,$A109,'[1]2021'!$C:$C)-SUMIF('[1]2021'!$E:$E,$A109,'[1]2021'!$G:$G))/12</f>
        <v>0</v>
      </c>
      <c r="L109" s="53">
        <f>+(+SUMIF('[1]2021'!$A:$A,$A109,'[1]2021'!$C:$C)-SUMIF('[1]2021'!$E:$E,$A109,'[1]2021'!$G:$G))/12</f>
        <v>0</v>
      </c>
      <c r="M109" s="53">
        <f>+(+SUMIF('[1]2021'!$A:$A,$A109,'[1]2021'!$C:$C)-SUMIF('[1]2021'!$E:$E,$A109,'[1]2021'!$G:$G))/12</f>
        <v>0</v>
      </c>
      <c r="N109" s="53">
        <f>+(+SUMIF('[1]2021'!$A:$A,$A109,'[1]2021'!$C:$C)-SUMIF('[1]2021'!$E:$E,$A109,'[1]2021'!$G:$G))/12</f>
        <v>0</v>
      </c>
      <c r="O109" s="53">
        <f>+(+SUMIF('[1]2021'!$A:$A,$A109,'[1]2021'!$C:$C)-SUMIF('[1]2021'!$E:$E,$A109,'[1]2021'!$G:$G))/12</f>
        <v>0</v>
      </c>
      <c r="P109" s="53">
        <f>+(+SUMIF('[1]2021'!$A:$A,$A109,'[1]2021'!$C:$C)-SUMIF('[1]2021'!$E:$E,$A109,'[1]2021'!$G:$G))/12</f>
        <v>0</v>
      </c>
      <c r="Q109" s="53">
        <f>+(+SUMIF('[1]2021'!$A:$A,$A109,'[1]2021'!$C:$C)-SUMIF('[1]2021'!$E:$E,$A109,'[1]2021'!$G:$G))/12</f>
        <v>0</v>
      </c>
      <c r="R109" s="53">
        <f>+(+SUMIF('[1]2021'!$A:$A,$A109,'[1]2021'!$C:$C)-SUMIF('[1]2021'!$E:$E,$A109,'[1]2021'!$G:$G))/12</f>
        <v>0</v>
      </c>
      <c r="S109" s="53">
        <f>+(+SUMIF('[1]2021'!$A:$A,$A109,'[1]2021'!$C:$C)-SUMIF('[1]2021'!$E:$E,$A109,'[1]2021'!$G:$G))/12</f>
        <v>0</v>
      </c>
      <c r="T109" s="53">
        <f>+(+SUMIF('[1]2021'!$A:$A,$A109,'[1]2021'!$C:$C)-SUMIF('[1]2021'!$E:$E,$A109,'[1]2021'!$G:$G))/12</f>
        <v>0</v>
      </c>
      <c r="U109" s="53">
        <f>+SUM(I109:INDEX(I109:T109,1,Settings!$C$4))</f>
        <v>0</v>
      </c>
      <c r="V109" s="53">
        <f t="shared" si="36"/>
        <v>0</v>
      </c>
      <c r="W109" s="53"/>
      <c r="X109" s="53">
        <f>+SUMIFS(postings!$T:$T,postings!$C:$C,'pl-data'!X$2,postings!$D:$D,'pl-data'!X$3,postings!$I:$I,'pl-data'!$A109)-SUMIFS(postings!$W:$W,postings!$C:$C,'pl-data'!X$2,postings!$D:$D,'pl-data'!X$3,postings!$M:$M,'pl-data'!$A109)</f>
        <v>0</v>
      </c>
      <c r="Y109" s="53">
        <f>+SUMIFS(postings!$T:$T,postings!$C:$C,'pl-data'!Y$2,postings!$D:$D,'pl-data'!Y$3,postings!$I:$I,'pl-data'!$A109)-SUMIFS(postings!$W:$W,postings!$C:$C,'pl-data'!Y$2,postings!$D:$D,'pl-data'!Y$3,postings!$M:$M,'pl-data'!$A109)</f>
        <v>0</v>
      </c>
      <c r="Z109" s="53">
        <f>+SUMIFS(postings!$T:$T,postings!$C:$C,'pl-data'!Z$2,postings!$D:$D,'pl-data'!Z$3,postings!$I:$I,'pl-data'!$A109)-SUMIFS(postings!$W:$W,postings!$C:$C,'pl-data'!Z$2,postings!$D:$D,'pl-data'!Z$3,postings!$M:$M,'pl-data'!$A109)</f>
        <v>0</v>
      </c>
      <c r="AA109" s="53">
        <f>+SUMIFS(postings!$T:$T,postings!$C:$C,'pl-data'!AA$2,postings!$D:$D,'pl-data'!AA$3,postings!$I:$I,'pl-data'!$A109)-SUMIFS(postings!$W:$W,postings!$C:$C,'pl-data'!AA$2,postings!$D:$D,'pl-data'!AA$3,postings!$M:$M,'pl-data'!$A109)</f>
        <v>0</v>
      </c>
      <c r="AB109" s="53">
        <f>+SUMIFS(postings!$T:$T,postings!$C:$C,'pl-data'!AB$2,postings!$D:$D,'pl-data'!AB$3,postings!$I:$I,'pl-data'!$A109)-SUMIFS(postings!$W:$W,postings!$C:$C,'pl-data'!AB$2,postings!$D:$D,'pl-data'!AB$3,postings!$M:$M,'pl-data'!$A109)</f>
        <v>0</v>
      </c>
      <c r="AC109" s="53">
        <f>+SUMIFS(postings!$T:$T,postings!$C:$C,'pl-data'!AC$2,postings!$D:$D,'pl-data'!AC$3,postings!$I:$I,'pl-data'!$A109)-SUMIFS(postings!$W:$W,postings!$C:$C,'pl-data'!AC$2,postings!$D:$D,'pl-data'!AC$3,postings!$M:$M,'pl-data'!$A109)</f>
        <v>0</v>
      </c>
      <c r="AD109" s="53">
        <f>+SUMIFS(postings!$T:$T,postings!$C:$C,'pl-data'!AD$2,postings!$D:$D,'pl-data'!AD$3,postings!$I:$I,'pl-data'!$A109)-SUMIFS(postings!$W:$W,postings!$C:$C,'pl-data'!AD$2,postings!$D:$D,'pl-data'!AD$3,postings!$M:$M,'pl-data'!$A109)</f>
        <v>0</v>
      </c>
      <c r="AE109" s="53">
        <f>+SUMIFS(postings!$T:$T,postings!$C:$C,'pl-data'!AE$2,postings!$D:$D,'pl-data'!AE$3,postings!$I:$I,'pl-data'!$A109)-SUMIFS(postings!$W:$W,postings!$C:$C,'pl-data'!AE$2,postings!$D:$D,'pl-data'!AE$3,postings!$M:$M,'pl-data'!$A109)</f>
        <v>0</v>
      </c>
      <c r="AF109" s="53">
        <f>+SUMIFS(postings!$T:$T,postings!$C:$C,'pl-data'!AF$2,postings!$D:$D,'pl-data'!AF$3,postings!$I:$I,'pl-data'!$A109)-SUMIFS(postings!$W:$W,postings!$C:$C,'pl-data'!AF$2,postings!$D:$D,'pl-data'!AF$3,postings!$M:$M,'pl-data'!$A109)</f>
        <v>0</v>
      </c>
      <c r="AG109" s="53">
        <f>+SUMIFS(postings!$T:$T,postings!$C:$C,'pl-data'!AG$2,postings!$D:$D,'pl-data'!AG$3,postings!$I:$I,'pl-data'!$A109)-SUMIFS(postings!$W:$W,postings!$C:$C,'pl-data'!AG$2,postings!$D:$D,'pl-data'!AG$3,postings!$M:$M,'pl-data'!$A109)</f>
        <v>0</v>
      </c>
      <c r="AH109" s="53">
        <f>+SUMIFS(postings!$T:$T,postings!$C:$C,'pl-data'!AH$2,postings!$D:$D,'pl-data'!AH$3,postings!$I:$I,'pl-data'!$A109)-SUMIFS(postings!$W:$W,postings!$C:$C,'pl-data'!AH$2,postings!$D:$D,'pl-data'!AH$3,postings!$M:$M,'pl-data'!$A109)</f>
        <v>0</v>
      </c>
      <c r="AI109" s="53">
        <f>+SUMIFS(postings!$T:$T,postings!$C:$C,'pl-data'!AI$2,postings!$D:$D,'pl-data'!AI$3,postings!$I:$I,'pl-data'!$A109)-SUMIFS(postings!$W:$W,postings!$C:$C,'pl-data'!AI$2,postings!$D:$D,'pl-data'!AI$3,postings!$M:$M,'pl-data'!$A109)</f>
        <v>0</v>
      </c>
      <c r="AJ109" s="53">
        <f>+SUM(X109:INDEX(X109:AI109,1,Settings!$C$4))</f>
        <v>0</v>
      </c>
      <c r="AK109" s="53">
        <f t="shared" si="37"/>
        <v>0</v>
      </c>
      <c r="AL109" s="53"/>
      <c r="AM109" s="53">
        <f t="shared" si="38"/>
        <v>0</v>
      </c>
      <c r="AN109" s="53">
        <f t="shared" si="39"/>
        <v>0</v>
      </c>
      <c r="AO109" s="53">
        <f t="shared" si="40"/>
        <v>0</v>
      </c>
      <c r="AP109" s="53">
        <f t="shared" si="41"/>
        <v>0</v>
      </c>
      <c r="AQ109" s="53">
        <f t="shared" si="42"/>
        <v>0</v>
      </c>
      <c r="AR109" s="53">
        <f t="shared" si="43"/>
        <v>0</v>
      </c>
      <c r="AS109" s="53">
        <f t="shared" si="44"/>
        <v>0</v>
      </c>
      <c r="AT109" s="53">
        <f t="shared" si="45"/>
        <v>0</v>
      </c>
      <c r="AU109" s="53">
        <f t="shared" si="46"/>
        <v>0</v>
      </c>
      <c r="AV109" s="53">
        <f t="shared" si="47"/>
        <v>0</v>
      </c>
      <c r="AW109" s="53">
        <f t="shared" si="48"/>
        <v>0</v>
      </c>
      <c r="AX109" s="53">
        <f t="shared" si="49"/>
        <v>0</v>
      </c>
      <c r="AY109" s="53">
        <f>+SUM(AM109:INDEX(AM109:AX109,1,Settings!$C$4))</f>
        <v>0</v>
      </c>
      <c r="AZ109" s="53">
        <f t="shared" si="50"/>
        <v>0</v>
      </c>
      <c r="BA109" s="53"/>
      <c r="BB109" s="53">
        <f t="shared" si="51"/>
        <v>0</v>
      </c>
      <c r="BC109" s="53">
        <f t="shared" si="52"/>
        <v>0</v>
      </c>
      <c r="BD109" s="53">
        <f t="shared" si="53"/>
        <v>0</v>
      </c>
      <c r="BE109" s="53">
        <f t="shared" si="54"/>
        <v>0</v>
      </c>
      <c r="BF109" s="53">
        <f t="shared" si="55"/>
        <v>0</v>
      </c>
      <c r="BG109" s="53">
        <f t="shared" si="56"/>
        <v>0</v>
      </c>
      <c r="BH109" s="53">
        <f t="shared" si="57"/>
        <v>0</v>
      </c>
      <c r="BI109" s="53">
        <f t="shared" si="58"/>
        <v>0</v>
      </c>
      <c r="BJ109" s="53">
        <f t="shared" si="59"/>
        <v>0</v>
      </c>
      <c r="BK109" s="53">
        <f t="shared" si="60"/>
        <v>0</v>
      </c>
      <c r="BL109" s="53">
        <f t="shared" si="61"/>
        <v>0</v>
      </c>
      <c r="BM109" s="53">
        <f t="shared" si="62"/>
        <v>0</v>
      </c>
      <c r="BN109" s="53">
        <f t="shared" si="63"/>
        <v>0</v>
      </c>
      <c r="BO109" s="53"/>
      <c r="BP109" s="53">
        <f t="shared" si="64"/>
        <v>0</v>
      </c>
      <c r="BQ109" s="53"/>
      <c r="BR109" s="53">
        <f t="shared" si="65"/>
        <v>0</v>
      </c>
    </row>
    <row r="110" spans="1:70" x14ac:dyDescent="0.2">
      <c r="A110" s="6">
        <v>2390</v>
      </c>
      <c r="B110" s="6" t="str">
        <f>+VLOOKUP(A110,masterfile!B:C,2,FALSE)</f>
        <v>Zuwendg. an Stiftg. wiss./mildt./kultur.</v>
      </c>
      <c r="D110" s="53">
        <f>+SUMIF('[1]2017'!$A:$A,$A110,'[1]2017'!$C:$C)-SUMIF('[1]2017'!$E:$E,$A110,'[1]2017'!$G:$G)</f>
        <v>0</v>
      </c>
      <c r="E110" s="53">
        <f>+SUMIF('[1]2018'!$A:$A,$A110,'[1]2018'!$C:$C)-SUMIF('[1]2018'!$E:$E,$A110,'[1]2018'!$G:$G)</f>
        <v>0</v>
      </c>
      <c r="F110" s="53">
        <f>+SUMIF('[1]2019'!$A:$A,$A110,'[1]2019'!$C:$C)-SUMIF('[1]2019'!$E:$E,$A110,'[1]2019'!$G:$G)</f>
        <v>0</v>
      </c>
      <c r="G110" s="53">
        <f>+SUMIF('[1]2020'!$A:$A,$A110,'[1]2020'!$C:$C)-SUMIF('[1]2020'!$E:$E,$A110,'[1]2020'!$G:$G)</f>
        <v>0</v>
      </c>
      <c r="H110" s="53"/>
      <c r="I110" s="53">
        <f>+(+SUMIF('[1]2021'!$A:$A,$A110,'[1]2021'!$C:$C)-SUMIF('[1]2021'!$E:$E,$A110,'[1]2021'!$G:$G))/12</f>
        <v>0</v>
      </c>
      <c r="J110" s="53">
        <f>+(+SUMIF('[1]2021'!$A:$A,$A110,'[1]2021'!$C:$C)-SUMIF('[1]2021'!$E:$E,$A110,'[1]2021'!$G:$G))/12</f>
        <v>0</v>
      </c>
      <c r="K110" s="53">
        <f>+(+SUMIF('[1]2021'!$A:$A,$A110,'[1]2021'!$C:$C)-SUMIF('[1]2021'!$E:$E,$A110,'[1]2021'!$G:$G))/12</f>
        <v>0</v>
      </c>
      <c r="L110" s="53">
        <f>+(+SUMIF('[1]2021'!$A:$A,$A110,'[1]2021'!$C:$C)-SUMIF('[1]2021'!$E:$E,$A110,'[1]2021'!$G:$G))/12</f>
        <v>0</v>
      </c>
      <c r="M110" s="53">
        <f>+(+SUMIF('[1]2021'!$A:$A,$A110,'[1]2021'!$C:$C)-SUMIF('[1]2021'!$E:$E,$A110,'[1]2021'!$G:$G))/12</f>
        <v>0</v>
      </c>
      <c r="N110" s="53">
        <f>+(+SUMIF('[1]2021'!$A:$A,$A110,'[1]2021'!$C:$C)-SUMIF('[1]2021'!$E:$E,$A110,'[1]2021'!$G:$G))/12</f>
        <v>0</v>
      </c>
      <c r="O110" s="53">
        <f>+(+SUMIF('[1]2021'!$A:$A,$A110,'[1]2021'!$C:$C)-SUMIF('[1]2021'!$E:$E,$A110,'[1]2021'!$G:$G))/12</f>
        <v>0</v>
      </c>
      <c r="P110" s="53">
        <f>+(+SUMIF('[1]2021'!$A:$A,$A110,'[1]2021'!$C:$C)-SUMIF('[1]2021'!$E:$E,$A110,'[1]2021'!$G:$G))/12</f>
        <v>0</v>
      </c>
      <c r="Q110" s="53">
        <f>+(+SUMIF('[1]2021'!$A:$A,$A110,'[1]2021'!$C:$C)-SUMIF('[1]2021'!$E:$E,$A110,'[1]2021'!$G:$G))/12</f>
        <v>0</v>
      </c>
      <c r="R110" s="53">
        <f>+(+SUMIF('[1]2021'!$A:$A,$A110,'[1]2021'!$C:$C)-SUMIF('[1]2021'!$E:$E,$A110,'[1]2021'!$G:$G))/12</f>
        <v>0</v>
      </c>
      <c r="S110" s="53">
        <f>+(+SUMIF('[1]2021'!$A:$A,$A110,'[1]2021'!$C:$C)-SUMIF('[1]2021'!$E:$E,$A110,'[1]2021'!$G:$G))/12</f>
        <v>0</v>
      </c>
      <c r="T110" s="53">
        <f>+(+SUMIF('[1]2021'!$A:$A,$A110,'[1]2021'!$C:$C)-SUMIF('[1]2021'!$E:$E,$A110,'[1]2021'!$G:$G))/12</f>
        <v>0</v>
      </c>
      <c r="U110" s="53">
        <f>+SUM(I110:INDEX(I110:T110,1,Settings!$C$4))</f>
        <v>0</v>
      </c>
      <c r="V110" s="53">
        <f t="shared" si="36"/>
        <v>0</v>
      </c>
      <c r="W110" s="53"/>
      <c r="X110" s="53">
        <f>+SUMIFS(postings!$T:$T,postings!$C:$C,'pl-data'!X$2,postings!$D:$D,'pl-data'!X$3,postings!$I:$I,'pl-data'!$A110)-SUMIFS(postings!$W:$W,postings!$C:$C,'pl-data'!X$2,postings!$D:$D,'pl-data'!X$3,postings!$M:$M,'pl-data'!$A110)</f>
        <v>0</v>
      </c>
      <c r="Y110" s="53">
        <f>+SUMIFS(postings!$T:$T,postings!$C:$C,'pl-data'!Y$2,postings!$D:$D,'pl-data'!Y$3,postings!$I:$I,'pl-data'!$A110)-SUMIFS(postings!$W:$W,postings!$C:$C,'pl-data'!Y$2,postings!$D:$D,'pl-data'!Y$3,postings!$M:$M,'pl-data'!$A110)</f>
        <v>0</v>
      </c>
      <c r="Z110" s="53">
        <f>+SUMIFS(postings!$T:$T,postings!$C:$C,'pl-data'!Z$2,postings!$D:$D,'pl-data'!Z$3,postings!$I:$I,'pl-data'!$A110)-SUMIFS(postings!$W:$W,postings!$C:$C,'pl-data'!Z$2,postings!$D:$D,'pl-data'!Z$3,postings!$M:$M,'pl-data'!$A110)</f>
        <v>0</v>
      </c>
      <c r="AA110" s="53">
        <f>+SUMIFS(postings!$T:$T,postings!$C:$C,'pl-data'!AA$2,postings!$D:$D,'pl-data'!AA$3,postings!$I:$I,'pl-data'!$A110)-SUMIFS(postings!$W:$W,postings!$C:$C,'pl-data'!AA$2,postings!$D:$D,'pl-data'!AA$3,postings!$M:$M,'pl-data'!$A110)</f>
        <v>0</v>
      </c>
      <c r="AB110" s="53">
        <f>+SUMIFS(postings!$T:$T,postings!$C:$C,'pl-data'!AB$2,postings!$D:$D,'pl-data'!AB$3,postings!$I:$I,'pl-data'!$A110)-SUMIFS(postings!$W:$W,postings!$C:$C,'pl-data'!AB$2,postings!$D:$D,'pl-data'!AB$3,postings!$M:$M,'pl-data'!$A110)</f>
        <v>0</v>
      </c>
      <c r="AC110" s="53">
        <f>+SUMIFS(postings!$T:$T,postings!$C:$C,'pl-data'!AC$2,postings!$D:$D,'pl-data'!AC$3,postings!$I:$I,'pl-data'!$A110)-SUMIFS(postings!$W:$W,postings!$C:$C,'pl-data'!AC$2,postings!$D:$D,'pl-data'!AC$3,postings!$M:$M,'pl-data'!$A110)</f>
        <v>0</v>
      </c>
      <c r="AD110" s="53">
        <f>+SUMIFS(postings!$T:$T,postings!$C:$C,'pl-data'!AD$2,postings!$D:$D,'pl-data'!AD$3,postings!$I:$I,'pl-data'!$A110)-SUMIFS(postings!$W:$W,postings!$C:$C,'pl-data'!AD$2,postings!$D:$D,'pl-data'!AD$3,postings!$M:$M,'pl-data'!$A110)</f>
        <v>0</v>
      </c>
      <c r="AE110" s="53">
        <f>+SUMIFS(postings!$T:$T,postings!$C:$C,'pl-data'!AE$2,postings!$D:$D,'pl-data'!AE$3,postings!$I:$I,'pl-data'!$A110)-SUMIFS(postings!$W:$W,postings!$C:$C,'pl-data'!AE$2,postings!$D:$D,'pl-data'!AE$3,postings!$M:$M,'pl-data'!$A110)</f>
        <v>0</v>
      </c>
      <c r="AF110" s="53">
        <f>+SUMIFS(postings!$T:$T,postings!$C:$C,'pl-data'!AF$2,postings!$D:$D,'pl-data'!AF$3,postings!$I:$I,'pl-data'!$A110)-SUMIFS(postings!$W:$W,postings!$C:$C,'pl-data'!AF$2,postings!$D:$D,'pl-data'!AF$3,postings!$M:$M,'pl-data'!$A110)</f>
        <v>0</v>
      </c>
      <c r="AG110" s="53">
        <f>+SUMIFS(postings!$T:$T,postings!$C:$C,'pl-data'!AG$2,postings!$D:$D,'pl-data'!AG$3,postings!$I:$I,'pl-data'!$A110)-SUMIFS(postings!$W:$W,postings!$C:$C,'pl-data'!AG$2,postings!$D:$D,'pl-data'!AG$3,postings!$M:$M,'pl-data'!$A110)</f>
        <v>0</v>
      </c>
      <c r="AH110" s="53">
        <f>+SUMIFS(postings!$T:$T,postings!$C:$C,'pl-data'!AH$2,postings!$D:$D,'pl-data'!AH$3,postings!$I:$I,'pl-data'!$A110)-SUMIFS(postings!$W:$W,postings!$C:$C,'pl-data'!AH$2,postings!$D:$D,'pl-data'!AH$3,postings!$M:$M,'pl-data'!$A110)</f>
        <v>0</v>
      </c>
      <c r="AI110" s="53">
        <f>+SUMIFS(postings!$T:$T,postings!$C:$C,'pl-data'!AI$2,postings!$D:$D,'pl-data'!AI$3,postings!$I:$I,'pl-data'!$A110)-SUMIFS(postings!$W:$W,postings!$C:$C,'pl-data'!AI$2,postings!$D:$D,'pl-data'!AI$3,postings!$M:$M,'pl-data'!$A110)</f>
        <v>0</v>
      </c>
      <c r="AJ110" s="53">
        <f>+SUM(X110:INDEX(X110:AI110,1,Settings!$C$4))</f>
        <v>0</v>
      </c>
      <c r="AK110" s="53">
        <f t="shared" si="37"/>
        <v>0</v>
      </c>
      <c r="AL110" s="53"/>
      <c r="AM110" s="53">
        <f t="shared" si="38"/>
        <v>0</v>
      </c>
      <c r="AN110" s="53">
        <f t="shared" si="39"/>
        <v>0</v>
      </c>
      <c r="AO110" s="53">
        <f t="shared" si="40"/>
        <v>0</v>
      </c>
      <c r="AP110" s="53">
        <f t="shared" si="41"/>
        <v>0</v>
      </c>
      <c r="AQ110" s="53">
        <f t="shared" si="42"/>
        <v>0</v>
      </c>
      <c r="AR110" s="53">
        <f t="shared" si="43"/>
        <v>0</v>
      </c>
      <c r="AS110" s="53">
        <f t="shared" si="44"/>
        <v>0</v>
      </c>
      <c r="AT110" s="53">
        <f t="shared" si="45"/>
        <v>0</v>
      </c>
      <c r="AU110" s="53">
        <f t="shared" si="46"/>
        <v>0</v>
      </c>
      <c r="AV110" s="53">
        <f t="shared" si="47"/>
        <v>0</v>
      </c>
      <c r="AW110" s="53">
        <f t="shared" si="48"/>
        <v>0</v>
      </c>
      <c r="AX110" s="53">
        <f t="shared" si="49"/>
        <v>0</v>
      </c>
      <c r="AY110" s="53">
        <f>+SUM(AM110:INDEX(AM110:AX110,1,Settings!$C$4))</f>
        <v>0</v>
      </c>
      <c r="AZ110" s="53">
        <f t="shared" si="50"/>
        <v>0</v>
      </c>
      <c r="BA110" s="53"/>
      <c r="BB110" s="53">
        <f t="shared" si="51"/>
        <v>0</v>
      </c>
      <c r="BC110" s="53">
        <f t="shared" si="52"/>
        <v>0</v>
      </c>
      <c r="BD110" s="53">
        <f t="shared" si="53"/>
        <v>0</v>
      </c>
      <c r="BE110" s="53">
        <f t="shared" si="54"/>
        <v>0</v>
      </c>
      <c r="BF110" s="53">
        <f t="shared" si="55"/>
        <v>0</v>
      </c>
      <c r="BG110" s="53">
        <f t="shared" si="56"/>
        <v>0</v>
      </c>
      <c r="BH110" s="53">
        <f t="shared" si="57"/>
        <v>0</v>
      </c>
      <c r="BI110" s="53">
        <f t="shared" si="58"/>
        <v>0</v>
      </c>
      <c r="BJ110" s="53">
        <f t="shared" si="59"/>
        <v>0</v>
      </c>
      <c r="BK110" s="53">
        <f t="shared" si="60"/>
        <v>0</v>
      </c>
      <c r="BL110" s="53">
        <f t="shared" si="61"/>
        <v>0</v>
      </c>
      <c r="BM110" s="53">
        <f t="shared" si="62"/>
        <v>0</v>
      </c>
      <c r="BN110" s="53">
        <f t="shared" si="63"/>
        <v>0</v>
      </c>
      <c r="BO110" s="53"/>
      <c r="BP110" s="53">
        <f t="shared" si="64"/>
        <v>0</v>
      </c>
      <c r="BQ110" s="53"/>
      <c r="BR110" s="53">
        <f t="shared" si="65"/>
        <v>0</v>
      </c>
    </row>
    <row r="111" spans="1:70" x14ac:dyDescent="0.2">
      <c r="A111" s="6">
        <v>2400</v>
      </c>
      <c r="B111" s="6" t="str">
        <f>+VLOOKUP(A111,masterfile!B:C,2,FALSE)</f>
        <v>Forderungsverluste (übliche Höhe)</v>
      </c>
      <c r="D111" s="53">
        <f>+SUMIF('[1]2017'!$A:$A,$A111,'[1]2017'!$C:$C)-SUMIF('[1]2017'!$E:$E,$A111,'[1]2017'!$G:$G)</f>
        <v>0</v>
      </c>
      <c r="E111" s="53">
        <f>+SUMIF('[1]2018'!$A:$A,$A111,'[1]2018'!$C:$C)-SUMIF('[1]2018'!$E:$E,$A111,'[1]2018'!$G:$G)</f>
        <v>0</v>
      </c>
      <c r="F111" s="53">
        <f>+SUMIF('[1]2019'!$A:$A,$A111,'[1]2019'!$C:$C)-SUMIF('[1]2019'!$E:$E,$A111,'[1]2019'!$G:$G)</f>
        <v>0</v>
      </c>
      <c r="G111" s="53">
        <f>+SUMIF('[1]2020'!$A:$A,$A111,'[1]2020'!$C:$C)-SUMIF('[1]2020'!$E:$E,$A111,'[1]2020'!$G:$G)</f>
        <v>0</v>
      </c>
      <c r="H111" s="53"/>
      <c r="I111" s="53">
        <f>+(+SUMIF('[1]2021'!$A:$A,$A111,'[1]2021'!$C:$C)-SUMIF('[1]2021'!$E:$E,$A111,'[1]2021'!$G:$G))/12</f>
        <v>0</v>
      </c>
      <c r="J111" s="53">
        <f>+(+SUMIF('[1]2021'!$A:$A,$A111,'[1]2021'!$C:$C)-SUMIF('[1]2021'!$E:$E,$A111,'[1]2021'!$G:$G))/12</f>
        <v>0</v>
      </c>
      <c r="K111" s="53">
        <f>+(+SUMIF('[1]2021'!$A:$A,$A111,'[1]2021'!$C:$C)-SUMIF('[1]2021'!$E:$E,$A111,'[1]2021'!$G:$G))/12</f>
        <v>0</v>
      </c>
      <c r="L111" s="53">
        <f>+(+SUMIF('[1]2021'!$A:$A,$A111,'[1]2021'!$C:$C)-SUMIF('[1]2021'!$E:$E,$A111,'[1]2021'!$G:$G))/12</f>
        <v>0</v>
      </c>
      <c r="M111" s="53">
        <f>+(+SUMIF('[1]2021'!$A:$A,$A111,'[1]2021'!$C:$C)-SUMIF('[1]2021'!$E:$E,$A111,'[1]2021'!$G:$G))/12</f>
        <v>0</v>
      </c>
      <c r="N111" s="53">
        <f>+(+SUMIF('[1]2021'!$A:$A,$A111,'[1]2021'!$C:$C)-SUMIF('[1]2021'!$E:$E,$A111,'[1]2021'!$G:$G))/12</f>
        <v>0</v>
      </c>
      <c r="O111" s="53">
        <f>+(+SUMIF('[1]2021'!$A:$A,$A111,'[1]2021'!$C:$C)-SUMIF('[1]2021'!$E:$E,$A111,'[1]2021'!$G:$G))/12</f>
        <v>0</v>
      </c>
      <c r="P111" s="53">
        <f>+(+SUMIF('[1]2021'!$A:$A,$A111,'[1]2021'!$C:$C)-SUMIF('[1]2021'!$E:$E,$A111,'[1]2021'!$G:$G))/12</f>
        <v>0</v>
      </c>
      <c r="Q111" s="53">
        <f>+(+SUMIF('[1]2021'!$A:$A,$A111,'[1]2021'!$C:$C)-SUMIF('[1]2021'!$E:$E,$A111,'[1]2021'!$G:$G))/12</f>
        <v>0</v>
      </c>
      <c r="R111" s="53">
        <f>+(+SUMIF('[1]2021'!$A:$A,$A111,'[1]2021'!$C:$C)-SUMIF('[1]2021'!$E:$E,$A111,'[1]2021'!$G:$G))/12</f>
        <v>0</v>
      </c>
      <c r="S111" s="53">
        <f>+(+SUMIF('[1]2021'!$A:$A,$A111,'[1]2021'!$C:$C)-SUMIF('[1]2021'!$E:$E,$A111,'[1]2021'!$G:$G))/12</f>
        <v>0</v>
      </c>
      <c r="T111" s="53">
        <f>+(+SUMIF('[1]2021'!$A:$A,$A111,'[1]2021'!$C:$C)-SUMIF('[1]2021'!$E:$E,$A111,'[1]2021'!$G:$G))/12</f>
        <v>0</v>
      </c>
      <c r="U111" s="53">
        <f>+SUM(I111:INDEX(I111:T111,1,Settings!$C$4))</f>
        <v>0</v>
      </c>
      <c r="V111" s="53">
        <f t="shared" si="36"/>
        <v>0</v>
      </c>
      <c r="W111" s="53"/>
      <c r="X111" s="53">
        <f>+SUMIFS(postings!$T:$T,postings!$C:$C,'pl-data'!X$2,postings!$D:$D,'pl-data'!X$3,postings!$I:$I,'pl-data'!$A111)-SUMIFS(postings!$W:$W,postings!$C:$C,'pl-data'!X$2,postings!$D:$D,'pl-data'!X$3,postings!$M:$M,'pl-data'!$A111)</f>
        <v>0</v>
      </c>
      <c r="Y111" s="53">
        <f>+SUMIFS(postings!$T:$T,postings!$C:$C,'pl-data'!Y$2,postings!$D:$D,'pl-data'!Y$3,postings!$I:$I,'pl-data'!$A111)-SUMIFS(postings!$W:$W,postings!$C:$C,'pl-data'!Y$2,postings!$D:$D,'pl-data'!Y$3,postings!$M:$M,'pl-data'!$A111)</f>
        <v>0</v>
      </c>
      <c r="Z111" s="53">
        <f>+SUMIFS(postings!$T:$T,postings!$C:$C,'pl-data'!Z$2,postings!$D:$D,'pl-data'!Z$3,postings!$I:$I,'pl-data'!$A111)-SUMIFS(postings!$W:$W,postings!$C:$C,'pl-data'!Z$2,postings!$D:$D,'pl-data'!Z$3,postings!$M:$M,'pl-data'!$A111)</f>
        <v>0</v>
      </c>
      <c r="AA111" s="53">
        <f>+SUMIFS(postings!$T:$T,postings!$C:$C,'pl-data'!AA$2,postings!$D:$D,'pl-data'!AA$3,postings!$I:$I,'pl-data'!$A111)-SUMIFS(postings!$W:$W,postings!$C:$C,'pl-data'!AA$2,postings!$D:$D,'pl-data'!AA$3,postings!$M:$M,'pl-data'!$A111)</f>
        <v>0</v>
      </c>
      <c r="AB111" s="53">
        <f>+SUMIFS(postings!$T:$T,postings!$C:$C,'pl-data'!AB$2,postings!$D:$D,'pl-data'!AB$3,postings!$I:$I,'pl-data'!$A111)-SUMIFS(postings!$W:$W,postings!$C:$C,'pl-data'!AB$2,postings!$D:$D,'pl-data'!AB$3,postings!$M:$M,'pl-data'!$A111)</f>
        <v>0</v>
      </c>
      <c r="AC111" s="53">
        <f>+SUMIFS(postings!$T:$T,postings!$C:$C,'pl-data'!AC$2,postings!$D:$D,'pl-data'!AC$3,postings!$I:$I,'pl-data'!$A111)-SUMIFS(postings!$W:$W,postings!$C:$C,'pl-data'!AC$2,postings!$D:$D,'pl-data'!AC$3,postings!$M:$M,'pl-data'!$A111)</f>
        <v>0</v>
      </c>
      <c r="AD111" s="53">
        <f>+SUMIFS(postings!$T:$T,postings!$C:$C,'pl-data'!AD$2,postings!$D:$D,'pl-data'!AD$3,postings!$I:$I,'pl-data'!$A111)-SUMIFS(postings!$W:$W,postings!$C:$C,'pl-data'!AD$2,postings!$D:$D,'pl-data'!AD$3,postings!$M:$M,'pl-data'!$A111)</f>
        <v>0</v>
      </c>
      <c r="AE111" s="53">
        <f>+SUMIFS(postings!$T:$T,postings!$C:$C,'pl-data'!AE$2,postings!$D:$D,'pl-data'!AE$3,postings!$I:$I,'pl-data'!$A111)-SUMIFS(postings!$W:$W,postings!$C:$C,'pl-data'!AE$2,postings!$D:$D,'pl-data'!AE$3,postings!$M:$M,'pl-data'!$A111)</f>
        <v>0</v>
      </c>
      <c r="AF111" s="53">
        <f>+SUMIFS(postings!$T:$T,postings!$C:$C,'pl-data'!AF$2,postings!$D:$D,'pl-data'!AF$3,postings!$I:$I,'pl-data'!$A111)-SUMIFS(postings!$W:$W,postings!$C:$C,'pl-data'!AF$2,postings!$D:$D,'pl-data'!AF$3,postings!$M:$M,'pl-data'!$A111)</f>
        <v>0</v>
      </c>
      <c r="AG111" s="53">
        <f>+SUMIFS(postings!$T:$T,postings!$C:$C,'pl-data'!AG$2,postings!$D:$D,'pl-data'!AG$3,postings!$I:$I,'pl-data'!$A111)-SUMIFS(postings!$W:$W,postings!$C:$C,'pl-data'!AG$2,postings!$D:$D,'pl-data'!AG$3,postings!$M:$M,'pl-data'!$A111)</f>
        <v>0</v>
      </c>
      <c r="AH111" s="53">
        <f>+SUMIFS(postings!$T:$T,postings!$C:$C,'pl-data'!AH$2,postings!$D:$D,'pl-data'!AH$3,postings!$I:$I,'pl-data'!$A111)-SUMIFS(postings!$W:$W,postings!$C:$C,'pl-data'!AH$2,postings!$D:$D,'pl-data'!AH$3,postings!$M:$M,'pl-data'!$A111)</f>
        <v>0</v>
      </c>
      <c r="AI111" s="53">
        <f>+SUMIFS(postings!$T:$T,postings!$C:$C,'pl-data'!AI$2,postings!$D:$D,'pl-data'!AI$3,postings!$I:$I,'pl-data'!$A111)-SUMIFS(postings!$W:$W,postings!$C:$C,'pl-data'!AI$2,postings!$D:$D,'pl-data'!AI$3,postings!$M:$M,'pl-data'!$A111)</f>
        <v>0</v>
      </c>
      <c r="AJ111" s="53">
        <f>+SUM(X111:INDEX(X111:AI111,1,Settings!$C$4))</f>
        <v>0</v>
      </c>
      <c r="AK111" s="53">
        <f t="shared" si="37"/>
        <v>0</v>
      </c>
      <c r="AL111" s="53"/>
      <c r="AM111" s="53">
        <f t="shared" si="38"/>
        <v>0</v>
      </c>
      <c r="AN111" s="53">
        <f t="shared" si="39"/>
        <v>0</v>
      </c>
      <c r="AO111" s="53">
        <f t="shared" si="40"/>
        <v>0</v>
      </c>
      <c r="AP111" s="53">
        <f t="shared" si="41"/>
        <v>0</v>
      </c>
      <c r="AQ111" s="53">
        <f t="shared" si="42"/>
        <v>0</v>
      </c>
      <c r="AR111" s="53">
        <f t="shared" si="43"/>
        <v>0</v>
      </c>
      <c r="AS111" s="53">
        <f t="shared" si="44"/>
        <v>0</v>
      </c>
      <c r="AT111" s="53">
        <f t="shared" si="45"/>
        <v>0</v>
      </c>
      <c r="AU111" s="53">
        <f t="shared" si="46"/>
        <v>0</v>
      </c>
      <c r="AV111" s="53">
        <f t="shared" si="47"/>
        <v>0</v>
      </c>
      <c r="AW111" s="53">
        <f t="shared" si="48"/>
        <v>0</v>
      </c>
      <c r="AX111" s="53">
        <f t="shared" si="49"/>
        <v>0</v>
      </c>
      <c r="AY111" s="53">
        <f>+SUM(AM111:INDEX(AM111:AX111,1,Settings!$C$4))</f>
        <v>0</v>
      </c>
      <c r="AZ111" s="53">
        <f t="shared" si="50"/>
        <v>0</v>
      </c>
      <c r="BA111" s="53"/>
      <c r="BB111" s="53">
        <f t="shared" si="51"/>
        <v>0</v>
      </c>
      <c r="BC111" s="53">
        <f t="shared" si="52"/>
        <v>0</v>
      </c>
      <c r="BD111" s="53">
        <f t="shared" si="53"/>
        <v>0</v>
      </c>
      <c r="BE111" s="53">
        <f t="shared" si="54"/>
        <v>0</v>
      </c>
      <c r="BF111" s="53">
        <f t="shared" si="55"/>
        <v>0</v>
      </c>
      <c r="BG111" s="53">
        <f t="shared" si="56"/>
        <v>0</v>
      </c>
      <c r="BH111" s="53">
        <f t="shared" si="57"/>
        <v>0</v>
      </c>
      <c r="BI111" s="53">
        <f t="shared" si="58"/>
        <v>0</v>
      </c>
      <c r="BJ111" s="53">
        <f t="shared" si="59"/>
        <v>0</v>
      </c>
      <c r="BK111" s="53">
        <f t="shared" si="60"/>
        <v>0</v>
      </c>
      <c r="BL111" s="53">
        <f t="shared" si="61"/>
        <v>0</v>
      </c>
      <c r="BM111" s="53">
        <f t="shared" si="62"/>
        <v>0</v>
      </c>
      <c r="BN111" s="53">
        <f t="shared" si="63"/>
        <v>0</v>
      </c>
      <c r="BO111" s="53"/>
      <c r="BP111" s="53">
        <f t="shared" si="64"/>
        <v>0</v>
      </c>
      <c r="BQ111" s="53"/>
      <c r="BR111" s="53">
        <f t="shared" si="65"/>
        <v>0</v>
      </c>
    </row>
    <row r="112" spans="1:70" x14ac:dyDescent="0.2">
      <c r="A112" s="6">
        <v>2401</v>
      </c>
      <c r="B112" s="6" t="str">
        <f>+VLOOKUP(A112,masterfile!B:C,2,FALSE)</f>
        <v>Forderungsverluste 7% USt</v>
      </c>
      <c r="D112" s="53">
        <f>+SUMIF('[1]2017'!$A:$A,$A112,'[1]2017'!$C:$C)-SUMIF('[1]2017'!$E:$E,$A112,'[1]2017'!$G:$G)</f>
        <v>0</v>
      </c>
      <c r="E112" s="53">
        <f>+SUMIF('[1]2018'!$A:$A,$A112,'[1]2018'!$C:$C)-SUMIF('[1]2018'!$E:$E,$A112,'[1]2018'!$G:$G)</f>
        <v>0</v>
      </c>
      <c r="F112" s="53">
        <f>+SUMIF('[1]2019'!$A:$A,$A112,'[1]2019'!$C:$C)-SUMIF('[1]2019'!$E:$E,$A112,'[1]2019'!$G:$G)</f>
        <v>0</v>
      </c>
      <c r="G112" s="53">
        <f>+SUMIF('[1]2020'!$A:$A,$A112,'[1]2020'!$C:$C)-SUMIF('[1]2020'!$E:$E,$A112,'[1]2020'!$G:$G)</f>
        <v>0</v>
      </c>
      <c r="H112" s="53"/>
      <c r="I112" s="53">
        <f>+(+SUMIF('[1]2021'!$A:$A,$A112,'[1]2021'!$C:$C)-SUMIF('[1]2021'!$E:$E,$A112,'[1]2021'!$G:$G))/12</f>
        <v>0</v>
      </c>
      <c r="J112" s="53">
        <f>+(+SUMIF('[1]2021'!$A:$A,$A112,'[1]2021'!$C:$C)-SUMIF('[1]2021'!$E:$E,$A112,'[1]2021'!$G:$G))/12</f>
        <v>0</v>
      </c>
      <c r="K112" s="53">
        <f>+(+SUMIF('[1]2021'!$A:$A,$A112,'[1]2021'!$C:$C)-SUMIF('[1]2021'!$E:$E,$A112,'[1]2021'!$G:$G))/12</f>
        <v>0</v>
      </c>
      <c r="L112" s="53">
        <f>+(+SUMIF('[1]2021'!$A:$A,$A112,'[1]2021'!$C:$C)-SUMIF('[1]2021'!$E:$E,$A112,'[1]2021'!$G:$G))/12</f>
        <v>0</v>
      </c>
      <c r="M112" s="53">
        <f>+(+SUMIF('[1]2021'!$A:$A,$A112,'[1]2021'!$C:$C)-SUMIF('[1]2021'!$E:$E,$A112,'[1]2021'!$G:$G))/12</f>
        <v>0</v>
      </c>
      <c r="N112" s="53">
        <f>+(+SUMIF('[1]2021'!$A:$A,$A112,'[1]2021'!$C:$C)-SUMIF('[1]2021'!$E:$E,$A112,'[1]2021'!$G:$G))/12</f>
        <v>0</v>
      </c>
      <c r="O112" s="53">
        <f>+(+SUMIF('[1]2021'!$A:$A,$A112,'[1]2021'!$C:$C)-SUMIF('[1]2021'!$E:$E,$A112,'[1]2021'!$G:$G))/12</f>
        <v>0</v>
      </c>
      <c r="P112" s="53">
        <f>+(+SUMIF('[1]2021'!$A:$A,$A112,'[1]2021'!$C:$C)-SUMIF('[1]2021'!$E:$E,$A112,'[1]2021'!$G:$G))/12</f>
        <v>0</v>
      </c>
      <c r="Q112" s="53">
        <f>+(+SUMIF('[1]2021'!$A:$A,$A112,'[1]2021'!$C:$C)-SUMIF('[1]2021'!$E:$E,$A112,'[1]2021'!$G:$G))/12</f>
        <v>0</v>
      </c>
      <c r="R112" s="53">
        <f>+(+SUMIF('[1]2021'!$A:$A,$A112,'[1]2021'!$C:$C)-SUMIF('[1]2021'!$E:$E,$A112,'[1]2021'!$G:$G))/12</f>
        <v>0</v>
      </c>
      <c r="S112" s="53">
        <f>+(+SUMIF('[1]2021'!$A:$A,$A112,'[1]2021'!$C:$C)-SUMIF('[1]2021'!$E:$E,$A112,'[1]2021'!$G:$G))/12</f>
        <v>0</v>
      </c>
      <c r="T112" s="53">
        <f>+(+SUMIF('[1]2021'!$A:$A,$A112,'[1]2021'!$C:$C)-SUMIF('[1]2021'!$E:$E,$A112,'[1]2021'!$G:$G))/12</f>
        <v>0</v>
      </c>
      <c r="U112" s="53">
        <f>+SUM(I112:INDEX(I112:T112,1,Settings!$C$4))</f>
        <v>0</v>
      </c>
      <c r="V112" s="53">
        <f t="shared" si="36"/>
        <v>0</v>
      </c>
      <c r="W112" s="53"/>
      <c r="X112" s="53">
        <f>+SUMIFS(postings!$T:$T,postings!$C:$C,'pl-data'!X$2,postings!$D:$D,'pl-data'!X$3,postings!$I:$I,'pl-data'!$A112)-SUMIFS(postings!$W:$W,postings!$C:$C,'pl-data'!X$2,postings!$D:$D,'pl-data'!X$3,postings!$M:$M,'pl-data'!$A112)</f>
        <v>0</v>
      </c>
      <c r="Y112" s="53">
        <f>+SUMIFS(postings!$T:$T,postings!$C:$C,'pl-data'!Y$2,postings!$D:$D,'pl-data'!Y$3,postings!$I:$I,'pl-data'!$A112)-SUMIFS(postings!$W:$W,postings!$C:$C,'pl-data'!Y$2,postings!$D:$D,'pl-data'!Y$3,postings!$M:$M,'pl-data'!$A112)</f>
        <v>0</v>
      </c>
      <c r="Z112" s="53">
        <f>+SUMIFS(postings!$T:$T,postings!$C:$C,'pl-data'!Z$2,postings!$D:$D,'pl-data'!Z$3,postings!$I:$I,'pl-data'!$A112)-SUMIFS(postings!$W:$W,postings!$C:$C,'pl-data'!Z$2,postings!$D:$D,'pl-data'!Z$3,postings!$M:$M,'pl-data'!$A112)</f>
        <v>0</v>
      </c>
      <c r="AA112" s="53">
        <f>+SUMIFS(postings!$T:$T,postings!$C:$C,'pl-data'!AA$2,postings!$D:$D,'pl-data'!AA$3,postings!$I:$I,'pl-data'!$A112)-SUMIFS(postings!$W:$W,postings!$C:$C,'pl-data'!AA$2,postings!$D:$D,'pl-data'!AA$3,postings!$M:$M,'pl-data'!$A112)</f>
        <v>0</v>
      </c>
      <c r="AB112" s="53">
        <f>+SUMIFS(postings!$T:$T,postings!$C:$C,'pl-data'!AB$2,postings!$D:$D,'pl-data'!AB$3,postings!$I:$I,'pl-data'!$A112)-SUMIFS(postings!$W:$W,postings!$C:$C,'pl-data'!AB$2,postings!$D:$D,'pl-data'!AB$3,postings!$M:$M,'pl-data'!$A112)</f>
        <v>0</v>
      </c>
      <c r="AC112" s="53">
        <f>+SUMIFS(postings!$T:$T,postings!$C:$C,'pl-data'!AC$2,postings!$D:$D,'pl-data'!AC$3,postings!$I:$I,'pl-data'!$A112)-SUMIFS(postings!$W:$W,postings!$C:$C,'pl-data'!AC$2,postings!$D:$D,'pl-data'!AC$3,postings!$M:$M,'pl-data'!$A112)</f>
        <v>0</v>
      </c>
      <c r="AD112" s="53">
        <f>+SUMIFS(postings!$T:$T,postings!$C:$C,'pl-data'!AD$2,postings!$D:$D,'pl-data'!AD$3,postings!$I:$I,'pl-data'!$A112)-SUMIFS(postings!$W:$W,postings!$C:$C,'pl-data'!AD$2,postings!$D:$D,'pl-data'!AD$3,postings!$M:$M,'pl-data'!$A112)</f>
        <v>0</v>
      </c>
      <c r="AE112" s="53">
        <f>+SUMIFS(postings!$T:$T,postings!$C:$C,'pl-data'!AE$2,postings!$D:$D,'pl-data'!AE$3,postings!$I:$I,'pl-data'!$A112)-SUMIFS(postings!$W:$W,postings!$C:$C,'pl-data'!AE$2,postings!$D:$D,'pl-data'!AE$3,postings!$M:$M,'pl-data'!$A112)</f>
        <v>0</v>
      </c>
      <c r="AF112" s="53">
        <f>+SUMIFS(postings!$T:$T,postings!$C:$C,'pl-data'!AF$2,postings!$D:$D,'pl-data'!AF$3,postings!$I:$I,'pl-data'!$A112)-SUMIFS(postings!$W:$W,postings!$C:$C,'pl-data'!AF$2,postings!$D:$D,'pl-data'!AF$3,postings!$M:$M,'pl-data'!$A112)</f>
        <v>0</v>
      </c>
      <c r="AG112" s="53">
        <f>+SUMIFS(postings!$T:$T,postings!$C:$C,'pl-data'!AG$2,postings!$D:$D,'pl-data'!AG$3,postings!$I:$I,'pl-data'!$A112)-SUMIFS(postings!$W:$W,postings!$C:$C,'pl-data'!AG$2,postings!$D:$D,'pl-data'!AG$3,postings!$M:$M,'pl-data'!$A112)</f>
        <v>0</v>
      </c>
      <c r="AH112" s="53">
        <f>+SUMIFS(postings!$T:$T,postings!$C:$C,'pl-data'!AH$2,postings!$D:$D,'pl-data'!AH$3,postings!$I:$I,'pl-data'!$A112)-SUMIFS(postings!$W:$W,postings!$C:$C,'pl-data'!AH$2,postings!$D:$D,'pl-data'!AH$3,postings!$M:$M,'pl-data'!$A112)</f>
        <v>0</v>
      </c>
      <c r="AI112" s="53">
        <f>+SUMIFS(postings!$T:$T,postings!$C:$C,'pl-data'!AI$2,postings!$D:$D,'pl-data'!AI$3,postings!$I:$I,'pl-data'!$A112)-SUMIFS(postings!$W:$W,postings!$C:$C,'pl-data'!AI$2,postings!$D:$D,'pl-data'!AI$3,postings!$M:$M,'pl-data'!$A112)</f>
        <v>0</v>
      </c>
      <c r="AJ112" s="53">
        <f>+SUM(X112:INDEX(X112:AI112,1,Settings!$C$4))</f>
        <v>0</v>
      </c>
      <c r="AK112" s="53">
        <f t="shared" si="37"/>
        <v>0</v>
      </c>
      <c r="AL112" s="53"/>
      <c r="AM112" s="53">
        <f t="shared" si="38"/>
        <v>0</v>
      </c>
      <c r="AN112" s="53">
        <f t="shared" si="39"/>
        <v>0</v>
      </c>
      <c r="AO112" s="53">
        <f t="shared" si="40"/>
        <v>0</v>
      </c>
      <c r="AP112" s="53">
        <f t="shared" si="41"/>
        <v>0</v>
      </c>
      <c r="AQ112" s="53">
        <f t="shared" si="42"/>
        <v>0</v>
      </c>
      <c r="AR112" s="53">
        <f t="shared" si="43"/>
        <v>0</v>
      </c>
      <c r="AS112" s="53">
        <f t="shared" si="44"/>
        <v>0</v>
      </c>
      <c r="AT112" s="53">
        <f t="shared" si="45"/>
        <v>0</v>
      </c>
      <c r="AU112" s="53">
        <f t="shared" si="46"/>
        <v>0</v>
      </c>
      <c r="AV112" s="53">
        <f t="shared" si="47"/>
        <v>0</v>
      </c>
      <c r="AW112" s="53">
        <f t="shared" si="48"/>
        <v>0</v>
      </c>
      <c r="AX112" s="53">
        <f t="shared" si="49"/>
        <v>0</v>
      </c>
      <c r="AY112" s="53">
        <f>+SUM(AM112:INDEX(AM112:AX112,1,Settings!$C$4))</f>
        <v>0</v>
      </c>
      <c r="AZ112" s="53">
        <f t="shared" si="50"/>
        <v>0</v>
      </c>
      <c r="BA112" s="53"/>
      <c r="BB112" s="53">
        <f t="shared" si="51"/>
        <v>0</v>
      </c>
      <c r="BC112" s="53">
        <f t="shared" si="52"/>
        <v>0</v>
      </c>
      <c r="BD112" s="53">
        <f t="shared" si="53"/>
        <v>0</v>
      </c>
      <c r="BE112" s="53">
        <f t="shared" si="54"/>
        <v>0</v>
      </c>
      <c r="BF112" s="53">
        <f t="shared" si="55"/>
        <v>0</v>
      </c>
      <c r="BG112" s="53">
        <f t="shared" si="56"/>
        <v>0</v>
      </c>
      <c r="BH112" s="53">
        <f t="shared" si="57"/>
        <v>0</v>
      </c>
      <c r="BI112" s="53">
        <f t="shared" si="58"/>
        <v>0</v>
      </c>
      <c r="BJ112" s="53">
        <f t="shared" si="59"/>
        <v>0</v>
      </c>
      <c r="BK112" s="53">
        <f t="shared" si="60"/>
        <v>0</v>
      </c>
      <c r="BL112" s="53">
        <f t="shared" si="61"/>
        <v>0</v>
      </c>
      <c r="BM112" s="53">
        <f t="shared" si="62"/>
        <v>0</v>
      </c>
      <c r="BN112" s="53">
        <f t="shared" si="63"/>
        <v>0</v>
      </c>
      <c r="BO112" s="53"/>
      <c r="BP112" s="53">
        <f t="shared" si="64"/>
        <v>0</v>
      </c>
      <c r="BQ112" s="53"/>
      <c r="BR112" s="53">
        <f t="shared" si="65"/>
        <v>0</v>
      </c>
    </row>
    <row r="113" spans="1:70" x14ac:dyDescent="0.2">
      <c r="A113" s="6">
        <v>2402</v>
      </c>
      <c r="B113" s="6" t="str">
        <f>+VLOOKUP(A113,masterfile!B:C,2,FALSE)</f>
        <v>Ford.verluste a.stfrei.EU-Lieferungen</v>
      </c>
      <c r="D113" s="53">
        <f>+SUMIF('[1]2017'!$A:$A,$A113,'[1]2017'!$C:$C)-SUMIF('[1]2017'!$E:$E,$A113,'[1]2017'!$G:$G)</f>
        <v>0</v>
      </c>
      <c r="E113" s="53">
        <f>+SUMIF('[1]2018'!$A:$A,$A113,'[1]2018'!$C:$C)-SUMIF('[1]2018'!$E:$E,$A113,'[1]2018'!$G:$G)</f>
        <v>0</v>
      </c>
      <c r="F113" s="53">
        <f>+SUMIF('[1]2019'!$A:$A,$A113,'[1]2019'!$C:$C)-SUMIF('[1]2019'!$E:$E,$A113,'[1]2019'!$G:$G)</f>
        <v>0</v>
      </c>
      <c r="G113" s="53">
        <f>+SUMIF('[1]2020'!$A:$A,$A113,'[1]2020'!$C:$C)-SUMIF('[1]2020'!$E:$E,$A113,'[1]2020'!$G:$G)</f>
        <v>0</v>
      </c>
      <c r="H113" s="53"/>
      <c r="I113" s="53">
        <f>+(+SUMIF('[1]2021'!$A:$A,$A113,'[1]2021'!$C:$C)-SUMIF('[1]2021'!$E:$E,$A113,'[1]2021'!$G:$G))/12</f>
        <v>0</v>
      </c>
      <c r="J113" s="53">
        <f>+(+SUMIF('[1]2021'!$A:$A,$A113,'[1]2021'!$C:$C)-SUMIF('[1]2021'!$E:$E,$A113,'[1]2021'!$G:$G))/12</f>
        <v>0</v>
      </c>
      <c r="K113" s="53">
        <f>+(+SUMIF('[1]2021'!$A:$A,$A113,'[1]2021'!$C:$C)-SUMIF('[1]2021'!$E:$E,$A113,'[1]2021'!$G:$G))/12</f>
        <v>0</v>
      </c>
      <c r="L113" s="53">
        <f>+(+SUMIF('[1]2021'!$A:$A,$A113,'[1]2021'!$C:$C)-SUMIF('[1]2021'!$E:$E,$A113,'[1]2021'!$G:$G))/12</f>
        <v>0</v>
      </c>
      <c r="M113" s="53">
        <f>+(+SUMIF('[1]2021'!$A:$A,$A113,'[1]2021'!$C:$C)-SUMIF('[1]2021'!$E:$E,$A113,'[1]2021'!$G:$G))/12</f>
        <v>0</v>
      </c>
      <c r="N113" s="53">
        <f>+(+SUMIF('[1]2021'!$A:$A,$A113,'[1]2021'!$C:$C)-SUMIF('[1]2021'!$E:$E,$A113,'[1]2021'!$G:$G))/12</f>
        <v>0</v>
      </c>
      <c r="O113" s="53">
        <f>+(+SUMIF('[1]2021'!$A:$A,$A113,'[1]2021'!$C:$C)-SUMIF('[1]2021'!$E:$E,$A113,'[1]2021'!$G:$G))/12</f>
        <v>0</v>
      </c>
      <c r="P113" s="53">
        <f>+(+SUMIF('[1]2021'!$A:$A,$A113,'[1]2021'!$C:$C)-SUMIF('[1]2021'!$E:$E,$A113,'[1]2021'!$G:$G))/12</f>
        <v>0</v>
      </c>
      <c r="Q113" s="53">
        <f>+(+SUMIF('[1]2021'!$A:$A,$A113,'[1]2021'!$C:$C)-SUMIF('[1]2021'!$E:$E,$A113,'[1]2021'!$G:$G))/12</f>
        <v>0</v>
      </c>
      <c r="R113" s="53">
        <f>+(+SUMIF('[1]2021'!$A:$A,$A113,'[1]2021'!$C:$C)-SUMIF('[1]2021'!$E:$E,$A113,'[1]2021'!$G:$G))/12</f>
        <v>0</v>
      </c>
      <c r="S113" s="53">
        <f>+(+SUMIF('[1]2021'!$A:$A,$A113,'[1]2021'!$C:$C)-SUMIF('[1]2021'!$E:$E,$A113,'[1]2021'!$G:$G))/12</f>
        <v>0</v>
      </c>
      <c r="T113" s="53">
        <f>+(+SUMIF('[1]2021'!$A:$A,$A113,'[1]2021'!$C:$C)-SUMIF('[1]2021'!$E:$E,$A113,'[1]2021'!$G:$G))/12</f>
        <v>0</v>
      </c>
      <c r="U113" s="53">
        <f>+SUM(I113:INDEX(I113:T113,1,Settings!$C$4))</f>
        <v>0</v>
      </c>
      <c r="V113" s="53">
        <f t="shared" si="36"/>
        <v>0</v>
      </c>
      <c r="W113" s="53"/>
      <c r="X113" s="53">
        <f>+SUMIFS(postings!$T:$T,postings!$C:$C,'pl-data'!X$2,postings!$D:$D,'pl-data'!X$3,postings!$I:$I,'pl-data'!$A113)-SUMIFS(postings!$W:$W,postings!$C:$C,'pl-data'!X$2,postings!$D:$D,'pl-data'!X$3,postings!$M:$M,'pl-data'!$A113)</f>
        <v>0</v>
      </c>
      <c r="Y113" s="53">
        <f>+SUMIFS(postings!$T:$T,postings!$C:$C,'pl-data'!Y$2,postings!$D:$D,'pl-data'!Y$3,postings!$I:$I,'pl-data'!$A113)-SUMIFS(postings!$W:$W,postings!$C:$C,'pl-data'!Y$2,postings!$D:$D,'pl-data'!Y$3,postings!$M:$M,'pl-data'!$A113)</f>
        <v>0</v>
      </c>
      <c r="Z113" s="53">
        <f>+SUMIFS(postings!$T:$T,postings!$C:$C,'pl-data'!Z$2,postings!$D:$D,'pl-data'!Z$3,postings!$I:$I,'pl-data'!$A113)-SUMIFS(postings!$W:$W,postings!$C:$C,'pl-data'!Z$2,postings!$D:$D,'pl-data'!Z$3,postings!$M:$M,'pl-data'!$A113)</f>
        <v>0</v>
      </c>
      <c r="AA113" s="53">
        <f>+SUMIFS(postings!$T:$T,postings!$C:$C,'pl-data'!AA$2,postings!$D:$D,'pl-data'!AA$3,postings!$I:$I,'pl-data'!$A113)-SUMIFS(postings!$W:$W,postings!$C:$C,'pl-data'!AA$2,postings!$D:$D,'pl-data'!AA$3,postings!$M:$M,'pl-data'!$A113)</f>
        <v>0</v>
      </c>
      <c r="AB113" s="53">
        <f>+SUMIFS(postings!$T:$T,postings!$C:$C,'pl-data'!AB$2,postings!$D:$D,'pl-data'!AB$3,postings!$I:$I,'pl-data'!$A113)-SUMIFS(postings!$W:$W,postings!$C:$C,'pl-data'!AB$2,postings!$D:$D,'pl-data'!AB$3,postings!$M:$M,'pl-data'!$A113)</f>
        <v>0</v>
      </c>
      <c r="AC113" s="53">
        <f>+SUMIFS(postings!$T:$T,postings!$C:$C,'pl-data'!AC$2,postings!$D:$D,'pl-data'!AC$3,postings!$I:$I,'pl-data'!$A113)-SUMIFS(postings!$W:$W,postings!$C:$C,'pl-data'!AC$2,postings!$D:$D,'pl-data'!AC$3,postings!$M:$M,'pl-data'!$A113)</f>
        <v>0</v>
      </c>
      <c r="AD113" s="53">
        <f>+SUMIFS(postings!$T:$T,postings!$C:$C,'pl-data'!AD$2,postings!$D:$D,'pl-data'!AD$3,postings!$I:$I,'pl-data'!$A113)-SUMIFS(postings!$W:$W,postings!$C:$C,'pl-data'!AD$2,postings!$D:$D,'pl-data'!AD$3,postings!$M:$M,'pl-data'!$A113)</f>
        <v>0</v>
      </c>
      <c r="AE113" s="53">
        <f>+SUMIFS(postings!$T:$T,postings!$C:$C,'pl-data'!AE$2,postings!$D:$D,'pl-data'!AE$3,postings!$I:$I,'pl-data'!$A113)-SUMIFS(postings!$W:$W,postings!$C:$C,'pl-data'!AE$2,postings!$D:$D,'pl-data'!AE$3,postings!$M:$M,'pl-data'!$A113)</f>
        <v>0</v>
      </c>
      <c r="AF113" s="53">
        <f>+SUMIFS(postings!$T:$T,postings!$C:$C,'pl-data'!AF$2,postings!$D:$D,'pl-data'!AF$3,postings!$I:$I,'pl-data'!$A113)-SUMIFS(postings!$W:$W,postings!$C:$C,'pl-data'!AF$2,postings!$D:$D,'pl-data'!AF$3,postings!$M:$M,'pl-data'!$A113)</f>
        <v>0</v>
      </c>
      <c r="AG113" s="53">
        <f>+SUMIFS(postings!$T:$T,postings!$C:$C,'pl-data'!AG$2,postings!$D:$D,'pl-data'!AG$3,postings!$I:$I,'pl-data'!$A113)-SUMIFS(postings!$W:$W,postings!$C:$C,'pl-data'!AG$2,postings!$D:$D,'pl-data'!AG$3,postings!$M:$M,'pl-data'!$A113)</f>
        <v>0</v>
      </c>
      <c r="AH113" s="53">
        <f>+SUMIFS(postings!$T:$T,postings!$C:$C,'pl-data'!AH$2,postings!$D:$D,'pl-data'!AH$3,postings!$I:$I,'pl-data'!$A113)-SUMIFS(postings!$W:$W,postings!$C:$C,'pl-data'!AH$2,postings!$D:$D,'pl-data'!AH$3,postings!$M:$M,'pl-data'!$A113)</f>
        <v>0</v>
      </c>
      <c r="AI113" s="53">
        <f>+SUMIFS(postings!$T:$T,postings!$C:$C,'pl-data'!AI$2,postings!$D:$D,'pl-data'!AI$3,postings!$I:$I,'pl-data'!$A113)-SUMIFS(postings!$W:$W,postings!$C:$C,'pl-data'!AI$2,postings!$D:$D,'pl-data'!AI$3,postings!$M:$M,'pl-data'!$A113)</f>
        <v>0</v>
      </c>
      <c r="AJ113" s="53">
        <f>+SUM(X113:INDEX(X113:AI113,1,Settings!$C$4))</f>
        <v>0</v>
      </c>
      <c r="AK113" s="53">
        <f t="shared" si="37"/>
        <v>0</v>
      </c>
      <c r="AL113" s="53"/>
      <c r="AM113" s="53">
        <f t="shared" si="38"/>
        <v>0</v>
      </c>
      <c r="AN113" s="53">
        <f t="shared" si="39"/>
        <v>0</v>
      </c>
      <c r="AO113" s="53">
        <f t="shared" si="40"/>
        <v>0</v>
      </c>
      <c r="AP113" s="53">
        <f t="shared" si="41"/>
        <v>0</v>
      </c>
      <c r="AQ113" s="53">
        <f t="shared" si="42"/>
        <v>0</v>
      </c>
      <c r="AR113" s="53">
        <f t="shared" si="43"/>
        <v>0</v>
      </c>
      <c r="AS113" s="53">
        <f t="shared" si="44"/>
        <v>0</v>
      </c>
      <c r="AT113" s="53">
        <f t="shared" si="45"/>
        <v>0</v>
      </c>
      <c r="AU113" s="53">
        <f t="shared" si="46"/>
        <v>0</v>
      </c>
      <c r="AV113" s="53">
        <f t="shared" si="47"/>
        <v>0</v>
      </c>
      <c r="AW113" s="53">
        <f t="shared" si="48"/>
        <v>0</v>
      </c>
      <c r="AX113" s="53">
        <f t="shared" si="49"/>
        <v>0</v>
      </c>
      <c r="AY113" s="53">
        <f>+SUM(AM113:INDEX(AM113:AX113,1,Settings!$C$4))</f>
        <v>0</v>
      </c>
      <c r="AZ113" s="53">
        <f t="shared" si="50"/>
        <v>0</v>
      </c>
      <c r="BA113" s="53"/>
      <c r="BB113" s="53">
        <f t="shared" si="51"/>
        <v>0</v>
      </c>
      <c r="BC113" s="53">
        <f t="shared" si="52"/>
        <v>0</v>
      </c>
      <c r="BD113" s="53">
        <f t="shared" si="53"/>
        <v>0</v>
      </c>
      <c r="BE113" s="53">
        <f t="shared" si="54"/>
        <v>0</v>
      </c>
      <c r="BF113" s="53">
        <f t="shared" si="55"/>
        <v>0</v>
      </c>
      <c r="BG113" s="53">
        <f t="shared" si="56"/>
        <v>0</v>
      </c>
      <c r="BH113" s="53">
        <f t="shared" si="57"/>
        <v>0</v>
      </c>
      <c r="BI113" s="53">
        <f t="shared" si="58"/>
        <v>0</v>
      </c>
      <c r="BJ113" s="53">
        <f t="shared" si="59"/>
        <v>0</v>
      </c>
      <c r="BK113" s="53">
        <f t="shared" si="60"/>
        <v>0</v>
      </c>
      <c r="BL113" s="53">
        <f t="shared" si="61"/>
        <v>0</v>
      </c>
      <c r="BM113" s="53">
        <f t="shared" si="62"/>
        <v>0</v>
      </c>
      <c r="BN113" s="53">
        <f t="shared" si="63"/>
        <v>0</v>
      </c>
      <c r="BO113" s="53"/>
      <c r="BP113" s="53">
        <f t="shared" si="64"/>
        <v>0</v>
      </c>
      <c r="BQ113" s="53"/>
      <c r="BR113" s="53">
        <f t="shared" si="65"/>
        <v>0</v>
      </c>
    </row>
    <row r="114" spans="1:70" x14ac:dyDescent="0.2">
      <c r="A114" s="6">
        <v>2403</v>
      </c>
      <c r="B114" s="6" t="str">
        <f>+VLOOKUP(A114,masterfile!B:C,2,FALSE)</f>
        <v>Forderungsverluste EU-Lieferungen 7%</v>
      </c>
      <c r="D114" s="53">
        <f>+SUMIF('[1]2017'!$A:$A,$A114,'[1]2017'!$C:$C)-SUMIF('[1]2017'!$E:$E,$A114,'[1]2017'!$G:$G)</f>
        <v>0</v>
      </c>
      <c r="E114" s="53">
        <f>+SUMIF('[1]2018'!$A:$A,$A114,'[1]2018'!$C:$C)-SUMIF('[1]2018'!$E:$E,$A114,'[1]2018'!$G:$G)</f>
        <v>0</v>
      </c>
      <c r="F114" s="53">
        <f>+SUMIF('[1]2019'!$A:$A,$A114,'[1]2019'!$C:$C)-SUMIF('[1]2019'!$E:$E,$A114,'[1]2019'!$G:$G)</f>
        <v>0</v>
      </c>
      <c r="G114" s="53">
        <f>+SUMIF('[1]2020'!$A:$A,$A114,'[1]2020'!$C:$C)-SUMIF('[1]2020'!$E:$E,$A114,'[1]2020'!$G:$G)</f>
        <v>0</v>
      </c>
      <c r="H114" s="53"/>
      <c r="I114" s="53">
        <f>+(+SUMIF('[1]2021'!$A:$A,$A114,'[1]2021'!$C:$C)-SUMIF('[1]2021'!$E:$E,$A114,'[1]2021'!$G:$G))/12</f>
        <v>0</v>
      </c>
      <c r="J114" s="53">
        <f>+(+SUMIF('[1]2021'!$A:$A,$A114,'[1]2021'!$C:$C)-SUMIF('[1]2021'!$E:$E,$A114,'[1]2021'!$G:$G))/12</f>
        <v>0</v>
      </c>
      <c r="K114" s="53">
        <f>+(+SUMIF('[1]2021'!$A:$A,$A114,'[1]2021'!$C:$C)-SUMIF('[1]2021'!$E:$E,$A114,'[1]2021'!$G:$G))/12</f>
        <v>0</v>
      </c>
      <c r="L114" s="53">
        <f>+(+SUMIF('[1]2021'!$A:$A,$A114,'[1]2021'!$C:$C)-SUMIF('[1]2021'!$E:$E,$A114,'[1]2021'!$G:$G))/12</f>
        <v>0</v>
      </c>
      <c r="M114" s="53">
        <f>+(+SUMIF('[1]2021'!$A:$A,$A114,'[1]2021'!$C:$C)-SUMIF('[1]2021'!$E:$E,$A114,'[1]2021'!$G:$G))/12</f>
        <v>0</v>
      </c>
      <c r="N114" s="53">
        <f>+(+SUMIF('[1]2021'!$A:$A,$A114,'[1]2021'!$C:$C)-SUMIF('[1]2021'!$E:$E,$A114,'[1]2021'!$G:$G))/12</f>
        <v>0</v>
      </c>
      <c r="O114" s="53">
        <f>+(+SUMIF('[1]2021'!$A:$A,$A114,'[1]2021'!$C:$C)-SUMIF('[1]2021'!$E:$E,$A114,'[1]2021'!$G:$G))/12</f>
        <v>0</v>
      </c>
      <c r="P114" s="53">
        <f>+(+SUMIF('[1]2021'!$A:$A,$A114,'[1]2021'!$C:$C)-SUMIF('[1]2021'!$E:$E,$A114,'[1]2021'!$G:$G))/12</f>
        <v>0</v>
      </c>
      <c r="Q114" s="53">
        <f>+(+SUMIF('[1]2021'!$A:$A,$A114,'[1]2021'!$C:$C)-SUMIF('[1]2021'!$E:$E,$A114,'[1]2021'!$G:$G))/12</f>
        <v>0</v>
      </c>
      <c r="R114" s="53">
        <f>+(+SUMIF('[1]2021'!$A:$A,$A114,'[1]2021'!$C:$C)-SUMIF('[1]2021'!$E:$E,$A114,'[1]2021'!$G:$G))/12</f>
        <v>0</v>
      </c>
      <c r="S114" s="53">
        <f>+(+SUMIF('[1]2021'!$A:$A,$A114,'[1]2021'!$C:$C)-SUMIF('[1]2021'!$E:$E,$A114,'[1]2021'!$G:$G))/12</f>
        <v>0</v>
      </c>
      <c r="T114" s="53">
        <f>+(+SUMIF('[1]2021'!$A:$A,$A114,'[1]2021'!$C:$C)-SUMIF('[1]2021'!$E:$E,$A114,'[1]2021'!$G:$G))/12</f>
        <v>0</v>
      </c>
      <c r="U114" s="53">
        <f>+SUM(I114:INDEX(I114:T114,1,Settings!$C$4))</f>
        <v>0</v>
      </c>
      <c r="V114" s="53">
        <f t="shared" si="36"/>
        <v>0</v>
      </c>
      <c r="W114" s="53"/>
      <c r="X114" s="53">
        <f>+SUMIFS(postings!$T:$T,postings!$C:$C,'pl-data'!X$2,postings!$D:$D,'pl-data'!X$3,postings!$I:$I,'pl-data'!$A114)-SUMIFS(postings!$W:$W,postings!$C:$C,'pl-data'!X$2,postings!$D:$D,'pl-data'!X$3,postings!$M:$M,'pl-data'!$A114)</f>
        <v>0</v>
      </c>
      <c r="Y114" s="53">
        <f>+SUMIFS(postings!$T:$T,postings!$C:$C,'pl-data'!Y$2,postings!$D:$D,'pl-data'!Y$3,postings!$I:$I,'pl-data'!$A114)-SUMIFS(postings!$W:$W,postings!$C:$C,'pl-data'!Y$2,postings!$D:$D,'pl-data'!Y$3,postings!$M:$M,'pl-data'!$A114)</f>
        <v>0</v>
      </c>
      <c r="Z114" s="53">
        <f>+SUMIFS(postings!$T:$T,postings!$C:$C,'pl-data'!Z$2,postings!$D:$D,'pl-data'!Z$3,postings!$I:$I,'pl-data'!$A114)-SUMIFS(postings!$W:$W,postings!$C:$C,'pl-data'!Z$2,postings!$D:$D,'pl-data'!Z$3,postings!$M:$M,'pl-data'!$A114)</f>
        <v>0</v>
      </c>
      <c r="AA114" s="53">
        <f>+SUMIFS(postings!$T:$T,postings!$C:$C,'pl-data'!AA$2,postings!$D:$D,'pl-data'!AA$3,postings!$I:$I,'pl-data'!$A114)-SUMIFS(postings!$W:$W,postings!$C:$C,'pl-data'!AA$2,postings!$D:$D,'pl-data'!AA$3,postings!$M:$M,'pl-data'!$A114)</f>
        <v>0</v>
      </c>
      <c r="AB114" s="53">
        <f>+SUMIFS(postings!$T:$T,postings!$C:$C,'pl-data'!AB$2,postings!$D:$D,'pl-data'!AB$3,postings!$I:$I,'pl-data'!$A114)-SUMIFS(postings!$W:$W,postings!$C:$C,'pl-data'!AB$2,postings!$D:$D,'pl-data'!AB$3,postings!$M:$M,'pl-data'!$A114)</f>
        <v>0</v>
      </c>
      <c r="AC114" s="53">
        <f>+SUMIFS(postings!$T:$T,postings!$C:$C,'pl-data'!AC$2,postings!$D:$D,'pl-data'!AC$3,postings!$I:$I,'pl-data'!$A114)-SUMIFS(postings!$W:$W,postings!$C:$C,'pl-data'!AC$2,postings!$D:$D,'pl-data'!AC$3,postings!$M:$M,'pl-data'!$A114)</f>
        <v>0</v>
      </c>
      <c r="AD114" s="53">
        <f>+SUMIFS(postings!$T:$T,postings!$C:$C,'pl-data'!AD$2,postings!$D:$D,'pl-data'!AD$3,postings!$I:$I,'pl-data'!$A114)-SUMIFS(postings!$W:$W,postings!$C:$C,'pl-data'!AD$2,postings!$D:$D,'pl-data'!AD$3,postings!$M:$M,'pl-data'!$A114)</f>
        <v>0</v>
      </c>
      <c r="AE114" s="53">
        <f>+SUMIFS(postings!$T:$T,postings!$C:$C,'pl-data'!AE$2,postings!$D:$D,'pl-data'!AE$3,postings!$I:$I,'pl-data'!$A114)-SUMIFS(postings!$W:$W,postings!$C:$C,'pl-data'!AE$2,postings!$D:$D,'pl-data'!AE$3,postings!$M:$M,'pl-data'!$A114)</f>
        <v>0</v>
      </c>
      <c r="AF114" s="53">
        <f>+SUMIFS(postings!$T:$T,postings!$C:$C,'pl-data'!AF$2,postings!$D:$D,'pl-data'!AF$3,postings!$I:$I,'pl-data'!$A114)-SUMIFS(postings!$W:$W,postings!$C:$C,'pl-data'!AF$2,postings!$D:$D,'pl-data'!AF$3,postings!$M:$M,'pl-data'!$A114)</f>
        <v>0</v>
      </c>
      <c r="AG114" s="53">
        <f>+SUMIFS(postings!$T:$T,postings!$C:$C,'pl-data'!AG$2,postings!$D:$D,'pl-data'!AG$3,postings!$I:$I,'pl-data'!$A114)-SUMIFS(postings!$W:$W,postings!$C:$C,'pl-data'!AG$2,postings!$D:$D,'pl-data'!AG$3,postings!$M:$M,'pl-data'!$A114)</f>
        <v>0</v>
      </c>
      <c r="AH114" s="53">
        <f>+SUMIFS(postings!$T:$T,postings!$C:$C,'pl-data'!AH$2,postings!$D:$D,'pl-data'!AH$3,postings!$I:$I,'pl-data'!$A114)-SUMIFS(postings!$W:$W,postings!$C:$C,'pl-data'!AH$2,postings!$D:$D,'pl-data'!AH$3,postings!$M:$M,'pl-data'!$A114)</f>
        <v>0</v>
      </c>
      <c r="AI114" s="53">
        <f>+SUMIFS(postings!$T:$T,postings!$C:$C,'pl-data'!AI$2,postings!$D:$D,'pl-data'!AI$3,postings!$I:$I,'pl-data'!$A114)-SUMIFS(postings!$W:$W,postings!$C:$C,'pl-data'!AI$2,postings!$D:$D,'pl-data'!AI$3,postings!$M:$M,'pl-data'!$A114)</f>
        <v>0</v>
      </c>
      <c r="AJ114" s="53">
        <f>+SUM(X114:INDEX(X114:AI114,1,Settings!$C$4))</f>
        <v>0</v>
      </c>
      <c r="AK114" s="53">
        <f t="shared" si="37"/>
        <v>0</v>
      </c>
      <c r="AL114" s="53"/>
      <c r="AM114" s="53">
        <f t="shared" si="38"/>
        <v>0</v>
      </c>
      <c r="AN114" s="53">
        <f t="shared" si="39"/>
        <v>0</v>
      </c>
      <c r="AO114" s="53">
        <f t="shared" si="40"/>
        <v>0</v>
      </c>
      <c r="AP114" s="53">
        <f t="shared" si="41"/>
        <v>0</v>
      </c>
      <c r="AQ114" s="53">
        <f t="shared" si="42"/>
        <v>0</v>
      </c>
      <c r="AR114" s="53">
        <f t="shared" si="43"/>
        <v>0</v>
      </c>
      <c r="AS114" s="53">
        <f t="shared" si="44"/>
        <v>0</v>
      </c>
      <c r="AT114" s="53">
        <f t="shared" si="45"/>
        <v>0</v>
      </c>
      <c r="AU114" s="53">
        <f t="shared" si="46"/>
        <v>0</v>
      </c>
      <c r="AV114" s="53">
        <f t="shared" si="47"/>
        <v>0</v>
      </c>
      <c r="AW114" s="53">
        <f t="shared" si="48"/>
        <v>0</v>
      </c>
      <c r="AX114" s="53">
        <f t="shared" si="49"/>
        <v>0</v>
      </c>
      <c r="AY114" s="53">
        <f>+SUM(AM114:INDEX(AM114:AX114,1,Settings!$C$4))</f>
        <v>0</v>
      </c>
      <c r="AZ114" s="53">
        <f t="shared" si="50"/>
        <v>0</v>
      </c>
      <c r="BA114" s="53"/>
      <c r="BB114" s="53">
        <f t="shared" si="51"/>
        <v>0</v>
      </c>
      <c r="BC114" s="53">
        <f t="shared" si="52"/>
        <v>0</v>
      </c>
      <c r="BD114" s="53">
        <f t="shared" si="53"/>
        <v>0</v>
      </c>
      <c r="BE114" s="53">
        <f t="shared" si="54"/>
        <v>0</v>
      </c>
      <c r="BF114" s="53">
        <f t="shared" si="55"/>
        <v>0</v>
      </c>
      <c r="BG114" s="53">
        <f t="shared" si="56"/>
        <v>0</v>
      </c>
      <c r="BH114" s="53">
        <f t="shared" si="57"/>
        <v>0</v>
      </c>
      <c r="BI114" s="53">
        <f t="shared" si="58"/>
        <v>0</v>
      </c>
      <c r="BJ114" s="53">
        <f t="shared" si="59"/>
        <v>0</v>
      </c>
      <c r="BK114" s="53">
        <f t="shared" si="60"/>
        <v>0</v>
      </c>
      <c r="BL114" s="53">
        <f t="shared" si="61"/>
        <v>0</v>
      </c>
      <c r="BM114" s="53">
        <f t="shared" si="62"/>
        <v>0</v>
      </c>
      <c r="BN114" s="53">
        <f t="shared" si="63"/>
        <v>0</v>
      </c>
      <c r="BO114" s="53"/>
      <c r="BP114" s="53">
        <f t="shared" si="64"/>
        <v>0</v>
      </c>
      <c r="BQ114" s="53"/>
      <c r="BR114" s="53">
        <f t="shared" si="65"/>
        <v>0</v>
      </c>
    </row>
    <row r="115" spans="1:70" x14ac:dyDescent="0.2">
      <c r="A115" s="6">
        <v>2406</v>
      </c>
      <c r="B115" s="6" t="str">
        <f>+VLOOKUP(A115,masterfile!B:C,2,FALSE)</f>
        <v>Forderungsverluste 19% USt</v>
      </c>
      <c r="D115" s="53">
        <f>+SUMIF('[1]2017'!$A:$A,$A115,'[1]2017'!$C:$C)-SUMIF('[1]2017'!$E:$E,$A115,'[1]2017'!$G:$G)</f>
        <v>0</v>
      </c>
      <c r="E115" s="53">
        <f>+SUMIF('[1]2018'!$A:$A,$A115,'[1]2018'!$C:$C)-SUMIF('[1]2018'!$E:$E,$A115,'[1]2018'!$G:$G)</f>
        <v>0</v>
      </c>
      <c r="F115" s="53">
        <f>+SUMIF('[1]2019'!$A:$A,$A115,'[1]2019'!$C:$C)-SUMIF('[1]2019'!$E:$E,$A115,'[1]2019'!$G:$G)</f>
        <v>0</v>
      </c>
      <c r="G115" s="53">
        <f>+SUMIF('[1]2020'!$A:$A,$A115,'[1]2020'!$C:$C)-SUMIF('[1]2020'!$E:$E,$A115,'[1]2020'!$G:$G)</f>
        <v>0</v>
      </c>
      <c r="H115" s="53"/>
      <c r="I115" s="53">
        <f>+(+SUMIF('[1]2021'!$A:$A,$A115,'[1]2021'!$C:$C)-SUMIF('[1]2021'!$E:$E,$A115,'[1]2021'!$G:$G))/12</f>
        <v>0</v>
      </c>
      <c r="J115" s="53">
        <f>+(+SUMIF('[1]2021'!$A:$A,$A115,'[1]2021'!$C:$C)-SUMIF('[1]2021'!$E:$E,$A115,'[1]2021'!$G:$G))/12</f>
        <v>0</v>
      </c>
      <c r="K115" s="53">
        <f>+(+SUMIF('[1]2021'!$A:$A,$A115,'[1]2021'!$C:$C)-SUMIF('[1]2021'!$E:$E,$A115,'[1]2021'!$G:$G))/12</f>
        <v>0</v>
      </c>
      <c r="L115" s="53">
        <f>+(+SUMIF('[1]2021'!$A:$A,$A115,'[1]2021'!$C:$C)-SUMIF('[1]2021'!$E:$E,$A115,'[1]2021'!$G:$G))/12</f>
        <v>0</v>
      </c>
      <c r="M115" s="53">
        <f>+(+SUMIF('[1]2021'!$A:$A,$A115,'[1]2021'!$C:$C)-SUMIF('[1]2021'!$E:$E,$A115,'[1]2021'!$G:$G))/12</f>
        <v>0</v>
      </c>
      <c r="N115" s="53">
        <f>+(+SUMIF('[1]2021'!$A:$A,$A115,'[1]2021'!$C:$C)-SUMIF('[1]2021'!$E:$E,$A115,'[1]2021'!$G:$G))/12</f>
        <v>0</v>
      </c>
      <c r="O115" s="53">
        <f>+(+SUMIF('[1]2021'!$A:$A,$A115,'[1]2021'!$C:$C)-SUMIF('[1]2021'!$E:$E,$A115,'[1]2021'!$G:$G))/12</f>
        <v>0</v>
      </c>
      <c r="P115" s="53">
        <f>+(+SUMIF('[1]2021'!$A:$A,$A115,'[1]2021'!$C:$C)-SUMIF('[1]2021'!$E:$E,$A115,'[1]2021'!$G:$G))/12</f>
        <v>0</v>
      </c>
      <c r="Q115" s="53">
        <f>+(+SUMIF('[1]2021'!$A:$A,$A115,'[1]2021'!$C:$C)-SUMIF('[1]2021'!$E:$E,$A115,'[1]2021'!$G:$G))/12</f>
        <v>0</v>
      </c>
      <c r="R115" s="53">
        <f>+(+SUMIF('[1]2021'!$A:$A,$A115,'[1]2021'!$C:$C)-SUMIF('[1]2021'!$E:$E,$A115,'[1]2021'!$G:$G))/12</f>
        <v>0</v>
      </c>
      <c r="S115" s="53">
        <f>+(+SUMIF('[1]2021'!$A:$A,$A115,'[1]2021'!$C:$C)-SUMIF('[1]2021'!$E:$E,$A115,'[1]2021'!$G:$G))/12</f>
        <v>0</v>
      </c>
      <c r="T115" s="53">
        <f>+(+SUMIF('[1]2021'!$A:$A,$A115,'[1]2021'!$C:$C)-SUMIF('[1]2021'!$E:$E,$A115,'[1]2021'!$G:$G))/12</f>
        <v>0</v>
      </c>
      <c r="U115" s="53">
        <f>+SUM(I115:INDEX(I115:T115,1,Settings!$C$4))</f>
        <v>0</v>
      </c>
      <c r="V115" s="53">
        <f t="shared" si="36"/>
        <v>0</v>
      </c>
      <c r="W115" s="53"/>
      <c r="X115" s="53">
        <f>+SUMIFS(postings!$T:$T,postings!$C:$C,'pl-data'!X$2,postings!$D:$D,'pl-data'!X$3,postings!$I:$I,'pl-data'!$A115)-SUMIFS(postings!$W:$W,postings!$C:$C,'pl-data'!X$2,postings!$D:$D,'pl-data'!X$3,postings!$M:$M,'pl-data'!$A115)</f>
        <v>0</v>
      </c>
      <c r="Y115" s="53">
        <f>+SUMIFS(postings!$T:$T,postings!$C:$C,'pl-data'!Y$2,postings!$D:$D,'pl-data'!Y$3,postings!$I:$I,'pl-data'!$A115)-SUMIFS(postings!$W:$W,postings!$C:$C,'pl-data'!Y$2,postings!$D:$D,'pl-data'!Y$3,postings!$M:$M,'pl-data'!$A115)</f>
        <v>0</v>
      </c>
      <c r="Z115" s="53">
        <f>+SUMIFS(postings!$T:$T,postings!$C:$C,'pl-data'!Z$2,postings!$D:$D,'pl-data'!Z$3,postings!$I:$I,'pl-data'!$A115)-SUMIFS(postings!$W:$W,postings!$C:$C,'pl-data'!Z$2,postings!$D:$D,'pl-data'!Z$3,postings!$M:$M,'pl-data'!$A115)</f>
        <v>0</v>
      </c>
      <c r="AA115" s="53">
        <f>+SUMIFS(postings!$T:$T,postings!$C:$C,'pl-data'!AA$2,postings!$D:$D,'pl-data'!AA$3,postings!$I:$I,'pl-data'!$A115)-SUMIFS(postings!$W:$W,postings!$C:$C,'pl-data'!AA$2,postings!$D:$D,'pl-data'!AA$3,postings!$M:$M,'pl-data'!$A115)</f>
        <v>0</v>
      </c>
      <c r="AB115" s="53">
        <f>+SUMIFS(postings!$T:$T,postings!$C:$C,'pl-data'!AB$2,postings!$D:$D,'pl-data'!AB$3,postings!$I:$I,'pl-data'!$A115)-SUMIFS(postings!$W:$W,postings!$C:$C,'pl-data'!AB$2,postings!$D:$D,'pl-data'!AB$3,postings!$M:$M,'pl-data'!$A115)</f>
        <v>0</v>
      </c>
      <c r="AC115" s="53">
        <f>+SUMIFS(postings!$T:$T,postings!$C:$C,'pl-data'!AC$2,postings!$D:$D,'pl-data'!AC$3,postings!$I:$I,'pl-data'!$A115)-SUMIFS(postings!$W:$W,postings!$C:$C,'pl-data'!AC$2,postings!$D:$D,'pl-data'!AC$3,postings!$M:$M,'pl-data'!$A115)</f>
        <v>0</v>
      </c>
      <c r="AD115" s="53">
        <f>+SUMIFS(postings!$T:$T,postings!$C:$C,'pl-data'!AD$2,postings!$D:$D,'pl-data'!AD$3,postings!$I:$I,'pl-data'!$A115)-SUMIFS(postings!$W:$W,postings!$C:$C,'pl-data'!AD$2,postings!$D:$D,'pl-data'!AD$3,postings!$M:$M,'pl-data'!$A115)</f>
        <v>0</v>
      </c>
      <c r="AE115" s="53">
        <f>+SUMIFS(postings!$T:$T,postings!$C:$C,'pl-data'!AE$2,postings!$D:$D,'pl-data'!AE$3,postings!$I:$I,'pl-data'!$A115)-SUMIFS(postings!$W:$W,postings!$C:$C,'pl-data'!AE$2,postings!$D:$D,'pl-data'!AE$3,postings!$M:$M,'pl-data'!$A115)</f>
        <v>0</v>
      </c>
      <c r="AF115" s="53">
        <f>+SUMIFS(postings!$T:$T,postings!$C:$C,'pl-data'!AF$2,postings!$D:$D,'pl-data'!AF$3,postings!$I:$I,'pl-data'!$A115)-SUMIFS(postings!$W:$W,postings!$C:$C,'pl-data'!AF$2,postings!$D:$D,'pl-data'!AF$3,postings!$M:$M,'pl-data'!$A115)</f>
        <v>0</v>
      </c>
      <c r="AG115" s="53">
        <f>+SUMIFS(postings!$T:$T,postings!$C:$C,'pl-data'!AG$2,postings!$D:$D,'pl-data'!AG$3,postings!$I:$I,'pl-data'!$A115)-SUMIFS(postings!$W:$W,postings!$C:$C,'pl-data'!AG$2,postings!$D:$D,'pl-data'!AG$3,postings!$M:$M,'pl-data'!$A115)</f>
        <v>0</v>
      </c>
      <c r="AH115" s="53">
        <f>+SUMIFS(postings!$T:$T,postings!$C:$C,'pl-data'!AH$2,postings!$D:$D,'pl-data'!AH$3,postings!$I:$I,'pl-data'!$A115)-SUMIFS(postings!$W:$W,postings!$C:$C,'pl-data'!AH$2,postings!$D:$D,'pl-data'!AH$3,postings!$M:$M,'pl-data'!$A115)</f>
        <v>0</v>
      </c>
      <c r="AI115" s="53">
        <f>+SUMIFS(postings!$T:$T,postings!$C:$C,'pl-data'!AI$2,postings!$D:$D,'pl-data'!AI$3,postings!$I:$I,'pl-data'!$A115)-SUMIFS(postings!$W:$W,postings!$C:$C,'pl-data'!AI$2,postings!$D:$D,'pl-data'!AI$3,postings!$M:$M,'pl-data'!$A115)</f>
        <v>0</v>
      </c>
      <c r="AJ115" s="53">
        <f>+SUM(X115:INDEX(X115:AI115,1,Settings!$C$4))</f>
        <v>0</v>
      </c>
      <c r="AK115" s="53">
        <f t="shared" si="37"/>
        <v>0</v>
      </c>
      <c r="AL115" s="53"/>
      <c r="AM115" s="53">
        <f t="shared" si="38"/>
        <v>0</v>
      </c>
      <c r="AN115" s="53">
        <f t="shared" si="39"/>
        <v>0</v>
      </c>
      <c r="AO115" s="53">
        <f t="shared" si="40"/>
        <v>0</v>
      </c>
      <c r="AP115" s="53">
        <f t="shared" si="41"/>
        <v>0</v>
      </c>
      <c r="AQ115" s="53">
        <f t="shared" si="42"/>
        <v>0</v>
      </c>
      <c r="AR115" s="53">
        <f t="shared" si="43"/>
        <v>0</v>
      </c>
      <c r="AS115" s="53">
        <f t="shared" si="44"/>
        <v>0</v>
      </c>
      <c r="AT115" s="53">
        <f t="shared" si="45"/>
        <v>0</v>
      </c>
      <c r="AU115" s="53">
        <f t="shared" si="46"/>
        <v>0</v>
      </c>
      <c r="AV115" s="53">
        <f t="shared" si="47"/>
        <v>0</v>
      </c>
      <c r="AW115" s="53">
        <f t="shared" si="48"/>
        <v>0</v>
      </c>
      <c r="AX115" s="53">
        <f t="shared" si="49"/>
        <v>0</v>
      </c>
      <c r="AY115" s="53">
        <f>+SUM(AM115:INDEX(AM115:AX115,1,Settings!$C$4))</f>
        <v>0</v>
      </c>
      <c r="AZ115" s="53">
        <f t="shared" si="50"/>
        <v>0</v>
      </c>
      <c r="BA115" s="53"/>
      <c r="BB115" s="53">
        <f t="shared" si="51"/>
        <v>0</v>
      </c>
      <c r="BC115" s="53">
        <f t="shared" si="52"/>
        <v>0</v>
      </c>
      <c r="BD115" s="53">
        <f t="shared" si="53"/>
        <v>0</v>
      </c>
      <c r="BE115" s="53">
        <f t="shared" si="54"/>
        <v>0</v>
      </c>
      <c r="BF115" s="53">
        <f t="shared" si="55"/>
        <v>0</v>
      </c>
      <c r="BG115" s="53">
        <f t="shared" si="56"/>
        <v>0</v>
      </c>
      <c r="BH115" s="53">
        <f t="shared" si="57"/>
        <v>0</v>
      </c>
      <c r="BI115" s="53">
        <f t="shared" si="58"/>
        <v>0</v>
      </c>
      <c r="BJ115" s="53">
        <f t="shared" si="59"/>
        <v>0</v>
      </c>
      <c r="BK115" s="53">
        <f t="shared" si="60"/>
        <v>0</v>
      </c>
      <c r="BL115" s="53">
        <f t="shared" si="61"/>
        <v>0</v>
      </c>
      <c r="BM115" s="53">
        <f t="shared" si="62"/>
        <v>0</v>
      </c>
      <c r="BN115" s="53">
        <f t="shared" si="63"/>
        <v>0</v>
      </c>
      <c r="BO115" s="53"/>
      <c r="BP115" s="53">
        <f t="shared" si="64"/>
        <v>0</v>
      </c>
      <c r="BQ115" s="53"/>
      <c r="BR115" s="53">
        <f t="shared" si="65"/>
        <v>0</v>
      </c>
    </row>
    <row r="116" spans="1:70" x14ac:dyDescent="0.2">
      <c r="A116" s="6">
        <v>2408</v>
      </c>
      <c r="B116" s="6" t="str">
        <f>+VLOOKUP(A116,masterfile!B:C,2,FALSE)</f>
        <v>Forderungsverluste EU-Lieferung 19% USt</v>
      </c>
      <c r="D116" s="53">
        <f>+SUMIF('[1]2017'!$A:$A,$A116,'[1]2017'!$C:$C)-SUMIF('[1]2017'!$E:$E,$A116,'[1]2017'!$G:$G)</f>
        <v>0</v>
      </c>
      <c r="E116" s="53">
        <f>+SUMIF('[1]2018'!$A:$A,$A116,'[1]2018'!$C:$C)-SUMIF('[1]2018'!$E:$E,$A116,'[1]2018'!$G:$G)</f>
        <v>0</v>
      </c>
      <c r="F116" s="53">
        <f>+SUMIF('[1]2019'!$A:$A,$A116,'[1]2019'!$C:$C)-SUMIF('[1]2019'!$E:$E,$A116,'[1]2019'!$G:$G)</f>
        <v>0</v>
      </c>
      <c r="G116" s="53">
        <f>+SUMIF('[1]2020'!$A:$A,$A116,'[1]2020'!$C:$C)-SUMIF('[1]2020'!$E:$E,$A116,'[1]2020'!$G:$G)</f>
        <v>0</v>
      </c>
      <c r="H116" s="53"/>
      <c r="I116" s="53">
        <f>+(+SUMIF('[1]2021'!$A:$A,$A116,'[1]2021'!$C:$C)-SUMIF('[1]2021'!$E:$E,$A116,'[1]2021'!$G:$G))/12</f>
        <v>0</v>
      </c>
      <c r="J116" s="53">
        <f>+(+SUMIF('[1]2021'!$A:$A,$A116,'[1]2021'!$C:$C)-SUMIF('[1]2021'!$E:$E,$A116,'[1]2021'!$G:$G))/12</f>
        <v>0</v>
      </c>
      <c r="K116" s="53">
        <f>+(+SUMIF('[1]2021'!$A:$A,$A116,'[1]2021'!$C:$C)-SUMIF('[1]2021'!$E:$E,$A116,'[1]2021'!$G:$G))/12</f>
        <v>0</v>
      </c>
      <c r="L116" s="53">
        <f>+(+SUMIF('[1]2021'!$A:$A,$A116,'[1]2021'!$C:$C)-SUMIF('[1]2021'!$E:$E,$A116,'[1]2021'!$G:$G))/12</f>
        <v>0</v>
      </c>
      <c r="M116" s="53">
        <f>+(+SUMIF('[1]2021'!$A:$A,$A116,'[1]2021'!$C:$C)-SUMIF('[1]2021'!$E:$E,$A116,'[1]2021'!$G:$G))/12</f>
        <v>0</v>
      </c>
      <c r="N116" s="53">
        <f>+(+SUMIF('[1]2021'!$A:$A,$A116,'[1]2021'!$C:$C)-SUMIF('[1]2021'!$E:$E,$A116,'[1]2021'!$G:$G))/12</f>
        <v>0</v>
      </c>
      <c r="O116" s="53">
        <f>+(+SUMIF('[1]2021'!$A:$A,$A116,'[1]2021'!$C:$C)-SUMIF('[1]2021'!$E:$E,$A116,'[1]2021'!$G:$G))/12</f>
        <v>0</v>
      </c>
      <c r="P116" s="53">
        <f>+(+SUMIF('[1]2021'!$A:$A,$A116,'[1]2021'!$C:$C)-SUMIF('[1]2021'!$E:$E,$A116,'[1]2021'!$G:$G))/12</f>
        <v>0</v>
      </c>
      <c r="Q116" s="53">
        <f>+(+SUMIF('[1]2021'!$A:$A,$A116,'[1]2021'!$C:$C)-SUMIF('[1]2021'!$E:$E,$A116,'[1]2021'!$G:$G))/12</f>
        <v>0</v>
      </c>
      <c r="R116" s="53">
        <f>+(+SUMIF('[1]2021'!$A:$A,$A116,'[1]2021'!$C:$C)-SUMIF('[1]2021'!$E:$E,$A116,'[1]2021'!$G:$G))/12</f>
        <v>0</v>
      </c>
      <c r="S116" s="53">
        <f>+(+SUMIF('[1]2021'!$A:$A,$A116,'[1]2021'!$C:$C)-SUMIF('[1]2021'!$E:$E,$A116,'[1]2021'!$G:$G))/12</f>
        <v>0</v>
      </c>
      <c r="T116" s="53">
        <f>+(+SUMIF('[1]2021'!$A:$A,$A116,'[1]2021'!$C:$C)-SUMIF('[1]2021'!$E:$E,$A116,'[1]2021'!$G:$G))/12</f>
        <v>0</v>
      </c>
      <c r="U116" s="53">
        <f>+SUM(I116:INDEX(I116:T116,1,Settings!$C$4))</f>
        <v>0</v>
      </c>
      <c r="V116" s="53">
        <f t="shared" si="36"/>
        <v>0</v>
      </c>
      <c r="W116" s="53"/>
      <c r="X116" s="53">
        <f>+SUMIFS(postings!$T:$T,postings!$C:$C,'pl-data'!X$2,postings!$D:$D,'pl-data'!X$3,postings!$I:$I,'pl-data'!$A116)-SUMIFS(postings!$W:$W,postings!$C:$C,'pl-data'!X$2,postings!$D:$D,'pl-data'!X$3,postings!$M:$M,'pl-data'!$A116)</f>
        <v>0</v>
      </c>
      <c r="Y116" s="53">
        <f>+SUMIFS(postings!$T:$T,postings!$C:$C,'pl-data'!Y$2,postings!$D:$D,'pl-data'!Y$3,postings!$I:$I,'pl-data'!$A116)-SUMIFS(postings!$W:$W,postings!$C:$C,'pl-data'!Y$2,postings!$D:$D,'pl-data'!Y$3,postings!$M:$M,'pl-data'!$A116)</f>
        <v>0</v>
      </c>
      <c r="Z116" s="53">
        <f>+SUMIFS(postings!$T:$T,postings!$C:$C,'pl-data'!Z$2,postings!$D:$D,'pl-data'!Z$3,postings!$I:$I,'pl-data'!$A116)-SUMIFS(postings!$W:$W,postings!$C:$C,'pl-data'!Z$2,postings!$D:$D,'pl-data'!Z$3,postings!$M:$M,'pl-data'!$A116)</f>
        <v>0</v>
      </c>
      <c r="AA116" s="53">
        <f>+SUMIFS(postings!$T:$T,postings!$C:$C,'pl-data'!AA$2,postings!$D:$D,'pl-data'!AA$3,postings!$I:$I,'pl-data'!$A116)-SUMIFS(postings!$W:$W,postings!$C:$C,'pl-data'!AA$2,postings!$D:$D,'pl-data'!AA$3,postings!$M:$M,'pl-data'!$A116)</f>
        <v>0</v>
      </c>
      <c r="AB116" s="53">
        <f>+SUMIFS(postings!$T:$T,postings!$C:$C,'pl-data'!AB$2,postings!$D:$D,'pl-data'!AB$3,postings!$I:$I,'pl-data'!$A116)-SUMIFS(postings!$W:$W,postings!$C:$C,'pl-data'!AB$2,postings!$D:$D,'pl-data'!AB$3,postings!$M:$M,'pl-data'!$A116)</f>
        <v>0</v>
      </c>
      <c r="AC116" s="53">
        <f>+SUMIFS(postings!$T:$T,postings!$C:$C,'pl-data'!AC$2,postings!$D:$D,'pl-data'!AC$3,postings!$I:$I,'pl-data'!$A116)-SUMIFS(postings!$W:$W,postings!$C:$C,'pl-data'!AC$2,postings!$D:$D,'pl-data'!AC$3,postings!$M:$M,'pl-data'!$A116)</f>
        <v>0</v>
      </c>
      <c r="AD116" s="53">
        <f>+SUMIFS(postings!$T:$T,postings!$C:$C,'pl-data'!AD$2,postings!$D:$D,'pl-data'!AD$3,postings!$I:$I,'pl-data'!$A116)-SUMIFS(postings!$W:$W,postings!$C:$C,'pl-data'!AD$2,postings!$D:$D,'pl-data'!AD$3,postings!$M:$M,'pl-data'!$A116)</f>
        <v>0</v>
      </c>
      <c r="AE116" s="53">
        <f>+SUMIFS(postings!$T:$T,postings!$C:$C,'pl-data'!AE$2,postings!$D:$D,'pl-data'!AE$3,postings!$I:$I,'pl-data'!$A116)-SUMIFS(postings!$W:$W,postings!$C:$C,'pl-data'!AE$2,postings!$D:$D,'pl-data'!AE$3,postings!$M:$M,'pl-data'!$A116)</f>
        <v>0</v>
      </c>
      <c r="AF116" s="53">
        <f>+SUMIFS(postings!$T:$T,postings!$C:$C,'pl-data'!AF$2,postings!$D:$D,'pl-data'!AF$3,postings!$I:$I,'pl-data'!$A116)-SUMIFS(postings!$W:$W,postings!$C:$C,'pl-data'!AF$2,postings!$D:$D,'pl-data'!AF$3,postings!$M:$M,'pl-data'!$A116)</f>
        <v>0</v>
      </c>
      <c r="AG116" s="53">
        <f>+SUMIFS(postings!$T:$T,postings!$C:$C,'pl-data'!AG$2,postings!$D:$D,'pl-data'!AG$3,postings!$I:$I,'pl-data'!$A116)-SUMIFS(postings!$W:$W,postings!$C:$C,'pl-data'!AG$2,postings!$D:$D,'pl-data'!AG$3,postings!$M:$M,'pl-data'!$A116)</f>
        <v>0</v>
      </c>
      <c r="AH116" s="53">
        <f>+SUMIFS(postings!$T:$T,postings!$C:$C,'pl-data'!AH$2,postings!$D:$D,'pl-data'!AH$3,postings!$I:$I,'pl-data'!$A116)-SUMIFS(postings!$W:$W,postings!$C:$C,'pl-data'!AH$2,postings!$D:$D,'pl-data'!AH$3,postings!$M:$M,'pl-data'!$A116)</f>
        <v>0</v>
      </c>
      <c r="AI116" s="53">
        <f>+SUMIFS(postings!$T:$T,postings!$C:$C,'pl-data'!AI$2,postings!$D:$D,'pl-data'!AI$3,postings!$I:$I,'pl-data'!$A116)-SUMIFS(postings!$W:$W,postings!$C:$C,'pl-data'!AI$2,postings!$D:$D,'pl-data'!AI$3,postings!$M:$M,'pl-data'!$A116)</f>
        <v>0</v>
      </c>
      <c r="AJ116" s="53">
        <f>+SUM(X116:INDEX(X116:AI116,1,Settings!$C$4))</f>
        <v>0</v>
      </c>
      <c r="AK116" s="53">
        <f t="shared" si="37"/>
        <v>0</v>
      </c>
      <c r="AL116" s="53"/>
      <c r="AM116" s="53">
        <f t="shared" si="38"/>
        <v>0</v>
      </c>
      <c r="AN116" s="53">
        <f t="shared" si="39"/>
        <v>0</v>
      </c>
      <c r="AO116" s="53">
        <f t="shared" si="40"/>
        <v>0</v>
      </c>
      <c r="AP116" s="53">
        <f t="shared" si="41"/>
        <v>0</v>
      </c>
      <c r="AQ116" s="53">
        <f t="shared" si="42"/>
        <v>0</v>
      </c>
      <c r="AR116" s="53">
        <f t="shared" si="43"/>
        <v>0</v>
      </c>
      <c r="AS116" s="53">
        <f t="shared" si="44"/>
        <v>0</v>
      </c>
      <c r="AT116" s="53">
        <f t="shared" si="45"/>
        <v>0</v>
      </c>
      <c r="AU116" s="53">
        <f t="shared" si="46"/>
        <v>0</v>
      </c>
      <c r="AV116" s="53">
        <f t="shared" si="47"/>
        <v>0</v>
      </c>
      <c r="AW116" s="53">
        <f t="shared" si="48"/>
        <v>0</v>
      </c>
      <c r="AX116" s="53">
        <f t="shared" si="49"/>
        <v>0</v>
      </c>
      <c r="AY116" s="53">
        <f>+SUM(AM116:INDEX(AM116:AX116,1,Settings!$C$4))</f>
        <v>0</v>
      </c>
      <c r="AZ116" s="53">
        <f t="shared" si="50"/>
        <v>0</v>
      </c>
      <c r="BA116" s="53"/>
      <c r="BB116" s="53">
        <f t="shared" si="51"/>
        <v>0</v>
      </c>
      <c r="BC116" s="53">
        <f t="shared" si="52"/>
        <v>0</v>
      </c>
      <c r="BD116" s="53">
        <f t="shared" si="53"/>
        <v>0</v>
      </c>
      <c r="BE116" s="53">
        <f t="shared" si="54"/>
        <v>0</v>
      </c>
      <c r="BF116" s="53">
        <f t="shared" si="55"/>
        <v>0</v>
      </c>
      <c r="BG116" s="53">
        <f t="shared" si="56"/>
        <v>0</v>
      </c>
      <c r="BH116" s="53">
        <f t="shared" si="57"/>
        <v>0</v>
      </c>
      <c r="BI116" s="53">
        <f t="shared" si="58"/>
        <v>0</v>
      </c>
      <c r="BJ116" s="53">
        <f t="shared" si="59"/>
        <v>0</v>
      </c>
      <c r="BK116" s="53">
        <f t="shared" si="60"/>
        <v>0</v>
      </c>
      <c r="BL116" s="53">
        <f t="shared" si="61"/>
        <v>0</v>
      </c>
      <c r="BM116" s="53">
        <f t="shared" si="62"/>
        <v>0</v>
      </c>
      <c r="BN116" s="53">
        <f t="shared" si="63"/>
        <v>0</v>
      </c>
      <c r="BO116" s="53"/>
      <c r="BP116" s="53">
        <f t="shared" si="64"/>
        <v>0</v>
      </c>
      <c r="BQ116" s="53"/>
      <c r="BR116" s="53">
        <f t="shared" si="65"/>
        <v>0</v>
      </c>
    </row>
    <row r="117" spans="1:70" x14ac:dyDescent="0.2">
      <c r="A117" s="6">
        <v>2450</v>
      </c>
      <c r="B117" s="6" t="str">
        <f>+VLOOKUP(A117,masterfile!B:C,2,FALSE)</f>
        <v>Einstellung in die PWB auf Forderungen</v>
      </c>
      <c r="D117" s="53">
        <f>+SUMIF('[1]2017'!$A:$A,$A117,'[1]2017'!$C:$C)-SUMIF('[1]2017'!$E:$E,$A117,'[1]2017'!$G:$G)</f>
        <v>0</v>
      </c>
      <c r="E117" s="53">
        <f>+SUMIF('[1]2018'!$A:$A,$A117,'[1]2018'!$C:$C)-SUMIF('[1]2018'!$E:$E,$A117,'[1]2018'!$G:$G)</f>
        <v>0</v>
      </c>
      <c r="F117" s="53">
        <f>+SUMIF('[1]2019'!$A:$A,$A117,'[1]2019'!$C:$C)-SUMIF('[1]2019'!$E:$E,$A117,'[1]2019'!$G:$G)</f>
        <v>0</v>
      </c>
      <c r="G117" s="53">
        <f>+SUMIF('[1]2020'!$A:$A,$A117,'[1]2020'!$C:$C)-SUMIF('[1]2020'!$E:$E,$A117,'[1]2020'!$G:$G)</f>
        <v>0</v>
      </c>
      <c r="H117" s="53"/>
      <c r="I117" s="53">
        <f>+(+SUMIF('[1]2021'!$A:$A,$A117,'[1]2021'!$C:$C)-SUMIF('[1]2021'!$E:$E,$A117,'[1]2021'!$G:$G))/12</f>
        <v>0</v>
      </c>
      <c r="J117" s="53">
        <f>+(+SUMIF('[1]2021'!$A:$A,$A117,'[1]2021'!$C:$C)-SUMIF('[1]2021'!$E:$E,$A117,'[1]2021'!$G:$G))/12</f>
        <v>0</v>
      </c>
      <c r="K117" s="53">
        <f>+(+SUMIF('[1]2021'!$A:$A,$A117,'[1]2021'!$C:$C)-SUMIF('[1]2021'!$E:$E,$A117,'[1]2021'!$G:$G))/12</f>
        <v>0</v>
      </c>
      <c r="L117" s="53">
        <f>+(+SUMIF('[1]2021'!$A:$A,$A117,'[1]2021'!$C:$C)-SUMIF('[1]2021'!$E:$E,$A117,'[1]2021'!$G:$G))/12</f>
        <v>0</v>
      </c>
      <c r="M117" s="53">
        <f>+(+SUMIF('[1]2021'!$A:$A,$A117,'[1]2021'!$C:$C)-SUMIF('[1]2021'!$E:$E,$A117,'[1]2021'!$G:$G))/12</f>
        <v>0</v>
      </c>
      <c r="N117" s="53">
        <f>+(+SUMIF('[1]2021'!$A:$A,$A117,'[1]2021'!$C:$C)-SUMIF('[1]2021'!$E:$E,$A117,'[1]2021'!$G:$G))/12</f>
        <v>0</v>
      </c>
      <c r="O117" s="53">
        <f>+(+SUMIF('[1]2021'!$A:$A,$A117,'[1]2021'!$C:$C)-SUMIF('[1]2021'!$E:$E,$A117,'[1]2021'!$G:$G))/12</f>
        <v>0</v>
      </c>
      <c r="P117" s="53">
        <f>+(+SUMIF('[1]2021'!$A:$A,$A117,'[1]2021'!$C:$C)-SUMIF('[1]2021'!$E:$E,$A117,'[1]2021'!$G:$G))/12</f>
        <v>0</v>
      </c>
      <c r="Q117" s="53">
        <f>+(+SUMIF('[1]2021'!$A:$A,$A117,'[1]2021'!$C:$C)-SUMIF('[1]2021'!$E:$E,$A117,'[1]2021'!$G:$G))/12</f>
        <v>0</v>
      </c>
      <c r="R117" s="53">
        <f>+(+SUMIF('[1]2021'!$A:$A,$A117,'[1]2021'!$C:$C)-SUMIF('[1]2021'!$E:$E,$A117,'[1]2021'!$G:$G))/12</f>
        <v>0</v>
      </c>
      <c r="S117" s="53">
        <f>+(+SUMIF('[1]2021'!$A:$A,$A117,'[1]2021'!$C:$C)-SUMIF('[1]2021'!$E:$E,$A117,'[1]2021'!$G:$G))/12</f>
        <v>0</v>
      </c>
      <c r="T117" s="53">
        <f>+(+SUMIF('[1]2021'!$A:$A,$A117,'[1]2021'!$C:$C)-SUMIF('[1]2021'!$E:$E,$A117,'[1]2021'!$G:$G))/12</f>
        <v>0</v>
      </c>
      <c r="U117" s="53">
        <f>+SUM(I117:INDEX(I117:T117,1,Settings!$C$4))</f>
        <v>0</v>
      </c>
      <c r="V117" s="53">
        <f t="shared" si="36"/>
        <v>0</v>
      </c>
      <c r="W117" s="53"/>
      <c r="X117" s="53">
        <f>+SUMIFS(postings!$T:$T,postings!$C:$C,'pl-data'!X$2,postings!$D:$D,'pl-data'!X$3,postings!$I:$I,'pl-data'!$A117)-SUMIFS(postings!$W:$W,postings!$C:$C,'pl-data'!X$2,postings!$D:$D,'pl-data'!X$3,postings!$M:$M,'pl-data'!$A117)</f>
        <v>0</v>
      </c>
      <c r="Y117" s="53">
        <f>+SUMIFS(postings!$T:$T,postings!$C:$C,'pl-data'!Y$2,postings!$D:$D,'pl-data'!Y$3,postings!$I:$I,'pl-data'!$A117)-SUMIFS(postings!$W:$W,postings!$C:$C,'pl-data'!Y$2,postings!$D:$D,'pl-data'!Y$3,postings!$M:$M,'pl-data'!$A117)</f>
        <v>0</v>
      </c>
      <c r="Z117" s="53">
        <f>+SUMIFS(postings!$T:$T,postings!$C:$C,'pl-data'!Z$2,postings!$D:$D,'pl-data'!Z$3,postings!$I:$I,'pl-data'!$A117)-SUMIFS(postings!$W:$W,postings!$C:$C,'pl-data'!Z$2,postings!$D:$D,'pl-data'!Z$3,postings!$M:$M,'pl-data'!$A117)</f>
        <v>0</v>
      </c>
      <c r="AA117" s="53">
        <f>+SUMIFS(postings!$T:$T,postings!$C:$C,'pl-data'!AA$2,postings!$D:$D,'pl-data'!AA$3,postings!$I:$I,'pl-data'!$A117)-SUMIFS(postings!$W:$W,postings!$C:$C,'pl-data'!AA$2,postings!$D:$D,'pl-data'!AA$3,postings!$M:$M,'pl-data'!$A117)</f>
        <v>0</v>
      </c>
      <c r="AB117" s="53">
        <f>+SUMIFS(postings!$T:$T,postings!$C:$C,'pl-data'!AB$2,postings!$D:$D,'pl-data'!AB$3,postings!$I:$I,'pl-data'!$A117)-SUMIFS(postings!$W:$W,postings!$C:$C,'pl-data'!AB$2,postings!$D:$D,'pl-data'!AB$3,postings!$M:$M,'pl-data'!$A117)</f>
        <v>0</v>
      </c>
      <c r="AC117" s="53">
        <f>+SUMIFS(postings!$T:$T,postings!$C:$C,'pl-data'!AC$2,postings!$D:$D,'pl-data'!AC$3,postings!$I:$I,'pl-data'!$A117)-SUMIFS(postings!$W:$W,postings!$C:$C,'pl-data'!AC$2,postings!$D:$D,'pl-data'!AC$3,postings!$M:$M,'pl-data'!$A117)</f>
        <v>0</v>
      </c>
      <c r="AD117" s="53">
        <f>+SUMIFS(postings!$T:$T,postings!$C:$C,'pl-data'!AD$2,postings!$D:$D,'pl-data'!AD$3,postings!$I:$I,'pl-data'!$A117)-SUMIFS(postings!$W:$W,postings!$C:$C,'pl-data'!AD$2,postings!$D:$D,'pl-data'!AD$3,postings!$M:$M,'pl-data'!$A117)</f>
        <v>0</v>
      </c>
      <c r="AE117" s="53">
        <f>+SUMIFS(postings!$T:$T,postings!$C:$C,'pl-data'!AE$2,postings!$D:$D,'pl-data'!AE$3,postings!$I:$I,'pl-data'!$A117)-SUMIFS(postings!$W:$W,postings!$C:$C,'pl-data'!AE$2,postings!$D:$D,'pl-data'!AE$3,postings!$M:$M,'pl-data'!$A117)</f>
        <v>0</v>
      </c>
      <c r="AF117" s="53">
        <f>+SUMIFS(postings!$T:$T,postings!$C:$C,'pl-data'!AF$2,postings!$D:$D,'pl-data'!AF$3,postings!$I:$I,'pl-data'!$A117)-SUMIFS(postings!$W:$W,postings!$C:$C,'pl-data'!AF$2,postings!$D:$D,'pl-data'!AF$3,postings!$M:$M,'pl-data'!$A117)</f>
        <v>0</v>
      </c>
      <c r="AG117" s="53">
        <f>+SUMIFS(postings!$T:$T,postings!$C:$C,'pl-data'!AG$2,postings!$D:$D,'pl-data'!AG$3,postings!$I:$I,'pl-data'!$A117)-SUMIFS(postings!$W:$W,postings!$C:$C,'pl-data'!AG$2,postings!$D:$D,'pl-data'!AG$3,postings!$M:$M,'pl-data'!$A117)</f>
        <v>0</v>
      </c>
      <c r="AH117" s="53">
        <f>+SUMIFS(postings!$T:$T,postings!$C:$C,'pl-data'!AH$2,postings!$D:$D,'pl-data'!AH$3,postings!$I:$I,'pl-data'!$A117)-SUMIFS(postings!$W:$W,postings!$C:$C,'pl-data'!AH$2,postings!$D:$D,'pl-data'!AH$3,postings!$M:$M,'pl-data'!$A117)</f>
        <v>0</v>
      </c>
      <c r="AI117" s="53">
        <f>+SUMIFS(postings!$T:$T,postings!$C:$C,'pl-data'!AI$2,postings!$D:$D,'pl-data'!AI$3,postings!$I:$I,'pl-data'!$A117)-SUMIFS(postings!$W:$W,postings!$C:$C,'pl-data'!AI$2,postings!$D:$D,'pl-data'!AI$3,postings!$M:$M,'pl-data'!$A117)</f>
        <v>0</v>
      </c>
      <c r="AJ117" s="53">
        <f>+SUM(X117:INDEX(X117:AI117,1,Settings!$C$4))</f>
        <v>0</v>
      </c>
      <c r="AK117" s="53">
        <f t="shared" si="37"/>
        <v>0</v>
      </c>
      <c r="AL117" s="53"/>
      <c r="AM117" s="53">
        <f t="shared" si="38"/>
        <v>0</v>
      </c>
      <c r="AN117" s="53">
        <f t="shared" si="39"/>
        <v>0</v>
      </c>
      <c r="AO117" s="53">
        <f t="shared" si="40"/>
        <v>0</v>
      </c>
      <c r="AP117" s="53">
        <f t="shared" si="41"/>
        <v>0</v>
      </c>
      <c r="AQ117" s="53">
        <f t="shared" si="42"/>
        <v>0</v>
      </c>
      <c r="AR117" s="53">
        <f t="shared" si="43"/>
        <v>0</v>
      </c>
      <c r="AS117" s="53">
        <f t="shared" si="44"/>
        <v>0</v>
      </c>
      <c r="AT117" s="53">
        <f t="shared" si="45"/>
        <v>0</v>
      </c>
      <c r="AU117" s="53">
        <f t="shared" si="46"/>
        <v>0</v>
      </c>
      <c r="AV117" s="53">
        <f t="shared" si="47"/>
        <v>0</v>
      </c>
      <c r="AW117" s="53">
        <f t="shared" si="48"/>
        <v>0</v>
      </c>
      <c r="AX117" s="53">
        <f t="shared" si="49"/>
        <v>0</v>
      </c>
      <c r="AY117" s="53">
        <f>+SUM(AM117:INDEX(AM117:AX117,1,Settings!$C$4))</f>
        <v>0</v>
      </c>
      <c r="AZ117" s="53">
        <f t="shared" si="50"/>
        <v>0</v>
      </c>
      <c r="BA117" s="53"/>
      <c r="BB117" s="53">
        <f t="shared" si="51"/>
        <v>0</v>
      </c>
      <c r="BC117" s="53">
        <f t="shared" si="52"/>
        <v>0</v>
      </c>
      <c r="BD117" s="53">
        <f t="shared" si="53"/>
        <v>0</v>
      </c>
      <c r="BE117" s="53">
        <f t="shared" si="54"/>
        <v>0</v>
      </c>
      <c r="BF117" s="53">
        <f t="shared" si="55"/>
        <v>0</v>
      </c>
      <c r="BG117" s="53">
        <f t="shared" si="56"/>
        <v>0</v>
      </c>
      <c r="BH117" s="53">
        <f t="shared" si="57"/>
        <v>0</v>
      </c>
      <c r="BI117" s="53">
        <f t="shared" si="58"/>
        <v>0</v>
      </c>
      <c r="BJ117" s="53">
        <f t="shared" si="59"/>
        <v>0</v>
      </c>
      <c r="BK117" s="53">
        <f t="shared" si="60"/>
        <v>0</v>
      </c>
      <c r="BL117" s="53">
        <f t="shared" si="61"/>
        <v>0</v>
      </c>
      <c r="BM117" s="53">
        <f t="shared" si="62"/>
        <v>0</v>
      </c>
      <c r="BN117" s="53">
        <f t="shared" si="63"/>
        <v>0</v>
      </c>
      <c r="BO117" s="53"/>
      <c r="BP117" s="53">
        <f t="shared" si="64"/>
        <v>0</v>
      </c>
      <c r="BQ117" s="53"/>
      <c r="BR117" s="53">
        <f t="shared" si="65"/>
        <v>0</v>
      </c>
    </row>
    <row r="118" spans="1:70" x14ac:dyDescent="0.2">
      <c r="A118" s="6">
        <v>2451</v>
      </c>
      <c r="B118" s="6" t="str">
        <f>+VLOOKUP(A118,masterfile!B:C,2,FALSE)</f>
        <v>Einstellung in die EWB auf Forderungen</v>
      </c>
      <c r="D118" s="53">
        <f>+SUMIF('[1]2017'!$A:$A,$A118,'[1]2017'!$C:$C)-SUMIF('[1]2017'!$E:$E,$A118,'[1]2017'!$G:$G)</f>
        <v>38.104235833333405</v>
      </c>
      <c r="E118" s="53">
        <f>+SUMIF('[1]2018'!$A:$A,$A118,'[1]2018'!$C:$C)-SUMIF('[1]2018'!$E:$E,$A118,'[1]2018'!$G:$G)</f>
        <v>39.232767908333336</v>
      </c>
      <c r="F118" s="53">
        <f>+SUMIF('[1]2019'!$A:$A,$A118,'[1]2019'!$C:$C)-SUMIF('[1]2019'!$E:$E,$A118,'[1]2019'!$G:$G)</f>
        <v>40.472648481400029</v>
      </c>
      <c r="G118" s="53">
        <f>+SUMIF('[1]2020'!$A:$A,$A118,'[1]2020'!$C:$C)-SUMIF('[1]2020'!$E:$E,$A118,'[1]2020'!$G:$G)</f>
        <v>41.952135975211881</v>
      </c>
      <c r="H118" s="53"/>
      <c r="I118" s="53">
        <f>+(+SUMIF('[1]2021'!$A:$A,$A118,'[1]2021'!$C:$C)-SUMIF('[1]2021'!$E:$E,$A118,'[1]2021'!$G:$G))/12</f>
        <v>3.6515074661746971</v>
      </c>
      <c r="J118" s="53">
        <f>+(+SUMIF('[1]2021'!$A:$A,$A118,'[1]2021'!$C:$C)-SUMIF('[1]2021'!$E:$E,$A118,'[1]2021'!$G:$G))/12</f>
        <v>3.6515074661746971</v>
      </c>
      <c r="K118" s="53">
        <f>+(+SUMIF('[1]2021'!$A:$A,$A118,'[1]2021'!$C:$C)-SUMIF('[1]2021'!$E:$E,$A118,'[1]2021'!$G:$G))/12</f>
        <v>3.6515074661746971</v>
      </c>
      <c r="L118" s="53">
        <f>+(+SUMIF('[1]2021'!$A:$A,$A118,'[1]2021'!$C:$C)-SUMIF('[1]2021'!$E:$E,$A118,'[1]2021'!$G:$G))/12</f>
        <v>3.6515074661746971</v>
      </c>
      <c r="M118" s="53">
        <f>+(+SUMIF('[1]2021'!$A:$A,$A118,'[1]2021'!$C:$C)-SUMIF('[1]2021'!$E:$E,$A118,'[1]2021'!$G:$G))/12</f>
        <v>3.6515074661746971</v>
      </c>
      <c r="N118" s="53">
        <f>+(+SUMIF('[1]2021'!$A:$A,$A118,'[1]2021'!$C:$C)-SUMIF('[1]2021'!$E:$E,$A118,'[1]2021'!$G:$G))/12</f>
        <v>3.6515074661746971</v>
      </c>
      <c r="O118" s="53">
        <f>+(+SUMIF('[1]2021'!$A:$A,$A118,'[1]2021'!$C:$C)-SUMIF('[1]2021'!$E:$E,$A118,'[1]2021'!$G:$G))/12</f>
        <v>3.6515074661746971</v>
      </c>
      <c r="P118" s="53">
        <f>+(+SUMIF('[1]2021'!$A:$A,$A118,'[1]2021'!$C:$C)-SUMIF('[1]2021'!$E:$E,$A118,'[1]2021'!$G:$G))/12</f>
        <v>3.6515074661746971</v>
      </c>
      <c r="Q118" s="53">
        <f>+(+SUMIF('[1]2021'!$A:$A,$A118,'[1]2021'!$C:$C)-SUMIF('[1]2021'!$E:$E,$A118,'[1]2021'!$G:$G))/12</f>
        <v>3.6515074661746971</v>
      </c>
      <c r="R118" s="53">
        <f>+(+SUMIF('[1]2021'!$A:$A,$A118,'[1]2021'!$C:$C)-SUMIF('[1]2021'!$E:$E,$A118,'[1]2021'!$G:$G))/12</f>
        <v>3.6515074661746971</v>
      </c>
      <c r="S118" s="53">
        <f>+(+SUMIF('[1]2021'!$A:$A,$A118,'[1]2021'!$C:$C)-SUMIF('[1]2021'!$E:$E,$A118,'[1]2021'!$G:$G))/12</f>
        <v>3.6515074661746971</v>
      </c>
      <c r="T118" s="53">
        <f>+(+SUMIF('[1]2021'!$A:$A,$A118,'[1]2021'!$C:$C)-SUMIF('[1]2021'!$E:$E,$A118,'[1]2021'!$G:$G))/12</f>
        <v>3.6515074661746971</v>
      </c>
      <c r="U118" s="53">
        <f>+SUM(I118:INDEX(I118:T118,1,Settings!$C$4))</f>
        <v>43.818089594096371</v>
      </c>
      <c r="V118" s="53">
        <f t="shared" si="36"/>
        <v>43.818089594096371</v>
      </c>
      <c r="W118" s="53"/>
      <c r="X118" s="53">
        <f>+SUMIFS(postings!$T:$T,postings!$C:$C,'pl-data'!X$2,postings!$D:$D,'pl-data'!X$3,postings!$I:$I,'pl-data'!$A118)-SUMIFS(postings!$W:$W,postings!$C:$C,'pl-data'!X$2,postings!$D:$D,'pl-data'!X$3,postings!$M:$M,'pl-data'!$A118)</f>
        <v>0</v>
      </c>
      <c r="Y118" s="53">
        <f>+SUMIFS(postings!$T:$T,postings!$C:$C,'pl-data'!Y$2,postings!$D:$D,'pl-data'!Y$3,postings!$I:$I,'pl-data'!$A118)-SUMIFS(postings!$W:$W,postings!$C:$C,'pl-data'!Y$2,postings!$D:$D,'pl-data'!Y$3,postings!$M:$M,'pl-data'!$A118)</f>
        <v>0</v>
      </c>
      <c r="Z118" s="53">
        <f>+SUMIFS(postings!$T:$T,postings!$C:$C,'pl-data'!Z$2,postings!$D:$D,'pl-data'!Z$3,postings!$I:$I,'pl-data'!$A118)-SUMIFS(postings!$W:$W,postings!$C:$C,'pl-data'!Z$2,postings!$D:$D,'pl-data'!Z$3,postings!$M:$M,'pl-data'!$A118)</f>
        <v>0</v>
      </c>
      <c r="AA118" s="53">
        <f>+SUMIFS(postings!$T:$T,postings!$C:$C,'pl-data'!AA$2,postings!$D:$D,'pl-data'!AA$3,postings!$I:$I,'pl-data'!$A118)-SUMIFS(postings!$W:$W,postings!$C:$C,'pl-data'!AA$2,postings!$D:$D,'pl-data'!AA$3,postings!$M:$M,'pl-data'!$A118)</f>
        <v>0</v>
      </c>
      <c r="AB118" s="53">
        <f>+SUMIFS(postings!$T:$T,postings!$C:$C,'pl-data'!AB$2,postings!$D:$D,'pl-data'!AB$3,postings!$I:$I,'pl-data'!$A118)-SUMIFS(postings!$W:$W,postings!$C:$C,'pl-data'!AB$2,postings!$D:$D,'pl-data'!AB$3,postings!$M:$M,'pl-data'!$A118)</f>
        <v>0</v>
      </c>
      <c r="AC118" s="53">
        <f>+SUMIFS(postings!$T:$T,postings!$C:$C,'pl-data'!AC$2,postings!$D:$D,'pl-data'!AC$3,postings!$I:$I,'pl-data'!$A118)-SUMIFS(postings!$W:$W,postings!$C:$C,'pl-data'!AC$2,postings!$D:$D,'pl-data'!AC$3,postings!$M:$M,'pl-data'!$A118)</f>
        <v>0</v>
      </c>
      <c r="AD118" s="53">
        <f>+SUMIFS(postings!$T:$T,postings!$C:$C,'pl-data'!AD$2,postings!$D:$D,'pl-data'!AD$3,postings!$I:$I,'pl-data'!$A118)-SUMIFS(postings!$W:$W,postings!$C:$C,'pl-data'!AD$2,postings!$D:$D,'pl-data'!AD$3,postings!$M:$M,'pl-data'!$A118)</f>
        <v>0</v>
      </c>
      <c r="AE118" s="53">
        <f>+SUMIFS(postings!$T:$T,postings!$C:$C,'pl-data'!AE$2,postings!$D:$D,'pl-data'!AE$3,postings!$I:$I,'pl-data'!$A118)-SUMIFS(postings!$W:$W,postings!$C:$C,'pl-data'!AE$2,postings!$D:$D,'pl-data'!AE$3,postings!$M:$M,'pl-data'!$A118)</f>
        <v>0</v>
      </c>
      <c r="AF118" s="53">
        <f>+SUMIFS(postings!$T:$T,postings!$C:$C,'pl-data'!AF$2,postings!$D:$D,'pl-data'!AF$3,postings!$I:$I,'pl-data'!$A118)-SUMIFS(postings!$W:$W,postings!$C:$C,'pl-data'!AF$2,postings!$D:$D,'pl-data'!AF$3,postings!$M:$M,'pl-data'!$A118)</f>
        <v>0</v>
      </c>
      <c r="AG118" s="53">
        <f>+SUMIFS(postings!$T:$T,postings!$C:$C,'pl-data'!AG$2,postings!$D:$D,'pl-data'!AG$3,postings!$I:$I,'pl-data'!$A118)-SUMIFS(postings!$W:$W,postings!$C:$C,'pl-data'!AG$2,postings!$D:$D,'pl-data'!AG$3,postings!$M:$M,'pl-data'!$A118)</f>
        <v>0</v>
      </c>
      <c r="AH118" s="53">
        <f>+SUMIFS(postings!$T:$T,postings!$C:$C,'pl-data'!AH$2,postings!$D:$D,'pl-data'!AH$3,postings!$I:$I,'pl-data'!$A118)-SUMIFS(postings!$W:$W,postings!$C:$C,'pl-data'!AH$2,postings!$D:$D,'pl-data'!AH$3,postings!$M:$M,'pl-data'!$A118)</f>
        <v>0</v>
      </c>
      <c r="AI118" s="53">
        <f>+SUMIFS(postings!$T:$T,postings!$C:$C,'pl-data'!AI$2,postings!$D:$D,'pl-data'!AI$3,postings!$I:$I,'pl-data'!$A118)-SUMIFS(postings!$W:$W,postings!$C:$C,'pl-data'!AI$2,postings!$D:$D,'pl-data'!AI$3,postings!$M:$M,'pl-data'!$A118)</f>
        <v>0</v>
      </c>
      <c r="AJ118" s="53">
        <f>+SUM(X118:INDEX(X118:AI118,1,Settings!$C$4))</f>
        <v>0</v>
      </c>
      <c r="AK118" s="53">
        <f t="shared" si="37"/>
        <v>0</v>
      </c>
      <c r="AL118" s="53"/>
      <c r="AM118" s="53">
        <f t="shared" si="38"/>
        <v>3.7610526901599379</v>
      </c>
      <c r="AN118" s="53">
        <f t="shared" si="39"/>
        <v>3.7610526901599379</v>
      </c>
      <c r="AO118" s="53">
        <f t="shared" si="40"/>
        <v>3.7610526901599379</v>
      </c>
      <c r="AP118" s="53">
        <f t="shared" si="41"/>
        <v>3.7610526901599379</v>
      </c>
      <c r="AQ118" s="53">
        <f t="shared" si="42"/>
        <v>3.7610526901599379</v>
      </c>
      <c r="AR118" s="53">
        <f t="shared" si="43"/>
        <v>3.7610526901599379</v>
      </c>
      <c r="AS118" s="53">
        <f t="shared" si="44"/>
        <v>3.7610526901599379</v>
      </c>
      <c r="AT118" s="53">
        <f t="shared" si="45"/>
        <v>3.7610526901599379</v>
      </c>
      <c r="AU118" s="53">
        <f t="shared" si="46"/>
        <v>3.7610526901599379</v>
      </c>
      <c r="AV118" s="53">
        <f t="shared" si="47"/>
        <v>3.7610526901599379</v>
      </c>
      <c r="AW118" s="53">
        <f t="shared" si="48"/>
        <v>3.7610526901599379</v>
      </c>
      <c r="AX118" s="53">
        <f t="shared" si="49"/>
        <v>3.7610526901599379</v>
      </c>
      <c r="AY118" s="53">
        <f>+SUM(AM118:INDEX(AM118:AX118,1,Settings!$C$4))</f>
        <v>45.13263228191925</v>
      </c>
      <c r="AZ118" s="53">
        <f t="shared" si="50"/>
        <v>45.13263228191925</v>
      </c>
      <c r="BA118" s="53"/>
      <c r="BB118" s="53">
        <f t="shared" si="51"/>
        <v>3.8738842708647363</v>
      </c>
      <c r="BC118" s="53">
        <f t="shared" si="52"/>
        <v>3.8738842708647363</v>
      </c>
      <c r="BD118" s="53">
        <f t="shared" si="53"/>
        <v>3.8738842708647363</v>
      </c>
      <c r="BE118" s="53">
        <f t="shared" si="54"/>
        <v>3.8738842708647363</v>
      </c>
      <c r="BF118" s="53">
        <f t="shared" si="55"/>
        <v>3.8738842708647363</v>
      </c>
      <c r="BG118" s="53">
        <f t="shared" si="56"/>
        <v>3.8738842708647363</v>
      </c>
      <c r="BH118" s="53">
        <f t="shared" si="57"/>
        <v>3.8738842708647363</v>
      </c>
      <c r="BI118" s="53">
        <f t="shared" si="58"/>
        <v>3.8738842708647363</v>
      </c>
      <c r="BJ118" s="53">
        <f t="shared" si="59"/>
        <v>3.8738842708647363</v>
      </c>
      <c r="BK118" s="53">
        <f t="shared" si="60"/>
        <v>3.8738842708647363</v>
      </c>
      <c r="BL118" s="53">
        <f t="shared" si="61"/>
        <v>3.8738842708647363</v>
      </c>
      <c r="BM118" s="53">
        <f t="shared" si="62"/>
        <v>3.8738842708647363</v>
      </c>
      <c r="BN118" s="53">
        <f t="shared" si="63"/>
        <v>46.486611250376832</v>
      </c>
      <c r="BO118" s="53"/>
      <c r="BP118" s="53">
        <f t="shared" si="64"/>
        <v>48.346075700391907</v>
      </c>
      <c r="BQ118" s="53"/>
      <c r="BR118" s="53">
        <f t="shared" si="65"/>
        <v>50.763379485411505</v>
      </c>
    </row>
    <row r="119" spans="1:70" x14ac:dyDescent="0.2">
      <c r="A119" s="6">
        <v>2510</v>
      </c>
      <c r="B119" s="6" t="str">
        <f>+VLOOKUP(A119,masterfile!B:C,2,FALSE)</f>
        <v>Betriebsfremde Erträge</v>
      </c>
      <c r="D119" s="53">
        <f>+SUMIF('[1]2017'!$A:$A,$A119,'[1]2017'!$C:$C)-SUMIF('[1]2017'!$E:$E,$A119,'[1]2017'!$G:$G)</f>
        <v>0</v>
      </c>
      <c r="E119" s="53">
        <f>+SUMIF('[1]2018'!$A:$A,$A119,'[1]2018'!$C:$C)-SUMIF('[1]2018'!$E:$E,$A119,'[1]2018'!$G:$G)</f>
        <v>0</v>
      </c>
      <c r="F119" s="53">
        <f>+SUMIF('[1]2019'!$A:$A,$A119,'[1]2019'!$C:$C)-SUMIF('[1]2019'!$E:$E,$A119,'[1]2019'!$G:$G)</f>
        <v>0</v>
      </c>
      <c r="G119" s="53">
        <f>+SUMIF('[1]2020'!$A:$A,$A119,'[1]2020'!$C:$C)-SUMIF('[1]2020'!$E:$E,$A119,'[1]2020'!$G:$G)</f>
        <v>0</v>
      </c>
      <c r="H119" s="53"/>
      <c r="I119" s="53">
        <f>+(+SUMIF('[1]2021'!$A:$A,$A119,'[1]2021'!$C:$C)-SUMIF('[1]2021'!$E:$E,$A119,'[1]2021'!$G:$G))/12</f>
        <v>0</v>
      </c>
      <c r="J119" s="53">
        <f>+(+SUMIF('[1]2021'!$A:$A,$A119,'[1]2021'!$C:$C)-SUMIF('[1]2021'!$E:$E,$A119,'[1]2021'!$G:$G))/12</f>
        <v>0</v>
      </c>
      <c r="K119" s="53">
        <f>+(+SUMIF('[1]2021'!$A:$A,$A119,'[1]2021'!$C:$C)-SUMIF('[1]2021'!$E:$E,$A119,'[1]2021'!$G:$G))/12</f>
        <v>0</v>
      </c>
      <c r="L119" s="53">
        <f>+(+SUMIF('[1]2021'!$A:$A,$A119,'[1]2021'!$C:$C)-SUMIF('[1]2021'!$E:$E,$A119,'[1]2021'!$G:$G))/12</f>
        <v>0</v>
      </c>
      <c r="M119" s="53">
        <f>+(+SUMIF('[1]2021'!$A:$A,$A119,'[1]2021'!$C:$C)-SUMIF('[1]2021'!$E:$E,$A119,'[1]2021'!$G:$G))/12</f>
        <v>0</v>
      </c>
      <c r="N119" s="53">
        <f>+(+SUMIF('[1]2021'!$A:$A,$A119,'[1]2021'!$C:$C)-SUMIF('[1]2021'!$E:$E,$A119,'[1]2021'!$G:$G))/12</f>
        <v>0</v>
      </c>
      <c r="O119" s="53">
        <f>+(+SUMIF('[1]2021'!$A:$A,$A119,'[1]2021'!$C:$C)-SUMIF('[1]2021'!$E:$E,$A119,'[1]2021'!$G:$G))/12</f>
        <v>0</v>
      </c>
      <c r="P119" s="53">
        <f>+(+SUMIF('[1]2021'!$A:$A,$A119,'[1]2021'!$C:$C)-SUMIF('[1]2021'!$E:$E,$A119,'[1]2021'!$G:$G))/12</f>
        <v>0</v>
      </c>
      <c r="Q119" s="53">
        <f>+(+SUMIF('[1]2021'!$A:$A,$A119,'[1]2021'!$C:$C)-SUMIF('[1]2021'!$E:$E,$A119,'[1]2021'!$G:$G))/12</f>
        <v>0</v>
      </c>
      <c r="R119" s="53">
        <f>+(+SUMIF('[1]2021'!$A:$A,$A119,'[1]2021'!$C:$C)-SUMIF('[1]2021'!$E:$E,$A119,'[1]2021'!$G:$G))/12</f>
        <v>0</v>
      </c>
      <c r="S119" s="53">
        <f>+(+SUMIF('[1]2021'!$A:$A,$A119,'[1]2021'!$C:$C)-SUMIF('[1]2021'!$E:$E,$A119,'[1]2021'!$G:$G))/12</f>
        <v>0</v>
      </c>
      <c r="T119" s="53">
        <f>+(+SUMIF('[1]2021'!$A:$A,$A119,'[1]2021'!$C:$C)-SUMIF('[1]2021'!$E:$E,$A119,'[1]2021'!$G:$G))/12</f>
        <v>0</v>
      </c>
      <c r="U119" s="53">
        <f>+SUM(I119:INDEX(I119:T119,1,Settings!$C$4))</f>
        <v>0</v>
      </c>
      <c r="V119" s="53">
        <f t="shared" si="36"/>
        <v>0</v>
      </c>
      <c r="W119" s="53"/>
      <c r="X119" s="53">
        <f>+SUMIFS(postings!$T:$T,postings!$C:$C,'pl-data'!X$2,postings!$D:$D,'pl-data'!X$3,postings!$I:$I,'pl-data'!$A119)-SUMIFS(postings!$W:$W,postings!$C:$C,'pl-data'!X$2,postings!$D:$D,'pl-data'!X$3,postings!$M:$M,'pl-data'!$A119)</f>
        <v>0</v>
      </c>
      <c r="Y119" s="53">
        <f>+SUMIFS(postings!$T:$T,postings!$C:$C,'pl-data'!Y$2,postings!$D:$D,'pl-data'!Y$3,postings!$I:$I,'pl-data'!$A119)-SUMIFS(postings!$W:$W,postings!$C:$C,'pl-data'!Y$2,postings!$D:$D,'pl-data'!Y$3,postings!$M:$M,'pl-data'!$A119)</f>
        <v>0</v>
      </c>
      <c r="Z119" s="53">
        <f>+SUMIFS(postings!$T:$T,postings!$C:$C,'pl-data'!Z$2,postings!$D:$D,'pl-data'!Z$3,postings!$I:$I,'pl-data'!$A119)-SUMIFS(postings!$W:$W,postings!$C:$C,'pl-data'!Z$2,postings!$D:$D,'pl-data'!Z$3,postings!$M:$M,'pl-data'!$A119)</f>
        <v>0</v>
      </c>
      <c r="AA119" s="53">
        <f>+SUMIFS(postings!$T:$T,postings!$C:$C,'pl-data'!AA$2,postings!$D:$D,'pl-data'!AA$3,postings!$I:$I,'pl-data'!$A119)-SUMIFS(postings!$W:$W,postings!$C:$C,'pl-data'!AA$2,postings!$D:$D,'pl-data'!AA$3,postings!$M:$M,'pl-data'!$A119)</f>
        <v>0</v>
      </c>
      <c r="AB119" s="53">
        <f>+SUMIFS(postings!$T:$T,postings!$C:$C,'pl-data'!AB$2,postings!$D:$D,'pl-data'!AB$3,postings!$I:$I,'pl-data'!$A119)-SUMIFS(postings!$W:$W,postings!$C:$C,'pl-data'!AB$2,postings!$D:$D,'pl-data'!AB$3,postings!$M:$M,'pl-data'!$A119)</f>
        <v>0</v>
      </c>
      <c r="AC119" s="53">
        <f>+SUMIFS(postings!$T:$T,postings!$C:$C,'pl-data'!AC$2,postings!$D:$D,'pl-data'!AC$3,postings!$I:$I,'pl-data'!$A119)-SUMIFS(postings!$W:$W,postings!$C:$C,'pl-data'!AC$2,postings!$D:$D,'pl-data'!AC$3,postings!$M:$M,'pl-data'!$A119)</f>
        <v>0</v>
      </c>
      <c r="AD119" s="53">
        <f>+SUMIFS(postings!$T:$T,postings!$C:$C,'pl-data'!AD$2,postings!$D:$D,'pl-data'!AD$3,postings!$I:$I,'pl-data'!$A119)-SUMIFS(postings!$W:$W,postings!$C:$C,'pl-data'!AD$2,postings!$D:$D,'pl-data'!AD$3,postings!$M:$M,'pl-data'!$A119)</f>
        <v>0</v>
      </c>
      <c r="AE119" s="53">
        <f>+SUMIFS(postings!$T:$T,postings!$C:$C,'pl-data'!AE$2,postings!$D:$D,'pl-data'!AE$3,postings!$I:$I,'pl-data'!$A119)-SUMIFS(postings!$W:$W,postings!$C:$C,'pl-data'!AE$2,postings!$D:$D,'pl-data'!AE$3,postings!$M:$M,'pl-data'!$A119)</f>
        <v>0</v>
      </c>
      <c r="AF119" s="53">
        <f>+SUMIFS(postings!$T:$T,postings!$C:$C,'pl-data'!AF$2,postings!$D:$D,'pl-data'!AF$3,postings!$I:$I,'pl-data'!$A119)-SUMIFS(postings!$W:$W,postings!$C:$C,'pl-data'!AF$2,postings!$D:$D,'pl-data'!AF$3,postings!$M:$M,'pl-data'!$A119)</f>
        <v>0</v>
      </c>
      <c r="AG119" s="53">
        <f>+SUMIFS(postings!$T:$T,postings!$C:$C,'pl-data'!AG$2,postings!$D:$D,'pl-data'!AG$3,postings!$I:$I,'pl-data'!$A119)-SUMIFS(postings!$W:$W,postings!$C:$C,'pl-data'!AG$2,postings!$D:$D,'pl-data'!AG$3,postings!$M:$M,'pl-data'!$A119)</f>
        <v>0</v>
      </c>
      <c r="AH119" s="53">
        <f>+SUMIFS(postings!$T:$T,postings!$C:$C,'pl-data'!AH$2,postings!$D:$D,'pl-data'!AH$3,postings!$I:$I,'pl-data'!$A119)-SUMIFS(postings!$W:$W,postings!$C:$C,'pl-data'!AH$2,postings!$D:$D,'pl-data'!AH$3,postings!$M:$M,'pl-data'!$A119)</f>
        <v>0</v>
      </c>
      <c r="AI119" s="53">
        <f>+SUMIFS(postings!$T:$T,postings!$C:$C,'pl-data'!AI$2,postings!$D:$D,'pl-data'!AI$3,postings!$I:$I,'pl-data'!$A119)-SUMIFS(postings!$W:$W,postings!$C:$C,'pl-data'!AI$2,postings!$D:$D,'pl-data'!AI$3,postings!$M:$M,'pl-data'!$A119)</f>
        <v>0</v>
      </c>
      <c r="AJ119" s="53">
        <f>+SUM(X119:INDEX(X119:AI119,1,Settings!$C$4))</f>
        <v>0</v>
      </c>
      <c r="AK119" s="53">
        <f t="shared" si="37"/>
        <v>0</v>
      </c>
      <c r="AL119" s="53"/>
      <c r="AM119" s="53">
        <f t="shared" si="38"/>
        <v>0</v>
      </c>
      <c r="AN119" s="53">
        <f t="shared" si="39"/>
        <v>0</v>
      </c>
      <c r="AO119" s="53">
        <f t="shared" si="40"/>
        <v>0</v>
      </c>
      <c r="AP119" s="53">
        <f t="shared" si="41"/>
        <v>0</v>
      </c>
      <c r="AQ119" s="53">
        <f t="shared" si="42"/>
        <v>0</v>
      </c>
      <c r="AR119" s="53">
        <f t="shared" si="43"/>
        <v>0</v>
      </c>
      <c r="AS119" s="53">
        <f t="shared" si="44"/>
        <v>0</v>
      </c>
      <c r="AT119" s="53">
        <f t="shared" si="45"/>
        <v>0</v>
      </c>
      <c r="AU119" s="53">
        <f t="shared" si="46"/>
        <v>0</v>
      </c>
      <c r="AV119" s="53">
        <f t="shared" si="47"/>
        <v>0</v>
      </c>
      <c r="AW119" s="53">
        <f t="shared" si="48"/>
        <v>0</v>
      </c>
      <c r="AX119" s="53">
        <f t="shared" si="49"/>
        <v>0</v>
      </c>
      <c r="AY119" s="53">
        <f>+SUM(AM119:INDEX(AM119:AX119,1,Settings!$C$4))</f>
        <v>0</v>
      </c>
      <c r="AZ119" s="53">
        <f t="shared" si="50"/>
        <v>0</v>
      </c>
      <c r="BA119" s="53"/>
      <c r="BB119" s="53">
        <f t="shared" si="51"/>
        <v>0</v>
      </c>
      <c r="BC119" s="53">
        <f t="shared" si="52"/>
        <v>0</v>
      </c>
      <c r="BD119" s="53">
        <f t="shared" si="53"/>
        <v>0</v>
      </c>
      <c r="BE119" s="53">
        <f t="shared" si="54"/>
        <v>0</v>
      </c>
      <c r="BF119" s="53">
        <f t="shared" si="55"/>
        <v>0</v>
      </c>
      <c r="BG119" s="53">
        <f t="shared" si="56"/>
        <v>0</v>
      </c>
      <c r="BH119" s="53">
        <f t="shared" si="57"/>
        <v>0</v>
      </c>
      <c r="BI119" s="53">
        <f t="shared" si="58"/>
        <v>0</v>
      </c>
      <c r="BJ119" s="53">
        <f t="shared" si="59"/>
        <v>0</v>
      </c>
      <c r="BK119" s="53">
        <f t="shared" si="60"/>
        <v>0</v>
      </c>
      <c r="BL119" s="53">
        <f t="shared" si="61"/>
        <v>0</v>
      </c>
      <c r="BM119" s="53">
        <f t="shared" si="62"/>
        <v>0</v>
      </c>
      <c r="BN119" s="53">
        <f t="shared" si="63"/>
        <v>0</v>
      </c>
      <c r="BO119" s="53"/>
      <c r="BP119" s="53">
        <f t="shared" si="64"/>
        <v>0</v>
      </c>
      <c r="BQ119" s="53"/>
      <c r="BR119" s="53">
        <f t="shared" si="65"/>
        <v>0</v>
      </c>
    </row>
    <row r="120" spans="1:70" x14ac:dyDescent="0.2">
      <c r="A120" s="6">
        <v>2520</v>
      </c>
      <c r="B120" s="6" t="str">
        <f>+VLOOKUP(A120,masterfile!B:C,2,FALSE)</f>
        <v>Periodenfremde Erträge</v>
      </c>
      <c r="D120" s="53">
        <f>+SUMIF('[1]2017'!$A:$A,$A120,'[1]2017'!$C:$C)-SUMIF('[1]2017'!$E:$E,$A120,'[1]2017'!$G:$G)</f>
        <v>0</v>
      </c>
      <c r="E120" s="53">
        <f>+SUMIF('[1]2018'!$A:$A,$A120,'[1]2018'!$C:$C)-SUMIF('[1]2018'!$E:$E,$A120,'[1]2018'!$G:$G)</f>
        <v>0</v>
      </c>
      <c r="F120" s="53">
        <f>+SUMIF('[1]2019'!$A:$A,$A120,'[1]2019'!$C:$C)-SUMIF('[1]2019'!$E:$E,$A120,'[1]2019'!$G:$G)</f>
        <v>0</v>
      </c>
      <c r="G120" s="53">
        <f>+SUMIF('[1]2020'!$A:$A,$A120,'[1]2020'!$C:$C)-SUMIF('[1]2020'!$E:$E,$A120,'[1]2020'!$G:$G)</f>
        <v>0</v>
      </c>
      <c r="H120" s="53"/>
      <c r="I120" s="53">
        <f>+(+SUMIF('[1]2021'!$A:$A,$A120,'[1]2021'!$C:$C)-SUMIF('[1]2021'!$E:$E,$A120,'[1]2021'!$G:$G))/12</f>
        <v>0</v>
      </c>
      <c r="J120" s="53">
        <f>+(+SUMIF('[1]2021'!$A:$A,$A120,'[1]2021'!$C:$C)-SUMIF('[1]2021'!$E:$E,$A120,'[1]2021'!$G:$G))/12</f>
        <v>0</v>
      </c>
      <c r="K120" s="53">
        <f>+(+SUMIF('[1]2021'!$A:$A,$A120,'[1]2021'!$C:$C)-SUMIF('[1]2021'!$E:$E,$A120,'[1]2021'!$G:$G))/12</f>
        <v>0</v>
      </c>
      <c r="L120" s="53">
        <f>+(+SUMIF('[1]2021'!$A:$A,$A120,'[1]2021'!$C:$C)-SUMIF('[1]2021'!$E:$E,$A120,'[1]2021'!$G:$G))/12</f>
        <v>0</v>
      </c>
      <c r="M120" s="53">
        <f>+(+SUMIF('[1]2021'!$A:$A,$A120,'[1]2021'!$C:$C)-SUMIF('[1]2021'!$E:$E,$A120,'[1]2021'!$G:$G))/12</f>
        <v>0</v>
      </c>
      <c r="N120" s="53">
        <f>+(+SUMIF('[1]2021'!$A:$A,$A120,'[1]2021'!$C:$C)-SUMIF('[1]2021'!$E:$E,$A120,'[1]2021'!$G:$G))/12</f>
        <v>0</v>
      </c>
      <c r="O120" s="53">
        <f>+(+SUMIF('[1]2021'!$A:$A,$A120,'[1]2021'!$C:$C)-SUMIF('[1]2021'!$E:$E,$A120,'[1]2021'!$G:$G))/12</f>
        <v>0</v>
      </c>
      <c r="P120" s="53">
        <f>+(+SUMIF('[1]2021'!$A:$A,$A120,'[1]2021'!$C:$C)-SUMIF('[1]2021'!$E:$E,$A120,'[1]2021'!$G:$G))/12</f>
        <v>0</v>
      </c>
      <c r="Q120" s="53">
        <f>+(+SUMIF('[1]2021'!$A:$A,$A120,'[1]2021'!$C:$C)-SUMIF('[1]2021'!$E:$E,$A120,'[1]2021'!$G:$G))/12</f>
        <v>0</v>
      </c>
      <c r="R120" s="53">
        <f>+(+SUMIF('[1]2021'!$A:$A,$A120,'[1]2021'!$C:$C)-SUMIF('[1]2021'!$E:$E,$A120,'[1]2021'!$G:$G))/12</f>
        <v>0</v>
      </c>
      <c r="S120" s="53">
        <f>+(+SUMIF('[1]2021'!$A:$A,$A120,'[1]2021'!$C:$C)-SUMIF('[1]2021'!$E:$E,$A120,'[1]2021'!$G:$G))/12</f>
        <v>0</v>
      </c>
      <c r="T120" s="53">
        <f>+(+SUMIF('[1]2021'!$A:$A,$A120,'[1]2021'!$C:$C)-SUMIF('[1]2021'!$E:$E,$A120,'[1]2021'!$G:$G))/12</f>
        <v>0</v>
      </c>
      <c r="U120" s="53">
        <f>+SUM(I120:INDEX(I120:T120,1,Settings!$C$4))</f>
        <v>0</v>
      </c>
      <c r="V120" s="53">
        <f t="shared" si="36"/>
        <v>0</v>
      </c>
      <c r="W120" s="53"/>
      <c r="X120" s="53">
        <f>+SUMIFS(postings!$T:$T,postings!$C:$C,'pl-data'!X$2,postings!$D:$D,'pl-data'!X$3,postings!$I:$I,'pl-data'!$A120)-SUMIFS(postings!$W:$W,postings!$C:$C,'pl-data'!X$2,postings!$D:$D,'pl-data'!X$3,postings!$M:$M,'pl-data'!$A120)</f>
        <v>0</v>
      </c>
      <c r="Y120" s="53">
        <f>+SUMIFS(postings!$T:$T,postings!$C:$C,'pl-data'!Y$2,postings!$D:$D,'pl-data'!Y$3,postings!$I:$I,'pl-data'!$A120)-SUMIFS(postings!$W:$W,postings!$C:$C,'pl-data'!Y$2,postings!$D:$D,'pl-data'!Y$3,postings!$M:$M,'pl-data'!$A120)</f>
        <v>0</v>
      </c>
      <c r="Z120" s="53">
        <f>+SUMIFS(postings!$T:$T,postings!$C:$C,'pl-data'!Z$2,postings!$D:$D,'pl-data'!Z$3,postings!$I:$I,'pl-data'!$A120)-SUMIFS(postings!$W:$W,postings!$C:$C,'pl-data'!Z$2,postings!$D:$D,'pl-data'!Z$3,postings!$M:$M,'pl-data'!$A120)</f>
        <v>0</v>
      </c>
      <c r="AA120" s="53">
        <f>+SUMIFS(postings!$T:$T,postings!$C:$C,'pl-data'!AA$2,postings!$D:$D,'pl-data'!AA$3,postings!$I:$I,'pl-data'!$A120)-SUMIFS(postings!$W:$W,postings!$C:$C,'pl-data'!AA$2,postings!$D:$D,'pl-data'!AA$3,postings!$M:$M,'pl-data'!$A120)</f>
        <v>0</v>
      </c>
      <c r="AB120" s="53">
        <f>+SUMIFS(postings!$T:$T,postings!$C:$C,'pl-data'!AB$2,postings!$D:$D,'pl-data'!AB$3,postings!$I:$I,'pl-data'!$A120)-SUMIFS(postings!$W:$W,postings!$C:$C,'pl-data'!AB$2,postings!$D:$D,'pl-data'!AB$3,postings!$M:$M,'pl-data'!$A120)</f>
        <v>0</v>
      </c>
      <c r="AC120" s="53">
        <f>+SUMIFS(postings!$T:$T,postings!$C:$C,'pl-data'!AC$2,postings!$D:$D,'pl-data'!AC$3,postings!$I:$I,'pl-data'!$A120)-SUMIFS(postings!$W:$W,postings!$C:$C,'pl-data'!AC$2,postings!$D:$D,'pl-data'!AC$3,postings!$M:$M,'pl-data'!$A120)</f>
        <v>0</v>
      </c>
      <c r="AD120" s="53">
        <f>+SUMIFS(postings!$T:$T,postings!$C:$C,'pl-data'!AD$2,postings!$D:$D,'pl-data'!AD$3,postings!$I:$I,'pl-data'!$A120)-SUMIFS(postings!$W:$W,postings!$C:$C,'pl-data'!AD$2,postings!$D:$D,'pl-data'!AD$3,postings!$M:$M,'pl-data'!$A120)</f>
        <v>0</v>
      </c>
      <c r="AE120" s="53">
        <f>+SUMIFS(postings!$T:$T,postings!$C:$C,'pl-data'!AE$2,postings!$D:$D,'pl-data'!AE$3,postings!$I:$I,'pl-data'!$A120)-SUMIFS(postings!$W:$W,postings!$C:$C,'pl-data'!AE$2,postings!$D:$D,'pl-data'!AE$3,postings!$M:$M,'pl-data'!$A120)</f>
        <v>0</v>
      </c>
      <c r="AF120" s="53">
        <f>+SUMIFS(postings!$T:$T,postings!$C:$C,'pl-data'!AF$2,postings!$D:$D,'pl-data'!AF$3,postings!$I:$I,'pl-data'!$A120)-SUMIFS(postings!$W:$W,postings!$C:$C,'pl-data'!AF$2,postings!$D:$D,'pl-data'!AF$3,postings!$M:$M,'pl-data'!$A120)</f>
        <v>0</v>
      </c>
      <c r="AG120" s="53">
        <f>+SUMIFS(postings!$T:$T,postings!$C:$C,'pl-data'!AG$2,postings!$D:$D,'pl-data'!AG$3,postings!$I:$I,'pl-data'!$A120)-SUMIFS(postings!$W:$W,postings!$C:$C,'pl-data'!AG$2,postings!$D:$D,'pl-data'!AG$3,postings!$M:$M,'pl-data'!$A120)</f>
        <v>0</v>
      </c>
      <c r="AH120" s="53">
        <f>+SUMIFS(postings!$T:$T,postings!$C:$C,'pl-data'!AH$2,postings!$D:$D,'pl-data'!AH$3,postings!$I:$I,'pl-data'!$A120)-SUMIFS(postings!$W:$W,postings!$C:$C,'pl-data'!AH$2,postings!$D:$D,'pl-data'!AH$3,postings!$M:$M,'pl-data'!$A120)</f>
        <v>0</v>
      </c>
      <c r="AI120" s="53">
        <f>+SUMIFS(postings!$T:$T,postings!$C:$C,'pl-data'!AI$2,postings!$D:$D,'pl-data'!AI$3,postings!$I:$I,'pl-data'!$A120)-SUMIFS(postings!$W:$W,postings!$C:$C,'pl-data'!AI$2,postings!$D:$D,'pl-data'!AI$3,postings!$M:$M,'pl-data'!$A120)</f>
        <v>0</v>
      </c>
      <c r="AJ120" s="53">
        <f>+SUM(X120:INDEX(X120:AI120,1,Settings!$C$4))</f>
        <v>0</v>
      </c>
      <c r="AK120" s="53">
        <f t="shared" si="37"/>
        <v>0</v>
      </c>
      <c r="AL120" s="53"/>
      <c r="AM120" s="53">
        <f t="shared" si="38"/>
        <v>0</v>
      </c>
      <c r="AN120" s="53">
        <f t="shared" si="39"/>
        <v>0</v>
      </c>
      <c r="AO120" s="53">
        <f t="shared" si="40"/>
        <v>0</v>
      </c>
      <c r="AP120" s="53">
        <f t="shared" si="41"/>
        <v>0</v>
      </c>
      <c r="AQ120" s="53">
        <f t="shared" si="42"/>
        <v>0</v>
      </c>
      <c r="AR120" s="53">
        <f t="shared" si="43"/>
        <v>0</v>
      </c>
      <c r="AS120" s="53">
        <f t="shared" si="44"/>
        <v>0</v>
      </c>
      <c r="AT120" s="53">
        <f t="shared" si="45"/>
        <v>0</v>
      </c>
      <c r="AU120" s="53">
        <f t="shared" si="46"/>
        <v>0</v>
      </c>
      <c r="AV120" s="53">
        <f t="shared" si="47"/>
        <v>0</v>
      </c>
      <c r="AW120" s="53">
        <f t="shared" si="48"/>
        <v>0</v>
      </c>
      <c r="AX120" s="53">
        <f t="shared" si="49"/>
        <v>0</v>
      </c>
      <c r="AY120" s="53">
        <f>+SUM(AM120:INDEX(AM120:AX120,1,Settings!$C$4))</f>
        <v>0</v>
      </c>
      <c r="AZ120" s="53">
        <f t="shared" si="50"/>
        <v>0</v>
      </c>
      <c r="BA120" s="53"/>
      <c r="BB120" s="53">
        <f t="shared" si="51"/>
        <v>0</v>
      </c>
      <c r="BC120" s="53">
        <f t="shared" si="52"/>
        <v>0</v>
      </c>
      <c r="BD120" s="53">
        <f t="shared" si="53"/>
        <v>0</v>
      </c>
      <c r="BE120" s="53">
        <f t="shared" si="54"/>
        <v>0</v>
      </c>
      <c r="BF120" s="53">
        <f t="shared" si="55"/>
        <v>0</v>
      </c>
      <c r="BG120" s="53">
        <f t="shared" si="56"/>
        <v>0</v>
      </c>
      <c r="BH120" s="53">
        <f t="shared" si="57"/>
        <v>0</v>
      </c>
      <c r="BI120" s="53">
        <f t="shared" si="58"/>
        <v>0</v>
      </c>
      <c r="BJ120" s="53">
        <f t="shared" si="59"/>
        <v>0</v>
      </c>
      <c r="BK120" s="53">
        <f t="shared" si="60"/>
        <v>0</v>
      </c>
      <c r="BL120" s="53">
        <f t="shared" si="61"/>
        <v>0</v>
      </c>
      <c r="BM120" s="53">
        <f t="shared" si="62"/>
        <v>0</v>
      </c>
      <c r="BN120" s="53">
        <f t="shared" si="63"/>
        <v>0</v>
      </c>
      <c r="BO120" s="53"/>
      <c r="BP120" s="53">
        <f t="shared" si="64"/>
        <v>0</v>
      </c>
      <c r="BQ120" s="53"/>
      <c r="BR120" s="53">
        <f t="shared" si="65"/>
        <v>0</v>
      </c>
    </row>
    <row r="121" spans="1:70" x14ac:dyDescent="0.2">
      <c r="A121" s="6">
        <v>2650</v>
      </c>
      <c r="B121" s="6" t="str">
        <f>+VLOOKUP(A121,masterfile!B:C,2,FALSE)</f>
        <v>Sonstige Zinsen und ähnliche Erträge</v>
      </c>
      <c r="D121" s="53">
        <f>+SUMIF('[1]2017'!$A:$A,$A121,'[1]2017'!$C:$C)-SUMIF('[1]2017'!$E:$E,$A121,'[1]2017'!$G:$G)</f>
        <v>-1.425</v>
      </c>
      <c r="E121" s="53">
        <f>+SUMIF('[1]2018'!$A:$A,$A121,'[1]2018'!$C:$C)-SUMIF('[1]2018'!$E:$E,$A121,'[1]2018'!$G:$G)</f>
        <v>-1.4677500000000001</v>
      </c>
      <c r="F121" s="53">
        <f>+SUMIF('[1]2019'!$A:$A,$A121,'[1]2019'!$C:$C)-SUMIF('[1]2019'!$E:$E,$A121,'[1]2019'!$G:$G)</f>
        <v>-1.5147180000000002</v>
      </c>
      <c r="G121" s="53">
        <f>+SUMIF('[1]2020'!$A:$A,$A121,'[1]2020'!$C:$C)-SUMIF('[1]2020'!$E:$E,$A121,'[1]2020'!$G:$G)</f>
        <v>-1.570762566</v>
      </c>
      <c r="H121" s="53"/>
      <c r="I121" s="53">
        <f>+(+SUMIF('[1]2021'!$A:$A,$A121,'[1]2021'!$C:$C)-SUMIF('[1]2021'!$E:$E,$A121,'[1]2021'!$G:$G))/12</f>
        <v>-0.13678724012250001</v>
      </c>
      <c r="J121" s="53">
        <f>+(+SUMIF('[1]2021'!$A:$A,$A121,'[1]2021'!$C:$C)-SUMIF('[1]2021'!$E:$E,$A121,'[1]2021'!$G:$G))/12</f>
        <v>-0.13678724012250001</v>
      </c>
      <c r="K121" s="53">
        <f>+(+SUMIF('[1]2021'!$A:$A,$A121,'[1]2021'!$C:$C)-SUMIF('[1]2021'!$E:$E,$A121,'[1]2021'!$G:$G))/12</f>
        <v>-0.13678724012250001</v>
      </c>
      <c r="L121" s="53">
        <f>+(+SUMIF('[1]2021'!$A:$A,$A121,'[1]2021'!$C:$C)-SUMIF('[1]2021'!$E:$E,$A121,'[1]2021'!$G:$G))/12</f>
        <v>-0.13678724012250001</v>
      </c>
      <c r="M121" s="53">
        <f>+(+SUMIF('[1]2021'!$A:$A,$A121,'[1]2021'!$C:$C)-SUMIF('[1]2021'!$E:$E,$A121,'[1]2021'!$G:$G))/12</f>
        <v>-0.13678724012250001</v>
      </c>
      <c r="N121" s="53">
        <f>+(+SUMIF('[1]2021'!$A:$A,$A121,'[1]2021'!$C:$C)-SUMIF('[1]2021'!$E:$E,$A121,'[1]2021'!$G:$G))/12</f>
        <v>-0.13678724012250001</v>
      </c>
      <c r="O121" s="53">
        <f>+(+SUMIF('[1]2021'!$A:$A,$A121,'[1]2021'!$C:$C)-SUMIF('[1]2021'!$E:$E,$A121,'[1]2021'!$G:$G))/12</f>
        <v>-0.13678724012250001</v>
      </c>
      <c r="P121" s="53">
        <f>+(+SUMIF('[1]2021'!$A:$A,$A121,'[1]2021'!$C:$C)-SUMIF('[1]2021'!$E:$E,$A121,'[1]2021'!$G:$G))/12</f>
        <v>-0.13678724012250001</v>
      </c>
      <c r="Q121" s="53">
        <f>+(+SUMIF('[1]2021'!$A:$A,$A121,'[1]2021'!$C:$C)-SUMIF('[1]2021'!$E:$E,$A121,'[1]2021'!$G:$G))/12</f>
        <v>-0.13678724012250001</v>
      </c>
      <c r="R121" s="53">
        <f>+(+SUMIF('[1]2021'!$A:$A,$A121,'[1]2021'!$C:$C)-SUMIF('[1]2021'!$E:$E,$A121,'[1]2021'!$G:$G))/12</f>
        <v>-0.13678724012250001</v>
      </c>
      <c r="S121" s="53">
        <f>+(+SUMIF('[1]2021'!$A:$A,$A121,'[1]2021'!$C:$C)-SUMIF('[1]2021'!$E:$E,$A121,'[1]2021'!$G:$G))/12</f>
        <v>-0.13678724012250001</v>
      </c>
      <c r="T121" s="53">
        <f>+(+SUMIF('[1]2021'!$A:$A,$A121,'[1]2021'!$C:$C)-SUMIF('[1]2021'!$E:$E,$A121,'[1]2021'!$G:$G))/12</f>
        <v>-0.13678724012250001</v>
      </c>
      <c r="U121" s="53">
        <f>+SUM(I121:INDEX(I121:T121,1,Settings!$C$4))</f>
        <v>-1.6414468814700005</v>
      </c>
      <c r="V121" s="53">
        <f t="shared" si="36"/>
        <v>-1.6414468814700005</v>
      </c>
      <c r="W121" s="53"/>
      <c r="X121" s="53">
        <f>+SUMIFS(postings!$T:$T,postings!$C:$C,'pl-data'!X$2,postings!$D:$D,'pl-data'!X$3,postings!$I:$I,'pl-data'!$A121)-SUMIFS(postings!$W:$W,postings!$C:$C,'pl-data'!X$2,postings!$D:$D,'pl-data'!X$3,postings!$M:$M,'pl-data'!$A121)</f>
        <v>0</v>
      </c>
      <c r="Y121" s="53">
        <f>+SUMIFS(postings!$T:$T,postings!$C:$C,'pl-data'!Y$2,postings!$D:$D,'pl-data'!Y$3,postings!$I:$I,'pl-data'!$A121)-SUMIFS(postings!$W:$W,postings!$C:$C,'pl-data'!Y$2,postings!$D:$D,'pl-data'!Y$3,postings!$M:$M,'pl-data'!$A121)</f>
        <v>0</v>
      </c>
      <c r="Z121" s="53">
        <f>+SUMIFS(postings!$T:$T,postings!$C:$C,'pl-data'!Z$2,postings!$D:$D,'pl-data'!Z$3,postings!$I:$I,'pl-data'!$A121)-SUMIFS(postings!$W:$W,postings!$C:$C,'pl-data'!Z$2,postings!$D:$D,'pl-data'!Z$3,postings!$M:$M,'pl-data'!$A121)</f>
        <v>0</v>
      </c>
      <c r="AA121" s="53">
        <f>+SUMIFS(postings!$T:$T,postings!$C:$C,'pl-data'!AA$2,postings!$D:$D,'pl-data'!AA$3,postings!$I:$I,'pl-data'!$A121)-SUMIFS(postings!$W:$W,postings!$C:$C,'pl-data'!AA$2,postings!$D:$D,'pl-data'!AA$3,postings!$M:$M,'pl-data'!$A121)</f>
        <v>0</v>
      </c>
      <c r="AB121" s="53">
        <f>+SUMIFS(postings!$T:$T,postings!$C:$C,'pl-data'!AB$2,postings!$D:$D,'pl-data'!AB$3,postings!$I:$I,'pl-data'!$A121)-SUMIFS(postings!$W:$W,postings!$C:$C,'pl-data'!AB$2,postings!$D:$D,'pl-data'!AB$3,postings!$M:$M,'pl-data'!$A121)</f>
        <v>0</v>
      </c>
      <c r="AC121" s="53">
        <f>+SUMIFS(postings!$T:$T,postings!$C:$C,'pl-data'!AC$2,postings!$D:$D,'pl-data'!AC$3,postings!$I:$I,'pl-data'!$A121)-SUMIFS(postings!$W:$W,postings!$C:$C,'pl-data'!AC$2,postings!$D:$D,'pl-data'!AC$3,postings!$M:$M,'pl-data'!$A121)</f>
        <v>0</v>
      </c>
      <c r="AD121" s="53">
        <f>+SUMIFS(postings!$T:$T,postings!$C:$C,'pl-data'!AD$2,postings!$D:$D,'pl-data'!AD$3,postings!$I:$I,'pl-data'!$A121)-SUMIFS(postings!$W:$W,postings!$C:$C,'pl-data'!AD$2,postings!$D:$D,'pl-data'!AD$3,postings!$M:$M,'pl-data'!$A121)</f>
        <v>0</v>
      </c>
      <c r="AE121" s="53">
        <f>+SUMIFS(postings!$T:$T,postings!$C:$C,'pl-data'!AE$2,postings!$D:$D,'pl-data'!AE$3,postings!$I:$I,'pl-data'!$A121)-SUMIFS(postings!$W:$W,postings!$C:$C,'pl-data'!AE$2,postings!$D:$D,'pl-data'!AE$3,postings!$M:$M,'pl-data'!$A121)</f>
        <v>0</v>
      </c>
      <c r="AF121" s="53">
        <f>+SUMIFS(postings!$T:$T,postings!$C:$C,'pl-data'!AF$2,postings!$D:$D,'pl-data'!AF$3,postings!$I:$I,'pl-data'!$A121)-SUMIFS(postings!$W:$W,postings!$C:$C,'pl-data'!AF$2,postings!$D:$D,'pl-data'!AF$3,postings!$M:$M,'pl-data'!$A121)</f>
        <v>0</v>
      </c>
      <c r="AG121" s="53">
        <f>+SUMIFS(postings!$T:$T,postings!$C:$C,'pl-data'!AG$2,postings!$D:$D,'pl-data'!AG$3,postings!$I:$I,'pl-data'!$A121)-SUMIFS(postings!$W:$W,postings!$C:$C,'pl-data'!AG$2,postings!$D:$D,'pl-data'!AG$3,postings!$M:$M,'pl-data'!$A121)</f>
        <v>0</v>
      </c>
      <c r="AH121" s="53">
        <f>+SUMIFS(postings!$T:$T,postings!$C:$C,'pl-data'!AH$2,postings!$D:$D,'pl-data'!AH$3,postings!$I:$I,'pl-data'!$A121)-SUMIFS(postings!$W:$W,postings!$C:$C,'pl-data'!AH$2,postings!$D:$D,'pl-data'!AH$3,postings!$M:$M,'pl-data'!$A121)</f>
        <v>0</v>
      </c>
      <c r="AI121" s="53">
        <f>+SUMIFS(postings!$T:$T,postings!$C:$C,'pl-data'!AI$2,postings!$D:$D,'pl-data'!AI$3,postings!$I:$I,'pl-data'!$A121)-SUMIFS(postings!$W:$W,postings!$C:$C,'pl-data'!AI$2,postings!$D:$D,'pl-data'!AI$3,postings!$M:$M,'pl-data'!$A121)</f>
        <v>0</v>
      </c>
      <c r="AJ121" s="53">
        <f>+SUM(X121:INDEX(X121:AI121,1,Settings!$C$4))</f>
        <v>0</v>
      </c>
      <c r="AK121" s="53">
        <f t="shared" si="37"/>
        <v>0</v>
      </c>
      <c r="AL121" s="53"/>
      <c r="AM121" s="53">
        <f t="shared" si="38"/>
        <v>-0.14089085732617501</v>
      </c>
      <c r="AN121" s="53">
        <f t="shared" si="39"/>
        <v>-0.14089085732617501</v>
      </c>
      <c r="AO121" s="53">
        <f t="shared" si="40"/>
        <v>-0.14089085732617501</v>
      </c>
      <c r="AP121" s="53">
        <f t="shared" si="41"/>
        <v>-0.14089085732617501</v>
      </c>
      <c r="AQ121" s="53">
        <f t="shared" si="42"/>
        <v>-0.14089085732617501</v>
      </c>
      <c r="AR121" s="53">
        <f t="shared" si="43"/>
        <v>-0.14089085732617501</v>
      </c>
      <c r="AS121" s="53">
        <f t="shared" si="44"/>
        <v>-0.14089085732617501</v>
      </c>
      <c r="AT121" s="53">
        <f t="shared" si="45"/>
        <v>-0.14089085732617501</v>
      </c>
      <c r="AU121" s="53">
        <f t="shared" si="46"/>
        <v>-0.14089085732617501</v>
      </c>
      <c r="AV121" s="53">
        <f t="shared" si="47"/>
        <v>-0.14089085732617501</v>
      </c>
      <c r="AW121" s="53">
        <f t="shared" si="48"/>
        <v>-0.14089085732617501</v>
      </c>
      <c r="AX121" s="53">
        <f t="shared" si="49"/>
        <v>-0.14089085732617501</v>
      </c>
      <c r="AY121" s="53">
        <f>+SUM(AM121:INDEX(AM121:AX121,1,Settings!$C$4))</f>
        <v>-1.6906902879141006</v>
      </c>
      <c r="AZ121" s="53">
        <f t="shared" si="50"/>
        <v>-1.6906902879141006</v>
      </c>
      <c r="BA121" s="53"/>
      <c r="BB121" s="53">
        <f t="shared" si="51"/>
        <v>-0.14511758304596026</v>
      </c>
      <c r="BC121" s="53">
        <f t="shared" si="52"/>
        <v>-0.14511758304596026</v>
      </c>
      <c r="BD121" s="53">
        <f t="shared" si="53"/>
        <v>-0.14511758304596026</v>
      </c>
      <c r="BE121" s="53">
        <f t="shared" si="54"/>
        <v>-0.14511758304596026</v>
      </c>
      <c r="BF121" s="53">
        <f t="shared" si="55"/>
        <v>-0.14511758304596026</v>
      </c>
      <c r="BG121" s="53">
        <f t="shared" si="56"/>
        <v>-0.14511758304596026</v>
      </c>
      <c r="BH121" s="53">
        <f t="shared" si="57"/>
        <v>-0.14511758304596026</v>
      </c>
      <c r="BI121" s="53">
        <f t="shared" si="58"/>
        <v>-0.14511758304596026</v>
      </c>
      <c r="BJ121" s="53">
        <f t="shared" si="59"/>
        <v>-0.14511758304596026</v>
      </c>
      <c r="BK121" s="53">
        <f t="shared" si="60"/>
        <v>-0.14511758304596026</v>
      </c>
      <c r="BL121" s="53">
        <f t="shared" si="61"/>
        <v>-0.14511758304596026</v>
      </c>
      <c r="BM121" s="53">
        <f t="shared" si="62"/>
        <v>-0.14511758304596026</v>
      </c>
      <c r="BN121" s="53">
        <f t="shared" si="63"/>
        <v>-1.7414109965515234</v>
      </c>
      <c r="BO121" s="53"/>
      <c r="BP121" s="53">
        <f t="shared" si="64"/>
        <v>-1.8110674364135844</v>
      </c>
      <c r="BQ121" s="53"/>
      <c r="BR121" s="53">
        <f t="shared" si="65"/>
        <v>-1.9016208082342636</v>
      </c>
    </row>
    <row r="122" spans="1:70" x14ac:dyDescent="0.2">
      <c r="A122" s="6">
        <v>2653</v>
      </c>
      <c r="B122" s="6" t="str">
        <f>+VLOOKUP(A122,masterfile!B:C,2,FALSE)</f>
        <v>Zinsertr.§ 233a AO, §4 (5b) EStG, stfrei</v>
      </c>
      <c r="D122" s="53">
        <f>+SUMIF('[1]2017'!$A:$A,$A122,'[1]2017'!$C:$C)-SUMIF('[1]2017'!$E:$E,$A122,'[1]2017'!$G:$G)</f>
        <v>0</v>
      </c>
      <c r="E122" s="53">
        <f>+SUMIF('[1]2018'!$A:$A,$A122,'[1]2018'!$C:$C)-SUMIF('[1]2018'!$E:$E,$A122,'[1]2018'!$G:$G)</f>
        <v>0</v>
      </c>
      <c r="F122" s="53">
        <f>+SUMIF('[1]2019'!$A:$A,$A122,'[1]2019'!$C:$C)-SUMIF('[1]2019'!$E:$E,$A122,'[1]2019'!$G:$G)</f>
        <v>0</v>
      </c>
      <c r="G122" s="53">
        <f>+SUMIF('[1]2020'!$A:$A,$A122,'[1]2020'!$C:$C)-SUMIF('[1]2020'!$E:$E,$A122,'[1]2020'!$G:$G)</f>
        <v>0</v>
      </c>
      <c r="H122" s="53"/>
      <c r="I122" s="53">
        <f>+(+SUMIF('[1]2021'!$A:$A,$A122,'[1]2021'!$C:$C)-SUMIF('[1]2021'!$E:$E,$A122,'[1]2021'!$G:$G))/12</f>
        <v>0</v>
      </c>
      <c r="J122" s="53">
        <f>+(+SUMIF('[1]2021'!$A:$A,$A122,'[1]2021'!$C:$C)-SUMIF('[1]2021'!$E:$E,$A122,'[1]2021'!$G:$G))/12</f>
        <v>0</v>
      </c>
      <c r="K122" s="53">
        <f>+(+SUMIF('[1]2021'!$A:$A,$A122,'[1]2021'!$C:$C)-SUMIF('[1]2021'!$E:$E,$A122,'[1]2021'!$G:$G))/12</f>
        <v>0</v>
      </c>
      <c r="L122" s="53">
        <f>+(+SUMIF('[1]2021'!$A:$A,$A122,'[1]2021'!$C:$C)-SUMIF('[1]2021'!$E:$E,$A122,'[1]2021'!$G:$G))/12</f>
        <v>0</v>
      </c>
      <c r="M122" s="53">
        <f>+(+SUMIF('[1]2021'!$A:$A,$A122,'[1]2021'!$C:$C)-SUMIF('[1]2021'!$E:$E,$A122,'[1]2021'!$G:$G))/12</f>
        <v>0</v>
      </c>
      <c r="N122" s="53">
        <f>+(+SUMIF('[1]2021'!$A:$A,$A122,'[1]2021'!$C:$C)-SUMIF('[1]2021'!$E:$E,$A122,'[1]2021'!$G:$G))/12</f>
        <v>0</v>
      </c>
      <c r="O122" s="53">
        <f>+(+SUMIF('[1]2021'!$A:$A,$A122,'[1]2021'!$C:$C)-SUMIF('[1]2021'!$E:$E,$A122,'[1]2021'!$G:$G))/12</f>
        <v>0</v>
      </c>
      <c r="P122" s="53">
        <f>+(+SUMIF('[1]2021'!$A:$A,$A122,'[1]2021'!$C:$C)-SUMIF('[1]2021'!$E:$E,$A122,'[1]2021'!$G:$G))/12</f>
        <v>0</v>
      </c>
      <c r="Q122" s="53">
        <f>+(+SUMIF('[1]2021'!$A:$A,$A122,'[1]2021'!$C:$C)-SUMIF('[1]2021'!$E:$E,$A122,'[1]2021'!$G:$G))/12</f>
        <v>0</v>
      </c>
      <c r="R122" s="53">
        <f>+(+SUMIF('[1]2021'!$A:$A,$A122,'[1]2021'!$C:$C)-SUMIF('[1]2021'!$E:$E,$A122,'[1]2021'!$G:$G))/12</f>
        <v>0</v>
      </c>
      <c r="S122" s="53">
        <f>+(+SUMIF('[1]2021'!$A:$A,$A122,'[1]2021'!$C:$C)-SUMIF('[1]2021'!$E:$E,$A122,'[1]2021'!$G:$G))/12</f>
        <v>0</v>
      </c>
      <c r="T122" s="53">
        <f>+(+SUMIF('[1]2021'!$A:$A,$A122,'[1]2021'!$C:$C)-SUMIF('[1]2021'!$E:$E,$A122,'[1]2021'!$G:$G))/12</f>
        <v>0</v>
      </c>
      <c r="U122" s="53">
        <f>+SUM(I122:INDEX(I122:T122,1,Settings!$C$4))</f>
        <v>0</v>
      </c>
      <c r="V122" s="53">
        <f t="shared" si="36"/>
        <v>0</v>
      </c>
      <c r="W122" s="53"/>
      <c r="X122" s="53">
        <f>+SUMIFS(postings!$T:$T,postings!$C:$C,'pl-data'!X$2,postings!$D:$D,'pl-data'!X$3,postings!$I:$I,'pl-data'!$A122)-SUMIFS(postings!$W:$W,postings!$C:$C,'pl-data'!X$2,postings!$D:$D,'pl-data'!X$3,postings!$M:$M,'pl-data'!$A122)</f>
        <v>0</v>
      </c>
      <c r="Y122" s="53">
        <f>+SUMIFS(postings!$T:$T,postings!$C:$C,'pl-data'!Y$2,postings!$D:$D,'pl-data'!Y$3,postings!$I:$I,'pl-data'!$A122)-SUMIFS(postings!$W:$W,postings!$C:$C,'pl-data'!Y$2,postings!$D:$D,'pl-data'!Y$3,postings!$M:$M,'pl-data'!$A122)</f>
        <v>0</v>
      </c>
      <c r="Z122" s="53">
        <f>+SUMIFS(postings!$T:$T,postings!$C:$C,'pl-data'!Z$2,postings!$D:$D,'pl-data'!Z$3,postings!$I:$I,'pl-data'!$A122)-SUMIFS(postings!$W:$W,postings!$C:$C,'pl-data'!Z$2,postings!$D:$D,'pl-data'!Z$3,postings!$M:$M,'pl-data'!$A122)</f>
        <v>0</v>
      </c>
      <c r="AA122" s="53">
        <f>+SUMIFS(postings!$T:$T,postings!$C:$C,'pl-data'!AA$2,postings!$D:$D,'pl-data'!AA$3,postings!$I:$I,'pl-data'!$A122)-SUMIFS(postings!$W:$W,postings!$C:$C,'pl-data'!AA$2,postings!$D:$D,'pl-data'!AA$3,postings!$M:$M,'pl-data'!$A122)</f>
        <v>0</v>
      </c>
      <c r="AB122" s="53">
        <f>+SUMIFS(postings!$T:$T,postings!$C:$C,'pl-data'!AB$2,postings!$D:$D,'pl-data'!AB$3,postings!$I:$I,'pl-data'!$A122)-SUMIFS(postings!$W:$W,postings!$C:$C,'pl-data'!AB$2,postings!$D:$D,'pl-data'!AB$3,postings!$M:$M,'pl-data'!$A122)</f>
        <v>0</v>
      </c>
      <c r="AC122" s="53">
        <f>+SUMIFS(postings!$T:$T,postings!$C:$C,'pl-data'!AC$2,postings!$D:$D,'pl-data'!AC$3,postings!$I:$I,'pl-data'!$A122)-SUMIFS(postings!$W:$W,postings!$C:$C,'pl-data'!AC$2,postings!$D:$D,'pl-data'!AC$3,postings!$M:$M,'pl-data'!$A122)</f>
        <v>0</v>
      </c>
      <c r="AD122" s="53">
        <f>+SUMIFS(postings!$T:$T,postings!$C:$C,'pl-data'!AD$2,postings!$D:$D,'pl-data'!AD$3,postings!$I:$I,'pl-data'!$A122)-SUMIFS(postings!$W:$W,postings!$C:$C,'pl-data'!AD$2,postings!$D:$D,'pl-data'!AD$3,postings!$M:$M,'pl-data'!$A122)</f>
        <v>0</v>
      </c>
      <c r="AE122" s="53">
        <f>+SUMIFS(postings!$T:$T,postings!$C:$C,'pl-data'!AE$2,postings!$D:$D,'pl-data'!AE$3,postings!$I:$I,'pl-data'!$A122)-SUMIFS(postings!$W:$W,postings!$C:$C,'pl-data'!AE$2,postings!$D:$D,'pl-data'!AE$3,postings!$M:$M,'pl-data'!$A122)</f>
        <v>0</v>
      </c>
      <c r="AF122" s="53">
        <f>+SUMIFS(postings!$T:$T,postings!$C:$C,'pl-data'!AF$2,postings!$D:$D,'pl-data'!AF$3,postings!$I:$I,'pl-data'!$A122)-SUMIFS(postings!$W:$W,postings!$C:$C,'pl-data'!AF$2,postings!$D:$D,'pl-data'!AF$3,postings!$M:$M,'pl-data'!$A122)</f>
        <v>0</v>
      </c>
      <c r="AG122" s="53">
        <f>+SUMIFS(postings!$T:$T,postings!$C:$C,'pl-data'!AG$2,postings!$D:$D,'pl-data'!AG$3,postings!$I:$I,'pl-data'!$A122)-SUMIFS(postings!$W:$W,postings!$C:$C,'pl-data'!AG$2,postings!$D:$D,'pl-data'!AG$3,postings!$M:$M,'pl-data'!$A122)</f>
        <v>0</v>
      </c>
      <c r="AH122" s="53">
        <f>+SUMIFS(postings!$T:$T,postings!$C:$C,'pl-data'!AH$2,postings!$D:$D,'pl-data'!AH$3,postings!$I:$I,'pl-data'!$A122)-SUMIFS(postings!$W:$W,postings!$C:$C,'pl-data'!AH$2,postings!$D:$D,'pl-data'!AH$3,postings!$M:$M,'pl-data'!$A122)</f>
        <v>0</v>
      </c>
      <c r="AI122" s="53">
        <f>+SUMIFS(postings!$T:$T,postings!$C:$C,'pl-data'!AI$2,postings!$D:$D,'pl-data'!AI$3,postings!$I:$I,'pl-data'!$A122)-SUMIFS(postings!$W:$W,postings!$C:$C,'pl-data'!AI$2,postings!$D:$D,'pl-data'!AI$3,postings!$M:$M,'pl-data'!$A122)</f>
        <v>0</v>
      </c>
      <c r="AJ122" s="53">
        <f>+SUM(X122:INDEX(X122:AI122,1,Settings!$C$4))</f>
        <v>0</v>
      </c>
      <c r="AK122" s="53">
        <f t="shared" si="37"/>
        <v>0</v>
      </c>
      <c r="AL122" s="53"/>
      <c r="AM122" s="53">
        <f t="shared" si="38"/>
        <v>0</v>
      </c>
      <c r="AN122" s="53">
        <f t="shared" si="39"/>
        <v>0</v>
      </c>
      <c r="AO122" s="53">
        <f t="shared" si="40"/>
        <v>0</v>
      </c>
      <c r="AP122" s="53">
        <f t="shared" si="41"/>
        <v>0</v>
      </c>
      <c r="AQ122" s="53">
        <f t="shared" si="42"/>
        <v>0</v>
      </c>
      <c r="AR122" s="53">
        <f t="shared" si="43"/>
        <v>0</v>
      </c>
      <c r="AS122" s="53">
        <f t="shared" si="44"/>
        <v>0</v>
      </c>
      <c r="AT122" s="53">
        <f t="shared" si="45"/>
        <v>0</v>
      </c>
      <c r="AU122" s="53">
        <f t="shared" si="46"/>
        <v>0</v>
      </c>
      <c r="AV122" s="53">
        <f t="shared" si="47"/>
        <v>0</v>
      </c>
      <c r="AW122" s="53">
        <f t="shared" si="48"/>
        <v>0</v>
      </c>
      <c r="AX122" s="53">
        <f t="shared" si="49"/>
        <v>0</v>
      </c>
      <c r="AY122" s="53">
        <f>+SUM(AM122:INDEX(AM122:AX122,1,Settings!$C$4))</f>
        <v>0</v>
      </c>
      <c r="AZ122" s="53">
        <f t="shared" si="50"/>
        <v>0</v>
      </c>
      <c r="BA122" s="53"/>
      <c r="BB122" s="53">
        <f t="shared" si="51"/>
        <v>0</v>
      </c>
      <c r="BC122" s="53">
        <f t="shared" si="52"/>
        <v>0</v>
      </c>
      <c r="BD122" s="53">
        <f t="shared" si="53"/>
        <v>0</v>
      </c>
      <c r="BE122" s="53">
        <f t="shared" si="54"/>
        <v>0</v>
      </c>
      <c r="BF122" s="53">
        <f t="shared" si="55"/>
        <v>0</v>
      </c>
      <c r="BG122" s="53">
        <f t="shared" si="56"/>
        <v>0</v>
      </c>
      <c r="BH122" s="53">
        <f t="shared" si="57"/>
        <v>0</v>
      </c>
      <c r="BI122" s="53">
        <f t="shared" si="58"/>
        <v>0</v>
      </c>
      <c r="BJ122" s="53">
        <f t="shared" si="59"/>
        <v>0</v>
      </c>
      <c r="BK122" s="53">
        <f t="shared" si="60"/>
        <v>0</v>
      </c>
      <c r="BL122" s="53">
        <f t="shared" si="61"/>
        <v>0</v>
      </c>
      <c r="BM122" s="53">
        <f t="shared" si="62"/>
        <v>0</v>
      </c>
      <c r="BN122" s="53">
        <f t="shared" si="63"/>
        <v>0</v>
      </c>
      <c r="BO122" s="53"/>
      <c r="BP122" s="53">
        <f t="shared" si="64"/>
        <v>0</v>
      </c>
      <c r="BQ122" s="53"/>
      <c r="BR122" s="53">
        <f t="shared" si="65"/>
        <v>0</v>
      </c>
    </row>
    <row r="123" spans="1:70" x14ac:dyDescent="0.2">
      <c r="A123" s="6">
        <v>2654</v>
      </c>
      <c r="B123" s="6" t="str">
        <f>+VLOOKUP(A123,masterfile!B:C,2,FALSE)</f>
        <v>Erträge Wertpapiere/Ausleihungen UV</v>
      </c>
      <c r="D123" s="53">
        <f>+SUMIF('[1]2017'!$A:$A,$A123,'[1]2017'!$C:$C)-SUMIF('[1]2017'!$E:$E,$A123,'[1]2017'!$G:$G)</f>
        <v>0</v>
      </c>
      <c r="E123" s="53">
        <f>+SUMIF('[1]2018'!$A:$A,$A123,'[1]2018'!$C:$C)-SUMIF('[1]2018'!$E:$E,$A123,'[1]2018'!$G:$G)</f>
        <v>0</v>
      </c>
      <c r="F123" s="53">
        <f>+SUMIF('[1]2019'!$A:$A,$A123,'[1]2019'!$C:$C)-SUMIF('[1]2019'!$E:$E,$A123,'[1]2019'!$G:$G)</f>
        <v>0</v>
      </c>
      <c r="G123" s="53">
        <f>+SUMIF('[1]2020'!$A:$A,$A123,'[1]2020'!$C:$C)-SUMIF('[1]2020'!$E:$E,$A123,'[1]2020'!$G:$G)</f>
        <v>0</v>
      </c>
      <c r="H123" s="53"/>
      <c r="I123" s="53">
        <f>+(+SUMIF('[1]2021'!$A:$A,$A123,'[1]2021'!$C:$C)-SUMIF('[1]2021'!$E:$E,$A123,'[1]2021'!$G:$G))/12</f>
        <v>0</v>
      </c>
      <c r="J123" s="53">
        <f>+(+SUMIF('[1]2021'!$A:$A,$A123,'[1]2021'!$C:$C)-SUMIF('[1]2021'!$E:$E,$A123,'[1]2021'!$G:$G))/12</f>
        <v>0</v>
      </c>
      <c r="K123" s="53">
        <f>+(+SUMIF('[1]2021'!$A:$A,$A123,'[1]2021'!$C:$C)-SUMIF('[1]2021'!$E:$E,$A123,'[1]2021'!$G:$G))/12</f>
        <v>0</v>
      </c>
      <c r="L123" s="53">
        <f>+(+SUMIF('[1]2021'!$A:$A,$A123,'[1]2021'!$C:$C)-SUMIF('[1]2021'!$E:$E,$A123,'[1]2021'!$G:$G))/12</f>
        <v>0</v>
      </c>
      <c r="M123" s="53">
        <f>+(+SUMIF('[1]2021'!$A:$A,$A123,'[1]2021'!$C:$C)-SUMIF('[1]2021'!$E:$E,$A123,'[1]2021'!$G:$G))/12</f>
        <v>0</v>
      </c>
      <c r="N123" s="53">
        <f>+(+SUMIF('[1]2021'!$A:$A,$A123,'[1]2021'!$C:$C)-SUMIF('[1]2021'!$E:$E,$A123,'[1]2021'!$G:$G))/12</f>
        <v>0</v>
      </c>
      <c r="O123" s="53">
        <f>+(+SUMIF('[1]2021'!$A:$A,$A123,'[1]2021'!$C:$C)-SUMIF('[1]2021'!$E:$E,$A123,'[1]2021'!$G:$G))/12</f>
        <v>0</v>
      </c>
      <c r="P123" s="53">
        <f>+(+SUMIF('[1]2021'!$A:$A,$A123,'[1]2021'!$C:$C)-SUMIF('[1]2021'!$E:$E,$A123,'[1]2021'!$G:$G))/12</f>
        <v>0</v>
      </c>
      <c r="Q123" s="53">
        <f>+(+SUMIF('[1]2021'!$A:$A,$A123,'[1]2021'!$C:$C)-SUMIF('[1]2021'!$E:$E,$A123,'[1]2021'!$G:$G))/12</f>
        <v>0</v>
      </c>
      <c r="R123" s="53">
        <f>+(+SUMIF('[1]2021'!$A:$A,$A123,'[1]2021'!$C:$C)-SUMIF('[1]2021'!$E:$E,$A123,'[1]2021'!$G:$G))/12</f>
        <v>0</v>
      </c>
      <c r="S123" s="53">
        <f>+(+SUMIF('[1]2021'!$A:$A,$A123,'[1]2021'!$C:$C)-SUMIF('[1]2021'!$E:$E,$A123,'[1]2021'!$G:$G))/12</f>
        <v>0</v>
      </c>
      <c r="T123" s="53">
        <f>+(+SUMIF('[1]2021'!$A:$A,$A123,'[1]2021'!$C:$C)-SUMIF('[1]2021'!$E:$E,$A123,'[1]2021'!$G:$G))/12</f>
        <v>0</v>
      </c>
      <c r="U123" s="53">
        <f>+SUM(I123:INDEX(I123:T123,1,Settings!$C$4))</f>
        <v>0</v>
      </c>
      <c r="V123" s="53">
        <f t="shared" si="36"/>
        <v>0</v>
      </c>
      <c r="W123" s="53"/>
      <c r="X123" s="53">
        <f>+SUMIFS(postings!$T:$T,postings!$C:$C,'pl-data'!X$2,postings!$D:$D,'pl-data'!X$3,postings!$I:$I,'pl-data'!$A123)-SUMIFS(postings!$W:$W,postings!$C:$C,'pl-data'!X$2,postings!$D:$D,'pl-data'!X$3,postings!$M:$M,'pl-data'!$A123)</f>
        <v>0</v>
      </c>
      <c r="Y123" s="53">
        <f>+SUMIFS(postings!$T:$T,postings!$C:$C,'pl-data'!Y$2,postings!$D:$D,'pl-data'!Y$3,postings!$I:$I,'pl-data'!$A123)-SUMIFS(postings!$W:$W,postings!$C:$C,'pl-data'!Y$2,postings!$D:$D,'pl-data'!Y$3,postings!$M:$M,'pl-data'!$A123)</f>
        <v>0</v>
      </c>
      <c r="Z123" s="53">
        <f>+SUMIFS(postings!$T:$T,postings!$C:$C,'pl-data'!Z$2,postings!$D:$D,'pl-data'!Z$3,postings!$I:$I,'pl-data'!$A123)-SUMIFS(postings!$W:$W,postings!$C:$C,'pl-data'!Z$2,postings!$D:$D,'pl-data'!Z$3,postings!$M:$M,'pl-data'!$A123)</f>
        <v>0</v>
      </c>
      <c r="AA123" s="53">
        <f>+SUMIFS(postings!$T:$T,postings!$C:$C,'pl-data'!AA$2,postings!$D:$D,'pl-data'!AA$3,postings!$I:$I,'pl-data'!$A123)-SUMIFS(postings!$W:$W,postings!$C:$C,'pl-data'!AA$2,postings!$D:$D,'pl-data'!AA$3,postings!$M:$M,'pl-data'!$A123)</f>
        <v>0</v>
      </c>
      <c r="AB123" s="53">
        <f>+SUMIFS(postings!$T:$T,postings!$C:$C,'pl-data'!AB$2,postings!$D:$D,'pl-data'!AB$3,postings!$I:$I,'pl-data'!$A123)-SUMIFS(postings!$W:$W,postings!$C:$C,'pl-data'!AB$2,postings!$D:$D,'pl-data'!AB$3,postings!$M:$M,'pl-data'!$A123)</f>
        <v>0</v>
      </c>
      <c r="AC123" s="53">
        <f>+SUMIFS(postings!$T:$T,postings!$C:$C,'pl-data'!AC$2,postings!$D:$D,'pl-data'!AC$3,postings!$I:$I,'pl-data'!$A123)-SUMIFS(postings!$W:$W,postings!$C:$C,'pl-data'!AC$2,postings!$D:$D,'pl-data'!AC$3,postings!$M:$M,'pl-data'!$A123)</f>
        <v>0</v>
      </c>
      <c r="AD123" s="53">
        <f>+SUMIFS(postings!$T:$T,postings!$C:$C,'pl-data'!AD$2,postings!$D:$D,'pl-data'!AD$3,postings!$I:$I,'pl-data'!$A123)-SUMIFS(postings!$W:$W,postings!$C:$C,'pl-data'!AD$2,postings!$D:$D,'pl-data'!AD$3,postings!$M:$M,'pl-data'!$A123)</f>
        <v>0</v>
      </c>
      <c r="AE123" s="53">
        <f>+SUMIFS(postings!$T:$T,postings!$C:$C,'pl-data'!AE$2,postings!$D:$D,'pl-data'!AE$3,postings!$I:$I,'pl-data'!$A123)-SUMIFS(postings!$W:$W,postings!$C:$C,'pl-data'!AE$2,postings!$D:$D,'pl-data'!AE$3,postings!$M:$M,'pl-data'!$A123)</f>
        <v>0</v>
      </c>
      <c r="AF123" s="53">
        <f>+SUMIFS(postings!$T:$T,postings!$C:$C,'pl-data'!AF$2,postings!$D:$D,'pl-data'!AF$3,postings!$I:$I,'pl-data'!$A123)-SUMIFS(postings!$W:$W,postings!$C:$C,'pl-data'!AF$2,postings!$D:$D,'pl-data'!AF$3,postings!$M:$M,'pl-data'!$A123)</f>
        <v>0</v>
      </c>
      <c r="AG123" s="53">
        <f>+SUMIFS(postings!$T:$T,postings!$C:$C,'pl-data'!AG$2,postings!$D:$D,'pl-data'!AG$3,postings!$I:$I,'pl-data'!$A123)-SUMIFS(postings!$W:$W,postings!$C:$C,'pl-data'!AG$2,postings!$D:$D,'pl-data'!AG$3,postings!$M:$M,'pl-data'!$A123)</f>
        <v>0</v>
      </c>
      <c r="AH123" s="53">
        <f>+SUMIFS(postings!$T:$T,postings!$C:$C,'pl-data'!AH$2,postings!$D:$D,'pl-data'!AH$3,postings!$I:$I,'pl-data'!$A123)-SUMIFS(postings!$W:$W,postings!$C:$C,'pl-data'!AH$2,postings!$D:$D,'pl-data'!AH$3,postings!$M:$M,'pl-data'!$A123)</f>
        <v>0</v>
      </c>
      <c r="AI123" s="53">
        <f>+SUMIFS(postings!$T:$T,postings!$C:$C,'pl-data'!AI$2,postings!$D:$D,'pl-data'!AI$3,postings!$I:$I,'pl-data'!$A123)-SUMIFS(postings!$W:$W,postings!$C:$C,'pl-data'!AI$2,postings!$D:$D,'pl-data'!AI$3,postings!$M:$M,'pl-data'!$A123)</f>
        <v>0</v>
      </c>
      <c r="AJ123" s="53">
        <f>+SUM(X123:INDEX(X123:AI123,1,Settings!$C$4))</f>
        <v>0</v>
      </c>
      <c r="AK123" s="53">
        <f t="shared" si="37"/>
        <v>0</v>
      </c>
      <c r="AL123" s="53"/>
      <c r="AM123" s="53">
        <f t="shared" si="38"/>
        <v>0</v>
      </c>
      <c r="AN123" s="53">
        <f t="shared" si="39"/>
        <v>0</v>
      </c>
      <c r="AO123" s="53">
        <f t="shared" si="40"/>
        <v>0</v>
      </c>
      <c r="AP123" s="53">
        <f t="shared" si="41"/>
        <v>0</v>
      </c>
      <c r="AQ123" s="53">
        <f t="shared" si="42"/>
        <v>0</v>
      </c>
      <c r="AR123" s="53">
        <f t="shared" si="43"/>
        <v>0</v>
      </c>
      <c r="AS123" s="53">
        <f t="shared" si="44"/>
        <v>0</v>
      </c>
      <c r="AT123" s="53">
        <f t="shared" si="45"/>
        <v>0</v>
      </c>
      <c r="AU123" s="53">
        <f t="shared" si="46"/>
        <v>0</v>
      </c>
      <c r="AV123" s="53">
        <f t="shared" si="47"/>
        <v>0</v>
      </c>
      <c r="AW123" s="53">
        <f t="shared" si="48"/>
        <v>0</v>
      </c>
      <c r="AX123" s="53">
        <f t="shared" si="49"/>
        <v>0</v>
      </c>
      <c r="AY123" s="53">
        <f>+SUM(AM123:INDEX(AM123:AX123,1,Settings!$C$4))</f>
        <v>0</v>
      </c>
      <c r="AZ123" s="53">
        <f t="shared" si="50"/>
        <v>0</v>
      </c>
      <c r="BA123" s="53"/>
      <c r="BB123" s="53">
        <f t="shared" si="51"/>
        <v>0</v>
      </c>
      <c r="BC123" s="53">
        <f t="shared" si="52"/>
        <v>0</v>
      </c>
      <c r="BD123" s="53">
        <f t="shared" si="53"/>
        <v>0</v>
      </c>
      <c r="BE123" s="53">
        <f t="shared" si="54"/>
        <v>0</v>
      </c>
      <c r="BF123" s="53">
        <f t="shared" si="55"/>
        <v>0</v>
      </c>
      <c r="BG123" s="53">
        <f t="shared" si="56"/>
        <v>0</v>
      </c>
      <c r="BH123" s="53">
        <f t="shared" si="57"/>
        <v>0</v>
      </c>
      <c r="BI123" s="53">
        <f t="shared" si="58"/>
        <v>0</v>
      </c>
      <c r="BJ123" s="53">
        <f t="shared" si="59"/>
        <v>0</v>
      </c>
      <c r="BK123" s="53">
        <f t="shared" si="60"/>
        <v>0</v>
      </c>
      <c r="BL123" s="53">
        <f t="shared" si="61"/>
        <v>0</v>
      </c>
      <c r="BM123" s="53">
        <f t="shared" si="62"/>
        <v>0</v>
      </c>
      <c r="BN123" s="53">
        <f t="shared" si="63"/>
        <v>0</v>
      </c>
      <c r="BO123" s="53"/>
      <c r="BP123" s="53">
        <f t="shared" si="64"/>
        <v>0</v>
      </c>
      <c r="BQ123" s="53"/>
      <c r="BR123" s="53">
        <f t="shared" si="65"/>
        <v>0</v>
      </c>
    </row>
    <row r="124" spans="1:70" x14ac:dyDescent="0.2">
      <c r="A124" s="6">
        <v>2655</v>
      </c>
      <c r="B124" s="6" t="str">
        <f>+VLOOKUP(A124,masterfile!B:C,2,FALSE)</f>
        <v>Erträge aus Anteilen KapG UV z.T. stfr</v>
      </c>
      <c r="D124" s="53">
        <f>+SUMIF('[1]2017'!$A:$A,$A124,'[1]2017'!$C:$C)-SUMIF('[1]2017'!$E:$E,$A124,'[1]2017'!$G:$G)</f>
        <v>0</v>
      </c>
      <c r="E124" s="53">
        <f>+SUMIF('[1]2018'!$A:$A,$A124,'[1]2018'!$C:$C)-SUMIF('[1]2018'!$E:$E,$A124,'[1]2018'!$G:$G)</f>
        <v>0</v>
      </c>
      <c r="F124" s="53">
        <f>+SUMIF('[1]2019'!$A:$A,$A124,'[1]2019'!$C:$C)-SUMIF('[1]2019'!$E:$E,$A124,'[1]2019'!$G:$G)</f>
        <v>0</v>
      </c>
      <c r="G124" s="53">
        <f>+SUMIF('[1]2020'!$A:$A,$A124,'[1]2020'!$C:$C)-SUMIF('[1]2020'!$E:$E,$A124,'[1]2020'!$G:$G)</f>
        <v>0</v>
      </c>
      <c r="H124" s="53"/>
      <c r="I124" s="53">
        <f>+(+SUMIF('[1]2021'!$A:$A,$A124,'[1]2021'!$C:$C)-SUMIF('[1]2021'!$E:$E,$A124,'[1]2021'!$G:$G))/12</f>
        <v>0</v>
      </c>
      <c r="J124" s="53">
        <f>+(+SUMIF('[1]2021'!$A:$A,$A124,'[1]2021'!$C:$C)-SUMIF('[1]2021'!$E:$E,$A124,'[1]2021'!$G:$G))/12</f>
        <v>0</v>
      </c>
      <c r="K124" s="53">
        <f>+(+SUMIF('[1]2021'!$A:$A,$A124,'[1]2021'!$C:$C)-SUMIF('[1]2021'!$E:$E,$A124,'[1]2021'!$G:$G))/12</f>
        <v>0</v>
      </c>
      <c r="L124" s="53">
        <f>+(+SUMIF('[1]2021'!$A:$A,$A124,'[1]2021'!$C:$C)-SUMIF('[1]2021'!$E:$E,$A124,'[1]2021'!$G:$G))/12</f>
        <v>0</v>
      </c>
      <c r="M124" s="53">
        <f>+(+SUMIF('[1]2021'!$A:$A,$A124,'[1]2021'!$C:$C)-SUMIF('[1]2021'!$E:$E,$A124,'[1]2021'!$G:$G))/12</f>
        <v>0</v>
      </c>
      <c r="N124" s="53">
        <f>+(+SUMIF('[1]2021'!$A:$A,$A124,'[1]2021'!$C:$C)-SUMIF('[1]2021'!$E:$E,$A124,'[1]2021'!$G:$G))/12</f>
        <v>0</v>
      </c>
      <c r="O124" s="53">
        <f>+(+SUMIF('[1]2021'!$A:$A,$A124,'[1]2021'!$C:$C)-SUMIF('[1]2021'!$E:$E,$A124,'[1]2021'!$G:$G))/12</f>
        <v>0</v>
      </c>
      <c r="P124" s="53">
        <f>+(+SUMIF('[1]2021'!$A:$A,$A124,'[1]2021'!$C:$C)-SUMIF('[1]2021'!$E:$E,$A124,'[1]2021'!$G:$G))/12</f>
        <v>0</v>
      </c>
      <c r="Q124" s="53">
        <f>+(+SUMIF('[1]2021'!$A:$A,$A124,'[1]2021'!$C:$C)-SUMIF('[1]2021'!$E:$E,$A124,'[1]2021'!$G:$G))/12</f>
        <v>0</v>
      </c>
      <c r="R124" s="53">
        <f>+(+SUMIF('[1]2021'!$A:$A,$A124,'[1]2021'!$C:$C)-SUMIF('[1]2021'!$E:$E,$A124,'[1]2021'!$G:$G))/12</f>
        <v>0</v>
      </c>
      <c r="S124" s="53">
        <f>+(+SUMIF('[1]2021'!$A:$A,$A124,'[1]2021'!$C:$C)-SUMIF('[1]2021'!$E:$E,$A124,'[1]2021'!$G:$G))/12</f>
        <v>0</v>
      </c>
      <c r="T124" s="53">
        <f>+(+SUMIF('[1]2021'!$A:$A,$A124,'[1]2021'!$C:$C)-SUMIF('[1]2021'!$E:$E,$A124,'[1]2021'!$G:$G))/12</f>
        <v>0</v>
      </c>
      <c r="U124" s="53">
        <f>+SUM(I124:INDEX(I124:T124,1,Settings!$C$4))</f>
        <v>0</v>
      </c>
      <c r="V124" s="53">
        <f t="shared" si="36"/>
        <v>0</v>
      </c>
      <c r="W124" s="53"/>
      <c r="X124" s="53">
        <f>+SUMIFS(postings!$T:$T,postings!$C:$C,'pl-data'!X$2,postings!$D:$D,'pl-data'!X$3,postings!$I:$I,'pl-data'!$A124)-SUMIFS(postings!$W:$W,postings!$C:$C,'pl-data'!X$2,postings!$D:$D,'pl-data'!X$3,postings!$M:$M,'pl-data'!$A124)</f>
        <v>0</v>
      </c>
      <c r="Y124" s="53">
        <f>+SUMIFS(postings!$T:$T,postings!$C:$C,'pl-data'!Y$2,postings!$D:$D,'pl-data'!Y$3,postings!$I:$I,'pl-data'!$A124)-SUMIFS(postings!$W:$W,postings!$C:$C,'pl-data'!Y$2,postings!$D:$D,'pl-data'!Y$3,postings!$M:$M,'pl-data'!$A124)</f>
        <v>0</v>
      </c>
      <c r="Z124" s="53">
        <f>+SUMIFS(postings!$T:$T,postings!$C:$C,'pl-data'!Z$2,postings!$D:$D,'pl-data'!Z$3,postings!$I:$I,'pl-data'!$A124)-SUMIFS(postings!$W:$W,postings!$C:$C,'pl-data'!Z$2,postings!$D:$D,'pl-data'!Z$3,postings!$M:$M,'pl-data'!$A124)</f>
        <v>0</v>
      </c>
      <c r="AA124" s="53">
        <f>+SUMIFS(postings!$T:$T,postings!$C:$C,'pl-data'!AA$2,postings!$D:$D,'pl-data'!AA$3,postings!$I:$I,'pl-data'!$A124)-SUMIFS(postings!$W:$W,postings!$C:$C,'pl-data'!AA$2,postings!$D:$D,'pl-data'!AA$3,postings!$M:$M,'pl-data'!$A124)</f>
        <v>0</v>
      </c>
      <c r="AB124" s="53">
        <f>+SUMIFS(postings!$T:$T,postings!$C:$C,'pl-data'!AB$2,postings!$D:$D,'pl-data'!AB$3,postings!$I:$I,'pl-data'!$A124)-SUMIFS(postings!$W:$W,postings!$C:$C,'pl-data'!AB$2,postings!$D:$D,'pl-data'!AB$3,postings!$M:$M,'pl-data'!$A124)</f>
        <v>0</v>
      </c>
      <c r="AC124" s="53">
        <f>+SUMIFS(postings!$T:$T,postings!$C:$C,'pl-data'!AC$2,postings!$D:$D,'pl-data'!AC$3,postings!$I:$I,'pl-data'!$A124)-SUMIFS(postings!$W:$W,postings!$C:$C,'pl-data'!AC$2,postings!$D:$D,'pl-data'!AC$3,postings!$M:$M,'pl-data'!$A124)</f>
        <v>0</v>
      </c>
      <c r="AD124" s="53">
        <f>+SUMIFS(postings!$T:$T,postings!$C:$C,'pl-data'!AD$2,postings!$D:$D,'pl-data'!AD$3,postings!$I:$I,'pl-data'!$A124)-SUMIFS(postings!$W:$W,postings!$C:$C,'pl-data'!AD$2,postings!$D:$D,'pl-data'!AD$3,postings!$M:$M,'pl-data'!$A124)</f>
        <v>0</v>
      </c>
      <c r="AE124" s="53">
        <f>+SUMIFS(postings!$T:$T,postings!$C:$C,'pl-data'!AE$2,postings!$D:$D,'pl-data'!AE$3,postings!$I:$I,'pl-data'!$A124)-SUMIFS(postings!$W:$W,postings!$C:$C,'pl-data'!AE$2,postings!$D:$D,'pl-data'!AE$3,postings!$M:$M,'pl-data'!$A124)</f>
        <v>0</v>
      </c>
      <c r="AF124" s="53">
        <f>+SUMIFS(postings!$T:$T,postings!$C:$C,'pl-data'!AF$2,postings!$D:$D,'pl-data'!AF$3,postings!$I:$I,'pl-data'!$A124)-SUMIFS(postings!$W:$W,postings!$C:$C,'pl-data'!AF$2,postings!$D:$D,'pl-data'!AF$3,postings!$M:$M,'pl-data'!$A124)</f>
        <v>0</v>
      </c>
      <c r="AG124" s="53">
        <f>+SUMIFS(postings!$T:$T,postings!$C:$C,'pl-data'!AG$2,postings!$D:$D,'pl-data'!AG$3,postings!$I:$I,'pl-data'!$A124)-SUMIFS(postings!$W:$W,postings!$C:$C,'pl-data'!AG$2,postings!$D:$D,'pl-data'!AG$3,postings!$M:$M,'pl-data'!$A124)</f>
        <v>0</v>
      </c>
      <c r="AH124" s="53">
        <f>+SUMIFS(postings!$T:$T,postings!$C:$C,'pl-data'!AH$2,postings!$D:$D,'pl-data'!AH$3,postings!$I:$I,'pl-data'!$A124)-SUMIFS(postings!$W:$W,postings!$C:$C,'pl-data'!AH$2,postings!$D:$D,'pl-data'!AH$3,postings!$M:$M,'pl-data'!$A124)</f>
        <v>0</v>
      </c>
      <c r="AI124" s="53">
        <f>+SUMIFS(postings!$T:$T,postings!$C:$C,'pl-data'!AI$2,postings!$D:$D,'pl-data'!AI$3,postings!$I:$I,'pl-data'!$A124)-SUMIFS(postings!$W:$W,postings!$C:$C,'pl-data'!AI$2,postings!$D:$D,'pl-data'!AI$3,postings!$M:$M,'pl-data'!$A124)</f>
        <v>0</v>
      </c>
      <c r="AJ124" s="53">
        <f>+SUM(X124:INDEX(X124:AI124,1,Settings!$C$4))</f>
        <v>0</v>
      </c>
      <c r="AK124" s="53">
        <f t="shared" si="37"/>
        <v>0</v>
      </c>
      <c r="AL124" s="53"/>
      <c r="AM124" s="53">
        <f t="shared" si="38"/>
        <v>0</v>
      </c>
      <c r="AN124" s="53">
        <f t="shared" si="39"/>
        <v>0</v>
      </c>
      <c r="AO124" s="53">
        <f t="shared" si="40"/>
        <v>0</v>
      </c>
      <c r="AP124" s="53">
        <f t="shared" si="41"/>
        <v>0</v>
      </c>
      <c r="AQ124" s="53">
        <f t="shared" si="42"/>
        <v>0</v>
      </c>
      <c r="AR124" s="53">
        <f t="shared" si="43"/>
        <v>0</v>
      </c>
      <c r="AS124" s="53">
        <f t="shared" si="44"/>
        <v>0</v>
      </c>
      <c r="AT124" s="53">
        <f t="shared" si="45"/>
        <v>0</v>
      </c>
      <c r="AU124" s="53">
        <f t="shared" si="46"/>
        <v>0</v>
      </c>
      <c r="AV124" s="53">
        <f t="shared" si="47"/>
        <v>0</v>
      </c>
      <c r="AW124" s="53">
        <f t="shared" si="48"/>
        <v>0</v>
      </c>
      <c r="AX124" s="53">
        <f t="shared" si="49"/>
        <v>0</v>
      </c>
      <c r="AY124" s="53">
        <f>+SUM(AM124:INDEX(AM124:AX124,1,Settings!$C$4))</f>
        <v>0</v>
      </c>
      <c r="AZ124" s="53">
        <f t="shared" si="50"/>
        <v>0</v>
      </c>
      <c r="BA124" s="53"/>
      <c r="BB124" s="53">
        <f t="shared" si="51"/>
        <v>0</v>
      </c>
      <c r="BC124" s="53">
        <f t="shared" si="52"/>
        <v>0</v>
      </c>
      <c r="BD124" s="53">
        <f t="shared" si="53"/>
        <v>0</v>
      </c>
      <c r="BE124" s="53">
        <f t="shared" si="54"/>
        <v>0</v>
      </c>
      <c r="BF124" s="53">
        <f t="shared" si="55"/>
        <v>0</v>
      </c>
      <c r="BG124" s="53">
        <f t="shared" si="56"/>
        <v>0</v>
      </c>
      <c r="BH124" s="53">
        <f t="shared" si="57"/>
        <v>0</v>
      </c>
      <c r="BI124" s="53">
        <f t="shared" si="58"/>
        <v>0</v>
      </c>
      <c r="BJ124" s="53">
        <f t="shared" si="59"/>
        <v>0</v>
      </c>
      <c r="BK124" s="53">
        <f t="shared" si="60"/>
        <v>0</v>
      </c>
      <c r="BL124" s="53">
        <f t="shared" si="61"/>
        <v>0</v>
      </c>
      <c r="BM124" s="53">
        <f t="shared" si="62"/>
        <v>0</v>
      </c>
      <c r="BN124" s="53">
        <f t="shared" si="63"/>
        <v>0</v>
      </c>
      <c r="BO124" s="53"/>
      <c r="BP124" s="53">
        <f t="shared" si="64"/>
        <v>0</v>
      </c>
      <c r="BQ124" s="53"/>
      <c r="BR124" s="53">
        <f t="shared" si="65"/>
        <v>0</v>
      </c>
    </row>
    <row r="125" spans="1:70" x14ac:dyDescent="0.2">
      <c r="A125" s="6">
        <v>2656</v>
      </c>
      <c r="B125" s="6" t="str">
        <f>+VLOOKUP(A125,masterfile!B:C,2,FALSE)</f>
        <v>Ertr Ant KapG verb UN z.T.stfr (Zinsen)</v>
      </c>
      <c r="D125" s="53">
        <f>+SUMIF('[1]2017'!$A:$A,$A125,'[1]2017'!$C:$C)-SUMIF('[1]2017'!$E:$E,$A125,'[1]2017'!$G:$G)</f>
        <v>0</v>
      </c>
      <c r="E125" s="53">
        <f>+SUMIF('[1]2018'!$A:$A,$A125,'[1]2018'!$C:$C)-SUMIF('[1]2018'!$E:$E,$A125,'[1]2018'!$G:$G)</f>
        <v>0</v>
      </c>
      <c r="F125" s="53">
        <f>+SUMIF('[1]2019'!$A:$A,$A125,'[1]2019'!$C:$C)-SUMIF('[1]2019'!$E:$E,$A125,'[1]2019'!$G:$G)</f>
        <v>0</v>
      </c>
      <c r="G125" s="53">
        <f>+SUMIF('[1]2020'!$A:$A,$A125,'[1]2020'!$C:$C)-SUMIF('[1]2020'!$E:$E,$A125,'[1]2020'!$G:$G)</f>
        <v>0</v>
      </c>
      <c r="H125" s="53"/>
      <c r="I125" s="53">
        <f>+(+SUMIF('[1]2021'!$A:$A,$A125,'[1]2021'!$C:$C)-SUMIF('[1]2021'!$E:$E,$A125,'[1]2021'!$G:$G))/12</f>
        <v>0</v>
      </c>
      <c r="J125" s="53">
        <f>+(+SUMIF('[1]2021'!$A:$A,$A125,'[1]2021'!$C:$C)-SUMIF('[1]2021'!$E:$E,$A125,'[1]2021'!$G:$G))/12</f>
        <v>0</v>
      </c>
      <c r="K125" s="53">
        <f>+(+SUMIF('[1]2021'!$A:$A,$A125,'[1]2021'!$C:$C)-SUMIF('[1]2021'!$E:$E,$A125,'[1]2021'!$G:$G))/12</f>
        <v>0</v>
      </c>
      <c r="L125" s="53">
        <f>+(+SUMIF('[1]2021'!$A:$A,$A125,'[1]2021'!$C:$C)-SUMIF('[1]2021'!$E:$E,$A125,'[1]2021'!$G:$G))/12</f>
        <v>0</v>
      </c>
      <c r="M125" s="53">
        <f>+(+SUMIF('[1]2021'!$A:$A,$A125,'[1]2021'!$C:$C)-SUMIF('[1]2021'!$E:$E,$A125,'[1]2021'!$G:$G))/12</f>
        <v>0</v>
      </c>
      <c r="N125" s="53">
        <f>+(+SUMIF('[1]2021'!$A:$A,$A125,'[1]2021'!$C:$C)-SUMIF('[1]2021'!$E:$E,$A125,'[1]2021'!$G:$G))/12</f>
        <v>0</v>
      </c>
      <c r="O125" s="53">
        <f>+(+SUMIF('[1]2021'!$A:$A,$A125,'[1]2021'!$C:$C)-SUMIF('[1]2021'!$E:$E,$A125,'[1]2021'!$G:$G))/12</f>
        <v>0</v>
      </c>
      <c r="P125" s="53">
        <f>+(+SUMIF('[1]2021'!$A:$A,$A125,'[1]2021'!$C:$C)-SUMIF('[1]2021'!$E:$E,$A125,'[1]2021'!$G:$G))/12</f>
        <v>0</v>
      </c>
      <c r="Q125" s="53">
        <f>+(+SUMIF('[1]2021'!$A:$A,$A125,'[1]2021'!$C:$C)-SUMIF('[1]2021'!$E:$E,$A125,'[1]2021'!$G:$G))/12</f>
        <v>0</v>
      </c>
      <c r="R125" s="53">
        <f>+(+SUMIF('[1]2021'!$A:$A,$A125,'[1]2021'!$C:$C)-SUMIF('[1]2021'!$E:$E,$A125,'[1]2021'!$G:$G))/12</f>
        <v>0</v>
      </c>
      <c r="S125" s="53">
        <f>+(+SUMIF('[1]2021'!$A:$A,$A125,'[1]2021'!$C:$C)-SUMIF('[1]2021'!$E:$E,$A125,'[1]2021'!$G:$G))/12</f>
        <v>0</v>
      </c>
      <c r="T125" s="53">
        <f>+(+SUMIF('[1]2021'!$A:$A,$A125,'[1]2021'!$C:$C)-SUMIF('[1]2021'!$E:$E,$A125,'[1]2021'!$G:$G))/12</f>
        <v>0</v>
      </c>
      <c r="U125" s="53">
        <f>+SUM(I125:INDEX(I125:T125,1,Settings!$C$4))</f>
        <v>0</v>
      </c>
      <c r="V125" s="53">
        <f t="shared" si="36"/>
        <v>0</v>
      </c>
      <c r="W125" s="53"/>
      <c r="X125" s="53">
        <f>+SUMIFS(postings!$T:$T,postings!$C:$C,'pl-data'!X$2,postings!$D:$D,'pl-data'!X$3,postings!$I:$I,'pl-data'!$A125)-SUMIFS(postings!$W:$W,postings!$C:$C,'pl-data'!X$2,postings!$D:$D,'pl-data'!X$3,postings!$M:$M,'pl-data'!$A125)</f>
        <v>0</v>
      </c>
      <c r="Y125" s="53">
        <f>+SUMIFS(postings!$T:$T,postings!$C:$C,'pl-data'!Y$2,postings!$D:$D,'pl-data'!Y$3,postings!$I:$I,'pl-data'!$A125)-SUMIFS(postings!$W:$W,postings!$C:$C,'pl-data'!Y$2,postings!$D:$D,'pl-data'!Y$3,postings!$M:$M,'pl-data'!$A125)</f>
        <v>0</v>
      </c>
      <c r="Z125" s="53">
        <f>+SUMIFS(postings!$T:$T,postings!$C:$C,'pl-data'!Z$2,postings!$D:$D,'pl-data'!Z$3,postings!$I:$I,'pl-data'!$A125)-SUMIFS(postings!$W:$W,postings!$C:$C,'pl-data'!Z$2,postings!$D:$D,'pl-data'!Z$3,postings!$M:$M,'pl-data'!$A125)</f>
        <v>0</v>
      </c>
      <c r="AA125" s="53">
        <f>+SUMIFS(postings!$T:$T,postings!$C:$C,'pl-data'!AA$2,postings!$D:$D,'pl-data'!AA$3,postings!$I:$I,'pl-data'!$A125)-SUMIFS(postings!$W:$W,postings!$C:$C,'pl-data'!AA$2,postings!$D:$D,'pl-data'!AA$3,postings!$M:$M,'pl-data'!$A125)</f>
        <v>0</v>
      </c>
      <c r="AB125" s="53">
        <f>+SUMIFS(postings!$T:$T,postings!$C:$C,'pl-data'!AB$2,postings!$D:$D,'pl-data'!AB$3,postings!$I:$I,'pl-data'!$A125)-SUMIFS(postings!$W:$W,postings!$C:$C,'pl-data'!AB$2,postings!$D:$D,'pl-data'!AB$3,postings!$M:$M,'pl-data'!$A125)</f>
        <v>0</v>
      </c>
      <c r="AC125" s="53">
        <f>+SUMIFS(postings!$T:$T,postings!$C:$C,'pl-data'!AC$2,postings!$D:$D,'pl-data'!AC$3,postings!$I:$I,'pl-data'!$A125)-SUMIFS(postings!$W:$W,postings!$C:$C,'pl-data'!AC$2,postings!$D:$D,'pl-data'!AC$3,postings!$M:$M,'pl-data'!$A125)</f>
        <v>0</v>
      </c>
      <c r="AD125" s="53">
        <f>+SUMIFS(postings!$T:$T,postings!$C:$C,'pl-data'!AD$2,postings!$D:$D,'pl-data'!AD$3,postings!$I:$I,'pl-data'!$A125)-SUMIFS(postings!$W:$W,postings!$C:$C,'pl-data'!AD$2,postings!$D:$D,'pl-data'!AD$3,postings!$M:$M,'pl-data'!$A125)</f>
        <v>0</v>
      </c>
      <c r="AE125" s="53">
        <f>+SUMIFS(postings!$T:$T,postings!$C:$C,'pl-data'!AE$2,postings!$D:$D,'pl-data'!AE$3,postings!$I:$I,'pl-data'!$A125)-SUMIFS(postings!$W:$W,postings!$C:$C,'pl-data'!AE$2,postings!$D:$D,'pl-data'!AE$3,postings!$M:$M,'pl-data'!$A125)</f>
        <v>0</v>
      </c>
      <c r="AF125" s="53">
        <f>+SUMIFS(postings!$T:$T,postings!$C:$C,'pl-data'!AF$2,postings!$D:$D,'pl-data'!AF$3,postings!$I:$I,'pl-data'!$A125)-SUMIFS(postings!$W:$W,postings!$C:$C,'pl-data'!AF$2,postings!$D:$D,'pl-data'!AF$3,postings!$M:$M,'pl-data'!$A125)</f>
        <v>0</v>
      </c>
      <c r="AG125" s="53">
        <f>+SUMIFS(postings!$T:$T,postings!$C:$C,'pl-data'!AG$2,postings!$D:$D,'pl-data'!AG$3,postings!$I:$I,'pl-data'!$A125)-SUMIFS(postings!$W:$W,postings!$C:$C,'pl-data'!AG$2,postings!$D:$D,'pl-data'!AG$3,postings!$M:$M,'pl-data'!$A125)</f>
        <v>0</v>
      </c>
      <c r="AH125" s="53">
        <f>+SUMIFS(postings!$T:$T,postings!$C:$C,'pl-data'!AH$2,postings!$D:$D,'pl-data'!AH$3,postings!$I:$I,'pl-data'!$A125)-SUMIFS(postings!$W:$W,postings!$C:$C,'pl-data'!AH$2,postings!$D:$D,'pl-data'!AH$3,postings!$M:$M,'pl-data'!$A125)</f>
        <v>0</v>
      </c>
      <c r="AI125" s="53">
        <f>+SUMIFS(postings!$T:$T,postings!$C:$C,'pl-data'!AI$2,postings!$D:$D,'pl-data'!AI$3,postings!$I:$I,'pl-data'!$A125)-SUMIFS(postings!$W:$W,postings!$C:$C,'pl-data'!AI$2,postings!$D:$D,'pl-data'!AI$3,postings!$M:$M,'pl-data'!$A125)</f>
        <v>0</v>
      </c>
      <c r="AJ125" s="53">
        <f>+SUM(X125:INDEX(X125:AI125,1,Settings!$C$4))</f>
        <v>0</v>
      </c>
      <c r="AK125" s="53">
        <f t="shared" si="37"/>
        <v>0</v>
      </c>
      <c r="AL125" s="53"/>
      <c r="AM125" s="53">
        <f t="shared" si="38"/>
        <v>0</v>
      </c>
      <c r="AN125" s="53">
        <f t="shared" si="39"/>
        <v>0</v>
      </c>
      <c r="AO125" s="53">
        <f t="shared" si="40"/>
        <v>0</v>
      </c>
      <c r="AP125" s="53">
        <f t="shared" si="41"/>
        <v>0</v>
      </c>
      <c r="AQ125" s="53">
        <f t="shared" si="42"/>
        <v>0</v>
      </c>
      <c r="AR125" s="53">
        <f t="shared" si="43"/>
        <v>0</v>
      </c>
      <c r="AS125" s="53">
        <f t="shared" si="44"/>
        <v>0</v>
      </c>
      <c r="AT125" s="53">
        <f t="shared" si="45"/>
        <v>0</v>
      </c>
      <c r="AU125" s="53">
        <f t="shared" si="46"/>
        <v>0</v>
      </c>
      <c r="AV125" s="53">
        <f t="shared" si="47"/>
        <v>0</v>
      </c>
      <c r="AW125" s="53">
        <f t="shared" si="48"/>
        <v>0</v>
      </c>
      <c r="AX125" s="53">
        <f t="shared" si="49"/>
        <v>0</v>
      </c>
      <c r="AY125" s="53">
        <f>+SUM(AM125:INDEX(AM125:AX125,1,Settings!$C$4))</f>
        <v>0</v>
      </c>
      <c r="AZ125" s="53">
        <f t="shared" si="50"/>
        <v>0</v>
      </c>
      <c r="BA125" s="53"/>
      <c r="BB125" s="53">
        <f t="shared" si="51"/>
        <v>0</v>
      </c>
      <c r="BC125" s="53">
        <f t="shared" si="52"/>
        <v>0</v>
      </c>
      <c r="BD125" s="53">
        <f t="shared" si="53"/>
        <v>0</v>
      </c>
      <c r="BE125" s="53">
        <f t="shared" si="54"/>
        <v>0</v>
      </c>
      <c r="BF125" s="53">
        <f t="shared" si="55"/>
        <v>0</v>
      </c>
      <c r="BG125" s="53">
        <f t="shared" si="56"/>
        <v>0</v>
      </c>
      <c r="BH125" s="53">
        <f t="shared" si="57"/>
        <v>0</v>
      </c>
      <c r="BI125" s="53">
        <f t="shared" si="58"/>
        <v>0</v>
      </c>
      <c r="BJ125" s="53">
        <f t="shared" si="59"/>
        <v>0</v>
      </c>
      <c r="BK125" s="53">
        <f t="shared" si="60"/>
        <v>0</v>
      </c>
      <c r="BL125" s="53">
        <f t="shared" si="61"/>
        <v>0</v>
      </c>
      <c r="BM125" s="53">
        <f t="shared" si="62"/>
        <v>0</v>
      </c>
      <c r="BN125" s="53">
        <f t="shared" si="63"/>
        <v>0</v>
      </c>
      <c r="BO125" s="53"/>
      <c r="BP125" s="53">
        <f t="shared" si="64"/>
        <v>0</v>
      </c>
      <c r="BQ125" s="53"/>
      <c r="BR125" s="53">
        <f t="shared" si="65"/>
        <v>0</v>
      </c>
    </row>
    <row r="126" spans="1:70" x14ac:dyDescent="0.2">
      <c r="A126" s="6">
        <v>2657</v>
      </c>
      <c r="B126" s="6" t="str">
        <f>+VLOOKUP(A126,masterfile!B:C,2,FALSE)</f>
        <v>Zinserträge § 233a AO, steuerpflichtig</v>
      </c>
      <c r="D126" s="53">
        <f>+SUMIF('[1]2017'!$A:$A,$A126,'[1]2017'!$C:$C)-SUMIF('[1]2017'!$E:$E,$A126,'[1]2017'!$G:$G)</f>
        <v>0</v>
      </c>
      <c r="E126" s="53">
        <f>+SUMIF('[1]2018'!$A:$A,$A126,'[1]2018'!$C:$C)-SUMIF('[1]2018'!$E:$E,$A126,'[1]2018'!$G:$G)</f>
        <v>0</v>
      </c>
      <c r="F126" s="53">
        <f>+SUMIF('[1]2019'!$A:$A,$A126,'[1]2019'!$C:$C)-SUMIF('[1]2019'!$E:$E,$A126,'[1]2019'!$G:$G)</f>
        <v>0</v>
      </c>
      <c r="G126" s="53">
        <f>+SUMIF('[1]2020'!$A:$A,$A126,'[1]2020'!$C:$C)-SUMIF('[1]2020'!$E:$E,$A126,'[1]2020'!$G:$G)</f>
        <v>0</v>
      </c>
      <c r="H126" s="53"/>
      <c r="I126" s="53">
        <f>+(+SUMIF('[1]2021'!$A:$A,$A126,'[1]2021'!$C:$C)-SUMIF('[1]2021'!$E:$E,$A126,'[1]2021'!$G:$G))/12</f>
        <v>0</v>
      </c>
      <c r="J126" s="53">
        <f>+(+SUMIF('[1]2021'!$A:$A,$A126,'[1]2021'!$C:$C)-SUMIF('[1]2021'!$E:$E,$A126,'[1]2021'!$G:$G))/12</f>
        <v>0</v>
      </c>
      <c r="K126" s="53">
        <f>+(+SUMIF('[1]2021'!$A:$A,$A126,'[1]2021'!$C:$C)-SUMIF('[1]2021'!$E:$E,$A126,'[1]2021'!$G:$G))/12</f>
        <v>0</v>
      </c>
      <c r="L126" s="53">
        <f>+(+SUMIF('[1]2021'!$A:$A,$A126,'[1]2021'!$C:$C)-SUMIF('[1]2021'!$E:$E,$A126,'[1]2021'!$G:$G))/12</f>
        <v>0</v>
      </c>
      <c r="M126" s="53">
        <f>+(+SUMIF('[1]2021'!$A:$A,$A126,'[1]2021'!$C:$C)-SUMIF('[1]2021'!$E:$E,$A126,'[1]2021'!$G:$G))/12</f>
        <v>0</v>
      </c>
      <c r="N126" s="53">
        <f>+(+SUMIF('[1]2021'!$A:$A,$A126,'[1]2021'!$C:$C)-SUMIF('[1]2021'!$E:$E,$A126,'[1]2021'!$G:$G))/12</f>
        <v>0</v>
      </c>
      <c r="O126" s="53">
        <f>+(+SUMIF('[1]2021'!$A:$A,$A126,'[1]2021'!$C:$C)-SUMIF('[1]2021'!$E:$E,$A126,'[1]2021'!$G:$G))/12</f>
        <v>0</v>
      </c>
      <c r="P126" s="53">
        <f>+(+SUMIF('[1]2021'!$A:$A,$A126,'[1]2021'!$C:$C)-SUMIF('[1]2021'!$E:$E,$A126,'[1]2021'!$G:$G))/12</f>
        <v>0</v>
      </c>
      <c r="Q126" s="53">
        <f>+(+SUMIF('[1]2021'!$A:$A,$A126,'[1]2021'!$C:$C)-SUMIF('[1]2021'!$E:$E,$A126,'[1]2021'!$G:$G))/12</f>
        <v>0</v>
      </c>
      <c r="R126" s="53">
        <f>+(+SUMIF('[1]2021'!$A:$A,$A126,'[1]2021'!$C:$C)-SUMIF('[1]2021'!$E:$E,$A126,'[1]2021'!$G:$G))/12</f>
        <v>0</v>
      </c>
      <c r="S126" s="53">
        <f>+(+SUMIF('[1]2021'!$A:$A,$A126,'[1]2021'!$C:$C)-SUMIF('[1]2021'!$E:$E,$A126,'[1]2021'!$G:$G))/12</f>
        <v>0</v>
      </c>
      <c r="T126" s="53">
        <f>+(+SUMIF('[1]2021'!$A:$A,$A126,'[1]2021'!$C:$C)-SUMIF('[1]2021'!$E:$E,$A126,'[1]2021'!$G:$G))/12</f>
        <v>0</v>
      </c>
      <c r="U126" s="53">
        <f>+SUM(I126:INDEX(I126:T126,1,Settings!$C$4))</f>
        <v>0</v>
      </c>
      <c r="V126" s="53">
        <f t="shared" si="36"/>
        <v>0</v>
      </c>
      <c r="W126" s="53"/>
      <c r="X126" s="53">
        <f>+SUMIFS(postings!$T:$T,postings!$C:$C,'pl-data'!X$2,postings!$D:$D,'pl-data'!X$3,postings!$I:$I,'pl-data'!$A126)-SUMIFS(postings!$W:$W,postings!$C:$C,'pl-data'!X$2,postings!$D:$D,'pl-data'!X$3,postings!$M:$M,'pl-data'!$A126)</f>
        <v>0</v>
      </c>
      <c r="Y126" s="53">
        <f>+SUMIFS(postings!$T:$T,postings!$C:$C,'pl-data'!Y$2,postings!$D:$D,'pl-data'!Y$3,postings!$I:$I,'pl-data'!$A126)-SUMIFS(postings!$W:$W,postings!$C:$C,'pl-data'!Y$2,postings!$D:$D,'pl-data'!Y$3,postings!$M:$M,'pl-data'!$A126)</f>
        <v>0</v>
      </c>
      <c r="Z126" s="53">
        <f>+SUMIFS(postings!$T:$T,postings!$C:$C,'pl-data'!Z$2,postings!$D:$D,'pl-data'!Z$3,postings!$I:$I,'pl-data'!$A126)-SUMIFS(postings!$W:$W,postings!$C:$C,'pl-data'!Z$2,postings!$D:$D,'pl-data'!Z$3,postings!$M:$M,'pl-data'!$A126)</f>
        <v>0</v>
      </c>
      <c r="AA126" s="53">
        <f>+SUMIFS(postings!$T:$T,postings!$C:$C,'pl-data'!AA$2,postings!$D:$D,'pl-data'!AA$3,postings!$I:$I,'pl-data'!$A126)-SUMIFS(postings!$W:$W,postings!$C:$C,'pl-data'!AA$2,postings!$D:$D,'pl-data'!AA$3,postings!$M:$M,'pl-data'!$A126)</f>
        <v>0</v>
      </c>
      <c r="AB126" s="53">
        <f>+SUMIFS(postings!$T:$T,postings!$C:$C,'pl-data'!AB$2,postings!$D:$D,'pl-data'!AB$3,postings!$I:$I,'pl-data'!$A126)-SUMIFS(postings!$W:$W,postings!$C:$C,'pl-data'!AB$2,postings!$D:$D,'pl-data'!AB$3,postings!$M:$M,'pl-data'!$A126)</f>
        <v>0</v>
      </c>
      <c r="AC126" s="53">
        <f>+SUMIFS(postings!$T:$T,postings!$C:$C,'pl-data'!AC$2,postings!$D:$D,'pl-data'!AC$3,postings!$I:$I,'pl-data'!$A126)-SUMIFS(postings!$W:$W,postings!$C:$C,'pl-data'!AC$2,postings!$D:$D,'pl-data'!AC$3,postings!$M:$M,'pl-data'!$A126)</f>
        <v>0</v>
      </c>
      <c r="AD126" s="53">
        <f>+SUMIFS(postings!$T:$T,postings!$C:$C,'pl-data'!AD$2,postings!$D:$D,'pl-data'!AD$3,postings!$I:$I,'pl-data'!$A126)-SUMIFS(postings!$W:$W,postings!$C:$C,'pl-data'!AD$2,postings!$D:$D,'pl-data'!AD$3,postings!$M:$M,'pl-data'!$A126)</f>
        <v>0</v>
      </c>
      <c r="AE126" s="53">
        <f>+SUMIFS(postings!$T:$T,postings!$C:$C,'pl-data'!AE$2,postings!$D:$D,'pl-data'!AE$3,postings!$I:$I,'pl-data'!$A126)-SUMIFS(postings!$W:$W,postings!$C:$C,'pl-data'!AE$2,postings!$D:$D,'pl-data'!AE$3,postings!$M:$M,'pl-data'!$A126)</f>
        <v>0</v>
      </c>
      <c r="AF126" s="53">
        <f>+SUMIFS(postings!$T:$T,postings!$C:$C,'pl-data'!AF$2,postings!$D:$D,'pl-data'!AF$3,postings!$I:$I,'pl-data'!$A126)-SUMIFS(postings!$W:$W,postings!$C:$C,'pl-data'!AF$2,postings!$D:$D,'pl-data'!AF$3,postings!$M:$M,'pl-data'!$A126)</f>
        <v>0</v>
      </c>
      <c r="AG126" s="53">
        <f>+SUMIFS(postings!$T:$T,postings!$C:$C,'pl-data'!AG$2,postings!$D:$D,'pl-data'!AG$3,postings!$I:$I,'pl-data'!$A126)-SUMIFS(postings!$W:$W,postings!$C:$C,'pl-data'!AG$2,postings!$D:$D,'pl-data'!AG$3,postings!$M:$M,'pl-data'!$A126)</f>
        <v>0</v>
      </c>
      <c r="AH126" s="53">
        <f>+SUMIFS(postings!$T:$T,postings!$C:$C,'pl-data'!AH$2,postings!$D:$D,'pl-data'!AH$3,postings!$I:$I,'pl-data'!$A126)-SUMIFS(postings!$W:$W,postings!$C:$C,'pl-data'!AH$2,postings!$D:$D,'pl-data'!AH$3,postings!$M:$M,'pl-data'!$A126)</f>
        <v>0</v>
      </c>
      <c r="AI126" s="53">
        <f>+SUMIFS(postings!$T:$T,postings!$C:$C,'pl-data'!AI$2,postings!$D:$D,'pl-data'!AI$3,postings!$I:$I,'pl-data'!$A126)-SUMIFS(postings!$W:$W,postings!$C:$C,'pl-data'!AI$2,postings!$D:$D,'pl-data'!AI$3,postings!$M:$M,'pl-data'!$A126)</f>
        <v>0</v>
      </c>
      <c r="AJ126" s="53">
        <f>+SUM(X126:INDEX(X126:AI126,1,Settings!$C$4))</f>
        <v>0</v>
      </c>
      <c r="AK126" s="53">
        <f t="shared" si="37"/>
        <v>0</v>
      </c>
      <c r="AL126" s="53"/>
      <c r="AM126" s="53">
        <f t="shared" si="38"/>
        <v>0</v>
      </c>
      <c r="AN126" s="53">
        <f t="shared" si="39"/>
        <v>0</v>
      </c>
      <c r="AO126" s="53">
        <f t="shared" si="40"/>
        <v>0</v>
      </c>
      <c r="AP126" s="53">
        <f t="shared" si="41"/>
        <v>0</v>
      </c>
      <c r="AQ126" s="53">
        <f t="shared" si="42"/>
        <v>0</v>
      </c>
      <c r="AR126" s="53">
        <f t="shared" si="43"/>
        <v>0</v>
      </c>
      <c r="AS126" s="53">
        <f t="shared" si="44"/>
        <v>0</v>
      </c>
      <c r="AT126" s="53">
        <f t="shared" si="45"/>
        <v>0</v>
      </c>
      <c r="AU126" s="53">
        <f t="shared" si="46"/>
        <v>0</v>
      </c>
      <c r="AV126" s="53">
        <f t="shared" si="47"/>
        <v>0</v>
      </c>
      <c r="AW126" s="53">
        <f t="shared" si="48"/>
        <v>0</v>
      </c>
      <c r="AX126" s="53">
        <f t="shared" si="49"/>
        <v>0</v>
      </c>
      <c r="AY126" s="53">
        <f>+SUM(AM126:INDEX(AM126:AX126,1,Settings!$C$4))</f>
        <v>0</v>
      </c>
      <c r="AZ126" s="53">
        <f t="shared" si="50"/>
        <v>0</v>
      </c>
      <c r="BA126" s="53"/>
      <c r="BB126" s="53">
        <f t="shared" si="51"/>
        <v>0</v>
      </c>
      <c r="BC126" s="53">
        <f t="shared" si="52"/>
        <v>0</v>
      </c>
      <c r="BD126" s="53">
        <f t="shared" si="53"/>
        <v>0</v>
      </c>
      <c r="BE126" s="53">
        <f t="shared" si="54"/>
        <v>0</v>
      </c>
      <c r="BF126" s="53">
        <f t="shared" si="55"/>
        <v>0</v>
      </c>
      <c r="BG126" s="53">
        <f t="shared" si="56"/>
        <v>0</v>
      </c>
      <c r="BH126" s="53">
        <f t="shared" si="57"/>
        <v>0</v>
      </c>
      <c r="BI126" s="53">
        <f t="shared" si="58"/>
        <v>0</v>
      </c>
      <c r="BJ126" s="53">
        <f t="shared" si="59"/>
        <v>0</v>
      </c>
      <c r="BK126" s="53">
        <f t="shared" si="60"/>
        <v>0</v>
      </c>
      <c r="BL126" s="53">
        <f t="shared" si="61"/>
        <v>0</v>
      </c>
      <c r="BM126" s="53">
        <f t="shared" si="62"/>
        <v>0</v>
      </c>
      <c r="BN126" s="53">
        <f t="shared" si="63"/>
        <v>0</v>
      </c>
      <c r="BO126" s="53"/>
      <c r="BP126" s="53">
        <f t="shared" si="64"/>
        <v>0</v>
      </c>
      <c r="BQ126" s="53"/>
      <c r="BR126" s="53">
        <f t="shared" si="65"/>
        <v>0</v>
      </c>
    </row>
    <row r="127" spans="1:70" x14ac:dyDescent="0.2">
      <c r="A127" s="6">
        <v>2658</v>
      </c>
      <c r="B127" s="6" t="str">
        <f>+VLOOKUP(A127,masterfile!B:C,2,FALSE)</f>
        <v>Zinserträge § 233a AO,Anlage GK KSt,stf</v>
      </c>
      <c r="D127" s="53">
        <f>+SUMIF('[1]2017'!$A:$A,$A127,'[1]2017'!$C:$C)-SUMIF('[1]2017'!$E:$E,$A127,'[1]2017'!$G:$G)</f>
        <v>0</v>
      </c>
      <c r="E127" s="53">
        <f>+SUMIF('[1]2018'!$A:$A,$A127,'[1]2018'!$C:$C)-SUMIF('[1]2018'!$E:$E,$A127,'[1]2018'!$G:$G)</f>
        <v>0</v>
      </c>
      <c r="F127" s="53">
        <f>+SUMIF('[1]2019'!$A:$A,$A127,'[1]2019'!$C:$C)-SUMIF('[1]2019'!$E:$E,$A127,'[1]2019'!$G:$G)</f>
        <v>0</v>
      </c>
      <c r="G127" s="53">
        <f>+SUMIF('[1]2020'!$A:$A,$A127,'[1]2020'!$C:$C)-SUMIF('[1]2020'!$E:$E,$A127,'[1]2020'!$G:$G)</f>
        <v>0</v>
      </c>
      <c r="H127" s="53"/>
      <c r="I127" s="53">
        <f>+(+SUMIF('[1]2021'!$A:$A,$A127,'[1]2021'!$C:$C)-SUMIF('[1]2021'!$E:$E,$A127,'[1]2021'!$G:$G))/12</f>
        <v>0</v>
      </c>
      <c r="J127" s="53">
        <f>+(+SUMIF('[1]2021'!$A:$A,$A127,'[1]2021'!$C:$C)-SUMIF('[1]2021'!$E:$E,$A127,'[1]2021'!$G:$G))/12</f>
        <v>0</v>
      </c>
      <c r="K127" s="53">
        <f>+(+SUMIF('[1]2021'!$A:$A,$A127,'[1]2021'!$C:$C)-SUMIF('[1]2021'!$E:$E,$A127,'[1]2021'!$G:$G))/12</f>
        <v>0</v>
      </c>
      <c r="L127" s="53">
        <f>+(+SUMIF('[1]2021'!$A:$A,$A127,'[1]2021'!$C:$C)-SUMIF('[1]2021'!$E:$E,$A127,'[1]2021'!$G:$G))/12</f>
        <v>0</v>
      </c>
      <c r="M127" s="53">
        <f>+(+SUMIF('[1]2021'!$A:$A,$A127,'[1]2021'!$C:$C)-SUMIF('[1]2021'!$E:$E,$A127,'[1]2021'!$G:$G))/12</f>
        <v>0</v>
      </c>
      <c r="N127" s="53">
        <f>+(+SUMIF('[1]2021'!$A:$A,$A127,'[1]2021'!$C:$C)-SUMIF('[1]2021'!$E:$E,$A127,'[1]2021'!$G:$G))/12</f>
        <v>0</v>
      </c>
      <c r="O127" s="53">
        <f>+(+SUMIF('[1]2021'!$A:$A,$A127,'[1]2021'!$C:$C)-SUMIF('[1]2021'!$E:$E,$A127,'[1]2021'!$G:$G))/12</f>
        <v>0</v>
      </c>
      <c r="P127" s="53">
        <f>+(+SUMIF('[1]2021'!$A:$A,$A127,'[1]2021'!$C:$C)-SUMIF('[1]2021'!$E:$E,$A127,'[1]2021'!$G:$G))/12</f>
        <v>0</v>
      </c>
      <c r="Q127" s="53">
        <f>+(+SUMIF('[1]2021'!$A:$A,$A127,'[1]2021'!$C:$C)-SUMIF('[1]2021'!$E:$E,$A127,'[1]2021'!$G:$G))/12</f>
        <v>0</v>
      </c>
      <c r="R127" s="53">
        <f>+(+SUMIF('[1]2021'!$A:$A,$A127,'[1]2021'!$C:$C)-SUMIF('[1]2021'!$E:$E,$A127,'[1]2021'!$G:$G))/12</f>
        <v>0</v>
      </c>
      <c r="S127" s="53">
        <f>+(+SUMIF('[1]2021'!$A:$A,$A127,'[1]2021'!$C:$C)-SUMIF('[1]2021'!$E:$E,$A127,'[1]2021'!$G:$G))/12</f>
        <v>0</v>
      </c>
      <c r="T127" s="53">
        <f>+(+SUMIF('[1]2021'!$A:$A,$A127,'[1]2021'!$C:$C)-SUMIF('[1]2021'!$E:$E,$A127,'[1]2021'!$G:$G))/12</f>
        <v>0</v>
      </c>
      <c r="U127" s="53">
        <f>+SUM(I127:INDEX(I127:T127,1,Settings!$C$4))</f>
        <v>0</v>
      </c>
      <c r="V127" s="53">
        <f t="shared" si="36"/>
        <v>0</v>
      </c>
      <c r="W127" s="53"/>
      <c r="X127" s="53">
        <f>+SUMIFS(postings!$T:$T,postings!$C:$C,'pl-data'!X$2,postings!$D:$D,'pl-data'!X$3,postings!$I:$I,'pl-data'!$A127)-SUMIFS(postings!$W:$W,postings!$C:$C,'pl-data'!X$2,postings!$D:$D,'pl-data'!X$3,postings!$M:$M,'pl-data'!$A127)</f>
        <v>0</v>
      </c>
      <c r="Y127" s="53">
        <f>+SUMIFS(postings!$T:$T,postings!$C:$C,'pl-data'!Y$2,postings!$D:$D,'pl-data'!Y$3,postings!$I:$I,'pl-data'!$A127)-SUMIFS(postings!$W:$W,postings!$C:$C,'pl-data'!Y$2,postings!$D:$D,'pl-data'!Y$3,postings!$M:$M,'pl-data'!$A127)</f>
        <v>0</v>
      </c>
      <c r="Z127" s="53">
        <f>+SUMIFS(postings!$T:$T,postings!$C:$C,'pl-data'!Z$2,postings!$D:$D,'pl-data'!Z$3,postings!$I:$I,'pl-data'!$A127)-SUMIFS(postings!$W:$W,postings!$C:$C,'pl-data'!Z$2,postings!$D:$D,'pl-data'!Z$3,postings!$M:$M,'pl-data'!$A127)</f>
        <v>0</v>
      </c>
      <c r="AA127" s="53">
        <f>+SUMIFS(postings!$T:$T,postings!$C:$C,'pl-data'!AA$2,postings!$D:$D,'pl-data'!AA$3,postings!$I:$I,'pl-data'!$A127)-SUMIFS(postings!$W:$W,postings!$C:$C,'pl-data'!AA$2,postings!$D:$D,'pl-data'!AA$3,postings!$M:$M,'pl-data'!$A127)</f>
        <v>0</v>
      </c>
      <c r="AB127" s="53">
        <f>+SUMIFS(postings!$T:$T,postings!$C:$C,'pl-data'!AB$2,postings!$D:$D,'pl-data'!AB$3,postings!$I:$I,'pl-data'!$A127)-SUMIFS(postings!$W:$W,postings!$C:$C,'pl-data'!AB$2,postings!$D:$D,'pl-data'!AB$3,postings!$M:$M,'pl-data'!$A127)</f>
        <v>0</v>
      </c>
      <c r="AC127" s="53">
        <f>+SUMIFS(postings!$T:$T,postings!$C:$C,'pl-data'!AC$2,postings!$D:$D,'pl-data'!AC$3,postings!$I:$I,'pl-data'!$A127)-SUMIFS(postings!$W:$W,postings!$C:$C,'pl-data'!AC$2,postings!$D:$D,'pl-data'!AC$3,postings!$M:$M,'pl-data'!$A127)</f>
        <v>0</v>
      </c>
      <c r="AD127" s="53">
        <f>+SUMIFS(postings!$T:$T,postings!$C:$C,'pl-data'!AD$2,postings!$D:$D,'pl-data'!AD$3,postings!$I:$I,'pl-data'!$A127)-SUMIFS(postings!$W:$W,postings!$C:$C,'pl-data'!AD$2,postings!$D:$D,'pl-data'!AD$3,postings!$M:$M,'pl-data'!$A127)</f>
        <v>0</v>
      </c>
      <c r="AE127" s="53">
        <f>+SUMIFS(postings!$T:$T,postings!$C:$C,'pl-data'!AE$2,postings!$D:$D,'pl-data'!AE$3,postings!$I:$I,'pl-data'!$A127)-SUMIFS(postings!$W:$W,postings!$C:$C,'pl-data'!AE$2,postings!$D:$D,'pl-data'!AE$3,postings!$M:$M,'pl-data'!$A127)</f>
        <v>0</v>
      </c>
      <c r="AF127" s="53">
        <f>+SUMIFS(postings!$T:$T,postings!$C:$C,'pl-data'!AF$2,postings!$D:$D,'pl-data'!AF$3,postings!$I:$I,'pl-data'!$A127)-SUMIFS(postings!$W:$W,postings!$C:$C,'pl-data'!AF$2,postings!$D:$D,'pl-data'!AF$3,postings!$M:$M,'pl-data'!$A127)</f>
        <v>0</v>
      </c>
      <c r="AG127" s="53">
        <f>+SUMIFS(postings!$T:$T,postings!$C:$C,'pl-data'!AG$2,postings!$D:$D,'pl-data'!AG$3,postings!$I:$I,'pl-data'!$A127)-SUMIFS(postings!$W:$W,postings!$C:$C,'pl-data'!AG$2,postings!$D:$D,'pl-data'!AG$3,postings!$M:$M,'pl-data'!$A127)</f>
        <v>0</v>
      </c>
      <c r="AH127" s="53">
        <f>+SUMIFS(postings!$T:$T,postings!$C:$C,'pl-data'!AH$2,postings!$D:$D,'pl-data'!AH$3,postings!$I:$I,'pl-data'!$A127)-SUMIFS(postings!$W:$W,postings!$C:$C,'pl-data'!AH$2,postings!$D:$D,'pl-data'!AH$3,postings!$M:$M,'pl-data'!$A127)</f>
        <v>0</v>
      </c>
      <c r="AI127" s="53">
        <f>+SUMIFS(postings!$T:$T,postings!$C:$C,'pl-data'!AI$2,postings!$D:$D,'pl-data'!AI$3,postings!$I:$I,'pl-data'!$A127)-SUMIFS(postings!$W:$W,postings!$C:$C,'pl-data'!AI$2,postings!$D:$D,'pl-data'!AI$3,postings!$M:$M,'pl-data'!$A127)</f>
        <v>0</v>
      </c>
      <c r="AJ127" s="53">
        <f>+SUM(X127:INDEX(X127:AI127,1,Settings!$C$4))</f>
        <v>0</v>
      </c>
      <c r="AK127" s="53">
        <f t="shared" si="37"/>
        <v>0</v>
      </c>
      <c r="AL127" s="53"/>
      <c r="AM127" s="53">
        <f t="shared" si="38"/>
        <v>0</v>
      </c>
      <c r="AN127" s="53">
        <f t="shared" si="39"/>
        <v>0</v>
      </c>
      <c r="AO127" s="53">
        <f t="shared" si="40"/>
        <v>0</v>
      </c>
      <c r="AP127" s="53">
        <f t="shared" si="41"/>
        <v>0</v>
      </c>
      <c r="AQ127" s="53">
        <f t="shared" si="42"/>
        <v>0</v>
      </c>
      <c r="AR127" s="53">
        <f t="shared" si="43"/>
        <v>0</v>
      </c>
      <c r="AS127" s="53">
        <f t="shared" si="44"/>
        <v>0</v>
      </c>
      <c r="AT127" s="53">
        <f t="shared" si="45"/>
        <v>0</v>
      </c>
      <c r="AU127" s="53">
        <f t="shared" si="46"/>
        <v>0</v>
      </c>
      <c r="AV127" s="53">
        <f t="shared" si="47"/>
        <v>0</v>
      </c>
      <c r="AW127" s="53">
        <f t="shared" si="48"/>
        <v>0</v>
      </c>
      <c r="AX127" s="53">
        <f t="shared" si="49"/>
        <v>0</v>
      </c>
      <c r="AY127" s="53">
        <f>+SUM(AM127:INDEX(AM127:AX127,1,Settings!$C$4))</f>
        <v>0</v>
      </c>
      <c r="AZ127" s="53">
        <f t="shared" si="50"/>
        <v>0</v>
      </c>
      <c r="BA127" s="53"/>
      <c r="BB127" s="53">
        <f t="shared" si="51"/>
        <v>0</v>
      </c>
      <c r="BC127" s="53">
        <f t="shared" si="52"/>
        <v>0</v>
      </c>
      <c r="BD127" s="53">
        <f t="shared" si="53"/>
        <v>0</v>
      </c>
      <c r="BE127" s="53">
        <f t="shared" si="54"/>
        <v>0</v>
      </c>
      <c r="BF127" s="53">
        <f t="shared" si="55"/>
        <v>0</v>
      </c>
      <c r="BG127" s="53">
        <f t="shared" si="56"/>
        <v>0</v>
      </c>
      <c r="BH127" s="53">
        <f t="shared" si="57"/>
        <v>0</v>
      </c>
      <c r="BI127" s="53">
        <f t="shared" si="58"/>
        <v>0</v>
      </c>
      <c r="BJ127" s="53">
        <f t="shared" si="59"/>
        <v>0</v>
      </c>
      <c r="BK127" s="53">
        <f t="shared" si="60"/>
        <v>0</v>
      </c>
      <c r="BL127" s="53">
        <f t="shared" si="61"/>
        <v>0</v>
      </c>
      <c r="BM127" s="53">
        <f t="shared" si="62"/>
        <v>0</v>
      </c>
      <c r="BN127" s="53">
        <f t="shared" si="63"/>
        <v>0</v>
      </c>
      <c r="BO127" s="53"/>
      <c r="BP127" s="53">
        <f t="shared" si="64"/>
        <v>0</v>
      </c>
      <c r="BQ127" s="53"/>
      <c r="BR127" s="53">
        <f t="shared" si="65"/>
        <v>0</v>
      </c>
    </row>
    <row r="128" spans="1:70" x14ac:dyDescent="0.2">
      <c r="A128" s="6">
        <v>2659</v>
      </c>
      <c r="B128" s="6" t="str">
        <f>+VLOOKUP(A128,masterfile!B:C,2,FALSE)</f>
        <v>Sonst. Zinsen u.ä. Erträge aus verb.UN</v>
      </c>
      <c r="D128" s="53">
        <f>+SUMIF('[1]2017'!$A:$A,$A128,'[1]2017'!$C:$C)-SUMIF('[1]2017'!$E:$E,$A128,'[1]2017'!$G:$G)</f>
        <v>0</v>
      </c>
      <c r="E128" s="53">
        <f>+SUMIF('[1]2018'!$A:$A,$A128,'[1]2018'!$C:$C)-SUMIF('[1]2018'!$E:$E,$A128,'[1]2018'!$G:$G)</f>
        <v>0</v>
      </c>
      <c r="F128" s="53">
        <f>+SUMIF('[1]2019'!$A:$A,$A128,'[1]2019'!$C:$C)-SUMIF('[1]2019'!$E:$E,$A128,'[1]2019'!$G:$G)</f>
        <v>0</v>
      </c>
      <c r="G128" s="53">
        <f>+SUMIF('[1]2020'!$A:$A,$A128,'[1]2020'!$C:$C)-SUMIF('[1]2020'!$E:$E,$A128,'[1]2020'!$G:$G)</f>
        <v>0</v>
      </c>
      <c r="H128" s="53"/>
      <c r="I128" s="53">
        <f>+(+SUMIF('[1]2021'!$A:$A,$A128,'[1]2021'!$C:$C)-SUMIF('[1]2021'!$E:$E,$A128,'[1]2021'!$G:$G))/12</f>
        <v>0</v>
      </c>
      <c r="J128" s="53">
        <f>+(+SUMIF('[1]2021'!$A:$A,$A128,'[1]2021'!$C:$C)-SUMIF('[1]2021'!$E:$E,$A128,'[1]2021'!$G:$G))/12</f>
        <v>0</v>
      </c>
      <c r="K128" s="53">
        <f>+(+SUMIF('[1]2021'!$A:$A,$A128,'[1]2021'!$C:$C)-SUMIF('[1]2021'!$E:$E,$A128,'[1]2021'!$G:$G))/12</f>
        <v>0</v>
      </c>
      <c r="L128" s="53">
        <f>+(+SUMIF('[1]2021'!$A:$A,$A128,'[1]2021'!$C:$C)-SUMIF('[1]2021'!$E:$E,$A128,'[1]2021'!$G:$G))/12</f>
        <v>0</v>
      </c>
      <c r="M128" s="53">
        <f>+(+SUMIF('[1]2021'!$A:$A,$A128,'[1]2021'!$C:$C)-SUMIF('[1]2021'!$E:$E,$A128,'[1]2021'!$G:$G))/12</f>
        <v>0</v>
      </c>
      <c r="N128" s="53">
        <f>+(+SUMIF('[1]2021'!$A:$A,$A128,'[1]2021'!$C:$C)-SUMIF('[1]2021'!$E:$E,$A128,'[1]2021'!$G:$G))/12</f>
        <v>0</v>
      </c>
      <c r="O128" s="53">
        <f>+(+SUMIF('[1]2021'!$A:$A,$A128,'[1]2021'!$C:$C)-SUMIF('[1]2021'!$E:$E,$A128,'[1]2021'!$G:$G))/12</f>
        <v>0</v>
      </c>
      <c r="P128" s="53">
        <f>+(+SUMIF('[1]2021'!$A:$A,$A128,'[1]2021'!$C:$C)-SUMIF('[1]2021'!$E:$E,$A128,'[1]2021'!$G:$G))/12</f>
        <v>0</v>
      </c>
      <c r="Q128" s="53">
        <f>+(+SUMIF('[1]2021'!$A:$A,$A128,'[1]2021'!$C:$C)-SUMIF('[1]2021'!$E:$E,$A128,'[1]2021'!$G:$G))/12</f>
        <v>0</v>
      </c>
      <c r="R128" s="53">
        <f>+(+SUMIF('[1]2021'!$A:$A,$A128,'[1]2021'!$C:$C)-SUMIF('[1]2021'!$E:$E,$A128,'[1]2021'!$G:$G))/12</f>
        <v>0</v>
      </c>
      <c r="S128" s="53">
        <f>+(+SUMIF('[1]2021'!$A:$A,$A128,'[1]2021'!$C:$C)-SUMIF('[1]2021'!$E:$E,$A128,'[1]2021'!$G:$G))/12</f>
        <v>0</v>
      </c>
      <c r="T128" s="53">
        <f>+(+SUMIF('[1]2021'!$A:$A,$A128,'[1]2021'!$C:$C)-SUMIF('[1]2021'!$E:$E,$A128,'[1]2021'!$G:$G))/12</f>
        <v>0</v>
      </c>
      <c r="U128" s="53">
        <f>+SUM(I128:INDEX(I128:T128,1,Settings!$C$4))</f>
        <v>0</v>
      </c>
      <c r="V128" s="53">
        <f t="shared" si="36"/>
        <v>0</v>
      </c>
      <c r="W128" s="53"/>
      <c r="X128" s="53">
        <f>+SUMIFS(postings!$T:$T,postings!$C:$C,'pl-data'!X$2,postings!$D:$D,'pl-data'!X$3,postings!$I:$I,'pl-data'!$A128)-SUMIFS(postings!$W:$W,postings!$C:$C,'pl-data'!X$2,postings!$D:$D,'pl-data'!X$3,postings!$M:$M,'pl-data'!$A128)</f>
        <v>0</v>
      </c>
      <c r="Y128" s="53">
        <f>+SUMIFS(postings!$T:$T,postings!$C:$C,'pl-data'!Y$2,postings!$D:$D,'pl-data'!Y$3,postings!$I:$I,'pl-data'!$A128)-SUMIFS(postings!$W:$W,postings!$C:$C,'pl-data'!Y$2,postings!$D:$D,'pl-data'!Y$3,postings!$M:$M,'pl-data'!$A128)</f>
        <v>0</v>
      </c>
      <c r="Z128" s="53">
        <f>+SUMIFS(postings!$T:$T,postings!$C:$C,'pl-data'!Z$2,postings!$D:$D,'pl-data'!Z$3,postings!$I:$I,'pl-data'!$A128)-SUMIFS(postings!$W:$W,postings!$C:$C,'pl-data'!Z$2,postings!$D:$D,'pl-data'!Z$3,postings!$M:$M,'pl-data'!$A128)</f>
        <v>0</v>
      </c>
      <c r="AA128" s="53">
        <f>+SUMIFS(postings!$T:$T,postings!$C:$C,'pl-data'!AA$2,postings!$D:$D,'pl-data'!AA$3,postings!$I:$I,'pl-data'!$A128)-SUMIFS(postings!$W:$W,postings!$C:$C,'pl-data'!AA$2,postings!$D:$D,'pl-data'!AA$3,postings!$M:$M,'pl-data'!$A128)</f>
        <v>0</v>
      </c>
      <c r="AB128" s="53">
        <f>+SUMIFS(postings!$T:$T,postings!$C:$C,'pl-data'!AB$2,postings!$D:$D,'pl-data'!AB$3,postings!$I:$I,'pl-data'!$A128)-SUMIFS(postings!$W:$W,postings!$C:$C,'pl-data'!AB$2,postings!$D:$D,'pl-data'!AB$3,postings!$M:$M,'pl-data'!$A128)</f>
        <v>0</v>
      </c>
      <c r="AC128" s="53">
        <f>+SUMIFS(postings!$T:$T,postings!$C:$C,'pl-data'!AC$2,postings!$D:$D,'pl-data'!AC$3,postings!$I:$I,'pl-data'!$A128)-SUMIFS(postings!$W:$W,postings!$C:$C,'pl-data'!AC$2,postings!$D:$D,'pl-data'!AC$3,postings!$M:$M,'pl-data'!$A128)</f>
        <v>0</v>
      </c>
      <c r="AD128" s="53">
        <f>+SUMIFS(postings!$T:$T,postings!$C:$C,'pl-data'!AD$2,postings!$D:$D,'pl-data'!AD$3,postings!$I:$I,'pl-data'!$A128)-SUMIFS(postings!$W:$W,postings!$C:$C,'pl-data'!AD$2,postings!$D:$D,'pl-data'!AD$3,postings!$M:$M,'pl-data'!$A128)</f>
        <v>0</v>
      </c>
      <c r="AE128" s="53">
        <f>+SUMIFS(postings!$T:$T,postings!$C:$C,'pl-data'!AE$2,postings!$D:$D,'pl-data'!AE$3,postings!$I:$I,'pl-data'!$A128)-SUMIFS(postings!$W:$W,postings!$C:$C,'pl-data'!AE$2,postings!$D:$D,'pl-data'!AE$3,postings!$M:$M,'pl-data'!$A128)</f>
        <v>0</v>
      </c>
      <c r="AF128" s="53">
        <f>+SUMIFS(postings!$T:$T,postings!$C:$C,'pl-data'!AF$2,postings!$D:$D,'pl-data'!AF$3,postings!$I:$I,'pl-data'!$A128)-SUMIFS(postings!$W:$W,postings!$C:$C,'pl-data'!AF$2,postings!$D:$D,'pl-data'!AF$3,postings!$M:$M,'pl-data'!$A128)</f>
        <v>0</v>
      </c>
      <c r="AG128" s="53">
        <f>+SUMIFS(postings!$T:$T,postings!$C:$C,'pl-data'!AG$2,postings!$D:$D,'pl-data'!AG$3,postings!$I:$I,'pl-data'!$A128)-SUMIFS(postings!$W:$W,postings!$C:$C,'pl-data'!AG$2,postings!$D:$D,'pl-data'!AG$3,postings!$M:$M,'pl-data'!$A128)</f>
        <v>0</v>
      </c>
      <c r="AH128" s="53">
        <f>+SUMIFS(postings!$T:$T,postings!$C:$C,'pl-data'!AH$2,postings!$D:$D,'pl-data'!AH$3,postings!$I:$I,'pl-data'!$A128)-SUMIFS(postings!$W:$W,postings!$C:$C,'pl-data'!AH$2,postings!$D:$D,'pl-data'!AH$3,postings!$M:$M,'pl-data'!$A128)</f>
        <v>0</v>
      </c>
      <c r="AI128" s="53">
        <f>+SUMIFS(postings!$T:$T,postings!$C:$C,'pl-data'!AI$2,postings!$D:$D,'pl-data'!AI$3,postings!$I:$I,'pl-data'!$A128)-SUMIFS(postings!$W:$W,postings!$C:$C,'pl-data'!AI$2,postings!$D:$D,'pl-data'!AI$3,postings!$M:$M,'pl-data'!$A128)</f>
        <v>0</v>
      </c>
      <c r="AJ128" s="53">
        <f>+SUM(X128:INDEX(X128:AI128,1,Settings!$C$4))</f>
        <v>0</v>
      </c>
      <c r="AK128" s="53">
        <f t="shared" si="37"/>
        <v>0</v>
      </c>
      <c r="AL128" s="53"/>
      <c r="AM128" s="53">
        <f t="shared" si="38"/>
        <v>0</v>
      </c>
      <c r="AN128" s="53">
        <f t="shared" si="39"/>
        <v>0</v>
      </c>
      <c r="AO128" s="53">
        <f t="shared" si="40"/>
        <v>0</v>
      </c>
      <c r="AP128" s="53">
        <f t="shared" si="41"/>
        <v>0</v>
      </c>
      <c r="AQ128" s="53">
        <f t="shared" si="42"/>
        <v>0</v>
      </c>
      <c r="AR128" s="53">
        <f t="shared" si="43"/>
        <v>0</v>
      </c>
      <c r="AS128" s="53">
        <f t="shared" si="44"/>
        <v>0</v>
      </c>
      <c r="AT128" s="53">
        <f t="shared" si="45"/>
        <v>0</v>
      </c>
      <c r="AU128" s="53">
        <f t="shared" si="46"/>
        <v>0</v>
      </c>
      <c r="AV128" s="53">
        <f t="shared" si="47"/>
        <v>0</v>
      </c>
      <c r="AW128" s="53">
        <f t="shared" si="48"/>
        <v>0</v>
      </c>
      <c r="AX128" s="53">
        <f t="shared" si="49"/>
        <v>0</v>
      </c>
      <c r="AY128" s="53">
        <f>+SUM(AM128:INDEX(AM128:AX128,1,Settings!$C$4))</f>
        <v>0</v>
      </c>
      <c r="AZ128" s="53">
        <f t="shared" si="50"/>
        <v>0</v>
      </c>
      <c r="BA128" s="53"/>
      <c r="BB128" s="53">
        <f t="shared" si="51"/>
        <v>0</v>
      </c>
      <c r="BC128" s="53">
        <f t="shared" si="52"/>
        <v>0</v>
      </c>
      <c r="BD128" s="53">
        <f t="shared" si="53"/>
        <v>0</v>
      </c>
      <c r="BE128" s="53">
        <f t="shared" si="54"/>
        <v>0</v>
      </c>
      <c r="BF128" s="53">
        <f t="shared" si="55"/>
        <v>0</v>
      </c>
      <c r="BG128" s="53">
        <f t="shared" si="56"/>
        <v>0</v>
      </c>
      <c r="BH128" s="53">
        <f t="shared" si="57"/>
        <v>0</v>
      </c>
      <c r="BI128" s="53">
        <f t="shared" si="58"/>
        <v>0</v>
      </c>
      <c r="BJ128" s="53">
        <f t="shared" si="59"/>
        <v>0</v>
      </c>
      <c r="BK128" s="53">
        <f t="shared" si="60"/>
        <v>0</v>
      </c>
      <c r="BL128" s="53">
        <f t="shared" si="61"/>
        <v>0</v>
      </c>
      <c r="BM128" s="53">
        <f t="shared" si="62"/>
        <v>0</v>
      </c>
      <c r="BN128" s="53">
        <f t="shared" si="63"/>
        <v>0</v>
      </c>
      <c r="BO128" s="53"/>
      <c r="BP128" s="53">
        <f t="shared" si="64"/>
        <v>0</v>
      </c>
      <c r="BQ128" s="53"/>
      <c r="BR128" s="53">
        <f t="shared" si="65"/>
        <v>0</v>
      </c>
    </row>
    <row r="129" spans="1:70" x14ac:dyDescent="0.2">
      <c r="A129" s="6">
        <v>2660</v>
      </c>
      <c r="B129" s="6" t="str">
        <f>+VLOOKUP(A129,masterfile!B:C,2,FALSE)</f>
        <v>Erträge aus der Währungsumrechnung</v>
      </c>
      <c r="D129" s="53">
        <f>+SUMIF('[1]2017'!$A:$A,$A129,'[1]2017'!$C:$C)-SUMIF('[1]2017'!$E:$E,$A129,'[1]2017'!$G:$G)</f>
        <v>0</v>
      </c>
      <c r="E129" s="53">
        <f>+SUMIF('[1]2018'!$A:$A,$A129,'[1]2018'!$C:$C)-SUMIF('[1]2018'!$E:$E,$A129,'[1]2018'!$G:$G)</f>
        <v>0</v>
      </c>
      <c r="F129" s="53">
        <f>+SUMIF('[1]2019'!$A:$A,$A129,'[1]2019'!$C:$C)-SUMIF('[1]2019'!$E:$E,$A129,'[1]2019'!$G:$G)</f>
        <v>0</v>
      </c>
      <c r="G129" s="53">
        <f>+SUMIF('[1]2020'!$A:$A,$A129,'[1]2020'!$C:$C)-SUMIF('[1]2020'!$E:$E,$A129,'[1]2020'!$G:$G)</f>
        <v>0</v>
      </c>
      <c r="H129" s="53"/>
      <c r="I129" s="53">
        <f>+(+SUMIF('[1]2021'!$A:$A,$A129,'[1]2021'!$C:$C)-SUMIF('[1]2021'!$E:$E,$A129,'[1]2021'!$G:$G))/12</f>
        <v>0</v>
      </c>
      <c r="J129" s="53">
        <f>+(+SUMIF('[1]2021'!$A:$A,$A129,'[1]2021'!$C:$C)-SUMIF('[1]2021'!$E:$E,$A129,'[1]2021'!$G:$G))/12</f>
        <v>0</v>
      </c>
      <c r="K129" s="53">
        <f>+(+SUMIF('[1]2021'!$A:$A,$A129,'[1]2021'!$C:$C)-SUMIF('[1]2021'!$E:$E,$A129,'[1]2021'!$G:$G))/12</f>
        <v>0</v>
      </c>
      <c r="L129" s="53">
        <f>+(+SUMIF('[1]2021'!$A:$A,$A129,'[1]2021'!$C:$C)-SUMIF('[1]2021'!$E:$E,$A129,'[1]2021'!$G:$G))/12</f>
        <v>0</v>
      </c>
      <c r="M129" s="53">
        <f>+(+SUMIF('[1]2021'!$A:$A,$A129,'[1]2021'!$C:$C)-SUMIF('[1]2021'!$E:$E,$A129,'[1]2021'!$G:$G))/12</f>
        <v>0</v>
      </c>
      <c r="N129" s="53">
        <f>+(+SUMIF('[1]2021'!$A:$A,$A129,'[1]2021'!$C:$C)-SUMIF('[1]2021'!$E:$E,$A129,'[1]2021'!$G:$G))/12</f>
        <v>0</v>
      </c>
      <c r="O129" s="53">
        <f>+(+SUMIF('[1]2021'!$A:$A,$A129,'[1]2021'!$C:$C)-SUMIF('[1]2021'!$E:$E,$A129,'[1]2021'!$G:$G))/12</f>
        <v>0</v>
      </c>
      <c r="P129" s="53">
        <f>+(+SUMIF('[1]2021'!$A:$A,$A129,'[1]2021'!$C:$C)-SUMIF('[1]2021'!$E:$E,$A129,'[1]2021'!$G:$G))/12</f>
        <v>0</v>
      </c>
      <c r="Q129" s="53">
        <f>+(+SUMIF('[1]2021'!$A:$A,$A129,'[1]2021'!$C:$C)-SUMIF('[1]2021'!$E:$E,$A129,'[1]2021'!$G:$G))/12</f>
        <v>0</v>
      </c>
      <c r="R129" s="53">
        <f>+(+SUMIF('[1]2021'!$A:$A,$A129,'[1]2021'!$C:$C)-SUMIF('[1]2021'!$E:$E,$A129,'[1]2021'!$G:$G))/12</f>
        <v>0</v>
      </c>
      <c r="S129" s="53">
        <f>+(+SUMIF('[1]2021'!$A:$A,$A129,'[1]2021'!$C:$C)-SUMIF('[1]2021'!$E:$E,$A129,'[1]2021'!$G:$G))/12</f>
        <v>0</v>
      </c>
      <c r="T129" s="53">
        <f>+(+SUMIF('[1]2021'!$A:$A,$A129,'[1]2021'!$C:$C)-SUMIF('[1]2021'!$E:$E,$A129,'[1]2021'!$G:$G))/12</f>
        <v>0</v>
      </c>
      <c r="U129" s="53">
        <f>+SUM(I129:INDEX(I129:T129,1,Settings!$C$4))</f>
        <v>0</v>
      </c>
      <c r="V129" s="53">
        <f t="shared" si="36"/>
        <v>0</v>
      </c>
      <c r="W129" s="53"/>
      <c r="X129" s="53">
        <f>+SUMIFS(postings!$T:$T,postings!$C:$C,'pl-data'!X$2,postings!$D:$D,'pl-data'!X$3,postings!$I:$I,'pl-data'!$A129)-SUMIFS(postings!$W:$W,postings!$C:$C,'pl-data'!X$2,postings!$D:$D,'pl-data'!X$3,postings!$M:$M,'pl-data'!$A129)</f>
        <v>0</v>
      </c>
      <c r="Y129" s="53">
        <f>+SUMIFS(postings!$T:$T,postings!$C:$C,'pl-data'!Y$2,postings!$D:$D,'pl-data'!Y$3,postings!$I:$I,'pl-data'!$A129)-SUMIFS(postings!$W:$W,postings!$C:$C,'pl-data'!Y$2,postings!$D:$D,'pl-data'!Y$3,postings!$M:$M,'pl-data'!$A129)</f>
        <v>0</v>
      </c>
      <c r="Z129" s="53">
        <f>+SUMIFS(postings!$T:$T,postings!$C:$C,'pl-data'!Z$2,postings!$D:$D,'pl-data'!Z$3,postings!$I:$I,'pl-data'!$A129)-SUMIFS(postings!$W:$W,postings!$C:$C,'pl-data'!Z$2,postings!$D:$D,'pl-data'!Z$3,postings!$M:$M,'pl-data'!$A129)</f>
        <v>0</v>
      </c>
      <c r="AA129" s="53">
        <f>+SUMIFS(postings!$T:$T,postings!$C:$C,'pl-data'!AA$2,postings!$D:$D,'pl-data'!AA$3,postings!$I:$I,'pl-data'!$A129)-SUMIFS(postings!$W:$W,postings!$C:$C,'pl-data'!AA$2,postings!$D:$D,'pl-data'!AA$3,postings!$M:$M,'pl-data'!$A129)</f>
        <v>0</v>
      </c>
      <c r="AB129" s="53">
        <f>+SUMIFS(postings!$T:$T,postings!$C:$C,'pl-data'!AB$2,postings!$D:$D,'pl-data'!AB$3,postings!$I:$I,'pl-data'!$A129)-SUMIFS(postings!$W:$W,postings!$C:$C,'pl-data'!AB$2,postings!$D:$D,'pl-data'!AB$3,postings!$M:$M,'pl-data'!$A129)</f>
        <v>0</v>
      </c>
      <c r="AC129" s="53">
        <f>+SUMIFS(postings!$T:$T,postings!$C:$C,'pl-data'!AC$2,postings!$D:$D,'pl-data'!AC$3,postings!$I:$I,'pl-data'!$A129)-SUMIFS(postings!$W:$W,postings!$C:$C,'pl-data'!AC$2,postings!$D:$D,'pl-data'!AC$3,postings!$M:$M,'pl-data'!$A129)</f>
        <v>0</v>
      </c>
      <c r="AD129" s="53">
        <f>+SUMIFS(postings!$T:$T,postings!$C:$C,'pl-data'!AD$2,postings!$D:$D,'pl-data'!AD$3,postings!$I:$I,'pl-data'!$A129)-SUMIFS(postings!$W:$W,postings!$C:$C,'pl-data'!AD$2,postings!$D:$D,'pl-data'!AD$3,postings!$M:$M,'pl-data'!$A129)</f>
        <v>0</v>
      </c>
      <c r="AE129" s="53">
        <f>+SUMIFS(postings!$T:$T,postings!$C:$C,'pl-data'!AE$2,postings!$D:$D,'pl-data'!AE$3,postings!$I:$I,'pl-data'!$A129)-SUMIFS(postings!$W:$W,postings!$C:$C,'pl-data'!AE$2,postings!$D:$D,'pl-data'!AE$3,postings!$M:$M,'pl-data'!$A129)</f>
        <v>0</v>
      </c>
      <c r="AF129" s="53">
        <f>+SUMIFS(postings!$T:$T,postings!$C:$C,'pl-data'!AF$2,postings!$D:$D,'pl-data'!AF$3,postings!$I:$I,'pl-data'!$A129)-SUMIFS(postings!$W:$W,postings!$C:$C,'pl-data'!AF$2,postings!$D:$D,'pl-data'!AF$3,postings!$M:$M,'pl-data'!$A129)</f>
        <v>0</v>
      </c>
      <c r="AG129" s="53">
        <f>+SUMIFS(postings!$T:$T,postings!$C:$C,'pl-data'!AG$2,postings!$D:$D,'pl-data'!AG$3,postings!$I:$I,'pl-data'!$A129)-SUMIFS(postings!$W:$W,postings!$C:$C,'pl-data'!AG$2,postings!$D:$D,'pl-data'!AG$3,postings!$M:$M,'pl-data'!$A129)</f>
        <v>0</v>
      </c>
      <c r="AH129" s="53">
        <f>+SUMIFS(postings!$T:$T,postings!$C:$C,'pl-data'!AH$2,postings!$D:$D,'pl-data'!AH$3,postings!$I:$I,'pl-data'!$A129)-SUMIFS(postings!$W:$W,postings!$C:$C,'pl-data'!AH$2,postings!$D:$D,'pl-data'!AH$3,postings!$M:$M,'pl-data'!$A129)</f>
        <v>0</v>
      </c>
      <c r="AI129" s="53">
        <f>+SUMIFS(postings!$T:$T,postings!$C:$C,'pl-data'!AI$2,postings!$D:$D,'pl-data'!AI$3,postings!$I:$I,'pl-data'!$A129)-SUMIFS(postings!$W:$W,postings!$C:$C,'pl-data'!AI$2,postings!$D:$D,'pl-data'!AI$3,postings!$M:$M,'pl-data'!$A129)</f>
        <v>0</v>
      </c>
      <c r="AJ129" s="53">
        <f>+SUM(X129:INDEX(X129:AI129,1,Settings!$C$4))</f>
        <v>0</v>
      </c>
      <c r="AK129" s="53">
        <f t="shared" si="37"/>
        <v>0</v>
      </c>
      <c r="AL129" s="53"/>
      <c r="AM129" s="53">
        <f t="shared" si="38"/>
        <v>0</v>
      </c>
      <c r="AN129" s="53">
        <f t="shared" si="39"/>
        <v>0</v>
      </c>
      <c r="AO129" s="53">
        <f t="shared" si="40"/>
        <v>0</v>
      </c>
      <c r="AP129" s="53">
        <f t="shared" si="41"/>
        <v>0</v>
      </c>
      <c r="AQ129" s="53">
        <f t="shared" si="42"/>
        <v>0</v>
      </c>
      <c r="AR129" s="53">
        <f t="shared" si="43"/>
        <v>0</v>
      </c>
      <c r="AS129" s="53">
        <f t="shared" si="44"/>
        <v>0</v>
      </c>
      <c r="AT129" s="53">
        <f t="shared" si="45"/>
        <v>0</v>
      </c>
      <c r="AU129" s="53">
        <f t="shared" si="46"/>
        <v>0</v>
      </c>
      <c r="AV129" s="53">
        <f t="shared" si="47"/>
        <v>0</v>
      </c>
      <c r="AW129" s="53">
        <f t="shared" si="48"/>
        <v>0</v>
      </c>
      <c r="AX129" s="53">
        <f t="shared" si="49"/>
        <v>0</v>
      </c>
      <c r="AY129" s="53">
        <f>+SUM(AM129:INDEX(AM129:AX129,1,Settings!$C$4))</f>
        <v>0</v>
      </c>
      <c r="AZ129" s="53">
        <f t="shared" si="50"/>
        <v>0</v>
      </c>
      <c r="BA129" s="53"/>
      <c r="BB129" s="53">
        <f t="shared" si="51"/>
        <v>0</v>
      </c>
      <c r="BC129" s="53">
        <f t="shared" si="52"/>
        <v>0</v>
      </c>
      <c r="BD129" s="53">
        <f t="shared" si="53"/>
        <v>0</v>
      </c>
      <c r="BE129" s="53">
        <f t="shared" si="54"/>
        <v>0</v>
      </c>
      <c r="BF129" s="53">
        <f t="shared" si="55"/>
        <v>0</v>
      </c>
      <c r="BG129" s="53">
        <f t="shared" si="56"/>
        <v>0</v>
      </c>
      <c r="BH129" s="53">
        <f t="shared" si="57"/>
        <v>0</v>
      </c>
      <c r="BI129" s="53">
        <f t="shared" si="58"/>
        <v>0</v>
      </c>
      <c r="BJ129" s="53">
        <f t="shared" si="59"/>
        <v>0</v>
      </c>
      <c r="BK129" s="53">
        <f t="shared" si="60"/>
        <v>0</v>
      </c>
      <c r="BL129" s="53">
        <f t="shared" si="61"/>
        <v>0</v>
      </c>
      <c r="BM129" s="53">
        <f t="shared" si="62"/>
        <v>0</v>
      </c>
      <c r="BN129" s="53">
        <f t="shared" si="63"/>
        <v>0</v>
      </c>
      <c r="BO129" s="53"/>
      <c r="BP129" s="53">
        <f t="shared" si="64"/>
        <v>0</v>
      </c>
      <c r="BQ129" s="53"/>
      <c r="BR129" s="53">
        <f t="shared" si="65"/>
        <v>0</v>
      </c>
    </row>
    <row r="130" spans="1:70" x14ac:dyDescent="0.2">
      <c r="A130" s="6">
        <v>2661</v>
      </c>
      <c r="B130" s="6" t="str">
        <f>+VLOOKUP(A130,masterfile!B:C,2,FALSE)</f>
        <v>Ertr.Währungsumrechnung nicht § 256a HGB</v>
      </c>
      <c r="D130" s="53">
        <f>+SUMIF('[1]2017'!$A:$A,$A130,'[1]2017'!$C:$C)-SUMIF('[1]2017'!$E:$E,$A130,'[1]2017'!$G:$G)</f>
        <v>0</v>
      </c>
      <c r="E130" s="53">
        <f>+SUMIF('[1]2018'!$A:$A,$A130,'[1]2018'!$C:$C)-SUMIF('[1]2018'!$E:$E,$A130,'[1]2018'!$G:$G)</f>
        <v>0</v>
      </c>
      <c r="F130" s="53">
        <f>+SUMIF('[1]2019'!$A:$A,$A130,'[1]2019'!$C:$C)-SUMIF('[1]2019'!$E:$E,$A130,'[1]2019'!$G:$G)</f>
        <v>0</v>
      </c>
      <c r="G130" s="53">
        <f>+SUMIF('[1]2020'!$A:$A,$A130,'[1]2020'!$C:$C)-SUMIF('[1]2020'!$E:$E,$A130,'[1]2020'!$G:$G)</f>
        <v>0</v>
      </c>
      <c r="H130" s="53"/>
      <c r="I130" s="53">
        <f>+(+SUMIF('[1]2021'!$A:$A,$A130,'[1]2021'!$C:$C)-SUMIF('[1]2021'!$E:$E,$A130,'[1]2021'!$G:$G))/12</f>
        <v>0</v>
      </c>
      <c r="J130" s="53">
        <f>+(+SUMIF('[1]2021'!$A:$A,$A130,'[1]2021'!$C:$C)-SUMIF('[1]2021'!$E:$E,$A130,'[1]2021'!$G:$G))/12</f>
        <v>0</v>
      </c>
      <c r="K130" s="53">
        <f>+(+SUMIF('[1]2021'!$A:$A,$A130,'[1]2021'!$C:$C)-SUMIF('[1]2021'!$E:$E,$A130,'[1]2021'!$G:$G))/12</f>
        <v>0</v>
      </c>
      <c r="L130" s="53">
        <f>+(+SUMIF('[1]2021'!$A:$A,$A130,'[1]2021'!$C:$C)-SUMIF('[1]2021'!$E:$E,$A130,'[1]2021'!$G:$G))/12</f>
        <v>0</v>
      </c>
      <c r="M130" s="53">
        <f>+(+SUMIF('[1]2021'!$A:$A,$A130,'[1]2021'!$C:$C)-SUMIF('[1]2021'!$E:$E,$A130,'[1]2021'!$G:$G))/12</f>
        <v>0</v>
      </c>
      <c r="N130" s="53">
        <f>+(+SUMIF('[1]2021'!$A:$A,$A130,'[1]2021'!$C:$C)-SUMIF('[1]2021'!$E:$E,$A130,'[1]2021'!$G:$G))/12</f>
        <v>0</v>
      </c>
      <c r="O130" s="53">
        <f>+(+SUMIF('[1]2021'!$A:$A,$A130,'[1]2021'!$C:$C)-SUMIF('[1]2021'!$E:$E,$A130,'[1]2021'!$G:$G))/12</f>
        <v>0</v>
      </c>
      <c r="P130" s="53">
        <f>+(+SUMIF('[1]2021'!$A:$A,$A130,'[1]2021'!$C:$C)-SUMIF('[1]2021'!$E:$E,$A130,'[1]2021'!$G:$G))/12</f>
        <v>0</v>
      </c>
      <c r="Q130" s="53">
        <f>+(+SUMIF('[1]2021'!$A:$A,$A130,'[1]2021'!$C:$C)-SUMIF('[1]2021'!$E:$E,$A130,'[1]2021'!$G:$G))/12</f>
        <v>0</v>
      </c>
      <c r="R130" s="53">
        <f>+(+SUMIF('[1]2021'!$A:$A,$A130,'[1]2021'!$C:$C)-SUMIF('[1]2021'!$E:$E,$A130,'[1]2021'!$G:$G))/12</f>
        <v>0</v>
      </c>
      <c r="S130" s="53">
        <f>+(+SUMIF('[1]2021'!$A:$A,$A130,'[1]2021'!$C:$C)-SUMIF('[1]2021'!$E:$E,$A130,'[1]2021'!$G:$G))/12</f>
        <v>0</v>
      </c>
      <c r="T130" s="53">
        <f>+(+SUMIF('[1]2021'!$A:$A,$A130,'[1]2021'!$C:$C)-SUMIF('[1]2021'!$E:$E,$A130,'[1]2021'!$G:$G))/12</f>
        <v>0</v>
      </c>
      <c r="U130" s="53">
        <f>+SUM(I130:INDEX(I130:T130,1,Settings!$C$4))</f>
        <v>0</v>
      </c>
      <c r="V130" s="53">
        <f t="shared" si="36"/>
        <v>0</v>
      </c>
      <c r="W130" s="53"/>
      <c r="X130" s="53">
        <f>+SUMIFS(postings!$T:$T,postings!$C:$C,'pl-data'!X$2,postings!$D:$D,'pl-data'!X$3,postings!$I:$I,'pl-data'!$A130)-SUMIFS(postings!$W:$W,postings!$C:$C,'pl-data'!X$2,postings!$D:$D,'pl-data'!X$3,postings!$M:$M,'pl-data'!$A130)</f>
        <v>0</v>
      </c>
      <c r="Y130" s="53">
        <f>+SUMIFS(postings!$T:$T,postings!$C:$C,'pl-data'!Y$2,postings!$D:$D,'pl-data'!Y$3,postings!$I:$I,'pl-data'!$A130)-SUMIFS(postings!$W:$W,postings!$C:$C,'pl-data'!Y$2,postings!$D:$D,'pl-data'!Y$3,postings!$M:$M,'pl-data'!$A130)</f>
        <v>0</v>
      </c>
      <c r="Z130" s="53">
        <f>+SUMIFS(postings!$T:$T,postings!$C:$C,'pl-data'!Z$2,postings!$D:$D,'pl-data'!Z$3,postings!$I:$I,'pl-data'!$A130)-SUMIFS(postings!$W:$W,postings!$C:$C,'pl-data'!Z$2,postings!$D:$D,'pl-data'!Z$3,postings!$M:$M,'pl-data'!$A130)</f>
        <v>0</v>
      </c>
      <c r="AA130" s="53">
        <f>+SUMIFS(postings!$T:$T,postings!$C:$C,'pl-data'!AA$2,postings!$D:$D,'pl-data'!AA$3,postings!$I:$I,'pl-data'!$A130)-SUMIFS(postings!$W:$W,postings!$C:$C,'pl-data'!AA$2,postings!$D:$D,'pl-data'!AA$3,postings!$M:$M,'pl-data'!$A130)</f>
        <v>0</v>
      </c>
      <c r="AB130" s="53">
        <f>+SUMIFS(postings!$T:$T,postings!$C:$C,'pl-data'!AB$2,postings!$D:$D,'pl-data'!AB$3,postings!$I:$I,'pl-data'!$A130)-SUMIFS(postings!$W:$W,postings!$C:$C,'pl-data'!AB$2,postings!$D:$D,'pl-data'!AB$3,postings!$M:$M,'pl-data'!$A130)</f>
        <v>0</v>
      </c>
      <c r="AC130" s="53">
        <f>+SUMIFS(postings!$T:$T,postings!$C:$C,'pl-data'!AC$2,postings!$D:$D,'pl-data'!AC$3,postings!$I:$I,'pl-data'!$A130)-SUMIFS(postings!$W:$W,postings!$C:$C,'pl-data'!AC$2,postings!$D:$D,'pl-data'!AC$3,postings!$M:$M,'pl-data'!$A130)</f>
        <v>0</v>
      </c>
      <c r="AD130" s="53">
        <f>+SUMIFS(postings!$T:$T,postings!$C:$C,'pl-data'!AD$2,postings!$D:$D,'pl-data'!AD$3,postings!$I:$I,'pl-data'!$A130)-SUMIFS(postings!$W:$W,postings!$C:$C,'pl-data'!AD$2,postings!$D:$D,'pl-data'!AD$3,postings!$M:$M,'pl-data'!$A130)</f>
        <v>0</v>
      </c>
      <c r="AE130" s="53">
        <f>+SUMIFS(postings!$T:$T,postings!$C:$C,'pl-data'!AE$2,postings!$D:$D,'pl-data'!AE$3,postings!$I:$I,'pl-data'!$A130)-SUMIFS(postings!$W:$W,postings!$C:$C,'pl-data'!AE$2,postings!$D:$D,'pl-data'!AE$3,postings!$M:$M,'pl-data'!$A130)</f>
        <v>0</v>
      </c>
      <c r="AF130" s="53">
        <f>+SUMIFS(postings!$T:$T,postings!$C:$C,'pl-data'!AF$2,postings!$D:$D,'pl-data'!AF$3,postings!$I:$I,'pl-data'!$A130)-SUMIFS(postings!$W:$W,postings!$C:$C,'pl-data'!AF$2,postings!$D:$D,'pl-data'!AF$3,postings!$M:$M,'pl-data'!$A130)</f>
        <v>0</v>
      </c>
      <c r="AG130" s="53">
        <f>+SUMIFS(postings!$T:$T,postings!$C:$C,'pl-data'!AG$2,postings!$D:$D,'pl-data'!AG$3,postings!$I:$I,'pl-data'!$A130)-SUMIFS(postings!$W:$W,postings!$C:$C,'pl-data'!AG$2,postings!$D:$D,'pl-data'!AG$3,postings!$M:$M,'pl-data'!$A130)</f>
        <v>0</v>
      </c>
      <c r="AH130" s="53">
        <f>+SUMIFS(postings!$T:$T,postings!$C:$C,'pl-data'!AH$2,postings!$D:$D,'pl-data'!AH$3,postings!$I:$I,'pl-data'!$A130)-SUMIFS(postings!$W:$W,postings!$C:$C,'pl-data'!AH$2,postings!$D:$D,'pl-data'!AH$3,postings!$M:$M,'pl-data'!$A130)</f>
        <v>0</v>
      </c>
      <c r="AI130" s="53">
        <f>+SUMIFS(postings!$T:$T,postings!$C:$C,'pl-data'!AI$2,postings!$D:$D,'pl-data'!AI$3,postings!$I:$I,'pl-data'!$A130)-SUMIFS(postings!$W:$W,postings!$C:$C,'pl-data'!AI$2,postings!$D:$D,'pl-data'!AI$3,postings!$M:$M,'pl-data'!$A130)</f>
        <v>0</v>
      </c>
      <c r="AJ130" s="53">
        <f>+SUM(X130:INDEX(X130:AI130,1,Settings!$C$4))</f>
        <v>0</v>
      </c>
      <c r="AK130" s="53">
        <f t="shared" si="37"/>
        <v>0</v>
      </c>
      <c r="AL130" s="53"/>
      <c r="AM130" s="53">
        <f t="shared" si="38"/>
        <v>0</v>
      </c>
      <c r="AN130" s="53">
        <f t="shared" si="39"/>
        <v>0</v>
      </c>
      <c r="AO130" s="53">
        <f t="shared" si="40"/>
        <v>0</v>
      </c>
      <c r="AP130" s="53">
        <f t="shared" si="41"/>
        <v>0</v>
      </c>
      <c r="AQ130" s="53">
        <f t="shared" si="42"/>
        <v>0</v>
      </c>
      <c r="AR130" s="53">
        <f t="shared" si="43"/>
        <v>0</v>
      </c>
      <c r="AS130" s="53">
        <f t="shared" si="44"/>
        <v>0</v>
      </c>
      <c r="AT130" s="53">
        <f t="shared" si="45"/>
        <v>0</v>
      </c>
      <c r="AU130" s="53">
        <f t="shared" si="46"/>
        <v>0</v>
      </c>
      <c r="AV130" s="53">
        <f t="shared" si="47"/>
        <v>0</v>
      </c>
      <c r="AW130" s="53">
        <f t="shared" si="48"/>
        <v>0</v>
      </c>
      <c r="AX130" s="53">
        <f t="shared" si="49"/>
        <v>0</v>
      </c>
      <c r="AY130" s="53">
        <f>+SUM(AM130:INDEX(AM130:AX130,1,Settings!$C$4))</f>
        <v>0</v>
      </c>
      <c r="AZ130" s="53">
        <f t="shared" si="50"/>
        <v>0</v>
      </c>
      <c r="BA130" s="53"/>
      <c r="BB130" s="53">
        <f t="shared" si="51"/>
        <v>0</v>
      </c>
      <c r="BC130" s="53">
        <f t="shared" si="52"/>
        <v>0</v>
      </c>
      <c r="BD130" s="53">
        <f t="shared" si="53"/>
        <v>0</v>
      </c>
      <c r="BE130" s="53">
        <f t="shared" si="54"/>
        <v>0</v>
      </c>
      <c r="BF130" s="53">
        <f t="shared" si="55"/>
        <v>0</v>
      </c>
      <c r="BG130" s="53">
        <f t="shared" si="56"/>
        <v>0</v>
      </c>
      <c r="BH130" s="53">
        <f t="shared" si="57"/>
        <v>0</v>
      </c>
      <c r="BI130" s="53">
        <f t="shared" si="58"/>
        <v>0</v>
      </c>
      <c r="BJ130" s="53">
        <f t="shared" si="59"/>
        <v>0</v>
      </c>
      <c r="BK130" s="53">
        <f t="shared" si="60"/>
        <v>0</v>
      </c>
      <c r="BL130" s="53">
        <f t="shared" si="61"/>
        <v>0</v>
      </c>
      <c r="BM130" s="53">
        <f t="shared" si="62"/>
        <v>0</v>
      </c>
      <c r="BN130" s="53">
        <f t="shared" si="63"/>
        <v>0</v>
      </c>
      <c r="BO130" s="53"/>
      <c r="BP130" s="53">
        <f t="shared" si="64"/>
        <v>0</v>
      </c>
      <c r="BQ130" s="53"/>
      <c r="BR130" s="53">
        <f t="shared" si="65"/>
        <v>0</v>
      </c>
    </row>
    <row r="131" spans="1:70" x14ac:dyDescent="0.2">
      <c r="A131" s="6">
        <v>2666</v>
      </c>
      <c r="B131" s="6" t="str">
        <f>+VLOOKUP(A131,masterfile!B:C,2,FALSE)</f>
        <v>Erträge Bewertung Finanzmittelfonds</v>
      </c>
      <c r="D131" s="53">
        <f>+SUMIF('[1]2017'!$A:$A,$A131,'[1]2017'!$C:$C)-SUMIF('[1]2017'!$E:$E,$A131,'[1]2017'!$G:$G)</f>
        <v>0</v>
      </c>
      <c r="E131" s="53">
        <f>+SUMIF('[1]2018'!$A:$A,$A131,'[1]2018'!$C:$C)-SUMIF('[1]2018'!$E:$E,$A131,'[1]2018'!$G:$G)</f>
        <v>0</v>
      </c>
      <c r="F131" s="53">
        <f>+SUMIF('[1]2019'!$A:$A,$A131,'[1]2019'!$C:$C)-SUMIF('[1]2019'!$E:$E,$A131,'[1]2019'!$G:$G)</f>
        <v>0</v>
      </c>
      <c r="G131" s="53">
        <f>+SUMIF('[1]2020'!$A:$A,$A131,'[1]2020'!$C:$C)-SUMIF('[1]2020'!$E:$E,$A131,'[1]2020'!$G:$G)</f>
        <v>0</v>
      </c>
      <c r="H131" s="53"/>
      <c r="I131" s="53">
        <f>+(+SUMIF('[1]2021'!$A:$A,$A131,'[1]2021'!$C:$C)-SUMIF('[1]2021'!$E:$E,$A131,'[1]2021'!$G:$G))/12</f>
        <v>0</v>
      </c>
      <c r="J131" s="53">
        <f>+(+SUMIF('[1]2021'!$A:$A,$A131,'[1]2021'!$C:$C)-SUMIF('[1]2021'!$E:$E,$A131,'[1]2021'!$G:$G))/12</f>
        <v>0</v>
      </c>
      <c r="K131" s="53">
        <f>+(+SUMIF('[1]2021'!$A:$A,$A131,'[1]2021'!$C:$C)-SUMIF('[1]2021'!$E:$E,$A131,'[1]2021'!$G:$G))/12</f>
        <v>0</v>
      </c>
      <c r="L131" s="53">
        <f>+(+SUMIF('[1]2021'!$A:$A,$A131,'[1]2021'!$C:$C)-SUMIF('[1]2021'!$E:$E,$A131,'[1]2021'!$G:$G))/12</f>
        <v>0</v>
      </c>
      <c r="M131" s="53">
        <f>+(+SUMIF('[1]2021'!$A:$A,$A131,'[1]2021'!$C:$C)-SUMIF('[1]2021'!$E:$E,$A131,'[1]2021'!$G:$G))/12</f>
        <v>0</v>
      </c>
      <c r="N131" s="53">
        <f>+(+SUMIF('[1]2021'!$A:$A,$A131,'[1]2021'!$C:$C)-SUMIF('[1]2021'!$E:$E,$A131,'[1]2021'!$G:$G))/12</f>
        <v>0</v>
      </c>
      <c r="O131" s="53">
        <f>+(+SUMIF('[1]2021'!$A:$A,$A131,'[1]2021'!$C:$C)-SUMIF('[1]2021'!$E:$E,$A131,'[1]2021'!$G:$G))/12</f>
        <v>0</v>
      </c>
      <c r="P131" s="53">
        <f>+(+SUMIF('[1]2021'!$A:$A,$A131,'[1]2021'!$C:$C)-SUMIF('[1]2021'!$E:$E,$A131,'[1]2021'!$G:$G))/12</f>
        <v>0</v>
      </c>
      <c r="Q131" s="53">
        <f>+(+SUMIF('[1]2021'!$A:$A,$A131,'[1]2021'!$C:$C)-SUMIF('[1]2021'!$E:$E,$A131,'[1]2021'!$G:$G))/12</f>
        <v>0</v>
      </c>
      <c r="R131" s="53">
        <f>+(+SUMIF('[1]2021'!$A:$A,$A131,'[1]2021'!$C:$C)-SUMIF('[1]2021'!$E:$E,$A131,'[1]2021'!$G:$G))/12</f>
        <v>0</v>
      </c>
      <c r="S131" s="53">
        <f>+(+SUMIF('[1]2021'!$A:$A,$A131,'[1]2021'!$C:$C)-SUMIF('[1]2021'!$E:$E,$A131,'[1]2021'!$G:$G))/12</f>
        <v>0</v>
      </c>
      <c r="T131" s="53">
        <f>+(+SUMIF('[1]2021'!$A:$A,$A131,'[1]2021'!$C:$C)-SUMIF('[1]2021'!$E:$E,$A131,'[1]2021'!$G:$G))/12</f>
        <v>0</v>
      </c>
      <c r="U131" s="53">
        <f>+SUM(I131:INDEX(I131:T131,1,Settings!$C$4))</f>
        <v>0</v>
      </c>
      <c r="V131" s="53">
        <f t="shared" si="36"/>
        <v>0</v>
      </c>
      <c r="W131" s="53"/>
      <c r="X131" s="53">
        <f>+SUMIFS(postings!$T:$T,postings!$C:$C,'pl-data'!X$2,postings!$D:$D,'pl-data'!X$3,postings!$I:$I,'pl-data'!$A131)-SUMIFS(postings!$W:$W,postings!$C:$C,'pl-data'!X$2,postings!$D:$D,'pl-data'!X$3,postings!$M:$M,'pl-data'!$A131)</f>
        <v>0</v>
      </c>
      <c r="Y131" s="53">
        <f>+SUMIFS(postings!$T:$T,postings!$C:$C,'pl-data'!Y$2,postings!$D:$D,'pl-data'!Y$3,postings!$I:$I,'pl-data'!$A131)-SUMIFS(postings!$W:$W,postings!$C:$C,'pl-data'!Y$2,postings!$D:$D,'pl-data'!Y$3,postings!$M:$M,'pl-data'!$A131)</f>
        <v>0</v>
      </c>
      <c r="Z131" s="53">
        <f>+SUMIFS(postings!$T:$T,postings!$C:$C,'pl-data'!Z$2,postings!$D:$D,'pl-data'!Z$3,postings!$I:$I,'pl-data'!$A131)-SUMIFS(postings!$W:$W,postings!$C:$C,'pl-data'!Z$2,postings!$D:$D,'pl-data'!Z$3,postings!$M:$M,'pl-data'!$A131)</f>
        <v>0</v>
      </c>
      <c r="AA131" s="53">
        <f>+SUMIFS(postings!$T:$T,postings!$C:$C,'pl-data'!AA$2,postings!$D:$D,'pl-data'!AA$3,postings!$I:$I,'pl-data'!$A131)-SUMIFS(postings!$W:$W,postings!$C:$C,'pl-data'!AA$2,postings!$D:$D,'pl-data'!AA$3,postings!$M:$M,'pl-data'!$A131)</f>
        <v>0</v>
      </c>
      <c r="AB131" s="53">
        <f>+SUMIFS(postings!$T:$T,postings!$C:$C,'pl-data'!AB$2,postings!$D:$D,'pl-data'!AB$3,postings!$I:$I,'pl-data'!$A131)-SUMIFS(postings!$W:$W,postings!$C:$C,'pl-data'!AB$2,postings!$D:$D,'pl-data'!AB$3,postings!$M:$M,'pl-data'!$A131)</f>
        <v>0</v>
      </c>
      <c r="AC131" s="53">
        <f>+SUMIFS(postings!$T:$T,postings!$C:$C,'pl-data'!AC$2,postings!$D:$D,'pl-data'!AC$3,postings!$I:$I,'pl-data'!$A131)-SUMIFS(postings!$W:$W,postings!$C:$C,'pl-data'!AC$2,postings!$D:$D,'pl-data'!AC$3,postings!$M:$M,'pl-data'!$A131)</f>
        <v>0</v>
      </c>
      <c r="AD131" s="53">
        <f>+SUMIFS(postings!$T:$T,postings!$C:$C,'pl-data'!AD$2,postings!$D:$D,'pl-data'!AD$3,postings!$I:$I,'pl-data'!$A131)-SUMIFS(postings!$W:$W,postings!$C:$C,'pl-data'!AD$2,postings!$D:$D,'pl-data'!AD$3,postings!$M:$M,'pl-data'!$A131)</f>
        <v>0</v>
      </c>
      <c r="AE131" s="53">
        <f>+SUMIFS(postings!$T:$T,postings!$C:$C,'pl-data'!AE$2,postings!$D:$D,'pl-data'!AE$3,postings!$I:$I,'pl-data'!$A131)-SUMIFS(postings!$W:$W,postings!$C:$C,'pl-data'!AE$2,postings!$D:$D,'pl-data'!AE$3,postings!$M:$M,'pl-data'!$A131)</f>
        <v>0</v>
      </c>
      <c r="AF131" s="53">
        <f>+SUMIFS(postings!$T:$T,postings!$C:$C,'pl-data'!AF$2,postings!$D:$D,'pl-data'!AF$3,postings!$I:$I,'pl-data'!$A131)-SUMIFS(postings!$W:$W,postings!$C:$C,'pl-data'!AF$2,postings!$D:$D,'pl-data'!AF$3,postings!$M:$M,'pl-data'!$A131)</f>
        <v>0</v>
      </c>
      <c r="AG131" s="53">
        <f>+SUMIFS(postings!$T:$T,postings!$C:$C,'pl-data'!AG$2,postings!$D:$D,'pl-data'!AG$3,postings!$I:$I,'pl-data'!$A131)-SUMIFS(postings!$W:$W,postings!$C:$C,'pl-data'!AG$2,postings!$D:$D,'pl-data'!AG$3,postings!$M:$M,'pl-data'!$A131)</f>
        <v>0</v>
      </c>
      <c r="AH131" s="53">
        <f>+SUMIFS(postings!$T:$T,postings!$C:$C,'pl-data'!AH$2,postings!$D:$D,'pl-data'!AH$3,postings!$I:$I,'pl-data'!$A131)-SUMIFS(postings!$W:$W,postings!$C:$C,'pl-data'!AH$2,postings!$D:$D,'pl-data'!AH$3,postings!$M:$M,'pl-data'!$A131)</f>
        <v>0</v>
      </c>
      <c r="AI131" s="53">
        <f>+SUMIFS(postings!$T:$T,postings!$C:$C,'pl-data'!AI$2,postings!$D:$D,'pl-data'!AI$3,postings!$I:$I,'pl-data'!$A131)-SUMIFS(postings!$W:$W,postings!$C:$C,'pl-data'!AI$2,postings!$D:$D,'pl-data'!AI$3,postings!$M:$M,'pl-data'!$A131)</f>
        <v>0</v>
      </c>
      <c r="AJ131" s="53">
        <f>+SUM(X131:INDEX(X131:AI131,1,Settings!$C$4))</f>
        <v>0</v>
      </c>
      <c r="AK131" s="53">
        <f t="shared" si="37"/>
        <v>0</v>
      </c>
      <c r="AL131" s="53"/>
      <c r="AM131" s="53">
        <f t="shared" si="38"/>
        <v>0</v>
      </c>
      <c r="AN131" s="53">
        <f t="shared" si="39"/>
        <v>0</v>
      </c>
      <c r="AO131" s="53">
        <f t="shared" si="40"/>
        <v>0</v>
      </c>
      <c r="AP131" s="53">
        <f t="shared" si="41"/>
        <v>0</v>
      </c>
      <c r="AQ131" s="53">
        <f t="shared" si="42"/>
        <v>0</v>
      </c>
      <c r="AR131" s="53">
        <f t="shared" si="43"/>
        <v>0</v>
      </c>
      <c r="AS131" s="53">
        <f t="shared" si="44"/>
        <v>0</v>
      </c>
      <c r="AT131" s="53">
        <f t="shared" si="45"/>
        <v>0</v>
      </c>
      <c r="AU131" s="53">
        <f t="shared" si="46"/>
        <v>0</v>
      </c>
      <c r="AV131" s="53">
        <f t="shared" si="47"/>
        <v>0</v>
      </c>
      <c r="AW131" s="53">
        <f t="shared" si="48"/>
        <v>0</v>
      </c>
      <c r="AX131" s="53">
        <f t="shared" si="49"/>
        <v>0</v>
      </c>
      <c r="AY131" s="53">
        <f>+SUM(AM131:INDEX(AM131:AX131,1,Settings!$C$4))</f>
        <v>0</v>
      </c>
      <c r="AZ131" s="53">
        <f t="shared" si="50"/>
        <v>0</v>
      </c>
      <c r="BA131" s="53"/>
      <c r="BB131" s="53">
        <f t="shared" si="51"/>
        <v>0</v>
      </c>
      <c r="BC131" s="53">
        <f t="shared" si="52"/>
        <v>0</v>
      </c>
      <c r="BD131" s="53">
        <f t="shared" si="53"/>
        <v>0</v>
      </c>
      <c r="BE131" s="53">
        <f t="shared" si="54"/>
        <v>0</v>
      </c>
      <c r="BF131" s="53">
        <f t="shared" si="55"/>
        <v>0</v>
      </c>
      <c r="BG131" s="53">
        <f t="shared" si="56"/>
        <v>0</v>
      </c>
      <c r="BH131" s="53">
        <f t="shared" si="57"/>
        <v>0</v>
      </c>
      <c r="BI131" s="53">
        <f t="shared" si="58"/>
        <v>0</v>
      </c>
      <c r="BJ131" s="53">
        <f t="shared" si="59"/>
        <v>0</v>
      </c>
      <c r="BK131" s="53">
        <f t="shared" si="60"/>
        <v>0</v>
      </c>
      <c r="BL131" s="53">
        <f t="shared" si="61"/>
        <v>0</v>
      </c>
      <c r="BM131" s="53">
        <f t="shared" si="62"/>
        <v>0</v>
      </c>
      <c r="BN131" s="53">
        <f t="shared" si="63"/>
        <v>0</v>
      </c>
      <c r="BO131" s="53"/>
      <c r="BP131" s="53">
        <f t="shared" si="64"/>
        <v>0</v>
      </c>
      <c r="BQ131" s="53"/>
      <c r="BR131" s="53">
        <f t="shared" si="65"/>
        <v>0</v>
      </c>
    </row>
    <row r="132" spans="1:70" x14ac:dyDescent="0.2">
      <c r="A132" s="6">
        <v>2670</v>
      </c>
      <c r="B132" s="6" t="str">
        <f>+VLOOKUP(A132,masterfile!B:C,2,FALSE)</f>
        <v>Diskonterträge</v>
      </c>
      <c r="D132" s="53">
        <f>+SUMIF('[1]2017'!$A:$A,$A132,'[1]2017'!$C:$C)-SUMIF('[1]2017'!$E:$E,$A132,'[1]2017'!$G:$G)</f>
        <v>0</v>
      </c>
      <c r="E132" s="53">
        <f>+SUMIF('[1]2018'!$A:$A,$A132,'[1]2018'!$C:$C)-SUMIF('[1]2018'!$E:$E,$A132,'[1]2018'!$G:$G)</f>
        <v>0</v>
      </c>
      <c r="F132" s="53">
        <f>+SUMIF('[1]2019'!$A:$A,$A132,'[1]2019'!$C:$C)-SUMIF('[1]2019'!$E:$E,$A132,'[1]2019'!$G:$G)</f>
        <v>0</v>
      </c>
      <c r="G132" s="53">
        <f>+SUMIF('[1]2020'!$A:$A,$A132,'[1]2020'!$C:$C)-SUMIF('[1]2020'!$E:$E,$A132,'[1]2020'!$G:$G)</f>
        <v>0</v>
      </c>
      <c r="H132" s="53"/>
      <c r="I132" s="53">
        <f>+(+SUMIF('[1]2021'!$A:$A,$A132,'[1]2021'!$C:$C)-SUMIF('[1]2021'!$E:$E,$A132,'[1]2021'!$G:$G))/12</f>
        <v>0</v>
      </c>
      <c r="J132" s="53">
        <f>+(+SUMIF('[1]2021'!$A:$A,$A132,'[1]2021'!$C:$C)-SUMIF('[1]2021'!$E:$E,$A132,'[1]2021'!$G:$G))/12</f>
        <v>0</v>
      </c>
      <c r="K132" s="53">
        <f>+(+SUMIF('[1]2021'!$A:$A,$A132,'[1]2021'!$C:$C)-SUMIF('[1]2021'!$E:$E,$A132,'[1]2021'!$G:$G))/12</f>
        <v>0</v>
      </c>
      <c r="L132" s="53">
        <f>+(+SUMIF('[1]2021'!$A:$A,$A132,'[1]2021'!$C:$C)-SUMIF('[1]2021'!$E:$E,$A132,'[1]2021'!$G:$G))/12</f>
        <v>0</v>
      </c>
      <c r="M132" s="53">
        <f>+(+SUMIF('[1]2021'!$A:$A,$A132,'[1]2021'!$C:$C)-SUMIF('[1]2021'!$E:$E,$A132,'[1]2021'!$G:$G))/12</f>
        <v>0</v>
      </c>
      <c r="N132" s="53">
        <f>+(+SUMIF('[1]2021'!$A:$A,$A132,'[1]2021'!$C:$C)-SUMIF('[1]2021'!$E:$E,$A132,'[1]2021'!$G:$G))/12</f>
        <v>0</v>
      </c>
      <c r="O132" s="53">
        <f>+(+SUMIF('[1]2021'!$A:$A,$A132,'[1]2021'!$C:$C)-SUMIF('[1]2021'!$E:$E,$A132,'[1]2021'!$G:$G))/12</f>
        <v>0</v>
      </c>
      <c r="P132" s="53">
        <f>+(+SUMIF('[1]2021'!$A:$A,$A132,'[1]2021'!$C:$C)-SUMIF('[1]2021'!$E:$E,$A132,'[1]2021'!$G:$G))/12</f>
        <v>0</v>
      </c>
      <c r="Q132" s="53">
        <f>+(+SUMIF('[1]2021'!$A:$A,$A132,'[1]2021'!$C:$C)-SUMIF('[1]2021'!$E:$E,$A132,'[1]2021'!$G:$G))/12</f>
        <v>0</v>
      </c>
      <c r="R132" s="53">
        <f>+(+SUMIF('[1]2021'!$A:$A,$A132,'[1]2021'!$C:$C)-SUMIF('[1]2021'!$E:$E,$A132,'[1]2021'!$G:$G))/12</f>
        <v>0</v>
      </c>
      <c r="S132" s="53">
        <f>+(+SUMIF('[1]2021'!$A:$A,$A132,'[1]2021'!$C:$C)-SUMIF('[1]2021'!$E:$E,$A132,'[1]2021'!$G:$G))/12</f>
        <v>0</v>
      </c>
      <c r="T132" s="53">
        <f>+(+SUMIF('[1]2021'!$A:$A,$A132,'[1]2021'!$C:$C)-SUMIF('[1]2021'!$E:$E,$A132,'[1]2021'!$G:$G))/12</f>
        <v>0</v>
      </c>
      <c r="U132" s="53">
        <f>+SUM(I132:INDEX(I132:T132,1,Settings!$C$4))</f>
        <v>0</v>
      </c>
      <c r="V132" s="53">
        <f t="shared" si="36"/>
        <v>0</v>
      </c>
      <c r="W132" s="53"/>
      <c r="X132" s="53">
        <f>+SUMIFS(postings!$T:$T,postings!$C:$C,'pl-data'!X$2,postings!$D:$D,'pl-data'!X$3,postings!$I:$I,'pl-data'!$A132)-SUMIFS(postings!$W:$W,postings!$C:$C,'pl-data'!X$2,postings!$D:$D,'pl-data'!X$3,postings!$M:$M,'pl-data'!$A132)</f>
        <v>0</v>
      </c>
      <c r="Y132" s="53">
        <f>+SUMIFS(postings!$T:$T,postings!$C:$C,'pl-data'!Y$2,postings!$D:$D,'pl-data'!Y$3,postings!$I:$I,'pl-data'!$A132)-SUMIFS(postings!$W:$W,postings!$C:$C,'pl-data'!Y$2,postings!$D:$D,'pl-data'!Y$3,postings!$M:$M,'pl-data'!$A132)</f>
        <v>0</v>
      </c>
      <c r="Z132" s="53">
        <f>+SUMIFS(postings!$T:$T,postings!$C:$C,'pl-data'!Z$2,postings!$D:$D,'pl-data'!Z$3,postings!$I:$I,'pl-data'!$A132)-SUMIFS(postings!$W:$W,postings!$C:$C,'pl-data'!Z$2,postings!$D:$D,'pl-data'!Z$3,postings!$M:$M,'pl-data'!$A132)</f>
        <v>0</v>
      </c>
      <c r="AA132" s="53">
        <f>+SUMIFS(postings!$T:$T,postings!$C:$C,'pl-data'!AA$2,postings!$D:$D,'pl-data'!AA$3,postings!$I:$I,'pl-data'!$A132)-SUMIFS(postings!$W:$W,postings!$C:$C,'pl-data'!AA$2,postings!$D:$D,'pl-data'!AA$3,postings!$M:$M,'pl-data'!$A132)</f>
        <v>0</v>
      </c>
      <c r="AB132" s="53">
        <f>+SUMIFS(postings!$T:$T,postings!$C:$C,'pl-data'!AB$2,postings!$D:$D,'pl-data'!AB$3,postings!$I:$I,'pl-data'!$A132)-SUMIFS(postings!$W:$W,postings!$C:$C,'pl-data'!AB$2,postings!$D:$D,'pl-data'!AB$3,postings!$M:$M,'pl-data'!$A132)</f>
        <v>0</v>
      </c>
      <c r="AC132" s="53">
        <f>+SUMIFS(postings!$T:$T,postings!$C:$C,'pl-data'!AC$2,postings!$D:$D,'pl-data'!AC$3,postings!$I:$I,'pl-data'!$A132)-SUMIFS(postings!$W:$W,postings!$C:$C,'pl-data'!AC$2,postings!$D:$D,'pl-data'!AC$3,postings!$M:$M,'pl-data'!$A132)</f>
        <v>0</v>
      </c>
      <c r="AD132" s="53">
        <f>+SUMIFS(postings!$T:$T,postings!$C:$C,'pl-data'!AD$2,postings!$D:$D,'pl-data'!AD$3,postings!$I:$I,'pl-data'!$A132)-SUMIFS(postings!$W:$W,postings!$C:$C,'pl-data'!AD$2,postings!$D:$D,'pl-data'!AD$3,postings!$M:$M,'pl-data'!$A132)</f>
        <v>0</v>
      </c>
      <c r="AE132" s="53">
        <f>+SUMIFS(postings!$T:$T,postings!$C:$C,'pl-data'!AE$2,postings!$D:$D,'pl-data'!AE$3,postings!$I:$I,'pl-data'!$A132)-SUMIFS(postings!$W:$W,postings!$C:$C,'pl-data'!AE$2,postings!$D:$D,'pl-data'!AE$3,postings!$M:$M,'pl-data'!$A132)</f>
        <v>0</v>
      </c>
      <c r="AF132" s="53">
        <f>+SUMIFS(postings!$T:$T,postings!$C:$C,'pl-data'!AF$2,postings!$D:$D,'pl-data'!AF$3,postings!$I:$I,'pl-data'!$A132)-SUMIFS(postings!$W:$W,postings!$C:$C,'pl-data'!AF$2,postings!$D:$D,'pl-data'!AF$3,postings!$M:$M,'pl-data'!$A132)</f>
        <v>0</v>
      </c>
      <c r="AG132" s="53">
        <f>+SUMIFS(postings!$T:$T,postings!$C:$C,'pl-data'!AG$2,postings!$D:$D,'pl-data'!AG$3,postings!$I:$I,'pl-data'!$A132)-SUMIFS(postings!$W:$W,postings!$C:$C,'pl-data'!AG$2,postings!$D:$D,'pl-data'!AG$3,postings!$M:$M,'pl-data'!$A132)</f>
        <v>0</v>
      </c>
      <c r="AH132" s="53">
        <f>+SUMIFS(postings!$T:$T,postings!$C:$C,'pl-data'!AH$2,postings!$D:$D,'pl-data'!AH$3,postings!$I:$I,'pl-data'!$A132)-SUMIFS(postings!$W:$W,postings!$C:$C,'pl-data'!AH$2,postings!$D:$D,'pl-data'!AH$3,postings!$M:$M,'pl-data'!$A132)</f>
        <v>0</v>
      </c>
      <c r="AI132" s="53">
        <f>+SUMIFS(postings!$T:$T,postings!$C:$C,'pl-data'!AI$2,postings!$D:$D,'pl-data'!AI$3,postings!$I:$I,'pl-data'!$A132)-SUMIFS(postings!$W:$W,postings!$C:$C,'pl-data'!AI$2,postings!$D:$D,'pl-data'!AI$3,postings!$M:$M,'pl-data'!$A132)</f>
        <v>0</v>
      </c>
      <c r="AJ132" s="53">
        <f>+SUM(X132:INDEX(X132:AI132,1,Settings!$C$4))</f>
        <v>0</v>
      </c>
      <c r="AK132" s="53">
        <f t="shared" si="37"/>
        <v>0</v>
      </c>
      <c r="AL132" s="53"/>
      <c r="AM132" s="53">
        <f t="shared" si="38"/>
        <v>0</v>
      </c>
      <c r="AN132" s="53">
        <f t="shared" si="39"/>
        <v>0</v>
      </c>
      <c r="AO132" s="53">
        <f t="shared" si="40"/>
        <v>0</v>
      </c>
      <c r="AP132" s="53">
        <f t="shared" si="41"/>
        <v>0</v>
      </c>
      <c r="AQ132" s="53">
        <f t="shared" si="42"/>
        <v>0</v>
      </c>
      <c r="AR132" s="53">
        <f t="shared" si="43"/>
        <v>0</v>
      </c>
      <c r="AS132" s="53">
        <f t="shared" si="44"/>
        <v>0</v>
      </c>
      <c r="AT132" s="53">
        <f t="shared" si="45"/>
        <v>0</v>
      </c>
      <c r="AU132" s="53">
        <f t="shared" si="46"/>
        <v>0</v>
      </c>
      <c r="AV132" s="53">
        <f t="shared" si="47"/>
        <v>0</v>
      </c>
      <c r="AW132" s="53">
        <f t="shared" si="48"/>
        <v>0</v>
      </c>
      <c r="AX132" s="53">
        <f t="shared" si="49"/>
        <v>0</v>
      </c>
      <c r="AY132" s="53">
        <f>+SUM(AM132:INDEX(AM132:AX132,1,Settings!$C$4))</f>
        <v>0</v>
      </c>
      <c r="AZ132" s="53">
        <f t="shared" si="50"/>
        <v>0</v>
      </c>
      <c r="BA132" s="53"/>
      <c r="BB132" s="53">
        <f t="shared" si="51"/>
        <v>0</v>
      </c>
      <c r="BC132" s="53">
        <f t="shared" si="52"/>
        <v>0</v>
      </c>
      <c r="BD132" s="53">
        <f t="shared" si="53"/>
        <v>0</v>
      </c>
      <c r="BE132" s="53">
        <f t="shared" si="54"/>
        <v>0</v>
      </c>
      <c r="BF132" s="53">
        <f t="shared" si="55"/>
        <v>0</v>
      </c>
      <c r="BG132" s="53">
        <f t="shared" si="56"/>
        <v>0</v>
      </c>
      <c r="BH132" s="53">
        <f t="shared" si="57"/>
        <v>0</v>
      </c>
      <c r="BI132" s="53">
        <f t="shared" si="58"/>
        <v>0</v>
      </c>
      <c r="BJ132" s="53">
        <f t="shared" si="59"/>
        <v>0</v>
      </c>
      <c r="BK132" s="53">
        <f t="shared" si="60"/>
        <v>0</v>
      </c>
      <c r="BL132" s="53">
        <f t="shared" si="61"/>
        <v>0</v>
      </c>
      <c r="BM132" s="53">
        <f t="shared" si="62"/>
        <v>0</v>
      </c>
      <c r="BN132" s="53">
        <f t="shared" si="63"/>
        <v>0</v>
      </c>
      <c r="BO132" s="53"/>
      <c r="BP132" s="53">
        <f t="shared" si="64"/>
        <v>0</v>
      </c>
      <c r="BQ132" s="53"/>
      <c r="BR132" s="53">
        <f t="shared" si="65"/>
        <v>0</v>
      </c>
    </row>
    <row r="133" spans="1:70" x14ac:dyDescent="0.2">
      <c r="A133" s="6">
        <v>2679</v>
      </c>
      <c r="B133" s="6" t="str">
        <f>+VLOOKUP(A133,masterfile!B:C,2,FALSE)</f>
        <v>Diskonterträge verbundene Unternehmen</v>
      </c>
      <c r="D133" s="53">
        <f>+SUMIF('[1]2017'!$A:$A,$A133,'[1]2017'!$C:$C)-SUMIF('[1]2017'!$E:$E,$A133,'[1]2017'!$G:$G)</f>
        <v>0</v>
      </c>
      <c r="E133" s="53">
        <f>+SUMIF('[1]2018'!$A:$A,$A133,'[1]2018'!$C:$C)-SUMIF('[1]2018'!$E:$E,$A133,'[1]2018'!$G:$G)</f>
        <v>0</v>
      </c>
      <c r="F133" s="53">
        <f>+SUMIF('[1]2019'!$A:$A,$A133,'[1]2019'!$C:$C)-SUMIF('[1]2019'!$E:$E,$A133,'[1]2019'!$G:$G)</f>
        <v>0</v>
      </c>
      <c r="G133" s="53">
        <f>+SUMIF('[1]2020'!$A:$A,$A133,'[1]2020'!$C:$C)-SUMIF('[1]2020'!$E:$E,$A133,'[1]2020'!$G:$G)</f>
        <v>0</v>
      </c>
      <c r="H133" s="53"/>
      <c r="I133" s="53">
        <f>+(+SUMIF('[1]2021'!$A:$A,$A133,'[1]2021'!$C:$C)-SUMIF('[1]2021'!$E:$E,$A133,'[1]2021'!$G:$G))/12</f>
        <v>0</v>
      </c>
      <c r="J133" s="53">
        <f>+(+SUMIF('[1]2021'!$A:$A,$A133,'[1]2021'!$C:$C)-SUMIF('[1]2021'!$E:$E,$A133,'[1]2021'!$G:$G))/12</f>
        <v>0</v>
      </c>
      <c r="K133" s="53">
        <f>+(+SUMIF('[1]2021'!$A:$A,$A133,'[1]2021'!$C:$C)-SUMIF('[1]2021'!$E:$E,$A133,'[1]2021'!$G:$G))/12</f>
        <v>0</v>
      </c>
      <c r="L133" s="53">
        <f>+(+SUMIF('[1]2021'!$A:$A,$A133,'[1]2021'!$C:$C)-SUMIF('[1]2021'!$E:$E,$A133,'[1]2021'!$G:$G))/12</f>
        <v>0</v>
      </c>
      <c r="M133" s="53">
        <f>+(+SUMIF('[1]2021'!$A:$A,$A133,'[1]2021'!$C:$C)-SUMIF('[1]2021'!$E:$E,$A133,'[1]2021'!$G:$G))/12</f>
        <v>0</v>
      </c>
      <c r="N133" s="53">
        <f>+(+SUMIF('[1]2021'!$A:$A,$A133,'[1]2021'!$C:$C)-SUMIF('[1]2021'!$E:$E,$A133,'[1]2021'!$G:$G))/12</f>
        <v>0</v>
      </c>
      <c r="O133" s="53">
        <f>+(+SUMIF('[1]2021'!$A:$A,$A133,'[1]2021'!$C:$C)-SUMIF('[1]2021'!$E:$E,$A133,'[1]2021'!$G:$G))/12</f>
        <v>0</v>
      </c>
      <c r="P133" s="53">
        <f>+(+SUMIF('[1]2021'!$A:$A,$A133,'[1]2021'!$C:$C)-SUMIF('[1]2021'!$E:$E,$A133,'[1]2021'!$G:$G))/12</f>
        <v>0</v>
      </c>
      <c r="Q133" s="53">
        <f>+(+SUMIF('[1]2021'!$A:$A,$A133,'[1]2021'!$C:$C)-SUMIF('[1]2021'!$E:$E,$A133,'[1]2021'!$G:$G))/12</f>
        <v>0</v>
      </c>
      <c r="R133" s="53">
        <f>+(+SUMIF('[1]2021'!$A:$A,$A133,'[1]2021'!$C:$C)-SUMIF('[1]2021'!$E:$E,$A133,'[1]2021'!$G:$G))/12</f>
        <v>0</v>
      </c>
      <c r="S133" s="53">
        <f>+(+SUMIF('[1]2021'!$A:$A,$A133,'[1]2021'!$C:$C)-SUMIF('[1]2021'!$E:$E,$A133,'[1]2021'!$G:$G))/12</f>
        <v>0</v>
      </c>
      <c r="T133" s="53">
        <f>+(+SUMIF('[1]2021'!$A:$A,$A133,'[1]2021'!$C:$C)-SUMIF('[1]2021'!$E:$E,$A133,'[1]2021'!$G:$G))/12</f>
        <v>0</v>
      </c>
      <c r="U133" s="53">
        <f>+SUM(I133:INDEX(I133:T133,1,Settings!$C$4))</f>
        <v>0</v>
      </c>
      <c r="V133" s="53">
        <f t="shared" ref="V133:V196" si="66">+SUM(I133:T133)</f>
        <v>0</v>
      </c>
      <c r="W133" s="53"/>
      <c r="X133" s="53">
        <f>+SUMIFS(postings!$T:$T,postings!$C:$C,'pl-data'!X$2,postings!$D:$D,'pl-data'!X$3,postings!$I:$I,'pl-data'!$A133)-SUMIFS(postings!$W:$W,postings!$C:$C,'pl-data'!X$2,postings!$D:$D,'pl-data'!X$3,postings!$M:$M,'pl-data'!$A133)</f>
        <v>0</v>
      </c>
      <c r="Y133" s="53">
        <f>+SUMIFS(postings!$T:$T,postings!$C:$C,'pl-data'!Y$2,postings!$D:$D,'pl-data'!Y$3,postings!$I:$I,'pl-data'!$A133)-SUMIFS(postings!$W:$W,postings!$C:$C,'pl-data'!Y$2,postings!$D:$D,'pl-data'!Y$3,postings!$M:$M,'pl-data'!$A133)</f>
        <v>0</v>
      </c>
      <c r="Z133" s="53">
        <f>+SUMIFS(postings!$T:$T,postings!$C:$C,'pl-data'!Z$2,postings!$D:$D,'pl-data'!Z$3,postings!$I:$I,'pl-data'!$A133)-SUMIFS(postings!$W:$W,postings!$C:$C,'pl-data'!Z$2,postings!$D:$D,'pl-data'!Z$3,postings!$M:$M,'pl-data'!$A133)</f>
        <v>0</v>
      </c>
      <c r="AA133" s="53">
        <f>+SUMIFS(postings!$T:$T,postings!$C:$C,'pl-data'!AA$2,postings!$D:$D,'pl-data'!AA$3,postings!$I:$I,'pl-data'!$A133)-SUMIFS(postings!$W:$W,postings!$C:$C,'pl-data'!AA$2,postings!$D:$D,'pl-data'!AA$3,postings!$M:$M,'pl-data'!$A133)</f>
        <v>0</v>
      </c>
      <c r="AB133" s="53">
        <f>+SUMIFS(postings!$T:$T,postings!$C:$C,'pl-data'!AB$2,postings!$D:$D,'pl-data'!AB$3,postings!$I:$I,'pl-data'!$A133)-SUMIFS(postings!$W:$W,postings!$C:$C,'pl-data'!AB$2,postings!$D:$D,'pl-data'!AB$3,postings!$M:$M,'pl-data'!$A133)</f>
        <v>0</v>
      </c>
      <c r="AC133" s="53">
        <f>+SUMIFS(postings!$T:$T,postings!$C:$C,'pl-data'!AC$2,postings!$D:$D,'pl-data'!AC$3,postings!$I:$I,'pl-data'!$A133)-SUMIFS(postings!$W:$W,postings!$C:$C,'pl-data'!AC$2,postings!$D:$D,'pl-data'!AC$3,postings!$M:$M,'pl-data'!$A133)</f>
        <v>0</v>
      </c>
      <c r="AD133" s="53">
        <f>+SUMIFS(postings!$T:$T,postings!$C:$C,'pl-data'!AD$2,postings!$D:$D,'pl-data'!AD$3,postings!$I:$I,'pl-data'!$A133)-SUMIFS(postings!$W:$W,postings!$C:$C,'pl-data'!AD$2,postings!$D:$D,'pl-data'!AD$3,postings!$M:$M,'pl-data'!$A133)</f>
        <v>0</v>
      </c>
      <c r="AE133" s="53">
        <f>+SUMIFS(postings!$T:$T,postings!$C:$C,'pl-data'!AE$2,postings!$D:$D,'pl-data'!AE$3,postings!$I:$I,'pl-data'!$A133)-SUMIFS(postings!$W:$W,postings!$C:$C,'pl-data'!AE$2,postings!$D:$D,'pl-data'!AE$3,postings!$M:$M,'pl-data'!$A133)</f>
        <v>0</v>
      </c>
      <c r="AF133" s="53">
        <f>+SUMIFS(postings!$T:$T,postings!$C:$C,'pl-data'!AF$2,postings!$D:$D,'pl-data'!AF$3,postings!$I:$I,'pl-data'!$A133)-SUMIFS(postings!$W:$W,postings!$C:$C,'pl-data'!AF$2,postings!$D:$D,'pl-data'!AF$3,postings!$M:$M,'pl-data'!$A133)</f>
        <v>0</v>
      </c>
      <c r="AG133" s="53">
        <f>+SUMIFS(postings!$T:$T,postings!$C:$C,'pl-data'!AG$2,postings!$D:$D,'pl-data'!AG$3,postings!$I:$I,'pl-data'!$A133)-SUMIFS(postings!$W:$W,postings!$C:$C,'pl-data'!AG$2,postings!$D:$D,'pl-data'!AG$3,postings!$M:$M,'pl-data'!$A133)</f>
        <v>0</v>
      </c>
      <c r="AH133" s="53">
        <f>+SUMIFS(postings!$T:$T,postings!$C:$C,'pl-data'!AH$2,postings!$D:$D,'pl-data'!AH$3,postings!$I:$I,'pl-data'!$A133)-SUMIFS(postings!$W:$W,postings!$C:$C,'pl-data'!AH$2,postings!$D:$D,'pl-data'!AH$3,postings!$M:$M,'pl-data'!$A133)</f>
        <v>0</v>
      </c>
      <c r="AI133" s="53">
        <f>+SUMIFS(postings!$T:$T,postings!$C:$C,'pl-data'!AI$2,postings!$D:$D,'pl-data'!AI$3,postings!$I:$I,'pl-data'!$A133)-SUMIFS(postings!$W:$W,postings!$C:$C,'pl-data'!AI$2,postings!$D:$D,'pl-data'!AI$3,postings!$M:$M,'pl-data'!$A133)</f>
        <v>0</v>
      </c>
      <c r="AJ133" s="53">
        <f>+SUM(X133:INDEX(X133:AI133,1,Settings!$C$4))</f>
        <v>0</v>
      </c>
      <c r="AK133" s="53">
        <f t="shared" ref="AK133:AK196" si="67">+SUM(X133:AI133)</f>
        <v>0</v>
      </c>
      <c r="AL133" s="53"/>
      <c r="AM133" s="53">
        <f t="shared" ref="AM133:AM196" si="68">+I133*1.03</f>
        <v>0</v>
      </c>
      <c r="AN133" s="53">
        <f t="shared" ref="AN133:AN196" si="69">+J133*1.03</f>
        <v>0</v>
      </c>
      <c r="AO133" s="53">
        <f t="shared" ref="AO133:AO196" si="70">+K133*1.03</f>
        <v>0</v>
      </c>
      <c r="AP133" s="53">
        <f t="shared" ref="AP133:AP196" si="71">+L133*1.03</f>
        <v>0</v>
      </c>
      <c r="AQ133" s="53">
        <f t="shared" ref="AQ133:AQ196" si="72">+M133*1.03</f>
        <v>0</v>
      </c>
      <c r="AR133" s="53">
        <f t="shared" ref="AR133:AR196" si="73">+N133*1.03</f>
        <v>0</v>
      </c>
      <c r="AS133" s="53">
        <f t="shared" ref="AS133:AS196" si="74">+O133*1.03</f>
        <v>0</v>
      </c>
      <c r="AT133" s="53">
        <f t="shared" ref="AT133:AT196" si="75">+P133*1.03</f>
        <v>0</v>
      </c>
      <c r="AU133" s="53">
        <f t="shared" ref="AU133:AU196" si="76">+Q133*1.03</f>
        <v>0</v>
      </c>
      <c r="AV133" s="53">
        <f t="shared" ref="AV133:AV196" si="77">+R133*1.03</f>
        <v>0</v>
      </c>
      <c r="AW133" s="53">
        <f t="shared" ref="AW133:AW196" si="78">+S133*1.03</f>
        <v>0</v>
      </c>
      <c r="AX133" s="53">
        <f t="shared" ref="AX133:AX196" si="79">+T133*1.03</f>
        <v>0</v>
      </c>
      <c r="AY133" s="53">
        <f>+SUM(AM133:INDEX(AM133:AX133,1,Settings!$C$4))</f>
        <v>0</v>
      </c>
      <c r="AZ133" s="53">
        <f t="shared" ref="AZ133:AZ196" si="80">+SUM(AM133:AX133)</f>
        <v>0</v>
      </c>
      <c r="BA133" s="53"/>
      <c r="BB133" s="53">
        <f t="shared" ref="BB133:BB196" si="81">+AM133*1.03</f>
        <v>0</v>
      </c>
      <c r="BC133" s="53">
        <f t="shared" ref="BC133:BC196" si="82">+AN133*1.03</f>
        <v>0</v>
      </c>
      <c r="BD133" s="53">
        <f t="shared" ref="BD133:BD196" si="83">+AO133*1.03</f>
        <v>0</v>
      </c>
      <c r="BE133" s="53">
        <f t="shared" ref="BE133:BE196" si="84">+AP133*1.03</f>
        <v>0</v>
      </c>
      <c r="BF133" s="53">
        <f t="shared" ref="BF133:BF196" si="85">+AQ133*1.03</f>
        <v>0</v>
      </c>
      <c r="BG133" s="53">
        <f t="shared" ref="BG133:BG196" si="86">+AR133*1.03</f>
        <v>0</v>
      </c>
      <c r="BH133" s="53">
        <f t="shared" ref="BH133:BH196" si="87">+AS133*1.03</f>
        <v>0</v>
      </c>
      <c r="BI133" s="53">
        <f t="shared" ref="BI133:BI196" si="88">+AT133*1.03</f>
        <v>0</v>
      </c>
      <c r="BJ133" s="53">
        <f t="shared" ref="BJ133:BJ196" si="89">+AU133*1.03</f>
        <v>0</v>
      </c>
      <c r="BK133" s="53">
        <f t="shared" ref="BK133:BK196" si="90">+AV133*1.03</f>
        <v>0</v>
      </c>
      <c r="BL133" s="53">
        <f t="shared" ref="BL133:BL196" si="91">+AW133*1.03</f>
        <v>0</v>
      </c>
      <c r="BM133" s="53">
        <f t="shared" ref="BM133:BM196" si="92">+AX133*1.03</f>
        <v>0</v>
      </c>
      <c r="BN133" s="53">
        <f t="shared" ref="BN133:BN196" si="93">+SUM(BB133:BM133)</f>
        <v>0</v>
      </c>
      <c r="BO133" s="53"/>
      <c r="BP133" s="53">
        <f t="shared" ref="BP133:BP196" si="94">+BN133*1.04</f>
        <v>0</v>
      </c>
      <c r="BQ133" s="53"/>
      <c r="BR133" s="53">
        <f t="shared" ref="BR133:BR196" si="95">+BP133*1.05</f>
        <v>0</v>
      </c>
    </row>
    <row r="134" spans="1:70" x14ac:dyDescent="0.2">
      <c r="A134" s="6">
        <v>2680</v>
      </c>
      <c r="B134" s="6" t="str">
        <f>+VLOOKUP(A134,masterfile!B:C,2,FALSE)</f>
        <v>Zinsähnliche Erträge</v>
      </c>
      <c r="D134" s="53">
        <f>+SUMIF('[1]2017'!$A:$A,$A134,'[1]2017'!$C:$C)-SUMIF('[1]2017'!$E:$E,$A134,'[1]2017'!$G:$G)</f>
        <v>0</v>
      </c>
      <c r="E134" s="53">
        <f>+SUMIF('[1]2018'!$A:$A,$A134,'[1]2018'!$C:$C)-SUMIF('[1]2018'!$E:$E,$A134,'[1]2018'!$G:$G)</f>
        <v>0</v>
      </c>
      <c r="F134" s="53">
        <f>+SUMIF('[1]2019'!$A:$A,$A134,'[1]2019'!$C:$C)-SUMIF('[1]2019'!$E:$E,$A134,'[1]2019'!$G:$G)</f>
        <v>0</v>
      </c>
      <c r="G134" s="53">
        <f>+SUMIF('[1]2020'!$A:$A,$A134,'[1]2020'!$C:$C)-SUMIF('[1]2020'!$E:$E,$A134,'[1]2020'!$G:$G)</f>
        <v>0</v>
      </c>
      <c r="H134" s="53"/>
      <c r="I134" s="53">
        <f>+(+SUMIF('[1]2021'!$A:$A,$A134,'[1]2021'!$C:$C)-SUMIF('[1]2021'!$E:$E,$A134,'[1]2021'!$G:$G))/12</f>
        <v>0</v>
      </c>
      <c r="J134" s="53">
        <f>+(+SUMIF('[1]2021'!$A:$A,$A134,'[1]2021'!$C:$C)-SUMIF('[1]2021'!$E:$E,$A134,'[1]2021'!$G:$G))/12</f>
        <v>0</v>
      </c>
      <c r="K134" s="53">
        <f>+(+SUMIF('[1]2021'!$A:$A,$A134,'[1]2021'!$C:$C)-SUMIF('[1]2021'!$E:$E,$A134,'[1]2021'!$G:$G))/12</f>
        <v>0</v>
      </c>
      <c r="L134" s="53">
        <f>+(+SUMIF('[1]2021'!$A:$A,$A134,'[1]2021'!$C:$C)-SUMIF('[1]2021'!$E:$E,$A134,'[1]2021'!$G:$G))/12</f>
        <v>0</v>
      </c>
      <c r="M134" s="53">
        <f>+(+SUMIF('[1]2021'!$A:$A,$A134,'[1]2021'!$C:$C)-SUMIF('[1]2021'!$E:$E,$A134,'[1]2021'!$G:$G))/12</f>
        <v>0</v>
      </c>
      <c r="N134" s="53">
        <f>+(+SUMIF('[1]2021'!$A:$A,$A134,'[1]2021'!$C:$C)-SUMIF('[1]2021'!$E:$E,$A134,'[1]2021'!$G:$G))/12</f>
        <v>0</v>
      </c>
      <c r="O134" s="53">
        <f>+(+SUMIF('[1]2021'!$A:$A,$A134,'[1]2021'!$C:$C)-SUMIF('[1]2021'!$E:$E,$A134,'[1]2021'!$G:$G))/12</f>
        <v>0</v>
      </c>
      <c r="P134" s="53">
        <f>+(+SUMIF('[1]2021'!$A:$A,$A134,'[1]2021'!$C:$C)-SUMIF('[1]2021'!$E:$E,$A134,'[1]2021'!$G:$G))/12</f>
        <v>0</v>
      </c>
      <c r="Q134" s="53">
        <f>+(+SUMIF('[1]2021'!$A:$A,$A134,'[1]2021'!$C:$C)-SUMIF('[1]2021'!$E:$E,$A134,'[1]2021'!$G:$G))/12</f>
        <v>0</v>
      </c>
      <c r="R134" s="53">
        <f>+(+SUMIF('[1]2021'!$A:$A,$A134,'[1]2021'!$C:$C)-SUMIF('[1]2021'!$E:$E,$A134,'[1]2021'!$G:$G))/12</f>
        <v>0</v>
      </c>
      <c r="S134" s="53">
        <f>+(+SUMIF('[1]2021'!$A:$A,$A134,'[1]2021'!$C:$C)-SUMIF('[1]2021'!$E:$E,$A134,'[1]2021'!$G:$G))/12</f>
        <v>0</v>
      </c>
      <c r="T134" s="53">
        <f>+(+SUMIF('[1]2021'!$A:$A,$A134,'[1]2021'!$C:$C)-SUMIF('[1]2021'!$E:$E,$A134,'[1]2021'!$G:$G))/12</f>
        <v>0</v>
      </c>
      <c r="U134" s="53">
        <f>+SUM(I134:INDEX(I134:T134,1,Settings!$C$4))</f>
        <v>0</v>
      </c>
      <c r="V134" s="53">
        <f t="shared" si="66"/>
        <v>0</v>
      </c>
      <c r="W134" s="53"/>
      <c r="X134" s="53">
        <f>+SUMIFS(postings!$T:$T,postings!$C:$C,'pl-data'!X$2,postings!$D:$D,'pl-data'!X$3,postings!$I:$I,'pl-data'!$A134)-SUMIFS(postings!$W:$W,postings!$C:$C,'pl-data'!X$2,postings!$D:$D,'pl-data'!X$3,postings!$M:$M,'pl-data'!$A134)</f>
        <v>0</v>
      </c>
      <c r="Y134" s="53">
        <f>+SUMIFS(postings!$T:$T,postings!$C:$C,'pl-data'!Y$2,postings!$D:$D,'pl-data'!Y$3,postings!$I:$I,'pl-data'!$A134)-SUMIFS(postings!$W:$W,postings!$C:$C,'pl-data'!Y$2,postings!$D:$D,'pl-data'!Y$3,postings!$M:$M,'pl-data'!$A134)</f>
        <v>0</v>
      </c>
      <c r="Z134" s="53">
        <f>+SUMIFS(postings!$T:$T,postings!$C:$C,'pl-data'!Z$2,postings!$D:$D,'pl-data'!Z$3,postings!$I:$I,'pl-data'!$A134)-SUMIFS(postings!$W:$W,postings!$C:$C,'pl-data'!Z$2,postings!$D:$D,'pl-data'!Z$3,postings!$M:$M,'pl-data'!$A134)</f>
        <v>0</v>
      </c>
      <c r="AA134" s="53">
        <f>+SUMIFS(postings!$T:$T,postings!$C:$C,'pl-data'!AA$2,postings!$D:$D,'pl-data'!AA$3,postings!$I:$I,'pl-data'!$A134)-SUMIFS(postings!$W:$W,postings!$C:$C,'pl-data'!AA$2,postings!$D:$D,'pl-data'!AA$3,postings!$M:$M,'pl-data'!$A134)</f>
        <v>0</v>
      </c>
      <c r="AB134" s="53">
        <f>+SUMIFS(postings!$T:$T,postings!$C:$C,'pl-data'!AB$2,postings!$D:$D,'pl-data'!AB$3,postings!$I:$I,'pl-data'!$A134)-SUMIFS(postings!$W:$W,postings!$C:$C,'pl-data'!AB$2,postings!$D:$D,'pl-data'!AB$3,postings!$M:$M,'pl-data'!$A134)</f>
        <v>0</v>
      </c>
      <c r="AC134" s="53">
        <f>+SUMIFS(postings!$T:$T,postings!$C:$C,'pl-data'!AC$2,postings!$D:$D,'pl-data'!AC$3,postings!$I:$I,'pl-data'!$A134)-SUMIFS(postings!$W:$W,postings!$C:$C,'pl-data'!AC$2,postings!$D:$D,'pl-data'!AC$3,postings!$M:$M,'pl-data'!$A134)</f>
        <v>0</v>
      </c>
      <c r="AD134" s="53">
        <f>+SUMIFS(postings!$T:$T,postings!$C:$C,'pl-data'!AD$2,postings!$D:$D,'pl-data'!AD$3,postings!$I:$I,'pl-data'!$A134)-SUMIFS(postings!$W:$W,postings!$C:$C,'pl-data'!AD$2,postings!$D:$D,'pl-data'!AD$3,postings!$M:$M,'pl-data'!$A134)</f>
        <v>0</v>
      </c>
      <c r="AE134" s="53">
        <f>+SUMIFS(postings!$T:$T,postings!$C:$C,'pl-data'!AE$2,postings!$D:$D,'pl-data'!AE$3,postings!$I:$I,'pl-data'!$A134)-SUMIFS(postings!$W:$W,postings!$C:$C,'pl-data'!AE$2,postings!$D:$D,'pl-data'!AE$3,postings!$M:$M,'pl-data'!$A134)</f>
        <v>0</v>
      </c>
      <c r="AF134" s="53">
        <f>+SUMIFS(postings!$T:$T,postings!$C:$C,'pl-data'!AF$2,postings!$D:$D,'pl-data'!AF$3,postings!$I:$I,'pl-data'!$A134)-SUMIFS(postings!$W:$W,postings!$C:$C,'pl-data'!AF$2,postings!$D:$D,'pl-data'!AF$3,postings!$M:$M,'pl-data'!$A134)</f>
        <v>0</v>
      </c>
      <c r="AG134" s="53">
        <f>+SUMIFS(postings!$T:$T,postings!$C:$C,'pl-data'!AG$2,postings!$D:$D,'pl-data'!AG$3,postings!$I:$I,'pl-data'!$A134)-SUMIFS(postings!$W:$W,postings!$C:$C,'pl-data'!AG$2,postings!$D:$D,'pl-data'!AG$3,postings!$M:$M,'pl-data'!$A134)</f>
        <v>0</v>
      </c>
      <c r="AH134" s="53">
        <f>+SUMIFS(postings!$T:$T,postings!$C:$C,'pl-data'!AH$2,postings!$D:$D,'pl-data'!AH$3,postings!$I:$I,'pl-data'!$A134)-SUMIFS(postings!$W:$W,postings!$C:$C,'pl-data'!AH$2,postings!$D:$D,'pl-data'!AH$3,postings!$M:$M,'pl-data'!$A134)</f>
        <v>0</v>
      </c>
      <c r="AI134" s="53">
        <f>+SUMIFS(postings!$T:$T,postings!$C:$C,'pl-data'!AI$2,postings!$D:$D,'pl-data'!AI$3,postings!$I:$I,'pl-data'!$A134)-SUMIFS(postings!$W:$W,postings!$C:$C,'pl-data'!AI$2,postings!$D:$D,'pl-data'!AI$3,postings!$M:$M,'pl-data'!$A134)</f>
        <v>0</v>
      </c>
      <c r="AJ134" s="53">
        <f>+SUM(X134:INDEX(X134:AI134,1,Settings!$C$4))</f>
        <v>0</v>
      </c>
      <c r="AK134" s="53">
        <f t="shared" si="67"/>
        <v>0</v>
      </c>
      <c r="AL134" s="53"/>
      <c r="AM134" s="53">
        <f t="shared" si="68"/>
        <v>0</v>
      </c>
      <c r="AN134" s="53">
        <f t="shared" si="69"/>
        <v>0</v>
      </c>
      <c r="AO134" s="53">
        <f t="shared" si="70"/>
        <v>0</v>
      </c>
      <c r="AP134" s="53">
        <f t="shared" si="71"/>
        <v>0</v>
      </c>
      <c r="AQ134" s="53">
        <f t="shared" si="72"/>
        <v>0</v>
      </c>
      <c r="AR134" s="53">
        <f t="shared" si="73"/>
        <v>0</v>
      </c>
      <c r="AS134" s="53">
        <f t="shared" si="74"/>
        <v>0</v>
      </c>
      <c r="AT134" s="53">
        <f t="shared" si="75"/>
        <v>0</v>
      </c>
      <c r="AU134" s="53">
        <f t="shared" si="76"/>
        <v>0</v>
      </c>
      <c r="AV134" s="53">
        <f t="shared" si="77"/>
        <v>0</v>
      </c>
      <c r="AW134" s="53">
        <f t="shared" si="78"/>
        <v>0</v>
      </c>
      <c r="AX134" s="53">
        <f t="shared" si="79"/>
        <v>0</v>
      </c>
      <c r="AY134" s="53">
        <f>+SUM(AM134:INDEX(AM134:AX134,1,Settings!$C$4))</f>
        <v>0</v>
      </c>
      <c r="AZ134" s="53">
        <f t="shared" si="80"/>
        <v>0</v>
      </c>
      <c r="BA134" s="53"/>
      <c r="BB134" s="53">
        <f t="shared" si="81"/>
        <v>0</v>
      </c>
      <c r="BC134" s="53">
        <f t="shared" si="82"/>
        <v>0</v>
      </c>
      <c r="BD134" s="53">
        <f t="shared" si="83"/>
        <v>0</v>
      </c>
      <c r="BE134" s="53">
        <f t="shared" si="84"/>
        <v>0</v>
      </c>
      <c r="BF134" s="53">
        <f t="shared" si="85"/>
        <v>0</v>
      </c>
      <c r="BG134" s="53">
        <f t="shared" si="86"/>
        <v>0</v>
      </c>
      <c r="BH134" s="53">
        <f t="shared" si="87"/>
        <v>0</v>
      </c>
      <c r="BI134" s="53">
        <f t="shared" si="88"/>
        <v>0</v>
      </c>
      <c r="BJ134" s="53">
        <f t="shared" si="89"/>
        <v>0</v>
      </c>
      <c r="BK134" s="53">
        <f t="shared" si="90"/>
        <v>0</v>
      </c>
      <c r="BL134" s="53">
        <f t="shared" si="91"/>
        <v>0</v>
      </c>
      <c r="BM134" s="53">
        <f t="shared" si="92"/>
        <v>0</v>
      </c>
      <c r="BN134" s="53">
        <f t="shared" si="93"/>
        <v>0</v>
      </c>
      <c r="BO134" s="53"/>
      <c r="BP134" s="53">
        <f t="shared" si="94"/>
        <v>0</v>
      </c>
      <c r="BQ134" s="53"/>
      <c r="BR134" s="53">
        <f t="shared" si="95"/>
        <v>0</v>
      </c>
    </row>
    <row r="135" spans="1:70" x14ac:dyDescent="0.2">
      <c r="A135" s="6">
        <v>2682</v>
      </c>
      <c r="B135" s="6" t="str">
        <f>+VLOOKUP(A135,masterfile!B:C,2,FALSE)</f>
        <v>Ertrag Abzinsung Rückstellung stfrei</v>
      </c>
      <c r="D135" s="53">
        <f>+SUMIF('[1]2017'!$A:$A,$A135,'[1]2017'!$C:$C)-SUMIF('[1]2017'!$E:$E,$A135,'[1]2017'!$G:$G)</f>
        <v>0</v>
      </c>
      <c r="E135" s="53">
        <f>+SUMIF('[1]2018'!$A:$A,$A135,'[1]2018'!$C:$C)-SUMIF('[1]2018'!$E:$E,$A135,'[1]2018'!$G:$G)</f>
        <v>0</v>
      </c>
      <c r="F135" s="53">
        <f>+SUMIF('[1]2019'!$A:$A,$A135,'[1]2019'!$C:$C)-SUMIF('[1]2019'!$E:$E,$A135,'[1]2019'!$G:$G)</f>
        <v>0</v>
      </c>
      <c r="G135" s="53">
        <f>+SUMIF('[1]2020'!$A:$A,$A135,'[1]2020'!$C:$C)-SUMIF('[1]2020'!$E:$E,$A135,'[1]2020'!$G:$G)</f>
        <v>0</v>
      </c>
      <c r="H135" s="53"/>
      <c r="I135" s="53">
        <f>+(+SUMIF('[1]2021'!$A:$A,$A135,'[1]2021'!$C:$C)-SUMIF('[1]2021'!$E:$E,$A135,'[1]2021'!$G:$G))/12</f>
        <v>0</v>
      </c>
      <c r="J135" s="53">
        <f>+(+SUMIF('[1]2021'!$A:$A,$A135,'[1]2021'!$C:$C)-SUMIF('[1]2021'!$E:$E,$A135,'[1]2021'!$G:$G))/12</f>
        <v>0</v>
      </c>
      <c r="K135" s="53">
        <f>+(+SUMIF('[1]2021'!$A:$A,$A135,'[1]2021'!$C:$C)-SUMIF('[1]2021'!$E:$E,$A135,'[1]2021'!$G:$G))/12</f>
        <v>0</v>
      </c>
      <c r="L135" s="53">
        <f>+(+SUMIF('[1]2021'!$A:$A,$A135,'[1]2021'!$C:$C)-SUMIF('[1]2021'!$E:$E,$A135,'[1]2021'!$G:$G))/12</f>
        <v>0</v>
      </c>
      <c r="M135" s="53">
        <f>+(+SUMIF('[1]2021'!$A:$A,$A135,'[1]2021'!$C:$C)-SUMIF('[1]2021'!$E:$E,$A135,'[1]2021'!$G:$G))/12</f>
        <v>0</v>
      </c>
      <c r="N135" s="53">
        <f>+(+SUMIF('[1]2021'!$A:$A,$A135,'[1]2021'!$C:$C)-SUMIF('[1]2021'!$E:$E,$A135,'[1]2021'!$G:$G))/12</f>
        <v>0</v>
      </c>
      <c r="O135" s="53">
        <f>+(+SUMIF('[1]2021'!$A:$A,$A135,'[1]2021'!$C:$C)-SUMIF('[1]2021'!$E:$E,$A135,'[1]2021'!$G:$G))/12</f>
        <v>0</v>
      </c>
      <c r="P135" s="53">
        <f>+(+SUMIF('[1]2021'!$A:$A,$A135,'[1]2021'!$C:$C)-SUMIF('[1]2021'!$E:$E,$A135,'[1]2021'!$G:$G))/12</f>
        <v>0</v>
      </c>
      <c r="Q135" s="53">
        <f>+(+SUMIF('[1]2021'!$A:$A,$A135,'[1]2021'!$C:$C)-SUMIF('[1]2021'!$E:$E,$A135,'[1]2021'!$G:$G))/12</f>
        <v>0</v>
      </c>
      <c r="R135" s="53">
        <f>+(+SUMIF('[1]2021'!$A:$A,$A135,'[1]2021'!$C:$C)-SUMIF('[1]2021'!$E:$E,$A135,'[1]2021'!$G:$G))/12</f>
        <v>0</v>
      </c>
      <c r="S135" s="53">
        <f>+(+SUMIF('[1]2021'!$A:$A,$A135,'[1]2021'!$C:$C)-SUMIF('[1]2021'!$E:$E,$A135,'[1]2021'!$G:$G))/12</f>
        <v>0</v>
      </c>
      <c r="T135" s="53">
        <f>+(+SUMIF('[1]2021'!$A:$A,$A135,'[1]2021'!$C:$C)-SUMIF('[1]2021'!$E:$E,$A135,'[1]2021'!$G:$G))/12</f>
        <v>0</v>
      </c>
      <c r="U135" s="53">
        <f>+SUM(I135:INDEX(I135:T135,1,Settings!$C$4))</f>
        <v>0</v>
      </c>
      <c r="V135" s="53">
        <f t="shared" si="66"/>
        <v>0</v>
      </c>
      <c r="W135" s="53"/>
      <c r="X135" s="53">
        <f>+SUMIFS(postings!$T:$T,postings!$C:$C,'pl-data'!X$2,postings!$D:$D,'pl-data'!X$3,postings!$I:$I,'pl-data'!$A135)-SUMIFS(postings!$W:$W,postings!$C:$C,'pl-data'!X$2,postings!$D:$D,'pl-data'!X$3,postings!$M:$M,'pl-data'!$A135)</f>
        <v>0</v>
      </c>
      <c r="Y135" s="53">
        <f>+SUMIFS(postings!$T:$T,postings!$C:$C,'pl-data'!Y$2,postings!$D:$D,'pl-data'!Y$3,postings!$I:$I,'pl-data'!$A135)-SUMIFS(postings!$W:$W,postings!$C:$C,'pl-data'!Y$2,postings!$D:$D,'pl-data'!Y$3,postings!$M:$M,'pl-data'!$A135)</f>
        <v>0</v>
      </c>
      <c r="Z135" s="53">
        <f>+SUMIFS(postings!$T:$T,postings!$C:$C,'pl-data'!Z$2,postings!$D:$D,'pl-data'!Z$3,postings!$I:$I,'pl-data'!$A135)-SUMIFS(postings!$W:$W,postings!$C:$C,'pl-data'!Z$2,postings!$D:$D,'pl-data'!Z$3,postings!$M:$M,'pl-data'!$A135)</f>
        <v>0</v>
      </c>
      <c r="AA135" s="53">
        <f>+SUMIFS(postings!$T:$T,postings!$C:$C,'pl-data'!AA$2,postings!$D:$D,'pl-data'!AA$3,postings!$I:$I,'pl-data'!$A135)-SUMIFS(postings!$W:$W,postings!$C:$C,'pl-data'!AA$2,postings!$D:$D,'pl-data'!AA$3,postings!$M:$M,'pl-data'!$A135)</f>
        <v>0</v>
      </c>
      <c r="AB135" s="53">
        <f>+SUMIFS(postings!$T:$T,postings!$C:$C,'pl-data'!AB$2,postings!$D:$D,'pl-data'!AB$3,postings!$I:$I,'pl-data'!$A135)-SUMIFS(postings!$W:$W,postings!$C:$C,'pl-data'!AB$2,postings!$D:$D,'pl-data'!AB$3,postings!$M:$M,'pl-data'!$A135)</f>
        <v>0</v>
      </c>
      <c r="AC135" s="53">
        <f>+SUMIFS(postings!$T:$T,postings!$C:$C,'pl-data'!AC$2,postings!$D:$D,'pl-data'!AC$3,postings!$I:$I,'pl-data'!$A135)-SUMIFS(postings!$W:$W,postings!$C:$C,'pl-data'!AC$2,postings!$D:$D,'pl-data'!AC$3,postings!$M:$M,'pl-data'!$A135)</f>
        <v>0</v>
      </c>
      <c r="AD135" s="53">
        <f>+SUMIFS(postings!$T:$T,postings!$C:$C,'pl-data'!AD$2,postings!$D:$D,'pl-data'!AD$3,postings!$I:$I,'pl-data'!$A135)-SUMIFS(postings!$W:$W,postings!$C:$C,'pl-data'!AD$2,postings!$D:$D,'pl-data'!AD$3,postings!$M:$M,'pl-data'!$A135)</f>
        <v>0</v>
      </c>
      <c r="AE135" s="53">
        <f>+SUMIFS(postings!$T:$T,postings!$C:$C,'pl-data'!AE$2,postings!$D:$D,'pl-data'!AE$3,postings!$I:$I,'pl-data'!$A135)-SUMIFS(postings!$W:$W,postings!$C:$C,'pl-data'!AE$2,postings!$D:$D,'pl-data'!AE$3,postings!$M:$M,'pl-data'!$A135)</f>
        <v>0</v>
      </c>
      <c r="AF135" s="53">
        <f>+SUMIFS(postings!$T:$T,postings!$C:$C,'pl-data'!AF$2,postings!$D:$D,'pl-data'!AF$3,postings!$I:$I,'pl-data'!$A135)-SUMIFS(postings!$W:$W,postings!$C:$C,'pl-data'!AF$2,postings!$D:$D,'pl-data'!AF$3,postings!$M:$M,'pl-data'!$A135)</f>
        <v>0</v>
      </c>
      <c r="AG135" s="53">
        <f>+SUMIFS(postings!$T:$T,postings!$C:$C,'pl-data'!AG$2,postings!$D:$D,'pl-data'!AG$3,postings!$I:$I,'pl-data'!$A135)-SUMIFS(postings!$W:$W,postings!$C:$C,'pl-data'!AG$2,postings!$D:$D,'pl-data'!AG$3,postings!$M:$M,'pl-data'!$A135)</f>
        <v>0</v>
      </c>
      <c r="AH135" s="53">
        <f>+SUMIFS(postings!$T:$T,postings!$C:$C,'pl-data'!AH$2,postings!$D:$D,'pl-data'!AH$3,postings!$I:$I,'pl-data'!$A135)-SUMIFS(postings!$W:$W,postings!$C:$C,'pl-data'!AH$2,postings!$D:$D,'pl-data'!AH$3,postings!$M:$M,'pl-data'!$A135)</f>
        <v>0</v>
      </c>
      <c r="AI135" s="53">
        <f>+SUMIFS(postings!$T:$T,postings!$C:$C,'pl-data'!AI$2,postings!$D:$D,'pl-data'!AI$3,postings!$I:$I,'pl-data'!$A135)-SUMIFS(postings!$W:$W,postings!$C:$C,'pl-data'!AI$2,postings!$D:$D,'pl-data'!AI$3,postings!$M:$M,'pl-data'!$A135)</f>
        <v>0</v>
      </c>
      <c r="AJ135" s="53">
        <f>+SUM(X135:INDEX(X135:AI135,1,Settings!$C$4))</f>
        <v>0</v>
      </c>
      <c r="AK135" s="53">
        <f t="shared" si="67"/>
        <v>0</v>
      </c>
      <c r="AL135" s="53"/>
      <c r="AM135" s="53">
        <f t="shared" si="68"/>
        <v>0</v>
      </c>
      <c r="AN135" s="53">
        <f t="shared" si="69"/>
        <v>0</v>
      </c>
      <c r="AO135" s="53">
        <f t="shared" si="70"/>
        <v>0</v>
      </c>
      <c r="AP135" s="53">
        <f t="shared" si="71"/>
        <v>0</v>
      </c>
      <c r="AQ135" s="53">
        <f t="shared" si="72"/>
        <v>0</v>
      </c>
      <c r="AR135" s="53">
        <f t="shared" si="73"/>
        <v>0</v>
      </c>
      <c r="AS135" s="53">
        <f t="shared" si="74"/>
        <v>0</v>
      </c>
      <c r="AT135" s="53">
        <f t="shared" si="75"/>
        <v>0</v>
      </c>
      <c r="AU135" s="53">
        <f t="shared" si="76"/>
        <v>0</v>
      </c>
      <c r="AV135" s="53">
        <f t="shared" si="77"/>
        <v>0</v>
      </c>
      <c r="AW135" s="53">
        <f t="shared" si="78"/>
        <v>0</v>
      </c>
      <c r="AX135" s="53">
        <f t="shared" si="79"/>
        <v>0</v>
      </c>
      <c r="AY135" s="53">
        <f>+SUM(AM135:INDEX(AM135:AX135,1,Settings!$C$4))</f>
        <v>0</v>
      </c>
      <c r="AZ135" s="53">
        <f t="shared" si="80"/>
        <v>0</v>
      </c>
      <c r="BA135" s="53"/>
      <c r="BB135" s="53">
        <f t="shared" si="81"/>
        <v>0</v>
      </c>
      <c r="BC135" s="53">
        <f t="shared" si="82"/>
        <v>0</v>
      </c>
      <c r="BD135" s="53">
        <f t="shared" si="83"/>
        <v>0</v>
      </c>
      <c r="BE135" s="53">
        <f t="shared" si="84"/>
        <v>0</v>
      </c>
      <c r="BF135" s="53">
        <f t="shared" si="85"/>
        <v>0</v>
      </c>
      <c r="BG135" s="53">
        <f t="shared" si="86"/>
        <v>0</v>
      </c>
      <c r="BH135" s="53">
        <f t="shared" si="87"/>
        <v>0</v>
      </c>
      <c r="BI135" s="53">
        <f t="shared" si="88"/>
        <v>0</v>
      </c>
      <c r="BJ135" s="53">
        <f t="shared" si="89"/>
        <v>0</v>
      </c>
      <c r="BK135" s="53">
        <f t="shared" si="90"/>
        <v>0</v>
      </c>
      <c r="BL135" s="53">
        <f t="shared" si="91"/>
        <v>0</v>
      </c>
      <c r="BM135" s="53">
        <f t="shared" si="92"/>
        <v>0</v>
      </c>
      <c r="BN135" s="53">
        <f t="shared" si="93"/>
        <v>0</v>
      </c>
      <c r="BO135" s="53"/>
      <c r="BP135" s="53">
        <f t="shared" si="94"/>
        <v>0</v>
      </c>
      <c r="BQ135" s="53"/>
      <c r="BR135" s="53">
        <f t="shared" si="95"/>
        <v>0</v>
      </c>
    </row>
    <row r="136" spans="1:70" x14ac:dyDescent="0.2">
      <c r="A136" s="6">
        <v>2683</v>
      </c>
      <c r="B136" s="6" t="str">
        <f>+VLOOKUP(A136,masterfile!B:C,2,FALSE)</f>
        <v>Zinsertrag Abzinsung Verbindlichkeit</v>
      </c>
      <c r="D136" s="53">
        <f>+SUMIF('[1]2017'!$A:$A,$A136,'[1]2017'!$C:$C)-SUMIF('[1]2017'!$E:$E,$A136,'[1]2017'!$G:$G)</f>
        <v>0</v>
      </c>
      <c r="E136" s="53">
        <f>+SUMIF('[1]2018'!$A:$A,$A136,'[1]2018'!$C:$C)-SUMIF('[1]2018'!$E:$E,$A136,'[1]2018'!$G:$G)</f>
        <v>0</v>
      </c>
      <c r="F136" s="53">
        <f>+SUMIF('[1]2019'!$A:$A,$A136,'[1]2019'!$C:$C)-SUMIF('[1]2019'!$E:$E,$A136,'[1]2019'!$G:$G)</f>
        <v>0</v>
      </c>
      <c r="G136" s="53">
        <f>+SUMIF('[1]2020'!$A:$A,$A136,'[1]2020'!$C:$C)-SUMIF('[1]2020'!$E:$E,$A136,'[1]2020'!$G:$G)</f>
        <v>0</v>
      </c>
      <c r="H136" s="53"/>
      <c r="I136" s="53">
        <f>+(+SUMIF('[1]2021'!$A:$A,$A136,'[1]2021'!$C:$C)-SUMIF('[1]2021'!$E:$E,$A136,'[1]2021'!$G:$G))/12</f>
        <v>0</v>
      </c>
      <c r="J136" s="53">
        <f>+(+SUMIF('[1]2021'!$A:$A,$A136,'[1]2021'!$C:$C)-SUMIF('[1]2021'!$E:$E,$A136,'[1]2021'!$G:$G))/12</f>
        <v>0</v>
      </c>
      <c r="K136" s="53">
        <f>+(+SUMIF('[1]2021'!$A:$A,$A136,'[1]2021'!$C:$C)-SUMIF('[1]2021'!$E:$E,$A136,'[1]2021'!$G:$G))/12</f>
        <v>0</v>
      </c>
      <c r="L136" s="53">
        <f>+(+SUMIF('[1]2021'!$A:$A,$A136,'[1]2021'!$C:$C)-SUMIF('[1]2021'!$E:$E,$A136,'[1]2021'!$G:$G))/12</f>
        <v>0</v>
      </c>
      <c r="M136" s="53">
        <f>+(+SUMIF('[1]2021'!$A:$A,$A136,'[1]2021'!$C:$C)-SUMIF('[1]2021'!$E:$E,$A136,'[1]2021'!$G:$G))/12</f>
        <v>0</v>
      </c>
      <c r="N136" s="53">
        <f>+(+SUMIF('[1]2021'!$A:$A,$A136,'[1]2021'!$C:$C)-SUMIF('[1]2021'!$E:$E,$A136,'[1]2021'!$G:$G))/12</f>
        <v>0</v>
      </c>
      <c r="O136" s="53">
        <f>+(+SUMIF('[1]2021'!$A:$A,$A136,'[1]2021'!$C:$C)-SUMIF('[1]2021'!$E:$E,$A136,'[1]2021'!$G:$G))/12</f>
        <v>0</v>
      </c>
      <c r="P136" s="53">
        <f>+(+SUMIF('[1]2021'!$A:$A,$A136,'[1]2021'!$C:$C)-SUMIF('[1]2021'!$E:$E,$A136,'[1]2021'!$G:$G))/12</f>
        <v>0</v>
      </c>
      <c r="Q136" s="53">
        <f>+(+SUMIF('[1]2021'!$A:$A,$A136,'[1]2021'!$C:$C)-SUMIF('[1]2021'!$E:$E,$A136,'[1]2021'!$G:$G))/12</f>
        <v>0</v>
      </c>
      <c r="R136" s="53">
        <f>+(+SUMIF('[1]2021'!$A:$A,$A136,'[1]2021'!$C:$C)-SUMIF('[1]2021'!$E:$E,$A136,'[1]2021'!$G:$G))/12</f>
        <v>0</v>
      </c>
      <c r="S136" s="53">
        <f>+(+SUMIF('[1]2021'!$A:$A,$A136,'[1]2021'!$C:$C)-SUMIF('[1]2021'!$E:$E,$A136,'[1]2021'!$G:$G))/12</f>
        <v>0</v>
      </c>
      <c r="T136" s="53">
        <f>+(+SUMIF('[1]2021'!$A:$A,$A136,'[1]2021'!$C:$C)-SUMIF('[1]2021'!$E:$E,$A136,'[1]2021'!$G:$G))/12</f>
        <v>0</v>
      </c>
      <c r="U136" s="53">
        <f>+SUM(I136:INDEX(I136:T136,1,Settings!$C$4))</f>
        <v>0</v>
      </c>
      <c r="V136" s="53">
        <f t="shared" si="66"/>
        <v>0</v>
      </c>
      <c r="W136" s="53"/>
      <c r="X136" s="53">
        <f>+SUMIFS(postings!$T:$T,postings!$C:$C,'pl-data'!X$2,postings!$D:$D,'pl-data'!X$3,postings!$I:$I,'pl-data'!$A136)-SUMIFS(postings!$W:$W,postings!$C:$C,'pl-data'!X$2,postings!$D:$D,'pl-data'!X$3,postings!$M:$M,'pl-data'!$A136)</f>
        <v>0</v>
      </c>
      <c r="Y136" s="53">
        <f>+SUMIFS(postings!$T:$T,postings!$C:$C,'pl-data'!Y$2,postings!$D:$D,'pl-data'!Y$3,postings!$I:$I,'pl-data'!$A136)-SUMIFS(postings!$W:$W,postings!$C:$C,'pl-data'!Y$2,postings!$D:$D,'pl-data'!Y$3,postings!$M:$M,'pl-data'!$A136)</f>
        <v>0</v>
      </c>
      <c r="Z136" s="53">
        <f>+SUMIFS(postings!$T:$T,postings!$C:$C,'pl-data'!Z$2,postings!$D:$D,'pl-data'!Z$3,postings!$I:$I,'pl-data'!$A136)-SUMIFS(postings!$W:$W,postings!$C:$C,'pl-data'!Z$2,postings!$D:$D,'pl-data'!Z$3,postings!$M:$M,'pl-data'!$A136)</f>
        <v>0</v>
      </c>
      <c r="AA136" s="53">
        <f>+SUMIFS(postings!$T:$T,postings!$C:$C,'pl-data'!AA$2,postings!$D:$D,'pl-data'!AA$3,postings!$I:$I,'pl-data'!$A136)-SUMIFS(postings!$W:$W,postings!$C:$C,'pl-data'!AA$2,postings!$D:$D,'pl-data'!AA$3,postings!$M:$M,'pl-data'!$A136)</f>
        <v>0</v>
      </c>
      <c r="AB136" s="53">
        <f>+SUMIFS(postings!$T:$T,postings!$C:$C,'pl-data'!AB$2,postings!$D:$D,'pl-data'!AB$3,postings!$I:$I,'pl-data'!$A136)-SUMIFS(postings!$W:$W,postings!$C:$C,'pl-data'!AB$2,postings!$D:$D,'pl-data'!AB$3,postings!$M:$M,'pl-data'!$A136)</f>
        <v>0</v>
      </c>
      <c r="AC136" s="53">
        <f>+SUMIFS(postings!$T:$T,postings!$C:$C,'pl-data'!AC$2,postings!$D:$D,'pl-data'!AC$3,postings!$I:$I,'pl-data'!$A136)-SUMIFS(postings!$W:$W,postings!$C:$C,'pl-data'!AC$2,postings!$D:$D,'pl-data'!AC$3,postings!$M:$M,'pl-data'!$A136)</f>
        <v>0</v>
      </c>
      <c r="AD136" s="53">
        <f>+SUMIFS(postings!$T:$T,postings!$C:$C,'pl-data'!AD$2,postings!$D:$D,'pl-data'!AD$3,postings!$I:$I,'pl-data'!$A136)-SUMIFS(postings!$W:$W,postings!$C:$C,'pl-data'!AD$2,postings!$D:$D,'pl-data'!AD$3,postings!$M:$M,'pl-data'!$A136)</f>
        <v>0</v>
      </c>
      <c r="AE136" s="53">
        <f>+SUMIFS(postings!$T:$T,postings!$C:$C,'pl-data'!AE$2,postings!$D:$D,'pl-data'!AE$3,postings!$I:$I,'pl-data'!$A136)-SUMIFS(postings!$W:$W,postings!$C:$C,'pl-data'!AE$2,postings!$D:$D,'pl-data'!AE$3,postings!$M:$M,'pl-data'!$A136)</f>
        <v>0</v>
      </c>
      <c r="AF136" s="53">
        <f>+SUMIFS(postings!$T:$T,postings!$C:$C,'pl-data'!AF$2,postings!$D:$D,'pl-data'!AF$3,postings!$I:$I,'pl-data'!$A136)-SUMIFS(postings!$W:$W,postings!$C:$C,'pl-data'!AF$2,postings!$D:$D,'pl-data'!AF$3,postings!$M:$M,'pl-data'!$A136)</f>
        <v>0</v>
      </c>
      <c r="AG136" s="53">
        <f>+SUMIFS(postings!$T:$T,postings!$C:$C,'pl-data'!AG$2,postings!$D:$D,'pl-data'!AG$3,postings!$I:$I,'pl-data'!$A136)-SUMIFS(postings!$W:$W,postings!$C:$C,'pl-data'!AG$2,postings!$D:$D,'pl-data'!AG$3,postings!$M:$M,'pl-data'!$A136)</f>
        <v>0</v>
      </c>
      <c r="AH136" s="53">
        <f>+SUMIFS(postings!$T:$T,postings!$C:$C,'pl-data'!AH$2,postings!$D:$D,'pl-data'!AH$3,postings!$I:$I,'pl-data'!$A136)-SUMIFS(postings!$W:$W,postings!$C:$C,'pl-data'!AH$2,postings!$D:$D,'pl-data'!AH$3,postings!$M:$M,'pl-data'!$A136)</f>
        <v>0</v>
      </c>
      <c r="AI136" s="53">
        <f>+SUMIFS(postings!$T:$T,postings!$C:$C,'pl-data'!AI$2,postings!$D:$D,'pl-data'!AI$3,postings!$I:$I,'pl-data'!$A136)-SUMIFS(postings!$W:$W,postings!$C:$C,'pl-data'!AI$2,postings!$D:$D,'pl-data'!AI$3,postings!$M:$M,'pl-data'!$A136)</f>
        <v>0</v>
      </c>
      <c r="AJ136" s="53">
        <f>+SUM(X136:INDEX(X136:AI136,1,Settings!$C$4))</f>
        <v>0</v>
      </c>
      <c r="AK136" s="53">
        <f t="shared" si="67"/>
        <v>0</v>
      </c>
      <c r="AL136" s="53"/>
      <c r="AM136" s="53">
        <f t="shared" si="68"/>
        <v>0</v>
      </c>
      <c r="AN136" s="53">
        <f t="shared" si="69"/>
        <v>0</v>
      </c>
      <c r="AO136" s="53">
        <f t="shared" si="70"/>
        <v>0</v>
      </c>
      <c r="AP136" s="53">
        <f t="shared" si="71"/>
        <v>0</v>
      </c>
      <c r="AQ136" s="53">
        <f t="shared" si="72"/>
        <v>0</v>
      </c>
      <c r="AR136" s="53">
        <f t="shared" si="73"/>
        <v>0</v>
      </c>
      <c r="AS136" s="53">
        <f t="shared" si="74"/>
        <v>0</v>
      </c>
      <c r="AT136" s="53">
        <f t="shared" si="75"/>
        <v>0</v>
      </c>
      <c r="AU136" s="53">
        <f t="shared" si="76"/>
        <v>0</v>
      </c>
      <c r="AV136" s="53">
        <f t="shared" si="77"/>
        <v>0</v>
      </c>
      <c r="AW136" s="53">
        <f t="shared" si="78"/>
        <v>0</v>
      </c>
      <c r="AX136" s="53">
        <f t="shared" si="79"/>
        <v>0</v>
      </c>
      <c r="AY136" s="53">
        <f>+SUM(AM136:INDEX(AM136:AX136,1,Settings!$C$4))</f>
        <v>0</v>
      </c>
      <c r="AZ136" s="53">
        <f t="shared" si="80"/>
        <v>0</v>
      </c>
      <c r="BA136" s="53"/>
      <c r="BB136" s="53">
        <f t="shared" si="81"/>
        <v>0</v>
      </c>
      <c r="BC136" s="53">
        <f t="shared" si="82"/>
        <v>0</v>
      </c>
      <c r="BD136" s="53">
        <f t="shared" si="83"/>
        <v>0</v>
      </c>
      <c r="BE136" s="53">
        <f t="shared" si="84"/>
        <v>0</v>
      </c>
      <c r="BF136" s="53">
        <f t="shared" si="85"/>
        <v>0</v>
      </c>
      <c r="BG136" s="53">
        <f t="shared" si="86"/>
        <v>0</v>
      </c>
      <c r="BH136" s="53">
        <f t="shared" si="87"/>
        <v>0</v>
      </c>
      <c r="BI136" s="53">
        <f t="shared" si="88"/>
        <v>0</v>
      </c>
      <c r="BJ136" s="53">
        <f t="shared" si="89"/>
        <v>0</v>
      </c>
      <c r="BK136" s="53">
        <f t="shared" si="90"/>
        <v>0</v>
      </c>
      <c r="BL136" s="53">
        <f t="shared" si="91"/>
        <v>0</v>
      </c>
      <c r="BM136" s="53">
        <f t="shared" si="92"/>
        <v>0</v>
      </c>
      <c r="BN136" s="53">
        <f t="shared" si="93"/>
        <v>0</v>
      </c>
      <c r="BO136" s="53"/>
      <c r="BP136" s="53">
        <f t="shared" si="94"/>
        <v>0</v>
      </c>
      <c r="BQ136" s="53"/>
      <c r="BR136" s="53">
        <f t="shared" si="95"/>
        <v>0</v>
      </c>
    </row>
    <row r="137" spans="1:70" x14ac:dyDescent="0.2">
      <c r="A137" s="6">
        <v>2684</v>
      </c>
      <c r="B137" s="6" t="str">
        <f>+VLOOKUP(A137,masterfile!B:C,2,FALSE)</f>
        <v>Zinsertrag Abzinsung Rückstellungen</v>
      </c>
      <c r="D137" s="53">
        <f>+SUMIF('[1]2017'!$A:$A,$A137,'[1]2017'!$C:$C)-SUMIF('[1]2017'!$E:$E,$A137,'[1]2017'!$G:$G)</f>
        <v>0</v>
      </c>
      <c r="E137" s="53">
        <f>+SUMIF('[1]2018'!$A:$A,$A137,'[1]2018'!$C:$C)-SUMIF('[1]2018'!$E:$E,$A137,'[1]2018'!$G:$G)</f>
        <v>0</v>
      </c>
      <c r="F137" s="53">
        <f>+SUMIF('[1]2019'!$A:$A,$A137,'[1]2019'!$C:$C)-SUMIF('[1]2019'!$E:$E,$A137,'[1]2019'!$G:$G)</f>
        <v>0</v>
      </c>
      <c r="G137" s="53">
        <f>+SUMIF('[1]2020'!$A:$A,$A137,'[1]2020'!$C:$C)-SUMIF('[1]2020'!$E:$E,$A137,'[1]2020'!$G:$G)</f>
        <v>0</v>
      </c>
      <c r="H137" s="53"/>
      <c r="I137" s="53">
        <f>+(+SUMIF('[1]2021'!$A:$A,$A137,'[1]2021'!$C:$C)-SUMIF('[1]2021'!$E:$E,$A137,'[1]2021'!$G:$G))/12</f>
        <v>0</v>
      </c>
      <c r="J137" s="53">
        <f>+(+SUMIF('[1]2021'!$A:$A,$A137,'[1]2021'!$C:$C)-SUMIF('[1]2021'!$E:$E,$A137,'[1]2021'!$G:$G))/12</f>
        <v>0</v>
      </c>
      <c r="K137" s="53">
        <f>+(+SUMIF('[1]2021'!$A:$A,$A137,'[1]2021'!$C:$C)-SUMIF('[1]2021'!$E:$E,$A137,'[1]2021'!$G:$G))/12</f>
        <v>0</v>
      </c>
      <c r="L137" s="53">
        <f>+(+SUMIF('[1]2021'!$A:$A,$A137,'[1]2021'!$C:$C)-SUMIF('[1]2021'!$E:$E,$A137,'[1]2021'!$G:$G))/12</f>
        <v>0</v>
      </c>
      <c r="M137" s="53">
        <f>+(+SUMIF('[1]2021'!$A:$A,$A137,'[1]2021'!$C:$C)-SUMIF('[1]2021'!$E:$E,$A137,'[1]2021'!$G:$G))/12</f>
        <v>0</v>
      </c>
      <c r="N137" s="53">
        <f>+(+SUMIF('[1]2021'!$A:$A,$A137,'[1]2021'!$C:$C)-SUMIF('[1]2021'!$E:$E,$A137,'[1]2021'!$G:$G))/12</f>
        <v>0</v>
      </c>
      <c r="O137" s="53">
        <f>+(+SUMIF('[1]2021'!$A:$A,$A137,'[1]2021'!$C:$C)-SUMIF('[1]2021'!$E:$E,$A137,'[1]2021'!$G:$G))/12</f>
        <v>0</v>
      </c>
      <c r="P137" s="53">
        <f>+(+SUMIF('[1]2021'!$A:$A,$A137,'[1]2021'!$C:$C)-SUMIF('[1]2021'!$E:$E,$A137,'[1]2021'!$G:$G))/12</f>
        <v>0</v>
      </c>
      <c r="Q137" s="53">
        <f>+(+SUMIF('[1]2021'!$A:$A,$A137,'[1]2021'!$C:$C)-SUMIF('[1]2021'!$E:$E,$A137,'[1]2021'!$G:$G))/12</f>
        <v>0</v>
      </c>
      <c r="R137" s="53">
        <f>+(+SUMIF('[1]2021'!$A:$A,$A137,'[1]2021'!$C:$C)-SUMIF('[1]2021'!$E:$E,$A137,'[1]2021'!$G:$G))/12</f>
        <v>0</v>
      </c>
      <c r="S137" s="53">
        <f>+(+SUMIF('[1]2021'!$A:$A,$A137,'[1]2021'!$C:$C)-SUMIF('[1]2021'!$E:$E,$A137,'[1]2021'!$G:$G))/12</f>
        <v>0</v>
      </c>
      <c r="T137" s="53">
        <f>+(+SUMIF('[1]2021'!$A:$A,$A137,'[1]2021'!$C:$C)-SUMIF('[1]2021'!$E:$E,$A137,'[1]2021'!$G:$G))/12</f>
        <v>0</v>
      </c>
      <c r="U137" s="53">
        <f>+SUM(I137:INDEX(I137:T137,1,Settings!$C$4))</f>
        <v>0</v>
      </c>
      <c r="V137" s="53">
        <f t="shared" si="66"/>
        <v>0</v>
      </c>
      <c r="W137" s="53"/>
      <c r="X137" s="53">
        <f>+SUMIFS(postings!$T:$T,postings!$C:$C,'pl-data'!X$2,postings!$D:$D,'pl-data'!X$3,postings!$I:$I,'pl-data'!$A137)-SUMIFS(postings!$W:$W,postings!$C:$C,'pl-data'!X$2,postings!$D:$D,'pl-data'!X$3,postings!$M:$M,'pl-data'!$A137)</f>
        <v>0</v>
      </c>
      <c r="Y137" s="53">
        <f>+SUMIFS(postings!$T:$T,postings!$C:$C,'pl-data'!Y$2,postings!$D:$D,'pl-data'!Y$3,postings!$I:$I,'pl-data'!$A137)-SUMIFS(postings!$W:$W,postings!$C:$C,'pl-data'!Y$2,postings!$D:$D,'pl-data'!Y$3,postings!$M:$M,'pl-data'!$A137)</f>
        <v>0</v>
      </c>
      <c r="Z137" s="53">
        <f>+SUMIFS(postings!$T:$T,postings!$C:$C,'pl-data'!Z$2,postings!$D:$D,'pl-data'!Z$3,postings!$I:$I,'pl-data'!$A137)-SUMIFS(postings!$W:$W,postings!$C:$C,'pl-data'!Z$2,postings!$D:$D,'pl-data'!Z$3,postings!$M:$M,'pl-data'!$A137)</f>
        <v>0</v>
      </c>
      <c r="AA137" s="53">
        <f>+SUMIFS(postings!$T:$T,postings!$C:$C,'pl-data'!AA$2,postings!$D:$D,'pl-data'!AA$3,postings!$I:$I,'pl-data'!$A137)-SUMIFS(postings!$W:$W,postings!$C:$C,'pl-data'!AA$2,postings!$D:$D,'pl-data'!AA$3,postings!$M:$M,'pl-data'!$A137)</f>
        <v>0</v>
      </c>
      <c r="AB137" s="53">
        <f>+SUMIFS(postings!$T:$T,postings!$C:$C,'pl-data'!AB$2,postings!$D:$D,'pl-data'!AB$3,postings!$I:$I,'pl-data'!$A137)-SUMIFS(postings!$W:$W,postings!$C:$C,'pl-data'!AB$2,postings!$D:$D,'pl-data'!AB$3,postings!$M:$M,'pl-data'!$A137)</f>
        <v>0</v>
      </c>
      <c r="AC137" s="53">
        <f>+SUMIFS(postings!$T:$T,postings!$C:$C,'pl-data'!AC$2,postings!$D:$D,'pl-data'!AC$3,postings!$I:$I,'pl-data'!$A137)-SUMIFS(postings!$W:$W,postings!$C:$C,'pl-data'!AC$2,postings!$D:$D,'pl-data'!AC$3,postings!$M:$M,'pl-data'!$A137)</f>
        <v>0</v>
      </c>
      <c r="AD137" s="53">
        <f>+SUMIFS(postings!$T:$T,postings!$C:$C,'pl-data'!AD$2,postings!$D:$D,'pl-data'!AD$3,postings!$I:$I,'pl-data'!$A137)-SUMIFS(postings!$W:$W,postings!$C:$C,'pl-data'!AD$2,postings!$D:$D,'pl-data'!AD$3,postings!$M:$M,'pl-data'!$A137)</f>
        <v>0</v>
      </c>
      <c r="AE137" s="53">
        <f>+SUMIFS(postings!$T:$T,postings!$C:$C,'pl-data'!AE$2,postings!$D:$D,'pl-data'!AE$3,postings!$I:$I,'pl-data'!$A137)-SUMIFS(postings!$W:$W,postings!$C:$C,'pl-data'!AE$2,postings!$D:$D,'pl-data'!AE$3,postings!$M:$M,'pl-data'!$A137)</f>
        <v>0</v>
      </c>
      <c r="AF137" s="53">
        <f>+SUMIFS(postings!$T:$T,postings!$C:$C,'pl-data'!AF$2,postings!$D:$D,'pl-data'!AF$3,postings!$I:$I,'pl-data'!$A137)-SUMIFS(postings!$W:$W,postings!$C:$C,'pl-data'!AF$2,postings!$D:$D,'pl-data'!AF$3,postings!$M:$M,'pl-data'!$A137)</f>
        <v>0</v>
      </c>
      <c r="AG137" s="53">
        <f>+SUMIFS(postings!$T:$T,postings!$C:$C,'pl-data'!AG$2,postings!$D:$D,'pl-data'!AG$3,postings!$I:$I,'pl-data'!$A137)-SUMIFS(postings!$W:$W,postings!$C:$C,'pl-data'!AG$2,postings!$D:$D,'pl-data'!AG$3,postings!$M:$M,'pl-data'!$A137)</f>
        <v>0</v>
      </c>
      <c r="AH137" s="53">
        <f>+SUMIFS(postings!$T:$T,postings!$C:$C,'pl-data'!AH$2,postings!$D:$D,'pl-data'!AH$3,postings!$I:$I,'pl-data'!$A137)-SUMIFS(postings!$W:$W,postings!$C:$C,'pl-data'!AH$2,postings!$D:$D,'pl-data'!AH$3,postings!$M:$M,'pl-data'!$A137)</f>
        <v>0</v>
      </c>
      <c r="AI137" s="53">
        <f>+SUMIFS(postings!$T:$T,postings!$C:$C,'pl-data'!AI$2,postings!$D:$D,'pl-data'!AI$3,postings!$I:$I,'pl-data'!$A137)-SUMIFS(postings!$W:$W,postings!$C:$C,'pl-data'!AI$2,postings!$D:$D,'pl-data'!AI$3,postings!$M:$M,'pl-data'!$A137)</f>
        <v>0</v>
      </c>
      <c r="AJ137" s="53">
        <f>+SUM(X137:INDEX(X137:AI137,1,Settings!$C$4))</f>
        <v>0</v>
      </c>
      <c r="AK137" s="53">
        <f t="shared" si="67"/>
        <v>0</v>
      </c>
      <c r="AL137" s="53"/>
      <c r="AM137" s="53">
        <f t="shared" si="68"/>
        <v>0</v>
      </c>
      <c r="AN137" s="53">
        <f t="shared" si="69"/>
        <v>0</v>
      </c>
      <c r="AO137" s="53">
        <f t="shared" si="70"/>
        <v>0</v>
      </c>
      <c r="AP137" s="53">
        <f t="shared" si="71"/>
        <v>0</v>
      </c>
      <c r="AQ137" s="53">
        <f t="shared" si="72"/>
        <v>0</v>
      </c>
      <c r="AR137" s="53">
        <f t="shared" si="73"/>
        <v>0</v>
      </c>
      <c r="AS137" s="53">
        <f t="shared" si="74"/>
        <v>0</v>
      </c>
      <c r="AT137" s="53">
        <f t="shared" si="75"/>
        <v>0</v>
      </c>
      <c r="AU137" s="53">
        <f t="shared" si="76"/>
        <v>0</v>
      </c>
      <c r="AV137" s="53">
        <f t="shared" si="77"/>
        <v>0</v>
      </c>
      <c r="AW137" s="53">
        <f t="shared" si="78"/>
        <v>0</v>
      </c>
      <c r="AX137" s="53">
        <f t="shared" si="79"/>
        <v>0</v>
      </c>
      <c r="AY137" s="53">
        <f>+SUM(AM137:INDEX(AM137:AX137,1,Settings!$C$4))</f>
        <v>0</v>
      </c>
      <c r="AZ137" s="53">
        <f t="shared" si="80"/>
        <v>0</v>
      </c>
      <c r="BA137" s="53"/>
      <c r="BB137" s="53">
        <f t="shared" si="81"/>
        <v>0</v>
      </c>
      <c r="BC137" s="53">
        <f t="shared" si="82"/>
        <v>0</v>
      </c>
      <c r="BD137" s="53">
        <f t="shared" si="83"/>
        <v>0</v>
      </c>
      <c r="BE137" s="53">
        <f t="shared" si="84"/>
        <v>0</v>
      </c>
      <c r="BF137" s="53">
        <f t="shared" si="85"/>
        <v>0</v>
      </c>
      <c r="BG137" s="53">
        <f t="shared" si="86"/>
        <v>0</v>
      </c>
      <c r="BH137" s="53">
        <f t="shared" si="87"/>
        <v>0</v>
      </c>
      <c r="BI137" s="53">
        <f t="shared" si="88"/>
        <v>0</v>
      </c>
      <c r="BJ137" s="53">
        <f t="shared" si="89"/>
        <v>0</v>
      </c>
      <c r="BK137" s="53">
        <f t="shared" si="90"/>
        <v>0</v>
      </c>
      <c r="BL137" s="53">
        <f t="shared" si="91"/>
        <v>0</v>
      </c>
      <c r="BM137" s="53">
        <f t="shared" si="92"/>
        <v>0</v>
      </c>
      <c r="BN137" s="53">
        <f t="shared" si="93"/>
        <v>0</v>
      </c>
      <c r="BO137" s="53"/>
      <c r="BP137" s="53">
        <f t="shared" si="94"/>
        <v>0</v>
      </c>
      <c r="BQ137" s="53"/>
      <c r="BR137" s="53">
        <f t="shared" si="95"/>
        <v>0</v>
      </c>
    </row>
    <row r="138" spans="1:70" x14ac:dyDescent="0.2">
      <c r="A138" s="6">
        <v>2685</v>
      </c>
      <c r="B138" s="6" t="str">
        <f>+VLOOKUP(A138,masterfile!B:C,2,FALSE)</f>
        <v>Ertr. Abzinsung Pensions-/ähnl. Rückst.</v>
      </c>
      <c r="D138" s="53">
        <f>+SUMIF('[1]2017'!$A:$A,$A138,'[1]2017'!$C:$C)-SUMIF('[1]2017'!$E:$E,$A138,'[1]2017'!$G:$G)</f>
        <v>0</v>
      </c>
      <c r="E138" s="53">
        <f>+SUMIF('[1]2018'!$A:$A,$A138,'[1]2018'!$C:$C)-SUMIF('[1]2018'!$E:$E,$A138,'[1]2018'!$G:$G)</f>
        <v>0</v>
      </c>
      <c r="F138" s="53">
        <f>+SUMIF('[1]2019'!$A:$A,$A138,'[1]2019'!$C:$C)-SUMIF('[1]2019'!$E:$E,$A138,'[1]2019'!$G:$G)</f>
        <v>0</v>
      </c>
      <c r="G138" s="53">
        <f>+SUMIF('[1]2020'!$A:$A,$A138,'[1]2020'!$C:$C)-SUMIF('[1]2020'!$E:$E,$A138,'[1]2020'!$G:$G)</f>
        <v>0</v>
      </c>
      <c r="H138" s="53"/>
      <c r="I138" s="53">
        <f>+(+SUMIF('[1]2021'!$A:$A,$A138,'[1]2021'!$C:$C)-SUMIF('[1]2021'!$E:$E,$A138,'[1]2021'!$G:$G))/12</f>
        <v>0</v>
      </c>
      <c r="J138" s="53">
        <f>+(+SUMIF('[1]2021'!$A:$A,$A138,'[1]2021'!$C:$C)-SUMIF('[1]2021'!$E:$E,$A138,'[1]2021'!$G:$G))/12</f>
        <v>0</v>
      </c>
      <c r="K138" s="53">
        <f>+(+SUMIF('[1]2021'!$A:$A,$A138,'[1]2021'!$C:$C)-SUMIF('[1]2021'!$E:$E,$A138,'[1]2021'!$G:$G))/12</f>
        <v>0</v>
      </c>
      <c r="L138" s="53">
        <f>+(+SUMIF('[1]2021'!$A:$A,$A138,'[1]2021'!$C:$C)-SUMIF('[1]2021'!$E:$E,$A138,'[1]2021'!$G:$G))/12</f>
        <v>0</v>
      </c>
      <c r="M138" s="53">
        <f>+(+SUMIF('[1]2021'!$A:$A,$A138,'[1]2021'!$C:$C)-SUMIF('[1]2021'!$E:$E,$A138,'[1]2021'!$G:$G))/12</f>
        <v>0</v>
      </c>
      <c r="N138" s="53">
        <f>+(+SUMIF('[1]2021'!$A:$A,$A138,'[1]2021'!$C:$C)-SUMIF('[1]2021'!$E:$E,$A138,'[1]2021'!$G:$G))/12</f>
        <v>0</v>
      </c>
      <c r="O138" s="53">
        <f>+(+SUMIF('[1]2021'!$A:$A,$A138,'[1]2021'!$C:$C)-SUMIF('[1]2021'!$E:$E,$A138,'[1]2021'!$G:$G))/12</f>
        <v>0</v>
      </c>
      <c r="P138" s="53">
        <f>+(+SUMIF('[1]2021'!$A:$A,$A138,'[1]2021'!$C:$C)-SUMIF('[1]2021'!$E:$E,$A138,'[1]2021'!$G:$G))/12</f>
        <v>0</v>
      </c>
      <c r="Q138" s="53">
        <f>+(+SUMIF('[1]2021'!$A:$A,$A138,'[1]2021'!$C:$C)-SUMIF('[1]2021'!$E:$E,$A138,'[1]2021'!$G:$G))/12</f>
        <v>0</v>
      </c>
      <c r="R138" s="53">
        <f>+(+SUMIF('[1]2021'!$A:$A,$A138,'[1]2021'!$C:$C)-SUMIF('[1]2021'!$E:$E,$A138,'[1]2021'!$G:$G))/12</f>
        <v>0</v>
      </c>
      <c r="S138" s="53">
        <f>+(+SUMIF('[1]2021'!$A:$A,$A138,'[1]2021'!$C:$C)-SUMIF('[1]2021'!$E:$E,$A138,'[1]2021'!$G:$G))/12</f>
        <v>0</v>
      </c>
      <c r="T138" s="53">
        <f>+(+SUMIF('[1]2021'!$A:$A,$A138,'[1]2021'!$C:$C)-SUMIF('[1]2021'!$E:$E,$A138,'[1]2021'!$G:$G))/12</f>
        <v>0</v>
      </c>
      <c r="U138" s="53">
        <f>+SUM(I138:INDEX(I138:T138,1,Settings!$C$4))</f>
        <v>0</v>
      </c>
      <c r="V138" s="53">
        <f t="shared" si="66"/>
        <v>0</v>
      </c>
      <c r="W138" s="53"/>
      <c r="X138" s="53">
        <f>+SUMIFS(postings!$T:$T,postings!$C:$C,'pl-data'!X$2,postings!$D:$D,'pl-data'!X$3,postings!$I:$I,'pl-data'!$A138)-SUMIFS(postings!$W:$W,postings!$C:$C,'pl-data'!X$2,postings!$D:$D,'pl-data'!X$3,postings!$M:$M,'pl-data'!$A138)</f>
        <v>0</v>
      </c>
      <c r="Y138" s="53">
        <f>+SUMIFS(postings!$T:$T,postings!$C:$C,'pl-data'!Y$2,postings!$D:$D,'pl-data'!Y$3,postings!$I:$I,'pl-data'!$A138)-SUMIFS(postings!$W:$W,postings!$C:$C,'pl-data'!Y$2,postings!$D:$D,'pl-data'!Y$3,postings!$M:$M,'pl-data'!$A138)</f>
        <v>0</v>
      </c>
      <c r="Z138" s="53">
        <f>+SUMIFS(postings!$T:$T,postings!$C:$C,'pl-data'!Z$2,postings!$D:$D,'pl-data'!Z$3,postings!$I:$I,'pl-data'!$A138)-SUMIFS(postings!$W:$W,postings!$C:$C,'pl-data'!Z$2,postings!$D:$D,'pl-data'!Z$3,postings!$M:$M,'pl-data'!$A138)</f>
        <v>0</v>
      </c>
      <c r="AA138" s="53">
        <f>+SUMIFS(postings!$T:$T,postings!$C:$C,'pl-data'!AA$2,postings!$D:$D,'pl-data'!AA$3,postings!$I:$I,'pl-data'!$A138)-SUMIFS(postings!$W:$W,postings!$C:$C,'pl-data'!AA$2,postings!$D:$D,'pl-data'!AA$3,postings!$M:$M,'pl-data'!$A138)</f>
        <v>0</v>
      </c>
      <c r="AB138" s="53">
        <f>+SUMIFS(postings!$T:$T,postings!$C:$C,'pl-data'!AB$2,postings!$D:$D,'pl-data'!AB$3,postings!$I:$I,'pl-data'!$A138)-SUMIFS(postings!$W:$W,postings!$C:$C,'pl-data'!AB$2,postings!$D:$D,'pl-data'!AB$3,postings!$M:$M,'pl-data'!$A138)</f>
        <v>0</v>
      </c>
      <c r="AC138" s="53">
        <f>+SUMIFS(postings!$T:$T,postings!$C:$C,'pl-data'!AC$2,postings!$D:$D,'pl-data'!AC$3,postings!$I:$I,'pl-data'!$A138)-SUMIFS(postings!$W:$W,postings!$C:$C,'pl-data'!AC$2,postings!$D:$D,'pl-data'!AC$3,postings!$M:$M,'pl-data'!$A138)</f>
        <v>0</v>
      </c>
      <c r="AD138" s="53">
        <f>+SUMIFS(postings!$T:$T,postings!$C:$C,'pl-data'!AD$2,postings!$D:$D,'pl-data'!AD$3,postings!$I:$I,'pl-data'!$A138)-SUMIFS(postings!$W:$W,postings!$C:$C,'pl-data'!AD$2,postings!$D:$D,'pl-data'!AD$3,postings!$M:$M,'pl-data'!$A138)</f>
        <v>0</v>
      </c>
      <c r="AE138" s="53">
        <f>+SUMIFS(postings!$T:$T,postings!$C:$C,'pl-data'!AE$2,postings!$D:$D,'pl-data'!AE$3,postings!$I:$I,'pl-data'!$A138)-SUMIFS(postings!$W:$W,postings!$C:$C,'pl-data'!AE$2,postings!$D:$D,'pl-data'!AE$3,postings!$M:$M,'pl-data'!$A138)</f>
        <v>0</v>
      </c>
      <c r="AF138" s="53">
        <f>+SUMIFS(postings!$T:$T,postings!$C:$C,'pl-data'!AF$2,postings!$D:$D,'pl-data'!AF$3,postings!$I:$I,'pl-data'!$A138)-SUMIFS(postings!$W:$W,postings!$C:$C,'pl-data'!AF$2,postings!$D:$D,'pl-data'!AF$3,postings!$M:$M,'pl-data'!$A138)</f>
        <v>0</v>
      </c>
      <c r="AG138" s="53">
        <f>+SUMIFS(postings!$T:$T,postings!$C:$C,'pl-data'!AG$2,postings!$D:$D,'pl-data'!AG$3,postings!$I:$I,'pl-data'!$A138)-SUMIFS(postings!$W:$W,postings!$C:$C,'pl-data'!AG$2,postings!$D:$D,'pl-data'!AG$3,postings!$M:$M,'pl-data'!$A138)</f>
        <v>0</v>
      </c>
      <c r="AH138" s="53">
        <f>+SUMIFS(postings!$T:$T,postings!$C:$C,'pl-data'!AH$2,postings!$D:$D,'pl-data'!AH$3,postings!$I:$I,'pl-data'!$A138)-SUMIFS(postings!$W:$W,postings!$C:$C,'pl-data'!AH$2,postings!$D:$D,'pl-data'!AH$3,postings!$M:$M,'pl-data'!$A138)</f>
        <v>0</v>
      </c>
      <c r="AI138" s="53">
        <f>+SUMIFS(postings!$T:$T,postings!$C:$C,'pl-data'!AI$2,postings!$D:$D,'pl-data'!AI$3,postings!$I:$I,'pl-data'!$A138)-SUMIFS(postings!$W:$W,postings!$C:$C,'pl-data'!AI$2,postings!$D:$D,'pl-data'!AI$3,postings!$M:$M,'pl-data'!$A138)</f>
        <v>0</v>
      </c>
      <c r="AJ138" s="53">
        <f>+SUM(X138:INDEX(X138:AI138,1,Settings!$C$4))</f>
        <v>0</v>
      </c>
      <c r="AK138" s="53">
        <f t="shared" si="67"/>
        <v>0</v>
      </c>
      <c r="AL138" s="53"/>
      <c r="AM138" s="53">
        <f t="shared" si="68"/>
        <v>0</v>
      </c>
      <c r="AN138" s="53">
        <f t="shared" si="69"/>
        <v>0</v>
      </c>
      <c r="AO138" s="53">
        <f t="shared" si="70"/>
        <v>0</v>
      </c>
      <c r="AP138" s="53">
        <f t="shared" si="71"/>
        <v>0</v>
      </c>
      <c r="AQ138" s="53">
        <f t="shared" si="72"/>
        <v>0</v>
      </c>
      <c r="AR138" s="53">
        <f t="shared" si="73"/>
        <v>0</v>
      </c>
      <c r="AS138" s="53">
        <f t="shared" si="74"/>
        <v>0</v>
      </c>
      <c r="AT138" s="53">
        <f t="shared" si="75"/>
        <v>0</v>
      </c>
      <c r="AU138" s="53">
        <f t="shared" si="76"/>
        <v>0</v>
      </c>
      <c r="AV138" s="53">
        <f t="shared" si="77"/>
        <v>0</v>
      </c>
      <c r="AW138" s="53">
        <f t="shared" si="78"/>
        <v>0</v>
      </c>
      <c r="AX138" s="53">
        <f t="shared" si="79"/>
        <v>0</v>
      </c>
      <c r="AY138" s="53">
        <f>+SUM(AM138:INDEX(AM138:AX138,1,Settings!$C$4))</f>
        <v>0</v>
      </c>
      <c r="AZ138" s="53">
        <f t="shared" si="80"/>
        <v>0</v>
      </c>
      <c r="BA138" s="53"/>
      <c r="BB138" s="53">
        <f t="shared" si="81"/>
        <v>0</v>
      </c>
      <c r="BC138" s="53">
        <f t="shared" si="82"/>
        <v>0</v>
      </c>
      <c r="BD138" s="53">
        <f t="shared" si="83"/>
        <v>0</v>
      </c>
      <c r="BE138" s="53">
        <f t="shared" si="84"/>
        <v>0</v>
      </c>
      <c r="BF138" s="53">
        <f t="shared" si="85"/>
        <v>0</v>
      </c>
      <c r="BG138" s="53">
        <f t="shared" si="86"/>
        <v>0</v>
      </c>
      <c r="BH138" s="53">
        <f t="shared" si="87"/>
        <v>0</v>
      </c>
      <c r="BI138" s="53">
        <f t="shared" si="88"/>
        <v>0</v>
      </c>
      <c r="BJ138" s="53">
        <f t="shared" si="89"/>
        <v>0</v>
      </c>
      <c r="BK138" s="53">
        <f t="shared" si="90"/>
        <v>0</v>
      </c>
      <c r="BL138" s="53">
        <f t="shared" si="91"/>
        <v>0</v>
      </c>
      <c r="BM138" s="53">
        <f t="shared" si="92"/>
        <v>0</v>
      </c>
      <c r="BN138" s="53">
        <f t="shared" si="93"/>
        <v>0</v>
      </c>
      <c r="BO138" s="53"/>
      <c r="BP138" s="53">
        <f t="shared" si="94"/>
        <v>0</v>
      </c>
      <c r="BQ138" s="53"/>
      <c r="BR138" s="53">
        <f t="shared" si="95"/>
        <v>0</v>
      </c>
    </row>
    <row r="139" spans="1:70" x14ac:dyDescent="0.2">
      <c r="A139" s="6">
        <v>2686</v>
      </c>
      <c r="B139" s="6" t="str">
        <f>+VLOOKUP(A139,masterfile!B:C,2,FALSE)</f>
        <v>Ertr. Abzins. Pensions-/ähnl. RS,Verr</v>
      </c>
      <c r="D139" s="53">
        <f>+SUMIF('[1]2017'!$A:$A,$A139,'[1]2017'!$C:$C)-SUMIF('[1]2017'!$E:$E,$A139,'[1]2017'!$G:$G)</f>
        <v>0</v>
      </c>
      <c r="E139" s="53">
        <f>+SUMIF('[1]2018'!$A:$A,$A139,'[1]2018'!$C:$C)-SUMIF('[1]2018'!$E:$E,$A139,'[1]2018'!$G:$G)</f>
        <v>0</v>
      </c>
      <c r="F139" s="53">
        <f>+SUMIF('[1]2019'!$A:$A,$A139,'[1]2019'!$C:$C)-SUMIF('[1]2019'!$E:$E,$A139,'[1]2019'!$G:$G)</f>
        <v>0</v>
      </c>
      <c r="G139" s="53">
        <f>+SUMIF('[1]2020'!$A:$A,$A139,'[1]2020'!$C:$C)-SUMIF('[1]2020'!$E:$E,$A139,'[1]2020'!$G:$G)</f>
        <v>0</v>
      </c>
      <c r="H139" s="53"/>
      <c r="I139" s="53">
        <f>+(+SUMIF('[1]2021'!$A:$A,$A139,'[1]2021'!$C:$C)-SUMIF('[1]2021'!$E:$E,$A139,'[1]2021'!$G:$G))/12</f>
        <v>0</v>
      </c>
      <c r="J139" s="53">
        <f>+(+SUMIF('[1]2021'!$A:$A,$A139,'[1]2021'!$C:$C)-SUMIF('[1]2021'!$E:$E,$A139,'[1]2021'!$G:$G))/12</f>
        <v>0</v>
      </c>
      <c r="K139" s="53">
        <f>+(+SUMIF('[1]2021'!$A:$A,$A139,'[1]2021'!$C:$C)-SUMIF('[1]2021'!$E:$E,$A139,'[1]2021'!$G:$G))/12</f>
        <v>0</v>
      </c>
      <c r="L139" s="53">
        <f>+(+SUMIF('[1]2021'!$A:$A,$A139,'[1]2021'!$C:$C)-SUMIF('[1]2021'!$E:$E,$A139,'[1]2021'!$G:$G))/12</f>
        <v>0</v>
      </c>
      <c r="M139" s="53">
        <f>+(+SUMIF('[1]2021'!$A:$A,$A139,'[1]2021'!$C:$C)-SUMIF('[1]2021'!$E:$E,$A139,'[1]2021'!$G:$G))/12</f>
        <v>0</v>
      </c>
      <c r="N139" s="53">
        <f>+(+SUMIF('[1]2021'!$A:$A,$A139,'[1]2021'!$C:$C)-SUMIF('[1]2021'!$E:$E,$A139,'[1]2021'!$G:$G))/12</f>
        <v>0</v>
      </c>
      <c r="O139" s="53">
        <f>+(+SUMIF('[1]2021'!$A:$A,$A139,'[1]2021'!$C:$C)-SUMIF('[1]2021'!$E:$E,$A139,'[1]2021'!$G:$G))/12</f>
        <v>0</v>
      </c>
      <c r="P139" s="53">
        <f>+(+SUMIF('[1]2021'!$A:$A,$A139,'[1]2021'!$C:$C)-SUMIF('[1]2021'!$E:$E,$A139,'[1]2021'!$G:$G))/12</f>
        <v>0</v>
      </c>
      <c r="Q139" s="53">
        <f>+(+SUMIF('[1]2021'!$A:$A,$A139,'[1]2021'!$C:$C)-SUMIF('[1]2021'!$E:$E,$A139,'[1]2021'!$G:$G))/12</f>
        <v>0</v>
      </c>
      <c r="R139" s="53">
        <f>+(+SUMIF('[1]2021'!$A:$A,$A139,'[1]2021'!$C:$C)-SUMIF('[1]2021'!$E:$E,$A139,'[1]2021'!$G:$G))/12</f>
        <v>0</v>
      </c>
      <c r="S139" s="53">
        <f>+(+SUMIF('[1]2021'!$A:$A,$A139,'[1]2021'!$C:$C)-SUMIF('[1]2021'!$E:$E,$A139,'[1]2021'!$G:$G))/12</f>
        <v>0</v>
      </c>
      <c r="T139" s="53">
        <f>+(+SUMIF('[1]2021'!$A:$A,$A139,'[1]2021'!$C:$C)-SUMIF('[1]2021'!$E:$E,$A139,'[1]2021'!$G:$G))/12</f>
        <v>0</v>
      </c>
      <c r="U139" s="53">
        <f>+SUM(I139:INDEX(I139:T139,1,Settings!$C$4))</f>
        <v>0</v>
      </c>
      <c r="V139" s="53">
        <f t="shared" si="66"/>
        <v>0</v>
      </c>
      <c r="W139" s="53"/>
      <c r="X139" s="53">
        <f>+SUMIFS(postings!$T:$T,postings!$C:$C,'pl-data'!X$2,postings!$D:$D,'pl-data'!X$3,postings!$I:$I,'pl-data'!$A139)-SUMIFS(postings!$W:$W,postings!$C:$C,'pl-data'!X$2,postings!$D:$D,'pl-data'!X$3,postings!$M:$M,'pl-data'!$A139)</f>
        <v>0</v>
      </c>
      <c r="Y139" s="53">
        <f>+SUMIFS(postings!$T:$T,postings!$C:$C,'pl-data'!Y$2,postings!$D:$D,'pl-data'!Y$3,postings!$I:$I,'pl-data'!$A139)-SUMIFS(postings!$W:$W,postings!$C:$C,'pl-data'!Y$2,postings!$D:$D,'pl-data'!Y$3,postings!$M:$M,'pl-data'!$A139)</f>
        <v>0</v>
      </c>
      <c r="Z139" s="53">
        <f>+SUMIFS(postings!$T:$T,postings!$C:$C,'pl-data'!Z$2,postings!$D:$D,'pl-data'!Z$3,postings!$I:$I,'pl-data'!$A139)-SUMIFS(postings!$W:$W,postings!$C:$C,'pl-data'!Z$2,postings!$D:$D,'pl-data'!Z$3,postings!$M:$M,'pl-data'!$A139)</f>
        <v>0</v>
      </c>
      <c r="AA139" s="53">
        <f>+SUMIFS(postings!$T:$T,postings!$C:$C,'pl-data'!AA$2,postings!$D:$D,'pl-data'!AA$3,postings!$I:$I,'pl-data'!$A139)-SUMIFS(postings!$W:$W,postings!$C:$C,'pl-data'!AA$2,postings!$D:$D,'pl-data'!AA$3,postings!$M:$M,'pl-data'!$A139)</f>
        <v>0</v>
      </c>
      <c r="AB139" s="53">
        <f>+SUMIFS(postings!$T:$T,postings!$C:$C,'pl-data'!AB$2,postings!$D:$D,'pl-data'!AB$3,postings!$I:$I,'pl-data'!$A139)-SUMIFS(postings!$W:$W,postings!$C:$C,'pl-data'!AB$2,postings!$D:$D,'pl-data'!AB$3,postings!$M:$M,'pl-data'!$A139)</f>
        <v>0</v>
      </c>
      <c r="AC139" s="53">
        <f>+SUMIFS(postings!$T:$T,postings!$C:$C,'pl-data'!AC$2,postings!$D:$D,'pl-data'!AC$3,postings!$I:$I,'pl-data'!$A139)-SUMIFS(postings!$W:$W,postings!$C:$C,'pl-data'!AC$2,postings!$D:$D,'pl-data'!AC$3,postings!$M:$M,'pl-data'!$A139)</f>
        <v>0</v>
      </c>
      <c r="AD139" s="53">
        <f>+SUMIFS(postings!$T:$T,postings!$C:$C,'pl-data'!AD$2,postings!$D:$D,'pl-data'!AD$3,postings!$I:$I,'pl-data'!$A139)-SUMIFS(postings!$W:$W,postings!$C:$C,'pl-data'!AD$2,postings!$D:$D,'pl-data'!AD$3,postings!$M:$M,'pl-data'!$A139)</f>
        <v>0</v>
      </c>
      <c r="AE139" s="53">
        <f>+SUMIFS(postings!$T:$T,postings!$C:$C,'pl-data'!AE$2,postings!$D:$D,'pl-data'!AE$3,postings!$I:$I,'pl-data'!$A139)-SUMIFS(postings!$W:$W,postings!$C:$C,'pl-data'!AE$2,postings!$D:$D,'pl-data'!AE$3,postings!$M:$M,'pl-data'!$A139)</f>
        <v>0</v>
      </c>
      <c r="AF139" s="53">
        <f>+SUMIFS(postings!$T:$T,postings!$C:$C,'pl-data'!AF$2,postings!$D:$D,'pl-data'!AF$3,postings!$I:$I,'pl-data'!$A139)-SUMIFS(postings!$W:$W,postings!$C:$C,'pl-data'!AF$2,postings!$D:$D,'pl-data'!AF$3,postings!$M:$M,'pl-data'!$A139)</f>
        <v>0</v>
      </c>
      <c r="AG139" s="53">
        <f>+SUMIFS(postings!$T:$T,postings!$C:$C,'pl-data'!AG$2,postings!$D:$D,'pl-data'!AG$3,postings!$I:$I,'pl-data'!$A139)-SUMIFS(postings!$W:$W,postings!$C:$C,'pl-data'!AG$2,postings!$D:$D,'pl-data'!AG$3,postings!$M:$M,'pl-data'!$A139)</f>
        <v>0</v>
      </c>
      <c r="AH139" s="53">
        <f>+SUMIFS(postings!$T:$T,postings!$C:$C,'pl-data'!AH$2,postings!$D:$D,'pl-data'!AH$3,postings!$I:$I,'pl-data'!$A139)-SUMIFS(postings!$W:$W,postings!$C:$C,'pl-data'!AH$2,postings!$D:$D,'pl-data'!AH$3,postings!$M:$M,'pl-data'!$A139)</f>
        <v>0</v>
      </c>
      <c r="AI139" s="53">
        <f>+SUMIFS(postings!$T:$T,postings!$C:$C,'pl-data'!AI$2,postings!$D:$D,'pl-data'!AI$3,postings!$I:$I,'pl-data'!$A139)-SUMIFS(postings!$W:$W,postings!$C:$C,'pl-data'!AI$2,postings!$D:$D,'pl-data'!AI$3,postings!$M:$M,'pl-data'!$A139)</f>
        <v>0</v>
      </c>
      <c r="AJ139" s="53">
        <f>+SUM(X139:INDEX(X139:AI139,1,Settings!$C$4))</f>
        <v>0</v>
      </c>
      <c r="AK139" s="53">
        <f t="shared" si="67"/>
        <v>0</v>
      </c>
      <c r="AL139" s="53"/>
      <c r="AM139" s="53">
        <f t="shared" si="68"/>
        <v>0</v>
      </c>
      <c r="AN139" s="53">
        <f t="shared" si="69"/>
        <v>0</v>
      </c>
      <c r="AO139" s="53">
        <f t="shared" si="70"/>
        <v>0</v>
      </c>
      <c r="AP139" s="53">
        <f t="shared" si="71"/>
        <v>0</v>
      </c>
      <c r="AQ139" s="53">
        <f t="shared" si="72"/>
        <v>0</v>
      </c>
      <c r="AR139" s="53">
        <f t="shared" si="73"/>
        <v>0</v>
      </c>
      <c r="AS139" s="53">
        <f t="shared" si="74"/>
        <v>0</v>
      </c>
      <c r="AT139" s="53">
        <f t="shared" si="75"/>
        <v>0</v>
      </c>
      <c r="AU139" s="53">
        <f t="shared" si="76"/>
        <v>0</v>
      </c>
      <c r="AV139" s="53">
        <f t="shared" si="77"/>
        <v>0</v>
      </c>
      <c r="AW139" s="53">
        <f t="shared" si="78"/>
        <v>0</v>
      </c>
      <c r="AX139" s="53">
        <f t="shared" si="79"/>
        <v>0</v>
      </c>
      <c r="AY139" s="53">
        <f>+SUM(AM139:INDEX(AM139:AX139,1,Settings!$C$4))</f>
        <v>0</v>
      </c>
      <c r="AZ139" s="53">
        <f t="shared" si="80"/>
        <v>0</v>
      </c>
      <c r="BA139" s="53"/>
      <c r="BB139" s="53">
        <f t="shared" si="81"/>
        <v>0</v>
      </c>
      <c r="BC139" s="53">
        <f t="shared" si="82"/>
        <v>0</v>
      </c>
      <c r="BD139" s="53">
        <f t="shared" si="83"/>
        <v>0</v>
      </c>
      <c r="BE139" s="53">
        <f t="shared" si="84"/>
        <v>0</v>
      </c>
      <c r="BF139" s="53">
        <f t="shared" si="85"/>
        <v>0</v>
      </c>
      <c r="BG139" s="53">
        <f t="shared" si="86"/>
        <v>0</v>
      </c>
      <c r="BH139" s="53">
        <f t="shared" si="87"/>
        <v>0</v>
      </c>
      <c r="BI139" s="53">
        <f t="shared" si="88"/>
        <v>0</v>
      </c>
      <c r="BJ139" s="53">
        <f t="shared" si="89"/>
        <v>0</v>
      </c>
      <c r="BK139" s="53">
        <f t="shared" si="90"/>
        <v>0</v>
      </c>
      <c r="BL139" s="53">
        <f t="shared" si="91"/>
        <v>0</v>
      </c>
      <c r="BM139" s="53">
        <f t="shared" si="92"/>
        <v>0</v>
      </c>
      <c r="BN139" s="53">
        <f t="shared" si="93"/>
        <v>0</v>
      </c>
      <c r="BO139" s="53"/>
      <c r="BP139" s="53">
        <f t="shared" si="94"/>
        <v>0</v>
      </c>
      <c r="BQ139" s="53"/>
      <c r="BR139" s="53">
        <f t="shared" si="95"/>
        <v>0</v>
      </c>
    </row>
    <row r="140" spans="1:70" x14ac:dyDescent="0.2">
      <c r="A140" s="6">
        <v>2687</v>
      </c>
      <c r="B140" s="6" t="str">
        <f>+VLOOKUP(A140,masterfile!B:C,2,FALSE)</f>
        <v>Erträge VG zur Verrechnung § 246 (2) HGB</v>
      </c>
      <c r="D140" s="53">
        <f>+SUMIF('[1]2017'!$A:$A,$A140,'[1]2017'!$C:$C)-SUMIF('[1]2017'!$E:$E,$A140,'[1]2017'!$G:$G)</f>
        <v>0</v>
      </c>
      <c r="E140" s="53">
        <f>+SUMIF('[1]2018'!$A:$A,$A140,'[1]2018'!$C:$C)-SUMIF('[1]2018'!$E:$E,$A140,'[1]2018'!$G:$G)</f>
        <v>0</v>
      </c>
      <c r="F140" s="53">
        <f>+SUMIF('[1]2019'!$A:$A,$A140,'[1]2019'!$C:$C)-SUMIF('[1]2019'!$E:$E,$A140,'[1]2019'!$G:$G)</f>
        <v>0</v>
      </c>
      <c r="G140" s="53">
        <f>+SUMIF('[1]2020'!$A:$A,$A140,'[1]2020'!$C:$C)-SUMIF('[1]2020'!$E:$E,$A140,'[1]2020'!$G:$G)</f>
        <v>0</v>
      </c>
      <c r="H140" s="53"/>
      <c r="I140" s="53">
        <f>+(+SUMIF('[1]2021'!$A:$A,$A140,'[1]2021'!$C:$C)-SUMIF('[1]2021'!$E:$E,$A140,'[1]2021'!$G:$G))/12</f>
        <v>0</v>
      </c>
      <c r="J140" s="53">
        <f>+(+SUMIF('[1]2021'!$A:$A,$A140,'[1]2021'!$C:$C)-SUMIF('[1]2021'!$E:$E,$A140,'[1]2021'!$G:$G))/12</f>
        <v>0</v>
      </c>
      <c r="K140" s="53">
        <f>+(+SUMIF('[1]2021'!$A:$A,$A140,'[1]2021'!$C:$C)-SUMIF('[1]2021'!$E:$E,$A140,'[1]2021'!$G:$G))/12</f>
        <v>0</v>
      </c>
      <c r="L140" s="53">
        <f>+(+SUMIF('[1]2021'!$A:$A,$A140,'[1]2021'!$C:$C)-SUMIF('[1]2021'!$E:$E,$A140,'[1]2021'!$G:$G))/12</f>
        <v>0</v>
      </c>
      <c r="M140" s="53">
        <f>+(+SUMIF('[1]2021'!$A:$A,$A140,'[1]2021'!$C:$C)-SUMIF('[1]2021'!$E:$E,$A140,'[1]2021'!$G:$G))/12</f>
        <v>0</v>
      </c>
      <c r="N140" s="53">
        <f>+(+SUMIF('[1]2021'!$A:$A,$A140,'[1]2021'!$C:$C)-SUMIF('[1]2021'!$E:$E,$A140,'[1]2021'!$G:$G))/12</f>
        <v>0</v>
      </c>
      <c r="O140" s="53">
        <f>+(+SUMIF('[1]2021'!$A:$A,$A140,'[1]2021'!$C:$C)-SUMIF('[1]2021'!$E:$E,$A140,'[1]2021'!$G:$G))/12</f>
        <v>0</v>
      </c>
      <c r="P140" s="53">
        <f>+(+SUMIF('[1]2021'!$A:$A,$A140,'[1]2021'!$C:$C)-SUMIF('[1]2021'!$E:$E,$A140,'[1]2021'!$G:$G))/12</f>
        <v>0</v>
      </c>
      <c r="Q140" s="53">
        <f>+(+SUMIF('[1]2021'!$A:$A,$A140,'[1]2021'!$C:$C)-SUMIF('[1]2021'!$E:$E,$A140,'[1]2021'!$G:$G))/12</f>
        <v>0</v>
      </c>
      <c r="R140" s="53">
        <f>+(+SUMIF('[1]2021'!$A:$A,$A140,'[1]2021'!$C:$C)-SUMIF('[1]2021'!$E:$E,$A140,'[1]2021'!$G:$G))/12</f>
        <v>0</v>
      </c>
      <c r="S140" s="53">
        <f>+(+SUMIF('[1]2021'!$A:$A,$A140,'[1]2021'!$C:$C)-SUMIF('[1]2021'!$E:$E,$A140,'[1]2021'!$G:$G))/12</f>
        <v>0</v>
      </c>
      <c r="T140" s="53">
        <f>+(+SUMIF('[1]2021'!$A:$A,$A140,'[1]2021'!$C:$C)-SUMIF('[1]2021'!$E:$E,$A140,'[1]2021'!$G:$G))/12</f>
        <v>0</v>
      </c>
      <c r="U140" s="53">
        <f>+SUM(I140:INDEX(I140:T140,1,Settings!$C$4))</f>
        <v>0</v>
      </c>
      <c r="V140" s="53">
        <f t="shared" si="66"/>
        <v>0</v>
      </c>
      <c r="W140" s="53"/>
      <c r="X140" s="53">
        <f>+SUMIFS(postings!$T:$T,postings!$C:$C,'pl-data'!X$2,postings!$D:$D,'pl-data'!X$3,postings!$I:$I,'pl-data'!$A140)-SUMIFS(postings!$W:$W,postings!$C:$C,'pl-data'!X$2,postings!$D:$D,'pl-data'!X$3,postings!$M:$M,'pl-data'!$A140)</f>
        <v>0</v>
      </c>
      <c r="Y140" s="53">
        <f>+SUMIFS(postings!$T:$T,postings!$C:$C,'pl-data'!Y$2,postings!$D:$D,'pl-data'!Y$3,postings!$I:$I,'pl-data'!$A140)-SUMIFS(postings!$W:$W,postings!$C:$C,'pl-data'!Y$2,postings!$D:$D,'pl-data'!Y$3,postings!$M:$M,'pl-data'!$A140)</f>
        <v>0</v>
      </c>
      <c r="Z140" s="53">
        <f>+SUMIFS(postings!$T:$T,postings!$C:$C,'pl-data'!Z$2,postings!$D:$D,'pl-data'!Z$3,postings!$I:$I,'pl-data'!$A140)-SUMIFS(postings!$W:$W,postings!$C:$C,'pl-data'!Z$2,postings!$D:$D,'pl-data'!Z$3,postings!$M:$M,'pl-data'!$A140)</f>
        <v>0</v>
      </c>
      <c r="AA140" s="53">
        <f>+SUMIFS(postings!$T:$T,postings!$C:$C,'pl-data'!AA$2,postings!$D:$D,'pl-data'!AA$3,postings!$I:$I,'pl-data'!$A140)-SUMIFS(postings!$W:$W,postings!$C:$C,'pl-data'!AA$2,postings!$D:$D,'pl-data'!AA$3,postings!$M:$M,'pl-data'!$A140)</f>
        <v>0</v>
      </c>
      <c r="AB140" s="53">
        <f>+SUMIFS(postings!$T:$T,postings!$C:$C,'pl-data'!AB$2,postings!$D:$D,'pl-data'!AB$3,postings!$I:$I,'pl-data'!$A140)-SUMIFS(postings!$W:$W,postings!$C:$C,'pl-data'!AB$2,postings!$D:$D,'pl-data'!AB$3,postings!$M:$M,'pl-data'!$A140)</f>
        <v>0</v>
      </c>
      <c r="AC140" s="53">
        <f>+SUMIFS(postings!$T:$T,postings!$C:$C,'pl-data'!AC$2,postings!$D:$D,'pl-data'!AC$3,postings!$I:$I,'pl-data'!$A140)-SUMIFS(postings!$W:$W,postings!$C:$C,'pl-data'!AC$2,postings!$D:$D,'pl-data'!AC$3,postings!$M:$M,'pl-data'!$A140)</f>
        <v>0</v>
      </c>
      <c r="AD140" s="53">
        <f>+SUMIFS(postings!$T:$T,postings!$C:$C,'pl-data'!AD$2,postings!$D:$D,'pl-data'!AD$3,postings!$I:$I,'pl-data'!$A140)-SUMIFS(postings!$W:$W,postings!$C:$C,'pl-data'!AD$2,postings!$D:$D,'pl-data'!AD$3,postings!$M:$M,'pl-data'!$A140)</f>
        <v>0</v>
      </c>
      <c r="AE140" s="53">
        <f>+SUMIFS(postings!$T:$T,postings!$C:$C,'pl-data'!AE$2,postings!$D:$D,'pl-data'!AE$3,postings!$I:$I,'pl-data'!$A140)-SUMIFS(postings!$W:$W,postings!$C:$C,'pl-data'!AE$2,postings!$D:$D,'pl-data'!AE$3,postings!$M:$M,'pl-data'!$A140)</f>
        <v>0</v>
      </c>
      <c r="AF140" s="53">
        <f>+SUMIFS(postings!$T:$T,postings!$C:$C,'pl-data'!AF$2,postings!$D:$D,'pl-data'!AF$3,postings!$I:$I,'pl-data'!$A140)-SUMIFS(postings!$W:$W,postings!$C:$C,'pl-data'!AF$2,postings!$D:$D,'pl-data'!AF$3,postings!$M:$M,'pl-data'!$A140)</f>
        <v>0</v>
      </c>
      <c r="AG140" s="53">
        <f>+SUMIFS(postings!$T:$T,postings!$C:$C,'pl-data'!AG$2,postings!$D:$D,'pl-data'!AG$3,postings!$I:$I,'pl-data'!$A140)-SUMIFS(postings!$W:$W,postings!$C:$C,'pl-data'!AG$2,postings!$D:$D,'pl-data'!AG$3,postings!$M:$M,'pl-data'!$A140)</f>
        <v>0</v>
      </c>
      <c r="AH140" s="53">
        <f>+SUMIFS(postings!$T:$T,postings!$C:$C,'pl-data'!AH$2,postings!$D:$D,'pl-data'!AH$3,postings!$I:$I,'pl-data'!$A140)-SUMIFS(postings!$W:$W,postings!$C:$C,'pl-data'!AH$2,postings!$D:$D,'pl-data'!AH$3,postings!$M:$M,'pl-data'!$A140)</f>
        <v>0</v>
      </c>
      <c r="AI140" s="53">
        <f>+SUMIFS(postings!$T:$T,postings!$C:$C,'pl-data'!AI$2,postings!$D:$D,'pl-data'!AI$3,postings!$I:$I,'pl-data'!$A140)-SUMIFS(postings!$W:$W,postings!$C:$C,'pl-data'!AI$2,postings!$D:$D,'pl-data'!AI$3,postings!$M:$M,'pl-data'!$A140)</f>
        <v>0</v>
      </c>
      <c r="AJ140" s="53">
        <f>+SUM(X140:INDEX(X140:AI140,1,Settings!$C$4))</f>
        <v>0</v>
      </c>
      <c r="AK140" s="53">
        <f t="shared" si="67"/>
        <v>0</v>
      </c>
      <c r="AL140" s="53"/>
      <c r="AM140" s="53">
        <f t="shared" si="68"/>
        <v>0</v>
      </c>
      <c r="AN140" s="53">
        <f t="shared" si="69"/>
        <v>0</v>
      </c>
      <c r="AO140" s="53">
        <f t="shared" si="70"/>
        <v>0</v>
      </c>
      <c r="AP140" s="53">
        <f t="shared" si="71"/>
        <v>0</v>
      </c>
      <c r="AQ140" s="53">
        <f t="shared" si="72"/>
        <v>0</v>
      </c>
      <c r="AR140" s="53">
        <f t="shared" si="73"/>
        <v>0</v>
      </c>
      <c r="AS140" s="53">
        <f t="shared" si="74"/>
        <v>0</v>
      </c>
      <c r="AT140" s="53">
        <f t="shared" si="75"/>
        <v>0</v>
      </c>
      <c r="AU140" s="53">
        <f t="shared" si="76"/>
        <v>0</v>
      </c>
      <c r="AV140" s="53">
        <f t="shared" si="77"/>
        <v>0</v>
      </c>
      <c r="AW140" s="53">
        <f t="shared" si="78"/>
        <v>0</v>
      </c>
      <c r="AX140" s="53">
        <f t="shared" si="79"/>
        <v>0</v>
      </c>
      <c r="AY140" s="53">
        <f>+SUM(AM140:INDEX(AM140:AX140,1,Settings!$C$4))</f>
        <v>0</v>
      </c>
      <c r="AZ140" s="53">
        <f t="shared" si="80"/>
        <v>0</v>
      </c>
      <c r="BA140" s="53"/>
      <c r="BB140" s="53">
        <f t="shared" si="81"/>
        <v>0</v>
      </c>
      <c r="BC140" s="53">
        <f t="shared" si="82"/>
        <v>0</v>
      </c>
      <c r="BD140" s="53">
        <f t="shared" si="83"/>
        <v>0</v>
      </c>
      <c r="BE140" s="53">
        <f t="shared" si="84"/>
        <v>0</v>
      </c>
      <c r="BF140" s="53">
        <f t="shared" si="85"/>
        <v>0</v>
      </c>
      <c r="BG140" s="53">
        <f t="shared" si="86"/>
        <v>0</v>
      </c>
      <c r="BH140" s="53">
        <f t="shared" si="87"/>
        <v>0</v>
      </c>
      <c r="BI140" s="53">
        <f t="shared" si="88"/>
        <v>0</v>
      </c>
      <c r="BJ140" s="53">
        <f t="shared" si="89"/>
        <v>0</v>
      </c>
      <c r="BK140" s="53">
        <f t="shared" si="90"/>
        <v>0</v>
      </c>
      <c r="BL140" s="53">
        <f t="shared" si="91"/>
        <v>0</v>
      </c>
      <c r="BM140" s="53">
        <f t="shared" si="92"/>
        <v>0</v>
      </c>
      <c r="BN140" s="53">
        <f t="shared" si="93"/>
        <v>0</v>
      </c>
      <c r="BO140" s="53"/>
      <c r="BP140" s="53">
        <f t="shared" si="94"/>
        <v>0</v>
      </c>
      <c r="BQ140" s="53"/>
      <c r="BR140" s="53">
        <f t="shared" si="95"/>
        <v>0</v>
      </c>
    </row>
    <row r="141" spans="1:70" x14ac:dyDescent="0.2">
      <c r="A141" s="6">
        <v>2689</v>
      </c>
      <c r="B141" s="6" t="str">
        <f>+VLOOKUP(A141,masterfile!B:C,2,FALSE)</f>
        <v>Zinsähnliche Erträge verbundene UN</v>
      </c>
      <c r="D141" s="53">
        <f>+SUMIF('[1]2017'!$A:$A,$A141,'[1]2017'!$C:$C)-SUMIF('[1]2017'!$E:$E,$A141,'[1]2017'!$G:$G)</f>
        <v>0</v>
      </c>
      <c r="E141" s="53">
        <f>+SUMIF('[1]2018'!$A:$A,$A141,'[1]2018'!$C:$C)-SUMIF('[1]2018'!$E:$E,$A141,'[1]2018'!$G:$G)</f>
        <v>0</v>
      </c>
      <c r="F141" s="53">
        <f>+SUMIF('[1]2019'!$A:$A,$A141,'[1]2019'!$C:$C)-SUMIF('[1]2019'!$E:$E,$A141,'[1]2019'!$G:$G)</f>
        <v>0</v>
      </c>
      <c r="G141" s="53">
        <f>+SUMIF('[1]2020'!$A:$A,$A141,'[1]2020'!$C:$C)-SUMIF('[1]2020'!$E:$E,$A141,'[1]2020'!$G:$G)</f>
        <v>0</v>
      </c>
      <c r="H141" s="53"/>
      <c r="I141" s="53">
        <f>+(+SUMIF('[1]2021'!$A:$A,$A141,'[1]2021'!$C:$C)-SUMIF('[1]2021'!$E:$E,$A141,'[1]2021'!$G:$G))/12</f>
        <v>0</v>
      </c>
      <c r="J141" s="53">
        <f>+(+SUMIF('[1]2021'!$A:$A,$A141,'[1]2021'!$C:$C)-SUMIF('[1]2021'!$E:$E,$A141,'[1]2021'!$G:$G))/12</f>
        <v>0</v>
      </c>
      <c r="K141" s="53">
        <f>+(+SUMIF('[1]2021'!$A:$A,$A141,'[1]2021'!$C:$C)-SUMIF('[1]2021'!$E:$E,$A141,'[1]2021'!$G:$G))/12</f>
        <v>0</v>
      </c>
      <c r="L141" s="53">
        <f>+(+SUMIF('[1]2021'!$A:$A,$A141,'[1]2021'!$C:$C)-SUMIF('[1]2021'!$E:$E,$A141,'[1]2021'!$G:$G))/12</f>
        <v>0</v>
      </c>
      <c r="M141" s="53">
        <f>+(+SUMIF('[1]2021'!$A:$A,$A141,'[1]2021'!$C:$C)-SUMIF('[1]2021'!$E:$E,$A141,'[1]2021'!$G:$G))/12</f>
        <v>0</v>
      </c>
      <c r="N141" s="53">
        <f>+(+SUMIF('[1]2021'!$A:$A,$A141,'[1]2021'!$C:$C)-SUMIF('[1]2021'!$E:$E,$A141,'[1]2021'!$G:$G))/12</f>
        <v>0</v>
      </c>
      <c r="O141" s="53">
        <f>+(+SUMIF('[1]2021'!$A:$A,$A141,'[1]2021'!$C:$C)-SUMIF('[1]2021'!$E:$E,$A141,'[1]2021'!$G:$G))/12</f>
        <v>0</v>
      </c>
      <c r="P141" s="53">
        <f>+(+SUMIF('[1]2021'!$A:$A,$A141,'[1]2021'!$C:$C)-SUMIF('[1]2021'!$E:$E,$A141,'[1]2021'!$G:$G))/12</f>
        <v>0</v>
      </c>
      <c r="Q141" s="53">
        <f>+(+SUMIF('[1]2021'!$A:$A,$A141,'[1]2021'!$C:$C)-SUMIF('[1]2021'!$E:$E,$A141,'[1]2021'!$G:$G))/12</f>
        <v>0</v>
      </c>
      <c r="R141" s="53">
        <f>+(+SUMIF('[1]2021'!$A:$A,$A141,'[1]2021'!$C:$C)-SUMIF('[1]2021'!$E:$E,$A141,'[1]2021'!$G:$G))/12</f>
        <v>0</v>
      </c>
      <c r="S141" s="53">
        <f>+(+SUMIF('[1]2021'!$A:$A,$A141,'[1]2021'!$C:$C)-SUMIF('[1]2021'!$E:$E,$A141,'[1]2021'!$G:$G))/12</f>
        <v>0</v>
      </c>
      <c r="T141" s="53">
        <f>+(+SUMIF('[1]2021'!$A:$A,$A141,'[1]2021'!$C:$C)-SUMIF('[1]2021'!$E:$E,$A141,'[1]2021'!$G:$G))/12</f>
        <v>0</v>
      </c>
      <c r="U141" s="53">
        <f>+SUM(I141:INDEX(I141:T141,1,Settings!$C$4))</f>
        <v>0</v>
      </c>
      <c r="V141" s="53">
        <f t="shared" si="66"/>
        <v>0</v>
      </c>
      <c r="W141" s="53"/>
      <c r="X141" s="53">
        <f>+SUMIFS(postings!$T:$T,postings!$C:$C,'pl-data'!X$2,postings!$D:$D,'pl-data'!X$3,postings!$I:$I,'pl-data'!$A141)-SUMIFS(postings!$W:$W,postings!$C:$C,'pl-data'!X$2,postings!$D:$D,'pl-data'!X$3,postings!$M:$M,'pl-data'!$A141)</f>
        <v>0</v>
      </c>
      <c r="Y141" s="53">
        <f>+SUMIFS(postings!$T:$T,postings!$C:$C,'pl-data'!Y$2,postings!$D:$D,'pl-data'!Y$3,postings!$I:$I,'pl-data'!$A141)-SUMIFS(postings!$W:$W,postings!$C:$C,'pl-data'!Y$2,postings!$D:$D,'pl-data'!Y$3,postings!$M:$M,'pl-data'!$A141)</f>
        <v>0</v>
      </c>
      <c r="Z141" s="53">
        <f>+SUMIFS(postings!$T:$T,postings!$C:$C,'pl-data'!Z$2,postings!$D:$D,'pl-data'!Z$3,postings!$I:$I,'pl-data'!$A141)-SUMIFS(postings!$W:$W,postings!$C:$C,'pl-data'!Z$2,postings!$D:$D,'pl-data'!Z$3,postings!$M:$M,'pl-data'!$A141)</f>
        <v>0</v>
      </c>
      <c r="AA141" s="53">
        <f>+SUMIFS(postings!$T:$T,postings!$C:$C,'pl-data'!AA$2,postings!$D:$D,'pl-data'!AA$3,postings!$I:$I,'pl-data'!$A141)-SUMIFS(postings!$W:$W,postings!$C:$C,'pl-data'!AA$2,postings!$D:$D,'pl-data'!AA$3,postings!$M:$M,'pl-data'!$A141)</f>
        <v>0</v>
      </c>
      <c r="AB141" s="53">
        <f>+SUMIFS(postings!$T:$T,postings!$C:$C,'pl-data'!AB$2,postings!$D:$D,'pl-data'!AB$3,postings!$I:$I,'pl-data'!$A141)-SUMIFS(postings!$W:$W,postings!$C:$C,'pl-data'!AB$2,postings!$D:$D,'pl-data'!AB$3,postings!$M:$M,'pl-data'!$A141)</f>
        <v>0</v>
      </c>
      <c r="AC141" s="53">
        <f>+SUMIFS(postings!$T:$T,postings!$C:$C,'pl-data'!AC$2,postings!$D:$D,'pl-data'!AC$3,postings!$I:$I,'pl-data'!$A141)-SUMIFS(postings!$W:$W,postings!$C:$C,'pl-data'!AC$2,postings!$D:$D,'pl-data'!AC$3,postings!$M:$M,'pl-data'!$A141)</f>
        <v>0</v>
      </c>
      <c r="AD141" s="53">
        <f>+SUMIFS(postings!$T:$T,postings!$C:$C,'pl-data'!AD$2,postings!$D:$D,'pl-data'!AD$3,postings!$I:$I,'pl-data'!$A141)-SUMIFS(postings!$W:$W,postings!$C:$C,'pl-data'!AD$2,postings!$D:$D,'pl-data'!AD$3,postings!$M:$M,'pl-data'!$A141)</f>
        <v>0</v>
      </c>
      <c r="AE141" s="53">
        <f>+SUMIFS(postings!$T:$T,postings!$C:$C,'pl-data'!AE$2,postings!$D:$D,'pl-data'!AE$3,postings!$I:$I,'pl-data'!$A141)-SUMIFS(postings!$W:$W,postings!$C:$C,'pl-data'!AE$2,postings!$D:$D,'pl-data'!AE$3,postings!$M:$M,'pl-data'!$A141)</f>
        <v>0</v>
      </c>
      <c r="AF141" s="53">
        <f>+SUMIFS(postings!$T:$T,postings!$C:$C,'pl-data'!AF$2,postings!$D:$D,'pl-data'!AF$3,postings!$I:$I,'pl-data'!$A141)-SUMIFS(postings!$W:$W,postings!$C:$C,'pl-data'!AF$2,postings!$D:$D,'pl-data'!AF$3,postings!$M:$M,'pl-data'!$A141)</f>
        <v>0</v>
      </c>
      <c r="AG141" s="53">
        <f>+SUMIFS(postings!$T:$T,postings!$C:$C,'pl-data'!AG$2,postings!$D:$D,'pl-data'!AG$3,postings!$I:$I,'pl-data'!$A141)-SUMIFS(postings!$W:$W,postings!$C:$C,'pl-data'!AG$2,postings!$D:$D,'pl-data'!AG$3,postings!$M:$M,'pl-data'!$A141)</f>
        <v>0</v>
      </c>
      <c r="AH141" s="53">
        <f>+SUMIFS(postings!$T:$T,postings!$C:$C,'pl-data'!AH$2,postings!$D:$D,'pl-data'!AH$3,postings!$I:$I,'pl-data'!$A141)-SUMIFS(postings!$W:$W,postings!$C:$C,'pl-data'!AH$2,postings!$D:$D,'pl-data'!AH$3,postings!$M:$M,'pl-data'!$A141)</f>
        <v>0</v>
      </c>
      <c r="AI141" s="53">
        <f>+SUMIFS(postings!$T:$T,postings!$C:$C,'pl-data'!AI$2,postings!$D:$D,'pl-data'!AI$3,postings!$I:$I,'pl-data'!$A141)-SUMIFS(postings!$W:$W,postings!$C:$C,'pl-data'!AI$2,postings!$D:$D,'pl-data'!AI$3,postings!$M:$M,'pl-data'!$A141)</f>
        <v>0</v>
      </c>
      <c r="AJ141" s="53">
        <f>+SUM(X141:INDEX(X141:AI141,1,Settings!$C$4))</f>
        <v>0</v>
      </c>
      <c r="AK141" s="53">
        <f t="shared" si="67"/>
        <v>0</v>
      </c>
      <c r="AL141" s="53"/>
      <c r="AM141" s="53">
        <f t="shared" si="68"/>
        <v>0</v>
      </c>
      <c r="AN141" s="53">
        <f t="shared" si="69"/>
        <v>0</v>
      </c>
      <c r="AO141" s="53">
        <f t="shared" si="70"/>
        <v>0</v>
      </c>
      <c r="AP141" s="53">
        <f t="shared" si="71"/>
        <v>0</v>
      </c>
      <c r="AQ141" s="53">
        <f t="shared" si="72"/>
        <v>0</v>
      </c>
      <c r="AR141" s="53">
        <f t="shared" si="73"/>
        <v>0</v>
      </c>
      <c r="AS141" s="53">
        <f t="shared" si="74"/>
        <v>0</v>
      </c>
      <c r="AT141" s="53">
        <f t="shared" si="75"/>
        <v>0</v>
      </c>
      <c r="AU141" s="53">
        <f t="shared" si="76"/>
        <v>0</v>
      </c>
      <c r="AV141" s="53">
        <f t="shared" si="77"/>
        <v>0</v>
      </c>
      <c r="AW141" s="53">
        <f t="shared" si="78"/>
        <v>0</v>
      </c>
      <c r="AX141" s="53">
        <f t="shared" si="79"/>
        <v>0</v>
      </c>
      <c r="AY141" s="53">
        <f>+SUM(AM141:INDEX(AM141:AX141,1,Settings!$C$4))</f>
        <v>0</v>
      </c>
      <c r="AZ141" s="53">
        <f t="shared" si="80"/>
        <v>0</v>
      </c>
      <c r="BA141" s="53"/>
      <c r="BB141" s="53">
        <f t="shared" si="81"/>
        <v>0</v>
      </c>
      <c r="BC141" s="53">
        <f t="shared" si="82"/>
        <v>0</v>
      </c>
      <c r="BD141" s="53">
        <f t="shared" si="83"/>
        <v>0</v>
      </c>
      <c r="BE141" s="53">
        <f t="shared" si="84"/>
        <v>0</v>
      </c>
      <c r="BF141" s="53">
        <f t="shared" si="85"/>
        <v>0</v>
      </c>
      <c r="BG141" s="53">
        <f t="shared" si="86"/>
        <v>0</v>
      </c>
      <c r="BH141" s="53">
        <f t="shared" si="87"/>
        <v>0</v>
      </c>
      <c r="BI141" s="53">
        <f t="shared" si="88"/>
        <v>0</v>
      </c>
      <c r="BJ141" s="53">
        <f t="shared" si="89"/>
        <v>0</v>
      </c>
      <c r="BK141" s="53">
        <f t="shared" si="90"/>
        <v>0</v>
      </c>
      <c r="BL141" s="53">
        <f t="shared" si="91"/>
        <v>0</v>
      </c>
      <c r="BM141" s="53">
        <f t="shared" si="92"/>
        <v>0</v>
      </c>
      <c r="BN141" s="53">
        <f t="shared" si="93"/>
        <v>0</v>
      </c>
      <c r="BO141" s="53"/>
      <c r="BP141" s="53">
        <f t="shared" si="94"/>
        <v>0</v>
      </c>
      <c r="BQ141" s="53"/>
      <c r="BR141" s="53">
        <f t="shared" si="95"/>
        <v>0</v>
      </c>
    </row>
    <row r="142" spans="1:70" x14ac:dyDescent="0.2">
      <c r="A142" s="6">
        <v>2700</v>
      </c>
      <c r="B142" s="6" t="str">
        <f>+VLOOKUP(A142,masterfile!B:C,2,FALSE)</f>
        <v>Sonstige Erträge betriebs/periodenfremd</v>
      </c>
      <c r="D142" s="53">
        <f>+SUMIF('[1]2017'!$A:$A,$A142,'[1]2017'!$C:$C)-SUMIF('[1]2017'!$E:$E,$A142,'[1]2017'!$G:$G)</f>
        <v>0</v>
      </c>
      <c r="E142" s="53">
        <f>+SUMIF('[1]2018'!$A:$A,$A142,'[1]2018'!$C:$C)-SUMIF('[1]2018'!$E:$E,$A142,'[1]2018'!$G:$G)</f>
        <v>0</v>
      </c>
      <c r="F142" s="53">
        <f>+SUMIF('[1]2019'!$A:$A,$A142,'[1]2019'!$C:$C)-SUMIF('[1]2019'!$E:$E,$A142,'[1]2019'!$G:$G)</f>
        <v>0</v>
      </c>
      <c r="G142" s="53">
        <f>+SUMIF('[1]2020'!$A:$A,$A142,'[1]2020'!$C:$C)-SUMIF('[1]2020'!$E:$E,$A142,'[1]2020'!$G:$G)</f>
        <v>0</v>
      </c>
      <c r="H142" s="53"/>
      <c r="I142" s="53">
        <f>+(+SUMIF('[1]2021'!$A:$A,$A142,'[1]2021'!$C:$C)-SUMIF('[1]2021'!$E:$E,$A142,'[1]2021'!$G:$G))/12</f>
        <v>0</v>
      </c>
      <c r="J142" s="53">
        <f>+(+SUMIF('[1]2021'!$A:$A,$A142,'[1]2021'!$C:$C)-SUMIF('[1]2021'!$E:$E,$A142,'[1]2021'!$G:$G))/12</f>
        <v>0</v>
      </c>
      <c r="K142" s="53">
        <f>+(+SUMIF('[1]2021'!$A:$A,$A142,'[1]2021'!$C:$C)-SUMIF('[1]2021'!$E:$E,$A142,'[1]2021'!$G:$G))/12</f>
        <v>0</v>
      </c>
      <c r="L142" s="53">
        <f>+(+SUMIF('[1]2021'!$A:$A,$A142,'[1]2021'!$C:$C)-SUMIF('[1]2021'!$E:$E,$A142,'[1]2021'!$G:$G))/12</f>
        <v>0</v>
      </c>
      <c r="M142" s="53">
        <f>+(+SUMIF('[1]2021'!$A:$A,$A142,'[1]2021'!$C:$C)-SUMIF('[1]2021'!$E:$E,$A142,'[1]2021'!$G:$G))/12</f>
        <v>0</v>
      </c>
      <c r="N142" s="53">
        <f>+(+SUMIF('[1]2021'!$A:$A,$A142,'[1]2021'!$C:$C)-SUMIF('[1]2021'!$E:$E,$A142,'[1]2021'!$G:$G))/12</f>
        <v>0</v>
      </c>
      <c r="O142" s="53">
        <f>+(+SUMIF('[1]2021'!$A:$A,$A142,'[1]2021'!$C:$C)-SUMIF('[1]2021'!$E:$E,$A142,'[1]2021'!$G:$G))/12</f>
        <v>0</v>
      </c>
      <c r="P142" s="53">
        <f>+(+SUMIF('[1]2021'!$A:$A,$A142,'[1]2021'!$C:$C)-SUMIF('[1]2021'!$E:$E,$A142,'[1]2021'!$G:$G))/12</f>
        <v>0</v>
      </c>
      <c r="Q142" s="53">
        <f>+(+SUMIF('[1]2021'!$A:$A,$A142,'[1]2021'!$C:$C)-SUMIF('[1]2021'!$E:$E,$A142,'[1]2021'!$G:$G))/12</f>
        <v>0</v>
      </c>
      <c r="R142" s="53">
        <f>+(+SUMIF('[1]2021'!$A:$A,$A142,'[1]2021'!$C:$C)-SUMIF('[1]2021'!$E:$E,$A142,'[1]2021'!$G:$G))/12</f>
        <v>0</v>
      </c>
      <c r="S142" s="53">
        <f>+(+SUMIF('[1]2021'!$A:$A,$A142,'[1]2021'!$C:$C)-SUMIF('[1]2021'!$E:$E,$A142,'[1]2021'!$G:$G))/12</f>
        <v>0</v>
      </c>
      <c r="T142" s="53">
        <f>+(+SUMIF('[1]2021'!$A:$A,$A142,'[1]2021'!$C:$C)-SUMIF('[1]2021'!$E:$E,$A142,'[1]2021'!$G:$G))/12</f>
        <v>0</v>
      </c>
      <c r="U142" s="53">
        <f>+SUM(I142:INDEX(I142:T142,1,Settings!$C$4))</f>
        <v>0</v>
      </c>
      <c r="V142" s="53">
        <f t="shared" si="66"/>
        <v>0</v>
      </c>
      <c r="W142" s="53"/>
      <c r="X142" s="53">
        <f>+SUMIFS(postings!$T:$T,postings!$C:$C,'pl-data'!X$2,postings!$D:$D,'pl-data'!X$3,postings!$I:$I,'pl-data'!$A142)-SUMIFS(postings!$W:$W,postings!$C:$C,'pl-data'!X$2,postings!$D:$D,'pl-data'!X$3,postings!$M:$M,'pl-data'!$A142)</f>
        <v>0</v>
      </c>
      <c r="Y142" s="53">
        <f>+SUMIFS(postings!$T:$T,postings!$C:$C,'pl-data'!Y$2,postings!$D:$D,'pl-data'!Y$3,postings!$I:$I,'pl-data'!$A142)-SUMIFS(postings!$W:$W,postings!$C:$C,'pl-data'!Y$2,postings!$D:$D,'pl-data'!Y$3,postings!$M:$M,'pl-data'!$A142)</f>
        <v>0</v>
      </c>
      <c r="Z142" s="53">
        <f>+SUMIFS(postings!$T:$T,postings!$C:$C,'pl-data'!Z$2,postings!$D:$D,'pl-data'!Z$3,postings!$I:$I,'pl-data'!$A142)-SUMIFS(postings!$W:$W,postings!$C:$C,'pl-data'!Z$2,postings!$D:$D,'pl-data'!Z$3,postings!$M:$M,'pl-data'!$A142)</f>
        <v>0</v>
      </c>
      <c r="AA142" s="53">
        <f>+SUMIFS(postings!$T:$T,postings!$C:$C,'pl-data'!AA$2,postings!$D:$D,'pl-data'!AA$3,postings!$I:$I,'pl-data'!$A142)-SUMIFS(postings!$W:$W,postings!$C:$C,'pl-data'!AA$2,postings!$D:$D,'pl-data'!AA$3,postings!$M:$M,'pl-data'!$A142)</f>
        <v>0</v>
      </c>
      <c r="AB142" s="53">
        <f>+SUMIFS(postings!$T:$T,postings!$C:$C,'pl-data'!AB$2,postings!$D:$D,'pl-data'!AB$3,postings!$I:$I,'pl-data'!$A142)-SUMIFS(postings!$W:$W,postings!$C:$C,'pl-data'!AB$2,postings!$D:$D,'pl-data'!AB$3,postings!$M:$M,'pl-data'!$A142)</f>
        <v>0</v>
      </c>
      <c r="AC142" s="53">
        <f>+SUMIFS(postings!$T:$T,postings!$C:$C,'pl-data'!AC$2,postings!$D:$D,'pl-data'!AC$3,postings!$I:$I,'pl-data'!$A142)-SUMIFS(postings!$W:$W,postings!$C:$C,'pl-data'!AC$2,postings!$D:$D,'pl-data'!AC$3,postings!$M:$M,'pl-data'!$A142)</f>
        <v>0</v>
      </c>
      <c r="AD142" s="53">
        <f>+SUMIFS(postings!$T:$T,postings!$C:$C,'pl-data'!AD$2,postings!$D:$D,'pl-data'!AD$3,postings!$I:$I,'pl-data'!$A142)-SUMIFS(postings!$W:$W,postings!$C:$C,'pl-data'!AD$2,postings!$D:$D,'pl-data'!AD$3,postings!$M:$M,'pl-data'!$A142)</f>
        <v>0</v>
      </c>
      <c r="AE142" s="53">
        <f>+SUMIFS(postings!$T:$T,postings!$C:$C,'pl-data'!AE$2,postings!$D:$D,'pl-data'!AE$3,postings!$I:$I,'pl-data'!$A142)-SUMIFS(postings!$W:$W,postings!$C:$C,'pl-data'!AE$2,postings!$D:$D,'pl-data'!AE$3,postings!$M:$M,'pl-data'!$A142)</f>
        <v>0</v>
      </c>
      <c r="AF142" s="53">
        <f>+SUMIFS(postings!$T:$T,postings!$C:$C,'pl-data'!AF$2,postings!$D:$D,'pl-data'!AF$3,postings!$I:$I,'pl-data'!$A142)-SUMIFS(postings!$W:$W,postings!$C:$C,'pl-data'!AF$2,postings!$D:$D,'pl-data'!AF$3,postings!$M:$M,'pl-data'!$A142)</f>
        <v>0</v>
      </c>
      <c r="AG142" s="53">
        <f>+SUMIFS(postings!$T:$T,postings!$C:$C,'pl-data'!AG$2,postings!$D:$D,'pl-data'!AG$3,postings!$I:$I,'pl-data'!$A142)-SUMIFS(postings!$W:$W,postings!$C:$C,'pl-data'!AG$2,postings!$D:$D,'pl-data'!AG$3,postings!$M:$M,'pl-data'!$A142)</f>
        <v>0</v>
      </c>
      <c r="AH142" s="53">
        <f>+SUMIFS(postings!$T:$T,postings!$C:$C,'pl-data'!AH$2,postings!$D:$D,'pl-data'!AH$3,postings!$I:$I,'pl-data'!$A142)-SUMIFS(postings!$W:$W,postings!$C:$C,'pl-data'!AH$2,postings!$D:$D,'pl-data'!AH$3,postings!$M:$M,'pl-data'!$A142)</f>
        <v>0</v>
      </c>
      <c r="AI142" s="53">
        <f>+SUMIFS(postings!$T:$T,postings!$C:$C,'pl-data'!AI$2,postings!$D:$D,'pl-data'!AI$3,postings!$I:$I,'pl-data'!$A142)-SUMIFS(postings!$W:$W,postings!$C:$C,'pl-data'!AI$2,postings!$D:$D,'pl-data'!AI$3,postings!$M:$M,'pl-data'!$A142)</f>
        <v>0</v>
      </c>
      <c r="AJ142" s="53">
        <f>+SUM(X142:INDEX(X142:AI142,1,Settings!$C$4))</f>
        <v>0</v>
      </c>
      <c r="AK142" s="53">
        <f t="shared" si="67"/>
        <v>0</v>
      </c>
      <c r="AL142" s="53"/>
      <c r="AM142" s="53">
        <f t="shared" si="68"/>
        <v>0</v>
      </c>
      <c r="AN142" s="53">
        <f t="shared" si="69"/>
        <v>0</v>
      </c>
      <c r="AO142" s="53">
        <f t="shared" si="70"/>
        <v>0</v>
      </c>
      <c r="AP142" s="53">
        <f t="shared" si="71"/>
        <v>0</v>
      </c>
      <c r="AQ142" s="53">
        <f t="shared" si="72"/>
        <v>0</v>
      </c>
      <c r="AR142" s="53">
        <f t="shared" si="73"/>
        <v>0</v>
      </c>
      <c r="AS142" s="53">
        <f t="shared" si="74"/>
        <v>0</v>
      </c>
      <c r="AT142" s="53">
        <f t="shared" si="75"/>
        <v>0</v>
      </c>
      <c r="AU142" s="53">
        <f t="shared" si="76"/>
        <v>0</v>
      </c>
      <c r="AV142" s="53">
        <f t="shared" si="77"/>
        <v>0</v>
      </c>
      <c r="AW142" s="53">
        <f t="shared" si="78"/>
        <v>0</v>
      </c>
      <c r="AX142" s="53">
        <f t="shared" si="79"/>
        <v>0</v>
      </c>
      <c r="AY142" s="53">
        <f>+SUM(AM142:INDEX(AM142:AX142,1,Settings!$C$4))</f>
        <v>0</v>
      </c>
      <c r="AZ142" s="53">
        <f t="shared" si="80"/>
        <v>0</v>
      </c>
      <c r="BA142" s="53"/>
      <c r="BB142" s="53">
        <f t="shared" si="81"/>
        <v>0</v>
      </c>
      <c r="BC142" s="53">
        <f t="shared" si="82"/>
        <v>0</v>
      </c>
      <c r="BD142" s="53">
        <f t="shared" si="83"/>
        <v>0</v>
      </c>
      <c r="BE142" s="53">
        <f t="shared" si="84"/>
        <v>0</v>
      </c>
      <c r="BF142" s="53">
        <f t="shared" si="85"/>
        <v>0</v>
      </c>
      <c r="BG142" s="53">
        <f t="shared" si="86"/>
        <v>0</v>
      </c>
      <c r="BH142" s="53">
        <f t="shared" si="87"/>
        <v>0</v>
      </c>
      <c r="BI142" s="53">
        <f t="shared" si="88"/>
        <v>0</v>
      </c>
      <c r="BJ142" s="53">
        <f t="shared" si="89"/>
        <v>0</v>
      </c>
      <c r="BK142" s="53">
        <f t="shared" si="90"/>
        <v>0</v>
      </c>
      <c r="BL142" s="53">
        <f t="shared" si="91"/>
        <v>0</v>
      </c>
      <c r="BM142" s="53">
        <f t="shared" si="92"/>
        <v>0</v>
      </c>
      <c r="BN142" s="53">
        <f t="shared" si="93"/>
        <v>0</v>
      </c>
      <c r="BO142" s="53"/>
      <c r="BP142" s="53">
        <f t="shared" si="94"/>
        <v>0</v>
      </c>
      <c r="BQ142" s="53"/>
      <c r="BR142" s="53">
        <f t="shared" si="95"/>
        <v>0</v>
      </c>
    </row>
    <row r="143" spans="1:70" x14ac:dyDescent="0.2">
      <c r="A143" s="6">
        <v>2705</v>
      </c>
      <c r="B143" s="6" t="str">
        <f>+VLOOKUP(A143,masterfile!B:C,2,FALSE)</f>
        <v>Sonstige betriebl. regelm. Erträge</v>
      </c>
      <c r="D143" s="53">
        <f>+SUMIF('[1]2017'!$A:$A,$A143,'[1]2017'!$C:$C)-SUMIF('[1]2017'!$E:$E,$A143,'[1]2017'!$G:$G)</f>
        <v>0</v>
      </c>
      <c r="E143" s="53">
        <f>+SUMIF('[1]2018'!$A:$A,$A143,'[1]2018'!$C:$C)-SUMIF('[1]2018'!$E:$E,$A143,'[1]2018'!$G:$G)</f>
        <v>0</v>
      </c>
      <c r="F143" s="53">
        <f>+SUMIF('[1]2019'!$A:$A,$A143,'[1]2019'!$C:$C)-SUMIF('[1]2019'!$E:$E,$A143,'[1]2019'!$G:$G)</f>
        <v>0</v>
      </c>
      <c r="G143" s="53">
        <f>+SUMIF('[1]2020'!$A:$A,$A143,'[1]2020'!$C:$C)-SUMIF('[1]2020'!$E:$E,$A143,'[1]2020'!$G:$G)</f>
        <v>0</v>
      </c>
      <c r="H143" s="53"/>
      <c r="I143" s="53">
        <f>+(+SUMIF('[1]2021'!$A:$A,$A143,'[1]2021'!$C:$C)-SUMIF('[1]2021'!$E:$E,$A143,'[1]2021'!$G:$G))/12</f>
        <v>0</v>
      </c>
      <c r="J143" s="53">
        <f>+(+SUMIF('[1]2021'!$A:$A,$A143,'[1]2021'!$C:$C)-SUMIF('[1]2021'!$E:$E,$A143,'[1]2021'!$G:$G))/12</f>
        <v>0</v>
      </c>
      <c r="K143" s="53">
        <f>+(+SUMIF('[1]2021'!$A:$A,$A143,'[1]2021'!$C:$C)-SUMIF('[1]2021'!$E:$E,$A143,'[1]2021'!$G:$G))/12</f>
        <v>0</v>
      </c>
      <c r="L143" s="53">
        <f>+(+SUMIF('[1]2021'!$A:$A,$A143,'[1]2021'!$C:$C)-SUMIF('[1]2021'!$E:$E,$A143,'[1]2021'!$G:$G))/12</f>
        <v>0</v>
      </c>
      <c r="M143" s="53">
        <f>+(+SUMIF('[1]2021'!$A:$A,$A143,'[1]2021'!$C:$C)-SUMIF('[1]2021'!$E:$E,$A143,'[1]2021'!$G:$G))/12</f>
        <v>0</v>
      </c>
      <c r="N143" s="53">
        <f>+(+SUMIF('[1]2021'!$A:$A,$A143,'[1]2021'!$C:$C)-SUMIF('[1]2021'!$E:$E,$A143,'[1]2021'!$G:$G))/12</f>
        <v>0</v>
      </c>
      <c r="O143" s="53">
        <f>+(+SUMIF('[1]2021'!$A:$A,$A143,'[1]2021'!$C:$C)-SUMIF('[1]2021'!$E:$E,$A143,'[1]2021'!$G:$G))/12</f>
        <v>0</v>
      </c>
      <c r="P143" s="53">
        <f>+(+SUMIF('[1]2021'!$A:$A,$A143,'[1]2021'!$C:$C)-SUMIF('[1]2021'!$E:$E,$A143,'[1]2021'!$G:$G))/12</f>
        <v>0</v>
      </c>
      <c r="Q143" s="53">
        <f>+(+SUMIF('[1]2021'!$A:$A,$A143,'[1]2021'!$C:$C)-SUMIF('[1]2021'!$E:$E,$A143,'[1]2021'!$G:$G))/12</f>
        <v>0</v>
      </c>
      <c r="R143" s="53">
        <f>+(+SUMIF('[1]2021'!$A:$A,$A143,'[1]2021'!$C:$C)-SUMIF('[1]2021'!$E:$E,$A143,'[1]2021'!$G:$G))/12</f>
        <v>0</v>
      </c>
      <c r="S143" s="53">
        <f>+(+SUMIF('[1]2021'!$A:$A,$A143,'[1]2021'!$C:$C)-SUMIF('[1]2021'!$E:$E,$A143,'[1]2021'!$G:$G))/12</f>
        <v>0</v>
      </c>
      <c r="T143" s="53">
        <f>+(+SUMIF('[1]2021'!$A:$A,$A143,'[1]2021'!$C:$C)-SUMIF('[1]2021'!$E:$E,$A143,'[1]2021'!$G:$G))/12</f>
        <v>0</v>
      </c>
      <c r="U143" s="53">
        <f>+SUM(I143:INDEX(I143:T143,1,Settings!$C$4))</f>
        <v>0</v>
      </c>
      <c r="V143" s="53">
        <f t="shared" si="66"/>
        <v>0</v>
      </c>
      <c r="W143" s="53"/>
      <c r="X143" s="53">
        <f>+SUMIFS(postings!$T:$T,postings!$C:$C,'pl-data'!X$2,postings!$D:$D,'pl-data'!X$3,postings!$I:$I,'pl-data'!$A143)-SUMIFS(postings!$W:$W,postings!$C:$C,'pl-data'!X$2,postings!$D:$D,'pl-data'!X$3,postings!$M:$M,'pl-data'!$A143)</f>
        <v>0</v>
      </c>
      <c r="Y143" s="53">
        <f>+SUMIFS(postings!$T:$T,postings!$C:$C,'pl-data'!Y$2,postings!$D:$D,'pl-data'!Y$3,postings!$I:$I,'pl-data'!$A143)-SUMIFS(postings!$W:$W,postings!$C:$C,'pl-data'!Y$2,postings!$D:$D,'pl-data'!Y$3,postings!$M:$M,'pl-data'!$A143)</f>
        <v>0</v>
      </c>
      <c r="Z143" s="53">
        <f>+SUMIFS(postings!$T:$T,postings!$C:$C,'pl-data'!Z$2,postings!$D:$D,'pl-data'!Z$3,postings!$I:$I,'pl-data'!$A143)-SUMIFS(postings!$W:$W,postings!$C:$C,'pl-data'!Z$2,postings!$D:$D,'pl-data'!Z$3,postings!$M:$M,'pl-data'!$A143)</f>
        <v>0</v>
      </c>
      <c r="AA143" s="53">
        <f>+SUMIFS(postings!$T:$T,postings!$C:$C,'pl-data'!AA$2,postings!$D:$D,'pl-data'!AA$3,postings!$I:$I,'pl-data'!$A143)-SUMIFS(postings!$W:$W,postings!$C:$C,'pl-data'!AA$2,postings!$D:$D,'pl-data'!AA$3,postings!$M:$M,'pl-data'!$A143)</f>
        <v>0</v>
      </c>
      <c r="AB143" s="53">
        <f>+SUMIFS(postings!$T:$T,postings!$C:$C,'pl-data'!AB$2,postings!$D:$D,'pl-data'!AB$3,postings!$I:$I,'pl-data'!$A143)-SUMIFS(postings!$W:$W,postings!$C:$C,'pl-data'!AB$2,postings!$D:$D,'pl-data'!AB$3,postings!$M:$M,'pl-data'!$A143)</f>
        <v>0</v>
      </c>
      <c r="AC143" s="53">
        <f>+SUMIFS(postings!$T:$T,postings!$C:$C,'pl-data'!AC$2,postings!$D:$D,'pl-data'!AC$3,postings!$I:$I,'pl-data'!$A143)-SUMIFS(postings!$W:$W,postings!$C:$C,'pl-data'!AC$2,postings!$D:$D,'pl-data'!AC$3,postings!$M:$M,'pl-data'!$A143)</f>
        <v>0</v>
      </c>
      <c r="AD143" s="53">
        <f>+SUMIFS(postings!$T:$T,postings!$C:$C,'pl-data'!AD$2,postings!$D:$D,'pl-data'!AD$3,postings!$I:$I,'pl-data'!$A143)-SUMIFS(postings!$W:$W,postings!$C:$C,'pl-data'!AD$2,postings!$D:$D,'pl-data'!AD$3,postings!$M:$M,'pl-data'!$A143)</f>
        <v>0</v>
      </c>
      <c r="AE143" s="53">
        <f>+SUMIFS(postings!$T:$T,postings!$C:$C,'pl-data'!AE$2,postings!$D:$D,'pl-data'!AE$3,postings!$I:$I,'pl-data'!$A143)-SUMIFS(postings!$W:$W,postings!$C:$C,'pl-data'!AE$2,postings!$D:$D,'pl-data'!AE$3,postings!$M:$M,'pl-data'!$A143)</f>
        <v>0</v>
      </c>
      <c r="AF143" s="53">
        <f>+SUMIFS(postings!$T:$T,postings!$C:$C,'pl-data'!AF$2,postings!$D:$D,'pl-data'!AF$3,postings!$I:$I,'pl-data'!$A143)-SUMIFS(postings!$W:$W,postings!$C:$C,'pl-data'!AF$2,postings!$D:$D,'pl-data'!AF$3,postings!$M:$M,'pl-data'!$A143)</f>
        <v>0</v>
      </c>
      <c r="AG143" s="53">
        <f>+SUMIFS(postings!$T:$T,postings!$C:$C,'pl-data'!AG$2,postings!$D:$D,'pl-data'!AG$3,postings!$I:$I,'pl-data'!$A143)-SUMIFS(postings!$W:$W,postings!$C:$C,'pl-data'!AG$2,postings!$D:$D,'pl-data'!AG$3,postings!$M:$M,'pl-data'!$A143)</f>
        <v>0</v>
      </c>
      <c r="AH143" s="53">
        <f>+SUMIFS(postings!$T:$T,postings!$C:$C,'pl-data'!AH$2,postings!$D:$D,'pl-data'!AH$3,postings!$I:$I,'pl-data'!$A143)-SUMIFS(postings!$W:$W,postings!$C:$C,'pl-data'!AH$2,postings!$D:$D,'pl-data'!AH$3,postings!$M:$M,'pl-data'!$A143)</f>
        <v>0</v>
      </c>
      <c r="AI143" s="53">
        <f>+SUMIFS(postings!$T:$T,postings!$C:$C,'pl-data'!AI$2,postings!$D:$D,'pl-data'!AI$3,postings!$I:$I,'pl-data'!$A143)-SUMIFS(postings!$W:$W,postings!$C:$C,'pl-data'!AI$2,postings!$D:$D,'pl-data'!AI$3,postings!$M:$M,'pl-data'!$A143)</f>
        <v>0</v>
      </c>
      <c r="AJ143" s="53">
        <f>+SUM(X143:INDEX(X143:AI143,1,Settings!$C$4))</f>
        <v>0</v>
      </c>
      <c r="AK143" s="53">
        <f t="shared" si="67"/>
        <v>0</v>
      </c>
      <c r="AL143" s="53"/>
      <c r="AM143" s="53">
        <f t="shared" si="68"/>
        <v>0</v>
      </c>
      <c r="AN143" s="53">
        <f t="shared" si="69"/>
        <v>0</v>
      </c>
      <c r="AO143" s="53">
        <f t="shared" si="70"/>
        <v>0</v>
      </c>
      <c r="AP143" s="53">
        <f t="shared" si="71"/>
        <v>0</v>
      </c>
      <c r="AQ143" s="53">
        <f t="shared" si="72"/>
        <v>0</v>
      </c>
      <c r="AR143" s="53">
        <f t="shared" si="73"/>
        <v>0</v>
      </c>
      <c r="AS143" s="53">
        <f t="shared" si="74"/>
        <v>0</v>
      </c>
      <c r="AT143" s="53">
        <f t="shared" si="75"/>
        <v>0</v>
      </c>
      <c r="AU143" s="53">
        <f t="shared" si="76"/>
        <v>0</v>
      </c>
      <c r="AV143" s="53">
        <f t="shared" si="77"/>
        <v>0</v>
      </c>
      <c r="AW143" s="53">
        <f t="shared" si="78"/>
        <v>0</v>
      </c>
      <c r="AX143" s="53">
        <f t="shared" si="79"/>
        <v>0</v>
      </c>
      <c r="AY143" s="53">
        <f>+SUM(AM143:INDEX(AM143:AX143,1,Settings!$C$4))</f>
        <v>0</v>
      </c>
      <c r="AZ143" s="53">
        <f t="shared" si="80"/>
        <v>0</v>
      </c>
      <c r="BA143" s="53"/>
      <c r="BB143" s="53">
        <f t="shared" si="81"/>
        <v>0</v>
      </c>
      <c r="BC143" s="53">
        <f t="shared" si="82"/>
        <v>0</v>
      </c>
      <c r="BD143" s="53">
        <f t="shared" si="83"/>
        <v>0</v>
      </c>
      <c r="BE143" s="53">
        <f t="shared" si="84"/>
        <v>0</v>
      </c>
      <c r="BF143" s="53">
        <f t="shared" si="85"/>
        <v>0</v>
      </c>
      <c r="BG143" s="53">
        <f t="shared" si="86"/>
        <v>0</v>
      </c>
      <c r="BH143" s="53">
        <f t="shared" si="87"/>
        <v>0</v>
      </c>
      <c r="BI143" s="53">
        <f t="shared" si="88"/>
        <v>0</v>
      </c>
      <c r="BJ143" s="53">
        <f t="shared" si="89"/>
        <v>0</v>
      </c>
      <c r="BK143" s="53">
        <f t="shared" si="90"/>
        <v>0</v>
      </c>
      <c r="BL143" s="53">
        <f t="shared" si="91"/>
        <v>0</v>
      </c>
      <c r="BM143" s="53">
        <f t="shared" si="92"/>
        <v>0</v>
      </c>
      <c r="BN143" s="53">
        <f t="shared" si="93"/>
        <v>0</v>
      </c>
      <c r="BO143" s="53"/>
      <c r="BP143" s="53">
        <f t="shared" si="94"/>
        <v>0</v>
      </c>
      <c r="BQ143" s="53"/>
      <c r="BR143" s="53">
        <f t="shared" si="95"/>
        <v>0</v>
      </c>
    </row>
    <row r="144" spans="1:70" x14ac:dyDescent="0.2">
      <c r="A144" s="6">
        <v>2707</v>
      </c>
      <c r="B144" s="6" t="str">
        <f>+VLOOKUP(A144,masterfile!B:C,2,FALSE)</f>
        <v>Sonstige betriebsfr.regelm. Erträge</v>
      </c>
      <c r="D144" s="53">
        <f>+SUMIF('[1]2017'!$A:$A,$A144,'[1]2017'!$C:$C)-SUMIF('[1]2017'!$E:$E,$A144,'[1]2017'!$G:$G)</f>
        <v>0</v>
      </c>
      <c r="E144" s="53">
        <f>+SUMIF('[1]2018'!$A:$A,$A144,'[1]2018'!$C:$C)-SUMIF('[1]2018'!$E:$E,$A144,'[1]2018'!$G:$G)</f>
        <v>0</v>
      </c>
      <c r="F144" s="53">
        <f>+SUMIF('[1]2019'!$A:$A,$A144,'[1]2019'!$C:$C)-SUMIF('[1]2019'!$E:$E,$A144,'[1]2019'!$G:$G)</f>
        <v>0</v>
      </c>
      <c r="G144" s="53">
        <f>+SUMIF('[1]2020'!$A:$A,$A144,'[1]2020'!$C:$C)-SUMIF('[1]2020'!$E:$E,$A144,'[1]2020'!$G:$G)</f>
        <v>0</v>
      </c>
      <c r="H144" s="53"/>
      <c r="I144" s="53">
        <f>+(+SUMIF('[1]2021'!$A:$A,$A144,'[1]2021'!$C:$C)-SUMIF('[1]2021'!$E:$E,$A144,'[1]2021'!$G:$G))/12</f>
        <v>0</v>
      </c>
      <c r="J144" s="53">
        <f>+(+SUMIF('[1]2021'!$A:$A,$A144,'[1]2021'!$C:$C)-SUMIF('[1]2021'!$E:$E,$A144,'[1]2021'!$G:$G))/12</f>
        <v>0</v>
      </c>
      <c r="K144" s="53">
        <f>+(+SUMIF('[1]2021'!$A:$A,$A144,'[1]2021'!$C:$C)-SUMIF('[1]2021'!$E:$E,$A144,'[1]2021'!$G:$G))/12</f>
        <v>0</v>
      </c>
      <c r="L144" s="53">
        <f>+(+SUMIF('[1]2021'!$A:$A,$A144,'[1]2021'!$C:$C)-SUMIF('[1]2021'!$E:$E,$A144,'[1]2021'!$G:$G))/12</f>
        <v>0</v>
      </c>
      <c r="M144" s="53">
        <f>+(+SUMIF('[1]2021'!$A:$A,$A144,'[1]2021'!$C:$C)-SUMIF('[1]2021'!$E:$E,$A144,'[1]2021'!$G:$G))/12</f>
        <v>0</v>
      </c>
      <c r="N144" s="53">
        <f>+(+SUMIF('[1]2021'!$A:$A,$A144,'[1]2021'!$C:$C)-SUMIF('[1]2021'!$E:$E,$A144,'[1]2021'!$G:$G))/12</f>
        <v>0</v>
      </c>
      <c r="O144" s="53">
        <f>+(+SUMIF('[1]2021'!$A:$A,$A144,'[1]2021'!$C:$C)-SUMIF('[1]2021'!$E:$E,$A144,'[1]2021'!$G:$G))/12</f>
        <v>0</v>
      </c>
      <c r="P144" s="53">
        <f>+(+SUMIF('[1]2021'!$A:$A,$A144,'[1]2021'!$C:$C)-SUMIF('[1]2021'!$E:$E,$A144,'[1]2021'!$G:$G))/12</f>
        <v>0</v>
      </c>
      <c r="Q144" s="53">
        <f>+(+SUMIF('[1]2021'!$A:$A,$A144,'[1]2021'!$C:$C)-SUMIF('[1]2021'!$E:$E,$A144,'[1]2021'!$G:$G))/12</f>
        <v>0</v>
      </c>
      <c r="R144" s="53">
        <f>+(+SUMIF('[1]2021'!$A:$A,$A144,'[1]2021'!$C:$C)-SUMIF('[1]2021'!$E:$E,$A144,'[1]2021'!$G:$G))/12</f>
        <v>0</v>
      </c>
      <c r="S144" s="53">
        <f>+(+SUMIF('[1]2021'!$A:$A,$A144,'[1]2021'!$C:$C)-SUMIF('[1]2021'!$E:$E,$A144,'[1]2021'!$G:$G))/12</f>
        <v>0</v>
      </c>
      <c r="T144" s="53">
        <f>+(+SUMIF('[1]2021'!$A:$A,$A144,'[1]2021'!$C:$C)-SUMIF('[1]2021'!$E:$E,$A144,'[1]2021'!$G:$G))/12</f>
        <v>0</v>
      </c>
      <c r="U144" s="53">
        <f>+SUM(I144:INDEX(I144:T144,1,Settings!$C$4))</f>
        <v>0</v>
      </c>
      <c r="V144" s="53">
        <f t="shared" si="66"/>
        <v>0</v>
      </c>
      <c r="W144" s="53"/>
      <c r="X144" s="53">
        <f>+SUMIFS(postings!$T:$T,postings!$C:$C,'pl-data'!X$2,postings!$D:$D,'pl-data'!X$3,postings!$I:$I,'pl-data'!$A144)-SUMIFS(postings!$W:$W,postings!$C:$C,'pl-data'!X$2,postings!$D:$D,'pl-data'!X$3,postings!$M:$M,'pl-data'!$A144)</f>
        <v>0</v>
      </c>
      <c r="Y144" s="53">
        <f>+SUMIFS(postings!$T:$T,postings!$C:$C,'pl-data'!Y$2,postings!$D:$D,'pl-data'!Y$3,postings!$I:$I,'pl-data'!$A144)-SUMIFS(postings!$W:$W,postings!$C:$C,'pl-data'!Y$2,postings!$D:$D,'pl-data'!Y$3,postings!$M:$M,'pl-data'!$A144)</f>
        <v>0</v>
      </c>
      <c r="Z144" s="53">
        <f>+SUMIFS(postings!$T:$T,postings!$C:$C,'pl-data'!Z$2,postings!$D:$D,'pl-data'!Z$3,postings!$I:$I,'pl-data'!$A144)-SUMIFS(postings!$W:$W,postings!$C:$C,'pl-data'!Z$2,postings!$D:$D,'pl-data'!Z$3,postings!$M:$M,'pl-data'!$A144)</f>
        <v>0</v>
      </c>
      <c r="AA144" s="53">
        <f>+SUMIFS(postings!$T:$T,postings!$C:$C,'pl-data'!AA$2,postings!$D:$D,'pl-data'!AA$3,postings!$I:$I,'pl-data'!$A144)-SUMIFS(postings!$W:$W,postings!$C:$C,'pl-data'!AA$2,postings!$D:$D,'pl-data'!AA$3,postings!$M:$M,'pl-data'!$A144)</f>
        <v>0</v>
      </c>
      <c r="AB144" s="53">
        <f>+SUMIFS(postings!$T:$T,postings!$C:$C,'pl-data'!AB$2,postings!$D:$D,'pl-data'!AB$3,postings!$I:$I,'pl-data'!$A144)-SUMIFS(postings!$W:$W,postings!$C:$C,'pl-data'!AB$2,postings!$D:$D,'pl-data'!AB$3,postings!$M:$M,'pl-data'!$A144)</f>
        <v>0</v>
      </c>
      <c r="AC144" s="53">
        <f>+SUMIFS(postings!$T:$T,postings!$C:$C,'pl-data'!AC$2,postings!$D:$D,'pl-data'!AC$3,postings!$I:$I,'pl-data'!$A144)-SUMIFS(postings!$W:$W,postings!$C:$C,'pl-data'!AC$2,postings!$D:$D,'pl-data'!AC$3,postings!$M:$M,'pl-data'!$A144)</f>
        <v>0</v>
      </c>
      <c r="AD144" s="53">
        <f>+SUMIFS(postings!$T:$T,postings!$C:$C,'pl-data'!AD$2,postings!$D:$D,'pl-data'!AD$3,postings!$I:$I,'pl-data'!$A144)-SUMIFS(postings!$W:$W,postings!$C:$C,'pl-data'!AD$2,postings!$D:$D,'pl-data'!AD$3,postings!$M:$M,'pl-data'!$A144)</f>
        <v>0</v>
      </c>
      <c r="AE144" s="53">
        <f>+SUMIFS(postings!$T:$T,postings!$C:$C,'pl-data'!AE$2,postings!$D:$D,'pl-data'!AE$3,postings!$I:$I,'pl-data'!$A144)-SUMIFS(postings!$W:$W,postings!$C:$C,'pl-data'!AE$2,postings!$D:$D,'pl-data'!AE$3,postings!$M:$M,'pl-data'!$A144)</f>
        <v>0</v>
      </c>
      <c r="AF144" s="53">
        <f>+SUMIFS(postings!$T:$T,postings!$C:$C,'pl-data'!AF$2,postings!$D:$D,'pl-data'!AF$3,postings!$I:$I,'pl-data'!$A144)-SUMIFS(postings!$W:$W,postings!$C:$C,'pl-data'!AF$2,postings!$D:$D,'pl-data'!AF$3,postings!$M:$M,'pl-data'!$A144)</f>
        <v>0</v>
      </c>
      <c r="AG144" s="53">
        <f>+SUMIFS(postings!$T:$T,postings!$C:$C,'pl-data'!AG$2,postings!$D:$D,'pl-data'!AG$3,postings!$I:$I,'pl-data'!$A144)-SUMIFS(postings!$W:$W,postings!$C:$C,'pl-data'!AG$2,postings!$D:$D,'pl-data'!AG$3,postings!$M:$M,'pl-data'!$A144)</f>
        <v>0</v>
      </c>
      <c r="AH144" s="53">
        <f>+SUMIFS(postings!$T:$T,postings!$C:$C,'pl-data'!AH$2,postings!$D:$D,'pl-data'!AH$3,postings!$I:$I,'pl-data'!$A144)-SUMIFS(postings!$W:$W,postings!$C:$C,'pl-data'!AH$2,postings!$D:$D,'pl-data'!AH$3,postings!$M:$M,'pl-data'!$A144)</f>
        <v>0</v>
      </c>
      <c r="AI144" s="53">
        <f>+SUMIFS(postings!$T:$T,postings!$C:$C,'pl-data'!AI$2,postings!$D:$D,'pl-data'!AI$3,postings!$I:$I,'pl-data'!$A144)-SUMIFS(postings!$W:$W,postings!$C:$C,'pl-data'!AI$2,postings!$D:$D,'pl-data'!AI$3,postings!$M:$M,'pl-data'!$A144)</f>
        <v>0</v>
      </c>
      <c r="AJ144" s="53">
        <f>+SUM(X144:INDEX(X144:AI144,1,Settings!$C$4))</f>
        <v>0</v>
      </c>
      <c r="AK144" s="53">
        <f t="shared" si="67"/>
        <v>0</v>
      </c>
      <c r="AL144" s="53"/>
      <c r="AM144" s="53">
        <f t="shared" si="68"/>
        <v>0</v>
      </c>
      <c r="AN144" s="53">
        <f t="shared" si="69"/>
        <v>0</v>
      </c>
      <c r="AO144" s="53">
        <f t="shared" si="70"/>
        <v>0</v>
      </c>
      <c r="AP144" s="53">
        <f t="shared" si="71"/>
        <v>0</v>
      </c>
      <c r="AQ144" s="53">
        <f t="shared" si="72"/>
        <v>0</v>
      </c>
      <c r="AR144" s="53">
        <f t="shared" si="73"/>
        <v>0</v>
      </c>
      <c r="AS144" s="53">
        <f t="shared" si="74"/>
        <v>0</v>
      </c>
      <c r="AT144" s="53">
        <f t="shared" si="75"/>
        <v>0</v>
      </c>
      <c r="AU144" s="53">
        <f t="shared" si="76"/>
        <v>0</v>
      </c>
      <c r="AV144" s="53">
        <f t="shared" si="77"/>
        <v>0</v>
      </c>
      <c r="AW144" s="53">
        <f t="shared" si="78"/>
        <v>0</v>
      </c>
      <c r="AX144" s="53">
        <f t="shared" si="79"/>
        <v>0</v>
      </c>
      <c r="AY144" s="53">
        <f>+SUM(AM144:INDEX(AM144:AX144,1,Settings!$C$4))</f>
        <v>0</v>
      </c>
      <c r="AZ144" s="53">
        <f t="shared" si="80"/>
        <v>0</v>
      </c>
      <c r="BA144" s="53"/>
      <c r="BB144" s="53">
        <f t="shared" si="81"/>
        <v>0</v>
      </c>
      <c r="BC144" s="53">
        <f t="shared" si="82"/>
        <v>0</v>
      </c>
      <c r="BD144" s="53">
        <f t="shared" si="83"/>
        <v>0</v>
      </c>
      <c r="BE144" s="53">
        <f t="shared" si="84"/>
        <v>0</v>
      </c>
      <c r="BF144" s="53">
        <f t="shared" si="85"/>
        <v>0</v>
      </c>
      <c r="BG144" s="53">
        <f t="shared" si="86"/>
        <v>0</v>
      </c>
      <c r="BH144" s="53">
        <f t="shared" si="87"/>
        <v>0</v>
      </c>
      <c r="BI144" s="53">
        <f t="shared" si="88"/>
        <v>0</v>
      </c>
      <c r="BJ144" s="53">
        <f t="shared" si="89"/>
        <v>0</v>
      </c>
      <c r="BK144" s="53">
        <f t="shared" si="90"/>
        <v>0</v>
      </c>
      <c r="BL144" s="53">
        <f t="shared" si="91"/>
        <v>0</v>
      </c>
      <c r="BM144" s="53">
        <f t="shared" si="92"/>
        <v>0</v>
      </c>
      <c r="BN144" s="53">
        <f t="shared" si="93"/>
        <v>0</v>
      </c>
      <c r="BO144" s="53"/>
      <c r="BP144" s="53">
        <f t="shared" si="94"/>
        <v>0</v>
      </c>
      <c r="BQ144" s="53"/>
      <c r="BR144" s="53">
        <f t="shared" si="95"/>
        <v>0</v>
      </c>
    </row>
    <row r="145" spans="1:70" x14ac:dyDescent="0.2">
      <c r="A145" s="6">
        <v>2709</v>
      </c>
      <c r="B145" s="6" t="str">
        <f>+VLOOKUP(A145,masterfile!B:C,2,FALSE)</f>
        <v>Sonstige Erträge unregelmäßig</v>
      </c>
      <c r="D145" s="53">
        <f>+SUMIF('[1]2017'!$A:$A,$A145,'[1]2017'!$C:$C)-SUMIF('[1]2017'!$E:$E,$A145,'[1]2017'!$G:$G)</f>
        <v>-5</v>
      </c>
      <c r="E145" s="53">
        <f>+SUMIF('[1]2018'!$A:$A,$A145,'[1]2018'!$C:$C)-SUMIF('[1]2018'!$E:$E,$A145,'[1]2018'!$G:$G)</f>
        <v>-5</v>
      </c>
      <c r="F145" s="53">
        <f>+SUMIF('[1]2019'!$A:$A,$A145,'[1]2019'!$C:$C)-SUMIF('[1]2019'!$E:$E,$A145,'[1]2019'!$G:$G)</f>
        <v>-5</v>
      </c>
      <c r="G145" s="53">
        <f>+SUMIF('[1]2020'!$A:$A,$A145,'[1]2020'!$C:$C)-SUMIF('[1]2020'!$E:$E,$A145,'[1]2020'!$G:$G)</f>
        <v>-5</v>
      </c>
      <c r="H145" s="53"/>
      <c r="I145" s="53">
        <f>+(+SUMIF('[1]2021'!$A:$A,$A145,'[1]2021'!$C:$C)-SUMIF('[1]2021'!$E:$E,$A145,'[1]2021'!$G:$G))/12</f>
        <v>-0.41666666666666669</v>
      </c>
      <c r="J145" s="53">
        <f>+(+SUMIF('[1]2021'!$A:$A,$A145,'[1]2021'!$C:$C)-SUMIF('[1]2021'!$E:$E,$A145,'[1]2021'!$G:$G))/12</f>
        <v>-0.41666666666666669</v>
      </c>
      <c r="K145" s="53">
        <f>+(+SUMIF('[1]2021'!$A:$A,$A145,'[1]2021'!$C:$C)-SUMIF('[1]2021'!$E:$E,$A145,'[1]2021'!$G:$G))/12</f>
        <v>-0.41666666666666669</v>
      </c>
      <c r="L145" s="53">
        <f>+(+SUMIF('[1]2021'!$A:$A,$A145,'[1]2021'!$C:$C)-SUMIF('[1]2021'!$E:$E,$A145,'[1]2021'!$G:$G))/12</f>
        <v>-0.41666666666666669</v>
      </c>
      <c r="M145" s="53">
        <f>+(+SUMIF('[1]2021'!$A:$A,$A145,'[1]2021'!$C:$C)-SUMIF('[1]2021'!$E:$E,$A145,'[1]2021'!$G:$G))/12</f>
        <v>-0.41666666666666669</v>
      </c>
      <c r="N145" s="53">
        <f>+(+SUMIF('[1]2021'!$A:$A,$A145,'[1]2021'!$C:$C)-SUMIF('[1]2021'!$E:$E,$A145,'[1]2021'!$G:$G))/12</f>
        <v>-0.41666666666666669</v>
      </c>
      <c r="O145" s="53">
        <f>+(+SUMIF('[1]2021'!$A:$A,$A145,'[1]2021'!$C:$C)-SUMIF('[1]2021'!$E:$E,$A145,'[1]2021'!$G:$G))/12</f>
        <v>-0.41666666666666669</v>
      </c>
      <c r="P145" s="53">
        <f>+(+SUMIF('[1]2021'!$A:$A,$A145,'[1]2021'!$C:$C)-SUMIF('[1]2021'!$E:$E,$A145,'[1]2021'!$G:$G))/12</f>
        <v>-0.41666666666666669</v>
      </c>
      <c r="Q145" s="53">
        <f>+(+SUMIF('[1]2021'!$A:$A,$A145,'[1]2021'!$C:$C)-SUMIF('[1]2021'!$E:$E,$A145,'[1]2021'!$G:$G))/12</f>
        <v>-0.41666666666666669</v>
      </c>
      <c r="R145" s="53">
        <f>+(+SUMIF('[1]2021'!$A:$A,$A145,'[1]2021'!$C:$C)-SUMIF('[1]2021'!$E:$E,$A145,'[1]2021'!$G:$G))/12</f>
        <v>-0.41666666666666669</v>
      </c>
      <c r="S145" s="53">
        <f>+(+SUMIF('[1]2021'!$A:$A,$A145,'[1]2021'!$C:$C)-SUMIF('[1]2021'!$E:$E,$A145,'[1]2021'!$G:$G))/12</f>
        <v>-0.41666666666666669</v>
      </c>
      <c r="T145" s="53">
        <f>+(+SUMIF('[1]2021'!$A:$A,$A145,'[1]2021'!$C:$C)-SUMIF('[1]2021'!$E:$E,$A145,'[1]2021'!$G:$G))/12</f>
        <v>-0.41666666666666669</v>
      </c>
      <c r="U145" s="53">
        <f>+SUM(I145:INDEX(I145:T145,1,Settings!$C$4))</f>
        <v>-5</v>
      </c>
      <c r="V145" s="53">
        <f t="shared" si="66"/>
        <v>-5</v>
      </c>
      <c r="W145" s="53"/>
      <c r="X145" s="53">
        <f>+SUMIFS(postings!$T:$T,postings!$C:$C,'pl-data'!X$2,postings!$D:$D,'pl-data'!X$3,postings!$I:$I,'pl-data'!$A145)-SUMIFS(postings!$W:$W,postings!$C:$C,'pl-data'!X$2,postings!$D:$D,'pl-data'!X$3,postings!$M:$M,'pl-data'!$A145)</f>
        <v>0</v>
      </c>
      <c r="Y145" s="53">
        <f>+SUMIFS(postings!$T:$T,postings!$C:$C,'pl-data'!Y$2,postings!$D:$D,'pl-data'!Y$3,postings!$I:$I,'pl-data'!$A145)-SUMIFS(postings!$W:$W,postings!$C:$C,'pl-data'!Y$2,postings!$D:$D,'pl-data'!Y$3,postings!$M:$M,'pl-data'!$A145)</f>
        <v>0</v>
      </c>
      <c r="Z145" s="53">
        <f>+SUMIFS(postings!$T:$T,postings!$C:$C,'pl-data'!Z$2,postings!$D:$D,'pl-data'!Z$3,postings!$I:$I,'pl-data'!$A145)-SUMIFS(postings!$W:$W,postings!$C:$C,'pl-data'!Z$2,postings!$D:$D,'pl-data'!Z$3,postings!$M:$M,'pl-data'!$A145)</f>
        <v>0</v>
      </c>
      <c r="AA145" s="53">
        <f>+SUMIFS(postings!$T:$T,postings!$C:$C,'pl-data'!AA$2,postings!$D:$D,'pl-data'!AA$3,postings!$I:$I,'pl-data'!$A145)-SUMIFS(postings!$W:$W,postings!$C:$C,'pl-data'!AA$2,postings!$D:$D,'pl-data'!AA$3,postings!$M:$M,'pl-data'!$A145)</f>
        <v>0</v>
      </c>
      <c r="AB145" s="53">
        <f>+SUMIFS(postings!$T:$T,postings!$C:$C,'pl-data'!AB$2,postings!$D:$D,'pl-data'!AB$3,postings!$I:$I,'pl-data'!$A145)-SUMIFS(postings!$W:$W,postings!$C:$C,'pl-data'!AB$2,postings!$D:$D,'pl-data'!AB$3,postings!$M:$M,'pl-data'!$A145)</f>
        <v>0</v>
      </c>
      <c r="AC145" s="53">
        <f>+SUMIFS(postings!$T:$T,postings!$C:$C,'pl-data'!AC$2,postings!$D:$D,'pl-data'!AC$3,postings!$I:$I,'pl-data'!$A145)-SUMIFS(postings!$W:$W,postings!$C:$C,'pl-data'!AC$2,postings!$D:$D,'pl-data'!AC$3,postings!$M:$M,'pl-data'!$A145)</f>
        <v>0</v>
      </c>
      <c r="AD145" s="53">
        <f>+SUMIFS(postings!$T:$T,postings!$C:$C,'pl-data'!AD$2,postings!$D:$D,'pl-data'!AD$3,postings!$I:$I,'pl-data'!$A145)-SUMIFS(postings!$W:$W,postings!$C:$C,'pl-data'!AD$2,postings!$D:$D,'pl-data'!AD$3,postings!$M:$M,'pl-data'!$A145)</f>
        <v>0</v>
      </c>
      <c r="AE145" s="53">
        <f>+SUMIFS(postings!$T:$T,postings!$C:$C,'pl-data'!AE$2,postings!$D:$D,'pl-data'!AE$3,postings!$I:$I,'pl-data'!$A145)-SUMIFS(postings!$W:$W,postings!$C:$C,'pl-data'!AE$2,postings!$D:$D,'pl-data'!AE$3,postings!$M:$M,'pl-data'!$A145)</f>
        <v>0</v>
      </c>
      <c r="AF145" s="53">
        <f>+SUMIFS(postings!$T:$T,postings!$C:$C,'pl-data'!AF$2,postings!$D:$D,'pl-data'!AF$3,postings!$I:$I,'pl-data'!$A145)-SUMIFS(postings!$W:$W,postings!$C:$C,'pl-data'!AF$2,postings!$D:$D,'pl-data'!AF$3,postings!$M:$M,'pl-data'!$A145)</f>
        <v>0</v>
      </c>
      <c r="AG145" s="53">
        <f>+SUMIFS(postings!$T:$T,postings!$C:$C,'pl-data'!AG$2,postings!$D:$D,'pl-data'!AG$3,postings!$I:$I,'pl-data'!$A145)-SUMIFS(postings!$W:$W,postings!$C:$C,'pl-data'!AG$2,postings!$D:$D,'pl-data'!AG$3,postings!$M:$M,'pl-data'!$A145)</f>
        <v>0</v>
      </c>
      <c r="AH145" s="53">
        <f>+SUMIFS(postings!$T:$T,postings!$C:$C,'pl-data'!AH$2,postings!$D:$D,'pl-data'!AH$3,postings!$I:$I,'pl-data'!$A145)-SUMIFS(postings!$W:$W,postings!$C:$C,'pl-data'!AH$2,postings!$D:$D,'pl-data'!AH$3,postings!$M:$M,'pl-data'!$A145)</f>
        <v>0</v>
      </c>
      <c r="AI145" s="53">
        <f>+SUMIFS(postings!$T:$T,postings!$C:$C,'pl-data'!AI$2,postings!$D:$D,'pl-data'!AI$3,postings!$I:$I,'pl-data'!$A145)-SUMIFS(postings!$W:$W,postings!$C:$C,'pl-data'!AI$2,postings!$D:$D,'pl-data'!AI$3,postings!$M:$M,'pl-data'!$A145)</f>
        <v>0</v>
      </c>
      <c r="AJ145" s="53">
        <f>+SUM(X145:INDEX(X145:AI145,1,Settings!$C$4))</f>
        <v>0</v>
      </c>
      <c r="AK145" s="53">
        <f t="shared" si="67"/>
        <v>0</v>
      </c>
      <c r="AL145" s="53"/>
      <c r="AM145" s="53">
        <f t="shared" si="68"/>
        <v>-0.4291666666666667</v>
      </c>
      <c r="AN145" s="53">
        <f t="shared" si="69"/>
        <v>-0.4291666666666667</v>
      </c>
      <c r="AO145" s="53">
        <f t="shared" si="70"/>
        <v>-0.4291666666666667</v>
      </c>
      <c r="AP145" s="53">
        <f t="shared" si="71"/>
        <v>-0.4291666666666667</v>
      </c>
      <c r="AQ145" s="53">
        <f t="shared" si="72"/>
        <v>-0.4291666666666667</v>
      </c>
      <c r="AR145" s="53">
        <f t="shared" si="73"/>
        <v>-0.4291666666666667</v>
      </c>
      <c r="AS145" s="53">
        <f t="shared" si="74"/>
        <v>-0.4291666666666667</v>
      </c>
      <c r="AT145" s="53">
        <f t="shared" si="75"/>
        <v>-0.4291666666666667</v>
      </c>
      <c r="AU145" s="53">
        <f t="shared" si="76"/>
        <v>-0.4291666666666667</v>
      </c>
      <c r="AV145" s="53">
        <f t="shared" si="77"/>
        <v>-0.4291666666666667</v>
      </c>
      <c r="AW145" s="53">
        <f t="shared" si="78"/>
        <v>-0.4291666666666667</v>
      </c>
      <c r="AX145" s="53">
        <f t="shared" si="79"/>
        <v>-0.4291666666666667</v>
      </c>
      <c r="AY145" s="53">
        <f>+SUM(AM145:INDEX(AM145:AX145,1,Settings!$C$4))</f>
        <v>-5.15</v>
      </c>
      <c r="AZ145" s="53">
        <f t="shared" si="80"/>
        <v>-5.15</v>
      </c>
      <c r="BA145" s="53"/>
      <c r="BB145" s="53">
        <f t="shared" si="81"/>
        <v>-0.44204166666666672</v>
      </c>
      <c r="BC145" s="53">
        <f t="shared" si="82"/>
        <v>-0.44204166666666672</v>
      </c>
      <c r="BD145" s="53">
        <f t="shared" si="83"/>
        <v>-0.44204166666666672</v>
      </c>
      <c r="BE145" s="53">
        <f t="shared" si="84"/>
        <v>-0.44204166666666672</v>
      </c>
      <c r="BF145" s="53">
        <f t="shared" si="85"/>
        <v>-0.44204166666666672</v>
      </c>
      <c r="BG145" s="53">
        <f t="shared" si="86"/>
        <v>-0.44204166666666672</v>
      </c>
      <c r="BH145" s="53">
        <f t="shared" si="87"/>
        <v>-0.44204166666666672</v>
      </c>
      <c r="BI145" s="53">
        <f t="shared" si="88"/>
        <v>-0.44204166666666672</v>
      </c>
      <c r="BJ145" s="53">
        <f t="shared" si="89"/>
        <v>-0.44204166666666672</v>
      </c>
      <c r="BK145" s="53">
        <f t="shared" si="90"/>
        <v>-0.44204166666666672</v>
      </c>
      <c r="BL145" s="53">
        <f t="shared" si="91"/>
        <v>-0.44204166666666672</v>
      </c>
      <c r="BM145" s="53">
        <f t="shared" si="92"/>
        <v>-0.44204166666666672</v>
      </c>
      <c r="BN145" s="53">
        <f t="shared" si="93"/>
        <v>-5.3045000000000009</v>
      </c>
      <c r="BO145" s="53"/>
      <c r="BP145" s="53">
        <f t="shared" si="94"/>
        <v>-5.5166800000000009</v>
      </c>
      <c r="BQ145" s="53"/>
      <c r="BR145" s="53">
        <f t="shared" si="95"/>
        <v>-5.7925140000000015</v>
      </c>
    </row>
    <row r="146" spans="1:70" x14ac:dyDescent="0.2">
      <c r="A146" s="6">
        <v>2710</v>
      </c>
      <c r="B146" s="6" t="str">
        <f>+VLOOKUP(A146,masterfile!B:C,2,FALSE)</f>
        <v>Erträge Zuschreibg. Sachanlagevermögen</v>
      </c>
      <c r="D146" s="53">
        <f>+SUMIF('[1]2017'!$A:$A,$A146,'[1]2017'!$C:$C)-SUMIF('[1]2017'!$E:$E,$A146,'[1]2017'!$G:$G)</f>
        <v>0</v>
      </c>
      <c r="E146" s="53">
        <f>+SUMIF('[1]2018'!$A:$A,$A146,'[1]2018'!$C:$C)-SUMIF('[1]2018'!$E:$E,$A146,'[1]2018'!$G:$G)</f>
        <v>0</v>
      </c>
      <c r="F146" s="53">
        <f>+SUMIF('[1]2019'!$A:$A,$A146,'[1]2019'!$C:$C)-SUMIF('[1]2019'!$E:$E,$A146,'[1]2019'!$G:$G)</f>
        <v>0</v>
      </c>
      <c r="G146" s="53">
        <f>+SUMIF('[1]2020'!$A:$A,$A146,'[1]2020'!$C:$C)-SUMIF('[1]2020'!$E:$E,$A146,'[1]2020'!$G:$G)</f>
        <v>0</v>
      </c>
      <c r="H146" s="53"/>
      <c r="I146" s="53">
        <f>+(+SUMIF('[1]2021'!$A:$A,$A146,'[1]2021'!$C:$C)-SUMIF('[1]2021'!$E:$E,$A146,'[1]2021'!$G:$G))/12</f>
        <v>0</v>
      </c>
      <c r="J146" s="53">
        <f>+(+SUMIF('[1]2021'!$A:$A,$A146,'[1]2021'!$C:$C)-SUMIF('[1]2021'!$E:$E,$A146,'[1]2021'!$G:$G))/12</f>
        <v>0</v>
      </c>
      <c r="K146" s="53">
        <f>+(+SUMIF('[1]2021'!$A:$A,$A146,'[1]2021'!$C:$C)-SUMIF('[1]2021'!$E:$E,$A146,'[1]2021'!$G:$G))/12</f>
        <v>0</v>
      </c>
      <c r="L146" s="53">
        <f>+(+SUMIF('[1]2021'!$A:$A,$A146,'[1]2021'!$C:$C)-SUMIF('[1]2021'!$E:$E,$A146,'[1]2021'!$G:$G))/12</f>
        <v>0</v>
      </c>
      <c r="M146" s="53">
        <f>+(+SUMIF('[1]2021'!$A:$A,$A146,'[1]2021'!$C:$C)-SUMIF('[1]2021'!$E:$E,$A146,'[1]2021'!$G:$G))/12</f>
        <v>0</v>
      </c>
      <c r="N146" s="53">
        <f>+(+SUMIF('[1]2021'!$A:$A,$A146,'[1]2021'!$C:$C)-SUMIF('[1]2021'!$E:$E,$A146,'[1]2021'!$G:$G))/12</f>
        <v>0</v>
      </c>
      <c r="O146" s="53">
        <f>+(+SUMIF('[1]2021'!$A:$A,$A146,'[1]2021'!$C:$C)-SUMIF('[1]2021'!$E:$E,$A146,'[1]2021'!$G:$G))/12</f>
        <v>0</v>
      </c>
      <c r="P146" s="53">
        <f>+(+SUMIF('[1]2021'!$A:$A,$A146,'[1]2021'!$C:$C)-SUMIF('[1]2021'!$E:$E,$A146,'[1]2021'!$G:$G))/12</f>
        <v>0</v>
      </c>
      <c r="Q146" s="53">
        <f>+(+SUMIF('[1]2021'!$A:$A,$A146,'[1]2021'!$C:$C)-SUMIF('[1]2021'!$E:$E,$A146,'[1]2021'!$G:$G))/12</f>
        <v>0</v>
      </c>
      <c r="R146" s="53">
        <f>+(+SUMIF('[1]2021'!$A:$A,$A146,'[1]2021'!$C:$C)-SUMIF('[1]2021'!$E:$E,$A146,'[1]2021'!$G:$G))/12</f>
        <v>0</v>
      </c>
      <c r="S146" s="53">
        <f>+(+SUMIF('[1]2021'!$A:$A,$A146,'[1]2021'!$C:$C)-SUMIF('[1]2021'!$E:$E,$A146,'[1]2021'!$G:$G))/12</f>
        <v>0</v>
      </c>
      <c r="T146" s="53">
        <f>+(+SUMIF('[1]2021'!$A:$A,$A146,'[1]2021'!$C:$C)-SUMIF('[1]2021'!$E:$E,$A146,'[1]2021'!$G:$G))/12</f>
        <v>0</v>
      </c>
      <c r="U146" s="53">
        <f>+SUM(I146:INDEX(I146:T146,1,Settings!$C$4))</f>
        <v>0</v>
      </c>
      <c r="V146" s="53">
        <f t="shared" si="66"/>
        <v>0</v>
      </c>
      <c r="W146" s="53"/>
      <c r="X146" s="53">
        <f>+SUMIFS(postings!$T:$T,postings!$C:$C,'pl-data'!X$2,postings!$D:$D,'pl-data'!X$3,postings!$I:$I,'pl-data'!$A146)-SUMIFS(postings!$W:$W,postings!$C:$C,'pl-data'!X$2,postings!$D:$D,'pl-data'!X$3,postings!$M:$M,'pl-data'!$A146)</f>
        <v>0</v>
      </c>
      <c r="Y146" s="53">
        <f>+SUMIFS(postings!$T:$T,postings!$C:$C,'pl-data'!Y$2,postings!$D:$D,'pl-data'!Y$3,postings!$I:$I,'pl-data'!$A146)-SUMIFS(postings!$W:$W,postings!$C:$C,'pl-data'!Y$2,postings!$D:$D,'pl-data'!Y$3,postings!$M:$M,'pl-data'!$A146)</f>
        <v>0</v>
      </c>
      <c r="Z146" s="53">
        <f>+SUMIFS(postings!$T:$T,postings!$C:$C,'pl-data'!Z$2,postings!$D:$D,'pl-data'!Z$3,postings!$I:$I,'pl-data'!$A146)-SUMIFS(postings!$W:$W,postings!$C:$C,'pl-data'!Z$2,postings!$D:$D,'pl-data'!Z$3,postings!$M:$M,'pl-data'!$A146)</f>
        <v>0</v>
      </c>
      <c r="AA146" s="53">
        <f>+SUMIFS(postings!$T:$T,postings!$C:$C,'pl-data'!AA$2,postings!$D:$D,'pl-data'!AA$3,postings!$I:$I,'pl-data'!$A146)-SUMIFS(postings!$W:$W,postings!$C:$C,'pl-data'!AA$2,postings!$D:$D,'pl-data'!AA$3,postings!$M:$M,'pl-data'!$A146)</f>
        <v>0</v>
      </c>
      <c r="AB146" s="53">
        <f>+SUMIFS(postings!$T:$T,postings!$C:$C,'pl-data'!AB$2,postings!$D:$D,'pl-data'!AB$3,postings!$I:$I,'pl-data'!$A146)-SUMIFS(postings!$W:$W,postings!$C:$C,'pl-data'!AB$2,postings!$D:$D,'pl-data'!AB$3,postings!$M:$M,'pl-data'!$A146)</f>
        <v>0</v>
      </c>
      <c r="AC146" s="53">
        <f>+SUMIFS(postings!$T:$T,postings!$C:$C,'pl-data'!AC$2,postings!$D:$D,'pl-data'!AC$3,postings!$I:$I,'pl-data'!$A146)-SUMIFS(postings!$W:$W,postings!$C:$C,'pl-data'!AC$2,postings!$D:$D,'pl-data'!AC$3,postings!$M:$M,'pl-data'!$A146)</f>
        <v>0</v>
      </c>
      <c r="AD146" s="53">
        <f>+SUMIFS(postings!$T:$T,postings!$C:$C,'pl-data'!AD$2,postings!$D:$D,'pl-data'!AD$3,postings!$I:$I,'pl-data'!$A146)-SUMIFS(postings!$W:$W,postings!$C:$C,'pl-data'!AD$2,postings!$D:$D,'pl-data'!AD$3,postings!$M:$M,'pl-data'!$A146)</f>
        <v>0</v>
      </c>
      <c r="AE146" s="53">
        <f>+SUMIFS(postings!$T:$T,postings!$C:$C,'pl-data'!AE$2,postings!$D:$D,'pl-data'!AE$3,postings!$I:$I,'pl-data'!$A146)-SUMIFS(postings!$W:$W,postings!$C:$C,'pl-data'!AE$2,postings!$D:$D,'pl-data'!AE$3,postings!$M:$M,'pl-data'!$A146)</f>
        <v>0</v>
      </c>
      <c r="AF146" s="53">
        <f>+SUMIFS(postings!$T:$T,postings!$C:$C,'pl-data'!AF$2,postings!$D:$D,'pl-data'!AF$3,postings!$I:$I,'pl-data'!$A146)-SUMIFS(postings!$W:$W,postings!$C:$C,'pl-data'!AF$2,postings!$D:$D,'pl-data'!AF$3,postings!$M:$M,'pl-data'!$A146)</f>
        <v>0</v>
      </c>
      <c r="AG146" s="53">
        <f>+SUMIFS(postings!$T:$T,postings!$C:$C,'pl-data'!AG$2,postings!$D:$D,'pl-data'!AG$3,postings!$I:$I,'pl-data'!$A146)-SUMIFS(postings!$W:$W,postings!$C:$C,'pl-data'!AG$2,postings!$D:$D,'pl-data'!AG$3,postings!$M:$M,'pl-data'!$A146)</f>
        <v>0</v>
      </c>
      <c r="AH146" s="53">
        <f>+SUMIFS(postings!$T:$T,postings!$C:$C,'pl-data'!AH$2,postings!$D:$D,'pl-data'!AH$3,postings!$I:$I,'pl-data'!$A146)-SUMIFS(postings!$W:$W,postings!$C:$C,'pl-data'!AH$2,postings!$D:$D,'pl-data'!AH$3,postings!$M:$M,'pl-data'!$A146)</f>
        <v>0</v>
      </c>
      <c r="AI146" s="53">
        <f>+SUMIFS(postings!$T:$T,postings!$C:$C,'pl-data'!AI$2,postings!$D:$D,'pl-data'!AI$3,postings!$I:$I,'pl-data'!$A146)-SUMIFS(postings!$W:$W,postings!$C:$C,'pl-data'!AI$2,postings!$D:$D,'pl-data'!AI$3,postings!$M:$M,'pl-data'!$A146)</f>
        <v>0</v>
      </c>
      <c r="AJ146" s="53">
        <f>+SUM(X146:INDEX(X146:AI146,1,Settings!$C$4))</f>
        <v>0</v>
      </c>
      <c r="AK146" s="53">
        <f t="shared" si="67"/>
        <v>0</v>
      </c>
      <c r="AL146" s="53"/>
      <c r="AM146" s="53">
        <f t="shared" si="68"/>
        <v>0</v>
      </c>
      <c r="AN146" s="53">
        <f t="shared" si="69"/>
        <v>0</v>
      </c>
      <c r="AO146" s="53">
        <f t="shared" si="70"/>
        <v>0</v>
      </c>
      <c r="AP146" s="53">
        <f t="shared" si="71"/>
        <v>0</v>
      </c>
      <c r="AQ146" s="53">
        <f t="shared" si="72"/>
        <v>0</v>
      </c>
      <c r="AR146" s="53">
        <f t="shared" si="73"/>
        <v>0</v>
      </c>
      <c r="AS146" s="53">
        <f t="shared" si="74"/>
        <v>0</v>
      </c>
      <c r="AT146" s="53">
        <f t="shared" si="75"/>
        <v>0</v>
      </c>
      <c r="AU146" s="53">
        <f t="shared" si="76"/>
        <v>0</v>
      </c>
      <c r="AV146" s="53">
        <f t="shared" si="77"/>
        <v>0</v>
      </c>
      <c r="AW146" s="53">
        <f t="shared" si="78"/>
        <v>0</v>
      </c>
      <c r="AX146" s="53">
        <f t="shared" si="79"/>
        <v>0</v>
      </c>
      <c r="AY146" s="53">
        <f>+SUM(AM146:INDEX(AM146:AX146,1,Settings!$C$4))</f>
        <v>0</v>
      </c>
      <c r="AZ146" s="53">
        <f t="shared" si="80"/>
        <v>0</v>
      </c>
      <c r="BA146" s="53"/>
      <c r="BB146" s="53">
        <f t="shared" si="81"/>
        <v>0</v>
      </c>
      <c r="BC146" s="53">
        <f t="shared" si="82"/>
        <v>0</v>
      </c>
      <c r="BD146" s="53">
        <f t="shared" si="83"/>
        <v>0</v>
      </c>
      <c r="BE146" s="53">
        <f t="shared" si="84"/>
        <v>0</v>
      </c>
      <c r="BF146" s="53">
        <f t="shared" si="85"/>
        <v>0</v>
      </c>
      <c r="BG146" s="53">
        <f t="shared" si="86"/>
        <v>0</v>
      </c>
      <c r="BH146" s="53">
        <f t="shared" si="87"/>
        <v>0</v>
      </c>
      <c r="BI146" s="53">
        <f t="shared" si="88"/>
        <v>0</v>
      </c>
      <c r="BJ146" s="53">
        <f t="shared" si="89"/>
        <v>0</v>
      </c>
      <c r="BK146" s="53">
        <f t="shared" si="90"/>
        <v>0</v>
      </c>
      <c r="BL146" s="53">
        <f t="shared" si="91"/>
        <v>0</v>
      </c>
      <c r="BM146" s="53">
        <f t="shared" si="92"/>
        <v>0</v>
      </c>
      <c r="BN146" s="53">
        <f t="shared" si="93"/>
        <v>0</v>
      </c>
      <c r="BO146" s="53"/>
      <c r="BP146" s="53">
        <f t="shared" si="94"/>
        <v>0</v>
      </c>
      <c r="BQ146" s="53"/>
      <c r="BR146" s="53">
        <f t="shared" si="95"/>
        <v>0</v>
      </c>
    </row>
    <row r="147" spans="1:70" x14ac:dyDescent="0.2">
      <c r="A147" s="6">
        <v>2711</v>
      </c>
      <c r="B147" s="6" t="str">
        <f>+VLOOKUP(A147,masterfile!B:C,2,FALSE)</f>
        <v>Erträge Zuschreibg. immat. Anlagevermög.</v>
      </c>
      <c r="D147" s="53">
        <f>+SUMIF('[1]2017'!$A:$A,$A147,'[1]2017'!$C:$C)-SUMIF('[1]2017'!$E:$E,$A147,'[1]2017'!$G:$G)</f>
        <v>0</v>
      </c>
      <c r="E147" s="53">
        <f>+SUMIF('[1]2018'!$A:$A,$A147,'[1]2018'!$C:$C)-SUMIF('[1]2018'!$E:$E,$A147,'[1]2018'!$G:$G)</f>
        <v>0</v>
      </c>
      <c r="F147" s="53">
        <f>+SUMIF('[1]2019'!$A:$A,$A147,'[1]2019'!$C:$C)-SUMIF('[1]2019'!$E:$E,$A147,'[1]2019'!$G:$G)</f>
        <v>0</v>
      </c>
      <c r="G147" s="53">
        <f>+SUMIF('[1]2020'!$A:$A,$A147,'[1]2020'!$C:$C)-SUMIF('[1]2020'!$E:$E,$A147,'[1]2020'!$G:$G)</f>
        <v>0</v>
      </c>
      <c r="H147" s="53"/>
      <c r="I147" s="53">
        <f>+(+SUMIF('[1]2021'!$A:$A,$A147,'[1]2021'!$C:$C)-SUMIF('[1]2021'!$E:$E,$A147,'[1]2021'!$G:$G))/12</f>
        <v>0</v>
      </c>
      <c r="J147" s="53">
        <f>+(+SUMIF('[1]2021'!$A:$A,$A147,'[1]2021'!$C:$C)-SUMIF('[1]2021'!$E:$E,$A147,'[1]2021'!$G:$G))/12</f>
        <v>0</v>
      </c>
      <c r="K147" s="53">
        <f>+(+SUMIF('[1]2021'!$A:$A,$A147,'[1]2021'!$C:$C)-SUMIF('[1]2021'!$E:$E,$A147,'[1]2021'!$G:$G))/12</f>
        <v>0</v>
      </c>
      <c r="L147" s="53">
        <f>+(+SUMIF('[1]2021'!$A:$A,$A147,'[1]2021'!$C:$C)-SUMIF('[1]2021'!$E:$E,$A147,'[1]2021'!$G:$G))/12</f>
        <v>0</v>
      </c>
      <c r="M147" s="53">
        <f>+(+SUMIF('[1]2021'!$A:$A,$A147,'[1]2021'!$C:$C)-SUMIF('[1]2021'!$E:$E,$A147,'[1]2021'!$G:$G))/12</f>
        <v>0</v>
      </c>
      <c r="N147" s="53">
        <f>+(+SUMIF('[1]2021'!$A:$A,$A147,'[1]2021'!$C:$C)-SUMIF('[1]2021'!$E:$E,$A147,'[1]2021'!$G:$G))/12</f>
        <v>0</v>
      </c>
      <c r="O147" s="53">
        <f>+(+SUMIF('[1]2021'!$A:$A,$A147,'[1]2021'!$C:$C)-SUMIF('[1]2021'!$E:$E,$A147,'[1]2021'!$G:$G))/12</f>
        <v>0</v>
      </c>
      <c r="P147" s="53">
        <f>+(+SUMIF('[1]2021'!$A:$A,$A147,'[1]2021'!$C:$C)-SUMIF('[1]2021'!$E:$E,$A147,'[1]2021'!$G:$G))/12</f>
        <v>0</v>
      </c>
      <c r="Q147" s="53">
        <f>+(+SUMIF('[1]2021'!$A:$A,$A147,'[1]2021'!$C:$C)-SUMIF('[1]2021'!$E:$E,$A147,'[1]2021'!$G:$G))/12</f>
        <v>0</v>
      </c>
      <c r="R147" s="53">
        <f>+(+SUMIF('[1]2021'!$A:$A,$A147,'[1]2021'!$C:$C)-SUMIF('[1]2021'!$E:$E,$A147,'[1]2021'!$G:$G))/12</f>
        <v>0</v>
      </c>
      <c r="S147" s="53">
        <f>+(+SUMIF('[1]2021'!$A:$A,$A147,'[1]2021'!$C:$C)-SUMIF('[1]2021'!$E:$E,$A147,'[1]2021'!$G:$G))/12</f>
        <v>0</v>
      </c>
      <c r="T147" s="53">
        <f>+(+SUMIF('[1]2021'!$A:$A,$A147,'[1]2021'!$C:$C)-SUMIF('[1]2021'!$E:$E,$A147,'[1]2021'!$G:$G))/12</f>
        <v>0</v>
      </c>
      <c r="U147" s="53">
        <f>+SUM(I147:INDEX(I147:T147,1,Settings!$C$4))</f>
        <v>0</v>
      </c>
      <c r="V147" s="53">
        <f t="shared" si="66"/>
        <v>0</v>
      </c>
      <c r="W147" s="53"/>
      <c r="X147" s="53">
        <f>+SUMIFS(postings!$T:$T,postings!$C:$C,'pl-data'!X$2,postings!$D:$D,'pl-data'!X$3,postings!$I:$I,'pl-data'!$A147)-SUMIFS(postings!$W:$W,postings!$C:$C,'pl-data'!X$2,postings!$D:$D,'pl-data'!X$3,postings!$M:$M,'pl-data'!$A147)</f>
        <v>0</v>
      </c>
      <c r="Y147" s="53">
        <f>+SUMIFS(postings!$T:$T,postings!$C:$C,'pl-data'!Y$2,postings!$D:$D,'pl-data'!Y$3,postings!$I:$I,'pl-data'!$A147)-SUMIFS(postings!$W:$W,postings!$C:$C,'pl-data'!Y$2,postings!$D:$D,'pl-data'!Y$3,postings!$M:$M,'pl-data'!$A147)</f>
        <v>0</v>
      </c>
      <c r="Z147" s="53">
        <f>+SUMIFS(postings!$T:$T,postings!$C:$C,'pl-data'!Z$2,postings!$D:$D,'pl-data'!Z$3,postings!$I:$I,'pl-data'!$A147)-SUMIFS(postings!$W:$W,postings!$C:$C,'pl-data'!Z$2,postings!$D:$D,'pl-data'!Z$3,postings!$M:$M,'pl-data'!$A147)</f>
        <v>0</v>
      </c>
      <c r="AA147" s="53">
        <f>+SUMIFS(postings!$T:$T,postings!$C:$C,'pl-data'!AA$2,postings!$D:$D,'pl-data'!AA$3,postings!$I:$I,'pl-data'!$A147)-SUMIFS(postings!$W:$W,postings!$C:$C,'pl-data'!AA$2,postings!$D:$D,'pl-data'!AA$3,postings!$M:$M,'pl-data'!$A147)</f>
        <v>0</v>
      </c>
      <c r="AB147" s="53">
        <f>+SUMIFS(postings!$T:$T,postings!$C:$C,'pl-data'!AB$2,postings!$D:$D,'pl-data'!AB$3,postings!$I:$I,'pl-data'!$A147)-SUMIFS(postings!$W:$W,postings!$C:$C,'pl-data'!AB$2,postings!$D:$D,'pl-data'!AB$3,postings!$M:$M,'pl-data'!$A147)</f>
        <v>0</v>
      </c>
      <c r="AC147" s="53">
        <f>+SUMIFS(postings!$T:$T,postings!$C:$C,'pl-data'!AC$2,postings!$D:$D,'pl-data'!AC$3,postings!$I:$I,'pl-data'!$A147)-SUMIFS(postings!$W:$W,postings!$C:$C,'pl-data'!AC$2,postings!$D:$D,'pl-data'!AC$3,postings!$M:$M,'pl-data'!$A147)</f>
        <v>0</v>
      </c>
      <c r="AD147" s="53">
        <f>+SUMIFS(postings!$T:$T,postings!$C:$C,'pl-data'!AD$2,postings!$D:$D,'pl-data'!AD$3,postings!$I:$I,'pl-data'!$A147)-SUMIFS(postings!$W:$W,postings!$C:$C,'pl-data'!AD$2,postings!$D:$D,'pl-data'!AD$3,postings!$M:$M,'pl-data'!$A147)</f>
        <v>0</v>
      </c>
      <c r="AE147" s="53">
        <f>+SUMIFS(postings!$T:$T,postings!$C:$C,'pl-data'!AE$2,postings!$D:$D,'pl-data'!AE$3,postings!$I:$I,'pl-data'!$A147)-SUMIFS(postings!$W:$W,postings!$C:$C,'pl-data'!AE$2,postings!$D:$D,'pl-data'!AE$3,postings!$M:$M,'pl-data'!$A147)</f>
        <v>0</v>
      </c>
      <c r="AF147" s="53">
        <f>+SUMIFS(postings!$T:$T,postings!$C:$C,'pl-data'!AF$2,postings!$D:$D,'pl-data'!AF$3,postings!$I:$I,'pl-data'!$A147)-SUMIFS(postings!$W:$W,postings!$C:$C,'pl-data'!AF$2,postings!$D:$D,'pl-data'!AF$3,postings!$M:$M,'pl-data'!$A147)</f>
        <v>0</v>
      </c>
      <c r="AG147" s="53">
        <f>+SUMIFS(postings!$T:$T,postings!$C:$C,'pl-data'!AG$2,postings!$D:$D,'pl-data'!AG$3,postings!$I:$I,'pl-data'!$A147)-SUMIFS(postings!$W:$W,postings!$C:$C,'pl-data'!AG$2,postings!$D:$D,'pl-data'!AG$3,postings!$M:$M,'pl-data'!$A147)</f>
        <v>0</v>
      </c>
      <c r="AH147" s="53">
        <f>+SUMIFS(postings!$T:$T,postings!$C:$C,'pl-data'!AH$2,postings!$D:$D,'pl-data'!AH$3,postings!$I:$I,'pl-data'!$A147)-SUMIFS(postings!$W:$W,postings!$C:$C,'pl-data'!AH$2,postings!$D:$D,'pl-data'!AH$3,postings!$M:$M,'pl-data'!$A147)</f>
        <v>0</v>
      </c>
      <c r="AI147" s="53">
        <f>+SUMIFS(postings!$T:$T,postings!$C:$C,'pl-data'!AI$2,postings!$D:$D,'pl-data'!AI$3,postings!$I:$I,'pl-data'!$A147)-SUMIFS(postings!$W:$W,postings!$C:$C,'pl-data'!AI$2,postings!$D:$D,'pl-data'!AI$3,postings!$M:$M,'pl-data'!$A147)</f>
        <v>0</v>
      </c>
      <c r="AJ147" s="53">
        <f>+SUM(X147:INDEX(X147:AI147,1,Settings!$C$4))</f>
        <v>0</v>
      </c>
      <c r="AK147" s="53">
        <f t="shared" si="67"/>
        <v>0</v>
      </c>
      <c r="AL147" s="53"/>
      <c r="AM147" s="53">
        <f t="shared" si="68"/>
        <v>0</v>
      </c>
      <c r="AN147" s="53">
        <f t="shared" si="69"/>
        <v>0</v>
      </c>
      <c r="AO147" s="53">
        <f t="shared" si="70"/>
        <v>0</v>
      </c>
      <c r="AP147" s="53">
        <f t="shared" si="71"/>
        <v>0</v>
      </c>
      <c r="AQ147" s="53">
        <f t="shared" si="72"/>
        <v>0</v>
      </c>
      <c r="AR147" s="53">
        <f t="shared" si="73"/>
        <v>0</v>
      </c>
      <c r="AS147" s="53">
        <f t="shared" si="74"/>
        <v>0</v>
      </c>
      <c r="AT147" s="53">
        <f t="shared" si="75"/>
        <v>0</v>
      </c>
      <c r="AU147" s="53">
        <f t="shared" si="76"/>
        <v>0</v>
      </c>
      <c r="AV147" s="53">
        <f t="shared" si="77"/>
        <v>0</v>
      </c>
      <c r="AW147" s="53">
        <f t="shared" si="78"/>
        <v>0</v>
      </c>
      <c r="AX147" s="53">
        <f t="shared" si="79"/>
        <v>0</v>
      </c>
      <c r="AY147" s="53">
        <f>+SUM(AM147:INDEX(AM147:AX147,1,Settings!$C$4))</f>
        <v>0</v>
      </c>
      <c r="AZ147" s="53">
        <f t="shared" si="80"/>
        <v>0</v>
      </c>
      <c r="BA147" s="53"/>
      <c r="BB147" s="53">
        <f t="shared" si="81"/>
        <v>0</v>
      </c>
      <c r="BC147" s="53">
        <f t="shared" si="82"/>
        <v>0</v>
      </c>
      <c r="BD147" s="53">
        <f t="shared" si="83"/>
        <v>0</v>
      </c>
      <c r="BE147" s="53">
        <f t="shared" si="84"/>
        <v>0</v>
      </c>
      <c r="BF147" s="53">
        <f t="shared" si="85"/>
        <v>0</v>
      </c>
      <c r="BG147" s="53">
        <f t="shared" si="86"/>
        <v>0</v>
      </c>
      <c r="BH147" s="53">
        <f t="shared" si="87"/>
        <v>0</v>
      </c>
      <c r="BI147" s="53">
        <f t="shared" si="88"/>
        <v>0</v>
      </c>
      <c r="BJ147" s="53">
        <f t="shared" si="89"/>
        <v>0</v>
      </c>
      <c r="BK147" s="53">
        <f t="shared" si="90"/>
        <v>0</v>
      </c>
      <c r="BL147" s="53">
        <f t="shared" si="91"/>
        <v>0</v>
      </c>
      <c r="BM147" s="53">
        <f t="shared" si="92"/>
        <v>0</v>
      </c>
      <c r="BN147" s="53">
        <f t="shared" si="93"/>
        <v>0</v>
      </c>
      <c r="BO147" s="53"/>
      <c r="BP147" s="53">
        <f t="shared" si="94"/>
        <v>0</v>
      </c>
      <c r="BQ147" s="53"/>
      <c r="BR147" s="53">
        <f t="shared" si="95"/>
        <v>0</v>
      </c>
    </row>
    <row r="148" spans="1:70" x14ac:dyDescent="0.2">
      <c r="A148" s="6">
        <v>2712</v>
      </c>
      <c r="B148" s="6" t="str">
        <f>+VLOOKUP(A148,masterfile!B:C,2,FALSE)</f>
        <v>Erträge Zuschreibg. Finanzanlagevermögen</v>
      </c>
      <c r="D148" s="53">
        <f>+SUMIF('[1]2017'!$A:$A,$A148,'[1]2017'!$C:$C)-SUMIF('[1]2017'!$E:$E,$A148,'[1]2017'!$G:$G)</f>
        <v>0</v>
      </c>
      <c r="E148" s="53">
        <f>+SUMIF('[1]2018'!$A:$A,$A148,'[1]2018'!$C:$C)-SUMIF('[1]2018'!$E:$E,$A148,'[1]2018'!$G:$G)</f>
        <v>0</v>
      </c>
      <c r="F148" s="53">
        <f>+SUMIF('[1]2019'!$A:$A,$A148,'[1]2019'!$C:$C)-SUMIF('[1]2019'!$E:$E,$A148,'[1]2019'!$G:$G)</f>
        <v>0</v>
      </c>
      <c r="G148" s="53">
        <f>+SUMIF('[1]2020'!$A:$A,$A148,'[1]2020'!$C:$C)-SUMIF('[1]2020'!$E:$E,$A148,'[1]2020'!$G:$G)</f>
        <v>0</v>
      </c>
      <c r="H148" s="53"/>
      <c r="I148" s="53">
        <f>+(+SUMIF('[1]2021'!$A:$A,$A148,'[1]2021'!$C:$C)-SUMIF('[1]2021'!$E:$E,$A148,'[1]2021'!$G:$G))/12</f>
        <v>0</v>
      </c>
      <c r="J148" s="53">
        <f>+(+SUMIF('[1]2021'!$A:$A,$A148,'[1]2021'!$C:$C)-SUMIF('[1]2021'!$E:$E,$A148,'[1]2021'!$G:$G))/12</f>
        <v>0</v>
      </c>
      <c r="K148" s="53">
        <f>+(+SUMIF('[1]2021'!$A:$A,$A148,'[1]2021'!$C:$C)-SUMIF('[1]2021'!$E:$E,$A148,'[1]2021'!$G:$G))/12</f>
        <v>0</v>
      </c>
      <c r="L148" s="53">
        <f>+(+SUMIF('[1]2021'!$A:$A,$A148,'[1]2021'!$C:$C)-SUMIF('[1]2021'!$E:$E,$A148,'[1]2021'!$G:$G))/12</f>
        <v>0</v>
      </c>
      <c r="M148" s="53">
        <f>+(+SUMIF('[1]2021'!$A:$A,$A148,'[1]2021'!$C:$C)-SUMIF('[1]2021'!$E:$E,$A148,'[1]2021'!$G:$G))/12</f>
        <v>0</v>
      </c>
      <c r="N148" s="53">
        <f>+(+SUMIF('[1]2021'!$A:$A,$A148,'[1]2021'!$C:$C)-SUMIF('[1]2021'!$E:$E,$A148,'[1]2021'!$G:$G))/12</f>
        <v>0</v>
      </c>
      <c r="O148" s="53">
        <f>+(+SUMIF('[1]2021'!$A:$A,$A148,'[1]2021'!$C:$C)-SUMIF('[1]2021'!$E:$E,$A148,'[1]2021'!$G:$G))/12</f>
        <v>0</v>
      </c>
      <c r="P148" s="53">
        <f>+(+SUMIF('[1]2021'!$A:$A,$A148,'[1]2021'!$C:$C)-SUMIF('[1]2021'!$E:$E,$A148,'[1]2021'!$G:$G))/12</f>
        <v>0</v>
      </c>
      <c r="Q148" s="53">
        <f>+(+SUMIF('[1]2021'!$A:$A,$A148,'[1]2021'!$C:$C)-SUMIF('[1]2021'!$E:$E,$A148,'[1]2021'!$G:$G))/12</f>
        <v>0</v>
      </c>
      <c r="R148" s="53">
        <f>+(+SUMIF('[1]2021'!$A:$A,$A148,'[1]2021'!$C:$C)-SUMIF('[1]2021'!$E:$E,$A148,'[1]2021'!$G:$G))/12</f>
        <v>0</v>
      </c>
      <c r="S148" s="53">
        <f>+(+SUMIF('[1]2021'!$A:$A,$A148,'[1]2021'!$C:$C)-SUMIF('[1]2021'!$E:$E,$A148,'[1]2021'!$G:$G))/12</f>
        <v>0</v>
      </c>
      <c r="T148" s="53">
        <f>+(+SUMIF('[1]2021'!$A:$A,$A148,'[1]2021'!$C:$C)-SUMIF('[1]2021'!$E:$E,$A148,'[1]2021'!$G:$G))/12</f>
        <v>0</v>
      </c>
      <c r="U148" s="53">
        <f>+SUM(I148:INDEX(I148:T148,1,Settings!$C$4))</f>
        <v>0</v>
      </c>
      <c r="V148" s="53">
        <f t="shared" si="66"/>
        <v>0</v>
      </c>
      <c r="W148" s="53"/>
      <c r="X148" s="53">
        <f>+SUMIFS(postings!$T:$T,postings!$C:$C,'pl-data'!X$2,postings!$D:$D,'pl-data'!X$3,postings!$I:$I,'pl-data'!$A148)-SUMIFS(postings!$W:$W,postings!$C:$C,'pl-data'!X$2,postings!$D:$D,'pl-data'!X$3,postings!$M:$M,'pl-data'!$A148)</f>
        <v>0</v>
      </c>
      <c r="Y148" s="53">
        <f>+SUMIFS(postings!$T:$T,postings!$C:$C,'pl-data'!Y$2,postings!$D:$D,'pl-data'!Y$3,postings!$I:$I,'pl-data'!$A148)-SUMIFS(postings!$W:$W,postings!$C:$C,'pl-data'!Y$2,postings!$D:$D,'pl-data'!Y$3,postings!$M:$M,'pl-data'!$A148)</f>
        <v>0</v>
      </c>
      <c r="Z148" s="53">
        <f>+SUMIFS(postings!$T:$T,postings!$C:$C,'pl-data'!Z$2,postings!$D:$D,'pl-data'!Z$3,postings!$I:$I,'pl-data'!$A148)-SUMIFS(postings!$W:$W,postings!$C:$C,'pl-data'!Z$2,postings!$D:$D,'pl-data'!Z$3,postings!$M:$M,'pl-data'!$A148)</f>
        <v>0</v>
      </c>
      <c r="AA148" s="53">
        <f>+SUMIFS(postings!$T:$T,postings!$C:$C,'pl-data'!AA$2,postings!$D:$D,'pl-data'!AA$3,postings!$I:$I,'pl-data'!$A148)-SUMIFS(postings!$W:$W,postings!$C:$C,'pl-data'!AA$2,postings!$D:$D,'pl-data'!AA$3,postings!$M:$M,'pl-data'!$A148)</f>
        <v>0</v>
      </c>
      <c r="AB148" s="53">
        <f>+SUMIFS(postings!$T:$T,postings!$C:$C,'pl-data'!AB$2,postings!$D:$D,'pl-data'!AB$3,postings!$I:$I,'pl-data'!$A148)-SUMIFS(postings!$W:$W,postings!$C:$C,'pl-data'!AB$2,postings!$D:$D,'pl-data'!AB$3,postings!$M:$M,'pl-data'!$A148)</f>
        <v>0</v>
      </c>
      <c r="AC148" s="53">
        <f>+SUMIFS(postings!$T:$T,postings!$C:$C,'pl-data'!AC$2,postings!$D:$D,'pl-data'!AC$3,postings!$I:$I,'pl-data'!$A148)-SUMIFS(postings!$W:$W,postings!$C:$C,'pl-data'!AC$2,postings!$D:$D,'pl-data'!AC$3,postings!$M:$M,'pl-data'!$A148)</f>
        <v>0</v>
      </c>
      <c r="AD148" s="53">
        <f>+SUMIFS(postings!$T:$T,postings!$C:$C,'pl-data'!AD$2,postings!$D:$D,'pl-data'!AD$3,postings!$I:$I,'pl-data'!$A148)-SUMIFS(postings!$W:$W,postings!$C:$C,'pl-data'!AD$2,postings!$D:$D,'pl-data'!AD$3,postings!$M:$M,'pl-data'!$A148)</f>
        <v>0</v>
      </c>
      <c r="AE148" s="53">
        <f>+SUMIFS(postings!$T:$T,postings!$C:$C,'pl-data'!AE$2,postings!$D:$D,'pl-data'!AE$3,postings!$I:$I,'pl-data'!$A148)-SUMIFS(postings!$W:$W,postings!$C:$C,'pl-data'!AE$2,postings!$D:$D,'pl-data'!AE$3,postings!$M:$M,'pl-data'!$A148)</f>
        <v>0</v>
      </c>
      <c r="AF148" s="53">
        <f>+SUMIFS(postings!$T:$T,postings!$C:$C,'pl-data'!AF$2,postings!$D:$D,'pl-data'!AF$3,postings!$I:$I,'pl-data'!$A148)-SUMIFS(postings!$W:$W,postings!$C:$C,'pl-data'!AF$2,postings!$D:$D,'pl-data'!AF$3,postings!$M:$M,'pl-data'!$A148)</f>
        <v>0</v>
      </c>
      <c r="AG148" s="53">
        <f>+SUMIFS(postings!$T:$T,postings!$C:$C,'pl-data'!AG$2,postings!$D:$D,'pl-data'!AG$3,postings!$I:$I,'pl-data'!$A148)-SUMIFS(postings!$W:$W,postings!$C:$C,'pl-data'!AG$2,postings!$D:$D,'pl-data'!AG$3,postings!$M:$M,'pl-data'!$A148)</f>
        <v>0</v>
      </c>
      <c r="AH148" s="53">
        <f>+SUMIFS(postings!$T:$T,postings!$C:$C,'pl-data'!AH$2,postings!$D:$D,'pl-data'!AH$3,postings!$I:$I,'pl-data'!$A148)-SUMIFS(postings!$W:$W,postings!$C:$C,'pl-data'!AH$2,postings!$D:$D,'pl-data'!AH$3,postings!$M:$M,'pl-data'!$A148)</f>
        <v>0</v>
      </c>
      <c r="AI148" s="53">
        <f>+SUMIFS(postings!$T:$T,postings!$C:$C,'pl-data'!AI$2,postings!$D:$D,'pl-data'!AI$3,postings!$I:$I,'pl-data'!$A148)-SUMIFS(postings!$W:$W,postings!$C:$C,'pl-data'!AI$2,postings!$D:$D,'pl-data'!AI$3,postings!$M:$M,'pl-data'!$A148)</f>
        <v>0</v>
      </c>
      <c r="AJ148" s="53">
        <f>+SUM(X148:INDEX(X148:AI148,1,Settings!$C$4))</f>
        <v>0</v>
      </c>
      <c r="AK148" s="53">
        <f t="shared" si="67"/>
        <v>0</v>
      </c>
      <c r="AL148" s="53"/>
      <c r="AM148" s="53">
        <f t="shared" si="68"/>
        <v>0</v>
      </c>
      <c r="AN148" s="53">
        <f t="shared" si="69"/>
        <v>0</v>
      </c>
      <c r="AO148" s="53">
        <f t="shared" si="70"/>
        <v>0</v>
      </c>
      <c r="AP148" s="53">
        <f t="shared" si="71"/>
        <v>0</v>
      </c>
      <c r="AQ148" s="53">
        <f t="shared" si="72"/>
        <v>0</v>
      </c>
      <c r="AR148" s="53">
        <f t="shared" si="73"/>
        <v>0</v>
      </c>
      <c r="AS148" s="53">
        <f t="shared" si="74"/>
        <v>0</v>
      </c>
      <c r="AT148" s="53">
        <f t="shared" si="75"/>
        <v>0</v>
      </c>
      <c r="AU148" s="53">
        <f t="shared" si="76"/>
        <v>0</v>
      </c>
      <c r="AV148" s="53">
        <f t="shared" si="77"/>
        <v>0</v>
      </c>
      <c r="AW148" s="53">
        <f t="shared" si="78"/>
        <v>0</v>
      </c>
      <c r="AX148" s="53">
        <f t="shared" si="79"/>
        <v>0</v>
      </c>
      <c r="AY148" s="53">
        <f>+SUM(AM148:INDEX(AM148:AX148,1,Settings!$C$4))</f>
        <v>0</v>
      </c>
      <c r="AZ148" s="53">
        <f t="shared" si="80"/>
        <v>0</v>
      </c>
      <c r="BA148" s="53"/>
      <c r="BB148" s="53">
        <f t="shared" si="81"/>
        <v>0</v>
      </c>
      <c r="BC148" s="53">
        <f t="shared" si="82"/>
        <v>0</v>
      </c>
      <c r="BD148" s="53">
        <f t="shared" si="83"/>
        <v>0</v>
      </c>
      <c r="BE148" s="53">
        <f t="shared" si="84"/>
        <v>0</v>
      </c>
      <c r="BF148" s="53">
        <f t="shared" si="85"/>
        <v>0</v>
      </c>
      <c r="BG148" s="53">
        <f t="shared" si="86"/>
        <v>0</v>
      </c>
      <c r="BH148" s="53">
        <f t="shared" si="87"/>
        <v>0</v>
      </c>
      <c r="BI148" s="53">
        <f t="shared" si="88"/>
        <v>0</v>
      </c>
      <c r="BJ148" s="53">
        <f t="shared" si="89"/>
        <v>0</v>
      </c>
      <c r="BK148" s="53">
        <f t="shared" si="90"/>
        <v>0</v>
      </c>
      <c r="BL148" s="53">
        <f t="shared" si="91"/>
        <v>0</v>
      </c>
      <c r="BM148" s="53">
        <f t="shared" si="92"/>
        <v>0</v>
      </c>
      <c r="BN148" s="53">
        <f t="shared" si="93"/>
        <v>0</v>
      </c>
      <c r="BO148" s="53"/>
      <c r="BP148" s="53">
        <f t="shared" si="94"/>
        <v>0</v>
      </c>
      <c r="BQ148" s="53"/>
      <c r="BR148" s="53">
        <f t="shared" si="95"/>
        <v>0</v>
      </c>
    </row>
    <row r="149" spans="1:70" x14ac:dyDescent="0.2">
      <c r="A149" s="6">
        <v>2713</v>
      </c>
      <c r="B149" s="6" t="str">
        <f>+VLOOKUP(A149,masterfile!B:C,2,FALSE)</f>
        <v>Erträge Zuschreibg. FAV z.T. steuerfrei</v>
      </c>
      <c r="D149" s="53">
        <f>+SUMIF('[1]2017'!$A:$A,$A149,'[1]2017'!$C:$C)-SUMIF('[1]2017'!$E:$E,$A149,'[1]2017'!$G:$G)</f>
        <v>0</v>
      </c>
      <c r="E149" s="53">
        <f>+SUMIF('[1]2018'!$A:$A,$A149,'[1]2018'!$C:$C)-SUMIF('[1]2018'!$E:$E,$A149,'[1]2018'!$G:$G)</f>
        <v>0</v>
      </c>
      <c r="F149" s="53">
        <f>+SUMIF('[1]2019'!$A:$A,$A149,'[1]2019'!$C:$C)-SUMIF('[1]2019'!$E:$E,$A149,'[1]2019'!$G:$G)</f>
        <v>0</v>
      </c>
      <c r="G149" s="53">
        <f>+SUMIF('[1]2020'!$A:$A,$A149,'[1]2020'!$C:$C)-SUMIF('[1]2020'!$E:$E,$A149,'[1]2020'!$G:$G)</f>
        <v>0</v>
      </c>
      <c r="H149" s="53"/>
      <c r="I149" s="53">
        <f>+(+SUMIF('[1]2021'!$A:$A,$A149,'[1]2021'!$C:$C)-SUMIF('[1]2021'!$E:$E,$A149,'[1]2021'!$G:$G))/12</f>
        <v>0</v>
      </c>
      <c r="J149" s="53">
        <f>+(+SUMIF('[1]2021'!$A:$A,$A149,'[1]2021'!$C:$C)-SUMIF('[1]2021'!$E:$E,$A149,'[1]2021'!$G:$G))/12</f>
        <v>0</v>
      </c>
      <c r="K149" s="53">
        <f>+(+SUMIF('[1]2021'!$A:$A,$A149,'[1]2021'!$C:$C)-SUMIF('[1]2021'!$E:$E,$A149,'[1]2021'!$G:$G))/12</f>
        <v>0</v>
      </c>
      <c r="L149" s="53">
        <f>+(+SUMIF('[1]2021'!$A:$A,$A149,'[1]2021'!$C:$C)-SUMIF('[1]2021'!$E:$E,$A149,'[1]2021'!$G:$G))/12</f>
        <v>0</v>
      </c>
      <c r="M149" s="53">
        <f>+(+SUMIF('[1]2021'!$A:$A,$A149,'[1]2021'!$C:$C)-SUMIF('[1]2021'!$E:$E,$A149,'[1]2021'!$G:$G))/12</f>
        <v>0</v>
      </c>
      <c r="N149" s="53">
        <f>+(+SUMIF('[1]2021'!$A:$A,$A149,'[1]2021'!$C:$C)-SUMIF('[1]2021'!$E:$E,$A149,'[1]2021'!$G:$G))/12</f>
        <v>0</v>
      </c>
      <c r="O149" s="53">
        <f>+(+SUMIF('[1]2021'!$A:$A,$A149,'[1]2021'!$C:$C)-SUMIF('[1]2021'!$E:$E,$A149,'[1]2021'!$G:$G))/12</f>
        <v>0</v>
      </c>
      <c r="P149" s="53">
        <f>+(+SUMIF('[1]2021'!$A:$A,$A149,'[1]2021'!$C:$C)-SUMIF('[1]2021'!$E:$E,$A149,'[1]2021'!$G:$G))/12</f>
        <v>0</v>
      </c>
      <c r="Q149" s="53">
        <f>+(+SUMIF('[1]2021'!$A:$A,$A149,'[1]2021'!$C:$C)-SUMIF('[1]2021'!$E:$E,$A149,'[1]2021'!$G:$G))/12</f>
        <v>0</v>
      </c>
      <c r="R149" s="53">
        <f>+(+SUMIF('[1]2021'!$A:$A,$A149,'[1]2021'!$C:$C)-SUMIF('[1]2021'!$E:$E,$A149,'[1]2021'!$G:$G))/12</f>
        <v>0</v>
      </c>
      <c r="S149" s="53">
        <f>+(+SUMIF('[1]2021'!$A:$A,$A149,'[1]2021'!$C:$C)-SUMIF('[1]2021'!$E:$E,$A149,'[1]2021'!$G:$G))/12</f>
        <v>0</v>
      </c>
      <c r="T149" s="53">
        <f>+(+SUMIF('[1]2021'!$A:$A,$A149,'[1]2021'!$C:$C)-SUMIF('[1]2021'!$E:$E,$A149,'[1]2021'!$G:$G))/12</f>
        <v>0</v>
      </c>
      <c r="U149" s="53">
        <f>+SUM(I149:INDEX(I149:T149,1,Settings!$C$4))</f>
        <v>0</v>
      </c>
      <c r="V149" s="53">
        <f t="shared" si="66"/>
        <v>0</v>
      </c>
      <c r="W149" s="53"/>
      <c r="X149" s="53">
        <f>+SUMIFS(postings!$T:$T,postings!$C:$C,'pl-data'!X$2,postings!$D:$D,'pl-data'!X$3,postings!$I:$I,'pl-data'!$A149)-SUMIFS(postings!$W:$W,postings!$C:$C,'pl-data'!X$2,postings!$D:$D,'pl-data'!X$3,postings!$M:$M,'pl-data'!$A149)</f>
        <v>0</v>
      </c>
      <c r="Y149" s="53">
        <f>+SUMIFS(postings!$T:$T,postings!$C:$C,'pl-data'!Y$2,postings!$D:$D,'pl-data'!Y$3,postings!$I:$I,'pl-data'!$A149)-SUMIFS(postings!$W:$W,postings!$C:$C,'pl-data'!Y$2,postings!$D:$D,'pl-data'!Y$3,postings!$M:$M,'pl-data'!$A149)</f>
        <v>0</v>
      </c>
      <c r="Z149" s="53">
        <f>+SUMIFS(postings!$T:$T,postings!$C:$C,'pl-data'!Z$2,postings!$D:$D,'pl-data'!Z$3,postings!$I:$I,'pl-data'!$A149)-SUMIFS(postings!$W:$W,postings!$C:$C,'pl-data'!Z$2,postings!$D:$D,'pl-data'!Z$3,postings!$M:$M,'pl-data'!$A149)</f>
        <v>0</v>
      </c>
      <c r="AA149" s="53">
        <f>+SUMIFS(postings!$T:$T,postings!$C:$C,'pl-data'!AA$2,postings!$D:$D,'pl-data'!AA$3,postings!$I:$I,'pl-data'!$A149)-SUMIFS(postings!$W:$W,postings!$C:$C,'pl-data'!AA$2,postings!$D:$D,'pl-data'!AA$3,postings!$M:$M,'pl-data'!$A149)</f>
        <v>0</v>
      </c>
      <c r="AB149" s="53">
        <f>+SUMIFS(postings!$T:$T,postings!$C:$C,'pl-data'!AB$2,postings!$D:$D,'pl-data'!AB$3,postings!$I:$I,'pl-data'!$A149)-SUMIFS(postings!$W:$W,postings!$C:$C,'pl-data'!AB$2,postings!$D:$D,'pl-data'!AB$3,postings!$M:$M,'pl-data'!$A149)</f>
        <v>0</v>
      </c>
      <c r="AC149" s="53">
        <f>+SUMIFS(postings!$T:$T,postings!$C:$C,'pl-data'!AC$2,postings!$D:$D,'pl-data'!AC$3,postings!$I:$I,'pl-data'!$A149)-SUMIFS(postings!$W:$W,postings!$C:$C,'pl-data'!AC$2,postings!$D:$D,'pl-data'!AC$3,postings!$M:$M,'pl-data'!$A149)</f>
        <v>0</v>
      </c>
      <c r="AD149" s="53">
        <f>+SUMIFS(postings!$T:$T,postings!$C:$C,'pl-data'!AD$2,postings!$D:$D,'pl-data'!AD$3,postings!$I:$I,'pl-data'!$A149)-SUMIFS(postings!$W:$W,postings!$C:$C,'pl-data'!AD$2,postings!$D:$D,'pl-data'!AD$3,postings!$M:$M,'pl-data'!$A149)</f>
        <v>0</v>
      </c>
      <c r="AE149" s="53">
        <f>+SUMIFS(postings!$T:$T,postings!$C:$C,'pl-data'!AE$2,postings!$D:$D,'pl-data'!AE$3,postings!$I:$I,'pl-data'!$A149)-SUMIFS(postings!$W:$W,postings!$C:$C,'pl-data'!AE$2,postings!$D:$D,'pl-data'!AE$3,postings!$M:$M,'pl-data'!$A149)</f>
        <v>0</v>
      </c>
      <c r="AF149" s="53">
        <f>+SUMIFS(postings!$T:$T,postings!$C:$C,'pl-data'!AF$2,postings!$D:$D,'pl-data'!AF$3,postings!$I:$I,'pl-data'!$A149)-SUMIFS(postings!$W:$W,postings!$C:$C,'pl-data'!AF$2,postings!$D:$D,'pl-data'!AF$3,postings!$M:$M,'pl-data'!$A149)</f>
        <v>0</v>
      </c>
      <c r="AG149" s="53">
        <f>+SUMIFS(postings!$T:$T,postings!$C:$C,'pl-data'!AG$2,postings!$D:$D,'pl-data'!AG$3,postings!$I:$I,'pl-data'!$A149)-SUMIFS(postings!$W:$W,postings!$C:$C,'pl-data'!AG$2,postings!$D:$D,'pl-data'!AG$3,postings!$M:$M,'pl-data'!$A149)</f>
        <v>0</v>
      </c>
      <c r="AH149" s="53">
        <f>+SUMIFS(postings!$T:$T,postings!$C:$C,'pl-data'!AH$2,postings!$D:$D,'pl-data'!AH$3,postings!$I:$I,'pl-data'!$A149)-SUMIFS(postings!$W:$W,postings!$C:$C,'pl-data'!AH$2,postings!$D:$D,'pl-data'!AH$3,postings!$M:$M,'pl-data'!$A149)</f>
        <v>0</v>
      </c>
      <c r="AI149" s="53">
        <f>+SUMIFS(postings!$T:$T,postings!$C:$C,'pl-data'!AI$2,postings!$D:$D,'pl-data'!AI$3,postings!$I:$I,'pl-data'!$A149)-SUMIFS(postings!$W:$W,postings!$C:$C,'pl-data'!AI$2,postings!$D:$D,'pl-data'!AI$3,postings!$M:$M,'pl-data'!$A149)</f>
        <v>0</v>
      </c>
      <c r="AJ149" s="53">
        <f>+SUM(X149:INDEX(X149:AI149,1,Settings!$C$4))</f>
        <v>0</v>
      </c>
      <c r="AK149" s="53">
        <f t="shared" si="67"/>
        <v>0</v>
      </c>
      <c r="AL149" s="53"/>
      <c r="AM149" s="53">
        <f t="shared" si="68"/>
        <v>0</v>
      </c>
      <c r="AN149" s="53">
        <f t="shared" si="69"/>
        <v>0</v>
      </c>
      <c r="AO149" s="53">
        <f t="shared" si="70"/>
        <v>0</v>
      </c>
      <c r="AP149" s="53">
        <f t="shared" si="71"/>
        <v>0</v>
      </c>
      <c r="AQ149" s="53">
        <f t="shared" si="72"/>
        <v>0</v>
      </c>
      <c r="AR149" s="53">
        <f t="shared" si="73"/>
        <v>0</v>
      </c>
      <c r="AS149" s="53">
        <f t="shared" si="74"/>
        <v>0</v>
      </c>
      <c r="AT149" s="53">
        <f t="shared" si="75"/>
        <v>0</v>
      </c>
      <c r="AU149" s="53">
        <f t="shared" si="76"/>
        <v>0</v>
      </c>
      <c r="AV149" s="53">
        <f t="shared" si="77"/>
        <v>0</v>
      </c>
      <c r="AW149" s="53">
        <f t="shared" si="78"/>
        <v>0</v>
      </c>
      <c r="AX149" s="53">
        <f t="shared" si="79"/>
        <v>0</v>
      </c>
      <c r="AY149" s="53">
        <f>+SUM(AM149:INDEX(AM149:AX149,1,Settings!$C$4))</f>
        <v>0</v>
      </c>
      <c r="AZ149" s="53">
        <f t="shared" si="80"/>
        <v>0</v>
      </c>
      <c r="BA149" s="53"/>
      <c r="BB149" s="53">
        <f t="shared" si="81"/>
        <v>0</v>
      </c>
      <c r="BC149" s="53">
        <f t="shared" si="82"/>
        <v>0</v>
      </c>
      <c r="BD149" s="53">
        <f t="shared" si="83"/>
        <v>0</v>
      </c>
      <c r="BE149" s="53">
        <f t="shared" si="84"/>
        <v>0</v>
      </c>
      <c r="BF149" s="53">
        <f t="shared" si="85"/>
        <v>0</v>
      </c>
      <c r="BG149" s="53">
        <f t="shared" si="86"/>
        <v>0</v>
      </c>
      <c r="BH149" s="53">
        <f t="shared" si="87"/>
        <v>0</v>
      </c>
      <c r="BI149" s="53">
        <f t="shared" si="88"/>
        <v>0</v>
      </c>
      <c r="BJ149" s="53">
        <f t="shared" si="89"/>
        <v>0</v>
      </c>
      <c r="BK149" s="53">
        <f t="shared" si="90"/>
        <v>0</v>
      </c>
      <c r="BL149" s="53">
        <f t="shared" si="91"/>
        <v>0</v>
      </c>
      <c r="BM149" s="53">
        <f t="shared" si="92"/>
        <v>0</v>
      </c>
      <c r="BN149" s="53">
        <f t="shared" si="93"/>
        <v>0</v>
      </c>
      <c r="BO149" s="53"/>
      <c r="BP149" s="53">
        <f t="shared" si="94"/>
        <v>0</v>
      </c>
      <c r="BQ149" s="53"/>
      <c r="BR149" s="53">
        <f t="shared" si="95"/>
        <v>0</v>
      </c>
    </row>
    <row r="150" spans="1:70" x14ac:dyDescent="0.2">
      <c r="A150" s="6">
        <v>2714</v>
      </c>
      <c r="B150" s="6" t="str">
        <f>+VLOOKUP(A150,masterfile!B:C,2,FALSE)</f>
        <v>Erträge Zuschreibg. z.T. steuerfrei</v>
      </c>
      <c r="D150" s="53">
        <f>+SUMIF('[1]2017'!$A:$A,$A150,'[1]2017'!$C:$C)-SUMIF('[1]2017'!$E:$E,$A150,'[1]2017'!$G:$G)</f>
        <v>0</v>
      </c>
      <c r="E150" s="53">
        <f>+SUMIF('[1]2018'!$A:$A,$A150,'[1]2018'!$C:$C)-SUMIF('[1]2018'!$E:$E,$A150,'[1]2018'!$G:$G)</f>
        <v>0</v>
      </c>
      <c r="F150" s="53">
        <f>+SUMIF('[1]2019'!$A:$A,$A150,'[1]2019'!$C:$C)-SUMIF('[1]2019'!$E:$E,$A150,'[1]2019'!$G:$G)</f>
        <v>0</v>
      </c>
      <c r="G150" s="53">
        <f>+SUMIF('[1]2020'!$A:$A,$A150,'[1]2020'!$C:$C)-SUMIF('[1]2020'!$E:$E,$A150,'[1]2020'!$G:$G)</f>
        <v>0</v>
      </c>
      <c r="H150" s="53"/>
      <c r="I150" s="53">
        <f>+(+SUMIF('[1]2021'!$A:$A,$A150,'[1]2021'!$C:$C)-SUMIF('[1]2021'!$E:$E,$A150,'[1]2021'!$G:$G))/12</f>
        <v>0</v>
      </c>
      <c r="J150" s="53">
        <f>+(+SUMIF('[1]2021'!$A:$A,$A150,'[1]2021'!$C:$C)-SUMIF('[1]2021'!$E:$E,$A150,'[1]2021'!$G:$G))/12</f>
        <v>0</v>
      </c>
      <c r="K150" s="53">
        <f>+(+SUMIF('[1]2021'!$A:$A,$A150,'[1]2021'!$C:$C)-SUMIF('[1]2021'!$E:$E,$A150,'[1]2021'!$G:$G))/12</f>
        <v>0</v>
      </c>
      <c r="L150" s="53">
        <f>+(+SUMIF('[1]2021'!$A:$A,$A150,'[1]2021'!$C:$C)-SUMIF('[1]2021'!$E:$E,$A150,'[1]2021'!$G:$G))/12</f>
        <v>0</v>
      </c>
      <c r="M150" s="53">
        <f>+(+SUMIF('[1]2021'!$A:$A,$A150,'[1]2021'!$C:$C)-SUMIF('[1]2021'!$E:$E,$A150,'[1]2021'!$G:$G))/12</f>
        <v>0</v>
      </c>
      <c r="N150" s="53">
        <f>+(+SUMIF('[1]2021'!$A:$A,$A150,'[1]2021'!$C:$C)-SUMIF('[1]2021'!$E:$E,$A150,'[1]2021'!$G:$G))/12</f>
        <v>0</v>
      </c>
      <c r="O150" s="53">
        <f>+(+SUMIF('[1]2021'!$A:$A,$A150,'[1]2021'!$C:$C)-SUMIF('[1]2021'!$E:$E,$A150,'[1]2021'!$G:$G))/12</f>
        <v>0</v>
      </c>
      <c r="P150" s="53">
        <f>+(+SUMIF('[1]2021'!$A:$A,$A150,'[1]2021'!$C:$C)-SUMIF('[1]2021'!$E:$E,$A150,'[1]2021'!$G:$G))/12</f>
        <v>0</v>
      </c>
      <c r="Q150" s="53">
        <f>+(+SUMIF('[1]2021'!$A:$A,$A150,'[1]2021'!$C:$C)-SUMIF('[1]2021'!$E:$E,$A150,'[1]2021'!$G:$G))/12</f>
        <v>0</v>
      </c>
      <c r="R150" s="53">
        <f>+(+SUMIF('[1]2021'!$A:$A,$A150,'[1]2021'!$C:$C)-SUMIF('[1]2021'!$E:$E,$A150,'[1]2021'!$G:$G))/12</f>
        <v>0</v>
      </c>
      <c r="S150" s="53">
        <f>+(+SUMIF('[1]2021'!$A:$A,$A150,'[1]2021'!$C:$C)-SUMIF('[1]2021'!$E:$E,$A150,'[1]2021'!$G:$G))/12</f>
        <v>0</v>
      </c>
      <c r="T150" s="53">
        <f>+(+SUMIF('[1]2021'!$A:$A,$A150,'[1]2021'!$C:$C)-SUMIF('[1]2021'!$E:$E,$A150,'[1]2021'!$G:$G))/12</f>
        <v>0</v>
      </c>
      <c r="U150" s="53">
        <f>+SUM(I150:INDEX(I150:T150,1,Settings!$C$4))</f>
        <v>0</v>
      </c>
      <c r="V150" s="53">
        <f t="shared" si="66"/>
        <v>0</v>
      </c>
      <c r="W150" s="53"/>
      <c r="X150" s="53">
        <f>+SUMIFS(postings!$T:$T,postings!$C:$C,'pl-data'!X$2,postings!$D:$D,'pl-data'!X$3,postings!$I:$I,'pl-data'!$A150)-SUMIFS(postings!$W:$W,postings!$C:$C,'pl-data'!X$2,postings!$D:$D,'pl-data'!X$3,postings!$M:$M,'pl-data'!$A150)</f>
        <v>0</v>
      </c>
      <c r="Y150" s="53">
        <f>+SUMIFS(postings!$T:$T,postings!$C:$C,'pl-data'!Y$2,postings!$D:$D,'pl-data'!Y$3,postings!$I:$I,'pl-data'!$A150)-SUMIFS(postings!$W:$W,postings!$C:$C,'pl-data'!Y$2,postings!$D:$D,'pl-data'!Y$3,postings!$M:$M,'pl-data'!$A150)</f>
        <v>0</v>
      </c>
      <c r="Z150" s="53">
        <f>+SUMIFS(postings!$T:$T,postings!$C:$C,'pl-data'!Z$2,postings!$D:$D,'pl-data'!Z$3,postings!$I:$I,'pl-data'!$A150)-SUMIFS(postings!$W:$W,postings!$C:$C,'pl-data'!Z$2,postings!$D:$D,'pl-data'!Z$3,postings!$M:$M,'pl-data'!$A150)</f>
        <v>0</v>
      </c>
      <c r="AA150" s="53">
        <f>+SUMIFS(postings!$T:$T,postings!$C:$C,'pl-data'!AA$2,postings!$D:$D,'pl-data'!AA$3,postings!$I:$I,'pl-data'!$A150)-SUMIFS(postings!$W:$W,postings!$C:$C,'pl-data'!AA$2,postings!$D:$D,'pl-data'!AA$3,postings!$M:$M,'pl-data'!$A150)</f>
        <v>0</v>
      </c>
      <c r="AB150" s="53">
        <f>+SUMIFS(postings!$T:$T,postings!$C:$C,'pl-data'!AB$2,postings!$D:$D,'pl-data'!AB$3,postings!$I:$I,'pl-data'!$A150)-SUMIFS(postings!$W:$W,postings!$C:$C,'pl-data'!AB$2,postings!$D:$D,'pl-data'!AB$3,postings!$M:$M,'pl-data'!$A150)</f>
        <v>0</v>
      </c>
      <c r="AC150" s="53">
        <f>+SUMIFS(postings!$T:$T,postings!$C:$C,'pl-data'!AC$2,postings!$D:$D,'pl-data'!AC$3,postings!$I:$I,'pl-data'!$A150)-SUMIFS(postings!$W:$W,postings!$C:$C,'pl-data'!AC$2,postings!$D:$D,'pl-data'!AC$3,postings!$M:$M,'pl-data'!$A150)</f>
        <v>0</v>
      </c>
      <c r="AD150" s="53">
        <f>+SUMIFS(postings!$T:$T,postings!$C:$C,'pl-data'!AD$2,postings!$D:$D,'pl-data'!AD$3,postings!$I:$I,'pl-data'!$A150)-SUMIFS(postings!$W:$W,postings!$C:$C,'pl-data'!AD$2,postings!$D:$D,'pl-data'!AD$3,postings!$M:$M,'pl-data'!$A150)</f>
        <v>0</v>
      </c>
      <c r="AE150" s="53">
        <f>+SUMIFS(postings!$T:$T,postings!$C:$C,'pl-data'!AE$2,postings!$D:$D,'pl-data'!AE$3,postings!$I:$I,'pl-data'!$A150)-SUMIFS(postings!$W:$W,postings!$C:$C,'pl-data'!AE$2,postings!$D:$D,'pl-data'!AE$3,postings!$M:$M,'pl-data'!$A150)</f>
        <v>0</v>
      </c>
      <c r="AF150" s="53">
        <f>+SUMIFS(postings!$T:$T,postings!$C:$C,'pl-data'!AF$2,postings!$D:$D,'pl-data'!AF$3,postings!$I:$I,'pl-data'!$A150)-SUMIFS(postings!$W:$W,postings!$C:$C,'pl-data'!AF$2,postings!$D:$D,'pl-data'!AF$3,postings!$M:$M,'pl-data'!$A150)</f>
        <v>0</v>
      </c>
      <c r="AG150" s="53">
        <f>+SUMIFS(postings!$T:$T,postings!$C:$C,'pl-data'!AG$2,postings!$D:$D,'pl-data'!AG$3,postings!$I:$I,'pl-data'!$A150)-SUMIFS(postings!$W:$W,postings!$C:$C,'pl-data'!AG$2,postings!$D:$D,'pl-data'!AG$3,postings!$M:$M,'pl-data'!$A150)</f>
        <v>0</v>
      </c>
      <c r="AH150" s="53">
        <f>+SUMIFS(postings!$T:$T,postings!$C:$C,'pl-data'!AH$2,postings!$D:$D,'pl-data'!AH$3,postings!$I:$I,'pl-data'!$A150)-SUMIFS(postings!$W:$W,postings!$C:$C,'pl-data'!AH$2,postings!$D:$D,'pl-data'!AH$3,postings!$M:$M,'pl-data'!$A150)</f>
        <v>0</v>
      </c>
      <c r="AI150" s="53">
        <f>+SUMIFS(postings!$T:$T,postings!$C:$C,'pl-data'!AI$2,postings!$D:$D,'pl-data'!AI$3,postings!$I:$I,'pl-data'!$A150)-SUMIFS(postings!$W:$W,postings!$C:$C,'pl-data'!AI$2,postings!$D:$D,'pl-data'!AI$3,postings!$M:$M,'pl-data'!$A150)</f>
        <v>0</v>
      </c>
      <c r="AJ150" s="53">
        <f>+SUM(X150:INDEX(X150:AI150,1,Settings!$C$4))</f>
        <v>0</v>
      </c>
      <c r="AK150" s="53">
        <f t="shared" si="67"/>
        <v>0</v>
      </c>
      <c r="AL150" s="53"/>
      <c r="AM150" s="53">
        <f t="shared" si="68"/>
        <v>0</v>
      </c>
      <c r="AN150" s="53">
        <f t="shared" si="69"/>
        <v>0</v>
      </c>
      <c r="AO150" s="53">
        <f t="shared" si="70"/>
        <v>0</v>
      </c>
      <c r="AP150" s="53">
        <f t="shared" si="71"/>
        <v>0</v>
      </c>
      <c r="AQ150" s="53">
        <f t="shared" si="72"/>
        <v>0</v>
      </c>
      <c r="AR150" s="53">
        <f t="shared" si="73"/>
        <v>0</v>
      </c>
      <c r="AS150" s="53">
        <f t="shared" si="74"/>
        <v>0</v>
      </c>
      <c r="AT150" s="53">
        <f t="shared" si="75"/>
        <v>0</v>
      </c>
      <c r="AU150" s="53">
        <f t="shared" si="76"/>
        <v>0</v>
      </c>
      <c r="AV150" s="53">
        <f t="shared" si="77"/>
        <v>0</v>
      </c>
      <c r="AW150" s="53">
        <f t="shared" si="78"/>
        <v>0</v>
      </c>
      <c r="AX150" s="53">
        <f t="shared" si="79"/>
        <v>0</v>
      </c>
      <c r="AY150" s="53">
        <f>+SUM(AM150:INDEX(AM150:AX150,1,Settings!$C$4))</f>
        <v>0</v>
      </c>
      <c r="AZ150" s="53">
        <f t="shared" si="80"/>
        <v>0</v>
      </c>
      <c r="BA150" s="53"/>
      <c r="BB150" s="53">
        <f t="shared" si="81"/>
        <v>0</v>
      </c>
      <c r="BC150" s="53">
        <f t="shared" si="82"/>
        <v>0</v>
      </c>
      <c r="BD150" s="53">
        <f t="shared" si="83"/>
        <v>0</v>
      </c>
      <c r="BE150" s="53">
        <f t="shared" si="84"/>
        <v>0</v>
      </c>
      <c r="BF150" s="53">
        <f t="shared" si="85"/>
        <v>0</v>
      </c>
      <c r="BG150" s="53">
        <f t="shared" si="86"/>
        <v>0</v>
      </c>
      <c r="BH150" s="53">
        <f t="shared" si="87"/>
        <v>0</v>
      </c>
      <c r="BI150" s="53">
        <f t="shared" si="88"/>
        <v>0</v>
      </c>
      <c r="BJ150" s="53">
        <f t="shared" si="89"/>
        <v>0</v>
      </c>
      <c r="BK150" s="53">
        <f t="shared" si="90"/>
        <v>0</v>
      </c>
      <c r="BL150" s="53">
        <f t="shared" si="91"/>
        <v>0</v>
      </c>
      <c r="BM150" s="53">
        <f t="shared" si="92"/>
        <v>0</v>
      </c>
      <c r="BN150" s="53">
        <f t="shared" si="93"/>
        <v>0</v>
      </c>
      <c r="BO150" s="53"/>
      <c r="BP150" s="53">
        <f t="shared" si="94"/>
        <v>0</v>
      </c>
      <c r="BQ150" s="53"/>
      <c r="BR150" s="53">
        <f t="shared" si="95"/>
        <v>0</v>
      </c>
    </row>
    <row r="151" spans="1:70" x14ac:dyDescent="0.2">
      <c r="A151" s="6">
        <v>2715</v>
      </c>
      <c r="B151" s="6" t="str">
        <f>+VLOOKUP(A151,masterfile!B:C,2,FALSE)</f>
        <v>Erträge a.Zuschreibung Umlaufvermögen</v>
      </c>
      <c r="D151" s="53">
        <f>+SUMIF('[1]2017'!$A:$A,$A151,'[1]2017'!$C:$C)-SUMIF('[1]2017'!$E:$E,$A151,'[1]2017'!$G:$G)</f>
        <v>0</v>
      </c>
      <c r="E151" s="53">
        <f>+SUMIF('[1]2018'!$A:$A,$A151,'[1]2018'!$C:$C)-SUMIF('[1]2018'!$E:$E,$A151,'[1]2018'!$G:$G)</f>
        <v>0</v>
      </c>
      <c r="F151" s="53">
        <f>+SUMIF('[1]2019'!$A:$A,$A151,'[1]2019'!$C:$C)-SUMIF('[1]2019'!$E:$E,$A151,'[1]2019'!$G:$G)</f>
        <v>0</v>
      </c>
      <c r="G151" s="53">
        <f>+SUMIF('[1]2020'!$A:$A,$A151,'[1]2020'!$C:$C)-SUMIF('[1]2020'!$E:$E,$A151,'[1]2020'!$G:$G)</f>
        <v>0</v>
      </c>
      <c r="H151" s="53"/>
      <c r="I151" s="53">
        <f>+(+SUMIF('[1]2021'!$A:$A,$A151,'[1]2021'!$C:$C)-SUMIF('[1]2021'!$E:$E,$A151,'[1]2021'!$G:$G))/12</f>
        <v>0</v>
      </c>
      <c r="J151" s="53">
        <f>+(+SUMIF('[1]2021'!$A:$A,$A151,'[1]2021'!$C:$C)-SUMIF('[1]2021'!$E:$E,$A151,'[1]2021'!$G:$G))/12</f>
        <v>0</v>
      </c>
      <c r="K151" s="53">
        <f>+(+SUMIF('[1]2021'!$A:$A,$A151,'[1]2021'!$C:$C)-SUMIF('[1]2021'!$E:$E,$A151,'[1]2021'!$G:$G))/12</f>
        <v>0</v>
      </c>
      <c r="L151" s="53">
        <f>+(+SUMIF('[1]2021'!$A:$A,$A151,'[1]2021'!$C:$C)-SUMIF('[1]2021'!$E:$E,$A151,'[1]2021'!$G:$G))/12</f>
        <v>0</v>
      </c>
      <c r="M151" s="53">
        <f>+(+SUMIF('[1]2021'!$A:$A,$A151,'[1]2021'!$C:$C)-SUMIF('[1]2021'!$E:$E,$A151,'[1]2021'!$G:$G))/12</f>
        <v>0</v>
      </c>
      <c r="N151" s="53">
        <f>+(+SUMIF('[1]2021'!$A:$A,$A151,'[1]2021'!$C:$C)-SUMIF('[1]2021'!$E:$E,$A151,'[1]2021'!$G:$G))/12</f>
        <v>0</v>
      </c>
      <c r="O151" s="53">
        <f>+(+SUMIF('[1]2021'!$A:$A,$A151,'[1]2021'!$C:$C)-SUMIF('[1]2021'!$E:$E,$A151,'[1]2021'!$G:$G))/12</f>
        <v>0</v>
      </c>
      <c r="P151" s="53">
        <f>+(+SUMIF('[1]2021'!$A:$A,$A151,'[1]2021'!$C:$C)-SUMIF('[1]2021'!$E:$E,$A151,'[1]2021'!$G:$G))/12</f>
        <v>0</v>
      </c>
      <c r="Q151" s="53">
        <f>+(+SUMIF('[1]2021'!$A:$A,$A151,'[1]2021'!$C:$C)-SUMIF('[1]2021'!$E:$E,$A151,'[1]2021'!$G:$G))/12</f>
        <v>0</v>
      </c>
      <c r="R151" s="53">
        <f>+(+SUMIF('[1]2021'!$A:$A,$A151,'[1]2021'!$C:$C)-SUMIF('[1]2021'!$E:$E,$A151,'[1]2021'!$G:$G))/12</f>
        <v>0</v>
      </c>
      <c r="S151" s="53">
        <f>+(+SUMIF('[1]2021'!$A:$A,$A151,'[1]2021'!$C:$C)-SUMIF('[1]2021'!$E:$E,$A151,'[1]2021'!$G:$G))/12</f>
        <v>0</v>
      </c>
      <c r="T151" s="53">
        <f>+(+SUMIF('[1]2021'!$A:$A,$A151,'[1]2021'!$C:$C)-SUMIF('[1]2021'!$E:$E,$A151,'[1]2021'!$G:$G))/12</f>
        <v>0</v>
      </c>
      <c r="U151" s="53">
        <f>+SUM(I151:INDEX(I151:T151,1,Settings!$C$4))</f>
        <v>0</v>
      </c>
      <c r="V151" s="53">
        <f t="shared" si="66"/>
        <v>0</v>
      </c>
      <c r="W151" s="53"/>
      <c r="X151" s="53">
        <f>+SUMIFS(postings!$T:$T,postings!$C:$C,'pl-data'!X$2,postings!$D:$D,'pl-data'!X$3,postings!$I:$I,'pl-data'!$A151)-SUMIFS(postings!$W:$W,postings!$C:$C,'pl-data'!X$2,postings!$D:$D,'pl-data'!X$3,postings!$M:$M,'pl-data'!$A151)</f>
        <v>0</v>
      </c>
      <c r="Y151" s="53">
        <f>+SUMIFS(postings!$T:$T,postings!$C:$C,'pl-data'!Y$2,postings!$D:$D,'pl-data'!Y$3,postings!$I:$I,'pl-data'!$A151)-SUMIFS(postings!$W:$W,postings!$C:$C,'pl-data'!Y$2,postings!$D:$D,'pl-data'!Y$3,postings!$M:$M,'pl-data'!$A151)</f>
        <v>0</v>
      </c>
      <c r="Z151" s="53">
        <f>+SUMIFS(postings!$T:$T,postings!$C:$C,'pl-data'!Z$2,postings!$D:$D,'pl-data'!Z$3,postings!$I:$I,'pl-data'!$A151)-SUMIFS(postings!$W:$W,postings!$C:$C,'pl-data'!Z$2,postings!$D:$D,'pl-data'!Z$3,postings!$M:$M,'pl-data'!$A151)</f>
        <v>0</v>
      </c>
      <c r="AA151" s="53">
        <f>+SUMIFS(postings!$T:$T,postings!$C:$C,'pl-data'!AA$2,postings!$D:$D,'pl-data'!AA$3,postings!$I:$I,'pl-data'!$A151)-SUMIFS(postings!$W:$W,postings!$C:$C,'pl-data'!AA$2,postings!$D:$D,'pl-data'!AA$3,postings!$M:$M,'pl-data'!$A151)</f>
        <v>0</v>
      </c>
      <c r="AB151" s="53">
        <f>+SUMIFS(postings!$T:$T,postings!$C:$C,'pl-data'!AB$2,postings!$D:$D,'pl-data'!AB$3,postings!$I:$I,'pl-data'!$A151)-SUMIFS(postings!$W:$W,postings!$C:$C,'pl-data'!AB$2,postings!$D:$D,'pl-data'!AB$3,postings!$M:$M,'pl-data'!$A151)</f>
        <v>0</v>
      </c>
      <c r="AC151" s="53">
        <f>+SUMIFS(postings!$T:$T,postings!$C:$C,'pl-data'!AC$2,postings!$D:$D,'pl-data'!AC$3,postings!$I:$I,'pl-data'!$A151)-SUMIFS(postings!$W:$W,postings!$C:$C,'pl-data'!AC$2,postings!$D:$D,'pl-data'!AC$3,postings!$M:$M,'pl-data'!$A151)</f>
        <v>0</v>
      </c>
      <c r="AD151" s="53">
        <f>+SUMIFS(postings!$T:$T,postings!$C:$C,'pl-data'!AD$2,postings!$D:$D,'pl-data'!AD$3,postings!$I:$I,'pl-data'!$A151)-SUMIFS(postings!$W:$W,postings!$C:$C,'pl-data'!AD$2,postings!$D:$D,'pl-data'!AD$3,postings!$M:$M,'pl-data'!$A151)</f>
        <v>0</v>
      </c>
      <c r="AE151" s="53">
        <f>+SUMIFS(postings!$T:$T,postings!$C:$C,'pl-data'!AE$2,postings!$D:$D,'pl-data'!AE$3,postings!$I:$I,'pl-data'!$A151)-SUMIFS(postings!$W:$W,postings!$C:$C,'pl-data'!AE$2,postings!$D:$D,'pl-data'!AE$3,postings!$M:$M,'pl-data'!$A151)</f>
        <v>0</v>
      </c>
      <c r="AF151" s="53">
        <f>+SUMIFS(postings!$T:$T,postings!$C:$C,'pl-data'!AF$2,postings!$D:$D,'pl-data'!AF$3,postings!$I:$I,'pl-data'!$A151)-SUMIFS(postings!$W:$W,postings!$C:$C,'pl-data'!AF$2,postings!$D:$D,'pl-data'!AF$3,postings!$M:$M,'pl-data'!$A151)</f>
        <v>0</v>
      </c>
      <c r="AG151" s="53">
        <f>+SUMIFS(postings!$T:$T,postings!$C:$C,'pl-data'!AG$2,postings!$D:$D,'pl-data'!AG$3,postings!$I:$I,'pl-data'!$A151)-SUMIFS(postings!$W:$W,postings!$C:$C,'pl-data'!AG$2,postings!$D:$D,'pl-data'!AG$3,postings!$M:$M,'pl-data'!$A151)</f>
        <v>0</v>
      </c>
      <c r="AH151" s="53">
        <f>+SUMIFS(postings!$T:$T,postings!$C:$C,'pl-data'!AH$2,postings!$D:$D,'pl-data'!AH$3,postings!$I:$I,'pl-data'!$A151)-SUMIFS(postings!$W:$W,postings!$C:$C,'pl-data'!AH$2,postings!$D:$D,'pl-data'!AH$3,postings!$M:$M,'pl-data'!$A151)</f>
        <v>0</v>
      </c>
      <c r="AI151" s="53">
        <f>+SUMIFS(postings!$T:$T,postings!$C:$C,'pl-data'!AI$2,postings!$D:$D,'pl-data'!AI$3,postings!$I:$I,'pl-data'!$A151)-SUMIFS(postings!$W:$W,postings!$C:$C,'pl-data'!AI$2,postings!$D:$D,'pl-data'!AI$3,postings!$M:$M,'pl-data'!$A151)</f>
        <v>0</v>
      </c>
      <c r="AJ151" s="53">
        <f>+SUM(X151:INDEX(X151:AI151,1,Settings!$C$4))</f>
        <v>0</v>
      </c>
      <c r="AK151" s="53">
        <f t="shared" si="67"/>
        <v>0</v>
      </c>
      <c r="AL151" s="53"/>
      <c r="AM151" s="53">
        <f t="shared" si="68"/>
        <v>0</v>
      </c>
      <c r="AN151" s="53">
        <f t="shared" si="69"/>
        <v>0</v>
      </c>
      <c r="AO151" s="53">
        <f t="shared" si="70"/>
        <v>0</v>
      </c>
      <c r="AP151" s="53">
        <f t="shared" si="71"/>
        <v>0</v>
      </c>
      <c r="AQ151" s="53">
        <f t="shared" si="72"/>
        <v>0</v>
      </c>
      <c r="AR151" s="53">
        <f t="shared" si="73"/>
        <v>0</v>
      </c>
      <c r="AS151" s="53">
        <f t="shared" si="74"/>
        <v>0</v>
      </c>
      <c r="AT151" s="53">
        <f t="shared" si="75"/>
        <v>0</v>
      </c>
      <c r="AU151" s="53">
        <f t="shared" si="76"/>
        <v>0</v>
      </c>
      <c r="AV151" s="53">
        <f t="shared" si="77"/>
        <v>0</v>
      </c>
      <c r="AW151" s="53">
        <f t="shared" si="78"/>
        <v>0</v>
      </c>
      <c r="AX151" s="53">
        <f t="shared" si="79"/>
        <v>0</v>
      </c>
      <c r="AY151" s="53">
        <f>+SUM(AM151:INDEX(AM151:AX151,1,Settings!$C$4))</f>
        <v>0</v>
      </c>
      <c r="AZ151" s="53">
        <f t="shared" si="80"/>
        <v>0</v>
      </c>
      <c r="BA151" s="53"/>
      <c r="BB151" s="53">
        <f t="shared" si="81"/>
        <v>0</v>
      </c>
      <c r="BC151" s="53">
        <f t="shared" si="82"/>
        <v>0</v>
      </c>
      <c r="BD151" s="53">
        <f t="shared" si="83"/>
        <v>0</v>
      </c>
      <c r="BE151" s="53">
        <f t="shared" si="84"/>
        <v>0</v>
      </c>
      <c r="BF151" s="53">
        <f t="shared" si="85"/>
        <v>0</v>
      </c>
      <c r="BG151" s="53">
        <f t="shared" si="86"/>
        <v>0</v>
      </c>
      <c r="BH151" s="53">
        <f t="shared" si="87"/>
        <v>0</v>
      </c>
      <c r="BI151" s="53">
        <f t="shared" si="88"/>
        <v>0</v>
      </c>
      <c r="BJ151" s="53">
        <f t="shared" si="89"/>
        <v>0</v>
      </c>
      <c r="BK151" s="53">
        <f t="shared" si="90"/>
        <v>0</v>
      </c>
      <c r="BL151" s="53">
        <f t="shared" si="91"/>
        <v>0</v>
      </c>
      <c r="BM151" s="53">
        <f t="shared" si="92"/>
        <v>0</v>
      </c>
      <c r="BN151" s="53">
        <f t="shared" si="93"/>
        <v>0</v>
      </c>
      <c r="BO151" s="53"/>
      <c r="BP151" s="53">
        <f t="shared" si="94"/>
        <v>0</v>
      </c>
      <c r="BQ151" s="53"/>
      <c r="BR151" s="53">
        <f t="shared" si="95"/>
        <v>0</v>
      </c>
    </row>
    <row r="152" spans="1:70" x14ac:dyDescent="0.2">
      <c r="A152" s="6">
        <v>2716</v>
      </c>
      <c r="B152" s="6" t="str">
        <f>+VLOOKUP(A152,masterfile!B:C,2,FALSE)</f>
        <v>Erträge Zuschreibg. UV z.T. steuerfrei</v>
      </c>
      <c r="D152" s="53">
        <f>+SUMIF('[1]2017'!$A:$A,$A152,'[1]2017'!$C:$C)-SUMIF('[1]2017'!$E:$E,$A152,'[1]2017'!$G:$G)</f>
        <v>0</v>
      </c>
      <c r="E152" s="53">
        <f>+SUMIF('[1]2018'!$A:$A,$A152,'[1]2018'!$C:$C)-SUMIF('[1]2018'!$E:$E,$A152,'[1]2018'!$G:$G)</f>
        <v>0</v>
      </c>
      <c r="F152" s="53">
        <f>+SUMIF('[1]2019'!$A:$A,$A152,'[1]2019'!$C:$C)-SUMIF('[1]2019'!$E:$E,$A152,'[1]2019'!$G:$G)</f>
        <v>0</v>
      </c>
      <c r="G152" s="53">
        <f>+SUMIF('[1]2020'!$A:$A,$A152,'[1]2020'!$C:$C)-SUMIF('[1]2020'!$E:$E,$A152,'[1]2020'!$G:$G)</f>
        <v>0</v>
      </c>
      <c r="H152" s="53"/>
      <c r="I152" s="53">
        <f>+(+SUMIF('[1]2021'!$A:$A,$A152,'[1]2021'!$C:$C)-SUMIF('[1]2021'!$E:$E,$A152,'[1]2021'!$G:$G))/12</f>
        <v>0</v>
      </c>
      <c r="J152" s="53">
        <f>+(+SUMIF('[1]2021'!$A:$A,$A152,'[1]2021'!$C:$C)-SUMIF('[1]2021'!$E:$E,$A152,'[1]2021'!$G:$G))/12</f>
        <v>0</v>
      </c>
      <c r="K152" s="53">
        <f>+(+SUMIF('[1]2021'!$A:$A,$A152,'[1]2021'!$C:$C)-SUMIF('[1]2021'!$E:$E,$A152,'[1]2021'!$G:$G))/12</f>
        <v>0</v>
      </c>
      <c r="L152" s="53">
        <f>+(+SUMIF('[1]2021'!$A:$A,$A152,'[1]2021'!$C:$C)-SUMIF('[1]2021'!$E:$E,$A152,'[1]2021'!$G:$G))/12</f>
        <v>0</v>
      </c>
      <c r="M152" s="53">
        <f>+(+SUMIF('[1]2021'!$A:$A,$A152,'[1]2021'!$C:$C)-SUMIF('[1]2021'!$E:$E,$A152,'[1]2021'!$G:$G))/12</f>
        <v>0</v>
      </c>
      <c r="N152" s="53">
        <f>+(+SUMIF('[1]2021'!$A:$A,$A152,'[1]2021'!$C:$C)-SUMIF('[1]2021'!$E:$E,$A152,'[1]2021'!$G:$G))/12</f>
        <v>0</v>
      </c>
      <c r="O152" s="53">
        <f>+(+SUMIF('[1]2021'!$A:$A,$A152,'[1]2021'!$C:$C)-SUMIF('[1]2021'!$E:$E,$A152,'[1]2021'!$G:$G))/12</f>
        <v>0</v>
      </c>
      <c r="P152" s="53">
        <f>+(+SUMIF('[1]2021'!$A:$A,$A152,'[1]2021'!$C:$C)-SUMIF('[1]2021'!$E:$E,$A152,'[1]2021'!$G:$G))/12</f>
        <v>0</v>
      </c>
      <c r="Q152" s="53">
        <f>+(+SUMIF('[1]2021'!$A:$A,$A152,'[1]2021'!$C:$C)-SUMIF('[1]2021'!$E:$E,$A152,'[1]2021'!$G:$G))/12</f>
        <v>0</v>
      </c>
      <c r="R152" s="53">
        <f>+(+SUMIF('[1]2021'!$A:$A,$A152,'[1]2021'!$C:$C)-SUMIF('[1]2021'!$E:$E,$A152,'[1]2021'!$G:$G))/12</f>
        <v>0</v>
      </c>
      <c r="S152" s="53">
        <f>+(+SUMIF('[1]2021'!$A:$A,$A152,'[1]2021'!$C:$C)-SUMIF('[1]2021'!$E:$E,$A152,'[1]2021'!$G:$G))/12</f>
        <v>0</v>
      </c>
      <c r="T152" s="53">
        <f>+(+SUMIF('[1]2021'!$A:$A,$A152,'[1]2021'!$C:$C)-SUMIF('[1]2021'!$E:$E,$A152,'[1]2021'!$G:$G))/12</f>
        <v>0</v>
      </c>
      <c r="U152" s="53">
        <f>+SUM(I152:INDEX(I152:T152,1,Settings!$C$4))</f>
        <v>0</v>
      </c>
      <c r="V152" s="53">
        <f t="shared" si="66"/>
        <v>0</v>
      </c>
      <c r="W152" s="53"/>
      <c r="X152" s="53">
        <f>+SUMIFS(postings!$T:$T,postings!$C:$C,'pl-data'!X$2,postings!$D:$D,'pl-data'!X$3,postings!$I:$I,'pl-data'!$A152)-SUMIFS(postings!$W:$W,postings!$C:$C,'pl-data'!X$2,postings!$D:$D,'pl-data'!X$3,postings!$M:$M,'pl-data'!$A152)</f>
        <v>0</v>
      </c>
      <c r="Y152" s="53">
        <f>+SUMIFS(postings!$T:$T,postings!$C:$C,'pl-data'!Y$2,postings!$D:$D,'pl-data'!Y$3,postings!$I:$I,'pl-data'!$A152)-SUMIFS(postings!$W:$W,postings!$C:$C,'pl-data'!Y$2,postings!$D:$D,'pl-data'!Y$3,postings!$M:$M,'pl-data'!$A152)</f>
        <v>0</v>
      </c>
      <c r="Z152" s="53">
        <f>+SUMIFS(postings!$T:$T,postings!$C:$C,'pl-data'!Z$2,postings!$D:$D,'pl-data'!Z$3,postings!$I:$I,'pl-data'!$A152)-SUMIFS(postings!$W:$W,postings!$C:$C,'pl-data'!Z$2,postings!$D:$D,'pl-data'!Z$3,postings!$M:$M,'pl-data'!$A152)</f>
        <v>0</v>
      </c>
      <c r="AA152" s="53">
        <f>+SUMIFS(postings!$T:$T,postings!$C:$C,'pl-data'!AA$2,postings!$D:$D,'pl-data'!AA$3,postings!$I:$I,'pl-data'!$A152)-SUMIFS(postings!$W:$W,postings!$C:$C,'pl-data'!AA$2,postings!$D:$D,'pl-data'!AA$3,postings!$M:$M,'pl-data'!$A152)</f>
        <v>0</v>
      </c>
      <c r="AB152" s="53">
        <f>+SUMIFS(postings!$T:$T,postings!$C:$C,'pl-data'!AB$2,postings!$D:$D,'pl-data'!AB$3,postings!$I:$I,'pl-data'!$A152)-SUMIFS(postings!$W:$W,postings!$C:$C,'pl-data'!AB$2,postings!$D:$D,'pl-data'!AB$3,postings!$M:$M,'pl-data'!$A152)</f>
        <v>0</v>
      </c>
      <c r="AC152" s="53">
        <f>+SUMIFS(postings!$T:$T,postings!$C:$C,'pl-data'!AC$2,postings!$D:$D,'pl-data'!AC$3,postings!$I:$I,'pl-data'!$A152)-SUMIFS(postings!$W:$W,postings!$C:$C,'pl-data'!AC$2,postings!$D:$D,'pl-data'!AC$3,postings!$M:$M,'pl-data'!$A152)</f>
        <v>0</v>
      </c>
      <c r="AD152" s="53">
        <f>+SUMIFS(postings!$T:$T,postings!$C:$C,'pl-data'!AD$2,postings!$D:$D,'pl-data'!AD$3,postings!$I:$I,'pl-data'!$A152)-SUMIFS(postings!$W:$W,postings!$C:$C,'pl-data'!AD$2,postings!$D:$D,'pl-data'!AD$3,postings!$M:$M,'pl-data'!$A152)</f>
        <v>0</v>
      </c>
      <c r="AE152" s="53">
        <f>+SUMIFS(postings!$T:$T,postings!$C:$C,'pl-data'!AE$2,postings!$D:$D,'pl-data'!AE$3,postings!$I:$I,'pl-data'!$A152)-SUMIFS(postings!$W:$W,postings!$C:$C,'pl-data'!AE$2,postings!$D:$D,'pl-data'!AE$3,postings!$M:$M,'pl-data'!$A152)</f>
        <v>0</v>
      </c>
      <c r="AF152" s="53">
        <f>+SUMIFS(postings!$T:$T,postings!$C:$C,'pl-data'!AF$2,postings!$D:$D,'pl-data'!AF$3,postings!$I:$I,'pl-data'!$A152)-SUMIFS(postings!$W:$W,postings!$C:$C,'pl-data'!AF$2,postings!$D:$D,'pl-data'!AF$3,postings!$M:$M,'pl-data'!$A152)</f>
        <v>0</v>
      </c>
      <c r="AG152" s="53">
        <f>+SUMIFS(postings!$T:$T,postings!$C:$C,'pl-data'!AG$2,postings!$D:$D,'pl-data'!AG$3,postings!$I:$I,'pl-data'!$A152)-SUMIFS(postings!$W:$W,postings!$C:$C,'pl-data'!AG$2,postings!$D:$D,'pl-data'!AG$3,postings!$M:$M,'pl-data'!$A152)</f>
        <v>0</v>
      </c>
      <c r="AH152" s="53">
        <f>+SUMIFS(postings!$T:$T,postings!$C:$C,'pl-data'!AH$2,postings!$D:$D,'pl-data'!AH$3,postings!$I:$I,'pl-data'!$A152)-SUMIFS(postings!$W:$W,postings!$C:$C,'pl-data'!AH$2,postings!$D:$D,'pl-data'!AH$3,postings!$M:$M,'pl-data'!$A152)</f>
        <v>0</v>
      </c>
      <c r="AI152" s="53">
        <f>+SUMIFS(postings!$T:$T,postings!$C:$C,'pl-data'!AI$2,postings!$D:$D,'pl-data'!AI$3,postings!$I:$I,'pl-data'!$A152)-SUMIFS(postings!$W:$W,postings!$C:$C,'pl-data'!AI$2,postings!$D:$D,'pl-data'!AI$3,postings!$M:$M,'pl-data'!$A152)</f>
        <v>0</v>
      </c>
      <c r="AJ152" s="53">
        <f>+SUM(X152:INDEX(X152:AI152,1,Settings!$C$4))</f>
        <v>0</v>
      </c>
      <c r="AK152" s="53">
        <f t="shared" si="67"/>
        <v>0</v>
      </c>
      <c r="AL152" s="53"/>
      <c r="AM152" s="53">
        <f t="shared" si="68"/>
        <v>0</v>
      </c>
      <c r="AN152" s="53">
        <f t="shared" si="69"/>
        <v>0</v>
      </c>
      <c r="AO152" s="53">
        <f t="shared" si="70"/>
        <v>0</v>
      </c>
      <c r="AP152" s="53">
        <f t="shared" si="71"/>
        <v>0</v>
      </c>
      <c r="AQ152" s="53">
        <f t="shared" si="72"/>
        <v>0</v>
      </c>
      <c r="AR152" s="53">
        <f t="shared" si="73"/>
        <v>0</v>
      </c>
      <c r="AS152" s="53">
        <f t="shared" si="74"/>
        <v>0</v>
      </c>
      <c r="AT152" s="53">
        <f t="shared" si="75"/>
        <v>0</v>
      </c>
      <c r="AU152" s="53">
        <f t="shared" si="76"/>
        <v>0</v>
      </c>
      <c r="AV152" s="53">
        <f t="shared" si="77"/>
        <v>0</v>
      </c>
      <c r="AW152" s="53">
        <f t="shared" si="78"/>
        <v>0</v>
      </c>
      <c r="AX152" s="53">
        <f t="shared" si="79"/>
        <v>0</v>
      </c>
      <c r="AY152" s="53">
        <f>+SUM(AM152:INDEX(AM152:AX152,1,Settings!$C$4))</f>
        <v>0</v>
      </c>
      <c r="AZ152" s="53">
        <f t="shared" si="80"/>
        <v>0</v>
      </c>
      <c r="BA152" s="53"/>
      <c r="BB152" s="53">
        <f t="shared" si="81"/>
        <v>0</v>
      </c>
      <c r="BC152" s="53">
        <f t="shared" si="82"/>
        <v>0</v>
      </c>
      <c r="BD152" s="53">
        <f t="shared" si="83"/>
        <v>0</v>
      </c>
      <c r="BE152" s="53">
        <f t="shared" si="84"/>
        <v>0</v>
      </c>
      <c r="BF152" s="53">
        <f t="shared" si="85"/>
        <v>0</v>
      </c>
      <c r="BG152" s="53">
        <f t="shared" si="86"/>
        <v>0</v>
      </c>
      <c r="BH152" s="53">
        <f t="shared" si="87"/>
        <v>0</v>
      </c>
      <c r="BI152" s="53">
        <f t="shared" si="88"/>
        <v>0</v>
      </c>
      <c r="BJ152" s="53">
        <f t="shared" si="89"/>
        <v>0</v>
      </c>
      <c r="BK152" s="53">
        <f t="shared" si="90"/>
        <v>0</v>
      </c>
      <c r="BL152" s="53">
        <f t="shared" si="91"/>
        <v>0</v>
      </c>
      <c r="BM152" s="53">
        <f t="shared" si="92"/>
        <v>0</v>
      </c>
      <c r="BN152" s="53">
        <f t="shared" si="93"/>
        <v>0</v>
      </c>
      <c r="BO152" s="53"/>
      <c r="BP152" s="53">
        <f t="shared" si="94"/>
        <v>0</v>
      </c>
      <c r="BQ152" s="53"/>
      <c r="BR152" s="53">
        <f t="shared" si="95"/>
        <v>0</v>
      </c>
    </row>
    <row r="153" spans="1:70" x14ac:dyDescent="0.2">
      <c r="A153" s="6">
        <v>2720</v>
      </c>
      <c r="B153" s="6" t="str">
        <f>+VLOOKUP(A153,masterfile!B:C,2,FALSE)</f>
        <v>Erträge aus Abgang von AV-Gegenständen</v>
      </c>
      <c r="D153" s="53">
        <f>+SUMIF('[1]2017'!$A:$A,$A153,'[1]2017'!$C:$C)-SUMIF('[1]2017'!$E:$E,$A153,'[1]2017'!$G:$G)</f>
        <v>0</v>
      </c>
      <c r="E153" s="53">
        <f>+SUMIF('[1]2018'!$A:$A,$A153,'[1]2018'!$C:$C)-SUMIF('[1]2018'!$E:$E,$A153,'[1]2018'!$G:$G)</f>
        <v>0</v>
      </c>
      <c r="F153" s="53">
        <f>+SUMIF('[1]2019'!$A:$A,$A153,'[1]2019'!$C:$C)-SUMIF('[1]2019'!$E:$E,$A153,'[1]2019'!$G:$G)</f>
        <v>0</v>
      </c>
      <c r="G153" s="53">
        <f>+SUMIF('[1]2020'!$A:$A,$A153,'[1]2020'!$C:$C)-SUMIF('[1]2020'!$E:$E,$A153,'[1]2020'!$G:$G)</f>
        <v>0</v>
      </c>
      <c r="H153" s="53"/>
      <c r="I153" s="53">
        <f>+(+SUMIF('[1]2021'!$A:$A,$A153,'[1]2021'!$C:$C)-SUMIF('[1]2021'!$E:$E,$A153,'[1]2021'!$G:$G))/12</f>
        <v>0</v>
      </c>
      <c r="J153" s="53">
        <f>+(+SUMIF('[1]2021'!$A:$A,$A153,'[1]2021'!$C:$C)-SUMIF('[1]2021'!$E:$E,$A153,'[1]2021'!$G:$G))/12</f>
        <v>0</v>
      </c>
      <c r="K153" s="53">
        <f>+(+SUMIF('[1]2021'!$A:$A,$A153,'[1]2021'!$C:$C)-SUMIF('[1]2021'!$E:$E,$A153,'[1]2021'!$G:$G))/12</f>
        <v>0</v>
      </c>
      <c r="L153" s="53">
        <f>+(+SUMIF('[1]2021'!$A:$A,$A153,'[1]2021'!$C:$C)-SUMIF('[1]2021'!$E:$E,$A153,'[1]2021'!$G:$G))/12</f>
        <v>0</v>
      </c>
      <c r="M153" s="53">
        <f>+(+SUMIF('[1]2021'!$A:$A,$A153,'[1]2021'!$C:$C)-SUMIF('[1]2021'!$E:$E,$A153,'[1]2021'!$G:$G))/12</f>
        <v>0</v>
      </c>
      <c r="N153" s="53">
        <f>+(+SUMIF('[1]2021'!$A:$A,$A153,'[1]2021'!$C:$C)-SUMIF('[1]2021'!$E:$E,$A153,'[1]2021'!$G:$G))/12</f>
        <v>0</v>
      </c>
      <c r="O153" s="53">
        <f>+(+SUMIF('[1]2021'!$A:$A,$A153,'[1]2021'!$C:$C)-SUMIF('[1]2021'!$E:$E,$A153,'[1]2021'!$G:$G))/12</f>
        <v>0</v>
      </c>
      <c r="P153" s="53">
        <f>+(+SUMIF('[1]2021'!$A:$A,$A153,'[1]2021'!$C:$C)-SUMIF('[1]2021'!$E:$E,$A153,'[1]2021'!$G:$G))/12</f>
        <v>0</v>
      </c>
      <c r="Q153" s="53">
        <f>+(+SUMIF('[1]2021'!$A:$A,$A153,'[1]2021'!$C:$C)-SUMIF('[1]2021'!$E:$E,$A153,'[1]2021'!$G:$G))/12</f>
        <v>0</v>
      </c>
      <c r="R153" s="53">
        <f>+(+SUMIF('[1]2021'!$A:$A,$A153,'[1]2021'!$C:$C)-SUMIF('[1]2021'!$E:$E,$A153,'[1]2021'!$G:$G))/12</f>
        <v>0</v>
      </c>
      <c r="S153" s="53">
        <f>+(+SUMIF('[1]2021'!$A:$A,$A153,'[1]2021'!$C:$C)-SUMIF('[1]2021'!$E:$E,$A153,'[1]2021'!$G:$G))/12</f>
        <v>0</v>
      </c>
      <c r="T153" s="53">
        <f>+(+SUMIF('[1]2021'!$A:$A,$A153,'[1]2021'!$C:$C)-SUMIF('[1]2021'!$E:$E,$A153,'[1]2021'!$G:$G))/12</f>
        <v>0</v>
      </c>
      <c r="U153" s="53">
        <f>+SUM(I153:INDEX(I153:T153,1,Settings!$C$4))</f>
        <v>0</v>
      </c>
      <c r="V153" s="53">
        <f t="shared" si="66"/>
        <v>0</v>
      </c>
      <c r="W153" s="53"/>
      <c r="X153" s="53">
        <f>+SUMIFS(postings!$T:$T,postings!$C:$C,'pl-data'!X$2,postings!$D:$D,'pl-data'!X$3,postings!$I:$I,'pl-data'!$A153)-SUMIFS(postings!$W:$W,postings!$C:$C,'pl-data'!X$2,postings!$D:$D,'pl-data'!X$3,postings!$M:$M,'pl-data'!$A153)</f>
        <v>0</v>
      </c>
      <c r="Y153" s="53">
        <f>+SUMIFS(postings!$T:$T,postings!$C:$C,'pl-data'!Y$2,postings!$D:$D,'pl-data'!Y$3,postings!$I:$I,'pl-data'!$A153)-SUMIFS(postings!$W:$W,postings!$C:$C,'pl-data'!Y$2,postings!$D:$D,'pl-data'!Y$3,postings!$M:$M,'pl-data'!$A153)</f>
        <v>0</v>
      </c>
      <c r="Z153" s="53">
        <f>+SUMIFS(postings!$T:$T,postings!$C:$C,'pl-data'!Z$2,postings!$D:$D,'pl-data'!Z$3,postings!$I:$I,'pl-data'!$A153)-SUMIFS(postings!$W:$W,postings!$C:$C,'pl-data'!Z$2,postings!$D:$D,'pl-data'!Z$3,postings!$M:$M,'pl-data'!$A153)</f>
        <v>0</v>
      </c>
      <c r="AA153" s="53">
        <f>+SUMIFS(postings!$T:$T,postings!$C:$C,'pl-data'!AA$2,postings!$D:$D,'pl-data'!AA$3,postings!$I:$I,'pl-data'!$A153)-SUMIFS(postings!$W:$W,postings!$C:$C,'pl-data'!AA$2,postings!$D:$D,'pl-data'!AA$3,postings!$M:$M,'pl-data'!$A153)</f>
        <v>0</v>
      </c>
      <c r="AB153" s="53">
        <f>+SUMIFS(postings!$T:$T,postings!$C:$C,'pl-data'!AB$2,postings!$D:$D,'pl-data'!AB$3,postings!$I:$I,'pl-data'!$A153)-SUMIFS(postings!$W:$W,postings!$C:$C,'pl-data'!AB$2,postings!$D:$D,'pl-data'!AB$3,postings!$M:$M,'pl-data'!$A153)</f>
        <v>0</v>
      </c>
      <c r="AC153" s="53">
        <f>+SUMIFS(postings!$T:$T,postings!$C:$C,'pl-data'!AC$2,postings!$D:$D,'pl-data'!AC$3,postings!$I:$I,'pl-data'!$A153)-SUMIFS(postings!$W:$W,postings!$C:$C,'pl-data'!AC$2,postings!$D:$D,'pl-data'!AC$3,postings!$M:$M,'pl-data'!$A153)</f>
        <v>0</v>
      </c>
      <c r="AD153" s="53">
        <f>+SUMIFS(postings!$T:$T,postings!$C:$C,'pl-data'!AD$2,postings!$D:$D,'pl-data'!AD$3,postings!$I:$I,'pl-data'!$A153)-SUMIFS(postings!$W:$W,postings!$C:$C,'pl-data'!AD$2,postings!$D:$D,'pl-data'!AD$3,postings!$M:$M,'pl-data'!$A153)</f>
        <v>0</v>
      </c>
      <c r="AE153" s="53">
        <f>+SUMIFS(postings!$T:$T,postings!$C:$C,'pl-data'!AE$2,postings!$D:$D,'pl-data'!AE$3,postings!$I:$I,'pl-data'!$A153)-SUMIFS(postings!$W:$W,postings!$C:$C,'pl-data'!AE$2,postings!$D:$D,'pl-data'!AE$3,postings!$M:$M,'pl-data'!$A153)</f>
        <v>0</v>
      </c>
      <c r="AF153" s="53">
        <f>+SUMIFS(postings!$T:$T,postings!$C:$C,'pl-data'!AF$2,postings!$D:$D,'pl-data'!AF$3,postings!$I:$I,'pl-data'!$A153)-SUMIFS(postings!$W:$W,postings!$C:$C,'pl-data'!AF$2,postings!$D:$D,'pl-data'!AF$3,postings!$M:$M,'pl-data'!$A153)</f>
        <v>0</v>
      </c>
      <c r="AG153" s="53">
        <f>+SUMIFS(postings!$T:$T,postings!$C:$C,'pl-data'!AG$2,postings!$D:$D,'pl-data'!AG$3,postings!$I:$I,'pl-data'!$A153)-SUMIFS(postings!$W:$W,postings!$C:$C,'pl-data'!AG$2,postings!$D:$D,'pl-data'!AG$3,postings!$M:$M,'pl-data'!$A153)</f>
        <v>0</v>
      </c>
      <c r="AH153" s="53">
        <f>+SUMIFS(postings!$T:$T,postings!$C:$C,'pl-data'!AH$2,postings!$D:$D,'pl-data'!AH$3,postings!$I:$I,'pl-data'!$A153)-SUMIFS(postings!$W:$W,postings!$C:$C,'pl-data'!AH$2,postings!$D:$D,'pl-data'!AH$3,postings!$M:$M,'pl-data'!$A153)</f>
        <v>0</v>
      </c>
      <c r="AI153" s="53">
        <f>+SUMIFS(postings!$T:$T,postings!$C:$C,'pl-data'!AI$2,postings!$D:$D,'pl-data'!AI$3,postings!$I:$I,'pl-data'!$A153)-SUMIFS(postings!$W:$W,postings!$C:$C,'pl-data'!AI$2,postings!$D:$D,'pl-data'!AI$3,postings!$M:$M,'pl-data'!$A153)</f>
        <v>0</v>
      </c>
      <c r="AJ153" s="53">
        <f>+SUM(X153:INDEX(X153:AI153,1,Settings!$C$4))</f>
        <v>0</v>
      </c>
      <c r="AK153" s="53">
        <f t="shared" si="67"/>
        <v>0</v>
      </c>
      <c r="AL153" s="53"/>
      <c r="AM153" s="53">
        <f t="shared" si="68"/>
        <v>0</v>
      </c>
      <c r="AN153" s="53">
        <f t="shared" si="69"/>
        <v>0</v>
      </c>
      <c r="AO153" s="53">
        <f t="shared" si="70"/>
        <v>0</v>
      </c>
      <c r="AP153" s="53">
        <f t="shared" si="71"/>
        <v>0</v>
      </c>
      <c r="AQ153" s="53">
        <f t="shared" si="72"/>
        <v>0</v>
      </c>
      <c r="AR153" s="53">
        <f t="shared" si="73"/>
        <v>0</v>
      </c>
      <c r="AS153" s="53">
        <f t="shared" si="74"/>
        <v>0</v>
      </c>
      <c r="AT153" s="53">
        <f t="shared" si="75"/>
        <v>0</v>
      </c>
      <c r="AU153" s="53">
        <f t="shared" si="76"/>
        <v>0</v>
      </c>
      <c r="AV153" s="53">
        <f t="shared" si="77"/>
        <v>0</v>
      </c>
      <c r="AW153" s="53">
        <f t="shared" si="78"/>
        <v>0</v>
      </c>
      <c r="AX153" s="53">
        <f t="shared" si="79"/>
        <v>0</v>
      </c>
      <c r="AY153" s="53">
        <f>+SUM(AM153:INDEX(AM153:AX153,1,Settings!$C$4))</f>
        <v>0</v>
      </c>
      <c r="AZ153" s="53">
        <f t="shared" si="80"/>
        <v>0</v>
      </c>
      <c r="BA153" s="53"/>
      <c r="BB153" s="53">
        <f t="shared" si="81"/>
        <v>0</v>
      </c>
      <c r="BC153" s="53">
        <f t="shared" si="82"/>
        <v>0</v>
      </c>
      <c r="BD153" s="53">
        <f t="shared" si="83"/>
        <v>0</v>
      </c>
      <c r="BE153" s="53">
        <f t="shared" si="84"/>
        <v>0</v>
      </c>
      <c r="BF153" s="53">
        <f t="shared" si="85"/>
        <v>0</v>
      </c>
      <c r="BG153" s="53">
        <f t="shared" si="86"/>
        <v>0</v>
      </c>
      <c r="BH153" s="53">
        <f t="shared" si="87"/>
        <v>0</v>
      </c>
      <c r="BI153" s="53">
        <f t="shared" si="88"/>
        <v>0</v>
      </c>
      <c r="BJ153" s="53">
        <f t="shared" si="89"/>
        <v>0</v>
      </c>
      <c r="BK153" s="53">
        <f t="shared" si="90"/>
        <v>0</v>
      </c>
      <c r="BL153" s="53">
        <f t="shared" si="91"/>
        <v>0</v>
      </c>
      <c r="BM153" s="53">
        <f t="shared" si="92"/>
        <v>0</v>
      </c>
      <c r="BN153" s="53">
        <f t="shared" si="93"/>
        <v>0</v>
      </c>
      <c r="BO153" s="53"/>
      <c r="BP153" s="53">
        <f t="shared" si="94"/>
        <v>0</v>
      </c>
      <c r="BQ153" s="53"/>
      <c r="BR153" s="53">
        <f t="shared" si="95"/>
        <v>0</v>
      </c>
    </row>
    <row r="154" spans="1:70" x14ac:dyDescent="0.2">
      <c r="A154" s="6">
        <v>2723</v>
      </c>
      <c r="B154" s="6" t="str">
        <f>+VLOOKUP(A154,masterfile!B:C,2,FALSE)</f>
        <v>Erträge Veräuß.Ant. KapGes z.T. stfrei</v>
      </c>
      <c r="D154" s="53">
        <f>+SUMIF('[1]2017'!$A:$A,$A154,'[1]2017'!$C:$C)-SUMIF('[1]2017'!$E:$E,$A154,'[1]2017'!$G:$G)</f>
        <v>0</v>
      </c>
      <c r="E154" s="53">
        <f>+SUMIF('[1]2018'!$A:$A,$A154,'[1]2018'!$C:$C)-SUMIF('[1]2018'!$E:$E,$A154,'[1]2018'!$G:$G)</f>
        <v>0</v>
      </c>
      <c r="F154" s="53">
        <f>+SUMIF('[1]2019'!$A:$A,$A154,'[1]2019'!$C:$C)-SUMIF('[1]2019'!$E:$E,$A154,'[1]2019'!$G:$G)</f>
        <v>0</v>
      </c>
      <c r="G154" s="53">
        <f>+SUMIF('[1]2020'!$A:$A,$A154,'[1]2020'!$C:$C)-SUMIF('[1]2020'!$E:$E,$A154,'[1]2020'!$G:$G)</f>
        <v>0</v>
      </c>
      <c r="H154" s="53"/>
      <c r="I154" s="53">
        <f>+(+SUMIF('[1]2021'!$A:$A,$A154,'[1]2021'!$C:$C)-SUMIF('[1]2021'!$E:$E,$A154,'[1]2021'!$G:$G))/12</f>
        <v>0</v>
      </c>
      <c r="J154" s="53">
        <f>+(+SUMIF('[1]2021'!$A:$A,$A154,'[1]2021'!$C:$C)-SUMIF('[1]2021'!$E:$E,$A154,'[1]2021'!$G:$G))/12</f>
        <v>0</v>
      </c>
      <c r="K154" s="53">
        <f>+(+SUMIF('[1]2021'!$A:$A,$A154,'[1]2021'!$C:$C)-SUMIF('[1]2021'!$E:$E,$A154,'[1]2021'!$G:$G))/12</f>
        <v>0</v>
      </c>
      <c r="L154" s="53">
        <f>+(+SUMIF('[1]2021'!$A:$A,$A154,'[1]2021'!$C:$C)-SUMIF('[1]2021'!$E:$E,$A154,'[1]2021'!$G:$G))/12</f>
        <v>0</v>
      </c>
      <c r="M154" s="53">
        <f>+(+SUMIF('[1]2021'!$A:$A,$A154,'[1]2021'!$C:$C)-SUMIF('[1]2021'!$E:$E,$A154,'[1]2021'!$G:$G))/12</f>
        <v>0</v>
      </c>
      <c r="N154" s="53">
        <f>+(+SUMIF('[1]2021'!$A:$A,$A154,'[1]2021'!$C:$C)-SUMIF('[1]2021'!$E:$E,$A154,'[1]2021'!$G:$G))/12</f>
        <v>0</v>
      </c>
      <c r="O154" s="53">
        <f>+(+SUMIF('[1]2021'!$A:$A,$A154,'[1]2021'!$C:$C)-SUMIF('[1]2021'!$E:$E,$A154,'[1]2021'!$G:$G))/12</f>
        <v>0</v>
      </c>
      <c r="P154" s="53">
        <f>+(+SUMIF('[1]2021'!$A:$A,$A154,'[1]2021'!$C:$C)-SUMIF('[1]2021'!$E:$E,$A154,'[1]2021'!$G:$G))/12</f>
        <v>0</v>
      </c>
      <c r="Q154" s="53">
        <f>+(+SUMIF('[1]2021'!$A:$A,$A154,'[1]2021'!$C:$C)-SUMIF('[1]2021'!$E:$E,$A154,'[1]2021'!$G:$G))/12</f>
        <v>0</v>
      </c>
      <c r="R154" s="53">
        <f>+(+SUMIF('[1]2021'!$A:$A,$A154,'[1]2021'!$C:$C)-SUMIF('[1]2021'!$E:$E,$A154,'[1]2021'!$G:$G))/12</f>
        <v>0</v>
      </c>
      <c r="S154" s="53">
        <f>+(+SUMIF('[1]2021'!$A:$A,$A154,'[1]2021'!$C:$C)-SUMIF('[1]2021'!$E:$E,$A154,'[1]2021'!$G:$G))/12</f>
        <v>0</v>
      </c>
      <c r="T154" s="53">
        <f>+(+SUMIF('[1]2021'!$A:$A,$A154,'[1]2021'!$C:$C)-SUMIF('[1]2021'!$E:$E,$A154,'[1]2021'!$G:$G))/12</f>
        <v>0</v>
      </c>
      <c r="U154" s="53">
        <f>+SUM(I154:INDEX(I154:T154,1,Settings!$C$4))</f>
        <v>0</v>
      </c>
      <c r="V154" s="53">
        <f t="shared" si="66"/>
        <v>0</v>
      </c>
      <c r="W154" s="53"/>
      <c r="X154" s="53">
        <f>+SUMIFS(postings!$T:$T,postings!$C:$C,'pl-data'!X$2,postings!$D:$D,'pl-data'!X$3,postings!$I:$I,'pl-data'!$A154)-SUMIFS(postings!$W:$W,postings!$C:$C,'pl-data'!X$2,postings!$D:$D,'pl-data'!X$3,postings!$M:$M,'pl-data'!$A154)</f>
        <v>0</v>
      </c>
      <c r="Y154" s="53">
        <f>+SUMIFS(postings!$T:$T,postings!$C:$C,'pl-data'!Y$2,postings!$D:$D,'pl-data'!Y$3,postings!$I:$I,'pl-data'!$A154)-SUMIFS(postings!$W:$W,postings!$C:$C,'pl-data'!Y$2,postings!$D:$D,'pl-data'!Y$3,postings!$M:$M,'pl-data'!$A154)</f>
        <v>0</v>
      </c>
      <c r="Z154" s="53">
        <f>+SUMIFS(postings!$T:$T,postings!$C:$C,'pl-data'!Z$2,postings!$D:$D,'pl-data'!Z$3,postings!$I:$I,'pl-data'!$A154)-SUMIFS(postings!$W:$W,postings!$C:$C,'pl-data'!Z$2,postings!$D:$D,'pl-data'!Z$3,postings!$M:$M,'pl-data'!$A154)</f>
        <v>0</v>
      </c>
      <c r="AA154" s="53">
        <f>+SUMIFS(postings!$T:$T,postings!$C:$C,'pl-data'!AA$2,postings!$D:$D,'pl-data'!AA$3,postings!$I:$I,'pl-data'!$A154)-SUMIFS(postings!$W:$W,postings!$C:$C,'pl-data'!AA$2,postings!$D:$D,'pl-data'!AA$3,postings!$M:$M,'pl-data'!$A154)</f>
        <v>0</v>
      </c>
      <c r="AB154" s="53">
        <f>+SUMIFS(postings!$T:$T,postings!$C:$C,'pl-data'!AB$2,postings!$D:$D,'pl-data'!AB$3,postings!$I:$I,'pl-data'!$A154)-SUMIFS(postings!$W:$W,postings!$C:$C,'pl-data'!AB$2,postings!$D:$D,'pl-data'!AB$3,postings!$M:$M,'pl-data'!$A154)</f>
        <v>0</v>
      </c>
      <c r="AC154" s="53">
        <f>+SUMIFS(postings!$T:$T,postings!$C:$C,'pl-data'!AC$2,postings!$D:$D,'pl-data'!AC$3,postings!$I:$I,'pl-data'!$A154)-SUMIFS(postings!$W:$W,postings!$C:$C,'pl-data'!AC$2,postings!$D:$D,'pl-data'!AC$3,postings!$M:$M,'pl-data'!$A154)</f>
        <v>0</v>
      </c>
      <c r="AD154" s="53">
        <f>+SUMIFS(postings!$T:$T,postings!$C:$C,'pl-data'!AD$2,postings!$D:$D,'pl-data'!AD$3,postings!$I:$I,'pl-data'!$A154)-SUMIFS(postings!$W:$W,postings!$C:$C,'pl-data'!AD$2,postings!$D:$D,'pl-data'!AD$3,postings!$M:$M,'pl-data'!$A154)</f>
        <v>0</v>
      </c>
      <c r="AE154" s="53">
        <f>+SUMIFS(postings!$T:$T,postings!$C:$C,'pl-data'!AE$2,postings!$D:$D,'pl-data'!AE$3,postings!$I:$I,'pl-data'!$A154)-SUMIFS(postings!$W:$W,postings!$C:$C,'pl-data'!AE$2,postings!$D:$D,'pl-data'!AE$3,postings!$M:$M,'pl-data'!$A154)</f>
        <v>0</v>
      </c>
      <c r="AF154" s="53">
        <f>+SUMIFS(postings!$T:$T,postings!$C:$C,'pl-data'!AF$2,postings!$D:$D,'pl-data'!AF$3,postings!$I:$I,'pl-data'!$A154)-SUMIFS(postings!$W:$W,postings!$C:$C,'pl-data'!AF$2,postings!$D:$D,'pl-data'!AF$3,postings!$M:$M,'pl-data'!$A154)</f>
        <v>0</v>
      </c>
      <c r="AG154" s="53">
        <f>+SUMIFS(postings!$T:$T,postings!$C:$C,'pl-data'!AG$2,postings!$D:$D,'pl-data'!AG$3,postings!$I:$I,'pl-data'!$A154)-SUMIFS(postings!$W:$W,postings!$C:$C,'pl-data'!AG$2,postings!$D:$D,'pl-data'!AG$3,postings!$M:$M,'pl-data'!$A154)</f>
        <v>0</v>
      </c>
      <c r="AH154" s="53">
        <f>+SUMIFS(postings!$T:$T,postings!$C:$C,'pl-data'!AH$2,postings!$D:$D,'pl-data'!AH$3,postings!$I:$I,'pl-data'!$A154)-SUMIFS(postings!$W:$W,postings!$C:$C,'pl-data'!AH$2,postings!$D:$D,'pl-data'!AH$3,postings!$M:$M,'pl-data'!$A154)</f>
        <v>0</v>
      </c>
      <c r="AI154" s="53">
        <f>+SUMIFS(postings!$T:$T,postings!$C:$C,'pl-data'!AI$2,postings!$D:$D,'pl-data'!AI$3,postings!$I:$I,'pl-data'!$A154)-SUMIFS(postings!$W:$W,postings!$C:$C,'pl-data'!AI$2,postings!$D:$D,'pl-data'!AI$3,postings!$M:$M,'pl-data'!$A154)</f>
        <v>0</v>
      </c>
      <c r="AJ154" s="53">
        <f>+SUM(X154:INDEX(X154:AI154,1,Settings!$C$4))</f>
        <v>0</v>
      </c>
      <c r="AK154" s="53">
        <f t="shared" si="67"/>
        <v>0</v>
      </c>
      <c r="AL154" s="53"/>
      <c r="AM154" s="53">
        <f t="shared" si="68"/>
        <v>0</v>
      </c>
      <c r="AN154" s="53">
        <f t="shared" si="69"/>
        <v>0</v>
      </c>
      <c r="AO154" s="53">
        <f t="shared" si="70"/>
        <v>0</v>
      </c>
      <c r="AP154" s="53">
        <f t="shared" si="71"/>
        <v>0</v>
      </c>
      <c r="AQ154" s="53">
        <f t="shared" si="72"/>
        <v>0</v>
      </c>
      <c r="AR154" s="53">
        <f t="shared" si="73"/>
        <v>0</v>
      </c>
      <c r="AS154" s="53">
        <f t="shared" si="74"/>
        <v>0</v>
      </c>
      <c r="AT154" s="53">
        <f t="shared" si="75"/>
        <v>0</v>
      </c>
      <c r="AU154" s="53">
        <f t="shared" si="76"/>
        <v>0</v>
      </c>
      <c r="AV154" s="53">
        <f t="shared" si="77"/>
        <v>0</v>
      </c>
      <c r="AW154" s="53">
        <f t="shared" si="78"/>
        <v>0</v>
      </c>
      <c r="AX154" s="53">
        <f t="shared" si="79"/>
        <v>0</v>
      </c>
      <c r="AY154" s="53">
        <f>+SUM(AM154:INDEX(AM154:AX154,1,Settings!$C$4))</f>
        <v>0</v>
      </c>
      <c r="AZ154" s="53">
        <f t="shared" si="80"/>
        <v>0</v>
      </c>
      <c r="BA154" s="53"/>
      <c r="BB154" s="53">
        <f t="shared" si="81"/>
        <v>0</v>
      </c>
      <c r="BC154" s="53">
        <f t="shared" si="82"/>
        <v>0</v>
      </c>
      <c r="BD154" s="53">
        <f t="shared" si="83"/>
        <v>0</v>
      </c>
      <c r="BE154" s="53">
        <f t="shared" si="84"/>
        <v>0</v>
      </c>
      <c r="BF154" s="53">
        <f t="shared" si="85"/>
        <v>0</v>
      </c>
      <c r="BG154" s="53">
        <f t="shared" si="86"/>
        <v>0</v>
      </c>
      <c r="BH154" s="53">
        <f t="shared" si="87"/>
        <v>0</v>
      </c>
      <c r="BI154" s="53">
        <f t="shared" si="88"/>
        <v>0</v>
      </c>
      <c r="BJ154" s="53">
        <f t="shared" si="89"/>
        <v>0</v>
      </c>
      <c r="BK154" s="53">
        <f t="shared" si="90"/>
        <v>0</v>
      </c>
      <c r="BL154" s="53">
        <f t="shared" si="91"/>
        <v>0</v>
      </c>
      <c r="BM154" s="53">
        <f t="shared" si="92"/>
        <v>0</v>
      </c>
      <c r="BN154" s="53">
        <f t="shared" si="93"/>
        <v>0</v>
      </c>
      <c r="BO154" s="53"/>
      <c r="BP154" s="53">
        <f t="shared" si="94"/>
        <v>0</v>
      </c>
      <c r="BQ154" s="53"/>
      <c r="BR154" s="53">
        <f t="shared" si="95"/>
        <v>0</v>
      </c>
    </row>
    <row r="155" spans="1:70" x14ac:dyDescent="0.2">
      <c r="A155" s="6">
        <v>2725</v>
      </c>
      <c r="B155" s="6" t="str">
        <f>+VLOOKUP(A155,masterfile!B:C,2,FALSE)</f>
        <v>Erträge aus Abgang von UV-Gegenständen</v>
      </c>
      <c r="D155" s="53">
        <f>+SUMIF('[1]2017'!$A:$A,$A155,'[1]2017'!$C:$C)-SUMIF('[1]2017'!$E:$E,$A155,'[1]2017'!$G:$G)</f>
        <v>0</v>
      </c>
      <c r="E155" s="53">
        <f>+SUMIF('[1]2018'!$A:$A,$A155,'[1]2018'!$C:$C)-SUMIF('[1]2018'!$E:$E,$A155,'[1]2018'!$G:$G)</f>
        <v>0</v>
      </c>
      <c r="F155" s="53">
        <f>+SUMIF('[1]2019'!$A:$A,$A155,'[1]2019'!$C:$C)-SUMIF('[1]2019'!$E:$E,$A155,'[1]2019'!$G:$G)</f>
        <v>0</v>
      </c>
      <c r="G155" s="53">
        <f>+SUMIF('[1]2020'!$A:$A,$A155,'[1]2020'!$C:$C)-SUMIF('[1]2020'!$E:$E,$A155,'[1]2020'!$G:$G)</f>
        <v>0</v>
      </c>
      <c r="H155" s="53"/>
      <c r="I155" s="53">
        <f>+(+SUMIF('[1]2021'!$A:$A,$A155,'[1]2021'!$C:$C)-SUMIF('[1]2021'!$E:$E,$A155,'[1]2021'!$G:$G))/12</f>
        <v>0</v>
      </c>
      <c r="J155" s="53">
        <f>+(+SUMIF('[1]2021'!$A:$A,$A155,'[1]2021'!$C:$C)-SUMIF('[1]2021'!$E:$E,$A155,'[1]2021'!$G:$G))/12</f>
        <v>0</v>
      </c>
      <c r="K155" s="53">
        <f>+(+SUMIF('[1]2021'!$A:$A,$A155,'[1]2021'!$C:$C)-SUMIF('[1]2021'!$E:$E,$A155,'[1]2021'!$G:$G))/12</f>
        <v>0</v>
      </c>
      <c r="L155" s="53">
        <f>+(+SUMIF('[1]2021'!$A:$A,$A155,'[1]2021'!$C:$C)-SUMIF('[1]2021'!$E:$E,$A155,'[1]2021'!$G:$G))/12</f>
        <v>0</v>
      </c>
      <c r="M155" s="53">
        <f>+(+SUMIF('[1]2021'!$A:$A,$A155,'[1]2021'!$C:$C)-SUMIF('[1]2021'!$E:$E,$A155,'[1]2021'!$G:$G))/12</f>
        <v>0</v>
      </c>
      <c r="N155" s="53">
        <f>+(+SUMIF('[1]2021'!$A:$A,$A155,'[1]2021'!$C:$C)-SUMIF('[1]2021'!$E:$E,$A155,'[1]2021'!$G:$G))/12</f>
        <v>0</v>
      </c>
      <c r="O155" s="53">
        <f>+(+SUMIF('[1]2021'!$A:$A,$A155,'[1]2021'!$C:$C)-SUMIF('[1]2021'!$E:$E,$A155,'[1]2021'!$G:$G))/12</f>
        <v>0</v>
      </c>
      <c r="P155" s="53">
        <f>+(+SUMIF('[1]2021'!$A:$A,$A155,'[1]2021'!$C:$C)-SUMIF('[1]2021'!$E:$E,$A155,'[1]2021'!$G:$G))/12</f>
        <v>0</v>
      </c>
      <c r="Q155" s="53">
        <f>+(+SUMIF('[1]2021'!$A:$A,$A155,'[1]2021'!$C:$C)-SUMIF('[1]2021'!$E:$E,$A155,'[1]2021'!$G:$G))/12</f>
        <v>0</v>
      </c>
      <c r="R155" s="53">
        <f>+(+SUMIF('[1]2021'!$A:$A,$A155,'[1]2021'!$C:$C)-SUMIF('[1]2021'!$E:$E,$A155,'[1]2021'!$G:$G))/12</f>
        <v>0</v>
      </c>
      <c r="S155" s="53">
        <f>+(+SUMIF('[1]2021'!$A:$A,$A155,'[1]2021'!$C:$C)-SUMIF('[1]2021'!$E:$E,$A155,'[1]2021'!$G:$G))/12</f>
        <v>0</v>
      </c>
      <c r="T155" s="53">
        <f>+(+SUMIF('[1]2021'!$A:$A,$A155,'[1]2021'!$C:$C)-SUMIF('[1]2021'!$E:$E,$A155,'[1]2021'!$G:$G))/12</f>
        <v>0</v>
      </c>
      <c r="U155" s="53">
        <f>+SUM(I155:INDEX(I155:T155,1,Settings!$C$4))</f>
        <v>0</v>
      </c>
      <c r="V155" s="53">
        <f t="shared" si="66"/>
        <v>0</v>
      </c>
      <c r="W155" s="53"/>
      <c r="X155" s="53">
        <f>+SUMIFS(postings!$T:$T,postings!$C:$C,'pl-data'!X$2,postings!$D:$D,'pl-data'!X$3,postings!$I:$I,'pl-data'!$A155)-SUMIFS(postings!$W:$W,postings!$C:$C,'pl-data'!X$2,postings!$D:$D,'pl-data'!X$3,postings!$M:$M,'pl-data'!$A155)</f>
        <v>0</v>
      </c>
      <c r="Y155" s="53">
        <f>+SUMIFS(postings!$T:$T,postings!$C:$C,'pl-data'!Y$2,postings!$D:$D,'pl-data'!Y$3,postings!$I:$I,'pl-data'!$A155)-SUMIFS(postings!$W:$W,postings!$C:$C,'pl-data'!Y$2,postings!$D:$D,'pl-data'!Y$3,postings!$M:$M,'pl-data'!$A155)</f>
        <v>0</v>
      </c>
      <c r="Z155" s="53">
        <f>+SUMIFS(postings!$T:$T,postings!$C:$C,'pl-data'!Z$2,postings!$D:$D,'pl-data'!Z$3,postings!$I:$I,'pl-data'!$A155)-SUMIFS(postings!$W:$W,postings!$C:$C,'pl-data'!Z$2,postings!$D:$D,'pl-data'!Z$3,postings!$M:$M,'pl-data'!$A155)</f>
        <v>0</v>
      </c>
      <c r="AA155" s="53">
        <f>+SUMIFS(postings!$T:$T,postings!$C:$C,'pl-data'!AA$2,postings!$D:$D,'pl-data'!AA$3,postings!$I:$I,'pl-data'!$A155)-SUMIFS(postings!$W:$W,postings!$C:$C,'pl-data'!AA$2,postings!$D:$D,'pl-data'!AA$3,postings!$M:$M,'pl-data'!$A155)</f>
        <v>0</v>
      </c>
      <c r="AB155" s="53">
        <f>+SUMIFS(postings!$T:$T,postings!$C:$C,'pl-data'!AB$2,postings!$D:$D,'pl-data'!AB$3,postings!$I:$I,'pl-data'!$A155)-SUMIFS(postings!$W:$W,postings!$C:$C,'pl-data'!AB$2,postings!$D:$D,'pl-data'!AB$3,postings!$M:$M,'pl-data'!$A155)</f>
        <v>0</v>
      </c>
      <c r="AC155" s="53">
        <f>+SUMIFS(postings!$T:$T,postings!$C:$C,'pl-data'!AC$2,postings!$D:$D,'pl-data'!AC$3,postings!$I:$I,'pl-data'!$A155)-SUMIFS(postings!$W:$W,postings!$C:$C,'pl-data'!AC$2,postings!$D:$D,'pl-data'!AC$3,postings!$M:$M,'pl-data'!$A155)</f>
        <v>0</v>
      </c>
      <c r="AD155" s="53">
        <f>+SUMIFS(postings!$T:$T,postings!$C:$C,'pl-data'!AD$2,postings!$D:$D,'pl-data'!AD$3,postings!$I:$I,'pl-data'!$A155)-SUMIFS(postings!$W:$W,postings!$C:$C,'pl-data'!AD$2,postings!$D:$D,'pl-data'!AD$3,postings!$M:$M,'pl-data'!$A155)</f>
        <v>0</v>
      </c>
      <c r="AE155" s="53">
        <f>+SUMIFS(postings!$T:$T,postings!$C:$C,'pl-data'!AE$2,postings!$D:$D,'pl-data'!AE$3,postings!$I:$I,'pl-data'!$A155)-SUMIFS(postings!$W:$W,postings!$C:$C,'pl-data'!AE$2,postings!$D:$D,'pl-data'!AE$3,postings!$M:$M,'pl-data'!$A155)</f>
        <v>0</v>
      </c>
      <c r="AF155" s="53">
        <f>+SUMIFS(postings!$T:$T,postings!$C:$C,'pl-data'!AF$2,postings!$D:$D,'pl-data'!AF$3,postings!$I:$I,'pl-data'!$A155)-SUMIFS(postings!$W:$W,postings!$C:$C,'pl-data'!AF$2,postings!$D:$D,'pl-data'!AF$3,postings!$M:$M,'pl-data'!$A155)</f>
        <v>0</v>
      </c>
      <c r="AG155" s="53">
        <f>+SUMIFS(postings!$T:$T,postings!$C:$C,'pl-data'!AG$2,postings!$D:$D,'pl-data'!AG$3,postings!$I:$I,'pl-data'!$A155)-SUMIFS(postings!$W:$W,postings!$C:$C,'pl-data'!AG$2,postings!$D:$D,'pl-data'!AG$3,postings!$M:$M,'pl-data'!$A155)</f>
        <v>0</v>
      </c>
      <c r="AH155" s="53">
        <f>+SUMIFS(postings!$T:$T,postings!$C:$C,'pl-data'!AH$2,postings!$D:$D,'pl-data'!AH$3,postings!$I:$I,'pl-data'!$A155)-SUMIFS(postings!$W:$W,postings!$C:$C,'pl-data'!AH$2,postings!$D:$D,'pl-data'!AH$3,postings!$M:$M,'pl-data'!$A155)</f>
        <v>0</v>
      </c>
      <c r="AI155" s="53">
        <f>+SUMIFS(postings!$T:$T,postings!$C:$C,'pl-data'!AI$2,postings!$D:$D,'pl-data'!AI$3,postings!$I:$I,'pl-data'!$A155)-SUMIFS(postings!$W:$W,postings!$C:$C,'pl-data'!AI$2,postings!$D:$D,'pl-data'!AI$3,postings!$M:$M,'pl-data'!$A155)</f>
        <v>0</v>
      </c>
      <c r="AJ155" s="53">
        <f>+SUM(X155:INDEX(X155:AI155,1,Settings!$C$4))</f>
        <v>0</v>
      </c>
      <c r="AK155" s="53">
        <f t="shared" si="67"/>
        <v>0</v>
      </c>
      <c r="AL155" s="53"/>
      <c r="AM155" s="53">
        <f t="shared" si="68"/>
        <v>0</v>
      </c>
      <c r="AN155" s="53">
        <f t="shared" si="69"/>
        <v>0</v>
      </c>
      <c r="AO155" s="53">
        <f t="shared" si="70"/>
        <v>0</v>
      </c>
      <c r="AP155" s="53">
        <f t="shared" si="71"/>
        <v>0</v>
      </c>
      <c r="AQ155" s="53">
        <f t="shared" si="72"/>
        <v>0</v>
      </c>
      <c r="AR155" s="53">
        <f t="shared" si="73"/>
        <v>0</v>
      </c>
      <c r="AS155" s="53">
        <f t="shared" si="74"/>
        <v>0</v>
      </c>
      <c r="AT155" s="53">
        <f t="shared" si="75"/>
        <v>0</v>
      </c>
      <c r="AU155" s="53">
        <f t="shared" si="76"/>
        <v>0</v>
      </c>
      <c r="AV155" s="53">
        <f t="shared" si="77"/>
        <v>0</v>
      </c>
      <c r="AW155" s="53">
        <f t="shared" si="78"/>
        <v>0</v>
      </c>
      <c r="AX155" s="53">
        <f t="shared" si="79"/>
        <v>0</v>
      </c>
      <c r="AY155" s="53">
        <f>+SUM(AM155:INDEX(AM155:AX155,1,Settings!$C$4))</f>
        <v>0</v>
      </c>
      <c r="AZ155" s="53">
        <f t="shared" si="80"/>
        <v>0</v>
      </c>
      <c r="BA155" s="53"/>
      <c r="BB155" s="53">
        <f t="shared" si="81"/>
        <v>0</v>
      </c>
      <c r="BC155" s="53">
        <f t="shared" si="82"/>
        <v>0</v>
      </c>
      <c r="BD155" s="53">
        <f t="shared" si="83"/>
        <v>0</v>
      </c>
      <c r="BE155" s="53">
        <f t="shared" si="84"/>
        <v>0</v>
      </c>
      <c r="BF155" s="53">
        <f t="shared" si="85"/>
        <v>0</v>
      </c>
      <c r="BG155" s="53">
        <f t="shared" si="86"/>
        <v>0</v>
      </c>
      <c r="BH155" s="53">
        <f t="shared" si="87"/>
        <v>0</v>
      </c>
      <c r="BI155" s="53">
        <f t="shared" si="88"/>
        <v>0</v>
      </c>
      <c r="BJ155" s="53">
        <f t="shared" si="89"/>
        <v>0</v>
      </c>
      <c r="BK155" s="53">
        <f t="shared" si="90"/>
        <v>0</v>
      </c>
      <c r="BL155" s="53">
        <f t="shared" si="91"/>
        <v>0</v>
      </c>
      <c r="BM155" s="53">
        <f t="shared" si="92"/>
        <v>0</v>
      </c>
      <c r="BN155" s="53">
        <f t="shared" si="93"/>
        <v>0</v>
      </c>
      <c r="BO155" s="53"/>
      <c r="BP155" s="53">
        <f t="shared" si="94"/>
        <v>0</v>
      </c>
      <c r="BQ155" s="53"/>
      <c r="BR155" s="53">
        <f t="shared" si="95"/>
        <v>0</v>
      </c>
    </row>
    <row r="156" spans="1:70" x14ac:dyDescent="0.2">
      <c r="A156" s="6">
        <v>2726</v>
      </c>
      <c r="B156" s="6" t="str">
        <f>+VLOOKUP(A156,masterfile!B:C,2,FALSE)</f>
        <v>Erträge aus Abgang UV z.T. steuerfrei</v>
      </c>
      <c r="D156" s="53">
        <f>+SUMIF('[1]2017'!$A:$A,$A156,'[1]2017'!$C:$C)-SUMIF('[1]2017'!$E:$E,$A156,'[1]2017'!$G:$G)</f>
        <v>0</v>
      </c>
      <c r="E156" s="53">
        <f>+SUMIF('[1]2018'!$A:$A,$A156,'[1]2018'!$C:$C)-SUMIF('[1]2018'!$E:$E,$A156,'[1]2018'!$G:$G)</f>
        <v>0</v>
      </c>
      <c r="F156" s="53">
        <f>+SUMIF('[1]2019'!$A:$A,$A156,'[1]2019'!$C:$C)-SUMIF('[1]2019'!$E:$E,$A156,'[1]2019'!$G:$G)</f>
        <v>0</v>
      </c>
      <c r="G156" s="53">
        <f>+SUMIF('[1]2020'!$A:$A,$A156,'[1]2020'!$C:$C)-SUMIF('[1]2020'!$E:$E,$A156,'[1]2020'!$G:$G)</f>
        <v>0</v>
      </c>
      <c r="H156" s="53"/>
      <c r="I156" s="53">
        <f>+(+SUMIF('[1]2021'!$A:$A,$A156,'[1]2021'!$C:$C)-SUMIF('[1]2021'!$E:$E,$A156,'[1]2021'!$G:$G))/12</f>
        <v>0</v>
      </c>
      <c r="J156" s="53">
        <f>+(+SUMIF('[1]2021'!$A:$A,$A156,'[1]2021'!$C:$C)-SUMIF('[1]2021'!$E:$E,$A156,'[1]2021'!$G:$G))/12</f>
        <v>0</v>
      </c>
      <c r="K156" s="53">
        <f>+(+SUMIF('[1]2021'!$A:$A,$A156,'[1]2021'!$C:$C)-SUMIF('[1]2021'!$E:$E,$A156,'[1]2021'!$G:$G))/12</f>
        <v>0</v>
      </c>
      <c r="L156" s="53">
        <f>+(+SUMIF('[1]2021'!$A:$A,$A156,'[1]2021'!$C:$C)-SUMIF('[1]2021'!$E:$E,$A156,'[1]2021'!$G:$G))/12</f>
        <v>0</v>
      </c>
      <c r="M156" s="53">
        <f>+(+SUMIF('[1]2021'!$A:$A,$A156,'[1]2021'!$C:$C)-SUMIF('[1]2021'!$E:$E,$A156,'[1]2021'!$G:$G))/12</f>
        <v>0</v>
      </c>
      <c r="N156" s="53">
        <f>+(+SUMIF('[1]2021'!$A:$A,$A156,'[1]2021'!$C:$C)-SUMIF('[1]2021'!$E:$E,$A156,'[1]2021'!$G:$G))/12</f>
        <v>0</v>
      </c>
      <c r="O156" s="53">
        <f>+(+SUMIF('[1]2021'!$A:$A,$A156,'[1]2021'!$C:$C)-SUMIF('[1]2021'!$E:$E,$A156,'[1]2021'!$G:$G))/12</f>
        <v>0</v>
      </c>
      <c r="P156" s="53">
        <f>+(+SUMIF('[1]2021'!$A:$A,$A156,'[1]2021'!$C:$C)-SUMIF('[1]2021'!$E:$E,$A156,'[1]2021'!$G:$G))/12</f>
        <v>0</v>
      </c>
      <c r="Q156" s="53">
        <f>+(+SUMIF('[1]2021'!$A:$A,$A156,'[1]2021'!$C:$C)-SUMIF('[1]2021'!$E:$E,$A156,'[1]2021'!$G:$G))/12</f>
        <v>0</v>
      </c>
      <c r="R156" s="53">
        <f>+(+SUMIF('[1]2021'!$A:$A,$A156,'[1]2021'!$C:$C)-SUMIF('[1]2021'!$E:$E,$A156,'[1]2021'!$G:$G))/12</f>
        <v>0</v>
      </c>
      <c r="S156" s="53">
        <f>+(+SUMIF('[1]2021'!$A:$A,$A156,'[1]2021'!$C:$C)-SUMIF('[1]2021'!$E:$E,$A156,'[1]2021'!$G:$G))/12</f>
        <v>0</v>
      </c>
      <c r="T156" s="53">
        <f>+(+SUMIF('[1]2021'!$A:$A,$A156,'[1]2021'!$C:$C)-SUMIF('[1]2021'!$E:$E,$A156,'[1]2021'!$G:$G))/12</f>
        <v>0</v>
      </c>
      <c r="U156" s="53">
        <f>+SUM(I156:INDEX(I156:T156,1,Settings!$C$4))</f>
        <v>0</v>
      </c>
      <c r="V156" s="53">
        <f t="shared" si="66"/>
        <v>0</v>
      </c>
      <c r="W156" s="53"/>
      <c r="X156" s="53">
        <f>+SUMIFS(postings!$T:$T,postings!$C:$C,'pl-data'!X$2,postings!$D:$D,'pl-data'!X$3,postings!$I:$I,'pl-data'!$A156)-SUMIFS(postings!$W:$W,postings!$C:$C,'pl-data'!X$2,postings!$D:$D,'pl-data'!X$3,postings!$M:$M,'pl-data'!$A156)</f>
        <v>0</v>
      </c>
      <c r="Y156" s="53">
        <f>+SUMIFS(postings!$T:$T,postings!$C:$C,'pl-data'!Y$2,postings!$D:$D,'pl-data'!Y$3,postings!$I:$I,'pl-data'!$A156)-SUMIFS(postings!$W:$W,postings!$C:$C,'pl-data'!Y$2,postings!$D:$D,'pl-data'!Y$3,postings!$M:$M,'pl-data'!$A156)</f>
        <v>0</v>
      </c>
      <c r="Z156" s="53">
        <f>+SUMIFS(postings!$T:$T,postings!$C:$C,'pl-data'!Z$2,postings!$D:$D,'pl-data'!Z$3,postings!$I:$I,'pl-data'!$A156)-SUMIFS(postings!$W:$W,postings!$C:$C,'pl-data'!Z$2,postings!$D:$D,'pl-data'!Z$3,postings!$M:$M,'pl-data'!$A156)</f>
        <v>0</v>
      </c>
      <c r="AA156" s="53">
        <f>+SUMIFS(postings!$T:$T,postings!$C:$C,'pl-data'!AA$2,postings!$D:$D,'pl-data'!AA$3,postings!$I:$I,'pl-data'!$A156)-SUMIFS(postings!$W:$W,postings!$C:$C,'pl-data'!AA$2,postings!$D:$D,'pl-data'!AA$3,postings!$M:$M,'pl-data'!$A156)</f>
        <v>0</v>
      </c>
      <c r="AB156" s="53">
        <f>+SUMIFS(postings!$T:$T,postings!$C:$C,'pl-data'!AB$2,postings!$D:$D,'pl-data'!AB$3,postings!$I:$I,'pl-data'!$A156)-SUMIFS(postings!$W:$W,postings!$C:$C,'pl-data'!AB$2,postings!$D:$D,'pl-data'!AB$3,postings!$M:$M,'pl-data'!$A156)</f>
        <v>0</v>
      </c>
      <c r="AC156" s="53">
        <f>+SUMIFS(postings!$T:$T,postings!$C:$C,'pl-data'!AC$2,postings!$D:$D,'pl-data'!AC$3,postings!$I:$I,'pl-data'!$A156)-SUMIFS(postings!$W:$W,postings!$C:$C,'pl-data'!AC$2,postings!$D:$D,'pl-data'!AC$3,postings!$M:$M,'pl-data'!$A156)</f>
        <v>0</v>
      </c>
      <c r="AD156" s="53">
        <f>+SUMIFS(postings!$T:$T,postings!$C:$C,'pl-data'!AD$2,postings!$D:$D,'pl-data'!AD$3,postings!$I:$I,'pl-data'!$A156)-SUMIFS(postings!$W:$W,postings!$C:$C,'pl-data'!AD$2,postings!$D:$D,'pl-data'!AD$3,postings!$M:$M,'pl-data'!$A156)</f>
        <v>0</v>
      </c>
      <c r="AE156" s="53">
        <f>+SUMIFS(postings!$T:$T,postings!$C:$C,'pl-data'!AE$2,postings!$D:$D,'pl-data'!AE$3,postings!$I:$I,'pl-data'!$A156)-SUMIFS(postings!$W:$W,postings!$C:$C,'pl-data'!AE$2,postings!$D:$D,'pl-data'!AE$3,postings!$M:$M,'pl-data'!$A156)</f>
        <v>0</v>
      </c>
      <c r="AF156" s="53">
        <f>+SUMIFS(postings!$T:$T,postings!$C:$C,'pl-data'!AF$2,postings!$D:$D,'pl-data'!AF$3,postings!$I:$I,'pl-data'!$A156)-SUMIFS(postings!$W:$W,postings!$C:$C,'pl-data'!AF$2,postings!$D:$D,'pl-data'!AF$3,postings!$M:$M,'pl-data'!$A156)</f>
        <v>0</v>
      </c>
      <c r="AG156" s="53">
        <f>+SUMIFS(postings!$T:$T,postings!$C:$C,'pl-data'!AG$2,postings!$D:$D,'pl-data'!AG$3,postings!$I:$I,'pl-data'!$A156)-SUMIFS(postings!$W:$W,postings!$C:$C,'pl-data'!AG$2,postings!$D:$D,'pl-data'!AG$3,postings!$M:$M,'pl-data'!$A156)</f>
        <v>0</v>
      </c>
      <c r="AH156" s="53">
        <f>+SUMIFS(postings!$T:$T,postings!$C:$C,'pl-data'!AH$2,postings!$D:$D,'pl-data'!AH$3,postings!$I:$I,'pl-data'!$A156)-SUMIFS(postings!$W:$W,postings!$C:$C,'pl-data'!AH$2,postings!$D:$D,'pl-data'!AH$3,postings!$M:$M,'pl-data'!$A156)</f>
        <v>0</v>
      </c>
      <c r="AI156" s="53">
        <f>+SUMIFS(postings!$T:$T,postings!$C:$C,'pl-data'!AI$2,postings!$D:$D,'pl-data'!AI$3,postings!$I:$I,'pl-data'!$A156)-SUMIFS(postings!$W:$W,postings!$C:$C,'pl-data'!AI$2,postings!$D:$D,'pl-data'!AI$3,postings!$M:$M,'pl-data'!$A156)</f>
        <v>0</v>
      </c>
      <c r="AJ156" s="53">
        <f>+SUM(X156:INDEX(X156:AI156,1,Settings!$C$4))</f>
        <v>0</v>
      </c>
      <c r="AK156" s="53">
        <f t="shared" si="67"/>
        <v>0</v>
      </c>
      <c r="AL156" s="53"/>
      <c r="AM156" s="53">
        <f t="shared" si="68"/>
        <v>0</v>
      </c>
      <c r="AN156" s="53">
        <f t="shared" si="69"/>
        <v>0</v>
      </c>
      <c r="AO156" s="53">
        <f t="shared" si="70"/>
        <v>0</v>
      </c>
      <c r="AP156" s="53">
        <f t="shared" si="71"/>
        <v>0</v>
      </c>
      <c r="AQ156" s="53">
        <f t="shared" si="72"/>
        <v>0</v>
      </c>
      <c r="AR156" s="53">
        <f t="shared" si="73"/>
        <v>0</v>
      </c>
      <c r="AS156" s="53">
        <f t="shared" si="74"/>
        <v>0</v>
      </c>
      <c r="AT156" s="53">
        <f t="shared" si="75"/>
        <v>0</v>
      </c>
      <c r="AU156" s="53">
        <f t="shared" si="76"/>
        <v>0</v>
      </c>
      <c r="AV156" s="53">
        <f t="shared" si="77"/>
        <v>0</v>
      </c>
      <c r="AW156" s="53">
        <f t="shared" si="78"/>
        <v>0</v>
      </c>
      <c r="AX156" s="53">
        <f t="shared" si="79"/>
        <v>0</v>
      </c>
      <c r="AY156" s="53">
        <f>+SUM(AM156:INDEX(AM156:AX156,1,Settings!$C$4))</f>
        <v>0</v>
      </c>
      <c r="AZ156" s="53">
        <f t="shared" si="80"/>
        <v>0</v>
      </c>
      <c r="BA156" s="53"/>
      <c r="BB156" s="53">
        <f t="shared" si="81"/>
        <v>0</v>
      </c>
      <c r="BC156" s="53">
        <f t="shared" si="82"/>
        <v>0</v>
      </c>
      <c r="BD156" s="53">
        <f t="shared" si="83"/>
        <v>0</v>
      </c>
      <c r="BE156" s="53">
        <f t="shared" si="84"/>
        <v>0</v>
      </c>
      <c r="BF156" s="53">
        <f t="shared" si="85"/>
        <v>0</v>
      </c>
      <c r="BG156" s="53">
        <f t="shared" si="86"/>
        <v>0</v>
      </c>
      <c r="BH156" s="53">
        <f t="shared" si="87"/>
        <v>0</v>
      </c>
      <c r="BI156" s="53">
        <f t="shared" si="88"/>
        <v>0</v>
      </c>
      <c r="BJ156" s="53">
        <f t="shared" si="89"/>
        <v>0</v>
      </c>
      <c r="BK156" s="53">
        <f t="shared" si="90"/>
        <v>0</v>
      </c>
      <c r="BL156" s="53">
        <f t="shared" si="91"/>
        <v>0</v>
      </c>
      <c r="BM156" s="53">
        <f t="shared" si="92"/>
        <v>0</v>
      </c>
      <c r="BN156" s="53">
        <f t="shared" si="93"/>
        <v>0</v>
      </c>
      <c r="BO156" s="53"/>
      <c r="BP156" s="53">
        <f t="shared" si="94"/>
        <v>0</v>
      </c>
      <c r="BQ156" s="53"/>
      <c r="BR156" s="53">
        <f t="shared" si="95"/>
        <v>0</v>
      </c>
    </row>
    <row r="157" spans="1:70" x14ac:dyDescent="0.2">
      <c r="A157" s="6">
        <v>2727</v>
      </c>
      <c r="B157" s="6" t="str">
        <f>+VLOOKUP(A157,masterfile!B:C,2,FALSE)</f>
        <v>Ertr.Auflösg stl. Rücklage § 6b (3) EStG</v>
      </c>
      <c r="D157" s="53">
        <f>+SUMIF('[1]2017'!$A:$A,$A157,'[1]2017'!$C:$C)-SUMIF('[1]2017'!$E:$E,$A157,'[1]2017'!$G:$G)</f>
        <v>0</v>
      </c>
      <c r="E157" s="53">
        <f>+SUMIF('[1]2018'!$A:$A,$A157,'[1]2018'!$C:$C)-SUMIF('[1]2018'!$E:$E,$A157,'[1]2018'!$G:$G)</f>
        <v>0</v>
      </c>
      <c r="F157" s="53">
        <f>+SUMIF('[1]2019'!$A:$A,$A157,'[1]2019'!$C:$C)-SUMIF('[1]2019'!$E:$E,$A157,'[1]2019'!$G:$G)</f>
        <v>0</v>
      </c>
      <c r="G157" s="53">
        <f>+SUMIF('[1]2020'!$A:$A,$A157,'[1]2020'!$C:$C)-SUMIF('[1]2020'!$E:$E,$A157,'[1]2020'!$G:$G)</f>
        <v>0</v>
      </c>
      <c r="H157" s="53"/>
      <c r="I157" s="53">
        <f>+(+SUMIF('[1]2021'!$A:$A,$A157,'[1]2021'!$C:$C)-SUMIF('[1]2021'!$E:$E,$A157,'[1]2021'!$G:$G))/12</f>
        <v>0</v>
      </c>
      <c r="J157" s="53">
        <f>+(+SUMIF('[1]2021'!$A:$A,$A157,'[1]2021'!$C:$C)-SUMIF('[1]2021'!$E:$E,$A157,'[1]2021'!$G:$G))/12</f>
        <v>0</v>
      </c>
      <c r="K157" s="53">
        <f>+(+SUMIF('[1]2021'!$A:$A,$A157,'[1]2021'!$C:$C)-SUMIF('[1]2021'!$E:$E,$A157,'[1]2021'!$G:$G))/12</f>
        <v>0</v>
      </c>
      <c r="L157" s="53">
        <f>+(+SUMIF('[1]2021'!$A:$A,$A157,'[1]2021'!$C:$C)-SUMIF('[1]2021'!$E:$E,$A157,'[1]2021'!$G:$G))/12</f>
        <v>0</v>
      </c>
      <c r="M157" s="53">
        <f>+(+SUMIF('[1]2021'!$A:$A,$A157,'[1]2021'!$C:$C)-SUMIF('[1]2021'!$E:$E,$A157,'[1]2021'!$G:$G))/12</f>
        <v>0</v>
      </c>
      <c r="N157" s="53">
        <f>+(+SUMIF('[1]2021'!$A:$A,$A157,'[1]2021'!$C:$C)-SUMIF('[1]2021'!$E:$E,$A157,'[1]2021'!$G:$G))/12</f>
        <v>0</v>
      </c>
      <c r="O157" s="53">
        <f>+(+SUMIF('[1]2021'!$A:$A,$A157,'[1]2021'!$C:$C)-SUMIF('[1]2021'!$E:$E,$A157,'[1]2021'!$G:$G))/12</f>
        <v>0</v>
      </c>
      <c r="P157" s="53">
        <f>+(+SUMIF('[1]2021'!$A:$A,$A157,'[1]2021'!$C:$C)-SUMIF('[1]2021'!$E:$E,$A157,'[1]2021'!$G:$G))/12</f>
        <v>0</v>
      </c>
      <c r="Q157" s="53">
        <f>+(+SUMIF('[1]2021'!$A:$A,$A157,'[1]2021'!$C:$C)-SUMIF('[1]2021'!$E:$E,$A157,'[1]2021'!$G:$G))/12</f>
        <v>0</v>
      </c>
      <c r="R157" s="53">
        <f>+(+SUMIF('[1]2021'!$A:$A,$A157,'[1]2021'!$C:$C)-SUMIF('[1]2021'!$E:$E,$A157,'[1]2021'!$G:$G))/12</f>
        <v>0</v>
      </c>
      <c r="S157" s="53">
        <f>+(+SUMIF('[1]2021'!$A:$A,$A157,'[1]2021'!$C:$C)-SUMIF('[1]2021'!$E:$E,$A157,'[1]2021'!$G:$G))/12</f>
        <v>0</v>
      </c>
      <c r="T157" s="53">
        <f>+(+SUMIF('[1]2021'!$A:$A,$A157,'[1]2021'!$C:$C)-SUMIF('[1]2021'!$E:$E,$A157,'[1]2021'!$G:$G))/12</f>
        <v>0</v>
      </c>
      <c r="U157" s="53">
        <f>+SUM(I157:INDEX(I157:T157,1,Settings!$C$4))</f>
        <v>0</v>
      </c>
      <c r="V157" s="53">
        <f t="shared" si="66"/>
        <v>0</v>
      </c>
      <c r="W157" s="53"/>
      <c r="X157" s="53">
        <f>+SUMIFS(postings!$T:$T,postings!$C:$C,'pl-data'!X$2,postings!$D:$D,'pl-data'!X$3,postings!$I:$I,'pl-data'!$A157)-SUMIFS(postings!$W:$W,postings!$C:$C,'pl-data'!X$2,postings!$D:$D,'pl-data'!X$3,postings!$M:$M,'pl-data'!$A157)</f>
        <v>0</v>
      </c>
      <c r="Y157" s="53">
        <f>+SUMIFS(postings!$T:$T,postings!$C:$C,'pl-data'!Y$2,postings!$D:$D,'pl-data'!Y$3,postings!$I:$I,'pl-data'!$A157)-SUMIFS(postings!$W:$W,postings!$C:$C,'pl-data'!Y$2,postings!$D:$D,'pl-data'!Y$3,postings!$M:$M,'pl-data'!$A157)</f>
        <v>0</v>
      </c>
      <c r="Z157" s="53">
        <f>+SUMIFS(postings!$T:$T,postings!$C:$C,'pl-data'!Z$2,postings!$D:$D,'pl-data'!Z$3,postings!$I:$I,'pl-data'!$A157)-SUMIFS(postings!$W:$W,postings!$C:$C,'pl-data'!Z$2,postings!$D:$D,'pl-data'!Z$3,postings!$M:$M,'pl-data'!$A157)</f>
        <v>0</v>
      </c>
      <c r="AA157" s="53">
        <f>+SUMIFS(postings!$T:$T,postings!$C:$C,'pl-data'!AA$2,postings!$D:$D,'pl-data'!AA$3,postings!$I:$I,'pl-data'!$A157)-SUMIFS(postings!$W:$W,postings!$C:$C,'pl-data'!AA$2,postings!$D:$D,'pl-data'!AA$3,postings!$M:$M,'pl-data'!$A157)</f>
        <v>0</v>
      </c>
      <c r="AB157" s="53">
        <f>+SUMIFS(postings!$T:$T,postings!$C:$C,'pl-data'!AB$2,postings!$D:$D,'pl-data'!AB$3,postings!$I:$I,'pl-data'!$A157)-SUMIFS(postings!$W:$W,postings!$C:$C,'pl-data'!AB$2,postings!$D:$D,'pl-data'!AB$3,postings!$M:$M,'pl-data'!$A157)</f>
        <v>0</v>
      </c>
      <c r="AC157" s="53">
        <f>+SUMIFS(postings!$T:$T,postings!$C:$C,'pl-data'!AC$2,postings!$D:$D,'pl-data'!AC$3,postings!$I:$I,'pl-data'!$A157)-SUMIFS(postings!$W:$W,postings!$C:$C,'pl-data'!AC$2,postings!$D:$D,'pl-data'!AC$3,postings!$M:$M,'pl-data'!$A157)</f>
        <v>0</v>
      </c>
      <c r="AD157" s="53">
        <f>+SUMIFS(postings!$T:$T,postings!$C:$C,'pl-data'!AD$2,postings!$D:$D,'pl-data'!AD$3,postings!$I:$I,'pl-data'!$A157)-SUMIFS(postings!$W:$W,postings!$C:$C,'pl-data'!AD$2,postings!$D:$D,'pl-data'!AD$3,postings!$M:$M,'pl-data'!$A157)</f>
        <v>0</v>
      </c>
      <c r="AE157" s="53">
        <f>+SUMIFS(postings!$T:$T,postings!$C:$C,'pl-data'!AE$2,postings!$D:$D,'pl-data'!AE$3,postings!$I:$I,'pl-data'!$A157)-SUMIFS(postings!$W:$W,postings!$C:$C,'pl-data'!AE$2,postings!$D:$D,'pl-data'!AE$3,postings!$M:$M,'pl-data'!$A157)</f>
        <v>0</v>
      </c>
      <c r="AF157" s="53">
        <f>+SUMIFS(postings!$T:$T,postings!$C:$C,'pl-data'!AF$2,postings!$D:$D,'pl-data'!AF$3,postings!$I:$I,'pl-data'!$A157)-SUMIFS(postings!$W:$W,postings!$C:$C,'pl-data'!AF$2,postings!$D:$D,'pl-data'!AF$3,postings!$M:$M,'pl-data'!$A157)</f>
        <v>0</v>
      </c>
      <c r="AG157" s="53">
        <f>+SUMIFS(postings!$T:$T,postings!$C:$C,'pl-data'!AG$2,postings!$D:$D,'pl-data'!AG$3,postings!$I:$I,'pl-data'!$A157)-SUMIFS(postings!$W:$W,postings!$C:$C,'pl-data'!AG$2,postings!$D:$D,'pl-data'!AG$3,postings!$M:$M,'pl-data'!$A157)</f>
        <v>0</v>
      </c>
      <c r="AH157" s="53">
        <f>+SUMIFS(postings!$T:$T,postings!$C:$C,'pl-data'!AH$2,postings!$D:$D,'pl-data'!AH$3,postings!$I:$I,'pl-data'!$A157)-SUMIFS(postings!$W:$W,postings!$C:$C,'pl-data'!AH$2,postings!$D:$D,'pl-data'!AH$3,postings!$M:$M,'pl-data'!$A157)</f>
        <v>0</v>
      </c>
      <c r="AI157" s="53">
        <f>+SUMIFS(postings!$T:$T,postings!$C:$C,'pl-data'!AI$2,postings!$D:$D,'pl-data'!AI$3,postings!$I:$I,'pl-data'!$A157)-SUMIFS(postings!$W:$W,postings!$C:$C,'pl-data'!AI$2,postings!$D:$D,'pl-data'!AI$3,postings!$M:$M,'pl-data'!$A157)</f>
        <v>0</v>
      </c>
      <c r="AJ157" s="53">
        <f>+SUM(X157:INDEX(X157:AI157,1,Settings!$C$4))</f>
        <v>0</v>
      </c>
      <c r="AK157" s="53">
        <f t="shared" si="67"/>
        <v>0</v>
      </c>
      <c r="AL157" s="53"/>
      <c r="AM157" s="53">
        <f t="shared" si="68"/>
        <v>0</v>
      </c>
      <c r="AN157" s="53">
        <f t="shared" si="69"/>
        <v>0</v>
      </c>
      <c r="AO157" s="53">
        <f t="shared" si="70"/>
        <v>0</v>
      </c>
      <c r="AP157" s="53">
        <f t="shared" si="71"/>
        <v>0</v>
      </c>
      <c r="AQ157" s="53">
        <f t="shared" si="72"/>
        <v>0</v>
      </c>
      <c r="AR157" s="53">
        <f t="shared" si="73"/>
        <v>0</v>
      </c>
      <c r="AS157" s="53">
        <f t="shared" si="74"/>
        <v>0</v>
      </c>
      <c r="AT157" s="53">
        <f t="shared" si="75"/>
        <v>0</v>
      </c>
      <c r="AU157" s="53">
        <f t="shared" si="76"/>
        <v>0</v>
      </c>
      <c r="AV157" s="53">
        <f t="shared" si="77"/>
        <v>0</v>
      </c>
      <c r="AW157" s="53">
        <f t="shared" si="78"/>
        <v>0</v>
      </c>
      <c r="AX157" s="53">
        <f t="shared" si="79"/>
        <v>0</v>
      </c>
      <c r="AY157" s="53">
        <f>+SUM(AM157:INDEX(AM157:AX157,1,Settings!$C$4))</f>
        <v>0</v>
      </c>
      <c r="AZ157" s="53">
        <f t="shared" si="80"/>
        <v>0</v>
      </c>
      <c r="BA157" s="53"/>
      <c r="BB157" s="53">
        <f t="shared" si="81"/>
        <v>0</v>
      </c>
      <c r="BC157" s="53">
        <f t="shared" si="82"/>
        <v>0</v>
      </c>
      <c r="BD157" s="53">
        <f t="shared" si="83"/>
        <v>0</v>
      </c>
      <c r="BE157" s="53">
        <f t="shared" si="84"/>
        <v>0</v>
      </c>
      <c r="BF157" s="53">
        <f t="shared" si="85"/>
        <v>0</v>
      </c>
      <c r="BG157" s="53">
        <f t="shared" si="86"/>
        <v>0</v>
      </c>
      <c r="BH157" s="53">
        <f t="shared" si="87"/>
        <v>0</v>
      </c>
      <c r="BI157" s="53">
        <f t="shared" si="88"/>
        <v>0</v>
      </c>
      <c r="BJ157" s="53">
        <f t="shared" si="89"/>
        <v>0</v>
      </c>
      <c r="BK157" s="53">
        <f t="shared" si="90"/>
        <v>0</v>
      </c>
      <c r="BL157" s="53">
        <f t="shared" si="91"/>
        <v>0</v>
      </c>
      <c r="BM157" s="53">
        <f t="shared" si="92"/>
        <v>0</v>
      </c>
      <c r="BN157" s="53">
        <f t="shared" si="93"/>
        <v>0</v>
      </c>
      <c r="BO157" s="53"/>
      <c r="BP157" s="53">
        <f t="shared" si="94"/>
        <v>0</v>
      </c>
      <c r="BQ157" s="53"/>
      <c r="BR157" s="53">
        <f t="shared" si="95"/>
        <v>0</v>
      </c>
    </row>
    <row r="158" spans="1:70" x14ac:dyDescent="0.2">
      <c r="A158" s="6">
        <v>2728</v>
      </c>
      <c r="B158" s="6" t="str">
        <f>+VLOOKUP(A158,masterfile!B:C,2,FALSE)</f>
        <v>Ertr.Auflösg stl.Rücklage § 6b(10) EStG</v>
      </c>
      <c r="D158" s="53">
        <f>+SUMIF('[1]2017'!$A:$A,$A158,'[1]2017'!$C:$C)-SUMIF('[1]2017'!$E:$E,$A158,'[1]2017'!$G:$G)</f>
        <v>0</v>
      </c>
      <c r="E158" s="53">
        <f>+SUMIF('[1]2018'!$A:$A,$A158,'[1]2018'!$C:$C)-SUMIF('[1]2018'!$E:$E,$A158,'[1]2018'!$G:$G)</f>
        <v>0</v>
      </c>
      <c r="F158" s="53">
        <f>+SUMIF('[1]2019'!$A:$A,$A158,'[1]2019'!$C:$C)-SUMIF('[1]2019'!$E:$E,$A158,'[1]2019'!$G:$G)</f>
        <v>0</v>
      </c>
      <c r="G158" s="53">
        <f>+SUMIF('[1]2020'!$A:$A,$A158,'[1]2020'!$C:$C)-SUMIF('[1]2020'!$E:$E,$A158,'[1]2020'!$G:$G)</f>
        <v>0</v>
      </c>
      <c r="H158" s="53"/>
      <c r="I158" s="53">
        <f>+(+SUMIF('[1]2021'!$A:$A,$A158,'[1]2021'!$C:$C)-SUMIF('[1]2021'!$E:$E,$A158,'[1]2021'!$G:$G))/12</f>
        <v>0</v>
      </c>
      <c r="J158" s="53">
        <f>+(+SUMIF('[1]2021'!$A:$A,$A158,'[1]2021'!$C:$C)-SUMIF('[1]2021'!$E:$E,$A158,'[1]2021'!$G:$G))/12</f>
        <v>0</v>
      </c>
      <c r="K158" s="53">
        <f>+(+SUMIF('[1]2021'!$A:$A,$A158,'[1]2021'!$C:$C)-SUMIF('[1]2021'!$E:$E,$A158,'[1]2021'!$G:$G))/12</f>
        <v>0</v>
      </c>
      <c r="L158" s="53">
        <f>+(+SUMIF('[1]2021'!$A:$A,$A158,'[1]2021'!$C:$C)-SUMIF('[1]2021'!$E:$E,$A158,'[1]2021'!$G:$G))/12</f>
        <v>0</v>
      </c>
      <c r="M158" s="53">
        <f>+(+SUMIF('[1]2021'!$A:$A,$A158,'[1]2021'!$C:$C)-SUMIF('[1]2021'!$E:$E,$A158,'[1]2021'!$G:$G))/12</f>
        <v>0</v>
      </c>
      <c r="N158" s="53">
        <f>+(+SUMIF('[1]2021'!$A:$A,$A158,'[1]2021'!$C:$C)-SUMIF('[1]2021'!$E:$E,$A158,'[1]2021'!$G:$G))/12</f>
        <v>0</v>
      </c>
      <c r="O158" s="53">
        <f>+(+SUMIF('[1]2021'!$A:$A,$A158,'[1]2021'!$C:$C)-SUMIF('[1]2021'!$E:$E,$A158,'[1]2021'!$G:$G))/12</f>
        <v>0</v>
      </c>
      <c r="P158" s="53">
        <f>+(+SUMIF('[1]2021'!$A:$A,$A158,'[1]2021'!$C:$C)-SUMIF('[1]2021'!$E:$E,$A158,'[1]2021'!$G:$G))/12</f>
        <v>0</v>
      </c>
      <c r="Q158" s="53">
        <f>+(+SUMIF('[1]2021'!$A:$A,$A158,'[1]2021'!$C:$C)-SUMIF('[1]2021'!$E:$E,$A158,'[1]2021'!$G:$G))/12</f>
        <v>0</v>
      </c>
      <c r="R158" s="53">
        <f>+(+SUMIF('[1]2021'!$A:$A,$A158,'[1]2021'!$C:$C)-SUMIF('[1]2021'!$E:$E,$A158,'[1]2021'!$G:$G))/12</f>
        <v>0</v>
      </c>
      <c r="S158" s="53">
        <f>+(+SUMIF('[1]2021'!$A:$A,$A158,'[1]2021'!$C:$C)-SUMIF('[1]2021'!$E:$E,$A158,'[1]2021'!$G:$G))/12</f>
        <v>0</v>
      </c>
      <c r="T158" s="53">
        <f>+(+SUMIF('[1]2021'!$A:$A,$A158,'[1]2021'!$C:$C)-SUMIF('[1]2021'!$E:$E,$A158,'[1]2021'!$G:$G))/12</f>
        <v>0</v>
      </c>
      <c r="U158" s="53">
        <f>+SUM(I158:INDEX(I158:T158,1,Settings!$C$4))</f>
        <v>0</v>
      </c>
      <c r="V158" s="53">
        <f t="shared" si="66"/>
        <v>0</v>
      </c>
      <c r="W158" s="53"/>
      <c r="X158" s="53">
        <f>+SUMIFS(postings!$T:$T,postings!$C:$C,'pl-data'!X$2,postings!$D:$D,'pl-data'!X$3,postings!$I:$I,'pl-data'!$A158)-SUMIFS(postings!$W:$W,postings!$C:$C,'pl-data'!X$2,postings!$D:$D,'pl-data'!X$3,postings!$M:$M,'pl-data'!$A158)</f>
        <v>0</v>
      </c>
      <c r="Y158" s="53">
        <f>+SUMIFS(postings!$T:$T,postings!$C:$C,'pl-data'!Y$2,postings!$D:$D,'pl-data'!Y$3,postings!$I:$I,'pl-data'!$A158)-SUMIFS(postings!$W:$W,postings!$C:$C,'pl-data'!Y$2,postings!$D:$D,'pl-data'!Y$3,postings!$M:$M,'pl-data'!$A158)</f>
        <v>0</v>
      </c>
      <c r="Z158" s="53">
        <f>+SUMIFS(postings!$T:$T,postings!$C:$C,'pl-data'!Z$2,postings!$D:$D,'pl-data'!Z$3,postings!$I:$I,'pl-data'!$A158)-SUMIFS(postings!$W:$W,postings!$C:$C,'pl-data'!Z$2,postings!$D:$D,'pl-data'!Z$3,postings!$M:$M,'pl-data'!$A158)</f>
        <v>0</v>
      </c>
      <c r="AA158" s="53">
        <f>+SUMIFS(postings!$T:$T,postings!$C:$C,'pl-data'!AA$2,postings!$D:$D,'pl-data'!AA$3,postings!$I:$I,'pl-data'!$A158)-SUMIFS(postings!$W:$W,postings!$C:$C,'pl-data'!AA$2,postings!$D:$D,'pl-data'!AA$3,postings!$M:$M,'pl-data'!$A158)</f>
        <v>0</v>
      </c>
      <c r="AB158" s="53">
        <f>+SUMIFS(postings!$T:$T,postings!$C:$C,'pl-data'!AB$2,postings!$D:$D,'pl-data'!AB$3,postings!$I:$I,'pl-data'!$A158)-SUMIFS(postings!$W:$W,postings!$C:$C,'pl-data'!AB$2,postings!$D:$D,'pl-data'!AB$3,postings!$M:$M,'pl-data'!$A158)</f>
        <v>0</v>
      </c>
      <c r="AC158" s="53">
        <f>+SUMIFS(postings!$T:$T,postings!$C:$C,'pl-data'!AC$2,postings!$D:$D,'pl-data'!AC$3,postings!$I:$I,'pl-data'!$A158)-SUMIFS(postings!$W:$W,postings!$C:$C,'pl-data'!AC$2,postings!$D:$D,'pl-data'!AC$3,postings!$M:$M,'pl-data'!$A158)</f>
        <v>0</v>
      </c>
      <c r="AD158" s="53">
        <f>+SUMIFS(postings!$T:$T,postings!$C:$C,'pl-data'!AD$2,postings!$D:$D,'pl-data'!AD$3,postings!$I:$I,'pl-data'!$A158)-SUMIFS(postings!$W:$W,postings!$C:$C,'pl-data'!AD$2,postings!$D:$D,'pl-data'!AD$3,postings!$M:$M,'pl-data'!$A158)</f>
        <v>0</v>
      </c>
      <c r="AE158" s="53">
        <f>+SUMIFS(postings!$T:$T,postings!$C:$C,'pl-data'!AE$2,postings!$D:$D,'pl-data'!AE$3,postings!$I:$I,'pl-data'!$A158)-SUMIFS(postings!$W:$W,postings!$C:$C,'pl-data'!AE$2,postings!$D:$D,'pl-data'!AE$3,postings!$M:$M,'pl-data'!$A158)</f>
        <v>0</v>
      </c>
      <c r="AF158" s="53">
        <f>+SUMIFS(postings!$T:$T,postings!$C:$C,'pl-data'!AF$2,postings!$D:$D,'pl-data'!AF$3,postings!$I:$I,'pl-data'!$A158)-SUMIFS(postings!$W:$W,postings!$C:$C,'pl-data'!AF$2,postings!$D:$D,'pl-data'!AF$3,postings!$M:$M,'pl-data'!$A158)</f>
        <v>0</v>
      </c>
      <c r="AG158" s="53">
        <f>+SUMIFS(postings!$T:$T,postings!$C:$C,'pl-data'!AG$2,postings!$D:$D,'pl-data'!AG$3,postings!$I:$I,'pl-data'!$A158)-SUMIFS(postings!$W:$W,postings!$C:$C,'pl-data'!AG$2,postings!$D:$D,'pl-data'!AG$3,postings!$M:$M,'pl-data'!$A158)</f>
        <v>0</v>
      </c>
      <c r="AH158" s="53">
        <f>+SUMIFS(postings!$T:$T,postings!$C:$C,'pl-data'!AH$2,postings!$D:$D,'pl-data'!AH$3,postings!$I:$I,'pl-data'!$A158)-SUMIFS(postings!$W:$W,postings!$C:$C,'pl-data'!AH$2,postings!$D:$D,'pl-data'!AH$3,postings!$M:$M,'pl-data'!$A158)</f>
        <v>0</v>
      </c>
      <c r="AI158" s="53">
        <f>+SUMIFS(postings!$T:$T,postings!$C:$C,'pl-data'!AI$2,postings!$D:$D,'pl-data'!AI$3,postings!$I:$I,'pl-data'!$A158)-SUMIFS(postings!$W:$W,postings!$C:$C,'pl-data'!AI$2,postings!$D:$D,'pl-data'!AI$3,postings!$M:$M,'pl-data'!$A158)</f>
        <v>0</v>
      </c>
      <c r="AJ158" s="53">
        <f>+SUM(X158:INDEX(X158:AI158,1,Settings!$C$4))</f>
        <v>0</v>
      </c>
      <c r="AK158" s="53">
        <f t="shared" si="67"/>
        <v>0</v>
      </c>
      <c r="AL158" s="53"/>
      <c r="AM158" s="53">
        <f t="shared" si="68"/>
        <v>0</v>
      </c>
      <c r="AN158" s="53">
        <f t="shared" si="69"/>
        <v>0</v>
      </c>
      <c r="AO158" s="53">
        <f t="shared" si="70"/>
        <v>0</v>
      </c>
      <c r="AP158" s="53">
        <f t="shared" si="71"/>
        <v>0</v>
      </c>
      <c r="AQ158" s="53">
        <f t="shared" si="72"/>
        <v>0</v>
      </c>
      <c r="AR158" s="53">
        <f t="shared" si="73"/>
        <v>0</v>
      </c>
      <c r="AS158" s="53">
        <f t="shared" si="74"/>
        <v>0</v>
      </c>
      <c r="AT158" s="53">
        <f t="shared" si="75"/>
        <v>0</v>
      </c>
      <c r="AU158" s="53">
        <f t="shared" si="76"/>
        <v>0</v>
      </c>
      <c r="AV158" s="53">
        <f t="shared" si="77"/>
        <v>0</v>
      </c>
      <c r="AW158" s="53">
        <f t="shared" si="78"/>
        <v>0</v>
      </c>
      <c r="AX158" s="53">
        <f t="shared" si="79"/>
        <v>0</v>
      </c>
      <c r="AY158" s="53">
        <f>+SUM(AM158:INDEX(AM158:AX158,1,Settings!$C$4))</f>
        <v>0</v>
      </c>
      <c r="AZ158" s="53">
        <f t="shared" si="80"/>
        <v>0</v>
      </c>
      <c r="BA158" s="53"/>
      <c r="BB158" s="53">
        <f t="shared" si="81"/>
        <v>0</v>
      </c>
      <c r="BC158" s="53">
        <f t="shared" si="82"/>
        <v>0</v>
      </c>
      <c r="BD158" s="53">
        <f t="shared" si="83"/>
        <v>0</v>
      </c>
      <c r="BE158" s="53">
        <f t="shared" si="84"/>
        <v>0</v>
      </c>
      <c r="BF158" s="53">
        <f t="shared" si="85"/>
        <v>0</v>
      </c>
      <c r="BG158" s="53">
        <f t="shared" si="86"/>
        <v>0</v>
      </c>
      <c r="BH158" s="53">
        <f t="shared" si="87"/>
        <v>0</v>
      </c>
      <c r="BI158" s="53">
        <f t="shared" si="88"/>
        <v>0</v>
      </c>
      <c r="BJ158" s="53">
        <f t="shared" si="89"/>
        <v>0</v>
      </c>
      <c r="BK158" s="53">
        <f t="shared" si="90"/>
        <v>0</v>
      </c>
      <c r="BL158" s="53">
        <f t="shared" si="91"/>
        <v>0</v>
      </c>
      <c r="BM158" s="53">
        <f t="shared" si="92"/>
        <v>0</v>
      </c>
      <c r="BN158" s="53">
        <f t="shared" si="93"/>
        <v>0</v>
      </c>
      <c r="BO158" s="53"/>
      <c r="BP158" s="53">
        <f t="shared" si="94"/>
        <v>0</v>
      </c>
      <c r="BQ158" s="53"/>
      <c r="BR158" s="53">
        <f t="shared" si="95"/>
        <v>0</v>
      </c>
    </row>
    <row r="159" spans="1:70" x14ac:dyDescent="0.2">
      <c r="A159" s="6">
        <v>2729</v>
      </c>
      <c r="B159" s="6" t="str">
        <f>+VLOOKUP(A159,masterfile!B:C,2,FALSE)</f>
        <v>Erträge Auflösung stl. Rücklage R 6.6</v>
      </c>
      <c r="D159" s="53">
        <f>+SUMIF('[1]2017'!$A:$A,$A159,'[1]2017'!$C:$C)-SUMIF('[1]2017'!$E:$E,$A159,'[1]2017'!$G:$G)</f>
        <v>0</v>
      </c>
      <c r="E159" s="53">
        <f>+SUMIF('[1]2018'!$A:$A,$A159,'[1]2018'!$C:$C)-SUMIF('[1]2018'!$E:$E,$A159,'[1]2018'!$G:$G)</f>
        <v>0</v>
      </c>
      <c r="F159" s="53">
        <f>+SUMIF('[1]2019'!$A:$A,$A159,'[1]2019'!$C:$C)-SUMIF('[1]2019'!$E:$E,$A159,'[1]2019'!$G:$G)</f>
        <v>0</v>
      </c>
      <c r="G159" s="53">
        <f>+SUMIF('[1]2020'!$A:$A,$A159,'[1]2020'!$C:$C)-SUMIF('[1]2020'!$E:$E,$A159,'[1]2020'!$G:$G)</f>
        <v>0</v>
      </c>
      <c r="H159" s="53"/>
      <c r="I159" s="53">
        <f>+(+SUMIF('[1]2021'!$A:$A,$A159,'[1]2021'!$C:$C)-SUMIF('[1]2021'!$E:$E,$A159,'[1]2021'!$G:$G))/12</f>
        <v>0</v>
      </c>
      <c r="J159" s="53">
        <f>+(+SUMIF('[1]2021'!$A:$A,$A159,'[1]2021'!$C:$C)-SUMIF('[1]2021'!$E:$E,$A159,'[1]2021'!$G:$G))/12</f>
        <v>0</v>
      </c>
      <c r="K159" s="53">
        <f>+(+SUMIF('[1]2021'!$A:$A,$A159,'[1]2021'!$C:$C)-SUMIF('[1]2021'!$E:$E,$A159,'[1]2021'!$G:$G))/12</f>
        <v>0</v>
      </c>
      <c r="L159" s="53">
        <f>+(+SUMIF('[1]2021'!$A:$A,$A159,'[1]2021'!$C:$C)-SUMIF('[1]2021'!$E:$E,$A159,'[1]2021'!$G:$G))/12</f>
        <v>0</v>
      </c>
      <c r="M159" s="53">
        <f>+(+SUMIF('[1]2021'!$A:$A,$A159,'[1]2021'!$C:$C)-SUMIF('[1]2021'!$E:$E,$A159,'[1]2021'!$G:$G))/12</f>
        <v>0</v>
      </c>
      <c r="N159" s="53">
        <f>+(+SUMIF('[1]2021'!$A:$A,$A159,'[1]2021'!$C:$C)-SUMIF('[1]2021'!$E:$E,$A159,'[1]2021'!$G:$G))/12</f>
        <v>0</v>
      </c>
      <c r="O159" s="53">
        <f>+(+SUMIF('[1]2021'!$A:$A,$A159,'[1]2021'!$C:$C)-SUMIF('[1]2021'!$E:$E,$A159,'[1]2021'!$G:$G))/12</f>
        <v>0</v>
      </c>
      <c r="P159" s="53">
        <f>+(+SUMIF('[1]2021'!$A:$A,$A159,'[1]2021'!$C:$C)-SUMIF('[1]2021'!$E:$E,$A159,'[1]2021'!$G:$G))/12</f>
        <v>0</v>
      </c>
      <c r="Q159" s="53">
        <f>+(+SUMIF('[1]2021'!$A:$A,$A159,'[1]2021'!$C:$C)-SUMIF('[1]2021'!$E:$E,$A159,'[1]2021'!$G:$G))/12</f>
        <v>0</v>
      </c>
      <c r="R159" s="53">
        <f>+(+SUMIF('[1]2021'!$A:$A,$A159,'[1]2021'!$C:$C)-SUMIF('[1]2021'!$E:$E,$A159,'[1]2021'!$G:$G))/12</f>
        <v>0</v>
      </c>
      <c r="S159" s="53">
        <f>+(+SUMIF('[1]2021'!$A:$A,$A159,'[1]2021'!$C:$C)-SUMIF('[1]2021'!$E:$E,$A159,'[1]2021'!$G:$G))/12</f>
        <v>0</v>
      </c>
      <c r="T159" s="53">
        <f>+(+SUMIF('[1]2021'!$A:$A,$A159,'[1]2021'!$C:$C)-SUMIF('[1]2021'!$E:$E,$A159,'[1]2021'!$G:$G))/12</f>
        <v>0</v>
      </c>
      <c r="U159" s="53">
        <f>+SUM(I159:INDEX(I159:T159,1,Settings!$C$4))</f>
        <v>0</v>
      </c>
      <c r="V159" s="53">
        <f t="shared" si="66"/>
        <v>0</v>
      </c>
      <c r="W159" s="53"/>
      <c r="X159" s="53">
        <f>+SUMIFS(postings!$T:$T,postings!$C:$C,'pl-data'!X$2,postings!$D:$D,'pl-data'!X$3,postings!$I:$I,'pl-data'!$A159)-SUMIFS(postings!$W:$W,postings!$C:$C,'pl-data'!X$2,postings!$D:$D,'pl-data'!X$3,postings!$M:$M,'pl-data'!$A159)</f>
        <v>0</v>
      </c>
      <c r="Y159" s="53">
        <f>+SUMIFS(postings!$T:$T,postings!$C:$C,'pl-data'!Y$2,postings!$D:$D,'pl-data'!Y$3,postings!$I:$I,'pl-data'!$A159)-SUMIFS(postings!$W:$W,postings!$C:$C,'pl-data'!Y$2,postings!$D:$D,'pl-data'!Y$3,postings!$M:$M,'pl-data'!$A159)</f>
        <v>0</v>
      </c>
      <c r="Z159" s="53">
        <f>+SUMIFS(postings!$T:$T,postings!$C:$C,'pl-data'!Z$2,postings!$D:$D,'pl-data'!Z$3,postings!$I:$I,'pl-data'!$A159)-SUMIFS(postings!$W:$W,postings!$C:$C,'pl-data'!Z$2,postings!$D:$D,'pl-data'!Z$3,postings!$M:$M,'pl-data'!$A159)</f>
        <v>0</v>
      </c>
      <c r="AA159" s="53">
        <f>+SUMIFS(postings!$T:$T,postings!$C:$C,'pl-data'!AA$2,postings!$D:$D,'pl-data'!AA$3,postings!$I:$I,'pl-data'!$A159)-SUMIFS(postings!$W:$W,postings!$C:$C,'pl-data'!AA$2,postings!$D:$D,'pl-data'!AA$3,postings!$M:$M,'pl-data'!$A159)</f>
        <v>0</v>
      </c>
      <c r="AB159" s="53">
        <f>+SUMIFS(postings!$T:$T,postings!$C:$C,'pl-data'!AB$2,postings!$D:$D,'pl-data'!AB$3,postings!$I:$I,'pl-data'!$A159)-SUMIFS(postings!$W:$W,postings!$C:$C,'pl-data'!AB$2,postings!$D:$D,'pl-data'!AB$3,postings!$M:$M,'pl-data'!$A159)</f>
        <v>0</v>
      </c>
      <c r="AC159" s="53">
        <f>+SUMIFS(postings!$T:$T,postings!$C:$C,'pl-data'!AC$2,postings!$D:$D,'pl-data'!AC$3,postings!$I:$I,'pl-data'!$A159)-SUMIFS(postings!$W:$W,postings!$C:$C,'pl-data'!AC$2,postings!$D:$D,'pl-data'!AC$3,postings!$M:$M,'pl-data'!$A159)</f>
        <v>0</v>
      </c>
      <c r="AD159" s="53">
        <f>+SUMIFS(postings!$T:$T,postings!$C:$C,'pl-data'!AD$2,postings!$D:$D,'pl-data'!AD$3,postings!$I:$I,'pl-data'!$A159)-SUMIFS(postings!$W:$W,postings!$C:$C,'pl-data'!AD$2,postings!$D:$D,'pl-data'!AD$3,postings!$M:$M,'pl-data'!$A159)</f>
        <v>0</v>
      </c>
      <c r="AE159" s="53">
        <f>+SUMIFS(postings!$T:$T,postings!$C:$C,'pl-data'!AE$2,postings!$D:$D,'pl-data'!AE$3,postings!$I:$I,'pl-data'!$A159)-SUMIFS(postings!$W:$W,postings!$C:$C,'pl-data'!AE$2,postings!$D:$D,'pl-data'!AE$3,postings!$M:$M,'pl-data'!$A159)</f>
        <v>0</v>
      </c>
      <c r="AF159" s="53">
        <f>+SUMIFS(postings!$T:$T,postings!$C:$C,'pl-data'!AF$2,postings!$D:$D,'pl-data'!AF$3,postings!$I:$I,'pl-data'!$A159)-SUMIFS(postings!$W:$W,postings!$C:$C,'pl-data'!AF$2,postings!$D:$D,'pl-data'!AF$3,postings!$M:$M,'pl-data'!$A159)</f>
        <v>0</v>
      </c>
      <c r="AG159" s="53">
        <f>+SUMIFS(postings!$T:$T,postings!$C:$C,'pl-data'!AG$2,postings!$D:$D,'pl-data'!AG$3,postings!$I:$I,'pl-data'!$A159)-SUMIFS(postings!$W:$W,postings!$C:$C,'pl-data'!AG$2,postings!$D:$D,'pl-data'!AG$3,postings!$M:$M,'pl-data'!$A159)</f>
        <v>0</v>
      </c>
      <c r="AH159" s="53">
        <f>+SUMIFS(postings!$T:$T,postings!$C:$C,'pl-data'!AH$2,postings!$D:$D,'pl-data'!AH$3,postings!$I:$I,'pl-data'!$A159)-SUMIFS(postings!$W:$W,postings!$C:$C,'pl-data'!AH$2,postings!$D:$D,'pl-data'!AH$3,postings!$M:$M,'pl-data'!$A159)</f>
        <v>0</v>
      </c>
      <c r="AI159" s="53">
        <f>+SUMIFS(postings!$T:$T,postings!$C:$C,'pl-data'!AI$2,postings!$D:$D,'pl-data'!AI$3,postings!$I:$I,'pl-data'!$A159)-SUMIFS(postings!$W:$W,postings!$C:$C,'pl-data'!AI$2,postings!$D:$D,'pl-data'!AI$3,postings!$M:$M,'pl-data'!$A159)</f>
        <v>0</v>
      </c>
      <c r="AJ159" s="53">
        <f>+SUM(X159:INDEX(X159:AI159,1,Settings!$C$4))</f>
        <v>0</v>
      </c>
      <c r="AK159" s="53">
        <f t="shared" si="67"/>
        <v>0</v>
      </c>
      <c r="AL159" s="53"/>
      <c r="AM159" s="53">
        <f t="shared" si="68"/>
        <v>0</v>
      </c>
      <c r="AN159" s="53">
        <f t="shared" si="69"/>
        <v>0</v>
      </c>
      <c r="AO159" s="53">
        <f t="shared" si="70"/>
        <v>0</v>
      </c>
      <c r="AP159" s="53">
        <f t="shared" si="71"/>
        <v>0</v>
      </c>
      <c r="AQ159" s="53">
        <f t="shared" si="72"/>
        <v>0</v>
      </c>
      <c r="AR159" s="53">
        <f t="shared" si="73"/>
        <v>0</v>
      </c>
      <c r="AS159" s="53">
        <f t="shared" si="74"/>
        <v>0</v>
      </c>
      <c r="AT159" s="53">
        <f t="shared" si="75"/>
        <v>0</v>
      </c>
      <c r="AU159" s="53">
        <f t="shared" si="76"/>
        <v>0</v>
      </c>
      <c r="AV159" s="53">
        <f t="shared" si="77"/>
        <v>0</v>
      </c>
      <c r="AW159" s="53">
        <f t="shared" si="78"/>
        <v>0</v>
      </c>
      <c r="AX159" s="53">
        <f t="shared" si="79"/>
        <v>0</v>
      </c>
      <c r="AY159" s="53">
        <f>+SUM(AM159:INDEX(AM159:AX159,1,Settings!$C$4))</f>
        <v>0</v>
      </c>
      <c r="AZ159" s="53">
        <f t="shared" si="80"/>
        <v>0</v>
      </c>
      <c r="BA159" s="53"/>
      <c r="BB159" s="53">
        <f t="shared" si="81"/>
        <v>0</v>
      </c>
      <c r="BC159" s="53">
        <f t="shared" si="82"/>
        <v>0</v>
      </c>
      <c r="BD159" s="53">
        <f t="shared" si="83"/>
        <v>0</v>
      </c>
      <c r="BE159" s="53">
        <f t="shared" si="84"/>
        <v>0</v>
      </c>
      <c r="BF159" s="53">
        <f t="shared" si="85"/>
        <v>0</v>
      </c>
      <c r="BG159" s="53">
        <f t="shared" si="86"/>
        <v>0</v>
      </c>
      <c r="BH159" s="53">
        <f t="shared" si="87"/>
        <v>0</v>
      </c>
      <c r="BI159" s="53">
        <f t="shared" si="88"/>
        <v>0</v>
      </c>
      <c r="BJ159" s="53">
        <f t="shared" si="89"/>
        <v>0</v>
      </c>
      <c r="BK159" s="53">
        <f t="shared" si="90"/>
        <v>0</v>
      </c>
      <c r="BL159" s="53">
        <f t="shared" si="91"/>
        <v>0</v>
      </c>
      <c r="BM159" s="53">
        <f t="shared" si="92"/>
        <v>0</v>
      </c>
      <c r="BN159" s="53">
        <f t="shared" si="93"/>
        <v>0</v>
      </c>
      <c r="BO159" s="53"/>
      <c r="BP159" s="53">
        <f t="shared" si="94"/>
        <v>0</v>
      </c>
      <c r="BQ159" s="53"/>
      <c r="BR159" s="53">
        <f t="shared" si="95"/>
        <v>0</v>
      </c>
    </row>
    <row r="160" spans="1:70" x14ac:dyDescent="0.2">
      <c r="A160" s="6">
        <v>2730</v>
      </c>
      <c r="B160" s="6" t="str">
        <f>+VLOOKUP(A160,masterfile!B:C,2,FALSE)</f>
        <v>Erträge aus Herabsetzung PWB auf Ford</v>
      </c>
      <c r="D160" s="53">
        <f>+SUMIF('[1]2017'!$A:$A,$A160,'[1]2017'!$C:$C)-SUMIF('[1]2017'!$E:$E,$A160,'[1]2017'!$G:$G)</f>
        <v>0</v>
      </c>
      <c r="E160" s="53">
        <f>+SUMIF('[1]2018'!$A:$A,$A160,'[1]2018'!$C:$C)-SUMIF('[1]2018'!$E:$E,$A160,'[1]2018'!$G:$G)</f>
        <v>0</v>
      </c>
      <c r="F160" s="53">
        <f>+SUMIF('[1]2019'!$A:$A,$A160,'[1]2019'!$C:$C)-SUMIF('[1]2019'!$E:$E,$A160,'[1]2019'!$G:$G)</f>
        <v>0</v>
      </c>
      <c r="G160" s="53">
        <f>+SUMIF('[1]2020'!$A:$A,$A160,'[1]2020'!$C:$C)-SUMIF('[1]2020'!$E:$E,$A160,'[1]2020'!$G:$G)</f>
        <v>0</v>
      </c>
      <c r="H160" s="53"/>
      <c r="I160" s="53">
        <f>+(+SUMIF('[1]2021'!$A:$A,$A160,'[1]2021'!$C:$C)-SUMIF('[1]2021'!$E:$E,$A160,'[1]2021'!$G:$G))/12</f>
        <v>0</v>
      </c>
      <c r="J160" s="53">
        <f>+(+SUMIF('[1]2021'!$A:$A,$A160,'[1]2021'!$C:$C)-SUMIF('[1]2021'!$E:$E,$A160,'[1]2021'!$G:$G))/12</f>
        <v>0</v>
      </c>
      <c r="K160" s="53">
        <f>+(+SUMIF('[1]2021'!$A:$A,$A160,'[1]2021'!$C:$C)-SUMIF('[1]2021'!$E:$E,$A160,'[1]2021'!$G:$G))/12</f>
        <v>0</v>
      </c>
      <c r="L160" s="53">
        <f>+(+SUMIF('[1]2021'!$A:$A,$A160,'[1]2021'!$C:$C)-SUMIF('[1]2021'!$E:$E,$A160,'[1]2021'!$G:$G))/12</f>
        <v>0</v>
      </c>
      <c r="M160" s="53">
        <f>+(+SUMIF('[1]2021'!$A:$A,$A160,'[1]2021'!$C:$C)-SUMIF('[1]2021'!$E:$E,$A160,'[1]2021'!$G:$G))/12</f>
        <v>0</v>
      </c>
      <c r="N160" s="53">
        <f>+(+SUMIF('[1]2021'!$A:$A,$A160,'[1]2021'!$C:$C)-SUMIF('[1]2021'!$E:$E,$A160,'[1]2021'!$G:$G))/12</f>
        <v>0</v>
      </c>
      <c r="O160" s="53">
        <f>+(+SUMIF('[1]2021'!$A:$A,$A160,'[1]2021'!$C:$C)-SUMIF('[1]2021'!$E:$E,$A160,'[1]2021'!$G:$G))/12</f>
        <v>0</v>
      </c>
      <c r="P160" s="53">
        <f>+(+SUMIF('[1]2021'!$A:$A,$A160,'[1]2021'!$C:$C)-SUMIF('[1]2021'!$E:$E,$A160,'[1]2021'!$G:$G))/12</f>
        <v>0</v>
      </c>
      <c r="Q160" s="53">
        <f>+(+SUMIF('[1]2021'!$A:$A,$A160,'[1]2021'!$C:$C)-SUMIF('[1]2021'!$E:$E,$A160,'[1]2021'!$G:$G))/12</f>
        <v>0</v>
      </c>
      <c r="R160" s="53">
        <f>+(+SUMIF('[1]2021'!$A:$A,$A160,'[1]2021'!$C:$C)-SUMIF('[1]2021'!$E:$E,$A160,'[1]2021'!$G:$G))/12</f>
        <v>0</v>
      </c>
      <c r="S160" s="53">
        <f>+(+SUMIF('[1]2021'!$A:$A,$A160,'[1]2021'!$C:$C)-SUMIF('[1]2021'!$E:$E,$A160,'[1]2021'!$G:$G))/12</f>
        <v>0</v>
      </c>
      <c r="T160" s="53">
        <f>+(+SUMIF('[1]2021'!$A:$A,$A160,'[1]2021'!$C:$C)-SUMIF('[1]2021'!$E:$E,$A160,'[1]2021'!$G:$G))/12</f>
        <v>0</v>
      </c>
      <c r="U160" s="53">
        <f>+SUM(I160:INDEX(I160:T160,1,Settings!$C$4))</f>
        <v>0</v>
      </c>
      <c r="V160" s="53">
        <f t="shared" si="66"/>
        <v>0</v>
      </c>
      <c r="W160" s="53"/>
      <c r="X160" s="53">
        <f>+SUMIFS(postings!$T:$T,postings!$C:$C,'pl-data'!X$2,postings!$D:$D,'pl-data'!X$3,postings!$I:$I,'pl-data'!$A160)-SUMIFS(postings!$W:$W,postings!$C:$C,'pl-data'!X$2,postings!$D:$D,'pl-data'!X$3,postings!$M:$M,'pl-data'!$A160)</f>
        <v>0</v>
      </c>
      <c r="Y160" s="53">
        <f>+SUMIFS(postings!$T:$T,postings!$C:$C,'pl-data'!Y$2,postings!$D:$D,'pl-data'!Y$3,postings!$I:$I,'pl-data'!$A160)-SUMIFS(postings!$W:$W,postings!$C:$C,'pl-data'!Y$2,postings!$D:$D,'pl-data'!Y$3,postings!$M:$M,'pl-data'!$A160)</f>
        <v>0</v>
      </c>
      <c r="Z160" s="53">
        <f>+SUMIFS(postings!$T:$T,postings!$C:$C,'pl-data'!Z$2,postings!$D:$D,'pl-data'!Z$3,postings!$I:$I,'pl-data'!$A160)-SUMIFS(postings!$W:$W,postings!$C:$C,'pl-data'!Z$2,postings!$D:$D,'pl-data'!Z$3,postings!$M:$M,'pl-data'!$A160)</f>
        <v>0</v>
      </c>
      <c r="AA160" s="53">
        <f>+SUMIFS(postings!$T:$T,postings!$C:$C,'pl-data'!AA$2,postings!$D:$D,'pl-data'!AA$3,postings!$I:$I,'pl-data'!$A160)-SUMIFS(postings!$W:$W,postings!$C:$C,'pl-data'!AA$2,postings!$D:$D,'pl-data'!AA$3,postings!$M:$M,'pl-data'!$A160)</f>
        <v>0</v>
      </c>
      <c r="AB160" s="53">
        <f>+SUMIFS(postings!$T:$T,postings!$C:$C,'pl-data'!AB$2,postings!$D:$D,'pl-data'!AB$3,postings!$I:$I,'pl-data'!$A160)-SUMIFS(postings!$W:$W,postings!$C:$C,'pl-data'!AB$2,postings!$D:$D,'pl-data'!AB$3,postings!$M:$M,'pl-data'!$A160)</f>
        <v>0</v>
      </c>
      <c r="AC160" s="53">
        <f>+SUMIFS(postings!$T:$T,postings!$C:$C,'pl-data'!AC$2,postings!$D:$D,'pl-data'!AC$3,postings!$I:$I,'pl-data'!$A160)-SUMIFS(postings!$W:$W,postings!$C:$C,'pl-data'!AC$2,postings!$D:$D,'pl-data'!AC$3,postings!$M:$M,'pl-data'!$A160)</f>
        <v>0</v>
      </c>
      <c r="AD160" s="53">
        <f>+SUMIFS(postings!$T:$T,postings!$C:$C,'pl-data'!AD$2,postings!$D:$D,'pl-data'!AD$3,postings!$I:$I,'pl-data'!$A160)-SUMIFS(postings!$W:$W,postings!$C:$C,'pl-data'!AD$2,postings!$D:$D,'pl-data'!AD$3,postings!$M:$M,'pl-data'!$A160)</f>
        <v>0</v>
      </c>
      <c r="AE160" s="53">
        <f>+SUMIFS(postings!$T:$T,postings!$C:$C,'pl-data'!AE$2,postings!$D:$D,'pl-data'!AE$3,postings!$I:$I,'pl-data'!$A160)-SUMIFS(postings!$W:$W,postings!$C:$C,'pl-data'!AE$2,postings!$D:$D,'pl-data'!AE$3,postings!$M:$M,'pl-data'!$A160)</f>
        <v>0</v>
      </c>
      <c r="AF160" s="53">
        <f>+SUMIFS(postings!$T:$T,postings!$C:$C,'pl-data'!AF$2,postings!$D:$D,'pl-data'!AF$3,postings!$I:$I,'pl-data'!$A160)-SUMIFS(postings!$W:$W,postings!$C:$C,'pl-data'!AF$2,postings!$D:$D,'pl-data'!AF$3,postings!$M:$M,'pl-data'!$A160)</f>
        <v>0</v>
      </c>
      <c r="AG160" s="53">
        <f>+SUMIFS(postings!$T:$T,postings!$C:$C,'pl-data'!AG$2,postings!$D:$D,'pl-data'!AG$3,postings!$I:$I,'pl-data'!$A160)-SUMIFS(postings!$W:$W,postings!$C:$C,'pl-data'!AG$2,postings!$D:$D,'pl-data'!AG$3,postings!$M:$M,'pl-data'!$A160)</f>
        <v>0</v>
      </c>
      <c r="AH160" s="53">
        <f>+SUMIFS(postings!$T:$T,postings!$C:$C,'pl-data'!AH$2,postings!$D:$D,'pl-data'!AH$3,postings!$I:$I,'pl-data'!$A160)-SUMIFS(postings!$W:$W,postings!$C:$C,'pl-data'!AH$2,postings!$D:$D,'pl-data'!AH$3,postings!$M:$M,'pl-data'!$A160)</f>
        <v>0</v>
      </c>
      <c r="AI160" s="53">
        <f>+SUMIFS(postings!$T:$T,postings!$C:$C,'pl-data'!AI$2,postings!$D:$D,'pl-data'!AI$3,postings!$I:$I,'pl-data'!$A160)-SUMIFS(postings!$W:$W,postings!$C:$C,'pl-data'!AI$2,postings!$D:$D,'pl-data'!AI$3,postings!$M:$M,'pl-data'!$A160)</f>
        <v>0</v>
      </c>
      <c r="AJ160" s="53">
        <f>+SUM(X160:INDEX(X160:AI160,1,Settings!$C$4))</f>
        <v>0</v>
      </c>
      <c r="AK160" s="53">
        <f t="shared" si="67"/>
        <v>0</v>
      </c>
      <c r="AL160" s="53"/>
      <c r="AM160" s="53">
        <f t="shared" si="68"/>
        <v>0</v>
      </c>
      <c r="AN160" s="53">
        <f t="shared" si="69"/>
        <v>0</v>
      </c>
      <c r="AO160" s="53">
        <f t="shared" si="70"/>
        <v>0</v>
      </c>
      <c r="AP160" s="53">
        <f t="shared" si="71"/>
        <v>0</v>
      </c>
      <c r="AQ160" s="53">
        <f t="shared" si="72"/>
        <v>0</v>
      </c>
      <c r="AR160" s="53">
        <f t="shared" si="73"/>
        <v>0</v>
      </c>
      <c r="AS160" s="53">
        <f t="shared" si="74"/>
        <v>0</v>
      </c>
      <c r="AT160" s="53">
        <f t="shared" si="75"/>
        <v>0</v>
      </c>
      <c r="AU160" s="53">
        <f t="shared" si="76"/>
        <v>0</v>
      </c>
      <c r="AV160" s="53">
        <f t="shared" si="77"/>
        <v>0</v>
      </c>
      <c r="AW160" s="53">
        <f t="shared" si="78"/>
        <v>0</v>
      </c>
      <c r="AX160" s="53">
        <f t="shared" si="79"/>
        <v>0</v>
      </c>
      <c r="AY160" s="53">
        <f>+SUM(AM160:INDEX(AM160:AX160,1,Settings!$C$4))</f>
        <v>0</v>
      </c>
      <c r="AZ160" s="53">
        <f t="shared" si="80"/>
        <v>0</v>
      </c>
      <c r="BA160" s="53"/>
      <c r="BB160" s="53">
        <f t="shared" si="81"/>
        <v>0</v>
      </c>
      <c r="BC160" s="53">
        <f t="shared" si="82"/>
        <v>0</v>
      </c>
      <c r="BD160" s="53">
        <f t="shared" si="83"/>
        <v>0</v>
      </c>
      <c r="BE160" s="53">
        <f t="shared" si="84"/>
        <v>0</v>
      </c>
      <c r="BF160" s="53">
        <f t="shared" si="85"/>
        <v>0</v>
      </c>
      <c r="BG160" s="53">
        <f t="shared" si="86"/>
        <v>0</v>
      </c>
      <c r="BH160" s="53">
        <f t="shared" si="87"/>
        <v>0</v>
      </c>
      <c r="BI160" s="53">
        <f t="shared" si="88"/>
        <v>0</v>
      </c>
      <c r="BJ160" s="53">
        <f t="shared" si="89"/>
        <v>0</v>
      </c>
      <c r="BK160" s="53">
        <f t="shared" si="90"/>
        <v>0</v>
      </c>
      <c r="BL160" s="53">
        <f t="shared" si="91"/>
        <v>0</v>
      </c>
      <c r="BM160" s="53">
        <f t="shared" si="92"/>
        <v>0</v>
      </c>
      <c r="BN160" s="53">
        <f t="shared" si="93"/>
        <v>0</v>
      </c>
      <c r="BO160" s="53"/>
      <c r="BP160" s="53">
        <f t="shared" si="94"/>
        <v>0</v>
      </c>
      <c r="BQ160" s="53"/>
      <c r="BR160" s="53">
        <f t="shared" si="95"/>
        <v>0</v>
      </c>
    </row>
    <row r="161" spans="1:70" x14ac:dyDescent="0.2">
      <c r="A161" s="6">
        <v>2731</v>
      </c>
      <c r="B161" s="6" t="str">
        <f>+VLOOKUP(A161,masterfile!B:C,2,FALSE)</f>
        <v>Erträge aus Herabsetzung EWB auf Ford</v>
      </c>
      <c r="D161" s="53">
        <f>+SUMIF('[1]2017'!$A:$A,$A161,'[1]2017'!$C:$C)-SUMIF('[1]2017'!$E:$E,$A161,'[1]2017'!$G:$G)</f>
        <v>0</v>
      </c>
      <c r="E161" s="53">
        <f>+SUMIF('[1]2018'!$A:$A,$A161,'[1]2018'!$C:$C)-SUMIF('[1]2018'!$E:$E,$A161,'[1]2018'!$G:$G)</f>
        <v>0</v>
      </c>
      <c r="F161" s="53">
        <f>+SUMIF('[1]2019'!$A:$A,$A161,'[1]2019'!$C:$C)-SUMIF('[1]2019'!$E:$E,$A161,'[1]2019'!$G:$G)</f>
        <v>0</v>
      </c>
      <c r="G161" s="53">
        <f>+SUMIF('[1]2020'!$A:$A,$A161,'[1]2020'!$C:$C)-SUMIF('[1]2020'!$E:$E,$A161,'[1]2020'!$G:$G)</f>
        <v>0</v>
      </c>
      <c r="H161" s="53"/>
      <c r="I161" s="53">
        <f>+(+SUMIF('[1]2021'!$A:$A,$A161,'[1]2021'!$C:$C)-SUMIF('[1]2021'!$E:$E,$A161,'[1]2021'!$G:$G))/12</f>
        <v>0</v>
      </c>
      <c r="J161" s="53">
        <f>+(+SUMIF('[1]2021'!$A:$A,$A161,'[1]2021'!$C:$C)-SUMIF('[1]2021'!$E:$E,$A161,'[1]2021'!$G:$G))/12</f>
        <v>0</v>
      </c>
      <c r="K161" s="53">
        <f>+(+SUMIF('[1]2021'!$A:$A,$A161,'[1]2021'!$C:$C)-SUMIF('[1]2021'!$E:$E,$A161,'[1]2021'!$G:$G))/12</f>
        <v>0</v>
      </c>
      <c r="L161" s="53">
        <f>+(+SUMIF('[1]2021'!$A:$A,$A161,'[1]2021'!$C:$C)-SUMIF('[1]2021'!$E:$E,$A161,'[1]2021'!$G:$G))/12</f>
        <v>0</v>
      </c>
      <c r="M161" s="53">
        <f>+(+SUMIF('[1]2021'!$A:$A,$A161,'[1]2021'!$C:$C)-SUMIF('[1]2021'!$E:$E,$A161,'[1]2021'!$G:$G))/12</f>
        <v>0</v>
      </c>
      <c r="N161" s="53">
        <f>+(+SUMIF('[1]2021'!$A:$A,$A161,'[1]2021'!$C:$C)-SUMIF('[1]2021'!$E:$E,$A161,'[1]2021'!$G:$G))/12</f>
        <v>0</v>
      </c>
      <c r="O161" s="53">
        <f>+(+SUMIF('[1]2021'!$A:$A,$A161,'[1]2021'!$C:$C)-SUMIF('[1]2021'!$E:$E,$A161,'[1]2021'!$G:$G))/12</f>
        <v>0</v>
      </c>
      <c r="P161" s="53">
        <f>+(+SUMIF('[1]2021'!$A:$A,$A161,'[1]2021'!$C:$C)-SUMIF('[1]2021'!$E:$E,$A161,'[1]2021'!$G:$G))/12</f>
        <v>0</v>
      </c>
      <c r="Q161" s="53">
        <f>+(+SUMIF('[1]2021'!$A:$A,$A161,'[1]2021'!$C:$C)-SUMIF('[1]2021'!$E:$E,$A161,'[1]2021'!$G:$G))/12</f>
        <v>0</v>
      </c>
      <c r="R161" s="53">
        <f>+(+SUMIF('[1]2021'!$A:$A,$A161,'[1]2021'!$C:$C)-SUMIF('[1]2021'!$E:$E,$A161,'[1]2021'!$G:$G))/12</f>
        <v>0</v>
      </c>
      <c r="S161" s="53">
        <f>+(+SUMIF('[1]2021'!$A:$A,$A161,'[1]2021'!$C:$C)-SUMIF('[1]2021'!$E:$E,$A161,'[1]2021'!$G:$G))/12</f>
        <v>0</v>
      </c>
      <c r="T161" s="53">
        <f>+(+SUMIF('[1]2021'!$A:$A,$A161,'[1]2021'!$C:$C)-SUMIF('[1]2021'!$E:$E,$A161,'[1]2021'!$G:$G))/12</f>
        <v>0</v>
      </c>
      <c r="U161" s="53">
        <f>+SUM(I161:INDEX(I161:T161,1,Settings!$C$4))</f>
        <v>0</v>
      </c>
      <c r="V161" s="53">
        <f t="shared" si="66"/>
        <v>0</v>
      </c>
      <c r="W161" s="53"/>
      <c r="X161" s="53">
        <f>+SUMIFS(postings!$T:$T,postings!$C:$C,'pl-data'!X$2,postings!$D:$D,'pl-data'!X$3,postings!$I:$I,'pl-data'!$A161)-SUMIFS(postings!$W:$W,postings!$C:$C,'pl-data'!X$2,postings!$D:$D,'pl-data'!X$3,postings!$M:$M,'pl-data'!$A161)</f>
        <v>0</v>
      </c>
      <c r="Y161" s="53">
        <f>+SUMIFS(postings!$T:$T,postings!$C:$C,'pl-data'!Y$2,postings!$D:$D,'pl-data'!Y$3,postings!$I:$I,'pl-data'!$A161)-SUMIFS(postings!$W:$W,postings!$C:$C,'pl-data'!Y$2,postings!$D:$D,'pl-data'!Y$3,postings!$M:$M,'pl-data'!$A161)</f>
        <v>0</v>
      </c>
      <c r="Z161" s="53">
        <f>+SUMIFS(postings!$T:$T,postings!$C:$C,'pl-data'!Z$2,postings!$D:$D,'pl-data'!Z$3,postings!$I:$I,'pl-data'!$A161)-SUMIFS(postings!$W:$W,postings!$C:$C,'pl-data'!Z$2,postings!$D:$D,'pl-data'!Z$3,postings!$M:$M,'pl-data'!$A161)</f>
        <v>0</v>
      </c>
      <c r="AA161" s="53">
        <f>+SUMIFS(postings!$T:$T,postings!$C:$C,'pl-data'!AA$2,postings!$D:$D,'pl-data'!AA$3,postings!$I:$I,'pl-data'!$A161)-SUMIFS(postings!$W:$W,postings!$C:$C,'pl-data'!AA$2,postings!$D:$D,'pl-data'!AA$3,postings!$M:$M,'pl-data'!$A161)</f>
        <v>0</v>
      </c>
      <c r="AB161" s="53">
        <f>+SUMIFS(postings!$T:$T,postings!$C:$C,'pl-data'!AB$2,postings!$D:$D,'pl-data'!AB$3,postings!$I:$I,'pl-data'!$A161)-SUMIFS(postings!$W:$W,postings!$C:$C,'pl-data'!AB$2,postings!$D:$D,'pl-data'!AB$3,postings!$M:$M,'pl-data'!$A161)</f>
        <v>0</v>
      </c>
      <c r="AC161" s="53">
        <f>+SUMIFS(postings!$T:$T,postings!$C:$C,'pl-data'!AC$2,postings!$D:$D,'pl-data'!AC$3,postings!$I:$I,'pl-data'!$A161)-SUMIFS(postings!$W:$W,postings!$C:$C,'pl-data'!AC$2,postings!$D:$D,'pl-data'!AC$3,postings!$M:$M,'pl-data'!$A161)</f>
        <v>0</v>
      </c>
      <c r="AD161" s="53">
        <f>+SUMIFS(postings!$T:$T,postings!$C:$C,'pl-data'!AD$2,postings!$D:$D,'pl-data'!AD$3,postings!$I:$I,'pl-data'!$A161)-SUMIFS(postings!$W:$W,postings!$C:$C,'pl-data'!AD$2,postings!$D:$D,'pl-data'!AD$3,postings!$M:$M,'pl-data'!$A161)</f>
        <v>0</v>
      </c>
      <c r="AE161" s="53">
        <f>+SUMIFS(postings!$T:$T,postings!$C:$C,'pl-data'!AE$2,postings!$D:$D,'pl-data'!AE$3,postings!$I:$I,'pl-data'!$A161)-SUMIFS(postings!$W:$W,postings!$C:$C,'pl-data'!AE$2,postings!$D:$D,'pl-data'!AE$3,postings!$M:$M,'pl-data'!$A161)</f>
        <v>0</v>
      </c>
      <c r="AF161" s="53">
        <f>+SUMIFS(postings!$T:$T,postings!$C:$C,'pl-data'!AF$2,postings!$D:$D,'pl-data'!AF$3,postings!$I:$I,'pl-data'!$A161)-SUMIFS(postings!$W:$W,postings!$C:$C,'pl-data'!AF$2,postings!$D:$D,'pl-data'!AF$3,postings!$M:$M,'pl-data'!$A161)</f>
        <v>0</v>
      </c>
      <c r="AG161" s="53">
        <f>+SUMIFS(postings!$T:$T,postings!$C:$C,'pl-data'!AG$2,postings!$D:$D,'pl-data'!AG$3,postings!$I:$I,'pl-data'!$A161)-SUMIFS(postings!$W:$W,postings!$C:$C,'pl-data'!AG$2,postings!$D:$D,'pl-data'!AG$3,postings!$M:$M,'pl-data'!$A161)</f>
        <v>0</v>
      </c>
      <c r="AH161" s="53">
        <f>+SUMIFS(postings!$T:$T,postings!$C:$C,'pl-data'!AH$2,postings!$D:$D,'pl-data'!AH$3,postings!$I:$I,'pl-data'!$A161)-SUMIFS(postings!$W:$W,postings!$C:$C,'pl-data'!AH$2,postings!$D:$D,'pl-data'!AH$3,postings!$M:$M,'pl-data'!$A161)</f>
        <v>0</v>
      </c>
      <c r="AI161" s="53">
        <f>+SUMIFS(postings!$T:$T,postings!$C:$C,'pl-data'!AI$2,postings!$D:$D,'pl-data'!AI$3,postings!$I:$I,'pl-data'!$A161)-SUMIFS(postings!$W:$W,postings!$C:$C,'pl-data'!AI$2,postings!$D:$D,'pl-data'!AI$3,postings!$M:$M,'pl-data'!$A161)</f>
        <v>0</v>
      </c>
      <c r="AJ161" s="53">
        <f>+SUM(X161:INDEX(X161:AI161,1,Settings!$C$4))</f>
        <v>0</v>
      </c>
      <c r="AK161" s="53">
        <f t="shared" si="67"/>
        <v>0</v>
      </c>
      <c r="AL161" s="53"/>
      <c r="AM161" s="53">
        <f t="shared" si="68"/>
        <v>0</v>
      </c>
      <c r="AN161" s="53">
        <f t="shared" si="69"/>
        <v>0</v>
      </c>
      <c r="AO161" s="53">
        <f t="shared" si="70"/>
        <v>0</v>
      </c>
      <c r="AP161" s="53">
        <f t="shared" si="71"/>
        <v>0</v>
      </c>
      <c r="AQ161" s="53">
        <f t="shared" si="72"/>
        <v>0</v>
      </c>
      <c r="AR161" s="53">
        <f t="shared" si="73"/>
        <v>0</v>
      </c>
      <c r="AS161" s="53">
        <f t="shared" si="74"/>
        <v>0</v>
      </c>
      <c r="AT161" s="53">
        <f t="shared" si="75"/>
        <v>0</v>
      </c>
      <c r="AU161" s="53">
        <f t="shared" si="76"/>
        <v>0</v>
      </c>
      <c r="AV161" s="53">
        <f t="shared" si="77"/>
        <v>0</v>
      </c>
      <c r="AW161" s="53">
        <f t="shared" si="78"/>
        <v>0</v>
      </c>
      <c r="AX161" s="53">
        <f t="shared" si="79"/>
        <v>0</v>
      </c>
      <c r="AY161" s="53">
        <f>+SUM(AM161:INDEX(AM161:AX161,1,Settings!$C$4))</f>
        <v>0</v>
      </c>
      <c r="AZ161" s="53">
        <f t="shared" si="80"/>
        <v>0</v>
      </c>
      <c r="BA161" s="53"/>
      <c r="BB161" s="53">
        <f t="shared" si="81"/>
        <v>0</v>
      </c>
      <c r="BC161" s="53">
        <f t="shared" si="82"/>
        <v>0</v>
      </c>
      <c r="BD161" s="53">
        <f t="shared" si="83"/>
        <v>0</v>
      </c>
      <c r="BE161" s="53">
        <f t="shared" si="84"/>
        <v>0</v>
      </c>
      <c r="BF161" s="53">
        <f t="shared" si="85"/>
        <v>0</v>
      </c>
      <c r="BG161" s="53">
        <f t="shared" si="86"/>
        <v>0</v>
      </c>
      <c r="BH161" s="53">
        <f t="shared" si="87"/>
        <v>0</v>
      </c>
      <c r="BI161" s="53">
        <f t="shared" si="88"/>
        <v>0</v>
      </c>
      <c r="BJ161" s="53">
        <f t="shared" si="89"/>
        <v>0</v>
      </c>
      <c r="BK161" s="53">
        <f t="shared" si="90"/>
        <v>0</v>
      </c>
      <c r="BL161" s="53">
        <f t="shared" si="91"/>
        <v>0</v>
      </c>
      <c r="BM161" s="53">
        <f t="shared" si="92"/>
        <v>0</v>
      </c>
      <c r="BN161" s="53">
        <f t="shared" si="93"/>
        <v>0</v>
      </c>
      <c r="BO161" s="53"/>
      <c r="BP161" s="53">
        <f t="shared" si="94"/>
        <v>0</v>
      </c>
      <c r="BQ161" s="53"/>
      <c r="BR161" s="53">
        <f t="shared" si="95"/>
        <v>0</v>
      </c>
    </row>
    <row r="162" spans="1:70" x14ac:dyDescent="0.2">
      <c r="A162" s="6">
        <v>2732</v>
      </c>
      <c r="B162" s="6" t="str">
        <f>+VLOOKUP(A162,masterfile!B:C,2,FALSE)</f>
        <v>Erträge aus abgeschriebenen Forderg.</v>
      </c>
      <c r="D162" s="53">
        <f>+SUMIF('[1]2017'!$A:$A,$A162,'[1]2017'!$C:$C)-SUMIF('[1]2017'!$E:$E,$A162,'[1]2017'!$G:$G)</f>
        <v>0</v>
      </c>
      <c r="E162" s="53">
        <f>+SUMIF('[1]2018'!$A:$A,$A162,'[1]2018'!$C:$C)-SUMIF('[1]2018'!$E:$E,$A162,'[1]2018'!$G:$G)</f>
        <v>0</v>
      </c>
      <c r="F162" s="53">
        <f>+SUMIF('[1]2019'!$A:$A,$A162,'[1]2019'!$C:$C)-SUMIF('[1]2019'!$E:$E,$A162,'[1]2019'!$G:$G)</f>
        <v>0</v>
      </c>
      <c r="G162" s="53">
        <f>+SUMIF('[1]2020'!$A:$A,$A162,'[1]2020'!$C:$C)-SUMIF('[1]2020'!$E:$E,$A162,'[1]2020'!$G:$G)</f>
        <v>0</v>
      </c>
      <c r="H162" s="53"/>
      <c r="I162" s="53">
        <f>+(+SUMIF('[1]2021'!$A:$A,$A162,'[1]2021'!$C:$C)-SUMIF('[1]2021'!$E:$E,$A162,'[1]2021'!$G:$G))/12</f>
        <v>0</v>
      </c>
      <c r="J162" s="53">
        <f>+(+SUMIF('[1]2021'!$A:$A,$A162,'[1]2021'!$C:$C)-SUMIF('[1]2021'!$E:$E,$A162,'[1]2021'!$G:$G))/12</f>
        <v>0</v>
      </c>
      <c r="K162" s="53">
        <f>+(+SUMIF('[1]2021'!$A:$A,$A162,'[1]2021'!$C:$C)-SUMIF('[1]2021'!$E:$E,$A162,'[1]2021'!$G:$G))/12</f>
        <v>0</v>
      </c>
      <c r="L162" s="53">
        <f>+(+SUMIF('[1]2021'!$A:$A,$A162,'[1]2021'!$C:$C)-SUMIF('[1]2021'!$E:$E,$A162,'[1]2021'!$G:$G))/12</f>
        <v>0</v>
      </c>
      <c r="M162" s="53">
        <f>+(+SUMIF('[1]2021'!$A:$A,$A162,'[1]2021'!$C:$C)-SUMIF('[1]2021'!$E:$E,$A162,'[1]2021'!$G:$G))/12</f>
        <v>0</v>
      </c>
      <c r="N162" s="53">
        <f>+(+SUMIF('[1]2021'!$A:$A,$A162,'[1]2021'!$C:$C)-SUMIF('[1]2021'!$E:$E,$A162,'[1]2021'!$G:$G))/12</f>
        <v>0</v>
      </c>
      <c r="O162" s="53">
        <f>+(+SUMIF('[1]2021'!$A:$A,$A162,'[1]2021'!$C:$C)-SUMIF('[1]2021'!$E:$E,$A162,'[1]2021'!$G:$G))/12</f>
        <v>0</v>
      </c>
      <c r="P162" s="53">
        <f>+(+SUMIF('[1]2021'!$A:$A,$A162,'[1]2021'!$C:$C)-SUMIF('[1]2021'!$E:$E,$A162,'[1]2021'!$G:$G))/12</f>
        <v>0</v>
      </c>
      <c r="Q162" s="53">
        <f>+(+SUMIF('[1]2021'!$A:$A,$A162,'[1]2021'!$C:$C)-SUMIF('[1]2021'!$E:$E,$A162,'[1]2021'!$G:$G))/12</f>
        <v>0</v>
      </c>
      <c r="R162" s="53">
        <f>+(+SUMIF('[1]2021'!$A:$A,$A162,'[1]2021'!$C:$C)-SUMIF('[1]2021'!$E:$E,$A162,'[1]2021'!$G:$G))/12</f>
        <v>0</v>
      </c>
      <c r="S162" s="53">
        <f>+(+SUMIF('[1]2021'!$A:$A,$A162,'[1]2021'!$C:$C)-SUMIF('[1]2021'!$E:$E,$A162,'[1]2021'!$G:$G))/12</f>
        <v>0</v>
      </c>
      <c r="T162" s="53">
        <f>+(+SUMIF('[1]2021'!$A:$A,$A162,'[1]2021'!$C:$C)-SUMIF('[1]2021'!$E:$E,$A162,'[1]2021'!$G:$G))/12</f>
        <v>0</v>
      </c>
      <c r="U162" s="53">
        <f>+SUM(I162:INDEX(I162:T162,1,Settings!$C$4))</f>
        <v>0</v>
      </c>
      <c r="V162" s="53">
        <f t="shared" si="66"/>
        <v>0</v>
      </c>
      <c r="W162" s="53"/>
      <c r="X162" s="53">
        <f>+SUMIFS(postings!$T:$T,postings!$C:$C,'pl-data'!X$2,postings!$D:$D,'pl-data'!X$3,postings!$I:$I,'pl-data'!$A162)-SUMIFS(postings!$W:$W,postings!$C:$C,'pl-data'!X$2,postings!$D:$D,'pl-data'!X$3,postings!$M:$M,'pl-data'!$A162)</f>
        <v>0</v>
      </c>
      <c r="Y162" s="53">
        <f>+SUMIFS(postings!$T:$T,postings!$C:$C,'pl-data'!Y$2,postings!$D:$D,'pl-data'!Y$3,postings!$I:$I,'pl-data'!$A162)-SUMIFS(postings!$W:$W,postings!$C:$C,'pl-data'!Y$2,postings!$D:$D,'pl-data'!Y$3,postings!$M:$M,'pl-data'!$A162)</f>
        <v>0</v>
      </c>
      <c r="Z162" s="53">
        <f>+SUMIFS(postings!$T:$T,postings!$C:$C,'pl-data'!Z$2,postings!$D:$D,'pl-data'!Z$3,postings!$I:$I,'pl-data'!$A162)-SUMIFS(postings!$W:$W,postings!$C:$C,'pl-data'!Z$2,postings!$D:$D,'pl-data'!Z$3,postings!$M:$M,'pl-data'!$A162)</f>
        <v>0</v>
      </c>
      <c r="AA162" s="53">
        <f>+SUMIFS(postings!$T:$T,postings!$C:$C,'pl-data'!AA$2,postings!$D:$D,'pl-data'!AA$3,postings!$I:$I,'pl-data'!$A162)-SUMIFS(postings!$W:$W,postings!$C:$C,'pl-data'!AA$2,postings!$D:$D,'pl-data'!AA$3,postings!$M:$M,'pl-data'!$A162)</f>
        <v>0</v>
      </c>
      <c r="AB162" s="53">
        <f>+SUMIFS(postings!$T:$T,postings!$C:$C,'pl-data'!AB$2,postings!$D:$D,'pl-data'!AB$3,postings!$I:$I,'pl-data'!$A162)-SUMIFS(postings!$W:$W,postings!$C:$C,'pl-data'!AB$2,postings!$D:$D,'pl-data'!AB$3,postings!$M:$M,'pl-data'!$A162)</f>
        <v>0</v>
      </c>
      <c r="AC162" s="53">
        <f>+SUMIFS(postings!$T:$T,postings!$C:$C,'pl-data'!AC$2,postings!$D:$D,'pl-data'!AC$3,postings!$I:$I,'pl-data'!$A162)-SUMIFS(postings!$W:$W,postings!$C:$C,'pl-data'!AC$2,postings!$D:$D,'pl-data'!AC$3,postings!$M:$M,'pl-data'!$A162)</f>
        <v>0</v>
      </c>
      <c r="AD162" s="53">
        <f>+SUMIFS(postings!$T:$T,postings!$C:$C,'pl-data'!AD$2,postings!$D:$D,'pl-data'!AD$3,postings!$I:$I,'pl-data'!$A162)-SUMIFS(postings!$W:$W,postings!$C:$C,'pl-data'!AD$2,postings!$D:$D,'pl-data'!AD$3,postings!$M:$M,'pl-data'!$A162)</f>
        <v>0</v>
      </c>
      <c r="AE162" s="53">
        <f>+SUMIFS(postings!$T:$T,postings!$C:$C,'pl-data'!AE$2,postings!$D:$D,'pl-data'!AE$3,postings!$I:$I,'pl-data'!$A162)-SUMIFS(postings!$W:$W,postings!$C:$C,'pl-data'!AE$2,postings!$D:$D,'pl-data'!AE$3,postings!$M:$M,'pl-data'!$A162)</f>
        <v>0</v>
      </c>
      <c r="AF162" s="53">
        <f>+SUMIFS(postings!$T:$T,postings!$C:$C,'pl-data'!AF$2,postings!$D:$D,'pl-data'!AF$3,postings!$I:$I,'pl-data'!$A162)-SUMIFS(postings!$W:$W,postings!$C:$C,'pl-data'!AF$2,postings!$D:$D,'pl-data'!AF$3,postings!$M:$M,'pl-data'!$A162)</f>
        <v>0</v>
      </c>
      <c r="AG162" s="53">
        <f>+SUMIFS(postings!$T:$T,postings!$C:$C,'pl-data'!AG$2,postings!$D:$D,'pl-data'!AG$3,postings!$I:$I,'pl-data'!$A162)-SUMIFS(postings!$W:$W,postings!$C:$C,'pl-data'!AG$2,postings!$D:$D,'pl-data'!AG$3,postings!$M:$M,'pl-data'!$A162)</f>
        <v>0</v>
      </c>
      <c r="AH162" s="53">
        <f>+SUMIFS(postings!$T:$T,postings!$C:$C,'pl-data'!AH$2,postings!$D:$D,'pl-data'!AH$3,postings!$I:$I,'pl-data'!$A162)-SUMIFS(postings!$W:$W,postings!$C:$C,'pl-data'!AH$2,postings!$D:$D,'pl-data'!AH$3,postings!$M:$M,'pl-data'!$A162)</f>
        <v>0</v>
      </c>
      <c r="AI162" s="53">
        <f>+SUMIFS(postings!$T:$T,postings!$C:$C,'pl-data'!AI$2,postings!$D:$D,'pl-data'!AI$3,postings!$I:$I,'pl-data'!$A162)-SUMIFS(postings!$W:$W,postings!$C:$C,'pl-data'!AI$2,postings!$D:$D,'pl-data'!AI$3,postings!$M:$M,'pl-data'!$A162)</f>
        <v>0</v>
      </c>
      <c r="AJ162" s="53">
        <f>+SUM(X162:INDEX(X162:AI162,1,Settings!$C$4))</f>
        <v>0</v>
      </c>
      <c r="AK162" s="53">
        <f t="shared" si="67"/>
        <v>0</v>
      </c>
      <c r="AL162" s="53"/>
      <c r="AM162" s="53">
        <f t="shared" si="68"/>
        <v>0</v>
      </c>
      <c r="AN162" s="53">
        <f t="shared" si="69"/>
        <v>0</v>
      </c>
      <c r="AO162" s="53">
        <f t="shared" si="70"/>
        <v>0</v>
      </c>
      <c r="AP162" s="53">
        <f t="shared" si="71"/>
        <v>0</v>
      </c>
      <c r="AQ162" s="53">
        <f t="shared" si="72"/>
        <v>0</v>
      </c>
      <c r="AR162" s="53">
        <f t="shared" si="73"/>
        <v>0</v>
      </c>
      <c r="AS162" s="53">
        <f t="shared" si="74"/>
        <v>0</v>
      </c>
      <c r="AT162" s="53">
        <f t="shared" si="75"/>
        <v>0</v>
      </c>
      <c r="AU162" s="53">
        <f t="shared" si="76"/>
        <v>0</v>
      </c>
      <c r="AV162" s="53">
        <f t="shared" si="77"/>
        <v>0</v>
      </c>
      <c r="AW162" s="53">
        <f t="shared" si="78"/>
        <v>0</v>
      </c>
      <c r="AX162" s="53">
        <f t="shared" si="79"/>
        <v>0</v>
      </c>
      <c r="AY162" s="53">
        <f>+SUM(AM162:INDEX(AM162:AX162,1,Settings!$C$4))</f>
        <v>0</v>
      </c>
      <c r="AZ162" s="53">
        <f t="shared" si="80"/>
        <v>0</v>
      </c>
      <c r="BA162" s="53"/>
      <c r="BB162" s="53">
        <f t="shared" si="81"/>
        <v>0</v>
      </c>
      <c r="BC162" s="53">
        <f t="shared" si="82"/>
        <v>0</v>
      </c>
      <c r="BD162" s="53">
        <f t="shared" si="83"/>
        <v>0</v>
      </c>
      <c r="BE162" s="53">
        <f t="shared" si="84"/>
        <v>0</v>
      </c>
      <c r="BF162" s="53">
        <f t="shared" si="85"/>
        <v>0</v>
      </c>
      <c r="BG162" s="53">
        <f t="shared" si="86"/>
        <v>0</v>
      </c>
      <c r="BH162" s="53">
        <f t="shared" si="87"/>
        <v>0</v>
      </c>
      <c r="BI162" s="53">
        <f t="shared" si="88"/>
        <v>0</v>
      </c>
      <c r="BJ162" s="53">
        <f t="shared" si="89"/>
        <v>0</v>
      </c>
      <c r="BK162" s="53">
        <f t="shared" si="90"/>
        <v>0</v>
      </c>
      <c r="BL162" s="53">
        <f t="shared" si="91"/>
        <v>0</v>
      </c>
      <c r="BM162" s="53">
        <f t="shared" si="92"/>
        <v>0</v>
      </c>
      <c r="BN162" s="53">
        <f t="shared" si="93"/>
        <v>0</v>
      </c>
      <c r="BO162" s="53"/>
      <c r="BP162" s="53">
        <f t="shared" si="94"/>
        <v>0</v>
      </c>
      <c r="BQ162" s="53"/>
      <c r="BR162" s="53">
        <f t="shared" si="95"/>
        <v>0</v>
      </c>
    </row>
    <row r="163" spans="1:70" x14ac:dyDescent="0.2">
      <c r="A163" s="6">
        <v>2735</v>
      </c>
      <c r="B163" s="6" t="str">
        <f>+VLOOKUP(A163,masterfile!B:C,2,FALSE)</f>
        <v>Erträge Auflösung von Rückstellungen</v>
      </c>
      <c r="D163" s="53">
        <f>+SUMIF('[1]2017'!$A:$A,$A163,'[1]2017'!$C:$C)-SUMIF('[1]2017'!$E:$E,$A163,'[1]2017'!$G:$G)</f>
        <v>0</v>
      </c>
      <c r="E163" s="53">
        <f>+SUMIF('[1]2018'!$A:$A,$A163,'[1]2018'!$C:$C)-SUMIF('[1]2018'!$E:$E,$A163,'[1]2018'!$G:$G)</f>
        <v>0</v>
      </c>
      <c r="F163" s="53">
        <f>+SUMIF('[1]2019'!$A:$A,$A163,'[1]2019'!$C:$C)-SUMIF('[1]2019'!$E:$E,$A163,'[1]2019'!$G:$G)</f>
        <v>0</v>
      </c>
      <c r="G163" s="53">
        <f>+SUMIF('[1]2020'!$A:$A,$A163,'[1]2020'!$C:$C)-SUMIF('[1]2020'!$E:$E,$A163,'[1]2020'!$G:$G)</f>
        <v>0</v>
      </c>
      <c r="H163" s="53"/>
      <c r="I163" s="53">
        <f>+(+SUMIF('[1]2021'!$A:$A,$A163,'[1]2021'!$C:$C)-SUMIF('[1]2021'!$E:$E,$A163,'[1]2021'!$G:$G))/12</f>
        <v>0</v>
      </c>
      <c r="J163" s="53">
        <f>+(+SUMIF('[1]2021'!$A:$A,$A163,'[1]2021'!$C:$C)-SUMIF('[1]2021'!$E:$E,$A163,'[1]2021'!$G:$G))/12</f>
        <v>0</v>
      </c>
      <c r="K163" s="53">
        <f>+(+SUMIF('[1]2021'!$A:$A,$A163,'[1]2021'!$C:$C)-SUMIF('[1]2021'!$E:$E,$A163,'[1]2021'!$G:$G))/12</f>
        <v>0</v>
      </c>
      <c r="L163" s="53">
        <f>+(+SUMIF('[1]2021'!$A:$A,$A163,'[1]2021'!$C:$C)-SUMIF('[1]2021'!$E:$E,$A163,'[1]2021'!$G:$G))/12</f>
        <v>0</v>
      </c>
      <c r="M163" s="53">
        <f>+(+SUMIF('[1]2021'!$A:$A,$A163,'[1]2021'!$C:$C)-SUMIF('[1]2021'!$E:$E,$A163,'[1]2021'!$G:$G))/12</f>
        <v>0</v>
      </c>
      <c r="N163" s="53">
        <f>+(+SUMIF('[1]2021'!$A:$A,$A163,'[1]2021'!$C:$C)-SUMIF('[1]2021'!$E:$E,$A163,'[1]2021'!$G:$G))/12</f>
        <v>0</v>
      </c>
      <c r="O163" s="53">
        <f>+(+SUMIF('[1]2021'!$A:$A,$A163,'[1]2021'!$C:$C)-SUMIF('[1]2021'!$E:$E,$A163,'[1]2021'!$G:$G))/12</f>
        <v>0</v>
      </c>
      <c r="P163" s="53">
        <f>+(+SUMIF('[1]2021'!$A:$A,$A163,'[1]2021'!$C:$C)-SUMIF('[1]2021'!$E:$E,$A163,'[1]2021'!$G:$G))/12</f>
        <v>0</v>
      </c>
      <c r="Q163" s="53">
        <f>+(+SUMIF('[1]2021'!$A:$A,$A163,'[1]2021'!$C:$C)-SUMIF('[1]2021'!$E:$E,$A163,'[1]2021'!$G:$G))/12</f>
        <v>0</v>
      </c>
      <c r="R163" s="53">
        <f>+(+SUMIF('[1]2021'!$A:$A,$A163,'[1]2021'!$C:$C)-SUMIF('[1]2021'!$E:$E,$A163,'[1]2021'!$G:$G))/12</f>
        <v>0</v>
      </c>
      <c r="S163" s="53">
        <f>+(+SUMIF('[1]2021'!$A:$A,$A163,'[1]2021'!$C:$C)-SUMIF('[1]2021'!$E:$E,$A163,'[1]2021'!$G:$G))/12</f>
        <v>0</v>
      </c>
      <c r="T163" s="53">
        <f>+(+SUMIF('[1]2021'!$A:$A,$A163,'[1]2021'!$C:$C)-SUMIF('[1]2021'!$E:$E,$A163,'[1]2021'!$G:$G))/12</f>
        <v>0</v>
      </c>
      <c r="U163" s="53">
        <f>+SUM(I163:INDEX(I163:T163,1,Settings!$C$4))</f>
        <v>0</v>
      </c>
      <c r="V163" s="53">
        <f t="shared" si="66"/>
        <v>0</v>
      </c>
      <c r="W163" s="53"/>
      <c r="X163" s="53">
        <f>+SUMIFS(postings!$T:$T,postings!$C:$C,'pl-data'!X$2,postings!$D:$D,'pl-data'!X$3,postings!$I:$I,'pl-data'!$A163)-SUMIFS(postings!$W:$W,postings!$C:$C,'pl-data'!X$2,postings!$D:$D,'pl-data'!X$3,postings!$M:$M,'pl-data'!$A163)</f>
        <v>0</v>
      </c>
      <c r="Y163" s="53">
        <f>+SUMIFS(postings!$T:$T,postings!$C:$C,'pl-data'!Y$2,postings!$D:$D,'pl-data'!Y$3,postings!$I:$I,'pl-data'!$A163)-SUMIFS(postings!$W:$W,postings!$C:$C,'pl-data'!Y$2,postings!$D:$D,'pl-data'!Y$3,postings!$M:$M,'pl-data'!$A163)</f>
        <v>0</v>
      </c>
      <c r="Z163" s="53">
        <f>+SUMIFS(postings!$T:$T,postings!$C:$C,'pl-data'!Z$2,postings!$D:$D,'pl-data'!Z$3,postings!$I:$I,'pl-data'!$A163)-SUMIFS(postings!$W:$W,postings!$C:$C,'pl-data'!Z$2,postings!$D:$D,'pl-data'!Z$3,postings!$M:$M,'pl-data'!$A163)</f>
        <v>0</v>
      </c>
      <c r="AA163" s="53">
        <f>+SUMIFS(postings!$T:$T,postings!$C:$C,'pl-data'!AA$2,postings!$D:$D,'pl-data'!AA$3,postings!$I:$I,'pl-data'!$A163)-SUMIFS(postings!$W:$W,postings!$C:$C,'pl-data'!AA$2,postings!$D:$D,'pl-data'!AA$3,postings!$M:$M,'pl-data'!$A163)</f>
        <v>0</v>
      </c>
      <c r="AB163" s="53">
        <f>+SUMIFS(postings!$T:$T,postings!$C:$C,'pl-data'!AB$2,postings!$D:$D,'pl-data'!AB$3,postings!$I:$I,'pl-data'!$A163)-SUMIFS(postings!$W:$W,postings!$C:$C,'pl-data'!AB$2,postings!$D:$D,'pl-data'!AB$3,postings!$M:$M,'pl-data'!$A163)</f>
        <v>0</v>
      </c>
      <c r="AC163" s="53">
        <f>+SUMIFS(postings!$T:$T,postings!$C:$C,'pl-data'!AC$2,postings!$D:$D,'pl-data'!AC$3,postings!$I:$I,'pl-data'!$A163)-SUMIFS(postings!$W:$W,postings!$C:$C,'pl-data'!AC$2,postings!$D:$D,'pl-data'!AC$3,postings!$M:$M,'pl-data'!$A163)</f>
        <v>0</v>
      </c>
      <c r="AD163" s="53">
        <f>+SUMIFS(postings!$T:$T,postings!$C:$C,'pl-data'!AD$2,postings!$D:$D,'pl-data'!AD$3,postings!$I:$I,'pl-data'!$A163)-SUMIFS(postings!$W:$W,postings!$C:$C,'pl-data'!AD$2,postings!$D:$D,'pl-data'!AD$3,postings!$M:$M,'pl-data'!$A163)</f>
        <v>0</v>
      </c>
      <c r="AE163" s="53">
        <f>+SUMIFS(postings!$T:$T,postings!$C:$C,'pl-data'!AE$2,postings!$D:$D,'pl-data'!AE$3,postings!$I:$I,'pl-data'!$A163)-SUMIFS(postings!$W:$W,postings!$C:$C,'pl-data'!AE$2,postings!$D:$D,'pl-data'!AE$3,postings!$M:$M,'pl-data'!$A163)</f>
        <v>0</v>
      </c>
      <c r="AF163" s="53">
        <f>+SUMIFS(postings!$T:$T,postings!$C:$C,'pl-data'!AF$2,postings!$D:$D,'pl-data'!AF$3,postings!$I:$I,'pl-data'!$A163)-SUMIFS(postings!$W:$W,postings!$C:$C,'pl-data'!AF$2,postings!$D:$D,'pl-data'!AF$3,postings!$M:$M,'pl-data'!$A163)</f>
        <v>0</v>
      </c>
      <c r="AG163" s="53">
        <f>+SUMIFS(postings!$T:$T,postings!$C:$C,'pl-data'!AG$2,postings!$D:$D,'pl-data'!AG$3,postings!$I:$I,'pl-data'!$A163)-SUMIFS(postings!$W:$W,postings!$C:$C,'pl-data'!AG$2,postings!$D:$D,'pl-data'!AG$3,postings!$M:$M,'pl-data'!$A163)</f>
        <v>0</v>
      </c>
      <c r="AH163" s="53">
        <f>+SUMIFS(postings!$T:$T,postings!$C:$C,'pl-data'!AH$2,postings!$D:$D,'pl-data'!AH$3,postings!$I:$I,'pl-data'!$A163)-SUMIFS(postings!$W:$W,postings!$C:$C,'pl-data'!AH$2,postings!$D:$D,'pl-data'!AH$3,postings!$M:$M,'pl-data'!$A163)</f>
        <v>0</v>
      </c>
      <c r="AI163" s="53">
        <f>+SUMIFS(postings!$T:$T,postings!$C:$C,'pl-data'!AI$2,postings!$D:$D,'pl-data'!AI$3,postings!$I:$I,'pl-data'!$A163)-SUMIFS(postings!$W:$W,postings!$C:$C,'pl-data'!AI$2,postings!$D:$D,'pl-data'!AI$3,postings!$M:$M,'pl-data'!$A163)</f>
        <v>0</v>
      </c>
      <c r="AJ163" s="53">
        <f>+SUM(X163:INDEX(X163:AI163,1,Settings!$C$4))</f>
        <v>0</v>
      </c>
      <c r="AK163" s="53">
        <f t="shared" si="67"/>
        <v>0</v>
      </c>
      <c r="AL163" s="53"/>
      <c r="AM163" s="53">
        <f t="shared" si="68"/>
        <v>0</v>
      </c>
      <c r="AN163" s="53">
        <f t="shared" si="69"/>
        <v>0</v>
      </c>
      <c r="AO163" s="53">
        <f t="shared" si="70"/>
        <v>0</v>
      </c>
      <c r="AP163" s="53">
        <f t="shared" si="71"/>
        <v>0</v>
      </c>
      <c r="AQ163" s="53">
        <f t="shared" si="72"/>
        <v>0</v>
      </c>
      <c r="AR163" s="53">
        <f t="shared" si="73"/>
        <v>0</v>
      </c>
      <c r="AS163" s="53">
        <f t="shared" si="74"/>
        <v>0</v>
      </c>
      <c r="AT163" s="53">
        <f t="shared" si="75"/>
        <v>0</v>
      </c>
      <c r="AU163" s="53">
        <f t="shared" si="76"/>
        <v>0</v>
      </c>
      <c r="AV163" s="53">
        <f t="shared" si="77"/>
        <v>0</v>
      </c>
      <c r="AW163" s="53">
        <f t="shared" si="78"/>
        <v>0</v>
      </c>
      <c r="AX163" s="53">
        <f t="shared" si="79"/>
        <v>0</v>
      </c>
      <c r="AY163" s="53">
        <f>+SUM(AM163:INDEX(AM163:AX163,1,Settings!$C$4))</f>
        <v>0</v>
      </c>
      <c r="AZ163" s="53">
        <f t="shared" si="80"/>
        <v>0</v>
      </c>
      <c r="BA163" s="53"/>
      <c r="BB163" s="53">
        <f t="shared" si="81"/>
        <v>0</v>
      </c>
      <c r="BC163" s="53">
        <f t="shared" si="82"/>
        <v>0</v>
      </c>
      <c r="BD163" s="53">
        <f t="shared" si="83"/>
        <v>0</v>
      </c>
      <c r="BE163" s="53">
        <f t="shared" si="84"/>
        <v>0</v>
      </c>
      <c r="BF163" s="53">
        <f t="shared" si="85"/>
        <v>0</v>
      </c>
      <c r="BG163" s="53">
        <f t="shared" si="86"/>
        <v>0</v>
      </c>
      <c r="BH163" s="53">
        <f t="shared" si="87"/>
        <v>0</v>
      </c>
      <c r="BI163" s="53">
        <f t="shared" si="88"/>
        <v>0</v>
      </c>
      <c r="BJ163" s="53">
        <f t="shared" si="89"/>
        <v>0</v>
      </c>
      <c r="BK163" s="53">
        <f t="shared" si="90"/>
        <v>0</v>
      </c>
      <c r="BL163" s="53">
        <f t="shared" si="91"/>
        <v>0</v>
      </c>
      <c r="BM163" s="53">
        <f t="shared" si="92"/>
        <v>0</v>
      </c>
      <c r="BN163" s="53">
        <f t="shared" si="93"/>
        <v>0</v>
      </c>
      <c r="BO163" s="53"/>
      <c r="BP163" s="53">
        <f t="shared" si="94"/>
        <v>0</v>
      </c>
      <c r="BQ163" s="53"/>
      <c r="BR163" s="53">
        <f t="shared" si="95"/>
        <v>0</v>
      </c>
    </row>
    <row r="164" spans="1:70" x14ac:dyDescent="0.2">
      <c r="A164" s="6">
        <v>2736</v>
      </c>
      <c r="B164" s="6" t="str">
        <f>+VLOOKUP(A164,masterfile!B:C,2,FALSE)</f>
        <v>Erträge Herabsetzung Verbindlichkeit</v>
      </c>
      <c r="D164" s="53">
        <f>+SUMIF('[1]2017'!$A:$A,$A164,'[1]2017'!$C:$C)-SUMIF('[1]2017'!$E:$E,$A164,'[1]2017'!$G:$G)</f>
        <v>0</v>
      </c>
      <c r="E164" s="53">
        <f>+SUMIF('[1]2018'!$A:$A,$A164,'[1]2018'!$C:$C)-SUMIF('[1]2018'!$E:$E,$A164,'[1]2018'!$G:$G)</f>
        <v>0</v>
      </c>
      <c r="F164" s="53">
        <f>+SUMIF('[1]2019'!$A:$A,$A164,'[1]2019'!$C:$C)-SUMIF('[1]2019'!$E:$E,$A164,'[1]2019'!$G:$G)</f>
        <v>0</v>
      </c>
      <c r="G164" s="53">
        <f>+SUMIF('[1]2020'!$A:$A,$A164,'[1]2020'!$C:$C)-SUMIF('[1]2020'!$E:$E,$A164,'[1]2020'!$G:$G)</f>
        <v>0</v>
      </c>
      <c r="H164" s="53"/>
      <c r="I164" s="53">
        <f>+(+SUMIF('[1]2021'!$A:$A,$A164,'[1]2021'!$C:$C)-SUMIF('[1]2021'!$E:$E,$A164,'[1]2021'!$G:$G))/12</f>
        <v>0</v>
      </c>
      <c r="J164" s="53">
        <f>+(+SUMIF('[1]2021'!$A:$A,$A164,'[1]2021'!$C:$C)-SUMIF('[1]2021'!$E:$E,$A164,'[1]2021'!$G:$G))/12</f>
        <v>0</v>
      </c>
      <c r="K164" s="53">
        <f>+(+SUMIF('[1]2021'!$A:$A,$A164,'[1]2021'!$C:$C)-SUMIF('[1]2021'!$E:$E,$A164,'[1]2021'!$G:$G))/12</f>
        <v>0</v>
      </c>
      <c r="L164" s="53">
        <f>+(+SUMIF('[1]2021'!$A:$A,$A164,'[1]2021'!$C:$C)-SUMIF('[1]2021'!$E:$E,$A164,'[1]2021'!$G:$G))/12</f>
        <v>0</v>
      </c>
      <c r="M164" s="53">
        <f>+(+SUMIF('[1]2021'!$A:$A,$A164,'[1]2021'!$C:$C)-SUMIF('[1]2021'!$E:$E,$A164,'[1]2021'!$G:$G))/12</f>
        <v>0</v>
      </c>
      <c r="N164" s="53">
        <f>+(+SUMIF('[1]2021'!$A:$A,$A164,'[1]2021'!$C:$C)-SUMIF('[1]2021'!$E:$E,$A164,'[1]2021'!$G:$G))/12</f>
        <v>0</v>
      </c>
      <c r="O164" s="53">
        <f>+(+SUMIF('[1]2021'!$A:$A,$A164,'[1]2021'!$C:$C)-SUMIF('[1]2021'!$E:$E,$A164,'[1]2021'!$G:$G))/12</f>
        <v>0</v>
      </c>
      <c r="P164" s="53">
        <f>+(+SUMIF('[1]2021'!$A:$A,$A164,'[1]2021'!$C:$C)-SUMIF('[1]2021'!$E:$E,$A164,'[1]2021'!$G:$G))/12</f>
        <v>0</v>
      </c>
      <c r="Q164" s="53">
        <f>+(+SUMIF('[1]2021'!$A:$A,$A164,'[1]2021'!$C:$C)-SUMIF('[1]2021'!$E:$E,$A164,'[1]2021'!$G:$G))/12</f>
        <v>0</v>
      </c>
      <c r="R164" s="53">
        <f>+(+SUMIF('[1]2021'!$A:$A,$A164,'[1]2021'!$C:$C)-SUMIF('[1]2021'!$E:$E,$A164,'[1]2021'!$G:$G))/12</f>
        <v>0</v>
      </c>
      <c r="S164" s="53">
        <f>+(+SUMIF('[1]2021'!$A:$A,$A164,'[1]2021'!$C:$C)-SUMIF('[1]2021'!$E:$E,$A164,'[1]2021'!$G:$G))/12</f>
        <v>0</v>
      </c>
      <c r="T164" s="53">
        <f>+(+SUMIF('[1]2021'!$A:$A,$A164,'[1]2021'!$C:$C)-SUMIF('[1]2021'!$E:$E,$A164,'[1]2021'!$G:$G))/12</f>
        <v>0</v>
      </c>
      <c r="U164" s="53">
        <f>+SUM(I164:INDEX(I164:T164,1,Settings!$C$4))</f>
        <v>0</v>
      </c>
      <c r="V164" s="53">
        <f t="shared" si="66"/>
        <v>0</v>
      </c>
      <c r="W164" s="53"/>
      <c r="X164" s="53">
        <f>+SUMIFS(postings!$T:$T,postings!$C:$C,'pl-data'!X$2,postings!$D:$D,'pl-data'!X$3,postings!$I:$I,'pl-data'!$A164)-SUMIFS(postings!$W:$W,postings!$C:$C,'pl-data'!X$2,postings!$D:$D,'pl-data'!X$3,postings!$M:$M,'pl-data'!$A164)</f>
        <v>0</v>
      </c>
      <c r="Y164" s="53">
        <f>+SUMIFS(postings!$T:$T,postings!$C:$C,'pl-data'!Y$2,postings!$D:$D,'pl-data'!Y$3,postings!$I:$I,'pl-data'!$A164)-SUMIFS(postings!$W:$W,postings!$C:$C,'pl-data'!Y$2,postings!$D:$D,'pl-data'!Y$3,postings!$M:$M,'pl-data'!$A164)</f>
        <v>0</v>
      </c>
      <c r="Z164" s="53">
        <f>+SUMIFS(postings!$T:$T,postings!$C:$C,'pl-data'!Z$2,postings!$D:$D,'pl-data'!Z$3,postings!$I:$I,'pl-data'!$A164)-SUMIFS(postings!$W:$W,postings!$C:$C,'pl-data'!Z$2,postings!$D:$D,'pl-data'!Z$3,postings!$M:$M,'pl-data'!$A164)</f>
        <v>0</v>
      </c>
      <c r="AA164" s="53">
        <f>+SUMIFS(postings!$T:$T,postings!$C:$C,'pl-data'!AA$2,postings!$D:$D,'pl-data'!AA$3,postings!$I:$I,'pl-data'!$A164)-SUMIFS(postings!$W:$W,postings!$C:$C,'pl-data'!AA$2,postings!$D:$D,'pl-data'!AA$3,postings!$M:$M,'pl-data'!$A164)</f>
        <v>0</v>
      </c>
      <c r="AB164" s="53">
        <f>+SUMIFS(postings!$T:$T,postings!$C:$C,'pl-data'!AB$2,postings!$D:$D,'pl-data'!AB$3,postings!$I:$I,'pl-data'!$A164)-SUMIFS(postings!$W:$W,postings!$C:$C,'pl-data'!AB$2,postings!$D:$D,'pl-data'!AB$3,postings!$M:$M,'pl-data'!$A164)</f>
        <v>0</v>
      </c>
      <c r="AC164" s="53">
        <f>+SUMIFS(postings!$T:$T,postings!$C:$C,'pl-data'!AC$2,postings!$D:$D,'pl-data'!AC$3,postings!$I:$I,'pl-data'!$A164)-SUMIFS(postings!$W:$W,postings!$C:$C,'pl-data'!AC$2,postings!$D:$D,'pl-data'!AC$3,postings!$M:$M,'pl-data'!$A164)</f>
        <v>0</v>
      </c>
      <c r="AD164" s="53">
        <f>+SUMIFS(postings!$T:$T,postings!$C:$C,'pl-data'!AD$2,postings!$D:$D,'pl-data'!AD$3,postings!$I:$I,'pl-data'!$A164)-SUMIFS(postings!$W:$W,postings!$C:$C,'pl-data'!AD$2,postings!$D:$D,'pl-data'!AD$3,postings!$M:$M,'pl-data'!$A164)</f>
        <v>0</v>
      </c>
      <c r="AE164" s="53">
        <f>+SUMIFS(postings!$T:$T,postings!$C:$C,'pl-data'!AE$2,postings!$D:$D,'pl-data'!AE$3,postings!$I:$I,'pl-data'!$A164)-SUMIFS(postings!$W:$W,postings!$C:$C,'pl-data'!AE$2,postings!$D:$D,'pl-data'!AE$3,postings!$M:$M,'pl-data'!$A164)</f>
        <v>0</v>
      </c>
      <c r="AF164" s="53">
        <f>+SUMIFS(postings!$T:$T,postings!$C:$C,'pl-data'!AF$2,postings!$D:$D,'pl-data'!AF$3,postings!$I:$I,'pl-data'!$A164)-SUMIFS(postings!$W:$W,postings!$C:$C,'pl-data'!AF$2,postings!$D:$D,'pl-data'!AF$3,postings!$M:$M,'pl-data'!$A164)</f>
        <v>0</v>
      </c>
      <c r="AG164" s="53">
        <f>+SUMIFS(postings!$T:$T,postings!$C:$C,'pl-data'!AG$2,postings!$D:$D,'pl-data'!AG$3,postings!$I:$I,'pl-data'!$A164)-SUMIFS(postings!$W:$W,postings!$C:$C,'pl-data'!AG$2,postings!$D:$D,'pl-data'!AG$3,postings!$M:$M,'pl-data'!$A164)</f>
        <v>0</v>
      </c>
      <c r="AH164" s="53">
        <f>+SUMIFS(postings!$T:$T,postings!$C:$C,'pl-data'!AH$2,postings!$D:$D,'pl-data'!AH$3,postings!$I:$I,'pl-data'!$A164)-SUMIFS(postings!$W:$W,postings!$C:$C,'pl-data'!AH$2,postings!$D:$D,'pl-data'!AH$3,postings!$M:$M,'pl-data'!$A164)</f>
        <v>0</v>
      </c>
      <c r="AI164" s="53">
        <f>+SUMIFS(postings!$T:$T,postings!$C:$C,'pl-data'!AI$2,postings!$D:$D,'pl-data'!AI$3,postings!$I:$I,'pl-data'!$A164)-SUMIFS(postings!$W:$W,postings!$C:$C,'pl-data'!AI$2,postings!$D:$D,'pl-data'!AI$3,postings!$M:$M,'pl-data'!$A164)</f>
        <v>0</v>
      </c>
      <c r="AJ164" s="53">
        <f>+SUM(X164:INDEX(X164:AI164,1,Settings!$C$4))</f>
        <v>0</v>
      </c>
      <c r="AK164" s="53">
        <f t="shared" si="67"/>
        <v>0</v>
      </c>
      <c r="AL164" s="53"/>
      <c r="AM164" s="53">
        <f t="shared" si="68"/>
        <v>0</v>
      </c>
      <c r="AN164" s="53">
        <f t="shared" si="69"/>
        <v>0</v>
      </c>
      <c r="AO164" s="53">
        <f t="shared" si="70"/>
        <v>0</v>
      </c>
      <c r="AP164" s="53">
        <f t="shared" si="71"/>
        <v>0</v>
      </c>
      <c r="AQ164" s="53">
        <f t="shared" si="72"/>
        <v>0</v>
      </c>
      <c r="AR164" s="53">
        <f t="shared" si="73"/>
        <v>0</v>
      </c>
      <c r="AS164" s="53">
        <f t="shared" si="74"/>
        <v>0</v>
      </c>
      <c r="AT164" s="53">
        <f t="shared" si="75"/>
        <v>0</v>
      </c>
      <c r="AU164" s="53">
        <f t="shared" si="76"/>
        <v>0</v>
      </c>
      <c r="AV164" s="53">
        <f t="shared" si="77"/>
        <v>0</v>
      </c>
      <c r="AW164" s="53">
        <f t="shared" si="78"/>
        <v>0</v>
      </c>
      <c r="AX164" s="53">
        <f t="shared" si="79"/>
        <v>0</v>
      </c>
      <c r="AY164" s="53">
        <f>+SUM(AM164:INDEX(AM164:AX164,1,Settings!$C$4))</f>
        <v>0</v>
      </c>
      <c r="AZ164" s="53">
        <f t="shared" si="80"/>
        <v>0</v>
      </c>
      <c r="BA164" s="53"/>
      <c r="BB164" s="53">
        <f t="shared" si="81"/>
        <v>0</v>
      </c>
      <c r="BC164" s="53">
        <f t="shared" si="82"/>
        <v>0</v>
      </c>
      <c r="BD164" s="53">
        <f t="shared" si="83"/>
        <v>0</v>
      </c>
      <c r="BE164" s="53">
        <f t="shared" si="84"/>
        <v>0</v>
      </c>
      <c r="BF164" s="53">
        <f t="shared" si="85"/>
        <v>0</v>
      </c>
      <c r="BG164" s="53">
        <f t="shared" si="86"/>
        <v>0</v>
      </c>
      <c r="BH164" s="53">
        <f t="shared" si="87"/>
        <v>0</v>
      </c>
      <c r="BI164" s="53">
        <f t="shared" si="88"/>
        <v>0</v>
      </c>
      <c r="BJ164" s="53">
        <f t="shared" si="89"/>
        <v>0</v>
      </c>
      <c r="BK164" s="53">
        <f t="shared" si="90"/>
        <v>0</v>
      </c>
      <c r="BL164" s="53">
        <f t="shared" si="91"/>
        <v>0</v>
      </c>
      <c r="BM164" s="53">
        <f t="shared" si="92"/>
        <v>0</v>
      </c>
      <c r="BN164" s="53">
        <f t="shared" si="93"/>
        <v>0</v>
      </c>
      <c r="BO164" s="53"/>
      <c r="BP164" s="53">
        <f t="shared" si="94"/>
        <v>0</v>
      </c>
      <c r="BQ164" s="53"/>
      <c r="BR164" s="53">
        <f t="shared" si="95"/>
        <v>0</v>
      </c>
    </row>
    <row r="165" spans="1:70" x14ac:dyDescent="0.2">
      <c r="A165" s="6">
        <v>2737</v>
      </c>
      <c r="B165" s="6" t="str">
        <f>+VLOOKUP(A165,masterfile!B:C,2,FALSE)</f>
        <v>Ertr. Auflösg stl. Rücklage § 4g EStG</v>
      </c>
      <c r="D165" s="53">
        <f>+SUMIF('[1]2017'!$A:$A,$A165,'[1]2017'!$C:$C)-SUMIF('[1]2017'!$E:$E,$A165,'[1]2017'!$G:$G)</f>
        <v>0</v>
      </c>
      <c r="E165" s="53">
        <f>+SUMIF('[1]2018'!$A:$A,$A165,'[1]2018'!$C:$C)-SUMIF('[1]2018'!$E:$E,$A165,'[1]2018'!$G:$G)</f>
        <v>0</v>
      </c>
      <c r="F165" s="53">
        <f>+SUMIF('[1]2019'!$A:$A,$A165,'[1]2019'!$C:$C)-SUMIF('[1]2019'!$E:$E,$A165,'[1]2019'!$G:$G)</f>
        <v>0</v>
      </c>
      <c r="G165" s="53">
        <f>+SUMIF('[1]2020'!$A:$A,$A165,'[1]2020'!$C:$C)-SUMIF('[1]2020'!$E:$E,$A165,'[1]2020'!$G:$G)</f>
        <v>0</v>
      </c>
      <c r="H165" s="53"/>
      <c r="I165" s="53">
        <f>+(+SUMIF('[1]2021'!$A:$A,$A165,'[1]2021'!$C:$C)-SUMIF('[1]2021'!$E:$E,$A165,'[1]2021'!$G:$G))/12</f>
        <v>0</v>
      </c>
      <c r="J165" s="53">
        <f>+(+SUMIF('[1]2021'!$A:$A,$A165,'[1]2021'!$C:$C)-SUMIF('[1]2021'!$E:$E,$A165,'[1]2021'!$G:$G))/12</f>
        <v>0</v>
      </c>
      <c r="K165" s="53">
        <f>+(+SUMIF('[1]2021'!$A:$A,$A165,'[1]2021'!$C:$C)-SUMIF('[1]2021'!$E:$E,$A165,'[1]2021'!$G:$G))/12</f>
        <v>0</v>
      </c>
      <c r="L165" s="53">
        <f>+(+SUMIF('[1]2021'!$A:$A,$A165,'[1]2021'!$C:$C)-SUMIF('[1]2021'!$E:$E,$A165,'[1]2021'!$G:$G))/12</f>
        <v>0</v>
      </c>
      <c r="M165" s="53">
        <f>+(+SUMIF('[1]2021'!$A:$A,$A165,'[1]2021'!$C:$C)-SUMIF('[1]2021'!$E:$E,$A165,'[1]2021'!$G:$G))/12</f>
        <v>0</v>
      </c>
      <c r="N165" s="53">
        <f>+(+SUMIF('[1]2021'!$A:$A,$A165,'[1]2021'!$C:$C)-SUMIF('[1]2021'!$E:$E,$A165,'[1]2021'!$G:$G))/12</f>
        <v>0</v>
      </c>
      <c r="O165" s="53">
        <f>+(+SUMIF('[1]2021'!$A:$A,$A165,'[1]2021'!$C:$C)-SUMIF('[1]2021'!$E:$E,$A165,'[1]2021'!$G:$G))/12</f>
        <v>0</v>
      </c>
      <c r="P165" s="53">
        <f>+(+SUMIF('[1]2021'!$A:$A,$A165,'[1]2021'!$C:$C)-SUMIF('[1]2021'!$E:$E,$A165,'[1]2021'!$G:$G))/12</f>
        <v>0</v>
      </c>
      <c r="Q165" s="53">
        <f>+(+SUMIF('[1]2021'!$A:$A,$A165,'[1]2021'!$C:$C)-SUMIF('[1]2021'!$E:$E,$A165,'[1]2021'!$G:$G))/12</f>
        <v>0</v>
      </c>
      <c r="R165" s="53">
        <f>+(+SUMIF('[1]2021'!$A:$A,$A165,'[1]2021'!$C:$C)-SUMIF('[1]2021'!$E:$E,$A165,'[1]2021'!$G:$G))/12</f>
        <v>0</v>
      </c>
      <c r="S165" s="53">
        <f>+(+SUMIF('[1]2021'!$A:$A,$A165,'[1]2021'!$C:$C)-SUMIF('[1]2021'!$E:$E,$A165,'[1]2021'!$G:$G))/12</f>
        <v>0</v>
      </c>
      <c r="T165" s="53">
        <f>+(+SUMIF('[1]2021'!$A:$A,$A165,'[1]2021'!$C:$C)-SUMIF('[1]2021'!$E:$E,$A165,'[1]2021'!$G:$G))/12</f>
        <v>0</v>
      </c>
      <c r="U165" s="53">
        <f>+SUM(I165:INDEX(I165:T165,1,Settings!$C$4))</f>
        <v>0</v>
      </c>
      <c r="V165" s="53">
        <f t="shared" si="66"/>
        <v>0</v>
      </c>
      <c r="W165" s="53"/>
      <c r="X165" s="53">
        <f>+SUMIFS(postings!$T:$T,postings!$C:$C,'pl-data'!X$2,postings!$D:$D,'pl-data'!X$3,postings!$I:$I,'pl-data'!$A165)-SUMIFS(postings!$W:$W,postings!$C:$C,'pl-data'!X$2,postings!$D:$D,'pl-data'!X$3,postings!$M:$M,'pl-data'!$A165)</f>
        <v>0</v>
      </c>
      <c r="Y165" s="53">
        <f>+SUMIFS(postings!$T:$T,postings!$C:$C,'pl-data'!Y$2,postings!$D:$D,'pl-data'!Y$3,postings!$I:$I,'pl-data'!$A165)-SUMIFS(postings!$W:$W,postings!$C:$C,'pl-data'!Y$2,postings!$D:$D,'pl-data'!Y$3,postings!$M:$M,'pl-data'!$A165)</f>
        <v>0</v>
      </c>
      <c r="Z165" s="53">
        <f>+SUMIFS(postings!$T:$T,postings!$C:$C,'pl-data'!Z$2,postings!$D:$D,'pl-data'!Z$3,postings!$I:$I,'pl-data'!$A165)-SUMIFS(postings!$W:$W,postings!$C:$C,'pl-data'!Z$2,postings!$D:$D,'pl-data'!Z$3,postings!$M:$M,'pl-data'!$A165)</f>
        <v>0</v>
      </c>
      <c r="AA165" s="53">
        <f>+SUMIFS(postings!$T:$T,postings!$C:$C,'pl-data'!AA$2,postings!$D:$D,'pl-data'!AA$3,postings!$I:$I,'pl-data'!$A165)-SUMIFS(postings!$W:$W,postings!$C:$C,'pl-data'!AA$2,postings!$D:$D,'pl-data'!AA$3,postings!$M:$M,'pl-data'!$A165)</f>
        <v>0</v>
      </c>
      <c r="AB165" s="53">
        <f>+SUMIFS(postings!$T:$T,postings!$C:$C,'pl-data'!AB$2,postings!$D:$D,'pl-data'!AB$3,postings!$I:$I,'pl-data'!$A165)-SUMIFS(postings!$W:$W,postings!$C:$C,'pl-data'!AB$2,postings!$D:$D,'pl-data'!AB$3,postings!$M:$M,'pl-data'!$A165)</f>
        <v>0</v>
      </c>
      <c r="AC165" s="53">
        <f>+SUMIFS(postings!$T:$T,postings!$C:$C,'pl-data'!AC$2,postings!$D:$D,'pl-data'!AC$3,postings!$I:$I,'pl-data'!$A165)-SUMIFS(postings!$W:$W,postings!$C:$C,'pl-data'!AC$2,postings!$D:$D,'pl-data'!AC$3,postings!$M:$M,'pl-data'!$A165)</f>
        <v>0</v>
      </c>
      <c r="AD165" s="53">
        <f>+SUMIFS(postings!$T:$T,postings!$C:$C,'pl-data'!AD$2,postings!$D:$D,'pl-data'!AD$3,postings!$I:$I,'pl-data'!$A165)-SUMIFS(postings!$W:$W,postings!$C:$C,'pl-data'!AD$2,postings!$D:$D,'pl-data'!AD$3,postings!$M:$M,'pl-data'!$A165)</f>
        <v>0</v>
      </c>
      <c r="AE165" s="53">
        <f>+SUMIFS(postings!$T:$T,postings!$C:$C,'pl-data'!AE$2,postings!$D:$D,'pl-data'!AE$3,postings!$I:$I,'pl-data'!$A165)-SUMIFS(postings!$W:$W,postings!$C:$C,'pl-data'!AE$2,postings!$D:$D,'pl-data'!AE$3,postings!$M:$M,'pl-data'!$A165)</f>
        <v>0</v>
      </c>
      <c r="AF165" s="53">
        <f>+SUMIFS(postings!$T:$T,postings!$C:$C,'pl-data'!AF$2,postings!$D:$D,'pl-data'!AF$3,postings!$I:$I,'pl-data'!$A165)-SUMIFS(postings!$W:$W,postings!$C:$C,'pl-data'!AF$2,postings!$D:$D,'pl-data'!AF$3,postings!$M:$M,'pl-data'!$A165)</f>
        <v>0</v>
      </c>
      <c r="AG165" s="53">
        <f>+SUMIFS(postings!$T:$T,postings!$C:$C,'pl-data'!AG$2,postings!$D:$D,'pl-data'!AG$3,postings!$I:$I,'pl-data'!$A165)-SUMIFS(postings!$W:$W,postings!$C:$C,'pl-data'!AG$2,postings!$D:$D,'pl-data'!AG$3,postings!$M:$M,'pl-data'!$A165)</f>
        <v>0</v>
      </c>
      <c r="AH165" s="53">
        <f>+SUMIFS(postings!$T:$T,postings!$C:$C,'pl-data'!AH$2,postings!$D:$D,'pl-data'!AH$3,postings!$I:$I,'pl-data'!$A165)-SUMIFS(postings!$W:$W,postings!$C:$C,'pl-data'!AH$2,postings!$D:$D,'pl-data'!AH$3,postings!$M:$M,'pl-data'!$A165)</f>
        <v>0</v>
      </c>
      <c r="AI165" s="53">
        <f>+SUMIFS(postings!$T:$T,postings!$C:$C,'pl-data'!AI$2,postings!$D:$D,'pl-data'!AI$3,postings!$I:$I,'pl-data'!$A165)-SUMIFS(postings!$W:$W,postings!$C:$C,'pl-data'!AI$2,postings!$D:$D,'pl-data'!AI$3,postings!$M:$M,'pl-data'!$A165)</f>
        <v>0</v>
      </c>
      <c r="AJ165" s="53">
        <f>+SUM(X165:INDEX(X165:AI165,1,Settings!$C$4))</f>
        <v>0</v>
      </c>
      <c r="AK165" s="53">
        <f t="shared" si="67"/>
        <v>0</v>
      </c>
      <c r="AL165" s="53"/>
      <c r="AM165" s="53">
        <f t="shared" si="68"/>
        <v>0</v>
      </c>
      <c r="AN165" s="53">
        <f t="shared" si="69"/>
        <v>0</v>
      </c>
      <c r="AO165" s="53">
        <f t="shared" si="70"/>
        <v>0</v>
      </c>
      <c r="AP165" s="53">
        <f t="shared" si="71"/>
        <v>0</v>
      </c>
      <c r="AQ165" s="53">
        <f t="shared" si="72"/>
        <v>0</v>
      </c>
      <c r="AR165" s="53">
        <f t="shared" si="73"/>
        <v>0</v>
      </c>
      <c r="AS165" s="53">
        <f t="shared" si="74"/>
        <v>0</v>
      </c>
      <c r="AT165" s="53">
        <f t="shared" si="75"/>
        <v>0</v>
      </c>
      <c r="AU165" s="53">
        <f t="shared" si="76"/>
        <v>0</v>
      </c>
      <c r="AV165" s="53">
        <f t="shared" si="77"/>
        <v>0</v>
      </c>
      <c r="AW165" s="53">
        <f t="shared" si="78"/>
        <v>0</v>
      </c>
      <c r="AX165" s="53">
        <f t="shared" si="79"/>
        <v>0</v>
      </c>
      <c r="AY165" s="53">
        <f>+SUM(AM165:INDEX(AM165:AX165,1,Settings!$C$4))</f>
        <v>0</v>
      </c>
      <c r="AZ165" s="53">
        <f t="shared" si="80"/>
        <v>0</v>
      </c>
      <c r="BA165" s="53"/>
      <c r="BB165" s="53">
        <f t="shared" si="81"/>
        <v>0</v>
      </c>
      <c r="BC165" s="53">
        <f t="shared" si="82"/>
        <v>0</v>
      </c>
      <c r="BD165" s="53">
        <f t="shared" si="83"/>
        <v>0</v>
      </c>
      <c r="BE165" s="53">
        <f t="shared" si="84"/>
        <v>0</v>
      </c>
      <c r="BF165" s="53">
        <f t="shared" si="85"/>
        <v>0</v>
      </c>
      <c r="BG165" s="53">
        <f t="shared" si="86"/>
        <v>0</v>
      </c>
      <c r="BH165" s="53">
        <f t="shared" si="87"/>
        <v>0</v>
      </c>
      <c r="BI165" s="53">
        <f t="shared" si="88"/>
        <v>0</v>
      </c>
      <c r="BJ165" s="53">
        <f t="shared" si="89"/>
        <v>0</v>
      </c>
      <c r="BK165" s="53">
        <f t="shared" si="90"/>
        <v>0</v>
      </c>
      <c r="BL165" s="53">
        <f t="shared" si="91"/>
        <v>0</v>
      </c>
      <c r="BM165" s="53">
        <f t="shared" si="92"/>
        <v>0</v>
      </c>
      <c r="BN165" s="53">
        <f t="shared" si="93"/>
        <v>0</v>
      </c>
      <c r="BO165" s="53"/>
      <c r="BP165" s="53">
        <f t="shared" si="94"/>
        <v>0</v>
      </c>
      <c r="BQ165" s="53"/>
      <c r="BR165" s="53">
        <f t="shared" si="95"/>
        <v>0</v>
      </c>
    </row>
    <row r="166" spans="1:70" x14ac:dyDescent="0.2">
      <c r="A166" s="6">
        <v>2740</v>
      </c>
      <c r="B166" s="6" t="str">
        <f>+VLOOKUP(A166,masterfile!B:C,2,FALSE)</f>
        <v>Erträge Auflösung sonst.stl.Rücklagen</v>
      </c>
      <c r="D166" s="53">
        <f>+SUMIF('[1]2017'!$A:$A,$A166,'[1]2017'!$C:$C)-SUMIF('[1]2017'!$E:$E,$A166,'[1]2017'!$G:$G)</f>
        <v>0</v>
      </c>
      <c r="E166" s="53">
        <f>+SUMIF('[1]2018'!$A:$A,$A166,'[1]2018'!$C:$C)-SUMIF('[1]2018'!$E:$E,$A166,'[1]2018'!$G:$G)</f>
        <v>0</v>
      </c>
      <c r="F166" s="53">
        <f>+SUMIF('[1]2019'!$A:$A,$A166,'[1]2019'!$C:$C)-SUMIF('[1]2019'!$E:$E,$A166,'[1]2019'!$G:$G)</f>
        <v>0</v>
      </c>
      <c r="G166" s="53">
        <f>+SUMIF('[1]2020'!$A:$A,$A166,'[1]2020'!$C:$C)-SUMIF('[1]2020'!$E:$E,$A166,'[1]2020'!$G:$G)</f>
        <v>0</v>
      </c>
      <c r="H166" s="53"/>
      <c r="I166" s="53">
        <f>+(+SUMIF('[1]2021'!$A:$A,$A166,'[1]2021'!$C:$C)-SUMIF('[1]2021'!$E:$E,$A166,'[1]2021'!$G:$G))/12</f>
        <v>0</v>
      </c>
      <c r="J166" s="53">
        <f>+(+SUMIF('[1]2021'!$A:$A,$A166,'[1]2021'!$C:$C)-SUMIF('[1]2021'!$E:$E,$A166,'[1]2021'!$G:$G))/12</f>
        <v>0</v>
      </c>
      <c r="K166" s="53">
        <f>+(+SUMIF('[1]2021'!$A:$A,$A166,'[1]2021'!$C:$C)-SUMIF('[1]2021'!$E:$E,$A166,'[1]2021'!$G:$G))/12</f>
        <v>0</v>
      </c>
      <c r="L166" s="53">
        <f>+(+SUMIF('[1]2021'!$A:$A,$A166,'[1]2021'!$C:$C)-SUMIF('[1]2021'!$E:$E,$A166,'[1]2021'!$G:$G))/12</f>
        <v>0</v>
      </c>
      <c r="M166" s="53">
        <f>+(+SUMIF('[1]2021'!$A:$A,$A166,'[1]2021'!$C:$C)-SUMIF('[1]2021'!$E:$E,$A166,'[1]2021'!$G:$G))/12</f>
        <v>0</v>
      </c>
      <c r="N166" s="53">
        <f>+(+SUMIF('[1]2021'!$A:$A,$A166,'[1]2021'!$C:$C)-SUMIF('[1]2021'!$E:$E,$A166,'[1]2021'!$G:$G))/12</f>
        <v>0</v>
      </c>
      <c r="O166" s="53">
        <f>+(+SUMIF('[1]2021'!$A:$A,$A166,'[1]2021'!$C:$C)-SUMIF('[1]2021'!$E:$E,$A166,'[1]2021'!$G:$G))/12</f>
        <v>0</v>
      </c>
      <c r="P166" s="53">
        <f>+(+SUMIF('[1]2021'!$A:$A,$A166,'[1]2021'!$C:$C)-SUMIF('[1]2021'!$E:$E,$A166,'[1]2021'!$G:$G))/12</f>
        <v>0</v>
      </c>
      <c r="Q166" s="53">
        <f>+(+SUMIF('[1]2021'!$A:$A,$A166,'[1]2021'!$C:$C)-SUMIF('[1]2021'!$E:$E,$A166,'[1]2021'!$G:$G))/12</f>
        <v>0</v>
      </c>
      <c r="R166" s="53">
        <f>+(+SUMIF('[1]2021'!$A:$A,$A166,'[1]2021'!$C:$C)-SUMIF('[1]2021'!$E:$E,$A166,'[1]2021'!$G:$G))/12</f>
        <v>0</v>
      </c>
      <c r="S166" s="53">
        <f>+(+SUMIF('[1]2021'!$A:$A,$A166,'[1]2021'!$C:$C)-SUMIF('[1]2021'!$E:$E,$A166,'[1]2021'!$G:$G))/12</f>
        <v>0</v>
      </c>
      <c r="T166" s="53">
        <f>+(+SUMIF('[1]2021'!$A:$A,$A166,'[1]2021'!$C:$C)-SUMIF('[1]2021'!$E:$E,$A166,'[1]2021'!$G:$G))/12</f>
        <v>0</v>
      </c>
      <c r="U166" s="53">
        <f>+SUM(I166:INDEX(I166:T166,1,Settings!$C$4))</f>
        <v>0</v>
      </c>
      <c r="V166" s="53">
        <f t="shared" si="66"/>
        <v>0</v>
      </c>
      <c r="W166" s="53"/>
      <c r="X166" s="53">
        <f>+SUMIFS(postings!$T:$T,postings!$C:$C,'pl-data'!X$2,postings!$D:$D,'pl-data'!X$3,postings!$I:$I,'pl-data'!$A166)-SUMIFS(postings!$W:$W,postings!$C:$C,'pl-data'!X$2,postings!$D:$D,'pl-data'!X$3,postings!$M:$M,'pl-data'!$A166)</f>
        <v>0</v>
      </c>
      <c r="Y166" s="53">
        <f>+SUMIFS(postings!$T:$T,postings!$C:$C,'pl-data'!Y$2,postings!$D:$D,'pl-data'!Y$3,postings!$I:$I,'pl-data'!$A166)-SUMIFS(postings!$W:$W,postings!$C:$C,'pl-data'!Y$2,postings!$D:$D,'pl-data'!Y$3,postings!$M:$M,'pl-data'!$A166)</f>
        <v>0</v>
      </c>
      <c r="Z166" s="53">
        <f>+SUMIFS(postings!$T:$T,postings!$C:$C,'pl-data'!Z$2,postings!$D:$D,'pl-data'!Z$3,postings!$I:$I,'pl-data'!$A166)-SUMIFS(postings!$W:$W,postings!$C:$C,'pl-data'!Z$2,postings!$D:$D,'pl-data'!Z$3,postings!$M:$M,'pl-data'!$A166)</f>
        <v>0</v>
      </c>
      <c r="AA166" s="53">
        <f>+SUMIFS(postings!$T:$T,postings!$C:$C,'pl-data'!AA$2,postings!$D:$D,'pl-data'!AA$3,postings!$I:$I,'pl-data'!$A166)-SUMIFS(postings!$W:$W,postings!$C:$C,'pl-data'!AA$2,postings!$D:$D,'pl-data'!AA$3,postings!$M:$M,'pl-data'!$A166)</f>
        <v>0</v>
      </c>
      <c r="AB166" s="53">
        <f>+SUMIFS(postings!$T:$T,postings!$C:$C,'pl-data'!AB$2,postings!$D:$D,'pl-data'!AB$3,postings!$I:$I,'pl-data'!$A166)-SUMIFS(postings!$W:$W,postings!$C:$C,'pl-data'!AB$2,postings!$D:$D,'pl-data'!AB$3,postings!$M:$M,'pl-data'!$A166)</f>
        <v>0</v>
      </c>
      <c r="AC166" s="53">
        <f>+SUMIFS(postings!$T:$T,postings!$C:$C,'pl-data'!AC$2,postings!$D:$D,'pl-data'!AC$3,postings!$I:$I,'pl-data'!$A166)-SUMIFS(postings!$W:$W,postings!$C:$C,'pl-data'!AC$2,postings!$D:$D,'pl-data'!AC$3,postings!$M:$M,'pl-data'!$A166)</f>
        <v>0</v>
      </c>
      <c r="AD166" s="53">
        <f>+SUMIFS(postings!$T:$T,postings!$C:$C,'pl-data'!AD$2,postings!$D:$D,'pl-data'!AD$3,postings!$I:$I,'pl-data'!$A166)-SUMIFS(postings!$W:$W,postings!$C:$C,'pl-data'!AD$2,postings!$D:$D,'pl-data'!AD$3,postings!$M:$M,'pl-data'!$A166)</f>
        <v>0</v>
      </c>
      <c r="AE166" s="53">
        <f>+SUMIFS(postings!$T:$T,postings!$C:$C,'pl-data'!AE$2,postings!$D:$D,'pl-data'!AE$3,postings!$I:$I,'pl-data'!$A166)-SUMIFS(postings!$W:$W,postings!$C:$C,'pl-data'!AE$2,postings!$D:$D,'pl-data'!AE$3,postings!$M:$M,'pl-data'!$A166)</f>
        <v>0</v>
      </c>
      <c r="AF166" s="53">
        <f>+SUMIFS(postings!$T:$T,postings!$C:$C,'pl-data'!AF$2,postings!$D:$D,'pl-data'!AF$3,postings!$I:$I,'pl-data'!$A166)-SUMIFS(postings!$W:$W,postings!$C:$C,'pl-data'!AF$2,postings!$D:$D,'pl-data'!AF$3,postings!$M:$M,'pl-data'!$A166)</f>
        <v>0</v>
      </c>
      <c r="AG166" s="53">
        <f>+SUMIFS(postings!$T:$T,postings!$C:$C,'pl-data'!AG$2,postings!$D:$D,'pl-data'!AG$3,postings!$I:$I,'pl-data'!$A166)-SUMIFS(postings!$W:$W,postings!$C:$C,'pl-data'!AG$2,postings!$D:$D,'pl-data'!AG$3,postings!$M:$M,'pl-data'!$A166)</f>
        <v>0</v>
      </c>
      <c r="AH166" s="53">
        <f>+SUMIFS(postings!$T:$T,postings!$C:$C,'pl-data'!AH$2,postings!$D:$D,'pl-data'!AH$3,postings!$I:$I,'pl-data'!$A166)-SUMIFS(postings!$W:$W,postings!$C:$C,'pl-data'!AH$2,postings!$D:$D,'pl-data'!AH$3,postings!$M:$M,'pl-data'!$A166)</f>
        <v>0</v>
      </c>
      <c r="AI166" s="53">
        <f>+SUMIFS(postings!$T:$T,postings!$C:$C,'pl-data'!AI$2,postings!$D:$D,'pl-data'!AI$3,postings!$I:$I,'pl-data'!$A166)-SUMIFS(postings!$W:$W,postings!$C:$C,'pl-data'!AI$2,postings!$D:$D,'pl-data'!AI$3,postings!$M:$M,'pl-data'!$A166)</f>
        <v>0</v>
      </c>
      <c r="AJ166" s="53">
        <f>+SUM(X166:INDEX(X166:AI166,1,Settings!$C$4))</f>
        <v>0</v>
      </c>
      <c r="AK166" s="53">
        <f t="shared" si="67"/>
        <v>0</v>
      </c>
      <c r="AL166" s="53"/>
      <c r="AM166" s="53">
        <f t="shared" si="68"/>
        <v>0</v>
      </c>
      <c r="AN166" s="53">
        <f t="shared" si="69"/>
        <v>0</v>
      </c>
      <c r="AO166" s="53">
        <f t="shared" si="70"/>
        <v>0</v>
      </c>
      <c r="AP166" s="53">
        <f t="shared" si="71"/>
        <v>0</v>
      </c>
      <c r="AQ166" s="53">
        <f t="shared" si="72"/>
        <v>0</v>
      </c>
      <c r="AR166" s="53">
        <f t="shared" si="73"/>
        <v>0</v>
      </c>
      <c r="AS166" s="53">
        <f t="shared" si="74"/>
        <v>0</v>
      </c>
      <c r="AT166" s="53">
        <f t="shared" si="75"/>
        <v>0</v>
      </c>
      <c r="AU166" s="53">
        <f t="shared" si="76"/>
        <v>0</v>
      </c>
      <c r="AV166" s="53">
        <f t="shared" si="77"/>
        <v>0</v>
      </c>
      <c r="AW166" s="53">
        <f t="shared" si="78"/>
        <v>0</v>
      </c>
      <c r="AX166" s="53">
        <f t="shared" si="79"/>
        <v>0</v>
      </c>
      <c r="AY166" s="53">
        <f>+SUM(AM166:INDEX(AM166:AX166,1,Settings!$C$4))</f>
        <v>0</v>
      </c>
      <c r="AZ166" s="53">
        <f t="shared" si="80"/>
        <v>0</v>
      </c>
      <c r="BA166" s="53"/>
      <c r="BB166" s="53">
        <f t="shared" si="81"/>
        <v>0</v>
      </c>
      <c r="BC166" s="53">
        <f t="shared" si="82"/>
        <v>0</v>
      </c>
      <c r="BD166" s="53">
        <f t="shared" si="83"/>
        <v>0</v>
      </c>
      <c r="BE166" s="53">
        <f t="shared" si="84"/>
        <v>0</v>
      </c>
      <c r="BF166" s="53">
        <f t="shared" si="85"/>
        <v>0</v>
      </c>
      <c r="BG166" s="53">
        <f t="shared" si="86"/>
        <v>0</v>
      </c>
      <c r="BH166" s="53">
        <f t="shared" si="87"/>
        <v>0</v>
      </c>
      <c r="BI166" s="53">
        <f t="shared" si="88"/>
        <v>0</v>
      </c>
      <c r="BJ166" s="53">
        <f t="shared" si="89"/>
        <v>0</v>
      </c>
      <c r="BK166" s="53">
        <f t="shared" si="90"/>
        <v>0</v>
      </c>
      <c r="BL166" s="53">
        <f t="shared" si="91"/>
        <v>0</v>
      </c>
      <c r="BM166" s="53">
        <f t="shared" si="92"/>
        <v>0</v>
      </c>
      <c r="BN166" s="53">
        <f t="shared" si="93"/>
        <v>0</v>
      </c>
      <c r="BO166" s="53"/>
      <c r="BP166" s="53">
        <f t="shared" si="94"/>
        <v>0</v>
      </c>
      <c r="BQ166" s="53"/>
      <c r="BR166" s="53">
        <f t="shared" si="95"/>
        <v>0</v>
      </c>
    </row>
    <row r="167" spans="1:70" x14ac:dyDescent="0.2">
      <c r="A167" s="6">
        <v>2741</v>
      </c>
      <c r="B167" s="6" t="str">
        <f>+VLOOKUP(A167,masterfile!B:C,2,FALSE)</f>
        <v>Erträge Auflösung stl. Sonderabschr.</v>
      </c>
      <c r="D167" s="53">
        <f>+SUMIF('[1]2017'!$A:$A,$A167,'[1]2017'!$C:$C)-SUMIF('[1]2017'!$E:$E,$A167,'[1]2017'!$G:$G)</f>
        <v>0</v>
      </c>
      <c r="E167" s="53">
        <f>+SUMIF('[1]2018'!$A:$A,$A167,'[1]2018'!$C:$C)-SUMIF('[1]2018'!$E:$E,$A167,'[1]2018'!$G:$G)</f>
        <v>0</v>
      </c>
      <c r="F167" s="53">
        <f>+SUMIF('[1]2019'!$A:$A,$A167,'[1]2019'!$C:$C)-SUMIF('[1]2019'!$E:$E,$A167,'[1]2019'!$G:$G)</f>
        <v>0</v>
      </c>
      <c r="G167" s="53">
        <f>+SUMIF('[1]2020'!$A:$A,$A167,'[1]2020'!$C:$C)-SUMIF('[1]2020'!$E:$E,$A167,'[1]2020'!$G:$G)</f>
        <v>0</v>
      </c>
      <c r="H167" s="53"/>
      <c r="I167" s="53">
        <f>+(+SUMIF('[1]2021'!$A:$A,$A167,'[1]2021'!$C:$C)-SUMIF('[1]2021'!$E:$E,$A167,'[1]2021'!$G:$G))/12</f>
        <v>0</v>
      </c>
      <c r="J167" s="53">
        <f>+(+SUMIF('[1]2021'!$A:$A,$A167,'[1]2021'!$C:$C)-SUMIF('[1]2021'!$E:$E,$A167,'[1]2021'!$G:$G))/12</f>
        <v>0</v>
      </c>
      <c r="K167" s="53">
        <f>+(+SUMIF('[1]2021'!$A:$A,$A167,'[1]2021'!$C:$C)-SUMIF('[1]2021'!$E:$E,$A167,'[1]2021'!$G:$G))/12</f>
        <v>0</v>
      </c>
      <c r="L167" s="53">
        <f>+(+SUMIF('[1]2021'!$A:$A,$A167,'[1]2021'!$C:$C)-SUMIF('[1]2021'!$E:$E,$A167,'[1]2021'!$G:$G))/12</f>
        <v>0</v>
      </c>
      <c r="M167" s="53">
        <f>+(+SUMIF('[1]2021'!$A:$A,$A167,'[1]2021'!$C:$C)-SUMIF('[1]2021'!$E:$E,$A167,'[1]2021'!$G:$G))/12</f>
        <v>0</v>
      </c>
      <c r="N167" s="53">
        <f>+(+SUMIF('[1]2021'!$A:$A,$A167,'[1]2021'!$C:$C)-SUMIF('[1]2021'!$E:$E,$A167,'[1]2021'!$G:$G))/12</f>
        <v>0</v>
      </c>
      <c r="O167" s="53">
        <f>+(+SUMIF('[1]2021'!$A:$A,$A167,'[1]2021'!$C:$C)-SUMIF('[1]2021'!$E:$E,$A167,'[1]2021'!$G:$G))/12</f>
        <v>0</v>
      </c>
      <c r="P167" s="53">
        <f>+(+SUMIF('[1]2021'!$A:$A,$A167,'[1]2021'!$C:$C)-SUMIF('[1]2021'!$E:$E,$A167,'[1]2021'!$G:$G))/12</f>
        <v>0</v>
      </c>
      <c r="Q167" s="53">
        <f>+(+SUMIF('[1]2021'!$A:$A,$A167,'[1]2021'!$C:$C)-SUMIF('[1]2021'!$E:$E,$A167,'[1]2021'!$G:$G))/12</f>
        <v>0</v>
      </c>
      <c r="R167" s="53">
        <f>+(+SUMIF('[1]2021'!$A:$A,$A167,'[1]2021'!$C:$C)-SUMIF('[1]2021'!$E:$E,$A167,'[1]2021'!$G:$G))/12</f>
        <v>0</v>
      </c>
      <c r="S167" s="53">
        <f>+(+SUMIF('[1]2021'!$A:$A,$A167,'[1]2021'!$C:$C)-SUMIF('[1]2021'!$E:$E,$A167,'[1]2021'!$G:$G))/12</f>
        <v>0</v>
      </c>
      <c r="T167" s="53">
        <f>+(+SUMIF('[1]2021'!$A:$A,$A167,'[1]2021'!$C:$C)-SUMIF('[1]2021'!$E:$E,$A167,'[1]2021'!$G:$G))/12</f>
        <v>0</v>
      </c>
      <c r="U167" s="53">
        <f>+SUM(I167:INDEX(I167:T167,1,Settings!$C$4))</f>
        <v>0</v>
      </c>
      <c r="V167" s="53">
        <f t="shared" si="66"/>
        <v>0</v>
      </c>
      <c r="W167" s="53"/>
      <c r="X167" s="53">
        <f>+SUMIFS(postings!$T:$T,postings!$C:$C,'pl-data'!X$2,postings!$D:$D,'pl-data'!X$3,postings!$I:$I,'pl-data'!$A167)-SUMIFS(postings!$W:$W,postings!$C:$C,'pl-data'!X$2,postings!$D:$D,'pl-data'!X$3,postings!$M:$M,'pl-data'!$A167)</f>
        <v>0</v>
      </c>
      <c r="Y167" s="53">
        <f>+SUMIFS(postings!$T:$T,postings!$C:$C,'pl-data'!Y$2,postings!$D:$D,'pl-data'!Y$3,postings!$I:$I,'pl-data'!$A167)-SUMIFS(postings!$W:$W,postings!$C:$C,'pl-data'!Y$2,postings!$D:$D,'pl-data'!Y$3,postings!$M:$M,'pl-data'!$A167)</f>
        <v>0</v>
      </c>
      <c r="Z167" s="53">
        <f>+SUMIFS(postings!$T:$T,postings!$C:$C,'pl-data'!Z$2,postings!$D:$D,'pl-data'!Z$3,postings!$I:$I,'pl-data'!$A167)-SUMIFS(postings!$W:$W,postings!$C:$C,'pl-data'!Z$2,postings!$D:$D,'pl-data'!Z$3,postings!$M:$M,'pl-data'!$A167)</f>
        <v>0</v>
      </c>
      <c r="AA167" s="53">
        <f>+SUMIFS(postings!$T:$T,postings!$C:$C,'pl-data'!AA$2,postings!$D:$D,'pl-data'!AA$3,postings!$I:$I,'pl-data'!$A167)-SUMIFS(postings!$W:$W,postings!$C:$C,'pl-data'!AA$2,postings!$D:$D,'pl-data'!AA$3,postings!$M:$M,'pl-data'!$A167)</f>
        <v>0</v>
      </c>
      <c r="AB167" s="53">
        <f>+SUMIFS(postings!$T:$T,postings!$C:$C,'pl-data'!AB$2,postings!$D:$D,'pl-data'!AB$3,postings!$I:$I,'pl-data'!$A167)-SUMIFS(postings!$W:$W,postings!$C:$C,'pl-data'!AB$2,postings!$D:$D,'pl-data'!AB$3,postings!$M:$M,'pl-data'!$A167)</f>
        <v>0</v>
      </c>
      <c r="AC167" s="53">
        <f>+SUMIFS(postings!$T:$T,postings!$C:$C,'pl-data'!AC$2,postings!$D:$D,'pl-data'!AC$3,postings!$I:$I,'pl-data'!$A167)-SUMIFS(postings!$W:$W,postings!$C:$C,'pl-data'!AC$2,postings!$D:$D,'pl-data'!AC$3,postings!$M:$M,'pl-data'!$A167)</f>
        <v>0</v>
      </c>
      <c r="AD167" s="53">
        <f>+SUMIFS(postings!$T:$T,postings!$C:$C,'pl-data'!AD$2,postings!$D:$D,'pl-data'!AD$3,postings!$I:$I,'pl-data'!$A167)-SUMIFS(postings!$W:$W,postings!$C:$C,'pl-data'!AD$2,postings!$D:$D,'pl-data'!AD$3,postings!$M:$M,'pl-data'!$A167)</f>
        <v>0</v>
      </c>
      <c r="AE167" s="53">
        <f>+SUMIFS(postings!$T:$T,postings!$C:$C,'pl-data'!AE$2,postings!$D:$D,'pl-data'!AE$3,postings!$I:$I,'pl-data'!$A167)-SUMIFS(postings!$W:$W,postings!$C:$C,'pl-data'!AE$2,postings!$D:$D,'pl-data'!AE$3,postings!$M:$M,'pl-data'!$A167)</f>
        <v>0</v>
      </c>
      <c r="AF167" s="53">
        <f>+SUMIFS(postings!$T:$T,postings!$C:$C,'pl-data'!AF$2,postings!$D:$D,'pl-data'!AF$3,postings!$I:$I,'pl-data'!$A167)-SUMIFS(postings!$W:$W,postings!$C:$C,'pl-data'!AF$2,postings!$D:$D,'pl-data'!AF$3,postings!$M:$M,'pl-data'!$A167)</f>
        <v>0</v>
      </c>
      <c r="AG167" s="53">
        <f>+SUMIFS(postings!$T:$T,postings!$C:$C,'pl-data'!AG$2,postings!$D:$D,'pl-data'!AG$3,postings!$I:$I,'pl-data'!$A167)-SUMIFS(postings!$W:$W,postings!$C:$C,'pl-data'!AG$2,postings!$D:$D,'pl-data'!AG$3,postings!$M:$M,'pl-data'!$A167)</f>
        <v>0</v>
      </c>
      <c r="AH167" s="53">
        <f>+SUMIFS(postings!$T:$T,postings!$C:$C,'pl-data'!AH$2,postings!$D:$D,'pl-data'!AH$3,postings!$I:$I,'pl-data'!$A167)-SUMIFS(postings!$W:$W,postings!$C:$C,'pl-data'!AH$2,postings!$D:$D,'pl-data'!AH$3,postings!$M:$M,'pl-data'!$A167)</f>
        <v>0</v>
      </c>
      <c r="AI167" s="53">
        <f>+SUMIFS(postings!$T:$T,postings!$C:$C,'pl-data'!AI$2,postings!$D:$D,'pl-data'!AI$3,postings!$I:$I,'pl-data'!$A167)-SUMIFS(postings!$W:$W,postings!$C:$C,'pl-data'!AI$2,postings!$D:$D,'pl-data'!AI$3,postings!$M:$M,'pl-data'!$A167)</f>
        <v>0</v>
      </c>
      <c r="AJ167" s="53">
        <f>+SUM(X167:INDEX(X167:AI167,1,Settings!$C$4))</f>
        <v>0</v>
      </c>
      <c r="AK167" s="53">
        <f t="shared" si="67"/>
        <v>0</v>
      </c>
      <c r="AL167" s="53"/>
      <c r="AM167" s="53">
        <f t="shared" si="68"/>
        <v>0</v>
      </c>
      <c r="AN167" s="53">
        <f t="shared" si="69"/>
        <v>0</v>
      </c>
      <c r="AO167" s="53">
        <f t="shared" si="70"/>
        <v>0</v>
      </c>
      <c r="AP167" s="53">
        <f t="shared" si="71"/>
        <v>0</v>
      </c>
      <c r="AQ167" s="53">
        <f t="shared" si="72"/>
        <v>0</v>
      </c>
      <c r="AR167" s="53">
        <f t="shared" si="73"/>
        <v>0</v>
      </c>
      <c r="AS167" s="53">
        <f t="shared" si="74"/>
        <v>0</v>
      </c>
      <c r="AT167" s="53">
        <f t="shared" si="75"/>
        <v>0</v>
      </c>
      <c r="AU167" s="53">
        <f t="shared" si="76"/>
        <v>0</v>
      </c>
      <c r="AV167" s="53">
        <f t="shared" si="77"/>
        <v>0</v>
      </c>
      <c r="AW167" s="53">
        <f t="shared" si="78"/>
        <v>0</v>
      </c>
      <c r="AX167" s="53">
        <f t="shared" si="79"/>
        <v>0</v>
      </c>
      <c r="AY167" s="53">
        <f>+SUM(AM167:INDEX(AM167:AX167,1,Settings!$C$4))</f>
        <v>0</v>
      </c>
      <c r="AZ167" s="53">
        <f t="shared" si="80"/>
        <v>0</v>
      </c>
      <c r="BA167" s="53"/>
      <c r="BB167" s="53">
        <f t="shared" si="81"/>
        <v>0</v>
      </c>
      <c r="BC167" s="53">
        <f t="shared" si="82"/>
        <v>0</v>
      </c>
      <c r="BD167" s="53">
        <f t="shared" si="83"/>
        <v>0</v>
      </c>
      <c r="BE167" s="53">
        <f t="shared" si="84"/>
        <v>0</v>
      </c>
      <c r="BF167" s="53">
        <f t="shared" si="85"/>
        <v>0</v>
      </c>
      <c r="BG167" s="53">
        <f t="shared" si="86"/>
        <v>0</v>
      </c>
      <c r="BH167" s="53">
        <f t="shared" si="87"/>
        <v>0</v>
      </c>
      <c r="BI167" s="53">
        <f t="shared" si="88"/>
        <v>0</v>
      </c>
      <c r="BJ167" s="53">
        <f t="shared" si="89"/>
        <v>0</v>
      </c>
      <c r="BK167" s="53">
        <f t="shared" si="90"/>
        <v>0</v>
      </c>
      <c r="BL167" s="53">
        <f t="shared" si="91"/>
        <v>0</v>
      </c>
      <c r="BM167" s="53">
        <f t="shared" si="92"/>
        <v>0</v>
      </c>
      <c r="BN167" s="53">
        <f t="shared" si="93"/>
        <v>0</v>
      </c>
      <c r="BO167" s="53"/>
      <c r="BP167" s="53">
        <f t="shared" si="94"/>
        <v>0</v>
      </c>
      <c r="BQ167" s="53"/>
      <c r="BR167" s="53">
        <f t="shared" si="95"/>
        <v>0</v>
      </c>
    </row>
    <row r="168" spans="1:70" x14ac:dyDescent="0.2">
      <c r="A168" s="6">
        <v>2742</v>
      </c>
      <c r="B168" s="6" t="str">
        <f>+VLOOKUP(A168,masterfile!B:C,2,FALSE)</f>
        <v>Versich.entschädigung, Schadenersatz</v>
      </c>
      <c r="D168" s="53">
        <f>+SUMIF('[1]2017'!$A:$A,$A168,'[1]2017'!$C:$C)-SUMIF('[1]2017'!$E:$E,$A168,'[1]2017'!$G:$G)</f>
        <v>0</v>
      </c>
      <c r="E168" s="53">
        <f>+SUMIF('[1]2018'!$A:$A,$A168,'[1]2018'!$C:$C)-SUMIF('[1]2018'!$E:$E,$A168,'[1]2018'!$G:$G)</f>
        <v>0</v>
      </c>
      <c r="F168" s="53">
        <f>+SUMIF('[1]2019'!$A:$A,$A168,'[1]2019'!$C:$C)-SUMIF('[1]2019'!$E:$E,$A168,'[1]2019'!$G:$G)</f>
        <v>0</v>
      </c>
      <c r="G168" s="53">
        <f>+SUMIF('[1]2020'!$A:$A,$A168,'[1]2020'!$C:$C)-SUMIF('[1]2020'!$E:$E,$A168,'[1]2020'!$G:$G)</f>
        <v>0</v>
      </c>
      <c r="H168" s="53"/>
      <c r="I168" s="53">
        <f>+(+SUMIF('[1]2021'!$A:$A,$A168,'[1]2021'!$C:$C)-SUMIF('[1]2021'!$E:$E,$A168,'[1]2021'!$G:$G))/12</f>
        <v>0</v>
      </c>
      <c r="J168" s="53">
        <f>+(+SUMIF('[1]2021'!$A:$A,$A168,'[1]2021'!$C:$C)-SUMIF('[1]2021'!$E:$E,$A168,'[1]2021'!$G:$G))/12</f>
        <v>0</v>
      </c>
      <c r="K168" s="53">
        <f>+(+SUMIF('[1]2021'!$A:$A,$A168,'[1]2021'!$C:$C)-SUMIF('[1]2021'!$E:$E,$A168,'[1]2021'!$G:$G))/12</f>
        <v>0</v>
      </c>
      <c r="L168" s="53">
        <f>+(+SUMIF('[1]2021'!$A:$A,$A168,'[1]2021'!$C:$C)-SUMIF('[1]2021'!$E:$E,$A168,'[1]2021'!$G:$G))/12</f>
        <v>0</v>
      </c>
      <c r="M168" s="53">
        <f>+(+SUMIF('[1]2021'!$A:$A,$A168,'[1]2021'!$C:$C)-SUMIF('[1]2021'!$E:$E,$A168,'[1]2021'!$G:$G))/12</f>
        <v>0</v>
      </c>
      <c r="N168" s="53">
        <f>+(+SUMIF('[1]2021'!$A:$A,$A168,'[1]2021'!$C:$C)-SUMIF('[1]2021'!$E:$E,$A168,'[1]2021'!$G:$G))/12</f>
        <v>0</v>
      </c>
      <c r="O168" s="53">
        <f>+(+SUMIF('[1]2021'!$A:$A,$A168,'[1]2021'!$C:$C)-SUMIF('[1]2021'!$E:$E,$A168,'[1]2021'!$G:$G))/12</f>
        <v>0</v>
      </c>
      <c r="P168" s="53">
        <f>+(+SUMIF('[1]2021'!$A:$A,$A168,'[1]2021'!$C:$C)-SUMIF('[1]2021'!$E:$E,$A168,'[1]2021'!$G:$G))/12</f>
        <v>0</v>
      </c>
      <c r="Q168" s="53">
        <f>+(+SUMIF('[1]2021'!$A:$A,$A168,'[1]2021'!$C:$C)-SUMIF('[1]2021'!$E:$E,$A168,'[1]2021'!$G:$G))/12</f>
        <v>0</v>
      </c>
      <c r="R168" s="53">
        <f>+(+SUMIF('[1]2021'!$A:$A,$A168,'[1]2021'!$C:$C)-SUMIF('[1]2021'!$E:$E,$A168,'[1]2021'!$G:$G))/12</f>
        <v>0</v>
      </c>
      <c r="S168" s="53">
        <f>+(+SUMIF('[1]2021'!$A:$A,$A168,'[1]2021'!$C:$C)-SUMIF('[1]2021'!$E:$E,$A168,'[1]2021'!$G:$G))/12</f>
        <v>0</v>
      </c>
      <c r="T168" s="53">
        <f>+(+SUMIF('[1]2021'!$A:$A,$A168,'[1]2021'!$C:$C)-SUMIF('[1]2021'!$E:$E,$A168,'[1]2021'!$G:$G))/12</f>
        <v>0</v>
      </c>
      <c r="U168" s="53">
        <f>+SUM(I168:INDEX(I168:T168,1,Settings!$C$4))</f>
        <v>0</v>
      </c>
      <c r="V168" s="53">
        <f t="shared" si="66"/>
        <v>0</v>
      </c>
      <c r="W168" s="53"/>
      <c r="X168" s="53">
        <f>+SUMIFS(postings!$T:$T,postings!$C:$C,'pl-data'!X$2,postings!$D:$D,'pl-data'!X$3,postings!$I:$I,'pl-data'!$A168)-SUMIFS(postings!$W:$W,postings!$C:$C,'pl-data'!X$2,postings!$D:$D,'pl-data'!X$3,postings!$M:$M,'pl-data'!$A168)</f>
        <v>0</v>
      </c>
      <c r="Y168" s="53">
        <f>+SUMIFS(postings!$T:$T,postings!$C:$C,'pl-data'!Y$2,postings!$D:$D,'pl-data'!Y$3,postings!$I:$I,'pl-data'!$A168)-SUMIFS(postings!$W:$W,postings!$C:$C,'pl-data'!Y$2,postings!$D:$D,'pl-data'!Y$3,postings!$M:$M,'pl-data'!$A168)</f>
        <v>0</v>
      </c>
      <c r="Z168" s="53">
        <f>+SUMIFS(postings!$T:$T,postings!$C:$C,'pl-data'!Z$2,postings!$D:$D,'pl-data'!Z$3,postings!$I:$I,'pl-data'!$A168)-SUMIFS(postings!$W:$W,postings!$C:$C,'pl-data'!Z$2,postings!$D:$D,'pl-data'!Z$3,postings!$M:$M,'pl-data'!$A168)</f>
        <v>0</v>
      </c>
      <c r="AA168" s="53">
        <f>+SUMIFS(postings!$T:$T,postings!$C:$C,'pl-data'!AA$2,postings!$D:$D,'pl-data'!AA$3,postings!$I:$I,'pl-data'!$A168)-SUMIFS(postings!$W:$W,postings!$C:$C,'pl-data'!AA$2,postings!$D:$D,'pl-data'!AA$3,postings!$M:$M,'pl-data'!$A168)</f>
        <v>0</v>
      </c>
      <c r="AB168" s="53">
        <f>+SUMIFS(postings!$T:$T,postings!$C:$C,'pl-data'!AB$2,postings!$D:$D,'pl-data'!AB$3,postings!$I:$I,'pl-data'!$A168)-SUMIFS(postings!$W:$W,postings!$C:$C,'pl-data'!AB$2,postings!$D:$D,'pl-data'!AB$3,postings!$M:$M,'pl-data'!$A168)</f>
        <v>0</v>
      </c>
      <c r="AC168" s="53">
        <f>+SUMIFS(postings!$T:$T,postings!$C:$C,'pl-data'!AC$2,postings!$D:$D,'pl-data'!AC$3,postings!$I:$I,'pl-data'!$A168)-SUMIFS(postings!$W:$W,postings!$C:$C,'pl-data'!AC$2,postings!$D:$D,'pl-data'!AC$3,postings!$M:$M,'pl-data'!$A168)</f>
        <v>0</v>
      </c>
      <c r="AD168" s="53">
        <f>+SUMIFS(postings!$T:$T,postings!$C:$C,'pl-data'!AD$2,postings!$D:$D,'pl-data'!AD$3,postings!$I:$I,'pl-data'!$A168)-SUMIFS(postings!$W:$W,postings!$C:$C,'pl-data'!AD$2,postings!$D:$D,'pl-data'!AD$3,postings!$M:$M,'pl-data'!$A168)</f>
        <v>0</v>
      </c>
      <c r="AE168" s="53">
        <f>+SUMIFS(postings!$T:$T,postings!$C:$C,'pl-data'!AE$2,postings!$D:$D,'pl-data'!AE$3,postings!$I:$I,'pl-data'!$A168)-SUMIFS(postings!$W:$W,postings!$C:$C,'pl-data'!AE$2,postings!$D:$D,'pl-data'!AE$3,postings!$M:$M,'pl-data'!$A168)</f>
        <v>0</v>
      </c>
      <c r="AF168" s="53">
        <f>+SUMIFS(postings!$T:$T,postings!$C:$C,'pl-data'!AF$2,postings!$D:$D,'pl-data'!AF$3,postings!$I:$I,'pl-data'!$A168)-SUMIFS(postings!$W:$W,postings!$C:$C,'pl-data'!AF$2,postings!$D:$D,'pl-data'!AF$3,postings!$M:$M,'pl-data'!$A168)</f>
        <v>0</v>
      </c>
      <c r="AG168" s="53">
        <f>+SUMIFS(postings!$T:$T,postings!$C:$C,'pl-data'!AG$2,postings!$D:$D,'pl-data'!AG$3,postings!$I:$I,'pl-data'!$A168)-SUMIFS(postings!$W:$W,postings!$C:$C,'pl-data'!AG$2,postings!$D:$D,'pl-data'!AG$3,postings!$M:$M,'pl-data'!$A168)</f>
        <v>0</v>
      </c>
      <c r="AH168" s="53">
        <f>+SUMIFS(postings!$T:$T,postings!$C:$C,'pl-data'!AH$2,postings!$D:$D,'pl-data'!AH$3,postings!$I:$I,'pl-data'!$A168)-SUMIFS(postings!$W:$W,postings!$C:$C,'pl-data'!AH$2,postings!$D:$D,'pl-data'!AH$3,postings!$M:$M,'pl-data'!$A168)</f>
        <v>0</v>
      </c>
      <c r="AI168" s="53">
        <f>+SUMIFS(postings!$T:$T,postings!$C:$C,'pl-data'!AI$2,postings!$D:$D,'pl-data'!AI$3,postings!$I:$I,'pl-data'!$A168)-SUMIFS(postings!$W:$W,postings!$C:$C,'pl-data'!AI$2,postings!$D:$D,'pl-data'!AI$3,postings!$M:$M,'pl-data'!$A168)</f>
        <v>0</v>
      </c>
      <c r="AJ168" s="53">
        <f>+SUM(X168:INDEX(X168:AI168,1,Settings!$C$4))</f>
        <v>0</v>
      </c>
      <c r="AK168" s="53">
        <f t="shared" si="67"/>
        <v>0</v>
      </c>
      <c r="AL168" s="53"/>
      <c r="AM168" s="53">
        <f t="shared" si="68"/>
        <v>0</v>
      </c>
      <c r="AN168" s="53">
        <f t="shared" si="69"/>
        <v>0</v>
      </c>
      <c r="AO168" s="53">
        <f t="shared" si="70"/>
        <v>0</v>
      </c>
      <c r="AP168" s="53">
        <f t="shared" si="71"/>
        <v>0</v>
      </c>
      <c r="AQ168" s="53">
        <f t="shared" si="72"/>
        <v>0</v>
      </c>
      <c r="AR168" s="53">
        <f t="shared" si="73"/>
        <v>0</v>
      </c>
      <c r="AS168" s="53">
        <f t="shared" si="74"/>
        <v>0</v>
      </c>
      <c r="AT168" s="53">
        <f t="shared" si="75"/>
        <v>0</v>
      </c>
      <c r="AU168" s="53">
        <f t="shared" si="76"/>
        <v>0</v>
      </c>
      <c r="AV168" s="53">
        <f t="shared" si="77"/>
        <v>0</v>
      </c>
      <c r="AW168" s="53">
        <f t="shared" si="78"/>
        <v>0</v>
      </c>
      <c r="AX168" s="53">
        <f t="shared" si="79"/>
        <v>0</v>
      </c>
      <c r="AY168" s="53">
        <f>+SUM(AM168:INDEX(AM168:AX168,1,Settings!$C$4))</f>
        <v>0</v>
      </c>
      <c r="AZ168" s="53">
        <f t="shared" si="80"/>
        <v>0</v>
      </c>
      <c r="BA168" s="53"/>
      <c r="BB168" s="53">
        <f t="shared" si="81"/>
        <v>0</v>
      </c>
      <c r="BC168" s="53">
        <f t="shared" si="82"/>
        <v>0</v>
      </c>
      <c r="BD168" s="53">
        <f t="shared" si="83"/>
        <v>0</v>
      </c>
      <c r="BE168" s="53">
        <f t="shared" si="84"/>
        <v>0</v>
      </c>
      <c r="BF168" s="53">
        <f t="shared" si="85"/>
        <v>0</v>
      </c>
      <c r="BG168" s="53">
        <f t="shared" si="86"/>
        <v>0</v>
      </c>
      <c r="BH168" s="53">
        <f t="shared" si="87"/>
        <v>0</v>
      </c>
      <c r="BI168" s="53">
        <f t="shared" si="88"/>
        <v>0</v>
      </c>
      <c r="BJ168" s="53">
        <f t="shared" si="89"/>
        <v>0</v>
      </c>
      <c r="BK168" s="53">
        <f t="shared" si="90"/>
        <v>0</v>
      </c>
      <c r="BL168" s="53">
        <f t="shared" si="91"/>
        <v>0</v>
      </c>
      <c r="BM168" s="53">
        <f t="shared" si="92"/>
        <v>0</v>
      </c>
      <c r="BN168" s="53">
        <f t="shared" si="93"/>
        <v>0</v>
      </c>
      <c r="BO168" s="53"/>
      <c r="BP168" s="53">
        <f t="shared" si="94"/>
        <v>0</v>
      </c>
      <c r="BQ168" s="53"/>
      <c r="BR168" s="53">
        <f t="shared" si="95"/>
        <v>0</v>
      </c>
    </row>
    <row r="169" spans="1:70" x14ac:dyDescent="0.2">
      <c r="A169" s="6">
        <v>2743</v>
      </c>
      <c r="B169" s="6" t="str">
        <f>+VLOOKUP(A169,masterfile!B:C,2,FALSE)</f>
        <v>Investitionszuschüsse</v>
      </c>
      <c r="D169" s="53">
        <f>+SUMIF('[1]2017'!$A:$A,$A169,'[1]2017'!$C:$C)-SUMIF('[1]2017'!$E:$E,$A169,'[1]2017'!$G:$G)</f>
        <v>0</v>
      </c>
      <c r="E169" s="53">
        <f>+SUMIF('[1]2018'!$A:$A,$A169,'[1]2018'!$C:$C)-SUMIF('[1]2018'!$E:$E,$A169,'[1]2018'!$G:$G)</f>
        <v>0</v>
      </c>
      <c r="F169" s="53">
        <f>+SUMIF('[1]2019'!$A:$A,$A169,'[1]2019'!$C:$C)-SUMIF('[1]2019'!$E:$E,$A169,'[1]2019'!$G:$G)</f>
        <v>0</v>
      </c>
      <c r="G169" s="53">
        <f>+SUMIF('[1]2020'!$A:$A,$A169,'[1]2020'!$C:$C)-SUMIF('[1]2020'!$E:$E,$A169,'[1]2020'!$G:$G)</f>
        <v>0</v>
      </c>
      <c r="H169" s="53"/>
      <c r="I169" s="53">
        <f>+(+SUMIF('[1]2021'!$A:$A,$A169,'[1]2021'!$C:$C)-SUMIF('[1]2021'!$E:$E,$A169,'[1]2021'!$G:$G))/12</f>
        <v>0</v>
      </c>
      <c r="J169" s="53">
        <f>+(+SUMIF('[1]2021'!$A:$A,$A169,'[1]2021'!$C:$C)-SUMIF('[1]2021'!$E:$E,$A169,'[1]2021'!$G:$G))/12</f>
        <v>0</v>
      </c>
      <c r="K169" s="53">
        <f>+(+SUMIF('[1]2021'!$A:$A,$A169,'[1]2021'!$C:$C)-SUMIF('[1]2021'!$E:$E,$A169,'[1]2021'!$G:$G))/12</f>
        <v>0</v>
      </c>
      <c r="L169" s="53">
        <f>+(+SUMIF('[1]2021'!$A:$A,$A169,'[1]2021'!$C:$C)-SUMIF('[1]2021'!$E:$E,$A169,'[1]2021'!$G:$G))/12</f>
        <v>0</v>
      </c>
      <c r="M169" s="53">
        <f>+(+SUMIF('[1]2021'!$A:$A,$A169,'[1]2021'!$C:$C)-SUMIF('[1]2021'!$E:$E,$A169,'[1]2021'!$G:$G))/12</f>
        <v>0</v>
      </c>
      <c r="N169" s="53">
        <f>+(+SUMIF('[1]2021'!$A:$A,$A169,'[1]2021'!$C:$C)-SUMIF('[1]2021'!$E:$E,$A169,'[1]2021'!$G:$G))/12</f>
        <v>0</v>
      </c>
      <c r="O169" s="53">
        <f>+(+SUMIF('[1]2021'!$A:$A,$A169,'[1]2021'!$C:$C)-SUMIF('[1]2021'!$E:$E,$A169,'[1]2021'!$G:$G))/12</f>
        <v>0</v>
      </c>
      <c r="P169" s="53">
        <f>+(+SUMIF('[1]2021'!$A:$A,$A169,'[1]2021'!$C:$C)-SUMIF('[1]2021'!$E:$E,$A169,'[1]2021'!$G:$G))/12</f>
        <v>0</v>
      </c>
      <c r="Q169" s="53">
        <f>+(+SUMIF('[1]2021'!$A:$A,$A169,'[1]2021'!$C:$C)-SUMIF('[1]2021'!$E:$E,$A169,'[1]2021'!$G:$G))/12</f>
        <v>0</v>
      </c>
      <c r="R169" s="53">
        <f>+(+SUMIF('[1]2021'!$A:$A,$A169,'[1]2021'!$C:$C)-SUMIF('[1]2021'!$E:$E,$A169,'[1]2021'!$G:$G))/12</f>
        <v>0</v>
      </c>
      <c r="S169" s="53">
        <f>+(+SUMIF('[1]2021'!$A:$A,$A169,'[1]2021'!$C:$C)-SUMIF('[1]2021'!$E:$E,$A169,'[1]2021'!$G:$G))/12</f>
        <v>0</v>
      </c>
      <c r="T169" s="53">
        <f>+(+SUMIF('[1]2021'!$A:$A,$A169,'[1]2021'!$C:$C)-SUMIF('[1]2021'!$E:$E,$A169,'[1]2021'!$G:$G))/12</f>
        <v>0</v>
      </c>
      <c r="U169" s="53">
        <f>+SUM(I169:INDEX(I169:T169,1,Settings!$C$4))</f>
        <v>0</v>
      </c>
      <c r="V169" s="53">
        <f t="shared" si="66"/>
        <v>0</v>
      </c>
      <c r="W169" s="53"/>
      <c r="X169" s="53">
        <f>+SUMIFS(postings!$T:$T,postings!$C:$C,'pl-data'!X$2,postings!$D:$D,'pl-data'!X$3,postings!$I:$I,'pl-data'!$A169)-SUMIFS(postings!$W:$W,postings!$C:$C,'pl-data'!X$2,postings!$D:$D,'pl-data'!X$3,postings!$M:$M,'pl-data'!$A169)</f>
        <v>0</v>
      </c>
      <c r="Y169" s="53">
        <f>+SUMIFS(postings!$T:$T,postings!$C:$C,'pl-data'!Y$2,postings!$D:$D,'pl-data'!Y$3,postings!$I:$I,'pl-data'!$A169)-SUMIFS(postings!$W:$W,postings!$C:$C,'pl-data'!Y$2,postings!$D:$D,'pl-data'!Y$3,postings!$M:$M,'pl-data'!$A169)</f>
        <v>0</v>
      </c>
      <c r="Z169" s="53">
        <f>+SUMIFS(postings!$T:$T,postings!$C:$C,'pl-data'!Z$2,postings!$D:$D,'pl-data'!Z$3,postings!$I:$I,'pl-data'!$A169)-SUMIFS(postings!$W:$W,postings!$C:$C,'pl-data'!Z$2,postings!$D:$D,'pl-data'!Z$3,postings!$M:$M,'pl-data'!$A169)</f>
        <v>0</v>
      </c>
      <c r="AA169" s="53">
        <f>+SUMIFS(postings!$T:$T,postings!$C:$C,'pl-data'!AA$2,postings!$D:$D,'pl-data'!AA$3,postings!$I:$I,'pl-data'!$A169)-SUMIFS(postings!$W:$W,postings!$C:$C,'pl-data'!AA$2,postings!$D:$D,'pl-data'!AA$3,postings!$M:$M,'pl-data'!$A169)</f>
        <v>0</v>
      </c>
      <c r="AB169" s="53">
        <f>+SUMIFS(postings!$T:$T,postings!$C:$C,'pl-data'!AB$2,postings!$D:$D,'pl-data'!AB$3,postings!$I:$I,'pl-data'!$A169)-SUMIFS(postings!$W:$W,postings!$C:$C,'pl-data'!AB$2,postings!$D:$D,'pl-data'!AB$3,postings!$M:$M,'pl-data'!$A169)</f>
        <v>0</v>
      </c>
      <c r="AC169" s="53">
        <f>+SUMIFS(postings!$T:$T,postings!$C:$C,'pl-data'!AC$2,postings!$D:$D,'pl-data'!AC$3,postings!$I:$I,'pl-data'!$A169)-SUMIFS(postings!$W:$W,postings!$C:$C,'pl-data'!AC$2,postings!$D:$D,'pl-data'!AC$3,postings!$M:$M,'pl-data'!$A169)</f>
        <v>0</v>
      </c>
      <c r="AD169" s="53">
        <f>+SUMIFS(postings!$T:$T,postings!$C:$C,'pl-data'!AD$2,postings!$D:$D,'pl-data'!AD$3,postings!$I:$I,'pl-data'!$A169)-SUMIFS(postings!$W:$W,postings!$C:$C,'pl-data'!AD$2,postings!$D:$D,'pl-data'!AD$3,postings!$M:$M,'pl-data'!$A169)</f>
        <v>0</v>
      </c>
      <c r="AE169" s="53">
        <f>+SUMIFS(postings!$T:$T,postings!$C:$C,'pl-data'!AE$2,postings!$D:$D,'pl-data'!AE$3,postings!$I:$I,'pl-data'!$A169)-SUMIFS(postings!$W:$W,postings!$C:$C,'pl-data'!AE$2,postings!$D:$D,'pl-data'!AE$3,postings!$M:$M,'pl-data'!$A169)</f>
        <v>0</v>
      </c>
      <c r="AF169" s="53">
        <f>+SUMIFS(postings!$T:$T,postings!$C:$C,'pl-data'!AF$2,postings!$D:$D,'pl-data'!AF$3,postings!$I:$I,'pl-data'!$A169)-SUMIFS(postings!$W:$W,postings!$C:$C,'pl-data'!AF$2,postings!$D:$D,'pl-data'!AF$3,postings!$M:$M,'pl-data'!$A169)</f>
        <v>0</v>
      </c>
      <c r="AG169" s="53">
        <f>+SUMIFS(postings!$T:$T,postings!$C:$C,'pl-data'!AG$2,postings!$D:$D,'pl-data'!AG$3,postings!$I:$I,'pl-data'!$A169)-SUMIFS(postings!$W:$W,postings!$C:$C,'pl-data'!AG$2,postings!$D:$D,'pl-data'!AG$3,postings!$M:$M,'pl-data'!$A169)</f>
        <v>0</v>
      </c>
      <c r="AH169" s="53">
        <f>+SUMIFS(postings!$T:$T,postings!$C:$C,'pl-data'!AH$2,postings!$D:$D,'pl-data'!AH$3,postings!$I:$I,'pl-data'!$A169)-SUMIFS(postings!$W:$W,postings!$C:$C,'pl-data'!AH$2,postings!$D:$D,'pl-data'!AH$3,postings!$M:$M,'pl-data'!$A169)</f>
        <v>0</v>
      </c>
      <c r="AI169" s="53">
        <f>+SUMIFS(postings!$T:$T,postings!$C:$C,'pl-data'!AI$2,postings!$D:$D,'pl-data'!AI$3,postings!$I:$I,'pl-data'!$A169)-SUMIFS(postings!$W:$W,postings!$C:$C,'pl-data'!AI$2,postings!$D:$D,'pl-data'!AI$3,postings!$M:$M,'pl-data'!$A169)</f>
        <v>0</v>
      </c>
      <c r="AJ169" s="53">
        <f>+SUM(X169:INDEX(X169:AI169,1,Settings!$C$4))</f>
        <v>0</v>
      </c>
      <c r="AK169" s="53">
        <f t="shared" si="67"/>
        <v>0</v>
      </c>
      <c r="AL169" s="53"/>
      <c r="AM169" s="53">
        <f t="shared" si="68"/>
        <v>0</v>
      </c>
      <c r="AN169" s="53">
        <f t="shared" si="69"/>
        <v>0</v>
      </c>
      <c r="AO169" s="53">
        <f t="shared" si="70"/>
        <v>0</v>
      </c>
      <c r="AP169" s="53">
        <f t="shared" si="71"/>
        <v>0</v>
      </c>
      <c r="AQ169" s="53">
        <f t="shared" si="72"/>
        <v>0</v>
      </c>
      <c r="AR169" s="53">
        <f t="shared" si="73"/>
        <v>0</v>
      </c>
      <c r="AS169" s="53">
        <f t="shared" si="74"/>
        <v>0</v>
      </c>
      <c r="AT169" s="53">
        <f t="shared" si="75"/>
        <v>0</v>
      </c>
      <c r="AU169" s="53">
        <f t="shared" si="76"/>
        <v>0</v>
      </c>
      <c r="AV169" s="53">
        <f t="shared" si="77"/>
        <v>0</v>
      </c>
      <c r="AW169" s="53">
        <f t="shared" si="78"/>
        <v>0</v>
      </c>
      <c r="AX169" s="53">
        <f t="shared" si="79"/>
        <v>0</v>
      </c>
      <c r="AY169" s="53">
        <f>+SUM(AM169:INDEX(AM169:AX169,1,Settings!$C$4))</f>
        <v>0</v>
      </c>
      <c r="AZ169" s="53">
        <f t="shared" si="80"/>
        <v>0</v>
      </c>
      <c r="BA169" s="53"/>
      <c r="BB169" s="53">
        <f t="shared" si="81"/>
        <v>0</v>
      </c>
      <c r="BC169" s="53">
        <f t="shared" si="82"/>
        <v>0</v>
      </c>
      <c r="BD169" s="53">
        <f t="shared" si="83"/>
        <v>0</v>
      </c>
      <c r="BE169" s="53">
        <f t="shared" si="84"/>
        <v>0</v>
      </c>
      <c r="BF169" s="53">
        <f t="shared" si="85"/>
        <v>0</v>
      </c>
      <c r="BG169" s="53">
        <f t="shared" si="86"/>
        <v>0</v>
      </c>
      <c r="BH169" s="53">
        <f t="shared" si="87"/>
        <v>0</v>
      </c>
      <c r="BI169" s="53">
        <f t="shared" si="88"/>
        <v>0</v>
      </c>
      <c r="BJ169" s="53">
        <f t="shared" si="89"/>
        <v>0</v>
      </c>
      <c r="BK169" s="53">
        <f t="shared" si="90"/>
        <v>0</v>
      </c>
      <c r="BL169" s="53">
        <f t="shared" si="91"/>
        <v>0</v>
      </c>
      <c r="BM169" s="53">
        <f t="shared" si="92"/>
        <v>0</v>
      </c>
      <c r="BN169" s="53">
        <f t="shared" si="93"/>
        <v>0</v>
      </c>
      <c r="BO169" s="53"/>
      <c r="BP169" s="53">
        <f t="shared" si="94"/>
        <v>0</v>
      </c>
      <c r="BQ169" s="53"/>
      <c r="BR169" s="53">
        <f t="shared" si="95"/>
        <v>0</v>
      </c>
    </row>
    <row r="170" spans="1:70" x14ac:dyDescent="0.2">
      <c r="A170" s="6">
        <v>2744</v>
      </c>
      <c r="B170" s="6" t="str">
        <f>+VLOOKUP(A170,masterfile!B:C,2,FALSE)</f>
        <v>Investitionszulage</v>
      </c>
      <c r="D170" s="53">
        <f>+SUMIF('[1]2017'!$A:$A,$A170,'[1]2017'!$C:$C)-SUMIF('[1]2017'!$E:$E,$A170,'[1]2017'!$G:$G)</f>
        <v>0</v>
      </c>
      <c r="E170" s="53">
        <f>+SUMIF('[1]2018'!$A:$A,$A170,'[1]2018'!$C:$C)-SUMIF('[1]2018'!$E:$E,$A170,'[1]2018'!$G:$G)</f>
        <v>0</v>
      </c>
      <c r="F170" s="53">
        <f>+SUMIF('[1]2019'!$A:$A,$A170,'[1]2019'!$C:$C)-SUMIF('[1]2019'!$E:$E,$A170,'[1]2019'!$G:$G)</f>
        <v>0</v>
      </c>
      <c r="G170" s="53">
        <f>+SUMIF('[1]2020'!$A:$A,$A170,'[1]2020'!$C:$C)-SUMIF('[1]2020'!$E:$E,$A170,'[1]2020'!$G:$G)</f>
        <v>0</v>
      </c>
      <c r="H170" s="53"/>
      <c r="I170" s="53">
        <f>+(+SUMIF('[1]2021'!$A:$A,$A170,'[1]2021'!$C:$C)-SUMIF('[1]2021'!$E:$E,$A170,'[1]2021'!$G:$G))/12</f>
        <v>0</v>
      </c>
      <c r="J170" s="53">
        <f>+(+SUMIF('[1]2021'!$A:$A,$A170,'[1]2021'!$C:$C)-SUMIF('[1]2021'!$E:$E,$A170,'[1]2021'!$G:$G))/12</f>
        <v>0</v>
      </c>
      <c r="K170" s="53">
        <f>+(+SUMIF('[1]2021'!$A:$A,$A170,'[1]2021'!$C:$C)-SUMIF('[1]2021'!$E:$E,$A170,'[1]2021'!$G:$G))/12</f>
        <v>0</v>
      </c>
      <c r="L170" s="53">
        <f>+(+SUMIF('[1]2021'!$A:$A,$A170,'[1]2021'!$C:$C)-SUMIF('[1]2021'!$E:$E,$A170,'[1]2021'!$G:$G))/12</f>
        <v>0</v>
      </c>
      <c r="M170" s="53">
        <f>+(+SUMIF('[1]2021'!$A:$A,$A170,'[1]2021'!$C:$C)-SUMIF('[1]2021'!$E:$E,$A170,'[1]2021'!$G:$G))/12</f>
        <v>0</v>
      </c>
      <c r="N170" s="53">
        <f>+(+SUMIF('[1]2021'!$A:$A,$A170,'[1]2021'!$C:$C)-SUMIF('[1]2021'!$E:$E,$A170,'[1]2021'!$G:$G))/12</f>
        <v>0</v>
      </c>
      <c r="O170" s="53">
        <f>+(+SUMIF('[1]2021'!$A:$A,$A170,'[1]2021'!$C:$C)-SUMIF('[1]2021'!$E:$E,$A170,'[1]2021'!$G:$G))/12</f>
        <v>0</v>
      </c>
      <c r="P170" s="53">
        <f>+(+SUMIF('[1]2021'!$A:$A,$A170,'[1]2021'!$C:$C)-SUMIF('[1]2021'!$E:$E,$A170,'[1]2021'!$G:$G))/12</f>
        <v>0</v>
      </c>
      <c r="Q170" s="53">
        <f>+(+SUMIF('[1]2021'!$A:$A,$A170,'[1]2021'!$C:$C)-SUMIF('[1]2021'!$E:$E,$A170,'[1]2021'!$G:$G))/12</f>
        <v>0</v>
      </c>
      <c r="R170" s="53">
        <f>+(+SUMIF('[1]2021'!$A:$A,$A170,'[1]2021'!$C:$C)-SUMIF('[1]2021'!$E:$E,$A170,'[1]2021'!$G:$G))/12</f>
        <v>0</v>
      </c>
      <c r="S170" s="53">
        <f>+(+SUMIF('[1]2021'!$A:$A,$A170,'[1]2021'!$C:$C)-SUMIF('[1]2021'!$E:$E,$A170,'[1]2021'!$G:$G))/12</f>
        <v>0</v>
      </c>
      <c r="T170" s="53">
        <f>+(+SUMIF('[1]2021'!$A:$A,$A170,'[1]2021'!$C:$C)-SUMIF('[1]2021'!$E:$E,$A170,'[1]2021'!$G:$G))/12</f>
        <v>0</v>
      </c>
      <c r="U170" s="53">
        <f>+SUM(I170:INDEX(I170:T170,1,Settings!$C$4))</f>
        <v>0</v>
      </c>
      <c r="V170" s="53">
        <f t="shared" si="66"/>
        <v>0</v>
      </c>
      <c r="W170" s="53"/>
      <c r="X170" s="53">
        <f>+SUMIFS(postings!$T:$T,postings!$C:$C,'pl-data'!X$2,postings!$D:$D,'pl-data'!X$3,postings!$I:$I,'pl-data'!$A170)-SUMIFS(postings!$W:$W,postings!$C:$C,'pl-data'!X$2,postings!$D:$D,'pl-data'!X$3,postings!$M:$M,'pl-data'!$A170)</f>
        <v>0</v>
      </c>
      <c r="Y170" s="53">
        <f>+SUMIFS(postings!$T:$T,postings!$C:$C,'pl-data'!Y$2,postings!$D:$D,'pl-data'!Y$3,postings!$I:$I,'pl-data'!$A170)-SUMIFS(postings!$W:$W,postings!$C:$C,'pl-data'!Y$2,postings!$D:$D,'pl-data'!Y$3,postings!$M:$M,'pl-data'!$A170)</f>
        <v>0</v>
      </c>
      <c r="Z170" s="53">
        <f>+SUMIFS(postings!$T:$T,postings!$C:$C,'pl-data'!Z$2,postings!$D:$D,'pl-data'!Z$3,postings!$I:$I,'pl-data'!$A170)-SUMIFS(postings!$W:$W,postings!$C:$C,'pl-data'!Z$2,postings!$D:$D,'pl-data'!Z$3,postings!$M:$M,'pl-data'!$A170)</f>
        <v>0</v>
      </c>
      <c r="AA170" s="53">
        <f>+SUMIFS(postings!$T:$T,postings!$C:$C,'pl-data'!AA$2,postings!$D:$D,'pl-data'!AA$3,postings!$I:$I,'pl-data'!$A170)-SUMIFS(postings!$W:$W,postings!$C:$C,'pl-data'!AA$2,postings!$D:$D,'pl-data'!AA$3,postings!$M:$M,'pl-data'!$A170)</f>
        <v>0</v>
      </c>
      <c r="AB170" s="53">
        <f>+SUMIFS(postings!$T:$T,postings!$C:$C,'pl-data'!AB$2,postings!$D:$D,'pl-data'!AB$3,postings!$I:$I,'pl-data'!$A170)-SUMIFS(postings!$W:$W,postings!$C:$C,'pl-data'!AB$2,postings!$D:$D,'pl-data'!AB$3,postings!$M:$M,'pl-data'!$A170)</f>
        <v>0</v>
      </c>
      <c r="AC170" s="53">
        <f>+SUMIFS(postings!$T:$T,postings!$C:$C,'pl-data'!AC$2,postings!$D:$D,'pl-data'!AC$3,postings!$I:$I,'pl-data'!$A170)-SUMIFS(postings!$W:$W,postings!$C:$C,'pl-data'!AC$2,postings!$D:$D,'pl-data'!AC$3,postings!$M:$M,'pl-data'!$A170)</f>
        <v>0</v>
      </c>
      <c r="AD170" s="53">
        <f>+SUMIFS(postings!$T:$T,postings!$C:$C,'pl-data'!AD$2,postings!$D:$D,'pl-data'!AD$3,postings!$I:$I,'pl-data'!$A170)-SUMIFS(postings!$W:$W,postings!$C:$C,'pl-data'!AD$2,postings!$D:$D,'pl-data'!AD$3,postings!$M:$M,'pl-data'!$A170)</f>
        <v>0</v>
      </c>
      <c r="AE170" s="53">
        <f>+SUMIFS(postings!$T:$T,postings!$C:$C,'pl-data'!AE$2,postings!$D:$D,'pl-data'!AE$3,postings!$I:$I,'pl-data'!$A170)-SUMIFS(postings!$W:$W,postings!$C:$C,'pl-data'!AE$2,postings!$D:$D,'pl-data'!AE$3,postings!$M:$M,'pl-data'!$A170)</f>
        <v>0</v>
      </c>
      <c r="AF170" s="53">
        <f>+SUMIFS(postings!$T:$T,postings!$C:$C,'pl-data'!AF$2,postings!$D:$D,'pl-data'!AF$3,postings!$I:$I,'pl-data'!$A170)-SUMIFS(postings!$W:$W,postings!$C:$C,'pl-data'!AF$2,postings!$D:$D,'pl-data'!AF$3,postings!$M:$M,'pl-data'!$A170)</f>
        <v>0</v>
      </c>
      <c r="AG170" s="53">
        <f>+SUMIFS(postings!$T:$T,postings!$C:$C,'pl-data'!AG$2,postings!$D:$D,'pl-data'!AG$3,postings!$I:$I,'pl-data'!$A170)-SUMIFS(postings!$W:$W,postings!$C:$C,'pl-data'!AG$2,postings!$D:$D,'pl-data'!AG$3,postings!$M:$M,'pl-data'!$A170)</f>
        <v>0</v>
      </c>
      <c r="AH170" s="53">
        <f>+SUMIFS(postings!$T:$T,postings!$C:$C,'pl-data'!AH$2,postings!$D:$D,'pl-data'!AH$3,postings!$I:$I,'pl-data'!$A170)-SUMIFS(postings!$W:$W,postings!$C:$C,'pl-data'!AH$2,postings!$D:$D,'pl-data'!AH$3,postings!$M:$M,'pl-data'!$A170)</f>
        <v>0</v>
      </c>
      <c r="AI170" s="53">
        <f>+SUMIFS(postings!$T:$T,postings!$C:$C,'pl-data'!AI$2,postings!$D:$D,'pl-data'!AI$3,postings!$I:$I,'pl-data'!$A170)-SUMIFS(postings!$W:$W,postings!$C:$C,'pl-data'!AI$2,postings!$D:$D,'pl-data'!AI$3,postings!$M:$M,'pl-data'!$A170)</f>
        <v>0</v>
      </c>
      <c r="AJ170" s="53">
        <f>+SUM(X170:INDEX(X170:AI170,1,Settings!$C$4))</f>
        <v>0</v>
      </c>
      <c r="AK170" s="53">
        <f t="shared" si="67"/>
        <v>0</v>
      </c>
      <c r="AL170" s="53"/>
      <c r="AM170" s="53">
        <f t="shared" si="68"/>
        <v>0</v>
      </c>
      <c r="AN170" s="53">
        <f t="shared" si="69"/>
        <v>0</v>
      </c>
      <c r="AO170" s="53">
        <f t="shared" si="70"/>
        <v>0</v>
      </c>
      <c r="AP170" s="53">
        <f t="shared" si="71"/>
        <v>0</v>
      </c>
      <c r="AQ170" s="53">
        <f t="shared" si="72"/>
        <v>0</v>
      </c>
      <c r="AR170" s="53">
        <f t="shared" si="73"/>
        <v>0</v>
      </c>
      <c r="AS170" s="53">
        <f t="shared" si="74"/>
        <v>0</v>
      </c>
      <c r="AT170" s="53">
        <f t="shared" si="75"/>
        <v>0</v>
      </c>
      <c r="AU170" s="53">
        <f t="shared" si="76"/>
        <v>0</v>
      </c>
      <c r="AV170" s="53">
        <f t="shared" si="77"/>
        <v>0</v>
      </c>
      <c r="AW170" s="53">
        <f t="shared" si="78"/>
        <v>0</v>
      </c>
      <c r="AX170" s="53">
        <f t="shared" si="79"/>
        <v>0</v>
      </c>
      <c r="AY170" s="53">
        <f>+SUM(AM170:INDEX(AM170:AX170,1,Settings!$C$4))</f>
        <v>0</v>
      </c>
      <c r="AZ170" s="53">
        <f t="shared" si="80"/>
        <v>0</v>
      </c>
      <c r="BA170" s="53"/>
      <c r="BB170" s="53">
        <f t="shared" si="81"/>
        <v>0</v>
      </c>
      <c r="BC170" s="53">
        <f t="shared" si="82"/>
        <v>0</v>
      </c>
      <c r="BD170" s="53">
        <f t="shared" si="83"/>
        <v>0</v>
      </c>
      <c r="BE170" s="53">
        <f t="shared" si="84"/>
        <v>0</v>
      </c>
      <c r="BF170" s="53">
        <f t="shared" si="85"/>
        <v>0</v>
      </c>
      <c r="BG170" s="53">
        <f t="shared" si="86"/>
        <v>0</v>
      </c>
      <c r="BH170" s="53">
        <f t="shared" si="87"/>
        <v>0</v>
      </c>
      <c r="BI170" s="53">
        <f t="shared" si="88"/>
        <v>0</v>
      </c>
      <c r="BJ170" s="53">
        <f t="shared" si="89"/>
        <v>0</v>
      </c>
      <c r="BK170" s="53">
        <f t="shared" si="90"/>
        <v>0</v>
      </c>
      <c r="BL170" s="53">
        <f t="shared" si="91"/>
        <v>0</v>
      </c>
      <c r="BM170" s="53">
        <f t="shared" si="92"/>
        <v>0</v>
      </c>
      <c r="BN170" s="53">
        <f t="shared" si="93"/>
        <v>0</v>
      </c>
      <c r="BO170" s="53"/>
      <c r="BP170" s="53">
        <f t="shared" si="94"/>
        <v>0</v>
      </c>
      <c r="BQ170" s="53"/>
      <c r="BR170" s="53">
        <f t="shared" si="95"/>
        <v>0</v>
      </c>
    </row>
    <row r="171" spans="1:70" x14ac:dyDescent="0.2">
      <c r="A171" s="6">
        <v>2746</v>
      </c>
      <c r="B171" s="6" t="str">
        <f>+VLOOKUP(A171,masterfile!B:C,2,FALSE)</f>
        <v>Stfreie Erträge Auflösung stl. Rücklage</v>
      </c>
      <c r="D171" s="53">
        <f>+SUMIF('[1]2017'!$A:$A,$A171,'[1]2017'!$C:$C)-SUMIF('[1]2017'!$E:$E,$A171,'[1]2017'!$G:$G)</f>
        <v>0</v>
      </c>
      <c r="E171" s="53">
        <f>+SUMIF('[1]2018'!$A:$A,$A171,'[1]2018'!$C:$C)-SUMIF('[1]2018'!$E:$E,$A171,'[1]2018'!$G:$G)</f>
        <v>0</v>
      </c>
      <c r="F171" s="53">
        <f>+SUMIF('[1]2019'!$A:$A,$A171,'[1]2019'!$C:$C)-SUMIF('[1]2019'!$E:$E,$A171,'[1]2019'!$G:$G)</f>
        <v>0</v>
      </c>
      <c r="G171" s="53">
        <f>+SUMIF('[1]2020'!$A:$A,$A171,'[1]2020'!$C:$C)-SUMIF('[1]2020'!$E:$E,$A171,'[1]2020'!$G:$G)</f>
        <v>0</v>
      </c>
      <c r="H171" s="53"/>
      <c r="I171" s="53">
        <f>+(+SUMIF('[1]2021'!$A:$A,$A171,'[1]2021'!$C:$C)-SUMIF('[1]2021'!$E:$E,$A171,'[1]2021'!$G:$G))/12</f>
        <v>0</v>
      </c>
      <c r="J171" s="53">
        <f>+(+SUMIF('[1]2021'!$A:$A,$A171,'[1]2021'!$C:$C)-SUMIF('[1]2021'!$E:$E,$A171,'[1]2021'!$G:$G))/12</f>
        <v>0</v>
      </c>
      <c r="K171" s="53">
        <f>+(+SUMIF('[1]2021'!$A:$A,$A171,'[1]2021'!$C:$C)-SUMIF('[1]2021'!$E:$E,$A171,'[1]2021'!$G:$G))/12</f>
        <v>0</v>
      </c>
      <c r="L171" s="53">
        <f>+(+SUMIF('[1]2021'!$A:$A,$A171,'[1]2021'!$C:$C)-SUMIF('[1]2021'!$E:$E,$A171,'[1]2021'!$G:$G))/12</f>
        <v>0</v>
      </c>
      <c r="M171" s="53">
        <f>+(+SUMIF('[1]2021'!$A:$A,$A171,'[1]2021'!$C:$C)-SUMIF('[1]2021'!$E:$E,$A171,'[1]2021'!$G:$G))/12</f>
        <v>0</v>
      </c>
      <c r="N171" s="53">
        <f>+(+SUMIF('[1]2021'!$A:$A,$A171,'[1]2021'!$C:$C)-SUMIF('[1]2021'!$E:$E,$A171,'[1]2021'!$G:$G))/12</f>
        <v>0</v>
      </c>
      <c r="O171" s="53">
        <f>+(+SUMIF('[1]2021'!$A:$A,$A171,'[1]2021'!$C:$C)-SUMIF('[1]2021'!$E:$E,$A171,'[1]2021'!$G:$G))/12</f>
        <v>0</v>
      </c>
      <c r="P171" s="53">
        <f>+(+SUMIF('[1]2021'!$A:$A,$A171,'[1]2021'!$C:$C)-SUMIF('[1]2021'!$E:$E,$A171,'[1]2021'!$G:$G))/12</f>
        <v>0</v>
      </c>
      <c r="Q171" s="53">
        <f>+(+SUMIF('[1]2021'!$A:$A,$A171,'[1]2021'!$C:$C)-SUMIF('[1]2021'!$E:$E,$A171,'[1]2021'!$G:$G))/12</f>
        <v>0</v>
      </c>
      <c r="R171" s="53">
        <f>+(+SUMIF('[1]2021'!$A:$A,$A171,'[1]2021'!$C:$C)-SUMIF('[1]2021'!$E:$E,$A171,'[1]2021'!$G:$G))/12</f>
        <v>0</v>
      </c>
      <c r="S171" s="53">
        <f>+(+SUMIF('[1]2021'!$A:$A,$A171,'[1]2021'!$C:$C)-SUMIF('[1]2021'!$E:$E,$A171,'[1]2021'!$G:$G))/12</f>
        <v>0</v>
      </c>
      <c r="T171" s="53">
        <f>+(+SUMIF('[1]2021'!$A:$A,$A171,'[1]2021'!$C:$C)-SUMIF('[1]2021'!$E:$E,$A171,'[1]2021'!$G:$G))/12</f>
        <v>0</v>
      </c>
      <c r="U171" s="53">
        <f>+SUM(I171:INDEX(I171:T171,1,Settings!$C$4))</f>
        <v>0</v>
      </c>
      <c r="V171" s="53">
        <f t="shared" si="66"/>
        <v>0</v>
      </c>
      <c r="W171" s="53"/>
      <c r="X171" s="53">
        <f>+SUMIFS(postings!$T:$T,postings!$C:$C,'pl-data'!X$2,postings!$D:$D,'pl-data'!X$3,postings!$I:$I,'pl-data'!$A171)-SUMIFS(postings!$W:$W,postings!$C:$C,'pl-data'!X$2,postings!$D:$D,'pl-data'!X$3,postings!$M:$M,'pl-data'!$A171)</f>
        <v>0</v>
      </c>
      <c r="Y171" s="53">
        <f>+SUMIFS(postings!$T:$T,postings!$C:$C,'pl-data'!Y$2,postings!$D:$D,'pl-data'!Y$3,postings!$I:$I,'pl-data'!$A171)-SUMIFS(postings!$W:$W,postings!$C:$C,'pl-data'!Y$2,postings!$D:$D,'pl-data'!Y$3,postings!$M:$M,'pl-data'!$A171)</f>
        <v>0</v>
      </c>
      <c r="Z171" s="53">
        <f>+SUMIFS(postings!$T:$T,postings!$C:$C,'pl-data'!Z$2,postings!$D:$D,'pl-data'!Z$3,postings!$I:$I,'pl-data'!$A171)-SUMIFS(postings!$W:$W,postings!$C:$C,'pl-data'!Z$2,postings!$D:$D,'pl-data'!Z$3,postings!$M:$M,'pl-data'!$A171)</f>
        <v>0</v>
      </c>
      <c r="AA171" s="53">
        <f>+SUMIFS(postings!$T:$T,postings!$C:$C,'pl-data'!AA$2,postings!$D:$D,'pl-data'!AA$3,postings!$I:$I,'pl-data'!$A171)-SUMIFS(postings!$W:$W,postings!$C:$C,'pl-data'!AA$2,postings!$D:$D,'pl-data'!AA$3,postings!$M:$M,'pl-data'!$A171)</f>
        <v>0</v>
      </c>
      <c r="AB171" s="53">
        <f>+SUMIFS(postings!$T:$T,postings!$C:$C,'pl-data'!AB$2,postings!$D:$D,'pl-data'!AB$3,postings!$I:$I,'pl-data'!$A171)-SUMIFS(postings!$W:$W,postings!$C:$C,'pl-data'!AB$2,postings!$D:$D,'pl-data'!AB$3,postings!$M:$M,'pl-data'!$A171)</f>
        <v>0</v>
      </c>
      <c r="AC171" s="53">
        <f>+SUMIFS(postings!$T:$T,postings!$C:$C,'pl-data'!AC$2,postings!$D:$D,'pl-data'!AC$3,postings!$I:$I,'pl-data'!$A171)-SUMIFS(postings!$W:$W,postings!$C:$C,'pl-data'!AC$2,postings!$D:$D,'pl-data'!AC$3,postings!$M:$M,'pl-data'!$A171)</f>
        <v>0</v>
      </c>
      <c r="AD171" s="53">
        <f>+SUMIFS(postings!$T:$T,postings!$C:$C,'pl-data'!AD$2,postings!$D:$D,'pl-data'!AD$3,postings!$I:$I,'pl-data'!$A171)-SUMIFS(postings!$W:$W,postings!$C:$C,'pl-data'!AD$2,postings!$D:$D,'pl-data'!AD$3,postings!$M:$M,'pl-data'!$A171)</f>
        <v>0</v>
      </c>
      <c r="AE171" s="53">
        <f>+SUMIFS(postings!$T:$T,postings!$C:$C,'pl-data'!AE$2,postings!$D:$D,'pl-data'!AE$3,postings!$I:$I,'pl-data'!$A171)-SUMIFS(postings!$W:$W,postings!$C:$C,'pl-data'!AE$2,postings!$D:$D,'pl-data'!AE$3,postings!$M:$M,'pl-data'!$A171)</f>
        <v>0</v>
      </c>
      <c r="AF171" s="53">
        <f>+SUMIFS(postings!$T:$T,postings!$C:$C,'pl-data'!AF$2,postings!$D:$D,'pl-data'!AF$3,postings!$I:$I,'pl-data'!$A171)-SUMIFS(postings!$W:$W,postings!$C:$C,'pl-data'!AF$2,postings!$D:$D,'pl-data'!AF$3,postings!$M:$M,'pl-data'!$A171)</f>
        <v>0</v>
      </c>
      <c r="AG171" s="53">
        <f>+SUMIFS(postings!$T:$T,postings!$C:$C,'pl-data'!AG$2,postings!$D:$D,'pl-data'!AG$3,postings!$I:$I,'pl-data'!$A171)-SUMIFS(postings!$W:$W,postings!$C:$C,'pl-data'!AG$2,postings!$D:$D,'pl-data'!AG$3,postings!$M:$M,'pl-data'!$A171)</f>
        <v>0</v>
      </c>
      <c r="AH171" s="53">
        <f>+SUMIFS(postings!$T:$T,postings!$C:$C,'pl-data'!AH$2,postings!$D:$D,'pl-data'!AH$3,postings!$I:$I,'pl-data'!$A171)-SUMIFS(postings!$W:$W,postings!$C:$C,'pl-data'!AH$2,postings!$D:$D,'pl-data'!AH$3,postings!$M:$M,'pl-data'!$A171)</f>
        <v>0</v>
      </c>
      <c r="AI171" s="53">
        <f>+SUMIFS(postings!$T:$T,postings!$C:$C,'pl-data'!AI$2,postings!$D:$D,'pl-data'!AI$3,postings!$I:$I,'pl-data'!$A171)-SUMIFS(postings!$W:$W,postings!$C:$C,'pl-data'!AI$2,postings!$D:$D,'pl-data'!AI$3,postings!$M:$M,'pl-data'!$A171)</f>
        <v>0</v>
      </c>
      <c r="AJ171" s="53">
        <f>+SUM(X171:INDEX(X171:AI171,1,Settings!$C$4))</f>
        <v>0</v>
      </c>
      <c r="AK171" s="53">
        <f t="shared" si="67"/>
        <v>0</v>
      </c>
      <c r="AL171" s="53"/>
      <c r="AM171" s="53">
        <f t="shared" si="68"/>
        <v>0</v>
      </c>
      <c r="AN171" s="53">
        <f t="shared" si="69"/>
        <v>0</v>
      </c>
      <c r="AO171" s="53">
        <f t="shared" si="70"/>
        <v>0</v>
      </c>
      <c r="AP171" s="53">
        <f t="shared" si="71"/>
        <v>0</v>
      </c>
      <c r="AQ171" s="53">
        <f t="shared" si="72"/>
        <v>0</v>
      </c>
      <c r="AR171" s="53">
        <f t="shared" si="73"/>
        <v>0</v>
      </c>
      <c r="AS171" s="53">
        <f t="shared" si="74"/>
        <v>0</v>
      </c>
      <c r="AT171" s="53">
        <f t="shared" si="75"/>
        <v>0</v>
      </c>
      <c r="AU171" s="53">
        <f t="shared" si="76"/>
        <v>0</v>
      </c>
      <c r="AV171" s="53">
        <f t="shared" si="77"/>
        <v>0</v>
      </c>
      <c r="AW171" s="53">
        <f t="shared" si="78"/>
        <v>0</v>
      </c>
      <c r="AX171" s="53">
        <f t="shared" si="79"/>
        <v>0</v>
      </c>
      <c r="AY171" s="53">
        <f>+SUM(AM171:INDEX(AM171:AX171,1,Settings!$C$4))</f>
        <v>0</v>
      </c>
      <c r="AZ171" s="53">
        <f t="shared" si="80"/>
        <v>0</v>
      </c>
      <c r="BA171" s="53"/>
      <c r="BB171" s="53">
        <f t="shared" si="81"/>
        <v>0</v>
      </c>
      <c r="BC171" s="53">
        <f t="shared" si="82"/>
        <v>0</v>
      </c>
      <c r="BD171" s="53">
        <f t="shared" si="83"/>
        <v>0</v>
      </c>
      <c r="BE171" s="53">
        <f t="shared" si="84"/>
        <v>0</v>
      </c>
      <c r="BF171" s="53">
        <f t="shared" si="85"/>
        <v>0</v>
      </c>
      <c r="BG171" s="53">
        <f t="shared" si="86"/>
        <v>0</v>
      </c>
      <c r="BH171" s="53">
        <f t="shared" si="87"/>
        <v>0</v>
      </c>
      <c r="BI171" s="53">
        <f t="shared" si="88"/>
        <v>0</v>
      </c>
      <c r="BJ171" s="53">
        <f t="shared" si="89"/>
        <v>0</v>
      </c>
      <c r="BK171" s="53">
        <f t="shared" si="90"/>
        <v>0</v>
      </c>
      <c r="BL171" s="53">
        <f t="shared" si="91"/>
        <v>0</v>
      </c>
      <c r="BM171" s="53">
        <f t="shared" si="92"/>
        <v>0</v>
      </c>
      <c r="BN171" s="53">
        <f t="shared" si="93"/>
        <v>0</v>
      </c>
      <c r="BO171" s="53"/>
      <c r="BP171" s="53">
        <f t="shared" si="94"/>
        <v>0</v>
      </c>
      <c r="BQ171" s="53"/>
      <c r="BR171" s="53">
        <f t="shared" si="95"/>
        <v>0</v>
      </c>
    </row>
    <row r="172" spans="1:70" x14ac:dyDescent="0.2">
      <c r="A172" s="6">
        <v>2747</v>
      </c>
      <c r="B172" s="6" t="str">
        <f>+VLOOKUP(A172,masterfile!B:C,2,FALSE)</f>
        <v>Sonstige steuerfr. Betriebseinnahmen</v>
      </c>
      <c r="D172" s="53">
        <f>+SUMIF('[1]2017'!$A:$A,$A172,'[1]2017'!$C:$C)-SUMIF('[1]2017'!$E:$E,$A172,'[1]2017'!$G:$G)</f>
        <v>0</v>
      </c>
      <c r="E172" s="53">
        <f>+SUMIF('[1]2018'!$A:$A,$A172,'[1]2018'!$C:$C)-SUMIF('[1]2018'!$E:$E,$A172,'[1]2018'!$G:$G)</f>
        <v>0</v>
      </c>
      <c r="F172" s="53">
        <f>+SUMIF('[1]2019'!$A:$A,$A172,'[1]2019'!$C:$C)-SUMIF('[1]2019'!$E:$E,$A172,'[1]2019'!$G:$G)</f>
        <v>0</v>
      </c>
      <c r="G172" s="53">
        <f>+SUMIF('[1]2020'!$A:$A,$A172,'[1]2020'!$C:$C)-SUMIF('[1]2020'!$E:$E,$A172,'[1]2020'!$G:$G)</f>
        <v>0</v>
      </c>
      <c r="H172" s="53"/>
      <c r="I172" s="53">
        <f>+(+SUMIF('[1]2021'!$A:$A,$A172,'[1]2021'!$C:$C)-SUMIF('[1]2021'!$E:$E,$A172,'[1]2021'!$G:$G))/12</f>
        <v>0</v>
      </c>
      <c r="J172" s="53">
        <f>+(+SUMIF('[1]2021'!$A:$A,$A172,'[1]2021'!$C:$C)-SUMIF('[1]2021'!$E:$E,$A172,'[1]2021'!$G:$G))/12</f>
        <v>0</v>
      </c>
      <c r="K172" s="53">
        <f>+(+SUMIF('[1]2021'!$A:$A,$A172,'[1]2021'!$C:$C)-SUMIF('[1]2021'!$E:$E,$A172,'[1]2021'!$G:$G))/12</f>
        <v>0</v>
      </c>
      <c r="L172" s="53">
        <f>+(+SUMIF('[1]2021'!$A:$A,$A172,'[1]2021'!$C:$C)-SUMIF('[1]2021'!$E:$E,$A172,'[1]2021'!$G:$G))/12</f>
        <v>0</v>
      </c>
      <c r="M172" s="53">
        <f>+(+SUMIF('[1]2021'!$A:$A,$A172,'[1]2021'!$C:$C)-SUMIF('[1]2021'!$E:$E,$A172,'[1]2021'!$G:$G))/12</f>
        <v>0</v>
      </c>
      <c r="N172" s="53">
        <f>+(+SUMIF('[1]2021'!$A:$A,$A172,'[1]2021'!$C:$C)-SUMIF('[1]2021'!$E:$E,$A172,'[1]2021'!$G:$G))/12</f>
        <v>0</v>
      </c>
      <c r="O172" s="53">
        <f>+(+SUMIF('[1]2021'!$A:$A,$A172,'[1]2021'!$C:$C)-SUMIF('[1]2021'!$E:$E,$A172,'[1]2021'!$G:$G))/12</f>
        <v>0</v>
      </c>
      <c r="P172" s="53">
        <f>+(+SUMIF('[1]2021'!$A:$A,$A172,'[1]2021'!$C:$C)-SUMIF('[1]2021'!$E:$E,$A172,'[1]2021'!$G:$G))/12</f>
        <v>0</v>
      </c>
      <c r="Q172" s="53">
        <f>+(+SUMIF('[1]2021'!$A:$A,$A172,'[1]2021'!$C:$C)-SUMIF('[1]2021'!$E:$E,$A172,'[1]2021'!$G:$G))/12</f>
        <v>0</v>
      </c>
      <c r="R172" s="53">
        <f>+(+SUMIF('[1]2021'!$A:$A,$A172,'[1]2021'!$C:$C)-SUMIF('[1]2021'!$E:$E,$A172,'[1]2021'!$G:$G))/12</f>
        <v>0</v>
      </c>
      <c r="S172" s="53">
        <f>+(+SUMIF('[1]2021'!$A:$A,$A172,'[1]2021'!$C:$C)-SUMIF('[1]2021'!$E:$E,$A172,'[1]2021'!$G:$G))/12</f>
        <v>0</v>
      </c>
      <c r="T172" s="53">
        <f>+(+SUMIF('[1]2021'!$A:$A,$A172,'[1]2021'!$C:$C)-SUMIF('[1]2021'!$E:$E,$A172,'[1]2021'!$G:$G))/12</f>
        <v>0</v>
      </c>
      <c r="U172" s="53">
        <f>+SUM(I172:INDEX(I172:T172,1,Settings!$C$4))</f>
        <v>0</v>
      </c>
      <c r="V172" s="53">
        <f t="shared" si="66"/>
        <v>0</v>
      </c>
      <c r="W172" s="53"/>
      <c r="X172" s="53">
        <f>+SUMIFS(postings!$T:$T,postings!$C:$C,'pl-data'!X$2,postings!$D:$D,'pl-data'!X$3,postings!$I:$I,'pl-data'!$A172)-SUMIFS(postings!$W:$W,postings!$C:$C,'pl-data'!X$2,postings!$D:$D,'pl-data'!X$3,postings!$M:$M,'pl-data'!$A172)</f>
        <v>0</v>
      </c>
      <c r="Y172" s="53">
        <f>+SUMIFS(postings!$T:$T,postings!$C:$C,'pl-data'!Y$2,postings!$D:$D,'pl-data'!Y$3,postings!$I:$I,'pl-data'!$A172)-SUMIFS(postings!$W:$W,postings!$C:$C,'pl-data'!Y$2,postings!$D:$D,'pl-data'!Y$3,postings!$M:$M,'pl-data'!$A172)</f>
        <v>0</v>
      </c>
      <c r="Z172" s="53">
        <f>+SUMIFS(postings!$T:$T,postings!$C:$C,'pl-data'!Z$2,postings!$D:$D,'pl-data'!Z$3,postings!$I:$I,'pl-data'!$A172)-SUMIFS(postings!$W:$W,postings!$C:$C,'pl-data'!Z$2,postings!$D:$D,'pl-data'!Z$3,postings!$M:$M,'pl-data'!$A172)</f>
        <v>0</v>
      </c>
      <c r="AA172" s="53">
        <f>+SUMIFS(postings!$T:$T,postings!$C:$C,'pl-data'!AA$2,postings!$D:$D,'pl-data'!AA$3,postings!$I:$I,'pl-data'!$A172)-SUMIFS(postings!$W:$W,postings!$C:$C,'pl-data'!AA$2,postings!$D:$D,'pl-data'!AA$3,postings!$M:$M,'pl-data'!$A172)</f>
        <v>0</v>
      </c>
      <c r="AB172" s="53">
        <f>+SUMIFS(postings!$T:$T,postings!$C:$C,'pl-data'!AB$2,postings!$D:$D,'pl-data'!AB$3,postings!$I:$I,'pl-data'!$A172)-SUMIFS(postings!$W:$W,postings!$C:$C,'pl-data'!AB$2,postings!$D:$D,'pl-data'!AB$3,postings!$M:$M,'pl-data'!$A172)</f>
        <v>0</v>
      </c>
      <c r="AC172" s="53">
        <f>+SUMIFS(postings!$T:$T,postings!$C:$C,'pl-data'!AC$2,postings!$D:$D,'pl-data'!AC$3,postings!$I:$I,'pl-data'!$A172)-SUMIFS(postings!$W:$W,postings!$C:$C,'pl-data'!AC$2,postings!$D:$D,'pl-data'!AC$3,postings!$M:$M,'pl-data'!$A172)</f>
        <v>0</v>
      </c>
      <c r="AD172" s="53">
        <f>+SUMIFS(postings!$T:$T,postings!$C:$C,'pl-data'!AD$2,postings!$D:$D,'pl-data'!AD$3,postings!$I:$I,'pl-data'!$A172)-SUMIFS(postings!$W:$W,postings!$C:$C,'pl-data'!AD$2,postings!$D:$D,'pl-data'!AD$3,postings!$M:$M,'pl-data'!$A172)</f>
        <v>0</v>
      </c>
      <c r="AE172" s="53">
        <f>+SUMIFS(postings!$T:$T,postings!$C:$C,'pl-data'!AE$2,postings!$D:$D,'pl-data'!AE$3,postings!$I:$I,'pl-data'!$A172)-SUMIFS(postings!$W:$W,postings!$C:$C,'pl-data'!AE$2,postings!$D:$D,'pl-data'!AE$3,postings!$M:$M,'pl-data'!$A172)</f>
        <v>0</v>
      </c>
      <c r="AF172" s="53">
        <f>+SUMIFS(postings!$T:$T,postings!$C:$C,'pl-data'!AF$2,postings!$D:$D,'pl-data'!AF$3,postings!$I:$I,'pl-data'!$A172)-SUMIFS(postings!$W:$W,postings!$C:$C,'pl-data'!AF$2,postings!$D:$D,'pl-data'!AF$3,postings!$M:$M,'pl-data'!$A172)</f>
        <v>0</v>
      </c>
      <c r="AG172" s="53">
        <f>+SUMIFS(postings!$T:$T,postings!$C:$C,'pl-data'!AG$2,postings!$D:$D,'pl-data'!AG$3,postings!$I:$I,'pl-data'!$A172)-SUMIFS(postings!$W:$W,postings!$C:$C,'pl-data'!AG$2,postings!$D:$D,'pl-data'!AG$3,postings!$M:$M,'pl-data'!$A172)</f>
        <v>0</v>
      </c>
      <c r="AH172" s="53">
        <f>+SUMIFS(postings!$T:$T,postings!$C:$C,'pl-data'!AH$2,postings!$D:$D,'pl-data'!AH$3,postings!$I:$I,'pl-data'!$A172)-SUMIFS(postings!$W:$W,postings!$C:$C,'pl-data'!AH$2,postings!$D:$D,'pl-data'!AH$3,postings!$M:$M,'pl-data'!$A172)</f>
        <v>0</v>
      </c>
      <c r="AI172" s="53">
        <f>+SUMIFS(postings!$T:$T,postings!$C:$C,'pl-data'!AI$2,postings!$D:$D,'pl-data'!AI$3,postings!$I:$I,'pl-data'!$A172)-SUMIFS(postings!$W:$W,postings!$C:$C,'pl-data'!AI$2,postings!$D:$D,'pl-data'!AI$3,postings!$M:$M,'pl-data'!$A172)</f>
        <v>0</v>
      </c>
      <c r="AJ172" s="53">
        <f>+SUM(X172:INDEX(X172:AI172,1,Settings!$C$4))</f>
        <v>0</v>
      </c>
      <c r="AK172" s="53">
        <f t="shared" si="67"/>
        <v>0</v>
      </c>
      <c r="AL172" s="53"/>
      <c r="AM172" s="53">
        <f t="shared" si="68"/>
        <v>0</v>
      </c>
      <c r="AN172" s="53">
        <f t="shared" si="69"/>
        <v>0</v>
      </c>
      <c r="AO172" s="53">
        <f t="shared" si="70"/>
        <v>0</v>
      </c>
      <c r="AP172" s="53">
        <f t="shared" si="71"/>
        <v>0</v>
      </c>
      <c r="AQ172" s="53">
        <f t="shared" si="72"/>
        <v>0</v>
      </c>
      <c r="AR172" s="53">
        <f t="shared" si="73"/>
        <v>0</v>
      </c>
      <c r="AS172" s="53">
        <f t="shared" si="74"/>
        <v>0</v>
      </c>
      <c r="AT172" s="53">
        <f t="shared" si="75"/>
        <v>0</v>
      </c>
      <c r="AU172" s="53">
        <f t="shared" si="76"/>
        <v>0</v>
      </c>
      <c r="AV172" s="53">
        <f t="shared" si="77"/>
        <v>0</v>
      </c>
      <c r="AW172" s="53">
        <f t="shared" si="78"/>
        <v>0</v>
      </c>
      <c r="AX172" s="53">
        <f t="shared" si="79"/>
        <v>0</v>
      </c>
      <c r="AY172" s="53">
        <f>+SUM(AM172:INDEX(AM172:AX172,1,Settings!$C$4))</f>
        <v>0</v>
      </c>
      <c r="AZ172" s="53">
        <f t="shared" si="80"/>
        <v>0</v>
      </c>
      <c r="BA172" s="53"/>
      <c r="BB172" s="53">
        <f t="shared" si="81"/>
        <v>0</v>
      </c>
      <c r="BC172" s="53">
        <f t="shared" si="82"/>
        <v>0</v>
      </c>
      <c r="BD172" s="53">
        <f t="shared" si="83"/>
        <v>0</v>
      </c>
      <c r="BE172" s="53">
        <f t="shared" si="84"/>
        <v>0</v>
      </c>
      <c r="BF172" s="53">
        <f t="shared" si="85"/>
        <v>0</v>
      </c>
      <c r="BG172" s="53">
        <f t="shared" si="86"/>
        <v>0</v>
      </c>
      <c r="BH172" s="53">
        <f t="shared" si="87"/>
        <v>0</v>
      </c>
      <c r="BI172" s="53">
        <f t="shared" si="88"/>
        <v>0</v>
      </c>
      <c r="BJ172" s="53">
        <f t="shared" si="89"/>
        <v>0</v>
      </c>
      <c r="BK172" s="53">
        <f t="shared" si="90"/>
        <v>0</v>
      </c>
      <c r="BL172" s="53">
        <f t="shared" si="91"/>
        <v>0</v>
      </c>
      <c r="BM172" s="53">
        <f t="shared" si="92"/>
        <v>0</v>
      </c>
      <c r="BN172" s="53">
        <f t="shared" si="93"/>
        <v>0</v>
      </c>
      <c r="BO172" s="53"/>
      <c r="BP172" s="53">
        <f t="shared" si="94"/>
        <v>0</v>
      </c>
      <c r="BQ172" s="53"/>
      <c r="BR172" s="53">
        <f t="shared" si="95"/>
        <v>0</v>
      </c>
    </row>
    <row r="173" spans="1:70" x14ac:dyDescent="0.2">
      <c r="A173" s="6">
        <v>2749</v>
      </c>
      <c r="B173" s="6" t="str">
        <f>+VLOOKUP(A173,masterfile!B:C,2,FALSE)</f>
        <v>Erstattungen AufwendungsausgleichsG</v>
      </c>
      <c r="D173" s="53">
        <f>+SUMIF('[1]2017'!$A:$A,$A173,'[1]2017'!$C:$C)-SUMIF('[1]2017'!$E:$E,$A173,'[1]2017'!$G:$G)</f>
        <v>0</v>
      </c>
      <c r="E173" s="53">
        <f>+SUMIF('[1]2018'!$A:$A,$A173,'[1]2018'!$C:$C)-SUMIF('[1]2018'!$E:$E,$A173,'[1]2018'!$G:$G)</f>
        <v>0</v>
      </c>
      <c r="F173" s="53">
        <f>+SUMIF('[1]2019'!$A:$A,$A173,'[1]2019'!$C:$C)-SUMIF('[1]2019'!$E:$E,$A173,'[1]2019'!$G:$G)</f>
        <v>0</v>
      </c>
      <c r="G173" s="53">
        <f>+SUMIF('[1]2020'!$A:$A,$A173,'[1]2020'!$C:$C)-SUMIF('[1]2020'!$E:$E,$A173,'[1]2020'!$G:$G)</f>
        <v>0</v>
      </c>
      <c r="H173" s="53"/>
      <c r="I173" s="53">
        <f>+(+SUMIF('[1]2021'!$A:$A,$A173,'[1]2021'!$C:$C)-SUMIF('[1]2021'!$E:$E,$A173,'[1]2021'!$G:$G))/12</f>
        <v>0</v>
      </c>
      <c r="J173" s="53">
        <f>+(+SUMIF('[1]2021'!$A:$A,$A173,'[1]2021'!$C:$C)-SUMIF('[1]2021'!$E:$E,$A173,'[1]2021'!$G:$G))/12</f>
        <v>0</v>
      </c>
      <c r="K173" s="53">
        <f>+(+SUMIF('[1]2021'!$A:$A,$A173,'[1]2021'!$C:$C)-SUMIF('[1]2021'!$E:$E,$A173,'[1]2021'!$G:$G))/12</f>
        <v>0</v>
      </c>
      <c r="L173" s="53">
        <f>+(+SUMIF('[1]2021'!$A:$A,$A173,'[1]2021'!$C:$C)-SUMIF('[1]2021'!$E:$E,$A173,'[1]2021'!$G:$G))/12</f>
        <v>0</v>
      </c>
      <c r="M173" s="53">
        <f>+(+SUMIF('[1]2021'!$A:$A,$A173,'[1]2021'!$C:$C)-SUMIF('[1]2021'!$E:$E,$A173,'[1]2021'!$G:$G))/12</f>
        <v>0</v>
      </c>
      <c r="N173" s="53">
        <f>+(+SUMIF('[1]2021'!$A:$A,$A173,'[1]2021'!$C:$C)-SUMIF('[1]2021'!$E:$E,$A173,'[1]2021'!$G:$G))/12</f>
        <v>0</v>
      </c>
      <c r="O173" s="53">
        <f>+(+SUMIF('[1]2021'!$A:$A,$A173,'[1]2021'!$C:$C)-SUMIF('[1]2021'!$E:$E,$A173,'[1]2021'!$G:$G))/12</f>
        <v>0</v>
      </c>
      <c r="P173" s="53">
        <f>+(+SUMIF('[1]2021'!$A:$A,$A173,'[1]2021'!$C:$C)-SUMIF('[1]2021'!$E:$E,$A173,'[1]2021'!$G:$G))/12</f>
        <v>0</v>
      </c>
      <c r="Q173" s="53">
        <f>+(+SUMIF('[1]2021'!$A:$A,$A173,'[1]2021'!$C:$C)-SUMIF('[1]2021'!$E:$E,$A173,'[1]2021'!$G:$G))/12</f>
        <v>0</v>
      </c>
      <c r="R173" s="53">
        <f>+(+SUMIF('[1]2021'!$A:$A,$A173,'[1]2021'!$C:$C)-SUMIF('[1]2021'!$E:$E,$A173,'[1]2021'!$G:$G))/12</f>
        <v>0</v>
      </c>
      <c r="S173" s="53">
        <f>+(+SUMIF('[1]2021'!$A:$A,$A173,'[1]2021'!$C:$C)-SUMIF('[1]2021'!$E:$E,$A173,'[1]2021'!$G:$G))/12</f>
        <v>0</v>
      </c>
      <c r="T173" s="53">
        <f>+(+SUMIF('[1]2021'!$A:$A,$A173,'[1]2021'!$C:$C)-SUMIF('[1]2021'!$E:$E,$A173,'[1]2021'!$G:$G))/12</f>
        <v>0</v>
      </c>
      <c r="U173" s="53">
        <f>+SUM(I173:INDEX(I173:T173,1,Settings!$C$4))</f>
        <v>0</v>
      </c>
      <c r="V173" s="53">
        <f t="shared" si="66"/>
        <v>0</v>
      </c>
      <c r="W173" s="53"/>
      <c r="X173" s="53">
        <f>+SUMIFS(postings!$T:$T,postings!$C:$C,'pl-data'!X$2,postings!$D:$D,'pl-data'!X$3,postings!$I:$I,'pl-data'!$A173)-SUMIFS(postings!$W:$W,postings!$C:$C,'pl-data'!X$2,postings!$D:$D,'pl-data'!X$3,postings!$M:$M,'pl-data'!$A173)</f>
        <v>0</v>
      </c>
      <c r="Y173" s="53">
        <f>+SUMIFS(postings!$T:$T,postings!$C:$C,'pl-data'!Y$2,postings!$D:$D,'pl-data'!Y$3,postings!$I:$I,'pl-data'!$A173)-SUMIFS(postings!$W:$W,postings!$C:$C,'pl-data'!Y$2,postings!$D:$D,'pl-data'!Y$3,postings!$M:$M,'pl-data'!$A173)</f>
        <v>0</v>
      </c>
      <c r="Z173" s="53">
        <f>+SUMIFS(postings!$T:$T,postings!$C:$C,'pl-data'!Z$2,postings!$D:$D,'pl-data'!Z$3,postings!$I:$I,'pl-data'!$A173)-SUMIFS(postings!$W:$W,postings!$C:$C,'pl-data'!Z$2,postings!$D:$D,'pl-data'!Z$3,postings!$M:$M,'pl-data'!$A173)</f>
        <v>0</v>
      </c>
      <c r="AA173" s="53">
        <f>+SUMIFS(postings!$T:$T,postings!$C:$C,'pl-data'!AA$2,postings!$D:$D,'pl-data'!AA$3,postings!$I:$I,'pl-data'!$A173)-SUMIFS(postings!$W:$W,postings!$C:$C,'pl-data'!AA$2,postings!$D:$D,'pl-data'!AA$3,postings!$M:$M,'pl-data'!$A173)</f>
        <v>0</v>
      </c>
      <c r="AB173" s="53">
        <f>+SUMIFS(postings!$T:$T,postings!$C:$C,'pl-data'!AB$2,postings!$D:$D,'pl-data'!AB$3,postings!$I:$I,'pl-data'!$A173)-SUMIFS(postings!$W:$W,postings!$C:$C,'pl-data'!AB$2,postings!$D:$D,'pl-data'!AB$3,postings!$M:$M,'pl-data'!$A173)</f>
        <v>0</v>
      </c>
      <c r="AC173" s="53">
        <f>+SUMIFS(postings!$T:$T,postings!$C:$C,'pl-data'!AC$2,postings!$D:$D,'pl-data'!AC$3,postings!$I:$I,'pl-data'!$A173)-SUMIFS(postings!$W:$W,postings!$C:$C,'pl-data'!AC$2,postings!$D:$D,'pl-data'!AC$3,postings!$M:$M,'pl-data'!$A173)</f>
        <v>0</v>
      </c>
      <c r="AD173" s="53">
        <f>+SUMIFS(postings!$T:$T,postings!$C:$C,'pl-data'!AD$2,postings!$D:$D,'pl-data'!AD$3,postings!$I:$I,'pl-data'!$A173)-SUMIFS(postings!$W:$W,postings!$C:$C,'pl-data'!AD$2,postings!$D:$D,'pl-data'!AD$3,postings!$M:$M,'pl-data'!$A173)</f>
        <v>0</v>
      </c>
      <c r="AE173" s="53">
        <f>+SUMIFS(postings!$T:$T,postings!$C:$C,'pl-data'!AE$2,postings!$D:$D,'pl-data'!AE$3,postings!$I:$I,'pl-data'!$A173)-SUMIFS(postings!$W:$W,postings!$C:$C,'pl-data'!AE$2,postings!$D:$D,'pl-data'!AE$3,postings!$M:$M,'pl-data'!$A173)</f>
        <v>0</v>
      </c>
      <c r="AF173" s="53">
        <f>+SUMIFS(postings!$T:$T,postings!$C:$C,'pl-data'!AF$2,postings!$D:$D,'pl-data'!AF$3,postings!$I:$I,'pl-data'!$A173)-SUMIFS(postings!$W:$W,postings!$C:$C,'pl-data'!AF$2,postings!$D:$D,'pl-data'!AF$3,postings!$M:$M,'pl-data'!$A173)</f>
        <v>0</v>
      </c>
      <c r="AG173" s="53">
        <f>+SUMIFS(postings!$T:$T,postings!$C:$C,'pl-data'!AG$2,postings!$D:$D,'pl-data'!AG$3,postings!$I:$I,'pl-data'!$A173)-SUMIFS(postings!$W:$W,postings!$C:$C,'pl-data'!AG$2,postings!$D:$D,'pl-data'!AG$3,postings!$M:$M,'pl-data'!$A173)</f>
        <v>0</v>
      </c>
      <c r="AH173" s="53">
        <f>+SUMIFS(postings!$T:$T,postings!$C:$C,'pl-data'!AH$2,postings!$D:$D,'pl-data'!AH$3,postings!$I:$I,'pl-data'!$A173)-SUMIFS(postings!$W:$W,postings!$C:$C,'pl-data'!AH$2,postings!$D:$D,'pl-data'!AH$3,postings!$M:$M,'pl-data'!$A173)</f>
        <v>0</v>
      </c>
      <c r="AI173" s="53">
        <f>+SUMIFS(postings!$T:$T,postings!$C:$C,'pl-data'!AI$2,postings!$D:$D,'pl-data'!AI$3,postings!$I:$I,'pl-data'!$A173)-SUMIFS(postings!$W:$W,postings!$C:$C,'pl-data'!AI$2,postings!$D:$D,'pl-data'!AI$3,postings!$M:$M,'pl-data'!$A173)</f>
        <v>0</v>
      </c>
      <c r="AJ173" s="53">
        <f>+SUM(X173:INDEX(X173:AI173,1,Settings!$C$4))</f>
        <v>0</v>
      </c>
      <c r="AK173" s="53">
        <f t="shared" si="67"/>
        <v>0</v>
      </c>
      <c r="AL173" s="53"/>
      <c r="AM173" s="53">
        <f t="shared" si="68"/>
        <v>0</v>
      </c>
      <c r="AN173" s="53">
        <f t="shared" si="69"/>
        <v>0</v>
      </c>
      <c r="AO173" s="53">
        <f t="shared" si="70"/>
        <v>0</v>
      </c>
      <c r="AP173" s="53">
        <f t="shared" si="71"/>
        <v>0</v>
      </c>
      <c r="AQ173" s="53">
        <f t="shared" si="72"/>
        <v>0</v>
      </c>
      <c r="AR173" s="53">
        <f t="shared" si="73"/>
        <v>0</v>
      </c>
      <c r="AS173" s="53">
        <f t="shared" si="74"/>
        <v>0</v>
      </c>
      <c r="AT173" s="53">
        <f t="shared" si="75"/>
        <v>0</v>
      </c>
      <c r="AU173" s="53">
        <f t="shared" si="76"/>
        <v>0</v>
      </c>
      <c r="AV173" s="53">
        <f t="shared" si="77"/>
        <v>0</v>
      </c>
      <c r="AW173" s="53">
        <f t="shared" si="78"/>
        <v>0</v>
      </c>
      <c r="AX173" s="53">
        <f t="shared" si="79"/>
        <v>0</v>
      </c>
      <c r="AY173" s="53">
        <f>+SUM(AM173:INDEX(AM173:AX173,1,Settings!$C$4))</f>
        <v>0</v>
      </c>
      <c r="AZ173" s="53">
        <f t="shared" si="80"/>
        <v>0</v>
      </c>
      <c r="BA173" s="53"/>
      <c r="BB173" s="53">
        <f t="shared" si="81"/>
        <v>0</v>
      </c>
      <c r="BC173" s="53">
        <f t="shared" si="82"/>
        <v>0</v>
      </c>
      <c r="BD173" s="53">
        <f t="shared" si="83"/>
        <v>0</v>
      </c>
      <c r="BE173" s="53">
        <f t="shared" si="84"/>
        <v>0</v>
      </c>
      <c r="BF173" s="53">
        <f t="shared" si="85"/>
        <v>0</v>
      </c>
      <c r="BG173" s="53">
        <f t="shared" si="86"/>
        <v>0</v>
      </c>
      <c r="BH173" s="53">
        <f t="shared" si="87"/>
        <v>0</v>
      </c>
      <c r="BI173" s="53">
        <f t="shared" si="88"/>
        <v>0</v>
      </c>
      <c r="BJ173" s="53">
        <f t="shared" si="89"/>
        <v>0</v>
      </c>
      <c r="BK173" s="53">
        <f t="shared" si="90"/>
        <v>0</v>
      </c>
      <c r="BL173" s="53">
        <f t="shared" si="91"/>
        <v>0</v>
      </c>
      <c r="BM173" s="53">
        <f t="shared" si="92"/>
        <v>0</v>
      </c>
      <c r="BN173" s="53">
        <f t="shared" si="93"/>
        <v>0</v>
      </c>
      <c r="BO173" s="53"/>
      <c r="BP173" s="53">
        <f t="shared" si="94"/>
        <v>0</v>
      </c>
      <c r="BQ173" s="53"/>
      <c r="BR173" s="53">
        <f t="shared" si="95"/>
        <v>0</v>
      </c>
    </row>
    <row r="174" spans="1:70" x14ac:dyDescent="0.2">
      <c r="A174" s="6">
        <v>2760</v>
      </c>
      <c r="B174" s="6" t="str">
        <f>+VLOOKUP(A174,masterfile!B:C,2,FALSE)</f>
        <v>Erträge Aktivierung unentgeltl.erworb VG</v>
      </c>
      <c r="D174" s="53">
        <f>+SUMIF('[1]2017'!$A:$A,$A174,'[1]2017'!$C:$C)-SUMIF('[1]2017'!$E:$E,$A174,'[1]2017'!$G:$G)</f>
        <v>0</v>
      </c>
      <c r="E174" s="53">
        <f>+SUMIF('[1]2018'!$A:$A,$A174,'[1]2018'!$C:$C)-SUMIF('[1]2018'!$E:$E,$A174,'[1]2018'!$G:$G)</f>
        <v>0</v>
      </c>
      <c r="F174" s="53">
        <f>+SUMIF('[1]2019'!$A:$A,$A174,'[1]2019'!$C:$C)-SUMIF('[1]2019'!$E:$E,$A174,'[1]2019'!$G:$G)</f>
        <v>0</v>
      </c>
      <c r="G174" s="53">
        <f>+SUMIF('[1]2020'!$A:$A,$A174,'[1]2020'!$C:$C)-SUMIF('[1]2020'!$E:$E,$A174,'[1]2020'!$G:$G)</f>
        <v>0</v>
      </c>
      <c r="H174" s="53"/>
      <c r="I174" s="53">
        <f>+(+SUMIF('[1]2021'!$A:$A,$A174,'[1]2021'!$C:$C)-SUMIF('[1]2021'!$E:$E,$A174,'[1]2021'!$G:$G))/12</f>
        <v>0</v>
      </c>
      <c r="J174" s="53">
        <f>+(+SUMIF('[1]2021'!$A:$A,$A174,'[1]2021'!$C:$C)-SUMIF('[1]2021'!$E:$E,$A174,'[1]2021'!$G:$G))/12</f>
        <v>0</v>
      </c>
      <c r="K174" s="53">
        <f>+(+SUMIF('[1]2021'!$A:$A,$A174,'[1]2021'!$C:$C)-SUMIF('[1]2021'!$E:$E,$A174,'[1]2021'!$G:$G))/12</f>
        <v>0</v>
      </c>
      <c r="L174" s="53">
        <f>+(+SUMIF('[1]2021'!$A:$A,$A174,'[1]2021'!$C:$C)-SUMIF('[1]2021'!$E:$E,$A174,'[1]2021'!$G:$G))/12</f>
        <v>0</v>
      </c>
      <c r="M174" s="53">
        <f>+(+SUMIF('[1]2021'!$A:$A,$A174,'[1]2021'!$C:$C)-SUMIF('[1]2021'!$E:$E,$A174,'[1]2021'!$G:$G))/12</f>
        <v>0</v>
      </c>
      <c r="N174" s="53">
        <f>+(+SUMIF('[1]2021'!$A:$A,$A174,'[1]2021'!$C:$C)-SUMIF('[1]2021'!$E:$E,$A174,'[1]2021'!$G:$G))/12</f>
        <v>0</v>
      </c>
      <c r="O174" s="53">
        <f>+(+SUMIF('[1]2021'!$A:$A,$A174,'[1]2021'!$C:$C)-SUMIF('[1]2021'!$E:$E,$A174,'[1]2021'!$G:$G))/12</f>
        <v>0</v>
      </c>
      <c r="P174" s="53">
        <f>+(+SUMIF('[1]2021'!$A:$A,$A174,'[1]2021'!$C:$C)-SUMIF('[1]2021'!$E:$E,$A174,'[1]2021'!$G:$G))/12</f>
        <v>0</v>
      </c>
      <c r="Q174" s="53">
        <f>+(+SUMIF('[1]2021'!$A:$A,$A174,'[1]2021'!$C:$C)-SUMIF('[1]2021'!$E:$E,$A174,'[1]2021'!$G:$G))/12</f>
        <v>0</v>
      </c>
      <c r="R174" s="53">
        <f>+(+SUMIF('[1]2021'!$A:$A,$A174,'[1]2021'!$C:$C)-SUMIF('[1]2021'!$E:$E,$A174,'[1]2021'!$G:$G))/12</f>
        <v>0</v>
      </c>
      <c r="S174" s="53">
        <f>+(+SUMIF('[1]2021'!$A:$A,$A174,'[1]2021'!$C:$C)-SUMIF('[1]2021'!$E:$E,$A174,'[1]2021'!$G:$G))/12</f>
        <v>0</v>
      </c>
      <c r="T174" s="53">
        <f>+(+SUMIF('[1]2021'!$A:$A,$A174,'[1]2021'!$C:$C)-SUMIF('[1]2021'!$E:$E,$A174,'[1]2021'!$G:$G))/12</f>
        <v>0</v>
      </c>
      <c r="U174" s="53">
        <f>+SUM(I174:INDEX(I174:T174,1,Settings!$C$4))</f>
        <v>0</v>
      </c>
      <c r="V174" s="53">
        <f t="shared" si="66"/>
        <v>0</v>
      </c>
      <c r="W174" s="53"/>
      <c r="X174" s="53">
        <f>+SUMIFS(postings!$T:$T,postings!$C:$C,'pl-data'!X$2,postings!$D:$D,'pl-data'!X$3,postings!$I:$I,'pl-data'!$A174)-SUMIFS(postings!$W:$W,postings!$C:$C,'pl-data'!X$2,postings!$D:$D,'pl-data'!X$3,postings!$M:$M,'pl-data'!$A174)</f>
        <v>0</v>
      </c>
      <c r="Y174" s="53">
        <f>+SUMIFS(postings!$T:$T,postings!$C:$C,'pl-data'!Y$2,postings!$D:$D,'pl-data'!Y$3,postings!$I:$I,'pl-data'!$A174)-SUMIFS(postings!$W:$W,postings!$C:$C,'pl-data'!Y$2,postings!$D:$D,'pl-data'!Y$3,postings!$M:$M,'pl-data'!$A174)</f>
        <v>0</v>
      </c>
      <c r="Z174" s="53">
        <f>+SUMIFS(postings!$T:$T,postings!$C:$C,'pl-data'!Z$2,postings!$D:$D,'pl-data'!Z$3,postings!$I:$I,'pl-data'!$A174)-SUMIFS(postings!$W:$W,postings!$C:$C,'pl-data'!Z$2,postings!$D:$D,'pl-data'!Z$3,postings!$M:$M,'pl-data'!$A174)</f>
        <v>0</v>
      </c>
      <c r="AA174" s="53">
        <f>+SUMIFS(postings!$T:$T,postings!$C:$C,'pl-data'!AA$2,postings!$D:$D,'pl-data'!AA$3,postings!$I:$I,'pl-data'!$A174)-SUMIFS(postings!$W:$W,postings!$C:$C,'pl-data'!AA$2,postings!$D:$D,'pl-data'!AA$3,postings!$M:$M,'pl-data'!$A174)</f>
        <v>0</v>
      </c>
      <c r="AB174" s="53">
        <f>+SUMIFS(postings!$T:$T,postings!$C:$C,'pl-data'!AB$2,postings!$D:$D,'pl-data'!AB$3,postings!$I:$I,'pl-data'!$A174)-SUMIFS(postings!$W:$W,postings!$C:$C,'pl-data'!AB$2,postings!$D:$D,'pl-data'!AB$3,postings!$M:$M,'pl-data'!$A174)</f>
        <v>0</v>
      </c>
      <c r="AC174" s="53">
        <f>+SUMIFS(postings!$T:$T,postings!$C:$C,'pl-data'!AC$2,postings!$D:$D,'pl-data'!AC$3,postings!$I:$I,'pl-data'!$A174)-SUMIFS(postings!$W:$W,postings!$C:$C,'pl-data'!AC$2,postings!$D:$D,'pl-data'!AC$3,postings!$M:$M,'pl-data'!$A174)</f>
        <v>0</v>
      </c>
      <c r="AD174" s="53">
        <f>+SUMIFS(postings!$T:$T,postings!$C:$C,'pl-data'!AD$2,postings!$D:$D,'pl-data'!AD$3,postings!$I:$I,'pl-data'!$A174)-SUMIFS(postings!$W:$W,postings!$C:$C,'pl-data'!AD$2,postings!$D:$D,'pl-data'!AD$3,postings!$M:$M,'pl-data'!$A174)</f>
        <v>0</v>
      </c>
      <c r="AE174" s="53">
        <f>+SUMIFS(postings!$T:$T,postings!$C:$C,'pl-data'!AE$2,postings!$D:$D,'pl-data'!AE$3,postings!$I:$I,'pl-data'!$A174)-SUMIFS(postings!$W:$W,postings!$C:$C,'pl-data'!AE$2,postings!$D:$D,'pl-data'!AE$3,postings!$M:$M,'pl-data'!$A174)</f>
        <v>0</v>
      </c>
      <c r="AF174" s="53">
        <f>+SUMIFS(postings!$T:$T,postings!$C:$C,'pl-data'!AF$2,postings!$D:$D,'pl-data'!AF$3,postings!$I:$I,'pl-data'!$A174)-SUMIFS(postings!$W:$W,postings!$C:$C,'pl-data'!AF$2,postings!$D:$D,'pl-data'!AF$3,postings!$M:$M,'pl-data'!$A174)</f>
        <v>0</v>
      </c>
      <c r="AG174" s="53">
        <f>+SUMIFS(postings!$T:$T,postings!$C:$C,'pl-data'!AG$2,postings!$D:$D,'pl-data'!AG$3,postings!$I:$I,'pl-data'!$A174)-SUMIFS(postings!$W:$W,postings!$C:$C,'pl-data'!AG$2,postings!$D:$D,'pl-data'!AG$3,postings!$M:$M,'pl-data'!$A174)</f>
        <v>0</v>
      </c>
      <c r="AH174" s="53">
        <f>+SUMIFS(postings!$T:$T,postings!$C:$C,'pl-data'!AH$2,postings!$D:$D,'pl-data'!AH$3,postings!$I:$I,'pl-data'!$A174)-SUMIFS(postings!$W:$W,postings!$C:$C,'pl-data'!AH$2,postings!$D:$D,'pl-data'!AH$3,postings!$M:$M,'pl-data'!$A174)</f>
        <v>0</v>
      </c>
      <c r="AI174" s="53">
        <f>+SUMIFS(postings!$T:$T,postings!$C:$C,'pl-data'!AI$2,postings!$D:$D,'pl-data'!AI$3,postings!$I:$I,'pl-data'!$A174)-SUMIFS(postings!$W:$W,postings!$C:$C,'pl-data'!AI$2,postings!$D:$D,'pl-data'!AI$3,postings!$M:$M,'pl-data'!$A174)</f>
        <v>0</v>
      </c>
      <c r="AJ174" s="53">
        <f>+SUM(X174:INDEX(X174:AI174,1,Settings!$C$4))</f>
        <v>0</v>
      </c>
      <c r="AK174" s="53">
        <f t="shared" si="67"/>
        <v>0</v>
      </c>
      <c r="AL174" s="53"/>
      <c r="AM174" s="53">
        <f t="shared" si="68"/>
        <v>0</v>
      </c>
      <c r="AN174" s="53">
        <f t="shared" si="69"/>
        <v>0</v>
      </c>
      <c r="AO174" s="53">
        <f t="shared" si="70"/>
        <v>0</v>
      </c>
      <c r="AP174" s="53">
        <f t="shared" si="71"/>
        <v>0</v>
      </c>
      <c r="AQ174" s="53">
        <f t="shared" si="72"/>
        <v>0</v>
      </c>
      <c r="AR174" s="53">
        <f t="shared" si="73"/>
        <v>0</v>
      </c>
      <c r="AS174" s="53">
        <f t="shared" si="74"/>
        <v>0</v>
      </c>
      <c r="AT174" s="53">
        <f t="shared" si="75"/>
        <v>0</v>
      </c>
      <c r="AU174" s="53">
        <f t="shared" si="76"/>
        <v>0</v>
      </c>
      <c r="AV174" s="53">
        <f t="shared" si="77"/>
        <v>0</v>
      </c>
      <c r="AW174" s="53">
        <f t="shared" si="78"/>
        <v>0</v>
      </c>
      <c r="AX174" s="53">
        <f t="shared" si="79"/>
        <v>0</v>
      </c>
      <c r="AY174" s="53">
        <f>+SUM(AM174:INDEX(AM174:AX174,1,Settings!$C$4))</f>
        <v>0</v>
      </c>
      <c r="AZ174" s="53">
        <f t="shared" si="80"/>
        <v>0</v>
      </c>
      <c r="BA174" s="53"/>
      <c r="BB174" s="53">
        <f t="shared" si="81"/>
        <v>0</v>
      </c>
      <c r="BC174" s="53">
        <f t="shared" si="82"/>
        <v>0</v>
      </c>
      <c r="BD174" s="53">
        <f t="shared" si="83"/>
        <v>0</v>
      </c>
      <c r="BE174" s="53">
        <f t="shared" si="84"/>
        <v>0</v>
      </c>
      <c r="BF174" s="53">
        <f t="shared" si="85"/>
        <v>0</v>
      </c>
      <c r="BG174" s="53">
        <f t="shared" si="86"/>
        <v>0</v>
      </c>
      <c r="BH174" s="53">
        <f t="shared" si="87"/>
        <v>0</v>
      </c>
      <c r="BI174" s="53">
        <f t="shared" si="88"/>
        <v>0</v>
      </c>
      <c r="BJ174" s="53">
        <f t="shared" si="89"/>
        <v>0</v>
      </c>
      <c r="BK174" s="53">
        <f t="shared" si="90"/>
        <v>0</v>
      </c>
      <c r="BL174" s="53">
        <f t="shared" si="91"/>
        <v>0</v>
      </c>
      <c r="BM174" s="53">
        <f t="shared" si="92"/>
        <v>0</v>
      </c>
      <c r="BN174" s="53">
        <f t="shared" si="93"/>
        <v>0</v>
      </c>
      <c r="BO174" s="53"/>
      <c r="BP174" s="53">
        <f t="shared" si="94"/>
        <v>0</v>
      </c>
      <c r="BQ174" s="53"/>
      <c r="BR174" s="53">
        <f t="shared" si="95"/>
        <v>0</v>
      </c>
    </row>
    <row r="175" spans="1:70" x14ac:dyDescent="0.2">
      <c r="A175" s="6">
        <v>2762</v>
      </c>
      <c r="B175" s="6" t="str">
        <f>+VLOOKUP(A175,masterfile!B:C,2,FALSE)</f>
        <v>Kostenerstatt.,Rückvergütg. früh. Jahre</v>
      </c>
      <c r="D175" s="53">
        <f>+SUMIF('[1]2017'!$A:$A,$A175,'[1]2017'!$C:$C)-SUMIF('[1]2017'!$E:$E,$A175,'[1]2017'!$G:$G)</f>
        <v>0</v>
      </c>
      <c r="E175" s="53">
        <f>+SUMIF('[1]2018'!$A:$A,$A175,'[1]2018'!$C:$C)-SUMIF('[1]2018'!$E:$E,$A175,'[1]2018'!$G:$G)</f>
        <v>0</v>
      </c>
      <c r="F175" s="53">
        <f>+SUMIF('[1]2019'!$A:$A,$A175,'[1]2019'!$C:$C)-SUMIF('[1]2019'!$E:$E,$A175,'[1]2019'!$G:$G)</f>
        <v>0</v>
      </c>
      <c r="G175" s="53">
        <f>+SUMIF('[1]2020'!$A:$A,$A175,'[1]2020'!$C:$C)-SUMIF('[1]2020'!$E:$E,$A175,'[1]2020'!$G:$G)</f>
        <v>0</v>
      </c>
      <c r="H175" s="53"/>
      <c r="I175" s="53">
        <f>+(+SUMIF('[1]2021'!$A:$A,$A175,'[1]2021'!$C:$C)-SUMIF('[1]2021'!$E:$E,$A175,'[1]2021'!$G:$G))/12</f>
        <v>0</v>
      </c>
      <c r="J175" s="53">
        <f>+(+SUMIF('[1]2021'!$A:$A,$A175,'[1]2021'!$C:$C)-SUMIF('[1]2021'!$E:$E,$A175,'[1]2021'!$G:$G))/12</f>
        <v>0</v>
      </c>
      <c r="K175" s="53">
        <f>+(+SUMIF('[1]2021'!$A:$A,$A175,'[1]2021'!$C:$C)-SUMIF('[1]2021'!$E:$E,$A175,'[1]2021'!$G:$G))/12</f>
        <v>0</v>
      </c>
      <c r="L175" s="53">
        <f>+(+SUMIF('[1]2021'!$A:$A,$A175,'[1]2021'!$C:$C)-SUMIF('[1]2021'!$E:$E,$A175,'[1]2021'!$G:$G))/12</f>
        <v>0</v>
      </c>
      <c r="M175" s="53">
        <f>+(+SUMIF('[1]2021'!$A:$A,$A175,'[1]2021'!$C:$C)-SUMIF('[1]2021'!$E:$E,$A175,'[1]2021'!$G:$G))/12</f>
        <v>0</v>
      </c>
      <c r="N175" s="53">
        <f>+(+SUMIF('[1]2021'!$A:$A,$A175,'[1]2021'!$C:$C)-SUMIF('[1]2021'!$E:$E,$A175,'[1]2021'!$G:$G))/12</f>
        <v>0</v>
      </c>
      <c r="O175" s="53">
        <f>+(+SUMIF('[1]2021'!$A:$A,$A175,'[1]2021'!$C:$C)-SUMIF('[1]2021'!$E:$E,$A175,'[1]2021'!$G:$G))/12</f>
        <v>0</v>
      </c>
      <c r="P175" s="53">
        <f>+(+SUMIF('[1]2021'!$A:$A,$A175,'[1]2021'!$C:$C)-SUMIF('[1]2021'!$E:$E,$A175,'[1]2021'!$G:$G))/12</f>
        <v>0</v>
      </c>
      <c r="Q175" s="53">
        <f>+(+SUMIF('[1]2021'!$A:$A,$A175,'[1]2021'!$C:$C)-SUMIF('[1]2021'!$E:$E,$A175,'[1]2021'!$G:$G))/12</f>
        <v>0</v>
      </c>
      <c r="R175" s="53">
        <f>+(+SUMIF('[1]2021'!$A:$A,$A175,'[1]2021'!$C:$C)-SUMIF('[1]2021'!$E:$E,$A175,'[1]2021'!$G:$G))/12</f>
        <v>0</v>
      </c>
      <c r="S175" s="53">
        <f>+(+SUMIF('[1]2021'!$A:$A,$A175,'[1]2021'!$C:$C)-SUMIF('[1]2021'!$E:$E,$A175,'[1]2021'!$G:$G))/12</f>
        <v>0</v>
      </c>
      <c r="T175" s="53">
        <f>+(+SUMIF('[1]2021'!$A:$A,$A175,'[1]2021'!$C:$C)-SUMIF('[1]2021'!$E:$E,$A175,'[1]2021'!$G:$G))/12</f>
        <v>0</v>
      </c>
      <c r="U175" s="53">
        <f>+SUM(I175:INDEX(I175:T175,1,Settings!$C$4))</f>
        <v>0</v>
      </c>
      <c r="V175" s="53">
        <f t="shared" si="66"/>
        <v>0</v>
      </c>
      <c r="W175" s="53"/>
      <c r="X175" s="53">
        <f>+SUMIFS(postings!$T:$T,postings!$C:$C,'pl-data'!X$2,postings!$D:$D,'pl-data'!X$3,postings!$I:$I,'pl-data'!$A175)-SUMIFS(postings!$W:$W,postings!$C:$C,'pl-data'!X$2,postings!$D:$D,'pl-data'!X$3,postings!$M:$M,'pl-data'!$A175)</f>
        <v>0</v>
      </c>
      <c r="Y175" s="53">
        <f>+SUMIFS(postings!$T:$T,postings!$C:$C,'pl-data'!Y$2,postings!$D:$D,'pl-data'!Y$3,postings!$I:$I,'pl-data'!$A175)-SUMIFS(postings!$W:$W,postings!$C:$C,'pl-data'!Y$2,postings!$D:$D,'pl-data'!Y$3,postings!$M:$M,'pl-data'!$A175)</f>
        <v>0</v>
      </c>
      <c r="Z175" s="53">
        <f>+SUMIFS(postings!$T:$T,postings!$C:$C,'pl-data'!Z$2,postings!$D:$D,'pl-data'!Z$3,postings!$I:$I,'pl-data'!$A175)-SUMIFS(postings!$W:$W,postings!$C:$C,'pl-data'!Z$2,postings!$D:$D,'pl-data'!Z$3,postings!$M:$M,'pl-data'!$A175)</f>
        <v>0</v>
      </c>
      <c r="AA175" s="53">
        <f>+SUMIFS(postings!$T:$T,postings!$C:$C,'pl-data'!AA$2,postings!$D:$D,'pl-data'!AA$3,postings!$I:$I,'pl-data'!$A175)-SUMIFS(postings!$W:$W,postings!$C:$C,'pl-data'!AA$2,postings!$D:$D,'pl-data'!AA$3,postings!$M:$M,'pl-data'!$A175)</f>
        <v>0</v>
      </c>
      <c r="AB175" s="53">
        <f>+SUMIFS(postings!$T:$T,postings!$C:$C,'pl-data'!AB$2,postings!$D:$D,'pl-data'!AB$3,postings!$I:$I,'pl-data'!$A175)-SUMIFS(postings!$W:$W,postings!$C:$C,'pl-data'!AB$2,postings!$D:$D,'pl-data'!AB$3,postings!$M:$M,'pl-data'!$A175)</f>
        <v>0</v>
      </c>
      <c r="AC175" s="53">
        <f>+SUMIFS(postings!$T:$T,postings!$C:$C,'pl-data'!AC$2,postings!$D:$D,'pl-data'!AC$3,postings!$I:$I,'pl-data'!$A175)-SUMIFS(postings!$W:$W,postings!$C:$C,'pl-data'!AC$2,postings!$D:$D,'pl-data'!AC$3,postings!$M:$M,'pl-data'!$A175)</f>
        <v>0</v>
      </c>
      <c r="AD175" s="53">
        <f>+SUMIFS(postings!$T:$T,postings!$C:$C,'pl-data'!AD$2,postings!$D:$D,'pl-data'!AD$3,postings!$I:$I,'pl-data'!$A175)-SUMIFS(postings!$W:$W,postings!$C:$C,'pl-data'!AD$2,postings!$D:$D,'pl-data'!AD$3,postings!$M:$M,'pl-data'!$A175)</f>
        <v>0</v>
      </c>
      <c r="AE175" s="53">
        <f>+SUMIFS(postings!$T:$T,postings!$C:$C,'pl-data'!AE$2,postings!$D:$D,'pl-data'!AE$3,postings!$I:$I,'pl-data'!$A175)-SUMIFS(postings!$W:$W,postings!$C:$C,'pl-data'!AE$2,postings!$D:$D,'pl-data'!AE$3,postings!$M:$M,'pl-data'!$A175)</f>
        <v>0</v>
      </c>
      <c r="AF175" s="53">
        <f>+SUMIFS(postings!$T:$T,postings!$C:$C,'pl-data'!AF$2,postings!$D:$D,'pl-data'!AF$3,postings!$I:$I,'pl-data'!$A175)-SUMIFS(postings!$W:$W,postings!$C:$C,'pl-data'!AF$2,postings!$D:$D,'pl-data'!AF$3,postings!$M:$M,'pl-data'!$A175)</f>
        <v>0</v>
      </c>
      <c r="AG175" s="53">
        <f>+SUMIFS(postings!$T:$T,postings!$C:$C,'pl-data'!AG$2,postings!$D:$D,'pl-data'!AG$3,postings!$I:$I,'pl-data'!$A175)-SUMIFS(postings!$W:$W,postings!$C:$C,'pl-data'!AG$2,postings!$D:$D,'pl-data'!AG$3,postings!$M:$M,'pl-data'!$A175)</f>
        <v>0</v>
      </c>
      <c r="AH175" s="53">
        <f>+SUMIFS(postings!$T:$T,postings!$C:$C,'pl-data'!AH$2,postings!$D:$D,'pl-data'!AH$3,postings!$I:$I,'pl-data'!$A175)-SUMIFS(postings!$W:$W,postings!$C:$C,'pl-data'!AH$2,postings!$D:$D,'pl-data'!AH$3,postings!$M:$M,'pl-data'!$A175)</f>
        <v>0</v>
      </c>
      <c r="AI175" s="53">
        <f>+SUMIFS(postings!$T:$T,postings!$C:$C,'pl-data'!AI$2,postings!$D:$D,'pl-data'!AI$3,postings!$I:$I,'pl-data'!$A175)-SUMIFS(postings!$W:$W,postings!$C:$C,'pl-data'!AI$2,postings!$D:$D,'pl-data'!AI$3,postings!$M:$M,'pl-data'!$A175)</f>
        <v>0</v>
      </c>
      <c r="AJ175" s="53">
        <f>+SUM(X175:INDEX(X175:AI175,1,Settings!$C$4))</f>
        <v>0</v>
      </c>
      <c r="AK175" s="53">
        <f t="shared" si="67"/>
        <v>0</v>
      </c>
      <c r="AL175" s="53"/>
      <c r="AM175" s="53">
        <f t="shared" si="68"/>
        <v>0</v>
      </c>
      <c r="AN175" s="53">
        <f t="shared" si="69"/>
        <v>0</v>
      </c>
      <c r="AO175" s="53">
        <f t="shared" si="70"/>
        <v>0</v>
      </c>
      <c r="AP175" s="53">
        <f t="shared" si="71"/>
        <v>0</v>
      </c>
      <c r="AQ175" s="53">
        <f t="shared" si="72"/>
        <v>0</v>
      </c>
      <c r="AR175" s="53">
        <f t="shared" si="73"/>
        <v>0</v>
      </c>
      <c r="AS175" s="53">
        <f t="shared" si="74"/>
        <v>0</v>
      </c>
      <c r="AT175" s="53">
        <f t="shared" si="75"/>
        <v>0</v>
      </c>
      <c r="AU175" s="53">
        <f t="shared" si="76"/>
        <v>0</v>
      </c>
      <c r="AV175" s="53">
        <f t="shared" si="77"/>
        <v>0</v>
      </c>
      <c r="AW175" s="53">
        <f t="shared" si="78"/>
        <v>0</v>
      </c>
      <c r="AX175" s="53">
        <f t="shared" si="79"/>
        <v>0</v>
      </c>
      <c r="AY175" s="53">
        <f>+SUM(AM175:INDEX(AM175:AX175,1,Settings!$C$4))</f>
        <v>0</v>
      </c>
      <c r="AZ175" s="53">
        <f t="shared" si="80"/>
        <v>0</v>
      </c>
      <c r="BA175" s="53"/>
      <c r="BB175" s="53">
        <f t="shared" si="81"/>
        <v>0</v>
      </c>
      <c r="BC175" s="53">
        <f t="shared" si="82"/>
        <v>0</v>
      </c>
      <c r="BD175" s="53">
        <f t="shared" si="83"/>
        <v>0</v>
      </c>
      <c r="BE175" s="53">
        <f t="shared" si="84"/>
        <v>0</v>
      </c>
      <c r="BF175" s="53">
        <f t="shared" si="85"/>
        <v>0</v>
      </c>
      <c r="BG175" s="53">
        <f t="shared" si="86"/>
        <v>0</v>
      </c>
      <c r="BH175" s="53">
        <f t="shared" si="87"/>
        <v>0</v>
      </c>
      <c r="BI175" s="53">
        <f t="shared" si="88"/>
        <v>0</v>
      </c>
      <c r="BJ175" s="53">
        <f t="shared" si="89"/>
        <v>0</v>
      </c>
      <c r="BK175" s="53">
        <f t="shared" si="90"/>
        <v>0</v>
      </c>
      <c r="BL175" s="53">
        <f t="shared" si="91"/>
        <v>0</v>
      </c>
      <c r="BM175" s="53">
        <f t="shared" si="92"/>
        <v>0</v>
      </c>
      <c r="BN175" s="53">
        <f t="shared" si="93"/>
        <v>0</v>
      </c>
      <c r="BO175" s="53"/>
      <c r="BP175" s="53">
        <f t="shared" si="94"/>
        <v>0</v>
      </c>
      <c r="BQ175" s="53"/>
      <c r="BR175" s="53">
        <f t="shared" si="95"/>
        <v>0</v>
      </c>
    </row>
    <row r="176" spans="1:70" x14ac:dyDescent="0.2">
      <c r="A176" s="6">
        <v>3000</v>
      </c>
      <c r="B176" s="6" t="str">
        <f>+VLOOKUP(A176,masterfile!B:C,2,FALSE)</f>
        <v>Einkauf Roh-,Hilfs- und Betriebsstoffe</v>
      </c>
      <c r="D176" s="53">
        <f>+SUMIF('[1]2017'!$A:$A,$A176,'[1]2017'!$C:$C)-SUMIF('[1]2017'!$E:$E,$A176,'[1]2017'!$G:$G)</f>
        <v>0</v>
      </c>
      <c r="E176" s="53">
        <f>+SUMIF('[1]2018'!$A:$A,$A176,'[1]2018'!$C:$C)-SUMIF('[1]2018'!$E:$E,$A176,'[1]2018'!$G:$G)</f>
        <v>0</v>
      </c>
      <c r="F176" s="53">
        <f>+SUMIF('[1]2019'!$A:$A,$A176,'[1]2019'!$C:$C)-SUMIF('[1]2019'!$E:$E,$A176,'[1]2019'!$G:$G)</f>
        <v>0</v>
      </c>
      <c r="G176" s="53">
        <f>+SUMIF('[1]2020'!$A:$A,$A176,'[1]2020'!$C:$C)-SUMIF('[1]2020'!$E:$E,$A176,'[1]2020'!$G:$G)</f>
        <v>0</v>
      </c>
      <c r="H176" s="53"/>
      <c r="I176" s="53">
        <f>+(+SUMIF('[1]2021'!$A:$A,$A176,'[1]2021'!$C:$C)-SUMIF('[1]2021'!$E:$E,$A176,'[1]2021'!$G:$G))/12</f>
        <v>0</v>
      </c>
      <c r="J176" s="53">
        <f>+(+SUMIF('[1]2021'!$A:$A,$A176,'[1]2021'!$C:$C)-SUMIF('[1]2021'!$E:$E,$A176,'[1]2021'!$G:$G))/12</f>
        <v>0</v>
      </c>
      <c r="K176" s="53">
        <f>+(+SUMIF('[1]2021'!$A:$A,$A176,'[1]2021'!$C:$C)-SUMIF('[1]2021'!$E:$E,$A176,'[1]2021'!$G:$G))/12</f>
        <v>0</v>
      </c>
      <c r="L176" s="53">
        <f>+(+SUMIF('[1]2021'!$A:$A,$A176,'[1]2021'!$C:$C)-SUMIF('[1]2021'!$E:$E,$A176,'[1]2021'!$G:$G))/12</f>
        <v>0</v>
      </c>
      <c r="M176" s="53">
        <f>+(+SUMIF('[1]2021'!$A:$A,$A176,'[1]2021'!$C:$C)-SUMIF('[1]2021'!$E:$E,$A176,'[1]2021'!$G:$G))/12</f>
        <v>0</v>
      </c>
      <c r="N176" s="53">
        <f>+(+SUMIF('[1]2021'!$A:$A,$A176,'[1]2021'!$C:$C)-SUMIF('[1]2021'!$E:$E,$A176,'[1]2021'!$G:$G))/12</f>
        <v>0</v>
      </c>
      <c r="O176" s="53">
        <f>+(+SUMIF('[1]2021'!$A:$A,$A176,'[1]2021'!$C:$C)-SUMIF('[1]2021'!$E:$E,$A176,'[1]2021'!$G:$G))/12</f>
        <v>0</v>
      </c>
      <c r="P176" s="53">
        <f>+(+SUMIF('[1]2021'!$A:$A,$A176,'[1]2021'!$C:$C)-SUMIF('[1]2021'!$E:$E,$A176,'[1]2021'!$G:$G))/12</f>
        <v>0</v>
      </c>
      <c r="Q176" s="53">
        <f>+(+SUMIF('[1]2021'!$A:$A,$A176,'[1]2021'!$C:$C)-SUMIF('[1]2021'!$E:$E,$A176,'[1]2021'!$G:$G))/12</f>
        <v>0</v>
      </c>
      <c r="R176" s="53">
        <f>+(+SUMIF('[1]2021'!$A:$A,$A176,'[1]2021'!$C:$C)-SUMIF('[1]2021'!$E:$E,$A176,'[1]2021'!$G:$G))/12</f>
        <v>0</v>
      </c>
      <c r="S176" s="53">
        <f>+(+SUMIF('[1]2021'!$A:$A,$A176,'[1]2021'!$C:$C)-SUMIF('[1]2021'!$E:$E,$A176,'[1]2021'!$G:$G))/12</f>
        <v>0</v>
      </c>
      <c r="T176" s="53">
        <f>+(+SUMIF('[1]2021'!$A:$A,$A176,'[1]2021'!$C:$C)-SUMIF('[1]2021'!$E:$E,$A176,'[1]2021'!$G:$G))/12</f>
        <v>0</v>
      </c>
      <c r="U176" s="53">
        <f>+SUM(I176:INDEX(I176:T176,1,Settings!$C$4))</f>
        <v>0</v>
      </c>
      <c r="V176" s="53">
        <f t="shared" si="66"/>
        <v>0</v>
      </c>
      <c r="W176" s="53"/>
      <c r="X176" s="53">
        <f>+SUMIFS(postings!$T:$T,postings!$C:$C,'pl-data'!X$2,postings!$D:$D,'pl-data'!X$3,postings!$I:$I,'pl-data'!$A176)-SUMIFS(postings!$W:$W,postings!$C:$C,'pl-data'!X$2,postings!$D:$D,'pl-data'!X$3,postings!$M:$M,'pl-data'!$A176)</f>
        <v>0</v>
      </c>
      <c r="Y176" s="53">
        <f>+SUMIFS(postings!$T:$T,postings!$C:$C,'pl-data'!Y$2,postings!$D:$D,'pl-data'!Y$3,postings!$I:$I,'pl-data'!$A176)-SUMIFS(postings!$W:$W,postings!$C:$C,'pl-data'!Y$2,postings!$D:$D,'pl-data'!Y$3,postings!$M:$M,'pl-data'!$A176)</f>
        <v>0</v>
      </c>
      <c r="Z176" s="53">
        <f>+SUMIFS(postings!$T:$T,postings!$C:$C,'pl-data'!Z$2,postings!$D:$D,'pl-data'!Z$3,postings!$I:$I,'pl-data'!$A176)-SUMIFS(postings!$W:$W,postings!$C:$C,'pl-data'!Z$2,postings!$D:$D,'pl-data'!Z$3,postings!$M:$M,'pl-data'!$A176)</f>
        <v>0</v>
      </c>
      <c r="AA176" s="53">
        <f>+SUMIFS(postings!$T:$T,postings!$C:$C,'pl-data'!AA$2,postings!$D:$D,'pl-data'!AA$3,postings!$I:$I,'pl-data'!$A176)-SUMIFS(postings!$W:$W,postings!$C:$C,'pl-data'!AA$2,postings!$D:$D,'pl-data'!AA$3,postings!$M:$M,'pl-data'!$A176)</f>
        <v>0</v>
      </c>
      <c r="AB176" s="53">
        <f>+SUMIFS(postings!$T:$T,postings!$C:$C,'pl-data'!AB$2,postings!$D:$D,'pl-data'!AB$3,postings!$I:$I,'pl-data'!$A176)-SUMIFS(postings!$W:$W,postings!$C:$C,'pl-data'!AB$2,postings!$D:$D,'pl-data'!AB$3,postings!$M:$M,'pl-data'!$A176)</f>
        <v>0</v>
      </c>
      <c r="AC176" s="53">
        <f>+SUMIFS(postings!$T:$T,postings!$C:$C,'pl-data'!AC$2,postings!$D:$D,'pl-data'!AC$3,postings!$I:$I,'pl-data'!$A176)-SUMIFS(postings!$W:$W,postings!$C:$C,'pl-data'!AC$2,postings!$D:$D,'pl-data'!AC$3,postings!$M:$M,'pl-data'!$A176)</f>
        <v>0</v>
      </c>
      <c r="AD176" s="53">
        <f>+SUMIFS(postings!$T:$T,postings!$C:$C,'pl-data'!AD$2,postings!$D:$D,'pl-data'!AD$3,postings!$I:$I,'pl-data'!$A176)-SUMIFS(postings!$W:$W,postings!$C:$C,'pl-data'!AD$2,postings!$D:$D,'pl-data'!AD$3,postings!$M:$M,'pl-data'!$A176)</f>
        <v>0</v>
      </c>
      <c r="AE176" s="53">
        <f>+SUMIFS(postings!$T:$T,postings!$C:$C,'pl-data'!AE$2,postings!$D:$D,'pl-data'!AE$3,postings!$I:$I,'pl-data'!$A176)-SUMIFS(postings!$W:$W,postings!$C:$C,'pl-data'!AE$2,postings!$D:$D,'pl-data'!AE$3,postings!$M:$M,'pl-data'!$A176)</f>
        <v>0</v>
      </c>
      <c r="AF176" s="53">
        <f>+SUMIFS(postings!$T:$T,postings!$C:$C,'pl-data'!AF$2,postings!$D:$D,'pl-data'!AF$3,postings!$I:$I,'pl-data'!$A176)-SUMIFS(postings!$W:$W,postings!$C:$C,'pl-data'!AF$2,postings!$D:$D,'pl-data'!AF$3,postings!$M:$M,'pl-data'!$A176)</f>
        <v>0</v>
      </c>
      <c r="AG176" s="53">
        <f>+SUMIFS(postings!$T:$T,postings!$C:$C,'pl-data'!AG$2,postings!$D:$D,'pl-data'!AG$3,postings!$I:$I,'pl-data'!$A176)-SUMIFS(postings!$W:$W,postings!$C:$C,'pl-data'!AG$2,postings!$D:$D,'pl-data'!AG$3,postings!$M:$M,'pl-data'!$A176)</f>
        <v>0</v>
      </c>
      <c r="AH176" s="53">
        <f>+SUMIFS(postings!$T:$T,postings!$C:$C,'pl-data'!AH$2,postings!$D:$D,'pl-data'!AH$3,postings!$I:$I,'pl-data'!$A176)-SUMIFS(postings!$W:$W,postings!$C:$C,'pl-data'!AH$2,postings!$D:$D,'pl-data'!AH$3,postings!$M:$M,'pl-data'!$A176)</f>
        <v>0</v>
      </c>
      <c r="AI176" s="53">
        <f>+SUMIFS(postings!$T:$T,postings!$C:$C,'pl-data'!AI$2,postings!$D:$D,'pl-data'!AI$3,postings!$I:$I,'pl-data'!$A176)-SUMIFS(postings!$W:$W,postings!$C:$C,'pl-data'!AI$2,postings!$D:$D,'pl-data'!AI$3,postings!$M:$M,'pl-data'!$A176)</f>
        <v>0</v>
      </c>
      <c r="AJ176" s="53">
        <f>+SUM(X176:INDEX(X176:AI176,1,Settings!$C$4))</f>
        <v>0</v>
      </c>
      <c r="AK176" s="53">
        <f t="shared" si="67"/>
        <v>0</v>
      </c>
      <c r="AL176" s="53"/>
      <c r="AM176" s="53">
        <f t="shared" si="68"/>
        <v>0</v>
      </c>
      <c r="AN176" s="53">
        <f t="shared" si="69"/>
        <v>0</v>
      </c>
      <c r="AO176" s="53">
        <f t="shared" si="70"/>
        <v>0</v>
      </c>
      <c r="AP176" s="53">
        <f t="shared" si="71"/>
        <v>0</v>
      </c>
      <c r="AQ176" s="53">
        <f t="shared" si="72"/>
        <v>0</v>
      </c>
      <c r="AR176" s="53">
        <f t="shared" si="73"/>
        <v>0</v>
      </c>
      <c r="AS176" s="53">
        <f t="shared" si="74"/>
        <v>0</v>
      </c>
      <c r="AT176" s="53">
        <f t="shared" si="75"/>
        <v>0</v>
      </c>
      <c r="AU176" s="53">
        <f t="shared" si="76"/>
        <v>0</v>
      </c>
      <c r="AV176" s="53">
        <f t="shared" si="77"/>
        <v>0</v>
      </c>
      <c r="AW176" s="53">
        <f t="shared" si="78"/>
        <v>0</v>
      </c>
      <c r="AX176" s="53">
        <f t="shared" si="79"/>
        <v>0</v>
      </c>
      <c r="AY176" s="53">
        <f>+SUM(AM176:INDEX(AM176:AX176,1,Settings!$C$4))</f>
        <v>0</v>
      </c>
      <c r="AZ176" s="53">
        <f t="shared" si="80"/>
        <v>0</v>
      </c>
      <c r="BA176" s="53"/>
      <c r="BB176" s="53">
        <f t="shared" si="81"/>
        <v>0</v>
      </c>
      <c r="BC176" s="53">
        <f t="shared" si="82"/>
        <v>0</v>
      </c>
      <c r="BD176" s="53">
        <f t="shared" si="83"/>
        <v>0</v>
      </c>
      <c r="BE176" s="53">
        <f t="shared" si="84"/>
        <v>0</v>
      </c>
      <c r="BF176" s="53">
        <f t="shared" si="85"/>
        <v>0</v>
      </c>
      <c r="BG176" s="53">
        <f t="shared" si="86"/>
        <v>0</v>
      </c>
      <c r="BH176" s="53">
        <f t="shared" si="87"/>
        <v>0</v>
      </c>
      <c r="BI176" s="53">
        <f t="shared" si="88"/>
        <v>0</v>
      </c>
      <c r="BJ176" s="53">
        <f t="shared" si="89"/>
        <v>0</v>
      </c>
      <c r="BK176" s="53">
        <f t="shared" si="90"/>
        <v>0</v>
      </c>
      <c r="BL176" s="53">
        <f t="shared" si="91"/>
        <v>0</v>
      </c>
      <c r="BM176" s="53">
        <f t="shared" si="92"/>
        <v>0</v>
      </c>
      <c r="BN176" s="53">
        <f t="shared" si="93"/>
        <v>0</v>
      </c>
      <c r="BO176" s="53"/>
      <c r="BP176" s="53">
        <f t="shared" si="94"/>
        <v>0</v>
      </c>
      <c r="BQ176" s="53"/>
      <c r="BR176" s="53">
        <f t="shared" si="95"/>
        <v>0</v>
      </c>
    </row>
    <row r="177" spans="1:70" x14ac:dyDescent="0.2">
      <c r="A177" s="6">
        <v>3010</v>
      </c>
      <c r="B177" s="6" t="str">
        <f>+VLOOKUP(A177,masterfile!B:C,2,FALSE)</f>
        <v>Einkauf RHB 7% Vorsteuer</v>
      </c>
      <c r="D177" s="53">
        <f>+SUMIF('[1]2017'!$A:$A,$A177,'[1]2017'!$C:$C)-SUMIF('[1]2017'!$E:$E,$A177,'[1]2017'!$G:$G)</f>
        <v>0</v>
      </c>
      <c r="E177" s="53">
        <f>+SUMIF('[1]2018'!$A:$A,$A177,'[1]2018'!$C:$C)-SUMIF('[1]2018'!$E:$E,$A177,'[1]2018'!$G:$G)</f>
        <v>0</v>
      </c>
      <c r="F177" s="53">
        <f>+SUMIF('[1]2019'!$A:$A,$A177,'[1]2019'!$C:$C)-SUMIF('[1]2019'!$E:$E,$A177,'[1]2019'!$G:$G)</f>
        <v>0</v>
      </c>
      <c r="G177" s="53">
        <f>+SUMIF('[1]2020'!$A:$A,$A177,'[1]2020'!$C:$C)-SUMIF('[1]2020'!$E:$E,$A177,'[1]2020'!$G:$G)</f>
        <v>0</v>
      </c>
      <c r="H177" s="53"/>
      <c r="I177" s="53">
        <f>+(+SUMIF('[1]2021'!$A:$A,$A177,'[1]2021'!$C:$C)-SUMIF('[1]2021'!$E:$E,$A177,'[1]2021'!$G:$G))/12</f>
        <v>0</v>
      </c>
      <c r="J177" s="53">
        <f>+(+SUMIF('[1]2021'!$A:$A,$A177,'[1]2021'!$C:$C)-SUMIF('[1]2021'!$E:$E,$A177,'[1]2021'!$G:$G))/12</f>
        <v>0</v>
      </c>
      <c r="K177" s="53">
        <f>+(+SUMIF('[1]2021'!$A:$A,$A177,'[1]2021'!$C:$C)-SUMIF('[1]2021'!$E:$E,$A177,'[1]2021'!$G:$G))/12</f>
        <v>0</v>
      </c>
      <c r="L177" s="53">
        <f>+(+SUMIF('[1]2021'!$A:$A,$A177,'[1]2021'!$C:$C)-SUMIF('[1]2021'!$E:$E,$A177,'[1]2021'!$G:$G))/12</f>
        <v>0</v>
      </c>
      <c r="M177" s="53">
        <f>+(+SUMIF('[1]2021'!$A:$A,$A177,'[1]2021'!$C:$C)-SUMIF('[1]2021'!$E:$E,$A177,'[1]2021'!$G:$G))/12</f>
        <v>0</v>
      </c>
      <c r="N177" s="53">
        <f>+(+SUMIF('[1]2021'!$A:$A,$A177,'[1]2021'!$C:$C)-SUMIF('[1]2021'!$E:$E,$A177,'[1]2021'!$G:$G))/12</f>
        <v>0</v>
      </c>
      <c r="O177" s="53">
        <f>+(+SUMIF('[1]2021'!$A:$A,$A177,'[1]2021'!$C:$C)-SUMIF('[1]2021'!$E:$E,$A177,'[1]2021'!$G:$G))/12</f>
        <v>0</v>
      </c>
      <c r="P177" s="53">
        <f>+(+SUMIF('[1]2021'!$A:$A,$A177,'[1]2021'!$C:$C)-SUMIF('[1]2021'!$E:$E,$A177,'[1]2021'!$G:$G))/12</f>
        <v>0</v>
      </c>
      <c r="Q177" s="53">
        <f>+(+SUMIF('[1]2021'!$A:$A,$A177,'[1]2021'!$C:$C)-SUMIF('[1]2021'!$E:$E,$A177,'[1]2021'!$G:$G))/12</f>
        <v>0</v>
      </c>
      <c r="R177" s="53">
        <f>+(+SUMIF('[1]2021'!$A:$A,$A177,'[1]2021'!$C:$C)-SUMIF('[1]2021'!$E:$E,$A177,'[1]2021'!$G:$G))/12</f>
        <v>0</v>
      </c>
      <c r="S177" s="53">
        <f>+(+SUMIF('[1]2021'!$A:$A,$A177,'[1]2021'!$C:$C)-SUMIF('[1]2021'!$E:$E,$A177,'[1]2021'!$G:$G))/12</f>
        <v>0</v>
      </c>
      <c r="T177" s="53">
        <f>+(+SUMIF('[1]2021'!$A:$A,$A177,'[1]2021'!$C:$C)-SUMIF('[1]2021'!$E:$E,$A177,'[1]2021'!$G:$G))/12</f>
        <v>0</v>
      </c>
      <c r="U177" s="53">
        <f>+SUM(I177:INDEX(I177:T177,1,Settings!$C$4))</f>
        <v>0</v>
      </c>
      <c r="V177" s="53">
        <f t="shared" si="66"/>
        <v>0</v>
      </c>
      <c r="W177" s="53"/>
      <c r="X177" s="53">
        <f>+SUMIFS(postings!$T:$T,postings!$C:$C,'pl-data'!X$2,postings!$D:$D,'pl-data'!X$3,postings!$I:$I,'pl-data'!$A177)-SUMIFS(postings!$W:$W,postings!$C:$C,'pl-data'!X$2,postings!$D:$D,'pl-data'!X$3,postings!$M:$M,'pl-data'!$A177)</f>
        <v>0</v>
      </c>
      <c r="Y177" s="53">
        <f>+SUMIFS(postings!$T:$T,postings!$C:$C,'pl-data'!Y$2,postings!$D:$D,'pl-data'!Y$3,postings!$I:$I,'pl-data'!$A177)-SUMIFS(postings!$W:$W,postings!$C:$C,'pl-data'!Y$2,postings!$D:$D,'pl-data'!Y$3,postings!$M:$M,'pl-data'!$A177)</f>
        <v>0</v>
      </c>
      <c r="Z177" s="53">
        <f>+SUMIFS(postings!$T:$T,postings!$C:$C,'pl-data'!Z$2,postings!$D:$D,'pl-data'!Z$3,postings!$I:$I,'pl-data'!$A177)-SUMIFS(postings!$W:$W,postings!$C:$C,'pl-data'!Z$2,postings!$D:$D,'pl-data'!Z$3,postings!$M:$M,'pl-data'!$A177)</f>
        <v>0</v>
      </c>
      <c r="AA177" s="53">
        <f>+SUMIFS(postings!$T:$T,postings!$C:$C,'pl-data'!AA$2,postings!$D:$D,'pl-data'!AA$3,postings!$I:$I,'pl-data'!$A177)-SUMIFS(postings!$W:$W,postings!$C:$C,'pl-data'!AA$2,postings!$D:$D,'pl-data'!AA$3,postings!$M:$M,'pl-data'!$A177)</f>
        <v>0</v>
      </c>
      <c r="AB177" s="53">
        <f>+SUMIFS(postings!$T:$T,postings!$C:$C,'pl-data'!AB$2,postings!$D:$D,'pl-data'!AB$3,postings!$I:$I,'pl-data'!$A177)-SUMIFS(postings!$W:$W,postings!$C:$C,'pl-data'!AB$2,postings!$D:$D,'pl-data'!AB$3,postings!$M:$M,'pl-data'!$A177)</f>
        <v>0</v>
      </c>
      <c r="AC177" s="53">
        <f>+SUMIFS(postings!$T:$T,postings!$C:$C,'pl-data'!AC$2,postings!$D:$D,'pl-data'!AC$3,postings!$I:$I,'pl-data'!$A177)-SUMIFS(postings!$W:$W,postings!$C:$C,'pl-data'!AC$2,postings!$D:$D,'pl-data'!AC$3,postings!$M:$M,'pl-data'!$A177)</f>
        <v>0</v>
      </c>
      <c r="AD177" s="53">
        <f>+SUMIFS(postings!$T:$T,postings!$C:$C,'pl-data'!AD$2,postings!$D:$D,'pl-data'!AD$3,postings!$I:$I,'pl-data'!$A177)-SUMIFS(postings!$W:$W,postings!$C:$C,'pl-data'!AD$2,postings!$D:$D,'pl-data'!AD$3,postings!$M:$M,'pl-data'!$A177)</f>
        <v>0</v>
      </c>
      <c r="AE177" s="53">
        <f>+SUMIFS(postings!$T:$T,postings!$C:$C,'pl-data'!AE$2,postings!$D:$D,'pl-data'!AE$3,postings!$I:$I,'pl-data'!$A177)-SUMIFS(postings!$W:$W,postings!$C:$C,'pl-data'!AE$2,postings!$D:$D,'pl-data'!AE$3,postings!$M:$M,'pl-data'!$A177)</f>
        <v>0</v>
      </c>
      <c r="AF177" s="53">
        <f>+SUMIFS(postings!$T:$T,postings!$C:$C,'pl-data'!AF$2,postings!$D:$D,'pl-data'!AF$3,postings!$I:$I,'pl-data'!$A177)-SUMIFS(postings!$W:$W,postings!$C:$C,'pl-data'!AF$2,postings!$D:$D,'pl-data'!AF$3,postings!$M:$M,'pl-data'!$A177)</f>
        <v>0</v>
      </c>
      <c r="AG177" s="53">
        <f>+SUMIFS(postings!$T:$T,postings!$C:$C,'pl-data'!AG$2,postings!$D:$D,'pl-data'!AG$3,postings!$I:$I,'pl-data'!$A177)-SUMIFS(postings!$W:$W,postings!$C:$C,'pl-data'!AG$2,postings!$D:$D,'pl-data'!AG$3,postings!$M:$M,'pl-data'!$A177)</f>
        <v>0</v>
      </c>
      <c r="AH177" s="53">
        <f>+SUMIFS(postings!$T:$T,postings!$C:$C,'pl-data'!AH$2,postings!$D:$D,'pl-data'!AH$3,postings!$I:$I,'pl-data'!$A177)-SUMIFS(postings!$W:$W,postings!$C:$C,'pl-data'!AH$2,postings!$D:$D,'pl-data'!AH$3,postings!$M:$M,'pl-data'!$A177)</f>
        <v>0</v>
      </c>
      <c r="AI177" s="53">
        <f>+SUMIFS(postings!$T:$T,postings!$C:$C,'pl-data'!AI$2,postings!$D:$D,'pl-data'!AI$3,postings!$I:$I,'pl-data'!$A177)-SUMIFS(postings!$W:$W,postings!$C:$C,'pl-data'!AI$2,postings!$D:$D,'pl-data'!AI$3,postings!$M:$M,'pl-data'!$A177)</f>
        <v>0</v>
      </c>
      <c r="AJ177" s="53">
        <f>+SUM(X177:INDEX(X177:AI177,1,Settings!$C$4))</f>
        <v>0</v>
      </c>
      <c r="AK177" s="53">
        <f t="shared" si="67"/>
        <v>0</v>
      </c>
      <c r="AL177" s="53"/>
      <c r="AM177" s="53">
        <f t="shared" si="68"/>
        <v>0</v>
      </c>
      <c r="AN177" s="53">
        <f t="shared" si="69"/>
        <v>0</v>
      </c>
      <c r="AO177" s="53">
        <f t="shared" si="70"/>
        <v>0</v>
      </c>
      <c r="AP177" s="53">
        <f t="shared" si="71"/>
        <v>0</v>
      </c>
      <c r="AQ177" s="53">
        <f t="shared" si="72"/>
        <v>0</v>
      </c>
      <c r="AR177" s="53">
        <f t="shared" si="73"/>
        <v>0</v>
      </c>
      <c r="AS177" s="53">
        <f t="shared" si="74"/>
        <v>0</v>
      </c>
      <c r="AT177" s="53">
        <f t="shared" si="75"/>
        <v>0</v>
      </c>
      <c r="AU177" s="53">
        <f t="shared" si="76"/>
        <v>0</v>
      </c>
      <c r="AV177" s="53">
        <f t="shared" si="77"/>
        <v>0</v>
      </c>
      <c r="AW177" s="53">
        <f t="shared" si="78"/>
        <v>0</v>
      </c>
      <c r="AX177" s="53">
        <f t="shared" si="79"/>
        <v>0</v>
      </c>
      <c r="AY177" s="53">
        <f>+SUM(AM177:INDEX(AM177:AX177,1,Settings!$C$4))</f>
        <v>0</v>
      </c>
      <c r="AZ177" s="53">
        <f t="shared" si="80"/>
        <v>0</v>
      </c>
      <c r="BA177" s="53"/>
      <c r="BB177" s="53">
        <f t="shared" si="81"/>
        <v>0</v>
      </c>
      <c r="BC177" s="53">
        <f t="shared" si="82"/>
        <v>0</v>
      </c>
      <c r="BD177" s="53">
        <f t="shared" si="83"/>
        <v>0</v>
      </c>
      <c r="BE177" s="53">
        <f t="shared" si="84"/>
        <v>0</v>
      </c>
      <c r="BF177" s="53">
        <f t="shared" si="85"/>
        <v>0</v>
      </c>
      <c r="BG177" s="53">
        <f t="shared" si="86"/>
        <v>0</v>
      </c>
      <c r="BH177" s="53">
        <f t="shared" si="87"/>
        <v>0</v>
      </c>
      <c r="BI177" s="53">
        <f t="shared" si="88"/>
        <v>0</v>
      </c>
      <c r="BJ177" s="53">
        <f t="shared" si="89"/>
        <v>0</v>
      </c>
      <c r="BK177" s="53">
        <f t="shared" si="90"/>
        <v>0</v>
      </c>
      <c r="BL177" s="53">
        <f t="shared" si="91"/>
        <v>0</v>
      </c>
      <c r="BM177" s="53">
        <f t="shared" si="92"/>
        <v>0</v>
      </c>
      <c r="BN177" s="53">
        <f t="shared" si="93"/>
        <v>0</v>
      </c>
      <c r="BO177" s="53"/>
      <c r="BP177" s="53">
        <f t="shared" si="94"/>
        <v>0</v>
      </c>
      <c r="BQ177" s="53"/>
      <c r="BR177" s="53">
        <f t="shared" si="95"/>
        <v>0</v>
      </c>
    </row>
    <row r="178" spans="1:70" x14ac:dyDescent="0.2">
      <c r="A178" s="6">
        <v>3029</v>
      </c>
      <c r="B178" s="6" t="str">
        <f>+VLOOKUP(A178,masterfile!B:C,2,FALSE)</f>
        <v>Einkauf RHB ohne Vorsteuerabzug</v>
      </c>
      <c r="D178" s="53">
        <f>+SUMIF('[1]2017'!$A:$A,$A178,'[1]2017'!$C:$C)-SUMIF('[1]2017'!$E:$E,$A178,'[1]2017'!$G:$G)</f>
        <v>0</v>
      </c>
      <c r="E178" s="53">
        <f>+SUMIF('[1]2018'!$A:$A,$A178,'[1]2018'!$C:$C)-SUMIF('[1]2018'!$E:$E,$A178,'[1]2018'!$G:$G)</f>
        <v>0</v>
      </c>
      <c r="F178" s="53">
        <f>+SUMIF('[1]2019'!$A:$A,$A178,'[1]2019'!$C:$C)-SUMIF('[1]2019'!$E:$E,$A178,'[1]2019'!$G:$G)</f>
        <v>0</v>
      </c>
      <c r="G178" s="53">
        <f>+SUMIF('[1]2020'!$A:$A,$A178,'[1]2020'!$C:$C)-SUMIF('[1]2020'!$E:$E,$A178,'[1]2020'!$G:$G)</f>
        <v>0</v>
      </c>
      <c r="H178" s="53"/>
      <c r="I178" s="53">
        <f>+(+SUMIF('[1]2021'!$A:$A,$A178,'[1]2021'!$C:$C)-SUMIF('[1]2021'!$E:$E,$A178,'[1]2021'!$G:$G))/12</f>
        <v>0</v>
      </c>
      <c r="J178" s="53">
        <f>+(+SUMIF('[1]2021'!$A:$A,$A178,'[1]2021'!$C:$C)-SUMIF('[1]2021'!$E:$E,$A178,'[1]2021'!$G:$G))/12</f>
        <v>0</v>
      </c>
      <c r="K178" s="53">
        <f>+(+SUMIF('[1]2021'!$A:$A,$A178,'[1]2021'!$C:$C)-SUMIF('[1]2021'!$E:$E,$A178,'[1]2021'!$G:$G))/12</f>
        <v>0</v>
      </c>
      <c r="L178" s="53">
        <f>+(+SUMIF('[1]2021'!$A:$A,$A178,'[1]2021'!$C:$C)-SUMIF('[1]2021'!$E:$E,$A178,'[1]2021'!$G:$G))/12</f>
        <v>0</v>
      </c>
      <c r="M178" s="53">
        <f>+(+SUMIF('[1]2021'!$A:$A,$A178,'[1]2021'!$C:$C)-SUMIF('[1]2021'!$E:$E,$A178,'[1]2021'!$G:$G))/12</f>
        <v>0</v>
      </c>
      <c r="N178" s="53">
        <f>+(+SUMIF('[1]2021'!$A:$A,$A178,'[1]2021'!$C:$C)-SUMIF('[1]2021'!$E:$E,$A178,'[1]2021'!$G:$G))/12</f>
        <v>0</v>
      </c>
      <c r="O178" s="53">
        <f>+(+SUMIF('[1]2021'!$A:$A,$A178,'[1]2021'!$C:$C)-SUMIF('[1]2021'!$E:$E,$A178,'[1]2021'!$G:$G))/12</f>
        <v>0</v>
      </c>
      <c r="P178" s="53">
        <f>+(+SUMIF('[1]2021'!$A:$A,$A178,'[1]2021'!$C:$C)-SUMIF('[1]2021'!$E:$E,$A178,'[1]2021'!$G:$G))/12</f>
        <v>0</v>
      </c>
      <c r="Q178" s="53">
        <f>+(+SUMIF('[1]2021'!$A:$A,$A178,'[1]2021'!$C:$C)-SUMIF('[1]2021'!$E:$E,$A178,'[1]2021'!$G:$G))/12</f>
        <v>0</v>
      </c>
      <c r="R178" s="53">
        <f>+(+SUMIF('[1]2021'!$A:$A,$A178,'[1]2021'!$C:$C)-SUMIF('[1]2021'!$E:$E,$A178,'[1]2021'!$G:$G))/12</f>
        <v>0</v>
      </c>
      <c r="S178" s="53">
        <f>+(+SUMIF('[1]2021'!$A:$A,$A178,'[1]2021'!$C:$C)-SUMIF('[1]2021'!$E:$E,$A178,'[1]2021'!$G:$G))/12</f>
        <v>0</v>
      </c>
      <c r="T178" s="53">
        <f>+(+SUMIF('[1]2021'!$A:$A,$A178,'[1]2021'!$C:$C)-SUMIF('[1]2021'!$E:$E,$A178,'[1]2021'!$G:$G))/12</f>
        <v>0</v>
      </c>
      <c r="U178" s="53">
        <f>+SUM(I178:INDEX(I178:T178,1,Settings!$C$4))</f>
        <v>0</v>
      </c>
      <c r="V178" s="53">
        <f t="shared" si="66"/>
        <v>0</v>
      </c>
      <c r="W178" s="53"/>
      <c r="X178" s="53">
        <f>+SUMIFS(postings!$T:$T,postings!$C:$C,'pl-data'!X$2,postings!$D:$D,'pl-data'!X$3,postings!$I:$I,'pl-data'!$A178)-SUMIFS(postings!$W:$W,postings!$C:$C,'pl-data'!X$2,postings!$D:$D,'pl-data'!X$3,postings!$M:$M,'pl-data'!$A178)</f>
        <v>0</v>
      </c>
      <c r="Y178" s="53">
        <f>+SUMIFS(postings!$T:$T,postings!$C:$C,'pl-data'!Y$2,postings!$D:$D,'pl-data'!Y$3,postings!$I:$I,'pl-data'!$A178)-SUMIFS(postings!$W:$W,postings!$C:$C,'pl-data'!Y$2,postings!$D:$D,'pl-data'!Y$3,postings!$M:$M,'pl-data'!$A178)</f>
        <v>0</v>
      </c>
      <c r="Z178" s="53">
        <f>+SUMIFS(postings!$T:$T,postings!$C:$C,'pl-data'!Z$2,postings!$D:$D,'pl-data'!Z$3,postings!$I:$I,'pl-data'!$A178)-SUMIFS(postings!$W:$W,postings!$C:$C,'pl-data'!Z$2,postings!$D:$D,'pl-data'!Z$3,postings!$M:$M,'pl-data'!$A178)</f>
        <v>0</v>
      </c>
      <c r="AA178" s="53">
        <f>+SUMIFS(postings!$T:$T,postings!$C:$C,'pl-data'!AA$2,postings!$D:$D,'pl-data'!AA$3,postings!$I:$I,'pl-data'!$A178)-SUMIFS(postings!$W:$W,postings!$C:$C,'pl-data'!AA$2,postings!$D:$D,'pl-data'!AA$3,postings!$M:$M,'pl-data'!$A178)</f>
        <v>0</v>
      </c>
      <c r="AB178" s="53">
        <f>+SUMIFS(postings!$T:$T,postings!$C:$C,'pl-data'!AB$2,postings!$D:$D,'pl-data'!AB$3,postings!$I:$I,'pl-data'!$A178)-SUMIFS(postings!$W:$W,postings!$C:$C,'pl-data'!AB$2,postings!$D:$D,'pl-data'!AB$3,postings!$M:$M,'pl-data'!$A178)</f>
        <v>0</v>
      </c>
      <c r="AC178" s="53">
        <f>+SUMIFS(postings!$T:$T,postings!$C:$C,'pl-data'!AC$2,postings!$D:$D,'pl-data'!AC$3,postings!$I:$I,'pl-data'!$A178)-SUMIFS(postings!$W:$W,postings!$C:$C,'pl-data'!AC$2,postings!$D:$D,'pl-data'!AC$3,postings!$M:$M,'pl-data'!$A178)</f>
        <v>0</v>
      </c>
      <c r="AD178" s="53">
        <f>+SUMIFS(postings!$T:$T,postings!$C:$C,'pl-data'!AD$2,postings!$D:$D,'pl-data'!AD$3,postings!$I:$I,'pl-data'!$A178)-SUMIFS(postings!$W:$W,postings!$C:$C,'pl-data'!AD$2,postings!$D:$D,'pl-data'!AD$3,postings!$M:$M,'pl-data'!$A178)</f>
        <v>0</v>
      </c>
      <c r="AE178" s="53">
        <f>+SUMIFS(postings!$T:$T,postings!$C:$C,'pl-data'!AE$2,postings!$D:$D,'pl-data'!AE$3,postings!$I:$I,'pl-data'!$A178)-SUMIFS(postings!$W:$W,postings!$C:$C,'pl-data'!AE$2,postings!$D:$D,'pl-data'!AE$3,postings!$M:$M,'pl-data'!$A178)</f>
        <v>0</v>
      </c>
      <c r="AF178" s="53">
        <f>+SUMIFS(postings!$T:$T,postings!$C:$C,'pl-data'!AF$2,postings!$D:$D,'pl-data'!AF$3,postings!$I:$I,'pl-data'!$A178)-SUMIFS(postings!$W:$W,postings!$C:$C,'pl-data'!AF$2,postings!$D:$D,'pl-data'!AF$3,postings!$M:$M,'pl-data'!$A178)</f>
        <v>0</v>
      </c>
      <c r="AG178" s="53">
        <f>+SUMIFS(postings!$T:$T,postings!$C:$C,'pl-data'!AG$2,postings!$D:$D,'pl-data'!AG$3,postings!$I:$I,'pl-data'!$A178)-SUMIFS(postings!$W:$W,postings!$C:$C,'pl-data'!AG$2,postings!$D:$D,'pl-data'!AG$3,postings!$M:$M,'pl-data'!$A178)</f>
        <v>0</v>
      </c>
      <c r="AH178" s="53">
        <f>+SUMIFS(postings!$T:$T,postings!$C:$C,'pl-data'!AH$2,postings!$D:$D,'pl-data'!AH$3,postings!$I:$I,'pl-data'!$A178)-SUMIFS(postings!$W:$W,postings!$C:$C,'pl-data'!AH$2,postings!$D:$D,'pl-data'!AH$3,postings!$M:$M,'pl-data'!$A178)</f>
        <v>0</v>
      </c>
      <c r="AI178" s="53">
        <f>+SUMIFS(postings!$T:$T,postings!$C:$C,'pl-data'!AI$2,postings!$D:$D,'pl-data'!AI$3,postings!$I:$I,'pl-data'!$A178)-SUMIFS(postings!$W:$W,postings!$C:$C,'pl-data'!AI$2,postings!$D:$D,'pl-data'!AI$3,postings!$M:$M,'pl-data'!$A178)</f>
        <v>0</v>
      </c>
      <c r="AJ178" s="53">
        <f>+SUM(X178:INDEX(X178:AI178,1,Settings!$C$4))</f>
        <v>0</v>
      </c>
      <c r="AK178" s="53">
        <f t="shared" si="67"/>
        <v>0</v>
      </c>
      <c r="AL178" s="53"/>
      <c r="AM178" s="53">
        <f t="shared" si="68"/>
        <v>0</v>
      </c>
      <c r="AN178" s="53">
        <f t="shared" si="69"/>
        <v>0</v>
      </c>
      <c r="AO178" s="53">
        <f t="shared" si="70"/>
        <v>0</v>
      </c>
      <c r="AP178" s="53">
        <f t="shared" si="71"/>
        <v>0</v>
      </c>
      <c r="AQ178" s="53">
        <f t="shared" si="72"/>
        <v>0</v>
      </c>
      <c r="AR178" s="53">
        <f t="shared" si="73"/>
        <v>0</v>
      </c>
      <c r="AS178" s="53">
        <f t="shared" si="74"/>
        <v>0</v>
      </c>
      <c r="AT178" s="53">
        <f t="shared" si="75"/>
        <v>0</v>
      </c>
      <c r="AU178" s="53">
        <f t="shared" si="76"/>
        <v>0</v>
      </c>
      <c r="AV178" s="53">
        <f t="shared" si="77"/>
        <v>0</v>
      </c>
      <c r="AW178" s="53">
        <f t="shared" si="78"/>
        <v>0</v>
      </c>
      <c r="AX178" s="53">
        <f t="shared" si="79"/>
        <v>0</v>
      </c>
      <c r="AY178" s="53">
        <f>+SUM(AM178:INDEX(AM178:AX178,1,Settings!$C$4))</f>
        <v>0</v>
      </c>
      <c r="AZ178" s="53">
        <f t="shared" si="80"/>
        <v>0</v>
      </c>
      <c r="BA178" s="53"/>
      <c r="BB178" s="53">
        <f t="shared" si="81"/>
        <v>0</v>
      </c>
      <c r="BC178" s="53">
        <f t="shared" si="82"/>
        <v>0</v>
      </c>
      <c r="BD178" s="53">
        <f t="shared" si="83"/>
        <v>0</v>
      </c>
      <c r="BE178" s="53">
        <f t="shared" si="84"/>
        <v>0</v>
      </c>
      <c r="BF178" s="53">
        <f t="shared" si="85"/>
        <v>0</v>
      </c>
      <c r="BG178" s="53">
        <f t="shared" si="86"/>
        <v>0</v>
      </c>
      <c r="BH178" s="53">
        <f t="shared" si="87"/>
        <v>0</v>
      </c>
      <c r="BI178" s="53">
        <f t="shared" si="88"/>
        <v>0</v>
      </c>
      <c r="BJ178" s="53">
        <f t="shared" si="89"/>
        <v>0</v>
      </c>
      <c r="BK178" s="53">
        <f t="shared" si="90"/>
        <v>0</v>
      </c>
      <c r="BL178" s="53">
        <f t="shared" si="91"/>
        <v>0</v>
      </c>
      <c r="BM178" s="53">
        <f t="shared" si="92"/>
        <v>0</v>
      </c>
      <c r="BN178" s="53">
        <f t="shared" si="93"/>
        <v>0</v>
      </c>
      <c r="BO178" s="53"/>
      <c r="BP178" s="53">
        <f t="shared" si="94"/>
        <v>0</v>
      </c>
      <c r="BQ178" s="53"/>
      <c r="BR178" s="53">
        <f t="shared" si="95"/>
        <v>0</v>
      </c>
    </row>
    <row r="179" spans="1:70" x14ac:dyDescent="0.2">
      <c r="A179" s="6">
        <v>3030</v>
      </c>
      <c r="B179" s="6" t="str">
        <f>+VLOOKUP(A179,masterfile!B:C,2,FALSE)</f>
        <v>Einkauf RHB 19 % Vorsteuer</v>
      </c>
      <c r="D179" s="53">
        <f>+SUMIF('[1]2017'!$A:$A,$A179,'[1]2017'!$C:$C)-SUMIF('[1]2017'!$E:$E,$A179,'[1]2017'!$G:$G)</f>
        <v>0</v>
      </c>
      <c r="E179" s="53">
        <f>+SUMIF('[1]2018'!$A:$A,$A179,'[1]2018'!$C:$C)-SUMIF('[1]2018'!$E:$E,$A179,'[1]2018'!$G:$G)</f>
        <v>0</v>
      </c>
      <c r="F179" s="53">
        <f>+SUMIF('[1]2019'!$A:$A,$A179,'[1]2019'!$C:$C)-SUMIF('[1]2019'!$E:$E,$A179,'[1]2019'!$G:$G)</f>
        <v>0</v>
      </c>
      <c r="G179" s="53">
        <f>+SUMIF('[1]2020'!$A:$A,$A179,'[1]2020'!$C:$C)-SUMIF('[1]2020'!$E:$E,$A179,'[1]2020'!$G:$G)</f>
        <v>0</v>
      </c>
      <c r="H179" s="53"/>
      <c r="I179" s="53">
        <f>+(+SUMIF('[1]2021'!$A:$A,$A179,'[1]2021'!$C:$C)-SUMIF('[1]2021'!$E:$E,$A179,'[1]2021'!$G:$G))/12</f>
        <v>0</v>
      </c>
      <c r="J179" s="53">
        <f>+(+SUMIF('[1]2021'!$A:$A,$A179,'[1]2021'!$C:$C)-SUMIF('[1]2021'!$E:$E,$A179,'[1]2021'!$G:$G))/12</f>
        <v>0</v>
      </c>
      <c r="K179" s="53">
        <f>+(+SUMIF('[1]2021'!$A:$A,$A179,'[1]2021'!$C:$C)-SUMIF('[1]2021'!$E:$E,$A179,'[1]2021'!$G:$G))/12</f>
        <v>0</v>
      </c>
      <c r="L179" s="53">
        <f>+(+SUMIF('[1]2021'!$A:$A,$A179,'[1]2021'!$C:$C)-SUMIF('[1]2021'!$E:$E,$A179,'[1]2021'!$G:$G))/12</f>
        <v>0</v>
      </c>
      <c r="M179" s="53">
        <f>+(+SUMIF('[1]2021'!$A:$A,$A179,'[1]2021'!$C:$C)-SUMIF('[1]2021'!$E:$E,$A179,'[1]2021'!$G:$G))/12</f>
        <v>0</v>
      </c>
      <c r="N179" s="53">
        <f>+(+SUMIF('[1]2021'!$A:$A,$A179,'[1]2021'!$C:$C)-SUMIF('[1]2021'!$E:$E,$A179,'[1]2021'!$G:$G))/12</f>
        <v>0</v>
      </c>
      <c r="O179" s="53">
        <f>+(+SUMIF('[1]2021'!$A:$A,$A179,'[1]2021'!$C:$C)-SUMIF('[1]2021'!$E:$E,$A179,'[1]2021'!$G:$G))/12</f>
        <v>0</v>
      </c>
      <c r="P179" s="53">
        <f>+(+SUMIF('[1]2021'!$A:$A,$A179,'[1]2021'!$C:$C)-SUMIF('[1]2021'!$E:$E,$A179,'[1]2021'!$G:$G))/12</f>
        <v>0</v>
      </c>
      <c r="Q179" s="53">
        <f>+(+SUMIF('[1]2021'!$A:$A,$A179,'[1]2021'!$C:$C)-SUMIF('[1]2021'!$E:$E,$A179,'[1]2021'!$G:$G))/12</f>
        <v>0</v>
      </c>
      <c r="R179" s="53">
        <f>+(+SUMIF('[1]2021'!$A:$A,$A179,'[1]2021'!$C:$C)-SUMIF('[1]2021'!$E:$E,$A179,'[1]2021'!$G:$G))/12</f>
        <v>0</v>
      </c>
      <c r="S179" s="53">
        <f>+(+SUMIF('[1]2021'!$A:$A,$A179,'[1]2021'!$C:$C)-SUMIF('[1]2021'!$E:$E,$A179,'[1]2021'!$G:$G))/12</f>
        <v>0</v>
      </c>
      <c r="T179" s="53">
        <f>+(+SUMIF('[1]2021'!$A:$A,$A179,'[1]2021'!$C:$C)-SUMIF('[1]2021'!$E:$E,$A179,'[1]2021'!$G:$G))/12</f>
        <v>0</v>
      </c>
      <c r="U179" s="53">
        <f>+SUM(I179:INDEX(I179:T179,1,Settings!$C$4))</f>
        <v>0</v>
      </c>
      <c r="V179" s="53">
        <f t="shared" si="66"/>
        <v>0</v>
      </c>
      <c r="W179" s="53"/>
      <c r="X179" s="53">
        <f>+SUMIFS(postings!$T:$T,postings!$C:$C,'pl-data'!X$2,postings!$D:$D,'pl-data'!X$3,postings!$I:$I,'pl-data'!$A179)-SUMIFS(postings!$W:$W,postings!$C:$C,'pl-data'!X$2,postings!$D:$D,'pl-data'!X$3,postings!$M:$M,'pl-data'!$A179)</f>
        <v>0</v>
      </c>
      <c r="Y179" s="53">
        <f>+SUMIFS(postings!$T:$T,postings!$C:$C,'pl-data'!Y$2,postings!$D:$D,'pl-data'!Y$3,postings!$I:$I,'pl-data'!$A179)-SUMIFS(postings!$W:$W,postings!$C:$C,'pl-data'!Y$2,postings!$D:$D,'pl-data'!Y$3,postings!$M:$M,'pl-data'!$A179)</f>
        <v>0</v>
      </c>
      <c r="Z179" s="53">
        <f>+SUMIFS(postings!$T:$T,postings!$C:$C,'pl-data'!Z$2,postings!$D:$D,'pl-data'!Z$3,postings!$I:$I,'pl-data'!$A179)-SUMIFS(postings!$W:$W,postings!$C:$C,'pl-data'!Z$2,postings!$D:$D,'pl-data'!Z$3,postings!$M:$M,'pl-data'!$A179)</f>
        <v>0</v>
      </c>
      <c r="AA179" s="53">
        <f>+SUMIFS(postings!$T:$T,postings!$C:$C,'pl-data'!AA$2,postings!$D:$D,'pl-data'!AA$3,postings!$I:$I,'pl-data'!$A179)-SUMIFS(postings!$W:$W,postings!$C:$C,'pl-data'!AA$2,postings!$D:$D,'pl-data'!AA$3,postings!$M:$M,'pl-data'!$A179)</f>
        <v>0</v>
      </c>
      <c r="AB179" s="53">
        <f>+SUMIFS(postings!$T:$T,postings!$C:$C,'pl-data'!AB$2,postings!$D:$D,'pl-data'!AB$3,postings!$I:$I,'pl-data'!$A179)-SUMIFS(postings!$W:$W,postings!$C:$C,'pl-data'!AB$2,postings!$D:$D,'pl-data'!AB$3,postings!$M:$M,'pl-data'!$A179)</f>
        <v>0</v>
      </c>
      <c r="AC179" s="53">
        <f>+SUMIFS(postings!$T:$T,postings!$C:$C,'pl-data'!AC$2,postings!$D:$D,'pl-data'!AC$3,postings!$I:$I,'pl-data'!$A179)-SUMIFS(postings!$W:$W,postings!$C:$C,'pl-data'!AC$2,postings!$D:$D,'pl-data'!AC$3,postings!$M:$M,'pl-data'!$A179)</f>
        <v>0</v>
      </c>
      <c r="AD179" s="53">
        <f>+SUMIFS(postings!$T:$T,postings!$C:$C,'pl-data'!AD$2,postings!$D:$D,'pl-data'!AD$3,postings!$I:$I,'pl-data'!$A179)-SUMIFS(postings!$W:$W,postings!$C:$C,'pl-data'!AD$2,postings!$D:$D,'pl-data'!AD$3,postings!$M:$M,'pl-data'!$A179)</f>
        <v>0</v>
      </c>
      <c r="AE179" s="53">
        <f>+SUMIFS(postings!$T:$T,postings!$C:$C,'pl-data'!AE$2,postings!$D:$D,'pl-data'!AE$3,postings!$I:$I,'pl-data'!$A179)-SUMIFS(postings!$W:$W,postings!$C:$C,'pl-data'!AE$2,postings!$D:$D,'pl-data'!AE$3,postings!$M:$M,'pl-data'!$A179)</f>
        <v>0</v>
      </c>
      <c r="AF179" s="53">
        <f>+SUMIFS(postings!$T:$T,postings!$C:$C,'pl-data'!AF$2,postings!$D:$D,'pl-data'!AF$3,postings!$I:$I,'pl-data'!$A179)-SUMIFS(postings!$W:$W,postings!$C:$C,'pl-data'!AF$2,postings!$D:$D,'pl-data'!AF$3,postings!$M:$M,'pl-data'!$A179)</f>
        <v>0</v>
      </c>
      <c r="AG179" s="53">
        <f>+SUMIFS(postings!$T:$T,postings!$C:$C,'pl-data'!AG$2,postings!$D:$D,'pl-data'!AG$3,postings!$I:$I,'pl-data'!$A179)-SUMIFS(postings!$W:$W,postings!$C:$C,'pl-data'!AG$2,postings!$D:$D,'pl-data'!AG$3,postings!$M:$M,'pl-data'!$A179)</f>
        <v>0</v>
      </c>
      <c r="AH179" s="53">
        <f>+SUMIFS(postings!$T:$T,postings!$C:$C,'pl-data'!AH$2,postings!$D:$D,'pl-data'!AH$3,postings!$I:$I,'pl-data'!$A179)-SUMIFS(postings!$W:$W,postings!$C:$C,'pl-data'!AH$2,postings!$D:$D,'pl-data'!AH$3,postings!$M:$M,'pl-data'!$A179)</f>
        <v>0</v>
      </c>
      <c r="AI179" s="53">
        <f>+SUMIFS(postings!$T:$T,postings!$C:$C,'pl-data'!AI$2,postings!$D:$D,'pl-data'!AI$3,postings!$I:$I,'pl-data'!$A179)-SUMIFS(postings!$W:$W,postings!$C:$C,'pl-data'!AI$2,postings!$D:$D,'pl-data'!AI$3,postings!$M:$M,'pl-data'!$A179)</f>
        <v>0</v>
      </c>
      <c r="AJ179" s="53">
        <f>+SUM(X179:INDEX(X179:AI179,1,Settings!$C$4))</f>
        <v>0</v>
      </c>
      <c r="AK179" s="53">
        <f t="shared" si="67"/>
        <v>0</v>
      </c>
      <c r="AL179" s="53"/>
      <c r="AM179" s="53">
        <f t="shared" si="68"/>
        <v>0</v>
      </c>
      <c r="AN179" s="53">
        <f t="shared" si="69"/>
        <v>0</v>
      </c>
      <c r="AO179" s="53">
        <f t="shared" si="70"/>
        <v>0</v>
      </c>
      <c r="AP179" s="53">
        <f t="shared" si="71"/>
        <v>0</v>
      </c>
      <c r="AQ179" s="53">
        <f t="shared" si="72"/>
        <v>0</v>
      </c>
      <c r="AR179" s="53">
        <f t="shared" si="73"/>
        <v>0</v>
      </c>
      <c r="AS179" s="53">
        <f t="shared" si="74"/>
        <v>0</v>
      </c>
      <c r="AT179" s="53">
        <f t="shared" si="75"/>
        <v>0</v>
      </c>
      <c r="AU179" s="53">
        <f t="shared" si="76"/>
        <v>0</v>
      </c>
      <c r="AV179" s="53">
        <f t="shared" si="77"/>
        <v>0</v>
      </c>
      <c r="AW179" s="53">
        <f t="shared" si="78"/>
        <v>0</v>
      </c>
      <c r="AX179" s="53">
        <f t="shared" si="79"/>
        <v>0</v>
      </c>
      <c r="AY179" s="53">
        <f>+SUM(AM179:INDEX(AM179:AX179,1,Settings!$C$4))</f>
        <v>0</v>
      </c>
      <c r="AZ179" s="53">
        <f t="shared" si="80"/>
        <v>0</v>
      </c>
      <c r="BA179" s="53"/>
      <c r="BB179" s="53">
        <f t="shared" si="81"/>
        <v>0</v>
      </c>
      <c r="BC179" s="53">
        <f t="shared" si="82"/>
        <v>0</v>
      </c>
      <c r="BD179" s="53">
        <f t="shared" si="83"/>
        <v>0</v>
      </c>
      <c r="BE179" s="53">
        <f t="shared" si="84"/>
        <v>0</v>
      </c>
      <c r="BF179" s="53">
        <f t="shared" si="85"/>
        <v>0</v>
      </c>
      <c r="BG179" s="53">
        <f t="shared" si="86"/>
        <v>0</v>
      </c>
      <c r="BH179" s="53">
        <f t="shared" si="87"/>
        <v>0</v>
      </c>
      <c r="BI179" s="53">
        <f t="shared" si="88"/>
        <v>0</v>
      </c>
      <c r="BJ179" s="53">
        <f t="shared" si="89"/>
        <v>0</v>
      </c>
      <c r="BK179" s="53">
        <f t="shared" si="90"/>
        <v>0</v>
      </c>
      <c r="BL179" s="53">
        <f t="shared" si="91"/>
        <v>0</v>
      </c>
      <c r="BM179" s="53">
        <f t="shared" si="92"/>
        <v>0</v>
      </c>
      <c r="BN179" s="53">
        <f t="shared" si="93"/>
        <v>0</v>
      </c>
      <c r="BO179" s="53"/>
      <c r="BP179" s="53">
        <f t="shared" si="94"/>
        <v>0</v>
      </c>
      <c r="BQ179" s="53"/>
      <c r="BR179" s="53">
        <f t="shared" si="95"/>
        <v>0</v>
      </c>
    </row>
    <row r="180" spans="1:70" x14ac:dyDescent="0.2">
      <c r="A180" s="6">
        <v>3060</v>
      </c>
      <c r="B180" s="6" t="str">
        <f>+VLOOKUP(A180,masterfile!B:C,2,FALSE)</f>
        <v>Einkauf RHB, EU-Erwerb 7% Vorst./USt</v>
      </c>
      <c r="D180" s="53">
        <f>+SUMIF('[1]2017'!$A:$A,$A180,'[1]2017'!$C:$C)-SUMIF('[1]2017'!$E:$E,$A180,'[1]2017'!$G:$G)</f>
        <v>0</v>
      </c>
      <c r="E180" s="53">
        <f>+SUMIF('[1]2018'!$A:$A,$A180,'[1]2018'!$C:$C)-SUMIF('[1]2018'!$E:$E,$A180,'[1]2018'!$G:$G)</f>
        <v>0</v>
      </c>
      <c r="F180" s="53">
        <f>+SUMIF('[1]2019'!$A:$A,$A180,'[1]2019'!$C:$C)-SUMIF('[1]2019'!$E:$E,$A180,'[1]2019'!$G:$G)</f>
        <v>0</v>
      </c>
      <c r="G180" s="53">
        <f>+SUMIF('[1]2020'!$A:$A,$A180,'[1]2020'!$C:$C)-SUMIF('[1]2020'!$E:$E,$A180,'[1]2020'!$G:$G)</f>
        <v>0</v>
      </c>
      <c r="H180" s="53"/>
      <c r="I180" s="53">
        <f>+(+SUMIF('[1]2021'!$A:$A,$A180,'[1]2021'!$C:$C)-SUMIF('[1]2021'!$E:$E,$A180,'[1]2021'!$G:$G))/12</f>
        <v>0</v>
      </c>
      <c r="J180" s="53">
        <f>+(+SUMIF('[1]2021'!$A:$A,$A180,'[1]2021'!$C:$C)-SUMIF('[1]2021'!$E:$E,$A180,'[1]2021'!$G:$G))/12</f>
        <v>0</v>
      </c>
      <c r="K180" s="53">
        <f>+(+SUMIF('[1]2021'!$A:$A,$A180,'[1]2021'!$C:$C)-SUMIF('[1]2021'!$E:$E,$A180,'[1]2021'!$G:$G))/12</f>
        <v>0</v>
      </c>
      <c r="L180" s="53">
        <f>+(+SUMIF('[1]2021'!$A:$A,$A180,'[1]2021'!$C:$C)-SUMIF('[1]2021'!$E:$E,$A180,'[1]2021'!$G:$G))/12</f>
        <v>0</v>
      </c>
      <c r="M180" s="53">
        <f>+(+SUMIF('[1]2021'!$A:$A,$A180,'[1]2021'!$C:$C)-SUMIF('[1]2021'!$E:$E,$A180,'[1]2021'!$G:$G))/12</f>
        <v>0</v>
      </c>
      <c r="N180" s="53">
        <f>+(+SUMIF('[1]2021'!$A:$A,$A180,'[1]2021'!$C:$C)-SUMIF('[1]2021'!$E:$E,$A180,'[1]2021'!$G:$G))/12</f>
        <v>0</v>
      </c>
      <c r="O180" s="53">
        <f>+(+SUMIF('[1]2021'!$A:$A,$A180,'[1]2021'!$C:$C)-SUMIF('[1]2021'!$E:$E,$A180,'[1]2021'!$G:$G))/12</f>
        <v>0</v>
      </c>
      <c r="P180" s="53">
        <f>+(+SUMIF('[1]2021'!$A:$A,$A180,'[1]2021'!$C:$C)-SUMIF('[1]2021'!$E:$E,$A180,'[1]2021'!$G:$G))/12</f>
        <v>0</v>
      </c>
      <c r="Q180" s="53">
        <f>+(+SUMIF('[1]2021'!$A:$A,$A180,'[1]2021'!$C:$C)-SUMIF('[1]2021'!$E:$E,$A180,'[1]2021'!$G:$G))/12</f>
        <v>0</v>
      </c>
      <c r="R180" s="53">
        <f>+(+SUMIF('[1]2021'!$A:$A,$A180,'[1]2021'!$C:$C)-SUMIF('[1]2021'!$E:$E,$A180,'[1]2021'!$G:$G))/12</f>
        <v>0</v>
      </c>
      <c r="S180" s="53">
        <f>+(+SUMIF('[1]2021'!$A:$A,$A180,'[1]2021'!$C:$C)-SUMIF('[1]2021'!$E:$E,$A180,'[1]2021'!$G:$G))/12</f>
        <v>0</v>
      </c>
      <c r="T180" s="53">
        <f>+(+SUMIF('[1]2021'!$A:$A,$A180,'[1]2021'!$C:$C)-SUMIF('[1]2021'!$E:$E,$A180,'[1]2021'!$G:$G))/12</f>
        <v>0</v>
      </c>
      <c r="U180" s="53">
        <f>+SUM(I180:INDEX(I180:T180,1,Settings!$C$4))</f>
        <v>0</v>
      </c>
      <c r="V180" s="53">
        <f t="shared" si="66"/>
        <v>0</v>
      </c>
      <c r="W180" s="53"/>
      <c r="X180" s="53">
        <f>+SUMIFS(postings!$T:$T,postings!$C:$C,'pl-data'!X$2,postings!$D:$D,'pl-data'!X$3,postings!$I:$I,'pl-data'!$A180)-SUMIFS(postings!$W:$W,postings!$C:$C,'pl-data'!X$2,postings!$D:$D,'pl-data'!X$3,postings!$M:$M,'pl-data'!$A180)</f>
        <v>0</v>
      </c>
      <c r="Y180" s="53">
        <f>+SUMIFS(postings!$T:$T,postings!$C:$C,'pl-data'!Y$2,postings!$D:$D,'pl-data'!Y$3,postings!$I:$I,'pl-data'!$A180)-SUMIFS(postings!$W:$W,postings!$C:$C,'pl-data'!Y$2,postings!$D:$D,'pl-data'!Y$3,postings!$M:$M,'pl-data'!$A180)</f>
        <v>0</v>
      </c>
      <c r="Z180" s="53">
        <f>+SUMIFS(postings!$T:$T,postings!$C:$C,'pl-data'!Z$2,postings!$D:$D,'pl-data'!Z$3,postings!$I:$I,'pl-data'!$A180)-SUMIFS(postings!$W:$W,postings!$C:$C,'pl-data'!Z$2,postings!$D:$D,'pl-data'!Z$3,postings!$M:$M,'pl-data'!$A180)</f>
        <v>0</v>
      </c>
      <c r="AA180" s="53">
        <f>+SUMIFS(postings!$T:$T,postings!$C:$C,'pl-data'!AA$2,postings!$D:$D,'pl-data'!AA$3,postings!$I:$I,'pl-data'!$A180)-SUMIFS(postings!$W:$W,postings!$C:$C,'pl-data'!AA$2,postings!$D:$D,'pl-data'!AA$3,postings!$M:$M,'pl-data'!$A180)</f>
        <v>0</v>
      </c>
      <c r="AB180" s="53">
        <f>+SUMIFS(postings!$T:$T,postings!$C:$C,'pl-data'!AB$2,postings!$D:$D,'pl-data'!AB$3,postings!$I:$I,'pl-data'!$A180)-SUMIFS(postings!$W:$W,postings!$C:$C,'pl-data'!AB$2,postings!$D:$D,'pl-data'!AB$3,postings!$M:$M,'pl-data'!$A180)</f>
        <v>0</v>
      </c>
      <c r="AC180" s="53">
        <f>+SUMIFS(postings!$T:$T,postings!$C:$C,'pl-data'!AC$2,postings!$D:$D,'pl-data'!AC$3,postings!$I:$I,'pl-data'!$A180)-SUMIFS(postings!$W:$W,postings!$C:$C,'pl-data'!AC$2,postings!$D:$D,'pl-data'!AC$3,postings!$M:$M,'pl-data'!$A180)</f>
        <v>0</v>
      </c>
      <c r="AD180" s="53">
        <f>+SUMIFS(postings!$T:$T,postings!$C:$C,'pl-data'!AD$2,postings!$D:$D,'pl-data'!AD$3,postings!$I:$I,'pl-data'!$A180)-SUMIFS(postings!$W:$W,postings!$C:$C,'pl-data'!AD$2,postings!$D:$D,'pl-data'!AD$3,postings!$M:$M,'pl-data'!$A180)</f>
        <v>0</v>
      </c>
      <c r="AE180" s="53">
        <f>+SUMIFS(postings!$T:$T,postings!$C:$C,'pl-data'!AE$2,postings!$D:$D,'pl-data'!AE$3,postings!$I:$I,'pl-data'!$A180)-SUMIFS(postings!$W:$W,postings!$C:$C,'pl-data'!AE$2,postings!$D:$D,'pl-data'!AE$3,postings!$M:$M,'pl-data'!$A180)</f>
        <v>0</v>
      </c>
      <c r="AF180" s="53">
        <f>+SUMIFS(postings!$T:$T,postings!$C:$C,'pl-data'!AF$2,postings!$D:$D,'pl-data'!AF$3,postings!$I:$I,'pl-data'!$A180)-SUMIFS(postings!$W:$W,postings!$C:$C,'pl-data'!AF$2,postings!$D:$D,'pl-data'!AF$3,postings!$M:$M,'pl-data'!$A180)</f>
        <v>0</v>
      </c>
      <c r="AG180" s="53">
        <f>+SUMIFS(postings!$T:$T,postings!$C:$C,'pl-data'!AG$2,postings!$D:$D,'pl-data'!AG$3,postings!$I:$I,'pl-data'!$A180)-SUMIFS(postings!$W:$W,postings!$C:$C,'pl-data'!AG$2,postings!$D:$D,'pl-data'!AG$3,postings!$M:$M,'pl-data'!$A180)</f>
        <v>0</v>
      </c>
      <c r="AH180" s="53">
        <f>+SUMIFS(postings!$T:$T,postings!$C:$C,'pl-data'!AH$2,postings!$D:$D,'pl-data'!AH$3,postings!$I:$I,'pl-data'!$A180)-SUMIFS(postings!$W:$W,postings!$C:$C,'pl-data'!AH$2,postings!$D:$D,'pl-data'!AH$3,postings!$M:$M,'pl-data'!$A180)</f>
        <v>0</v>
      </c>
      <c r="AI180" s="53">
        <f>+SUMIFS(postings!$T:$T,postings!$C:$C,'pl-data'!AI$2,postings!$D:$D,'pl-data'!AI$3,postings!$I:$I,'pl-data'!$A180)-SUMIFS(postings!$W:$W,postings!$C:$C,'pl-data'!AI$2,postings!$D:$D,'pl-data'!AI$3,postings!$M:$M,'pl-data'!$A180)</f>
        <v>0</v>
      </c>
      <c r="AJ180" s="53">
        <f>+SUM(X180:INDEX(X180:AI180,1,Settings!$C$4))</f>
        <v>0</v>
      </c>
      <c r="AK180" s="53">
        <f t="shared" si="67"/>
        <v>0</v>
      </c>
      <c r="AL180" s="53"/>
      <c r="AM180" s="53">
        <f t="shared" si="68"/>
        <v>0</v>
      </c>
      <c r="AN180" s="53">
        <f t="shared" si="69"/>
        <v>0</v>
      </c>
      <c r="AO180" s="53">
        <f t="shared" si="70"/>
        <v>0</v>
      </c>
      <c r="AP180" s="53">
        <f t="shared" si="71"/>
        <v>0</v>
      </c>
      <c r="AQ180" s="53">
        <f t="shared" si="72"/>
        <v>0</v>
      </c>
      <c r="AR180" s="53">
        <f t="shared" si="73"/>
        <v>0</v>
      </c>
      <c r="AS180" s="53">
        <f t="shared" si="74"/>
        <v>0</v>
      </c>
      <c r="AT180" s="53">
        <f t="shared" si="75"/>
        <v>0</v>
      </c>
      <c r="AU180" s="53">
        <f t="shared" si="76"/>
        <v>0</v>
      </c>
      <c r="AV180" s="53">
        <f t="shared" si="77"/>
        <v>0</v>
      </c>
      <c r="AW180" s="53">
        <f t="shared" si="78"/>
        <v>0</v>
      </c>
      <c r="AX180" s="53">
        <f t="shared" si="79"/>
        <v>0</v>
      </c>
      <c r="AY180" s="53">
        <f>+SUM(AM180:INDEX(AM180:AX180,1,Settings!$C$4))</f>
        <v>0</v>
      </c>
      <c r="AZ180" s="53">
        <f t="shared" si="80"/>
        <v>0</v>
      </c>
      <c r="BA180" s="53"/>
      <c r="BB180" s="53">
        <f t="shared" si="81"/>
        <v>0</v>
      </c>
      <c r="BC180" s="53">
        <f t="shared" si="82"/>
        <v>0</v>
      </c>
      <c r="BD180" s="53">
        <f t="shared" si="83"/>
        <v>0</v>
      </c>
      <c r="BE180" s="53">
        <f t="shared" si="84"/>
        <v>0</v>
      </c>
      <c r="BF180" s="53">
        <f t="shared" si="85"/>
        <v>0</v>
      </c>
      <c r="BG180" s="53">
        <f t="shared" si="86"/>
        <v>0</v>
      </c>
      <c r="BH180" s="53">
        <f t="shared" si="87"/>
        <v>0</v>
      </c>
      <c r="BI180" s="53">
        <f t="shared" si="88"/>
        <v>0</v>
      </c>
      <c r="BJ180" s="53">
        <f t="shared" si="89"/>
        <v>0</v>
      </c>
      <c r="BK180" s="53">
        <f t="shared" si="90"/>
        <v>0</v>
      </c>
      <c r="BL180" s="53">
        <f t="shared" si="91"/>
        <v>0</v>
      </c>
      <c r="BM180" s="53">
        <f t="shared" si="92"/>
        <v>0</v>
      </c>
      <c r="BN180" s="53">
        <f t="shared" si="93"/>
        <v>0</v>
      </c>
      <c r="BO180" s="53"/>
      <c r="BP180" s="53">
        <f t="shared" si="94"/>
        <v>0</v>
      </c>
      <c r="BQ180" s="53"/>
      <c r="BR180" s="53">
        <f t="shared" si="95"/>
        <v>0</v>
      </c>
    </row>
    <row r="181" spans="1:70" x14ac:dyDescent="0.2">
      <c r="A181" s="6">
        <v>3062</v>
      </c>
      <c r="B181" s="6" t="str">
        <f>+VLOOKUP(A181,masterfile!B:C,2,FALSE)</f>
        <v>Einkauf RHB,EU-Erwerb 19% Vorst./USt</v>
      </c>
      <c r="D181" s="53">
        <f>+SUMIF('[1]2017'!$A:$A,$A181,'[1]2017'!$C:$C)-SUMIF('[1]2017'!$E:$E,$A181,'[1]2017'!$G:$G)</f>
        <v>0</v>
      </c>
      <c r="E181" s="53">
        <f>+SUMIF('[1]2018'!$A:$A,$A181,'[1]2018'!$C:$C)-SUMIF('[1]2018'!$E:$E,$A181,'[1]2018'!$G:$G)</f>
        <v>0</v>
      </c>
      <c r="F181" s="53">
        <f>+SUMIF('[1]2019'!$A:$A,$A181,'[1]2019'!$C:$C)-SUMIF('[1]2019'!$E:$E,$A181,'[1]2019'!$G:$G)</f>
        <v>0</v>
      </c>
      <c r="G181" s="53">
        <f>+SUMIF('[1]2020'!$A:$A,$A181,'[1]2020'!$C:$C)-SUMIF('[1]2020'!$E:$E,$A181,'[1]2020'!$G:$G)</f>
        <v>0</v>
      </c>
      <c r="H181" s="53"/>
      <c r="I181" s="53">
        <f>+(+SUMIF('[1]2021'!$A:$A,$A181,'[1]2021'!$C:$C)-SUMIF('[1]2021'!$E:$E,$A181,'[1]2021'!$G:$G))/12</f>
        <v>0</v>
      </c>
      <c r="J181" s="53">
        <f>+(+SUMIF('[1]2021'!$A:$A,$A181,'[1]2021'!$C:$C)-SUMIF('[1]2021'!$E:$E,$A181,'[1]2021'!$G:$G))/12</f>
        <v>0</v>
      </c>
      <c r="K181" s="53">
        <f>+(+SUMIF('[1]2021'!$A:$A,$A181,'[1]2021'!$C:$C)-SUMIF('[1]2021'!$E:$E,$A181,'[1]2021'!$G:$G))/12</f>
        <v>0</v>
      </c>
      <c r="L181" s="53">
        <f>+(+SUMIF('[1]2021'!$A:$A,$A181,'[1]2021'!$C:$C)-SUMIF('[1]2021'!$E:$E,$A181,'[1]2021'!$G:$G))/12</f>
        <v>0</v>
      </c>
      <c r="M181" s="53">
        <f>+(+SUMIF('[1]2021'!$A:$A,$A181,'[1]2021'!$C:$C)-SUMIF('[1]2021'!$E:$E,$A181,'[1]2021'!$G:$G))/12</f>
        <v>0</v>
      </c>
      <c r="N181" s="53">
        <f>+(+SUMIF('[1]2021'!$A:$A,$A181,'[1]2021'!$C:$C)-SUMIF('[1]2021'!$E:$E,$A181,'[1]2021'!$G:$G))/12</f>
        <v>0</v>
      </c>
      <c r="O181" s="53">
        <f>+(+SUMIF('[1]2021'!$A:$A,$A181,'[1]2021'!$C:$C)-SUMIF('[1]2021'!$E:$E,$A181,'[1]2021'!$G:$G))/12</f>
        <v>0</v>
      </c>
      <c r="P181" s="53">
        <f>+(+SUMIF('[1]2021'!$A:$A,$A181,'[1]2021'!$C:$C)-SUMIF('[1]2021'!$E:$E,$A181,'[1]2021'!$G:$G))/12</f>
        <v>0</v>
      </c>
      <c r="Q181" s="53">
        <f>+(+SUMIF('[1]2021'!$A:$A,$A181,'[1]2021'!$C:$C)-SUMIF('[1]2021'!$E:$E,$A181,'[1]2021'!$G:$G))/12</f>
        <v>0</v>
      </c>
      <c r="R181" s="53">
        <f>+(+SUMIF('[1]2021'!$A:$A,$A181,'[1]2021'!$C:$C)-SUMIF('[1]2021'!$E:$E,$A181,'[1]2021'!$G:$G))/12</f>
        <v>0</v>
      </c>
      <c r="S181" s="53">
        <f>+(+SUMIF('[1]2021'!$A:$A,$A181,'[1]2021'!$C:$C)-SUMIF('[1]2021'!$E:$E,$A181,'[1]2021'!$G:$G))/12</f>
        <v>0</v>
      </c>
      <c r="T181" s="53">
        <f>+(+SUMIF('[1]2021'!$A:$A,$A181,'[1]2021'!$C:$C)-SUMIF('[1]2021'!$E:$E,$A181,'[1]2021'!$G:$G))/12</f>
        <v>0</v>
      </c>
      <c r="U181" s="53">
        <f>+SUM(I181:INDEX(I181:T181,1,Settings!$C$4))</f>
        <v>0</v>
      </c>
      <c r="V181" s="53">
        <f t="shared" si="66"/>
        <v>0</v>
      </c>
      <c r="W181" s="53"/>
      <c r="X181" s="53">
        <f>+SUMIFS(postings!$T:$T,postings!$C:$C,'pl-data'!X$2,postings!$D:$D,'pl-data'!X$3,postings!$I:$I,'pl-data'!$A181)-SUMIFS(postings!$W:$W,postings!$C:$C,'pl-data'!X$2,postings!$D:$D,'pl-data'!X$3,postings!$M:$M,'pl-data'!$A181)</f>
        <v>0</v>
      </c>
      <c r="Y181" s="53">
        <f>+SUMIFS(postings!$T:$T,postings!$C:$C,'pl-data'!Y$2,postings!$D:$D,'pl-data'!Y$3,postings!$I:$I,'pl-data'!$A181)-SUMIFS(postings!$W:$W,postings!$C:$C,'pl-data'!Y$2,postings!$D:$D,'pl-data'!Y$3,postings!$M:$M,'pl-data'!$A181)</f>
        <v>0</v>
      </c>
      <c r="Z181" s="53">
        <f>+SUMIFS(postings!$T:$T,postings!$C:$C,'pl-data'!Z$2,postings!$D:$D,'pl-data'!Z$3,postings!$I:$I,'pl-data'!$A181)-SUMIFS(postings!$W:$W,postings!$C:$C,'pl-data'!Z$2,postings!$D:$D,'pl-data'!Z$3,postings!$M:$M,'pl-data'!$A181)</f>
        <v>0</v>
      </c>
      <c r="AA181" s="53">
        <f>+SUMIFS(postings!$T:$T,postings!$C:$C,'pl-data'!AA$2,postings!$D:$D,'pl-data'!AA$3,postings!$I:$I,'pl-data'!$A181)-SUMIFS(postings!$W:$W,postings!$C:$C,'pl-data'!AA$2,postings!$D:$D,'pl-data'!AA$3,postings!$M:$M,'pl-data'!$A181)</f>
        <v>0</v>
      </c>
      <c r="AB181" s="53">
        <f>+SUMIFS(postings!$T:$T,postings!$C:$C,'pl-data'!AB$2,postings!$D:$D,'pl-data'!AB$3,postings!$I:$I,'pl-data'!$A181)-SUMIFS(postings!$W:$W,postings!$C:$C,'pl-data'!AB$2,postings!$D:$D,'pl-data'!AB$3,postings!$M:$M,'pl-data'!$A181)</f>
        <v>0</v>
      </c>
      <c r="AC181" s="53">
        <f>+SUMIFS(postings!$T:$T,postings!$C:$C,'pl-data'!AC$2,postings!$D:$D,'pl-data'!AC$3,postings!$I:$I,'pl-data'!$A181)-SUMIFS(postings!$W:$W,postings!$C:$C,'pl-data'!AC$2,postings!$D:$D,'pl-data'!AC$3,postings!$M:$M,'pl-data'!$A181)</f>
        <v>0</v>
      </c>
      <c r="AD181" s="53">
        <f>+SUMIFS(postings!$T:$T,postings!$C:$C,'pl-data'!AD$2,postings!$D:$D,'pl-data'!AD$3,postings!$I:$I,'pl-data'!$A181)-SUMIFS(postings!$W:$W,postings!$C:$C,'pl-data'!AD$2,postings!$D:$D,'pl-data'!AD$3,postings!$M:$M,'pl-data'!$A181)</f>
        <v>0</v>
      </c>
      <c r="AE181" s="53">
        <f>+SUMIFS(postings!$T:$T,postings!$C:$C,'pl-data'!AE$2,postings!$D:$D,'pl-data'!AE$3,postings!$I:$I,'pl-data'!$A181)-SUMIFS(postings!$W:$W,postings!$C:$C,'pl-data'!AE$2,postings!$D:$D,'pl-data'!AE$3,postings!$M:$M,'pl-data'!$A181)</f>
        <v>0</v>
      </c>
      <c r="AF181" s="53">
        <f>+SUMIFS(postings!$T:$T,postings!$C:$C,'pl-data'!AF$2,postings!$D:$D,'pl-data'!AF$3,postings!$I:$I,'pl-data'!$A181)-SUMIFS(postings!$W:$W,postings!$C:$C,'pl-data'!AF$2,postings!$D:$D,'pl-data'!AF$3,postings!$M:$M,'pl-data'!$A181)</f>
        <v>0</v>
      </c>
      <c r="AG181" s="53">
        <f>+SUMIFS(postings!$T:$T,postings!$C:$C,'pl-data'!AG$2,postings!$D:$D,'pl-data'!AG$3,postings!$I:$I,'pl-data'!$A181)-SUMIFS(postings!$W:$W,postings!$C:$C,'pl-data'!AG$2,postings!$D:$D,'pl-data'!AG$3,postings!$M:$M,'pl-data'!$A181)</f>
        <v>0</v>
      </c>
      <c r="AH181" s="53">
        <f>+SUMIFS(postings!$T:$T,postings!$C:$C,'pl-data'!AH$2,postings!$D:$D,'pl-data'!AH$3,postings!$I:$I,'pl-data'!$A181)-SUMIFS(postings!$W:$W,postings!$C:$C,'pl-data'!AH$2,postings!$D:$D,'pl-data'!AH$3,postings!$M:$M,'pl-data'!$A181)</f>
        <v>0</v>
      </c>
      <c r="AI181" s="53">
        <f>+SUMIFS(postings!$T:$T,postings!$C:$C,'pl-data'!AI$2,postings!$D:$D,'pl-data'!AI$3,postings!$I:$I,'pl-data'!$A181)-SUMIFS(postings!$W:$W,postings!$C:$C,'pl-data'!AI$2,postings!$D:$D,'pl-data'!AI$3,postings!$M:$M,'pl-data'!$A181)</f>
        <v>0</v>
      </c>
      <c r="AJ181" s="53">
        <f>+SUM(X181:INDEX(X181:AI181,1,Settings!$C$4))</f>
        <v>0</v>
      </c>
      <c r="AK181" s="53">
        <f t="shared" si="67"/>
        <v>0</v>
      </c>
      <c r="AL181" s="53"/>
      <c r="AM181" s="53">
        <f t="shared" si="68"/>
        <v>0</v>
      </c>
      <c r="AN181" s="53">
        <f t="shared" si="69"/>
        <v>0</v>
      </c>
      <c r="AO181" s="53">
        <f t="shared" si="70"/>
        <v>0</v>
      </c>
      <c r="AP181" s="53">
        <f t="shared" si="71"/>
        <v>0</v>
      </c>
      <c r="AQ181" s="53">
        <f t="shared" si="72"/>
        <v>0</v>
      </c>
      <c r="AR181" s="53">
        <f t="shared" si="73"/>
        <v>0</v>
      </c>
      <c r="AS181" s="53">
        <f t="shared" si="74"/>
        <v>0</v>
      </c>
      <c r="AT181" s="53">
        <f t="shared" si="75"/>
        <v>0</v>
      </c>
      <c r="AU181" s="53">
        <f t="shared" si="76"/>
        <v>0</v>
      </c>
      <c r="AV181" s="53">
        <f t="shared" si="77"/>
        <v>0</v>
      </c>
      <c r="AW181" s="53">
        <f t="shared" si="78"/>
        <v>0</v>
      </c>
      <c r="AX181" s="53">
        <f t="shared" si="79"/>
        <v>0</v>
      </c>
      <c r="AY181" s="53">
        <f>+SUM(AM181:INDEX(AM181:AX181,1,Settings!$C$4))</f>
        <v>0</v>
      </c>
      <c r="AZ181" s="53">
        <f t="shared" si="80"/>
        <v>0</v>
      </c>
      <c r="BA181" s="53"/>
      <c r="BB181" s="53">
        <f t="shared" si="81"/>
        <v>0</v>
      </c>
      <c r="BC181" s="53">
        <f t="shared" si="82"/>
        <v>0</v>
      </c>
      <c r="BD181" s="53">
        <f t="shared" si="83"/>
        <v>0</v>
      </c>
      <c r="BE181" s="53">
        <f t="shared" si="84"/>
        <v>0</v>
      </c>
      <c r="BF181" s="53">
        <f t="shared" si="85"/>
        <v>0</v>
      </c>
      <c r="BG181" s="53">
        <f t="shared" si="86"/>
        <v>0</v>
      </c>
      <c r="BH181" s="53">
        <f t="shared" si="87"/>
        <v>0</v>
      </c>
      <c r="BI181" s="53">
        <f t="shared" si="88"/>
        <v>0</v>
      </c>
      <c r="BJ181" s="53">
        <f t="shared" si="89"/>
        <v>0</v>
      </c>
      <c r="BK181" s="53">
        <f t="shared" si="90"/>
        <v>0</v>
      </c>
      <c r="BL181" s="53">
        <f t="shared" si="91"/>
        <v>0</v>
      </c>
      <c r="BM181" s="53">
        <f t="shared" si="92"/>
        <v>0</v>
      </c>
      <c r="BN181" s="53">
        <f t="shared" si="93"/>
        <v>0</v>
      </c>
      <c r="BO181" s="53"/>
      <c r="BP181" s="53">
        <f t="shared" si="94"/>
        <v>0</v>
      </c>
      <c r="BQ181" s="53"/>
      <c r="BR181" s="53">
        <f t="shared" si="95"/>
        <v>0</v>
      </c>
    </row>
    <row r="182" spans="1:70" x14ac:dyDescent="0.2">
      <c r="A182" s="6">
        <v>3066</v>
      </c>
      <c r="B182" s="6" t="str">
        <f>+VLOOKUP(A182,masterfile!B:C,2,FALSE)</f>
        <v>Eink.RHB,EU-Erwerb ohne Vorst., 7% USt</v>
      </c>
      <c r="D182" s="53">
        <f>+SUMIF('[1]2017'!$A:$A,$A182,'[1]2017'!$C:$C)-SUMIF('[1]2017'!$E:$E,$A182,'[1]2017'!$G:$G)</f>
        <v>0</v>
      </c>
      <c r="E182" s="53">
        <f>+SUMIF('[1]2018'!$A:$A,$A182,'[1]2018'!$C:$C)-SUMIF('[1]2018'!$E:$E,$A182,'[1]2018'!$G:$G)</f>
        <v>0</v>
      </c>
      <c r="F182" s="53">
        <f>+SUMIF('[1]2019'!$A:$A,$A182,'[1]2019'!$C:$C)-SUMIF('[1]2019'!$E:$E,$A182,'[1]2019'!$G:$G)</f>
        <v>0</v>
      </c>
      <c r="G182" s="53">
        <f>+SUMIF('[1]2020'!$A:$A,$A182,'[1]2020'!$C:$C)-SUMIF('[1]2020'!$E:$E,$A182,'[1]2020'!$G:$G)</f>
        <v>0</v>
      </c>
      <c r="H182" s="53"/>
      <c r="I182" s="53">
        <f>+(+SUMIF('[1]2021'!$A:$A,$A182,'[1]2021'!$C:$C)-SUMIF('[1]2021'!$E:$E,$A182,'[1]2021'!$G:$G))/12</f>
        <v>0</v>
      </c>
      <c r="J182" s="53">
        <f>+(+SUMIF('[1]2021'!$A:$A,$A182,'[1]2021'!$C:$C)-SUMIF('[1]2021'!$E:$E,$A182,'[1]2021'!$G:$G))/12</f>
        <v>0</v>
      </c>
      <c r="K182" s="53">
        <f>+(+SUMIF('[1]2021'!$A:$A,$A182,'[1]2021'!$C:$C)-SUMIF('[1]2021'!$E:$E,$A182,'[1]2021'!$G:$G))/12</f>
        <v>0</v>
      </c>
      <c r="L182" s="53">
        <f>+(+SUMIF('[1]2021'!$A:$A,$A182,'[1]2021'!$C:$C)-SUMIF('[1]2021'!$E:$E,$A182,'[1]2021'!$G:$G))/12</f>
        <v>0</v>
      </c>
      <c r="M182" s="53">
        <f>+(+SUMIF('[1]2021'!$A:$A,$A182,'[1]2021'!$C:$C)-SUMIF('[1]2021'!$E:$E,$A182,'[1]2021'!$G:$G))/12</f>
        <v>0</v>
      </c>
      <c r="N182" s="53">
        <f>+(+SUMIF('[1]2021'!$A:$A,$A182,'[1]2021'!$C:$C)-SUMIF('[1]2021'!$E:$E,$A182,'[1]2021'!$G:$G))/12</f>
        <v>0</v>
      </c>
      <c r="O182" s="53">
        <f>+(+SUMIF('[1]2021'!$A:$A,$A182,'[1]2021'!$C:$C)-SUMIF('[1]2021'!$E:$E,$A182,'[1]2021'!$G:$G))/12</f>
        <v>0</v>
      </c>
      <c r="P182" s="53">
        <f>+(+SUMIF('[1]2021'!$A:$A,$A182,'[1]2021'!$C:$C)-SUMIF('[1]2021'!$E:$E,$A182,'[1]2021'!$G:$G))/12</f>
        <v>0</v>
      </c>
      <c r="Q182" s="53">
        <f>+(+SUMIF('[1]2021'!$A:$A,$A182,'[1]2021'!$C:$C)-SUMIF('[1]2021'!$E:$E,$A182,'[1]2021'!$G:$G))/12</f>
        <v>0</v>
      </c>
      <c r="R182" s="53">
        <f>+(+SUMIF('[1]2021'!$A:$A,$A182,'[1]2021'!$C:$C)-SUMIF('[1]2021'!$E:$E,$A182,'[1]2021'!$G:$G))/12</f>
        <v>0</v>
      </c>
      <c r="S182" s="53">
        <f>+(+SUMIF('[1]2021'!$A:$A,$A182,'[1]2021'!$C:$C)-SUMIF('[1]2021'!$E:$E,$A182,'[1]2021'!$G:$G))/12</f>
        <v>0</v>
      </c>
      <c r="T182" s="53">
        <f>+(+SUMIF('[1]2021'!$A:$A,$A182,'[1]2021'!$C:$C)-SUMIF('[1]2021'!$E:$E,$A182,'[1]2021'!$G:$G))/12</f>
        <v>0</v>
      </c>
      <c r="U182" s="53">
        <f>+SUM(I182:INDEX(I182:T182,1,Settings!$C$4))</f>
        <v>0</v>
      </c>
      <c r="V182" s="53">
        <f t="shared" si="66"/>
        <v>0</v>
      </c>
      <c r="W182" s="53"/>
      <c r="X182" s="53">
        <f>+SUMIFS(postings!$T:$T,postings!$C:$C,'pl-data'!X$2,postings!$D:$D,'pl-data'!X$3,postings!$I:$I,'pl-data'!$A182)-SUMIFS(postings!$W:$W,postings!$C:$C,'pl-data'!X$2,postings!$D:$D,'pl-data'!X$3,postings!$M:$M,'pl-data'!$A182)</f>
        <v>0</v>
      </c>
      <c r="Y182" s="53">
        <f>+SUMIFS(postings!$T:$T,postings!$C:$C,'pl-data'!Y$2,postings!$D:$D,'pl-data'!Y$3,postings!$I:$I,'pl-data'!$A182)-SUMIFS(postings!$W:$W,postings!$C:$C,'pl-data'!Y$2,postings!$D:$D,'pl-data'!Y$3,postings!$M:$M,'pl-data'!$A182)</f>
        <v>0</v>
      </c>
      <c r="Z182" s="53">
        <f>+SUMIFS(postings!$T:$T,postings!$C:$C,'pl-data'!Z$2,postings!$D:$D,'pl-data'!Z$3,postings!$I:$I,'pl-data'!$A182)-SUMIFS(postings!$W:$W,postings!$C:$C,'pl-data'!Z$2,postings!$D:$D,'pl-data'!Z$3,postings!$M:$M,'pl-data'!$A182)</f>
        <v>0</v>
      </c>
      <c r="AA182" s="53">
        <f>+SUMIFS(postings!$T:$T,postings!$C:$C,'pl-data'!AA$2,postings!$D:$D,'pl-data'!AA$3,postings!$I:$I,'pl-data'!$A182)-SUMIFS(postings!$W:$W,postings!$C:$C,'pl-data'!AA$2,postings!$D:$D,'pl-data'!AA$3,postings!$M:$M,'pl-data'!$A182)</f>
        <v>0</v>
      </c>
      <c r="AB182" s="53">
        <f>+SUMIFS(postings!$T:$T,postings!$C:$C,'pl-data'!AB$2,postings!$D:$D,'pl-data'!AB$3,postings!$I:$I,'pl-data'!$A182)-SUMIFS(postings!$W:$W,postings!$C:$C,'pl-data'!AB$2,postings!$D:$D,'pl-data'!AB$3,postings!$M:$M,'pl-data'!$A182)</f>
        <v>0</v>
      </c>
      <c r="AC182" s="53">
        <f>+SUMIFS(postings!$T:$T,postings!$C:$C,'pl-data'!AC$2,postings!$D:$D,'pl-data'!AC$3,postings!$I:$I,'pl-data'!$A182)-SUMIFS(postings!$W:$W,postings!$C:$C,'pl-data'!AC$2,postings!$D:$D,'pl-data'!AC$3,postings!$M:$M,'pl-data'!$A182)</f>
        <v>0</v>
      </c>
      <c r="AD182" s="53">
        <f>+SUMIFS(postings!$T:$T,postings!$C:$C,'pl-data'!AD$2,postings!$D:$D,'pl-data'!AD$3,postings!$I:$I,'pl-data'!$A182)-SUMIFS(postings!$W:$W,postings!$C:$C,'pl-data'!AD$2,postings!$D:$D,'pl-data'!AD$3,postings!$M:$M,'pl-data'!$A182)</f>
        <v>0</v>
      </c>
      <c r="AE182" s="53">
        <f>+SUMIFS(postings!$T:$T,postings!$C:$C,'pl-data'!AE$2,postings!$D:$D,'pl-data'!AE$3,postings!$I:$I,'pl-data'!$A182)-SUMIFS(postings!$W:$W,postings!$C:$C,'pl-data'!AE$2,postings!$D:$D,'pl-data'!AE$3,postings!$M:$M,'pl-data'!$A182)</f>
        <v>0</v>
      </c>
      <c r="AF182" s="53">
        <f>+SUMIFS(postings!$T:$T,postings!$C:$C,'pl-data'!AF$2,postings!$D:$D,'pl-data'!AF$3,postings!$I:$I,'pl-data'!$A182)-SUMIFS(postings!$W:$W,postings!$C:$C,'pl-data'!AF$2,postings!$D:$D,'pl-data'!AF$3,postings!$M:$M,'pl-data'!$A182)</f>
        <v>0</v>
      </c>
      <c r="AG182" s="53">
        <f>+SUMIFS(postings!$T:$T,postings!$C:$C,'pl-data'!AG$2,postings!$D:$D,'pl-data'!AG$3,postings!$I:$I,'pl-data'!$A182)-SUMIFS(postings!$W:$W,postings!$C:$C,'pl-data'!AG$2,postings!$D:$D,'pl-data'!AG$3,postings!$M:$M,'pl-data'!$A182)</f>
        <v>0</v>
      </c>
      <c r="AH182" s="53">
        <f>+SUMIFS(postings!$T:$T,postings!$C:$C,'pl-data'!AH$2,postings!$D:$D,'pl-data'!AH$3,postings!$I:$I,'pl-data'!$A182)-SUMIFS(postings!$W:$W,postings!$C:$C,'pl-data'!AH$2,postings!$D:$D,'pl-data'!AH$3,postings!$M:$M,'pl-data'!$A182)</f>
        <v>0</v>
      </c>
      <c r="AI182" s="53">
        <f>+SUMIFS(postings!$T:$T,postings!$C:$C,'pl-data'!AI$2,postings!$D:$D,'pl-data'!AI$3,postings!$I:$I,'pl-data'!$A182)-SUMIFS(postings!$W:$W,postings!$C:$C,'pl-data'!AI$2,postings!$D:$D,'pl-data'!AI$3,postings!$M:$M,'pl-data'!$A182)</f>
        <v>0</v>
      </c>
      <c r="AJ182" s="53">
        <f>+SUM(X182:INDEX(X182:AI182,1,Settings!$C$4))</f>
        <v>0</v>
      </c>
      <c r="AK182" s="53">
        <f t="shared" si="67"/>
        <v>0</v>
      </c>
      <c r="AL182" s="53"/>
      <c r="AM182" s="53">
        <f t="shared" si="68"/>
        <v>0</v>
      </c>
      <c r="AN182" s="53">
        <f t="shared" si="69"/>
        <v>0</v>
      </c>
      <c r="AO182" s="53">
        <f t="shared" si="70"/>
        <v>0</v>
      </c>
      <c r="AP182" s="53">
        <f t="shared" si="71"/>
        <v>0</v>
      </c>
      <c r="AQ182" s="53">
        <f t="shared" si="72"/>
        <v>0</v>
      </c>
      <c r="AR182" s="53">
        <f t="shared" si="73"/>
        <v>0</v>
      </c>
      <c r="AS182" s="53">
        <f t="shared" si="74"/>
        <v>0</v>
      </c>
      <c r="AT182" s="53">
        <f t="shared" si="75"/>
        <v>0</v>
      </c>
      <c r="AU182" s="53">
        <f t="shared" si="76"/>
        <v>0</v>
      </c>
      <c r="AV182" s="53">
        <f t="shared" si="77"/>
        <v>0</v>
      </c>
      <c r="AW182" s="53">
        <f t="shared" si="78"/>
        <v>0</v>
      </c>
      <c r="AX182" s="53">
        <f t="shared" si="79"/>
        <v>0</v>
      </c>
      <c r="AY182" s="53">
        <f>+SUM(AM182:INDEX(AM182:AX182,1,Settings!$C$4))</f>
        <v>0</v>
      </c>
      <c r="AZ182" s="53">
        <f t="shared" si="80"/>
        <v>0</v>
      </c>
      <c r="BA182" s="53"/>
      <c r="BB182" s="53">
        <f t="shared" si="81"/>
        <v>0</v>
      </c>
      <c r="BC182" s="53">
        <f t="shared" si="82"/>
        <v>0</v>
      </c>
      <c r="BD182" s="53">
        <f t="shared" si="83"/>
        <v>0</v>
      </c>
      <c r="BE182" s="53">
        <f t="shared" si="84"/>
        <v>0</v>
      </c>
      <c r="BF182" s="53">
        <f t="shared" si="85"/>
        <v>0</v>
      </c>
      <c r="BG182" s="53">
        <f t="shared" si="86"/>
        <v>0</v>
      </c>
      <c r="BH182" s="53">
        <f t="shared" si="87"/>
        <v>0</v>
      </c>
      <c r="BI182" s="53">
        <f t="shared" si="88"/>
        <v>0</v>
      </c>
      <c r="BJ182" s="53">
        <f t="shared" si="89"/>
        <v>0</v>
      </c>
      <c r="BK182" s="53">
        <f t="shared" si="90"/>
        <v>0</v>
      </c>
      <c r="BL182" s="53">
        <f t="shared" si="91"/>
        <v>0</v>
      </c>
      <c r="BM182" s="53">
        <f t="shared" si="92"/>
        <v>0</v>
      </c>
      <c r="BN182" s="53">
        <f t="shared" si="93"/>
        <v>0</v>
      </c>
      <c r="BO182" s="53"/>
      <c r="BP182" s="53">
        <f t="shared" si="94"/>
        <v>0</v>
      </c>
      <c r="BQ182" s="53"/>
      <c r="BR182" s="53">
        <f t="shared" si="95"/>
        <v>0</v>
      </c>
    </row>
    <row r="183" spans="1:70" x14ac:dyDescent="0.2">
      <c r="A183" s="6">
        <v>3067</v>
      </c>
      <c r="B183" s="6" t="str">
        <f>+VLOOKUP(A183,masterfile!B:C,2,FALSE)</f>
        <v>Eink.RHB,EU-Erwerb ohne Vorst.,19% USt</v>
      </c>
      <c r="D183" s="53">
        <f>+SUMIF('[1]2017'!$A:$A,$A183,'[1]2017'!$C:$C)-SUMIF('[1]2017'!$E:$E,$A183,'[1]2017'!$G:$G)</f>
        <v>0</v>
      </c>
      <c r="E183" s="53">
        <f>+SUMIF('[1]2018'!$A:$A,$A183,'[1]2018'!$C:$C)-SUMIF('[1]2018'!$E:$E,$A183,'[1]2018'!$G:$G)</f>
        <v>0</v>
      </c>
      <c r="F183" s="53">
        <f>+SUMIF('[1]2019'!$A:$A,$A183,'[1]2019'!$C:$C)-SUMIF('[1]2019'!$E:$E,$A183,'[1]2019'!$G:$G)</f>
        <v>0</v>
      </c>
      <c r="G183" s="53">
        <f>+SUMIF('[1]2020'!$A:$A,$A183,'[1]2020'!$C:$C)-SUMIF('[1]2020'!$E:$E,$A183,'[1]2020'!$G:$G)</f>
        <v>0</v>
      </c>
      <c r="H183" s="53"/>
      <c r="I183" s="53">
        <f>+(+SUMIF('[1]2021'!$A:$A,$A183,'[1]2021'!$C:$C)-SUMIF('[1]2021'!$E:$E,$A183,'[1]2021'!$G:$G))/12</f>
        <v>0</v>
      </c>
      <c r="J183" s="53">
        <f>+(+SUMIF('[1]2021'!$A:$A,$A183,'[1]2021'!$C:$C)-SUMIF('[1]2021'!$E:$E,$A183,'[1]2021'!$G:$G))/12</f>
        <v>0</v>
      </c>
      <c r="K183" s="53">
        <f>+(+SUMIF('[1]2021'!$A:$A,$A183,'[1]2021'!$C:$C)-SUMIF('[1]2021'!$E:$E,$A183,'[1]2021'!$G:$G))/12</f>
        <v>0</v>
      </c>
      <c r="L183" s="53">
        <f>+(+SUMIF('[1]2021'!$A:$A,$A183,'[1]2021'!$C:$C)-SUMIF('[1]2021'!$E:$E,$A183,'[1]2021'!$G:$G))/12</f>
        <v>0</v>
      </c>
      <c r="M183" s="53">
        <f>+(+SUMIF('[1]2021'!$A:$A,$A183,'[1]2021'!$C:$C)-SUMIF('[1]2021'!$E:$E,$A183,'[1]2021'!$G:$G))/12</f>
        <v>0</v>
      </c>
      <c r="N183" s="53">
        <f>+(+SUMIF('[1]2021'!$A:$A,$A183,'[1]2021'!$C:$C)-SUMIF('[1]2021'!$E:$E,$A183,'[1]2021'!$G:$G))/12</f>
        <v>0</v>
      </c>
      <c r="O183" s="53">
        <f>+(+SUMIF('[1]2021'!$A:$A,$A183,'[1]2021'!$C:$C)-SUMIF('[1]2021'!$E:$E,$A183,'[1]2021'!$G:$G))/12</f>
        <v>0</v>
      </c>
      <c r="P183" s="53">
        <f>+(+SUMIF('[1]2021'!$A:$A,$A183,'[1]2021'!$C:$C)-SUMIF('[1]2021'!$E:$E,$A183,'[1]2021'!$G:$G))/12</f>
        <v>0</v>
      </c>
      <c r="Q183" s="53">
        <f>+(+SUMIF('[1]2021'!$A:$A,$A183,'[1]2021'!$C:$C)-SUMIF('[1]2021'!$E:$E,$A183,'[1]2021'!$G:$G))/12</f>
        <v>0</v>
      </c>
      <c r="R183" s="53">
        <f>+(+SUMIF('[1]2021'!$A:$A,$A183,'[1]2021'!$C:$C)-SUMIF('[1]2021'!$E:$E,$A183,'[1]2021'!$G:$G))/12</f>
        <v>0</v>
      </c>
      <c r="S183" s="53">
        <f>+(+SUMIF('[1]2021'!$A:$A,$A183,'[1]2021'!$C:$C)-SUMIF('[1]2021'!$E:$E,$A183,'[1]2021'!$G:$G))/12</f>
        <v>0</v>
      </c>
      <c r="T183" s="53">
        <f>+(+SUMIF('[1]2021'!$A:$A,$A183,'[1]2021'!$C:$C)-SUMIF('[1]2021'!$E:$E,$A183,'[1]2021'!$G:$G))/12</f>
        <v>0</v>
      </c>
      <c r="U183" s="53">
        <f>+SUM(I183:INDEX(I183:T183,1,Settings!$C$4))</f>
        <v>0</v>
      </c>
      <c r="V183" s="53">
        <f t="shared" si="66"/>
        <v>0</v>
      </c>
      <c r="W183" s="53"/>
      <c r="X183" s="53">
        <f>+SUMIFS(postings!$T:$T,postings!$C:$C,'pl-data'!X$2,postings!$D:$D,'pl-data'!X$3,postings!$I:$I,'pl-data'!$A183)-SUMIFS(postings!$W:$W,postings!$C:$C,'pl-data'!X$2,postings!$D:$D,'pl-data'!X$3,postings!$M:$M,'pl-data'!$A183)</f>
        <v>0</v>
      </c>
      <c r="Y183" s="53">
        <f>+SUMIFS(postings!$T:$T,postings!$C:$C,'pl-data'!Y$2,postings!$D:$D,'pl-data'!Y$3,postings!$I:$I,'pl-data'!$A183)-SUMIFS(postings!$W:$W,postings!$C:$C,'pl-data'!Y$2,postings!$D:$D,'pl-data'!Y$3,postings!$M:$M,'pl-data'!$A183)</f>
        <v>0</v>
      </c>
      <c r="Z183" s="53">
        <f>+SUMIFS(postings!$T:$T,postings!$C:$C,'pl-data'!Z$2,postings!$D:$D,'pl-data'!Z$3,postings!$I:$I,'pl-data'!$A183)-SUMIFS(postings!$W:$W,postings!$C:$C,'pl-data'!Z$2,postings!$D:$D,'pl-data'!Z$3,postings!$M:$M,'pl-data'!$A183)</f>
        <v>0</v>
      </c>
      <c r="AA183" s="53">
        <f>+SUMIFS(postings!$T:$T,postings!$C:$C,'pl-data'!AA$2,postings!$D:$D,'pl-data'!AA$3,postings!$I:$I,'pl-data'!$A183)-SUMIFS(postings!$W:$W,postings!$C:$C,'pl-data'!AA$2,postings!$D:$D,'pl-data'!AA$3,postings!$M:$M,'pl-data'!$A183)</f>
        <v>0</v>
      </c>
      <c r="AB183" s="53">
        <f>+SUMIFS(postings!$T:$T,postings!$C:$C,'pl-data'!AB$2,postings!$D:$D,'pl-data'!AB$3,postings!$I:$I,'pl-data'!$A183)-SUMIFS(postings!$W:$W,postings!$C:$C,'pl-data'!AB$2,postings!$D:$D,'pl-data'!AB$3,postings!$M:$M,'pl-data'!$A183)</f>
        <v>0</v>
      </c>
      <c r="AC183" s="53">
        <f>+SUMIFS(postings!$T:$T,postings!$C:$C,'pl-data'!AC$2,postings!$D:$D,'pl-data'!AC$3,postings!$I:$I,'pl-data'!$A183)-SUMIFS(postings!$W:$W,postings!$C:$C,'pl-data'!AC$2,postings!$D:$D,'pl-data'!AC$3,postings!$M:$M,'pl-data'!$A183)</f>
        <v>0</v>
      </c>
      <c r="AD183" s="53">
        <f>+SUMIFS(postings!$T:$T,postings!$C:$C,'pl-data'!AD$2,postings!$D:$D,'pl-data'!AD$3,postings!$I:$I,'pl-data'!$A183)-SUMIFS(postings!$W:$W,postings!$C:$C,'pl-data'!AD$2,postings!$D:$D,'pl-data'!AD$3,postings!$M:$M,'pl-data'!$A183)</f>
        <v>0</v>
      </c>
      <c r="AE183" s="53">
        <f>+SUMIFS(postings!$T:$T,postings!$C:$C,'pl-data'!AE$2,postings!$D:$D,'pl-data'!AE$3,postings!$I:$I,'pl-data'!$A183)-SUMIFS(postings!$W:$W,postings!$C:$C,'pl-data'!AE$2,postings!$D:$D,'pl-data'!AE$3,postings!$M:$M,'pl-data'!$A183)</f>
        <v>0</v>
      </c>
      <c r="AF183" s="53">
        <f>+SUMIFS(postings!$T:$T,postings!$C:$C,'pl-data'!AF$2,postings!$D:$D,'pl-data'!AF$3,postings!$I:$I,'pl-data'!$A183)-SUMIFS(postings!$W:$W,postings!$C:$C,'pl-data'!AF$2,postings!$D:$D,'pl-data'!AF$3,postings!$M:$M,'pl-data'!$A183)</f>
        <v>0</v>
      </c>
      <c r="AG183" s="53">
        <f>+SUMIFS(postings!$T:$T,postings!$C:$C,'pl-data'!AG$2,postings!$D:$D,'pl-data'!AG$3,postings!$I:$I,'pl-data'!$A183)-SUMIFS(postings!$W:$W,postings!$C:$C,'pl-data'!AG$2,postings!$D:$D,'pl-data'!AG$3,postings!$M:$M,'pl-data'!$A183)</f>
        <v>0</v>
      </c>
      <c r="AH183" s="53">
        <f>+SUMIFS(postings!$T:$T,postings!$C:$C,'pl-data'!AH$2,postings!$D:$D,'pl-data'!AH$3,postings!$I:$I,'pl-data'!$A183)-SUMIFS(postings!$W:$W,postings!$C:$C,'pl-data'!AH$2,postings!$D:$D,'pl-data'!AH$3,postings!$M:$M,'pl-data'!$A183)</f>
        <v>0</v>
      </c>
      <c r="AI183" s="53">
        <f>+SUMIFS(postings!$T:$T,postings!$C:$C,'pl-data'!AI$2,postings!$D:$D,'pl-data'!AI$3,postings!$I:$I,'pl-data'!$A183)-SUMIFS(postings!$W:$W,postings!$C:$C,'pl-data'!AI$2,postings!$D:$D,'pl-data'!AI$3,postings!$M:$M,'pl-data'!$A183)</f>
        <v>0</v>
      </c>
      <c r="AJ183" s="53">
        <f>+SUM(X183:INDEX(X183:AI183,1,Settings!$C$4))</f>
        <v>0</v>
      </c>
      <c r="AK183" s="53">
        <f t="shared" si="67"/>
        <v>0</v>
      </c>
      <c r="AL183" s="53"/>
      <c r="AM183" s="53">
        <f t="shared" si="68"/>
        <v>0</v>
      </c>
      <c r="AN183" s="53">
        <f t="shared" si="69"/>
        <v>0</v>
      </c>
      <c r="AO183" s="53">
        <f t="shared" si="70"/>
        <v>0</v>
      </c>
      <c r="AP183" s="53">
        <f t="shared" si="71"/>
        <v>0</v>
      </c>
      <c r="AQ183" s="53">
        <f t="shared" si="72"/>
        <v>0</v>
      </c>
      <c r="AR183" s="53">
        <f t="shared" si="73"/>
        <v>0</v>
      </c>
      <c r="AS183" s="53">
        <f t="shared" si="74"/>
        <v>0</v>
      </c>
      <c r="AT183" s="53">
        <f t="shared" si="75"/>
        <v>0</v>
      </c>
      <c r="AU183" s="53">
        <f t="shared" si="76"/>
        <v>0</v>
      </c>
      <c r="AV183" s="53">
        <f t="shared" si="77"/>
        <v>0</v>
      </c>
      <c r="AW183" s="53">
        <f t="shared" si="78"/>
        <v>0</v>
      </c>
      <c r="AX183" s="53">
        <f t="shared" si="79"/>
        <v>0</v>
      </c>
      <c r="AY183" s="53">
        <f>+SUM(AM183:INDEX(AM183:AX183,1,Settings!$C$4))</f>
        <v>0</v>
      </c>
      <c r="AZ183" s="53">
        <f t="shared" si="80"/>
        <v>0</v>
      </c>
      <c r="BA183" s="53"/>
      <c r="BB183" s="53">
        <f t="shared" si="81"/>
        <v>0</v>
      </c>
      <c r="BC183" s="53">
        <f t="shared" si="82"/>
        <v>0</v>
      </c>
      <c r="BD183" s="53">
        <f t="shared" si="83"/>
        <v>0</v>
      </c>
      <c r="BE183" s="53">
        <f t="shared" si="84"/>
        <v>0</v>
      </c>
      <c r="BF183" s="53">
        <f t="shared" si="85"/>
        <v>0</v>
      </c>
      <c r="BG183" s="53">
        <f t="shared" si="86"/>
        <v>0</v>
      </c>
      <c r="BH183" s="53">
        <f t="shared" si="87"/>
        <v>0</v>
      </c>
      <c r="BI183" s="53">
        <f t="shared" si="88"/>
        <v>0</v>
      </c>
      <c r="BJ183" s="53">
        <f t="shared" si="89"/>
        <v>0</v>
      </c>
      <c r="BK183" s="53">
        <f t="shared" si="90"/>
        <v>0</v>
      </c>
      <c r="BL183" s="53">
        <f t="shared" si="91"/>
        <v>0</v>
      </c>
      <c r="BM183" s="53">
        <f t="shared" si="92"/>
        <v>0</v>
      </c>
      <c r="BN183" s="53">
        <f t="shared" si="93"/>
        <v>0</v>
      </c>
      <c r="BO183" s="53"/>
      <c r="BP183" s="53">
        <f t="shared" si="94"/>
        <v>0</v>
      </c>
      <c r="BQ183" s="53"/>
      <c r="BR183" s="53">
        <f t="shared" si="95"/>
        <v>0</v>
      </c>
    </row>
    <row r="184" spans="1:70" x14ac:dyDescent="0.2">
      <c r="A184" s="6">
        <v>3070</v>
      </c>
      <c r="B184" s="6" t="str">
        <f>+VLOOKUP(A184,masterfile!B:C,2,FALSE)</f>
        <v>Einkauf RHB 5,5% Vorsteuer</v>
      </c>
      <c r="D184" s="53">
        <f>+SUMIF('[1]2017'!$A:$A,$A184,'[1]2017'!$C:$C)-SUMIF('[1]2017'!$E:$E,$A184,'[1]2017'!$G:$G)</f>
        <v>0</v>
      </c>
      <c r="E184" s="53">
        <f>+SUMIF('[1]2018'!$A:$A,$A184,'[1]2018'!$C:$C)-SUMIF('[1]2018'!$E:$E,$A184,'[1]2018'!$G:$G)</f>
        <v>0</v>
      </c>
      <c r="F184" s="53">
        <f>+SUMIF('[1]2019'!$A:$A,$A184,'[1]2019'!$C:$C)-SUMIF('[1]2019'!$E:$E,$A184,'[1]2019'!$G:$G)</f>
        <v>0</v>
      </c>
      <c r="G184" s="53">
        <f>+SUMIF('[1]2020'!$A:$A,$A184,'[1]2020'!$C:$C)-SUMIF('[1]2020'!$E:$E,$A184,'[1]2020'!$G:$G)</f>
        <v>0</v>
      </c>
      <c r="H184" s="53"/>
      <c r="I184" s="53">
        <f>+(+SUMIF('[1]2021'!$A:$A,$A184,'[1]2021'!$C:$C)-SUMIF('[1]2021'!$E:$E,$A184,'[1]2021'!$G:$G))/12</f>
        <v>0</v>
      </c>
      <c r="J184" s="53">
        <f>+(+SUMIF('[1]2021'!$A:$A,$A184,'[1]2021'!$C:$C)-SUMIF('[1]2021'!$E:$E,$A184,'[1]2021'!$G:$G))/12</f>
        <v>0</v>
      </c>
      <c r="K184" s="53">
        <f>+(+SUMIF('[1]2021'!$A:$A,$A184,'[1]2021'!$C:$C)-SUMIF('[1]2021'!$E:$E,$A184,'[1]2021'!$G:$G))/12</f>
        <v>0</v>
      </c>
      <c r="L184" s="53">
        <f>+(+SUMIF('[1]2021'!$A:$A,$A184,'[1]2021'!$C:$C)-SUMIF('[1]2021'!$E:$E,$A184,'[1]2021'!$G:$G))/12</f>
        <v>0</v>
      </c>
      <c r="M184" s="53">
        <f>+(+SUMIF('[1]2021'!$A:$A,$A184,'[1]2021'!$C:$C)-SUMIF('[1]2021'!$E:$E,$A184,'[1]2021'!$G:$G))/12</f>
        <v>0</v>
      </c>
      <c r="N184" s="53">
        <f>+(+SUMIF('[1]2021'!$A:$A,$A184,'[1]2021'!$C:$C)-SUMIF('[1]2021'!$E:$E,$A184,'[1]2021'!$G:$G))/12</f>
        <v>0</v>
      </c>
      <c r="O184" s="53">
        <f>+(+SUMIF('[1]2021'!$A:$A,$A184,'[1]2021'!$C:$C)-SUMIF('[1]2021'!$E:$E,$A184,'[1]2021'!$G:$G))/12</f>
        <v>0</v>
      </c>
      <c r="P184" s="53">
        <f>+(+SUMIF('[1]2021'!$A:$A,$A184,'[1]2021'!$C:$C)-SUMIF('[1]2021'!$E:$E,$A184,'[1]2021'!$G:$G))/12</f>
        <v>0</v>
      </c>
      <c r="Q184" s="53">
        <f>+(+SUMIF('[1]2021'!$A:$A,$A184,'[1]2021'!$C:$C)-SUMIF('[1]2021'!$E:$E,$A184,'[1]2021'!$G:$G))/12</f>
        <v>0</v>
      </c>
      <c r="R184" s="53">
        <f>+(+SUMIF('[1]2021'!$A:$A,$A184,'[1]2021'!$C:$C)-SUMIF('[1]2021'!$E:$E,$A184,'[1]2021'!$G:$G))/12</f>
        <v>0</v>
      </c>
      <c r="S184" s="53">
        <f>+(+SUMIF('[1]2021'!$A:$A,$A184,'[1]2021'!$C:$C)-SUMIF('[1]2021'!$E:$E,$A184,'[1]2021'!$G:$G))/12</f>
        <v>0</v>
      </c>
      <c r="T184" s="53">
        <f>+(+SUMIF('[1]2021'!$A:$A,$A184,'[1]2021'!$C:$C)-SUMIF('[1]2021'!$E:$E,$A184,'[1]2021'!$G:$G))/12</f>
        <v>0</v>
      </c>
      <c r="U184" s="53">
        <f>+SUM(I184:INDEX(I184:T184,1,Settings!$C$4))</f>
        <v>0</v>
      </c>
      <c r="V184" s="53">
        <f t="shared" si="66"/>
        <v>0</v>
      </c>
      <c r="W184" s="53"/>
      <c r="X184" s="53">
        <f>+SUMIFS(postings!$T:$T,postings!$C:$C,'pl-data'!X$2,postings!$D:$D,'pl-data'!X$3,postings!$I:$I,'pl-data'!$A184)-SUMIFS(postings!$W:$W,postings!$C:$C,'pl-data'!X$2,postings!$D:$D,'pl-data'!X$3,postings!$M:$M,'pl-data'!$A184)</f>
        <v>0</v>
      </c>
      <c r="Y184" s="53">
        <f>+SUMIFS(postings!$T:$T,postings!$C:$C,'pl-data'!Y$2,postings!$D:$D,'pl-data'!Y$3,postings!$I:$I,'pl-data'!$A184)-SUMIFS(postings!$W:$W,postings!$C:$C,'pl-data'!Y$2,postings!$D:$D,'pl-data'!Y$3,postings!$M:$M,'pl-data'!$A184)</f>
        <v>0</v>
      </c>
      <c r="Z184" s="53">
        <f>+SUMIFS(postings!$T:$T,postings!$C:$C,'pl-data'!Z$2,postings!$D:$D,'pl-data'!Z$3,postings!$I:$I,'pl-data'!$A184)-SUMIFS(postings!$W:$W,postings!$C:$C,'pl-data'!Z$2,postings!$D:$D,'pl-data'!Z$3,postings!$M:$M,'pl-data'!$A184)</f>
        <v>0</v>
      </c>
      <c r="AA184" s="53">
        <f>+SUMIFS(postings!$T:$T,postings!$C:$C,'pl-data'!AA$2,postings!$D:$D,'pl-data'!AA$3,postings!$I:$I,'pl-data'!$A184)-SUMIFS(postings!$W:$W,postings!$C:$C,'pl-data'!AA$2,postings!$D:$D,'pl-data'!AA$3,postings!$M:$M,'pl-data'!$A184)</f>
        <v>0</v>
      </c>
      <c r="AB184" s="53">
        <f>+SUMIFS(postings!$T:$T,postings!$C:$C,'pl-data'!AB$2,postings!$D:$D,'pl-data'!AB$3,postings!$I:$I,'pl-data'!$A184)-SUMIFS(postings!$W:$W,postings!$C:$C,'pl-data'!AB$2,postings!$D:$D,'pl-data'!AB$3,postings!$M:$M,'pl-data'!$A184)</f>
        <v>0</v>
      </c>
      <c r="AC184" s="53">
        <f>+SUMIFS(postings!$T:$T,postings!$C:$C,'pl-data'!AC$2,postings!$D:$D,'pl-data'!AC$3,postings!$I:$I,'pl-data'!$A184)-SUMIFS(postings!$W:$W,postings!$C:$C,'pl-data'!AC$2,postings!$D:$D,'pl-data'!AC$3,postings!$M:$M,'pl-data'!$A184)</f>
        <v>0</v>
      </c>
      <c r="AD184" s="53">
        <f>+SUMIFS(postings!$T:$T,postings!$C:$C,'pl-data'!AD$2,postings!$D:$D,'pl-data'!AD$3,postings!$I:$I,'pl-data'!$A184)-SUMIFS(postings!$W:$W,postings!$C:$C,'pl-data'!AD$2,postings!$D:$D,'pl-data'!AD$3,postings!$M:$M,'pl-data'!$A184)</f>
        <v>0</v>
      </c>
      <c r="AE184" s="53">
        <f>+SUMIFS(postings!$T:$T,postings!$C:$C,'pl-data'!AE$2,postings!$D:$D,'pl-data'!AE$3,postings!$I:$I,'pl-data'!$A184)-SUMIFS(postings!$W:$W,postings!$C:$C,'pl-data'!AE$2,postings!$D:$D,'pl-data'!AE$3,postings!$M:$M,'pl-data'!$A184)</f>
        <v>0</v>
      </c>
      <c r="AF184" s="53">
        <f>+SUMIFS(postings!$T:$T,postings!$C:$C,'pl-data'!AF$2,postings!$D:$D,'pl-data'!AF$3,postings!$I:$I,'pl-data'!$A184)-SUMIFS(postings!$W:$W,postings!$C:$C,'pl-data'!AF$2,postings!$D:$D,'pl-data'!AF$3,postings!$M:$M,'pl-data'!$A184)</f>
        <v>0</v>
      </c>
      <c r="AG184" s="53">
        <f>+SUMIFS(postings!$T:$T,postings!$C:$C,'pl-data'!AG$2,postings!$D:$D,'pl-data'!AG$3,postings!$I:$I,'pl-data'!$A184)-SUMIFS(postings!$W:$W,postings!$C:$C,'pl-data'!AG$2,postings!$D:$D,'pl-data'!AG$3,postings!$M:$M,'pl-data'!$A184)</f>
        <v>0</v>
      </c>
      <c r="AH184" s="53">
        <f>+SUMIFS(postings!$T:$T,postings!$C:$C,'pl-data'!AH$2,postings!$D:$D,'pl-data'!AH$3,postings!$I:$I,'pl-data'!$A184)-SUMIFS(postings!$W:$W,postings!$C:$C,'pl-data'!AH$2,postings!$D:$D,'pl-data'!AH$3,postings!$M:$M,'pl-data'!$A184)</f>
        <v>0</v>
      </c>
      <c r="AI184" s="53">
        <f>+SUMIFS(postings!$T:$T,postings!$C:$C,'pl-data'!AI$2,postings!$D:$D,'pl-data'!AI$3,postings!$I:$I,'pl-data'!$A184)-SUMIFS(postings!$W:$W,postings!$C:$C,'pl-data'!AI$2,postings!$D:$D,'pl-data'!AI$3,postings!$M:$M,'pl-data'!$A184)</f>
        <v>0</v>
      </c>
      <c r="AJ184" s="53">
        <f>+SUM(X184:INDEX(X184:AI184,1,Settings!$C$4))</f>
        <v>0</v>
      </c>
      <c r="AK184" s="53">
        <f t="shared" si="67"/>
        <v>0</v>
      </c>
      <c r="AL184" s="53"/>
      <c r="AM184" s="53">
        <f t="shared" si="68"/>
        <v>0</v>
      </c>
      <c r="AN184" s="53">
        <f t="shared" si="69"/>
        <v>0</v>
      </c>
      <c r="AO184" s="53">
        <f t="shared" si="70"/>
        <v>0</v>
      </c>
      <c r="AP184" s="53">
        <f t="shared" si="71"/>
        <v>0</v>
      </c>
      <c r="AQ184" s="53">
        <f t="shared" si="72"/>
        <v>0</v>
      </c>
      <c r="AR184" s="53">
        <f t="shared" si="73"/>
        <v>0</v>
      </c>
      <c r="AS184" s="53">
        <f t="shared" si="74"/>
        <v>0</v>
      </c>
      <c r="AT184" s="53">
        <f t="shared" si="75"/>
        <v>0</v>
      </c>
      <c r="AU184" s="53">
        <f t="shared" si="76"/>
        <v>0</v>
      </c>
      <c r="AV184" s="53">
        <f t="shared" si="77"/>
        <v>0</v>
      </c>
      <c r="AW184" s="53">
        <f t="shared" si="78"/>
        <v>0</v>
      </c>
      <c r="AX184" s="53">
        <f t="shared" si="79"/>
        <v>0</v>
      </c>
      <c r="AY184" s="53">
        <f>+SUM(AM184:INDEX(AM184:AX184,1,Settings!$C$4))</f>
        <v>0</v>
      </c>
      <c r="AZ184" s="53">
        <f t="shared" si="80"/>
        <v>0</v>
      </c>
      <c r="BA184" s="53"/>
      <c r="BB184" s="53">
        <f t="shared" si="81"/>
        <v>0</v>
      </c>
      <c r="BC184" s="53">
        <f t="shared" si="82"/>
        <v>0</v>
      </c>
      <c r="BD184" s="53">
        <f t="shared" si="83"/>
        <v>0</v>
      </c>
      <c r="BE184" s="53">
        <f t="shared" si="84"/>
        <v>0</v>
      </c>
      <c r="BF184" s="53">
        <f t="shared" si="85"/>
        <v>0</v>
      </c>
      <c r="BG184" s="53">
        <f t="shared" si="86"/>
        <v>0</v>
      </c>
      <c r="BH184" s="53">
        <f t="shared" si="87"/>
        <v>0</v>
      </c>
      <c r="BI184" s="53">
        <f t="shared" si="88"/>
        <v>0</v>
      </c>
      <c r="BJ184" s="53">
        <f t="shared" si="89"/>
        <v>0</v>
      </c>
      <c r="BK184" s="53">
        <f t="shared" si="90"/>
        <v>0</v>
      </c>
      <c r="BL184" s="53">
        <f t="shared" si="91"/>
        <v>0</v>
      </c>
      <c r="BM184" s="53">
        <f t="shared" si="92"/>
        <v>0</v>
      </c>
      <c r="BN184" s="53">
        <f t="shared" si="93"/>
        <v>0</v>
      </c>
      <c r="BO184" s="53"/>
      <c r="BP184" s="53">
        <f t="shared" si="94"/>
        <v>0</v>
      </c>
      <c r="BQ184" s="53"/>
      <c r="BR184" s="53">
        <f t="shared" si="95"/>
        <v>0</v>
      </c>
    </row>
    <row r="185" spans="1:70" x14ac:dyDescent="0.2">
      <c r="A185" s="6">
        <v>3071</v>
      </c>
      <c r="B185" s="6" t="str">
        <f>+VLOOKUP(A185,masterfile!B:C,2,FALSE)</f>
        <v>Einkauf RHB 10,7%/9,5% Vorsteuer</v>
      </c>
      <c r="D185" s="53">
        <f>+SUMIF('[1]2017'!$A:$A,$A185,'[1]2017'!$C:$C)-SUMIF('[1]2017'!$E:$E,$A185,'[1]2017'!$G:$G)</f>
        <v>0</v>
      </c>
      <c r="E185" s="53">
        <f>+SUMIF('[1]2018'!$A:$A,$A185,'[1]2018'!$C:$C)-SUMIF('[1]2018'!$E:$E,$A185,'[1]2018'!$G:$G)</f>
        <v>0</v>
      </c>
      <c r="F185" s="53">
        <f>+SUMIF('[1]2019'!$A:$A,$A185,'[1]2019'!$C:$C)-SUMIF('[1]2019'!$E:$E,$A185,'[1]2019'!$G:$G)</f>
        <v>0</v>
      </c>
      <c r="G185" s="53">
        <f>+SUMIF('[1]2020'!$A:$A,$A185,'[1]2020'!$C:$C)-SUMIF('[1]2020'!$E:$E,$A185,'[1]2020'!$G:$G)</f>
        <v>0</v>
      </c>
      <c r="H185" s="53"/>
      <c r="I185" s="53">
        <f>+(+SUMIF('[1]2021'!$A:$A,$A185,'[1]2021'!$C:$C)-SUMIF('[1]2021'!$E:$E,$A185,'[1]2021'!$G:$G))/12</f>
        <v>0</v>
      </c>
      <c r="J185" s="53">
        <f>+(+SUMIF('[1]2021'!$A:$A,$A185,'[1]2021'!$C:$C)-SUMIF('[1]2021'!$E:$E,$A185,'[1]2021'!$G:$G))/12</f>
        <v>0</v>
      </c>
      <c r="K185" s="53">
        <f>+(+SUMIF('[1]2021'!$A:$A,$A185,'[1]2021'!$C:$C)-SUMIF('[1]2021'!$E:$E,$A185,'[1]2021'!$G:$G))/12</f>
        <v>0</v>
      </c>
      <c r="L185" s="53">
        <f>+(+SUMIF('[1]2021'!$A:$A,$A185,'[1]2021'!$C:$C)-SUMIF('[1]2021'!$E:$E,$A185,'[1]2021'!$G:$G))/12</f>
        <v>0</v>
      </c>
      <c r="M185" s="53">
        <f>+(+SUMIF('[1]2021'!$A:$A,$A185,'[1]2021'!$C:$C)-SUMIF('[1]2021'!$E:$E,$A185,'[1]2021'!$G:$G))/12</f>
        <v>0</v>
      </c>
      <c r="N185" s="53">
        <f>+(+SUMIF('[1]2021'!$A:$A,$A185,'[1]2021'!$C:$C)-SUMIF('[1]2021'!$E:$E,$A185,'[1]2021'!$G:$G))/12</f>
        <v>0</v>
      </c>
      <c r="O185" s="53">
        <f>+(+SUMIF('[1]2021'!$A:$A,$A185,'[1]2021'!$C:$C)-SUMIF('[1]2021'!$E:$E,$A185,'[1]2021'!$G:$G))/12</f>
        <v>0</v>
      </c>
      <c r="P185" s="53">
        <f>+(+SUMIF('[1]2021'!$A:$A,$A185,'[1]2021'!$C:$C)-SUMIF('[1]2021'!$E:$E,$A185,'[1]2021'!$G:$G))/12</f>
        <v>0</v>
      </c>
      <c r="Q185" s="53">
        <f>+(+SUMIF('[1]2021'!$A:$A,$A185,'[1]2021'!$C:$C)-SUMIF('[1]2021'!$E:$E,$A185,'[1]2021'!$G:$G))/12</f>
        <v>0</v>
      </c>
      <c r="R185" s="53">
        <f>+(+SUMIF('[1]2021'!$A:$A,$A185,'[1]2021'!$C:$C)-SUMIF('[1]2021'!$E:$E,$A185,'[1]2021'!$G:$G))/12</f>
        <v>0</v>
      </c>
      <c r="S185" s="53">
        <f>+(+SUMIF('[1]2021'!$A:$A,$A185,'[1]2021'!$C:$C)-SUMIF('[1]2021'!$E:$E,$A185,'[1]2021'!$G:$G))/12</f>
        <v>0</v>
      </c>
      <c r="T185" s="53">
        <f>+(+SUMIF('[1]2021'!$A:$A,$A185,'[1]2021'!$C:$C)-SUMIF('[1]2021'!$E:$E,$A185,'[1]2021'!$G:$G))/12</f>
        <v>0</v>
      </c>
      <c r="U185" s="53">
        <f>+SUM(I185:INDEX(I185:T185,1,Settings!$C$4))</f>
        <v>0</v>
      </c>
      <c r="V185" s="53">
        <f t="shared" si="66"/>
        <v>0</v>
      </c>
      <c r="W185" s="53"/>
      <c r="X185" s="53">
        <f>+SUMIFS(postings!$T:$T,postings!$C:$C,'pl-data'!X$2,postings!$D:$D,'pl-data'!X$3,postings!$I:$I,'pl-data'!$A185)-SUMIFS(postings!$W:$W,postings!$C:$C,'pl-data'!X$2,postings!$D:$D,'pl-data'!X$3,postings!$M:$M,'pl-data'!$A185)</f>
        <v>0</v>
      </c>
      <c r="Y185" s="53">
        <f>+SUMIFS(postings!$T:$T,postings!$C:$C,'pl-data'!Y$2,postings!$D:$D,'pl-data'!Y$3,postings!$I:$I,'pl-data'!$A185)-SUMIFS(postings!$W:$W,postings!$C:$C,'pl-data'!Y$2,postings!$D:$D,'pl-data'!Y$3,postings!$M:$M,'pl-data'!$A185)</f>
        <v>0</v>
      </c>
      <c r="Z185" s="53">
        <f>+SUMIFS(postings!$T:$T,postings!$C:$C,'pl-data'!Z$2,postings!$D:$D,'pl-data'!Z$3,postings!$I:$I,'pl-data'!$A185)-SUMIFS(postings!$W:$W,postings!$C:$C,'pl-data'!Z$2,postings!$D:$D,'pl-data'!Z$3,postings!$M:$M,'pl-data'!$A185)</f>
        <v>0</v>
      </c>
      <c r="AA185" s="53">
        <f>+SUMIFS(postings!$T:$T,postings!$C:$C,'pl-data'!AA$2,postings!$D:$D,'pl-data'!AA$3,postings!$I:$I,'pl-data'!$A185)-SUMIFS(postings!$W:$W,postings!$C:$C,'pl-data'!AA$2,postings!$D:$D,'pl-data'!AA$3,postings!$M:$M,'pl-data'!$A185)</f>
        <v>0</v>
      </c>
      <c r="AB185" s="53">
        <f>+SUMIFS(postings!$T:$T,postings!$C:$C,'pl-data'!AB$2,postings!$D:$D,'pl-data'!AB$3,postings!$I:$I,'pl-data'!$A185)-SUMIFS(postings!$W:$W,postings!$C:$C,'pl-data'!AB$2,postings!$D:$D,'pl-data'!AB$3,postings!$M:$M,'pl-data'!$A185)</f>
        <v>0</v>
      </c>
      <c r="AC185" s="53">
        <f>+SUMIFS(postings!$T:$T,postings!$C:$C,'pl-data'!AC$2,postings!$D:$D,'pl-data'!AC$3,postings!$I:$I,'pl-data'!$A185)-SUMIFS(postings!$W:$W,postings!$C:$C,'pl-data'!AC$2,postings!$D:$D,'pl-data'!AC$3,postings!$M:$M,'pl-data'!$A185)</f>
        <v>0</v>
      </c>
      <c r="AD185" s="53">
        <f>+SUMIFS(postings!$T:$T,postings!$C:$C,'pl-data'!AD$2,postings!$D:$D,'pl-data'!AD$3,postings!$I:$I,'pl-data'!$A185)-SUMIFS(postings!$W:$W,postings!$C:$C,'pl-data'!AD$2,postings!$D:$D,'pl-data'!AD$3,postings!$M:$M,'pl-data'!$A185)</f>
        <v>0</v>
      </c>
      <c r="AE185" s="53">
        <f>+SUMIFS(postings!$T:$T,postings!$C:$C,'pl-data'!AE$2,postings!$D:$D,'pl-data'!AE$3,postings!$I:$I,'pl-data'!$A185)-SUMIFS(postings!$W:$W,postings!$C:$C,'pl-data'!AE$2,postings!$D:$D,'pl-data'!AE$3,postings!$M:$M,'pl-data'!$A185)</f>
        <v>0</v>
      </c>
      <c r="AF185" s="53">
        <f>+SUMIFS(postings!$T:$T,postings!$C:$C,'pl-data'!AF$2,postings!$D:$D,'pl-data'!AF$3,postings!$I:$I,'pl-data'!$A185)-SUMIFS(postings!$W:$W,postings!$C:$C,'pl-data'!AF$2,postings!$D:$D,'pl-data'!AF$3,postings!$M:$M,'pl-data'!$A185)</f>
        <v>0</v>
      </c>
      <c r="AG185" s="53">
        <f>+SUMIFS(postings!$T:$T,postings!$C:$C,'pl-data'!AG$2,postings!$D:$D,'pl-data'!AG$3,postings!$I:$I,'pl-data'!$A185)-SUMIFS(postings!$W:$W,postings!$C:$C,'pl-data'!AG$2,postings!$D:$D,'pl-data'!AG$3,postings!$M:$M,'pl-data'!$A185)</f>
        <v>0</v>
      </c>
      <c r="AH185" s="53">
        <f>+SUMIFS(postings!$T:$T,postings!$C:$C,'pl-data'!AH$2,postings!$D:$D,'pl-data'!AH$3,postings!$I:$I,'pl-data'!$A185)-SUMIFS(postings!$W:$W,postings!$C:$C,'pl-data'!AH$2,postings!$D:$D,'pl-data'!AH$3,postings!$M:$M,'pl-data'!$A185)</f>
        <v>0</v>
      </c>
      <c r="AI185" s="53">
        <f>+SUMIFS(postings!$T:$T,postings!$C:$C,'pl-data'!AI$2,postings!$D:$D,'pl-data'!AI$3,postings!$I:$I,'pl-data'!$A185)-SUMIFS(postings!$W:$W,postings!$C:$C,'pl-data'!AI$2,postings!$D:$D,'pl-data'!AI$3,postings!$M:$M,'pl-data'!$A185)</f>
        <v>0</v>
      </c>
      <c r="AJ185" s="53">
        <f>+SUM(X185:INDEX(X185:AI185,1,Settings!$C$4))</f>
        <v>0</v>
      </c>
      <c r="AK185" s="53">
        <f t="shared" si="67"/>
        <v>0</v>
      </c>
      <c r="AL185" s="53"/>
      <c r="AM185" s="53">
        <f t="shared" si="68"/>
        <v>0</v>
      </c>
      <c r="AN185" s="53">
        <f t="shared" si="69"/>
        <v>0</v>
      </c>
      <c r="AO185" s="53">
        <f t="shared" si="70"/>
        <v>0</v>
      </c>
      <c r="AP185" s="53">
        <f t="shared" si="71"/>
        <v>0</v>
      </c>
      <c r="AQ185" s="53">
        <f t="shared" si="72"/>
        <v>0</v>
      </c>
      <c r="AR185" s="53">
        <f t="shared" si="73"/>
        <v>0</v>
      </c>
      <c r="AS185" s="53">
        <f t="shared" si="74"/>
        <v>0</v>
      </c>
      <c r="AT185" s="53">
        <f t="shared" si="75"/>
        <v>0</v>
      </c>
      <c r="AU185" s="53">
        <f t="shared" si="76"/>
        <v>0</v>
      </c>
      <c r="AV185" s="53">
        <f t="shared" si="77"/>
        <v>0</v>
      </c>
      <c r="AW185" s="53">
        <f t="shared" si="78"/>
        <v>0</v>
      </c>
      <c r="AX185" s="53">
        <f t="shared" si="79"/>
        <v>0</v>
      </c>
      <c r="AY185" s="53">
        <f>+SUM(AM185:INDEX(AM185:AX185,1,Settings!$C$4))</f>
        <v>0</v>
      </c>
      <c r="AZ185" s="53">
        <f t="shared" si="80"/>
        <v>0</v>
      </c>
      <c r="BA185" s="53"/>
      <c r="BB185" s="53">
        <f t="shared" si="81"/>
        <v>0</v>
      </c>
      <c r="BC185" s="53">
        <f t="shared" si="82"/>
        <v>0</v>
      </c>
      <c r="BD185" s="53">
        <f t="shared" si="83"/>
        <v>0</v>
      </c>
      <c r="BE185" s="53">
        <f t="shared" si="84"/>
        <v>0</v>
      </c>
      <c r="BF185" s="53">
        <f t="shared" si="85"/>
        <v>0</v>
      </c>
      <c r="BG185" s="53">
        <f t="shared" si="86"/>
        <v>0</v>
      </c>
      <c r="BH185" s="53">
        <f t="shared" si="87"/>
        <v>0</v>
      </c>
      <c r="BI185" s="53">
        <f t="shared" si="88"/>
        <v>0</v>
      </c>
      <c r="BJ185" s="53">
        <f t="shared" si="89"/>
        <v>0</v>
      </c>
      <c r="BK185" s="53">
        <f t="shared" si="90"/>
        <v>0</v>
      </c>
      <c r="BL185" s="53">
        <f t="shared" si="91"/>
        <v>0</v>
      </c>
      <c r="BM185" s="53">
        <f t="shared" si="92"/>
        <v>0</v>
      </c>
      <c r="BN185" s="53">
        <f t="shared" si="93"/>
        <v>0</v>
      </c>
      <c r="BO185" s="53"/>
      <c r="BP185" s="53">
        <f t="shared" si="94"/>
        <v>0</v>
      </c>
      <c r="BQ185" s="53"/>
      <c r="BR185" s="53">
        <f t="shared" si="95"/>
        <v>0</v>
      </c>
    </row>
    <row r="186" spans="1:70" x14ac:dyDescent="0.2">
      <c r="A186" s="6">
        <v>3075</v>
      </c>
      <c r="B186" s="6" t="str">
        <f>+VLOOKUP(A186,masterfile!B:C,2,FALSE)</f>
        <v>Einkauf RHB aus USt-Lager 7% Vorst./USt</v>
      </c>
      <c r="D186" s="53">
        <f>+SUMIF('[1]2017'!$A:$A,$A186,'[1]2017'!$C:$C)-SUMIF('[1]2017'!$E:$E,$A186,'[1]2017'!$G:$G)</f>
        <v>0</v>
      </c>
      <c r="E186" s="53">
        <f>+SUMIF('[1]2018'!$A:$A,$A186,'[1]2018'!$C:$C)-SUMIF('[1]2018'!$E:$E,$A186,'[1]2018'!$G:$G)</f>
        <v>0</v>
      </c>
      <c r="F186" s="53">
        <f>+SUMIF('[1]2019'!$A:$A,$A186,'[1]2019'!$C:$C)-SUMIF('[1]2019'!$E:$E,$A186,'[1]2019'!$G:$G)</f>
        <v>0</v>
      </c>
      <c r="G186" s="53">
        <f>+SUMIF('[1]2020'!$A:$A,$A186,'[1]2020'!$C:$C)-SUMIF('[1]2020'!$E:$E,$A186,'[1]2020'!$G:$G)</f>
        <v>0</v>
      </c>
      <c r="H186" s="53"/>
      <c r="I186" s="53">
        <f>+(+SUMIF('[1]2021'!$A:$A,$A186,'[1]2021'!$C:$C)-SUMIF('[1]2021'!$E:$E,$A186,'[1]2021'!$G:$G))/12</f>
        <v>0</v>
      </c>
      <c r="J186" s="53">
        <f>+(+SUMIF('[1]2021'!$A:$A,$A186,'[1]2021'!$C:$C)-SUMIF('[1]2021'!$E:$E,$A186,'[1]2021'!$G:$G))/12</f>
        <v>0</v>
      </c>
      <c r="K186" s="53">
        <f>+(+SUMIF('[1]2021'!$A:$A,$A186,'[1]2021'!$C:$C)-SUMIF('[1]2021'!$E:$E,$A186,'[1]2021'!$G:$G))/12</f>
        <v>0</v>
      </c>
      <c r="L186" s="53">
        <f>+(+SUMIF('[1]2021'!$A:$A,$A186,'[1]2021'!$C:$C)-SUMIF('[1]2021'!$E:$E,$A186,'[1]2021'!$G:$G))/12</f>
        <v>0</v>
      </c>
      <c r="M186" s="53">
        <f>+(+SUMIF('[1]2021'!$A:$A,$A186,'[1]2021'!$C:$C)-SUMIF('[1]2021'!$E:$E,$A186,'[1]2021'!$G:$G))/12</f>
        <v>0</v>
      </c>
      <c r="N186" s="53">
        <f>+(+SUMIF('[1]2021'!$A:$A,$A186,'[1]2021'!$C:$C)-SUMIF('[1]2021'!$E:$E,$A186,'[1]2021'!$G:$G))/12</f>
        <v>0</v>
      </c>
      <c r="O186" s="53">
        <f>+(+SUMIF('[1]2021'!$A:$A,$A186,'[1]2021'!$C:$C)-SUMIF('[1]2021'!$E:$E,$A186,'[1]2021'!$G:$G))/12</f>
        <v>0</v>
      </c>
      <c r="P186" s="53">
        <f>+(+SUMIF('[1]2021'!$A:$A,$A186,'[1]2021'!$C:$C)-SUMIF('[1]2021'!$E:$E,$A186,'[1]2021'!$G:$G))/12</f>
        <v>0</v>
      </c>
      <c r="Q186" s="53">
        <f>+(+SUMIF('[1]2021'!$A:$A,$A186,'[1]2021'!$C:$C)-SUMIF('[1]2021'!$E:$E,$A186,'[1]2021'!$G:$G))/12</f>
        <v>0</v>
      </c>
      <c r="R186" s="53">
        <f>+(+SUMIF('[1]2021'!$A:$A,$A186,'[1]2021'!$C:$C)-SUMIF('[1]2021'!$E:$E,$A186,'[1]2021'!$G:$G))/12</f>
        <v>0</v>
      </c>
      <c r="S186" s="53">
        <f>+(+SUMIF('[1]2021'!$A:$A,$A186,'[1]2021'!$C:$C)-SUMIF('[1]2021'!$E:$E,$A186,'[1]2021'!$G:$G))/12</f>
        <v>0</v>
      </c>
      <c r="T186" s="53">
        <f>+(+SUMIF('[1]2021'!$A:$A,$A186,'[1]2021'!$C:$C)-SUMIF('[1]2021'!$E:$E,$A186,'[1]2021'!$G:$G))/12</f>
        <v>0</v>
      </c>
      <c r="U186" s="53">
        <f>+SUM(I186:INDEX(I186:T186,1,Settings!$C$4))</f>
        <v>0</v>
      </c>
      <c r="V186" s="53">
        <f t="shared" si="66"/>
        <v>0</v>
      </c>
      <c r="W186" s="53"/>
      <c r="X186" s="53">
        <f>+SUMIFS(postings!$T:$T,postings!$C:$C,'pl-data'!X$2,postings!$D:$D,'pl-data'!X$3,postings!$I:$I,'pl-data'!$A186)-SUMIFS(postings!$W:$W,postings!$C:$C,'pl-data'!X$2,postings!$D:$D,'pl-data'!X$3,postings!$M:$M,'pl-data'!$A186)</f>
        <v>0</v>
      </c>
      <c r="Y186" s="53">
        <f>+SUMIFS(postings!$T:$T,postings!$C:$C,'pl-data'!Y$2,postings!$D:$D,'pl-data'!Y$3,postings!$I:$I,'pl-data'!$A186)-SUMIFS(postings!$W:$W,postings!$C:$C,'pl-data'!Y$2,postings!$D:$D,'pl-data'!Y$3,postings!$M:$M,'pl-data'!$A186)</f>
        <v>0</v>
      </c>
      <c r="Z186" s="53">
        <f>+SUMIFS(postings!$T:$T,postings!$C:$C,'pl-data'!Z$2,postings!$D:$D,'pl-data'!Z$3,postings!$I:$I,'pl-data'!$A186)-SUMIFS(postings!$W:$W,postings!$C:$C,'pl-data'!Z$2,postings!$D:$D,'pl-data'!Z$3,postings!$M:$M,'pl-data'!$A186)</f>
        <v>0</v>
      </c>
      <c r="AA186" s="53">
        <f>+SUMIFS(postings!$T:$T,postings!$C:$C,'pl-data'!AA$2,postings!$D:$D,'pl-data'!AA$3,postings!$I:$I,'pl-data'!$A186)-SUMIFS(postings!$W:$W,postings!$C:$C,'pl-data'!AA$2,postings!$D:$D,'pl-data'!AA$3,postings!$M:$M,'pl-data'!$A186)</f>
        <v>0</v>
      </c>
      <c r="AB186" s="53">
        <f>+SUMIFS(postings!$T:$T,postings!$C:$C,'pl-data'!AB$2,postings!$D:$D,'pl-data'!AB$3,postings!$I:$I,'pl-data'!$A186)-SUMIFS(postings!$W:$W,postings!$C:$C,'pl-data'!AB$2,postings!$D:$D,'pl-data'!AB$3,postings!$M:$M,'pl-data'!$A186)</f>
        <v>0</v>
      </c>
      <c r="AC186" s="53">
        <f>+SUMIFS(postings!$T:$T,postings!$C:$C,'pl-data'!AC$2,postings!$D:$D,'pl-data'!AC$3,postings!$I:$I,'pl-data'!$A186)-SUMIFS(postings!$W:$W,postings!$C:$C,'pl-data'!AC$2,postings!$D:$D,'pl-data'!AC$3,postings!$M:$M,'pl-data'!$A186)</f>
        <v>0</v>
      </c>
      <c r="AD186" s="53">
        <f>+SUMIFS(postings!$T:$T,postings!$C:$C,'pl-data'!AD$2,postings!$D:$D,'pl-data'!AD$3,postings!$I:$I,'pl-data'!$A186)-SUMIFS(postings!$W:$W,postings!$C:$C,'pl-data'!AD$2,postings!$D:$D,'pl-data'!AD$3,postings!$M:$M,'pl-data'!$A186)</f>
        <v>0</v>
      </c>
      <c r="AE186" s="53">
        <f>+SUMIFS(postings!$T:$T,postings!$C:$C,'pl-data'!AE$2,postings!$D:$D,'pl-data'!AE$3,postings!$I:$I,'pl-data'!$A186)-SUMIFS(postings!$W:$W,postings!$C:$C,'pl-data'!AE$2,postings!$D:$D,'pl-data'!AE$3,postings!$M:$M,'pl-data'!$A186)</f>
        <v>0</v>
      </c>
      <c r="AF186" s="53">
        <f>+SUMIFS(postings!$T:$T,postings!$C:$C,'pl-data'!AF$2,postings!$D:$D,'pl-data'!AF$3,postings!$I:$I,'pl-data'!$A186)-SUMIFS(postings!$W:$W,postings!$C:$C,'pl-data'!AF$2,postings!$D:$D,'pl-data'!AF$3,postings!$M:$M,'pl-data'!$A186)</f>
        <v>0</v>
      </c>
      <c r="AG186" s="53">
        <f>+SUMIFS(postings!$T:$T,postings!$C:$C,'pl-data'!AG$2,postings!$D:$D,'pl-data'!AG$3,postings!$I:$I,'pl-data'!$A186)-SUMIFS(postings!$W:$W,postings!$C:$C,'pl-data'!AG$2,postings!$D:$D,'pl-data'!AG$3,postings!$M:$M,'pl-data'!$A186)</f>
        <v>0</v>
      </c>
      <c r="AH186" s="53">
        <f>+SUMIFS(postings!$T:$T,postings!$C:$C,'pl-data'!AH$2,postings!$D:$D,'pl-data'!AH$3,postings!$I:$I,'pl-data'!$A186)-SUMIFS(postings!$W:$W,postings!$C:$C,'pl-data'!AH$2,postings!$D:$D,'pl-data'!AH$3,postings!$M:$M,'pl-data'!$A186)</f>
        <v>0</v>
      </c>
      <c r="AI186" s="53">
        <f>+SUMIFS(postings!$T:$T,postings!$C:$C,'pl-data'!AI$2,postings!$D:$D,'pl-data'!AI$3,postings!$I:$I,'pl-data'!$A186)-SUMIFS(postings!$W:$W,postings!$C:$C,'pl-data'!AI$2,postings!$D:$D,'pl-data'!AI$3,postings!$M:$M,'pl-data'!$A186)</f>
        <v>0</v>
      </c>
      <c r="AJ186" s="53">
        <f>+SUM(X186:INDEX(X186:AI186,1,Settings!$C$4))</f>
        <v>0</v>
      </c>
      <c r="AK186" s="53">
        <f t="shared" si="67"/>
        <v>0</v>
      </c>
      <c r="AL186" s="53"/>
      <c r="AM186" s="53">
        <f t="shared" si="68"/>
        <v>0</v>
      </c>
      <c r="AN186" s="53">
        <f t="shared" si="69"/>
        <v>0</v>
      </c>
      <c r="AO186" s="53">
        <f t="shared" si="70"/>
        <v>0</v>
      </c>
      <c r="AP186" s="53">
        <f t="shared" si="71"/>
        <v>0</v>
      </c>
      <c r="AQ186" s="53">
        <f t="shared" si="72"/>
        <v>0</v>
      </c>
      <c r="AR186" s="53">
        <f t="shared" si="73"/>
        <v>0</v>
      </c>
      <c r="AS186" s="53">
        <f t="shared" si="74"/>
        <v>0</v>
      </c>
      <c r="AT186" s="53">
        <f t="shared" si="75"/>
        <v>0</v>
      </c>
      <c r="AU186" s="53">
        <f t="shared" si="76"/>
        <v>0</v>
      </c>
      <c r="AV186" s="53">
        <f t="shared" si="77"/>
        <v>0</v>
      </c>
      <c r="AW186" s="53">
        <f t="shared" si="78"/>
        <v>0</v>
      </c>
      <c r="AX186" s="53">
        <f t="shared" si="79"/>
        <v>0</v>
      </c>
      <c r="AY186" s="53">
        <f>+SUM(AM186:INDEX(AM186:AX186,1,Settings!$C$4))</f>
        <v>0</v>
      </c>
      <c r="AZ186" s="53">
        <f t="shared" si="80"/>
        <v>0</v>
      </c>
      <c r="BA186" s="53"/>
      <c r="BB186" s="53">
        <f t="shared" si="81"/>
        <v>0</v>
      </c>
      <c r="BC186" s="53">
        <f t="shared" si="82"/>
        <v>0</v>
      </c>
      <c r="BD186" s="53">
        <f t="shared" si="83"/>
        <v>0</v>
      </c>
      <c r="BE186" s="53">
        <f t="shared" si="84"/>
        <v>0</v>
      </c>
      <c r="BF186" s="53">
        <f t="shared" si="85"/>
        <v>0</v>
      </c>
      <c r="BG186" s="53">
        <f t="shared" si="86"/>
        <v>0</v>
      </c>
      <c r="BH186" s="53">
        <f t="shared" si="87"/>
        <v>0</v>
      </c>
      <c r="BI186" s="53">
        <f t="shared" si="88"/>
        <v>0</v>
      </c>
      <c r="BJ186" s="53">
        <f t="shared" si="89"/>
        <v>0</v>
      </c>
      <c r="BK186" s="53">
        <f t="shared" si="90"/>
        <v>0</v>
      </c>
      <c r="BL186" s="53">
        <f t="shared" si="91"/>
        <v>0</v>
      </c>
      <c r="BM186" s="53">
        <f t="shared" si="92"/>
        <v>0</v>
      </c>
      <c r="BN186" s="53">
        <f t="shared" si="93"/>
        <v>0</v>
      </c>
      <c r="BO186" s="53"/>
      <c r="BP186" s="53">
        <f t="shared" si="94"/>
        <v>0</v>
      </c>
      <c r="BQ186" s="53"/>
      <c r="BR186" s="53">
        <f t="shared" si="95"/>
        <v>0</v>
      </c>
    </row>
    <row r="187" spans="1:70" x14ac:dyDescent="0.2">
      <c r="A187" s="6">
        <v>3076</v>
      </c>
      <c r="B187" s="6" t="str">
        <f>+VLOOKUP(A187,masterfile!B:C,2,FALSE)</f>
        <v>Einkauf RHB aus USt-Lager 19% Vorst/USt</v>
      </c>
      <c r="D187" s="53">
        <f>+SUMIF('[1]2017'!$A:$A,$A187,'[1]2017'!$C:$C)-SUMIF('[1]2017'!$E:$E,$A187,'[1]2017'!$G:$G)</f>
        <v>0</v>
      </c>
      <c r="E187" s="53">
        <f>+SUMIF('[1]2018'!$A:$A,$A187,'[1]2018'!$C:$C)-SUMIF('[1]2018'!$E:$E,$A187,'[1]2018'!$G:$G)</f>
        <v>0</v>
      </c>
      <c r="F187" s="53">
        <f>+SUMIF('[1]2019'!$A:$A,$A187,'[1]2019'!$C:$C)-SUMIF('[1]2019'!$E:$E,$A187,'[1]2019'!$G:$G)</f>
        <v>0</v>
      </c>
      <c r="G187" s="53">
        <f>+SUMIF('[1]2020'!$A:$A,$A187,'[1]2020'!$C:$C)-SUMIF('[1]2020'!$E:$E,$A187,'[1]2020'!$G:$G)</f>
        <v>0</v>
      </c>
      <c r="H187" s="53"/>
      <c r="I187" s="53">
        <f>+(+SUMIF('[1]2021'!$A:$A,$A187,'[1]2021'!$C:$C)-SUMIF('[1]2021'!$E:$E,$A187,'[1]2021'!$G:$G))/12</f>
        <v>0</v>
      </c>
      <c r="J187" s="53">
        <f>+(+SUMIF('[1]2021'!$A:$A,$A187,'[1]2021'!$C:$C)-SUMIF('[1]2021'!$E:$E,$A187,'[1]2021'!$G:$G))/12</f>
        <v>0</v>
      </c>
      <c r="K187" s="53">
        <f>+(+SUMIF('[1]2021'!$A:$A,$A187,'[1]2021'!$C:$C)-SUMIF('[1]2021'!$E:$E,$A187,'[1]2021'!$G:$G))/12</f>
        <v>0</v>
      </c>
      <c r="L187" s="53">
        <f>+(+SUMIF('[1]2021'!$A:$A,$A187,'[1]2021'!$C:$C)-SUMIF('[1]2021'!$E:$E,$A187,'[1]2021'!$G:$G))/12</f>
        <v>0</v>
      </c>
      <c r="M187" s="53">
        <f>+(+SUMIF('[1]2021'!$A:$A,$A187,'[1]2021'!$C:$C)-SUMIF('[1]2021'!$E:$E,$A187,'[1]2021'!$G:$G))/12</f>
        <v>0</v>
      </c>
      <c r="N187" s="53">
        <f>+(+SUMIF('[1]2021'!$A:$A,$A187,'[1]2021'!$C:$C)-SUMIF('[1]2021'!$E:$E,$A187,'[1]2021'!$G:$G))/12</f>
        <v>0</v>
      </c>
      <c r="O187" s="53">
        <f>+(+SUMIF('[1]2021'!$A:$A,$A187,'[1]2021'!$C:$C)-SUMIF('[1]2021'!$E:$E,$A187,'[1]2021'!$G:$G))/12</f>
        <v>0</v>
      </c>
      <c r="P187" s="53">
        <f>+(+SUMIF('[1]2021'!$A:$A,$A187,'[1]2021'!$C:$C)-SUMIF('[1]2021'!$E:$E,$A187,'[1]2021'!$G:$G))/12</f>
        <v>0</v>
      </c>
      <c r="Q187" s="53">
        <f>+(+SUMIF('[1]2021'!$A:$A,$A187,'[1]2021'!$C:$C)-SUMIF('[1]2021'!$E:$E,$A187,'[1]2021'!$G:$G))/12</f>
        <v>0</v>
      </c>
      <c r="R187" s="53">
        <f>+(+SUMIF('[1]2021'!$A:$A,$A187,'[1]2021'!$C:$C)-SUMIF('[1]2021'!$E:$E,$A187,'[1]2021'!$G:$G))/12</f>
        <v>0</v>
      </c>
      <c r="S187" s="53">
        <f>+(+SUMIF('[1]2021'!$A:$A,$A187,'[1]2021'!$C:$C)-SUMIF('[1]2021'!$E:$E,$A187,'[1]2021'!$G:$G))/12</f>
        <v>0</v>
      </c>
      <c r="T187" s="53">
        <f>+(+SUMIF('[1]2021'!$A:$A,$A187,'[1]2021'!$C:$C)-SUMIF('[1]2021'!$E:$E,$A187,'[1]2021'!$G:$G))/12</f>
        <v>0</v>
      </c>
      <c r="U187" s="53">
        <f>+SUM(I187:INDEX(I187:T187,1,Settings!$C$4))</f>
        <v>0</v>
      </c>
      <c r="V187" s="53">
        <f t="shared" si="66"/>
        <v>0</v>
      </c>
      <c r="W187" s="53"/>
      <c r="X187" s="53">
        <f>+SUMIFS(postings!$T:$T,postings!$C:$C,'pl-data'!X$2,postings!$D:$D,'pl-data'!X$3,postings!$I:$I,'pl-data'!$A187)-SUMIFS(postings!$W:$W,postings!$C:$C,'pl-data'!X$2,postings!$D:$D,'pl-data'!X$3,postings!$M:$M,'pl-data'!$A187)</f>
        <v>0</v>
      </c>
      <c r="Y187" s="53">
        <f>+SUMIFS(postings!$T:$T,postings!$C:$C,'pl-data'!Y$2,postings!$D:$D,'pl-data'!Y$3,postings!$I:$I,'pl-data'!$A187)-SUMIFS(postings!$W:$W,postings!$C:$C,'pl-data'!Y$2,postings!$D:$D,'pl-data'!Y$3,postings!$M:$M,'pl-data'!$A187)</f>
        <v>0</v>
      </c>
      <c r="Z187" s="53">
        <f>+SUMIFS(postings!$T:$T,postings!$C:$C,'pl-data'!Z$2,postings!$D:$D,'pl-data'!Z$3,postings!$I:$I,'pl-data'!$A187)-SUMIFS(postings!$W:$W,postings!$C:$C,'pl-data'!Z$2,postings!$D:$D,'pl-data'!Z$3,postings!$M:$M,'pl-data'!$A187)</f>
        <v>0</v>
      </c>
      <c r="AA187" s="53">
        <f>+SUMIFS(postings!$T:$T,postings!$C:$C,'pl-data'!AA$2,postings!$D:$D,'pl-data'!AA$3,postings!$I:$I,'pl-data'!$A187)-SUMIFS(postings!$W:$W,postings!$C:$C,'pl-data'!AA$2,postings!$D:$D,'pl-data'!AA$3,postings!$M:$M,'pl-data'!$A187)</f>
        <v>0</v>
      </c>
      <c r="AB187" s="53">
        <f>+SUMIFS(postings!$T:$T,postings!$C:$C,'pl-data'!AB$2,postings!$D:$D,'pl-data'!AB$3,postings!$I:$I,'pl-data'!$A187)-SUMIFS(postings!$W:$W,postings!$C:$C,'pl-data'!AB$2,postings!$D:$D,'pl-data'!AB$3,postings!$M:$M,'pl-data'!$A187)</f>
        <v>0</v>
      </c>
      <c r="AC187" s="53">
        <f>+SUMIFS(postings!$T:$T,postings!$C:$C,'pl-data'!AC$2,postings!$D:$D,'pl-data'!AC$3,postings!$I:$I,'pl-data'!$A187)-SUMIFS(postings!$W:$W,postings!$C:$C,'pl-data'!AC$2,postings!$D:$D,'pl-data'!AC$3,postings!$M:$M,'pl-data'!$A187)</f>
        <v>0</v>
      </c>
      <c r="AD187" s="53">
        <f>+SUMIFS(postings!$T:$T,postings!$C:$C,'pl-data'!AD$2,postings!$D:$D,'pl-data'!AD$3,postings!$I:$I,'pl-data'!$A187)-SUMIFS(postings!$W:$W,postings!$C:$C,'pl-data'!AD$2,postings!$D:$D,'pl-data'!AD$3,postings!$M:$M,'pl-data'!$A187)</f>
        <v>0</v>
      </c>
      <c r="AE187" s="53">
        <f>+SUMIFS(postings!$T:$T,postings!$C:$C,'pl-data'!AE$2,postings!$D:$D,'pl-data'!AE$3,postings!$I:$I,'pl-data'!$A187)-SUMIFS(postings!$W:$W,postings!$C:$C,'pl-data'!AE$2,postings!$D:$D,'pl-data'!AE$3,postings!$M:$M,'pl-data'!$A187)</f>
        <v>0</v>
      </c>
      <c r="AF187" s="53">
        <f>+SUMIFS(postings!$T:$T,postings!$C:$C,'pl-data'!AF$2,postings!$D:$D,'pl-data'!AF$3,postings!$I:$I,'pl-data'!$A187)-SUMIFS(postings!$W:$W,postings!$C:$C,'pl-data'!AF$2,postings!$D:$D,'pl-data'!AF$3,postings!$M:$M,'pl-data'!$A187)</f>
        <v>0</v>
      </c>
      <c r="AG187" s="53">
        <f>+SUMIFS(postings!$T:$T,postings!$C:$C,'pl-data'!AG$2,postings!$D:$D,'pl-data'!AG$3,postings!$I:$I,'pl-data'!$A187)-SUMIFS(postings!$W:$W,postings!$C:$C,'pl-data'!AG$2,postings!$D:$D,'pl-data'!AG$3,postings!$M:$M,'pl-data'!$A187)</f>
        <v>0</v>
      </c>
      <c r="AH187" s="53">
        <f>+SUMIFS(postings!$T:$T,postings!$C:$C,'pl-data'!AH$2,postings!$D:$D,'pl-data'!AH$3,postings!$I:$I,'pl-data'!$A187)-SUMIFS(postings!$W:$W,postings!$C:$C,'pl-data'!AH$2,postings!$D:$D,'pl-data'!AH$3,postings!$M:$M,'pl-data'!$A187)</f>
        <v>0</v>
      </c>
      <c r="AI187" s="53">
        <f>+SUMIFS(postings!$T:$T,postings!$C:$C,'pl-data'!AI$2,postings!$D:$D,'pl-data'!AI$3,postings!$I:$I,'pl-data'!$A187)-SUMIFS(postings!$W:$W,postings!$C:$C,'pl-data'!AI$2,postings!$D:$D,'pl-data'!AI$3,postings!$M:$M,'pl-data'!$A187)</f>
        <v>0</v>
      </c>
      <c r="AJ187" s="53">
        <f>+SUM(X187:INDEX(X187:AI187,1,Settings!$C$4))</f>
        <v>0</v>
      </c>
      <c r="AK187" s="53">
        <f t="shared" si="67"/>
        <v>0</v>
      </c>
      <c r="AL187" s="53"/>
      <c r="AM187" s="53">
        <f t="shared" si="68"/>
        <v>0</v>
      </c>
      <c r="AN187" s="53">
        <f t="shared" si="69"/>
        <v>0</v>
      </c>
      <c r="AO187" s="53">
        <f t="shared" si="70"/>
        <v>0</v>
      </c>
      <c r="AP187" s="53">
        <f t="shared" si="71"/>
        <v>0</v>
      </c>
      <c r="AQ187" s="53">
        <f t="shared" si="72"/>
        <v>0</v>
      </c>
      <c r="AR187" s="53">
        <f t="shared" si="73"/>
        <v>0</v>
      </c>
      <c r="AS187" s="53">
        <f t="shared" si="74"/>
        <v>0</v>
      </c>
      <c r="AT187" s="53">
        <f t="shared" si="75"/>
        <v>0</v>
      </c>
      <c r="AU187" s="53">
        <f t="shared" si="76"/>
        <v>0</v>
      </c>
      <c r="AV187" s="53">
        <f t="shared" si="77"/>
        <v>0</v>
      </c>
      <c r="AW187" s="53">
        <f t="shared" si="78"/>
        <v>0</v>
      </c>
      <c r="AX187" s="53">
        <f t="shared" si="79"/>
        <v>0</v>
      </c>
      <c r="AY187" s="53">
        <f>+SUM(AM187:INDEX(AM187:AX187,1,Settings!$C$4))</f>
        <v>0</v>
      </c>
      <c r="AZ187" s="53">
        <f t="shared" si="80"/>
        <v>0</v>
      </c>
      <c r="BA187" s="53"/>
      <c r="BB187" s="53">
        <f t="shared" si="81"/>
        <v>0</v>
      </c>
      <c r="BC187" s="53">
        <f t="shared" si="82"/>
        <v>0</v>
      </c>
      <c r="BD187" s="53">
        <f t="shared" si="83"/>
        <v>0</v>
      </c>
      <c r="BE187" s="53">
        <f t="shared" si="84"/>
        <v>0</v>
      </c>
      <c r="BF187" s="53">
        <f t="shared" si="85"/>
        <v>0</v>
      </c>
      <c r="BG187" s="53">
        <f t="shared" si="86"/>
        <v>0</v>
      </c>
      <c r="BH187" s="53">
        <f t="shared" si="87"/>
        <v>0</v>
      </c>
      <c r="BI187" s="53">
        <f t="shared" si="88"/>
        <v>0</v>
      </c>
      <c r="BJ187" s="53">
        <f t="shared" si="89"/>
        <v>0</v>
      </c>
      <c r="BK187" s="53">
        <f t="shared" si="90"/>
        <v>0</v>
      </c>
      <c r="BL187" s="53">
        <f t="shared" si="91"/>
        <v>0</v>
      </c>
      <c r="BM187" s="53">
        <f t="shared" si="92"/>
        <v>0</v>
      </c>
      <c r="BN187" s="53">
        <f t="shared" si="93"/>
        <v>0</v>
      </c>
      <c r="BO187" s="53"/>
      <c r="BP187" s="53">
        <f t="shared" si="94"/>
        <v>0</v>
      </c>
      <c r="BQ187" s="53"/>
      <c r="BR187" s="53">
        <f t="shared" si="95"/>
        <v>0</v>
      </c>
    </row>
    <row r="188" spans="1:70" x14ac:dyDescent="0.2">
      <c r="A188" s="6">
        <v>3089</v>
      </c>
      <c r="B188" s="6" t="str">
        <f>+VLOOKUP(A188,masterfile!B:C,2,FALSE)</f>
        <v>Erwerb RHB letzter Abn.DG 19% Vorst./USt</v>
      </c>
      <c r="D188" s="53">
        <f>+SUMIF('[1]2017'!$A:$A,$A188,'[1]2017'!$C:$C)-SUMIF('[1]2017'!$E:$E,$A188,'[1]2017'!$G:$G)</f>
        <v>0</v>
      </c>
      <c r="E188" s="53">
        <f>+SUMIF('[1]2018'!$A:$A,$A188,'[1]2018'!$C:$C)-SUMIF('[1]2018'!$E:$E,$A188,'[1]2018'!$G:$G)</f>
        <v>0</v>
      </c>
      <c r="F188" s="53">
        <f>+SUMIF('[1]2019'!$A:$A,$A188,'[1]2019'!$C:$C)-SUMIF('[1]2019'!$E:$E,$A188,'[1]2019'!$G:$G)</f>
        <v>0</v>
      </c>
      <c r="G188" s="53">
        <f>+SUMIF('[1]2020'!$A:$A,$A188,'[1]2020'!$C:$C)-SUMIF('[1]2020'!$E:$E,$A188,'[1]2020'!$G:$G)</f>
        <v>0</v>
      </c>
      <c r="H188" s="53"/>
      <c r="I188" s="53">
        <f>+(+SUMIF('[1]2021'!$A:$A,$A188,'[1]2021'!$C:$C)-SUMIF('[1]2021'!$E:$E,$A188,'[1]2021'!$G:$G))/12</f>
        <v>0</v>
      </c>
      <c r="J188" s="53">
        <f>+(+SUMIF('[1]2021'!$A:$A,$A188,'[1]2021'!$C:$C)-SUMIF('[1]2021'!$E:$E,$A188,'[1]2021'!$G:$G))/12</f>
        <v>0</v>
      </c>
      <c r="K188" s="53">
        <f>+(+SUMIF('[1]2021'!$A:$A,$A188,'[1]2021'!$C:$C)-SUMIF('[1]2021'!$E:$E,$A188,'[1]2021'!$G:$G))/12</f>
        <v>0</v>
      </c>
      <c r="L188" s="53">
        <f>+(+SUMIF('[1]2021'!$A:$A,$A188,'[1]2021'!$C:$C)-SUMIF('[1]2021'!$E:$E,$A188,'[1]2021'!$G:$G))/12</f>
        <v>0</v>
      </c>
      <c r="M188" s="53">
        <f>+(+SUMIF('[1]2021'!$A:$A,$A188,'[1]2021'!$C:$C)-SUMIF('[1]2021'!$E:$E,$A188,'[1]2021'!$G:$G))/12</f>
        <v>0</v>
      </c>
      <c r="N188" s="53">
        <f>+(+SUMIF('[1]2021'!$A:$A,$A188,'[1]2021'!$C:$C)-SUMIF('[1]2021'!$E:$E,$A188,'[1]2021'!$G:$G))/12</f>
        <v>0</v>
      </c>
      <c r="O188" s="53">
        <f>+(+SUMIF('[1]2021'!$A:$A,$A188,'[1]2021'!$C:$C)-SUMIF('[1]2021'!$E:$E,$A188,'[1]2021'!$G:$G))/12</f>
        <v>0</v>
      </c>
      <c r="P188" s="53">
        <f>+(+SUMIF('[1]2021'!$A:$A,$A188,'[1]2021'!$C:$C)-SUMIF('[1]2021'!$E:$E,$A188,'[1]2021'!$G:$G))/12</f>
        <v>0</v>
      </c>
      <c r="Q188" s="53">
        <f>+(+SUMIF('[1]2021'!$A:$A,$A188,'[1]2021'!$C:$C)-SUMIF('[1]2021'!$E:$E,$A188,'[1]2021'!$G:$G))/12</f>
        <v>0</v>
      </c>
      <c r="R188" s="53">
        <f>+(+SUMIF('[1]2021'!$A:$A,$A188,'[1]2021'!$C:$C)-SUMIF('[1]2021'!$E:$E,$A188,'[1]2021'!$G:$G))/12</f>
        <v>0</v>
      </c>
      <c r="S188" s="53">
        <f>+(+SUMIF('[1]2021'!$A:$A,$A188,'[1]2021'!$C:$C)-SUMIF('[1]2021'!$E:$E,$A188,'[1]2021'!$G:$G))/12</f>
        <v>0</v>
      </c>
      <c r="T188" s="53">
        <f>+(+SUMIF('[1]2021'!$A:$A,$A188,'[1]2021'!$C:$C)-SUMIF('[1]2021'!$E:$E,$A188,'[1]2021'!$G:$G))/12</f>
        <v>0</v>
      </c>
      <c r="U188" s="53">
        <f>+SUM(I188:INDEX(I188:T188,1,Settings!$C$4))</f>
        <v>0</v>
      </c>
      <c r="V188" s="53">
        <f t="shared" si="66"/>
        <v>0</v>
      </c>
      <c r="W188" s="53"/>
      <c r="X188" s="53">
        <f>+SUMIFS(postings!$T:$T,postings!$C:$C,'pl-data'!X$2,postings!$D:$D,'pl-data'!X$3,postings!$I:$I,'pl-data'!$A188)-SUMIFS(postings!$W:$W,postings!$C:$C,'pl-data'!X$2,postings!$D:$D,'pl-data'!X$3,postings!$M:$M,'pl-data'!$A188)</f>
        <v>0</v>
      </c>
      <c r="Y188" s="53">
        <f>+SUMIFS(postings!$T:$T,postings!$C:$C,'pl-data'!Y$2,postings!$D:$D,'pl-data'!Y$3,postings!$I:$I,'pl-data'!$A188)-SUMIFS(postings!$W:$W,postings!$C:$C,'pl-data'!Y$2,postings!$D:$D,'pl-data'!Y$3,postings!$M:$M,'pl-data'!$A188)</f>
        <v>0</v>
      </c>
      <c r="Z188" s="53">
        <f>+SUMIFS(postings!$T:$T,postings!$C:$C,'pl-data'!Z$2,postings!$D:$D,'pl-data'!Z$3,postings!$I:$I,'pl-data'!$A188)-SUMIFS(postings!$W:$W,postings!$C:$C,'pl-data'!Z$2,postings!$D:$D,'pl-data'!Z$3,postings!$M:$M,'pl-data'!$A188)</f>
        <v>0</v>
      </c>
      <c r="AA188" s="53">
        <f>+SUMIFS(postings!$T:$T,postings!$C:$C,'pl-data'!AA$2,postings!$D:$D,'pl-data'!AA$3,postings!$I:$I,'pl-data'!$A188)-SUMIFS(postings!$W:$W,postings!$C:$C,'pl-data'!AA$2,postings!$D:$D,'pl-data'!AA$3,postings!$M:$M,'pl-data'!$A188)</f>
        <v>0</v>
      </c>
      <c r="AB188" s="53">
        <f>+SUMIFS(postings!$T:$T,postings!$C:$C,'pl-data'!AB$2,postings!$D:$D,'pl-data'!AB$3,postings!$I:$I,'pl-data'!$A188)-SUMIFS(postings!$W:$W,postings!$C:$C,'pl-data'!AB$2,postings!$D:$D,'pl-data'!AB$3,postings!$M:$M,'pl-data'!$A188)</f>
        <v>0</v>
      </c>
      <c r="AC188" s="53">
        <f>+SUMIFS(postings!$T:$T,postings!$C:$C,'pl-data'!AC$2,postings!$D:$D,'pl-data'!AC$3,postings!$I:$I,'pl-data'!$A188)-SUMIFS(postings!$W:$W,postings!$C:$C,'pl-data'!AC$2,postings!$D:$D,'pl-data'!AC$3,postings!$M:$M,'pl-data'!$A188)</f>
        <v>0</v>
      </c>
      <c r="AD188" s="53">
        <f>+SUMIFS(postings!$T:$T,postings!$C:$C,'pl-data'!AD$2,postings!$D:$D,'pl-data'!AD$3,postings!$I:$I,'pl-data'!$A188)-SUMIFS(postings!$W:$W,postings!$C:$C,'pl-data'!AD$2,postings!$D:$D,'pl-data'!AD$3,postings!$M:$M,'pl-data'!$A188)</f>
        <v>0</v>
      </c>
      <c r="AE188" s="53">
        <f>+SUMIFS(postings!$T:$T,postings!$C:$C,'pl-data'!AE$2,postings!$D:$D,'pl-data'!AE$3,postings!$I:$I,'pl-data'!$A188)-SUMIFS(postings!$W:$W,postings!$C:$C,'pl-data'!AE$2,postings!$D:$D,'pl-data'!AE$3,postings!$M:$M,'pl-data'!$A188)</f>
        <v>0</v>
      </c>
      <c r="AF188" s="53">
        <f>+SUMIFS(postings!$T:$T,postings!$C:$C,'pl-data'!AF$2,postings!$D:$D,'pl-data'!AF$3,postings!$I:$I,'pl-data'!$A188)-SUMIFS(postings!$W:$W,postings!$C:$C,'pl-data'!AF$2,postings!$D:$D,'pl-data'!AF$3,postings!$M:$M,'pl-data'!$A188)</f>
        <v>0</v>
      </c>
      <c r="AG188" s="53">
        <f>+SUMIFS(postings!$T:$T,postings!$C:$C,'pl-data'!AG$2,postings!$D:$D,'pl-data'!AG$3,postings!$I:$I,'pl-data'!$A188)-SUMIFS(postings!$W:$W,postings!$C:$C,'pl-data'!AG$2,postings!$D:$D,'pl-data'!AG$3,postings!$M:$M,'pl-data'!$A188)</f>
        <v>0</v>
      </c>
      <c r="AH188" s="53">
        <f>+SUMIFS(postings!$T:$T,postings!$C:$C,'pl-data'!AH$2,postings!$D:$D,'pl-data'!AH$3,postings!$I:$I,'pl-data'!$A188)-SUMIFS(postings!$W:$W,postings!$C:$C,'pl-data'!AH$2,postings!$D:$D,'pl-data'!AH$3,postings!$M:$M,'pl-data'!$A188)</f>
        <v>0</v>
      </c>
      <c r="AI188" s="53">
        <f>+SUMIFS(postings!$T:$T,postings!$C:$C,'pl-data'!AI$2,postings!$D:$D,'pl-data'!AI$3,postings!$I:$I,'pl-data'!$A188)-SUMIFS(postings!$W:$W,postings!$C:$C,'pl-data'!AI$2,postings!$D:$D,'pl-data'!AI$3,postings!$M:$M,'pl-data'!$A188)</f>
        <v>0</v>
      </c>
      <c r="AJ188" s="53">
        <f>+SUM(X188:INDEX(X188:AI188,1,Settings!$C$4))</f>
        <v>0</v>
      </c>
      <c r="AK188" s="53">
        <f t="shared" si="67"/>
        <v>0</v>
      </c>
      <c r="AL188" s="53"/>
      <c r="AM188" s="53">
        <f t="shared" si="68"/>
        <v>0</v>
      </c>
      <c r="AN188" s="53">
        <f t="shared" si="69"/>
        <v>0</v>
      </c>
      <c r="AO188" s="53">
        <f t="shared" si="70"/>
        <v>0</v>
      </c>
      <c r="AP188" s="53">
        <f t="shared" si="71"/>
        <v>0</v>
      </c>
      <c r="AQ188" s="53">
        <f t="shared" si="72"/>
        <v>0</v>
      </c>
      <c r="AR188" s="53">
        <f t="shared" si="73"/>
        <v>0</v>
      </c>
      <c r="AS188" s="53">
        <f t="shared" si="74"/>
        <v>0</v>
      </c>
      <c r="AT188" s="53">
        <f t="shared" si="75"/>
        <v>0</v>
      </c>
      <c r="AU188" s="53">
        <f t="shared" si="76"/>
        <v>0</v>
      </c>
      <c r="AV188" s="53">
        <f t="shared" si="77"/>
        <v>0</v>
      </c>
      <c r="AW188" s="53">
        <f t="shared" si="78"/>
        <v>0</v>
      </c>
      <c r="AX188" s="53">
        <f t="shared" si="79"/>
        <v>0</v>
      </c>
      <c r="AY188" s="53">
        <f>+SUM(AM188:INDEX(AM188:AX188,1,Settings!$C$4))</f>
        <v>0</v>
      </c>
      <c r="AZ188" s="53">
        <f t="shared" si="80"/>
        <v>0</v>
      </c>
      <c r="BA188" s="53"/>
      <c r="BB188" s="53">
        <f t="shared" si="81"/>
        <v>0</v>
      </c>
      <c r="BC188" s="53">
        <f t="shared" si="82"/>
        <v>0</v>
      </c>
      <c r="BD188" s="53">
        <f t="shared" si="83"/>
        <v>0</v>
      </c>
      <c r="BE188" s="53">
        <f t="shared" si="84"/>
        <v>0</v>
      </c>
      <c r="BF188" s="53">
        <f t="shared" si="85"/>
        <v>0</v>
      </c>
      <c r="BG188" s="53">
        <f t="shared" si="86"/>
        <v>0</v>
      </c>
      <c r="BH188" s="53">
        <f t="shared" si="87"/>
        <v>0</v>
      </c>
      <c r="BI188" s="53">
        <f t="shared" si="88"/>
        <v>0</v>
      </c>
      <c r="BJ188" s="53">
        <f t="shared" si="89"/>
        <v>0</v>
      </c>
      <c r="BK188" s="53">
        <f t="shared" si="90"/>
        <v>0</v>
      </c>
      <c r="BL188" s="53">
        <f t="shared" si="91"/>
        <v>0</v>
      </c>
      <c r="BM188" s="53">
        <f t="shared" si="92"/>
        <v>0</v>
      </c>
      <c r="BN188" s="53">
        <f t="shared" si="93"/>
        <v>0</v>
      </c>
      <c r="BO188" s="53"/>
      <c r="BP188" s="53">
        <f t="shared" si="94"/>
        <v>0</v>
      </c>
      <c r="BQ188" s="53"/>
      <c r="BR188" s="53">
        <f t="shared" si="95"/>
        <v>0</v>
      </c>
    </row>
    <row r="189" spans="1:70" x14ac:dyDescent="0.2">
      <c r="A189" s="6">
        <v>3090</v>
      </c>
      <c r="B189" s="6" t="str">
        <f>+VLOOKUP(A189,masterfile!B:C,2,FALSE)</f>
        <v>Energiestoffe</v>
      </c>
      <c r="D189" s="53">
        <f>+SUMIF('[1]2017'!$A:$A,$A189,'[1]2017'!$C:$C)-SUMIF('[1]2017'!$E:$E,$A189,'[1]2017'!$G:$G)</f>
        <v>0</v>
      </c>
      <c r="E189" s="53">
        <f>+SUMIF('[1]2018'!$A:$A,$A189,'[1]2018'!$C:$C)-SUMIF('[1]2018'!$E:$E,$A189,'[1]2018'!$G:$G)</f>
        <v>0</v>
      </c>
      <c r="F189" s="53">
        <f>+SUMIF('[1]2019'!$A:$A,$A189,'[1]2019'!$C:$C)-SUMIF('[1]2019'!$E:$E,$A189,'[1]2019'!$G:$G)</f>
        <v>0</v>
      </c>
      <c r="G189" s="53">
        <f>+SUMIF('[1]2020'!$A:$A,$A189,'[1]2020'!$C:$C)-SUMIF('[1]2020'!$E:$E,$A189,'[1]2020'!$G:$G)</f>
        <v>0</v>
      </c>
      <c r="H189" s="53"/>
      <c r="I189" s="53">
        <f>+(+SUMIF('[1]2021'!$A:$A,$A189,'[1]2021'!$C:$C)-SUMIF('[1]2021'!$E:$E,$A189,'[1]2021'!$G:$G))/12</f>
        <v>0</v>
      </c>
      <c r="J189" s="53">
        <f>+(+SUMIF('[1]2021'!$A:$A,$A189,'[1]2021'!$C:$C)-SUMIF('[1]2021'!$E:$E,$A189,'[1]2021'!$G:$G))/12</f>
        <v>0</v>
      </c>
      <c r="K189" s="53">
        <f>+(+SUMIF('[1]2021'!$A:$A,$A189,'[1]2021'!$C:$C)-SUMIF('[1]2021'!$E:$E,$A189,'[1]2021'!$G:$G))/12</f>
        <v>0</v>
      </c>
      <c r="L189" s="53">
        <f>+(+SUMIF('[1]2021'!$A:$A,$A189,'[1]2021'!$C:$C)-SUMIF('[1]2021'!$E:$E,$A189,'[1]2021'!$G:$G))/12</f>
        <v>0</v>
      </c>
      <c r="M189" s="53">
        <f>+(+SUMIF('[1]2021'!$A:$A,$A189,'[1]2021'!$C:$C)-SUMIF('[1]2021'!$E:$E,$A189,'[1]2021'!$G:$G))/12</f>
        <v>0</v>
      </c>
      <c r="N189" s="53">
        <f>+(+SUMIF('[1]2021'!$A:$A,$A189,'[1]2021'!$C:$C)-SUMIF('[1]2021'!$E:$E,$A189,'[1]2021'!$G:$G))/12</f>
        <v>0</v>
      </c>
      <c r="O189" s="53">
        <f>+(+SUMIF('[1]2021'!$A:$A,$A189,'[1]2021'!$C:$C)-SUMIF('[1]2021'!$E:$E,$A189,'[1]2021'!$G:$G))/12</f>
        <v>0</v>
      </c>
      <c r="P189" s="53">
        <f>+(+SUMIF('[1]2021'!$A:$A,$A189,'[1]2021'!$C:$C)-SUMIF('[1]2021'!$E:$E,$A189,'[1]2021'!$G:$G))/12</f>
        <v>0</v>
      </c>
      <c r="Q189" s="53">
        <f>+(+SUMIF('[1]2021'!$A:$A,$A189,'[1]2021'!$C:$C)-SUMIF('[1]2021'!$E:$E,$A189,'[1]2021'!$G:$G))/12</f>
        <v>0</v>
      </c>
      <c r="R189" s="53">
        <f>+(+SUMIF('[1]2021'!$A:$A,$A189,'[1]2021'!$C:$C)-SUMIF('[1]2021'!$E:$E,$A189,'[1]2021'!$G:$G))/12</f>
        <v>0</v>
      </c>
      <c r="S189" s="53">
        <f>+(+SUMIF('[1]2021'!$A:$A,$A189,'[1]2021'!$C:$C)-SUMIF('[1]2021'!$E:$E,$A189,'[1]2021'!$G:$G))/12</f>
        <v>0</v>
      </c>
      <c r="T189" s="53">
        <f>+(+SUMIF('[1]2021'!$A:$A,$A189,'[1]2021'!$C:$C)-SUMIF('[1]2021'!$E:$E,$A189,'[1]2021'!$G:$G))/12</f>
        <v>0</v>
      </c>
      <c r="U189" s="53">
        <f>+SUM(I189:INDEX(I189:T189,1,Settings!$C$4))</f>
        <v>0</v>
      </c>
      <c r="V189" s="53">
        <f t="shared" si="66"/>
        <v>0</v>
      </c>
      <c r="W189" s="53"/>
      <c r="X189" s="53">
        <f>+SUMIFS(postings!$T:$T,postings!$C:$C,'pl-data'!X$2,postings!$D:$D,'pl-data'!X$3,postings!$I:$I,'pl-data'!$A189)-SUMIFS(postings!$W:$W,postings!$C:$C,'pl-data'!X$2,postings!$D:$D,'pl-data'!X$3,postings!$M:$M,'pl-data'!$A189)</f>
        <v>0</v>
      </c>
      <c r="Y189" s="53">
        <f>+SUMIFS(postings!$T:$T,postings!$C:$C,'pl-data'!Y$2,postings!$D:$D,'pl-data'!Y$3,postings!$I:$I,'pl-data'!$A189)-SUMIFS(postings!$W:$W,postings!$C:$C,'pl-data'!Y$2,postings!$D:$D,'pl-data'!Y$3,postings!$M:$M,'pl-data'!$A189)</f>
        <v>0</v>
      </c>
      <c r="Z189" s="53">
        <f>+SUMIFS(postings!$T:$T,postings!$C:$C,'pl-data'!Z$2,postings!$D:$D,'pl-data'!Z$3,postings!$I:$I,'pl-data'!$A189)-SUMIFS(postings!$W:$W,postings!$C:$C,'pl-data'!Z$2,postings!$D:$D,'pl-data'!Z$3,postings!$M:$M,'pl-data'!$A189)</f>
        <v>0</v>
      </c>
      <c r="AA189" s="53">
        <f>+SUMIFS(postings!$T:$T,postings!$C:$C,'pl-data'!AA$2,postings!$D:$D,'pl-data'!AA$3,postings!$I:$I,'pl-data'!$A189)-SUMIFS(postings!$W:$W,postings!$C:$C,'pl-data'!AA$2,postings!$D:$D,'pl-data'!AA$3,postings!$M:$M,'pl-data'!$A189)</f>
        <v>0</v>
      </c>
      <c r="AB189" s="53">
        <f>+SUMIFS(postings!$T:$T,postings!$C:$C,'pl-data'!AB$2,postings!$D:$D,'pl-data'!AB$3,postings!$I:$I,'pl-data'!$A189)-SUMIFS(postings!$W:$W,postings!$C:$C,'pl-data'!AB$2,postings!$D:$D,'pl-data'!AB$3,postings!$M:$M,'pl-data'!$A189)</f>
        <v>0</v>
      </c>
      <c r="AC189" s="53">
        <f>+SUMIFS(postings!$T:$T,postings!$C:$C,'pl-data'!AC$2,postings!$D:$D,'pl-data'!AC$3,postings!$I:$I,'pl-data'!$A189)-SUMIFS(postings!$W:$W,postings!$C:$C,'pl-data'!AC$2,postings!$D:$D,'pl-data'!AC$3,postings!$M:$M,'pl-data'!$A189)</f>
        <v>0</v>
      </c>
      <c r="AD189" s="53">
        <f>+SUMIFS(postings!$T:$T,postings!$C:$C,'pl-data'!AD$2,postings!$D:$D,'pl-data'!AD$3,postings!$I:$I,'pl-data'!$A189)-SUMIFS(postings!$W:$W,postings!$C:$C,'pl-data'!AD$2,postings!$D:$D,'pl-data'!AD$3,postings!$M:$M,'pl-data'!$A189)</f>
        <v>0</v>
      </c>
      <c r="AE189" s="53">
        <f>+SUMIFS(postings!$T:$T,postings!$C:$C,'pl-data'!AE$2,postings!$D:$D,'pl-data'!AE$3,postings!$I:$I,'pl-data'!$A189)-SUMIFS(postings!$W:$W,postings!$C:$C,'pl-data'!AE$2,postings!$D:$D,'pl-data'!AE$3,postings!$M:$M,'pl-data'!$A189)</f>
        <v>0</v>
      </c>
      <c r="AF189" s="53">
        <f>+SUMIFS(postings!$T:$T,postings!$C:$C,'pl-data'!AF$2,postings!$D:$D,'pl-data'!AF$3,postings!$I:$I,'pl-data'!$A189)-SUMIFS(postings!$W:$W,postings!$C:$C,'pl-data'!AF$2,postings!$D:$D,'pl-data'!AF$3,postings!$M:$M,'pl-data'!$A189)</f>
        <v>0</v>
      </c>
      <c r="AG189" s="53">
        <f>+SUMIFS(postings!$T:$T,postings!$C:$C,'pl-data'!AG$2,postings!$D:$D,'pl-data'!AG$3,postings!$I:$I,'pl-data'!$A189)-SUMIFS(postings!$W:$W,postings!$C:$C,'pl-data'!AG$2,postings!$D:$D,'pl-data'!AG$3,postings!$M:$M,'pl-data'!$A189)</f>
        <v>0</v>
      </c>
      <c r="AH189" s="53">
        <f>+SUMIFS(postings!$T:$T,postings!$C:$C,'pl-data'!AH$2,postings!$D:$D,'pl-data'!AH$3,postings!$I:$I,'pl-data'!$A189)-SUMIFS(postings!$W:$W,postings!$C:$C,'pl-data'!AH$2,postings!$D:$D,'pl-data'!AH$3,postings!$M:$M,'pl-data'!$A189)</f>
        <v>0</v>
      </c>
      <c r="AI189" s="53">
        <f>+SUMIFS(postings!$T:$T,postings!$C:$C,'pl-data'!AI$2,postings!$D:$D,'pl-data'!AI$3,postings!$I:$I,'pl-data'!$A189)-SUMIFS(postings!$W:$W,postings!$C:$C,'pl-data'!AI$2,postings!$D:$D,'pl-data'!AI$3,postings!$M:$M,'pl-data'!$A189)</f>
        <v>0</v>
      </c>
      <c r="AJ189" s="53">
        <f>+SUM(X189:INDEX(X189:AI189,1,Settings!$C$4))</f>
        <v>0</v>
      </c>
      <c r="AK189" s="53">
        <f t="shared" si="67"/>
        <v>0</v>
      </c>
      <c r="AL189" s="53"/>
      <c r="AM189" s="53">
        <f t="shared" si="68"/>
        <v>0</v>
      </c>
      <c r="AN189" s="53">
        <f t="shared" si="69"/>
        <v>0</v>
      </c>
      <c r="AO189" s="53">
        <f t="shared" si="70"/>
        <v>0</v>
      </c>
      <c r="AP189" s="53">
        <f t="shared" si="71"/>
        <v>0</v>
      </c>
      <c r="AQ189" s="53">
        <f t="shared" si="72"/>
        <v>0</v>
      </c>
      <c r="AR189" s="53">
        <f t="shared" si="73"/>
        <v>0</v>
      </c>
      <c r="AS189" s="53">
        <f t="shared" si="74"/>
        <v>0</v>
      </c>
      <c r="AT189" s="53">
        <f t="shared" si="75"/>
        <v>0</v>
      </c>
      <c r="AU189" s="53">
        <f t="shared" si="76"/>
        <v>0</v>
      </c>
      <c r="AV189" s="53">
        <f t="shared" si="77"/>
        <v>0</v>
      </c>
      <c r="AW189" s="53">
        <f t="shared" si="78"/>
        <v>0</v>
      </c>
      <c r="AX189" s="53">
        <f t="shared" si="79"/>
        <v>0</v>
      </c>
      <c r="AY189" s="53">
        <f>+SUM(AM189:INDEX(AM189:AX189,1,Settings!$C$4))</f>
        <v>0</v>
      </c>
      <c r="AZ189" s="53">
        <f t="shared" si="80"/>
        <v>0</v>
      </c>
      <c r="BA189" s="53"/>
      <c r="BB189" s="53">
        <f t="shared" si="81"/>
        <v>0</v>
      </c>
      <c r="BC189" s="53">
        <f t="shared" si="82"/>
        <v>0</v>
      </c>
      <c r="BD189" s="53">
        <f t="shared" si="83"/>
        <v>0</v>
      </c>
      <c r="BE189" s="53">
        <f t="shared" si="84"/>
        <v>0</v>
      </c>
      <c r="BF189" s="53">
        <f t="shared" si="85"/>
        <v>0</v>
      </c>
      <c r="BG189" s="53">
        <f t="shared" si="86"/>
        <v>0</v>
      </c>
      <c r="BH189" s="53">
        <f t="shared" si="87"/>
        <v>0</v>
      </c>
      <c r="BI189" s="53">
        <f t="shared" si="88"/>
        <v>0</v>
      </c>
      <c r="BJ189" s="53">
        <f t="shared" si="89"/>
        <v>0</v>
      </c>
      <c r="BK189" s="53">
        <f t="shared" si="90"/>
        <v>0</v>
      </c>
      <c r="BL189" s="53">
        <f t="shared" si="91"/>
        <v>0</v>
      </c>
      <c r="BM189" s="53">
        <f t="shared" si="92"/>
        <v>0</v>
      </c>
      <c r="BN189" s="53">
        <f t="shared" si="93"/>
        <v>0</v>
      </c>
      <c r="BO189" s="53"/>
      <c r="BP189" s="53">
        <f t="shared" si="94"/>
        <v>0</v>
      </c>
      <c r="BQ189" s="53"/>
      <c r="BR189" s="53">
        <f t="shared" si="95"/>
        <v>0</v>
      </c>
    </row>
    <row r="190" spans="1:70" x14ac:dyDescent="0.2">
      <c r="A190" s="6">
        <v>3091</v>
      </c>
      <c r="B190" s="6" t="str">
        <f>+VLOOKUP(A190,masterfile!B:C,2,FALSE)</f>
        <v>Energiestoffe (Fertigung) 7% Vorsteuer</v>
      </c>
      <c r="D190" s="53">
        <f>+SUMIF('[1]2017'!$A:$A,$A190,'[1]2017'!$C:$C)-SUMIF('[1]2017'!$E:$E,$A190,'[1]2017'!$G:$G)</f>
        <v>0</v>
      </c>
      <c r="E190" s="53">
        <f>+SUMIF('[1]2018'!$A:$A,$A190,'[1]2018'!$C:$C)-SUMIF('[1]2018'!$E:$E,$A190,'[1]2018'!$G:$G)</f>
        <v>0</v>
      </c>
      <c r="F190" s="53">
        <f>+SUMIF('[1]2019'!$A:$A,$A190,'[1]2019'!$C:$C)-SUMIF('[1]2019'!$E:$E,$A190,'[1]2019'!$G:$G)</f>
        <v>0</v>
      </c>
      <c r="G190" s="53">
        <f>+SUMIF('[1]2020'!$A:$A,$A190,'[1]2020'!$C:$C)-SUMIF('[1]2020'!$E:$E,$A190,'[1]2020'!$G:$G)</f>
        <v>0</v>
      </c>
      <c r="H190" s="53"/>
      <c r="I190" s="53">
        <f>+(+SUMIF('[1]2021'!$A:$A,$A190,'[1]2021'!$C:$C)-SUMIF('[1]2021'!$E:$E,$A190,'[1]2021'!$G:$G))/12</f>
        <v>0</v>
      </c>
      <c r="J190" s="53">
        <f>+(+SUMIF('[1]2021'!$A:$A,$A190,'[1]2021'!$C:$C)-SUMIF('[1]2021'!$E:$E,$A190,'[1]2021'!$G:$G))/12</f>
        <v>0</v>
      </c>
      <c r="K190" s="53">
        <f>+(+SUMIF('[1]2021'!$A:$A,$A190,'[1]2021'!$C:$C)-SUMIF('[1]2021'!$E:$E,$A190,'[1]2021'!$G:$G))/12</f>
        <v>0</v>
      </c>
      <c r="L190" s="53">
        <f>+(+SUMIF('[1]2021'!$A:$A,$A190,'[1]2021'!$C:$C)-SUMIF('[1]2021'!$E:$E,$A190,'[1]2021'!$G:$G))/12</f>
        <v>0</v>
      </c>
      <c r="M190" s="53">
        <f>+(+SUMIF('[1]2021'!$A:$A,$A190,'[1]2021'!$C:$C)-SUMIF('[1]2021'!$E:$E,$A190,'[1]2021'!$G:$G))/12</f>
        <v>0</v>
      </c>
      <c r="N190" s="53">
        <f>+(+SUMIF('[1]2021'!$A:$A,$A190,'[1]2021'!$C:$C)-SUMIF('[1]2021'!$E:$E,$A190,'[1]2021'!$G:$G))/12</f>
        <v>0</v>
      </c>
      <c r="O190" s="53">
        <f>+(+SUMIF('[1]2021'!$A:$A,$A190,'[1]2021'!$C:$C)-SUMIF('[1]2021'!$E:$E,$A190,'[1]2021'!$G:$G))/12</f>
        <v>0</v>
      </c>
      <c r="P190" s="53">
        <f>+(+SUMIF('[1]2021'!$A:$A,$A190,'[1]2021'!$C:$C)-SUMIF('[1]2021'!$E:$E,$A190,'[1]2021'!$G:$G))/12</f>
        <v>0</v>
      </c>
      <c r="Q190" s="53">
        <f>+(+SUMIF('[1]2021'!$A:$A,$A190,'[1]2021'!$C:$C)-SUMIF('[1]2021'!$E:$E,$A190,'[1]2021'!$G:$G))/12</f>
        <v>0</v>
      </c>
      <c r="R190" s="53">
        <f>+(+SUMIF('[1]2021'!$A:$A,$A190,'[1]2021'!$C:$C)-SUMIF('[1]2021'!$E:$E,$A190,'[1]2021'!$G:$G))/12</f>
        <v>0</v>
      </c>
      <c r="S190" s="53">
        <f>+(+SUMIF('[1]2021'!$A:$A,$A190,'[1]2021'!$C:$C)-SUMIF('[1]2021'!$E:$E,$A190,'[1]2021'!$G:$G))/12</f>
        <v>0</v>
      </c>
      <c r="T190" s="53">
        <f>+(+SUMIF('[1]2021'!$A:$A,$A190,'[1]2021'!$C:$C)-SUMIF('[1]2021'!$E:$E,$A190,'[1]2021'!$G:$G))/12</f>
        <v>0</v>
      </c>
      <c r="U190" s="53">
        <f>+SUM(I190:INDEX(I190:T190,1,Settings!$C$4))</f>
        <v>0</v>
      </c>
      <c r="V190" s="53">
        <f t="shared" si="66"/>
        <v>0</v>
      </c>
      <c r="W190" s="53"/>
      <c r="X190" s="53">
        <f>+SUMIFS(postings!$T:$T,postings!$C:$C,'pl-data'!X$2,postings!$D:$D,'pl-data'!X$3,postings!$I:$I,'pl-data'!$A190)-SUMIFS(postings!$W:$W,postings!$C:$C,'pl-data'!X$2,postings!$D:$D,'pl-data'!X$3,postings!$M:$M,'pl-data'!$A190)</f>
        <v>0</v>
      </c>
      <c r="Y190" s="53">
        <f>+SUMIFS(postings!$T:$T,postings!$C:$C,'pl-data'!Y$2,postings!$D:$D,'pl-data'!Y$3,postings!$I:$I,'pl-data'!$A190)-SUMIFS(postings!$W:$W,postings!$C:$C,'pl-data'!Y$2,postings!$D:$D,'pl-data'!Y$3,postings!$M:$M,'pl-data'!$A190)</f>
        <v>0</v>
      </c>
      <c r="Z190" s="53">
        <f>+SUMIFS(postings!$T:$T,postings!$C:$C,'pl-data'!Z$2,postings!$D:$D,'pl-data'!Z$3,postings!$I:$I,'pl-data'!$A190)-SUMIFS(postings!$W:$W,postings!$C:$C,'pl-data'!Z$2,postings!$D:$D,'pl-data'!Z$3,postings!$M:$M,'pl-data'!$A190)</f>
        <v>0</v>
      </c>
      <c r="AA190" s="53">
        <f>+SUMIFS(postings!$T:$T,postings!$C:$C,'pl-data'!AA$2,postings!$D:$D,'pl-data'!AA$3,postings!$I:$I,'pl-data'!$A190)-SUMIFS(postings!$W:$W,postings!$C:$C,'pl-data'!AA$2,postings!$D:$D,'pl-data'!AA$3,postings!$M:$M,'pl-data'!$A190)</f>
        <v>0</v>
      </c>
      <c r="AB190" s="53">
        <f>+SUMIFS(postings!$T:$T,postings!$C:$C,'pl-data'!AB$2,postings!$D:$D,'pl-data'!AB$3,postings!$I:$I,'pl-data'!$A190)-SUMIFS(postings!$W:$W,postings!$C:$C,'pl-data'!AB$2,postings!$D:$D,'pl-data'!AB$3,postings!$M:$M,'pl-data'!$A190)</f>
        <v>0</v>
      </c>
      <c r="AC190" s="53">
        <f>+SUMIFS(postings!$T:$T,postings!$C:$C,'pl-data'!AC$2,postings!$D:$D,'pl-data'!AC$3,postings!$I:$I,'pl-data'!$A190)-SUMIFS(postings!$W:$W,postings!$C:$C,'pl-data'!AC$2,postings!$D:$D,'pl-data'!AC$3,postings!$M:$M,'pl-data'!$A190)</f>
        <v>0</v>
      </c>
      <c r="AD190" s="53">
        <f>+SUMIFS(postings!$T:$T,postings!$C:$C,'pl-data'!AD$2,postings!$D:$D,'pl-data'!AD$3,postings!$I:$I,'pl-data'!$A190)-SUMIFS(postings!$W:$W,postings!$C:$C,'pl-data'!AD$2,postings!$D:$D,'pl-data'!AD$3,postings!$M:$M,'pl-data'!$A190)</f>
        <v>0</v>
      </c>
      <c r="AE190" s="53">
        <f>+SUMIFS(postings!$T:$T,postings!$C:$C,'pl-data'!AE$2,postings!$D:$D,'pl-data'!AE$3,postings!$I:$I,'pl-data'!$A190)-SUMIFS(postings!$W:$W,postings!$C:$C,'pl-data'!AE$2,postings!$D:$D,'pl-data'!AE$3,postings!$M:$M,'pl-data'!$A190)</f>
        <v>0</v>
      </c>
      <c r="AF190" s="53">
        <f>+SUMIFS(postings!$T:$T,postings!$C:$C,'pl-data'!AF$2,postings!$D:$D,'pl-data'!AF$3,postings!$I:$I,'pl-data'!$A190)-SUMIFS(postings!$W:$W,postings!$C:$C,'pl-data'!AF$2,postings!$D:$D,'pl-data'!AF$3,postings!$M:$M,'pl-data'!$A190)</f>
        <v>0</v>
      </c>
      <c r="AG190" s="53">
        <f>+SUMIFS(postings!$T:$T,postings!$C:$C,'pl-data'!AG$2,postings!$D:$D,'pl-data'!AG$3,postings!$I:$I,'pl-data'!$A190)-SUMIFS(postings!$W:$W,postings!$C:$C,'pl-data'!AG$2,postings!$D:$D,'pl-data'!AG$3,postings!$M:$M,'pl-data'!$A190)</f>
        <v>0</v>
      </c>
      <c r="AH190" s="53">
        <f>+SUMIFS(postings!$T:$T,postings!$C:$C,'pl-data'!AH$2,postings!$D:$D,'pl-data'!AH$3,postings!$I:$I,'pl-data'!$A190)-SUMIFS(postings!$W:$W,postings!$C:$C,'pl-data'!AH$2,postings!$D:$D,'pl-data'!AH$3,postings!$M:$M,'pl-data'!$A190)</f>
        <v>0</v>
      </c>
      <c r="AI190" s="53">
        <f>+SUMIFS(postings!$T:$T,postings!$C:$C,'pl-data'!AI$2,postings!$D:$D,'pl-data'!AI$3,postings!$I:$I,'pl-data'!$A190)-SUMIFS(postings!$W:$W,postings!$C:$C,'pl-data'!AI$2,postings!$D:$D,'pl-data'!AI$3,postings!$M:$M,'pl-data'!$A190)</f>
        <v>0</v>
      </c>
      <c r="AJ190" s="53">
        <f>+SUM(X190:INDEX(X190:AI190,1,Settings!$C$4))</f>
        <v>0</v>
      </c>
      <c r="AK190" s="53">
        <f t="shared" si="67"/>
        <v>0</v>
      </c>
      <c r="AL190" s="53"/>
      <c r="AM190" s="53">
        <f t="shared" si="68"/>
        <v>0</v>
      </c>
      <c r="AN190" s="53">
        <f t="shared" si="69"/>
        <v>0</v>
      </c>
      <c r="AO190" s="53">
        <f t="shared" si="70"/>
        <v>0</v>
      </c>
      <c r="AP190" s="53">
        <f t="shared" si="71"/>
        <v>0</v>
      </c>
      <c r="AQ190" s="53">
        <f t="shared" si="72"/>
        <v>0</v>
      </c>
      <c r="AR190" s="53">
        <f t="shared" si="73"/>
        <v>0</v>
      </c>
      <c r="AS190" s="53">
        <f t="shared" si="74"/>
        <v>0</v>
      </c>
      <c r="AT190" s="53">
        <f t="shared" si="75"/>
        <v>0</v>
      </c>
      <c r="AU190" s="53">
        <f t="shared" si="76"/>
        <v>0</v>
      </c>
      <c r="AV190" s="53">
        <f t="shared" si="77"/>
        <v>0</v>
      </c>
      <c r="AW190" s="53">
        <f t="shared" si="78"/>
        <v>0</v>
      </c>
      <c r="AX190" s="53">
        <f t="shared" si="79"/>
        <v>0</v>
      </c>
      <c r="AY190" s="53">
        <f>+SUM(AM190:INDEX(AM190:AX190,1,Settings!$C$4))</f>
        <v>0</v>
      </c>
      <c r="AZ190" s="53">
        <f t="shared" si="80"/>
        <v>0</v>
      </c>
      <c r="BA190" s="53"/>
      <c r="BB190" s="53">
        <f t="shared" si="81"/>
        <v>0</v>
      </c>
      <c r="BC190" s="53">
        <f t="shared" si="82"/>
        <v>0</v>
      </c>
      <c r="BD190" s="53">
        <f t="shared" si="83"/>
        <v>0</v>
      </c>
      <c r="BE190" s="53">
        <f t="shared" si="84"/>
        <v>0</v>
      </c>
      <c r="BF190" s="53">
        <f t="shared" si="85"/>
        <v>0</v>
      </c>
      <c r="BG190" s="53">
        <f t="shared" si="86"/>
        <v>0</v>
      </c>
      <c r="BH190" s="53">
        <f t="shared" si="87"/>
        <v>0</v>
      </c>
      <c r="BI190" s="53">
        <f t="shared" si="88"/>
        <v>0</v>
      </c>
      <c r="BJ190" s="53">
        <f t="shared" si="89"/>
        <v>0</v>
      </c>
      <c r="BK190" s="53">
        <f t="shared" si="90"/>
        <v>0</v>
      </c>
      <c r="BL190" s="53">
        <f t="shared" si="91"/>
        <v>0</v>
      </c>
      <c r="BM190" s="53">
        <f t="shared" si="92"/>
        <v>0</v>
      </c>
      <c r="BN190" s="53">
        <f t="shared" si="93"/>
        <v>0</v>
      </c>
      <c r="BO190" s="53"/>
      <c r="BP190" s="53">
        <f t="shared" si="94"/>
        <v>0</v>
      </c>
      <c r="BQ190" s="53"/>
      <c r="BR190" s="53">
        <f t="shared" si="95"/>
        <v>0</v>
      </c>
    </row>
    <row r="191" spans="1:70" x14ac:dyDescent="0.2">
      <c r="A191" s="6">
        <v>3092</v>
      </c>
      <c r="B191" s="6" t="str">
        <f>+VLOOKUP(A191,masterfile!B:C,2,FALSE)</f>
        <v>Energiestoffe (Fertigung) 19% Vorsteuer</v>
      </c>
      <c r="D191" s="53">
        <f>+SUMIF('[1]2017'!$A:$A,$A191,'[1]2017'!$C:$C)-SUMIF('[1]2017'!$E:$E,$A191,'[1]2017'!$G:$G)</f>
        <v>0</v>
      </c>
      <c r="E191" s="53">
        <f>+SUMIF('[1]2018'!$A:$A,$A191,'[1]2018'!$C:$C)-SUMIF('[1]2018'!$E:$E,$A191,'[1]2018'!$G:$G)</f>
        <v>0</v>
      </c>
      <c r="F191" s="53">
        <f>+SUMIF('[1]2019'!$A:$A,$A191,'[1]2019'!$C:$C)-SUMIF('[1]2019'!$E:$E,$A191,'[1]2019'!$G:$G)</f>
        <v>0</v>
      </c>
      <c r="G191" s="53">
        <f>+SUMIF('[1]2020'!$A:$A,$A191,'[1]2020'!$C:$C)-SUMIF('[1]2020'!$E:$E,$A191,'[1]2020'!$G:$G)</f>
        <v>0</v>
      </c>
      <c r="H191" s="53"/>
      <c r="I191" s="53">
        <f>+(+SUMIF('[1]2021'!$A:$A,$A191,'[1]2021'!$C:$C)-SUMIF('[1]2021'!$E:$E,$A191,'[1]2021'!$G:$G))/12</f>
        <v>0</v>
      </c>
      <c r="J191" s="53">
        <f>+(+SUMIF('[1]2021'!$A:$A,$A191,'[1]2021'!$C:$C)-SUMIF('[1]2021'!$E:$E,$A191,'[1]2021'!$G:$G))/12</f>
        <v>0</v>
      </c>
      <c r="K191" s="53">
        <f>+(+SUMIF('[1]2021'!$A:$A,$A191,'[1]2021'!$C:$C)-SUMIF('[1]2021'!$E:$E,$A191,'[1]2021'!$G:$G))/12</f>
        <v>0</v>
      </c>
      <c r="L191" s="53">
        <f>+(+SUMIF('[1]2021'!$A:$A,$A191,'[1]2021'!$C:$C)-SUMIF('[1]2021'!$E:$E,$A191,'[1]2021'!$G:$G))/12</f>
        <v>0</v>
      </c>
      <c r="M191" s="53">
        <f>+(+SUMIF('[1]2021'!$A:$A,$A191,'[1]2021'!$C:$C)-SUMIF('[1]2021'!$E:$E,$A191,'[1]2021'!$G:$G))/12</f>
        <v>0</v>
      </c>
      <c r="N191" s="53">
        <f>+(+SUMIF('[1]2021'!$A:$A,$A191,'[1]2021'!$C:$C)-SUMIF('[1]2021'!$E:$E,$A191,'[1]2021'!$G:$G))/12</f>
        <v>0</v>
      </c>
      <c r="O191" s="53">
        <f>+(+SUMIF('[1]2021'!$A:$A,$A191,'[1]2021'!$C:$C)-SUMIF('[1]2021'!$E:$E,$A191,'[1]2021'!$G:$G))/12</f>
        <v>0</v>
      </c>
      <c r="P191" s="53">
        <f>+(+SUMIF('[1]2021'!$A:$A,$A191,'[1]2021'!$C:$C)-SUMIF('[1]2021'!$E:$E,$A191,'[1]2021'!$G:$G))/12</f>
        <v>0</v>
      </c>
      <c r="Q191" s="53">
        <f>+(+SUMIF('[1]2021'!$A:$A,$A191,'[1]2021'!$C:$C)-SUMIF('[1]2021'!$E:$E,$A191,'[1]2021'!$G:$G))/12</f>
        <v>0</v>
      </c>
      <c r="R191" s="53">
        <f>+(+SUMIF('[1]2021'!$A:$A,$A191,'[1]2021'!$C:$C)-SUMIF('[1]2021'!$E:$E,$A191,'[1]2021'!$G:$G))/12</f>
        <v>0</v>
      </c>
      <c r="S191" s="53">
        <f>+(+SUMIF('[1]2021'!$A:$A,$A191,'[1]2021'!$C:$C)-SUMIF('[1]2021'!$E:$E,$A191,'[1]2021'!$G:$G))/12</f>
        <v>0</v>
      </c>
      <c r="T191" s="53">
        <f>+(+SUMIF('[1]2021'!$A:$A,$A191,'[1]2021'!$C:$C)-SUMIF('[1]2021'!$E:$E,$A191,'[1]2021'!$G:$G))/12</f>
        <v>0</v>
      </c>
      <c r="U191" s="53">
        <f>+SUM(I191:INDEX(I191:T191,1,Settings!$C$4))</f>
        <v>0</v>
      </c>
      <c r="V191" s="53">
        <f t="shared" si="66"/>
        <v>0</v>
      </c>
      <c r="W191" s="53"/>
      <c r="X191" s="53">
        <f>+SUMIFS(postings!$T:$T,postings!$C:$C,'pl-data'!X$2,postings!$D:$D,'pl-data'!X$3,postings!$I:$I,'pl-data'!$A191)-SUMIFS(postings!$W:$W,postings!$C:$C,'pl-data'!X$2,postings!$D:$D,'pl-data'!X$3,postings!$M:$M,'pl-data'!$A191)</f>
        <v>0</v>
      </c>
      <c r="Y191" s="53">
        <f>+SUMIFS(postings!$T:$T,postings!$C:$C,'pl-data'!Y$2,postings!$D:$D,'pl-data'!Y$3,postings!$I:$I,'pl-data'!$A191)-SUMIFS(postings!$W:$W,postings!$C:$C,'pl-data'!Y$2,postings!$D:$D,'pl-data'!Y$3,postings!$M:$M,'pl-data'!$A191)</f>
        <v>0</v>
      </c>
      <c r="Z191" s="53">
        <f>+SUMIFS(postings!$T:$T,postings!$C:$C,'pl-data'!Z$2,postings!$D:$D,'pl-data'!Z$3,postings!$I:$I,'pl-data'!$A191)-SUMIFS(postings!$W:$W,postings!$C:$C,'pl-data'!Z$2,postings!$D:$D,'pl-data'!Z$3,postings!$M:$M,'pl-data'!$A191)</f>
        <v>0</v>
      </c>
      <c r="AA191" s="53">
        <f>+SUMIFS(postings!$T:$T,postings!$C:$C,'pl-data'!AA$2,postings!$D:$D,'pl-data'!AA$3,postings!$I:$I,'pl-data'!$A191)-SUMIFS(postings!$W:$W,postings!$C:$C,'pl-data'!AA$2,postings!$D:$D,'pl-data'!AA$3,postings!$M:$M,'pl-data'!$A191)</f>
        <v>0</v>
      </c>
      <c r="AB191" s="53">
        <f>+SUMIFS(postings!$T:$T,postings!$C:$C,'pl-data'!AB$2,postings!$D:$D,'pl-data'!AB$3,postings!$I:$I,'pl-data'!$A191)-SUMIFS(postings!$W:$W,postings!$C:$C,'pl-data'!AB$2,postings!$D:$D,'pl-data'!AB$3,postings!$M:$M,'pl-data'!$A191)</f>
        <v>0</v>
      </c>
      <c r="AC191" s="53">
        <f>+SUMIFS(postings!$T:$T,postings!$C:$C,'pl-data'!AC$2,postings!$D:$D,'pl-data'!AC$3,postings!$I:$I,'pl-data'!$A191)-SUMIFS(postings!$W:$W,postings!$C:$C,'pl-data'!AC$2,postings!$D:$D,'pl-data'!AC$3,postings!$M:$M,'pl-data'!$A191)</f>
        <v>0</v>
      </c>
      <c r="AD191" s="53">
        <f>+SUMIFS(postings!$T:$T,postings!$C:$C,'pl-data'!AD$2,postings!$D:$D,'pl-data'!AD$3,postings!$I:$I,'pl-data'!$A191)-SUMIFS(postings!$W:$W,postings!$C:$C,'pl-data'!AD$2,postings!$D:$D,'pl-data'!AD$3,postings!$M:$M,'pl-data'!$A191)</f>
        <v>0</v>
      </c>
      <c r="AE191" s="53">
        <f>+SUMIFS(postings!$T:$T,postings!$C:$C,'pl-data'!AE$2,postings!$D:$D,'pl-data'!AE$3,postings!$I:$I,'pl-data'!$A191)-SUMIFS(postings!$W:$W,postings!$C:$C,'pl-data'!AE$2,postings!$D:$D,'pl-data'!AE$3,postings!$M:$M,'pl-data'!$A191)</f>
        <v>0</v>
      </c>
      <c r="AF191" s="53">
        <f>+SUMIFS(postings!$T:$T,postings!$C:$C,'pl-data'!AF$2,postings!$D:$D,'pl-data'!AF$3,postings!$I:$I,'pl-data'!$A191)-SUMIFS(postings!$W:$W,postings!$C:$C,'pl-data'!AF$2,postings!$D:$D,'pl-data'!AF$3,postings!$M:$M,'pl-data'!$A191)</f>
        <v>0</v>
      </c>
      <c r="AG191" s="53">
        <f>+SUMIFS(postings!$T:$T,postings!$C:$C,'pl-data'!AG$2,postings!$D:$D,'pl-data'!AG$3,postings!$I:$I,'pl-data'!$A191)-SUMIFS(postings!$W:$W,postings!$C:$C,'pl-data'!AG$2,postings!$D:$D,'pl-data'!AG$3,postings!$M:$M,'pl-data'!$A191)</f>
        <v>0</v>
      </c>
      <c r="AH191" s="53">
        <f>+SUMIFS(postings!$T:$T,postings!$C:$C,'pl-data'!AH$2,postings!$D:$D,'pl-data'!AH$3,postings!$I:$I,'pl-data'!$A191)-SUMIFS(postings!$W:$W,postings!$C:$C,'pl-data'!AH$2,postings!$D:$D,'pl-data'!AH$3,postings!$M:$M,'pl-data'!$A191)</f>
        <v>0</v>
      </c>
      <c r="AI191" s="53">
        <f>+SUMIFS(postings!$T:$T,postings!$C:$C,'pl-data'!AI$2,postings!$D:$D,'pl-data'!AI$3,postings!$I:$I,'pl-data'!$A191)-SUMIFS(postings!$W:$W,postings!$C:$C,'pl-data'!AI$2,postings!$D:$D,'pl-data'!AI$3,postings!$M:$M,'pl-data'!$A191)</f>
        <v>0</v>
      </c>
      <c r="AJ191" s="53">
        <f>+SUM(X191:INDEX(X191:AI191,1,Settings!$C$4))</f>
        <v>0</v>
      </c>
      <c r="AK191" s="53">
        <f t="shared" si="67"/>
        <v>0</v>
      </c>
      <c r="AL191" s="53"/>
      <c r="AM191" s="53">
        <f t="shared" si="68"/>
        <v>0</v>
      </c>
      <c r="AN191" s="53">
        <f t="shared" si="69"/>
        <v>0</v>
      </c>
      <c r="AO191" s="53">
        <f t="shared" si="70"/>
        <v>0</v>
      </c>
      <c r="AP191" s="53">
        <f t="shared" si="71"/>
        <v>0</v>
      </c>
      <c r="AQ191" s="53">
        <f t="shared" si="72"/>
        <v>0</v>
      </c>
      <c r="AR191" s="53">
        <f t="shared" si="73"/>
        <v>0</v>
      </c>
      <c r="AS191" s="53">
        <f t="shared" si="74"/>
        <v>0</v>
      </c>
      <c r="AT191" s="53">
        <f t="shared" si="75"/>
        <v>0</v>
      </c>
      <c r="AU191" s="53">
        <f t="shared" si="76"/>
        <v>0</v>
      </c>
      <c r="AV191" s="53">
        <f t="shared" si="77"/>
        <v>0</v>
      </c>
      <c r="AW191" s="53">
        <f t="shared" si="78"/>
        <v>0</v>
      </c>
      <c r="AX191" s="53">
        <f t="shared" si="79"/>
        <v>0</v>
      </c>
      <c r="AY191" s="53">
        <f>+SUM(AM191:INDEX(AM191:AX191,1,Settings!$C$4))</f>
        <v>0</v>
      </c>
      <c r="AZ191" s="53">
        <f t="shared" si="80"/>
        <v>0</v>
      </c>
      <c r="BA191" s="53"/>
      <c r="BB191" s="53">
        <f t="shared" si="81"/>
        <v>0</v>
      </c>
      <c r="BC191" s="53">
        <f t="shared" si="82"/>
        <v>0</v>
      </c>
      <c r="BD191" s="53">
        <f t="shared" si="83"/>
        <v>0</v>
      </c>
      <c r="BE191" s="53">
        <f t="shared" si="84"/>
        <v>0</v>
      </c>
      <c r="BF191" s="53">
        <f t="shared" si="85"/>
        <v>0</v>
      </c>
      <c r="BG191" s="53">
        <f t="shared" si="86"/>
        <v>0</v>
      </c>
      <c r="BH191" s="53">
        <f t="shared" si="87"/>
        <v>0</v>
      </c>
      <c r="BI191" s="53">
        <f t="shared" si="88"/>
        <v>0</v>
      </c>
      <c r="BJ191" s="53">
        <f t="shared" si="89"/>
        <v>0</v>
      </c>
      <c r="BK191" s="53">
        <f t="shared" si="90"/>
        <v>0</v>
      </c>
      <c r="BL191" s="53">
        <f t="shared" si="91"/>
        <v>0</v>
      </c>
      <c r="BM191" s="53">
        <f t="shared" si="92"/>
        <v>0</v>
      </c>
      <c r="BN191" s="53">
        <f t="shared" si="93"/>
        <v>0</v>
      </c>
      <c r="BO191" s="53"/>
      <c r="BP191" s="53">
        <f t="shared" si="94"/>
        <v>0</v>
      </c>
      <c r="BQ191" s="53"/>
      <c r="BR191" s="53">
        <f t="shared" si="95"/>
        <v>0</v>
      </c>
    </row>
    <row r="192" spans="1:70" x14ac:dyDescent="0.2">
      <c r="A192" s="6">
        <v>3100</v>
      </c>
      <c r="B192" s="6" t="str">
        <f>+VLOOKUP(A192,masterfile!B:C,2,FALSE)</f>
        <v>Fremdleistungen</v>
      </c>
      <c r="D192" s="53">
        <f>+SUMIF('[1]2017'!$A:$A,$A192,'[1]2017'!$C:$C)-SUMIF('[1]2017'!$E:$E,$A192,'[1]2017'!$G:$G)</f>
        <v>0</v>
      </c>
      <c r="E192" s="53">
        <f>+SUMIF('[1]2018'!$A:$A,$A192,'[1]2018'!$C:$C)-SUMIF('[1]2018'!$E:$E,$A192,'[1]2018'!$G:$G)</f>
        <v>0</v>
      </c>
      <c r="F192" s="53">
        <f>+SUMIF('[1]2019'!$A:$A,$A192,'[1]2019'!$C:$C)-SUMIF('[1]2019'!$E:$E,$A192,'[1]2019'!$G:$G)</f>
        <v>0</v>
      </c>
      <c r="G192" s="53">
        <f>+SUMIF('[1]2020'!$A:$A,$A192,'[1]2020'!$C:$C)-SUMIF('[1]2020'!$E:$E,$A192,'[1]2020'!$G:$G)</f>
        <v>0</v>
      </c>
      <c r="H192" s="53"/>
      <c r="I192" s="53">
        <f>+(+SUMIF('[1]2021'!$A:$A,$A192,'[1]2021'!$C:$C)-SUMIF('[1]2021'!$E:$E,$A192,'[1]2021'!$G:$G))/12</f>
        <v>0</v>
      </c>
      <c r="J192" s="53">
        <f>+(+SUMIF('[1]2021'!$A:$A,$A192,'[1]2021'!$C:$C)-SUMIF('[1]2021'!$E:$E,$A192,'[1]2021'!$G:$G))/12</f>
        <v>0</v>
      </c>
      <c r="K192" s="53">
        <f>+(+SUMIF('[1]2021'!$A:$A,$A192,'[1]2021'!$C:$C)-SUMIF('[1]2021'!$E:$E,$A192,'[1]2021'!$G:$G))/12</f>
        <v>0</v>
      </c>
      <c r="L192" s="53">
        <f>+(+SUMIF('[1]2021'!$A:$A,$A192,'[1]2021'!$C:$C)-SUMIF('[1]2021'!$E:$E,$A192,'[1]2021'!$G:$G))/12</f>
        <v>0</v>
      </c>
      <c r="M192" s="53">
        <f>+(+SUMIF('[1]2021'!$A:$A,$A192,'[1]2021'!$C:$C)-SUMIF('[1]2021'!$E:$E,$A192,'[1]2021'!$G:$G))/12</f>
        <v>0</v>
      </c>
      <c r="N192" s="53">
        <f>+(+SUMIF('[1]2021'!$A:$A,$A192,'[1]2021'!$C:$C)-SUMIF('[1]2021'!$E:$E,$A192,'[1]2021'!$G:$G))/12</f>
        <v>0</v>
      </c>
      <c r="O192" s="53">
        <f>+(+SUMIF('[1]2021'!$A:$A,$A192,'[1]2021'!$C:$C)-SUMIF('[1]2021'!$E:$E,$A192,'[1]2021'!$G:$G))/12</f>
        <v>0</v>
      </c>
      <c r="P192" s="53">
        <f>+(+SUMIF('[1]2021'!$A:$A,$A192,'[1]2021'!$C:$C)-SUMIF('[1]2021'!$E:$E,$A192,'[1]2021'!$G:$G))/12</f>
        <v>0</v>
      </c>
      <c r="Q192" s="53">
        <f>+(+SUMIF('[1]2021'!$A:$A,$A192,'[1]2021'!$C:$C)-SUMIF('[1]2021'!$E:$E,$A192,'[1]2021'!$G:$G))/12</f>
        <v>0</v>
      </c>
      <c r="R192" s="53">
        <f>+(+SUMIF('[1]2021'!$A:$A,$A192,'[1]2021'!$C:$C)-SUMIF('[1]2021'!$E:$E,$A192,'[1]2021'!$G:$G))/12</f>
        <v>0</v>
      </c>
      <c r="S192" s="53">
        <f>+(+SUMIF('[1]2021'!$A:$A,$A192,'[1]2021'!$C:$C)-SUMIF('[1]2021'!$E:$E,$A192,'[1]2021'!$G:$G))/12</f>
        <v>0</v>
      </c>
      <c r="T192" s="53">
        <f>+(+SUMIF('[1]2021'!$A:$A,$A192,'[1]2021'!$C:$C)-SUMIF('[1]2021'!$E:$E,$A192,'[1]2021'!$G:$G))/12</f>
        <v>0</v>
      </c>
      <c r="U192" s="53">
        <f>+SUM(I192:INDEX(I192:T192,1,Settings!$C$4))</f>
        <v>0</v>
      </c>
      <c r="V192" s="53">
        <f t="shared" si="66"/>
        <v>0</v>
      </c>
      <c r="W192" s="53"/>
      <c r="X192" s="53">
        <f>+SUMIFS(postings!$T:$T,postings!$C:$C,'pl-data'!X$2,postings!$D:$D,'pl-data'!X$3,postings!$I:$I,'pl-data'!$A192)-SUMIFS(postings!$W:$W,postings!$C:$C,'pl-data'!X$2,postings!$D:$D,'pl-data'!X$3,postings!$M:$M,'pl-data'!$A192)</f>
        <v>0</v>
      </c>
      <c r="Y192" s="53">
        <f>+SUMIFS(postings!$T:$T,postings!$C:$C,'pl-data'!Y$2,postings!$D:$D,'pl-data'!Y$3,postings!$I:$I,'pl-data'!$A192)-SUMIFS(postings!$W:$W,postings!$C:$C,'pl-data'!Y$2,postings!$D:$D,'pl-data'!Y$3,postings!$M:$M,'pl-data'!$A192)</f>
        <v>0</v>
      </c>
      <c r="Z192" s="53">
        <f>+SUMIFS(postings!$T:$T,postings!$C:$C,'pl-data'!Z$2,postings!$D:$D,'pl-data'!Z$3,postings!$I:$I,'pl-data'!$A192)-SUMIFS(postings!$W:$W,postings!$C:$C,'pl-data'!Z$2,postings!$D:$D,'pl-data'!Z$3,postings!$M:$M,'pl-data'!$A192)</f>
        <v>0</v>
      </c>
      <c r="AA192" s="53">
        <f>+SUMIFS(postings!$T:$T,postings!$C:$C,'pl-data'!AA$2,postings!$D:$D,'pl-data'!AA$3,postings!$I:$I,'pl-data'!$A192)-SUMIFS(postings!$W:$W,postings!$C:$C,'pl-data'!AA$2,postings!$D:$D,'pl-data'!AA$3,postings!$M:$M,'pl-data'!$A192)</f>
        <v>0</v>
      </c>
      <c r="AB192" s="53">
        <f>+SUMIFS(postings!$T:$T,postings!$C:$C,'pl-data'!AB$2,postings!$D:$D,'pl-data'!AB$3,postings!$I:$I,'pl-data'!$A192)-SUMIFS(postings!$W:$W,postings!$C:$C,'pl-data'!AB$2,postings!$D:$D,'pl-data'!AB$3,postings!$M:$M,'pl-data'!$A192)</f>
        <v>0</v>
      </c>
      <c r="AC192" s="53">
        <f>+SUMIFS(postings!$T:$T,postings!$C:$C,'pl-data'!AC$2,postings!$D:$D,'pl-data'!AC$3,postings!$I:$I,'pl-data'!$A192)-SUMIFS(postings!$W:$W,postings!$C:$C,'pl-data'!AC$2,postings!$D:$D,'pl-data'!AC$3,postings!$M:$M,'pl-data'!$A192)</f>
        <v>0</v>
      </c>
      <c r="AD192" s="53">
        <f>+SUMIFS(postings!$T:$T,postings!$C:$C,'pl-data'!AD$2,postings!$D:$D,'pl-data'!AD$3,postings!$I:$I,'pl-data'!$A192)-SUMIFS(postings!$W:$W,postings!$C:$C,'pl-data'!AD$2,postings!$D:$D,'pl-data'!AD$3,postings!$M:$M,'pl-data'!$A192)</f>
        <v>0</v>
      </c>
      <c r="AE192" s="53">
        <f>+SUMIFS(postings!$T:$T,postings!$C:$C,'pl-data'!AE$2,postings!$D:$D,'pl-data'!AE$3,postings!$I:$I,'pl-data'!$A192)-SUMIFS(postings!$W:$W,postings!$C:$C,'pl-data'!AE$2,postings!$D:$D,'pl-data'!AE$3,postings!$M:$M,'pl-data'!$A192)</f>
        <v>0</v>
      </c>
      <c r="AF192" s="53">
        <f>+SUMIFS(postings!$T:$T,postings!$C:$C,'pl-data'!AF$2,postings!$D:$D,'pl-data'!AF$3,postings!$I:$I,'pl-data'!$A192)-SUMIFS(postings!$W:$W,postings!$C:$C,'pl-data'!AF$2,postings!$D:$D,'pl-data'!AF$3,postings!$M:$M,'pl-data'!$A192)</f>
        <v>0</v>
      </c>
      <c r="AG192" s="53">
        <f>+SUMIFS(postings!$T:$T,postings!$C:$C,'pl-data'!AG$2,postings!$D:$D,'pl-data'!AG$3,postings!$I:$I,'pl-data'!$A192)-SUMIFS(postings!$W:$W,postings!$C:$C,'pl-data'!AG$2,postings!$D:$D,'pl-data'!AG$3,postings!$M:$M,'pl-data'!$A192)</f>
        <v>0</v>
      </c>
      <c r="AH192" s="53">
        <f>+SUMIFS(postings!$T:$T,postings!$C:$C,'pl-data'!AH$2,postings!$D:$D,'pl-data'!AH$3,postings!$I:$I,'pl-data'!$A192)-SUMIFS(postings!$W:$W,postings!$C:$C,'pl-data'!AH$2,postings!$D:$D,'pl-data'!AH$3,postings!$M:$M,'pl-data'!$A192)</f>
        <v>0</v>
      </c>
      <c r="AI192" s="53">
        <f>+SUMIFS(postings!$T:$T,postings!$C:$C,'pl-data'!AI$2,postings!$D:$D,'pl-data'!AI$3,postings!$I:$I,'pl-data'!$A192)-SUMIFS(postings!$W:$W,postings!$C:$C,'pl-data'!AI$2,postings!$D:$D,'pl-data'!AI$3,postings!$M:$M,'pl-data'!$A192)</f>
        <v>0</v>
      </c>
      <c r="AJ192" s="53">
        <f>+SUM(X192:INDEX(X192:AI192,1,Settings!$C$4))</f>
        <v>0</v>
      </c>
      <c r="AK192" s="53">
        <f t="shared" si="67"/>
        <v>0</v>
      </c>
      <c r="AL192" s="53"/>
      <c r="AM192" s="53">
        <f t="shared" si="68"/>
        <v>0</v>
      </c>
      <c r="AN192" s="53">
        <f t="shared" si="69"/>
        <v>0</v>
      </c>
      <c r="AO192" s="53">
        <f t="shared" si="70"/>
        <v>0</v>
      </c>
      <c r="AP192" s="53">
        <f t="shared" si="71"/>
        <v>0</v>
      </c>
      <c r="AQ192" s="53">
        <f t="shared" si="72"/>
        <v>0</v>
      </c>
      <c r="AR192" s="53">
        <f t="shared" si="73"/>
        <v>0</v>
      </c>
      <c r="AS192" s="53">
        <f t="shared" si="74"/>
        <v>0</v>
      </c>
      <c r="AT192" s="53">
        <f t="shared" si="75"/>
        <v>0</v>
      </c>
      <c r="AU192" s="53">
        <f t="shared" si="76"/>
        <v>0</v>
      </c>
      <c r="AV192" s="53">
        <f t="shared" si="77"/>
        <v>0</v>
      </c>
      <c r="AW192" s="53">
        <f t="shared" si="78"/>
        <v>0</v>
      </c>
      <c r="AX192" s="53">
        <f t="shared" si="79"/>
        <v>0</v>
      </c>
      <c r="AY192" s="53">
        <f>+SUM(AM192:INDEX(AM192:AX192,1,Settings!$C$4))</f>
        <v>0</v>
      </c>
      <c r="AZ192" s="53">
        <f t="shared" si="80"/>
        <v>0</v>
      </c>
      <c r="BA192" s="53"/>
      <c r="BB192" s="53">
        <f t="shared" si="81"/>
        <v>0</v>
      </c>
      <c r="BC192" s="53">
        <f t="shared" si="82"/>
        <v>0</v>
      </c>
      <c r="BD192" s="53">
        <f t="shared" si="83"/>
        <v>0</v>
      </c>
      <c r="BE192" s="53">
        <f t="shared" si="84"/>
        <v>0</v>
      </c>
      <c r="BF192" s="53">
        <f t="shared" si="85"/>
        <v>0</v>
      </c>
      <c r="BG192" s="53">
        <f t="shared" si="86"/>
        <v>0</v>
      </c>
      <c r="BH192" s="53">
        <f t="shared" si="87"/>
        <v>0</v>
      </c>
      <c r="BI192" s="53">
        <f t="shared" si="88"/>
        <v>0</v>
      </c>
      <c r="BJ192" s="53">
        <f t="shared" si="89"/>
        <v>0</v>
      </c>
      <c r="BK192" s="53">
        <f t="shared" si="90"/>
        <v>0</v>
      </c>
      <c r="BL192" s="53">
        <f t="shared" si="91"/>
        <v>0</v>
      </c>
      <c r="BM192" s="53">
        <f t="shared" si="92"/>
        <v>0</v>
      </c>
      <c r="BN192" s="53">
        <f t="shared" si="93"/>
        <v>0</v>
      </c>
      <c r="BO192" s="53"/>
      <c r="BP192" s="53">
        <f t="shared" si="94"/>
        <v>0</v>
      </c>
      <c r="BQ192" s="53"/>
      <c r="BR192" s="53">
        <f t="shared" si="95"/>
        <v>0</v>
      </c>
    </row>
    <row r="193" spans="1:70" x14ac:dyDescent="0.2">
      <c r="A193" s="6">
        <v>3106</v>
      </c>
      <c r="B193" s="6" t="str">
        <f>+VLOOKUP(A193,masterfile!B:C,2,FALSE)</f>
        <v>Fremdleistungen 19% Vorsteuer</v>
      </c>
      <c r="D193" s="53">
        <f>+SUMIF('[1]2017'!$A:$A,$A193,'[1]2017'!$C:$C)-SUMIF('[1]2017'!$E:$E,$A193,'[1]2017'!$G:$G)</f>
        <v>0</v>
      </c>
      <c r="E193" s="53">
        <f>+SUMIF('[1]2018'!$A:$A,$A193,'[1]2018'!$C:$C)-SUMIF('[1]2018'!$E:$E,$A193,'[1]2018'!$G:$G)</f>
        <v>0</v>
      </c>
      <c r="F193" s="53">
        <f>+SUMIF('[1]2019'!$A:$A,$A193,'[1]2019'!$C:$C)-SUMIF('[1]2019'!$E:$E,$A193,'[1]2019'!$G:$G)</f>
        <v>0</v>
      </c>
      <c r="G193" s="53">
        <f>+SUMIF('[1]2020'!$A:$A,$A193,'[1]2020'!$C:$C)-SUMIF('[1]2020'!$E:$E,$A193,'[1]2020'!$G:$G)</f>
        <v>0</v>
      </c>
      <c r="H193" s="53"/>
      <c r="I193" s="53">
        <f>+(+SUMIF('[1]2021'!$A:$A,$A193,'[1]2021'!$C:$C)-SUMIF('[1]2021'!$E:$E,$A193,'[1]2021'!$G:$G))/12</f>
        <v>0</v>
      </c>
      <c r="J193" s="53">
        <f>+(+SUMIF('[1]2021'!$A:$A,$A193,'[1]2021'!$C:$C)-SUMIF('[1]2021'!$E:$E,$A193,'[1]2021'!$G:$G))/12</f>
        <v>0</v>
      </c>
      <c r="K193" s="53">
        <f>+(+SUMIF('[1]2021'!$A:$A,$A193,'[1]2021'!$C:$C)-SUMIF('[1]2021'!$E:$E,$A193,'[1]2021'!$G:$G))/12</f>
        <v>0</v>
      </c>
      <c r="L193" s="53">
        <f>+(+SUMIF('[1]2021'!$A:$A,$A193,'[1]2021'!$C:$C)-SUMIF('[1]2021'!$E:$E,$A193,'[1]2021'!$G:$G))/12</f>
        <v>0</v>
      </c>
      <c r="M193" s="53">
        <f>+(+SUMIF('[1]2021'!$A:$A,$A193,'[1]2021'!$C:$C)-SUMIF('[1]2021'!$E:$E,$A193,'[1]2021'!$G:$G))/12</f>
        <v>0</v>
      </c>
      <c r="N193" s="53">
        <f>+(+SUMIF('[1]2021'!$A:$A,$A193,'[1]2021'!$C:$C)-SUMIF('[1]2021'!$E:$E,$A193,'[1]2021'!$G:$G))/12</f>
        <v>0</v>
      </c>
      <c r="O193" s="53">
        <f>+(+SUMIF('[1]2021'!$A:$A,$A193,'[1]2021'!$C:$C)-SUMIF('[1]2021'!$E:$E,$A193,'[1]2021'!$G:$G))/12</f>
        <v>0</v>
      </c>
      <c r="P193" s="53">
        <f>+(+SUMIF('[1]2021'!$A:$A,$A193,'[1]2021'!$C:$C)-SUMIF('[1]2021'!$E:$E,$A193,'[1]2021'!$G:$G))/12</f>
        <v>0</v>
      </c>
      <c r="Q193" s="53">
        <f>+(+SUMIF('[1]2021'!$A:$A,$A193,'[1]2021'!$C:$C)-SUMIF('[1]2021'!$E:$E,$A193,'[1]2021'!$G:$G))/12</f>
        <v>0</v>
      </c>
      <c r="R193" s="53">
        <f>+(+SUMIF('[1]2021'!$A:$A,$A193,'[1]2021'!$C:$C)-SUMIF('[1]2021'!$E:$E,$A193,'[1]2021'!$G:$G))/12</f>
        <v>0</v>
      </c>
      <c r="S193" s="53">
        <f>+(+SUMIF('[1]2021'!$A:$A,$A193,'[1]2021'!$C:$C)-SUMIF('[1]2021'!$E:$E,$A193,'[1]2021'!$G:$G))/12</f>
        <v>0</v>
      </c>
      <c r="T193" s="53">
        <f>+(+SUMIF('[1]2021'!$A:$A,$A193,'[1]2021'!$C:$C)-SUMIF('[1]2021'!$E:$E,$A193,'[1]2021'!$G:$G))/12</f>
        <v>0</v>
      </c>
      <c r="U193" s="53">
        <f>+SUM(I193:INDEX(I193:T193,1,Settings!$C$4))</f>
        <v>0</v>
      </c>
      <c r="V193" s="53">
        <f t="shared" si="66"/>
        <v>0</v>
      </c>
      <c r="W193" s="53"/>
      <c r="X193" s="53">
        <f>+SUMIFS(postings!$T:$T,postings!$C:$C,'pl-data'!X$2,postings!$D:$D,'pl-data'!X$3,postings!$I:$I,'pl-data'!$A193)-SUMIFS(postings!$W:$W,postings!$C:$C,'pl-data'!X$2,postings!$D:$D,'pl-data'!X$3,postings!$M:$M,'pl-data'!$A193)</f>
        <v>0</v>
      </c>
      <c r="Y193" s="53">
        <f>+SUMIFS(postings!$T:$T,postings!$C:$C,'pl-data'!Y$2,postings!$D:$D,'pl-data'!Y$3,postings!$I:$I,'pl-data'!$A193)-SUMIFS(postings!$W:$W,postings!$C:$C,'pl-data'!Y$2,postings!$D:$D,'pl-data'!Y$3,postings!$M:$M,'pl-data'!$A193)</f>
        <v>0</v>
      </c>
      <c r="Z193" s="53">
        <f>+SUMIFS(postings!$T:$T,postings!$C:$C,'pl-data'!Z$2,postings!$D:$D,'pl-data'!Z$3,postings!$I:$I,'pl-data'!$A193)-SUMIFS(postings!$W:$W,postings!$C:$C,'pl-data'!Z$2,postings!$D:$D,'pl-data'!Z$3,postings!$M:$M,'pl-data'!$A193)</f>
        <v>0</v>
      </c>
      <c r="AA193" s="53">
        <f>+SUMIFS(postings!$T:$T,postings!$C:$C,'pl-data'!AA$2,postings!$D:$D,'pl-data'!AA$3,postings!$I:$I,'pl-data'!$A193)-SUMIFS(postings!$W:$W,postings!$C:$C,'pl-data'!AA$2,postings!$D:$D,'pl-data'!AA$3,postings!$M:$M,'pl-data'!$A193)</f>
        <v>0</v>
      </c>
      <c r="AB193" s="53">
        <f>+SUMIFS(postings!$T:$T,postings!$C:$C,'pl-data'!AB$2,postings!$D:$D,'pl-data'!AB$3,postings!$I:$I,'pl-data'!$A193)-SUMIFS(postings!$W:$W,postings!$C:$C,'pl-data'!AB$2,postings!$D:$D,'pl-data'!AB$3,postings!$M:$M,'pl-data'!$A193)</f>
        <v>0</v>
      </c>
      <c r="AC193" s="53">
        <f>+SUMIFS(postings!$T:$T,postings!$C:$C,'pl-data'!AC$2,postings!$D:$D,'pl-data'!AC$3,postings!$I:$I,'pl-data'!$A193)-SUMIFS(postings!$W:$W,postings!$C:$C,'pl-data'!AC$2,postings!$D:$D,'pl-data'!AC$3,postings!$M:$M,'pl-data'!$A193)</f>
        <v>0</v>
      </c>
      <c r="AD193" s="53">
        <f>+SUMIFS(postings!$T:$T,postings!$C:$C,'pl-data'!AD$2,postings!$D:$D,'pl-data'!AD$3,postings!$I:$I,'pl-data'!$A193)-SUMIFS(postings!$W:$W,postings!$C:$C,'pl-data'!AD$2,postings!$D:$D,'pl-data'!AD$3,postings!$M:$M,'pl-data'!$A193)</f>
        <v>0</v>
      </c>
      <c r="AE193" s="53">
        <f>+SUMIFS(postings!$T:$T,postings!$C:$C,'pl-data'!AE$2,postings!$D:$D,'pl-data'!AE$3,postings!$I:$I,'pl-data'!$A193)-SUMIFS(postings!$W:$W,postings!$C:$C,'pl-data'!AE$2,postings!$D:$D,'pl-data'!AE$3,postings!$M:$M,'pl-data'!$A193)</f>
        <v>0</v>
      </c>
      <c r="AF193" s="53">
        <f>+SUMIFS(postings!$T:$T,postings!$C:$C,'pl-data'!AF$2,postings!$D:$D,'pl-data'!AF$3,postings!$I:$I,'pl-data'!$A193)-SUMIFS(postings!$W:$W,postings!$C:$C,'pl-data'!AF$2,postings!$D:$D,'pl-data'!AF$3,postings!$M:$M,'pl-data'!$A193)</f>
        <v>0</v>
      </c>
      <c r="AG193" s="53">
        <f>+SUMIFS(postings!$T:$T,postings!$C:$C,'pl-data'!AG$2,postings!$D:$D,'pl-data'!AG$3,postings!$I:$I,'pl-data'!$A193)-SUMIFS(postings!$W:$W,postings!$C:$C,'pl-data'!AG$2,postings!$D:$D,'pl-data'!AG$3,postings!$M:$M,'pl-data'!$A193)</f>
        <v>0</v>
      </c>
      <c r="AH193" s="53">
        <f>+SUMIFS(postings!$T:$T,postings!$C:$C,'pl-data'!AH$2,postings!$D:$D,'pl-data'!AH$3,postings!$I:$I,'pl-data'!$A193)-SUMIFS(postings!$W:$W,postings!$C:$C,'pl-data'!AH$2,postings!$D:$D,'pl-data'!AH$3,postings!$M:$M,'pl-data'!$A193)</f>
        <v>0</v>
      </c>
      <c r="AI193" s="53">
        <f>+SUMIFS(postings!$T:$T,postings!$C:$C,'pl-data'!AI$2,postings!$D:$D,'pl-data'!AI$3,postings!$I:$I,'pl-data'!$A193)-SUMIFS(postings!$W:$W,postings!$C:$C,'pl-data'!AI$2,postings!$D:$D,'pl-data'!AI$3,postings!$M:$M,'pl-data'!$A193)</f>
        <v>0</v>
      </c>
      <c r="AJ193" s="53">
        <f>+SUM(X193:INDEX(X193:AI193,1,Settings!$C$4))</f>
        <v>0</v>
      </c>
      <c r="AK193" s="53">
        <f t="shared" si="67"/>
        <v>0</v>
      </c>
      <c r="AL193" s="53"/>
      <c r="AM193" s="53">
        <f t="shared" si="68"/>
        <v>0</v>
      </c>
      <c r="AN193" s="53">
        <f t="shared" si="69"/>
        <v>0</v>
      </c>
      <c r="AO193" s="53">
        <f t="shared" si="70"/>
        <v>0</v>
      </c>
      <c r="AP193" s="53">
        <f t="shared" si="71"/>
        <v>0</v>
      </c>
      <c r="AQ193" s="53">
        <f t="shared" si="72"/>
        <v>0</v>
      </c>
      <c r="AR193" s="53">
        <f t="shared" si="73"/>
        <v>0</v>
      </c>
      <c r="AS193" s="53">
        <f t="shared" si="74"/>
        <v>0</v>
      </c>
      <c r="AT193" s="53">
        <f t="shared" si="75"/>
        <v>0</v>
      </c>
      <c r="AU193" s="53">
        <f t="shared" si="76"/>
        <v>0</v>
      </c>
      <c r="AV193" s="53">
        <f t="shared" si="77"/>
        <v>0</v>
      </c>
      <c r="AW193" s="53">
        <f t="shared" si="78"/>
        <v>0</v>
      </c>
      <c r="AX193" s="53">
        <f t="shared" si="79"/>
        <v>0</v>
      </c>
      <c r="AY193" s="53">
        <f>+SUM(AM193:INDEX(AM193:AX193,1,Settings!$C$4))</f>
        <v>0</v>
      </c>
      <c r="AZ193" s="53">
        <f t="shared" si="80"/>
        <v>0</v>
      </c>
      <c r="BA193" s="53"/>
      <c r="BB193" s="53">
        <f t="shared" si="81"/>
        <v>0</v>
      </c>
      <c r="BC193" s="53">
        <f t="shared" si="82"/>
        <v>0</v>
      </c>
      <c r="BD193" s="53">
        <f t="shared" si="83"/>
        <v>0</v>
      </c>
      <c r="BE193" s="53">
        <f t="shared" si="84"/>
        <v>0</v>
      </c>
      <c r="BF193" s="53">
        <f t="shared" si="85"/>
        <v>0</v>
      </c>
      <c r="BG193" s="53">
        <f t="shared" si="86"/>
        <v>0</v>
      </c>
      <c r="BH193" s="53">
        <f t="shared" si="87"/>
        <v>0</v>
      </c>
      <c r="BI193" s="53">
        <f t="shared" si="88"/>
        <v>0</v>
      </c>
      <c r="BJ193" s="53">
        <f t="shared" si="89"/>
        <v>0</v>
      </c>
      <c r="BK193" s="53">
        <f t="shared" si="90"/>
        <v>0</v>
      </c>
      <c r="BL193" s="53">
        <f t="shared" si="91"/>
        <v>0</v>
      </c>
      <c r="BM193" s="53">
        <f t="shared" si="92"/>
        <v>0</v>
      </c>
      <c r="BN193" s="53">
        <f t="shared" si="93"/>
        <v>0</v>
      </c>
      <c r="BO193" s="53"/>
      <c r="BP193" s="53">
        <f t="shared" si="94"/>
        <v>0</v>
      </c>
      <c r="BQ193" s="53"/>
      <c r="BR193" s="53">
        <f t="shared" si="95"/>
        <v>0</v>
      </c>
    </row>
    <row r="194" spans="1:70" x14ac:dyDescent="0.2">
      <c r="A194" s="6">
        <v>3108</v>
      </c>
      <c r="B194" s="6" t="str">
        <f>+VLOOKUP(A194,masterfile!B:C,2,FALSE)</f>
        <v>Fremdleistungen 7% Vorsteuer</v>
      </c>
      <c r="D194" s="53">
        <f>+SUMIF('[1]2017'!$A:$A,$A194,'[1]2017'!$C:$C)-SUMIF('[1]2017'!$E:$E,$A194,'[1]2017'!$G:$G)</f>
        <v>0</v>
      </c>
      <c r="E194" s="53">
        <f>+SUMIF('[1]2018'!$A:$A,$A194,'[1]2018'!$C:$C)-SUMIF('[1]2018'!$E:$E,$A194,'[1]2018'!$G:$G)</f>
        <v>0</v>
      </c>
      <c r="F194" s="53">
        <f>+SUMIF('[1]2019'!$A:$A,$A194,'[1]2019'!$C:$C)-SUMIF('[1]2019'!$E:$E,$A194,'[1]2019'!$G:$G)</f>
        <v>0</v>
      </c>
      <c r="G194" s="53">
        <f>+SUMIF('[1]2020'!$A:$A,$A194,'[1]2020'!$C:$C)-SUMIF('[1]2020'!$E:$E,$A194,'[1]2020'!$G:$G)</f>
        <v>0</v>
      </c>
      <c r="H194" s="53"/>
      <c r="I194" s="53">
        <f>+(+SUMIF('[1]2021'!$A:$A,$A194,'[1]2021'!$C:$C)-SUMIF('[1]2021'!$E:$E,$A194,'[1]2021'!$G:$G))/12</f>
        <v>0</v>
      </c>
      <c r="J194" s="53">
        <f>+(+SUMIF('[1]2021'!$A:$A,$A194,'[1]2021'!$C:$C)-SUMIF('[1]2021'!$E:$E,$A194,'[1]2021'!$G:$G))/12</f>
        <v>0</v>
      </c>
      <c r="K194" s="53">
        <f>+(+SUMIF('[1]2021'!$A:$A,$A194,'[1]2021'!$C:$C)-SUMIF('[1]2021'!$E:$E,$A194,'[1]2021'!$G:$G))/12</f>
        <v>0</v>
      </c>
      <c r="L194" s="53">
        <f>+(+SUMIF('[1]2021'!$A:$A,$A194,'[1]2021'!$C:$C)-SUMIF('[1]2021'!$E:$E,$A194,'[1]2021'!$G:$G))/12</f>
        <v>0</v>
      </c>
      <c r="M194" s="53">
        <f>+(+SUMIF('[1]2021'!$A:$A,$A194,'[1]2021'!$C:$C)-SUMIF('[1]2021'!$E:$E,$A194,'[1]2021'!$G:$G))/12</f>
        <v>0</v>
      </c>
      <c r="N194" s="53">
        <f>+(+SUMIF('[1]2021'!$A:$A,$A194,'[1]2021'!$C:$C)-SUMIF('[1]2021'!$E:$E,$A194,'[1]2021'!$G:$G))/12</f>
        <v>0</v>
      </c>
      <c r="O194" s="53">
        <f>+(+SUMIF('[1]2021'!$A:$A,$A194,'[1]2021'!$C:$C)-SUMIF('[1]2021'!$E:$E,$A194,'[1]2021'!$G:$G))/12</f>
        <v>0</v>
      </c>
      <c r="P194" s="53">
        <f>+(+SUMIF('[1]2021'!$A:$A,$A194,'[1]2021'!$C:$C)-SUMIF('[1]2021'!$E:$E,$A194,'[1]2021'!$G:$G))/12</f>
        <v>0</v>
      </c>
      <c r="Q194" s="53">
        <f>+(+SUMIF('[1]2021'!$A:$A,$A194,'[1]2021'!$C:$C)-SUMIF('[1]2021'!$E:$E,$A194,'[1]2021'!$G:$G))/12</f>
        <v>0</v>
      </c>
      <c r="R194" s="53">
        <f>+(+SUMIF('[1]2021'!$A:$A,$A194,'[1]2021'!$C:$C)-SUMIF('[1]2021'!$E:$E,$A194,'[1]2021'!$G:$G))/12</f>
        <v>0</v>
      </c>
      <c r="S194" s="53">
        <f>+(+SUMIF('[1]2021'!$A:$A,$A194,'[1]2021'!$C:$C)-SUMIF('[1]2021'!$E:$E,$A194,'[1]2021'!$G:$G))/12</f>
        <v>0</v>
      </c>
      <c r="T194" s="53">
        <f>+(+SUMIF('[1]2021'!$A:$A,$A194,'[1]2021'!$C:$C)-SUMIF('[1]2021'!$E:$E,$A194,'[1]2021'!$G:$G))/12</f>
        <v>0</v>
      </c>
      <c r="U194" s="53">
        <f>+SUM(I194:INDEX(I194:T194,1,Settings!$C$4))</f>
        <v>0</v>
      </c>
      <c r="V194" s="53">
        <f t="shared" si="66"/>
        <v>0</v>
      </c>
      <c r="W194" s="53"/>
      <c r="X194" s="53">
        <f>+SUMIFS(postings!$T:$T,postings!$C:$C,'pl-data'!X$2,postings!$D:$D,'pl-data'!X$3,postings!$I:$I,'pl-data'!$A194)-SUMIFS(postings!$W:$W,postings!$C:$C,'pl-data'!X$2,postings!$D:$D,'pl-data'!X$3,postings!$M:$M,'pl-data'!$A194)</f>
        <v>0</v>
      </c>
      <c r="Y194" s="53">
        <f>+SUMIFS(postings!$T:$T,postings!$C:$C,'pl-data'!Y$2,postings!$D:$D,'pl-data'!Y$3,postings!$I:$I,'pl-data'!$A194)-SUMIFS(postings!$W:$W,postings!$C:$C,'pl-data'!Y$2,postings!$D:$D,'pl-data'!Y$3,postings!$M:$M,'pl-data'!$A194)</f>
        <v>0</v>
      </c>
      <c r="Z194" s="53">
        <f>+SUMIFS(postings!$T:$T,postings!$C:$C,'pl-data'!Z$2,postings!$D:$D,'pl-data'!Z$3,postings!$I:$I,'pl-data'!$A194)-SUMIFS(postings!$W:$W,postings!$C:$C,'pl-data'!Z$2,postings!$D:$D,'pl-data'!Z$3,postings!$M:$M,'pl-data'!$A194)</f>
        <v>0</v>
      </c>
      <c r="AA194" s="53">
        <f>+SUMIFS(postings!$T:$T,postings!$C:$C,'pl-data'!AA$2,postings!$D:$D,'pl-data'!AA$3,postings!$I:$I,'pl-data'!$A194)-SUMIFS(postings!$W:$W,postings!$C:$C,'pl-data'!AA$2,postings!$D:$D,'pl-data'!AA$3,postings!$M:$M,'pl-data'!$A194)</f>
        <v>0</v>
      </c>
      <c r="AB194" s="53">
        <f>+SUMIFS(postings!$T:$T,postings!$C:$C,'pl-data'!AB$2,postings!$D:$D,'pl-data'!AB$3,postings!$I:$I,'pl-data'!$A194)-SUMIFS(postings!$W:$W,postings!$C:$C,'pl-data'!AB$2,postings!$D:$D,'pl-data'!AB$3,postings!$M:$M,'pl-data'!$A194)</f>
        <v>0</v>
      </c>
      <c r="AC194" s="53">
        <f>+SUMIFS(postings!$T:$T,postings!$C:$C,'pl-data'!AC$2,postings!$D:$D,'pl-data'!AC$3,postings!$I:$I,'pl-data'!$A194)-SUMIFS(postings!$W:$W,postings!$C:$C,'pl-data'!AC$2,postings!$D:$D,'pl-data'!AC$3,postings!$M:$M,'pl-data'!$A194)</f>
        <v>0</v>
      </c>
      <c r="AD194" s="53">
        <f>+SUMIFS(postings!$T:$T,postings!$C:$C,'pl-data'!AD$2,postings!$D:$D,'pl-data'!AD$3,postings!$I:$I,'pl-data'!$A194)-SUMIFS(postings!$W:$W,postings!$C:$C,'pl-data'!AD$2,postings!$D:$D,'pl-data'!AD$3,postings!$M:$M,'pl-data'!$A194)</f>
        <v>0</v>
      </c>
      <c r="AE194" s="53">
        <f>+SUMIFS(postings!$T:$T,postings!$C:$C,'pl-data'!AE$2,postings!$D:$D,'pl-data'!AE$3,postings!$I:$I,'pl-data'!$A194)-SUMIFS(postings!$W:$W,postings!$C:$C,'pl-data'!AE$2,postings!$D:$D,'pl-data'!AE$3,postings!$M:$M,'pl-data'!$A194)</f>
        <v>0</v>
      </c>
      <c r="AF194" s="53">
        <f>+SUMIFS(postings!$T:$T,postings!$C:$C,'pl-data'!AF$2,postings!$D:$D,'pl-data'!AF$3,postings!$I:$I,'pl-data'!$A194)-SUMIFS(postings!$W:$W,postings!$C:$C,'pl-data'!AF$2,postings!$D:$D,'pl-data'!AF$3,postings!$M:$M,'pl-data'!$A194)</f>
        <v>0</v>
      </c>
      <c r="AG194" s="53">
        <f>+SUMIFS(postings!$T:$T,postings!$C:$C,'pl-data'!AG$2,postings!$D:$D,'pl-data'!AG$3,postings!$I:$I,'pl-data'!$A194)-SUMIFS(postings!$W:$W,postings!$C:$C,'pl-data'!AG$2,postings!$D:$D,'pl-data'!AG$3,postings!$M:$M,'pl-data'!$A194)</f>
        <v>0</v>
      </c>
      <c r="AH194" s="53">
        <f>+SUMIFS(postings!$T:$T,postings!$C:$C,'pl-data'!AH$2,postings!$D:$D,'pl-data'!AH$3,postings!$I:$I,'pl-data'!$A194)-SUMIFS(postings!$W:$W,postings!$C:$C,'pl-data'!AH$2,postings!$D:$D,'pl-data'!AH$3,postings!$M:$M,'pl-data'!$A194)</f>
        <v>0</v>
      </c>
      <c r="AI194" s="53">
        <f>+SUMIFS(postings!$T:$T,postings!$C:$C,'pl-data'!AI$2,postings!$D:$D,'pl-data'!AI$3,postings!$I:$I,'pl-data'!$A194)-SUMIFS(postings!$W:$W,postings!$C:$C,'pl-data'!AI$2,postings!$D:$D,'pl-data'!AI$3,postings!$M:$M,'pl-data'!$A194)</f>
        <v>0</v>
      </c>
      <c r="AJ194" s="53">
        <f>+SUM(X194:INDEX(X194:AI194,1,Settings!$C$4))</f>
        <v>0</v>
      </c>
      <c r="AK194" s="53">
        <f t="shared" si="67"/>
        <v>0</v>
      </c>
      <c r="AL194" s="53"/>
      <c r="AM194" s="53">
        <f t="shared" si="68"/>
        <v>0</v>
      </c>
      <c r="AN194" s="53">
        <f t="shared" si="69"/>
        <v>0</v>
      </c>
      <c r="AO194" s="53">
        <f t="shared" si="70"/>
        <v>0</v>
      </c>
      <c r="AP194" s="53">
        <f t="shared" si="71"/>
        <v>0</v>
      </c>
      <c r="AQ194" s="53">
        <f t="shared" si="72"/>
        <v>0</v>
      </c>
      <c r="AR194" s="53">
        <f t="shared" si="73"/>
        <v>0</v>
      </c>
      <c r="AS194" s="53">
        <f t="shared" si="74"/>
        <v>0</v>
      </c>
      <c r="AT194" s="53">
        <f t="shared" si="75"/>
        <v>0</v>
      </c>
      <c r="AU194" s="53">
        <f t="shared" si="76"/>
        <v>0</v>
      </c>
      <c r="AV194" s="53">
        <f t="shared" si="77"/>
        <v>0</v>
      </c>
      <c r="AW194" s="53">
        <f t="shared" si="78"/>
        <v>0</v>
      </c>
      <c r="AX194" s="53">
        <f t="shared" si="79"/>
        <v>0</v>
      </c>
      <c r="AY194" s="53">
        <f>+SUM(AM194:INDEX(AM194:AX194,1,Settings!$C$4))</f>
        <v>0</v>
      </c>
      <c r="AZ194" s="53">
        <f t="shared" si="80"/>
        <v>0</v>
      </c>
      <c r="BA194" s="53"/>
      <c r="BB194" s="53">
        <f t="shared" si="81"/>
        <v>0</v>
      </c>
      <c r="BC194" s="53">
        <f t="shared" si="82"/>
        <v>0</v>
      </c>
      <c r="BD194" s="53">
        <f t="shared" si="83"/>
        <v>0</v>
      </c>
      <c r="BE194" s="53">
        <f t="shared" si="84"/>
        <v>0</v>
      </c>
      <c r="BF194" s="53">
        <f t="shared" si="85"/>
        <v>0</v>
      </c>
      <c r="BG194" s="53">
        <f t="shared" si="86"/>
        <v>0</v>
      </c>
      <c r="BH194" s="53">
        <f t="shared" si="87"/>
        <v>0</v>
      </c>
      <c r="BI194" s="53">
        <f t="shared" si="88"/>
        <v>0</v>
      </c>
      <c r="BJ194" s="53">
        <f t="shared" si="89"/>
        <v>0</v>
      </c>
      <c r="BK194" s="53">
        <f t="shared" si="90"/>
        <v>0</v>
      </c>
      <c r="BL194" s="53">
        <f t="shared" si="91"/>
        <v>0</v>
      </c>
      <c r="BM194" s="53">
        <f t="shared" si="92"/>
        <v>0</v>
      </c>
      <c r="BN194" s="53">
        <f t="shared" si="93"/>
        <v>0</v>
      </c>
      <c r="BO194" s="53"/>
      <c r="BP194" s="53">
        <f t="shared" si="94"/>
        <v>0</v>
      </c>
      <c r="BQ194" s="53"/>
      <c r="BR194" s="53">
        <f t="shared" si="95"/>
        <v>0</v>
      </c>
    </row>
    <row r="195" spans="1:70" x14ac:dyDescent="0.2">
      <c r="A195" s="6">
        <v>3109</v>
      </c>
      <c r="B195" s="6" t="str">
        <f>+VLOOKUP(A195,masterfile!B:C,2,FALSE)</f>
        <v>Fremdleistungen ohne Vorsteuer</v>
      </c>
      <c r="D195" s="53">
        <f>+SUMIF('[1]2017'!$A:$A,$A195,'[1]2017'!$C:$C)-SUMIF('[1]2017'!$E:$E,$A195,'[1]2017'!$G:$G)</f>
        <v>0</v>
      </c>
      <c r="E195" s="53">
        <f>+SUMIF('[1]2018'!$A:$A,$A195,'[1]2018'!$C:$C)-SUMIF('[1]2018'!$E:$E,$A195,'[1]2018'!$G:$G)</f>
        <v>0</v>
      </c>
      <c r="F195" s="53">
        <f>+SUMIF('[1]2019'!$A:$A,$A195,'[1]2019'!$C:$C)-SUMIF('[1]2019'!$E:$E,$A195,'[1]2019'!$G:$G)</f>
        <v>0</v>
      </c>
      <c r="G195" s="53">
        <f>+SUMIF('[1]2020'!$A:$A,$A195,'[1]2020'!$C:$C)-SUMIF('[1]2020'!$E:$E,$A195,'[1]2020'!$G:$G)</f>
        <v>0</v>
      </c>
      <c r="H195" s="53"/>
      <c r="I195" s="53">
        <f>+(+SUMIF('[1]2021'!$A:$A,$A195,'[1]2021'!$C:$C)-SUMIF('[1]2021'!$E:$E,$A195,'[1]2021'!$G:$G))/12</f>
        <v>0</v>
      </c>
      <c r="J195" s="53">
        <f>+(+SUMIF('[1]2021'!$A:$A,$A195,'[1]2021'!$C:$C)-SUMIF('[1]2021'!$E:$E,$A195,'[1]2021'!$G:$G))/12</f>
        <v>0</v>
      </c>
      <c r="K195" s="53">
        <f>+(+SUMIF('[1]2021'!$A:$A,$A195,'[1]2021'!$C:$C)-SUMIF('[1]2021'!$E:$E,$A195,'[1]2021'!$G:$G))/12</f>
        <v>0</v>
      </c>
      <c r="L195" s="53">
        <f>+(+SUMIF('[1]2021'!$A:$A,$A195,'[1]2021'!$C:$C)-SUMIF('[1]2021'!$E:$E,$A195,'[1]2021'!$G:$G))/12</f>
        <v>0</v>
      </c>
      <c r="M195" s="53">
        <f>+(+SUMIF('[1]2021'!$A:$A,$A195,'[1]2021'!$C:$C)-SUMIF('[1]2021'!$E:$E,$A195,'[1]2021'!$G:$G))/12</f>
        <v>0</v>
      </c>
      <c r="N195" s="53">
        <f>+(+SUMIF('[1]2021'!$A:$A,$A195,'[1]2021'!$C:$C)-SUMIF('[1]2021'!$E:$E,$A195,'[1]2021'!$G:$G))/12</f>
        <v>0</v>
      </c>
      <c r="O195" s="53">
        <f>+(+SUMIF('[1]2021'!$A:$A,$A195,'[1]2021'!$C:$C)-SUMIF('[1]2021'!$E:$E,$A195,'[1]2021'!$G:$G))/12</f>
        <v>0</v>
      </c>
      <c r="P195" s="53">
        <f>+(+SUMIF('[1]2021'!$A:$A,$A195,'[1]2021'!$C:$C)-SUMIF('[1]2021'!$E:$E,$A195,'[1]2021'!$G:$G))/12</f>
        <v>0</v>
      </c>
      <c r="Q195" s="53">
        <f>+(+SUMIF('[1]2021'!$A:$A,$A195,'[1]2021'!$C:$C)-SUMIF('[1]2021'!$E:$E,$A195,'[1]2021'!$G:$G))/12</f>
        <v>0</v>
      </c>
      <c r="R195" s="53">
        <f>+(+SUMIF('[1]2021'!$A:$A,$A195,'[1]2021'!$C:$C)-SUMIF('[1]2021'!$E:$E,$A195,'[1]2021'!$G:$G))/12</f>
        <v>0</v>
      </c>
      <c r="S195" s="53">
        <f>+(+SUMIF('[1]2021'!$A:$A,$A195,'[1]2021'!$C:$C)-SUMIF('[1]2021'!$E:$E,$A195,'[1]2021'!$G:$G))/12</f>
        <v>0</v>
      </c>
      <c r="T195" s="53">
        <f>+(+SUMIF('[1]2021'!$A:$A,$A195,'[1]2021'!$C:$C)-SUMIF('[1]2021'!$E:$E,$A195,'[1]2021'!$G:$G))/12</f>
        <v>0</v>
      </c>
      <c r="U195" s="53">
        <f>+SUM(I195:INDEX(I195:T195,1,Settings!$C$4))</f>
        <v>0</v>
      </c>
      <c r="V195" s="53">
        <f t="shared" si="66"/>
        <v>0</v>
      </c>
      <c r="W195" s="53"/>
      <c r="X195" s="53">
        <f>+SUMIFS(postings!$T:$T,postings!$C:$C,'pl-data'!X$2,postings!$D:$D,'pl-data'!X$3,postings!$I:$I,'pl-data'!$A195)-SUMIFS(postings!$W:$W,postings!$C:$C,'pl-data'!X$2,postings!$D:$D,'pl-data'!X$3,postings!$M:$M,'pl-data'!$A195)</f>
        <v>0</v>
      </c>
      <c r="Y195" s="53">
        <f>+SUMIFS(postings!$T:$T,postings!$C:$C,'pl-data'!Y$2,postings!$D:$D,'pl-data'!Y$3,postings!$I:$I,'pl-data'!$A195)-SUMIFS(postings!$W:$W,postings!$C:$C,'pl-data'!Y$2,postings!$D:$D,'pl-data'!Y$3,postings!$M:$M,'pl-data'!$A195)</f>
        <v>0</v>
      </c>
      <c r="Z195" s="53">
        <f>+SUMIFS(postings!$T:$T,postings!$C:$C,'pl-data'!Z$2,postings!$D:$D,'pl-data'!Z$3,postings!$I:$I,'pl-data'!$A195)-SUMIFS(postings!$W:$W,postings!$C:$C,'pl-data'!Z$2,postings!$D:$D,'pl-data'!Z$3,postings!$M:$M,'pl-data'!$A195)</f>
        <v>0</v>
      </c>
      <c r="AA195" s="53">
        <f>+SUMIFS(postings!$T:$T,postings!$C:$C,'pl-data'!AA$2,postings!$D:$D,'pl-data'!AA$3,postings!$I:$I,'pl-data'!$A195)-SUMIFS(postings!$W:$W,postings!$C:$C,'pl-data'!AA$2,postings!$D:$D,'pl-data'!AA$3,postings!$M:$M,'pl-data'!$A195)</f>
        <v>0</v>
      </c>
      <c r="AB195" s="53">
        <f>+SUMIFS(postings!$T:$T,postings!$C:$C,'pl-data'!AB$2,postings!$D:$D,'pl-data'!AB$3,postings!$I:$I,'pl-data'!$A195)-SUMIFS(postings!$W:$W,postings!$C:$C,'pl-data'!AB$2,postings!$D:$D,'pl-data'!AB$3,postings!$M:$M,'pl-data'!$A195)</f>
        <v>0</v>
      </c>
      <c r="AC195" s="53">
        <f>+SUMIFS(postings!$T:$T,postings!$C:$C,'pl-data'!AC$2,postings!$D:$D,'pl-data'!AC$3,postings!$I:$I,'pl-data'!$A195)-SUMIFS(postings!$W:$W,postings!$C:$C,'pl-data'!AC$2,postings!$D:$D,'pl-data'!AC$3,postings!$M:$M,'pl-data'!$A195)</f>
        <v>0</v>
      </c>
      <c r="AD195" s="53">
        <f>+SUMIFS(postings!$T:$T,postings!$C:$C,'pl-data'!AD$2,postings!$D:$D,'pl-data'!AD$3,postings!$I:$I,'pl-data'!$A195)-SUMIFS(postings!$W:$W,postings!$C:$C,'pl-data'!AD$2,postings!$D:$D,'pl-data'!AD$3,postings!$M:$M,'pl-data'!$A195)</f>
        <v>0</v>
      </c>
      <c r="AE195" s="53">
        <f>+SUMIFS(postings!$T:$T,postings!$C:$C,'pl-data'!AE$2,postings!$D:$D,'pl-data'!AE$3,postings!$I:$I,'pl-data'!$A195)-SUMIFS(postings!$W:$W,postings!$C:$C,'pl-data'!AE$2,postings!$D:$D,'pl-data'!AE$3,postings!$M:$M,'pl-data'!$A195)</f>
        <v>0</v>
      </c>
      <c r="AF195" s="53">
        <f>+SUMIFS(postings!$T:$T,postings!$C:$C,'pl-data'!AF$2,postings!$D:$D,'pl-data'!AF$3,postings!$I:$I,'pl-data'!$A195)-SUMIFS(postings!$W:$W,postings!$C:$C,'pl-data'!AF$2,postings!$D:$D,'pl-data'!AF$3,postings!$M:$M,'pl-data'!$A195)</f>
        <v>0</v>
      </c>
      <c r="AG195" s="53">
        <f>+SUMIFS(postings!$T:$T,postings!$C:$C,'pl-data'!AG$2,postings!$D:$D,'pl-data'!AG$3,postings!$I:$I,'pl-data'!$A195)-SUMIFS(postings!$W:$W,postings!$C:$C,'pl-data'!AG$2,postings!$D:$D,'pl-data'!AG$3,postings!$M:$M,'pl-data'!$A195)</f>
        <v>0</v>
      </c>
      <c r="AH195" s="53">
        <f>+SUMIFS(postings!$T:$T,postings!$C:$C,'pl-data'!AH$2,postings!$D:$D,'pl-data'!AH$3,postings!$I:$I,'pl-data'!$A195)-SUMIFS(postings!$W:$W,postings!$C:$C,'pl-data'!AH$2,postings!$D:$D,'pl-data'!AH$3,postings!$M:$M,'pl-data'!$A195)</f>
        <v>0</v>
      </c>
      <c r="AI195" s="53">
        <f>+SUMIFS(postings!$T:$T,postings!$C:$C,'pl-data'!AI$2,postings!$D:$D,'pl-data'!AI$3,postings!$I:$I,'pl-data'!$A195)-SUMIFS(postings!$W:$W,postings!$C:$C,'pl-data'!AI$2,postings!$D:$D,'pl-data'!AI$3,postings!$M:$M,'pl-data'!$A195)</f>
        <v>0</v>
      </c>
      <c r="AJ195" s="53">
        <f>+SUM(X195:INDEX(X195:AI195,1,Settings!$C$4))</f>
        <v>0</v>
      </c>
      <c r="AK195" s="53">
        <f t="shared" si="67"/>
        <v>0</v>
      </c>
      <c r="AL195" s="53"/>
      <c r="AM195" s="53">
        <f t="shared" si="68"/>
        <v>0</v>
      </c>
      <c r="AN195" s="53">
        <f t="shared" si="69"/>
        <v>0</v>
      </c>
      <c r="AO195" s="53">
        <f t="shared" si="70"/>
        <v>0</v>
      </c>
      <c r="AP195" s="53">
        <f t="shared" si="71"/>
        <v>0</v>
      </c>
      <c r="AQ195" s="53">
        <f t="shared" si="72"/>
        <v>0</v>
      </c>
      <c r="AR195" s="53">
        <f t="shared" si="73"/>
        <v>0</v>
      </c>
      <c r="AS195" s="53">
        <f t="shared" si="74"/>
        <v>0</v>
      </c>
      <c r="AT195" s="53">
        <f t="shared" si="75"/>
        <v>0</v>
      </c>
      <c r="AU195" s="53">
        <f t="shared" si="76"/>
        <v>0</v>
      </c>
      <c r="AV195" s="53">
        <f t="shared" si="77"/>
        <v>0</v>
      </c>
      <c r="AW195" s="53">
        <f t="shared" si="78"/>
        <v>0</v>
      </c>
      <c r="AX195" s="53">
        <f t="shared" si="79"/>
        <v>0</v>
      </c>
      <c r="AY195" s="53">
        <f>+SUM(AM195:INDEX(AM195:AX195,1,Settings!$C$4))</f>
        <v>0</v>
      </c>
      <c r="AZ195" s="53">
        <f t="shared" si="80"/>
        <v>0</v>
      </c>
      <c r="BA195" s="53"/>
      <c r="BB195" s="53">
        <f t="shared" si="81"/>
        <v>0</v>
      </c>
      <c r="BC195" s="53">
        <f t="shared" si="82"/>
        <v>0</v>
      </c>
      <c r="BD195" s="53">
        <f t="shared" si="83"/>
        <v>0</v>
      </c>
      <c r="BE195" s="53">
        <f t="shared" si="84"/>
        <v>0</v>
      </c>
      <c r="BF195" s="53">
        <f t="shared" si="85"/>
        <v>0</v>
      </c>
      <c r="BG195" s="53">
        <f t="shared" si="86"/>
        <v>0</v>
      </c>
      <c r="BH195" s="53">
        <f t="shared" si="87"/>
        <v>0</v>
      </c>
      <c r="BI195" s="53">
        <f t="shared" si="88"/>
        <v>0</v>
      </c>
      <c r="BJ195" s="53">
        <f t="shared" si="89"/>
        <v>0</v>
      </c>
      <c r="BK195" s="53">
        <f t="shared" si="90"/>
        <v>0</v>
      </c>
      <c r="BL195" s="53">
        <f t="shared" si="91"/>
        <v>0</v>
      </c>
      <c r="BM195" s="53">
        <f t="shared" si="92"/>
        <v>0</v>
      </c>
      <c r="BN195" s="53">
        <f t="shared" si="93"/>
        <v>0</v>
      </c>
      <c r="BO195" s="53"/>
      <c r="BP195" s="53">
        <f t="shared" si="94"/>
        <v>0</v>
      </c>
      <c r="BQ195" s="53"/>
      <c r="BR195" s="53">
        <f t="shared" si="95"/>
        <v>0</v>
      </c>
    </row>
    <row r="196" spans="1:70" x14ac:dyDescent="0.2">
      <c r="A196" s="6">
        <v>3110</v>
      </c>
      <c r="B196" s="6" t="str">
        <f>+VLOOKUP(A196,masterfile!B:C,2,FALSE)</f>
        <v>Bauleistungen §13b UStG 7% Vorst./USt</v>
      </c>
      <c r="D196" s="53">
        <f>+SUMIF('[1]2017'!$A:$A,$A196,'[1]2017'!$C:$C)-SUMIF('[1]2017'!$E:$E,$A196,'[1]2017'!$G:$G)</f>
        <v>0</v>
      </c>
      <c r="E196" s="53">
        <f>+SUMIF('[1]2018'!$A:$A,$A196,'[1]2018'!$C:$C)-SUMIF('[1]2018'!$E:$E,$A196,'[1]2018'!$G:$G)</f>
        <v>0</v>
      </c>
      <c r="F196" s="53">
        <f>+SUMIF('[1]2019'!$A:$A,$A196,'[1]2019'!$C:$C)-SUMIF('[1]2019'!$E:$E,$A196,'[1]2019'!$G:$G)</f>
        <v>0</v>
      </c>
      <c r="G196" s="53">
        <f>+SUMIF('[1]2020'!$A:$A,$A196,'[1]2020'!$C:$C)-SUMIF('[1]2020'!$E:$E,$A196,'[1]2020'!$G:$G)</f>
        <v>0</v>
      </c>
      <c r="H196" s="53"/>
      <c r="I196" s="53">
        <f>+(+SUMIF('[1]2021'!$A:$A,$A196,'[1]2021'!$C:$C)-SUMIF('[1]2021'!$E:$E,$A196,'[1]2021'!$G:$G))/12</f>
        <v>0</v>
      </c>
      <c r="J196" s="53">
        <f>+(+SUMIF('[1]2021'!$A:$A,$A196,'[1]2021'!$C:$C)-SUMIF('[1]2021'!$E:$E,$A196,'[1]2021'!$G:$G))/12</f>
        <v>0</v>
      </c>
      <c r="K196" s="53">
        <f>+(+SUMIF('[1]2021'!$A:$A,$A196,'[1]2021'!$C:$C)-SUMIF('[1]2021'!$E:$E,$A196,'[1]2021'!$G:$G))/12</f>
        <v>0</v>
      </c>
      <c r="L196" s="53">
        <f>+(+SUMIF('[1]2021'!$A:$A,$A196,'[1]2021'!$C:$C)-SUMIF('[1]2021'!$E:$E,$A196,'[1]2021'!$G:$G))/12</f>
        <v>0</v>
      </c>
      <c r="M196" s="53">
        <f>+(+SUMIF('[1]2021'!$A:$A,$A196,'[1]2021'!$C:$C)-SUMIF('[1]2021'!$E:$E,$A196,'[1]2021'!$G:$G))/12</f>
        <v>0</v>
      </c>
      <c r="N196" s="53">
        <f>+(+SUMIF('[1]2021'!$A:$A,$A196,'[1]2021'!$C:$C)-SUMIF('[1]2021'!$E:$E,$A196,'[1]2021'!$G:$G))/12</f>
        <v>0</v>
      </c>
      <c r="O196" s="53">
        <f>+(+SUMIF('[1]2021'!$A:$A,$A196,'[1]2021'!$C:$C)-SUMIF('[1]2021'!$E:$E,$A196,'[1]2021'!$G:$G))/12</f>
        <v>0</v>
      </c>
      <c r="P196" s="53">
        <f>+(+SUMIF('[1]2021'!$A:$A,$A196,'[1]2021'!$C:$C)-SUMIF('[1]2021'!$E:$E,$A196,'[1]2021'!$G:$G))/12</f>
        <v>0</v>
      </c>
      <c r="Q196" s="53">
        <f>+(+SUMIF('[1]2021'!$A:$A,$A196,'[1]2021'!$C:$C)-SUMIF('[1]2021'!$E:$E,$A196,'[1]2021'!$G:$G))/12</f>
        <v>0</v>
      </c>
      <c r="R196" s="53">
        <f>+(+SUMIF('[1]2021'!$A:$A,$A196,'[1]2021'!$C:$C)-SUMIF('[1]2021'!$E:$E,$A196,'[1]2021'!$G:$G))/12</f>
        <v>0</v>
      </c>
      <c r="S196" s="53">
        <f>+(+SUMIF('[1]2021'!$A:$A,$A196,'[1]2021'!$C:$C)-SUMIF('[1]2021'!$E:$E,$A196,'[1]2021'!$G:$G))/12</f>
        <v>0</v>
      </c>
      <c r="T196" s="53">
        <f>+(+SUMIF('[1]2021'!$A:$A,$A196,'[1]2021'!$C:$C)-SUMIF('[1]2021'!$E:$E,$A196,'[1]2021'!$G:$G))/12</f>
        <v>0</v>
      </c>
      <c r="U196" s="53">
        <f>+SUM(I196:INDEX(I196:T196,1,Settings!$C$4))</f>
        <v>0</v>
      </c>
      <c r="V196" s="53">
        <f t="shared" si="66"/>
        <v>0</v>
      </c>
      <c r="W196" s="53"/>
      <c r="X196" s="53">
        <f>+SUMIFS(postings!$T:$T,postings!$C:$C,'pl-data'!X$2,postings!$D:$D,'pl-data'!X$3,postings!$I:$I,'pl-data'!$A196)-SUMIFS(postings!$W:$W,postings!$C:$C,'pl-data'!X$2,postings!$D:$D,'pl-data'!X$3,postings!$M:$M,'pl-data'!$A196)</f>
        <v>0</v>
      </c>
      <c r="Y196" s="53">
        <f>+SUMIFS(postings!$T:$T,postings!$C:$C,'pl-data'!Y$2,postings!$D:$D,'pl-data'!Y$3,postings!$I:$I,'pl-data'!$A196)-SUMIFS(postings!$W:$W,postings!$C:$C,'pl-data'!Y$2,postings!$D:$D,'pl-data'!Y$3,postings!$M:$M,'pl-data'!$A196)</f>
        <v>0</v>
      </c>
      <c r="Z196" s="53">
        <f>+SUMIFS(postings!$T:$T,postings!$C:$C,'pl-data'!Z$2,postings!$D:$D,'pl-data'!Z$3,postings!$I:$I,'pl-data'!$A196)-SUMIFS(postings!$W:$W,postings!$C:$C,'pl-data'!Z$2,postings!$D:$D,'pl-data'!Z$3,postings!$M:$M,'pl-data'!$A196)</f>
        <v>0</v>
      </c>
      <c r="AA196" s="53">
        <f>+SUMIFS(postings!$T:$T,postings!$C:$C,'pl-data'!AA$2,postings!$D:$D,'pl-data'!AA$3,postings!$I:$I,'pl-data'!$A196)-SUMIFS(postings!$W:$W,postings!$C:$C,'pl-data'!AA$2,postings!$D:$D,'pl-data'!AA$3,postings!$M:$M,'pl-data'!$A196)</f>
        <v>0</v>
      </c>
      <c r="AB196" s="53">
        <f>+SUMIFS(postings!$T:$T,postings!$C:$C,'pl-data'!AB$2,postings!$D:$D,'pl-data'!AB$3,postings!$I:$I,'pl-data'!$A196)-SUMIFS(postings!$W:$W,postings!$C:$C,'pl-data'!AB$2,postings!$D:$D,'pl-data'!AB$3,postings!$M:$M,'pl-data'!$A196)</f>
        <v>0</v>
      </c>
      <c r="AC196" s="53">
        <f>+SUMIFS(postings!$T:$T,postings!$C:$C,'pl-data'!AC$2,postings!$D:$D,'pl-data'!AC$3,postings!$I:$I,'pl-data'!$A196)-SUMIFS(postings!$W:$W,postings!$C:$C,'pl-data'!AC$2,postings!$D:$D,'pl-data'!AC$3,postings!$M:$M,'pl-data'!$A196)</f>
        <v>0</v>
      </c>
      <c r="AD196" s="53">
        <f>+SUMIFS(postings!$T:$T,postings!$C:$C,'pl-data'!AD$2,postings!$D:$D,'pl-data'!AD$3,postings!$I:$I,'pl-data'!$A196)-SUMIFS(postings!$W:$W,postings!$C:$C,'pl-data'!AD$2,postings!$D:$D,'pl-data'!AD$3,postings!$M:$M,'pl-data'!$A196)</f>
        <v>0</v>
      </c>
      <c r="AE196" s="53">
        <f>+SUMIFS(postings!$T:$T,postings!$C:$C,'pl-data'!AE$2,postings!$D:$D,'pl-data'!AE$3,postings!$I:$I,'pl-data'!$A196)-SUMIFS(postings!$W:$W,postings!$C:$C,'pl-data'!AE$2,postings!$D:$D,'pl-data'!AE$3,postings!$M:$M,'pl-data'!$A196)</f>
        <v>0</v>
      </c>
      <c r="AF196" s="53">
        <f>+SUMIFS(postings!$T:$T,postings!$C:$C,'pl-data'!AF$2,postings!$D:$D,'pl-data'!AF$3,postings!$I:$I,'pl-data'!$A196)-SUMIFS(postings!$W:$W,postings!$C:$C,'pl-data'!AF$2,postings!$D:$D,'pl-data'!AF$3,postings!$M:$M,'pl-data'!$A196)</f>
        <v>0</v>
      </c>
      <c r="AG196" s="53">
        <f>+SUMIFS(postings!$T:$T,postings!$C:$C,'pl-data'!AG$2,postings!$D:$D,'pl-data'!AG$3,postings!$I:$I,'pl-data'!$A196)-SUMIFS(postings!$W:$W,postings!$C:$C,'pl-data'!AG$2,postings!$D:$D,'pl-data'!AG$3,postings!$M:$M,'pl-data'!$A196)</f>
        <v>0</v>
      </c>
      <c r="AH196" s="53">
        <f>+SUMIFS(postings!$T:$T,postings!$C:$C,'pl-data'!AH$2,postings!$D:$D,'pl-data'!AH$3,postings!$I:$I,'pl-data'!$A196)-SUMIFS(postings!$W:$W,postings!$C:$C,'pl-data'!AH$2,postings!$D:$D,'pl-data'!AH$3,postings!$M:$M,'pl-data'!$A196)</f>
        <v>0</v>
      </c>
      <c r="AI196" s="53">
        <f>+SUMIFS(postings!$T:$T,postings!$C:$C,'pl-data'!AI$2,postings!$D:$D,'pl-data'!AI$3,postings!$I:$I,'pl-data'!$A196)-SUMIFS(postings!$W:$W,postings!$C:$C,'pl-data'!AI$2,postings!$D:$D,'pl-data'!AI$3,postings!$M:$M,'pl-data'!$A196)</f>
        <v>0</v>
      </c>
      <c r="AJ196" s="53">
        <f>+SUM(X196:INDEX(X196:AI196,1,Settings!$C$4))</f>
        <v>0</v>
      </c>
      <c r="AK196" s="53">
        <f t="shared" si="67"/>
        <v>0</v>
      </c>
      <c r="AL196" s="53"/>
      <c r="AM196" s="53">
        <f t="shared" si="68"/>
        <v>0</v>
      </c>
      <c r="AN196" s="53">
        <f t="shared" si="69"/>
        <v>0</v>
      </c>
      <c r="AO196" s="53">
        <f t="shared" si="70"/>
        <v>0</v>
      </c>
      <c r="AP196" s="53">
        <f t="shared" si="71"/>
        <v>0</v>
      </c>
      <c r="AQ196" s="53">
        <f t="shared" si="72"/>
        <v>0</v>
      </c>
      <c r="AR196" s="53">
        <f t="shared" si="73"/>
        <v>0</v>
      </c>
      <c r="AS196" s="53">
        <f t="shared" si="74"/>
        <v>0</v>
      </c>
      <c r="AT196" s="53">
        <f t="shared" si="75"/>
        <v>0</v>
      </c>
      <c r="AU196" s="53">
        <f t="shared" si="76"/>
        <v>0</v>
      </c>
      <c r="AV196" s="53">
        <f t="shared" si="77"/>
        <v>0</v>
      </c>
      <c r="AW196" s="53">
        <f t="shared" si="78"/>
        <v>0</v>
      </c>
      <c r="AX196" s="53">
        <f t="shared" si="79"/>
        <v>0</v>
      </c>
      <c r="AY196" s="53">
        <f>+SUM(AM196:INDEX(AM196:AX196,1,Settings!$C$4))</f>
        <v>0</v>
      </c>
      <c r="AZ196" s="53">
        <f t="shared" si="80"/>
        <v>0</v>
      </c>
      <c r="BA196" s="53"/>
      <c r="BB196" s="53">
        <f t="shared" si="81"/>
        <v>0</v>
      </c>
      <c r="BC196" s="53">
        <f t="shared" si="82"/>
        <v>0</v>
      </c>
      <c r="BD196" s="53">
        <f t="shared" si="83"/>
        <v>0</v>
      </c>
      <c r="BE196" s="53">
        <f t="shared" si="84"/>
        <v>0</v>
      </c>
      <c r="BF196" s="53">
        <f t="shared" si="85"/>
        <v>0</v>
      </c>
      <c r="BG196" s="53">
        <f t="shared" si="86"/>
        <v>0</v>
      </c>
      <c r="BH196" s="53">
        <f t="shared" si="87"/>
        <v>0</v>
      </c>
      <c r="BI196" s="53">
        <f t="shared" si="88"/>
        <v>0</v>
      </c>
      <c r="BJ196" s="53">
        <f t="shared" si="89"/>
        <v>0</v>
      </c>
      <c r="BK196" s="53">
        <f t="shared" si="90"/>
        <v>0</v>
      </c>
      <c r="BL196" s="53">
        <f t="shared" si="91"/>
        <v>0</v>
      </c>
      <c r="BM196" s="53">
        <f t="shared" si="92"/>
        <v>0</v>
      </c>
      <c r="BN196" s="53">
        <f t="shared" si="93"/>
        <v>0</v>
      </c>
      <c r="BO196" s="53"/>
      <c r="BP196" s="53">
        <f t="shared" si="94"/>
        <v>0</v>
      </c>
      <c r="BQ196" s="53"/>
      <c r="BR196" s="53">
        <f t="shared" si="95"/>
        <v>0</v>
      </c>
    </row>
    <row r="197" spans="1:70" x14ac:dyDescent="0.2">
      <c r="A197" s="6">
        <v>3113</v>
      </c>
      <c r="B197" s="6" t="str">
        <f>+VLOOKUP(A197,masterfile!B:C,2,FALSE)</f>
        <v>Sonstige Leistungen EU 7% Vorst./USt</v>
      </c>
      <c r="D197" s="53">
        <f>+SUMIF('[1]2017'!$A:$A,$A197,'[1]2017'!$C:$C)-SUMIF('[1]2017'!$E:$E,$A197,'[1]2017'!$G:$G)</f>
        <v>0</v>
      </c>
      <c r="E197" s="53">
        <f>+SUMIF('[1]2018'!$A:$A,$A197,'[1]2018'!$C:$C)-SUMIF('[1]2018'!$E:$E,$A197,'[1]2018'!$G:$G)</f>
        <v>0</v>
      </c>
      <c r="F197" s="53">
        <f>+SUMIF('[1]2019'!$A:$A,$A197,'[1]2019'!$C:$C)-SUMIF('[1]2019'!$E:$E,$A197,'[1]2019'!$G:$G)</f>
        <v>0</v>
      </c>
      <c r="G197" s="53">
        <f>+SUMIF('[1]2020'!$A:$A,$A197,'[1]2020'!$C:$C)-SUMIF('[1]2020'!$E:$E,$A197,'[1]2020'!$G:$G)</f>
        <v>0</v>
      </c>
      <c r="H197" s="53"/>
      <c r="I197" s="53">
        <f>+(+SUMIF('[1]2021'!$A:$A,$A197,'[1]2021'!$C:$C)-SUMIF('[1]2021'!$E:$E,$A197,'[1]2021'!$G:$G))/12</f>
        <v>0</v>
      </c>
      <c r="J197" s="53">
        <f>+(+SUMIF('[1]2021'!$A:$A,$A197,'[1]2021'!$C:$C)-SUMIF('[1]2021'!$E:$E,$A197,'[1]2021'!$G:$G))/12</f>
        <v>0</v>
      </c>
      <c r="K197" s="53">
        <f>+(+SUMIF('[1]2021'!$A:$A,$A197,'[1]2021'!$C:$C)-SUMIF('[1]2021'!$E:$E,$A197,'[1]2021'!$G:$G))/12</f>
        <v>0</v>
      </c>
      <c r="L197" s="53">
        <f>+(+SUMIF('[1]2021'!$A:$A,$A197,'[1]2021'!$C:$C)-SUMIF('[1]2021'!$E:$E,$A197,'[1]2021'!$G:$G))/12</f>
        <v>0</v>
      </c>
      <c r="M197" s="53">
        <f>+(+SUMIF('[1]2021'!$A:$A,$A197,'[1]2021'!$C:$C)-SUMIF('[1]2021'!$E:$E,$A197,'[1]2021'!$G:$G))/12</f>
        <v>0</v>
      </c>
      <c r="N197" s="53">
        <f>+(+SUMIF('[1]2021'!$A:$A,$A197,'[1]2021'!$C:$C)-SUMIF('[1]2021'!$E:$E,$A197,'[1]2021'!$G:$G))/12</f>
        <v>0</v>
      </c>
      <c r="O197" s="53">
        <f>+(+SUMIF('[1]2021'!$A:$A,$A197,'[1]2021'!$C:$C)-SUMIF('[1]2021'!$E:$E,$A197,'[1]2021'!$G:$G))/12</f>
        <v>0</v>
      </c>
      <c r="P197" s="53">
        <f>+(+SUMIF('[1]2021'!$A:$A,$A197,'[1]2021'!$C:$C)-SUMIF('[1]2021'!$E:$E,$A197,'[1]2021'!$G:$G))/12</f>
        <v>0</v>
      </c>
      <c r="Q197" s="53">
        <f>+(+SUMIF('[1]2021'!$A:$A,$A197,'[1]2021'!$C:$C)-SUMIF('[1]2021'!$E:$E,$A197,'[1]2021'!$G:$G))/12</f>
        <v>0</v>
      </c>
      <c r="R197" s="53">
        <f>+(+SUMIF('[1]2021'!$A:$A,$A197,'[1]2021'!$C:$C)-SUMIF('[1]2021'!$E:$E,$A197,'[1]2021'!$G:$G))/12</f>
        <v>0</v>
      </c>
      <c r="S197" s="53">
        <f>+(+SUMIF('[1]2021'!$A:$A,$A197,'[1]2021'!$C:$C)-SUMIF('[1]2021'!$E:$E,$A197,'[1]2021'!$G:$G))/12</f>
        <v>0</v>
      </c>
      <c r="T197" s="53">
        <f>+(+SUMIF('[1]2021'!$A:$A,$A197,'[1]2021'!$C:$C)-SUMIF('[1]2021'!$E:$E,$A197,'[1]2021'!$G:$G))/12</f>
        <v>0</v>
      </c>
      <c r="U197" s="53">
        <f>+SUM(I197:INDEX(I197:T197,1,Settings!$C$4))</f>
        <v>0</v>
      </c>
      <c r="V197" s="53">
        <f t="shared" ref="V197:V260" si="96">+SUM(I197:T197)</f>
        <v>0</v>
      </c>
      <c r="W197" s="53"/>
      <c r="X197" s="53">
        <f>+SUMIFS(postings!$T:$T,postings!$C:$C,'pl-data'!X$2,postings!$D:$D,'pl-data'!X$3,postings!$I:$I,'pl-data'!$A197)-SUMIFS(postings!$W:$W,postings!$C:$C,'pl-data'!X$2,postings!$D:$D,'pl-data'!X$3,postings!$M:$M,'pl-data'!$A197)</f>
        <v>0</v>
      </c>
      <c r="Y197" s="53">
        <f>+SUMIFS(postings!$T:$T,postings!$C:$C,'pl-data'!Y$2,postings!$D:$D,'pl-data'!Y$3,postings!$I:$I,'pl-data'!$A197)-SUMIFS(postings!$W:$W,postings!$C:$C,'pl-data'!Y$2,postings!$D:$D,'pl-data'!Y$3,postings!$M:$M,'pl-data'!$A197)</f>
        <v>0</v>
      </c>
      <c r="Z197" s="53">
        <f>+SUMIFS(postings!$T:$T,postings!$C:$C,'pl-data'!Z$2,postings!$D:$D,'pl-data'!Z$3,postings!$I:$I,'pl-data'!$A197)-SUMIFS(postings!$W:$W,postings!$C:$C,'pl-data'!Z$2,postings!$D:$D,'pl-data'!Z$3,postings!$M:$M,'pl-data'!$A197)</f>
        <v>0</v>
      </c>
      <c r="AA197" s="53">
        <f>+SUMIFS(postings!$T:$T,postings!$C:$C,'pl-data'!AA$2,postings!$D:$D,'pl-data'!AA$3,postings!$I:$I,'pl-data'!$A197)-SUMIFS(postings!$W:$W,postings!$C:$C,'pl-data'!AA$2,postings!$D:$D,'pl-data'!AA$3,postings!$M:$M,'pl-data'!$A197)</f>
        <v>0</v>
      </c>
      <c r="AB197" s="53">
        <f>+SUMIFS(postings!$T:$T,postings!$C:$C,'pl-data'!AB$2,postings!$D:$D,'pl-data'!AB$3,postings!$I:$I,'pl-data'!$A197)-SUMIFS(postings!$W:$W,postings!$C:$C,'pl-data'!AB$2,postings!$D:$D,'pl-data'!AB$3,postings!$M:$M,'pl-data'!$A197)</f>
        <v>0</v>
      </c>
      <c r="AC197" s="53">
        <f>+SUMIFS(postings!$T:$T,postings!$C:$C,'pl-data'!AC$2,postings!$D:$D,'pl-data'!AC$3,postings!$I:$I,'pl-data'!$A197)-SUMIFS(postings!$W:$W,postings!$C:$C,'pl-data'!AC$2,postings!$D:$D,'pl-data'!AC$3,postings!$M:$M,'pl-data'!$A197)</f>
        <v>0</v>
      </c>
      <c r="AD197" s="53">
        <f>+SUMIFS(postings!$T:$T,postings!$C:$C,'pl-data'!AD$2,postings!$D:$D,'pl-data'!AD$3,postings!$I:$I,'pl-data'!$A197)-SUMIFS(postings!$W:$W,postings!$C:$C,'pl-data'!AD$2,postings!$D:$D,'pl-data'!AD$3,postings!$M:$M,'pl-data'!$A197)</f>
        <v>0</v>
      </c>
      <c r="AE197" s="53">
        <f>+SUMIFS(postings!$T:$T,postings!$C:$C,'pl-data'!AE$2,postings!$D:$D,'pl-data'!AE$3,postings!$I:$I,'pl-data'!$A197)-SUMIFS(postings!$W:$W,postings!$C:$C,'pl-data'!AE$2,postings!$D:$D,'pl-data'!AE$3,postings!$M:$M,'pl-data'!$A197)</f>
        <v>0</v>
      </c>
      <c r="AF197" s="53">
        <f>+SUMIFS(postings!$T:$T,postings!$C:$C,'pl-data'!AF$2,postings!$D:$D,'pl-data'!AF$3,postings!$I:$I,'pl-data'!$A197)-SUMIFS(postings!$W:$W,postings!$C:$C,'pl-data'!AF$2,postings!$D:$D,'pl-data'!AF$3,postings!$M:$M,'pl-data'!$A197)</f>
        <v>0</v>
      </c>
      <c r="AG197" s="53">
        <f>+SUMIFS(postings!$T:$T,postings!$C:$C,'pl-data'!AG$2,postings!$D:$D,'pl-data'!AG$3,postings!$I:$I,'pl-data'!$A197)-SUMIFS(postings!$W:$W,postings!$C:$C,'pl-data'!AG$2,postings!$D:$D,'pl-data'!AG$3,postings!$M:$M,'pl-data'!$A197)</f>
        <v>0</v>
      </c>
      <c r="AH197" s="53">
        <f>+SUMIFS(postings!$T:$T,postings!$C:$C,'pl-data'!AH$2,postings!$D:$D,'pl-data'!AH$3,postings!$I:$I,'pl-data'!$A197)-SUMIFS(postings!$W:$W,postings!$C:$C,'pl-data'!AH$2,postings!$D:$D,'pl-data'!AH$3,postings!$M:$M,'pl-data'!$A197)</f>
        <v>0</v>
      </c>
      <c r="AI197" s="53">
        <f>+SUMIFS(postings!$T:$T,postings!$C:$C,'pl-data'!AI$2,postings!$D:$D,'pl-data'!AI$3,postings!$I:$I,'pl-data'!$A197)-SUMIFS(postings!$W:$W,postings!$C:$C,'pl-data'!AI$2,postings!$D:$D,'pl-data'!AI$3,postings!$M:$M,'pl-data'!$A197)</f>
        <v>0</v>
      </c>
      <c r="AJ197" s="53">
        <f>+SUM(X197:INDEX(X197:AI197,1,Settings!$C$4))</f>
        <v>0</v>
      </c>
      <c r="AK197" s="53">
        <f t="shared" ref="AK197:AK260" si="97">+SUM(X197:AI197)</f>
        <v>0</v>
      </c>
      <c r="AL197" s="53"/>
      <c r="AM197" s="53">
        <f t="shared" ref="AM197:AM260" si="98">+I197*1.03</f>
        <v>0</v>
      </c>
      <c r="AN197" s="53">
        <f t="shared" ref="AN197:AN260" si="99">+J197*1.03</f>
        <v>0</v>
      </c>
      <c r="AO197" s="53">
        <f t="shared" ref="AO197:AO260" si="100">+K197*1.03</f>
        <v>0</v>
      </c>
      <c r="AP197" s="53">
        <f t="shared" ref="AP197:AP260" si="101">+L197*1.03</f>
        <v>0</v>
      </c>
      <c r="AQ197" s="53">
        <f t="shared" ref="AQ197:AQ260" si="102">+M197*1.03</f>
        <v>0</v>
      </c>
      <c r="AR197" s="53">
        <f t="shared" ref="AR197:AR260" si="103">+N197*1.03</f>
        <v>0</v>
      </c>
      <c r="AS197" s="53">
        <f t="shared" ref="AS197:AS260" si="104">+O197*1.03</f>
        <v>0</v>
      </c>
      <c r="AT197" s="53">
        <f t="shared" ref="AT197:AT260" si="105">+P197*1.03</f>
        <v>0</v>
      </c>
      <c r="AU197" s="53">
        <f t="shared" ref="AU197:AU260" si="106">+Q197*1.03</f>
        <v>0</v>
      </c>
      <c r="AV197" s="53">
        <f t="shared" ref="AV197:AV260" si="107">+R197*1.03</f>
        <v>0</v>
      </c>
      <c r="AW197" s="53">
        <f t="shared" ref="AW197:AW260" si="108">+S197*1.03</f>
        <v>0</v>
      </c>
      <c r="AX197" s="53">
        <f t="shared" ref="AX197:AX260" si="109">+T197*1.03</f>
        <v>0</v>
      </c>
      <c r="AY197" s="53">
        <f>+SUM(AM197:INDEX(AM197:AX197,1,Settings!$C$4))</f>
        <v>0</v>
      </c>
      <c r="AZ197" s="53">
        <f t="shared" ref="AZ197:AZ260" si="110">+SUM(AM197:AX197)</f>
        <v>0</v>
      </c>
      <c r="BA197" s="53"/>
      <c r="BB197" s="53">
        <f t="shared" ref="BB197:BB260" si="111">+AM197*1.03</f>
        <v>0</v>
      </c>
      <c r="BC197" s="53">
        <f t="shared" ref="BC197:BC260" si="112">+AN197*1.03</f>
        <v>0</v>
      </c>
      <c r="BD197" s="53">
        <f t="shared" ref="BD197:BD260" si="113">+AO197*1.03</f>
        <v>0</v>
      </c>
      <c r="BE197" s="53">
        <f t="shared" ref="BE197:BE260" si="114">+AP197*1.03</f>
        <v>0</v>
      </c>
      <c r="BF197" s="53">
        <f t="shared" ref="BF197:BF260" si="115">+AQ197*1.03</f>
        <v>0</v>
      </c>
      <c r="BG197" s="53">
        <f t="shared" ref="BG197:BG260" si="116">+AR197*1.03</f>
        <v>0</v>
      </c>
      <c r="BH197" s="53">
        <f t="shared" ref="BH197:BH260" si="117">+AS197*1.03</f>
        <v>0</v>
      </c>
      <c r="BI197" s="53">
        <f t="shared" ref="BI197:BI260" si="118">+AT197*1.03</f>
        <v>0</v>
      </c>
      <c r="BJ197" s="53">
        <f t="shared" ref="BJ197:BJ260" si="119">+AU197*1.03</f>
        <v>0</v>
      </c>
      <c r="BK197" s="53">
        <f t="shared" ref="BK197:BK260" si="120">+AV197*1.03</f>
        <v>0</v>
      </c>
      <c r="BL197" s="53">
        <f t="shared" ref="BL197:BL260" si="121">+AW197*1.03</f>
        <v>0</v>
      </c>
      <c r="BM197" s="53">
        <f t="shared" ref="BM197:BM260" si="122">+AX197*1.03</f>
        <v>0</v>
      </c>
      <c r="BN197" s="53">
        <f t="shared" ref="BN197:BN260" si="123">+SUM(BB197:BM197)</f>
        <v>0</v>
      </c>
      <c r="BO197" s="53"/>
      <c r="BP197" s="53">
        <f t="shared" ref="BP197:BP260" si="124">+BN197*1.04</f>
        <v>0</v>
      </c>
      <c r="BQ197" s="53"/>
      <c r="BR197" s="53">
        <f t="shared" ref="BR197:BR260" si="125">+BP197*1.05</f>
        <v>0</v>
      </c>
    </row>
    <row r="198" spans="1:70" x14ac:dyDescent="0.2">
      <c r="A198" s="6">
        <v>3115</v>
      </c>
      <c r="B198" s="6" t="str">
        <f>+VLOOKUP(A198,masterfile!B:C,2,FALSE)</f>
        <v>Leistungen ausländ.Untern.7% Vorst./USt</v>
      </c>
      <c r="D198" s="53">
        <f>+SUMIF('[1]2017'!$A:$A,$A198,'[1]2017'!$C:$C)-SUMIF('[1]2017'!$E:$E,$A198,'[1]2017'!$G:$G)</f>
        <v>0</v>
      </c>
      <c r="E198" s="53">
        <f>+SUMIF('[1]2018'!$A:$A,$A198,'[1]2018'!$C:$C)-SUMIF('[1]2018'!$E:$E,$A198,'[1]2018'!$G:$G)</f>
        <v>0</v>
      </c>
      <c r="F198" s="53">
        <f>+SUMIF('[1]2019'!$A:$A,$A198,'[1]2019'!$C:$C)-SUMIF('[1]2019'!$E:$E,$A198,'[1]2019'!$G:$G)</f>
        <v>0</v>
      </c>
      <c r="G198" s="53">
        <f>+SUMIF('[1]2020'!$A:$A,$A198,'[1]2020'!$C:$C)-SUMIF('[1]2020'!$E:$E,$A198,'[1]2020'!$G:$G)</f>
        <v>0</v>
      </c>
      <c r="H198" s="53"/>
      <c r="I198" s="53">
        <f>+(+SUMIF('[1]2021'!$A:$A,$A198,'[1]2021'!$C:$C)-SUMIF('[1]2021'!$E:$E,$A198,'[1]2021'!$G:$G))/12</f>
        <v>0</v>
      </c>
      <c r="J198" s="53">
        <f>+(+SUMIF('[1]2021'!$A:$A,$A198,'[1]2021'!$C:$C)-SUMIF('[1]2021'!$E:$E,$A198,'[1]2021'!$G:$G))/12</f>
        <v>0</v>
      </c>
      <c r="K198" s="53">
        <f>+(+SUMIF('[1]2021'!$A:$A,$A198,'[1]2021'!$C:$C)-SUMIF('[1]2021'!$E:$E,$A198,'[1]2021'!$G:$G))/12</f>
        <v>0</v>
      </c>
      <c r="L198" s="53">
        <f>+(+SUMIF('[1]2021'!$A:$A,$A198,'[1]2021'!$C:$C)-SUMIF('[1]2021'!$E:$E,$A198,'[1]2021'!$G:$G))/12</f>
        <v>0</v>
      </c>
      <c r="M198" s="53">
        <f>+(+SUMIF('[1]2021'!$A:$A,$A198,'[1]2021'!$C:$C)-SUMIF('[1]2021'!$E:$E,$A198,'[1]2021'!$G:$G))/12</f>
        <v>0</v>
      </c>
      <c r="N198" s="53">
        <f>+(+SUMIF('[1]2021'!$A:$A,$A198,'[1]2021'!$C:$C)-SUMIF('[1]2021'!$E:$E,$A198,'[1]2021'!$G:$G))/12</f>
        <v>0</v>
      </c>
      <c r="O198" s="53">
        <f>+(+SUMIF('[1]2021'!$A:$A,$A198,'[1]2021'!$C:$C)-SUMIF('[1]2021'!$E:$E,$A198,'[1]2021'!$G:$G))/12</f>
        <v>0</v>
      </c>
      <c r="P198" s="53">
        <f>+(+SUMIF('[1]2021'!$A:$A,$A198,'[1]2021'!$C:$C)-SUMIF('[1]2021'!$E:$E,$A198,'[1]2021'!$G:$G))/12</f>
        <v>0</v>
      </c>
      <c r="Q198" s="53">
        <f>+(+SUMIF('[1]2021'!$A:$A,$A198,'[1]2021'!$C:$C)-SUMIF('[1]2021'!$E:$E,$A198,'[1]2021'!$G:$G))/12</f>
        <v>0</v>
      </c>
      <c r="R198" s="53">
        <f>+(+SUMIF('[1]2021'!$A:$A,$A198,'[1]2021'!$C:$C)-SUMIF('[1]2021'!$E:$E,$A198,'[1]2021'!$G:$G))/12</f>
        <v>0</v>
      </c>
      <c r="S198" s="53">
        <f>+(+SUMIF('[1]2021'!$A:$A,$A198,'[1]2021'!$C:$C)-SUMIF('[1]2021'!$E:$E,$A198,'[1]2021'!$G:$G))/12</f>
        <v>0</v>
      </c>
      <c r="T198" s="53">
        <f>+(+SUMIF('[1]2021'!$A:$A,$A198,'[1]2021'!$C:$C)-SUMIF('[1]2021'!$E:$E,$A198,'[1]2021'!$G:$G))/12</f>
        <v>0</v>
      </c>
      <c r="U198" s="53">
        <f>+SUM(I198:INDEX(I198:T198,1,Settings!$C$4))</f>
        <v>0</v>
      </c>
      <c r="V198" s="53">
        <f t="shared" si="96"/>
        <v>0</v>
      </c>
      <c r="W198" s="53"/>
      <c r="X198" s="53">
        <f>+SUMIFS(postings!$T:$T,postings!$C:$C,'pl-data'!X$2,postings!$D:$D,'pl-data'!X$3,postings!$I:$I,'pl-data'!$A198)-SUMIFS(postings!$W:$W,postings!$C:$C,'pl-data'!X$2,postings!$D:$D,'pl-data'!X$3,postings!$M:$M,'pl-data'!$A198)</f>
        <v>0</v>
      </c>
      <c r="Y198" s="53">
        <f>+SUMIFS(postings!$T:$T,postings!$C:$C,'pl-data'!Y$2,postings!$D:$D,'pl-data'!Y$3,postings!$I:$I,'pl-data'!$A198)-SUMIFS(postings!$W:$W,postings!$C:$C,'pl-data'!Y$2,postings!$D:$D,'pl-data'!Y$3,postings!$M:$M,'pl-data'!$A198)</f>
        <v>0</v>
      </c>
      <c r="Z198" s="53">
        <f>+SUMIFS(postings!$T:$T,postings!$C:$C,'pl-data'!Z$2,postings!$D:$D,'pl-data'!Z$3,postings!$I:$I,'pl-data'!$A198)-SUMIFS(postings!$W:$W,postings!$C:$C,'pl-data'!Z$2,postings!$D:$D,'pl-data'!Z$3,postings!$M:$M,'pl-data'!$A198)</f>
        <v>0</v>
      </c>
      <c r="AA198" s="53">
        <f>+SUMIFS(postings!$T:$T,postings!$C:$C,'pl-data'!AA$2,postings!$D:$D,'pl-data'!AA$3,postings!$I:$I,'pl-data'!$A198)-SUMIFS(postings!$W:$W,postings!$C:$C,'pl-data'!AA$2,postings!$D:$D,'pl-data'!AA$3,postings!$M:$M,'pl-data'!$A198)</f>
        <v>0</v>
      </c>
      <c r="AB198" s="53">
        <f>+SUMIFS(postings!$T:$T,postings!$C:$C,'pl-data'!AB$2,postings!$D:$D,'pl-data'!AB$3,postings!$I:$I,'pl-data'!$A198)-SUMIFS(postings!$W:$W,postings!$C:$C,'pl-data'!AB$2,postings!$D:$D,'pl-data'!AB$3,postings!$M:$M,'pl-data'!$A198)</f>
        <v>0</v>
      </c>
      <c r="AC198" s="53">
        <f>+SUMIFS(postings!$T:$T,postings!$C:$C,'pl-data'!AC$2,postings!$D:$D,'pl-data'!AC$3,postings!$I:$I,'pl-data'!$A198)-SUMIFS(postings!$W:$W,postings!$C:$C,'pl-data'!AC$2,postings!$D:$D,'pl-data'!AC$3,postings!$M:$M,'pl-data'!$A198)</f>
        <v>0</v>
      </c>
      <c r="AD198" s="53">
        <f>+SUMIFS(postings!$T:$T,postings!$C:$C,'pl-data'!AD$2,postings!$D:$D,'pl-data'!AD$3,postings!$I:$I,'pl-data'!$A198)-SUMIFS(postings!$W:$W,postings!$C:$C,'pl-data'!AD$2,postings!$D:$D,'pl-data'!AD$3,postings!$M:$M,'pl-data'!$A198)</f>
        <v>0</v>
      </c>
      <c r="AE198" s="53">
        <f>+SUMIFS(postings!$T:$T,postings!$C:$C,'pl-data'!AE$2,postings!$D:$D,'pl-data'!AE$3,postings!$I:$I,'pl-data'!$A198)-SUMIFS(postings!$W:$W,postings!$C:$C,'pl-data'!AE$2,postings!$D:$D,'pl-data'!AE$3,postings!$M:$M,'pl-data'!$A198)</f>
        <v>0</v>
      </c>
      <c r="AF198" s="53">
        <f>+SUMIFS(postings!$T:$T,postings!$C:$C,'pl-data'!AF$2,postings!$D:$D,'pl-data'!AF$3,postings!$I:$I,'pl-data'!$A198)-SUMIFS(postings!$W:$W,postings!$C:$C,'pl-data'!AF$2,postings!$D:$D,'pl-data'!AF$3,postings!$M:$M,'pl-data'!$A198)</f>
        <v>0</v>
      </c>
      <c r="AG198" s="53">
        <f>+SUMIFS(postings!$T:$T,postings!$C:$C,'pl-data'!AG$2,postings!$D:$D,'pl-data'!AG$3,postings!$I:$I,'pl-data'!$A198)-SUMIFS(postings!$W:$W,postings!$C:$C,'pl-data'!AG$2,postings!$D:$D,'pl-data'!AG$3,postings!$M:$M,'pl-data'!$A198)</f>
        <v>0</v>
      </c>
      <c r="AH198" s="53">
        <f>+SUMIFS(postings!$T:$T,postings!$C:$C,'pl-data'!AH$2,postings!$D:$D,'pl-data'!AH$3,postings!$I:$I,'pl-data'!$A198)-SUMIFS(postings!$W:$W,postings!$C:$C,'pl-data'!AH$2,postings!$D:$D,'pl-data'!AH$3,postings!$M:$M,'pl-data'!$A198)</f>
        <v>0</v>
      </c>
      <c r="AI198" s="53">
        <f>+SUMIFS(postings!$T:$T,postings!$C:$C,'pl-data'!AI$2,postings!$D:$D,'pl-data'!AI$3,postings!$I:$I,'pl-data'!$A198)-SUMIFS(postings!$W:$W,postings!$C:$C,'pl-data'!AI$2,postings!$D:$D,'pl-data'!AI$3,postings!$M:$M,'pl-data'!$A198)</f>
        <v>0</v>
      </c>
      <c r="AJ198" s="53">
        <f>+SUM(X198:INDEX(X198:AI198,1,Settings!$C$4))</f>
        <v>0</v>
      </c>
      <c r="AK198" s="53">
        <f t="shared" si="97"/>
        <v>0</v>
      </c>
      <c r="AL198" s="53"/>
      <c r="AM198" s="53">
        <f t="shared" si="98"/>
        <v>0</v>
      </c>
      <c r="AN198" s="53">
        <f t="shared" si="99"/>
        <v>0</v>
      </c>
      <c r="AO198" s="53">
        <f t="shared" si="100"/>
        <v>0</v>
      </c>
      <c r="AP198" s="53">
        <f t="shared" si="101"/>
        <v>0</v>
      </c>
      <c r="AQ198" s="53">
        <f t="shared" si="102"/>
        <v>0</v>
      </c>
      <c r="AR198" s="53">
        <f t="shared" si="103"/>
        <v>0</v>
      </c>
      <c r="AS198" s="53">
        <f t="shared" si="104"/>
        <v>0</v>
      </c>
      <c r="AT198" s="53">
        <f t="shared" si="105"/>
        <v>0</v>
      </c>
      <c r="AU198" s="53">
        <f t="shared" si="106"/>
        <v>0</v>
      </c>
      <c r="AV198" s="53">
        <f t="shared" si="107"/>
        <v>0</v>
      </c>
      <c r="AW198" s="53">
        <f t="shared" si="108"/>
        <v>0</v>
      </c>
      <c r="AX198" s="53">
        <f t="shared" si="109"/>
        <v>0</v>
      </c>
      <c r="AY198" s="53">
        <f>+SUM(AM198:INDEX(AM198:AX198,1,Settings!$C$4))</f>
        <v>0</v>
      </c>
      <c r="AZ198" s="53">
        <f t="shared" si="110"/>
        <v>0</v>
      </c>
      <c r="BA198" s="53"/>
      <c r="BB198" s="53">
        <f t="shared" si="111"/>
        <v>0</v>
      </c>
      <c r="BC198" s="53">
        <f t="shared" si="112"/>
        <v>0</v>
      </c>
      <c r="BD198" s="53">
        <f t="shared" si="113"/>
        <v>0</v>
      </c>
      <c r="BE198" s="53">
        <f t="shared" si="114"/>
        <v>0</v>
      </c>
      <c r="BF198" s="53">
        <f t="shared" si="115"/>
        <v>0</v>
      </c>
      <c r="BG198" s="53">
        <f t="shared" si="116"/>
        <v>0</v>
      </c>
      <c r="BH198" s="53">
        <f t="shared" si="117"/>
        <v>0</v>
      </c>
      <c r="BI198" s="53">
        <f t="shared" si="118"/>
        <v>0</v>
      </c>
      <c r="BJ198" s="53">
        <f t="shared" si="119"/>
        <v>0</v>
      </c>
      <c r="BK198" s="53">
        <f t="shared" si="120"/>
        <v>0</v>
      </c>
      <c r="BL198" s="53">
        <f t="shared" si="121"/>
        <v>0</v>
      </c>
      <c r="BM198" s="53">
        <f t="shared" si="122"/>
        <v>0</v>
      </c>
      <c r="BN198" s="53">
        <f t="shared" si="123"/>
        <v>0</v>
      </c>
      <c r="BO198" s="53"/>
      <c r="BP198" s="53">
        <f t="shared" si="124"/>
        <v>0</v>
      </c>
      <c r="BQ198" s="53"/>
      <c r="BR198" s="53">
        <f t="shared" si="125"/>
        <v>0</v>
      </c>
    </row>
    <row r="199" spans="1:70" x14ac:dyDescent="0.2">
      <c r="A199" s="6">
        <v>3120</v>
      </c>
      <c r="B199" s="6" t="str">
        <f>+VLOOKUP(A199,masterfile!B:C,2,FALSE)</f>
        <v>Bauleistungen §13b UStG 19% Vorst./USt</v>
      </c>
      <c r="D199" s="53">
        <f>+SUMIF('[1]2017'!$A:$A,$A199,'[1]2017'!$C:$C)-SUMIF('[1]2017'!$E:$E,$A199,'[1]2017'!$G:$G)</f>
        <v>0</v>
      </c>
      <c r="E199" s="53">
        <f>+SUMIF('[1]2018'!$A:$A,$A199,'[1]2018'!$C:$C)-SUMIF('[1]2018'!$E:$E,$A199,'[1]2018'!$G:$G)</f>
        <v>0</v>
      </c>
      <c r="F199" s="53">
        <f>+SUMIF('[1]2019'!$A:$A,$A199,'[1]2019'!$C:$C)-SUMIF('[1]2019'!$E:$E,$A199,'[1]2019'!$G:$G)</f>
        <v>0</v>
      </c>
      <c r="G199" s="53">
        <f>+SUMIF('[1]2020'!$A:$A,$A199,'[1]2020'!$C:$C)-SUMIF('[1]2020'!$E:$E,$A199,'[1]2020'!$G:$G)</f>
        <v>0</v>
      </c>
      <c r="H199" s="53"/>
      <c r="I199" s="53">
        <f>+(+SUMIF('[1]2021'!$A:$A,$A199,'[1]2021'!$C:$C)-SUMIF('[1]2021'!$E:$E,$A199,'[1]2021'!$G:$G))/12</f>
        <v>0</v>
      </c>
      <c r="J199" s="53">
        <f>+(+SUMIF('[1]2021'!$A:$A,$A199,'[1]2021'!$C:$C)-SUMIF('[1]2021'!$E:$E,$A199,'[1]2021'!$G:$G))/12</f>
        <v>0</v>
      </c>
      <c r="K199" s="53">
        <f>+(+SUMIF('[1]2021'!$A:$A,$A199,'[1]2021'!$C:$C)-SUMIF('[1]2021'!$E:$E,$A199,'[1]2021'!$G:$G))/12</f>
        <v>0</v>
      </c>
      <c r="L199" s="53">
        <f>+(+SUMIF('[1]2021'!$A:$A,$A199,'[1]2021'!$C:$C)-SUMIF('[1]2021'!$E:$E,$A199,'[1]2021'!$G:$G))/12</f>
        <v>0</v>
      </c>
      <c r="M199" s="53">
        <f>+(+SUMIF('[1]2021'!$A:$A,$A199,'[1]2021'!$C:$C)-SUMIF('[1]2021'!$E:$E,$A199,'[1]2021'!$G:$G))/12</f>
        <v>0</v>
      </c>
      <c r="N199" s="53">
        <f>+(+SUMIF('[1]2021'!$A:$A,$A199,'[1]2021'!$C:$C)-SUMIF('[1]2021'!$E:$E,$A199,'[1]2021'!$G:$G))/12</f>
        <v>0</v>
      </c>
      <c r="O199" s="53">
        <f>+(+SUMIF('[1]2021'!$A:$A,$A199,'[1]2021'!$C:$C)-SUMIF('[1]2021'!$E:$E,$A199,'[1]2021'!$G:$G))/12</f>
        <v>0</v>
      </c>
      <c r="P199" s="53">
        <f>+(+SUMIF('[1]2021'!$A:$A,$A199,'[1]2021'!$C:$C)-SUMIF('[1]2021'!$E:$E,$A199,'[1]2021'!$G:$G))/12</f>
        <v>0</v>
      </c>
      <c r="Q199" s="53">
        <f>+(+SUMIF('[1]2021'!$A:$A,$A199,'[1]2021'!$C:$C)-SUMIF('[1]2021'!$E:$E,$A199,'[1]2021'!$G:$G))/12</f>
        <v>0</v>
      </c>
      <c r="R199" s="53">
        <f>+(+SUMIF('[1]2021'!$A:$A,$A199,'[1]2021'!$C:$C)-SUMIF('[1]2021'!$E:$E,$A199,'[1]2021'!$G:$G))/12</f>
        <v>0</v>
      </c>
      <c r="S199" s="53">
        <f>+(+SUMIF('[1]2021'!$A:$A,$A199,'[1]2021'!$C:$C)-SUMIF('[1]2021'!$E:$E,$A199,'[1]2021'!$G:$G))/12</f>
        <v>0</v>
      </c>
      <c r="T199" s="53">
        <f>+(+SUMIF('[1]2021'!$A:$A,$A199,'[1]2021'!$C:$C)-SUMIF('[1]2021'!$E:$E,$A199,'[1]2021'!$G:$G))/12</f>
        <v>0</v>
      </c>
      <c r="U199" s="53">
        <f>+SUM(I199:INDEX(I199:T199,1,Settings!$C$4))</f>
        <v>0</v>
      </c>
      <c r="V199" s="53">
        <f t="shared" si="96"/>
        <v>0</v>
      </c>
      <c r="W199" s="53"/>
      <c r="X199" s="53">
        <f>+SUMIFS(postings!$T:$T,postings!$C:$C,'pl-data'!X$2,postings!$D:$D,'pl-data'!X$3,postings!$I:$I,'pl-data'!$A199)-SUMIFS(postings!$W:$W,postings!$C:$C,'pl-data'!X$2,postings!$D:$D,'pl-data'!X$3,postings!$M:$M,'pl-data'!$A199)</f>
        <v>0</v>
      </c>
      <c r="Y199" s="53">
        <f>+SUMIFS(postings!$T:$T,postings!$C:$C,'pl-data'!Y$2,postings!$D:$D,'pl-data'!Y$3,postings!$I:$I,'pl-data'!$A199)-SUMIFS(postings!$W:$W,postings!$C:$C,'pl-data'!Y$2,postings!$D:$D,'pl-data'!Y$3,postings!$M:$M,'pl-data'!$A199)</f>
        <v>0</v>
      </c>
      <c r="Z199" s="53">
        <f>+SUMIFS(postings!$T:$T,postings!$C:$C,'pl-data'!Z$2,postings!$D:$D,'pl-data'!Z$3,postings!$I:$I,'pl-data'!$A199)-SUMIFS(postings!$W:$W,postings!$C:$C,'pl-data'!Z$2,postings!$D:$D,'pl-data'!Z$3,postings!$M:$M,'pl-data'!$A199)</f>
        <v>0</v>
      </c>
      <c r="AA199" s="53">
        <f>+SUMIFS(postings!$T:$T,postings!$C:$C,'pl-data'!AA$2,postings!$D:$D,'pl-data'!AA$3,postings!$I:$I,'pl-data'!$A199)-SUMIFS(postings!$W:$W,postings!$C:$C,'pl-data'!AA$2,postings!$D:$D,'pl-data'!AA$3,postings!$M:$M,'pl-data'!$A199)</f>
        <v>0</v>
      </c>
      <c r="AB199" s="53">
        <f>+SUMIFS(postings!$T:$T,postings!$C:$C,'pl-data'!AB$2,postings!$D:$D,'pl-data'!AB$3,postings!$I:$I,'pl-data'!$A199)-SUMIFS(postings!$W:$W,postings!$C:$C,'pl-data'!AB$2,postings!$D:$D,'pl-data'!AB$3,postings!$M:$M,'pl-data'!$A199)</f>
        <v>0</v>
      </c>
      <c r="AC199" s="53">
        <f>+SUMIFS(postings!$T:$T,postings!$C:$C,'pl-data'!AC$2,postings!$D:$D,'pl-data'!AC$3,postings!$I:$I,'pl-data'!$A199)-SUMIFS(postings!$W:$W,postings!$C:$C,'pl-data'!AC$2,postings!$D:$D,'pl-data'!AC$3,postings!$M:$M,'pl-data'!$A199)</f>
        <v>0</v>
      </c>
      <c r="AD199" s="53">
        <f>+SUMIFS(postings!$T:$T,postings!$C:$C,'pl-data'!AD$2,postings!$D:$D,'pl-data'!AD$3,postings!$I:$I,'pl-data'!$A199)-SUMIFS(postings!$W:$W,postings!$C:$C,'pl-data'!AD$2,postings!$D:$D,'pl-data'!AD$3,postings!$M:$M,'pl-data'!$A199)</f>
        <v>0</v>
      </c>
      <c r="AE199" s="53">
        <f>+SUMIFS(postings!$T:$T,postings!$C:$C,'pl-data'!AE$2,postings!$D:$D,'pl-data'!AE$3,postings!$I:$I,'pl-data'!$A199)-SUMIFS(postings!$W:$W,postings!$C:$C,'pl-data'!AE$2,postings!$D:$D,'pl-data'!AE$3,postings!$M:$M,'pl-data'!$A199)</f>
        <v>0</v>
      </c>
      <c r="AF199" s="53">
        <f>+SUMIFS(postings!$T:$T,postings!$C:$C,'pl-data'!AF$2,postings!$D:$D,'pl-data'!AF$3,postings!$I:$I,'pl-data'!$A199)-SUMIFS(postings!$W:$W,postings!$C:$C,'pl-data'!AF$2,postings!$D:$D,'pl-data'!AF$3,postings!$M:$M,'pl-data'!$A199)</f>
        <v>0</v>
      </c>
      <c r="AG199" s="53">
        <f>+SUMIFS(postings!$T:$T,postings!$C:$C,'pl-data'!AG$2,postings!$D:$D,'pl-data'!AG$3,postings!$I:$I,'pl-data'!$A199)-SUMIFS(postings!$W:$W,postings!$C:$C,'pl-data'!AG$2,postings!$D:$D,'pl-data'!AG$3,postings!$M:$M,'pl-data'!$A199)</f>
        <v>0</v>
      </c>
      <c r="AH199" s="53">
        <f>+SUMIFS(postings!$T:$T,postings!$C:$C,'pl-data'!AH$2,postings!$D:$D,'pl-data'!AH$3,postings!$I:$I,'pl-data'!$A199)-SUMIFS(postings!$W:$W,postings!$C:$C,'pl-data'!AH$2,postings!$D:$D,'pl-data'!AH$3,postings!$M:$M,'pl-data'!$A199)</f>
        <v>0</v>
      </c>
      <c r="AI199" s="53">
        <f>+SUMIFS(postings!$T:$T,postings!$C:$C,'pl-data'!AI$2,postings!$D:$D,'pl-data'!AI$3,postings!$I:$I,'pl-data'!$A199)-SUMIFS(postings!$W:$W,postings!$C:$C,'pl-data'!AI$2,postings!$D:$D,'pl-data'!AI$3,postings!$M:$M,'pl-data'!$A199)</f>
        <v>0</v>
      </c>
      <c r="AJ199" s="53">
        <f>+SUM(X199:INDEX(X199:AI199,1,Settings!$C$4))</f>
        <v>0</v>
      </c>
      <c r="AK199" s="53">
        <f t="shared" si="97"/>
        <v>0</v>
      </c>
      <c r="AL199" s="53"/>
      <c r="AM199" s="53">
        <f t="shared" si="98"/>
        <v>0</v>
      </c>
      <c r="AN199" s="53">
        <f t="shared" si="99"/>
        <v>0</v>
      </c>
      <c r="AO199" s="53">
        <f t="shared" si="100"/>
        <v>0</v>
      </c>
      <c r="AP199" s="53">
        <f t="shared" si="101"/>
        <v>0</v>
      </c>
      <c r="AQ199" s="53">
        <f t="shared" si="102"/>
        <v>0</v>
      </c>
      <c r="AR199" s="53">
        <f t="shared" si="103"/>
        <v>0</v>
      </c>
      <c r="AS199" s="53">
        <f t="shared" si="104"/>
        <v>0</v>
      </c>
      <c r="AT199" s="53">
        <f t="shared" si="105"/>
        <v>0</v>
      </c>
      <c r="AU199" s="53">
        <f t="shared" si="106"/>
        <v>0</v>
      </c>
      <c r="AV199" s="53">
        <f t="shared" si="107"/>
        <v>0</v>
      </c>
      <c r="AW199" s="53">
        <f t="shared" si="108"/>
        <v>0</v>
      </c>
      <c r="AX199" s="53">
        <f t="shared" si="109"/>
        <v>0</v>
      </c>
      <c r="AY199" s="53">
        <f>+SUM(AM199:INDEX(AM199:AX199,1,Settings!$C$4))</f>
        <v>0</v>
      </c>
      <c r="AZ199" s="53">
        <f t="shared" si="110"/>
        <v>0</v>
      </c>
      <c r="BA199" s="53"/>
      <c r="BB199" s="53">
        <f t="shared" si="111"/>
        <v>0</v>
      </c>
      <c r="BC199" s="53">
        <f t="shared" si="112"/>
        <v>0</v>
      </c>
      <c r="BD199" s="53">
        <f t="shared" si="113"/>
        <v>0</v>
      </c>
      <c r="BE199" s="53">
        <f t="shared" si="114"/>
        <v>0</v>
      </c>
      <c r="BF199" s="53">
        <f t="shared" si="115"/>
        <v>0</v>
      </c>
      <c r="BG199" s="53">
        <f t="shared" si="116"/>
        <v>0</v>
      </c>
      <c r="BH199" s="53">
        <f t="shared" si="117"/>
        <v>0</v>
      </c>
      <c r="BI199" s="53">
        <f t="shared" si="118"/>
        <v>0</v>
      </c>
      <c r="BJ199" s="53">
        <f t="shared" si="119"/>
        <v>0</v>
      </c>
      <c r="BK199" s="53">
        <f t="shared" si="120"/>
        <v>0</v>
      </c>
      <c r="BL199" s="53">
        <f t="shared" si="121"/>
        <v>0</v>
      </c>
      <c r="BM199" s="53">
        <f t="shared" si="122"/>
        <v>0</v>
      </c>
      <c r="BN199" s="53">
        <f t="shared" si="123"/>
        <v>0</v>
      </c>
      <c r="BO199" s="53"/>
      <c r="BP199" s="53">
        <f t="shared" si="124"/>
        <v>0</v>
      </c>
      <c r="BQ199" s="53"/>
      <c r="BR199" s="53">
        <f t="shared" si="125"/>
        <v>0</v>
      </c>
    </row>
    <row r="200" spans="1:70" x14ac:dyDescent="0.2">
      <c r="A200" s="6">
        <v>3123</v>
      </c>
      <c r="B200" s="6" t="str">
        <f>+VLOOKUP(A200,masterfile!B:C,2,FALSE)</f>
        <v>Sonstige Leistungen EU 19% Vorst./USt</v>
      </c>
      <c r="D200" s="53">
        <f>+SUMIF('[1]2017'!$A:$A,$A200,'[1]2017'!$C:$C)-SUMIF('[1]2017'!$E:$E,$A200,'[1]2017'!$G:$G)</f>
        <v>0</v>
      </c>
      <c r="E200" s="53">
        <f>+SUMIF('[1]2018'!$A:$A,$A200,'[1]2018'!$C:$C)-SUMIF('[1]2018'!$E:$E,$A200,'[1]2018'!$G:$G)</f>
        <v>0</v>
      </c>
      <c r="F200" s="53">
        <f>+SUMIF('[1]2019'!$A:$A,$A200,'[1]2019'!$C:$C)-SUMIF('[1]2019'!$E:$E,$A200,'[1]2019'!$G:$G)</f>
        <v>0</v>
      </c>
      <c r="G200" s="53">
        <f>+SUMIF('[1]2020'!$A:$A,$A200,'[1]2020'!$C:$C)-SUMIF('[1]2020'!$E:$E,$A200,'[1]2020'!$G:$G)</f>
        <v>0</v>
      </c>
      <c r="H200" s="53"/>
      <c r="I200" s="53">
        <f>+(+SUMIF('[1]2021'!$A:$A,$A200,'[1]2021'!$C:$C)-SUMIF('[1]2021'!$E:$E,$A200,'[1]2021'!$G:$G))/12</f>
        <v>0</v>
      </c>
      <c r="J200" s="53">
        <f>+(+SUMIF('[1]2021'!$A:$A,$A200,'[1]2021'!$C:$C)-SUMIF('[1]2021'!$E:$E,$A200,'[1]2021'!$G:$G))/12</f>
        <v>0</v>
      </c>
      <c r="K200" s="53">
        <f>+(+SUMIF('[1]2021'!$A:$A,$A200,'[1]2021'!$C:$C)-SUMIF('[1]2021'!$E:$E,$A200,'[1]2021'!$G:$G))/12</f>
        <v>0</v>
      </c>
      <c r="L200" s="53">
        <f>+(+SUMIF('[1]2021'!$A:$A,$A200,'[1]2021'!$C:$C)-SUMIF('[1]2021'!$E:$E,$A200,'[1]2021'!$G:$G))/12</f>
        <v>0</v>
      </c>
      <c r="M200" s="53">
        <f>+(+SUMIF('[1]2021'!$A:$A,$A200,'[1]2021'!$C:$C)-SUMIF('[1]2021'!$E:$E,$A200,'[1]2021'!$G:$G))/12</f>
        <v>0</v>
      </c>
      <c r="N200" s="53">
        <f>+(+SUMIF('[1]2021'!$A:$A,$A200,'[1]2021'!$C:$C)-SUMIF('[1]2021'!$E:$E,$A200,'[1]2021'!$G:$G))/12</f>
        <v>0</v>
      </c>
      <c r="O200" s="53">
        <f>+(+SUMIF('[1]2021'!$A:$A,$A200,'[1]2021'!$C:$C)-SUMIF('[1]2021'!$E:$E,$A200,'[1]2021'!$G:$G))/12</f>
        <v>0</v>
      </c>
      <c r="P200" s="53">
        <f>+(+SUMIF('[1]2021'!$A:$A,$A200,'[1]2021'!$C:$C)-SUMIF('[1]2021'!$E:$E,$A200,'[1]2021'!$G:$G))/12</f>
        <v>0</v>
      </c>
      <c r="Q200" s="53">
        <f>+(+SUMIF('[1]2021'!$A:$A,$A200,'[1]2021'!$C:$C)-SUMIF('[1]2021'!$E:$E,$A200,'[1]2021'!$G:$G))/12</f>
        <v>0</v>
      </c>
      <c r="R200" s="53">
        <f>+(+SUMIF('[1]2021'!$A:$A,$A200,'[1]2021'!$C:$C)-SUMIF('[1]2021'!$E:$E,$A200,'[1]2021'!$G:$G))/12</f>
        <v>0</v>
      </c>
      <c r="S200" s="53">
        <f>+(+SUMIF('[1]2021'!$A:$A,$A200,'[1]2021'!$C:$C)-SUMIF('[1]2021'!$E:$E,$A200,'[1]2021'!$G:$G))/12</f>
        <v>0</v>
      </c>
      <c r="T200" s="53">
        <f>+(+SUMIF('[1]2021'!$A:$A,$A200,'[1]2021'!$C:$C)-SUMIF('[1]2021'!$E:$E,$A200,'[1]2021'!$G:$G))/12</f>
        <v>0</v>
      </c>
      <c r="U200" s="53">
        <f>+SUM(I200:INDEX(I200:T200,1,Settings!$C$4))</f>
        <v>0</v>
      </c>
      <c r="V200" s="53">
        <f t="shared" si="96"/>
        <v>0</v>
      </c>
      <c r="W200" s="53"/>
      <c r="X200" s="53">
        <f>+SUMIFS(postings!$T:$T,postings!$C:$C,'pl-data'!X$2,postings!$D:$D,'pl-data'!X$3,postings!$I:$I,'pl-data'!$A200)-SUMIFS(postings!$W:$W,postings!$C:$C,'pl-data'!X$2,postings!$D:$D,'pl-data'!X$3,postings!$M:$M,'pl-data'!$A200)</f>
        <v>0</v>
      </c>
      <c r="Y200" s="53">
        <f>+SUMIFS(postings!$T:$T,postings!$C:$C,'pl-data'!Y$2,postings!$D:$D,'pl-data'!Y$3,postings!$I:$I,'pl-data'!$A200)-SUMIFS(postings!$W:$W,postings!$C:$C,'pl-data'!Y$2,postings!$D:$D,'pl-data'!Y$3,postings!$M:$M,'pl-data'!$A200)</f>
        <v>0</v>
      </c>
      <c r="Z200" s="53">
        <f>+SUMIFS(postings!$T:$T,postings!$C:$C,'pl-data'!Z$2,postings!$D:$D,'pl-data'!Z$3,postings!$I:$I,'pl-data'!$A200)-SUMIFS(postings!$W:$W,postings!$C:$C,'pl-data'!Z$2,postings!$D:$D,'pl-data'!Z$3,postings!$M:$M,'pl-data'!$A200)</f>
        <v>0</v>
      </c>
      <c r="AA200" s="53">
        <f>+SUMIFS(postings!$T:$T,postings!$C:$C,'pl-data'!AA$2,postings!$D:$D,'pl-data'!AA$3,postings!$I:$I,'pl-data'!$A200)-SUMIFS(postings!$W:$W,postings!$C:$C,'pl-data'!AA$2,postings!$D:$D,'pl-data'!AA$3,postings!$M:$M,'pl-data'!$A200)</f>
        <v>0</v>
      </c>
      <c r="AB200" s="53">
        <f>+SUMIFS(postings!$T:$T,postings!$C:$C,'pl-data'!AB$2,postings!$D:$D,'pl-data'!AB$3,postings!$I:$I,'pl-data'!$A200)-SUMIFS(postings!$W:$W,postings!$C:$C,'pl-data'!AB$2,postings!$D:$D,'pl-data'!AB$3,postings!$M:$M,'pl-data'!$A200)</f>
        <v>0</v>
      </c>
      <c r="AC200" s="53">
        <f>+SUMIFS(postings!$T:$T,postings!$C:$C,'pl-data'!AC$2,postings!$D:$D,'pl-data'!AC$3,postings!$I:$I,'pl-data'!$A200)-SUMIFS(postings!$W:$W,postings!$C:$C,'pl-data'!AC$2,postings!$D:$D,'pl-data'!AC$3,postings!$M:$M,'pl-data'!$A200)</f>
        <v>0</v>
      </c>
      <c r="AD200" s="53">
        <f>+SUMIFS(postings!$T:$T,postings!$C:$C,'pl-data'!AD$2,postings!$D:$D,'pl-data'!AD$3,postings!$I:$I,'pl-data'!$A200)-SUMIFS(postings!$W:$W,postings!$C:$C,'pl-data'!AD$2,postings!$D:$D,'pl-data'!AD$3,postings!$M:$M,'pl-data'!$A200)</f>
        <v>0</v>
      </c>
      <c r="AE200" s="53">
        <f>+SUMIFS(postings!$T:$T,postings!$C:$C,'pl-data'!AE$2,postings!$D:$D,'pl-data'!AE$3,postings!$I:$I,'pl-data'!$A200)-SUMIFS(postings!$W:$W,postings!$C:$C,'pl-data'!AE$2,postings!$D:$D,'pl-data'!AE$3,postings!$M:$M,'pl-data'!$A200)</f>
        <v>0</v>
      </c>
      <c r="AF200" s="53">
        <f>+SUMIFS(postings!$T:$T,postings!$C:$C,'pl-data'!AF$2,postings!$D:$D,'pl-data'!AF$3,postings!$I:$I,'pl-data'!$A200)-SUMIFS(postings!$W:$W,postings!$C:$C,'pl-data'!AF$2,postings!$D:$D,'pl-data'!AF$3,postings!$M:$M,'pl-data'!$A200)</f>
        <v>0</v>
      </c>
      <c r="AG200" s="53">
        <f>+SUMIFS(postings!$T:$T,postings!$C:$C,'pl-data'!AG$2,postings!$D:$D,'pl-data'!AG$3,postings!$I:$I,'pl-data'!$A200)-SUMIFS(postings!$W:$W,postings!$C:$C,'pl-data'!AG$2,postings!$D:$D,'pl-data'!AG$3,postings!$M:$M,'pl-data'!$A200)</f>
        <v>0</v>
      </c>
      <c r="AH200" s="53">
        <f>+SUMIFS(postings!$T:$T,postings!$C:$C,'pl-data'!AH$2,postings!$D:$D,'pl-data'!AH$3,postings!$I:$I,'pl-data'!$A200)-SUMIFS(postings!$W:$W,postings!$C:$C,'pl-data'!AH$2,postings!$D:$D,'pl-data'!AH$3,postings!$M:$M,'pl-data'!$A200)</f>
        <v>0</v>
      </c>
      <c r="AI200" s="53">
        <f>+SUMIFS(postings!$T:$T,postings!$C:$C,'pl-data'!AI$2,postings!$D:$D,'pl-data'!AI$3,postings!$I:$I,'pl-data'!$A200)-SUMIFS(postings!$W:$W,postings!$C:$C,'pl-data'!AI$2,postings!$D:$D,'pl-data'!AI$3,postings!$M:$M,'pl-data'!$A200)</f>
        <v>0</v>
      </c>
      <c r="AJ200" s="53">
        <f>+SUM(X200:INDEX(X200:AI200,1,Settings!$C$4))</f>
        <v>0</v>
      </c>
      <c r="AK200" s="53">
        <f t="shared" si="97"/>
        <v>0</v>
      </c>
      <c r="AL200" s="53"/>
      <c r="AM200" s="53">
        <f t="shared" si="98"/>
        <v>0</v>
      </c>
      <c r="AN200" s="53">
        <f t="shared" si="99"/>
        <v>0</v>
      </c>
      <c r="AO200" s="53">
        <f t="shared" si="100"/>
        <v>0</v>
      </c>
      <c r="AP200" s="53">
        <f t="shared" si="101"/>
        <v>0</v>
      </c>
      <c r="AQ200" s="53">
        <f t="shared" si="102"/>
        <v>0</v>
      </c>
      <c r="AR200" s="53">
        <f t="shared" si="103"/>
        <v>0</v>
      </c>
      <c r="AS200" s="53">
        <f t="shared" si="104"/>
        <v>0</v>
      </c>
      <c r="AT200" s="53">
        <f t="shared" si="105"/>
        <v>0</v>
      </c>
      <c r="AU200" s="53">
        <f t="shared" si="106"/>
        <v>0</v>
      </c>
      <c r="AV200" s="53">
        <f t="shared" si="107"/>
        <v>0</v>
      </c>
      <c r="AW200" s="53">
        <f t="shared" si="108"/>
        <v>0</v>
      </c>
      <c r="AX200" s="53">
        <f t="shared" si="109"/>
        <v>0</v>
      </c>
      <c r="AY200" s="53">
        <f>+SUM(AM200:INDEX(AM200:AX200,1,Settings!$C$4))</f>
        <v>0</v>
      </c>
      <c r="AZ200" s="53">
        <f t="shared" si="110"/>
        <v>0</v>
      </c>
      <c r="BA200" s="53"/>
      <c r="BB200" s="53">
        <f t="shared" si="111"/>
        <v>0</v>
      </c>
      <c r="BC200" s="53">
        <f t="shared" si="112"/>
        <v>0</v>
      </c>
      <c r="BD200" s="53">
        <f t="shared" si="113"/>
        <v>0</v>
      </c>
      <c r="BE200" s="53">
        <f t="shared" si="114"/>
        <v>0</v>
      </c>
      <c r="BF200" s="53">
        <f t="shared" si="115"/>
        <v>0</v>
      </c>
      <c r="BG200" s="53">
        <f t="shared" si="116"/>
        <v>0</v>
      </c>
      <c r="BH200" s="53">
        <f t="shared" si="117"/>
        <v>0</v>
      </c>
      <c r="BI200" s="53">
        <f t="shared" si="118"/>
        <v>0</v>
      </c>
      <c r="BJ200" s="53">
        <f t="shared" si="119"/>
        <v>0</v>
      </c>
      <c r="BK200" s="53">
        <f t="shared" si="120"/>
        <v>0</v>
      </c>
      <c r="BL200" s="53">
        <f t="shared" si="121"/>
        <v>0</v>
      </c>
      <c r="BM200" s="53">
        <f t="shared" si="122"/>
        <v>0</v>
      </c>
      <c r="BN200" s="53">
        <f t="shared" si="123"/>
        <v>0</v>
      </c>
      <c r="BO200" s="53"/>
      <c r="BP200" s="53">
        <f t="shared" si="124"/>
        <v>0</v>
      </c>
      <c r="BQ200" s="53"/>
      <c r="BR200" s="53">
        <f t="shared" si="125"/>
        <v>0</v>
      </c>
    </row>
    <row r="201" spans="1:70" x14ac:dyDescent="0.2">
      <c r="A201" s="6">
        <v>3125</v>
      </c>
      <c r="B201" s="6" t="str">
        <f>+VLOOKUP(A201,masterfile!B:C,2,FALSE)</f>
        <v>Leistungen ausländ.Untern.19% Vorst./USt</v>
      </c>
      <c r="D201" s="53">
        <f>+SUMIF('[1]2017'!$A:$A,$A201,'[1]2017'!$C:$C)-SUMIF('[1]2017'!$E:$E,$A201,'[1]2017'!$G:$G)</f>
        <v>0</v>
      </c>
      <c r="E201" s="53">
        <f>+SUMIF('[1]2018'!$A:$A,$A201,'[1]2018'!$C:$C)-SUMIF('[1]2018'!$E:$E,$A201,'[1]2018'!$G:$G)</f>
        <v>0</v>
      </c>
      <c r="F201" s="53">
        <f>+SUMIF('[1]2019'!$A:$A,$A201,'[1]2019'!$C:$C)-SUMIF('[1]2019'!$E:$E,$A201,'[1]2019'!$G:$G)</f>
        <v>0</v>
      </c>
      <c r="G201" s="53">
        <f>+SUMIF('[1]2020'!$A:$A,$A201,'[1]2020'!$C:$C)-SUMIF('[1]2020'!$E:$E,$A201,'[1]2020'!$G:$G)</f>
        <v>0</v>
      </c>
      <c r="H201" s="53"/>
      <c r="I201" s="53">
        <f>+(+SUMIF('[1]2021'!$A:$A,$A201,'[1]2021'!$C:$C)-SUMIF('[1]2021'!$E:$E,$A201,'[1]2021'!$G:$G))/12</f>
        <v>0</v>
      </c>
      <c r="J201" s="53">
        <f>+(+SUMIF('[1]2021'!$A:$A,$A201,'[1]2021'!$C:$C)-SUMIF('[1]2021'!$E:$E,$A201,'[1]2021'!$G:$G))/12</f>
        <v>0</v>
      </c>
      <c r="K201" s="53">
        <f>+(+SUMIF('[1]2021'!$A:$A,$A201,'[1]2021'!$C:$C)-SUMIF('[1]2021'!$E:$E,$A201,'[1]2021'!$G:$G))/12</f>
        <v>0</v>
      </c>
      <c r="L201" s="53">
        <f>+(+SUMIF('[1]2021'!$A:$A,$A201,'[1]2021'!$C:$C)-SUMIF('[1]2021'!$E:$E,$A201,'[1]2021'!$G:$G))/12</f>
        <v>0</v>
      </c>
      <c r="M201" s="53">
        <f>+(+SUMIF('[1]2021'!$A:$A,$A201,'[1]2021'!$C:$C)-SUMIF('[1]2021'!$E:$E,$A201,'[1]2021'!$G:$G))/12</f>
        <v>0</v>
      </c>
      <c r="N201" s="53">
        <f>+(+SUMIF('[1]2021'!$A:$A,$A201,'[1]2021'!$C:$C)-SUMIF('[1]2021'!$E:$E,$A201,'[1]2021'!$G:$G))/12</f>
        <v>0</v>
      </c>
      <c r="O201" s="53">
        <f>+(+SUMIF('[1]2021'!$A:$A,$A201,'[1]2021'!$C:$C)-SUMIF('[1]2021'!$E:$E,$A201,'[1]2021'!$G:$G))/12</f>
        <v>0</v>
      </c>
      <c r="P201" s="53">
        <f>+(+SUMIF('[1]2021'!$A:$A,$A201,'[1]2021'!$C:$C)-SUMIF('[1]2021'!$E:$E,$A201,'[1]2021'!$G:$G))/12</f>
        <v>0</v>
      </c>
      <c r="Q201" s="53">
        <f>+(+SUMIF('[1]2021'!$A:$A,$A201,'[1]2021'!$C:$C)-SUMIF('[1]2021'!$E:$E,$A201,'[1]2021'!$G:$G))/12</f>
        <v>0</v>
      </c>
      <c r="R201" s="53">
        <f>+(+SUMIF('[1]2021'!$A:$A,$A201,'[1]2021'!$C:$C)-SUMIF('[1]2021'!$E:$E,$A201,'[1]2021'!$G:$G))/12</f>
        <v>0</v>
      </c>
      <c r="S201" s="53">
        <f>+(+SUMIF('[1]2021'!$A:$A,$A201,'[1]2021'!$C:$C)-SUMIF('[1]2021'!$E:$E,$A201,'[1]2021'!$G:$G))/12</f>
        <v>0</v>
      </c>
      <c r="T201" s="53">
        <f>+(+SUMIF('[1]2021'!$A:$A,$A201,'[1]2021'!$C:$C)-SUMIF('[1]2021'!$E:$E,$A201,'[1]2021'!$G:$G))/12</f>
        <v>0</v>
      </c>
      <c r="U201" s="53">
        <f>+SUM(I201:INDEX(I201:T201,1,Settings!$C$4))</f>
        <v>0</v>
      </c>
      <c r="V201" s="53">
        <f t="shared" si="96"/>
        <v>0</v>
      </c>
      <c r="W201" s="53"/>
      <c r="X201" s="53">
        <f>+SUMIFS(postings!$T:$T,postings!$C:$C,'pl-data'!X$2,postings!$D:$D,'pl-data'!X$3,postings!$I:$I,'pl-data'!$A201)-SUMIFS(postings!$W:$W,postings!$C:$C,'pl-data'!X$2,postings!$D:$D,'pl-data'!X$3,postings!$M:$M,'pl-data'!$A201)</f>
        <v>0</v>
      </c>
      <c r="Y201" s="53">
        <f>+SUMIFS(postings!$T:$T,postings!$C:$C,'pl-data'!Y$2,postings!$D:$D,'pl-data'!Y$3,postings!$I:$I,'pl-data'!$A201)-SUMIFS(postings!$W:$W,postings!$C:$C,'pl-data'!Y$2,postings!$D:$D,'pl-data'!Y$3,postings!$M:$M,'pl-data'!$A201)</f>
        <v>0</v>
      </c>
      <c r="Z201" s="53">
        <f>+SUMIFS(postings!$T:$T,postings!$C:$C,'pl-data'!Z$2,postings!$D:$D,'pl-data'!Z$3,postings!$I:$I,'pl-data'!$A201)-SUMIFS(postings!$W:$W,postings!$C:$C,'pl-data'!Z$2,postings!$D:$D,'pl-data'!Z$3,postings!$M:$M,'pl-data'!$A201)</f>
        <v>0</v>
      </c>
      <c r="AA201" s="53">
        <f>+SUMIFS(postings!$T:$T,postings!$C:$C,'pl-data'!AA$2,postings!$D:$D,'pl-data'!AA$3,postings!$I:$I,'pl-data'!$A201)-SUMIFS(postings!$W:$W,postings!$C:$C,'pl-data'!AA$2,postings!$D:$D,'pl-data'!AA$3,postings!$M:$M,'pl-data'!$A201)</f>
        <v>0</v>
      </c>
      <c r="AB201" s="53">
        <f>+SUMIFS(postings!$T:$T,postings!$C:$C,'pl-data'!AB$2,postings!$D:$D,'pl-data'!AB$3,postings!$I:$I,'pl-data'!$A201)-SUMIFS(postings!$W:$W,postings!$C:$C,'pl-data'!AB$2,postings!$D:$D,'pl-data'!AB$3,postings!$M:$M,'pl-data'!$A201)</f>
        <v>0</v>
      </c>
      <c r="AC201" s="53">
        <f>+SUMIFS(postings!$T:$T,postings!$C:$C,'pl-data'!AC$2,postings!$D:$D,'pl-data'!AC$3,postings!$I:$I,'pl-data'!$A201)-SUMIFS(postings!$W:$W,postings!$C:$C,'pl-data'!AC$2,postings!$D:$D,'pl-data'!AC$3,postings!$M:$M,'pl-data'!$A201)</f>
        <v>0</v>
      </c>
      <c r="AD201" s="53">
        <f>+SUMIFS(postings!$T:$T,postings!$C:$C,'pl-data'!AD$2,postings!$D:$D,'pl-data'!AD$3,postings!$I:$I,'pl-data'!$A201)-SUMIFS(postings!$W:$W,postings!$C:$C,'pl-data'!AD$2,postings!$D:$D,'pl-data'!AD$3,postings!$M:$M,'pl-data'!$A201)</f>
        <v>0</v>
      </c>
      <c r="AE201" s="53">
        <f>+SUMIFS(postings!$T:$T,postings!$C:$C,'pl-data'!AE$2,postings!$D:$D,'pl-data'!AE$3,postings!$I:$I,'pl-data'!$A201)-SUMIFS(postings!$W:$W,postings!$C:$C,'pl-data'!AE$2,postings!$D:$D,'pl-data'!AE$3,postings!$M:$M,'pl-data'!$A201)</f>
        <v>0</v>
      </c>
      <c r="AF201" s="53">
        <f>+SUMIFS(postings!$T:$T,postings!$C:$C,'pl-data'!AF$2,postings!$D:$D,'pl-data'!AF$3,postings!$I:$I,'pl-data'!$A201)-SUMIFS(postings!$W:$W,postings!$C:$C,'pl-data'!AF$2,postings!$D:$D,'pl-data'!AF$3,postings!$M:$M,'pl-data'!$A201)</f>
        <v>0</v>
      </c>
      <c r="AG201" s="53">
        <f>+SUMIFS(postings!$T:$T,postings!$C:$C,'pl-data'!AG$2,postings!$D:$D,'pl-data'!AG$3,postings!$I:$I,'pl-data'!$A201)-SUMIFS(postings!$W:$W,postings!$C:$C,'pl-data'!AG$2,postings!$D:$D,'pl-data'!AG$3,postings!$M:$M,'pl-data'!$A201)</f>
        <v>0</v>
      </c>
      <c r="AH201" s="53">
        <f>+SUMIFS(postings!$T:$T,postings!$C:$C,'pl-data'!AH$2,postings!$D:$D,'pl-data'!AH$3,postings!$I:$I,'pl-data'!$A201)-SUMIFS(postings!$W:$W,postings!$C:$C,'pl-data'!AH$2,postings!$D:$D,'pl-data'!AH$3,postings!$M:$M,'pl-data'!$A201)</f>
        <v>0</v>
      </c>
      <c r="AI201" s="53">
        <f>+SUMIFS(postings!$T:$T,postings!$C:$C,'pl-data'!AI$2,postings!$D:$D,'pl-data'!AI$3,postings!$I:$I,'pl-data'!$A201)-SUMIFS(postings!$W:$W,postings!$C:$C,'pl-data'!AI$2,postings!$D:$D,'pl-data'!AI$3,postings!$M:$M,'pl-data'!$A201)</f>
        <v>0</v>
      </c>
      <c r="AJ201" s="53">
        <f>+SUM(X201:INDEX(X201:AI201,1,Settings!$C$4))</f>
        <v>0</v>
      </c>
      <c r="AK201" s="53">
        <f t="shared" si="97"/>
        <v>0</v>
      </c>
      <c r="AL201" s="53"/>
      <c r="AM201" s="53">
        <f t="shared" si="98"/>
        <v>0</v>
      </c>
      <c r="AN201" s="53">
        <f t="shared" si="99"/>
        <v>0</v>
      </c>
      <c r="AO201" s="53">
        <f t="shared" si="100"/>
        <v>0</v>
      </c>
      <c r="AP201" s="53">
        <f t="shared" si="101"/>
        <v>0</v>
      </c>
      <c r="AQ201" s="53">
        <f t="shared" si="102"/>
        <v>0</v>
      </c>
      <c r="AR201" s="53">
        <f t="shared" si="103"/>
        <v>0</v>
      </c>
      <c r="AS201" s="53">
        <f t="shared" si="104"/>
        <v>0</v>
      </c>
      <c r="AT201" s="53">
        <f t="shared" si="105"/>
        <v>0</v>
      </c>
      <c r="AU201" s="53">
        <f t="shared" si="106"/>
        <v>0</v>
      </c>
      <c r="AV201" s="53">
        <f t="shared" si="107"/>
        <v>0</v>
      </c>
      <c r="AW201" s="53">
        <f t="shared" si="108"/>
        <v>0</v>
      </c>
      <c r="AX201" s="53">
        <f t="shared" si="109"/>
        <v>0</v>
      </c>
      <c r="AY201" s="53">
        <f>+SUM(AM201:INDEX(AM201:AX201,1,Settings!$C$4))</f>
        <v>0</v>
      </c>
      <c r="AZ201" s="53">
        <f t="shared" si="110"/>
        <v>0</v>
      </c>
      <c r="BA201" s="53"/>
      <c r="BB201" s="53">
        <f t="shared" si="111"/>
        <v>0</v>
      </c>
      <c r="BC201" s="53">
        <f t="shared" si="112"/>
        <v>0</v>
      </c>
      <c r="BD201" s="53">
        <f t="shared" si="113"/>
        <v>0</v>
      </c>
      <c r="BE201" s="53">
        <f t="shared" si="114"/>
        <v>0</v>
      </c>
      <c r="BF201" s="53">
        <f t="shared" si="115"/>
        <v>0</v>
      </c>
      <c r="BG201" s="53">
        <f t="shared" si="116"/>
        <v>0</v>
      </c>
      <c r="BH201" s="53">
        <f t="shared" si="117"/>
        <v>0</v>
      </c>
      <c r="BI201" s="53">
        <f t="shared" si="118"/>
        <v>0</v>
      </c>
      <c r="BJ201" s="53">
        <f t="shared" si="119"/>
        <v>0</v>
      </c>
      <c r="BK201" s="53">
        <f t="shared" si="120"/>
        <v>0</v>
      </c>
      <c r="BL201" s="53">
        <f t="shared" si="121"/>
        <v>0</v>
      </c>
      <c r="BM201" s="53">
        <f t="shared" si="122"/>
        <v>0</v>
      </c>
      <c r="BN201" s="53">
        <f t="shared" si="123"/>
        <v>0</v>
      </c>
      <c r="BO201" s="53"/>
      <c r="BP201" s="53">
        <f t="shared" si="124"/>
        <v>0</v>
      </c>
      <c r="BQ201" s="53"/>
      <c r="BR201" s="53">
        <f t="shared" si="125"/>
        <v>0</v>
      </c>
    </row>
    <row r="202" spans="1:70" x14ac:dyDescent="0.2">
      <c r="A202" s="6">
        <v>3130</v>
      </c>
      <c r="B202" s="6" t="str">
        <f>+VLOOKUP(A202,masterfile!B:C,2,FALSE)</f>
        <v>Bauleistungen §13b UStG o.Vorst.,7% USt</v>
      </c>
      <c r="D202" s="53">
        <f>+SUMIF('[1]2017'!$A:$A,$A202,'[1]2017'!$C:$C)-SUMIF('[1]2017'!$E:$E,$A202,'[1]2017'!$G:$G)</f>
        <v>0</v>
      </c>
      <c r="E202" s="53">
        <f>+SUMIF('[1]2018'!$A:$A,$A202,'[1]2018'!$C:$C)-SUMIF('[1]2018'!$E:$E,$A202,'[1]2018'!$G:$G)</f>
        <v>0</v>
      </c>
      <c r="F202" s="53">
        <f>+SUMIF('[1]2019'!$A:$A,$A202,'[1]2019'!$C:$C)-SUMIF('[1]2019'!$E:$E,$A202,'[1]2019'!$G:$G)</f>
        <v>0</v>
      </c>
      <c r="G202" s="53">
        <f>+SUMIF('[1]2020'!$A:$A,$A202,'[1]2020'!$C:$C)-SUMIF('[1]2020'!$E:$E,$A202,'[1]2020'!$G:$G)</f>
        <v>0</v>
      </c>
      <c r="H202" s="53"/>
      <c r="I202" s="53">
        <f>+(+SUMIF('[1]2021'!$A:$A,$A202,'[1]2021'!$C:$C)-SUMIF('[1]2021'!$E:$E,$A202,'[1]2021'!$G:$G))/12</f>
        <v>0</v>
      </c>
      <c r="J202" s="53">
        <f>+(+SUMIF('[1]2021'!$A:$A,$A202,'[1]2021'!$C:$C)-SUMIF('[1]2021'!$E:$E,$A202,'[1]2021'!$G:$G))/12</f>
        <v>0</v>
      </c>
      <c r="K202" s="53">
        <f>+(+SUMIF('[1]2021'!$A:$A,$A202,'[1]2021'!$C:$C)-SUMIF('[1]2021'!$E:$E,$A202,'[1]2021'!$G:$G))/12</f>
        <v>0</v>
      </c>
      <c r="L202" s="53">
        <f>+(+SUMIF('[1]2021'!$A:$A,$A202,'[1]2021'!$C:$C)-SUMIF('[1]2021'!$E:$E,$A202,'[1]2021'!$G:$G))/12</f>
        <v>0</v>
      </c>
      <c r="M202" s="53">
        <f>+(+SUMIF('[1]2021'!$A:$A,$A202,'[1]2021'!$C:$C)-SUMIF('[1]2021'!$E:$E,$A202,'[1]2021'!$G:$G))/12</f>
        <v>0</v>
      </c>
      <c r="N202" s="53">
        <f>+(+SUMIF('[1]2021'!$A:$A,$A202,'[1]2021'!$C:$C)-SUMIF('[1]2021'!$E:$E,$A202,'[1]2021'!$G:$G))/12</f>
        <v>0</v>
      </c>
      <c r="O202" s="53">
        <f>+(+SUMIF('[1]2021'!$A:$A,$A202,'[1]2021'!$C:$C)-SUMIF('[1]2021'!$E:$E,$A202,'[1]2021'!$G:$G))/12</f>
        <v>0</v>
      </c>
      <c r="P202" s="53">
        <f>+(+SUMIF('[1]2021'!$A:$A,$A202,'[1]2021'!$C:$C)-SUMIF('[1]2021'!$E:$E,$A202,'[1]2021'!$G:$G))/12</f>
        <v>0</v>
      </c>
      <c r="Q202" s="53">
        <f>+(+SUMIF('[1]2021'!$A:$A,$A202,'[1]2021'!$C:$C)-SUMIF('[1]2021'!$E:$E,$A202,'[1]2021'!$G:$G))/12</f>
        <v>0</v>
      </c>
      <c r="R202" s="53">
        <f>+(+SUMIF('[1]2021'!$A:$A,$A202,'[1]2021'!$C:$C)-SUMIF('[1]2021'!$E:$E,$A202,'[1]2021'!$G:$G))/12</f>
        <v>0</v>
      </c>
      <c r="S202" s="53">
        <f>+(+SUMIF('[1]2021'!$A:$A,$A202,'[1]2021'!$C:$C)-SUMIF('[1]2021'!$E:$E,$A202,'[1]2021'!$G:$G))/12</f>
        <v>0</v>
      </c>
      <c r="T202" s="53">
        <f>+(+SUMIF('[1]2021'!$A:$A,$A202,'[1]2021'!$C:$C)-SUMIF('[1]2021'!$E:$E,$A202,'[1]2021'!$G:$G))/12</f>
        <v>0</v>
      </c>
      <c r="U202" s="53">
        <f>+SUM(I202:INDEX(I202:T202,1,Settings!$C$4))</f>
        <v>0</v>
      </c>
      <c r="V202" s="53">
        <f t="shared" si="96"/>
        <v>0</v>
      </c>
      <c r="W202" s="53"/>
      <c r="X202" s="53">
        <f>+SUMIFS(postings!$T:$T,postings!$C:$C,'pl-data'!X$2,postings!$D:$D,'pl-data'!X$3,postings!$I:$I,'pl-data'!$A202)-SUMIFS(postings!$W:$W,postings!$C:$C,'pl-data'!X$2,postings!$D:$D,'pl-data'!X$3,postings!$M:$M,'pl-data'!$A202)</f>
        <v>0</v>
      </c>
      <c r="Y202" s="53">
        <f>+SUMIFS(postings!$T:$T,postings!$C:$C,'pl-data'!Y$2,postings!$D:$D,'pl-data'!Y$3,postings!$I:$I,'pl-data'!$A202)-SUMIFS(postings!$W:$W,postings!$C:$C,'pl-data'!Y$2,postings!$D:$D,'pl-data'!Y$3,postings!$M:$M,'pl-data'!$A202)</f>
        <v>0</v>
      </c>
      <c r="Z202" s="53">
        <f>+SUMIFS(postings!$T:$T,postings!$C:$C,'pl-data'!Z$2,postings!$D:$D,'pl-data'!Z$3,postings!$I:$I,'pl-data'!$A202)-SUMIFS(postings!$W:$W,postings!$C:$C,'pl-data'!Z$2,postings!$D:$D,'pl-data'!Z$3,postings!$M:$M,'pl-data'!$A202)</f>
        <v>0</v>
      </c>
      <c r="AA202" s="53">
        <f>+SUMIFS(postings!$T:$T,postings!$C:$C,'pl-data'!AA$2,postings!$D:$D,'pl-data'!AA$3,postings!$I:$I,'pl-data'!$A202)-SUMIFS(postings!$W:$W,postings!$C:$C,'pl-data'!AA$2,postings!$D:$D,'pl-data'!AA$3,postings!$M:$M,'pl-data'!$A202)</f>
        <v>0</v>
      </c>
      <c r="AB202" s="53">
        <f>+SUMIFS(postings!$T:$T,postings!$C:$C,'pl-data'!AB$2,postings!$D:$D,'pl-data'!AB$3,postings!$I:$I,'pl-data'!$A202)-SUMIFS(postings!$W:$W,postings!$C:$C,'pl-data'!AB$2,postings!$D:$D,'pl-data'!AB$3,postings!$M:$M,'pl-data'!$A202)</f>
        <v>0</v>
      </c>
      <c r="AC202" s="53">
        <f>+SUMIFS(postings!$T:$T,postings!$C:$C,'pl-data'!AC$2,postings!$D:$D,'pl-data'!AC$3,postings!$I:$I,'pl-data'!$A202)-SUMIFS(postings!$W:$W,postings!$C:$C,'pl-data'!AC$2,postings!$D:$D,'pl-data'!AC$3,postings!$M:$M,'pl-data'!$A202)</f>
        <v>0</v>
      </c>
      <c r="AD202" s="53">
        <f>+SUMIFS(postings!$T:$T,postings!$C:$C,'pl-data'!AD$2,postings!$D:$D,'pl-data'!AD$3,postings!$I:$I,'pl-data'!$A202)-SUMIFS(postings!$W:$W,postings!$C:$C,'pl-data'!AD$2,postings!$D:$D,'pl-data'!AD$3,postings!$M:$M,'pl-data'!$A202)</f>
        <v>0</v>
      </c>
      <c r="AE202" s="53">
        <f>+SUMIFS(postings!$T:$T,postings!$C:$C,'pl-data'!AE$2,postings!$D:$D,'pl-data'!AE$3,postings!$I:$I,'pl-data'!$A202)-SUMIFS(postings!$W:$W,postings!$C:$C,'pl-data'!AE$2,postings!$D:$D,'pl-data'!AE$3,postings!$M:$M,'pl-data'!$A202)</f>
        <v>0</v>
      </c>
      <c r="AF202" s="53">
        <f>+SUMIFS(postings!$T:$T,postings!$C:$C,'pl-data'!AF$2,postings!$D:$D,'pl-data'!AF$3,postings!$I:$I,'pl-data'!$A202)-SUMIFS(postings!$W:$W,postings!$C:$C,'pl-data'!AF$2,postings!$D:$D,'pl-data'!AF$3,postings!$M:$M,'pl-data'!$A202)</f>
        <v>0</v>
      </c>
      <c r="AG202" s="53">
        <f>+SUMIFS(postings!$T:$T,postings!$C:$C,'pl-data'!AG$2,postings!$D:$D,'pl-data'!AG$3,postings!$I:$I,'pl-data'!$A202)-SUMIFS(postings!$W:$W,postings!$C:$C,'pl-data'!AG$2,postings!$D:$D,'pl-data'!AG$3,postings!$M:$M,'pl-data'!$A202)</f>
        <v>0</v>
      </c>
      <c r="AH202" s="53">
        <f>+SUMIFS(postings!$T:$T,postings!$C:$C,'pl-data'!AH$2,postings!$D:$D,'pl-data'!AH$3,postings!$I:$I,'pl-data'!$A202)-SUMIFS(postings!$W:$W,postings!$C:$C,'pl-data'!AH$2,postings!$D:$D,'pl-data'!AH$3,postings!$M:$M,'pl-data'!$A202)</f>
        <v>0</v>
      </c>
      <c r="AI202" s="53">
        <f>+SUMIFS(postings!$T:$T,postings!$C:$C,'pl-data'!AI$2,postings!$D:$D,'pl-data'!AI$3,postings!$I:$I,'pl-data'!$A202)-SUMIFS(postings!$W:$W,postings!$C:$C,'pl-data'!AI$2,postings!$D:$D,'pl-data'!AI$3,postings!$M:$M,'pl-data'!$A202)</f>
        <v>0</v>
      </c>
      <c r="AJ202" s="53">
        <f>+SUM(X202:INDEX(X202:AI202,1,Settings!$C$4))</f>
        <v>0</v>
      </c>
      <c r="AK202" s="53">
        <f t="shared" si="97"/>
        <v>0</v>
      </c>
      <c r="AL202" s="53"/>
      <c r="AM202" s="53">
        <f t="shared" si="98"/>
        <v>0</v>
      </c>
      <c r="AN202" s="53">
        <f t="shared" si="99"/>
        <v>0</v>
      </c>
      <c r="AO202" s="53">
        <f t="shared" si="100"/>
        <v>0</v>
      </c>
      <c r="AP202" s="53">
        <f t="shared" si="101"/>
        <v>0</v>
      </c>
      <c r="AQ202" s="53">
        <f t="shared" si="102"/>
        <v>0</v>
      </c>
      <c r="AR202" s="53">
        <f t="shared" si="103"/>
        <v>0</v>
      </c>
      <c r="AS202" s="53">
        <f t="shared" si="104"/>
        <v>0</v>
      </c>
      <c r="AT202" s="53">
        <f t="shared" si="105"/>
        <v>0</v>
      </c>
      <c r="AU202" s="53">
        <f t="shared" si="106"/>
        <v>0</v>
      </c>
      <c r="AV202" s="53">
        <f t="shared" si="107"/>
        <v>0</v>
      </c>
      <c r="AW202" s="53">
        <f t="shared" si="108"/>
        <v>0</v>
      </c>
      <c r="AX202" s="53">
        <f t="shared" si="109"/>
        <v>0</v>
      </c>
      <c r="AY202" s="53">
        <f>+SUM(AM202:INDEX(AM202:AX202,1,Settings!$C$4))</f>
        <v>0</v>
      </c>
      <c r="AZ202" s="53">
        <f t="shared" si="110"/>
        <v>0</v>
      </c>
      <c r="BA202" s="53"/>
      <c r="BB202" s="53">
        <f t="shared" si="111"/>
        <v>0</v>
      </c>
      <c r="BC202" s="53">
        <f t="shared" si="112"/>
        <v>0</v>
      </c>
      <c r="BD202" s="53">
        <f t="shared" si="113"/>
        <v>0</v>
      </c>
      <c r="BE202" s="53">
        <f t="shared" si="114"/>
        <v>0</v>
      </c>
      <c r="BF202" s="53">
        <f t="shared" si="115"/>
        <v>0</v>
      </c>
      <c r="BG202" s="53">
        <f t="shared" si="116"/>
        <v>0</v>
      </c>
      <c r="BH202" s="53">
        <f t="shared" si="117"/>
        <v>0</v>
      </c>
      <c r="BI202" s="53">
        <f t="shared" si="118"/>
        <v>0</v>
      </c>
      <c r="BJ202" s="53">
        <f t="shared" si="119"/>
        <v>0</v>
      </c>
      <c r="BK202" s="53">
        <f t="shared" si="120"/>
        <v>0</v>
      </c>
      <c r="BL202" s="53">
        <f t="shared" si="121"/>
        <v>0</v>
      </c>
      <c r="BM202" s="53">
        <f t="shared" si="122"/>
        <v>0</v>
      </c>
      <c r="BN202" s="53">
        <f t="shared" si="123"/>
        <v>0</v>
      </c>
      <c r="BO202" s="53"/>
      <c r="BP202" s="53">
        <f t="shared" si="124"/>
        <v>0</v>
      </c>
      <c r="BQ202" s="53"/>
      <c r="BR202" s="53">
        <f t="shared" si="125"/>
        <v>0</v>
      </c>
    </row>
    <row r="203" spans="1:70" x14ac:dyDescent="0.2">
      <c r="A203" s="6">
        <v>3133</v>
      </c>
      <c r="B203" s="6" t="str">
        <f>+VLOOKUP(A203,masterfile!B:C,2,FALSE)</f>
        <v>Sonstige Leistungen EU o.Vorst.,7% USt</v>
      </c>
      <c r="D203" s="53">
        <f>+SUMIF('[1]2017'!$A:$A,$A203,'[1]2017'!$C:$C)-SUMIF('[1]2017'!$E:$E,$A203,'[1]2017'!$G:$G)</f>
        <v>0</v>
      </c>
      <c r="E203" s="53">
        <f>+SUMIF('[1]2018'!$A:$A,$A203,'[1]2018'!$C:$C)-SUMIF('[1]2018'!$E:$E,$A203,'[1]2018'!$G:$G)</f>
        <v>0</v>
      </c>
      <c r="F203" s="53">
        <f>+SUMIF('[1]2019'!$A:$A,$A203,'[1]2019'!$C:$C)-SUMIF('[1]2019'!$E:$E,$A203,'[1]2019'!$G:$G)</f>
        <v>0</v>
      </c>
      <c r="G203" s="53">
        <f>+SUMIF('[1]2020'!$A:$A,$A203,'[1]2020'!$C:$C)-SUMIF('[1]2020'!$E:$E,$A203,'[1]2020'!$G:$G)</f>
        <v>0</v>
      </c>
      <c r="H203" s="53"/>
      <c r="I203" s="53">
        <f>+(+SUMIF('[1]2021'!$A:$A,$A203,'[1]2021'!$C:$C)-SUMIF('[1]2021'!$E:$E,$A203,'[1]2021'!$G:$G))/12</f>
        <v>0</v>
      </c>
      <c r="J203" s="53">
        <f>+(+SUMIF('[1]2021'!$A:$A,$A203,'[1]2021'!$C:$C)-SUMIF('[1]2021'!$E:$E,$A203,'[1]2021'!$G:$G))/12</f>
        <v>0</v>
      </c>
      <c r="K203" s="53">
        <f>+(+SUMIF('[1]2021'!$A:$A,$A203,'[1]2021'!$C:$C)-SUMIF('[1]2021'!$E:$E,$A203,'[1]2021'!$G:$G))/12</f>
        <v>0</v>
      </c>
      <c r="L203" s="53">
        <f>+(+SUMIF('[1]2021'!$A:$A,$A203,'[1]2021'!$C:$C)-SUMIF('[1]2021'!$E:$E,$A203,'[1]2021'!$G:$G))/12</f>
        <v>0</v>
      </c>
      <c r="M203" s="53">
        <f>+(+SUMIF('[1]2021'!$A:$A,$A203,'[1]2021'!$C:$C)-SUMIF('[1]2021'!$E:$E,$A203,'[1]2021'!$G:$G))/12</f>
        <v>0</v>
      </c>
      <c r="N203" s="53">
        <f>+(+SUMIF('[1]2021'!$A:$A,$A203,'[1]2021'!$C:$C)-SUMIF('[1]2021'!$E:$E,$A203,'[1]2021'!$G:$G))/12</f>
        <v>0</v>
      </c>
      <c r="O203" s="53">
        <f>+(+SUMIF('[1]2021'!$A:$A,$A203,'[1]2021'!$C:$C)-SUMIF('[1]2021'!$E:$E,$A203,'[1]2021'!$G:$G))/12</f>
        <v>0</v>
      </c>
      <c r="P203" s="53">
        <f>+(+SUMIF('[1]2021'!$A:$A,$A203,'[1]2021'!$C:$C)-SUMIF('[1]2021'!$E:$E,$A203,'[1]2021'!$G:$G))/12</f>
        <v>0</v>
      </c>
      <c r="Q203" s="53">
        <f>+(+SUMIF('[1]2021'!$A:$A,$A203,'[1]2021'!$C:$C)-SUMIF('[1]2021'!$E:$E,$A203,'[1]2021'!$G:$G))/12</f>
        <v>0</v>
      </c>
      <c r="R203" s="53">
        <f>+(+SUMIF('[1]2021'!$A:$A,$A203,'[1]2021'!$C:$C)-SUMIF('[1]2021'!$E:$E,$A203,'[1]2021'!$G:$G))/12</f>
        <v>0</v>
      </c>
      <c r="S203" s="53">
        <f>+(+SUMIF('[1]2021'!$A:$A,$A203,'[1]2021'!$C:$C)-SUMIF('[1]2021'!$E:$E,$A203,'[1]2021'!$G:$G))/12</f>
        <v>0</v>
      </c>
      <c r="T203" s="53">
        <f>+(+SUMIF('[1]2021'!$A:$A,$A203,'[1]2021'!$C:$C)-SUMIF('[1]2021'!$E:$E,$A203,'[1]2021'!$G:$G))/12</f>
        <v>0</v>
      </c>
      <c r="U203" s="53">
        <f>+SUM(I203:INDEX(I203:T203,1,Settings!$C$4))</f>
        <v>0</v>
      </c>
      <c r="V203" s="53">
        <f t="shared" si="96"/>
        <v>0</v>
      </c>
      <c r="W203" s="53"/>
      <c r="X203" s="53">
        <f>+SUMIFS(postings!$T:$T,postings!$C:$C,'pl-data'!X$2,postings!$D:$D,'pl-data'!X$3,postings!$I:$I,'pl-data'!$A203)-SUMIFS(postings!$W:$W,postings!$C:$C,'pl-data'!X$2,postings!$D:$D,'pl-data'!X$3,postings!$M:$M,'pl-data'!$A203)</f>
        <v>0</v>
      </c>
      <c r="Y203" s="53">
        <f>+SUMIFS(postings!$T:$T,postings!$C:$C,'pl-data'!Y$2,postings!$D:$D,'pl-data'!Y$3,postings!$I:$I,'pl-data'!$A203)-SUMIFS(postings!$W:$W,postings!$C:$C,'pl-data'!Y$2,postings!$D:$D,'pl-data'!Y$3,postings!$M:$M,'pl-data'!$A203)</f>
        <v>0</v>
      </c>
      <c r="Z203" s="53">
        <f>+SUMIFS(postings!$T:$T,postings!$C:$C,'pl-data'!Z$2,postings!$D:$D,'pl-data'!Z$3,postings!$I:$I,'pl-data'!$A203)-SUMIFS(postings!$W:$W,postings!$C:$C,'pl-data'!Z$2,postings!$D:$D,'pl-data'!Z$3,postings!$M:$M,'pl-data'!$A203)</f>
        <v>0</v>
      </c>
      <c r="AA203" s="53">
        <f>+SUMIFS(postings!$T:$T,postings!$C:$C,'pl-data'!AA$2,postings!$D:$D,'pl-data'!AA$3,postings!$I:$I,'pl-data'!$A203)-SUMIFS(postings!$W:$W,postings!$C:$C,'pl-data'!AA$2,postings!$D:$D,'pl-data'!AA$3,postings!$M:$M,'pl-data'!$A203)</f>
        <v>0</v>
      </c>
      <c r="AB203" s="53">
        <f>+SUMIFS(postings!$T:$T,postings!$C:$C,'pl-data'!AB$2,postings!$D:$D,'pl-data'!AB$3,postings!$I:$I,'pl-data'!$A203)-SUMIFS(postings!$W:$W,postings!$C:$C,'pl-data'!AB$2,postings!$D:$D,'pl-data'!AB$3,postings!$M:$M,'pl-data'!$A203)</f>
        <v>0</v>
      </c>
      <c r="AC203" s="53">
        <f>+SUMIFS(postings!$T:$T,postings!$C:$C,'pl-data'!AC$2,postings!$D:$D,'pl-data'!AC$3,postings!$I:$I,'pl-data'!$A203)-SUMIFS(postings!$W:$W,postings!$C:$C,'pl-data'!AC$2,postings!$D:$D,'pl-data'!AC$3,postings!$M:$M,'pl-data'!$A203)</f>
        <v>0</v>
      </c>
      <c r="AD203" s="53">
        <f>+SUMIFS(postings!$T:$T,postings!$C:$C,'pl-data'!AD$2,postings!$D:$D,'pl-data'!AD$3,postings!$I:$I,'pl-data'!$A203)-SUMIFS(postings!$W:$W,postings!$C:$C,'pl-data'!AD$2,postings!$D:$D,'pl-data'!AD$3,postings!$M:$M,'pl-data'!$A203)</f>
        <v>0</v>
      </c>
      <c r="AE203" s="53">
        <f>+SUMIFS(postings!$T:$T,postings!$C:$C,'pl-data'!AE$2,postings!$D:$D,'pl-data'!AE$3,postings!$I:$I,'pl-data'!$A203)-SUMIFS(postings!$W:$W,postings!$C:$C,'pl-data'!AE$2,postings!$D:$D,'pl-data'!AE$3,postings!$M:$M,'pl-data'!$A203)</f>
        <v>0</v>
      </c>
      <c r="AF203" s="53">
        <f>+SUMIFS(postings!$T:$T,postings!$C:$C,'pl-data'!AF$2,postings!$D:$D,'pl-data'!AF$3,postings!$I:$I,'pl-data'!$A203)-SUMIFS(postings!$W:$W,postings!$C:$C,'pl-data'!AF$2,postings!$D:$D,'pl-data'!AF$3,postings!$M:$M,'pl-data'!$A203)</f>
        <v>0</v>
      </c>
      <c r="AG203" s="53">
        <f>+SUMIFS(postings!$T:$T,postings!$C:$C,'pl-data'!AG$2,postings!$D:$D,'pl-data'!AG$3,postings!$I:$I,'pl-data'!$A203)-SUMIFS(postings!$W:$W,postings!$C:$C,'pl-data'!AG$2,postings!$D:$D,'pl-data'!AG$3,postings!$M:$M,'pl-data'!$A203)</f>
        <v>0</v>
      </c>
      <c r="AH203" s="53">
        <f>+SUMIFS(postings!$T:$T,postings!$C:$C,'pl-data'!AH$2,postings!$D:$D,'pl-data'!AH$3,postings!$I:$I,'pl-data'!$A203)-SUMIFS(postings!$W:$W,postings!$C:$C,'pl-data'!AH$2,postings!$D:$D,'pl-data'!AH$3,postings!$M:$M,'pl-data'!$A203)</f>
        <v>0</v>
      </c>
      <c r="AI203" s="53">
        <f>+SUMIFS(postings!$T:$T,postings!$C:$C,'pl-data'!AI$2,postings!$D:$D,'pl-data'!AI$3,postings!$I:$I,'pl-data'!$A203)-SUMIFS(postings!$W:$W,postings!$C:$C,'pl-data'!AI$2,postings!$D:$D,'pl-data'!AI$3,postings!$M:$M,'pl-data'!$A203)</f>
        <v>0</v>
      </c>
      <c r="AJ203" s="53">
        <f>+SUM(X203:INDEX(X203:AI203,1,Settings!$C$4))</f>
        <v>0</v>
      </c>
      <c r="AK203" s="53">
        <f t="shared" si="97"/>
        <v>0</v>
      </c>
      <c r="AL203" s="53"/>
      <c r="AM203" s="53">
        <f t="shared" si="98"/>
        <v>0</v>
      </c>
      <c r="AN203" s="53">
        <f t="shared" si="99"/>
        <v>0</v>
      </c>
      <c r="AO203" s="53">
        <f t="shared" si="100"/>
        <v>0</v>
      </c>
      <c r="AP203" s="53">
        <f t="shared" si="101"/>
        <v>0</v>
      </c>
      <c r="AQ203" s="53">
        <f t="shared" si="102"/>
        <v>0</v>
      </c>
      <c r="AR203" s="53">
        <f t="shared" si="103"/>
        <v>0</v>
      </c>
      <c r="AS203" s="53">
        <f t="shared" si="104"/>
        <v>0</v>
      </c>
      <c r="AT203" s="53">
        <f t="shared" si="105"/>
        <v>0</v>
      </c>
      <c r="AU203" s="53">
        <f t="shared" si="106"/>
        <v>0</v>
      </c>
      <c r="AV203" s="53">
        <f t="shared" si="107"/>
        <v>0</v>
      </c>
      <c r="AW203" s="53">
        <f t="shared" si="108"/>
        <v>0</v>
      </c>
      <c r="AX203" s="53">
        <f t="shared" si="109"/>
        <v>0</v>
      </c>
      <c r="AY203" s="53">
        <f>+SUM(AM203:INDEX(AM203:AX203,1,Settings!$C$4))</f>
        <v>0</v>
      </c>
      <c r="AZ203" s="53">
        <f t="shared" si="110"/>
        <v>0</v>
      </c>
      <c r="BA203" s="53"/>
      <c r="BB203" s="53">
        <f t="shared" si="111"/>
        <v>0</v>
      </c>
      <c r="BC203" s="53">
        <f t="shared" si="112"/>
        <v>0</v>
      </c>
      <c r="BD203" s="53">
        <f t="shared" si="113"/>
        <v>0</v>
      </c>
      <c r="BE203" s="53">
        <f t="shared" si="114"/>
        <v>0</v>
      </c>
      <c r="BF203" s="53">
        <f t="shared" si="115"/>
        <v>0</v>
      </c>
      <c r="BG203" s="53">
        <f t="shared" si="116"/>
        <v>0</v>
      </c>
      <c r="BH203" s="53">
        <f t="shared" si="117"/>
        <v>0</v>
      </c>
      <c r="BI203" s="53">
        <f t="shared" si="118"/>
        <v>0</v>
      </c>
      <c r="BJ203" s="53">
        <f t="shared" si="119"/>
        <v>0</v>
      </c>
      <c r="BK203" s="53">
        <f t="shared" si="120"/>
        <v>0</v>
      </c>
      <c r="BL203" s="53">
        <f t="shared" si="121"/>
        <v>0</v>
      </c>
      <c r="BM203" s="53">
        <f t="shared" si="122"/>
        <v>0</v>
      </c>
      <c r="BN203" s="53">
        <f t="shared" si="123"/>
        <v>0</v>
      </c>
      <c r="BO203" s="53"/>
      <c r="BP203" s="53">
        <f t="shared" si="124"/>
        <v>0</v>
      </c>
      <c r="BQ203" s="53"/>
      <c r="BR203" s="53">
        <f t="shared" si="125"/>
        <v>0</v>
      </c>
    </row>
    <row r="204" spans="1:70" x14ac:dyDescent="0.2">
      <c r="A204" s="6">
        <v>3135</v>
      </c>
      <c r="B204" s="6" t="str">
        <f>+VLOOKUP(A204,masterfile!B:C,2,FALSE)</f>
        <v>Leistungen ausl.Untern.o.Vorst.,7% USt</v>
      </c>
      <c r="D204" s="53">
        <f>+SUMIF('[1]2017'!$A:$A,$A204,'[1]2017'!$C:$C)-SUMIF('[1]2017'!$E:$E,$A204,'[1]2017'!$G:$G)</f>
        <v>0</v>
      </c>
      <c r="E204" s="53">
        <f>+SUMIF('[1]2018'!$A:$A,$A204,'[1]2018'!$C:$C)-SUMIF('[1]2018'!$E:$E,$A204,'[1]2018'!$G:$G)</f>
        <v>0</v>
      </c>
      <c r="F204" s="53">
        <f>+SUMIF('[1]2019'!$A:$A,$A204,'[1]2019'!$C:$C)-SUMIF('[1]2019'!$E:$E,$A204,'[1]2019'!$G:$G)</f>
        <v>0</v>
      </c>
      <c r="G204" s="53">
        <f>+SUMIF('[1]2020'!$A:$A,$A204,'[1]2020'!$C:$C)-SUMIF('[1]2020'!$E:$E,$A204,'[1]2020'!$G:$G)</f>
        <v>0</v>
      </c>
      <c r="H204" s="53"/>
      <c r="I204" s="53">
        <f>+(+SUMIF('[1]2021'!$A:$A,$A204,'[1]2021'!$C:$C)-SUMIF('[1]2021'!$E:$E,$A204,'[1]2021'!$G:$G))/12</f>
        <v>0</v>
      </c>
      <c r="J204" s="53">
        <f>+(+SUMIF('[1]2021'!$A:$A,$A204,'[1]2021'!$C:$C)-SUMIF('[1]2021'!$E:$E,$A204,'[1]2021'!$G:$G))/12</f>
        <v>0</v>
      </c>
      <c r="K204" s="53">
        <f>+(+SUMIF('[1]2021'!$A:$A,$A204,'[1]2021'!$C:$C)-SUMIF('[1]2021'!$E:$E,$A204,'[1]2021'!$G:$G))/12</f>
        <v>0</v>
      </c>
      <c r="L204" s="53">
        <f>+(+SUMIF('[1]2021'!$A:$A,$A204,'[1]2021'!$C:$C)-SUMIF('[1]2021'!$E:$E,$A204,'[1]2021'!$G:$G))/12</f>
        <v>0</v>
      </c>
      <c r="M204" s="53">
        <f>+(+SUMIF('[1]2021'!$A:$A,$A204,'[1]2021'!$C:$C)-SUMIF('[1]2021'!$E:$E,$A204,'[1]2021'!$G:$G))/12</f>
        <v>0</v>
      </c>
      <c r="N204" s="53">
        <f>+(+SUMIF('[1]2021'!$A:$A,$A204,'[1]2021'!$C:$C)-SUMIF('[1]2021'!$E:$E,$A204,'[1]2021'!$G:$G))/12</f>
        <v>0</v>
      </c>
      <c r="O204" s="53">
        <f>+(+SUMIF('[1]2021'!$A:$A,$A204,'[1]2021'!$C:$C)-SUMIF('[1]2021'!$E:$E,$A204,'[1]2021'!$G:$G))/12</f>
        <v>0</v>
      </c>
      <c r="P204" s="53">
        <f>+(+SUMIF('[1]2021'!$A:$A,$A204,'[1]2021'!$C:$C)-SUMIF('[1]2021'!$E:$E,$A204,'[1]2021'!$G:$G))/12</f>
        <v>0</v>
      </c>
      <c r="Q204" s="53">
        <f>+(+SUMIF('[1]2021'!$A:$A,$A204,'[1]2021'!$C:$C)-SUMIF('[1]2021'!$E:$E,$A204,'[1]2021'!$G:$G))/12</f>
        <v>0</v>
      </c>
      <c r="R204" s="53">
        <f>+(+SUMIF('[1]2021'!$A:$A,$A204,'[1]2021'!$C:$C)-SUMIF('[1]2021'!$E:$E,$A204,'[1]2021'!$G:$G))/12</f>
        <v>0</v>
      </c>
      <c r="S204" s="53">
        <f>+(+SUMIF('[1]2021'!$A:$A,$A204,'[1]2021'!$C:$C)-SUMIF('[1]2021'!$E:$E,$A204,'[1]2021'!$G:$G))/12</f>
        <v>0</v>
      </c>
      <c r="T204" s="53">
        <f>+(+SUMIF('[1]2021'!$A:$A,$A204,'[1]2021'!$C:$C)-SUMIF('[1]2021'!$E:$E,$A204,'[1]2021'!$G:$G))/12</f>
        <v>0</v>
      </c>
      <c r="U204" s="53">
        <f>+SUM(I204:INDEX(I204:T204,1,Settings!$C$4))</f>
        <v>0</v>
      </c>
      <c r="V204" s="53">
        <f t="shared" si="96"/>
        <v>0</v>
      </c>
      <c r="W204" s="53"/>
      <c r="X204" s="53">
        <f>+SUMIFS(postings!$T:$T,postings!$C:$C,'pl-data'!X$2,postings!$D:$D,'pl-data'!X$3,postings!$I:$I,'pl-data'!$A204)-SUMIFS(postings!$W:$W,postings!$C:$C,'pl-data'!X$2,postings!$D:$D,'pl-data'!X$3,postings!$M:$M,'pl-data'!$A204)</f>
        <v>0</v>
      </c>
      <c r="Y204" s="53">
        <f>+SUMIFS(postings!$T:$T,postings!$C:$C,'pl-data'!Y$2,postings!$D:$D,'pl-data'!Y$3,postings!$I:$I,'pl-data'!$A204)-SUMIFS(postings!$W:$W,postings!$C:$C,'pl-data'!Y$2,postings!$D:$D,'pl-data'!Y$3,postings!$M:$M,'pl-data'!$A204)</f>
        <v>0</v>
      </c>
      <c r="Z204" s="53">
        <f>+SUMIFS(postings!$T:$T,postings!$C:$C,'pl-data'!Z$2,postings!$D:$D,'pl-data'!Z$3,postings!$I:$I,'pl-data'!$A204)-SUMIFS(postings!$W:$W,postings!$C:$C,'pl-data'!Z$2,postings!$D:$D,'pl-data'!Z$3,postings!$M:$M,'pl-data'!$A204)</f>
        <v>0</v>
      </c>
      <c r="AA204" s="53">
        <f>+SUMIFS(postings!$T:$T,postings!$C:$C,'pl-data'!AA$2,postings!$D:$D,'pl-data'!AA$3,postings!$I:$I,'pl-data'!$A204)-SUMIFS(postings!$W:$W,postings!$C:$C,'pl-data'!AA$2,postings!$D:$D,'pl-data'!AA$3,postings!$M:$M,'pl-data'!$A204)</f>
        <v>0</v>
      </c>
      <c r="AB204" s="53">
        <f>+SUMIFS(postings!$T:$T,postings!$C:$C,'pl-data'!AB$2,postings!$D:$D,'pl-data'!AB$3,postings!$I:$I,'pl-data'!$A204)-SUMIFS(postings!$W:$W,postings!$C:$C,'pl-data'!AB$2,postings!$D:$D,'pl-data'!AB$3,postings!$M:$M,'pl-data'!$A204)</f>
        <v>0</v>
      </c>
      <c r="AC204" s="53">
        <f>+SUMIFS(postings!$T:$T,postings!$C:$C,'pl-data'!AC$2,postings!$D:$D,'pl-data'!AC$3,postings!$I:$I,'pl-data'!$A204)-SUMIFS(postings!$W:$W,postings!$C:$C,'pl-data'!AC$2,postings!$D:$D,'pl-data'!AC$3,postings!$M:$M,'pl-data'!$A204)</f>
        <v>0</v>
      </c>
      <c r="AD204" s="53">
        <f>+SUMIFS(postings!$T:$T,postings!$C:$C,'pl-data'!AD$2,postings!$D:$D,'pl-data'!AD$3,postings!$I:$I,'pl-data'!$A204)-SUMIFS(postings!$W:$W,postings!$C:$C,'pl-data'!AD$2,postings!$D:$D,'pl-data'!AD$3,postings!$M:$M,'pl-data'!$A204)</f>
        <v>0</v>
      </c>
      <c r="AE204" s="53">
        <f>+SUMIFS(postings!$T:$T,postings!$C:$C,'pl-data'!AE$2,postings!$D:$D,'pl-data'!AE$3,postings!$I:$I,'pl-data'!$A204)-SUMIFS(postings!$W:$W,postings!$C:$C,'pl-data'!AE$2,postings!$D:$D,'pl-data'!AE$3,postings!$M:$M,'pl-data'!$A204)</f>
        <v>0</v>
      </c>
      <c r="AF204" s="53">
        <f>+SUMIFS(postings!$T:$T,postings!$C:$C,'pl-data'!AF$2,postings!$D:$D,'pl-data'!AF$3,postings!$I:$I,'pl-data'!$A204)-SUMIFS(postings!$W:$W,postings!$C:$C,'pl-data'!AF$2,postings!$D:$D,'pl-data'!AF$3,postings!$M:$M,'pl-data'!$A204)</f>
        <v>0</v>
      </c>
      <c r="AG204" s="53">
        <f>+SUMIFS(postings!$T:$T,postings!$C:$C,'pl-data'!AG$2,postings!$D:$D,'pl-data'!AG$3,postings!$I:$I,'pl-data'!$A204)-SUMIFS(postings!$W:$W,postings!$C:$C,'pl-data'!AG$2,postings!$D:$D,'pl-data'!AG$3,postings!$M:$M,'pl-data'!$A204)</f>
        <v>0</v>
      </c>
      <c r="AH204" s="53">
        <f>+SUMIFS(postings!$T:$T,postings!$C:$C,'pl-data'!AH$2,postings!$D:$D,'pl-data'!AH$3,postings!$I:$I,'pl-data'!$A204)-SUMIFS(postings!$W:$W,postings!$C:$C,'pl-data'!AH$2,postings!$D:$D,'pl-data'!AH$3,postings!$M:$M,'pl-data'!$A204)</f>
        <v>0</v>
      </c>
      <c r="AI204" s="53">
        <f>+SUMIFS(postings!$T:$T,postings!$C:$C,'pl-data'!AI$2,postings!$D:$D,'pl-data'!AI$3,postings!$I:$I,'pl-data'!$A204)-SUMIFS(postings!$W:$W,postings!$C:$C,'pl-data'!AI$2,postings!$D:$D,'pl-data'!AI$3,postings!$M:$M,'pl-data'!$A204)</f>
        <v>0</v>
      </c>
      <c r="AJ204" s="53">
        <f>+SUM(X204:INDEX(X204:AI204,1,Settings!$C$4))</f>
        <v>0</v>
      </c>
      <c r="AK204" s="53">
        <f t="shared" si="97"/>
        <v>0</v>
      </c>
      <c r="AL204" s="53"/>
      <c r="AM204" s="53">
        <f t="shared" si="98"/>
        <v>0</v>
      </c>
      <c r="AN204" s="53">
        <f t="shared" si="99"/>
        <v>0</v>
      </c>
      <c r="AO204" s="53">
        <f t="shared" si="100"/>
        <v>0</v>
      </c>
      <c r="AP204" s="53">
        <f t="shared" si="101"/>
        <v>0</v>
      </c>
      <c r="AQ204" s="53">
        <f t="shared" si="102"/>
        <v>0</v>
      </c>
      <c r="AR204" s="53">
        <f t="shared" si="103"/>
        <v>0</v>
      </c>
      <c r="AS204" s="53">
        <f t="shared" si="104"/>
        <v>0</v>
      </c>
      <c r="AT204" s="53">
        <f t="shared" si="105"/>
        <v>0</v>
      </c>
      <c r="AU204" s="53">
        <f t="shared" si="106"/>
        <v>0</v>
      </c>
      <c r="AV204" s="53">
        <f t="shared" si="107"/>
        <v>0</v>
      </c>
      <c r="AW204" s="53">
        <f t="shared" si="108"/>
        <v>0</v>
      </c>
      <c r="AX204" s="53">
        <f t="shared" si="109"/>
        <v>0</v>
      </c>
      <c r="AY204" s="53">
        <f>+SUM(AM204:INDEX(AM204:AX204,1,Settings!$C$4))</f>
        <v>0</v>
      </c>
      <c r="AZ204" s="53">
        <f t="shared" si="110"/>
        <v>0</v>
      </c>
      <c r="BA204" s="53"/>
      <c r="BB204" s="53">
        <f t="shared" si="111"/>
        <v>0</v>
      </c>
      <c r="BC204" s="53">
        <f t="shared" si="112"/>
        <v>0</v>
      </c>
      <c r="BD204" s="53">
        <f t="shared" si="113"/>
        <v>0</v>
      </c>
      <c r="BE204" s="53">
        <f t="shared" si="114"/>
        <v>0</v>
      </c>
      <c r="BF204" s="53">
        <f t="shared" si="115"/>
        <v>0</v>
      </c>
      <c r="BG204" s="53">
        <f t="shared" si="116"/>
        <v>0</v>
      </c>
      <c r="BH204" s="53">
        <f t="shared" si="117"/>
        <v>0</v>
      </c>
      <c r="BI204" s="53">
        <f t="shared" si="118"/>
        <v>0</v>
      </c>
      <c r="BJ204" s="53">
        <f t="shared" si="119"/>
        <v>0</v>
      </c>
      <c r="BK204" s="53">
        <f t="shared" si="120"/>
        <v>0</v>
      </c>
      <c r="BL204" s="53">
        <f t="shared" si="121"/>
        <v>0</v>
      </c>
      <c r="BM204" s="53">
        <f t="shared" si="122"/>
        <v>0</v>
      </c>
      <c r="BN204" s="53">
        <f t="shared" si="123"/>
        <v>0</v>
      </c>
      <c r="BO204" s="53"/>
      <c r="BP204" s="53">
        <f t="shared" si="124"/>
        <v>0</v>
      </c>
      <c r="BQ204" s="53"/>
      <c r="BR204" s="53">
        <f t="shared" si="125"/>
        <v>0</v>
      </c>
    </row>
    <row r="205" spans="1:70" x14ac:dyDescent="0.2">
      <c r="A205" s="6">
        <v>3140</v>
      </c>
      <c r="B205" s="6" t="str">
        <f>+VLOOKUP(A205,masterfile!B:C,2,FALSE)</f>
        <v>Bauleistungen §13b UStG o.Vorst.,19% USt</v>
      </c>
      <c r="D205" s="53">
        <f>+SUMIF('[1]2017'!$A:$A,$A205,'[1]2017'!$C:$C)-SUMIF('[1]2017'!$E:$E,$A205,'[1]2017'!$G:$G)</f>
        <v>0</v>
      </c>
      <c r="E205" s="53">
        <f>+SUMIF('[1]2018'!$A:$A,$A205,'[1]2018'!$C:$C)-SUMIF('[1]2018'!$E:$E,$A205,'[1]2018'!$G:$G)</f>
        <v>0</v>
      </c>
      <c r="F205" s="53">
        <f>+SUMIF('[1]2019'!$A:$A,$A205,'[1]2019'!$C:$C)-SUMIF('[1]2019'!$E:$E,$A205,'[1]2019'!$G:$G)</f>
        <v>0</v>
      </c>
      <c r="G205" s="53">
        <f>+SUMIF('[1]2020'!$A:$A,$A205,'[1]2020'!$C:$C)-SUMIF('[1]2020'!$E:$E,$A205,'[1]2020'!$G:$G)</f>
        <v>0</v>
      </c>
      <c r="H205" s="53"/>
      <c r="I205" s="53">
        <f>+(+SUMIF('[1]2021'!$A:$A,$A205,'[1]2021'!$C:$C)-SUMIF('[1]2021'!$E:$E,$A205,'[1]2021'!$G:$G))/12</f>
        <v>0</v>
      </c>
      <c r="J205" s="53">
        <f>+(+SUMIF('[1]2021'!$A:$A,$A205,'[1]2021'!$C:$C)-SUMIF('[1]2021'!$E:$E,$A205,'[1]2021'!$G:$G))/12</f>
        <v>0</v>
      </c>
      <c r="K205" s="53">
        <f>+(+SUMIF('[1]2021'!$A:$A,$A205,'[1]2021'!$C:$C)-SUMIF('[1]2021'!$E:$E,$A205,'[1]2021'!$G:$G))/12</f>
        <v>0</v>
      </c>
      <c r="L205" s="53">
        <f>+(+SUMIF('[1]2021'!$A:$A,$A205,'[1]2021'!$C:$C)-SUMIF('[1]2021'!$E:$E,$A205,'[1]2021'!$G:$G))/12</f>
        <v>0</v>
      </c>
      <c r="M205" s="53">
        <f>+(+SUMIF('[1]2021'!$A:$A,$A205,'[1]2021'!$C:$C)-SUMIF('[1]2021'!$E:$E,$A205,'[1]2021'!$G:$G))/12</f>
        <v>0</v>
      </c>
      <c r="N205" s="53">
        <f>+(+SUMIF('[1]2021'!$A:$A,$A205,'[1]2021'!$C:$C)-SUMIF('[1]2021'!$E:$E,$A205,'[1]2021'!$G:$G))/12</f>
        <v>0</v>
      </c>
      <c r="O205" s="53">
        <f>+(+SUMIF('[1]2021'!$A:$A,$A205,'[1]2021'!$C:$C)-SUMIF('[1]2021'!$E:$E,$A205,'[1]2021'!$G:$G))/12</f>
        <v>0</v>
      </c>
      <c r="P205" s="53">
        <f>+(+SUMIF('[1]2021'!$A:$A,$A205,'[1]2021'!$C:$C)-SUMIF('[1]2021'!$E:$E,$A205,'[1]2021'!$G:$G))/12</f>
        <v>0</v>
      </c>
      <c r="Q205" s="53">
        <f>+(+SUMIF('[1]2021'!$A:$A,$A205,'[1]2021'!$C:$C)-SUMIF('[1]2021'!$E:$E,$A205,'[1]2021'!$G:$G))/12</f>
        <v>0</v>
      </c>
      <c r="R205" s="53">
        <f>+(+SUMIF('[1]2021'!$A:$A,$A205,'[1]2021'!$C:$C)-SUMIF('[1]2021'!$E:$E,$A205,'[1]2021'!$G:$G))/12</f>
        <v>0</v>
      </c>
      <c r="S205" s="53">
        <f>+(+SUMIF('[1]2021'!$A:$A,$A205,'[1]2021'!$C:$C)-SUMIF('[1]2021'!$E:$E,$A205,'[1]2021'!$G:$G))/12</f>
        <v>0</v>
      </c>
      <c r="T205" s="53">
        <f>+(+SUMIF('[1]2021'!$A:$A,$A205,'[1]2021'!$C:$C)-SUMIF('[1]2021'!$E:$E,$A205,'[1]2021'!$G:$G))/12</f>
        <v>0</v>
      </c>
      <c r="U205" s="53">
        <f>+SUM(I205:INDEX(I205:T205,1,Settings!$C$4))</f>
        <v>0</v>
      </c>
      <c r="V205" s="53">
        <f t="shared" si="96"/>
        <v>0</v>
      </c>
      <c r="W205" s="53"/>
      <c r="X205" s="53">
        <f>+SUMIFS(postings!$T:$T,postings!$C:$C,'pl-data'!X$2,postings!$D:$D,'pl-data'!X$3,postings!$I:$I,'pl-data'!$A205)-SUMIFS(postings!$W:$W,postings!$C:$C,'pl-data'!X$2,postings!$D:$D,'pl-data'!X$3,postings!$M:$M,'pl-data'!$A205)</f>
        <v>0</v>
      </c>
      <c r="Y205" s="53">
        <f>+SUMIFS(postings!$T:$T,postings!$C:$C,'pl-data'!Y$2,postings!$D:$D,'pl-data'!Y$3,postings!$I:$I,'pl-data'!$A205)-SUMIFS(postings!$W:$W,postings!$C:$C,'pl-data'!Y$2,postings!$D:$D,'pl-data'!Y$3,postings!$M:$M,'pl-data'!$A205)</f>
        <v>0</v>
      </c>
      <c r="Z205" s="53">
        <f>+SUMIFS(postings!$T:$T,postings!$C:$C,'pl-data'!Z$2,postings!$D:$D,'pl-data'!Z$3,postings!$I:$I,'pl-data'!$A205)-SUMIFS(postings!$W:$W,postings!$C:$C,'pl-data'!Z$2,postings!$D:$D,'pl-data'!Z$3,postings!$M:$M,'pl-data'!$A205)</f>
        <v>0</v>
      </c>
      <c r="AA205" s="53">
        <f>+SUMIFS(postings!$T:$T,postings!$C:$C,'pl-data'!AA$2,postings!$D:$D,'pl-data'!AA$3,postings!$I:$I,'pl-data'!$A205)-SUMIFS(postings!$W:$W,postings!$C:$C,'pl-data'!AA$2,postings!$D:$D,'pl-data'!AA$3,postings!$M:$M,'pl-data'!$A205)</f>
        <v>0</v>
      </c>
      <c r="AB205" s="53">
        <f>+SUMIFS(postings!$T:$T,postings!$C:$C,'pl-data'!AB$2,postings!$D:$D,'pl-data'!AB$3,postings!$I:$I,'pl-data'!$A205)-SUMIFS(postings!$W:$W,postings!$C:$C,'pl-data'!AB$2,postings!$D:$D,'pl-data'!AB$3,postings!$M:$M,'pl-data'!$A205)</f>
        <v>0</v>
      </c>
      <c r="AC205" s="53">
        <f>+SUMIFS(postings!$T:$T,postings!$C:$C,'pl-data'!AC$2,postings!$D:$D,'pl-data'!AC$3,postings!$I:$I,'pl-data'!$A205)-SUMIFS(postings!$W:$W,postings!$C:$C,'pl-data'!AC$2,postings!$D:$D,'pl-data'!AC$3,postings!$M:$M,'pl-data'!$A205)</f>
        <v>0</v>
      </c>
      <c r="AD205" s="53">
        <f>+SUMIFS(postings!$T:$T,postings!$C:$C,'pl-data'!AD$2,postings!$D:$D,'pl-data'!AD$3,postings!$I:$I,'pl-data'!$A205)-SUMIFS(postings!$W:$W,postings!$C:$C,'pl-data'!AD$2,postings!$D:$D,'pl-data'!AD$3,postings!$M:$M,'pl-data'!$A205)</f>
        <v>0</v>
      </c>
      <c r="AE205" s="53">
        <f>+SUMIFS(postings!$T:$T,postings!$C:$C,'pl-data'!AE$2,postings!$D:$D,'pl-data'!AE$3,postings!$I:$I,'pl-data'!$A205)-SUMIFS(postings!$W:$W,postings!$C:$C,'pl-data'!AE$2,postings!$D:$D,'pl-data'!AE$3,postings!$M:$M,'pl-data'!$A205)</f>
        <v>0</v>
      </c>
      <c r="AF205" s="53">
        <f>+SUMIFS(postings!$T:$T,postings!$C:$C,'pl-data'!AF$2,postings!$D:$D,'pl-data'!AF$3,postings!$I:$I,'pl-data'!$A205)-SUMIFS(postings!$W:$W,postings!$C:$C,'pl-data'!AF$2,postings!$D:$D,'pl-data'!AF$3,postings!$M:$M,'pl-data'!$A205)</f>
        <v>0</v>
      </c>
      <c r="AG205" s="53">
        <f>+SUMIFS(postings!$T:$T,postings!$C:$C,'pl-data'!AG$2,postings!$D:$D,'pl-data'!AG$3,postings!$I:$I,'pl-data'!$A205)-SUMIFS(postings!$W:$W,postings!$C:$C,'pl-data'!AG$2,postings!$D:$D,'pl-data'!AG$3,postings!$M:$M,'pl-data'!$A205)</f>
        <v>0</v>
      </c>
      <c r="AH205" s="53">
        <f>+SUMIFS(postings!$T:$T,postings!$C:$C,'pl-data'!AH$2,postings!$D:$D,'pl-data'!AH$3,postings!$I:$I,'pl-data'!$A205)-SUMIFS(postings!$W:$W,postings!$C:$C,'pl-data'!AH$2,postings!$D:$D,'pl-data'!AH$3,postings!$M:$M,'pl-data'!$A205)</f>
        <v>0</v>
      </c>
      <c r="AI205" s="53">
        <f>+SUMIFS(postings!$T:$T,postings!$C:$C,'pl-data'!AI$2,postings!$D:$D,'pl-data'!AI$3,postings!$I:$I,'pl-data'!$A205)-SUMIFS(postings!$W:$W,postings!$C:$C,'pl-data'!AI$2,postings!$D:$D,'pl-data'!AI$3,postings!$M:$M,'pl-data'!$A205)</f>
        <v>0</v>
      </c>
      <c r="AJ205" s="53">
        <f>+SUM(X205:INDEX(X205:AI205,1,Settings!$C$4))</f>
        <v>0</v>
      </c>
      <c r="AK205" s="53">
        <f t="shared" si="97"/>
        <v>0</v>
      </c>
      <c r="AL205" s="53"/>
      <c r="AM205" s="53">
        <f t="shared" si="98"/>
        <v>0</v>
      </c>
      <c r="AN205" s="53">
        <f t="shared" si="99"/>
        <v>0</v>
      </c>
      <c r="AO205" s="53">
        <f t="shared" si="100"/>
        <v>0</v>
      </c>
      <c r="AP205" s="53">
        <f t="shared" si="101"/>
        <v>0</v>
      </c>
      <c r="AQ205" s="53">
        <f t="shared" si="102"/>
        <v>0</v>
      </c>
      <c r="AR205" s="53">
        <f t="shared" si="103"/>
        <v>0</v>
      </c>
      <c r="AS205" s="53">
        <f t="shared" si="104"/>
        <v>0</v>
      </c>
      <c r="AT205" s="53">
        <f t="shared" si="105"/>
        <v>0</v>
      </c>
      <c r="AU205" s="53">
        <f t="shared" si="106"/>
        <v>0</v>
      </c>
      <c r="AV205" s="53">
        <f t="shared" si="107"/>
        <v>0</v>
      </c>
      <c r="AW205" s="53">
        <f t="shared" si="108"/>
        <v>0</v>
      </c>
      <c r="AX205" s="53">
        <f t="shared" si="109"/>
        <v>0</v>
      </c>
      <c r="AY205" s="53">
        <f>+SUM(AM205:INDEX(AM205:AX205,1,Settings!$C$4))</f>
        <v>0</v>
      </c>
      <c r="AZ205" s="53">
        <f t="shared" si="110"/>
        <v>0</v>
      </c>
      <c r="BA205" s="53"/>
      <c r="BB205" s="53">
        <f t="shared" si="111"/>
        <v>0</v>
      </c>
      <c r="BC205" s="53">
        <f t="shared" si="112"/>
        <v>0</v>
      </c>
      <c r="BD205" s="53">
        <f t="shared" si="113"/>
        <v>0</v>
      </c>
      <c r="BE205" s="53">
        <f t="shared" si="114"/>
        <v>0</v>
      </c>
      <c r="BF205" s="53">
        <f t="shared" si="115"/>
        <v>0</v>
      </c>
      <c r="BG205" s="53">
        <f t="shared" si="116"/>
        <v>0</v>
      </c>
      <c r="BH205" s="53">
        <f t="shared" si="117"/>
        <v>0</v>
      </c>
      <c r="BI205" s="53">
        <f t="shared" si="118"/>
        <v>0</v>
      </c>
      <c r="BJ205" s="53">
        <f t="shared" si="119"/>
        <v>0</v>
      </c>
      <c r="BK205" s="53">
        <f t="shared" si="120"/>
        <v>0</v>
      </c>
      <c r="BL205" s="53">
        <f t="shared" si="121"/>
        <v>0</v>
      </c>
      <c r="BM205" s="53">
        <f t="shared" si="122"/>
        <v>0</v>
      </c>
      <c r="BN205" s="53">
        <f t="shared" si="123"/>
        <v>0</v>
      </c>
      <c r="BO205" s="53"/>
      <c r="BP205" s="53">
        <f t="shared" si="124"/>
        <v>0</v>
      </c>
      <c r="BQ205" s="53"/>
      <c r="BR205" s="53">
        <f t="shared" si="125"/>
        <v>0</v>
      </c>
    </row>
    <row r="206" spans="1:70" x14ac:dyDescent="0.2">
      <c r="A206" s="6">
        <v>3143</v>
      </c>
      <c r="B206" s="6" t="str">
        <f>+VLOOKUP(A206,masterfile!B:C,2,FALSE)</f>
        <v>Sonstige Leistungen EU o.Vorst.,19% USt</v>
      </c>
      <c r="D206" s="53">
        <f>+SUMIF('[1]2017'!$A:$A,$A206,'[1]2017'!$C:$C)-SUMIF('[1]2017'!$E:$E,$A206,'[1]2017'!$G:$G)</f>
        <v>0</v>
      </c>
      <c r="E206" s="53">
        <f>+SUMIF('[1]2018'!$A:$A,$A206,'[1]2018'!$C:$C)-SUMIF('[1]2018'!$E:$E,$A206,'[1]2018'!$G:$G)</f>
        <v>0</v>
      </c>
      <c r="F206" s="53">
        <f>+SUMIF('[1]2019'!$A:$A,$A206,'[1]2019'!$C:$C)-SUMIF('[1]2019'!$E:$E,$A206,'[1]2019'!$G:$G)</f>
        <v>0</v>
      </c>
      <c r="G206" s="53">
        <f>+SUMIF('[1]2020'!$A:$A,$A206,'[1]2020'!$C:$C)-SUMIF('[1]2020'!$E:$E,$A206,'[1]2020'!$G:$G)</f>
        <v>0</v>
      </c>
      <c r="H206" s="53"/>
      <c r="I206" s="53">
        <f>+(+SUMIF('[1]2021'!$A:$A,$A206,'[1]2021'!$C:$C)-SUMIF('[1]2021'!$E:$E,$A206,'[1]2021'!$G:$G))/12</f>
        <v>0</v>
      </c>
      <c r="J206" s="53">
        <f>+(+SUMIF('[1]2021'!$A:$A,$A206,'[1]2021'!$C:$C)-SUMIF('[1]2021'!$E:$E,$A206,'[1]2021'!$G:$G))/12</f>
        <v>0</v>
      </c>
      <c r="K206" s="53">
        <f>+(+SUMIF('[1]2021'!$A:$A,$A206,'[1]2021'!$C:$C)-SUMIF('[1]2021'!$E:$E,$A206,'[1]2021'!$G:$G))/12</f>
        <v>0</v>
      </c>
      <c r="L206" s="53">
        <f>+(+SUMIF('[1]2021'!$A:$A,$A206,'[1]2021'!$C:$C)-SUMIF('[1]2021'!$E:$E,$A206,'[1]2021'!$G:$G))/12</f>
        <v>0</v>
      </c>
      <c r="M206" s="53">
        <f>+(+SUMIF('[1]2021'!$A:$A,$A206,'[1]2021'!$C:$C)-SUMIF('[1]2021'!$E:$E,$A206,'[1]2021'!$G:$G))/12</f>
        <v>0</v>
      </c>
      <c r="N206" s="53">
        <f>+(+SUMIF('[1]2021'!$A:$A,$A206,'[1]2021'!$C:$C)-SUMIF('[1]2021'!$E:$E,$A206,'[1]2021'!$G:$G))/12</f>
        <v>0</v>
      </c>
      <c r="O206" s="53">
        <f>+(+SUMIF('[1]2021'!$A:$A,$A206,'[1]2021'!$C:$C)-SUMIF('[1]2021'!$E:$E,$A206,'[1]2021'!$G:$G))/12</f>
        <v>0</v>
      </c>
      <c r="P206" s="53">
        <f>+(+SUMIF('[1]2021'!$A:$A,$A206,'[1]2021'!$C:$C)-SUMIF('[1]2021'!$E:$E,$A206,'[1]2021'!$G:$G))/12</f>
        <v>0</v>
      </c>
      <c r="Q206" s="53">
        <f>+(+SUMIF('[1]2021'!$A:$A,$A206,'[1]2021'!$C:$C)-SUMIF('[1]2021'!$E:$E,$A206,'[1]2021'!$G:$G))/12</f>
        <v>0</v>
      </c>
      <c r="R206" s="53">
        <f>+(+SUMIF('[1]2021'!$A:$A,$A206,'[1]2021'!$C:$C)-SUMIF('[1]2021'!$E:$E,$A206,'[1]2021'!$G:$G))/12</f>
        <v>0</v>
      </c>
      <c r="S206" s="53">
        <f>+(+SUMIF('[1]2021'!$A:$A,$A206,'[1]2021'!$C:$C)-SUMIF('[1]2021'!$E:$E,$A206,'[1]2021'!$G:$G))/12</f>
        <v>0</v>
      </c>
      <c r="T206" s="53">
        <f>+(+SUMIF('[1]2021'!$A:$A,$A206,'[1]2021'!$C:$C)-SUMIF('[1]2021'!$E:$E,$A206,'[1]2021'!$G:$G))/12</f>
        <v>0</v>
      </c>
      <c r="U206" s="53">
        <f>+SUM(I206:INDEX(I206:T206,1,Settings!$C$4))</f>
        <v>0</v>
      </c>
      <c r="V206" s="53">
        <f t="shared" si="96"/>
        <v>0</v>
      </c>
      <c r="W206" s="53"/>
      <c r="X206" s="53">
        <f>+SUMIFS(postings!$T:$T,postings!$C:$C,'pl-data'!X$2,postings!$D:$D,'pl-data'!X$3,postings!$I:$I,'pl-data'!$A206)-SUMIFS(postings!$W:$W,postings!$C:$C,'pl-data'!X$2,postings!$D:$D,'pl-data'!X$3,postings!$M:$M,'pl-data'!$A206)</f>
        <v>0</v>
      </c>
      <c r="Y206" s="53">
        <f>+SUMIFS(postings!$T:$T,postings!$C:$C,'pl-data'!Y$2,postings!$D:$D,'pl-data'!Y$3,postings!$I:$I,'pl-data'!$A206)-SUMIFS(postings!$W:$W,postings!$C:$C,'pl-data'!Y$2,postings!$D:$D,'pl-data'!Y$3,postings!$M:$M,'pl-data'!$A206)</f>
        <v>0</v>
      </c>
      <c r="Z206" s="53">
        <f>+SUMIFS(postings!$T:$T,postings!$C:$C,'pl-data'!Z$2,postings!$D:$D,'pl-data'!Z$3,postings!$I:$I,'pl-data'!$A206)-SUMIFS(postings!$W:$W,postings!$C:$C,'pl-data'!Z$2,postings!$D:$D,'pl-data'!Z$3,postings!$M:$M,'pl-data'!$A206)</f>
        <v>0</v>
      </c>
      <c r="AA206" s="53">
        <f>+SUMIFS(postings!$T:$T,postings!$C:$C,'pl-data'!AA$2,postings!$D:$D,'pl-data'!AA$3,postings!$I:$I,'pl-data'!$A206)-SUMIFS(postings!$W:$W,postings!$C:$C,'pl-data'!AA$2,postings!$D:$D,'pl-data'!AA$3,postings!$M:$M,'pl-data'!$A206)</f>
        <v>0</v>
      </c>
      <c r="AB206" s="53">
        <f>+SUMIFS(postings!$T:$T,postings!$C:$C,'pl-data'!AB$2,postings!$D:$D,'pl-data'!AB$3,postings!$I:$I,'pl-data'!$A206)-SUMIFS(postings!$W:$W,postings!$C:$C,'pl-data'!AB$2,postings!$D:$D,'pl-data'!AB$3,postings!$M:$M,'pl-data'!$A206)</f>
        <v>0</v>
      </c>
      <c r="AC206" s="53">
        <f>+SUMIFS(postings!$T:$T,postings!$C:$C,'pl-data'!AC$2,postings!$D:$D,'pl-data'!AC$3,postings!$I:$I,'pl-data'!$A206)-SUMIFS(postings!$W:$W,postings!$C:$C,'pl-data'!AC$2,postings!$D:$D,'pl-data'!AC$3,postings!$M:$M,'pl-data'!$A206)</f>
        <v>0</v>
      </c>
      <c r="AD206" s="53">
        <f>+SUMIFS(postings!$T:$T,postings!$C:$C,'pl-data'!AD$2,postings!$D:$D,'pl-data'!AD$3,postings!$I:$I,'pl-data'!$A206)-SUMIFS(postings!$W:$W,postings!$C:$C,'pl-data'!AD$2,postings!$D:$D,'pl-data'!AD$3,postings!$M:$M,'pl-data'!$A206)</f>
        <v>0</v>
      </c>
      <c r="AE206" s="53">
        <f>+SUMIFS(postings!$T:$T,postings!$C:$C,'pl-data'!AE$2,postings!$D:$D,'pl-data'!AE$3,postings!$I:$I,'pl-data'!$A206)-SUMIFS(postings!$W:$W,postings!$C:$C,'pl-data'!AE$2,postings!$D:$D,'pl-data'!AE$3,postings!$M:$M,'pl-data'!$A206)</f>
        <v>0</v>
      </c>
      <c r="AF206" s="53">
        <f>+SUMIFS(postings!$T:$T,postings!$C:$C,'pl-data'!AF$2,postings!$D:$D,'pl-data'!AF$3,postings!$I:$I,'pl-data'!$A206)-SUMIFS(postings!$W:$W,postings!$C:$C,'pl-data'!AF$2,postings!$D:$D,'pl-data'!AF$3,postings!$M:$M,'pl-data'!$A206)</f>
        <v>0</v>
      </c>
      <c r="AG206" s="53">
        <f>+SUMIFS(postings!$T:$T,postings!$C:$C,'pl-data'!AG$2,postings!$D:$D,'pl-data'!AG$3,postings!$I:$I,'pl-data'!$A206)-SUMIFS(postings!$W:$W,postings!$C:$C,'pl-data'!AG$2,postings!$D:$D,'pl-data'!AG$3,postings!$M:$M,'pl-data'!$A206)</f>
        <v>0</v>
      </c>
      <c r="AH206" s="53">
        <f>+SUMIFS(postings!$T:$T,postings!$C:$C,'pl-data'!AH$2,postings!$D:$D,'pl-data'!AH$3,postings!$I:$I,'pl-data'!$A206)-SUMIFS(postings!$W:$W,postings!$C:$C,'pl-data'!AH$2,postings!$D:$D,'pl-data'!AH$3,postings!$M:$M,'pl-data'!$A206)</f>
        <v>0</v>
      </c>
      <c r="AI206" s="53">
        <f>+SUMIFS(postings!$T:$T,postings!$C:$C,'pl-data'!AI$2,postings!$D:$D,'pl-data'!AI$3,postings!$I:$I,'pl-data'!$A206)-SUMIFS(postings!$W:$W,postings!$C:$C,'pl-data'!AI$2,postings!$D:$D,'pl-data'!AI$3,postings!$M:$M,'pl-data'!$A206)</f>
        <v>0</v>
      </c>
      <c r="AJ206" s="53">
        <f>+SUM(X206:INDEX(X206:AI206,1,Settings!$C$4))</f>
        <v>0</v>
      </c>
      <c r="AK206" s="53">
        <f t="shared" si="97"/>
        <v>0</v>
      </c>
      <c r="AL206" s="53"/>
      <c r="AM206" s="53">
        <f t="shared" si="98"/>
        <v>0</v>
      </c>
      <c r="AN206" s="53">
        <f t="shared" si="99"/>
        <v>0</v>
      </c>
      <c r="AO206" s="53">
        <f t="shared" si="100"/>
        <v>0</v>
      </c>
      <c r="AP206" s="53">
        <f t="shared" si="101"/>
        <v>0</v>
      </c>
      <c r="AQ206" s="53">
        <f t="shared" si="102"/>
        <v>0</v>
      </c>
      <c r="AR206" s="53">
        <f t="shared" si="103"/>
        <v>0</v>
      </c>
      <c r="AS206" s="53">
        <f t="shared" si="104"/>
        <v>0</v>
      </c>
      <c r="AT206" s="53">
        <f t="shared" si="105"/>
        <v>0</v>
      </c>
      <c r="AU206" s="53">
        <f t="shared" si="106"/>
        <v>0</v>
      </c>
      <c r="AV206" s="53">
        <f t="shared" si="107"/>
        <v>0</v>
      </c>
      <c r="AW206" s="53">
        <f t="shared" si="108"/>
        <v>0</v>
      </c>
      <c r="AX206" s="53">
        <f t="shared" si="109"/>
        <v>0</v>
      </c>
      <c r="AY206" s="53">
        <f>+SUM(AM206:INDEX(AM206:AX206,1,Settings!$C$4))</f>
        <v>0</v>
      </c>
      <c r="AZ206" s="53">
        <f t="shared" si="110"/>
        <v>0</v>
      </c>
      <c r="BA206" s="53"/>
      <c r="BB206" s="53">
        <f t="shared" si="111"/>
        <v>0</v>
      </c>
      <c r="BC206" s="53">
        <f t="shared" si="112"/>
        <v>0</v>
      </c>
      <c r="BD206" s="53">
        <f t="shared" si="113"/>
        <v>0</v>
      </c>
      <c r="BE206" s="53">
        <f t="shared" si="114"/>
        <v>0</v>
      </c>
      <c r="BF206" s="53">
        <f t="shared" si="115"/>
        <v>0</v>
      </c>
      <c r="BG206" s="53">
        <f t="shared" si="116"/>
        <v>0</v>
      </c>
      <c r="BH206" s="53">
        <f t="shared" si="117"/>
        <v>0</v>
      </c>
      <c r="BI206" s="53">
        <f t="shared" si="118"/>
        <v>0</v>
      </c>
      <c r="BJ206" s="53">
        <f t="shared" si="119"/>
        <v>0</v>
      </c>
      <c r="BK206" s="53">
        <f t="shared" si="120"/>
        <v>0</v>
      </c>
      <c r="BL206" s="53">
        <f t="shared" si="121"/>
        <v>0</v>
      </c>
      <c r="BM206" s="53">
        <f t="shared" si="122"/>
        <v>0</v>
      </c>
      <c r="BN206" s="53">
        <f t="shared" si="123"/>
        <v>0</v>
      </c>
      <c r="BO206" s="53"/>
      <c r="BP206" s="53">
        <f t="shared" si="124"/>
        <v>0</v>
      </c>
      <c r="BQ206" s="53"/>
      <c r="BR206" s="53">
        <f t="shared" si="125"/>
        <v>0</v>
      </c>
    </row>
    <row r="207" spans="1:70" x14ac:dyDescent="0.2">
      <c r="A207" s="6">
        <v>3145</v>
      </c>
      <c r="B207" s="6" t="str">
        <f>+VLOOKUP(A207,masterfile!B:C,2,FALSE)</f>
        <v>Leistungen ausl.Untern.o.Vorst.,19% USt</v>
      </c>
      <c r="D207" s="53">
        <f>+SUMIF('[1]2017'!$A:$A,$A207,'[1]2017'!$C:$C)-SUMIF('[1]2017'!$E:$E,$A207,'[1]2017'!$G:$G)</f>
        <v>0</v>
      </c>
      <c r="E207" s="53">
        <f>+SUMIF('[1]2018'!$A:$A,$A207,'[1]2018'!$C:$C)-SUMIF('[1]2018'!$E:$E,$A207,'[1]2018'!$G:$G)</f>
        <v>0</v>
      </c>
      <c r="F207" s="53">
        <f>+SUMIF('[1]2019'!$A:$A,$A207,'[1]2019'!$C:$C)-SUMIF('[1]2019'!$E:$E,$A207,'[1]2019'!$G:$G)</f>
        <v>0</v>
      </c>
      <c r="G207" s="53">
        <f>+SUMIF('[1]2020'!$A:$A,$A207,'[1]2020'!$C:$C)-SUMIF('[1]2020'!$E:$E,$A207,'[1]2020'!$G:$G)</f>
        <v>0</v>
      </c>
      <c r="H207" s="53"/>
      <c r="I207" s="53">
        <f>+(+SUMIF('[1]2021'!$A:$A,$A207,'[1]2021'!$C:$C)-SUMIF('[1]2021'!$E:$E,$A207,'[1]2021'!$G:$G))/12</f>
        <v>0</v>
      </c>
      <c r="J207" s="53">
        <f>+(+SUMIF('[1]2021'!$A:$A,$A207,'[1]2021'!$C:$C)-SUMIF('[1]2021'!$E:$E,$A207,'[1]2021'!$G:$G))/12</f>
        <v>0</v>
      </c>
      <c r="K207" s="53">
        <f>+(+SUMIF('[1]2021'!$A:$A,$A207,'[1]2021'!$C:$C)-SUMIF('[1]2021'!$E:$E,$A207,'[1]2021'!$G:$G))/12</f>
        <v>0</v>
      </c>
      <c r="L207" s="53">
        <f>+(+SUMIF('[1]2021'!$A:$A,$A207,'[1]2021'!$C:$C)-SUMIF('[1]2021'!$E:$E,$A207,'[1]2021'!$G:$G))/12</f>
        <v>0</v>
      </c>
      <c r="M207" s="53">
        <f>+(+SUMIF('[1]2021'!$A:$A,$A207,'[1]2021'!$C:$C)-SUMIF('[1]2021'!$E:$E,$A207,'[1]2021'!$G:$G))/12</f>
        <v>0</v>
      </c>
      <c r="N207" s="53">
        <f>+(+SUMIF('[1]2021'!$A:$A,$A207,'[1]2021'!$C:$C)-SUMIF('[1]2021'!$E:$E,$A207,'[1]2021'!$G:$G))/12</f>
        <v>0</v>
      </c>
      <c r="O207" s="53">
        <f>+(+SUMIF('[1]2021'!$A:$A,$A207,'[1]2021'!$C:$C)-SUMIF('[1]2021'!$E:$E,$A207,'[1]2021'!$G:$G))/12</f>
        <v>0</v>
      </c>
      <c r="P207" s="53">
        <f>+(+SUMIF('[1]2021'!$A:$A,$A207,'[1]2021'!$C:$C)-SUMIF('[1]2021'!$E:$E,$A207,'[1]2021'!$G:$G))/12</f>
        <v>0</v>
      </c>
      <c r="Q207" s="53">
        <f>+(+SUMIF('[1]2021'!$A:$A,$A207,'[1]2021'!$C:$C)-SUMIF('[1]2021'!$E:$E,$A207,'[1]2021'!$G:$G))/12</f>
        <v>0</v>
      </c>
      <c r="R207" s="53">
        <f>+(+SUMIF('[1]2021'!$A:$A,$A207,'[1]2021'!$C:$C)-SUMIF('[1]2021'!$E:$E,$A207,'[1]2021'!$G:$G))/12</f>
        <v>0</v>
      </c>
      <c r="S207" s="53">
        <f>+(+SUMIF('[1]2021'!$A:$A,$A207,'[1]2021'!$C:$C)-SUMIF('[1]2021'!$E:$E,$A207,'[1]2021'!$G:$G))/12</f>
        <v>0</v>
      </c>
      <c r="T207" s="53">
        <f>+(+SUMIF('[1]2021'!$A:$A,$A207,'[1]2021'!$C:$C)-SUMIF('[1]2021'!$E:$E,$A207,'[1]2021'!$G:$G))/12</f>
        <v>0</v>
      </c>
      <c r="U207" s="53">
        <f>+SUM(I207:INDEX(I207:T207,1,Settings!$C$4))</f>
        <v>0</v>
      </c>
      <c r="V207" s="53">
        <f t="shared" si="96"/>
        <v>0</v>
      </c>
      <c r="W207" s="53"/>
      <c r="X207" s="53">
        <f>+SUMIFS(postings!$T:$T,postings!$C:$C,'pl-data'!X$2,postings!$D:$D,'pl-data'!X$3,postings!$I:$I,'pl-data'!$A207)-SUMIFS(postings!$W:$W,postings!$C:$C,'pl-data'!X$2,postings!$D:$D,'pl-data'!X$3,postings!$M:$M,'pl-data'!$A207)</f>
        <v>0</v>
      </c>
      <c r="Y207" s="53">
        <f>+SUMIFS(postings!$T:$T,postings!$C:$C,'pl-data'!Y$2,postings!$D:$D,'pl-data'!Y$3,postings!$I:$I,'pl-data'!$A207)-SUMIFS(postings!$W:$W,postings!$C:$C,'pl-data'!Y$2,postings!$D:$D,'pl-data'!Y$3,postings!$M:$M,'pl-data'!$A207)</f>
        <v>0</v>
      </c>
      <c r="Z207" s="53">
        <f>+SUMIFS(postings!$T:$T,postings!$C:$C,'pl-data'!Z$2,postings!$D:$D,'pl-data'!Z$3,postings!$I:$I,'pl-data'!$A207)-SUMIFS(postings!$W:$W,postings!$C:$C,'pl-data'!Z$2,postings!$D:$D,'pl-data'!Z$3,postings!$M:$M,'pl-data'!$A207)</f>
        <v>0</v>
      </c>
      <c r="AA207" s="53">
        <f>+SUMIFS(postings!$T:$T,postings!$C:$C,'pl-data'!AA$2,postings!$D:$D,'pl-data'!AA$3,postings!$I:$I,'pl-data'!$A207)-SUMIFS(postings!$W:$W,postings!$C:$C,'pl-data'!AA$2,postings!$D:$D,'pl-data'!AA$3,postings!$M:$M,'pl-data'!$A207)</f>
        <v>0</v>
      </c>
      <c r="AB207" s="53">
        <f>+SUMIFS(postings!$T:$T,postings!$C:$C,'pl-data'!AB$2,postings!$D:$D,'pl-data'!AB$3,postings!$I:$I,'pl-data'!$A207)-SUMIFS(postings!$W:$W,postings!$C:$C,'pl-data'!AB$2,postings!$D:$D,'pl-data'!AB$3,postings!$M:$M,'pl-data'!$A207)</f>
        <v>0</v>
      </c>
      <c r="AC207" s="53">
        <f>+SUMIFS(postings!$T:$T,postings!$C:$C,'pl-data'!AC$2,postings!$D:$D,'pl-data'!AC$3,postings!$I:$I,'pl-data'!$A207)-SUMIFS(postings!$W:$W,postings!$C:$C,'pl-data'!AC$2,postings!$D:$D,'pl-data'!AC$3,postings!$M:$M,'pl-data'!$A207)</f>
        <v>0</v>
      </c>
      <c r="AD207" s="53">
        <f>+SUMIFS(postings!$T:$T,postings!$C:$C,'pl-data'!AD$2,postings!$D:$D,'pl-data'!AD$3,postings!$I:$I,'pl-data'!$A207)-SUMIFS(postings!$W:$W,postings!$C:$C,'pl-data'!AD$2,postings!$D:$D,'pl-data'!AD$3,postings!$M:$M,'pl-data'!$A207)</f>
        <v>0</v>
      </c>
      <c r="AE207" s="53">
        <f>+SUMIFS(postings!$T:$T,postings!$C:$C,'pl-data'!AE$2,postings!$D:$D,'pl-data'!AE$3,postings!$I:$I,'pl-data'!$A207)-SUMIFS(postings!$W:$W,postings!$C:$C,'pl-data'!AE$2,postings!$D:$D,'pl-data'!AE$3,postings!$M:$M,'pl-data'!$A207)</f>
        <v>0</v>
      </c>
      <c r="AF207" s="53">
        <f>+SUMIFS(postings!$T:$T,postings!$C:$C,'pl-data'!AF$2,postings!$D:$D,'pl-data'!AF$3,postings!$I:$I,'pl-data'!$A207)-SUMIFS(postings!$W:$W,postings!$C:$C,'pl-data'!AF$2,postings!$D:$D,'pl-data'!AF$3,postings!$M:$M,'pl-data'!$A207)</f>
        <v>0</v>
      </c>
      <c r="AG207" s="53">
        <f>+SUMIFS(postings!$T:$T,postings!$C:$C,'pl-data'!AG$2,postings!$D:$D,'pl-data'!AG$3,postings!$I:$I,'pl-data'!$A207)-SUMIFS(postings!$W:$W,postings!$C:$C,'pl-data'!AG$2,postings!$D:$D,'pl-data'!AG$3,postings!$M:$M,'pl-data'!$A207)</f>
        <v>0</v>
      </c>
      <c r="AH207" s="53">
        <f>+SUMIFS(postings!$T:$T,postings!$C:$C,'pl-data'!AH$2,postings!$D:$D,'pl-data'!AH$3,postings!$I:$I,'pl-data'!$A207)-SUMIFS(postings!$W:$W,postings!$C:$C,'pl-data'!AH$2,postings!$D:$D,'pl-data'!AH$3,postings!$M:$M,'pl-data'!$A207)</f>
        <v>0</v>
      </c>
      <c r="AI207" s="53">
        <f>+SUMIFS(postings!$T:$T,postings!$C:$C,'pl-data'!AI$2,postings!$D:$D,'pl-data'!AI$3,postings!$I:$I,'pl-data'!$A207)-SUMIFS(postings!$W:$W,postings!$C:$C,'pl-data'!AI$2,postings!$D:$D,'pl-data'!AI$3,postings!$M:$M,'pl-data'!$A207)</f>
        <v>0</v>
      </c>
      <c r="AJ207" s="53">
        <f>+SUM(X207:INDEX(X207:AI207,1,Settings!$C$4))</f>
        <v>0</v>
      </c>
      <c r="AK207" s="53">
        <f t="shared" si="97"/>
        <v>0</v>
      </c>
      <c r="AL207" s="53"/>
      <c r="AM207" s="53">
        <f t="shared" si="98"/>
        <v>0</v>
      </c>
      <c r="AN207" s="53">
        <f t="shared" si="99"/>
        <v>0</v>
      </c>
      <c r="AO207" s="53">
        <f t="shared" si="100"/>
        <v>0</v>
      </c>
      <c r="AP207" s="53">
        <f t="shared" si="101"/>
        <v>0</v>
      </c>
      <c r="AQ207" s="53">
        <f t="shared" si="102"/>
        <v>0</v>
      </c>
      <c r="AR207" s="53">
        <f t="shared" si="103"/>
        <v>0</v>
      </c>
      <c r="AS207" s="53">
        <f t="shared" si="104"/>
        <v>0</v>
      </c>
      <c r="AT207" s="53">
        <f t="shared" si="105"/>
        <v>0</v>
      </c>
      <c r="AU207" s="53">
        <f t="shared" si="106"/>
        <v>0</v>
      </c>
      <c r="AV207" s="53">
        <f t="shared" si="107"/>
        <v>0</v>
      </c>
      <c r="AW207" s="53">
        <f t="shared" si="108"/>
        <v>0</v>
      </c>
      <c r="AX207" s="53">
        <f t="shared" si="109"/>
        <v>0</v>
      </c>
      <c r="AY207" s="53">
        <f>+SUM(AM207:INDEX(AM207:AX207,1,Settings!$C$4))</f>
        <v>0</v>
      </c>
      <c r="AZ207" s="53">
        <f t="shared" si="110"/>
        <v>0</v>
      </c>
      <c r="BA207" s="53"/>
      <c r="BB207" s="53">
        <f t="shared" si="111"/>
        <v>0</v>
      </c>
      <c r="BC207" s="53">
        <f t="shared" si="112"/>
        <v>0</v>
      </c>
      <c r="BD207" s="53">
        <f t="shared" si="113"/>
        <v>0</v>
      </c>
      <c r="BE207" s="53">
        <f t="shared" si="114"/>
        <v>0</v>
      </c>
      <c r="BF207" s="53">
        <f t="shared" si="115"/>
        <v>0</v>
      </c>
      <c r="BG207" s="53">
        <f t="shared" si="116"/>
        <v>0</v>
      </c>
      <c r="BH207" s="53">
        <f t="shared" si="117"/>
        <v>0</v>
      </c>
      <c r="BI207" s="53">
        <f t="shared" si="118"/>
        <v>0</v>
      </c>
      <c r="BJ207" s="53">
        <f t="shared" si="119"/>
        <v>0</v>
      </c>
      <c r="BK207" s="53">
        <f t="shared" si="120"/>
        <v>0</v>
      </c>
      <c r="BL207" s="53">
        <f t="shared" si="121"/>
        <v>0</v>
      </c>
      <c r="BM207" s="53">
        <f t="shared" si="122"/>
        <v>0</v>
      </c>
      <c r="BN207" s="53">
        <f t="shared" si="123"/>
        <v>0</v>
      </c>
      <c r="BO207" s="53"/>
      <c r="BP207" s="53">
        <f t="shared" si="124"/>
        <v>0</v>
      </c>
      <c r="BQ207" s="53"/>
      <c r="BR207" s="53">
        <f t="shared" si="125"/>
        <v>0</v>
      </c>
    </row>
    <row r="208" spans="1:70" x14ac:dyDescent="0.2">
      <c r="A208" s="6">
        <v>3150</v>
      </c>
      <c r="B208" s="6" t="str">
        <f>+VLOOKUP(A208,masterfile!B:C,2,FALSE)</f>
        <v>Erhaltene Skonti Leistungen §13b UStG</v>
      </c>
      <c r="D208" s="53">
        <f>+SUMIF('[1]2017'!$A:$A,$A208,'[1]2017'!$C:$C)-SUMIF('[1]2017'!$E:$E,$A208,'[1]2017'!$G:$G)</f>
        <v>0</v>
      </c>
      <c r="E208" s="53">
        <f>+SUMIF('[1]2018'!$A:$A,$A208,'[1]2018'!$C:$C)-SUMIF('[1]2018'!$E:$E,$A208,'[1]2018'!$G:$G)</f>
        <v>0</v>
      </c>
      <c r="F208" s="53">
        <f>+SUMIF('[1]2019'!$A:$A,$A208,'[1]2019'!$C:$C)-SUMIF('[1]2019'!$E:$E,$A208,'[1]2019'!$G:$G)</f>
        <v>0</v>
      </c>
      <c r="G208" s="53">
        <f>+SUMIF('[1]2020'!$A:$A,$A208,'[1]2020'!$C:$C)-SUMIF('[1]2020'!$E:$E,$A208,'[1]2020'!$G:$G)</f>
        <v>0</v>
      </c>
      <c r="H208" s="53"/>
      <c r="I208" s="53">
        <f>+(+SUMIF('[1]2021'!$A:$A,$A208,'[1]2021'!$C:$C)-SUMIF('[1]2021'!$E:$E,$A208,'[1]2021'!$G:$G))/12</f>
        <v>0</v>
      </c>
      <c r="J208" s="53">
        <f>+(+SUMIF('[1]2021'!$A:$A,$A208,'[1]2021'!$C:$C)-SUMIF('[1]2021'!$E:$E,$A208,'[1]2021'!$G:$G))/12</f>
        <v>0</v>
      </c>
      <c r="K208" s="53">
        <f>+(+SUMIF('[1]2021'!$A:$A,$A208,'[1]2021'!$C:$C)-SUMIF('[1]2021'!$E:$E,$A208,'[1]2021'!$G:$G))/12</f>
        <v>0</v>
      </c>
      <c r="L208" s="53">
        <f>+(+SUMIF('[1]2021'!$A:$A,$A208,'[1]2021'!$C:$C)-SUMIF('[1]2021'!$E:$E,$A208,'[1]2021'!$G:$G))/12</f>
        <v>0</v>
      </c>
      <c r="M208" s="53">
        <f>+(+SUMIF('[1]2021'!$A:$A,$A208,'[1]2021'!$C:$C)-SUMIF('[1]2021'!$E:$E,$A208,'[1]2021'!$G:$G))/12</f>
        <v>0</v>
      </c>
      <c r="N208" s="53">
        <f>+(+SUMIF('[1]2021'!$A:$A,$A208,'[1]2021'!$C:$C)-SUMIF('[1]2021'!$E:$E,$A208,'[1]2021'!$G:$G))/12</f>
        <v>0</v>
      </c>
      <c r="O208" s="53">
        <f>+(+SUMIF('[1]2021'!$A:$A,$A208,'[1]2021'!$C:$C)-SUMIF('[1]2021'!$E:$E,$A208,'[1]2021'!$G:$G))/12</f>
        <v>0</v>
      </c>
      <c r="P208" s="53">
        <f>+(+SUMIF('[1]2021'!$A:$A,$A208,'[1]2021'!$C:$C)-SUMIF('[1]2021'!$E:$E,$A208,'[1]2021'!$G:$G))/12</f>
        <v>0</v>
      </c>
      <c r="Q208" s="53">
        <f>+(+SUMIF('[1]2021'!$A:$A,$A208,'[1]2021'!$C:$C)-SUMIF('[1]2021'!$E:$E,$A208,'[1]2021'!$G:$G))/12</f>
        <v>0</v>
      </c>
      <c r="R208" s="53">
        <f>+(+SUMIF('[1]2021'!$A:$A,$A208,'[1]2021'!$C:$C)-SUMIF('[1]2021'!$E:$E,$A208,'[1]2021'!$G:$G))/12</f>
        <v>0</v>
      </c>
      <c r="S208" s="53">
        <f>+(+SUMIF('[1]2021'!$A:$A,$A208,'[1]2021'!$C:$C)-SUMIF('[1]2021'!$E:$E,$A208,'[1]2021'!$G:$G))/12</f>
        <v>0</v>
      </c>
      <c r="T208" s="53">
        <f>+(+SUMIF('[1]2021'!$A:$A,$A208,'[1]2021'!$C:$C)-SUMIF('[1]2021'!$E:$E,$A208,'[1]2021'!$G:$G))/12</f>
        <v>0</v>
      </c>
      <c r="U208" s="53">
        <f>+SUM(I208:INDEX(I208:T208,1,Settings!$C$4))</f>
        <v>0</v>
      </c>
      <c r="V208" s="53">
        <f t="shared" si="96"/>
        <v>0</v>
      </c>
      <c r="W208" s="53"/>
      <c r="X208" s="53">
        <f>+SUMIFS(postings!$T:$T,postings!$C:$C,'pl-data'!X$2,postings!$D:$D,'pl-data'!X$3,postings!$I:$I,'pl-data'!$A208)-SUMIFS(postings!$W:$W,postings!$C:$C,'pl-data'!X$2,postings!$D:$D,'pl-data'!X$3,postings!$M:$M,'pl-data'!$A208)</f>
        <v>0</v>
      </c>
      <c r="Y208" s="53">
        <f>+SUMIFS(postings!$T:$T,postings!$C:$C,'pl-data'!Y$2,postings!$D:$D,'pl-data'!Y$3,postings!$I:$I,'pl-data'!$A208)-SUMIFS(postings!$W:$W,postings!$C:$C,'pl-data'!Y$2,postings!$D:$D,'pl-data'!Y$3,postings!$M:$M,'pl-data'!$A208)</f>
        <v>0</v>
      </c>
      <c r="Z208" s="53">
        <f>+SUMIFS(postings!$T:$T,postings!$C:$C,'pl-data'!Z$2,postings!$D:$D,'pl-data'!Z$3,postings!$I:$I,'pl-data'!$A208)-SUMIFS(postings!$W:$W,postings!$C:$C,'pl-data'!Z$2,postings!$D:$D,'pl-data'!Z$3,postings!$M:$M,'pl-data'!$A208)</f>
        <v>0</v>
      </c>
      <c r="AA208" s="53">
        <f>+SUMIFS(postings!$T:$T,postings!$C:$C,'pl-data'!AA$2,postings!$D:$D,'pl-data'!AA$3,postings!$I:$I,'pl-data'!$A208)-SUMIFS(postings!$W:$W,postings!$C:$C,'pl-data'!AA$2,postings!$D:$D,'pl-data'!AA$3,postings!$M:$M,'pl-data'!$A208)</f>
        <v>0</v>
      </c>
      <c r="AB208" s="53">
        <f>+SUMIFS(postings!$T:$T,postings!$C:$C,'pl-data'!AB$2,postings!$D:$D,'pl-data'!AB$3,postings!$I:$I,'pl-data'!$A208)-SUMIFS(postings!$W:$W,postings!$C:$C,'pl-data'!AB$2,postings!$D:$D,'pl-data'!AB$3,postings!$M:$M,'pl-data'!$A208)</f>
        <v>0</v>
      </c>
      <c r="AC208" s="53">
        <f>+SUMIFS(postings!$T:$T,postings!$C:$C,'pl-data'!AC$2,postings!$D:$D,'pl-data'!AC$3,postings!$I:$I,'pl-data'!$A208)-SUMIFS(postings!$W:$W,postings!$C:$C,'pl-data'!AC$2,postings!$D:$D,'pl-data'!AC$3,postings!$M:$M,'pl-data'!$A208)</f>
        <v>0</v>
      </c>
      <c r="AD208" s="53">
        <f>+SUMIFS(postings!$T:$T,postings!$C:$C,'pl-data'!AD$2,postings!$D:$D,'pl-data'!AD$3,postings!$I:$I,'pl-data'!$A208)-SUMIFS(postings!$W:$W,postings!$C:$C,'pl-data'!AD$2,postings!$D:$D,'pl-data'!AD$3,postings!$M:$M,'pl-data'!$A208)</f>
        <v>0</v>
      </c>
      <c r="AE208" s="53">
        <f>+SUMIFS(postings!$T:$T,postings!$C:$C,'pl-data'!AE$2,postings!$D:$D,'pl-data'!AE$3,postings!$I:$I,'pl-data'!$A208)-SUMIFS(postings!$W:$W,postings!$C:$C,'pl-data'!AE$2,postings!$D:$D,'pl-data'!AE$3,postings!$M:$M,'pl-data'!$A208)</f>
        <v>0</v>
      </c>
      <c r="AF208" s="53">
        <f>+SUMIFS(postings!$T:$T,postings!$C:$C,'pl-data'!AF$2,postings!$D:$D,'pl-data'!AF$3,postings!$I:$I,'pl-data'!$A208)-SUMIFS(postings!$W:$W,postings!$C:$C,'pl-data'!AF$2,postings!$D:$D,'pl-data'!AF$3,postings!$M:$M,'pl-data'!$A208)</f>
        <v>0</v>
      </c>
      <c r="AG208" s="53">
        <f>+SUMIFS(postings!$T:$T,postings!$C:$C,'pl-data'!AG$2,postings!$D:$D,'pl-data'!AG$3,postings!$I:$I,'pl-data'!$A208)-SUMIFS(postings!$W:$W,postings!$C:$C,'pl-data'!AG$2,postings!$D:$D,'pl-data'!AG$3,postings!$M:$M,'pl-data'!$A208)</f>
        <v>0</v>
      </c>
      <c r="AH208" s="53">
        <f>+SUMIFS(postings!$T:$T,postings!$C:$C,'pl-data'!AH$2,postings!$D:$D,'pl-data'!AH$3,postings!$I:$I,'pl-data'!$A208)-SUMIFS(postings!$W:$W,postings!$C:$C,'pl-data'!AH$2,postings!$D:$D,'pl-data'!AH$3,postings!$M:$M,'pl-data'!$A208)</f>
        <v>0</v>
      </c>
      <c r="AI208" s="53">
        <f>+SUMIFS(postings!$T:$T,postings!$C:$C,'pl-data'!AI$2,postings!$D:$D,'pl-data'!AI$3,postings!$I:$I,'pl-data'!$A208)-SUMIFS(postings!$W:$W,postings!$C:$C,'pl-data'!AI$2,postings!$D:$D,'pl-data'!AI$3,postings!$M:$M,'pl-data'!$A208)</f>
        <v>0</v>
      </c>
      <c r="AJ208" s="53">
        <f>+SUM(X208:INDEX(X208:AI208,1,Settings!$C$4))</f>
        <v>0</v>
      </c>
      <c r="AK208" s="53">
        <f t="shared" si="97"/>
        <v>0</v>
      </c>
      <c r="AL208" s="53"/>
      <c r="AM208" s="53">
        <f t="shared" si="98"/>
        <v>0</v>
      </c>
      <c r="AN208" s="53">
        <f t="shared" si="99"/>
        <v>0</v>
      </c>
      <c r="AO208" s="53">
        <f t="shared" si="100"/>
        <v>0</v>
      </c>
      <c r="AP208" s="53">
        <f t="shared" si="101"/>
        <v>0</v>
      </c>
      <c r="AQ208" s="53">
        <f t="shared" si="102"/>
        <v>0</v>
      </c>
      <c r="AR208" s="53">
        <f t="shared" si="103"/>
        <v>0</v>
      </c>
      <c r="AS208" s="53">
        <f t="shared" si="104"/>
        <v>0</v>
      </c>
      <c r="AT208" s="53">
        <f t="shared" si="105"/>
        <v>0</v>
      </c>
      <c r="AU208" s="53">
        <f t="shared" si="106"/>
        <v>0</v>
      </c>
      <c r="AV208" s="53">
        <f t="shared" si="107"/>
        <v>0</v>
      </c>
      <c r="AW208" s="53">
        <f t="shared" si="108"/>
        <v>0</v>
      </c>
      <c r="AX208" s="53">
        <f t="shared" si="109"/>
        <v>0</v>
      </c>
      <c r="AY208" s="53">
        <f>+SUM(AM208:INDEX(AM208:AX208,1,Settings!$C$4))</f>
        <v>0</v>
      </c>
      <c r="AZ208" s="53">
        <f t="shared" si="110"/>
        <v>0</v>
      </c>
      <c r="BA208" s="53"/>
      <c r="BB208" s="53">
        <f t="shared" si="111"/>
        <v>0</v>
      </c>
      <c r="BC208" s="53">
        <f t="shared" si="112"/>
        <v>0</v>
      </c>
      <c r="BD208" s="53">
        <f t="shared" si="113"/>
        <v>0</v>
      </c>
      <c r="BE208" s="53">
        <f t="shared" si="114"/>
        <v>0</v>
      </c>
      <c r="BF208" s="53">
        <f t="shared" si="115"/>
        <v>0</v>
      </c>
      <c r="BG208" s="53">
        <f t="shared" si="116"/>
        <v>0</v>
      </c>
      <c r="BH208" s="53">
        <f t="shared" si="117"/>
        <v>0</v>
      </c>
      <c r="BI208" s="53">
        <f t="shared" si="118"/>
        <v>0</v>
      </c>
      <c r="BJ208" s="53">
        <f t="shared" si="119"/>
        <v>0</v>
      </c>
      <c r="BK208" s="53">
        <f t="shared" si="120"/>
        <v>0</v>
      </c>
      <c r="BL208" s="53">
        <f t="shared" si="121"/>
        <v>0</v>
      </c>
      <c r="BM208" s="53">
        <f t="shared" si="122"/>
        <v>0</v>
      </c>
      <c r="BN208" s="53">
        <f t="shared" si="123"/>
        <v>0</v>
      </c>
      <c r="BO208" s="53"/>
      <c r="BP208" s="53">
        <f t="shared" si="124"/>
        <v>0</v>
      </c>
      <c r="BQ208" s="53"/>
      <c r="BR208" s="53">
        <f t="shared" si="125"/>
        <v>0</v>
      </c>
    </row>
    <row r="209" spans="1:70" x14ac:dyDescent="0.2">
      <c r="A209" s="6">
        <v>3151</v>
      </c>
      <c r="B209" s="6" t="str">
        <f>+VLOOKUP(A209,masterfile!B:C,2,FALSE)</f>
        <v>Erhalt. Skonti § 13b UStG 19% Vorst./USt</v>
      </c>
      <c r="D209" s="53">
        <f>+SUMIF('[1]2017'!$A:$A,$A209,'[1]2017'!$C:$C)-SUMIF('[1]2017'!$E:$E,$A209,'[1]2017'!$G:$G)</f>
        <v>0</v>
      </c>
      <c r="E209" s="53">
        <f>+SUMIF('[1]2018'!$A:$A,$A209,'[1]2018'!$C:$C)-SUMIF('[1]2018'!$E:$E,$A209,'[1]2018'!$G:$G)</f>
        <v>0</v>
      </c>
      <c r="F209" s="53">
        <f>+SUMIF('[1]2019'!$A:$A,$A209,'[1]2019'!$C:$C)-SUMIF('[1]2019'!$E:$E,$A209,'[1]2019'!$G:$G)</f>
        <v>0</v>
      </c>
      <c r="G209" s="53">
        <f>+SUMIF('[1]2020'!$A:$A,$A209,'[1]2020'!$C:$C)-SUMIF('[1]2020'!$E:$E,$A209,'[1]2020'!$G:$G)</f>
        <v>0</v>
      </c>
      <c r="H209" s="53"/>
      <c r="I209" s="53">
        <f>+(+SUMIF('[1]2021'!$A:$A,$A209,'[1]2021'!$C:$C)-SUMIF('[1]2021'!$E:$E,$A209,'[1]2021'!$G:$G))/12</f>
        <v>0</v>
      </c>
      <c r="J209" s="53">
        <f>+(+SUMIF('[1]2021'!$A:$A,$A209,'[1]2021'!$C:$C)-SUMIF('[1]2021'!$E:$E,$A209,'[1]2021'!$G:$G))/12</f>
        <v>0</v>
      </c>
      <c r="K209" s="53">
        <f>+(+SUMIF('[1]2021'!$A:$A,$A209,'[1]2021'!$C:$C)-SUMIF('[1]2021'!$E:$E,$A209,'[1]2021'!$G:$G))/12</f>
        <v>0</v>
      </c>
      <c r="L209" s="53">
        <f>+(+SUMIF('[1]2021'!$A:$A,$A209,'[1]2021'!$C:$C)-SUMIF('[1]2021'!$E:$E,$A209,'[1]2021'!$G:$G))/12</f>
        <v>0</v>
      </c>
      <c r="M209" s="53">
        <f>+(+SUMIF('[1]2021'!$A:$A,$A209,'[1]2021'!$C:$C)-SUMIF('[1]2021'!$E:$E,$A209,'[1]2021'!$G:$G))/12</f>
        <v>0</v>
      </c>
      <c r="N209" s="53">
        <f>+(+SUMIF('[1]2021'!$A:$A,$A209,'[1]2021'!$C:$C)-SUMIF('[1]2021'!$E:$E,$A209,'[1]2021'!$G:$G))/12</f>
        <v>0</v>
      </c>
      <c r="O209" s="53">
        <f>+(+SUMIF('[1]2021'!$A:$A,$A209,'[1]2021'!$C:$C)-SUMIF('[1]2021'!$E:$E,$A209,'[1]2021'!$G:$G))/12</f>
        <v>0</v>
      </c>
      <c r="P209" s="53">
        <f>+(+SUMIF('[1]2021'!$A:$A,$A209,'[1]2021'!$C:$C)-SUMIF('[1]2021'!$E:$E,$A209,'[1]2021'!$G:$G))/12</f>
        <v>0</v>
      </c>
      <c r="Q209" s="53">
        <f>+(+SUMIF('[1]2021'!$A:$A,$A209,'[1]2021'!$C:$C)-SUMIF('[1]2021'!$E:$E,$A209,'[1]2021'!$G:$G))/12</f>
        <v>0</v>
      </c>
      <c r="R209" s="53">
        <f>+(+SUMIF('[1]2021'!$A:$A,$A209,'[1]2021'!$C:$C)-SUMIF('[1]2021'!$E:$E,$A209,'[1]2021'!$G:$G))/12</f>
        <v>0</v>
      </c>
      <c r="S209" s="53">
        <f>+(+SUMIF('[1]2021'!$A:$A,$A209,'[1]2021'!$C:$C)-SUMIF('[1]2021'!$E:$E,$A209,'[1]2021'!$G:$G))/12</f>
        <v>0</v>
      </c>
      <c r="T209" s="53">
        <f>+(+SUMIF('[1]2021'!$A:$A,$A209,'[1]2021'!$C:$C)-SUMIF('[1]2021'!$E:$E,$A209,'[1]2021'!$G:$G))/12</f>
        <v>0</v>
      </c>
      <c r="U209" s="53">
        <f>+SUM(I209:INDEX(I209:T209,1,Settings!$C$4))</f>
        <v>0</v>
      </c>
      <c r="V209" s="53">
        <f t="shared" si="96"/>
        <v>0</v>
      </c>
      <c r="W209" s="53"/>
      <c r="X209" s="53">
        <f>+SUMIFS(postings!$T:$T,postings!$C:$C,'pl-data'!X$2,postings!$D:$D,'pl-data'!X$3,postings!$I:$I,'pl-data'!$A209)-SUMIFS(postings!$W:$W,postings!$C:$C,'pl-data'!X$2,postings!$D:$D,'pl-data'!X$3,postings!$M:$M,'pl-data'!$A209)</f>
        <v>0</v>
      </c>
      <c r="Y209" s="53">
        <f>+SUMIFS(postings!$T:$T,postings!$C:$C,'pl-data'!Y$2,postings!$D:$D,'pl-data'!Y$3,postings!$I:$I,'pl-data'!$A209)-SUMIFS(postings!$W:$W,postings!$C:$C,'pl-data'!Y$2,postings!$D:$D,'pl-data'!Y$3,postings!$M:$M,'pl-data'!$A209)</f>
        <v>0</v>
      </c>
      <c r="Z209" s="53">
        <f>+SUMIFS(postings!$T:$T,postings!$C:$C,'pl-data'!Z$2,postings!$D:$D,'pl-data'!Z$3,postings!$I:$I,'pl-data'!$A209)-SUMIFS(postings!$W:$W,postings!$C:$C,'pl-data'!Z$2,postings!$D:$D,'pl-data'!Z$3,postings!$M:$M,'pl-data'!$A209)</f>
        <v>0</v>
      </c>
      <c r="AA209" s="53">
        <f>+SUMIFS(postings!$T:$T,postings!$C:$C,'pl-data'!AA$2,postings!$D:$D,'pl-data'!AA$3,postings!$I:$I,'pl-data'!$A209)-SUMIFS(postings!$W:$W,postings!$C:$C,'pl-data'!AA$2,postings!$D:$D,'pl-data'!AA$3,postings!$M:$M,'pl-data'!$A209)</f>
        <v>0</v>
      </c>
      <c r="AB209" s="53">
        <f>+SUMIFS(postings!$T:$T,postings!$C:$C,'pl-data'!AB$2,postings!$D:$D,'pl-data'!AB$3,postings!$I:$I,'pl-data'!$A209)-SUMIFS(postings!$W:$W,postings!$C:$C,'pl-data'!AB$2,postings!$D:$D,'pl-data'!AB$3,postings!$M:$M,'pl-data'!$A209)</f>
        <v>0</v>
      </c>
      <c r="AC209" s="53">
        <f>+SUMIFS(postings!$T:$T,postings!$C:$C,'pl-data'!AC$2,postings!$D:$D,'pl-data'!AC$3,postings!$I:$I,'pl-data'!$A209)-SUMIFS(postings!$W:$W,postings!$C:$C,'pl-data'!AC$2,postings!$D:$D,'pl-data'!AC$3,postings!$M:$M,'pl-data'!$A209)</f>
        <v>0</v>
      </c>
      <c r="AD209" s="53">
        <f>+SUMIFS(postings!$T:$T,postings!$C:$C,'pl-data'!AD$2,postings!$D:$D,'pl-data'!AD$3,postings!$I:$I,'pl-data'!$A209)-SUMIFS(postings!$W:$W,postings!$C:$C,'pl-data'!AD$2,postings!$D:$D,'pl-data'!AD$3,postings!$M:$M,'pl-data'!$A209)</f>
        <v>0</v>
      </c>
      <c r="AE209" s="53">
        <f>+SUMIFS(postings!$T:$T,postings!$C:$C,'pl-data'!AE$2,postings!$D:$D,'pl-data'!AE$3,postings!$I:$I,'pl-data'!$A209)-SUMIFS(postings!$W:$W,postings!$C:$C,'pl-data'!AE$2,postings!$D:$D,'pl-data'!AE$3,postings!$M:$M,'pl-data'!$A209)</f>
        <v>0</v>
      </c>
      <c r="AF209" s="53">
        <f>+SUMIFS(postings!$T:$T,postings!$C:$C,'pl-data'!AF$2,postings!$D:$D,'pl-data'!AF$3,postings!$I:$I,'pl-data'!$A209)-SUMIFS(postings!$W:$W,postings!$C:$C,'pl-data'!AF$2,postings!$D:$D,'pl-data'!AF$3,postings!$M:$M,'pl-data'!$A209)</f>
        <v>0</v>
      </c>
      <c r="AG209" s="53">
        <f>+SUMIFS(postings!$T:$T,postings!$C:$C,'pl-data'!AG$2,postings!$D:$D,'pl-data'!AG$3,postings!$I:$I,'pl-data'!$A209)-SUMIFS(postings!$W:$W,postings!$C:$C,'pl-data'!AG$2,postings!$D:$D,'pl-data'!AG$3,postings!$M:$M,'pl-data'!$A209)</f>
        <v>0</v>
      </c>
      <c r="AH209" s="53">
        <f>+SUMIFS(postings!$T:$T,postings!$C:$C,'pl-data'!AH$2,postings!$D:$D,'pl-data'!AH$3,postings!$I:$I,'pl-data'!$A209)-SUMIFS(postings!$W:$W,postings!$C:$C,'pl-data'!AH$2,postings!$D:$D,'pl-data'!AH$3,postings!$M:$M,'pl-data'!$A209)</f>
        <v>0</v>
      </c>
      <c r="AI209" s="53">
        <f>+SUMIFS(postings!$T:$T,postings!$C:$C,'pl-data'!AI$2,postings!$D:$D,'pl-data'!AI$3,postings!$I:$I,'pl-data'!$A209)-SUMIFS(postings!$W:$W,postings!$C:$C,'pl-data'!AI$2,postings!$D:$D,'pl-data'!AI$3,postings!$M:$M,'pl-data'!$A209)</f>
        <v>0</v>
      </c>
      <c r="AJ209" s="53">
        <f>+SUM(X209:INDEX(X209:AI209,1,Settings!$C$4))</f>
        <v>0</v>
      </c>
      <c r="AK209" s="53">
        <f t="shared" si="97"/>
        <v>0</v>
      </c>
      <c r="AL209" s="53"/>
      <c r="AM209" s="53">
        <f t="shared" si="98"/>
        <v>0</v>
      </c>
      <c r="AN209" s="53">
        <f t="shared" si="99"/>
        <v>0</v>
      </c>
      <c r="AO209" s="53">
        <f t="shared" si="100"/>
        <v>0</v>
      </c>
      <c r="AP209" s="53">
        <f t="shared" si="101"/>
        <v>0</v>
      </c>
      <c r="AQ209" s="53">
        <f t="shared" si="102"/>
        <v>0</v>
      </c>
      <c r="AR209" s="53">
        <f t="shared" si="103"/>
        <v>0</v>
      </c>
      <c r="AS209" s="53">
        <f t="shared" si="104"/>
        <v>0</v>
      </c>
      <c r="AT209" s="53">
        <f t="shared" si="105"/>
        <v>0</v>
      </c>
      <c r="AU209" s="53">
        <f t="shared" si="106"/>
        <v>0</v>
      </c>
      <c r="AV209" s="53">
        <f t="shared" si="107"/>
        <v>0</v>
      </c>
      <c r="AW209" s="53">
        <f t="shared" si="108"/>
        <v>0</v>
      </c>
      <c r="AX209" s="53">
        <f t="shared" si="109"/>
        <v>0</v>
      </c>
      <c r="AY209" s="53">
        <f>+SUM(AM209:INDEX(AM209:AX209,1,Settings!$C$4))</f>
        <v>0</v>
      </c>
      <c r="AZ209" s="53">
        <f t="shared" si="110"/>
        <v>0</v>
      </c>
      <c r="BA209" s="53"/>
      <c r="BB209" s="53">
        <f t="shared" si="111"/>
        <v>0</v>
      </c>
      <c r="BC209" s="53">
        <f t="shared" si="112"/>
        <v>0</v>
      </c>
      <c r="BD209" s="53">
        <f t="shared" si="113"/>
        <v>0</v>
      </c>
      <c r="BE209" s="53">
        <f t="shared" si="114"/>
        <v>0</v>
      </c>
      <c r="BF209" s="53">
        <f t="shared" si="115"/>
        <v>0</v>
      </c>
      <c r="BG209" s="53">
        <f t="shared" si="116"/>
        <v>0</v>
      </c>
      <c r="BH209" s="53">
        <f t="shared" si="117"/>
        <v>0</v>
      </c>
      <c r="BI209" s="53">
        <f t="shared" si="118"/>
        <v>0</v>
      </c>
      <c r="BJ209" s="53">
        <f t="shared" si="119"/>
        <v>0</v>
      </c>
      <c r="BK209" s="53">
        <f t="shared" si="120"/>
        <v>0</v>
      </c>
      <c r="BL209" s="53">
        <f t="shared" si="121"/>
        <v>0</v>
      </c>
      <c r="BM209" s="53">
        <f t="shared" si="122"/>
        <v>0</v>
      </c>
      <c r="BN209" s="53">
        <f t="shared" si="123"/>
        <v>0</v>
      </c>
      <c r="BO209" s="53"/>
      <c r="BP209" s="53">
        <f t="shared" si="124"/>
        <v>0</v>
      </c>
      <c r="BQ209" s="53"/>
      <c r="BR209" s="53">
        <f t="shared" si="125"/>
        <v>0</v>
      </c>
    </row>
    <row r="210" spans="1:70" x14ac:dyDescent="0.2">
      <c r="A210" s="6">
        <v>3152</v>
      </c>
      <c r="B210" s="6" t="str">
        <f>+VLOOKUP(A210,masterfile!B:C,2,FALSE)</f>
        <v>Erhalt. Skonti § 13b UStG 16% Vorst./USt</v>
      </c>
      <c r="D210" s="53">
        <f>+SUMIF('[1]2017'!$A:$A,$A210,'[1]2017'!$C:$C)-SUMIF('[1]2017'!$E:$E,$A210,'[1]2017'!$G:$G)</f>
        <v>0</v>
      </c>
      <c r="E210" s="53">
        <f>+SUMIF('[1]2018'!$A:$A,$A210,'[1]2018'!$C:$C)-SUMIF('[1]2018'!$E:$E,$A210,'[1]2018'!$G:$G)</f>
        <v>0</v>
      </c>
      <c r="F210" s="53">
        <f>+SUMIF('[1]2019'!$A:$A,$A210,'[1]2019'!$C:$C)-SUMIF('[1]2019'!$E:$E,$A210,'[1]2019'!$G:$G)</f>
        <v>0</v>
      </c>
      <c r="G210" s="53">
        <f>+SUMIF('[1]2020'!$A:$A,$A210,'[1]2020'!$C:$C)-SUMIF('[1]2020'!$E:$E,$A210,'[1]2020'!$G:$G)</f>
        <v>0</v>
      </c>
      <c r="H210" s="53"/>
      <c r="I210" s="53">
        <f>+(+SUMIF('[1]2021'!$A:$A,$A210,'[1]2021'!$C:$C)-SUMIF('[1]2021'!$E:$E,$A210,'[1]2021'!$G:$G))/12</f>
        <v>0</v>
      </c>
      <c r="J210" s="53">
        <f>+(+SUMIF('[1]2021'!$A:$A,$A210,'[1]2021'!$C:$C)-SUMIF('[1]2021'!$E:$E,$A210,'[1]2021'!$G:$G))/12</f>
        <v>0</v>
      </c>
      <c r="K210" s="53">
        <f>+(+SUMIF('[1]2021'!$A:$A,$A210,'[1]2021'!$C:$C)-SUMIF('[1]2021'!$E:$E,$A210,'[1]2021'!$G:$G))/12</f>
        <v>0</v>
      </c>
      <c r="L210" s="53">
        <f>+(+SUMIF('[1]2021'!$A:$A,$A210,'[1]2021'!$C:$C)-SUMIF('[1]2021'!$E:$E,$A210,'[1]2021'!$G:$G))/12</f>
        <v>0</v>
      </c>
      <c r="M210" s="53">
        <f>+(+SUMIF('[1]2021'!$A:$A,$A210,'[1]2021'!$C:$C)-SUMIF('[1]2021'!$E:$E,$A210,'[1]2021'!$G:$G))/12</f>
        <v>0</v>
      </c>
      <c r="N210" s="53">
        <f>+(+SUMIF('[1]2021'!$A:$A,$A210,'[1]2021'!$C:$C)-SUMIF('[1]2021'!$E:$E,$A210,'[1]2021'!$G:$G))/12</f>
        <v>0</v>
      </c>
      <c r="O210" s="53">
        <f>+(+SUMIF('[1]2021'!$A:$A,$A210,'[1]2021'!$C:$C)-SUMIF('[1]2021'!$E:$E,$A210,'[1]2021'!$G:$G))/12</f>
        <v>0</v>
      </c>
      <c r="P210" s="53">
        <f>+(+SUMIF('[1]2021'!$A:$A,$A210,'[1]2021'!$C:$C)-SUMIF('[1]2021'!$E:$E,$A210,'[1]2021'!$G:$G))/12</f>
        <v>0</v>
      </c>
      <c r="Q210" s="53">
        <f>+(+SUMIF('[1]2021'!$A:$A,$A210,'[1]2021'!$C:$C)-SUMIF('[1]2021'!$E:$E,$A210,'[1]2021'!$G:$G))/12</f>
        <v>0</v>
      </c>
      <c r="R210" s="53">
        <f>+(+SUMIF('[1]2021'!$A:$A,$A210,'[1]2021'!$C:$C)-SUMIF('[1]2021'!$E:$E,$A210,'[1]2021'!$G:$G))/12</f>
        <v>0</v>
      </c>
      <c r="S210" s="53">
        <f>+(+SUMIF('[1]2021'!$A:$A,$A210,'[1]2021'!$C:$C)-SUMIF('[1]2021'!$E:$E,$A210,'[1]2021'!$G:$G))/12</f>
        <v>0</v>
      </c>
      <c r="T210" s="53">
        <f>+(+SUMIF('[1]2021'!$A:$A,$A210,'[1]2021'!$C:$C)-SUMIF('[1]2021'!$E:$E,$A210,'[1]2021'!$G:$G))/12</f>
        <v>0</v>
      </c>
      <c r="U210" s="53">
        <f>+SUM(I210:INDEX(I210:T210,1,Settings!$C$4))</f>
        <v>0</v>
      </c>
      <c r="V210" s="53">
        <f t="shared" si="96"/>
        <v>0</v>
      </c>
      <c r="W210" s="53"/>
      <c r="X210" s="53">
        <f>+SUMIFS(postings!$T:$T,postings!$C:$C,'pl-data'!X$2,postings!$D:$D,'pl-data'!X$3,postings!$I:$I,'pl-data'!$A210)-SUMIFS(postings!$W:$W,postings!$C:$C,'pl-data'!X$2,postings!$D:$D,'pl-data'!X$3,postings!$M:$M,'pl-data'!$A210)</f>
        <v>0</v>
      </c>
      <c r="Y210" s="53">
        <f>+SUMIFS(postings!$T:$T,postings!$C:$C,'pl-data'!Y$2,postings!$D:$D,'pl-data'!Y$3,postings!$I:$I,'pl-data'!$A210)-SUMIFS(postings!$W:$W,postings!$C:$C,'pl-data'!Y$2,postings!$D:$D,'pl-data'!Y$3,postings!$M:$M,'pl-data'!$A210)</f>
        <v>0</v>
      </c>
      <c r="Z210" s="53">
        <f>+SUMIFS(postings!$T:$T,postings!$C:$C,'pl-data'!Z$2,postings!$D:$D,'pl-data'!Z$3,postings!$I:$I,'pl-data'!$A210)-SUMIFS(postings!$W:$W,postings!$C:$C,'pl-data'!Z$2,postings!$D:$D,'pl-data'!Z$3,postings!$M:$M,'pl-data'!$A210)</f>
        <v>0</v>
      </c>
      <c r="AA210" s="53">
        <f>+SUMIFS(postings!$T:$T,postings!$C:$C,'pl-data'!AA$2,postings!$D:$D,'pl-data'!AA$3,postings!$I:$I,'pl-data'!$A210)-SUMIFS(postings!$W:$W,postings!$C:$C,'pl-data'!AA$2,postings!$D:$D,'pl-data'!AA$3,postings!$M:$M,'pl-data'!$A210)</f>
        <v>0</v>
      </c>
      <c r="AB210" s="53">
        <f>+SUMIFS(postings!$T:$T,postings!$C:$C,'pl-data'!AB$2,postings!$D:$D,'pl-data'!AB$3,postings!$I:$I,'pl-data'!$A210)-SUMIFS(postings!$W:$W,postings!$C:$C,'pl-data'!AB$2,postings!$D:$D,'pl-data'!AB$3,postings!$M:$M,'pl-data'!$A210)</f>
        <v>0</v>
      </c>
      <c r="AC210" s="53">
        <f>+SUMIFS(postings!$T:$T,postings!$C:$C,'pl-data'!AC$2,postings!$D:$D,'pl-data'!AC$3,postings!$I:$I,'pl-data'!$A210)-SUMIFS(postings!$W:$W,postings!$C:$C,'pl-data'!AC$2,postings!$D:$D,'pl-data'!AC$3,postings!$M:$M,'pl-data'!$A210)</f>
        <v>0</v>
      </c>
      <c r="AD210" s="53">
        <f>+SUMIFS(postings!$T:$T,postings!$C:$C,'pl-data'!AD$2,postings!$D:$D,'pl-data'!AD$3,postings!$I:$I,'pl-data'!$A210)-SUMIFS(postings!$W:$W,postings!$C:$C,'pl-data'!AD$2,postings!$D:$D,'pl-data'!AD$3,postings!$M:$M,'pl-data'!$A210)</f>
        <v>0</v>
      </c>
      <c r="AE210" s="53">
        <f>+SUMIFS(postings!$T:$T,postings!$C:$C,'pl-data'!AE$2,postings!$D:$D,'pl-data'!AE$3,postings!$I:$I,'pl-data'!$A210)-SUMIFS(postings!$W:$W,postings!$C:$C,'pl-data'!AE$2,postings!$D:$D,'pl-data'!AE$3,postings!$M:$M,'pl-data'!$A210)</f>
        <v>0</v>
      </c>
      <c r="AF210" s="53">
        <f>+SUMIFS(postings!$T:$T,postings!$C:$C,'pl-data'!AF$2,postings!$D:$D,'pl-data'!AF$3,postings!$I:$I,'pl-data'!$A210)-SUMIFS(postings!$W:$W,postings!$C:$C,'pl-data'!AF$2,postings!$D:$D,'pl-data'!AF$3,postings!$M:$M,'pl-data'!$A210)</f>
        <v>0</v>
      </c>
      <c r="AG210" s="53">
        <f>+SUMIFS(postings!$T:$T,postings!$C:$C,'pl-data'!AG$2,postings!$D:$D,'pl-data'!AG$3,postings!$I:$I,'pl-data'!$A210)-SUMIFS(postings!$W:$W,postings!$C:$C,'pl-data'!AG$2,postings!$D:$D,'pl-data'!AG$3,postings!$M:$M,'pl-data'!$A210)</f>
        <v>0</v>
      </c>
      <c r="AH210" s="53">
        <f>+SUMIFS(postings!$T:$T,postings!$C:$C,'pl-data'!AH$2,postings!$D:$D,'pl-data'!AH$3,postings!$I:$I,'pl-data'!$A210)-SUMIFS(postings!$W:$W,postings!$C:$C,'pl-data'!AH$2,postings!$D:$D,'pl-data'!AH$3,postings!$M:$M,'pl-data'!$A210)</f>
        <v>0</v>
      </c>
      <c r="AI210" s="53">
        <f>+SUMIFS(postings!$T:$T,postings!$C:$C,'pl-data'!AI$2,postings!$D:$D,'pl-data'!AI$3,postings!$I:$I,'pl-data'!$A210)-SUMIFS(postings!$W:$W,postings!$C:$C,'pl-data'!AI$2,postings!$D:$D,'pl-data'!AI$3,postings!$M:$M,'pl-data'!$A210)</f>
        <v>0</v>
      </c>
      <c r="AJ210" s="53">
        <f>+SUM(X210:INDEX(X210:AI210,1,Settings!$C$4))</f>
        <v>0</v>
      </c>
      <c r="AK210" s="53">
        <f t="shared" si="97"/>
        <v>0</v>
      </c>
      <c r="AL210" s="53"/>
      <c r="AM210" s="53">
        <f t="shared" si="98"/>
        <v>0</v>
      </c>
      <c r="AN210" s="53">
        <f t="shared" si="99"/>
        <v>0</v>
      </c>
      <c r="AO210" s="53">
        <f t="shared" si="100"/>
        <v>0</v>
      </c>
      <c r="AP210" s="53">
        <f t="shared" si="101"/>
        <v>0</v>
      </c>
      <c r="AQ210" s="53">
        <f t="shared" si="102"/>
        <v>0</v>
      </c>
      <c r="AR210" s="53">
        <f t="shared" si="103"/>
        <v>0</v>
      </c>
      <c r="AS210" s="53">
        <f t="shared" si="104"/>
        <v>0</v>
      </c>
      <c r="AT210" s="53">
        <f t="shared" si="105"/>
        <v>0</v>
      </c>
      <c r="AU210" s="53">
        <f t="shared" si="106"/>
        <v>0</v>
      </c>
      <c r="AV210" s="53">
        <f t="shared" si="107"/>
        <v>0</v>
      </c>
      <c r="AW210" s="53">
        <f t="shared" si="108"/>
        <v>0</v>
      </c>
      <c r="AX210" s="53">
        <f t="shared" si="109"/>
        <v>0</v>
      </c>
      <c r="AY210" s="53">
        <f>+SUM(AM210:INDEX(AM210:AX210,1,Settings!$C$4))</f>
        <v>0</v>
      </c>
      <c r="AZ210" s="53">
        <f t="shared" si="110"/>
        <v>0</v>
      </c>
      <c r="BA210" s="53"/>
      <c r="BB210" s="53">
        <f t="shared" si="111"/>
        <v>0</v>
      </c>
      <c r="BC210" s="53">
        <f t="shared" si="112"/>
        <v>0</v>
      </c>
      <c r="BD210" s="53">
        <f t="shared" si="113"/>
        <v>0</v>
      </c>
      <c r="BE210" s="53">
        <f t="shared" si="114"/>
        <v>0</v>
      </c>
      <c r="BF210" s="53">
        <f t="shared" si="115"/>
        <v>0</v>
      </c>
      <c r="BG210" s="53">
        <f t="shared" si="116"/>
        <v>0</v>
      </c>
      <c r="BH210" s="53">
        <f t="shared" si="117"/>
        <v>0</v>
      </c>
      <c r="BI210" s="53">
        <f t="shared" si="118"/>
        <v>0</v>
      </c>
      <c r="BJ210" s="53">
        <f t="shared" si="119"/>
        <v>0</v>
      </c>
      <c r="BK210" s="53">
        <f t="shared" si="120"/>
        <v>0</v>
      </c>
      <c r="BL210" s="53">
        <f t="shared" si="121"/>
        <v>0</v>
      </c>
      <c r="BM210" s="53">
        <f t="shared" si="122"/>
        <v>0</v>
      </c>
      <c r="BN210" s="53">
        <f t="shared" si="123"/>
        <v>0</v>
      </c>
      <c r="BO210" s="53"/>
      <c r="BP210" s="53">
        <f t="shared" si="124"/>
        <v>0</v>
      </c>
      <c r="BQ210" s="53"/>
      <c r="BR210" s="53">
        <f t="shared" si="125"/>
        <v>0</v>
      </c>
    </row>
    <row r="211" spans="1:70" x14ac:dyDescent="0.2">
      <c r="A211" s="6">
        <v>3153</v>
      </c>
      <c r="B211" s="6" t="str">
        <f>+VLOOKUP(A211,masterfile!B:C,2,FALSE)</f>
        <v>Erhaltene Skonti § 13b UStG o.VoSt/m.USt</v>
      </c>
      <c r="D211" s="53">
        <f>+SUMIF('[1]2017'!$A:$A,$A211,'[1]2017'!$C:$C)-SUMIF('[1]2017'!$E:$E,$A211,'[1]2017'!$G:$G)</f>
        <v>0</v>
      </c>
      <c r="E211" s="53">
        <f>+SUMIF('[1]2018'!$A:$A,$A211,'[1]2018'!$C:$C)-SUMIF('[1]2018'!$E:$E,$A211,'[1]2018'!$G:$G)</f>
        <v>0</v>
      </c>
      <c r="F211" s="53">
        <f>+SUMIF('[1]2019'!$A:$A,$A211,'[1]2019'!$C:$C)-SUMIF('[1]2019'!$E:$E,$A211,'[1]2019'!$G:$G)</f>
        <v>0</v>
      </c>
      <c r="G211" s="53">
        <f>+SUMIF('[1]2020'!$A:$A,$A211,'[1]2020'!$C:$C)-SUMIF('[1]2020'!$E:$E,$A211,'[1]2020'!$G:$G)</f>
        <v>0</v>
      </c>
      <c r="H211" s="53"/>
      <c r="I211" s="53">
        <f>+(+SUMIF('[1]2021'!$A:$A,$A211,'[1]2021'!$C:$C)-SUMIF('[1]2021'!$E:$E,$A211,'[1]2021'!$G:$G))/12</f>
        <v>0</v>
      </c>
      <c r="J211" s="53">
        <f>+(+SUMIF('[1]2021'!$A:$A,$A211,'[1]2021'!$C:$C)-SUMIF('[1]2021'!$E:$E,$A211,'[1]2021'!$G:$G))/12</f>
        <v>0</v>
      </c>
      <c r="K211" s="53">
        <f>+(+SUMIF('[1]2021'!$A:$A,$A211,'[1]2021'!$C:$C)-SUMIF('[1]2021'!$E:$E,$A211,'[1]2021'!$G:$G))/12</f>
        <v>0</v>
      </c>
      <c r="L211" s="53">
        <f>+(+SUMIF('[1]2021'!$A:$A,$A211,'[1]2021'!$C:$C)-SUMIF('[1]2021'!$E:$E,$A211,'[1]2021'!$G:$G))/12</f>
        <v>0</v>
      </c>
      <c r="M211" s="53">
        <f>+(+SUMIF('[1]2021'!$A:$A,$A211,'[1]2021'!$C:$C)-SUMIF('[1]2021'!$E:$E,$A211,'[1]2021'!$G:$G))/12</f>
        <v>0</v>
      </c>
      <c r="N211" s="53">
        <f>+(+SUMIF('[1]2021'!$A:$A,$A211,'[1]2021'!$C:$C)-SUMIF('[1]2021'!$E:$E,$A211,'[1]2021'!$G:$G))/12</f>
        <v>0</v>
      </c>
      <c r="O211" s="53">
        <f>+(+SUMIF('[1]2021'!$A:$A,$A211,'[1]2021'!$C:$C)-SUMIF('[1]2021'!$E:$E,$A211,'[1]2021'!$G:$G))/12</f>
        <v>0</v>
      </c>
      <c r="P211" s="53">
        <f>+(+SUMIF('[1]2021'!$A:$A,$A211,'[1]2021'!$C:$C)-SUMIF('[1]2021'!$E:$E,$A211,'[1]2021'!$G:$G))/12</f>
        <v>0</v>
      </c>
      <c r="Q211" s="53">
        <f>+(+SUMIF('[1]2021'!$A:$A,$A211,'[1]2021'!$C:$C)-SUMIF('[1]2021'!$E:$E,$A211,'[1]2021'!$G:$G))/12</f>
        <v>0</v>
      </c>
      <c r="R211" s="53">
        <f>+(+SUMIF('[1]2021'!$A:$A,$A211,'[1]2021'!$C:$C)-SUMIF('[1]2021'!$E:$E,$A211,'[1]2021'!$G:$G))/12</f>
        <v>0</v>
      </c>
      <c r="S211" s="53">
        <f>+(+SUMIF('[1]2021'!$A:$A,$A211,'[1]2021'!$C:$C)-SUMIF('[1]2021'!$E:$E,$A211,'[1]2021'!$G:$G))/12</f>
        <v>0</v>
      </c>
      <c r="T211" s="53">
        <f>+(+SUMIF('[1]2021'!$A:$A,$A211,'[1]2021'!$C:$C)-SUMIF('[1]2021'!$E:$E,$A211,'[1]2021'!$G:$G))/12</f>
        <v>0</v>
      </c>
      <c r="U211" s="53">
        <f>+SUM(I211:INDEX(I211:T211,1,Settings!$C$4))</f>
        <v>0</v>
      </c>
      <c r="V211" s="53">
        <f t="shared" si="96"/>
        <v>0</v>
      </c>
      <c r="W211" s="53"/>
      <c r="X211" s="53">
        <f>+SUMIFS(postings!$T:$T,postings!$C:$C,'pl-data'!X$2,postings!$D:$D,'pl-data'!X$3,postings!$I:$I,'pl-data'!$A211)-SUMIFS(postings!$W:$W,postings!$C:$C,'pl-data'!X$2,postings!$D:$D,'pl-data'!X$3,postings!$M:$M,'pl-data'!$A211)</f>
        <v>0</v>
      </c>
      <c r="Y211" s="53">
        <f>+SUMIFS(postings!$T:$T,postings!$C:$C,'pl-data'!Y$2,postings!$D:$D,'pl-data'!Y$3,postings!$I:$I,'pl-data'!$A211)-SUMIFS(postings!$W:$W,postings!$C:$C,'pl-data'!Y$2,postings!$D:$D,'pl-data'!Y$3,postings!$M:$M,'pl-data'!$A211)</f>
        <v>0</v>
      </c>
      <c r="Z211" s="53">
        <f>+SUMIFS(postings!$T:$T,postings!$C:$C,'pl-data'!Z$2,postings!$D:$D,'pl-data'!Z$3,postings!$I:$I,'pl-data'!$A211)-SUMIFS(postings!$W:$W,postings!$C:$C,'pl-data'!Z$2,postings!$D:$D,'pl-data'!Z$3,postings!$M:$M,'pl-data'!$A211)</f>
        <v>0</v>
      </c>
      <c r="AA211" s="53">
        <f>+SUMIFS(postings!$T:$T,postings!$C:$C,'pl-data'!AA$2,postings!$D:$D,'pl-data'!AA$3,postings!$I:$I,'pl-data'!$A211)-SUMIFS(postings!$W:$W,postings!$C:$C,'pl-data'!AA$2,postings!$D:$D,'pl-data'!AA$3,postings!$M:$M,'pl-data'!$A211)</f>
        <v>0</v>
      </c>
      <c r="AB211" s="53">
        <f>+SUMIFS(postings!$T:$T,postings!$C:$C,'pl-data'!AB$2,postings!$D:$D,'pl-data'!AB$3,postings!$I:$I,'pl-data'!$A211)-SUMIFS(postings!$W:$W,postings!$C:$C,'pl-data'!AB$2,postings!$D:$D,'pl-data'!AB$3,postings!$M:$M,'pl-data'!$A211)</f>
        <v>0</v>
      </c>
      <c r="AC211" s="53">
        <f>+SUMIFS(postings!$T:$T,postings!$C:$C,'pl-data'!AC$2,postings!$D:$D,'pl-data'!AC$3,postings!$I:$I,'pl-data'!$A211)-SUMIFS(postings!$W:$W,postings!$C:$C,'pl-data'!AC$2,postings!$D:$D,'pl-data'!AC$3,postings!$M:$M,'pl-data'!$A211)</f>
        <v>0</v>
      </c>
      <c r="AD211" s="53">
        <f>+SUMIFS(postings!$T:$T,postings!$C:$C,'pl-data'!AD$2,postings!$D:$D,'pl-data'!AD$3,postings!$I:$I,'pl-data'!$A211)-SUMIFS(postings!$W:$W,postings!$C:$C,'pl-data'!AD$2,postings!$D:$D,'pl-data'!AD$3,postings!$M:$M,'pl-data'!$A211)</f>
        <v>0</v>
      </c>
      <c r="AE211" s="53">
        <f>+SUMIFS(postings!$T:$T,postings!$C:$C,'pl-data'!AE$2,postings!$D:$D,'pl-data'!AE$3,postings!$I:$I,'pl-data'!$A211)-SUMIFS(postings!$W:$W,postings!$C:$C,'pl-data'!AE$2,postings!$D:$D,'pl-data'!AE$3,postings!$M:$M,'pl-data'!$A211)</f>
        <v>0</v>
      </c>
      <c r="AF211" s="53">
        <f>+SUMIFS(postings!$T:$T,postings!$C:$C,'pl-data'!AF$2,postings!$D:$D,'pl-data'!AF$3,postings!$I:$I,'pl-data'!$A211)-SUMIFS(postings!$W:$W,postings!$C:$C,'pl-data'!AF$2,postings!$D:$D,'pl-data'!AF$3,postings!$M:$M,'pl-data'!$A211)</f>
        <v>0</v>
      </c>
      <c r="AG211" s="53">
        <f>+SUMIFS(postings!$T:$T,postings!$C:$C,'pl-data'!AG$2,postings!$D:$D,'pl-data'!AG$3,postings!$I:$I,'pl-data'!$A211)-SUMIFS(postings!$W:$W,postings!$C:$C,'pl-data'!AG$2,postings!$D:$D,'pl-data'!AG$3,postings!$M:$M,'pl-data'!$A211)</f>
        <v>0</v>
      </c>
      <c r="AH211" s="53">
        <f>+SUMIFS(postings!$T:$T,postings!$C:$C,'pl-data'!AH$2,postings!$D:$D,'pl-data'!AH$3,postings!$I:$I,'pl-data'!$A211)-SUMIFS(postings!$W:$W,postings!$C:$C,'pl-data'!AH$2,postings!$D:$D,'pl-data'!AH$3,postings!$M:$M,'pl-data'!$A211)</f>
        <v>0</v>
      </c>
      <c r="AI211" s="53">
        <f>+SUMIFS(postings!$T:$T,postings!$C:$C,'pl-data'!AI$2,postings!$D:$D,'pl-data'!AI$3,postings!$I:$I,'pl-data'!$A211)-SUMIFS(postings!$W:$W,postings!$C:$C,'pl-data'!AI$2,postings!$D:$D,'pl-data'!AI$3,postings!$M:$M,'pl-data'!$A211)</f>
        <v>0</v>
      </c>
      <c r="AJ211" s="53">
        <f>+SUM(X211:INDEX(X211:AI211,1,Settings!$C$4))</f>
        <v>0</v>
      </c>
      <c r="AK211" s="53">
        <f t="shared" si="97"/>
        <v>0</v>
      </c>
      <c r="AL211" s="53"/>
      <c r="AM211" s="53">
        <f t="shared" si="98"/>
        <v>0</v>
      </c>
      <c r="AN211" s="53">
        <f t="shared" si="99"/>
        <v>0</v>
      </c>
      <c r="AO211" s="53">
        <f t="shared" si="100"/>
        <v>0</v>
      </c>
      <c r="AP211" s="53">
        <f t="shared" si="101"/>
        <v>0</v>
      </c>
      <c r="AQ211" s="53">
        <f t="shared" si="102"/>
        <v>0</v>
      </c>
      <c r="AR211" s="53">
        <f t="shared" si="103"/>
        <v>0</v>
      </c>
      <c r="AS211" s="53">
        <f t="shared" si="104"/>
        <v>0</v>
      </c>
      <c r="AT211" s="53">
        <f t="shared" si="105"/>
        <v>0</v>
      </c>
      <c r="AU211" s="53">
        <f t="shared" si="106"/>
        <v>0</v>
      </c>
      <c r="AV211" s="53">
        <f t="shared" si="107"/>
        <v>0</v>
      </c>
      <c r="AW211" s="53">
        <f t="shared" si="108"/>
        <v>0</v>
      </c>
      <c r="AX211" s="53">
        <f t="shared" si="109"/>
        <v>0</v>
      </c>
      <c r="AY211" s="53">
        <f>+SUM(AM211:INDEX(AM211:AX211,1,Settings!$C$4))</f>
        <v>0</v>
      </c>
      <c r="AZ211" s="53">
        <f t="shared" si="110"/>
        <v>0</v>
      </c>
      <c r="BA211" s="53"/>
      <c r="BB211" s="53">
        <f t="shared" si="111"/>
        <v>0</v>
      </c>
      <c r="BC211" s="53">
        <f t="shared" si="112"/>
        <v>0</v>
      </c>
      <c r="BD211" s="53">
        <f t="shared" si="113"/>
        <v>0</v>
      </c>
      <c r="BE211" s="53">
        <f t="shared" si="114"/>
        <v>0</v>
      </c>
      <c r="BF211" s="53">
        <f t="shared" si="115"/>
        <v>0</v>
      </c>
      <c r="BG211" s="53">
        <f t="shared" si="116"/>
        <v>0</v>
      </c>
      <c r="BH211" s="53">
        <f t="shared" si="117"/>
        <v>0</v>
      </c>
      <c r="BI211" s="53">
        <f t="shared" si="118"/>
        <v>0</v>
      </c>
      <c r="BJ211" s="53">
        <f t="shared" si="119"/>
        <v>0</v>
      </c>
      <c r="BK211" s="53">
        <f t="shared" si="120"/>
        <v>0</v>
      </c>
      <c r="BL211" s="53">
        <f t="shared" si="121"/>
        <v>0</v>
      </c>
      <c r="BM211" s="53">
        <f t="shared" si="122"/>
        <v>0</v>
      </c>
      <c r="BN211" s="53">
        <f t="shared" si="123"/>
        <v>0</v>
      </c>
      <c r="BO211" s="53"/>
      <c r="BP211" s="53">
        <f t="shared" si="124"/>
        <v>0</v>
      </c>
      <c r="BQ211" s="53"/>
      <c r="BR211" s="53">
        <f t="shared" si="125"/>
        <v>0</v>
      </c>
    </row>
    <row r="212" spans="1:70" x14ac:dyDescent="0.2">
      <c r="A212" s="6">
        <v>3154</v>
      </c>
      <c r="B212" s="6" t="str">
        <f>+VLOOKUP(A212,masterfile!B:C,2,FALSE)</f>
        <v>Erhalt. Skonti § 13b UStG o.VoSt/19% USt</v>
      </c>
      <c r="D212" s="53">
        <f>+SUMIF('[1]2017'!$A:$A,$A212,'[1]2017'!$C:$C)-SUMIF('[1]2017'!$E:$E,$A212,'[1]2017'!$G:$G)</f>
        <v>0</v>
      </c>
      <c r="E212" s="53">
        <f>+SUMIF('[1]2018'!$A:$A,$A212,'[1]2018'!$C:$C)-SUMIF('[1]2018'!$E:$E,$A212,'[1]2018'!$G:$G)</f>
        <v>0</v>
      </c>
      <c r="F212" s="53">
        <f>+SUMIF('[1]2019'!$A:$A,$A212,'[1]2019'!$C:$C)-SUMIF('[1]2019'!$E:$E,$A212,'[1]2019'!$G:$G)</f>
        <v>0</v>
      </c>
      <c r="G212" s="53">
        <f>+SUMIF('[1]2020'!$A:$A,$A212,'[1]2020'!$C:$C)-SUMIF('[1]2020'!$E:$E,$A212,'[1]2020'!$G:$G)</f>
        <v>0</v>
      </c>
      <c r="H212" s="53"/>
      <c r="I212" s="53">
        <f>+(+SUMIF('[1]2021'!$A:$A,$A212,'[1]2021'!$C:$C)-SUMIF('[1]2021'!$E:$E,$A212,'[1]2021'!$G:$G))/12</f>
        <v>0</v>
      </c>
      <c r="J212" s="53">
        <f>+(+SUMIF('[1]2021'!$A:$A,$A212,'[1]2021'!$C:$C)-SUMIF('[1]2021'!$E:$E,$A212,'[1]2021'!$G:$G))/12</f>
        <v>0</v>
      </c>
      <c r="K212" s="53">
        <f>+(+SUMIF('[1]2021'!$A:$A,$A212,'[1]2021'!$C:$C)-SUMIF('[1]2021'!$E:$E,$A212,'[1]2021'!$G:$G))/12</f>
        <v>0</v>
      </c>
      <c r="L212" s="53">
        <f>+(+SUMIF('[1]2021'!$A:$A,$A212,'[1]2021'!$C:$C)-SUMIF('[1]2021'!$E:$E,$A212,'[1]2021'!$G:$G))/12</f>
        <v>0</v>
      </c>
      <c r="M212" s="53">
        <f>+(+SUMIF('[1]2021'!$A:$A,$A212,'[1]2021'!$C:$C)-SUMIF('[1]2021'!$E:$E,$A212,'[1]2021'!$G:$G))/12</f>
        <v>0</v>
      </c>
      <c r="N212" s="53">
        <f>+(+SUMIF('[1]2021'!$A:$A,$A212,'[1]2021'!$C:$C)-SUMIF('[1]2021'!$E:$E,$A212,'[1]2021'!$G:$G))/12</f>
        <v>0</v>
      </c>
      <c r="O212" s="53">
        <f>+(+SUMIF('[1]2021'!$A:$A,$A212,'[1]2021'!$C:$C)-SUMIF('[1]2021'!$E:$E,$A212,'[1]2021'!$G:$G))/12</f>
        <v>0</v>
      </c>
      <c r="P212" s="53">
        <f>+(+SUMIF('[1]2021'!$A:$A,$A212,'[1]2021'!$C:$C)-SUMIF('[1]2021'!$E:$E,$A212,'[1]2021'!$G:$G))/12</f>
        <v>0</v>
      </c>
      <c r="Q212" s="53">
        <f>+(+SUMIF('[1]2021'!$A:$A,$A212,'[1]2021'!$C:$C)-SUMIF('[1]2021'!$E:$E,$A212,'[1]2021'!$G:$G))/12</f>
        <v>0</v>
      </c>
      <c r="R212" s="53">
        <f>+(+SUMIF('[1]2021'!$A:$A,$A212,'[1]2021'!$C:$C)-SUMIF('[1]2021'!$E:$E,$A212,'[1]2021'!$G:$G))/12</f>
        <v>0</v>
      </c>
      <c r="S212" s="53">
        <f>+(+SUMIF('[1]2021'!$A:$A,$A212,'[1]2021'!$C:$C)-SUMIF('[1]2021'!$E:$E,$A212,'[1]2021'!$G:$G))/12</f>
        <v>0</v>
      </c>
      <c r="T212" s="53">
        <f>+(+SUMIF('[1]2021'!$A:$A,$A212,'[1]2021'!$C:$C)-SUMIF('[1]2021'!$E:$E,$A212,'[1]2021'!$G:$G))/12</f>
        <v>0</v>
      </c>
      <c r="U212" s="53">
        <f>+SUM(I212:INDEX(I212:T212,1,Settings!$C$4))</f>
        <v>0</v>
      </c>
      <c r="V212" s="53">
        <f t="shared" si="96"/>
        <v>0</v>
      </c>
      <c r="W212" s="53"/>
      <c r="X212" s="53">
        <f>+SUMIFS(postings!$T:$T,postings!$C:$C,'pl-data'!X$2,postings!$D:$D,'pl-data'!X$3,postings!$I:$I,'pl-data'!$A212)-SUMIFS(postings!$W:$W,postings!$C:$C,'pl-data'!X$2,postings!$D:$D,'pl-data'!X$3,postings!$M:$M,'pl-data'!$A212)</f>
        <v>0</v>
      </c>
      <c r="Y212" s="53">
        <f>+SUMIFS(postings!$T:$T,postings!$C:$C,'pl-data'!Y$2,postings!$D:$D,'pl-data'!Y$3,postings!$I:$I,'pl-data'!$A212)-SUMIFS(postings!$W:$W,postings!$C:$C,'pl-data'!Y$2,postings!$D:$D,'pl-data'!Y$3,postings!$M:$M,'pl-data'!$A212)</f>
        <v>0</v>
      </c>
      <c r="Z212" s="53">
        <f>+SUMIFS(postings!$T:$T,postings!$C:$C,'pl-data'!Z$2,postings!$D:$D,'pl-data'!Z$3,postings!$I:$I,'pl-data'!$A212)-SUMIFS(postings!$W:$W,postings!$C:$C,'pl-data'!Z$2,postings!$D:$D,'pl-data'!Z$3,postings!$M:$M,'pl-data'!$A212)</f>
        <v>0</v>
      </c>
      <c r="AA212" s="53">
        <f>+SUMIFS(postings!$T:$T,postings!$C:$C,'pl-data'!AA$2,postings!$D:$D,'pl-data'!AA$3,postings!$I:$I,'pl-data'!$A212)-SUMIFS(postings!$W:$W,postings!$C:$C,'pl-data'!AA$2,postings!$D:$D,'pl-data'!AA$3,postings!$M:$M,'pl-data'!$A212)</f>
        <v>0</v>
      </c>
      <c r="AB212" s="53">
        <f>+SUMIFS(postings!$T:$T,postings!$C:$C,'pl-data'!AB$2,postings!$D:$D,'pl-data'!AB$3,postings!$I:$I,'pl-data'!$A212)-SUMIFS(postings!$W:$W,postings!$C:$C,'pl-data'!AB$2,postings!$D:$D,'pl-data'!AB$3,postings!$M:$M,'pl-data'!$A212)</f>
        <v>0</v>
      </c>
      <c r="AC212" s="53">
        <f>+SUMIFS(postings!$T:$T,postings!$C:$C,'pl-data'!AC$2,postings!$D:$D,'pl-data'!AC$3,postings!$I:$I,'pl-data'!$A212)-SUMIFS(postings!$W:$W,postings!$C:$C,'pl-data'!AC$2,postings!$D:$D,'pl-data'!AC$3,postings!$M:$M,'pl-data'!$A212)</f>
        <v>0</v>
      </c>
      <c r="AD212" s="53">
        <f>+SUMIFS(postings!$T:$T,postings!$C:$C,'pl-data'!AD$2,postings!$D:$D,'pl-data'!AD$3,postings!$I:$I,'pl-data'!$A212)-SUMIFS(postings!$W:$W,postings!$C:$C,'pl-data'!AD$2,postings!$D:$D,'pl-data'!AD$3,postings!$M:$M,'pl-data'!$A212)</f>
        <v>0</v>
      </c>
      <c r="AE212" s="53">
        <f>+SUMIFS(postings!$T:$T,postings!$C:$C,'pl-data'!AE$2,postings!$D:$D,'pl-data'!AE$3,postings!$I:$I,'pl-data'!$A212)-SUMIFS(postings!$W:$W,postings!$C:$C,'pl-data'!AE$2,postings!$D:$D,'pl-data'!AE$3,postings!$M:$M,'pl-data'!$A212)</f>
        <v>0</v>
      </c>
      <c r="AF212" s="53">
        <f>+SUMIFS(postings!$T:$T,postings!$C:$C,'pl-data'!AF$2,postings!$D:$D,'pl-data'!AF$3,postings!$I:$I,'pl-data'!$A212)-SUMIFS(postings!$W:$W,postings!$C:$C,'pl-data'!AF$2,postings!$D:$D,'pl-data'!AF$3,postings!$M:$M,'pl-data'!$A212)</f>
        <v>0</v>
      </c>
      <c r="AG212" s="53">
        <f>+SUMIFS(postings!$T:$T,postings!$C:$C,'pl-data'!AG$2,postings!$D:$D,'pl-data'!AG$3,postings!$I:$I,'pl-data'!$A212)-SUMIFS(postings!$W:$W,postings!$C:$C,'pl-data'!AG$2,postings!$D:$D,'pl-data'!AG$3,postings!$M:$M,'pl-data'!$A212)</f>
        <v>0</v>
      </c>
      <c r="AH212" s="53">
        <f>+SUMIFS(postings!$T:$T,postings!$C:$C,'pl-data'!AH$2,postings!$D:$D,'pl-data'!AH$3,postings!$I:$I,'pl-data'!$A212)-SUMIFS(postings!$W:$W,postings!$C:$C,'pl-data'!AH$2,postings!$D:$D,'pl-data'!AH$3,postings!$M:$M,'pl-data'!$A212)</f>
        <v>0</v>
      </c>
      <c r="AI212" s="53">
        <f>+SUMIFS(postings!$T:$T,postings!$C:$C,'pl-data'!AI$2,postings!$D:$D,'pl-data'!AI$3,postings!$I:$I,'pl-data'!$A212)-SUMIFS(postings!$W:$W,postings!$C:$C,'pl-data'!AI$2,postings!$D:$D,'pl-data'!AI$3,postings!$M:$M,'pl-data'!$A212)</f>
        <v>0</v>
      </c>
      <c r="AJ212" s="53">
        <f>+SUM(X212:INDEX(X212:AI212,1,Settings!$C$4))</f>
        <v>0</v>
      </c>
      <c r="AK212" s="53">
        <f t="shared" si="97"/>
        <v>0</v>
      </c>
      <c r="AL212" s="53"/>
      <c r="AM212" s="53">
        <f t="shared" si="98"/>
        <v>0</v>
      </c>
      <c r="AN212" s="53">
        <f t="shared" si="99"/>
        <v>0</v>
      </c>
      <c r="AO212" s="53">
        <f t="shared" si="100"/>
        <v>0</v>
      </c>
      <c r="AP212" s="53">
        <f t="shared" si="101"/>
        <v>0</v>
      </c>
      <c r="AQ212" s="53">
        <f t="shared" si="102"/>
        <v>0</v>
      </c>
      <c r="AR212" s="53">
        <f t="shared" si="103"/>
        <v>0</v>
      </c>
      <c r="AS212" s="53">
        <f t="shared" si="104"/>
        <v>0</v>
      </c>
      <c r="AT212" s="53">
        <f t="shared" si="105"/>
        <v>0</v>
      </c>
      <c r="AU212" s="53">
        <f t="shared" si="106"/>
        <v>0</v>
      </c>
      <c r="AV212" s="53">
        <f t="shared" si="107"/>
        <v>0</v>
      </c>
      <c r="AW212" s="53">
        <f t="shared" si="108"/>
        <v>0</v>
      </c>
      <c r="AX212" s="53">
        <f t="shared" si="109"/>
        <v>0</v>
      </c>
      <c r="AY212" s="53">
        <f>+SUM(AM212:INDEX(AM212:AX212,1,Settings!$C$4))</f>
        <v>0</v>
      </c>
      <c r="AZ212" s="53">
        <f t="shared" si="110"/>
        <v>0</v>
      </c>
      <c r="BA212" s="53"/>
      <c r="BB212" s="53">
        <f t="shared" si="111"/>
        <v>0</v>
      </c>
      <c r="BC212" s="53">
        <f t="shared" si="112"/>
        <v>0</v>
      </c>
      <c r="BD212" s="53">
        <f t="shared" si="113"/>
        <v>0</v>
      </c>
      <c r="BE212" s="53">
        <f t="shared" si="114"/>
        <v>0</v>
      </c>
      <c r="BF212" s="53">
        <f t="shared" si="115"/>
        <v>0</v>
      </c>
      <c r="BG212" s="53">
        <f t="shared" si="116"/>
        <v>0</v>
      </c>
      <c r="BH212" s="53">
        <f t="shared" si="117"/>
        <v>0</v>
      </c>
      <c r="BI212" s="53">
        <f t="shared" si="118"/>
        <v>0</v>
      </c>
      <c r="BJ212" s="53">
        <f t="shared" si="119"/>
        <v>0</v>
      </c>
      <c r="BK212" s="53">
        <f t="shared" si="120"/>
        <v>0</v>
      </c>
      <c r="BL212" s="53">
        <f t="shared" si="121"/>
        <v>0</v>
      </c>
      <c r="BM212" s="53">
        <f t="shared" si="122"/>
        <v>0</v>
      </c>
      <c r="BN212" s="53">
        <f t="shared" si="123"/>
        <v>0</v>
      </c>
      <c r="BO212" s="53"/>
      <c r="BP212" s="53">
        <f t="shared" si="124"/>
        <v>0</v>
      </c>
      <c r="BQ212" s="53"/>
      <c r="BR212" s="53">
        <f t="shared" si="125"/>
        <v>0</v>
      </c>
    </row>
    <row r="213" spans="1:70" x14ac:dyDescent="0.2">
      <c r="A213" s="6">
        <v>3155</v>
      </c>
      <c r="B213" s="6" t="str">
        <f>+VLOOKUP(A213,masterfile!B:C,2,FALSE)</f>
        <v>Erhalt. Skonti § 13b UStG o.VoSt/16% USt</v>
      </c>
      <c r="D213" s="53">
        <f>+SUMIF('[1]2017'!$A:$A,$A213,'[1]2017'!$C:$C)-SUMIF('[1]2017'!$E:$E,$A213,'[1]2017'!$G:$G)</f>
        <v>0</v>
      </c>
      <c r="E213" s="53">
        <f>+SUMIF('[1]2018'!$A:$A,$A213,'[1]2018'!$C:$C)-SUMIF('[1]2018'!$E:$E,$A213,'[1]2018'!$G:$G)</f>
        <v>0</v>
      </c>
      <c r="F213" s="53">
        <f>+SUMIF('[1]2019'!$A:$A,$A213,'[1]2019'!$C:$C)-SUMIF('[1]2019'!$E:$E,$A213,'[1]2019'!$G:$G)</f>
        <v>0</v>
      </c>
      <c r="G213" s="53">
        <f>+SUMIF('[1]2020'!$A:$A,$A213,'[1]2020'!$C:$C)-SUMIF('[1]2020'!$E:$E,$A213,'[1]2020'!$G:$G)</f>
        <v>0</v>
      </c>
      <c r="H213" s="53"/>
      <c r="I213" s="53">
        <f>+(+SUMIF('[1]2021'!$A:$A,$A213,'[1]2021'!$C:$C)-SUMIF('[1]2021'!$E:$E,$A213,'[1]2021'!$G:$G))/12</f>
        <v>0</v>
      </c>
      <c r="J213" s="53">
        <f>+(+SUMIF('[1]2021'!$A:$A,$A213,'[1]2021'!$C:$C)-SUMIF('[1]2021'!$E:$E,$A213,'[1]2021'!$G:$G))/12</f>
        <v>0</v>
      </c>
      <c r="K213" s="53">
        <f>+(+SUMIF('[1]2021'!$A:$A,$A213,'[1]2021'!$C:$C)-SUMIF('[1]2021'!$E:$E,$A213,'[1]2021'!$G:$G))/12</f>
        <v>0</v>
      </c>
      <c r="L213" s="53">
        <f>+(+SUMIF('[1]2021'!$A:$A,$A213,'[1]2021'!$C:$C)-SUMIF('[1]2021'!$E:$E,$A213,'[1]2021'!$G:$G))/12</f>
        <v>0</v>
      </c>
      <c r="M213" s="53">
        <f>+(+SUMIF('[1]2021'!$A:$A,$A213,'[1]2021'!$C:$C)-SUMIF('[1]2021'!$E:$E,$A213,'[1]2021'!$G:$G))/12</f>
        <v>0</v>
      </c>
      <c r="N213" s="53">
        <f>+(+SUMIF('[1]2021'!$A:$A,$A213,'[1]2021'!$C:$C)-SUMIF('[1]2021'!$E:$E,$A213,'[1]2021'!$G:$G))/12</f>
        <v>0</v>
      </c>
      <c r="O213" s="53">
        <f>+(+SUMIF('[1]2021'!$A:$A,$A213,'[1]2021'!$C:$C)-SUMIF('[1]2021'!$E:$E,$A213,'[1]2021'!$G:$G))/12</f>
        <v>0</v>
      </c>
      <c r="P213" s="53">
        <f>+(+SUMIF('[1]2021'!$A:$A,$A213,'[1]2021'!$C:$C)-SUMIF('[1]2021'!$E:$E,$A213,'[1]2021'!$G:$G))/12</f>
        <v>0</v>
      </c>
      <c r="Q213" s="53">
        <f>+(+SUMIF('[1]2021'!$A:$A,$A213,'[1]2021'!$C:$C)-SUMIF('[1]2021'!$E:$E,$A213,'[1]2021'!$G:$G))/12</f>
        <v>0</v>
      </c>
      <c r="R213" s="53">
        <f>+(+SUMIF('[1]2021'!$A:$A,$A213,'[1]2021'!$C:$C)-SUMIF('[1]2021'!$E:$E,$A213,'[1]2021'!$G:$G))/12</f>
        <v>0</v>
      </c>
      <c r="S213" s="53">
        <f>+(+SUMIF('[1]2021'!$A:$A,$A213,'[1]2021'!$C:$C)-SUMIF('[1]2021'!$E:$E,$A213,'[1]2021'!$G:$G))/12</f>
        <v>0</v>
      </c>
      <c r="T213" s="53">
        <f>+(+SUMIF('[1]2021'!$A:$A,$A213,'[1]2021'!$C:$C)-SUMIF('[1]2021'!$E:$E,$A213,'[1]2021'!$G:$G))/12</f>
        <v>0</v>
      </c>
      <c r="U213" s="53">
        <f>+SUM(I213:INDEX(I213:T213,1,Settings!$C$4))</f>
        <v>0</v>
      </c>
      <c r="V213" s="53">
        <f t="shared" si="96"/>
        <v>0</v>
      </c>
      <c r="W213" s="53"/>
      <c r="X213" s="53">
        <f>+SUMIFS(postings!$T:$T,postings!$C:$C,'pl-data'!X$2,postings!$D:$D,'pl-data'!X$3,postings!$I:$I,'pl-data'!$A213)-SUMIFS(postings!$W:$W,postings!$C:$C,'pl-data'!X$2,postings!$D:$D,'pl-data'!X$3,postings!$M:$M,'pl-data'!$A213)</f>
        <v>0</v>
      </c>
      <c r="Y213" s="53">
        <f>+SUMIFS(postings!$T:$T,postings!$C:$C,'pl-data'!Y$2,postings!$D:$D,'pl-data'!Y$3,postings!$I:$I,'pl-data'!$A213)-SUMIFS(postings!$W:$W,postings!$C:$C,'pl-data'!Y$2,postings!$D:$D,'pl-data'!Y$3,postings!$M:$M,'pl-data'!$A213)</f>
        <v>0</v>
      </c>
      <c r="Z213" s="53">
        <f>+SUMIFS(postings!$T:$T,postings!$C:$C,'pl-data'!Z$2,postings!$D:$D,'pl-data'!Z$3,postings!$I:$I,'pl-data'!$A213)-SUMIFS(postings!$W:$W,postings!$C:$C,'pl-data'!Z$2,postings!$D:$D,'pl-data'!Z$3,postings!$M:$M,'pl-data'!$A213)</f>
        <v>0</v>
      </c>
      <c r="AA213" s="53">
        <f>+SUMIFS(postings!$T:$T,postings!$C:$C,'pl-data'!AA$2,postings!$D:$D,'pl-data'!AA$3,postings!$I:$I,'pl-data'!$A213)-SUMIFS(postings!$W:$W,postings!$C:$C,'pl-data'!AA$2,postings!$D:$D,'pl-data'!AA$3,postings!$M:$M,'pl-data'!$A213)</f>
        <v>0</v>
      </c>
      <c r="AB213" s="53">
        <f>+SUMIFS(postings!$T:$T,postings!$C:$C,'pl-data'!AB$2,postings!$D:$D,'pl-data'!AB$3,postings!$I:$I,'pl-data'!$A213)-SUMIFS(postings!$W:$W,postings!$C:$C,'pl-data'!AB$2,postings!$D:$D,'pl-data'!AB$3,postings!$M:$M,'pl-data'!$A213)</f>
        <v>0</v>
      </c>
      <c r="AC213" s="53">
        <f>+SUMIFS(postings!$T:$T,postings!$C:$C,'pl-data'!AC$2,postings!$D:$D,'pl-data'!AC$3,postings!$I:$I,'pl-data'!$A213)-SUMIFS(postings!$W:$W,postings!$C:$C,'pl-data'!AC$2,postings!$D:$D,'pl-data'!AC$3,postings!$M:$M,'pl-data'!$A213)</f>
        <v>0</v>
      </c>
      <c r="AD213" s="53">
        <f>+SUMIFS(postings!$T:$T,postings!$C:$C,'pl-data'!AD$2,postings!$D:$D,'pl-data'!AD$3,postings!$I:$I,'pl-data'!$A213)-SUMIFS(postings!$W:$W,postings!$C:$C,'pl-data'!AD$2,postings!$D:$D,'pl-data'!AD$3,postings!$M:$M,'pl-data'!$A213)</f>
        <v>0</v>
      </c>
      <c r="AE213" s="53">
        <f>+SUMIFS(postings!$T:$T,postings!$C:$C,'pl-data'!AE$2,postings!$D:$D,'pl-data'!AE$3,postings!$I:$I,'pl-data'!$A213)-SUMIFS(postings!$W:$W,postings!$C:$C,'pl-data'!AE$2,postings!$D:$D,'pl-data'!AE$3,postings!$M:$M,'pl-data'!$A213)</f>
        <v>0</v>
      </c>
      <c r="AF213" s="53">
        <f>+SUMIFS(postings!$T:$T,postings!$C:$C,'pl-data'!AF$2,postings!$D:$D,'pl-data'!AF$3,postings!$I:$I,'pl-data'!$A213)-SUMIFS(postings!$W:$W,postings!$C:$C,'pl-data'!AF$2,postings!$D:$D,'pl-data'!AF$3,postings!$M:$M,'pl-data'!$A213)</f>
        <v>0</v>
      </c>
      <c r="AG213" s="53">
        <f>+SUMIFS(postings!$T:$T,postings!$C:$C,'pl-data'!AG$2,postings!$D:$D,'pl-data'!AG$3,postings!$I:$I,'pl-data'!$A213)-SUMIFS(postings!$W:$W,postings!$C:$C,'pl-data'!AG$2,postings!$D:$D,'pl-data'!AG$3,postings!$M:$M,'pl-data'!$A213)</f>
        <v>0</v>
      </c>
      <c r="AH213" s="53">
        <f>+SUMIFS(postings!$T:$T,postings!$C:$C,'pl-data'!AH$2,postings!$D:$D,'pl-data'!AH$3,postings!$I:$I,'pl-data'!$A213)-SUMIFS(postings!$W:$W,postings!$C:$C,'pl-data'!AH$2,postings!$D:$D,'pl-data'!AH$3,postings!$M:$M,'pl-data'!$A213)</f>
        <v>0</v>
      </c>
      <c r="AI213" s="53">
        <f>+SUMIFS(postings!$T:$T,postings!$C:$C,'pl-data'!AI$2,postings!$D:$D,'pl-data'!AI$3,postings!$I:$I,'pl-data'!$A213)-SUMIFS(postings!$W:$W,postings!$C:$C,'pl-data'!AI$2,postings!$D:$D,'pl-data'!AI$3,postings!$M:$M,'pl-data'!$A213)</f>
        <v>0</v>
      </c>
      <c r="AJ213" s="53">
        <f>+SUM(X213:INDEX(X213:AI213,1,Settings!$C$4))</f>
        <v>0</v>
      </c>
      <c r="AK213" s="53">
        <f t="shared" si="97"/>
        <v>0</v>
      </c>
      <c r="AL213" s="53"/>
      <c r="AM213" s="53">
        <f t="shared" si="98"/>
        <v>0</v>
      </c>
      <c r="AN213" s="53">
        <f t="shared" si="99"/>
        <v>0</v>
      </c>
      <c r="AO213" s="53">
        <f t="shared" si="100"/>
        <v>0</v>
      </c>
      <c r="AP213" s="53">
        <f t="shared" si="101"/>
        <v>0</v>
      </c>
      <c r="AQ213" s="53">
        <f t="shared" si="102"/>
        <v>0</v>
      </c>
      <c r="AR213" s="53">
        <f t="shared" si="103"/>
        <v>0</v>
      </c>
      <c r="AS213" s="53">
        <f t="shared" si="104"/>
        <v>0</v>
      </c>
      <c r="AT213" s="53">
        <f t="shared" si="105"/>
        <v>0</v>
      </c>
      <c r="AU213" s="53">
        <f t="shared" si="106"/>
        <v>0</v>
      </c>
      <c r="AV213" s="53">
        <f t="shared" si="107"/>
        <v>0</v>
      </c>
      <c r="AW213" s="53">
        <f t="shared" si="108"/>
        <v>0</v>
      </c>
      <c r="AX213" s="53">
        <f t="shared" si="109"/>
        <v>0</v>
      </c>
      <c r="AY213" s="53">
        <f>+SUM(AM213:INDEX(AM213:AX213,1,Settings!$C$4))</f>
        <v>0</v>
      </c>
      <c r="AZ213" s="53">
        <f t="shared" si="110"/>
        <v>0</v>
      </c>
      <c r="BA213" s="53"/>
      <c r="BB213" s="53">
        <f t="shared" si="111"/>
        <v>0</v>
      </c>
      <c r="BC213" s="53">
        <f t="shared" si="112"/>
        <v>0</v>
      </c>
      <c r="BD213" s="53">
        <f t="shared" si="113"/>
        <v>0</v>
      </c>
      <c r="BE213" s="53">
        <f t="shared" si="114"/>
        <v>0</v>
      </c>
      <c r="BF213" s="53">
        <f t="shared" si="115"/>
        <v>0</v>
      </c>
      <c r="BG213" s="53">
        <f t="shared" si="116"/>
        <v>0</v>
      </c>
      <c r="BH213" s="53">
        <f t="shared" si="117"/>
        <v>0</v>
      </c>
      <c r="BI213" s="53">
        <f t="shared" si="118"/>
        <v>0</v>
      </c>
      <c r="BJ213" s="53">
        <f t="shared" si="119"/>
        <v>0</v>
      </c>
      <c r="BK213" s="53">
        <f t="shared" si="120"/>
        <v>0</v>
      </c>
      <c r="BL213" s="53">
        <f t="shared" si="121"/>
        <v>0</v>
      </c>
      <c r="BM213" s="53">
        <f t="shared" si="122"/>
        <v>0</v>
      </c>
      <c r="BN213" s="53">
        <f t="shared" si="123"/>
        <v>0</v>
      </c>
      <c r="BO213" s="53"/>
      <c r="BP213" s="53">
        <f t="shared" si="124"/>
        <v>0</v>
      </c>
      <c r="BQ213" s="53"/>
      <c r="BR213" s="53">
        <f t="shared" si="125"/>
        <v>0</v>
      </c>
    </row>
    <row r="214" spans="1:70" x14ac:dyDescent="0.2">
      <c r="A214" s="6">
        <v>3160</v>
      </c>
      <c r="B214" s="6" t="str">
        <f>+VLOOKUP(A214,masterfile!B:C,2,FALSE)</f>
        <v>Leistungen § 13b UStG mit VoSt-Abzug</v>
      </c>
      <c r="D214" s="53">
        <f>+SUMIF('[1]2017'!$A:$A,$A214,'[1]2017'!$C:$C)-SUMIF('[1]2017'!$E:$E,$A214,'[1]2017'!$G:$G)</f>
        <v>0</v>
      </c>
      <c r="E214" s="53">
        <f>+SUMIF('[1]2018'!$A:$A,$A214,'[1]2018'!$C:$C)-SUMIF('[1]2018'!$E:$E,$A214,'[1]2018'!$G:$G)</f>
        <v>0</v>
      </c>
      <c r="F214" s="53">
        <f>+SUMIF('[1]2019'!$A:$A,$A214,'[1]2019'!$C:$C)-SUMIF('[1]2019'!$E:$E,$A214,'[1]2019'!$G:$G)</f>
        <v>0</v>
      </c>
      <c r="G214" s="53">
        <f>+SUMIF('[1]2020'!$A:$A,$A214,'[1]2020'!$C:$C)-SUMIF('[1]2020'!$E:$E,$A214,'[1]2020'!$G:$G)</f>
        <v>0</v>
      </c>
      <c r="H214" s="53"/>
      <c r="I214" s="53">
        <f>+(+SUMIF('[1]2021'!$A:$A,$A214,'[1]2021'!$C:$C)-SUMIF('[1]2021'!$E:$E,$A214,'[1]2021'!$G:$G))/12</f>
        <v>0</v>
      </c>
      <c r="J214" s="53">
        <f>+(+SUMIF('[1]2021'!$A:$A,$A214,'[1]2021'!$C:$C)-SUMIF('[1]2021'!$E:$E,$A214,'[1]2021'!$G:$G))/12</f>
        <v>0</v>
      </c>
      <c r="K214" s="53">
        <f>+(+SUMIF('[1]2021'!$A:$A,$A214,'[1]2021'!$C:$C)-SUMIF('[1]2021'!$E:$E,$A214,'[1]2021'!$G:$G))/12</f>
        <v>0</v>
      </c>
      <c r="L214" s="53">
        <f>+(+SUMIF('[1]2021'!$A:$A,$A214,'[1]2021'!$C:$C)-SUMIF('[1]2021'!$E:$E,$A214,'[1]2021'!$G:$G))/12</f>
        <v>0</v>
      </c>
      <c r="M214" s="53">
        <f>+(+SUMIF('[1]2021'!$A:$A,$A214,'[1]2021'!$C:$C)-SUMIF('[1]2021'!$E:$E,$A214,'[1]2021'!$G:$G))/12</f>
        <v>0</v>
      </c>
      <c r="N214" s="53">
        <f>+(+SUMIF('[1]2021'!$A:$A,$A214,'[1]2021'!$C:$C)-SUMIF('[1]2021'!$E:$E,$A214,'[1]2021'!$G:$G))/12</f>
        <v>0</v>
      </c>
      <c r="O214" s="53">
        <f>+(+SUMIF('[1]2021'!$A:$A,$A214,'[1]2021'!$C:$C)-SUMIF('[1]2021'!$E:$E,$A214,'[1]2021'!$G:$G))/12</f>
        <v>0</v>
      </c>
      <c r="P214" s="53">
        <f>+(+SUMIF('[1]2021'!$A:$A,$A214,'[1]2021'!$C:$C)-SUMIF('[1]2021'!$E:$E,$A214,'[1]2021'!$G:$G))/12</f>
        <v>0</v>
      </c>
      <c r="Q214" s="53">
        <f>+(+SUMIF('[1]2021'!$A:$A,$A214,'[1]2021'!$C:$C)-SUMIF('[1]2021'!$E:$E,$A214,'[1]2021'!$G:$G))/12</f>
        <v>0</v>
      </c>
      <c r="R214" s="53">
        <f>+(+SUMIF('[1]2021'!$A:$A,$A214,'[1]2021'!$C:$C)-SUMIF('[1]2021'!$E:$E,$A214,'[1]2021'!$G:$G))/12</f>
        <v>0</v>
      </c>
      <c r="S214" s="53">
        <f>+(+SUMIF('[1]2021'!$A:$A,$A214,'[1]2021'!$C:$C)-SUMIF('[1]2021'!$E:$E,$A214,'[1]2021'!$G:$G))/12</f>
        <v>0</v>
      </c>
      <c r="T214" s="53">
        <f>+(+SUMIF('[1]2021'!$A:$A,$A214,'[1]2021'!$C:$C)-SUMIF('[1]2021'!$E:$E,$A214,'[1]2021'!$G:$G))/12</f>
        <v>0</v>
      </c>
      <c r="U214" s="53">
        <f>+SUM(I214:INDEX(I214:T214,1,Settings!$C$4))</f>
        <v>0</v>
      </c>
      <c r="V214" s="53">
        <f t="shared" si="96"/>
        <v>0</v>
      </c>
      <c r="W214" s="53"/>
      <c r="X214" s="53">
        <f>+SUMIFS(postings!$T:$T,postings!$C:$C,'pl-data'!X$2,postings!$D:$D,'pl-data'!X$3,postings!$I:$I,'pl-data'!$A214)-SUMIFS(postings!$W:$W,postings!$C:$C,'pl-data'!X$2,postings!$D:$D,'pl-data'!X$3,postings!$M:$M,'pl-data'!$A214)</f>
        <v>0</v>
      </c>
      <c r="Y214" s="53">
        <f>+SUMIFS(postings!$T:$T,postings!$C:$C,'pl-data'!Y$2,postings!$D:$D,'pl-data'!Y$3,postings!$I:$I,'pl-data'!$A214)-SUMIFS(postings!$W:$W,postings!$C:$C,'pl-data'!Y$2,postings!$D:$D,'pl-data'!Y$3,postings!$M:$M,'pl-data'!$A214)</f>
        <v>0</v>
      </c>
      <c r="Z214" s="53">
        <f>+SUMIFS(postings!$T:$T,postings!$C:$C,'pl-data'!Z$2,postings!$D:$D,'pl-data'!Z$3,postings!$I:$I,'pl-data'!$A214)-SUMIFS(postings!$W:$W,postings!$C:$C,'pl-data'!Z$2,postings!$D:$D,'pl-data'!Z$3,postings!$M:$M,'pl-data'!$A214)</f>
        <v>0</v>
      </c>
      <c r="AA214" s="53">
        <f>+SUMIFS(postings!$T:$T,postings!$C:$C,'pl-data'!AA$2,postings!$D:$D,'pl-data'!AA$3,postings!$I:$I,'pl-data'!$A214)-SUMIFS(postings!$W:$W,postings!$C:$C,'pl-data'!AA$2,postings!$D:$D,'pl-data'!AA$3,postings!$M:$M,'pl-data'!$A214)</f>
        <v>0</v>
      </c>
      <c r="AB214" s="53">
        <f>+SUMIFS(postings!$T:$T,postings!$C:$C,'pl-data'!AB$2,postings!$D:$D,'pl-data'!AB$3,postings!$I:$I,'pl-data'!$A214)-SUMIFS(postings!$W:$W,postings!$C:$C,'pl-data'!AB$2,postings!$D:$D,'pl-data'!AB$3,postings!$M:$M,'pl-data'!$A214)</f>
        <v>0</v>
      </c>
      <c r="AC214" s="53">
        <f>+SUMIFS(postings!$T:$T,postings!$C:$C,'pl-data'!AC$2,postings!$D:$D,'pl-data'!AC$3,postings!$I:$I,'pl-data'!$A214)-SUMIFS(postings!$W:$W,postings!$C:$C,'pl-data'!AC$2,postings!$D:$D,'pl-data'!AC$3,postings!$M:$M,'pl-data'!$A214)</f>
        <v>0</v>
      </c>
      <c r="AD214" s="53">
        <f>+SUMIFS(postings!$T:$T,postings!$C:$C,'pl-data'!AD$2,postings!$D:$D,'pl-data'!AD$3,postings!$I:$I,'pl-data'!$A214)-SUMIFS(postings!$W:$W,postings!$C:$C,'pl-data'!AD$2,postings!$D:$D,'pl-data'!AD$3,postings!$M:$M,'pl-data'!$A214)</f>
        <v>0</v>
      </c>
      <c r="AE214" s="53">
        <f>+SUMIFS(postings!$T:$T,postings!$C:$C,'pl-data'!AE$2,postings!$D:$D,'pl-data'!AE$3,postings!$I:$I,'pl-data'!$A214)-SUMIFS(postings!$W:$W,postings!$C:$C,'pl-data'!AE$2,postings!$D:$D,'pl-data'!AE$3,postings!$M:$M,'pl-data'!$A214)</f>
        <v>0</v>
      </c>
      <c r="AF214" s="53">
        <f>+SUMIFS(postings!$T:$T,postings!$C:$C,'pl-data'!AF$2,postings!$D:$D,'pl-data'!AF$3,postings!$I:$I,'pl-data'!$A214)-SUMIFS(postings!$W:$W,postings!$C:$C,'pl-data'!AF$2,postings!$D:$D,'pl-data'!AF$3,postings!$M:$M,'pl-data'!$A214)</f>
        <v>0</v>
      </c>
      <c r="AG214" s="53">
        <f>+SUMIFS(postings!$T:$T,postings!$C:$C,'pl-data'!AG$2,postings!$D:$D,'pl-data'!AG$3,postings!$I:$I,'pl-data'!$A214)-SUMIFS(postings!$W:$W,postings!$C:$C,'pl-data'!AG$2,postings!$D:$D,'pl-data'!AG$3,postings!$M:$M,'pl-data'!$A214)</f>
        <v>0</v>
      </c>
      <c r="AH214" s="53">
        <f>+SUMIFS(postings!$T:$T,postings!$C:$C,'pl-data'!AH$2,postings!$D:$D,'pl-data'!AH$3,postings!$I:$I,'pl-data'!$A214)-SUMIFS(postings!$W:$W,postings!$C:$C,'pl-data'!AH$2,postings!$D:$D,'pl-data'!AH$3,postings!$M:$M,'pl-data'!$A214)</f>
        <v>0</v>
      </c>
      <c r="AI214" s="53">
        <f>+SUMIFS(postings!$T:$T,postings!$C:$C,'pl-data'!AI$2,postings!$D:$D,'pl-data'!AI$3,postings!$I:$I,'pl-data'!$A214)-SUMIFS(postings!$W:$W,postings!$C:$C,'pl-data'!AI$2,postings!$D:$D,'pl-data'!AI$3,postings!$M:$M,'pl-data'!$A214)</f>
        <v>0</v>
      </c>
      <c r="AJ214" s="53">
        <f>+SUM(X214:INDEX(X214:AI214,1,Settings!$C$4))</f>
        <v>0</v>
      </c>
      <c r="AK214" s="53">
        <f t="shared" si="97"/>
        <v>0</v>
      </c>
      <c r="AL214" s="53"/>
      <c r="AM214" s="53">
        <f t="shared" si="98"/>
        <v>0</v>
      </c>
      <c r="AN214" s="53">
        <f t="shared" si="99"/>
        <v>0</v>
      </c>
      <c r="AO214" s="53">
        <f t="shared" si="100"/>
        <v>0</v>
      </c>
      <c r="AP214" s="53">
        <f t="shared" si="101"/>
        <v>0</v>
      </c>
      <c r="AQ214" s="53">
        <f t="shared" si="102"/>
        <v>0</v>
      </c>
      <c r="AR214" s="53">
        <f t="shared" si="103"/>
        <v>0</v>
      </c>
      <c r="AS214" s="53">
        <f t="shared" si="104"/>
        <v>0</v>
      </c>
      <c r="AT214" s="53">
        <f t="shared" si="105"/>
        <v>0</v>
      </c>
      <c r="AU214" s="53">
        <f t="shared" si="106"/>
        <v>0</v>
      </c>
      <c r="AV214" s="53">
        <f t="shared" si="107"/>
        <v>0</v>
      </c>
      <c r="AW214" s="53">
        <f t="shared" si="108"/>
        <v>0</v>
      </c>
      <c r="AX214" s="53">
        <f t="shared" si="109"/>
        <v>0</v>
      </c>
      <c r="AY214" s="53">
        <f>+SUM(AM214:INDEX(AM214:AX214,1,Settings!$C$4))</f>
        <v>0</v>
      </c>
      <c r="AZ214" s="53">
        <f t="shared" si="110"/>
        <v>0</v>
      </c>
      <c r="BA214" s="53"/>
      <c r="BB214" s="53">
        <f t="shared" si="111"/>
        <v>0</v>
      </c>
      <c r="BC214" s="53">
        <f t="shared" si="112"/>
        <v>0</v>
      </c>
      <c r="BD214" s="53">
        <f t="shared" si="113"/>
        <v>0</v>
      </c>
      <c r="BE214" s="53">
        <f t="shared" si="114"/>
        <v>0</v>
      </c>
      <c r="BF214" s="53">
        <f t="shared" si="115"/>
        <v>0</v>
      </c>
      <c r="BG214" s="53">
        <f t="shared" si="116"/>
        <v>0</v>
      </c>
      <c r="BH214" s="53">
        <f t="shared" si="117"/>
        <v>0</v>
      </c>
      <c r="BI214" s="53">
        <f t="shared" si="118"/>
        <v>0</v>
      </c>
      <c r="BJ214" s="53">
        <f t="shared" si="119"/>
        <v>0</v>
      </c>
      <c r="BK214" s="53">
        <f t="shared" si="120"/>
        <v>0</v>
      </c>
      <c r="BL214" s="53">
        <f t="shared" si="121"/>
        <v>0</v>
      </c>
      <c r="BM214" s="53">
        <f t="shared" si="122"/>
        <v>0</v>
      </c>
      <c r="BN214" s="53">
        <f t="shared" si="123"/>
        <v>0</v>
      </c>
      <c r="BO214" s="53"/>
      <c r="BP214" s="53">
        <f t="shared" si="124"/>
        <v>0</v>
      </c>
      <c r="BQ214" s="53"/>
      <c r="BR214" s="53">
        <f t="shared" si="125"/>
        <v>0</v>
      </c>
    </row>
    <row r="215" spans="1:70" x14ac:dyDescent="0.2">
      <c r="A215" s="6">
        <v>3165</v>
      </c>
      <c r="B215" s="6" t="str">
        <f>+VLOOKUP(A215,masterfile!B:C,2,FALSE)</f>
        <v>Leistungen § 13b UStG ohne VoSt-Abzug</v>
      </c>
      <c r="D215" s="53">
        <f>+SUMIF('[1]2017'!$A:$A,$A215,'[1]2017'!$C:$C)-SUMIF('[1]2017'!$E:$E,$A215,'[1]2017'!$G:$G)</f>
        <v>0</v>
      </c>
      <c r="E215" s="53">
        <f>+SUMIF('[1]2018'!$A:$A,$A215,'[1]2018'!$C:$C)-SUMIF('[1]2018'!$E:$E,$A215,'[1]2018'!$G:$G)</f>
        <v>0</v>
      </c>
      <c r="F215" s="53">
        <f>+SUMIF('[1]2019'!$A:$A,$A215,'[1]2019'!$C:$C)-SUMIF('[1]2019'!$E:$E,$A215,'[1]2019'!$G:$G)</f>
        <v>0</v>
      </c>
      <c r="G215" s="53">
        <f>+SUMIF('[1]2020'!$A:$A,$A215,'[1]2020'!$C:$C)-SUMIF('[1]2020'!$E:$E,$A215,'[1]2020'!$G:$G)</f>
        <v>0</v>
      </c>
      <c r="H215" s="53"/>
      <c r="I215" s="53">
        <f>+(+SUMIF('[1]2021'!$A:$A,$A215,'[1]2021'!$C:$C)-SUMIF('[1]2021'!$E:$E,$A215,'[1]2021'!$G:$G))/12</f>
        <v>0</v>
      </c>
      <c r="J215" s="53">
        <f>+(+SUMIF('[1]2021'!$A:$A,$A215,'[1]2021'!$C:$C)-SUMIF('[1]2021'!$E:$E,$A215,'[1]2021'!$G:$G))/12</f>
        <v>0</v>
      </c>
      <c r="K215" s="53">
        <f>+(+SUMIF('[1]2021'!$A:$A,$A215,'[1]2021'!$C:$C)-SUMIF('[1]2021'!$E:$E,$A215,'[1]2021'!$G:$G))/12</f>
        <v>0</v>
      </c>
      <c r="L215" s="53">
        <f>+(+SUMIF('[1]2021'!$A:$A,$A215,'[1]2021'!$C:$C)-SUMIF('[1]2021'!$E:$E,$A215,'[1]2021'!$G:$G))/12</f>
        <v>0</v>
      </c>
      <c r="M215" s="53">
        <f>+(+SUMIF('[1]2021'!$A:$A,$A215,'[1]2021'!$C:$C)-SUMIF('[1]2021'!$E:$E,$A215,'[1]2021'!$G:$G))/12</f>
        <v>0</v>
      </c>
      <c r="N215" s="53">
        <f>+(+SUMIF('[1]2021'!$A:$A,$A215,'[1]2021'!$C:$C)-SUMIF('[1]2021'!$E:$E,$A215,'[1]2021'!$G:$G))/12</f>
        <v>0</v>
      </c>
      <c r="O215" s="53">
        <f>+(+SUMIF('[1]2021'!$A:$A,$A215,'[1]2021'!$C:$C)-SUMIF('[1]2021'!$E:$E,$A215,'[1]2021'!$G:$G))/12</f>
        <v>0</v>
      </c>
      <c r="P215" s="53">
        <f>+(+SUMIF('[1]2021'!$A:$A,$A215,'[1]2021'!$C:$C)-SUMIF('[1]2021'!$E:$E,$A215,'[1]2021'!$G:$G))/12</f>
        <v>0</v>
      </c>
      <c r="Q215" s="53">
        <f>+(+SUMIF('[1]2021'!$A:$A,$A215,'[1]2021'!$C:$C)-SUMIF('[1]2021'!$E:$E,$A215,'[1]2021'!$G:$G))/12</f>
        <v>0</v>
      </c>
      <c r="R215" s="53">
        <f>+(+SUMIF('[1]2021'!$A:$A,$A215,'[1]2021'!$C:$C)-SUMIF('[1]2021'!$E:$E,$A215,'[1]2021'!$G:$G))/12</f>
        <v>0</v>
      </c>
      <c r="S215" s="53">
        <f>+(+SUMIF('[1]2021'!$A:$A,$A215,'[1]2021'!$C:$C)-SUMIF('[1]2021'!$E:$E,$A215,'[1]2021'!$G:$G))/12</f>
        <v>0</v>
      </c>
      <c r="T215" s="53">
        <f>+(+SUMIF('[1]2021'!$A:$A,$A215,'[1]2021'!$C:$C)-SUMIF('[1]2021'!$E:$E,$A215,'[1]2021'!$G:$G))/12</f>
        <v>0</v>
      </c>
      <c r="U215" s="53">
        <f>+SUM(I215:INDEX(I215:T215,1,Settings!$C$4))</f>
        <v>0</v>
      </c>
      <c r="V215" s="53">
        <f t="shared" si="96"/>
        <v>0</v>
      </c>
      <c r="W215" s="53"/>
      <c r="X215" s="53">
        <f>+SUMIFS(postings!$T:$T,postings!$C:$C,'pl-data'!X$2,postings!$D:$D,'pl-data'!X$3,postings!$I:$I,'pl-data'!$A215)-SUMIFS(postings!$W:$W,postings!$C:$C,'pl-data'!X$2,postings!$D:$D,'pl-data'!X$3,postings!$M:$M,'pl-data'!$A215)</f>
        <v>0</v>
      </c>
      <c r="Y215" s="53">
        <f>+SUMIFS(postings!$T:$T,postings!$C:$C,'pl-data'!Y$2,postings!$D:$D,'pl-data'!Y$3,postings!$I:$I,'pl-data'!$A215)-SUMIFS(postings!$W:$W,postings!$C:$C,'pl-data'!Y$2,postings!$D:$D,'pl-data'!Y$3,postings!$M:$M,'pl-data'!$A215)</f>
        <v>0</v>
      </c>
      <c r="Z215" s="53">
        <f>+SUMIFS(postings!$T:$T,postings!$C:$C,'pl-data'!Z$2,postings!$D:$D,'pl-data'!Z$3,postings!$I:$I,'pl-data'!$A215)-SUMIFS(postings!$W:$W,postings!$C:$C,'pl-data'!Z$2,postings!$D:$D,'pl-data'!Z$3,postings!$M:$M,'pl-data'!$A215)</f>
        <v>0</v>
      </c>
      <c r="AA215" s="53">
        <f>+SUMIFS(postings!$T:$T,postings!$C:$C,'pl-data'!AA$2,postings!$D:$D,'pl-data'!AA$3,postings!$I:$I,'pl-data'!$A215)-SUMIFS(postings!$W:$W,postings!$C:$C,'pl-data'!AA$2,postings!$D:$D,'pl-data'!AA$3,postings!$M:$M,'pl-data'!$A215)</f>
        <v>0</v>
      </c>
      <c r="AB215" s="53">
        <f>+SUMIFS(postings!$T:$T,postings!$C:$C,'pl-data'!AB$2,postings!$D:$D,'pl-data'!AB$3,postings!$I:$I,'pl-data'!$A215)-SUMIFS(postings!$W:$W,postings!$C:$C,'pl-data'!AB$2,postings!$D:$D,'pl-data'!AB$3,postings!$M:$M,'pl-data'!$A215)</f>
        <v>0</v>
      </c>
      <c r="AC215" s="53">
        <f>+SUMIFS(postings!$T:$T,postings!$C:$C,'pl-data'!AC$2,postings!$D:$D,'pl-data'!AC$3,postings!$I:$I,'pl-data'!$A215)-SUMIFS(postings!$W:$W,postings!$C:$C,'pl-data'!AC$2,postings!$D:$D,'pl-data'!AC$3,postings!$M:$M,'pl-data'!$A215)</f>
        <v>0</v>
      </c>
      <c r="AD215" s="53">
        <f>+SUMIFS(postings!$T:$T,postings!$C:$C,'pl-data'!AD$2,postings!$D:$D,'pl-data'!AD$3,postings!$I:$I,'pl-data'!$A215)-SUMIFS(postings!$W:$W,postings!$C:$C,'pl-data'!AD$2,postings!$D:$D,'pl-data'!AD$3,postings!$M:$M,'pl-data'!$A215)</f>
        <v>0</v>
      </c>
      <c r="AE215" s="53">
        <f>+SUMIFS(postings!$T:$T,postings!$C:$C,'pl-data'!AE$2,postings!$D:$D,'pl-data'!AE$3,postings!$I:$I,'pl-data'!$A215)-SUMIFS(postings!$W:$W,postings!$C:$C,'pl-data'!AE$2,postings!$D:$D,'pl-data'!AE$3,postings!$M:$M,'pl-data'!$A215)</f>
        <v>0</v>
      </c>
      <c r="AF215" s="53">
        <f>+SUMIFS(postings!$T:$T,postings!$C:$C,'pl-data'!AF$2,postings!$D:$D,'pl-data'!AF$3,postings!$I:$I,'pl-data'!$A215)-SUMIFS(postings!$W:$W,postings!$C:$C,'pl-data'!AF$2,postings!$D:$D,'pl-data'!AF$3,postings!$M:$M,'pl-data'!$A215)</f>
        <v>0</v>
      </c>
      <c r="AG215" s="53">
        <f>+SUMIFS(postings!$T:$T,postings!$C:$C,'pl-data'!AG$2,postings!$D:$D,'pl-data'!AG$3,postings!$I:$I,'pl-data'!$A215)-SUMIFS(postings!$W:$W,postings!$C:$C,'pl-data'!AG$2,postings!$D:$D,'pl-data'!AG$3,postings!$M:$M,'pl-data'!$A215)</f>
        <v>0</v>
      </c>
      <c r="AH215" s="53">
        <f>+SUMIFS(postings!$T:$T,postings!$C:$C,'pl-data'!AH$2,postings!$D:$D,'pl-data'!AH$3,postings!$I:$I,'pl-data'!$A215)-SUMIFS(postings!$W:$W,postings!$C:$C,'pl-data'!AH$2,postings!$D:$D,'pl-data'!AH$3,postings!$M:$M,'pl-data'!$A215)</f>
        <v>0</v>
      </c>
      <c r="AI215" s="53">
        <f>+SUMIFS(postings!$T:$T,postings!$C:$C,'pl-data'!AI$2,postings!$D:$D,'pl-data'!AI$3,postings!$I:$I,'pl-data'!$A215)-SUMIFS(postings!$W:$W,postings!$C:$C,'pl-data'!AI$2,postings!$D:$D,'pl-data'!AI$3,postings!$M:$M,'pl-data'!$A215)</f>
        <v>0</v>
      </c>
      <c r="AJ215" s="53">
        <f>+SUM(X215:INDEX(X215:AI215,1,Settings!$C$4))</f>
        <v>0</v>
      </c>
      <c r="AK215" s="53">
        <f t="shared" si="97"/>
        <v>0</v>
      </c>
      <c r="AL215" s="53"/>
      <c r="AM215" s="53">
        <f t="shared" si="98"/>
        <v>0</v>
      </c>
      <c r="AN215" s="53">
        <f t="shared" si="99"/>
        <v>0</v>
      </c>
      <c r="AO215" s="53">
        <f t="shared" si="100"/>
        <v>0</v>
      </c>
      <c r="AP215" s="53">
        <f t="shared" si="101"/>
        <v>0</v>
      </c>
      <c r="AQ215" s="53">
        <f t="shared" si="102"/>
        <v>0</v>
      </c>
      <c r="AR215" s="53">
        <f t="shared" si="103"/>
        <v>0</v>
      </c>
      <c r="AS215" s="53">
        <f t="shared" si="104"/>
        <v>0</v>
      </c>
      <c r="AT215" s="53">
        <f t="shared" si="105"/>
        <v>0</v>
      </c>
      <c r="AU215" s="53">
        <f t="shared" si="106"/>
        <v>0</v>
      </c>
      <c r="AV215" s="53">
        <f t="shared" si="107"/>
        <v>0</v>
      </c>
      <c r="AW215" s="53">
        <f t="shared" si="108"/>
        <v>0</v>
      </c>
      <c r="AX215" s="53">
        <f t="shared" si="109"/>
        <v>0</v>
      </c>
      <c r="AY215" s="53">
        <f>+SUM(AM215:INDEX(AM215:AX215,1,Settings!$C$4))</f>
        <v>0</v>
      </c>
      <c r="AZ215" s="53">
        <f t="shared" si="110"/>
        <v>0</v>
      </c>
      <c r="BA215" s="53"/>
      <c r="BB215" s="53">
        <f t="shared" si="111"/>
        <v>0</v>
      </c>
      <c r="BC215" s="53">
        <f t="shared" si="112"/>
        <v>0</v>
      </c>
      <c r="BD215" s="53">
        <f t="shared" si="113"/>
        <v>0</v>
      </c>
      <c r="BE215" s="53">
        <f t="shared" si="114"/>
        <v>0</v>
      </c>
      <c r="BF215" s="53">
        <f t="shared" si="115"/>
        <v>0</v>
      </c>
      <c r="BG215" s="53">
        <f t="shared" si="116"/>
        <v>0</v>
      </c>
      <c r="BH215" s="53">
        <f t="shared" si="117"/>
        <v>0</v>
      </c>
      <c r="BI215" s="53">
        <f t="shared" si="118"/>
        <v>0</v>
      </c>
      <c r="BJ215" s="53">
        <f t="shared" si="119"/>
        <v>0</v>
      </c>
      <c r="BK215" s="53">
        <f t="shared" si="120"/>
        <v>0</v>
      </c>
      <c r="BL215" s="53">
        <f t="shared" si="121"/>
        <v>0</v>
      </c>
      <c r="BM215" s="53">
        <f t="shared" si="122"/>
        <v>0</v>
      </c>
      <c r="BN215" s="53">
        <f t="shared" si="123"/>
        <v>0</v>
      </c>
      <c r="BO215" s="53"/>
      <c r="BP215" s="53">
        <f t="shared" si="124"/>
        <v>0</v>
      </c>
      <c r="BQ215" s="53"/>
      <c r="BR215" s="53">
        <f t="shared" si="125"/>
        <v>0</v>
      </c>
    </row>
    <row r="216" spans="1:70" x14ac:dyDescent="0.2">
      <c r="A216" s="6">
        <v>3170</v>
      </c>
      <c r="B216" s="6" t="str">
        <f>+VLOOKUP(A216,masterfile!B:C,2,FALSE)</f>
        <v>Fremdleistung (Miet- u.Pachtz. bew. WG)</v>
      </c>
      <c r="D216" s="53">
        <f>+SUMIF('[1]2017'!$A:$A,$A216,'[1]2017'!$C:$C)-SUMIF('[1]2017'!$E:$E,$A216,'[1]2017'!$G:$G)</f>
        <v>0</v>
      </c>
      <c r="E216" s="53">
        <f>+SUMIF('[1]2018'!$A:$A,$A216,'[1]2018'!$C:$C)-SUMIF('[1]2018'!$E:$E,$A216,'[1]2018'!$G:$G)</f>
        <v>0</v>
      </c>
      <c r="F216" s="53">
        <f>+SUMIF('[1]2019'!$A:$A,$A216,'[1]2019'!$C:$C)-SUMIF('[1]2019'!$E:$E,$A216,'[1]2019'!$G:$G)</f>
        <v>0</v>
      </c>
      <c r="G216" s="53">
        <f>+SUMIF('[1]2020'!$A:$A,$A216,'[1]2020'!$C:$C)-SUMIF('[1]2020'!$E:$E,$A216,'[1]2020'!$G:$G)</f>
        <v>0</v>
      </c>
      <c r="H216" s="53"/>
      <c r="I216" s="53">
        <f>+(+SUMIF('[1]2021'!$A:$A,$A216,'[1]2021'!$C:$C)-SUMIF('[1]2021'!$E:$E,$A216,'[1]2021'!$G:$G))/12</f>
        <v>0</v>
      </c>
      <c r="J216" s="53">
        <f>+(+SUMIF('[1]2021'!$A:$A,$A216,'[1]2021'!$C:$C)-SUMIF('[1]2021'!$E:$E,$A216,'[1]2021'!$G:$G))/12</f>
        <v>0</v>
      </c>
      <c r="K216" s="53">
        <f>+(+SUMIF('[1]2021'!$A:$A,$A216,'[1]2021'!$C:$C)-SUMIF('[1]2021'!$E:$E,$A216,'[1]2021'!$G:$G))/12</f>
        <v>0</v>
      </c>
      <c r="L216" s="53">
        <f>+(+SUMIF('[1]2021'!$A:$A,$A216,'[1]2021'!$C:$C)-SUMIF('[1]2021'!$E:$E,$A216,'[1]2021'!$G:$G))/12</f>
        <v>0</v>
      </c>
      <c r="M216" s="53">
        <f>+(+SUMIF('[1]2021'!$A:$A,$A216,'[1]2021'!$C:$C)-SUMIF('[1]2021'!$E:$E,$A216,'[1]2021'!$G:$G))/12</f>
        <v>0</v>
      </c>
      <c r="N216" s="53">
        <f>+(+SUMIF('[1]2021'!$A:$A,$A216,'[1]2021'!$C:$C)-SUMIF('[1]2021'!$E:$E,$A216,'[1]2021'!$G:$G))/12</f>
        <v>0</v>
      </c>
      <c r="O216" s="53">
        <f>+(+SUMIF('[1]2021'!$A:$A,$A216,'[1]2021'!$C:$C)-SUMIF('[1]2021'!$E:$E,$A216,'[1]2021'!$G:$G))/12</f>
        <v>0</v>
      </c>
      <c r="P216" s="53">
        <f>+(+SUMIF('[1]2021'!$A:$A,$A216,'[1]2021'!$C:$C)-SUMIF('[1]2021'!$E:$E,$A216,'[1]2021'!$G:$G))/12</f>
        <v>0</v>
      </c>
      <c r="Q216" s="53">
        <f>+(+SUMIF('[1]2021'!$A:$A,$A216,'[1]2021'!$C:$C)-SUMIF('[1]2021'!$E:$E,$A216,'[1]2021'!$G:$G))/12</f>
        <v>0</v>
      </c>
      <c r="R216" s="53">
        <f>+(+SUMIF('[1]2021'!$A:$A,$A216,'[1]2021'!$C:$C)-SUMIF('[1]2021'!$E:$E,$A216,'[1]2021'!$G:$G))/12</f>
        <v>0</v>
      </c>
      <c r="S216" s="53">
        <f>+(+SUMIF('[1]2021'!$A:$A,$A216,'[1]2021'!$C:$C)-SUMIF('[1]2021'!$E:$E,$A216,'[1]2021'!$G:$G))/12</f>
        <v>0</v>
      </c>
      <c r="T216" s="53">
        <f>+(+SUMIF('[1]2021'!$A:$A,$A216,'[1]2021'!$C:$C)-SUMIF('[1]2021'!$E:$E,$A216,'[1]2021'!$G:$G))/12</f>
        <v>0</v>
      </c>
      <c r="U216" s="53">
        <f>+SUM(I216:INDEX(I216:T216,1,Settings!$C$4))</f>
        <v>0</v>
      </c>
      <c r="V216" s="53">
        <f t="shared" si="96"/>
        <v>0</v>
      </c>
      <c r="W216" s="53"/>
      <c r="X216" s="53">
        <f>+SUMIFS(postings!$T:$T,postings!$C:$C,'pl-data'!X$2,postings!$D:$D,'pl-data'!X$3,postings!$I:$I,'pl-data'!$A216)-SUMIFS(postings!$W:$W,postings!$C:$C,'pl-data'!X$2,postings!$D:$D,'pl-data'!X$3,postings!$M:$M,'pl-data'!$A216)</f>
        <v>0</v>
      </c>
      <c r="Y216" s="53">
        <f>+SUMIFS(postings!$T:$T,postings!$C:$C,'pl-data'!Y$2,postings!$D:$D,'pl-data'!Y$3,postings!$I:$I,'pl-data'!$A216)-SUMIFS(postings!$W:$W,postings!$C:$C,'pl-data'!Y$2,postings!$D:$D,'pl-data'!Y$3,postings!$M:$M,'pl-data'!$A216)</f>
        <v>0</v>
      </c>
      <c r="Z216" s="53">
        <f>+SUMIFS(postings!$T:$T,postings!$C:$C,'pl-data'!Z$2,postings!$D:$D,'pl-data'!Z$3,postings!$I:$I,'pl-data'!$A216)-SUMIFS(postings!$W:$W,postings!$C:$C,'pl-data'!Z$2,postings!$D:$D,'pl-data'!Z$3,postings!$M:$M,'pl-data'!$A216)</f>
        <v>0</v>
      </c>
      <c r="AA216" s="53">
        <f>+SUMIFS(postings!$T:$T,postings!$C:$C,'pl-data'!AA$2,postings!$D:$D,'pl-data'!AA$3,postings!$I:$I,'pl-data'!$A216)-SUMIFS(postings!$W:$W,postings!$C:$C,'pl-data'!AA$2,postings!$D:$D,'pl-data'!AA$3,postings!$M:$M,'pl-data'!$A216)</f>
        <v>0</v>
      </c>
      <c r="AB216" s="53">
        <f>+SUMIFS(postings!$T:$T,postings!$C:$C,'pl-data'!AB$2,postings!$D:$D,'pl-data'!AB$3,postings!$I:$I,'pl-data'!$A216)-SUMIFS(postings!$W:$W,postings!$C:$C,'pl-data'!AB$2,postings!$D:$D,'pl-data'!AB$3,postings!$M:$M,'pl-data'!$A216)</f>
        <v>0</v>
      </c>
      <c r="AC216" s="53">
        <f>+SUMIFS(postings!$T:$T,postings!$C:$C,'pl-data'!AC$2,postings!$D:$D,'pl-data'!AC$3,postings!$I:$I,'pl-data'!$A216)-SUMIFS(postings!$W:$W,postings!$C:$C,'pl-data'!AC$2,postings!$D:$D,'pl-data'!AC$3,postings!$M:$M,'pl-data'!$A216)</f>
        <v>0</v>
      </c>
      <c r="AD216" s="53">
        <f>+SUMIFS(postings!$T:$T,postings!$C:$C,'pl-data'!AD$2,postings!$D:$D,'pl-data'!AD$3,postings!$I:$I,'pl-data'!$A216)-SUMIFS(postings!$W:$W,postings!$C:$C,'pl-data'!AD$2,postings!$D:$D,'pl-data'!AD$3,postings!$M:$M,'pl-data'!$A216)</f>
        <v>0</v>
      </c>
      <c r="AE216" s="53">
        <f>+SUMIFS(postings!$T:$T,postings!$C:$C,'pl-data'!AE$2,postings!$D:$D,'pl-data'!AE$3,postings!$I:$I,'pl-data'!$A216)-SUMIFS(postings!$W:$W,postings!$C:$C,'pl-data'!AE$2,postings!$D:$D,'pl-data'!AE$3,postings!$M:$M,'pl-data'!$A216)</f>
        <v>0</v>
      </c>
      <c r="AF216" s="53">
        <f>+SUMIFS(postings!$T:$T,postings!$C:$C,'pl-data'!AF$2,postings!$D:$D,'pl-data'!AF$3,postings!$I:$I,'pl-data'!$A216)-SUMIFS(postings!$W:$W,postings!$C:$C,'pl-data'!AF$2,postings!$D:$D,'pl-data'!AF$3,postings!$M:$M,'pl-data'!$A216)</f>
        <v>0</v>
      </c>
      <c r="AG216" s="53">
        <f>+SUMIFS(postings!$T:$T,postings!$C:$C,'pl-data'!AG$2,postings!$D:$D,'pl-data'!AG$3,postings!$I:$I,'pl-data'!$A216)-SUMIFS(postings!$W:$W,postings!$C:$C,'pl-data'!AG$2,postings!$D:$D,'pl-data'!AG$3,postings!$M:$M,'pl-data'!$A216)</f>
        <v>0</v>
      </c>
      <c r="AH216" s="53">
        <f>+SUMIFS(postings!$T:$T,postings!$C:$C,'pl-data'!AH$2,postings!$D:$D,'pl-data'!AH$3,postings!$I:$I,'pl-data'!$A216)-SUMIFS(postings!$W:$W,postings!$C:$C,'pl-data'!AH$2,postings!$D:$D,'pl-data'!AH$3,postings!$M:$M,'pl-data'!$A216)</f>
        <v>0</v>
      </c>
      <c r="AI216" s="53">
        <f>+SUMIFS(postings!$T:$T,postings!$C:$C,'pl-data'!AI$2,postings!$D:$D,'pl-data'!AI$3,postings!$I:$I,'pl-data'!$A216)-SUMIFS(postings!$W:$W,postings!$C:$C,'pl-data'!AI$2,postings!$D:$D,'pl-data'!AI$3,postings!$M:$M,'pl-data'!$A216)</f>
        <v>0</v>
      </c>
      <c r="AJ216" s="53">
        <f>+SUM(X216:INDEX(X216:AI216,1,Settings!$C$4))</f>
        <v>0</v>
      </c>
      <c r="AK216" s="53">
        <f t="shared" si="97"/>
        <v>0</v>
      </c>
      <c r="AL216" s="53"/>
      <c r="AM216" s="53">
        <f t="shared" si="98"/>
        <v>0</v>
      </c>
      <c r="AN216" s="53">
        <f t="shared" si="99"/>
        <v>0</v>
      </c>
      <c r="AO216" s="53">
        <f t="shared" si="100"/>
        <v>0</v>
      </c>
      <c r="AP216" s="53">
        <f t="shared" si="101"/>
        <v>0</v>
      </c>
      <c r="AQ216" s="53">
        <f t="shared" si="102"/>
        <v>0</v>
      </c>
      <c r="AR216" s="53">
        <f t="shared" si="103"/>
        <v>0</v>
      </c>
      <c r="AS216" s="53">
        <f t="shared" si="104"/>
        <v>0</v>
      </c>
      <c r="AT216" s="53">
        <f t="shared" si="105"/>
        <v>0</v>
      </c>
      <c r="AU216" s="53">
        <f t="shared" si="106"/>
        <v>0</v>
      </c>
      <c r="AV216" s="53">
        <f t="shared" si="107"/>
        <v>0</v>
      </c>
      <c r="AW216" s="53">
        <f t="shared" si="108"/>
        <v>0</v>
      </c>
      <c r="AX216" s="53">
        <f t="shared" si="109"/>
        <v>0</v>
      </c>
      <c r="AY216" s="53">
        <f>+SUM(AM216:INDEX(AM216:AX216,1,Settings!$C$4))</f>
        <v>0</v>
      </c>
      <c r="AZ216" s="53">
        <f t="shared" si="110"/>
        <v>0</v>
      </c>
      <c r="BA216" s="53"/>
      <c r="BB216" s="53">
        <f t="shared" si="111"/>
        <v>0</v>
      </c>
      <c r="BC216" s="53">
        <f t="shared" si="112"/>
        <v>0</v>
      </c>
      <c r="BD216" s="53">
        <f t="shared" si="113"/>
        <v>0</v>
      </c>
      <c r="BE216" s="53">
        <f t="shared" si="114"/>
        <v>0</v>
      </c>
      <c r="BF216" s="53">
        <f t="shared" si="115"/>
        <v>0</v>
      </c>
      <c r="BG216" s="53">
        <f t="shared" si="116"/>
        <v>0</v>
      </c>
      <c r="BH216" s="53">
        <f t="shared" si="117"/>
        <v>0</v>
      </c>
      <c r="BI216" s="53">
        <f t="shared" si="118"/>
        <v>0</v>
      </c>
      <c r="BJ216" s="53">
        <f t="shared" si="119"/>
        <v>0</v>
      </c>
      <c r="BK216" s="53">
        <f t="shared" si="120"/>
        <v>0</v>
      </c>
      <c r="BL216" s="53">
        <f t="shared" si="121"/>
        <v>0</v>
      </c>
      <c r="BM216" s="53">
        <f t="shared" si="122"/>
        <v>0</v>
      </c>
      <c r="BN216" s="53">
        <f t="shared" si="123"/>
        <v>0</v>
      </c>
      <c r="BO216" s="53"/>
      <c r="BP216" s="53">
        <f t="shared" si="124"/>
        <v>0</v>
      </c>
      <c r="BQ216" s="53"/>
      <c r="BR216" s="53">
        <f t="shared" si="125"/>
        <v>0</v>
      </c>
    </row>
    <row r="217" spans="1:70" x14ac:dyDescent="0.2">
      <c r="A217" s="6">
        <v>3175</v>
      </c>
      <c r="B217" s="6" t="str">
        <f>+VLOOKUP(A217,masterfile!B:C,2,FALSE)</f>
        <v>Fremdleistung (Miet- u.Pachtz. unbew.WG)</v>
      </c>
      <c r="D217" s="53">
        <f>+SUMIF('[1]2017'!$A:$A,$A217,'[1]2017'!$C:$C)-SUMIF('[1]2017'!$E:$E,$A217,'[1]2017'!$G:$G)</f>
        <v>0</v>
      </c>
      <c r="E217" s="53">
        <f>+SUMIF('[1]2018'!$A:$A,$A217,'[1]2018'!$C:$C)-SUMIF('[1]2018'!$E:$E,$A217,'[1]2018'!$G:$G)</f>
        <v>0</v>
      </c>
      <c r="F217" s="53">
        <f>+SUMIF('[1]2019'!$A:$A,$A217,'[1]2019'!$C:$C)-SUMIF('[1]2019'!$E:$E,$A217,'[1]2019'!$G:$G)</f>
        <v>0</v>
      </c>
      <c r="G217" s="53">
        <f>+SUMIF('[1]2020'!$A:$A,$A217,'[1]2020'!$C:$C)-SUMIF('[1]2020'!$E:$E,$A217,'[1]2020'!$G:$G)</f>
        <v>0</v>
      </c>
      <c r="H217" s="53"/>
      <c r="I217" s="53">
        <f>+(+SUMIF('[1]2021'!$A:$A,$A217,'[1]2021'!$C:$C)-SUMIF('[1]2021'!$E:$E,$A217,'[1]2021'!$G:$G))/12</f>
        <v>0</v>
      </c>
      <c r="J217" s="53">
        <f>+(+SUMIF('[1]2021'!$A:$A,$A217,'[1]2021'!$C:$C)-SUMIF('[1]2021'!$E:$E,$A217,'[1]2021'!$G:$G))/12</f>
        <v>0</v>
      </c>
      <c r="K217" s="53">
        <f>+(+SUMIF('[1]2021'!$A:$A,$A217,'[1]2021'!$C:$C)-SUMIF('[1]2021'!$E:$E,$A217,'[1]2021'!$G:$G))/12</f>
        <v>0</v>
      </c>
      <c r="L217" s="53">
        <f>+(+SUMIF('[1]2021'!$A:$A,$A217,'[1]2021'!$C:$C)-SUMIF('[1]2021'!$E:$E,$A217,'[1]2021'!$G:$G))/12</f>
        <v>0</v>
      </c>
      <c r="M217" s="53">
        <f>+(+SUMIF('[1]2021'!$A:$A,$A217,'[1]2021'!$C:$C)-SUMIF('[1]2021'!$E:$E,$A217,'[1]2021'!$G:$G))/12</f>
        <v>0</v>
      </c>
      <c r="N217" s="53">
        <f>+(+SUMIF('[1]2021'!$A:$A,$A217,'[1]2021'!$C:$C)-SUMIF('[1]2021'!$E:$E,$A217,'[1]2021'!$G:$G))/12</f>
        <v>0</v>
      </c>
      <c r="O217" s="53">
        <f>+(+SUMIF('[1]2021'!$A:$A,$A217,'[1]2021'!$C:$C)-SUMIF('[1]2021'!$E:$E,$A217,'[1]2021'!$G:$G))/12</f>
        <v>0</v>
      </c>
      <c r="P217" s="53">
        <f>+(+SUMIF('[1]2021'!$A:$A,$A217,'[1]2021'!$C:$C)-SUMIF('[1]2021'!$E:$E,$A217,'[1]2021'!$G:$G))/12</f>
        <v>0</v>
      </c>
      <c r="Q217" s="53">
        <f>+(+SUMIF('[1]2021'!$A:$A,$A217,'[1]2021'!$C:$C)-SUMIF('[1]2021'!$E:$E,$A217,'[1]2021'!$G:$G))/12</f>
        <v>0</v>
      </c>
      <c r="R217" s="53">
        <f>+(+SUMIF('[1]2021'!$A:$A,$A217,'[1]2021'!$C:$C)-SUMIF('[1]2021'!$E:$E,$A217,'[1]2021'!$G:$G))/12</f>
        <v>0</v>
      </c>
      <c r="S217" s="53">
        <f>+(+SUMIF('[1]2021'!$A:$A,$A217,'[1]2021'!$C:$C)-SUMIF('[1]2021'!$E:$E,$A217,'[1]2021'!$G:$G))/12</f>
        <v>0</v>
      </c>
      <c r="T217" s="53">
        <f>+(+SUMIF('[1]2021'!$A:$A,$A217,'[1]2021'!$C:$C)-SUMIF('[1]2021'!$E:$E,$A217,'[1]2021'!$G:$G))/12</f>
        <v>0</v>
      </c>
      <c r="U217" s="53">
        <f>+SUM(I217:INDEX(I217:T217,1,Settings!$C$4))</f>
        <v>0</v>
      </c>
      <c r="V217" s="53">
        <f t="shared" si="96"/>
        <v>0</v>
      </c>
      <c r="W217" s="53"/>
      <c r="X217" s="53">
        <f>+SUMIFS(postings!$T:$T,postings!$C:$C,'pl-data'!X$2,postings!$D:$D,'pl-data'!X$3,postings!$I:$I,'pl-data'!$A217)-SUMIFS(postings!$W:$W,postings!$C:$C,'pl-data'!X$2,postings!$D:$D,'pl-data'!X$3,postings!$M:$M,'pl-data'!$A217)</f>
        <v>0</v>
      </c>
      <c r="Y217" s="53">
        <f>+SUMIFS(postings!$T:$T,postings!$C:$C,'pl-data'!Y$2,postings!$D:$D,'pl-data'!Y$3,postings!$I:$I,'pl-data'!$A217)-SUMIFS(postings!$W:$W,postings!$C:$C,'pl-data'!Y$2,postings!$D:$D,'pl-data'!Y$3,postings!$M:$M,'pl-data'!$A217)</f>
        <v>0</v>
      </c>
      <c r="Z217" s="53">
        <f>+SUMIFS(postings!$T:$T,postings!$C:$C,'pl-data'!Z$2,postings!$D:$D,'pl-data'!Z$3,postings!$I:$I,'pl-data'!$A217)-SUMIFS(postings!$W:$W,postings!$C:$C,'pl-data'!Z$2,postings!$D:$D,'pl-data'!Z$3,postings!$M:$M,'pl-data'!$A217)</f>
        <v>0</v>
      </c>
      <c r="AA217" s="53">
        <f>+SUMIFS(postings!$T:$T,postings!$C:$C,'pl-data'!AA$2,postings!$D:$D,'pl-data'!AA$3,postings!$I:$I,'pl-data'!$A217)-SUMIFS(postings!$W:$W,postings!$C:$C,'pl-data'!AA$2,postings!$D:$D,'pl-data'!AA$3,postings!$M:$M,'pl-data'!$A217)</f>
        <v>0</v>
      </c>
      <c r="AB217" s="53">
        <f>+SUMIFS(postings!$T:$T,postings!$C:$C,'pl-data'!AB$2,postings!$D:$D,'pl-data'!AB$3,postings!$I:$I,'pl-data'!$A217)-SUMIFS(postings!$W:$W,postings!$C:$C,'pl-data'!AB$2,postings!$D:$D,'pl-data'!AB$3,postings!$M:$M,'pl-data'!$A217)</f>
        <v>0</v>
      </c>
      <c r="AC217" s="53">
        <f>+SUMIFS(postings!$T:$T,postings!$C:$C,'pl-data'!AC$2,postings!$D:$D,'pl-data'!AC$3,postings!$I:$I,'pl-data'!$A217)-SUMIFS(postings!$W:$W,postings!$C:$C,'pl-data'!AC$2,postings!$D:$D,'pl-data'!AC$3,postings!$M:$M,'pl-data'!$A217)</f>
        <v>0</v>
      </c>
      <c r="AD217" s="53">
        <f>+SUMIFS(postings!$T:$T,postings!$C:$C,'pl-data'!AD$2,postings!$D:$D,'pl-data'!AD$3,postings!$I:$I,'pl-data'!$A217)-SUMIFS(postings!$W:$W,postings!$C:$C,'pl-data'!AD$2,postings!$D:$D,'pl-data'!AD$3,postings!$M:$M,'pl-data'!$A217)</f>
        <v>0</v>
      </c>
      <c r="AE217" s="53">
        <f>+SUMIFS(postings!$T:$T,postings!$C:$C,'pl-data'!AE$2,postings!$D:$D,'pl-data'!AE$3,postings!$I:$I,'pl-data'!$A217)-SUMIFS(postings!$W:$W,postings!$C:$C,'pl-data'!AE$2,postings!$D:$D,'pl-data'!AE$3,postings!$M:$M,'pl-data'!$A217)</f>
        <v>0</v>
      </c>
      <c r="AF217" s="53">
        <f>+SUMIFS(postings!$T:$T,postings!$C:$C,'pl-data'!AF$2,postings!$D:$D,'pl-data'!AF$3,postings!$I:$I,'pl-data'!$A217)-SUMIFS(postings!$W:$W,postings!$C:$C,'pl-data'!AF$2,postings!$D:$D,'pl-data'!AF$3,postings!$M:$M,'pl-data'!$A217)</f>
        <v>0</v>
      </c>
      <c r="AG217" s="53">
        <f>+SUMIFS(postings!$T:$T,postings!$C:$C,'pl-data'!AG$2,postings!$D:$D,'pl-data'!AG$3,postings!$I:$I,'pl-data'!$A217)-SUMIFS(postings!$W:$W,postings!$C:$C,'pl-data'!AG$2,postings!$D:$D,'pl-data'!AG$3,postings!$M:$M,'pl-data'!$A217)</f>
        <v>0</v>
      </c>
      <c r="AH217" s="53">
        <f>+SUMIFS(postings!$T:$T,postings!$C:$C,'pl-data'!AH$2,postings!$D:$D,'pl-data'!AH$3,postings!$I:$I,'pl-data'!$A217)-SUMIFS(postings!$W:$W,postings!$C:$C,'pl-data'!AH$2,postings!$D:$D,'pl-data'!AH$3,postings!$M:$M,'pl-data'!$A217)</f>
        <v>0</v>
      </c>
      <c r="AI217" s="53">
        <f>+SUMIFS(postings!$T:$T,postings!$C:$C,'pl-data'!AI$2,postings!$D:$D,'pl-data'!AI$3,postings!$I:$I,'pl-data'!$A217)-SUMIFS(postings!$W:$W,postings!$C:$C,'pl-data'!AI$2,postings!$D:$D,'pl-data'!AI$3,postings!$M:$M,'pl-data'!$A217)</f>
        <v>0</v>
      </c>
      <c r="AJ217" s="53">
        <f>+SUM(X217:INDEX(X217:AI217,1,Settings!$C$4))</f>
        <v>0</v>
      </c>
      <c r="AK217" s="53">
        <f t="shared" si="97"/>
        <v>0</v>
      </c>
      <c r="AL217" s="53"/>
      <c r="AM217" s="53">
        <f t="shared" si="98"/>
        <v>0</v>
      </c>
      <c r="AN217" s="53">
        <f t="shared" si="99"/>
        <v>0</v>
      </c>
      <c r="AO217" s="53">
        <f t="shared" si="100"/>
        <v>0</v>
      </c>
      <c r="AP217" s="53">
        <f t="shared" si="101"/>
        <v>0</v>
      </c>
      <c r="AQ217" s="53">
        <f t="shared" si="102"/>
        <v>0</v>
      </c>
      <c r="AR217" s="53">
        <f t="shared" si="103"/>
        <v>0</v>
      </c>
      <c r="AS217" s="53">
        <f t="shared" si="104"/>
        <v>0</v>
      </c>
      <c r="AT217" s="53">
        <f t="shared" si="105"/>
        <v>0</v>
      </c>
      <c r="AU217" s="53">
        <f t="shared" si="106"/>
        <v>0</v>
      </c>
      <c r="AV217" s="53">
        <f t="shared" si="107"/>
        <v>0</v>
      </c>
      <c r="AW217" s="53">
        <f t="shared" si="108"/>
        <v>0</v>
      </c>
      <c r="AX217" s="53">
        <f t="shared" si="109"/>
        <v>0</v>
      </c>
      <c r="AY217" s="53">
        <f>+SUM(AM217:INDEX(AM217:AX217,1,Settings!$C$4))</f>
        <v>0</v>
      </c>
      <c r="AZ217" s="53">
        <f t="shared" si="110"/>
        <v>0</v>
      </c>
      <c r="BA217" s="53"/>
      <c r="BB217" s="53">
        <f t="shared" si="111"/>
        <v>0</v>
      </c>
      <c r="BC217" s="53">
        <f t="shared" si="112"/>
        <v>0</v>
      </c>
      <c r="BD217" s="53">
        <f t="shared" si="113"/>
        <v>0</v>
      </c>
      <c r="BE217" s="53">
        <f t="shared" si="114"/>
        <v>0</v>
      </c>
      <c r="BF217" s="53">
        <f t="shared" si="115"/>
        <v>0</v>
      </c>
      <c r="BG217" s="53">
        <f t="shared" si="116"/>
        <v>0</v>
      </c>
      <c r="BH217" s="53">
        <f t="shared" si="117"/>
        <v>0</v>
      </c>
      <c r="BI217" s="53">
        <f t="shared" si="118"/>
        <v>0</v>
      </c>
      <c r="BJ217" s="53">
        <f t="shared" si="119"/>
        <v>0</v>
      </c>
      <c r="BK217" s="53">
        <f t="shared" si="120"/>
        <v>0</v>
      </c>
      <c r="BL217" s="53">
        <f t="shared" si="121"/>
        <v>0</v>
      </c>
      <c r="BM217" s="53">
        <f t="shared" si="122"/>
        <v>0</v>
      </c>
      <c r="BN217" s="53">
        <f t="shared" si="123"/>
        <v>0</v>
      </c>
      <c r="BO217" s="53"/>
      <c r="BP217" s="53">
        <f t="shared" si="124"/>
        <v>0</v>
      </c>
      <c r="BQ217" s="53"/>
      <c r="BR217" s="53">
        <f t="shared" si="125"/>
        <v>0</v>
      </c>
    </row>
    <row r="218" spans="1:70" x14ac:dyDescent="0.2">
      <c r="A218" s="6">
        <v>3180</v>
      </c>
      <c r="B218" s="6" t="str">
        <f>+VLOOKUP(A218,masterfile!B:C,2,FALSE)</f>
        <v>Fremdleistung (Entgelte Rechte u.Liz.)</v>
      </c>
      <c r="D218" s="53">
        <f>+SUMIF('[1]2017'!$A:$A,$A218,'[1]2017'!$C:$C)-SUMIF('[1]2017'!$E:$E,$A218,'[1]2017'!$G:$G)</f>
        <v>0</v>
      </c>
      <c r="E218" s="53">
        <f>+SUMIF('[1]2018'!$A:$A,$A218,'[1]2018'!$C:$C)-SUMIF('[1]2018'!$E:$E,$A218,'[1]2018'!$G:$G)</f>
        <v>0</v>
      </c>
      <c r="F218" s="53">
        <f>+SUMIF('[1]2019'!$A:$A,$A218,'[1]2019'!$C:$C)-SUMIF('[1]2019'!$E:$E,$A218,'[1]2019'!$G:$G)</f>
        <v>0</v>
      </c>
      <c r="G218" s="53">
        <f>+SUMIF('[1]2020'!$A:$A,$A218,'[1]2020'!$C:$C)-SUMIF('[1]2020'!$E:$E,$A218,'[1]2020'!$G:$G)</f>
        <v>0</v>
      </c>
      <c r="H218" s="53"/>
      <c r="I218" s="53">
        <f>+(+SUMIF('[1]2021'!$A:$A,$A218,'[1]2021'!$C:$C)-SUMIF('[1]2021'!$E:$E,$A218,'[1]2021'!$G:$G))/12</f>
        <v>0</v>
      </c>
      <c r="J218" s="53">
        <f>+(+SUMIF('[1]2021'!$A:$A,$A218,'[1]2021'!$C:$C)-SUMIF('[1]2021'!$E:$E,$A218,'[1]2021'!$G:$G))/12</f>
        <v>0</v>
      </c>
      <c r="K218" s="53">
        <f>+(+SUMIF('[1]2021'!$A:$A,$A218,'[1]2021'!$C:$C)-SUMIF('[1]2021'!$E:$E,$A218,'[1]2021'!$G:$G))/12</f>
        <v>0</v>
      </c>
      <c r="L218" s="53">
        <f>+(+SUMIF('[1]2021'!$A:$A,$A218,'[1]2021'!$C:$C)-SUMIF('[1]2021'!$E:$E,$A218,'[1]2021'!$G:$G))/12</f>
        <v>0</v>
      </c>
      <c r="M218" s="53">
        <f>+(+SUMIF('[1]2021'!$A:$A,$A218,'[1]2021'!$C:$C)-SUMIF('[1]2021'!$E:$E,$A218,'[1]2021'!$G:$G))/12</f>
        <v>0</v>
      </c>
      <c r="N218" s="53">
        <f>+(+SUMIF('[1]2021'!$A:$A,$A218,'[1]2021'!$C:$C)-SUMIF('[1]2021'!$E:$E,$A218,'[1]2021'!$G:$G))/12</f>
        <v>0</v>
      </c>
      <c r="O218" s="53">
        <f>+(+SUMIF('[1]2021'!$A:$A,$A218,'[1]2021'!$C:$C)-SUMIF('[1]2021'!$E:$E,$A218,'[1]2021'!$G:$G))/12</f>
        <v>0</v>
      </c>
      <c r="P218" s="53">
        <f>+(+SUMIF('[1]2021'!$A:$A,$A218,'[1]2021'!$C:$C)-SUMIF('[1]2021'!$E:$E,$A218,'[1]2021'!$G:$G))/12</f>
        <v>0</v>
      </c>
      <c r="Q218" s="53">
        <f>+(+SUMIF('[1]2021'!$A:$A,$A218,'[1]2021'!$C:$C)-SUMIF('[1]2021'!$E:$E,$A218,'[1]2021'!$G:$G))/12</f>
        <v>0</v>
      </c>
      <c r="R218" s="53">
        <f>+(+SUMIF('[1]2021'!$A:$A,$A218,'[1]2021'!$C:$C)-SUMIF('[1]2021'!$E:$E,$A218,'[1]2021'!$G:$G))/12</f>
        <v>0</v>
      </c>
      <c r="S218" s="53">
        <f>+(+SUMIF('[1]2021'!$A:$A,$A218,'[1]2021'!$C:$C)-SUMIF('[1]2021'!$E:$E,$A218,'[1]2021'!$G:$G))/12</f>
        <v>0</v>
      </c>
      <c r="T218" s="53">
        <f>+(+SUMIF('[1]2021'!$A:$A,$A218,'[1]2021'!$C:$C)-SUMIF('[1]2021'!$E:$E,$A218,'[1]2021'!$G:$G))/12</f>
        <v>0</v>
      </c>
      <c r="U218" s="53">
        <f>+SUM(I218:INDEX(I218:T218,1,Settings!$C$4))</f>
        <v>0</v>
      </c>
      <c r="V218" s="53">
        <f t="shared" si="96"/>
        <v>0</v>
      </c>
      <c r="W218" s="53"/>
      <c r="X218" s="53">
        <f>+SUMIFS(postings!$T:$T,postings!$C:$C,'pl-data'!X$2,postings!$D:$D,'pl-data'!X$3,postings!$I:$I,'pl-data'!$A218)-SUMIFS(postings!$W:$W,postings!$C:$C,'pl-data'!X$2,postings!$D:$D,'pl-data'!X$3,postings!$M:$M,'pl-data'!$A218)</f>
        <v>0</v>
      </c>
      <c r="Y218" s="53">
        <f>+SUMIFS(postings!$T:$T,postings!$C:$C,'pl-data'!Y$2,postings!$D:$D,'pl-data'!Y$3,postings!$I:$I,'pl-data'!$A218)-SUMIFS(postings!$W:$W,postings!$C:$C,'pl-data'!Y$2,postings!$D:$D,'pl-data'!Y$3,postings!$M:$M,'pl-data'!$A218)</f>
        <v>0</v>
      </c>
      <c r="Z218" s="53">
        <f>+SUMIFS(postings!$T:$T,postings!$C:$C,'pl-data'!Z$2,postings!$D:$D,'pl-data'!Z$3,postings!$I:$I,'pl-data'!$A218)-SUMIFS(postings!$W:$W,postings!$C:$C,'pl-data'!Z$2,postings!$D:$D,'pl-data'!Z$3,postings!$M:$M,'pl-data'!$A218)</f>
        <v>0</v>
      </c>
      <c r="AA218" s="53">
        <f>+SUMIFS(postings!$T:$T,postings!$C:$C,'pl-data'!AA$2,postings!$D:$D,'pl-data'!AA$3,postings!$I:$I,'pl-data'!$A218)-SUMIFS(postings!$W:$W,postings!$C:$C,'pl-data'!AA$2,postings!$D:$D,'pl-data'!AA$3,postings!$M:$M,'pl-data'!$A218)</f>
        <v>0</v>
      </c>
      <c r="AB218" s="53">
        <f>+SUMIFS(postings!$T:$T,postings!$C:$C,'pl-data'!AB$2,postings!$D:$D,'pl-data'!AB$3,postings!$I:$I,'pl-data'!$A218)-SUMIFS(postings!$W:$W,postings!$C:$C,'pl-data'!AB$2,postings!$D:$D,'pl-data'!AB$3,postings!$M:$M,'pl-data'!$A218)</f>
        <v>0</v>
      </c>
      <c r="AC218" s="53">
        <f>+SUMIFS(postings!$T:$T,postings!$C:$C,'pl-data'!AC$2,postings!$D:$D,'pl-data'!AC$3,postings!$I:$I,'pl-data'!$A218)-SUMIFS(postings!$W:$W,postings!$C:$C,'pl-data'!AC$2,postings!$D:$D,'pl-data'!AC$3,postings!$M:$M,'pl-data'!$A218)</f>
        <v>0</v>
      </c>
      <c r="AD218" s="53">
        <f>+SUMIFS(postings!$T:$T,postings!$C:$C,'pl-data'!AD$2,postings!$D:$D,'pl-data'!AD$3,postings!$I:$I,'pl-data'!$A218)-SUMIFS(postings!$W:$W,postings!$C:$C,'pl-data'!AD$2,postings!$D:$D,'pl-data'!AD$3,postings!$M:$M,'pl-data'!$A218)</f>
        <v>0</v>
      </c>
      <c r="AE218" s="53">
        <f>+SUMIFS(postings!$T:$T,postings!$C:$C,'pl-data'!AE$2,postings!$D:$D,'pl-data'!AE$3,postings!$I:$I,'pl-data'!$A218)-SUMIFS(postings!$W:$W,postings!$C:$C,'pl-data'!AE$2,postings!$D:$D,'pl-data'!AE$3,postings!$M:$M,'pl-data'!$A218)</f>
        <v>0</v>
      </c>
      <c r="AF218" s="53">
        <f>+SUMIFS(postings!$T:$T,postings!$C:$C,'pl-data'!AF$2,postings!$D:$D,'pl-data'!AF$3,postings!$I:$I,'pl-data'!$A218)-SUMIFS(postings!$W:$W,postings!$C:$C,'pl-data'!AF$2,postings!$D:$D,'pl-data'!AF$3,postings!$M:$M,'pl-data'!$A218)</f>
        <v>0</v>
      </c>
      <c r="AG218" s="53">
        <f>+SUMIFS(postings!$T:$T,postings!$C:$C,'pl-data'!AG$2,postings!$D:$D,'pl-data'!AG$3,postings!$I:$I,'pl-data'!$A218)-SUMIFS(postings!$W:$W,postings!$C:$C,'pl-data'!AG$2,postings!$D:$D,'pl-data'!AG$3,postings!$M:$M,'pl-data'!$A218)</f>
        <v>0</v>
      </c>
      <c r="AH218" s="53">
        <f>+SUMIFS(postings!$T:$T,postings!$C:$C,'pl-data'!AH$2,postings!$D:$D,'pl-data'!AH$3,postings!$I:$I,'pl-data'!$A218)-SUMIFS(postings!$W:$W,postings!$C:$C,'pl-data'!AH$2,postings!$D:$D,'pl-data'!AH$3,postings!$M:$M,'pl-data'!$A218)</f>
        <v>0</v>
      </c>
      <c r="AI218" s="53">
        <f>+SUMIFS(postings!$T:$T,postings!$C:$C,'pl-data'!AI$2,postings!$D:$D,'pl-data'!AI$3,postings!$I:$I,'pl-data'!$A218)-SUMIFS(postings!$W:$W,postings!$C:$C,'pl-data'!AI$2,postings!$D:$D,'pl-data'!AI$3,postings!$M:$M,'pl-data'!$A218)</f>
        <v>0</v>
      </c>
      <c r="AJ218" s="53">
        <f>+SUM(X218:INDEX(X218:AI218,1,Settings!$C$4))</f>
        <v>0</v>
      </c>
      <c r="AK218" s="53">
        <f t="shared" si="97"/>
        <v>0</v>
      </c>
      <c r="AL218" s="53"/>
      <c r="AM218" s="53">
        <f t="shared" si="98"/>
        <v>0</v>
      </c>
      <c r="AN218" s="53">
        <f t="shared" si="99"/>
        <v>0</v>
      </c>
      <c r="AO218" s="53">
        <f t="shared" si="100"/>
        <v>0</v>
      </c>
      <c r="AP218" s="53">
        <f t="shared" si="101"/>
        <v>0</v>
      </c>
      <c r="AQ218" s="53">
        <f t="shared" si="102"/>
        <v>0</v>
      </c>
      <c r="AR218" s="53">
        <f t="shared" si="103"/>
        <v>0</v>
      </c>
      <c r="AS218" s="53">
        <f t="shared" si="104"/>
        <v>0</v>
      </c>
      <c r="AT218" s="53">
        <f t="shared" si="105"/>
        <v>0</v>
      </c>
      <c r="AU218" s="53">
        <f t="shared" si="106"/>
        <v>0</v>
      </c>
      <c r="AV218" s="53">
        <f t="shared" si="107"/>
        <v>0</v>
      </c>
      <c r="AW218" s="53">
        <f t="shared" si="108"/>
        <v>0</v>
      </c>
      <c r="AX218" s="53">
        <f t="shared" si="109"/>
        <v>0</v>
      </c>
      <c r="AY218" s="53">
        <f>+SUM(AM218:INDEX(AM218:AX218,1,Settings!$C$4))</f>
        <v>0</v>
      </c>
      <c r="AZ218" s="53">
        <f t="shared" si="110"/>
        <v>0</v>
      </c>
      <c r="BA218" s="53"/>
      <c r="BB218" s="53">
        <f t="shared" si="111"/>
        <v>0</v>
      </c>
      <c r="BC218" s="53">
        <f t="shared" si="112"/>
        <v>0</v>
      </c>
      <c r="BD218" s="53">
        <f t="shared" si="113"/>
        <v>0</v>
      </c>
      <c r="BE218" s="53">
        <f t="shared" si="114"/>
        <v>0</v>
      </c>
      <c r="BF218" s="53">
        <f t="shared" si="115"/>
        <v>0</v>
      </c>
      <c r="BG218" s="53">
        <f t="shared" si="116"/>
        <v>0</v>
      </c>
      <c r="BH218" s="53">
        <f t="shared" si="117"/>
        <v>0</v>
      </c>
      <c r="BI218" s="53">
        <f t="shared" si="118"/>
        <v>0</v>
      </c>
      <c r="BJ218" s="53">
        <f t="shared" si="119"/>
        <v>0</v>
      </c>
      <c r="BK218" s="53">
        <f t="shared" si="120"/>
        <v>0</v>
      </c>
      <c r="BL218" s="53">
        <f t="shared" si="121"/>
        <v>0</v>
      </c>
      <c r="BM218" s="53">
        <f t="shared" si="122"/>
        <v>0</v>
      </c>
      <c r="BN218" s="53">
        <f t="shared" si="123"/>
        <v>0</v>
      </c>
      <c r="BO218" s="53"/>
      <c r="BP218" s="53">
        <f t="shared" si="124"/>
        <v>0</v>
      </c>
      <c r="BQ218" s="53"/>
      <c r="BR218" s="53">
        <f t="shared" si="125"/>
        <v>0</v>
      </c>
    </row>
    <row r="219" spans="1:70" x14ac:dyDescent="0.2">
      <c r="A219" s="6">
        <v>3185</v>
      </c>
      <c r="B219" s="6" t="str">
        <f>+VLOOKUP(A219,masterfile!B:C,2,FALSE)</f>
        <v>Fremdleistung (Vergütung Überlass. WG)</v>
      </c>
      <c r="D219" s="53">
        <f>+SUMIF('[1]2017'!$A:$A,$A219,'[1]2017'!$C:$C)-SUMIF('[1]2017'!$E:$E,$A219,'[1]2017'!$G:$G)</f>
        <v>0</v>
      </c>
      <c r="E219" s="53">
        <f>+SUMIF('[1]2018'!$A:$A,$A219,'[1]2018'!$C:$C)-SUMIF('[1]2018'!$E:$E,$A219,'[1]2018'!$G:$G)</f>
        <v>0</v>
      </c>
      <c r="F219" s="53">
        <f>+SUMIF('[1]2019'!$A:$A,$A219,'[1]2019'!$C:$C)-SUMIF('[1]2019'!$E:$E,$A219,'[1]2019'!$G:$G)</f>
        <v>0</v>
      </c>
      <c r="G219" s="53">
        <f>+SUMIF('[1]2020'!$A:$A,$A219,'[1]2020'!$C:$C)-SUMIF('[1]2020'!$E:$E,$A219,'[1]2020'!$G:$G)</f>
        <v>0</v>
      </c>
      <c r="H219" s="53"/>
      <c r="I219" s="53">
        <f>+(+SUMIF('[1]2021'!$A:$A,$A219,'[1]2021'!$C:$C)-SUMIF('[1]2021'!$E:$E,$A219,'[1]2021'!$G:$G))/12</f>
        <v>0</v>
      </c>
      <c r="J219" s="53">
        <f>+(+SUMIF('[1]2021'!$A:$A,$A219,'[1]2021'!$C:$C)-SUMIF('[1]2021'!$E:$E,$A219,'[1]2021'!$G:$G))/12</f>
        <v>0</v>
      </c>
      <c r="K219" s="53">
        <f>+(+SUMIF('[1]2021'!$A:$A,$A219,'[1]2021'!$C:$C)-SUMIF('[1]2021'!$E:$E,$A219,'[1]2021'!$G:$G))/12</f>
        <v>0</v>
      </c>
      <c r="L219" s="53">
        <f>+(+SUMIF('[1]2021'!$A:$A,$A219,'[1]2021'!$C:$C)-SUMIF('[1]2021'!$E:$E,$A219,'[1]2021'!$G:$G))/12</f>
        <v>0</v>
      </c>
      <c r="M219" s="53">
        <f>+(+SUMIF('[1]2021'!$A:$A,$A219,'[1]2021'!$C:$C)-SUMIF('[1]2021'!$E:$E,$A219,'[1]2021'!$G:$G))/12</f>
        <v>0</v>
      </c>
      <c r="N219" s="53">
        <f>+(+SUMIF('[1]2021'!$A:$A,$A219,'[1]2021'!$C:$C)-SUMIF('[1]2021'!$E:$E,$A219,'[1]2021'!$G:$G))/12</f>
        <v>0</v>
      </c>
      <c r="O219" s="53">
        <f>+(+SUMIF('[1]2021'!$A:$A,$A219,'[1]2021'!$C:$C)-SUMIF('[1]2021'!$E:$E,$A219,'[1]2021'!$G:$G))/12</f>
        <v>0</v>
      </c>
      <c r="P219" s="53">
        <f>+(+SUMIF('[1]2021'!$A:$A,$A219,'[1]2021'!$C:$C)-SUMIF('[1]2021'!$E:$E,$A219,'[1]2021'!$G:$G))/12</f>
        <v>0</v>
      </c>
      <c r="Q219" s="53">
        <f>+(+SUMIF('[1]2021'!$A:$A,$A219,'[1]2021'!$C:$C)-SUMIF('[1]2021'!$E:$E,$A219,'[1]2021'!$G:$G))/12</f>
        <v>0</v>
      </c>
      <c r="R219" s="53">
        <f>+(+SUMIF('[1]2021'!$A:$A,$A219,'[1]2021'!$C:$C)-SUMIF('[1]2021'!$E:$E,$A219,'[1]2021'!$G:$G))/12</f>
        <v>0</v>
      </c>
      <c r="S219" s="53">
        <f>+(+SUMIF('[1]2021'!$A:$A,$A219,'[1]2021'!$C:$C)-SUMIF('[1]2021'!$E:$E,$A219,'[1]2021'!$G:$G))/12</f>
        <v>0</v>
      </c>
      <c r="T219" s="53">
        <f>+(+SUMIF('[1]2021'!$A:$A,$A219,'[1]2021'!$C:$C)-SUMIF('[1]2021'!$E:$E,$A219,'[1]2021'!$G:$G))/12</f>
        <v>0</v>
      </c>
      <c r="U219" s="53">
        <f>+SUM(I219:INDEX(I219:T219,1,Settings!$C$4))</f>
        <v>0</v>
      </c>
      <c r="V219" s="53">
        <f t="shared" si="96"/>
        <v>0</v>
      </c>
      <c r="W219" s="53"/>
      <c r="X219" s="53">
        <f>+SUMIFS(postings!$T:$T,postings!$C:$C,'pl-data'!X$2,postings!$D:$D,'pl-data'!X$3,postings!$I:$I,'pl-data'!$A219)-SUMIFS(postings!$W:$W,postings!$C:$C,'pl-data'!X$2,postings!$D:$D,'pl-data'!X$3,postings!$M:$M,'pl-data'!$A219)</f>
        <v>0</v>
      </c>
      <c r="Y219" s="53">
        <f>+SUMIFS(postings!$T:$T,postings!$C:$C,'pl-data'!Y$2,postings!$D:$D,'pl-data'!Y$3,postings!$I:$I,'pl-data'!$A219)-SUMIFS(postings!$W:$W,postings!$C:$C,'pl-data'!Y$2,postings!$D:$D,'pl-data'!Y$3,postings!$M:$M,'pl-data'!$A219)</f>
        <v>0</v>
      </c>
      <c r="Z219" s="53">
        <f>+SUMIFS(postings!$T:$T,postings!$C:$C,'pl-data'!Z$2,postings!$D:$D,'pl-data'!Z$3,postings!$I:$I,'pl-data'!$A219)-SUMIFS(postings!$W:$W,postings!$C:$C,'pl-data'!Z$2,postings!$D:$D,'pl-data'!Z$3,postings!$M:$M,'pl-data'!$A219)</f>
        <v>0</v>
      </c>
      <c r="AA219" s="53">
        <f>+SUMIFS(postings!$T:$T,postings!$C:$C,'pl-data'!AA$2,postings!$D:$D,'pl-data'!AA$3,postings!$I:$I,'pl-data'!$A219)-SUMIFS(postings!$W:$W,postings!$C:$C,'pl-data'!AA$2,postings!$D:$D,'pl-data'!AA$3,postings!$M:$M,'pl-data'!$A219)</f>
        <v>0</v>
      </c>
      <c r="AB219" s="53">
        <f>+SUMIFS(postings!$T:$T,postings!$C:$C,'pl-data'!AB$2,postings!$D:$D,'pl-data'!AB$3,postings!$I:$I,'pl-data'!$A219)-SUMIFS(postings!$W:$W,postings!$C:$C,'pl-data'!AB$2,postings!$D:$D,'pl-data'!AB$3,postings!$M:$M,'pl-data'!$A219)</f>
        <v>0</v>
      </c>
      <c r="AC219" s="53">
        <f>+SUMIFS(postings!$T:$T,postings!$C:$C,'pl-data'!AC$2,postings!$D:$D,'pl-data'!AC$3,postings!$I:$I,'pl-data'!$A219)-SUMIFS(postings!$W:$W,postings!$C:$C,'pl-data'!AC$2,postings!$D:$D,'pl-data'!AC$3,postings!$M:$M,'pl-data'!$A219)</f>
        <v>0</v>
      </c>
      <c r="AD219" s="53">
        <f>+SUMIFS(postings!$T:$T,postings!$C:$C,'pl-data'!AD$2,postings!$D:$D,'pl-data'!AD$3,postings!$I:$I,'pl-data'!$A219)-SUMIFS(postings!$W:$W,postings!$C:$C,'pl-data'!AD$2,postings!$D:$D,'pl-data'!AD$3,postings!$M:$M,'pl-data'!$A219)</f>
        <v>0</v>
      </c>
      <c r="AE219" s="53">
        <f>+SUMIFS(postings!$T:$T,postings!$C:$C,'pl-data'!AE$2,postings!$D:$D,'pl-data'!AE$3,postings!$I:$I,'pl-data'!$A219)-SUMIFS(postings!$W:$W,postings!$C:$C,'pl-data'!AE$2,postings!$D:$D,'pl-data'!AE$3,postings!$M:$M,'pl-data'!$A219)</f>
        <v>0</v>
      </c>
      <c r="AF219" s="53">
        <f>+SUMIFS(postings!$T:$T,postings!$C:$C,'pl-data'!AF$2,postings!$D:$D,'pl-data'!AF$3,postings!$I:$I,'pl-data'!$A219)-SUMIFS(postings!$W:$W,postings!$C:$C,'pl-data'!AF$2,postings!$D:$D,'pl-data'!AF$3,postings!$M:$M,'pl-data'!$A219)</f>
        <v>0</v>
      </c>
      <c r="AG219" s="53">
        <f>+SUMIFS(postings!$T:$T,postings!$C:$C,'pl-data'!AG$2,postings!$D:$D,'pl-data'!AG$3,postings!$I:$I,'pl-data'!$A219)-SUMIFS(postings!$W:$W,postings!$C:$C,'pl-data'!AG$2,postings!$D:$D,'pl-data'!AG$3,postings!$M:$M,'pl-data'!$A219)</f>
        <v>0</v>
      </c>
      <c r="AH219" s="53">
        <f>+SUMIFS(postings!$T:$T,postings!$C:$C,'pl-data'!AH$2,postings!$D:$D,'pl-data'!AH$3,postings!$I:$I,'pl-data'!$A219)-SUMIFS(postings!$W:$W,postings!$C:$C,'pl-data'!AH$2,postings!$D:$D,'pl-data'!AH$3,postings!$M:$M,'pl-data'!$A219)</f>
        <v>0</v>
      </c>
      <c r="AI219" s="53">
        <f>+SUMIFS(postings!$T:$T,postings!$C:$C,'pl-data'!AI$2,postings!$D:$D,'pl-data'!AI$3,postings!$I:$I,'pl-data'!$A219)-SUMIFS(postings!$W:$W,postings!$C:$C,'pl-data'!AI$2,postings!$D:$D,'pl-data'!AI$3,postings!$M:$M,'pl-data'!$A219)</f>
        <v>0</v>
      </c>
      <c r="AJ219" s="53">
        <f>+SUM(X219:INDEX(X219:AI219,1,Settings!$C$4))</f>
        <v>0</v>
      </c>
      <c r="AK219" s="53">
        <f t="shared" si="97"/>
        <v>0</v>
      </c>
      <c r="AL219" s="53"/>
      <c r="AM219" s="53">
        <f t="shared" si="98"/>
        <v>0</v>
      </c>
      <c r="AN219" s="53">
        <f t="shared" si="99"/>
        <v>0</v>
      </c>
      <c r="AO219" s="53">
        <f t="shared" si="100"/>
        <v>0</v>
      </c>
      <c r="AP219" s="53">
        <f t="shared" si="101"/>
        <v>0</v>
      </c>
      <c r="AQ219" s="53">
        <f t="shared" si="102"/>
        <v>0</v>
      </c>
      <c r="AR219" s="53">
        <f t="shared" si="103"/>
        <v>0</v>
      </c>
      <c r="AS219" s="53">
        <f t="shared" si="104"/>
        <v>0</v>
      </c>
      <c r="AT219" s="53">
        <f t="shared" si="105"/>
        <v>0</v>
      </c>
      <c r="AU219" s="53">
        <f t="shared" si="106"/>
        <v>0</v>
      </c>
      <c r="AV219" s="53">
        <f t="shared" si="107"/>
        <v>0</v>
      </c>
      <c r="AW219" s="53">
        <f t="shared" si="108"/>
        <v>0</v>
      </c>
      <c r="AX219" s="53">
        <f t="shared" si="109"/>
        <v>0</v>
      </c>
      <c r="AY219" s="53">
        <f>+SUM(AM219:INDEX(AM219:AX219,1,Settings!$C$4))</f>
        <v>0</v>
      </c>
      <c r="AZ219" s="53">
        <f t="shared" si="110"/>
        <v>0</v>
      </c>
      <c r="BA219" s="53"/>
      <c r="BB219" s="53">
        <f t="shared" si="111"/>
        <v>0</v>
      </c>
      <c r="BC219" s="53">
        <f t="shared" si="112"/>
        <v>0</v>
      </c>
      <c r="BD219" s="53">
        <f t="shared" si="113"/>
        <v>0</v>
      </c>
      <c r="BE219" s="53">
        <f t="shared" si="114"/>
        <v>0</v>
      </c>
      <c r="BF219" s="53">
        <f t="shared" si="115"/>
        <v>0</v>
      </c>
      <c r="BG219" s="53">
        <f t="shared" si="116"/>
        <v>0</v>
      </c>
      <c r="BH219" s="53">
        <f t="shared" si="117"/>
        <v>0</v>
      </c>
      <c r="BI219" s="53">
        <f t="shared" si="118"/>
        <v>0</v>
      </c>
      <c r="BJ219" s="53">
        <f t="shared" si="119"/>
        <v>0</v>
      </c>
      <c r="BK219" s="53">
        <f t="shared" si="120"/>
        <v>0</v>
      </c>
      <c r="BL219" s="53">
        <f t="shared" si="121"/>
        <v>0</v>
      </c>
      <c r="BM219" s="53">
        <f t="shared" si="122"/>
        <v>0</v>
      </c>
      <c r="BN219" s="53">
        <f t="shared" si="123"/>
        <v>0</v>
      </c>
      <c r="BO219" s="53"/>
      <c r="BP219" s="53">
        <f t="shared" si="124"/>
        <v>0</v>
      </c>
      <c r="BQ219" s="53"/>
      <c r="BR219" s="53">
        <f t="shared" si="125"/>
        <v>0</v>
      </c>
    </row>
    <row r="220" spans="1:70" x14ac:dyDescent="0.2">
      <c r="A220" s="6">
        <v>3200</v>
      </c>
      <c r="B220" s="6" t="str">
        <f>+VLOOKUP(A220,masterfile!B:C,2,FALSE)</f>
        <v>Wareneingang</v>
      </c>
      <c r="D220" s="53">
        <f>+SUMIF('[1]2017'!$A:$A,$A220,'[1]2017'!$C:$C)-SUMIF('[1]2017'!$E:$E,$A220,'[1]2017'!$G:$G)</f>
        <v>0</v>
      </c>
      <c r="E220" s="53">
        <f>+SUMIF('[1]2018'!$A:$A,$A220,'[1]2018'!$C:$C)-SUMIF('[1]2018'!$E:$E,$A220,'[1]2018'!$G:$G)</f>
        <v>0</v>
      </c>
      <c r="F220" s="53">
        <f>+SUMIF('[1]2019'!$A:$A,$A220,'[1]2019'!$C:$C)-SUMIF('[1]2019'!$E:$E,$A220,'[1]2019'!$G:$G)</f>
        <v>0</v>
      </c>
      <c r="G220" s="53">
        <f>+SUMIF('[1]2020'!$A:$A,$A220,'[1]2020'!$C:$C)-SUMIF('[1]2020'!$E:$E,$A220,'[1]2020'!$G:$G)</f>
        <v>0</v>
      </c>
      <c r="H220" s="53"/>
      <c r="I220" s="53">
        <f>+(+SUMIF('[1]2021'!$A:$A,$A220,'[1]2021'!$C:$C)-SUMIF('[1]2021'!$E:$E,$A220,'[1]2021'!$G:$G))/12</f>
        <v>0</v>
      </c>
      <c r="J220" s="53">
        <f>+(+SUMIF('[1]2021'!$A:$A,$A220,'[1]2021'!$C:$C)-SUMIF('[1]2021'!$E:$E,$A220,'[1]2021'!$G:$G))/12</f>
        <v>0</v>
      </c>
      <c r="K220" s="53">
        <f>+(+SUMIF('[1]2021'!$A:$A,$A220,'[1]2021'!$C:$C)-SUMIF('[1]2021'!$E:$E,$A220,'[1]2021'!$G:$G))/12</f>
        <v>0</v>
      </c>
      <c r="L220" s="53">
        <f>+(+SUMIF('[1]2021'!$A:$A,$A220,'[1]2021'!$C:$C)-SUMIF('[1]2021'!$E:$E,$A220,'[1]2021'!$G:$G))/12</f>
        <v>0</v>
      </c>
      <c r="M220" s="53">
        <f>+(+SUMIF('[1]2021'!$A:$A,$A220,'[1]2021'!$C:$C)-SUMIF('[1]2021'!$E:$E,$A220,'[1]2021'!$G:$G))/12</f>
        <v>0</v>
      </c>
      <c r="N220" s="53">
        <f>+(+SUMIF('[1]2021'!$A:$A,$A220,'[1]2021'!$C:$C)-SUMIF('[1]2021'!$E:$E,$A220,'[1]2021'!$G:$G))/12</f>
        <v>0</v>
      </c>
      <c r="O220" s="53">
        <f>+(+SUMIF('[1]2021'!$A:$A,$A220,'[1]2021'!$C:$C)-SUMIF('[1]2021'!$E:$E,$A220,'[1]2021'!$G:$G))/12</f>
        <v>0</v>
      </c>
      <c r="P220" s="53">
        <f>+(+SUMIF('[1]2021'!$A:$A,$A220,'[1]2021'!$C:$C)-SUMIF('[1]2021'!$E:$E,$A220,'[1]2021'!$G:$G))/12</f>
        <v>0</v>
      </c>
      <c r="Q220" s="53">
        <f>+(+SUMIF('[1]2021'!$A:$A,$A220,'[1]2021'!$C:$C)-SUMIF('[1]2021'!$E:$E,$A220,'[1]2021'!$G:$G))/12</f>
        <v>0</v>
      </c>
      <c r="R220" s="53">
        <f>+(+SUMIF('[1]2021'!$A:$A,$A220,'[1]2021'!$C:$C)-SUMIF('[1]2021'!$E:$E,$A220,'[1]2021'!$G:$G))/12</f>
        <v>0</v>
      </c>
      <c r="S220" s="53">
        <f>+(+SUMIF('[1]2021'!$A:$A,$A220,'[1]2021'!$C:$C)-SUMIF('[1]2021'!$E:$E,$A220,'[1]2021'!$G:$G))/12</f>
        <v>0</v>
      </c>
      <c r="T220" s="53">
        <f>+(+SUMIF('[1]2021'!$A:$A,$A220,'[1]2021'!$C:$C)-SUMIF('[1]2021'!$E:$E,$A220,'[1]2021'!$G:$G))/12</f>
        <v>0</v>
      </c>
      <c r="U220" s="53">
        <f>+SUM(I220:INDEX(I220:T220,1,Settings!$C$4))</f>
        <v>0</v>
      </c>
      <c r="V220" s="53">
        <f t="shared" si="96"/>
        <v>0</v>
      </c>
      <c r="W220" s="53"/>
      <c r="X220" s="53">
        <f>+SUMIFS(postings!$T:$T,postings!$C:$C,'pl-data'!X$2,postings!$D:$D,'pl-data'!X$3,postings!$I:$I,'pl-data'!$A220)-SUMIFS(postings!$W:$W,postings!$C:$C,'pl-data'!X$2,postings!$D:$D,'pl-data'!X$3,postings!$M:$M,'pl-data'!$A220)</f>
        <v>0</v>
      </c>
      <c r="Y220" s="53">
        <f>+SUMIFS(postings!$T:$T,postings!$C:$C,'pl-data'!Y$2,postings!$D:$D,'pl-data'!Y$3,postings!$I:$I,'pl-data'!$A220)-SUMIFS(postings!$W:$W,postings!$C:$C,'pl-data'!Y$2,postings!$D:$D,'pl-data'!Y$3,postings!$M:$M,'pl-data'!$A220)</f>
        <v>0</v>
      </c>
      <c r="Z220" s="53">
        <f>+SUMIFS(postings!$T:$T,postings!$C:$C,'pl-data'!Z$2,postings!$D:$D,'pl-data'!Z$3,postings!$I:$I,'pl-data'!$A220)-SUMIFS(postings!$W:$W,postings!$C:$C,'pl-data'!Z$2,postings!$D:$D,'pl-data'!Z$3,postings!$M:$M,'pl-data'!$A220)</f>
        <v>0</v>
      </c>
      <c r="AA220" s="53">
        <f>+SUMIFS(postings!$T:$T,postings!$C:$C,'pl-data'!AA$2,postings!$D:$D,'pl-data'!AA$3,postings!$I:$I,'pl-data'!$A220)-SUMIFS(postings!$W:$W,postings!$C:$C,'pl-data'!AA$2,postings!$D:$D,'pl-data'!AA$3,postings!$M:$M,'pl-data'!$A220)</f>
        <v>0</v>
      </c>
      <c r="AB220" s="53">
        <f>+SUMIFS(postings!$T:$T,postings!$C:$C,'pl-data'!AB$2,postings!$D:$D,'pl-data'!AB$3,postings!$I:$I,'pl-data'!$A220)-SUMIFS(postings!$W:$W,postings!$C:$C,'pl-data'!AB$2,postings!$D:$D,'pl-data'!AB$3,postings!$M:$M,'pl-data'!$A220)</f>
        <v>0</v>
      </c>
      <c r="AC220" s="53">
        <f>+SUMIFS(postings!$T:$T,postings!$C:$C,'pl-data'!AC$2,postings!$D:$D,'pl-data'!AC$3,postings!$I:$I,'pl-data'!$A220)-SUMIFS(postings!$W:$W,postings!$C:$C,'pl-data'!AC$2,postings!$D:$D,'pl-data'!AC$3,postings!$M:$M,'pl-data'!$A220)</f>
        <v>0</v>
      </c>
      <c r="AD220" s="53">
        <f>+SUMIFS(postings!$T:$T,postings!$C:$C,'pl-data'!AD$2,postings!$D:$D,'pl-data'!AD$3,postings!$I:$I,'pl-data'!$A220)-SUMIFS(postings!$W:$W,postings!$C:$C,'pl-data'!AD$2,postings!$D:$D,'pl-data'!AD$3,postings!$M:$M,'pl-data'!$A220)</f>
        <v>0</v>
      </c>
      <c r="AE220" s="53">
        <f>+SUMIFS(postings!$T:$T,postings!$C:$C,'pl-data'!AE$2,postings!$D:$D,'pl-data'!AE$3,postings!$I:$I,'pl-data'!$A220)-SUMIFS(postings!$W:$W,postings!$C:$C,'pl-data'!AE$2,postings!$D:$D,'pl-data'!AE$3,postings!$M:$M,'pl-data'!$A220)</f>
        <v>0</v>
      </c>
      <c r="AF220" s="53">
        <f>+SUMIFS(postings!$T:$T,postings!$C:$C,'pl-data'!AF$2,postings!$D:$D,'pl-data'!AF$3,postings!$I:$I,'pl-data'!$A220)-SUMIFS(postings!$W:$W,postings!$C:$C,'pl-data'!AF$2,postings!$D:$D,'pl-data'!AF$3,postings!$M:$M,'pl-data'!$A220)</f>
        <v>0</v>
      </c>
      <c r="AG220" s="53">
        <f>+SUMIFS(postings!$T:$T,postings!$C:$C,'pl-data'!AG$2,postings!$D:$D,'pl-data'!AG$3,postings!$I:$I,'pl-data'!$A220)-SUMIFS(postings!$W:$W,postings!$C:$C,'pl-data'!AG$2,postings!$D:$D,'pl-data'!AG$3,postings!$M:$M,'pl-data'!$A220)</f>
        <v>0</v>
      </c>
      <c r="AH220" s="53">
        <f>+SUMIFS(postings!$T:$T,postings!$C:$C,'pl-data'!AH$2,postings!$D:$D,'pl-data'!AH$3,postings!$I:$I,'pl-data'!$A220)-SUMIFS(postings!$W:$W,postings!$C:$C,'pl-data'!AH$2,postings!$D:$D,'pl-data'!AH$3,postings!$M:$M,'pl-data'!$A220)</f>
        <v>0</v>
      </c>
      <c r="AI220" s="53">
        <f>+SUMIFS(postings!$T:$T,postings!$C:$C,'pl-data'!AI$2,postings!$D:$D,'pl-data'!AI$3,postings!$I:$I,'pl-data'!$A220)-SUMIFS(postings!$W:$W,postings!$C:$C,'pl-data'!AI$2,postings!$D:$D,'pl-data'!AI$3,postings!$M:$M,'pl-data'!$A220)</f>
        <v>0</v>
      </c>
      <c r="AJ220" s="53">
        <f>+SUM(X220:INDEX(X220:AI220,1,Settings!$C$4))</f>
        <v>0</v>
      </c>
      <c r="AK220" s="53">
        <f t="shared" si="97"/>
        <v>0</v>
      </c>
      <c r="AL220" s="53"/>
      <c r="AM220" s="53">
        <f t="shared" si="98"/>
        <v>0</v>
      </c>
      <c r="AN220" s="53">
        <f t="shared" si="99"/>
        <v>0</v>
      </c>
      <c r="AO220" s="53">
        <f t="shared" si="100"/>
        <v>0</v>
      </c>
      <c r="AP220" s="53">
        <f t="shared" si="101"/>
        <v>0</v>
      </c>
      <c r="AQ220" s="53">
        <f t="shared" si="102"/>
        <v>0</v>
      </c>
      <c r="AR220" s="53">
        <f t="shared" si="103"/>
        <v>0</v>
      </c>
      <c r="AS220" s="53">
        <f t="shared" si="104"/>
        <v>0</v>
      </c>
      <c r="AT220" s="53">
        <f t="shared" si="105"/>
        <v>0</v>
      </c>
      <c r="AU220" s="53">
        <f t="shared" si="106"/>
        <v>0</v>
      </c>
      <c r="AV220" s="53">
        <f t="shared" si="107"/>
        <v>0</v>
      </c>
      <c r="AW220" s="53">
        <f t="shared" si="108"/>
        <v>0</v>
      </c>
      <c r="AX220" s="53">
        <f t="shared" si="109"/>
        <v>0</v>
      </c>
      <c r="AY220" s="53">
        <f>+SUM(AM220:INDEX(AM220:AX220,1,Settings!$C$4))</f>
        <v>0</v>
      </c>
      <c r="AZ220" s="53">
        <f t="shared" si="110"/>
        <v>0</v>
      </c>
      <c r="BA220" s="53"/>
      <c r="BB220" s="53">
        <f t="shared" si="111"/>
        <v>0</v>
      </c>
      <c r="BC220" s="53">
        <f t="shared" si="112"/>
        <v>0</v>
      </c>
      <c r="BD220" s="53">
        <f t="shared" si="113"/>
        <v>0</v>
      </c>
      <c r="BE220" s="53">
        <f t="shared" si="114"/>
        <v>0</v>
      </c>
      <c r="BF220" s="53">
        <f t="shared" si="115"/>
        <v>0</v>
      </c>
      <c r="BG220" s="53">
        <f t="shared" si="116"/>
        <v>0</v>
      </c>
      <c r="BH220" s="53">
        <f t="shared" si="117"/>
        <v>0</v>
      </c>
      <c r="BI220" s="53">
        <f t="shared" si="118"/>
        <v>0</v>
      </c>
      <c r="BJ220" s="53">
        <f t="shared" si="119"/>
        <v>0</v>
      </c>
      <c r="BK220" s="53">
        <f t="shared" si="120"/>
        <v>0</v>
      </c>
      <c r="BL220" s="53">
        <f t="shared" si="121"/>
        <v>0</v>
      </c>
      <c r="BM220" s="53">
        <f t="shared" si="122"/>
        <v>0</v>
      </c>
      <c r="BN220" s="53">
        <f t="shared" si="123"/>
        <v>0</v>
      </c>
      <c r="BO220" s="53"/>
      <c r="BP220" s="53">
        <f t="shared" si="124"/>
        <v>0</v>
      </c>
      <c r="BQ220" s="53"/>
      <c r="BR220" s="53">
        <f t="shared" si="125"/>
        <v>0</v>
      </c>
    </row>
    <row r="221" spans="1:70" x14ac:dyDescent="0.2">
      <c r="A221" s="6">
        <v>3300</v>
      </c>
      <c r="B221" s="6" t="str">
        <f>+VLOOKUP(A221,masterfile!B:C,2,FALSE)</f>
        <v>Wareneingang 7% Vorsteuer</v>
      </c>
      <c r="D221" s="53">
        <f>+SUMIF('[1]2017'!$A:$A,$A221,'[1]2017'!$C:$C)-SUMIF('[1]2017'!$E:$E,$A221,'[1]2017'!$G:$G)</f>
        <v>0</v>
      </c>
      <c r="E221" s="53">
        <f>+SUMIF('[1]2018'!$A:$A,$A221,'[1]2018'!$C:$C)-SUMIF('[1]2018'!$E:$E,$A221,'[1]2018'!$G:$G)</f>
        <v>0</v>
      </c>
      <c r="F221" s="53">
        <f>+SUMIF('[1]2019'!$A:$A,$A221,'[1]2019'!$C:$C)-SUMIF('[1]2019'!$E:$E,$A221,'[1]2019'!$G:$G)</f>
        <v>0</v>
      </c>
      <c r="G221" s="53">
        <f>+SUMIF('[1]2020'!$A:$A,$A221,'[1]2020'!$C:$C)-SUMIF('[1]2020'!$E:$E,$A221,'[1]2020'!$G:$G)</f>
        <v>0</v>
      </c>
      <c r="H221" s="53"/>
      <c r="I221" s="53">
        <f>+(+SUMIF('[1]2021'!$A:$A,$A221,'[1]2021'!$C:$C)-SUMIF('[1]2021'!$E:$E,$A221,'[1]2021'!$G:$G))/12</f>
        <v>0</v>
      </c>
      <c r="J221" s="53">
        <f>+(+SUMIF('[1]2021'!$A:$A,$A221,'[1]2021'!$C:$C)-SUMIF('[1]2021'!$E:$E,$A221,'[1]2021'!$G:$G))/12</f>
        <v>0</v>
      </c>
      <c r="K221" s="53">
        <f>+(+SUMIF('[1]2021'!$A:$A,$A221,'[1]2021'!$C:$C)-SUMIF('[1]2021'!$E:$E,$A221,'[1]2021'!$G:$G))/12</f>
        <v>0</v>
      </c>
      <c r="L221" s="53">
        <f>+(+SUMIF('[1]2021'!$A:$A,$A221,'[1]2021'!$C:$C)-SUMIF('[1]2021'!$E:$E,$A221,'[1]2021'!$G:$G))/12</f>
        <v>0</v>
      </c>
      <c r="M221" s="53">
        <f>+(+SUMIF('[1]2021'!$A:$A,$A221,'[1]2021'!$C:$C)-SUMIF('[1]2021'!$E:$E,$A221,'[1]2021'!$G:$G))/12</f>
        <v>0</v>
      </c>
      <c r="N221" s="53">
        <f>+(+SUMIF('[1]2021'!$A:$A,$A221,'[1]2021'!$C:$C)-SUMIF('[1]2021'!$E:$E,$A221,'[1]2021'!$G:$G))/12</f>
        <v>0</v>
      </c>
      <c r="O221" s="53">
        <f>+(+SUMIF('[1]2021'!$A:$A,$A221,'[1]2021'!$C:$C)-SUMIF('[1]2021'!$E:$E,$A221,'[1]2021'!$G:$G))/12</f>
        <v>0</v>
      </c>
      <c r="P221" s="53">
        <f>+(+SUMIF('[1]2021'!$A:$A,$A221,'[1]2021'!$C:$C)-SUMIF('[1]2021'!$E:$E,$A221,'[1]2021'!$G:$G))/12</f>
        <v>0</v>
      </c>
      <c r="Q221" s="53">
        <f>+(+SUMIF('[1]2021'!$A:$A,$A221,'[1]2021'!$C:$C)-SUMIF('[1]2021'!$E:$E,$A221,'[1]2021'!$G:$G))/12</f>
        <v>0</v>
      </c>
      <c r="R221" s="53">
        <f>+(+SUMIF('[1]2021'!$A:$A,$A221,'[1]2021'!$C:$C)-SUMIF('[1]2021'!$E:$E,$A221,'[1]2021'!$G:$G))/12</f>
        <v>0</v>
      </c>
      <c r="S221" s="53">
        <f>+(+SUMIF('[1]2021'!$A:$A,$A221,'[1]2021'!$C:$C)-SUMIF('[1]2021'!$E:$E,$A221,'[1]2021'!$G:$G))/12</f>
        <v>0</v>
      </c>
      <c r="T221" s="53">
        <f>+(+SUMIF('[1]2021'!$A:$A,$A221,'[1]2021'!$C:$C)-SUMIF('[1]2021'!$E:$E,$A221,'[1]2021'!$G:$G))/12</f>
        <v>0</v>
      </c>
      <c r="U221" s="53">
        <f>+SUM(I221:INDEX(I221:T221,1,Settings!$C$4))</f>
        <v>0</v>
      </c>
      <c r="V221" s="53">
        <f t="shared" si="96"/>
        <v>0</v>
      </c>
      <c r="W221" s="53"/>
      <c r="X221" s="53">
        <f>+SUMIFS(postings!$T:$T,postings!$C:$C,'pl-data'!X$2,postings!$D:$D,'pl-data'!X$3,postings!$I:$I,'pl-data'!$A221)-SUMIFS(postings!$W:$W,postings!$C:$C,'pl-data'!X$2,postings!$D:$D,'pl-data'!X$3,postings!$M:$M,'pl-data'!$A221)</f>
        <v>0</v>
      </c>
      <c r="Y221" s="53">
        <f>+SUMIFS(postings!$T:$T,postings!$C:$C,'pl-data'!Y$2,postings!$D:$D,'pl-data'!Y$3,postings!$I:$I,'pl-data'!$A221)-SUMIFS(postings!$W:$W,postings!$C:$C,'pl-data'!Y$2,postings!$D:$D,'pl-data'!Y$3,postings!$M:$M,'pl-data'!$A221)</f>
        <v>0</v>
      </c>
      <c r="Z221" s="53">
        <f>+SUMIFS(postings!$T:$T,postings!$C:$C,'pl-data'!Z$2,postings!$D:$D,'pl-data'!Z$3,postings!$I:$I,'pl-data'!$A221)-SUMIFS(postings!$W:$W,postings!$C:$C,'pl-data'!Z$2,postings!$D:$D,'pl-data'!Z$3,postings!$M:$M,'pl-data'!$A221)</f>
        <v>0</v>
      </c>
      <c r="AA221" s="53">
        <f>+SUMIFS(postings!$T:$T,postings!$C:$C,'pl-data'!AA$2,postings!$D:$D,'pl-data'!AA$3,postings!$I:$I,'pl-data'!$A221)-SUMIFS(postings!$W:$W,postings!$C:$C,'pl-data'!AA$2,postings!$D:$D,'pl-data'!AA$3,postings!$M:$M,'pl-data'!$A221)</f>
        <v>0</v>
      </c>
      <c r="AB221" s="53">
        <f>+SUMIFS(postings!$T:$T,postings!$C:$C,'pl-data'!AB$2,postings!$D:$D,'pl-data'!AB$3,postings!$I:$I,'pl-data'!$A221)-SUMIFS(postings!$W:$W,postings!$C:$C,'pl-data'!AB$2,postings!$D:$D,'pl-data'!AB$3,postings!$M:$M,'pl-data'!$A221)</f>
        <v>0</v>
      </c>
      <c r="AC221" s="53">
        <f>+SUMIFS(postings!$T:$T,postings!$C:$C,'pl-data'!AC$2,postings!$D:$D,'pl-data'!AC$3,postings!$I:$I,'pl-data'!$A221)-SUMIFS(postings!$W:$W,postings!$C:$C,'pl-data'!AC$2,postings!$D:$D,'pl-data'!AC$3,postings!$M:$M,'pl-data'!$A221)</f>
        <v>0</v>
      </c>
      <c r="AD221" s="53">
        <f>+SUMIFS(postings!$T:$T,postings!$C:$C,'pl-data'!AD$2,postings!$D:$D,'pl-data'!AD$3,postings!$I:$I,'pl-data'!$A221)-SUMIFS(postings!$W:$W,postings!$C:$C,'pl-data'!AD$2,postings!$D:$D,'pl-data'!AD$3,postings!$M:$M,'pl-data'!$A221)</f>
        <v>0</v>
      </c>
      <c r="AE221" s="53">
        <f>+SUMIFS(postings!$T:$T,postings!$C:$C,'pl-data'!AE$2,postings!$D:$D,'pl-data'!AE$3,postings!$I:$I,'pl-data'!$A221)-SUMIFS(postings!$W:$W,postings!$C:$C,'pl-data'!AE$2,postings!$D:$D,'pl-data'!AE$3,postings!$M:$M,'pl-data'!$A221)</f>
        <v>0</v>
      </c>
      <c r="AF221" s="53">
        <f>+SUMIFS(postings!$T:$T,postings!$C:$C,'pl-data'!AF$2,postings!$D:$D,'pl-data'!AF$3,postings!$I:$I,'pl-data'!$A221)-SUMIFS(postings!$W:$W,postings!$C:$C,'pl-data'!AF$2,postings!$D:$D,'pl-data'!AF$3,postings!$M:$M,'pl-data'!$A221)</f>
        <v>0</v>
      </c>
      <c r="AG221" s="53">
        <f>+SUMIFS(postings!$T:$T,postings!$C:$C,'pl-data'!AG$2,postings!$D:$D,'pl-data'!AG$3,postings!$I:$I,'pl-data'!$A221)-SUMIFS(postings!$W:$W,postings!$C:$C,'pl-data'!AG$2,postings!$D:$D,'pl-data'!AG$3,postings!$M:$M,'pl-data'!$A221)</f>
        <v>0</v>
      </c>
      <c r="AH221" s="53">
        <f>+SUMIFS(postings!$T:$T,postings!$C:$C,'pl-data'!AH$2,postings!$D:$D,'pl-data'!AH$3,postings!$I:$I,'pl-data'!$A221)-SUMIFS(postings!$W:$W,postings!$C:$C,'pl-data'!AH$2,postings!$D:$D,'pl-data'!AH$3,postings!$M:$M,'pl-data'!$A221)</f>
        <v>0</v>
      </c>
      <c r="AI221" s="53">
        <f>+SUMIFS(postings!$T:$T,postings!$C:$C,'pl-data'!AI$2,postings!$D:$D,'pl-data'!AI$3,postings!$I:$I,'pl-data'!$A221)-SUMIFS(postings!$W:$W,postings!$C:$C,'pl-data'!AI$2,postings!$D:$D,'pl-data'!AI$3,postings!$M:$M,'pl-data'!$A221)</f>
        <v>0</v>
      </c>
      <c r="AJ221" s="53">
        <f>+SUM(X221:INDEX(X221:AI221,1,Settings!$C$4))</f>
        <v>0</v>
      </c>
      <c r="AK221" s="53">
        <f t="shared" si="97"/>
        <v>0</v>
      </c>
      <c r="AL221" s="53"/>
      <c r="AM221" s="53">
        <f t="shared" si="98"/>
        <v>0</v>
      </c>
      <c r="AN221" s="53">
        <f t="shared" si="99"/>
        <v>0</v>
      </c>
      <c r="AO221" s="53">
        <f t="shared" si="100"/>
        <v>0</v>
      </c>
      <c r="AP221" s="53">
        <f t="shared" si="101"/>
        <v>0</v>
      </c>
      <c r="AQ221" s="53">
        <f t="shared" si="102"/>
        <v>0</v>
      </c>
      <c r="AR221" s="53">
        <f t="shared" si="103"/>
        <v>0</v>
      </c>
      <c r="AS221" s="53">
        <f t="shared" si="104"/>
        <v>0</v>
      </c>
      <c r="AT221" s="53">
        <f t="shared" si="105"/>
        <v>0</v>
      </c>
      <c r="AU221" s="53">
        <f t="shared" si="106"/>
        <v>0</v>
      </c>
      <c r="AV221" s="53">
        <f t="shared" si="107"/>
        <v>0</v>
      </c>
      <c r="AW221" s="53">
        <f t="shared" si="108"/>
        <v>0</v>
      </c>
      <c r="AX221" s="53">
        <f t="shared" si="109"/>
        <v>0</v>
      </c>
      <c r="AY221" s="53">
        <f>+SUM(AM221:INDEX(AM221:AX221,1,Settings!$C$4))</f>
        <v>0</v>
      </c>
      <c r="AZ221" s="53">
        <f t="shared" si="110"/>
        <v>0</v>
      </c>
      <c r="BA221" s="53"/>
      <c r="BB221" s="53">
        <f t="shared" si="111"/>
        <v>0</v>
      </c>
      <c r="BC221" s="53">
        <f t="shared" si="112"/>
        <v>0</v>
      </c>
      <c r="BD221" s="53">
        <f t="shared" si="113"/>
        <v>0</v>
      </c>
      <c r="BE221" s="53">
        <f t="shared" si="114"/>
        <v>0</v>
      </c>
      <c r="BF221" s="53">
        <f t="shared" si="115"/>
        <v>0</v>
      </c>
      <c r="BG221" s="53">
        <f t="shared" si="116"/>
        <v>0</v>
      </c>
      <c r="BH221" s="53">
        <f t="shared" si="117"/>
        <v>0</v>
      </c>
      <c r="BI221" s="53">
        <f t="shared" si="118"/>
        <v>0</v>
      </c>
      <c r="BJ221" s="53">
        <f t="shared" si="119"/>
        <v>0</v>
      </c>
      <c r="BK221" s="53">
        <f t="shared" si="120"/>
        <v>0</v>
      </c>
      <c r="BL221" s="53">
        <f t="shared" si="121"/>
        <v>0</v>
      </c>
      <c r="BM221" s="53">
        <f t="shared" si="122"/>
        <v>0</v>
      </c>
      <c r="BN221" s="53">
        <f t="shared" si="123"/>
        <v>0</v>
      </c>
      <c r="BO221" s="53"/>
      <c r="BP221" s="53">
        <f t="shared" si="124"/>
        <v>0</v>
      </c>
      <c r="BQ221" s="53"/>
      <c r="BR221" s="53">
        <f t="shared" si="125"/>
        <v>0</v>
      </c>
    </row>
    <row r="222" spans="1:70" x14ac:dyDescent="0.2">
      <c r="A222" s="6">
        <v>3349</v>
      </c>
      <c r="B222" s="6" t="str">
        <f>+VLOOKUP(A222,masterfile!B:C,2,FALSE)</f>
        <v>Wareneingang ohne Vorsteuerabzug</v>
      </c>
      <c r="D222" s="53">
        <f>+SUMIF('[1]2017'!$A:$A,$A222,'[1]2017'!$C:$C)-SUMIF('[1]2017'!$E:$E,$A222,'[1]2017'!$G:$G)</f>
        <v>0</v>
      </c>
      <c r="E222" s="53">
        <f>+SUMIF('[1]2018'!$A:$A,$A222,'[1]2018'!$C:$C)-SUMIF('[1]2018'!$E:$E,$A222,'[1]2018'!$G:$G)</f>
        <v>0</v>
      </c>
      <c r="F222" s="53">
        <f>+SUMIF('[1]2019'!$A:$A,$A222,'[1]2019'!$C:$C)-SUMIF('[1]2019'!$E:$E,$A222,'[1]2019'!$G:$G)</f>
        <v>0</v>
      </c>
      <c r="G222" s="53">
        <f>+SUMIF('[1]2020'!$A:$A,$A222,'[1]2020'!$C:$C)-SUMIF('[1]2020'!$E:$E,$A222,'[1]2020'!$G:$G)</f>
        <v>0</v>
      </c>
      <c r="H222" s="53"/>
      <c r="I222" s="53">
        <f>+(+SUMIF('[1]2021'!$A:$A,$A222,'[1]2021'!$C:$C)-SUMIF('[1]2021'!$E:$E,$A222,'[1]2021'!$G:$G))/12</f>
        <v>0</v>
      </c>
      <c r="J222" s="53">
        <f>+(+SUMIF('[1]2021'!$A:$A,$A222,'[1]2021'!$C:$C)-SUMIF('[1]2021'!$E:$E,$A222,'[1]2021'!$G:$G))/12</f>
        <v>0</v>
      </c>
      <c r="K222" s="53">
        <f>+(+SUMIF('[1]2021'!$A:$A,$A222,'[1]2021'!$C:$C)-SUMIF('[1]2021'!$E:$E,$A222,'[1]2021'!$G:$G))/12</f>
        <v>0</v>
      </c>
      <c r="L222" s="53">
        <f>+(+SUMIF('[1]2021'!$A:$A,$A222,'[1]2021'!$C:$C)-SUMIF('[1]2021'!$E:$E,$A222,'[1]2021'!$G:$G))/12</f>
        <v>0</v>
      </c>
      <c r="M222" s="53">
        <f>+(+SUMIF('[1]2021'!$A:$A,$A222,'[1]2021'!$C:$C)-SUMIF('[1]2021'!$E:$E,$A222,'[1]2021'!$G:$G))/12</f>
        <v>0</v>
      </c>
      <c r="N222" s="53">
        <f>+(+SUMIF('[1]2021'!$A:$A,$A222,'[1]2021'!$C:$C)-SUMIF('[1]2021'!$E:$E,$A222,'[1]2021'!$G:$G))/12</f>
        <v>0</v>
      </c>
      <c r="O222" s="53">
        <f>+(+SUMIF('[1]2021'!$A:$A,$A222,'[1]2021'!$C:$C)-SUMIF('[1]2021'!$E:$E,$A222,'[1]2021'!$G:$G))/12</f>
        <v>0</v>
      </c>
      <c r="P222" s="53">
        <f>+(+SUMIF('[1]2021'!$A:$A,$A222,'[1]2021'!$C:$C)-SUMIF('[1]2021'!$E:$E,$A222,'[1]2021'!$G:$G))/12</f>
        <v>0</v>
      </c>
      <c r="Q222" s="53">
        <f>+(+SUMIF('[1]2021'!$A:$A,$A222,'[1]2021'!$C:$C)-SUMIF('[1]2021'!$E:$E,$A222,'[1]2021'!$G:$G))/12</f>
        <v>0</v>
      </c>
      <c r="R222" s="53">
        <f>+(+SUMIF('[1]2021'!$A:$A,$A222,'[1]2021'!$C:$C)-SUMIF('[1]2021'!$E:$E,$A222,'[1]2021'!$G:$G))/12</f>
        <v>0</v>
      </c>
      <c r="S222" s="53">
        <f>+(+SUMIF('[1]2021'!$A:$A,$A222,'[1]2021'!$C:$C)-SUMIF('[1]2021'!$E:$E,$A222,'[1]2021'!$G:$G))/12</f>
        <v>0</v>
      </c>
      <c r="T222" s="53">
        <f>+(+SUMIF('[1]2021'!$A:$A,$A222,'[1]2021'!$C:$C)-SUMIF('[1]2021'!$E:$E,$A222,'[1]2021'!$G:$G))/12</f>
        <v>0</v>
      </c>
      <c r="U222" s="53">
        <f>+SUM(I222:INDEX(I222:T222,1,Settings!$C$4))</f>
        <v>0</v>
      </c>
      <c r="V222" s="53">
        <f t="shared" si="96"/>
        <v>0</v>
      </c>
      <c r="W222" s="53"/>
      <c r="X222" s="53">
        <f>+SUMIFS(postings!$T:$T,postings!$C:$C,'pl-data'!X$2,postings!$D:$D,'pl-data'!X$3,postings!$I:$I,'pl-data'!$A222)-SUMIFS(postings!$W:$W,postings!$C:$C,'pl-data'!X$2,postings!$D:$D,'pl-data'!X$3,postings!$M:$M,'pl-data'!$A222)</f>
        <v>0</v>
      </c>
      <c r="Y222" s="53">
        <f>+SUMIFS(postings!$T:$T,postings!$C:$C,'pl-data'!Y$2,postings!$D:$D,'pl-data'!Y$3,postings!$I:$I,'pl-data'!$A222)-SUMIFS(postings!$W:$W,postings!$C:$C,'pl-data'!Y$2,postings!$D:$D,'pl-data'!Y$3,postings!$M:$M,'pl-data'!$A222)</f>
        <v>0</v>
      </c>
      <c r="Z222" s="53">
        <f>+SUMIFS(postings!$T:$T,postings!$C:$C,'pl-data'!Z$2,postings!$D:$D,'pl-data'!Z$3,postings!$I:$I,'pl-data'!$A222)-SUMIFS(postings!$W:$W,postings!$C:$C,'pl-data'!Z$2,postings!$D:$D,'pl-data'!Z$3,postings!$M:$M,'pl-data'!$A222)</f>
        <v>0</v>
      </c>
      <c r="AA222" s="53">
        <f>+SUMIFS(postings!$T:$T,postings!$C:$C,'pl-data'!AA$2,postings!$D:$D,'pl-data'!AA$3,postings!$I:$I,'pl-data'!$A222)-SUMIFS(postings!$W:$W,postings!$C:$C,'pl-data'!AA$2,postings!$D:$D,'pl-data'!AA$3,postings!$M:$M,'pl-data'!$A222)</f>
        <v>0</v>
      </c>
      <c r="AB222" s="53">
        <f>+SUMIFS(postings!$T:$T,postings!$C:$C,'pl-data'!AB$2,postings!$D:$D,'pl-data'!AB$3,postings!$I:$I,'pl-data'!$A222)-SUMIFS(postings!$W:$W,postings!$C:$C,'pl-data'!AB$2,postings!$D:$D,'pl-data'!AB$3,postings!$M:$M,'pl-data'!$A222)</f>
        <v>0</v>
      </c>
      <c r="AC222" s="53">
        <f>+SUMIFS(postings!$T:$T,postings!$C:$C,'pl-data'!AC$2,postings!$D:$D,'pl-data'!AC$3,postings!$I:$I,'pl-data'!$A222)-SUMIFS(postings!$W:$W,postings!$C:$C,'pl-data'!AC$2,postings!$D:$D,'pl-data'!AC$3,postings!$M:$M,'pl-data'!$A222)</f>
        <v>0</v>
      </c>
      <c r="AD222" s="53">
        <f>+SUMIFS(postings!$T:$T,postings!$C:$C,'pl-data'!AD$2,postings!$D:$D,'pl-data'!AD$3,postings!$I:$I,'pl-data'!$A222)-SUMIFS(postings!$W:$W,postings!$C:$C,'pl-data'!AD$2,postings!$D:$D,'pl-data'!AD$3,postings!$M:$M,'pl-data'!$A222)</f>
        <v>0</v>
      </c>
      <c r="AE222" s="53">
        <f>+SUMIFS(postings!$T:$T,postings!$C:$C,'pl-data'!AE$2,postings!$D:$D,'pl-data'!AE$3,postings!$I:$I,'pl-data'!$A222)-SUMIFS(postings!$W:$W,postings!$C:$C,'pl-data'!AE$2,postings!$D:$D,'pl-data'!AE$3,postings!$M:$M,'pl-data'!$A222)</f>
        <v>0</v>
      </c>
      <c r="AF222" s="53">
        <f>+SUMIFS(postings!$T:$T,postings!$C:$C,'pl-data'!AF$2,postings!$D:$D,'pl-data'!AF$3,postings!$I:$I,'pl-data'!$A222)-SUMIFS(postings!$W:$W,postings!$C:$C,'pl-data'!AF$2,postings!$D:$D,'pl-data'!AF$3,postings!$M:$M,'pl-data'!$A222)</f>
        <v>0</v>
      </c>
      <c r="AG222" s="53">
        <f>+SUMIFS(postings!$T:$T,postings!$C:$C,'pl-data'!AG$2,postings!$D:$D,'pl-data'!AG$3,postings!$I:$I,'pl-data'!$A222)-SUMIFS(postings!$W:$W,postings!$C:$C,'pl-data'!AG$2,postings!$D:$D,'pl-data'!AG$3,postings!$M:$M,'pl-data'!$A222)</f>
        <v>0</v>
      </c>
      <c r="AH222" s="53">
        <f>+SUMIFS(postings!$T:$T,postings!$C:$C,'pl-data'!AH$2,postings!$D:$D,'pl-data'!AH$3,postings!$I:$I,'pl-data'!$A222)-SUMIFS(postings!$W:$W,postings!$C:$C,'pl-data'!AH$2,postings!$D:$D,'pl-data'!AH$3,postings!$M:$M,'pl-data'!$A222)</f>
        <v>0</v>
      </c>
      <c r="AI222" s="53">
        <f>+SUMIFS(postings!$T:$T,postings!$C:$C,'pl-data'!AI$2,postings!$D:$D,'pl-data'!AI$3,postings!$I:$I,'pl-data'!$A222)-SUMIFS(postings!$W:$W,postings!$C:$C,'pl-data'!AI$2,postings!$D:$D,'pl-data'!AI$3,postings!$M:$M,'pl-data'!$A222)</f>
        <v>0</v>
      </c>
      <c r="AJ222" s="53">
        <f>+SUM(X222:INDEX(X222:AI222,1,Settings!$C$4))</f>
        <v>0</v>
      </c>
      <c r="AK222" s="53">
        <f t="shared" si="97"/>
        <v>0</v>
      </c>
      <c r="AL222" s="53"/>
      <c r="AM222" s="53">
        <f t="shared" si="98"/>
        <v>0</v>
      </c>
      <c r="AN222" s="53">
        <f t="shared" si="99"/>
        <v>0</v>
      </c>
      <c r="AO222" s="53">
        <f t="shared" si="100"/>
        <v>0</v>
      </c>
      <c r="AP222" s="53">
        <f t="shared" si="101"/>
        <v>0</v>
      </c>
      <c r="AQ222" s="53">
        <f t="shared" si="102"/>
        <v>0</v>
      </c>
      <c r="AR222" s="53">
        <f t="shared" si="103"/>
        <v>0</v>
      </c>
      <c r="AS222" s="53">
        <f t="shared" si="104"/>
        <v>0</v>
      </c>
      <c r="AT222" s="53">
        <f t="shared" si="105"/>
        <v>0</v>
      </c>
      <c r="AU222" s="53">
        <f t="shared" si="106"/>
        <v>0</v>
      </c>
      <c r="AV222" s="53">
        <f t="shared" si="107"/>
        <v>0</v>
      </c>
      <c r="AW222" s="53">
        <f t="shared" si="108"/>
        <v>0</v>
      </c>
      <c r="AX222" s="53">
        <f t="shared" si="109"/>
        <v>0</v>
      </c>
      <c r="AY222" s="53">
        <f>+SUM(AM222:INDEX(AM222:AX222,1,Settings!$C$4))</f>
        <v>0</v>
      </c>
      <c r="AZ222" s="53">
        <f t="shared" si="110"/>
        <v>0</v>
      </c>
      <c r="BA222" s="53"/>
      <c r="BB222" s="53">
        <f t="shared" si="111"/>
        <v>0</v>
      </c>
      <c r="BC222" s="53">
        <f t="shared" si="112"/>
        <v>0</v>
      </c>
      <c r="BD222" s="53">
        <f t="shared" si="113"/>
        <v>0</v>
      </c>
      <c r="BE222" s="53">
        <f t="shared" si="114"/>
        <v>0</v>
      </c>
      <c r="BF222" s="53">
        <f t="shared" si="115"/>
        <v>0</v>
      </c>
      <c r="BG222" s="53">
        <f t="shared" si="116"/>
        <v>0</v>
      </c>
      <c r="BH222" s="53">
        <f t="shared" si="117"/>
        <v>0</v>
      </c>
      <c r="BI222" s="53">
        <f t="shared" si="118"/>
        <v>0</v>
      </c>
      <c r="BJ222" s="53">
        <f t="shared" si="119"/>
        <v>0</v>
      </c>
      <c r="BK222" s="53">
        <f t="shared" si="120"/>
        <v>0</v>
      </c>
      <c r="BL222" s="53">
        <f t="shared" si="121"/>
        <v>0</v>
      </c>
      <c r="BM222" s="53">
        <f t="shared" si="122"/>
        <v>0</v>
      </c>
      <c r="BN222" s="53">
        <f t="shared" si="123"/>
        <v>0</v>
      </c>
      <c r="BO222" s="53"/>
      <c r="BP222" s="53">
        <f t="shared" si="124"/>
        <v>0</v>
      </c>
      <c r="BQ222" s="53"/>
      <c r="BR222" s="53">
        <f t="shared" si="125"/>
        <v>0</v>
      </c>
    </row>
    <row r="223" spans="1:70" x14ac:dyDescent="0.2">
      <c r="A223" s="6">
        <v>3400</v>
      </c>
      <c r="B223" s="6" t="str">
        <f>+VLOOKUP(A223,masterfile!B:C,2,FALSE)</f>
        <v>Wareneingang 19% Vorsteuer</v>
      </c>
      <c r="D223" s="53">
        <f>+SUMIF('[1]2017'!$A:$A,$A223,'[1]2017'!$C:$C)-SUMIF('[1]2017'!$E:$E,$A223,'[1]2017'!$G:$G)</f>
        <v>800</v>
      </c>
      <c r="E223" s="53">
        <f>+SUMIF('[1]2018'!$A:$A,$A223,'[1]2018'!$C:$C)-SUMIF('[1]2018'!$E:$E,$A223,'[1]2018'!$G:$G)</f>
        <v>800</v>
      </c>
      <c r="F223" s="53">
        <f>+SUMIF('[1]2019'!$A:$A,$A223,'[1]2019'!$C:$C)-SUMIF('[1]2019'!$E:$E,$A223,'[1]2019'!$G:$G)</f>
        <v>800</v>
      </c>
      <c r="G223" s="53">
        <f>+SUMIF('[1]2020'!$A:$A,$A223,'[1]2020'!$C:$C)-SUMIF('[1]2020'!$E:$E,$A223,'[1]2020'!$G:$G)</f>
        <v>800</v>
      </c>
      <c r="H223" s="53"/>
      <c r="I223" s="53">
        <f>+(+SUMIF('[1]2021'!$A:$A,$A223,'[1]2021'!$C:$C)-SUMIF('[1]2021'!$E:$E,$A223,'[1]2021'!$G:$G))/12</f>
        <v>66.666666666666671</v>
      </c>
      <c r="J223" s="53">
        <f>+(+SUMIF('[1]2021'!$A:$A,$A223,'[1]2021'!$C:$C)-SUMIF('[1]2021'!$E:$E,$A223,'[1]2021'!$G:$G))/12</f>
        <v>66.666666666666671</v>
      </c>
      <c r="K223" s="53">
        <f>+(+SUMIF('[1]2021'!$A:$A,$A223,'[1]2021'!$C:$C)-SUMIF('[1]2021'!$E:$E,$A223,'[1]2021'!$G:$G))/12</f>
        <v>66.666666666666671</v>
      </c>
      <c r="L223" s="53">
        <f>+(+SUMIF('[1]2021'!$A:$A,$A223,'[1]2021'!$C:$C)-SUMIF('[1]2021'!$E:$E,$A223,'[1]2021'!$G:$G))/12</f>
        <v>66.666666666666671</v>
      </c>
      <c r="M223" s="53">
        <f>+(+SUMIF('[1]2021'!$A:$A,$A223,'[1]2021'!$C:$C)-SUMIF('[1]2021'!$E:$E,$A223,'[1]2021'!$G:$G))/12</f>
        <v>66.666666666666671</v>
      </c>
      <c r="N223" s="53">
        <f>+(+SUMIF('[1]2021'!$A:$A,$A223,'[1]2021'!$C:$C)-SUMIF('[1]2021'!$E:$E,$A223,'[1]2021'!$G:$G))/12</f>
        <v>66.666666666666671</v>
      </c>
      <c r="O223" s="53">
        <f>+(+SUMIF('[1]2021'!$A:$A,$A223,'[1]2021'!$C:$C)-SUMIF('[1]2021'!$E:$E,$A223,'[1]2021'!$G:$G))/12</f>
        <v>66.666666666666671</v>
      </c>
      <c r="P223" s="53">
        <f>+(+SUMIF('[1]2021'!$A:$A,$A223,'[1]2021'!$C:$C)-SUMIF('[1]2021'!$E:$E,$A223,'[1]2021'!$G:$G))/12</f>
        <v>66.666666666666671</v>
      </c>
      <c r="Q223" s="53">
        <f>+(+SUMIF('[1]2021'!$A:$A,$A223,'[1]2021'!$C:$C)-SUMIF('[1]2021'!$E:$E,$A223,'[1]2021'!$G:$G))/12</f>
        <v>66.666666666666671</v>
      </c>
      <c r="R223" s="53">
        <f>+(+SUMIF('[1]2021'!$A:$A,$A223,'[1]2021'!$C:$C)-SUMIF('[1]2021'!$E:$E,$A223,'[1]2021'!$G:$G))/12</f>
        <v>66.666666666666671</v>
      </c>
      <c r="S223" s="53">
        <f>+(+SUMIF('[1]2021'!$A:$A,$A223,'[1]2021'!$C:$C)-SUMIF('[1]2021'!$E:$E,$A223,'[1]2021'!$G:$G))/12</f>
        <v>66.666666666666671</v>
      </c>
      <c r="T223" s="53">
        <f>+(+SUMIF('[1]2021'!$A:$A,$A223,'[1]2021'!$C:$C)-SUMIF('[1]2021'!$E:$E,$A223,'[1]2021'!$G:$G))/12</f>
        <v>66.666666666666671</v>
      </c>
      <c r="U223" s="53">
        <f>+SUM(I223:INDEX(I223:T223,1,Settings!$C$4))</f>
        <v>799.99999999999989</v>
      </c>
      <c r="V223" s="53">
        <f t="shared" si="96"/>
        <v>799.99999999999989</v>
      </c>
      <c r="W223" s="53"/>
      <c r="X223" s="53">
        <f>+SUMIFS(postings!$T:$T,postings!$C:$C,'pl-data'!X$2,postings!$D:$D,'pl-data'!X$3,postings!$I:$I,'pl-data'!$A223)-SUMIFS(postings!$W:$W,postings!$C:$C,'pl-data'!X$2,postings!$D:$D,'pl-data'!X$3,postings!$M:$M,'pl-data'!$A223)</f>
        <v>0</v>
      </c>
      <c r="Y223" s="53">
        <f>+SUMIFS(postings!$T:$T,postings!$C:$C,'pl-data'!Y$2,postings!$D:$D,'pl-data'!Y$3,postings!$I:$I,'pl-data'!$A223)-SUMIFS(postings!$W:$W,postings!$C:$C,'pl-data'!Y$2,postings!$D:$D,'pl-data'!Y$3,postings!$M:$M,'pl-data'!$A223)</f>
        <v>0</v>
      </c>
      <c r="Z223" s="53">
        <f>+SUMIFS(postings!$T:$T,postings!$C:$C,'pl-data'!Z$2,postings!$D:$D,'pl-data'!Z$3,postings!$I:$I,'pl-data'!$A223)-SUMIFS(postings!$W:$W,postings!$C:$C,'pl-data'!Z$2,postings!$D:$D,'pl-data'!Z$3,postings!$M:$M,'pl-data'!$A223)</f>
        <v>0</v>
      </c>
      <c r="AA223" s="53">
        <f>+SUMIFS(postings!$T:$T,postings!$C:$C,'pl-data'!AA$2,postings!$D:$D,'pl-data'!AA$3,postings!$I:$I,'pl-data'!$A223)-SUMIFS(postings!$W:$W,postings!$C:$C,'pl-data'!AA$2,postings!$D:$D,'pl-data'!AA$3,postings!$M:$M,'pl-data'!$A223)</f>
        <v>0</v>
      </c>
      <c r="AB223" s="53">
        <f>+SUMIFS(postings!$T:$T,postings!$C:$C,'pl-data'!AB$2,postings!$D:$D,'pl-data'!AB$3,postings!$I:$I,'pl-data'!$A223)-SUMIFS(postings!$W:$W,postings!$C:$C,'pl-data'!AB$2,postings!$D:$D,'pl-data'!AB$3,postings!$M:$M,'pl-data'!$A223)</f>
        <v>0</v>
      </c>
      <c r="AC223" s="53">
        <f>+SUMIFS(postings!$T:$T,postings!$C:$C,'pl-data'!AC$2,postings!$D:$D,'pl-data'!AC$3,postings!$I:$I,'pl-data'!$A223)-SUMIFS(postings!$W:$W,postings!$C:$C,'pl-data'!AC$2,postings!$D:$D,'pl-data'!AC$3,postings!$M:$M,'pl-data'!$A223)</f>
        <v>0</v>
      </c>
      <c r="AD223" s="53">
        <f>+SUMIFS(postings!$T:$T,postings!$C:$C,'pl-data'!AD$2,postings!$D:$D,'pl-data'!AD$3,postings!$I:$I,'pl-data'!$A223)-SUMIFS(postings!$W:$W,postings!$C:$C,'pl-data'!AD$2,postings!$D:$D,'pl-data'!AD$3,postings!$M:$M,'pl-data'!$A223)</f>
        <v>0</v>
      </c>
      <c r="AE223" s="53">
        <f>+SUMIFS(postings!$T:$T,postings!$C:$C,'pl-data'!AE$2,postings!$D:$D,'pl-data'!AE$3,postings!$I:$I,'pl-data'!$A223)-SUMIFS(postings!$W:$W,postings!$C:$C,'pl-data'!AE$2,postings!$D:$D,'pl-data'!AE$3,postings!$M:$M,'pl-data'!$A223)</f>
        <v>0</v>
      </c>
      <c r="AF223" s="53">
        <f>+SUMIFS(postings!$T:$T,postings!$C:$C,'pl-data'!AF$2,postings!$D:$D,'pl-data'!AF$3,postings!$I:$I,'pl-data'!$A223)-SUMIFS(postings!$W:$W,postings!$C:$C,'pl-data'!AF$2,postings!$D:$D,'pl-data'!AF$3,postings!$M:$M,'pl-data'!$A223)</f>
        <v>0</v>
      </c>
      <c r="AG223" s="53">
        <f>+SUMIFS(postings!$T:$T,postings!$C:$C,'pl-data'!AG$2,postings!$D:$D,'pl-data'!AG$3,postings!$I:$I,'pl-data'!$A223)-SUMIFS(postings!$W:$W,postings!$C:$C,'pl-data'!AG$2,postings!$D:$D,'pl-data'!AG$3,postings!$M:$M,'pl-data'!$A223)</f>
        <v>0</v>
      </c>
      <c r="AH223" s="53">
        <f>+SUMIFS(postings!$T:$T,postings!$C:$C,'pl-data'!AH$2,postings!$D:$D,'pl-data'!AH$3,postings!$I:$I,'pl-data'!$A223)-SUMIFS(postings!$W:$W,postings!$C:$C,'pl-data'!AH$2,postings!$D:$D,'pl-data'!AH$3,postings!$M:$M,'pl-data'!$A223)</f>
        <v>0</v>
      </c>
      <c r="AI223" s="53">
        <f>+SUMIFS(postings!$T:$T,postings!$C:$C,'pl-data'!AI$2,postings!$D:$D,'pl-data'!AI$3,postings!$I:$I,'pl-data'!$A223)-SUMIFS(postings!$W:$W,postings!$C:$C,'pl-data'!AI$2,postings!$D:$D,'pl-data'!AI$3,postings!$M:$M,'pl-data'!$A223)</f>
        <v>0</v>
      </c>
      <c r="AJ223" s="53">
        <f>+SUM(X223:INDEX(X223:AI223,1,Settings!$C$4))</f>
        <v>0</v>
      </c>
      <c r="AK223" s="53">
        <f t="shared" si="97"/>
        <v>0</v>
      </c>
      <c r="AL223" s="53"/>
      <c r="AM223" s="53">
        <f t="shared" si="98"/>
        <v>68.666666666666671</v>
      </c>
      <c r="AN223" s="53">
        <f t="shared" si="99"/>
        <v>68.666666666666671</v>
      </c>
      <c r="AO223" s="53">
        <f t="shared" si="100"/>
        <v>68.666666666666671</v>
      </c>
      <c r="AP223" s="53">
        <f t="shared" si="101"/>
        <v>68.666666666666671</v>
      </c>
      <c r="AQ223" s="53">
        <f t="shared" si="102"/>
        <v>68.666666666666671</v>
      </c>
      <c r="AR223" s="53">
        <f t="shared" si="103"/>
        <v>68.666666666666671</v>
      </c>
      <c r="AS223" s="53">
        <f t="shared" si="104"/>
        <v>68.666666666666671</v>
      </c>
      <c r="AT223" s="53">
        <f t="shared" si="105"/>
        <v>68.666666666666671</v>
      </c>
      <c r="AU223" s="53">
        <f t="shared" si="106"/>
        <v>68.666666666666671</v>
      </c>
      <c r="AV223" s="53">
        <f t="shared" si="107"/>
        <v>68.666666666666671</v>
      </c>
      <c r="AW223" s="53">
        <f t="shared" si="108"/>
        <v>68.666666666666671</v>
      </c>
      <c r="AX223" s="53">
        <f t="shared" si="109"/>
        <v>68.666666666666671</v>
      </c>
      <c r="AY223" s="53">
        <f>+SUM(AM223:INDEX(AM223:AX223,1,Settings!$C$4))</f>
        <v>823.99999999999989</v>
      </c>
      <c r="AZ223" s="53">
        <f t="shared" si="110"/>
        <v>823.99999999999989</v>
      </c>
      <c r="BA223" s="53"/>
      <c r="BB223" s="53">
        <f t="shared" si="111"/>
        <v>70.726666666666674</v>
      </c>
      <c r="BC223" s="53">
        <f t="shared" si="112"/>
        <v>70.726666666666674</v>
      </c>
      <c r="BD223" s="53">
        <f t="shared" si="113"/>
        <v>70.726666666666674</v>
      </c>
      <c r="BE223" s="53">
        <f t="shared" si="114"/>
        <v>70.726666666666674</v>
      </c>
      <c r="BF223" s="53">
        <f t="shared" si="115"/>
        <v>70.726666666666674</v>
      </c>
      <c r="BG223" s="53">
        <f t="shared" si="116"/>
        <v>70.726666666666674</v>
      </c>
      <c r="BH223" s="53">
        <f t="shared" si="117"/>
        <v>70.726666666666674</v>
      </c>
      <c r="BI223" s="53">
        <f t="shared" si="118"/>
        <v>70.726666666666674</v>
      </c>
      <c r="BJ223" s="53">
        <f t="shared" si="119"/>
        <v>70.726666666666674</v>
      </c>
      <c r="BK223" s="53">
        <f t="shared" si="120"/>
        <v>70.726666666666674</v>
      </c>
      <c r="BL223" s="53">
        <f t="shared" si="121"/>
        <v>70.726666666666674</v>
      </c>
      <c r="BM223" s="53">
        <f t="shared" si="122"/>
        <v>70.726666666666674</v>
      </c>
      <c r="BN223" s="53">
        <f t="shared" si="123"/>
        <v>848.72000000000014</v>
      </c>
      <c r="BO223" s="53"/>
      <c r="BP223" s="53">
        <f t="shared" si="124"/>
        <v>882.66880000000015</v>
      </c>
      <c r="BQ223" s="53"/>
      <c r="BR223" s="53">
        <f t="shared" si="125"/>
        <v>926.80224000000021</v>
      </c>
    </row>
    <row r="224" spans="1:70" x14ac:dyDescent="0.2">
      <c r="A224" s="6">
        <v>3401</v>
      </c>
      <c r="B224" s="6" t="str">
        <f>+VLOOKUP(A224,masterfile!B:C,2,FALSE)</f>
        <v>Wareneingang 19% Vorsteuer</v>
      </c>
      <c r="D224" s="53">
        <f>+SUMIF('[1]2017'!$A:$A,$A224,'[1]2017'!$C:$C)-SUMIF('[1]2017'!$E:$E,$A224,'[1]2017'!$G:$G)</f>
        <v>0</v>
      </c>
      <c r="E224" s="53">
        <f>+SUMIF('[1]2018'!$A:$A,$A224,'[1]2018'!$C:$C)-SUMIF('[1]2018'!$E:$E,$A224,'[1]2018'!$G:$G)</f>
        <v>0</v>
      </c>
      <c r="F224" s="53">
        <f>+SUMIF('[1]2019'!$A:$A,$A224,'[1]2019'!$C:$C)-SUMIF('[1]2019'!$E:$E,$A224,'[1]2019'!$G:$G)</f>
        <v>0</v>
      </c>
      <c r="G224" s="53">
        <f>+SUMIF('[1]2020'!$A:$A,$A224,'[1]2020'!$C:$C)-SUMIF('[1]2020'!$E:$E,$A224,'[1]2020'!$G:$G)</f>
        <v>0</v>
      </c>
      <c r="H224" s="53"/>
      <c r="I224" s="53">
        <f>+(+SUMIF('[1]2021'!$A:$A,$A224,'[1]2021'!$C:$C)-SUMIF('[1]2021'!$E:$E,$A224,'[1]2021'!$G:$G))/12</f>
        <v>0</v>
      </c>
      <c r="J224" s="53">
        <f>+(+SUMIF('[1]2021'!$A:$A,$A224,'[1]2021'!$C:$C)-SUMIF('[1]2021'!$E:$E,$A224,'[1]2021'!$G:$G))/12</f>
        <v>0</v>
      </c>
      <c r="K224" s="53">
        <f>+(+SUMIF('[1]2021'!$A:$A,$A224,'[1]2021'!$C:$C)-SUMIF('[1]2021'!$E:$E,$A224,'[1]2021'!$G:$G))/12</f>
        <v>0</v>
      </c>
      <c r="L224" s="53">
        <f>+(+SUMIF('[1]2021'!$A:$A,$A224,'[1]2021'!$C:$C)-SUMIF('[1]2021'!$E:$E,$A224,'[1]2021'!$G:$G))/12</f>
        <v>0</v>
      </c>
      <c r="M224" s="53">
        <f>+(+SUMIF('[1]2021'!$A:$A,$A224,'[1]2021'!$C:$C)-SUMIF('[1]2021'!$E:$E,$A224,'[1]2021'!$G:$G))/12</f>
        <v>0</v>
      </c>
      <c r="N224" s="53">
        <f>+(+SUMIF('[1]2021'!$A:$A,$A224,'[1]2021'!$C:$C)-SUMIF('[1]2021'!$E:$E,$A224,'[1]2021'!$G:$G))/12</f>
        <v>0</v>
      </c>
      <c r="O224" s="53">
        <f>+(+SUMIF('[1]2021'!$A:$A,$A224,'[1]2021'!$C:$C)-SUMIF('[1]2021'!$E:$E,$A224,'[1]2021'!$G:$G))/12</f>
        <v>0</v>
      </c>
      <c r="P224" s="53">
        <f>+(+SUMIF('[1]2021'!$A:$A,$A224,'[1]2021'!$C:$C)-SUMIF('[1]2021'!$E:$E,$A224,'[1]2021'!$G:$G))/12</f>
        <v>0</v>
      </c>
      <c r="Q224" s="53">
        <f>+(+SUMIF('[1]2021'!$A:$A,$A224,'[1]2021'!$C:$C)-SUMIF('[1]2021'!$E:$E,$A224,'[1]2021'!$G:$G))/12</f>
        <v>0</v>
      </c>
      <c r="R224" s="53">
        <f>+(+SUMIF('[1]2021'!$A:$A,$A224,'[1]2021'!$C:$C)-SUMIF('[1]2021'!$E:$E,$A224,'[1]2021'!$G:$G))/12</f>
        <v>0</v>
      </c>
      <c r="S224" s="53">
        <f>+(+SUMIF('[1]2021'!$A:$A,$A224,'[1]2021'!$C:$C)-SUMIF('[1]2021'!$E:$E,$A224,'[1]2021'!$G:$G))/12</f>
        <v>0</v>
      </c>
      <c r="T224" s="53">
        <f>+(+SUMIF('[1]2021'!$A:$A,$A224,'[1]2021'!$C:$C)-SUMIF('[1]2021'!$E:$E,$A224,'[1]2021'!$G:$G))/12</f>
        <v>0</v>
      </c>
      <c r="U224" s="53">
        <f>+SUM(I224:INDEX(I224:T224,1,Settings!$C$4))</f>
        <v>0</v>
      </c>
      <c r="V224" s="53">
        <f t="shared" si="96"/>
        <v>0</v>
      </c>
      <c r="W224" s="53"/>
      <c r="X224" s="53">
        <f>+SUMIFS(postings!$T:$T,postings!$C:$C,'pl-data'!X$2,postings!$D:$D,'pl-data'!X$3,postings!$I:$I,'pl-data'!$A224)-SUMIFS(postings!$W:$W,postings!$C:$C,'pl-data'!X$2,postings!$D:$D,'pl-data'!X$3,postings!$M:$M,'pl-data'!$A224)</f>
        <v>0</v>
      </c>
      <c r="Y224" s="53">
        <f>+SUMIFS(postings!$T:$T,postings!$C:$C,'pl-data'!Y$2,postings!$D:$D,'pl-data'!Y$3,postings!$I:$I,'pl-data'!$A224)-SUMIFS(postings!$W:$W,postings!$C:$C,'pl-data'!Y$2,postings!$D:$D,'pl-data'!Y$3,postings!$M:$M,'pl-data'!$A224)</f>
        <v>0</v>
      </c>
      <c r="Z224" s="53">
        <f>+SUMIFS(postings!$T:$T,postings!$C:$C,'pl-data'!Z$2,postings!$D:$D,'pl-data'!Z$3,postings!$I:$I,'pl-data'!$A224)-SUMIFS(postings!$W:$W,postings!$C:$C,'pl-data'!Z$2,postings!$D:$D,'pl-data'!Z$3,postings!$M:$M,'pl-data'!$A224)</f>
        <v>0</v>
      </c>
      <c r="AA224" s="53">
        <f>+SUMIFS(postings!$T:$T,postings!$C:$C,'pl-data'!AA$2,postings!$D:$D,'pl-data'!AA$3,postings!$I:$I,'pl-data'!$A224)-SUMIFS(postings!$W:$W,postings!$C:$C,'pl-data'!AA$2,postings!$D:$D,'pl-data'!AA$3,postings!$M:$M,'pl-data'!$A224)</f>
        <v>0</v>
      </c>
      <c r="AB224" s="53">
        <f>+SUMIFS(postings!$T:$T,postings!$C:$C,'pl-data'!AB$2,postings!$D:$D,'pl-data'!AB$3,postings!$I:$I,'pl-data'!$A224)-SUMIFS(postings!$W:$W,postings!$C:$C,'pl-data'!AB$2,postings!$D:$D,'pl-data'!AB$3,postings!$M:$M,'pl-data'!$A224)</f>
        <v>0</v>
      </c>
      <c r="AC224" s="53">
        <f>+SUMIFS(postings!$T:$T,postings!$C:$C,'pl-data'!AC$2,postings!$D:$D,'pl-data'!AC$3,postings!$I:$I,'pl-data'!$A224)-SUMIFS(postings!$W:$W,postings!$C:$C,'pl-data'!AC$2,postings!$D:$D,'pl-data'!AC$3,postings!$M:$M,'pl-data'!$A224)</f>
        <v>0</v>
      </c>
      <c r="AD224" s="53">
        <f>+SUMIFS(postings!$T:$T,postings!$C:$C,'pl-data'!AD$2,postings!$D:$D,'pl-data'!AD$3,postings!$I:$I,'pl-data'!$A224)-SUMIFS(postings!$W:$W,postings!$C:$C,'pl-data'!AD$2,postings!$D:$D,'pl-data'!AD$3,postings!$M:$M,'pl-data'!$A224)</f>
        <v>0</v>
      </c>
      <c r="AE224" s="53">
        <f>+SUMIFS(postings!$T:$T,postings!$C:$C,'pl-data'!AE$2,postings!$D:$D,'pl-data'!AE$3,postings!$I:$I,'pl-data'!$A224)-SUMIFS(postings!$W:$W,postings!$C:$C,'pl-data'!AE$2,postings!$D:$D,'pl-data'!AE$3,postings!$M:$M,'pl-data'!$A224)</f>
        <v>0</v>
      </c>
      <c r="AF224" s="53">
        <f>+SUMIFS(postings!$T:$T,postings!$C:$C,'pl-data'!AF$2,postings!$D:$D,'pl-data'!AF$3,postings!$I:$I,'pl-data'!$A224)-SUMIFS(postings!$W:$W,postings!$C:$C,'pl-data'!AF$2,postings!$D:$D,'pl-data'!AF$3,postings!$M:$M,'pl-data'!$A224)</f>
        <v>0</v>
      </c>
      <c r="AG224" s="53">
        <f>+SUMIFS(postings!$T:$T,postings!$C:$C,'pl-data'!AG$2,postings!$D:$D,'pl-data'!AG$3,postings!$I:$I,'pl-data'!$A224)-SUMIFS(postings!$W:$W,postings!$C:$C,'pl-data'!AG$2,postings!$D:$D,'pl-data'!AG$3,postings!$M:$M,'pl-data'!$A224)</f>
        <v>0</v>
      </c>
      <c r="AH224" s="53">
        <f>+SUMIFS(postings!$T:$T,postings!$C:$C,'pl-data'!AH$2,postings!$D:$D,'pl-data'!AH$3,postings!$I:$I,'pl-data'!$A224)-SUMIFS(postings!$W:$W,postings!$C:$C,'pl-data'!AH$2,postings!$D:$D,'pl-data'!AH$3,postings!$M:$M,'pl-data'!$A224)</f>
        <v>0</v>
      </c>
      <c r="AI224" s="53">
        <f>+SUMIFS(postings!$T:$T,postings!$C:$C,'pl-data'!AI$2,postings!$D:$D,'pl-data'!AI$3,postings!$I:$I,'pl-data'!$A224)-SUMIFS(postings!$W:$W,postings!$C:$C,'pl-data'!AI$2,postings!$D:$D,'pl-data'!AI$3,postings!$M:$M,'pl-data'!$A224)</f>
        <v>0</v>
      </c>
      <c r="AJ224" s="53">
        <f>+SUM(X224:INDEX(X224:AI224,1,Settings!$C$4))</f>
        <v>0</v>
      </c>
      <c r="AK224" s="53">
        <f t="shared" si="97"/>
        <v>0</v>
      </c>
      <c r="AL224" s="53"/>
      <c r="AM224" s="53">
        <f t="shared" si="98"/>
        <v>0</v>
      </c>
      <c r="AN224" s="53">
        <f t="shared" si="99"/>
        <v>0</v>
      </c>
      <c r="AO224" s="53">
        <f t="shared" si="100"/>
        <v>0</v>
      </c>
      <c r="AP224" s="53">
        <f t="shared" si="101"/>
        <v>0</v>
      </c>
      <c r="AQ224" s="53">
        <f t="shared" si="102"/>
        <v>0</v>
      </c>
      <c r="AR224" s="53">
        <f t="shared" si="103"/>
        <v>0</v>
      </c>
      <c r="AS224" s="53">
        <f t="shared" si="104"/>
        <v>0</v>
      </c>
      <c r="AT224" s="53">
        <f t="shared" si="105"/>
        <v>0</v>
      </c>
      <c r="AU224" s="53">
        <f t="shared" si="106"/>
        <v>0</v>
      </c>
      <c r="AV224" s="53">
        <f t="shared" si="107"/>
        <v>0</v>
      </c>
      <c r="AW224" s="53">
        <f t="shared" si="108"/>
        <v>0</v>
      </c>
      <c r="AX224" s="53">
        <f t="shared" si="109"/>
        <v>0</v>
      </c>
      <c r="AY224" s="53">
        <f>+SUM(AM224:INDEX(AM224:AX224,1,Settings!$C$4))</f>
        <v>0</v>
      </c>
      <c r="AZ224" s="53">
        <f t="shared" si="110"/>
        <v>0</v>
      </c>
      <c r="BA224" s="53"/>
      <c r="BB224" s="53">
        <f t="shared" si="111"/>
        <v>0</v>
      </c>
      <c r="BC224" s="53">
        <f t="shared" si="112"/>
        <v>0</v>
      </c>
      <c r="BD224" s="53">
        <f t="shared" si="113"/>
        <v>0</v>
      </c>
      <c r="BE224" s="53">
        <f t="shared" si="114"/>
        <v>0</v>
      </c>
      <c r="BF224" s="53">
        <f t="shared" si="115"/>
        <v>0</v>
      </c>
      <c r="BG224" s="53">
        <f t="shared" si="116"/>
        <v>0</v>
      </c>
      <c r="BH224" s="53">
        <f t="shared" si="117"/>
        <v>0</v>
      </c>
      <c r="BI224" s="53">
        <f t="shared" si="118"/>
        <v>0</v>
      </c>
      <c r="BJ224" s="53">
        <f t="shared" si="119"/>
        <v>0</v>
      </c>
      <c r="BK224" s="53">
        <f t="shared" si="120"/>
        <v>0</v>
      </c>
      <c r="BL224" s="53">
        <f t="shared" si="121"/>
        <v>0</v>
      </c>
      <c r="BM224" s="53">
        <f t="shared" si="122"/>
        <v>0</v>
      </c>
      <c r="BN224" s="53">
        <f t="shared" si="123"/>
        <v>0</v>
      </c>
      <c r="BO224" s="53"/>
      <c r="BP224" s="53">
        <f t="shared" si="124"/>
        <v>0</v>
      </c>
      <c r="BQ224" s="53"/>
      <c r="BR224" s="53">
        <f t="shared" si="125"/>
        <v>0</v>
      </c>
    </row>
    <row r="225" spans="1:70" x14ac:dyDescent="0.2">
      <c r="A225" s="6">
        <v>3402</v>
      </c>
      <c r="B225" s="6" t="str">
        <f>+VLOOKUP(A225,masterfile!B:C,2,FALSE)</f>
        <v>Wareneingang 19% Vorsteuer</v>
      </c>
      <c r="D225" s="53">
        <f>+SUMIF('[1]2017'!$A:$A,$A225,'[1]2017'!$C:$C)-SUMIF('[1]2017'!$E:$E,$A225,'[1]2017'!$G:$G)</f>
        <v>0</v>
      </c>
      <c r="E225" s="53">
        <f>+SUMIF('[1]2018'!$A:$A,$A225,'[1]2018'!$C:$C)-SUMIF('[1]2018'!$E:$E,$A225,'[1]2018'!$G:$G)</f>
        <v>0</v>
      </c>
      <c r="F225" s="53">
        <f>+SUMIF('[1]2019'!$A:$A,$A225,'[1]2019'!$C:$C)-SUMIF('[1]2019'!$E:$E,$A225,'[1]2019'!$G:$G)</f>
        <v>0</v>
      </c>
      <c r="G225" s="53">
        <f>+SUMIF('[1]2020'!$A:$A,$A225,'[1]2020'!$C:$C)-SUMIF('[1]2020'!$E:$E,$A225,'[1]2020'!$G:$G)</f>
        <v>0</v>
      </c>
      <c r="H225" s="53"/>
      <c r="I225" s="53">
        <f>+(+SUMIF('[1]2021'!$A:$A,$A225,'[1]2021'!$C:$C)-SUMIF('[1]2021'!$E:$E,$A225,'[1]2021'!$G:$G))/12</f>
        <v>0</v>
      </c>
      <c r="J225" s="53">
        <f>+(+SUMIF('[1]2021'!$A:$A,$A225,'[1]2021'!$C:$C)-SUMIF('[1]2021'!$E:$E,$A225,'[1]2021'!$G:$G))/12</f>
        <v>0</v>
      </c>
      <c r="K225" s="53">
        <f>+(+SUMIF('[1]2021'!$A:$A,$A225,'[1]2021'!$C:$C)-SUMIF('[1]2021'!$E:$E,$A225,'[1]2021'!$G:$G))/12</f>
        <v>0</v>
      </c>
      <c r="L225" s="53">
        <f>+(+SUMIF('[1]2021'!$A:$A,$A225,'[1]2021'!$C:$C)-SUMIF('[1]2021'!$E:$E,$A225,'[1]2021'!$G:$G))/12</f>
        <v>0</v>
      </c>
      <c r="M225" s="53">
        <f>+(+SUMIF('[1]2021'!$A:$A,$A225,'[1]2021'!$C:$C)-SUMIF('[1]2021'!$E:$E,$A225,'[1]2021'!$G:$G))/12</f>
        <v>0</v>
      </c>
      <c r="N225" s="53">
        <f>+(+SUMIF('[1]2021'!$A:$A,$A225,'[1]2021'!$C:$C)-SUMIF('[1]2021'!$E:$E,$A225,'[1]2021'!$G:$G))/12</f>
        <v>0</v>
      </c>
      <c r="O225" s="53">
        <f>+(+SUMIF('[1]2021'!$A:$A,$A225,'[1]2021'!$C:$C)-SUMIF('[1]2021'!$E:$E,$A225,'[1]2021'!$G:$G))/12</f>
        <v>0</v>
      </c>
      <c r="P225" s="53">
        <f>+(+SUMIF('[1]2021'!$A:$A,$A225,'[1]2021'!$C:$C)-SUMIF('[1]2021'!$E:$E,$A225,'[1]2021'!$G:$G))/12</f>
        <v>0</v>
      </c>
      <c r="Q225" s="53">
        <f>+(+SUMIF('[1]2021'!$A:$A,$A225,'[1]2021'!$C:$C)-SUMIF('[1]2021'!$E:$E,$A225,'[1]2021'!$G:$G))/12</f>
        <v>0</v>
      </c>
      <c r="R225" s="53">
        <f>+(+SUMIF('[1]2021'!$A:$A,$A225,'[1]2021'!$C:$C)-SUMIF('[1]2021'!$E:$E,$A225,'[1]2021'!$G:$G))/12</f>
        <v>0</v>
      </c>
      <c r="S225" s="53">
        <f>+(+SUMIF('[1]2021'!$A:$A,$A225,'[1]2021'!$C:$C)-SUMIF('[1]2021'!$E:$E,$A225,'[1]2021'!$G:$G))/12</f>
        <v>0</v>
      </c>
      <c r="T225" s="53">
        <f>+(+SUMIF('[1]2021'!$A:$A,$A225,'[1]2021'!$C:$C)-SUMIF('[1]2021'!$E:$E,$A225,'[1]2021'!$G:$G))/12</f>
        <v>0</v>
      </c>
      <c r="U225" s="53">
        <f>+SUM(I225:INDEX(I225:T225,1,Settings!$C$4))</f>
        <v>0</v>
      </c>
      <c r="V225" s="53">
        <f t="shared" si="96"/>
        <v>0</v>
      </c>
      <c r="W225" s="53"/>
      <c r="X225" s="53">
        <f>+SUMIFS(postings!$T:$T,postings!$C:$C,'pl-data'!X$2,postings!$D:$D,'pl-data'!X$3,postings!$I:$I,'pl-data'!$A225)-SUMIFS(postings!$W:$W,postings!$C:$C,'pl-data'!X$2,postings!$D:$D,'pl-data'!X$3,postings!$M:$M,'pl-data'!$A225)</f>
        <v>0</v>
      </c>
      <c r="Y225" s="53">
        <f>+SUMIFS(postings!$T:$T,postings!$C:$C,'pl-data'!Y$2,postings!$D:$D,'pl-data'!Y$3,postings!$I:$I,'pl-data'!$A225)-SUMIFS(postings!$W:$W,postings!$C:$C,'pl-data'!Y$2,postings!$D:$D,'pl-data'!Y$3,postings!$M:$M,'pl-data'!$A225)</f>
        <v>0</v>
      </c>
      <c r="Z225" s="53">
        <f>+SUMIFS(postings!$T:$T,postings!$C:$C,'pl-data'!Z$2,postings!$D:$D,'pl-data'!Z$3,postings!$I:$I,'pl-data'!$A225)-SUMIFS(postings!$W:$W,postings!$C:$C,'pl-data'!Z$2,postings!$D:$D,'pl-data'!Z$3,postings!$M:$M,'pl-data'!$A225)</f>
        <v>0</v>
      </c>
      <c r="AA225" s="53">
        <f>+SUMIFS(postings!$T:$T,postings!$C:$C,'pl-data'!AA$2,postings!$D:$D,'pl-data'!AA$3,postings!$I:$I,'pl-data'!$A225)-SUMIFS(postings!$W:$W,postings!$C:$C,'pl-data'!AA$2,postings!$D:$D,'pl-data'!AA$3,postings!$M:$M,'pl-data'!$A225)</f>
        <v>0</v>
      </c>
      <c r="AB225" s="53">
        <f>+SUMIFS(postings!$T:$T,postings!$C:$C,'pl-data'!AB$2,postings!$D:$D,'pl-data'!AB$3,postings!$I:$I,'pl-data'!$A225)-SUMIFS(postings!$W:$W,postings!$C:$C,'pl-data'!AB$2,postings!$D:$D,'pl-data'!AB$3,postings!$M:$M,'pl-data'!$A225)</f>
        <v>0</v>
      </c>
      <c r="AC225" s="53">
        <f>+SUMIFS(postings!$T:$T,postings!$C:$C,'pl-data'!AC$2,postings!$D:$D,'pl-data'!AC$3,postings!$I:$I,'pl-data'!$A225)-SUMIFS(postings!$W:$W,postings!$C:$C,'pl-data'!AC$2,postings!$D:$D,'pl-data'!AC$3,postings!$M:$M,'pl-data'!$A225)</f>
        <v>0</v>
      </c>
      <c r="AD225" s="53">
        <f>+SUMIFS(postings!$T:$T,postings!$C:$C,'pl-data'!AD$2,postings!$D:$D,'pl-data'!AD$3,postings!$I:$I,'pl-data'!$A225)-SUMIFS(postings!$W:$W,postings!$C:$C,'pl-data'!AD$2,postings!$D:$D,'pl-data'!AD$3,postings!$M:$M,'pl-data'!$A225)</f>
        <v>0</v>
      </c>
      <c r="AE225" s="53">
        <f>+SUMIFS(postings!$T:$T,postings!$C:$C,'pl-data'!AE$2,postings!$D:$D,'pl-data'!AE$3,postings!$I:$I,'pl-data'!$A225)-SUMIFS(postings!$W:$W,postings!$C:$C,'pl-data'!AE$2,postings!$D:$D,'pl-data'!AE$3,postings!$M:$M,'pl-data'!$A225)</f>
        <v>0</v>
      </c>
      <c r="AF225" s="53">
        <f>+SUMIFS(postings!$T:$T,postings!$C:$C,'pl-data'!AF$2,postings!$D:$D,'pl-data'!AF$3,postings!$I:$I,'pl-data'!$A225)-SUMIFS(postings!$W:$W,postings!$C:$C,'pl-data'!AF$2,postings!$D:$D,'pl-data'!AF$3,postings!$M:$M,'pl-data'!$A225)</f>
        <v>0</v>
      </c>
      <c r="AG225" s="53">
        <f>+SUMIFS(postings!$T:$T,postings!$C:$C,'pl-data'!AG$2,postings!$D:$D,'pl-data'!AG$3,postings!$I:$I,'pl-data'!$A225)-SUMIFS(postings!$W:$W,postings!$C:$C,'pl-data'!AG$2,postings!$D:$D,'pl-data'!AG$3,postings!$M:$M,'pl-data'!$A225)</f>
        <v>0</v>
      </c>
      <c r="AH225" s="53">
        <f>+SUMIFS(postings!$T:$T,postings!$C:$C,'pl-data'!AH$2,postings!$D:$D,'pl-data'!AH$3,postings!$I:$I,'pl-data'!$A225)-SUMIFS(postings!$W:$W,postings!$C:$C,'pl-data'!AH$2,postings!$D:$D,'pl-data'!AH$3,postings!$M:$M,'pl-data'!$A225)</f>
        <v>0</v>
      </c>
      <c r="AI225" s="53">
        <f>+SUMIFS(postings!$T:$T,postings!$C:$C,'pl-data'!AI$2,postings!$D:$D,'pl-data'!AI$3,postings!$I:$I,'pl-data'!$A225)-SUMIFS(postings!$W:$W,postings!$C:$C,'pl-data'!AI$2,postings!$D:$D,'pl-data'!AI$3,postings!$M:$M,'pl-data'!$A225)</f>
        <v>0</v>
      </c>
      <c r="AJ225" s="53">
        <f>+SUM(X225:INDEX(X225:AI225,1,Settings!$C$4))</f>
        <v>0</v>
      </c>
      <c r="AK225" s="53">
        <f t="shared" si="97"/>
        <v>0</v>
      </c>
      <c r="AL225" s="53"/>
      <c r="AM225" s="53">
        <f t="shared" si="98"/>
        <v>0</v>
      </c>
      <c r="AN225" s="53">
        <f t="shared" si="99"/>
        <v>0</v>
      </c>
      <c r="AO225" s="53">
        <f t="shared" si="100"/>
        <v>0</v>
      </c>
      <c r="AP225" s="53">
        <f t="shared" si="101"/>
        <v>0</v>
      </c>
      <c r="AQ225" s="53">
        <f t="shared" si="102"/>
        <v>0</v>
      </c>
      <c r="AR225" s="53">
        <f t="shared" si="103"/>
        <v>0</v>
      </c>
      <c r="AS225" s="53">
        <f t="shared" si="104"/>
        <v>0</v>
      </c>
      <c r="AT225" s="53">
        <f t="shared" si="105"/>
        <v>0</v>
      </c>
      <c r="AU225" s="53">
        <f t="shared" si="106"/>
        <v>0</v>
      </c>
      <c r="AV225" s="53">
        <f t="shared" si="107"/>
        <v>0</v>
      </c>
      <c r="AW225" s="53">
        <f t="shared" si="108"/>
        <v>0</v>
      </c>
      <c r="AX225" s="53">
        <f t="shared" si="109"/>
        <v>0</v>
      </c>
      <c r="AY225" s="53">
        <f>+SUM(AM225:INDEX(AM225:AX225,1,Settings!$C$4))</f>
        <v>0</v>
      </c>
      <c r="AZ225" s="53">
        <f t="shared" si="110"/>
        <v>0</v>
      </c>
      <c r="BA225" s="53"/>
      <c r="BB225" s="53">
        <f t="shared" si="111"/>
        <v>0</v>
      </c>
      <c r="BC225" s="53">
        <f t="shared" si="112"/>
        <v>0</v>
      </c>
      <c r="BD225" s="53">
        <f t="shared" si="113"/>
        <v>0</v>
      </c>
      <c r="BE225" s="53">
        <f t="shared" si="114"/>
        <v>0</v>
      </c>
      <c r="BF225" s="53">
        <f t="shared" si="115"/>
        <v>0</v>
      </c>
      <c r="BG225" s="53">
        <f t="shared" si="116"/>
        <v>0</v>
      </c>
      <c r="BH225" s="53">
        <f t="shared" si="117"/>
        <v>0</v>
      </c>
      <c r="BI225" s="53">
        <f t="shared" si="118"/>
        <v>0</v>
      </c>
      <c r="BJ225" s="53">
        <f t="shared" si="119"/>
        <v>0</v>
      </c>
      <c r="BK225" s="53">
        <f t="shared" si="120"/>
        <v>0</v>
      </c>
      <c r="BL225" s="53">
        <f t="shared" si="121"/>
        <v>0</v>
      </c>
      <c r="BM225" s="53">
        <f t="shared" si="122"/>
        <v>0</v>
      </c>
      <c r="BN225" s="53">
        <f t="shared" si="123"/>
        <v>0</v>
      </c>
      <c r="BO225" s="53"/>
      <c r="BP225" s="53">
        <f t="shared" si="124"/>
        <v>0</v>
      </c>
      <c r="BQ225" s="53"/>
      <c r="BR225" s="53">
        <f t="shared" si="125"/>
        <v>0</v>
      </c>
    </row>
    <row r="226" spans="1:70" x14ac:dyDescent="0.2">
      <c r="A226" s="6">
        <v>3403</v>
      </c>
      <c r="B226" s="6" t="str">
        <f>+VLOOKUP(A226,masterfile!B:C,2,FALSE)</f>
        <v>Wareneingang 19% Vorsteuer</v>
      </c>
      <c r="D226" s="53">
        <f>+SUMIF('[1]2017'!$A:$A,$A226,'[1]2017'!$C:$C)-SUMIF('[1]2017'!$E:$E,$A226,'[1]2017'!$G:$G)</f>
        <v>0</v>
      </c>
      <c r="E226" s="53">
        <f>+SUMIF('[1]2018'!$A:$A,$A226,'[1]2018'!$C:$C)-SUMIF('[1]2018'!$E:$E,$A226,'[1]2018'!$G:$G)</f>
        <v>0</v>
      </c>
      <c r="F226" s="53">
        <f>+SUMIF('[1]2019'!$A:$A,$A226,'[1]2019'!$C:$C)-SUMIF('[1]2019'!$E:$E,$A226,'[1]2019'!$G:$G)</f>
        <v>0</v>
      </c>
      <c r="G226" s="53">
        <f>+SUMIF('[1]2020'!$A:$A,$A226,'[1]2020'!$C:$C)-SUMIF('[1]2020'!$E:$E,$A226,'[1]2020'!$G:$G)</f>
        <v>0</v>
      </c>
      <c r="H226" s="53"/>
      <c r="I226" s="53">
        <f>+(+SUMIF('[1]2021'!$A:$A,$A226,'[1]2021'!$C:$C)-SUMIF('[1]2021'!$E:$E,$A226,'[1]2021'!$G:$G))/12</f>
        <v>0</v>
      </c>
      <c r="J226" s="53">
        <f>+(+SUMIF('[1]2021'!$A:$A,$A226,'[1]2021'!$C:$C)-SUMIF('[1]2021'!$E:$E,$A226,'[1]2021'!$G:$G))/12</f>
        <v>0</v>
      </c>
      <c r="K226" s="53">
        <f>+(+SUMIF('[1]2021'!$A:$A,$A226,'[1]2021'!$C:$C)-SUMIF('[1]2021'!$E:$E,$A226,'[1]2021'!$G:$G))/12</f>
        <v>0</v>
      </c>
      <c r="L226" s="53">
        <f>+(+SUMIF('[1]2021'!$A:$A,$A226,'[1]2021'!$C:$C)-SUMIF('[1]2021'!$E:$E,$A226,'[1]2021'!$G:$G))/12</f>
        <v>0</v>
      </c>
      <c r="M226" s="53">
        <f>+(+SUMIF('[1]2021'!$A:$A,$A226,'[1]2021'!$C:$C)-SUMIF('[1]2021'!$E:$E,$A226,'[1]2021'!$G:$G))/12</f>
        <v>0</v>
      </c>
      <c r="N226" s="53">
        <f>+(+SUMIF('[1]2021'!$A:$A,$A226,'[1]2021'!$C:$C)-SUMIF('[1]2021'!$E:$E,$A226,'[1]2021'!$G:$G))/12</f>
        <v>0</v>
      </c>
      <c r="O226" s="53">
        <f>+(+SUMIF('[1]2021'!$A:$A,$A226,'[1]2021'!$C:$C)-SUMIF('[1]2021'!$E:$E,$A226,'[1]2021'!$G:$G))/12</f>
        <v>0</v>
      </c>
      <c r="P226" s="53">
        <f>+(+SUMIF('[1]2021'!$A:$A,$A226,'[1]2021'!$C:$C)-SUMIF('[1]2021'!$E:$E,$A226,'[1]2021'!$G:$G))/12</f>
        <v>0</v>
      </c>
      <c r="Q226" s="53">
        <f>+(+SUMIF('[1]2021'!$A:$A,$A226,'[1]2021'!$C:$C)-SUMIF('[1]2021'!$E:$E,$A226,'[1]2021'!$G:$G))/12</f>
        <v>0</v>
      </c>
      <c r="R226" s="53">
        <f>+(+SUMIF('[1]2021'!$A:$A,$A226,'[1]2021'!$C:$C)-SUMIF('[1]2021'!$E:$E,$A226,'[1]2021'!$G:$G))/12</f>
        <v>0</v>
      </c>
      <c r="S226" s="53">
        <f>+(+SUMIF('[1]2021'!$A:$A,$A226,'[1]2021'!$C:$C)-SUMIF('[1]2021'!$E:$E,$A226,'[1]2021'!$G:$G))/12</f>
        <v>0</v>
      </c>
      <c r="T226" s="53">
        <f>+(+SUMIF('[1]2021'!$A:$A,$A226,'[1]2021'!$C:$C)-SUMIF('[1]2021'!$E:$E,$A226,'[1]2021'!$G:$G))/12</f>
        <v>0</v>
      </c>
      <c r="U226" s="53">
        <f>+SUM(I226:INDEX(I226:T226,1,Settings!$C$4))</f>
        <v>0</v>
      </c>
      <c r="V226" s="53">
        <f t="shared" si="96"/>
        <v>0</v>
      </c>
      <c r="W226" s="53"/>
      <c r="X226" s="53">
        <f>+SUMIFS(postings!$T:$T,postings!$C:$C,'pl-data'!X$2,postings!$D:$D,'pl-data'!X$3,postings!$I:$I,'pl-data'!$A226)-SUMIFS(postings!$W:$W,postings!$C:$C,'pl-data'!X$2,postings!$D:$D,'pl-data'!X$3,postings!$M:$M,'pl-data'!$A226)</f>
        <v>0</v>
      </c>
      <c r="Y226" s="53">
        <f>+SUMIFS(postings!$T:$T,postings!$C:$C,'pl-data'!Y$2,postings!$D:$D,'pl-data'!Y$3,postings!$I:$I,'pl-data'!$A226)-SUMIFS(postings!$W:$W,postings!$C:$C,'pl-data'!Y$2,postings!$D:$D,'pl-data'!Y$3,postings!$M:$M,'pl-data'!$A226)</f>
        <v>0</v>
      </c>
      <c r="Z226" s="53">
        <f>+SUMIFS(postings!$T:$T,postings!$C:$C,'pl-data'!Z$2,postings!$D:$D,'pl-data'!Z$3,postings!$I:$I,'pl-data'!$A226)-SUMIFS(postings!$W:$W,postings!$C:$C,'pl-data'!Z$2,postings!$D:$D,'pl-data'!Z$3,postings!$M:$M,'pl-data'!$A226)</f>
        <v>0</v>
      </c>
      <c r="AA226" s="53">
        <f>+SUMIFS(postings!$T:$T,postings!$C:$C,'pl-data'!AA$2,postings!$D:$D,'pl-data'!AA$3,postings!$I:$I,'pl-data'!$A226)-SUMIFS(postings!$W:$W,postings!$C:$C,'pl-data'!AA$2,postings!$D:$D,'pl-data'!AA$3,postings!$M:$M,'pl-data'!$A226)</f>
        <v>0</v>
      </c>
      <c r="AB226" s="53">
        <f>+SUMIFS(postings!$T:$T,postings!$C:$C,'pl-data'!AB$2,postings!$D:$D,'pl-data'!AB$3,postings!$I:$I,'pl-data'!$A226)-SUMIFS(postings!$W:$W,postings!$C:$C,'pl-data'!AB$2,postings!$D:$D,'pl-data'!AB$3,postings!$M:$M,'pl-data'!$A226)</f>
        <v>0</v>
      </c>
      <c r="AC226" s="53">
        <f>+SUMIFS(postings!$T:$T,postings!$C:$C,'pl-data'!AC$2,postings!$D:$D,'pl-data'!AC$3,postings!$I:$I,'pl-data'!$A226)-SUMIFS(postings!$W:$W,postings!$C:$C,'pl-data'!AC$2,postings!$D:$D,'pl-data'!AC$3,postings!$M:$M,'pl-data'!$A226)</f>
        <v>0</v>
      </c>
      <c r="AD226" s="53">
        <f>+SUMIFS(postings!$T:$T,postings!$C:$C,'pl-data'!AD$2,postings!$D:$D,'pl-data'!AD$3,postings!$I:$I,'pl-data'!$A226)-SUMIFS(postings!$W:$W,postings!$C:$C,'pl-data'!AD$2,postings!$D:$D,'pl-data'!AD$3,postings!$M:$M,'pl-data'!$A226)</f>
        <v>0</v>
      </c>
      <c r="AE226" s="53">
        <f>+SUMIFS(postings!$T:$T,postings!$C:$C,'pl-data'!AE$2,postings!$D:$D,'pl-data'!AE$3,postings!$I:$I,'pl-data'!$A226)-SUMIFS(postings!$W:$W,postings!$C:$C,'pl-data'!AE$2,postings!$D:$D,'pl-data'!AE$3,postings!$M:$M,'pl-data'!$A226)</f>
        <v>0</v>
      </c>
      <c r="AF226" s="53">
        <f>+SUMIFS(postings!$T:$T,postings!$C:$C,'pl-data'!AF$2,postings!$D:$D,'pl-data'!AF$3,postings!$I:$I,'pl-data'!$A226)-SUMIFS(postings!$W:$W,postings!$C:$C,'pl-data'!AF$2,postings!$D:$D,'pl-data'!AF$3,postings!$M:$M,'pl-data'!$A226)</f>
        <v>0</v>
      </c>
      <c r="AG226" s="53">
        <f>+SUMIFS(postings!$T:$T,postings!$C:$C,'pl-data'!AG$2,postings!$D:$D,'pl-data'!AG$3,postings!$I:$I,'pl-data'!$A226)-SUMIFS(postings!$W:$W,postings!$C:$C,'pl-data'!AG$2,postings!$D:$D,'pl-data'!AG$3,postings!$M:$M,'pl-data'!$A226)</f>
        <v>0</v>
      </c>
      <c r="AH226" s="53">
        <f>+SUMIFS(postings!$T:$T,postings!$C:$C,'pl-data'!AH$2,postings!$D:$D,'pl-data'!AH$3,postings!$I:$I,'pl-data'!$A226)-SUMIFS(postings!$W:$W,postings!$C:$C,'pl-data'!AH$2,postings!$D:$D,'pl-data'!AH$3,postings!$M:$M,'pl-data'!$A226)</f>
        <v>0</v>
      </c>
      <c r="AI226" s="53">
        <f>+SUMIFS(postings!$T:$T,postings!$C:$C,'pl-data'!AI$2,postings!$D:$D,'pl-data'!AI$3,postings!$I:$I,'pl-data'!$A226)-SUMIFS(postings!$W:$W,postings!$C:$C,'pl-data'!AI$2,postings!$D:$D,'pl-data'!AI$3,postings!$M:$M,'pl-data'!$A226)</f>
        <v>0</v>
      </c>
      <c r="AJ226" s="53">
        <f>+SUM(X226:INDEX(X226:AI226,1,Settings!$C$4))</f>
        <v>0</v>
      </c>
      <c r="AK226" s="53">
        <f t="shared" si="97"/>
        <v>0</v>
      </c>
      <c r="AL226" s="53"/>
      <c r="AM226" s="53">
        <f t="shared" si="98"/>
        <v>0</v>
      </c>
      <c r="AN226" s="53">
        <f t="shared" si="99"/>
        <v>0</v>
      </c>
      <c r="AO226" s="53">
        <f t="shared" si="100"/>
        <v>0</v>
      </c>
      <c r="AP226" s="53">
        <f t="shared" si="101"/>
        <v>0</v>
      </c>
      <c r="AQ226" s="53">
        <f t="shared" si="102"/>
        <v>0</v>
      </c>
      <c r="AR226" s="53">
        <f t="shared" si="103"/>
        <v>0</v>
      </c>
      <c r="AS226" s="53">
        <f t="shared" si="104"/>
        <v>0</v>
      </c>
      <c r="AT226" s="53">
        <f t="shared" si="105"/>
        <v>0</v>
      </c>
      <c r="AU226" s="53">
        <f t="shared" si="106"/>
        <v>0</v>
      </c>
      <c r="AV226" s="53">
        <f t="shared" si="107"/>
        <v>0</v>
      </c>
      <c r="AW226" s="53">
        <f t="shared" si="108"/>
        <v>0</v>
      </c>
      <c r="AX226" s="53">
        <f t="shared" si="109"/>
        <v>0</v>
      </c>
      <c r="AY226" s="53">
        <f>+SUM(AM226:INDEX(AM226:AX226,1,Settings!$C$4))</f>
        <v>0</v>
      </c>
      <c r="AZ226" s="53">
        <f t="shared" si="110"/>
        <v>0</v>
      </c>
      <c r="BA226" s="53"/>
      <c r="BB226" s="53">
        <f t="shared" si="111"/>
        <v>0</v>
      </c>
      <c r="BC226" s="53">
        <f t="shared" si="112"/>
        <v>0</v>
      </c>
      <c r="BD226" s="53">
        <f t="shared" si="113"/>
        <v>0</v>
      </c>
      <c r="BE226" s="53">
        <f t="shared" si="114"/>
        <v>0</v>
      </c>
      <c r="BF226" s="53">
        <f t="shared" si="115"/>
        <v>0</v>
      </c>
      <c r="BG226" s="53">
        <f t="shared" si="116"/>
        <v>0</v>
      </c>
      <c r="BH226" s="53">
        <f t="shared" si="117"/>
        <v>0</v>
      </c>
      <c r="BI226" s="53">
        <f t="shared" si="118"/>
        <v>0</v>
      </c>
      <c r="BJ226" s="53">
        <f t="shared" si="119"/>
        <v>0</v>
      </c>
      <c r="BK226" s="53">
        <f t="shared" si="120"/>
        <v>0</v>
      </c>
      <c r="BL226" s="53">
        <f t="shared" si="121"/>
        <v>0</v>
      </c>
      <c r="BM226" s="53">
        <f t="shared" si="122"/>
        <v>0</v>
      </c>
      <c r="BN226" s="53">
        <f t="shared" si="123"/>
        <v>0</v>
      </c>
      <c r="BO226" s="53"/>
      <c r="BP226" s="53">
        <f t="shared" si="124"/>
        <v>0</v>
      </c>
      <c r="BQ226" s="53"/>
      <c r="BR226" s="53">
        <f t="shared" si="125"/>
        <v>0</v>
      </c>
    </row>
    <row r="227" spans="1:70" x14ac:dyDescent="0.2">
      <c r="A227" s="6">
        <v>3404</v>
      </c>
      <c r="B227" s="6" t="str">
        <f>+VLOOKUP(A227,masterfile!B:C,2,FALSE)</f>
        <v>Wareneingang 19% Vorsteuer</v>
      </c>
      <c r="D227" s="53">
        <f>+SUMIF('[1]2017'!$A:$A,$A227,'[1]2017'!$C:$C)-SUMIF('[1]2017'!$E:$E,$A227,'[1]2017'!$G:$G)</f>
        <v>0</v>
      </c>
      <c r="E227" s="53">
        <f>+SUMIF('[1]2018'!$A:$A,$A227,'[1]2018'!$C:$C)-SUMIF('[1]2018'!$E:$E,$A227,'[1]2018'!$G:$G)</f>
        <v>0</v>
      </c>
      <c r="F227" s="53">
        <f>+SUMIF('[1]2019'!$A:$A,$A227,'[1]2019'!$C:$C)-SUMIF('[1]2019'!$E:$E,$A227,'[1]2019'!$G:$G)</f>
        <v>0</v>
      </c>
      <c r="G227" s="53">
        <f>+SUMIF('[1]2020'!$A:$A,$A227,'[1]2020'!$C:$C)-SUMIF('[1]2020'!$E:$E,$A227,'[1]2020'!$G:$G)</f>
        <v>0</v>
      </c>
      <c r="H227" s="53"/>
      <c r="I227" s="53">
        <f>+(+SUMIF('[1]2021'!$A:$A,$A227,'[1]2021'!$C:$C)-SUMIF('[1]2021'!$E:$E,$A227,'[1]2021'!$G:$G))/12</f>
        <v>0</v>
      </c>
      <c r="J227" s="53">
        <f>+(+SUMIF('[1]2021'!$A:$A,$A227,'[1]2021'!$C:$C)-SUMIF('[1]2021'!$E:$E,$A227,'[1]2021'!$G:$G))/12</f>
        <v>0</v>
      </c>
      <c r="K227" s="53">
        <f>+(+SUMIF('[1]2021'!$A:$A,$A227,'[1]2021'!$C:$C)-SUMIF('[1]2021'!$E:$E,$A227,'[1]2021'!$G:$G))/12</f>
        <v>0</v>
      </c>
      <c r="L227" s="53">
        <f>+(+SUMIF('[1]2021'!$A:$A,$A227,'[1]2021'!$C:$C)-SUMIF('[1]2021'!$E:$E,$A227,'[1]2021'!$G:$G))/12</f>
        <v>0</v>
      </c>
      <c r="M227" s="53">
        <f>+(+SUMIF('[1]2021'!$A:$A,$A227,'[1]2021'!$C:$C)-SUMIF('[1]2021'!$E:$E,$A227,'[1]2021'!$G:$G))/12</f>
        <v>0</v>
      </c>
      <c r="N227" s="53">
        <f>+(+SUMIF('[1]2021'!$A:$A,$A227,'[1]2021'!$C:$C)-SUMIF('[1]2021'!$E:$E,$A227,'[1]2021'!$G:$G))/12</f>
        <v>0</v>
      </c>
      <c r="O227" s="53">
        <f>+(+SUMIF('[1]2021'!$A:$A,$A227,'[1]2021'!$C:$C)-SUMIF('[1]2021'!$E:$E,$A227,'[1]2021'!$G:$G))/12</f>
        <v>0</v>
      </c>
      <c r="P227" s="53">
        <f>+(+SUMIF('[1]2021'!$A:$A,$A227,'[1]2021'!$C:$C)-SUMIF('[1]2021'!$E:$E,$A227,'[1]2021'!$G:$G))/12</f>
        <v>0</v>
      </c>
      <c r="Q227" s="53">
        <f>+(+SUMIF('[1]2021'!$A:$A,$A227,'[1]2021'!$C:$C)-SUMIF('[1]2021'!$E:$E,$A227,'[1]2021'!$G:$G))/12</f>
        <v>0</v>
      </c>
      <c r="R227" s="53">
        <f>+(+SUMIF('[1]2021'!$A:$A,$A227,'[1]2021'!$C:$C)-SUMIF('[1]2021'!$E:$E,$A227,'[1]2021'!$G:$G))/12</f>
        <v>0</v>
      </c>
      <c r="S227" s="53">
        <f>+(+SUMIF('[1]2021'!$A:$A,$A227,'[1]2021'!$C:$C)-SUMIF('[1]2021'!$E:$E,$A227,'[1]2021'!$G:$G))/12</f>
        <v>0</v>
      </c>
      <c r="T227" s="53">
        <f>+(+SUMIF('[1]2021'!$A:$A,$A227,'[1]2021'!$C:$C)-SUMIF('[1]2021'!$E:$E,$A227,'[1]2021'!$G:$G))/12</f>
        <v>0</v>
      </c>
      <c r="U227" s="53">
        <f>+SUM(I227:INDEX(I227:T227,1,Settings!$C$4))</f>
        <v>0</v>
      </c>
      <c r="V227" s="53">
        <f t="shared" si="96"/>
        <v>0</v>
      </c>
      <c r="W227" s="53"/>
      <c r="X227" s="53">
        <f>+SUMIFS(postings!$T:$T,postings!$C:$C,'pl-data'!X$2,postings!$D:$D,'pl-data'!X$3,postings!$I:$I,'pl-data'!$A227)-SUMIFS(postings!$W:$W,postings!$C:$C,'pl-data'!X$2,postings!$D:$D,'pl-data'!X$3,postings!$M:$M,'pl-data'!$A227)</f>
        <v>0</v>
      </c>
      <c r="Y227" s="53">
        <f>+SUMIFS(postings!$T:$T,postings!$C:$C,'pl-data'!Y$2,postings!$D:$D,'pl-data'!Y$3,postings!$I:$I,'pl-data'!$A227)-SUMIFS(postings!$W:$W,postings!$C:$C,'pl-data'!Y$2,postings!$D:$D,'pl-data'!Y$3,postings!$M:$M,'pl-data'!$A227)</f>
        <v>0</v>
      </c>
      <c r="Z227" s="53">
        <f>+SUMIFS(postings!$T:$T,postings!$C:$C,'pl-data'!Z$2,postings!$D:$D,'pl-data'!Z$3,postings!$I:$I,'pl-data'!$A227)-SUMIFS(postings!$W:$W,postings!$C:$C,'pl-data'!Z$2,postings!$D:$D,'pl-data'!Z$3,postings!$M:$M,'pl-data'!$A227)</f>
        <v>0</v>
      </c>
      <c r="AA227" s="53">
        <f>+SUMIFS(postings!$T:$T,postings!$C:$C,'pl-data'!AA$2,postings!$D:$D,'pl-data'!AA$3,postings!$I:$I,'pl-data'!$A227)-SUMIFS(postings!$W:$W,postings!$C:$C,'pl-data'!AA$2,postings!$D:$D,'pl-data'!AA$3,postings!$M:$M,'pl-data'!$A227)</f>
        <v>0</v>
      </c>
      <c r="AB227" s="53">
        <f>+SUMIFS(postings!$T:$T,postings!$C:$C,'pl-data'!AB$2,postings!$D:$D,'pl-data'!AB$3,postings!$I:$I,'pl-data'!$A227)-SUMIFS(postings!$W:$W,postings!$C:$C,'pl-data'!AB$2,postings!$D:$D,'pl-data'!AB$3,postings!$M:$M,'pl-data'!$A227)</f>
        <v>0</v>
      </c>
      <c r="AC227" s="53">
        <f>+SUMIFS(postings!$T:$T,postings!$C:$C,'pl-data'!AC$2,postings!$D:$D,'pl-data'!AC$3,postings!$I:$I,'pl-data'!$A227)-SUMIFS(postings!$W:$W,postings!$C:$C,'pl-data'!AC$2,postings!$D:$D,'pl-data'!AC$3,postings!$M:$M,'pl-data'!$A227)</f>
        <v>0</v>
      </c>
      <c r="AD227" s="53">
        <f>+SUMIFS(postings!$T:$T,postings!$C:$C,'pl-data'!AD$2,postings!$D:$D,'pl-data'!AD$3,postings!$I:$I,'pl-data'!$A227)-SUMIFS(postings!$W:$W,postings!$C:$C,'pl-data'!AD$2,postings!$D:$D,'pl-data'!AD$3,postings!$M:$M,'pl-data'!$A227)</f>
        <v>0</v>
      </c>
      <c r="AE227" s="53">
        <f>+SUMIFS(postings!$T:$T,postings!$C:$C,'pl-data'!AE$2,postings!$D:$D,'pl-data'!AE$3,postings!$I:$I,'pl-data'!$A227)-SUMIFS(postings!$W:$W,postings!$C:$C,'pl-data'!AE$2,postings!$D:$D,'pl-data'!AE$3,postings!$M:$M,'pl-data'!$A227)</f>
        <v>0</v>
      </c>
      <c r="AF227" s="53">
        <f>+SUMIFS(postings!$T:$T,postings!$C:$C,'pl-data'!AF$2,postings!$D:$D,'pl-data'!AF$3,postings!$I:$I,'pl-data'!$A227)-SUMIFS(postings!$W:$W,postings!$C:$C,'pl-data'!AF$2,postings!$D:$D,'pl-data'!AF$3,postings!$M:$M,'pl-data'!$A227)</f>
        <v>0</v>
      </c>
      <c r="AG227" s="53">
        <f>+SUMIFS(postings!$T:$T,postings!$C:$C,'pl-data'!AG$2,postings!$D:$D,'pl-data'!AG$3,postings!$I:$I,'pl-data'!$A227)-SUMIFS(postings!$W:$W,postings!$C:$C,'pl-data'!AG$2,postings!$D:$D,'pl-data'!AG$3,postings!$M:$M,'pl-data'!$A227)</f>
        <v>0</v>
      </c>
      <c r="AH227" s="53">
        <f>+SUMIFS(postings!$T:$T,postings!$C:$C,'pl-data'!AH$2,postings!$D:$D,'pl-data'!AH$3,postings!$I:$I,'pl-data'!$A227)-SUMIFS(postings!$W:$W,postings!$C:$C,'pl-data'!AH$2,postings!$D:$D,'pl-data'!AH$3,postings!$M:$M,'pl-data'!$A227)</f>
        <v>0</v>
      </c>
      <c r="AI227" s="53">
        <f>+SUMIFS(postings!$T:$T,postings!$C:$C,'pl-data'!AI$2,postings!$D:$D,'pl-data'!AI$3,postings!$I:$I,'pl-data'!$A227)-SUMIFS(postings!$W:$W,postings!$C:$C,'pl-data'!AI$2,postings!$D:$D,'pl-data'!AI$3,postings!$M:$M,'pl-data'!$A227)</f>
        <v>0</v>
      </c>
      <c r="AJ227" s="53">
        <f>+SUM(X227:INDEX(X227:AI227,1,Settings!$C$4))</f>
        <v>0</v>
      </c>
      <c r="AK227" s="53">
        <f t="shared" si="97"/>
        <v>0</v>
      </c>
      <c r="AL227" s="53"/>
      <c r="AM227" s="53">
        <f t="shared" si="98"/>
        <v>0</v>
      </c>
      <c r="AN227" s="53">
        <f t="shared" si="99"/>
        <v>0</v>
      </c>
      <c r="AO227" s="53">
        <f t="shared" si="100"/>
        <v>0</v>
      </c>
      <c r="AP227" s="53">
        <f t="shared" si="101"/>
        <v>0</v>
      </c>
      <c r="AQ227" s="53">
        <f t="shared" si="102"/>
        <v>0</v>
      </c>
      <c r="AR227" s="53">
        <f t="shared" si="103"/>
        <v>0</v>
      </c>
      <c r="AS227" s="53">
        <f t="shared" si="104"/>
        <v>0</v>
      </c>
      <c r="AT227" s="53">
        <f t="shared" si="105"/>
        <v>0</v>
      </c>
      <c r="AU227" s="53">
        <f t="shared" si="106"/>
        <v>0</v>
      </c>
      <c r="AV227" s="53">
        <f t="shared" si="107"/>
        <v>0</v>
      </c>
      <c r="AW227" s="53">
        <f t="shared" si="108"/>
        <v>0</v>
      </c>
      <c r="AX227" s="53">
        <f t="shared" si="109"/>
        <v>0</v>
      </c>
      <c r="AY227" s="53">
        <f>+SUM(AM227:INDEX(AM227:AX227,1,Settings!$C$4))</f>
        <v>0</v>
      </c>
      <c r="AZ227" s="53">
        <f t="shared" si="110"/>
        <v>0</v>
      </c>
      <c r="BA227" s="53"/>
      <c r="BB227" s="53">
        <f t="shared" si="111"/>
        <v>0</v>
      </c>
      <c r="BC227" s="53">
        <f t="shared" si="112"/>
        <v>0</v>
      </c>
      <c r="BD227" s="53">
        <f t="shared" si="113"/>
        <v>0</v>
      </c>
      <c r="BE227" s="53">
        <f t="shared" si="114"/>
        <v>0</v>
      </c>
      <c r="BF227" s="53">
        <f t="shared" si="115"/>
        <v>0</v>
      </c>
      <c r="BG227" s="53">
        <f t="shared" si="116"/>
        <v>0</v>
      </c>
      <c r="BH227" s="53">
        <f t="shared" si="117"/>
        <v>0</v>
      </c>
      <c r="BI227" s="53">
        <f t="shared" si="118"/>
        <v>0</v>
      </c>
      <c r="BJ227" s="53">
        <f t="shared" si="119"/>
        <v>0</v>
      </c>
      <c r="BK227" s="53">
        <f t="shared" si="120"/>
        <v>0</v>
      </c>
      <c r="BL227" s="53">
        <f t="shared" si="121"/>
        <v>0</v>
      </c>
      <c r="BM227" s="53">
        <f t="shared" si="122"/>
        <v>0</v>
      </c>
      <c r="BN227" s="53">
        <f t="shared" si="123"/>
        <v>0</v>
      </c>
      <c r="BO227" s="53"/>
      <c r="BP227" s="53">
        <f t="shared" si="124"/>
        <v>0</v>
      </c>
      <c r="BQ227" s="53"/>
      <c r="BR227" s="53">
        <f t="shared" si="125"/>
        <v>0</v>
      </c>
    </row>
    <row r="228" spans="1:70" x14ac:dyDescent="0.2">
      <c r="A228" s="6">
        <v>3405</v>
      </c>
      <c r="B228" s="6" t="str">
        <f>+VLOOKUP(A228,masterfile!B:C,2,FALSE)</f>
        <v>Wareneingang 19% Vorsteuer</v>
      </c>
      <c r="D228" s="53">
        <f>+SUMIF('[1]2017'!$A:$A,$A228,'[1]2017'!$C:$C)-SUMIF('[1]2017'!$E:$E,$A228,'[1]2017'!$G:$G)</f>
        <v>0</v>
      </c>
      <c r="E228" s="53">
        <f>+SUMIF('[1]2018'!$A:$A,$A228,'[1]2018'!$C:$C)-SUMIF('[1]2018'!$E:$E,$A228,'[1]2018'!$G:$G)</f>
        <v>0</v>
      </c>
      <c r="F228" s="53">
        <f>+SUMIF('[1]2019'!$A:$A,$A228,'[1]2019'!$C:$C)-SUMIF('[1]2019'!$E:$E,$A228,'[1]2019'!$G:$G)</f>
        <v>0</v>
      </c>
      <c r="G228" s="53">
        <f>+SUMIF('[1]2020'!$A:$A,$A228,'[1]2020'!$C:$C)-SUMIF('[1]2020'!$E:$E,$A228,'[1]2020'!$G:$G)</f>
        <v>0</v>
      </c>
      <c r="H228" s="53"/>
      <c r="I228" s="53">
        <f>+(+SUMIF('[1]2021'!$A:$A,$A228,'[1]2021'!$C:$C)-SUMIF('[1]2021'!$E:$E,$A228,'[1]2021'!$G:$G))/12</f>
        <v>0</v>
      </c>
      <c r="J228" s="53">
        <f>+(+SUMIF('[1]2021'!$A:$A,$A228,'[1]2021'!$C:$C)-SUMIF('[1]2021'!$E:$E,$A228,'[1]2021'!$G:$G))/12</f>
        <v>0</v>
      </c>
      <c r="K228" s="53">
        <f>+(+SUMIF('[1]2021'!$A:$A,$A228,'[1]2021'!$C:$C)-SUMIF('[1]2021'!$E:$E,$A228,'[1]2021'!$G:$G))/12</f>
        <v>0</v>
      </c>
      <c r="L228" s="53">
        <f>+(+SUMIF('[1]2021'!$A:$A,$A228,'[1]2021'!$C:$C)-SUMIF('[1]2021'!$E:$E,$A228,'[1]2021'!$G:$G))/12</f>
        <v>0</v>
      </c>
      <c r="M228" s="53">
        <f>+(+SUMIF('[1]2021'!$A:$A,$A228,'[1]2021'!$C:$C)-SUMIF('[1]2021'!$E:$E,$A228,'[1]2021'!$G:$G))/12</f>
        <v>0</v>
      </c>
      <c r="N228" s="53">
        <f>+(+SUMIF('[1]2021'!$A:$A,$A228,'[1]2021'!$C:$C)-SUMIF('[1]2021'!$E:$E,$A228,'[1]2021'!$G:$G))/12</f>
        <v>0</v>
      </c>
      <c r="O228" s="53">
        <f>+(+SUMIF('[1]2021'!$A:$A,$A228,'[1]2021'!$C:$C)-SUMIF('[1]2021'!$E:$E,$A228,'[1]2021'!$G:$G))/12</f>
        <v>0</v>
      </c>
      <c r="P228" s="53">
        <f>+(+SUMIF('[1]2021'!$A:$A,$A228,'[1]2021'!$C:$C)-SUMIF('[1]2021'!$E:$E,$A228,'[1]2021'!$G:$G))/12</f>
        <v>0</v>
      </c>
      <c r="Q228" s="53">
        <f>+(+SUMIF('[1]2021'!$A:$A,$A228,'[1]2021'!$C:$C)-SUMIF('[1]2021'!$E:$E,$A228,'[1]2021'!$G:$G))/12</f>
        <v>0</v>
      </c>
      <c r="R228" s="53">
        <f>+(+SUMIF('[1]2021'!$A:$A,$A228,'[1]2021'!$C:$C)-SUMIF('[1]2021'!$E:$E,$A228,'[1]2021'!$G:$G))/12</f>
        <v>0</v>
      </c>
      <c r="S228" s="53">
        <f>+(+SUMIF('[1]2021'!$A:$A,$A228,'[1]2021'!$C:$C)-SUMIF('[1]2021'!$E:$E,$A228,'[1]2021'!$G:$G))/12</f>
        <v>0</v>
      </c>
      <c r="T228" s="53">
        <f>+(+SUMIF('[1]2021'!$A:$A,$A228,'[1]2021'!$C:$C)-SUMIF('[1]2021'!$E:$E,$A228,'[1]2021'!$G:$G))/12</f>
        <v>0</v>
      </c>
      <c r="U228" s="53">
        <f>+SUM(I228:INDEX(I228:T228,1,Settings!$C$4))</f>
        <v>0</v>
      </c>
      <c r="V228" s="53">
        <f t="shared" si="96"/>
        <v>0</v>
      </c>
      <c r="W228" s="53"/>
      <c r="X228" s="53">
        <f>+SUMIFS(postings!$T:$T,postings!$C:$C,'pl-data'!X$2,postings!$D:$D,'pl-data'!X$3,postings!$I:$I,'pl-data'!$A228)-SUMIFS(postings!$W:$W,postings!$C:$C,'pl-data'!X$2,postings!$D:$D,'pl-data'!X$3,postings!$M:$M,'pl-data'!$A228)</f>
        <v>0</v>
      </c>
      <c r="Y228" s="53">
        <f>+SUMIFS(postings!$T:$T,postings!$C:$C,'pl-data'!Y$2,postings!$D:$D,'pl-data'!Y$3,postings!$I:$I,'pl-data'!$A228)-SUMIFS(postings!$W:$W,postings!$C:$C,'pl-data'!Y$2,postings!$D:$D,'pl-data'!Y$3,postings!$M:$M,'pl-data'!$A228)</f>
        <v>0</v>
      </c>
      <c r="Z228" s="53">
        <f>+SUMIFS(postings!$T:$T,postings!$C:$C,'pl-data'!Z$2,postings!$D:$D,'pl-data'!Z$3,postings!$I:$I,'pl-data'!$A228)-SUMIFS(postings!$W:$W,postings!$C:$C,'pl-data'!Z$2,postings!$D:$D,'pl-data'!Z$3,postings!$M:$M,'pl-data'!$A228)</f>
        <v>0</v>
      </c>
      <c r="AA228" s="53">
        <f>+SUMIFS(postings!$T:$T,postings!$C:$C,'pl-data'!AA$2,postings!$D:$D,'pl-data'!AA$3,postings!$I:$I,'pl-data'!$A228)-SUMIFS(postings!$W:$W,postings!$C:$C,'pl-data'!AA$2,postings!$D:$D,'pl-data'!AA$3,postings!$M:$M,'pl-data'!$A228)</f>
        <v>0</v>
      </c>
      <c r="AB228" s="53">
        <f>+SUMIFS(postings!$T:$T,postings!$C:$C,'pl-data'!AB$2,postings!$D:$D,'pl-data'!AB$3,postings!$I:$I,'pl-data'!$A228)-SUMIFS(postings!$W:$W,postings!$C:$C,'pl-data'!AB$2,postings!$D:$D,'pl-data'!AB$3,postings!$M:$M,'pl-data'!$A228)</f>
        <v>0</v>
      </c>
      <c r="AC228" s="53">
        <f>+SUMIFS(postings!$T:$T,postings!$C:$C,'pl-data'!AC$2,postings!$D:$D,'pl-data'!AC$3,postings!$I:$I,'pl-data'!$A228)-SUMIFS(postings!$W:$W,postings!$C:$C,'pl-data'!AC$2,postings!$D:$D,'pl-data'!AC$3,postings!$M:$M,'pl-data'!$A228)</f>
        <v>0</v>
      </c>
      <c r="AD228" s="53">
        <f>+SUMIFS(postings!$T:$T,postings!$C:$C,'pl-data'!AD$2,postings!$D:$D,'pl-data'!AD$3,postings!$I:$I,'pl-data'!$A228)-SUMIFS(postings!$W:$W,postings!$C:$C,'pl-data'!AD$2,postings!$D:$D,'pl-data'!AD$3,postings!$M:$M,'pl-data'!$A228)</f>
        <v>0</v>
      </c>
      <c r="AE228" s="53">
        <f>+SUMIFS(postings!$T:$T,postings!$C:$C,'pl-data'!AE$2,postings!$D:$D,'pl-data'!AE$3,postings!$I:$I,'pl-data'!$A228)-SUMIFS(postings!$W:$W,postings!$C:$C,'pl-data'!AE$2,postings!$D:$D,'pl-data'!AE$3,postings!$M:$M,'pl-data'!$A228)</f>
        <v>0</v>
      </c>
      <c r="AF228" s="53">
        <f>+SUMIFS(postings!$T:$T,postings!$C:$C,'pl-data'!AF$2,postings!$D:$D,'pl-data'!AF$3,postings!$I:$I,'pl-data'!$A228)-SUMIFS(postings!$W:$W,postings!$C:$C,'pl-data'!AF$2,postings!$D:$D,'pl-data'!AF$3,postings!$M:$M,'pl-data'!$A228)</f>
        <v>0</v>
      </c>
      <c r="AG228" s="53">
        <f>+SUMIFS(postings!$T:$T,postings!$C:$C,'pl-data'!AG$2,postings!$D:$D,'pl-data'!AG$3,postings!$I:$I,'pl-data'!$A228)-SUMIFS(postings!$W:$W,postings!$C:$C,'pl-data'!AG$2,postings!$D:$D,'pl-data'!AG$3,postings!$M:$M,'pl-data'!$A228)</f>
        <v>0</v>
      </c>
      <c r="AH228" s="53">
        <f>+SUMIFS(postings!$T:$T,postings!$C:$C,'pl-data'!AH$2,postings!$D:$D,'pl-data'!AH$3,postings!$I:$I,'pl-data'!$A228)-SUMIFS(postings!$W:$W,postings!$C:$C,'pl-data'!AH$2,postings!$D:$D,'pl-data'!AH$3,postings!$M:$M,'pl-data'!$A228)</f>
        <v>0</v>
      </c>
      <c r="AI228" s="53">
        <f>+SUMIFS(postings!$T:$T,postings!$C:$C,'pl-data'!AI$2,postings!$D:$D,'pl-data'!AI$3,postings!$I:$I,'pl-data'!$A228)-SUMIFS(postings!$W:$W,postings!$C:$C,'pl-data'!AI$2,postings!$D:$D,'pl-data'!AI$3,postings!$M:$M,'pl-data'!$A228)</f>
        <v>0</v>
      </c>
      <c r="AJ228" s="53">
        <f>+SUM(X228:INDEX(X228:AI228,1,Settings!$C$4))</f>
        <v>0</v>
      </c>
      <c r="AK228" s="53">
        <f t="shared" si="97"/>
        <v>0</v>
      </c>
      <c r="AL228" s="53"/>
      <c r="AM228" s="53">
        <f t="shared" si="98"/>
        <v>0</v>
      </c>
      <c r="AN228" s="53">
        <f t="shared" si="99"/>
        <v>0</v>
      </c>
      <c r="AO228" s="53">
        <f t="shared" si="100"/>
        <v>0</v>
      </c>
      <c r="AP228" s="53">
        <f t="shared" si="101"/>
        <v>0</v>
      </c>
      <c r="AQ228" s="53">
        <f t="shared" si="102"/>
        <v>0</v>
      </c>
      <c r="AR228" s="53">
        <f t="shared" si="103"/>
        <v>0</v>
      </c>
      <c r="AS228" s="53">
        <f t="shared" si="104"/>
        <v>0</v>
      </c>
      <c r="AT228" s="53">
        <f t="shared" si="105"/>
        <v>0</v>
      </c>
      <c r="AU228" s="53">
        <f t="shared" si="106"/>
        <v>0</v>
      </c>
      <c r="AV228" s="53">
        <f t="shared" si="107"/>
        <v>0</v>
      </c>
      <c r="AW228" s="53">
        <f t="shared" si="108"/>
        <v>0</v>
      </c>
      <c r="AX228" s="53">
        <f t="shared" si="109"/>
        <v>0</v>
      </c>
      <c r="AY228" s="53">
        <f>+SUM(AM228:INDEX(AM228:AX228,1,Settings!$C$4))</f>
        <v>0</v>
      </c>
      <c r="AZ228" s="53">
        <f t="shared" si="110"/>
        <v>0</v>
      </c>
      <c r="BA228" s="53"/>
      <c r="BB228" s="53">
        <f t="shared" si="111"/>
        <v>0</v>
      </c>
      <c r="BC228" s="53">
        <f t="shared" si="112"/>
        <v>0</v>
      </c>
      <c r="BD228" s="53">
        <f t="shared" si="113"/>
        <v>0</v>
      </c>
      <c r="BE228" s="53">
        <f t="shared" si="114"/>
        <v>0</v>
      </c>
      <c r="BF228" s="53">
        <f t="shared" si="115"/>
        <v>0</v>
      </c>
      <c r="BG228" s="53">
        <f t="shared" si="116"/>
        <v>0</v>
      </c>
      <c r="BH228" s="53">
        <f t="shared" si="117"/>
        <v>0</v>
      </c>
      <c r="BI228" s="53">
        <f t="shared" si="118"/>
        <v>0</v>
      </c>
      <c r="BJ228" s="53">
        <f t="shared" si="119"/>
        <v>0</v>
      </c>
      <c r="BK228" s="53">
        <f t="shared" si="120"/>
        <v>0</v>
      </c>
      <c r="BL228" s="53">
        <f t="shared" si="121"/>
        <v>0</v>
      </c>
      <c r="BM228" s="53">
        <f t="shared" si="122"/>
        <v>0</v>
      </c>
      <c r="BN228" s="53">
        <f t="shared" si="123"/>
        <v>0</v>
      </c>
      <c r="BO228" s="53"/>
      <c r="BP228" s="53">
        <f t="shared" si="124"/>
        <v>0</v>
      </c>
      <c r="BQ228" s="53"/>
      <c r="BR228" s="53">
        <f t="shared" si="125"/>
        <v>0</v>
      </c>
    </row>
    <row r="229" spans="1:70" x14ac:dyDescent="0.2">
      <c r="A229" s="6">
        <v>3406</v>
      </c>
      <c r="B229" s="6" t="str">
        <f>+VLOOKUP(A229,masterfile!B:C,2,FALSE)</f>
        <v>Wareneingang 19% Vorsteuer</v>
      </c>
      <c r="D229" s="53">
        <f>+SUMIF('[1]2017'!$A:$A,$A229,'[1]2017'!$C:$C)-SUMIF('[1]2017'!$E:$E,$A229,'[1]2017'!$G:$G)</f>
        <v>0</v>
      </c>
      <c r="E229" s="53">
        <f>+SUMIF('[1]2018'!$A:$A,$A229,'[1]2018'!$C:$C)-SUMIF('[1]2018'!$E:$E,$A229,'[1]2018'!$G:$G)</f>
        <v>0</v>
      </c>
      <c r="F229" s="53">
        <f>+SUMIF('[1]2019'!$A:$A,$A229,'[1]2019'!$C:$C)-SUMIF('[1]2019'!$E:$E,$A229,'[1]2019'!$G:$G)</f>
        <v>0</v>
      </c>
      <c r="G229" s="53">
        <f>+SUMIF('[1]2020'!$A:$A,$A229,'[1]2020'!$C:$C)-SUMIF('[1]2020'!$E:$E,$A229,'[1]2020'!$G:$G)</f>
        <v>0</v>
      </c>
      <c r="H229" s="53"/>
      <c r="I229" s="53">
        <f>+(+SUMIF('[1]2021'!$A:$A,$A229,'[1]2021'!$C:$C)-SUMIF('[1]2021'!$E:$E,$A229,'[1]2021'!$G:$G))/12</f>
        <v>0</v>
      </c>
      <c r="J229" s="53">
        <f>+(+SUMIF('[1]2021'!$A:$A,$A229,'[1]2021'!$C:$C)-SUMIF('[1]2021'!$E:$E,$A229,'[1]2021'!$G:$G))/12</f>
        <v>0</v>
      </c>
      <c r="K229" s="53">
        <f>+(+SUMIF('[1]2021'!$A:$A,$A229,'[1]2021'!$C:$C)-SUMIF('[1]2021'!$E:$E,$A229,'[1]2021'!$G:$G))/12</f>
        <v>0</v>
      </c>
      <c r="L229" s="53">
        <f>+(+SUMIF('[1]2021'!$A:$A,$A229,'[1]2021'!$C:$C)-SUMIF('[1]2021'!$E:$E,$A229,'[1]2021'!$G:$G))/12</f>
        <v>0</v>
      </c>
      <c r="M229" s="53">
        <f>+(+SUMIF('[1]2021'!$A:$A,$A229,'[1]2021'!$C:$C)-SUMIF('[1]2021'!$E:$E,$A229,'[1]2021'!$G:$G))/12</f>
        <v>0</v>
      </c>
      <c r="N229" s="53">
        <f>+(+SUMIF('[1]2021'!$A:$A,$A229,'[1]2021'!$C:$C)-SUMIF('[1]2021'!$E:$E,$A229,'[1]2021'!$G:$G))/12</f>
        <v>0</v>
      </c>
      <c r="O229" s="53">
        <f>+(+SUMIF('[1]2021'!$A:$A,$A229,'[1]2021'!$C:$C)-SUMIF('[1]2021'!$E:$E,$A229,'[1]2021'!$G:$G))/12</f>
        <v>0</v>
      </c>
      <c r="P229" s="53">
        <f>+(+SUMIF('[1]2021'!$A:$A,$A229,'[1]2021'!$C:$C)-SUMIF('[1]2021'!$E:$E,$A229,'[1]2021'!$G:$G))/12</f>
        <v>0</v>
      </c>
      <c r="Q229" s="53">
        <f>+(+SUMIF('[1]2021'!$A:$A,$A229,'[1]2021'!$C:$C)-SUMIF('[1]2021'!$E:$E,$A229,'[1]2021'!$G:$G))/12</f>
        <v>0</v>
      </c>
      <c r="R229" s="53">
        <f>+(+SUMIF('[1]2021'!$A:$A,$A229,'[1]2021'!$C:$C)-SUMIF('[1]2021'!$E:$E,$A229,'[1]2021'!$G:$G))/12</f>
        <v>0</v>
      </c>
      <c r="S229" s="53">
        <f>+(+SUMIF('[1]2021'!$A:$A,$A229,'[1]2021'!$C:$C)-SUMIF('[1]2021'!$E:$E,$A229,'[1]2021'!$G:$G))/12</f>
        <v>0</v>
      </c>
      <c r="T229" s="53">
        <f>+(+SUMIF('[1]2021'!$A:$A,$A229,'[1]2021'!$C:$C)-SUMIF('[1]2021'!$E:$E,$A229,'[1]2021'!$G:$G))/12</f>
        <v>0</v>
      </c>
      <c r="U229" s="53">
        <f>+SUM(I229:INDEX(I229:T229,1,Settings!$C$4))</f>
        <v>0</v>
      </c>
      <c r="V229" s="53">
        <f t="shared" si="96"/>
        <v>0</v>
      </c>
      <c r="W229" s="53"/>
      <c r="X229" s="53">
        <f>+SUMIFS(postings!$T:$T,postings!$C:$C,'pl-data'!X$2,postings!$D:$D,'pl-data'!X$3,postings!$I:$I,'pl-data'!$A229)-SUMIFS(postings!$W:$W,postings!$C:$C,'pl-data'!X$2,postings!$D:$D,'pl-data'!X$3,postings!$M:$M,'pl-data'!$A229)</f>
        <v>0</v>
      </c>
      <c r="Y229" s="53">
        <f>+SUMIFS(postings!$T:$T,postings!$C:$C,'pl-data'!Y$2,postings!$D:$D,'pl-data'!Y$3,postings!$I:$I,'pl-data'!$A229)-SUMIFS(postings!$W:$W,postings!$C:$C,'pl-data'!Y$2,postings!$D:$D,'pl-data'!Y$3,postings!$M:$M,'pl-data'!$A229)</f>
        <v>0</v>
      </c>
      <c r="Z229" s="53">
        <f>+SUMIFS(postings!$T:$T,postings!$C:$C,'pl-data'!Z$2,postings!$D:$D,'pl-data'!Z$3,postings!$I:$I,'pl-data'!$A229)-SUMIFS(postings!$W:$W,postings!$C:$C,'pl-data'!Z$2,postings!$D:$D,'pl-data'!Z$3,postings!$M:$M,'pl-data'!$A229)</f>
        <v>0</v>
      </c>
      <c r="AA229" s="53">
        <f>+SUMIFS(postings!$T:$T,postings!$C:$C,'pl-data'!AA$2,postings!$D:$D,'pl-data'!AA$3,postings!$I:$I,'pl-data'!$A229)-SUMIFS(postings!$W:$W,postings!$C:$C,'pl-data'!AA$2,postings!$D:$D,'pl-data'!AA$3,postings!$M:$M,'pl-data'!$A229)</f>
        <v>0</v>
      </c>
      <c r="AB229" s="53">
        <f>+SUMIFS(postings!$T:$T,postings!$C:$C,'pl-data'!AB$2,postings!$D:$D,'pl-data'!AB$3,postings!$I:$I,'pl-data'!$A229)-SUMIFS(postings!$W:$W,postings!$C:$C,'pl-data'!AB$2,postings!$D:$D,'pl-data'!AB$3,postings!$M:$M,'pl-data'!$A229)</f>
        <v>0</v>
      </c>
      <c r="AC229" s="53">
        <f>+SUMIFS(postings!$T:$T,postings!$C:$C,'pl-data'!AC$2,postings!$D:$D,'pl-data'!AC$3,postings!$I:$I,'pl-data'!$A229)-SUMIFS(postings!$W:$W,postings!$C:$C,'pl-data'!AC$2,postings!$D:$D,'pl-data'!AC$3,postings!$M:$M,'pl-data'!$A229)</f>
        <v>0</v>
      </c>
      <c r="AD229" s="53">
        <f>+SUMIFS(postings!$T:$T,postings!$C:$C,'pl-data'!AD$2,postings!$D:$D,'pl-data'!AD$3,postings!$I:$I,'pl-data'!$A229)-SUMIFS(postings!$W:$W,postings!$C:$C,'pl-data'!AD$2,postings!$D:$D,'pl-data'!AD$3,postings!$M:$M,'pl-data'!$A229)</f>
        <v>0</v>
      </c>
      <c r="AE229" s="53">
        <f>+SUMIFS(postings!$T:$T,postings!$C:$C,'pl-data'!AE$2,postings!$D:$D,'pl-data'!AE$3,postings!$I:$I,'pl-data'!$A229)-SUMIFS(postings!$W:$W,postings!$C:$C,'pl-data'!AE$2,postings!$D:$D,'pl-data'!AE$3,postings!$M:$M,'pl-data'!$A229)</f>
        <v>0</v>
      </c>
      <c r="AF229" s="53">
        <f>+SUMIFS(postings!$T:$T,postings!$C:$C,'pl-data'!AF$2,postings!$D:$D,'pl-data'!AF$3,postings!$I:$I,'pl-data'!$A229)-SUMIFS(postings!$W:$W,postings!$C:$C,'pl-data'!AF$2,postings!$D:$D,'pl-data'!AF$3,postings!$M:$M,'pl-data'!$A229)</f>
        <v>0</v>
      </c>
      <c r="AG229" s="53">
        <f>+SUMIFS(postings!$T:$T,postings!$C:$C,'pl-data'!AG$2,postings!$D:$D,'pl-data'!AG$3,postings!$I:$I,'pl-data'!$A229)-SUMIFS(postings!$W:$W,postings!$C:$C,'pl-data'!AG$2,postings!$D:$D,'pl-data'!AG$3,postings!$M:$M,'pl-data'!$A229)</f>
        <v>0</v>
      </c>
      <c r="AH229" s="53">
        <f>+SUMIFS(postings!$T:$T,postings!$C:$C,'pl-data'!AH$2,postings!$D:$D,'pl-data'!AH$3,postings!$I:$I,'pl-data'!$A229)-SUMIFS(postings!$W:$W,postings!$C:$C,'pl-data'!AH$2,postings!$D:$D,'pl-data'!AH$3,postings!$M:$M,'pl-data'!$A229)</f>
        <v>0</v>
      </c>
      <c r="AI229" s="53">
        <f>+SUMIFS(postings!$T:$T,postings!$C:$C,'pl-data'!AI$2,postings!$D:$D,'pl-data'!AI$3,postings!$I:$I,'pl-data'!$A229)-SUMIFS(postings!$W:$W,postings!$C:$C,'pl-data'!AI$2,postings!$D:$D,'pl-data'!AI$3,postings!$M:$M,'pl-data'!$A229)</f>
        <v>0</v>
      </c>
      <c r="AJ229" s="53">
        <f>+SUM(X229:INDEX(X229:AI229,1,Settings!$C$4))</f>
        <v>0</v>
      </c>
      <c r="AK229" s="53">
        <f t="shared" si="97"/>
        <v>0</v>
      </c>
      <c r="AL229" s="53"/>
      <c r="AM229" s="53">
        <f t="shared" si="98"/>
        <v>0</v>
      </c>
      <c r="AN229" s="53">
        <f t="shared" si="99"/>
        <v>0</v>
      </c>
      <c r="AO229" s="53">
        <f t="shared" si="100"/>
        <v>0</v>
      </c>
      <c r="AP229" s="53">
        <f t="shared" si="101"/>
        <v>0</v>
      </c>
      <c r="AQ229" s="53">
        <f t="shared" si="102"/>
        <v>0</v>
      </c>
      <c r="AR229" s="53">
        <f t="shared" si="103"/>
        <v>0</v>
      </c>
      <c r="AS229" s="53">
        <f t="shared" si="104"/>
        <v>0</v>
      </c>
      <c r="AT229" s="53">
        <f t="shared" si="105"/>
        <v>0</v>
      </c>
      <c r="AU229" s="53">
        <f t="shared" si="106"/>
        <v>0</v>
      </c>
      <c r="AV229" s="53">
        <f t="shared" si="107"/>
        <v>0</v>
      </c>
      <c r="AW229" s="53">
        <f t="shared" si="108"/>
        <v>0</v>
      </c>
      <c r="AX229" s="53">
        <f t="shared" si="109"/>
        <v>0</v>
      </c>
      <c r="AY229" s="53">
        <f>+SUM(AM229:INDEX(AM229:AX229,1,Settings!$C$4))</f>
        <v>0</v>
      </c>
      <c r="AZ229" s="53">
        <f t="shared" si="110"/>
        <v>0</v>
      </c>
      <c r="BA229" s="53"/>
      <c r="BB229" s="53">
        <f t="shared" si="111"/>
        <v>0</v>
      </c>
      <c r="BC229" s="53">
        <f t="shared" si="112"/>
        <v>0</v>
      </c>
      <c r="BD229" s="53">
        <f t="shared" si="113"/>
        <v>0</v>
      </c>
      <c r="BE229" s="53">
        <f t="shared" si="114"/>
        <v>0</v>
      </c>
      <c r="BF229" s="53">
        <f t="shared" si="115"/>
        <v>0</v>
      </c>
      <c r="BG229" s="53">
        <f t="shared" si="116"/>
        <v>0</v>
      </c>
      <c r="BH229" s="53">
        <f t="shared" si="117"/>
        <v>0</v>
      </c>
      <c r="BI229" s="53">
        <f t="shared" si="118"/>
        <v>0</v>
      </c>
      <c r="BJ229" s="53">
        <f t="shared" si="119"/>
        <v>0</v>
      </c>
      <c r="BK229" s="53">
        <f t="shared" si="120"/>
        <v>0</v>
      </c>
      <c r="BL229" s="53">
        <f t="shared" si="121"/>
        <v>0</v>
      </c>
      <c r="BM229" s="53">
        <f t="shared" si="122"/>
        <v>0</v>
      </c>
      <c r="BN229" s="53">
        <f t="shared" si="123"/>
        <v>0</v>
      </c>
      <c r="BO229" s="53"/>
      <c r="BP229" s="53">
        <f t="shared" si="124"/>
        <v>0</v>
      </c>
      <c r="BQ229" s="53"/>
      <c r="BR229" s="53">
        <f t="shared" si="125"/>
        <v>0</v>
      </c>
    </row>
    <row r="230" spans="1:70" x14ac:dyDescent="0.2">
      <c r="A230" s="6">
        <v>3407</v>
      </c>
      <c r="B230" s="6" t="str">
        <f>+VLOOKUP(A230,masterfile!B:C,2,FALSE)</f>
        <v>Wareneingang 19% Vorsteuer</v>
      </c>
      <c r="D230" s="53">
        <f>+SUMIF('[1]2017'!$A:$A,$A230,'[1]2017'!$C:$C)-SUMIF('[1]2017'!$E:$E,$A230,'[1]2017'!$G:$G)</f>
        <v>0</v>
      </c>
      <c r="E230" s="53">
        <f>+SUMIF('[1]2018'!$A:$A,$A230,'[1]2018'!$C:$C)-SUMIF('[1]2018'!$E:$E,$A230,'[1]2018'!$G:$G)</f>
        <v>0</v>
      </c>
      <c r="F230" s="53">
        <f>+SUMIF('[1]2019'!$A:$A,$A230,'[1]2019'!$C:$C)-SUMIF('[1]2019'!$E:$E,$A230,'[1]2019'!$G:$G)</f>
        <v>0</v>
      </c>
      <c r="G230" s="53">
        <f>+SUMIF('[1]2020'!$A:$A,$A230,'[1]2020'!$C:$C)-SUMIF('[1]2020'!$E:$E,$A230,'[1]2020'!$G:$G)</f>
        <v>0</v>
      </c>
      <c r="H230" s="53"/>
      <c r="I230" s="53">
        <f>+(+SUMIF('[1]2021'!$A:$A,$A230,'[1]2021'!$C:$C)-SUMIF('[1]2021'!$E:$E,$A230,'[1]2021'!$G:$G))/12</f>
        <v>0</v>
      </c>
      <c r="J230" s="53">
        <f>+(+SUMIF('[1]2021'!$A:$A,$A230,'[1]2021'!$C:$C)-SUMIF('[1]2021'!$E:$E,$A230,'[1]2021'!$G:$G))/12</f>
        <v>0</v>
      </c>
      <c r="K230" s="53">
        <f>+(+SUMIF('[1]2021'!$A:$A,$A230,'[1]2021'!$C:$C)-SUMIF('[1]2021'!$E:$E,$A230,'[1]2021'!$G:$G))/12</f>
        <v>0</v>
      </c>
      <c r="L230" s="53">
        <f>+(+SUMIF('[1]2021'!$A:$A,$A230,'[1]2021'!$C:$C)-SUMIF('[1]2021'!$E:$E,$A230,'[1]2021'!$G:$G))/12</f>
        <v>0</v>
      </c>
      <c r="M230" s="53">
        <f>+(+SUMIF('[1]2021'!$A:$A,$A230,'[1]2021'!$C:$C)-SUMIF('[1]2021'!$E:$E,$A230,'[1]2021'!$G:$G))/12</f>
        <v>0</v>
      </c>
      <c r="N230" s="53">
        <f>+(+SUMIF('[1]2021'!$A:$A,$A230,'[1]2021'!$C:$C)-SUMIF('[1]2021'!$E:$E,$A230,'[1]2021'!$G:$G))/12</f>
        <v>0</v>
      </c>
      <c r="O230" s="53">
        <f>+(+SUMIF('[1]2021'!$A:$A,$A230,'[1]2021'!$C:$C)-SUMIF('[1]2021'!$E:$E,$A230,'[1]2021'!$G:$G))/12</f>
        <v>0</v>
      </c>
      <c r="P230" s="53">
        <f>+(+SUMIF('[1]2021'!$A:$A,$A230,'[1]2021'!$C:$C)-SUMIF('[1]2021'!$E:$E,$A230,'[1]2021'!$G:$G))/12</f>
        <v>0</v>
      </c>
      <c r="Q230" s="53">
        <f>+(+SUMIF('[1]2021'!$A:$A,$A230,'[1]2021'!$C:$C)-SUMIF('[1]2021'!$E:$E,$A230,'[1]2021'!$G:$G))/12</f>
        <v>0</v>
      </c>
      <c r="R230" s="53">
        <f>+(+SUMIF('[1]2021'!$A:$A,$A230,'[1]2021'!$C:$C)-SUMIF('[1]2021'!$E:$E,$A230,'[1]2021'!$G:$G))/12</f>
        <v>0</v>
      </c>
      <c r="S230" s="53">
        <f>+(+SUMIF('[1]2021'!$A:$A,$A230,'[1]2021'!$C:$C)-SUMIF('[1]2021'!$E:$E,$A230,'[1]2021'!$G:$G))/12</f>
        <v>0</v>
      </c>
      <c r="T230" s="53">
        <f>+(+SUMIF('[1]2021'!$A:$A,$A230,'[1]2021'!$C:$C)-SUMIF('[1]2021'!$E:$E,$A230,'[1]2021'!$G:$G))/12</f>
        <v>0</v>
      </c>
      <c r="U230" s="53">
        <f>+SUM(I230:INDEX(I230:T230,1,Settings!$C$4))</f>
        <v>0</v>
      </c>
      <c r="V230" s="53">
        <f t="shared" si="96"/>
        <v>0</v>
      </c>
      <c r="W230" s="53"/>
      <c r="X230" s="53">
        <f>+SUMIFS(postings!$T:$T,postings!$C:$C,'pl-data'!X$2,postings!$D:$D,'pl-data'!X$3,postings!$I:$I,'pl-data'!$A230)-SUMIFS(postings!$W:$W,postings!$C:$C,'pl-data'!X$2,postings!$D:$D,'pl-data'!X$3,postings!$M:$M,'pl-data'!$A230)</f>
        <v>0</v>
      </c>
      <c r="Y230" s="53">
        <f>+SUMIFS(postings!$T:$T,postings!$C:$C,'pl-data'!Y$2,postings!$D:$D,'pl-data'!Y$3,postings!$I:$I,'pl-data'!$A230)-SUMIFS(postings!$W:$W,postings!$C:$C,'pl-data'!Y$2,postings!$D:$D,'pl-data'!Y$3,postings!$M:$M,'pl-data'!$A230)</f>
        <v>0</v>
      </c>
      <c r="Z230" s="53">
        <f>+SUMIFS(postings!$T:$T,postings!$C:$C,'pl-data'!Z$2,postings!$D:$D,'pl-data'!Z$3,postings!$I:$I,'pl-data'!$A230)-SUMIFS(postings!$W:$W,postings!$C:$C,'pl-data'!Z$2,postings!$D:$D,'pl-data'!Z$3,postings!$M:$M,'pl-data'!$A230)</f>
        <v>0</v>
      </c>
      <c r="AA230" s="53">
        <f>+SUMIFS(postings!$T:$T,postings!$C:$C,'pl-data'!AA$2,postings!$D:$D,'pl-data'!AA$3,postings!$I:$I,'pl-data'!$A230)-SUMIFS(postings!$W:$W,postings!$C:$C,'pl-data'!AA$2,postings!$D:$D,'pl-data'!AA$3,postings!$M:$M,'pl-data'!$A230)</f>
        <v>0</v>
      </c>
      <c r="AB230" s="53">
        <f>+SUMIFS(postings!$T:$T,postings!$C:$C,'pl-data'!AB$2,postings!$D:$D,'pl-data'!AB$3,postings!$I:$I,'pl-data'!$A230)-SUMIFS(postings!$W:$W,postings!$C:$C,'pl-data'!AB$2,postings!$D:$D,'pl-data'!AB$3,postings!$M:$M,'pl-data'!$A230)</f>
        <v>0</v>
      </c>
      <c r="AC230" s="53">
        <f>+SUMIFS(postings!$T:$T,postings!$C:$C,'pl-data'!AC$2,postings!$D:$D,'pl-data'!AC$3,postings!$I:$I,'pl-data'!$A230)-SUMIFS(postings!$W:$W,postings!$C:$C,'pl-data'!AC$2,postings!$D:$D,'pl-data'!AC$3,postings!$M:$M,'pl-data'!$A230)</f>
        <v>0</v>
      </c>
      <c r="AD230" s="53">
        <f>+SUMIFS(postings!$T:$T,postings!$C:$C,'pl-data'!AD$2,postings!$D:$D,'pl-data'!AD$3,postings!$I:$I,'pl-data'!$A230)-SUMIFS(postings!$W:$W,postings!$C:$C,'pl-data'!AD$2,postings!$D:$D,'pl-data'!AD$3,postings!$M:$M,'pl-data'!$A230)</f>
        <v>0</v>
      </c>
      <c r="AE230" s="53">
        <f>+SUMIFS(postings!$T:$T,postings!$C:$C,'pl-data'!AE$2,postings!$D:$D,'pl-data'!AE$3,postings!$I:$I,'pl-data'!$A230)-SUMIFS(postings!$W:$W,postings!$C:$C,'pl-data'!AE$2,postings!$D:$D,'pl-data'!AE$3,postings!$M:$M,'pl-data'!$A230)</f>
        <v>0</v>
      </c>
      <c r="AF230" s="53">
        <f>+SUMIFS(postings!$T:$T,postings!$C:$C,'pl-data'!AF$2,postings!$D:$D,'pl-data'!AF$3,postings!$I:$I,'pl-data'!$A230)-SUMIFS(postings!$W:$W,postings!$C:$C,'pl-data'!AF$2,postings!$D:$D,'pl-data'!AF$3,postings!$M:$M,'pl-data'!$A230)</f>
        <v>0</v>
      </c>
      <c r="AG230" s="53">
        <f>+SUMIFS(postings!$T:$T,postings!$C:$C,'pl-data'!AG$2,postings!$D:$D,'pl-data'!AG$3,postings!$I:$I,'pl-data'!$A230)-SUMIFS(postings!$W:$W,postings!$C:$C,'pl-data'!AG$2,postings!$D:$D,'pl-data'!AG$3,postings!$M:$M,'pl-data'!$A230)</f>
        <v>0</v>
      </c>
      <c r="AH230" s="53">
        <f>+SUMIFS(postings!$T:$T,postings!$C:$C,'pl-data'!AH$2,postings!$D:$D,'pl-data'!AH$3,postings!$I:$I,'pl-data'!$A230)-SUMIFS(postings!$W:$W,postings!$C:$C,'pl-data'!AH$2,postings!$D:$D,'pl-data'!AH$3,postings!$M:$M,'pl-data'!$A230)</f>
        <v>0</v>
      </c>
      <c r="AI230" s="53">
        <f>+SUMIFS(postings!$T:$T,postings!$C:$C,'pl-data'!AI$2,postings!$D:$D,'pl-data'!AI$3,postings!$I:$I,'pl-data'!$A230)-SUMIFS(postings!$W:$W,postings!$C:$C,'pl-data'!AI$2,postings!$D:$D,'pl-data'!AI$3,postings!$M:$M,'pl-data'!$A230)</f>
        <v>0</v>
      </c>
      <c r="AJ230" s="53">
        <f>+SUM(X230:INDEX(X230:AI230,1,Settings!$C$4))</f>
        <v>0</v>
      </c>
      <c r="AK230" s="53">
        <f t="shared" si="97"/>
        <v>0</v>
      </c>
      <c r="AL230" s="53"/>
      <c r="AM230" s="53">
        <f t="shared" si="98"/>
        <v>0</v>
      </c>
      <c r="AN230" s="53">
        <f t="shared" si="99"/>
        <v>0</v>
      </c>
      <c r="AO230" s="53">
        <f t="shared" si="100"/>
        <v>0</v>
      </c>
      <c r="AP230" s="53">
        <f t="shared" si="101"/>
        <v>0</v>
      </c>
      <c r="AQ230" s="53">
        <f t="shared" si="102"/>
        <v>0</v>
      </c>
      <c r="AR230" s="53">
        <f t="shared" si="103"/>
        <v>0</v>
      </c>
      <c r="AS230" s="53">
        <f t="shared" si="104"/>
        <v>0</v>
      </c>
      <c r="AT230" s="53">
        <f t="shared" si="105"/>
        <v>0</v>
      </c>
      <c r="AU230" s="53">
        <f t="shared" si="106"/>
        <v>0</v>
      </c>
      <c r="AV230" s="53">
        <f t="shared" si="107"/>
        <v>0</v>
      </c>
      <c r="AW230" s="53">
        <f t="shared" si="108"/>
        <v>0</v>
      </c>
      <c r="AX230" s="53">
        <f t="shared" si="109"/>
        <v>0</v>
      </c>
      <c r="AY230" s="53">
        <f>+SUM(AM230:INDEX(AM230:AX230,1,Settings!$C$4))</f>
        <v>0</v>
      </c>
      <c r="AZ230" s="53">
        <f t="shared" si="110"/>
        <v>0</v>
      </c>
      <c r="BA230" s="53"/>
      <c r="BB230" s="53">
        <f t="shared" si="111"/>
        <v>0</v>
      </c>
      <c r="BC230" s="53">
        <f t="shared" si="112"/>
        <v>0</v>
      </c>
      <c r="BD230" s="53">
        <f t="shared" si="113"/>
        <v>0</v>
      </c>
      <c r="BE230" s="53">
        <f t="shared" si="114"/>
        <v>0</v>
      </c>
      <c r="BF230" s="53">
        <f t="shared" si="115"/>
        <v>0</v>
      </c>
      <c r="BG230" s="53">
        <f t="shared" si="116"/>
        <v>0</v>
      </c>
      <c r="BH230" s="53">
        <f t="shared" si="117"/>
        <v>0</v>
      </c>
      <c r="BI230" s="53">
        <f t="shared" si="118"/>
        <v>0</v>
      </c>
      <c r="BJ230" s="53">
        <f t="shared" si="119"/>
        <v>0</v>
      </c>
      <c r="BK230" s="53">
        <f t="shared" si="120"/>
        <v>0</v>
      </c>
      <c r="BL230" s="53">
        <f t="shared" si="121"/>
        <v>0</v>
      </c>
      <c r="BM230" s="53">
        <f t="shared" si="122"/>
        <v>0</v>
      </c>
      <c r="BN230" s="53">
        <f t="shared" si="123"/>
        <v>0</v>
      </c>
      <c r="BO230" s="53"/>
      <c r="BP230" s="53">
        <f t="shared" si="124"/>
        <v>0</v>
      </c>
      <c r="BQ230" s="53"/>
      <c r="BR230" s="53">
        <f t="shared" si="125"/>
        <v>0</v>
      </c>
    </row>
    <row r="231" spans="1:70" x14ac:dyDescent="0.2">
      <c r="A231" s="6">
        <v>3408</v>
      </c>
      <c r="B231" s="6" t="str">
        <f>+VLOOKUP(A231,masterfile!B:C,2,FALSE)</f>
        <v>Wareneingang 19% Vorsteuer</v>
      </c>
      <c r="D231" s="53">
        <f>+SUMIF('[1]2017'!$A:$A,$A231,'[1]2017'!$C:$C)-SUMIF('[1]2017'!$E:$E,$A231,'[1]2017'!$G:$G)</f>
        <v>0</v>
      </c>
      <c r="E231" s="53">
        <f>+SUMIF('[1]2018'!$A:$A,$A231,'[1]2018'!$C:$C)-SUMIF('[1]2018'!$E:$E,$A231,'[1]2018'!$G:$G)</f>
        <v>0</v>
      </c>
      <c r="F231" s="53">
        <f>+SUMIF('[1]2019'!$A:$A,$A231,'[1]2019'!$C:$C)-SUMIF('[1]2019'!$E:$E,$A231,'[1]2019'!$G:$G)</f>
        <v>0</v>
      </c>
      <c r="G231" s="53">
        <f>+SUMIF('[1]2020'!$A:$A,$A231,'[1]2020'!$C:$C)-SUMIF('[1]2020'!$E:$E,$A231,'[1]2020'!$G:$G)</f>
        <v>0</v>
      </c>
      <c r="H231" s="53"/>
      <c r="I231" s="53">
        <f>+(+SUMIF('[1]2021'!$A:$A,$A231,'[1]2021'!$C:$C)-SUMIF('[1]2021'!$E:$E,$A231,'[1]2021'!$G:$G))/12</f>
        <v>0</v>
      </c>
      <c r="J231" s="53">
        <f>+(+SUMIF('[1]2021'!$A:$A,$A231,'[1]2021'!$C:$C)-SUMIF('[1]2021'!$E:$E,$A231,'[1]2021'!$G:$G))/12</f>
        <v>0</v>
      </c>
      <c r="K231" s="53">
        <f>+(+SUMIF('[1]2021'!$A:$A,$A231,'[1]2021'!$C:$C)-SUMIF('[1]2021'!$E:$E,$A231,'[1]2021'!$G:$G))/12</f>
        <v>0</v>
      </c>
      <c r="L231" s="53">
        <f>+(+SUMIF('[1]2021'!$A:$A,$A231,'[1]2021'!$C:$C)-SUMIF('[1]2021'!$E:$E,$A231,'[1]2021'!$G:$G))/12</f>
        <v>0</v>
      </c>
      <c r="M231" s="53">
        <f>+(+SUMIF('[1]2021'!$A:$A,$A231,'[1]2021'!$C:$C)-SUMIF('[1]2021'!$E:$E,$A231,'[1]2021'!$G:$G))/12</f>
        <v>0</v>
      </c>
      <c r="N231" s="53">
        <f>+(+SUMIF('[1]2021'!$A:$A,$A231,'[1]2021'!$C:$C)-SUMIF('[1]2021'!$E:$E,$A231,'[1]2021'!$G:$G))/12</f>
        <v>0</v>
      </c>
      <c r="O231" s="53">
        <f>+(+SUMIF('[1]2021'!$A:$A,$A231,'[1]2021'!$C:$C)-SUMIF('[1]2021'!$E:$E,$A231,'[1]2021'!$G:$G))/12</f>
        <v>0</v>
      </c>
      <c r="P231" s="53">
        <f>+(+SUMIF('[1]2021'!$A:$A,$A231,'[1]2021'!$C:$C)-SUMIF('[1]2021'!$E:$E,$A231,'[1]2021'!$G:$G))/12</f>
        <v>0</v>
      </c>
      <c r="Q231" s="53">
        <f>+(+SUMIF('[1]2021'!$A:$A,$A231,'[1]2021'!$C:$C)-SUMIF('[1]2021'!$E:$E,$A231,'[1]2021'!$G:$G))/12</f>
        <v>0</v>
      </c>
      <c r="R231" s="53">
        <f>+(+SUMIF('[1]2021'!$A:$A,$A231,'[1]2021'!$C:$C)-SUMIF('[1]2021'!$E:$E,$A231,'[1]2021'!$G:$G))/12</f>
        <v>0</v>
      </c>
      <c r="S231" s="53">
        <f>+(+SUMIF('[1]2021'!$A:$A,$A231,'[1]2021'!$C:$C)-SUMIF('[1]2021'!$E:$E,$A231,'[1]2021'!$G:$G))/12</f>
        <v>0</v>
      </c>
      <c r="T231" s="53">
        <f>+(+SUMIF('[1]2021'!$A:$A,$A231,'[1]2021'!$C:$C)-SUMIF('[1]2021'!$E:$E,$A231,'[1]2021'!$G:$G))/12</f>
        <v>0</v>
      </c>
      <c r="U231" s="53">
        <f>+SUM(I231:INDEX(I231:T231,1,Settings!$C$4))</f>
        <v>0</v>
      </c>
      <c r="V231" s="53">
        <f t="shared" si="96"/>
        <v>0</v>
      </c>
      <c r="W231" s="53"/>
      <c r="X231" s="53">
        <f>+SUMIFS(postings!$T:$T,postings!$C:$C,'pl-data'!X$2,postings!$D:$D,'pl-data'!X$3,postings!$I:$I,'pl-data'!$A231)-SUMIFS(postings!$W:$W,postings!$C:$C,'pl-data'!X$2,postings!$D:$D,'pl-data'!X$3,postings!$M:$M,'pl-data'!$A231)</f>
        <v>0</v>
      </c>
      <c r="Y231" s="53">
        <f>+SUMIFS(postings!$T:$T,postings!$C:$C,'pl-data'!Y$2,postings!$D:$D,'pl-data'!Y$3,postings!$I:$I,'pl-data'!$A231)-SUMIFS(postings!$W:$W,postings!$C:$C,'pl-data'!Y$2,postings!$D:$D,'pl-data'!Y$3,postings!$M:$M,'pl-data'!$A231)</f>
        <v>0</v>
      </c>
      <c r="Z231" s="53">
        <f>+SUMIFS(postings!$T:$T,postings!$C:$C,'pl-data'!Z$2,postings!$D:$D,'pl-data'!Z$3,postings!$I:$I,'pl-data'!$A231)-SUMIFS(postings!$W:$W,postings!$C:$C,'pl-data'!Z$2,postings!$D:$D,'pl-data'!Z$3,postings!$M:$M,'pl-data'!$A231)</f>
        <v>0</v>
      </c>
      <c r="AA231" s="53">
        <f>+SUMIFS(postings!$T:$T,postings!$C:$C,'pl-data'!AA$2,postings!$D:$D,'pl-data'!AA$3,postings!$I:$I,'pl-data'!$A231)-SUMIFS(postings!$W:$W,postings!$C:$C,'pl-data'!AA$2,postings!$D:$D,'pl-data'!AA$3,postings!$M:$M,'pl-data'!$A231)</f>
        <v>0</v>
      </c>
      <c r="AB231" s="53">
        <f>+SUMIFS(postings!$T:$T,postings!$C:$C,'pl-data'!AB$2,postings!$D:$D,'pl-data'!AB$3,postings!$I:$I,'pl-data'!$A231)-SUMIFS(postings!$W:$W,postings!$C:$C,'pl-data'!AB$2,postings!$D:$D,'pl-data'!AB$3,postings!$M:$M,'pl-data'!$A231)</f>
        <v>0</v>
      </c>
      <c r="AC231" s="53">
        <f>+SUMIFS(postings!$T:$T,postings!$C:$C,'pl-data'!AC$2,postings!$D:$D,'pl-data'!AC$3,postings!$I:$I,'pl-data'!$A231)-SUMIFS(postings!$W:$W,postings!$C:$C,'pl-data'!AC$2,postings!$D:$D,'pl-data'!AC$3,postings!$M:$M,'pl-data'!$A231)</f>
        <v>0</v>
      </c>
      <c r="AD231" s="53">
        <f>+SUMIFS(postings!$T:$T,postings!$C:$C,'pl-data'!AD$2,postings!$D:$D,'pl-data'!AD$3,postings!$I:$I,'pl-data'!$A231)-SUMIFS(postings!$W:$W,postings!$C:$C,'pl-data'!AD$2,postings!$D:$D,'pl-data'!AD$3,postings!$M:$M,'pl-data'!$A231)</f>
        <v>0</v>
      </c>
      <c r="AE231" s="53">
        <f>+SUMIFS(postings!$T:$T,postings!$C:$C,'pl-data'!AE$2,postings!$D:$D,'pl-data'!AE$3,postings!$I:$I,'pl-data'!$A231)-SUMIFS(postings!$W:$W,postings!$C:$C,'pl-data'!AE$2,postings!$D:$D,'pl-data'!AE$3,postings!$M:$M,'pl-data'!$A231)</f>
        <v>0</v>
      </c>
      <c r="AF231" s="53">
        <f>+SUMIFS(postings!$T:$T,postings!$C:$C,'pl-data'!AF$2,postings!$D:$D,'pl-data'!AF$3,postings!$I:$I,'pl-data'!$A231)-SUMIFS(postings!$W:$W,postings!$C:$C,'pl-data'!AF$2,postings!$D:$D,'pl-data'!AF$3,postings!$M:$M,'pl-data'!$A231)</f>
        <v>0</v>
      </c>
      <c r="AG231" s="53">
        <f>+SUMIFS(postings!$T:$T,postings!$C:$C,'pl-data'!AG$2,postings!$D:$D,'pl-data'!AG$3,postings!$I:$I,'pl-data'!$A231)-SUMIFS(postings!$W:$W,postings!$C:$C,'pl-data'!AG$2,postings!$D:$D,'pl-data'!AG$3,postings!$M:$M,'pl-data'!$A231)</f>
        <v>0</v>
      </c>
      <c r="AH231" s="53">
        <f>+SUMIFS(postings!$T:$T,postings!$C:$C,'pl-data'!AH$2,postings!$D:$D,'pl-data'!AH$3,postings!$I:$I,'pl-data'!$A231)-SUMIFS(postings!$W:$W,postings!$C:$C,'pl-data'!AH$2,postings!$D:$D,'pl-data'!AH$3,postings!$M:$M,'pl-data'!$A231)</f>
        <v>0</v>
      </c>
      <c r="AI231" s="53">
        <f>+SUMIFS(postings!$T:$T,postings!$C:$C,'pl-data'!AI$2,postings!$D:$D,'pl-data'!AI$3,postings!$I:$I,'pl-data'!$A231)-SUMIFS(postings!$W:$W,postings!$C:$C,'pl-data'!AI$2,postings!$D:$D,'pl-data'!AI$3,postings!$M:$M,'pl-data'!$A231)</f>
        <v>0</v>
      </c>
      <c r="AJ231" s="53">
        <f>+SUM(X231:INDEX(X231:AI231,1,Settings!$C$4))</f>
        <v>0</v>
      </c>
      <c r="AK231" s="53">
        <f t="shared" si="97"/>
        <v>0</v>
      </c>
      <c r="AL231" s="53"/>
      <c r="AM231" s="53">
        <f t="shared" si="98"/>
        <v>0</v>
      </c>
      <c r="AN231" s="53">
        <f t="shared" si="99"/>
        <v>0</v>
      </c>
      <c r="AO231" s="53">
        <f t="shared" si="100"/>
        <v>0</v>
      </c>
      <c r="AP231" s="53">
        <f t="shared" si="101"/>
        <v>0</v>
      </c>
      <c r="AQ231" s="53">
        <f t="shared" si="102"/>
        <v>0</v>
      </c>
      <c r="AR231" s="53">
        <f t="shared" si="103"/>
        <v>0</v>
      </c>
      <c r="AS231" s="53">
        <f t="shared" si="104"/>
        <v>0</v>
      </c>
      <c r="AT231" s="53">
        <f t="shared" si="105"/>
        <v>0</v>
      </c>
      <c r="AU231" s="53">
        <f t="shared" si="106"/>
        <v>0</v>
      </c>
      <c r="AV231" s="53">
        <f t="shared" si="107"/>
        <v>0</v>
      </c>
      <c r="AW231" s="53">
        <f t="shared" si="108"/>
        <v>0</v>
      </c>
      <c r="AX231" s="53">
        <f t="shared" si="109"/>
        <v>0</v>
      </c>
      <c r="AY231" s="53">
        <f>+SUM(AM231:INDEX(AM231:AX231,1,Settings!$C$4))</f>
        <v>0</v>
      </c>
      <c r="AZ231" s="53">
        <f t="shared" si="110"/>
        <v>0</v>
      </c>
      <c r="BA231" s="53"/>
      <c r="BB231" s="53">
        <f t="shared" si="111"/>
        <v>0</v>
      </c>
      <c r="BC231" s="53">
        <f t="shared" si="112"/>
        <v>0</v>
      </c>
      <c r="BD231" s="53">
        <f t="shared" si="113"/>
        <v>0</v>
      </c>
      <c r="BE231" s="53">
        <f t="shared" si="114"/>
        <v>0</v>
      </c>
      <c r="BF231" s="53">
        <f t="shared" si="115"/>
        <v>0</v>
      </c>
      <c r="BG231" s="53">
        <f t="shared" si="116"/>
        <v>0</v>
      </c>
      <c r="BH231" s="53">
        <f t="shared" si="117"/>
        <v>0</v>
      </c>
      <c r="BI231" s="53">
        <f t="shared" si="118"/>
        <v>0</v>
      </c>
      <c r="BJ231" s="53">
        <f t="shared" si="119"/>
        <v>0</v>
      </c>
      <c r="BK231" s="53">
        <f t="shared" si="120"/>
        <v>0</v>
      </c>
      <c r="BL231" s="53">
        <f t="shared" si="121"/>
        <v>0</v>
      </c>
      <c r="BM231" s="53">
        <f t="shared" si="122"/>
        <v>0</v>
      </c>
      <c r="BN231" s="53">
        <f t="shared" si="123"/>
        <v>0</v>
      </c>
      <c r="BO231" s="53"/>
      <c r="BP231" s="53">
        <f t="shared" si="124"/>
        <v>0</v>
      </c>
      <c r="BQ231" s="53"/>
      <c r="BR231" s="53">
        <f t="shared" si="125"/>
        <v>0</v>
      </c>
    </row>
    <row r="232" spans="1:70" x14ac:dyDescent="0.2">
      <c r="A232" s="6">
        <v>3409</v>
      </c>
      <c r="B232" s="6" t="str">
        <f>+VLOOKUP(A232,masterfile!B:C,2,FALSE)</f>
        <v>Wareneingang 19% Vorsteuer</v>
      </c>
      <c r="D232" s="53">
        <f>+SUMIF('[1]2017'!$A:$A,$A232,'[1]2017'!$C:$C)-SUMIF('[1]2017'!$E:$E,$A232,'[1]2017'!$G:$G)</f>
        <v>0</v>
      </c>
      <c r="E232" s="53">
        <f>+SUMIF('[1]2018'!$A:$A,$A232,'[1]2018'!$C:$C)-SUMIF('[1]2018'!$E:$E,$A232,'[1]2018'!$G:$G)</f>
        <v>0</v>
      </c>
      <c r="F232" s="53">
        <f>+SUMIF('[1]2019'!$A:$A,$A232,'[1]2019'!$C:$C)-SUMIF('[1]2019'!$E:$E,$A232,'[1]2019'!$G:$G)</f>
        <v>0</v>
      </c>
      <c r="G232" s="53">
        <f>+SUMIF('[1]2020'!$A:$A,$A232,'[1]2020'!$C:$C)-SUMIF('[1]2020'!$E:$E,$A232,'[1]2020'!$G:$G)</f>
        <v>0</v>
      </c>
      <c r="H232" s="53"/>
      <c r="I232" s="53">
        <f>+(+SUMIF('[1]2021'!$A:$A,$A232,'[1]2021'!$C:$C)-SUMIF('[1]2021'!$E:$E,$A232,'[1]2021'!$G:$G))/12</f>
        <v>0</v>
      </c>
      <c r="J232" s="53">
        <f>+(+SUMIF('[1]2021'!$A:$A,$A232,'[1]2021'!$C:$C)-SUMIF('[1]2021'!$E:$E,$A232,'[1]2021'!$G:$G))/12</f>
        <v>0</v>
      </c>
      <c r="K232" s="53">
        <f>+(+SUMIF('[1]2021'!$A:$A,$A232,'[1]2021'!$C:$C)-SUMIF('[1]2021'!$E:$E,$A232,'[1]2021'!$G:$G))/12</f>
        <v>0</v>
      </c>
      <c r="L232" s="53">
        <f>+(+SUMIF('[1]2021'!$A:$A,$A232,'[1]2021'!$C:$C)-SUMIF('[1]2021'!$E:$E,$A232,'[1]2021'!$G:$G))/12</f>
        <v>0</v>
      </c>
      <c r="M232" s="53">
        <f>+(+SUMIF('[1]2021'!$A:$A,$A232,'[1]2021'!$C:$C)-SUMIF('[1]2021'!$E:$E,$A232,'[1]2021'!$G:$G))/12</f>
        <v>0</v>
      </c>
      <c r="N232" s="53">
        <f>+(+SUMIF('[1]2021'!$A:$A,$A232,'[1]2021'!$C:$C)-SUMIF('[1]2021'!$E:$E,$A232,'[1]2021'!$G:$G))/12</f>
        <v>0</v>
      </c>
      <c r="O232" s="53">
        <f>+(+SUMIF('[1]2021'!$A:$A,$A232,'[1]2021'!$C:$C)-SUMIF('[1]2021'!$E:$E,$A232,'[1]2021'!$G:$G))/12</f>
        <v>0</v>
      </c>
      <c r="P232" s="53">
        <f>+(+SUMIF('[1]2021'!$A:$A,$A232,'[1]2021'!$C:$C)-SUMIF('[1]2021'!$E:$E,$A232,'[1]2021'!$G:$G))/12</f>
        <v>0</v>
      </c>
      <c r="Q232" s="53">
        <f>+(+SUMIF('[1]2021'!$A:$A,$A232,'[1]2021'!$C:$C)-SUMIF('[1]2021'!$E:$E,$A232,'[1]2021'!$G:$G))/12</f>
        <v>0</v>
      </c>
      <c r="R232" s="53">
        <f>+(+SUMIF('[1]2021'!$A:$A,$A232,'[1]2021'!$C:$C)-SUMIF('[1]2021'!$E:$E,$A232,'[1]2021'!$G:$G))/12</f>
        <v>0</v>
      </c>
      <c r="S232" s="53">
        <f>+(+SUMIF('[1]2021'!$A:$A,$A232,'[1]2021'!$C:$C)-SUMIF('[1]2021'!$E:$E,$A232,'[1]2021'!$G:$G))/12</f>
        <v>0</v>
      </c>
      <c r="T232" s="53">
        <f>+(+SUMIF('[1]2021'!$A:$A,$A232,'[1]2021'!$C:$C)-SUMIF('[1]2021'!$E:$E,$A232,'[1]2021'!$G:$G))/12</f>
        <v>0</v>
      </c>
      <c r="U232" s="53">
        <f>+SUM(I232:INDEX(I232:T232,1,Settings!$C$4))</f>
        <v>0</v>
      </c>
      <c r="V232" s="53">
        <f t="shared" si="96"/>
        <v>0</v>
      </c>
      <c r="W232" s="53"/>
      <c r="X232" s="53">
        <f>+SUMIFS(postings!$T:$T,postings!$C:$C,'pl-data'!X$2,postings!$D:$D,'pl-data'!X$3,postings!$I:$I,'pl-data'!$A232)-SUMIFS(postings!$W:$W,postings!$C:$C,'pl-data'!X$2,postings!$D:$D,'pl-data'!X$3,postings!$M:$M,'pl-data'!$A232)</f>
        <v>0</v>
      </c>
      <c r="Y232" s="53">
        <f>+SUMIFS(postings!$T:$T,postings!$C:$C,'pl-data'!Y$2,postings!$D:$D,'pl-data'!Y$3,postings!$I:$I,'pl-data'!$A232)-SUMIFS(postings!$W:$W,postings!$C:$C,'pl-data'!Y$2,postings!$D:$D,'pl-data'!Y$3,postings!$M:$M,'pl-data'!$A232)</f>
        <v>0</v>
      </c>
      <c r="Z232" s="53">
        <f>+SUMIFS(postings!$T:$T,postings!$C:$C,'pl-data'!Z$2,postings!$D:$D,'pl-data'!Z$3,postings!$I:$I,'pl-data'!$A232)-SUMIFS(postings!$W:$W,postings!$C:$C,'pl-data'!Z$2,postings!$D:$D,'pl-data'!Z$3,postings!$M:$M,'pl-data'!$A232)</f>
        <v>0</v>
      </c>
      <c r="AA232" s="53">
        <f>+SUMIFS(postings!$T:$T,postings!$C:$C,'pl-data'!AA$2,postings!$D:$D,'pl-data'!AA$3,postings!$I:$I,'pl-data'!$A232)-SUMIFS(postings!$W:$W,postings!$C:$C,'pl-data'!AA$2,postings!$D:$D,'pl-data'!AA$3,postings!$M:$M,'pl-data'!$A232)</f>
        <v>0</v>
      </c>
      <c r="AB232" s="53">
        <f>+SUMIFS(postings!$T:$T,postings!$C:$C,'pl-data'!AB$2,postings!$D:$D,'pl-data'!AB$3,postings!$I:$I,'pl-data'!$A232)-SUMIFS(postings!$W:$W,postings!$C:$C,'pl-data'!AB$2,postings!$D:$D,'pl-data'!AB$3,postings!$M:$M,'pl-data'!$A232)</f>
        <v>0</v>
      </c>
      <c r="AC232" s="53">
        <f>+SUMIFS(postings!$T:$T,postings!$C:$C,'pl-data'!AC$2,postings!$D:$D,'pl-data'!AC$3,postings!$I:$I,'pl-data'!$A232)-SUMIFS(postings!$W:$W,postings!$C:$C,'pl-data'!AC$2,postings!$D:$D,'pl-data'!AC$3,postings!$M:$M,'pl-data'!$A232)</f>
        <v>0</v>
      </c>
      <c r="AD232" s="53">
        <f>+SUMIFS(postings!$T:$T,postings!$C:$C,'pl-data'!AD$2,postings!$D:$D,'pl-data'!AD$3,postings!$I:$I,'pl-data'!$A232)-SUMIFS(postings!$W:$W,postings!$C:$C,'pl-data'!AD$2,postings!$D:$D,'pl-data'!AD$3,postings!$M:$M,'pl-data'!$A232)</f>
        <v>0</v>
      </c>
      <c r="AE232" s="53">
        <f>+SUMIFS(postings!$T:$T,postings!$C:$C,'pl-data'!AE$2,postings!$D:$D,'pl-data'!AE$3,postings!$I:$I,'pl-data'!$A232)-SUMIFS(postings!$W:$W,postings!$C:$C,'pl-data'!AE$2,postings!$D:$D,'pl-data'!AE$3,postings!$M:$M,'pl-data'!$A232)</f>
        <v>0</v>
      </c>
      <c r="AF232" s="53">
        <f>+SUMIFS(postings!$T:$T,postings!$C:$C,'pl-data'!AF$2,postings!$D:$D,'pl-data'!AF$3,postings!$I:$I,'pl-data'!$A232)-SUMIFS(postings!$W:$W,postings!$C:$C,'pl-data'!AF$2,postings!$D:$D,'pl-data'!AF$3,postings!$M:$M,'pl-data'!$A232)</f>
        <v>0</v>
      </c>
      <c r="AG232" s="53">
        <f>+SUMIFS(postings!$T:$T,postings!$C:$C,'pl-data'!AG$2,postings!$D:$D,'pl-data'!AG$3,postings!$I:$I,'pl-data'!$A232)-SUMIFS(postings!$W:$W,postings!$C:$C,'pl-data'!AG$2,postings!$D:$D,'pl-data'!AG$3,postings!$M:$M,'pl-data'!$A232)</f>
        <v>0</v>
      </c>
      <c r="AH232" s="53">
        <f>+SUMIFS(postings!$T:$T,postings!$C:$C,'pl-data'!AH$2,postings!$D:$D,'pl-data'!AH$3,postings!$I:$I,'pl-data'!$A232)-SUMIFS(postings!$W:$W,postings!$C:$C,'pl-data'!AH$2,postings!$D:$D,'pl-data'!AH$3,postings!$M:$M,'pl-data'!$A232)</f>
        <v>0</v>
      </c>
      <c r="AI232" s="53">
        <f>+SUMIFS(postings!$T:$T,postings!$C:$C,'pl-data'!AI$2,postings!$D:$D,'pl-data'!AI$3,postings!$I:$I,'pl-data'!$A232)-SUMIFS(postings!$W:$W,postings!$C:$C,'pl-data'!AI$2,postings!$D:$D,'pl-data'!AI$3,postings!$M:$M,'pl-data'!$A232)</f>
        <v>0</v>
      </c>
      <c r="AJ232" s="53">
        <f>+SUM(X232:INDEX(X232:AI232,1,Settings!$C$4))</f>
        <v>0</v>
      </c>
      <c r="AK232" s="53">
        <f t="shared" si="97"/>
        <v>0</v>
      </c>
      <c r="AL232" s="53"/>
      <c r="AM232" s="53">
        <f t="shared" si="98"/>
        <v>0</v>
      </c>
      <c r="AN232" s="53">
        <f t="shared" si="99"/>
        <v>0</v>
      </c>
      <c r="AO232" s="53">
        <f t="shared" si="100"/>
        <v>0</v>
      </c>
      <c r="AP232" s="53">
        <f t="shared" si="101"/>
        <v>0</v>
      </c>
      <c r="AQ232" s="53">
        <f t="shared" si="102"/>
        <v>0</v>
      </c>
      <c r="AR232" s="53">
        <f t="shared" si="103"/>
        <v>0</v>
      </c>
      <c r="AS232" s="53">
        <f t="shared" si="104"/>
        <v>0</v>
      </c>
      <c r="AT232" s="53">
        <f t="shared" si="105"/>
        <v>0</v>
      </c>
      <c r="AU232" s="53">
        <f t="shared" si="106"/>
        <v>0</v>
      </c>
      <c r="AV232" s="53">
        <f t="shared" si="107"/>
        <v>0</v>
      </c>
      <c r="AW232" s="53">
        <f t="shared" si="108"/>
        <v>0</v>
      </c>
      <c r="AX232" s="53">
        <f t="shared" si="109"/>
        <v>0</v>
      </c>
      <c r="AY232" s="53">
        <f>+SUM(AM232:INDEX(AM232:AX232,1,Settings!$C$4))</f>
        <v>0</v>
      </c>
      <c r="AZ232" s="53">
        <f t="shared" si="110"/>
        <v>0</v>
      </c>
      <c r="BA232" s="53"/>
      <c r="BB232" s="53">
        <f t="shared" si="111"/>
        <v>0</v>
      </c>
      <c r="BC232" s="53">
        <f t="shared" si="112"/>
        <v>0</v>
      </c>
      <c r="BD232" s="53">
        <f t="shared" si="113"/>
        <v>0</v>
      </c>
      <c r="BE232" s="53">
        <f t="shared" si="114"/>
        <v>0</v>
      </c>
      <c r="BF232" s="53">
        <f t="shared" si="115"/>
        <v>0</v>
      </c>
      <c r="BG232" s="53">
        <f t="shared" si="116"/>
        <v>0</v>
      </c>
      <c r="BH232" s="53">
        <f t="shared" si="117"/>
        <v>0</v>
      </c>
      <c r="BI232" s="53">
        <f t="shared" si="118"/>
        <v>0</v>
      </c>
      <c r="BJ232" s="53">
        <f t="shared" si="119"/>
        <v>0</v>
      </c>
      <c r="BK232" s="53">
        <f t="shared" si="120"/>
        <v>0</v>
      </c>
      <c r="BL232" s="53">
        <f t="shared" si="121"/>
        <v>0</v>
      </c>
      <c r="BM232" s="53">
        <f t="shared" si="122"/>
        <v>0</v>
      </c>
      <c r="BN232" s="53">
        <f t="shared" si="123"/>
        <v>0</v>
      </c>
      <c r="BO232" s="53"/>
      <c r="BP232" s="53">
        <f t="shared" si="124"/>
        <v>0</v>
      </c>
      <c r="BQ232" s="53"/>
      <c r="BR232" s="53">
        <f t="shared" si="125"/>
        <v>0</v>
      </c>
    </row>
    <row r="233" spans="1:70" x14ac:dyDescent="0.2">
      <c r="A233" s="6">
        <v>3420</v>
      </c>
      <c r="B233" s="6" t="str">
        <f>+VLOOKUP(A233,masterfile!B:C,2,FALSE)</f>
        <v>EU-Erwerb 7% Vorst./USt</v>
      </c>
      <c r="D233" s="53">
        <f>+SUMIF('[1]2017'!$A:$A,$A233,'[1]2017'!$C:$C)-SUMIF('[1]2017'!$E:$E,$A233,'[1]2017'!$G:$G)</f>
        <v>0</v>
      </c>
      <c r="E233" s="53">
        <f>+SUMIF('[1]2018'!$A:$A,$A233,'[1]2018'!$C:$C)-SUMIF('[1]2018'!$E:$E,$A233,'[1]2018'!$G:$G)</f>
        <v>0</v>
      </c>
      <c r="F233" s="53">
        <f>+SUMIF('[1]2019'!$A:$A,$A233,'[1]2019'!$C:$C)-SUMIF('[1]2019'!$E:$E,$A233,'[1]2019'!$G:$G)</f>
        <v>0</v>
      </c>
      <c r="G233" s="53">
        <f>+SUMIF('[1]2020'!$A:$A,$A233,'[1]2020'!$C:$C)-SUMIF('[1]2020'!$E:$E,$A233,'[1]2020'!$G:$G)</f>
        <v>0</v>
      </c>
      <c r="H233" s="53"/>
      <c r="I233" s="53">
        <f>+(+SUMIF('[1]2021'!$A:$A,$A233,'[1]2021'!$C:$C)-SUMIF('[1]2021'!$E:$E,$A233,'[1]2021'!$G:$G))/12</f>
        <v>0</v>
      </c>
      <c r="J233" s="53">
        <f>+(+SUMIF('[1]2021'!$A:$A,$A233,'[1]2021'!$C:$C)-SUMIF('[1]2021'!$E:$E,$A233,'[1]2021'!$G:$G))/12</f>
        <v>0</v>
      </c>
      <c r="K233" s="53">
        <f>+(+SUMIF('[1]2021'!$A:$A,$A233,'[1]2021'!$C:$C)-SUMIF('[1]2021'!$E:$E,$A233,'[1]2021'!$G:$G))/12</f>
        <v>0</v>
      </c>
      <c r="L233" s="53">
        <f>+(+SUMIF('[1]2021'!$A:$A,$A233,'[1]2021'!$C:$C)-SUMIF('[1]2021'!$E:$E,$A233,'[1]2021'!$G:$G))/12</f>
        <v>0</v>
      </c>
      <c r="M233" s="53">
        <f>+(+SUMIF('[1]2021'!$A:$A,$A233,'[1]2021'!$C:$C)-SUMIF('[1]2021'!$E:$E,$A233,'[1]2021'!$G:$G))/12</f>
        <v>0</v>
      </c>
      <c r="N233" s="53">
        <f>+(+SUMIF('[1]2021'!$A:$A,$A233,'[1]2021'!$C:$C)-SUMIF('[1]2021'!$E:$E,$A233,'[1]2021'!$G:$G))/12</f>
        <v>0</v>
      </c>
      <c r="O233" s="53">
        <f>+(+SUMIF('[1]2021'!$A:$A,$A233,'[1]2021'!$C:$C)-SUMIF('[1]2021'!$E:$E,$A233,'[1]2021'!$G:$G))/12</f>
        <v>0</v>
      </c>
      <c r="P233" s="53">
        <f>+(+SUMIF('[1]2021'!$A:$A,$A233,'[1]2021'!$C:$C)-SUMIF('[1]2021'!$E:$E,$A233,'[1]2021'!$G:$G))/12</f>
        <v>0</v>
      </c>
      <c r="Q233" s="53">
        <f>+(+SUMIF('[1]2021'!$A:$A,$A233,'[1]2021'!$C:$C)-SUMIF('[1]2021'!$E:$E,$A233,'[1]2021'!$G:$G))/12</f>
        <v>0</v>
      </c>
      <c r="R233" s="53">
        <f>+(+SUMIF('[1]2021'!$A:$A,$A233,'[1]2021'!$C:$C)-SUMIF('[1]2021'!$E:$E,$A233,'[1]2021'!$G:$G))/12</f>
        <v>0</v>
      </c>
      <c r="S233" s="53">
        <f>+(+SUMIF('[1]2021'!$A:$A,$A233,'[1]2021'!$C:$C)-SUMIF('[1]2021'!$E:$E,$A233,'[1]2021'!$G:$G))/12</f>
        <v>0</v>
      </c>
      <c r="T233" s="53">
        <f>+(+SUMIF('[1]2021'!$A:$A,$A233,'[1]2021'!$C:$C)-SUMIF('[1]2021'!$E:$E,$A233,'[1]2021'!$G:$G))/12</f>
        <v>0</v>
      </c>
      <c r="U233" s="53">
        <f>+SUM(I233:INDEX(I233:T233,1,Settings!$C$4))</f>
        <v>0</v>
      </c>
      <c r="V233" s="53">
        <f t="shared" si="96"/>
        <v>0</v>
      </c>
      <c r="W233" s="53"/>
      <c r="X233" s="53">
        <f>+SUMIFS(postings!$T:$T,postings!$C:$C,'pl-data'!X$2,postings!$D:$D,'pl-data'!X$3,postings!$I:$I,'pl-data'!$A233)-SUMIFS(postings!$W:$W,postings!$C:$C,'pl-data'!X$2,postings!$D:$D,'pl-data'!X$3,postings!$M:$M,'pl-data'!$A233)</f>
        <v>0</v>
      </c>
      <c r="Y233" s="53">
        <f>+SUMIFS(postings!$T:$T,postings!$C:$C,'pl-data'!Y$2,postings!$D:$D,'pl-data'!Y$3,postings!$I:$I,'pl-data'!$A233)-SUMIFS(postings!$W:$W,postings!$C:$C,'pl-data'!Y$2,postings!$D:$D,'pl-data'!Y$3,postings!$M:$M,'pl-data'!$A233)</f>
        <v>0</v>
      </c>
      <c r="Z233" s="53">
        <f>+SUMIFS(postings!$T:$T,postings!$C:$C,'pl-data'!Z$2,postings!$D:$D,'pl-data'!Z$3,postings!$I:$I,'pl-data'!$A233)-SUMIFS(postings!$W:$W,postings!$C:$C,'pl-data'!Z$2,postings!$D:$D,'pl-data'!Z$3,postings!$M:$M,'pl-data'!$A233)</f>
        <v>0</v>
      </c>
      <c r="AA233" s="53">
        <f>+SUMIFS(postings!$T:$T,postings!$C:$C,'pl-data'!AA$2,postings!$D:$D,'pl-data'!AA$3,postings!$I:$I,'pl-data'!$A233)-SUMIFS(postings!$W:$W,postings!$C:$C,'pl-data'!AA$2,postings!$D:$D,'pl-data'!AA$3,postings!$M:$M,'pl-data'!$A233)</f>
        <v>0</v>
      </c>
      <c r="AB233" s="53">
        <f>+SUMIFS(postings!$T:$T,postings!$C:$C,'pl-data'!AB$2,postings!$D:$D,'pl-data'!AB$3,postings!$I:$I,'pl-data'!$A233)-SUMIFS(postings!$W:$W,postings!$C:$C,'pl-data'!AB$2,postings!$D:$D,'pl-data'!AB$3,postings!$M:$M,'pl-data'!$A233)</f>
        <v>0</v>
      </c>
      <c r="AC233" s="53">
        <f>+SUMIFS(postings!$T:$T,postings!$C:$C,'pl-data'!AC$2,postings!$D:$D,'pl-data'!AC$3,postings!$I:$I,'pl-data'!$A233)-SUMIFS(postings!$W:$W,postings!$C:$C,'pl-data'!AC$2,postings!$D:$D,'pl-data'!AC$3,postings!$M:$M,'pl-data'!$A233)</f>
        <v>0</v>
      </c>
      <c r="AD233" s="53">
        <f>+SUMIFS(postings!$T:$T,postings!$C:$C,'pl-data'!AD$2,postings!$D:$D,'pl-data'!AD$3,postings!$I:$I,'pl-data'!$A233)-SUMIFS(postings!$W:$W,postings!$C:$C,'pl-data'!AD$2,postings!$D:$D,'pl-data'!AD$3,postings!$M:$M,'pl-data'!$A233)</f>
        <v>0</v>
      </c>
      <c r="AE233" s="53">
        <f>+SUMIFS(postings!$T:$T,postings!$C:$C,'pl-data'!AE$2,postings!$D:$D,'pl-data'!AE$3,postings!$I:$I,'pl-data'!$A233)-SUMIFS(postings!$W:$W,postings!$C:$C,'pl-data'!AE$2,postings!$D:$D,'pl-data'!AE$3,postings!$M:$M,'pl-data'!$A233)</f>
        <v>0</v>
      </c>
      <c r="AF233" s="53">
        <f>+SUMIFS(postings!$T:$T,postings!$C:$C,'pl-data'!AF$2,postings!$D:$D,'pl-data'!AF$3,postings!$I:$I,'pl-data'!$A233)-SUMIFS(postings!$W:$W,postings!$C:$C,'pl-data'!AF$2,postings!$D:$D,'pl-data'!AF$3,postings!$M:$M,'pl-data'!$A233)</f>
        <v>0</v>
      </c>
      <c r="AG233" s="53">
        <f>+SUMIFS(postings!$T:$T,postings!$C:$C,'pl-data'!AG$2,postings!$D:$D,'pl-data'!AG$3,postings!$I:$I,'pl-data'!$A233)-SUMIFS(postings!$W:$W,postings!$C:$C,'pl-data'!AG$2,postings!$D:$D,'pl-data'!AG$3,postings!$M:$M,'pl-data'!$A233)</f>
        <v>0</v>
      </c>
      <c r="AH233" s="53">
        <f>+SUMIFS(postings!$T:$T,postings!$C:$C,'pl-data'!AH$2,postings!$D:$D,'pl-data'!AH$3,postings!$I:$I,'pl-data'!$A233)-SUMIFS(postings!$W:$W,postings!$C:$C,'pl-data'!AH$2,postings!$D:$D,'pl-data'!AH$3,postings!$M:$M,'pl-data'!$A233)</f>
        <v>0</v>
      </c>
      <c r="AI233" s="53">
        <f>+SUMIFS(postings!$T:$T,postings!$C:$C,'pl-data'!AI$2,postings!$D:$D,'pl-data'!AI$3,postings!$I:$I,'pl-data'!$A233)-SUMIFS(postings!$W:$W,postings!$C:$C,'pl-data'!AI$2,postings!$D:$D,'pl-data'!AI$3,postings!$M:$M,'pl-data'!$A233)</f>
        <v>0</v>
      </c>
      <c r="AJ233" s="53">
        <f>+SUM(X233:INDEX(X233:AI233,1,Settings!$C$4))</f>
        <v>0</v>
      </c>
      <c r="AK233" s="53">
        <f t="shared" si="97"/>
        <v>0</v>
      </c>
      <c r="AL233" s="53"/>
      <c r="AM233" s="53">
        <f t="shared" si="98"/>
        <v>0</v>
      </c>
      <c r="AN233" s="53">
        <f t="shared" si="99"/>
        <v>0</v>
      </c>
      <c r="AO233" s="53">
        <f t="shared" si="100"/>
        <v>0</v>
      </c>
      <c r="AP233" s="53">
        <f t="shared" si="101"/>
        <v>0</v>
      </c>
      <c r="AQ233" s="53">
        <f t="shared" si="102"/>
        <v>0</v>
      </c>
      <c r="AR233" s="53">
        <f t="shared" si="103"/>
        <v>0</v>
      </c>
      <c r="AS233" s="53">
        <f t="shared" si="104"/>
        <v>0</v>
      </c>
      <c r="AT233" s="53">
        <f t="shared" si="105"/>
        <v>0</v>
      </c>
      <c r="AU233" s="53">
        <f t="shared" si="106"/>
        <v>0</v>
      </c>
      <c r="AV233" s="53">
        <f t="shared" si="107"/>
        <v>0</v>
      </c>
      <c r="AW233" s="53">
        <f t="shared" si="108"/>
        <v>0</v>
      </c>
      <c r="AX233" s="53">
        <f t="shared" si="109"/>
        <v>0</v>
      </c>
      <c r="AY233" s="53">
        <f>+SUM(AM233:INDEX(AM233:AX233,1,Settings!$C$4))</f>
        <v>0</v>
      </c>
      <c r="AZ233" s="53">
        <f t="shared" si="110"/>
        <v>0</v>
      </c>
      <c r="BA233" s="53"/>
      <c r="BB233" s="53">
        <f t="shared" si="111"/>
        <v>0</v>
      </c>
      <c r="BC233" s="53">
        <f t="shared" si="112"/>
        <v>0</v>
      </c>
      <c r="BD233" s="53">
        <f t="shared" si="113"/>
        <v>0</v>
      </c>
      <c r="BE233" s="53">
        <f t="shared" si="114"/>
        <v>0</v>
      </c>
      <c r="BF233" s="53">
        <f t="shared" si="115"/>
        <v>0</v>
      </c>
      <c r="BG233" s="53">
        <f t="shared" si="116"/>
        <v>0</v>
      </c>
      <c r="BH233" s="53">
        <f t="shared" si="117"/>
        <v>0</v>
      </c>
      <c r="BI233" s="53">
        <f t="shared" si="118"/>
        <v>0</v>
      </c>
      <c r="BJ233" s="53">
        <f t="shared" si="119"/>
        <v>0</v>
      </c>
      <c r="BK233" s="53">
        <f t="shared" si="120"/>
        <v>0</v>
      </c>
      <c r="BL233" s="53">
        <f t="shared" si="121"/>
        <v>0</v>
      </c>
      <c r="BM233" s="53">
        <f t="shared" si="122"/>
        <v>0</v>
      </c>
      <c r="BN233" s="53">
        <f t="shared" si="123"/>
        <v>0</v>
      </c>
      <c r="BO233" s="53"/>
      <c r="BP233" s="53">
        <f t="shared" si="124"/>
        <v>0</v>
      </c>
      <c r="BQ233" s="53"/>
      <c r="BR233" s="53">
        <f t="shared" si="125"/>
        <v>0</v>
      </c>
    </row>
    <row r="234" spans="1:70" x14ac:dyDescent="0.2">
      <c r="A234" s="6">
        <v>3425</v>
      </c>
      <c r="B234" s="6" t="str">
        <f>+VLOOKUP(A234,masterfile!B:C,2,FALSE)</f>
        <v>EU-Erwerb 19% Vorst./USt</v>
      </c>
      <c r="D234" s="53">
        <f>+SUMIF('[1]2017'!$A:$A,$A234,'[1]2017'!$C:$C)-SUMIF('[1]2017'!$E:$E,$A234,'[1]2017'!$G:$G)</f>
        <v>0</v>
      </c>
      <c r="E234" s="53">
        <f>+SUMIF('[1]2018'!$A:$A,$A234,'[1]2018'!$C:$C)-SUMIF('[1]2018'!$E:$E,$A234,'[1]2018'!$G:$G)</f>
        <v>0</v>
      </c>
      <c r="F234" s="53">
        <f>+SUMIF('[1]2019'!$A:$A,$A234,'[1]2019'!$C:$C)-SUMIF('[1]2019'!$E:$E,$A234,'[1]2019'!$G:$G)</f>
        <v>0</v>
      </c>
      <c r="G234" s="53">
        <f>+SUMIF('[1]2020'!$A:$A,$A234,'[1]2020'!$C:$C)-SUMIF('[1]2020'!$E:$E,$A234,'[1]2020'!$G:$G)</f>
        <v>0</v>
      </c>
      <c r="H234" s="53"/>
      <c r="I234" s="53">
        <f>+(+SUMIF('[1]2021'!$A:$A,$A234,'[1]2021'!$C:$C)-SUMIF('[1]2021'!$E:$E,$A234,'[1]2021'!$G:$G))/12</f>
        <v>0</v>
      </c>
      <c r="J234" s="53">
        <f>+(+SUMIF('[1]2021'!$A:$A,$A234,'[1]2021'!$C:$C)-SUMIF('[1]2021'!$E:$E,$A234,'[1]2021'!$G:$G))/12</f>
        <v>0</v>
      </c>
      <c r="K234" s="53">
        <f>+(+SUMIF('[1]2021'!$A:$A,$A234,'[1]2021'!$C:$C)-SUMIF('[1]2021'!$E:$E,$A234,'[1]2021'!$G:$G))/12</f>
        <v>0</v>
      </c>
      <c r="L234" s="53">
        <f>+(+SUMIF('[1]2021'!$A:$A,$A234,'[1]2021'!$C:$C)-SUMIF('[1]2021'!$E:$E,$A234,'[1]2021'!$G:$G))/12</f>
        <v>0</v>
      </c>
      <c r="M234" s="53">
        <f>+(+SUMIF('[1]2021'!$A:$A,$A234,'[1]2021'!$C:$C)-SUMIF('[1]2021'!$E:$E,$A234,'[1]2021'!$G:$G))/12</f>
        <v>0</v>
      </c>
      <c r="N234" s="53">
        <f>+(+SUMIF('[1]2021'!$A:$A,$A234,'[1]2021'!$C:$C)-SUMIF('[1]2021'!$E:$E,$A234,'[1]2021'!$G:$G))/12</f>
        <v>0</v>
      </c>
      <c r="O234" s="53">
        <f>+(+SUMIF('[1]2021'!$A:$A,$A234,'[1]2021'!$C:$C)-SUMIF('[1]2021'!$E:$E,$A234,'[1]2021'!$G:$G))/12</f>
        <v>0</v>
      </c>
      <c r="P234" s="53">
        <f>+(+SUMIF('[1]2021'!$A:$A,$A234,'[1]2021'!$C:$C)-SUMIF('[1]2021'!$E:$E,$A234,'[1]2021'!$G:$G))/12</f>
        <v>0</v>
      </c>
      <c r="Q234" s="53">
        <f>+(+SUMIF('[1]2021'!$A:$A,$A234,'[1]2021'!$C:$C)-SUMIF('[1]2021'!$E:$E,$A234,'[1]2021'!$G:$G))/12</f>
        <v>0</v>
      </c>
      <c r="R234" s="53">
        <f>+(+SUMIF('[1]2021'!$A:$A,$A234,'[1]2021'!$C:$C)-SUMIF('[1]2021'!$E:$E,$A234,'[1]2021'!$G:$G))/12</f>
        <v>0</v>
      </c>
      <c r="S234" s="53">
        <f>+(+SUMIF('[1]2021'!$A:$A,$A234,'[1]2021'!$C:$C)-SUMIF('[1]2021'!$E:$E,$A234,'[1]2021'!$G:$G))/12</f>
        <v>0</v>
      </c>
      <c r="T234" s="53">
        <f>+(+SUMIF('[1]2021'!$A:$A,$A234,'[1]2021'!$C:$C)-SUMIF('[1]2021'!$E:$E,$A234,'[1]2021'!$G:$G))/12</f>
        <v>0</v>
      </c>
      <c r="U234" s="53">
        <f>+SUM(I234:INDEX(I234:T234,1,Settings!$C$4))</f>
        <v>0</v>
      </c>
      <c r="V234" s="53">
        <f t="shared" si="96"/>
        <v>0</v>
      </c>
      <c r="W234" s="53"/>
      <c r="X234" s="53">
        <f>+SUMIFS(postings!$T:$T,postings!$C:$C,'pl-data'!X$2,postings!$D:$D,'pl-data'!X$3,postings!$I:$I,'pl-data'!$A234)-SUMIFS(postings!$W:$W,postings!$C:$C,'pl-data'!X$2,postings!$D:$D,'pl-data'!X$3,postings!$M:$M,'pl-data'!$A234)</f>
        <v>0</v>
      </c>
      <c r="Y234" s="53">
        <f>+SUMIFS(postings!$T:$T,postings!$C:$C,'pl-data'!Y$2,postings!$D:$D,'pl-data'!Y$3,postings!$I:$I,'pl-data'!$A234)-SUMIFS(postings!$W:$W,postings!$C:$C,'pl-data'!Y$2,postings!$D:$D,'pl-data'!Y$3,postings!$M:$M,'pl-data'!$A234)</f>
        <v>0</v>
      </c>
      <c r="Z234" s="53">
        <f>+SUMIFS(postings!$T:$T,postings!$C:$C,'pl-data'!Z$2,postings!$D:$D,'pl-data'!Z$3,postings!$I:$I,'pl-data'!$A234)-SUMIFS(postings!$W:$W,postings!$C:$C,'pl-data'!Z$2,postings!$D:$D,'pl-data'!Z$3,postings!$M:$M,'pl-data'!$A234)</f>
        <v>0</v>
      </c>
      <c r="AA234" s="53">
        <f>+SUMIFS(postings!$T:$T,postings!$C:$C,'pl-data'!AA$2,postings!$D:$D,'pl-data'!AA$3,postings!$I:$I,'pl-data'!$A234)-SUMIFS(postings!$W:$W,postings!$C:$C,'pl-data'!AA$2,postings!$D:$D,'pl-data'!AA$3,postings!$M:$M,'pl-data'!$A234)</f>
        <v>0</v>
      </c>
      <c r="AB234" s="53">
        <f>+SUMIFS(postings!$T:$T,postings!$C:$C,'pl-data'!AB$2,postings!$D:$D,'pl-data'!AB$3,postings!$I:$I,'pl-data'!$A234)-SUMIFS(postings!$W:$W,postings!$C:$C,'pl-data'!AB$2,postings!$D:$D,'pl-data'!AB$3,postings!$M:$M,'pl-data'!$A234)</f>
        <v>0</v>
      </c>
      <c r="AC234" s="53">
        <f>+SUMIFS(postings!$T:$T,postings!$C:$C,'pl-data'!AC$2,postings!$D:$D,'pl-data'!AC$3,postings!$I:$I,'pl-data'!$A234)-SUMIFS(postings!$W:$W,postings!$C:$C,'pl-data'!AC$2,postings!$D:$D,'pl-data'!AC$3,postings!$M:$M,'pl-data'!$A234)</f>
        <v>0</v>
      </c>
      <c r="AD234" s="53">
        <f>+SUMIFS(postings!$T:$T,postings!$C:$C,'pl-data'!AD$2,postings!$D:$D,'pl-data'!AD$3,postings!$I:$I,'pl-data'!$A234)-SUMIFS(postings!$W:$W,postings!$C:$C,'pl-data'!AD$2,postings!$D:$D,'pl-data'!AD$3,postings!$M:$M,'pl-data'!$A234)</f>
        <v>0</v>
      </c>
      <c r="AE234" s="53">
        <f>+SUMIFS(postings!$T:$T,postings!$C:$C,'pl-data'!AE$2,postings!$D:$D,'pl-data'!AE$3,postings!$I:$I,'pl-data'!$A234)-SUMIFS(postings!$W:$W,postings!$C:$C,'pl-data'!AE$2,postings!$D:$D,'pl-data'!AE$3,postings!$M:$M,'pl-data'!$A234)</f>
        <v>0</v>
      </c>
      <c r="AF234" s="53">
        <f>+SUMIFS(postings!$T:$T,postings!$C:$C,'pl-data'!AF$2,postings!$D:$D,'pl-data'!AF$3,postings!$I:$I,'pl-data'!$A234)-SUMIFS(postings!$W:$W,postings!$C:$C,'pl-data'!AF$2,postings!$D:$D,'pl-data'!AF$3,postings!$M:$M,'pl-data'!$A234)</f>
        <v>0</v>
      </c>
      <c r="AG234" s="53">
        <f>+SUMIFS(postings!$T:$T,postings!$C:$C,'pl-data'!AG$2,postings!$D:$D,'pl-data'!AG$3,postings!$I:$I,'pl-data'!$A234)-SUMIFS(postings!$W:$W,postings!$C:$C,'pl-data'!AG$2,postings!$D:$D,'pl-data'!AG$3,postings!$M:$M,'pl-data'!$A234)</f>
        <v>0</v>
      </c>
      <c r="AH234" s="53">
        <f>+SUMIFS(postings!$T:$T,postings!$C:$C,'pl-data'!AH$2,postings!$D:$D,'pl-data'!AH$3,postings!$I:$I,'pl-data'!$A234)-SUMIFS(postings!$W:$W,postings!$C:$C,'pl-data'!AH$2,postings!$D:$D,'pl-data'!AH$3,postings!$M:$M,'pl-data'!$A234)</f>
        <v>0</v>
      </c>
      <c r="AI234" s="53">
        <f>+SUMIFS(postings!$T:$T,postings!$C:$C,'pl-data'!AI$2,postings!$D:$D,'pl-data'!AI$3,postings!$I:$I,'pl-data'!$A234)-SUMIFS(postings!$W:$W,postings!$C:$C,'pl-data'!AI$2,postings!$D:$D,'pl-data'!AI$3,postings!$M:$M,'pl-data'!$A234)</f>
        <v>0</v>
      </c>
      <c r="AJ234" s="53">
        <f>+SUM(X234:INDEX(X234:AI234,1,Settings!$C$4))</f>
        <v>0</v>
      </c>
      <c r="AK234" s="53">
        <f t="shared" si="97"/>
        <v>0</v>
      </c>
      <c r="AL234" s="53"/>
      <c r="AM234" s="53">
        <f t="shared" si="98"/>
        <v>0</v>
      </c>
      <c r="AN234" s="53">
        <f t="shared" si="99"/>
        <v>0</v>
      </c>
      <c r="AO234" s="53">
        <f t="shared" si="100"/>
        <v>0</v>
      </c>
      <c r="AP234" s="53">
        <f t="shared" si="101"/>
        <v>0</v>
      </c>
      <c r="AQ234" s="53">
        <f t="shared" si="102"/>
        <v>0</v>
      </c>
      <c r="AR234" s="53">
        <f t="shared" si="103"/>
        <v>0</v>
      </c>
      <c r="AS234" s="53">
        <f t="shared" si="104"/>
        <v>0</v>
      </c>
      <c r="AT234" s="53">
        <f t="shared" si="105"/>
        <v>0</v>
      </c>
      <c r="AU234" s="53">
        <f t="shared" si="106"/>
        <v>0</v>
      </c>
      <c r="AV234" s="53">
        <f t="shared" si="107"/>
        <v>0</v>
      </c>
      <c r="AW234" s="53">
        <f t="shared" si="108"/>
        <v>0</v>
      </c>
      <c r="AX234" s="53">
        <f t="shared" si="109"/>
        <v>0</v>
      </c>
      <c r="AY234" s="53">
        <f>+SUM(AM234:INDEX(AM234:AX234,1,Settings!$C$4))</f>
        <v>0</v>
      </c>
      <c r="AZ234" s="53">
        <f t="shared" si="110"/>
        <v>0</v>
      </c>
      <c r="BA234" s="53"/>
      <c r="BB234" s="53">
        <f t="shared" si="111"/>
        <v>0</v>
      </c>
      <c r="BC234" s="53">
        <f t="shared" si="112"/>
        <v>0</v>
      </c>
      <c r="BD234" s="53">
        <f t="shared" si="113"/>
        <v>0</v>
      </c>
      <c r="BE234" s="53">
        <f t="shared" si="114"/>
        <v>0</v>
      </c>
      <c r="BF234" s="53">
        <f t="shared" si="115"/>
        <v>0</v>
      </c>
      <c r="BG234" s="53">
        <f t="shared" si="116"/>
        <v>0</v>
      </c>
      <c r="BH234" s="53">
        <f t="shared" si="117"/>
        <v>0</v>
      </c>
      <c r="BI234" s="53">
        <f t="shared" si="118"/>
        <v>0</v>
      </c>
      <c r="BJ234" s="53">
        <f t="shared" si="119"/>
        <v>0</v>
      </c>
      <c r="BK234" s="53">
        <f t="shared" si="120"/>
        <v>0</v>
      </c>
      <c r="BL234" s="53">
        <f t="shared" si="121"/>
        <v>0</v>
      </c>
      <c r="BM234" s="53">
        <f t="shared" si="122"/>
        <v>0</v>
      </c>
      <c r="BN234" s="53">
        <f t="shared" si="123"/>
        <v>0</v>
      </c>
      <c r="BO234" s="53"/>
      <c r="BP234" s="53">
        <f t="shared" si="124"/>
        <v>0</v>
      </c>
      <c r="BQ234" s="53"/>
      <c r="BR234" s="53">
        <f t="shared" si="125"/>
        <v>0</v>
      </c>
    </row>
    <row r="235" spans="1:70" x14ac:dyDescent="0.2">
      <c r="A235" s="6">
        <v>3430</v>
      </c>
      <c r="B235" s="6" t="str">
        <f>+VLOOKUP(A235,masterfile!B:C,2,FALSE)</f>
        <v>EU-Erwerb ohne Vorsteuer, 7% USt</v>
      </c>
      <c r="D235" s="53">
        <f>+SUMIF('[1]2017'!$A:$A,$A235,'[1]2017'!$C:$C)-SUMIF('[1]2017'!$E:$E,$A235,'[1]2017'!$G:$G)</f>
        <v>0</v>
      </c>
      <c r="E235" s="53">
        <f>+SUMIF('[1]2018'!$A:$A,$A235,'[1]2018'!$C:$C)-SUMIF('[1]2018'!$E:$E,$A235,'[1]2018'!$G:$G)</f>
        <v>0</v>
      </c>
      <c r="F235" s="53">
        <f>+SUMIF('[1]2019'!$A:$A,$A235,'[1]2019'!$C:$C)-SUMIF('[1]2019'!$E:$E,$A235,'[1]2019'!$G:$G)</f>
        <v>0</v>
      </c>
      <c r="G235" s="53">
        <f>+SUMIF('[1]2020'!$A:$A,$A235,'[1]2020'!$C:$C)-SUMIF('[1]2020'!$E:$E,$A235,'[1]2020'!$G:$G)</f>
        <v>0</v>
      </c>
      <c r="H235" s="53"/>
      <c r="I235" s="53">
        <f>+(+SUMIF('[1]2021'!$A:$A,$A235,'[1]2021'!$C:$C)-SUMIF('[1]2021'!$E:$E,$A235,'[1]2021'!$G:$G))/12</f>
        <v>0</v>
      </c>
      <c r="J235" s="53">
        <f>+(+SUMIF('[1]2021'!$A:$A,$A235,'[1]2021'!$C:$C)-SUMIF('[1]2021'!$E:$E,$A235,'[1]2021'!$G:$G))/12</f>
        <v>0</v>
      </c>
      <c r="K235" s="53">
        <f>+(+SUMIF('[1]2021'!$A:$A,$A235,'[1]2021'!$C:$C)-SUMIF('[1]2021'!$E:$E,$A235,'[1]2021'!$G:$G))/12</f>
        <v>0</v>
      </c>
      <c r="L235" s="53">
        <f>+(+SUMIF('[1]2021'!$A:$A,$A235,'[1]2021'!$C:$C)-SUMIF('[1]2021'!$E:$E,$A235,'[1]2021'!$G:$G))/12</f>
        <v>0</v>
      </c>
      <c r="M235" s="53">
        <f>+(+SUMIF('[1]2021'!$A:$A,$A235,'[1]2021'!$C:$C)-SUMIF('[1]2021'!$E:$E,$A235,'[1]2021'!$G:$G))/12</f>
        <v>0</v>
      </c>
      <c r="N235" s="53">
        <f>+(+SUMIF('[1]2021'!$A:$A,$A235,'[1]2021'!$C:$C)-SUMIF('[1]2021'!$E:$E,$A235,'[1]2021'!$G:$G))/12</f>
        <v>0</v>
      </c>
      <c r="O235" s="53">
        <f>+(+SUMIF('[1]2021'!$A:$A,$A235,'[1]2021'!$C:$C)-SUMIF('[1]2021'!$E:$E,$A235,'[1]2021'!$G:$G))/12</f>
        <v>0</v>
      </c>
      <c r="P235" s="53">
        <f>+(+SUMIF('[1]2021'!$A:$A,$A235,'[1]2021'!$C:$C)-SUMIF('[1]2021'!$E:$E,$A235,'[1]2021'!$G:$G))/12</f>
        <v>0</v>
      </c>
      <c r="Q235" s="53">
        <f>+(+SUMIF('[1]2021'!$A:$A,$A235,'[1]2021'!$C:$C)-SUMIF('[1]2021'!$E:$E,$A235,'[1]2021'!$G:$G))/12</f>
        <v>0</v>
      </c>
      <c r="R235" s="53">
        <f>+(+SUMIF('[1]2021'!$A:$A,$A235,'[1]2021'!$C:$C)-SUMIF('[1]2021'!$E:$E,$A235,'[1]2021'!$G:$G))/12</f>
        <v>0</v>
      </c>
      <c r="S235" s="53">
        <f>+(+SUMIF('[1]2021'!$A:$A,$A235,'[1]2021'!$C:$C)-SUMIF('[1]2021'!$E:$E,$A235,'[1]2021'!$G:$G))/12</f>
        <v>0</v>
      </c>
      <c r="T235" s="53">
        <f>+(+SUMIF('[1]2021'!$A:$A,$A235,'[1]2021'!$C:$C)-SUMIF('[1]2021'!$E:$E,$A235,'[1]2021'!$G:$G))/12</f>
        <v>0</v>
      </c>
      <c r="U235" s="53">
        <f>+SUM(I235:INDEX(I235:T235,1,Settings!$C$4))</f>
        <v>0</v>
      </c>
      <c r="V235" s="53">
        <f t="shared" si="96"/>
        <v>0</v>
      </c>
      <c r="W235" s="53"/>
      <c r="X235" s="53">
        <f>+SUMIFS(postings!$T:$T,postings!$C:$C,'pl-data'!X$2,postings!$D:$D,'pl-data'!X$3,postings!$I:$I,'pl-data'!$A235)-SUMIFS(postings!$W:$W,postings!$C:$C,'pl-data'!X$2,postings!$D:$D,'pl-data'!X$3,postings!$M:$M,'pl-data'!$A235)</f>
        <v>0</v>
      </c>
      <c r="Y235" s="53">
        <f>+SUMIFS(postings!$T:$T,postings!$C:$C,'pl-data'!Y$2,postings!$D:$D,'pl-data'!Y$3,postings!$I:$I,'pl-data'!$A235)-SUMIFS(postings!$W:$W,postings!$C:$C,'pl-data'!Y$2,postings!$D:$D,'pl-data'!Y$3,postings!$M:$M,'pl-data'!$A235)</f>
        <v>0</v>
      </c>
      <c r="Z235" s="53">
        <f>+SUMIFS(postings!$T:$T,postings!$C:$C,'pl-data'!Z$2,postings!$D:$D,'pl-data'!Z$3,postings!$I:$I,'pl-data'!$A235)-SUMIFS(postings!$W:$W,postings!$C:$C,'pl-data'!Z$2,postings!$D:$D,'pl-data'!Z$3,postings!$M:$M,'pl-data'!$A235)</f>
        <v>0</v>
      </c>
      <c r="AA235" s="53">
        <f>+SUMIFS(postings!$T:$T,postings!$C:$C,'pl-data'!AA$2,postings!$D:$D,'pl-data'!AA$3,postings!$I:$I,'pl-data'!$A235)-SUMIFS(postings!$W:$W,postings!$C:$C,'pl-data'!AA$2,postings!$D:$D,'pl-data'!AA$3,postings!$M:$M,'pl-data'!$A235)</f>
        <v>0</v>
      </c>
      <c r="AB235" s="53">
        <f>+SUMIFS(postings!$T:$T,postings!$C:$C,'pl-data'!AB$2,postings!$D:$D,'pl-data'!AB$3,postings!$I:$I,'pl-data'!$A235)-SUMIFS(postings!$W:$W,postings!$C:$C,'pl-data'!AB$2,postings!$D:$D,'pl-data'!AB$3,postings!$M:$M,'pl-data'!$A235)</f>
        <v>0</v>
      </c>
      <c r="AC235" s="53">
        <f>+SUMIFS(postings!$T:$T,postings!$C:$C,'pl-data'!AC$2,postings!$D:$D,'pl-data'!AC$3,postings!$I:$I,'pl-data'!$A235)-SUMIFS(postings!$W:$W,postings!$C:$C,'pl-data'!AC$2,postings!$D:$D,'pl-data'!AC$3,postings!$M:$M,'pl-data'!$A235)</f>
        <v>0</v>
      </c>
      <c r="AD235" s="53">
        <f>+SUMIFS(postings!$T:$T,postings!$C:$C,'pl-data'!AD$2,postings!$D:$D,'pl-data'!AD$3,postings!$I:$I,'pl-data'!$A235)-SUMIFS(postings!$W:$W,postings!$C:$C,'pl-data'!AD$2,postings!$D:$D,'pl-data'!AD$3,postings!$M:$M,'pl-data'!$A235)</f>
        <v>0</v>
      </c>
      <c r="AE235" s="53">
        <f>+SUMIFS(postings!$T:$T,postings!$C:$C,'pl-data'!AE$2,postings!$D:$D,'pl-data'!AE$3,postings!$I:$I,'pl-data'!$A235)-SUMIFS(postings!$W:$W,postings!$C:$C,'pl-data'!AE$2,postings!$D:$D,'pl-data'!AE$3,postings!$M:$M,'pl-data'!$A235)</f>
        <v>0</v>
      </c>
      <c r="AF235" s="53">
        <f>+SUMIFS(postings!$T:$T,postings!$C:$C,'pl-data'!AF$2,postings!$D:$D,'pl-data'!AF$3,postings!$I:$I,'pl-data'!$A235)-SUMIFS(postings!$W:$W,postings!$C:$C,'pl-data'!AF$2,postings!$D:$D,'pl-data'!AF$3,postings!$M:$M,'pl-data'!$A235)</f>
        <v>0</v>
      </c>
      <c r="AG235" s="53">
        <f>+SUMIFS(postings!$T:$T,postings!$C:$C,'pl-data'!AG$2,postings!$D:$D,'pl-data'!AG$3,postings!$I:$I,'pl-data'!$A235)-SUMIFS(postings!$W:$W,postings!$C:$C,'pl-data'!AG$2,postings!$D:$D,'pl-data'!AG$3,postings!$M:$M,'pl-data'!$A235)</f>
        <v>0</v>
      </c>
      <c r="AH235" s="53">
        <f>+SUMIFS(postings!$T:$T,postings!$C:$C,'pl-data'!AH$2,postings!$D:$D,'pl-data'!AH$3,postings!$I:$I,'pl-data'!$A235)-SUMIFS(postings!$W:$W,postings!$C:$C,'pl-data'!AH$2,postings!$D:$D,'pl-data'!AH$3,postings!$M:$M,'pl-data'!$A235)</f>
        <v>0</v>
      </c>
      <c r="AI235" s="53">
        <f>+SUMIFS(postings!$T:$T,postings!$C:$C,'pl-data'!AI$2,postings!$D:$D,'pl-data'!AI$3,postings!$I:$I,'pl-data'!$A235)-SUMIFS(postings!$W:$W,postings!$C:$C,'pl-data'!AI$2,postings!$D:$D,'pl-data'!AI$3,postings!$M:$M,'pl-data'!$A235)</f>
        <v>0</v>
      </c>
      <c r="AJ235" s="53">
        <f>+SUM(X235:INDEX(X235:AI235,1,Settings!$C$4))</f>
        <v>0</v>
      </c>
      <c r="AK235" s="53">
        <f t="shared" si="97"/>
        <v>0</v>
      </c>
      <c r="AL235" s="53"/>
      <c r="AM235" s="53">
        <f t="shared" si="98"/>
        <v>0</v>
      </c>
      <c r="AN235" s="53">
        <f t="shared" si="99"/>
        <v>0</v>
      </c>
      <c r="AO235" s="53">
        <f t="shared" si="100"/>
        <v>0</v>
      </c>
      <c r="AP235" s="53">
        <f t="shared" si="101"/>
        <v>0</v>
      </c>
      <c r="AQ235" s="53">
        <f t="shared" si="102"/>
        <v>0</v>
      </c>
      <c r="AR235" s="53">
        <f t="shared" si="103"/>
        <v>0</v>
      </c>
      <c r="AS235" s="53">
        <f t="shared" si="104"/>
        <v>0</v>
      </c>
      <c r="AT235" s="53">
        <f t="shared" si="105"/>
        <v>0</v>
      </c>
      <c r="AU235" s="53">
        <f t="shared" si="106"/>
        <v>0</v>
      </c>
      <c r="AV235" s="53">
        <f t="shared" si="107"/>
        <v>0</v>
      </c>
      <c r="AW235" s="53">
        <f t="shared" si="108"/>
        <v>0</v>
      </c>
      <c r="AX235" s="53">
        <f t="shared" si="109"/>
        <v>0</v>
      </c>
      <c r="AY235" s="53">
        <f>+SUM(AM235:INDEX(AM235:AX235,1,Settings!$C$4))</f>
        <v>0</v>
      </c>
      <c r="AZ235" s="53">
        <f t="shared" si="110"/>
        <v>0</v>
      </c>
      <c r="BA235" s="53"/>
      <c r="BB235" s="53">
        <f t="shared" si="111"/>
        <v>0</v>
      </c>
      <c r="BC235" s="53">
        <f t="shared" si="112"/>
        <v>0</v>
      </c>
      <c r="BD235" s="53">
        <f t="shared" si="113"/>
        <v>0</v>
      </c>
      <c r="BE235" s="53">
        <f t="shared" si="114"/>
        <v>0</v>
      </c>
      <c r="BF235" s="53">
        <f t="shared" si="115"/>
        <v>0</v>
      </c>
      <c r="BG235" s="53">
        <f t="shared" si="116"/>
        <v>0</v>
      </c>
      <c r="BH235" s="53">
        <f t="shared" si="117"/>
        <v>0</v>
      </c>
      <c r="BI235" s="53">
        <f t="shared" si="118"/>
        <v>0</v>
      </c>
      <c r="BJ235" s="53">
        <f t="shared" si="119"/>
        <v>0</v>
      </c>
      <c r="BK235" s="53">
        <f t="shared" si="120"/>
        <v>0</v>
      </c>
      <c r="BL235" s="53">
        <f t="shared" si="121"/>
        <v>0</v>
      </c>
      <c r="BM235" s="53">
        <f t="shared" si="122"/>
        <v>0</v>
      </c>
      <c r="BN235" s="53">
        <f t="shared" si="123"/>
        <v>0</v>
      </c>
      <c r="BO235" s="53"/>
      <c r="BP235" s="53">
        <f t="shared" si="124"/>
        <v>0</v>
      </c>
      <c r="BQ235" s="53"/>
      <c r="BR235" s="53">
        <f t="shared" si="125"/>
        <v>0</v>
      </c>
    </row>
    <row r="236" spans="1:70" x14ac:dyDescent="0.2">
      <c r="A236" s="6">
        <v>3435</v>
      </c>
      <c r="B236" s="6" t="str">
        <f>+VLOOKUP(A236,masterfile!B:C,2,FALSE)</f>
        <v>EU-Erwerb ohne Vorsteuer, 19% USt</v>
      </c>
      <c r="D236" s="53">
        <f>+SUMIF('[1]2017'!$A:$A,$A236,'[1]2017'!$C:$C)-SUMIF('[1]2017'!$E:$E,$A236,'[1]2017'!$G:$G)</f>
        <v>0</v>
      </c>
      <c r="E236" s="53">
        <f>+SUMIF('[1]2018'!$A:$A,$A236,'[1]2018'!$C:$C)-SUMIF('[1]2018'!$E:$E,$A236,'[1]2018'!$G:$G)</f>
        <v>0</v>
      </c>
      <c r="F236" s="53">
        <f>+SUMIF('[1]2019'!$A:$A,$A236,'[1]2019'!$C:$C)-SUMIF('[1]2019'!$E:$E,$A236,'[1]2019'!$G:$G)</f>
        <v>0</v>
      </c>
      <c r="G236" s="53">
        <f>+SUMIF('[1]2020'!$A:$A,$A236,'[1]2020'!$C:$C)-SUMIF('[1]2020'!$E:$E,$A236,'[1]2020'!$G:$G)</f>
        <v>0</v>
      </c>
      <c r="H236" s="53"/>
      <c r="I236" s="53">
        <f>+(+SUMIF('[1]2021'!$A:$A,$A236,'[1]2021'!$C:$C)-SUMIF('[1]2021'!$E:$E,$A236,'[1]2021'!$G:$G))/12</f>
        <v>0</v>
      </c>
      <c r="J236" s="53">
        <f>+(+SUMIF('[1]2021'!$A:$A,$A236,'[1]2021'!$C:$C)-SUMIF('[1]2021'!$E:$E,$A236,'[1]2021'!$G:$G))/12</f>
        <v>0</v>
      </c>
      <c r="K236" s="53">
        <f>+(+SUMIF('[1]2021'!$A:$A,$A236,'[1]2021'!$C:$C)-SUMIF('[1]2021'!$E:$E,$A236,'[1]2021'!$G:$G))/12</f>
        <v>0</v>
      </c>
      <c r="L236" s="53">
        <f>+(+SUMIF('[1]2021'!$A:$A,$A236,'[1]2021'!$C:$C)-SUMIF('[1]2021'!$E:$E,$A236,'[1]2021'!$G:$G))/12</f>
        <v>0</v>
      </c>
      <c r="M236" s="53">
        <f>+(+SUMIF('[1]2021'!$A:$A,$A236,'[1]2021'!$C:$C)-SUMIF('[1]2021'!$E:$E,$A236,'[1]2021'!$G:$G))/12</f>
        <v>0</v>
      </c>
      <c r="N236" s="53">
        <f>+(+SUMIF('[1]2021'!$A:$A,$A236,'[1]2021'!$C:$C)-SUMIF('[1]2021'!$E:$E,$A236,'[1]2021'!$G:$G))/12</f>
        <v>0</v>
      </c>
      <c r="O236" s="53">
        <f>+(+SUMIF('[1]2021'!$A:$A,$A236,'[1]2021'!$C:$C)-SUMIF('[1]2021'!$E:$E,$A236,'[1]2021'!$G:$G))/12</f>
        <v>0</v>
      </c>
      <c r="P236" s="53">
        <f>+(+SUMIF('[1]2021'!$A:$A,$A236,'[1]2021'!$C:$C)-SUMIF('[1]2021'!$E:$E,$A236,'[1]2021'!$G:$G))/12</f>
        <v>0</v>
      </c>
      <c r="Q236" s="53">
        <f>+(+SUMIF('[1]2021'!$A:$A,$A236,'[1]2021'!$C:$C)-SUMIF('[1]2021'!$E:$E,$A236,'[1]2021'!$G:$G))/12</f>
        <v>0</v>
      </c>
      <c r="R236" s="53">
        <f>+(+SUMIF('[1]2021'!$A:$A,$A236,'[1]2021'!$C:$C)-SUMIF('[1]2021'!$E:$E,$A236,'[1]2021'!$G:$G))/12</f>
        <v>0</v>
      </c>
      <c r="S236" s="53">
        <f>+(+SUMIF('[1]2021'!$A:$A,$A236,'[1]2021'!$C:$C)-SUMIF('[1]2021'!$E:$E,$A236,'[1]2021'!$G:$G))/12</f>
        <v>0</v>
      </c>
      <c r="T236" s="53">
        <f>+(+SUMIF('[1]2021'!$A:$A,$A236,'[1]2021'!$C:$C)-SUMIF('[1]2021'!$E:$E,$A236,'[1]2021'!$G:$G))/12</f>
        <v>0</v>
      </c>
      <c r="U236" s="53">
        <f>+SUM(I236:INDEX(I236:T236,1,Settings!$C$4))</f>
        <v>0</v>
      </c>
      <c r="V236" s="53">
        <f t="shared" si="96"/>
        <v>0</v>
      </c>
      <c r="W236" s="53"/>
      <c r="X236" s="53">
        <f>+SUMIFS(postings!$T:$T,postings!$C:$C,'pl-data'!X$2,postings!$D:$D,'pl-data'!X$3,postings!$I:$I,'pl-data'!$A236)-SUMIFS(postings!$W:$W,postings!$C:$C,'pl-data'!X$2,postings!$D:$D,'pl-data'!X$3,postings!$M:$M,'pl-data'!$A236)</f>
        <v>0</v>
      </c>
      <c r="Y236" s="53">
        <f>+SUMIFS(postings!$T:$T,postings!$C:$C,'pl-data'!Y$2,postings!$D:$D,'pl-data'!Y$3,postings!$I:$I,'pl-data'!$A236)-SUMIFS(postings!$W:$W,postings!$C:$C,'pl-data'!Y$2,postings!$D:$D,'pl-data'!Y$3,postings!$M:$M,'pl-data'!$A236)</f>
        <v>0</v>
      </c>
      <c r="Z236" s="53">
        <f>+SUMIFS(postings!$T:$T,postings!$C:$C,'pl-data'!Z$2,postings!$D:$D,'pl-data'!Z$3,postings!$I:$I,'pl-data'!$A236)-SUMIFS(postings!$W:$W,postings!$C:$C,'pl-data'!Z$2,postings!$D:$D,'pl-data'!Z$3,postings!$M:$M,'pl-data'!$A236)</f>
        <v>0</v>
      </c>
      <c r="AA236" s="53">
        <f>+SUMIFS(postings!$T:$T,postings!$C:$C,'pl-data'!AA$2,postings!$D:$D,'pl-data'!AA$3,postings!$I:$I,'pl-data'!$A236)-SUMIFS(postings!$W:$W,postings!$C:$C,'pl-data'!AA$2,postings!$D:$D,'pl-data'!AA$3,postings!$M:$M,'pl-data'!$A236)</f>
        <v>0</v>
      </c>
      <c r="AB236" s="53">
        <f>+SUMIFS(postings!$T:$T,postings!$C:$C,'pl-data'!AB$2,postings!$D:$D,'pl-data'!AB$3,postings!$I:$I,'pl-data'!$A236)-SUMIFS(postings!$W:$W,postings!$C:$C,'pl-data'!AB$2,postings!$D:$D,'pl-data'!AB$3,postings!$M:$M,'pl-data'!$A236)</f>
        <v>0</v>
      </c>
      <c r="AC236" s="53">
        <f>+SUMIFS(postings!$T:$T,postings!$C:$C,'pl-data'!AC$2,postings!$D:$D,'pl-data'!AC$3,postings!$I:$I,'pl-data'!$A236)-SUMIFS(postings!$W:$W,postings!$C:$C,'pl-data'!AC$2,postings!$D:$D,'pl-data'!AC$3,postings!$M:$M,'pl-data'!$A236)</f>
        <v>0</v>
      </c>
      <c r="AD236" s="53">
        <f>+SUMIFS(postings!$T:$T,postings!$C:$C,'pl-data'!AD$2,postings!$D:$D,'pl-data'!AD$3,postings!$I:$I,'pl-data'!$A236)-SUMIFS(postings!$W:$W,postings!$C:$C,'pl-data'!AD$2,postings!$D:$D,'pl-data'!AD$3,postings!$M:$M,'pl-data'!$A236)</f>
        <v>0</v>
      </c>
      <c r="AE236" s="53">
        <f>+SUMIFS(postings!$T:$T,postings!$C:$C,'pl-data'!AE$2,postings!$D:$D,'pl-data'!AE$3,postings!$I:$I,'pl-data'!$A236)-SUMIFS(postings!$W:$W,postings!$C:$C,'pl-data'!AE$2,postings!$D:$D,'pl-data'!AE$3,postings!$M:$M,'pl-data'!$A236)</f>
        <v>0</v>
      </c>
      <c r="AF236" s="53">
        <f>+SUMIFS(postings!$T:$T,postings!$C:$C,'pl-data'!AF$2,postings!$D:$D,'pl-data'!AF$3,postings!$I:$I,'pl-data'!$A236)-SUMIFS(postings!$W:$W,postings!$C:$C,'pl-data'!AF$2,postings!$D:$D,'pl-data'!AF$3,postings!$M:$M,'pl-data'!$A236)</f>
        <v>0</v>
      </c>
      <c r="AG236" s="53">
        <f>+SUMIFS(postings!$T:$T,postings!$C:$C,'pl-data'!AG$2,postings!$D:$D,'pl-data'!AG$3,postings!$I:$I,'pl-data'!$A236)-SUMIFS(postings!$W:$W,postings!$C:$C,'pl-data'!AG$2,postings!$D:$D,'pl-data'!AG$3,postings!$M:$M,'pl-data'!$A236)</f>
        <v>0</v>
      </c>
      <c r="AH236" s="53">
        <f>+SUMIFS(postings!$T:$T,postings!$C:$C,'pl-data'!AH$2,postings!$D:$D,'pl-data'!AH$3,postings!$I:$I,'pl-data'!$A236)-SUMIFS(postings!$W:$W,postings!$C:$C,'pl-data'!AH$2,postings!$D:$D,'pl-data'!AH$3,postings!$M:$M,'pl-data'!$A236)</f>
        <v>0</v>
      </c>
      <c r="AI236" s="53">
        <f>+SUMIFS(postings!$T:$T,postings!$C:$C,'pl-data'!AI$2,postings!$D:$D,'pl-data'!AI$3,postings!$I:$I,'pl-data'!$A236)-SUMIFS(postings!$W:$W,postings!$C:$C,'pl-data'!AI$2,postings!$D:$D,'pl-data'!AI$3,postings!$M:$M,'pl-data'!$A236)</f>
        <v>0</v>
      </c>
      <c r="AJ236" s="53">
        <f>+SUM(X236:INDEX(X236:AI236,1,Settings!$C$4))</f>
        <v>0</v>
      </c>
      <c r="AK236" s="53">
        <f t="shared" si="97"/>
        <v>0</v>
      </c>
      <c r="AL236" s="53"/>
      <c r="AM236" s="53">
        <f t="shared" si="98"/>
        <v>0</v>
      </c>
      <c r="AN236" s="53">
        <f t="shared" si="99"/>
        <v>0</v>
      </c>
      <c r="AO236" s="53">
        <f t="shared" si="100"/>
        <v>0</v>
      </c>
      <c r="AP236" s="53">
        <f t="shared" si="101"/>
        <v>0</v>
      </c>
      <c r="AQ236" s="53">
        <f t="shared" si="102"/>
        <v>0</v>
      </c>
      <c r="AR236" s="53">
        <f t="shared" si="103"/>
        <v>0</v>
      </c>
      <c r="AS236" s="53">
        <f t="shared" si="104"/>
        <v>0</v>
      </c>
      <c r="AT236" s="53">
        <f t="shared" si="105"/>
        <v>0</v>
      </c>
      <c r="AU236" s="53">
        <f t="shared" si="106"/>
        <v>0</v>
      </c>
      <c r="AV236" s="53">
        <f t="shared" si="107"/>
        <v>0</v>
      </c>
      <c r="AW236" s="53">
        <f t="shared" si="108"/>
        <v>0</v>
      </c>
      <c r="AX236" s="53">
        <f t="shared" si="109"/>
        <v>0</v>
      </c>
      <c r="AY236" s="53">
        <f>+SUM(AM236:INDEX(AM236:AX236,1,Settings!$C$4))</f>
        <v>0</v>
      </c>
      <c r="AZ236" s="53">
        <f t="shared" si="110"/>
        <v>0</v>
      </c>
      <c r="BA236" s="53"/>
      <c r="BB236" s="53">
        <f t="shared" si="111"/>
        <v>0</v>
      </c>
      <c r="BC236" s="53">
        <f t="shared" si="112"/>
        <v>0</v>
      </c>
      <c r="BD236" s="53">
        <f t="shared" si="113"/>
        <v>0</v>
      </c>
      <c r="BE236" s="53">
        <f t="shared" si="114"/>
        <v>0</v>
      </c>
      <c r="BF236" s="53">
        <f t="shared" si="115"/>
        <v>0</v>
      </c>
      <c r="BG236" s="53">
        <f t="shared" si="116"/>
        <v>0</v>
      </c>
      <c r="BH236" s="53">
        <f t="shared" si="117"/>
        <v>0</v>
      </c>
      <c r="BI236" s="53">
        <f t="shared" si="118"/>
        <v>0</v>
      </c>
      <c r="BJ236" s="53">
        <f t="shared" si="119"/>
        <v>0</v>
      </c>
      <c r="BK236" s="53">
        <f t="shared" si="120"/>
        <v>0</v>
      </c>
      <c r="BL236" s="53">
        <f t="shared" si="121"/>
        <v>0</v>
      </c>
      <c r="BM236" s="53">
        <f t="shared" si="122"/>
        <v>0</v>
      </c>
      <c r="BN236" s="53">
        <f t="shared" si="123"/>
        <v>0</v>
      </c>
      <c r="BO236" s="53"/>
      <c r="BP236" s="53">
        <f t="shared" si="124"/>
        <v>0</v>
      </c>
      <c r="BQ236" s="53"/>
      <c r="BR236" s="53">
        <f t="shared" si="125"/>
        <v>0</v>
      </c>
    </row>
    <row r="237" spans="1:70" x14ac:dyDescent="0.2">
      <c r="A237" s="6">
        <v>3440</v>
      </c>
      <c r="B237" s="6" t="str">
        <f>+VLOOKUP(A237,masterfile!B:C,2,FALSE)</f>
        <v>EU-Erwerb Nfz ohne UStID 19% Vorst./USt</v>
      </c>
      <c r="D237" s="53">
        <f>+SUMIF('[1]2017'!$A:$A,$A237,'[1]2017'!$C:$C)-SUMIF('[1]2017'!$E:$E,$A237,'[1]2017'!$G:$G)</f>
        <v>0</v>
      </c>
      <c r="E237" s="53">
        <f>+SUMIF('[1]2018'!$A:$A,$A237,'[1]2018'!$C:$C)-SUMIF('[1]2018'!$E:$E,$A237,'[1]2018'!$G:$G)</f>
        <v>0</v>
      </c>
      <c r="F237" s="53">
        <f>+SUMIF('[1]2019'!$A:$A,$A237,'[1]2019'!$C:$C)-SUMIF('[1]2019'!$E:$E,$A237,'[1]2019'!$G:$G)</f>
        <v>0</v>
      </c>
      <c r="G237" s="53">
        <f>+SUMIF('[1]2020'!$A:$A,$A237,'[1]2020'!$C:$C)-SUMIF('[1]2020'!$E:$E,$A237,'[1]2020'!$G:$G)</f>
        <v>0</v>
      </c>
      <c r="H237" s="53"/>
      <c r="I237" s="53">
        <f>+(+SUMIF('[1]2021'!$A:$A,$A237,'[1]2021'!$C:$C)-SUMIF('[1]2021'!$E:$E,$A237,'[1]2021'!$G:$G))/12</f>
        <v>0</v>
      </c>
      <c r="J237" s="53">
        <f>+(+SUMIF('[1]2021'!$A:$A,$A237,'[1]2021'!$C:$C)-SUMIF('[1]2021'!$E:$E,$A237,'[1]2021'!$G:$G))/12</f>
        <v>0</v>
      </c>
      <c r="K237" s="53">
        <f>+(+SUMIF('[1]2021'!$A:$A,$A237,'[1]2021'!$C:$C)-SUMIF('[1]2021'!$E:$E,$A237,'[1]2021'!$G:$G))/12</f>
        <v>0</v>
      </c>
      <c r="L237" s="53">
        <f>+(+SUMIF('[1]2021'!$A:$A,$A237,'[1]2021'!$C:$C)-SUMIF('[1]2021'!$E:$E,$A237,'[1]2021'!$G:$G))/12</f>
        <v>0</v>
      </c>
      <c r="M237" s="53">
        <f>+(+SUMIF('[1]2021'!$A:$A,$A237,'[1]2021'!$C:$C)-SUMIF('[1]2021'!$E:$E,$A237,'[1]2021'!$G:$G))/12</f>
        <v>0</v>
      </c>
      <c r="N237" s="53">
        <f>+(+SUMIF('[1]2021'!$A:$A,$A237,'[1]2021'!$C:$C)-SUMIF('[1]2021'!$E:$E,$A237,'[1]2021'!$G:$G))/12</f>
        <v>0</v>
      </c>
      <c r="O237" s="53">
        <f>+(+SUMIF('[1]2021'!$A:$A,$A237,'[1]2021'!$C:$C)-SUMIF('[1]2021'!$E:$E,$A237,'[1]2021'!$G:$G))/12</f>
        <v>0</v>
      </c>
      <c r="P237" s="53">
        <f>+(+SUMIF('[1]2021'!$A:$A,$A237,'[1]2021'!$C:$C)-SUMIF('[1]2021'!$E:$E,$A237,'[1]2021'!$G:$G))/12</f>
        <v>0</v>
      </c>
      <c r="Q237" s="53">
        <f>+(+SUMIF('[1]2021'!$A:$A,$A237,'[1]2021'!$C:$C)-SUMIF('[1]2021'!$E:$E,$A237,'[1]2021'!$G:$G))/12</f>
        <v>0</v>
      </c>
      <c r="R237" s="53">
        <f>+(+SUMIF('[1]2021'!$A:$A,$A237,'[1]2021'!$C:$C)-SUMIF('[1]2021'!$E:$E,$A237,'[1]2021'!$G:$G))/12</f>
        <v>0</v>
      </c>
      <c r="S237" s="53">
        <f>+(+SUMIF('[1]2021'!$A:$A,$A237,'[1]2021'!$C:$C)-SUMIF('[1]2021'!$E:$E,$A237,'[1]2021'!$G:$G))/12</f>
        <v>0</v>
      </c>
      <c r="T237" s="53">
        <f>+(+SUMIF('[1]2021'!$A:$A,$A237,'[1]2021'!$C:$C)-SUMIF('[1]2021'!$E:$E,$A237,'[1]2021'!$G:$G))/12</f>
        <v>0</v>
      </c>
      <c r="U237" s="53">
        <f>+SUM(I237:INDEX(I237:T237,1,Settings!$C$4))</f>
        <v>0</v>
      </c>
      <c r="V237" s="53">
        <f t="shared" si="96"/>
        <v>0</v>
      </c>
      <c r="W237" s="53"/>
      <c r="X237" s="53">
        <f>+SUMIFS(postings!$T:$T,postings!$C:$C,'pl-data'!X$2,postings!$D:$D,'pl-data'!X$3,postings!$I:$I,'pl-data'!$A237)-SUMIFS(postings!$W:$W,postings!$C:$C,'pl-data'!X$2,postings!$D:$D,'pl-data'!X$3,postings!$M:$M,'pl-data'!$A237)</f>
        <v>0</v>
      </c>
      <c r="Y237" s="53">
        <f>+SUMIFS(postings!$T:$T,postings!$C:$C,'pl-data'!Y$2,postings!$D:$D,'pl-data'!Y$3,postings!$I:$I,'pl-data'!$A237)-SUMIFS(postings!$W:$W,postings!$C:$C,'pl-data'!Y$2,postings!$D:$D,'pl-data'!Y$3,postings!$M:$M,'pl-data'!$A237)</f>
        <v>0</v>
      </c>
      <c r="Z237" s="53">
        <f>+SUMIFS(postings!$T:$T,postings!$C:$C,'pl-data'!Z$2,postings!$D:$D,'pl-data'!Z$3,postings!$I:$I,'pl-data'!$A237)-SUMIFS(postings!$W:$W,postings!$C:$C,'pl-data'!Z$2,postings!$D:$D,'pl-data'!Z$3,postings!$M:$M,'pl-data'!$A237)</f>
        <v>0</v>
      </c>
      <c r="AA237" s="53">
        <f>+SUMIFS(postings!$T:$T,postings!$C:$C,'pl-data'!AA$2,postings!$D:$D,'pl-data'!AA$3,postings!$I:$I,'pl-data'!$A237)-SUMIFS(postings!$W:$W,postings!$C:$C,'pl-data'!AA$2,postings!$D:$D,'pl-data'!AA$3,postings!$M:$M,'pl-data'!$A237)</f>
        <v>0</v>
      </c>
      <c r="AB237" s="53">
        <f>+SUMIFS(postings!$T:$T,postings!$C:$C,'pl-data'!AB$2,postings!$D:$D,'pl-data'!AB$3,postings!$I:$I,'pl-data'!$A237)-SUMIFS(postings!$W:$W,postings!$C:$C,'pl-data'!AB$2,postings!$D:$D,'pl-data'!AB$3,postings!$M:$M,'pl-data'!$A237)</f>
        <v>0</v>
      </c>
      <c r="AC237" s="53">
        <f>+SUMIFS(postings!$T:$T,postings!$C:$C,'pl-data'!AC$2,postings!$D:$D,'pl-data'!AC$3,postings!$I:$I,'pl-data'!$A237)-SUMIFS(postings!$W:$W,postings!$C:$C,'pl-data'!AC$2,postings!$D:$D,'pl-data'!AC$3,postings!$M:$M,'pl-data'!$A237)</f>
        <v>0</v>
      </c>
      <c r="AD237" s="53">
        <f>+SUMIFS(postings!$T:$T,postings!$C:$C,'pl-data'!AD$2,postings!$D:$D,'pl-data'!AD$3,postings!$I:$I,'pl-data'!$A237)-SUMIFS(postings!$W:$W,postings!$C:$C,'pl-data'!AD$2,postings!$D:$D,'pl-data'!AD$3,postings!$M:$M,'pl-data'!$A237)</f>
        <v>0</v>
      </c>
      <c r="AE237" s="53">
        <f>+SUMIFS(postings!$T:$T,postings!$C:$C,'pl-data'!AE$2,postings!$D:$D,'pl-data'!AE$3,postings!$I:$I,'pl-data'!$A237)-SUMIFS(postings!$W:$W,postings!$C:$C,'pl-data'!AE$2,postings!$D:$D,'pl-data'!AE$3,postings!$M:$M,'pl-data'!$A237)</f>
        <v>0</v>
      </c>
      <c r="AF237" s="53">
        <f>+SUMIFS(postings!$T:$T,postings!$C:$C,'pl-data'!AF$2,postings!$D:$D,'pl-data'!AF$3,postings!$I:$I,'pl-data'!$A237)-SUMIFS(postings!$W:$W,postings!$C:$C,'pl-data'!AF$2,postings!$D:$D,'pl-data'!AF$3,postings!$M:$M,'pl-data'!$A237)</f>
        <v>0</v>
      </c>
      <c r="AG237" s="53">
        <f>+SUMIFS(postings!$T:$T,postings!$C:$C,'pl-data'!AG$2,postings!$D:$D,'pl-data'!AG$3,postings!$I:$I,'pl-data'!$A237)-SUMIFS(postings!$W:$W,postings!$C:$C,'pl-data'!AG$2,postings!$D:$D,'pl-data'!AG$3,postings!$M:$M,'pl-data'!$A237)</f>
        <v>0</v>
      </c>
      <c r="AH237" s="53">
        <f>+SUMIFS(postings!$T:$T,postings!$C:$C,'pl-data'!AH$2,postings!$D:$D,'pl-data'!AH$3,postings!$I:$I,'pl-data'!$A237)-SUMIFS(postings!$W:$W,postings!$C:$C,'pl-data'!AH$2,postings!$D:$D,'pl-data'!AH$3,postings!$M:$M,'pl-data'!$A237)</f>
        <v>0</v>
      </c>
      <c r="AI237" s="53">
        <f>+SUMIFS(postings!$T:$T,postings!$C:$C,'pl-data'!AI$2,postings!$D:$D,'pl-data'!AI$3,postings!$I:$I,'pl-data'!$A237)-SUMIFS(postings!$W:$W,postings!$C:$C,'pl-data'!AI$2,postings!$D:$D,'pl-data'!AI$3,postings!$M:$M,'pl-data'!$A237)</f>
        <v>0</v>
      </c>
      <c r="AJ237" s="53">
        <f>+SUM(X237:INDEX(X237:AI237,1,Settings!$C$4))</f>
        <v>0</v>
      </c>
      <c r="AK237" s="53">
        <f t="shared" si="97"/>
        <v>0</v>
      </c>
      <c r="AL237" s="53"/>
      <c r="AM237" s="53">
        <f t="shared" si="98"/>
        <v>0</v>
      </c>
      <c r="AN237" s="53">
        <f t="shared" si="99"/>
        <v>0</v>
      </c>
      <c r="AO237" s="53">
        <f t="shared" si="100"/>
        <v>0</v>
      </c>
      <c r="AP237" s="53">
        <f t="shared" si="101"/>
        <v>0</v>
      </c>
      <c r="AQ237" s="53">
        <f t="shared" si="102"/>
        <v>0</v>
      </c>
      <c r="AR237" s="53">
        <f t="shared" si="103"/>
        <v>0</v>
      </c>
      <c r="AS237" s="53">
        <f t="shared" si="104"/>
        <v>0</v>
      </c>
      <c r="AT237" s="53">
        <f t="shared" si="105"/>
        <v>0</v>
      </c>
      <c r="AU237" s="53">
        <f t="shared" si="106"/>
        <v>0</v>
      </c>
      <c r="AV237" s="53">
        <f t="shared" si="107"/>
        <v>0</v>
      </c>
      <c r="AW237" s="53">
        <f t="shared" si="108"/>
        <v>0</v>
      </c>
      <c r="AX237" s="53">
        <f t="shared" si="109"/>
        <v>0</v>
      </c>
      <c r="AY237" s="53">
        <f>+SUM(AM237:INDEX(AM237:AX237,1,Settings!$C$4))</f>
        <v>0</v>
      </c>
      <c r="AZ237" s="53">
        <f t="shared" si="110"/>
        <v>0</v>
      </c>
      <c r="BA237" s="53"/>
      <c r="BB237" s="53">
        <f t="shared" si="111"/>
        <v>0</v>
      </c>
      <c r="BC237" s="53">
        <f t="shared" si="112"/>
        <v>0</v>
      </c>
      <c r="BD237" s="53">
        <f t="shared" si="113"/>
        <v>0</v>
      </c>
      <c r="BE237" s="53">
        <f t="shared" si="114"/>
        <v>0</v>
      </c>
      <c r="BF237" s="53">
        <f t="shared" si="115"/>
        <v>0</v>
      </c>
      <c r="BG237" s="53">
        <f t="shared" si="116"/>
        <v>0</v>
      </c>
      <c r="BH237" s="53">
        <f t="shared" si="117"/>
        <v>0</v>
      </c>
      <c r="BI237" s="53">
        <f t="shared" si="118"/>
        <v>0</v>
      </c>
      <c r="BJ237" s="53">
        <f t="shared" si="119"/>
        <v>0</v>
      </c>
      <c r="BK237" s="53">
        <f t="shared" si="120"/>
        <v>0</v>
      </c>
      <c r="BL237" s="53">
        <f t="shared" si="121"/>
        <v>0</v>
      </c>
      <c r="BM237" s="53">
        <f t="shared" si="122"/>
        <v>0</v>
      </c>
      <c r="BN237" s="53">
        <f t="shared" si="123"/>
        <v>0</v>
      </c>
      <c r="BO237" s="53"/>
      <c r="BP237" s="53">
        <f t="shared" si="124"/>
        <v>0</v>
      </c>
      <c r="BQ237" s="53"/>
      <c r="BR237" s="53">
        <f t="shared" si="125"/>
        <v>0</v>
      </c>
    </row>
    <row r="238" spans="1:70" x14ac:dyDescent="0.2">
      <c r="A238" s="6">
        <v>3505</v>
      </c>
      <c r="B238" s="6" t="str">
        <f>+VLOOKUP(A238,masterfile!B:C,2,FALSE)</f>
        <v>Wareneingang 5,5% Vorsteuer</v>
      </c>
      <c r="D238" s="53">
        <f>+SUMIF('[1]2017'!$A:$A,$A238,'[1]2017'!$C:$C)-SUMIF('[1]2017'!$E:$E,$A238,'[1]2017'!$G:$G)</f>
        <v>0</v>
      </c>
      <c r="E238" s="53">
        <f>+SUMIF('[1]2018'!$A:$A,$A238,'[1]2018'!$C:$C)-SUMIF('[1]2018'!$E:$E,$A238,'[1]2018'!$G:$G)</f>
        <v>0</v>
      </c>
      <c r="F238" s="53">
        <f>+SUMIF('[1]2019'!$A:$A,$A238,'[1]2019'!$C:$C)-SUMIF('[1]2019'!$E:$E,$A238,'[1]2019'!$G:$G)</f>
        <v>0</v>
      </c>
      <c r="G238" s="53">
        <f>+SUMIF('[1]2020'!$A:$A,$A238,'[1]2020'!$C:$C)-SUMIF('[1]2020'!$E:$E,$A238,'[1]2020'!$G:$G)</f>
        <v>0</v>
      </c>
      <c r="H238" s="53"/>
      <c r="I238" s="53">
        <f>+(+SUMIF('[1]2021'!$A:$A,$A238,'[1]2021'!$C:$C)-SUMIF('[1]2021'!$E:$E,$A238,'[1]2021'!$G:$G))/12</f>
        <v>0</v>
      </c>
      <c r="J238" s="53">
        <f>+(+SUMIF('[1]2021'!$A:$A,$A238,'[1]2021'!$C:$C)-SUMIF('[1]2021'!$E:$E,$A238,'[1]2021'!$G:$G))/12</f>
        <v>0</v>
      </c>
      <c r="K238" s="53">
        <f>+(+SUMIF('[1]2021'!$A:$A,$A238,'[1]2021'!$C:$C)-SUMIF('[1]2021'!$E:$E,$A238,'[1]2021'!$G:$G))/12</f>
        <v>0</v>
      </c>
      <c r="L238" s="53">
        <f>+(+SUMIF('[1]2021'!$A:$A,$A238,'[1]2021'!$C:$C)-SUMIF('[1]2021'!$E:$E,$A238,'[1]2021'!$G:$G))/12</f>
        <v>0</v>
      </c>
      <c r="M238" s="53">
        <f>+(+SUMIF('[1]2021'!$A:$A,$A238,'[1]2021'!$C:$C)-SUMIF('[1]2021'!$E:$E,$A238,'[1]2021'!$G:$G))/12</f>
        <v>0</v>
      </c>
      <c r="N238" s="53">
        <f>+(+SUMIF('[1]2021'!$A:$A,$A238,'[1]2021'!$C:$C)-SUMIF('[1]2021'!$E:$E,$A238,'[1]2021'!$G:$G))/12</f>
        <v>0</v>
      </c>
      <c r="O238" s="53">
        <f>+(+SUMIF('[1]2021'!$A:$A,$A238,'[1]2021'!$C:$C)-SUMIF('[1]2021'!$E:$E,$A238,'[1]2021'!$G:$G))/12</f>
        <v>0</v>
      </c>
      <c r="P238" s="53">
        <f>+(+SUMIF('[1]2021'!$A:$A,$A238,'[1]2021'!$C:$C)-SUMIF('[1]2021'!$E:$E,$A238,'[1]2021'!$G:$G))/12</f>
        <v>0</v>
      </c>
      <c r="Q238" s="53">
        <f>+(+SUMIF('[1]2021'!$A:$A,$A238,'[1]2021'!$C:$C)-SUMIF('[1]2021'!$E:$E,$A238,'[1]2021'!$G:$G))/12</f>
        <v>0</v>
      </c>
      <c r="R238" s="53">
        <f>+(+SUMIF('[1]2021'!$A:$A,$A238,'[1]2021'!$C:$C)-SUMIF('[1]2021'!$E:$E,$A238,'[1]2021'!$G:$G))/12</f>
        <v>0</v>
      </c>
      <c r="S238" s="53">
        <f>+(+SUMIF('[1]2021'!$A:$A,$A238,'[1]2021'!$C:$C)-SUMIF('[1]2021'!$E:$E,$A238,'[1]2021'!$G:$G))/12</f>
        <v>0</v>
      </c>
      <c r="T238" s="53">
        <f>+(+SUMIF('[1]2021'!$A:$A,$A238,'[1]2021'!$C:$C)-SUMIF('[1]2021'!$E:$E,$A238,'[1]2021'!$G:$G))/12</f>
        <v>0</v>
      </c>
      <c r="U238" s="53">
        <f>+SUM(I238:INDEX(I238:T238,1,Settings!$C$4))</f>
        <v>0</v>
      </c>
      <c r="V238" s="53">
        <f t="shared" si="96"/>
        <v>0</v>
      </c>
      <c r="W238" s="53"/>
      <c r="X238" s="53">
        <f>+SUMIFS(postings!$T:$T,postings!$C:$C,'pl-data'!X$2,postings!$D:$D,'pl-data'!X$3,postings!$I:$I,'pl-data'!$A238)-SUMIFS(postings!$W:$W,postings!$C:$C,'pl-data'!X$2,postings!$D:$D,'pl-data'!X$3,postings!$M:$M,'pl-data'!$A238)</f>
        <v>0</v>
      </c>
      <c r="Y238" s="53">
        <f>+SUMIFS(postings!$T:$T,postings!$C:$C,'pl-data'!Y$2,postings!$D:$D,'pl-data'!Y$3,postings!$I:$I,'pl-data'!$A238)-SUMIFS(postings!$W:$W,postings!$C:$C,'pl-data'!Y$2,postings!$D:$D,'pl-data'!Y$3,postings!$M:$M,'pl-data'!$A238)</f>
        <v>0</v>
      </c>
      <c r="Z238" s="53">
        <f>+SUMIFS(postings!$T:$T,postings!$C:$C,'pl-data'!Z$2,postings!$D:$D,'pl-data'!Z$3,postings!$I:$I,'pl-data'!$A238)-SUMIFS(postings!$W:$W,postings!$C:$C,'pl-data'!Z$2,postings!$D:$D,'pl-data'!Z$3,postings!$M:$M,'pl-data'!$A238)</f>
        <v>0</v>
      </c>
      <c r="AA238" s="53">
        <f>+SUMIFS(postings!$T:$T,postings!$C:$C,'pl-data'!AA$2,postings!$D:$D,'pl-data'!AA$3,postings!$I:$I,'pl-data'!$A238)-SUMIFS(postings!$W:$W,postings!$C:$C,'pl-data'!AA$2,postings!$D:$D,'pl-data'!AA$3,postings!$M:$M,'pl-data'!$A238)</f>
        <v>0</v>
      </c>
      <c r="AB238" s="53">
        <f>+SUMIFS(postings!$T:$T,postings!$C:$C,'pl-data'!AB$2,postings!$D:$D,'pl-data'!AB$3,postings!$I:$I,'pl-data'!$A238)-SUMIFS(postings!$W:$W,postings!$C:$C,'pl-data'!AB$2,postings!$D:$D,'pl-data'!AB$3,postings!$M:$M,'pl-data'!$A238)</f>
        <v>0</v>
      </c>
      <c r="AC238" s="53">
        <f>+SUMIFS(postings!$T:$T,postings!$C:$C,'pl-data'!AC$2,postings!$D:$D,'pl-data'!AC$3,postings!$I:$I,'pl-data'!$A238)-SUMIFS(postings!$W:$W,postings!$C:$C,'pl-data'!AC$2,postings!$D:$D,'pl-data'!AC$3,postings!$M:$M,'pl-data'!$A238)</f>
        <v>0</v>
      </c>
      <c r="AD238" s="53">
        <f>+SUMIFS(postings!$T:$T,postings!$C:$C,'pl-data'!AD$2,postings!$D:$D,'pl-data'!AD$3,postings!$I:$I,'pl-data'!$A238)-SUMIFS(postings!$W:$W,postings!$C:$C,'pl-data'!AD$2,postings!$D:$D,'pl-data'!AD$3,postings!$M:$M,'pl-data'!$A238)</f>
        <v>0</v>
      </c>
      <c r="AE238" s="53">
        <f>+SUMIFS(postings!$T:$T,postings!$C:$C,'pl-data'!AE$2,postings!$D:$D,'pl-data'!AE$3,postings!$I:$I,'pl-data'!$A238)-SUMIFS(postings!$W:$W,postings!$C:$C,'pl-data'!AE$2,postings!$D:$D,'pl-data'!AE$3,postings!$M:$M,'pl-data'!$A238)</f>
        <v>0</v>
      </c>
      <c r="AF238" s="53">
        <f>+SUMIFS(postings!$T:$T,postings!$C:$C,'pl-data'!AF$2,postings!$D:$D,'pl-data'!AF$3,postings!$I:$I,'pl-data'!$A238)-SUMIFS(postings!$W:$W,postings!$C:$C,'pl-data'!AF$2,postings!$D:$D,'pl-data'!AF$3,postings!$M:$M,'pl-data'!$A238)</f>
        <v>0</v>
      </c>
      <c r="AG238" s="53">
        <f>+SUMIFS(postings!$T:$T,postings!$C:$C,'pl-data'!AG$2,postings!$D:$D,'pl-data'!AG$3,postings!$I:$I,'pl-data'!$A238)-SUMIFS(postings!$W:$W,postings!$C:$C,'pl-data'!AG$2,postings!$D:$D,'pl-data'!AG$3,postings!$M:$M,'pl-data'!$A238)</f>
        <v>0</v>
      </c>
      <c r="AH238" s="53">
        <f>+SUMIFS(postings!$T:$T,postings!$C:$C,'pl-data'!AH$2,postings!$D:$D,'pl-data'!AH$3,postings!$I:$I,'pl-data'!$A238)-SUMIFS(postings!$W:$W,postings!$C:$C,'pl-data'!AH$2,postings!$D:$D,'pl-data'!AH$3,postings!$M:$M,'pl-data'!$A238)</f>
        <v>0</v>
      </c>
      <c r="AI238" s="53">
        <f>+SUMIFS(postings!$T:$T,postings!$C:$C,'pl-data'!AI$2,postings!$D:$D,'pl-data'!AI$3,postings!$I:$I,'pl-data'!$A238)-SUMIFS(postings!$W:$W,postings!$C:$C,'pl-data'!AI$2,postings!$D:$D,'pl-data'!AI$3,postings!$M:$M,'pl-data'!$A238)</f>
        <v>0</v>
      </c>
      <c r="AJ238" s="53">
        <f>+SUM(X238:INDEX(X238:AI238,1,Settings!$C$4))</f>
        <v>0</v>
      </c>
      <c r="AK238" s="53">
        <f t="shared" si="97"/>
        <v>0</v>
      </c>
      <c r="AL238" s="53"/>
      <c r="AM238" s="53">
        <f t="shared" si="98"/>
        <v>0</v>
      </c>
      <c r="AN238" s="53">
        <f t="shared" si="99"/>
        <v>0</v>
      </c>
      <c r="AO238" s="53">
        <f t="shared" si="100"/>
        <v>0</v>
      </c>
      <c r="AP238" s="53">
        <f t="shared" si="101"/>
        <v>0</v>
      </c>
      <c r="AQ238" s="53">
        <f t="shared" si="102"/>
        <v>0</v>
      </c>
      <c r="AR238" s="53">
        <f t="shared" si="103"/>
        <v>0</v>
      </c>
      <c r="AS238" s="53">
        <f t="shared" si="104"/>
        <v>0</v>
      </c>
      <c r="AT238" s="53">
        <f t="shared" si="105"/>
        <v>0</v>
      </c>
      <c r="AU238" s="53">
        <f t="shared" si="106"/>
        <v>0</v>
      </c>
      <c r="AV238" s="53">
        <f t="shared" si="107"/>
        <v>0</v>
      </c>
      <c r="AW238" s="53">
        <f t="shared" si="108"/>
        <v>0</v>
      </c>
      <c r="AX238" s="53">
        <f t="shared" si="109"/>
        <v>0</v>
      </c>
      <c r="AY238" s="53">
        <f>+SUM(AM238:INDEX(AM238:AX238,1,Settings!$C$4))</f>
        <v>0</v>
      </c>
      <c r="AZ238" s="53">
        <f t="shared" si="110"/>
        <v>0</v>
      </c>
      <c r="BA238" s="53"/>
      <c r="BB238" s="53">
        <f t="shared" si="111"/>
        <v>0</v>
      </c>
      <c r="BC238" s="53">
        <f t="shared" si="112"/>
        <v>0</v>
      </c>
      <c r="BD238" s="53">
        <f t="shared" si="113"/>
        <v>0</v>
      </c>
      <c r="BE238" s="53">
        <f t="shared" si="114"/>
        <v>0</v>
      </c>
      <c r="BF238" s="53">
        <f t="shared" si="115"/>
        <v>0</v>
      </c>
      <c r="BG238" s="53">
        <f t="shared" si="116"/>
        <v>0</v>
      </c>
      <c r="BH238" s="53">
        <f t="shared" si="117"/>
        <v>0</v>
      </c>
      <c r="BI238" s="53">
        <f t="shared" si="118"/>
        <v>0</v>
      </c>
      <c r="BJ238" s="53">
        <f t="shared" si="119"/>
        <v>0</v>
      </c>
      <c r="BK238" s="53">
        <f t="shared" si="120"/>
        <v>0</v>
      </c>
      <c r="BL238" s="53">
        <f t="shared" si="121"/>
        <v>0</v>
      </c>
      <c r="BM238" s="53">
        <f t="shared" si="122"/>
        <v>0</v>
      </c>
      <c r="BN238" s="53">
        <f t="shared" si="123"/>
        <v>0</v>
      </c>
      <c r="BO238" s="53"/>
      <c r="BP238" s="53">
        <f t="shared" si="124"/>
        <v>0</v>
      </c>
      <c r="BQ238" s="53"/>
      <c r="BR238" s="53">
        <f t="shared" si="125"/>
        <v>0</v>
      </c>
    </row>
    <row r="239" spans="1:70" x14ac:dyDescent="0.2">
      <c r="A239" s="6">
        <v>3540</v>
      </c>
      <c r="B239" s="6" t="str">
        <f>+VLOOKUP(A239,masterfile!B:C,2,FALSE)</f>
        <v>Wareneingang 10,7%/9,5% Vorsteuer</v>
      </c>
      <c r="D239" s="53">
        <f>+SUMIF('[1]2017'!$A:$A,$A239,'[1]2017'!$C:$C)-SUMIF('[1]2017'!$E:$E,$A239,'[1]2017'!$G:$G)</f>
        <v>0</v>
      </c>
      <c r="E239" s="53">
        <f>+SUMIF('[1]2018'!$A:$A,$A239,'[1]2018'!$C:$C)-SUMIF('[1]2018'!$E:$E,$A239,'[1]2018'!$G:$G)</f>
        <v>0</v>
      </c>
      <c r="F239" s="53">
        <f>+SUMIF('[1]2019'!$A:$A,$A239,'[1]2019'!$C:$C)-SUMIF('[1]2019'!$E:$E,$A239,'[1]2019'!$G:$G)</f>
        <v>0</v>
      </c>
      <c r="G239" s="53">
        <f>+SUMIF('[1]2020'!$A:$A,$A239,'[1]2020'!$C:$C)-SUMIF('[1]2020'!$E:$E,$A239,'[1]2020'!$G:$G)</f>
        <v>0</v>
      </c>
      <c r="H239" s="53"/>
      <c r="I239" s="53">
        <f>+(+SUMIF('[1]2021'!$A:$A,$A239,'[1]2021'!$C:$C)-SUMIF('[1]2021'!$E:$E,$A239,'[1]2021'!$G:$G))/12</f>
        <v>0</v>
      </c>
      <c r="J239" s="53">
        <f>+(+SUMIF('[1]2021'!$A:$A,$A239,'[1]2021'!$C:$C)-SUMIF('[1]2021'!$E:$E,$A239,'[1]2021'!$G:$G))/12</f>
        <v>0</v>
      </c>
      <c r="K239" s="53">
        <f>+(+SUMIF('[1]2021'!$A:$A,$A239,'[1]2021'!$C:$C)-SUMIF('[1]2021'!$E:$E,$A239,'[1]2021'!$G:$G))/12</f>
        <v>0</v>
      </c>
      <c r="L239" s="53">
        <f>+(+SUMIF('[1]2021'!$A:$A,$A239,'[1]2021'!$C:$C)-SUMIF('[1]2021'!$E:$E,$A239,'[1]2021'!$G:$G))/12</f>
        <v>0</v>
      </c>
      <c r="M239" s="53">
        <f>+(+SUMIF('[1]2021'!$A:$A,$A239,'[1]2021'!$C:$C)-SUMIF('[1]2021'!$E:$E,$A239,'[1]2021'!$G:$G))/12</f>
        <v>0</v>
      </c>
      <c r="N239" s="53">
        <f>+(+SUMIF('[1]2021'!$A:$A,$A239,'[1]2021'!$C:$C)-SUMIF('[1]2021'!$E:$E,$A239,'[1]2021'!$G:$G))/12</f>
        <v>0</v>
      </c>
      <c r="O239" s="53">
        <f>+(+SUMIF('[1]2021'!$A:$A,$A239,'[1]2021'!$C:$C)-SUMIF('[1]2021'!$E:$E,$A239,'[1]2021'!$G:$G))/12</f>
        <v>0</v>
      </c>
      <c r="P239" s="53">
        <f>+(+SUMIF('[1]2021'!$A:$A,$A239,'[1]2021'!$C:$C)-SUMIF('[1]2021'!$E:$E,$A239,'[1]2021'!$G:$G))/12</f>
        <v>0</v>
      </c>
      <c r="Q239" s="53">
        <f>+(+SUMIF('[1]2021'!$A:$A,$A239,'[1]2021'!$C:$C)-SUMIF('[1]2021'!$E:$E,$A239,'[1]2021'!$G:$G))/12</f>
        <v>0</v>
      </c>
      <c r="R239" s="53">
        <f>+(+SUMIF('[1]2021'!$A:$A,$A239,'[1]2021'!$C:$C)-SUMIF('[1]2021'!$E:$E,$A239,'[1]2021'!$G:$G))/12</f>
        <v>0</v>
      </c>
      <c r="S239" s="53">
        <f>+(+SUMIF('[1]2021'!$A:$A,$A239,'[1]2021'!$C:$C)-SUMIF('[1]2021'!$E:$E,$A239,'[1]2021'!$G:$G))/12</f>
        <v>0</v>
      </c>
      <c r="T239" s="53">
        <f>+(+SUMIF('[1]2021'!$A:$A,$A239,'[1]2021'!$C:$C)-SUMIF('[1]2021'!$E:$E,$A239,'[1]2021'!$G:$G))/12</f>
        <v>0</v>
      </c>
      <c r="U239" s="53">
        <f>+SUM(I239:INDEX(I239:T239,1,Settings!$C$4))</f>
        <v>0</v>
      </c>
      <c r="V239" s="53">
        <f t="shared" si="96"/>
        <v>0</v>
      </c>
      <c r="W239" s="53"/>
      <c r="X239" s="53">
        <f>+SUMIFS(postings!$T:$T,postings!$C:$C,'pl-data'!X$2,postings!$D:$D,'pl-data'!X$3,postings!$I:$I,'pl-data'!$A239)-SUMIFS(postings!$W:$W,postings!$C:$C,'pl-data'!X$2,postings!$D:$D,'pl-data'!X$3,postings!$M:$M,'pl-data'!$A239)</f>
        <v>0</v>
      </c>
      <c r="Y239" s="53">
        <f>+SUMIFS(postings!$T:$T,postings!$C:$C,'pl-data'!Y$2,postings!$D:$D,'pl-data'!Y$3,postings!$I:$I,'pl-data'!$A239)-SUMIFS(postings!$W:$W,postings!$C:$C,'pl-data'!Y$2,postings!$D:$D,'pl-data'!Y$3,postings!$M:$M,'pl-data'!$A239)</f>
        <v>0</v>
      </c>
      <c r="Z239" s="53">
        <f>+SUMIFS(postings!$T:$T,postings!$C:$C,'pl-data'!Z$2,postings!$D:$D,'pl-data'!Z$3,postings!$I:$I,'pl-data'!$A239)-SUMIFS(postings!$W:$W,postings!$C:$C,'pl-data'!Z$2,postings!$D:$D,'pl-data'!Z$3,postings!$M:$M,'pl-data'!$A239)</f>
        <v>0</v>
      </c>
      <c r="AA239" s="53">
        <f>+SUMIFS(postings!$T:$T,postings!$C:$C,'pl-data'!AA$2,postings!$D:$D,'pl-data'!AA$3,postings!$I:$I,'pl-data'!$A239)-SUMIFS(postings!$W:$W,postings!$C:$C,'pl-data'!AA$2,postings!$D:$D,'pl-data'!AA$3,postings!$M:$M,'pl-data'!$A239)</f>
        <v>0</v>
      </c>
      <c r="AB239" s="53">
        <f>+SUMIFS(postings!$T:$T,postings!$C:$C,'pl-data'!AB$2,postings!$D:$D,'pl-data'!AB$3,postings!$I:$I,'pl-data'!$A239)-SUMIFS(postings!$W:$W,postings!$C:$C,'pl-data'!AB$2,postings!$D:$D,'pl-data'!AB$3,postings!$M:$M,'pl-data'!$A239)</f>
        <v>0</v>
      </c>
      <c r="AC239" s="53">
        <f>+SUMIFS(postings!$T:$T,postings!$C:$C,'pl-data'!AC$2,postings!$D:$D,'pl-data'!AC$3,postings!$I:$I,'pl-data'!$A239)-SUMIFS(postings!$W:$W,postings!$C:$C,'pl-data'!AC$2,postings!$D:$D,'pl-data'!AC$3,postings!$M:$M,'pl-data'!$A239)</f>
        <v>0</v>
      </c>
      <c r="AD239" s="53">
        <f>+SUMIFS(postings!$T:$T,postings!$C:$C,'pl-data'!AD$2,postings!$D:$D,'pl-data'!AD$3,postings!$I:$I,'pl-data'!$A239)-SUMIFS(postings!$W:$W,postings!$C:$C,'pl-data'!AD$2,postings!$D:$D,'pl-data'!AD$3,postings!$M:$M,'pl-data'!$A239)</f>
        <v>0</v>
      </c>
      <c r="AE239" s="53">
        <f>+SUMIFS(postings!$T:$T,postings!$C:$C,'pl-data'!AE$2,postings!$D:$D,'pl-data'!AE$3,postings!$I:$I,'pl-data'!$A239)-SUMIFS(postings!$W:$W,postings!$C:$C,'pl-data'!AE$2,postings!$D:$D,'pl-data'!AE$3,postings!$M:$M,'pl-data'!$A239)</f>
        <v>0</v>
      </c>
      <c r="AF239" s="53">
        <f>+SUMIFS(postings!$T:$T,postings!$C:$C,'pl-data'!AF$2,postings!$D:$D,'pl-data'!AF$3,postings!$I:$I,'pl-data'!$A239)-SUMIFS(postings!$W:$W,postings!$C:$C,'pl-data'!AF$2,postings!$D:$D,'pl-data'!AF$3,postings!$M:$M,'pl-data'!$A239)</f>
        <v>0</v>
      </c>
      <c r="AG239" s="53">
        <f>+SUMIFS(postings!$T:$T,postings!$C:$C,'pl-data'!AG$2,postings!$D:$D,'pl-data'!AG$3,postings!$I:$I,'pl-data'!$A239)-SUMIFS(postings!$W:$W,postings!$C:$C,'pl-data'!AG$2,postings!$D:$D,'pl-data'!AG$3,postings!$M:$M,'pl-data'!$A239)</f>
        <v>0</v>
      </c>
      <c r="AH239" s="53">
        <f>+SUMIFS(postings!$T:$T,postings!$C:$C,'pl-data'!AH$2,postings!$D:$D,'pl-data'!AH$3,postings!$I:$I,'pl-data'!$A239)-SUMIFS(postings!$W:$W,postings!$C:$C,'pl-data'!AH$2,postings!$D:$D,'pl-data'!AH$3,postings!$M:$M,'pl-data'!$A239)</f>
        <v>0</v>
      </c>
      <c r="AI239" s="53">
        <f>+SUMIFS(postings!$T:$T,postings!$C:$C,'pl-data'!AI$2,postings!$D:$D,'pl-data'!AI$3,postings!$I:$I,'pl-data'!$A239)-SUMIFS(postings!$W:$W,postings!$C:$C,'pl-data'!AI$2,postings!$D:$D,'pl-data'!AI$3,postings!$M:$M,'pl-data'!$A239)</f>
        <v>0</v>
      </c>
      <c r="AJ239" s="53">
        <f>+SUM(X239:INDEX(X239:AI239,1,Settings!$C$4))</f>
        <v>0</v>
      </c>
      <c r="AK239" s="53">
        <f t="shared" si="97"/>
        <v>0</v>
      </c>
      <c r="AL239" s="53"/>
      <c r="AM239" s="53">
        <f t="shared" si="98"/>
        <v>0</v>
      </c>
      <c r="AN239" s="53">
        <f t="shared" si="99"/>
        <v>0</v>
      </c>
      <c r="AO239" s="53">
        <f t="shared" si="100"/>
        <v>0</v>
      </c>
      <c r="AP239" s="53">
        <f t="shared" si="101"/>
        <v>0</v>
      </c>
      <c r="AQ239" s="53">
        <f t="shared" si="102"/>
        <v>0</v>
      </c>
      <c r="AR239" s="53">
        <f t="shared" si="103"/>
        <v>0</v>
      </c>
      <c r="AS239" s="53">
        <f t="shared" si="104"/>
        <v>0</v>
      </c>
      <c r="AT239" s="53">
        <f t="shared" si="105"/>
        <v>0</v>
      </c>
      <c r="AU239" s="53">
        <f t="shared" si="106"/>
        <v>0</v>
      </c>
      <c r="AV239" s="53">
        <f t="shared" si="107"/>
        <v>0</v>
      </c>
      <c r="AW239" s="53">
        <f t="shared" si="108"/>
        <v>0</v>
      </c>
      <c r="AX239" s="53">
        <f t="shared" si="109"/>
        <v>0</v>
      </c>
      <c r="AY239" s="53">
        <f>+SUM(AM239:INDEX(AM239:AX239,1,Settings!$C$4))</f>
        <v>0</v>
      </c>
      <c r="AZ239" s="53">
        <f t="shared" si="110"/>
        <v>0</v>
      </c>
      <c r="BA239" s="53"/>
      <c r="BB239" s="53">
        <f t="shared" si="111"/>
        <v>0</v>
      </c>
      <c r="BC239" s="53">
        <f t="shared" si="112"/>
        <v>0</v>
      </c>
      <c r="BD239" s="53">
        <f t="shared" si="113"/>
        <v>0</v>
      </c>
      <c r="BE239" s="53">
        <f t="shared" si="114"/>
        <v>0</v>
      </c>
      <c r="BF239" s="53">
        <f t="shared" si="115"/>
        <v>0</v>
      </c>
      <c r="BG239" s="53">
        <f t="shared" si="116"/>
        <v>0</v>
      </c>
      <c r="BH239" s="53">
        <f t="shared" si="117"/>
        <v>0</v>
      </c>
      <c r="BI239" s="53">
        <f t="shared" si="118"/>
        <v>0</v>
      </c>
      <c r="BJ239" s="53">
        <f t="shared" si="119"/>
        <v>0</v>
      </c>
      <c r="BK239" s="53">
        <f t="shared" si="120"/>
        <v>0</v>
      </c>
      <c r="BL239" s="53">
        <f t="shared" si="121"/>
        <v>0</v>
      </c>
      <c r="BM239" s="53">
        <f t="shared" si="122"/>
        <v>0</v>
      </c>
      <c r="BN239" s="53">
        <f t="shared" si="123"/>
        <v>0</v>
      </c>
      <c r="BO239" s="53"/>
      <c r="BP239" s="53">
        <f t="shared" si="124"/>
        <v>0</v>
      </c>
      <c r="BQ239" s="53"/>
      <c r="BR239" s="53">
        <f t="shared" si="125"/>
        <v>0</v>
      </c>
    </row>
    <row r="240" spans="1:70" x14ac:dyDescent="0.2">
      <c r="A240" s="6">
        <v>3550</v>
      </c>
      <c r="B240" s="6" t="str">
        <f>+VLOOKUP(A240,masterfile!B:C,2,FALSE)</f>
        <v>Steuerfreier EU-Erwerb</v>
      </c>
      <c r="D240" s="53">
        <f>+SUMIF('[1]2017'!$A:$A,$A240,'[1]2017'!$C:$C)-SUMIF('[1]2017'!$E:$E,$A240,'[1]2017'!$G:$G)</f>
        <v>0</v>
      </c>
      <c r="E240" s="53">
        <f>+SUMIF('[1]2018'!$A:$A,$A240,'[1]2018'!$C:$C)-SUMIF('[1]2018'!$E:$E,$A240,'[1]2018'!$G:$G)</f>
        <v>0</v>
      </c>
      <c r="F240" s="53">
        <f>+SUMIF('[1]2019'!$A:$A,$A240,'[1]2019'!$C:$C)-SUMIF('[1]2019'!$E:$E,$A240,'[1]2019'!$G:$G)</f>
        <v>0</v>
      </c>
      <c r="G240" s="53">
        <f>+SUMIF('[1]2020'!$A:$A,$A240,'[1]2020'!$C:$C)-SUMIF('[1]2020'!$E:$E,$A240,'[1]2020'!$G:$G)</f>
        <v>0</v>
      </c>
      <c r="H240" s="53"/>
      <c r="I240" s="53">
        <f>+(+SUMIF('[1]2021'!$A:$A,$A240,'[1]2021'!$C:$C)-SUMIF('[1]2021'!$E:$E,$A240,'[1]2021'!$G:$G))/12</f>
        <v>0</v>
      </c>
      <c r="J240" s="53">
        <f>+(+SUMIF('[1]2021'!$A:$A,$A240,'[1]2021'!$C:$C)-SUMIF('[1]2021'!$E:$E,$A240,'[1]2021'!$G:$G))/12</f>
        <v>0</v>
      </c>
      <c r="K240" s="53">
        <f>+(+SUMIF('[1]2021'!$A:$A,$A240,'[1]2021'!$C:$C)-SUMIF('[1]2021'!$E:$E,$A240,'[1]2021'!$G:$G))/12</f>
        <v>0</v>
      </c>
      <c r="L240" s="53">
        <f>+(+SUMIF('[1]2021'!$A:$A,$A240,'[1]2021'!$C:$C)-SUMIF('[1]2021'!$E:$E,$A240,'[1]2021'!$G:$G))/12</f>
        <v>0</v>
      </c>
      <c r="M240" s="53">
        <f>+(+SUMIF('[1]2021'!$A:$A,$A240,'[1]2021'!$C:$C)-SUMIF('[1]2021'!$E:$E,$A240,'[1]2021'!$G:$G))/12</f>
        <v>0</v>
      </c>
      <c r="N240" s="53">
        <f>+(+SUMIF('[1]2021'!$A:$A,$A240,'[1]2021'!$C:$C)-SUMIF('[1]2021'!$E:$E,$A240,'[1]2021'!$G:$G))/12</f>
        <v>0</v>
      </c>
      <c r="O240" s="53">
        <f>+(+SUMIF('[1]2021'!$A:$A,$A240,'[1]2021'!$C:$C)-SUMIF('[1]2021'!$E:$E,$A240,'[1]2021'!$G:$G))/12</f>
        <v>0</v>
      </c>
      <c r="P240" s="53">
        <f>+(+SUMIF('[1]2021'!$A:$A,$A240,'[1]2021'!$C:$C)-SUMIF('[1]2021'!$E:$E,$A240,'[1]2021'!$G:$G))/12</f>
        <v>0</v>
      </c>
      <c r="Q240" s="53">
        <f>+(+SUMIF('[1]2021'!$A:$A,$A240,'[1]2021'!$C:$C)-SUMIF('[1]2021'!$E:$E,$A240,'[1]2021'!$G:$G))/12</f>
        <v>0</v>
      </c>
      <c r="R240" s="53">
        <f>+(+SUMIF('[1]2021'!$A:$A,$A240,'[1]2021'!$C:$C)-SUMIF('[1]2021'!$E:$E,$A240,'[1]2021'!$G:$G))/12</f>
        <v>0</v>
      </c>
      <c r="S240" s="53">
        <f>+(+SUMIF('[1]2021'!$A:$A,$A240,'[1]2021'!$C:$C)-SUMIF('[1]2021'!$E:$E,$A240,'[1]2021'!$G:$G))/12</f>
        <v>0</v>
      </c>
      <c r="T240" s="53">
        <f>+(+SUMIF('[1]2021'!$A:$A,$A240,'[1]2021'!$C:$C)-SUMIF('[1]2021'!$E:$E,$A240,'[1]2021'!$G:$G))/12</f>
        <v>0</v>
      </c>
      <c r="U240" s="53">
        <f>+SUM(I240:INDEX(I240:T240,1,Settings!$C$4))</f>
        <v>0</v>
      </c>
      <c r="V240" s="53">
        <f t="shared" si="96"/>
        <v>0</v>
      </c>
      <c r="W240" s="53"/>
      <c r="X240" s="53">
        <f>+SUMIFS(postings!$T:$T,postings!$C:$C,'pl-data'!X$2,postings!$D:$D,'pl-data'!X$3,postings!$I:$I,'pl-data'!$A240)-SUMIFS(postings!$W:$W,postings!$C:$C,'pl-data'!X$2,postings!$D:$D,'pl-data'!X$3,postings!$M:$M,'pl-data'!$A240)</f>
        <v>0</v>
      </c>
      <c r="Y240" s="53">
        <f>+SUMIFS(postings!$T:$T,postings!$C:$C,'pl-data'!Y$2,postings!$D:$D,'pl-data'!Y$3,postings!$I:$I,'pl-data'!$A240)-SUMIFS(postings!$W:$W,postings!$C:$C,'pl-data'!Y$2,postings!$D:$D,'pl-data'!Y$3,postings!$M:$M,'pl-data'!$A240)</f>
        <v>0</v>
      </c>
      <c r="Z240" s="53">
        <f>+SUMIFS(postings!$T:$T,postings!$C:$C,'pl-data'!Z$2,postings!$D:$D,'pl-data'!Z$3,postings!$I:$I,'pl-data'!$A240)-SUMIFS(postings!$W:$W,postings!$C:$C,'pl-data'!Z$2,postings!$D:$D,'pl-data'!Z$3,postings!$M:$M,'pl-data'!$A240)</f>
        <v>0</v>
      </c>
      <c r="AA240" s="53">
        <f>+SUMIFS(postings!$T:$T,postings!$C:$C,'pl-data'!AA$2,postings!$D:$D,'pl-data'!AA$3,postings!$I:$I,'pl-data'!$A240)-SUMIFS(postings!$W:$W,postings!$C:$C,'pl-data'!AA$2,postings!$D:$D,'pl-data'!AA$3,postings!$M:$M,'pl-data'!$A240)</f>
        <v>0</v>
      </c>
      <c r="AB240" s="53">
        <f>+SUMIFS(postings!$T:$T,postings!$C:$C,'pl-data'!AB$2,postings!$D:$D,'pl-data'!AB$3,postings!$I:$I,'pl-data'!$A240)-SUMIFS(postings!$W:$W,postings!$C:$C,'pl-data'!AB$2,postings!$D:$D,'pl-data'!AB$3,postings!$M:$M,'pl-data'!$A240)</f>
        <v>0</v>
      </c>
      <c r="AC240" s="53">
        <f>+SUMIFS(postings!$T:$T,postings!$C:$C,'pl-data'!AC$2,postings!$D:$D,'pl-data'!AC$3,postings!$I:$I,'pl-data'!$A240)-SUMIFS(postings!$W:$W,postings!$C:$C,'pl-data'!AC$2,postings!$D:$D,'pl-data'!AC$3,postings!$M:$M,'pl-data'!$A240)</f>
        <v>0</v>
      </c>
      <c r="AD240" s="53">
        <f>+SUMIFS(postings!$T:$T,postings!$C:$C,'pl-data'!AD$2,postings!$D:$D,'pl-data'!AD$3,postings!$I:$I,'pl-data'!$A240)-SUMIFS(postings!$W:$W,postings!$C:$C,'pl-data'!AD$2,postings!$D:$D,'pl-data'!AD$3,postings!$M:$M,'pl-data'!$A240)</f>
        <v>0</v>
      </c>
      <c r="AE240" s="53">
        <f>+SUMIFS(postings!$T:$T,postings!$C:$C,'pl-data'!AE$2,postings!$D:$D,'pl-data'!AE$3,postings!$I:$I,'pl-data'!$A240)-SUMIFS(postings!$W:$W,postings!$C:$C,'pl-data'!AE$2,postings!$D:$D,'pl-data'!AE$3,postings!$M:$M,'pl-data'!$A240)</f>
        <v>0</v>
      </c>
      <c r="AF240" s="53">
        <f>+SUMIFS(postings!$T:$T,postings!$C:$C,'pl-data'!AF$2,postings!$D:$D,'pl-data'!AF$3,postings!$I:$I,'pl-data'!$A240)-SUMIFS(postings!$W:$W,postings!$C:$C,'pl-data'!AF$2,postings!$D:$D,'pl-data'!AF$3,postings!$M:$M,'pl-data'!$A240)</f>
        <v>0</v>
      </c>
      <c r="AG240" s="53">
        <f>+SUMIFS(postings!$T:$T,postings!$C:$C,'pl-data'!AG$2,postings!$D:$D,'pl-data'!AG$3,postings!$I:$I,'pl-data'!$A240)-SUMIFS(postings!$W:$W,postings!$C:$C,'pl-data'!AG$2,postings!$D:$D,'pl-data'!AG$3,postings!$M:$M,'pl-data'!$A240)</f>
        <v>0</v>
      </c>
      <c r="AH240" s="53">
        <f>+SUMIFS(postings!$T:$T,postings!$C:$C,'pl-data'!AH$2,postings!$D:$D,'pl-data'!AH$3,postings!$I:$I,'pl-data'!$A240)-SUMIFS(postings!$W:$W,postings!$C:$C,'pl-data'!AH$2,postings!$D:$D,'pl-data'!AH$3,postings!$M:$M,'pl-data'!$A240)</f>
        <v>0</v>
      </c>
      <c r="AI240" s="53">
        <f>+SUMIFS(postings!$T:$T,postings!$C:$C,'pl-data'!AI$2,postings!$D:$D,'pl-data'!AI$3,postings!$I:$I,'pl-data'!$A240)-SUMIFS(postings!$W:$W,postings!$C:$C,'pl-data'!AI$2,postings!$D:$D,'pl-data'!AI$3,postings!$M:$M,'pl-data'!$A240)</f>
        <v>0</v>
      </c>
      <c r="AJ240" s="53">
        <f>+SUM(X240:INDEX(X240:AI240,1,Settings!$C$4))</f>
        <v>0</v>
      </c>
      <c r="AK240" s="53">
        <f t="shared" si="97"/>
        <v>0</v>
      </c>
      <c r="AL240" s="53"/>
      <c r="AM240" s="53">
        <f t="shared" si="98"/>
        <v>0</v>
      </c>
      <c r="AN240" s="53">
        <f t="shared" si="99"/>
        <v>0</v>
      </c>
      <c r="AO240" s="53">
        <f t="shared" si="100"/>
        <v>0</v>
      </c>
      <c r="AP240" s="53">
        <f t="shared" si="101"/>
        <v>0</v>
      </c>
      <c r="AQ240" s="53">
        <f t="shared" si="102"/>
        <v>0</v>
      </c>
      <c r="AR240" s="53">
        <f t="shared" si="103"/>
        <v>0</v>
      </c>
      <c r="AS240" s="53">
        <f t="shared" si="104"/>
        <v>0</v>
      </c>
      <c r="AT240" s="53">
        <f t="shared" si="105"/>
        <v>0</v>
      </c>
      <c r="AU240" s="53">
        <f t="shared" si="106"/>
        <v>0</v>
      </c>
      <c r="AV240" s="53">
        <f t="shared" si="107"/>
        <v>0</v>
      </c>
      <c r="AW240" s="53">
        <f t="shared" si="108"/>
        <v>0</v>
      </c>
      <c r="AX240" s="53">
        <f t="shared" si="109"/>
        <v>0</v>
      </c>
      <c r="AY240" s="53">
        <f>+SUM(AM240:INDEX(AM240:AX240,1,Settings!$C$4))</f>
        <v>0</v>
      </c>
      <c r="AZ240" s="53">
        <f t="shared" si="110"/>
        <v>0</v>
      </c>
      <c r="BA240" s="53"/>
      <c r="BB240" s="53">
        <f t="shared" si="111"/>
        <v>0</v>
      </c>
      <c r="BC240" s="53">
        <f t="shared" si="112"/>
        <v>0</v>
      </c>
      <c r="BD240" s="53">
        <f t="shared" si="113"/>
        <v>0</v>
      </c>
      <c r="BE240" s="53">
        <f t="shared" si="114"/>
        <v>0</v>
      </c>
      <c r="BF240" s="53">
        <f t="shared" si="115"/>
        <v>0</v>
      </c>
      <c r="BG240" s="53">
        <f t="shared" si="116"/>
        <v>0</v>
      </c>
      <c r="BH240" s="53">
        <f t="shared" si="117"/>
        <v>0</v>
      </c>
      <c r="BI240" s="53">
        <f t="shared" si="118"/>
        <v>0</v>
      </c>
      <c r="BJ240" s="53">
        <f t="shared" si="119"/>
        <v>0</v>
      </c>
      <c r="BK240" s="53">
        <f t="shared" si="120"/>
        <v>0</v>
      </c>
      <c r="BL240" s="53">
        <f t="shared" si="121"/>
        <v>0</v>
      </c>
      <c r="BM240" s="53">
        <f t="shared" si="122"/>
        <v>0</v>
      </c>
      <c r="BN240" s="53">
        <f t="shared" si="123"/>
        <v>0</v>
      </c>
      <c r="BO240" s="53"/>
      <c r="BP240" s="53">
        <f t="shared" si="124"/>
        <v>0</v>
      </c>
      <c r="BQ240" s="53"/>
      <c r="BR240" s="53">
        <f t="shared" si="125"/>
        <v>0</v>
      </c>
    </row>
    <row r="241" spans="1:70" x14ac:dyDescent="0.2">
      <c r="A241" s="6">
        <v>3551</v>
      </c>
      <c r="B241" s="6" t="str">
        <f>+VLOOKUP(A241,masterfile!B:C,2,FALSE)</f>
        <v>Wareneingang, im Drittland steuerbar</v>
      </c>
      <c r="D241" s="53">
        <f>+SUMIF('[1]2017'!$A:$A,$A241,'[1]2017'!$C:$C)-SUMIF('[1]2017'!$E:$E,$A241,'[1]2017'!$G:$G)</f>
        <v>0</v>
      </c>
      <c r="E241" s="53">
        <f>+SUMIF('[1]2018'!$A:$A,$A241,'[1]2018'!$C:$C)-SUMIF('[1]2018'!$E:$E,$A241,'[1]2018'!$G:$G)</f>
        <v>0</v>
      </c>
      <c r="F241" s="53">
        <f>+SUMIF('[1]2019'!$A:$A,$A241,'[1]2019'!$C:$C)-SUMIF('[1]2019'!$E:$E,$A241,'[1]2019'!$G:$G)</f>
        <v>0</v>
      </c>
      <c r="G241" s="53">
        <f>+SUMIF('[1]2020'!$A:$A,$A241,'[1]2020'!$C:$C)-SUMIF('[1]2020'!$E:$E,$A241,'[1]2020'!$G:$G)</f>
        <v>0</v>
      </c>
      <c r="H241" s="53"/>
      <c r="I241" s="53">
        <f>+(+SUMIF('[1]2021'!$A:$A,$A241,'[1]2021'!$C:$C)-SUMIF('[1]2021'!$E:$E,$A241,'[1]2021'!$G:$G))/12</f>
        <v>0</v>
      </c>
      <c r="J241" s="53">
        <f>+(+SUMIF('[1]2021'!$A:$A,$A241,'[1]2021'!$C:$C)-SUMIF('[1]2021'!$E:$E,$A241,'[1]2021'!$G:$G))/12</f>
        <v>0</v>
      </c>
      <c r="K241" s="53">
        <f>+(+SUMIF('[1]2021'!$A:$A,$A241,'[1]2021'!$C:$C)-SUMIF('[1]2021'!$E:$E,$A241,'[1]2021'!$G:$G))/12</f>
        <v>0</v>
      </c>
      <c r="L241" s="53">
        <f>+(+SUMIF('[1]2021'!$A:$A,$A241,'[1]2021'!$C:$C)-SUMIF('[1]2021'!$E:$E,$A241,'[1]2021'!$G:$G))/12</f>
        <v>0</v>
      </c>
      <c r="M241" s="53">
        <f>+(+SUMIF('[1]2021'!$A:$A,$A241,'[1]2021'!$C:$C)-SUMIF('[1]2021'!$E:$E,$A241,'[1]2021'!$G:$G))/12</f>
        <v>0</v>
      </c>
      <c r="N241" s="53">
        <f>+(+SUMIF('[1]2021'!$A:$A,$A241,'[1]2021'!$C:$C)-SUMIF('[1]2021'!$E:$E,$A241,'[1]2021'!$G:$G))/12</f>
        <v>0</v>
      </c>
      <c r="O241" s="53">
        <f>+(+SUMIF('[1]2021'!$A:$A,$A241,'[1]2021'!$C:$C)-SUMIF('[1]2021'!$E:$E,$A241,'[1]2021'!$G:$G))/12</f>
        <v>0</v>
      </c>
      <c r="P241" s="53">
        <f>+(+SUMIF('[1]2021'!$A:$A,$A241,'[1]2021'!$C:$C)-SUMIF('[1]2021'!$E:$E,$A241,'[1]2021'!$G:$G))/12</f>
        <v>0</v>
      </c>
      <c r="Q241" s="53">
        <f>+(+SUMIF('[1]2021'!$A:$A,$A241,'[1]2021'!$C:$C)-SUMIF('[1]2021'!$E:$E,$A241,'[1]2021'!$G:$G))/12</f>
        <v>0</v>
      </c>
      <c r="R241" s="53">
        <f>+(+SUMIF('[1]2021'!$A:$A,$A241,'[1]2021'!$C:$C)-SUMIF('[1]2021'!$E:$E,$A241,'[1]2021'!$G:$G))/12</f>
        <v>0</v>
      </c>
      <c r="S241" s="53">
        <f>+(+SUMIF('[1]2021'!$A:$A,$A241,'[1]2021'!$C:$C)-SUMIF('[1]2021'!$E:$E,$A241,'[1]2021'!$G:$G))/12</f>
        <v>0</v>
      </c>
      <c r="T241" s="53">
        <f>+(+SUMIF('[1]2021'!$A:$A,$A241,'[1]2021'!$C:$C)-SUMIF('[1]2021'!$E:$E,$A241,'[1]2021'!$G:$G))/12</f>
        <v>0</v>
      </c>
      <c r="U241" s="53">
        <f>+SUM(I241:INDEX(I241:T241,1,Settings!$C$4))</f>
        <v>0</v>
      </c>
      <c r="V241" s="53">
        <f t="shared" si="96"/>
        <v>0</v>
      </c>
      <c r="W241" s="53"/>
      <c r="X241" s="53">
        <f>+SUMIFS(postings!$T:$T,postings!$C:$C,'pl-data'!X$2,postings!$D:$D,'pl-data'!X$3,postings!$I:$I,'pl-data'!$A241)-SUMIFS(postings!$W:$W,postings!$C:$C,'pl-data'!X$2,postings!$D:$D,'pl-data'!X$3,postings!$M:$M,'pl-data'!$A241)</f>
        <v>0</v>
      </c>
      <c r="Y241" s="53">
        <f>+SUMIFS(postings!$T:$T,postings!$C:$C,'pl-data'!Y$2,postings!$D:$D,'pl-data'!Y$3,postings!$I:$I,'pl-data'!$A241)-SUMIFS(postings!$W:$W,postings!$C:$C,'pl-data'!Y$2,postings!$D:$D,'pl-data'!Y$3,postings!$M:$M,'pl-data'!$A241)</f>
        <v>0</v>
      </c>
      <c r="Z241" s="53">
        <f>+SUMIFS(postings!$T:$T,postings!$C:$C,'pl-data'!Z$2,postings!$D:$D,'pl-data'!Z$3,postings!$I:$I,'pl-data'!$A241)-SUMIFS(postings!$W:$W,postings!$C:$C,'pl-data'!Z$2,postings!$D:$D,'pl-data'!Z$3,postings!$M:$M,'pl-data'!$A241)</f>
        <v>0</v>
      </c>
      <c r="AA241" s="53">
        <f>+SUMIFS(postings!$T:$T,postings!$C:$C,'pl-data'!AA$2,postings!$D:$D,'pl-data'!AA$3,postings!$I:$I,'pl-data'!$A241)-SUMIFS(postings!$W:$W,postings!$C:$C,'pl-data'!AA$2,postings!$D:$D,'pl-data'!AA$3,postings!$M:$M,'pl-data'!$A241)</f>
        <v>0</v>
      </c>
      <c r="AB241" s="53">
        <f>+SUMIFS(postings!$T:$T,postings!$C:$C,'pl-data'!AB$2,postings!$D:$D,'pl-data'!AB$3,postings!$I:$I,'pl-data'!$A241)-SUMIFS(postings!$W:$W,postings!$C:$C,'pl-data'!AB$2,postings!$D:$D,'pl-data'!AB$3,postings!$M:$M,'pl-data'!$A241)</f>
        <v>0</v>
      </c>
      <c r="AC241" s="53">
        <f>+SUMIFS(postings!$T:$T,postings!$C:$C,'pl-data'!AC$2,postings!$D:$D,'pl-data'!AC$3,postings!$I:$I,'pl-data'!$A241)-SUMIFS(postings!$W:$W,postings!$C:$C,'pl-data'!AC$2,postings!$D:$D,'pl-data'!AC$3,postings!$M:$M,'pl-data'!$A241)</f>
        <v>0</v>
      </c>
      <c r="AD241" s="53">
        <f>+SUMIFS(postings!$T:$T,postings!$C:$C,'pl-data'!AD$2,postings!$D:$D,'pl-data'!AD$3,postings!$I:$I,'pl-data'!$A241)-SUMIFS(postings!$W:$W,postings!$C:$C,'pl-data'!AD$2,postings!$D:$D,'pl-data'!AD$3,postings!$M:$M,'pl-data'!$A241)</f>
        <v>0</v>
      </c>
      <c r="AE241" s="53">
        <f>+SUMIFS(postings!$T:$T,postings!$C:$C,'pl-data'!AE$2,postings!$D:$D,'pl-data'!AE$3,postings!$I:$I,'pl-data'!$A241)-SUMIFS(postings!$W:$W,postings!$C:$C,'pl-data'!AE$2,postings!$D:$D,'pl-data'!AE$3,postings!$M:$M,'pl-data'!$A241)</f>
        <v>0</v>
      </c>
      <c r="AF241" s="53">
        <f>+SUMIFS(postings!$T:$T,postings!$C:$C,'pl-data'!AF$2,postings!$D:$D,'pl-data'!AF$3,postings!$I:$I,'pl-data'!$A241)-SUMIFS(postings!$W:$W,postings!$C:$C,'pl-data'!AF$2,postings!$D:$D,'pl-data'!AF$3,postings!$M:$M,'pl-data'!$A241)</f>
        <v>0</v>
      </c>
      <c r="AG241" s="53">
        <f>+SUMIFS(postings!$T:$T,postings!$C:$C,'pl-data'!AG$2,postings!$D:$D,'pl-data'!AG$3,postings!$I:$I,'pl-data'!$A241)-SUMIFS(postings!$W:$W,postings!$C:$C,'pl-data'!AG$2,postings!$D:$D,'pl-data'!AG$3,postings!$M:$M,'pl-data'!$A241)</f>
        <v>0</v>
      </c>
      <c r="AH241" s="53">
        <f>+SUMIFS(postings!$T:$T,postings!$C:$C,'pl-data'!AH$2,postings!$D:$D,'pl-data'!AH$3,postings!$I:$I,'pl-data'!$A241)-SUMIFS(postings!$W:$W,postings!$C:$C,'pl-data'!AH$2,postings!$D:$D,'pl-data'!AH$3,postings!$M:$M,'pl-data'!$A241)</f>
        <v>0</v>
      </c>
      <c r="AI241" s="53">
        <f>+SUMIFS(postings!$T:$T,postings!$C:$C,'pl-data'!AI$2,postings!$D:$D,'pl-data'!AI$3,postings!$I:$I,'pl-data'!$A241)-SUMIFS(postings!$W:$W,postings!$C:$C,'pl-data'!AI$2,postings!$D:$D,'pl-data'!AI$3,postings!$M:$M,'pl-data'!$A241)</f>
        <v>0</v>
      </c>
      <c r="AJ241" s="53">
        <f>+SUM(X241:INDEX(X241:AI241,1,Settings!$C$4))</f>
        <v>0</v>
      </c>
      <c r="AK241" s="53">
        <f t="shared" si="97"/>
        <v>0</v>
      </c>
      <c r="AL241" s="53"/>
      <c r="AM241" s="53">
        <f t="shared" si="98"/>
        <v>0</v>
      </c>
      <c r="AN241" s="53">
        <f t="shared" si="99"/>
        <v>0</v>
      </c>
      <c r="AO241" s="53">
        <f t="shared" si="100"/>
        <v>0</v>
      </c>
      <c r="AP241" s="53">
        <f t="shared" si="101"/>
        <v>0</v>
      </c>
      <c r="AQ241" s="53">
        <f t="shared" si="102"/>
        <v>0</v>
      </c>
      <c r="AR241" s="53">
        <f t="shared" si="103"/>
        <v>0</v>
      </c>
      <c r="AS241" s="53">
        <f t="shared" si="104"/>
        <v>0</v>
      </c>
      <c r="AT241" s="53">
        <f t="shared" si="105"/>
        <v>0</v>
      </c>
      <c r="AU241" s="53">
        <f t="shared" si="106"/>
        <v>0</v>
      </c>
      <c r="AV241" s="53">
        <f t="shared" si="107"/>
        <v>0</v>
      </c>
      <c r="AW241" s="53">
        <f t="shared" si="108"/>
        <v>0</v>
      </c>
      <c r="AX241" s="53">
        <f t="shared" si="109"/>
        <v>0</v>
      </c>
      <c r="AY241" s="53">
        <f>+SUM(AM241:INDEX(AM241:AX241,1,Settings!$C$4))</f>
        <v>0</v>
      </c>
      <c r="AZ241" s="53">
        <f t="shared" si="110"/>
        <v>0</v>
      </c>
      <c r="BA241" s="53"/>
      <c r="BB241" s="53">
        <f t="shared" si="111"/>
        <v>0</v>
      </c>
      <c r="BC241" s="53">
        <f t="shared" si="112"/>
        <v>0</v>
      </c>
      <c r="BD241" s="53">
        <f t="shared" si="113"/>
        <v>0</v>
      </c>
      <c r="BE241" s="53">
        <f t="shared" si="114"/>
        <v>0</v>
      </c>
      <c r="BF241" s="53">
        <f t="shared" si="115"/>
        <v>0</v>
      </c>
      <c r="BG241" s="53">
        <f t="shared" si="116"/>
        <v>0</v>
      </c>
      <c r="BH241" s="53">
        <f t="shared" si="117"/>
        <v>0</v>
      </c>
      <c r="BI241" s="53">
        <f t="shared" si="118"/>
        <v>0</v>
      </c>
      <c r="BJ241" s="53">
        <f t="shared" si="119"/>
        <v>0</v>
      </c>
      <c r="BK241" s="53">
        <f t="shared" si="120"/>
        <v>0</v>
      </c>
      <c r="BL241" s="53">
        <f t="shared" si="121"/>
        <v>0</v>
      </c>
      <c r="BM241" s="53">
        <f t="shared" si="122"/>
        <v>0</v>
      </c>
      <c r="BN241" s="53">
        <f t="shared" si="123"/>
        <v>0</v>
      </c>
      <c r="BO241" s="53"/>
      <c r="BP241" s="53">
        <f t="shared" si="124"/>
        <v>0</v>
      </c>
      <c r="BQ241" s="53"/>
      <c r="BR241" s="53">
        <f t="shared" si="125"/>
        <v>0</v>
      </c>
    </row>
    <row r="242" spans="1:70" x14ac:dyDescent="0.2">
      <c r="A242" s="6">
        <v>3552</v>
      </c>
      <c r="B242" s="6" t="str">
        <f>+VLOOKUP(A242,masterfile!B:C,2,FALSE)</f>
        <v>Erwerb 1. Abnehmer im Dreiecksgeschäft</v>
      </c>
      <c r="D242" s="53">
        <f>+SUMIF('[1]2017'!$A:$A,$A242,'[1]2017'!$C:$C)-SUMIF('[1]2017'!$E:$E,$A242,'[1]2017'!$G:$G)</f>
        <v>0</v>
      </c>
      <c r="E242" s="53">
        <f>+SUMIF('[1]2018'!$A:$A,$A242,'[1]2018'!$C:$C)-SUMIF('[1]2018'!$E:$E,$A242,'[1]2018'!$G:$G)</f>
        <v>0</v>
      </c>
      <c r="F242" s="53">
        <f>+SUMIF('[1]2019'!$A:$A,$A242,'[1]2019'!$C:$C)-SUMIF('[1]2019'!$E:$E,$A242,'[1]2019'!$G:$G)</f>
        <v>0</v>
      </c>
      <c r="G242" s="53">
        <f>+SUMIF('[1]2020'!$A:$A,$A242,'[1]2020'!$C:$C)-SUMIF('[1]2020'!$E:$E,$A242,'[1]2020'!$G:$G)</f>
        <v>0</v>
      </c>
      <c r="H242" s="53"/>
      <c r="I242" s="53">
        <f>+(+SUMIF('[1]2021'!$A:$A,$A242,'[1]2021'!$C:$C)-SUMIF('[1]2021'!$E:$E,$A242,'[1]2021'!$G:$G))/12</f>
        <v>0</v>
      </c>
      <c r="J242" s="53">
        <f>+(+SUMIF('[1]2021'!$A:$A,$A242,'[1]2021'!$C:$C)-SUMIF('[1]2021'!$E:$E,$A242,'[1]2021'!$G:$G))/12</f>
        <v>0</v>
      </c>
      <c r="K242" s="53">
        <f>+(+SUMIF('[1]2021'!$A:$A,$A242,'[1]2021'!$C:$C)-SUMIF('[1]2021'!$E:$E,$A242,'[1]2021'!$G:$G))/12</f>
        <v>0</v>
      </c>
      <c r="L242" s="53">
        <f>+(+SUMIF('[1]2021'!$A:$A,$A242,'[1]2021'!$C:$C)-SUMIF('[1]2021'!$E:$E,$A242,'[1]2021'!$G:$G))/12</f>
        <v>0</v>
      </c>
      <c r="M242" s="53">
        <f>+(+SUMIF('[1]2021'!$A:$A,$A242,'[1]2021'!$C:$C)-SUMIF('[1]2021'!$E:$E,$A242,'[1]2021'!$G:$G))/12</f>
        <v>0</v>
      </c>
      <c r="N242" s="53">
        <f>+(+SUMIF('[1]2021'!$A:$A,$A242,'[1]2021'!$C:$C)-SUMIF('[1]2021'!$E:$E,$A242,'[1]2021'!$G:$G))/12</f>
        <v>0</v>
      </c>
      <c r="O242" s="53">
        <f>+(+SUMIF('[1]2021'!$A:$A,$A242,'[1]2021'!$C:$C)-SUMIF('[1]2021'!$E:$E,$A242,'[1]2021'!$G:$G))/12</f>
        <v>0</v>
      </c>
      <c r="P242" s="53">
        <f>+(+SUMIF('[1]2021'!$A:$A,$A242,'[1]2021'!$C:$C)-SUMIF('[1]2021'!$E:$E,$A242,'[1]2021'!$G:$G))/12</f>
        <v>0</v>
      </c>
      <c r="Q242" s="53">
        <f>+(+SUMIF('[1]2021'!$A:$A,$A242,'[1]2021'!$C:$C)-SUMIF('[1]2021'!$E:$E,$A242,'[1]2021'!$G:$G))/12</f>
        <v>0</v>
      </c>
      <c r="R242" s="53">
        <f>+(+SUMIF('[1]2021'!$A:$A,$A242,'[1]2021'!$C:$C)-SUMIF('[1]2021'!$E:$E,$A242,'[1]2021'!$G:$G))/12</f>
        <v>0</v>
      </c>
      <c r="S242" s="53">
        <f>+(+SUMIF('[1]2021'!$A:$A,$A242,'[1]2021'!$C:$C)-SUMIF('[1]2021'!$E:$E,$A242,'[1]2021'!$G:$G))/12</f>
        <v>0</v>
      </c>
      <c r="T242" s="53">
        <f>+(+SUMIF('[1]2021'!$A:$A,$A242,'[1]2021'!$C:$C)-SUMIF('[1]2021'!$E:$E,$A242,'[1]2021'!$G:$G))/12</f>
        <v>0</v>
      </c>
      <c r="U242" s="53">
        <f>+SUM(I242:INDEX(I242:T242,1,Settings!$C$4))</f>
        <v>0</v>
      </c>
      <c r="V242" s="53">
        <f t="shared" si="96"/>
        <v>0</v>
      </c>
      <c r="W242" s="53"/>
      <c r="X242" s="53">
        <f>+SUMIFS(postings!$T:$T,postings!$C:$C,'pl-data'!X$2,postings!$D:$D,'pl-data'!X$3,postings!$I:$I,'pl-data'!$A242)-SUMIFS(postings!$W:$W,postings!$C:$C,'pl-data'!X$2,postings!$D:$D,'pl-data'!X$3,postings!$M:$M,'pl-data'!$A242)</f>
        <v>0</v>
      </c>
      <c r="Y242" s="53">
        <f>+SUMIFS(postings!$T:$T,postings!$C:$C,'pl-data'!Y$2,postings!$D:$D,'pl-data'!Y$3,postings!$I:$I,'pl-data'!$A242)-SUMIFS(postings!$W:$W,postings!$C:$C,'pl-data'!Y$2,postings!$D:$D,'pl-data'!Y$3,postings!$M:$M,'pl-data'!$A242)</f>
        <v>0</v>
      </c>
      <c r="Z242" s="53">
        <f>+SUMIFS(postings!$T:$T,postings!$C:$C,'pl-data'!Z$2,postings!$D:$D,'pl-data'!Z$3,postings!$I:$I,'pl-data'!$A242)-SUMIFS(postings!$W:$W,postings!$C:$C,'pl-data'!Z$2,postings!$D:$D,'pl-data'!Z$3,postings!$M:$M,'pl-data'!$A242)</f>
        <v>0</v>
      </c>
      <c r="AA242" s="53">
        <f>+SUMIFS(postings!$T:$T,postings!$C:$C,'pl-data'!AA$2,postings!$D:$D,'pl-data'!AA$3,postings!$I:$I,'pl-data'!$A242)-SUMIFS(postings!$W:$W,postings!$C:$C,'pl-data'!AA$2,postings!$D:$D,'pl-data'!AA$3,postings!$M:$M,'pl-data'!$A242)</f>
        <v>0</v>
      </c>
      <c r="AB242" s="53">
        <f>+SUMIFS(postings!$T:$T,postings!$C:$C,'pl-data'!AB$2,postings!$D:$D,'pl-data'!AB$3,postings!$I:$I,'pl-data'!$A242)-SUMIFS(postings!$W:$W,postings!$C:$C,'pl-data'!AB$2,postings!$D:$D,'pl-data'!AB$3,postings!$M:$M,'pl-data'!$A242)</f>
        <v>0</v>
      </c>
      <c r="AC242" s="53">
        <f>+SUMIFS(postings!$T:$T,postings!$C:$C,'pl-data'!AC$2,postings!$D:$D,'pl-data'!AC$3,postings!$I:$I,'pl-data'!$A242)-SUMIFS(postings!$W:$W,postings!$C:$C,'pl-data'!AC$2,postings!$D:$D,'pl-data'!AC$3,postings!$M:$M,'pl-data'!$A242)</f>
        <v>0</v>
      </c>
      <c r="AD242" s="53">
        <f>+SUMIFS(postings!$T:$T,postings!$C:$C,'pl-data'!AD$2,postings!$D:$D,'pl-data'!AD$3,postings!$I:$I,'pl-data'!$A242)-SUMIFS(postings!$W:$W,postings!$C:$C,'pl-data'!AD$2,postings!$D:$D,'pl-data'!AD$3,postings!$M:$M,'pl-data'!$A242)</f>
        <v>0</v>
      </c>
      <c r="AE242" s="53">
        <f>+SUMIFS(postings!$T:$T,postings!$C:$C,'pl-data'!AE$2,postings!$D:$D,'pl-data'!AE$3,postings!$I:$I,'pl-data'!$A242)-SUMIFS(postings!$W:$W,postings!$C:$C,'pl-data'!AE$2,postings!$D:$D,'pl-data'!AE$3,postings!$M:$M,'pl-data'!$A242)</f>
        <v>0</v>
      </c>
      <c r="AF242" s="53">
        <f>+SUMIFS(postings!$T:$T,postings!$C:$C,'pl-data'!AF$2,postings!$D:$D,'pl-data'!AF$3,postings!$I:$I,'pl-data'!$A242)-SUMIFS(postings!$W:$W,postings!$C:$C,'pl-data'!AF$2,postings!$D:$D,'pl-data'!AF$3,postings!$M:$M,'pl-data'!$A242)</f>
        <v>0</v>
      </c>
      <c r="AG242" s="53">
        <f>+SUMIFS(postings!$T:$T,postings!$C:$C,'pl-data'!AG$2,postings!$D:$D,'pl-data'!AG$3,postings!$I:$I,'pl-data'!$A242)-SUMIFS(postings!$W:$W,postings!$C:$C,'pl-data'!AG$2,postings!$D:$D,'pl-data'!AG$3,postings!$M:$M,'pl-data'!$A242)</f>
        <v>0</v>
      </c>
      <c r="AH242" s="53">
        <f>+SUMIFS(postings!$T:$T,postings!$C:$C,'pl-data'!AH$2,postings!$D:$D,'pl-data'!AH$3,postings!$I:$I,'pl-data'!$A242)-SUMIFS(postings!$W:$W,postings!$C:$C,'pl-data'!AH$2,postings!$D:$D,'pl-data'!AH$3,postings!$M:$M,'pl-data'!$A242)</f>
        <v>0</v>
      </c>
      <c r="AI242" s="53">
        <f>+SUMIFS(postings!$T:$T,postings!$C:$C,'pl-data'!AI$2,postings!$D:$D,'pl-data'!AI$3,postings!$I:$I,'pl-data'!$A242)-SUMIFS(postings!$W:$W,postings!$C:$C,'pl-data'!AI$2,postings!$D:$D,'pl-data'!AI$3,postings!$M:$M,'pl-data'!$A242)</f>
        <v>0</v>
      </c>
      <c r="AJ242" s="53">
        <f>+SUM(X242:INDEX(X242:AI242,1,Settings!$C$4))</f>
        <v>0</v>
      </c>
      <c r="AK242" s="53">
        <f t="shared" si="97"/>
        <v>0</v>
      </c>
      <c r="AL242" s="53"/>
      <c r="AM242" s="53">
        <f t="shared" si="98"/>
        <v>0</v>
      </c>
      <c r="AN242" s="53">
        <f t="shared" si="99"/>
        <v>0</v>
      </c>
      <c r="AO242" s="53">
        <f t="shared" si="100"/>
        <v>0</v>
      </c>
      <c r="AP242" s="53">
        <f t="shared" si="101"/>
        <v>0</v>
      </c>
      <c r="AQ242" s="53">
        <f t="shared" si="102"/>
        <v>0</v>
      </c>
      <c r="AR242" s="53">
        <f t="shared" si="103"/>
        <v>0</v>
      </c>
      <c r="AS242" s="53">
        <f t="shared" si="104"/>
        <v>0</v>
      </c>
      <c r="AT242" s="53">
        <f t="shared" si="105"/>
        <v>0</v>
      </c>
      <c r="AU242" s="53">
        <f t="shared" si="106"/>
        <v>0</v>
      </c>
      <c r="AV242" s="53">
        <f t="shared" si="107"/>
        <v>0</v>
      </c>
      <c r="AW242" s="53">
        <f t="shared" si="108"/>
        <v>0</v>
      </c>
      <c r="AX242" s="53">
        <f t="shared" si="109"/>
        <v>0</v>
      </c>
      <c r="AY242" s="53">
        <f>+SUM(AM242:INDEX(AM242:AX242,1,Settings!$C$4))</f>
        <v>0</v>
      </c>
      <c r="AZ242" s="53">
        <f t="shared" si="110"/>
        <v>0</v>
      </c>
      <c r="BA242" s="53"/>
      <c r="BB242" s="53">
        <f t="shared" si="111"/>
        <v>0</v>
      </c>
      <c r="BC242" s="53">
        <f t="shared" si="112"/>
        <v>0</v>
      </c>
      <c r="BD242" s="53">
        <f t="shared" si="113"/>
        <v>0</v>
      </c>
      <c r="BE242" s="53">
        <f t="shared" si="114"/>
        <v>0</v>
      </c>
      <c r="BF242" s="53">
        <f t="shared" si="115"/>
        <v>0</v>
      </c>
      <c r="BG242" s="53">
        <f t="shared" si="116"/>
        <v>0</v>
      </c>
      <c r="BH242" s="53">
        <f t="shared" si="117"/>
        <v>0</v>
      </c>
      <c r="BI242" s="53">
        <f t="shared" si="118"/>
        <v>0</v>
      </c>
      <c r="BJ242" s="53">
        <f t="shared" si="119"/>
        <v>0</v>
      </c>
      <c r="BK242" s="53">
        <f t="shared" si="120"/>
        <v>0</v>
      </c>
      <c r="BL242" s="53">
        <f t="shared" si="121"/>
        <v>0</v>
      </c>
      <c r="BM242" s="53">
        <f t="shared" si="122"/>
        <v>0</v>
      </c>
      <c r="BN242" s="53">
        <f t="shared" si="123"/>
        <v>0</v>
      </c>
      <c r="BO242" s="53"/>
      <c r="BP242" s="53">
        <f t="shared" si="124"/>
        <v>0</v>
      </c>
      <c r="BQ242" s="53"/>
      <c r="BR242" s="53">
        <f t="shared" si="125"/>
        <v>0</v>
      </c>
    </row>
    <row r="243" spans="1:70" x14ac:dyDescent="0.2">
      <c r="A243" s="6">
        <v>3553</v>
      </c>
      <c r="B243" s="6" t="str">
        <f>+VLOOKUP(A243,masterfile!B:C,2,FALSE)</f>
        <v>Erwerb Waren letzt.Abn.DG 19% Vorst./USt</v>
      </c>
      <c r="D243" s="53">
        <f>+SUMIF('[1]2017'!$A:$A,$A243,'[1]2017'!$C:$C)-SUMIF('[1]2017'!$E:$E,$A243,'[1]2017'!$G:$G)</f>
        <v>0</v>
      </c>
      <c r="E243" s="53">
        <f>+SUMIF('[1]2018'!$A:$A,$A243,'[1]2018'!$C:$C)-SUMIF('[1]2018'!$E:$E,$A243,'[1]2018'!$G:$G)</f>
        <v>0</v>
      </c>
      <c r="F243" s="53">
        <f>+SUMIF('[1]2019'!$A:$A,$A243,'[1]2019'!$C:$C)-SUMIF('[1]2019'!$E:$E,$A243,'[1]2019'!$G:$G)</f>
        <v>0</v>
      </c>
      <c r="G243" s="53">
        <f>+SUMIF('[1]2020'!$A:$A,$A243,'[1]2020'!$C:$C)-SUMIF('[1]2020'!$E:$E,$A243,'[1]2020'!$G:$G)</f>
        <v>0</v>
      </c>
      <c r="H243" s="53"/>
      <c r="I243" s="53">
        <f>+(+SUMIF('[1]2021'!$A:$A,$A243,'[1]2021'!$C:$C)-SUMIF('[1]2021'!$E:$E,$A243,'[1]2021'!$G:$G))/12</f>
        <v>0</v>
      </c>
      <c r="J243" s="53">
        <f>+(+SUMIF('[1]2021'!$A:$A,$A243,'[1]2021'!$C:$C)-SUMIF('[1]2021'!$E:$E,$A243,'[1]2021'!$G:$G))/12</f>
        <v>0</v>
      </c>
      <c r="K243" s="53">
        <f>+(+SUMIF('[1]2021'!$A:$A,$A243,'[1]2021'!$C:$C)-SUMIF('[1]2021'!$E:$E,$A243,'[1]2021'!$G:$G))/12</f>
        <v>0</v>
      </c>
      <c r="L243" s="53">
        <f>+(+SUMIF('[1]2021'!$A:$A,$A243,'[1]2021'!$C:$C)-SUMIF('[1]2021'!$E:$E,$A243,'[1]2021'!$G:$G))/12</f>
        <v>0</v>
      </c>
      <c r="M243" s="53">
        <f>+(+SUMIF('[1]2021'!$A:$A,$A243,'[1]2021'!$C:$C)-SUMIF('[1]2021'!$E:$E,$A243,'[1]2021'!$G:$G))/12</f>
        <v>0</v>
      </c>
      <c r="N243" s="53">
        <f>+(+SUMIF('[1]2021'!$A:$A,$A243,'[1]2021'!$C:$C)-SUMIF('[1]2021'!$E:$E,$A243,'[1]2021'!$G:$G))/12</f>
        <v>0</v>
      </c>
      <c r="O243" s="53">
        <f>+(+SUMIF('[1]2021'!$A:$A,$A243,'[1]2021'!$C:$C)-SUMIF('[1]2021'!$E:$E,$A243,'[1]2021'!$G:$G))/12</f>
        <v>0</v>
      </c>
      <c r="P243" s="53">
        <f>+(+SUMIF('[1]2021'!$A:$A,$A243,'[1]2021'!$C:$C)-SUMIF('[1]2021'!$E:$E,$A243,'[1]2021'!$G:$G))/12</f>
        <v>0</v>
      </c>
      <c r="Q243" s="53">
        <f>+(+SUMIF('[1]2021'!$A:$A,$A243,'[1]2021'!$C:$C)-SUMIF('[1]2021'!$E:$E,$A243,'[1]2021'!$G:$G))/12</f>
        <v>0</v>
      </c>
      <c r="R243" s="53">
        <f>+(+SUMIF('[1]2021'!$A:$A,$A243,'[1]2021'!$C:$C)-SUMIF('[1]2021'!$E:$E,$A243,'[1]2021'!$G:$G))/12</f>
        <v>0</v>
      </c>
      <c r="S243" s="53">
        <f>+(+SUMIF('[1]2021'!$A:$A,$A243,'[1]2021'!$C:$C)-SUMIF('[1]2021'!$E:$E,$A243,'[1]2021'!$G:$G))/12</f>
        <v>0</v>
      </c>
      <c r="T243" s="53">
        <f>+(+SUMIF('[1]2021'!$A:$A,$A243,'[1]2021'!$C:$C)-SUMIF('[1]2021'!$E:$E,$A243,'[1]2021'!$G:$G))/12</f>
        <v>0</v>
      </c>
      <c r="U243" s="53">
        <f>+SUM(I243:INDEX(I243:T243,1,Settings!$C$4))</f>
        <v>0</v>
      </c>
      <c r="V243" s="53">
        <f t="shared" si="96"/>
        <v>0</v>
      </c>
      <c r="W243" s="53"/>
      <c r="X243" s="53">
        <f>+SUMIFS(postings!$T:$T,postings!$C:$C,'pl-data'!X$2,postings!$D:$D,'pl-data'!X$3,postings!$I:$I,'pl-data'!$A243)-SUMIFS(postings!$W:$W,postings!$C:$C,'pl-data'!X$2,postings!$D:$D,'pl-data'!X$3,postings!$M:$M,'pl-data'!$A243)</f>
        <v>0</v>
      </c>
      <c r="Y243" s="53">
        <f>+SUMIFS(postings!$T:$T,postings!$C:$C,'pl-data'!Y$2,postings!$D:$D,'pl-data'!Y$3,postings!$I:$I,'pl-data'!$A243)-SUMIFS(postings!$W:$W,postings!$C:$C,'pl-data'!Y$2,postings!$D:$D,'pl-data'!Y$3,postings!$M:$M,'pl-data'!$A243)</f>
        <v>0</v>
      </c>
      <c r="Z243" s="53">
        <f>+SUMIFS(postings!$T:$T,postings!$C:$C,'pl-data'!Z$2,postings!$D:$D,'pl-data'!Z$3,postings!$I:$I,'pl-data'!$A243)-SUMIFS(postings!$W:$W,postings!$C:$C,'pl-data'!Z$2,postings!$D:$D,'pl-data'!Z$3,postings!$M:$M,'pl-data'!$A243)</f>
        <v>0</v>
      </c>
      <c r="AA243" s="53">
        <f>+SUMIFS(postings!$T:$T,postings!$C:$C,'pl-data'!AA$2,postings!$D:$D,'pl-data'!AA$3,postings!$I:$I,'pl-data'!$A243)-SUMIFS(postings!$W:$W,postings!$C:$C,'pl-data'!AA$2,postings!$D:$D,'pl-data'!AA$3,postings!$M:$M,'pl-data'!$A243)</f>
        <v>0</v>
      </c>
      <c r="AB243" s="53">
        <f>+SUMIFS(postings!$T:$T,postings!$C:$C,'pl-data'!AB$2,postings!$D:$D,'pl-data'!AB$3,postings!$I:$I,'pl-data'!$A243)-SUMIFS(postings!$W:$W,postings!$C:$C,'pl-data'!AB$2,postings!$D:$D,'pl-data'!AB$3,postings!$M:$M,'pl-data'!$A243)</f>
        <v>0</v>
      </c>
      <c r="AC243" s="53">
        <f>+SUMIFS(postings!$T:$T,postings!$C:$C,'pl-data'!AC$2,postings!$D:$D,'pl-data'!AC$3,postings!$I:$I,'pl-data'!$A243)-SUMIFS(postings!$W:$W,postings!$C:$C,'pl-data'!AC$2,postings!$D:$D,'pl-data'!AC$3,postings!$M:$M,'pl-data'!$A243)</f>
        <v>0</v>
      </c>
      <c r="AD243" s="53">
        <f>+SUMIFS(postings!$T:$T,postings!$C:$C,'pl-data'!AD$2,postings!$D:$D,'pl-data'!AD$3,postings!$I:$I,'pl-data'!$A243)-SUMIFS(postings!$W:$W,postings!$C:$C,'pl-data'!AD$2,postings!$D:$D,'pl-data'!AD$3,postings!$M:$M,'pl-data'!$A243)</f>
        <v>0</v>
      </c>
      <c r="AE243" s="53">
        <f>+SUMIFS(postings!$T:$T,postings!$C:$C,'pl-data'!AE$2,postings!$D:$D,'pl-data'!AE$3,postings!$I:$I,'pl-data'!$A243)-SUMIFS(postings!$W:$W,postings!$C:$C,'pl-data'!AE$2,postings!$D:$D,'pl-data'!AE$3,postings!$M:$M,'pl-data'!$A243)</f>
        <v>0</v>
      </c>
      <c r="AF243" s="53">
        <f>+SUMIFS(postings!$T:$T,postings!$C:$C,'pl-data'!AF$2,postings!$D:$D,'pl-data'!AF$3,postings!$I:$I,'pl-data'!$A243)-SUMIFS(postings!$W:$W,postings!$C:$C,'pl-data'!AF$2,postings!$D:$D,'pl-data'!AF$3,postings!$M:$M,'pl-data'!$A243)</f>
        <v>0</v>
      </c>
      <c r="AG243" s="53">
        <f>+SUMIFS(postings!$T:$T,postings!$C:$C,'pl-data'!AG$2,postings!$D:$D,'pl-data'!AG$3,postings!$I:$I,'pl-data'!$A243)-SUMIFS(postings!$W:$W,postings!$C:$C,'pl-data'!AG$2,postings!$D:$D,'pl-data'!AG$3,postings!$M:$M,'pl-data'!$A243)</f>
        <v>0</v>
      </c>
      <c r="AH243" s="53">
        <f>+SUMIFS(postings!$T:$T,postings!$C:$C,'pl-data'!AH$2,postings!$D:$D,'pl-data'!AH$3,postings!$I:$I,'pl-data'!$A243)-SUMIFS(postings!$W:$W,postings!$C:$C,'pl-data'!AH$2,postings!$D:$D,'pl-data'!AH$3,postings!$M:$M,'pl-data'!$A243)</f>
        <v>0</v>
      </c>
      <c r="AI243" s="53">
        <f>+SUMIFS(postings!$T:$T,postings!$C:$C,'pl-data'!AI$2,postings!$D:$D,'pl-data'!AI$3,postings!$I:$I,'pl-data'!$A243)-SUMIFS(postings!$W:$W,postings!$C:$C,'pl-data'!AI$2,postings!$D:$D,'pl-data'!AI$3,postings!$M:$M,'pl-data'!$A243)</f>
        <v>0</v>
      </c>
      <c r="AJ243" s="53">
        <f>+SUM(X243:INDEX(X243:AI243,1,Settings!$C$4))</f>
        <v>0</v>
      </c>
      <c r="AK243" s="53">
        <f t="shared" si="97"/>
        <v>0</v>
      </c>
      <c r="AL243" s="53"/>
      <c r="AM243" s="53">
        <f t="shared" si="98"/>
        <v>0</v>
      </c>
      <c r="AN243" s="53">
        <f t="shared" si="99"/>
        <v>0</v>
      </c>
      <c r="AO243" s="53">
        <f t="shared" si="100"/>
        <v>0</v>
      </c>
      <c r="AP243" s="53">
        <f t="shared" si="101"/>
        <v>0</v>
      </c>
      <c r="AQ243" s="53">
        <f t="shared" si="102"/>
        <v>0</v>
      </c>
      <c r="AR243" s="53">
        <f t="shared" si="103"/>
        <v>0</v>
      </c>
      <c r="AS243" s="53">
        <f t="shared" si="104"/>
        <v>0</v>
      </c>
      <c r="AT243" s="53">
        <f t="shared" si="105"/>
        <v>0</v>
      </c>
      <c r="AU243" s="53">
        <f t="shared" si="106"/>
        <v>0</v>
      </c>
      <c r="AV243" s="53">
        <f t="shared" si="107"/>
        <v>0</v>
      </c>
      <c r="AW243" s="53">
        <f t="shared" si="108"/>
        <v>0</v>
      </c>
      <c r="AX243" s="53">
        <f t="shared" si="109"/>
        <v>0</v>
      </c>
      <c r="AY243" s="53">
        <f>+SUM(AM243:INDEX(AM243:AX243,1,Settings!$C$4))</f>
        <v>0</v>
      </c>
      <c r="AZ243" s="53">
        <f t="shared" si="110"/>
        <v>0</v>
      </c>
      <c r="BA243" s="53"/>
      <c r="BB243" s="53">
        <f t="shared" si="111"/>
        <v>0</v>
      </c>
      <c r="BC243" s="53">
        <f t="shared" si="112"/>
        <v>0</v>
      </c>
      <c r="BD243" s="53">
        <f t="shared" si="113"/>
        <v>0</v>
      </c>
      <c r="BE243" s="53">
        <f t="shared" si="114"/>
        <v>0</v>
      </c>
      <c r="BF243" s="53">
        <f t="shared" si="115"/>
        <v>0</v>
      </c>
      <c r="BG243" s="53">
        <f t="shared" si="116"/>
        <v>0</v>
      </c>
      <c r="BH243" s="53">
        <f t="shared" si="117"/>
        <v>0</v>
      </c>
      <c r="BI243" s="53">
        <f t="shared" si="118"/>
        <v>0</v>
      </c>
      <c r="BJ243" s="53">
        <f t="shared" si="119"/>
        <v>0</v>
      </c>
      <c r="BK243" s="53">
        <f t="shared" si="120"/>
        <v>0</v>
      </c>
      <c r="BL243" s="53">
        <f t="shared" si="121"/>
        <v>0</v>
      </c>
      <c r="BM243" s="53">
        <f t="shared" si="122"/>
        <v>0</v>
      </c>
      <c r="BN243" s="53">
        <f t="shared" si="123"/>
        <v>0</v>
      </c>
      <c r="BO243" s="53"/>
      <c r="BP243" s="53">
        <f t="shared" si="124"/>
        <v>0</v>
      </c>
      <c r="BQ243" s="53"/>
      <c r="BR243" s="53">
        <f t="shared" si="125"/>
        <v>0</v>
      </c>
    </row>
    <row r="244" spans="1:70" x14ac:dyDescent="0.2">
      <c r="A244" s="6">
        <v>3558</v>
      </c>
      <c r="B244" s="6" t="str">
        <f>+VLOOKUP(A244,masterfile!B:C,2,FALSE)</f>
        <v>Wareneingang, im anderen EU-Land stb.</v>
      </c>
      <c r="D244" s="53">
        <f>+SUMIF('[1]2017'!$A:$A,$A244,'[1]2017'!$C:$C)-SUMIF('[1]2017'!$E:$E,$A244,'[1]2017'!$G:$G)</f>
        <v>0</v>
      </c>
      <c r="E244" s="53">
        <f>+SUMIF('[1]2018'!$A:$A,$A244,'[1]2018'!$C:$C)-SUMIF('[1]2018'!$E:$E,$A244,'[1]2018'!$G:$G)</f>
        <v>0</v>
      </c>
      <c r="F244" s="53">
        <f>+SUMIF('[1]2019'!$A:$A,$A244,'[1]2019'!$C:$C)-SUMIF('[1]2019'!$E:$E,$A244,'[1]2019'!$G:$G)</f>
        <v>0</v>
      </c>
      <c r="G244" s="53">
        <f>+SUMIF('[1]2020'!$A:$A,$A244,'[1]2020'!$C:$C)-SUMIF('[1]2020'!$E:$E,$A244,'[1]2020'!$G:$G)</f>
        <v>0</v>
      </c>
      <c r="H244" s="53"/>
      <c r="I244" s="53">
        <f>+(+SUMIF('[1]2021'!$A:$A,$A244,'[1]2021'!$C:$C)-SUMIF('[1]2021'!$E:$E,$A244,'[1]2021'!$G:$G))/12</f>
        <v>0</v>
      </c>
      <c r="J244" s="53">
        <f>+(+SUMIF('[1]2021'!$A:$A,$A244,'[1]2021'!$C:$C)-SUMIF('[1]2021'!$E:$E,$A244,'[1]2021'!$G:$G))/12</f>
        <v>0</v>
      </c>
      <c r="K244" s="53">
        <f>+(+SUMIF('[1]2021'!$A:$A,$A244,'[1]2021'!$C:$C)-SUMIF('[1]2021'!$E:$E,$A244,'[1]2021'!$G:$G))/12</f>
        <v>0</v>
      </c>
      <c r="L244" s="53">
        <f>+(+SUMIF('[1]2021'!$A:$A,$A244,'[1]2021'!$C:$C)-SUMIF('[1]2021'!$E:$E,$A244,'[1]2021'!$G:$G))/12</f>
        <v>0</v>
      </c>
      <c r="M244" s="53">
        <f>+(+SUMIF('[1]2021'!$A:$A,$A244,'[1]2021'!$C:$C)-SUMIF('[1]2021'!$E:$E,$A244,'[1]2021'!$G:$G))/12</f>
        <v>0</v>
      </c>
      <c r="N244" s="53">
        <f>+(+SUMIF('[1]2021'!$A:$A,$A244,'[1]2021'!$C:$C)-SUMIF('[1]2021'!$E:$E,$A244,'[1]2021'!$G:$G))/12</f>
        <v>0</v>
      </c>
      <c r="O244" s="53">
        <f>+(+SUMIF('[1]2021'!$A:$A,$A244,'[1]2021'!$C:$C)-SUMIF('[1]2021'!$E:$E,$A244,'[1]2021'!$G:$G))/12</f>
        <v>0</v>
      </c>
      <c r="P244" s="53">
        <f>+(+SUMIF('[1]2021'!$A:$A,$A244,'[1]2021'!$C:$C)-SUMIF('[1]2021'!$E:$E,$A244,'[1]2021'!$G:$G))/12</f>
        <v>0</v>
      </c>
      <c r="Q244" s="53">
        <f>+(+SUMIF('[1]2021'!$A:$A,$A244,'[1]2021'!$C:$C)-SUMIF('[1]2021'!$E:$E,$A244,'[1]2021'!$G:$G))/12</f>
        <v>0</v>
      </c>
      <c r="R244" s="53">
        <f>+(+SUMIF('[1]2021'!$A:$A,$A244,'[1]2021'!$C:$C)-SUMIF('[1]2021'!$E:$E,$A244,'[1]2021'!$G:$G))/12</f>
        <v>0</v>
      </c>
      <c r="S244" s="53">
        <f>+(+SUMIF('[1]2021'!$A:$A,$A244,'[1]2021'!$C:$C)-SUMIF('[1]2021'!$E:$E,$A244,'[1]2021'!$G:$G))/12</f>
        <v>0</v>
      </c>
      <c r="T244" s="53">
        <f>+(+SUMIF('[1]2021'!$A:$A,$A244,'[1]2021'!$C:$C)-SUMIF('[1]2021'!$E:$E,$A244,'[1]2021'!$G:$G))/12</f>
        <v>0</v>
      </c>
      <c r="U244" s="53">
        <f>+SUM(I244:INDEX(I244:T244,1,Settings!$C$4))</f>
        <v>0</v>
      </c>
      <c r="V244" s="53">
        <f t="shared" si="96"/>
        <v>0</v>
      </c>
      <c r="W244" s="53"/>
      <c r="X244" s="53">
        <f>+SUMIFS(postings!$T:$T,postings!$C:$C,'pl-data'!X$2,postings!$D:$D,'pl-data'!X$3,postings!$I:$I,'pl-data'!$A244)-SUMIFS(postings!$W:$W,postings!$C:$C,'pl-data'!X$2,postings!$D:$D,'pl-data'!X$3,postings!$M:$M,'pl-data'!$A244)</f>
        <v>0</v>
      </c>
      <c r="Y244" s="53">
        <f>+SUMIFS(postings!$T:$T,postings!$C:$C,'pl-data'!Y$2,postings!$D:$D,'pl-data'!Y$3,postings!$I:$I,'pl-data'!$A244)-SUMIFS(postings!$W:$W,postings!$C:$C,'pl-data'!Y$2,postings!$D:$D,'pl-data'!Y$3,postings!$M:$M,'pl-data'!$A244)</f>
        <v>0</v>
      </c>
      <c r="Z244" s="53">
        <f>+SUMIFS(postings!$T:$T,postings!$C:$C,'pl-data'!Z$2,postings!$D:$D,'pl-data'!Z$3,postings!$I:$I,'pl-data'!$A244)-SUMIFS(postings!$W:$W,postings!$C:$C,'pl-data'!Z$2,postings!$D:$D,'pl-data'!Z$3,postings!$M:$M,'pl-data'!$A244)</f>
        <v>0</v>
      </c>
      <c r="AA244" s="53">
        <f>+SUMIFS(postings!$T:$T,postings!$C:$C,'pl-data'!AA$2,postings!$D:$D,'pl-data'!AA$3,postings!$I:$I,'pl-data'!$A244)-SUMIFS(postings!$W:$W,postings!$C:$C,'pl-data'!AA$2,postings!$D:$D,'pl-data'!AA$3,postings!$M:$M,'pl-data'!$A244)</f>
        <v>0</v>
      </c>
      <c r="AB244" s="53">
        <f>+SUMIFS(postings!$T:$T,postings!$C:$C,'pl-data'!AB$2,postings!$D:$D,'pl-data'!AB$3,postings!$I:$I,'pl-data'!$A244)-SUMIFS(postings!$W:$W,postings!$C:$C,'pl-data'!AB$2,postings!$D:$D,'pl-data'!AB$3,postings!$M:$M,'pl-data'!$A244)</f>
        <v>0</v>
      </c>
      <c r="AC244" s="53">
        <f>+SUMIFS(postings!$T:$T,postings!$C:$C,'pl-data'!AC$2,postings!$D:$D,'pl-data'!AC$3,postings!$I:$I,'pl-data'!$A244)-SUMIFS(postings!$W:$W,postings!$C:$C,'pl-data'!AC$2,postings!$D:$D,'pl-data'!AC$3,postings!$M:$M,'pl-data'!$A244)</f>
        <v>0</v>
      </c>
      <c r="AD244" s="53">
        <f>+SUMIFS(postings!$T:$T,postings!$C:$C,'pl-data'!AD$2,postings!$D:$D,'pl-data'!AD$3,postings!$I:$I,'pl-data'!$A244)-SUMIFS(postings!$W:$W,postings!$C:$C,'pl-data'!AD$2,postings!$D:$D,'pl-data'!AD$3,postings!$M:$M,'pl-data'!$A244)</f>
        <v>0</v>
      </c>
      <c r="AE244" s="53">
        <f>+SUMIFS(postings!$T:$T,postings!$C:$C,'pl-data'!AE$2,postings!$D:$D,'pl-data'!AE$3,postings!$I:$I,'pl-data'!$A244)-SUMIFS(postings!$W:$W,postings!$C:$C,'pl-data'!AE$2,postings!$D:$D,'pl-data'!AE$3,postings!$M:$M,'pl-data'!$A244)</f>
        <v>0</v>
      </c>
      <c r="AF244" s="53">
        <f>+SUMIFS(postings!$T:$T,postings!$C:$C,'pl-data'!AF$2,postings!$D:$D,'pl-data'!AF$3,postings!$I:$I,'pl-data'!$A244)-SUMIFS(postings!$W:$W,postings!$C:$C,'pl-data'!AF$2,postings!$D:$D,'pl-data'!AF$3,postings!$M:$M,'pl-data'!$A244)</f>
        <v>0</v>
      </c>
      <c r="AG244" s="53">
        <f>+SUMIFS(postings!$T:$T,postings!$C:$C,'pl-data'!AG$2,postings!$D:$D,'pl-data'!AG$3,postings!$I:$I,'pl-data'!$A244)-SUMIFS(postings!$W:$W,postings!$C:$C,'pl-data'!AG$2,postings!$D:$D,'pl-data'!AG$3,postings!$M:$M,'pl-data'!$A244)</f>
        <v>0</v>
      </c>
      <c r="AH244" s="53">
        <f>+SUMIFS(postings!$T:$T,postings!$C:$C,'pl-data'!AH$2,postings!$D:$D,'pl-data'!AH$3,postings!$I:$I,'pl-data'!$A244)-SUMIFS(postings!$W:$W,postings!$C:$C,'pl-data'!AH$2,postings!$D:$D,'pl-data'!AH$3,postings!$M:$M,'pl-data'!$A244)</f>
        <v>0</v>
      </c>
      <c r="AI244" s="53">
        <f>+SUMIFS(postings!$T:$T,postings!$C:$C,'pl-data'!AI$2,postings!$D:$D,'pl-data'!AI$3,postings!$I:$I,'pl-data'!$A244)-SUMIFS(postings!$W:$W,postings!$C:$C,'pl-data'!AI$2,postings!$D:$D,'pl-data'!AI$3,postings!$M:$M,'pl-data'!$A244)</f>
        <v>0</v>
      </c>
      <c r="AJ244" s="53">
        <f>+SUM(X244:INDEX(X244:AI244,1,Settings!$C$4))</f>
        <v>0</v>
      </c>
      <c r="AK244" s="53">
        <f t="shared" si="97"/>
        <v>0</v>
      </c>
      <c r="AL244" s="53"/>
      <c r="AM244" s="53">
        <f t="shared" si="98"/>
        <v>0</v>
      </c>
      <c r="AN244" s="53">
        <f t="shared" si="99"/>
        <v>0</v>
      </c>
      <c r="AO244" s="53">
        <f t="shared" si="100"/>
        <v>0</v>
      </c>
      <c r="AP244" s="53">
        <f t="shared" si="101"/>
        <v>0</v>
      </c>
      <c r="AQ244" s="53">
        <f t="shared" si="102"/>
        <v>0</v>
      </c>
      <c r="AR244" s="53">
        <f t="shared" si="103"/>
        <v>0</v>
      </c>
      <c r="AS244" s="53">
        <f t="shared" si="104"/>
        <v>0</v>
      </c>
      <c r="AT244" s="53">
        <f t="shared" si="105"/>
        <v>0</v>
      </c>
      <c r="AU244" s="53">
        <f t="shared" si="106"/>
        <v>0</v>
      </c>
      <c r="AV244" s="53">
        <f t="shared" si="107"/>
        <v>0</v>
      </c>
      <c r="AW244" s="53">
        <f t="shared" si="108"/>
        <v>0</v>
      </c>
      <c r="AX244" s="53">
        <f t="shared" si="109"/>
        <v>0</v>
      </c>
      <c r="AY244" s="53">
        <f>+SUM(AM244:INDEX(AM244:AX244,1,Settings!$C$4))</f>
        <v>0</v>
      </c>
      <c r="AZ244" s="53">
        <f t="shared" si="110"/>
        <v>0</v>
      </c>
      <c r="BA244" s="53"/>
      <c r="BB244" s="53">
        <f t="shared" si="111"/>
        <v>0</v>
      </c>
      <c r="BC244" s="53">
        <f t="shared" si="112"/>
        <v>0</v>
      </c>
      <c r="BD244" s="53">
        <f t="shared" si="113"/>
        <v>0</v>
      </c>
      <c r="BE244" s="53">
        <f t="shared" si="114"/>
        <v>0</v>
      </c>
      <c r="BF244" s="53">
        <f t="shared" si="115"/>
        <v>0</v>
      </c>
      <c r="BG244" s="53">
        <f t="shared" si="116"/>
        <v>0</v>
      </c>
      <c r="BH244" s="53">
        <f t="shared" si="117"/>
        <v>0</v>
      </c>
      <c r="BI244" s="53">
        <f t="shared" si="118"/>
        <v>0</v>
      </c>
      <c r="BJ244" s="53">
        <f t="shared" si="119"/>
        <v>0</v>
      </c>
      <c r="BK244" s="53">
        <f t="shared" si="120"/>
        <v>0</v>
      </c>
      <c r="BL244" s="53">
        <f t="shared" si="121"/>
        <v>0</v>
      </c>
      <c r="BM244" s="53">
        <f t="shared" si="122"/>
        <v>0</v>
      </c>
      <c r="BN244" s="53">
        <f t="shared" si="123"/>
        <v>0</v>
      </c>
      <c r="BO244" s="53"/>
      <c r="BP244" s="53">
        <f t="shared" si="124"/>
        <v>0</v>
      </c>
      <c r="BQ244" s="53"/>
      <c r="BR244" s="53">
        <f t="shared" si="125"/>
        <v>0</v>
      </c>
    </row>
    <row r="245" spans="1:70" x14ac:dyDescent="0.2">
      <c r="A245" s="6">
        <v>3559</v>
      </c>
      <c r="B245" s="6" t="str">
        <f>+VLOOKUP(A245,masterfile!B:C,2,FALSE)</f>
        <v>Steuerfreie Einfuhren</v>
      </c>
      <c r="D245" s="53">
        <f>+SUMIF('[1]2017'!$A:$A,$A245,'[1]2017'!$C:$C)-SUMIF('[1]2017'!$E:$E,$A245,'[1]2017'!$G:$G)</f>
        <v>0</v>
      </c>
      <c r="E245" s="53">
        <f>+SUMIF('[1]2018'!$A:$A,$A245,'[1]2018'!$C:$C)-SUMIF('[1]2018'!$E:$E,$A245,'[1]2018'!$G:$G)</f>
        <v>0</v>
      </c>
      <c r="F245" s="53">
        <f>+SUMIF('[1]2019'!$A:$A,$A245,'[1]2019'!$C:$C)-SUMIF('[1]2019'!$E:$E,$A245,'[1]2019'!$G:$G)</f>
        <v>0</v>
      </c>
      <c r="G245" s="53">
        <f>+SUMIF('[1]2020'!$A:$A,$A245,'[1]2020'!$C:$C)-SUMIF('[1]2020'!$E:$E,$A245,'[1]2020'!$G:$G)</f>
        <v>0</v>
      </c>
      <c r="H245" s="53"/>
      <c r="I245" s="53">
        <f>+(+SUMIF('[1]2021'!$A:$A,$A245,'[1]2021'!$C:$C)-SUMIF('[1]2021'!$E:$E,$A245,'[1]2021'!$G:$G))/12</f>
        <v>0</v>
      </c>
      <c r="J245" s="53">
        <f>+(+SUMIF('[1]2021'!$A:$A,$A245,'[1]2021'!$C:$C)-SUMIF('[1]2021'!$E:$E,$A245,'[1]2021'!$G:$G))/12</f>
        <v>0</v>
      </c>
      <c r="K245" s="53">
        <f>+(+SUMIF('[1]2021'!$A:$A,$A245,'[1]2021'!$C:$C)-SUMIF('[1]2021'!$E:$E,$A245,'[1]2021'!$G:$G))/12</f>
        <v>0</v>
      </c>
      <c r="L245" s="53">
        <f>+(+SUMIF('[1]2021'!$A:$A,$A245,'[1]2021'!$C:$C)-SUMIF('[1]2021'!$E:$E,$A245,'[1]2021'!$G:$G))/12</f>
        <v>0</v>
      </c>
      <c r="M245" s="53">
        <f>+(+SUMIF('[1]2021'!$A:$A,$A245,'[1]2021'!$C:$C)-SUMIF('[1]2021'!$E:$E,$A245,'[1]2021'!$G:$G))/12</f>
        <v>0</v>
      </c>
      <c r="N245" s="53">
        <f>+(+SUMIF('[1]2021'!$A:$A,$A245,'[1]2021'!$C:$C)-SUMIF('[1]2021'!$E:$E,$A245,'[1]2021'!$G:$G))/12</f>
        <v>0</v>
      </c>
      <c r="O245" s="53">
        <f>+(+SUMIF('[1]2021'!$A:$A,$A245,'[1]2021'!$C:$C)-SUMIF('[1]2021'!$E:$E,$A245,'[1]2021'!$G:$G))/12</f>
        <v>0</v>
      </c>
      <c r="P245" s="53">
        <f>+(+SUMIF('[1]2021'!$A:$A,$A245,'[1]2021'!$C:$C)-SUMIF('[1]2021'!$E:$E,$A245,'[1]2021'!$G:$G))/12</f>
        <v>0</v>
      </c>
      <c r="Q245" s="53">
        <f>+(+SUMIF('[1]2021'!$A:$A,$A245,'[1]2021'!$C:$C)-SUMIF('[1]2021'!$E:$E,$A245,'[1]2021'!$G:$G))/12</f>
        <v>0</v>
      </c>
      <c r="R245" s="53">
        <f>+(+SUMIF('[1]2021'!$A:$A,$A245,'[1]2021'!$C:$C)-SUMIF('[1]2021'!$E:$E,$A245,'[1]2021'!$G:$G))/12</f>
        <v>0</v>
      </c>
      <c r="S245" s="53">
        <f>+(+SUMIF('[1]2021'!$A:$A,$A245,'[1]2021'!$C:$C)-SUMIF('[1]2021'!$E:$E,$A245,'[1]2021'!$G:$G))/12</f>
        <v>0</v>
      </c>
      <c r="T245" s="53">
        <f>+(+SUMIF('[1]2021'!$A:$A,$A245,'[1]2021'!$C:$C)-SUMIF('[1]2021'!$E:$E,$A245,'[1]2021'!$G:$G))/12</f>
        <v>0</v>
      </c>
      <c r="U245" s="53">
        <f>+SUM(I245:INDEX(I245:T245,1,Settings!$C$4))</f>
        <v>0</v>
      </c>
      <c r="V245" s="53">
        <f t="shared" si="96"/>
        <v>0</v>
      </c>
      <c r="W245" s="53"/>
      <c r="X245" s="53">
        <f>+SUMIFS(postings!$T:$T,postings!$C:$C,'pl-data'!X$2,postings!$D:$D,'pl-data'!X$3,postings!$I:$I,'pl-data'!$A245)-SUMIFS(postings!$W:$W,postings!$C:$C,'pl-data'!X$2,postings!$D:$D,'pl-data'!X$3,postings!$M:$M,'pl-data'!$A245)</f>
        <v>0</v>
      </c>
      <c r="Y245" s="53">
        <f>+SUMIFS(postings!$T:$T,postings!$C:$C,'pl-data'!Y$2,postings!$D:$D,'pl-data'!Y$3,postings!$I:$I,'pl-data'!$A245)-SUMIFS(postings!$W:$W,postings!$C:$C,'pl-data'!Y$2,postings!$D:$D,'pl-data'!Y$3,postings!$M:$M,'pl-data'!$A245)</f>
        <v>0</v>
      </c>
      <c r="Z245" s="53">
        <f>+SUMIFS(postings!$T:$T,postings!$C:$C,'pl-data'!Z$2,postings!$D:$D,'pl-data'!Z$3,postings!$I:$I,'pl-data'!$A245)-SUMIFS(postings!$W:$W,postings!$C:$C,'pl-data'!Z$2,postings!$D:$D,'pl-data'!Z$3,postings!$M:$M,'pl-data'!$A245)</f>
        <v>0</v>
      </c>
      <c r="AA245" s="53">
        <f>+SUMIFS(postings!$T:$T,postings!$C:$C,'pl-data'!AA$2,postings!$D:$D,'pl-data'!AA$3,postings!$I:$I,'pl-data'!$A245)-SUMIFS(postings!$W:$W,postings!$C:$C,'pl-data'!AA$2,postings!$D:$D,'pl-data'!AA$3,postings!$M:$M,'pl-data'!$A245)</f>
        <v>0</v>
      </c>
      <c r="AB245" s="53">
        <f>+SUMIFS(postings!$T:$T,postings!$C:$C,'pl-data'!AB$2,postings!$D:$D,'pl-data'!AB$3,postings!$I:$I,'pl-data'!$A245)-SUMIFS(postings!$W:$W,postings!$C:$C,'pl-data'!AB$2,postings!$D:$D,'pl-data'!AB$3,postings!$M:$M,'pl-data'!$A245)</f>
        <v>0</v>
      </c>
      <c r="AC245" s="53">
        <f>+SUMIFS(postings!$T:$T,postings!$C:$C,'pl-data'!AC$2,postings!$D:$D,'pl-data'!AC$3,postings!$I:$I,'pl-data'!$A245)-SUMIFS(postings!$W:$W,postings!$C:$C,'pl-data'!AC$2,postings!$D:$D,'pl-data'!AC$3,postings!$M:$M,'pl-data'!$A245)</f>
        <v>0</v>
      </c>
      <c r="AD245" s="53">
        <f>+SUMIFS(postings!$T:$T,postings!$C:$C,'pl-data'!AD$2,postings!$D:$D,'pl-data'!AD$3,postings!$I:$I,'pl-data'!$A245)-SUMIFS(postings!$W:$W,postings!$C:$C,'pl-data'!AD$2,postings!$D:$D,'pl-data'!AD$3,postings!$M:$M,'pl-data'!$A245)</f>
        <v>0</v>
      </c>
      <c r="AE245" s="53">
        <f>+SUMIFS(postings!$T:$T,postings!$C:$C,'pl-data'!AE$2,postings!$D:$D,'pl-data'!AE$3,postings!$I:$I,'pl-data'!$A245)-SUMIFS(postings!$W:$W,postings!$C:$C,'pl-data'!AE$2,postings!$D:$D,'pl-data'!AE$3,postings!$M:$M,'pl-data'!$A245)</f>
        <v>0</v>
      </c>
      <c r="AF245" s="53">
        <f>+SUMIFS(postings!$T:$T,postings!$C:$C,'pl-data'!AF$2,postings!$D:$D,'pl-data'!AF$3,postings!$I:$I,'pl-data'!$A245)-SUMIFS(postings!$W:$W,postings!$C:$C,'pl-data'!AF$2,postings!$D:$D,'pl-data'!AF$3,postings!$M:$M,'pl-data'!$A245)</f>
        <v>0</v>
      </c>
      <c r="AG245" s="53">
        <f>+SUMIFS(postings!$T:$T,postings!$C:$C,'pl-data'!AG$2,postings!$D:$D,'pl-data'!AG$3,postings!$I:$I,'pl-data'!$A245)-SUMIFS(postings!$W:$W,postings!$C:$C,'pl-data'!AG$2,postings!$D:$D,'pl-data'!AG$3,postings!$M:$M,'pl-data'!$A245)</f>
        <v>0</v>
      </c>
      <c r="AH245" s="53">
        <f>+SUMIFS(postings!$T:$T,postings!$C:$C,'pl-data'!AH$2,postings!$D:$D,'pl-data'!AH$3,postings!$I:$I,'pl-data'!$A245)-SUMIFS(postings!$W:$W,postings!$C:$C,'pl-data'!AH$2,postings!$D:$D,'pl-data'!AH$3,postings!$M:$M,'pl-data'!$A245)</f>
        <v>0</v>
      </c>
      <c r="AI245" s="53">
        <f>+SUMIFS(postings!$T:$T,postings!$C:$C,'pl-data'!AI$2,postings!$D:$D,'pl-data'!AI$3,postings!$I:$I,'pl-data'!$A245)-SUMIFS(postings!$W:$W,postings!$C:$C,'pl-data'!AI$2,postings!$D:$D,'pl-data'!AI$3,postings!$M:$M,'pl-data'!$A245)</f>
        <v>0</v>
      </c>
      <c r="AJ245" s="53">
        <f>+SUM(X245:INDEX(X245:AI245,1,Settings!$C$4))</f>
        <v>0</v>
      </c>
      <c r="AK245" s="53">
        <f t="shared" si="97"/>
        <v>0</v>
      </c>
      <c r="AL245" s="53"/>
      <c r="AM245" s="53">
        <f t="shared" si="98"/>
        <v>0</v>
      </c>
      <c r="AN245" s="53">
        <f t="shared" si="99"/>
        <v>0</v>
      </c>
      <c r="AO245" s="53">
        <f t="shared" si="100"/>
        <v>0</v>
      </c>
      <c r="AP245" s="53">
        <f t="shared" si="101"/>
        <v>0</v>
      </c>
      <c r="AQ245" s="53">
        <f t="shared" si="102"/>
        <v>0</v>
      </c>
      <c r="AR245" s="53">
        <f t="shared" si="103"/>
        <v>0</v>
      </c>
      <c r="AS245" s="53">
        <f t="shared" si="104"/>
        <v>0</v>
      </c>
      <c r="AT245" s="53">
        <f t="shared" si="105"/>
        <v>0</v>
      </c>
      <c r="AU245" s="53">
        <f t="shared" si="106"/>
        <v>0</v>
      </c>
      <c r="AV245" s="53">
        <f t="shared" si="107"/>
        <v>0</v>
      </c>
      <c r="AW245" s="53">
        <f t="shared" si="108"/>
        <v>0</v>
      </c>
      <c r="AX245" s="53">
        <f t="shared" si="109"/>
        <v>0</v>
      </c>
      <c r="AY245" s="53">
        <f>+SUM(AM245:INDEX(AM245:AX245,1,Settings!$C$4))</f>
        <v>0</v>
      </c>
      <c r="AZ245" s="53">
        <f t="shared" si="110"/>
        <v>0</v>
      </c>
      <c r="BA245" s="53"/>
      <c r="BB245" s="53">
        <f t="shared" si="111"/>
        <v>0</v>
      </c>
      <c r="BC245" s="53">
        <f t="shared" si="112"/>
        <v>0</v>
      </c>
      <c r="BD245" s="53">
        <f t="shared" si="113"/>
        <v>0</v>
      </c>
      <c r="BE245" s="53">
        <f t="shared" si="114"/>
        <v>0</v>
      </c>
      <c r="BF245" s="53">
        <f t="shared" si="115"/>
        <v>0</v>
      </c>
      <c r="BG245" s="53">
        <f t="shared" si="116"/>
        <v>0</v>
      </c>
      <c r="BH245" s="53">
        <f t="shared" si="117"/>
        <v>0</v>
      </c>
      <c r="BI245" s="53">
        <f t="shared" si="118"/>
        <v>0</v>
      </c>
      <c r="BJ245" s="53">
        <f t="shared" si="119"/>
        <v>0</v>
      </c>
      <c r="BK245" s="53">
        <f t="shared" si="120"/>
        <v>0</v>
      </c>
      <c r="BL245" s="53">
        <f t="shared" si="121"/>
        <v>0</v>
      </c>
      <c r="BM245" s="53">
        <f t="shared" si="122"/>
        <v>0</v>
      </c>
      <c r="BN245" s="53">
        <f t="shared" si="123"/>
        <v>0</v>
      </c>
      <c r="BO245" s="53"/>
      <c r="BP245" s="53">
        <f t="shared" si="124"/>
        <v>0</v>
      </c>
      <c r="BQ245" s="53"/>
      <c r="BR245" s="53">
        <f t="shared" si="125"/>
        <v>0</v>
      </c>
    </row>
    <row r="246" spans="1:70" x14ac:dyDescent="0.2">
      <c r="A246" s="6">
        <v>3560</v>
      </c>
      <c r="B246" s="6" t="str">
        <f>+VLOOKUP(A246,masterfile!B:C,2,FALSE)</f>
        <v>Waren aus USt-Lager 7% Vorst./USt</v>
      </c>
      <c r="D246" s="53">
        <f>+SUMIF('[1]2017'!$A:$A,$A246,'[1]2017'!$C:$C)-SUMIF('[1]2017'!$E:$E,$A246,'[1]2017'!$G:$G)</f>
        <v>0</v>
      </c>
      <c r="E246" s="53">
        <f>+SUMIF('[1]2018'!$A:$A,$A246,'[1]2018'!$C:$C)-SUMIF('[1]2018'!$E:$E,$A246,'[1]2018'!$G:$G)</f>
        <v>0</v>
      </c>
      <c r="F246" s="53">
        <f>+SUMIF('[1]2019'!$A:$A,$A246,'[1]2019'!$C:$C)-SUMIF('[1]2019'!$E:$E,$A246,'[1]2019'!$G:$G)</f>
        <v>0</v>
      </c>
      <c r="G246" s="53">
        <f>+SUMIF('[1]2020'!$A:$A,$A246,'[1]2020'!$C:$C)-SUMIF('[1]2020'!$E:$E,$A246,'[1]2020'!$G:$G)</f>
        <v>0</v>
      </c>
      <c r="H246" s="53"/>
      <c r="I246" s="53">
        <f>+(+SUMIF('[1]2021'!$A:$A,$A246,'[1]2021'!$C:$C)-SUMIF('[1]2021'!$E:$E,$A246,'[1]2021'!$G:$G))/12</f>
        <v>0</v>
      </c>
      <c r="J246" s="53">
        <f>+(+SUMIF('[1]2021'!$A:$A,$A246,'[1]2021'!$C:$C)-SUMIF('[1]2021'!$E:$E,$A246,'[1]2021'!$G:$G))/12</f>
        <v>0</v>
      </c>
      <c r="K246" s="53">
        <f>+(+SUMIF('[1]2021'!$A:$A,$A246,'[1]2021'!$C:$C)-SUMIF('[1]2021'!$E:$E,$A246,'[1]2021'!$G:$G))/12</f>
        <v>0</v>
      </c>
      <c r="L246" s="53">
        <f>+(+SUMIF('[1]2021'!$A:$A,$A246,'[1]2021'!$C:$C)-SUMIF('[1]2021'!$E:$E,$A246,'[1]2021'!$G:$G))/12</f>
        <v>0</v>
      </c>
      <c r="M246" s="53">
        <f>+(+SUMIF('[1]2021'!$A:$A,$A246,'[1]2021'!$C:$C)-SUMIF('[1]2021'!$E:$E,$A246,'[1]2021'!$G:$G))/12</f>
        <v>0</v>
      </c>
      <c r="N246" s="53">
        <f>+(+SUMIF('[1]2021'!$A:$A,$A246,'[1]2021'!$C:$C)-SUMIF('[1]2021'!$E:$E,$A246,'[1]2021'!$G:$G))/12</f>
        <v>0</v>
      </c>
      <c r="O246" s="53">
        <f>+(+SUMIF('[1]2021'!$A:$A,$A246,'[1]2021'!$C:$C)-SUMIF('[1]2021'!$E:$E,$A246,'[1]2021'!$G:$G))/12</f>
        <v>0</v>
      </c>
      <c r="P246" s="53">
        <f>+(+SUMIF('[1]2021'!$A:$A,$A246,'[1]2021'!$C:$C)-SUMIF('[1]2021'!$E:$E,$A246,'[1]2021'!$G:$G))/12</f>
        <v>0</v>
      </c>
      <c r="Q246" s="53">
        <f>+(+SUMIF('[1]2021'!$A:$A,$A246,'[1]2021'!$C:$C)-SUMIF('[1]2021'!$E:$E,$A246,'[1]2021'!$G:$G))/12</f>
        <v>0</v>
      </c>
      <c r="R246" s="53">
        <f>+(+SUMIF('[1]2021'!$A:$A,$A246,'[1]2021'!$C:$C)-SUMIF('[1]2021'!$E:$E,$A246,'[1]2021'!$G:$G))/12</f>
        <v>0</v>
      </c>
      <c r="S246" s="53">
        <f>+(+SUMIF('[1]2021'!$A:$A,$A246,'[1]2021'!$C:$C)-SUMIF('[1]2021'!$E:$E,$A246,'[1]2021'!$G:$G))/12</f>
        <v>0</v>
      </c>
      <c r="T246" s="53">
        <f>+(+SUMIF('[1]2021'!$A:$A,$A246,'[1]2021'!$C:$C)-SUMIF('[1]2021'!$E:$E,$A246,'[1]2021'!$G:$G))/12</f>
        <v>0</v>
      </c>
      <c r="U246" s="53">
        <f>+SUM(I246:INDEX(I246:T246,1,Settings!$C$4))</f>
        <v>0</v>
      </c>
      <c r="V246" s="53">
        <f t="shared" si="96"/>
        <v>0</v>
      </c>
      <c r="W246" s="53"/>
      <c r="X246" s="53">
        <f>+SUMIFS(postings!$T:$T,postings!$C:$C,'pl-data'!X$2,postings!$D:$D,'pl-data'!X$3,postings!$I:$I,'pl-data'!$A246)-SUMIFS(postings!$W:$W,postings!$C:$C,'pl-data'!X$2,postings!$D:$D,'pl-data'!X$3,postings!$M:$M,'pl-data'!$A246)</f>
        <v>0</v>
      </c>
      <c r="Y246" s="53">
        <f>+SUMIFS(postings!$T:$T,postings!$C:$C,'pl-data'!Y$2,postings!$D:$D,'pl-data'!Y$3,postings!$I:$I,'pl-data'!$A246)-SUMIFS(postings!$W:$W,postings!$C:$C,'pl-data'!Y$2,postings!$D:$D,'pl-data'!Y$3,postings!$M:$M,'pl-data'!$A246)</f>
        <v>0</v>
      </c>
      <c r="Z246" s="53">
        <f>+SUMIFS(postings!$T:$T,postings!$C:$C,'pl-data'!Z$2,postings!$D:$D,'pl-data'!Z$3,postings!$I:$I,'pl-data'!$A246)-SUMIFS(postings!$W:$W,postings!$C:$C,'pl-data'!Z$2,postings!$D:$D,'pl-data'!Z$3,postings!$M:$M,'pl-data'!$A246)</f>
        <v>0</v>
      </c>
      <c r="AA246" s="53">
        <f>+SUMIFS(postings!$T:$T,postings!$C:$C,'pl-data'!AA$2,postings!$D:$D,'pl-data'!AA$3,postings!$I:$I,'pl-data'!$A246)-SUMIFS(postings!$W:$W,postings!$C:$C,'pl-data'!AA$2,postings!$D:$D,'pl-data'!AA$3,postings!$M:$M,'pl-data'!$A246)</f>
        <v>0</v>
      </c>
      <c r="AB246" s="53">
        <f>+SUMIFS(postings!$T:$T,postings!$C:$C,'pl-data'!AB$2,postings!$D:$D,'pl-data'!AB$3,postings!$I:$I,'pl-data'!$A246)-SUMIFS(postings!$W:$W,postings!$C:$C,'pl-data'!AB$2,postings!$D:$D,'pl-data'!AB$3,postings!$M:$M,'pl-data'!$A246)</f>
        <v>0</v>
      </c>
      <c r="AC246" s="53">
        <f>+SUMIFS(postings!$T:$T,postings!$C:$C,'pl-data'!AC$2,postings!$D:$D,'pl-data'!AC$3,postings!$I:$I,'pl-data'!$A246)-SUMIFS(postings!$W:$W,postings!$C:$C,'pl-data'!AC$2,postings!$D:$D,'pl-data'!AC$3,postings!$M:$M,'pl-data'!$A246)</f>
        <v>0</v>
      </c>
      <c r="AD246" s="53">
        <f>+SUMIFS(postings!$T:$T,postings!$C:$C,'pl-data'!AD$2,postings!$D:$D,'pl-data'!AD$3,postings!$I:$I,'pl-data'!$A246)-SUMIFS(postings!$W:$W,postings!$C:$C,'pl-data'!AD$2,postings!$D:$D,'pl-data'!AD$3,postings!$M:$M,'pl-data'!$A246)</f>
        <v>0</v>
      </c>
      <c r="AE246" s="53">
        <f>+SUMIFS(postings!$T:$T,postings!$C:$C,'pl-data'!AE$2,postings!$D:$D,'pl-data'!AE$3,postings!$I:$I,'pl-data'!$A246)-SUMIFS(postings!$W:$W,postings!$C:$C,'pl-data'!AE$2,postings!$D:$D,'pl-data'!AE$3,postings!$M:$M,'pl-data'!$A246)</f>
        <v>0</v>
      </c>
      <c r="AF246" s="53">
        <f>+SUMIFS(postings!$T:$T,postings!$C:$C,'pl-data'!AF$2,postings!$D:$D,'pl-data'!AF$3,postings!$I:$I,'pl-data'!$A246)-SUMIFS(postings!$W:$W,postings!$C:$C,'pl-data'!AF$2,postings!$D:$D,'pl-data'!AF$3,postings!$M:$M,'pl-data'!$A246)</f>
        <v>0</v>
      </c>
      <c r="AG246" s="53">
        <f>+SUMIFS(postings!$T:$T,postings!$C:$C,'pl-data'!AG$2,postings!$D:$D,'pl-data'!AG$3,postings!$I:$I,'pl-data'!$A246)-SUMIFS(postings!$W:$W,postings!$C:$C,'pl-data'!AG$2,postings!$D:$D,'pl-data'!AG$3,postings!$M:$M,'pl-data'!$A246)</f>
        <v>0</v>
      </c>
      <c r="AH246" s="53">
        <f>+SUMIFS(postings!$T:$T,postings!$C:$C,'pl-data'!AH$2,postings!$D:$D,'pl-data'!AH$3,postings!$I:$I,'pl-data'!$A246)-SUMIFS(postings!$W:$W,postings!$C:$C,'pl-data'!AH$2,postings!$D:$D,'pl-data'!AH$3,postings!$M:$M,'pl-data'!$A246)</f>
        <v>0</v>
      </c>
      <c r="AI246" s="53">
        <f>+SUMIFS(postings!$T:$T,postings!$C:$C,'pl-data'!AI$2,postings!$D:$D,'pl-data'!AI$3,postings!$I:$I,'pl-data'!$A246)-SUMIFS(postings!$W:$W,postings!$C:$C,'pl-data'!AI$2,postings!$D:$D,'pl-data'!AI$3,postings!$M:$M,'pl-data'!$A246)</f>
        <v>0</v>
      </c>
      <c r="AJ246" s="53">
        <f>+SUM(X246:INDEX(X246:AI246,1,Settings!$C$4))</f>
        <v>0</v>
      </c>
      <c r="AK246" s="53">
        <f t="shared" si="97"/>
        <v>0</v>
      </c>
      <c r="AL246" s="53"/>
      <c r="AM246" s="53">
        <f t="shared" si="98"/>
        <v>0</v>
      </c>
      <c r="AN246" s="53">
        <f t="shared" si="99"/>
        <v>0</v>
      </c>
      <c r="AO246" s="53">
        <f t="shared" si="100"/>
        <v>0</v>
      </c>
      <c r="AP246" s="53">
        <f t="shared" si="101"/>
        <v>0</v>
      </c>
      <c r="AQ246" s="53">
        <f t="shared" si="102"/>
        <v>0</v>
      </c>
      <c r="AR246" s="53">
        <f t="shared" si="103"/>
        <v>0</v>
      </c>
      <c r="AS246" s="53">
        <f t="shared" si="104"/>
        <v>0</v>
      </c>
      <c r="AT246" s="53">
        <f t="shared" si="105"/>
        <v>0</v>
      </c>
      <c r="AU246" s="53">
        <f t="shared" si="106"/>
        <v>0</v>
      </c>
      <c r="AV246" s="53">
        <f t="shared" si="107"/>
        <v>0</v>
      </c>
      <c r="AW246" s="53">
        <f t="shared" si="108"/>
        <v>0</v>
      </c>
      <c r="AX246" s="53">
        <f t="shared" si="109"/>
        <v>0</v>
      </c>
      <c r="AY246" s="53">
        <f>+SUM(AM246:INDEX(AM246:AX246,1,Settings!$C$4))</f>
        <v>0</v>
      </c>
      <c r="AZ246" s="53">
        <f t="shared" si="110"/>
        <v>0</v>
      </c>
      <c r="BA246" s="53"/>
      <c r="BB246" s="53">
        <f t="shared" si="111"/>
        <v>0</v>
      </c>
      <c r="BC246" s="53">
        <f t="shared" si="112"/>
        <v>0</v>
      </c>
      <c r="BD246" s="53">
        <f t="shared" si="113"/>
        <v>0</v>
      </c>
      <c r="BE246" s="53">
        <f t="shared" si="114"/>
        <v>0</v>
      </c>
      <c r="BF246" s="53">
        <f t="shared" si="115"/>
        <v>0</v>
      </c>
      <c r="BG246" s="53">
        <f t="shared" si="116"/>
        <v>0</v>
      </c>
      <c r="BH246" s="53">
        <f t="shared" si="117"/>
        <v>0</v>
      </c>
      <c r="BI246" s="53">
        <f t="shared" si="118"/>
        <v>0</v>
      </c>
      <c r="BJ246" s="53">
        <f t="shared" si="119"/>
        <v>0</v>
      </c>
      <c r="BK246" s="53">
        <f t="shared" si="120"/>
        <v>0</v>
      </c>
      <c r="BL246" s="53">
        <f t="shared" si="121"/>
        <v>0</v>
      </c>
      <c r="BM246" s="53">
        <f t="shared" si="122"/>
        <v>0</v>
      </c>
      <c r="BN246" s="53">
        <f t="shared" si="123"/>
        <v>0</v>
      </c>
      <c r="BO246" s="53"/>
      <c r="BP246" s="53">
        <f t="shared" si="124"/>
        <v>0</v>
      </c>
      <c r="BQ246" s="53"/>
      <c r="BR246" s="53">
        <f t="shared" si="125"/>
        <v>0</v>
      </c>
    </row>
    <row r="247" spans="1:70" x14ac:dyDescent="0.2">
      <c r="A247" s="6">
        <v>3565</v>
      </c>
      <c r="B247" s="6" t="str">
        <f>+VLOOKUP(A247,masterfile!B:C,2,FALSE)</f>
        <v>Waren aus USt-Lager 19% Vorst./USt</v>
      </c>
      <c r="D247" s="53">
        <f>+SUMIF('[1]2017'!$A:$A,$A247,'[1]2017'!$C:$C)-SUMIF('[1]2017'!$E:$E,$A247,'[1]2017'!$G:$G)</f>
        <v>0</v>
      </c>
      <c r="E247" s="53">
        <f>+SUMIF('[1]2018'!$A:$A,$A247,'[1]2018'!$C:$C)-SUMIF('[1]2018'!$E:$E,$A247,'[1]2018'!$G:$G)</f>
        <v>0</v>
      </c>
      <c r="F247" s="53">
        <f>+SUMIF('[1]2019'!$A:$A,$A247,'[1]2019'!$C:$C)-SUMIF('[1]2019'!$E:$E,$A247,'[1]2019'!$G:$G)</f>
        <v>0</v>
      </c>
      <c r="G247" s="53">
        <f>+SUMIF('[1]2020'!$A:$A,$A247,'[1]2020'!$C:$C)-SUMIF('[1]2020'!$E:$E,$A247,'[1]2020'!$G:$G)</f>
        <v>0</v>
      </c>
      <c r="H247" s="53"/>
      <c r="I247" s="53">
        <f>+(+SUMIF('[1]2021'!$A:$A,$A247,'[1]2021'!$C:$C)-SUMIF('[1]2021'!$E:$E,$A247,'[1]2021'!$G:$G))/12</f>
        <v>0</v>
      </c>
      <c r="J247" s="53">
        <f>+(+SUMIF('[1]2021'!$A:$A,$A247,'[1]2021'!$C:$C)-SUMIF('[1]2021'!$E:$E,$A247,'[1]2021'!$G:$G))/12</f>
        <v>0</v>
      </c>
      <c r="K247" s="53">
        <f>+(+SUMIF('[1]2021'!$A:$A,$A247,'[1]2021'!$C:$C)-SUMIF('[1]2021'!$E:$E,$A247,'[1]2021'!$G:$G))/12</f>
        <v>0</v>
      </c>
      <c r="L247" s="53">
        <f>+(+SUMIF('[1]2021'!$A:$A,$A247,'[1]2021'!$C:$C)-SUMIF('[1]2021'!$E:$E,$A247,'[1]2021'!$G:$G))/12</f>
        <v>0</v>
      </c>
      <c r="M247" s="53">
        <f>+(+SUMIF('[1]2021'!$A:$A,$A247,'[1]2021'!$C:$C)-SUMIF('[1]2021'!$E:$E,$A247,'[1]2021'!$G:$G))/12</f>
        <v>0</v>
      </c>
      <c r="N247" s="53">
        <f>+(+SUMIF('[1]2021'!$A:$A,$A247,'[1]2021'!$C:$C)-SUMIF('[1]2021'!$E:$E,$A247,'[1]2021'!$G:$G))/12</f>
        <v>0</v>
      </c>
      <c r="O247" s="53">
        <f>+(+SUMIF('[1]2021'!$A:$A,$A247,'[1]2021'!$C:$C)-SUMIF('[1]2021'!$E:$E,$A247,'[1]2021'!$G:$G))/12</f>
        <v>0</v>
      </c>
      <c r="P247" s="53">
        <f>+(+SUMIF('[1]2021'!$A:$A,$A247,'[1]2021'!$C:$C)-SUMIF('[1]2021'!$E:$E,$A247,'[1]2021'!$G:$G))/12</f>
        <v>0</v>
      </c>
      <c r="Q247" s="53">
        <f>+(+SUMIF('[1]2021'!$A:$A,$A247,'[1]2021'!$C:$C)-SUMIF('[1]2021'!$E:$E,$A247,'[1]2021'!$G:$G))/12</f>
        <v>0</v>
      </c>
      <c r="R247" s="53">
        <f>+(+SUMIF('[1]2021'!$A:$A,$A247,'[1]2021'!$C:$C)-SUMIF('[1]2021'!$E:$E,$A247,'[1]2021'!$G:$G))/12</f>
        <v>0</v>
      </c>
      <c r="S247" s="53">
        <f>+(+SUMIF('[1]2021'!$A:$A,$A247,'[1]2021'!$C:$C)-SUMIF('[1]2021'!$E:$E,$A247,'[1]2021'!$G:$G))/12</f>
        <v>0</v>
      </c>
      <c r="T247" s="53">
        <f>+(+SUMIF('[1]2021'!$A:$A,$A247,'[1]2021'!$C:$C)-SUMIF('[1]2021'!$E:$E,$A247,'[1]2021'!$G:$G))/12</f>
        <v>0</v>
      </c>
      <c r="U247" s="53">
        <f>+SUM(I247:INDEX(I247:T247,1,Settings!$C$4))</f>
        <v>0</v>
      </c>
      <c r="V247" s="53">
        <f t="shared" si="96"/>
        <v>0</v>
      </c>
      <c r="W247" s="53"/>
      <c r="X247" s="53">
        <f>+SUMIFS(postings!$T:$T,postings!$C:$C,'pl-data'!X$2,postings!$D:$D,'pl-data'!X$3,postings!$I:$I,'pl-data'!$A247)-SUMIFS(postings!$W:$W,postings!$C:$C,'pl-data'!X$2,postings!$D:$D,'pl-data'!X$3,postings!$M:$M,'pl-data'!$A247)</f>
        <v>0</v>
      </c>
      <c r="Y247" s="53">
        <f>+SUMIFS(postings!$T:$T,postings!$C:$C,'pl-data'!Y$2,postings!$D:$D,'pl-data'!Y$3,postings!$I:$I,'pl-data'!$A247)-SUMIFS(postings!$W:$W,postings!$C:$C,'pl-data'!Y$2,postings!$D:$D,'pl-data'!Y$3,postings!$M:$M,'pl-data'!$A247)</f>
        <v>0</v>
      </c>
      <c r="Z247" s="53">
        <f>+SUMIFS(postings!$T:$T,postings!$C:$C,'pl-data'!Z$2,postings!$D:$D,'pl-data'!Z$3,postings!$I:$I,'pl-data'!$A247)-SUMIFS(postings!$W:$W,postings!$C:$C,'pl-data'!Z$2,postings!$D:$D,'pl-data'!Z$3,postings!$M:$M,'pl-data'!$A247)</f>
        <v>0</v>
      </c>
      <c r="AA247" s="53">
        <f>+SUMIFS(postings!$T:$T,postings!$C:$C,'pl-data'!AA$2,postings!$D:$D,'pl-data'!AA$3,postings!$I:$I,'pl-data'!$A247)-SUMIFS(postings!$W:$W,postings!$C:$C,'pl-data'!AA$2,postings!$D:$D,'pl-data'!AA$3,postings!$M:$M,'pl-data'!$A247)</f>
        <v>0</v>
      </c>
      <c r="AB247" s="53">
        <f>+SUMIFS(postings!$T:$T,postings!$C:$C,'pl-data'!AB$2,postings!$D:$D,'pl-data'!AB$3,postings!$I:$I,'pl-data'!$A247)-SUMIFS(postings!$W:$W,postings!$C:$C,'pl-data'!AB$2,postings!$D:$D,'pl-data'!AB$3,postings!$M:$M,'pl-data'!$A247)</f>
        <v>0</v>
      </c>
      <c r="AC247" s="53">
        <f>+SUMIFS(postings!$T:$T,postings!$C:$C,'pl-data'!AC$2,postings!$D:$D,'pl-data'!AC$3,postings!$I:$I,'pl-data'!$A247)-SUMIFS(postings!$W:$W,postings!$C:$C,'pl-data'!AC$2,postings!$D:$D,'pl-data'!AC$3,postings!$M:$M,'pl-data'!$A247)</f>
        <v>0</v>
      </c>
      <c r="AD247" s="53">
        <f>+SUMIFS(postings!$T:$T,postings!$C:$C,'pl-data'!AD$2,postings!$D:$D,'pl-data'!AD$3,postings!$I:$I,'pl-data'!$A247)-SUMIFS(postings!$W:$W,postings!$C:$C,'pl-data'!AD$2,postings!$D:$D,'pl-data'!AD$3,postings!$M:$M,'pl-data'!$A247)</f>
        <v>0</v>
      </c>
      <c r="AE247" s="53">
        <f>+SUMIFS(postings!$T:$T,postings!$C:$C,'pl-data'!AE$2,postings!$D:$D,'pl-data'!AE$3,postings!$I:$I,'pl-data'!$A247)-SUMIFS(postings!$W:$W,postings!$C:$C,'pl-data'!AE$2,postings!$D:$D,'pl-data'!AE$3,postings!$M:$M,'pl-data'!$A247)</f>
        <v>0</v>
      </c>
      <c r="AF247" s="53">
        <f>+SUMIFS(postings!$T:$T,postings!$C:$C,'pl-data'!AF$2,postings!$D:$D,'pl-data'!AF$3,postings!$I:$I,'pl-data'!$A247)-SUMIFS(postings!$W:$W,postings!$C:$C,'pl-data'!AF$2,postings!$D:$D,'pl-data'!AF$3,postings!$M:$M,'pl-data'!$A247)</f>
        <v>0</v>
      </c>
      <c r="AG247" s="53">
        <f>+SUMIFS(postings!$T:$T,postings!$C:$C,'pl-data'!AG$2,postings!$D:$D,'pl-data'!AG$3,postings!$I:$I,'pl-data'!$A247)-SUMIFS(postings!$W:$W,postings!$C:$C,'pl-data'!AG$2,postings!$D:$D,'pl-data'!AG$3,postings!$M:$M,'pl-data'!$A247)</f>
        <v>0</v>
      </c>
      <c r="AH247" s="53">
        <f>+SUMIFS(postings!$T:$T,postings!$C:$C,'pl-data'!AH$2,postings!$D:$D,'pl-data'!AH$3,postings!$I:$I,'pl-data'!$A247)-SUMIFS(postings!$W:$W,postings!$C:$C,'pl-data'!AH$2,postings!$D:$D,'pl-data'!AH$3,postings!$M:$M,'pl-data'!$A247)</f>
        <v>0</v>
      </c>
      <c r="AI247" s="53">
        <f>+SUMIFS(postings!$T:$T,postings!$C:$C,'pl-data'!AI$2,postings!$D:$D,'pl-data'!AI$3,postings!$I:$I,'pl-data'!$A247)-SUMIFS(postings!$W:$W,postings!$C:$C,'pl-data'!AI$2,postings!$D:$D,'pl-data'!AI$3,postings!$M:$M,'pl-data'!$A247)</f>
        <v>0</v>
      </c>
      <c r="AJ247" s="53">
        <f>+SUM(X247:INDEX(X247:AI247,1,Settings!$C$4))</f>
        <v>0</v>
      </c>
      <c r="AK247" s="53">
        <f t="shared" si="97"/>
        <v>0</v>
      </c>
      <c r="AL247" s="53"/>
      <c r="AM247" s="53">
        <f t="shared" si="98"/>
        <v>0</v>
      </c>
      <c r="AN247" s="53">
        <f t="shared" si="99"/>
        <v>0</v>
      </c>
      <c r="AO247" s="53">
        <f t="shared" si="100"/>
        <v>0</v>
      </c>
      <c r="AP247" s="53">
        <f t="shared" si="101"/>
        <v>0</v>
      </c>
      <c r="AQ247" s="53">
        <f t="shared" si="102"/>
        <v>0</v>
      </c>
      <c r="AR247" s="53">
        <f t="shared" si="103"/>
        <v>0</v>
      </c>
      <c r="AS247" s="53">
        <f t="shared" si="104"/>
        <v>0</v>
      </c>
      <c r="AT247" s="53">
        <f t="shared" si="105"/>
        <v>0</v>
      </c>
      <c r="AU247" s="53">
        <f t="shared" si="106"/>
        <v>0</v>
      </c>
      <c r="AV247" s="53">
        <f t="shared" si="107"/>
        <v>0</v>
      </c>
      <c r="AW247" s="53">
        <f t="shared" si="108"/>
        <v>0</v>
      </c>
      <c r="AX247" s="53">
        <f t="shared" si="109"/>
        <v>0</v>
      </c>
      <c r="AY247" s="53">
        <f>+SUM(AM247:INDEX(AM247:AX247,1,Settings!$C$4))</f>
        <v>0</v>
      </c>
      <c r="AZ247" s="53">
        <f t="shared" si="110"/>
        <v>0</v>
      </c>
      <c r="BA247" s="53"/>
      <c r="BB247" s="53">
        <f t="shared" si="111"/>
        <v>0</v>
      </c>
      <c r="BC247" s="53">
        <f t="shared" si="112"/>
        <v>0</v>
      </c>
      <c r="BD247" s="53">
        <f t="shared" si="113"/>
        <v>0</v>
      </c>
      <c r="BE247" s="53">
        <f t="shared" si="114"/>
        <v>0</v>
      </c>
      <c r="BF247" s="53">
        <f t="shared" si="115"/>
        <v>0</v>
      </c>
      <c r="BG247" s="53">
        <f t="shared" si="116"/>
        <v>0</v>
      </c>
      <c r="BH247" s="53">
        <f t="shared" si="117"/>
        <v>0</v>
      </c>
      <c r="BI247" s="53">
        <f t="shared" si="118"/>
        <v>0</v>
      </c>
      <c r="BJ247" s="53">
        <f t="shared" si="119"/>
        <v>0</v>
      </c>
      <c r="BK247" s="53">
        <f t="shared" si="120"/>
        <v>0</v>
      </c>
      <c r="BL247" s="53">
        <f t="shared" si="121"/>
        <v>0</v>
      </c>
      <c r="BM247" s="53">
        <f t="shared" si="122"/>
        <v>0</v>
      </c>
      <c r="BN247" s="53">
        <f t="shared" si="123"/>
        <v>0</v>
      </c>
      <c r="BO247" s="53"/>
      <c r="BP247" s="53">
        <f t="shared" si="124"/>
        <v>0</v>
      </c>
      <c r="BQ247" s="53"/>
      <c r="BR247" s="53">
        <f t="shared" si="125"/>
        <v>0</v>
      </c>
    </row>
    <row r="248" spans="1:70" x14ac:dyDescent="0.2">
      <c r="A248" s="6">
        <v>3600</v>
      </c>
      <c r="B248" s="6" t="str">
        <f>+VLOOKUP(A248,masterfile!B:C,2,FALSE)</f>
        <v>Nicht abziehb. VoSt (Materialaufwand)</v>
      </c>
      <c r="D248" s="53">
        <f>+SUMIF('[1]2017'!$A:$A,$A248,'[1]2017'!$C:$C)-SUMIF('[1]2017'!$E:$E,$A248,'[1]2017'!$G:$G)</f>
        <v>0</v>
      </c>
      <c r="E248" s="53">
        <f>+SUMIF('[1]2018'!$A:$A,$A248,'[1]2018'!$C:$C)-SUMIF('[1]2018'!$E:$E,$A248,'[1]2018'!$G:$G)</f>
        <v>0</v>
      </c>
      <c r="F248" s="53">
        <f>+SUMIF('[1]2019'!$A:$A,$A248,'[1]2019'!$C:$C)-SUMIF('[1]2019'!$E:$E,$A248,'[1]2019'!$G:$G)</f>
        <v>0</v>
      </c>
      <c r="G248" s="53">
        <f>+SUMIF('[1]2020'!$A:$A,$A248,'[1]2020'!$C:$C)-SUMIF('[1]2020'!$E:$E,$A248,'[1]2020'!$G:$G)</f>
        <v>0</v>
      </c>
      <c r="H248" s="53"/>
      <c r="I248" s="53">
        <f>+(+SUMIF('[1]2021'!$A:$A,$A248,'[1]2021'!$C:$C)-SUMIF('[1]2021'!$E:$E,$A248,'[1]2021'!$G:$G))/12</f>
        <v>0</v>
      </c>
      <c r="J248" s="53">
        <f>+(+SUMIF('[1]2021'!$A:$A,$A248,'[1]2021'!$C:$C)-SUMIF('[1]2021'!$E:$E,$A248,'[1]2021'!$G:$G))/12</f>
        <v>0</v>
      </c>
      <c r="K248" s="53">
        <f>+(+SUMIF('[1]2021'!$A:$A,$A248,'[1]2021'!$C:$C)-SUMIF('[1]2021'!$E:$E,$A248,'[1]2021'!$G:$G))/12</f>
        <v>0</v>
      </c>
      <c r="L248" s="53">
        <f>+(+SUMIF('[1]2021'!$A:$A,$A248,'[1]2021'!$C:$C)-SUMIF('[1]2021'!$E:$E,$A248,'[1]2021'!$G:$G))/12</f>
        <v>0</v>
      </c>
      <c r="M248" s="53">
        <f>+(+SUMIF('[1]2021'!$A:$A,$A248,'[1]2021'!$C:$C)-SUMIF('[1]2021'!$E:$E,$A248,'[1]2021'!$G:$G))/12</f>
        <v>0</v>
      </c>
      <c r="N248" s="53">
        <f>+(+SUMIF('[1]2021'!$A:$A,$A248,'[1]2021'!$C:$C)-SUMIF('[1]2021'!$E:$E,$A248,'[1]2021'!$G:$G))/12</f>
        <v>0</v>
      </c>
      <c r="O248" s="53">
        <f>+(+SUMIF('[1]2021'!$A:$A,$A248,'[1]2021'!$C:$C)-SUMIF('[1]2021'!$E:$E,$A248,'[1]2021'!$G:$G))/12</f>
        <v>0</v>
      </c>
      <c r="P248" s="53">
        <f>+(+SUMIF('[1]2021'!$A:$A,$A248,'[1]2021'!$C:$C)-SUMIF('[1]2021'!$E:$E,$A248,'[1]2021'!$G:$G))/12</f>
        <v>0</v>
      </c>
      <c r="Q248" s="53">
        <f>+(+SUMIF('[1]2021'!$A:$A,$A248,'[1]2021'!$C:$C)-SUMIF('[1]2021'!$E:$E,$A248,'[1]2021'!$G:$G))/12</f>
        <v>0</v>
      </c>
      <c r="R248" s="53">
        <f>+(+SUMIF('[1]2021'!$A:$A,$A248,'[1]2021'!$C:$C)-SUMIF('[1]2021'!$E:$E,$A248,'[1]2021'!$G:$G))/12</f>
        <v>0</v>
      </c>
      <c r="S248" s="53">
        <f>+(+SUMIF('[1]2021'!$A:$A,$A248,'[1]2021'!$C:$C)-SUMIF('[1]2021'!$E:$E,$A248,'[1]2021'!$G:$G))/12</f>
        <v>0</v>
      </c>
      <c r="T248" s="53">
        <f>+(+SUMIF('[1]2021'!$A:$A,$A248,'[1]2021'!$C:$C)-SUMIF('[1]2021'!$E:$E,$A248,'[1]2021'!$G:$G))/12</f>
        <v>0</v>
      </c>
      <c r="U248" s="53">
        <f>+SUM(I248:INDEX(I248:T248,1,Settings!$C$4))</f>
        <v>0</v>
      </c>
      <c r="V248" s="53">
        <f t="shared" si="96"/>
        <v>0</v>
      </c>
      <c r="W248" s="53"/>
      <c r="X248" s="53">
        <f>+SUMIFS(postings!$T:$T,postings!$C:$C,'pl-data'!X$2,postings!$D:$D,'pl-data'!X$3,postings!$I:$I,'pl-data'!$A248)-SUMIFS(postings!$W:$W,postings!$C:$C,'pl-data'!X$2,postings!$D:$D,'pl-data'!X$3,postings!$M:$M,'pl-data'!$A248)</f>
        <v>0</v>
      </c>
      <c r="Y248" s="53">
        <f>+SUMIFS(postings!$T:$T,postings!$C:$C,'pl-data'!Y$2,postings!$D:$D,'pl-data'!Y$3,postings!$I:$I,'pl-data'!$A248)-SUMIFS(postings!$W:$W,postings!$C:$C,'pl-data'!Y$2,postings!$D:$D,'pl-data'!Y$3,postings!$M:$M,'pl-data'!$A248)</f>
        <v>0</v>
      </c>
      <c r="Z248" s="53">
        <f>+SUMIFS(postings!$T:$T,postings!$C:$C,'pl-data'!Z$2,postings!$D:$D,'pl-data'!Z$3,postings!$I:$I,'pl-data'!$A248)-SUMIFS(postings!$W:$W,postings!$C:$C,'pl-data'!Z$2,postings!$D:$D,'pl-data'!Z$3,postings!$M:$M,'pl-data'!$A248)</f>
        <v>0</v>
      </c>
      <c r="AA248" s="53">
        <f>+SUMIFS(postings!$T:$T,postings!$C:$C,'pl-data'!AA$2,postings!$D:$D,'pl-data'!AA$3,postings!$I:$I,'pl-data'!$A248)-SUMIFS(postings!$W:$W,postings!$C:$C,'pl-data'!AA$2,postings!$D:$D,'pl-data'!AA$3,postings!$M:$M,'pl-data'!$A248)</f>
        <v>0</v>
      </c>
      <c r="AB248" s="53">
        <f>+SUMIFS(postings!$T:$T,postings!$C:$C,'pl-data'!AB$2,postings!$D:$D,'pl-data'!AB$3,postings!$I:$I,'pl-data'!$A248)-SUMIFS(postings!$W:$W,postings!$C:$C,'pl-data'!AB$2,postings!$D:$D,'pl-data'!AB$3,postings!$M:$M,'pl-data'!$A248)</f>
        <v>0</v>
      </c>
      <c r="AC248" s="53">
        <f>+SUMIFS(postings!$T:$T,postings!$C:$C,'pl-data'!AC$2,postings!$D:$D,'pl-data'!AC$3,postings!$I:$I,'pl-data'!$A248)-SUMIFS(postings!$W:$W,postings!$C:$C,'pl-data'!AC$2,postings!$D:$D,'pl-data'!AC$3,postings!$M:$M,'pl-data'!$A248)</f>
        <v>0</v>
      </c>
      <c r="AD248" s="53">
        <f>+SUMIFS(postings!$T:$T,postings!$C:$C,'pl-data'!AD$2,postings!$D:$D,'pl-data'!AD$3,postings!$I:$I,'pl-data'!$A248)-SUMIFS(postings!$W:$W,postings!$C:$C,'pl-data'!AD$2,postings!$D:$D,'pl-data'!AD$3,postings!$M:$M,'pl-data'!$A248)</f>
        <v>0</v>
      </c>
      <c r="AE248" s="53">
        <f>+SUMIFS(postings!$T:$T,postings!$C:$C,'pl-data'!AE$2,postings!$D:$D,'pl-data'!AE$3,postings!$I:$I,'pl-data'!$A248)-SUMIFS(postings!$W:$W,postings!$C:$C,'pl-data'!AE$2,postings!$D:$D,'pl-data'!AE$3,postings!$M:$M,'pl-data'!$A248)</f>
        <v>0</v>
      </c>
      <c r="AF248" s="53">
        <f>+SUMIFS(postings!$T:$T,postings!$C:$C,'pl-data'!AF$2,postings!$D:$D,'pl-data'!AF$3,postings!$I:$I,'pl-data'!$A248)-SUMIFS(postings!$W:$W,postings!$C:$C,'pl-data'!AF$2,postings!$D:$D,'pl-data'!AF$3,postings!$M:$M,'pl-data'!$A248)</f>
        <v>0</v>
      </c>
      <c r="AG248" s="53">
        <f>+SUMIFS(postings!$T:$T,postings!$C:$C,'pl-data'!AG$2,postings!$D:$D,'pl-data'!AG$3,postings!$I:$I,'pl-data'!$A248)-SUMIFS(postings!$W:$W,postings!$C:$C,'pl-data'!AG$2,postings!$D:$D,'pl-data'!AG$3,postings!$M:$M,'pl-data'!$A248)</f>
        <v>0</v>
      </c>
      <c r="AH248" s="53">
        <f>+SUMIFS(postings!$T:$T,postings!$C:$C,'pl-data'!AH$2,postings!$D:$D,'pl-data'!AH$3,postings!$I:$I,'pl-data'!$A248)-SUMIFS(postings!$W:$W,postings!$C:$C,'pl-data'!AH$2,postings!$D:$D,'pl-data'!AH$3,postings!$M:$M,'pl-data'!$A248)</f>
        <v>0</v>
      </c>
      <c r="AI248" s="53">
        <f>+SUMIFS(postings!$T:$T,postings!$C:$C,'pl-data'!AI$2,postings!$D:$D,'pl-data'!AI$3,postings!$I:$I,'pl-data'!$A248)-SUMIFS(postings!$W:$W,postings!$C:$C,'pl-data'!AI$2,postings!$D:$D,'pl-data'!AI$3,postings!$M:$M,'pl-data'!$A248)</f>
        <v>0</v>
      </c>
      <c r="AJ248" s="53">
        <f>+SUM(X248:INDEX(X248:AI248,1,Settings!$C$4))</f>
        <v>0</v>
      </c>
      <c r="AK248" s="53">
        <f t="shared" si="97"/>
        <v>0</v>
      </c>
      <c r="AL248" s="53"/>
      <c r="AM248" s="53">
        <f t="shared" si="98"/>
        <v>0</v>
      </c>
      <c r="AN248" s="53">
        <f t="shared" si="99"/>
        <v>0</v>
      </c>
      <c r="AO248" s="53">
        <f t="shared" si="100"/>
        <v>0</v>
      </c>
      <c r="AP248" s="53">
        <f t="shared" si="101"/>
        <v>0</v>
      </c>
      <c r="AQ248" s="53">
        <f t="shared" si="102"/>
        <v>0</v>
      </c>
      <c r="AR248" s="53">
        <f t="shared" si="103"/>
        <v>0</v>
      </c>
      <c r="AS248" s="53">
        <f t="shared" si="104"/>
        <v>0</v>
      </c>
      <c r="AT248" s="53">
        <f t="shared" si="105"/>
        <v>0</v>
      </c>
      <c r="AU248" s="53">
        <f t="shared" si="106"/>
        <v>0</v>
      </c>
      <c r="AV248" s="53">
        <f t="shared" si="107"/>
        <v>0</v>
      </c>
      <c r="AW248" s="53">
        <f t="shared" si="108"/>
        <v>0</v>
      </c>
      <c r="AX248" s="53">
        <f t="shared" si="109"/>
        <v>0</v>
      </c>
      <c r="AY248" s="53">
        <f>+SUM(AM248:INDEX(AM248:AX248,1,Settings!$C$4))</f>
        <v>0</v>
      </c>
      <c r="AZ248" s="53">
        <f t="shared" si="110"/>
        <v>0</v>
      </c>
      <c r="BA248" s="53"/>
      <c r="BB248" s="53">
        <f t="shared" si="111"/>
        <v>0</v>
      </c>
      <c r="BC248" s="53">
        <f t="shared" si="112"/>
        <v>0</v>
      </c>
      <c r="BD248" s="53">
        <f t="shared" si="113"/>
        <v>0</v>
      </c>
      <c r="BE248" s="53">
        <f t="shared" si="114"/>
        <v>0</v>
      </c>
      <c r="BF248" s="53">
        <f t="shared" si="115"/>
        <v>0</v>
      </c>
      <c r="BG248" s="53">
        <f t="shared" si="116"/>
        <v>0</v>
      </c>
      <c r="BH248" s="53">
        <f t="shared" si="117"/>
        <v>0</v>
      </c>
      <c r="BI248" s="53">
        <f t="shared" si="118"/>
        <v>0</v>
      </c>
      <c r="BJ248" s="53">
        <f t="shared" si="119"/>
        <v>0</v>
      </c>
      <c r="BK248" s="53">
        <f t="shared" si="120"/>
        <v>0</v>
      </c>
      <c r="BL248" s="53">
        <f t="shared" si="121"/>
        <v>0</v>
      </c>
      <c r="BM248" s="53">
        <f t="shared" si="122"/>
        <v>0</v>
      </c>
      <c r="BN248" s="53">
        <f t="shared" si="123"/>
        <v>0</v>
      </c>
      <c r="BO248" s="53"/>
      <c r="BP248" s="53">
        <f t="shared" si="124"/>
        <v>0</v>
      </c>
      <c r="BQ248" s="53"/>
      <c r="BR248" s="53">
        <f t="shared" si="125"/>
        <v>0</v>
      </c>
    </row>
    <row r="249" spans="1:70" x14ac:dyDescent="0.2">
      <c r="A249" s="6">
        <v>3610</v>
      </c>
      <c r="B249" s="6" t="str">
        <f>+VLOOKUP(A249,masterfile!B:C,2,FALSE)</f>
        <v>Nicht abziehb. VoSt 7% (Materialaufwand)</v>
      </c>
      <c r="D249" s="53">
        <f>+SUMIF('[1]2017'!$A:$A,$A249,'[1]2017'!$C:$C)-SUMIF('[1]2017'!$E:$E,$A249,'[1]2017'!$G:$G)</f>
        <v>0</v>
      </c>
      <c r="E249" s="53">
        <f>+SUMIF('[1]2018'!$A:$A,$A249,'[1]2018'!$C:$C)-SUMIF('[1]2018'!$E:$E,$A249,'[1]2018'!$G:$G)</f>
        <v>0</v>
      </c>
      <c r="F249" s="53">
        <f>+SUMIF('[1]2019'!$A:$A,$A249,'[1]2019'!$C:$C)-SUMIF('[1]2019'!$E:$E,$A249,'[1]2019'!$G:$G)</f>
        <v>0</v>
      </c>
      <c r="G249" s="53">
        <f>+SUMIF('[1]2020'!$A:$A,$A249,'[1]2020'!$C:$C)-SUMIF('[1]2020'!$E:$E,$A249,'[1]2020'!$G:$G)</f>
        <v>0</v>
      </c>
      <c r="H249" s="53"/>
      <c r="I249" s="53">
        <f>+(+SUMIF('[1]2021'!$A:$A,$A249,'[1]2021'!$C:$C)-SUMIF('[1]2021'!$E:$E,$A249,'[1]2021'!$G:$G))/12</f>
        <v>0</v>
      </c>
      <c r="J249" s="53">
        <f>+(+SUMIF('[1]2021'!$A:$A,$A249,'[1]2021'!$C:$C)-SUMIF('[1]2021'!$E:$E,$A249,'[1]2021'!$G:$G))/12</f>
        <v>0</v>
      </c>
      <c r="K249" s="53">
        <f>+(+SUMIF('[1]2021'!$A:$A,$A249,'[1]2021'!$C:$C)-SUMIF('[1]2021'!$E:$E,$A249,'[1]2021'!$G:$G))/12</f>
        <v>0</v>
      </c>
      <c r="L249" s="53">
        <f>+(+SUMIF('[1]2021'!$A:$A,$A249,'[1]2021'!$C:$C)-SUMIF('[1]2021'!$E:$E,$A249,'[1]2021'!$G:$G))/12</f>
        <v>0</v>
      </c>
      <c r="M249" s="53">
        <f>+(+SUMIF('[1]2021'!$A:$A,$A249,'[1]2021'!$C:$C)-SUMIF('[1]2021'!$E:$E,$A249,'[1]2021'!$G:$G))/12</f>
        <v>0</v>
      </c>
      <c r="N249" s="53">
        <f>+(+SUMIF('[1]2021'!$A:$A,$A249,'[1]2021'!$C:$C)-SUMIF('[1]2021'!$E:$E,$A249,'[1]2021'!$G:$G))/12</f>
        <v>0</v>
      </c>
      <c r="O249" s="53">
        <f>+(+SUMIF('[1]2021'!$A:$A,$A249,'[1]2021'!$C:$C)-SUMIF('[1]2021'!$E:$E,$A249,'[1]2021'!$G:$G))/12</f>
        <v>0</v>
      </c>
      <c r="P249" s="53">
        <f>+(+SUMIF('[1]2021'!$A:$A,$A249,'[1]2021'!$C:$C)-SUMIF('[1]2021'!$E:$E,$A249,'[1]2021'!$G:$G))/12</f>
        <v>0</v>
      </c>
      <c r="Q249" s="53">
        <f>+(+SUMIF('[1]2021'!$A:$A,$A249,'[1]2021'!$C:$C)-SUMIF('[1]2021'!$E:$E,$A249,'[1]2021'!$G:$G))/12</f>
        <v>0</v>
      </c>
      <c r="R249" s="53">
        <f>+(+SUMIF('[1]2021'!$A:$A,$A249,'[1]2021'!$C:$C)-SUMIF('[1]2021'!$E:$E,$A249,'[1]2021'!$G:$G))/12</f>
        <v>0</v>
      </c>
      <c r="S249" s="53">
        <f>+(+SUMIF('[1]2021'!$A:$A,$A249,'[1]2021'!$C:$C)-SUMIF('[1]2021'!$E:$E,$A249,'[1]2021'!$G:$G))/12</f>
        <v>0</v>
      </c>
      <c r="T249" s="53">
        <f>+(+SUMIF('[1]2021'!$A:$A,$A249,'[1]2021'!$C:$C)-SUMIF('[1]2021'!$E:$E,$A249,'[1]2021'!$G:$G))/12</f>
        <v>0</v>
      </c>
      <c r="U249" s="53">
        <f>+SUM(I249:INDEX(I249:T249,1,Settings!$C$4))</f>
        <v>0</v>
      </c>
      <c r="V249" s="53">
        <f t="shared" si="96"/>
        <v>0</v>
      </c>
      <c r="W249" s="53"/>
      <c r="X249" s="53">
        <f>+SUMIFS(postings!$T:$T,postings!$C:$C,'pl-data'!X$2,postings!$D:$D,'pl-data'!X$3,postings!$I:$I,'pl-data'!$A249)-SUMIFS(postings!$W:$W,postings!$C:$C,'pl-data'!X$2,postings!$D:$D,'pl-data'!X$3,postings!$M:$M,'pl-data'!$A249)</f>
        <v>0</v>
      </c>
      <c r="Y249" s="53">
        <f>+SUMIFS(postings!$T:$T,postings!$C:$C,'pl-data'!Y$2,postings!$D:$D,'pl-data'!Y$3,postings!$I:$I,'pl-data'!$A249)-SUMIFS(postings!$W:$W,postings!$C:$C,'pl-data'!Y$2,postings!$D:$D,'pl-data'!Y$3,postings!$M:$M,'pl-data'!$A249)</f>
        <v>0</v>
      </c>
      <c r="Z249" s="53">
        <f>+SUMIFS(postings!$T:$T,postings!$C:$C,'pl-data'!Z$2,postings!$D:$D,'pl-data'!Z$3,postings!$I:$I,'pl-data'!$A249)-SUMIFS(postings!$W:$W,postings!$C:$C,'pl-data'!Z$2,postings!$D:$D,'pl-data'!Z$3,postings!$M:$M,'pl-data'!$A249)</f>
        <v>0</v>
      </c>
      <c r="AA249" s="53">
        <f>+SUMIFS(postings!$T:$T,postings!$C:$C,'pl-data'!AA$2,postings!$D:$D,'pl-data'!AA$3,postings!$I:$I,'pl-data'!$A249)-SUMIFS(postings!$W:$W,postings!$C:$C,'pl-data'!AA$2,postings!$D:$D,'pl-data'!AA$3,postings!$M:$M,'pl-data'!$A249)</f>
        <v>0</v>
      </c>
      <c r="AB249" s="53">
        <f>+SUMIFS(postings!$T:$T,postings!$C:$C,'pl-data'!AB$2,postings!$D:$D,'pl-data'!AB$3,postings!$I:$I,'pl-data'!$A249)-SUMIFS(postings!$W:$W,postings!$C:$C,'pl-data'!AB$2,postings!$D:$D,'pl-data'!AB$3,postings!$M:$M,'pl-data'!$A249)</f>
        <v>0</v>
      </c>
      <c r="AC249" s="53">
        <f>+SUMIFS(postings!$T:$T,postings!$C:$C,'pl-data'!AC$2,postings!$D:$D,'pl-data'!AC$3,postings!$I:$I,'pl-data'!$A249)-SUMIFS(postings!$W:$W,postings!$C:$C,'pl-data'!AC$2,postings!$D:$D,'pl-data'!AC$3,postings!$M:$M,'pl-data'!$A249)</f>
        <v>0</v>
      </c>
      <c r="AD249" s="53">
        <f>+SUMIFS(postings!$T:$T,postings!$C:$C,'pl-data'!AD$2,postings!$D:$D,'pl-data'!AD$3,postings!$I:$I,'pl-data'!$A249)-SUMIFS(postings!$W:$W,postings!$C:$C,'pl-data'!AD$2,postings!$D:$D,'pl-data'!AD$3,postings!$M:$M,'pl-data'!$A249)</f>
        <v>0</v>
      </c>
      <c r="AE249" s="53">
        <f>+SUMIFS(postings!$T:$T,postings!$C:$C,'pl-data'!AE$2,postings!$D:$D,'pl-data'!AE$3,postings!$I:$I,'pl-data'!$A249)-SUMIFS(postings!$W:$W,postings!$C:$C,'pl-data'!AE$2,postings!$D:$D,'pl-data'!AE$3,postings!$M:$M,'pl-data'!$A249)</f>
        <v>0</v>
      </c>
      <c r="AF249" s="53">
        <f>+SUMIFS(postings!$T:$T,postings!$C:$C,'pl-data'!AF$2,postings!$D:$D,'pl-data'!AF$3,postings!$I:$I,'pl-data'!$A249)-SUMIFS(postings!$W:$W,postings!$C:$C,'pl-data'!AF$2,postings!$D:$D,'pl-data'!AF$3,postings!$M:$M,'pl-data'!$A249)</f>
        <v>0</v>
      </c>
      <c r="AG249" s="53">
        <f>+SUMIFS(postings!$T:$T,postings!$C:$C,'pl-data'!AG$2,postings!$D:$D,'pl-data'!AG$3,postings!$I:$I,'pl-data'!$A249)-SUMIFS(postings!$W:$W,postings!$C:$C,'pl-data'!AG$2,postings!$D:$D,'pl-data'!AG$3,postings!$M:$M,'pl-data'!$A249)</f>
        <v>0</v>
      </c>
      <c r="AH249" s="53">
        <f>+SUMIFS(postings!$T:$T,postings!$C:$C,'pl-data'!AH$2,postings!$D:$D,'pl-data'!AH$3,postings!$I:$I,'pl-data'!$A249)-SUMIFS(postings!$W:$W,postings!$C:$C,'pl-data'!AH$2,postings!$D:$D,'pl-data'!AH$3,postings!$M:$M,'pl-data'!$A249)</f>
        <v>0</v>
      </c>
      <c r="AI249" s="53">
        <f>+SUMIFS(postings!$T:$T,postings!$C:$C,'pl-data'!AI$2,postings!$D:$D,'pl-data'!AI$3,postings!$I:$I,'pl-data'!$A249)-SUMIFS(postings!$W:$W,postings!$C:$C,'pl-data'!AI$2,postings!$D:$D,'pl-data'!AI$3,postings!$M:$M,'pl-data'!$A249)</f>
        <v>0</v>
      </c>
      <c r="AJ249" s="53">
        <f>+SUM(X249:INDEX(X249:AI249,1,Settings!$C$4))</f>
        <v>0</v>
      </c>
      <c r="AK249" s="53">
        <f t="shared" si="97"/>
        <v>0</v>
      </c>
      <c r="AL249" s="53"/>
      <c r="AM249" s="53">
        <f t="shared" si="98"/>
        <v>0</v>
      </c>
      <c r="AN249" s="53">
        <f t="shared" si="99"/>
        <v>0</v>
      </c>
      <c r="AO249" s="53">
        <f t="shared" si="100"/>
        <v>0</v>
      </c>
      <c r="AP249" s="53">
        <f t="shared" si="101"/>
        <v>0</v>
      </c>
      <c r="AQ249" s="53">
        <f t="shared" si="102"/>
        <v>0</v>
      </c>
      <c r="AR249" s="53">
        <f t="shared" si="103"/>
        <v>0</v>
      </c>
      <c r="AS249" s="53">
        <f t="shared" si="104"/>
        <v>0</v>
      </c>
      <c r="AT249" s="53">
        <f t="shared" si="105"/>
        <v>0</v>
      </c>
      <c r="AU249" s="53">
        <f t="shared" si="106"/>
        <v>0</v>
      </c>
      <c r="AV249" s="53">
        <f t="shared" si="107"/>
        <v>0</v>
      </c>
      <c r="AW249" s="53">
        <f t="shared" si="108"/>
        <v>0</v>
      </c>
      <c r="AX249" s="53">
        <f t="shared" si="109"/>
        <v>0</v>
      </c>
      <c r="AY249" s="53">
        <f>+SUM(AM249:INDEX(AM249:AX249,1,Settings!$C$4))</f>
        <v>0</v>
      </c>
      <c r="AZ249" s="53">
        <f t="shared" si="110"/>
        <v>0</v>
      </c>
      <c r="BA249" s="53"/>
      <c r="BB249" s="53">
        <f t="shared" si="111"/>
        <v>0</v>
      </c>
      <c r="BC249" s="53">
        <f t="shared" si="112"/>
        <v>0</v>
      </c>
      <c r="BD249" s="53">
        <f t="shared" si="113"/>
        <v>0</v>
      </c>
      <c r="BE249" s="53">
        <f t="shared" si="114"/>
        <v>0</v>
      </c>
      <c r="BF249" s="53">
        <f t="shared" si="115"/>
        <v>0</v>
      </c>
      <c r="BG249" s="53">
        <f t="shared" si="116"/>
        <v>0</v>
      </c>
      <c r="BH249" s="53">
        <f t="shared" si="117"/>
        <v>0</v>
      </c>
      <c r="BI249" s="53">
        <f t="shared" si="118"/>
        <v>0</v>
      </c>
      <c r="BJ249" s="53">
        <f t="shared" si="119"/>
        <v>0</v>
      </c>
      <c r="BK249" s="53">
        <f t="shared" si="120"/>
        <v>0</v>
      </c>
      <c r="BL249" s="53">
        <f t="shared" si="121"/>
        <v>0</v>
      </c>
      <c r="BM249" s="53">
        <f t="shared" si="122"/>
        <v>0</v>
      </c>
      <c r="BN249" s="53">
        <f t="shared" si="123"/>
        <v>0</v>
      </c>
      <c r="BO249" s="53"/>
      <c r="BP249" s="53">
        <f t="shared" si="124"/>
        <v>0</v>
      </c>
      <c r="BQ249" s="53"/>
      <c r="BR249" s="53">
        <f t="shared" si="125"/>
        <v>0</v>
      </c>
    </row>
    <row r="250" spans="1:70" x14ac:dyDescent="0.2">
      <c r="A250" s="6">
        <v>3660</v>
      </c>
      <c r="B250" s="6" t="str">
        <f>+VLOOKUP(A250,masterfile!B:C,2,FALSE)</f>
        <v>Nicht abziehb. VoSt 19% (Materialaufw.)</v>
      </c>
      <c r="D250" s="53">
        <f>+SUMIF('[1]2017'!$A:$A,$A250,'[1]2017'!$C:$C)-SUMIF('[1]2017'!$E:$E,$A250,'[1]2017'!$G:$G)</f>
        <v>0</v>
      </c>
      <c r="E250" s="53">
        <f>+SUMIF('[1]2018'!$A:$A,$A250,'[1]2018'!$C:$C)-SUMIF('[1]2018'!$E:$E,$A250,'[1]2018'!$G:$G)</f>
        <v>0</v>
      </c>
      <c r="F250" s="53">
        <f>+SUMIF('[1]2019'!$A:$A,$A250,'[1]2019'!$C:$C)-SUMIF('[1]2019'!$E:$E,$A250,'[1]2019'!$G:$G)</f>
        <v>0</v>
      </c>
      <c r="G250" s="53">
        <f>+SUMIF('[1]2020'!$A:$A,$A250,'[1]2020'!$C:$C)-SUMIF('[1]2020'!$E:$E,$A250,'[1]2020'!$G:$G)</f>
        <v>0</v>
      </c>
      <c r="H250" s="53"/>
      <c r="I250" s="53">
        <f>+(+SUMIF('[1]2021'!$A:$A,$A250,'[1]2021'!$C:$C)-SUMIF('[1]2021'!$E:$E,$A250,'[1]2021'!$G:$G))/12</f>
        <v>0</v>
      </c>
      <c r="J250" s="53">
        <f>+(+SUMIF('[1]2021'!$A:$A,$A250,'[1]2021'!$C:$C)-SUMIF('[1]2021'!$E:$E,$A250,'[1]2021'!$G:$G))/12</f>
        <v>0</v>
      </c>
      <c r="K250" s="53">
        <f>+(+SUMIF('[1]2021'!$A:$A,$A250,'[1]2021'!$C:$C)-SUMIF('[1]2021'!$E:$E,$A250,'[1]2021'!$G:$G))/12</f>
        <v>0</v>
      </c>
      <c r="L250" s="53">
        <f>+(+SUMIF('[1]2021'!$A:$A,$A250,'[1]2021'!$C:$C)-SUMIF('[1]2021'!$E:$E,$A250,'[1]2021'!$G:$G))/12</f>
        <v>0</v>
      </c>
      <c r="M250" s="53">
        <f>+(+SUMIF('[1]2021'!$A:$A,$A250,'[1]2021'!$C:$C)-SUMIF('[1]2021'!$E:$E,$A250,'[1]2021'!$G:$G))/12</f>
        <v>0</v>
      </c>
      <c r="N250" s="53">
        <f>+(+SUMIF('[1]2021'!$A:$A,$A250,'[1]2021'!$C:$C)-SUMIF('[1]2021'!$E:$E,$A250,'[1]2021'!$G:$G))/12</f>
        <v>0</v>
      </c>
      <c r="O250" s="53">
        <f>+(+SUMIF('[1]2021'!$A:$A,$A250,'[1]2021'!$C:$C)-SUMIF('[1]2021'!$E:$E,$A250,'[1]2021'!$G:$G))/12</f>
        <v>0</v>
      </c>
      <c r="P250" s="53">
        <f>+(+SUMIF('[1]2021'!$A:$A,$A250,'[1]2021'!$C:$C)-SUMIF('[1]2021'!$E:$E,$A250,'[1]2021'!$G:$G))/12</f>
        <v>0</v>
      </c>
      <c r="Q250" s="53">
        <f>+(+SUMIF('[1]2021'!$A:$A,$A250,'[1]2021'!$C:$C)-SUMIF('[1]2021'!$E:$E,$A250,'[1]2021'!$G:$G))/12</f>
        <v>0</v>
      </c>
      <c r="R250" s="53">
        <f>+(+SUMIF('[1]2021'!$A:$A,$A250,'[1]2021'!$C:$C)-SUMIF('[1]2021'!$E:$E,$A250,'[1]2021'!$G:$G))/12</f>
        <v>0</v>
      </c>
      <c r="S250" s="53">
        <f>+(+SUMIF('[1]2021'!$A:$A,$A250,'[1]2021'!$C:$C)-SUMIF('[1]2021'!$E:$E,$A250,'[1]2021'!$G:$G))/12</f>
        <v>0</v>
      </c>
      <c r="T250" s="53">
        <f>+(+SUMIF('[1]2021'!$A:$A,$A250,'[1]2021'!$C:$C)-SUMIF('[1]2021'!$E:$E,$A250,'[1]2021'!$G:$G))/12</f>
        <v>0</v>
      </c>
      <c r="U250" s="53">
        <f>+SUM(I250:INDEX(I250:T250,1,Settings!$C$4))</f>
        <v>0</v>
      </c>
      <c r="V250" s="53">
        <f t="shared" si="96"/>
        <v>0</v>
      </c>
      <c r="W250" s="53"/>
      <c r="X250" s="53">
        <f>+SUMIFS(postings!$T:$T,postings!$C:$C,'pl-data'!X$2,postings!$D:$D,'pl-data'!X$3,postings!$I:$I,'pl-data'!$A250)-SUMIFS(postings!$W:$W,postings!$C:$C,'pl-data'!X$2,postings!$D:$D,'pl-data'!X$3,postings!$M:$M,'pl-data'!$A250)</f>
        <v>0</v>
      </c>
      <c r="Y250" s="53">
        <f>+SUMIFS(postings!$T:$T,postings!$C:$C,'pl-data'!Y$2,postings!$D:$D,'pl-data'!Y$3,postings!$I:$I,'pl-data'!$A250)-SUMIFS(postings!$W:$W,postings!$C:$C,'pl-data'!Y$2,postings!$D:$D,'pl-data'!Y$3,postings!$M:$M,'pl-data'!$A250)</f>
        <v>0</v>
      </c>
      <c r="Z250" s="53">
        <f>+SUMIFS(postings!$T:$T,postings!$C:$C,'pl-data'!Z$2,postings!$D:$D,'pl-data'!Z$3,postings!$I:$I,'pl-data'!$A250)-SUMIFS(postings!$W:$W,postings!$C:$C,'pl-data'!Z$2,postings!$D:$D,'pl-data'!Z$3,postings!$M:$M,'pl-data'!$A250)</f>
        <v>0</v>
      </c>
      <c r="AA250" s="53">
        <f>+SUMIFS(postings!$T:$T,postings!$C:$C,'pl-data'!AA$2,postings!$D:$D,'pl-data'!AA$3,postings!$I:$I,'pl-data'!$A250)-SUMIFS(postings!$W:$W,postings!$C:$C,'pl-data'!AA$2,postings!$D:$D,'pl-data'!AA$3,postings!$M:$M,'pl-data'!$A250)</f>
        <v>0</v>
      </c>
      <c r="AB250" s="53">
        <f>+SUMIFS(postings!$T:$T,postings!$C:$C,'pl-data'!AB$2,postings!$D:$D,'pl-data'!AB$3,postings!$I:$I,'pl-data'!$A250)-SUMIFS(postings!$W:$W,postings!$C:$C,'pl-data'!AB$2,postings!$D:$D,'pl-data'!AB$3,postings!$M:$M,'pl-data'!$A250)</f>
        <v>0</v>
      </c>
      <c r="AC250" s="53">
        <f>+SUMIFS(postings!$T:$T,postings!$C:$C,'pl-data'!AC$2,postings!$D:$D,'pl-data'!AC$3,postings!$I:$I,'pl-data'!$A250)-SUMIFS(postings!$W:$W,postings!$C:$C,'pl-data'!AC$2,postings!$D:$D,'pl-data'!AC$3,postings!$M:$M,'pl-data'!$A250)</f>
        <v>0</v>
      </c>
      <c r="AD250" s="53">
        <f>+SUMIFS(postings!$T:$T,postings!$C:$C,'pl-data'!AD$2,postings!$D:$D,'pl-data'!AD$3,postings!$I:$I,'pl-data'!$A250)-SUMIFS(postings!$W:$W,postings!$C:$C,'pl-data'!AD$2,postings!$D:$D,'pl-data'!AD$3,postings!$M:$M,'pl-data'!$A250)</f>
        <v>0</v>
      </c>
      <c r="AE250" s="53">
        <f>+SUMIFS(postings!$T:$T,postings!$C:$C,'pl-data'!AE$2,postings!$D:$D,'pl-data'!AE$3,postings!$I:$I,'pl-data'!$A250)-SUMIFS(postings!$W:$W,postings!$C:$C,'pl-data'!AE$2,postings!$D:$D,'pl-data'!AE$3,postings!$M:$M,'pl-data'!$A250)</f>
        <v>0</v>
      </c>
      <c r="AF250" s="53">
        <f>+SUMIFS(postings!$T:$T,postings!$C:$C,'pl-data'!AF$2,postings!$D:$D,'pl-data'!AF$3,postings!$I:$I,'pl-data'!$A250)-SUMIFS(postings!$W:$W,postings!$C:$C,'pl-data'!AF$2,postings!$D:$D,'pl-data'!AF$3,postings!$M:$M,'pl-data'!$A250)</f>
        <v>0</v>
      </c>
      <c r="AG250" s="53">
        <f>+SUMIFS(postings!$T:$T,postings!$C:$C,'pl-data'!AG$2,postings!$D:$D,'pl-data'!AG$3,postings!$I:$I,'pl-data'!$A250)-SUMIFS(postings!$W:$W,postings!$C:$C,'pl-data'!AG$2,postings!$D:$D,'pl-data'!AG$3,postings!$M:$M,'pl-data'!$A250)</f>
        <v>0</v>
      </c>
      <c r="AH250" s="53">
        <f>+SUMIFS(postings!$T:$T,postings!$C:$C,'pl-data'!AH$2,postings!$D:$D,'pl-data'!AH$3,postings!$I:$I,'pl-data'!$A250)-SUMIFS(postings!$W:$W,postings!$C:$C,'pl-data'!AH$2,postings!$D:$D,'pl-data'!AH$3,postings!$M:$M,'pl-data'!$A250)</f>
        <v>0</v>
      </c>
      <c r="AI250" s="53">
        <f>+SUMIFS(postings!$T:$T,postings!$C:$C,'pl-data'!AI$2,postings!$D:$D,'pl-data'!AI$3,postings!$I:$I,'pl-data'!$A250)-SUMIFS(postings!$W:$W,postings!$C:$C,'pl-data'!AI$2,postings!$D:$D,'pl-data'!AI$3,postings!$M:$M,'pl-data'!$A250)</f>
        <v>0</v>
      </c>
      <c r="AJ250" s="53">
        <f>+SUM(X250:INDEX(X250:AI250,1,Settings!$C$4))</f>
        <v>0</v>
      </c>
      <c r="AK250" s="53">
        <f t="shared" si="97"/>
        <v>0</v>
      </c>
      <c r="AL250" s="53"/>
      <c r="AM250" s="53">
        <f t="shared" si="98"/>
        <v>0</v>
      </c>
      <c r="AN250" s="53">
        <f t="shared" si="99"/>
        <v>0</v>
      </c>
      <c r="AO250" s="53">
        <f t="shared" si="100"/>
        <v>0</v>
      </c>
      <c r="AP250" s="53">
        <f t="shared" si="101"/>
        <v>0</v>
      </c>
      <c r="AQ250" s="53">
        <f t="shared" si="102"/>
        <v>0</v>
      </c>
      <c r="AR250" s="53">
        <f t="shared" si="103"/>
        <v>0</v>
      </c>
      <c r="AS250" s="53">
        <f t="shared" si="104"/>
        <v>0</v>
      </c>
      <c r="AT250" s="53">
        <f t="shared" si="105"/>
        <v>0</v>
      </c>
      <c r="AU250" s="53">
        <f t="shared" si="106"/>
        <v>0</v>
      </c>
      <c r="AV250" s="53">
        <f t="shared" si="107"/>
        <v>0</v>
      </c>
      <c r="AW250" s="53">
        <f t="shared" si="108"/>
        <v>0</v>
      </c>
      <c r="AX250" s="53">
        <f t="shared" si="109"/>
        <v>0</v>
      </c>
      <c r="AY250" s="53">
        <f>+SUM(AM250:INDEX(AM250:AX250,1,Settings!$C$4))</f>
        <v>0</v>
      </c>
      <c r="AZ250" s="53">
        <f t="shared" si="110"/>
        <v>0</v>
      </c>
      <c r="BA250" s="53"/>
      <c r="BB250" s="53">
        <f t="shared" si="111"/>
        <v>0</v>
      </c>
      <c r="BC250" s="53">
        <f t="shared" si="112"/>
        <v>0</v>
      </c>
      <c r="BD250" s="53">
        <f t="shared" si="113"/>
        <v>0</v>
      </c>
      <c r="BE250" s="53">
        <f t="shared" si="114"/>
        <v>0</v>
      </c>
      <c r="BF250" s="53">
        <f t="shared" si="115"/>
        <v>0</v>
      </c>
      <c r="BG250" s="53">
        <f t="shared" si="116"/>
        <v>0</v>
      </c>
      <c r="BH250" s="53">
        <f t="shared" si="117"/>
        <v>0</v>
      </c>
      <c r="BI250" s="53">
        <f t="shared" si="118"/>
        <v>0</v>
      </c>
      <c r="BJ250" s="53">
        <f t="shared" si="119"/>
        <v>0</v>
      </c>
      <c r="BK250" s="53">
        <f t="shared" si="120"/>
        <v>0</v>
      </c>
      <c r="BL250" s="53">
        <f t="shared" si="121"/>
        <v>0</v>
      </c>
      <c r="BM250" s="53">
        <f t="shared" si="122"/>
        <v>0</v>
      </c>
      <c r="BN250" s="53">
        <f t="shared" si="123"/>
        <v>0</v>
      </c>
      <c r="BO250" s="53"/>
      <c r="BP250" s="53">
        <f t="shared" si="124"/>
        <v>0</v>
      </c>
      <c r="BQ250" s="53"/>
      <c r="BR250" s="53">
        <f t="shared" si="125"/>
        <v>0</v>
      </c>
    </row>
    <row r="251" spans="1:70" x14ac:dyDescent="0.2">
      <c r="A251" s="6">
        <v>3700</v>
      </c>
      <c r="B251" s="6" t="str">
        <f>+VLOOKUP(A251,masterfile!B:C,2,FALSE)</f>
        <v>Nachlässe</v>
      </c>
      <c r="D251" s="53">
        <f>+SUMIF('[1]2017'!$A:$A,$A251,'[1]2017'!$C:$C)-SUMIF('[1]2017'!$E:$E,$A251,'[1]2017'!$G:$G)</f>
        <v>0</v>
      </c>
      <c r="E251" s="53">
        <f>+SUMIF('[1]2018'!$A:$A,$A251,'[1]2018'!$C:$C)-SUMIF('[1]2018'!$E:$E,$A251,'[1]2018'!$G:$G)</f>
        <v>0</v>
      </c>
      <c r="F251" s="53">
        <f>+SUMIF('[1]2019'!$A:$A,$A251,'[1]2019'!$C:$C)-SUMIF('[1]2019'!$E:$E,$A251,'[1]2019'!$G:$G)</f>
        <v>0</v>
      </c>
      <c r="G251" s="53">
        <f>+SUMIF('[1]2020'!$A:$A,$A251,'[1]2020'!$C:$C)-SUMIF('[1]2020'!$E:$E,$A251,'[1]2020'!$G:$G)</f>
        <v>0</v>
      </c>
      <c r="H251" s="53"/>
      <c r="I251" s="53">
        <f>+(+SUMIF('[1]2021'!$A:$A,$A251,'[1]2021'!$C:$C)-SUMIF('[1]2021'!$E:$E,$A251,'[1]2021'!$G:$G))/12</f>
        <v>0</v>
      </c>
      <c r="J251" s="53">
        <f>+(+SUMIF('[1]2021'!$A:$A,$A251,'[1]2021'!$C:$C)-SUMIF('[1]2021'!$E:$E,$A251,'[1]2021'!$G:$G))/12</f>
        <v>0</v>
      </c>
      <c r="K251" s="53">
        <f>+(+SUMIF('[1]2021'!$A:$A,$A251,'[1]2021'!$C:$C)-SUMIF('[1]2021'!$E:$E,$A251,'[1]2021'!$G:$G))/12</f>
        <v>0</v>
      </c>
      <c r="L251" s="53">
        <f>+(+SUMIF('[1]2021'!$A:$A,$A251,'[1]2021'!$C:$C)-SUMIF('[1]2021'!$E:$E,$A251,'[1]2021'!$G:$G))/12</f>
        <v>0</v>
      </c>
      <c r="M251" s="53">
        <f>+(+SUMIF('[1]2021'!$A:$A,$A251,'[1]2021'!$C:$C)-SUMIF('[1]2021'!$E:$E,$A251,'[1]2021'!$G:$G))/12</f>
        <v>0</v>
      </c>
      <c r="N251" s="53">
        <f>+(+SUMIF('[1]2021'!$A:$A,$A251,'[1]2021'!$C:$C)-SUMIF('[1]2021'!$E:$E,$A251,'[1]2021'!$G:$G))/12</f>
        <v>0</v>
      </c>
      <c r="O251" s="53">
        <f>+(+SUMIF('[1]2021'!$A:$A,$A251,'[1]2021'!$C:$C)-SUMIF('[1]2021'!$E:$E,$A251,'[1]2021'!$G:$G))/12</f>
        <v>0</v>
      </c>
      <c r="P251" s="53">
        <f>+(+SUMIF('[1]2021'!$A:$A,$A251,'[1]2021'!$C:$C)-SUMIF('[1]2021'!$E:$E,$A251,'[1]2021'!$G:$G))/12</f>
        <v>0</v>
      </c>
      <c r="Q251" s="53">
        <f>+(+SUMIF('[1]2021'!$A:$A,$A251,'[1]2021'!$C:$C)-SUMIF('[1]2021'!$E:$E,$A251,'[1]2021'!$G:$G))/12</f>
        <v>0</v>
      </c>
      <c r="R251" s="53">
        <f>+(+SUMIF('[1]2021'!$A:$A,$A251,'[1]2021'!$C:$C)-SUMIF('[1]2021'!$E:$E,$A251,'[1]2021'!$G:$G))/12</f>
        <v>0</v>
      </c>
      <c r="S251" s="53">
        <f>+(+SUMIF('[1]2021'!$A:$A,$A251,'[1]2021'!$C:$C)-SUMIF('[1]2021'!$E:$E,$A251,'[1]2021'!$G:$G))/12</f>
        <v>0</v>
      </c>
      <c r="T251" s="53">
        <f>+(+SUMIF('[1]2021'!$A:$A,$A251,'[1]2021'!$C:$C)-SUMIF('[1]2021'!$E:$E,$A251,'[1]2021'!$G:$G))/12</f>
        <v>0</v>
      </c>
      <c r="U251" s="53">
        <f>+SUM(I251:INDEX(I251:T251,1,Settings!$C$4))</f>
        <v>0</v>
      </c>
      <c r="V251" s="53">
        <f t="shared" si="96"/>
        <v>0</v>
      </c>
      <c r="W251" s="53"/>
      <c r="X251" s="53">
        <f>+SUMIFS(postings!$T:$T,postings!$C:$C,'pl-data'!X$2,postings!$D:$D,'pl-data'!X$3,postings!$I:$I,'pl-data'!$A251)-SUMIFS(postings!$W:$W,postings!$C:$C,'pl-data'!X$2,postings!$D:$D,'pl-data'!X$3,postings!$M:$M,'pl-data'!$A251)</f>
        <v>0</v>
      </c>
      <c r="Y251" s="53">
        <f>+SUMIFS(postings!$T:$T,postings!$C:$C,'pl-data'!Y$2,postings!$D:$D,'pl-data'!Y$3,postings!$I:$I,'pl-data'!$A251)-SUMIFS(postings!$W:$W,postings!$C:$C,'pl-data'!Y$2,postings!$D:$D,'pl-data'!Y$3,postings!$M:$M,'pl-data'!$A251)</f>
        <v>0</v>
      </c>
      <c r="Z251" s="53">
        <f>+SUMIFS(postings!$T:$T,postings!$C:$C,'pl-data'!Z$2,postings!$D:$D,'pl-data'!Z$3,postings!$I:$I,'pl-data'!$A251)-SUMIFS(postings!$W:$W,postings!$C:$C,'pl-data'!Z$2,postings!$D:$D,'pl-data'!Z$3,postings!$M:$M,'pl-data'!$A251)</f>
        <v>0</v>
      </c>
      <c r="AA251" s="53">
        <f>+SUMIFS(postings!$T:$T,postings!$C:$C,'pl-data'!AA$2,postings!$D:$D,'pl-data'!AA$3,postings!$I:$I,'pl-data'!$A251)-SUMIFS(postings!$W:$W,postings!$C:$C,'pl-data'!AA$2,postings!$D:$D,'pl-data'!AA$3,postings!$M:$M,'pl-data'!$A251)</f>
        <v>0</v>
      </c>
      <c r="AB251" s="53">
        <f>+SUMIFS(postings!$T:$T,postings!$C:$C,'pl-data'!AB$2,postings!$D:$D,'pl-data'!AB$3,postings!$I:$I,'pl-data'!$A251)-SUMIFS(postings!$W:$W,postings!$C:$C,'pl-data'!AB$2,postings!$D:$D,'pl-data'!AB$3,postings!$M:$M,'pl-data'!$A251)</f>
        <v>0</v>
      </c>
      <c r="AC251" s="53">
        <f>+SUMIFS(postings!$T:$T,postings!$C:$C,'pl-data'!AC$2,postings!$D:$D,'pl-data'!AC$3,postings!$I:$I,'pl-data'!$A251)-SUMIFS(postings!$W:$W,postings!$C:$C,'pl-data'!AC$2,postings!$D:$D,'pl-data'!AC$3,postings!$M:$M,'pl-data'!$A251)</f>
        <v>0</v>
      </c>
      <c r="AD251" s="53">
        <f>+SUMIFS(postings!$T:$T,postings!$C:$C,'pl-data'!AD$2,postings!$D:$D,'pl-data'!AD$3,postings!$I:$I,'pl-data'!$A251)-SUMIFS(postings!$W:$W,postings!$C:$C,'pl-data'!AD$2,postings!$D:$D,'pl-data'!AD$3,postings!$M:$M,'pl-data'!$A251)</f>
        <v>0</v>
      </c>
      <c r="AE251" s="53">
        <f>+SUMIFS(postings!$T:$T,postings!$C:$C,'pl-data'!AE$2,postings!$D:$D,'pl-data'!AE$3,postings!$I:$I,'pl-data'!$A251)-SUMIFS(postings!$W:$W,postings!$C:$C,'pl-data'!AE$2,postings!$D:$D,'pl-data'!AE$3,postings!$M:$M,'pl-data'!$A251)</f>
        <v>0</v>
      </c>
      <c r="AF251" s="53">
        <f>+SUMIFS(postings!$T:$T,postings!$C:$C,'pl-data'!AF$2,postings!$D:$D,'pl-data'!AF$3,postings!$I:$I,'pl-data'!$A251)-SUMIFS(postings!$W:$W,postings!$C:$C,'pl-data'!AF$2,postings!$D:$D,'pl-data'!AF$3,postings!$M:$M,'pl-data'!$A251)</f>
        <v>0</v>
      </c>
      <c r="AG251" s="53">
        <f>+SUMIFS(postings!$T:$T,postings!$C:$C,'pl-data'!AG$2,postings!$D:$D,'pl-data'!AG$3,postings!$I:$I,'pl-data'!$A251)-SUMIFS(postings!$W:$W,postings!$C:$C,'pl-data'!AG$2,postings!$D:$D,'pl-data'!AG$3,postings!$M:$M,'pl-data'!$A251)</f>
        <v>0</v>
      </c>
      <c r="AH251" s="53">
        <f>+SUMIFS(postings!$T:$T,postings!$C:$C,'pl-data'!AH$2,postings!$D:$D,'pl-data'!AH$3,postings!$I:$I,'pl-data'!$A251)-SUMIFS(postings!$W:$W,postings!$C:$C,'pl-data'!AH$2,postings!$D:$D,'pl-data'!AH$3,postings!$M:$M,'pl-data'!$A251)</f>
        <v>0</v>
      </c>
      <c r="AI251" s="53">
        <f>+SUMIFS(postings!$T:$T,postings!$C:$C,'pl-data'!AI$2,postings!$D:$D,'pl-data'!AI$3,postings!$I:$I,'pl-data'!$A251)-SUMIFS(postings!$W:$W,postings!$C:$C,'pl-data'!AI$2,postings!$D:$D,'pl-data'!AI$3,postings!$M:$M,'pl-data'!$A251)</f>
        <v>0</v>
      </c>
      <c r="AJ251" s="53">
        <f>+SUM(X251:INDEX(X251:AI251,1,Settings!$C$4))</f>
        <v>0</v>
      </c>
      <c r="AK251" s="53">
        <f t="shared" si="97"/>
        <v>0</v>
      </c>
      <c r="AL251" s="53"/>
      <c r="AM251" s="53">
        <f t="shared" si="98"/>
        <v>0</v>
      </c>
      <c r="AN251" s="53">
        <f t="shared" si="99"/>
        <v>0</v>
      </c>
      <c r="AO251" s="53">
        <f t="shared" si="100"/>
        <v>0</v>
      </c>
      <c r="AP251" s="53">
        <f t="shared" si="101"/>
        <v>0</v>
      </c>
      <c r="AQ251" s="53">
        <f t="shared" si="102"/>
        <v>0</v>
      </c>
      <c r="AR251" s="53">
        <f t="shared" si="103"/>
        <v>0</v>
      </c>
      <c r="AS251" s="53">
        <f t="shared" si="104"/>
        <v>0</v>
      </c>
      <c r="AT251" s="53">
        <f t="shared" si="105"/>
        <v>0</v>
      </c>
      <c r="AU251" s="53">
        <f t="shared" si="106"/>
        <v>0</v>
      </c>
      <c r="AV251" s="53">
        <f t="shared" si="107"/>
        <v>0</v>
      </c>
      <c r="AW251" s="53">
        <f t="shared" si="108"/>
        <v>0</v>
      </c>
      <c r="AX251" s="53">
        <f t="shared" si="109"/>
        <v>0</v>
      </c>
      <c r="AY251" s="53">
        <f>+SUM(AM251:INDEX(AM251:AX251,1,Settings!$C$4))</f>
        <v>0</v>
      </c>
      <c r="AZ251" s="53">
        <f t="shared" si="110"/>
        <v>0</v>
      </c>
      <c r="BA251" s="53"/>
      <c r="BB251" s="53">
        <f t="shared" si="111"/>
        <v>0</v>
      </c>
      <c r="BC251" s="53">
        <f t="shared" si="112"/>
        <v>0</v>
      </c>
      <c r="BD251" s="53">
        <f t="shared" si="113"/>
        <v>0</v>
      </c>
      <c r="BE251" s="53">
        <f t="shared" si="114"/>
        <v>0</v>
      </c>
      <c r="BF251" s="53">
        <f t="shared" si="115"/>
        <v>0</v>
      </c>
      <c r="BG251" s="53">
        <f t="shared" si="116"/>
        <v>0</v>
      </c>
      <c r="BH251" s="53">
        <f t="shared" si="117"/>
        <v>0</v>
      </c>
      <c r="BI251" s="53">
        <f t="shared" si="118"/>
        <v>0</v>
      </c>
      <c r="BJ251" s="53">
        <f t="shared" si="119"/>
        <v>0</v>
      </c>
      <c r="BK251" s="53">
        <f t="shared" si="120"/>
        <v>0</v>
      </c>
      <c r="BL251" s="53">
        <f t="shared" si="121"/>
        <v>0</v>
      </c>
      <c r="BM251" s="53">
        <f t="shared" si="122"/>
        <v>0</v>
      </c>
      <c r="BN251" s="53">
        <f t="shared" si="123"/>
        <v>0</v>
      </c>
      <c r="BO251" s="53"/>
      <c r="BP251" s="53">
        <f t="shared" si="124"/>
        <v>0</v>
      </c>
      <c r="BQ251" s="53"/>
      <c r="BR251" s="53">
        <f t="shared" si="125"/>
        <v>0</v>
      </c>
    </row>
    <row r="252" spans="1:70" x14ac:dyDescent="0.2">
      <c r="A252" s="6">
        <v>3701</v>
      </c>
      <c r="B252" s="6" t="str">
        <f>+VLOOKUP(A252,masterfile!B:C,2,FALSE)</f>
        <v>Nachlässe aus Einkauf RHB</v>
      </c>
      <c r="D252" s="53">
        <f>+SUMIF('[1]2017'!$A:$A,$A252,'[1]2017'!$C:$C)-SUMIF('[1]2017'!$E:$E,$A252,'[1]2017'!$G:$G)</f>
        <v>0</v>
      </c>
      <c r="E252" s="53">
        <f>+SUMIF('[1]2018'!$A:$A,$A252,'[1]2018'!$C:$C)-SUMIF('[1]2018'!$E:$E,$A252,'[1]2018'!$G:$G)</f>
        <v>0</v>
      </c>
      <c r="F252" s="53">
        <f>+SUMIF('[1]2019'!$A:$A,$A252,'[1]2019'!$C:$C)-SUMIF('[1]2019'!$E:$E,$A252,'[1]2019'!$G:$G)</f>
        <v>0</v>
      </c>
      <c r="G252" s="53">
        <f>+SUMIF('[1]2020'!$A:$A,$A252,'[1]2020'!$C:$C)-SUMIF('[1]2020'!$E:$E,$A252,'[1]2020'!$G:$G)</f>
        <v>0</v>
      </c>
      <c r="H252" s="53"/>
      <c r="I252" s="53">
        <f>+(+SUMIF('[1]2021'!$A:$A,$A252,'[1]2021'!$C:$C)-SUMIF('[1]2021'!$E:$E,$A252,'[1]2021'!$G:$G))/12</f>
        <v>0</v>
      </c>
      <c r="J252" s="53">
        <f>+(+SUMIF('[1]2021'!$A:$A,$A252,'[1]2021'!$C:$C)-SUMIF('[1]2021'!$E:$E,$A252,'[1]2021'!$G:$G))/12</f>
        <v>0</v>
      </c>
      <c r="K252" s="53">
        <f>+(+SUMIF('[1]2021'!$A:$A,$A252,'[1]2021'!$C:$C)-SUMIF('[1]2021'!$E:$E,$A252,'[1]2021'!$G:$G))/12</f>
        <v>0</v>
      </c>
      <c r="L252" s="53">
        <f>+(+SUMIF('[1]2021'!$A:$A,$A252,'[1]2021'!$C:$C)-SUMIF('[1]2021'!$E:$E,$A252,'[1]2021'!$G:$G))/12</f>
        <v>0</v>
      </c>
      <c r="M252" s="53">
        <f>+(+SUMIF('[1]2021'!$A:$A,$A252,'[1]2021'!$C:$C)-SUMIF('[1]2021'!$E:$E,$A252,'[1]2021'!$G:$G))/12</f>
        <v>0</v>
      </c>
      <c r="N252" s="53">
        <f>+(+SUMIF('[1]2021'!$A:$A,$A252,'[1]2021'!$C:$C)-SUMIF('[1]2021'!$E:$E,$A252,'[1]2021'!$G:$G))/12</f>
        <v>0</v>
      </c>
      <c r="O252" s="53">
        <f>+(+SUMIF('[1]2021'!$A:$A,$A252,'[1]2021'!$C:$C)-SUMIF('[1]2021'!$E:$E,$A252,'[1]2021'!$G:$G))/12</f>
        <v>0</v>
      </c>
      <c r="P252" s="53">
        <f>+(+SUMIF('[1]2021'!$A:$A,$A252,'[1]2021'!$C:$C)-SUMIF('[1]2021'!$E:$E,$A252,'[1]2021'!$G:$G))/12</f>
        <v>0</v>
      </c>
      <c r="Q252" s="53">
        <f>+(+SUMIF('[1]2021'!$A:$A,$A252,'[1]2021'!$C:$C)-SUMIF('[1]2021'!$E:$E,$A252,'[1]2021'!$G:$G))/12</f>
        <v>0</v>
      </c>
      <c r="R252" s="53">
        <f>+(+SUMIF('[1]2021'!$A:$A,$A252,'[1]2021'!$C:$C)-SUMIF('[1]2021'!$E:$E,$A252,'[1]2021'!$G:$G))/12</f>
        <v>0</v>
      </c>
      <c r="S252" s="53">
        <f>+(+SUMIF('[1]2021'!$A:$A,$A252,'[1]2021'!$C:$C)-SUMIF('[1]2021'!$E:$E,$A252,'[1]2021'!$G:$G))/12</f>
        <v>0</v>
      </c>
      <c r="T252" s="53">
        <f>+(+SUMIF('[1]2021'!$A:$A,$A252,'[1]2021'!$C:$C)-SUMIF('[1]2021'!$E:$E,$A252,'[1]2021'!$G:$G))/12</f>
        <v>0</v>
      </c>
      <c r="U252" s="53">
        <f>+SUM(I252:INDEX(I252:T252,1,Settings!$C$4))</f>
        <v>0</v>
      </c>
      <c r="V252" s="53">
        <f t="shared" si="96"/>
        <v>0</v>
      </c>
      <c r="W252" s="53"/>
      <c r="X252" s="53">
        <f>+SUMIFS(postings!$T:$T,postings!$C:$C,'pl-data'!X$2,postings!$D:$D,'pl-data'!X$3,postings!$I:$I,'pl-data'!$A252)-SUMIFS(postings!$W:$W,postings!$C:$C,'pl-data'!X$2,postings!$D:$D,'pl-data'!X$3,postings!$M:$M,'pl-data'!$A252)</f>
        <v>0</v>
      </c>
      <c r="Y252" s="53">
        <f>+SUMIFS(postings!$T:$T,postings!$C:$C,'pl-data'!Y$2,postings!$D:$D,'pl-data'!Y$3,postings!$I:$I,'pl-data'!$A252)-SUMIFS(postings!$W:$W,postings!$C:$C,'pl-data'!Y$2,postings!$D:$D,'pl-data'!Y$3,postings!$M:$M,'pl-data'!$A252)</f>
        <v>0</v>
      </c>
      <c r="Z252" s="53">
        <f>+SUMIFS(postings!$T:$T,postings!$C:$C,'pl-data'!Z$2,postings!$D:$D,'pl-data'!Z$3,postings!$I:$I,'pl-data'!$A252)-SUMIFS(postings!$W:$W,postings!$C:$C,'pl-data'!Z$2,postings!$D:$D,'pl-data'!Z$3,postings!$M:$M,'pl-data'!$A252)</f>
        <v>0</v>
      </c>
      <c r="AA252" s="53">
        <f>+SUMIFS(postings!$T:$T,postings!$C:$C,'pl-data'!AA$2,postings!$D:$D,'pl-data'!AA$3,postings!$I:$I,'pl-data'!$A252)-SUMIFS(postings!$W:$W,postings!$C:$C,'pl-data'!AA$2,postings!$D:$D,'pl-data'!AA$3,postings!$M:$M,'pl-data'!$A252)</f>
        <v>0</v>
      </c>
      <c r="AB252" s="53">
        <f>+SUMIFS(postings!$T:$T,postings!$C:$C,'pl-data'!AB$2,postings!$D:$D,'pl-data'!AB$3,postings!$I:$I,'pl-data'!$A252)-SUMIFS(postings!$W:$W,postings!$C:$C,'pl-data'!AB$2,postings!$D:$D,'pl-data'!AB$3,postings!$M:$M,'pl-data'!$A252)</f>
        <v>0</v>
      </c>
      <c r="AC252" s="53">
        <f>+SUMIFS(postings!$T:$T,postings!$C:$C,'pl-data'!AC$2,postings!$D:$D,'pl-data'!AC$3,postings!$I:$I,'pl-data'!$A252)-SUMIFS(postings!$W:$W,postings!$C:$C,'pl-data'!AC$2,postings!$D:$D,'pl-data'!AC$3,postings!$M:$M,'pl-data'!$A252)</f>
        <v>0</v>
      </c>
      <c r="AD252" s="53">
        <f>+SUMIFS(postings!$T:$T,postings!$C:$C,'pl-data'!AD$2,postings!$D:$D,'pl-data'!AD$3,postings!$I:$I,'pl-data'!$A252)-SUMIFS(postings!$W:$W,postings!$C:$C,'pl-data'!AD$2,postings!$D:$D,'pl-data'!AD$3,postings!$M:$M,'pl-data'!$A252)</f>
        <v>0</v>
      </c>
      <c r="AE252" s="53">
        <f>+SUMIFS(postings!$T:$T,postings!$C:$C,'pl-data'!AE$2,postings!$D:$D,'pl-data'!AE$3,postings!$I:$I,'pl-data'!$A252)-SUMIFS(postings!$W:$W,postings!$C:$C,'pl-data'!AE$2,postings!$D:$D,'pl-data'!AE$3,postings!$M:$M,'pl-data'!$A252)</f>
        <v>0</v>
      </c>
      <c r="AF252" s="53">
        <f>+SUMIFS(postings!$T:$T,postings!$C:$C,'pl-data'!AF$2,postings!$D:$D,'pl-data'!AF$3,postings!$I:$I,'pl-data'!$A252)-SUMIFS(postings!$W:$W,postings!$C:$C,'pl-data'!AF$2,postings!$D:$D,'pl-data'!AF$3,postings!$M:$M,'pl-data'!$A252)</f>
        <v>0</v>
      </c>
      <c r="AG252" s="53">
        <f>+SUMIFS(postings!$T:$T,postings!$C:$C,'pl-data'!AG$2,postings!$D:$D,'pl-data'!AG$3,postings!$I:$I,'pl-data'!$A252)-SUMIFS(postings!$W:$W,postings!$C:$C,'pl-data'!AG$2,postings!$D:$D,'pl-data'!AG$3,postings!$M:$M,'pl-data'!$A252)</f>
        <v>0</v>
      </c>
      <c r="AH252" s="53">
        <f>+SUMIFS(postings!$T:$T,postings!$C:$C,'pl-data'!AH$2,postings!$D:$D,'pl-data'!AH$3,postings!$I:$I,'pl-data'!$A252)-SUMIFS(postings!$W:$W,postings!$C:$C,'pl-data'!AH$2,postings!$D:$D,'pl-data'!AH$3,postings!$M:$M,'pl-data'!$A252)</f>
        <v>0</v>
      </c>
      <c r="AI252" s="53">
        <f>+SUMIFS(postings!$T:$T,postings!$C:$C,'pl-data'!AI$2,postings!$D:$D,'pl-data'!AI$3,postings!$I:$I,'pl-data'!$A252)-SUMIFS(postings!$W:$W,postings!$C:$C,'pl-data'!AI$2,postings!$D:$D,'pl-data'!AI$3,postings!$M:$M,'pl-data'!$A252)</f>
        <v>0</v>
      </c>
      <c r="AJ252" s="53">
        <f>+SUM(X252:INDEX(X252:AI252,1,Settings!$C$4))</f>
        <v>0</v>
      </c>
      <c r="AK252" s="53">
        <f t="shared" si="97"/>
        <v>0</v>
      </c>
      <c r="AL252" s="53"/>
      <c r="AM252" s="53">
        <f t="shared" si="98"/>
        <v>0</v>
      </c>
      <c r="AN252" s="53">
        <f t="shared" si="99"/>
        <v>0</v>
      </c>
      <c r="AO252" s="53">
        <f t="shared" si="100"/>
        <v>0</v>
      </c>
      <c r="AP252" s="53">
        <f t="shared" si="101"/>
        <v>0</v>
      </c>
      <c r="AQ252" s="53">
        <f t="shared" si="102"/>
        <v>0</v>
      </c>
      <c r="AR252" s="53">
        <f t="shared" si="103"/>
        <v>0</v>
      </c>
      <c r="AS252" s="53">
        <f t="shared" si="104"/>
        <v>0</v>
      </c>
      <c r="AT252" s="53">
        <f t="shared" si="105"/>
        <v>0</v>
      </c>
      <c r="AU252" s="53">
        <f t="shared" si="106"/>
        <v>0</v>
      </c>
      <c r="AV252" s="53">
        <f t="shared" si="107"/>
        <v>0</v>
      </c>
      <c r="AW252" s="53">
        <f t="shared" si="108"/>
        <v>0</v>
      </c>
      <c r="AX252" s="53">
        <f t="shared" si="109"/>
        <v>0</v>
      </c>
      <c r="AY252" s="53">
        <f>+SUM(AM252:INDEX(AM252:AX252,1,Settings!$C$4))</f>
        <v>0</v>
      </c>
      <c r="AZ252" s="53">
        <f t="shared" si="110"/>
        <v>0</v>
      </c>
      <c r="BA252" s="53"/>
      <c r="BB252" s="53">
        <f t="shared" si="111"/>
        <v>0</v>
      </c>
      <c r="BC252" s="53">
        <f t="shared" si="112"/>
        <v>0</v>
      </c>
      <c r="BD252" s="53">
        <f t="shared" si="113"/>
        <v>0</v>
      </c>
      <c r="BE252" s="53">
        <f t="shared" si="114"/>
        <v>0</v>
      </c>
      <c r="BF252" s="53">
        <f t="shared" si="115"/>
        <v>0</v>
      </c>
      <c r="BG252" s="53">
        <f t="shared" si="116"/>
        <v>0</v>
      </c>
      <c r="BH252" s="53">
        <f t="shared" si="117"/>
        <v>0</v>
      </c>
      <c r="BI252" s="53">
        <f t="shared" si="118"/>
        <v>0</v>
      </c>
      <c r="BJ252" s="53">
        <f t="shared" si="119"/>
        <v>0</v>
      </c>
      <c r="BK252" s="53">
        <f t="shared" si="120"/>
        <v>0</v>
      </c>
      <c r="BL252" s="53">
        <f t="shared" si="121"/>
        <v>0</v>
      </c>
      <c r="BM252" s="53">
        <f t="shared" si="122"/>
        <v>0</v>
      </c>
      <c r="BN252" s="53">
        <f t="shared" si="123"/>
        <v>0</v>
      </c>
      <c r="BO252" s="53"/>
      <c r="BP252" s="53">
        <f t="shared" si="124"/>
        <v>0</v>
      </c>
      <c r="BQ252" s="53"/>
      <c r="BR252" s="53">
        <f t="shared" si="125"/>
        <v>0</v>
      </c>
    </row>
    <row r="253" spans="1:70" x14ac:dyDescent="0.2">
      <c r="A253" s="6">
        <v>3710</v>
      </c>
      <c r="B253" s="6" t="str">
        <f>+VLOOKUP(A253,masterfile!B:C,2,FALSE)</f>
        <v>Nachlässe 7% Vorsteuer</v>
      </c>
      <c r="D253" s="53">
        <f>+SUMIF('[1]2017'!$A:$A,$A253,'[1]2017'!$C:$C)-SUMIF('[1]2017'!$E:$E,$A253,'[1]2017'!$G:$G)</f>
        <v>0</v>
      </c>
      <c r="E253" s="53">
        <f>+SUMIF('[1]2018'!$A:$A,$A253,'[1]2018'!$C:$C)-SUMIF('[1]2018'!$E:$E,$A253,'[1]2018'!$G:$G)</f>
        <v>0</v>
      </c>
      <c r="F253" s="53">
        <f>+SUMIF('[1]2019'!$A:$A,$A253,'[1]2019'!$C:$C)-SUMIF('[1]2019'!$E:$E,$A253,'[1]2019'!$G:$G)</f>
        <v>0</v>
      </c>
      <c r="G253" s="53">
        <f>+SUMIF('[1]2020'!$A:$A,$A253,'[1]2020'!$C:$C)-SUMIF('[1]2020'!$E:$E,$A253,'[1]2020'!$G:$G)</f>
        <v>0</v>
      </c>
      <c r="H253" s="53"/>
      <c r="I253" s="53">
        <f>+(+SUMIF('[1]2021'!$A:$A,$A253,'[1]2021'!$C:$C)-SUMIF('[1]2021'!$E:$E,$A253,'[1]2021'!$G:$G))/12</f>
        <v>0</v>
      </c>
      <c r="J253" s="53">
        <f>+(+SUMIF('[1]2021'!$A:$A,$A253,'[1]2021'!$C:$C)-SUMIF('[1]2021'!$E:$E,$A253,'[1]2021'!$G:$G))/12</f>
        <v>0</v>
      </c>
      <c r="K253" s="53">
        <f>+(+SUMIF('[1]2021'!$A:$A,$A253,'[1]2021'!$C:$C)-SUMIF('[1]2021'!$E:$E,$A253,'[1]2021'!$G:$G))/12</f>
        <v>0</v>
      </c>
      <c r="L253" s="53">
        <f>+(+SUMIF('[1]2021'!$A:$A,$A253,'[1]2021'!$C:$C)-SUMIF('[1]2021'!$E:$E,$A253,'[1]2021'!$G:$G))/12</f>
        <v>0</v>
      </c>
      <c r="M253" s="53">
        <f>+(+SUMIF('[1]2021'!$A:$A,$A253,'[1]2021'!$C:$C)-SUMIF('[1]2021'!$E:$E,$A253,'[1]2021'!$G:$G))/12</f>
        <v>0</v>
      </c>
      <c r="N253" s="53">
        <f>+(+SUMIF('[1]2021'!$A:$A,$A253,'[1]2021'!$C:$C)-SUMIF('[1]2021'!$E:$E,$A253,'[1]2021'!$G:$G))/12</f>
        <v>0</v>
      </c>
      <c r="O253" s="53">
        <f>+(+SUMIF('[1]2021'!$A:$A,$A253,'[1]2021'!$C:$C)-SUMIF('[1]2021'!$E:$E,$A253,'[1]2021'!$G:$G))/12</f>
        <v>0</v>
      </c>
      <c r="P253" s="53">
        <f>+(+SUMIF('[1]2021'!$A:$A,$A253,'[1]2021'!$C:$C)-SUMIF('[1]2021'!$E:$E,$A253,'[1]2021'!$G:$G))/12</f>
        <v>0</v>
      </c>
      <c r="Q253" s="53">
        <f>+(+SUMIF('[1]2021'!$A:$A,$A253,'[1]2021'!$C:$C)-SUMIF('[1]2021'!$E:$E,$A253,'[1]2021'!$G:$G))/12</f>
        <v>0</v>
      </c>
      <c r="R253" s="53">
        <f>+(+SUMIF('[1]2021'!$A:$A,$A253,'[1]2021'!$C:$C)-SUMIF('[1]2021'!$E:$E,$A253,'[1]2021'!$G:$G))/12</f>
        <v>0</v>
      </c>
      <c r="S253" s="53">
        <f>+(+SUMIF('[1]2021'!$A:$A,$A253,'[1]2021'!$C:$C)-SUMIF('[1]2021'!$E:$E,$A253,'[1]2021'!$G:$G))/12</f>
        <v>0</v>
      </c>
      <c r="T253" s="53">
        <f>+(+SUMIF('[1]2021'!$A:$A,$A253,'[1]2021'!$C:$C)-SUMIF('[1]2021'!$E:$E,$A253,'[1]2021'!$G:$G))/12</f>
        <v>0</v>
      </c>
      <c r="U253" s="53">
        <f>+SUM(I253:INDEX(I253:T253,1,Settings!$C$4))</f>
        <v>0</v>
      </c>
      <c r="V253" s="53">
        <f t="shared" si="96"/>
        <v>0</v>
      </c>
      <c r="W253" s="53"/>
      <c r="X253" s="53">
        <f>+SUMIFS(postings!$T:$T,postings!$C:$C,'pl-data'!X$2,postings!$D:$D,'pl-data'!X$3,postings!$I:$I,'pl-data'!$A253)-SUMIFS(postings!$W:$W,postings!$C:$C,'pl-data'!X$2,postings!$D:$D,'pl-data'!X$3,postings!$M:$M,'pl-data'!$A253)</f>
        <v>0</v>
      </c>
      <c r="Y253" s="53">
        <f>+SUMIFS(postings!$T:$T,postings!$C:$C,'pl-data'!Y$2,postings!$D:$D,'pl-data'!Y$3,postings!$I:$I,'pl-data'!$A253)-SUMIFS(postings!$W:$W,postings!$C:$C,'pl-data'!Y$2,postings!$D:$D,'pl-data'!Y$3,postings!$M:$M,'pl-data'!$A253)</f>
        <v>0</v>
      </c>
      <c r="Z253" s="53">
        <f>+SUMIFS(postings!$T:$T,postings!$C:$C,'pl-data'!Z$2,postings!$D:$D,'pl-data'!Z$3,postings!$I:$I,'pl-data'!$A253)-SUMIFS(postings!$W:$W,postings!$C:$C,'pl-data'!Z$2,postings!$D:$D,'pl-data'!Z$3,postings!$M:$M,'pl-data'!$A253)</f>
        <v>0</v>
      </c>
      <c r="AA253" s="53">
        <f>+SUMIFS(postings!$T:$T,postings!$C:$C,'pl-data'!AA$2,postings!$D:$D,'pl-data'!AA$3,postings!$I:$I,'pl-data'!$A253)-SUMIFS(postings!$W:$W,postings!$C:$C,'pl-data'!AA$2,postings!$D:$D,'pl-data'!AA$3,postings!$M:$M,'pl-data'!$A253)</f>
        <v>0</v>
      </c>
      <c r="AB253" s="53">
        <f>+SUMIFS(postings!$T:$T,postings!$C:$C,'pl-data'!AB$2,postings!$D:$D,'pl-data'!AB$3,postings!$I:$I,'pl-data'!$A253)-SUMIFS(postings!$W:$W,postings!$C:$C,'pl-data'!AB$2,postings!$D:$D,'pl-data'!AB$3,postings!$M:$M,'pl-data'!$A253)</f>
        <v>0</v>
      </c>
      <c r="AC253" s="53">
        <f>+SUMIFS(postings!$T:$T,postings!$C:$C,'pl-data'!AC$2,postings!$D:$D,'pl-data'!AC$3,postings!$I:$I,'pl-data'!$A253)-SUMIFS(postings!$W:$W,postings!$C:$C,'pl-data'!AC$2,postings!$D:$D,'pl-data'!AC$3,postings!$M:$M,'pl-data'!$A253)</f>
        <v>0</v>
      </c>
      <c r="AD253" s="53">
        <f>+SUMIFS(postings!$T:$T,postings!$C:$C,'pl-data'!AD$2,postings!$D:$D,'pl-data'!AD$3,postings!$I:$I,'pl-data'!$A253)-SUMIFS(postings!$W:$W,postings!$C:$C,'pl-data'!AD$2,postings!$D:$D,'pl-data'!AD$3,postings!$M:$M,'pl-data'!$A253)</f>
        <v>0</v>
      </c>
      <c r="AE253" s="53">
        <f>+SUMIFS(postings!$T:$T,postings!$C:$C,'pl-data'!AE$2,postings!$D:$D,'pl-data'!AE$3,postings!$I:$I,'pl-data'!$A253)-SUMIFS(postings!$W:$W,postings!$C:$C,'pl-data'!AE$2,postings!$D:$D,'pl-data'!AE$3,postings!$M:$M,'pl-data'!$A253)</f>
        <v>0</v>
      </c>
      <c r="AF253" s="53">
        <f>+SUMIFS(postings!$T:$T,postings!$C:$C,'pl-data'!AF$2,postings!$D:$D,'pl-data'!AF$3,postings!$I:$I,'pl-data'!$A253)-SUMIFS(postings!$W:$W,postings!$C:$C,'pl-data'!AF$2,postings!$D:$D,'pl-data'!AF$3,postings!$M:$M,'pl-data'!$A253)</f>
        <v>0</v>
      </c>
      <c r="AG253" s="53">
        <f>+SUMIFS(postings!$T:$T,postings!$C:$C,'pl-data'!AG$2,postings!$D:$D,'pl-data'!AG$3,postings!$I:$I,'pl-data'!$A253)-SUMIFS(postings!$W:$W,postings!$C:$C,'pl-data'!AG$2,postings!$D:$D,'pl-data'!AG$3,postings!$M:$M,'pl-data'!$A253)</f>
        <v>0</v>
      </c>
      <c r="AH253" s="53">
        <f>+SUMIFS(postings!$T:$T,postings!$C:$C,'pl-data'!AH$2,postings!$D:$D,'pl-data'!AH$3,postings!$I:$I,'pl-data'!$A253)-SUMIFS(postings!$W:$W,postings!$C:$C,'pl-data'!AH$2,postings!$D:$D,'pl-data'!AH$3,postings!$M:$M,'pl-data'!$A253)</f>
        <v>0</v>
      </c>
      <c r="AI253" s="53">
        <f>+SUMIFS(postings!$T:$T,postings!$C:$C,'pl-data'!AI$2,postings!$D:$D,'pl-data'!AI$3,postings!$I:$I,'pl-data'!$A253)-SUMIFS(postings!$W:$W,postings!$C:$C,'pl-data'!AI$2,postings!$D:$D,'pl-data'!AI$3,postings!$M:$M,'pl-data'!$A253)</f>
        <v>0</v>
      </c>
      <c r="AJ253" s="53">
        <f>+SUM(X253:INDEX(X253:AI253,1,Settings!$C$4))</f>
        <v>0</v>
      </c>
      <c r="AK253" s="53">
        <f t="shared" si="97"/>
        <v>0</v>
      </c>
      <c r="AL253" s="53"/>
      <c r="AM253" s="53">
        <f t="shared" si="98"/>
        <v>0</v>
      </c>
      <c r="AN253" s="53">
        <f t="shared" si="99"/>
        <v>0</v>
      </c>
      <c r="AO253" s="53">
        <f t="shared" si="100"/>
        <v>0</v>
      </c>
      <c r="AP253" s="53">
        <f t="shared" si="101"/>
        <v>0</v>
      </c>
      <c r="AQ253" s="53">
        <f t="shared" si="102"/>
        <v>0</v>
      </c>
      <c r="AR253" s="53">
        <f t="shared" si="103"/>
        <v>0</v>
      </c>
      <c r="AS253" s="53">
        <f t="shared" si="104"/>
        <v>0</v>
      </c>
      <c r="AT253" s="53">
        <f t="shared" si="105"/>
        <v>0</v>
      </c>
      <c r="AU253" s="53">
        <f t="shared" si="106"/>
        <v>0</v>
      </c>
      <c r="AV253" s="53">
        <f t="shared" si="107"/>
        <v>0</v>
      </c>
      <c r="AW253" s="53">
        <f t="shared" si="108"/>
        <v>0</v>
      </c>
      <c r="AX253" s="53">
        <f t="shared" si="109"/>
        <v>0</v>
      </c>
      <c r="AY253" s="53">
        <f>+SUM(AM253:INDEX(AM253:AX253,1,Settings!$C$4))</f>
        <v>0</v>
      </c>
      <c r="AZ253" s="53">
        <f t="shared" si="110"/>
        <v>0</v>
      </c>
      <c r="BA253" s="53"/>
      <c r="BB253" s="53">
        <f t="shared" si="111"/>
        <v>0</v>
      </c>
      <c r="BC253" s="53">
        <f t="shared" si="112"/>
        <v>0</v>
      </c>
      <c r="BD253" s="53">
        <f t="shared" si="113"/>
        <v>0</v>
      </c>
      <c r="BE253" s="53">
        <f t="shared" si="114"/>
        <v>0</v>
      </c>
      <c r="BF253" s="53">
        <f t="shared" si="115"/>
        <v>0</v>
      </c>
      <c r="BG253" s="53">
        <f t="shared" si="116"/>
        <v>0</v>
      </c>
      <c r="BH253" s="53">
        <f t="shared" si="117"/>
        <v>0</v>
      </c>
      <c r="BI253" s="53">
        <f t="shared" si="118"/>
        <v>0</v>
      </c>
      <c r="BJ253" s="53">
        <f t="shared" si="119"/>
        <v>0</v>
      </c>
      <c r="BK253" s="53">
        <f t="shared" si="120"/>
        <v>0</v>
      </c>
      <c r="BL253" s="53">
        <f t="shared" si="121"/>
        <v>0</v>
      </c>
      <c r="BM253" s="53">
        <f t="shared" si="122"/>
        <v>0</v>
      </c>
      <c r="BN253" s="53">
        <f t="shared" si="123"/>
        <v>0</v>
      </c>
      <c r="BO253" s="53"/>
      <c r="BP253" s="53">
        <f t="shared" si="124"/>
        <v>0</v>
      </c>
      <c r="BQ253" s="53"/>
      <c r="BR253" s="53">
        <f t="shared" si="125"/>
        <v>0</v>
      </c>
    </row>
    <row r="254" spans="1:70" x14ac:dyDescent="0.2">
      <c r="A254" s="6">
        <v>3714</v>
      </c>
      <c r="B254" s="6" t="str">
        <f>+VLOOKUP(A254,masterfile!B:C,2,FALSE)</f>
        <v>Nachlässe aus Einkauf RHB 7% Vorst.</v>
      </c>
      <c r="D254" s="53">
        <f>+SUMIF('[1]2017'!$A:$A,$A254,'[1]2017'!$C:$C)-SUMIF('[1]2017'!$E:$E,$A254,'[1]2017'!$G:$G)</f>
        <v>0</v>
      </c>
      <c r="E254" s="53">
        <f>+SUMIF('[1]2018'!$A:$A,$A254,'[1]2018'!$C:$C)-SUMIF('[1]2018'!$E:$E,$A254,'[1]2018'!$G:$G)</f>
        <v>0</v>
      </c>
      <c r="F254" s="53">
        <f>+SUMIF('[1]2019'!$A:$A,$A254,'[1]2019'!$C:$C)-SUMIF('[1]2019'!$E:$E,$A254,'[1]2019'!$G:$G)</f>
        <v>0</v>
      </c>
      <c r="G254" s="53">
        <f>+SUMIF('[1]2020'!$A:$A,$A254,'[1]2020'!$C:$C)-SUMIF('[1]2020'!$E:$E,$A254,'[1]2020'!$G:$G)</f>
        <v>0</v>
      </c>
      <c r="H254" s="53"/>
      <c r="I254" s="53">
        <f>+(+SUMIF('[1]2021'!$A:$A,$A254,'[1]2021'!$C:$C)-SUMIF('[1]2021'!$E:$E,$A254,'[1]2021'!$G:$G))/12</f>
        <v>0</v>
      </c>
      <c r="J254" s="53">
        <f>+(+SUMIF('[1]2021'!$A:$A,$A254,'[1]2021'!$C:$C)-SUMIF('[1]2021'!$E:$E,$A254,'[1]2021'!$G:$G))/12</f>
        <v>0</v>
      </c>
      <c r="K254" s="53">
        <f>+(+SUMIF('[1]2021'!$A:$A,$A254,'[1]2021'!$C:$C)-SUMIF('[1]2021'!$E:$E,$A254,'[1]2021'!$G:$G))/12</f>
        <v>0</v>
      </c>
      <c r="L254" s="53">
        <f>+(+SUMIF('[1]2021'!$A:$A,$A254,'[1]2021'!$C:$C)-SUMIF('[1]2021'!$E:$E,$A254,'[1]2021'!$G:$G))/12</f>
        <v>0</v>
      </c>
      <c r="M254" s="53">
        <f>+(+SUMIF('[1]2021'!$A:$A,$A254,'[1]2021'!$C:$C)-SUMIF('[1]2021'!$E:$E,$A254,'[1]2021'!$G:$G))/12</f>
        <v>0</v>
      </c>
      <c r="N254" s="53">
        <f>+(+SUMIF('[1]2021'!$A:$A,$A254,'[1]2021'!$C:$C)-SUMIF('[1]2021'!$E:$E,$A254,'[1]2021'!$G:$G))/12</f>
        <v>0</v>
      </c>
      <c r="O254" s="53">
        <f>+(+SUMIF('[1]2021'!$A:$A,$A254,'[1]2021'!$C:$C)-SUMIF('[1]2021'!$E:$E,$A254,'[1]2021'!$G:$G))/12</f>
        <v>0</v>
      </c>
      <c r="P254" s="53">
        <f>+(+SUMIF('[1]2021'!$A:$A,$A254,'[1]2021'!$C:$C)-SUMIF('[1]2021'!$E:$E,$A254,'[1]2021'!$G:$G))/12</f>
        <v>0</v>
      </c>
      <c r="Q254" s="53">
        <f>+(+SUMIF('[1]2021'!$A:$A,$A254,'[1]2021'!$C:$C)-SUMIF('[1]2021'!$E:$E,$A254,'[1]2021'!$G:$G))/12</f>
        <v>0</v>
      </c>
      <c r="R254" s="53">
        <f>+(+SUMIF('[1]2021'!$A:$A,$A254,'[1]2021'!$C:$C)-SUMIF('[1]2021'!$E:$E,$A254,'[1]2021'!$G:$G))/12</f>
        <v>0</v>
      </c>
      <c r="S254" s="53">
        <f>+(+SUMIF('[1]2021'!$A:$A,$A254,'[1]2021'!$C:$C)-SUMIF('[1]2021'!$E:$E,$A254,'[1]2021'!$G:$G))/12</f>
        <v>0</v>
      </c>
      <c r="T254" s="53">
        <f>+(+SUMIF('[1]2021'!$A:$A,$A254,'[1]2021'!$C:$C)-SUMIF('[1]2021'!$E:$E,$A254,'[1]2021'!$G:$G))/12</f>
        <v>0</v>
      </c>
      <c r="U254" s="53">
        <f>+SUM(I254:INDEX(I254:T254,1,Settings!$C$4))</f>
        <v>0</v>
      </c>
      <c r="V254" s="53">
        <f t="shared" si="96"/>
        <v>0</v>
      </c>
      <c r="W254" s="53"/>
      <c r="X254" s="53">
        <f>+SUMIFS(postings!$T:$T,postings!$C:$C,'pl-data'!X$2,postings!$D:$D,'pl-data'!X$3,postings!$I:$I,'pl-data'!$A254)-SUMIFS(postings!$W:$W,postings!$C:$C,'pl-data'!X$2,postings!$D:$D,'pl-data'!X$3,postings!$M:$M,'pl-data'!$A254)</f>
        <v>0</v>
      </c>
      <c r="Y254" s="53">
        <f>+SUMIFS(postings!$T:$T,postings!$C:$C,'pl-data'!Y$2,postings!$D:$D,'pl-data'!Y$3,postings!$I:$I,'pl-data'!$A254)-SUMIFS(postings!$W:$W,postings!$C:$C,'pl-data'!Y$2,postings!$D:$D,'pl-data'!Y$3,postings!$M:$M,'pl-data'!$A254)</f>
        <v>0</v>
      </c>
      <c r="Z254" s="53">
        <f>+SUMIFS(postings!$T:$T,postings!$C:$C,'pl-data'!Z$2,postings!$D:$D,'pl-data'!Z$3,postings!$I:$I,'pl-data'!$A254)-SUMIFS(postings!$W:$W,postings!$C:$C,'pl-data'!Z$2,postings!$D:$D,'pl-data'!Z$3,postings!$M:$M,'pl-data'!$A254)</f>
        <v>0</v>
      </c>
      <c r="AA254" s="53">
        <f>+SUMIFS(postings!$T:$T,postings!$C:$C,'pl-data'!AA$2,postings!$D:$D,'pl-data'!AA$3,postings!$I:$I,'pl-data'!$A254)-SUMIFS(postings!$W:$W,postings!$C:$C,'pl-data'!AA$2,postings!$D:$D,'pl-data'!AA$3,postings!$M:$M,'pl-data'!$A254)</f>
        <v>0</v>
      </c>
      <c r="AB254" s="53">
        <f>+SUMIFS(postings!$T:$T,postings!$C:$C,'pl-data'!AB$2,postings!$D:$D,'pl-data'!AB$3,postings!$I:$I,'pl-data'!$A254)-SUMIFS(postings!$W:$W,postings!$C:$C,'pl-data'!AB$2,postings!$D:$D,'pl-data'!AB$3,postings!$M:$M,'pl-data'!$A254)</f>
        <v>0</v>
      </c>
      <c r="AC254" s="53">
        <f>+SUMIFS(postings!$T:$T,postings!$C:$C,'pl-data'!AC$2,postings!$D:$D,'pl-data'!AC$3,postings!$I:$I,'pl-data'!$A254)-SUMIFS(postings!$W:$W,postings!$C:$C,'pl-data'!AC$2,postings!$D:$D,'pl-data'!AC$3,postings!$M:$M,'pl-data'!$A254)</f>
        <v>0</v>
      </c>
      <c r="AD254" s="53">
        <f>+SUMIFS(postings!$T:$T,postings!$C:$C,'pl-data'!AD$2,postings!$D:$D,'pl-data'!AD$3,postings!$I:$I,'pl-data'!$A254)-SUMIFS(postings!$W:$W,postings!$C:$C,'pl-data'!AD$2,postings!$D:$D,'pl-data'!AD$3,postings!$M:$M,'pl-data'!$A254)</f>
        <v>0</v>
      </c>
      <c r="AE254" s="53">
        <f>+SUMIFS(postings!$T:$T,postings!$C:$C,'pl-data'!AE$2,postings!$D:$D,'pl-data'!AE$3,postings!$I:$I,'pl-data'!$A254)-SUMIFS(postings!$W:$W,postings!$C:$C,'pl-data'!AE$2,postings!$D:$D,'pl-data'!AE$3,postings!$M:$M,'pl-data'!$A254)</f>
        <v>0</v>
      </c>
      <c r="AF254" s="53">
        <f>+SUMIFS(postings!$T:$T,postings!$C:$C,'pl-data'!AF$2,postings!$D:$D,'pl-data'!AF$3,postings!$I:$I,'pl-data'!$A254)-SUMIFS(postings!$W:$W,postings!$C:$C,'pl-data'!AF$2,postings!$D:$D,'pl-data'!AF$3,postings!$M:$M,'pl-data'!$A254)</f>
        <v>0</v>
      </c>
      <c r="AG254" s="53">
        <f>+SUMIFS(postings!$T:$T,postings!$C:$C,'pl-data'!AG$2,postings!$D:$D,'pl-data'!AG$3,postings!$I:$I,'pl-data'!$A254)-SUMIFS(postings!$W:$W,postings!$C:$C,'pl-data'!AG$2,postings!$D:$D,'pl-data'!AG$3,postings!$M:$M,'pl-data'!$A254)</f>
        <v>0</v>
      </c>
      <c r="AH254" s="53">
        <f>+SUMIFS(postings!$T:$T,postings!$C:$C,'pl-data'!AH$2,postings!$D:$D,'pl-data'!AH$3,postings!$I:$I,'pl-data'!$A254)-SUMIFS(postings!$W:$W,postings!$C:$C,'pl-data'!AH$2,postings!$D:$D,'pl-data'!AH$3,postings!$M:$M,'pl-data'!$A254)</f>
        <v>0</v>
      </c>
      <c r="AI254" s="53">
        <f>+SUMIFS(postings!$T:$T,postings!$C:$C,'pl-data'!AI$2,postings!$D:$D,'pl-data'!AI$3,postings!$I:$I,'pl-data'!$A254)-SUMIFS(postings!$W:$W,postings!$C:$C,'pl-data'!AI$2,postings!$D:$D,'pl-data'!AI$3,postings!$M:$M,'pl-data'!$A254)</f>
        <v>0</v>
      </c>
      <c r="AJ254" s="53">
        <f>+SUM(X254:INDEX(X254:AI254,1,Settings!$C$4))</f>
        <v>0</v>
      </c>
      <c r="AK254" s="53">
        <f t="shared" si="97"/>
        <v>0</v>
      </c>
      <c r="AL254" s="53"/>
      <c r="AM254" s="53">
        <f t="shared" si="98"/>
        <v>0</v>
      </c>
      <c r="AN254" s="53">
        <f t="shared" si="99"/>
        <v>0</v>
      </c>
      <c r="AO254" s="53">
        <f t="shared" si="100"/>
        <v>0</v>
      </c>
      <c r="AP254" s="53">
        <f t="shared" si="101"/>
        <v>0</v>
      </c>
      <c r="AQ254" s="53">
        <f t="shared" si="102"/>
        <v>0</v>
      </c>
      <c r="AR254" s="53">
        <f t="shared" si="103"/>
        <v>0</v>
      </c>
      <c r="AS254" s="53">
        <f t="shared" si="104"/>
        <v>0</v>
      </c>
      <c r="AT254" s="53">
        <f t="shared" si="105"/>
        <v>0</v>
      </c>
      <c r="AU254" s="53">
        <f t="shared" si="106"/>
        <v>0</v>
      </c>
      <c r="AV254" s="53">
        <f t="shared" si="107"/>
        <v>0</v>
      </c>
      <c r="AW254" s="53">
        <f t="shared" si="108"/>
        <v>0</v>
      </c>
      <c r="AX254" s="53">
        <f t="shared" si="109"/>
        <v>0</v>
      </c>
      <c r="AY254" s="53">
        <f>+SUM(AM254:INDEX(AM254:AX254,1,Settings!$C$4))</f>
        <v>0</v>
      </c>
      <c r="AZ254" s="53">
        <f t="shared" si="110"/>
        <v>0</v>
      </c>
      <c r="BA254" s="53"/>
      <c r="BB254" s="53">
        <f t="shared" si="111"/>
        <v>0</v>
      </c>
      <c r="BC254" s="53">
        <f t="shared" si="112"/>
        <v>0</v>
      </c>
      <c r="BD254" s="53">
        <f t="shared" si="113"/>
        <v>0</v>
      </c>
      <c r="BE254" s="53">
        <f t="shared" si="114"/>
        <v>0</v>
      </c>
      <c r="BF254" s="53">
        <f t="shared" si="115"/>
        <v>0</v>
      </c>
      <c r="BG254" s="53">
        <f t="shared" si="116"/>
        <v>0</v>
      </c>
      <c r="BH254" s="53">
        <f t="shared" si="117"/>
        <v>0</v>
      </c>
      <c r="BI254" s="53">
        <f t="shared" si="118"/>
        <v>0</v>
      </c>
      <c r="BJ254" s="53">
        <f t="shared" si="119"/>
        <v>0</v>
      </c>
      <c r="BK254" s="53">
        <f t="shared" si="120"/>
        <v>0</v>
      </c>
      <c r="BL254" s="53">
        <f t="shared" si="121"/>
        <v>0</v>
      </c>
      <c r="BM254" s="53">
        <f t="shared" si="122"/>
        <v>0</v>
      </c>
      <c r="BN254" s="53">
        <f t="shared" si="123"/>
        <v>0</v>
      </c>
      <c r="BO254" s="53"/>
      <c r="BP254" s="53">
        <f t="shared" si="124"/>
        <v>0</v>
      </c>
      <c r="BQ254" s="53"/>
      <c r="BR254" s="53">
        <f t="shared" si="125"/>
        <v>0</v>
      </c>
    </row>
    <row r="255" spans="1:70" x14ac:dyDescent="0.2">
      <c r="A255" s="6">
        <v>3715</v>
      </c>
      <c r="B255" s="6" t="str">
        <f>+VLOOKUP(A255,masterfile!B:C,2,FALSE)</f>
        <v>Nachlässe aus Einkauf RHB 19% Vorst.</v>
      </c>
      <c r="D255" s="53">
        <f>+SUMIF('[1]2017'!$A:$A,$A255,'[1]2017'!$C:$C)-SUMIF('[1]2017'!$E:$E,$A255,'[1]2017'!$G:$G)</f>
        <v>0</v>
      </c>
      <c r="E255" s="53">
        <f>+SUMIF('[1]2018'!$A:$A,$A255,'[1]2018'!$C:$C)-SUMIF('[1]2018'!$E:$E,$A255,'[1]2018'!$G:$G)</f>
        <v>0</v>
      </c>
      <c r="F255" s="53">
        <f>+SUMIF('[1]2019'!$A:$A,$A255,'[1]2019'!$C:$C)-SUMIF('[1]2019'!$E:$E,$A255,'[1]2019'!$G:$G)</f>
        <v>0</v>
      </c>
      <c r="G255" s="53">
        <f>+SUMIF('[1]2020'!$A:$A,$A255,'[1]2020'!$C:$C)-SUMIF('[1]2020'!$E:$E,$A255,'[1]2020'!$G:$G)</f>
        <v>0</v>
      </c>
      <c r="H255" s="53"/>
      <c r="I255" s="53">
        <f>+(+SUMIF('[1]2021'!$A:$A,$A255,'[1]2021'!$C:$C)-SUMIF('[1]2021'!$E:$E,$A255,'[1]2021'!$G:$G))/12</f>
        <v>0</v>
      </c>
      <c r="J255" s="53">
        <f>+(+SUMIF('[1]2021'!$A:$A,$A255,'[1]2021'!$C:$C)-SUMIF('[1]2021'!$E:$E,$A255,'[1]2021'!$G:$G))/12</f>
        <v>0</v>
      </c>
      <c r="K255" s="53">
        <f>+(+SUMIF('[1]2021'!$A:$A,$A255,'[1]2021'!$C:$C)-SUMIF('[1]2021'!$E:$E,$A255,'[1]2021'!$G:$G))/12</f>
        <v>0</v>
      </c>
      <c r="L255" s="53">
        <f>+(+SUMIF('[1]2021'!$A:$A,$A255,'[1]2021'!$C:$C)-SUMIF('[1]2021'!$E:$E,$A255,'[1]2021'!$G:$G))/12</f>
        <v>0</v>
      </c>
      <c r="M255" s="53">
        <f>+(+SUMIF('[1]2021'!$A:$A,$A255,'[1]2021'!$C:$C)-SUMIF('[1]2021'!$E:$E,$A255,'[1]2021'!$G:$G))/12</f>
        <v>0</v>
      </c>
      <c r="N255" s="53">
        <f>+(+SUMIF('[1]2021'!$A:$A,$A255,'[1]2021'!$C:$C)-SUMIF('[1]2021'!$E:$E,$A255,'[1]2021'!$G:$G))/12</f>
        <v>0</v>
      </c>
      <c r="O255" s="53">
        <f>+(+SUMIF('[1]2021'!$A:$A,$A255,'[1]2021'!$C:$C)-SUMIF('[1]2021'!$E:$E,$A255,'[1]2021'!$G:$G))/12</f>
        <v>0</v>
      </c>
      <c r="P255" s="53">
        <f>+(+SUMIF('[1]2021'!$A:$A,$A255,'[1]2021'!$C:$C)-SUMIF('[1]2021'!$E:$E,$A255,'[1]2021'!$G:$G))/12</f>
        <v>0</v>
      </c>
      <c r="Q255" s="53">
        <f>+(+SUMIF('[1]2021'!$A:$A,$A255,'[1]2021'!$C:$C)-SUMIF('[1]2021'!$E:$E,$A255,'[1]2021'!$G:$G))/12</f>
        <v>0</v>
      </c>
      <c r="R255" s="53">
        <f>+(+SUMIF('[1]2021'!$A:$A,$A255,'[1]2021'!$C:$C)-SUMIF('[1]2021'!$E:$E,$A255,'[1]2021'!$G:$G))/12</f>
        <v>0</v>
      </c>
      <c r="S255" s="53">
        <f>+(+SUMIF('[1]2021'!$A:$A,$A255,'[1]2021'!$C:$C)-SUMIF('[1]2021'!$E:$E,$A255,'[1]2021'!$G:$G))/12</f>
        <v>0</v>
      </c>
      <c r="T255" s="53">
        <f>+(+SUMIF('[1]2021'!$A:$A,$A255,'[1]2021'!$C:$C)-SUMIF('[1]2021'!$E:$E,$A255,'[1]2021'!$G:$G))/12</f>
        <v>0</v>
      </c>
      <c r="U255" s="53">
        <f>+SUM(I255:INDEX(I255:T255,1,Settings!$C$4))</f>
        <v>0</v>
      </c>
      <c r="V255" s="53">
        <f t="shared" si="96"/>
        <v>0</v>
      </c>
      <c r="W255" s="53"/>
      <c r="X255" s="53">
        <f>+SUMIFS(postings!$T:$T,postings!$C:$C,'pl-data'!X$2,postings!$D:$D,'pl-data'!X$3,postings!$I:$I,'pl-data'!$A255)-SUMIFS(postings!$W:$W,postings!$C:$C,'pl-data'!X$2,postings!$D:$D,'pl-data'!X$3,postings!$M:$M,'pl-data'!$A255)</f>
        <v>0</v>
      </c>
      <c r="Y255" s="53">
        <f>+SUMIFS(postings!$T:$T,postings!$C:$C,'pl-data'!Y$2,postings!$D:$D,'pl-data'!Y$3,postings!$I:$I,'pl-data'!$A255)-SUMIFS(postings!$W:$W,postings!$C:$C,'pl-data'!Y$2,postings!$D:$D,'pl-data'!Y$3,postings!$M:$M,'pl-data'!$A255)</f>
        <v>0</v>
      </c>
      <c r="Z255" s="53">
        <f>+SUMIFS(postings!$T:$T,postings!$C:$C,'pl-data'!Z$2,postings!$D:$D,'pl-data'!Z$3,postings!$I:$I,'pl-data'!$A255)-SUMIFS(postings!$W:$W,postings!$C:$C,'pl-data'!Z$2,postings!$D:$D,'pl-data'!Z$3,postings!$M:$M,'pl-data'!$A255)</f>
        <v>0</v>
      </c>
      <c r="AA255" s="53">
        <f>+SUMIFS(postings!$T:$T,postings!$C:$C,'pl-data'!AA$2,postings!$D:$D,'pl-data'!AA$3,postings!$I:$I,'pl-data'!$A255)-SUMIFS(postings!$W:$W,postings!$C:$C,'pl-data'!AA$2,postings!$D:$D,'pl-data'!AA$3,postings!$M:$M,'pl-data'!$A255)</f>
        <v>0</v>
      </c>
      <c r="AB255" s="53">
        <f>+SUMIFS(postings!$T:$T,postings!$C:$C,'pl-data'!AB$2,postings!$D:$D,'pl-data'!AB$3,postings!$I:$I,'pl-data'!$A255)-SUMIFS(postings!$W:$W,postings!$C:$C,'pl-data'!AB$2,postings!$D:$D,'pl-data'!AB$3,postings!$M:$M,'pl-data'!$A255)</f>
        <v>0</v>
      </c>
      <c r="AC255" s="53">
        <f>+SUMIFS(postings!$T:$T,postings!$C:$C,'pl-data'!AC$2,postings!$D:$D,'pl-data'!AC$3,postings!$I:$I,'pl-data'!$A255)-SUMIFS(postings!$W:$W,postings!$C:$C,'pl-data'!AC$2,postings!$D:$D,'pl-data'!AC$3,postings!$M:$M,'pl-data'!$A255)</f>
        <v>0</v>
      </c>
      <c r="AD255" s="53">
        <f>+SUMIFS(postings!$T:$T,postings!$C:$C,'pl-data'!AD$2,postings!$D:$D,'pl-data'!AD$3,postings!$I:$I,'pl-data'!$A255)-SUMIFS(postings!$W:$W,postings!$C:$C,'pl-data'!AD$2,postings!$D:$D,'pl-data'!AD$3,postings!$M:$M,'pl-data'!$A255)</f>
        <v>0</v>
      </c>
      <c r="AE255" s="53">
        <f>+SUMIFS(postings!$T:$T,postings!$C:$C,'pl-data'!AE$2,postings!$D:$D,'pl-data'!AE$3,postings!$I:$I,'pl-data'!$A255)-SUMIFS(postings!$W:$W,postings!$C:$C,'pl-data'!AE$2,postings!$D:$D,'pl-data'!AE$3,postings!$M:$M,'pl-data'!$A255)</f>
        <v>0</v>
      </c>
      <c r="AF255" s="53">
        <f>+SUMIFS(postings!$T:$T,postings!$C:$C,'pl-data'!AF$2,postings!$D:$D,'pl-data'!AF$3,postings!$I:$I,'pl-data'!$A255)-SUMIFS(postings!$W:$W,postings!$C:$C,'pl-data'!AF$2,postings!$D:$D,'pl-data'!AF$3,postings!$M:$M,'pl-data'!$A255)</f>
        <v>0</v>
      </c>
      <c r="AG255" s="53">
        <f>+SUMIFS(postings!$T:$T,postings!$C:$C,'pl-data'!AG$2,postings!$D:$D,'pl-data'!AG$3,postings!$I:$I,'pl-data'!$A255)-SUMIFS(postings!$W:$W,postings!$C:$C,'pl-data'!AG$2,postings!$D:$D,'pl-data'!AG$3,postings!$M:$M,'pl-data'!$A255)</f>
        <v>0</v>
      </c>
      <c r="AH255" s="53">
        <f>+SUMIFS(postings!$T:$T,postings!$C:$C,'pl-data'!AH$2,postings!$D:$D,'pl-data'!AH$3,postings!$I:$I,'pl-data'!$A255)-SUMIFS(postings!$W:$W,postings!$C:$C,'pl-data'!AH$2,postings!$D:$D,'pl-data'!AH$3,postings!$M:$M,'pl-data'!$A255)</f>
        <v>0</v>
      </c>
      <c r="AI255" s="53">
        <f>+SUMIFS(postings!$T:$T,postings!$C:$C,'pl-data'!AI$2,postings!$D:$D,'pl-data'!AI$3,postings!$I:$I,'pl-data'!$A255)-SUMIFS(postings!$W:$W,postings!$C:$C,'pl-data'!AI$2,postings!$D:$D,'pl-data'!AI$3,postings!$M:$M,'pl-data'!$A255)</f>
        <v>0</v>
      </c>
      <c r="AJ255" s="53">
        <f>+SUM(X255:INDEX(X255:AI255,1,Settings!$C$4))</f>
        <v>0</v>
      </c>
      <c r="AK255" s="53">
        <f t="shared" si="97"/>
        <v>0</v>
      </c>
      <c r="AL255" s="53"/>
      <c r="AM255" s="53">
        <f t="shared" si="98"/>
        <v>0</v>
      </c>
      <c r="AN255" s="53">
        <f t="shared" si="99"/>
        <v>0</v>
      </c>
      <c r="AO255" s="53">
        <f t="shared" si="100"/>
        <v>0</v>
      </c>
      <c r="AP255" s="53">
        <f t="shared" si="101"/>
        <v>0</v>
      </c>
      <c r="AQ255" s="53">
        <f t="shared" si="102"/>
        <v>0</v>
      </c>
      <c r="AR255" s="53">
        <f t="shared" si="103"/>
        <v>0</v>
      </c>
      <c r="AS255" s="53">
        <f t="shared" si="104"/>
        <v>0</v>
      </c>
      <c r="AT255" s="53">
        <f t="shared" si="105"/>
        <v>0</v>
      </c>
      <c r="AU255" s="53">
        <f t="shared" si="106"/>
        <v>0</v>
      </c>
      <c r="AV255" s="53">
        <f t="shared" si="107"/>
        <v>0</v>
      </c>
      <c r="AW255" s="53">
        <f t="shared" si="108"/>
        <v>0</v>
      </c>
      <c r="AX255" s="53">
        <f t="shared" si="109"/>
        <v>0</v>
      </c>
      <c r="AY255" s="53">
        <f>+SUM(AM255:INDEX(AM255:AX255,1,Settings!$C$4))</f>
        <v>0</v>
      </c>
      <c r="AZ255" s="53">
        <f t="shared" si="110"/>
        <v>0</v>
      </c>
      <c r="BA255" s="53"/>
      <c r="BB255" s="53">
        <f t="shared" si="111"/>
        <v>0</v>
      </c>
      <c r="BC255" s="53">
        <f t="shared" si="112"/>
        <v>0</v>
      </c>
      <c r="BD255" s="53">
        <f t="shared" si="113"/>
        <v>0</v>
      </c>
      <c r="BE255" s="53">
        <f t="shared" si="114"/>
        <v>0</v>
      </c>
      <c r="BF255" s="53">
        <f t="shared" si="115"/>
        <v>0</v>
      </c>
      <c r="BG255" s="53">
        <f t="shared" si="116"/>
        <v>0</v>
      </c>
      <c r="BH255" s="53">
        <f t="shared" si="117"/>
        <v>0</v>
      </c>
      <c r="BI255" s="53">
        <f t="shared" si="118"/>
        <v>0</v>
      </c>
      <c r="BJ255" s="53">
        <f t="shared" si="119"/>
        <v>0</v>
      </c>
      <c r="BK255" s="53">
        <f t="shared" si="120"/>
        <v>0</v>
      </c>
      <c r="BL255" s="53">
        <f t="shared" si="121"/>
        <v>0</v>
      </c>
      <c r="BM255" s="53">
        <f t="shared" si="122"/>
        <v>0</v>
      </c>
      <c r="BN255" s="53">
        <f t="shared" si="123"/>
        <v>0</v>
      </c>
      <c r="BO255" s="53"/>
      <c r="BP255" s="53">
        <f t="shared" si="124"/>
        <v>0</v>
      </c>
      <c r="BQ255" s="53"/>
      <c r="BR255" s="53">
        <f t="shared" si="125"/>
        <v>0</v>
      </c>
    </row>
    <row r="256" spans="1:70" x14ac:dyDescent="0.2">
      <c r="A256" s="6">
        <v>3717</v>
      </c>
      <c r="B256" s="6" t="str">
        <f>+VLOOKUP(A256,masterfile!B:C,2,FALSE)</f>
        <v>Nachlässe RHB, EU-Erwerb 7% Vorst./USt</v>
      </c>
      <c r="D256" s="53">
        <f>+SUMIF('[1]2017'!$A:$A,$A256,'[1]2017'!$C:$C)-SUMIF('[1]2017'!$E:$E,$A256,'[1]2017'!$G:$G)</f>
        <v>0</v>
      </c>
      <c r="E256" s="53">
        <f>+SUMIF('[1]2018'!$A:$A,$A256,'[1]2018'!$C:$C)-SUMIF('[1]2018'!$E:$E,$A256,'[1]2018'!$G:$G)</f>
        <v>0</v>
      </c>
      <c r="F256" s="53">
        <f>+SUMIF('[1]2019'!$A:$A,$A256,'[1]2019'!$C:$C)-SUMIF('[1]2019'!$E:$E,$A256,'[1]2019'!$G:$G)</f>
        <v>0</v>
      </c>
      <c r="G256" s="53">
        <f>+SUMIF('[1]2020'!$A:$A,$A256,'[1]2020'!$C:$C)-SUMIF('[1]2020'!$E:$E,$A256,'[1]2020'!$G:$G)</f>
        <v>0</v>
      </c>
      <c r="H256" s="53"/>
      <c r="I256" s="53">
        <f>+(+SUMIF('[1]2021'!$A:$A,$A256,'[1]2021'!$C:$C)-SUMIF('[1]2021'!$E:$E,$A256,'[1]2021'!$G:$G))/12</f>
        <v>0</v>
      </c>
      <c r="J256" s="53">
        <f>+(+SUMIF('[1]2021'!$A:$A,$A256,'[1]2021'!$C:$C)-SUMIF('[1]2021'!$E:$E,$A256,'[1]2021'!$G:$G))/12</f>
        <v>0</v>
      </c>
      <c r="K256" s="53">
        <f>+(+SUMIF('[1]2021'!$A:$A,$A256,'[1]2021'!$C:$C)-SUMIF('[1]2021'!$E:$E,$A256,'[1]2021'!$G:$G))/12</f>
        <v>0</v>
      </c>
      <c r="L256" s="53">
        <f>+(+SUMIF('[1]2021'!$A:$A,$A256,'[1]2021'!$C:$C)-SUMIF('[1]2021'!$E:$E,$A256,'[1]2021'!$G:$G))/12</f>
        <v>0</v>
      </c>
      <c r="M256" s="53">
        <f>+(+SUMIF('[1]2021'!$A:$A,$A256,'[1]2021'!$C:$C)-SUMIF('[1]2021'!$E:$E,$A256,'[1]2021'!$G:$G))/12</f>
        <v>0</v>
      </c>
      <c r="N256" s="53">
        <f>+(+SUMIF('[1]2021'!$A:$A,$A256,'[1]2021'!$C:$C)-SUMIF('[1]2021'!$E:$E,$A256,'[1]2021'!$G:$G))/12</f>
        <v>0</v>
      </c>
      <c r="O256" s="53">
        <f>+(+SUMIF('[1]2021'!$A:$A,$A256,'[1]2021'!$C:$C)-SUMIF('[1]2021'!$E:$E,$A256,'[1]2021'!$G:$G))/12</f>
        <v>0</v>
      </c>
      <c r="P256" s="53">
        <f>+(+SUMIF('[1]2021'!$A:$A,$A256,'[1]2021'!$C:$C)-SUMIF('[1]2021'!$E:$E,$A256,'[1]2021'!$G:$G))/12</f>
        <v>0</v>
      </c>
      <c r="Q256" s="53">
        <f>+(+SUMIF('[1]2021'!$A:$A,$A256,'[1]2021'!$C:$C)-SUMIF('[1]2021'!$E:$E,$A256,'[1]2021'!$G:$G))/12</f>
        <v>0</v>
      </c>
      <c r="R256" s="53">
        <f>+(+SUMIF('[1]2021'!$A:$A,$A256,'[1]2021'!$C:$C)-SUMIF('[1]2021'!$E:$E,$A256,'[1]2021'!$G:$G))/12</f>
        <v>0</v>
      </c>
      <c r="S256" s="53">
        <f>+(+SUMIF('[1]2021'!$A:$A,$A256,'[1]2021'!$C:$C)-SUMIF('[1]2021'!$E:$E,$A256,'[1]2021'!$G:$G))/12</f>
        <v>0</v>
      </c>
      <c r="T256" s="53">
        <f>+(+SUMIF('[1]2021'!$A:$A,$A256,'[1]2021'!$C:$C)-SUMIF('[1]2021'!$E:$E,$A256,'[1]2021'!$G:$G))/12</f>
        <v>0</v>
      </c>
      <c r="U256" s="53">
        <f>+SUM(I256:INDEX(I256:T256,1,Settings!$C$4))</f>
        <v>0</v>
      </c>
      <c r="V256" s="53">
        <f t="shared" si="96"/>
        <v>0</v>
      </c>
      <c r="W256" s="53"/>
      <c r="X256" s="53">
        <f>+SUMIFS(postings!$T:$T,postings!$C:$C,'pl-data'!X$2,postings!$D:$D,'pl-data'!X$3,postings!$I:$I,'pl-data'!$A256)-SUMIFS(postings!$W:$W,postings!$C:$C,'pl-data'!X$2,postings!$D:$D,'pl-data'!X$3,postings!$M:$M,'pl-data'!$A256)</f>
        <v>0</v>
      </c>
      <c r="Y256" s="53">
        <f>+SUMIFS(postings!$T:$T,postings!$C:$C,'pl-data'!Y$2,postings!$D:$D,'pl-data'!Y$3,postings!$I:$I,'pl-data'!$A256)-SUMIFS(postings!$W:$W,postings!$C:$C,'pl-data'!Y$2,postings!$D:$D,'pl-data'!Y$3,postings!$M:$M,'pl-data'!$A256)</f>
        <v>0</v>
      </c>
      <c r="Z256" s="53">
        <f>+SUMIFS(postings!$T:$T,postings!$C:$C,'pl-data'!Z$2,postings!$D:$D,'pl-data'!Z$3,postings!$I:$I,'pl-data'!$A256)-SUMIFS(postings!$W:$W,postings!$C:$C,'pl-data'!Z$2,postings!$D:$D,'pl-data'!Z$3,postings!$M:$M,'pl-data'!$A256)</f>
        <v>0</v>
      </c>
      <c r="AA256" s="53">
        <f>+SUMIFS(postings!$T:$T,postings!$C:$C,'pl-data'!AA$2,postings!$D:$D,'pl-data'!AA$3,postings!$I:$I,'pl-data'!$A256)-SUMIFS(postings!$W:$W,postings!$C:$C,'pl-data'!AA$2,postings!$D:$D,'pl-data'!AA$3,postings!$M:$M,'pl-data'!$A256)</f>
        <v>0</v>
      </c>
      <c r="AB256" s="53">
        <f>+SUMIFS(postings!$T:$T,postings!$C:$C,'pl-data'!AB$2,postings!$D:$D,'pl-data'!AB$3,postings!$I:$I,'pl-data'!$A256)-SUMIFS(postings!$W:$W,postings!$C:$C,'pl-data'!AB$2,postings!$D:$D,'pl-data'!AB$3,postings!$M:$M,'pl-data'!$A256)</f>
        <v>0</v>
      </c>
      <c r="AC256" s="53">
        <f>+SUMIFS(postings!$T:$T,postings!$C:$C,'pl-data'!AC$2,postings!$D:$D,'pl-data'!AC$3,postings!$I:$I,'pl-data'!$A256)-SUMIFS(postings!$W:$W,postings!$C:$C,'pl-data'!AC$2,postings!$D:$D,'pl-data'!AC$3,postings!$M:$M,'pl-data'!$A256)</f>
        <v>0</v>
      </c>
      <c r="AD256" s="53">
        <f>+SUMIFS(postings!$T:$T,postings!$C:$C,'pl-data'!AD$2,postings!$D:$D,'pl-data'!AD$3,postings!$I:$I,'pl-data'!$A256)-SUMIFS(postings!$W:$W,postings!$C:$C,'pl-data'!AD$2,postings!$D:$D,'pl-data'!AD$3,postings!$M:$M,'pl-data'!$A256)</f>
        <v>0</v>
      </c>
      <c r="AE256" s="53">
        <f>+SUMIFS(postings!$T:$T,postings!$C:$C,'pl-data'!AE$2,postings!$D:$D,'pl-data'!AE$3,postings!$I:$I,'pl-data'!$A256)-SUMIFS(postings!$W:$W,postings!$C:$C,'pl-data'!AE$2,postings!$D:$D,'pl-data'!AE$3,postings!$M:$M,'pl-data'!$A256)</f>
        <v>0</v>
      </c>
      <c r="AF256" s="53">
        <f>+SUMIFS(postings!$T:$T,postings!$C:$C,'pl-data'!AF$2,postings!$D:$D,'pl-data'!AF$3,postings!$I:$I,'pl-data'!$A256)-SUMIFS(postings!$W:$W,postings!$C:$C,'pl-data'!AF$2,postings!$D:$D,'pl-data'!AF$3,postings!$M:$M,'pl-data'!$A256)</f>
        <v>0</v>
      </c>
      <c r="AG256" s="53">
        <f>+SUMIFS(postings!$T:$T,postings!$C:$C,'pl-data'!AG$2,postings!$D:$D,'pl-data'!AG$3,postings!$I:$I,'pl-data'!$A256)-SUMIFS(postings!$W:$W,postings!$C:$C,'pl-data'!AG$2,postings!$D:$D,'pl-data'!AG$3,postings!$M:$M,'pl-data'!$A256)</f>
        <v>0</v>
      </c>
      <c r="AH256" s="53">
        <f>+SUMIFS(postings!$T:$T,postings!$C:$C,'pl-data'!AH$2,postings!$D:$D,'pl-data'!AH$3,postings!$I:$I,'pl-data'!$A256)-SUMIFS(postings!$W:$W,postings!$C:$C,'pl-data'!AH$2,postings!$D:$D,'pl-data'!AH$3,postings!$M:$M,'pl-data'!$A256)</f>
        <v>0</v>
      </c>
      <c r="AI256" s="53">
        <f>+SUMIFS(postings!$T:$T,postings!$C:$C,'pl-data'!AI$2,postings!$D:$D,'pl-data'!AI$3,postings!$I:$I,'pl-data'!$A256)-SUMIFS(postings!$W:$W,postings!$C:$C,'pl-data'!AI$2,postings!$D:$D,'pl-data'!AI$3,postings!$M:$M,'pl-data'!$A256)</f>
        <v>0</v>
      </c>
      <c r="AJ256" s="53">
        <f>+SUM(X256:INDEX(X256:AI256,1,Settings!$C$4))</f>
        <v>0</v>
      </c>
      <c r="AK256" s="53">
        <f t="shared" si="97"/>
        <v>0</v>
      </c>
      <c r="AL256" s="53"/>
      <c r="AM256" s="53">
        <f t="shared" si="98"/>
        <v>0</v>
      </c>
      <c r="AN256" s="53">
        <f t="shared" si="99"/>
        <v>0</v>
      </c>
      <c r="AO256" s="53">
        <f t="shared" si="100"/>
        <v>0</v>
      </c>
      <c r="AP256" s="53">
        <f t="shared" si="101"/>
        <v>0</v>
      </c>
      <c r="AQ256" s="53">
        <f t="shared" si="102"/>
        <v>0</v>
      </c>
      <c r="AR256" s="53">
        <f t="shared" si="103"/>
        <v>0</v>
      </c>
      <c r="AS256" s="53">
        <f t="shared" si="104"/>
        <v>0</v>
      </c>
      <c r="AT256" s="53">
        <f t="shared" si="105"/>
        <v>0</v>
      </c>
      <c r="AU256" s="53">
        <f t="shared" si="106"/>
        <v>0</v>
      </c>
      <c r="AV256" s="53">
        <f t="shared" si="107"/>
        <v>0</v>
      </c>
      <c r="AW256" s="53">
        <f t="shared" si="108"/>
        <v>0</v>
      </c>
      <c r="AX256" s="53">
        <f t="shared" si="109"/>
        <v>0</v>
      </c>
      <c r="AY256" s="53">
        <f>+SUM(AM256:INDEX(AM256:AX256,1,Settings!$C$4))</f>
        <v>0</v>
      </c>
      <c r="AZ256" s="53">
        <f t="shared" si="110"/>
        <v>0</v>
      </c>
      <c r="BA256" s="53"/>
      <c r="BB256" s="53">
        <f t="shared" si="111"/>
        <v>0</v>
      </c>
      <c r="BC256" s="53">
        <f t="shared" si="112"/>
        <v>0</v>
      </c>
      <c r="BD256" s="53">
        <f t="shared" si="113"/>
        <v>0</v>
      </c>
      <c r="BE256" s="53">
        <f t="shared" si="114"/>
        <v>0</v>
      </c>
      <c r="BF256" s="53">
        <f t="shared" si="115"/>
        <v>0</v>
      </c>
      <c r="BG256" s="53">
        <f t="shared" si="116"/>
        <v>0</v>
      </c>
      <c r="BH256" s="53">
        <f t="shared" si="117"/>
        <v>0</v>
      </c>
      <c r="BI256" s="53">
        <f t="shared" si="118"/>
        <v>0</v>
      </c>
      <c r="BJ256" s="53">
        <f t="shared" si="119"/>
        <v>0</v>
      </c>
      <c r="BK256" s="53">
        <f t="shared" si="120"/>
        <v>0</v>
      </c>
      <c r="BL256" s="53">
        <f t="shared" si="121"/>
        <v>0</v>
      </c>
      <c r="BM256" s="53">
        <f t="shared" si="122"/>
        <v>0</v>
      </c>
      <c r="BN256" s="53">
        <f t="shared" si="123"/>
        <v>0</v>
      </c>
      <c r="BO256" s="53"/>
      <c r="BP256" s="53">
        <f t="shared" si="124"/>
        <v>0</v>
      </c>
      <c r="BQ256" s="53"/>
      <c r="BR256" s="53">
        <f t="shared" si="125"/>
        <v>0</v>
      </c>
    </row>
    <row r="257" spans="1:70" x14ac:dyDescent="0.2">
      <c r="A257" s="6">
        <v>3718</v>
      </c>
      <c r="B257" s="6" t="str">
        <f>+VLOOKUP(A257,masterfile!B:C,2,FALSE)</f>
        <v>Nachlässe RHB, EU-Erwerb 19% Vorst./USt</v>
      </c>
      <c r="D257" s="53">
        <f>+SUMIF('[1]2017'!$A:$A,$A257,'[1]2017'!$C:$C)-SUMIF('[1]2017'!$E:$E,$A257,'[1]2017'!$G:$G)</f>
        <v>0</v>
      </c>
      <c r="E257" s="53">
        <f>+SUMIF('[1]2018'!$A:$A,$A257,'[1]2018'!$C:$C)-SUMIF('[1]2018'!$E:$E,$A257,'[1]2018'!$G:$G)</f>
        <v>0</v>
      </c>
      <c r="F257" s="53">
        <f>+SUMIF('[1]2019'!$A:$A,$A257,'[1]2019'!$C:$C)-SUMIF('[1]2019'!$E:$E,$A257,'[1]2019'!$G:$G)</f>
        <v>0</v>
      </c>
      <c r="G257" s="53">
        <f>+SUMIF('[1]2020'!$A:$A,$A257,'[1]2020'!$C:$C)-SUMIF('[1]2020'!$E:$E,$A257,'[1]2020'!$G:$G)</f>
        <v>0</v>
      </c>
      <c r="H257" s="53"/>
      <c r="I257" s="53">
        <f>+(+SUMIF('[1]2021'!$A:$A,$A257,'[1]2021'!$C:$C)-SUMIF('[1]2021'!$E:$E,$A257,'[1]2021'!$G:$G))/12</f>
        <v>0</v>
      </c>
      <c r="J257" s="53">
        <f>+(+SUMIF('[1]2021'!$A:$A,$A257,'[1]2021'!$C:$C)-SUMIF('[1]2021'!$E:$E,$A257,'[1]2021'!$G:$G))/12</f>
        <v>0</v>
      </c>
      <c r="K257" s="53">
        <f>+(+SUMIF('[1]2021'!$A:$A,$A257,'[1]2021'!$C:$C)-SUMIF('[1]2021'!$E:$E,$A257,'[1]2021'!$G:$G))/12</f>
        <v>0</v>
      </c>
      <c r="L257" s="53">
        <f>+(+SUMIF('[1]2021'!$A:$A,$A257,'[1]2021'!$C:$C)-SUMIF('[1]2021'!$E:$E,$A257,'[1]2021'!$G:$G))/12</f>
        <v>0</v>
      </c>
      <c r="M257" s="53">
        <f>+(+SUMIF('[1]2021'!$A:$A,$A257,'[1]2021'!$C:$C)-SUMIF('[1]2021'!$E:$E,$A257,'[1]2021'!$G:$G))/12</f>
        <v>0</v>
      </c>
      <c r="N257" s="53">
        <f>+(+SUMIF('[1]2021'!$A:$A,$A257,'[1]2021'!$C:$C)-SUMIF('[1]2021'!$E:$E,$A257,'[1]2021'!$G:$G))/12</f>
        <v>0</v>
      </c>
      <c r="O257" s="53">
        <f>+(+SUMIF('[1]2021'!$A:$A,$A257,'[1]2021'!$C:$C)-SUMIF('[1]2021'!$E:$E,$A257,'[1]2021'!$G:$G))/12</f>
        <v>0</v>
      </c>
      <c r="P257" s="53">
        <f>+(+SUMIF('[1]2021'!$A:$A,$A257,'[1]2021'!$C:$C)-SUMIF('[1]2021'!$E:$E,$A257,'[1]2021'!$G:$G))/12</f>
        <v>0</v>
      </c>
      <c r="Q257" s="53">
        <f>+(+SUMIF('[1]2021'!$A:$A,$A257,'[1]2021'!$C:$C)-SUMIF('[1]2021'!$E:$E,$A257,'[1]2021'!$G:$G))/12</f>
        <v>0</v>
      </c>
      <c r="R257" s="53">
        <f>+(+SUMIF('[1]2021'!$A:$A,$A257,'[1]2021'!$C:$C)-SUMIF('[1]2021'!$E:$E,$A257,'[1]2021'!$G:$G))/12</f>
        <v>0</v>
      </c>
      <c r="S257" s="53">
        <f>+(+SUMIF('[1]2021'!$A:$A,$A257,'[1]2021'!$C:$C)-SUMIF('[1]2021'!$E:$E,$A257,'[1]2021'!$G:$G))/12</f>
        <v>0</v>
      </c>
      <c r="T257" s="53">
        <f>+(+SUMIF('[1]2021'!$A:$A,$A257,'[1]2021'!$C:$C)-SUMIF('[1]2021'!$E:$E,$A257,'[1]2021'!$G:$G))/12</f>
        <v>0</v>
      </c>
      <c r="U257" s="53">
        <f>+SUM(I257:INDEX(I257:T257,1,Settings!$C$4))</f>
        <v>0</v>
      </c>
      <c r="V257" s="53">
        <f t="shared" si="96"/>
        <v>0</v>
      </c>
      <c r="W257" s="53"/>
      <c r="X257" s="53">
        <f>+SUMIFS(postings!$T:$T,postings!$C:$C,'pl-data'!X$2,postings!$D:$D,'pl-data'!X$3,postings!$I:$I,'pl-data'!$A257)-SUMIFS(postings!$W:$W,postings!$C:$C,'pl-data'!X$2,postings!$D:$D,'pl-data'!X$3,postings!$M:$M,'pl-data'!$A257)</f>
        <v>0</v>
      </c>
      <c r="Y257" s="53">
        <f>+SUMIFS(postings!$T:$T,postings!$C:$C,'pl-data'!Y$2,postings!$D:$D,'pl-data'!Y$3,postings!$I:$I,'pl-data'!$A257)-SUMIFS(postings!$W:$W,postings!$C:$C,'pl-data'!Y$2,postings!$D:$D,'pl-data'!Y$3,postings!$M:$M,'pl-data'!$A257)</f>
        <v>0</v>
      </c>
      <c r="Z257" s="53">
        <f>+SUMIFS(postings!$T:$T,postings!$C:$C,'pl-data'!Z$2,postings!$D:$D,'pl-data'!Z$3,postings!$I:$I,'pl-data'!$A257)-SUMIFS(postings!$W:$W,postings!$C:$C,'pl-data'!Z$2,postings!$D:$D,'pl-data'!Z$3,postings!$M:$M,'pl-data'!$A257)</f>
        <v>0</v>
      </c>
      <c r="AA257" s="53">
        <f>+SUMIFS(postings!$T:$T,postings!$C:$C,'pl-data'!AA$2,postings!$D:$D,'pl-data'!AA$3,postings!$I:$I,'pl-data'!$A257)-SUMIFS(postings!$W:$W,postings!$C:$C,'pl-data'!AA$2,postings!$D:$D,'pl-data'!AA$3,postings!$M:$M,'pl-data'!$A257)</f>
        <v>0</v>
      </c>
      <c r="AB257" s="53">
        <f>+SUMIFS(postings!$T:$T,postings!$C:$C,'pl-data'!AB$2,postings!$D:$D,'pl-data'!AB$3,postings!$I:$I,'pl-data'!$A257)-SUMIFS(postings!$W:$W,postings!$C:$C,'pl-data'!AB$2,postings!$D:$D,'pl-data'!AB$3,postings!$M:$M,'pl-data'!$A257)</f>
        <v>0</v>
      </c>
      <c r="AC257" s="53">
        <f>+SUMIFS(postings!$T:$T,postings!$C:$C,'pl-data'!AC$2,postings!$D:$D,'pl-data'!AC$3,postings!$I:$I,'pl-data'!$A257)-SUMIFS(postings!$W:$W,postings!$C:$C,'pl-data'!AC$2,postings!$D:$D,'pl-data'!AC$3,postings!$M:$M,'pl-data'!$A257)</f>
        <v>0</v>
      </c>
      <c r="AD257" s="53">
        <f>+SUMIFS(postings!$T:$T,postings!$C:$C,'pl-data'!AD$2,postings!$D:$D,'pl-data'!AD$3,postings!$I:$I,'pl-data'!$A257)-SUMIFS(postings!$W:$W,postings!$C:$C,'pl-data'!AD$2,postings!$D:$D,'pl-data'!AD$3,postings!$M:$M,'pl-data'!$A257)</f>
        <v>0</v>
      </c>
      <c r="AE257" s="53">
        <f>+SUMIFS(postings!$T:$T,postings!$C:$C,'pl-data'!AE$2,postings!$D:$D,'pl-data'!AE$3,postings!$I:$I,'pl-data'!$A257)-SUMIFS(postings!$W:$W,postings!$C:$C,'pl-data'!AE$2,postings!$D:$D,'pl-data'!AE$3,postings!$M:$M,'pl-data'!$A257)</f>
        <v>0</v>
      </c>
      <c r="AF257" s="53">
        <f>+SUMIFS(postings!$T:$T,postings!$C:$C,'pl-data'!AF$2,postings!$D:$D,'pl-data'!AF$3,postings!$I:$I,'pl-data'!$A257)-SUMIFS(postings!$W:$W,postings!$C:$C,'pl-data'!AF$2,postings!$D:$D,'pl-data'!AF$3,postings!$M:$M,'pl-data'!$A257)</f>
        <v>0</v>
      </c>
      <c r="AG257" s="53">
        <f>+SUMIFS(postings!$T:$T,postings!$C:$C,'pl-data'!AG$2,postings!$D:$D,'pl-data'!AG$3,postings!$I:$I,'pl-data'!$A257)-SUMIFS(postings!$W:$W,postings!$C:$C,'pl-data'!AG$2,postings!$D:$D,'pl-data'!AG$3,postings!$M:$M,'pl-data'!$A257)</f>
        <v>0</v>
      </c>
      <c r="AH257" s="53">
        <f>+SUMIFS(postings!$T:$T,postings!$C:$C,'pl-data'!AH$2,postings!$D:$D,'pl-data'!AH$3,postings!$I:$I,'pl-data'!$A257)-SUMIFS(postings!$W:$W,postings!$C:$C,'pl-data'!AH$2,postings!$D:$D,'pl-data'!AH$3,postings!$M:$M,'pl-data'!$A257)</f>
        <v>0</v>
      </c>
      <c r="AI257" s="53">
        <f>+SUMIFS(postings!$T:$T,postings!$C:$C,'pl-data'!AI$2,postings!$D:$D,'pl-data'!AI$3,postings!$I:$I,'pl-data'!$A257)-SUMIFS(postings!$W:$W,postings!$C:$C,'pl-data'!AI$2,postings!$D:$D,'pl-data'!AI$3,postings!$M:$M,'pl-data'!$A257)</f>
        <v>0</v>
      </c>
      <c r="AJ257" s="53">
        <f>+SUM(X257:INDEX(X257:AI257,1,Settings!$C$4))</f>
        <v>0</v>
      </c>
      <c r="AK257" s="53">
        <f t="shared" si="97"/>
        <v>0</v>
      </c>
      <c r="AL257" s="53"/>
      <c r="AM257" s="53">
        <f t="shared" si="98"/>
        <v>0</v>
      </c>
      <c r="AN257" s="53">
        <f t="shared" si="99"/>
        <v>0</v>
      </c>
      <c r="AO257" s="53">
        <f t="shared" si="100"/>
        <v>0</v>
      </c>
      <c r="AP257" s="53">
        <f t="shared" si="101"/>
        <v>0</v>
      </c>
      <c r="AQ257" s="53">
        <f t="shared" si="102"/>
        <v>0</v>
      </c>
      <c r="AR257" s="53">
        <f t="shared" si="103"/>
        <v>0</v>
      </c>
      <c r="AS257" s="53">
        <f t="shared" si="104"/>
        <v>0</v>
      </c>
      <c r="AT257" s="53">
        <f t="shared" si="105"/>
        <v>0</v>
      </c>
      <c r="AU257" s="53">
        <f t="shared" si="106"/>
        <v>0</v>
      </c>
      <c r="AV257" s="53">
        <f t="shared" si="107"/>
        <v>0</v>
      </c>
      <c r="AW257" s="53">
        <f t="shared" si="108"/>
        <v>0</v>
      </c>
      <c r="AX257" s="53">
        <f t="shared" si="109"/>
        <v>0</v>
      </c>
      <c r="AY257" s="53">
        <f>+SUM(AM257:INDEX(AM257:AX257,1,Settings!$C$4))</f>
        <v>0</v>
      </c>
      <c r="AZ257" s="53">
        <f t="shared" si="110"/>
        <v>0</v>
      </c>
      <c r="BA257" s="53"/>
      <c r="BB257" s="53">
        <f t="shared" si="111"/>
        <v>0</v>
      </c>
      <c r="BC257" s="53">
        <f t="shared" si="112"/>
        <v>0</v>
      </c>
      <c r="BD257" s="53">
        <f t="shared" si="113"/>
        <v>0</v>
      </c>
      <c r="BE257" s="53">
        <f t="shared" si="114"/>
        <v>0</v>
      </c>
      <c r="BF257" s="53">
        <f t="shared" si="115"/>
        <v>0</v>
      </c>
      <c r="BG257" s="53">
        <f t="shared" si="116"/>
        <v>0</v>
      </c>
      <c r="BH257" s="53">
        <f t="shared" si="117"/>
        <v>0</v>
      </c>
      <c r="BI257" s="53">
        <f t="shared" si="118"/>
        <v>0</v>
      </c>
      <c r="BJ257" s="53">
        <f t="shared" si="119"/>
        <v>0</v>
      </c>
      <c r="BK257" s="53">
        <f t="shared" si="120"/>
        <v>0</v>
      </c>
      <c r="BL257" s="53">
        <f t="shared" si="121"/>
        <v>0</v>
      </c>
      <c r="BM257" s="53">
        <f t="shared" si="122"/>
        <v>0</v>
      </c>
      <c r="BN257" s="53">
        <f t="shared" si="123"/>
        <v>0</v>
      </c>
      <c r="BO257" s="53"/>
      <c r="BP257" s="53">
        <f t="shared" si="124"/>
        <v>0</v>
      </c>
      <c r="BQ257" s="53"/>
      <c r="BR257" s="53">
        <f t="shared" si="125"/>
        <v>0</v>
      </c>
    </row>
    <row r="258" spans="1:70" x14ac:dyDescent="0.2">
      <c r="A258" s="6">
        <v>3720</v>
      </c>
      <c r="B258" s="6" t="str">
        <f>+VLOOKUP(A258,masterfile!B:C,2,FALSE)</f>
        <v>Nachlässe 19% Vorsteuer</v>
      </c>
      <c r="D258" s="53">
        <f>+SUMIF('[1]2017'!$A:$A,$A258,'[1]2017'!$C:$C)-SUMIF('[1]2017'!$E:$E,$A258,'[1]2017'!$G:$G)</f>
        <v>0</v>
      </c>
      <c r="E258" s="53">
        <f>+SUMIF('[1]2018'!$A:$A,$A258,'[1]2018'!$C:$C)-SUMIF('[1]2018'!$E:$E,$A258,'[1]2018'!$G:$G)</f>
        <v>0</v>
      </c>
      <c r="F258" s="53">
        <f>+SUMIF('[1]2019'!$A:$A,$A258,'[1]2019'!$C:$C)-SUMIF('[1]2019'!$E:$E,$A258,'[1]2019'!$G:$G)</f>
        <v>0</v>
      </c>
      <c r="G258" s="53">
        <f>+SUMIF('[1]2020'!$A:$A,$A258,'[1]2020'!$C:$C)-SUMIF('[1]2020'!$E:$E,$A258,'[1]2020'!$G:$G)</f>
        <v>0</v>
      </c>
      <c r="H258" s="53"/>
      <c r="I258" s="53">
        <f>+(+SUMIF('[1]2021'!$A:$A,$A258,'[1]2021'!$C:$C)-SUMIF('[1]2021'!$E:$E,$A258,'[1]2021'!$G:$G))/12</f>
        <v>0</v>
      </c>
      <c r="J258" s="53">
        <f>+(+SUMIF('[1]2021'!$A:$A,$A258,'[1]2021'!$C:$C)-SUMIF('[1]2021'!$E:$E,$A258,'[1]2021'!$G:$G))/12</f>
        <v>0</v>
      </c>
      <c r="K258" s="53">
        <f>+(+SUMIF('[1]2021'!$A:$A,$A258,'[1]2021'!$C:$C)-SUMIF('[1]2021'!$E:$E,$A258,'[1]2021'!$G:$G))/12</f>
        <v>0</v>
      </c>
      <c r="L258" s="53">
        <f>+(+SUMIF('[1]2021'!$A:$A,$A258,'[1]2021'!$C:$C)-SUMIF('[1]2021'!$E:$E,$A258,'[1]2021'!$G:$G))/12</f>
        <v>0</v>
      </c>
      <c r="M258" s="53">
        <f>+(+SUMIF('[1]2021'!$A:$A,$A258,'[1]2021'!$C:$C)-SUMIF('[1]2021'!$E:$E,$A258,'[1]2021'!$G:$G))/12</f>
        <v>0</v>
      </c>
      <c r="N258" s="53">
        <f>+(+SUMIF('[1]2021'!$A:$A,$A258,'[1]2021'!$C:$C)-SUMIF('[1]2021'!$E:$E,$A258,'[1]2021'!$G:$G))/12</f>
        <v>0</v>
      </c>
      <c r="O258" s="53">
        <f>+(+SUMIF('[1]2021'!$A:$A,$A258,'[1]2021'!$C:$C)-SUMIF('[1]2021'!$E:$E,$A258,'[1]2021'!$G:$G))/12</f>
        <v>0</v>
      </c>
      <c r="P258" s="53">
        <f>+(+SUMIF('[1]2021'!$A:$A,$A258,'[1]2021'!$C:$C)-SUMIF('[1]2021'!$E:$E,$A258,'[1]2021'!$G:$G))/12</f>
        <v>0</v>
      </c>
      <c r="Q258" s="53">
        <f>+(+SUMIF('[1]2021'!$A:$A,$A258,'[1]2021'!$C:$C)-SUMIF('[1]2021'!$E:$E,$A258,'[1]2021'!$G:$G))/12</f>
        <v>0</v>
      </c>
      <c r="R258" s="53">
        <f>+(+SUMIF('[1]2021'!$A:$A,$A258,'[1]2021'!$C:$C)-SUMIF('[1]2021'!$E:$E,$A258,'[1]2021'!$G:$G))/12</f>
        <v>0</v>
      </c>
      <c r="S258" s="53">
        <f>+(+SUMIF('[1]2021'!$A:$A,$A258,'[1]2021'!$C:$C)-SUMIF('[1]2021'!$E:$E,$A258,'[1]2021'!$G:$G))/12</f>
        <v>0</v>
      </c>
      <c r="T258" s="53">
        <f>+(+SUMIF('[1]2021'!$A:$A,$A258,'[1]2021'!$C:$C)-SUMIF('[1]2021'!$E:$E,$A258,'[1]2021'!$G:$G))/12</f>
        <v>0</v>
      </c>
      <c r="U258" s="53">
        <f>+SUM(I258:INDEX(I258:T258,1,Settings!$C$4))</f>
        <v>0</v>
      </c>
      <c r="V258" s="53">
        <f t="shared" si="96"/>
        <v>0</v>
      </c>
      <c r="W258" s="53"/>
      <c r="X258" s="53">
        <f>+SUMIFS(postings!$T:$T,postings!$C:$C,'pl-data'!X$2,postings!$D:$D,'pl-data'!X$3,postings!$I:$I,'pl-data'!$A258)-SUMIFS(postings!$W:$W,postings!$C:$C,'pl-data'!X$2,postings!$D:$D,'pl-data'!X$3,postings!$M:$M,'pl-data'!$A258)</f>
        <v>0</v>
      </c>
      <c r="Y258" s="53">
        <f>+SUMIFS(postings!$T:$T,postings!$C:$C,'pl-data'!Y$2,postings!$D:$D,'pl-data'!Y$3,postings!$I:$I,'pl-data'!$A258)-SUMIFS(postings!$W:$W,postings!$C:$C,'pl-data'!Y$2,postings!$D:$D,'pl-data'!Y$3,postings!$M:$M,'pl-data'!$A258)</f>
        <v>0</v>
      </c>
      <c r="Z258" s="53">
        <f>+SUMIFS(postings!$T:$T,postings!$C:$C,'pl-data'!Z$2,postings!$D:$D,'pl-data'!Z$3,postings!$I:$I,'pl-data'!$A258)-SUMIFS(postings!$W:$W,postings!$C:$C,'pl-data'!Z$2,postings!$D:$D,'pl-data'!Z$3,postings!$M:$M,'pl-data'!$A258)</f>
        <v>0</v>
      </c>
      <c r="AA258" s="53">
        <f>+SUMIFS(postings!$T:$T,postings!$C:$C,'pl-data'!AA$2,postings!$D:$D,'pl-data'!AA$3,postings!$I:$I,'pl-data'!$A258)-SUMIFS(postings!$W:$W,postings!$C:$C,'pl-data'!AA$2,postings!$D:$D,'pl-data'!AA$3,postings!$M:$M,'pl-data'!$A258)</f>
        <v>0</v>
      </c>
      <c r="AB258" s="53">
        <f>+SUMIFS(postings!$T:$T,postings!$C:$C,'pl-data'!AB$2,postings!$D:$D,'pl-data'!AB$3,postings!$I:$I,'pl-data'!$A258)-SUMIFS(postings!$W:$W,postings!$C:$C,'pl-data'!AB$2,postings!$D:$D,'pl-data'!AB$3,postings!$M:$M,'pl-data'!$A258)</f>
        <v>0</v>
      </c>
      <c r="AC258" s="53">
        <f>+SUMIFS(postings!$T:$T,postings!$C:$C,'pl-data'!AC$2,postings!$D:$D,'pl-data'!AC$3,postings!$I:$I,'pl-data'!$A258)-SUMIFS(postings!$W:$W,postings!$C:$C,'pl-data'!AC$2,postings!$D:$D,'pl-data'!AC$3,postings!$M:$M,'pl-data'!$A258)</f>
        <v>0</v>
      </c>
      <c r="AD258" s="53">
        <f>+SUMIFS(postings!$T:$T,postings!$C:$C,'pl-data'!AD$2,postings!$D:$D,'pl-data'!AD$3,postings!$I:$I,'pl-data'!$A258)-SUMIFS(postings!$W:$W,postings!$C:$C,'pl-data'!AD$2,postings!$D:$D,'pl-data'!AD$3,postings!$M:$M,'pl-data'!$A258)</f>
        <v>0</v>
      </c>
      <c r="AE258" s="53">
        <f>+SUMIFS(postings!$T:$T,postings!$C:$C,'pl-data'!AE$2,postings!$D:$D,'pl-data'!AE$3,postings!$I:$I,'pl-data'!$A258)-SUMIFS(postings!$W:$W,postings!$C:$C,'pl-data'!AE$2,postings!$D:$D,'pl-data'!AE$3,postings!$M:$M,'pl-data'!$A258)</f>
        <v>0</v>
      </c>
      <c r="AF258" s="53">
        <f>+SUMIFS(postings!$T:$T,postings!$C:$C,'pl-data'!AF$2,postings!$D:$D,'pl-data'!AF$3,postings!$I:$I,'pl-data'!$A258)-SUMIFS(postings!$W:$W,postings!$C:$C,'pl-data'!AF$2,postings!$D:$D,'pl-data'!AF$3,postings!$M:$M,'pl-data'!$A258)</f>
        <v>0</v>
      </c>
      <c r="AG258" s="53">
        <f>+SUMIFS(postings!$T:$T,postings!$C:$C,'pl-data'!AG$2,postings!$D:$D,'pl-data'!AG$3,postings!$I:$I,'pl-data'!$A258)-SUMIFS(postings!$W:$W,postings!$C:$C,'pl-data'!AG$2,postings!$D:$D,'pl-data'!AG$3,postings!$M:$M,'pl-data'!$A258)</f>
        <v>0</v>
      </c>
      <c r="AH258" s="53">
        <f>+SUMIFS(postings!$T:$T,postings!$C:$C,'pl-data'!AH$2,postings!$D:$D,'pl-data'!AH$3,postings!$I:$I,'pl-data'!$A258)-SUMIFS(postings!$W:$W,postings!$C:$C,'pl-data'!AH$2,postings!$D:$D,'pl-data'!AH$3,postings!$M:$M,'pl-data'!$A258)</f>
        <v>0</v>
      </c>
      <c r="AI258" s="53">
        <f>+SUMIFS(postings!$T:$T,postings!$C:$C,'pl-data'!AI$2,postings!$D:$D,'pl-data'!AI$3,postings!$I:$I,'pl-data'!$A258)-SUMIFS(postings!$W:$W,postings!$C:$C,'pl-data'!AI$2,postings!$D:$D,'pl-data'!AI$3,postings!$M:$M,'pl-data'!$A258)</f>
        <v>0</v>
      </c>
      <c r="AJ258" s="53">
        <f>+SUM(X258:INDEX(X258:AI258,1,Settings!$C$4))</f>
        <v>0</v>
      </c>
      <c r="AK258" s="53">
        <f t="shared" si="97"/>
        <v>0</v>
      </c>
      <c r="AL258" s="53"/>
      <c r="AM258" s="53">
        <f t="shared" si="98"/>
        <v>0</v>
      </c>
      <c r="AN258" s="53">
        <f t="shared" si="99"/>
        <v>0</v>
      </c>
      <c r="AO258" s="53">
        <f t="shared" si="100"/>
        <v>0</v>
      </c>
      <c r="AP258" s="53">
        <f t="shared" si="101"/>
        <v>0</v>
      </c>
      <c r="AQ258" s="53">
        <f t="shared" si="102"/>
        <v>0</v>
      </c>
      <c r="AR258" s="53">
        <f t="shared" si="103"/>
        <v>0</v>
      </c>
      <c r="AS258" s="53">
        <f t="shared" si="104"/>
        <v>0</v>
      </c>
      <c r="AT258" s="53">
        <f t="shared" si="105"/>
        <v>0</v>
      </c>
      <c r="AU258" s="53">
        <f t="shared" si="106"/>
        <v>0</v>
      </c>
      <c r="AV258" s="53">
        <f t="shared" si="107"/>
        <v>0</v>
      </c>
      <c r="AW258" s="53">
        <f t="shared" si="108"/>
        <v>0</v>
      </c>
      <c r="AX258" s="53">
        <f t="shared" si="109"/>
        <v>0</v>
      </c>
      <c r="AY258" s="53">
        <f>+SUM(AM258:INDEX(AM258:AX258,1,Settings!$C$4))</f>
        <v>0</v>
      </c>
      <c r="AZ258" s="53">
        <f t="shared" si="110"/>
        <v>0</v>
      </c>
      <c r="BA258" s="53"/>
      <c r="BB258" s="53">
        <f t="shared" si="111"/>
        <v>0</v>
      </c>
      <c r="BC258" s="53">
        <f t="shared" si="112"/>
        <v>0</v>
      </c>
      <c r="BD258" s="53">
        <f t="shared" si="113"/>
        <v>0</v>
      </c>
      <c r="BE258" s="53">
        <f t="shared" si="114"/>
        <v>0</v>
      </c>
      <c r="BF258" s="53">
        <f t="shared" si="115"/>
        <v>0</v>
      </c>
      <c r="BG258" s="53">
        <f t="shared" si="116"/>
        <v>0</v>
      </c>
      <c r="BH258" s="53">
        <f t="shared" si="117"/>
        <v>0</v>
      </c>
      <c r="BI258" s="53">
        <f t="shared" si="118"/>
        <v>0</v>
      </c>
      <c r="BJ258" s="53">
        <f t="shared" si="119"/>
        <v>0</v>
      </c>
      <c r="BK258" s="53">
        <f t="shared" si="120"/>
        <v>0</v>
      </c>
      <c r="BL258" s="53">
        <f t="shared" si="121"/>
        <v>0</v>
      </c>
      <c r="BM258" s="53">
        <f t="shared" si="122"/>
        <v>0</v>
      </c>
      <c r="BN258" s="53">
        <f t="shared" si="123"/>
        <v>0</v>
      </c>
      <c r="BO258" s="53"/>
      <c r="BP258" s="53">
        <f t="shared" si="124"/>
        <v>0</v>
      </c>
      <c r="BQ258" s="53"/>
      <c r="BR258" s="53">
        <f t="shared" si="125"/>
        <v>0</v>
      </c>
    </row>
    <row r="259" spans="1:70" x14ac:dyDescent="0.2">
      <c r="A259" s="6">
        <v>3724</v>
      </c>
      <c r="B259" s="6" t="str">
        <f>+VLOOKUP(A259,masterfile!B:C,2,FALSE)</f>
        <v>Nachlässe aus EU-Erwerb 7% Vorst./USt</v>
      </c>
      <c r="D259" s="53">
        <f>+SUMIF('[1]2017'!$A:$A,$A259,'[1]2017'!$C:$C)-SUMIF('[1]2017'!$E:$E,$A259,'[1]2017'!$G:$G)</f>
        <v>0</v>
      </c>
      <c r="E259" s="53">
        <f>+SUMIF('[1]2018'!$A:$A,$A259,'[1]2018'!$C:$C)-SUMIF('[1]2018'!$E:$E,$A259,'[1]2018'!$G:$G)</f>
        <v>0</v>
      </c>
      <c r="F259" s="53">
        <f>+SUMIF('[1]2019'!$A:$A,$A259,'[1]2019'!$C:$C)-SUMIF('[1]2019'!$E:$E,$A259,'[1]2019'!$G:$G)</f>
        <v>0</v>
      </c>
      <c r="G259" s="53">
        <f>+SUMIF('[1]2020'!$A:$A,$A259,'[1]2020'!$C:$C)-SUMIF('[1]2020'!$E:$E,$A259,'[1]2020'!$G:$G)</f>
        <v>0</v>
      </c>
      <c r="H259" s="53"/>
      <c r="I259" s="53">
        <f>+(+SUMIF('[1]2021'!$A:$A,$A259,'[1]2021'!$C:$C)-SUMIF('[1]2021'!$E:$E,$A259,'[1]2021'!$G:$G))/12</f>
        <v>0</v>
      </c>
      <c r="J259" s="53">
        <f>+(+SUMIF('[1]2021'!$A:$A,$A259,'[1]2021'!$C:$C)-SUMIF('[1]2021'!$E:$E,$A259,'[1]2021'!$G:$G))/12</f>
        <v>0</v>
      </c>
      <c r="K259" s="53">
        <f>+(+SUMIF('[1]2021'!$A:$A,$A259,'[1]2021'!$C:$C)-SUMIF('[1]2021'!$E:$E,$A259,'[1]2021'!$G:$G))/12</f>
        <v>0</v>
      </c>
      <c r="L259" s="53">
        <f>+(+SUMIF('[1]2021'!$A:$A,$A259,'[1]2021'!$C:$C)-SUMIF('[1]2021'!$E:$E,$A259,'[1]2021'!$G:$G))/12</f>
        <v>0</v>
      </c>
      <c r="M259" s="53">
        <f>+(+SUMIF('[1]2021'!$A:$A,$A259,'[1]2021'!$C:$C)-SUMIF('[1]2021'!$E:$E,$A259,'[1]2021'!$G:$G))/12</f>
        <v>0</v>
      </c>
      <c r="N259" s="53">
        <f>+(+SUMIF('[1]2021'!$A:$A,$A259,'[1]2021'!$C:$C)-SUMIF('[1]2021'!$E:$E,$A259,'[1]2021'!$G:$G))/12</f>
        <v>0</v>
      </c>
      <c r="O259" s="53">
        <f>+(+SUMIF('[1]2021'!$A:$A,$A259,'[1]2021'!$C:$C)-SUMIF('[1]2021'!$E:$E,$A259,'[1]2021'!$G:$G))/12</f>
        <v>0</v>
      </c>
      <c r="P259" s="53">
        <f>+(+SUMIF('[1]2021'!$A:$A,$A259,'[1]2021'!$C:$C)-SUMIF('[1]2021'!$E:$E,$A259,'[1]2021'!$G:$G))/12</f>
        <v>0</v>
      </c>
      <c r="Q259" s="53">
        <f>+(+SUMIF('[1]2021'!$A:$A,$A259,'[1]2021'!$C:$C)-SUMIF('[1]2021'!$E:$E,$A259,'[1]2021'!$G:$G))/12</f>
        <v>0</v>
      </c>
      <c r="R259" s="53">
        <f>+(+SUMIF('[1]2021'!$A:$A,$A259,'[1]2021'!$C:$C)-SUMIF('[1]2021'!$E:$E,$A259,'[1]2021'!$G:$G))/12</f>
        <v>0</v>
      </c>
      <c r="S259" s="53">
        <f>+(+SUMIF('[1]2021'!$A:$A,$A259,'[1]2021'!$C:$C)-SUMIF('[1]2021'!$E:$E,$A259,'[1]2021'!$G:$G))/12</f>
        <v>0</v>
      </c>
      <c r="T259" s="53">
        <f>+(+SUMIF('[1]2021'!$A:$A,$A259,'[1]2021'!$C:$C)-SUMIF('[1]2021'!$E:$E,$A259,'[1]2021'!$G:$G))/12</f>
        <v>0</v>
      </c>
      <c r="U259" s="53">
        <f>+SUM(I259:INDEX(I259:T259,1,Settings!$C$4))</f>
        <v>0</v>
      </c>
      <c r="V259" s="53">
        <f t="shared" si="96"/>
        <v>0</v>
      </c>
      <c r="W259" s="53"/>
      <c r="X259" s="53">
        <f>+SUMIFS(postings!$T:$T,postings!$C:$C,'pl-data'!X$2,postings!$D:$D,'pl-data'!X$3,postings!$I:$I,'pl-data'!$A259)-SUMIFS(postings!$W:$W,postings!$C:$C,'pl-data'!X$2,postings!$D:$D,'pl-data'!X$3,postings!$M:$M,'pl-data'!$A259)</f>
        <v>0</v>
      </c>
      <c r="Y259" s="53">
        <f>+SUMIFS(postings!$T:$T,postings!$C:$C,'pl-data'!Y$2,postings!$D:$D,'pl-data'!Y$3,postings!$I:$I,'pl-data'!$A259)-SUMIFS(postings!$W:$W,postings!$C:$C,'pl-data'!Y$2,postings!$D:$D,'pl-data'!Y$3,postings!$M:$M,'pl-data'!$A259)</f>
        <v>0</v>
      </c>
      <c r="Z259" s="53">
        <f>+SUMIFS(postings!$T:$T,postings!$C:$C,'pl-data'!Z$2,postings!$D:$D,'pl-data'!Z$3,postings!$I:$I,'pl-data'!$A259)-SUMIFS(postings!$W:$W,postings!$C:$C,'pl-data'!Z$2,postings!$D:$D,'pl-data'!Z$3,postings!$M:$M,'pl-data'!$A259)</f>
        <v>0</v>
      </c>
      <c r="AA259" s="53">
        <f>+SUMIFS(postings!$T:$T,postings!$C:$C,'pl-data'!AA$2,postings!$D:$D,'pl-data'!AA$3,postings!$I:$I,'pl-data'!$A259)-SUMIFS(postings!$W:$W,postings!$C:$C,'pl-data'!AA$2,postings!$D:$D,'pl-data'!AA$3,postings!$M:$M,'pl-data'!$A259)</f>
        <v>0</v>
      </c>
      <c r="AB259" s="53">
        <f>+SUMIFS(postings!$T:$T,postings!$C:$C,'pl-data'!AB$2,postings!$D:$D,'pl-data'!AB$3,postings!$I:$I,'pl-data'!$A259)-SUMIFS(postings!$W:$W,postings!$C:$C,'pl-data'!AB$2,postings!$D:$D,'pl-data'!AB$3,postings!$M:$M,'pl-data'!$A259)</f>
        <v>0</v>
      </c>
      <c r="AC259" s="53">
        <f>+SUMIFS(postings!$T:$T,postings!$C:$C,'pl-data'!AC$2,postings!$D:$D,'pl-data'!AC$3,postings!$I:$I,'pl-data'!$A259)-SUMIFS(postings!$W:$W,postings!$C:$C,'pl-data'!AC$2,postings!$D:$D,'pl-data'!AC$3,postings!$M:$M,'pl-data'!$A259)</f>
        <v>0</v>
      </c>
      <c r="AD259" s="53">
        <f>+SUMIFS(postings!$T:$T,postings!$C:$C,'pl-data'!AD$2,postings!$D:$D,'pl-data'!AD$3,postings!$I:$I,'pl-data'!$A259)-SUMIFS(postings!$W:$W,postings!$C:$C,'pl-data'!AD$2,postings!$D:$D,'pl-data'!AD$3,postings!$M:$M,'pl-data'!$A259)</f>
        <v>0</v>
      </c>
      <c r="AE259" s="53">
        <f>+SUMIFS(postings!$T:$T,postings!$C:$C,'pl-data'!AE$2,postings!$D:$D,'pl-data'!AE$3,postings!$I:$I,'pl-data'!$A259)-SUMIFS(postings!$W:$W,postings!$C:$C,'pl-data'!AE$2,postings!$D:$D,'pl-data'!AE$3,postings!$M:$M,'pl-data'!$A259)</f>
        <v>0</v>
      </c>
      <c r="AF259" s="53">
        <f>+SUMIFS(postings!$T:$T,postings!$C:$C,'pl-data'!AF$2,postings!$D:$D,'pl-data'!AF$3,postings!$I:$I,'pl-data'!$A259)-SUMIFS(postings!$W:$W,postings!$C:$C,'pl-data'!AF$2,postings!$D:$D,'pl-data'!AF$3,postings!$M:$M,'pl-data'!$A259)</f>
        <v>0</v>
      </c>
      <c r="AG259" s="53">
        <f>+SUMIFS(postings!$T:$T,postings!$C:$C,'pl-data'!AG$2,postings!$D:$D,'pl-data'!AG$3,postings!$I:$I,'pl-data'!$A259)-SUMIFS(postings!$W:$W,postings!$C:$C,'pl-data'!AG$2,postings!$D:$D,'pl-data'!AG$3,postings!$M:$M,'pl-data'!$A259)</f>
        <v>0</v>
      </c>
      <c r="AH259" s="53">
        <f>+SUMIFS(postings!$T:$T,postings!$C:$C,'pl-data'!AH$2,postings!$D:$D,'pl-data'!AH$3,postings!$I:$I,'pl-data'!$A259)-SUMIFS(postings!$W:$W,postings!$C:$C,'pl-data'!AH$2,postings!$D:$D,'pl-data'!AH$3,postings!$M:$M,'pl-data'!$A259)</f>
        <v>0</v>
      </c>
      <c r="AI259" s="53">
        <f>+SUMIFS(postings!$T:$T,postings!$C:$C,'pl-data'!AI$2,postings!$D:$D,'pl-data'!AI$3,postings!$I:$I,'pl-data'!$A259)-SUMIFS(postings!$W:$W,postings!$C:$C,'pl-data'!AI$2,postings!$D:$D,'pl-data'!AI$3,postings!$M:$M,'pl-data'!$A259)</f>
        <v>0</v>
      </c>
      <c r="AJ259" s="53">
        <f>+SUM(X259:INDEX(X259:AI259,1,Settings!$C$4))</f>
        <v>0</v>
      </c>
      <c r="AK259" s="53">
        <f t="shared" si="97"/>
        <v>0</v>
      </c>
      <c r="AL259" s="53"/>
      <c r="AM259" s="53">
        <f t="shared" si="98"/>
        <v>0</v>
      </c>
      <c r="AN259" s="53">
        <f t="shared" si="99"/>
        <v>0</v>
      </c>
      <c r="AO259" s="53">
        <f t="shared" si="100"/>
        <v>0</v>
      </c>
      <c r="AP259" s="53">
        <f t="shared" si="101"/>
        <v>0</v>
      </c>
      <c r="AQ259" s="53">
        <f t="shared" si="102"/>
        <v>0</v>
      </c>
      <c r="AR259" s="53">
        <f t="shared" si="103"/>
        <v>0</v>
      </c>
      <c r="AS259" s="53">
        <f t="shared" si="104"/>
        <v>0</v>
      </c>
      <c r="AT259" s="53">
        <f t="shared" si="105"/>
        <v>0</v>
      </c>
      <c r="AU259" s="53">
        <f t="shared" si="106"/>
        <v>0</v>
      </c>
      <c r="AV259" s="53">
        <f t="shared" si="107"/>
        <v>0</v>
      </c>
      <c r="AW259" s="53">
        <f t="shared" si="108"/>
        <v>0</v>
      </c>
      <c r="AX259" s="53">
        <f t="shared" si="109"/>
        <v>0</v>
      </c>
      <c r="AY259" s="53">
        <f>+SUM(AM259:INDEX(AM259:AX259,1,Settings!$C$4))</f>
        <v>0</v>
      </c>
      <c r="AZ259" s="53">
        <f t="shared" si="110"/>
        <v>0</v>
      </c>
      <c r="BA259" s="53"/>
      <c r="BB259" s="53">
        <f t="shared" si="111"/>
        <v>0</v>
      </c>
      <c r="BC259" s="53">
        <f t="shared" si="112"/>
        <v>0</v>
      </c>
      <c r="BD259" s="53">
        <f t="shared" si="113"/>
        <v>0</v>
      </c>
      <c r="BE259" s="53">
        <f t="shared" si="114"/>
        <v>0</v>
      </c>
      <c r="BF259" s="53">
        <f t="shared" si="115"/>
        <v>0</v>
      </c>
      <c r="BG259" s="53">
        <f t="shared" si="116"/>
        <v>0</v>
      </c>
      <c r="BH259" s="53">
        <f t="shared" si="117"/>
        <v>0</v>
      </c>
      <c r="BI259" s="53">
        <f t="shared" si="118"/>
        <v>0</v>
      </c>
      <c r="BJ259" s="53">
        <f t="shared" si="119"/>
        <v>0</v>
      </c>
      <c r="BK259" s="53">
        <f t="shared" si="120"/>
        <v>0</v>
      </c>
      <c r="BL259" s="53">
        <f t="shared" si="121"/>
        <v>0</v>
      </c>
      <c r="BM259" s="53">
        <f t="shared" si="122"/>
        <v>0</v>
      </c>
      <c r="BN259" s="53">
        <f t="shared" si="123"/>
        <v>0</v>
      </c>
      <c r="BO259" s="53"/>
      <c r="BP259" s="53">
        <f t="shared" si="124"/>
        <v>0</v>
      </c>
      <c r="BQ259" s="53"/>
      <c r="BR259" s="53">
        <f t="shared" si="125"/>
        <v>0</v>
      </c>
    </row>
    <row r="260" spans="1:70" x14ac:dyDescent="0.2">
      <c r="A260" s="6">
        <v>3725</v>
      </c>
      <c r="B260" s="6" t="str">
        <f>+VLOOKUP(A260,masterfile!B:C,2,FALSE)</f>
        <v>Nachlässe aus EU-Erwerb 19% Vorst./USt</v>
      </c>
      <c r="D260" s="53">
        <f>+SUMIF('[1]2017'!$A:$A,$A260,'[1]2017'!$C:$C)-SUMIF('[1]2017'!$E:$E,$A260,'[1]2017'!$G:$G)</f>
        <v>0</v>
      </c>
      <c r="E260" s="53">
        <f>+SUMIF('[1]2018'!$A:$A,$A260,'[1]2018'!$C:$C)-SUMIF('[1]2018'!$E:$E,$A260,'[1]2018'!$G:$G)</f>
        <v>0</v>
      </c>
      <c r="F260" s="53">
        <f>+SUMIF('[1]2019'!$A:$A,$A260,'[1]2019'!$C:$C)-SUMIF('[1]2019'!$E:$E,$A260,'[1]2019'!$G:$G)</f>
        <v>0</v>
      </c>
      <c r="G260" s="53">
        <f>+SUMIF('[1]2020'!$A:$A,$A260,'[1]2020'!$C:$C)-SUMIF('[1]2020'!$E:$E,$A260,'[1]2020'!$G:$G)</f>
        <v>0</v>
      </c>
      <c r="H260" s="53"/>
      <c r="I260" s="53">
        <f>+(+SUMIF('[1]2021'!$A:$A,$A260,'[1]2021'!$C:$C)-SUMIF('[1]2021'!$E:$E,$A260,'[1]2021'!$G:$G))/12</f>
        <v>0</v>
      </c>
      <c r="J260" s="53">
        <f>+(+SUMIF('[1]2021'!$A:$A,$A260,'[1]2021'!$C:$C)-SUMIF('[1]2021'!$E:$E,$A260,'[1]2021'!$G:$G))/12</f>
        <v>0</v>
      </c>
      <c r="K260" s="53">
        <f>+(+SUMIF('[1]2021'!$A:$A,$A260,'[1]2021'!$C:$C)-SUMIF('[1]2021'!$E:$E,$A260,'[1]2021'!$G:$G))/12</f>
        <v>0</v>
      </c>
      <c r="L260" s="53">
        <f>+(+SUMIF('[1]2021'!$A:$A,$A260,'[1]2021'!$C:$C)-SUMIF('[1]2021'!$E:$E,$A260,'[1]2021'!$G:$G))/12</f>
        <v>0</v>
      </c>
      <c r="M260" s="53">
        <f>+(+SUMIF('[1]2021'!$A:$A,$A260,'[1]2021'!$C:$C)-SUMIF('[1]2021'!$E:$E,$A260,'[1]2021'!$G:$G))/12</f>
        <v>0</v>
      </c>
      <c r="N260" s="53">
        <f>+(+SUMIF('[1]2021'!$A:$A,$A260,'[1]2021'!$C:$C)-SUMIF('[1]2021'!$E:$E,$A260,'[1]2021'!$G:$G))/12</f>
        <v>0</v>
      </c>
      <c r="O260" s="53">
        <f>+(+SUMIF('[1]2021'!$A:$A,$A260,'[1]2021'!$C:$C)-SUMIF('[1]2021'!$E:$E,$A260,'[1]2021'!$G:$G))/12</f>
        <v>0</v>
      </c>
      <c r="P260" s="53">
        <f>+(+SUMIF('[1]2021'!$A:$A,$A260,'[1]2021'!$C:$C)-SUMIF('[1]2021'!$E:$E,$A260,'[1]2021'!$G:$G))/12</f>
        <v>0</v>
      </c>
      <c r="Q260" s="53">
        <f>+(+SUMIF('[1]2021'!$A:$A,$A260,'[1]2021'!$C:$C)-SUMIF('[1]2021'!$E:$E,$A260,'[1]2021'!$G:$G))/12</f>
        <v>0</v>
      </c>
      <c r="R260" s="53">
        <f>+(+SUMIF('[1]2021'!$A:$A,$A260,'[1]2021'!$C:$C)-SUMIF('[1]2021'!$E:$E,$A260,'[1]2021'!$G:$G))/12</f>
        <v>0</v>
      </c>
      <c r="S260" s="53">
        <f>+(+SUMIF('[1]2021'!$A:$A,$A260,'[1]2021'!$C:$C)-SUMIF('[1]2021'!$E:$E,$A260,'[1]2021'!$G:$G))/12</f>
        <v>0</v>
      </c>
      <c r="T260" s="53">
        <f>+(+SUMIF('[1]2021'!$A:$A,$A260,'[1]2021'!$C:$C)-SUMIF('[1]2021'!$E:$E,$A260,'[1]2021'!$G:$G))/12</f>
        <v>0</v>
      </c>
      <c r="U260" s="53">
        <f>+SUM(I260:INDEX(I260:T260,1,Settings!$C$4))</f>
        <v>0</v>
      </c>
      <c r="V260" s="53">
        <f t="shared" si="96"/>
        <v>0</v>
      </c>
      <c r="W260" s="53"/>
      <c r="X260" s="53">
        <f>+SUMIFS(postings!$T:$T,postings!$C:$C,'pl-data'!X$2,postings!$D:$D,'pl-data'!X$3,postings!$I:$I,'pl-data'!$A260)-SUMIFS(postings!$W:$W,postings!$C:$C,'pl-data'!X$2,postings!$D:$D,'pl-data'!X$3,postings!$M:$M,'pl-data'!$A260)</f>
        <v>0</v>
      </c>
      <c r="Y260" s="53">
        <f>+SUMIFS(postings!$T:$T,postings!$C:$C,'pl-data'!Y$2,postings!$D:$D,'pl-data'!Y$3,postings!$I:$I,'pl-data'!$A260)-SUMIFS(postings!$W:$W,postings!$C:$C,'pl-data'!Y$2,postings!$D:$D,'pl-data'!Y$3,postings!$M:$M,'pl-data'!$A260)</f>
        <v>0</v>
      </c>
      <c r="Z260" s="53">
        <f>+SUMIFS(postings!$T:$T,postings!$C:$C,'pl-data'!Z$2,postings!$D:$D,'pl-data'!Z$3,postings!$I:$I,'pl-data'!$A260)-SUMIFS(postings!$W:$W,postings!$C:$C,'pl-data'!Z$2,postings!$D:$D,'pl-data'!Z$3,postings!$M:$M,'pl-data'!$A260)</f>
        <v>0</v>
      </c>
      <c r="AA260" s="53">
        <f>+SUMIFS(postings!$T:$T,postings!$C:$C,'pl-data'!AA$2,postings!$D:$D,'pl-data'!AA$3,postings!$I:$I,'pl-data'!$A260)-SUMIFS(postings!$W:$W,postings!$C:$C,'pl-data'!AA$2,postings!$D:$D,'pl-data'!AA$3,postings!$M:$M,'pl-data'!$A260)</f>
        <v>0</v>
      </c>
      <c r="AB260" s="53">
        <f>+SUMIFS(postings!$T:$T,postings!$C:$C,'pl-data'!AB$2,postings!$D:$D,'pl-data'!AB$3,postings!$I:$I,'pl-data'!$A260)-SUMIFS(postings!$W:$W,postings!$C:$C,'pl-data'!AB$2,postings!$D:$D,'pl-data'!AB$3,postings!$M:$M,'pl-data'!$A260)</f>
        <v>0</v>
      </c>
      <c r="AC260" s="53">
        <f>+SUMIFS(postings!$T:$T,postings!$C:$C,'pl-data'!AC$2,postings!$D:$D,'pl-data'!AC$3,postings!$I:$I,'pl-data'!$A260)-SUMIFS(postings!$W:$W,postings!$C:$C,'pl-data'!AC$2,postings!$D:$D,'pl-data'!AC$3,postings!$M:$M,'pl-data'!$A260)</f>
        <v>0</v>
      </c>
      <c r="AD260" s="53">
        <f>+SUMIFS(postings!$T:$T,postings!$C:$C,'pl-data'!AD$2,postings!$D:$D,'pl-data'!AD$3,postings!$I:$I,'pl-data'!$A260)-SUMIFS(postings!$W:$W,postings!$C:$C,'pl-data'!AD$2,postings!$D:$D,'pl-data'!AD$3,postings!$M:$M,'pl-data'!$A260)</f>
        <v>0</v>
      </c>
      <c r="AE260" s="53">
        <f>+SUMIFS(postings!$T:$T,postings!$C:$C,'pl-data'!AE$2,postings!$D:$D,'pl-data'!AE$3,postings!$I:$I,'pl-data'!$A260)-SUMIFS(postings!$W:$W,postings!$C:$C,'pl-data'!AE$2,postings!$D:$D,'pl-data'!AE$3,postings!$M:$M,'pl-data'!$A260)</f>
        <v>0</v>
      </c>
      <c r="AF260" s="53">
        <f>+SUMIFS(postings!$T:$T,postings!$C:$C,'pl-data'!AF$2,postings!$D:$D,'pl-data'!AF$3,postings!$I:$I,'pl-data'!$A260)-SUMIFS(postings!$W:$W,postings!$C:$C,'pl-data'!AF$2,postings!$D:$D,'pl-data'!AF$3,postings!$M:$M,'pl-data'!$A260)</f>
        <v>0</v>
      </c>
      <c r="AG260" s="53">
        <f>+SUMIFS(postings!$T:$T,postings!$C:$C,'pl-data'!AG$2,postings!$D:$D,'pl-data'!AG$3,postings!$I:$I,'pl-data'!$A260)-SUMIFS(postings!$W:$W,postings!$C:$C,'pl-data'!AG$2,postings!$D:$D,'pl-data'!AG$3,postings!$M:$M,'pl-data'!$A260)</f>
        <v>0</v>
      </c>
      <c r="AH260" s="53">
        <f>+SUMIFS(postings!$T:$T,postings!$C:$C,'pl-data'!AH$2,postings!$D:$D,'pl-data'!AH$3,postings!$I:$I,'pl-data'!$A260)-SUMIFS(postings!$W:$W,postings!$C:$C,'pl-data'!AH$2,postings!$D:$D,'pl-data'!AH$3,postings!$M:$M,'pl-data'!$A260)</f>
        <v>0</v>
      </c>
      <c r="AI260" s="53">
        <f>+SUMIFS(postings!$T:$T,postings!$C:$C,'pl-data'!AI$2,postings!$D:$D,'pl-data'!AI$3,postings!$I:$I,'pl-data'!$A260)-SUMIFS(postings!$W:$W,postings!$C:$C,'pl-data'!AI$2,postings!$D:$D,'pl-data'!AI$3,postings!$M:$M,'pl-data'!$A260)</f>
        <v>0</v>
      </c>
      <c r="AJ260" s="53">
        <f>+SUM(X260:INDEX(X260:AI260,1,Settings!$C$4))</f>
        <v>0</v>
      </c>
      <c r="AK260" s="53">
        <f t="shared" si="97"/>
        <v>0</v>
      </c>
      <c r="AL260" s="53"/>
      <c r="AM260" s="53">
        <f t="shared" si="98"/>
        <v>0</v>
      </c>
      <c r="AN260" s="53">
        <f t="shared" si="99"/>
        <v>0</v>
      </c>
      <c r="AO260" s="53">
        <f t="shared" si="100"/>
        <v>0</v>
      </c>
      <c r="AP260" s="53">
        <f t="shared" si="101"/>
        <v>0</v>
      </c>
      <c r="AQ260" s="53">
        <f t="shared" si="102"/>
        <v>0</v>
      </c>
      <c r="AR260" s="53">
        <f t="shared" si="103"/>
        <v>0</v>
      </c>
      <c r="AS260" s="53">
        <f t="shared" si="104"/>
        <v>0</v>
      </c>
      <c r="AT260" s="53">
        <f t="shared" si="105"/>
        <v>0</v>
      </c>
      <c r="AU260" s="53">
        <f t="shared" si="106"/>
        <v>0</v>
      </c>
      <c r="AV260" s="53">
        <f t="shared" si="107"/>
        <v>0</v>
      </c>
      <c r="AW260" s="53">
        <f t="shared" si="108"/>
        <v>0</v>
      </c>
      <c r="AX260" s="53">
        <f t="shared" si="109"/>
        <v>0</v>
      </c>
      <c r="AY260" s="53">
        <f>+SUM(AM260:INDEX(AM260:AX260,1,Settings!$C$4))</f>
        <v>0</v>
      </c>
      <c r="AZ260" s="53">
        <f t="shared" si="110"/>
        <v>0</v>
      </c>
      <c r="BA260" s="53"/>
      <c r="BB260" s="53">
        <f t="shared" si="111"/>
        <v>0</v>
      </c>
      <c r="BC260" s="53">
        <f t="shared" si="112"/>
        <v>0</v>
      </c>
      <c r="BD260" s="53">
        <f t="shared" si="113"/>
        <v>0</v>
      </c>
      <c r="BE260" s="53">
        <f t="shared" si="114"/>
        <v>0</v>
      </c>
      <c r="BF260" s="53">
        <f t="shared" si="115"/>
        <v>0</v>
      </c>
      <c r="BG260" s="53">
        <f t="shared" si="116"/>
        <v>0</v>
      </c>
      <c r="BH260" s="53">
        <f t="shared" si="117"/>
        <v>0</v>
      </c>
      <c r="BI260" s="53">
        <f t="shared" si="118"/>
        <v>0</v>
      </c>
      <c r="BJ260" s="53">
        <f t="shared" si="119"/>
        <v>0</v>
      </c>
      <c r="BK260" s="53">
        <f t="shared" si="120"/>
        <v>0</v>
      </c>
      <c r="BL260" s="53">
        <f t="shared" si="121"/>
        <v>0</v>
      </c>
      <c r="BM260" s="53">
        <f t="shared" si="122"/>
        <v>0</v>
      </c>
      <c r="BN260" s="53">
        <f t="shared" si="123"/>
        <v>0</v>
      </c>
      <c r="BO260" s="53"/>
      <c r="BP260" s="53">
        <f t="shared" si="124"/>
        <v>0</v>
      </c>
      <c r="BQ260" s="53"/>
      <c r="BR260" s="53">
        <f t="shared" si="125"/>
        <v>0</v>
      </c>
    </row>
    <row r="261" spans="1:70" x14ac:dyDescent="0.2">
      <c r="A261" s="6">
        <v>3730</v>
      </c>
      <c r="B261" s="6" t="str">
        <f>+VLOOKUP(A261,masterfile!B:C,2,FALSE)</f>
        <v>Erhaltene Skonti</v>
      </c>
      <c r="D261" s="53">
        <f>+SUMIF('[1]2017'!$A:$A,$A261,'[1]2017'!$C:$C)-SUMIF('[1]2017'!$E:$E,$A261,'[1]2017'!$G:$G)</f>
        <v>0</v>
      </c>
      <c r="E261" s="53">
        <f>+SUMIF('[1]2018'!$A:$A,$A261,'[1]2018'!$C:$C)-SUMIF('[1]2018'!$E:$E,$A261,'[1]2018'!$G:$G)</f>
        <v>0</v>
      </c>
      <c r="F261" s="53">
        <f>+SUMIF('[1]2019'!$A:$A,$A261,'[1]2019'!$C:$C)-SUMIF('[1]2019'!$E:$E,$A261,'[1]2019'!$G:$G)</f>
        <v>0</v>
      </c>
      <c r="G261" s="53">
        <f>+SUMIF('[1]2020'!$A:$A,$A261,'[1]2020'!$C:$C)-SUMIF('[1]2020'!$E:$E,$A261,'[1]2020'!$G:$G)</f>
        <v>0</v>
      </c>
      <c r="H261" s="53"/>
      <c r="I261" s="53">
        <f>+(+SUMIF('[1]2021'!$A:$A,$A261,'[1]2021'!$C:$C)-SUMIF('[1]2021'!$E:$E,$A261,'[1]2021'!$G:$G))/12</f>
        <v>0</v>
      </c>
      <c r="J261" s="53">
        <f>+(+SUMIF('[1]2021'!$A:$A,$A261,'[1]2021'!$C:$C)-SUMIF('[1]2021'!$E:$E,$A261,'[1]2021'!$G:$G))/12</f>
        <v>0</v>
      </c>
      <c r="K261" s="53">
        <f>+(+SUMIF('[1]2021'!$A:$A,$A261,'[1]2021'!$C:$C)-SUMIF('[1]2021'!$E:$E,$A261,'[1]2021'!$G:$G))/12</f>
        <v>0</v>
      </c>
      <c r="L261" s="53">
        <f>+(+SUMIF('[1]2021'!$A:$A,$A261,'[1]2021'!$C:$C)-SUMIF('[1]2021'!$E:$E,$A261,'[1]2021'!$G:$G))/12</f>
        <v>0</v>
      </c>
      <c r="M261" s="53">
        <f>+(+SUMIF('[1]2021'!$A:$A,$A261,'[1]2021'!$C:$C)-SUMIF('[1]2021'!$E:$E,$A261,'[1]2021'!$G:$G))/12</f>
        <v>0</v>
      </c>
      <c r="N261" s="53">
        <f>+(+SUMIF('[1]2021'!$A:$A,$A261,'[1]2021'!$C:$C)-SUMIF('[1]2021'!$E:$E,$A261,'[1]2021'!$G:$G))/12</f>
        <v>0</v>
      </c>
      <c r="O261" s="53">
        <f>+(+SUMIF('[1]2021'!$A:$A,$A261,'[1]2021'!$C:$C)-SUMIF('[1]2021'!$E:$E,$A261,'[1]2021'!$G:$G))/12</f>
        <v>0</v>
      </c>
      <c r="P261" s="53">
        <f>+(+SUMIF('[1]2021'!$A:$A,$A261,'[1]2021'!$C:$C)-SUMIF('[1]2021'!$E:$E,$A261,'[1]2021'!$G:$G))/12</f>
        <v>0</v>
      </c>
      <c r="Q261" s="53">
        <f>+(+SUMIF('[1]2021'!$A:$A,$A261,'[1]2021'!$C:$C)-SUMIF('[1]2021'!$E:$E,$A261,'[1]2021'!$G:$G))/12</f>
        <v>0</v>
      </c>
      <c r="R261" s="53">
        <f>+(+SUMIF('[1]2021'!$A:$A,$A261,'[1]2021'!$C:$C)-SUMIF('[1]2021'!$E:$E,$A261,'[1]2021'!$G:$G))/12</f>
        <v>0</v>
      </c>
      <c r="S261" s="53">
        <f>+(+SUMIF('[1]2021'!$A:$A,$A261,'[1]2021'!$C:$C)-SUMIF('[1]2021'!$E:$E,$A261,'[1]2021'!$G:$G))/12</f>
        <v>0</v>
      </c>
      <c r="T261" s="53">
        <f>+(+SUMIF('[1]2021'!$A:$A,$A261,'[1]2021'!$C:$C)-SUMIF('[1]2021'!$E:$E,$A261,'[1]2021'!$G:$G))/12</f>
        <v>0</v>
      </c>
      <c r="U261" s="53">
        <f>+SUM(I261:INDEX(I261:T261,1,Settings!$C$4))</f>
        <v>0</v>
      </c>
      <c r="V261" s="53">
        <f t="shared" ref="V261:V324" si="126">+SUM(I261:T261)</f>
        <v>0</v>
      </c>
      <c r="W261" s="53"/>
      <c r="X261" s="53">
        <f>+SUMIFS(postings!$T:$T,postings!$C:$C,'pl-data'!X$2,postings!$D:$D,'pl-data'!X$3,postings!$I:$I,'pl-data'!$A261)-SUMIFS(postings!$W:$W,postings!$C:$C,'pl-data'!X$2,postings!$D:$D,'pl-data'!X$3,postings!$M:$M,'pl-data'!$A261)</f>
        <v>0</v>
      </c>
      <c r="Y261" s="53">
        <f>+SUMIFS(postings!$T:$T,postings!$C:$C,'pl-data'!Y$2,postings!$D:$D,'pl-data'!Y$3,postings!$I:$I,'pl-data'!$A261)-SUMIFS(postings!$W:$W,postings!$C:$C,'pl-data'!Y$2,postings!$D:$D,'pl-data'!Y$3,postings!$M:$M,'pl-data'!$A261)</f>
        <v>0</v>
      </c>
      <c r="Z261" s="53">
        <f>+SUMIFS(postings!$T:$T,postings!$C:$C,'pl-data'!Z$2,postings!$D:$D,'pl-data'!Z$3,postings!$I:$I,'pl-data'!$A261)-SUMIFS(postings!$W:$W,postings!$C:$C,'pl-data'!Z$2,postings!$D:$D,'pl-data'!Z$3,postings!$M:$M,'pl-data'!$A261)</f>
        <v>0</v>
      </c>
      <c r="AA261" s="53">
        <f>+SUMIFS(postings!$T:$T,postings!$C:$C,'pl-data'!AA$2,postings!$D:$D,'pl-data'!AA$3,postings!$I:$I,'pl-data'!$A261)-SUMIFS(postings!$W:$W,postings!$C:$C,'pl-data'!AA$2,postings!$D:$D,'pl-data'!AA$3,postings!$M:$M,'pl-data'!$A261)</f>
        <v>0</v>
      </c>
      <c r="AB261" s="53">
        <f>+SUMIFS(postings!$T:$T,postings!$C:$C,'pl-data'!AB$2,postings!$D:$D,'pl-data'!AB$3,postings!$I:$I,'pl-data'!$A261)-SUMIFS(postings!$W:$W,postings!$C:$C,'pl-data'!AB$2,postings!$D:$D,'pl-data'!AB$3,postings!$M:$M,'pl-data'!$A261)</f>
        <v>0</v>
      </c>
      <c r="AC261" s="53">
        <f>+SUMIFS(postings!$T:$T,postings!$C:$C,'pl-data'!AC$2,postings!$D:$D,'pl-data'!AC$3,postings!$I:$I,'pl-data'!$A261)-SUMIFS(postings!$W:$W,postings!$C:$C,'pl-data'!AC$2,postings!$D:$D,'pl-data'!AC$3,postings!$M:$M,'pl-data'!$A261)</f>
        <v>0</v>
      </c>
      <c r="AD261" s="53">
        <f>+SUMIFS(postings!$T:$T,postings!$C:$C,'pl-data'!AD$2,postings!$D:$D,'pl-data'!AD$3,postings!$I:$I,'pl-data'!$A261)-SUMIFS(postings!$W:$W,postings!$C:$C,'pl-data'!AD$2,postings!$D:$D,'pl-data'!AD$3,postings!$M:$M,'pl-data'!$A261)</f>
        <v>0</v>
      </c>
      <c r="AE261" s="53">
        <f>+SUMIFS(postings!$T:$T,postings!$C:$C,'pl-data'!AE$2,postings!$D:$D,'pl-data'!AE$3,postings!$I:$I,'pl-data'!$A261)-SUMIFS(postings!$W:$W,postings!$C:$C,'pl-data'!AE$2,postings!$D:$D,'pl-data'!AE$3,postings!$M:$M,'pl-data'!$A261)</f>
        <v>0</v>
      </c>
      <c r="AF261" s="53">
        <f>+SUMIFS(postings!$T:$T,postings!$C:$C,'pl-data'!AF$2,postings!$D:$D,'pl-data'!AF$3,postings!$I:$I,'pl-data'!$A261)-SUMIFS(postings!$W:$W,postings!$C:$C,'pl-data'!AF$2,postings!$D:$D,'pl-data'!AF$3,postings!$M:$M,'pl-data'!$A261)</f>
        <v>0</v>
      </c>
      <c r="AG261" s="53">
        <f>+SUMIFS(postings!$T:$T,postings!$C:$C,'pl-data'!AG$2,postings!$D:$D,'pl-data'!AG$3,postings!$I:$I,'pl-data'!$A261)-SUMIFS(postings!$W:$W,postings!$C:$C,'pl-data'!AG$2,postings!$D:$D,'pl-data'!AG$3,postings!$M:$M,'pl-data'!$A261)</f>
        <v>0</v>
      </c>
      <c r="AH261" s="53">
        <f>+SUMIFS(postings!$T:$T,postings!$C:$C,'pl-data'!AH$2,postings!$D:$D,'pl-data'!AH$3,postings!$I:$I,'pl-data'!$A261)-SUMIFS(postings!$W:$W,postings!$C:$C,'pl-data'!AH$2,postings!$D:$D,'pl-data'!AH$3,postings!$M:$M,'pl-data'!$A261)</f>
        <v>0</v>
      </c>
      <c r="AI261" s="53">
        <f>+SUMIFS(postings!$T:$T,postings!$C:$C,'pl-data'!AI$2,postings!$D:$D,'pl-data'!AI$3,postings!$I:$I,'pl-data'!$A261)-SUMIFS(postings!$W:$W,postings!$C:$C,'pl-data'!AI$2,postings!$D:$D,'pl-data'!AI$3,postings!$M:$M,'pl-data'!$A261)</f>
        <v>0</v>
      </c>
      <c r="AJ261" s="53">
        <f>+SUM(X261:INDEX(X261:AI261,1,Settings!$C$4))</f>
        <v>0</v>
      </c>
      <c r="AK261" s="53">
        <f t="shared" ref="AK261:AK324" si="127">+SUM(X261:AI261)</f>
        <v>0</v>
      </c>
      <c r="AL261" s="53"/>
      <c r="AM261" s="53">
        <f t="shared" ref="AM261:AM324" si="128">+I261*1.03</f>
        <v>0</v>
      </c>
      <c r="AN261" s="53">
        <f t="shared" ref="AN261:AN324" si="129">+J261*1.03</f>
        <v>0</v>
      </c>
      <c r="AO261" s="53">
        <f t="shared" ref="AO261:AO324" si="130">+K261*1.03</f>
        <v>0</v>
      </c>
      <c r="AP261" s="53">
        <f t="shared" ref="AP261:AP324" si="131">+L261*1.03</f>
        <v>0</v>
      </c>
      <c r="AQ261" s="53">
        <f t="shared" ref="AQ261:AQ324" si="132">+M261*1.03</f>
        <v>0</v>
      </c>
      <c r="AR261" s="53">
        <f t="shared" ref="AR261:AR324" si="133">+N261*1.03</f>
        <v>0</v>
      </c>
      <c r="AS261" s="53">
        <f t="shared" ref="AS261:AS324" si="134">+O261*1.03</f>
        <v>0</v>
      </c>
      <c r="AT261" s="53">
        <f t="shared" ref="AT261:AT324" si="135">+P261*1.03</f>
        <v>0</v>
      </c>
      <c r="AU261" s="53">
        <f t="shared" ref="AU261:AU324" si="136">+Q261*1.03</f>
        <v>0</v>
      </c>
      <c r="AV261" s="53">
        <f t="shared" ref="AV261:AV324" si="137">+R261*1.03</f>
        <v>0</v>
      </c>
      <c r="AW261" s="53">
        <f t="shared" ref="AW261:AW324" si="138">+S261*1.03</f>
        <v>0</v>
      </c>
      <c r="AX261" s="53">
        <f t="shared" ref="AX261:AX324" si="139">+T261*1.03</f>
        <v>0</v>
      </c>
      <c r="AY261" s="53">
        <f>+SUM(AM261:INDEX(AM261:AX261,1,Settings!$C$4))</f>
        <v>0</v>
      </c>
      <c r="AZ261" s="53">
        <f t="shared" ref="AZ261:AZ324" si="140">+SUM(AM261:AX261)</f>
        <v>0</v>
      </c>
      <c r="BA261" s="53"/>
      <c r="BB261" s="53">
        <f t="shared" ref="BB261:BB324" si="141">+AM261*1.03</f>
        <v>0</v>
      </c>
      <c r="BC261" s="53">
        <f t="shared" ref="BC261:BC324" si="142">+AN261*1.03</f>
        <v>0</v>
      </c>
      <c r="BD261" s="53">
        <f t="shared" ref="BD261:BD324" si="143">+AO261*1.03</f>
        <v>0</v>
      </c>
      <c r="BE261" s="53">
        <f t="shared" ref="BE261:BE324" si="144">+AP261*1.03</f>
        <v>0</v>
      </c>
      <c r="BF261" s="53">
        <f t="shared" ref="BF261:BF324" si="145">+AQ261*1.03</f>
        <v>0</v>
      </c>
      <c r="BG261" s="53">
        <f t="shared" ref="BG261:BG324" si="146">+AR261*1.03</f>
        <v>0</v>
      </c>
      <c r="BH261" s="53">
        <f t="shared" ref="BH261:BH324" si="147">+AS261*1.03</f>
        <v>0</v>
      </c>
      <c r="BI261" s="53">
        <f t="shared" ref="BI261:BI324" si="148">+AT261*1.03</f>
        <v>0</v>
      </c>
      <c r="BJ261" s="53">
        <f t="shared" ref="BJ261:BJ324" si="149">+AU261*1.03</f>
        <v>0</v>
      </c>
      <c r="BK261" s="53">
        <f t="shared" ref="BK261:BK324" si="150">+AV261*1.03</f>
        <v>0</v>
      </c>
      <c r="BL261" s="53">
        <f t="shared" ref="BL261:BL324" si="151">+AW261*1.03</f>
        <v>0</v>
      </c>
      <c r="BM261" s="53">
        <f t="shared" ref="BM261:BM324" si="152">+AX261*1.03</f>
        <v>0</v>
      </c>
      <c r="BN261" s="53">
        <f t="shared" ref="BN261:BN324" si="153">+SUM(BB261:BM261)</f>
        <v>0</v>
      </c>
      <c r="BO261" s="53"/>
      <c r="BP261" s="53">
        <f t="shared" ref="BP261:BP324" si="154">+BN261*1.04</f>
        <v>0</v>
      </c>
      <c r="BQ261" s="53"/>
      <c r="BR261" s="53">
        <f t="shared" ref="BR261:BR324" si="155">+BP261*1.05</f>
        <v>0</v>
      </c>
    </row>
    <row r="262" spans="1:70" x14ac:dyDescent="0.2">
      <c r="A262" s="6">
        <v>3731</v>
      </c>
      <c r="B262" s="6" t="str">
        <f>+VLOOKUP(A262,masterfile!B:C,2,FALSE)</f>
        <v>Erhaltene Skonti 7% Vorsteuer</v>
      </c>
      <c r="D262" s="53">
        <f>+SUMIF('[1]2017'!$A:$A,$A262,'[1]2017'!$C:$C)-SUMIF('[1]2017'!$E:$E,$A262,'[1]2017'!$G:$G)</f>
        <v>0</v>
      </c>
      <c r="E262" s="53">
        <f>+SUMIF('[1]2018'!$A:$A,$A262,'[1]2018'!$C:$C)-SUMIF('[1]2018'!$E:$E,$A262,'[1]2018'!$G:$G)</f>
        <v>0</v>
      </c>
      <c r="F262" s="53">
        <f>+SUMIF('[1]2019'!$A:$A,$A262,'[1]2019'!$C:$C)-SUMIF('[1]2019'!$E:$E,$A262,'[1]2019'!$G:$G)</f>
        <v>0</v>
      </c>
      <c r="G262" s="53">
        <f>+SUMIF('[1]2020'!$A:$A,$A262,'[1]2020'!$C:$C)-SUMIF('[1]2020'!$E:$E,$A262,'[1]2020'!$G:$G)</f>
        <v>0</v>
      </c>
      <c r="H262" s="53"/>
      <c r="I262" s="53">
        <f>+(+SUMIF('[1]2021'!$A:$A,$A262,'[1]2021'!$C:$C)-SUMIF('[1]2021'!$E:$E,$A262,'[1]2021'!$G:$G))/12</f>
        <v>0</v>
      </c>
      <c r="J262" s="53">
        <f>+(+SUMIF('[1]2021'!$A:$A,$A262,'[1]2021'!$C:$C)-SUMIF('[1]2021'!$E:$E,$A262,'[1]2021'!$G:$G))/12</f>
        <v>0</v>
      </c>
      <c r="K262" s="53">
        <f>+(+SUMIF('[1]2021'!$A:$A,$A262,'[1]2021'!$C:$C)-SUMIF('[1]2021'!$E:$E,$A262,'[1]2021'!$G:$G))/12</f>
        <v>0</v>
      </c>
      <c r="L262" s="53">
        <f>+(+SUMIF('[1]2021'!$A:$A,$A262,'[1]2021'!$C:$C)-SUMIF('[1]2021'!$E:$E,$A262,'[1]2021'!$G:$G))/12</f>
        <v>0</v>
      </c>
      <c r="M262" s="53">
        <f>+(+SUMIF('[1]2021'!$A:$A,$A262,'[1]2021'!$C:$C)-SUMIF('[1]2021'!$E:$E,$A262,'[1]2021'!$G:$G))/12</f>
        <v>0</v>
      </c>
      <c r="N262" s="53">
        <f>+(+SUMIF('[1]2021'!$A:$A,$A262,'[1]2021'!$C:$C)-SUMIF('[1]2021'!$E:$E,$A262,'[1]2021'!$G:$G))/12</f>
        <v>0</v>
      </c>
      <c r="O262" s="53">
        <f>+(+SUMIF('[1]2021'!$A:$A,$A262,'[1]2021'!$C:$C)-SUMIF('[1]2021'!$E:$E,$A262,'[1]2021'!$G:$G))/12</f>
        <v>0</v>
      </c>
      <c r="P262" s="53">
        <f>+(+SUMIF('[1]2021'!$A:$A,$A262,'[1]2021'!$C:$C)-SUMIF('[1]2021'!$E:$E,$A262,'[1]2021'!$G:$G))/12</f>
        <v>0</v>
      </c>
      <c r="Q262" s="53">
        <f>+(+SUMIF('[1]2021'!$A:$A,$A262,'[1]2021'!$C:$C)-SUMIF('[1]2021'!$E:$E,$A262,'[1]2021'!$G:$G))/12</f>
        <v>0</v>
      </c>
      <c r="R262" s="53">
        <f>+(+SUMIF('[1]2021'!$A:$A,$A262,'[1]2021'!$C:$C)-SUMIF('[1]2021'!$E:$E,$A262,'[1]2021'!$G:$G))/12</f>
        <v>0</v>
      </c>
      <c r="S262" s="53">
        <f>+(+SUMIF('[1]2021'!$A:$A,$A262,'[1]2021'!$C:$C)-SUMIF('[1]2021'!$E:$E,$A262,'[1]2021'!$G:$G))/12</f>
        <v>0</v>
      </c>
      <c r="T262" s="53">
        <f>+(+SUMIF('[1]2021'!$A:$A,$A262,'[1]2021'!$C:$C)-SUMIF('[1]2021'!$E:$E,$A262,'[1]2021'!$G:$G))/12</f>
        <v>0</v>
      </c>
      <c r="U262" s="53">
        <f>+SUM(I262:INDEX(I262:T262,1,Settings!$C$4))</f>
        <v>0</v>
      </c>
      <c r="V262" s="53">
        <f t="shared" si="126"/>
        <v>0</v>
      </c>
      <c r="W262" s="53"/>
      <c r="X262" s="53">
        <f>+SUMIFS(postings!$T:$T,postings!$C:$C,'pl-data'!X$2,postings!$D:$D,'pl-data'!X$3,postings!$I:$I,'pl-data'!$A262)-SUMIFS(postings!$W:$W,postings!$C:$C,'pl-data'!X$2,postings!$D:$D,'pl-data'!X$3,postings!$M:$M,'pl-data'!$A262)</f>
        <v>0</v>
      </c>
      <c r="Y262" s="53">
        <f>+SUMIFS(postings!$T:$T,postings!$C:$C,'pl-data'!Y$2,postings!$D:$D,'pl-data'!Y$3,postings!$I:$I,'pl-data'!$A262)-SUMIFS(postings!$W:$W,postings!$C:$C,'pl-data'!Y$2,postings!$D:$D,'pl-data'!Y$3,postings!$M:$M,'pl-data'!$A262)</f>
        <v>0</v>
      </c>
      <c r="Z262" s="53">
        <f>+SUMIFS(postings!$T:$T,postings!$C:$C,'pl-data'!Z$2,postings!$D:$D,'pl-data'!Z$3,postings!$I:$I,'pl-data'!$A262)-SUMIFS(postings!$W:$W,postings!$C:$C,'pl-data'!Z$2,postings!$D:$D,'pl-data'!Z$3,postings!$M:$M,'pl-data'!$A262)</f>
        <v>0</v>
      </c>
      <c r="AA262" s="53">
        <f>+SUMIFS(postings!$T:$T,postings!$C:$C,'pl-data'!AA$2,postings!$D:$D,'pl-data'!AA$3,postings!$I:$I,'pl-data'!$A262)-SUMIFS(postings!$W:$W,postings!$C:$C,'pl-data'!AA$2,postings!$D:$D,'pl-data'!AA$3,postings!$M:$M,'pl-data'!$A262)</f>
        <v>0</v>
      </c>
      <c r="AB262" s="53">
        <f>+SUMIFS(postings!$T:$T,postings!$C:$C,'pl-data'!AB$2,postings!$D:$D,'pl-data'!AB$3,postings!$I:$I,'pl-data'!$A262)-SUMIFS(postings!$W:$W,postings!$C:$C,'pl-data'!AB$2,postings!$D:$D,'pl-data'!AB$3,postings!$M:$M,'pl-data'!$A262)</f>
        <v>0</v>
      </c>
      <c r="AC262" s="53">
        <f>+SUMIFS(postings!$T:$T,postings!$C:$C,'pl-data'!AC$2,postings!$D:$D,'pl-data'!AC$3,postings!$I:$I,'pl-data'!$A262)-SUMIFS(postings!$W:$W,postings!$C:$C,'pl-data'!AC$2,postings!$D:$D,'pl-data'!AC$3,postings!$M:$M,'pl-data'!$A262)</f>
        <v>0</v>
      </c>
      <c r="AD262" s="53">
        <f>+SUMIFS(postings!$T:$T,postings!$C:$C,'pl-data'!AD$2,postings!$D:$D,'pl-data'!AD$3,postings!$I:$I,'pl-data'!$A262)-SUMIFS(postings!$W:$W,postings!$C:$C,'pl-data'!AD$2,postings!$D:$D,'pl-data'!AD$3,postings!$M:$M,'pl-data'!$A262)</f>
        <v>0</v>
      </c>
      <c r="AE262" s="53">
        <f>+SUMIFS(postings!$T:$T,postings!$C:$C,'pl-data'!AE$2,postings!$D:$D,'pl-data'!AE$3,postings!$I:$I,'pl-data'!$A262)-SUMIFS(postings!$W:$W,postings!$C:$C,'pl-data'!AE$2,postings!$D:$D,'pl-data'!AE$3,postings!$M:$M,'pl-data'!$A262)</f>
        <v>0</v>
      </c>
      <c r="AF262" s="53">
        <f>+SUMIFS(postings!$T:$T,postings!$C:$C,'pl-data'!AF$2,postings!$D:$D,'pl-data'!AF$3,postings!$I:$I,'pl-data'!$A262)-SUMIFS(postings!$W:$W,postings!$C:$C,'pl-data'!AF$2,postings!$D:$D,'pl-data'!AF$3,postings!$M:$M,'pl-data'!$A262)</f>
        <v>0</v>
      </c>
      <c r="AG262" s="53">
        <f>+SUMIFS(postings!$T:$T,postings!$C:$C,'pl-data'!AG$2,postings!$D:$D,'pl-data'!AG$3,postings!$I:$I,'pl-data'!$A262)-SUMIFS(postings!$W:$W,postings!$C:$C,'pl-data'!AG$2,postings!$D:$D,'pl-data'!AG$3,postings!$M:$M,'pl-data'!$A262)</f>
        <v>0</v>
      </c>
      <c r="AH262" s="53">
        <f>+SUMIFS(postings!$T:$T,postings!$C:$C,'pl-data'!AH$2,postings!$D:$D,'pl-data'!AH$3,postings!$I:$I,'pl-data'!$A262)-SUMIFS(postings!$W:$W,postings!$C:$C,'pl-data'!AH$2,postings!$D:$D,'pl-data'!AH$3,postings!$M:$M,'pl-data'!$A262)</f>
        <v>0</v>
      </c>
      <c r="AI262" s="53">
        <f>+SUMIFS(postings!$T:$T,postings!$C:$C,'pl-data'!AI$2,postings!$D:$D,'pl-data'!AI$3,postings!$I:$I,'pl-data'!$A262)-SUMIFS(postings!$W:$W,postings!$C:$C,'pl-data'!AI$2,postings!$D:$D,'pl-data'!AI$3,postings!$M:$M,'pl-data'!$A262)</f>
        <v>0</v>
      </c>
      <c r="AJ262" s="53">
        <f>+SUM(X262:INDEX(X262:AI262,1,Settings!$C$4))</f>
        <v>0</v>
      </c>
      <c r="AK262" s="53">
        <f t="shared" si="127"/>
        <v>0</v>
      </c>
      <c r="AL262" s="53"/>
      <c r="AM262" s="53">
        <f t="shared" si="128"/>
        <v>0</v>
      </c>
      <c r="AN262" s="53">
        <f t="shared" si="129"/>
        <v>0</v>
      </c>
      <c r="AO262" s="53">
        <f t="shared" si="130"/>
        <v>0</v>
      </c>
      <c r="AP262" s="53">
        <f t="shared" si="131"/>
        <v>0</v>
      </c>
      <c r="AQ262" s="53">
        <f t="shared" si="132"/>
        <v>0</v>
      </c>
      <c r="AR262" s="53">
        <f t="shared" si="133"/>
        <v>0</v>
      </c>
      <c r="AS262" s="53">
        <f t="shared" si="134"/>
        <v>0</v>
      </c>
      <c r="AT262" s="53">
        <f t="shared" si="135"/>
        <v>0</v>
      </c>
      <c r="AU262" s="53">
        <f t="shared" si="136"/>
        <v>0</v>
      </c>
      <c r="AV262" s="53">
        <f t="shared" si="137"/>
        <v>0</v>
      </c>
      <c r="AW262" s="53">
        <f t="shared" si="138"/>
        <v>0</v>
      </c>
      <c r="AX262" s="53">
        <f t="shared" si="139"/>
        <v>0</v>
      </c>
      <c r="AY262" s="53">
        <f>+SUM(AM262:INDEX(AM262:AX262,1,Settings!$C$4))</f>
        <v>0</v>
      </c>
      <c r="AZ262" s="53">
        <f t="shared" si="140"/>
        <v>0</v>
      </c>
      <c r="BA262" s="53"/>
      <c r="BB262" s="53">
        <f t="shared" si="141"/>
        <v>0</v>
      </c>
      <c r="BC262" s="53">
        <f t="shared" si="142"/>
        <v>0</v>
      </c>
      <c r="BD262" s="53">
        <f t="shared" si="143"/>
        <v>0</v>
      </c>
      <c r="BE262" s="53">
        <f t="shared" si="144"/>
        <v>0</v>
      </c>
      <c r="BF262" s="53">
        <f t="shared" si="145"/>
        <v>0</v>
      </c>
      <c r="BG262" s="53">
        <f t="shared" si="146"/>
        <v>0</v>
      </c>
      <c r="BH262" s="53">
        <f t="shared" si="147"/>
        <v>0</v>
      </c>
      <c r="BI262" s="53">
        <f t="shared" si="148"/>
        <v>0</v>
      </c>
      <c r="BJ262" s="53">
        <f t="shared" si="149"/>
        <v>0</v>
      </c>
      <c r="BK262" s="53">
        <f t="shared" si="150"/>
        <v>0</v>
      </c>
      <c r="BL262" s="53">
        <f t="shared" si="151"/>
        <v>0</v>
      </c>
      <c r="BM262" s="53">
        <f t="shared" si="152"/>
        <v>0</v>
      </c>
      <c r="BN262" s="53">
        <f t="shared" si="153"/>
        <v>0</v>
      </c>
      <c r="BO262" s="53"/>
      <c r="BP262" s="53">
        <f t="shared" si="154"/>
        <v>0</v>
      </c>
      <c r="BQ262" s="53"/>
      <c r="BR262" s="53">
        <f t="shared" si="155"/>
        <v>0</v>
      </c>
    </row>
    <row r="263" spans="1:70" x14ac:dyDescent="0.2">
      <c r="A263" s="6">
        <v>3732</v>
      </c>
      <c r="B263" s="6" t="str">
        <f>+VLOOKUP(A263,masterfile!B:C,2,FALSE)</f>
        <v>Erhaltene Skonti 5% Vorsteuer</v>
      </c>
      <c r="D263" s="53">
        <f>+SUMIF('[1]2017'!$A:$A,$A263,'[1]2017'!$C:$C)-SUMIF('[1]2017'!$E:$E,$A263,'[1]2017'!$G:$G)</f>
        <v>0</v>
      </c>
      <c r="E263" s="53">
        <f>+SUMIF('[1]2018'!$A:$A,$A263,'[1]2018'!$C:$C)-SUMIF('[1]2018'!$E:$E,$A263,'[1]2018'!$G:$G)</f>
        <v>0</v>
      </c>
      <c r="F263" s="53">
        <f>+SUMIF('[1]2019'!$A:$A,$A263,'[1]2019'!$C:$C)-SUMIF('[1]2019'!$E:$E,$A263,'[1]2019'!$G:$G)</f>
        <v>0</v>
      </c>
      <c r="G263" s="53">
        <f>+SUMIF('[1]2020'!$A:$A,$A263,'[1]2020'!$C:$C)-SUMIF('[1]2020'!$E:$E,$A263,'[1]2020'!$G:$G)</f>
        <v>0</v>
      </c>
      <c r="H263" s="53"/>
      <c r="I263" s="53">
        <f>+(+SUMIF('[1]2021'!$A:$A,$A263,'[1]2021'!$C:$C)-SUMIF('[1]2021'!$E:$E,$A263,'[1]2021'!$G:$G))/12</f>
        <v>0</v>
      </c>
      <c r="J263" s="53">
        <f>+(+SUMIF('[1]2021'!$A:$A,$A263,'[1]2021'!$C:$C)-SUMIF('[1]2021'!$E:$E,$A263,'[1]2021'!$G:$G))/12</f>
        <v>0</v>
      </c>
      <c r="K263" s="53">
        <f>+(+SUMIF('[1]2021'!$A:$A,$A263,'[1]2021'!$C:$C)-SUMIF('[1]2021'!$E:$E,$A263,'[1]2021'!$G:$G))/12</f>
        <v>0</v>
      </c>
      <c r="L263" s="53">
        <f>+(+SUMIF('[1]2021'!$A:$A,$A263,'[1]2021'!$C:$C)-SUMIF('[1]2021'!$E:$E,$A263,'[1]2021'!$G:$G))/12</f>
        <v>0</v>
      </c>
      <c r="M263" s="53">
        <f>+(+SUMIF('[1]2021'!$A:$A,$A263,'[1]2021'!$C:$C)-SUMIF('[1]2021'!$E:$E,$A263,'[1]2021'!$G:$G))/12</f>
        <v>0</v>
      </c>
      <c r="N263" s="53">
        <f>+(+SUMIF('[1]2021'!$A:$A,$A263,'[1]2021'!$C:$C)-SUMIF('[1]2021'!$E:$E,$A263,'[1]2021'!$G:$G))/12</f>
        <v>0</v>
      </c>
      <c r="O263" s="53">
        <f>+(+SUMIF('[1]2021'!$A:$A,$A263,'[1]2021'!$C:$C)-SUMIF('[1]2021'!$E:$E,$A263,'[1]2021'!$G:$G))/12</f>
        <v>0</v>
      </c>
      <c r="P263" s="53">
        <f>+(+SUMIF('[1]2021'!$A:$A,$A263,'[1]2021'!$C:$C)-SUMIF('[1]2021'!$E:$E,$A263,'[1]2021'!$G:$G))/12</f>
        <v>0</v>
      </c>
      <c r="Q263" s="53">
        <f>+(+SUMIF('[1]2021'!$A:$A,$A263,'[1]2021'!$C:$C)-SUMIF('[1]2021'!$E:$E,$A263,'[1]2021'!$G:$G))/12</f>
        <v>0</v>
      </c>
      <c r="R263" s="53">
        <f>+(+SUMIF('[1]2021'!$A:$A,$A263,'[1]2021'!$C:$C)-SUMIF('[1]2021'!$E:$E,$A263,'[1]2021'!$G:$G))/12</f>
        <v>0</v>
      </c>
      <c r="S263" s="53">
        <f>+(+SUMIF('[1]2021'!$A:$A,$A263,'[1]2021'!$C:$C)-SUMIF('[1]2021'!$E:$E,$A263,'[1]2021'!$G:$G))/12</f>
        <v>0</v>
      </c>
      <c r="T263" s="53">
        <f>+(+SUMIF('[1]2021'!$A:$A,$A263,'[1]2021'!$C:$C)-SUMIF('[1]2021'!$E:$E,$A263,'[1]2021'!$G:$G))/12</f>
        <v>0</v>
      </c>
      <c r="U263" s="53">
        <f>+SUM(I263:INDEX(I263:T263,1,Settings!$C$4))</f>
        <v>0</v>
      </c>
      <c r="V263" s="53">
        <f t="shared" si="126"/>
        <v>0</v>
      </c>
      <c r="W263" s="53"/>
      <c r="X263" s="53">
        <f>+SUMIFS(postings!$T:$T,postings!$C:$C,'pl-data'!X$2,postings!$D:$D,'pl-data'!X$3,postings!$I:$I,'pl-data'!$A263)-SUMIFS(postings!$W:$W,postings!$C:$C,'pl-data'!X$2,postings!$D:$D,'pl-data'!X$3,postings!$M:$M,'pl-data'!$A263)</f>
        <v>0</v>
      </c>
      <c r="Y263" s="53">
        <f>+SUMIFS(postings!$T:$T,postings!$C:$C,'pl-data'!Y$2,postings!$D:$D,'pl-data'!Y$3,postings!$I:$I,'pl-data'!$A263)-SUMIFS(postings!$W:$W,postings!$C:$C,'pl-data'!Y$2,postings!$D:$D,'pl-data'!Y$3,postings!$M:$M,'pl-data'!$A263)</f>
        <v>0</v>
      </c>
      <c r="Z263" s="53">
        <f>+SUMIFS(postings!$T:$T,postings!$C:$C,'pl-data'!Z$2,postings!$D:$D,'pl-data'!Z$3,postings!$I:$I,'pl-data'!$A263)-SUMIFS(postings!$W:$W,postings!$C:$C,'pl-data'!Z$2,postings!$D:$D,'pl-data'!Z$3,postings!$M:$M,'pl-data'!$A263)</f>
        <v>0</v>
      </c>
      <c r="AA263" s="53">
        <f>+SUMIFS(postings!$T:$T,postings!$C:$C,'pl-data'!AA$2,postings!$D:$D,'pl-data'!AA$3,postings!$I:$I,'pl-data'!$A263)-SUMIFS(postings!$W:$W,postings!$C:$C,'pl-data'!AA$2,postings!$D:$D,'pl-data'!AA$3,postings!$M:$M,'pl-data'!$A263)</f>
        <v>0</v>
      </c>
      <c r="AB263" s="53">
        <f>+SUMIFS(postings!$T:$T,postings!$C:$C,'pl-data'!AB$2,postings!$D:$D,'pl-data'!AB$3,postings!$I:$I,'pl-data'!$A263)-SUMIFS(postings!$W:$W,postings!$C:$C,'pl-data'!AB$2,postings!$D:$D,'pl-data'!AB$3,postings!$M:$M,'pl-data'!$A263)</f>
        <v>0</v>
      </c>
      <c r="AC263" s="53">
        <f>+SUMIFS(postings!$T:$T,postings!$C:$C,'pl-data'!AC$2,postings!$D:$D,'pl-data'!AC$3,postings!$I:$I,'pl-data'!$A263)-SUMIFS(postings!$W:$W,postings!$C:$C,'pl-data'!AC$2,postings!$D:$D,'pl-data'!AC$3,postings!$M:$M,'pl-data'!$A263)</f>
        <v>0</v>
      </c>
      <c r="AD263" s="53">
        <f>+SUMIFS(postings!$T:$T,postings!$C:$C,'pl-data'!AD$2,postings!$D:$D,'pl-data'!AD$3,postings!$I:$I,'pl-data'!$A263)-SUMIFS(postings!$W:$W,postings!$C:$C,'pl-data'!AD$2,postings!$D:$D,'pl-data'!AD$3,postings!$M:$M,'pl-data'!$A263)</f>
        <v>0</v>
      </c>
      <c r="AE263" s="53">
        <f>+SUMIFS(postings!$T:$T,postings!$C:$C,'pl-data'!AE$2,postings!$D:$D,'pl-data'!AE$3,postings!$I:$I,'pl-data'!$A263)-SUMIFS(postings!$W:$W,postings!$C:$C,'pl-data'!AE$2,postings!$D:$D,'pl-data'!AE$3,postings!$M:$M,'pl-data'!$A263)</f>
        <v>0</v>
      </c>
      <c r="AF263" s="53">
        <f>+SUMIFS(postings!$T:$T,postings!$C:$C,'pl-data'!AF$2,postings!$D:$D,'pl-data'!AF$3,postings!$I:$I,'pl-data'!$A263)-SUMIFS(postings!$W:$W,postings!$C:$C,'pl-data'!AF$2,postings!$D:$D,'pl-data'!AF$3,postings!$M:$M,'pl-data'!$A263)</f>
        <v>0</v>
      </c>
      <c r="AG263" s="53">
        <f>+SUMIFS(postings!$T:$T,postings!$C:$C,'pl-data'!AG$2,postings!$D:$D,'pl-data'!AG$3,postings!$I:$I,'pl-data'!$A263)-SUMIFS(postings!$W:$W,postings!$C:$C,'pl-data'!AG$2,postings!$D:$D,'pl-data'!AG$3,postings!$M:$M,'pl-data'!$A263)</f>
        <v>0</v>
      </c>
      <c r="AH263" s="53">
        <f>+SUMIFS(postings!$T:$T,postings!$C:$C,'pl-data'!AH$2,postings!$D:$D,'pl-data'!AH$3,postings!$I:$I,'pl-data'!$A263)-SUMIFS(postings!$W:$W,postings!$C:$C,'pl-data'!AH$2,postings!$D:$D,'pl-data'!AH$3,postings!$M:$M,'pl-data'!$A263)</f>
        <v>0</v>
      </c>
      <c r="AI263" s="53">
        <f>+SUMIFS(postings!$T:$T,postings!$C:$C,'pl-data'!AI$2,postings!$D:$D,'pl-data'!AI$3,postings!$I:$I,'pl-data'!$A263)-SUMIFS(postings!$W:$W,postings!$C:$C,'pl-data'!AI$2,postings!$D:$D,'pl-data'!AI$3,postings!$M:$M,'pl-data'!$A263)</f>
        <v>0</v>
      </c>
      <c r="AJ263" s="53">
        <f>+SUM(X263:INDEX(X263:AI263,1,Settings!$C$4))</f>
        <v>0</v>
      </c>
      <c r="AK263" s="53">
        <f t="shared" si="127"/>
        <v>0</v>
      </c>
      <c r="AL263" s="53"/>
      <c r="AM263" s="53">
        <f t="shared" si="128"/>
        <v>0</v>
      </c>
      <c r="AN263" s="53">
        <f t="shared" si="129"/>
        <v>0</v>
      </c>
      <c r="AO263" s="53">
        <f t="shared" si="130"/>
        <v>0</v>
      </c>
      <c r="AP263" s="53">
        <f t="shared" si="131"/>
        <v>0</v>
      </c>
      <c r="AQ263" s="53">
        <f t="shared" si="132"/>
        <v>0</v>
      </c>
      <c r="AR263" s="53">
        <f t="shared" si="133"/>
        <v>0</v>
      </c>
      <c r="AS263" s="53">
        <f t="shared" si="134"/>
        <v>0</v>
      </c>
      <c r="AT263" s="53">
        <f t="shared" si="135"/>
        <v>0</v>
      </c>
      <c r="AU263" s="53">
        <f t="shared" si="136"/>
        <v>0</v>
      </c>
      <c r="AV263" s="53">
        <f t="shared" si="137"/>
        <v>0</v>
      </c>
      <c r="AW263" s="53">
        <f t="shared" si="138"/>
        <v>0</v>
      </c>
      <c r="AX263" s="53">
        <f t="shared" si="139"/>
        <v>0</v>
      </c>
      <c r="AY263" s="53">
        <f>+SUM(AM263:INDEX(AM263:AX263,1,Settings!$C$4))</f>
        <v>0</v>
      </c>
      <c r="AZ263" s="53">
        <f t="shared" si="140"/>
        <v>0</v>
      </c>
      <c r="BA263" s="53"/>
      <c r="BB263" s="53">
        <f t="shared" si="141"/>
        <v>0</v>
      </c>
      <c r="BC263" s="53">
        <f t="shared" si="142"/>
        <v>0</v>
      </c>
      <c r="BD263" s="53">
        <f t="shared" si="143"/>
        <v>0</v>
      </c>
      <c r="BE263" s="53">
        <f t="shared" si="144"/>
        <v>0</v>
      </c>
      <c r="BF263" s="53">
        <f t="shared" si="145"/>
        <v>0</v>
      </c>
      <c r="BG263" s="53">
        <f t="shared" si="146"/>
        <v>0</v>
      </c>
      <c r="BH263" s="53">
        <f t="shared" si="147"/>
        <v>0</v>
      </c>
      <c r="BI263" s="53">
        <f t="shared" si="148"/>
        <v>0</v>
      </c>
      <c r="BJ263" s="53">
        <f t="shared" si="149"/>
        <v>0</v>
      </c>
      <c r="BK263" s="53">
        <f t="shared" si="150"/>
        <v>0</v>
      </c>
      <c r="BL263" s="53">
        <f t="shared" si="151"/>
        <v>0</v>
      </c>
      <c r="BM263" s="53">
        <f t="shared" si="152"/>
        <v>0</v>
      </c>
      <c r="BN263" s="53">
        <f t="shared" si="153"/>
        <v>0</v>
      </c>
      <c r="BO263" s="53"/>
      <c r="BP263" s="53">
        <f t="shared" si="154"/>
        <v>0</v>
      </c>
      <c r="BQ263" s="53"/>
      <c r="BR263" s="53">
        <f t="shared" si="155"/>
        <v>0</v>
      </c>
    </row>
    <row r="264" spans="1:70" x14ac:dyDescent="0.2">
      <c r="A264" s="6">
        <v>3733</v>
      </c>
      <c r="B264" s="6" t="str">
        <f>+VLOOKUP(A264,masterfile!B:C,2,FALSE)</f>
        <v>Erhaltene Skonti Einkauf RHB</v>
      </c>
      <c r="D264" s="53">
        <f>+SUMIF('[1]2017'!$A:$A,$A264,'[1]2017'!$C:$C)-SUMIF('[1]2017'!$E:$E,$A264,'[1]2017'!$G:$G)</f>
        <v>0</v>
      </c>
      <c r="E264" s="53">
        <f>+SUMIF('[1]2018'!$A:$A,$A264,'[1]2018'!$C:$C)-SUMIF('[1]2018'!$E:$E,$A264,'[1]2018'!$G:$G)</f>
        <v>0</v>
      </c>
      <c r="F264" s="53">
        <f>+SUMIF('[1]2019'!$A:$A,$A264,'[1]2019'!$C:$C)-SUMIF('[1]2019'!$E:$E,$A264,'[1]2019'!$G:$G)</f>
        <v>0</v>
      </c>
      <c r="G264" s="53">
        <f>+SUMIF('[1]2020'!$A:$A,$A264,'[1]2020'!$C:$C)-SUMIF('[1]2020'!$E:$E,$A264,'[1]2020'!$G:$G)</f>
        <v>0</v>
      </c>
      <c r="H264" s="53"/>
      <c r="I264" s="53">
        <f>+(+SUMIF('[1]2021'!$A:$A,$A264,'[1]2021'!$C:$C)-SUMIF('[1]2021'!$E:$E,$A264,'[1]2021'!$G:$G))/12</f>
        <v>0</v>
      </c>
      <c r="J264" s="53">
        <f>+(+SUMIF('[1]2021'!$A:$A,$A264,'[1]2021'!$C:$C)-SUMIF('[1]2021'!$E:$E,$A264,'[1]2021'!$G:$G))/12</f>
        <v>0</v>
      </c>
      <c r="K264" s="53">
        <f>+(+SUMIF('[1]2021'!$A:$A,$A264,'[1]2021'!$C:$C)-SUMIF('[1]2021'!$E:$E,$A264,'[1]2021'!$G:$G))/12</f>
        <v>0</v>
      </c>
      <c r="L264" s="53">
        <f>+(+SUMIF('[1]2021'!$A:$A,$A264,'[1]2021'!$C:$C)-SUMIF('[1]2021'!$E:$E,$A264,'[1]2021'!$G:$G))/12</f>
        <v>0</v>
      </c>
      <c r="M264" s="53">
        <f>+(+SUMIF('[1]2021'!$A:$A,$A264,'[1]2021'!$C:$C)-SUMIF('[1]2021'!$E:$E,$A264,'[1]2021'!$G:$G))/12</f>
        <v>0</v>
      </c>
      <c r="N264" s="53">
        <f>+(+SUMIF('[1]2021'!$A:$A,$A264,'[1]2021'!$C:$C)-SUMIF('[1]2021'!$E:$E,$A264,'[1]2021'!$G:$G))/12</f>
        <v>0</v>
      </c>
      <c r="O264" s="53">
        <f>+(+SUMIF('[1]2021'!$A:$A,$A264,'[1]2021'!$C:$C)-SUMIF('[1]2021'!$E:$E,$A264,'[1]2021'!$G:$G))/12</f>
        <v>0</v>
      </c>
      <c r="P264" s="53">
        <f>+(+SUMIF('[1]2021'!$A:$A,$A264,'[1]2021'!$C:$C)-SUMIF('[1]2021'!$E:$E,$A264,'[1]2021'!$G:$G))/12</f>
        <v>0</v>
      </c>
      <c r="Q264" s="53">
        <f>+(+SUMIF('[1]2021'!$A:$A,$A264,'[1]2021'!$C:$C)-SUMIF('[1]2021'!$E:$E,$A264,'[1]2021'!$G:$G))/12</f>
        <v>0</v>
      </c>
      <c r="R264" s="53">
        <f>+(+SUMIF('[1]2021'!$A:$A,$A264,'[1]2021'!$C:$C)-SUMIF('[1]2021'!$E:$E,$A264,'[1]2021'!$G:$G))/12</f>
        <v>0</v>
      </c>
      <c r="S264" s="53">
        <f>+(+SUMIF('[1]2021'!$A:$A,$A264,'[1]2021'!$C:$C)-SUMIF('[1]2021'!$E:$E,$A264,'[1]2021'!$G:$G))/12</f>
        <v>0</v>
      </c>
      <c r="T264" s="53">
        <f>+(+SUMIF('[1]2021'!$A:$A,$A264,'[1]2021'!$C:$C)-SUMIF('[1]2021'!$E:$E,$A264,'[1]2021'!$G:$G))/12</f>
        <v>0</v>
      </c>
      <c r="U264" s="53">
        <f>+SUM(I264:INDEX(I264:T264,1,Settings!$C$4))</f>
        <v>0</v>
      </c>
      <c r="V264" s="53">
        <f t="shared" si="126"/>
        <v>0</v>
      </c>
      <c r="W264" s="53"/>
      <c r="X264" s="53">
        <f>+SUMIFS(postings!$T:$T,postings!$C:$C,'pl-data'!X$2,postings!$D:$D,'pl-data'!X$3,postings!$I:$I,'pl-data'!$A264)-SUMIFS(postings!$W:$W,postings!$C:$C,'pl-data'!X$2,postings!$D:$D,'pl-data'!X$3,postings!$M:$M,'pl-data'!$A264)</f>
        <v>0</v>
      </c>
      <c r="Y264" s="53">
        <f>+SUMIFS(postings!$T:$T,postings!$C:$C,'pl-data'!Y$2,postings!$D:$D,'pl-data'!Y$3,postings!$I:$I,'pl-data'!$A264)-SUMIFS(postings!$W:$W,postings!$C:$C,'pl-data'!Y$2,postings!$D:$D,'pl-data'!Y$3,postings!$M:$M,'pl-data'!$A264)</f>
        <v>0</v>
      </c>
      <c r="Z264" s="53">
        <f>+SUMIFS(postings!$T:$T,postings!$C:$C,'pl-data'!Z$2,postings!$D:$D,'pl-data'!Z$3,postings!$I:$I,'pl-data'!$A264)-SUMIFS(postings!$W:$W,postings!$C:$C,'pl-data'!Z$2,postings!$D:$D,'pl-data'!Z$3,postings!$M:$M,'pl-data'!$A264)</f>
        <v>0</v>
      </c>
      <c r="AA264" s="53">
        <f>+SUMIFS(postings!$T:$T,postings!$C:$C,'pl-data'!AA$2,postings!$D:$D,'pl-data'!AA$3,postings!$I:$I,'pl-data'!$A264)-SUMIFS(postings!$W:$W,postings!$C:$C,'pl-data'!AA$2,postings!$D:$D,'pl-data'!AA$3,postings!$M:$M,'pl-data'!$A264)</f>
        <v>0</v>
      </c>
      <c r="AB264" s="53">
        <f>+SUMIFS(postings!$T:$T,postings!$C:$C,'pl-data'!AB$2,postings!$D:$D,'pl-data'!AB$3,postings!$I:$I,'pl-data'!$A264)-SUMIFS(postings!$W:$W,postings!$C:$C,'pl-data'!AB$2,postings!$D:$D,'pl-data'!AB$3,postings!$M:$M,'pl-data'!$A264)</f>
        <v>0</v>
      </c>
      <c r="AC264" s="53">
        <f>+SUMIFS(postings!$T:$T,postings!$C:$C,'pl-data'!AC$2,postings!$D:$D,'pl-data'!AC$3,postings!$I:$I,'pl-data'!$A264)-SUMIFS(postings!$W:$W,postings!$C:$C,'pl-data'!AC$2,postings!$D:$D,'pl-data'!AC$3,postings!$M:$M,'pl-data'!$A264)</f>
        <v>0</v>
      </c>
      <c r="AD264" s="53">
        <f>+SUMIFS(postings!$T:$T,postings!$C:$C,'pl-data'!AD$2,postings!$D:$D,'pl-data'!AD$3,postings!$I:$I,'pl-data'!$A264)-SUMIFS(postings!$W:$W,postings!$C:$C,'pl-data'!AD$2,postings!$D:$D,'pl-data'!AD$3,postings!$M:$M,'pl-data'!$A264)</f>
        <v>0</v>
      </c>
      <c r="AE264" s="53">
        <f>+SUMIFS(postings!$T:$T,postings!$C:$C,'pl-data'!AE$2,postings!$D:$D,'pl-data'!AE$3,postings!$I:$I,'pl-data'!$A264)-SUMIFS(postings!$W:$W,postings!$C:$C,'pl-data'!AE$2,postings!$D:$D,'pl-data'!AE$3,postings!$M:$M,'pl-data'!$A264)</f>
        <v>0</v>
      </c>
      <c r="AF264" s="53">
        <f>+SUMIFS(postings!$T:$T,postings!$C:$C,'pl-data'!AF$2,postings!$D:$D,'pl-data'!AF$3,postings!$I:$I,'pl-data'!$A264)-SUMIFS(postings!$W:$W,postings!$C:$C,'pl-data'!AF$2,postings!$D:$D,'pl-data'!AF$3,postings!$M:$M,'pl-data'!$A264)</f>
        <v>0</v>
      </c>
      <c r="AG264" s="53">
        <f>+SUMIFS(postings!$T:$T,postings!$C:$C,'pl-data'!AG$2,postings!$D:$D,'pl-data'!AG$3,postings!$I:$I,'pl-data'!$A264)-SUMIFS(postings!$W:$W,postings!$C:$C,'pl-data'!AG$2,postings!$D:$D,'pl-data'!AG$3,postings!$M:$M,'pl-data'!$A264)</f>
        <v>0</v>
      </c>
      <c r="AH264" s="53">
        <f>+SUMIFS(postings!$T:$T,postings!$C:$C,'pl-data'!AH$2,postings!$D:$D,'pl-data'!AH$3,postings!$I:$I,'pl-data'!$A264)-SUMIFS(postings!$W:$W,postings!$C:$C,'pl-data'!AH$2,postings!$D:$D,'pl-data'!AH$3,postings!$M:$M,'pl-data'!$A264)</f>
        <v>0</v>
      </c>
      <c r="AI264" s="53">
        <f>+SUMIFS(postings!$T:$T,postings!$C:$C,'pl-data'!AI$2,postings!$D:$D,'pl-data'!AI$3,postings!$I:$I,'pl-data'!$A264)-SUMIFS(postings!$W:$W,postings!$C:$C,'pl-data'!AI$2,postings!$D:$D,'pl-data'!AI$3,postings!$M:$M,'pl-data'!$A264)</f>
        <v>0</v>
      </c>
      <c r="AJ264" s="53">
        <f>+SUM(X264:INDEX(X264:AI264,1,Settings!$C$4))</f>
        <v>0</v>
      </c>
      <c r="AK264" s="53">
        <f t="shared" si="127"/>
        <v>0</v>
      </c>
      <c r="AL264" s="53"/>
      <c r="AM264" s="53">
        <f t="shared" si="128"/>
        <v>0</v>
      </c>
      <c r="AN264" s="53">
        <f t="shared" si="129"/>
        <v>0</v>
      </c>
      <c r="AO264" s="53">
        <f t="shared" si="130"/>
        <v>0</v>
      </c>
      <c r="AP264" s="53">
        <f t="shared" si="131"/>
        <v>0</v>
      </c>
      <c r="AQ264" s="53">
        <f t="shared" si="132"/>
        <v>0</v>
      </c>
      <c r="AR264" s="53">
        <f t="shared" si="133"/>
        <v>0</v>
      </c>
      <c r="AS264" s="53">
        <f t="shared" si="134"/>
        <v>0</v>
      </c>
      <c r="AT264" s="53">
        <f t="shared" si="135"/>
        <v>0</v>
      </c>
      <c r="AU264" s="53">
        <f t="shared" si="136"/>
        <v>0</v>
      </c>
      <c r="AV264" s="53">
        <f t="shared" si="137"/>
        <v>0</v>
      </c>
      <c r="AW264" s="53">
        <f t="shared" si="138"/>
        <v>0</v>
      </c>
      <c r="AX264" s="53">
        <f t="shared" si="139"/>
        <v>0</v>
      </c>
      <c r="AY264" s="53">
        <f>+SUM(AM264:INDEX(AM264:AX264,1,Settings!$C$4))</f>
        <v>0</v>
      </c>
      <c r="AZ264" s="53">
        <f t="shared" si="140"/>
        <v>0</v>
      </c>
      <c r="BA264" s="53"/>
      <c r="BB264" s="53">
        <f t="shared" si="141"/>
        <v>0</v>
      </c>
      <c r="BC264" s="53">
        <f t="shared" si="142"/>
        <v>0</v>
      </c>
      <c r="BD264" s="53">
        <f t="shared" si="143"/>
        <v>0</v>
      </c>
      <c r="BE264" s="53">
        <f t="shared" si="144"/>
        <v>0</v>
      </c>
      <c r="BF264" s="53">
        <f t="shared" si="145"/>
        <v>0</v>
      </c>
      <c r="BG264" s="53">
        <f t="shared" si="146"/>
        <v>0</v>
      </c>
      <c r="BH264" s="53">
        <f t="shared" si="147"/>
        <v>0</v>
      </c>
      <c r="BI264" s="53">
        <f t="shared" si="148"/>
        <v>0</v>
      </c>
      <c r="BJ264" s="53">
        <f t="shared" si="149"/>
        <v>0</v>
      </c>
      <c r="BK264" s="53">
        <f t="shared" si="150"/>
        <v>0</v>
      </c>
      <c r="BL264" s="53">
        <f t="shared" si="151"/>
        <v>0</v>
      </c>
      <c r="BM264" s="53">
        <f t="shared" si="152"/>
        <v>0</v>
      </c>
      <c r="BN264" s="53">
        <f t="shared" si="153"/>
        <v>0</v>
      </c>
      <c r="BO264" s="53"/>
      <c r="BP264" s="53">
        <f t="shared" si="154"/>
        <v>0</v>
      </c>
      <c r="BQ264" s="53"/>
      <c r="BR264" s="53">
        <f t="shared" si="155"/>
        <v>0</v>
      </c>
    </row>
    <row r="265" spans="1:70" x14ac:dyDescent="0.2">
      <c r="A265" s="6">
        <v>3734</v>
      </c>
      <c r="B265" s="6" t="str">
        <f>+VLOOKUP(A265,masterfile!B:C,2,FALSE)</f>
        <v>Erhaltene Skonti Einkauf RHB 7% Vorst.</v>
      </c>
      <c r="D265" s="53">
        <f>+SUMIF('[1]2017'!$A:$A,$A265,'[1]2017'!$C:$C)-SUMIF('[1]2017'!$E:$E,$A265,'[1]2017'!$G:$G)</f>
        <v>0</v>
      </c>
      <c r="E265" s="53">
        <f>+SUMIF('[1]2018'!$A:$A,$A265,'[1]2018'!$C:$C)-SUMIF('[1]2018'!$E:$E,$A265,'[1]2018'!$G:$G)</f>
        <v>0</v>
      </c>
      <c r="F265" s="53">
        <f>+SUMIF('[1]2019'!$A:$A,$A265,'[1]2019'!$C:$C)-SUMIF('[1]2019'!$E:$E,$A265,'[1]2019'!$G:$G)</f>
        <v>0</v>
      </c>
      <c r="G265" s="53">
        <f>+SUMIF('[1]2020'!$A:$A,$A265,'[1]2020'!$C:$C)-SUMIF('[1]2020'!$E:$E,$A265,'[1]2020'!$G:$G)</f>
        <v>0</v>
      </c>
      <c r="H265" s="53"/>
      <c r="I265" s="53">
        <f>+(+SUMIF('[1]2021'!$A:$A,$A265,'[1]2021'!$C:$C)-SUMIF('[1]2021'!$E:$E,$A265,'[1]2021'!$G:$G))/12</f>
        <v>0</v>
      </c>
      <c r="J265" s="53">
        <f>+(+SUMIF('[1]2021'!$A:$A,$A265,'[1]2021'!$C:$C)-SUMIF('[1]2021'!$E:$E,$A265,'[1]2021'!$G:$G))/12</f>
        <v>0</v>
      </c>
      <c r="K265" s="53">
        <f>+(+SUMIF('[1]2021'!$A:$A,$A265,'[1]2021'!$C:$C)-SUMIF('[1]2021'!$E:$E,$A265,'[1]2021'!$G:$G))/12</f>
        <v>0</v>
      </c>
      <c r="L265" s="53">
        <f>+(+SUMIF('[1]2021'!$A:$A,$A265,'[1]2021'!$C:$C)-SUMIF('[1]2021'!$E:$E,$A265,'[1]2021'!$G:$G))/12</f>
        <v>0</v>
      </c>
      <c r="M265" s="53">
        <f>+(+SUMIF('[1]2021'!$A:$A,$A265,'[1]2021'!$C:$C)-SUMIF('[1]2021'!$E:$E,$A265,'[1]2021'!$G:$G))/12</f>
        <v>0</v>
      </c>
      <c r="N265" s="53">
        <f>+(+SUMIF('[1]2021'!$A:$A,$A265,'[1]2021'!$C:$C)-SUMIF('[1]2021'!$E:$E,$A265,'[1]2021'!$G:$G))/12</f>
        <v>0</v>
      </c>
      <c r="O265" s="53">
        <f>+(+SUMIF('[1]2021'!$A:$A,$A265,'[1]2021'!$C:$C)-SUMIF('[1]2021'!$E:$E,$A265,'[1]2021'!$G:$G))/12</f>
        <v>0</v>
      </c>
      <c r="P265" s="53">
        <f>+(+SUMIF('[1]2021'!$A:$A,$A265,'[1]2021'!$C:$C)-SUMIF('[1]2021'!$E:$E,$A265,'[1]2021'!$G:$G))/12</f>
        <v>0</v>
      </c>
      <c r="Q265" s="53">
        <f>+(+SUMIF('[1]2021'!$A:$A,$A265,'[1]2021'!$C:$C)-SUMIF('[1]2021'!$E:$E,$A265,'[1]2021'!$G:$G))/12</f>
        <v>0</v>
      </c>
      <c r="R265" s="53">
        <f>+(+SUMIF('[1]2021'!$A:$A,$A265,'[1]2021'!$C:$C)-SUMIF('[1]2021'!$E:$E,$A265,'[1]2021'!$G:$G))/12</f>
        <v>0</v>
      </c>
      <c r="S265" s="53">
        <f>+(+SUMIF('[1]2021'!$A:$A,$A265,'[1]2021'!$C:$C)-SUMIF('[1]2021'!$E:$E,$A265,'[1]2021'!$G:$G))/12</f>
        <v>0</v>
      </c>
      <c r="T265" s="53">
        <f>+(+SUMIF('[1]2021'!$A:$A,$A265,'[1]2021'!$C:$C)-SUMIF('[1]2021'!$E:$E,$A265,'[1]2021'!$G:$G))/12</f>
        <v>0</v>
      </c>
      <c r="U265" s="53">
        <f>+SUM(I265:INDEX(I265:T265,1,Settings!$C$4))</f>
        <v>0</v>
      </c>
      <c r="V265" s="53">
        <f t="shared" si="126"/>
        <v>0</v>
      </c>
      <c r="W265" s="53"/>
      <c r="X265" s="53">
        <f>+SUMIFS(postings!$T:$T,postings!$C:$C,'pl-data'!X$2,postings!$D:$D,'pl-data'!X$3,postings!$I:$I,'pl-data'!$A265)-SUMIFS(postings!$W:$W,postings!$C:$C,'pl-data'!X$2,postings!$D:$D,'pl-data'!X$3,postings!$M:$M,'pl-data'!$A265)</f>
        <v>0</v>
      </c>
      <c r="Y265" s="53">
        <f>+SUMIFS(postings!$T:$T,postings!$C:$C,'pl-data'!Y$2,postings!$D:$D,'pl-data'!Y$3,postings!$I:$I,'pl-data'!$A265)-SUMIFS(postings!$W:$W,postings!$C:$C,'pl-data'!Y$2,postings!$D:$D,'pl-data'!Y$3,postings!$M:$M,'pl-data'!$A265)</f>
        <v>0</v>
      </c>
      <c r="Z265" s="53">
        <f>+SUMIFS(postings!$T:$T,postings!$C:$C,'pl-data'!Z$2,postings!$D:$D,'pl-data'!Z$3,postings!$I:$I,'pl-data'!$A265)-SUMIFS(postings!$W:$W,postings!$C:$C,'pl-data'!Z$2,postings!$D:$D,'pl-data'!Z$3,postings!$M:$M,'pl-data'!$A265)</f>
        <v>0</v>
      </c>
      <c r="AA265" s="53">
        <f>+SUMIFS(postings!$T:$T,postings!$C:$C,'pl-data'!AA$2,postings!$D:$D,'pl-data'!AA$3,postings!$I:$I,'pl-data'!$A265)-SUMIFS(postings!$W:$W,postings!$C:$C,'pl-data'!AA$2,postings!$D:$D,'pl-data'!AA$3,postings!$M:$M,'pl-data'!$A265)</f>
        <v>0</v>
      </c>
      <c r="AB265" s="53">
        <f>+SUMIFS(postings!$T:$T,postings!$C:$C,'pl-data'!AB$2,postings!$D:$D,'pl-data'!AB$3,postings!$I:$I,'pl-data'!$A265)-SUMIFS(postings!$W:$W,postings!$C:$C,'pl-data'!AB$2,postings!$D:$D,'pl-data'!AB$3,postings!$M:$M,'pl-data'!$A265)</f>
        <v>0</v>
      </c>
      <c r="AC265" s="53">
        <f>+SUMIFS(postings!$T:$T,postings!$C:$C,'pl-data'!AC$2,postings!$D:$D,'pl-data'!AC$3,postings!$I:$I,'pl-data'!$A265)-SUMIFS(postings!$W:$W,postings!$C:$C,'pl-data'!AC$2,postings!$D:$D,'pl-data'!AC$3,postings!$M:$M,'pl-data'!$A265)</f>
        <v>0</v>
      </c>
      <c r="AD265" s="53">
        <f>+SUMIFS(postings!$T:$T,postings!$C:$C,'pl-data'!AD$2,postings!$D:$D,'pl-data'!AD$3,postings!$I:$I,'pl-data'!$A265)-SUMIFS(postings!$W:$W,postings!$C:$C,'pl-data'!AD$2,postings!$D:$D,'pl-data'!AD$3,postings!$M:$M,'pl-data'!$A265)</f>
        <v>0</v>
      </c>
      <c r="AE265" s="53">
        <f>+SUMIFS(postings!$T:$T,postings!$C:$C,'pl-data'!AE$2,postings!$D:$D,'pl-data'!AE$3,postings!$I:$I,'pl-data'!$A265)-SUMIFS(postings!$W:$W,postings!$C:$C,'pl-data'!AE$2,postings!$D:$D,'pl-data'!AE$3,postings!$M:$M,'pl-data'!$A265)</f>
        <v>0</v>
      </c>
      <c r="AF265" s="53">
        <f>+SUMIFS(postings!$T:$T,postings!$C:$C,'pl-data'!AF$2,postings!$D:$D,'pl-data'!AF$3,postings!$I:$I,'pl-data'!$A265)-SUMIFS(postings!$W:$W,postings!$C:$C,'pl-data'!AF$2,postings!$D:$D,'pl-data'!AF$3,postings!$M:$M,'pl-data'!$A265)</f>
        <v>0</v>
      </c>
      <c r="AG265" s="53">
        <f>+SUMIFS(postings!$T:$T,postings!$C:$C,'pl-data'!AG$2,postings!$D:$D,'pl-data'!AG$3,postings!$I:$I,'pl-data'!$A265)-SUMIFS(postings!$W:$W,postings!$C:$C,'pl-data'!AG$2,postings!$D:$D,'pl-data'!AG$3,postings!$M:$M,'pl-data'!$A265)</f>
        <v>0</v>
      </c>
      <c r="AH265" s="53">
        <f>+SUMIFS(postings!$T:$T,postings!$C:$C,'pl-data'!AH$2,postings!$D:$D,'pl-data'!AH$3,postings!$I:$I,'pl-data'!$A265)-SUMIFS(postings!$W:$W,postings!$C:$C,'pl-data'!AH$2,postings!$D:$D,'pl-data'!AH$3,postings!$M:$M,'pl-data'!$A265)</f>
        <v>0</v>
      </c>
      <c r="AI265" s="53">
        <f>+SUMIFS(postings!$T:$T,postings!$C:$C,'pl-data'!AI$2,postings!$D:$D,'pl-data'!AI$3,postings!$I:$I,'pl-data'!$A265)-SUMIFS(postings!$W:$W,postings!$C:$C,'pl-data'!AI$2,postings!$D:$D,'pl-data'!AI$3,postings!$M:$M,'pl-data'!$A265)</f>
        <v>0</v>
      </c>
      <c r="AJ265" s="53">
        <f>+SUM(X265:INDEX(X265:AI265,1,Settings!$C$4))</f>
        <v>0</v>
      </c>
      <c r="AK265" s="53">
        <f t="shared" si="127"/>
        <v>0</v>
      </c>
      <c r="AL265" s="53"/>
      <c r="AM265" s="53">
        <f t="shared" si="128"/>
        <v>0</v>
      </c>
      <c r="AN265" s="53">
        <f t="shared" si="129"/>
        <v>0</v>
      </c>
      <c r="AO265" s="53">
        <f t="shared" si="130"/>
        <v>0</v>
      </c>
      <c r="AP265" s="53">
        <f t="shared" si="131"/>
        <v>0</v>
      </c>
      <c r="AQ265" s="53">
        <f t="shared" si="132"/>
        <v>0</v>
      </c>
      <c r="AR265" s="53">
        <f t="shared" si="133"/>
        <v>0</v>
      </c>
      <c r="AS265" s="53">
        <f t="shared" si="134"/>
        <v>0</v>
      </c>
      <c r="AT265" s="53">
        <f t="shared" si="135"/>
        <v>0</v>
      </c>
      <c r="AU265" s="53">
        <f t="shared" si="136"/>
        <v>0</v>
      </c>
      <c r="AV265" s="53">
        <f t="shared" si="137"/>
        <v>0</v>
      </c>
      <c r="AW265" s="53">
        <f t="shared" si="138"/>
        <v>0</v>
      </c>
      <c r="AX265" s="53">
        <f t="shared" si="139"/>
        <v>0</v>
      </c>
      <c r="AY265" s="53">
        <f>+SUM(AM265:INDEX(AM265:AX265,1,Settings!$C$4))</f>
        <v>0</v>
      </c>
      <c r="AZ265" s="53">
        <f t="shared" si="140"/>
        <v>0</v>
      </c>
      <c r="BA265" s="53"/>
      <c r="BB265" s="53">
        <f t="shared" si="141"/>
        <v>0</v>
      </c>
      <c r="BC265" s="53">
        <f t="shared" si="142"/>
        <v>0</v>
      </c>
      <c r="BD265" s="53">
        <f t="shared" si="143"/>
        <v>0</v>
      </c>
      <c r="BE265" s="53">
        <f t="shared" si="144"/>
        <v>0</v>
      </c>
      <c r="BF265" s="53">
        <f t="shared" si="145"/>
        <v>0</v>
      </c>
      <c r="BG265" s="53">
        <f t="shared" si="146"/>
        <v>0</v>
      </c>
      <c r="BH265" s="53">
        <f t="shared" si="147"/>
        <v>0</v>
      </c>
      <c r="BI265" s="53">
        <f t="shared" si="148"/>
        <v>0</v>
      </c>
      <c r="BJ265" s="53">
        <f t="shared" si="149"/>
        <v>0</v>
      </c>
      <c r="BK265" s="53">
        <f t="shared" si="150"/>
        <v>0</v>
      </c>
      <c r="BL265" s="53">
        <f t="shared" si="151"/>
        <v>0</v>
      </c>
      <c r="BM265" s="53">
        <f t="shared" si="152"/>
        <v>0</v>
      </c>
      <c r="BN265" s="53">
        <f t="shared" si="153"/>
        <v>0</v>
      </c>
      <c r="BO265" s="53"/>
      <c r="BP265" s="53">
        <f t="shared" si="154"/>
        <v>0</v>
      </c>
      <c r="BQ265" s="53"/>
      <c r="BR265" s="53">
        <f t="shared" si="155"/>
        <v>0</v>
      </c>
    </row>
    <row r="266" spans="1:70" x14ac:dyDescent="0.2">
      <c r="A266" s="6">
        <v>3735</v>
      </c>
      <c r="B266" s="6" t="str">
        <f>+VLOOKUP(A266,masterfile!B:C,2,FALSE)</f>
        <v>Erhaltene Skonti Einkauf RHB 5% Vorst.</v>
      </c>
      <c r="D266" s="53">
        <f>+SUMIF('[1]2017'!$A:$A,$A266,'[1]2017'!$C:$C)-SUMIF('[1]2017'!$E:$E,$A266,'[1]2017'!$G:$G)</f>
        <v>0</v>
      </c>
      <c r="E266" s="53">
        <f>+SUMIF('[1]2018'!$A:$A,$A266,'[1]2018'!$C:$C)-SUMIF('[1]2018'!$E:$E,$A266,'[1]2018'!$G:$G)</f>
        <v>0</v>
      </c>
      <c r="F266" s="53">
        <f>+SUMIF('[1]2019'!$A:$A,$A266,'[1]2019'!$C:$C)-SUMIF('[1]2019'!$E:$E,$A266,'[1]2019'!$G:$G)</f>
        <v>0</v>
      </c>
      <c r="G266" s="53">
        <f>+SUMIF('[1]2020'!$A:$A,$A266,'[1]2020'!$C:$C)-SUMIF('[1]2020'!$E:$E,$A266,'[1]2020'!$G:$G)</f>
        <v>0</v>
      </c>
      <c r="H266" s="53"/>
      <c r="I266" s="53">
        <f>+(+SUMIF('[1]2021'!$A:$A,$A266,'[1]2021'!$C:$C)-SUMIF('[1]2021'!$E:$E,$A266,'[1]2021'!$G:$G))/12</f>
        <v>0</v>
      </c>
      <c r="J266" s="53">
        <f>+(+SUMIF('[1]2021'!$A:$A,$A266,'[1]2021'!$C:$C)-SUMIF('[1]2021'!$E:$E,$A266,'[1]2021'!$G:$G))/12</f>
        <v>0</v>
      </c>
      <c r="K266" s="53">
        <f>+(+SUMIF('[1]2021'!$A:$A,$A266,'[1]2021'!$C:$C)-SUMIF('[1]2021'!$E:$E,$A266,'[1]2021'!$G:$G))/12</f>
        <v>0</v>
      </c>
      <c r="L266" s="53">
        <f>+(+SUMIF('[1]2021'!$A:$A,$A266,'[1]2021'!$C:$C)-SUMIF('[1]2021'!$E:$E,$A266,'[1]2021'!$G:$G))/12</f>
        <v>0</v>
      </c>
      <c r="M266" s="53">
        <f>+(+SUMIF('[1]2021'!$A:$A,$A266,'[1]2021'!$C:$C)-SUMIF('[1]2021'!$E:$E,$A266,'[1]2021'!$G:$G))/12</f>
        <v>0</v>
      </c>
      <c r="N266" s="53">
        <f>+(+SUMIF('[1]2021'!$A:$A,$A266,'[1]2021'!$C:$C)-SUMIF('[1]2021'!$E:$E,$A266,'[1]2021'!$G:$G))/12</f>
        <v>0</v>
      </c>
      <c r="O266" s="53">
        <f>+(+SUMIF('[1]2021'!$A:$A,$A266,'[1]2021'!$C:$C)-SUMIF('[1]2021'!$E:$E,$A266,'[1]2021'!$G:$G))/12</f>
        <v>0</v>
      </c>
      <c r="P266" s="53">
        <f>+(+SUMIF('[1]2021'!$A:$A,$A266,'[1]2021'!$C:$C)-SUMIF('[1]2021'!$E:$E,$A266,'[1]2021'!$G:$G))/12</f>
        <v>0</v>
      </c>
      <c r="Q266" s="53">
        <f>+(+SUMIF('[1]2021'!$A:$A,$A266,'[1]2021'!$C:$C)-SUMIF('[1]2021'!$E:$E,$A266,'[1]2021'!$G:$G))/12</f>
        <v>0</v>
      </c>
      <c r="R266" s="53">
        <f>+(+SUMIF('[1]2021'!$A:$A,$A266,'[1]2021'!$C:$C)-SUMIF('[1]2021'!$E:$E,$A266,'[1]2021'!$G:$G))/12</f>
        <v>0</v>
      </c>
      <c r="S266" s="53">
        <f>+(+SUMIF('[1]2021'!$A:$A,$A266,'[1]2021'!$C:$C)-SUMIF('[1]2021'!$E:$E,$A266,'[1]2021'!$G:$G))/12</f>
        <v>0</v>
      </c>
      <c r="T266" s="53">
        <f>+(+SUMIF('[1]2021'!$A:$A,$A266,'[1]2021'!$C:$C)-SUMIF('[1]2021'!$E:$E,$A266,'[1]2021'!$G:$G))/12</f>
        <v>0</v>
      </c>
      <c r="U266" s="53">
        <f>+SUM(I266:INDEX(I266:T266,1,Settings!$C$4))</f>
        <v>0</v>
      </c>
      <c r="V266" s="53">
        <f t="shared" si="126"/>
        <v>0</v>
      </c>
      <c r="W266" s="53"/>
      <c r="X266" s="53">
        <f>+SUMIFS(postings!$T:$T,postings!$C:$C,'pl-data'!X$2,postings!$D:$D,'pl-data'!X$3,postings!$I:$I,'pl-data'!$A266)-SUMIFS(postings!$W:$W,postings!$C:$C,'pl-data'!X$2,postings!$D:$D,'pl-data'!X$3,postings!$M:$M,'pl-data'!$A266)</f>
        <v>0</v>
      </c>
      <c r="Y266" s="53">
        <f>+SUMIFS(postings!$T:$T,postings!$C:$C,'pl-data'!Y$2,postings!$D:$D,'pl-data'!Y$3,postings!$I:$I,'pl-data'!$A266)-SUMIFS(postings!$W:$W,postings!$C:$C,'pl-data'!Y$2,postings!$D:$D,'pl-data'!Y$3,postings!$M:$M,'pl-data'!$A266)</f>
        <v>0</v>
      </c>
      <c r="Z266" s="53">
        <f>+SUMIFS(postings!$T:$T,postings!$C:$C,'pl-data'!Z$2,postings!$D:$D,'pl-data'!Z$3,postings!$I:$I,'pl-data'!$A266)-SUMIFS(postings!$W:$W,postings!$C:$C,'pl-data'!Z$2,postings!$D:$D,'pl-data'!Z$3,postings!$M:$M,'pl-data'!$A266)</f>
        <v>0</v>
      </c>
      <c r="AA266" s="53">
        <f>+SUMIFS(postings!$T:$T,postings!$C:$C,'pl-data'!AA$2,postings!$D:$D,'pl-data'!AA$3,postings!$I:$I,'pl-data'!$A266)-SUMIFS(postings!$W:$W,postings!$C:$C,'pl-data'!AA$2,postings!$D:$D,'pl-data'!AA$3,postings!$M:$M,'pl-data'!$A266)</f>
        <v>0</v>
      </c>
      <c r="AB266" s="53">
        <f>+SUMIFS(postings!$T:$T,postings!$C:$C,'pl-data'!AB$2,postings!$D:$D,'pl-data'!AB$3,postings!$I:$I,'pl-data'!$A266)-SUMIFS(postings!$W:$W,postings!$C:$C,'pl-data'!AB$2,postings!$D:$D,'pl-data'!AB$3,postings!$M:$M,'pl-data'!$A266)</f>
        <v>0</v>
      </c>
      <c r="AC266" s="53">
        <f>+SUMIFS(postings!$T:$T,postings!$C:$C,'pl-data'!AC$2,postings!$D:$D,'pl-data'!AC$3,postings!$I:$I,'pl-data'!$A266)-SUMIFS(postings!$W:$W,postings!$C:$C,'pl-data'!AC$2,postings!$D:$D,'pl-data'!AC$3,postings!$M:$M,'pl-data'!$A266)</f>
        <v>0</v>
      </c>
      <c r="AD266" s="53">
        <f>+SUMIFS(postings!$T:$T,postings!$C:$C,'pl-data'!AD$2,postings!$D:$D,'pl-data'!AD$3,postings!$I:$I,'pl-data'!$A266)-SUMIFS(postings!$W:$W,postings!$C:$C,'pl-data'!AD$2,postings!$D:$D,'pl-data'!AD$3,postings!$M:$M,'pl-data'!$A266)</f>
        <v>0</v>
      </c>
      <c r="AE266" s="53">
        <f>+SUMIFS(postings!$T:$T,postings!$C:$C,'pl-data'!AE$2,postings!$D:$D,'pl-data'!AE$3,postings!$I:$I,'pl-data'!$A266)-SUMIFS(postings!$W:$W,postings!$C:$C,'pl-data'!AE$2,postings!$D:$D,'pl-data'!AE$3,postings!$M:$M,'pl-data'!$A266)</f>
        <v>0</v>
      </c>
      <c r="AF266" s="53">
        <f>+SUMIFS(postings!$T:$T,postings!$C:$C,'pl-data'!AF$2,postings!$D:$D,'pl-data'!AF$3,postings!$I:$I,'pl-data'!$A266)-SUMIFS(postings!$W:$W,postings!$C:$C,'pl-data'!AF$2,postings!$D:$D,'pl-data'!AF$3,postings!$M:$M,'pl-data'!$A266)</f>
        <v>0</v>
      </c>
      <c r="AG266" s="53">
        <f>+SUMIFS(postings!$T:$T,postings!$C:$C,'pl-data'!AG$2,postings!$D:$D,'pl-data'!AG$3,postings!$I:$I,'pl-data'!$A266)-SUMIFS(postings!$W:$W,postings!$C:$C,'pl-data'!AG$2,postings!$D:$D,'pl-data'!AG$3,postings!$M:$M,'pl-data'!$A266)</f>
        <v>0</v>
      </c>
      <c r="AH266" s="53">
        <f>+SUMIFS(postings!$T:$T,postings!$C:$C,'pl-data'!AH$2,postings!$D:$D,'pl-data'!AH$3,postings!$I:$I,'pl-data'!$A266)-SUMIFS(postings!$W:$W,postings!$C:$C,'pl-data'!AH$2,postings!$D:$D,'pl-data'!AH$3,postings!$M:$M,'pl-data'!$A266)</f>
        <v>0</v>
      </c>
      <c r="AI266" s="53">
        <f>+SUMIFS(postings!$T:$T,postings!$C:$C,'pl-data'!AI$2,postings!$D:$D,'pl-data'!AI$3,postings!$I:$I,'pl-data'!$A266)-SUMIFS(postings!$W:$W,postings!$C:$C,'pl-data'!AI$2,postings!$D:$D,'pl-data'!AI$3,postings!$M:$M,'pl-data'!$A266)</f>
        <v>0</v>
      </c>
      <c r="AJ266" s="53">
        <f>+SUM(X266:INDEX(X266:AI266,1,Settings!$C$4))</f>
        <v>0</v>
      </c>
      <c r="AK266" s="53">
        <f t="shared" si="127"/>
        <v>0</v>
      </c>
      <c r="AL266" s="53"/>
      <c r="AM266" s="53">
        <f t="shared" si="128"/>
        <v>0</v>
      </c>
      <c r="AN266" s="53">
        <f t="shared" si="129"/>
        <v>0</v>
      </c>
      <c r="AO266" s="53">
        <f t="shared" si="130"/>
        <v>0</v>
      </c>
      <c r="AP266" s="53">
        <f t="shared" si="131"/>
        <v>0</v>
      </c>
      <c r="AQ266" s="53">
        <f t="shared" si="132"/>
        <v>0</v>
      </c>
      <c r="AR266" s="53">
        <f t="shared" si="133"/>
        <v>0</v>
      </c>
      <c r="AS266" s="53">
        <f t="shared" si="134"/>
        <v>0</v>
      </c>
      <c r="AT266" s="53">
        <f t="shared" si="135"/>
        <v>0</v>
      </c>
      <c r="AU266" s="53">
        <f t="shared" si="136"/>
        <v>0</v>
      </c>
      <c r="AV266" s="53">
        <f t="shared" si="137"/>
        <v>0</v>
      </c>
      <c r="AW266" s="53">
        <f t="shared" si="138"/>
        <v>0</v>
      </c>
      <c r="AX266" s="53">
        <f t="shared" si="139"/>
        <v>0</v>
      </c>
      <c r="AY266" s="53">
        <f>+SUM(AM266:INDEX(AM266:AX266,1,Settings!$C$4))</f>
        <v>0</v>
      </c>
      <c r="AZ266" s="53">
        <f t="shared" si="140"/>
        <v>0</v>
      </c>
      <c r="BA266" s="53"/>
      <c r="BB266" s="53">
        <f t="shared" si="141"/>
        <v>0</v>
      </c>
      <c r="BC266" s="53">
        <f t="shared" si="142"/>
        <v>0</v>
      </c>
      <c r="BD266" s="53">
        <f t="shared" si="143"/>
        <v>0</v>
      </c>
      <c r="BE266" s="53">
        <f t="shared" si="144"/>
        <v>0</v>
      </c>
      <c r="BF266" s="53">
        <f t="shared" si="145"/>
        <v>0</v>
      </c>
      <c r="BG266" s="53">
        <f t="shared" si="146"/>
        <v>0</v>
      </c>
      <c r="BH266" s="53">
        <f t="shared" si="147"/>
        <v>0</v>
      </c>
      <c r="BI266" s="53">
        <f t="shared" si="148"/>
        <v>0</v>
      </c>
      <c r="BJ266" s="53">
        <f t="shared" si="149"/>
        <v>0</v>
      </c>
      <c r="BK266" s="53">
        <f t="shared" si="150"/>
        <v>0</v>
      </c>
      <c r="BL266" s="53">
        <f t="shared" si="151"/>
        <v>0</v>
      </c>
      <c r="BM266" s="53">
        <f t="shared" si="152"/>
        <v>0</v>
      </c>
      <c r="BN266" s="53">
        <f t="shared" si="153"/>
        <v>0</v>
      </c>
      <c r="BO266" s="53"/>
      <c r="BP266" s="53">
        <f t="shared" si="154"/>
        <v>0</v>
      </c>
      <c r="BQ266" s="53"/>
      <c r="BR266" s="53">
        <f t="shared" si="155"/>
        <v>0</v>
      </c>
    </row>
    <row r="267" spans="1:70" x14ac:dyDescent="0.2">
      <c r="A267" s="6">
        <v>3736</v>
      </c>
      <c r="B267" s="6" t="str">
        <f>+VLOOKUP(A267,masterfile!B:C,2,FALSE)</f>
        <v>Erhaltene Skonti 19% Vorsteuer</v>
      </c>
      <c r="D267" s="53">
        <f>+SUMIF('[1]2017'!$A:$A,$A267,'[1]2017'!$C:$C)-SUMIF('[1]2017'!$E:$E,$A267,'[1]2017'!$G:$G)</f>
        <v>0</v>
      </c>
      <c r="E267" s="53">
        <f>+SUMIF('[1]2018'!$A:$A,$A267,'[1]2018'!$C:$C)-SUMIF('[1]2018'!$E:$E,$A267,'[1]2018'!$G:$G)</f>
        <v>0</v>
      </c>
      <c r="F267" s="53">
        <f>+SUMIF('[1]2019'!$A:$A,$A267,'[1]2019'!$C:$C)-SUMIF('[1]2019'!$E:$E,$A267,'[1]2019'!$G:$G)</f>
        <v>0</v>
      </c>
      <c r="G267" s="53">
        <f>+SUMIF('[1]2020'!$A:$A,$A267,'[1]2020'!$C:$C)-SUMIF('[1]2020'!$E:$E,$A267,'[1]2020'!$G:$G)</f>
        <v>0</v>
      </c>
      <c r="H267" s="53"/>
      <c r="I267" s="53">
        <f>+(+SUMIF('[1]2021'!$A:$A,$A267,'[1]2021'!$C:$C)-SUMIF('[1]2021'!$E:$E,$A267,'[1]2021'!$G:$G))/12</f>
        <v>0</v>
      </c>
      <c r="J267" s="53">
        <f>+(+SUMIF('[1]2021'!$A:$A,$A267,'[1]2021'!$C:$C)-SUMIF('[1]2021'!$E:$E,$A267,'[1]2021'!$G:$G))/12</f>
        <v>0</v>
      </c>
      <c r="K267" s="53">
        <f>+(+SUMIF('[1]2021'!$A:$A,$A267,'[1]2021'!$C:$C)-SUMIF('[1]2021'!$E:$E,$A267,'[1]2021'!$G:$G))/12</f>
        <v>0</v>
      </c>
      <c r="L267" s="53">
        <f>+(+SUMIF('[1]2021'!$A:$A,$A267,'[1]2021'!$C:$C)-SUMIF('[1]2021'!$E:$E,$A267,'[1]2021'!$G:$G))/12</f>
        <v>0</v>
      </c>
      <c r="M267" s="53">
        <f>+(+SUMIF('[1]2021'!$A:$A,$A267,'[1]2021'!$C:$C)-SUMIF('[1]2021'!$E:$E,$A267,'[1]2021'!$G:$G))/12</f>
        <v>0</v>
      </c>
      <c r="N267" s="53">
        <f>+(+SUMIF('[1]2021'!$A:$A,$A267,'[1]2021'!$C:$C)-SUMIF('[1]2021'!$E:$E,$A267,'[1]2021'!$G:$G))/12</f>
        <v>0</v>
      </c>
      <c r="O267" s="53">
        <f>+(+SUMIF('[1]2021'!$A:$A,$A267,'[1]2021'!$C:$C)-SUMIF('[1]2021'!$E:$E,$A267,'[1]2021'!$G:$G))/12</f>
        <v>0</v>
      </c>
      <c r="P267" s="53">
        <f>+(+SUMIF('[1]2021'!$A:$A,$A267,'[1]2021'!$C:$C)-SUMIF('[1]2021'!$E:$E,$A267,'[1]2021'!$G:$G))/12</f>
        <v>0</v>
      </c>
      <c r="Q267" s="53">
        <f>+(+SUMIF('[1]2021'!$A:$A,$A267,'[1]2021'!$C:$C)-SUMIF('[1]2021'!$E:$E,$A267,'[1]2021'!$G:$G))/12</f>
        <v>0</v>
      </c>
      <c r="R267" s="53">
        <f>+(+SUMIF('[1]2021'!$A:$A,$A267,'[1]2021'!$C:$C)-SUMIF('[1]2021'!$E:$E,$A267,'[1]2021'!$G:$G))/12</f>
        <v>0</v>
      </c>
      <c r="S267" s="53">
        <f>+(+SUMIF('[1]2021'!$A:$A,$A267,'[1]2021'!$C:$C)-SUMIF('[1]2021'!$E:$E,$A267,'[1]2021'!$G:$G))/12</f>
        <v>0</v>
      </c>
      <c r="T267" s="53">
        <f>+(+SUMIF('[1]2021'!$A:$A,$A267,'[1]2021'!$C:$C)-SUMIF('[1]2021'!$E:$E,$A267,'[1]2021'!$G:$G))/12</f>
        <v>0</v>
      </c>
      <c r="U267" s="53">
        <f>+SUM(I267:INDEX(I267:T267,1,Settings!$C$4))</f>
        <v>0</v>
      </c>
      <c r="V267" s="53">
        <f t="shared" si="126"/>
        <v>0</v>
      </c>
      <c r="W267" s="53"/>
      <c r="X267" s="53">
        <f>+SUMIFS(postings!$T:$T,postings!$C:$C,'pl-data'!X$2,postings!$D:$D,'pl-data'!X$3,postings!$I:$I,'pl-data'!$A267)-SUMIFS(postings!$W:$W,postings!$C:$C,'pl-data'!X$2,postings!$D:$D,'pl-data'!X$3,postings!$M:$M,'pl-data'!$A267)</f>
        <v>0</v>
      </c>
      <c r="Y267" s="53">
        <f>+SUMIFS(postings!$T:$T,postings!$C:$C,'pl-data'!Y$2,postings!$D:$D,'pl-data'!Y$3,postings!$I:$I,'pl-data'!$A267)-SUMIFS(postings!$W:$W,postings!$C:$C,'pl-data'!Y$2,postings!$D:$D,'pl-data'!Y$3,postings!$M:$M,'pl-data'!$A267)</f>
        <v>0</v>
      </c>
      <c r="Z267" s="53">
        <f>+SUMIFS(postings!$T:$T,postings!$C:$C,'pl-data'!Z$2,postings!$D:$D,'pl-data'!Z$3,postings!$I:$I,'pl-data'!$A267)-SUMIFS(postings!$W:$W,postings!$C:$C,'pl-data'!Z$2,postings!$D:$D,'pl-data'!Z$3,postings!$M:$M,'pl-data'!$A267)</f>
        <v>0</v>
      </c>
      <c r="AA267" s="53">
        <f>+SUMIFS(postings!$T:$T,postings!$C:$C,'pl-data'!AA$2,postings!$D:$D,'pl-data'!AA$3,postings!$I:$I,'pl-data'!$A267)-SUMIFS(postings!$W:$W,postings!$C:$C,'pl-data'!AA$2,postings!$D:$D,'pl-data'!AA$3,postings!$M:$M,'pl-data'!$A267)</f>
        <v>0</v>
      </c>
      <c r="AB267" s="53">
        <f>+SUMIFS(postings!$T:$T,postings!$C:$C,'pl-data'!AB$2,postings!$D:$D,'pl-data'!AB$3,postings!$I:$I,'pl-data'!$A267)-SUMIFS(postings!$W:$W,postings!$C:$C,'pl-data'!AB$2,postings!$D:$D,'pl-data'!AB$3,postings!$M:$M,'pl-data'!$A267)</f>
        <v>0</v>
      </c>
      <c r="AC267" s="53">
        <f>+SUMIFS(postings!$T:$T,postings!$C:$C,'pl-data'!AC$2,postings!$D:$D,'pl-data'!AC$3,postings!$I:$I,'pl-data'!$A267)-SUMIFS(postings!$W:$W,postings!$C:$C,'pl-data'!AC$2,postings!$D:$D,'pl-data'!AC$3,postings!$M:$M,'pl-data'!$A267)</f>
        <v>0</v>
      </c>
      <c r="AD267" s="53">
        <f>+SUMIFS(postings!$T:$T,postings!$C:$C,'pl-data'!AD$2,postings!$D:$D,'pl-data'!AD$3,postings!$I:$I,'pl-data'!$A267)-SUMIFS(postings!$W:$W,postings!$C:$C,'pl-data'!AD$2,postings!$D:$D,'pl-data'!AD$3,postings!$M:$M,'pl-data'!$A267)</f>
        <v>0</v>
      </c>
      <c r="AE267" s="53">
        <f>+SUMIFS(postings!$T:$T,postings!$C:$C,'pl-data'!AE$2,postings!$D:$D,'pl-data'!AE$3,postings!$I:$I,'pl-data'!$A267)-SUMIFS(postings!$W:$W,postings!$C:$C,'pl-data'!AE$2,postings!$D:$D,'pl-data'!AE$3,postings!$M:$M,'pl-data'!$A267)</f>
        <v>0</v>
      </c>
      <c r="AF267" s="53">
        <f>+SUMIFS(postings!$T:$T,postings!$C:$C,'pl-data'!AF$2,postings!$D:$D,'pl-data'!AF$3,postings!$I:$I,'pl-data'!$A267)-SUMIFS(postings!$W:$W,postings!$C:$C,'pl-data'!AF$2,postings!$D:$D,'pl-data'!AF$3,postings!$M:$M,'pl-data'!$A267)</f>
        <v>0</v>
      </c>
      <c r="AG267" s="53">
        <f>+SUMIFS(postings!$T:$T,postings!$C:$C,'pl-data'!AG$2,postings!$D:$D,'pl-data'!AG$3,postings!$I:$I,'pl-data'!$A267)-SUMIFS(postings!$W:$W,postings!$C:$C,'pl-data'!AG$2,postings!$D:$D,'pl-data'!AG$3,postings!$M:$M,'pl-data'!$A267)</f>
        <v>0</v>
      </c>
      <c r="AH267" s="53">
        <f>+SUMIFS(postings!$T:$T,postings!$C:$C,'pl-data'!AH$2,postings!$D:$D,'pl-data'!AH$3,postings!$I:$I,'pl-data'!$A267)-SUMIFS(postings!$W:$W,postings!$C:$C,'pl-data'!AH$2,postings!$D:$D,'pl-data'!AH$3,postings!$M:$M,'pl-data'!$A267)</f>
        <v>0</v>
      </c>
      <c r="AI267" s="53">
        <f>+SUMIFS(postings!$T:$T,postings!$C:$C,'pl-data'!AI$2,postings!$D:$D,'pl-data'!AI$3,postings!$I:$I,'pl-data'!$A267)-SUMIFS(postings!$W:$W,postings!$C:$C,'pl-data'!AI$2,postings!$D:$D,'pl-data'!AI$3,postings!$M:$M,'pl-data'!$A267)</f>
        <v>0</v>
      </c>
      <c r="AJ267" s="53">
        <f>+SUM(X267:INDEX(X267:AI267,1,Settings!$C$4))</f>
        <v>0</v>
      </c>
      <c r="AK267" s="53">
        <f t="shared" si="127"/>
        <v>0</v>
      </c>
      <c r="AL267" s="53"/>
      <c r="AM267" s="53">
        <f t="shared" si="128"/>
        <v>0</v>
      </c>
      <c r="AN267" s="53">
        <f t="shared" si="129"/>
        <v>0</v>
      </c>
      <c r="AO267" s="53">
        <f t="shared" si="130"/>
        <v>0</v>
      </c>
      <c r="AP267" s="53">
        <f t="shared" si="131"/>
        <v>0</v>
      </c>
      <c r="AQ267" s="53">
        <f t="shared" si="132"/>
        <v>0</v>
      </c>
      <c r="AR267" s="53">
        <f t="shared" si="133"/>
        <v>0</v>
      </c>
      <c r="AS267" s="53">
        <f t="shared" si="134"/>
        <v>0</v>
      </c>
      <c r="AT267" s="53">
        <f t="shared" si="135"/>
        <v>0</v>
      </c>
      <c r="AU267" s="53">
        <f t="shared" si="136"/>
        <v>0</v>
      </c>
      <c r="AV267" s="53">
        <f t="shared" si="137"/>
        <v>0</v>
      </c>
      <c r="AW267" s="53">
        <f t="shared" si="138"/>
        <v>0</v>
      </c>
      <c r="AX267" s="53">
        <f t="shared" si="139"/>
        <v>0</v>
      </c>
      <c r="AY267" s="53">
        <f>+SUM(AM267:INDEX(AM267:AX267,1,Settings!$C$4))</f>
        <v>0</v>
      </c>
      <c r="AZ267" s="53">
        <f t="shared" si="140"/>
        <v>0</v>
      </c>
      <c r="BA267" s="53"/>
      <c r="BB267" s="53">
        <f t="shared" si="141"/>
        <v>0</v>
      </c>
      <c r="BC267" s="53">
        <f t="shared" si="142"/>
        <v>0</v>
      </c>
      <c r="BD267" s="53">
        <f t="shared" si="143"/>
        <v>0</v>
      </c>
      <c r="BE267" s="53">
        <f t="shared" si="144"/>
        <v>0</v>
      </c>
      <c r="BF267" s="53">
        <f t="shared" si="145"/>
        <v>0</v>
      </c>
      <c r="BG267" s="53">
        <f t="shared" si="146"/>
        <v>0</v>
      </c>
      <c r="BH267" s="53">
        <f t="shared" si="147"/>
        <v>0</v>
      </c>
      <c r="BI267" s="53">
        <f t="shared" si="148"/>
        <v>0</v>
      </c>
      <c r="BJ267" s="53">
        <f t="shared" si="149"/>
        <v>0</v>
      </c>
      <c r="BK267" s="53">
        <f t="shared" si="150"/>
        <v>0</v>
      </c>
      <c r="BL267" s="53">
        <f t="shared" si="151"/>
        <v>0</v>
      </c>
      <c r="BM267" s="53">
        <f t="shared" si="152"/>
        <v>0</v>
      </c>
      <c r="BN267" s="53">
        <f t="shared" si="153"/>
        <v>0</v>
      </c>
      <c r="BO267" s="53"/>
      <c r="BP267" s="53">
        <f t="shared" si="154"/>
        <v>0</v>
      </c>
      <c r="BQ267" s="53"/>
      <c r="BR267" s="53">
        <f t="shared" si="155"/>
        <v>0</v>
      </c>
    </row>
    <row r="268" spans="1:70" x14ac:dyDescent="0.2">
      <c r="A268" s="6">
        <v>3737</v>
      </c>
      <c r="B268" s="6" t="str">
        <f>+VLOOKUP(A268,masterfile!B:C,2,FALSE)</f>
        <v>Erhaltene Skonti 16% Vorsteuer</v>
      </c>
      <c r="D268" s="53">
        <f>+SUMIF('[1]2017'!$A:$A,$A268,'[1]2017'!$C:$C)-SUMIF('[1]2017'!$E:$E,$A268,'[1]2017'!$G:$G)</f>
        <v>0</v>
      </c>
      <c r="E268" s="53">
        <f>+SUMIF('[1]2018'!$A:$A,$A268,'[1]2018'!$C:$C)-SUMIF('[1]2018'!$E:$E,$A268,'[1]2018'!$G:$G)</f>
        <v>0</v>
      </c>
      <c r="F268" s="53">
        <f>+SUMIF('[1]2019'!$A:$A,$A268,'[1]2019'!$C:$C)-SUMIF('[1]2019'!$E:$E,$A268,'[1]2019'!$G:$G)</f>
        <v>0</v>
      </c>
      <c r="G268" s="53">
        <f>+SUMIF('[1]2020'!$A:$A,$A268,'[1]2020'!$C:$C)-SUMIF('[1]2020'!$E:$E,$A268,'[1]2020'!$G:$G)</f>
        <v>0</v>
      </c>
      <c r="H268" s="53"/>
      <c r="I268" s="53">
        <f>+(+SUMIF('[1]2021'!$A:$A,$A268,'[1]2021'!$C:$C)-SUMIF('[1]2021'!$E:$E,$A268,'[1]2021'!$G:$G))/12</f>
        <v>0</v>
      </c>
      <c r="J268" s="53">
        <f>+(+SUMIF('[1]2021'!$A:$A,$A268,'[1]2021'!$C:$C)-SUMIF('[1]2021'!$E:$E,$A268,'[1]2021'!$G:$G))/12</f>
        <v>0</v>
      </c>
      <c r="K268" s="53">
        <f>+(+SUMIF('[1]2021'!$A:$A,$A268,'[1]2021'!$C:$C)-SUMIF('[1]2021'!$E:$E,$A268,'[1]2021'!$G:$G))/12</f>
        <v>0</v>
      </c>
      <c r="L268" s="53">
        <f>+(+SUMIF('[1]2021'!$A:$A,$A268,'[1]2021'!$C:$C)-SUMIF('[1]2021'!$E:$E,$A268,'[1]2021'!$G:$G))/12</f>
        <v>0</v>
      </c>
      <c r="M268" s="53">
        <f>+(+SUMIF('[1]2021'!$A:$A,$A268,'[1]2021'!$C:$C)-SUMIF('[1]2021'!$E:$E,$A268,'[1]2021'!$G:$G))/12</f>
        <v>0</v>
      </c>
      <c r="N268" s="53">
        <f>+(+SUMIF('[1]2021'!$A:$A,$A268,'[1]2021'!$C:$C)-SUMIF('[1]2021'!$E:$E,$A268,'[1]2021'!$G:$G))/12</f>
        <v>0</v>
      </c>
      <c r="O268" s="53">
        <f>+(+SUMIF('[1]2021'!$A:$A,$A268,'[1]2021'!$C:$C)-SUMIF('[1]2021'!$E:$E,$A268,'[1]2021'!$G:$G))/12</f>
        <v>0</v>
      </c>
      <c r="P268" s="53">
        <f>+(+SUMIF('[1]2021'!$A:$A,$A268,'[1]2021'!$C:$C)-SUMIF('[1]2021'!$E:$E,$A268,'[1]2021'!$G:$G))/12</f>
        <v>0</v>
      </c>
      <c r="Q268" s="53">
        <f>+(+SUMIF('[1]2021'!$A:$A,$A268,'[1]2021'!$C:$C)-SUMIF('[1]2021'!$E:$E,$A268,'[1]2021'!$G:$G))/12</f>
        <v>0</v>
      </c>
      <c r="R268" s="53">
        <f>+(+SUMIF('[1]2021'!$A:$A,$A268,'[1]2021'!$C:$C)-SUMIF('[1]2021'!$E:$E,$A268,'[1]2021'!$G:$G))/12</f>
        <v>0</v>
      </c>
      <c r="S268" s="53">
        <f>+(+SUMIF('[1]2021'!$A:$A,$A268,'[1]2021'!$C:$C)-SUMIF('[1]2021'!$E:$E,$A268,'[1]2021'!$G:$G))/12</f>
        <v>0</v>
      </c>
      <c r="T268" s="53">
        <f>+(+SUMIF('[1]2021'!$A:$A,$A268,'[1]2021'!$C:$C)-SUMIF('[1]2021'!$E:$E,$A268,'[1]2021'!$G:$G))/12</f>
        <v>0</v>
      </c>
      <c r="U268" s="53">
        <f>+SUM(I268:INDEX(I268:T268,1,Settings!$C$4))</f>
        <v>0</v>
      </c>
      <c r="V268" s="53">
        <f t="shared" si="126"/>
        <v>0</v>
      </c>
      <c r="W268" s="53"/>
      <c r="X268" s="53">
        <f>+SUMIFS(postings!$T:$T,postings!$C:$C,'pl-data'!X$2,postings!$D:$D,'pl-data'!X$3,postings!$I:$I,'pl-data'!$A268)-SUMIFS(postings!$W:$W,postings!$C:$C,'pl-data'!X$2,postings!$D:$D,'pl-data'!X$3,postings!$M:$M,'pl-data'!$A268)</f>
        <v>0</v>
      </c>
      <c r="Y268" s="53">
        <f>+SUMIFS(postings!$T:$T,postings!$C:$C,'pl-data'!Y$2,postings!$D:$D,'pl-data'!Y$3,postings!$I:$I,'pl-data'!$A268)-SUMIFS(postings!$W:$W,postings!$C:$C,'pl-data'!Y$2,postings!$D:$D,'pl-data'!Y$3,postings!$M:$M,'pl-data'!$A268)</f>
        <v>0</v>
      </c>
      <c r="Z268" s="53">
        <f>+SUMIFS(postings!$T:$T,postings!$C:$C,'pl-data'!Z$2,postings!$D:$D,'pl-data'!Z$3,postings!$I:$I,'pl-data'!$A268)-SUMIFS(postings!$W:$W,postings!$C:$C,'pl-data'!Z$2,postings!$D:$D,'pl-data'!Z$3,postings!$M:$M,'pl-data'!$A268)</f>
        <v>0</v>
      </c>
      <c r="AA268" s="53">
        <f>+SUMIFS(postings!$T:$T,postings!$C:$C,'pl-data'!AA$2,postings!$D:$D,'pl-data'!AA$3,postings!$I:$I,'pl-data'!$A268)-SUMIFS(postings!$W:$W,postings!$C:$C,'pl-data'!AA$2,postings!$D:$D,'pl-data'!AA$3,postings!$M:$M,'pl-data'!$A268)</f>
        <v>0</v>
      </c>
      <c r="AB268" s="53">
        <f>+SUMIFS(postings!$T:$T,postings!$C:$C,'pl-data'!AB$2,postings!$D:$D,'pl-data'!AB$3,postings!$I:$I,'pl-data'!$A268)-SUMIFS(postings!$W:$W,postings!$C:$C,'pl-data'!AB$2,postings!$D:$D,'pl-data'!AB$3,postings!$M:$M,'pl-data'!$A268)</f>
        <v>0</v>
      </c>
      <c r="AC268" s="53">
        <f>+SUMIFS(postings!$T:$T,postings!$C:$C,'pl-data'!AC$2,postings!$D:$D,'pl-data'!AC$3,postings!$I:$I,'pl-data'!$A268)-SUMIFS(postings!$W:$W,postings!$C:$C,'pl-data'!AC$2,postings!$D:$D,'pl-data'!AC$3,postings!$M:$M,'pl-data'!$A268)</f>
        <v>0</v>
      </c>
      <c r="AD268" s="53">
        <f>+SUMIFS(postings!$T:$T,postings!$C:$C,'pl-data'!AD$2,postings!$D:$D,'pl-data'!AD$3,postings!$I:$I,'pl-data'!$A268)-SUMIFS(postings!$W:$W,postings!$C:$C,'pl-data'!AD$2,postings!$D:$D,'pl-data'!AD$3,postings!$M:$M,'pl-data'!$A268)</f>
        <v>0</v>
      </c>
      <c r="AE268" s="53">
        <f>+SUMIFS(postings!$T:$T,postings!$C:$C,'pl-data'!AE$2,postings!$D:$D,'pl-data'!AE$3,postings!$I:$I,'pl-data'!$A268)-SUMIFS(postings!$W:$W,postings!$C:$C,'pl-data'!AE$2,postings!$D:$D,'pl-data'!AE$3,postings!$M:$M,'pl-data'!$A268)</f>
        <v>0</v>
      </c>
      <c r="AF268" s="53">
        <f>+SUMIFS(postings!$T:$T,postings!$C:$C,'pl-data'!AF$2,postings!$D:$D,'pl-data'!AF$3,postings!$I:$I,'pl-data'!$A268)-SUMIFS(postings!$W:$W,postings!$C:$C,'pl-data'!AF$2,postings!$D:$D,'pl-data'!AF$3,postings!$M:$M,'pl-data'!$A268)</f>
        <v>0</v>
      </c>
      <c r="AG268" s="53">
        <f>+SUMIFS(postings!$T:$T,postings!$C:$C,'pl-data'!AG$2,postings!$D:$D,'pl-data'!AG$3,postings!$I:$I,'pl-data'!$A268)-SUMIFS(postings!$W:$W,postings!$C:$C,'pl-data'!AG$2,postings!$D:$D,'pl-data'!AG$3,postings!$M:$M,'pl-data'!$A268)</f>
        <v>0</v>
      </c>
      <c r="AH268" s="53">
        <f>+SUMIFS(postings!$T:$T,postings!$C:$C,'pl-data'!AH$2,postings!$D:$D,'pl-data'!AH$3,postings!$I:$I,'pl-data'!$A268)-SUMIFS(postings!$W:$W,postings!$C:$C,'pl-data'!AH$2,postings!$D:$D,'pl-data'!AH$3,postings!$M:$M,'pl-data'!$A268)</f>
        <v>0</v>
      </c>
      <c r="AI268" s="53">
        <f>+SUMIFS(postings!$T:$T,postings!$C:$C,'pl-data'!AI$2,postings!$D:$D,'pl-data'!AI$3,postings!$I:$I,'pl-data'!$A268)-SUMIFS(postings!$W:$W,postings!$C:$C,'pl-data'!AI$2,postings!$D:$D,'pl-data'!AI$3,postings!$M:$M,'pl-data'!$A268)</f>
        <v>0</v>
      </c>
      <c r="AJ268" s="53">
        <f>+SUM(X268:INDEX(X268:AI268,1,Settings!$C$4))</f>
        <v>0</v>
      </c>
      <c r="AK268" s="53">
        <f t="shared" si="127"/>
        <v>0</v>
      </c>
      <c r="AL268" s="53"/>
      <c r="AM268" s="53">
        <f t="shared" si="128"/>
        <v>0</v>
      </c>
      <c r="AN268" s="53">
        <f t="shared" si="129"/>
        <v>0</v>
      </c>
      <c r="AO268" s="53">
        <f t="shared" si="130"/>
        <v>0</v>
      </c>
      <c r="AP268" s="53">
        <f t="shared" si="131"/>
        <v>0</v>
      </c>
      <c r="AQ268" s="53">
        <f t="shared" si="132"/>
        <v>0</v>
      </c>
      <c r="AR268" s="53">
        <f t="shared" si="133"/>
        <v>0</v>
      </c>
      <c r="AS268" s="53">
        <f t="shared" si="134"/>
        <v>0</v>
      </c>
      <c r="AT268" s="53">
        <f t="shared" si="135"/>
        <v>0</v>
      </c>
      <c r="AU268" s="53">
        <f t="shared" si="136"/>
        <v>0</v>
      </c>
      <c r="AV268" s="53">
        <f t="shared" si="137"/>
        <v>0</v>
      </c>
      <c r="AW268" s="53">
        <f t="shared" si="138"/>
        <v>0</v>
      </c>
      <c r="AX268" s="53">
        <f t="shared" si="139"/>
        <v>0</v>
      </c>
      <c r="AY268" s="53">
        <f>+SUM(AM268:INDEX(AM268:AX268,1,Settings!$C$4))</f>
        <v>0</v>
      </c>
      <c r="AZ268" s="53">
        <f t="shared" si="140"/>
        <v>0</v>
      </c>
      <c r="BA268" s="53"/>
      <c r="BB268" s="53">
        <f t="shared" si="141"/>
        <v>0</v>
      </c>
      <c r="BC268" s="53">
        <f t="shared" si="142"/>
        <v>0</v>
      </c>
      <c r="BD268" s="53">
        <f t="shared" si="143"/>
        <v>0</v>
      </c>
      <c r="BE268" s="53">
        <f t="shared" si="144"/>
        <v>0</v>
      </c>
      <c r="BF268" s="53">
        <f t="shared" si="145"/>
        <v>0</v>
      </c>
      <c r="BG268" s="53">
        <f t="shared" si="146"/>
        <v>0</v>
      </c>
      <c r="BH268" s="53">
        <f t="shared" si="147"/>
        <v>0</v>
      </c>
      <c r="BI268" s="53">
        <f t="shared" si="148"/>
        <v>0</v>
      </c>
      <c r="BJ268" s="53">
        <f t="shared" si="149"/>
        <v>0</v>
      </c>
      <c r="BK268" s="53">
        <f t="shared" si="150"/>
        <v>0</v>
      </c>
      <c r="BL268" s="53">
        <f t="shared" si="151"/>
        <v>0</v>
      </c>
      <c r="BM268" s="53">
        <f t="shared" si="152"/>
        <v>0</v>
      </c>
      <c r="BN268" s="53">
        <f t="shared" si="153"/>
        <v>0</v>
      </c>
      <c r="BO268" s="53"/>
      <c r="BP268" s="53">
        <f t="shared" si="154"/>
        <v>0</v>
      </c>
      <c r="BQ268" s="53"/>
      <c r="BR268" s="53">
        <f t="shared" si="155"/>
        <v>0</v>
      </c>
    </row>
    <row r="269" spans="1:70" x14ac:dyDescent="0.2">
      <c r="A269" s="6">
        <v>3738</v>
      </c>
      <c r="B269" s="6" t="str">
        <f>+VLOOKUP(A269,masterfile!B:C,2,FALSE)</f>
        <v>Erhaltene Skonti Einkauf RHB 19% Vorst.</v>
      </c>
      <c r="D269" s="53">
        <f>+SUMIF('[1]2017'!$A:$A,$A269,'[1]2017'!$C:$C)-SUMIF('[1]2017'!$E:$E,$A269,'[1]2017'!$G:$G)</f>
        <v>0</v>
      </c>
      <c r="E269" s="53">
        <f>+SUMIF('[1]2018'!$A:$A,$A269,'[1]2018'!$C:$C)-SUMIF('[1]2018'!$E:$E,$A269,'[1]2018'!$G:$G)</f>
        <v>0</v>
      </c>
      <c r="F269" s="53">
        <f>+SUMIF('[1]2019'!$A:$A,$A269,'[1]2019'!$C:$C)-SUMIF('[1]2019'!$E:$E,$A269,'[1]2019'!$G:$G)</f>
        <v>0</v>
      </c>
      <c r="G269" s="53">
        <f>+SUMIF('[1]2020'!$A:$A,$A269,'[1]2020'!$C:$C)-SUMIF('[1]2020'!$E:$E,$A269,'[1]2020'!$G:$G)</f>
        <v>0</v>
      </c>
      <c r="H269" s="53"/>
      <c r="I269" s="53">
        <f>+(+SUMIF('[1]2021'!$A:$A,$A269,'[1]2021'!$C:$C)-SUMIF('[1]2021'!$E:$E,$A269,'[1]2021'!$G:$G))/12</f>
        <v>0</v>
      </c>
      <c r="J269" s="53">
        <f>+(+SUMIF('[1]2021'!$A:$A,$A269,'[1]2021'!$C:$C)-SUMIF('[1]2021'!$E:$E,$A269,'[1]2021'!$G:$G))/12</f>
        <v>0</v>
      </c>
      <c r="K269" s="53">
        <f>+(+SUMIF('[1]2021'!$A:$A,$A269,'[1]2021'!$C:$C)-SUMIF('[1]2021'!$E:$E,$A269,'[1]2021'!$G:$G))/12</f>
        <v>0</v>
      </c>
      <c r="L269" s="53">
        <f>+(+SUMIF('[1]2021'!$A:$A,$A269,'[1]2021'!$C:$C)-SUMIF('[1]2021'!$E:$E,$A269,'[1]2021'!$G:$G))/12</f>
        <v>0</v>
      </c>
      <c r="M269" s="53">
        <f>+(+SUMIF('[1]2021'!$A:$A,$A269,'[1]2021'!$C:$C)-SUMIF('[1]2021'!$E:$E,$A269,'[1]2021'!$G:$G))/12</f>
        <v>0</v>
      </c>
      <c r="N269" s="53">
        <f>+(+SUMIF('[1]2021'!$A:$A,$A269,'[1]2021'!$C:$C)-SUMIF('[1]2021'!$E:$E,$A269,'[1]2021'!$G:$G))/12</f>
        <v>0</v>
      </c>
      <c r="O269" s="53">
        <f>+(+SUMIF('[1]2021'!$A:$A,$A269,'[1]2021'!$C:$C)-SUMIF('[1]2021'!$E:$E,$A269,'[1]2021'!$G:$G))/12</f>
        <v>0</v>
      </c>
      <c r="P269" s="53">
        <f>+(+SUMIF('[1]2021'!$A:$A,$A269,'[1]2021'!$C:$C)-SUMIF('[1]2021'!$E:$E,$A269,'[1]2021'!$G:$G))/12</f>
        <v>0</v>
      </c>
      <c r="Q269" s="53">
        <f>+(+SUMIF('[1]2021'!$A:$A,$A269,'[1]2021'!$C:$C)-SUMIF('[1]2021'!$E:$E,$A269,'[1]2021'!$G:$G))/12</f>
        <v>0</v>
      </c>
      <c r="R269" s="53">
        <f>+(+SUMIF('[1]2021'!$A:$A,$A269,'[1]2021'!$C:$C)-SUMIF('[1]2021'!$E:$E,$A269,'[1]2021'!$G:$G))/12</f>
        <v>0</v>
      </c>
      <c r="S269" s="53">
        <f>+(+SUMIF('[1]2021'!$A:$A,$A269,'[1]2021'!$C:$C)-SUMIF('[1]2021'!$E:$E,$A269,'[1]2021'!$G:$G))/12</f>
        <v>0</v>
      </c>
      <c r="T269" s="53">
        <f>+(+SUMIF('[1]2021'!$A:$A,$A269,'[1]2021'!$C:$C)-SUMIF('[1]2021'!$E:$E,$A269,'[1]2021'!$G:$G))/12</f>
        <v>0</v>
      </c>
      <c r="U269" s="53">
        <f>+SUM(I269:INDEX(I269:T269,1,Settings!$C$4))</f>
        <v>0</v>
      </c>
      <c r="V269" s="53">
        <f t="shared" si="126"/>
        <v>0</v>
      </c>
      <c r="W269" s="53"/>
      <c r="X269" s="53">
        <f>+SUMIFS(postings!$T:$T,postings!$C:$C,'pl-data'!X$2,postings!$D:$D,'pl-data'!X$3,postings!$I:$I,'pl-data'!$A269)-SUMIFS(postings!$W:$W,postings!$C:$C,'pl-data'!X$2,postings!$D:$D,'pl-data'!X$3,postings!$M:$M,'pl-data'!$A269)</f>
        <v>0</v>
      </c>
      <c r="Y269" s="53">
        <f>+SUMIFS(postings!$T:$T,postings!$C:$C,'pl-data'!Y$2,postings!$D:$D,'pl-data'!Y$3,postings!$I:$I,'pl-data'!$A269)-SUMIFS(postings!$W:$W,postings!$C:$C,'pl-data'!Y$2,postings!$D:$D,'pl-data'!Y$3,postings!$M:$M,'pl-data'!$A269)</f>
        <v>0</v>
      </c>
      <c r="Z269" s="53">
        <f>+SUMIFS(postings!$T:$T,postings!$C:$C,'pl-data'!Z$2,postings!$D:$D,'pl-data'!Z$3,postings!$I:$I,'pl-data'!$A269)-SUMIFS(postings!$W:$W,postings!$C:$C,'pl-data'!Z$2,postings!$D:$D,'pl-data'!Z$3,postings!$M:$M,'pl-data'!$A269)</f>
        <v>0</v>
      </c>
      <c r="AA269" s="53">
        <f>+SUMIFS(postings!$T:$T,postings!$C:$C,'pl-data'!AA$2,postings!$D:$D,'pl-data'!AA$3,postings!$I:$I,'pl-data'!$A269)-SUMIFS(postings!$W:$W,postings!$C:$C,'pl-data'!AA$2,postings!$D:$D,'pl-data'!AA$3,postings!$M:$M,'pl-data'!$A269)</f>
        <v>0</v>
      </c>
      <c r="AB269" s="53">
        <f>+SUMIFS(postings!$T:$T,postings!$C:$C,'pl-data'!AB$2,postings!$D:$D,'pl-data'!AB$3,postings!$I:$I,'pl-data'!$A269)-SUMIFS(postings!$W:$W,postings!$C:$C,'pl-data'!AB$2,postings!$D:$D,'pl-data'!AB$3,postings!$M:$M,'pl-data'!$A269)</f>
        <v>0</v>
      </c>
      <c r="AC269" s="53">
        <f>+SUMIFS(postings!$T:$T,postings!$C:$C,'pl-data'!AC$2,postings!$D:$D,'pl-data'!AC$3,postings!$I:$I,'pl-data'!$A269)-SUMIFS(postings!$W:$W,postings!$C:$C,'pl-data'!AC$2,postings!$D:$D,'pl-data'!AC$3,postings!$M:$M,'pl-data'!$A269)</f>
        <v>0</v>
      </c>
      <c r="AD269" s="53">
        <f>+SUMIFS(postings!$T:$T,postings!$C:$C,'pl-data'!AD$2,postings!$D:$D,'pl-data'!AD$3,postings!$I:$I,'pl-data'!$A269)-SUMIFS(postings!$W:$W,postings!$C:$C,'pl-data'!AD$2,postings!$D:$D,'pl-data'!AD$3,postings!$M:$M,'pl-data'!$A269)</f>
        <v>0</v>
      </c>
      <c r="AE269" s="53">
        <f>+SUMIFS(postings!$T:$T,postings!$C:$C,'pl-data'!AE$2,postings!$D:$D,'pl-data'!AE$3,postings!$I:$I,'pl-data'!$A269)-SUMIFS(postings!$W:$W,postings!$C:$C,'pl-data'!AE$2,postings!$D:$D,'pl-data'!AE$3,postings!$M:$M,'pl-data'!$A269)</f>
        <v>0</v>
      </c>
      <c r="AF269" s="53">
        <f>+SUMIFS(postings!$T:$T,postings!$C:$C,'pl-data'!AF$2,postings!$D:$D,'pl-data'!AF$3,postings!$I:$I,'pl-data'!$A269)-SUMIFS(postings!$W:$W,postings!$C:$C,'pl-data'!AF$2,postings!$D:$D,'pl-data'!AF$3,postings!$M:$M,'pl-data'!$A269)</f>
        <v>0</v>
      </c>
      <c r="AG269" s="53">
        <f>+SUMIFS(postings!$T:$T,postings!$C:$C,'pl-data'!AG$2,postings!$D:$D,'pl-data'!AG$3,postings!$I:$I,'pl-data'!$A269)-SUMIFS(postings!$W:$W,postings!$C:$C,'pl-data'!AG$2,postings!$D:$D,'pl-data'!AG$3,postings!$M:$M,'pl-data'!$A269)</f>
        <v>0</v>
      </c>
      <c r="AH269" s="53">
        <f>+SUMIFS(postings!$T:$T,postings!$C:$C,'pl-data'!AH$2,postings!$D:$D,'pl-data'!AH$3,postings!$I:$I,'pl-data'!$A269)-SUMIFS(postings!$W:$W,postings!$C:$C,'pl-data'!AH$2,postings!$D:$D,'pl-data'!AH$3,postings!$M:$M,'pl-data'!$A269)</f>
        <v>0</v>
      </c>
      <c r="AI269" s="53">
        <f>+SUMIFS(postings!$T:$T,postings!$C:$C,'pl-data'!AI$2,postings!$D:$D,'pl-data'!AI$3,postings!$I:$I,'pl-data'!$A269)-SUMIFS(postings!$W:$W,postings!$C:$C,'pl-data'!AI$2,postings!$D:$D,'pl-data'!AI$3,postings!$M:$M,'pl-data'!$A269)</f>
        <v>0</v>
      </c>
      <c r="AJ269" s="53">
        <f>+SUM(X269:INDEX(X269:AI269,1,Settings!$C$4))</f>
        <v>0</v>
      </c>
      <c r="AK269" s="53">
        <f t="shared" si="127"/>
        <v>0</v>
      </c>
      <c r="AL269" s="53"/>
      <c r="AM269" s="53">
        <f t="shared" si="128"/>
        <v>0</v>
      </c>
      <c r="AN269" s="53">
        <f t="shared" si="129"/>
        <v>0</v>
      </c>
      <c r="AO269" s="53">
        <f t="shared" si="130"/>
        <v>0</v>
      </c>
      <c r="AP269" s="53">
        <f t="shared" si="131"/>
        <v>0</v>
      </c>
      <c r="AQ269" s="53">
        <f t="shared" si="132"/>
        <v>0</v>
      </c>
      <c r="AR269" s="53">
        <f t="shared" si="133"/>
        <v>0</v>
      </c>
      <c r="AS269" s="53">
        <f t="shared" si="134"/>
        <v>0</v>
      </c>
      <c r="AT269" s="53">
        <f t="shared" si="135"/>
        <v>0</v>
      </c>
      <c r="AU269" s="53">
        <f t="shared" si="136"/>
        <v>0</v>
      </c>
      <c r="AV269" s="53">
        <f t="shared" si="137"/>
        <v>0</v>
      </c>
      <c r="AW269" s="53">
        <f t="shared" si="138"/>
        <v>0</v>
      </c>
      <c r="AX269" s="53">
        <f t="shared" si="139"/>
        <v>0</v>
      </c>
      <c r="AY269" s="53">
        <f>+SUM(AM269:INDEX(AM269:AX269,1,Settings!$C$4))</f>
        <v>0</v>
      </c>
      <c r="AZ269" s="53">
        <f t="shared" si="140"/>
        <v>0</v>
      </c>
      <c r="BA269" s="53"/>
      <c r="BB269" s="53">
        <f t="shared" si="141"/>
        <v>0</v>
      </c>
      <c r="BC269" s="53">
        <f t="shared" si="142"/>
        <v>0</v>
      </c>
      <c r="BD269" s="53">
        <f t="shared" si="143"/>
        <v>0</v>
      </c>
      <c r="BE269" s="53">
        <f t="shared" si="144"/>
        <v>0</v>
      </c>
      <c r="BF269" s="53">
        <f t="shared" si="145"/>
        <v>0</v>
      </c>
      <c r="BG269" s="53">
        <f t="shared" si="146"/>
        <v>0</v>
      </c>
      <c r="BH269" s="53">
        <f t="shared" si="147"/>
        <v>0</v>
      </c>
      <c r="BI269" s="53">
        <f t="shared" si="148"/>
        <v>0</v>
      </c>
      <c r="BJ269" s="53">
        <f t="shared" si="149"/>
        <v>0</v>
      </c>
      <c r="BK269" s="53">
        <f t="shared" si="150"/>
        <v>0</v>
      </c>
      <c r="BL269" s="53">
        <f t="shared" si="151"/>
        <v>0</v>
      </c>
      <c r="BM269" s="53">
        <f t="shared" si="152"/>
        <v>0</v>
      </c>
      <c r="BN269" s="53">
        <f t="shared" si="153"/>
        <v>0</v>
      </c>
      <c r="BO269" s="53"/>
      <c r="BP269" s="53">
        <f t="shared" si="154"/>
        <v>0</v>
      </c>
      <c r="BQ269" s="53"/>
      <c r="BR269" s="53">
        <f t="shared" si="155"/>
        <v>0</v>
      </c>
    </row>
    <row r="270" spans="1:70" x14ac:dyDescent="0.2">
      <c r="A270" s="6">
        <v>3739</v>
      </c>
      <c r="B270" s="6" t="str">
        <f>+VLOOKUP(A270,masterfile!B:C,2,FALSE)</f>
        <v>Erhaltene Skonti Einkauf RHB 16% Vorst.</v>
      </c>
      <c r="D270" s="53">
        <f>+SUMIF('[1]2017'!$A:$A,$A270,'[1]2017'!$C:$C)-SUMIF('[1]2017'!$E:$E,$A270,'[1]2017'!$G:$G)</f>
        <v>0</v>
      </c>
      <c r="E270" s="53">
        <f>+SUMIF('[1]2018'!$A:$A,$A270,'[1]2018'!$C:$C)-SUMIF('[1]2018'!$E:$E,$A270,'[1]2018'!$G:$G)</f>
        <v>0</v>
      </c>
      <c r="F270" s="53">
        <f>+SUMIF('[1]2019'!$A:$A,$A270,'[1]2019'!$C:$C)-SUMIF('[1]2019'!$E:$E,$A270,'[1]2019'!$G:$G)</f>
        <v>0</v>
      </c>
      <c r="G270" s="53">
        <f>+SUMIF('[1]2020'!$A:$A,$A270,'[1]2020'!$C:$C)-SUMIF('[1]2020'!$E:$E,$A270,'[1]2020'!$G:$G)</f>
        <v>0</v>
      </c>
      <c r="H270" s="53"/>
      <c r="I270" s="53">
        <f>+(+SUMIF('[1]2021'!$A:$A,$A270,'[1]2021'!$C:$C)-SUMIF('[1]2021'!$E:$E,$A270,'[1]2021'!$G:$G))/12</f>
        <v>0</v>
      </c>
      <c r="J270" s="53">
        <f>+(+SUMIF('[1]2021'!$A:$A,$A270,'[1]2021'!$C:$C)-SUMIF('[1]2021'!$E:$E,$A270,'[1]2021'!$G:$G))/12</f>
        <v>0</v>
      </c>
      <c r="K270" s="53">
        <f>+(+SUMIF('[1]2021'!$A:$A,$A270,'[1]2021'!$C:$C)-SUMIF('[1]2021'!$E:$E,$A270,'[1]2021'!$G:$G))/12</f>
        <v>0</v>
      </c>
      <c r="L270" s="53">
        <f>+(+SUMIF('[1]2021'!$A:$A,$A270,'[1]2021'!$C:$C)-SUMIF('[1]2021'!$E:$E,$A270,'[1]2021'!$G:$G))/12</f>
        <v>0</v>
      </c>
      <c r="M270" s="53">
        <f>+(+SUMIF('[1]2021'!$A:$A,$A270,'[1]2021'!$C:$C)-SUMIF('[1]2021'!$E:$E,$A270,'[1]2021'!$G:$G))/12</f>
        <v>0</v>
      </c>
      <c r="N270" s="53">
        <f>+(+SUMIF('[1]2021'!$A:$A,$A270,'[1]2021'!$C:$C)-SUMIF('[1]2021'!$E:$E,$A270,'[1]2021'!$G:$G))/12</f>
        <v>0</v>
      </c>
      <c r="O270" s="53">
        <f>+(+SUMIF('[1]2021'!$A:$A,$A270,'[1]2021'!$C:$C)-SUMIF('[1]2021'!$E:$E,$A270,'[1]2021'!$G:$G))/12</f>
        <v>0</v>
      </c>
      <c r="P270" s="53">
        <f>+(+SUMIF('[1]2021'!$A:$A,$A270,'[1]2021'!$C:$C)-SUMIF('[1]2021'!$E:$E,$A270,'[1]2021'!$G:$G))/12</f>
        <v>0</v>
      </c>
      <c r="Q270" s="53">
        <f>+(+SUMIF('[1]2021'!$A:$A,$A270,'[1]2021'!$C:$C)-SUMIF('[1]2021'!$E:$E,$A270,'[1]2021'!$G:$G))/12</f>
        <v>0</v>
      </c>
      <c r="R270" s="53">
        <f>+(+SUMIF('[1]2021'!$A:$A,$A270,'[1]2021'!$C:$C)-SUMIF('[1]2021'!$E:$E,$A270,'[1]2021'!$G:$G))/12</f>
        <v>0</v>
      </c>
      <c r="S270" s="53">
        <f>+(+SUMIF('[1]2021'!$A:$A,$A270,'[1]2021'!$C:$C)-SUMIF('[1]2021'!$E:$E,$A270,'[1]2021'!$G:$G))/12</f>
        <v>0</v>
      </c>
      <c r="T270" s="53">
        <f>+(+SUMIF('[1]2021'!$A:$A,$A270,'[1]2021'!$C:$C)-SUMIF('[1]2021'!$E:$E,$A270,'[1]2021'!$G:$G))/12</f>
        <v>0</v>
      </c>
      <c r="U270" s="53">
        <f>+SUM(I270:INDEX(I270:T270,1,Settings!$C$4))</f>
        <v>0</v>
      </c>
      <c r="V270" s="53">
        <f t="shared" si="126"/>
        <v>0</v>
      </c>
      <c r="W270" s="53"/>
      <c r="X270" s="53">
        <f>+SUMIFS(postings!$T:$T,postings!$C:$C,'pl-data'!X$2,postings!$D:$D,'pl-data'!X$3,postings!$I:$I,'pl-data'!$A270)-SUMIFS(postings!$W:$W,postings!$C:$C,'pl-data'!X$2,postings!$D:$D,'pl-data'!X$3,postings!$M:$M,'pl-data'!$A270)</f>
        <v>0</v>
      </c>
      <c r="Y270" s="53">
        <f>+SUMIFS(postings!$T:$T,postings!$C:$C,'pl-data'!Y$2,postings!$D:$D,'pl-data'!Y$3,postings!$I:$I,'pl-data'!$A270)-SUMIFS(postings!$W:$W,postings!$C:$C,'pl-data'!Y$2,postings!$D:$D,'pl-data'!Y$3,postings!$M:$M,'pl-data'!$A270)</f>
        <v>0</v>
      </c>
      <c r="Z270" s="53">
        <f>+SUMIFS(postings!$T:$T,postings!$C:$C,'pl-data'!Z$2,postings!$D:$D,'pl-data'!Z$3,postings!$I:$I,'pl-data'!$A270)-SUMIFS(postings!$W:$W,postings!$C:$C,'pl-data'!Z$2,postings!$D:$D,'pl-data'!Z$3,postings!$M:$M,'pl-data'!$A270)</f>
        <v>0</v>
      </c>
      <c r="AA270" s="53">
        <f>+SUMIFS(postings!$T:$T,postings!$C:$C,'pl-data'!AA$2,postings!$D:$D,'pl-data'!AA$3,postings!$I:$I,'pl-data'!$A270)-SUMIFS(postings!$W:$W,postings!$C:$C,'pl-data'!AA$2,postings!$D:$D,'pl-data'!AA$3,postings!$M:$M,'pl-data'!$A270)</f>
        <v>0</v>
      </c>
      <c r="AB270" s="53">
        <f>+SUMIFS(postings!$T:$T,postings!$C:$C,'pl-data'!AB$2,postings!$D:$D,'pl-data'!AB$3,postings!$I:$I,'pl-data'!$A270)-SUMIFS(postings!$W:$W,postings!$C:$C,'pl-data'!AB$2,postings!$D:$D,'pl-data'!AB$3,postings!$M:$M,'pl-data'!$A270)</f>
        <v>0</v>
      </c>
      <c r="AC270" s="53">
        <f>+SUMIFS(postings!$T:$T,postings!$C:$C,'pl-data'!AC$2,postings!$D:$D,'pl-data'!AC$3,postings!$I:$I,'pl-data'!$A270)-SUMIFS(postings!$W:$W,postings!$C:$C,'pl-data'!AC$2,postings!$D:$D,'pl-data'!AC$3,postings!$M:$M,'pl-data'!$A270)</f>
        <v>0</v>
      </c>
      <c r="AD270" s="53">
        <f>+SUMIFS(postings!$T:$T,postings!$C:$C,'pl-data'!AD$2,postings!$D:$D,'pl-data'!AD$3,postings!$I:$I,'pl-data'!$A270)-SUMIFS(postings!$W:$W,postings!$C:$C,'pl-data'!AD$2,postings!$D:$D,'pl-data'!AD$3,postings!$M:$M,'pl-data'!$A270)</f>
        <v>0</v>
      </c>
      <c r="AE270" s="53">
        <f>+SUMIFS(postings!$T:$T,postings!$C:$C,'pl-data'!AE$2,postings!$D:$D,'pl-data'!AE$3,postings!$I:$I,'pl-data'!$A270)-SUMIFS(postings!$W:$W,postings!$C:$C,'pl-data'!AE$2,postings!$D:$D,'pl-data'!AE$3,postings!$M:$M,'pl-data'!$A270)</f>
        <v>0</v>
      </c>
      <c r="AF270" s="53">
        <f>+SUMIFS(postings!$T:$T,postings!$C:$C,'pl-data'!AF$2,postings!$D:$D,'pl-data'!AF$3,postings!$I:$I,'pl-data'!$A270)-SUMIFS(postings!$W:$W,postings!$C:$C,'pl-data'!AF$2,postings!$D:$D,'pl-data'!AF$3,postings!$M:$M,'pl-data'!$A270)</f>
        <v>0</v>
      </c>
      <c r="AG270" s="53">
        <f>+SUMIFS(postings!$T:$T,postings!$C:$C,'pl-data'!AG$2,postings!$D:$D,'pl-data'!AG$3,postings!$I:$I,'pl-data'!$A270)-SUMIFS(postings!$W:$W,postings!$C:$C,'pl-data'!AG$2,postings!$D:$D,'pl-data'!AG$3,postings!$M:$M,'pl-data'!$A270)</f>
        <v>0</v>
      </c>
      <c r="AH270" s="53">
        <f>+SUMIFS(postings!$T:$T,postings!$C:$C,'pl-data'!AH$2,postings!$D:$D,'pl-data'!AH$3,postings!$I:$I,'pl-data'!$A270)-SUMIFS(postings!$W:$W,postings!$C:$C,'pl-data'!AH$2,postings!$D:$D,'pl-data'!AH$3,postings!$M:$M,'pl-data'!$A270)</f>
        <v>0</v>
      </c>
      <c r="AI270" s="53">
        <f>+SUMIFS(postings!$T:$T,postings!$C:$C,'pl-data'!AI$2,postings!$D:$D,'pl-data'!AI$3,postings!$I:$I,'pl-data'!$A270)-SUMIFS(postings!$W:$W,postings!$C:$C,'pl-data'!AI$2,postings!$D:$D,'pl-data'!AI$3,postings!$M:$M,'pl-data'!$A270)</f>
        <v>0</v>
      </c>
      <c r="AJ270" s="53">
        <f>+SUM(X270:INDEX(X270:AI270,1,Settings!$C$4))</f>
        <v>0</v>
      </c>
      <c r="AK270" s="53">
        <f t="shared" si="127"/>
        <v>0</v>
      </c>
      <c r="AL270" s="53"/>
      <c r="AM270" s="53">
        <f t="shared" si="128"/>
        <v>0</v>
      </c>
      <c r="AN270" s="53">
        <f t="shared" si="129"/>
        <v>0</v>
      </c>
      <c r="AO270" s="53">
        <f t="shared" si="130"/>
        <v>0</v>
      </c>
      <c r="AP270" s="53">
        <f t="shared" si="131"/>
        <v>0</v>
      </c>
      <c r="AQ270" s="53">
        <f t="shared" si="132"/>
        <v>0</v>
      </c>
      <c r="AR270" s="53">
        <f t="shared" si="133"/>
        <v>0</v>
      </c>
      <c r="AS270" s="53">
        <f t="shared" si="134"/>
        <v>0</v>
      </c>
      <c r="AT270" s="53">
        <f t="shared" si="135"/>
        <v>0</v>
      </c>
      <c r="AU270" s="53">
        <f t="shared" si="136"/>
        <v>0</v>
      </c>
      <c r="AV270" s="53">
        <f t="shared" si="137"/>
        <v>0</v>
      </c>
      <c r="AW270" s="53">
        <f t="shared" si="138"/>
        <v>0</v>
      </c>
      <c r="AX270" s="53">
        <f t="shared" si="139"/>
        <v>0</v>
      </c>
      <c r="AY270" s="53">
        <f>+SUM(AM270:INDEX(AM270:AX270,1,Settings!$C$4))</f>
        <v>0</v>
      </c>
      <c r="AZ270" s="53">
        <f t="shared" si="140"/>
        <v>0</v>
      </c>
      <c r="BA270" s="53"/>
      <c r="BB270" s="53">
        <f t="shared" si="141"/>
        <v>0</v>
      </c>
      <c r="BC270" s="53">
        <f t="shared" si="142"/>
        <v>0</v>
      </c>
      <c r="BD270" s="53">
        <f t="shared" si="143"/>
        <v>0</v>
      </c>
      <c r="BE270" s="53">
        <f t="shared" si="144"/>
        <v>0</v>
      </c>
      <c r="BF270" s="53">
        <f t="shared" si="145"/>
        <v>0</v>
      </c>
      <c r="BG270" s="53">
        <f t="shared" si="146"/>
        <v>0</v>
      </c>
      <c r="BH270" s="53">
        <f t="shared" si="147"/>
        <v>0</v>
      </c>
      <c r="BI270" s="53">
        <f t="shared" si="148"/>
        <v>0</v>
      </c>
      <c r="BJ270" s="53">
        <f t="shared" si="149"/>
        <v>0</v>
      </c>
      <c r="BK270" s="53">
        <f t="shared" si="150"/>
        <v>0</v>
      </c>
      <c r="BL270" s="53">
        <f t="shared" si="151"/>
        <v>0</v>
      </c>
      <c r="BM270" s="53">
        <f t="shared" si="152"/>
        <v>0</v>
      </c>
      <c r="BN270" s="53">
        <f t="shared" si="153"/>
        <v>0</v>
      </c>
      <c r="BO270" s="53"/>
      <c r="BP270" s="53">
        <f t="shared" si="154"/>
        <v>0</v>
      </c>
      <c r="BQ270" s="53"/>
      <c r="BR270" s="53">
        <f t="shared" si="155"/>
        <v>0</v>
      </c>
    </row>
    <row r="271" spans="1:70" x14ac:dyDescent="0.2">
      <c r="A271" s="6">
        <v>3740</v>
      </c>
      <c r="B271" s="6" t="str">
        <f>+VLOOKUP(A271,masterfile!B:C,2,FALSE)</f>
        <v>Erhalt. Skonti RHB EU-Erw.16% Vorst./USt</v>
      </c>
      <c r="D271" s="53">
        <f>+SUMIF('[1]2017'!$A:$A,$A271,'[1]2017'!$C:$C)-SUMIF('[1]2017'!$E:$E,$A271,'[1]2017'!$G:$G)</f>
        <v>0</v>
      </c>
      <c r="E271" s="53">
        <f>+SUMIF('[1]2018'!$A:$A,$A271,'[1]2018'!$C:$C)-SUMIF('[1]2018'!$E:$E,$A271,'[1]2018'!$G:$G)</f>
        <v>0</v>
      </c>
      <c r="F271" s="53">
        <f>+SUMIF('[1]2019'!$A:$A,$A271,'[1]2019'!$C:$C)-SUMIF('[1]2019'!$E:$E,$A271,'[1]2019'!$G:$G)</f>
        <v>0</v>
      </c>
      <c r="G271" s="53">
        <f>+SUMIF('[1]2020'!$A:$A,$A271,'[1]2020'!$C:$C)-SUMIF('[1]2020'!$E:$E,$A271,'[1]2020'!$G:$G)</f>
        <v>0</v>
      </c>
      <c r="H271" s="53"/>
      <c r="I271" s="53">
        <f>+(+SUMIF('[1]2021'!$A:$A,$A271,'[1]2021'!$C:$C)-SUMIF('[1]2021'!$E:$E,$A271,'[1]2021'!$G:$G))/12</f>
        <v>0</v>
      </c>
      <c r="J271" s="53">
        <f>+(+SUMIF('[1]2021'!$A:$A,$A271,'[1]2021'!$C:$C)-SUMIF('[1]2021'!$E:$E,$A271,'[1]2021'!$G:$G))/12</f>
        <v>0</v>
      </c>
      <c r="K271" s="53">
        <f>+(+SUMIF('[1]2021'!$A:$A,$A271,'[1]2021'!$C:$C)-SUMIF('[1]2021'!$E:$E,$A271,'[1]2021'!$G:$G))/12</f>
        <v>0</v>
      </c>
      <c r="L271" s="53">
        <f>+(+SUMIF('[1]2021'!$A:$A,$A271,'[1]2021'!$C:$C)-SUMIF('[1]2021'!$E:$E,$A271,'[1]2021'!$G:$G))/12</f>
        <v>0</v>
      </c>
      <c r="M271" s="53">
        <f>+(+SUMIF('[1]2021'!$A:$A,$A271,'[1]2021'!$C:$C)-SUMIF('[1]2021'!$E:$E,$A271,'[1]2021'!$G:$G))/12</f>
        <v>0</v>
      </c>
      <c r="N271" s="53">
        <f>+(+SUMIF('[1]2021'!$A:$A,$A271,'[1]2021'!$C:$C)-SUMIF('[1]2021'!$E:$E,$A271,'[1]2021'!$G:$G))/12</f>
        <v>0</v>
      </c>
      <c r="O271" s="53">
        <f>+(+SUMIF('[1]2021'!$A:$A,$A271,'[1]2021'!$C:$C)-SUMIF('[1]2021'!$E:$E,$A271,'[1]2021'!$G:$G))/12</f>
        <v>0</v>
      </c>
      <c r="P271" s="53">
        <f>+(+SUMIF('[1]2021'!$A:$A,$A271,'[1]2021'!$C:$C)-SUMIF('[1]2021'!$E:$E,$A271,'[1]2021'!$G:$G))/12</f>
        <v>0</v>
      </c>
      <c r="Q271" s="53">
        <f>+(+SUMIF('[1]2021'!$A:$A,$A271,'[1]2021'!$C:$C)-SUMIF('[1]2021'!$E:$E,$A271,'[1]2021'!$G:$G))/12</f>
        <v>0</v>
      </c>
      <c r="R271" s="53">
        <f>+(+SUMIF('[1]2021'!$A:$A,$A271,'[1]2021'!$C:$C)-SUMIF('[1]2021'!$E:$E,$A271,'[1]2021'!$G:$G))/12</f>
        <v>0</v>
      </c>
      <c r="S271" s="53">
        <f>+(+SUMIF('[1]2021'!$A:$A,$A271,'[1]2021'!$C:$C)-SUMIF('[1]2021'!$E:$E,$A271,'[1]2021'!$G:$G))/12</f>
        <v>0</v>
      </c>
      <c r="T271" s="53">
        <f>+(+SUMIF('[1]2021'!$A:$A,$A271,'[1]2021'!$C:$C)-SUMIF('[1]2021'!$E:$E,$A271,'[1]2021'!$G:$G))/12</f>
        <v>0</v>
      </c>
      <c r="U271" s="53">
        <f>+SUM(I271:INDEX(I271:T271,1,Settings!$C$4))</f>
        <v>0</v>
      </c>
      <c r="V271" s="53">
        <f t="shared" si="126"/>
        <v>0</v>
      </c>
      <c r="W271" s="53"/>
      <c r="X271" s="53">
        <f>+SUMIFS(postings!$T:$T,postings!$C:$C,'pl-data'!X$2,postings!$D:$D,'pl-data'!X$3,postings!$I:$I,'pl-data'!$A271)-SUMIFS(postings!$W:$W,postings!$C:$C,'pl-data'!X$2,postings!$D:$D,'pl-data'!X$3,postings!$M:$M,'pl-data'!$A271)</f>
        <v>0</v>
      </c>
      <c r="Y271" s="53">
        <f>+SUMIFS(postings!$T:$T,postings!$C:$C,'pl-data'!Y$2,postings!$D:$D,'pl-data'!Y$3,postings!$I:$I,'pl-data'!$A271)-SUMIFS(postings!$W:$W,postings!$C:$C,'pl-data'!Y$2,postings!$D:$D,'pl-data'!Y$3,postings!$M:$M,'pl-data'!$A271)</f>
        <v>0</v>
      </c>
      <c r="Z271" s="53">
        <f>+SUMIFS(postings!$T:$T,postings!$C:$C,'pl-data'!Z$2,postings!$D:$D,'pl-data'!Z$3,postings!$I:$I,'pl-data'!$A271)-SUMIFS(postings!$W:$W,postings!$C:$C,'pl-data'!Z$2,postings!$D:$D,'pl-data'!Z$3,postings!$M:$M,'pl-data'!$A271)</f>
        <v>0</v>
      </c>
      <c r="AA271" s="53">
        <f>+SUMIFS(postings!$T:$T,postings!$C:$C,'pl-data'!AA$2,postings!$D:$D,'pl-data'!AA$3,postings!$I:$I,'pl-data'!$A271)-SUMIFS(postings!$W:$W,postings!$C:$C,'pl-data'!AA$2,postings!$D:$D,'pl-data'!AA$3,postings!$M:$M,'pl-data'!$A271)</f>
        <v>0</v>
      </c>
      <c r="AB271" s="53">
        <f>+SUMIFS(postings!$T:$T,postings!$C:$C,'pl-data'!AB$2,postings!$D:$D,'pl-data'!AB$3,postings!$I:$I,'pl-data'!$A271)-SUMIFS(postings!$W:$W,postings!$C:$C,'pl-data'!AB$2,postings!$D:$D,'pl-data'!AB$3,postings!$M:$M,'pl-data'!$A271)</f>
        <v>0</v>
      </c>
      <c r="AC271" s="53">
        <f>+SUMIFS(postings!$T:$T,postings!$C:$C,'pl-data'!AC$2,postings!$D:$D,'pl-data'!AC$3,postings!$I:$I,'pl-data'!$A271)-SUMIFS(postings!$W:$W,postings!$C:$C,'pl-data'!AC$2,postings!$D:$D,'pl-data'!AC$3,postings!$M:$M,'pl-data'!$A271)</f>
        <v>0</v>
      </c>
      <c r="AD271" s="53">
        <f>+SUMIFS(postings!$T:$T,postings!$C:$C,'pl-data'!AD$2,postings!$D:$D,'pl-data'!AD$3,postings!$I:$I,'pl-data'!$A271)-SUMIFS(postings!$W:$W,postings!$C:$C,'pl-data'!AD$2,postings!$D:$D,'pl-data'!AD$3,postings!$M:$M,'pl-data'!$A271)</f>
        <v>0</v>
      </c>
      <c r="AE271" s="53">
        <f>+SUMIFS(postings!$T:$T,postings!$C:$C,'pl-data'!AE$2,postings!$D:$D,'pl-data'!AE$3,postings!$I:$I,'pl-data'!$A271)-SUMIFS(postings!$W:$W,postings!$C:$C,'pl-data'!AE$2,postings!$D:$D,'pl-data'!AE$3,postings!$M:$M,'pl-data'!$A271)</f>
        <v>0</v>
      </c>
      <c r="AF271" s="53">
        <f>+SUMIFS(postings!$T:$T,postings!$C:$C,'pl-data'!AF$2,postings!$D:$D,'pl-data'!AF$3,postings!$I:$I,'pl-data'!$A271)-SUMIFS(postings!$W:$W,postings!$C:$C,'pl-data'!AF$2,postings!$D:$D,'pl-data'!AF$3,postings!$M:$M,'pl-data'!$A271)</f>
        <v>0</v>
      </c>
      <c r="AG271" s="53">
        <f>+SUMIFS(postings!$T:$T,postings!$C:$C,'pl-data'!AG$2,postings!$D:$D,'pl-data'!AG$3,postings!$I:$I,'pl-data'!$A271)-SUMIFS(postings!$W:$W,postings!$C:$C,'pl-data'!AG$2,postings!$D:$D,'pl-data'!AG$3,postings!$M:$M,'pl-data'!$A271)</f>
        <v>0</v>
      </c>
      <c r="AH271" s="53">
        <f>+SUMIFS(postings!$T:$T,postings!$C:$C,'pl-data'!AH$2,postings!$D:$D,'pl-data'!AH$3,postings!$I:$I,'pl-data'!$A271)-SUMIFS(postings!$W:$W,postings!$C:$C,'pl-data'!AH$2,postings!$D:$D,'pl-data'!AH$3,postings!$M:$M,'pl-data'!$A271)</f>
        <v>0</v>
      </c>
      <c r="AI271" s="53">
        <f>+SUMIFS(postings!$T:$T,postings!$C:$C,'pl-data'!AI$2,postings!$D:$D,'pl-data'!AI$3,postings!$I:$I,'pl-data'!$A271)-SUMIFS(postings!$W:$W,postings!$C:$C,'pl-data'!AI$2,postings!$D:$D,'pl-data'!AI$3,postings!$M:$M,'pl-data'!$A271)</f>
        <v>0</v>
      </c>
      <c r="AJ271" s="53">
        <f>+SUM(X271:INDEX(X271:AI271,1,Settings!$C$4))</f>
        <v>0</v>
      </c>
      <c r="AK271" s="53">
        <f t="shared" si="127"/>
        <v>0</v>
      </c>
      <c r="AL271" s="53"/>
      <c r="AM271" s="53">
        <f t="shared" si="128"/>
        <v>0</v>
      </c>
      <c r="AN271" s="53">
        <f t="shared" si="129"/>
        <v>0</v>
      </c>
      <c r="AO271" s="53">
        <f t="shared" si="130"/>
        <v>0</v>
      </c>
      <c r="AP271" s="53">
        <f t="shared" si="131"/>
        <v>0</v>
      </c>
      <c r="AQ271" s="53">
        <f t="shared" si="132"/>
        <v>0</v>
      </c>
      <c r="AR271" s="53">
        <f t="shared" si="133"/>
        <v>0</v>
      </c>
      <c r="AS271" s="53">
        <f t="shared" si="134"/>
        <v>0</v>
      </c>
      <c r="AT271" s="53">
        <f t="shared" si="135"/>
        <v>0</v>
      </c>
      <c r="AU271" s="53">
        <f t="shared" si="136"/>
        <v>0</v>
      </c>
      <c r="AV271" s="53">
        <f t="shared" si="137"/>
        <v>0</v>
      </c>
      <c r="AW271" s="53">
        <f t="shared" si="138"/>
        <v>0</v>
      </c>
      <c r="AX271" s="53">
        <f t="shared" si="139"/>
        <v>0</v>
      </c>
      <c r="AY271" s="53">
        <f>+SUM(AM271:INDEX(AM271:AX271,1,Settings!$C$4))</f>
        <v>0</v>
      </c>
      <c r="AZ271" s="53">
        <f t="shared" si="140"/>
        <v>0</v>
      </c>
      <c r="BA271" s="53"/>
      <c r="BB271" s="53">
        <f t="shared" si="141"/>
        <v>0</v>
      </c>
      <c r="BC271" s="53">
        <f t="shared" si="142"/>
        <v>0</v>
      </c>
      <c r="BD271" s="53">
        <f t="shared" si="143"/>
        <v>0</v>
      </c>
      <c r="BE271" s="53">
        <f t="shared" si="144"/>
        <v>0</v>
      </c>
      <c r="BF271" s="53">
        <f t="shared" si="145"/>
        <v>0</v>
      </c>
      <c r="BG271" s="53">
        <f t="shared" si="146"/>
        <v>0</v>
      </c>
      <c r="BH271" s="53">
        <f t="shared" si="147"/>
        <v>0</v>
      </c>
      <c r="BI271" s="53">
        <f t="shared" si="148"/>
        <v>0</v>
      </c>
      <c r="BJ271" s="53">
        <f t="shared" si="149"/>
        <v>0</v>
      </c>
      <c r="BK271" s="53">
        <f t="shared" si="150"/>
        <v>0</v>
      </c>
      <c r="BL271" s="53">
        <f t="shared" si="151"/>
        <v>0</v>
      </c>
      <c r="BM271" s="53">
        <f t="shared" si="152"/>
        <v>0</v>
      </c>
      <c r="BN271" s="53">
        <f t="shared" si="153"/>
        <v>0</v>
      </c>
      <c r="BO271" s="53"/>
      <c r="BP271" s="53">
        <f t="shared" si="154"/>
        <v>0</v>
      </c>
      <c r="BQ271" s="53"/>
      <c r="BR271" s="53">
        <f t="shared" si="155"/>
        <v>0</v>
      </c>
    </row>
    <row r="272" spans="1:70" x14ac:dyDescent="0.2">
      <c r="A272" s="6">
        <v>3741</v>
      </c>
      <c r="B272" s="6" t="str">
        <f>+VLOOKUP(A272,masterfile!B:C,2,FALSE)</f>
        <v>Erhalt. Skonti RHB EU-Erw.19% Vorst./USt</v>
      </c>
      <c r="D272" s="53">
        <f>+SUMIF('[1]2017'!$A:$A,$A272,'[1]2017'!$C:$C)-SUMIF('[1]2017'!$E:$E,$A272,'[1]2017'!$G:$G)</f>
        <v>0</v>
      </c>
      <c r="E272" s="53">
        <f>+SUMIF('[1]2018'!$A:$A,$A272,'[1]2018'!$C:$C)-SUMIF('[1]2018'!$E:$E,$A272,'[1]2018'!$G:$G)</f>
        <v>0</v>
      </c>
      <c r="F272" s="53">
        <f>+SUMIF('[1]2019'!$A:$A,$A272,'[1]2019'!$C:$C)-SUMIF('[1]2019'!$E:$E,$A272,'[1]2019'!$G:$G)</f>
        <v>0</v>
      </c>
      <c r="G272" s="53">
        <f>+SUMIF('[1]2020'!$A:$A,$A272,'[1]2020'!$C:$C)-SUMIF('[1]2020'!$E:$E,$A272,'[1]2020'!$G:$G)</f>
        <v>0</v>
      </c>
      <c r="H272" s="53"/>
      <c r="I272" s="53">
        <f>+(+SUMIF('[1]2021'!$A:$A,$A272,'[1]2021'!$C:$C)-SUMIF('[1]2021'!$E:$E,$A272,'[1]2021'!$G:$G))/12</f>
        <v>0</v>
      </c>
      <c r="J272" s="53">
        <f>+(+SUMIF('[1]2021'!$A:$A,$A272,'[1]2021'!$C:$C)-SUMIF('[1]2021'!$E:$E,$A272,'[1]2021'!$G:$G))/12</f>
        <v>0</v>
      </c>
      <c r="K272" s="53">
        <f>+(+SUMIF('[1]2021'!$A:$A,$A272,'[1]2021'!$C:$C)-SUMIF('[1]2021'!$E:$E,$A272,'[1]2021'!$G:$G))/12</f>
        <v>0</v>
      </c>
      <c r="L272" s="53">
        <f>+(+SUMIF('[1]2021'!$A:$A,$A272,'[1]2021'!$C:$C)-SUMIF('[1]2021'!$E:$E,$A272,'[1]2021'!$G:$G))/12</f>
        <v>0</v>
      </c>
      <c r="M272" s="53">
        <f>+(+SUMIF('[1]2021'!$A:$A,$A272,'[1]2021'!$C:$C)-SUMIF('[1]2021'!$E:$E,$A272,'[1]2021'!$G:$G))/12</f>
        <v>0</v>
      </c>
      <c r="N272" s="53">
        <f>+(+SUMIF('[1]2021'!$A:$A,$A272,'[1]2021'!$C:$C)-SUMIF('[1]2021'!$E:$E,$A272,'[1]2021'!$G:$G))/12</f>
        <v>0</v>
      </c>
      <c r="O272" s="53">
        <f>+(+SUMIF('[1]2021'!$A:$A,$A272,'[1]2021'!$C:$C)-SUMIF('[1]2021'!$E:$E,$A272,'[1]2021'!$G:$G))/12</f>
        <v>0</v>
      </c>
      <c r="P272" s="53">
        <f>+(+SUMIF('[1]2021'!$A:$A,$A272,'[1]2021'!$C:$C)-SUMIF('[1]2021'!$E:$E,$A272,'[1]2021'!$G:$G))/12</f>
        <v>0</v>
      </c>
      <c r="Q272" s="53">
        <f>+(+SUMIF('[1]2021'!$A:$A,$A272,'[1]2021'!$C:$C)-SUMIF('[1]2021'!$E:$E,$A272,'[1]2021'!$G:$G))/12</f>
        <v>0</v>
      </c>
      <c r="R272" s="53">
        <f>+(+SUMIF('[1]2021'!$A:$A,$A272,'[1]2021'!$C:$C)-SUMIF('[1]2021'!$E:$E,$A272,'[1]2021'!$G:$G))/12</f>
        <v>0</v>
      </c>
      <c r="S272" s="53">
        <f>+(+SUMIF('[1]2021'!$A:$A,$A272,'[1]2021'!$C:$C)-SUMIF('[1]2021'!$E:$E,$A272,'[1]2021'!$G:$G))/12</f>
        <v>0</v>
      </c>
      <c r="T272" s="53">
        <f>+(+SUMIF('[1]2021'!$A:$A,$A272,'[1]2021'!$C:$C)-SUMIF('[1]2021'!$E:$E,$A272,'[1]2021'!$G:$G))/12</f>
        <v>0</v>
      </c>
      <c r="U272" s="53">
        <f>+SUM(I272:INDEX(I272:T272,1,Settings!$C$4))</f>
        <v>0</v>
      </c>
      <c r="V272" s="53">
        <f t="shared" si="126"/>
        <v>0</v>
      </c>
      <c r="W272" s="53"/>
      <c r="X272" s="53">
        <f>+SUMIFS(postings!$T:$T,postings!$C:$C,'pl-data'!X$2,postings!$D:$D,'pl-data'!X$3,postings!$I:$I,'pl-data'!$A272)-SUMIFS(postings!$W:$W,postings!$C:$C,'pl-data'!X$2,postings!$D:$D,'pl-data'!X$3,postings!$M:$M,'pl-data'!$A272)</f>
        <v>0</v>
      </c>
      <c r="Y272" s="53">
        <f>+SUMIFS(postings!$T:$T,postings!$C:$C,'pl-data'!Y$2,postings!$D:$D,'pl-data'!Y$3,postings!$I:$I,'pl-data'!$A272)-SUMIFS(postings!$W:$W,postings!$C:$C,'pl-data'!Y$2,postings!$D:$D,'pl-data'!Y$3,postings!$M:$M,'pl-data'!$A272)</f>
        <v>0</v>
      </c>
      <c r="Z272" s="53">
        <f>+SUMIFS(postings!$T:$T,postings!$C:$C,'pl-data'!Z$2,postings!$D:$D,'pl-data'!Z$3,postings!$I:$I,'pl-data'!$A272)-SUMIFS(postings!$W:$W,postings!$C:$C,'pl-data'!Z$2,postings!$D:$D,'pl-data'!Z$3,postings!$M:$M,'pl-data'!$A272)</f>
        <v>0</v>
      </c>
      <c r="AA272" s="53">
        <f>+SUMIFS(postings!$T:$T,postings!$C:$C,'pl-data'!AA$2,postings!$D:$D,'pl-data'!AA$3,postings!$I:$I,'pl-data'!$A272)-SUMIFS(postings!$W:$W,postings!$C:$C,'pl-data'!AA$2,postings!$D:$D,'pl-data'!AA$3,postings!$M:$M,'pl-data'!$A272)</f>
        <v>0</v>
      </c>
      <c r="AB272" s="53">
        <f>+SUMIFS(postings!$T:$T,postings!$C:$C,'pl-data'!AB$2,postings!$D:$D,'pl-data'!AB$3,postings!$I:$I,'pl-data'!$A272)-SUMIFS(postings!$W:$W,postings!$C:$C,'pl-data'!AB$2,postings!$D:$D,'pl-data'!AB$3,postings!$M:$M,'pl-data'!$A272)</f>
        <v>0</v>
      </c>
      <c r="AC272" s="53">
        <f>+SUMIFS(postings!$T:$T,postings!$C:$C,'pl-data'!AC$2,postings!$D:$D,'pl-data'!AC$3,postings!$I:$I,'pl-data'!$A272)-SUMIFS(postings!$W:$W,postings!$C:$C,'pl-data'!AC$2,postings!$D:$D,'pl-data'!AC$3,postings!$M:$M,'pl-data'!$A272)</f>
        <v>0</v>
      </c>
      <c r="AD272" s="53">
        <f>+SUMIFS(postings!$T:$T,postings!$C:$C,'pl-data'!AD$2,postings!$D:$D,'pl-data'!AD$3,postings!$I:$I,'pl-data'!$A272)-SUMIFS(postings!$W:$W,postings!$C:$C,'pl-data'!AD$2,postings!$D:$D,'pl-data'!AD$3,postings!$M:$M,'pl-data'!$A272)</f>
        <v>0</v>
      </c>
      <c r="AE272" s="53">
        <f>+SUMIFS(postings!$T:$T,postings!$C:$C,'pl-data'!AE$2,postings!$D:$D,'pl-data'!AE$3,postings!$I:$I,'pl-data'!$A272)-SUMIFS(postings!$W:$W,postings!$C:$C,'pl-data'!AE$2,postings!$D:$D,'pl-data'!AE$3,postings!$M:$M,'pl-data'!$A272)</f>
        <v>0</v>
      </c>
      <c r="AF272" s="53">
        <f>+SUMIFS(postings!$T:$T,postings!$C:$C,'pl-data'!AF$2,postings!$D:$D,'pl-data'!AF$3,postings!$I:$I,'pl-data'!$A272)-SUMIFS(postings!$W:$W,postings!$C:$C,'pl-data'!AF$2,postings!$D:$D,'pl-data'!AF$3,postings!$M:$M,'pl-data'!$A272)</f>
        <v>0</v>
      </c>
      <c r="AG272" s="53">
        <f>+SUMIFS(postings!$T:$T,postings!$C:$C,'pl-data'!AG$2,postings!$D:$D,'pl-data'!AG$3,postings!$I:$I,'pl-data'!$A272)-SUMIFS(postings!$W:$W,postings!$C:$C,'pl-data'!AG$2,postings!$D:$D,'pl-data'!AG$3,postings!$M:$M,'pl-data'!$A272)</f>
        <v>0</v>
      </c>
      <c r="AH272" s="53">
        <f>+SUMIFS(postings!$T:$T,postings!$C:$C,'pl-data'!AH$2,postings!$D:$D,'pl-data'!AH$3,postings!$I:$I,'pl-data'!$A272)-SUMIFS(postings!$W:$W,postings!$C:$C,'pl-data'!AH$2,postings!$D:$D,'pl-data'!AH$3,postings!$M:$M,'pl-data'!$A272)</f>
        <v>0</v>
      </c>
      <c r="AI272" s="53">
        <f>+SUMIFS(postings!$T:$T,postings!$C:$C,'pl-data'!AI$2,postings!$D:$D,'pl-data'!AI$3,postings!$I:$I,'pl-data'!$A272)-SUMIFS(postings!$W:$W,postings!$C:$C,'pl-data'!AI$2,postings!$D:$D,'pl-data'!AI$3,postings!$M:$M,'pl-data'!$A272)</f>
        <v>0</v>
      </c>
      <c r="AJ272" s="53">
        <f>+SUM(X272:INDEX(X272:AI272,1,Settings!$C$4))</f>
        <v>0</v>
      </c>
      <c r="AK272" s="53">
        <f t="shared" si="127"/>
        <v>0</v>
      </c>
      <c r="AL272" s="53"/>
      <c r="AM272" s="53">
        <f t="shared" si="128"/>
        <v>0</v>
      </c>
      <c r="AN272" s="53">
        <f t="shared" si="129"/>
        <v>0</v>
      </c>
      <c r="AO272" s="53">
        <f t="shared" si="130"/>
        <v>0</v>
      </c>
      <c r="AP272" s="53">
        <f t="shared" si="131"/>
        <v>0</v>
      </c>
      <c r="AQ272" s="53">
        <f t="shared" si="132"/>
        <v>0</v>
      </c>
      <c r="AR272" s="53">
        <f t="shared" si="133"/>
        <v>0</v>
      </c>
      <c r="AS272" s="53">
        <f t="shared" si="134"/>
        <v>0</v>
      </c>
      <c r="AT272" s="53">
        <f t="shared" si="135"/>
        <v>0</v>
      </c>
      <c r="AU272" s="53">
        <f t="shared" si="136"/>
        <v>0</v>
      </c>
      <c r="AV272" s="53">
        <f t="shared" si="137"/>
        <v>0</v>
      </c>
      <c r="AW272" s="53">
        <f t="shared" si="138"/>
        <v>0</v>
      </c>
      <c r="AX272" s="53">
        <f t="shared" si="139"/>
        <v>0</v>
      </c>
      <c r="AY272" s="53">
        <f>+SUM(AM272:INDEX(AM272:AX272,1,Settings!$C$4))</f>
        <v>0</v>
      </c>
      <c r="AZ272" s="53">
        <f t="shared" si="140"/>
        <v>0</v>
      </c>
      <c r="BA272" s="53"/>
      <c r="BB272" s="53">
        <f t="shared" si="141"/>
        <v>0</v>
      </c>
      <c r="BC272" s="53">
        <f t="shared" si="142"/>
        <v>0</v>
      </c>
      <c r="BD272" s="53">
        <f t="shared" si="143"/>
        <v>0</v>
      </c>
      <c r="BE272" s="53">
        <f t="shared" si="144"/>
        <v>0</v>
      </c>
      <c r="BF272" s="53">
        <f t="shared" si="145"/>
        <v>0</v>
      </c>
      <c r="BG272" s="53">
        <f t="shared" si="146"/>
        <v>0</v>
      </c>
      <c r="BH272" s="53">
        <f t="shared" si="147"/>
        <v>0</v>
      </c>
      <c r="BI272" s="53">
        <f t="shared" si="148"/>
        <v>0</v>
      </c>
      <c r="BJ272" s="53">
        <f t="shared" si="149"/>
        <v>0</v>
      </c>
      <c r="BK272" s="53">
        <f t="shared" si="150"/>
        <v>0</v>
      </c>
      <c r="BL272" s="53">
        <f t="shared" si="151"/>
        <v>0</v>
      </c>
      <c r="BM272" s="53">
        <f t="shared" si="152"/>
        <v>0</v>
      </c>
      <c r="BN272" s="53">
        <f t="shared" si="153"/>
        <v>0</v>
      </c>
      <c r="BO272" s="53"/>
      <c r="BP272" s="53">
        <f t="shared" si="154"/>
        <v>0</v>
      </c>
      <c r="BQ272" s="53"/>
      <c r="BR272" s="53">
        <f t="shared" si="155"/>
        <v>0</v>
      </c>
    </row>
    <row r="273" spans="1:70" x14ac:dyDescent="0.2">
      <c r="A273" s="6">
        <v>3742</v>
      </c>
      <c r="B273" s="6" t="str">
        <f>+VLOOKUP(A273,masterfile!B:C,2,FALSE)</f>
        <v>Erhalt. Skonti RHB EU-Erw. 5% Vorst./USt</v>
      </c>
      <c r="D273" s="53">
        <f>+SUMIF('[1]2017'!$A:$A,$A273,'[1]2017'!$C:$C)-SUMIF('[1]2017'!$E:$E,$A273,'[1]2017'!$G:$G)</f>
        <v>0</v>
      </c>
      <c r="E273" s="53">
        <f>+SUMIF('[1]2018'!$A:$A,$A273,'[1]2018'!$C:$C)-SUMIF('[1]2018'!$E:$E,$A273,'[1]2018'!$G:$G)</f>
        <v>0</v>
      </c>
      <c r="F273" s="53">
        <f>+SUMIF('[1]2019'!$A:$A,$A273,'[1]2019'!$C:$C)-SUMIF('[1]2019'!$E:$E,$A273,'[1]2019'!$G:$G)</f>
        <v>0</v>
      </c>
      <c r="G273" s="53">
        <f>+SUMIF('[1]2020'!$A:$A,$A273,'[1]2020'!$C:$C)-SUMIF('[1]2020'!$E:$E,$A273,'[1]2020'!$G:$G)</f>
        <v>0</v>
      </c>
      <c r="H273" s="53"/>
      <c r="I273" s="53">
        <f>+(+SUMIF('[1]2021'!$A:$A,$A273,'[1]2021'!$C:$C)-SUMIF('[1]2021'!$E:$E,$A273,'[1]2021'!$G:$G))/12</f>
        <v>0</v>
      </c>
      <c r="J273" s="53">
        <f>+(+SUMIF('[1]2021'!$A:$A,$A273,'[1]2021'!$C:$C)-SUMIF('[1]2021'!$E:$E,$A273,'[1]2021'!$G:$G))/12</f>
        <v>0</v>
      </c>
      <c r="K273" s="53">
        <f>+(+SUMIF('[1]2021'!$A:$A,$A273,'[1]2021'!$C:$C)-SUMIF('[1]2021'!$E:$E,$A273,'[1]2021'!$G:$G))/12</f>
        <v>0</v>
      </c>
      <c r="L273" s="53">
        <f>+(+SUMIF('[1]2021'!$A:$A,$A273,'[1]2021'!$C:$C)-SUMIF('[1]2021'!$E:$E,$A273,'[1]2021'!$G:$G))/12</f>
        <v>0</v>
      </c>
      <c r="M273" s="53">
        <f>+(+SUMIF('[1]2021'!$A:$A,$A273,'[1]2021'!$C:$C)-SUMIF('[1]2021'!$E:$E,$A273,'[1]2021'!$G:$G))/12</f>
        <v>0</v>
      </c>
      <c r="N273" s="53">
        <f>+(+SUMIF('[1]2021'!$A:$A,$A273,'[1]2021'!$C:$C)-SUMIF('[1]2021'!$E:$E,$A273,'[1]2021'!$G:$G))/12</f>
        <v>0</v>
      </c>
      <c r="O273" s="53">
        <f>+(+SUMIF('[1]2021'!$A:$A,$A273,'[1]2021'!$C:$C)-SUMIF('[1]2021'!$E:$E,$A273,'[1]2021'!$G:$G))/12</f>
        <v>0</v>
      </c>
      <c r="P273" s="53">
        <f>+(+SUMIF('[1]2021'!$A:$A,$A273,'[1]2021'!$C:$C)-SUMIF('[1]2021'!$E:$E,$A273,'[1]2021'!$G:$G))/12</f>
        <v>0</v>
      </c>
      <c r="Q273" s="53">
        <f>+(+SUMIF('[1]2021'!$A:$A,$A273,'[1]2021'!$C:$C)-SUMIF('[1]2021'!$E:$E,$A273,'[1]2021'!$G:$G))/12</f>
        <v>0</v>
      </c>
      <c r="R273" s="53">
        <f>+(+SUMIF('[1]2021'!$A:$A,$A273,'[1]2021'!$C:$C)-SUMIF('[1]2021'!$E:$E,$A273,'[1]2021'!$G:$G))/12</f>
        <v>0</v>
      </c>
      <c r="S273" s="53">
        <f>+(+SUMIF('[1]2021'!$A:$A,$A273,'[1]2021'!$C:$C)-SUMIF('[1]2021'!$E:$E,$A273,'[1]2021'!$G:$G))/12</f>
        <v>0</v>
      </c>
      <c r="T273" s="53">
        <f>+(+SUMIF('[1]2021'!$A:$A,$A273,'[1]2021'!$C:$C)-SUMIF('[1]2021'!$E:$E,$A273,'[1]2021'!$G:$G))/12</f>
        <v>0</v>
      </c>
      <c r="U273" s="53">
        <f>+SUM(I273:INDEX(I273:T273,1,Settings!$C$4))</f>
        <v>0</v>
      </c>
      <c r="V273" s="53">
        <f t="shared" si="126"/>
        <v>0</v>
      </c>
      <c r="W273" s="53"/>
      <c r="X273" s="53">
        <f>+SUMIFS(postings!$T:$T,postings!$C:$C,'pl-data'!X$2,postings!$D:$D,'pl-data'!X$3,postings!$I:$I,'pl-data'!$A273)-SUMIFS(postings!$W:$W,postings!$C:$C,'pl-data'!X$2,postings!$D:$D,'pl-data'!X$3,postings!$M:$M,'pl-data'!$A273)</f>
        <v>0</v>
      </c>
      <c r="Y273" s="53">
        <f>+SUMIFS(postings!$T:$T,postings!$C:$C,'pl-data'!Y$2,postings!$D:$D,'pl-data'!Y$3,postings!$I:$I,'pl-data'!$A273)-SUMIFS(postings!$W:$W,postings!$C:$C,'pl-data'!Y$2,postings!$D:$D,'pl-data'!Y$3,postings!$M:$M,'pl-data'!$A273)</f>
        <v>0</v>
      </c>
      <c r="Z273" s="53">
        <f>+SUMIFS(postings!$T:$T,postings!$C:$C,'pl-data'!Z$2,postings!$D:$D,'pl-data'!Z$3,postings!$I:$I,'pl-data'!$A273)-SUMIFS(postings!$W:$W,postings!$C:$C,'pl-data'!Z$2,postings!$D:$D,'pl-data'!Z$3,postings!$M:$M,'pl-data'!$A273)</f>
        <v>0</v>
      </c>
      <c r="AA273" s="53">
        <f>+SUMIFS(postings!$T:$T,postings!$C:$C,'pl-data'!AA$2,postings!$D:$D,'pl-data'!AA$3,postings!$I:$I,'pl-data'!$A273)-SUMIFS(postings!$W:$W,postings!$C:$C,'pl-data'!AA$2,postings!$D:$D,'pl-data'!AA$3,postings!$M:$M,'pl-data'!$A273)</f>
        <v>0</v>
      </c>
      <c r="AB273" s="53">
        <f>+SUMIFS(postings!$T:$T,postings!$C:$C,'pl-data'!AB$2,postings!$D:$D,'pl-data'!AB$3,postings!$I:$I,'pl-data'!$A273)-SUMIFS(postings!$W:$W,postings!$C:$C,'pl-data'!AB$2,postings!$D:$D,'pl-data'!AB$3,postings!$M:$M,'pl-data'!$A273)</f>
        <v>0</v>
      </c>
      <c r="AC273" s="53">
        <f>+SUMIFS(postings!$T:$T,postings!$C:$C,'pl-data'!AC$2,postings!$D:$D,'pl-data'!AC$3,postings!$I:$I,'pl-data'!$A273)-SUMIFS(postings!$W:$W,postings!$C:$C,'pl-data'!AC$2,postings!$D:$D,'pl-data'!AC$3,postings!$M:$M,'pl-data'!$A273)</f>
        <v>0</v>
      </c>
      <c r="AD273" s="53">
        <f>+SUMIFS(postings!$T:$T,postings!$C:$C,'pl-data'!AD$2,postings!$D:$D,'pl-data'!AD$3,postings!$I:$I,'pl-data'!$A273)-SUMIFS(postings!$W:$W,postings!$C:$C,'pl-data'!AD$2,postings!$D:$D,'pl-data'!AD$3,postings!$M:$M,'pl-data'!$A273)</f>
        <v>0</v>
      </c>
      <c r="AE273" s="53">
        <f>+SUMIFS(postings!$T:$T,postings!$C:$C,'pl-data'!AE$2,postings!$D:$D,'pl-data'!AE$3,postings!$I:$I,'pl-data'!$A273)-SUMIFS(postings!$W:$W,postings!$C:$C,'pl-data'!AE$2,postings!$D:$D,'pl-data'!AE$3,postings!$M:$M,'pl-data'!$A273)</f>
        <v>0</v>
      </c>
      <c r="AF273" s="53">
        <f>+SUMIFS(postings!$T:$T,postings!$C:$C,'pl-data'!AF$2,postings!$D:$D,'pl-data'!AF$3,postings!$I:$I,'pl-data'!$A273)-SUMIFS(postings!$W:$W,postings!$C:$C,'pl-data'!AF$2,postings!$D:$D,'pl-data'!AF$3,postings!$M:$M,'pl-data'!$A273)</f>
        <v>0</v>
      </c>
      <c r="AG273" s="53">
        <f>+SUMIFS(postings!$T:$T,postings!$C:$C,'pl-data'!AG$2,postings!$D:$D,'pl-data'!AG$3,postings!$I:$I,'pl-data'!$A273)-SUMIFS(postings!$W:$W,postings!$C:$C,'pl-data'!AG$2,postings!$D:$D,'pl-data'!AG$3,postings!$M:$M,'pl-data'!$A273)</f>
        <v>0</v>
      </c>
      <c r="AH273" s="53">
        <f>+SUMIFS(postings!$T:$T,postings!$C:$C,'pl-data'!AH$2,postings!$D:$D,'pl-data'!AH$3,postings!$I:$I,'pl-data'!$A273)-SUMIFS(postings!$W:$W,postings!$C:$C,'pl-data'!AH$2,postings!$D:$D,'pl-data'!AH$3,postings!$M:$M,'pl-data'!$A273)</f>
        <v>0</v>
      </c>
      <c r="AI273" s="53">
        <f>+SUMIFS(postings!$T:$T,postings!$C:$C,'pl-data'!AI$2,postings!$D:$D,'pl-data'!AI$3,postings!$I:$I,'pl-data'!$A273)-SUMIFS(postings!$W:$W,postings!$C:$C,'pl-data'!AI$2,postings!$D:$D,'pl-data'!AI$3,postings!$M:$M,'pl-data'!$A273)</f>
        <v>0</v>
      </c>
      <c r="AJ273" s="53">
        <f>+SUM(X273:INDEX(X273:AI273,1,Settings!$C$4))</f>
        <v>0</v>
      </c>
      <c r="AK273" s="53">
        <f t="shared" si="127"/>
        <v>0</v>
      </c>
      <c r="AL273" s="53"/>
      <c r="AM273" s="53">
        <f t="shared" si="128"/>
        <v>0</v>
      </c>
      <c r="AN273" s="53">
        <f t="shared" si="129"/>
        <v>0</v>
      </c>
      <c r="AO273" s="53">
        <f t="shared" si="130"/>
        <v>0</v>
      </c>
      <c r="AP273" s="53">
        <f t="shared" si="131"/>
        <v>0</v>
      </c>
      <c r="AQ273" s="53">
        <f t="shared" si="132"/>
        <v>0</v>
      </c>
      <c r="AR273" s="53">
        <f t="shared" si="133"/>
        <v>0</v>
      </c>
      <c r="AS273" s="53">
        <f t="shared" si="134"/>
        <v>0</v>
      </c>
      <c r="AT273" s="53">
        <f t="shared" si="135"/>
        <v>0</v>
      </c>
      <c r="AU273" s="53">
        <f t="shared" si="136"/>
        <v>0</v>
      </c>
      <c r="AV273" s="53">
        <f t="shared" si="137"/>
        <v>0</v>
      </c>
      <c r="AW273" s="53">
        <f t="shared" si="138"/>
        <v>0</v>
      </c>
      <c r="AX273" s="53">
        <f t="shared" si="139"/>
        <v>0</v>
      </c>
      <c r="AY273" s="53">
        <f>+SUM(AM273:INDEX(AM273:AX273,1,Settings!$C$4))</f>
        <v>0</v>
      </c>
      <c r="AZ273" s="53">
        <f t="shared" si="140"/>
        <v>0</v>
      </c>
      <c r="BA273" s="53"/>
      <c r="BB273" s="53">
        <f t="shared" si="141"/>
        <v>0</v>
      </c>
      <c r="BC273" s="53">
        <f t="shared" si="142"/>
        <v>0</v>
      </c>
      <c r="BD273" s="53">
        <f t="shared" si="143"/>
        <v>0</v>
      </c>
      <c r="BE273" s="53">
        <f t="shared" si="144"/>
        <v>0</v>
      </c>
      <c r="BF273" s="53">
        <f t="shared" si="145"/>
        <v>0</v>
      </c>
      <c r="BG273" s="53">
        <f t="shared" si="146"/>
        <v>0</v>
      </c>
      <c r="BH273" s="53">
        <f t="shared" si="147"/>
        <v>0</v>
      </c>
      <c r="BI273" s="53">
        <f t="shared" si="148"/>
        <v>0</v>
      </c>
      <c r="BJ273" s="53">
        <f t="shared" si="149"/>
        <v>0</v>
      </c>
      <c r="BK273" s="53">
        <f t="shared" si="150"/>
        <v>0</v>
      </c>
      <c r="BL273" s="53">
        <f t="shared" si="151"/>
        <v>0</v>
      </c>
      <c r="BM273" s="53">
        <f t="shared" si="152"/>
        <v>0</v>
      </c>
      <c r="BN273" s="53">
        <f t="shared" si="153"/>
        <v>0</v>
      </c>
      <c r="BO273" s="53"/>
      <c r="BP273" s="53">
        <f t="shared" si="154"/>
        <v>0</v>
      </c>
      <c r="BQ273" s="53"/>
      <c r="BR273" s="53">
        <f t="shared" si="155"/>
        <v>0</v>
      </c>
    </row>
    <row r="274" spans="1:70" x14ac:dyDescent="0.2">
      <c r="A274" s="6">
        <v>3743</v>
      </c>
      <c r="B274" s="6" t="str">
        <f>+VLOOKUP(A274,masterfile!B:C,2,FALSE)</f>
        <v>Erhalt. Skonti RHB EU-Erw. 7% Vorst./USt</v>
      </c>
      <c r="D274" s="53">
        <f>+SUMIF('[1]2017'!$A:$A,$A274,'[1]2017'!$C:$C)-SUMIF('[1]2017'!$E:$E,$A274,'[1]2017'!$G:$G)</f>
        <v>0</v>
      </c>
      <c r="E274" s="53">
        <f>+SUMIF('[1]2018'!$A:$A,$A274,'[1]2018'!$C:$C)-SUMIF('[1]2018'!$E:$E,$A274,'[1]2018'!$G:$G)</f>
        <v>0</v>
      </c>
      <c r="F274" s="53">
        <f>+SUMIF('[1]2019'!$A:$A,$A274,'[1]2019'!$C:$C)-SUMIF('[1]2019'!$E:$E,$A274,'[1]2019'!$G:$G)</f>
        <v>0</v>
      </c>
      <c r="G274" s="53">
        <f>+SUMIF('[1]2020'!$A:$A,$A274,'[1]2020'!$C:$C)-SUMIF('[1]2020'!$E:$E,$A274,'[1]2020'!$G:$G)</f>
        <v>0</v>
      </c>
      <c r="H274" s="53"/>
      <c r="I274" s="53">
        <f>+(+SUMIF('[1]2021'!$A:$A,$A274,'[1]2021'!$C:$C)-SUMIF('[1]2021'!$E:$E,$A274,'[1]2021'!$G:$G))/12</f>
        <v>0</v>
      </c>
      <c r="J274" s="53">
        <f>+(+SUMIF('[1]2021'!$A:$A,$A274,'[1]2021'!$C:$C)-SUMIF('[1]2021'!$E:$E,$A274,'[1]2021'!$G:$G))/12</f>
        <v>0</v>
      </c>
      <c r="K274" s="53">
        <f>+(+SUMIF('[1]2021'!$A:$A,$A274,'[1]2021'!$C:$C)-SUMIF('[1]2021'!$E:$E,$A274,'[1]2021'!$G:$G))/12</f>
        <v>0</v>
      </c>
      <c r="L274" s="53">
        <f>+(+SUMIF('[1]2021'!$A:$A,$A274,'[1]2021'!$C:$C)-SUMIF('[1]2021'!$E:$E,$A274,'[1]2021'!$G:$G))/12</f>
        <v>0</v>
      </c>
      <c r="M274" s="53">
        <f>+(+SUMIF('[1]2021'!$A:$A,$A274,'[1]2021'!$C:$C)-SUMIF('[1]2021'!$E:$E,$A274,'[1]2021'!$G:$G))/12</f>
        <v>0</v>
      </c>
      <c r="N274" s="53">
        <f>+(+SUMIF('[1]2021'!$A:$A,$A274,'[1]2021'!$C:$C)-SUMIF('[1]2021'!$E:$E,$A274,'[1]2021'!$G:$G))/12</f>
        <v>0</v>
      </c>
      <c r="O274" s="53">
        <f>+(+SUMIF('[1]2021'!$A:$A,$A274,'[1]2021'!$C:$C)-SUMIF('[1]2021'!$E:$E,$A274,'[1]2021'!$G:$G))/12</f>
        <v>0</v>
      </c>
      <c r="P274" s="53">
        <f>+(+SUMIF('[1]2021'!$A:$A,$A274,'[1]2021'!$C:$C)-SUMIF('[1]2021'!$E:$E,$A274,'[1]2021'!$G:$G))/12</f>
        <v>0</v>
      </c>
      <c r="Q274" s="53">
        <f>+(+SUMIF('[1]2021'!$A:$A,$A274,'[1]2021'!$C:$C)-SUMIF('[1]2021'!$E:$E,$A274,'[1]2021'!$G:$G))/12</f>
        <v>0</v>
      </c>
      <c r="R274" s="53">
        <f>+(+SUMIF('[1]2021'!$A:$A,$A274,'[1]2021'!$C:$C)-SUMIF('[1]2021'!$E:$E,$A274,'[1]2021'!$G:$G))/12</f>
        <v>0</v>
      </c>
      <c r="S274" s="53">
        <f>+(+SUMIF('[1]2021'!$A:$A,$A274,'[1]2021'!$C:$C)-SUMIF('[1]2021'!$E:$E,$A274,'[1]2021'!$G:$G))/12</f>
        <v>0</v>
      </c>
      <c r="T274" s="53">
        <f>+(+SUMIF('[1]2021'!$A:$A,$A274,'[1]2021'!$C:$C)-SUMIF('[1]2021'!$E:$E,$A274,'[1]2021'!$G:$G))/12</f>
        <v>0</v>
      </c>
      <c r="U274" s="53">
        <f>+SUM(I274:INDEX(I274:T274,1,Settings!$C$4))</f>
        <v>0</v>
      </c>
      <c r="V274" s="53">
        <f t="shared" si="126"/>
        <v>0</v>
      </c>
      <c r="W274" s="53"/>
      <c r="X274" s="53">
        <f>+SUMIFS(postings!$T:$T,postings!$C:$C,'pl-data'!X$2,postings!$D:$D,'pl-data'!X$3,postings!$I:$I,'pl-data'!$A274)-SUMIFS(postings!$W:$W,postings!$C:$C,'pl-data'!X$2,postings!$D:$D,'pl-data'!X$3,postings!$M:$M,'pl-data'!$A274)</f>
        <v>0</v>
      </c>
      <c r="Y274" s="53">
        <f>+SUMIFS(postings!$T:$T,postings!$C:$C,'pl-data'!Y$2,postings!$D:$D,'pl-data'!Y$3,postings!$I:$I,'pl-data'!$A274)-SUMIFS(postings!$W:$W,postings!$C:$C,'pl-data'!Y$2,postings!$D:$D,'pl-data'!Y$3,postings!$M:$M,'pl-data'!$A274)</f>
        <v>0</v>
      </c>
      <c r="Z274" s="53">
        <f>+SUMIFS(postings!$T:$T,postings!$C:$C,'pl-data'!Z$2,postings!$D:$D,'pl-data'!Z$3,postings!$I:$I,'pl-data'!$A274)-SUMIFS(postings!$W:$W,postings!$C:$C,'pl-data'!Z$2,postings!$D:$D,'pl-data'!Z$3,postings!$M:$M,'pl-data'!$A274)</f>
        <v>0</v>
      </c>
      <c r="AA274" s="53">
        <f>+SUMIFS(postings!$T:$T,postings!$C:$C,'pl-data'!AA$2,postings!$D:$D,'pl-data'!AA$3,postings!$I:$I,'pl-data'!$A274)-SUMIFS(postings!$W:$W,postings!$C:$C,'pl-data'!AA$2,postings!$D:$D,'pl-data'!AA$3,postings!$M:$M,'pl-data'!$A274)</f>
        <v>0</v>
      </c>
      <c r="AB274" s="53">
        <f>+SUMIFS(postings!$T:$T,postings!$C:$C,'pl-data'!AB$2,postings!$D:$D,'pl-data'!AB$3,postings!$I:$I,'pl-data'!$A274)-SUMIFS(postings!$W:$W,postings!$C:$C,'pl-data'!AB$2,postings!$D:$D,'pl-data'!AB$3,postings!$M:$M,'pl-data'!$A274)</f>
        <v>0</v>
      </c>
      <c r="AC274" s="53">
        <f>+SUMIFS(postings!$T:$T,postings!$C:$C,'pl-data'!AC$2,postings!$D:$D,'pl-data'!AC$3,postings!$I:$I,'pl-data'!$A274)-SUMIFS(postings!$W:$W,postings!$C:$C,'pl-data'!AC$2,postings!$D:$D,'pl-data'!AC$3,postings!$M:$M,'pl-data'!$A274)</f>
        <v>0</v>
      </c>
      <c r="AD274" s="53">
        <f>+SUMIFS(postings!$T:$T,postings!$C:$C,'pl-data'!AD$2,postings!$D:$D,'pl-data'!AD$3,postings!$I:$I,'pl-data'!$A274)-SUMIFS(postings!$W:$W,postings!$C:$C,'pl-data'!AD$2,postings!$D:$D,'pl-data'!AD$3,postings!$M:$M,'pl-data'!$A274)</f>
        <v>0</v>
      </c>
      <c r="AE274" s="53">
        <f>+SUMIFS(postings!$T:$T,postings!$C:$C,'pl-data'!AE$2,postings!$D:$D,'pl-data'!AE$3,postings!$I:$I,'pl-data'!$A274)-SUMIFS(postings!$W:$W,postings!$C:$C,'pl-data'!AE$2,postings!$D:$D,'pl-data'!AE$3,postings!$M:$M,'pl-data'!$A274)</f>
        <v>0</v>
      </c>
      <c r="AF274" s="53">
        <f>+SUMIFS(postings!$T:$T,postings!$C:$C,'pl-data'!AF$2,postings!$D:$D,'pl-data'!AF$3,postings!$I:$I,'pl-data'!$A274)-SUMIFS(postings!$W:$W,postings!$C:$C,'pl-data'!AF$2,postings!$D:$D,'pl-data'!AF$3,postings!$M:$M,'pl-data'!$A274)</f>
        <v>0</v>
      </c>
      <c r="AG274" s="53">
        <f>+SUMIFS(postings!$T:$T,postings!$C:$C,'pl-data'!AG$2,postings!$D:$D,'pl-data'!AG$3,postings!$I:$I,'pl-data'!$A274)-SUMIFS(postings!$W:$W,postings!$C:$C,'pl-data'!AG$2,postings!$D:$D,'pl-data'!AG$3,postings!$M:$M,'pl-data'!$A274)</f>
        <v>0</v>
      </c>
      <c r="AH274" s="53">
        <f>+SUMIFS(postings!$T:$T,postings!$C:$C,'pl-data'!AH$2,postings!$D:$D,'pl-data'!AH$3,postings!$I:$I,'pl-data'!$A274)-SUMIFS(postings!$W:$W,postings!$C:$C,'pl-data'!AH$2,postings!$D:$D,'pl-data'!AH$3,postings!$M:$M,'pl-data'!$A274)</f>
        <v>0</v>
      </c>
      <c r="AI274" s="53">
        <f>+SUMIFS(postings!$T:$T,postings!$C:$C,'pl-data'!AI$2,postings!$D:$D,'pl-data'!AI$3,postings!$I:$I,'pl-data'!$A274)-SUMIFS(postings!$W:$W,postings!$C:$C,'pl-data'!AI$2,postings!$D:$D,'pl-data'!AI$3,postings!$M:$M,'pl-data'!$A274)</f>
        <v>0</v>
      </c>
      <c r="AJ274" s="53">
        <f>+SUM(X274:INDEX(X274:AI274,1,Settings!$C$4))</f>
        <v>0</v>
      </c>
      <c r="AK274" s="53">
        <f t="shared" si="127"/>
        <v>0</v>
      </c>
      <c r="AL274" s="53"/>
      <c r="AM274" s="53">
        <f t="shared" si="128"/>
        <v>0</v>
      </c>
      <c r="AN274" s="53">
        <f t="shared" si="129"/>
        <v>0</v>
      </c>
      <c r="AO274" s="53">
        <f t="shared" si="130"/>
        <v>0</v>
      </c>
      <c r="AP274" s="53">
        <f t="shared" si="131"/>
        <v>0</v>
      </c>
      <c r="AQ274" s="53">
        <f t="shared" si="132"/>
        <v>0</v>
      </c>
      <c r="AR274" s="53">
        <f t="shared" si="133"/>
        <v>0</v>
      </c>
      <c r="AS274" s="53">
        <f t="shared" si="134"/>
        <v>0</v>
      </c>
      <c r="AT274" s="53">
        <f t="shared" si="135"/>
        <v>0</v>
      </c>
      <c r="AU274" s="53">
        <f t="shared" si="136"/>
        <v>0</v>
      </c>
      <c r="AV274" s="53">
        <f t="shared" si="137"/>
        <v>0</v>
      </c>
      <c r="AW274" s="53">
        <f t="shared" si="138"/>
        <v>0</v>
      </c>
      <c r="AX274" s="53">
        <f t="shared" si="139"/>
        <v>0</v>
      </c>
      <c r="AY274" s="53">
        <f>+SUM(AM274:INDEX(AM274:AX274,1,Settings!$C$4))</f>
        <v>0</v>
      </c>
      <c r="AZ274" s="53">
        <f t="shared" si="140"/>
        <v>0</v>
      </c>
      <c r="BA274" s="53"/>
      <c r="BB274" s="53">
        <f t="shared" si="141"/>
        <v>0</v>
      </c>
      <c r="BC274" s="53">
        <f t="shared" si="142"/>
        <v>0</v>
      </c>
      <c r="BD274" s="53">
        <f t="shared" si="143"/>
        <v>0</v>
      </c>
      <c r="BE274" s="53">
        <f t="shared" si="144"/>
        <v>0</v>
      </c>
      <c r="BF274" s="53">
        <f t="shared" si="145"/>
        <v>0</v>
      </c>
      <c r="BG274" s="53">
        <f t="shared" si="146"/>
        <v>0</v>
      </c>
      <c r="BH274" s="53">
        <f t="shared" si="147"/>
        <v>0</v>
      </c>
      <c r="BI274" s="53">
        <f t="shared" si="148"/>
        <v>0</v>
      </c>
      <c r="BJ274" s="53">
        <f t="shared" si="149"/>
        <v>0</v>
      </c>
      <c r="BK274" s="53">
        <f t="shared" si="150"/>
        <v>0</v>
      </c>
      <c r="BL274" s="53">
        <f t="shared" si="151"/>
        <v>0</v>
      </c>
      <c r="BM274" s="53">
        <f t="shared" si="152"/>
        <v>0</v>
      </c>
      <c r="BN274" s="53">
        <f t="shared" si="153"/>
        <v>0</v>
      </c>
      <c r="BO274" s="53"/>
      <c r="BP274" s="53">
        <f t="shared" si="154"/>
        <v>0</v>
      </c>
      <c r="BQ274" s="53"/>
      <c r="BR274" s="53">
        <f t="shared" si="155"/>
        <v>0</v>
      </c>
    </row>
    <row r="275" spans="1:70" x14ac:dyDescent="0.2">
      <c r="A275" s="6">
        <v>3744</v>
      </c>
      <c r="B275" s="6" t="str">
        <f>+VLOOKUP(A275,masterfile!B:C,2,FALSE)</f>
        <v>Erhaltene Skonti RHB EU-Erwerb</v>
      </c>
      <c r="D275" s="53">
        <f>+SUMIF('[1]2017'!$A:$A,$A275,'[1]2017'!$C:$C)-SUMIF('[1]2017'!$E:$E,$A275,'[1]2017'!$G:$G)</f>
        <v>0</v>
      </c>
      <c r="E275" s="53">
        <f>+SUMIF('[1]2018'!$A:$A,$A275,'[1]2018'!$C:$C)-SUMIF('[1]2018'!$E:$E,$A275,'[1]2018'!$G:$G)</f>
        <v>0</v>
      </c>
      <c r="F275" s="53">
        <f>+SUMIF('[1]2019'!$A:$A,$A275,'[1]2019'!$C:$C)-SUMIF('[1]2019'!$E:$E,$A275,'[1]2019'!$G:$G)</f>
        <v>0</v>
      </c>
      <c r="G275" s="53">
        <f>+SUMIF('[1]2020'!$A:$A,$A275,'[1]2020'!$C:$C)-SUMIF('[1]2020'!$E:$E,$A275,'[1]2020'!$G:$G)</f>
        <v>0</v>
      </c>
      <c r="H275" s="53"/>
      <c r="I275" s="53">
        <f>+(+SUMIF('[1]2021'!$A:$A,$A275,'[1]2021'!$C:$C)-SUMIF('[1]2021'!$E:$E,$A275,'[1]2021'!$G:$G))/12</f>
        <v>0</v>
      </c>
      <c r="J275" s="53">
        <f>+(+SUMIF('[1]2021'!$A:$A,$A275,'[1]2021'!$C:$C)-SUMIF('[1]2021'!$E:$E,$A275,'[1]2021'!$G:$G))/12</f>
        <v>0</v>
      </c>
      <c r="K275" s="53">
        <f>+(+SUMIF('[1]2021'!$A:$A,$A275,'[1]2021'!$C:$C)-SUMIF('[1]2021'!$E:$E,$A275,'[1]2021'!$G:$G))/12</f>
        <v>0</v>
      </c>
      <c r="L275" s="53">
        <f>+(+SUMIF('[1]2021'!$A:$A,$A275,'[1]2021'!$C:$C)-SUMIF('[1]2021'!$E:$E,$A275,'[1]2021'!$G:$G))/12</f>
        <v>0</v>
      </c>
      <c r="M275" s="53">
        <f>+(+SUMIF('[1]2021'!$A:$A,$A275,'[1]2021'!$C:$C)-SUMIF('[1]2021'!$E:$E,$A275,'[1]2021'!$G:$G))/12</f>
        <v>0</v>
      </c>
      <c r="N275" s="53">
        <f>+(+SUMIF('[1]2021'!$A:$A,$A275,'[1]2021'!$C:$C)-SUMIF('[1]2021'!$E:$E,$A275,'[1]2021'!$G:$G))/12</f>
        <v>0</v>
      </c>
      <c r="O275" s="53">
        <f>+(+SUMIF('[1]2021'!$A:$A,$A275,'[1]2021'!$C:$C)-SUMIF('[1]2021'!$E:$E,$A275,'[1]2021'!$G:$G))/12</f>
        <v>0</v>
      </c>
      <c r="P275" s="53">
        <f>+(+SUMIF('[1]2021'!$A:$A,$A275,'[1]2021'!$C:$C)-SUMIF('[1]2021'!$E:$E,$A275,'[1]2021'!$G:$G))/12</f>
        <v>0</v>
      </c>
      <c r="Q275" s="53">
        <f>+(+SUMIF('[1]2021'!$A:$A,$A275,'[1]2021'!$C:$C)-SUMIF('[1]2021'!$E:$E,$A275,'[1]2021'!$G:$G))/12</f>
        <v>0</v>
      </c>
      <c r="R275" s="53">
        <f>+(+SUMIF('[1]2021'!$A:$A,$A275,'[1]2021'!$C:$C)-SUMIF('[1]2021'!$E:$E,$A275,'[1]2021'!$G:$G))/12</f>
        <v>0</v>
      </c>
      <c r="S275" s="53">
        <f>+(+SUMIF('[1]2021'!$A:$A,$A275,'[1]2021'!$C:$C)-SUMIF('[1]2021'!$E:$E,$A275,'[1]2021'!$G:$G))/12</f>
        <v>0</v>
      </c>
      <c r="T275" s="53">
        <f>+(+SUMIF('[1]2021'!$A:$A,$A275,'[1]2021'!$C:$C)-SUMIF('[1]2021'!$E:$E,$A275,'[1]2021'!$G:$G))/12</f>
        <v>0</v>
      </c>
      <c r="U275" s="53">
        <f>+SUM(I275:INDEX(I275:T275,1,Settings!$C$4))</f>
        <v>0</v>
      </c>
      <c r="V275" s="53">
        <f t="shared" si="126"/>
        <v>0</v>
      </c>
      <c r="W275" s="53"/>
      <c r="X275" s="53">
        <f>+SUMIFS(postings!$T:$T,postings!$C:$C,'pl-data'!X$2,postings!$D:$D,'pl-data'!X$3,postings!$I:$I,'pl-data'!$A275)-SUMIFS(postings!$W:$W,postings!$C:$C,'pl-data'!X$2,postings!$D:$D,'pl-data'!X$3,postings!$M:$M,'pl-data'!$A275)</f>
        <v>0</v>
      </c>
      <c r="Y275" s="53">
        <f>+SUMIFS(postings!$T:$T,postings!$C:$C,'pl-data'!Y$2,postings!$D:$D,'pl-data'!Y$3,postings!$I:$I,'pl-data'!$A275)-SUMIFS(postings!$W:$W,postings!$C:$C,'pl-data'!Y$2,postings!$D:$D,'pl-data'!Y$3,postings!$M:$M,'pl-data'!$A275)</f>
        <v>0</v>
      </c>
      <c r="Z275" s="53">
        <f>+SUMIFS(postings!$T:$T,postings!$C:$C,'pl-data'!Z$2,postings!$D:$D,'pl-data'!Z$3,postings!$I:$I,'pl-data'!$A275)-SUMIFS(postings!$W:$W,postings!$C:$C,'pl-data'!Z$2,postings!$D:$D,'pl-data'!Z$3,postings!$M:$M,'pl-data'!$A275)</f>
        <v>0</v>
      </c>
      <c r="AA275" s="53">
        <f>+SUMIFS(postings!$T:$T,postings!$C:$C,'pl-data'!AA$2,postings!$D:$D,'pl-data'!AA$3,postings!$I:$I,'pl-data'!$A275)-SUMIFS(postings!$W:$W,postings!$C:$C,'pl-data'!AA$2,postings!$D:$D,'pl-data'!AA$3,postings!$M:$M,'pl-data'!$A275)</f>
        <v>0</v>
      </c>
      <c r="AB275" s="53">
        <f>+SUMIFS(postings!$T:$T,postings!$C:$C,'pl-data'!AB$2,postings!$D:$D,'pl-data'!AB$3,postings!$I:$I,'pl-data'!$A275)-SUMIFS(postings!$W:$W,postings!$C:$C,'pl-data'!AB$2,postings!$D:$D,'pl-data'!AB$3,postings!$M:$M,'pl-data'!$A275)</f>
        <v>0</v>
      </c>
      <c r="AC275" s="53">
        <f>+SUMIFS(postings!$T:$T,postings!$C:$C,'pl-data'!AC$2,postings!$D:$D,'pl-data'!AC$3,postings!$I:$I,'pl-data'!$A275)-SUMIFS(postings!$W:$W,postings!$C:$C,'pl-data'!AC$2,postings!$D:$D,'pl-data'!AC$3,postings!$M:$M,'pl-data'!$A275)</f>
        <v>0</v>
      </c>
      <c r="AD275" s="53">
        <f>+SUMIFS(postings!$T:$T,postings!$C:$C,'pl-data'!AD$2,postings!$D:$D,'pl-data'!AD$3,postings!$I:$I,'pl-data'!$A275)-SUMIFS(postings!$W:$W,postings!$C:$C,'pl-data'!AD$2,postings!$D:$D,'pl-data'!AD$3,postings!$M:$M,'pl-data'!$A275)</f>
        <v>0</v>
      </c>
      <c r="AE275" s="53">
        <f>+SUMIFS(postings!$T:$T,postings!$C:$C,'pl-data'!AE$2,postings!$D:$D,'pl-data'!AE$3,postings!$I:$I,'pl-data'!$A275)-SUMIFS(postings!$W:$W,postings!$C:$C,'pl-data'!AE$2,postings!$D:$D,'pl-data'!AE$3,postings!$M:$M,'pl-data'!$A275)</f>
        <v>0</v>
      </c>
      <c r="AF275" s="53">
        <f>+SUMIFS(postings!$T:$T,postings!$C:$C,'pl-data'!AF$2,postings!$D:$D,'pl-data'!AF$3,postings!$I:$I,'pl-data'!$A275)-SUMIFS(postings!$W:$W,postings!$C:$C,'pl-data'!AF$2,postings!$D:$D,'pl-data'!AF$3,postings!$M:$M,'pl-data'!$A275)</f>
        <v>0</v>
      </c>
      <c r="AG275" s="53">
        <f>+SUMIFS(postings!$T:$T,postings!$C:$C,'pl-data'!AG$2,postings!$D:$D,'pl-data'!AG$3,postings!$I:$I,'pl-data'!$A275)-SUMIFS(postings!$W:$W,postings!$C:$C,'pl-data'!AG$2,postings!$D:$D,'pl-data'!AG$3,postings!$M:$M,'pl-data'!$A275)</f>
        <v>0</v>
      </c>
      <c r="AH275" s="53">
        <f>+SUMIFS(postings!$T:$T,postings!$C:$C,'pl-data'!AH$2,postings!$D:$D,'pl-data'!AH$3,postings!$I:$I,'pl-data'!$A275)-SUMIFS(postings!$W:$W,postings!$C:$C,'pl-data'!AH$2,postings!$D:$D,'pl-data'!AH$3,postings!$M:$M,'pl-data'!$A275)</f>
        <v>0</v>
      </c>
      <c r="AI275" s="53">
        <f>+SUMIFS(postings!$T:$T,postings!$C:$C,'pl-data'!AI$2,postings!$D:$D,'pl-data'!AI$3,postings!$I:$I,'pl-data'!$A275)-SUMIFS(postings!$W:$W,postings!$C:$C,'pl-data'!AI$2,postings!$D:$D,'pl-data'!AI$3,postings!$M:$M,'pl-data'!$A275)</f>
        <v>0</v>
      </c>
      <c r="AJ275" s="53">
        <f>+SUM(X275:INDEX(X275:AI275,1,Settings!$C$4))</f>
        <v>0</v>
      </c>
      <c r="AK275" s="53">
        <f t="shared" si="127"/>
        <v>0</v>
      </c>
      <c r="AL275" s="53"/>
      <c r="AM275" s="53">
        <f t="shared" si="128"/>
        <v>0</v>
      </c>
      <c r="AN275" s="53">
        <f t="shared" si="129"/>
        <v>0</v>
      </c>
      <c r="AO275" s="53">
        <f t="shared" si="130"/>
        <v>0</v>
      </c>
      <c r="AP275" s="53">
        <f t="shared" si="131"/>
        <v>0</v>
      </c>
      <c r="AQ275" s="53">
        <f t="shared" si="132"/>
        <v>0</v>
      </c>
      <c r="AR275" s="53">
        <f t="shared" si="133"/>
        <v>0</v>
      </c>
      <c r="AS275" s="53">
        <f t="shared" si="134"/>
        <v>0</v>
      </c>
      <c r="AT275" s="53">
        <f t="shared" si="135"/>
        <v>0</v>
      </c>
      <c r="AU275" s="53">
        <f t="shared" si="136"/>
        <v>0</v>
      </c>
      <c r="AV275" s="53">
        <f t="shared" si="137"/>
        <v>0</v>
      </c>
      <c r="AW275" s="53">
        <f t="shared" si="138"/>
        <v>0</v>
      </c>
      <c r="AX275" s="53">
        <f t="shared" si="139"/>
        <v>0</v>
      </c>
      <c r="AY275" s="53">
        <f>+SUM(AM275:INDEX(AM275:AX275,1,Settings!$C$4))</f>
        <v>0</v>
      </c>
      <c r="AZ275" s="53">
        <f t="shared" si="140"/>
        <v>0</v>
      </c>
      <c r="BA275" s="53"/>
      <c r="BB275" s="53">
        <f t="shared" si="141"/>
        <v>0</v>
      </c>
      <c r="BC275" s="53">
        <f t="shared" si="142"/>
        <v>0</v>
      </c>
      <c r="BD275" s="53">
        <f t="shared" si="143"/>
        <v>0</v>
      </c>
      <c r="BE275" s="53">
        <f t="shared" si="144"/>
        <v>0</v>
      </c>
      <c r="BF275" s="53">
        <f t="shared" si="145"/>
        <v>0</v>
      </c>
      <c r="BG275" s="53">
        <f t="shared" si="146"/>
        <v>0</v>
      </c>
      <c r="BH275" s="53">
        <f t="shared" si="147"/>
        <v>0</v>
      </c>
      <c r="BI275" s="53">
        <f t="shared" si="148"/>
        <v>0</v>
      </c>
      <c r="BJ275" s="53">
        <f t="shared" si="149"/>
        <v>0</v>
      </c>
      <c r="BK275" s="53">
        <f t="shared" si="150"/>
        <v>0</v>
      </c>
      <c r="BL275" s="53">
        <f t="shared" si="151"/>
        <v>0</v>
      </c>
      <c r="BM275" s="53">
        <f t="shared" si="152"/>
        <v>0</v>
      </c>
      <c r="BN275" s="53">
        <f t="shared" si="153"/>
        <v>0</v>
      </c>
      <c r="BO275" s="53"/>
      <c r="BP275" s="53">
        <f t="shared" si="154"/>
        <v>0</v>
      </c>
      <c r="BQ275" s="53"/>
      <c r="BR275" s="53">
        <f t="shared" si="155"/>
        <v>0</v>
      </c>
    </row>
    <row r="276" spans="1:70" x14ac:dyDescent="0.2">
      <c r="A276" s="6">
        <v>3745</v>
      </c>
      <c r="B276" s="6" t="str">
        <f>+VLOOKUP(A276,masterfile!B:C,2,FALSE)</f>
        <v>Erhaltene Skonti EU-Erwerb</v>
      </c>
      <c r="D276" s="53">
        <f>+SUMIF('[1]2017'!$A:$A,$A276,'[1]2017'!$C:$C)-SUMIF('[1]2017'!$E:$E,$A276,'[1]2017'!$G:$G)</f>
        <v>0</v>
      </c>
      <c r="E276" s="53">
        <f>+SUMIF('[1]2018'!$A:$A,$A276,'[1]2018'!$C:$C)-SUMIF('[1]2018'!$E:$E,$A276,'[1]2018'!$G:$G)</f>
        <v>0</v>
      </c>
      <c r="F276" s="53">
        <f>+SUMIF('[1]2019'!$A:$A,$A276,'[1]2019'!$C:$C)-SUMIF('[1]2019'!$E:$E,$A276,'[1]2019'!$G:$G)</f>
        <v>0</v>
      </c>
      <c r="G276" s="53">
        <f>+SUMIF('[1]2020'!$A:$A,$A276,'[1]2020'!$C:$C)-SUMIF('[1]2020'!$E:$E,$A276,'[1]2020'!$G:$G)</f>
        <v>0</v>
      </c>
      <c r="H276" s="53"/>
      <c r="I276" s="53">
        <f>+(+SUMIF('[1]2021'!$A:$A,$A276,'[1]2021'!$C:$C)-SUMIF('[1]2021'!$E:$E,$A276,'[1]2021'!$G:$G))/12</f>
        <v>0</v>
      </c>
      <c r="J276" s="53">
        <f>+(+SUMIF('[1]2021'!$A:$A,$A276,'[1]2021'!$C:$C)-SUMIF('[1]2021'!$E:$E,$A276,'[1]2021'!$G:$G))/12</f>
        <v>0</v>
      </c>
      <c r="K276" s="53">
        <f>+(+SUMIF('[1]2021'!$A:$A,$A276,'[1]2021'!$C:$C)-SUMIF('[1]2021'!$E:$E,$A276,'[1]2021'!$G:$G))/12</f>
        <v>0</v>
      </c>
      <c r="L276" s="53">
        <f>+(+SUMIF('[1]2021'!$A:$A,$A276,'[1]2021'!$C:$C)-SUMIF('[1]2021'!$E:$E,$A276,'[1]2021'!$G:$G))/12</f>
        <v>0</v>
      </c>
      <c r="M276" s="53">
        <f>+(+SUMIF('[1]2021'!$A:$A,$A276,'[1]2021'!$C:$C)-SUMIF('[1]2021'!$E:$E,$A276,'[1]2021'!$G:$G))/12</f>
        <v>0</v>
      </c>
      <c r="N276" s="53">
        <f>+(+SUMIF('[1]2021'!$A:$A,$A276,'[1]2021'!$C:$C)-SUMIF('[1]2021'!$E:$E,$A276,'[1]2021'!$G:$G))/12</f>
        <v>0</v>
      </c>
      <c r="O276" s="53">
        <f>+(+SUMIF('[1]2021'!$A:$A,$A276,'[1]2021'!$C:$C)-SUMIF('[1]2021'!$E:$E,$A276,'[1]2021'!$G:$G))/12</f>
        <v>0</v>
      </c>
      <c r="P276" s="53">
        <f>+(+SUMIF('[1]2021'!$A:$A,$A276,'[1]2021'!$C:$C)-SUMIF('[1]2021'!$E:$E,$A276,'[1]2021'!$G:$G))/12</f>
        <v>0</v>
      </c>
      <c r="Q276" s="53">
        <f>+(+SUMIF('[1]2021'!$A:$A,$A276,'[1]2021'!$C:$C)-SUMIF('[1]2021'!$E:$E,$A276,'[1]2021'!$G:$G))/12</f>
        <v>0</v>
      </c>
      <c r="R276" s="53">
        <f>+(+SUMIF('[1]2021'!$A:$A,$A276,'[1]2021'!$C:$C)-SUMIF('[1]2021'!$E:$E,$A276,'[1]2021'!$G:$G))/12</f>
        <v>0</v>
      </c>
      <c r="S276" s="53">
        <f>+(+SUMIF('[1]2021'!$A:$A,$A276,'[1]2021'!$C:$C)-SUMIF('[1]2021'!$E:$E,$A276,'[1]2021'!$G:$G))/12</f>
        <v>0</v>
      </c>
      <c r="T276" s="53">
        <f>+(+SUMIF('[1]2021'!$A:$A,$A276,'[1]2021'!$C:$C)-SUMIF('[1]2021'!$E:$E,$A276,'[1]2021'!$G:$G))/12</f>
        <v>0</v>
      </c>
      <c r="U276" s="53">
        <f>+SUM(I276:INDEX(I276:T276,1,Settings!$C$4))</f>
        <v>0</v>
      </c>
      <c r="V276" s="53">
        <f t="shared" si="126"/>
        <v>0</v>
      </c>
      <c r="W276" s="53"/>
      <c r="X276" s="53">
        <f>+SUMIFS(postings!$T:$T,postings!$C:$C,'pl-data'!X$2,postings!$D:$D,'pl-data'!X$3,postings!$I:$I,'pl-data'!$A276)-SUMIFS(postings!$W:$W,postings!$C:$C,'pl-data'!X$2,postings!$D:$D,'pl-data'!X$3,postings!$M:$M,'pl-data'!$A276)</f>
        <v>0</v>
      </c>
      <c r="Y276" s="53">
        <f>+SUMIFS(postings!$T:$T,postings!$C:$C,'pl-data'!Y$2,postings!$D:$D,'pl-data'!Y$3,postings!$I:$I,'pl-data'!$A276)-SUMIFS(postings!$W:$W,postings!$C:$C,'pl-data'!Y$2,postings!$D:$D,'pl-data'!Y$3,postings!$M:$M,'pl-data'!$A276)</f>
        <v>0</v>
      </c>
      <c r="Z276" s="53">
        <f>+SUMIFS(postings!$T:$T,postings!$C:$C,'pl-data'!Z$2,postings!$D:$D,'pl-data'!Z$3,postings!$I:$I,'pl-data'!$A276)-SUMIFS(postings!$W:$W,postings!$C:$C,'pl-data'!Z$2,postings!$D:$D,'pl-data'!Z$3,postings!$M:$M,'pl-data'!$A276)</f>
        <v>0</v>
      </c>
      <c r="AA276" s="53">
        <f>+SUMIFS(postings!$T:$T,postings!$C:$C,'pl-data'!AA$2,postings!$D:$D,'pl-data'!AA$3,postings!$I:$I,'pl-data'!$A276)-SUMIFS(postings!$W:$W,postings!$C:$C,'pl-data'!AA$2,postings!$D:$D,'pl-data'!AA$3,postings!$M:$M,'pl-data'!$A276)</f>
        <v>0</v>
      </c>
      <c r="AB276" s="53">
        <f>+SUMIFS(postings!$T:$T,postings!$C:$C,'pl-data'!AB$2,postings!$D:$D,'pl-data'!AB$3,postings!$I:$I,'pl-data'!$A276)-SUMIFS(postings!$W:$W,postings!$C:$C,'pl-data'!AB$2,postings!$D:$D,'pl-data'!AB$3,postings!$M:$M,'pl-data'!$A276)</f>
        <v>0</v>
      </c>
      <c r="AC276" s="53">
        <f>+SUMIFS(postings!$T:$T,postings!$C:$C,'pl-data'!AC$2,postings!$D:$D,'pl-data'!AC$3,postings!$I:$I,'pl-data'!$A276)-SUMIFS(postings!$W:$W,postings!$C:$C,'pl-data'!AC$2,postings!$D:$D,'pl-data'!AC$3,postings!$M:$M,'pl-data'!$A276)</f>
        <v>0</v>
      </c>
      <c r="AD276" s="53">
        <f>+SUMIFS(postings!$T:$T,postings!$C:$C,'pl-data'!AD$2,postings!$D:$D,'pl-data'!AD$3,postings!$I:$I,'pl-data'!$A276)-SUMIFS(postings!$W:$W,postings!$C:$C,'pl-data'!AD$2,postings!$D:$D,'pl-data'!AD$3,postings!$M:$M,'pl-data'!$A276)</f>
        <v>0</v>
      </c>
      <c r="AE276" s="53">
        <f>+SUMIFS(postings!$T:$T,postings!$C:$C,'pl-data'!AE$2,postings!$D:$D,'pl-data'!AE$3,postings!$I:$I,'pl-data'!$A276)-SUMIFS(postings!$W:$W,postings!$C:$C,'pl-data'!AE$2,postings!$D:$D,'pl-data'!AE$3,postings!$M:$M,'pl-data'!$A276)</f>
        <v>0</v>
      </c>
      <c r="AF276" s="53">
        <f>+SUMIFS(postings!$T:$T,postings!$C:$C,'pl-data'!AF$2,postings!$D:$D,'pl-data'!AF$3,postings!$I:$I,'pl-data'!$A276)-SUMIFS(postings!$W:$W,postings!$C:$C,'pl-data'!AF$2,postings!$D:$D,'pl-data'!AF$3,postings!$M:$M,'pl-data'!$A276)</f>
        <v>0</v>
      </c>
      <c r="AG276" s="53">
        <f>+SUMIFS(postings!$T:$T,postings!$C:$C,'pl-data'!AG$2,postings!$D:$D,'pl-data'!AG$3,postings!$I:$I,'pl-data'!$A276)-SUMIFS(postings!$W:$W,postings!$C:$C,'pl-data'!AG$2,postings!$D:$D,'pl-data'!AG$3,postings!$M:$M,'pl-data'!$A276)</f>
        <v>0</v>
      </c>
      <c r="AH276" s="53">
        <f>+SUMIFS(postings!$T:$T,postings!$C:$C,'pl-data'!AH$2,postings!$D:$D,'pl-data'!AH$3,postings!$I:$I,'pl-data'!$A276)-SUMIFS(postings!$W:$W,postings!$C:$C,'pl-data'!AH$2,postings!$D:$D,'pl-data'!AH$3,postings!$M:$M,'pl-data'!$A276)</f>
        <v>0</v>
      </c>
      <c r="AI276" s="53">
        <f>+SUMIFS(postings!$T:$T,postings!$C:$C,'pl-data'!AI$2,postings!$D:$D,'pl-data'!AI$3,postings!$I:$I,'pl-data'!$A276)-SUMIFS(postings!$W:$W,postings!$C:$C,'pl-data'!AI$2,postings!$D:$D,'pl-data'!AI$3,postings!$M:$M,'pl-data'!$A276)</f>
        <v>0</v>
      </c>
      <c r="AJ276" s="53">
        <f>+SUM(X276:INDEX(X276:AI276,1,Settings!$C$4))</f>
        <v>0</v>
      </c>
      <c r="AK276" s="53">
        <f t="shared" si="127"/>
        <v>0</v>
      </c>
      <c r="AL276" s="53"/>
      <c r="AM276" s="53">
        <f t="shared" si="128"/>
        <v>0</v>
      </c>
      <c r="AN276" s="53">
        <f t="shared" si="129"/>
        <v>0</v>
      </c>
      <c r="AO276" s="53">
        <f t="shared" si="130"/>
        <v>0</v>
      </c>
      <c r="AP276" s="53">
        <f t="shared" si="131"/>
        <v>0</v>
      </c>
      <c r="AQ276" s="53">
        <f t="shared" si="132"/>
        <v>0</v>
      </c>
      <c r="AR276" s="53">
        <f t="shared" si="133"/>
        <v>0</v>
      </c>
      <c r="AS276" s="53">
        <f t="shared" si="134"/>
        <v>0</v>
      </c>
      <c r="AT276" s="53">
        <f t="shared" si="135"/>
        <v>0</v>
      </c>
      <c r="AU276" s="53">
        <f t="shared" si="136"/>
        <v>0</v>
      </c>
      <c r="AV276" s="53">
        <f t="shared" si="137"/>
        <v>0</v>
      </c>
      <c r="AW276" s="53">
        <f t="shared" si="138"/>
        <v>0</v>
      </c>
      <c r="AX276" s="53">
        <f t="shared" si="139"/>
        <v>0</v>
      </c>
      <c r="AY276" s="53">
        <f>+SUM(AM276:INDEX(AM276:AX276,1,Settings!$C$4))</f>
        <v>0</v>
      </c>
      <c r="AZ276" s="53">
        <f t="shared" si="140"/>
        <v>0</v>
      </c>
      <c r="BA276" s="53"/>
      <c r="BB276" s="53">
        <f t="shared" si="141"/>
        <v>0</v>
      </c>
      <c r="BC276" s="53">
        <f t="shared" si="142"/>
        <v>0</v>
      </c>
      <c r="BD276" s="53">
        <f t="shared" si="143"/>
        <v>0</v>
      </c>
      <c r="BE276" s="53">
        <f t="shared" si="144"/>
        <v>0</v>
      </c>
      <c r="BF276" s="53">
        <f t="shared" si="145"/>
        <v>0</v>
      </c>
      <c r="BG276" s="53">
        <f t="shared" si="146"/>
        <v>0</v>
      </c>
      <c r="BH276" s="53">
        <f t="shared" si="147"/>
        <v>0</v>
      </c>
      <c r="BI276" s="53">
        <f t="shared" si="148"/>
        <v>0</v>
      </c>
      <c r="BJ276" s="53">
        <f t="shared" si="149"/>
        <v>0</v>
      </c>
      <c r="BK276" s="53">
        <f t="shared" si="150"/>
        <v>0</v>
      </c>
      <c r="BL276" s="53">
        <f t="shared" si="151"/>
        <v>0</v>
      </c>
      <c r="BM276" s="53">
        <f t="shared" si="152"/>
        <v>0</v>
      </c>
      <c r="BN276" s="53">
        <f t="shared" si="153"/>
        <v>0</v>
      </c>
      <c r="BO276" s="53"/>
      <c r="BP276" s="53">
        <f t="shared" si="154"/>
        <v>0</v>
      </c>
      <c r="BQ276" s="53"/>
      <c r="BR276" s="53">
        <f t="shared" si="155"/>
        <v>0</v>
      </c>
    </row>
    <row r="277" spans="1:70" x14ac:dyDescent="0.2">
      <c r="A277" s="6">
        <v>3746</v>
      </c>
      <c r="B277" s="6" t="str">
        <f>+VLOOKUP(A277,masterfile!B:C,2,FALSE)</f>
        <v>Erhalt. Skonti EU-Erwerb 7% Vorst./USt</v>
      </c>
      <c r="D277" s="53">
        <f>+SUMIF('[1]2017'!$A:$A,$A277,'[1]2017'!$C:$C)-SUMIF('[1]2017'!$E:$E,$A277,'[1]2017'!$G:$G)</f>
        <v>0</v>
      </c>
      <c r="E277" s="53">
        <f>+SUMIF('[1]2018'!$A:$A,$A277,'[1]2018'!$C:$C)-SUMIF('[1]2018'!$E:$E,$A277,'[1]2018'!$G:$G)</f>
        <v>0</v>
      </c>
      <c r="F277" s="53">
        <f>+SUMIF('[1]2019'!$A:$A,$A277,'[1]2019'!$C:$C)-SUMIF('[1]2019'!$E:$E,$A277,'[1]2019'!$G:$G)</f>
        <v>0</v>
      </c>
      <c r="G277" s="53">
        <f>+SUMIF('[1]2020'!$A:$A,$A277,'[1]2020'!$C:$C)-SUMIF('[1]2020'!$E:$E,$A277,'[1]2020'!$G:$G)</f>
        <v>0</v>
      </c>
      <c r="H277" s="53"/>
      <c r="I277" s="53">
        <f>+(+SUMIF('[1]2021'!$A:$A,$A277,'[1]2021'!$C:$C)-SUMIF('[1]2021'!$E:$E,$A277,'[1]2021'!$G:$G))/12</f>
        <v>0</v>
      </c>
      <c r="J277" s="53">
        <f>+(+SUMIF('[1]2021'!$A:$A,$A277,'[1]2021'!$C:$C)-SUMIF('[1]2021'!$E:$E,$A277,'[1]2021'!$G:$G))/12</f>
        <v>0</v>
      </c>
      <c r="K277" s="53">
        <f>+(+SUMIF('[1]2021'!$A:$A,$A277,'[1]2021'!$C:$C)-SUMIF('[1]2021'!$E:$E,$A277,'[1]2021'!$G:$G))/12</f>
        <v>0</v>
      </c>
      <c r="L277" s="53">
        <f>+(+SUMIF('[1]2021'!$A:$A,$A277,'[1]2021'!$C:$C)-SUMIF('[1]2021'!$E:$E,$A277,'[1]2021'!$G:$G))/12</f>
        <v>0</v>
      </c>
      <c r="M277" s="53">
        <f>+(+SUMIF('[1]2021'!$A:$A,$A277,'[1]2021'!$C:$C)-SUMIF('[1]2021'!$E:$E,$A277,'[1]2021'!$G:$G))/12</f>
        <v>0</v>
      </c>
      <c r="N277" s="53">
        <f>+(+SUMIF('[1]2021'!$A:$A,$A277,'[1]2021'!$C:$C)-SUMIF('[1]2021'!$E:$E,$A277,'[1]2021'!$G:$G))/12</f>
        <v>0</v>
      </c>
      <c r="O277" s="53">
        <f>+(+SUMIF('[1]2021'!$A:$A,$A277,'[1]2021'!$C:$C)-SUMIF('[1]2021'!$E:$E,$A277,'[1]2021'!$G:$G))/12</f>
        <v>0</v>
      </c>
      <c r="P277" s="53">
        <f>+(+SUMIF('[1]2021'!$A:$A,$A277,'[1]2021'!$C:$C)-SUMIF('[1]2021'!$E:$E,$A277,'[1]2021'!$G:$G))/12</f>
        <v>0</v>
      </c>
      <c r="Q277" s="53">
        <f>+(+SUMIF('[1]2021'!$A:$A,$A277,'[1]2021'!$C:$C)-SUMIF('[1]2021'!$E:$E,$A277,'[1]2021'!$G:$G))/12</f>
        <v>0</v>
      </c>
      <c r="R277" s="53">
        <f>+(+SUMIF('[1]2021'!$A:$A,$A277,'[1]2021'!$C:$C)-SUMIF('[1]2021'!$E:$E,$A277,'[1]2021'!$G:$G))/12</f>
        <v>0</v>
      </c>
      <c r="S277" s="53">
        <f>+(+SUMIF('[1]2021'!$A:$A,$A277,'[1]2021'!$C:$C)-SUMIF('[1]2021'!$E:$E,$A277,'[1]2021'!$G:$G))/12</f>
        <v>0</v>
      </c>
      <c r="T277" s="53">
        <f>+(+SUMIF('[1]2021'!$A:$A,$A277,'[1]2021'!$C:$C)-SUMIF('[1]2021'!$E:$E,$A277,'[1]2021'!$G:$G))/12</f>
        <v>0</v>
      </c>
      <c r="U277" s="53">
        <f>+SUM(I277:INDEX(I277:T277,1,Settings!$C$4))</f>
        <v>0</v>
      </c>
      <c r="V277" s="53">
        <f t="shared" si="126"/>
        <v>0</v>
      </c>
      <c r="W277" s="53"/>
      <c r="X277" s="53">
        <f>+SUMIFS(postings!$T:$T,postings!$C:$C,'pl-data'!X$2,postings!$D:$D,'pl-data'!X$3,postings!$I:$I,'pl-data'!$A277)-SUMIFS(postings!$W:$W,postings!$C:$C,'pl-data'!X$2,postings!$D:$D,'pl-data'!X$3,postings!$M:$M,'pl-data'!$A277)</f>
        <v>0</v>
      </c>
      <c r="Y277" s="53">
        <f>+SUMIFS(postings!$T:$T,postings!$C:$C,'pl-data'!Y$2,postings!$D:$D,'pl-data'!Y$3,postings!$I:$I,'pl-data'!$A277)-SUMIFS(postings!$W:$W,postings!$C:$C,'pl-data'!Y$2,postings!$D:$D,'pl-data'!Y$3,postings!$M:$M,'pl-data'!$A277)</f>
        <v>0</v>
      </c>
      <c r="Z277" s="53">
        <f>+SUMIFS(postings!$T:$T,postings!$C:$C,'pl-data'!Z$2,postings!$D:$D,'pl-data'!Z$3,postings!$I:$I,'pl-data'!$A277)-SUMIFS(postings!$W:$W,postings!$C:$C,'pl-data'!Z$2,postings!$D:$D,'pl-data'!Z$3,postings!$M:$M,'pl-data'!$A277)</f>
        <v>0</v>
      </c>
      <c r="AA277" s="53">
        <f>+SUMIFS(postings!$T:$T,postings!$C:$C,'pl-data'!AA$2,postings!$D:$D,'pl-data'!AA$3,postings!$I:$I,'pl-data'!$A277)-SUMIFS(postings!$W:$W,postings!$C:$C,'pl-data'!AA$2,postings!$D:$D,'pl-data'!AA$3,postings!$M:$M,'pl-data'!$A277)</f>
        <v>0</v>
      </c>
      <c r="AB277" s="53">
        <f>+SUMIFS(postings!$T:$T,postings!$C:$C,'pl-data'!AB$2,postings!$D:$D,'pl-data'!AB$3,postings!$I:$I,'pl-data'!$A277)-SUMIFS(postings!$W:$W,postings!$C:$C,'pl-data'!AB$2,postings!$D:$D,'pl-data'!AB$3,postings!$M:$M,'pl-data'!$A277)</f>
        <v>0</v>
      </c>
      <c r="AC277" s="53">
        <f>+SUMIFS(postings!$T:$T,postings!$C:$C,'pl-data'!AC$2,postings!$D:$D,'pl-data'!AC$3,postings!$I:$I,'pl-data'!$A277)-SUMIFS(postings!$W:$W,postings!$C:$C,'pl-data'!AC$2,postings!$D:$D,'pl-data'!AC$3,postings!$M:$M,'pl-data'!$A277)</f>
        <v>0</v>
      </c>
      <c r="AD277" s="53">
        <f>+SUMIFS(postings!$T:$T,postings!$C:$C,'pl-data'!AD$2,postings!$D:$D,'pl-data'!AD$3,postings!$I:$I,'pl-data'!$A277)-SUMIFS(postings!$W:$W,postings!$C:$C,'pl-data'!AD$2,postings!$D:$D,'pl-data'!AD$3,postings!$M:$M,'pl-data'!$A277)</f>
        <v>0</v>
      </c>
      <c r="AE277" s="53">
        <f>+SUMIFS(postings!$T:$T,postings!$C:$C,'pl-data'!AE$2,postings!$D:$D,'pl-data'!AE$3,postings!$I:$I,'pl-data'!$A277)-SUMIFS(postings!$W:$W,postings!$C:$C,'pl-data'!AE$2,postings!$D:$D,'pl-data'!AE$3,postings!$M:$M,'pl-data'!$A277)</f>
        <v>0</v>
      </c>
      <c r="AF277" s="53">
        <f>+SUMIFS(postings!$T:$T,postings!$C:$C,'pl-data'!AF$2,postings!$D:$D,'pl-data'!AF$3,postings!$I:$I,'pl-data'!$A277)-SUMIFS(postings!$W:$W,postings!$C:$C,'pl-data'!AF$2,postings!$D:$D,'pl-data'!AF$3,postings!$M:$M,'pl-data'!$A277)</f>
        <v>0</v>
      </c>
      <c r="AG277" s="53">
        <f>+SUMIFS(postings!$T:$T,postings!$C:$C,'pl-data'!AG$2,postings!$D:$D,'pl-data'!AG$3,postings!$I:$I,'pl-data'!$A277)-SUMIFS(postings!$W:$W,postings!$C:$C,'pl-data'!AG$2,postings!$D:$D,'pl-data'!AG$3,postings!$M:$M,'pl-data'!$A277)</f>
        <v>0</v>
      </c>
      <c r="AH277" s="53">
        <f>+SUMIFS(postings!$T:$T,postings!$C:$C,'pl-data'!AH$2,postings!$D:$D,'pl-data'!AH$3,postings!$I:$I,'pl-data'!$A277)-SUMIFS(postings!$W:$W,postings!$C:$C,'pl-data'!AH$2,postings!$D:$D,'pl-data'!AH$3,postings!$M:$M,'pl-data'!$A277)</f>
        <v>0</v>
      </c>
      <c r="AI277" s="53">
        <f>+SUMIFS(postings!$T:$T,postings!$C:$C,'pl-data'!AI$2,postings!$D:$D,'pl-data'!AI$3,postings!$I:$I,'pl-data'!$A277)-SUMIFS(postings!$W:$W,postings!$C:$C,'pl-data'!AI$2,postings!$D:$D,'pl-data'!AI$3,postings!$M:$M,'pl-data'!$A277)</f>
        <v>0</v>
      </c>
      <c r="AJ277" s="53">
        <f>+SUM(X277:INDEX(X277:AI277,1,Settings!$C$4))</f>
        <v>0</v>
      </c>
      <c r="AK277" s="53">
        <f t="shared" si="127"/>
        <v>0</v>
      </c>
      <c r="AL277" s="53"/>
      <c r="AM277" s="53">
        <f t="shared" si="128"/>
        <v>0</v>
      </c>
      <c r="AN277" s="53">
        <f t="shared" si="129"/>
        <v>0</v>
      </c>
      <c r="AO277" s="53">
        <f t="shared" si="130"/>
        <v>0</v>
      </c>
      <c r="AP277" s="53">
        <f t="shared" si="131"/>
        <v>0</v>
      </c>
      <c r="AQ277" s="53">
        <f t="shared" si="132"/>
        <v>0</v>
      </c>
      <c r="AR277" s="53">
        <f t="shared" si="133"/>
        <v>0</v>
      </c>
      <c r="AS277" s="53">
        <f t="shared" si="134"/>
        <v>0</v>
      </c>
      <c r="AT277" s="53">
        <f t="shared" si="135"/>
        <v>0</v>
      </c>
      <c r="AU277" s="53">
        <f t="shared" si="136"/>
        <v>0</v>
      </c>
      <c r="AV277" s="53">
        <f t="shared" si="137"/>
        <v>0</v>
      </c>
      <c r="AW277" s="53">
        <f t="shared" si="138"/>
        <v>0</v>
      </c>
      <c r="AX277" s="53">
        <f t="shared" si="139"/>
        <v>0</v>
      </c>
      <c r="AY277" s="53">
        <f>+SUM(AM277:INDEX(AM277:AX277,1,Settings!$C$4))</f>
        <v>0</v>
      </c>
      <c r="AZ277" s="53">
        <f t="shared" si="140"/>
        <v>0</v>
      </c>
      <c r="BA277" s="53"/>
      <c r="BB277" s="53">
        <f t="shared" si="141"/>
        <v>0</v>
      </c>
      <c r="BC277" s="53">
        <f t="shared" si="142"/>
        <v>0</v>
      </c>
      <c r="BD277" s="53">
        <f t="shared" si="143"/>
        <v>0</v>
      </c>
      <c r="BE277" s="53">
        <f t="shared" si="144"/>
        <v>0</v>
      </c>
      <c r="BF277" s="53">
        <f t="shared" si="145"/>
        <v>0</v>
      </c>
      <c r="BG277" s="53">
        <f t="shared" si="146"/>
        <v>0</v>
      </c>
      <c r="BH277" s="53">
        <f t="shared" si="147"/>
        <v>0</v>
      </c>
      <c r="BI277" s="53">
        <f t="shared" si="148"/>
        <v>0</v>
      </c>
      <c r="BJ277" s="53">
        <f t="shared" si="149"/>
        <v>0</v>
      </c>
      <c r="BK277" s="53">
        <f t="shared" si="150"/>
        <v>0</v>
      </c>
      <c r="BL277" s="53">
        <f t="shared" si="151"/>
        <v>0</v>
      </c>
      <c r="BM277" s="53">
        <f t="shared" si="152"/>
        <v>0</v>
      </c>
      <c r="BN277" s="53">
        <f t="shared" si="153"/>
        <v>0</v>
      </c>
      <c r="BO277" s="53"/>
      <c r="BP277" s="53">
        <f t="shared" si="154"/>
        <v>0</v>
      </c>
      <c r="BQ277" s="53"/>
      <c r="BR277" s="53">
        <f t="shared" si="155"/>
        <v>0</v>
      </c>
    </row>
    <row r="278" spans="1:70" x14ac:dyDescent="0.2">
      <c r="A278" s="6">
        <v>3747</v>
      </c>
      <c r="B278" s="6" t="str">
        <f>+VLOOKUP(A278,masterfile!B:C,2,FALSE)</f>
        <v>Erhalt. Skonti EU-Erwerb 5% Vorst./USt</v>
      </c>
      <c r="D278" s="53">
        <f>+SUMIF('[1]2017'!$A:$A,$A278,'[1]2017'!$C:$C)-SUMIF('[1]2017'!$E:$E,$A278,'[1]2017'!$G:$G)</f>
        <v>0</v>
      </c>
      <c r="E278" s="53">
        <f>+SUMIF('[1]2018'!$A:$A,$A278,'[1]2018'!$C:$C)-SUMIF('[1]2018'!$E:$E,$A278,'[1]2018'!$G:$G)</f>
        <v>0</v>
      </c>
      <c r="F278" s="53">
        <f>+SUMIF('[1]2019'!$A:$A,$A278,'[1]2019'!$C:$C)-SUMIF('[1]2019'!$E:$E,$A278,'[1]2019'!$G:$G)</f>
        <v>0</v>
      </c>
      <c r="G278" s="53">
        <f>+SUMIF('[1]2020'!$A:$A,$A278,'[1]2020'!$C:$C)-SUMIF('[1]2020'!$E:$E,$A278,'[1]2020'!$G:$G)</f>
        <v>0</v>
      </c>
      <c r="H278" s="53"/>
      <c r="I278" s="53">
        <f>+(+SUMIF('[1]2021'!$A:$A,$A278,'[1]2021'!$C:$C)-SUMIF('[1]2021'!$E:$E,$A278,'[1]2021'!$G:$G))/12</f>
        <v>0</v>
      </c>
      <c r="J278" s="53">
        <f>+(+SUMIF('[1]2021'!$A:$A,$A278,'[1]2021'!$C:$C)-SUMIF('[1]2021'!$E:$E,$A278,'[1]2021'!$G:$G))/12</f>
        <v>0</v>
      </c>
      <c r="K278" s="53">
        <f>+(+SUMIF('[1]2021'!$A:$A,$A278,'[1]2021'!$C:$C)-SUMIF('[1]2021'!$E:$E,$A278,'[1]2021'!$G:$G))/12</f>
        <v>0</v>
      </c>
      <c r="L278" s="53">
        <f>+(+SUMIF('[1]2021'!$A:$A,$A278,'[1]2021'!$C:$C)-SUMIF('[1]2021'!$E:$E,$A278,'[1]2021'!$G:$G))/12</f>
        <v>0</v>
      </c>
      <c r="M278" s="53">
        <f>+(+SUMIF('[1]2021'!$A:$A,$A278,'[1]2021'!$C:$C)-SUMIF('[1]2021'!$E:$E,$A278,'[1]2021'!$G:$G))/12</f>
        <v>0</v>
      </c>
      <c r="N278" s="53">
        <f>+(+SUMIF('[1]2021'!$A:$A,$A278,'[1]2021'!$C:$C)-SUMIF('[1]2021'!$E:$E,$A278,'[1]2021'!$G:$G))/12</f>
        <v>0</v>
      </c>
      <c r="O278" s="53">
        <f>+(+SUMIF('[1]2021'!$A:$A,$A278,'[1]2021'!$C:$C)-SUMIF('[1]2021'!$E:$E,$A278,'[1]2021'!$G:$G))/12</f>
        <v>0</v>
      </c>
      <c r="P278" s="53">
        <f>+(+SUMIF('[1]2021'!$A:$A,$A278,'[1]2021'!$C:$C)-SUMIF('[1]2021'!$E:$E,$A278,'[1]2021'!$G:$G))/12</f>
        <v>0</v>
      </c>
      <c r="Q278" s="53">
        <f>+(+SUMIF('[1]2021'!$A:$A,$A278,'[1]2021'!$C:$C)-SUMIF('[1]2021'!$E:$E,$A278,'[1]2021'!$G:$G))/12</f>
        <v>0</v>
      </c>
      <c r="R278" s="53">
        <f>+(+SUMIF('[1]2021'!$A:$A,$A278,'[1]2021'!$C:$C)-SUMIF('[1]2021'!$E:$E,$A278,'[1]2021'!$G:$G))/12</f>
        <v>0</v>
      </c>
      <c r="S278" s="53">
        <f>+(+SUMIF('[1]2021'!$A:$A,$A278,'[1]2021'!$C:$C)-SUMIF('[1]2021'!$E:$E,$A278,'[1]2021'!$G:$G))/12</f>
        <v>0</v>
      </c>
      <c r="T278" s="53">
        <f>+(+SUMIF('[1]2021'!$A:$A,$A278,'[1]2021'!$C:$C)-SUMIF('[1]2021'!$E:$E,$A278,'[1]2021'!$G:$G))/12</f>
        <v>0</v>
      </c>
      <c r="U278" s="53">
        <f>+SUM(I278:INDEX(I278:T278,1,Settings!$C$4))</f>
        <v>0</v>
      </c>
      <c r="V278" s="53">
        <f t="shared" si="126"/>
        <v>0</v>
      </c>
      <c r="W278" s="53"/>
      <c r="X278" s="53">
        <f>+SUMIFS(postings!$T:$T,postings!$C:$C,'pl-data'!X$2,postings!$D:$D,'pl-data'!X$3,postings!$I:$I,'pl-data'!$A278)-SUMIFS(postings!$W:$W,postings!$C:$C,'pl-data'!X$2,postings!$D:$D,'pl-data'!X$3,postings!$M:$M,'pl-data'!$A278)</f>
        <v>0</v>
      </c>
      <c r="Y278" s="53">
        <f>+SUMIFS(postings!$T:$T,postings!$C:$C,'pl-data'!Y$2,postings!$D:$D,'pl-data'!Y$3,postings!$I:$I,'pl-data'!$A278)-SUMIFS(postings!$W:$W,postings!$C:$C,'pl-data'!Y$2,postings!$D:$D,'pl-data'!Y$3,postings!$M:$M,'pl-data'!$A278)</f>
        <v>0</v>
      </c>
      <c r="Z278" s="53">
        <f>+SUMIFS(postings!$T:$T,postings!$C:$C,'pl-data'!Z$2,postings!$D:$D,'pl-data'!Z$3,postings!$I:$I,'pl-data'!$A278)-SUMIFS(postings!$W:$W,postings!$C:$C,'pl-data'!Z$2,postings!$D:$D,'pl-data'!Z$3,postings!$M:$M,'pl-data'!$A278)</f>
        <v>0</v>
      </c>
      <c r="AA278" s="53">
        <f>+SUMIFS(postings!$T:$T,postings!$C:$C,'pl-data'!AA$2,postings!$D:$D,'pl-data'!AA$3,postings!$I:$I,'pl-data'!$A278)-SUMIFS(postings!$W:$W,postings!$C:$C,'pl-data'!AA$2,postings!$D:$D,'pl-data'!AA$3,postings!$M:$M,'pl-data'!$A278)</f>
        <v>0</v>
      </c>
      <c r="AB278" s="53">
        <f>+SUMIFS(postings!$T:$T,postings!$C:$C,'pl-data'!AB$2,postings!$D:$D,'pl-data'!AB$3,postings!$I:$I,'pl-data'!$A278)-SUMIFS(postings!$W:$W,postings!$C:$C,'pl-data'!AB$2,postings!$D:$D,'pl-data'!AB$3,postings!$M:$M,'pl-data'!$A278)</f>
        <v>0</v>
      </c>
      <c r="AC278" s="53">
        <f>+SUMIFS(postings!$T:$T,postings!$C:$C,'pl-data'!AC$2,postings!$D:$D,'pl-data'!AC$3,postings!$I:$I,'pl-data'!$A278)-SUMIFS(postings!$W:$W,postings!$C:$C,'pl-data'!AC$2,postings!$D:$D,'pl-data'!AC$3,postings!$M:$M,'pl-data'!$A278)</f>
        <v>0</v>
      </c>
      <c r="AD278" s="53">
        <f>+SUMIFS(postings!$T:$T,postings!$C:$C,'pl-data'!AD$2,postings!$D:$D,'pl-data'!AD$3,postings!$I:$I,'pl-data'!$A278)-SUMIFS(postings!$W:$W,postings!$C:$C,'pl-data'!AD$2,postings!$D:$D,'pl-data'!AD$3,postings!$M:$M,'pl-data'!$A278)</f>
        <v>0</v>
      </c>
      <c r="AE278" s="53">
        <f>+SUMIFS(postings!$T:$T,postings!$C:$C,'pl-data'!AE$2,postings!$D:$D,'pl-data'!AE$3,postings!$I:$I,'pl-data'!$A278)-SUMIFS(postings!$W:$W,postings!$C:$C,'pl-data'!AE$2,postings!$D:$D,'pl-data'!AE$3,postings!$M:$M,'pl-data'!$A278)</f>
        <v>0</v>
      </c>
      <c r="AF278" s="53">
        <f>+SUMIFS(postings!$T:$T,postings!$C:$C,'pl-data'!AF$2,postings!$D:$D,'pl-data'!AF$3,postings!$I:$I,'pl-data'!$A278)-SUMIFS(postings!$W:$W,postings!$C:$C,'pl-data'!AF$2,postings!$D:$D,'pl-data'!AF$3,postings!$M:$M,'pl-data'!$A278)</f>
        <v>0</v>
      </c>
      <c r="AG278" s="53">
        <f>+SUMIFS(postings!$T:$T,postings!$C:$C,'pl-data'!AG$2,postings!$D:$D,'pl-data'!AG$3,postings!$I:$I,'pl-data'!$A278)-SUMIFS(postings!$W:$W,postings!$C:$C,'pl-data'!AG$2,postings!$D:$D,'pl-data'!AG$3,postings!$M:$M,'pl-data'!$A278)</f>
        <v>0</v>
      </c>
      <c r="AH278" s="53">
        <f>+SUMIFS(postings!$T:$T,postings!$C:$C,'pl-data'!AH$2,postings!$D:$D,'pl-data'!AH$3,postings!$I:$I,'pl-data'!$A278)-SUMIFS(postings!$W:$W,postings!$C:$C,'pl-data'!AH$2,postings!$D:$D,'pl-data'!AH$3,postings!$M:$M,'pl-data'!$A278)</f>
        <v>0</v>
      </c>
      <c r="AI278" s="53">
        <f>+SUMIFS(postings!$T:$T,postings!$C:$C,'pl-data'!AI$2,postings!$D:$D,'pl-data'!AI$3,postings!$I:$I,'pl-data'!$A278)-SUMIFS(postings!$W:$W,postings!$C:$C,'pl-data'!AI$2,postings!$D:$D,'pl-data'!AI$3,postings!$M:$M,'pl-data'!$A278)</f>
        <v>0</v>
      </c>
      <c r="AJ278" s="53">
        <f>+SUM(X278:INDEX(X278:AI278,1,Settings!$C$4))</f>
        <v>0</v>
      </c>
      <c r="AK278" s="53">
        <f t="shared" si="127"/>
        <v>0</v>
      </c>
      <c r="AL278" s="53"/>
      <c r="AM278" s="53">
        <f t="shared" si="128"/>
        <v>0</v>
      </c>
      <c r="AN278" s="53">
        <f t="shared" si="129"/>
        <v>0</v>
      </c>
      <c r="AO278" s="53">
        <f t="shared" si="130"/>
        <v>0</v>
      </c>
      <c r="AP278" s="53">
        <f t="shared" si="131"/>
        <v>0</v>
      </c>
      <c r="AQ278" s="53">
        <f t="shared" si="132"/>
        <v>0</v>
      </c>
      <c r="AR278" s="53">
        <f t="shared" si="133"/>
        <v>0</v>
      </c>
      <c r="AS278" s="53">
        <f t="shared" si="134"/>
        <v>0</v>
      </c>
      <c r="AT278" s="53">
        <f t="shared" si="135"/>
        <v>0</v>
      </c>
      <c r="AU278" s="53">
        <f t="shared" si="136"/>
        <v>0</v>
      </c>
      <c r="AV278" s="53">
        <f t="shared" si="137"/>
        <v>0</v>
      </c>
      <c r="AW278" s="53">
        <f t="shared" si="138"/>
        <v>0</v>
      </c>
      <c r="AX278" s="53">
        <f t="shared" si="139"/>
        <v>0</v>
      </c>
      <c r="AY278" s="53">
        <f>+SUM(AM278:INDEX(AM278:AX278,1,Settings!$C$4))</f>
        <v>0</v>
      </c>
      <c r="AZ278" s="53">
        <f t="shared" si="140"/>
        <v>0</v>
      </c>
      <c r="BA278" s="53"/>
      <c r="BB278" s="53">
        <f t="shared" si="141"/>
        <v>0</v>
      </c>
      <c r="BC278" s="53">
        <f t="shared" si="142"/>
        <v>0</v>
      </c>
      <c r="BD278" s="53">
        <f t="shared" si="143"/>
        <v>0</v>
      </c>
      <c r="BE278" s="53">
        <f t="shared" si="144"/>
        <v>0</v>
      </c>
      <c r="BF278" s="53">
        <f t="shared" si="145"/>
        <v>0</v>
      </c>
      <c r="BG278" s="53">
        <f t="shared" si="146"/>
        <v>0</v>
      </c>
      <c r="BH278" s="53">
        <f t="shared" si="147"/>
        <v>0</v>
      </c>
      <c r="BI278" s="53">
        <f t="shared" si="148"/>
        <v>0</v>
      </c>
      <c r="BJ278" s="53">
        <f t="shared" si="149"/>
        <v>0</v>
      </c>
      <c r="BK278" s="53">
        <f t="shared" si="150"/>
        <v>0</v>
      </c>
      <c r="BL278" s="53">
        <f t="shared" si="151"/>
        <v>0</v>
      </c>
      <c r="BM278" s="53">
        <f t="shared" si="152"/>
        <v>0</v>
      </c>
      <c r="BN278" s="53">
        <f t="shared" si="153"/>
        <v>0</v>
      </c>
      <c r="BO278" s="53"/>
      <c r="BP278" s="53">
        <f t="shared" si="154"/>
        <v>0</v>
      </c>
      <c r="BQ278" s="53"/>
      <c r="BR278" s="53">
        <f t="shared" si="155"/>
        <v>0</v>
      </c>
    </row>
    <row r="279" spans="1:70" x14ac:dyDescent="0.2">
      <c r="A279" s="6">
        <v>3748</v>
      </c>
      <c r="B279" s="6" t="str">
        <f>+VLOOKUP(A279,masterfile!B:C,2,FALSE)</f>
        <v>Erhalt. Skonti EU-Erwerb 19% Vorst./USt</v>
      </c>
      <c r="D279" s="53">
        <f>+SUMIF('[1]2017'!$A:$A,$A279,'[1]2017'!$C:$C)-SUMIF('[1]2017'!$E:$E,$A279,'[1]2017'!$G:$G)</f>
        <v>0</v>
      </c>
      <c r="E279" s="53">
        <f>+SUMIF('[1]2018'!$A:$A,$A279,'[1]2018'!$C:$C)-SUMIF('[1]2018'!$E:$E,$A279,'[1]2018'!$G:$G)</f>
        <v>0</v>
      </c>
      <c r="F279" s="53">
        <f>+SUMIF('[1]2019'!$A:$A,$A279,'[1]2019'!$C:$C)-SUMIF('[1]2019'!$E:$E,$A279,'[1]2019'!$G:$G)</f>
        <v>0</v>
      </c>
      <c r="G279" s="53">
        <f>+SUMIF('[1]2020'!$A:$A,$A279,'[1]2020'!$C:$C)-SUMIF('[1]2020'!$E:$E,$A279,'[1]2020'!$G:$G)</f>
        <v>0</v>
      </c>
      <c r="H279" s="53"/>
      <c r="I279" s="53">
        <f>+(+SUMIF('[1]2021'!$A:$A,$A279,'[1]2021'!$C:$C)-SUMIF('[1]2021'!$E:$E,$A279,'[1]2021'!$G:$G))/12</f>
        <v>0</v>
      </c>
      <c r="J279" s="53">
        <f>+(+SUMIF('[1]2021'!$A:$A,$A279,'[1]2021'!$C:$C)-SUMIF('[1]2021'!$E:$E,$A279,'[1]2021'!$G:$G))/12</f>
        <v>0</v>
      </c>
      <c r="K279" s="53">
        <f>+(+SUMIF('[1]2021'!$A:$A,$A279,'[1]2021'!$C:$C)-SUMIF('[1]2021'!$E:$E,$A279,'[1]2021'!$G:$G))/12</f>
        <v>0</v>
      </c>
      <c r="L279" s="53">
        <f>+(+SUMIF('[1]2021'!$A:$A,$A279,'[1]2021'!$C:$C)-SUMIF('[1]2021'!$E:$E,$A279,'[1]2021'!$G:$G))/12</f>
        <v>0</v>
      </c>
      <c r="M279" s="53">
        <f>+(+SUMIF('[1]2021'!$A:$A,$A279,'[1]2021'!$C:$C)-SUMIF('[1]2021'!$E:$E,$A279,'[1]2021'!$G:$G))/12</f>
        <v>0</v>
      </c>
      <c r="N279" s="53">
        <f>+(+SUMIF('[1]2021'!$A:$A,$A279,'[1]2021'!$C:$C)-SUMIF('[1]2021'!$E:$E,$A279,'[1]2021'!$G:$G))/12</f>
        <v>0</v>
      </c>
      <c r="O279" s="53">
        <f>+(+SUMIF('[1]2021'!$A:$A,$A279,'[1]2021'!$C:$C)-SUMIF('[1]2021'!$E:$E,$A279,'[1]2021'!$G:$G))/12</f>
        <v>0</v>
      </c>
      <c r="P279" s="53">
        <f>+(+SUMIF('[1]2021'!$A:$A,$A279,'[1]2021'!$C:$C)-SUMIF('[1]2021'!$E:$E,$A279,'[1]2021'!$G:$G))/12</f>
        <v>0</v>
      </c>
      <c r="Q279" s="53">
        <f>+(+SUMIF('[1]2021'!$A:$A,$A279,'[1]2021'!$C:$C)-SUMIF('[1]2021'!$E:$E,$A279,'[1]2021'!$G:$G))/12</f>
        <v>0</v>
      </c>
      <c r="R279" s="53">
        <f>+(+SUMIF('[1]2021'!$A:$A,$A279,'[1]2021'!$C:$C)-SUMIF('[1]2021'!$E:$E,$A279,'[1]2021'!$G:$G))/12</f>
        <v>0</v>
      </c>
      <c r="S279" s="53">
        <f>+(+SUMIF('[1]2021'!$A:$A,$A279,'[1]2021'!$C:$C)-SUMIF('[1]2021'!$E:$E,$A279,'[1]2021'!$G:$G))/12</f>
        <v>0</v>
      </c>
      <c r="T279" s="53">
        <f>+(+SUMIF('[1]2021'!$A:$A,$A279,'[1]2021'!$C:$C)-SUMIF('[1]2021'!$E:$E,$A279,'[1]2021'!$G:$G))/12</f>
        <v>0</v>
      </c>
      <c r="U279" s="53">
        <f>+SUM(I279:INDEX(I279:T279,1,Settings!$C$4))</f>
        <v>0</v>
      </c>
      <c r="V279" s="53">
        <f t="shared" si="126"/>
        <v>0</v>
      </c>
      <c r="W279" s="53"/>
      <c r="X279" s="53">
        <f>+SUMIFS(postings!$T:$T,postings!$C:$C,'pl-data'!X$2,postings!$D:$D,'pl-data'!X$3,postings!$I:$I,'pl-data'!$A279)-SUMIFS(postings!$W:$W,postings!$C:$C,'pl-data'!X$2,postings!$D:$D,'pl-data'!X$3,postings!$M:$M,'pl-data'!$A279)</f>
        <v>0</v>
      </c>
      <c r="Y279" s="53">
        <f>+SUMIFS(postings!$T:$T,postings!$C:$C,'pl-data'!Y$2,postings!$D:$D,'pl-data'!Y$3,postings!$I:$I,'pl-data'!$A279)-SUMIFS(postings!$W:$W,postings!$C:$C,'pl-data'!Y$2,postings!$D:$D,'pl-data'!Y$3,postings!$M:$M,'pl-data'!$A279)</f>
        <v>0</v>
      </c>
      <c r="Z279" s="53">
        <f>+SUMIFS(postings!$T:$T,postings!$C:$C,'pl-data'!Z$2,postings!$D:$D,'pl-data'!Z$3,postings!$I:$I,'pl-data'!$A279)-SUMIFS(postings!$W:$W,postings!$C:$C,'pl-data'!Z$2,postings!$D:$D,'pl-data'!Z$3,postings!$M:$M,'pl-data'!$A279)</f>
        <v>0</v>
      </c>
      <c r="AA279" s="53">
        <f>+SUMIFS(postings!$T:$T,postings!$C:$C,'pl-data'!AA$2,postings!$D:$D,'pl-data'!AA$3,postings!$I:$I,'pl-data'!$A279)-SUMIFS(postings!$W:$W,postings!$C:$C,'pl-data'!AA$2,postings!$D:$D,'pl-data'!AA$3,postings!$M:$M,'pl-data'!$A279)</f>
        <v>0</v>
      </c>
      <c r="AB279" s="53">
        <f>+SUMIFS(postings!$T:$T,postings!$C:$C,'pl-data'!AB$2,postings!$D:$D,'pl-data'!AB$3,postings!$I:$I,'pl-data'!$A279)-SUMIFS(postings!$W:$W,postings!$C:$C,'pl-data'!AB$2,postings!$D:$D,'pl-data'!AB$3,postings!$M:$M,'pl-data'!$A279)</f>
        <v>0</v>
      </c>
      <c r="AC279" s="53">
        <f>+SUMIFS(postings!$T:$T,postings!$C:$C,'pl-data'!AC$2,postings!$D:$D,'pl-data'!AC$3,postings!$I:$I,'pl-data'!$A279)-SUMIFS(postings!$W:$W,postings!$C:$C,'pl-data'!AC$2,postings!$D:$D,'pl-data'!AC$3,postings!$M:$M,'pl-data'!$A279)</f>
        <v>0</v>
      </c>
      <c r="AD279" s="53">
        <f>+SUMIFS(postings!$T:$T,postings!$C:$C,'pl-data'!AD$2,postings!$D:$D,'pl-data'!AD$3,postings!$I:$I,'pl-data'!$A279)-SUMIFS(postings!$W:$W,postings!$C:$C,'pl-data'!AD$2,postings!$D:$D,'pl-data'!AD$3,postings!$M:$M,'pl-data'!$A279)</f>
        <v>0</v>
      </c>
      <c r="AE279" s="53">
        <f>+SUMIFS(postings!$T:$T,postings!$C:$C,'pl-data'!AE$2,postings!$D:$D,'pl-data'!AE$3,postings!$I:$I,'pl-data'!$A279)-SUMIFS(postings!$W:$W,postings!$C:$C,'pl-data'!AE$2,postings!$D:$D,'pl-data'!AE$3,postings!$M:$M,'pl-data'!$A279)</f>
        <v>0</v>
      </c>
      <c r="AF279" s="53">
        <f>+SUMIFS(postings!$T:$T,postings!$C:$C,'pl-data'!AF$2,postings!$D:$D,'pl-data'!AF$3,postings!$I:$I,'pl-data'!$A279)-SUMIFS(postings!$W:$W,postings!$C:$C,'pl-data'!AF$2,postings!$D:$D,'pl-data'!AF$3,postings!$M:$M,'pl-data'!$A279)</f>
        <v>0</v>
      </c>
      <c r="AG279" s="53">
        <f>+SUMIFS(postings!$T:$T,postings!$C:$C,'pl-data'!AG$2,postings!$D:$D,'pl-data'!AG$3,postings!$I:$I,'pl-data'!$A279)-SUMIFS(postings!$W:$W,postings!$C:$C,'pl-data'!AG$2,postings!$D:$D,'pl-data'!AG$3,postings!$M:$M,'pl-data'!$A279)</f>
        <v>0</v>
      </c>
      <c r="AH279" s="53">
        <f>+SUMIFS(postings!$T:$T,postings!$C:$C,'pl-data'!AH$2,postings!$D:$D,'pl-data'!AH$3,postings!$I:$I,'pl-data'!$A279)-SUMIFS(postings!$W:$W,postings!$C:$C,'pl-data'!AH$2,postings!$D:$D,'pl-data'!AH$3,postings!$M:$M,'pl-data'!$A279)</f>
        <v>0</v>
      </c>
      <c r="AI279" s="53">
        <f>+SUMIFS(postings!$T:$T,postings!$C:$C,'pl-data'!AI$2,postings!$D:$D,'pl-data'!AI$3,postings!$I:$I,'pl-data'!$A279)-SUMIFS(postings!$W:$W,postings!$C:$C,'pl-data'!AI$2,postings!$D:$D,'pl-data'!AI$3,postings!$M:$M,'pl-data'!$A279)</f>
        <v>0</v>
      </c>
      <c r="AJ279" s="53">
        <f>+SUM(X279:INDEX(X279:AI279,1,Settings!$C$4))</f>
        <v>0</v>
      </c>
      <c r="AK279" s="53">
        <f t="shared" si="127"/>
        <v>0</v>
      </c>
      <c r="AL279" s="53"/>
      <c r="AM279" s="53">
        <f t="shared" si="128"/>
        <v>0</v>
      </c>
      <c r="AN279" s="53">
        <f t="shared" si="129"/>
        <v>0</v>
      </c>
      <c r="AO279" s="53">
        <f t="shared" si="130"/>
        <v>0</v>
      </c>
      <c r="AP279" s="53">
        <f t="shared" si="131"/>
        <v>0</v>
      </c>
      <c r="AQ279" s="53">
        <f t="shared" si="132"/>
        <v>0</v>
      </c>
      <c r="AR279" s="53">
        <f t="shared" si="133"/>
        <v>0</v>
      </c>
      <c r="AS279" s="53">
        <f t="shared" si="134"/>
        <v>0</v>
      </c>
      <c r="AT279" s="53">
        <f t="shared" si="135"/>
        <v>0</v>
      </c>
      <c r="AU279" s="53">
        <f t="shared" si="136"/>
        <v>0</v>
      </c>
      <c r="AV279" s="53">
        <f t="shared" si="137"/>
        <v>0</v>
      </c>
      <c r="AW279" s="53">
        <f t="shared" si="138"/>
        <v>0</v>
      </c>
      <c r="AX279" s="53">
        <f t="shared" si="139"/>
        <v>0</v>
      </c>
      <c r="AY279" s="53">
        <f>+SUM(AM279:INDEX(AM279:AX279,1,Settings!$C$4))</f>
        <v>0</v>
      </c>
      <c r="AZ279" s="53">
        <f t="shared" si="140"/>
        <v>0</v>
      </c>
      <c r="BA279" s="53"/>
      <c r="BB279" s="53">
        <f t="shared" si="141"/>
        <v>0</v>
      </c>
      <c r="BC279" s="53">
        <f t="shared" si="142"/>
        <v>0</v>
      </c>
      <c r="BD279" s="53">
        <f t="shared" si="143"/>
        <v>0</v>
      </c>
      <c r="BE279" s="53">
        <f t="shared" si="144"/>
        <v>0</v>
      </c>
      <c r="BF279" s="53">
        <f t="shared" si="145"/>
        <v>0</v>
      </c>
      <c r="BG279" s="53">
        <f t="shared" si="146"/>
        <v>0</v>
      </c>
      <c r="BH279" s="53">
        <f t="shared" si="147"/>
        <v>0</v>
      </c>
      <c r="BI279" s="53">
        <f t="shared" si="148"/>
        <v>0</v>
      </c>
      <c r="BJ279" s="53">
        <f t="shared" si="149"/>
        <v>0</v>
      </c>
      <c r="BK279" s="53">
        <f t="shared" si="150"/>
        <v>0</v>
      </c>
      <c r="BL279" s="53">
        <f t="shared" si="151"/>
        <v>0</v>
      </c>
      <c r="BM279" s="53">
        <f t="shared" si="152"/>
        <v>0</v>
      </c>
      <c r="BN279" s="53">
        <f t="shared" si="153"/>
        <v>0</v>
      </c>
      <c r="BO279" s="53"/>
      <c r="BP279" s="53">
        <f t="shared" si="154"/>
        <v>0</v>
      </c>
      <c r="BQ279" s="53"/>
      <c r="BR279" s="53">
        <f t="shared" si="155"/>
        <v>0</v>
      </c>
    </row>
    <row r="280" spans="1:70" x14ac:dyDescent="0.2">
      <c r="A280" s="6">
        <v>3749</v>
      </c>
      <c r="B280" s="6" t="str">
        <f>+VLOOKUP(A280,masterfile!B:C,2,FALSE)</f>
        <v>Erhalt. Skonti EU-Erwerb 16% Vorst./USt</v>
      </c>
      <c r="D280" s="53">
        <f>+SUMIF('[1]2017'!$A:$A,$A280,'[1]2017'!$C:$C)-SUMIF('[1]2017'!$E:$E,$A280,'[1]2017'!$G:$G)</f>
        <v>0</v>
      </c>
      <c r="E280" s="53">
        <f>+SUMIF('[1]2018'!$A:$A,$A280,'[1]2018'!$C:$C)-SUMIF('[1]2018'!$E:$E,$A280,'[1]2018'!$G:$G)</f>
        <v>0</v>
      </c>
      <c r="F280" s="53">
        <f>+SUMIF('[1]2019'!$A:$A,$A280,'[1]2019'!$C:$C)-SUMIF('[1]2019'!$E:$E,$A280,'[1]2019'!$G:$G)</f>
        <v>0</v>
      </c>
      <c r="G280" s="53">
        <f>+SUMIF('[1]2020'!$A:$A,$A280,'[1]2020'!$C:$C)-SUMIF('[1]2020'!$E:$E,$A280,'[1]2020'!$G:$G)</f>
        <v>0</v>
      </c>
      <c r="H280" s="53"/>
      <c r="I280" s="53">
        <f>+(+SUMIF('[1]2021'!$A:$A,$A280,'[1]2021'!$C:$C)-SUMIF('[1]2021'!$E:$E,$A280,'[1]2021'!$G:$G))/12</f>
        <v>0</v>
      </c>
      <c r="J280" s="53">
        <f>+(+SUMIF('[1]2021'!$A:$A,$A280,'[1]2021'!$C:$C)-SUMIF('[1]2021'!$E:$E,$A280,'[1]2021'!$G:$G))/12</f>
        <v>0</v>
      </c>
      <c r="K280" s="53">
        <f>+(+SUMIF('[1]2021'!$A:$A,$A280,'[1]2021'!$C:$C)-SUMIF('[1]2021'!$E:$E,$A280,'[1]2021'!$G:$G))/12</f>
        <v>0</v>
      </c>
      <c r="L280" s="53">
        <f>+(+SUMIF('[1]2021'!$A:$A,$A280,'[1]2021'!$C:$C)-SUMIF('[1]2021'!$E:$E,$A280,'[1]2021'!$G:$G))/12</f>
        <v>0</v>
      </c>
      <c r="M280" s="53">
        <f>+(+SUMIF('[1]2021'!$A:$A,$A280,'[1]2021'!$C:$C)-SUMIF('[1]2021'!$E:$E,$A280,'[1]2021'!$G:$G))/12</f>
        <v>0</v>
      </c>
      <c r="N280" s="53">
        <f>+(+SUMIF('[1]2021'!$A:$A,$A280,'[1]2021'!$C:$C)-SUMIF('[1]2021'!$E:$E,$A280,'[1]2021'!$G:$G))/12</f>
        <v>0</v>
      </c>
      <c r="O280" s="53">
        <f>+(+SUMIF('[1]2021'!$A:$A,$A280,'[1]2021'!$C:$C)-SUMIF('[1]2021'!$E:$E,$A280,'[1]2021'!$G:$G))/12</f>
        <v>0</v>
      </c>
      <c r="P280" s="53">
        <f>+(+SUMIF('[1]2021'!$A:$A,$A280,'[1]2021'!$C:$C)-SUMIF('[1]2021'!$E:$E,$A280,'[1]2021'!$G:$G))/12</f>
        <v>0</v>
      </c>
      <c r="Q280" s="53">
        <f>+(+SUMIF('[1]2021'!$A:$A,$A280,'[1]2021'!$C:$C)-SUMIF('[1]2021'!$E:$E,$A280,'[1]2021'!$G:$G))/12</f>
        <v>0</v>
      </c>
      <c r="R280" s="53">
        <f>+(+SUMIF('[1]2021'!$A:$A,$A280,'[1]2021'!$C:$C)-SUMIF('[1]2021'!$E:$E,$A280,'[1]2021'!$G:$G))/12</f>
        <v>0</v>
      </c>
      <c r="S280" s="53">
        <f>+(+SUMIF('[1]2021'!$A:$A,$A280,'[1]2021'!$C:$C)-SUMIF('[1]2021'!$E:$E,$A280,'[1]2021'!$G:$G))/12</f>
        <v>0</v>
      </c>
      <c r="T280" s="53">
        <f>+(+SUMIF('[1]2021'!$A:$A,$A280,'[1]2021'!$C:$C)-SUMIF('[1]2021'!$E:$E,$A280,'[1]2021'!$G:$G))/12</f>
        <v>0</v>
      </c>
      <c r="U280" s="53">
        <f>+SUM(I280:INDEX(I280:T280,1,Settings!$C$4))</f>
        <v>0</v>
      </c>
      <c r="V280" s="53">
        <f t="shared" si="126"/>
        <v>0</v>
      </c>
      <c r="W280" s="53"/>
      <c r="X280" s="53">
        <f>+SUMIFS(postings!$T:$T,postings!$C:$C,'pl-data'!X$2,postings!$D:$D,'pl-data'!X$3,postings!$I:$I,'pl-data'!$A280)-SUMIFS(postings!$W:$W,postings!$C:$C,'pl-data'!X$2,postings!$D:$D,'pl-data'!X$3,postings!$M:$M,'pl-data'!$A280)</f>
        <v>0</v>
      </c>
      <c r="Y280" s="53">
        <f>+SUMIFS(postings!$T:$T,postings!$C:$C,'pl-data'!Y$2,postings!$D:$D,'pl-data'!Y$3,postings!$I:$I,'pl-data'!$A280)-SUMIFS(postings!$W:$W,postings!$C:$C,'pl-data'!Y$2,postings!$D:$D,'pl-data'!Y$3,postings!$M:$M,'pl-data'!$A280)</f>
        <v>0</v>
      </c>
      <c r="Z280" s="53">
        <f>+SUMIFS(postings!$T:$T,postings!$C:$C,'pl-data'!Z$2,postings!$D:$D,'pl-data'!Z$3,postings!$I:$I,'pl-data'!$A280)-SUMIFS(postings!$W:$W,postings!$C:$C,'pl-data'!Z$2,postings!$D:$D,'pl-data'!Z$3,postings!$M:$M,'pl-data'!$A280)</f>
        <v>0</v>
      </c>
      <c r="AA280" s="53">
        <f>+SUMIFS(postings!$T:$T,postings!$C:$C,'pl-data'!AA$2,postings!$D:$D,'pl-data'!AA$3,postings!$I:$I,'pl-data'!$A280)-SUMIFS(postings!$W:$W,postings!$C:$C,'pl-data'!AA$2,postings!$D:$D,'pl-data'!AA$3,postings!$M:$M,'pl-data'!$A280)</f>
        <v>0</v>
      </c>
      <c r="AB280" s="53">
        <f>+SUMIFS(postings!$T:$T,postings!$C:$C,'pl-data'!AB$2,postings!$D:$D,'pl-data'!AB$3,postings!$I:$I,'pl-data'!$A280)-SUMIFS(postings!$W:$W,postings!$C:$C,'pl-data'!AB$2,postings!$D:$D,'pl-data'!AB$3,postings!$M:$M,'pl-data'!$A280)</f>
        <v>0</v>
      </c>
      <c r="AC280" s="53">
        <f>+SUMIFS(postings!$T:$T,postings!$C:$C,'pl-data'!AC$2,postings!$D:$D,'pl-data'!AC$3,postings!$I:$I,'pl-data'!$A280)-SUMIFS(postings!$W:$W,postings!$C:$C,'pl-data'!AC$2,postings!$D:$D,'pl-data'!AC$3,postings!$M:$M,'pl-data'!$A280)</f>
        <v>0</v>
      </c>
      <c r="AD280" s="53">
        <f>+SUMIFS(postings!$T:$T,postings!$C:$C,'pl-data'!AD$2,postings!$D:$D,'pl-data'!AD$3,postings!$I:$I,'pl-data'!$A280)-SUMIFS(postings!$W:$W,postings!$C:$C,'pl-data'!AD$2,postings!$D:$D,'pl-data'!AD$3,postings!$M:$M,'pl-data'!$A280)</f>
        <v>0</v>
      </c>
      <c r="AE280" s="53">
        <f>+SUMIFS(postings!$T:$T,postings!$C:$C,'pl-data'!AE$2,postings!$D:$D,'pl-data'!AE$3,postings!$I:$I,'pl-data'!$A280)-SUMIFS(postings!$W:$W,postings!$C:$C,'pl-data'!AE$2,postings!$D:$D,'pl-data'!AE$3,postings!$M:$M,'pl-data'!$A280)</f>
        <v>0</v>
      </c>
      <c r="AF280" s="53">
        <f>+SUMIFS(postings!$T:$T,postings!$C:$C,'pl-data'!AF$2,postings!$D:$D,'pl-data'!AF$3,postings!$I:$I,'pl-data'!$A280)-SUMIFS(postings!$W:$W,postings!$C:$C,'pl-data'!AF$2,postings!$D:$D,'pl-data'!AF$3,postings!$M:$M,'pl-data'!$A280)</f>
        <v>0</v>
      </c>
      <c r="AG280" s="53">
        <f>+SUMIFS(postings!$T:$T,postings!$C:$C,'pl-data'!AG$2,postings!$D:$D,'pl-data'!AG$3,postings!$I:$I,'pl-data'!$A280)-SUMIFS(postings!$W:$W,postings!$C:$C,'pl-data'!AG$2,postings!$D:$D,'pl-data'!AG$3,postings!$M:$M,'pl-data'!$A280)</f>
        <v>0</v>
      </c>
      <c r="AH280" s="53">
        <f>+SUMIFS(postings!$T:$T,postings!$C:$C,'pl-data'!AH$2,postings!$D:$D,'pl-data'!AH$3,postings!$I:$I,'pl-data'!$A280)-SUMIFS(postings!$W:$W,postings!$C:$C,'pl-data'!AH$2,postings!$D:$D,'pl-data'!AH$3,postings!$M:$M,'pl-data'!$A280)</f>
        <v>0</v>
      </c>
      <c r="AI280" s="53">
        <f>+SUMIFS(postings!$T:$T,postings!$C:$C,'pl-data'!AI$2,postings!$D:$D,'pl-data'!AI$3,postings!$I:$I,'pl-data'!$A280)-SUMIFS(postings!$W:$W,postings!$C:$C,'pl-data'!AI$2,postings!$D:$D,'pl-data'!AI$3,postings!$M:$M,'pl-data'!$A280)</f>
        <v>0</v>
      </c>
      <c r="AJ280" s="53">
        <f>+SUM(X280:INDEX(X280:AI280,1,Settings!$C$4))</f>
        <v>0</v>
      </c>
      <c r="AK280" s="53">
        <f t="shared" si="127"/>
        <v>0</v>
      </c>
      <c r="AL280" s="53"/>
      <c r="AM280" s="53">
        <f t="shared" si="128"/>
        <v>0</v>
      </c>
      <c r="AN280" s="53">
        <f t="shared" si="129"/>
        <v>0</v>
      </c>
      <c r="AO280" s="53">
        <f t="shared" si="130"/>
        <v>0</v>
      </c>
      <c r="AP280" s="53">
        <f t="shared" si="131"/>
        <v>0</v>
      </c>
      <c r="AQ280" s="53">
        <f t="shared" si="132"/>
        <v>0</v>
      </c>
      <c r="AR280" s="53">
        <f t="shared" si="133"/>
        <v>0</v>
      </c>
      <c r="AS280" s="53">
        <f t="shared" si="134"/>
        <v>0</v>
      </c>
      <c r="AT280" s="53">
        <f t="shared" si="135"/>
        <v>0</v>
      </c>
      <c r="AU280" s="53">
        <f t="shared" si="136"/>
        <v>0</v>
      </c>
      <c r="AV280" s="53">
        <f t="shared" si="137"/>
        <v>0</v>
      </c>
      <c r="AW280" s="53">
        <f t="shared" si="138"/>
        <v>0</v>
      </c>
      <c r="AX280" s="53">
        <f t="shared" si="139"/>
        <v>0</v>
      </c>
      <c r="AY280" s="53">
        <f>+SUM(AM280:INDEX(AM280:AX280,1,Settings!$C$4))</f>
        <v>0</v>
      </c>
      <c r="AZ280" s="53">
        <f t="shared" si="140"/>
        <v>0</v>
      </c>
      <c r="BA280" s="53"/>
      <c r="BB280" s="53">
        <f t="shared" si="141"/>
        <v>0</v>
      </c>
      <c r="BC280" s="53">
        <f t="shared" si="142"/>
        <v>0</v>
      </c>
      <c r="BD280" s="53">
        <f t="shared" si="143"/>
        <v>0</v>
      </c>
      <c r="BE280" s="53">
        <f t="shared" si="144"/>
        <v>0</v>
      </c>
      <c r="BF280" s="53">
        <f t="shared" si="145"/>
        <v>0</v>
      </c>
      <c r="BG280" s="53">
        <f t="shared" si="146"/>
        <v>0</v>
      </c>
      <c r="BH280" s="53">
        <f t="shared" si="147"/>
        <v>0</v>
      </c>
      <c r="BI280" s="53">
        <f t="shared" si="148"/>
        <v>0</v>
      </c>
      <c r="BJ280" s="53">
        <f t="shared" si="149"/>
        <v>0</v>
      </c>
      <c r="BK280" s="53">
        <f t="shared" si="150"/>
        <v>0</v>
      </c>
      <c r="BL280" s="53">
        <f t="shared" si="151"/>
        <v>0</v>
      </c>
      <c r="BM280" s="53">
        <f t="shared" si="152"/>
        <v>0</v>
      </c>
      <c r="BN280" s="53">
        <f t="shared" si="153"/>
        <v>0</v>
      </c>
      <c r="BO280" s="53"/>
      <c r="BP280" s="53">
        <f t="shared" si="154"/>
        <v>0</v>
      </c>
      <c r="BQ280" s="53"/>
      <c r="BR280" s="53">
        <f t="shared" si="155"/>
        <v>0</v>
      </c>
    </row>
    <row r="281" spans="1:70" x14ac:dyDescent="0.2">
      <c r="A281" s="6">
        <v>3750</v>
      </c>
      <c r="B281" s="6" t="str">
        <f>+VLOOKUP(A281,masterfile!B:C,2,FALSE)</f>
        <v>Erhaltene Boni 7% Vorsteuer</v>
      </c>
      <c r="D281" s="53">
        <f>+SUMIF('[1]2017'!$A:$A,$A281,'[1]2017'!$C:$C)-SUMIF('[1]2017'!$E:$E,$A281,'[1]2017'!$G:$G)</f>
        <v>0</v>
      </c>
      <c r="E281" s="53">
        <f>+SUMIF('[1]2018'!$A:$A,$A281,'[1]2018'!$C:$C)-SUMIF('[1]2018'!$E:$E,$A281,'[1]2018'!$G:$G)</f>
        <v>0</v>
      </c>
      <c r="F281" s="53">
        <f>+SUMIF('[1]2019'!$A:$A,$A281,'[1]2019'!$C:$C)-SUMIF('[1]2019'!$E:$E,$A281,'[1]2019'!$G:$G)</f>
        <v>0</v>
      </c>
      <c r="G281" s="53">
        <f>+SUMIF('[1]2020'!$A:$A,$A281,'[1]2020'!$C:$C)-SUMIF('[1]2020'!$E:$E,$A281,'[1]2020'!$G:$G)</f>
        <v>0</v>
      </c>
      <c r="H281" s="53"/>
      <c r="I281" s="53">
        <f>+(+SUMIF('[1]2021'!$A:$A,$A281,'[1]2021'!$C:$C)-SUMIF('[1]2021'!$E:$E,$A281,'[1]2021'!$G:$G))/12</f>
        <v>0</v>
      </c>
      <c r="J281" s="53">
        <f>+(+SUMIF('[1]2021'!$A:$A,$A281,'[1]2021'!$C:$C)-SUMIF('[1]2021'!$E:$E,$A281,'[1]2021'!$G:$G))/12</f>
        <v>0</v>
      </c>
      <c r="K281" s="53">
        <f>+(+SUMIF('[1]2021'!$A:$A,$A281,'[1]2021'!$C:$C)-SUMIF('[1]2021'!$E:$E,$A281,'[1]2021'!$G:$G))/12</f>
        <v>0</v>
      </c>
      <c r="L281" s="53">
        <f>+(+SUMIF('[1]2021'!$A:$A,$A281,'[1]2021'!$C:$C)-SUMIF('[1]2021'!$E:$E,$A281,'[1]2021'!$G:$G))/12</f>
        <v>0</v>
      </c>
      <c r="M281" s="53">
        <f>+(+SUMIF('[1]2021'!$A:$A,$A281,'[1]2021'!$C:$C)-SUMIF('[1]2021'!$E:$E,$A281,'[1]2021'!$G:$G))/12</f>
        <v>0</v>
      </c>
      <c r="N281" s="53">
        <f>+(+SUMIF('[1]2021'!$A:$A,$A281,'[1]2021'!$C:$C)-SUMIF('[1]2021'!$E:$E,$A281,'[1]2021'!$G:$G))/12</f>
        <v>0</v>
      </c>
      <c r="O281" s="53">
        <f>+(+SUMIF('[1]2021'!$A:$A,$A281,'[1]2021'!$C:$C)-SUMIF('[1]2021'!$E:$E,$A281,'[1]2021'!$G:$G))/12</f>
        <v>0</v>
      </c>
      <c r="P281" s="53">
        <f>+(+SUMIF('[1]2021'!$A:$A,$A281,'[1]2021'!$C:$C)-SUMIF('[1]2021'!$E:$E,$A281,'[1]2021'!$G:$G))/12</f>
        <v>0</v>
      </c>
      <c r="Q281" s="53">
        <f>+(+SUMIF('[1]2021'!$A:$A,$A281,'[1]2021'!$C:$C)-SUMIF('[1]2021'!$E:$E,$A281,'[1]2021'!$G:$G))/12</f>
        <v>0</v>
      </c>
      <c r="R281" s="53">
        <f>+(+SUMIF('[1]2021'!$A:$A,$A281,'[1]2021'!$C:$C)-SUMIF('[1]2021'!$E:$E,$A281,'[1]2021'!$G:$G))/12</f>
        <v>0</v>
      </c>
      <c r="S281" s="53">
        <f>+(+SUMIF('[1]2021'!$A:$A,$A281,'[1]2021'!$C:$C)-SUMIF('[1]2021'!$E:$E,$A281,'[1]2021'!$G:$G))/12</f>
        <v>0</v>
      </c>
      <c r="T281" s="53">
        <f>+(+SUMIF('[1]2021'!$A:$A,$A281,'[1]2021'!$C:$C)-SUMIF('[1]2021'!$E:$E,$A281,'[1]2021'!$G:$G))/12</f>
        <v>0</v>
      </c>
      <c r="U281" s="53">
        <f>+SUM(I281:INDEX(I281:T281,1,Settings!$C$4))</f>
        <v>0</v>
      </c>
      <c r="V281" s="53">
        <f t="shared" si="126"/>
        <v>0</v>
      </c>
      <c r="W281" s="53"/>
      <c r="X281" s="53">
        <f>+SUMIFS(postings!$T:$T,postings!$C:$C,'pl-data'!X$2,postings!$D:$D,'pl-data'!X$3,postings!$I:$I,'pl-data'!$A281)-SUMIFS(postings!$W:$W,postings!$C:$C,'pl-data'!X$2,postings!$D:$D,'pl-data'!X$3,postings!$M:$M,'pl-data'!$A281)</f>
        <v>0</v>
      </c>
      <c r="Y281" s="53">
        <f>+SUMIFS(postings!$T:$T,postings!$C:$C,'pl-data'!Y$2,postings!$D:$D,'pl-data'!Y$3,postings!$I:$I,'pl-data'!$A281)-SUMIFS(postings!$W:$W,postings!$C:$C,'pl-data'!Y$2,postings!$D:$D,'pl-data'!Y$3,postings!$M:$M,'pl-data'!$A281)</f>
        <v>0</v>
      </c>
      <c r="Z281" s="53">
        <f>+SUMIFS(postings!$T:$T,postings!$C:$C,'pl-data'!Z$2,postings!$D:$D,'pl-data'!Z$3,postings!$I:$I,'pl-data'!$A281)-SUMIFS(postings!$W:$W,postings!$C:$C,'pl-data'!Z$2,postings!$D:$D,'pl-data'!Z$3,postings!$M:$M,'pl-data'!$A281)</f>
        <v>0</v>
      </c>
      <c r="AA281" s="53">
        <f>+SUMIFS(postings!$T:$T,postings!$C:$C,'pl-data'!AA$2,postings!$D:$D,'pl-data'!AA$3,postings!$I:$I,'pl-data'!$A281)-SUMIFS(postings!$W:$W,postings!$C:$C,'pl-data'!AA$2,postings!$D:$D,'pl-data'!AA$3,postings!$M:$M,'pl-data'!$A281)</f>
        <v>0</v>
      </c>
      <c r="AB281" s="53">
        <f>+SUMIFS(postings!$T:$T,postings!$C:$C,'pl-data'!AB$2,postings!$D:$D,'pl-data'!AB$3,postings!$I:$I,'pl-data'!$A281)-SUMIFS(postings!$W:$W,postings!$C:$C,'pl-data'!AB$2,postings!$D:$D,'pl-data'!AB$3,postings!$M:$M,'pl-data'!$A281)</f>
        <v>0</v>
      </c>
      <c r="AC281" s="53">
        <f>+SUMIFS(postings!$T:$T,postings!$C:$C,'pl-data'!AC$2,postings!$D:$D,'pl-data'!AC$3,postings!$I:$I,'pl-data'!$A281)-SUMIFS(postings!$W:$W,postings!$C:$C,'pl-data'!AC$2,postings!$D:$D,'pl-data'!AC$3,postings!$M:$M,'pl-data'!$A281)</f>
        <v>0</v>
      </c>
      <c r="AD281" s="53">
        <f>+SUMIFS(postings!$T:$T,postings!$C:$C,'pl-data'!AD$2,postings!$D:$D,'pl-data'!AD$3,postings!$I:$I,'pl-data'!$A281)-SUMIFS(postings!$W:$W,postings!$C:$C,'pl-data'!AD$2,postings!$D:$D,'pl-data'!AD$3,postings!$M:$M,'pl-data'!$A281)</f>
        <v>0</v>
      </c>
      <c r="AE281" s="53">
        <f>+SUMIFS(postings!$T:$T,postings!$C:$C,'pl-data'!AE$2,postings!$D:$D,'pl-data'!AE$3,postings!$I:$I,'pl-data'!$A281)-SUMIFS(postings!$W:$W,postings!$C:$C,'pl-data'!AE$2,postings!$D:$D,'pl-data'!AE$3,postings!$M:$M,'pl-data'!$A281)</f>
        <v>0</v>
      </c>
      <c r="AF281" s="53">
        <f>+SUMIFS(postings!$T:$T,postings!$C:$C,'pl-data'!AF$2,postings!$D:$D,'pl-data'!AF$3,postings!$I:$I,'pl-data'!$A281)-SUMIFS(postings!$W:$W,postings!$C:$C,'pl-data'!AF$2,postings!$D:$D,'pl-data'!AF$3,postings!$M:$M,'pl-data'!$A281)</f>
        <v>0</v>
      </c>
      <c r="AG281" s="53">
        <f>+SUMIFS(postings!$T:$T,postings!$C:$C,'pl-data'!AG$2,postings!$D:$D,'pl-data'!AG$3,postings!$I:$I,'pl-data'!$A281)-SUMIFS(postings!$W:$W,postings!$C:$C,'pl-data'!AG$2,postings!$D:$D,'pl-data'!AG$3,postings!$M:$M,'pl-data'!$A281)</f>
        <v>0</v>
      </c>
      <c r="AH281" s="53">
        <f>+SUMIFS(postings!$T:$T,postings!$C:$C,'pl-data'!AH$2,postings!$D:$D,'pl-data'!AH$3,postings!$I:$I,'pl-data'!$A281)-SUMIFS(postings!$W:$W,postings!$C:$C,'pl-data'!AH$2,postings!$D:$D,'pl-data'!AH$3,postings!$M:$M,'pl-data'!$A281)</f>
        <v>0</v>
      </c>
      <c r="AI281" s="53">
        <f>+SUMIFS(postings!$T:$T,postings!$C:$C,'pl-data'!AI$2,postings!$D:$D,'pl-data'!AI$3,postings!$I:$I,'pl-data'!$A281)-SUMIFS(postings!$W:$W,postings!$C:$C,'pl-data'!AI$2,postings!$D:$D,'pl-data'!AI$3,postings!$M:$M,'pl-data'!$A281)</f>
        <v>0</v>
      </c>
      <c r="AJ281" s="53">
        <f>+SUM(X281:INDEX(X281:AI281,1,Settings!$C$4))</f>
        <v>0</v>
      </c>
      <c r="AK281" s="53">
        <f t="shared" si="127"/>
        <v>0</v>
      </c>
      <c r="AL281" s="53"/>
      <c r="AM281" s="53">
        <f t="shared" si="128"/>
        <v>0</v>
      </c>
      <c r="AN281" s="53">
        <f t="shared" si="129"/>
        <v>0</v>
      </c>
      <c r="AO281" s="53">
        <f t="shared" si="130"/>
        <v>0</v>
      </c>
      <c r="AP281" s="53">
        <f t="shared" si="131"/>
        <v>0</v>
      </c>
      <c r="AQ281" s="53">
        <f t="shared" si="132"/>
        <v>0</v>
      </c>
      <c r="AR281" s="53">
        <f t="shared" si="133"/>
        <v>0</v>
      </c>
      <c r="AS281" s="53">
        <f t="shared" si="134"/>
        <v>0</v>
      </c>
      <c r="AT281" s="53">
        <f t="shared" si="135"/>
        <v>0</v>
      </c>
      <c r="AU281" s="53">
        <f t="shared" si="136"/>
        <v>0</v>
      </c>
      <c r="AV281" s="53">
        <f t="shared" si="137"/>
        <v>0</v>
      </c>
      <c r="AW281" s="53">
        <f t="shared" si="138"/>
        <v>0</v>
      </c>
      <c r="AX281" s="53">
        <f t="shared" si="139"/>
        <v>0</v>
      </c>
      <c r="AY281" s="53">
        <f>+SUM(AM281:INDEX(AM281:AX281,1,Settings!$C$4))</f>
        <v>0</v>
      </c>
      <c r="AZ281" s="53">
        <f t="shared" si="140"/>
        <v>0</v>
      </c>
      <c r="BA281" s="53"/>
      <c r="BB281" s="53">
        <f t="shared" si="141"/>
        <v>0</v>
      </c>
      <c r="BC281" s="53">
        <f t="shared" si="142"/>
        <v>0</v>
      </c>
      <c r="BD281" s="53">
        <f t="shared" si="143"/>
        <v>0</v>
      </c>
      <c r="BE281" s="53">
        <f t="shared" si="144"/>
        <v>0</v>
      </c>
      <c r="BF281" s="53">
        <f t="shared" si="145"/>
        <v>0</v>
      </c>
      <c r="BG281" s="53">
        <f t="shared" si="146"/>
        <v>0</v>
      </c>
      <c r="BH281" s="53">
        <f t="shared" si="147"/>
        <v>0</v>
      </c>
      <c r="BI281" s="53">
        <f t="shared" si="148"/>
        <v>0</v>
      </c>
      <c r="BJ281" s="53">
        <f t="shared" si="149"/>
        <v>0</v>
      </c>
      <c r="BK281" s="53">
        <f t="shared" si="150"/>
        <v>0</v>
      </c>
      <c r="BL281" s="53">
        <f t="shared" si="151"/>
        <v>0</v>
      </c>
      <c r="BM281" s="53">
        <f t="shared" si="152"/>
        <v>0</v>
      </c>
      <c r="BN281" s="53">
        <f t="shared" si="153"/>
        <v>0</v>
      </c>
      <c r="BO281" s="53"/>
      <c r="BP281" s="53">
        <f t="shared" si="154"/>
        <v>0</v>
      </c>
      <c r="BQ281" s="53"/>
      <c r="BR281" s="53">
        <f t="shared" si="155"/>
        <v>0</v>
      </c>
    </row>
    <row r="282" spans="1:70" x14ac:dyDescent="0.2">
      <c r="A282" s="6">
        <v>3753</v>
      </c>
      <c r="B282" s="6" t="str">
        <f>+VLOOKUP(A282,masterfile!B:C,2,FALSE)</f>
        <v>Erhaltene Boni aus Einkauf RHB</v>
      </c>
      <c r="D282" s="53">
        <f>+SUMIF('[1]2017'!$A:$A,$A282,'[1]2017'!$C:$C)-SUMIF('[1]2017'!$E:$E,$A282,'[1]2017'!$G:$G)</f>
        <v>0</v>
      </c>
      <c r="E282" s="53">
        <f>+SUMIF('[1]2018'!$A:$A,$A282,'[1]2018'!$C:$C)-SUMIF('[1]2018'!$E:$E,$A282,'[1]2018'!$G:$G)</f>
        <v>0</v>
      </c>
      <c r="F282" s="53">
        <f>+SUMIF('[1]2019'!$A:$A,$A282,'[1]2019'!$C:$C)-SUMIF('[1]2019'!$E:$E,$A282,'[1]2019'!$G:$G)</f>
        <v>0</v>
      </c>
      <c r="G282" s="53">
        <f>+SUMIF('[1]2020'!$A:$A,$A282,'[1]2020'!$C:$C)-SUMIF('[1]2020'!$E:$E,$A282,'[1]2020'!$G:$G)</f>
        <v>0</v>
      </c>
      <c r="H282" s="53"/>
      <c r="I282" s="53">
        <f>+(+SUMIF('[1]2021'!$A:$A,$A282,'[1]2021'!$C:$C)-SUMIF('[1]2021'!$E:$E,$A282,'[1]2021'!$G:$G))/12</f>
        <v>0</v>
      </c>
      <c r="J282" s="53">
        <f>+(+SUMIF('[1]2021'!$A:$A,$A282,'[1]2021'!$C:$C)-SUMIF('[1]2021'!$E:$E,$A282,'[1]2021'!$G:$G))/12</f>
        <v>0</v>
      </c>
      <c r="K282" s="53">
        <f>+(+SUMIF('[1]2021'!$A:$A,$A282,'[1]2021'!$C:$C)-SUMIF('[1]2021'!$E:$E,$A282,'[1]2021'!$G:$G))/12</f>
        <v>0</v>
      </c>
      <c r="L282" s="53">
        <f>+(+SUMIF('[1]2021'!$A:$A,$A282,'[1]2021'!$C:$C)-SUMIF('[1]2021'!$E:$E,$A282,'[1]2021'!$G:$G))/12</f>
        <v>0</v>
      </c>
      <c r="M282" s="53">
        <f>+(+SUMIF('[1]2021'!$A:$A,$A282,'[1]2021'!$C:$C)-SUMIF('[1]2021'!$E:$E,$A282,'[1]2021'!$G:$G))/12</f>
        <v>0</v>
      </c>
      <c r="N282" s="53">
        <f>+(+SUMIF('[1]2021'!$A:$A,$A282,'[1]2021'!$C:$C)-SUMIF('[1]2021'!$E:$E,$A282,'[1]2021'!$G:$G))/12</f>
        <v>0</v>
      </c>
      <c r="O282" s="53">
        <f>+(+SUMIF('[1]2021'!$A:$A,$A282,'[1]2021'!$C:$C)-SUMIF('[1]2021'!$E:$E,$A282,'[1]2021'!$G:$G))/12</f>
        <v>0</v>
      </c>
      <c r="P282" s="53">
        <f>+(+SUMIF('[1]2021'!$A:$A,$A282,'[1]2021'!$C:$C)-SUMIF('[1]2021'!$E:$E,$A282,'[1]2021'!$G:$G))/12</f>
        <v>0</v>
      </c>
      <c r="Q282" s="53">
        <f>+(+SUMIF('[1]2021'!$A:$A,$A282,'[1]2021'!$C:$C)-SUMIF('[1]2021'!$E:$E,$A282,'[1]2021'!$G:$G))/12</f>
        <v>0</v>
      </c>
      <c r="R282" s="53">
        <f>+(+SUMIF('[1]2021'!$A:$A,$A282,'[1]2021'!$C:$C)-SUMIF('[1]2021'!$E:$E,$A282,'[1]2021'!$G:$G))/12</f>
        <v>0</v>
      </c>
      <c r="S282" s="53">
        <f>+(+SUMIF('[1]2021'!$A:$A,$A282,'[1]2021'!$C:$C)-SUMIF('[1]2021'!$E:$E,$A282,'[1]2021'!$G:$G))/12</f>
        <v>0</v>
      </c>
      <c r="T282" s="53">
        <f>+(+SUMIF('[1]2021'!$A:$A,$A282,'[1]2021'!$C:$C)-SUMIF('[1]2021'!$E:$E,$A282,'[1]2021'!$G:$G))/12</f>
        <v>0</v>
      </c>
      <c r="U282" s="53">
        <f>+SUM(I282:INDEX(I282:T282,1,Settings!$C$4))</f>
        <v>0</v>
      </c>
      <c r="V282" s="53">
        <f t="shared" si="126"/>
        <v>0</v>
      </c>
      <c r="W282" s="53"/>
      <c r="X282" s="53">
        <f>+SUMIFS(postings!$T:$T,postings!$C:$C,'pl-data'!X$2,postings!$D:$D,'pl-data'!X$3,postings!$I:$I,'pl-data'!$A282)-SUMIFS(postings!$W:$W,postings!$C:$C,'pl-data'!X$2,postings!$D:$D,'pl-data'!X$3,postings!$M:$M,'pl-data'!$A282)</f>
        <v>0</v>
      </c>
      <c r="Y282" s="53">
        <f>+SUMIFS(postings!$T:$T,postings!$C:$C,'pl-data'!Y$2,postings!$D:$D,'pl-data'!Y$3,postings!$I:$I,'pl-data'!$A282)-SUMIFS(postings!$W:$W,postings!$C:$C,'pl-data'!Y$2,postings!$D:$D,'pl-data'!Y$3,postings!$M:$M,'pl-data'!$A282)</f>
        <v>0</v>
      </c>
      <c r="Z282" s="53">
        <f>+SUMIFS(postings!$T:$T,postings!$C:$C,'pl-data'!Z$2,postings!$D:$D,'pl-data'!Z$3,postings!$I:$I,'pl-data'!$A282)-SUMIFS(postings!$W:$W,postings!$C:$C,'pl-data'!Z$2,postings!$D:$D,'pl-data'!Z$3,postings!$M:$M,'pl-data'!$A282)</f>
        <v>0</v>
      </c>
      <c r="AA282" s="53">
        <f>+SUMIFS(postings!$T:$T,postings!$C:$C,'pl-data'!AA$2,postings!$D:$D,'pl-data'!AA$3,postings!$I:$I,'pl-data'!$A282)-SUMIFS(postings!$W:$W,postings!$C:$C,'pl-data'!AA$2,postings!$D:$D,'pl-data'!AA$3,postings!$M:$M,'pl-data'!$A282)</f>
        <v>0</v>
      </c>
      <c r="AB282" s="53">
        <f>+SUMIFS(postings!$T:$T,postings!$C:$C,'pl-data'!AB$2,postings!$D:$D,'pl-data'!AB$3,postings!$I:$I,'pl-data'!$A282)-SUMIFS(postings!$W:$W,postings!$C:$C,'pl-data'!AB$2,postings!$D:$D,'pl-data'!AB$3,postings!$M:$M,'pl-data'!$A282)</f>
        <v>0</v>
      </c>
      <c r="AC282" s="53">
        <f>+SUMIFS(postings!$T:$T,postings!$C:$C,'pl-data'!AC$2,postings!$D:$D,'pl-data'!AC$3,postings!$I:$I,'pl-data'!$A282)-SUMIFS(postings!$W:$W,postings!$C:$C,'pl-data'!AC$2,postings!$D:$D,'pl-data'!AC$3,postings!$M:$M,'pl-data'!$A282)</f>
        <v>0</v>
      </c>
      <c r="AD282" s="53">
        <f>+SUMIFS(postings!$T:$T,postings!$C:$C,'pl-data'!AD$2,postings!$D:$D,'pl-data'!AD$3,postings!$I:$I,'pl-data'!$A282)-SUMIFS(postings!$W:$W,postings!$C:$C,'pl-data'!AD$2,postings!$D:$D,'pl-data'!AD$3,postings!$M:$M,'pl-data'!$A282)</f>
        <v>0</v>
      </c>
      <c r="AE282" s="53">
        <f>+SUMIFS(postings!$T:$T,postings!$C:$C,'pl-data'!AE$2,postings!$D:$D,'pl-data'!AE$3,postings!$I:$I,'pl-data'!$A282)-SUMIFS(postings!$W:$W,postings!$C:$C,'pl-data'!AE$2,postings!$D:$D,'pl-data'!AE$3,postings!$M:$M,'pl-data'!$A282)</f>
        <v>0</v>
      </c>
      <c r="AF282" s="53">
        <f>+SUMIFS(postings!$T:$T,postings!$C:$C,'pl-data'!AF$2,postings!$D:$D,'pl-data'!AF$3,postings!$I:$I,'pl-data'!$A282)-SUMIFS(postings!$W:$W,postings!$C:$C,'pl-data'!AF$2,postings!$D:$D,'pl-data'!AF$3,postings!$M:$M,'pl-data'!$A282)</f>
        <v>0</v>
      </c>
      <c r="AG282" s="53">
        <f>+SUMIFS(postings!$T:$T,postings!$C:$C,'pl-data'!AG$2,postings!$D:$D,'pl-data'!AG$3,postings!$I:$I,'pl-data'!$A282)-SUMIFS(postings!$W:$W,postings!$C:$C,'pl-data'!AG$2,postings!$D:$D,'pl-data'!AG$3,postings!$M:$M,'pl-data'!$A282)</f>
        <v>0</v>
      </c>
      <c r="AH282" s="53">
        <f>+SUMIFS(postings!$T:$T,postings!$C:$C,'pl-data'!AH$2,postings!$D:$D,'pl-data'!AH$3,postings!$I:$I,'pl-data'!$A282)-SUMIFS(postings!$W:$W,postings!$C:$C,'pl-data'!AH$2,postings!$D:$D,'pl-data'!AH$3,postings!$M:$M,'pl-data'!$A282)</f>
        <v>0</v>
      </c>
      <c r="AI282" s="53">
        <f>+SUMIFS(postings!$T:$T,postings!$C:$C,'pl-data'!AI$2,postings!$D:$D,'pl-data'!AI$3,postings!$I:$I,'pl-data'!$A282)-SUMIFS(postings!$W:$W,postings!$C:$C,'pl-data'!AI$2,postings!$D:$D,'pl-data'!AI$3,postings!$M:$M,'pl-data'!$A282)</f>
        <v>0</v>
      </c>
      <c r="AJ282" s="53">
        <f>+SUM(X282:INDEX(X282:AI282,1,Settings!$C$4))</f>
        <v>0</v>
      </c>
      <c r="AK282" s="53">
        <f t="shared" si="127"/>
        <v>0</v>
      </c>
      <c r="AL282" s="53"/>
      <c r="AM282" s="53">
        <f t="shared" si="128"/>
        <v>0</v>
      </c>
      <c r="AN282" s="53">
        <f t="shared" si="129"/>
        <v>0</v>
      </c>
      <c r="AO282" s="53">
        <f t="shared" si="130"/>
        <v>0</v>
      </c>
      <c r="AP282" s="53">
        <f t="shared" si="131"/>
        <v>0</v>
      </c>
      <c r="AQ282" s="53">
        <f t="shared" si="132"/>
        <v>0</v>
      </c>
      <c r="AR282" s="53">
        <f t="shared" si="133"/>
        <v>0</v>
      </c>
      <c r="AS282" s="53">
        <f t="shared" si="134"/>
        <v>0</v>
      </c>
      <c r="AT282" s="53">
        <f t="shared" si="135"/>
        <v>0</v>
      </c>
      <c r="AU282" s="53">
        <f t="shared" si="136"/>
        <v>0</v>
      </c>
      <c r="AV282" s="53">
        <f t="shared" si="137"/>
        <v>0</v>
      </c>
      <c r="AW282" s="53">
        <f t="shared" si="138"/>
        <v>0</v>
      </c>
      <c r="AX282" s="53">
        <f t="shared" si="139"/>
        <v>0</v>
      </c>
      <c r="AY282" s="53">
        <f>+SUM(AM282:INDEX(AM282:AX282,1,Settings!$C$4))</f>
        <v>0</v>
      </c>
      <c r="AZ282" s="53">
        <f t="shared" si="140"/>
        <v>0</v>
      </c>
      <c r="BA282" s="53"/>
      <c r="BB282" s="53">
        <f t="shared" si="141"/>
        <v>0</v>
      </c>
      <c r="BC282" s="53">
        <f t="shared" si="142"/>
        <v>0</v>
      </c>
      <c r="BD282" s="53">
        <f t="shared" si="143"/>
        <v>0</v>
      </c>
      <c r="BE282" s="53">
        <f t="shared" si="144"/>
        <v>0</v>
      </c>
      <c r="BF282" s="53">
        <f t="shared" si="145"/>
        <v>0</v>
      </c>
      <c r="BG282" s="53">
        <f t="shared" si="146"/>
        <v>0</v>
      </c>
      <c r="BH282" s="53">
        <f t="shared" si="147"/>
        <v>0</v>
      </c>
      <c r="BI282" s="53">
        <f t="shared" si="148"/>
        <v>0</v>
      </c>
      <c r="BJ282" s="53">
        <f t="shared" si="149"/>
        <v>0</v>
      </c>
      <c r="BK282" s="53">
        <f t="shared" si="150"/>
        <v>0</v>
      </c>
      <c r="BL282" s="53">
        <f t="shared" si="151"/>
        <v>0</v>
      </c>
      <c r="BM282" s="53">
        <f t="shared" si="152"/>
        <v>0</v>
      </c>
      <c r="BN282" s="53">
        <f t="shared" si="153"/>
        <v>0</v>
      </c>
      <c r="BO282" s="53"/>
      <c r="BP282" s="53">
        <f t="shared" si="154"/>
        <v>0</v>
      </c>
      <c r="BQ282" s="53"/>
      <c r="BR282" s="53">
        <f t="shared" si="155"/>
        <v>0</v>
      </c>
    </row>
    <row r="283" spans="1:70" x14ac:dyDescent="0.2">
      <c r="A283" s="6">
        <v>3754</v>
      </c>
      <c r="B283" s="6" t="str">
        <f>+VLOOKUP(A283,masterfile!B:C,2,FALSE)</f>
        <v>Erhaltene Boni Einkauf RHB 7% Vorst.</v>
      </c>
      <c r="D283" s="53">
        <f>+SUMIF('[1]2017'!$A:$A,$A283,'[1]2017'!$C:$C)-SUMIF('[1]2017'!$E:$E,$A283,'[1]2017'!$G:$G)</f>
        <v>0</v>
      </c>
      <c r="E283" s="53">
        <f>+SUMIF('[1]2018'!$A:$A,$A283,'[1]2018'!$C:$C)-SUMIF('[1]2018'!$E:$E,$A283,'[1]2018'!$G:$G)</f>
        <v>0</v>
      </c>
      <c r="F283" s="53">
        <f>+SUMIF('[1]2019'!$A:$A,$A283,'[1]2019'!$C:$C)-SUMIF('[1]2019'!$E:$E,$A283,'[1]2019'!$G:$G)</f>
        <v>0</v>
      </c>
      <c r="G283" s="53">
        <f>+SUMIF('[1]2020'!$A:$A,$A283,'[1]2020'!$C:$C)-SUMIF('[1]2020'!$E:$E,$A283,'[1]2020'!$G:$G)</f>
        <v>0</v>
      </c>
      <c r="H283" s="53"/>
      <c r="I283" s="53">
        <f>+(+SUMIF('[1]2021'!$A:$A,$A283,'[1]2021'!$C:$C)-SUMIF('[1]2021'!$E:$E,$A283,'[1]2021'!$G:$G))/12</f>
        <v>0</v>
      </c>
      <c r="J283" s="53">
        <f>+(+SUMIF('[1]2021'!$A:$A,$A283,'[1]2021'!$C:$C)-SUMIF('[1]2021'!$E:$E,$A283,'[1]2021'!$G:$G))/12</f>
        <v>0</v>
      </c>
      <c r="K283" s="53">
        <f>+(+SUMIF('[1]2021'!$A:$A,$A283,'[1]2021'!$C:$C)-SUMIF('[1]2021'!$E:$E,$A283,'[1]2021'!$G:$G))/12</f>
        <v>0</v>
      </c>
      <c r="L283" s="53">
        <f>+(+SUMIF('[1]2021'!$A:$A,$A283,'[1]2021'!$C:$C)-SUMIF('[1]2021'!$E:$E,$A283,'[1]2021'!$G:$G))/12</f>
        <v>0</v>
      </c>
      <c r="M283" s="53">
        <f>+(+SUMIF('[1]2021'!$A:$A,$A283,'[1]2021'!$C:$C)-SUMIF('[1]2021'!$E:$E,$A283,'[1]2021'!$G:$G))/12</f>
        <v>0</v>
      </c>
      <c r="N283" s="53">
        <f>+(+SUMIF('[1]2021'!$A:$A,$A283,'[1]2021'!$C:$C)-SUMIF('[1]2021'!$E:$E,$A283,'[1]2021'!$G:$G))/12</f>
        <v>0</v>
      </c>
      <c r="O283" s="53">
        <f>+(+SUMIF('[1]2021'!$A:$A,$A283,'[1]2021'!$C:$C)-SUMIF('[1]2021'!$E:$E,$A283,'[1]2021'!$G:$G))/12</f>
        <v>0</v>
      </c>
      <c r="P283" s="53">
        <f>+(+SUMIF('[1]2021'!$A:$A,$A283,'[1]2021'!$C:$C)-SUMIF('[1]2021'!$E:$E,$A283,'[1]2021'!$G:$G))/12</f>
        <v>0</v>
      </c>
      <c r="Q283" s="53">
        <f>+(+SUMIF('[1]2021'!$A:$A,$A283,'[1]2021'!$C:$C)-SUMIF('[1]2021'!$E:$E,$A283,'[1]2021'!$G:$G))/12</f>
        <v>0</v>
      </c>
      <c r="R283" s="53">
        <f>+(+SUMIF('[1]2021'!$A:$A,$A283,'[1]2021'!$C:$C)-SUMIF('[1]2021'!$E:$E,$A283,'[1]2021'!$G:$G))/12</f>
        <v>0</v>
      </c>
      <c r="S283" s="53">
        <f>+(+SUMIF('[1]2021'!$A:$A,$A283,'[1]2021'!$C:$C)-SUMIF('[1]2021'!$E:$E,$A283,'[1]2021'!$G:$G))/12</f>
        <v>0</v>
      </c>
      <c r="T283" s="53">
        <f>+(+SUMIF('[1]2021'!$A:$A,$A283,'[1]2021'!$C:$C)-SUMIF('[1]2021'!$E:$E,$A283,'[1]2021'!$G:$G))/12</f>
        <v>0</v>
      </c>
      <c r="U283" s="53">
        <f>+SUM(I283:INDEX(I283:T283,1,Settings!$C$4))</f>
        <v>0</v>
      </c>
      <c r="V283" s="53">
        <f t="shared" si="126"/>
        <v>0</v>
      </c>
      <c r="W283" s="53"/>
      <c r="X283" s="53">
        <f>+SUMIFS(postings!$T:$T,postings!$C:$C,'pl-data'!X$2,postings!$D:$D,'pl-data'!X$3,postings!$I:$I,'pl-data'!$A283)-SUMIFS(postings!$W:$W,postings!$C:$C,'pl-data'!X$2,postings!$D:$D,'pl-data'!X$3,postings!$M:$M,'pl-data'!$A283)</f>
        <v>0</v>
      </c>
      <c r="Y283" s="53">
        <f>+SUMIFS(postings!$T:$T,postings!$C:$C,'pl-data'!Y$2,postings!$D:$D,'pl-data'!Y$3,postings!$I:$I,'pl-data'!$A283)-SUMIFS(postings!$W:$W,postings!$C:$C,'pl-data'!Y$2,postings!$D:$D,'pl-data'!Y$3,postings!$M:$M,'pl-data'!$A283)</f>
        <v>0</v>
      </c>
      <c r="Z283" s="53">
        <f>+SUMIFS(postings!$T:$T,postings!$C:$C,'pl-data'!Z$2,postings!$D:$D,'pl-data'!Z$3,postings!$I:$I,'pl-data'!$A283)-SUMIFS(postings!$W:$W,postings!$C:$C,'pl-data'!Z$2,postings!$D:$D,'pl-data'!Z$3,postings!$M:$M,'pl-data'!$A283)</f>
        <v>0</v>
      </c>
      <c r="AA283" s="53">
        <f>+SUMIFS(postings!$T:$T,postings!$C:$C,'pl-data'!AA$2,postings!$D:$D,'pl-data'!AA$3,postings!$I:$I,'pl-data'!$A283)-SUMIFS(postings!$W:$W,postings!$C:$C,'pl-data'!AA$2,postings!$D:$D,'pl-data'!AA$3,postings!$M:$M,'pl-data'!$A283)</f>
        <v>0</v>
      </c>
      <c r="AB283" s="53">
        <f>+SUMIFS(postings!$T:$T,postings!$C:$C,'pl-data'!AB$2,postings!$D:$D,'pl-data'!AB$3,postings!$I:$I,'pl-data'!$A283)-SUMIFS(postings!$W:$W,postings!$C:$C,'pl-data'!AB$2,postings!$D:$D,'pl-data'!AB$3,postings!$M:$M,'pl-data'!$A283)</f>
        <v>0</v>
      </c>
      <c r="AC283" s="53">
        <f>+SUMIFS(postings!$T:$T,postings!$C:$C,'pl-data'!AC$2,postings!$D:$D,'pl-data'!AC$3,postings!$I:$I,'pl-data'!$A283)-SUMIFS(postings!$W:$W,postings!$C:$C,'pl-data'!AC$2,postings!$D:$D,'pl-data'!AC$3,postings!$M:$M,'pl-data'!$A283)</f>
        <v>0</v>
      </c>
      <c r="AD283" s="53">
        <f>+SUMIFS(postings!$T:$T,postings!$C:$C,'pl-data'!AD$2,postings!$D:$D,'pl-data'!AD$3,postings!$I:$I,'pl-data'!$A283)-SUMIFS(postings!$W:$W,postings!$C:$C,'pl-data'!AD$2,postings!$D:$D,'pl-data'!AD$3,postings!$M:$M,'pl-data'!$A283)</f>
        <v>0</v>
      </c>
      <c r="AE283" s="53">
        <f>+SUMIFS(postings!$T:$T,postings!$C:$C,'pl-data'!AE$2,postings!$D:$D,'pl-data'!AE$3,postings!$I:$I,'pl-data'!$A283)-SUMIFS(postings!$W:$W,postings!$C:$C,'pl-data'!AE$2,postings!$D:$D,'pl-data'!AE$3,postings!$M:$M,'pl-data'!$A283)</f>
        <v>0</v>
      </c>
      <c r="AF283" s="53">
        <f>+SUMIFS(postings!$T:$T,postings!$C:$C,'pl-data'!AF$2,postings!$D:$D,'pl-data'!AF$3,postings!$I:$I,'pl-data'!$A283)-SUMIFS(postings!$W:$W,postings!$C:$C,'pl-data'!AF$2,postings!$D:$D,'pl-data'!AF$3,postings!$M:$M,'pl-data'!$A283)</f>
        <v>0</v>
      </c>
      <c r="AG283" s="53">
        <f>+SUMIFS(postings!$T:$T,postings!$C:$C,'pl-data'!AG$2,postings!$D:$D,'pl-data'!AG$3,postings!$I:$I,'pl-data'!$A283)-SUMIFS(postings!$W:$W,postings!$C:$C,'pl-data'!AG$2,postings!$D:$D,'pl-data'!AG$3,postings!$M:$M,'pl-data'!$A283)</f>
        <v>0</v>
      </c>
      <c r="AH283" s="53">
        <f>+SUMIFS(postings!$T:$T,postings!$C:$C,'pl-data'!AH$2,postings!$D:$D,'pl-data'!AH$3,postings!$I:$I,'pl-data'!$A283)-SUMIFS(postings!$W:$W,postings!$C:$C,'pl-data'!AH$2,postings!$D:$D,'pl-data'!AH$3,postings!$M:$M,'pl-data'!$A283)</f>
        <v>0</v>
      </c>
      <c r="AI283" s="53">
        <f>+SUMIFS(postings!$T:$T,postings!$C:$C,'pl-data'!AI$2,postings!$D:$D,'pl-data'!AI$3,postings!$I:$I,'pl-data'!$A283)-SUMIFS(postings!$W:$W,postings!$C:$C,'pl-data'!AI$2,postings!$D:$D,'pl-data'!AI$3,postings!$M:$M,'pl-data'!$A283)</f>
        <v>0</v>
      </c>
      <c r="AJ283" s="53">
        <f>+SUM(X283:INDEX(X283:AI283,1,Settings!$C$4))</f>
        <v>0</v>
      </c>
      <c r="AK283" s="53">
        <f t="shared" si="127"/>
        <v>0</v>
      </c>
      <c r="AL283" s="53"/>
      <c r="AM283" s="53">
        <f t="shared" si="128"/>
        <v>0</v>
      </c>
      <c r="AN283" s="53">
        <f t="shared" si="129"/>
        <v>0</v>
      </c>
      <c r="AO283" s="53">
        <f t="shared" si="130"/>
        <v>0</v>
      </c>
      <c r="AP283" s="53">
        <f t="shared" si="131"/>
        <v>0</v>
      </c>
      <c r="AQ283" s="53">
        <f t="shared" si="132"/>
        <v>0</v>
      </c>
      <c r="AR283" s="53">
        <f t="shared" si="133"/>
        <v>0</v>
      </c>
      <c r="AS283" s="53">
        <f t="shared" si="134"/>
        <v>0</v>
      </c>
      <c r="AT283" s="53">
        <f t="shared" si="135"/>
        <v>0</v>
      </c>
      <c r="AU283" s="53">
        <f t="shared" si="136"/>
        <v>0</v>
      </c>
      <c r="AV283" s="53">
        <f t="shared" si="137"/>
        <v>0</v>
      </c>
      <c r="AW283" s="53">
        <f t="shared" si="138"/>
        <v>0</v>
      </c>
      <c r="AX283" s="53">
        <f t="shared" si="139"/>
        <v>0</v>
      </c>
      <c r="AY283" s="53">
        <f>+SUM(AM283:INDEX(AM283:AX283,1,Settings!$C$4))</f>
        <v>0</v>
      </c>
      <c r="AZ283" s="53">
        <f t="shared" si="140"/>
        <v>0</v>
      </c>
      <c r="BA283" s="53"/>
      <c r="BB283" s="53">
        <f t="shared" si="141"/>
        <v>0</v>
      </c>
      <c r="BC283" s="53">
        <f t="shared" si="142"/>
        <v>0</v>
      </c>
      <c r="BD283" s="53">
        <f t="shared" si="143"/>
        <v>0</v>
      </c>
      <c r="BE283" s="53">
        <f t="shared" si="144"/>
        <v>0</v>
      </c>
      <c r="BF283" s="53">
        <f t="shared" si="145"/>
        <v>0</v>
      </c>
      <c r="BG283" s="53">
        <f t="shared" si="146"/>
        <v>0</v>
      </c>
      <c r="BH283" s="53">
        <f t="shared" si="147"/>
        <v>0</v>
      </c>
      <c r="BI283" s="53">
        <f t="shared" si="148"/>
        <v>0</v>
      </c>
      <c r="BJ283" s="53">
        <f t="shared" si="149"/>
        <v>0</v>
      </c>
      <c r="BK283" s="53">
        <f t="shared" si="150"/>
        <v>0</v>
      </c>
      <c r="BL283" s="53">
        <f t="shared" si="151"/>
        <v>0</v>
      </c>
      <c r="BM283" s="53">
        <f t="shared" si="152"/>
        <v>0</v>
      </c>
      <c r="BN283" s="53">
        <f t="shared" si="153"/>
        <v>0</v>
      </c>
      <c r="BO283" s="53"/>
      <c r="BP283" s="53">
        <f t="shared" si="154"/>
        <v>0</v>
      </c>
      <c r="BQ283" s="53"/>
      <c r="BR283" s="53">
        <f t="shared" si="155"/>
        <v>0</v>
      </c>
    </row>
    <row r="284" spans="1:70" x14ac:dyDescent="0.2">
      <c r="A284" s="6">
        <v>3755</v>
      </c>
      <c r="B284" s="6" t="str">
        <f>+VLOOKUP(A284,masterfile!B:C,2,FALSE)</f>
        <v>Erhaltene Boni Einkauf RHB 19% Vorst.</v>
      </c>
      <c r="D284" s="53">
        <f>+SUMIF('[1]2017'!$A:$A,$A284,'[1]2017'!$C:$C)-SUMIF('[1]2017'!$E:$E,$A284,'[1]2017'!$G:$G)</f>
        <v>0</v>
      </c>
      <c r="E284" s="53">
        <f>+SUMIF('[1]2018'!$A:$A,$A284,'[1]2018'!$C:$C)-SUMIF('[1]2018'!$E:$E,$A284,'[1]2018'!$G:$G)</f>
        <v>0</v>
      </c>
      <c r="F284" s="53">
        <f>+SUMIF('[1]2019'!$A:$A,$A284,'[1]2019'!$C:$C)-SUMIF('[1]2019'!$E:$E,$A284,'[1]2019'!$G:$G)</f>
        <v>0</v>
      </c>
      <c r="G284" s="53">
        <f>+SUMIF('[1]2020'!$A:$A,$A284,'[1]2020'!$C:$C)-SUMIF('[1]2020'!$E:$E,$A284,'[1]2020'!$G:$G)</f>
        <v>0</v>
      </c>
      <c r="H284" s="53"/>
      <c r="I284" s="53">
        <f>+(+SUMIF('[1]2021'!$A:$A,$A284,'[1]2021'!$C:$C)-SUMIF('[1]2021'!$E:$E,$A284,'[1]2021'!$G:$G))/12</f>
        <v>0</v>
      </c>
      <c r="J284" s="53">
        <f>+(+SUMIF('[1]2021'!$A:$A,$A284,'[1]2021'!$C:$C)-SUMIF('[1]2021'!$E:$E,$A284,'[1]2021'!$G:$G))/12</f>
        <v>0</v>
      </c>
      <c r="K284" s="53">
        <f>+(+SUMIF('[1]2021'!$A:$A,$A284,'[1]2021'!$C:$C)-SUMIF('[1]2021'!$E:$E,$A284,'[1]2021'!$G:$G))/12</f>
        <v>0</v>
      </c>
      <c r="L284" s="53">
        <f>+(+SUMIF('[1]2021'!$A:$A,$A284,'[1]2021'!$C:$C)-SUMIF('[1]2021'!$E:$E,$A284,'[1]2021'!$G:$G))/12</f>
        <v>0</v>
      </c>
      <c r="M284" s="53">
        <f>+(+SUMIF('[1]2021'!$A:$A,$A284,'[1]2021'!$C:$C)-SUMIF('[1]2021'!$E:$E,$A284,'[1]2021'!$G:$G))/12</f>
        <v>0</v>
      </c>
      <c r="N284" s="53">
        <f>+(+SUMIF('[1]2021'!$A:$A,$A284,'[1]2021'!$C:$C)-SUMIF('[1]2021'!$E:$E,$A284,'[1]2021'!$G:$G))/12</f>
        <v>0</v>
      </c>
      <c r="O284" s="53">
        <f>+(+SUMIF('[1]2021'!$A:$A,$A284,'[1]2021'!$C:$C)-SUMIF('[1]2021'!$E:$E,$A284,'[1]2021'!$G:$G))/12</f>
        <v>0</v>
      </c>
      <c r="P284" s="53">
        <f>+(+SUMIF('[1]2021'!$A:$A,$A284,'[1]2021'!$C:$C)-SUMIF('[1]2021'!$E:$E,$A284,'[1]2021'!$G:$G))/12</f>
        <v>0</v>
      </c>
      <c r="Q284" s="53">
        <f>+(+SUMIF('[1]2021'!$A:$A,$A284,'[1]2021'!$C:$C)-SUMIF('[1]2021'!$E:$E,$A284,'[1]2021'!$G:$G))/12</f>
        <v>0</v>
      </c>
      <c r="R284" s="53">
        <f>+(+SUMIF('[1]2021'!$A:$A,$A284,'[1]2021'!$C:$C)-SUMIF('[1]2021'!$E:$E,$A284,'[1]2021'!$G:$G))/12</f>
        <v>0</v>
      </c>
      <c r="S284" s="53">
        <f>+(+SUMIF('[1]2021'!$A:$A,$A284,'[1]2021'!$C:$C)-SUMIF('[1]2021'!$E:$E,$A284,'[1]2021'!$G:$G))/12</f>
        <v>0</v>
      </c>
      <c r="T284" s="53">
        <f>+(+SUMIF('[1]2021'!$A:$A,$A284,'[1]2021'!$C:$C)-SUMIF('[1]2021'!$E:$E,$A284,'[1]2021'!$G:$G))/12</f>
        <v>0</v>
      </c>
      <c r="U284" s="53">
        <f>+SUM(I284:INDEX(I284:T284,1,Settings!$C$4))</f>
        <v>0</v>
      </c>
      <c r="V284" s="53">
        <f t="shared" si="126"/>
        <v>0</v>
      </c>
      <c r="W284" s="53"/>
      <c r="X284" s="53">
        <f>+SUMIFS(postings!$T:$T,postings!$C:$C,'pl-data'!X$2,postings!$D:$D,'pl-data'!X$3,postings!$I:$I,'pl-data'!$A284)-SUMIFS(postings!$W:$W,postings!$C:$C,'pl-data'!X$2,postings!$D:$D,'pl-data'!X$3,postings!$M:$M,'pl-data'!$A284)</f>
        <v>0</v>
      </c>
      <c r="Y284" s="53">
        <f>+SUMIFS(postings!$T:$T,postings!$C:$C,'pl-data'!Y$2,postings!$D:$D,'pl-data'!Y$3,postings!$I:$I,'pl-data'!$A284)-SUMIFS(postings!$W:$W,postings!$C:$C,'pl-data'!Y$2,postings!$D:$D,'pl-data'!Y$3,postings!$M:$M,'pl-data'!$A284)</f>
        <v>0</v>
      </c>
      <c r="Z284" s="53">
        <f>+SUMIFS(postings!$T:$T,postings!$C:$C,'pl-data'!Z$2,postings!$D:$D,'pl-data'!Z$3,postings!$I:$I,'pl-data'!$A284)-SUMIFS(postings!$W:$W,postings!$C:$C,'pl-data'!Z$2,postings!$D:$D,'pl-data'!Z$3,postings!$M:$M,'pl-data'!$A284)</f>
        <v>0</v>
      </c>
      <c r="AA284" s="53">
        <f>+SUMIFS(postings!$T:$T,postings!$C:$C,'pl-data'!AA$2,postings!$D:$D,'pl-data'!AA$3,postings!$I:$I,'pl-data'!$A284)-SUMIFS(postings!$W:$W,postings!$C:$C,'pl-data'!AA$2,postings!$D:$D,'pl-data'!AA$3,postings!$M:$M,'pl-data'!$A284)</f>
        <v>0</v>
      </c>
      <c r="AB284" s="53">
        <f>+SUMIFS(postings!$T:$T,postings!$C:$C,'pl-data'!AB$2,postings!$D:$D,'pl-data'!AB$3,postings!$I:$I,'pl-data'!$A284)-SUMIFS(postings!$W:$W,postings!$C:$C,'pl-data'!AB$2,postings!$D:$D,'pl-data'!AB$3,postings!$M:$M,'pl-data'!$A284)</f>
        <v>0</v>
      </c>
      <c r="AC284" s="53">
        <f>+SUMIFS(postings!$T:$T,postings!$C:$C,'pl-data'!AC$2,postings!$D:$D,'pl-data'!AC$3,postings!$I:$I,'pl-data'!$A284)-SUMIFS(postings!$W:$W,postings!$C:$C,'pl-data'!AC$2,postings!$D:$D,'pl-data'!AC$3,postings!$M:$M,'pl-data'!$A284)</f>
        <v>0</v>
      </c>
      <c r="AD284" s="53">
        <f>+SUMIFS(postings!$T:$T,postings!$C:$C,'pl-data'!AD$2,postings!$D:$D,'pl-data'!AD$3,postings!$I:$I,'pl-data'!$A284)-SUMIFS(postings!$W:$W,postings!$C:$C,'pl-data'!AD$2,postings!$D:$D,'pl-data'!AD$3,postings!$M:$M,'pl-data'!$A284)</f>
        <v>0</v>
      </c>
      <c r="AE284" s="53">
        <f>+SUMIFS(postings!$T:$T,postings!$C:$C,'pl-data'!AE$2,postings!$D:$D,'pl-data'!AE$3,postings!$I:$I,'pl-data'!$A284)-SUMIFS(postings!$W:$W,postings!$C:$C,'pl-data'!AE$2,postings!$D:$D,'pl-data'!AE$3,postings!$M:$M,'pl-data'!$A284)</f>
        <v>0</v>
      </c>
      <c r="AF284" s="53">
        <f>+SUMIFS(postings!$T:$T,postings!$C:$C,'pl-data'!AF$2,postings!$D:$D,'pl-data'!AF$3,postings!$I:$I,'pl-data'!$A284)-SUMIFS(postings!$W:$W,postings!$C:$C,'pl-data'!AF$2,postings!$D:$D,'pl-data'!AF$3,postings!$M:$M,'pl-data'!$A284)</f>
        <v>0</v>
      </c>
      <c r="AG284" s="53">
        <f>+SUMIFS(postings!$T:$T,postings!$C:$C,'pl-data'!AG$2,postings!$D:$D,'pl-data'!AG$3,postings!$I:$I,'pl-data'!$A284)-SUMIFS(postings!$W:$W,postings!$C:$C,'pl-data'!AG$2,postings!$D:$D,'pl-data'!AG$3,postings!$M:$M,'pl-data'!$A284)</f>
        <v>0</v>
      </c>
      <c r="AH284" s="53">
        <f>+SUMIFS(postings!$T:$T,postings!$C:$C,'pl-data'!AH$2,postings!$D:$D,'pl-data'!AH$3,postings!$I:$I,'pl-data'!$A284)-SUMIFS(postings!$W:$W,postings!$C:$C,'pl-data'!AH$2,postings!$D:$D,'pl-data'!AH$3,postings!$M:$M,'pl-data'!$A284)</f>
        <v>0</v>
      </c>
      <c r="AI284" s="53">
        <f>+SUMIFS(postings!$T:$T,postings!$C:$C,'pl-data'!AI$2,postings!$D:$D,'pl-data'!AI$3,postings!$I:$I,'pl-data'!$A284)-SUMIFS(postings!$W:$W,postings!$C:$C,'pl-data'!AI$2,postings!$D:$D,'pl-data'!AI$3,postings!$M:$M,'pl-data'!$A284)</f>
        <v>0</v>
      </c>
      <c r="AJ284" s="53">
        <f>+SUM(X284:INDEX(X284:AI284,1,Settings!$C$4))</f>
        <v>0</v>
      </c>
      <c r="AK284" s="53">
        <f t="shared" si="127"/>
        <v>0</v>
      </c>
      <c r="AL284" s="53"/>
      <c r="AM284" s="53">
        <f t="shared" si="128"/>
        <v>0</v>
      </c>
      <c r="AN284" s="53">
        <f t="shared" si="129"/>
        <v>0</v>
      </c>
      <c r="AO284" s="53">
        <f t="shared" si="130"/>
        <v>0</v>
      </c>
      <c r="AP284" s="53">
        <f t="shared" si="131"/>
        <v>0</v>
      </c>
      <c r="AQ284" s="53">
        <f t="shared" si="132"/>
        <v>0</v>
      </c>
      <c r="AR284" s="53">
        <f t="shared" si="133"/>
        <v>0</v>
      </c>
      <c r="AS284" s="53">
        <f t="shared" si="134"/>
        <v>0</v>
      </c>
      <c r="AT284" s="53">
        <f t="shared" si="135"/>
        <v>0</v>
      </c>
      <c r="AU284" s="53">
        <f t="shared" si="136"/>
        <v>0</v>
      </c>
      <c r="AV284" s="53">
        <f t="shared" si="137"/>
        <v>0</v>
      </c>
      <c r="AW284" s="53">
        <f t="shared" si="138"/>
        <v>0</v>
      </c>
      <c r="AX284" s="53">
        <f t="shared" si="139"/>
        <v>0</v>
      </c>
      <c r="AY284" s="53">
        <f>+SUM(AM284:INDEX(AM284:AX284,1,Settings!$C$4))</f>
        <v>0</v>
      </c>
      <c r="AZ284" s="53">
        <f t="shared" si="140"/>
        <v>0</v>
      </c>
      <c r="BA284" s="53"/>
      <c r="BB284" s="53">
        <f t="shared" si="141"/>
        <v>0</v>
      </c>
      <c r="BC284" s="53">
        <f t="shared" si="142"/>
        <v>0</v>
      </c>
      <c r="BD284" s="53">
        <f t="shared" si="143"/>
        <v>0</v>
      </c>
      <c r="BE284" s="53">
        <f t="shared" si="144"/>
        <v>0</v>
      </c>
      <c r="BF284" s="53">
        <f t="shared" si="145"/>
        <v>0</v>
      </c>
      <c r="BG284" s="53">
        <f t="shared" si="146"/>
        <v>0</v>
      </c>
      <c r="BH284" s="53">
        <f t="shared" si="147"/>
        <v>0</v>
      </c>
      <c r="BI284" s="53">
        <f t="shared" si="148"/>
        <v>0</v>
      </c>
      <c r="BJ284" s="53">
        <f t="shared" si="149"/>
        <v>0</v>
      </c>
      <c r="BK284" s="53">
        <f t="shared" si="150"/>
        <v>0</v>
      </c>
      <c r="BL284" s="53">
        <f t="shared" si="151"/>
        <v>0</v>
      </c>
      <c r="BM284" s="53">
        <f t="shared" si="152"/>
        <v>0</v>
      </c>
      <c r="BN284" s="53">
        <f t="shared" si="153"/>
        <v>0</v>
      </c>
      <c r="BO284" s="53"/>
      <c r="BP284" s="53">
        <f t="shared" si="154"/>
        <v>0</v>
      </c>
      <c r="BQ284" s="53"/>
      <c r="BR284" s="53">
        <f t="shared" si="155"/>
        <v>0</v>
      </c>
    </row>
    <row r="285" spans="1:70" x14ac:dyDescent="0.2">
      <c r="A285" s="6">
        <v>3760</v>
      </c>
      <c r="B285" s="6" t="str">
        <f>+VLOOKUP(A285,masterfile!B:C,2,FALSE)</f>
        <v>Erhaltene Boni 19% Vorsteuer</v>
      </c>
      <c r="D285" s="53">
        <f>+SUMIF('[1]2017'!$A:$A,$A285,'[1]2017'!$C:$C)-SUMIF('[1]2017'!$E:$E,$A285,'[1]2017'!$G:$G)</f>
        <v>0</v>
      </c>
      <c r="E285" s="53">
        <f>+SUMIF('[1]2018'!$A:$A,$A285,'[1]2018'!$C:$C)-SUMIF('[1]2018'!$E:$E,$A285,'[1]2018'!$G:$G)</f>
        <v>0</v>
      </c>
      <c r="F285" s="53">
        <f>+SUMIF('[1]2019'!$A:$A,$A285,'[1]2019'!$C:$C)-SUMIF('[1]2019'!$E:$E,$A285,'[1]2019'!$G:$G)</f>
        <v>0</v>
      </c>
      <c r="G285" s="53">
        <f>+SUMIF('[1]2020'!$A:$A,$A285,'[1]2020'!$C:$C)-SUMIF('[1]2020'!$E:$E,$A285,'[1]2020'!$G:$G)</f>
        <v>0</v>
      </c>
      <c r="H285" s="53"/>
      <c r="I285" s="53">
        <f>+(+SUMIF('[1]2021'!$A:$A,$A285,'[1]2021'!$C:$C)-SUMIF('[1]2021'!$E:$E,$A285,'[1]2021'!$G:$G))/12</f>
        <v>0</v>
      </c>
      <c r="J285" s="53">
        <f>+(+SUMIF('[1]2021'!$A:$A,$A285,'[1]2021'!$C:$C)-SUMIF('[1]2021'!$E:$E,$A285,'[1]2021'!$G:$G))/12</f>
        <v>0</v>
      </c>
      <c r="K285" s="53">
        <f>+(+SUMIF('[1]2021'!$A:$A,$A285,'[1]2021'!$C:$C)-SUMIF('[1]2021'!$E:$E,$A285,'[1]2021'!$G:$G))/12</f>
        <v>0</v>
      </c>
      <c r="L285" s="53">
        <f>+(+SUMIF('[1]2021'!$A:$A,$A285,'[1]2021'!$C:$C)-SUMIF('[1]2021'!$E:$E,$A285,'[1]2021'!$G:$G))/12</f>
        <v>0</v>
      </c>
      <c r="M285" s="53">
        <f>+(+SUMIF('[1]2021'!$A:$A,$A285,'[1]2021'!$C:$C)-SUMIF('[1]2021'!$E:$E,$A285,'[1]2021'!$G:$G))/12</f>
        <v>0</v>
      </c>
      <c r="N285" s="53">
        <f>+(+SUMIF('[1]2021'!$A:$A,$A285,'[1]2021'!$C:$C)-SUMIF('[1]2021'!$E:$E,$A285,'[1]2021'!$G:$G))/12</f>
        <v>0</v>
      </c>
      <c r="O285" s="53">
        <f>+(+SUMIF('[1]2021'!$A:$A,$A285,'[1]2021'!$C:$C)-SUMIF('[1]2021'!$E:$E,$A285,'[1]2021'!$G:$G))/12</f>
        <v>0</v>
      </c>
      <c r="P285" s="53">
        <f>+(+SUMIF('[1]2021'!$A:$A,$A285,'[1]2021'!$C:$C)-SUMIF('[1]2021'!$E:$E,$A285,'[1]2021'!$G:$G))/12</f>
        <v>0</v>
      </c>
      <c r="Q285" s="53">
        <f>+(+SUMIF('[1]2021'!$A:$A,$A285,'[1]2021'!$C:$C)-SUMIF('[1]2021'!$E:$E,$A285,'[1]2021'!$G:$G))/12</f>
        <v>0</v>
      </c>
      <c r="R285" s="53">
        <f>+(+SUMIF('[1]2021'!$A:$A,$A285,'[1]2021'!$C:$C)-SUMIF('[1]2021'!$E:$E,$A285,'[1]2021'!$G:$G))/12</f>
        <v>0</v>
      </c>
      <c r="S285" s="53">
        <f>+(+SUMIF('[1]2021'!$A:$A,$A285,'[1]2021'!$C:$C)-SUMIF('[1]2021'!$E:$E,$A285,'[1]2021'!$G:$G))/12</f>
        <v>0</v>
      </c>
      <c r="T285" s="53">
        <f>+(+SUMIF('[1]2021'!$A:$A,$A285,'[1]2021'!$C:$C)-SUMIF('[1]2021'!$E:$E,$A285,'[1]2021'!$G:$G))/12</f>
        <v>0</v>
      </c>
      <c r="U285" s="53">
        <f>+SUM(I285:INDEX(I285:T285,1,Settings!$C$4))</f>
        <v>0</v>
      </c>
      <c r="V285" s="53">
        <f t="shared" si="126"/>
        <v>0</v>
      </c>
      <c r="W285" s="53"/>
      <c r="X285" s="53">
        <f>+SUMIFS(postings!$T:$T,postings!$C:$C,'pl-data'!X$2,postings!$D:$D,'pl-data'!X$3,postings!$I:$I,'pl-data'!$A285)-SUMIFS(postings!$W:$W,postings!$C:$C,'pl-data'!X$2,postings!$D:$D,'pl-data'!X$3,postings!$M:$M,'pl-data'!$A285)</f>
        <v>0</v>
      </c>
      <c r="Y285" s="53">
        <f>+SUMIFS(postings!$T:$T,postings!$C:$C,'pl-data'!Y$2,postings!$D:$D,'pl-data'!Y$3,postings!$I:$I,'pl-data'!$A285)-SUMIFS(postings!$W:$W,postings!$C:$C,'pl-data'!Y$2,postings!$D:$D,'pl-data'!Y$3,postings!$M:$M,'pl-data'!$A285)</f>
        <v>0</v>
      </c>
      <c r="Z285" s="53">
        <f>+SUMIFS(postings!$T:$T,postings!$C:$C,'pl-data'!Z$2,postings!$D:$D,'pl-data'!Z$3,postings!$I:$I,'pl-data'!$A285)-SUMIFS(postings!$W:$W,postings!$C:$C,'pl-data'!Z$2,postings!$D:$D,'pl-data'!Z$3,postings!$M:$M,'pl-data'!$A285)</f>
        <v>0</v>
      </c>
      <c r="AA285" s="53">
        <f>+SUMIFS(postings!$T:$T,postings!$C:$C,'pl-data'!AA$2,postings!$D:$D,'pl-data'!AA$3,postings!$I:$I,'pl-data'!$A285)-SUMIFS(postings!$W:$W,postings!$C:$C,'pl-data'!AA$2,postings!$D:$D,'pl-data'!AA$3,postings!$M:$M,'pl-data'!$A285)</f>
        <v>0</v>
      </c>
      <c r="AB285" s="53">
        <f>+SUMIFS(postings!$T:$T,postings!$C:$C,'pl-data'!AB$2,postings!$D:$D,'pl-data'!AB$3,postings!$I:$I,'pl-data'!$A285)-SUMIFS(postings!$W:$W,postings!$C:$C,'pl-data'!AB$2,postings!$D:$D,'pl-data'!AB$3,postings!$M:$M,'pl-data'!$A285)</f>
        <v>0</v>
      </c>
      <c r="AC285" s="53">
        <f>+SUMIFS(postings!$T:$T,postings!$C:$C,'pl-data'!AC$2,postings!$D:$D,'pl-data'!AC$3,postings!$I:$I,'pl-data'!$A285)-SUMIFS(postings!$W:$W,postings!$C:$C,'pl-data'!AC$2,postings!$D:$D,'pl-data'!AC$3,postings!$M:$M,'pl-data'!$A285)</f>
        <v>0</v>
      </c>
      <c r="AD285" s="53">
        <f>+SUMIFS(postings!$T:$T,postings!$C:$C,'pl-data'!AD$2,postings!$D:$D,'pl-data'!AD$3,postings!$I:$I,'pl-data'!$A285)-SUMIFS(postings!$W:$W,postings!$C:$C,'pl-data'!AD$2,postings!$D:$D,'pl-data'!AD$3,postings!$M:$M,'pl-data'!$A285)</f>
        <v>0</v>
      </c>
      <c r="AE285" s="53">
        <f>+SUMIFS(postings!$T:$T,postings!$C:$C,'pl-data'!AE$2,postings!$D:$D,'pl-data'!AE$3,postings!$I:$I,'pl-data'!$A285)-SUMIFS(postings!$W:$W,postings!$C:$C,'pl-data'!AE$2,postings!$D:$D,'pl-data'!AE$3,postings!$M:$M,'pl-data'!$A285)</f>
        <v>0</v>
      </c>
      <c r="AF285" s="53">
        <f>+SUMIFS(postings!$T:$T,postings!$C:$C,'pl-data'!AF$2,postings!$D:$D,'pl-data'!AF$3,postings!$I:$I,'pl-data'!$A285)-SUMIFS(postings!$W:$W,postings!$C:$C,'pl-data'!AF$2,postings!$D:$D,'pl-data'!AF$3,postings!$M:$M,'pl-data'!$A285)</f>
        <v>0</v>
      </c>
      <c r="AG285" s="53">
        <f>+SUMIFS(postings!$T:$T,postings!$C:$C,'pl-data'!AG$2,postings!$D:$D,'pl-data'!AG$3,postings!$I:$I,'pl-data'!$A285)-SUMIFS(postings!$W:$W,postings!$C:$C,'pl-data'!AG$2,postings!$D:$D,'pl-data'!AG$3,postings!$M:$M,'pl-data'!$A285)</f>
        <v>0</v>
      </c>
      <c r="AH285" s="53">
        <f>+SUMIFS(postings!$T:$T,postings!$C:$C,'pl-data'!AH$2,postings!$D:$D,'pl-data'!AH$3,postings!$I:$I,'pl-data'!$A285)-SUMIFS(postings!$W:$W,postings!$C:$C,'pl-data'!AH$2,postings!$D:$D,'pl-data'!AH$3,postings!$M:$M,'pl-data'!$A285)</f>
        <v>0</v>
      </c>
      <c r="AI285" s="53">
        <f>+SUMIFS(postings!$T:$T,postings!$C:$C,'pl-data'!AI$2,postings!$D:$D,'pl-data'!AI$3,postings!$I:$I,'pl-data'!$A285)-SUMIFS(postings!$W:$W,postings!$C:$C,'pl-data'!AI$2,postings!$D:$D,'pl-data'!AI$3,postings!$M:$M,'pl-data'!$A285)</f>
        <v>0</v>
      </c>
      <c r="AJ285" s="53">
        <f>+SUM(X285:INDEX(X285:AI285,1,Settings!$C$4))</f>
        <v>0</v>
      </c>
      <c r="AK285" s="53">
        <f t="shared" si="127"/>
        <v>0</v>
      </c>
      <c r="AL285" s="53"/>
      <c r="AM285" s="53">
        <f t="shared" si="128"/>
        <v>0</v>
      </c>
      <c r="AN285" s="53">
        <f t="shared" si="129"/>
        <v>0</v>
      </c>
      <c r="AO285" s="53">
        <f t="shared" si="130"/>
        <v>0</v>
      </c>
      <c r="AP285" s="53">
        <f t="shared" si="131"/>
        <v>0</v>
      </c>
      <c r="AQ285" s="53">
        <f t="shared" si="132"/>
        <v>0</v>
      </c>
      <c r="AR285" s="53">
        <f t="shared" si="133"/>
        <v>0</v>
      </c>
      <c r="AS285" s="53">
        <f t="shared" si="134"/>
        <v>0</v>
      </c>
      <c r="AT285" s="53">
        <f t="shared" si="135"/>
        <v>0</v>
      </c>
      <c r="AU285" s="53">
        <f t="shared" si="136"/>
        <v>0</v>
      </c>
      <c r="AV285" s="53">
        <f t="shared" si="137"/>
        <v>0</v>
      </c>
      <c r="AW285" s="53">
        <f t="shared" si="138"/>
        <v>0</v>
      </c>
      <c r="AX285" s="53">
        <f t="shared" si="139"/>
        <v>0</v>
      </c>
      <c r="AY285" s="53">
        <f>+SUM(AM285:INDEX(AM285:AX285,1,Settings!$C$4))</f>
        <v>0</v>
      </c>
      <c r="AZ285" s="53">
        <f t="shared" si="140"/>
        <v>0</v>
      </c>
      <c r="BA285" s="53"/>
      <c r="BB285" s="53">
        <f t="shared" si="141"/>
        <v>0</v>
      </c>
      <c r="BC285" s="53">
        <f t="shared" si="142"/>
        <v>0</v>
      </c>
      <c r="BD285" s="53">
        <f t="shared" si="143"/>
        <v>0</v>
      </c>
      <c r="BE285" s="53">
        <f t="shared" si="144"/>
        <v>0</v>
      </c>
      <c r="BF285" s="53">
        <f t="shared" si="145"/>
        <v>0</v>
      </c>
      <c r="BG285" s="53">
        <f t="shared" si="146"/>
        <v>0</v>
      </c>
      <c r="BH285" s="53">
        <f t="shared" si="147"/>
        <v>0</v>
      </c>
      <c r="BI285" s="53">
        <f t="shared" si="148"/>
        <v>0</v>
      </c>
      <c r="BJ285" s="53">
        <f t="shared" si="149"/>
        <v>0</v>
      </c>
      <c r="BK285" s="53">
        <f t="shared" si="150"/>
        <v>0</v>
      </c>
      <c r="BL285" s="53">
        <f t="shared" si="151"/>
        <v>0</v>
      </c>
      <c r="BM285" s="53">
        <f t="shared" si="152"/>
        <v>0</v>
      </c>
      <c r="BN285" s="53">
        <f t="shared" si="153"/>
        <v>0</v>
      </c>
      <c r="BO285" s="53"/>
      <c r="BP285" s="53">
        <f t="shared" si="154"/>
        <v>0</v>
      </c>
      <c r="BQ285" s="53"/>
      <c r="BR285" s="53">
        <f t="shared" si="155"/>
        <v>0</v>
      </c>
    </row>
    <row r="286" spans="1:70" x14ac:dyDescent="0.2">
      <c r="A286" s="6">
        <v>3769</v>
      </c>
      <c r="B286" s="6" t="str">
        <f>+VLOOKUP(A286,masterfile!B:C,2,FALSE)</f>
        <v>Erhaltene Boni</v>
      </c>
      <c r="D286" s="53">
        <f>+SUMIF('[1]2017'!$A:$A,$A286,'[1]2017'!$C:$C)-SUMIF('[1]2017'!$E:$E,$A286,'[1]2017'!$G:$G)</f>
        <v>0</v>
      </c>
      <c r="E286" s="53">
        <f>+SUMIF('[1]2018'!$A:$A,$A286,'[1]2018'!$C:$C)-SUMIF('[1]2018'!$E:$E,$A286,'[1]2018'!$G:$G)</f>
        <v>0</v>
      </c>
      <c r="F286" s="53">
        <f>+SUMIF('[1]2019'!$A:$A,$A286,'[1]2019'!$C:$C)-SUMIF('[1]2019'!$E:$E,$A286,'[1]2019'!$G:$G)</f>
        <v>0</v>
      </c>
      <c r="G286" s="53">
        <f>+SUMIF('[1]2020'!$A:$A,$A286,'[1]2020'!$C:$C)-SUMIF('[1]2020'!$E:$E,$A286,'[1]2020'!$G:$G)</f>
        <v>0</v>
      </c>
      <c r="H286" s="53"/>
      <c r="I286" s="53">
        <f>+(+SUMIF('[1]2021'!$A:$A,$A286,'[1]2021'!$C:$C)-SUMIF('[1]2021'!$E:$E,$A286,'[1]2021'!$G:$G))/12</f>
        <v>0</v>
      </c>
      <c r="J286" s="53">
        <f>+(+SUMIF('[1]2021'!$A:$A,$A286,'[1]2021'!$C:$C)-SUMIF('[1]2021'!$E:$E,$A286,'[1]2021'!$G:$G))/12</f>
        <v>0</v>
      </c>
      <c r="K286" s="53">
        <f>+(+SUMIF('[1]2021'!$A:$A,$A286,'[1]2021'!$C:$C)-SUMIF('[1]2021'!$E:$E,$A286,'[1]2021'!$G:$G))/12</f>
        <v>0</v>
      </c>
      <c r="L286" s="53">
        <f>+(+SUMIF('[1]2021'!$A:$A,$A286,'[1]2021'!$C:$C)-SUMIF('[1]2021'!$E:$E,$A286,'[1]2021'!$G:$G))/12</f>
        <v>0</v>
      </c>
      <c r="M286" s="53">
        <f>+(+SUMIF('[1]2021'!$A:$A,$A286,'[1]2021'!$C:$C)-SUMIF('[1]2021'!$E:$E,$A286,'[1]2021'!$G:$G))/12</f>
        <v>0</v>
      </c>
      <c r="N286" s="53">
        <f>+(+SUMIF('[1]2021'!$A:$A,$A286,'[1]2021'!$C:$C)-SUMIF('[1]2021'!$E:$E,$A286,'[1]2021'!$G:$G))/12</f>
        <v>0</v>
      </c>
      <c r="O286" s="53">
        <f>+(+SUMIF('[1]2021'!$A:$A,$A286,'[1]2021'!$C:$C)-SUMIF('[1]2021'!$E:$E,$A286,'[1]2021'!$G:$G))/12</f>
        <v>0</v>
      </c>
      <c r="P286" s="53">
        <f>+(+SUMIF('[1]2021'!$A:$A,$A286,'[1]2021'!$C:$C)-SUMIF('[1]2021'!$E:$E,$A286,'[1]2021'!$G:$G))/12</f>
        <v>0</v>
      </c>
      <c r="Q286" s="53">
        <f>+(+SUMIF('[1]2021'!$A:$A,$A286,'[1]2021'!$C:$C)-SUMIF('[1]2021'!$E:$E,$A286,'[1]2021'!$G:$G))/12</f>
        <v>0</v>
      </c>
      <c r="R286" s="53">
        <f>+(+SUMIF('[1]2021'!$A:$A,$A286,'[1]2021'!$C:$C)-SUMIF('[1]2021'!$E:$E,$A286,'[1]2021'!$G:$G))/12</f>
        <v>0</v>
      </c>
      <c r="S286" s="53">
        <f>+(+SUMIF('[1]2021'!$A:$A,$A286,'[1]2021'!$C:$C)-SUMIF('[1]2021'!$E:$E,$A286,'[1]2021'!$G:$G))/12</f>
        <v>0</v>
      </c>
      <c r="T286" s="53">
        <f>+(+SUMIF('[1]2021'!$A:$A,$A286,'[1]2021'!$C:$C)-SUMIF('[1]2021'!$E:$E,$A286,'[1]2021'!$G:$G))/12</f>
        <v>0</v>
      </c>
      <c r="U286" s="53">
        <f>+SUM(I286:INDEX(I286:T286,1,Settings!$C$4))</f>
        <v>0</v>
      </c>
      <c r="V286" s="53">
        <f t="shared" si="126"/>
        <v>0</v>
      </c>
      <c r="W286" s="53"/>
      <c r="X286" s="53">
        <f>+SUMIFS(postings!$T:$T,postings!$C:$C,'pl-data'!X$2,postings!$D:$D,'pl-data'!X$3,postings!$I:$I,'pl-data'!$A286)-SUMIFS(postings!$W:$W,postings!$C:$C,'pl-data'!X$2,postings!$D:$D,'pl-data'!X$3,postings!$M:$M,'pl-data'!$A286)</f>
        <v>0</v>
      </c>
      <c r="Y286" s="53">
        <f>+SUMIFS(postings!$T:$T,postings!$C:$C,'pl-data'!Y$2,postings!$D:$D,'pl-data'!Y$3,postings!$I:$I,'pl-data'!$A286)-SUMIFS(postings!$W:$W,postings!$C:$C,'pl-data'!Y$2,postings!$D:$D,'pl-data'!Y$3,postings!$M:$M,'pl-data'!$A286)</f>
        <v>0</v>
      </c>
      <c r="Z286" s="53">
        <f>+SUMIFS(postings!$T:$T,postings!$C:$C,'pl-data'!Z$2,postings!$D:$D,'pl-data'!Z$3,postings!$I:$I,'pl-data'!$A286)-SUMIFS(postings!$W:$W,postings!$C:$C,'pl-data'!Z$2,postings!$D:$D,'pl-data'!Z$3,postings!$M:$M,'pl-data'!$A286)</f>
        <v>0</v>
      </c>
      <c r="AA286" s="53">
        <f>+SUMIFS(postings!$T:$T,postings!$C:$C,'pl-data'!AA$2,postings!$D:$D,'pl-data'!AA$3,postings!$I:$I,'pl-data'!$A286)-SUMIFS(postings!$W:$W,postings!$C:$C,'pl-data'!AA$2,postings!$D:$D,'pl-data'!AA$3,postings!$M:$M,'pl-data'!$A286)</f>
        <v>0</v>
      </c>
      <c r="AB286" s="53">
        <f>+SUMIFS(postings!$T:$T,postings!$C:$C,'pl-data'!AB$2,postings!$D:$D,'pl-data'!AB$3,postings!$I:$I,'pl-data'!$A286)-SUMIFS(postings!$W:$W,postings!$C:$C,'pl-data'!AB$2,postings!$D:$D,'pl-data'!AB$3,postings!$M:$M,'pl-data'!$A286)</f>
        <v>0</v>
      </c>
      <c r="AC286" s="53">
        <f>+SUMIFS(postings!$T:$T,postings!$C:$C,'pl-data'!AC$2,postings!$D:$D,'pl-data'!AC$3,postings!$I:$I,'pl-data'!$A286)-SUMIFS(postings!$W:$W,postings!$C:$C,'pl-data'!AC$2,postings!$D:$D,'pl-data'!AC$3,postings!$M:$M,'pl-data'!$A286)</f>
        <v>0</v>
      </c>
      <c r="AD286" s="53">
        <f>+SUMIFS(postings!$T:$T,postings!$C:$C,'pl-data'!AD$2,postings!$D:$D,'pl-data'!AD$3,postings!$I:$I,'pl-data'!$A286)-SUMIFS(postings!$W:$W,postings!$C:$C,'pl-data'!AD$2,postings!$D:$D,'pl-data'!AD$3,postings!$M:$M,'pl-data'!$A286)</f>
        <v>0</v>
      </c>
      <c r="AE286" s="53">
        <f>+SUMIFS(postings!$T:$T,postings!$C:$C,'pl-data'!AE$2,postings!$D:$D,'pl-data'!AE$3,postings!$I:$I,'pl-data'!$A286)-SUMIFS(postings!$W:$W,postings!$C:$C,'pl-data'!AE$2,postings!$D:$D,'pl-data'!AE$3,postings!$M:$M,'pl-data'!$A286)</f>
        <v>0</v>
      </c>
      <c r="AF286" s="53">
        <f>+SUMIFS(postings!$T:$T,postings!$C:$C,'pl-data'!AF$2,postings!$D:$D,'pl-data'!AF$3,postings!$I:$I,'pl-data'!$A286)-SUMIFS(postings!$W:$W,postings!$C:$C,'pl-data'!AF$2,postings!$D:$D,'pl-data'!AF$3,postings!$M:$M,'pl-data'!$A286)</f>
        <v>0</v>
      </c>
      <c r="AG286" s="53">
        <f>+SUMIFS(postings!$T:$T,postings!$C:$C,'pl-data'!AG$2,postings!$D:$D,'pl-data'!AG$3,postings!$I:$I,'pl-data'!$A286)-SUMIFS(postings!$W:$W,postings!$C:$C,'pl-data'!AG$2,postings!$D:$D,'pl-data'!AG$3,postings!$M:$M,'pl-data'!$A286)</f>
        <v>0</v>
      </c>
      <c r="AH286" s="53">
        <f>+SUMIFS(postings!$T:$T,postings!$C:$C,'pl-data'!AH$2,postings!$D:$D,'pl-data'!AH$3,postings!$I:$I,'pl-data'!$A286)-SUMIFS(postings!$W:$W,postings!$C:$C,'pl-data'!AH$2,postings!$D:$D,'pl-data'!AH$3,postings!$M:$M,'pl-data'!$A286)</f>
        <v>0</v>
      </c>
      <c r="AI286" s="53">
        <f>+SUMIFS(postings!$T:$T,postings!$C:$C,'pl-data'!AI$2,postings!$D:$D,'pl-data'!AI$3,postings!$I:$I,'pl-data'!$A286)-SUMIFS(postings!$W:$W,postings!$C:$C,'pl-data'!AI$2,postings!$D:$D,'pl-data'!AI$3,postings!$M:$M,'pl-data'!$A286)</f>
        <v>0</v>
      </c>
      <c r="AJ286" s="53">
        <f>+SUM(X286:INDEX(X286:AI286,1,Settings!$C$4))</f>
        <v>0</v>
      </c>
      <c r="AK286" s="53">
        <f t="shared" si="127"/>
        <v>0</v>
      </c>
      <c r="AL286" s="53"/>
      <c r="AM286" s="53">
        <f t="shared" si="128"/>
        <v>0</v>
      </c>
      <c r="AN286" s="53">
        <f t="shared" si="129"/>
        <v>0</v>
      </c>
      <c r="AO286" s="53">
        <f t="shared" si="130"/>
        <v>0</v>
      </c>
      <c r="AP286" s="53">
        <f t="shared" si="131"/>
        <v>0</v>
      </c>
      <c r="AQ286" s="53">
        <f t="shared" si="132"/>
        <v>0</v>
      </c>
      <c r="AR286" s="53">
        <f t="shared" si="133"/>
        <v>0</v>
      </c>
      <c r="AS286" s="53">
        <f t="shared" si="134"/>
        <v>0</v>
      </c>
      <c r="AT286" s="53">
        <f t="shared" si="135"/>
        <v>0</v>
      </c>
      <c r="AU286" s="53">
        <f t="shared" si="136"/>
        <v>0</v>
      </c>
      <c r="AV286" s="53">
        <f t="shared" si="137"/>
        <v>0</v>
      </c>
      <c r="AW286" s="53">
        <f t="shared" si="138"/>
        <v>0</v>
      </c>
      <c r="AX286" s="53">
        <f t="shared" si="139"/>
        <v>0</v>
      </c>
      <c r="AY286" s="53">
        <f>+SUM(AM286:INDEX(AM286:AX286,1,Settings!$C$4))</f>
        <v>0</v>
      </c>
      <c r="AZ286" s="53">
        <f t="shared" si="140"/>
        <v>0</v>
      </c>
      <c r="BA286" s="53"/>
      <c r="BB286" s="53">
        <f t="shared" si="141"/>
        <v>0</v>
      </c>
      <c r="BC286" s="53">
        <f t="shared" si="142"/>
        <v>0</v>
      </c>
      <c r="BD286" s="53">
        <f t="shared" si="143"/>
        <v>0</v>
      </c>
      <c r="BE286" s="53">
        <f t="shared" si="144"/>
        <v>0</v>
      </c>
      <c r="BF286" s="53">
        <f t="shared" si="145"/>
        <v>0</v>
      </c>
      <c r="BG286" s="53">
        <f t="shared" si="146"/>
        <v>0</v>
      </c>
      <c r="BH286" s="53">
        <f t="shared" si="147"/>
        <v>0</v>
      </c>
      <c r="BI286" s="53">
        <f t="shared" si="148"/>
        <v>0</v>
      </c>
      <c r="BJ286" s="53">
        <f t="shared" si="149"/>
        <v>0</v>
      </c>
      <c r="BK286" s="53">
        <f t="shared" si="150"/>
        <v>0</v>
      </c>
      <c r="BL286" s="53">
        <f t="shared" si="151"/>
        <v>0</v>
      </c>
      <c r="BM286" s="53">
        <f t="shared" si="152"/>
        <v>0</v>
      </c>
      <c r="BN286" s="53">
        <f t="shared" si="153"/>
        <v>0</v>
      </c>
      <c r="BO286" s="53"/>
      <c r="BP286" s="53">
        <f t="shared" si="154"/>
        <v>0</v>
      </c>
      <c r="BQ286" s="53"/>
      <c r="BR286" s="53">
        <f t="shared" si="155"/>
        <v>0</v>
      </c>
    </row>
    <row r="287" spans="1:70" x14ac:dyDescent="0.2">
      <c r="A287" s="6">
        <v>3770</v>
      </c>
      <c r="B287" s="6" t="str">
        <f>+VLOOKUP(A287,masterfile!B:C,2,FALSE)</f>
        <v>Erhaltene Rabatte</v>
      </c>
      <c r="D287" s="53">
        <f>+SUMIF('[1]2017'!$A:$A,$A287,'[1]2017'!$C:$C)-SUMIF('[1]2017'!$E:$E,$A287,'[1]2017'!$G:$G)</f>
        <v>0</v>
      </c>
      <c r="E287" s="53">
        <f>+SUMIF('[1]2018'!$A:$A,$A287,'[1]2018'!$C:$C)-SUMIF('[1]2018'!$E:$E,$A287,'[1]2018'!$G:$G)</f>
        <v>0</v>
      </c>
      <c r="F287" s="53">
        <f>+SUMIF('[1]2019'!$A:$A,$A287,'[1]2019'!$C:$C)-SUMIF('[1]2019'!$E:$E,$A287,'[1]2019'!$G:$G)</f>
        <v>0</v>
      </c>
      <c r="G287" s="53">
        <f>+SUMIF('[1]2020'!$A:$A,$A287,'[1]2020'!$C:$C)-SUMIF('[1]2020'!$E:$E,$A287,'[1]2020'!$G:$G)</f>
        <v>0</v>
      </c>
      <c r="H287" s="53"/>
      <c r="I287" s="53">
        <f>+(+SUMIF('[1]2021'!$A:$A,$A287,'[1]2021'!$C:$C)-SUMIF('[1]2021'!$E:$E,$A287,'[1]2021'!$G:$G))/12</f>
        <v>0</v>
      </c>
      <c r="J287" s="53">
        <f>+(+SUMIF('[1]2021'!$A:$A,$A287,'[1]2021'!$C:$C)-SUMIF('[1]2021'!$E:$E,$A287,'[1]2021'!$G:$G))/12</f>
        <v>0</v>
      </c>
      <c r="K287" s="53">
        <f>+(+SUMIF('[1]2021'!$A:$A,$A287,'[1]2021'!$C:$C)-SUMIF('[1]2021'!$E:$E,$A287,'[1]2021'!$G:$G))/12</f>
        <v>0</v>
      </c>
      <c r="L287" s="53">
        <f>+(+SUMIF('[1]2021'!$A:$A,$A287,'[1]2021'!$C:$C)-SUMIF('[1]2021'!$E:$E,$A287,'[1]2021'!$G:$G))/12</f>
        <v>0</v>
      </c>
      <c r="M287" s="53">
        <f>+(+SUMIF('[1]2021'!$A:$A,$A287,'[1]2021'!$C:$C)-SUMIF('[1]2021'!$E:$E,$A287,'[1]2021'!$G:$G))/12</f>
        <v>0</v>
      </c>
      <c r="N287" s="53">
        <f>+(+SUMIF('[1]2021'!$A:$A,$A287,'[1]2021'!$C:$C)-SUMIF('[1]2021'!$E:$E,$A287,'[1]2021'!$G:$G))/12</f>
        <v>0</v>
      </c>
      <c r="O287" s="53">
        <f>+(+SUMIF('[1]2021'!$A:$A,$A287,'[1]2021'!$C:$C)-SUMIF('[1]2021'!$E:$E,$A287,'[1]2021'!$G:$G))/12</f>
        <v>0</v>
      </c>
      <c r="P287" s="53">
        <f>+(+SUMIF('[1]2021'!$A:$A,$A287,'[1]2021'!$C:$C)-SUMIF('[1]2021'!$E:$E,$A287,'[1]2021'!$G:$G))/12</f>
        <v>0</v>
      </c>
      <c r="Q287" s="53">
        <f>+(+SUMIF('[1]2021'!$A:$A,$A287,'[1]2021'!$C:$C)-SUMIF('[1]2021'!$E:$E,$A287,'[1]2021'!$G:$G))/12</f>
        <v>0</v>
      </c>
      <c r="R287" s="53">
        <f>+(+SUMIF('[1]2021'!$A:$A,$A287,'[1]2021'!$C:$C)-SUMIF('[1]2021'!$E:$E,$A287,'[1]2021'!$G:$G))/12</f>
        <v>0</v>
      </c>
      <c r="S287" s="53">
        <f>+(+SUMIF('[1]2021'!$A:$A,$A287,'[1]2021'!$C:$C)-SUMIF('[1]2021'!$E:$E,$A287,'[1]2021'!$G:$G))/12</f>
        <v>0</v>
      </c>
      <c r="T287" s="53">
        <f>+(+SUMIF('[1]2021'!$A:$A,$A287,'[1]2021'!$C:$C)-SUMIF('[1]2021'!$E:$E,$A287,'[1]2021'!$G:$G))/12</f>
        <v>0</v>
      </c>
      <c r="U287" s="53">
        <f>+SUM(I287:INDEX(I287:T287,1,Settings!$C$4))</f>
        <v>0</v>
      </c>
      <c r="V287" s="53">
        <f t="shared" si="126"/>
        <v>0</v>
      </c>
      <c r="W287" s="53"/>
      <c r="X287" s="53">
        <f>+SUMIFS(postings!$T:$T,postings!$C:$C,'pl-data'!X$2,postings!$D:$D,'pl-data'!X$3,postings!$I:$I,'pl-data'!$A287)-SUMIFS(postings!$W:$W,postings!$C:$C,'pl-data'!X$2,postings!$D:$D,'pl-data'!X$3,postings!$M:$M,'pl-data'!$A287)</f>
        <v>0</v>
      </c>
      <c r="Y287" s="53">
        <f>+SUMIFS(postings!$T:$T,postings!$C:$C,'pl-data'!Y$2,postings!$D:$D,'pl-data'!Y$3,postings!$I:$I,'pl-data'!$A287)-SUMIFS(postings!$W:$W,postings!$C:$C,'pl-data'!Y$2,postings!$D:$D,'pl-data'!Y$3,postings!$M:$M,'pl-data'!$A287)</f>
        <v>0</v>
      </c>
      <c r="Z287" s="53">
        <f>+SUMIFS(postings!$T:$T,postings!$C:$C,'pl-data'!Z$2,postings!$D:$D,'pl-data'!Z$3,postings!$I:$I,'pl-data'!$A287)-SUMIFS(postings!$W:$W,postings!$C:$C,'pl-data'!Z$2,postings!$D:$D,'pl-data'!Z$3,postings!$M:$M,'pl-data'!$A287)</f>
        <v>0</v>
      </c>
      <c r="AA287" s="53">
        <f>+SUMIFS(postings!$T:$T,postings!$C:$C,'pl-data'!AA$2,postings!$D:$D,'pl-data'!AA$3,postings!$I:$I,'pl-data'!$A287)-SUMIFS(postings!$W:$W,postings!$C:$C,'pl-data'!AA$2,postings!$D:$D,'pl-data'!AA$3,postings!$M:$M,'pl-data'!$A287)</f>
        <v>0</v>
      </c>
      <c r="AB287" s="53">
        <f>+SUMIFS(postings!$T:$T,postings!$C:$C,'pl-data'!AB$2,postings!$D:$D,'pl-data'!AB$3,postings!$I:$I,'pl-data'!$A287)-SUMIFS(postings!$W:$W,postings!$C:$C,'pl-data'!AB$2,postings!$D:$D,'pl-data'!AB$3,postings!$M:$M,'pl-data'!$A287)</f>
        <v>0</v>
      </c>
      <c r="AC287" s="53">
        <f>+SUMIFS(postings!$T:$T,postings!$C:$C,'pl-data'!AC$2,postings!$D:$D,'pl-data'!AC$3,postings!$I:$I,'pl-data'!$A287)-SUMIFS(postings!$W:$W,postings!$C:$C,'pl-data'!AC$2,postings!$D:$D,'pl-data'!AC$3,postings!$M:$M,'pl-data'!$A287)</f>
        <v>0</v>
      </c>
      <c r="AD287" s="53">
        <f>+SUMIFS(postings!$T:$T,postings!$C:$C,'pl-data'!AD$2,postings!$D:$D,'pl-data'!AD$3,postings!$I:$I,'pl-data'!$A287)-SUMIFS(postings!$W:$W,postings!$C:$C,'pl-data'!AD$2,postings!$D:$D,'pl-data'!AD$3,postings!$M:$M,'pl-data'!$A287)</f>
        <v>0</v>
      </c>
      <c r="AE287" s="53">
        <f>+SUMIFS(postings!$T:$T,postings!$C:$C,'pl-data'!AE$2,postings!$D:$D,'pl-data'!AE$3,postings!$I:$I,'pl-data'!$A287)-SUMIFS(postings!$W:$W,postings!$C:$C,'pl-data'!AE$2,postings!$D:$D,'pl-data'!AE$3,postings!$M:$M,'pl-data'!$A287)</f>
        <v>0</v>
      </c>
      <c r="AF287" s="53">
        <f>+SUMIFS(postings!$T:$T,postings!$C:$C,'pl-data'!AF$2,postings!$D:$D,'pl-data'!AF$3,postings!$I:$I,'pl-data'!$A287)-SUMIFS(postings!$W:$W,postings!$C:$C,'pl-data'!AF$2,postings!$D:$D,'pl-data'!AF$3,postings!$M:$M,'pl-data'!$A287)</f>
        <v>0</v>
      </c>
      <c r="AG287" s="53">
        <f>+SUMIFS(postings!$T:$T,postings!$C:$C,'pl-data'!AG$2,postings!$D:$D,'pl-data'!AG$3,postings!$I:$I,'pl-data'!$A287)-SUMIFS(postings!$W:$W,postings!$C:$C,'pl-data'!AG$2,postings!$D:$D,'pl-data'!AG$3,postings!$M:$M,'pl-data'!$A287)</f>
        <v>0</v>
      </c>
      <c r="AH287" s="53">
        <f>+SUMIFS(postings!$T:$T,postings!$C:$C,'pl-data'!AH$2,postings!$D:$D,'pl-data'!AH$3,postings!$I:$I,'pl-data'!$A287)-SUMIFS(postings!$W:$W,postings!$C:$C,'pl-data'!AH$2,postings!$D:$D,'pl-data'!AH$3,postings!$M:$M,'pl-data'!$A287)</f>
        <v>0</v>
      </c>
      <c r="AI287" s="53">
        <f>+SUMIFS(postings!$T:$T,postings!$C:$C,'pl-data'!AI$2,postings!$D:$D,'pl-data'!AI$3,postings!$I:$I,'pl-data'!$A287)-SUMIFS(postings!$W:$W,postings!$C:$C,'pl-data'!AI$2,postings!$D:$D,'pl-data'!AI$3,postings!$M:$M,'pl-data'!$A287)</f>
        <v>0</v>
      </c>
      <c r="AJ287" s="53">
        <f>+SUM(X287:INDEX(X287:AI287,1,Settings!$C$4))</f>
        <v>0</v>
      </c>
      <c r="AK287" s="53">
        <f t="shared" si="127"/>
        <v>0</v>
      </c>
      <c r="AL287" s="53"/>
      <c r="AM287" s="53">
        <f t="shared" si="128"/>
        <v>0</v>
      </c>
      <c r="AN287" s="53">
        <f t="shared" si="129"/>
        <v>0</v>
      </c>
      <c r="AO287" s="53">
        <f t="shared" si="130"/>
        <v>0</v>
      </c>
      <c r="AP287" s="53">
        <f t="shared" si="131"/>
        <v>0</v>
      </c>
      <c r="AQ287" s="53">
        <f t="shared" si="132"/>
        <v>0</v>
      </c>
      <c r="AR287" s="53">
        <f t="shared" si="133"/>
        <v>0</v>
      </c>
      <c r="AS287" s="53">
        <f t="shared" si="134"/>
        <v>0</v>
      </c>
      <c r="AT287" s="53">
        <f t="shared" si="135"/>
        <v>0</v>
      </c>
      <c r="AU287" s="53">
        <f t="shared" si="136"/>
        <v>0</v>
      </c>
      <c r="AV287" s="53">
        <f t="shared" si="137"/>
        <v>0</v>
      </c>
      <c r="AW287" s="53">
        <f t="shared" si="138"/>
        <v>0</v>
      </c>
      <c r="AX287" s="53">
        <f t="shared" si="139"/>
        <v>0</v>
      </c>
      <c r="AY287" s="53">
        <f>+SUM(AM287:INDEX(AM287:AX287,1,Settings!$C$4))</f>
        <v>0</v>
      </c>
      <c r="AZ287" s="53">
        <f t="shared" si="140"/>
        <v>0</v>
      </c>
      <c r="BA287" s="53"/>
      <c r="BB287" s="53">
        <f t="shared" si="141"/>
        <v>0</v>
      </c>
      <c r="BC287" s="53">
        <f t="shared" si="142"/>
        <v>0</v>
      </c>
      <c r="BD287" s="53">
        <f t="shared" si="143"/>
        <v>0</v>
      </c>
      <c r="BE287" s="53">
        <f t="shared" si="144"/>
        <v>0</v>
      </c>
      <c r="BF287" s="53">
        <f t="shared" si="145"/>
        <v>0</v>
      </c>
      <c r="BG287" s="53">
        <f t="shared" si="146"/>
        <v>0</v>
      </c>
      <c r="BH287" s="53">
        <f t="shared" si="147"/>
        <v>0</v>
      </c>
      <c r="BI287" s="53">
        <f t="shared" si="148"/>
        <v>0</v>
      </c>
      <c r="BJ287" s="53">
        <f t="shared" si="149"/>
        <v>0</v>
      </c>
      <c r="BK287" s="53">
        <f t="shared" si="150"/>
        <v>0</v>
      </c>
      <c r="BL287" s="53">
        <f t="shared" si="151"/>
        <v>0</v>
      </c>
      <c r="BM287" s="53">
        <f t="shared" si="152"/>
        <v>0</v>
      </c>
      <c r="BN287" s="53">
        <f t="shared" si="153"/>
        <v>0</v>
      </c>
      <c r="BO287" s="53"/>
      <c r="BP287" s="53">
        <f t="shared" si="154"/>
        <v>0</v>
      </c>
      <c r="BQ287" s="53"/>
      <c r="BR287" s="53">
        <f t="shared" si="155"/>
        <v>0</v>
      </c>
    </row>
    <row r="288" spans="1:70" x14ac:dyDescent="0.2">
      <c r="A288" s="6">
        <v>3780</v>
      </c>
      <c r="B288" s="6" t="str">
        <f>+VLOOKUP(A288,masterfile!B:C,2,FALSE)</f>
        <v>Erhaltene Rabatte 7% Vorsteuer</v>
      </c>
      <c r="D288" s="53">
        <f>+SUMIF('[1]2017'!$A:$A,$A288,'[1]2017'!$C:$C)-SUMIF('[1]2017'!$E:$E,$A288,'[1]2017'!$G:$G)</f>
        <v>0</v>
      </c>
      <c r="E288" s="53">
        <f>+SUMIF('[1]2018'!$A:$A,$A288,'[1]2018'!$C:$C)-SUMIF('[1]2018'!$E:$E,$A288,'[1]2018'!$G:$G)</f>
        <v>0</v>
      </c>
      <c r="F288" s="53">
        <f>+SUMIF('[1]2019'!$A:$A,$A288,'[1]2019'!$C:$C)-SUMIF('[1]2019'!$E:$E,$A288,'[1]2019'!$G:$G)</f>
        <v>0</v>
      </c>
      <c r="G288" s="53">
        <f>+SUMIF('[1]2020'!$A:$A,$A288,'[1]2020'!$C:$C)-SUMIF('[1]2020'!$E:$E,$A288,'[1]2020'!$G:$G)</f>
        <v>0</v>
      </c>
      <c r="H288" s="53"/>
      <c r="I288" s="53">
        <f>+(+SUMIF('[1]2021'!$A:$A,$A288,'[1]2021'!$C:$C)-SUMIF('[1]2021'!$E:$E,$A288,'[1]2021'!$G:$G))/12</f>
        <v>0</v>
      </c>
      <c r="J288" s="53">
        <f>+(+SUMIF('[1]2021'!$A:$A,$A288,'[1]2021'!$C:$C)-SUMIF('[1]2021'!$E:$E,$A288,'[1]2021'!$G:$G))/12</f>
        <v>0</v>
      </c>
      <c r="K288" s="53">
        <f>+(+SUMIF('[1]2021'!$A:$A,$A288,'[1]2021'!$C:$C)-SUMIF('[1]2021'!$E:$E,$A288,'[1]2021'!$G:$G))/12</f>
        <v>0</v>
      </c>
      <c r="L288" s="53">
        <f>+(+SUMIF('[1]2021'!$A:$A,$A288,'[1]2021'!$C:$C)-SUMIF('[1]2021'!$E:$E,$A288,'[1]2021'!$G:$G))/12</f>
        <v>0</v>
      </c>
      <c r="M288" s="53">
        <f>+(+SUMIF('[1]2021'!$A:$A,$A288,'[1]2021'!$C:$C)-SUMIF('[1]2021'!$E:$E,$A288,'[1]2021'!$G:$G))/12</f>
        <v>0</v>
      </c>
      <c r="N288" s="53">
        <f>+(+SUMIF('[1]2021'!$A:$A,$A288,'[1]2021'!$C:$C)-SUMIF('[1]2021'!$E:$E,$A288,'[1]2021'!$G:$G))/12</f>
        <v>0</v>
      </c>
      <c r="O288" s="53">
        <f>+(+SUMIF('[1]2021'!$A:$A,$A288,'[1]2021'!$C:$C)-SUMIF('[1]2021'!$E:$E,$A288,'[1]2021'!$G:$G))/12</f>
        <v>0</v>
      </c>
      <c r="P288" s="53">
        <f>+(+SUMIF('[1]2021'!$A:$A,$A288,'[1]2021'!$C:$C)-SUMIF('[1]2021'!$E:$E,$A288,'[1]2021'!$G:$G))/12</f>
        <v>0</v>
      </c>
      <c r="Q288" s="53">
        <f>+(+SUMIF('[1]2021'!$A:$A,$A288,'[1]2021'!$C:$C)-SUMIF('[1]2021'!$E:$E,$A288,'[1]2021'!$G:$G))/12</f>
        <v>0</v>
      </c>
      <c r="R288" s="53">
        <f>+(+SUMIF('[1]2021'!$A:$A,$A288,'[1]2021'!$C:$C)-SUMIF('[1]2021'!$E:$E,$A288,'[1]2021'!$G:$G))/12</f>
        <v>0</v>
      </c>
      <c r="S288" s="53">
        <f>+(+SUMIF('[1]2021'!$A:$A,$A288,'[1]2021'!$C:$C)-SUMIF('[1]2021'!$E:$E,$A288,'[1]2021'!$G:$G))/12</f>
        <v>0</v>
      </c>
      <c r="T288" s="53">
        <f>+(+SUMIF('[1]2021'!$A:$A,$A288,'[1]2021'!$C:$C)-SUMIF('[1]2021'!$E:$E,$A288,'[1]2021'!$G:$G))/12</f>
        <v>0</v>
      </c>
      <c r="U288" s="53">
        <f>+SUM(I288:INDEX(I288:T288,1,Settings!$C$4))</f>
        <v>0</v>
      </c>
      <c r="V288" s="53">
        <f t="shared" si="126"/>
        <v>0</v>
      </c>
      <c r="W288" s="53"/>
      <c r="X288" s="53">
        <f>+SUMIFS(postings!$T:$T,postings!$C:$C,'pl-data'!X$2,postings!$D:$D,'pl-data'!X$3,postings!$I:$I,'pl-data'!$A288)-SUMIFS(postings!$W:$W,postings!$C:$C,'pl-data'!X$2,postings!$D:$D,'pl-data'!X$3,postings!$M:$M,'pl-data'!$A288)</f>
        <v>0</v>
      </c>
      <c r="Y288" s="53">
        <f>+SUMIFS(postings!$T:$T,postings!$C:$C,'pl-data'!Y$2,postings!$D:$D,'pl-data'!Y$3,postings!$I:$I,'pl-data'!$A288)-SUMIFS(postings!$W:$W,postings!$C:$C,'pl-data'!Y$2,postings!$D:$D,'pl-data'!Y$3,postings!$M:$M,'pl-data'!$A288)</f>
        <v>0</v>
      </c>
      <c r="Z288" s="53">
        <f>+SUMIFS(postings!$T:$T,postings!$C:$C,'pl-data'!Z$2,postings!$D:$D,'pl-data'!Z$3,postings!$I:$I,'pl-data'!$A288)-SUMIFS(postings!$W:$W,postings!$C:$C,'pl-data'!Z$2,postings!$D:$D,'pl-data'!Z$3,postings!$M:$M,'pl-data'!$A288)</f>
        <v>0</v>
      </c>
      <c r="AA288" s="53">
        <f>+SUMIFS(postings!$T:$T,postings!$C:$C,'pl-data'!AA$2,postings!$D:$D,'pl-data'!AA$3,postings!$I:$I,'pl-data'!$A288)-SUMIFS(postings!$W:$W,postings!$C:$C,'pl-data'!AA$2,postings!$D:$D,'pl-data'!AA$3,postings!$M:$M,'pl-data'!$A288)</f>
        <v>0</v>
      </c>
      <c r="AB288" s="53">
        <f>+SUMIFS(postings!$T:$T,postings!$C:$C,'pl-data'!AB$2,postings!$D:$D,'pl-data'!AB$3,postings!$I:$I,'pl-data'!$A288)-SUMIFS(postings!$W:$W,postings!$C:$C,'pl-data'!AB$2,postings!$D:$D,'pl-data'!AB$3,postings!$M:$M,'pl-data'!$A288)</f>
        <v>0</v>
      </c>
      <c r="AC288" s="53">
        <f>+SUMIFS(postings!$T:$T,postings!$C:$C,'pl-data'!AC$2,postings!$D:$D,'pl-data'!AC$3,postings!$I:$I,'pl-data'!$A288)-SUMIFS(postings!$W:$W,postings!$C:$C,'pl-data'!AC$2,postings!$D:$D,'pl-data'!AC$3,postings!$M:$M,'pl-data'!$A288)</f>
        <v>0</v>
      </c>
      <c r="AD288" s="53">
        <f>+SUMIFS(postings!$T:$T,postings!$C:$C,'pl-data'!AD$2,postings!$D:$D,'pl-data'!AD$3,postings!$I:$I,'pl-data'!$A288)-SUMIFS(postings!$W:$W,postings!$C:$C,'pl-data'!AD$2,postings!$D:$D,'pl-data'!AD$3,postings!$M:$M,'pl-data'!$A288)</f>
        <v>0</v>
      </c>
      <c r="AE288" s="53">
        <f>+SUMIFS(postings!$T:$T,postings!$C:$C,'pl-data'!AE$2,postings!$D:$D,'pl-data'!AE$3,postings!$I:$I,'pl-data'!$A288)-SUMIFS(postings!$W:$W,postings!$C:$C,'pl-data'!AE$2,postings!$D:$D,'pl-data'!AE$3,postings!$M:$M,'pl-data'!$A288)</f>
        <v>0</v>
      </c>
      <c r="AF288" s="53">
        <f>+SUMIFS(postings!$T:$T,postings!$C:$C,'pl-data'!AF$2,postings!$D:$D,'pl-data'!AF$3,postings!$I:$I,'pl-data'!$A288)-SUMIFS(postings!$W:$W,postings!$C:$C,'pl-data'!AF$2,postings!$D:$D,'pl-data'!AF$3,postings!$M:$M,'pl-data'!$A288)</f>
        <v>0</v>
      </c>
      <c r="AG288" s="53">
        <f>+SUMIFS(postings!$T:$T,postings!$C:$C,'pl-data'!AG$2,postings!$D:$D,'pl-data'!AG$3,postings!$I:$I,'pl-data'!$A288)-SUMIFS(postings!$W:$W,postings!$C:$C,'pl-data'!AG$2,postings!$D:$D,'pl-data'!AG$3,postings!$M:$M,'pl-data'!$A288)</f>
        <v>0</v>
      </c>
      <c r="AH288" s="53">
        <f>+SUMIFS(postings!$T:$T,postings!$C:$C,'pl-data'!AH$2,postings!$D:$D,'pl-data'!AH$3,postings!$I:$I,'pl-data'!$A288)-SUMIFS(postings!$W:$W,postings!$C:$C,'pl-data'!AH$2,postings!$D:$D,'pl-data'!AH$3,postings!$M:$M,'pl-data'!$A288)</f>
        <v>0</v>
      </c>
      <c r="AI288" s="53">
        <f>+SUMIFS(postings!$T:$T,postings!$C:$C,'pl-data'!AI$2,postings!$D:$D,'pl-data'!AI$3,postings!$I:$I,'pl-data'!$A288)-SUMIFS(postings!$W:$W,postings!$C:$C,'pl-data'!AI$2,postings!$D:$D,'pl-data'!AI$3,postings!$M:$M,'pl-data'!$A288)</f>
        <v>0</v>
      </c>
      <c r="AJ288" s="53">
        <f>+SUM(X288:INDEX(X288:AI288,1,Settings!$C$4))</f>
        <v>0</v>
      </c>
      <c r="AK288" s="53">
        <f t="shared" si="127"/>
        <v>0</v>
      </c>
      <c r="AL288" s="53"/>
      <c r="AM288" s="53">
        <f t="shared" si="128"/>
        <v>0</v>
      </c>
      <c r="AN288" s="53">
        <f t="shared" si="129"/>
        <v>0</v>
      </c>
      <c r="AO288" s="53">
        <f t="shared" si="130"/>
        <v>0</v>
      </c>
      <c r="AP288" s="53">
        <f t="shared" si="131"/>
        <v>0</v>
      </c>
      <c r="AQ288" s="53">
        <f t="shared" si="132"/>
        <v>0</v>
      </c>
      <c r="AR288" s="53">
        <f t="shared" si="133"/>
        <v>0</v>
      </c>
      <c r="AS288" s="53">
        <f t="shared" si="134"/>
        <v>0</v>
      </c>
      <c r="AT288" s="53">
        <f t="shared" si="135"/>
        <v>0</v>
      </c>
      <c r="AU288" s="53">
        <f t="shared" si="136"/>
        <v>0</v>
      </c>
      <c r="AV288" s="53">
        <f t="shared" si="137"/>
        <v>0</v>
      </c>
      <c r="AW288" s="53">
        <f t="shared" si="138"/>
        <v>0</v>
      </c>
      <c r="AX288" s="53">
        <f t="shared" si="139"/>
        <v>0</v>
      </c>
      <c r="AY288" s="53">
        <f>+SUM(AM288:INDEX(AM288:AX288,1,Settings!$C$4))</f>
        <v>0</v>
      </c>
      <c r="AZ288" s="53">
        <f t="shared" si="140"/>
        <v>0</v>
      </c>
      <c r="BA288" s="53"/>
      <c r="BB288" s="53">
        <f t="shared" si="141"/>
        <v>0</v>
      </c>
      <c r="BC288" s="53">
        <f t="shared" si="142"/>
        <v>0</v>
      </c>
      <c r="BD288" s="53">
        <f t="shared" si="143"/>
        <v>0</v>
      </c>
      <c r="BE288" s="53">
        <f t="shared" si="144"/>
        <v>0</v>
      </c>
      <c r="BF288" s="53">
        <f t="shared" si="145"/>
        <v>0</v>
      </c>
      <c r="BG288" s="53">
        <f t="shared" si="146"/>
        <v>0</v>
      </c>
      <c r="BH288" s="53">
        <f t="shared" si="147"/>
        <v>0</v>
      </c>
      <c r="BI288" s="53">
        <f t="shared" si="148"/>
        <v>0</v>
      </c>
      <c r="BJ288" s="53">
        <f t="shared" si="149"/>
        <v>0</v>
      </c>
      <c r="BK288" s="53">
        <f t="shared" si="150"/>
        <v>0</v>
      </c>
      <c r="BL288" s="53">
        <f t="shared" si="151"/>
        <v>0</v>
      </c>
      <c r="BM288" s="53">
        <f t="shared" si="152"/>
        <v>0</v>
      </c>
      <c r="BN288" s="53">
        <f t="shared" si="153"/>
        <v>0</v>
      </c>
      <c r="BO288" s="53"/>
      <c r="BP288" s="53">
        <f t="shared" si="154"/>
        <v>0</v>
      </c>
      <c r="BQ288" s="53"/>
      <c r="BR288" s="53">
        <f t="shared" si="155"/>
        <v>0</v>
      </c>
    </row>
    <row r="289" spans="1:70" x14ac:dyDescent="0.2">
      <c r="A289" s="6">
        <v>3783</v>
      </c>
      <c r="B289" s="6" t="str">
        <f>+VLOOKUP(A289,masterfile!B:C,2,FALSE)</f>
        <v>Erhaltene Rabatte aus Einkauf RHB</v>
      </c>
      <c r="D289" s="53">
        <f>+SUMIF('[1]2017'!$A:$A,$A289,'[1]2017'!$C:$C)-SUMIF('[1]2017'!$E:$E,$A289,'[1]2017'!$G:$G)</f>
        <v>0</v>
      </c>
      <c r="E289" s="53">
        <f>+SUMIF('[1]2018'!$A:$A,$A289,'[1]2018'!$C:$C)-SUMIF('[1]2018'!$E:$E,$A289,'[1]2018'!$G:$G)</f>
        <v>0</v>
      </c>
      <c r="F289" s="53">
        <f>+SUMIF('[1]2019'!$A:$A,$A289,'[1]2019'!$C:$C)-SUMIF('[1]2019'!$E:$E,$A289,'[1]2019'!$G:$G)</f>
        <v>0</v>
      </c>
      <c r="G289" s="53">
        <f>+SUMIF('[1]2020'!$A:$A,$A289,'[1]2020'!$C:$C)-SUMIF('[1]2020'!$E:$E,$A289,'[1]2020'!$G:$G)</f>
        <v>0</v>
      </c>
      <c r="H289" s="53"/>
      <c r="I289" s="53">
        <f>+(+SUMIF('[1]2021'!$A:$A,$A289,'[1]2021'!$C:$C)-SUMIF('[1]2021'!$E:$E,$A289,'[1]2021'!$G:$G))/12</f>
        <v>0</v>
      </c>
      <c r="J289" s="53">
        <f>+(+SUMIF('[1]2021'!$A:$A,$A289,'[1]2021'!$C:$C)-SUMIF('[1]2021'!$E:$E,$A289,'[1]2021'!$G:$G))/12</f>
        <v>0</v>
      </c>
      <c r="K289" s="53">
        <f>+(+SUMIF('[1]2021'!$A:$A,$A289,'[1]2021'!$C:$C)-SUMIF('[1]2021'!$E:$E,$A289,'[1]2021'!$G:$G))/12</f>
        <v>0</v>
      </c>
      <c r="L289" s="53">
        <f>+(+SUMIF('[1]2021'!$A:$A,$A289,'[1]2021'!$C:$C)-SUMIF('[1]2021'!$E:$E,$A289,'[1]2021'!$G:$G))/12</f>
        <v>0</v>
      </c>
      <c r="M289" s="53">
        <f>+(+SUMIF('[1]2021'!$A:$A,$A289,'[1]2021'!$C:$C)-SUMIF('[1]2021'!$E:$E,$A289,'[1]2021'!$G:$G))/12</f>
        <v>0</v>
      </c>
      <c r="N289" s="53">
        <f>+(+SUMIF('[1]2021'!$A:$A,$A289,'[1]2021'!$C:$C)-SUMIF('[1]2021'!$E:$E,$A289,'[1]2021'!$G:$G))/12</f>
        <v>0</v>
      </c>
      <c r="O289" s="53">
        <f>+(+SUMIF('[1]2021'!$A:$A,$A289,'[1]2021'!$C:$C)-SUMIF('[1]2021'!$E:$E,$A289,'[1]2021'!$G:$G))/12</f>
        <v>0</v>
      </c>
      <c r="P289" s="53">
        <f>+(+SUMIF('[1]2021'!$A:$A,$A289,'[1]2021'!$C:$C)-SUMIF('[1]2021'!$E:$E,$A289,'[1]2021'!$G:$G))/12</f>
        <v>0</v>
      </c>
      <c r="Q289" s="53">
        <f>+(+SUMIF('[1]2021'!$A:$A,$A289,'[1]2021'!$C:$C)-SUMIF('[1]2021'!$E:$E,$A289,'[1]2021'!$G:$G))/12</f>
        <v>0</v>
      </c>
      <c r="R289" s="53">
        <f>+(+SUMIF('[1]2021'!$A:$A,$A289,'[1]2021'!$C:$C)-SUMIF('[1]2021'!$E:$E,$A289,'[1]2021'!$G:$G))/12</f>
        <v>0</v>
      </c>
      <c r="S289" s="53">
        <f>+(+SUMIF('[1]2021'!$A:$A,$A289,'[1]2021'!$C:$C)-SUMIF('[1]2021'!$E:$E,$A289,'[1]2021'!$G:$G))/12</f>
        <v>0</v>
      </c>
      <c r="T289" s="53">
        <f>+(+SUMIF('[1]2021'!$A:$A,$A289,'[1]2021'!$C:$C)-SUMIF('[1]2021'!$E:$E,$A289,'[1]2021'!$G:$G))/12</f>
        <v>0</v>
      </c>
      <c r="U289" s="53">
        <f>+SUM(I289:INDEX(I289:T289,1,Settings!$C$4))</f>
        <v>0</v>
      </c>
      <c r="V289" s="53">
        <f t="shared" si="126"/>
        <v>0</v>
      </c>
      <c r="W289" s="53"/>
      <c r="X289" s="53">
        <f>+SUMIFS(postings!$T:$T,postings!$C:$C,'pl-data'!X$2,postings!$D:$D,'pl-data'!X$3,postings!$I:$I,'pl-data'!$A289)-SUMIFS(postings!$W:$W,postings!$C:$C,'pl-data'!X$2,postings!$D:$D,'pl-data'!X$3,postings!$M:$M,'pl-data'!$A289)</f>
        <v>0</v>
      </c>
      <c r="Y289" s="53">
        <f>+SUMIFS(postings!$T:$T,postings!$C:$C,'pl-data'!Y$2,postings!$D:$D,'pl-data'!Y$3,postings!$I:$I,'pl-data'!$A289)-SUMIFS(postings!$W:$W,postings!$C:$C,'pl-data'!Y$2,postings!$D:$D,'pl-data'!Y$3,postings!$M:$M,'pl-data'!$A289)</f>
        <v>0</v>
      </c>
      <c r="Z289" s="53">
        <f>+SUMIFS(postings!$T:$T,postings!$C:$C,'pl-data'!Z$2,postings!$D:$D,'pl-data'!Z$3,postings!$I:$I,'pl-data'!$A289)-SUMIFS(postings!$W:$W,postings!$C:$C,'pl-data'!Z$2,postings!$D:$D,'pl-data'!Z$3,postings!$M:$M,'pl-data'!$A289)</f>
        <v>0</v>
      </c>
      <c r="AA289" s="53">
        <f>+SUMIFS(postings!$T:$T,postings!$C:$C,'pl-data'!AA$2,postings!$D:$D,'pl-data'!AA$3,postings!$I:$I,'pl-data'!$A289)-SUMIFS(postings!$W:$W,postings!$C:$C,'pl-data'!AA$2,postings!$D:$D,'pl-data'!AA$3,postings!$M:$M,'pl-data'!$A289)</f>
        <v>0</v>
      </c>
      <c r="AB289" s="53">
        <f>+SUMIFS(postings!$T:$T,postings!$C:$C,'pl-data'!AB$2,postings!$D:$D,'pl-data'!AB$3,postings!$I:$I,'pl-data'!$A289)-SUMIFS(postings!$W:$W,postings!$C:$C,'pl-data'!AB$2,postings!$D:$D,'pl-data'!AB$3,postings!$M:$M,'pl-data'!$A289)</f>
        <v>0</v>
      </c>
      <c r="AC289" s="53">
        <f>+SUMIFS(postings!$T:$T,postings!$C:$C,'pl-data'!AC$2,postings!$D:$D,'pl-data'!AC$3,postings!$I:$I,'pl-data'!$A289)-SUMIFS(postings!$W:$W,postings!$C:$C,'pl-data'!AC$2,postings!$D:$D,'pl-data'!AC$3,postings!$M:$M,'pl-data'!$A289)</f>
        <v>0</v>
      </c>
      <c r="AD289" s="53">
        <f>+SUMIFS(postings!$T:$T,postings!$C:$C,'pl-data'!AD$2,postings!$D:$D,'pl-data'!AD$3,postings!$I:$I,'pl-data'!$A289)-SUMIFS(postings!$W:$W,postings!$C:$C,'pl-data'!AD$2,postings!$D:$D,'pl-data'!AD$3,postings!$M:$M,'pl-data'!$A289)</f>
        <v>0</v>
      </c>
      <c r="AE289" s="53">
        <f>+SUMIFS(postings!$T:$T,postings!$C:$C,'pl-data'!AE$2,postings!$D:$D,'pl-data'!AE$3,postings!$I:$I,'pl-data'!$A289)-SUMIFS(postings!$W:$W,postings!$C:$C,'pl-data'!AE$2,postings!$D:$D,'pl-data'!AE$3,postings!$M:$M,'pl-data'!$A289)</f>
        <v>0</v>
      </c>
      <c r="AF289" s="53">
        <f>+SUMIFS(postings!$T:$T,postings!$C:$C,'pl-data'!AF$2,postings!$D:$D,'pl-data'!AF$3,postings!$I:$I,'pl-data'!$A289)-SUMIFS(postings!$W:$W,postings!$C:$C,'pl-data'!AF$2,postings!$D:$D,'pl-data'!AF$3,postings!$M:$M,'pl-data'!$A289)</f>
        <v>0</v>
      </c>
      <c r="AG289" s="53">
        <f>+SUMIFS(postings!$T:$T,postings!$C:$C,'pl-data'!AG$2,postings!$D:$D,'pl-data'!AG$3,postings!$I:$I,'pl-data'!$A289)-SUMIFS(postings!$W:$W,postings!$C:$C,'pl-data'!AG$2,postings!$D:$D,'pl-data'!AG$3,postings!$M:$M,'pl-data'!$A289)</f>
        <v>0</v>
      </c>
      <c r="AH289" s="53">
        <f>+SUMIFS(postings!$T:$T,postings!$C:$C,'pl-data'!AH$2,postings!$D:$D,'pl-data'!AH$3,postings!$I:$I,'pl-data'!$A289)-SUMIFS(postings!$W:$W,postings!$C:$C,'pl-data'!AH$2,postings!$D:$D,'pl-data'!AH$3,postings!$M:$M,'pl-data'!$A289)</f>
        <v>0</v>
      </c>
      <c r="AI289" s="53">
        <f>+SUMIFS(postings!$T:$T,postings!$C:$C,'pl-data'!AI$2,postings!$D:$D,'pl-data'!AI$3,postings!$I:$I,'pl-data'!$A289)-SUMIFS(postings!$W:$W,postings!$C:$C,'pl-data'!AI$2,postings!$D:$D,'pl-data'!AI$3,postings!$M:$M,'pl-data'!$A289)</f>
        <v>0</v>
      </c>
      <c r="AJ289" s="53">
        <f>+SUM(X289:INDEX(X289:AI289,1,Settings!$C$4))</f>
        <v>0</v>
      </c>
      <c r="AK289" s="53">
        <f t="shared" si="127"/>
        <v>0</v>
      </c>
      <c r="AL289" s="53"/>
      <c r="AM289" s="53">
        <f t="shared" si="128"/>
        <v>0</v>
      </c>
      <c r="AN289" s="53">
        <f t="shared" si="129"/>
        <v>0</v>
      </c>
      <c r="AO289" s="53">
        <f t="shared" si="130"/>
        <v>0</v>
      </c>
      <c r="AP289" s="53">
        <f t="shared" si="131"/>
        <v>0</v>
      </c>
      <c r="AQ289" s="53">
        <f t="shared" si="132"/>
        <v>0</v>
      </c>
      <c r="AR289" s="53">
        <f t="shared" si="133"/>
        <v>0</v>
      </c>
      <c r="AS289" s="53">
        <f t="shared" si="134"/>
        <v>0</v>
      </c>
      <c r="AT289" s="53">
        <f t="shared" si="135"/>
        <v>0</v>
      </c>
      <c r="AU289" s="53">
        <f t="shared" si="136"/>
        <v>0</v>
      </c>
      <c r="AV289" s="53">
        <f t="shared" si="137"/>
        <v>0</v>
      </c>
      <c r="AW289" s="53">
        <f t="shared" si="138"/>
        <v>0</v>
      </c>
      <c r="AX289" s="53">
        <f t="shared" si="139"/>
        <v>0</v>
      </c>
      <c r="AY289" s="53">
        <f>+SUM(AM289:INDEX(AM289:AX289,1,Settings!$C$4))</f>
        <v>0</v>
      </c>
      <c r="AZ289" s="53">
        <f t="shared" si="140"/>
        <v>0</v>
      </c>
      <c r="BA289" s="53"/>
      <c r="BB289" s="53">
        <f t="shared" si="141"/>
        <v>0</v>
      </c>
      <c r="BC289" s="53">
        <f t="shared" si="142"/>
        <v>0</v>
      </c>
      <c r="BD289" s="53">
        <f t="shared" si="143"/>
        <v>0</v>
      </c>
      <c r="BE289" s="53">
        <f t="shared" si="144"/>
        <v>0</v>
      </c>
      <c r="BF289" s="53">
        <f t="shared" si="145"/>
        <v>0</v>
      </c>
      <c r="BG289" s="53">
        <f t="shared" si="146"/>
        <v>0</v>
      </c>
      <c r="BH289" s="53">
        <f t="shared" si="147"/>
        <v>0</v>
      </c>
      <c r="BI289" s="53">
        <f t="shared" si="148"/>
        <v>0</v>
      </c>
      <c r="BJ289" s="53">
        <f t="shared" si="149"/>
        <v>0</v>
      </c>
      <c r="BK289" s="53">
        <f t="shared" si="150"/>
        <v>0</v>
      </c>
      <c r="BL289" s="53">
        <f t="shared" si="151"/>
        <v>0</v>
      </c>
      <c r="BM289" s="53">
        <f t="shared" si="152"/>
        <v>0</v>
      </c>
      <c r="BN289" s="53">
        <f t="shared" si="153"/>
        <v>0</v>
      </c>
      <c r="BO289" s="53"/>
      <c r="BP289" s="53">
        <f t="shared" si="154"/>
        <v>0</v>
      </c>
      <c r="BQ289" s="53"/>
      <c r="BR289" s="53">
        <f t="shared" si="155"/>
        <v>0</v>
      </c>
    </row>
    <row r="290" spans="1:70" x14ac:dyDescent="0.2">
      <c r="A290" s="6">
        <v>3784</v>
      </c>
      <c r="B290" s="6" t="str">
        <f>+VLOOKUP(A290,masterfile!B:C,2,FALSE)</f>
        <v>Erhaltene Rabatte Einkauf RHB 7% Vorst</v>
      </c>
      <c r="D290" s="53">
        <f>+SUMIF('[1]2017'!$A:$A,$A290,'[1]2017'!$C:$C)-SUMIF('[1]2017'!$E:$E,$A290,'[1]2017'!$G:$G)</f>
        <v>0</v>
      </c>
      <c r="E290" s="53">
        <f>+SUMIF('[1]2018'!$A:$A,$A290,'[1]2018'!$C:$C)-SUMIF('[1]2018'!$E:$E,$A290,'[1]2018'!$G:$G)</f>
        <v>0</v>
      </c>
      <c r="F290" s="53">
        <f>+SUMIF('[1]2019'!$A:$A,$A290,'[1]2019'!$C:$C)-SUMIF('[1]2019'!$E:$E,$A290,'[1]2019'!$G:$G)</f>
        <v>0</v>
      </c>
      <c r="G290" s="53">
        <f>+SUMIF('[1]2020'!$A:$A,$A290,'[1]2020'!$C:$C)-SUMIF('[1]2020'!$E:$E,$A290,'[1]2020'!$G:$G)</f>
        <v>0</v>
      </c>
      <c r="H290" s="53"/>
      <c r="I290" s="53">
        <f>+(+SUMIF('[1]2021'!$A:$A,$A290,'[1]2021'!$C:$C)-SUMIF('[1]2021'!$E:$E,$A290,'[1]2021'!$G:$G))/12</f>
        <v>0</v>
      </c>
      <c r="J290" s="53">
        <f>+(+SUMIF('[1]2021'!$A:$A,$A290,'[1]2021'!$C:$C)-SUMIF('[1]2021'!$E:$E,$A290,'[1]2021'!$G:$G))/12</f>
        <v>0</v>
      </c>
      <c r="K290" s="53">
        <f>+(+SUMIF('[1]2021'!$A:$A,$A290,'[1]2021'!$C:$C)-SUMIF('[1]2021'!$E:$E,$A290,'[1]2021'!$G:$G))/12</f>
        <v>0</v>
      </c>
      <c r="L290" s="53">
        <f>+(+SUMIF('[1]2021'!$A:$A,$A290,'[1]2021'!$C:$C)-SUMIF('[1]2021'!$E:$E,$A290,'[1]2021'!$G:$G))/12</f>
        <v>0</v>
      </c>
      <c r="M290" s="53">
        <f>+(+SUMIF('[1]2021'!$A:$A,$A290,'[1]2021'!$C:$C)-SUMIF('[1]2021'!$E:$E,$A290,'[1]2021'!$G:$G))/12</f>
        <v>0</v>
      </c>
      <c r="N290" s="53">
        <f>+(+SUMIF('[1]2021'!$A:$A,$A290,'[1]2021'!$C:$C)-SUMIF('[1]2021'!$E:$E,$A290,'[1]2021'!$G:$G))/12</f>
        <v>0</v>
      </c>
      <c r="O290" s="53">
        <f>+(+SUMIF('[1]2021'!$A:$A,$A290,'[1]2021'!$C:$C)-SUMIF('[1]2021'!$E:$E,$A290,'[1]2021'!$G:$G))/12</f>
        <v>0</v>
      </c>
      <c r="P290" s="53">
        <f>+(+SUMIF('[1]2021'!$A:$A,$A290,'[1]2021'!$C:$C)-SUMIF('[1]2021'!$E:$E,$A290,'[1]2021'!$G:$G))/12</f>
        <v>0</v>
      </c>
      <c r="Q290" s="53">
        <f>+(+SUMIF('[1]2021'!$A:$A,$A290,'[1]2021'!$C:$C)-SUMIF('[1]2021'!$E:$E,$A290,'[1]2021'!$G:$G))/12</f>
        <v>0</v>
      </c>
      <c r="R290" s="53">
        <f>+(+SUMIF('[1]2021'!$A:$A,$A290,'[1]2021'!$C:$C)-SUMIF('[1]2021'!$E:$E,$A290,'[1]2021'!$G:$G))/12</f>
        <v>0</v>
      </c>
      <c r="S290" s="53">
        <f>+(+SUMIF('[1]2021'!$A:$A,$A290,'[1]2021'!$C:$C)-SUMIF('[1]2021'!$E:$E,$A290,'[1]2021'!$G:$G))/12</f>
        <v>0</v>
      </c>
      <c r="T290" s="53">
        <f>+(+SUMIF('[1]2021'!$A:$A,$A290,'[1]2021'!$C:$C)-SUMIF('[1]2021'!$E:$E,$A290,'[1]2021'!$G:$G))/12</f>
        <v>0</v>
      </c>
      <c r="U290" s="53">
        <f>+SUM(I290:INDEX(I290:T290,1,Settings!$C$4))</f>
        <v>0</v>
      </c>
      <c r="V290" s="53">
        <f t="shared" si="126"/>
        <v>0</v>
      </c>
      <c r="W290" s="53"/>
      <c r="X290" s="53">
        <f>+SUMIFS(postings!$T:$T,postings!$C:$C,'pl-data'!X$2,postings!$D:$D,'pl-data'!X$3,postings!$I:$I,'pl-data'!$A290)-SUMIFS(postings!$W:$W,postings!$C:$C,'pl-data'!X$2,postings!$D:$D,'pl-data'!X$3,postings!$M:$M,'pl-data'!$A290)</f>
        <v>0</v>
      </c>
      <c r="Y290" s="53">
        <f>+SUMIFS(postings!$T:$T,postings!$C:$C,'pl-data'!Y$2,postings!$D:$D,'pl-data'!Y$3,postings!$I:$I,'pl-data'!$A290)-SUMIFS(postings!$W:$W,postings!$C:$C,'pl-data'!Y$2,postings!$D:$D,'pl-data'!Y$3,postings!$M:$M,'pl-data'!$A290)</f>
        <v>0</v>
      </c>
      <c r="Z290" s="53">
        <f>+SUMIFS(postings!$T:$T,postings!$C:$C,'pl-data'!Z$2,postings!$D:$D,'pl-data'!Z$3,postings!$I:$I,'pl-data'!$A290)-SUMIFS(postings!$W:$W,postings!$C:$C,'pl-data'!Z$2,postings!$D:$D,'pl-data'!Z$3,postings!$M:$M,'pl-data'!$A290)</f>
        <v>0</v>
      </c>
      <c r="AA290" s="53">
        <f>+SUMIFS(postings!$T:$T,postings!$C:$C,'pl-data'!AA$2,postings!$D:$D,'pl-data'!AA$3,postings!$I:$I,'pl-data'!$A290)-SUMIFS(postings!$W:$W,postings!$C:$C,'pl-data'!AA$2,postings!$D:$D,'pl-data'!AA$3,postings!$M:$M,'pl-data'!$A290)</f>
        <v>0</v>
      </c>
      <c r="AB290" s="53">
        <f>+SUMIFS(postings!$T:$T,postings!$C:$C,'pl-data'!AB$2,postings!$D:$D,'pl-data'!AB$3,postings!$I:$I,'pl-data'!$A290)-SUMIFS(postings!$W:$W,postings!$C:$C,'pl-data'!AB$2,postings!$D:$D,'pl-data'!AB$3,postings!$M:$M,'pl-data'!$A290)</f>
        <v>0</v>
      </c>
      <c r="AC290" s="53">
        <f>+SUMIFS(postings!$T:$T,postings!$C:$C,'pl-data'!AC$2,postings!$D:$D,'pl-data'!AC$3,postings!$I:$I,'pl-data'!$A290)-SUMIFS(postings!$W:$W,postings!$C:$C,'pl-data'!AC$2,postings!$D:$D,'pl-data'!AC$3,postings!$M:$M,'pl-data'!$A290)</f>
        <v>0</v>
      </c>
      <c r="AD290" s="53">
        <f>+SUMIFS(postings!$T:$T,postings!$C:$C,'pl-data'!AD$2,postings!$D:$D,'pl-data'!AD$3,postings!$I:$I,'pl-data'!$A290)-SUMIFS(postings!$W:$W,postings!$C:$C,'pl-data'!AD$2,postings!$D:$D,'pl-data'!AD$3,postings!$M:$M,'pl-data'!$A290)</f>
        <v>0</v>
      </c>
      <c r="AE290" s="53">
        <f>+SUMIFS(postings!$T:$T,postings!$C:$C,'pl-data'!AE$2,postings!$D:$D,'pl-data'!AE$3,postings!$I:$I,'pl-data'!$A290)-SUMIFS(postings!$W:$W,postings!$C:$C,'pl-data'!AE$2,postings!$D:$D,'pl-data'!AE$3,postings!$M:$M,'pl-data'!$A290)</f>
        <v>0</v>
      </c>
      <c r="AF290" s="53">
        <f>+SUMIFS(postings!$T:$T,postings!$C:$C,'pl-data'!AF$2,postings!$D:$D,'pl-data'!AF$3,postings!$I:$I,'pl-data'!$A290)-SUMIFS(postings!$W:$W,postings!$C:$C,'pl-data'!AF$2,postings!$D:$D,'pl-data'!AF$3,postings!$M:$M,'pl-data'!$A290)</f>
        <v>0</v>
      </c>
      <c r="AG290" s="53">
        <f>+SUMIFS(postings!$T:$T,postings!$C:$C,'pl-data'!AG$2,postings!$D:$D,'pl-data'!AG$3,postings!$I:$I,'pl-data'!$A290)-SUMIFS(postings!$W:$W,postings!$C:$C,'pl-data'!AG$2,postings!$D:$D,'pl-data'!AG$3,postings!$M:$M,'pl-data'!$A290)</f>
        <v>0</v>
      </c>
      <c r="AH290" s="53">
        <f>+SUMIFS(postings!$T:$T,postings!$C:$C,'pl-data'!AH$2,postings!$D:$D,'pl-data'!AH$3,postings!$I:$I,'pl-data'!$A290)-SUMIFS(postings!$W:$W,postings!$C:$C,'pl-data'!AH$2,postings!$D:$D,'pl-data'!AH$3,postings!$M:$M,'pl-data'!$A290)</f>
        <v>0</v>
      </c>
      <c r="AI290" s="53">
        <f>+SUMIFS(postings!$T:$T,postings!$C:$C,'pl-data'!AI$2,postings!$D:$D,'pl-data'!AI$3,postings!$I:$I,'pl-data'!$A290)-SUMIFS(postings!$W:$W,postings!$C:$C,'pl-data'!AI$2,postings!$D:$D,'pl-data'!AI$3,postings!$M:$M,'pl-data'!$A290)</f>
        <v>0</v>
      </c>
      <c r="AJ290" s="53">
        <f>+SUM(X290:INDEX(X290:AI290,1,Settings!$C$4))</f>
        <v>0</v>
      </c>
      <c r="AK290" s="53">
        <f t="shared" si="127"/>
        <v>0</v>
      </c>
      <c r="AL290" s="53"/>
      <c r="AM290" s="53">
        <f t="shared" si="128"/>
        <v>0</v>
      </c>
      <c r="AN290" s="53">
        <f t="shared" si="129"/>
        <v>0</v>
      </c>
      <c r="AO290" s="53">
        <f t="shared" si="130"/>
        <v>0</v>
      </c>
      <c r="AP290" s="53">
        <f t="shared" si="131"/>
        <v>0</v>
      </c>
      <c r="AQ290" s="53">
        <f t="shared" si="132"/>
        <v>0</v>
      </c>
      <c r="AR290" s="53">
        <f t="shared" si="133"/>
        <v>0</v>
      </c>
      <c r="AS290" s="53">
        <f t="shared" si="134"/>
        <v>0</v>
      </c>
      <c r="AT290" s="53">
        <f t="shared" si="135"/>
        <v>0</v>
      </c>
      <c r="AU290" s="53">
        <f t="shared" si="136"/>
        <v>0</v>
      </c>
      <c r="AV290" s="53">
        <f t="shared" si="137"/>
        <v>0</v>
      </c>
      <c r="AW290" s="53">
        <f t="shared" si="138"/>
        <v>0</v>
      </c>
      <c r="AX290" s="53">
        <f t="shared" si="139"/>
        <v>0</v>
      </c>
      <c r="AY290" s="53">
        <f>+SUM(AM290:INDEX(AM290:AX290,1,Settings!$C$4))</f>
        <v>0</v>
      </c>
      <c r="AZ290" s="53">
        <f t="shared" si="140"/>
        <v>0</v>
      </c>
      <c r="BA290" s="53"/>
      <c r="BB290" s="53">
        <f t="shared" si="141"/>
        <v>0</v>
      </c>
      <c r="BC290" s="53">
        <f t="shared" si="142"/>
        <v>0</v>
      </c>
      <c r="BD290" s="53">
        <f t="shared" si="143"/>
        <v>0</v>
      </c>
      <c r="BE290" s="53">
        <f t="shared" si="144"/>
        <v>0</v>
      </c>
      <c r="BF290" s="53">
        <f t="shared" si="145"/>
        <v>0</v>
      </c>
      <c r="BG290" s="53">
        <f t="shared" si="146"/>
        <v>0</v>
      </c>
      <c r="BH290" s="53">
        <f t="shared" si="147"/>
        <v>0</v>
      </c>
      <c r="BI290" s="53">
        <f t="shared" si="148"/>
        <v>0</v>
      </c>
      <c r="BJ290" s="53">
        <f t="shared" si="149"/>
        <v>0</v>
      </c>
      <c r="BK290" s="53">
        <f t="shared" si="150"/>
        <v>0</v>
      </c>
      <c r="BL290" s="53">
        <f t="shared" si="151"/>
        <v>0</v>
      </c>
      <c r="BM290" s="53">
        <f t="shared" si="152"/>
        <v>0</v>
      </c>
      <c r="BN290" s="53">
        <f t="shared" si="153"/>
        <v>0</v>
      </c>
      <c r="BO290" s="53"/>
      <c r="BP290" s="53">
        <f t="shared" si="154"/>
        <v>0</v>
      </c>
      <c r="BQ290" s="53"/>
      <c r="BR290" s="53">
        <f t="shared" si="155"/>
        <v>0</v>
      </c>
    </row>
    <row r="291" spans="1:70" x14ac:dyDescent="0.2">
      <c r="A291" s="6">
        <v>3785</v>
      </c>
      <c r="B291" s="6" t="str">
        <f>+VLOOKUP(A291,masterfile!B:C,2,FALSE)</f>
        <v>Erhaltene Rabatte Einkauf RHB 19% Vorst</v>
      </c>
      <c r="D291" s="53">
        <f>+SUMIF('[1]2017'!$A:$A,$A291,'[1]2017'!$C:$C)-SUMIF('[1]2017'!$E:$E,$A291,'[1]2017'!$G:$G)</f>
        <v>0</v>
      </c>
      <c r="E291" s="53">
        <f>+SUMIF('[1]2018'!$A:$A,$A291,'[1]2018'!$C:$C)-SUMIF('[1]2018'!$E:$E,$A291,'[1]2018'!$G:$G)</f>
        <v>0</v>
      </c>
      <c r="F291" s="53">
        <f>+SUMIF('[1]2019'!$A:$A,$A291,'[1]2019'!$C:$C)-SUMIF('[1]2019'!$E:$E,$A291,'[1]2019'!$G:$G)</f>
        <v>0</v>
      </c>
      <c r="G291" s="53">
        <f>+SUMIF('[1]2020'!$A:$A,$A291,'[1]2020'!$C:$C)-SUMIF('[1]2020'!$E:$E,$A291,'[1]2020'!$G:$G)</f>
        <v>0</v>
      </c>
      <c r="H291" s="53"/>
      <c r="I291" s="53">
        <f>+(+SUMIF('[1]2021'!$A:$A,$A291,'[1]2021'!$C:$C)-SUMIF('[1]2021'!$E:$E,$A291,'[1]2021'!$G:$G))/12</f>
        <v>0</v>
      </c>
      <c r="J291" s="53">
        <f>+(+SUMIF('[1]2021'!$A:$A,$A291,'[1]2021'!$C:$C)-SUMIF('[1]2021'!$E:$E,$A291,'[1]2021'!$G:$G))/12</f>
        <v>0</v>
      </c>
      <c r="K291" s="53">
        <f>+(+SUMIF('[1]2021'!$A:$A,$A291,'[1]2021'!$C:$C)-SUMIF('[1]2021'!$E:$E,$A291,'[1]2021'!$G:$G))/12</f>
        <v>0</v>
      </c>
      <c r="L291" s="53">
        <f>+(+SUMIF('[1]2021'!$A:$A,$A291,'[1]2021'!$C:$C)-SUMIF('[1]2021'!$E:$E,$A291,'[1]2021'!$G:$G))/12</f>
        <v>0</v>
      </c>
      <c r="M291" s="53">
        <f>+(+SUMIF('[1]2021'!$A:$A,$A291,'[1]2021'!$C:$C)-SUMIF('[1]2021'!$E:$E,$A291,'[1]2021'!$G:$G))/12</f>
        <v>0</v>
      </c>
      <c r="N291" s="53">
        <f>+(+SUMIF('[1]2021'!$A:$A,$A291,'[1]2021'!$C:$C)-SUMIF('[1]2021'!$E:$E,$A291,'[1]2021'!$G:$G))/12</f>
        <v>0</v>
      </c>
      <c r="O291" s="53">
        <f>+(+SUMIF('[1]2021'!$A:$A,$A291,'[1]2021'!$C:$C)-SUMIF('[1]2021'!$E:$E,$A291,'[1]2021'!$G:$G))/12</f>
        <v>0</v>
      </c>
      <c r="P291" s="53">
        <f>+(+SUMIF('[1]2021'!$A:$A,$A291,'[1]2021'!$C:$C)-SUMIF('[1]2021'!$E:$E,$A291,'[1]2021'!$G:$G))/12</f>
        <v>0</v>
      </c>
      <c r="Q291" s="53">
        <f>+(+SUMIF('[1]2021'!$A:$A,$A291,'[1]2021'!$C:$C)-SUMIF('[1]2021'!$E:$E,$A291,'[1]2021'!$G:$G))/12</f>
        <v>0</v>
      </c>
      <c r="R291" s="53">
        <f>+(+SUMIF('[1]2021'!$A:$A,$A291,'[1]2021'!$C:$C)-SUMIF('[1]2021'!$E:$E,$A291,'[1]2021'!$G:$G))/12</f>
        <v>0</v>
      </c>
      <c r="S291" s="53">
        <f>+(+SUMIF('[1]2021'!$A:$A,$A291,'[1]2021'!$C:$C)-SUMIF('[1]2021'!$E:$E,$A291,'[1]2021'!$G:$G))/12</f>
        <v>0</v>
      </c>
      <c r="T291" s="53">
        <f>+(+SUMIF('[1]2021'!$A:$A,$A291,'[1]2021'!$C:$C)-SUMIF('[1]2021'!$E:$E,$A291,'[1]2021'!$G:$G))/12</f>
        <v>0</v>
      </c>
      <c r="U291" s="53">
        <f>+SUM(I291:INDEX(I291:T291,1,Settings!$C$4))</f>
        <v>0</v>
      </c>
      <c r="V291" s="53">
        <f t="shared" si="126"/>
        <v>0</v>
      </c>
      <c r="W291" s="53"/>
      <c r="X291" s="53">
        <f>+SUMIFS(postings!$T:$T,postings!$C:$C,'pl-data'!X$2,postings!$D:$D,'pl-data'!X$3,postings!$I:$I,'pl-data'!$A291)-SUMIFS(postings!$W:$W,postings!$C:$C,'pl-data'!X$2,postings!$D:$D,'pl-data'!X$3,postings!$M:$M,'pl-data'!$A291)</f>
        <v>0</v>
      </c>
      <c r="Y291" s="53">
        <f>+SUMIFS(postings!$T:$T,postings!$C:$C,'pl-data'!Y$2,postings!$D:$D,'pl-data'!Y$3,postings!$I:$I,'pl-data'!$A291)-SUMIFS(postings!$W:$W,postings!$C:$C,'pl-data'!Y$2,postings!$D:$D,'pl-data'!Y$3,postings!$M:$M,'pl-data'!$A291)</f>
        <v>0</v>
      </c>
      <c r="Z291" s="53">
        <f>+SUMIFS(postings!$T:$T,postings!$C:$C,'pl-data'!Z$2,postings!$D:$D,'pl-data'!Z$3,postings!$I:$I,'pl-data'!$A291)-SUMIFS(postings!$W:$W,postings!$C:$C,'pl-data'!Z$2,postings!$D:$D,'pl-data'!Z$3,postings!$M:$M,'pl-data'!$A291)</f>
        <v>0</v>
      </c>
      <c r="AA291" s="53">
        <f>+SUMIFS(postings!$T:$T,postings!$C:$C,'pl-data'!AA$2,postings!$D:$D,'pl-data'!AA$3,postings!$I:$I,'pl-data'!$A291)-SUMIFS(postings!$W:$W,postings!$C:$C,'pl-data'!AA$2,postings!$D:$D,'pl-data'!AA$3,postings!$M:$M,'pl-data'!$A291)</f>
        <v>0</v>
      </c>
      <c r="AB291" s="53">
        <f>+SUMIFS(postings!$T:$T,postings!$C:$C,'pl-data'!AB$2,postings!$D:$D,'pl-data'!AB$3,postings!$I:$I,'pl-data'!$A291)-SUMIFS(postings!$W:$W,postings!$C:$C,'pl-data'!AB$2,postings!$D:$D,'pl-data'!AB$3,postings!$M:$M,'pl-data'!$A291)</f>
        <v>0</v>
      </c>
      <c r="AC291" s="53">
        <f>+SUMIFS(postings!$T:$T,postings!$C:$C,'pl-data'!AC$2,postings!$D:$D,'pl-data'!AC$3,postings!$I:$I,'pl-data'!$A291)-SUMIFS(postings!$W:$W,postings!$C:$C,'pl-data'!AC$2,postings!$D:$D,'pl-data'!AC$3,postings!$M:$M,'pl-data'!$A291)</f>
        <v>0</v>
      </c>
      <c r="AD291" s="53">
        <f>+SUMIFS(postings!$T:$T,postings!$C:$C,'pl-data'!AD$2,postings!$D:$D,'pl-data'!AD$3,postings!$I:$I,'pl-data'!$A291)-SUMIFS(postings!$W:$W,postings!$C:$C,'pl-data'!AD$2,postings!$D:$D,'pl-data'!AD$3,postings!$M:$M,'pl-data'!$A291)</f>
        <v>0</v>
      </c>
      <c r="AE291" s="53">
        <f>+SUMIFS(postings!$T:$T,postings!$C:$C,'pl-data'!AE$2,postings!$D:$D,'pl-data'!AE$3,postings!$I:$I,'pl-data'!$A291)-SUMIFS(postings!$W:$W,postings!$C:$C,'pl-data'!AE$2,postings!$D:$D,'pl-data'!AE$3,postings!$M:$M,'pl-data'!$A291)</f>
        <v>0</v>
      </c>
      <c r="AF291" s="53">
        <f>+SUMIFS(postings!$T:$T,postings!$C:$C,'pl-data'!AF$2,postings!$D:$D,'pl-data'!AF$3,postings!$I:$I,'pl-data'!$A291)-SUMIFS(postings!$W:$W,postings!$C:$C,'pl-data'!AF$2,postings!$D:$D,'pl-data'!AF$3,postings!$M:$M,'pl-data'!$A291)</f>
        <v>0</v>
      </c>
      <c r="AG291" s="53">
        <f>+SUMIFS(postings!$T:$T,postings!$C:$C,'pl-data'!AG$2,postings!$D:$D,'pl-data'!AG$3,postings!$I:$I,'pl-data'!$A291)-SUMIFS(postings!$W:$W,postings!$C:$C,'pl-data'!AG$2,postings!$D:$D,'pl-data'!AG$3,postings!$M:$M,'pl-data'!$A291)</f>
        <v>0</v>
      </c>
      <c r="AH291" s="53">
        <f>+SUMIFS(postings!$T:$T,postings!$C:$C,'pl-data'!AH$2,postings!$D:$D,'pl-data'!AH$3,postings!$I:$I,'pl-data'!$A291)-SUMIFS(postings!$W:$W,postings!$C:$C,'pl-data'!AH$2,postings!$D:$D,'pl-data'!AH$3,postings!$M:$M,'pl-data'!$A291)</f>
        <v>0</v>
      </c>
      <c r="AI291" s="53">
        <f>+SUMIFS(postings!$T:$T,postings!$C:$C,'pl-data'!AI$2,postings!$D:$D,'pl-data'!AI$3,postings!$I:$I,'pl-data'!$A291)-SUMIFS(postings!$W:$W,postings!$C:$C,'pl-data'!AI$2,postings!$D:$D,'pl-data'!AI$3,postings!$M:$M,'pl-data'!$A291)</f>
        <v>0</v>
      </c>
      <c r="AJ291" s="53">
        <f>+SUM(X291:INDEX(X291:AI291,1,Settings!$C$4))</f>
        <v>0</v>
      </c>
      <c r="AK291" s="53">
        <f t="shared" si="127"/>
        <v>0</v>
      </c>
      <c r="AL291" s="53"/>
      <c r="AM291" s="53">
        <f t="shared" si="128"/>
        <v>0</v>
      </c>
      <c r="AN291" s="53">
        <f t="shared" si="129"/>
        <v>0</v>
      </c>
      <c r="AO291" s="53">
        <f t="shared" si="130"/>
        <v>0</v>
      </c>
      <c r="AP291" s="53">
        <f t="shared" si="131"/>
        <v>0</v>
      </c>
      <c r="AQ291" s="53">
        <f t="shared" si="132"/>
        <v>0</v>
      </c>
      <c r="AR291" s="53">
        <f t="shared" si="133"/>
        <v>0</v>
      </c>
      <c r="AS291" s="53">
        <f t="shared" si="134"/>
        <v>0</v>
      </c>
      <c r="AT291" s="53">
        <f t="shared" si="135"/>
        <v>0</v>
      </c>
      <c r="AU291" s="53">
        <f t="shared" si="136"/>
        <v>0</v>
      </c>
      <c r="AV291" s="53">
        <f t="shared" si="137"/>
        <v>0</v>
      </c>
      <c r="AW291" s="53">
        <f t="shared" si="138"/>
        <v>0</v>
      </c>
      <c r="AX291" s="53">
        <f t="shared" si="139"/>
        <v>0</v>
      </c>
      <c r="AY291" s="53">
        <f>+SUM(AM291:INDEX(AM291:AX291,1,Settings!$C$4))</f>
        <v>0</v>
      </c>
      <c r="AZ291" s="53">
        <f t="shared" si="140"/>
        <v>0</v>
      </c>
      <c r="BA291" s="53"/>
      <c r="BB291" s="53">
        <f t="shared" si="141"/>
        <v>0</v>
      </c>
      <c r="BC291" s="53">
        <f t="shared" si="142"/>
        <v>0</v>
      </c>
      <c r="BD291" s="53">
        <f t="shared" si="143"/>
        <v>0</v>
      </c>
      <c r="BE291" s="53">
        <f t="shared" si="144"/>
        <v>0</v>
      </c>
      <c r="BF291" s="53">
        <f t="shared" si="145"/>
        <v>0</v>
      </c>
      <c r="BG291" s="53">
        <f t="shared" si="146"/>
        <v>0</v>
      </c>
      <c r="BH291" s="53">
        <f t="shared" si="147"/>
        <v>0</v>
      </c>
      <c r="BI291" s="53">
        <f t="shared" si="148"/>
        <v>0</v>
      </c>
      <c r="BJ291" s="53">
        <f t="shared" si="149"/>
        <v>0</v>
      </c>
      <c r="BK291" s="53">
        <f t="shared" si="150"/>
        <v>0</v>
      </c>
      <c r="BL291" s="53">
        <f t="shared" si="151"/>
        <v>0</v>
      </c>
      <c r="BM291" s="53">
        <f t="shared" si="152"/>
        <v>0</v>
      </c>
      <c r="BN291" s="53">
        <f t="shared" si="153"/>
        <v>0</v>
      </c>
      <c r="BO291" s="53"/>
      <c r="BP291" s="53">
        <f t="shared" si="154"/>
        <v>0</v>
      </c>
      <c r="BQ291" s="53"/>
      <c r="BR291" s="53">
        <f t="shared" si="155"/>
        <v>0</v>
      </c>
    </row>
    <row r="292" spans="1:70" x14ac:dyDescent="0.2">
      <c r="A292" s="6">
        <v>3788</v>
      </c>
      <c r="B292" s="6" t="str">
        <f>+VLOOKUP(A292,masterfile!B:C,2,FALSE)</f>
        <v>Erhaltene Skonti RHB 10,7% Vorsteuer</v>
      </c>
      <c r="D292" s="53">
        <f>+SUMIF('[1]2017'!$A:$A,$A292,'[1]2017'!$C:$C)-SUMIF('[1]2017'!$E:$E,$A292,'[1]2017'!$G:$G)</f>
        <v>0</v>
      </c>
      <c r="E292" s="53">
        <f>+SUMIF('[1]2018'!$A:$A,$A292,'[1]2018'!$C:$C)-SUMIF('[1]2018'!$E:$E,$A292,'[1]2018'!$G:$G)</f>
        <v>0</v>
      </c>
      <c r="F292" s="53">
        <f>+SUMIF('[1]2019'!$A:$A,$A292,'[1]2019'!$C:$C)-SUMIF('[1]2019'!$E:$E,$A292,'[1]2019'!$G:$G)</f>
        <v>0</v>
      </c>
      <c r="G292" s="53">
        <f>+SUMIF('[1]2020'!$A:$A,$A292,'[1]2020'!$C:$C)-SUMIF('[1]2020'!$E:$E,$A292,'[1]2020'!$G:$G)</f>
        <v>0</v>
      </c>
      <c r="H292" s="53"/>
      <c r="I292" s="53">
        <f>+(+SUMIF('[1]2021'!$A:$A,$A292,'[1]2021'!$C:$C)-SUMIF('[1]2021'!$E:$E,$A292,'[1]2021'!$G:$G))/12</f>
        <v>0</v>
      </c>
      <c r="J292" s="53">
        <f>+(+SUMIF('[1]2021'!$A:$A,$A292,'[1]2021'!$C:$C)-SUMIF('[1]2021'!$E:$E,$A292,'[1]2021'!$G:$G))/12</f>
        <v>0</v>
      </c>
      <c r="K292" s="53">
        <f>+(+SUMIF('[1]2021'!$A:$A,$A292,'[1]2021'!$C:$C)-SUMIF('[1]2021'!$E:$E,$A292,'[1]2021'!$G:$G))/12</f>
        <v>0</v>
      </c>
      <c r="L292" s="53">
        <f>+(+SUMIF('[1]2021'!$A:$A,$A292,'[1]2021'!$C:$C)-SUMIF('[1]2021'!$E:$E,$A292,'[1]2021'!$G:$G))/12</f>
        <v>0</v>
      </c>
      <c r="M292" s="53">
        <f>+(+SUMIF('[1]2021'!$A:$A,$A292,'[1]2021'!$C:$C)-SUMIF('[1]2021'!$E:$E,$A292,'[1]2021'!$G:$G))/12</f>
        <v>0</v>
      </c>
      <c r="N292" s="53">
        <f>+(+SUMIF('[1]2021'!$A:$A,$A292,'[1]2021'!$C:$C)-SUMIF('[1]2021'!$E:$E,$A292,'[1]2021'!$G:$G))/12</f>
        <v>0</v>
      </c>
      <c r="O292" s="53">
        <f>+(+SUMIF('[1]2021'!$A:$A,$A292,'[1]2021'!$C:$C)-SUMIF('[1]2021'!$E:$E,$A292,'[1]2021'!$G:$G))/12</f>
        <v>0</v>
      </c>
      <c r="P292" s="53">
        <f>+(+SUMIF('[1]2021'!$A:$A,$A292,'[1]2021'!$C:$C)-SUMIF('[1]2021'!$E:$E,$A292,'[1]2021'!$G:$G))/12</f>
        <v>0</v>
      </c>
      <c r="Q292" s="53">
        <f>+(+SUMIF('[1]2021'!$A:$A,$A292,'[1]2021'!$C:$C)-SUMIF('[1]2021'!$E:$E,$A292,'[1]2021'!$G:$G))/12</f>
        <v>0</v>
      </c>
      <c r="R292" s="53">
        <f>+(+SUMIF('[1]2021'!$A:$A,$A292,'[1]2021'!$C:$C)-SUMIF('[1]2021'!$E:$E,$A292,'[1]2021'!$G:$G))/12</f>
        <v>0</v>
      </c>
      <c r="S292" s="53">
        <f>+(+SUMIF('[1]2021'!$A:$A,$A292,'[1]2021'!$C:$C)-SUMIF('[1]2021'!$E:$E,$A292,'[1]2021'!$G:$G))/12</f>
        <v>0</v>
      </c>
      <c r="T292" s="53">
        <f>+(+SUMIF('[1]2021'!$A:$A,$A292,'[1]2021'!$C:$C)-SUMIF('[1]2021'!$E:$E,$A292,'[1]2021'!$G:$G))/12</f>
        <v>0</v>
      </c>
      <c r="U292" s="53">
        <f>+SUM(I292:INDEX(I292:T292,1,Settings!$C$4))</f>
        <v>0</v>
      </c>
      <c r="V292" s="53">
        <f t="shared" si="126"/>
        <v>0</v>
      </c>
      <c r="W292" s="53"/>
      <c r="X292" s="53">
        <f>+SUMIFS(postings!$T:$T,postings!$C:$C,'pl-data'!X$2,postings!$D:$D,'pl-data'!X$3,postings!$I:$I,'pl-data'!$A292)-SUMIFS(postings!$W:$W,postings!$C:$C,'pl-data'!X$2,postings!$D:$D,'pl-data'!X$3,postings!$M:$M,'pl-data'!$A292)</f>
        <v>0</v>
      </c>
      <c r="Y292" s="53">
        <f>+SUMIFS(postings!$T:$T,postings!$C:$C,'pl-data'!Y$2,postings!$D:$D,'pl-data'!Y$3,postings!$I:$I,'pl-data'!$A292)-SUMIFS(postings!$W:$W,postings!$C:$C,'pl-data'!Y$2,postings!$D:$D,'pl-data'!Y$3,postings!$M:$M,'pl-data'!$A292)</f>
        <v>0</v>
      </c>
      <c r="Z292" s="53">
        <f>+SUMIFS(postings!$T:$T,postings!$C:$C,'pl-data'!Z$2,postings!$D:$D,'pl-data'!Z$3,postings!$I:$I,'pl-data'!$A292)-SUMIFS(postings!$W:$W,postings!$C:$C,'pl-data'!Z$2,postings!$D:$D,'pl-data'!Z$3,postings!$M:$M,'pl-data'!$A292)</f>
        <v>0</v>
      </c>
      <c r="AA292" s="53">
        <f>+SUMIFS(postings!$T:$T,postings!$C:$C,'pl-data'!AA$2,postings!$D:$D,'pl-data'!AA$3,postings!$I:$I,'pl-data'!$A292)-SUMIFS(postings!$W:$W,postings!$C:$C,'pl-data'!AA$2,postings!$D:$D,'pl-data'!AA$3,postings!$M:$M,'pl-data'!$A292)</f>
        <v>0</v>
      </c>
      <c r="AB292" s="53">
        <f>+SUMIFS(postings!$T:$T,postings!$C:$C,'pl-data'!AB$2,postings!$D:$D,'pl-data'!AB$3,postings!$I:$I,'pl-data'!$A292)-SUMIFS(postings!$W:$W,postings!$C:$C,'pl-data'!AB$2,postings!$D:$D,'pl-data'!AB$3,postings!$M:$M,'pl-data'!$A292)</f>
        <v>0</v>
      </c>
      <c r="AC292" s="53">
        <f>+SUMIFS(postings!$T:$T,postings!$C:$C,'pl-data'!AC$2,postings!$D:$D,'pl-data'!AC$3,postings!$I:$I,'pl-data'!$A292)-SUMIFS(postings!$W:$W,postings!$C:$C,'pl-data'!AC$2,postings!$D:$D,'pl-data'!AC$3,postings!$M:$M,'pl-data'!$A292)</f>
        <v>0</v>
      </c>
      <c r="AD292" s="53">
        <f>+SUMIFS(postings!$T:$T,postings!$C:$C,'pl-data'!AD$2,postings!$D:$D,'pl-data'!AD$3,postings!$I:$I,'pl-data'!$A292)-SUMIFS(postings!$W:$W,postings!$C:$C,'pl-data'!AD$2,postings!$D:$D,'pl-data'!AD$3,postings!$M:$M,'pl-data'!$A292)</f>
        <v>0</v>
      </c>
      <c r="AE292" s="53">
        <f>+SUMIFS(postings!$T:$T,postings!$C:$C,'pl-data'!AE$2,postings!$D:$D,'pl-data'!AE$3,postings!$I:$I,'pl-data'!$A292)-SUMIFS(postings!$W:$W,postings!$C:$C,'pl-data'!AE$2,postings!$D:$D,'pl-data'!AE$3,postings!$M:$M,'pl-data'!$A292)</f>
        <v>0</v>
      </c>
      <c r="AF292" s="53">
        <f>+SUMIFS(postings!$T:$T,postings!$C:$C,'pl-data'!AF$2,postings!$D:$D,'pl-data'!AF$3,postings!$I:$I,'pl-data'!$A292)-SUMIFS(postings!$W:$W,postings!$C:$C,'pl-data'!AF$2,postings!$D:$D,'pl-data'!AF$3,postings!$M:$M,'pl-data'!$A292)</f>
        <v>0</v>
      </c>
      <c r="AG292" s="53">
        <f>+SUMIFS(postings!$T:$T,postings!$C:$C,'pl-data'!AG$2,postings!$D:$D,'pl-data'!AG$3,postings!$I:$I,'pl-data'!$A292)-SUMIFS(postings!$W:$W,postings!$C:$C,'pl-data'!AG$2,postings!$D:$D,'pl-data'!AG$3,postings!$M:$M,'pl-data'!$A292)</f>
        <v>0</v>
      </c>
      <c r="AH292" s="53">
        <f>+SUMIFS(postings!$T:$T,postings!$C:$C,'pl-data'!AH$2,postings!$D:$D,'pl-data'!AH$3,postings!$I:$I,'pl-data'!$A292)-SUMIFS(postings!$W:$W,postings!$C:$C,'pl-data'!AH$2,postings!$D:$D,'pl-data'!AH$3,postings!$M:$M,'pl-data'!$A292)</f>
        <v>0</v>
      </c>
      <c r="AI292" s="53">
        <f>+SUMIFS(postings!$T:$T,postings!$C:$C,'pl-data'!AI$2,postings!$D:$D,'pl-data'!AI$3,postings!$I:$I,'pl-data'!$A292)-SUMIFS(postings!$W:$W,postings!$C:$C,'pl-data'!AI$2,postings!$D:$D,'pl-data'!AI$3,postings!$M:$M,'pl-data'!$A292)</f>
        <v>0</v>
      </c>
      <c r="AJ292" s="53">
        <f>+SUM(X292:INDEX(X292:AI292,1,Settings!$C$4))</f>
        <v>0</v>
      </c>
      <c r="AK292" s="53">
        <f t="shared" si="127"/>
        <v>0</v>
      </c>
      <c r="AL292" s="53"/>
      <c r="AM292" s="53">
        <f t="shared" si="128"/>
        <v>0</v>
      </c>
      <c r="AN292" s="53">
        <f t="shared" si="129"/>
        <v>0</v>
      </c>
      <c r="AO292" s="53">
        <f t="shared" si="130"/>
        <v>0</v>
      </c>
      <c r="AP292" s="53">
        <f t="shared" si="131"/>
        <v>0</v>
      </c>
      <c r="AQ292" s="53">
        <f t="shared" si="132"/>
        <v>0</v>
      </c>
      <c r="AR292" s="53">
        <f t="shared" si="133"/>
        <v>0</v>
      </c>
      <c r="AS292" s="53">
        <f t="shared" si="134"/>
        <v>0</v>
      </c>
      <c r="AT292" s="53">
        <f t="shared" si="135"/>
        <v>0</v>
      </c>
      <c r="AU292" s="53">
        <f t="shared" si="136"/>
        <v>0</v>
      </c>
      <c r="AV292" s="53">
        <f t="shared" si="137"/>
        <v>0</v>
      </c>
      <c r="AW292" s="53">
        <f t="shared" si="138"/>
        <v>0</v>
      </c>
      <c r="AX292" s="53">
        <f t="shared" si="139"/>
        <v>0</v>
      </c>
      <c r="AY292" s="53">
        <f>+SUM(AM292:INDEX(AM292:AX292,1,Settings!$C$4))</f>
        <v>0</v>
      </c>
      <c r="AZ292" s="53">
        <f t="shared" si="140"/>
        <v>0</v>
      </c>
      <c r="BA292" s="53"/>
      <c r="BB292" s="53">
        <f t="shared" si="141"/>
        <v>0</v>
      </c>
      <c r="BC292" s="53">
        <f t="shared" si="142"/>
        <v>0</v>
      </c>
      <c r="BD292" s="53">
        <f t="shared" si="143"/>
        <v>0</v>
      </c>
      <c r="BE292" s="53">
        <f t="shared" si="144"/>
        <v>0</v>
      </c>
      <c r="BF292" s="53">
        <f t="shared" si="145"/>
        <v>0</v>
      </c>
      <c r="BG292" s="53">
        <f t="shared" si="146"/>
        <v>0</v>
      </c>
      <c r="BH292" s="53">
        <f t="shared" si="147"/>
        <v>0</v>
      </c>
      <c r="BI292" s="53">
        <f t="shared" si="148"/>
        <v>0</v>
      </c>
      <c r="BJ292" s="53">
        <f t="shared" si="149"/>
        <v>0</v>
      </c>
      <c r="BK292" s="53">
        <f t="shared" si="150"/>
        <v>0</v>
      </c>
      <c r="BL292" s="53">
        <f t="shared" si="151"/>
        <v>0</v>
      </c>
      <c r="BM292" s="53">
        <f t="shared" si="152"/>
        <v>0</v>
      </c>
      <c r="BN292" s="53">
        <f t="shared" si="153"/>
        <v>0</v>
      </c>
      <c r="BO292" s="53"/>
      <c r="BP292" s="53">
        <f t="shared" si="154"/>
        <v>0</v>
      </c>
      <c r="BQ292" s="53"/>
      <c r="BR292" s="53">
        <f t="shared" si="155"/>
        <v>0</v>
      </c>
    </row>
    <row r="293" spans="1:70" x14ac:dyDescent="0.2">
      <c r="A293" s="6">
        <v>3789</v>
      </c>
      <c r="B293" s="6" t="str">
        <f>+VLOOKUP(A293,masterfile!B:C,2,FALSE)</f>
        <v>Erhaltene Skonti RHB 9,5% Vorsteuer</v>
      </c>
      <c r="D293" s="53">
        <f>+SUMIF('[1]2017'!$A:$A,$A293,'[1]2017'!$C:$C)-SUMIF('[1]2017'!$E:$E,$A293,'[1]2017'!$G:$G)</f>
        <v>0</v>
      </c>
      <c r="E293" s="53">
        <f>+SUMIF('[1]2018'!$A:$A,$A293,'[1]2018'!$C:$C)-SUMIF('[1]2018'!$E:$E,$A293,'[1]2018'!$G:$G)</f>
        <v>0</v>
      </c>
      <c r="F293" s="53">
        <f>+SUMIF('[1]2019'!$A:$A,$A293,'[1]2019'!$C:$C)-SUMIF('[1]2019'!$E:$E,$A293,'[1]2019'!$G:$G)</f>
        <v>0</v>
      </c>
      <c r="G293" s="53">
        <f>+SUMIF('[1]2020'!$A:$A,$A293,'[1]2020'!$C:$C)-SUMIF('[1]2020'!$E:$E,$A293,'[1]2020'!$G:$G)</f>
        <v>0</v>
      </c>
      <c r="H293" s="53"/>
      <c r="I293" s="53">
        <f>+(+SUMIF('[1]2021'!$A:$A,$A293,'[1]2021'!$C:$C)-SUMIF('[1]2021'!$E:$E,$A293,'[1]2021'!$G:$G))/12</f>
        <v>0</v>
      </c>
      <c r="J293" s="53">
        <f>+(+SUMIF('[1]2021'!$A:$A,$A293,'[1]2021'!$C:$C)-SUMIF('[1]2021'!$E:$E,$A293,'[1]2021'!$G:$G))/12</f>
        <v>0</v>
      </c>
      <c r="K293" s="53">
        <f>+(+SUMIF('[1]2021'!$A:$A,$A293,'[1]2021'!$C:$C)-SUMIF('[1]2021'!$E:$E,$A293,'[1]2021'!$G:$G))/12</f>
        <v>0</v>
      </c>
      <c r="L293" s="53">
        <f>+(+SUMIF('[1]2021'!$A:$A,$A293,'[1]2021'!$C:$C)-SUMIF('[1]2021'!$E:$E,$A293,'[1]2021'!$G:$G))/12</f>
        <v>0</v>
      </c>
      <c r="M293" s="53">
        <f>+(+SUMIF('[1]2021'!$A:$A,$A293,'[1]2021'!$C:$C)-SUMIF('[1]2021'!$E:$E,$A293,'[1]2021'!$G:$G))/12</f>
        <v>0</v>
      </c>
      <c r="N293" s="53">
        <f>+(+SUMIF('[1]2021'!$A:$A,$A293,'[1]2021'!$C:$C)-SUMIF('[1]2021'!$E:$E,$A293,'[1]2021'!$G:$G))/12</f>
        <v>0</v>
      </c>
      <c r="O293" s="53">
        <f>+(+SUMIF('[1]2021'!$A:$A,$A293,'[1]2021'!$C:$C)-SUMIF('[1]2021'!$E:$E,$A293,'[1]2021'!$G:$G))/12</f>
        <v>0</v>
      </c>
      <c r="P293" s="53">
        <f>+(+SUMIF('[1]2021'!$A:$A,$A293,'[1]2021'!$C:$C)-SUMIF('[1]2021'!$E:$E,$A293,'[1]2021'!$G:$G))/12</f>
        <v>0</v>
      </c>
      <c r="Q293" s="53">
        <f>+(+SUMIF('[1]2021'!$A:$A,$A293,'[1]2021'!$C:$C)-SUMIF('[1]2021'!$E:$E,$A293,'[1]2021'!$G:$G))/12</f>
        <v>0</v>
      </c>
      <c r="R293" s="53">
        <f>+(+SUMIF('[1]2021'!$A:$A,$A293,'[1]2021'!$C:$C)-SUMIF('[1]2021'!$E:$E,$A293,'[1]2021'!$G:$G))/12</f>
        <v>0</v>
      </c>
      <c r="S293" s="53">
        <f>+(+SUMIF('[1]2021'!$A:$A,$A293,'[1]2021'!$C:$C)-SUMIF('[1]2021'!$E:$E,$A293,'[1]2021'!$G:$G))/12</f>
        <v>0</v>
      </c>
      <c r="T293" s="53">
        <f>+(+SUMIF('[1]2021'!$A:$A,$A293,'[1]2021'!$C:$C)-SUMIF('[1]2021'!$E:$E,$A293,'[1]2021'!$G:$G))/12</f>
        <v>0</v>
      </c>
      <c r="U293" s="53">
        <f>+SUM(I293:INDEX(I293:T293,1,Settings!$C$4))</f>
        <v>0</v>
      </c>
      <c r="V293" s="53">
        <f t="shared" si="126"/>
        <v>0</v>
      </c>
      <c r="W293" s="53"/>
      <c r="X293" s="53">
        <f>+SUMIFS(postings!$T:$T,postings!$C:$C,'pl-data'!X$2,postings!$D:$D,'pl-data'!X$3,postings!$I:$I,'pl-data'!$A293)-SUMIFS(postings!$W:$W,postings!$C:$C,'pl-data'!X$2,postings!$D:$D,'pl-data'!X$3,postings!$M:$M,'pl-data'!$A293)</f>
        <v>0</v>
      </c>
      <c r="Y293" s="53">
        <f>+SUMIFS(postings!$T:$T,postings!$C:$C,'pl-data'!Y$2,postings!$D:$D,'pl-data'!Y$3,postings!$I:$I,'pl-data'!$A293)-SUMIFS(postings!$W:$W,postings!$C:$C,'pl-data'!Y$2,postings!$D:$D,'pl-data'!Y$3,postings!$M:$M,'pl-data'!$A293)</f>
        <v>0</v>
      </c>
      <c r="Z293" s="53">
        <f>+SUMIFS(postings!$T:$T,postings!$C:$C,'pl-data'!Z$2,postings!$D:$D,'pl-data'!Z$3,postings!$I:$I,'pl-data'!$A293)-SUMIFS(postings!$W:$W,postings!$C:$C,'pl-data'!Z$2,postings!$D:$D,'pl-data'!Z$3,postings!$M:$M,'pl-data'!$A293)</f>
        <v>0</v>
      </c>
      <c r="AA293" s="53">
        <f>+SUMIFS(postings!$T:$T,postings!$C:$C,'pl-data'!AA$2,postings!$D:$D,'pl-data'!AA$3,postings!$I:$I,'pl-data'!$A293)-SUMIFS(postings!$W:$W,postings!$C:$C,'pl-data'!AA$2,postings!$D:$D,'pl-data'!AA$3,postings!$M:$M,'pl-data'!$A293)</f>
        <v>0</v>
      </c>
      <c r="AB293" s="53">
        <f>+SUMIFS(postings!$T:$T,postings!$C:$C,'pl-data'!AB$2,postings!$D:$D,'pl-data'!AB$3,postings!$I:$I,'pl-data'!$A293)-SUMIFS(postings!$W:$W,postings!$C:$C,'pl-data'!AB$2,postings!$D:$D,'pl-data'!AB$3,postings!$M:$M,'pl-data'!$A293)</f>
        <v>0</v>
      </c>
      <c r="AC293" s="53">
        <f>+SUMIFS(postings!$T:$T,postings!$C:$C,'pl-data'!AC$2,postings!$D:$D,'pl-data'!AC$3,postings!$I:$I,'pl-data'!$A293)-SUMIFS(postings!$W:$W,postings!$C:$C,'pl-data'!AC$2,postings!$D:$D,'pl-data'!AC$3,postings!$M:$M,'pl-data'!$A293)</f>
        <v>0</v>
      </c>
      <c r="AD293" s="53">
        <f>+SUMIFS(postings!$T:$T,postings!$C:$C,'pl-data'!AD$2,postings!$D:$D,'pl-data'!AD$3,postings!$I:$I,'pl-data'!$A293)-SUMIFS(postings!$W:$W,postings!$C:$C,'pl-data'!AD$2,postings!$D:$D,'pl-data'!AD$3,postings!$M:$M,'pl-data'!$A293)</f>
        <v>0</v>
      </c>
      <c r="AE293" s="53">
        <f>+SUMIFS(postings!$T:$T,postings!$C:$C,'pl-data'!AE$2,postings!$D:$D,'pl-data'!AE$3,postings!$I:$I,'pl-data'!$A293)-SUMIFS(postings!$W:$W,postings!$C:$C,'pl-data'!AE$2,postings!$D:$D,'pl-data'!AE$3,postings!$M:$M,'pl-data'!$A293)</f>
        <v>0</v>
      </c>
      <c r="AF293" s="53">
        <f>+SUMIFS(postings!$T:$T,postings!$C:$C,'pl-data'!AF$2,postings!$D:$D,'pl-data'!AF$3,postings!$I:$I,'pl-data'!$A293)-SUMIFS(postings!$W:$W,postings!$C:$C,'pl-data'!AF$2,postings!$D:$D,'pl-data'!AF$3,postings!$M:$M,'pl-data'!$A293)</f>
        <v>0</v>
      </c>
      <c r="AG293" s="53">
        <f>+SUMIFS(postings!$T:$T,postings!$C:$C,'pl-data'!AG$2,postings!$D:$D,'pl-data'!AG$3,postings!$I:$I,'pl-data'!$A293)-SUMIFS(postings!$W:$W,postings!$C:$C,'pl-data'!AG$2,postings!$D:$D,'pl-data'!AG$3,postings!$M:$M,'pl-data'!$A293)</f>
        <v>0</v>
      </c>
      <c r="AH293" s="53">
        <f>+SUMIFS(postings!$T:$T,postings!$C:$C,'pl-data'!AH$2,postings!$D:$D,'pl-data'!AH$3,postings!$I:$I,'pl-data'!$A293)-SUMIFS(postings!$W:$W,postings!$C:$C,'pl-data'!AH$2,postings!$D:$D,'pl-data'!AH$3,postings!$M:$M,'pl-data'!$A293)</f>
        <v>0</v>
      </c>
      <c r="AI293" s="53">
        <f>+SUMIFS(postings!$T:$T,postings!$C:$C,'pl-data'!AI$2,postings!$D:$D,'pl-data'!AI$3,postings!$I:$I,'pl-data'!$A293)-SUMIFS(postings!$W:$W,postings!$C:$C,'pl-data'!AI$2,postings!$D:$D,'pl-data'!AI$3,postings!$M:$M,'pl-data'!$A293)</f>
        <v>0</v>
      </c>
      <c r="AJ293" s="53">
        <f>+SUM(X293:INDEX(X293:AI293,1,Settings!$C$4))</f>
        <v>0</v>
      </c>
      <c r="AK293" s="53">
        <f t="shared" si="127"/>
        <v>0</v>
      </c>
      <c r="AL293" s="53"/>
      <c r="AM293" s="53">
        <f t="shared" si="128"/>
        <v>0</v>
      </c>
      <c r="AN293" s="53">
        <f t="shared" si="129"/>
        <v>0</v>
      </c>
      <c r="AO293" s="53">
        <f t="shared" si="130"/>
        <v>0</v>
      </c>
      <c r="AP293" s="53">
        <f t="shared" si="131"/>
        <v>0</v>
      </c>
      <c r="AQ293" s="53">
        <f t="shared" si="132"/>
        <v>0</v>
      </c>
      <c r="AR293" s="53">
        <f t="shared" si="133"/>
        <v>0</v>
      </c>
      <c r="AS293" s="53">
        <f t="shared" si="134"/>
        <v>0</v>
      </c>
      <c r="AT293" s="53">
        <f t="shared" si="135"/>
        <v>0</v>
      </c>
      <c r="AU293" s="53">
        <f t="shared" si="136"/>
        <v>0</v>
      </c>
      <c r="AV293" s="53">
        <f t="shared" si="137"/>
        <v>0</v>
      </c>
      <c r="AW293" s="53">
        <f t="shared" si="138"/>
        <v>0</v>
      </c>
      <c r="AX293" s="53">
        <f t="shared" si="139"/>
        <v>0</v>
      </c>
      <c r="AY293" s="53">
        <f>+SUM(AM293:INDEX(AM293:AX293,1,Settings!$C$4))</f>
        <v>0</v>
      </c>
      <c r="AZ293" s="53">
        <f t="shared" si="140"/>
        <v>0</v>
      </c>
      <c r="BA293" s="53"/>
      <c r="BB293" s="53">
        <f t="shared" si="141"/>
        <v>0</v>
      </c>
      <c r="BC293" s="53">
        <f t="shared" si="142"/>
        <v>0</v>
      </c>
      <c r="BD293" s="53">
        <f t="shared" si="143"/>
        <v>0</v>
      </c>
      <c r="BE293" s="53">
        <f t="shared" si="144"/>
        <v>0</v>
      </c>
      <c r="BF293" s="53">
        <f t="shared" si="145"/>
        <v>0</v>
      </c>
      <c r="BG293" s="53">
        <f t="shared" si="146"/>
        <v>0</v>
      </c>
      <c r="BH293" s="53">
        <f t="shared" si="147"/>
        <v>0</v>
      </c>
      <c r="BI293" s="53">
        <f t="shared" si="148"/>
        <v>0</v>
      </c>
      <c r="BJ293" s="53">
        <f t="shared" si="149"/>
        <v>0</v>
      </c>
      <c r="BK293" s="53">
        <f t="shared" si="150"/>
        <v>0</v>
      </c>
      <c r="BL293" s="53">
        <f t="shared" si="151"/>
        <v>0</v>
      </c>
      <c r="BM293" s="53">
        <f t="shared" si="152"/>
        <v>0</v>
      </c>
      <c r="BN293" s="53">
        <f t="shared" si="153"/>
        <v>0</v>
      </c>
      <c r="BO293" s="53"/>
      <c r="BP293" s="53">
        <f t="shared" si="154"/>
        <v>0</v>
      </c>
      <c r="BQ293" s="53"/>
      <c r="BR293" s="53">
        <f t="shared" si="155"/>
        <v>0</v>
      </c>
    </row>
    <row r="294" spans="1:70" x14ac:dyDescent="0.2">
      <c r="A294" s="6">
        <v>3790</v>
      </c>
      <c r="B294" s="6" t="str">
        <f>+VLOOKUP(A294,masterfile!B:C,2,FALSE)</f>
        <v>Erhaltene Rabatte 19% Vorsteuer</v>
      </c>
      <c r="D294" s="53">
        <f>+SUMIF('[1]2017'!$A:$A,$A294,'[1]2017'!$C:$C)-SUMIF('[1]2017'!$E:$E,$A294,'[1]2017'!$G:$G)</f>
        <v>0</v>
      </c>
      <c r="E294" s="53">
        <f>+SUMIF('[1]2018'!$A:$A,$A294,'[1]2018'!$C:$C)-SUMIF('[1]2018'!$E:$E,$A294,'[1]2018'!$G:$G)</f>
        <v>0</v>
      </c>
      <c r="F294" s="53">
        <f>+SUMIF('[1]2019'!$A:$A,$A294,'[1]2019'!$C:$C)-SUMIF('[1]2019'!$E:$E,$A294,'[1]2019'!$G:$G)</f>
        <v>0</v>
      </c>
      <c r="G294" s="53">
        <f>+SUMIF('[1]2020'!$A:$A,$A294,'[1]2020'!$C:$C)-SUMIF('[1]2020'!$E:$E,$A294,'[1]2020'!$G:$G)</f>
        <v>0</v>
      </c>
      <c r="H294" s="53"/>
      <c r="I294" s="53">
        <f>+(+SUMIF('[1]2021'!$A:$A,$A294,'[1]2021'!$C:$C)-SUMIF('[1]2021'!$E:$E,$A294,'[1]2021'!$G:$G))/12</f>
        <v>0</v>
      </c>
      <c r="J294" s="53">
        <f>+(+SUMIF('[1]2021'!$A:$A,$A294,'[1]2021'!$C:$C)-SUMIF('[1]2021'!$E:$E,$A294,'[1]2021'!$G:$G))/12</f>
        <v>0</v>
      </c>
      <c r="K294" s="53">
        <f>+(+SUMIF('[1]2021'!$A:$A,$A294,'[1]2021'!$C:$C)-SUMIF('[1]2021'!$E:$E,$A294,'[1]2021'!$G:$G))/12</f>
        <v>0</v>
      </c>
      <c r="L294" s="53">
        <f>+(+SUMIF('[1]2021'!$A:$A,$A294,'[1]2021'!$C:$C)-SUMIF('[1]2021'!$E:$E,$A294,'[1]2021'!$G:$G))/12</f>
        <v>0</v>
      </c>
      <c r="M294" s="53">
        <f>+(+SUMIF('[1]2021'!$A:$A,$A294,'[1]2021'!$C:$C)-SUMIF('[1]2021'!$E:$E,$A294,'[1]2021'!$G:$G))/12</f>
        <v>0</v>
      </c>
      <c r="N294" s="53">
        <f>+(+SUMIF('[1]2021'!$A:$A,$A294,'[1]2021'!$C:$C)-SUMIF('[1]2021'!$E:$E,$A294,'[1]2021'!$G:$G))/12</f>
        <v>0</v>
      </c>
      <c r="O294" s="53">
        <f>+(+SUMIF('[1]2021'!$A:$A,$A294,'[1]2021'!$C:$C)-SUMIF('[1]2021'!$E:$E,$A294,'[1]2021'!$G:$G))/12</f>
        <v>0</v>
      </c>
      <c r="P294" s="53">
        <f>+(+SUMIF('[1]2021'!$A:$A,$A294,'[1]2021'!$C:$C)-SUMIF('[1]2021'!$E:$E,$A294,'[1]2021'!$G:$G))/12</f>
        <v>0</v>
      </c>
      <c r="Q294" s="53">
        <f>+(+SUMIF('[1]2021'!$A:$A,$A294,'[1]2021'!$C:$C)-SUMIF('[1]2021'!$E:$E,$A294,'[1]2021'!$G:$G))/12</f>
        <v>0</v>
      </c>
      <c r="R294" s="53">
        <f>+(+SUMIF('[1]2021'!$A:$A,$A294,'[1]2021'!$C:$C)-SUMIF('[1]2021'!$E:$E,$A294,'[1]2021'!$G:$G))/12</f>
        <v>0</v>
      </c>
      <c r="S294" s="53">
        <f>+(+SUMIF('[1]2021'!$A:$A,$A294,'[1]2021'!$C:$C)-SUMIF('[1]2021'!$E:$E,$A294,'[1]2021'!$G:$G))/12</f>
        <v>0</v>
      </c>
      <c r="T294" s="53">
        <f>+(+SUMIF('[1]2021'!$A:$A,$A294,'[1]2021'!$C:$C)-SUMIF('[1]2021'!$E:$E,$A294,'[1]2021'!$G:$G))/12</f>
        <v>0</v>
      </c>
      <c r="U294" s="53">
        <f>+SUM(I294:INDEX(I294:T294,1,Settings!$C$4))</f>
        <v>0</v>
      </c>
      <c r="V294" s="53">
        <f t="shared" si="126"/>
        <v>0</v>
      </c>
      <c r="W294" s="53"/>
      <c r="X294" s="53">
        <f>+SUMIFS(postings!$T:$T,postings!$C:$C,'pl-data'!X$2,postings!$D:$D,'pl-data'!X$3,postings!$I:$I,'pl-data'!$A294)-SUMIFS(postings!$W:$W,postings!$C:$C,'pl-data'!X$2,postings!$D:$D,'pl-data'!X$3,postings!$M:$M,'pl-data'!$A294)</f>
        <v>0</v>
      </c>
      <c r="Y294" s="53">
        <f>+SUMIFS(postings!$T:$T,postings!$C:$C,'pl-data'!Y$2,postings!$D:$D,'pl-data'!Y$3,postings!$I:$I,'pl-data'!$A294)-SUMIFS(postings!$W:$W,postings!$C:$C,'pl-data'!Y$2,postings!$D:$D,'pl-data'!Y$3,postings!$M:$M,'pl-data'!$A294)</f>
        <v>0</v>
      </c>
      <c r="Z294" s="53">
        <f>+SUMIFS(postings!$T:$T,postings!$C:$C,'pl-data'!Z$2,postings!$D:$D,'pl-data'!Z$3,postings!$I:$I,'pl-data'!$A294)-SUMIFS(postings!$W:$W,postings!$C:$C,'pl-data'!Z$2,postings!$D:$D,'pl-data'!Z$3,postings!$M:$M,'pl-data'!$A294)</f>
        <v>0</v>
      </c>
      <c r="AA294" s="53">
        <f>+SUMIFS(postings!$T:$T,postings!$C:$C,'pl-data'!AA$2,postings!$D:$D,'pl-data'!AA$3,postings!$I:$I,'pl-data'!$A294)-SUMIFS(postings!$W:$W,postings!$C:$C,'pl-data'!AA$2,postings!$D:$D,'pl-data'!AA$3,postings!$M:$M,'pl-data'!$A294)</f>
        <v>0</v>
      </c>
      <c r="AB294" s="53">
        <f>+SUMIFS(postings!$T:$T,postings!$C:$C,'pl-data'!AB$2,postings!$D:$D,'pl-data'!AB$3,postings!$I:$I,'pl-data'!$A294)-SUMIFS(postings!$W:$W,postings!$C:$C,'pl-data'!AB$2,postings!$D:$D,'pl-data'!AB$3,postings!$M:$M,'pl-data'!$A294)</f>
        <v>0</v>
      </c>
      <c r="AC294" s="53">
        <f>+SUMIFS(postings!$T:$T,postings!$C:$C,'pl-data'!AC$2,postings!$D:$D,'pl-data'!AC$3,postings!$I:$I,'pl-data'!$A294)-SUMIFS(postings!$W:$W,postings!$C:$C,'pl-data'!AC$2,postings!$D:$D,'pl-data'!AC$3,postings!$M:$M,'pl-data'!$A294)</f>
        <v>0</v>
      </c>
      <c r="AD294" s="53">
        <f>+SUMIFS(postings!$T:$T,postings!$C:$C,'pl-data'!AD$2,postings!$D:$D,'pl-data'!AD$3,postings!$I:$I,'pl-data'!$A294)-SUMIFS(postings!$W:$W,postings!$C:$C,'pl-data'!AD$2,postings!$D:$D,'pl-data'!AD$3,postings!$M:$M,'pl-data'!$A294)</f>
        <v>0</v>
      </c>
      <c r="AE294" s="53">
        <f>+SUMIFS(postings!$T:$T,postings!$C:$C,'pl-data'!AE$2,postings!$D:$D,'pl-data'!AE$3,postings!$I:$I,'pl-data'!$A294)-SUMIFS(postings!$W:$W,postings!$C:$C,'pl-data'!AE$2,postings!$D:$D,'pl-data'!AE$3,postings!$M:$M,'pl-data'!$A294)</f>
        <v>0</v>
      </c>
      <c r="AF294" s="53">
        <f>+SUMIFS(postings!$T:$T,postings!$C:$C,'pl-data'!AF$2,postings!$D:$D,'pl-data'!AF$3,postings!$I:$I,'pl-data'!$A294)-SUMIFS(postings!$W:$W,postings!$C:$C,'pl-data'!AF$2,postings!$D:$D,'pl-data'!AF$3,postings!$M:$M,'pl-data'!$A294)</f>
        <v>0</v>
      </c>
      <c r="AG294" s="53">
        <f>+SUMIFS(postings!$T:$T,postings!$C:$C,'pl-data'!AG$2,postings!$D:$D,'pl-data'!AG$3,postings!$I:$I,'pl-data'!$A294)-SUMIFS(postings!$W:$W,postings!$C:$C,'pl-data'!AG$2,postings!$D:$D,'pl-data'!AG$3,postings!$M:$M,'pl-data'!$A294)</f>
        <v>0</v>
      </c>
      <c r="AH294" s="53">
        <f>+SUMIFS(postings!$T:$T,postings!$C:$C,'pl-data'!AH$2,postings!$D:$D,'pl-data'!AH$3,postings!$I:$I,'pl-data'!$A294)-SUMIFS(postings!$W:$W,postings!$C:$C,'pl-data'!AH$2,postings!$D:$D,'pl-data'!AH$3,postings!$M:$M,'pl-data'!$A294)</f>
        <v>0</v>
      </c>
      <c r="AI294" s="53">
        <f>+SUMIFS(postings!$T:$T,postings!$C:$C,'pl-data'!AI$2,postings!$D:$D,'pl-data'!AI$3,postings!$I:$I,'pl-data'!$A294)-SUMIFS(postings!$W:$W,postings!$C:$C,'pl-data'!AI$2,postings!$D:$D,'pl-data'!AI$3,postings!$M:$M,'pl-data'!$A294)</f>
        <v>0</v>
      </c>
      <c r="AJ294" s="53">
        <f>+SUM(X294:INDEX(X294:AI294,1,Settings!$C$4))</f>
        <v>0</v>
      </c>
      <c r="AK294" s="53">
        <f t="shared" si="127"/>
        <v>0</v>
      </c>
      <c r="AL294" s="53"/>
      <c r="AM294" s="53">
        <f t="shared" si="128"/>
        <v>0</v>
      </c>
      <c r="AN294" s="53">
        <f t="shared" si="129"/>
        <v>0</v>
      </c>
      <c r="AO294" s="53">
        <f t="shared" si="130"/>
        <v>0</v>
      </c>
      <c r="AP294" s="53">
        <f t="shared" si="131"/>
        <v>0</v>
      </c>
      <c r="AQ294" s="53">
        <f t="shared" si="132"/>
        <v>0</v>
      </c>
      <c r="AR294" s="53">
        <f t="shared" si="133"/>
        <v>0</v>
      </c>
      <c r="AS294" s="53">
        <f t="shared" si="134"/>
        <v>0</v>
      </c>
      <c r="AT294" s="53">
        <f t="shared" si="135"/>
        <v>0</v>
      </c>
      <c r="AU294" s="53">
        <f t="shared" si="136"/>
        <v>0</v>
      </c>
      <c r="AV294" s="53">
        <f t="shared" si="137"/>
        <v>0</v>
      </c>
      <c r="AW294" s="53">
        <f t="shared" si="138"/>
        <v>0</v>
      </c>
      <c r="AX294" s="53">
        <f t="shared" si="139"/>
        <v>0</v>
      </c>
      <c r="AY294" s="53">
        <f>+SUM(AM294:INDEX(AM294:AX294,1,Settings!$C$4))</f>
        <v>0</v>
      </c>
      <c r="AZ294" s="53">
        <f t="shared" si="140"/>
        <v>0</v>
      </c>
      <c r="BA294" s="53"/>
      <c r="BB294" s="53">
        <f t="shared" si="141"/>
        <v>0</v>
      </c>
      <c r="BC294" s="53">
        <f t="shared" si="142"/>
        <v>0</v>
      </c>
      <c r="BD294" s="53">
        <f t="shared" si="143"/>
        <v>0</v>
      </c>
      <c r="BE294" s="53">
        <f t="shared" si="144"/>
        <v>0</v>
      </c>
      <c r="BF294" s="53">
        <f t="shared" si="145"/>
        <v>0</v>
      </c>
      <c r="BG294" s="53">
        <f t="shared" si="146"/>
        <v>0</v>
      </c>
      <c r="BH294" s="53">
        <f t="shared" si="147"/>
        <v>0</v>
      </c>
      <c r="BI294" s="53">
        <f t="shared" si="148"/>
        <v>0</v>
      </c>
      <c r="BJ294" s="53">
        <f t="shared" si="149"/>
        <v>0</v>
      </c>
      <c r="BK294" s="53">
        <f t="shared" si="150"/>
        <v>0</v>
      </c>
      <c r="BL294" s="53">
        <f t="shared" si="151"/>
        <v>0</v>
      </c>
      <c r="BM294" s="53">
        <f t="shared" si="152"/>
        <v>0</v>
      </c>
      <c r="BN294" s="53">
        <f t="shared" si="153"/>
        <v>0</v>
      </c>
      <c r="BO294" s="53"/>
      <c r="BP294" s="53">
        <f t="shared" si="154"/>
        <v>0</v>
      </c>
      <c r="BQ294" s="53"/>
      <c r="BR294" s="53">
        <f t="shared" si="155"/>
        <v>0</v>
      </c>
    </row>
    <row r="295" spans="1:70" x14ac:dyDescent="0.2">
      <c r="A295" s="6">
        <v>3792</v>
      </c>
      <c r="B295" s="6" t="str">
        <f>+VLOOKUP(A295,masterfile!B:C,2,FALSE)</f>
        <v>Erh.Skonti RHB letz.Abn.DG 19% Vorst/USt</v>
      </c>
      <c r="D295" s="53">
        <f>+SUMIF('[1]2017'!$A:$A,$A295,'[1]2017'!$C:$C)-SUMIF('[1]2017'!$E:$E,$A295,'[1]2017'!$G:$G)</f>
        <v>0</v>
      </c>
      <c r="E295" s="53">
        <f>+SUMIF('[1]2018'!$A:$A,$A295,'[1]2018'!$C:$C)-SUMIF('[1]2018'!$E:$E,$A295,'[1]2018'!$G:$G)</f>
        <v>0</v>
      </c>
      <c r="F295" s="53">
        <f>+SUMIF('[1]2019'!$A:$A,$A295,'[1]2019'!$C:$C)-SUMIF('[1]2019'!$E:$E,$A295,'[1]2019'!$G:$G)</f>
        <v>0</v>
      </c>
      <c r="G295" s="53">
        <f>+SUMIF('[1]2020'!$A:$A,$A295,'[1]2020'!$C:$C)-SUMIF('[1]2020'!$E:$E,$A295,'[1]2020'!$G:$G)</f>
        <v>0</v>
      </c>
      <c r="H295" s="53"/>
      <c r="I295" s="53">
        <f>+(+SUMIF('[1]2021'!$A:$A,$A295,'[1]2021'!$C:$C)-SUMIF('[1]2021'!$E:$E,$A295,'[1]2021'!$G:$G))/12</f>
        <v>0</v>
      </c>
      <c r="J295" s="53">
        <f>+(+SUMIF('[1]2021'!$A:$A,$A295,'[1]2021'!$C:$C)-SUMIF('[1]2021'!$E:$E,$A295,'[1]2021'!$G:$G))/12</f>
        <v>0</v>
      </c>
      <c r="K295" s="53">
        <f>+(+SUMIF('[1]2021'!$A:$A,$A295,'[1]2021'!$C:$C)-SUMIF('[1]2021'!$E:$E,$A295,'[1]2021'!$G:$G))/12</f>
        <v>0</v>
      </c>
      <c r="L295" s="53">
        <f>+(+SUMIF('[1]2021'!$A:$A,$A295,'[1]2021'!$C:$C)-SUMIF('[1]2021'!$E:$E,$A295,'[1]2021'!$G:$G))/12</f>
        <v>0</v>
      </c>
      <c r="M295" s="53">
        <f>+(+SUMIF('[1]2021'!$A:$A,$A295,'[1]2021'!$C:$C)-SUMIF('[1]2021'!$E:$E,$A295,'[1]2021'!$G:$G))/12</f>
        <v>0</v>
      </c>
      <c r="N295" s="53">
        <f>+(+SUMIF('[1]2021'!$A:$A,$A295,'[1]2021'!$C:$C)-SUMIF('[1]2021'!$E:$E,$A295,'[1]2021'!$G:$G))/12</f>
        <v>0</v>
      </c>
      <c r="O295" s="53">
        <f>+(+SUMIF('[1]2021'!$A:$A,$A295,'[1]2021'!$C:$C)-SUMIF('[1]2021'!$E:$E,$A295,'[1]2021'!$G:$G))/12</f>
        <v>0</v>
      </c>
      <c r="P295" s="53">
        <f>+(+SUMIF('[1]2021'!$A:$A,$A295,'[1]2021'!$C:$C)-SUMIF('[1]2021'!$E:$E,$A295,'[1]2021'!$G:$G))/12</f>
        <v>0</v>
      </c>
      <c r="Q295" s="53">
        <f>+(+SUMIF('[1]2021'!$A:$A,$A295,'[1]2021'!$C:$C)-SUMIF('[1]2021'!$E:$E,$A295,'[1]2021'!$G:$G))/12</f>
        <v>0</v>
      </c>
      <c r="R295" s="53">
        <f>+(+SUMIF('[1]2021'!$A:$A,$A295,'[1]2021'!$C:$C)-SUMIF('[1]2021'!$E:$E,$A295,'[1]2021'!$G:$G))/12</f>
        <v>0</v>
      </c>
      <c r="S295" s="53">
        <f>+(+SUMIF('[1]2021'!$A:$A,$A295,'[1]2021'!$C:$C)-SUMIF('[1]2021'!$E:$E,$A295,'[1]2021'!$G:$G))/12</f>
        <v>0</v>
      </c>
      <c r="T295" s="53">
        <f>+(+SUMIF('[1]2021'!$A:$A,$A295,'[1]2021'!$C:$C)-SUMIF('[1]2021'!$E:$E,$A295,'[1]2021'!$G:$G))/12</f>
        <v>0</v>
      </c>
      <c r="U295" s="53">
        <f>+SUM(I295:INDEX(I295:T295,1,Settings!$C$4))</f>
        <v>0</v>
      </c>
      <c r="V295" s="53">
        <f t="shared" si="126"/>
        <v>0</v>
      </c>
      <c r="W295" s="53"/>
      <c r="X295" s="53">
        <f>+SUMIFS(postings!$T:$T,postings!$C:$C,'pl-data'!X$2,postings!$D:$D,'pl-data'!X$3,postings!$I:$I,'pl-data'!$A295)-SUMIFS(postings!$W:$W,postings!$C:$C,'pl-data'!X$2,postings!$D:$D,'pl-data'!X$3,postings!$M:$M,'pl-data'!$A295)</f>
        <v>0</v>
      </c>
      <c r="Y295" s="53">
        <f>+SUMIFS(postings!$T:$T,postings!$C:$C,'pl-data'!Y$2,postings!$D:$D,'pl-data'!Y$3,postings!$I:$I,'pl-data'!$A295)-SUMIFS(postings!$W:$W,postings!$C:$C,'pl-data'!Y$2,postings!$D:$D,'pl-data'!Y$3,postings!$M:$M,'pl-data'!$A295)</f>
        <v>0</v>
      </c>
      <c r="Z295" s="53">
        <f>+SUMIFS(postings!$T:$T,postings!$C:$C,'pl-data'!Z$2,postings!$D:$D,'pl-data'!Z$3,postings!$I:$I,'pl-data'!$A295)-SUMIFS(postings!$W:$W,postings!$C:$C,'pl-data'!Z$2,postings!$D:$D,'pl-data'!Z$3,postings!$M:$M,'pl-data'!$A295)</f>
        <v>0</v>
      </c>
      <c r="AA295" s="53">
        <f>+SUMIFS(postings!$T:$T,postings!$C:$C,'pl-data'!AA$2,postings!$D:$D,'pl-data'!AA$3,postings!$I:$I,'pl-data'!$A295)-SUMIFS(postings!$W:$W,postings!$C:$C,'pl-data'!AA$2,postings!$D:$D,'pl-data'!AA$3,postings!$M:$M,'pl-data'!$A295)</f>
        <v>0</v>
      </c>
      <c r="AB295" s="53">
        <f>+SUMIFS(postings!$T:$T,postings!$C:$C,'pl-data'!AB$2,postings!$D:$D,'pl-data'!AB$3,postings!$I:$I,'pl-data'!$A295)-SUMIFS(postings!$W:$W,postings!$C:$C,'pl-data'!AB$2,postings!$D:$D,'pl-data'!AB$3,postings!$M:$M,'pl-data'!$A295)</f>
        <v>0</v>
      </c>
      <c r="AC295" s="53">
        <f>+SUMIFS(postings!$T:$T,postings!$C:$C,'pl-data'!AC$2,postings!$D:$D,'pl-data'!AC$3,postings!$I:$I,'pl-data'!$A295)-SUMIFS(postings!$W:$W,postings!$C:$C,'pl-data'!AC$2,postings!$D:$D,'pl-data'!AC$3,postings!$M:$M,'pl-data'!$A295)</f>
        <v>0</v>
      </c>
      <c r="AD295" s="53">
        <f>+SUMIFS(postings!$T:$T,postings!$C:$C,'pl-data'!AD$2,postings!$D:$D,'pl-data'!AD$3,postings!$I:$I,'pl-data'!$A295)-SUMIFS(postings!$W:$W,postings!$C:$C,'pl-data'!AD$2,postings!$D:$D,'pl-data'!AD$3,postings!$M:$M,'pl-data'!$A295)</f>
        <v>0</v>
      </c>
      <c r="AE295" s="53">
        <f>+SUMIFS(postings!$T:$T,postings!$C:$C,'pl-data'!AE$2,postings!$D:$D,'pl-data'!AE$3,postings!$I:$I,'pl-data'!$A295)-SUMIFS(postings!$W:$W,postings!$C:$C,'pl-data'!AE$2,postings!$D:$D,'pl-data'!AE$3,postings!$M:$M,'pl-data'!$A295)</f>
        <v>0</v>
      </c>
      <c r="AF295" s="53">
        <f>+SUMIFS(postings!$T:$T,postings!$C:$C,'pl-data'!AF$2,postings!$D:$D,'pl-data'!AF$3,postings!$I:$I,'pl-data'!$A295)-SUMIFS(postings!$W:$W,postings!$C:$C,'pl-data'!AF$2,postings!$D:$D,'pl-data'!AF$3,postings!$M:$M,'pl-data'!$A295)</f>
        <v>0</v>
      </c>
      <c r="AG295" s="53">
        <f>+SUMIFS(postings!$T:$T,postings!$C:$C,'pl-data'!AG$2,postings!$D:$D,'pl-data'!AG$3,postings!$I:$I,'pl-data'!$A295)-SUMIFS(postings!$W:$W,postings!$C:$C,'pl-data'!AG$2,postings!$D:$D,'pl-data'!AG$3,postings!$M:$M,'pl-data'!$A295)</f>
        <v>0</v>
      </c>
      <c r="AH295" s="53">
        <f>+SUMIFS(postings!$T:$T,postings!$C:$C,'pl-data'!AH$2,postings!$D:$D,'pl-data'!AH$3,postings!$I:$I,'pl-data'!$A295)-SUMIFS(postings!$W:$W,postings!$C:$C,'pl-data'!AH$2,postings!$D:$D,'pl-data'!AH$3,postings!$M:$M,'pl-data'!$A295)</f>
        <v>0</v>
      </c>
      <c r="AI295" s="53">
        <f>+SUMIFS(postings!$T:$T,postings!$C:$C,'pl-data'!AI$2,postings!$D:$D,'pl-data'!AI$3,postings!$I:$I,'pl-data'!$A295)-SUMIFS(postings!$W:$W,postings!$C:$C,'pl-data'!AI$2,postings!$D:$D,'pl-data'!AI$3,postings!$M:$M,'pl-data'!$A295)</f>
        <v>0</v>
      </c>
      <c r="AJ295" s="53">
        <f>+SUM(X295:INDEX(X295:AI295,1,Settings!$C$4))</f>
        <v>0</v>
      </c>
      <c r="AK295" s="53">
        <f t="shared" si="127"/>
        <v>0</v>
      </c>
      <c r="AL295" s="53"/>
      <c r="AM295" s="53">
        <f t="shared" si="128"/>
        <v>0</v>
      </c>
      <c r="AN295" s="53">
        <f t="shared" si="129"/>
        <v>0</v>
      </c>
      <c r="AO295" s="53">
        <f t="shared" si="130"/>
        <v>0</v>
      </c>
      <c r="AP295" s="53">
        <f t="shared" si="131"/>
        <v>0</v>
      </c>
      <c r="AQ295" s="53">
        <f t="shared" si="132"/>
        <v>0</v>
      </c>
      <c r="AR295" s="53">
        <f t="shared" si="133"/>
        <v>0</v>
      </c>
      <c r="AS295" s="53">
        <f t="shared" si="134"/>
        <v>0</v>
      </c>
      <c r="AT295" s="53">
        <f t="shared" si="135"/>
        <v>0</v>
      </c>
      <c r="AU295" s="53">
        <f t="shared" si="136"/>
        <v>0</v>
      </c>
      <c r="AV295" s="53">
        <f t="shared" si="137"/>
        <v>0</v>
      </c>
      <c r="AW295" s="53">
        <f t="shared" si="138"/>
        <v>0</v>
      </c>
      <c r="AX295" s="53">
        <f t="shared" si="139"/>
        <v>0</v>
      </c>
      <c r="AY295" s="53">
        <f>+SUM(AM295:INDEX(AM295:AX295,1,Settings!$C$4))</f>
        <v>0</v>
      </c>
      <c r="AZ295" s="53">
        <f t="shared" si="140"/>
        <v>0</v>
      </c>
      <c r="BA295" s="53"/>
      <c r="BB295" s="53">
        <f t="shared" si="141"/>
        <v>0</v>
      </c>
      <c r="BC295" s="53">
        <f t="shared" si="142"/>
        <v>0</v>
      </c>
      <c r="BD295" s="53">
        <f t="shared" si="143"/>
        <v>0</v>
      </c>
      <c r="BE295" s="53">
        <f t="shared" si="144"/>
        <v>0</v>
      </c>
      <c r="BF295" s="53">
        <f t="shared" si="145"/>
        <v>0</v>
      </c>
      <c r="BG295" s="53">
        <f t="shared" si="146"/>
        <v>0</v>
      </c>
      <c r="BH295" s="53">
        <f t="shared" si="147"/>
        <v>0</v>
      </c>
      <c r="BI295" s="53">
        <f t="shared" si="148"/>
        <v>0</v>
      </c>
      <c r="BJ295" s="53">
        <f t="shared" si="149"/>
        <v>0</v>
      </c>
      <c r="BK295" s="53">
        <f t="shared" si="150"/>
        <v>0</v>
      </c>
      <c r="BL295" s="53">
        <f t="shared" si="151"/>
        <v>0</v>
      </c>
      <c r="BM295" s="53">
        <f t="shared" si="152"/>
        <v>0</v>
      </c>
      <c r="BN295" s="53">
        <f t="shared" si="153"/>
        <v>0</v>
      </c>
      <c r="BO295" s="53"/>
      <c r="BP295" s="53">
        <f t="shared" si="154"/>
        <v>0</v>
      </c>
      <c r="BQ295" s="53"/>
      <c r="BR295" s="53">
        <f t="shared" si="155"/>
        <v>0</v>
      </c>
    </row>
    <row r="296" spans="1:70" x14ac:dyDescent="0.2">
      <c r="A296" s="6">
        <v>3793</v>
      </c>
      <c r="B296" s="6" t="str">
        <f>+VLOOKUP(A296,masterfile!B:C,2,FALSE)</f>
        <v>Erh.Skonti Waren DG letz.Abn.19%VoSt/USt</v>
      </c>
      <c r="D296" s="53">
        <f>+SUMIF('[1]2017'!$A:$A,$A296,'[1]2017'!$C:$C)-SUMIF('[1]2017'!$E:$E,$A296,'[1]2017'!$G:$G)</f>
        <v>0</v>
      </c>
      <c r="E296" s="53">
        <f>+SUMIF('[1]2018'!$A:$A,$A296,'[1]2018'!$C:$C)-SUMIF('[1]2018'!$E:$E,$A296,'[1]2018'!$G:$G)</f>
        <v>0</v>
      </c>
      <c r="F296" s="53">
        <f>+SUMIF('[1]2019'!$A:$A,$A296,'[1]2019'!$C:$C)-SUMIF('[1]2019'!$E:$E,$A296,'[1]2019'!$G:$G)</f>
        <v>0</v>
      </c>
      <c r="G296" s="53">
        <f>+SUMIF('[1]2020'!$A:$A,$A296,'[1]2020'!$C:$C)-SUMIF('[1]2020'!$E:$E,$A296,'[1]2020'!$G:$G)</f>
        <v>0</v>
      </c>
      <c r="H296" s="53"/>
      <c r="I296" s="53">
        <f>+(+SUMIF('[1]2021'!$A:$A,$A296,'[1]2021'!$C:$C)-SUMIF('[1]2021'!$E:$E,$A296,'[1]2021'!$G:$G))/12</f>
        <v>0</v>
      </c>
      <c r="J296" s="53">
        <f>+(+SUMIF('[1]2021'!$A:$A,$A296,'[1]2021'!$C:$C)-SUMIF('[1]2021'!$E:$E,$A296,'[1]2021'!$G:$G))/12</f>
        <v>0</v>
      </c>
      <c r="K296" s="53">
        <f>+(+SUMIF('[1]2021'!$A:$A,$A296,'[1]2021'!$C:$C)-SUMIF('[1]2021'!$E:$E,$A296,'[1]2021'!$G:$G))/12</f>
        <v>0</v>
      </c>
      <c r="L296" s="53">
        <f>+(+SUMIF('[1]2021'!$A:$A,$A296,'[1]2021'!$C:$C)-SUMIF('[1]2021'!$E:$E,$A296,'[1]2021'!$G:$G))/12</f>
        <v>0</v>
      </c>
      <c r="M296" s="53">
        <f>+(+SUMIF('[1]2021'!$A:$A,$A296,'[1]2021'!$C:$C)-SUMIF('[1]2021'!$E:$E,$A296,'[1]2021'!$G:$G))/12</f>
        <v>0</v>
      </c>
      <c r="N296" s="53">
        <f>+(+SUMIF('[1]2021'!$A:$A,$A296,'[1]2021'!$C:$C)-SUMIF('[1]2021'!$E:$E,$A296,'[1]2021'!$G:$G))/12</f>
        <v>0</v>
      </c>
      <c r="O296" s="53">
        <f>+(+SUMIF('[1]2021'!$A:$A,$A296,'[1]2021'!$C:$C)-SUMIF('[1]2021'!$E:$E,$A296,'[1]2021'!$G:$G))/12</f>
        <v>0</v>
      </c>
      <c r="P296" s="53">
        <f>+(+SUMIF('[1]2021'!$A:$A,$A296,'[1]2021'!$C:$C)-SUMIF('[1]2021'!$E:$E,$A296,'[1]2021'!$G:$G))/12</f>
        <v>0</v>
      </c>
      <c r="Q296" s="53">
        <f>+(+SUMIF('[1]2021'!$A:$A,$A296,'[1]2021'!$C:$C)-SUMIF('[1]2021'!$E:$E,$A296,'[1]2021'!$G:$G))/12</f>
        <v>0</v>
      </c>
      <c r="R296" s="53">
        <f>+(+SUMIF('[1]2021'!$A:$A,$A296,'[1]2021'!$C:$C)-SUMIF('[1]2021'!$E:$E,$A296,'[1]2021'!$G:$G))/12</f>
        <v>0</v>
      </c>
      <c r="S296" s="53">
        <f>+(+SUMIF('[1]2021'!$A:$A,$A296,'[1]2021'!$C:$C)-SUMIF('[1]2021'!$E:$E,$A296,'[1]2021'!$G:$G))/12</f>
        <v>0</v>
      </c>
      <c r="T296" s="53">
        <f>+(+SUMIF('[1]2021'!$A:$A,$A296,'[1]2021'!$C:$C)-SUMIF('[1]2021'!$E:$E,$A296,'[1]2021'!$G:$G))/12</f>
        <v>0</v>
      </c>
      <c r="U296" s="53">
        <f>+SUM(I296:INDEX(I296:T296,1,Settings!$C$4))</f>
        <v>0</v>
      </c>
      <c r="V296" s="53">
        <f t="shared" si="126"/>
        <v>0</v>
      </c>
      <c r="W296" s="53"/>
      <c r="X296" s="53">
        <f>+SUMIFS(postings!$T:$T,postings!$C:$C,'pl-data'!X$2,postings!$D:$D,'pl-data'!X$3,postings!$I:$I,'pl-data'!$A296)-SUMIFS(postings!$W:$W,postings!$C:$C,'pl-data'!X$2,postings!$D:$D,'pl-data'!X$3,postings!$M:$M,'pl-data'!$A296)</f>
        <v>0</v>
      </c>
      <c r="Y296" s="53">
        <f>+SUMIFS(postings!$T:$T,postings!$C:$C,'pl-data'!Y$2,postings!$D:$D,'pl-data'!Y$3,postings!$I:$I,'pl-data'!$A296)-SUMIFS(postings!$W:$W,postings!$C:$C,'pl-data'!Y$2,postings!$D:$D,'pl-data'!Y$3,postings!$M:$M,'pl-data'!$A296)</f>
        <v>0</v>
      </c>
      <c r="Z296" s="53">
        <f>+SUMIFS(postings!$T:$T,postings!$C:$C,'pl-data'!Z$2,postings!$D:$D,'pl-data'!Z$3,postings!$I:$I,'pl-data'!$A296)-SUMIFS(postings!$W:$W,postings!$C:$C,'pl-data'!Z$2,postings!$D:$D,'pl-data'!Z$3,postings!$M:$M,'pl-data'!$A296)</f>
        <v>0</v>
      </c>
      <c r="AA296" s="53">
        <f>+SUMIFS(postings!$T:$T,postings!$C:$C,'pl-data'!AA$2,postings!$D:$D,'pl-data'!AA$3,postings!$I:$I,'pl-data'!$A296)-SUMIFS(postings!$W:$W,postings!$C:$C,'pl-data'!AA$2,postings!$D:$D,'pl-data'!AA$3,postings!$M:$M,'pl-data'!$A296)</f>
        <v>0</v>
      </c>
      <c r="AB296" s="53">
        <f>+SUMIFS(postings!$T:$T,postings!$C:$C,'pl-data'!AB$2,postings!$D:$D,'pl-data'!AB$3,postings!$I:$I,'pl-data'!$A296)-SUMIFS(postings!$W:$W,postings!$C:$C,'pl-data'!AB$2,postings!$D:$D,'pl-data'!AB$3,postings!$M:$M,'pl-data'!$A296)</f>
        <v>0</v>
      </c>
      <c r="AC296" s="53">
        <f>+SUMIFS(postings!$T:$T,postings!$C:$C,'pl-data'!AC$2,postings!$D:$D,'pl-data'!AC$3,postings!$I:$I,'pl-data'!$A296)-SUMIFS(postings!$W:$W,postings!$C:$C,'pl-data'!AC$2,postings!$D:$D,'pl-data'!AC$3,postings!$M:$M,'pl-data'!$A296)</f>
        <v>0</v>
      </c>
      <c r="AD296" s="53">
        <f>+SUMIFS(postings!$T:$T,postings!$C:$C,'pl-data'!AD$2,postings!$D:$D,'pl-data'!AD$3,postings!$I:$I,'pl-data'!$A296)-SUMIFS(postings!$W:$W,postings!$C:$C,'pl-data'!AD$2,postings!$D:$D,'pl-data'!AD$3,postings!$M:$M,'pl-data'!$A296)</f>
        <v>0</v>
      </c>
      <c r="AE296" s="53">
        <f>+SUMIFS(postings!$T:$T,postings!$C:$C,'pl-data'!AE$2,postings!$D:$D,'pl-data'!AE$3,postings!$I:$I,'pl-data'!$A296)-SUMIFS(postings!$W:$W,postings!$C:$C,'pl-data'!AE$2,postings!$D:$D,'pl-data'!AE$3,postings!$M:$M,'pl-data'!$A296)</f>
        <v>0</v>
      </c>
      <c r="AF296" s="53">
        <f>+SUMIFS(postings!$T:$T,postings!$C:$C,'pl-data'!AF$2,postings!$D:$D,'pl-data'!AF$3,postings!$I:$I,'pl-data'!$A296)-SUMIFS(postings!$W:$W,postings!$C:$C,'pl-data'!AF$2,postings!$D:$D,'pl-data'!AF$3,postings!$M:$M,'pl-data'!$A296)</f>
        <v>0</v>
      </c>
      <c r="AG296" s="53">
        <f>+SUMIFS(postings!$T:$T,postings!$C:$C,'pl-data'!AG$2,postings!$D:$D,'pl-data'!AG$3,postings!$I:$I,'pl-data'!$A296)-SUMIFS(postings!$W:$W,postings!$C:$C,'pl-data'!AG$2,postings!$D:$D,'pl-data'!AG$3,postings!$M:$M,'pl-data'!$A296)</f>
        <v>0</v>
      </c>
      <c r="AH296" s="53">
        <f>+SUMIFS(postings!$T:$T,postings!$C:$C,'pl-data'!AH$2,postings!$D:$D,'pl-data'!AH$3,postings!$I:$I,'pl-data'!$A296)-SUMIFS(postings!$W:$W,postings!$C:$C,'pl-data'!AH$2,postings!$D:$D,'pl-data'!AH$3,postings!$M:$M,'pl-data'!$A296)</f>
        <v>0</v>
      </c>
      <c r="AI296" s="53">
        <f>+SUMIFS(postings!$T:$T,postings!$C:$C,'pl-data'!AI$2,postings!$D:$D,'pl-data'!AI$3,postings!$I:$I,'pl-data'!$A296)-SUMIFS(postings!$W:$W,postings!$C:$C,'pl-data'!AI$2,postings!$D:$D,'pl-data'!AI$3,postings!$M:$M,'pl-data'!$A296)</f>
        <v>0</v>
      </c>
      <c r="AJ296" s="53">
        <f>+SUM(X296:INDEX(X296:AI296,1,Settings!$C$4))</f>
        <v>0</v>
      </c>
      <c r="AK296" s="53">
        <f t="shared" si="127"/>
        <v>0</v>
      </c>
      <c r="AL296" s="53"/>
      <c r="AM296" s="53">
        <f t="shared" si="128"/>
        <v>0</v>
      </c>
      <c r="AN296" s="53">
        <f t="shared" si="129"/>
        <v>0</v>
      </c>
      <c r="AO296" s="53">
        <f t="shared" si="130"/>
        <v>0</v>
      </c>
      <c r="AP296" s="53">
        <f t="shared" si="131"/>
        <v>0</v>
      </c>
      <c r="AQ296" s="53">
        <f t="shared" si="132"/>
        <v>0</v>
      </c>
      <c r="AR296" s="53">
        <f t="shared" si="133"/>
        <v>0</v>
      </c>
      <c r="AS296" s="53">
        <f t="shared" si="134"/>
        <v>0</v>
      </c>
      <c r="AT296" s="53">
        <f t="shared" si="135"/>
        <v>0</v>
      </c>
      <c r="AU296" s="53">
        <f t="shared" si="136"/>
        <v>0</v>
      </c>
      <c r="AV296" s="53">
        <f t="shared" si="137"/>
        <v>0</v>
      </c>
      <c r="AW296" s="53">
        <f t="shared" si="138"/>
        <v>0</v>
      </c>
      <c r="AX296" s="53">
        <f t="shared" si="139"/>
        <v>0</v>
      </c>
      <c r="AY296" s="53">
        <f>+SUM(AM296:INDEX(AM296:AX296,1,Settings!$C$4))</f>
        <v>0</v>
      </c>
      <c r="AZ296" s="53">
        <f t="shared" si="140"/>
        <v>0</v>
      </c>
      <c r="BA296" s="53"/>
      <c r="BB296" s="53">
        <f t="shared" si="141"/>
        <v>0</v>
      </c>
      <c r="BC296" s="53">
        <f t="shared" si="142"/>
        <v>0</v>
      </c>
      <c r="BD296" s="53">
        <f t="shared" si="143"/>
        <v>0</v>
      </c>
      <c r="BE296" s="53">
        <f t="shared" si="144"/>
        <v>0</v>
      </c>
      <c r="BF296" s="53">
        <f t="shared" si="145"/>
        <v>0</v>
      </c>
      <c r="BG296" s="53">
        <f t="shared" si="146"/>
        <v>0</v>
      </c>
      <c r="BH296" s="53">
        <f t="shared" si="147"/>
        <v>0</v>
      </c>
      <c r="BI296" s="53">
        <f t="shared" si="148"/>
        <v>0</v>
      </c>
      <c r="BJ296" s="53">
        <f t="shared" si="149"/>
        <v>0</v>
      </c>
      <c r="BK296" s="53">
        <f t="shared" si="150"/>
        <v>0</v>
      </c>
      <c r="BL296" s="53">
        <f t="shared" si="151"/>
        <v>0</v>
      </c>
      <c r="BM296" s="53">
        <f t="shared" si="152"/>
        <v>0</v>
      </c>
      <c r="BN296" s="53">
        <f t="shared" si="153"/>
        <v>0</v>
      </c>
      <c r="BO296" s="53"/>
      <c r="BP296" s="53">
        <f t="shared" si="154"/>
        <v>0</v>
      </c>
      <c r="BQ296" s="53"/>
      <c r="BR296" s="53">
        <f t="shared" si="155"/>
        <v>0</v>
      </c>
    </row>
    <row r="297" spans="1:70" x14ac:dyDescent="0.2">
      <c r="A297" s="6">
        <v>3794</v>
      </c>
      <c r="B297" s="6" t="str">
        <f>+VLOOKUP(A297,masterfile!B:C,2,FALSE)</f>
        <v>Erhaltene Skonti 5,5% Vorsteuer</v>
      </c>
      <c r="D297" s="53">
        <f>+SUMIF('[1]2017'!$A:$A,$A297,'[1]2017'!$C:$C)-SUMIF('[1]2017'!$E:$E,$A297,'[1]2017'!$G:$G)</f>
        <v>0</v>
      </c>
      <c r="E297" s="53">
        <f>+SUMIF('[1]2018'!$A:$A,$A297,'[1]2018'!$C:$C)-SUMIF('[1]2018'!$E:$E,$A297,'[1]2018'!$G:$G)</f>
        <v>0</v>
      </c>
      <c r="F297" s="53">
        <f>+SUMIF('[1]2019'!$A:$A,$A297,'[1]2019'!$C:$C)-SUMIF('[1]2019'!$E:$E,$A297,'[1]2019'!$G:$G)</f>
        <v>0</v>
      </c>
      <c r="G297" s="53">
        <f>+SUMIF('[1]2020'!$A:$A,$A297,'[1]2020'!$C:$C)-SUMIF('[1]2020'!$E:$E,$A297,'[1]2020'!$G:$G)</f>
        <v>0</v>
      </c>
      <c r="H297" s="53"/>
      <c r="I297" s="53">
        <f>+(+SUMIF('[1]2021'!$A:$A,$A297,'[1]2021'!$C:$C)-SUMIF('[1]2021'!$E:$E,$A297,'[1]2021'!$G:$G))/12</f>
        <v>0</v>
      </c>
      <c r="J297" s="53">
        <f>+(+SUMIF('[1]2021'!$A:$A,$A297,'[1]2021'!$C:$C)-SUMIF('[1]2021'!$E:$E,$A297,'[1]2021'!$G:$G))/12</f>
        <v>0</v>
      </c>
      <c r="K297" s="53">
        <f>+(+SUMIF('[1]2021'!$A:$A,$A297,'[1]2021'!$C:$C)-SUMIF('[1]2021'!$E:$E,$A297,'[1]2021'!$G:$G))/12</f>
        <v>0</v>
      </c>
      <c r="L297" s="53">
        <f>+(+SUMIF('[1]2021'!$A:$A,$A297,'[1]2021'!$C:$C)-SUMIF('[1]2021'!$E:$E,$A297,'[1]2021'!$G:$G))/12</f>
        <v>0</v>
      </c>
      <c r="M297" s="53">
        <f>+(+SUMIF('[1]2021'!$A:$A,$A297,'[1]2021'!$C:$C)-SUMIF('[1]2021'!$E:$E,$A297,'[1]2021'!$G:$G))/12</f>
        <v>0</v>
      </c>
      <c r="N297" s="53">
        <f>+(+SUMIF('[1]2021'!$A:$A,$A297,'[1]2021'!$C:$C)-SUMIF('[1]2021'!$E:$E,$A297,'[1]2021'!$G:$G))/12</f>
        <v>0</v>
      </c>
      <c r="O297" s="53">
        <f>+(+SUMIF('[1]2021'!$A:$A,$A297,'[1]2021'!$C:$C)-SUMIF('[1]2021'!$E:$E,$A297,'[1]2021'!$G:$G))/12</f>
        <v>0</v>
      </c>
      <c r="P297" s="53">
        <f>+(+SUMIF('[1]2021'!$A:$A,$A297,'[1]2021'!$C:$C)-SUMIF('[1]2021'!$E:$E,$A297,'[1]2021'!$G:$G))/12</f>
        <v>0</v>
      </c>
      <c r="Q297" s="53">
        <f>+(+SUMIF('[1]2021'!$A:$A,$A297,'[1]2021'!$C:$C)-SUMIF('[1]2021'!$E:$E,$A297,'[1]2021'!$G:$G))/12</f>
        <v>0</v>
      </c>
      <c r="R297" s="53">
        <f>+(+SUMIF('[1]2021'!$A:$A,$A297,'[1]2021'!$C:$C)-SUMIF('[1]2021'!$E:$E,$A297,'[1]2021'!$G:$G))/12</f>
        <v>0</v>
      </c>
      <c r="S297" s="53">
        <f>+(+SUMIF('[1]2021'!$A:$A,$A297,'[1]2021'!$C:$C)-SUMIF('[1]2021'!$E:$E,$A297,'[1]2021'!$G:$G))/12</f>
        <v>0</v>
      </c>
      <c r="T297" s="53">
        <f>+(+SUMIF('[1]2021'!$A:$A,$A297,'[1]2021'!$C:$C)-SUMIF('[1]2021'!$E:$E,$A297,'[1]2021'!$G:$G))/12</f>
        <v>0</v>
      </c>
      <c r="U297" s="53">
        <f>+SUM(I297:INDEX(I297:T297,1,Settings!$C$4))</f>
        <v>0</v>
      </c>
      <c r="V297" s="53">
        <f t="shared" si="126"/>
        <v>0</v>
      </c>
      <c r="W297" s="53"/>
      <c r="X297" s="53">
        <f>+SUMIFS(postings!$T:$T,postings!$C:$C,'pl-data'!X$2,postings!$D:$D,'pl-data'!X$3,postings!$I:$I,'pl-data'!$A297)-SUMIFS(postings!$W:$W,postings!$C:$C,'pl-data'!X$2,postings!$D:$D,'pl-data'!X$3,postings!$M:$M,'pl-data'!$A297)</f>
        <v>0</v>
      </c>
      <c r="Y297" s="53">
        <f>+SUMIFS(postings!$T:$T,postings!$C:$C,'pl-data'!Y$2,postings!$D:$D,'pl-data'!Y$3,postings!$I:$I,'pl-data'!$A297)-SUMIFS(postings!$W:$W,postings!$C:$C,'pl-data'!Y$2,postings!$D:$D,'pl-data'!Y$3,postings!$M:$M,'pl-data'!$A297)</f>
        <v>0</v>
      </c>
      <c r="Z297" s="53">
        <f>+SUMIFS(postings!$T:$T,postings!$C:$C,'pl-data'!Z$2,postings!$D:$D,'pl-data'!Z$3,postings!$I:$I,'pl-data'!$A297)-SUMIFS(postings!$W:$W,postings!$C:$C,'pl-data'!Z$2,postings!$D:$D,'pl-data'!Z$3,postings!$M:$M,'pl-data'!$A297)</f>
        <v>0</v>
      </c>
      <c r="AA297" s="53">
        <f>+SUMIFS(postings!$T:$T,postings!$C:$C,'pl-data'!AA$2,postings!$D:$D,'pl-data'!AA$3,postings!$I:$I,'pl-data'!$A297)-SUMIFS(postings!$W:$W,postings!$C:$C,'pl-data'!AA$2,postings!$D:$D,'pl-data'!AA$3,postings!$M:$M,'pl-data'!$A297)</f>
        <v>0</v>
      </c>
      <c r="AB297" s="53">
        <f>+SUMIFS(postings!$T:$T,postings!$C:$C,'pl-data'!AB$2,postings!$D:$D,'pl-data'!AB$3,postings!$I:$I,'pl-data'!$A297)-SUMIFS(postings!$W:$W,postings!$C:$C,'pl-data'!AB$2,postings!$D:$D,'pl-data'!AB$3,postings!$M:$M,'pl-data'!$A297)</f>
        <v>0</v>
      </c>
      <c r="AC297" s="53">
        <f>+SUMIFS(postings!$T:$T,postings!$C:$C,'pl-data'!AC$2,postings!$D:$D,'pl-data'!AC$3,postings!$I:$I,'pl-data'!$A297)-SUMIFS(postings!$W:$W,postings!$C:$C,'pl-data'!AC$2,postings!$D:$D,'pl-data'!AC$3,postings!$M:$M,'pl-data'!$A297)</f>
        <v>0</v>
      </c>
      <c r="AD297" s="53">
        <f>+SUMIFS(postings!$T:$T,postings!$C:$C,'pl-data'!AD$2,postings!$D:$D,'pl-data'!AD$3,postings!$I:$I,'pl-data'!$A297)-SUMIFS(postings!$W:$W,postings!$C:$C,'pl-data'!AD$2,postings!$D:$D,'pl-data'!AD$3,postings!$M:$M,'pl-data'!$A297)</f>
        <v>0</v>
      </c>
      <c r="AE297" s="53">
        <f>+SUMIFS(postings!$T:$T,postings!$C:$C,'pl-data'!AE$2,postings!$D:$D,'pl-data'!AE$3,postings!$I:$I,'pl-data'!$A297)-SUMIFS(postings!$W:$W,postings!$C:$C,'pl-data'!AE$2,postings!$D:$D,'pl-data'!AE$3,postings!$M:$M,'pl-data'!$A297)</f>
        <v>0</v>
      </c>
      <c r="AF297" s="53">
        <f>+SUMIFS(postings!$T:$T,postings!$C:$C,'pl-data'!AF$2,postings!$D:$D,'pl-data'!AF$3,postings!$I:$I,'pl-data'!$A297)-SUMIFS(postings!$W:$W,postings!$C:$C,'pl-data'!AF$2,postings!$D:$D,'pl-data'!AF$3,postings!$M:$M,'pl-data'!$A297)</f>
        <v>0</v>
      </c>
      <c r="AG297" s="53">
        <f>+SUMIFS(postings!$T:$T,postings!$C:$C,'pl-data'!AG$2,postings!$D:$D,'pl-data'!AG$3,postings!$I:$I,'pl-data'!$A297)-SUMIFS(postings!$W:$W,postings!$C:$C,'pl-data'!AG$2,postings!$D:$D,'pl-data'!AG$3,postings!$M:$M,'pl-data'!$A297)</f>
        <v>0</v>
      </c>
      <c r="AH297" s="53">
        <f>+SUMIFS(postings!$T:$T,postings!$C:$C,'pl-data'!AH$2,postings!$D:$D,'pl-data'!AH$3,postings!$I:$I,'pl-data'!$A297)-SUMIFS(postings!$W:$W,postings!$C:$C,'pl-data'!AH$2,postings!$D:$D,'pl-data'!AH$3,postings!$M:$M,'pl-data'!$A297)</f>
        <v>0</v>
      </c>
      <c r="AI297" s="53">
        <f>+SUMIFS(postings!$T:$T,postings!$C:$C,'pl-data'!AI$2,postings!$D:$D,'pl-data'!AI$3,postings!$I:$I,'pl-data'!$A297)-SUMIFS(postings!$W:$W,postings!$C:$C,'pl-data'!AI$2,postings!$D:$D,'pl-data'!AI$3,postings!$M:$M,'pl-data'!$A297)</f>
        <v>0</v>
      </c>
      <c r="AJ297" s="53">
        <f>+SUM(X297:INDEX(X297:AI297,1,Settings!$C$4))</f>
        <v>0</v>
      </c>
      <c r="AK297" s="53">
        <f t="shared" si="127"/>
        <v>0</v>
      </c>
      <c r="AL297" s="53"/>
      <c r="AM297" s="53">
        <f t="shared" si="128"/>
        <v>0</v>
      </c>
      <c r="AN297" s="53">
        <f t="shared" si="129"/>
        <v>0</v>
      </c>
      <c r="AO297" s="53">
        <f t="shared" si="130"/>
        <v>0</v>
      </c>
      <c r="AP297" s="53">
        <f t="shared" si="131"/>
        <v>0</v>
      </c>
      <c r="AQ297" s="53">
        <f t="shared" si="132"/>
        <v>0</v>
      </c>
      <c r="AR297" s="53">
        <f t="shared" si="133"/>
        <v>0</v>
      </c>
      <c r="AS297" s="53">
        <f t="shared" si="134"/>
        <v>0</v>
      </c>
      <c r="AT297" s="53">
        <f t="shared" si="135"/>
        <v>0</v>
      </c>
      <c r="AU297" s="53">
        <f t="shared" si="136"/>
        <v>0</v>
      </c>
      <c r="AV297" s="53">
        <f t="shared" si="137"/>
        <v>0</v>
      </c>
      <c r="AW297" s="53">
        <f t="shared" si="138"/>
        <v>0</v>
      </c>
      <c r="AX297" s="53">
        <f t="shared" si="139"/>
        <v>0</v>
      </c>
      <c r="AY297" s="53">
        <f>+SUM(AM297:INDEX(AM297:AX297,1,Settings!$C$4))</f>
        <v>0</v>
      </c>
      <c r="AZ297" s="53">
        <f t="shared" si="140"/>
        <v>0</v>
      </c>
      <c r="BA297" s="53"/>
      <c r="BB297" s="53">
        <f t="shared" si="141"/>
        <v>0</v>
      </c>
      <c r="BC297" s="53">
        <f t="shared" si="142"/>
        <v>0</v>
      </c>
      <c r="BD297" s="53">
        <f t="shared" si="143"/>
        <v>0</v>
      </c>
      <c r="BE297" s="53">
        <f t="shared" si="144"/>
        <v>0</v>
      </c>
      <c r="BF297" s="53">
        <f t="shared" si="145"/>
        <v>0</v>
      </c>
      <c r="BG297" s="53">
        <f t="shared" si="146"/>
        <v>0</v>
      </c>
      <c r="BH297" s="53">
        <f t="shared" si="147"/>
        <v>0</v>
      </c>
      <c r="BI297" s="53">
        <f t="shared" si="148"/>
        <v>0</v>
      </c>
      <c r="BJ297" s="53">
        <f t="shared" si="149"/>
        <v>0</v>
      </c>
      <c r="BK297" s="53">
        <f t="shared" si="150"/>
        <v>0</v>
      </c>
      <c r="BL297" s="53">
        <f t="shared" si="151"/>
        <v>0</v>
      </c>
      <c r="BM297" s="53">
        <f t="shared" si="152"/>
        <v>0</v>
      </c>
      <c r="BN297" s="53">
        <f t="shared" si="153"/>
        <v>0</v>
      </c>
      <c r="BO297" s="53"/>
      <c r="BP297" s="53">
        <f t="shared" si="154"/>
        <v>0</v>
      </c>
      <c r="BQ297" s="53"/>
      <c r="BR297" s="53">
        <f t="shared" si="155"/>
        <v>0</v>
      </c>
    </row>
    <row r="298" spans="1:70" x14ac:dyDescent="0.2">
      <c r="A298" s="6">
        <v>3796</v>
      </c>
      <c r="B298" s="6" t="str">
        <f>+VLOOKUP(A298,masterfile!B:C,2,FALSE)</f>
        <v>Erhaltene Skonti 10,7% Vorsteuer</v>
      </c>
      <c r="D298" s="53">
        <f>+SUMIF('[1]2017'!$A:$A,$A298,'[1]2017'!$C:$C)-SUMIF('[1]2017'!$E:$E,$A298,'[1]2017'!$G:$G)</f>
        <v>0</v>
      </c>
      <c r="E298" s="53">
        <f>+SUMIF('[1]2018'!$A:$A,$A298,'[1]2018'!$C:$C)-SUMIF('[1]2018'!$E:$E,$A298,'[1]2018'!$G:$G)</f>
        <v>0</v>
      </c>
      <c r="F298" s="53">
        <f>+SUMIF('[1]2019'!$A:$A,$A298,'[1]2019'!$C:$C)-SUMIF('[1]2019'!$E:$E,$A298,'[1]2019'!$G:$G)</f>
        <v>0</v>
      </c>
      <c r="G298" s="53">
        <f>+SUMIF('[1]2020'!$A:$A,$A298,'[1]2020'!$C:$C)-SUMIF('[1]2020'!$E:$E,$A298,'[1]2020'!$G:$G)</f>
        <v>0</v>
      </c>
      <c r="H298" s="53"/>
      <c r="I298" s="53">
        <f>+(+SUMIF('[1]2021'!$A:$A,$A298,'[1]2021'!$C:$C)-SUMIF('[1]2021'!$E:$E,$A298,'[1]2021'!$G:$G))/12</f>
        <v>0</v>
      </c>
      <c r="J298" s="53">
        <f>+(+SUMIF('[1]2021'!$A:$A,$A298,'[1]2021'!$C:$C)-SUMIF('[1]2021'!$E:$E,$A298,'[1]2021'!$G:$G))/12</f>
        <v>0</v>
      </c>
      <c r="K298" s="53">
        <f>+(+SUMIF('[1]2021'!$A:$A,$A298,'[1]2021'!$C:$C)-SUMIF('[1]2021'!$E:$E,$A298,'[1]2021'!$G:$G))/12</f>
        <v>0</v>
      </c>
      <c r="L298" s="53">
        <f>+(+SUMIF('[1]2021'!$A:$A,$A298,'[1]2021'!$C:$C)-SUMIF('[1]2021'!$E:$E,$A298,'[1]2021'!$G:$G))/12</f>
        <v>0</v>
      </c>
      <c r="M298" s="53">
        <f>+(+SUMIF('[1]2021'!$A:$A,$A298,'[1]2021'!$C:$C)-SUMIF('[1]2021'!$E:$E,$A298,'[1]2021'!$G:$G))/12</f>
        <v>0</v>
      </c>
      <c r="N298" s="53">
        <f>+(+SUMIF('[1]2021'!$A:$A,$A298,'[1]2021'!$C:$C)-SUMIF('[1]2021'!$E:$E,$A298,'[1]2021'!$G:$G))/12</f>
        <v>0</v>
      </c>
      <c r="O298" s="53">
        <f>+(+SUMIF('[1]2021'!$A:$A,$A298,'[1]2021'!$C:$C)-SUMIF('[1]2021'!$E:$E,$A298,'[1]2021'!$G:$G))/12</f>
        <v>0</v>
      </c>
      <c r="P298" s="53">
        <f>+(+SUMIF('[1]2021'!$A:$A,$A298,'[1]2021'!$C:$C)-SUMIF('[1]2021'!$E:$E,$A298,'[1]2021'!$G:$G))/12</f>
        <v>0</v>
      </c>
      <c r="Q298" s="53">
        <f>+(+SUMIF('[1]2021'!$A:$A,$A298,'[1]2021'!$C:$C)-SUMIF('[1]2021'!$E:$E,$A298,'[1]2021'!$G:$G))/12</f>
        <v>0</v>
      </c>
      <c r="R298" s="53">
        <f>+(+SUMIF('[1]2021'!$A:$A,$A298,'[1]2021'!$C:$C)-SUMIF('[1]2021'!$E:$E,$A298,'[1]2021'!$G:$G))/12</f>
        <v>0</v>
      </c>
      <c r="S298" s="53">
        <f>+(+SUMIF('[1]2021'!$A:$A,$A298,'[1]2021'!$C:$C)-SUMIF('[1]2021'!$E:$E,$A298,'[1]2021'!$G:$G))/12</f>
        <v>0</v>
      </c>
      <c r="T298" s="53">
        <f>+(+SUMIF('[1]2021'!$A:$A,$A298,'[1]2021'!$C:$C)-SUMIF('[1]2021'!$E:$E,$A298,'[1]2021'!$G:$G))/12</f>
        <v>0</v>
      </c>
      <c r="U298" s="53">
        <f>+SUM(I298:INDEX(I298:T298,1,Settings!$C$4))</f>
        <v>0</v>
      </c>
      <c r="V298" s="53">
        <f t="shared" si="126"/>
        <v>0</v>
      </c>
      <c r="W298" s="53"/>
      <c r="X298" s="53">
        <f>+SUMIFS(postings!$T:$T,postings!$C:$C,'pl-data'!X$2,postings!$D:$D,'pl-data'!X$3,postings!$I:$I,'pl-data'!$A298)-SUMIFS(postings!$W:$W,postings!$C:$C,'pl-data'!X$2,postings!$D:$D,'pl-data'!X$3,postings!$M:$M,'pl-data'!$A298)</f>
        <v>0</v>
      </c>
      <c r="Y298" s="53">
        <f>+SUMIFS(postings!$T:$T,postings!$C:$C,'pl-data'!Y$2,postings!$D:$D,'pl-data'!Y$3,postings!$I:$I,'pl-data'!$A298)-SUMIFS(postings!$W:$W,postings!$C:$C,'pl-data'!Y$2,postings!$D:$D,'pl-data'!Y$3,postings!$M:$M,'pl-data'!$A298)</f>
        <v>0</v>
      </c>
      <c r="Z298" s="53">
        <f>+SUMIFS(postings!$T:$T,postings!$C:$C,'pl-data'!Z$2,postings!$D:$D,'pl-data'!Z$3,postings!$I:$I,'pl-data'!$A298)-SUMIFS(postings!$W:$W,postings!$C:$C,'pl-data'!Z$2,postings!$D:$D,'pl-data'!Z$3,postings!$M:$M,'pl-data'!$A298)</f>
        <v>0</v>
      </c>
      <c r="AA298" s="53">
        <f>+SUMIFS(postings!$T:$T,postings!$C:$C,'pl-data'!AA$2,postings!$D:$D,'pl-data'!AA$3,postings!$I:$I,'pl-data'!$A298)-SUMIFS(postings!$W:$W,postings!$C:$C,'pl-data'!AA$2,postings!$D:$D,'pl-data'!AA$3,postings!$M:$M,'pl-data'!$A298)</f>
        <v>0</v>
      </c>
      <c r="AB298" s="53">
        <f>+SUMIFS(postings!$T:$T,postings!$C:$C,'pl-data'!AB$2,postings!$D:$D,'pl-data'!AB$3,postings!$I:$I,'pl-data'!$A298)-SUMIFS(postings!$W:$W,postings!$C:$C,'pl-data'!AB$2,postings!$D:$D,'pl-data'!AB$3,postings!$M:$M,'pl-data'!$A298)</f>
        <v>0</v>
      </c>
      <c r="AC298" s="53">
        <f>+SUMIFS(postings!$T:$T,postings!$C:$C,'pl-data'!AC$2,postings!$D:$D,'pl-data'!AC$3,postings!$I:$I,'pl-data'!$A298)-SUMIFS(postings!$W:$W,postings!$C:$C,'pl-data'!AC$2,postings!$D:$D,'pl-data'!AC$3,postings!$M:$M,'pl-data'!$A298)</f>
        <v>0</v>
      </c>
      <c r="AD298" s="53">
        <f>+SUMIFS(postings!$T:$T,postings!$C:$C,'pl-data'!AD$2,postings!$D:$D,'pl-data'!AD$3,postings!$I:$I,'pl-data'!$A298)-SUMIFS(postings!$W:$W,postings!$C:$C,'pl-data'!AD$2,postings!$D:$D,'pl-data'!AD$3,postings!$M:$M,'pl-data'!$A298)</f>
        <v>0</v>
      </c>
      <c r="AE298" s="53">
        <f>+SUMIFS(postings!$T:$T,postings!$C:$C,'pl-data'!AE$2,postings!$D:$D,'pl-data'!AE$3,postings!$I:$I,'pl-data'!$A298)-SUMIFS(postings!$W:$W,postings!$C:$C,'pl-data'!AE$2,postings!$D:$D,'pl-data'!AE$3,postings!$M:$M,'pl-data'!$A298)</f>
        <v>0</v>
      </c>
      <c r="AF298" s="53">
        <f>+SUMIFS(postings!$T:$T,postings!$C:$C,'pl-data'!AF$2,postings!$D:$D,'pl-data'!AF$3,postings!$I:$I,'pl-data'!$A298)-SUMIFS(postings!$W:$W,postings!$C:$C,'pl-data'!AF$2,postings!$D:$D,'pl-data'!AF$3,postings!$M:$M,'pl-data'!$A298)</f>
        <v>0</v>
      </c>
      <c r="AG298" s="53">
        <f>+SUMIFS(postings!$T:$T,postings!$C:$C,'pl-data'!AG$2,postings!$D:$D,'pl-data'!AG$3,postings!$I:$I,'pl-data'!$A298)-SUMIFS(postings!$W:$W,postings!$C:$C,'pl-data'!AG$2,postings!$D:$D,'pl-data'!AG$3,postings!$M:$M,'pl-data'!$A298)</f>
        <v>0</v>
      </c>
      <c r="AH298" s="53">
        <f>+SUMIFS(postings!$T:$T,postings!$C:$C,'pl-data'!AH$2,postings!$D:$D,'pl-data'!AH$3,postings!$I:$I,'pl-data'!$A298)-SUMIFS(postings!$W:$W,postings!$C:$C,'pl-data'!AH$2,postings!$D:$D,'pl-data'!AH$3,postings!$M:$M,'pl-data'!$A298)</f>
        <v>0</v>
      </c>
      <c r="AI298" s="53">
        <f>+SUMIFS(postings!$T:$T,postings!$C:$C,'pl-data'!AI$2,postings!$D:$D,'pl-data'!AI$3,postings!$I:$I,'pl-data'!$A298)-SUMIFS(postings!$W:$W,postings!$C:$C,'pl-data'!AI$2,postings!$D:$D,'pl-data'!AI$3,postings!$M:$M,'pl-data'!$A298)</f>
        <v>0</v>
      </c>
      <c r="AJ298" s="53">
        <f>+SUM(X298:INDEX(X298:AI298,1,Settings!$C$4))</f>
        <v>0</v>
      </c>
      <c r="AK298" s="53">
        <f t="shared" si="127"/>
        <v>0</v>
      </c>
      <c r="AL298" s="53"/>
      <c r="AM298" s="53">
        <f t="shared" si="128"/>
        <v>0</v>
      </c>
      <c r="AN298" s="53">
        <f t="shared" si="129"/>
        <v>0</v>
      </c>
      <c r="AO298" s="53">
        <f t="shared" si="130"/>
        <v>0</v>
      </c>
      <c r="AP298" s="53">
        <f t="shared" si="131"/>
        <v>0</v>
      </c>
      <c r="AQ298" s="53">
        <f t="shared" si="132"/>
        <v>0</v>
      </c>
      <c r="AR298" s="53">
        <f t="shared" si="133"/>
        <v>0</v>
      </c>
      <c r="AS298" s="53">
        <f t="shared" si="134"/>
        <v>0</v>
      </c>
      <c r="AT298" s="53">
        <f t="shared" si="135"/>
        <v>0</v>
      </c>
      <c r="AU298" s="53">
        <f t="shared" si="136"/>
        <v>0</v>
      </c>
      <c r="AV298" s="53">
        <f t="shared" si="137"/>
        <v>0</v>
      </c>
      <c r="AW298" s="53">
        <f t="shared" si="138"/>
        <v>0</v>
      </c>
      <c r="AX298" s="53">
        <f t="shared" si="139"/>
        <v>0</v>
      </c>
      <c r="AY298" s="53">
        <f>+SUM(AM298:INDEX(AM298:AX298,1,Settings!$C$4))</f>
        <v>0</v>
      </c>
      <c r="AZ298" s="53">
        <f t="shared" si="140"/>
        <v>0</v>
      </c>
      <c r="BA298" s="53"/>
      <c r="BB298" s="53">
        <f t="shared" si="141"/>
        <v>0</v>
      </c>
      <c r="BC298" s="53">
        <f t="shared" si="142"/>
        <v>0</v>
      </c>
      <c r="BD298" s="53">
        <f t="shared" si="143"/>
        <v>0</v>
      </c>
      <c r="BE298" s="53">
        <f t="shared" si="144"/>
        <v>0</v>
      </c>
      <c r="BF298" s="53">
        <f t="shared" si="145"/>
        <v>0</v>
      </c>
      <c r="BG298" s="53">
        <f t="shared" si="146"/>
        <v>0</v>
      </c>
      <c r="BH298" s="53">
        <f t="shared" si="147"/>
        <v>0</v>
      </c>
      <c r="BI298" s="53">
        <f t="shared" si="148"/>
        <v>0</v>
      </c>
      <c r="BJ298" s="53">
        <f t="shared" si="149"/>
        <v>0</v>
      </c>
      <c r="BK298" s="53">
        <f t="shared" si="150"/>
        <v>0</v>
      </c>
      <c r="BL298" s="53">
        <f t="shared" si="151"/>
        <v>0</v>
      </c>
      <c r="BM298" s="53">
        <f t="shared" si="152"/>
        <v>0</v>
      </c>
      <c r="BN298" s="53">
        <f t="shared" si="153"/>
        <v>0</v>
      </c>
      <c r="BO298" s="53"/>
      <c r="BP298" s="53">
        <f t="shared" si="154"/>
        <v>0</v>
      </c>
      <c r="BQ298" s="53"/>
      <c r="BR298" s="53">
        <f t="shared" si="155"/>
        <v>0</v>
      </c>
    </row>
    <row r="299" spans="1:70" x14ac:dyDescent="0.2">
      <c r="A299" s="6">
        <v>3797</v>
      </c>
      <c r="B299" s="6" t="str">
        <f>+VLOOKUP(A299,masterfile!B:C,2,FALSE)</f>
        <v>Erhaltene Skonti 9,5% Vorsteuer</v>
      </c>
      <c r="D299" s="53">
        <f>+SUMIF('[1]2017'!$A:$A,$A299,'[1]2017'!$C:$C)-SUMIF('[1]2017'!$E:$E,$A299,'[1]2017'!$G:$G)</f>
        <v>0</v>
      </c>
      <c r="E299" s="53">
        <f>+SUMIF('[1]2018'!$A:$A,$A299,'[1]2018'!$C:$C)-SUMIF('[1]2018'!$E:$E,$A299,'[1]2018'!$G:$G)</f>
        <v>0</v>
      </c>
      <c r="F299" s="53">
        <f>+SUMIF('[1]2019'!$A:$A,$A299,'[1]2019'!$C:$C)-SUMIF('[1]2019'!$E:$E,$A299,'[1]2019'!$G:$G)</f>
        <v>0</v>
      </c>
      <c r="G299" s="53">
        <f>+SUMIF('[1]2020'!$A:$A,$A299,'[1]2020'!$C:$C)-SUMIF('[1]2020'!$E:$E,$A299,'[1]2020'!$G:$G)</f>
        <v>0</v>
      </c>
      <c r="H299" s="53"/>
      <c r="I299" s="53">
        <f>+(+SUMIF('[1]2021'!$A:$A,$A299,'[1]2021'!$C:$C)-SUMIF('[1]2021'!$E:$E,$A299,'[1]2021'!$G:$G))/12</f>
        <v>0</v>
      </c>
      <c r="J299" s="53">
        <f>+(+SUMIF('[1]2021'!$A:$A,$A299,'[1]2021'!$C:$C)-SUMIF('[1]2021'!$E:$E,$A299,'[1]2021'!$G:$G))/12</f>
        <v>0</v>
      </c>
      <c r="K299" s="53">
        <f>+(+SUMIF('[1]2021'!$A:$A,$A299,'[1]2021'!$C:$C)-SUMIF('[1]2021'!$E:$E,$A299,'[1]2021'!$G:$G))/12</f>
        <v>0</v>
      </c>
      <c r="L299" s="53">
        <f>+(+SUMIF('[1]2021'!$A:$A,$A299,'[1]2021'!$C:$C)-SUMIF('[1]2021'!$E:$E,$A299,'[1]2021'!$G:$G))/12</f>
        <v>0</v>
      </c>
      <c r="M299" s="53">
        <f>+(+SUMIF('[1]2021'!$A:$A,$A299,'[1]2021'!$C:$C)-SUMIF('[1]2021'!$E:$E,$A299,'[1]2021'!$G:$G))/12</f>
        <v>0</v>
      </c>
      <c r="N299" s="53">
        <f>+(+SUMIF('[1]2021'!$A:$A,$A299,'[1]2021'!$C:$C)-SUMIF('[1]2021'!$E:$E,$A299,'[1]2021'!$G:$G))/12</f>
        <v>0</v>
      </c>
      <c r="O299" s="53">
        <f>+(+SUMIF('[1]2021'!$A:$A,$A299,'[1]2021'!$C:$C)-SUMIF('[1]2021'!$E:$E,$A299,'[1]2021'!$G:$G))/12</f>
        <v>0</v>
      </c>
      <c r="P299" s="53">
        <f>+(+SUMIF('[1]2021'!$A:$A,$A299,'[1]2021'!$C:$C)-SUMIF('[1]2021'!$E:$E,$A299,'[1]2021'!$G:$G))/12</f>
        <v>0</v>
      </c>
      <c r="Q299" s="53">
        <f>+(+SUMIF('[1]2021'!$A:$A,$A299,'[1]2021'!$C:$C)-SUMIF('[1]2021'!$E:$E,$A299,'[1]2021'!$G:$G))/12</f>
        <v>0</v>
      </c>
      <c r="R299" s="53">
        <f>+(+SUMIF('[1]2021'!$A:$A,$A299,'[1]2021'!$C:$C)-SUMIF('[1]2021'!$E:$E,$A299,'[1]2021'!$G:$G))/12</f>
        <v>0</v>
      </c>
      <c r="S299" s="53">
        <f>+(+SUMIF('[1]2021'!$A:$A,$A299,'[1]2021'!$C:$C)-SUMIF('[1]2021'!$E:$E,$A299,'[1]2021'!$G:$G))/12</f>
        <v>0</v>
      </c>
      <c r="T299" s="53">
        <f>+(+SUMIF('[1]2021'!$A:$A,$A299,'[1]2021'!$C:$C)-SUMIF('[1]2021'!$E:$E,$A299,'[1]2021'!$G:$G))/12</f>
        <v>0</v>
      </c>
      <c r="U299" s="53">
        <f>+SUM(I299:INDEX(I299:T299,1,Settings!$C$4))</f>
        <v>0</v>
      </c>
      <c r="V299" s="53">
        <f t="shared" si="126"/>
        <v>0</v>
      </c>
      <c r="W299" s="53"/>
      <c r="X299" s="53">
        <f>+SUMIFS(postings!$T:$T,postings!$C:$C,'pl-data'!X$2,postings!$D:$D,'pl-data'!X$3,postings!$I:$I,'pl-data'!$A299)-SUMIFS(postings!$W:$W,postings!$C:$C,'pl-data'!X$2,postings!$D:$D,'pl-data'!X$3,postings!$M:$M,'pl-data'!$A299)</f>
        <v>0</v>
      </c>
      <c r="Y299" s="53">
        <f>+SUMIFS(postings!$T:$T,postings!$C:$C,'pl-data'!Y$2,postings!$D:$D,'pl-data'!Y$3,postings!$I:$I,'pl-data'!$A299)-SUMIFS(postings!$W:$W,postings!$C:$C,'pl-data'!Y$2,postings!$D:$D,'pl-data'!Y$3,postings!$M:$M,'pl-data'!$A299)</f>
        <v>0</v>
      </c>
      <c r="Z299" s="53">
        <f>+SUMIFS(postings!$T:$T,postings!$C:$C,'pl-data'!Z$2,postings!$D:$D,'pl-data'!Z$3,postings!$I:$I,'pl-data'!$A299)-SUMIFS(postings!$W:$W,postings!$C:$C,'pl-data'!Z$2,postings!$D:$D,'pl-data'!Z$3,postings!$M:$M,'pl-data'!$A299)</f>
        <v>0</v>
      </c>
      <c r="AA299" s="53">
        <f>+SUMIFS(postings!$T:$T,postings!$C:$C,'pl-data'!AA$2,postings!$D:$D,'pl-data'!AA$3,postings!$I:$I,'pl-data'!$A299)-SUMIFS(postings!$W:$W,postings!$C:$C,'pl-data'!AA$2,postings!$D:$D,'pl-data'!AA$3,postings!$M:$M,'pl-data'!$A299)</f>
        <v>0</v>
      </c>
      <c r="AB299" s="53">
        <f>+SUMIFS(postings!$T:$T,postings!$C:$C,'pl-data'!AB$2,postings!$D:$D,'pl-data'!AB$3,postings!$I:$I,'pl-data'!$A299)-SUMIFS(postings!$W:$W,postings!$C:$C,'pl-data'!AB$2,postings!$D:$D,'pl-data'!AB$3,postings!$M:$M,'pl-data'!$A299)</f>
        <v>0</v>
      </c>
      <c r="AC299" s="53">
        <f>+SUMIFS(postings!$T:$T,postings!$C:$C,'pl-data'!AC$2,postings!$D:$D,'pl-data'!AC$3,postings!$I:$I,'pl-data'!$A299)-SUMIFS(postings!$W:$W,postings!$C:$C,'pl-data'!AC$2,postings!$D:$D,'pl-data'!AC$3,postings!$M:$M,'pl-data'!$A299)</f>
        <v>0</v>
      </c>
      <c r="AD299" s="53">
        <f>+SUMIFS(postings!$T:$T,postings!$C:$C,'pl-data'!AD$2,postings!$D:$D,'pl-data'!AD$3,postings!$I:$I,'pl-data'!$A299)-SUMIFS(postings!$W:$W,postings!$C:$C,'pl-data'!AD$2,postings!$D:$D,'pl-data'!AD$3,postings!$M:$M,'pl-data'!$A299)</f>
        <v>0</v>
      </c>
      <c r="AE299" s="53">
        <f>+SUMIFS(postings!$T:$T,postings!$C:$C,'pl-data'!AE$2,postings!$D:$D,'pl-data'!AE$3,postings!$I:$I,'pl-data'!$A299)-SUMIFS(postings!$W:$W,postings!$C:$C,'pl-data'!AE$2,postings!$D:$D,'pl-data'!AE$3,postings!$M:$M,'pl-data'!$A299)</f>
        <v>0</v>
      </c>
      <c r="AF299" s="53">
        <f>+SUMIFS(postings!$T:$T,postings!$C:$C,'pl-data'!AF$2,postings!$D:$D,'pl-data'!AF$3,postings!$I:$I,'pl-data'!$A299)-SUMIFS(postings!$W:$W,postings!$C:$C,'pl-data'!AF$2,postings!$D:$D,'pl-data'!AF$3,postings!$M:$M,'pl-data'!$A299)</f>
        <v>0</v>
      </c>
      <c r="AG299" s="53">
        <f>+SUMIFS(postings!$T:$T,postings!$C:$C,'pl-data'!AG$2,postings!$D:$D,'pl-data'!AG$3,postings!$I:$I,'pl-data'!$A299)-SUMIFS(postings!$W:$W,postings!$C:$C,'pl-data'!AG$2,postings!$D:$D,'pl-data'!AG$3,postings!$M:$M,'pl-data'!$A299)</f>
        <v>0</v>
      </c>
      <c r="AH299" s="53">
        <f>+SUMIFS(postings!$T:$T,postings!$C:$C,'pl-data'!AH$2,postings!$D:$D,'pl-data'!AH$3,postings!$I:$I,'pl-data'!$A299)-SUMIFS(postings!$W:$W,postings!$C:$C,'pl-data'!AH$2,postings!$D:$D,'pl-data'!AH$3,postings!$M:$M,'pl-data'!$A299)</f>
        <v>0</v>
      </c>
      <c r="AI299" s="53">
        <f>+SUMIFS(postings!$T:$T,postings!$C:$C,'pl-data'!AI$2,postings!$D:$D,'pl-data'!AI$3,postings!$I:$I,'pl-data'!$A299)-SUMIFS(postings!$W:$W,postings!$C:$C,'pl-data'!AI$2,postings!$D:$D,'pl-data'!AI$3,postings!$M:$M,'pl-data'!$A299)</f>
        <v>0</v>
      </c>
      <c r="AJ299" s="53">
        <f>+SUM(X299:INDEX(X299:AI299,1,Settings!$C$4))</f>
        <v>0</v>
      </c>
      <c r="AK299" s="53">
        <f t="shared" si="127"/>
        <v>0</v>
      </c>
      <c r="AL299" s="53"/>
      <c r="AM299" s="53">
        <f t="shared" si="128"/>
        <v>0</v>
      </c>
      <c r="AN299" s="53">
        <f t="shared" si="129"/>
        <v>0</v>
      </c>
      <c r="AO299" s="53">
        <f t="shared" si="130"/>
        <v>0</v>
      </c>
      <c r="AP299" s="53">
        <f t="shared" si="131"/>
        <v>0</v>
      </c>
      <c r="AQ299" s="53">
        <f t="shared" si="132"/>
        <v>0</v>
      </c>
      <c r="AR299" s="53">
        <f t="shared" si="133"/>
        <v>0</v>
      </c>
      <c r="AS299" s="53">
        <f t="shared" si="134"/>
        <v>0</v>
      </c>
      <c r="AT299" s="53">
        <f t="shared" si="135"/>
        <v>0</v>
      </c>
      <c r="AU299" s="53">
        <f t="shared" si="136"/>
        <v>0</v>
      </c>
      <c r="AV299" s="53">
        <f t="shared" si="137"/>
        <v>0</v>
      </c>
      <c r="AW299" s="53">
        <f t="shared" si="138"/>
        <v>0</v>
      </c>
      <c r="AX299" s="53">
        <f t="shared" si="139"/>
        <v>0</v>
      </c>
      <c r="AY299" s="53">
        <f>+SUM(AM299:INDEX(AM299:AX299,1,Settings!$C$4))</f>
        <v>0</v>
      </c>
      <c r="AZ299" s="53">
        <f t="shared" si="140"/>
        <v>0</v>
      </c>
      <c r="BA299" s="53"/>
      <c r="BB299" s="53">
        <f t="shared" si="141"/>
        <v>0</v>
      </c>
      <c r="BC299" s="53">
        <f t="shared" si="142"/>
        <v>0</v>
      </c>
      <c r="BD299" s="53">
        <f t="shared" si="143"/>
        <v>0</v>
      </c>
      <c r="BE299" s="53">
        <f t="shared" si="144"/>
        <v>0</v>
      </c>
      <c r="BF299" s="53">
        <f t="shared" si="145"/>
        <v>0</v>
      </c>
      <c r="BG299" s="53">
        <f t="shared" si="146"/>
        <v>0</v>
      </c>
      <c r="BH299" s="53">
        <f t="shared" si="147"/>
        <v>0</v>
      </c>
      <c r="BI299" s="53">
        <f t="shared" si="148"/>
        <v>0</v>
      </c>
      <c r="BJ299" s="53">
        <f t="shared" si="149"/>
        <v>0</v>
      </c>
      <c r="BK299" s="53">
        <f t="shared" si="150"/>
        <v>0</v>
      </c>
      <c r="BL299" s="53">
        <f t="shared" si="151"/>
        <v>0</v>
      </c>
      <c r="BM299" s="53">
        <f t="shared" si="152"/>
        <v>0</v>
      </c>
      <c r="BN299" s="53">
        <f t="shared" si="153"/>
        <v>0</v>
      </c>
      <c r="BO299" s="53"/>
      <c r="BP299" s="53">
        <f t="shared" si="154"/>
        <v>0</v>
      </c>
      <c r="BQ299" s="53"/>
      <c r="BR299" s="53">
        <f t="shared" si="155"/>
        <v>0</v>
      </c>
    </row>
    <row r="300" spans="1:70" x14ac:dyDescent="0.2">
      <c r="A300" s="6">
        <v>3798</v>
      </c>
      <c r="B300" s="6" t="str">
        <f>+VLOOKUP(A300,masterfile!B:C,2,FALSE)</f>
        <v>Erhaltene Skonti RHB 5,5% Vorsteuer</v>
      </c>
      <c r="D300" s="53">
        <f>+SUMIF('[1]2017'!$A:$A,$A300,'[1]2017'!$C:$C)-SUMIF('[1]2017'!$E:$E,$A300,'[1]2017'!$G:$G)</f>
        <v>0</v>
      </c>
      <c r="E300" s="53">
        <f>+SUMIF('[1]2018'!$A:$A,$A300,'[1]2018'!$C:$C)-SUMIF('[1]2018'!$E:$E,$A300,'[1]2018'!$G:$G)</f>
        <v>0</v>
      </c>
      <c r="F300" s="53">
        <f>+SUMIF('[1]2019'!$A:$A,$A300,'[1]2019'!$C:$C)-SUMIF('[1]2019'!$E:$E,$A300,'[1]2019'!$G:$G)</f>
        <v>0</v>
      </c>
      <c r="G300" s="53">
        <f>+SUMIF('[1]2020'!$A:$A,$A300,'[1]2020'!$C:$C)-SUMIF('[1]2020'!$E:$E,$A300,'[1]2020'!$G:$G)</f>
        <v>0</v>
      </c>
      <c r="H300" s="53"/>
      <c r="I300" s="53">
        <f>+(+SUMIF('[1]2021'!$A:$A,$A300,'[1]2021'!$C:$C)-SUMIF('[1]2021'!$E:$E,$A300,'[1]2021'!$G:$G))/12</f>
        <v>0</v>
      </c>
      <c r="J300" s="53">
        <f>+(+SUMIF('[1]2021'!$A:$A,$A300,'[1]2021'!$C:$C)-SUMIF('[1]2021'!$E:$E,$A300,'[1]2021'!$G:$G))/12</f>
        <v>0</v>
      </c>
      <c r="K300" s="53">
        <f>+(+SUMIF('[1]2021'!$A:$A,$A300,'[1]2021'!$C:$C)-SUMIF('[1]2021'!$E:$E,$A300,'[1]2021'!$G:$G))/12</f>
        <v>0</v>
      </c>
      <c r="L300" s="53">
        <f>+(+SUMIF('[1]2021'!$A:$A,$A300,'[1]2021'!$C:$C)-SUMIF('[1]2021'!$E:$E,$A300,'[1]2021'!$G:$G))/12</f>
        <v>0</v>
      </c>
      <c r="M300" s="53">
        <f>+(+SUMIF('[1]2021'!$A:$A,$A300,'[1]2021'!$C:$C)-SUMIF('[1]2021'!$E:$E,$A300,'[1]2021'!$G:$G))/12</f>
        <v>0</v>
      </c>
      <c r="N300" s="53">
        <f>+(+SUMIF('[1]2021'!$A:$A,$A300,'[1]2021'!$C:$C)-SUMIF('[1]2021'!$E:$E,$A300,'[1]2021'!$G:$G))/12</f>
        <v>0</v>
      </c>
      <c r="O300" s="53">
        <f>+(+SUMIF('[1]2021'!$A:$A,$A300,'[1]2021'!$C:$C)-SUMIF('[1]2021'!$E:$E,$A300,'[1]2021'!$G:$G))/12</f>
        <v>0</v>
      </c>
      <c r="P300" s="53">
        <f>+(+SUMIF('[1]2021'!$A:$A,$A300,'[1]2021'!$C:$C)-SUMIF('[1]2021'!$E:$E,$A300,'[1]2021'!$G:$G))/12</f>
        <v>0</v>
      </c>
      <c r="Q300" s="53">
        <f>+(+SUMIF('[1]2021'!$A:$A,$A300,'[1]2021'!$C:$C)-SUMIF('[1]2021'!$E:$E,$A300,'[1]2021'!$G:$G))/12</f>
        <v>0</v>
      </c>
      <c r="R300" s="53">
        <f>+(+SUMIF('[1]2021'!$A:$A,$A300,'[1]2021'!$C:$C)-SUMIF('[1]2021'!$E:$E,$A300,'[1]2021'!$G:$G))/12</f>
        <v>0</v>
      </c>
      <c r="S300" s="53">
        <f>+(+SUMIF('[1]2021'!$A:$A,$A300,'[1]2021'!$C:$C)-SUMIF('[1]2021'!$E:$E,$A300,'[1]2021'!$G:$G))/12</f>
        <v>0</v>
      </c>
      <c r="T300" s="53">
        <f>+(+SUMIF('[1]2021'!$A:$A,$A300,'[1]2021'!$C:$C)-SUMIF('[1]2021'!$E:$E,$A300,'[1]2021'!$G:$G))/12</f>
        <v>0</v>
      </c>
      <c r="U300" s="53">
        <f>+SUM(I300:INDEX(I300:T300,1,Settings!$C$4))</f>
        <v>0</v>
      </c>
      <c r="V300" s="53">
        <f t="shared" si="126"/>
        <v>0</v>
      </c>
      <c r="W300" s="53"/>
      <c r="X300" s="53">
        <f>+SUMIFS(postings!$T:$T,postings!$C:$C,'pl-data'!X$2,postings!$D:$D,'pl-data'!X$3,postings!$I:$I,'pl-data'!$A300)-SUMIFS(postings!$W:$W,postings!$C:$C,'pl-data'!X$2,postings!$D:$D,'pl-data'!X$3,postings!$M:$M,'pl-data'!$A300)</f>
        <v>0</v>
      </c>
      <c r="Y300" s="53">
        <f>+SUMIFS(postings!$T:$T,postings!$C:$C,'pl-data'!Y$2,postings!$D:$D,'pl-data'!Y$3,postings!$I:$I,'pl-data'!$A300)-SUMIFS(postings!$W:$W,postings!$C:$C,'pl-data'!Y$2,postings!$D:$D,'pl-data'!Y$3,postings!$M:$M,'pl-data'!$A300)</f>
        <v>0</v>
      </c>
      <c r="Z300" s="53">
        <f>+SUMIFS(postings!$T:$T,postings!$C:$C,'pl-data'!Z$2,postings!$D:$D,'pl-data'!Z$3,postings!$I:$I,'pl-data'!$A300)-SUMIFS(postings!$W:$W,postings!$C:$C,'pl-data'!Z$2,postings!$D:$D,'pl-data'!Z$3,postings!$M:$M,'pl-data'!$A300)</f>
        <v>0</v>
      </c>
      <c r="AA300" s="53">
        <f>+SUMIFS(postings!$T:$T,postings!$C:$C,'pl-data'!AA$2,postings!$D:$D,'pl-data'!AA$3,postings!$I:$I,'pl-data'!$A300)-SUMIFS(postings!$W:$W,postings!$C:$C,'pl-data'!AA$2,postings!$D:$D,'pl-data'!AA$3,postings!$M:$M,'pl-data'!$A300)</f>
        <v>0</v>
      </c>
      <c r="AB300" s="53">
        <f>+SUMIFS(postings!$T:$T,postings!$C:$C,'pl-data'!AB$2,postings!$D:$D,'pl-data'!AB$3,postings!$I:$I,'pl-data'!$A300)-SUMIFS(postings!$W:$W,postings!$C:$C,'pl-data'!AB$2,postings!$D:$D,'pl-data'!AB$3,postings!$M:$M,'pl-data'!$A300)</f>
        <v>0</v>
      </c>
      <c r="AC300" s="53">
        <f>+SUMIFS(postings!$T:$T,postings!$C:$C,'pl-data'!AC$2,postings!$D:$D,'pl-data'!AC$3,postings!$I:$I,'pl-data'!$A300)-SUMIFS(postings!$W:$W,postings!$C:$C,'pl-data'!AC$2,postings!$D:$D,'pl-data'!AC$3,postings!$M:$M,'pl-data'!$A300)</f>
        <v>0</v>
      </c>
      <c r="AD300" s="53">
        <f>+SUMIFS(postings!$T:$T,postings!$C:$C,'pl-data'!AD$2,postings!$D:$D,'pl-data'!AD$3,postings!$I:$I,'pl-data'!$A300)-SUMIFS(postings!$W:$W,postings!$C:$C,'pl-data'!AD$2,postings!$D:$D,'pl-data'!AD$3,postings!$M:$M,'pl-data'!$A300)</f>
        <v>0</v>
      </c>
      <c r="AE300" s="53">
        <f>+SUMIFS(postings!$T:$T,postings!$C:$C,'pl-data'!AE$2,postings!$D:$D,'pl-data'!AE$3,postings!$I:$I,'pl-data'!$A300)-SUMIFS(postings!$W:$W,postings!$C:$C,'pl-data'!AE$2,postings!$D:$D,'pl-data'!AE$3,postings!$M:$M,'pl-data'!$A300)</f>
        <v>0</v>
      </c>
      <c r="AF300" s="53">
        <f>+SUMIFS(postings!$T:$T,postings!$C:$C,'pl-data'!AF$2,postings!$D:$D,'pl-data'!AF$3,postings!$I:$I,'pl-data'!$A300)-SUMIFS(postings!$W:$W,postings!$C:$C,'pl-data'!AF$2,postings!$D:$D,'pl-data'!AF$3,postings!$M:$M,'pl-data'!$A300)</f>
        <v>0</v>
      </c>
      <c r="AG300" s="53">
        <f>+SUMIFS(postings!$T:$T,postings!$C:$C,'pl-data'!AG$2,postings!$D:$D,'pl-data'!AG$3,postings!$I:$I,'pl-data'!$A300)-SUMIFS(postings!$W:$W,postings!$C:$C,'pl-data'!AG$2,postings!$D:$D,'pl-data'!AG$3,postings!$M:$M,'pl-data'!$A300)</f>
        <v>0</v>
      </c>
      <c r="AH300" s="53">
        <f>+SUMIFS(postings!$T:$T,postings!$C:$C,'pl-data'!AH$2,postings!$D:$D,'pl-data'!AH$3,postings!$I:$I,'pl-data'!$A300)-SUMIFS(postings!$W:$W,postings!$C:$C,'pl-data'!AH$2,postings!$D:$D,'pl-data'!AH$3,postings!$M:$M,'pl-data'!$A300)</f>
        <v>0</v>
      </c>
      <c r="AI300" s="53">
        <f>+SUMIFS(postings!$T:$T,postings!$C:$C,'pl-data'!AI$2,postings!$D:$D,'pl-data'!AI$3,postings!$I:$I,'pl-data'!$A300)-SUMIFS(postings!$W:$W,postings!$C:$C,'pl-data'!AI$2,postings!$D:$D,'pl-data'!AI$3,postings!$M:$M,'pl-data'!$A300)</f>
        <v>0</v>
      </c>
      <c r="AJ300" s="53">
        <f>+SUM(X300:INDEX(X300:AI300,1,Settings!$C$4))</f>
        <v>0</v>
      </c>
      <c r="AK300" s="53">
        <f t="shared" si="127"/>
        <v>0</v>
      </c>
      <c r="AL300" s="53"/>
      <c r="AM300" s="53">
        <f t="shared" si="128"/>
        <v>0</v>
      </c>
      <c r="AN300" s="53">
        <f t="shared" si="129"/>
        <v>0</v>
      </c>
      <c r="AO300" s="53">
        <f t="shared" si="130"/>
        <v>0</v>
      </c>
      <c r="AP300" s="53">
        <f t="shared" si="131"/>
        <v>0</v>
      </c>
      <c r="AQ300" s="53">
        <f t="shared" si="132"/>
        <v>0</v>
      </c>
      <c r="AR300" s="53">
        <f t="shared" si="133"/>
        <v>0</v>
      </c>
      <c r="AS300" s="53">
        <f t="shared" si="134"/>
        <v>0</v>
      </c>
      <c r="AT300" s="53">
        <f t="shared" si="135"/>
        <v>0</v>
      </c>
      <c r="AU300" s="53">
        <f t="shared" si="136"/>
        <v>0</v>
      </c>
      <c r="AV300" s="53">
        <f t="shared" si="137"/>
        <v>0</v>
      </c>
      <c r="AW300" s="53">
        <f t="shared" si="138"/>
        <v>0</v>
      </c>
      <c r="AX300" s="53">
        <f t="shared" si="139"/>
        <v>0</v>
      </c>
      <c r="AY300" s="53">
        <f>+SUM(AM300:INDEX(AM300:AX300,1,Settings!$C$4))</f>
        <v>0</v>
      </c>
      <c r="AZ300" s="53">
        <f t="shared" si="140"/>
        <v>0</v>
      </c>
      <c r="BA300" s="53"/>
      <c r="BB300" s="53">
        <f t="shared" si="141"/>
        <v>0</v>
      </c>
      <c r="BC300" s="53">
        <f t="shared" si="142"/>
        <v>0</v>
      </c>
      <c r="BD300" s="53">
        <f t="shared" si="143"/>
        <v>0</v>
      </c>
      <c r="BE300" s="53">
        <f t="shared" si="144"/>
        <v>0</v>
      </c>
      <c r="BF300" s="53">
        <f t="shared" si="145"/>
        <v>0</v>
      </c>
      <c r="BG300" s="53">
        <f t="shared" si="146"/>
        <v>0</v>
      </c>
      <c r="BH300" s="53">
        <f t="shared" si="147"/>
        <v>0</v>
      </c>
      <c r="BI300" s="53">
        <f t="shared" si="148"/>
        <v>0</v>
      </c>
      <c r="BJ300" s="53">
        <f t="shared" si="149"/>
        <v>0</v>
      </c>
      <c r="BK300" s="53">
        <f t="shared" si="150"/>
        <v>0</v>
      </c>
      <c r="BL300" s="53">
        <f t="shared" si="151"/>
        <v>0</v>
      </c>
      <c r="BM300" s="53">
        <f t="shared" si="152"/>
        <v>0</v>
      </c>
      <c r="BN300" s="53">
        <f t="shared" si="153"/>
        <v>0</v>
      </c>
      <c r="BO300" s="53"/>
      <c r="BP300" s="53">
        <f t="shared" si="154"/>
        <v>0</v>
      </c>
      <c r="BQ300" s="53"/>
      <c r="BR300" s="53">
        <f t="shared" si="155"/>
        <v>0</v>
      </c>
    </row>
    <row r="301" spans="1:70" x14ac:dyDescent="0.2">
      <c r="A301" s="6">
        <v>3800</v>
      </c>
      <c r="B301" s="6" t="str">
        <f>+VLOOKUP(A301,masterfile!B:C,2,FALSE)</f>
        <v>Bezugsnebenkosten</v>
      </c>
      <c r="D301" s="53">
        <f>+SUMIF('[1]2017'!$A:$A,$A301,'[1]2017'!$C:$C)-SUMIF('[1]2017'!$E:$E,$A301,'[1]2017'!$G:$G)</f>
        <v>0</v>
      </c>
      <c r="E301" s="53">
        <f>+SUMIF('[1]2018'!$A:$A,$A301,'[1]2018'!$C:$C)-SUMIF('[1]2018'!$E:$E,$A301,'[1]2018'!$G:$G)</f>
        <v>0</v>
      </c>
      <c r="F301" s="53">
        <f>+SUMIF('[1]2019'!$A:$A,$A301,'[1]2019'!$C:$C)-SUMIF('[1]2019'!$E:$E,$A301,'[1]2019'!$G:$G)</f>
        <v>0</v>
      </c>
      <c r="G301" s="53">
        <f>+SUMIF('[1]2020'!$A:$A,$A301,'[1]2020'!$C:$C)-SUMIF('[1]2020'!$E:$E,$A301,'[1]2020'!$G:$G)</f>
        <v>0</v>
      </c>
      <c r="H301" s="53"/>
      <c r="I301" s="53">
        <f>+(+SUMIF('[1]2021'!$A:$A,$A301,'[1]2021'!$C:$C)-SUMIF('[1]2021'!$E:$E,$A301,'[1]2021'!$G:$G))/12</f>
        <v>0</v>
      </c>
      <c r="J301" s="53">
        <f>+(+SUMIF('[1]2021'!$A:$A,$A301,'[1]2021'!$C:$C)-SUMIF('[1]2021'!$E:$E,$A301,'[1]2021'!$G:$G))/12</f>
        <v>0</v>
      </c>
      <c r="K301" s="53">
        <f>+(+SUMIF('[1]2021'!$A:$A,$A301,'[1]2021'!$C:$C)-SUMIF('[1]2021'!$E:$E,$A301,'[1]2021'!$G:$G))/12</f>
        <v>0</v>
      </c>
      <c r="L301" s="53">
        <f>+(+SUMIF('[1]2021'!$A:$A,$A301,'[1]2021'!$C:$C)-SUMIF('[1]2021'!$E:$E,$A301,'[1]2021'!$G:$G))/12</f>
        <v>0</v>
      </c>
      <c r="M301" s="53">
        <f>+(+SUMIF('[1]2021'!$A:$A,$A301,'[1]2021'!$C:$C)-SUMIF('[1]2021'!$E:$E,$A301,'[1]2021'!$G:$G))/12</f>
        <v>0</v>
      </c>
      <c r="N301" s="53">
        <f>+(+SUMIF('[1]2021'!$A:$A,$A301,'[1]2021'!$C:$C)-SUMIF('[1]2021'!$E:$E,$A301,'[1]2021'!$G:$G))/12</f>
        <v>0</v>
      </c>
      <c r="O301" s="53">
        <f>+(+SUMIF('[1]2021'!$A:$A,$A301,'[1]2021'!$C:$C)-SUMIF('[1]2021'!$E:$E,$A301,'[1]2021'!$G:$G))/12</f>
        <v>0</v>
      </c>
      <c r="P301" s="53">
        <f>+(+SUMIF('[1]2021'!$A:$A,$A301,'[1]2021'!$C:$C)-SUMIF('[1]2021'!$E:$E,$A301,'[1]2021'!$G:$G))/12</f>
        <v>0</v>
      </c>
      <c r="Q301" s="53">
        <f>+(+SUMIF('[1]2021'!$A:$A,$A301,'[1]2021'!$C:$C)-SUMIF('[1]2021'!$E:$E,$A301,'[1]2021'!$G:$G))/12</f>
        <v>0</v>
      </c>
      <c r="R301" s="53">
        <f>+(+SUMIF('[1]2021'!$A:$A,$A301,'[1]2021'!$C:$C)-SUMIF('[1]2021'!$E:$E,$A301,'[1]2021'!$G:$G))/12</f>
        <v>0</v>
      </c>
      <c r="S301" s="53">
        <f>+(+SUMIF('[1]2021'!$A:$A,$A301,'[1]2021'!$C:$C)-SUMIF('[1]2021'!$E:$E,$A301,'[1]2021'!$G:$G))/12</f>
        <v>0</v>
      </c>
      <c r="T301" s="53">
        <f>+(+SUMIF('[1]2021'!$A:$A,$A301,'[1]2021'!$C:$C)-SUMIF('[1]2021'!$E:$E,$A301,'[1]2021'!$G:$G))/12</f>
        <v>0</v>
      </c>
      <c r="U301" s="53">
        <f>+SUM(I301:INDEX(I301:T301,1,Settings!$C$4))</f>
        <v>0</v>
      </c>
      <c r="V301" s="53">
        <f t="shared" si="126"/>
        <v>0</v>
      </c>
      <c r="W301" s="53"/>
      <c r="X301" s="53">
        <f>+SUMIFS(postings!$T:$T,postings!$C:$C,'pl-data'!X$2,postings!$D:$D,'pl-data'!X$3,postings!$I:$I,'pl-data'!$A301)-SUMIFS(postings!$W:$W,postings!$C:$C,'pl-data'!X$2,postings!$D:$D,'pl-data'!X$3,postings!$M:$M,'pl-data'!$A301)</f>
        <v>0</v>
      </c>
      <c r="Y301" s="53">
        <f>+SUMIFS(postings!$T:$T,postings!$C:$C,'pl-data'!Y$2,postings!$D:$D,'pl-data'!Y$3,postings!$I:$I,'pl-data'!$A301)-SUMIFS(postings!$W:$W,postings!$C:$C,'pl-data'!Y$2,postings!$D:$D,'pl-data'!Y$3,postings!$M:$M,'pl-data'!$A301)</f>
        <v>0</v>
      </c>
      <c r="Z301" s="53">
        <f>+SUMIFS(postings!$T:$T,postings!$C:$C,'pl-data'!Z$2,postings!$D:$D,'pl-data'!Z$3,postings!$I:$I,'pl-data'!$A301)-SUMIFS(postings!$W:$W,postings!$C:$C,'pl-data'!Z$2,postings!$D:$D,'pl-data'!Z$3,postings!$M:$M,'pl-data'!$A301)</f>
        <v>0</v>
      </c>
      <c r="AA301" s="53">
        <f>+SUMIFS(postings!$T:$T,postings!$C:$C,'pl-data'!AA$2,postings!$D:$D,'pl-data'!AA$3,postings!$I:$I,'pl-data'!$A301)-SUMIFS(postings!$W:$W,postings!$C:$C,'pl-data'!AA$2,postings!$D:$D,'pl-data'!AA$3,postings!$M:$M,'pl-data'!$A301)</f>
        <v>0</v>
      </c>
      <c r="AB301" s="53">
        <f>+SUMIFS(postings!$T:$T,postings!$C:$C,'pl-data'!AB$2,postings!$D:$D,'pl-data'!AB$3,postings!$I:$I,'pl-data'!$A301)-SUMIFS(postings!$W:$W,postings!$C:$C,'pl-data'!AB$2,postings!$D:$D,'pl-data'!AB$3,postings!$M:$M,'pl-data'!$A301)</f>
        <v>0</v>
      </c>
      <c r="AC301" s="53">
        <f>+SUMIFS(postings!$T:$T,postings!$C:$C,'pl-data'!AC$2,postings!$D:$D,'pl-data'!AC$3,postings!$I:$I,'pl-data'!$A301)-SUMIFS(postings!$W:$W,postings!$C:$C,'pl-data'!AC$2,postings!$D:$D,'pl-data'!AC$3,postings!$M:$M,'pl-data'!$A301)</f>
        <v>0</v>
      </c>
      <c r="AD301" s="53">
        <f>+SUMIFS(postings!$T:$T,postings!$C:$C,'pl-data'!AD$2,postings!$D:$D,'pl-data'!AD$3,postings!$I:$I,'pl-data'!$A301)-SUMIFS(postings!$W:$W,postings!$C:$C,'pl-data'!AD$2,postings!$D:$D,'pl-data'!AD$3,postings!$M:$M,'pl-data'!$A301)</f>
        <v>0</v>
      </c>
      <c r="AE301" s="53">
        <f>+SUMIFS(postings!$T:$T,postings!$C:$C,'pl-data'!AE$2,postings!$D:$D,'pl-data'!AE$3,postings!$I:$I,'pl-data'!$A301)-SUMIFS(postings!$W:$W,postings!$C:$C,'pl-data'!AE$2,postings!$D:$D,'pl-data'!AE$3,postings!$M:$M,'pl-data'!$A301)</f>
        <v>0</v>
      </c>
      <c r="AF301" s="53">
        <f>+SUMIFS(postings!$T:$T,postings!$C:$C,'pl-data'!AF$2,postings!$D:$D,'pl-data'!AF$3,postings!$I:$I,'pl-data'!$A301)-SUMIFS(postings!$W:$W,postings!$C:$C,'pl-data'!AF$2,postings!$D:$D,'pl-data'!AF$3,postings!$M:$M,'pl-data'!$A301)</f>
        <v>0</v>
      </c>
      <c r="AG301" s="53">
        <f>+SUMIFS(postings!$T:$T,postings!$C:$C,'pl-data'!AG$2,postings!$D:$D,'pl-data'!AG$3,postings!$I:$I,'pl-data'!$A301)-SUMIFS(postings!$W:$W,postings!$C:$C,'pl-data'!AG$2,postings!$D:$D,'pl-data'!AG$3,postings!$M:$M,'pl-data'!$A301)</f>
        <v>0</v>
      </c>
      <c r="AH301" s="53">
        <f>+SUMIFS(postings!$T:$T,postings!$C:$C,'pl-data'!AH$2,postings!$D:$D,'pl-data'!AH$3,postings!$I:$I,'pl-data'!$A301)-SUMIFS(postings!$W:$W,postings!$C:$C,'pl-data'!AH$2,postings!$D:$D,'pl-data'!AH$3,postings!$M:$M,'pl-data'!$A301)</f>
        <v>0</v>
      </c>
      <c r="AI301" s="53">
        <f>+SUMIFS(postings!$T:$T,postings!$C:$C,'pl-data'!AI$2,postings!$D:$D,'pl-data'!AI$3,postings!$I:$I,'pl-data'!$A301)-SUMIFS(postings!$W:$W,postings!$C:$C,'pl-data'!AI$2,postings!$D:$D,'pl-data'!AI$3,postings!$M:$M,'pl-data'!$A301)</f>
        <v>0</v>
      </c>
      <c r="AJ301" s="53">
        <f>+SUM(X301:INDEX(X301:AI301,1,Settings!$C$4))</f>
        <v>0</v>
      </c>
      <c r="AK301" s="53">
        <f t="shared" si="127"/>
        <v>0</v>
      </c>
      <c r="AL301" s="53"/>
      <c r="AM301" s="53">
        <f t="shared" si="128"/>
        <v>0</v>
      </c>
      <c r="AN301" s="53">
        <f t="shared" si="129"/>
        <v>0</v>
      </c>
      <c r="AO301" s="53">
        <f t="shared" si="130"/>
        <v>0</v>
      </c>
      <c r="AP301" s="53">
        <f t="shared" si="131"/>
        <v>0</v>
      </c>
      <c r="AQ301" s="53">
        <f t="shared" si="132"/>
        <v>0</v>
      </c>
      <c r="AR301" s="53">
        <f t="shared" si="133"/>
        <v>0</v>
      </c>
      <c r="AS301" s="53">
        <f t="shared" si="134"/>
        <v>0</v>
      </c>
      <c r="AT301" s="53">
        <f t="shared" si="135"/>
        <v>0</v>
      </c>
      <c r="AU301" s="53">
        <f t="shared" si="136"/>
        <v>0</v>
      </c>
      <c r="AV301" s="53">
        <f t="shared" si="137"/>
        <v>0</v>
      </c>
      <c r="AW301" s="53">
        <f t="shared" si="138"/>
        <v>0</v>
      </c>
      <c r="AX301" s="53">
        <f t="shared" si="139"/>
        <v>0</v>
      </c>
      <c r="AY301" s="53">
        <f>+SUM(AM301:INDEX(AM301:AX301,1,Settings!$C$4))</f>
        <v>0</v>
      </c>
      <c r="AZ301" s="53">
        <f t="shared" si="140"/>
        <v>0</v>
      </c>
      <c r="BA301" s="53"/>
      <c r="BB301" s="53">
        <f t="shared" si="141"/>
        <v>0</v>
      </c>
      <c r="BC301" s="53">
        <f t="shared" si="142"/>
        <v>0</v>
      </c>
      <c r="BD301" s="53">
        <f t="shared" si="143"/>
        <v>0</v>
      </c>
      <c r="BE301" s="53">
        <f t="shared" si="144"/>
        <v>0</v>
      </c>
      <c r="BF301" s="53">
        <f t="shared" si="145"/>
        <v>0</v>
      </c>
      <c r="BG301" s="53">
        <f t="shared" si="146"/>
        <v>0</v>
      </c>
      <c r="BH301" s="53">
        <f t="shared" si="147"/>
        <v>0</v>
      </c>
      <c r="BI301" s="53">
        <f t="shared" si="148"/>
        <v>0</v>
      </c>
      <c r="BJ301" s="53">
        <f t="shared" si="149"/>
        <v>0</v>
      </c>
      <c r="BK301" s="53">
        <f t="shared" si="150"/>
        <v>0</v>
      </c>
      <c r="BL301" s="53">
        <f t="shared" si="151"/>
        <v>0</v>
      </c>
      <c r="BM301" s="53">
        <f t="shared" si="152"/>
        <v>0</v>
      </c>
      <c r="BN301" s="53">
        <f t="shared" si="153"/>
        <v>0</v>
      </c>
      <c r="BO301" s="53"/>
      <c r="BP301" s="53">
        <f t="shared" si="154"/>
        <v>0</v>
      </c>
      <c r="BQ301" s="53"/>
      <c r="BR301" s="53">
        <f t="shared" si="155"/>
        <v>0</v>
      </c>
    </row>
    <row r="302" spans="1:70" x14ac:dyDescent="0.2">
      <c r="A302" s="6">
        <v>3830</v>
      </c>
      <c r="B302" s="6" t="str">
        <f>+VLOOKUP(A302,masterfile!B:C,2,FALSE)</f>
        <v>Leergut</v>
      </c>
      <c r="D302" s="53">
        <f>+SUMIF('[1]2017'!$A:$A,$A302,'[1]2017'!$C:$C)-SUMIF('[1]2017'!$E:$E,$A302,'[1]2017'!$G:$G)</f>
        <v>0</v>
      </c>
      <c r="E302" s="53">
        <f>+SUMIF('[1]2018'!$A:$A,$A302,'[1]2018'!$C:$C)-SUMIF('[1]2018'!$E:$E,$A302,'[1]2018'!$G:$G)</f>
        <v>0</v>
      </c>
      <c r="F302" s="53">
        <f>+SUMIF('[1]2019'!$A:$A,$A302,'[1]2019'!$C:$C)-SUMIF('[1]2019'!$E:$E,$A302,'[1]2019'!$G:$G)</f>
        <v>0</v>
      </c>
      <c r="G302" s="53">
        <f>+SUMIF('[1]2020'!$A:$A,$A302,'[1]2020'!$C:$C)-SUMIF('[1]2020'!$E:$E,$A302,'[1]2020'!$G:$G)</f>
        <v>0</v>
      </c>
      <c r="H302" s="53"/>
      <c r="I302" s="53">
        <f>+(+SUMIF('[1]2021'!$A:$A,$A302,'[1]2021'!$C:$C)-SUMIF('[1]2021'!$E:$E,$A302,'[1]2021'!$G:$G))/12</f>
        <v>0</v>
      </c>
      <c r="J302" s="53">
        <f>+(+SUMIF('[1]2021'!$A:$A,$A302,'[1]2021'!$C:$C)-SUMIF('[1]2021'!$E:$E,$A302,'[1]2021'!$G:$G))/12</f>
        <v>0</v>
      </c>
      <c r="K302" s="53">
        <f>+(+SUMIF('[1]2021'!$A:$A,$A302,'[1]2021'!$C:$C)-SUMIF('[1]2021'!$E:$E,$A302,'[1]2021'!$G:$G))/12</f>
        <v>0</v>
      </c>
      <c r="L302" s="53">
        <f>+(+SUMIF('[1]2021'!$A:$A,$A302,'[1]2021'!$C:$C)-SUMIF('[1]2021'!$E:$E,$A302,'[1]2021'!$G:$G))/12</f>
        <v>0</v>
      </c>
      <c r="M302" s="53">
        <f>+(+SUMIF('[1]2021'!$A:$A,$A302,'[1]2021'!$C:$C)-SUMIF('[1]2021'!$E:$E,$A302,'[1]2021'!$G:$G))/12</f>
        <v>0</v>
      </c>
      <c r="N302" s="53">
        <f>+(+SUMIF('[1]2021'!$A:$A,$A302,'[1]2021'!$C:$C)-SUMIF('[1]2021'!$E:$E,$A302,'[1]2021'!$G:$G))/12</f>
        <v>0</v>
      </c>
      <c r="O302" s="53">
        <f>+(+SUMIF('[1]2021'!$A:$A,$A302,'[1]2021'!$C:$C)-SUMIF('[1]2021'!$E:$E,$A302,'[1]2021'!$G:$G))/12</f>
        <v>0</v>
      </c>
      <c r="P302" s="53">
        <f>+(+SUMIF('[1]2021'!$A:$A,$A302,'[1]2021'!$C:$C)-SUMIF('[1]2021'!$E:$E,$A302,'[1]2021'!$G:$G))/12</f>
        <v>0</v>
      </c>
      <c r="Q302" s="53">
        <f>+(+SUMIF('[1]2021'!$A:$A,$A302,'[1]2021'!$C:$C)-SUMIF('[1]2021'!$E:$E,$A302,'[1]2021'!$G:$G))/12</f>
        <v>0</v>
      </c>
      <c r="R302" s="53">
        <f>+(+SUMIF('[1]2021'!$A:$A,$A302,'[1]2021'!$C:$C)-SUMIF('[1]2021'!$E:$E,$A302,'[1]2021'!$G:$G))/12</f>
        <v>0</v>
      </c>
      <c r="S302" s="53">
        <f>+(+SUMIF('[1]2021'!$A:$A,$A302,'[1]2021'!$C:$C)-SUMIF('[1]2021'!$E:$E,$A302,'[1]2021'!$G:$G))/12</f>
        <v>0</v>
      </c>
      <c r="T302" s="53">
        <f>+(+SUMIF('[1]2021'!$A:$A,$A302,'[1]2021'!$C:$C)-SUMIF('[1]2021'!$E:$E,$A302,'[1]2021'!$G:$G))/12</f>
        <v>0</v>
      </c>
      <c r="U302" s="53">
        <f>+SUM(I302:INDEX(I302:T302,1,Settings!$C$4))</f>
        <v>0</v>
      </c>
      <c r="V302" s="53">
        <f t="shared" si="126"/>
        <v>0</v>
      </c>
      <c r="W302" s="53"/>
      <c r="X302" s="53">
        <f>+SUMIFS(postings!$T:$T,postings!$C:$C,'pl-data'!X$2,postings!$D:$D,'pl-data'!X$3,postings!$I:$I,'pl-data'!$A302)-SUMIFS(postings!$W:$W,postings!$C:$C,'pl-data'!X$2,postings!$D:$D,'pl-data'!X$3,postings!$M:$M,'pl-data'!$A302)</f>
        <v>0</v>
      </c>
      <c r="Y302" s="53">
        <f>+SUMIFS(postings!$T:$T,postings!$C:$C,'pl-data'!Y$2,postings!$D:$D,'pl-data'!Y$3,postings!$I:$I,'pl-data'!$A302)-SUMIFS(postings!$W:$W,postings!$C:$C,'pl-data'!Y$2,postings!$D:$D,'pl-data'!Y$3,postings!$M:$M,'pl-data'!$A302)</f>
        <v>0</v>
      </c>
      <c r="Z302" s="53">
        <f>+SUMIFS(postings!$T:$T,postings!$C:$C,'pl-data'!Z$2,postings!$D:$D,'pl-data'!Z$3,postings!$I:$I,'pl-data'!$A302)-SUMIFS(postings!$W:$W,postings!$C:$C,'pl-data'!Z$2,postings!$D:$D,'pl-data'!Z$3,postings!$M:$M,'pl-data'!$A302)</f>
        <v>0</v>
      </c>
      <c r="AA302" s="53">
        <f>+SUMIFS(postings!$T:$T,postings!$C:$C,'pl-data'!AA$2,postings!$D:$D,'pl-data'!AA$3,postings!$I:$I,'pl-data'!$A302)-SUMIFS(postings!$W:$W,postings!$C:$C,'pl-data'!AA$2,postings!$D:$D,'pl-data'!AA$3,postings!$M:$M,'pl-data'!$A302)</f>
        <v>0</v>
      </c>
      <c r="AB302" s="53">
        <f>+SUMIFS(postings!$T:$T,postings!$C:$C,'pl-data'!AB$2,postings!$D:$D,'pl-data'!AB$3,postings!$I:$I,'pl-data'!$A302)-SUMIFS(postings!$W:$W,postings!$C:$C,'pl-data'!AB$2,postings!$D:$D,'pl-data'!AB$3,postings!$M:$M,'pl-data'!$A302)</f>
        <v>0</v>
      </c>
      <c r="AC302" s="53">
        <f>+SUMIFS(postings!$T:$T,postings!$C:$C,'pl-data'!AC$2,postings!$D:$D,'pl-data'!AC$3,postings!$I:$I,'pl-data'!$A302)-SUMIFS(postings!$W:$W,postings!$C:$C,'pl-data'!AC$2,postings!$D:$D,'pl-data'!AC$3,postings!$M:$M,'pl-data'!$A302)</f>
        <v>0</v>
      </c>
      <c r="AD302" s="53">
        <f>+SUMIFS(postings!$T:$T,postings!$C:$C,'pl-data'!AD$2,postings!$D:$D,'pl-data'!AD$3,postings!$I:$I,'pl-data'!$A302)-SUMIFS(postings!$W:$W,postings!$C:$C,'pl-data'!AD$2,postings!$D:$D,'pl-data'!AD$3,postings!$M:$M,'pl-data'!$A302)</f>
        <v>0</v>
      </c>
      <c r="AE302" s="53">
        <f>+SUMIFS(postings!$T:$T,postings!$C:$C,'pl-data'!AE$2,postings!$D:$D,'pl-data'!AE$3,postings!$I:$I,'pl-data'!$A302)-SUMIFS(postings!$W:$W,postings!$C:$C,'pl-data'!AE$2,postings!$D:$D,'pl-data'!AE$3,postings!$M:$M,'pl-data'!$A302)</f>
        <v>0</v>
      </c>
      <c r="AF302" s="53">
        <f>+SUMIFS(postings!$T:$T,postings!$C:$C,'pl-data'!AF$2,postings!$D:$D,'pl-data'!AF$3,postings!$I:$I,'pl-data'!$A302)-SUMIFS(postings!$W:$W,postings!$C:$C,'pl-data'!AF$2,postings!$D:$D,'pl-data'!AF$3,postings!$M:$M,'pl-data'!$A302)</f>
        <v>0</v>
      </c>
      <c r="AG302" s="53">
        <f>+SUMIFS(postings!$T:$T,postings!$C:$C,'pl-data'!AG$2,postings!$D:$D,'pl-data'!AG$3,postings!$I:$I,'pl-data'!$A302)-SUMIFS(postings!$W:$W,postings!$C:$C,'pl-data'!AG$2,postings!$D:$D,'pl-data'!AG$3,postings!$M:$M,'pl-data'!$A302)</f>
        <v>0</v>
      </c>
      <c r="AH302" s="53">
        <f>+SUMIFS(postings!$T:$T,postings!$C:$C,'pl-data'!AH$2,postings!$D:$D,'pl-data'!AH$3,postings!$I:$I,'pl-data'!$A302)-SUMIFS(postings!$W:$W,postings!$C:$C,'pl-data'!AH$2,postings!$D:$D,'pl-data'!AH$3,postings!$M:$M,'pl-data'!$A302)</f>
        <v>0</v>
      </c>
      <c r="AI302" s="53">
        <f>+SUMIFS(postings!$T:$T,postings!$C:$C,'pl-data'!AI$2,postings!$D:$D,'pl-data'!AI$3,postings!$I:$I,'pl-data'!$A302)-SUMIFS(postings!$W:$W,postings!$C:$C,'pl-data'!AI$2,postings!$D:$D,'pl-data'!AI$3,postings!$M:$M,'pl-data'!$A302)</f>
        <v>0</v>
      </c>
      <c r="AJ302" s="53">
        <f>+SUM(X302:INDEX(X302:AI302,1,Settings!$C$4))</f>
        <v>0</v>
      </c>
      <c r="AK302" s="53">
        <f t="shared" si="127"/>
        <v>0</v>
      </c>
      <c r="AL302" s="53"/>
      <c r="AM302" s="53">
        <f t="shared" si="128"/>
        <v>0</v>
      </c>
      <c r="AN302" s="53">
        <f t="shared" si="129"/>
        <v>0</v>
      </c>
      <c r="AO302" s="53">
        <f t="shared" si="130"/>
        <v>0</v>
      </c>
      <c r="AP302" s="53">
        <f t="shared" si="131"/>
        <v>0</v>
      </c>
      <c r="AQ302" s="53">
        <f t="shared" si="132"/>
        <v>0</v>
      </c>
      <c r="AR302" s="53">
        <f t="shared" si="133"/>
        <v>0</v>
      </c>
      <c r="AS302" s="53">
        <f t="shared" si="134"/>
        <v>0</v>
      </c>
      <c r="AT302" s="53">
        <f t="shared" si="135"/>
        <v>0</v>
      </c>
      <c r="AU302" s="53">
        <f t="shared" si="136"/>
        <v>0</v>
      </c>
      <c r="AV302" s="53">
        <f t="shared" si="137"/>
        <v>0</v>
      </c>
      <c r="AW302" s="53">
        <f t="shared" si="138"/>
        <v>0</v>
      </c>
      <c r="AX302" s="53">
        <f t="shared" si="139"/>
        <v>0</v>
      </c>
      <c r="AY302" s="53">
        <f>+SUM(AM302:INDEX(AM302:AX302,1,Settings!$C$4))</f>
        <v>0</v>
      </c>
      <c r="AZ302" s="53">
        <f t="shared" si="140"/>
        <v>0</v>
      </c>
      <c r="BA302" s="53"/>
      <c r="BB302" s="53">
        <f t="shared" si="141"/>
        <v>0</v>
      </c>
      <c r="BC302" s="53">
        <f t="shared" si="142"/>
        <v>0</v>
      </c>
      <c r="BD302" s="53">
        <f t="shared" si="143"/>
        <v>0</v>
      </c>
      <c r="BE302" s="53">
        <f t="shared" si="144"/>
        <v>0</v>
      </c>
      <c r="BF302" s="53">
        <f t="shared" si="145"/>
        <v>0</v>
      </c>
      <c r="BG302" s="53">
        <f t="shared" si="146"/>
        <v>0</v>
      </c>
      <c r="BH302" s="53">
        <f t="shared" si="147"/>
        <v>0</v>
      </c>
      <c r="BI302" s="53">
        <f t="shared" si="148"/>
        <v>0</v>
      </c>
      <c r="BJ302" s="53">
        <f t="shared" si="149"/>
        <v>0</v>
      </c>
      <c r="BK302" s="53">
        <f t="shared" si="150"/>
        <v>0</v>
      </c>
      <c r="BL302" s="53">
        <f t="shared" si="151"/>
        <v>0</v>
      </c>
      <c r="BM302" s="53">
        <f t="shared" si="152"/>
        <v>0</v>
      </c>
      <c r="BN302" s="53">
        <f t="shared" si="153"/>
        <v>0</v>
      </c>
      <c r="BO302" s="53"/>
      <c r="BP302" s="53">
        <f t="shared" si="154"/>
        <v>0</v>
      </c>
      <c r="BQ302" s="53"/>
      <c r="BR302" s="53">
        <f t="shared" si="155"/>
        <v>0</v>
      </c>
    </row>
    <row r="303" spans="1:70" x14ac:dyDescent="0.2">
      <c r="A303" s="6">
        <v>3850</v>
      </c>
      <c r="B303" s="6" t="str">
        <f>+VLOOKUP(A303,masterfile!B:C,2,FALSE)</f>
        <v>Zölle und Einfuhrabgaben</v>
      </c>
      <c r="D303" s="53">
        <f>+SUMIF('[1]2017'!$A:$A,$A303,'[1]2017'!$C:$C)-SUMIF('[1]2017'!$E:$E,$A303,'[1]2017'!$G:$G)</f>
        <v>0</v>
      </c>
      <c r="E303" s="53">
        <f>+SUMIF('[1]2018'!$A:$A,$A303,'[1]2018'!$C:$C)-SUMIF('[1]2018'!$E:$E,$A303,'[1]2018'!$G:$G)</f>
        <v>0</v>
      </c>
      <c r="F303" s="53">
        <f>+SUMIF('[1]2019'!$A:$A,$A303,'[1]2019'!$C:$C)-SUMIF('[1]2019'!$E:$E,$A303,'[1]2019'!$G:$G)</f>
        <v>0</v>
      </c>
      <c r="G303" s="53">
        <f>+SUMIF('[1]2020'!$A:$A,$A303,'[1]2020'!$C:$C)-SUMIF('[1]2020'!$E:$E,$A303,'[1]2020'!$G:$G)</f>
        <v>0</v>
      </c>
      <c r="H303" s="53"/>
      <c r="I303" s="53">
        <f>+(+SUMIF('[1]2021'!$A:$A,$A303,'[1]2021'!$C:$C)-SUMIF('[1]2021'!$E:$E,$A303,'[1]2021'!$G:$G))/12</f>
        <v>0</v>
      </c>
      <c r="J303" s="53">
        <f>+(+SUMIF('[1]2021'!$A:$A,$A303,'[1]2021'!$C:$C)-SUMIF('[1]2021'!$E:$E,$A303,'[1]2021'!$G:$G))/12</f>
        <v>0</v>
      </c>
      <c r="K303" s="53">
        <f>+(+SUMIF('[1]2021'!$A:$A,$A303,'[1]2021'!$C:$C)-SUMIF('[1]2021'!$E:$E,$A303,'[1]2021'!$G:$G))/12</f>
        <v>0</v>
      </c>
      <c r="L303" s="53">
        <f>+(+SUMIF('[1]2021'!$A:$A,$A303,'[1]2021'!$C:$C)-SUMIF('[1]2021'!$E:$E,$A303,'[1]2021'!$G:$G))/12</f>
        <v>0</v>
      </c>
      <c r="M303" s="53">
        <f>+(+SUMIF('[1]2021'!$A:$A,$A303,'[1]2021'!$C:$C)-SUMIF('[1]2021'!$E:$E,$A303,'[1]2021'!$G:$G))/12</f>
        <v>0</v>
      </c>
      <c r="N303" s="53">
        <f>+(+SUMIF('[1]2021'!$A:$A,$A303,'[1]2021'!$C:$C)-SUMIF('[1]2021'!$E:$E,$A303,'[1]2021'!$G:$G))/12</f>
        <v>0</v>
      </c>
      <c r="O303" s="53">
        <f>+(+SUMIF('[1]2021'!$A:$A,$A303,'[1]2021'!$C:$C)-SUMIF('[1]2021'!$E:$E,$A303,'[1]2021'!$G:$G))/12</f>
        <v>0</v>
      </c>
      <c r="P303" s="53">
        <f>+(+SUMIF('[1]2021'!$A:$A,$A303,'[1]2021'!$C:$C)-SUMIF('[1]2021'!$E:$E,$A303,'[1]2021'!$G:$G))/12</f>
        <v>0</v>
      </c>
      <c r="Q303" s="53">
        <f>+(+SUMIF('[1]2021'!$A:$A,$A303,'[1]2021'!$C:$C)-SUMIF('[1]2021'!$E:$E,$A303,'[1]2021'!$G:$G))/12</f>
        <v>0</v>
      </c>
      <c r="R303" s="53">
        <f>+(+SUMIF('[1]2021'!$A:$A,$A303,'[1]2021'!$C:$C)-SUMIF('[1]2021'!$E:$E,$A303,'[1]2021'!$G:$G))/12</f>
        <v>0</v>
      </c>
      <c r="S303" s="53">
        <f>+(+SUMIF('[1]2021'!$A:$A,$A303,'[1]2021'!$C:$C)-SUMIF('[1]2021'!$E:$E,$A303,'[1]2021'!$G:$G))/12</f>
        <v>0</v>
      </c>
      <c r="T303" s="53">
        <f>+(+SUMIF('[1]2021'!$A:$A,$A303,'[1]2021'!$C:$C)-SUMIF('[1]2021'!$E:$E,$A303,'[1]2021'!$G:$G))/12</f>
        <v>0</v>
      </c>
      <c r="U303" s="53">
        <f>+SUM(I303:INDEX(I303:T303,1,Settings!$C$4))</f>
        <v>0</v>
      </c>
      <c r="V303" s="53">
        <f t="shared" si="126"/>
        <v>0</v>
      </c>
      <c r="W303" s="53"/>
      <c r="X303" s="53">
        <f>+SUMIFS(postings!$T:$T,postings!$C:$C,'pl-data'!X$2,postings!$D:$D,'pl-data'!X$3,postings!$I:$I,'pl-data'!$A303)-SUMIFS(postings!$W:$W,postings!$C:$C,'pl-data'!X$2,postings!$D:$D,'pl-data'!X$3,postings!$M:$M,'pl-data'!$A303)</f>
        <v>0</v>
      </c>
      <c r="Y303" s="53">
        <f>+SUMIFS(postings!$T:$T,postings!$C:$C,'pl-data'!Y$2,postings!$D:$D,'pl-data'!Y$3,postings!$I:$I,'pl-data'!$A303)-SUMIFS(postings!$W:$W,postings!$C:$C,'pl-data'!Y$2,postings!$D:$D,'pl-data'!Y$3,postings!$M:$M,'pl-data'!$A303)</f>
        <v>0</v>
      </c>
      <c r="Z303" s="53">
        <f>+SUMIFS(postings!$T:$T,postings!$C:$C,'pl-data'!Z$2,postings!$D:$D,'pl-data'!Z$3,postings!$I:$I,'pl-data'!$A303)-SUMIFS(postings!$W:$W,postings!$C:$C,'pl-data'!Z$2,postings!$D:$D,'pl-data'!Z$3,postings!$M:$M,'pl-data'!$A303)</f>
        <v>0</v>
      </c>
      <c r="AA303" s="53">
        <f>+SUMIFS(postings!$T:$T,postings!$C:$C,'pl-data'!AA$2,postings!$D:$D,'pl-data'!AA$3,postings!$I:$I,'pl-data'!$A303)-SUMIFS(postings!$W:$W,postings!$C:$C,'pl-data'!AA$2,postings!$D:$D,'pl-data'!AA$3,postings!$M:$M,'pl-data'!$A303)</f>
        <v>0</v>
      </c>
      <c r="AB303" s="53">
        <f>+SUMIFS(postings!$T:$T,postings!$C:$C,'pl-data'!AB$2,postings!$D:$D,'pl-data'!AB$3,postings!$I:$I,'pl-data'!$A303)-SUMIFS(postings!$W:$W,postings!$C:$C,'pl-data'!AB$2,postings!$D:$D,'pl-data'!AB$3,postings!$M:$M,'pl-data'!$A303)</f>
        <v>0</v>
      </c>
      <c r="AC303" s="53">
        <f>+SUMIFS(postings!$T:$T,postings!$C:$C,'pl-data'!AC$2,postings!$D:$D,'pl-data'!AC$3,postings!$I:$I,'pl-data'!$A303)-SUMIFS(postings!$W:$W,postings!$C:$C,'pl-data'!AC$2,postings!$D:$D,'pl-data'!AC$3,postings!$M:$M,'pl-data'!$A303)</f>
        <v>0</v>
      </c>
      <c r="AD303" s="53">
        <f>+SUMIFS(postings!$T:$T,postings!$C:$C,'pl-data'!AD$2,postings!$D:$D,'pl-data'!AD$3,postings!$I:$I,'pl-data'!$A303)-SUMIFS(postings!$W:$W,postings!$C:$C,'pl-data'!AD$2,postings!$D:$D,'pl-data'!AD$3,postings!$M:$M,'pl-data'!$A303)</f>
        <v>0</v>
      </c>
      <c r="AE303" s="53">
        <f>+SUMIFS(postings!$T:$T,postings!$C:$C,'pl-data'!AE$2,postings!$D:$D,'pl-data'!AE$3,postings!$I:$I,'pl-data'!$A303)-SUMIFS(postings!$W:$W,postings!$C:$C,'pl-data'!AE$2,postings!$D:$D,'pl-data'!AE$3,postings!$M:$M,'pl-data'!$A303)</f>
        <v>0</v>
      </c>
      <c r="AF303" s="53">
        <f>+SUMIFS(postings!$T:$T,postings!$C:$C,'pl-data'!AF$2,postings!$D:$D,'pl-data'!AF$3,postings!$I:$I,'pl-data'!$A303)-SUMIFS(postings!$W:$W,postings!$C:$C,'pl-data'!AF$2,postings!$D:$D,'pl-data'!AF$3,postings!$M:$M,'pl-data'!$A303)</f>
        <v>0</v>
      </c>
      <c r="AG303" s="53">
        <f>+SUMIFS(postings!$T:$T,postings!$C:$C,'pl-data'!AG$2,postings!$D:$D,'pl-data'!AG$3,postings!$I:$I,'pl-data'!$A303)-SUMIFS(postings!$W:$W,postings!$C:$C,'pl-data'!AG$2,postings!$D:$D,'pl-data'!AG$3,postings!$M:$M,'pl-data'!$A303)</f>
        <v>0</v>
      </c>
      <c r="AH303" s="53">
        <f>+SUMIFS(postings!$T:$T,postings!$C:$C,'pl-data'!AH$2,postings!$D:$D,'pl-data'!AH$3,postings!$I:$I,'pl-data'!$A303)-SUMIFS(postings!$W:$W,postings!$C:$C,'pl-data'!AH$2,postings!$D:$D,'pl-data'!AH$3,postings!$M:$M,'pl-data'!$A303)</f>
        <v>0</v>
      </c>
      <c r="AI303" s="53">
        <f>+SUMIFS(postings!$T:$T,postings!$C:$C,'pl-data'!AI$2,postings!$D:$D,'pl-data'!AI$3,postings!$I:$I,'pl-data'!$A303)-SUMIFS(postings!$W:$W,postings!$C:$C,'pl-data'!AI$2,postings!$D:$D,'pl-data'!AI$3,postings!$M:$M,'pl-data'!$A303)</f>
        <v>0</v>
      </c>
      <c r="AJ303" s="53">
        <f>+SUM(X303:INDEX(X303:AI303,1,Settings!$C$4))</f>
        <v>0</v>
      </c>
      <c r="AK303" s="53">
        <f t="shared" si="127"/>
        <v>0</v>
      </c>
      <c r="AL303" s="53"/>
      <c r="AM303" s="53">
        <f t="shared" si="128"/>
        <v>0</v>
      </c>
      <c r="AN303" s="53">
        <f t="shared" si="129"/>
        <v>0</v>
      </c>
      <c r="AO303" s="53">
        <f t="shared" si="130"/>
        <v>0</v>
      </c>
      <c r="AP303" s="53">
        <f t="shared" si="131"/>
        <v>0</v>
      </c>
      <c r="AQ303" s="53">
        <f t="shared" si="132"/>
        <v>0</v>
      </c>
      <c r="AR303" s="53">
        <f t="shared" si="133"/>
        <v>0</v>
      </c>
      <c r="AS303" s="53">
        <f t="shared" si="134"/>
        <v>0</v>
      </c>
      <c r="AT303" s="53">
        <f t="shared" si="135"/>
        <v>0</v>
      </c>
      <c r="AU303" s="53">
        <f t="shared" si="136"/>
        <v>0</v>
      </c>
      <c r="AV303" s="53">
        <f t="shared" si="137"/>
        <v>0</v>
      </c>
      <c r="AW303" s="53">
        <f t="shared" si="138"/>
        <v>0</v>
      </c>
      <c r="AX303" s="53">
        <f t="shared" si="139"/>
        <v>0</v>
      </c>
      <c r="AY303" s="53">
        <f>+SUM(AM303:INDEX(AM303:AX303,1,Settings!$C$4))</f>
        <v>0</v>
      </c>
      <c r="AZ303" s="53">
        <f t="shared" si="140"/>
        <v>0</v>
      </c>
      <c r="BA303" s="53"/>
      <c r="BB303" s="53">
        <f t="shared" si="141"/>
        <v>0</v>
      </c>
      <c r="BC303" s="53">
        <f t="shared" si="142"/>
        <v>0</v>
      </c>
      <c r="BD303" s="53">
        <f t="shared" si="143"/>
        <v>0</v>
      </c>
      <c r="BE303" s="53">
        <f t="shared" si="144"/>
        <v>0</v>
      </c>
      <c r="BF303" s="53">
        <f t="shared" si="145"/>
        <v>0</v>
      </c>
      <c r="BG303" s="53">
        <f t="shared" si="146"/>
        <v>0</v>
      </c>
      <c r="BH303" s="53">
        <f t="shared" si="147"/>
        <v>0</v>
      </c>
      <c r="BI303" s="53">
        <f t="shared" si="148"/>
        <v>0</v>
      </c>
      <c r="BJ303" s="53">
        <f t="shared" si="149"/>
        <v>0</v>
      </c>
      <c r="BK303" s="53">
        <f t="shared" si="150"/>
        <v>0</v>
      </c>
      <c r="BL303" s="53">
        <f t="shared" si="151"/>
        <v>0</v>
      </c>
      <c r="BM303" s="53">
        <f t="shared" si="152"/>
        <v>0</v>
      </c>
      <c r="BN303" s="53">
        <f t="shared" si="153"/>
        <v>0</v>
      </c>
      <c r="BO303" s="53"/>
      <c r="BP303" s="53">
        <f t="shared" si="154"/>
        <v>0</v>
      </c>
      <c r="BQ303" s="53"/>
      <c r="BR303" s="53">
        <f t="shared" si="155"/>
        <v>0</v>
      </c>
    </row>
    <row r="304" spans="1:70" x14ac:dyDescent="0.2">
      <c r="A304" s="6">
        <v>3950</v>
      </c>
      <c r="B304" s="6" t="str">
        <f>+VLOOKUP(A304,masterfile!B:C,2,FALSE)</f>
        <v>Bestandsveränderungen Waren</v>
      </c>
      <c r="D304" s="53">
        <f>+SUMIF('[1]2017'!$A:$A,$A304,'[1]2017'!$C:$C)-SUMIF('[1]2017'!$E:$E,$A304,'[1]2017'!$G:$G)</f>
        <v>-15</v>
      </c>
      <c r="E304" s="53">
        <f>+SUMIF('[1]2018'!$A:$A,$A304,'[1]2018'!$C:$C)-SUMIF('[1]2018'!$E:$E,$A304,'[1]2018'!$G:$G)</f>
        <v>-15</v>
      </c>
      <c r="F304" s="53">
        <f>+SUMIF('[1]2019'!$A:$A,$A304,'[1]2019'!$C:$C)-SUMIF('[1]2019'!$E:$E,$A304,'[1]2019'!$G:$G)</f>
        <v>-15</v>
      </c>
      <c r="G304" s="53">
        <f>+SUMIF('[1]2020'!$A:$A,$A304,'[1]2020'!$C:$C)-SUMIF('[1]2020'!$E:$E,$A304,'[1]2020'!$G:$G)</f>
        <v>-15</v>
      </c>
      <c r="H304" s="53"/>
      <c r="I304" s="53">
        <f>+(+SUMIF('[1]2021'!$A:$A,$A304,'[1]2021'!$C:$C)-SUMIF('[1]2021'!$E:$E,$A304,'[1]2021'!$G:$G))/12</f>
        <v>-1.25</v>
      </c>
      <c r="J304" s="53">
        <f>+(+SUMIF('[1]2021'!$A:$A,$A304,'[1]2021'!$C:$C)-SUMIF('[1]2021'!$E:$E,$A304,'[1]2021'!$G:$G))/12</f>
        <v>-1.25</v>
      </c>
      <c r="K304" s="53">
        <f>+(+SUMIF('[1]2021'!$A:$A,$A304,'[1]2021'!$C:$C)-SUMIF('[1]2021'!$E:$E,$A304,'[1]2021'!$G:$G))/12</f>
        <v>-1.25</v>
      </c>
      <c r="L304" s="53">
        <f>+(+SUMIF('[1]2021'!$A:$A,$A304,'[1]2021'!$C:$C)-SUMIF('[1]2021'!$E:$E,$A304,'[1]2021'!$G:$G))/12</f>
        <v>-1.25</v>
      </c>
      <c r="M304" s="53">
        <f>+(+SUMIF('[1]2021'!$A:$A,$A304,'[1]2021'!$C:$C)-SUMIF('[1]2021'!$E:$E,$A304,'[1]2021'!$G:$G))/12</f>
        <v>-1.25</v>
      </c>
      <c r="N304" s="53">
        <f>+(+SUMIF('[1]2021'!$A:$A,$A304,'[1]2021'!$C:$C)-SUMIF('[1]2021'!$E:$E,$A304,'[1]2021'!$G:$G))/12</f>
        <v>-1.25</v>
      </c>
      <c r="O304" s="53">
        <f>+(+SUMIF('[1]2021'!$A:$A,$A304,'[1]2021'!$C:$C)-SUMIF('[1]2021'!$E:$E,$A304,'[1]2021'!$G:$G))/12</f>
        <v>-1.25</v>
      </c>
      <c r="P304" s="53">
        <f>+(+SUMIF('[1]2021'!$A:$A,$A304,'[1]2021'!$C:$C)-SUMIF('[1]2021'!$E:$E,$A304,'[1]2021'!$G:$G))/12</f>
        <v>-1.25</v>
      </c>
      <c r="Q304" s="53">
        <f>+(+SUMIF('[1]2021'!$A:$A,$A304,'[1]2021'!$C:$C)-SUMIF('[1]2021'!$E:$E,$A304,'[1]2021'!$G:$G))/12</f>
        <v>-1.25</v>
      </c>
      <c r="R304" s="53">
        <f>+(+SUMIF('[1]2021'!$A:$A,$A304,'[1]2021'!$C:$C)-SUMIF('[1]2021'!$E:$E,$A304,'[1]2021'!$G:$G))/12</f>
        <v>-1.25</v>
      </c>
      <c r="S304" s="53">
        <f>+(+SUMIF('[1]2021'!$A:$A,$A304,'[1]2021'!$C:$C)-SUMIF('[1]2021'!$E:$E,$A304,'[1]2021'!$G:$G))/12</f>
        <v>-1.25</v>
      </c>
      <c r="T304" s="53">
        <f>+(+SUMIF('[1]2021'!$A:$A,$A304,'[1]2021'!$C:$C)-SUMIF('[1]2021'!$E:$E,$A304,'[1]2021'!$G:$G))/12</f>
        <v>-1.25</v>
      </c>
      <c r="U304" s="53">
        <f>+SUM(I304:INDEX(I304:T304,1,Settings!$C$4))</f>
        <v>-15</v>
      </c>
      <c r="V304" s="53">
        <f t="shared" si="126"/>
        <v>-15</v>
      </c>
      <c r="W304" s="53"/>
      <c r="X304" s="53">
        <f>+SUMIFS(postings!$T:$T,postings!$C:$C,'pl-data'!X$2,postings!$D:$D,'pl-data'!X$3,postings!$I:$I,'pl-data'!$A304)-SUMIFS(postings!$W:$W,postings!$C:$C,'pl-data'!X$2,postings!$D:$D,'pl-data'!X$3,postings!$M:$M,'pl-data'!$A304)</f>
        <v>0</v>
      </c>
      <c r="Y304" s="53">
        <f>+SUMIFS(postings!$T:$T,postings!$C:$C,'pl-data'!Y$2,postings!$D:$D,'pl-data'!Y$3,postings!$I:$I,'pl-data'!$A304)-SUMIFS(postings!$W:$W,postings!$C:$C,'pl-data'!Y$2,postings!$D:$D,'pl-data'!Y$3,postings!$M:$M,'pl-data'!$A304)</f>
        <v>0</v>
      </c>
      <c r="Z304" s="53">
        <f>+SUMIFS(postings!$T:$T,postings!$C:$C,'pl-data'!Z$2,postings!$D:$D,'pl-data'!Z$3,postings!$I:$I,'pl-data'!$A304)-SUMIFS(postings!$W:$W,postings!$C:$C,'pl-data'!Z$2,postings!$D:$D,'pl-data'!Z$3,postings!$M:$M,'pl-data'!$A304)</f>
        <v>0</v>
      </c>
      <c r="AA304" s="53">
        <f>+SUMIFS(postings!$T:$T,postings!$C:$C,'pl-data'!AA$2,postings!$D:$D,'pl-data'!AA$3,postings!$I:$I,'pl-data'!$A304)-SUMIFS(postings!$W:$W,postings!$C:$C,'pl-data'!AA$2,postings!$D:$D,'pl-data'!AA$3,postings!$M:$M,'pl-data'!$A304)</f>
        <v>0</v>
      </c>
      <c r="AB304" s="53">
        <f>+SUMIFS(postings!$T:$T,postings!$C:$C,'pl-data'!AB$2,postings!$D:$D,'pl-data'!AB$3,postings!$I:$I,'pl-data'!$A304)-SUMIFS(postings!$W:$W,postings!$C:$C,'pl-data'!AB$2,postings!$D:$D,'pl-data'!AB$3,postings!$M:$M,'pl-data'!$A304)</f>
        <v>0</v>
      </c>
      <c r="AC304" s="53">
        <f>+SUMIFS(postings!$T:$T,postings!$C:$C,'pl-data'!AC$2,postings!$D:$D,'pl-data'!AC$3,postings!$I:$I,'pl-data'!$A304)-SUMIFS(postings!$W:$W,postings!$C:$C,'pl-data'!AC$2,postings!$D:$D,'pl-data'!AC$3,postings!$M:$M,'pl-data'!$A304)</f>
        <v>0</v>
      </c>
      <c r="AD304" s="53">
        <f>+SUMIFS(postings!$T:$T,postings!$C:$C,'pl-data'!AD$2,postings!$D:$D,'pl-data'!AD$3,postings!$I:$I,'pl-data'!$A304)-SUMIFS(postings!$W:$W,postings!$C:$C,'pl-data'!AD$2,postings!$D:$D,'pl-data'!AD$3,postings!$M:$M,'pl-data'!$A304)</f>
        <v>0</v>
      </c>
      <c r="AE304" s="53">
        <f>+SUMIFS(postings!$T:$T,postings!$C:$C,'pl-data'!AE$2,postings!$D:$D,'pl-data'!AE$3,postings!$I:$I,'pl-data'!$A304)-SUMIFS(postings!$W:$W,postings!$C:$C,'pl-data'!AE$2,postings!$D:$D,'pl-data'!AE$3,postings!$M:$M,'pl-data'!$A304)</f>
        <v>0</v>
      </c>
      <c r="AF304" s="53">
        <f>+SUMIFS(postings!$T:$T,postings!$C:$C,'pl-data'!AF$2,postings!$D:$D,'pl-data'!AF$3,postings!$I:$I,'pl-data'!$A304)-SUMIFS(postings!$W:$W,postings!$C:$C,'pl-data'!AF$2,postings!$D:$D,'pl-data'!AF$3,postings!$M:$M,'pl-data'!$A304)</f>
        <v>0</v>
      </c>
      <c r="AG304" s="53">
        <f>+SUMIFS(postings!$T:$T,postings!$C:$C,'pl-data'!AG$2,postings!$D:$D,'pl-data'!AG$3,postings!$I:$I,'pl-data'!$A304)-SUMIFS(postings!$W:$W,postings!$C:$C,'pl-data'!AG$2,postings!$D:$D,'pl-data'!AG$3,postings!$M:$M,'pl-data'!$A304)</f>
        <v>0</v>
      </c>
      <c r="AH304" s="53">
        <f>+SUMIFS(postings!$T:$T,postings!$C:$C,'pl-data'!AH$2,postings!$D:$D,'pl-data'!AH$3,postings!$I:$I,'pl-data'!$A304)-SUMIFS(postings!$W:$W,postings!$C:$C,'pl-data'!AH$2,postings!$D:$D,'pl-data'!AH$3,postings!$M:$M,'pl-data'!$A304)</f>
        <v>0</v>
      </c>
      <c r="AI304" s="53">
        <f>+SUMIFS(postings!$T:$T,postings!$C:$C,'pl-data'!AI$2,postings!$D:$D,'pl-data'!AI$3,postings!$I:$I,'pl-data'!$A304)-SUMIFS(postings!$W:$W,postings!$C:$C,'pl-data'!AI$2,postings!$D:$D,'pl-data'!AI$3,postings!$M:$M,'pl-data'!$A304)</f>
        <v>0</v>
      </c>
      <c r="AJ304" s="53">
        <f>+SUM(X304:INDEX(X304:AI304,1,Settings!$C$4))</f>
        <v>0</v>
      </c>
      <c r="AK304" s="53">
        <f t="shared" si="127"/>
        <v>0</v>
      </c>
      <c r="AL304" s="53"/>
      <c r="AM304" s="53">
        <f t="shared" si="128"/>
        <v>-1.2875000000000001</v>
      </c>
      <c r="AN304" s="53">
        <f t="shared" si="129"/>
        <v>-1.2875000000000001</v>
      </c>
      <c r="AO304" s="53">
        <f t="shared" si="130"/>
        <v>-1.2875000000000001</v>
      </c>
      <c r="AP304" s="53">
        <f t="shared" si="131"/>
        <v>-1.2875000000000001</v>
      </c>
      <c r="AQ304" s="53">
        <f t="shared" si="132"/>
        <v>-1.2875000000000001</v>
      </c>
      <c r="AR304" s="53">
        <f t="shared" si="133"/>
        <v>-1.2875000000000001</v>
      </c>
      <c r="AS304" s="53">
        <f t="shared" si="134"/>
        <v>-1.2875000000000001</v>
      </c>
      <c r="AT304" s="53">
        <f t="shared" si="135"/>
        <v>-1.2875000000000001</v>
      </c>
      <c r="AU304" s="53">
        <f t="shared" si="136"/>
        <v>-1.2875000000000001</v>
      </c>
      <c r="AV304" s="53">
        <f t="shared" si="137"/>
        <v>-1.2875000000000001</v>
      </c>
      <c r="AW304" s="53">
        <f t="shared" si="138"/>
        <v>-1.2875000000000001</v>
      </c>
      <c r="AX304" s="53">
        <f t="shared" si="139"/>
        <v>-1.2875000000000001</v>
      </c>
      <c r="AY304" s="53">
        <f>+SUM(AM304:INDEX(AM304:AX304,1,Settings!$C$4))</f>
        <v>-15.449999999999998</v>
      </c>
      <c r="AZ304" s="53">
        <f t="shared" si="140"/>
        <v>-15.449999999999998</v>
      </c>
      <c r="BA304" s="53"/>
      <c r="BB304" s="53">
        <f t="shared" si="141"/>
        <v>-1.3261250000000002</v>
      </c>
      <c r="BC304" s="53">
        <f t="shared" si="142"/>
        <v>-1.3261250000000002</v>
      </c>
      <c r="BD304" s="53">
        <f t="shared" si="143"/>
        <v>-1.3261250000000002</v>
      </c>
      <c r="BE304" s="53">
        <f t="shared" si="144"/>
        <v>-1.3261250000000002</v>
      </c>
      <c r="BF304" s="53">
        <f t="shared" si="145"/>
        <v>-1.3261250000000002</v>
      </c>
      <c r="BG304" s="53">
        <f t="shared" si="146"/>
        <v>-1.3261250000000002</v>
      </c>
      <c r="BH304" s="53">
        <f t="shared" si="147"/>
        <v>-1.3261250000000002</v>
      </c>
      <c r="BI304" s="53">
        <f t="shared" si="148"/>
        <v>-1.3261250000000002</v>
      </c>
      <c r="BJ304" s="53">
        <f t="shared" si="149"/>
        <v>-1.3261250000000002</v>
      </c>
      <c r="BK304" s="53">
        <f t="shared" si="150"/>
        <v>-1.3261250000000002</v>
      </c>
      <c r="BL304" s="53">
        <f t="shared" si="151"/>
        <v>-1.3261250000000002</v>
      </c>
      <c r="BM304" s="53">
        <f t="shared" si="152"/>
        <v>-1.3261250000000002</v>
      </c>
      <c r="BN304" s="53">
        <f t="shared" si="153"/>
        <v>-15.913500000000006</v>
      </c>
      <c r="BO304" s="53"/>
      <c r="BP304" s="53">
        <f t="shared" si="154"/>
        <v>-16.550040000000006</v>
      </c>
      <c r="BQ304" s="53"/>
      <c r="BR304" s="53">
        <f t="shared" si="155"/>
        <v>-17.377542000000009</v>
      </c>
    </row>
    <row r="305" spans="1:70" x14ac:dyDescent="0.2">
      <c r="A305" s="6">
        <v>3955</v>
      </c>
      <c r="B305" s="6" t="str">
        <f>+VLOOKUP(A305,masterfile!B:C,2,FALSE)</f>
        <v>Bestandsveränderungen RHB</v>
      </c>
      <c r="D305" s="53">
        <f>+SUMIF('[1]2017'!$A:$A,$A305,'[1]2017'!$C:$C)-SUMIF('[1]2017'!$E:$E,$A305,'[1]2017'!$G:$G)</f>
        <v>0</v>
      </c>
      <c r="E305" s="53">
        <f>+SUMIF('[1]2018'!$A:$A,$A305,'[1]2018'!$C:$C)-SUMIF('[1]2018'!$E:$E,$A305,'[1]2018'!$G:$G)</f>
        <v>0</v>
      </c>
      <c r="F305" s="53">
        <f>+SUMIF('[1]2019'!$A:$A,$A305,'[1]2019'!$C:$C)-SUMIF('[1]2019'!$E:$E,$A305,'[1]2019'!$G:$G)</f>
        <v>0</v>
      </c>
      <c r="G305" s="53">
        <f>+SUMIF('[1]2020'!$A:$A,$A305,'[1]2020'!$C:$C)-SUMIF('[1]2020'!$E:$E,$A305,'[1]2020'!$G:$G)</f>
        <v>0</v>
      </c>
      <c r="H305" s="53"/>
      <c r="I305" s="53">
        <f>+(+SUMIF('[1]2021'!$A:$A,$A305,'[1]2021'!$C:$C)-SUMIF('[1]2021'!$E:$E,$A305,'[1]2021'!$G:$G))/12</f>
        <v>0</v>
      </c>
      <c r="J305" s="53">
        <f>+(+SUMIF('[1]2021'!$A:$A,$A305,'[1]2021'!$C:$C)-SUMIF('[1]2021'!$E:$E,$A305,'[1]2021'!$G:$G))/12</f>
        <v>0</v>
      </c>
      <c r="K305" s="53">
        <f>+(+SUMIF('[1]2021'!$A:$A,$A305,'[1]2021'!$C:$C)-SUMIF('[1]2021'!$E:$E,$A305,'[1]2021'!$G:$G))/12</f>
        <v>0</v>
      </c>
      <c r="L305" s="53">
        <f>+(+SUMIF('[1]2021'!$A:$A,$A305,'[1]2021'!$C:$C)-SUMIF('[1]2021'!$E:$E,$A305,'[1]2021'!$G:$G))/12</f>
        <v>0</v>
      </c>
      <c r="M305" s="53">
        <f>+(+SUMIF('[1]2021'!$A:$A,$A305,'[1]2021'!$C:$C)-SUMIF('[1]2021'!$E:$E,$A305,'[1]2021'!$G:$G))/12</f>
        <v>0</v>
      </c>
      <c r="N305" s="53">
        <f>+(+SUMIF('[1]2021'!$A:$A,$A305,'[1]2021'!$C:$C)-SUMIF('[1]2021'!$E:$E,$A305,'[1]2021'!$G:$G))/12</f>
        <v>0</v>
      </c>
      <c r="O305" s="53">
        <f>+(+SUMIF('[1]2021'!$A:$A,$A305,'[1]2021'!$C:$C)-SUMIF('[1]2021'!$E:$E,$A305,'[1]2021'!$G:$G))/12</f>
        <v>0</v>
      </c>
      <c r="P305" s="53">
        <f>+(+SUMIF('[1]2021'!$A:$A,$A305,'[1]2021'!$C:$C)-SUMIF('[1]2021'!$E:$E,$A305,'[1]2021'!$G:$G))/12</f>
        <v>0</v>
      </c>
      <c r="Q305" s="53">
        <f>+(+SUMIF('[1]2021'!$A:$A,$A305,'[1]2021'!$C:$C)-SUMIF('[1]2021'!$E:$E,$A305,'[1]2021'!$G:$G))/12</f>
        <v>0</v>
      </c>
      <c r="R305" s="53">
        <f>+(+SUMIF('[1]2021'!$A:$A,$A305,'[1]2021'!$C:$C)-SUMIF('[1]2021'!$E:$E,$A305,'[1]2021'!$G:$G))/12</f>
        <v>0</v>
      </c>
      <c r="S305" s="53">
        <f>+(+SUMIF('[1]2021'!$A:$A,$A305,'[1]2021'!$C:$C)-SUMIF('[1]2021'!$E:$E,$A305,'[1]2021'!$G:$G))/12</f>
        <v>0</v>
      </c>
      <c r="T305" s="53">
        <f>+(+SUMIF('[1]2021'!$A:$A,$A305,'[1]2021'!$C:$C)-SUMIF('[1]2021'!$E:$E,$A305,'[1]2021'!$G:$G))/12</f>
        <v>0</v>
      </c>
      <c r="U305" s="53">
        <f>+SUM(I305:INDEX(I305:T305,1,Settings!$C$4))</f>
        <v>0</v>
      </c>
      <c r="V305" s="53">
        <f t="shared" si="126"/>
        <v>0</v>
      </c>
      <c r="W305" s="53"/>
      <c r="X305" s="53">
        <f>+SUMIFS(postings!$T:$T,postings!$C:$C,'pl-data'!X$2,postings!$D:$D,'pl-data'!X$3,postings!$I:$I,'pl-data'!$A305)-SUMIFS(postings!$W:$W,postings!$C:$C,'pl-data'!X$2,postings!$D:$D,'pl-data'!X$3,postings!$M:$M,'pl-data'!$A305)</f>
        <v>0</v>
      </c>
      <c r="Y305" s="53">
        <f>+SUMIFS(postings!$T:$T,postings!$C:$C,'pl-data'!Y$2,postings!$D:$D,'pl-data'!Y$3,postings!$I:$I,'pl-data'!$A305)-SUMIFS(postings!$W:$W,postings!$C:$C,'pl-data'!Y$2,postings!$D:$D,'pl-data'!Y$3,postings!$M:$M,'pl-data'!$A305)</f>
        <v>0</v>
      </c>
      <c r="Z305" s="53">
        <f>+SUMIFS(postings!$T:$T,postings!$C:$C,'pl-data'!Z$2,postings!$D:$D,'pl-data'!Z$3,postings!$I:$I,'pl-data'!$A305)-SUMIFS(postings!$W:$W,postings!$C:$C,'pl-data'!Z$2,postings!$D:$D,'pl-data'!Z$3,postings!$M:$M,'pl-data'!$A305)</f>
        <v>0</v>
      </c>
      <c r="AA305" s="53">
        <f>+SUMIFS(postings!$T:$T,postings!$C:$C,'pl-data'!AA$2,postings!$D:$D,'pl-data'!AA$3,postings!$I:$I,'pl-data'!$A305)-SUMIFS(postings!$W:$W,postings!$C:$C,'pl-data'!AA$2,postings!$D:$D,'pl-data'!AA$3,postings!$M:$M,'pl-data'!$A305)</f>
        <v>0</v>
      </c>
      <c r="AB305" s="53">
        <f>+SUMIFS(postings!$T:$T,postings!$C:$C,'pl-data'!AB$2,postings!$D:$D,'pl-data'!AB$3,postings!$I:$I,'pl-data'!$A305)-SUMIFS(postings!$W:$W,postings!$C:$C,'pl-data'!AB$2,postings!$D:$D,'pl-data'!AB$3,postings!$M:$M,'pl-data'!$A305)</f>
        <v>0</v>
      </c>
      <c r="AC305" s="53">
        <f>+SUMIFS(postings!$T:$T,postings!$C:$C,'pl-data'!AC$2,postings!$D:$D,'pl-data'!AC$3,postings!$I:$I,'pl-data'!$A305)-SUMIFS(postings!$W:$W,postings!$C:$C,'pl-data'!AC$2,postings!$D:$D,'pl-data'!AC$3,postings!$M:$M,'pl-data'!$A305)</f>
        <v>0</v>
      </c>
      <c r="AD305" s="53">
        <f>+SUMIFS(postings!$T:$T,postings!$C:$C,'pl-data'!AD$2,postings!$D:$D,'pl-data'!AD$3,postings!$I:$I,'pl-data'!$A305)-SUMIFS(postings!$W:$W,postings!$C:$C,'pl-data'!AD$2,postings!$D:$D,'pl-data'!AD$3,postings!$M:$M,'pl-data'!$A305)</f>
        <v>0</v>
      </c>
      <c r="AE305" s="53">
        <f>+SUMIFS(postings!$T:$T,postings!$C:$C,'pl-data'!AE$2,postings!$D:$D,'pl-data'!AE$3,postings!$I:$I,'pl-data'!$A305)-SUMIFS(postings!$W:$W,postings!$C:$C,'pl-data'!AE$2,postings!$D:$D,'pl-data'!AE$3,postings!$M:$M,'pl-data'!$A305)</f>
        <v>0</v>
      </c>
      <c r="AF305" s="53">
        <f>+SUMIFS(postings!$T:$T,postings!$C:$C,'pl-data'!AF$2,postings!$D:$D,'pl-data'!AF$3,postings!$I:$I,'pl-data'!$A305)-SUMIFS(postings!$W:$W,postings!$C:$C,'pl-data'!AF$2,postings!$D:$D,'pl-data'!AF$3,postings!$M:$M,'pl-data'!$A305)</f>
        <v>0</v>
      </c>
      <c r="AG305" s="53">
        <f>+SUMIFS(postings!$T:$T,postings!$C:$C,'pl-data'!AG$2,postings!$D:$D,'pl-data'!AG$3,postings!$I:$I,'pl-data'!$A305)-SUMIFS(postings!$W:$W,postings!$C:$C,'pl-data'!AG$2,postings!$D:$D,'pl-data'!AG$3,postings!$M:$M,'pl-data'!$A305)</f>
        <v>0</v>
      </c>
      <c r="AH305" s="53">
        <f>+SUMIFS(postings!$T:$T,postings!$C:$C,'pl-data'!AH$2,postings!$D:$D,'pl-data'!AH$3,postings!$I:$I,'pl-data'!$A305)-SUMIFS(postings!$W:$W,postings!$C:$C,'pl-data'!AH$2,postings!$D:$D,'pl-data'!AH$3,postings!$M:$M,'pl-data'!$A305)</f>
        <v>0</v>
      </c>
      <c r="AI305" s="53">
        <f>+SUMIFS(postings!$T:$T,postings!$C:$C,'pl-data'!AI$2,postings!$D:$D,'pl-data'!AI$3,postings!$I:$I,'pl-data'!$A305)-SUMIFS(postings!$W:$W,postings!$C:$C,'pl-data'!AI$2,postings!$D:$D,'pl-data'!AI$3,postings!$M:$M,'pl-data'!$A305)</f>
        <v>0</v>
      </c>
      <c r="AJ305" s="53">
        <f>+SUM(X305:INDEX(X305:AI305,1,Settings!$C$4))</f>
        <v>0</v>
      </c>
      <c r="AK305" s="53">
        <f t="shared" si="127"/>
        <v>0</v>
      </c>
      <c r="AL305" s="53"/>
      <c r="AM305" s="53">
        <f t="shared" si="128"/>
        <v>0</v>
      </c>
      <c r="AN305" s="53">
        <f t="shared" si="129"/>
        <v>0</v>
      </c>
      <c r="AO305" s="53">
        <f t="shared" si="130"/>
        <v>0</v>
      </c>
      <c r="AP305" s="53">
        <f t="shared" si="131"/>
        <v>0</v>
      </c>
      <c r="AQ305" s="53">
        <f t="shared" si="132"/>
        <v>0</v>
      </c>
      <c r="AR305" s="53">
        <f t="shared" si="133"/>
        <v>0</v>
      </c>
      <c r="AS305" s="53">
        <f t="shared" si="134"/>
        <v>0</v>
      </c>
      <c r="AT305" s="53">
        <f t="shared" si="135"/>
        <v>0</v>
      </c>
      <c r="AU305" s="53">
        <f t="shared" si="136"/>
        <v>0</v>
      </c>
      <c r="AV305" s="53">
        <f t="shared" si="137"/>
        <v>0</v>
      </c>
      <c r="AW305" s="53">
        <f t="shared" si="138"/>
        <v>0</v>
      </c>
      <c r="AX305" s="53">
        <f t="shared" si="139"/>
        <v>0</v>
      </c>
      <c r="AY305" s="53">
        <f>+SUM(AM305:INDEX(AM305:AX305,1,Settings!$C$4))</f>
        <v>0</v>
      </c>
      <c r="AZ305" s="53">
        <f t="shared" si="140"/>
        <v>0</v>
      </c>
      <c r="BA305" s="53"/>
      <c r="BB305" s="53">
        <f t="shared" si="141"/>
        <v>0</v>
      </c>
      <c r="BC305" s="53">
        <f t="shared" si="142"/>
        <v>0</v>
      </c>
      <c r="BD305" s="53">
        <f t="shared" si="143"/>
        <v>0</v>
      </c>
      <c r="BE305" s="53">
        <f t="shared" si="144"/>
        <v>0</v>
      </c>
      <c r="BF305" s="53">
        <f t="shared" si="145"/>
        <v>0</v>
      </c>
      <c r="BG305" s="53">
        <f t="shared" si="146"/>
        <v>0</v>
      </c>
      <c r="BH305" s="53">
        <f t="shared" si="147"/>
        <v>0</v>
      </c>
      <c r="BI305" s="53">
        <f t="shared" si="148"/>
        <v>0</v>
      </c>
      <c r="BJ305" s="53">
        <f t="shared" si="149"/>
        <v>0</v>
      </c>
      <c r="BK305" s="53">
        <f t="shared" si="150"/>
        <v>0</v>
      </c>
      <c r="BL305" s="53">
        <f t="shared" si="151"/>
        <v>0</v>
      </c>
      <c r="BM305" s="53">
        <f t="shared" si="152"/>
        <v>0</v>
      </c>
      <c r="BN305" s="53">
        <f t="shared" si="153"/>
        <v>0</v>
      </c>
      <c r="BO305" s="53"/>
      <c r="BP305" s="53">
        <f t="shared" si="154"/>
        <v>0</v>
      </c>
      <c r="BQ305" s="53"/>
      <c r="BR305" s="53">
        <f t="shared" si="155"/>
        <v>0</v>
      </c>
    </row>
    <row r="306" spans="1:70" x14ac:dyDescent="0.2">
      <c r="A306" s="6">
        <v>3960</v>
      </c>
      <c r="B306" s="6" t="str">
        <f>+VLOOKUP(A306,masterfile!B:C,2,FALSE)</f>
        <v>Bestandsveränderung RHB-Stoffe / Waren</v>
      </c>
      <c r="D306" s="53">
        <f>+SUMIF('[1]2017'!$A:$A,$A306,'[1]2017'!$C:$C)-SUMIF('[1]2017'!$E:$E,$A306,'[1]2017'!$G:$G)</f>
        <v>0</v>
      </c>
      <c r="E306" s="53">
        <f>+SUMIF('[1]2018'!$A:$A,$A306,'[1]2018'!$C:$C)-SUMIF('[1]2018'!$E:$E,$A306,'[1]2018'!$G:$G)</f>
        <v>0</v>
      </c>
      <c r="F306" s="53">
        <f>+SUMIF('[1]2019'!$A:$A,$A306,'[1]2019'!$C:$C)-SUMIF('[1]2019'!$E:$E,$A306,'[1]2019'!$G:$G)</f>
        <v>0</v>
      </c>
      <c r="G306" s="53">
        <f>+SUMIF('[1]2020'!$A:$A,$A306,'[1]2020'!$C:$C)-SUMIF('[1]2020'!$E:$E,$A306,'[1]2020'!$G:$G)</f>
        <v>0</v>
      </c>
      <c r="H306" s="53"/>
      <c r="I306" s="53">
        <f>+(+SUMIF('[1]2021'!$A:$A,$A306,'[1]2021'!$C:$C)-SUMIF('[1]2021'!$E:$E,$A306,'[1]2021'!$G:$G))/12</f>
        <v>0</v>
      </c>
      <c r="J306" s="53">
        <f>+(+SUMIF('[1]2021'!$A:$A,$A306,'[1]2021'!$C:$C)-SUMIF('[1]2021'!$E:$E,$A306,'[1]2021'!$G:$G))/12</f>
        <v>0</v>
      </c>
      <c r="K306" s="53">
        <f>+(+SUMIF('[1]2021'!$A:$A,$A306,'[1]2021'!$C:$C)-SUMIF('[1]2021'!$E:$E,$A306,'[1]2021'!$G:$G))/12</f>
        <v>0</v>
      </c>
      <c r="L306" s="53">
        <f>+(+SUMIF('[1]2021'!$A:$A,$A306,'[1]2021'!$C:$C)-SUMIF('[1]2021'!$E:$E,$A306,'[1]2021'!$G:$G))/12</f>
        <v>0</v>
      </c>
      <c r="M306" s="53">
        <f>+(+SUMIF('[1]2021'!$A:$A,$A306,'[1]2021'!$C:$C)-SUMIF('[1]2021'!$E:$E,$A306,'[1]2021'!$G:$G))/12</f>
        <v>0</v>
      </c>
      <c r="N306" s="53">
        <f>+(+SUMIF('[1]2021'!$A:$A,$A306,'[1]2021'!$C:$C)-SUMIF('[1]2021'!$E:$E,$A306,'[1]2021'!$G:$G))/12</f>
        <v>0</v>
      </c>
      <c r="O306" s="53">
        <f>+(+SUMIF('[1]2021'!$A:$A,$A306,'[1]2021'!$C:$C)-SUMIF('[1]2021'!$E:$E,$A306,'[1]2021'!$G:$G))/12</f>
        <v>0</v>
      </c>
      <c r="P306" s="53">
        <f>+(+SUMIF('[1]2021'!$A:$A,$A306,'[1]2021'!$C:$C)-SUMIF('[1]2021'!$E:$E,$A306,'[1]2021'!$G:$G))/12</f>
        <v>0</v>
      </c>
      <c r="Q306" s="53">
        <f>+(+SUMIF('[1]2021'!$A:$A,$A306,'[1]2021'!$C:$C)-SUMIF('[1]2021'!$E:$E,$A306,'[1]2021'!$G:$G))/12</f>
        <v>0</v>
      </c>
      <c r="R306" s="53">
        <f>+(+SUMIF('[1]2021'!$A:$A,$A306,'[1]2021'!$C:$C)-SUMIF('[1]2021'!$E:$E,$A306,'[1]2021'!$G:$G))/12</f>
        <v>0</v>
      </c>
      <c r="S306" s="53">
        <f>+(+SUMIF('[1]2021'!$A:$A,$A306,'[1]2021'!$C:$C)-SUMIF('[1]2021'!$E:$E,$A306,'[1]2021'!$G:$G))/12</f>
        <v>0</v>
      </c>
      <c r="T306" s="53">
        <f>+(+SUMIF('[1]2021'!$A:$A,$A306,'[1]2021'!$C:$C)-SUMIF('[1]2021'!$E:$E,$A306,'[1]2021'!$G:$G))/12</f>
        <v>0</v>
      </c>
      <c r="U306" s="53">
        <f>+SUM(I306:INDEX(I306:T306,1,Settings!$C$4))</f>
        <v>0</v>
      </c>
      <c r="V306" s="53">
        <f t="shared" si="126"/>
        <v>0</v>
      </c>
      <c r="W306" s="53"/>
      <c r="X306" s="53">
        <f>+SUMIFS(postings!$T:$T,postings!$C:$C,'pl-data'!X$2,postings!$D:$D,'pl-data'!X$3,postings!$I:$I,'pl-data'!$A306)-SUMIFS(postings!$W:$W,postings!$C:$C,'pl-data'!X$2,postings!$D:$D,'pl-data'!X$3,postings!$M:$M,'pl-data'!$A306)</f>
        <v>0</v>
      </c>
      <c r="Y306" s="53">
        <f>+SUMIFS(postings!$T:$T,postings!$C:$C,'pl-data'!Y$2,postings!$D:$D,'pl-data'!Y$3,postings!$I:$I,'pl-data'!$A306)-SUMIFS(postings!$W:$W,postings!$C:$C,'pl-data'!Y$2,postings!$D:$D,'pl-data'!Y$3,postings!$M:$M,'pl-data'!$A306)</f>
        <v>0</v>
      </c>
      <c r="Z306" s="53">
        <f>+SUMIFS(postings!$T:$T,postings!$C:$C,'pl-data'!Z$2,postings!$D:$D,'pl-data'!Z$3,postings!$I:$I,'pl-data'!$A306)-SUMIFS(postings!$W:$W,postings!$C:$C,'pl-data'!Z$2,postings!$D:$D,'pl-data'!Z$3,postings!$M:$M,'pl-data'!$A306)</f>
        <v>0</v>
      </c>
      <c r="AA306" s="53">
        <f>+SUMIFS(postings!$T:$T,postings!$C:$C,'pl-data'!AA$2,postings!$D:$D,'pl-data'!AA$3,postings!$I:$I,'pl-data'!$A306)-SUMIFS(postings!$W:$W,postings!$C:$C,'pl-data'!AA$2,postings!$D:$D,'pl-data'!AA$3,postings!$M:$M,'pl-data'!$A306)</f>
        <v>0</v>
      </c>
      <c r="AB306" s="53">
        <f>+SUMIFS(postings!$T:$T,postings!$C:$C,'pl-data'!AB$2,postings!$D:$D,'pl-data'!AB$3,postings!$I:$I,'pl-data'!$A306)-SUMIFS(postings!$W:$W,postings!$C:$C,'pl-data'!AB$2,postings!$D:$D,'pl-data'!AB$3,postings!$M:$M,'pl-data'!$A306)</f>
        <v>0</v>
      </c>
      <c r="AC306" s="53">
        <f>+SUMIFS(postings!$T:$T,postings!$C:$C,'pl-data'!AC$2,postings!$D:$D,'pl-data'!AC$3,postings!$I:$I,'pl-data'!$A306)-SUMIFS(postings!$W:$W,postings!$C:$C,'pl-data'!AC$2,postings!$D:$D,'pl-data'!AC$3,postings!$M:$M,'pl-data'!$A306)</f>
        <v>0</v>
      </c>
      <c r="AD306" s="53">
        <f>+SUMIFS(postings!$T:$T,postings!$C:$C,'pl-data'!AD$2,postings!$D:$D,'pl-data'!AD$3,postings!$I:$I,'pl-data'!$A306)-SUMIFS(postings!$W:$W,postings!$C:$C,'pl-data'!AD$2,postings!$D:$D,'pl-data'!AD$3,postings!$M:$M,'pl-data'!$A306)</f>
        <v>0</v>
      </c>
      <c r="AE306" s="53">
        <f>+SUMIFS(postings!$T:$T,postings!$C:$C,'pl-data'!AE$2,postings!$D:$D,'pl-data'!AE$3,postings!$I:$I,'pl-data'!$A306)-SUMIFS(postings!$W:$W,postings!$C:$C,'pl-data'!AE$2,postings!$D:$D,'pl-data'!AE$3,postings!$M:$M,'pl-data'!$A306)</f>
        <v>0</v>
      </c>
      <c r="AF306" s="53">
        <f>+SUMIFS(postings!$T:$T,postings!$C:$C,'pl-data'!AF$2,postings!$D:$D,'pl-data'!AF$3,postings!$I:$I,'pl-data'!$A306)-SUMIFS(postings!$W:$W,postings!$C:$C,'pl-data'!AF$2,postings!$D:$D,'pl-data'!AF$3,postings!$M:$M,'pl-data'!$A306)</f>
        <v>0</v>
      </c>
      <c r="AG306" s="53">
        <f>+SUMIFS(postings!$T:$T,postings!$C:$C,'pl-data'!AG$2,postings!$D:$D,'pl-data'!AG$3,postings!$I:$I,'pl-data'!$A306)-SUMIFS(postings!$W:$W,postings!$C:$C,'pl-data'!AG$2,postings!$D:$D,'pl-data'!AG$3,postings!$M:$M,'pl-data'!$A306)</f>
        <v>0</v>
      </c>
      <c r="AH306" s="53">
        <f>+SUMIFS(postings!$T:$T,postings!$C:$C,'pl-data'!AH$2,postings!$D:$D,'pl-data'!AH$3,postings!$I:$I,'pl-data'!$A306)-SUMIFS(postings!$W:$W,postings!$C:$C,'pl-data'!AH$2,postings!$D:$D,'pl-data'!AH$3,postings!$M:$M,'pl-data'!$A306)</f>
        <v>0</v>
      </c>
      <c r="AI306" s="53">
        <f>+SUMIFS(postings!$T:$T,postings!$C:$C,'pl-data'!AI$2,postings!$D:$D,'pl-data'!AI$3,postings!$I:$I,'pl-data'!$A306)-SUMIFS(postings!$W:$W,postings!$C:$C,'pl-data'!AI$2,postings!$D:$D,'pl-data'!AI$3,postings!$M:$M,'pl-data'!$A306)</f>
        <v>0</v>
      </c>
      <c r="AJ306" s="53">
        <f>+SUM(X306:INDEX(X306:AI306,1,Settings!$C$4))</f>
        <v>0</v>
      </c>
      <c r="AK306" s="53">
        <f t="shared" si="127"/>
        <v>0</v>
      </c>
      <c r="AL306" s="53"/>
      <c r="AM306" s="53">
        <f t="shared" si="128"/>
        <v>0</v>
      </c>
      <c r="AN306" s="53">
        <f t="shared" si="129"/>
        <v>0</v>
      </c>
      <c r="AO306" s="53">
        <f t="shared" si="130"/>
        <v>0</v>
      </c>
      <c r="AP306" s="53">
        <f t="shared" si="131"/>
        <v>0</v>
      </c>
      <c r="AQ306" s="53">
        <f t="shared" si="132"/>
        <v>0</v>
      </c>
      <c r="AR306" s="53">
        <f t="shared" si="133"/>
        <v>0</v>
      </c>
      <c r="AS306" s="53">
        <f t="shared" si="134"/>
        <v>0</v>
      </c>
      <c r="AT306" s="53">
        <f t="shared" si="135"/>
        <v>0</v>
      </c>
      <c r="AU306" s="53">
        <f t="shared" si="136"/>
        <v>0</v>
      </c>
      <c r="AV306" s="53">
        <f t="shared" si="137"/>
        <v>0</v>
      </c>
      <c r="AW306" s="53">
        <f t="shared" si="138"/>
        <v>0</v>
      </c>
      <c r="AX306" s="53">
        <f t="shared" si="139"/>
        <v>0</v>
      </c>
      <c r="AY306" s="53">
        <f>+SUM(AM306:INDEX(AM306:AX306,1,Settings!$C$4))</f>
        <v>0</v>
      </c>
      <c r="AZ306" s="53">
        <f t="shared" si="140"/>
        <v>0</v>
      </c>
      <c r="BA306" s="53"/>
      <c r="BB306" s="53">
        <f t="shared" si="141"/>
        <v>0</v>
      </c>
      <c r="BC306" s="53">
        <f t="shared" si="142"/>
        <v>0</v>
      </c>
      <c r="BD306" s="53">
        <f t="shared" si="143"/>
        <v>0</v>
      </c>
      <c r="BE306" s="53">
        <f t="shared" si="144"/>
        <v>0</v>
      </c>
      <c r="BF306" s="53">
        <f t="shared" si="145"/>
        <v>0</v>
      </c>
      <c r="BG306" s="53">
        <f t="shared" si="146"/>
        <v>0</v>
      </c>
      <c r="BH306" s="53">
        <f t="shared" si="147"/>
        <v>0</v>
      </c>
      <c r="BI306" s="53">
        <f t="shared" si="148"/>
        <v>0</v>
      </c>
      <c r="BJ306" s="53">
        <f t="shared" si="149"/>
        <v>0</v>
      </c>
      <c r="BK306" s="53">
        <f t="shared" si="150"/>
        <v>0</v>
      </c>
      <c r="BL306" s="53">
        <f t="shared" si="151"/>
        <v>0</v>
      </c>
      <c r="BM306" s="53">
        <f t="shared" si="152"/>
        <v>0</v>
      </c>
      <c r="BN306" s="53">
        <f t="shared" si="153"/>
        <v>0</v>
      </c>
      <c r="BO306" s="53"/>
      <c r="BP306" s="53">
        <f t="shared" si="154"/>
        <v>0</v>
      </c>
      <c r="BQ306" s="53"/>
      <c r="BR306" s="53">
        <f t="shared" si="155"/>
        <v>0</v>
      </c>
    </row>
    <row r="307" spans="1:70" x14ac:dyDescent="0.2">
      <c r="A307" s="6">
        <v>4100</v>
      </c>
      <c r="B307" s="6" t="str">
        <f>+VLOOKUP(A307,masterfile!B:C,2,FALSE)</f>
        <v>Löhne und Gehälter</v>
      </c>
      <c r="D307" s="53">
        <f>+SUMIF('[1]2017'!$A:$A,$A307,'[1]2017'!$C:$C)-SUMIF('[1]2017'!$E:$E,$A307,'[1]2017'!$G:$G)</f>
        <v>4165.2892561983472</v>
      </c>
      <c r="E307" s="53">
        <f>SUM('hr-data'!E4,'hr-data'!E7,'hr-data'!E10,'hr-data'!E13,'hr-data'!E16,'hr-data'!E19,'hr-data'!E22,'hr-data'!E25,'hr-data'!E28,'hr-data'!E31,'hr-data'!E34)/1.21/1000</f>
        <v>4244.7933884297527</v>
      </c>
      <c r="F307" s="53">
        <f>SUM('hr-data'!F4,'hr-data'!F7,'hr-data'!F10,'hr-data'!F13,'hr-data'!F16,'hr-data'!F19,'hr-data'!F22,'hr-data'!F25,'hr-data'!F28,'hr-data'!F31,'hr-data'!F34)/1.21/1000</f>
        <v>4285.3404958677684</v>
      </c>
      <c r="G307" s="53">
        <f>SUM('hr-data'!G4,'hr-data'!G7,'hr-data'!G10,'hr-data'!G13,'hr-data'!G16,'hr-data'!G19,'hr-data'!G22,'hr-data'!G25,'hr-data'!G28,'hr-data'!G31,'hr-data'!G34)/1.21/1000</f>
        <v>4326.2930743801662</v>
      </c>
      <c r="H307" s="53"/>
      <c r="I307" s="53">
        <f>SUM('hr-data'!I4,'hr-data'!I7,'hr-data'!I10,'hr-data'!I13,'hr-data'!I16,'hr-data'!I19,'hr-data'!I22,'hr-data'!I25,'hr-data'!I28,'hr-data'!I31,'hr-data'!I34)/1.21/1000</f>
        <v>367.41810691460063</v>
      </c>
      <c r="J307" s="53">
        <f>SUM('hr-data'!J4,'hr-data'!J7,'hr-data'!J10,'hr-data'!J13,'hr-data'!J16,'hr-data'!J19,'hr-data'!J22,'hr-data'!J25,'hr-data'!J28,'hr-data'!J31,'hr-data'!J34)/1.21/1000</f>
        <v>367.41810691460063</v>
      </c>
      <c r="K307" s="53">
        <f>SUM('hr-data'!K4,'hr-data'!K7,'hr-data'!K10,'hr-data'!K13,'hr-data'!K16,'hr-data'!K19,'hr-data'!K22,'hr-data'!K25,'hr-data'!K28,'hr-data'!K31,'hr-data'!K34)/1.21/1000</f>
        <v>367.41810691460063</v>
      </c>
      <c r="L307" s="53">
        <f>SUM('hr-data'!L4,'hr-data'!L7,'hr-data'!L10,'hr-data'!L13,'hr-data'!L16,'hr-data'!L19,'hr-data'!L22,'hr-data'!L25,'hr-data'!L28,'hr-data'!L31,'hr-data'!L34)/1.21/1000</f>
        <v>367.41810691460063</v>
      </c>
      <c r="M307" s="53">
        <f>SUM('hr-data'!M4,'hr-data'!M7,'hr-data'!M10,'hr-data'!M13,'hr-data'!M16,'hr-data'!M19,'hr-data'!M22,'hr-data'!M25,'hr-data'!M28,'hr-data'!M31,'hr-data'!M34)/1.21/1000</f>
        <v>367.41810691460063</v>
      </c>
      <c r="N307" s="53">
        <f>SUM('hr-data'!N4,'hr-data'!N7,'hr-data'!N10,'hr-data'!N13,'hr-data'!N16,'hr-data'!N19,'hr-data'!N22,'hr-data'!N25,'hr-data'!N28,'hr-data'!N31,'hr-data'!N34)/1.21/1000</f>
        <v>367.41810691460063</v>
      </c>
      <c r="O307" s="53">
        <f>SUM('hr-data'!O4,'hr-data'!O7,'hr-data'!O10,'hr-data'!O13,'hr-data'!O16,'hr-data'!O19,'hr-data'!O22,'hr-data'!O25,'hr-data'!O28,'hr-data'!O31,'hr-data'!O34)/1.21/1000</f>
        <v>368.79551738292014</v>
      </c>
      <c r="P307" s="53">
        <f>SUM('hr-data'!P4,'hr-data'!P7,'hr-data'!P10,'hr-data'!P13,'hr-data'!P16,'hr-data'!P19,'hr-data'!P22,'hr-data'!P25,'hr-data'!P28,'hr-data'!P31,'hr-data'!P34)/1.21/1000</f>
        <v>368.79551738292014</v>
      </c>
      <c r="Q307" s="53">
        <f>SUM('hr-data'!Q4,'hr-data'!Q7,'hr-data'!Q10,'hr-data'!Q13,'hr-data'!Q16,'hr-data'!Q19,'hr-data'!Q22,'hr-data'!Q25,'hr-data'!Q28,'hr-data'!Q31,'hr-data'!Q34)/1.21/1000</f>
        <v>368.79551738292014</v>
      </c>
      <c r="R307" s="53">
        <f>SUM('hr-data'!R4,'hr-data'!R7,'hr-data'!R10,'hr-data'!R13,'hr-data'!R16,'hr-data'!R19,'hr-data'!R22,'hr-data'!R25,'hr-data'!R28,'hr-data'!R31,'hr-data'!R34)/1.21/1000</f>
        <v>368.79551738292014</v>
      </c>
      <c r="S307" s="53">
        <f>SUM('hr-data'!S4,'hr-data'!S7,'hr-data'!S10,'hr-data'!S13,'hr-data'!S16,'hr-data'!S19,'hr-data'!S22,'hr-data'!S25,'hr-data'!S28,'hr-data'!S31,'hr-data'!S34)/1.21/1000</f>
        <v>368.79551738292014</v>
      </c>
      <c r="T307" s="53">
        <f>SUM('hr-data'!T4,'hr-data'!T7,'hr-data'!T10,'hr-data'!T13,'hr-data'!T16,'hr-data'!T19,'hr-data'!T22,'hr-data'!T25,'hr-data'!T28,'hr-data'!T31,'hr-data'!T34)/1.21/1000</f>
        <v>368.79551738292014</v>
      </c>
      <c r="U307" s="53">
        <f>+SUM(I307:INDEX(I307:T307,1,Settings!$C$4))</f>
        <v>4417.2817457851243</v>
      </c>
      <c r="V307" s="53">
        <f t="shared" si="126"/>
        <v>4417.2817457851243</v>
      </c>
      <c r="W307" s="53"/>
      <c r="X307" s="53">
        <f>SUM('hr-data'!X4,'hr-data'!X7,'hr-data'!X10,'hr-data'!X13,'hr-data'!X16,'hr-data'!X19,'hr-data'!X22,'hr-data'!X25,'hr-data'!X28,'hr-data'!X31,'hr-data'!X34)/1.21/1000</f>
        <v>381.90111302837465</v>
      </c>
      <c r="Y307" s="53">
        <f>SUM('hr-data'!Y4,'hr-data'!Y7,'hr-data'!Y10,'hr-data'!Y13,'hr-data'!Y16,'hr-data'!Y19,'hr-data'!Y22,'hr-data'!Y25,'hr-data'!Y28,'hr-data'!Y31,'hr-data'!Y34)/1.21/1000</f>
        <v>381.90111302837465</v>
      </c>
      <c r="Z307" s="53">
        <f>SUM('hr-data'!Z4,'hr-data'!Z7,'hr-data'!Z10,'hr-data'!Z13,'hr-data'!Z16,'hr-data'!Z19,'hr-data'!Z22,'hr-data'!Z25,'hr-data'!Z28,'hr-data'!Z31,'hr-data'!Z34)/1.21/1000</f>
        <v>381.90111302837465</v>
      </c>
      <c r="AA307" s="53">
        <f>SUM('hr-data'!AA4,'hr-data'!AA7,'hr-data'!AA10,'hr-data'!AA13,'hr-data'!AA16,'hr-data'!AA19,'hr-data'!AA22,'hr-data'!AA25,'hr-data'!AA28,'hr-data'!AA31,'hr-data'!AA34)/1.21/1000</f>
        <v>381.90111302837465</v>
      </c>
      <c r="AB307" s="53">
        <f>SUM('hr-data'!AB4,'hr-data'!AB7,'hr-data'!AB10,'hr-data'!AB13,'hr-data'!AB16,'hr-data'!AB19,'hr-data'!AB22,'hr-data'!AB25,'hr-data'!AB28,'hr-data'!AB31,'hr-data'!AB34)/1.21/1000</f>
        <v>381.90111302837465</v>
      </c>
      <c r="AC307" s="53">
        <f>SUM('hr-data'!AC4,'hr-data'!AC7,'hr-data'!AC10,'hr-data'!AC13,'hr-data'!AC16,'hr-data'!AC19,'hr-data'!AC22,'hr-data'!AC25,'hr-data'!AC28,'hr-data'!AC31,'hr-data'!AC34)/1.21/1000</f>
        <v>381.90111302837465</v>
      </c>
      <c r="AD307" s="53">
        <f>SUM('hr-data'!AD4,'hr-data'!AD7,'hr-data'!AD10,'hr-data'!AD13,'hr-data'!AD16,'hr-data'!AD19,'hr-data'!AD22,'hr-data'!AD25,'hr-data'!AD28,'hr-data'!AD31,'hr-data'!AD34)/1.21/1000</f>
        <v>381.90111302837465</v>
      </c>
      <c r="AE307" s="53">
        <f>SUM('hr-data'!AE4,'hr-data'!AE7,'hr-data'!AE10,'hr-data'!AE13,'hr-data'!AE16,'hr-data'!AE19,'hr-data'!AE22,'hr-data'!AE25,'hr-data'!AE28,'hr-data'!AE31,'hr-data'!AE34)/1.21/1000</f>
        <v>381.90111302837465</v>
      </c>
      <c r="AF307" s="53">
        <f>SUM('hr-data'!AF4,'hr-data'!AF7,'hr-data'!AF10,'hr-data'!AF13,'hr-data'!AF16,'hr-data'!AF19,'hr-data'!AF22,'hr-data'!AF25,'hr-data'!AF28,'hr-data'!AF31,'hr-data'!AF34)/1.21/1000</f>
        <v>381.90111302837465</v>
      </c>
      <c r="AG307" s="53">
        <f>SUM('hr-data'!AG4,'hr-data'!AG7,'hr-data'!AG10,'hr-data'!AG13,'hr-data'!AG16,'hr-data'!AG19,'hr-data'!AG22,'hr-data'!AG25,'hr-data'!AG28,'hr-data'!AG31,'hr-data'!AG34)/1.21/1000</f>
        <v>381.90111302837465</v>
      </c>
      <c r="AH307" s="53">
        <f>SUM('hr-data'!AH4,'hr-data'!AH7,'hr-data'!AH10,'hr-data'!AH13,'hr-data'!AH16,'hr-data'!AH19,'hr-data'!AH22,'hr-data'!AH25,'hr-data'!AH28,'hr-data'!AH31,'hr-data'!AH34)/1.21/1000</f>
        <v>381.90111302837465</v>
      </c>
      <c r="AI307" s="53">
        <f>SUM('hr-data'!AI4,'hr-data'!AI7,'hr-data'!AI10,'hr-data'!AI13,'hr-data'!AI16,'hr-data'!AI19,'hr-data'!AI22,'hr-data'!AI25,'hr-data'!AI28,'hr-data'!AI31,'hr-data'!AI34)/1.21/1000</f>
        <v>381.90111302837465</v>
      </c>
      <c r="AJ307" s="53">
        <f>+SUM(X307:INDEX(X307:AI307,1,Settings!$C$4))</f>
        <v>4582.8133563404963</v>
      </c>
      <c r="AK307" s="53">
        <f t="shared" si="127"/>
        <v>4582.8133563404963</v>
      </c>
      <c r="AL307" s="53"/>
      <c r="AM307" s="53">
        <f>+HR!$U$49/1.21/12</f>
        <v>379.43696136525483</v>
      </c>
      <c r="AN307" s="53">
        <f>+HR!$U$49/1.21/12</f>
        <v>379.43696136525483</v>
      </c>
      <c r="AO307" s="53">
        <f>+HR!$U$49/1.21/12</f>
        <v>379.43696136525483</v>
      </c>
      <c r="AP307" s="53">
        <f>+HR!$U$49/1.21/12</f>
        <v>379.43696136525483</v>
      </c>
      <c r="AQ307" s="53">
        <f>+HR!$U$49/1.21/12</f>
        <v>379.43696136525483</v>
      </c>
      <c r="AR307" s="53">
        <f>+HR!$U$49/1.21/12</f>
        <v>379.43696136525483</v>
      </c>
      <c r="AS307" s="53">
        <f>+HR!$U$49/1.21/12</f>
        <v>379.43696136525483</v>
      </c>
      <c r="AT307" s="53">
        <f>+HR!$U$49/1.21/12</f>
        <v>379.43696136525483</v>
      </c>
      <c r="AU307" s="53">
        <f>+HR!$U$49/1.21/12</f>
        <v>379.43696136525483</v>
      </c>
      <c r="AV307" s="53">
        <f>+HR!$U$49/1.21/12</f>
        <v>379.43696136525483</v>
      </c>
      <c r="AW307" s="53">
        <f>+HR!$U$49/1.21/12</f>
        <v>379.43696136525483</v>
      </c>
      <c r="AX307" s="53">
        <f>+HR!$U$49/1.21/12</f>
        <v>379.43696136525483</v>
      </c>
      <c r="AY307" s="53">
        <f>+SUM(AM307:INDEX(AM307:AX307,1,Settings!$C$4))</f>
        <v>4553.2435363830582</v>
      </c>
      <c r="AZ307" s="53">
        <f t="shared" si="140"/>
        <v>4553.2435363830582</v>
      </c>
      <c r="BA307" s="53"/>
      <c r="BB307" s="53">
        <f>+HR!$J$49/1.21/12</f>
        <v>393.92573458570536</v>
      </c>
      <c r="BC307" s="53">
        <f>+HR!$J$49/1.21/12</f>
        <v>393.92573458570536</v>
      </c>
      <c r="BD307" s="53">
        <f>+HR!$J$49/1.21/12</f>
        <v>393.92573458570536</v>
      </c>
      <c r="BE307" s="53">
        <f>+HR!$J$49/1.21/12</f>
        <v>393.92573458570536</v>
      </c>
      <c r="BF307" s="53">
        <f>+HR!$J$49/1.21/12</f>
        <v>393.92573458570536</v>
      </c>
      <c r="BG307" s="53">
        <f>+HR!$J$49/1.21/12</f>
        <v>393.92573458570536</v>
      </c>
      <c r="BH307" s="53">
        <f>+HR!$J$49/1.21/12</f>
        <v>393.92573458570536</v>
      </c>
      <c r="BI307" s="53">
        <f>+HR!$J$49/1.21/12</f>
        <v>393.92573458570536</v>
      </c>
      <c r="BJ307" s="53">
        <f>+HR!$J$49/1.21/12</f>
        <v>393.92573458570536</v>
      </c>
      <c r="BK307" s="53">
        <f>+HR!$J$49/1.21/12</f>
        <v>393.92573458570536</v>
      </c>
      <c r="BL307" s="53">
        <f>+HR!$J$49/1.21/12</f>
        <v>393.92573458570536</v>
      </c>
      <c r="BM307" s="53">
        <f>+HR!$J$49/1.21/12</f>
        <v>393.92573458570536</v>
      </c>
      <c r="BN307" s="53">
        <f t="shared" si="153"/>
        <v>4727.1088150284641</v>
      </c>
      <c r="BO307" s="53"/>
      <c r="BP307" s="53">
        <f>+HR!$K$49/1.21</f>
        <v>4817.5187599240735</v>
      </c>
      <c r="BQ307" s="53"/>
      <c r="BR307" s="53">
        <f>+HR!$L$49/1.21</f>
        <v>4922.1335979324722</v>
      </c>
    </row>
    <row r="308" spans="1:70" x14ac:dyDescent="0.2">
      <c r="A308" s="6">
        <v>4110</v>
      </c>
      <c r="B308" s="6" t="str">
        <f>+VLOOKUP(A308,masterfile!B:C,2,FALSE)</f>
        <v>Löhne</v>
      </c>
      <c r="D308" s="53">
        <f>+SUMIF('[1]2017'!$A:$A,$A308,'[1]2017'!$C:$C)-SUMIF('[1]2017'!$E:$E,$A308,'[1]2017'!$G:$G)</f>
        <v>0</v>
      </c>
      <c r="E308" s="53">
        <f>+SUMIF('[1]2018'!$A:$A,$A308,'[1]2018'!$C:$C)-SUMIF('[1]2018'!$E:$E,$A308,'[1]2018'!$G:$G)</f>
        <v>0</v>
      </c>
      <c r="F308" s="53">
        <f>+SUMIF('[1]2019'!$A:$A,$A308,'[1]2019'!$C:$C)-SUMIF('[1]2019'!$E:$E,$A308,'[1]2019'!$G:$G)</f>
        <v>0</v>
      </c>
      <c r="G308" s="53">
        <f>+SUMIF('[1]2020'!$A:$A,$A308,'[1]2020'!$C:$C)-SUMIF('[1]2020'!$E:$E,$A308,'[1]2020'!$G:$G)</f>
        <v>0</v>
      </c>
      <c r="H308" s="53"/>
      <c r="I308" s="53">
        <f>+(+SUMIF('[1]2021'!$A:$A,$A308,'[1]2021'!$C:$C)-SUMIF('[1]2021'!$E:$E,$A308,'[1]2021'!$G:$G))/12</f>
        <v>0</v>
      </c>
      <c r="J308" s="53">
        <f>+(+SUMIF('[1]2021'!$A:$A,$A308,'[1]2021'!$C:$C)-SUMIF('[1]2021'!$E:$E,$A308,'[1]2021'!$G:$G))/12</f>
        <v>0</v>
      </c>
      <c r="K308" s="53">
        <f>+(+SUMIF('[1]2021'!$A:$A,$A308,'[1]2021'!$C:$C)-SUMIF('[1]2021'!$E:$E,$A308,'[1]2021'!$G:$G))/12</f>
        <v>0</v>
      </c>
      <c r="L308" s="53">
        <f>+(+SUMIF('[1]2021'!$A:$A,$A308,'[1]2021'!$C:$C)-SUMIF('[1]2021'!$E:$E,$A308,'[1]2021'!$G:$G))/12</f>
        <v>0</v>
      </c>
      <c r="M308" s="53">
        <f>+(+SUMIF('[1]2021'!$A:$A,$A308,'[1]2021'!$C:$C)-SUMIF('[1]2021'!$E:$E,$A308,'[1]2021'!$G:$G))/12</f>
        <v>0</v>
      </c>
      <c r="N308" s="53">
        <f>+(+SUMIF('[1]2021'!$A:$A,$A308,'[1]2021'!$C:$C)-SUMIF('[1]2021'!$E:$E,$A308,'[1]2021'!$G:$G))/12</f>
        <v>0</v>
      </c>
      <c r="O308" s="53">
        <f>+(+SUMIF('[1]2021'!$A:$A,$A308,'[1]2021'!$C:$C)-SUMIF('[1]2021'!$E:$E,$A308,'[1]2021'!$G:$G))/12</f>
        <v>0</v>
      </c>
      <c r="P308" s="53">
        <f>+(+SUMIF('[1]2021'!$A:$A,$A308,'[1]2021'!$C:$C)-SUMIF('[1]2021'!$E:$E,$A308,'[1]2021'!$G:$G))/12</f>
        <v>0</v>
      </c>
      <c r="Q308" s="53">
        <f>+(+SUMIF('[1]2021'!$A:$A,$A308,'[1]2021'!$C:$C)-SUMIF('[1]2021'!$E:$E,$A308,'[1]2021'!$G:$G))/12</f>
        <v>0</v>
      </c>
      <c r="R308" s="53">
        <f>+(+SUMIF('[1]2021'!$A:$A,$A308,'[1]2021'!$C:$C)-SUMIF('[1]2021'!$E:$E,$A308,'[1]2021'!$G:$G))/12</f>
        <v>0</v>
      </c>
      <c r="S308" s="53">
        <f>+(+SUMIF('[1]2021'!$A:$A,$A308,'[1]2021'!$C:$C)-SUMIF('[1]2021'!$E:$E,$A308,'[1]2021'!$G:$G))/12</f>
        <v>0</v>
      </c>
      <c r="T308" s="53">
        <f>+(+SUMIF('[1]2021'!$A:$A,$A308,'[1]2021'!$C:$C)-SUMIF('[1]2021'!$E:$E,$A308,'[1]2021'!$G:$G))/12</f>
        <v>0</v>
      </c>
      <c r="U308" s="53">
        <f>+SUM(I308:INDEX(I308:T308,1,Settings!$C$4))</f>
        <v>0</v>
      </c>
      <c r="V308" s="53">
        <f t="shared" si="126"/>
        <v>0</v>
      </c>
      <c r="W308" s="53"/>
      <c r="X308" s="53">
        <f>+SUMIFS(postings!$T:$T,postings!$C:$C,'pl-data'!X$2,postings!$D:$D,'pl-data'!X$3,postings!$I:$I,'pl-data'!$A308)-SUMIFS(postings!$W:$W,postings!$C:$C,'pl-data'!X$2,postings!$D:$D,'pl-data'!X$3,postings!$M:$M,'pl-data'!$A308)</f>
        <v>0</v>
      </c>
      <c r="Y308" s="53">
        <f>+SUMIFS(postings!$T:$T,postings!$C:$C,'pl-data'!Y$2,postings!$D:$D,'pl-data'!Y$3,postings!$I:$I,'pl-data'!$A308)-SUMIFS(postings!$W:$W,postings!$C:$C,'pl-data'!Y$2,postings!$D:$D,'pl-data'!Y$3,postings!$M:$M,'pl-data'!$A308)</f>
        <v>0</v>
      </c>
      <c r="Z308" s="53">
        <f>+SUMIFS(postings!$T:$T,postings!$C:$C,'pl-data'!Z$2,postings!$D:$D,'pl-data'!Z$3,postings!$I:$I,'pl-data'!$A308)-SUMIFS(postings!$W:$W,postings!$C:$C,'pl-data'!Z$2,postings!$D:$D,'pl-data'!Z$3,postings!$M:$M,'pl-data'!$A308)</f>
        <v>0</v>
      </c>
      <c r="AA308" s="53">
        <f>+SUMIFS(postings!$T:$T,postings!$C:$C,'pl-data'!AA$2,postings!$D:$D,'pl-data'!AA$3,postings!$I:$I,'pl-data'!$A308)-SUMIFS(postings!$W:$W,postings!$C:$C,'pl-data'!AA$2,postings!$D:$D,'pl-data'!AA$3,postings!$M:$M,'pl-data'!$A308)</f>
        <v>0</v>
      </c>
      <c r="AB308" s="53">
        <f>+SUMIFS(postings!$T:$T,postings!$C:$C,'pl-data'!AB$2,postings!$D:$D,'pl-data'!AB$3,postings!$I:$I,'pl-data'!$A308)-SUMIFS(postings!$W:$W,postings!$C:$C,'pl-data'!AB$2,postings!$D:$D,'pl-data'!AB$3,postings!$M:$M,'pl-data'!$A308)</f>
        <v>0</v>
      </c>
      <c r="AC308" s="53">
        <f>+SUMIFS(postings!$T:$T,postings!$C:$C,'pl-data'!AC$2,postings!$D:$D,'pl-data'!AC$3,postings!$I:$I,'pl-data'!$A308)-SUMIFS(postings!$W:$W,postings!$C:$C,'pl-data'!AC$2,postings!$D:$D,'pl-data'!AC$3,postings!$M:$M,'pl-data'!$A308)</f>
        <v>0</v>
      </c>
      <c r="AD308" s="53">
        <f>+SUMIFS(postings!$T:$T,postings!$C:$C,'pl-data'!AD$2,postings!$D:$D,'pl-data'!AD$3,postings!$I:$I,'pl-data'!$A308)-SUMIFS(postings!$W:$W,postings!$C:$C,'pl-data'!AD$2,postings!$D:$D,'pl-data'!AD$3,postings!$M:$M,'pl-data'!$A308)</f>
        <v>0</v>
      </c>
      <c r="AE308" s="53">
        <f>+SUMIFS(postings!$T:$T,postings!$C:$C,'pl-data'!AE$2,postings!$D:$D,'pl-data'!AE$3,postings!$I:$I,'pl-data'!$A308)-SUMIFS(postings!$W:$W,postings!$C:$C,'pl-data'!AE$2,postings!$D:$D,'pl-data'!AE$3,postings!$M:$M,'pl-data'!$A308)</f>
        <v>0</v>
      </c>
      <c r="AF308" s="53">
        <f>+SUMIFS(postings!$T:$T,postings!$C:$C,'pl-data'!AF$2,postings!$D:$D,'pl-data'!AF$3,postings!$I:$I,'pl-data'!$A308)-SUMIFS(postings!$W:$W,postings!$C:$C,'pl-data'!AF$2,postings!$D:$D,'pl-data'!AF$3,postings!$M:$M,'pl-data'!$A308)</f>
        <v>0</v>
      </c>
      <c r="AG308" s="53">
        <f>+SUMIFS(postings!$T:$T,postings!$C:$C,'pl-data'!AG$2,postings!$D:$D,'pl-data'!AG$3,postings!$I:$I,'pl-data'!$A308)-SUMIFS(postings!$W:$W,postings!$C:$C,'pl-data'!AG$2,postings!$D:$D,'pl-data'!AG$3,postings!$M:$M,'pl-data'!$A308)</f>
        <v>0</v>
      </c>
      <c r="AH308" s="53">
        <f>+SUMIFS(postings!$T:$T,postings!$C:$C,'pl-data'!AH$2,postings!$D:$D,'pl-data'!AH$3,postings!$I:$I,'pl-data'!$A308)-SUMIFS(postings!$W:$W,postings!$C:$C,'pl-data'!AH$2,postings!$D:$D,'pl-data'!AH$3,postings!$M:$M,'pl-data'!$A308)</f>
        <v>0</v>
      </c>
      <c r="AI308" s="53">
        <f>+SUMIFS(postings!$T:$T,postings!$C:$C,'pl-data'!AI$2,postings!$D:$D,'pl-data'!AI$3,postings!$I:$I,'pl-data'!$A308)-SUMIFS(postings!$W:$W,postings!$C:$C,'pl-data'!AI$2,postings!$D:$D,'pl-data'!AI$3,postings!$M:$M,'pl-data'!$A308)</f>
        <v>0</v>
      </c>
      <c r="AJ308" s="53">
        <f>+SUM(X308:INDEX(X308:AI308,1,Settings!$C$4))</f>
        <v>0</v>
      </c>
      <c r="AK308" s="53">
        <f t="shared" si="127"/>
        <v>0</v>
      </c>
      <c r="AL308" s="53"/>
      <c r="AM308" s="53">
        <f t="shared" si="128"/>
        <v>0</v>
      </c>
      <c r="AN308" s="53">
        <f t="shared" si="129"/>
        <v>0</v>
      </c>
      <c r="AO308" s="53">
        <f t="shared" si="130"/>
        <v>0</v>
      </c>
      <c r="AP308" s="53">
        <f t="shared" si="131"/>
        <v>0</v>
      </c>
      <c r="AQ308" s="53">
        <f t="shared" si="132"/>
        <v>0</v>
      </c>
      <c r="AR308" s="53">
        <f t="shared" si="133"/>
        <v>0</v>
      </c>
      <c r="AS308" s="53">
        <f t="shared" si="134"/>
        <v>0</v>
      </c>
      <c r="AT308" s="53">
        <f t="shared" si="135"/>
        <v>0</v>
      </c>
      <c r="AU308" s="53">
        <f t="shared" si="136"/>
        <v>0</v>
      </c>
      <c r="AV308" s="53">
        <f t="shared" si="137"/>
        <v>0</v>
      </c>
      <c r="AW308" s="53">
        <f t="shared" si="138"/>
        <v>0</v>
      </c>
      <c r="AX308" s="53">
        <f t="shared" si="139"/>
        <v>0</v>
      </c>
      <c r="AY308" s="53">
        <f>+SUM(AM308:INDEX(AM308:AX308,1,Settings!$C$4))</f>
        <v>0</v>
      </c>
      <c r="AZ308" s="53">
        <f t="shared" si="140"/>
        <v>0</v>
      </c>
      <c r="BA308" s="53"/>
      <c r="BB308" s="53">
        <f t="shared" si="141"/>
        <v>0</v>
      </c>
      <c r="BC308" s="53">
        <f t="shared" si="142"/>
        <v>0</v>
      </c>
      <c r="BD308" s="53">
        <f t="shared" si="143"/>
        <v>0</v>
      </c>
      <c r="BE308" s="53">
        <f t="shared" si="144"/>
        <v>0</v>
      </c>
      <c r="BF308" s="53">
        <f t="shared" si="145"/>
        <v>0</v>
      </c>
      <c r="BG308" s="53">
        <f t="shared" si="146"/>
        <v>0</v>
      </c>
      <c r="BH308" s="53">
        <f t="shared" si="147"/>
        <v>0</v>
      </c>
      <c r="BI308" s="53">
        <f t="shared" si="148"/>
        <v>0</v>
      </c>
      <c r="BJ308" s="53">
        <f t="shared" si="149"/>
        <v>0</v>
      </c>
      <c r="BK308" s="53">
        <f t="shared" si="150"/>
        <v>0</v>
      </c>
      <c r="BL308" s="53">
        <f t="shared" si="151"/>
        <v>0</v>
      </c>
      <c r="BM308" s="53">
        <f t="shared" si="152"/>
        <v>0</v>
      </c>
      <c r="BN308" s="53">
        <f t="shared" si="153"/>
        <v>0</v>
      </c>
      <c r="BO308" s="53"/>
      <c r="BP308" s="53">
        <f t="shared" si="154"/>
        <v>0</v>
      </c>
      <c r="BQ308" s="53"/>
      <c r="BR308" s="53">
        <f t="shared" si="155"/>
        <v>0</v>
      </c>
    </row>
    <row r="309" spans="1:70" x14ac:dyDescent="0.2">
      <c r="A309" s="6">
        <v>4120</v>
      </c>
      <c r="B309" s="6" t="str">
        <f>+VLOOKUP(A309,masterfile!B:C,2,FALSE)</f>
        <v>Gehälter</v>
      </c>
      <c r="D309" s="53">
        <f>+SUMIF('[1]2017'!$A:$A,$A309,'[1]2017'!$C:$C)-SUMIF('[1]2017'!$E:$E,$A309,'[1]2017'!$G:$G)</f>
        <v>0</v>
      </c>
      <c r="E309" s="53">
        <f>+SUMIF('[1]2018'!$A:$A,$A309,'[1]2018'!$C:$C)-SUMIF('[1]2018'!$E:$E,$A309,'[1]2018'!$G:$G)</f>
        <v>0</v>
      </c>
      <c r="F309" s="53">
        <f>+SUMIF('[1]2019'!$A:$A,$A309,'[1]2019'!$C:$C)-SUMIF('[1]2019'!$E:$E,$A309,'[1]2019'!$G:$G)</f>
        <v>0</v>
      </c>
      <c r="G309" s="53">
        <f>+SUMIF('[1]2020'!$A:$A,$A309,'[1]2020'!$C:$C)-SUMIF('[1]2020'!$E:$E,$A309,'[1]2020'!$G:$G)</f>
        <v>0</v>
      </c>
      <c r="H309" s="53"/>
      <c r="I309" s="53">
        <f>+(+SUMIF('[1]2021'!$A:$A,$A309,'[1]2021'!$C:$C)-SUMIF('[1]2021'!$E:$E,$A309,'[1]2021'!$G:$G))/12</f>
        <v>0</v>
      </c>
      <c r="J309" s="53">
        <f>+(+SUMIF('[1]2021'!$A:$A,$A309,'[1]2021'!$C:$C)-SUMIF('[1]2021'!$E:$E,$A309,'[1]2021'!$G:$G))/12</f>
        <v>0</v>
      </c>
      <c r="K309" s="53">
        <f>+(+SUMIF('[1]2021'!$A:$A,$A309,'[1]2021'!$C:$C)-SUMIF('[1]2021'!$E:$E,$A309,'[1]2021'!$G:$G))/12</f>
        <v>0</v>
      </c>
      <c r="L309" s="53">
        <f>+(+SUMIF('[1]2021'!$A:$A,$A309,'[1]2021'!$C:$C)-SUMIF('[1]2021'!$E:$E,$A309,'[1]2021'!$G:$G))/12</f>
        <v>0</v>
      </c>
      <c r="M309" s="53">
        <f>+(+SUMIF('[1]2021'!$A:$A,$A309,'[1]2021'!$C:$C)-SUMIF('[1]2021'!$E:$E,$A309,'[1]2021'!$G:$G))/12</f>
        <v>0</v>
      </c>
      <c r="N309" s="53">
        <f>+(+SUMIF('[1]2021'!$A:$A,$A309,'[1]2021'!$C:$C)-SUMIF('[1]2021'!$E:$E,$A309,'[1]2021'!$G:$G))/12</f>
        <v>0</v>
      </c>
      <c r="O309" s="53">
        <f>+(+SUMIF('[1]2021'!$A:$A,$A309,'[1]2021'!$C:$C)-SUMIF('[1]2021'!$E:$E,$A309,'[1]2021'!$G:$G))/12</f>
        <v>0</v>
      </c>
      <c r="P309" s="53">
        <f>+(+SUMIF('[1]2021'!$A:$A,$A309,'[1]2021'!$C:$C)-SUMIF('[1]2021'!$E:$E,$A309,'[1]2021'!$G:$G))/12</f>
        <v>0</v>
      </c>
      <c r="Q309" s="53">
        <f>+(+SUMIF('[1]2021'!$A:$A,$A309,'[1]2021'!$C:$C)-SUMIF('[1]2021'!$E:$E,$A309,'[1]2021'!$G:$G))/12</f>
        <v>0</v>
      </c>
      <c r="R309" s="53">
        <f>+(+SUMIF('[1]2021'!$A:$A,$A309,'[1]2021'!$C:$C)-SUMIF('[1]2021'!$E:$E,$A309,'[1]2021'!$G:$G))/12</f>
        <v>0</v>
      </c>
      <c r="S309" s="53">
        <f>+(+SUMIF('[1]2021'!$A:$A,$A309,'[1]2021'!$C:$C)-SUMIF('[1]2021'!$E:$E,$A309,'[1]2021'!$G:$G))/12</f>
        <v>0</v>
      </c>
      <c r="T309" s="53">
        <f>+(+SUMIF('[1]2021'!$A:$A,$A309,'[1]2021'!$C:$C)-SUMIF('[1]2021'!$E:$E,$A309,'[1]2021'!$G:$G))/12</f>
        <v>0</v>
      </c>
      <c r="U309" s="53">
        <f>+SUM(I309:INDEX(I309:T309,1,Settings!$C$4))</f>
        <v>0</v>
      </c>
      <c r="V309" s="53">
        <f t="shared" si="126"/>
        <v>0</v>
      </c>
      <c r="W309" s="53"/>
      <c r="X309" s="53">
        <f>+SUMIFS(postings!$T:$T,postings!$C:$C,'pl-data'!X$2,postings!$D:$D,'pl-data'!X$3,postings!$I:$I,'pl-data'!$A309)-SUMIFS(postings!$W:$W,postings!$C:$C,'pl-data'!X$2,postings!$D:$D,'pl-data'!X$3,postings!$M:$M,'pl-data'!$A309)</f>
        <v>0</v>
      </c>
      <c r="Y309" s="53">
        <f>+SUMIFS(postings!$T:$T,postings!$C:$C,'pl-data'!Y$2,postings!$D:$D,'pl-data'!Y$3,postings!$I:$I,'pl-data'!$A309)-SUMIFS(postings!$W:$W,postings!$C:$C,'pl-data'!Y$2,postings!$D:$D,'pl-data'!Y$3,postings!$M:$M,'pl-data'!$A309)</f>
        <v>0</v>
      </c>
      <c r="Z309" s="53">
        <f>+SUMIFS(postings!$T:$T,postings!$C:$C,'pl-data'!Z$2,postings!$D:$D,'pl-data'!Z$3,postings!$I:$I,'pl-data'!$A309)-SUMIFS(postings!$W:$W,postings!$C:$C,'pl-data'!Z$2,postings!$D:$D,'pl-data'!Z$3,postings!$M:$M,'pl-data'!$A309)</f>
        <v>0</v>
      </c>
      <c r="AA309" s="53">
        <f>+SUMIFS(postings!$T:$T,postings!$C:$C,'pl-data'!AA$2,postings!$D:$D,'pl-data'!AA$3,postings!$I:$I,'pl-data'!$A309)-SUMIFS(postings!$W:$W,postings!$C:$C,'pl-data'!AA$2,postings!$D:$D,'pl-data'!AA$3,postings!$M:$M,'pl-data'!$A309)</f>
        <v>0</v>
      </c>
      <c r="AB309" s="53">
        <f>+SUMIFS(postings!$T:$T,postings!$C:$C,'pl-data'!AB$2,postings!$D:$D,'pl-data'!AB$3,postings!$I:$I,'pl-data'!$A309)-SUMIFS(postings!$W:$W,postings!$C:$C,'pl-data'!AB$2,postings!$D:$D,'pl-data'!AB$3,postings!$M:$M,'pl-data'!$A309)</f>
        <v>0</v>
      </c>
      <c r="AC309" s="53">
        <f>+SUMIFS(postings!$T:$T,postings!$C:$C,'pl-data'!AC$2,postings!$D:$D,'pl-data'!AC$3,postings!$I:$I,'pl-data'!$A309)-SUMIFS(postings!$W:$W,postings!$C:$C,'pl-data'!AC$2,postings!$D:$D,'pl-data'!AC$3,postings!$M:$M,'pl-data'!$A309)</f>
        <v>0</v>
      </c>
      <c r="AD309" s="53">
        <f>+SUMIFS(postings!$T:$T,postings!$C:$C,'pl-data'!AD$2,postings!$D:$D,'pl-data'!AD$3,postings!$I:$I,'pl-data'!$A309)-SUMIFS(postings!$W:$W,postings!$C:$C,'pl-data'!AD$2,postings!$D:$D,'pl-data'!AD$3,postings!$M:$M,'pl-data'!$A309)</f>
        <v>0</v>
      </c>
      <c r="AE309" s="53">
        <f>+SUMIFS(postings!$T:$T,postings!$C:$C,'pl-data'!AE$2,postings!$D:$D,'pl-data'!AE$3,postings!$I:$I,'pl-data'!$A309)-SUMIFS(postings!$W:$W,postings!$C:$C,'pl-data'!AE$2,postings!$D:$D,'pl-data'!AE$3,postings!$M:$M,'pl-data'!$A309)</f>
        <v>0</v>
      </c>
      <c r="AF309" s="53">
        <f>+SUMIFS(postings!$T:$T,postings!$C:$C,'pl-data'!AF$2,postings!$D:$D,'pl-data'!AF$3,postings!$I:$I,'pl-data'!$A309)-SUMIFS(postings!$W:$W,postings!$C:$C,'pl-data'!AF$2,postings!$D:$D,'pl-data'!AF$3,postings!$M:$M,'pl-data'!$A309)</f>
        <v>0</v>
      </c>
      <c r="AG309" s="53">
        <f>+SUMIFS(postings!$T:$T,postings!$C:$C,'pl-data'!AG$2,postings!$D:$D,'pl-data'!AG$3,postings!$I:$I,'pl-data'!$A309)-SUMIFS(postings!$W:$W,postings!$C:$C,'pl-data'!AG$2,postings!$D:$D,'pl-data'!AG$3,postings!$M:$M,'pl-data'!$A309)</f>
        <v>0</v>
      </c>
      <c r="AH309" s="53">
        <f>+SUMIFS(postings!$T:$T,postings!$C:$C,'pl-data'!AH$2,postings!$D:$D,'pl-data'!AH$3,postings!$I:$I,'pl-data'!$A309)-SUMIFS(postings!$W:$W,postings!$C:$C,'pl-data'!AH$2,postings!$D:$D,'pl-data'!AH$3,postings!$M:$M,'pl-data'!$A309)</f>
        <v>0</v>
      </c>
      <c r="AI309" s="53">
        <f>+SUMIFS(postings!$T:$T,postings!$C:$C,'pl-data'!AI$2,postings!$D:$D,'pl-data'!AI$3,postings!$I:$I,'pl-data'!$A309)-SUMIFS(postings!$W:$W,postings!$C:$C,'pl-data'!AI$2,postings!$D:$D,'pl-data'!AI$3,postings!$M:$M,'pl-data'!$A309)</f>
        <v>0</v>
      </c>
      <c r="AJ309" s="53">
        <f>+SUM(X309:INDEX(X309:AI309,1,Settings!$C$4))</f>
        <v>0</v>
      </c>
      <c r="AK309" s="53">
        <f t="shared" si="127"/>
        <v>0</v>
      </c>
      <c r="AL309" s="53"/>
      <c r="AM309" s="53">
        <f t="shared" si="128"/>
        <v>0</v>
      </c>
      <c r="AN309" s="53">
        <f t="shared" si="129"/>
        <v>0</v>
      </c>
      <c r="AO309" s="53">
        <f t="shared" si="130"/>
        <v>0</v>
      </c>
      <c r="AP309" s="53">
        <f t="shared" si="131"/>
        <v>0</v>
      </c>
      <c r="AQ309" s="53">
        <f t="shared" si="132"/>
        <v>0</v>
      </c>
      <c r="AR309" s="53">
        <f t="shared" si="133"/>
        <v>0</v>
      </c>
      <c r="AS309" s="53">
        <f t="shared" si="134"/>
        <v>0</v>
      </c>
      <c r="AT309" s="53">
        <f t="shared" si="135"/>
        <v>0</v>
      </c>
      <c r="AU309" s="53">
        <f t="shared" si="136"/>
        <v>0</v>
      </c>
      <c r="AV309" s="53">
        <f t="shared" si="137"/>
        <v>0</v>
      </c>
      <c r="AW309" s="53">
        <f t="shared" si="138"/>
        <v>0</v>
      </c>
      <c r="AX309" s="53">
        <f t="shared" si="139"/>
        <v>0</v>
      </c>
      <c r="AY309" s="53">
        <f>+SUM(AM309:INDEX(AM309:AX309,1,Settings!$C$4))</f>
        <v>0</v>
      </c>
      <c r="AZ309" s="53">
        <f t="shared" si="140"/>
        <v>0</v>
      </c>
      <c r="BA309" s="53"/>
      <c r="BB309" s="53">
        <f t="shared" si="141"/>
        <v>0</v>
      </c>
      <c r="BC309" s="53">
        <f t="shared" si="142"/>
        <v>0</v>
      </c>
      <c r="BD309" s="53">
        <f t="shared" si="143"/>
        <v>0</v>
      </c>
      <c r="BE309" s="53">
        <f t="shared" si="144"/>
        <v>0</v>
      </c>
      <c r="BF309" s="53">
        <f t="shared" si="145"/>
        <v>0</v>
      </c>
      <c r="BG309" s="53">
        <f t="shared" si="146"/>
        <v>0</v>
      </c>
      <c r="BH309" s="53">
        <f t="shared" si="147"/>
        <v>0</v>
      </c>
      <c r="BI309" s="53">
        <f t="shared" si="148"/>
        <v>0</v>
      </c>
      <c r="BJ309" s="53">
        <f t="shared" si="149"/>
        <v>0</v>
      </c>
      <c r="BK309" s="53">
        <f t="shared" si="150"/>
        <v>0</v>
      </c>
      <c r="BL309" s="53">
        <f t="shared" si="151"/>
        <v>0</v>
      </c>
      <c r="BM309" s="53">
        <f t="shared" si="152"/>
        <v>0</v>
      </c>
      <c r="BN309" s="53">
        <f t="shared" si="153"/>
        <v>0</v>
      </c>
      <c r="BO309" s="53"/>
      <c r="BP309" s="53">
        <f t="shared" si="154"/>
        <v>0</v>
      </c>
      <c r="BQ309" s="53"/>
      <c r="BR309" s="53">
        <f t="shared" si="155"/>
        <v>0</v>
      </c>
    </row>
    <row r="310" spans="1:70" x14ac:dyDescent="0.2">
      <c r="A310" s="6">
        <v>4124</v>
      </c>
      <c r="B310" s="6" t="str">
        <f>+VLOOKUP(A310,masterfile!B:C,2,FALSE)</f>
        <v>Geschäftsführergehälter GmbH-Gesells.</v>
      </c>
      <c r="D310" s="53">
        <f>+SUMIF('[1]2017'!$A:$A,$A310,'[1]2017'!$C:$C)-SUMIF('[1]2017'!$E:$E,$A310,'[1]2017'!$G:$G)</f>
        <v>0</v>
      </c>
      <c r="E310" s="53">
        <f>+SUMIF('[1]2018'!$A:$A,$A310,'[1]2018'!$C:$C)-SUMIF('[1]2018'!$E:$E,$A310,'[1]2018'!$G:$G)</f>
        <v>0</v>
      </c>
      <c r="F310" s="53">
        <f>+SUMIF('[1]2019'!$A:$A,$A310,'[1]2019'!$C:$C)-SUMIF('[1]2019'!$E:$E,$A310,'[1]2019'!$G:$G)</f>
        <v>0</v>
      </c>
      <c r="G310" s="53">
        <f>+SUMIF('[1]2020'!$A:$A,$A310,'[1]2020'!$C:$C)-SUMIF('[1]2020'!$E:$E,$A310,'[1]2020'!$G:$G)</f>
        <v>0</v>
      </c>
      <c r="H310" s="53"/>
      <c r="I310" s="53">
        <f>+(+SUMIF('[1]2021'!$A:$A,$A310,'[1]2021'!$C:$C)-SUMIF('[1]2021'!$E:$E,$A310,'[1]2021'!$G:$G))/12</f>
        <v>0</v>
      </c>
      <c r="J310" s="53">
        <f>+(+SUMIF('[1]2021'!$A:$A,$A310,'[1]2021'!$C:$C)-SUMIF('[1]2021'!$E:$E,$A310,'[1]2021'!$G:$G))/12</f>
        <v>0</v>
      </c>
      <c r="K310" s="53">
        <f>+(+SUMIF('[1]2021'!$A:$A,$A310,'[1]2021'!$C:$C)-SUMIF('[1]2021'!$E:$E,$A310,'[1]2021'!$G:$G))/12</f>
        <v>0</v>
      </c>
      <c r="L310" s="53">
        <f>+(+SUMIF('[1]2021'!$A:$A,$A310,'[1]2021'!$C:$C)-SUMIF('[1]2021'!$E:$E,$A310,'[1]2021'!$G:$G))/12</f>
        <v>0</v>
      </c>
      <c r="M310" s="53">
        <f>+(+SUMIF('[1]2021'!$A:$A,$A310,'[1]2021'!$C:$C)-SUMIF('[1]2021'!$E:$E,$A310,'[1]2021'!$G:$G))/12</f>
        <v>0</v>
      </c>
      <c r="N310" s="53">
        <f>+(+SUMIF('[1]2021'!$A:$A,$A310,'[1]2021'!$C:$C)-SUMIF('[1]2021'!$E:$E,$A310,'[1]2021'!$G:$G))/12</f>
        <v>0</v>
      </c>
      <c r="O310" s="53">
        <f>+(+SUMIF('[1]2021'!$A:$A,$A310,'[1]2021'!$C:$C)-SUMIF('[1]2021'!$E:$E,$A310,'[1]2021'!$G:$G))/12</f>
        <v>0</v>
      </c>
      <c r="P310" s="53">
        <f>+(+SUMIF('[1]2021'!$A:$A,$A310,'[1]2021'!$C:$C)-SUMIF('[1]2021'!$E:$E,$A310,'[1]2021'!$G:$G))/12</f>
        <v>0</v>
      </c>
      <c r="Q310" s="53">
        <f>+(+SUMIF('[1]2021'!$A:$A,$A310,'[1]2021'!$C:$C)-SUMIF('[1]2021'!$E:$E,$A310,'[1]2021'!$G:$G))/12</f>
        <v>0</v>
      </c>
      <c r="R310" s="53">
        <f>+(+SUMIF('[1]2021'!$A:$A,$A310,'[1]2021'!$C:$C)-SUMIF('[1]2021'!$E:$E,$A310,'[1]2021'!$G:$G))/12</f>
        <v>0</v>
      </c>
      <c r="S310" s="53">
        <f>+(+SUMIF('[1]2021'!$A:$A,$A310,'[1]2021'!$C:$C)-SUMIF('[1]2021'!$E:$E,$A310,'[1]2021'!$G:$G))/12</f>
        <v>0</v>
      </c>
      <c r="T310" s="53">
        <f>+(+SUMIF('[1]2021'!$A:$A,$A310,'[1]2021'!$C:$C)-SUMIF('[1]2021'!$E:$E,$A310,'[1]2021'!$G:$G))/12</f>
        <v>0</v>
      </c>
      <c r="U310" s="53">
        <f>+SUM(I310:INDEX(I310:T310,1,Settings!$C$4))</f>
        <v>0</v>
      </c>
      <c r="V310" s="53">
        <f t="shared" si="126"/>
        <v>0</v>
      </c>
      <c r="W310" s="53"/>
      <c r="X310" s="53">
        <f>+SUMIFS(postings!$T:$T,postings!$C:$C,'pl-data'!X$2,postings!$D:$D,'pl-data'!X$3,postings!$I:$I,'pl-data'!$A310)-SUMIFS(postings!$W:$W,postings!$C:$C,'pl-data'!X$2,postings!$D:$D,'pl-data'!X$3,postings!$M:$M,'pl-data'!$A310)</f>
        <v>0</v>
      </c>
      <c r="Y310" s="53">
        <f>+SUMIFS(postings!$T:$T,postings!$C:$C,'pl-data'!Y$2,postings!$D:$D,'pl-data'!Y$3,postings!$I:$I,'pl-data'!$A310)-SUMIFS(postings!$W:$W,postings!$C:$C,'pl-data'!Y$2,postings!$D:$D,'pl-data'!Y$3,postings!$M:$M,'pl-data'!$A310)</f>
        <v>0</v>
      </c>
      <c r="Z310" s="53">
        <f>+SUMIFS(postings!$T:$T,postings!$C:$C,'pl-data'!Z$2,postings!$D:$D,'pl-data'!Z$3,postings!$I:$I,'pl-data'!$A310)-SUMIFS(postings!$W:$W,postings!$C:$C,'pl-data'!Z$2,postings!$D:$D,'pl-data'!Z$3,postings!$M:$M,'pl-data'!$A310)</f>
        <v>0</v>
      </c>
      <c r="AA310" s="53">
        <f>+SUMIFS(postings!$T:$T,postings!$C:$C,'pl-data'!AA$2,postings!$D:$D,'pl-data'!AA$3,postings!$I:$I,'pl-data'!$A310)-SUMIFS(postings!$W:$W,postings!$C:$C,'pl-data'!AA$2,postings!$D:$D,'pl-data'!AA$3,postings!$M:$M,'pl-data'!$A310)</f>
        <v>0</v>
      </c>
      <c r="AB310" s="53">
        <f>+SUMIFS(postings!$T:$T,postings!$C:$C,'pl-data'!AB$2,postings!$D:$D,'pl-data'!AB$3,postings!$I:$I,'pl-data'!$A310)-SUMIFS(postings!$W:$W,postings!$C:$C,'pl-data'!AB$2,postings!$D:$D,'pl-data'!AB$3,postings!$M:$M,'pl-data'!$A310)</f>
        <v>0</v>
      </c>
      <c r="AC310" s="53">
        <f>+SUMIFS(postings!$T:$T,postings!$C:$C,'pl-data'!AC$2,postings!$D:$D,'pl-data'!AC$3,postings!$I:$I,'pl-data'!$A310)-SUMIFS(postings!$W:$W,postings!$C:$C,'pl-data'!AC$2,postings!$D:$D,'pl-data'!AC$3,postings!$M:$M,'pl-data'!$A310)</f>
        <v>0</v>
      </c>
      <c r="AD310" s="53">
        <f>+SUMIFS(postings!$T:$T,postings!$C:$C,'pl-data'!AD$2,postings!$D:$D,'pl-data'!AD$3,postings!$I:$I,'pl-data'!$A310)-SUMIFS(postings!$W:$W,postings!$C:$C,'pl-data'!AD$2,postings!$D:$D,'pl-data'!AD$3,postings!$M:$M,'pl-data'!$A310)</f>
        <v>0</v>
      </c>
      <c r="AE310" s="53">
        <f>+SUMIFS(postings!$T:$T,postings!$C:$C,'pl-data'!AE$2,postings!$D:$D,'pl-data'!AE$3,postings!$I:$I,'pl-data'!$A310)-SUMIFS(postings!$W:$W,postings!$C:$C,'pl-data'!AE$2,postings!$D:$D,'pl-data'!AE$3,postings!$M:$M,'pl-data'!$A310)</f>
        <v>0</v>
      </c>
      <c r="AF310" s="53">
        <f>+SUMIFS(postings!$T:$T,postings!$C:$C,'pl-data'!AF$2,postings!$D:$D,'pl-data'!AF$3,postings!$I:$I,'pl-data'!$A310)-SUMIFS(postings!$W:$W,postings!$C:$C,'pl-data'!AF$2,postings!$D:$D,'pl-data'!AF$3,postings!$M:$M,'pl-data'!$A310)</f>
        <v>0</v>
      </c>
      <c r="AG310" s="53">
        <f>+SUMIFS(postings!$T:$T,postings!$C:$C,'pl-data'!AG$2,postings!$D:$D,'pl-data'!AG$3,postings!$I:$I,'pl-data'!$A310)-SUMIFS(postings!$W:$W,postings!$C:$C,'pl-data'!AG$2,postings!$D:$D,'pl-data'!AG$3,postings!$M:$M,'pl-data'!$A310)</f>
        <v>0</v>
      </c>
      <c r="AH310" s="53">
        <f>+SUMIFS(postings!$T:$T,postings!$C:$C,'pl-data'!AH$2,postings!$D:$D,'pl-data'!AH$3,postings!$I:$I,'pl-data'!$A310)-SUMIFS(postings!$W:$W,postings!$C:$C,'pl-data'!AH$2,postings!$D:$D,'pl-data'!AH$3,postings!$M:$M,'pl-data'!$A310)</f>
        <v>0</v>
      </c>
      <c r="AI310" s="53">
        <f>+SUMIFS(postings!$T:$T,postings!$C:$C,'pl-data'!AI$2,postings!$D:$D,'pl-data'!AI$3,postings!$I:$I,'pl-data'!$A310)-SUMIFS(postings!$W:$W,postings!$C:$C,'pl-data'!AI$2,postings!$D:$D,'pl-data'!AI$3,postings!$M:$M,'pl-data'!$A310)</f>
        <v>0</v>
      </c>
      <c r="AJ310" s="53">
        <f>+SUM(X310:INDEX(X310:AI310,1,Settings!$C$4))</f>
        <v>0</v>
      </c>
      <c r="AK310" s="53">
        <f t="shared" si="127"/>
        <v>0</v>
      </c>
      <c r="AL310" s="53"/>
      <c r="AM310" s="53">
        <f t="shared" si="128"/>
        <v>0</v>
      </c>
      <c r="AN310" s="53">
        <f t="shared" si="129"/>
        <v>0</v>
      </c>
      <c r="AO310" s="53">
        <f t="shared" si="130"/>
        <v>0</v>
      </c>
      <c r="AP310" s="53">
        <f t="shared" si="131"/>
        <v>0</v>
      </c>
      <c r="AQ310" s="53">
        <f t="shared" si="132"/>
        <v>0</v>
      </c>
      <c r="AR310" s="53">
        <f t="shared" si="133"/>
        <v>0</v>
      </c>
      <c r="AS310" s="53">
        <f t="shared" si="134"/>
        <v>0</v>
      </c>
      <c r="AT310" s="53">
        <f t="shared" si="135"/>
        <v>0</v>
      </c>
      <c r="AU310" s="53">
        <f t="shared" si="136"/>
        <v>0</v>
      </c>
      <c r="AV310" s="53">
        <f t="shared" si="137"/>
        <v>0</v>
      </c>
      <c r="AW310" s="53">
        <f t="shared" si="138"/>
        <v>0</v>
      </c>
      <c r="AX310" s="53">
        <f t="shared" si="139"/>
        <v>0</v>
      </c>
      <c r="AY310" s="53">
        <f>+SUM(AM310:INDEX(AM310:AX310,1,Settings!$C$4))</f>
        <v>0</v>
      </c>
      <c r="AZ310" s="53">
        <f t="shared" si="140"/>
        <v>0</v>
      </c>
      <c r="BA310" s="53"/>
      <c r="BB310" s="53">
        <f t="shared" si="141"/>
        <v>0</v>
      </c>
      <c r="BC310" s="53">
        <f t="shared" si="142"/>
        <v>0</v>
      </c>
      <c r="BD310" s="53">
        <f t="shared" si="143"/>
        <v>0</v>
      </c>
      <c r="BE310" s="53">
        <f t="shared" si="144"/>
        <v>0</v>
      </c>
      <c r="BF310" s="53">
        <f t="shared" si="145"/>
        <v>0</v>
      </c>
      <c r="BG310" s="53">
        <f t="shared" si="146"/>
        <v>0</v>
      </c>
      <c r="BH310" s="53">
        <f t="shared" si="147"/>
        <v>0</v>
      </c>
      <c r="BI310" s="53">
        <f t="shared" si="148"/>
        <v>0</v>
      </c>
      <c r="BJ310" s="53">
        <f t="shared" si="149"/>
        <v>0</v>
      </c>
      <c r="BK310" s="53">
        <f t="shared" si="150"/>
        <v>0</v>
      </c>
      <c r="BL310" s="53">
        <f t="shared" si="151"/>
        <v>0</v>
      </c>
      <c r="BM310" s="53">
        <f t="shared" si="152"/>
        <v>0</v>
      </c>
      <c r="BN310" s="53">
        <f t="shared" si="153"/>
        <v>0</v>
      </c>
      <c r="BO310" s="53"/>
      <c r="BP310" s="53">
        <f t="shared" si="154"/>
        <v>0</v>
      </c>
      <c r="BQ310" s="53"/>
      <c r="BR310" s="53">
        <f t="shared" si="155"/>
        <v>0</v>
      </c>
    </row>
    <row r="311" spans="1:70" x14ac:dyDescent="0.2">
      <c r="A311" s="6">
        <v>4125</v>
      </c>
      <c r="B311" s="6" t="str">
        <f>+VLOOKUP(A311,masterfile!B:C,2,FALSE)</f>
        <v>Ehegattengehalt</v>
      </c>
      <c r="D311" s="53">
        <f>+SUMIF('[1]2017'!$A:$A,$A311,'[1]2017'!$C:$C)-SUMIF('[1]2017'!$E:$E,$A311,'[1]2017'!$G:$G)</f>
        <v>0</v>
      </c>
      <c r="E311" s="53">
        <f>+SUMIF('[1]2018'!$A:$A,$A311,'[1]2018'!$C:$C)-SUMIF('[1]2018'!$E:$E,$A311,'[1]2018'!$G:$G)</f>
        <v>0</v>
      </c>
      <c r="F311" s="53">
        <f>+SUMIF('[1]2019'!$A:$A,$A311,'[1]2019'!$C:$C)-SUMIF('[1]2019'!$E:$E,$A311,'[1]2019'!$G:$G)</f>
        <v>0</v>
      </c>
      <c r="G311" s="53">
        <f>+SUMIF('[1]2020'!$A:$A,$A311,'[1]2020'!$C:$C)-SUMIF('[1]2020'!$E:$E,$A311,'[1]2020'!$G:$G)</f>
        <v>0</v>
      </c>
      <c r="H311" s="53"/>
      <c r="I311" s="53">
        <f>+(+SUMIF('[1]2021'!$A:$A,$A311,'[1]2021'!$C:$C)-SUMIF('[1]2021'!$E:$E,$A311,'[1]2021'!$G:$G))/12</f>
        <v>0</v>
      </c>
      <c r="J311" s="53">
        <f>+(+SUMIF('[1]2021'!$A:$A,$A311,'[1]2021'!$C:$C)-SUMIF('[1]2021'!$E:$E,$A311,'[1]2021'!$G:$G))/12</f>
        <v>0</v>
      </c>
      <c r="K311" s="53">
        <f>+(+SUMIF('[1]2021'!$A:$A,$A311,'[1]2021'!$C:$C)-SUMIF('[1]2021'!$E:$E,$A311,'[1]2021'!$G:$G))/12</f>
        <v>0</v>
      </c>
      <c r="L311" s="53">
        <f>+(+SUMIF('[1]2021'!$A:$A,$A311,'[1]2021'!$C:$C)-SUMIF('[1]2021'!$E:$E,$A311,'[1]2021'!$G:$G))/12</f>
        <v>0</v>
      </c>
      <c r="M311" s="53">
        <f>+(+SUMIF('[1]2021'!$A:$A,$A311,'[1]2021'!$C:$C)-SUMIF('[1]2021'!$E:$E,$A311,'[1]2021'!$G:$G))/12</f>
        <v>0</v>
      </c>
      <c r="N311" s="53">
        <f>+(+SUMIF('[1]2021'!$A:$A,$A311,'[1]2021'!$C:$C)-SUMIF('[1]2021'!$E:$E,$A311,'[1]2021'!$G:$G))/12</f>
        <v>0</v>
      </c>
      <c r="O311" s="53">
        <f>+(+SUMIF('[1]2021'!$A:$A,$A311,'[1]2021'!$C:$C)-SUMIF('[1]2021'!$E:$E,$A311,'[1]2021'!$G:$G))/12</f>
        <v>0</v>
      </c>
      <c r="P311" s="53">
        <f>+(+SUMIF('[1]2021'!$A:$A,$A311,'[1]2021'!$C:$C)-SUMIF('[1]2021'!$E:$E,$A311,'[1]2021'!$G:$G))/12</f>
        <v>0</v>
      </c>
      <c r="Q311" s="53">
        <f>+(+SUMIF('[1]2021'!$A:$A,$A311,'[1]2021'!$C:$C)-SUMIF('[1]2021'!$E:$E,$A311,'[1]2021'!$G:$G))/12</f>
        <v>0</v>
      </c>
      <c r="R311" s="53">
        <f>+(+SUMIF('[1]2021'!$A:$A,$A311,'[1]2021'!$C:$C)-SUMIF('[1]2021'!$E:$E,$A311,'[1]2021'!$G:$G))/12</f>
        <v>0</v>
      </c>
      <c r="S311" s="53">
        <f>+(+SUMIF('[1]2021'!$A:$A,$A311,'[1]2021'!$C:$C)-SUMIF('[1]2021'!$E:$E,$A311,'[1]2021'!$G:$G))/12</f>
        <v>0</v>
      </c>
      <c r="T311" s="53">
        <f>+(+SUMIF('[1]2021'!$A:$A,$A311,'[1]2021'!$C:$C)-SUMIF('[1]2021'!$E:$E,$A311,'[1]2021'!$G:$G))/12</f>
        <v>0</v>
      </c>
      <c r="U311" s="53">
        <f>+SUM(I311:INDEX(I311:T311,1,Settings!$C$4))</f>
        <v>0</v>
      </c>
      <c r="V311" s="53">
        <f t="shared" si="126"/>
        <v>0</v>
      </c>
      <c r="W311" s="53"/>
      <c r="X311" s="53">
        <f>+SUMIFS(postings!$T:$T,postings!$C:$C,'pl-data'!X$2,postings!$D:$D,'pl-data'!X$3,postings!$I:$I,'pl-data'!$A311)-SUMIFS(postings!$W:$W,postings!$C:$C,'pl-data'!X$2,postings!$D:$D,'pl-data'!X$3,postings!$M:$M,'pl-data'!$A311)</f>
        <v>0</v>
      </c>
      <c r="Y311" s="53">
        <f>+SUMIFS(postings!$T:$T,postings!$C:$C,'pl-data'!Y$2,postings!$D:$D,'pl-data'!Y$3,postings!$I:$I,'pl-data'!$A311)-SUMIFS(postings!$W:$W,postings!$C:$C,'pl-data'!Y$2,postings!$D:$D,'pl-data'!Y$3,postings!$M:$M,'pl-data'!$A311)</f>
        <v>0</v>
      </c>
      <c r="Z311" s="53">
        <f>+SUMIFS(postings!$T:$T,postings!$C:$C,'pl-data'!Z$2,postings!$D:$D,'pl-data'!Z$3,postings!$I:$I,'pl-data'!$A311)-SUMIFS(postings!$W:$W,postings!$C:$C,'pl-data'!Z$2,postings!$D:$D,'pl-data'!Z$3,postings!$M:$M,'pl-data'!$A311)</f>
        <v>0</v>
      </c>
      <c r="AA311" s="53">
        <f>+SUMIFS(postings!$T:$T,postings!$C:$C,'pl-data'!AA$2,postings!$D:$D,'pl-data'!AA$3,postings!$I:$I,'pl-data'!$A311)-SUMIFS(postings!$W:$W,postings!$C:$C,'pl-data'!AA$2,postings!$D:$D,'pl-data'!AA$3,postings!$M:$M,'pl-data'!$A311)</f>
        <v>0</v>
      </c>
      <c r="AB311" s="53">
        <f>+SUMIFS(postings!$T:$T,postings!$C:$C,'pl-data'!AB$2,postings!$D:$D,'pl-data'!AB$3,postings!$I:$I,'pl-data'!$A311)-SUMIFS(postings!$W:$W,postings!$C:$C,'pl-data'!AB$2,postings!$D:$D,'pl-data'!AB$3,postings!$M:$M,'pl-data'!$A311)</f>
        <v>0</v>
      </c>
      <c r="AC311" s="53">
        <f>+SUMIFS(postings!$T:$T,postings!$C:$C,'pl-data'!AC$2,postings!$D:$D,'pl-data'!AC$3,postings!$I:$I,'pl-data'!$A311)-SUMIFS(postings!$W:$W,postings!$C:$C,'pl-data'!AC$2,postings!$D:$D,'pl-data'!AC$3,postings!$M:$M,'pl-data'!$A311)</f>
        <v>0</v>
      </c>
      <c r="AD311" s="53">
        <f>+SUMIFS(postings!$T:$T,postings!$C:$C,'pl-data'!AD$2,postings!$D:$D,'pl-data'!AD$3,postings!$I:$I,'pl-data'!$A311)-SUMIFS(postings!$W:$W,postings!$C:$C,'pl-data'!AD$2,postings!$D:$D,'pl-data'!AD$3,postings!$M:$M,'pl-data'!$A311)</f>
        <v>0</v>
      </c>
      <c r="AE311" s="53">
        <f>+SUMIFS(postings!$T:$T,postings!$C:$C,'pl-data'!AE$2,postings!$D:$D,'pl-data'!AE$3,postings!$I:$I,'pl-data'!$A311)-SUMIFS(postings!$W:$W,postings!$C:$C,'pl-data'!AE$2,postings!$D:$D,'pl-data'!AE$3,postings!$M:$M,'pl-data'!$A311)</f>
        <v>0</v>
      </c>
      <c r="AF311" s="53">
        <f>+SUMIFS(postings!$T:$T,postings!$C:$C,'pl-data'!AF$2,postings!$D:$D,'pl-data'!AF$3,postings!$I:$I,'pl-data'!$A311)-SUMIFS(postings!$W:$W,postings!$C:$C,'pl-data'!AF$2,postings!$D:$D,'pl-data'!AF$3,postings!$M:$M,'pl-data'!$A311)</f>
        <v>0</v>
      </c>
      <c r="AG311" s="53">
        <f>+SUMIFS(postings!$T:$T,postings!$C:$C,'pl-data'!AG$2,postings!$D:$D,'pl-data'!AG$3,postings!$I:$I,'pl-data'!$A311)-SUMIFS(postings!$W:$W,postings!$C:$C,'pl-data'!AG$2,postings!$D:$D,'pl-data'!AG$3,postings!$M:$M,'pl-data'!$A311)</f>
        <v>0</v>
      </c>
      <c r="AH311" s="53">
        <f>+SUMIFS(postings!$T:$T,postings!$C:$C,'pl-data'!AH$2,postings!$D:$D,'pl-data'!AH$3,postings!$I:$I,'pl-data'!$A311)-SUMIFS(postings!$W:$W,postings!$C:$C,'pl-data'!AH$2,postings!$D:$D,'pl-data'!AH$3,postings!$M:$M,'pl-data'!$A311)</f>
        <v>0</v>
      </c>
      <c r="AI311" s="53">
        <f>+SUMIFS(postings!$T:$T,postings!$C:$C,'pl-data'!AI$2,postings!$D:$D,'pl-data'!AI$3,postings!$I:$I,'pl-data'!$A311)-SUMIFS(postings!$W:$W,postings!$C:$C,'pl-data'!AI$2,postings!$D:$D,'pl-data'!AI$3,postings!$M:$M,'pl-data'!$A311)</f>
        <v>0</v>
      </c>
      <c r="AJ311" s="53">
        <f>+SUM(X311:INDEX(X311:AI311,1,Settings!$C$4))</f>
        <v>0</v>
      </c>
      <c r="AK311" s="53">
        <f t="shared" si="127"/>
        <v>0</v>
      </c>
      <c r="AL311" s="53"/>
      <c r="AM311" s="53">
        <f t="shared" si="128"/>
        <v>0</v>
      </c>
      <c r="AN311" s="53">
        <f t="shared" si="129"/>
        <v>0</v>
      </c>
      <c r="AO311" s="53">
        <f t="shared" si="130"/>
        <v>0</v>
      </c>
      <c r="AP311" s="53">
        <f t="shared" si="131"/>
        <v>0</v>
      </c>
      <c r="AQ311" s="53">
        <f t="shared" si="132"/>
        <v>0</v>
      </c>
      <c r="AR311" s="53">
        <f t="shared" si="133"/>
        <v>0</v>
      </c>
      <c r="AS311" s="53">
        <f t="shared" si="134"/>
        <v>0</v>
      </c>
      <c r="AT311" s="53">
        <f t="shared" si="135"/>
        <v>0</v>
      </c>
      <c r="AU311" s="53">
        <f t="shared" si="136"/>
        <v>0</v>
      </c>
      <c r="AV311" s="53">
        <f t="shared" si="137"/>
        <v>0</v>
      </c>
      <c r="AW311" s="53">
        <f t="shared" si="138"/>
        <v>0</v>
      </c>
      <c r="AX311" s="53">
        <f t="shared" si="139"/>
        <v>0</v>
      </c>
      <c r="AY311" s="53">
        <f>+SUM(AM311:INDEX(AM311:AX311,1,Settings!$C$4))</f>
        <v>0</v>
      </c>
      <c r="AZ311" s="53">
        <f t="shared" si="140"/>
        <v>0</v>
      </c>
      <c r="BA311" s="53"/>
      <c r="BB311" s="53">
        <f t="shared" si="141"/>
        <v>0</v>
      </c>
      <c r="BC311" s="53">
        <f t="shared" si="142"/>
        <v>0</v>
      </c>
      <c r="BD311" s="53">
        <f t="shared" si="143"/>
        <v>0</v>
      </c>
      <c r="BE311" s="53">
        <f t="shared" si="144"/>
        <v>0</v>
      </c>
      <c r="BF311" s="53">
        <f t="shared" si="145"/>
        <v>0</v>
      </c>
      <c r="BG311" s="53">
        <f t="shared" si="146"/>
        <v>0</v>
      </c>
      <c r="BH311" s="53">
        <f t="shared" si="147"/>
        <v>0</v>
      </c>
      <c r="BI311" s="53">
        <f t="shared" si="148"/>
        <v>0</v>
      </c>
      <c r="BJ311" s="53">
        <f t="shared" si="149"/>
        <v>0</v>
      </c>
      <c r="BK311" s="53">
        <f t="shared" si="150"/>
        <v>0</v>
      </c>
      <c r="BL311" s="53">
        <f t="shared" si="151"/>
        <v>0</v>
      </c>
      <c r="BM311" s="53">
        <f t="shared" si="152"/>
        <v>0</v>
      </c>
      <c r="BN311" s="53">
        <f t="shared" si="153"/>
        <v>0</v>
      </c>
      <c r="BO311" s="53"/>
      <c r="BP311" s="53">
        <f t="shared" si="154"/>
        <v>0</v>
      </c>
      <c r="BQ311" s="53"/>
      <c r="BR311" s="53">
        <f t="shared" si="155"/>
        <v>0</v>
      </c>
    </row>
    <row r="312" spans="1:70" x14ac:dyDescent="0.2">
      <c r="A312" s="6">
        <v>4126</v>
      </c>
      <c r="B312" s="6" t="str">
        <f>+VLOOKUP(A312,masterfile!B:C,2,FALSE)</f>
        <v>Tantiemen Gesellschafter-Geschäftsf.</v>
      </c>
      <c r="D312" s="53">
        <f>+SUMIF('[1]2017'!$A:$A,$A312,'[1]2017'!$C:$C)-SUMIF('[1]2017'!$E:$E,$A312,'[1]2017'!$G:$G)</f>
        <v>0</v>
      </c>
      <c r="E312" s="53">
        <f>+SUMIF('[1]2018'!$A:$A,$A312,'[1]2018'!$C:$C)-SUMIF('[1]2018'!$E:$E,$A312,'[1]2018'!$G:$G)</f>
        <v>0</v>
      </c>
      <c r="F312" s="53">
        <f>+SUMIF('[1]2019'!$A:$A,$A312,'[1]2019'!$C:$C)-SUMIF('[1]2019'!$E:$E,$A312,'[1]2019'!$G:$G)</f>
        <v>0</v>
      </c>
      <c r="G312" s="53">
        <f>+SUMIF('[1]2020'!$A:$A,$A312,'[1]2020'!$C:$C)-SUMIF('[1]2020'!$E:$E,$A312,'[1]2020'!$G:$G)</f>
        <v>0</v>
      </c>
      <c r="H312" s="53"/>
      <c r="I312" s="53">
        <f>+(+SUMIF('[1]2021'!$A:$A,$A312,'[1]2021'!$C:$C)-SUMIF('[1]2021'!$E:$E,$A312,'[1]2021'!$G:$G))/12</f>
        <v>0</v>
      </c>
      <c r="J312" s="53">
        <f>+(+SUMIF('[1]2021'!$A:$A,$A312,'[1]2021'!$C:$C)-SUMIF('[1]2021'!$E:$E,$A312,'[1]2021'!$G:$G))/12</f>
        <v>0</v>
      </c>
      <c r="K312" s="53">
        <f>+(+SUMIF('[1]2021'!$A:$A,$A312,'[1]2021'!$C:$C)-SUMIF('[1]2021'!$E:$E,$A312,'[1]2021'!$G:$G))/12</f>
        <v>0</v>
      </c>
      <c r="L312" s="53">
        <f>+(+SUMIF('[1]2021'!$A:$A,$A312,'[1]2021'!$C:$C)-SUMIF('[1]2021'!$E:$E,$A312,'[1]2021'!$G:$G))/12</f>
        <v>0</v>
      </c>
      <c r="M312" s="53">
        <f>+(+SUMIF('[1]2021'!$A:$A,$A312,'[1]2021'!$C:$C)-SUMIF('[1]2021'!$E:$E,$A312,'[1]2021'!$G:$G))/12</f>
        <v>0</v>
      </c>
      <c r="N312" s="53">
        <f>+(+SUMIF('[1]2021'!$A:$A,$A312,'[1]2021'!$C:$C)-SUMIF('[1]2021'!$E:$E,$A312,'[1]2021'!$G:$G))/12</f>
        <v>0</v>
      </c>
      <c r="O312" s="53">
        <f>+(+SUMIF('[1]2021'!$A:$A,$A312,'[1]2021'!$C:$C)-SUMIF('[1]2021'!$E:$E,$A312,'[1]2021'!$G:$G))/12</f>
        <v>0</v>
      </c>
      <c r="P312" s="53">
        <f>+(+SUMIF('[1]2021'!$A:$A,$A312,'[1]2021'!$C:$C)-SUMIF('[1]2021'!$E:$E,$A312,'[1]2021'!$G:$G))/12</f>
        <v>0</v>
      </c>
      <c r="Q312" s="53">
        <f>+(+SUMIF('[1]2021'!$A:$A,$A312,'[1]2021'!$C:$C)-SUMIF('[1]2021'!$E:$E,$A312,'[1]2021'!$G:$G))/12</f>
        <v>0</v>
      </c>
      <c r="R312" s="53">
        <f>+(+SUMIF('[1]2021'!$A:$A,$A312,'[1]2021'!$C:$C)-SUMIF('[1]2021'!$E:$E,$A312,'[1]2021'!$G:$G))/12</f>
        <v>0</v>
      </c>
      <c r="S312" s="53">
        <f>+(+SUMIF('[1]2021'!$A:$A,$A312,'[1]2021'!$C:$C)-SUMIF('[1]2021'!$E:$E,$A312,'[1]2021'!$G:$G))/12</f>
        <v>0</v>
      </c>
      <c r="T312" s="53">
        <f>+(+SUMIF('[1]2021'!$A:$A,$A312,'[1]2021'!$C:$C)-SUMIF('[1]2021'!$E:$E,$A312,'[1]2021'!$G:$G))/12</f>
        <v>0</v>
      </c>
      <c r="U312" s="53">
        <f>+SUM(I312:INDEX(I312:T312,1,Settings!$C$4))</f>
        <v>0</v>
      </c>
      <c r="V312" s="53">
        <f t="shared" si="126"/>
        <v>0</v>
      </c>
      <c r="W312" s="53"/>
      <c r="X312" s="53">
        <f>+SUMIFS(postings!$T:$T,postings!$C:$C,'pl-data'!X$2,postings!$D:$D,'pl-data'!X$3,postings!$I:$I,'pl-data'!$A312)-SUMIFS(postings!$W:$W,postings!$C:$C,'pl-data'!X$2,postings!$D:$D,'pl-data'!X$3,postings!$M:$M,'pl-data'!$A312)</f>
        <v>0</v>
      </c>
      <c r="Y312" s="53">
        <f>+SUMIFS(postings!$T:$T,postings!$C:$C,'pl-data'!Y$2,postings!$D:$D,'pl-data'!Y$3,postings!$I:$I,'pl-data'!$A312)-SUMIFS(postings!$W:$W,postings!$C:$C,'pl-data'!Y$2,postings!$D:$D,'pl-data'!Y$3,postings!$M:$M,'pl-data'!$A312)</f>
        <v>0</v>
      </c>
      <c r="Z312" s="53">
        <f>+SUMIFS(postings!$T:$T,postings!$C:$C,'pl-data'!Z$2,postings!$D:$D,'pl-data'!Z$3,postings!$I:$I,'pl-data'!$A312)-SUMIFS(postings!$W:$W,postings!$C:$C,'pl-data'!Z$2,postings!$D:$D,'pl-data'!Z$3,postings!$M:$M,'pl-data'!$A312)</f>
        <v>0</v>
      </c>
      <c r="AA312" s="53">
        <f>+SUMIFS(postings!$T:$T,postings!$C:$C,'pl-data'!AA$2,postings!$D:$D,'pl-data'!AA$3,postings!$I:$I,'pl-data'!$A312)-SUMIFS(postings!$W:$W,postings!$C:$C,'pl-data'!AA$2,postings!$D:$D,'pl-data'!AA$3,postings!$M:$M,'pl-data'!$A312)</f>
        <v>0</v>
      </c>
      <c r="AB312" s="53">
        <f>+SUMIFS(postings!$T:$T,postings!$C:$C,'pl-data'!AB$2,postings!$D:$D,'pl-data'!AB$3,postings!$I:$I,'pl-data'!$A312)-SUMIFS(postings!$W:$W,postings!$C:$C,'pl-data'!AB$2,postings!$D:$D,'pl-data'!AB$3,postings!$M:$M,'pl-data'!$A312)</f>
        <v>0</v>
      </c>
      <c r="AC312" s="53">
        <f>+SUMIFS(postings!$T:$T,postings!$C:$C,'pl-data'!AC$2,postings!$D:$D,'pl-data'!AC$3,postings!$I:$I,'pl-data'!$A312)-SUMIFS(postings!$W:$W,postings!$C:$C,'pl-data'!AC$2,postings!$D:$D,'pl-data'!AC$3,postings!$M:$M,'pl-data'!$A312)</f>
        <v>0</v>
      </c>
      <c r="AD312" s="53">
        <f>+SUMIFS(postings!$T:$T,postings!$C:$C,'pl-data'!AD$2,postings!$D:$D,'pl-data'!AD$3,postings!$I:$I,'pl-data'!$A312)-SUMIFS(postings!$W:$W,postings!$C:$C,'pl-data'!AD$2,postings!$D:$D,'pl-data'!AD$3,postings!$M:$M,'pl-data'!$A312)</f>
        <v>0</v>
      </c>
      <c r="AE312" s="53">
        <f>+SUMIFS(postings!$T:$T,postings!$C:$C,'pl-data'!AE$2,postings!$D:$D,'pl-data'!AE$3,postings!$I:$I,'pl-data'!$A312)-SUMIFS(postings!$W:$W,postings!$C:$C,'pl-data'!AE$2,postings!$D:$D,'pl-data'!AE$3,postings!$M:$M,'pl-data'!$A312)</f>
        <v>0</v>
      </c>
      <c r="AF312" s="53">
        <f>+SUMIFS(postings!$T:$T,postings!$C:$C,'pl-data'!AF$2,postings!$D:$D,'pl-data'!AF$3,postings!$I:$I,'pl-data'!$A312)-SUMIFS(postings!$W:$W,postings!$C:$C,'pl-data'!AF$2,postings!$D:$D,'pl-data'!AF$3,postings!$M:$M,'pl-data'!$A312)</f>
        <v>0</v>
      </c>
      <c r="AG312" s="53">
        <f>+SUMIFS(postings!$T:$T,postings!$C:$C,'pl-data'!AG$2,postings!$D:$D,'pl-data'!AG$3,postings!$I:$I,'pl-data'!$A312)-SUMIFS(postings!$W:$W,postings!$C:$C,'pl-data'!AG$2,postings!$D:$D,'pl-data'!AG$3,postings!$M:$M,'pl-data'!$A312)</f>
        <v>0</v>
      </c>
      <c r="AH312" s="53">
        <f>+SUMIFS(postings!$T:$T,postings!$C:$C,'pl-data'!AH$2,postings!$D:$D,'pl-data'!AH$3,postings!$I:$I,'pl-data'!$A312)-SUMIFS(postings!$W:$W,postings!$C:$C,'pl-data'!AH$2,postings!$D:$D,'pl-data'!AH$3,postings!$M:$M,'pl-data'!$A312)</f>
        <v>0</v>
      </c>
      <c r="AI312" s="53">
        <f>+SUMIFS(postings!$T:$T,postings!$C:$C,'pl-data'!AI$2,postings!$D:$D,'pl-data'!AI$3,postings!$I:$I,'pl-data'!$A312)-SUMIFS(postings!$W:$W,postings!$C:$C,'pl-data'!AI$2,postings!$D:$D,'pl-data'!AI$3,postings!$M:$M,'pl-data'!$A312)</f>
        <v>0</v>
      </c>
      <c r="AJ312" s="53">
        <f>+SUM(X312:INDEX(X312:AI312,1,Settings!$C$4))</f>
        <v>0</v>
      </c>
      <c r="AK312" s="53">
        <f t="shared" si="127"/>
        <v>0</v>
      </c>
      <c r="AL312" s="53"/>
      <c r="AM312" s="53">
        <f t="shared" si="128"/>
        <v>0</v>
      </c>
      <c r="AN312" s="53">
        <f t="shared" si="129"/>
        <v>0</v>
      </c>
      <c r="AO312" s="53">
        <f t="shared" si="130"/>
        <v>0</v>
      </c>
      <c r="AP312" s="53">
        <f t="shared" si="131"/>
        <v>0</v>
      </c>
      <c r="AQ312" s="53">
        <f t="shared" si="132"/>
        <v>0</v>
      </c>
      <c r="AR312" s="53">
        <f t="shared" si="133"/>
        <v>0</v>
      </c>
      <c r="AS312" s="53">
        <f t="shared" si="134"/>
        <v>0</v>
      </c>
      <c r="AT312" s="53">
        <f t="shared" si="135"/>
        <v>0</v>
      </c>
      <c r="AU312" s="53">
        <f t="shared" si="136"/>
        <v>0</v>
      </c>
      <c r="AV312" s="53">
        <f t="shared" si="137"/>
        <v>0</v>
      </c>
      <c r="AW312" s="53">
        <f t="shared" si="138"/>
        <v>0</v>
      </c>
      <c r="AX312" s="53">
        <f t="shared" si="139"/>
        <v>0</v>
      </c>
      <c r="AY312" s="53">
        <f>+SUM(AM312:INDEX(AM312:AX312,1,Settings!$C$4))</f>
        <v>0</v>
      </c>
      <c r="AZ312" s="53">
        <f t="shared" si="140"/>
        <v>0</v>
      </c>
      <c r="BA312" s="53"/>
      <c r="BB312" s="53">
        <f t="shared" si="141"/>
        <v>0</v>
      </c>
      <c r="BC312" s="53">
        <f t="shared" si="142"/>
        <v>0</v>
      </c>
      <c r="BD312" s="53">
        <f t="shared" si="143"/>
        <v>0</v>
      </c>
      <c r="BE312" s="53">
        <f t="shared" si="144"/>
        <v>0</v>
      </c>
      <c r="BF312" s="53">
        <f t="shared" si="145"/>
        <v>0</v>
      </c>
      <c r="BG312" s="53">
        <f t="shared" si="146"/>
        <v>0</v>
      </c>
      <c r="BH312" s="53">
        <f t="shared" si="147"/>
        <v>0</v>
      </c>
      <c r="BI312" s="53">
        <f t="shared" si="148"/>
        <v>0</v>
      </c>
      <c r="BJ312" s="53">
        <f t="shared" si="149"/>
        <v>0</v>
      </c>
      <c r="BK312" s="53">
        <f t="shared" si="150"/>
        <v>0</v>
      </c>
      <c r="BL312" s="53">
        <f t="shared" si="151"/>
        <v>0</v>
      </c>
      <c r="BM312" s="53">
        <f t="shared" si="152"/>
        <v>0</v>
      </c>
      <c r="BN312" s="53">
        <f t="shared" si="153"/>
        <v>0</v>
      </c>
      <c r="BO312" s="53"/>
      <c r="BP312" s="53">
        <f t="shared" si="154"/>
        <v>0</v>
      </c>
      <c r="BQ312" s="53"/>
      <c r="BR312" s="53">
        <f t="shared" si="155"/>
        <v>0</v>
      </c>
    </row>
    <row r="313" spans="1:70" x14ac:dyDescent="0.2">
      <c r="A313" s="6">
        <v>4127</v>
      </c>
      <c r="B313" s="6" t="str">
        <f>+VLOOKUP(A313,masterfile!B:C,2,FALSE)</f>
        <v>Geschäftsführergehälter</v>
      </c>
      <c r="D313" s="53">
        <f>+SUMIF('[1]2017'!$A:$A,$A313,'[1]2017'!$C:$C)-SUMIF('[1]2017'!$E:$E,$A313,'[1]2017'!$G:$G)</f>
        <v>0</v>
      </c>
      <c r="E313" s="53">
        <f>+SUMIF('[1]2018'!$A:$A,$A313,'[1]2018'!$C:$C)-SUMIF('[1]2018'!$E:$E,$A313,'[1]2018'!$G:$G)</f>
        <v>0</v>
      </c>
      <c r="F313" s="53">
        <f>+SUMIF('[1]2019'!$A:$A,$A313,'[1]2019'!$C:$C)-SUMIF('[1]2019'!$E:$E,$A313,'[1]2019'!$G:$G)</f>
        <v>0</v>
      </c>
      <c r="G313" s="53">
        <f>+SUMIF('[1]2020'!$A:$A,$A313,'[1]2020'!$C:$C)-SUMIF('[1]2020'!$E:$E,$A313,'[1]2020'!$G:$G)</f>
        <v>0</v>
      </c>
      <c r="H313" s="53"/>
      <c r="I313" s="53">
        <f>+(+SUMIF('[1]2021'!$A:$A,$A313,'[1]2021'!$C:$C)-SUMIF('[1]2021'!$E:$E,$A313,'[1]2021'!$G:$G))/12</f>
        <v>0</v>
      </c>
      <c r="J313" s="53">
        <f>+(+SUMIF('[1]2021'!$A:$A,$A313,'[1]2021'!$C:$C)-SUMIF('[1]2021'!$E:$E,$A313,'[1]2021'!$G:$G))/12</f>
        <v>0</v>
      </c>
      <c r="K313" s="53">
        <f>+(+SUMIF('[1]2021'!$A:$A,$A313,'[1]2021'!$C:$C)-SUMIF('[1]2021'!$E:$E,$A313,'[1]2021'!$G:$G))/12</f>
        <v>0</v>
      </c>
      <c r="L313" s="53">
        <f>+(+SUMIF('[1]2021'!$A:$A,$A313,'[1]2021'!$C:$C)-SUMIF('[1]2021'!$E:$E,$A313,'[1]2021'!$G:$G))/12</f>
        <v>0</v>
      </c>
      <c r="M313" s="53">
        <f>+(+SUMIF('[1]2021'!$A:$A,$A313,'[1]2021'!$C:$C)-SUMIF('[1]2021'!$E:$E,$A313,'[1]2021'!$G:$G))/12</f>
        <v>0</v>
      </c>
      <c r="N313" s="53">
        <f>+(+SUMIF('[1]2021'!$A:$A,$A313,'[1]2021'!$C:$C)-SUMIF('[1]2021'!$E:$E,$A313,'[1]2021'!$G:$G))/12</f>
        <v>0</v>
      </c>
      <c r="O313" s="53">
        <f>+(+SUMIF('[1]2021'!$A:$A,$A313,'[1]2021'!$C:$C)-SUMIF('[1]2021'!$E:$E,$A313,'[1]2021'!$G:$G))/12</f>
        <v>0</v>
      </c>
      <c r="P313" s="53">
        <f>+(+SUMIF('[1]2021'!$A:$A,$A313,'[1]2021'!$C:$C)-SUMIF('[1]2021'!$E:$E,$A313,'[1]2021'!$G:$G))/12</f>
        <v>0</v>
      </c>
      <c r="Q313" s="53">
        <f>+(+SUMIF('[1]2021'!$A:$A,$A313,'[1]2021'!$C:$C)-SUMIF('[1]2021'!$E:$E,$A313,'[1]2021'!$G:$G))/12</f>
        <v>0</v>
      </c>
      <c r="R313" s="53">
        <f>+(+SUMIF('[1]2021'!$A:$A,$A313,'[1]2021'!$C:$C)-SUMIF('[1]2021'!$E:$E,$A313,'[1]2021'!$G:$G))/12</f>
        <v>0</v>
      </c>
      <c r="S313" s="53">
        <f>+(+SUMIF('[1]2021'!$A:$A,$A313,'[1]2021'!$C:$C)-SUMIF('[1]2021'!$E:$E,$A313,'[1]2021'!$G:$G))/12</f>
        <v>0</v>
      </c>
      <c r="T313" s="53">
        <f>+(+SUMIF('[1]2021'!$A:$A,$A313,'[1]2021'!$C:$C)-SUMIF('[1]2021'!$E:$E,$A313,'[1]2021'!$G:$G))/12</f>
        <v>0</v>
      </c>
      <c r="U313" s="53">
        <f>+SUM(I313:INDEX(I313:T313,1,Settings!$C$4))</f>
        <v>0</v>
      </c>
      <c r="V313" s="53">
        <f t="shared" si="126"/>
        <v>0</v>
      </c>
      <c r="W313" s="53"/>
      <c r="X313" s="53">
        <f>+SUMIFS(postings!$T:$T,postings!$C:$C,'pl-data'!X$2,postings!$D:$D,'pl-data'!X$3,postings!$I:$I,'pl-data'!$A313)-SUMIFS(postings!$W:$W,postings!$C:$C,'pl-data'!X$2,postings!$D:$D,'pl-data'!X$3,postings!$M:$M,'pl-data'!$A313)</f>
        <v>0</v>
      </c>
      <c r="Y313" s="53">
        <f>+SUMIFS(postings!$T:$T,postings!$C:$C,'pl-data'!Y$2,postings!$D:$D,'pl-data'!Y$3,postings!$I:$I,'pl-data'!$A313)-SUMIFS(postings!$W:$W,postings!$C:$C,'pl-data'!Y$2,postings!$D:$D,'pl-data'!Y$3,postings!$M:$M,'pl-data'!$A313)</f>
        <v>0</v>
      </c>
      <c r="Z313" s="53">
        <f>+SUMIFS(postings!$T:$T,postings!$C:$C,'pl-data'!Z$2,postings!$D:$D,'pl-data'!Z$3,postings!$I:$I,'pl-data'!$A313)-SUMIFS(postings!$W:$W,postings!$C:$C,'pl-data'!Z$2,postings!$D:$D,'pl-data'!Z$3,postings!$M:$M,'pl-data'!$A313)</f>
        <v>0</v>
      </c>
      <c r="AA313" s="53">
        <f>+SUMIFS(postings!$T:$T,postings!$C:$C,'pl-data'!AA$2,postings!$D:$D,'pl-data'!AA$3,postings!$I:$I,'pl-data'!$A313)-SUMIFS(postings!$W:$W,postings!$C:$C,'pl-data'!AA$2,postings!$D:$D,'pl-data'!AA$3,postings!$M:$M,'pl-data'!$A313)</f>
        <v>0</v>
      </c>
      <c r="AB313" s="53">
        <f>+SUMIFS(postings!$T:$T,postings!$C:$C,'pl-data'!AB$2,postings!$D:$D,'pl-data'!AB$3,postings!$I:$I,'pl-data'!$A313)-SUMIFS(postings!$W:$W,postings!$C:$C,'pl-data'!AB$2,postings!$D:$D,'pl-data'!AB$3,postings!$M:$M,'pl-data'!$A313)</f>
        <v>0</v>
      </c>
      <c r="AC313" s="53">
        <f>+SUMIFS(postings!$T:$T,postings!$C:$C,'pl-data'!AC$2,postings!$D:$D,'pl-data'!AC$3,postings!$I:$I,'pl-data'!$A313)-SUMIFS(postings!$W:$W,postings!$C:$C,'pl-data'!AC$2,postings!$D:$D,'pl-data'!AC$3,postings!$M:$M,'pl-data'!$A313)</f>
        <v>0</v>
      </c>
      <c r="AD313" s="53">
        <f>+SUMIFS(postings!$T:$T,postings!$C:$C,'pl-data'!AD$2,postings!$D:$D,'pl-data'!AD$3,postings!$I:$I,'pl-data'!$A313)-SUMIFS(postings!$W:$W,postings!$C:$C,'pl-data'!AD$2,postings!$D:$D,'pl-data'!AD$3,postings!$M:$M,'pl-data'!$A313)</f>
        <v>0</v>
      </c>
      <c r="AE313" s="53">
        <f>+SUMIFS(postings!$T:$T,postings!$C:$C,'pl-data'!AE$2,postings!$D:$D,'pl-data'!AE$3,postings!$I:$I,'pl-data'!$A313)-SUMIFS(postings!$W:$W,postings!$C:$C,'pl-data'!AE$2,postings!$D:$D,'pl-data'!AE$3,postings!$M:$M,'pl-data'!$A313)</f>
        <v>0</v>
      </c>
      <c r="AF313" s="53">
        <f>+SUMIFS(postings!$T:$T,postings!$C:$C,'pl-data'!AF$2,postings!$D:$D,'pl-data'!AF$3,postings!$I:$I,'pl-data'!$A313)-SUMIFS(postings!$W:$W,postings!$C:$C,'pl-data'!AF$2,postings!$D:$D,'pl-data'!AF$3,postings!$M:$M,'pl-data'!$A313)</f>
        <v>0</v>
      </c>
      <c r="AG313" s="53">
        <f>+SUMIFS(postings!$T:$T,postings!$C:$C,'pl-data'!AG$2,postings!$D:$D,'pl-data'!AG$3,postings!$I:$I,'pl-data'!$A313)-SUMIFS(postings!$W:$W,postings!$C:$C,'pl-data'!AG$2,postings!$D:$D,'pl-data'!AG$3,postings!$M:$M,'pl-data'!$A313)</f>
        <v>0</v>
      </c>
      <c r="AH313" s="53">
        <f>+SUMIFS(postings!$T:$T,postings!$C:$C,'pl-data'!AH$2,postings!$D:$D,'pl-data'!AH$3,postings!$I:$I,'pl-data'!$A313)-SUMIFS(postings!$W:$W,postings!$C:$C,'pl-data'!AH$2,postings!$D:$D,'pl-data'!AH$3,postings!$M:$M,'pl-data'!$A313)</f>
        <v>0</v>
      </c>
      <c r="AI313" s="53">
        <f>+SUMIFS(postings!$T:$T,postings!$C:$C,'pl-data'!AI$2,postings!$D:$D,'pl-data'!AI$3,postings!$I:$I,'pl-data'!$A313)-SUMIFS(postings!$W:$W,postings!$C:$C,'pl-data'!AI$2,postings!$D:$D,'pl-data'!AI$3,postings!$M:$M,'pl-data'!$A313)</f>
        <v>0</v>
      </c>
      <c r="AJ313" s="53">
        <f>+SUM(X313:INDEX(X313:AI313,1,Settings!$C$4))</f>
        <v>0</v>
      </c>
      <c r="AK313" s="53">
        <f t="shared" si="127"/>
        <v>0</v>
      </c>
      <c r="AL313" s="53"/>
      <c r="AM313" s="53">
        <f t="shared" si="128"/>
        <v>0</v>
      </c>
      <c r="AN313" s="53">
        <f t="shared" si="129"/>
        <v>0</v>
      </c>
      <c r="AO313" s="53">
        <f t="shared" si="130"/>
        <v>0</v>
      </c>
      <c r="AP313" s="53">
        <f t="shared" si="131"/>
        <v>0</v>
      </c>
      <c r="AQ313" s="53">
        <f t="shared" si="132"/>
        <v>0</v>
      </c>
      <c r="AR313" s="53">
        <f t="shared" si="133"/>
        <v>0</v>
      </c>
      <c r="AS313" s="53">
        <f t="shared" si="134"/>
        <v>0</v>
      </c>
      <c r="AT313" s="53">
        <f t="shared" si="135"/>
        <v>0</v>
      </c>
      <c r="AU313" s="53">
        <f t="shared" si="136"/>
        <v>0</v>
      </c>
      <c r="AV313" s="53">
        <f t="shared" si="137"/>
        <v>0</v>
      </c>
      <c r="AW313" s="53">
        <f t="shared" si="138"/>
        <v>0</v>
      </c>
      <c r="AX313" s="53">
        <f t="shared" si="139"/>
        <v>0</v>
      </c>
      <c r="AY313" s="53">
        <f>+SUM(AM313:INDEX(AM313:AX313,1,Settings!$C$4))</f>
        <v>0</v>
      </c>
      <c r="AZ313" s="53">
        <f t="shared" si="140"/>
        <v>0</v>
      </c>
      <c r="BA313" s="53"/>
      <c r="BB313" s="53">
        <f t="shared" si="141"/>
        <v>0</v>
      </c>
      <c r="BC313" s="53">
        <f t="shared" si="142"/>
        <v>0</v>
      </c>
      <c r="BD313" s="53">
        <f t="shared" si="143"/>
        <v>0</v>
      </c>
      <c r="BE313" s="53">
        <f t="shared" si="144"/>
        <v>0</v>
      </c>
      <c r="BF313" s="53">
        <f t="shared" si="145"/>
        <v>0</v>
      </c>
      <c r="BG313" s="53">
        <f t="shared" si="146"/>
        <v>0</v>
      </c>
      <c r="BH313" s="53">
        <f t="shared" si="147"/>
        <v>0</v>
      </c>
      <c r="BI313" s="53">
        <f t="shared" si="148"/>
        <v>0</v>
      </c>
      <c r="BJ313" s="53">
        <f t="shared" si="149"/>
        <v>0</v>
      </c>
      <c r="BK313" s="53">
        <f t="shared" si="150"/>
        <v>0</v>
      </c>
      <c r="BL313" s="53">
        <f t="shared" si="151"/>
        <v>0</v>
      </c>
      <c r="BM313" s="53">
        <f t="shared" si="152"/>
        <v>0</v>
      </c>
      <c r="BN313" s="53">
        <f t="shared" si="153"/>
        <v>0</v>
      </c>
      <c r="BO313" s="53"/>
      <c r="BP313" s="53">
        <f t="shared" si="154"/>
        <v>0</v>
      </c>
      <c r="BQ313" s="53"/>
      <c r="BR313" s="53">
        <f t="shared" si="155"/>
        <v>0</v>
      </c>
    </row>
    <row r="314" spans="1:70" x14ac:dyDescent="0.2">
      <c r="A314" s="6">
        <v>4128</v>
      </c>
      <c r="B314" s="6" t="str">
        <f>+VLOOKUP(A314,masterfile!B:C,2,FALSE)</f>
        <v>Vergütung angest. Mituntern. § 15 EStG</v>
      </c>
      <c r="D314" s="53">
        <f>+SUMIF('[1]2017'!$A:$A,$A314,'[1]2017'!$C:$C)-SUMIF('[1]2017'!$E:$E,$A314,'[1]2017'!$G:$G)</f>
        <v>0</v>
      </c>
      <c r="E314" s="53">
        <f>+SUMIF('[1]2018'!$A:$A,$A314,'[1]2018'!$C:$C)-SUMIF('[1]2018'!$E:$E,$A314,'[1]2018'!$G:$G)</f>
        <v>0</v>
      </c>
      <c r="F314" s="53">
        <f>+SUMIF('[1]2019'!$A:$A,$A314,'[1]2019'!$C:$C)-SUMIF('[1]2019'!$E:$E,$A314,'[1]2019'!$G:$G)</f>
        <v>0</v>
      </c>
      <c r="G314" s="53">
        <f>+SUMIF('[1]2020'!$A:$A,$A314,'[1]2020'!$C:$C)-SUMIF('[1]2020'!$E:$E,$A314,'[1]2020'!$G:$G)</f>
        <v>0</v>
      </c>
      <c r="H314" s="53"/>
      <c r="I314" s="53">
        <f>+(+SUMIF('[1]2021'!$A:$A,$A314,'[1]2021'!$C:$C)-SUMIF('[1]2021'!$E:$E,$A314,'[1]2021'!$G:$G))/12</f>
        <v>0</v>
      </c>
      <c r="J314" s="53">
        <f>+(+SUMIF('[1]2021'!$A:$A,$A314,'[1]2021'!$C:$C)-SUMIF('[1]2021'!$E:$E,$A314,'[1]2021'!$G:$G))/12</f>
        <v>0</v>
      </c>
      <c r="K314" s="53">
        <f>+(+SUMIF('[1]2021'!$A:$A,$A314,'[1]2021'!$C:$C)-SUMIF('[1]2021'!$E:$E,$A314,'[1]2021'!$G:$G))/12</f>
        <v>0</v>
      </c>
      <c r="L314" s="53">
        <f>+(+SUMIF('[1]2021'!$A:$A,$A314,'[1]2021'!$C:$C)-SUMIF('[1]2021'!$E:$E,$A314,'[1]2021'!$G:$G))/12</f>
        <v>0</v>
      </c>
      <c r="M314" s="53">
        <f>+(+SUMIF('[1]2021'!$A:$A,$A314,'[1]2021'!$C:$C)-SUMIF('[1]2021'!$E:$E,$A314,'[1]2021'!$G:$G))/12</f>
        <v>0</v>
      </c>
      <c r="N314" s="53">
        <f>+(+SUMIF('[1]2021'!$A:$A,$A314,'[1]2021'!$C:$C)-SUMIF('[1]2021'!$E:$E,$A314,'[1]2021'!$G:$G))/12</f>
        <v>0</v>
      </c>
      <c r="O314" s="53">
        <f>+(+SUMIF('[1]2021'!$A:$A,$A314,'[1]2021'!$C:$C)-SUMIF('[1]2021'!$E:$E,$A314,'[1]2021'!$G:$G))/12</f>
        <v>0</v>
      </c>
      <c r="P314" s="53">
        <f>+(+SUMIF('[1]2021'!$A:$A,$A314,'[1]2021'!$C:$C)-SUMIF('[1]2021'!$E:$E,$A314,'[1]2021'!$G:$G))/12</f>
        <v>0</v>
      </c>
      <c r="Q314" s="53">
        <f>+(+SUMIF('[1]2021'!$A:$A,$A314,'[1]2021'!$C:$C)-SUMIF('[1]2021'!$E:$E,$A314,'[1]2021'!$G:$G))/12</f>
        <v>0</v>
      </c>
      <c r="R314" s="53">
        <f>+(+SUMIF('[1]2021'!$A:$A,$A314,'[1]2021'!$C:$C)-SUMIF('[1]2021'!$E:$E,$A314,'[1]2021'!$G:$G))/12</f>
        <v>0</v>
      </c>
      <c r="S314" s="53">
        <f>+(+SUMIF('[1]2021'!$A:$A,$A314,'[1]2021'!$C:$C)-SUMIF('[1]2021'!$E:$E,$A314,'[1]2021'!$G:$G))/12</f>
        <v>0</v>
      </c>
      <c r="T314" s="53">
        <f>+(+SUMIF('[1]2021'!$A:$A,$A314,'[1]2021'!$C:$C)-SUMIF('[1]2021'!$E:$E,$A314,'[1]2021'!$G:$G))/12</f>
        <v>0</v>
      </c>
      <c r="U314" s="53">
        <f>+SUM(I314:INDEX(I314:T314,1,Settings!$C$4))</f>
        <v>0</v>
      </c>
      <c r="V314" s="53">
        <f t="shared" si="126"/>
        <v>0</v>
      </c>
      <c r="W314" s="53"/>
      <c r="X314" s="53">
        <f>+SUMIFS(postings!$T:$T,postings!$C:$C,'pl-data'!X$2,postings!$D:$D,'pl-data'!X$3,postings!$I:$I,'pl-data'!$A314)-SUMIFS(postings!$W:$W,postings!$C:$C,'pl-data'!X$2,postings!$D:$D,'pl-data'!X$3,postings!$M:$M,'pl-data'!$A314)</f>
        <v>0</v>
      </c>
      <c r="Y314" s="53">
        <f>+SUMIFS(postings!$T:$T,postings!$C:$C,'pl-data'!Y$2,postings!$D:$D,'pl-data'!Y$3,postings!$I:$I,'pl-data'!$A314)-SUMIFS(postings!$W:$W,postings!$C:$C,'pl-data'!Y$2,postings!$D:$D,'pl-data'!Y$3,postings!$M:$M,'pl-data'!$A314)</f>
        <v>0</v>
      </c>
      <c r="Z314" s="53">
        <f>+SUMIFS(postings!$T:$T,postings!$C:$C,'pl-data'!Z$2,postings!$D:$D,'pl-data'!Z$3,postings!$I:$I,'pl-data'!$A314)-SUMIFS(postings!$W:$W,postings!$C:$C,'pl-data'!Z$2,postings!$D:$D,'pl-data'!Z$3,postings!$M:$M,'pl-data'!$A314)</f>
        <v>0</v>
      </c>
      <c r="AA314" s="53">
        <f>+SUMIFS(postings!$T:$T,postings!$C:$C,'pl-data'!AA$2,postings!$D:$D,'pl-data'!AA$3,postings!$I:$I,'pl-data'!$A314)-SUMIFS(postings!$W:$W,postings!$C:$C,'pl-data'!AA$2,postings!$D:$D,'pl-data'!AA$3,postings!$M:$M,'pl-data'!$A314)</f>
        <v>0</v>
      </c>
      <c r="AB314" s="53">
        <f>+SUMIFS(postings!$T:$T,postings!$C:$C,'pl-data'!AB$2,postings!$D:$D,'pl-data'!AB$3,postings!$I:$I,'pl-data'!$A314)-SUMIFS(postings!$W:$W,postings!$C:$C,'pl-data'!AB$2,postings!$D:$D,'pl-data'!AB$3,postings!$M:$M,'pl-data'!$A314)</f>
        <v>0</v>
      </c>
      <c r="AC314" s="53">
        <f>+SUMIFS(postings!$T:$T,postings!$C:$C,'pl-data'!AC$2,postings!$D:$D,'pl-data'!AC$3,postings!$I:$I,'pl-data'!$A314)-SUMIFS(postings!$W:$W,postings!$C:$C,'pl-data'!AC$2,postings!$D:$D,'pl-data'!AC$3,postings!$M:$M,'pl-data'!$A314)</f>
        <v>0</v>
      </c>
      <c r="AD314" s="53">
        <f>+SUMIFS(postings!$T:$T,postings!$C:$C,'pl-data'!AD$2,postings!$D:$D,'pl-data'!AD$3,postings!$I:$I,'pl-data'!$A314)-SUMIFS(postings!$W:$W,postings!$C:$C,'pl-data'!AD$2,postings!$D:$D,'pl-data'!AD$3,postings!$M:$M,'pl-data'!$A314)</f>
        <v>0</v>
      </c>
      <c r="AE314" s="53">
        <f>+SUMIFS(postings!$T:$T,postings!$C:$C,'pl-data'!AE$2,postings!$D:$D,'pl-data'!AE$3,postings!$I:$I,'pl-data'!$A314)-SUMIFS(postings!$W:$W,postings!$C:$C,'pl-data'!AE$2,postings!$D:$D,'pl-data'!AE$3,postings!$M:$M,'pl-data'!$A314)</f>
        <v>0</v>
      </c>
      <c r="AF314" s="53">
        <f>+SUMIFS(postings!$T:$T,postings!$C:$C,'pl-data'!AF$2,postings!$D:$D,'pl-data'!AF$3,postings!$I:$I,'pl-data'!$A314)-SUMIFS(postings!$W:$W,postings!$C:$C,'pl-data'!AF$2,postings!$D:$D,'pl-data'!AF$3,postings!$M:$M,'pl-data'!$A314)</f>
        <v>0</v>
      </c>
      <c r="AG314" s="53">
        <f>+SUMIFS(postings!$T:$T,postings!$C:$C,'pl-data'!AG$2,postings!$D:$D,'pl-data'!AG$3,postings!$I:$I,'pl-data'!$A314)-SUMIFS(postings!$W:$W,postings!$C:$C,'pl-data'!AG$2,postings!$D:$D,'pl-data'!AG$3,postings!$M:$M,'pl-data'!$A314)</f>
        <v>0</v>
      </c>
      <c r="AH314" s="53">
        <f>+SUMIFS(postings!$T:$T,postings!$C:$C,'pl-data'!AH$2,postings!$D:$D,'pl-data'!AH$3,postings!$I:$I,'pl-data'!$A314)-SUMIFS(postings!$W:$W,postings!$C:$C,'pl-data'!AH$2,postings!$D:$D,'pl-data'!AH$3,postings!$M:$M,'pl-data'!$A314)</f>
        <v>0</v>
      </c>
      <c r="AI314" s="53">
        <f>+SUMIFS(postings!$T:$T,postings!$C:$C,'pl-data'!AI$2,postings!$D:$D,'pl-data'!AI$3,postings!$I:$I,'pl-data'!$A314)-SUMIFS(postings!$W:$W,postings!$C:$C,'pl-data'!AI$2,postings!$D:$D,'pl-data'!AI$3,postings!$M:$M,'pl-data'!$A314)</f>
        <v>0</v>
      </c>
      <c r="AJ314" s="53">
        <f>+SUM(X314:INDEX(X314:AI314,1,Settings!$C$4))</f>
        <v>0</v>
      </c>
      <c r="AK314" s="53">
        <f t="shared" si="127"/>
        <v>0</v>
      </c>
      <c r="AL314" s="53"/>
      <c r="AM314" s="53">
        <f t="shared" si="128"/>
        <v>0</v>
      </c>
      <c r="AN314" s="53">
        <f t="shared" si="129"/>
        <v>0</v>
      </c>
      <c r="AO314" s="53">
        <f t="shared" si="130"/>
        <v>0</v>
      </c>
      <c r="AP314" s="53">
        <f t="shared" si="131"/>
        <v>0</v>
      </c>
      <c r="AQ314" s="53">
        <f t="shared" si="132"/>
        <v>0</v>
      </c>
      <c r="AR314" s="53">
        <f t="shared" si="133"/>
        <v>0</v>
      </c>
      <c r="AS314" s="53">
        <f t="shared" si="134"/>
        <v>0</v>
      </c>
      <c r="AT314" s="53">
        <f t="shared" si="135"/>
        <v>0</v>
      </c>
      <c r="AU314" s="53">
        <f t="shared" si="136"/>
        <v>0</v>
      </c>
      <c r="AV314" s="53">
        <f t="shared" si="137"/>
        <v>0</v>
      </c>
      <c r="AW314" s="53">
        <f t="shared" si="138"/>
        <v>0</v>
      </c>
      <c r="AX314" s="53">
        <f t="shared" si="139"/>
        <v>0</v>
      </c>
      <c r="AY314" s="53">
        <f>+SUM(AM314:INDEX(AM314:AX314,1,Settings!$C$4))</f>
        <v>0</v>
      </c>
      <c r="AZ314" s="53">
        <f t="shared" si="140"/>
        <v>0</v>
      </c>
      <c r="BA314" s="53"/>
      <c r="BB314" s="53">
        <f t="shared" si="141"/>
        <v>0</v>
      </c>
      <c r="BC314" s="53">
        <f t="shared" si="142"/>
        <v>0</v>
      </c>
      <c r="BD314" s="53">
        <f t="shared" si="143"/>
        <v>0</v>
      </c>
      <c r="BE314" s="53">
        <f t="shared" si="144"/>
        <v>0</v>
      </c>
      <c r="BF314" s="53">
        <f t="shared" si="145"/>
        <v>0</v>
      </c>
      <c r="BG314" s="53">
        <f t="shared" si="146"/>
        <v>0</v>
      </c>
      <c r="BH314" s="53">
        <f t="shared" si="147"/>
        <v>0</v>
      </c>
      <c r="BI314" s="53">
        <f t="shared" si="148"/>
        <v>0</v>
      </c>
      <c r="BJ314" s="53">
        <f t="shared" si="149"/>
        <v>0</v>
      </c>
      <c r="BK314" s="53">
        <f t="shared" si="150"/>
        <v>0</v>
      </c>
      <c r="BL314" s="53">
        <f t="shared" si="151"/>
        <v>0</v>
      </c>
      <c r="BM314" s="53">
        <f t="shared" si="152"/>
        <v>0</v>
      </c>
      <c r="BN314" s="53">
        <f t="shared" si="153"/>
        <v>0</v>
      </c>
      <c r="BO314" s="53"/>
      <c r="BP314" s="53">
        <f t="shared" si="154"/>
        <v>0</v>
      </c>
      <c r="BQ314" s="53"/>
      <c r="BR314" s="53">
        <f t="shared" si="155"/>
        <v>0</v>
      </c>
    </row>
    <row r="315" spans="1:70" x14ac:dyDescent="0.2">
      <c r="A315" s="6">
        <v>4129</v>
      </c>
      <c r="B315" s="6" t="str">
        <f>+VLOOKUP(A315,masterfile!B:C,2,FALSE)</f>
        <v>Tantiemen Arbeitnehmer</v>
      </c>
      <c r="D315" s="53">
        <f>+SUMIF('[1]2017'!$A:$A,$A315,'[1]2017'!$C:$C)-SUMIF('[1]2017'!$E:$E,$A315,'[1]2017'!$G:$G)</f>
        <v>0</v>
      </c>
      <c r="E315" s="53">
        <f>+SUMIF('[1]2018'!$A:$A,$A315,'[1]2018'!$C:$C)-SUMIF('[1]2018'!$E:$E,$A315,'[1]2018'!$G:$G)</f>
        <v>0</v>
      </c>
      <c r="F315" s="53">
        <f>+SUMIF('[1]2019'!$A:$A,$A315,'[1]2019'!$C:$C)-SUMIF('[1]2019'!$E:$E,$A315,'[1]2019'!$G:$G)</f>
        <v>0</v>
      </c>
      <c r="G315" s="53">
        <f>+SUMIF('[1]2020'!$A:$A,$A315,'[1]2020'!$C:$C)-SUMIF('[1]2020'!$E:$E,$A315,'[1]2020'!$G:$G)</f>
        <v>0</v>
      </c>
      <c r="H315" s="53"/>
      <c r="I315" s="53">
        <f>+(+SUMIF('[1]2021'!$A:$A,$A315,'[1]2021'!$C:$C)-SUMIF('[1]2021'!$E:$E,$A315,'[1]2021'!$G:$G))/12</f>
        <v>0</v>
      </c>
      <c r="J315" s="53">
        <f>+(+SUMIF('[1]2021'!$A:$A,$A315,'[1]2021'!$C:$C)-SUMIF('[1]2021'!$E:$E,$A315,'[1]2021'!$G:$G))/12</f>
        <v>0</v>
      </c>
      <c r="K315" s="53">
        <f>+(+SUMIF('[1]2021'!$A:$A,$A315,'[1]2021'!$C:$C)-SUMIF('[1]2021'!$E:$E,$A315,'[1]2021'!$G:$G))/12</f>
        <v>0</v>
      </c>
      <c r="L315" s="53">
        <f>+(+SUMIF('[1]2021'!$A:$A,$A315,'[1]2021'!$C:$C)-SUMIF('[1]2021'!$E:$E,$A315,'[1]2021'!$G:$G))/12</f>
        <v>0</v>
      </c>
      <c r="M315" s="53">
        <f>+(+SUMIF('[1]2021'!$A:$A,$A315,'[1]2021'!$C:$C)-SUMIF('[1]2021'!$E:$E,$A315,'[1]2021'!$G:$G))/12</f>
        <v>0</v>
      </c>
      <c r="N315" s="53">
        <f>+(+SUMIF('[1]2021'!$A:$A,$A315,'[1]2021'!$C:$C)-SUMIF('[1]2021'!$E:$E,$A315,'[1]2021'!$G:$G))/12</f>
        <v>0</v>
      </c>
      <c r="O315" s="53">
        <f>+(+SUMIF('[1]2021'!$A:$A,$A315,'[1]2021'!$C:$C)-SUMIF('[1]2021'!$E:$E,$A315,'[1]2021'!$G:$G))/12</f>
        <v>0</v>
      </c>
      <c r="P315" s="53">
        <f>+(+SUMIF('[1]2021'!$A:$A,$A315,'[1]2021'!$C:$C)-SUMIF('[1]2021'!$E:$E,$A315,'[1]2021'!$G:$G))/12</f>
        <v>0</v>
      </c>
      <c r="Q315" s="53">
        <f>+(+SUMIF('[1]2021'!$A:$A,$A315,'[1]2021'!$C:$C)-SUMIF('[1]2021'!$E:$E,$A315,'[1]2021'!$G:$G))/12</f>
        <v>0</v>
      </c>
      <c r="R315" s="53">
        <f>+(+SUMIF('[1]2021'!$A:$A,$A315,'[1]2021'!$C:$C)-SUMIF('[1]2021'!$E:$E,$A315,'[1]2021'!$G:$G))/12</f>
        <v>0</v>
      </c>
      <c r="S315" s="53">
        <f>+(+SUMIF('[1]2021'!$A:$A,$A315,'[1]2021'!$C:$C)-SUMIF('[1]2021'!$E:$E,$A315,'[1]2021'!$G:$G))/12</f>
        <v>0</v>
      </c>
      <c r="T315" s="53">
        <f>+(+SUMIF('[1]2021'!$A:$A,$A315,'[1]2021'!$C:$C)-SUMIF('[1]2021'!$E:$E,$A315,'[1]2021'!$G:$G))/12</f>
        <v>0</v>
      </c>
      <c r="U315" s="53">
        <f>+SUM(I315:INDEX(I315:T315,1,Settings!$C$4))</f>
        <v>0</v>
      </c>
      <c r="V315" s="53">
        <f t="shared" si="126"/>
        <v>0</v>
      </c>
      <c r="W315" s="53"/>
      <c r="X315" s="53">
        <f>+SUMIFS(postings!$T:$T,postings!$C:$C,'pl-data'!X$2,postings!$D:$D,'pl-data'!X$3,postings!$I:$I,'pl-data'!$A315)-SUMIFS(postings!$W:$W,postings!$C:$C,'pl-data'!X$2,postings!$D:$D,'pl-data'!X$3,postings!$M:$M,'pl-data'!$A315)</f>
        <v>0</v>
      </c>
      <c r="Y315" s="53">
        <f>+SUMIFS(postings!$T:$T,postings!$C:$C,'pl-data'!Y$2,postings!$D:$D,'pl-data'!Y$3,postings!$I:$I,'pl-data'!$A315)-SUMIFS(postings!$W:$W,postings!$C:$C,'pl-data'!Y$2,postings!$D:$D,'pl-data'!Y$3,postings!$M:$M,'pl-data'!$A315)</f>
        <v>0</v>
      </c>
      <c r="Z315" s="53">
        <f>+SUMIFS(postings!$T:$T,postings!$C:$C,'pl-data'!Z$2,postings!$D:$D,'pl-data'!Z$3,postings!$I:$I,'pl-data'!$A315)-SUMIFS(postings!$W:$W,postings!$C:$C,'pl-data'!Z$2,postings!$D:$D,'pl-data'!Z$3,postings!$M:$M,'pl-data'!$A315)</f>
        <v>0</v>
      </c>
      <c r="AA315" s="53">
        <f>+SUMIFS(postings!$T:$T,postings!$C:$C,'pl-data'!AA$2,postings!$D:$D,'pl-data'!AA$3,postings!$I:$I,'pl-data'!$A315)-SUMIFS(postings!$W:$W,postings!$C:$C,'pl-data'!AA$2,postings!$D:$D,'pl-data'!AA$3,postings!$M:$M,'pl-data'!$A315)</f>
        <v>0</v>
      </c>
      <c r="AB315" s="53">
        <f>+SUMIFS(postings!$T:$T,postings!$C:$C,'pl-data'!AB$2,postings!$D:$D,'pl-data'!AB$3,postings!$I:$I,'pl-data'!$A315)-SUMIFS(postings!$W:$W,postings!$C:$C,'pl-data'!AB$2,postings!$D:$D,'pl-data'!AB$3,postings!$M:$M,'pl-data'!$A315)</f>
        <v>0</v>
      </c>
      <c r="AC315" s="53">
        <f>+SUMIFS(postings!$T:$T,postings!$C:$C,'pl-data'!AC$2,postings!$D:$D,'pl-data'!AC$3,postings!$I:$I,'pl-data'!$A315)-SUMIFS(postings!$W:$W,postings!$C:$C,'pl-data'!AC$2,postings!$D:$D,'pl-data'!AC$3,postings!$M:$M,'pl-data'!$A315)</f>
        <v>0</v>
      </c>
      <c r="AD315" s="53">
        <f>+SUMIFS(postings!$T:$T,postings!$C:$C,'pl-data'!AD$2,postings!$D:$D,'pl-data'!AD$3,postings!$I:$I,'pl-data'!$A315)-SUMIFS(postings!$W:$W,postings!$C:$C,'pl-data'!AD$2,postings!$D:$D,'pl-data'!AD$3,postings!$M:$M,'pl-data'!$A315)</f>
        <v>0</v>
      </c>
      <c r="AE315" s="53">
        <f>+SUMIFS(postings!$T:$T,postings!$C:$C,'pl-data'!AE$2,postings!$D:$D,'pl-data'!AE$3,postings!$I:$I,'pl-data'!$A315)-SUMIFS(postings!$W:$W,postings!$C:$C,'pl-data'!AE$2,postings!$D:$D,'pl-data'!AE$3,postings!$M:$M,'pl-data'!$A315)</f>
        <v>0</v>
      </c>
      <c r="AF315" s="53">
        <f>+SUMIFS(postings!$T:$T,postings!$C:$C,'pl-data'!AF$2,postings!$D:$D,'pl-data'!AF$3,postings!$I:$I,'pl-data'!$A315)-SUMIFS(postings!$W:$W,postings!$C:$C,'pl-data'!AF$2,postings!$D:$D,'pl-data'!AF$3,postings!$M:$M,'pl-data'!$A315)</f>
        <v>0</v>
      </c>
      <c r="AG315" s="53">
        <f>+SUMIFS(postings!$T:$T,postings!$C:$C,'pl-data'!AG$2,postings!$D:$D,'pl-data'!AG$3,postings!$I:$I,'pl-data'!$A315)-SUMIFS(postings!$W:$W,postings!$C:$C,'pl-data'!AG$2,postings!$D:$D,'pl-data'!AG$3,postings!$M:$M,'pl-data'!$A315)</f>
        <v>0</v>
      </c>
      <c r="AH315" s="53">
        <f>+SUMIFS(postings!$T:$T,postings!$C:$C,'pl-data'!AH$2,postings!$D:$D,'pl-data'!AH$3,postings!$I:$I,'pl-data'!$A315)-SUMIFS(postings!$W:$W,postings!$C:$C,'pl-data'!AH$2,postings!$D:$D,'pl-data'!AH$3,postings!$M:$M,'pl-data'!$A315)</f>
        <v>0</v>
      </c>
      <c r="AI315" s="53">
        <f>+SUMIFS(postings!$T:$T,postings!$C:$C,'pl-data'!AI$2,postings!$D:$D,'pl-data'!AI$3,postings!$I:$I,'pl-data'!$A315)-SUMIFS(postings!$W:$W,postings!$C:$C,'pl-data'!AI$2,postings!$D:$D,'pl-data'!AI$3,postings!$M:$M,'pl-data'!$A315)</f>
        <v>0</v>
      </c>
      <c r="AJ315" s="53">
        <f>+SUM(X315:INDEX(X315:AI315,1,Settings!$C$4))</f>
        <v>0</v>
      </c>
      <c r="AK315" s="53">
        <f t="shared" si="127"/>
        <v>0</v>
      </c>
      <c r="AL315" s="53"/>
      <c r="AM315" s="53">
        <f t="shared" si="128"/>
        <v>0</v>
      </c>
      <c r="AN315" s="53">
        <f t="shared" si="129"/>
        <v>0</v>
      </c>
      <c r="AO315" s="53">
        <f t="shared" si="130"/>
        <v>0</v>
      </c>
      <c r="AP315" s="53">
        <f t="shared" si="131"/>
        <v>0</v>
      </c>
      <c r="AQ315" s="53">
        <f t="shared" si="132"/>
        <v>0</v>
      </c>
      <c r="AR315" s="53">
        <f t="shared" si="133"/>
        <v>0</v>
      </c>
      <c r="AS315" s="53">
        <f t="shared" si="134"/>
        <v>0</v>
      </c>
      <c r="AT315" s="53">
        <f t="shared" si="135"/>
        <v>0</v>
      </c>
      <c r="AU315" s="53">
        <f t="shared" si="136"/>
        <v>0</v>
      </c>
      <c r="AV315" s="53">
        <f t="shared" si="137"/>
        <v>0</v>
      </c>
      <c r="AW315" s="53">
        <f t="shared" si="138"/>
        <v>0</v>
      </c>
      <c r="AX315" s="53">
        <f t="shared" si="139"/>
        <v>0</v>
      </c>
      <c r="AY315" s="53">
        <f>+SUM(AM315:INDEX(AM315:AX315,1,Settings!$C$4))</f>
        <v>0</v>
      </c>
      <c r="AZ315" s="53">
        <f t="shared" si="140"/>
        <v>0</v>
      </c>
      <c r="BA315" s="53"/>
      <c r="BB315" s="53">
        <f t="shared" si="141"/>
        <v>0</v>
      </c>
      <c r="BC315" s="53">
        <f t="shared" si="142"/>
        <v>0</v>
      </c>
      <c r="BD315" s="53">
        <f t="shared" si="143"/>
        <v>0</v>
      </c>
      <c r="BE315" s="53">
        <f t="shared" si="144"/>
        <v>0</v>
      </c>
      <c r="BF315" s="53">
        <f t="shared" si="145"/>
        <v>0</v>
      </c>
      <c r="BG315" s="53">
        <f t="shared" si="146"/>
        <v>0</v>
      </c>
      <c r="BH315" s="53">
        <f t="shared" si="147"/>
        <v>0</v>
      </c>
      <c r="BI315" s="53">
        <f t="shared" si="148"/>
        <v>0</v>
      </c>
      <c r="BJ315" s="53">
        <f t="shared" si="149"/>
        <v>0</v>
      </c>
      <c r="BK315" s="53">
        <f t="shared" si="150"/>
        <v>0</v>
      </c>
      <c r="BL315" s="53">
        <f t="shared" si="151"/>
        <v>0</v>
      </c>
      <c r="BM315" s="53">
        <f t="shared" si="152"/>
        <v>0</v>
      </c>
      <c r="BN315" s="53">
        <f t="shared" si="153"/>
        <v>0</v>
      </c>
      <c r="BO315" s="53"/>
      <c r="BP315" s="53">
        <f t="shared" si="154"/>
        <v>0</v>
      </c>
      <c r="BQ315" s="53"/>
      <c r="BR315" s="53">
        <f t="shared" si="155"/>
        <v>0</v>
      </c>
    </row>
    <row r="316" spans="1:70" x14ac:dyDescent="0.2">
      <c r="A316" s="6">
        <v>4130</v>
      </c>
      <c r="B316" s="6" t="str">
        <f>+VLOOKUP(A316,masterfile!B:C,2,FALSE)</f>
        <v>Gesetzliche Sozialaufwendungen</v>
      </c>
      <c r="D316" s="53">
        <f>+SUMIF('[1]2017'!$A:$A,$A316,'[1]2017'!$C:$C)-SUMIF('[1]2017'!$E:$E,$A316,'[1]2017'!$G:$G)</f>
        <v>874.71074380165282</v>
      </c>
      <c r="E316" s="53">
        <f>SUM('hr-data'!E4,'hr-data'!E7,'hr-data'!E10,'hr-data'!E13,'hr-data'!E16,'hr-data'!E19,'hr-data'!E22,'hr-data'!E25,'hr-data'!E28,'hr-data'!E31,'hr-data'!E34)/1.21/1000*0.21</f>
        <v>891.40661157024806</v>
      </c>
      <c r="F316" s="53">
        <f>SUM('hr-data'!F4,'hr-data'!F7,'hr-data'!F10,'hr-data'!F13,'hr-data'!F16,'hr-data'!F19,'hr-data'!F22,'hr-data'!F25,'hr-data'!F28,'hr-data'!F31,'hr-data'!F34)/1.21/1000*0.21</f>
        <v>899.92150413223135</v>
      </c>
      <c r="G316" s="53">
        <f>SUM('hr-data'!G4,'hr-data'!G7,'hr-data'!G10,'hr-data'!G13,'hr-data'!G16,'hr-data'!G19,'hr-data'!G22,'hr-data'!G25,'hr-data'!G28,'hr-data'!G31,'hr-data'!G34)/1.21/1000*0.21</f>
        <v>908.52154561983491</v>
      </c>
      <c r="H316" s="53"/>
      <c r="I316" s="53">
        <f>SUM('hr-data'!I4,'hr-data'!I7,'hr-data'!I10,'hr-data'!I13,'hr-data'!I16,'hr-data'!I19,'hr-data'!I22,'hr-data'!I25,'hr-data'!I28,'hr-data'!I31,'hr-data'!I34)/1.21/1000*0.21</f>
        <v>77.157802452066136</v>
      </c>
      <c r="J316" s="53">
        <f>SUM('hr-data'!J4,'hr-data'!J7,'hr-data'!J10,'hr-data'!J13,'hr-data'!J16,'hr-data'!J19,'hr-data'!J22,'hr-data'!J25,'hr-data'!J28,'hr-data'!J31,'hr-data'!J34)/1.21/1000*0.21</f>
        <v>77.157802452066136</v>
      </c>
      <c r="K316" s="53">
        <f>SUM('hr-data'!K4,'hr-data'!K7,'hr-data'!K10,'hr-data'!K13,'hr-data'!K16,'hr-data'!K19,'hr-data'!K22,'hr-data'!K25,'hr-data'!K28,'hr-data'!K31,'hr-data'!K34)/1.21/1000*0.21</f>
        <v>77.157802452066136</v>
      </c>
      <c r="L316" s="53">
        <f>SUM('hr-data'!L4,'hr-data'!L7,'hr-data'!L10,'hr-data'!L13,'hr-data'!L16,'hr-data'!L19,'hr-data'!L22,'hr-data'!L25,'hr-data'!L28,'hr-data'!L31,'hr-data'!L34)/1.21/1000*0.21</f>
        <v>77.157802452066136</v>
      </c>
      <c r="M316" s="53">
        <f>SUM('hr-data'!M4,'hr-data'!M7,'hr-data'!M10,'hr-data'!M13,'hr-data'!M16,'hr-data'!M19,'hr-data'!M22,'hr-data'!M25,'hr-data'!M28,'hr-data'!M31,'hr-data'!M34)/1.21/1000*0.21</f>
        <v>77.157802452066136</v>
      </c>
      <c r="N316" s="53">
        <f>SUM('hr-data'!N4,'hr-data'!N7,'hr-data'!N10,'hr-data'!N13,'hr-data'!N16,'hr-data'!N19,'hr-data'!N22,'hr-data'!N25,'hr-data'!N28,'hr-data'!N31,'hr-data'!N34)/1.21/1000*0.21</f>
        <v>77.157802452066136</v>
      </c>
      <c r="O316" s="53">
        <f>SUM('hr-data'!O4,'hr-data'!O7,'hr-data'!O10,'hr-data'!O13,'hr-data'!O16,'hr-data'!O19,'hr-data'!O22,'hr-data'!O25,'hr-data'!O28,'hr-data'!O31,'hr-data'!O34)/1.21/1000*0.21</f>
        <v>77.447058650413226</v>
      </c>
      <c r="P316" s="53">
        <f>SUM('hr-data'!P4,'hr-data'!P7,'hr-data'!P10,'hr-data'!P13,'hr-data'!P16,'hr-data'!P19,'hr-data'!P22,'hr-data'!P25,'hr-data'!P28,'hr-data'!P31,'hr-data'!P34)/1.21/1000*0.21</f>
        <v>77.447058650413226</v>
      </c>
      <c r="Q316" s="53">
        <f>SUM('hr-data'!Q4,'hr-data'!Q7,'hr-data'!Q10,'hr-data'!Q13,'hr-data'!Q16,'hr-data'!Q19,'hr-data'!Q22,'hr-data'!Q25,'hr-data'!Q28,'hr-data'!Q31,'hr-data'!Q34)/1.21/1000*0.21</f>
        <v>77.447058650413226</v>
      </c>
      <c r="R316" s="53">
        <f>SUM('hr-data'!R4,'hr-data'!R7,'hr-data'!R10,'hr-data'!R13,'hr-data'!R16,'hr-data'!R19,'hr-data'!R22,'hr-data'!R25,'hr-data'!R28,'hr-data'!R31,'hr-data'!R34)/1.21/1000*0.21</f>
        <v>77.447058650413226</v>
      </c>
      <c r="S316" s="53">
        <f>SUM('hr-data'!S4,'hr-data'!S7,'hr-data'!S10,'hr-data'!S13,'hr-data'!S16,'hr-data'!S19,'hr-data'!S22,'hr-data'!S25,'hr-data'!S28,'hr-data'!S31,'hr-data'!S34)/1.21/1000*0.21</f>
        <v>77.447058650413226</v>
      </c>
      <c r="T316" s="53">
        <f>SUM('hr-data'!T4,'hr-data'!T7,'hr-data'!T10,'hr-data'!T13,'hr-data'!T16,'hr-data'!T19,'hr-data'!T22,'hr-data'!T25,'hr-data'!T28,'hr-data'!T31,'hr-data'!T34)/1.21/1000*0.21</f>
        <v>77.447058650413226</v>
      </c>
      <c r="U316" s="53">
        <f>+SUM(I316:INDEX(I316:T316,1,Settings!$C$4))</f>
        <v>927.62916661487634</v>
      </c>
      <c r="V316" s="53">
        <f t="shared" si="126"/>
        <v>927.62916661487634</v>
      </c>
      <c r="W316" s="53"/>
      <c r="X316" s="53">
        <f>SUM('hr-data'!X4,'hr-data'!X7,'hr-data'!X10,'hr-data'!X13,'hr-data'!X16,'hr-data'!X19,'hr-data'!X22,'hr-data'!X25,'hr-data'!X28,'hr-data'!X31,'hr-data'!X34)/1.21/1000*0.21</f>
        <v>80.199233735958671</v>
      </c>
      <c r="Y316" s="53">
        <f>SUM('hr-data'!Y4,'hr-data'!Y7,'hr-data'!Y10,'hr-data'!Y13,'hr-data'!Y16,'hr-data'!Y19,'hr-data'!Y22,'hr-data'!Y25,'hr-data'!Y28,'hr-data'!Y31,'hr-data'!Y34)/1.21/1000*0.21</f>
        <v>80.199233735958671</v>
      </c>
      <c r="Z316" s="53">
        <f>SUM('hr-data'!Z4,'hr-data'!Z7,'hr-data'!Z10,'hr-data'!Z13,'hr-data'!Z16,'hr-data'!Z19,'hr-data'!Z22,'hr-data'!Z25,'hr-data'!Z28,'hr-data'!Z31,'hr-data'!Z34)/1.21/1000*0.21</f>
        <v>80.199233735958671</v>
      </c>
      <c r="AA316" s="53">
        <f>SUM('hr-data'!AA4,'hr-data'!AA7,'hr-data'!AA10,'hr-data'!AA13,'hr-data'!AA16,'hr-data'!AA19,'hr-data'!AA22,'hr-data'!AA25,'hr-data'!AA28,'hr-data'!AA31,'hr-data'!AA34)/1.21/1000*0.21</f>
        <v>80.199233735958671</v>
      </c>
      <c r="AB316" s="53">
        <f>SUM('hr-data'!AB4,'hr-data'!AB7,'hr-data'!AB10,'hr-data'!AB13,'hr-data'!AB16,'hr-data'!AB19,'hr-data'!AB22,'hr-data'!AB25,'hr-data'!AB28,'hr-data'!AB31,'hr-data'!AB34)/1.21/1000*0.21</f>
        <v>80.199233735958671</v>
      </c>
      <c r="AC316" s="53">
        <f>SUM('hr-data'!AC4,'hr-data'!AC7,'hr-data'!AC10,'hr-data'!AC13,'hr-data'!AC16,'hr-data'!AC19,'hr-data'!AC22,'hr-data'!AC25,'hr-data'!AC28,'hr-data'!AC31,'hr-data'!AC34)/1.21/1000*0.21</f>
        <v>80.199233735958671</v>
      </c>
      <c r="AD316" s="53">
        <f>SUM('hr-data'!AD4,'hr-data'!AD7,'hr-data'!AD10,'hr-data'!AD13,'hr-data'!AD16,'hr-data'!AD19,'hr-data'!AD22,'hr-data'!AD25,'hr-data'!AD28,'hr-data'!AD31,'hr-data'!AD34)/1.21/1000*0.21</f>
        <v>80.199233735958671</v>
      </c>
      <c r="AE316" s="53">
        <f>SUM('hr-data'!AE4,'hr-data'!AE7,'hr-data'!AE10,'hr-data'!AE13,'hr-data'!AE16,'hr-data'!AE19,'hr-data'!AE22,'hr-data'!AE25,'hr-data'!AE28,'hr-data'!AE31,'hr-data'!AE34)/1.21/1000*0.21</f>
        <v>80.199233735958671</v>
      </c>
      <c r="AF316" s="53">
        <f>SUM('hr-data'!AF4,'hr-data'!AF7,'hr-data'!AF10,'hr-data'!AF13,'hr-data'!AF16,'hr-data'!AF19,'hr-data'!AF22,'hr-data'!AF25,'hr-data'!AF28,'hr-data'!AF31,'hr-data'!AF34)/1.21/1000*0.21</f>
        <v>80.199233735958671</v>
      </c>
      <c r="AG316" s="53">
        <f>SUM('hr-data'!AG4,'hr-data'!AG7,'hr-data'!AG10,'hr-data'!AG13,'hr-data'!AG16,'hr-data'!AG19,'hr-data'!AG22,'hr-data'!AG25,'hr-data'!AG28,'hr-data'!AG31,'hr-data'!AG34)/1.21/1000*0.21</f>
        <v>80.199233735958671</v>
      </c>
      <c r="AH316" s="53">
        <f>SUM('hr-data'!AH4,'hr-data'!AH7,'hr-data'!AH10,'hr-data'!AH13,'hr-data'!AH16,'hr-data'!AH19,'hr-data'!AH22,'hr-data'!AH25,'hr-data'!AH28,'hr-data'!AH31,'hr-data'!AH34)/1.21/1000*0.21</f>
        <v>80.199233735958671</v>
      </c>
      <c r="AI316" s="53">
        <f>SUM('hr-data'!AI4,'hr-data'!AI7,'hr-data'!AI10,'hr-data'!AI13,'hr-data'!AI16,'hr-data'!AI19,'hr-data'!AI22,'hr-data'!AI25,'hr-data'!AI28,'hr-data'!AI31,'hr-data'!AI34)/1.21/1000*0.21</f>
        <v>80.199233735958671</v>
      </c>
      <c r="AJ316" s="53">
        <f>+SUM(X316:INDEX(X316:AI316,1,Settings!$C$4))</f>
        <v>962.39080483150383</v>
      </c>
      <c r="AK316" s="53">
        <f t="shared" si="127"/>
        <v>962.39080483150383</v>
      </c>
      <c r="AL316" s="53"/>
      <c r="AM316" s="53">
        <f>+HR!$U$49/1.21*0.21/12</f>
        <v>79.681761886703512</v>
      </c>
      <c r="AN316" s="53">
        <f>+HR!$U$49/1.21*0.21/12</f>
        <v>79.681761886703512</v>
      </c>
      <c r="AO316" s="53">
        <f>+HR!$U$49/1.21*0.21/12</f>
        <v>79.681761886703512</v>
      </c>
      <c r="AP316" s="53">
        <f>+HR!$U$49/1.21*0.21/12</f>
        <v>79.681761886703512</v>
      </c>
      <c r="AQ316" s="53">
        <f>+HR!$U$49/1.21*0.21/12</f>
        <v>79.681761886703512</v>
      </c>
      <c r="AR316" s="53">
        <f>+HR!$U$49/1.21*0.21/12</f>
        <v>79.681761886703512</v>
      </c>
      <c r="AS316" s="53">
        <f>+HR!$U$49/1.21*0.21/12</f>
        <v>79.681761886703512</v>
      </c>
      <c r="AT316" s="53">
        <f>+HR!$U$49/1.21*0.21/12</f>
        <v>79.681761886703512</v>
      </c>
      <c r="AU316" s="53">
        <f>+HR!$U$49/1.21*0.21/12</f>
        <v>79.681761886703512</v>
      </c>
      <c r="AV316" s="53">
        <f>+HR!$U$49/1.21*0.21/12</f>
        <v>79.681761886703512</v>
      </c>
      <c r="AW316" s="53">
        <f>+HR!$U$49/1.21*0.21/12</f>
        <v>79.681761886703512</v>
      </c>
      <c r="AX316" s="53">
        <f>+HR!$U$49/1.21*0.21/12</f>
        <v>79.681761886703512</v>
      </c>
      <c r="AY316" s="53">
        <f>+SUM(AM316:INDEX(AM316:AX316,1,Settings!$C$4))</f>
        <v>956.18114264044209</v>
      </c>
      <c r="AZ316" s="53">
        <f t="shared" si="140"/>
        <v>956.18114264044209</v>
      </c>
      <c r="BA316" s="53"/>
      <c r="BB316" s="53">
        <f>+HR!$J$49/1.21*0.21/12</f>
        <v>82.724404262998121</v>
      </c>
      <c r="BC316" s="53">
        <f>+HR!$J$49/1.21*0.21/12</f>
        <v>82.724404262998121</v>
      </c>
      <c r="BD316" s="53">
        <f>+HR!$J$49/1.21*0.21/12</f>
        <v>82.724404262998121</v>
      </c>
      <c r="BE316" s="53">
        <f>+HR!$J$49/1.21*0.21/12</f>
        <v>82.724404262998121</v>
      </c>
      <c r="BF316" s="53">
        <f>+HR!$J$49/1.21*0.21/12</f>
        <v>82.724404262998121</v>
      </c>
      <c r="BG316" s="53">
        <f>+HR!$J$49/1.21*0.21/12</f>
        <v>82.724404262998121</v>
      </c>
      <c r="BH316" s="53">
        <f>+HR!$J$49/1.21*0.21/12</f>
        <v>82.724404262998121</v>
      </c>
      <c r="BI316" s="53">
        <f>+HR!$J$49/1.21*0.21/12</f>
        <v>82.724404262998121</v>
      </c>
      <c r="BJ316" s="53">
        <f>+HR!$J$49/1.21*0.21/12</f>
        <v>82.724404262998121</v>
      </c>
      <c r="BK316" s="53">
        <f>+HR!$J$49/1.21*0.21/12</f>
        <v>82.724404262998121</v>
      </c>
      <c r="BL316" s="53">
        <f>+HR!$J$49/1.21*0.21/12</f>
        <v>82.724404262998121</v>
      </c>
      <c r="BM316" s="53">
        <f>+HR!$J$49/1.21*0.21/12</f>
        <v>82.724404262998121</v>
      </c>
      <c r="BN316" s="53">
        <f t="shared" si="153"/>
        <v>992.69285115597768</v>
      </c>
      <c r="BO316" s="53"/>
      <c r="BP316" s="53">
        <f>+HR!$K$49/1.21*0.21</f>
        <v>1011.6789395840553</v>
      </c>
      <c r="BQ316" s="53"/>
      <c r="BR316" s="53">
        <f>+HR!$L$49/1.21*0.21</f>
        <v>1033.648055565819</v>
      </c>
    </row>
    <row r="317" spans="1:70" x14ac:dyDescent="0.2">
      <c r="A317" s="6">
        <v>4137</v>
      </c>
      <c r="B317" s="6" t="str">
        <f>+VLOOKUP(A317,masterfile!B:C,2,FALSE)</f>
        <v>Ges. soz. Aufwendg. Mituntern. §15 EStG</v>
      </c>
      <c r="D317" s="53">
        <f>+SUMIF('[1]2017'!$A:$A,$A317,'[1]2017'!$C:$C)-SUMIF('[1]2017'!$E:$E,$A317,'[1]2017'!$G:$G)</f>
        <v>0</v>
      </c>
      <c r="E317" s="53">
        <f>+SUMIF('[1]2018'!$A:$A,$A317,'[1]2018'!$C:$C)-SUMIF('[1]2018'!$E:$E,$A317,'[1]2018'!$G:$G)</f>
        <v>0</v>
      </c>
      <c r="F317" s="53">
        <f>+SUMIF('[1]2019'!$A:$A,$A317,'[1]2019'!$C:$C)-SUMIF('[1]2019'!$E:$E,$A317,'[1]2019'!$G:$G)</f>
        <v>0</v>
      </c>
      <c r="G317" s="53">
        <f>+SUMIF('[1]2020'!$A:$A,$A317,'[1]2020'!$C:$C)-SUMIF('[1]2020'!$E:$E,$A317,'[1]2020'!$G:$G)</f>
        <v>0</v>
      </c>
      <c r="H317" s="53"/>
      <c r="I317" s="53">
        <f>+(+SUMIF('[1]2021'!$A:$A,$A317,'[1]2021'!$C:$C)-SUMIF('[1]2021'!$E:$E,$A317,'[1]2021'!$G:$G))/12</f>
        <v>0</v>
      </c>
      <c r="J317" s="53">
        <f>+(+SUMIF('[1]2021'!$A:$A,$A317,'[1]2021'!$C:$C)-SUMIF('[1]2021'!$E:$E,$A317,'[1]2021'!$G:$G))/12</f>
        <v>0</v>
      </c>
      <c r="K317" s="53">
        <f>+(+SUMIF('[1]2021'!$A:$A,$A317,'[1]2021'!$C:$C)-SUMIF('[1]2021'!$E:$E,$A317,'[1]2021'!$G:$G))/12</f>
        <v>0</v>
      </c>
      <c r="L317" s="53">
        <f>+(+SUMIF('[1]2021'!$A:$A,$A317,'[1]2021'!$C:$C)-SUMIF('[1]2021'!$E:$E,$A317,'[1]2021'!$G:$G))/12</f>
        <v>0</v>
      </c>
      <c r="M317" s="53">
        <f>+(+SUMIF('[1]2021'!$A:$A,$A317,'[1]2021'!$C:$C)-SUMIF('[1]2021'!$E:$E,$A317,'[1]2021'!$G:$G))/12</f>
        <v>0</v>
      </c>
      <c r="N317" s="53">
        <f>+(+SUMIF('[1]2021'!$A:$A,$A317,'[1]2021'!$C:$C)-SUMIF('[1]2021'!$E:$E,$A317,'[1]2021'!$G:$G))/12</f>
        <v>0</v>
      </c>
      <c r="O317" s="53">
        <f>+(+SUMIF('[1]2021'!$A:$A,$A317,'[1]2021'!$C:$C)-SUMIF('[1]2021'!$E:$E,$A317,'[1]2021'!$G:$G))/12</f>
        <v>0</v>
      </c>
      <c r="P317" s="53">
        <f>+(+SUMIF('[1]2021'!$A:$A,$A317,'[1]2021'!$C:$C)-SUMIF('[1]2021'!$E:$E,$A317,'[1]2021'!$G:$G))/12</f>
        <v>0</v>
      </c>
      <c r="Q317" s="53">
        <f>+(+SUMIF('[1]2021'!$A:$A,$A317,'[1]2021'!$C:$C)-SUMIF('[1]2021'!$E:$E,$A317,'[1]2021'!$G:$G))/12</f>
        <v>0</v>
      </c>
      <c r="R317" s="53">
        <f>+(+SUMIF('[1]2021'!$A:$A,$A317,'[1]2021'!$C:$C)-SUMIF('[1]2021'!$E:$E,$A317,'[1]2021'!$G:$G))/12</f>
        <v>0</v>
      </c>
      <c r="S317" s="53">
        <f>+(+SUMIF('[1]2021'!$A:$A,$A317,'[1]2021'!$C:$C)-SUMIF('[1]2021'!$E:$E,$A317,'[1]2021'!$G:$G))/12</f>
        <v>0</v>
      </c>
      <c r="T317" s="53">
        <f>+(+SUMIF('[1]2021'!$A:$A,$A317,'[1]2021'!$C:$C)-SUMIF('[1]2021'!$E:$E,$A317,'[1]2021'!$G:$G))/12</f>
        <v>0</v>
      </c>
      <c r="U317" s="53">
        <f>+SUM(I317:INDEX(I317:T317,1,Settings!$C$4))</f>
        <v>0</v>
      </c>
      <c r="V317" s="53">
        <f t="shared" si="126"/>
        <v>0</v>
      </c>
      <c r="W317" s="53"/>
      <c r="X317" s="53">
        <f>+SUMIFS(postings!$T:$T,postings!$C:$C,'pl-data'!X$2,postings!$D:$D,'pl-data'!X$3,postings!$I:$I,'pl-data'!$A317)-SUMIFS(postings!$W:$W,postings!$C:$C,'pl-data'!X$2,postings!$D:$D,'pl-data'!X$3,postings!$M:$M,'pl-data'!$A317)</f>
        <v>0</v>
      </c>
      <c r="Y317" s="53">
        <f>+SUMIFS(postings!$T:$T,postings!$C:$C,'pl-data'!Y$2,postings!$D:$D,'pl-data'!Y$3,postings!$I:$I,'pl-data'!$A317)-SUMIFS(postings!$W:$W,postings!$C:$C,'pl-data'!Y$2,postings!$D:$D,'pl-data'!Y$3,postings!$M:$M,'pl-data'!$A317)</f>
        <v>0</v>
      </c>
      <c r="Z317" s="53">
        <f>+SUMIFS(postings!$T:$T,postings!$C:$C,'pl-data'!Z$2,postings!$D:$D,'pl-data'!Z$3,postings!$I:$I,'pl-data'!$A317)-SUMIFS(postings!$W:$W,postings!$C:$C,'pl-data'!Z$2,postings!$D:$D,'pl-data'!Z$3,postings!$M:$M,'pl-data'!$A317)</f>
        <v>0</v>
      </c>
      <c r="AA317" s="53">
        <f>+SUMIFS(postings!$T:$T,postings!$C:$C,'pl-data'!AA$2,postings!$D:$D,'pl-data'!AA$3,postings!$I:$I,'pl-data'!$A317)-SUMIFS(postings!$W:$W,postings!$C:$C,'pl-data'!AA$2,postings!$D:$D,'pl-data'!AA$3,postings!$M:$M,'pl-data'!$A317)</f>
        <v>0</v>
      </c>
      <c r="AB317" s="53">
        <f>+SUMIFS(postings!$T:$T,postings!$C:$C,'pl-data'!AB$2,postings!$D:$D,'pl-data'!AB$3,postings!$I:$I,'pl-data'!$A317)-SUMIFS(postings!$W:$W,postings!$C:$C,'pl-data'!AB$2,postings!$D:$D,'pl-data'!AB$3,postings!$M:$M,'pl-data'!$A317)</f>
        <v>0</v>
      </c>
      <c r="AC317" s="53">
        <f>+SUMIFS(postings!$T:$T,postings!$C:$C,'pl-data'!AC$2,postings!$D:$D,'pl-data'!AC$3,postings!$I:$I,'pl-data'!$A317)-SUMIFS(postings!$W:$W,postings!$C:$C,'pl-data'!AC$2,postings!$D:$D,'pl-data'!AC$3,postings!$M:$M,'pl-data'!$A317)</f>
        <v>0</v>
      </c>
      <c r="AD317" s="53">
        <f>+SUMIFS(postings!$T:$T,postings!$C:$C,'pl-data'!AD$2,postings!$D:$D,'pl-data'!AD$3,postings!$I:$I,'pl-data'!$A317)-SUMIFS(postings!$W:$W,postings!$C:$C,'pl-data'!AD$2,postings!$D:$D,'pl-data'!AD$3,postings!$M:$M,'pl-data'!$A317)</f>
        <v>0</v>
      </c>
      <c r="AE317" s="53">
        <f>+SUMIFS(postings!$T:$T,postings!$C:$C,'pl-data'!AE$2,postings!$D:$D,'pl-data'!AE$3,postings!$I:$I,'pl-data'!$A317)-SUMIFS(postings!$W:$W,postings!$C:$C,'pl-data'!AE$2,postings!$D:$D,'pl-data'!AE$3,postings!$M:$M,'pl-data'!$A317)</f>
        <v>0</v>
      </c>
      <c r="AF317" s="53">
        <f>+SUMIFS(postings!$T:$T,postings!$C:$C,'pl-data'!AF$2,postings!$D:$D,'pl-data'!AF$3,postings!$I:$I,'pl-data'!$A317)-SUMIFS(postings!$W:$W,postings!$C:$C,'pl-data'!AF$2,postings!$D:$D,'pl-data'!AF$3,postings!$M:$M,'pl-data'!$A317)</f>
        <v>0</v>
      </c>
      <c r="AG317" s="53">
        <f>+SUMIFS(postings!$T:$T,postings!$C:$C,'pl-data'!AG$2,postings!$D:$D,'pl-data'!AG$3,postings!$I:$I,'pl-data'!$A317)-SUMIFS(postings!$W:$W,postings!$C:$C,'pl-data'!AG$2,postings!$D:$D,'pl-data'!AG$3,postings!$M:$M,'pl-data'!$A317)</f>
        <v>0</v>
      </c>
      <c r="AH317" s="53">
        <f>+SUMIFS(postings!$T:$T,postings!$C:$C,'pl-data'!AH$2,postings!$D:$D,'pl-data'!AH$3,postings!$I:$I,'pl-data'!$A317)-SUMIFS(postings!$W:$W,postings!$C:$C,'pl-data'!AH$2,postings!$D:$D,'pl-data'!AH$3,postings!$M:$M,'pl-data'!$A317)</f>
        <v>0</v>
      </c>
      <c r="AI317" s="53">
        <f>+SUMIFS(postings!$T:$T,postings!$C:$C,'pl-data'!AI$2,postings!$D:$D,'pl-data'!AI$3,postings!$I:$I,'pl-data'!$A317)-SUMIFS(postings!$W:$W,postings!$C:$C,'pl-data'!AI$2,postings!$D:$D,'pl-data'!AI$3,postings!$M:$M,'pl-data'!$A317)</f>
        <v>0</v>
      </c>
      <c r="AJ317" s="53">
        <f>+SUM(X317:INDEX(X317:AI317,1,Settings!$C$4))</f>
        <v>0</v>
      </c>
      <c r="AK317" s="53">
        <f t="shared" si="127"/>
        <v>0</v>
      </c>
      <c r="AL317" s="53"/>
      <c r="AM317" s="53">
        <f t="shared" si="128"/>
        <v>0</v>
      </c>
      <c r="AN317" s="53">
        <f t="shared" si="129"/>
        <v>0</v>
      </c>
      <c r="AO317" s="53">
        <f t="shared" si="130"/>
        <v>0</v>
      </c>
      <c r="AP317" s="53">
        <f t="shared" si="131"/>
        <v>0</v>
      </c>
      <c r="AQ317" s="53">
        <f t="shared" si="132"/>
        <v>0</v>
      </c>
      <c r="AR317" s="53">
        <f t="shared" si="133"/>
        <v>0</v>
      </c>
      <c r="AS317" s="53">
        <f t="shared" si="134"/>
        <v>0</v>
      </c>
      <c r="AT317" s="53">
        <f t="shared" si="135"/>
        <v>0</v>
      </c>
      <c r="AU317" s="53">
        <f t="shared" si="136"/>
        <v>0</v>
      </c>
      <c r="AV317" s="53">
        <f t="shared" si="137"/>
        <v>0</v>
      </c>
      <c r="AW317" s="53">
        <f t="shared" si="138"/>
        <v>0</v>
      </c>
      <c r="AX317" s="53">
        <f t="shared" si="139"/>
        <v>0</v>
      </c>
      <c r="AY317" s="53">
        <f>+SUM(AM317:INDEX(AM317:AX317,1,Settings!$C$4))</f>
        <v>0</v>
      </c>
      <c r="AZ317" s="53">
        <f t="shared" si="140"/>
        <v>0</v>
      </c>
      <c r="BA317" s="53"/>
      <c r="BB317" s="53">
        <f t="shared" si="141"/>
        <v>0</v>
      </c>
      <c r="BC317" s="53">
        <f t="shared" si="142"/>
        <v>0</v>
      </c>
      <c r="BD317" s="53">
        <f t="shared" si="143"/>
        <v>0</v>
      </c>
      <c r="BE317" s="53">
        <f t="shared" si="144"/>
        <v>0</v>
      </c>
      <c r="BF317" s="53">
        <f t="shared" si="145"/>
        <v>0</v>
      </c>
      <c r="BG317" s="53">
        <f t="shared" si="146"/>
        <v>0</v>
      </c>
      <c r="BH317" s="53">
        <f t="shared" si="147"/>
        <v>0</v>
      </c>
      <c r="BI317" s="53">
        <f t="shared" si="148"/>
        <v>0</v>
      </c>
      <c r="BJ317" s="53">
        <f t="shared" si="149"/>
        <v>0</v>
      </c>
      <c r="BK317" s="53">
        <f t="shared" si="150"/>
        <v>0</v>
      </c>
      <c r="BL317" s="53">
        <f t="shared" si="151"/>
        <v>0</v>
      </c>
      <c r="BM317" s="53">
        <f t="shared" si="152"/>
        <v>0</v>
      </c>
      <c r="BN317" s="53">
        <f t="shared" si="153"/>
        <v>0</v>
      </c>
      <c r="BO317" s="53"/>
      <c r="BP317" s="53">
        <f t="shared" si="154"/>
        <v>0</v>
      </c>
      <c r="BQ317" s="53"/>
      <c r="BR317" s="53">
        <f t="shared" si="155"/>
        <v>0</v>
      </c>
    </row>
    <row r="318" spans="1:70" x14ac:dyDescent="0.2">
      <c r="A318" s="6">
        <v>4138</v>
      </c>
      <c r="B318" s="6" t="str">
        <f>+VLOOKUP(A318,masterfile!B:C,2,FALSE)</f>
        <v>Beiträge zur Berufsgenossenschaft</v>
      </c>
      <c r="D318" s="53">
        <f>+SUMIF('[1]2017'!$A:$A,$A318,'[1]2017'!$C:$C)-SUMIF('[1]2017'!$E:$E,$A318,'[1]2017'!$G:$G)</f>
        <v>0</v>
      </c>
      <c r="E318" s="53">
        <f>+SUMIF('[1]2018'!$A:$A,$A318,'[1]2018'!$C:$C)-SUMIF('[1]2018'!$E:$E,$A318,'[1]2018'!$G:$G)</f>
        <v>0</v>
      </c>
      <c r="F318" s="53">
        <f>+SUMIF('[1]2019'!$A:$A,$A318,'[1]2019'!$C:$C)-SUMIF('[1]2019'!$E:$E,$A318,'[1]2019'!$G:$G)</f>
        <v>0</v>
      </c>
      <c r="G318" s="53">
        <f>+SUMIF('[1]2020'!$A:$A,$A318,'[1]2020'!$C:$C)-SUMIF('[1]2020'!$E:$E,$A318,'[1]2020'!$G:$G)</f>
        <v>0</v>
      </c>
      <c r="H318" s="53"/>
      <c r="I318" s="53">
        <f>+(+SUMIF('[1]2021'!$A:$A,$A318,'[1]2021'!$C:$C)-SUMIF('[1]2021'!$E:$E,$A318,'[1]2021'!$G:$G))/12</f>
        <v>0</v>
      </c>
      <c r="J318" s="53">
        <f>+(+SUMIF('[1]2021'!$A:$A,$A318,'[1]2021'!$C:$C)-SUMIF('[1]2021'!$E:$E,$A318,'[1]2021'!$G:$G))/12</f>
        <v>0</v>
      </c>
      <c r="K318" s="53">
        <f>+(+SUMIF('[1]2021'!$A:$A,$A318,'[1]2021'!$C:$C)-SUMIF('[1]2021'!$E:$E,$A318,'[1]2021'!$G:$G))/12</f>
        <v>0</v>
      </c>
      <c r="L318" s="53">
        <f>+(+SUMIF('[1]2021'!$A:$A,$A318,'[1]2021'!$C:$C)-SUMIF('[1]2021'!$E:$E,$A318,'[1]2021'!$G:$G))/12</f>
        <v>0</v>
      </c>
      <c r="M318" s="53">
        <f>+(+SUMIF('[1]2021'!$A:$A,$A318,'[1]2021'!$C:$C)-SUMIF('[1]2021'!$E:$E,$A318,'[1]2021'!$G:$G))/12</f>
        <v>0</v>
      </c>
      <c r="N318" s="53">
        <f>+(+SUMIF('[1]2021'!$A:$A,$A318,'[1]2021'!$C:$C)-SUMIF('[1]2021'!$E:$E,$A318,'[1]2021'!$G:$G))/12</f>
        <v>0</v>
      </c>
      <c r="O318" s="53">
        <f>+(+SUMIF('[1]2021'!$A:$A,$A318,'[1]2021'!$C:$C)-SUMIF('[1]2021'!$E:$E,$A318,'[1]2021'!$G:$G))/12</f>
        <v>0</v>
      </c>
      <c r="P318" s="53">
        <f>+(+SUMIF('[1]2021'!$A:$A,$A318,'[1]2021'!$C:$C)-SUMIF('[1]2021'!$E:$E,$A318,'[1]2021'!$G:$G))/12</f>
        <v>0</v>
      </c>
      <c r="Q318" s="53">
        <f>+(+SUMIF('[1]2021'!$A:$A,$A318,'[1]2021'!$C:$C)-SUMIF('[1]2021'!$E:$E,$A318,'[1]2021'!$G:$G))/12</f>
        <v>0</v>
      </c>
      <c r="R318" s="53">
        <f>+(+SUMIF('[1]2021'!$A:$A,$A318,'[1]2021'!$C:$C)-SUMIF('[1]2021'!$E:$E,$A318,'[1]2021'!$G:$G))/12</f>
        <v>0</v>
      </c>
      <c r="S318" s="53">
        <f>+(+SUMIF('[1]2021'!$A:$A,$A318,'[1]2021'!$C:$C)-SUMIF('[1]2021'!$E:$E,$A318,'[1]2021'!$G:$G))/12</f>
        <v>0</v>
      </c>
      <c r="T318" s="53">
        <f>+(+SUMIF('[1]2021'!$A:$A,$A318,'[1]2021'!$C:$C)-SUMIF('[1]2021'!$E:$E,$A318,'[1]2021'!$G:$G))/12</f>
        <v>0</v>
      </c>
      <c r="U318" s="53">
        <f>+SUM(I318:INDEX(I318:T318,1,Settings!$C$4))</f>
        <v>0</v>
      </c>
      <c r="V318" s="53">
        <f t="shared" si="126"/>
        <v>0</v>
      </c>
      <c r="W318" s="53"/>
      <c r="X318" s="53">
        <f>+SUMIFS(postings!$T:$T,postings!$C:$C,'pl-data'!X$2,postings!$D:$D,'pl-data'!X$3,postings!$I:$I,'pl-data'!$A318)-SUMIFS(postings!$W:$W,postings!$C:$C,'pl-data'!X$2,postings!$D:$D,'pl-data'!X$3,postings!$M:$M,'pl-data'!$A318)</f>
        <v>0</v>
      </c>
      <c r="Y318" s="53">
        <f>+SUMIFS(postings!$T:$T,postings!$C:$C,'pl-data'!Y$2,postings!$D:$D,'pl-data'!Y$3,postings!$I:$I,'pl-data'!$A318)-SUMIFS(postings!$W:$W,postings!$C:$C,'pl-data'!Y$2,postings!$D:$D,'pl-data'!Y$3,postings!$M:$M,'pl-data'!$A318)</f>
        <v>0</v>
      </c>
      <c r="Z318" s="53">
        <f>+SUMIFS(postings!$T:$T,postings!$C:$C,'pl-data'!Z$2,postings!$D:$D,'pl-data'!Z$3,postings!$I:$I,'pl-data'!$A318)-SUMIFS(postings!$W:$W,postings!$C:$C,'pl-data'!Z$2,postings!$D:$D,'pl-data'!Z$3,postings!$M:$M,'pl-data'!$A318)</f>
        <v>0</v>
      </c>
      <c r="AA318" s="53">
        <f>+SUMIFS(postings!$T:$T,postings!$C:$C,'pl-data'!AA$2,postings!$D:$D,'pl-data'!AA$3,postings!$I:$I,'pl-data'!$A318)-SUMIFS(postings!$W:$W,postings!$C:$C,'pl-data'!AA$2,postings!$D:$D,'pl-data'!AA$3,postings!$M:$M,'pl-data'!$A318)</f>
        <v>0</v>
      </c>
      <c r="AB318" s="53">
        <f>+SUMIFS(postings!$T:$T,postings!$C:$C,'pl-data'!AB$2,postings!$D:$D,'pl-data'!AB$3,postings!$I:$I,'pl-data'!$A318)-SUMIFS(postings!$W:$W,postings!$C:$C,'pl-data'!AB$2,postings!$D:$D,'pl-data'!AB$3,postings!$M:$M,'pl-data'!$A318)</f>
        <v>0</v>
      </c>
      <c r="AC318" s="53">
        <f>+SUMIFS(postings!$T:$T,postings!$C:$C,'pl-data'!AC$2,postings!$D:$D,'pl-data'!AC$3,postings!$I:$I,'pl-data'!$A318)-SUMIFS(postings!$W:$W,postings!$C:$C,'pl-data'!AC$2,postings!$D:$D,'pl-data'!AC$3,postings!$M:$M,'pl-data'!$A318)</f>
        <v>0</v>
      </c>
      <c r="AD318" s="53">
        <f>+SUMIFS(postings!$T:$T,postings!$C:$C,'pl-data'!AD$2,postings!$D:$D,'pl-data'!AD$3,postings!$I:$I,'pl-data'!$A318)-SUMIFS(postings!$W:$W,postings!$C:$C,'pl-data'!AD$2,postings!$D:$D,'pl-data'!AD$3,postings!$M:$M,'pl-data'!$A318)</f>
        <v>0</v>
      </c>
      <c r="AE318" s="53">
        <f>+SUMIFS(postings!$T:$T,postings!$C:$C,'pl-data'!AE$2,postings!$D:$D,'pl-data'!AE$3,postings!$I:$I,'pl-data'!$A318)-SUMIFS(postings!$W:$W,postings!$C:$C,'pl-data'!AE$2,postings!$D:$D,'pl-data'!AE$3,postings!$M:$M,'pl-data'!$A318)</f>
        <v>0</v>
      </c>
      <c r="AF318" s="53">
        <f>+SUMIFS(postings!$T:$T,postings!$C:$C,'pl-data'!AF$2,postings!$D:$D,'pl-data'!AF$3,postings!$I:$I,'pl-data'!$A318)-SUMIFS(postings!$W:$W,postings!$C:$C,'pl-data'!AF$2,postings!$D:$D,'pl-data'!AF$3,postings!$M:$M,'pl-data'!$A318)</f>
        <v>0</v>
      </c>
      <c r="AG318" s="53">
        <f>+SUMIFS(postings!$T:$T,postings!$C:$C,'pl-data'!AG$2,postings!$D:$D,'pl-data'!AG$3,postings!$I:$I,'pl-data'!$A318)-SUMIFS(postings!$W:$W,postings!$C:$C,'pl-data'!AG$2,postings!$D:$D,'pl-data'!AG$3,postings!$M:$M,'pl-data'!$A318)</f>
        <v>0</v>
      </c>
      <c r="AH318" s="53">
        <f>+SUMIFS(postings!$T:$T,postings!$C:$C,'pl-data'!AH$2,postings!$D:$D,'pl-data'!AH$3,postings!$I:$I,'pl-data'!$A318)-SUMIFS(postings!$W:$W,postings!$C:$C,'pl-data'!AH$2,postings!$D:$D,'pl-data'!AH$3,postings!$M:$M,'pl-data'!$A318)</f>
        <v>0</v>
      </c>
      <c r="AI318" s="53">
        <f>+SUMIFS(postings!$T:$T,postings!$C:$C,'pl-data'!AI$2,postings!$D:$D,'pl-data'!AI$3,postings!$I:$I,'pl-data'!$A318)-SUMIFS(postings!$W:$W,postings!$C:$C,'pl-data'!AI$2,postings!$D:$D,'pl-data'!AI$3,postings!$M:$M,'pl-data'!$A318)</f>
        <v>0</v>
      </c>
      <c r="AJ318" s="53">
        <f>+SUM(X318:INDEX(X318:AI318,1,Settings!$C$4))</f>
        <v>0</v>
      </c>
      <c r="AK318" s="53">
        <f t="shared" si="127"/>
        <v>0</v>
      </c>
      <c r="AL318" s="53"/>
      <c r="AM318" s="53">
        <f t="shared" si="128"/>
        <v>0</v>
      </c>
      <c r="AN318" s="53">
        <f t="shared" si="129"/>
        <v>0</v>
      </c>
      <c r="AO318" s="53">
        <f t="shared" si="130"/>
        <v>0</v>
      </c>
      <c r="AP318" s="53">
        <f t="shared" si="131"/>
        <v>0</v>
      </c>
      <c r="AQ318" s="53">
        <f t="shared" si="132"/>
        <v>0</v>
      </c>
      <c r="AR318" s="53">
        <f t="shared" si="133"/>
        <v>0</v>
      </c>
      <c r="AS318" s="53">
        <f t="shared" si="134"/>
        <v>0</v>
      </c>
      <c r="AT318" s="53">
        <f t="shared" si="135"/>
        <v>0</v>
      </c>
      <c r="AU318" s="53">
        <f t="shared" si="136"/>
        <v>0</v>
      </c>
      <c r="AV318" s="53">
        <f t="shared" si="137"/>
        <v>0</v>
      </c>
      <c r="AW318" s="53">
        <f t="shared" si="138"/>
        <v>0</v>
      </c>
      <c r="AX318" s="53">
        <f t="shared" si="139"/>
        <v>0</v>
      </c>
      <c r="AY318" s="53">
        <f>+SUM(AM318:INDEX(AM318:AX318,1,Settings!$C$4))</f>
        <v>0</v>
      </c>
      <c r="AZ318" s="53">
        <f t="shared" si="140"/>
        <v>0</v>
      </c>
      <c r="BA318" s="53"/>
      <c r="BB318" s="53">
        <f t="shared" si="141"/>
        <v>0</v>
      </c>
      <c r="BC318" s="53">
        <f t="shared" si="142"/>
        <v>0</v>
      </c>
      <c r="BD318" s="53">
        <f t="shared" si="143"/>
        <v>0</v>
      </c>
      <c r="BE318" s="53">
        <f t="shared" si="144"/>
        <v>0</v>
      </c>
      <c r="BF318" s="53">
        <f t="shared" si="145"/>
        <v>0</v>
      </c>
      <c r="BG318" s="53">
        <f t="shared" si="146"/>
        <v>0</v>
      </c>
      <c r="BH318" s="53">
        <f t="shared" si="147"/>
        <v>0</v>
      </c>
      <c r="BI318" s="53">
        <f t="shared" si="148"/>
        <v>0</v>
      </c>
      <c r="BJ318" s="53">
        <f t="shared" si="149"/>
        <v>0</v>
      </c>
      <c r="BK318" s="53">
        <f t="shared" si="150"/>
        <v>0</v>
      </c>
      <c r="BL318" s="53">
        <f t="shared" si="151"/>
        <v>0</v>
      </c>
      <c r="BM318" s="53">
        <f t="shared" si="152"/>
        <v>0</v>
      </c>
      <c r="BN318" s="53">
        <f t="shared" si="153"/>
        <v>0</v>
      </c>
      <c r="BO318" s="53"/>
      <c r="BP318" s="53">
        <f t="shared" si="154"/>
        <v>0</v>
      </c>
      <c r="BQ318" s="53"/>
      <c r="BR318" s="53">
        <f t="shared" si="155"/>
        <v>0</v>
      </c>
    </row>
    <row r="319" spans="1:70" x14ac:dyDescent="0.2">
      <c r="A319" s="6">
        <v>4139</v>
      </c>
      <c r="B319" s="6" t="str">
        <f>+VLOOKUP(A319,masterfile!B:C,2,FALSE)</f>
        <v>Ausgleichsabgabe n.d.SchwerbehindertenG.</v>
      </c>
      <c r="D319" s="53">
        <f>+SUMIF('[1]2017'!$A:$A,$A319,'[1]2017'!$C:$C)-SUMIF('[1]2017'!$E:$E,$A319,'[1]2017'!$G:$G)</f>
        <v>0</v>
      </c>
      <c r="E319" s="53">
        <f>+SUMIF('[1]2018'!$A:$A,$A319,'[1]2018'!$C:$C)-SUMIF('[1]2018'!$E:$E,$A319,'[1]2018'!$G:$G)</f>
        <v>0</v>
      </c>
      <c r="F319" s="53">
        <f>+SUMIF('[1]2019'!$A:$A,$A319,'[1]2019'!$C:$C)-SUMIF('[1]2019'!$E:$E,$A319,'[1]2019'!$G:$G)</f>
        <v>0</v>
      </c>
      <c r="G319" s="53">
        <f>+SUMIF('[1]2020'!$A:$A,$A319,'[1]2020'!$C:$C)-SUMIF('[1]2020'!$E:$E,$A319,'[1]2020'!$G:$G)</f>
        <v>0</v>
      </c>
      <c r="H319" s="53"/>
      <c r="I319" s="53">
        <f>+(+SUMIF('[1]2021'!$A:$A,$A319,'[1]2021'!$C:$C)-SUMIF('[1]2021'!$E:$E,$A319,'[1]2021'!$G:$G))/12</f>
        <v>0</v>
      </c>
      <c r="J319" s="53">
        <f>+(+SUMIF('[1]2021'!$A:$A,$A319,'[1]2021'!$C:$C)-SUMIF('[1]2021'!$E:$E,$A319,'[1]2021'!$G:$G))/12</f>
        <v>0</v>
      </c>
      <c r="K319" s="53">
        <f>+(+SUMIF('[1]2021'!$A:$A,$A319,'[1]2021'!$C:$C)-SUMIF('[1]2021'!$E:$E,$A319,'[1]2021'!$G:$G))/12</f>
        <v>0</v>
      </c>
      <c r="L319" s="53">
        <f>+(+SUMIF('[1]2021'!$A:$A,$A319,'[1]2021'!$C:$C)-SUMIF('[1]2021'!$E:$E,$A319,'[1]2021'!$G:$G))/12</f>
        <v>0</v>
      </c>
      <c r="M319" s="53">
        <f>+(+SUMIF('[1]2021'!$A:$A,$A319,'[1]2021'!$C:$C)-SUMIF('[1]2021'!$E:$E,$A319,'[1]2021'!$G:$G))/12</f>
        <v>0</v>
      </c>
      <c r="N319" s="53">
        <f>+(+SUMIF('[1]2021'!$A:$A,$A319,'[1]2021'!$C:$C)-SUMIF('[1]2021'!$E:$E,$A319,'[1]2021'!$G:$G))/12</f>
        <v>0</v>
      </c>
      <c r="O319" s="53">
        <f>+(+SUMIF('[1]2021'!$A:$A,$A319,'[1]2021'!$C:$C)-SUMIF('[1]2021'!$E:$E,$A319,'[1]2021'!$G:$G))/12</f>
        <v>0</v>
      </c>
      <c r="P319" s="53">
        <f>+(+SUMIF('[1]2021'!$A:$A,$A319,'[1]2021'!$C:$C)-SUMIF('[1]2021'!$E:$E,$A319,'[1]2021'!$G:$G))/12</f>
        <v>0</v>
      </c>
      <c r="Q319" s="53">
        <f>+(+SUMIF('[1]2021'!$A:$A,$A319,'[1]2021'!$C:$C)-SUMIF('[1]2021'!$E:$E,$A319,'[1]2021'!$G:$G))/12</f>
        <v>0</v>
      </c>
      <c r="R319" s="53">
        <f>+(+SUMIF('[1]2021'!$A:$A,$A319,'[1]2021'!$C:$C)-SUMIF('[1]2021'!$E:$E,$A319,'[1]2021'!$G:$G))/12</f>
        <v>0</v>
      </c>
      <c r="S319" s="53">
        <f>+(+SUMIF('[1]2021'!$A:$A,$A319,'[1]2021'!$C:$C)-SUMIF('[1]2021'!$E:$E,$A319,'[1]2021'!$G:$G))/12</f>
        <v>0</v>
      </c>
      <c r="T319" s="53">
        <f>+(+SUMIF('[1]2021'!$A:$A,$A319,'[1]2021'!$C:$C)-SUMIF('[1]2021'!$E:$E,$A319,'[1]2021'!$G:$G))/12</f>
        <v>0</v>
      </c>
      <c r="U319" s="53">
        <f>+SUM(I319:INDEX(I319:T319,1,Settings!$C$4))</f>
        <v>0</v>
      </c>
      <c r="V319" s="53">
        <f t="shared" si="126"/>
        <v>0</v>
      </c>
      <c r="W319" s="53"/>
      <c r="X319" s="53">
        <f>+SUMIFS(postings!$T:$T,postings!$C:$C,'pl-data'!X$2,postings!$D:$D,'pl-data'!X$3,postings!$I:$I,'pl-data'!$A319)-SUMIFS(postings!$W:$W,postings!$C:$C,'pl-data'!X$2,postings!$D:$D,'pl-data'!X$3,postings!$M:$M,'pl-data'!$A319)</f>
        <v>0</v>
      </c>
      <c r="Y319" s="53">
        <f>+SUMIFS(postings!$T:$T,postings!$C:$C,'pl-data'!Y$2,postings!$D:$D,'pl-data'!Y$3,postings!$I:$I,'pl-data'!$A319)-SUMIFS(postings!$W:$W,postings!$C:$C,'pl-data'!Y$2,postings!$D:$D,'pl-data'!Y$3,postings!$M:$M,'pl-data'!$A319)</f>
        <v>0</v>
      </c>
      <c r="Z319" s="53">
        <f>+SUMIFS(postings!$T:$T,postings!$C:$C,'pl-data'!Z$2,postings!$D:$D,'pl-data'!Z$3,postings!$I:$I,'pl-data'!$A319)-SUMIFS(postings!$W:$W,postings!$C:$C,'pl-data'!Z$2,postings!$D:$D,'pl-data'!Z$3,postings!$M:$M,'pl-data'!$A319)</f>
        <v>0</v>
      </c>
      <c r="AA319" s="53">
        <f>+SUMIFS(postings!$T:$T,postings!$C:$C,'pl-data'!AA$2,postings!$D:$D,'pl-data'!AA$3,postings!$I:$I,'pl-data'!$A319)-SUMIFS(postings!$W:$W,postings!$C:$C,'pl-data'!AA$2,postings!$D:$D,'pl-data'!AA$3,postings!$M:$M,'pl-data'!$A319)</f>
        <v>0</v>
      </c>
      <c r="AB319" s="53">
        <f>+SUMIFS(postings!$T:$T,postings!$C:$C,'pl-data'!AB$2,postings!$D:$D,'pl-data'!AB$3,postings!$I:$I,'pl-data'!$A319)-SUMIFS(postings!$W:$W,postings!$C:$C,'pl-data'!AB$2,postings!$D:$D,'pl-data'!AB$3,postings!$M:$M,'pl-data'!$A319)</f>
        <v>0</v>
      </c>
      <c r="AC319" s="53">
        <f>+SUMIFS(postings!$T:$T,postings!$C:$C,'pl-data'!AC$2,postings!$D:$D,'pl-data'!AC$3,postings!$I:$I,'pl-data'!$A319)-SUMIFS(postings!$W:$W,postings!$C:$C,'pl-data'!AC$2,postings!$D:$D,'pl-data'!AC$3,postings!$M:$M,'pl-data'!$A319)</f>
        <v>0</v>
      </c>
      <c r="AD319" s="53">
        <f>+SUMIFS(postings!$T:$T,postings!$C:$C,'pl-data'!AD$2,postings!$D:$D,'pl-data'!AD$3,postings!$I:$I,'pl-data'!$A319)-SUMIFS(postings!$W:$W,postings!$C:$C,'pl-data'!AD$2,postings!$D:$D,'pl-data'!AD$3,postings!$M:$M,'pl-data'!$A319)</f>
        <v>0</v>
      </c>
      <c r="AE319" s="53">
        <f>+SUMIFS(postings!$T:$T,postings!$C:$C,'pl-data'!AE$2,postings!$D:$D,'pl-data'!AE$3,postings!$I:$I,'pl-data'!$A319)-SUMIFS(postings!$W:$W,postings!$C:$C,'pl-data'!AE$2,postings!$D:$D,'pl-data'!AE$3,postings!$M:$M,'pl-data'!$A319)</f>
        <v>0</v>
      </c>
      <c r="AF319" s="53">
        <f>+SUMIFS(postings!$T:$T,postings!$C:$C,'pl-data'!AF$2,postings!$D:$D,'pl-data'!AF$3,postings!$I:$I,'pl-data'!$A319)-SUMIFS(postings!$W:$W,postings!$C:$C,'pl-data'!AF$2,postings!$D:$D,'pl-data'!AF$3,postings!$M:$M,'pl-data'!$A319)</f>
        <v>0</v>
      </c>
      <c r="AG319" s="53">
        <f>+SUMIFS(postings!$T:$T,postings!$C:$C,'pl-data'!AG$2,postings!$D:$D,'pl-data'!AG$3,postings!$I:$I,'pl-data'!$A319)-SUMIFS(postings!$W:$W,postings!$C:$C,'pl-data'!AG$2,postings!$D:$D,'pl-data'!AG$3,postings!$M:$M,'pl-data'!$A319)</f>
        <v>0</v>
      </c>
      <c r="AH319" s="53">
        <f>+SUMIFS(postings!$T:$T,postings!$C:$C,'pl-data'!AH$2,postings!$D:$D,'pl-data'!AH$3,postings!$I:$I,'pl-data'!$A319)-SUMIFS(postings!$W:$W,postings!$C:$C,'pl-data'!AH$2,postings!$D:$D,'pl-data'!AH$3,postings!$M:$M,'pl-data'!$A319)</f>
        <v>0</v>
      </c>
      <c r="AI319" s="53">
        <f>+SUMIFS(postings!$T:$T,postings!$C:$C,'pl-data'!AI$2,postings!$D:$D,'pl-data'!AI$3,postings!$I:$I,'pl-data'!$A319)-SUMIFS(postings!$W:$W,postings!$C:$C,'pl-data'!AI$2,postings!$D:$D,'pl-data'!AI$3,postings!$M:$M,'pl-data'!$A319)</f>
        <v>0</v>
      </c>
      <c r="AJ319" s="53">
        <f>+SUM(X319:INDEX(X319:AI319,1,Settings!$C$4))</f>
        <v>0</v>
      </c>
      <c r="AK319" s="53">
        <f t="shared" si="127"/>
        <v>0</v>
      </c>
      <c r="AL319" s="53"/>
      <c r="AM319" s="53">
        <f t="shared" si="128"/>
        <v>0</v>
      </c>
      <c r="AN319" s="53">
        <f t="shared" si="129"/>
        <v>0</v>
      </c>
      <c r="AO319" s="53">
        <f t="shared" si="130"/>
        <v>0</v>
      </c>
      <c r="AP319" s="53">
        <f t="shared" si="131"/>
        <v>0</v>
      </c>
      <c r="AQ319" s="53">
        <f t="shared" si="132"/>
        <v>0</v>
      </c>
      <c r="AR319" s="53">
        <f t="shared" si="133"/>
        <v>0</v>
      </c>
      <c r="AS319" s="53">
        <f t="shared" si="134"/>
        <v>0</v>
      </c>
      <c r="AT319" s="53">
        <f t="shared" si="135"/>
        <v>0</v>
      </c>
      <c r="AU319" s="53">
        <f t="shared" si="136"/>
        <v>0</v>
      </c>
      <c r="AV319" s="53">
        <f t="shared" si="137"/>
        <v>0</v>
      </c>
      <c r="AW319" s="53">
        <f t="shared" si="138"/>
        <v>0</v>
      </c>
      <c r="AX319" s="53">
        <f t="shared" si="139"/>
        <v>0</v>
      </c>
      <c r="AY319" s="53">
        <f>+SUM(AM319:INDEX(AM319:AX319,1,Settings!$C$4))</f>
        <v>0</v>
      </c>
      <c r="AZ319" s="53">
        <f t="shared" si="140"/>
        <v>0</v>
      </c>
      <c r="BA319" s="53"/>
      <c r="BB319" s="53">
        <f t="shared" si="141"/>
        <v>0</v>
      </c>
      <c r="BC319" s="53">
        <f t="shared" si="142"/>
        <v>0</v>
      </c>
      <c r="BD319" s="53">
        <f t="shared" si="143"/>
        <v>0</v>
      </c>
      <c r="BE319" s="53">
        <f t="shared" si="144"/>
        <v>0</v>
      </c>
      <c r="BF319" s="53">
        <f t="shared" si="145"/>
        <v>0</v>
      </c>
      <c r="BG319" s="53">
        <f t="shared" si="146"/>
        <v>0</v>
      </c>
      <c r="BH319" s="53">
        <f t="shared" si="147"/>
        <v>0</v>
      </c>
      <c r="BI319" s="53">
        <f t="shared" si="148"/>
        <v>0</v>
      </c>
      <c r="BJ319" s="53">
        <f t="shared" si="149"/>
        <v>0</v>
      </c>
      <c r="BK319" s="53">
        <f t="shared" si="150"/>
        <v>0</v>
      </c>
      <c r="BL319" s="53">
        <f t="shared" si="151"/>
        <v>0</v>
      </c>
      <c r="BM319" s="53">
        <f t="shared" si="152"/>
        <v>0</v>
      </c>
      <c r="BN319" s="53">
        <f t="shared" si="153"/>
        <v>0</v>
      </c>
      <c r="BO319" s="53"/>
      <c r="BP319" s="53">
        <f t="shared" si="154"/>
        <v>0</v>
      </c>
      <c r="BQ319" s="53"/>
      <c r="BR319" s="53">
        <f t="shared" si="155"/>
        <v>0</v>
      </c>
    </row>
    <row r="320" spans="1:70" x14ac:dyDescent="0.2">
      <c r="A320" s="6">
        <v>4140</v>
      </c>
      <c r="B320" s="6" t="str">
        <f>+VLOOKUP(A320,masterfile!B:C,2,FALSE)</f>
        <v>Freiwillige soziale Aufwendung. LSt-frei</v>
      </c>
      <c r="D320" s="53">
        <f>+SUMIF('[1]2017'!$A:$A,$A320,'[1]2017'!$C:$C)-SUMIF('[1]2017'!$E:$E,$A320,'[1]2017'!$G:$G)</f>
        <v>0</v>
      </c>
      <c r="E320" s="53">
        <f>+SUMIF('[1]2018'!$A:$A,$A320,'[1]2018'!$C:$C)-SUMIF('[1]2018'!$E:$E,$A320,'[1]2018'!$G:$G)</f>
        <v>0</v>
      </c>
      <c r="F320" s="53">
        <f>+SUMIF('[1]2019'!$A:$A,$A320,'[1]2019'!$C:$C)-SUMIF('[1]2019'!$E:$E,$A320,'[1]2019'!$G:$G)</f>
        <v>0</v>
      </c>
      <c r="G320" s="53">
        <f>+SUMIF('[1]2020'!$A:$A,$A320,'[1]2020'!$C:$C)-SUMIF('[1]2020'!$E:$E,$A320,'[1]2020'!$G:$G)</f>
        <v>0</v>
      </c>
      <c r="H320" s="53"/>
      <c r="I320" s="53">
        <f>+(+SUMIF('[1]2021'!$A:$A,$A320,'[1]2021'!$C:$C)-SUMIF('[1]2021'!$E:$E,$A320,'[1]2021'!$G:$G))/12</f>
        <v>0</v>
      </c>
      <c r="J320" s="53">
        <f>+(+SUMIF('[1]2021'!$A:$A,$A320,'[1]2021'!$C:$C)-SUMIF('[1]2021'!$E:$E,$A320,'[1]2021'!$G:$G))/12</f>
        <v>0</v>
      </c>
      <c r="K320" s="53">
        <f>+(+SUMIF('[1]2021'!$A:$A,$A320,'[1]2021'!$C:$C)-SUMIF('[1]2021'!$E:$E,$A320,'[1]2021'!$G:$G))/12</f>
        <v>0</v>
      </c>
      <c r="L320" s="53">
        <f>+(+SUMIF('[1]2021'!$A:$A,$A320,'[1]2021'!$C:$C)-SUMIF('[1]2021'!$E:$E,$A320,'[1]2021'!$G:$G))/12</f>
        <v>0</v>
      </c>
      <c r="M320" s="53">
        <f>+(+SUMIF('[1]2021'!$A:$A,$A320,'[1]2021'!$C:$C)-SUMIF('[1]2021'!$E:$E,$A320,'[1]2021'!$G:$G))/12</f>
        <v>0</v>
      </c>
      <c r="N320" s="53">
        <f>+(+SUMIF('[1]2021'!$A:$A,$A320,'[1]2021'!$C:$C)-SUMIF('[1]2021'!$E:$E,$A320,'[1]2021'!$G:$G))/12</f>
        <v>0</v>
      </c>
      <c r="O320" s="53">
        <f>+(+SUMIF('[1]2021'!$A:$A,$A320,'[1]2021'!$C:$C)-SUMIF('[1]2021'!$E:$E,$A320,'[1]2021'!$G:$G))/12</f>
        <v>0</v>
      </c>
      <c r="P320" s="53">
        <f>+(+SUMIF('[1]2021'!$A:$A,$A320,'[1]2021'!$C:$C)-SUMIF('[1]2021'!$E:$E,$A320,'[1]2021'!$G:$G))/12</f>
        <v>0</v>
      </c>
      <c r="Q320" s="53">
        <f>+(+SUMIF('[1]2021'!$A:$A,$A320,'[1]2021'!$C:$C)-SUMIF('[1]2021'!$E:$E,$A320,'[1]2021'!$G:$G))/12</f>
        <v>0</v>
      </c>
      <c r="R320" s="53">
        <f>+(+SUMIF('[1]2021'!$A:$A,$A320,'[1]2021'!$C:$C)-SUMIF('[1]2021'!$E:$E,$A320,'[1]2021'!$G:$G))/12</f>
        <v>0</v>
      </c>
      <c r="S320" s="53">
        <f>+(+SUMIF('[1]2021'!$A:$A,$A320,'[1]2021'!$C:$C)-SUMIF('[1]2021'!$E:$E,$A320,'[1]2021'!$G:$G))/12</f>
        <v>0</v>
      </c>
      <c r="T320" s="53">
        <f>+(+SUMIF('[1]2021'!$A:$A,$A320,'[1]2021'!$C:$C)-SUMIF('[1]2021'!$E:$E,$A320,'[1]2021'!$G:$G))/12</f>
        <v>0</v>
      </c>
      <c r="U320" s="53">
        <f>+SUM(I320:INDEX(I320:T320,1,Settings!$C$4))</f>
        <v>0</v>
      </c>
      <c r="V320" s="53">
        <f t="shared" si="126"/>
        <v>0</v>
      </c>
      <c r="W320" s="53"/>
      <c r="X320" s="53">
        <f>+SUMIFS(postings!$T:$T,postings!$C:$C,'pl-data'!X$2,postings!$D:$D,'pl-data'!X$3,postings!$I:$I,'pl-data'!$A320)-SUMIFS(postings!$W:$W,postings!$C:$C,'pl-data'!X$2,postings!$D:$D,'pl-data'!X$3,postings!$M:$M,'pl-data'!$A320)</f>
        <v>0</v>
      </c>
      <c r="Y320" s="53">
        <f>+SUMIFS(postings!$T:$T,postings!$C:$C,'pl-data'!Y$2,postings!$D:$D,'pl-data'!Y$3,postings!$I:$I,'pl-data'!$A320)-SUMIFS(postings!$W:$W,postings!$C:$C,'pl-data'!Y$2,postings!$D:$D,'pl-data'!Y$3,postings!$M:$M,'pl-data'!$A320)</f>
        <v>0</v>
      </c>
      <c r="Z320" s="53">
        <f>+SUMIFS(postings!$T:$T,postings!$C:$C,'pl-data'!Z$2,postings!$D:$D,'pl-data'!Z$3,postings!$I:$I,'pl-data'!$A320)-SUMIFS(postings!$W:$W,postings!$C:$C,'pl-data'!Z$2,postings!$D:$D,'pl-data'!Z$3,postings!$M:$M,'pl-data'!$A320)</f>
        <v>0</v>
      </c>
      <c r="AA320" s="53">
        <f>+SUMIFS(postings!$T:$T,postings!$C:$C,'pl-data'!AA$2,postings!$D:$D,'pl-data'!AA$3,postings!$I:$I,'pl-data'!$A320)-SUMIFS(postings!$W:$W,postings!$C:$C,'pl-data'!AA$2,postings!$D:$D,'pl-data'!AA$3,postings!$M:$M,'pl-data'!$A320)</f>
        <v>0</v>
      </c>
      <c r="AB320" s="53">
        <f>+SUMIFS(postings!$T:$T,postings!$C:$C,'pl-data'!AB$2,postings!$D:$D,'pl-data'!AB$3,postings!$I:$I,'pl-data'!$A320)-SUMIFS(postings!$W:$W,postings!$C:$C,'pl-data'!AB$2,postings!$D:$D,'pl-data'!AB$3,postings!$M:$M,'pl-data'!$A320)</f>
        <v>0</v>
      </c>
      <c r="AC320" s="53">
        <f>+SUMIFS(postings!$T:$T,postings!$C:$C,'pl-data'!AC$2,postings!$D:$D,'pl-data'!AC$3,postings!$I:$I,'pl-data'!$A320)-SUMIFS(postings!$W:$W,postings!$C:$C,'pl-data'!AC$2,postings!$D:$D,'pl-data'!AC$3,postings!$M:$M,'pl-data'!$A320)</f>
        <v>0</v>
      </c>
      <c r="AD320" s="53">
        <f>+SUMIFS(postings!$T:$T,postings!$C:$C,'pl-data'!AD$2,postings!$D:$D,'pl-data'!AD$3,postings!$I:$I,'pl-data'!$A320)-SUMIFS(postings!$W:$W,postings!$C:$C,'pl-data'!AD$2,postings!$D:$D,'pl-data'!AD$3,postings!$M:$M,'pl-data'!$A320)</f>
        <v>0</v>
      </c>
      <c r="AE320" s="53">
        <f>+SUMIFS(postings!$T:$T,postings!$C:$C,'pl-data'!AE$2,postings!$D:$D,'pl-data'!AE$3,postings!$I:$I,'pl-data'!$A320)-SUMIFS(postings!$W:$W,postings!$C:$C,'pl-data'!AE$2,postings!$D:$D,'pl-data'!AE$3,postings!$M:$M,'pl-data'!$A320)</f>
        <v>0</v>
      </c>
      <c r="AF320" s="53">
        <f>+SUMIFS(postings!$T:$T,postings!$C:$C,'pl-data'!AF$2,postings!$D:$D,'pl-data'!AF$3,postings!$I:$I,'pl-data'!$A320)-SUMIFS(postings!$W:$W,postings!$C:$C,'pl-data'!AF$2,postings!$D:$D,'pl-data'!AF$3,postings!$M:$M,'pl-data'!$A320)</f>
        <v>0</v>
      </c>
      <c r="AG320" s="53">
        <f>+SUMIFS(postings!$T:$T,postings!$C:$C,'pl-data'!AG$2,postings!$D:$D,'pl-data'!AG$3,postings!$I:$I,'pl-data'!$A320)-SUMIFS(postings!$W:$W,postings!$C:$C,'pl-data'!AG$2,postings!$D:$D,'pl-data'!AG$3,postings!$M:$M,'pl-data'!$A320)</f>
        <v>0</v>
      </c>
      <c r="AH320" s="53">
        <f>+SUMIFS(postings!$T:$T,postings!$C:$C,'pl-data'!AH$2,postings!$D:$D,'pl-data'!AH$3,postings!$I:$I,'pl-data'!$A320)-SUMIFS(postings!$W:$W,postings!$C:$C,'pl-data'!AH$2,postings!$D:$D,'pl-data'!AH$3,postings!$M:$M,'pl-data'!$A320)</f>
        <v>0</v>
      </c>
      <c r="AI320" s="53">
        <f>+SUMIFS(postings!$T:$T,postings!$C:$C,'pl-data'!AI$2,postings!$D:$D,'pl-data'!AI$3,postings!$I:$I,'pl-data'!$A320)-SUMIFS(postings!$W:$W,postings!$C:$C,'pl-data'!AI$2,postings!$D:$D,'pl-data'!AI$3,postings!$M:$M,'pl-data'!$A320)</f>
        <v>0</v>
      </c>
      <c r="AJ320" s="53">
        <f>+SUM(X320:INDEX(X320:AI320,1,Settings!$C$4))</f>
        <v>0</v>
      </c>
      <c r="AK320" s="53">
        <f t="shared" si="127"/>
        <v>0</v>
      </c>
      <c r="AL320" s="53"/>
      <c r="AM320" s="53">
        <f t="shared" si="128"/>
        <v>0</v>
      </c>
      <c r="AN320" s="53">
        <f t="shared" si="129"/>
        <v>0</v>
      </c>
      <c r="AO320" s="53">
        <f t="shared" si="130"/>
        <v>0</v>
      </c>
      <c r="AP320" s="53">
        <f t="shared" si="131"/>
        <v>0</v>
      </c>
      <c r="AQ320" s="53">
        <f t="shared" si="132"/>
        <v>0</v>
      </c>
      <c r="AR320" s="53">
        <f t="shared" si="133"/>
        <v>0</v>
      </c>
      <c r="AS320" s="53">
        <f t="shared" si="134"/>
        <v>0</v>
      </c>
      <c r="AT320" s="53">
        <f t="shared" si="135"/>
        <v>0</v>
      </c>
      <c r="AU320" s="53">
        <f t="shared" si="136"/>
        <v>0</v>
      </c>
      <c r="AV320" s="53">
        <f t="shared" si="137"/>
        <v>0</v>
      </c>
      <c r="AW320" s="53">
        <f t="shared" si="138"/>
        <v>0</v>
      </c>
      <c r="AX320" s="53">
        <f t="shared" si="139"/>
        <v>0</v>
      </c>
      <c r="AY320" s="53">
        <f>+SUM(AM320:INDEX(AM320:AX320,1,Settings!$C$4))</f>
        <v>0</v>
      </c>
      <c r="AZ320" s="53">
        <f t="shared" si="140"/>
        <v>0</v>
      </c>
      <c r="BA320" s="53"/>
      <c r="BB320" s="53">
        <f t="shared" si="141"/>
        <v>0</v>
      </c>
      <c r="BC320" s="53">
        <f t="shared" si="142"/>
        <v>0</v>
      </c>
      <c r="BD320" s="53">
        <f t="shared" si="143"/>
        <v>0</v>
      </c>
      <c r="BE320" s="53">
        <f t="shared" si="144"/>
        <v>0</v>
      </c>
      <c r="BF320" s="53">
        <f t="shared" si="145"/>
        <v>0</v>
      </c>
      <c r="BG320" s="53">
        <f t="shared" si="146"/>
        <v>0</v>
      </c>
      <c r="BH320" s="53">
        <f t="shared" si="147"/>
        <v>0</v>
      </c>
      <c r="BI320" s="53">
        <f t="shared" si="148"/>
        <v>0</v>
      </c>
      <c r="BJ320" s="53">
        <f t="shared" si="149"/>
        <v>0</v>
      </c>
      <c r="BK320" s="53">
        <f t="shared" si="150"/>
        <v>0</v>
      </c>
      <c r="BL320" s="53">
        <f t="shared" si="151"/>
        <v>0</v>
      </c>
      <c r="BM320" s="53">
        <f t="shared" si="152"/>
        <v>0</v>
      </c>
      <c r="BN320" s="53">
        <f t="shared" si="153"/>
        <v>0</v>
      </c>
      <c r="BO320" s="53"/>
      <c r="BP320" s="53">
        <f t="shared" si="154"/>
        <v>0</v>
      </c>
      <c r="BQ320" s="53"/>
      <c r="BR320" s="53">
        <f t="shared" si="155"/>
        <v>0</v>
      </c>
    </row>
    <row r="321" spans="1:70" x14ac:dyDescent="0.2">
      <c r="A321" s="6">
        <v>4141</v>
      </c>
      <c r="B321" s="6" t="str">
        <f>+VLOOKUP(A321,masterfile!B:C,2,FALSE)</f>
        <v>Sonstige soziale Abgaben</v>
      </c>
      <c r="D321" s="53">
        <f>+SUMIF('[1]2017'!$A:$A,$A321,'[1]2017'!$C:$C)-SUMIF('[1]2017'!$E:$E,$A321,'[1]2017'!$G:$G)</f>
        <v>0</v>
      </c>
      <c r="E321" s="53">
        <f>+SUMIF('[1]2018'!$A:$A,$A321,'[1]2018'!$C:$C)-SUMIF('[1]2018'!$E:$E,$A321,'[1]2018'!$G:$G)</f>
        <v>0</v>
      </c>
      <c r="F321" s="53">
        <f>+SUMIF('[1]2019'!$A:$A,$A321,'[1]2019'!$C:$C)-SUMIF('[1]2019'!$E:$E,$A321,'[1]2019'!$G:$G)</f>
        <v>0</v>
      </c>
      <c r="G321" s="53">
        <f>+SUMIF('[1]2020'!$A:$A,$A321,'[1]2020'!$C:$C)-SUMIF('[1]2020'!$E:$E,$A321,'[1]2020'!$G:$G)</f>
        <v>0</v>
      </c>
      <c r="H321" s="53"/>
      <c r="I321" s="53">
        <f>+(+SUMIF('[1]2021'!$A:$A,$A321,'[1]2021'!$C:$C)-SUMIF('[1]2021'!$E:$E,$A321,'[1]2021'!$G:$G))/12</f>
        <v>0</v>
      </c>
      <c r="J321" s="53">
        <f>+(+SUMIF('[1]2021'!$A:$A,$A321,'[1]2021'!$C:$C)-SUMIF('[1]2021'!$E:$E,$A321,'[1]2021'!$G:$G))/12</f>
        <v>0</v>
      </c>
      <c r="K321" s="53">
        <f>+(+SUMIF('[1]2021'!$A:$A,$A321,'[1]2021'!$C:$C)-SUMIF('[1]2021'!$E:$E,$A321,'[1]2021'!$G:$G))/12</f>
        <v>0</v>
      </c>
      <c r="L321" s="53">
        <f>+(+SUMIF('[1]2021'!$A:$A,$A321,'[1]2021'!$C:$C)-SUMIF('[1]2021'!$E:$E,$A321,'[1]2021'!$G:$G))/12</f>
        <v>0</v>
      </c>
      <c r="M321" s="53">
        <f>+(+SUMIF('[1]2021'!$A:$A,$A321,'[1]2021'!$C:$C)-SUMIF('[1]2021'!$E:$E,$A321,'[1]2021'!$G:$G))/12</f>
        <v>0</v>
      </c>
      <c r="N321" s="53">
        <f>+(+SUMIF('[1]2021'!$A:$A,$A321,'[1]2021'!$C:$C)-SUMIF('[1]2021'!$E:$E,$A321,'[1]2021'!$G:$G))/12</f>
        <v>0</v>
      </c>
      <c r="O321" s="53">
        <f>+(+SUMIF('[1]2021'!$A:$A,$A321,'[1]2021'!$C:$C)-SUMIF('[1]2021'!$E:$E,$A321,'[1]2021'!$G:$G))/12</f>
        <v>0</v>
      </c>
      <c r="P321" s="53">
        <f>+(+SUMIF('[1]2021'!$A:$A,$A321,'[1]2021'!$C:$C)-SUMIF('[1]2021'!$E:$E,$A321,'[1]2021'!$G:$G))/12</f>
        <v>0</v>
      </c>
      <c r="Q321" s="53">
        <f>+(+SUMIF('[1]2021'!$A:$A,$A321,'[1]2021'!$C:$C)-SUMIF('[1]2021'!$E:$E,$A321,'[1]2021'!$G:$G))/12</f>
        <v>0</v>
      </c>
      <c r="R321" s="53">
        <f>+(+SUMIF('[1]2021'!$A:$A,$A321,'[1]2021'!$C:$C)-SUMIF('[1]2021'!$E:$E,$A321,'[1]2021'!$G:$G))/12</f>
        <v>0</v>
      </c>
      <c r="S321" s="53">
        <f>+(+SUMIF('[1]2021'!$A:$A,$A321,'[1]2021'!$C:$C)-SUMIF('[1]2021'!$E:$E,$A321,'[1]2021'!$G:$G))/12</f>
        <v>0</v>
      </c>
      <c r="T321" s="53">
        <f>+(+SUMIF('[1]2021'!$A:$A,$A321,'[1]2021'!$C:$C)-SUMIF('[1]2021'!$E:$E,$A321,'[1]2021'!$G:$G))/12</f>
        <v>0</v>
      </c>
      <c r="U321" s="53">
        <f>+SUM(I321:INDEX(I321:T321,1,Settings!$C$4))</f>
        <v>0</v>
      </c>
      <c r="V321" s="53">
        <f t="shared" si="126"/>
        <v>0</v>
      </c>
      <c r="W321" s="53"/>
      <c r="X321" s="53">
        <f>+SUMIFS(postings!$T:$T,postings!$C:$C,'pl-data'!X$2,postings!$D:$D,'pl-data'!X$3,postings!$I:$I,'pl-data'!$A321)-SUMIFS(postings!$W:$W,postings!$C:$C,'pl-data'!X$2,postings!$D:$D,'pl-data'!X$3,postings!$M:$M,'pl-data'!$A321)</f>
        <v>0</v>
      </c>
      <c r="Y321" s="53">
        <f>+SUMIFS(postings!$T:$T,postings!$C:$C,'pl-data'!Y$2,postings!$D:$D,'pl-data'!Y$3,postings!$I:$I,'pl-data'!$A321)-SUMIFS(postings!$W:$W,postings!$C:$C,'pl-data'!Y$2,postings!$D:$D,'pl-data'!Y$3,postings!$M:$M,'pl-data'!$A321)</f>
        <v>0</v>
      </c>
      <c r="Z321" s="53">
        <f>+SUMIFS(postings!$T:$T,postings!$C:$C,'pl-data'!Z$2,postings!$D:$D,'pl-data'!Z$3,postings!$I:$I,'pl-data'!$A321)-SUMIFS(postings!$W:$W,postings!$C:$C,'pl-data'!Z$2,postings!$D:$D,'pl-data'!Z$3,postings!$M:$M,'pl-data'!$A321)</f>
        <v>0</v>
      </c>
      <c r="AA321" s="53">
        <f>+SUMIFS(postings!$T:$T,postings!$C:$C,'pl-data'!AA$2,postings!$D:$D,'pl-data'!AA$3,postings!$I:$I,'pl-data'!$A321)-SUMIFS(postings!$W:$W,postings!$C:$C,'pl-data'!AA$2,postings!$D:$D,'pl-data'!AA$3,postings!$M:$M,'pl-data'!$A321)</f>
        <v>0</v>
      </c>
      <c r="AB321" s="53">
        <f>+SUMIFS(postings!$T:$T,postings!$C:$C,'pl-data'!AB$2,postings!$D:$D,'pl-data'!AB$3,postings!$I:$I,'pl-data'!$A321)-SUMIFS(postings!$W:$W,postings!$C:$C,'pl-data'!AB$2,postings!$D:$D,'pl-data'!AB$3,postings!$M:$M,'pl-data'!$A321)</f>
        <v>0</v>
      </c>
      <c r="AC321" s="53">
        <f>+SUMIFS(postings!$T:$T,postings!$C:$C,'pl-data'!AC$2,postings!$D:$D,'pl-data'!AC$3,postings!$I:$I,'pl-data'!$A321)-SUMIFS(postings!$W:$W,postings!$C:$C,'pl-data'!AC$2,postings!$D:$D,'pl-data'!AC$3,postings!$M:$M,'pl-data'!$A321)</f>
        <v>0</v>
      </c>
      <c r="AD321" s="53">
        <f>+SUMIFS(postings!$T:$T,postings!$C:$C,'pl-data'!AD$2,postings!$D:$D,'pl-data'!AD$3,postings!$I:$I,'pl-data'!$A321)-SUMIFS(postings!$W:$W,postings!$C:$C,'pl-data'!AD$2,postings!$D:$D,'pl-data'!AD$3,postings!$M:$M,'pl-data'!$A321)</f>
        <v>0</v>
      </c>
      <c r="AE321" s="53">
        <f>+SUMIFS(postings!$T:$T,postings!$C:$C,'pl-data'!AE$2,postings!$D:$D,'pl-data'!AE$3,postings!$I:$I,'pl-data'!$A321)-SUMIFS(postings!$W:$W,postings!$C:$C,'pl-data'!AE$2,postings!$D:$D,'pl-data'!AE$3,postings!$M:$M,'pl-data'!$A321)</f>
        <v>0</v>
      </c>
      <c r="AF321" s="53">
        <f>+SUMIFS(postings!$T:$T,postings!$C:$C,'pl-data'!AF$2,postings!$D:$D,'pl-data'!AF$3,postings!$I:$I,'pl-data'!$A321)-SUMIFS(postings!$W:$W,postings!$C:$C,'pl-data'!AF$2,postings!$D:$D,'pl-data'!AF$3,postings!$M:$M,'pl-data'!$A321)</f>
        <v>0</v>
      </c>
      <c r="AG321" s="53">
        <f>+SUMIFS(postings!$T:$T,postings!$C:$C,'pl-data'!AG$2,postings!$D:$D,'pl-data'!AG$3,postings!$I:$I,'pl-data'!$A321)-SUMIFS(postings!$W:$W,postings!$C:$C,'pl-data'!AG$2,postings!$D:$D,'pl-data'!AG$3,postings!$M:$M,'pl-data'!$A321)</f>
        <v>0</v>
      </c>
      <c r="AH321" s="53">
        <f>+SUMIFS(postings!$T:$T,postings!$C:$C,'pl-data'!AH$2,postings!$D:$D,'pl-data'!AH$3,postings!$I:$I,'pl-data'!$A321)-SUMIFS(postings!$W:$W,postings!$C:$C,'pl-data'!AH$2,postings!$D:$D,'pl-data'!AH$3,postings!$M:$M,'pl-data'!$A321)</f>
        <v>0</v>
      </c>
      <c r="AI321" s="53">
        <f>+SUMIFS(postings!$T:$T,postings!$C:$C,'pl-data'!AI$2,postings!$D:$D,'pl-data'!AI$3,postings!$I:$I,'pl-data'!$A321)-SUMIFS(postings!$W:$W,postings!$C:$C,'pl-data'!AI$2,postings!$D:$D,'pl-data'!AI$3,postings!$M:$M,'pl-data'!$A321)</f>
        <v>0</v>
      </c>
      <c r="AJ321" s="53">
        <f>+SUM(X321:INDEX(X321:AI321,1,Settings!$C$4))</f>
        <v>0</v>
      </c>
      <c r="AK321" s="53">
        <f t="shared" si="127"/>
        <v>0</v>
      </c>
      <c r="AL321" s="53"/>
      <c r="AM321" s="53">
        <f t="shared" si="128"/>
        <v>0</v>
      </c>
      <c r="AN321" s="53">
        <f t="shared" si="129"/>
        <v>0</v>
      </c>
      <c r="AO321" s="53">
        <f t="shared" si="130"/>
        <v>0</v>
      </c>
      <c r="AP321" s="53">
        <f t="shared" si="131"/>
        <v>0</v>
      </c>
      <c r="AQ321" s="53">
        <f t="shared" si="132"/>
        <v>0</v>
      </c>
      <c r="AR321" s="53">
        <f t="shared" si="133"/>
        <v>0</v>
      </c>
      <c r="AS321" s="53">
        <f t="shared" si="134"/>
        <v>0</v>
      </c>
      <c r="AT321" s="53">
        <f t="shared" si="135"/>
        <v>0</v>
      </c>
      <c r="AU321" s="53">
        <f t="shared" si="136"/>
        <v>0</v>
      </c>
      <c r="AV321" s="53">
        <f t="shared" si="137"/>
        <v>0</v>
      </c>
      <c r="AW321" s="53">
        <f t="shared" si="138"/>
        <v>0</v>
      </c>
      <c r="AX321" s="53">
        <f t="shared" si="139"/>
        <v>0</v>
      </c>
      <c r="AY321" s="53">
        <f>+SUM(AM321:INDEX(AM321:AX321,1,Settings!$C$4))</f>
        <v>0</v>
      </c>
      <c r="AZ321" s="53">
        <f t="shared" si="140"/>
        <v>0</v>
      </c>
      <c r="BA321" s="53"/>
      <c r="BB321" s="53">
        <f t="shared" si="141"/>
        <v>0</v>
      </c>
      <c r="BC321" s="53">
        <f t="shared" si="142"/>
        <v>0</v>
      </c>
      <c r="BD321" s="53">
        <f t="shared" si="143"/>
        <v>0</v>
      </c>
      <c r="BE321" s="53">
        <f t="shared" si="144"/>
        <v>0</v>
      </c>
      <c r="BF321" s="53">
        <f t="shared" si="145"/>
        <v>0</v>
      </c>
      <c r="BG321" s="53">
        <f t="shared" si="146"/>
        <v>0</v>
      </c>
      <c r="BH321" s="53">
        <f t="shared" si="147"/>
        <v>0</v>
      </c>
      <c r="BI321" s="53">
        <f t="shared" si="148"/>
        <v>0</v>
      </c>
      <c r="BJ321" s="53">
        <f t="shared" si="149"/>
        <v>0</v>
      </c>
      <c r="BK321" s="53">
        <f t="shared" si="150"/>
        <v>0</v>
      </c>
      <c r="BL321" s="53">
        <f t="shared" si="151"/>
        <v>0</v>
      </c>
      <c r="BM321" s="53">
        <f t="shared" si="152"/>
        <v>0</v>
      </c>
      <c r="BN321" s="53">
        <f t="shared" si="153"/>
        <v>0</v>
      </c>
      <c r="BO321" s="53"/>
      <c r="BP321" s="53">
        <f t="shared" si="154"/>
        <v>0</v>
      </c>
      <c r="BQ321" s="53"/>
      <c r="BR321" s="53">
        <f t="shared" si="155"/>
        <v>0</v>
      </c>
    </row>
    <row r="322" spans="1:70" x14ac:dyDescent="0.2">
      <c r="A322" s="6">
        <v>4144</v>
      </c>
      <c r="B322" s="6" t="str">
        <f>+VLOOKUP(A322,masterfile!B:C,2,FALSE)</f>
        <v>Soziale Abgaben für Minijobber</v>
      </c>
      <c r="D322" s="53">
        <f>+SUMIF('[1]2017'!$A:$A,$A322,'[1]2017'!$C:$C)-SUMIF('[1]2017'!$E:$E,$A322,'[1]2017'!$G:$G)</f>
        <v>0</v>
      </c>
      <c r="E322" s="53">
        <f>+SUMIF('[1]2018'!$A:$A,$A322,'[1]2018'!$C:$C)-SUMIF('[1]2018'!$E:$E,$A322,'[1]2018'!$G:$G)</f>
        <v>0</v>
      </c>
      <c r="F322" s="53">
        <f>+SUMIF('[1]2019'!$A:$A,$A322,'[1]2019'!$C:$C)-SUMIF('[1]2019'!$E:$E,$A322,'[1]2019'!$G:$G)</f>
        <v>0</v>
      </c>
      <c r="G322" s="53">
        <f>+SUMIF('[1]2020'!$A:$A,$A322,'[1]2020'!$C:$C)-SUMIF('[1]2020'!$E:$E,$A322,'[1]2020'!$G:$G)</f>
        <v>0</v>
      </c>
      <c r="H322" s="53"/>
      <c r="I322" s="53">
        <f>+(+SUMIF('[1]2021'!$A:$A,$A322,'[1]2021'!$C:$C)-SUMIF('[1]2021'!$E:$E,$A322,'[1]2021'!$G:$G))/12</f>
        <v>0</v>
      </c>
      <c r="J322" s="53">
        <f>+(+SUMIF('[1]2021'!$A:$A,$A322,'[1]2021'!$C:$C)-SUMIF('[1]2021'!$E:$E,$A322,'[1]2021'!$G:$G))/12</f>
        <v>0</v>
      </c>
      <c r="K322" s="53">
        <f>+(+SUMIF('[1]2021'!$A:$A,$A322,'[1]2021'!$C:$C)-SUMIF('[1]2021'!$E:$E,$A322,'[1]2021'!$G:$G))/12</f>
        <v>0</v>
      </c>
      <c r="L322" s="53">
        <f>+(+SUMIF('[1]2021'!$A:$A,$A322,'[1]2021'!$C:$C)-SUMIF('[1]2021'!$E:$E,$A322,'[1]2021'!$G:$G))/12</f>
        <v>0</v>
      </c>
      <c r="M322" s="53">
        <f>+(+SUMIF('[1]2021'!$A:$A,$A322,'[1]2021'!$C:$C)-SUMIF('[1]2021'!$E:$E,$A322,'[1]2021'!$G:$G))/12</f>
        <v>0</v>
      </c>
      <c r="N322" s="53">
        <f>+(+SUMIF('[1]2021'!$A:$A,$A322,'[1]2021'!$C:$C)-SUMIF('[1]2021'!$E:$E,$A322,'[1]2021'!$G:$G))/12</f>
        <v>0</v>
      </c>
      <c r="O322" s="53">
        <f>+(+SUMIF('[1]2021'!$A:$A,$A322,'[1]2021'!$C:$C)-SUMIF('[1]2021'!$E:$E,$A322,'[1]2021'!$G:$G))/12</f>
        <v>0</v>
      </c>
      <c r="P322" s="53">
        <f>+(+SUMIF('[1]2021'!$A:$A,$A322,'[1]2021'!$C:$C)-SUMIF('[1]2021'!$E:$E,$A322,'[1]2021'!$G:$G))/12</f>
        <v>0</v>
      </c>
      <c r="Q322" s="53">
        <f>+(+SUMIF('[1]2021'!$A:$A,$A322,'[1]2021'!$C:$C)-SUMIF('[1]2021'!$E:$E,$A322,'[1]2021'!$G:$G))/12</f>
        <v>0</v>
      </c>
      <c r="R322" s="53">
        <f>+(+SUMIF('[1]2021'!$A:$A,$A322,'[1]2021'!$C:$C)-SUMIF('[1]2021'!$E:$E,$A322,'[1]2021'!$G:$G))/12</f>
        <v>0</v>
      </c>
      <c r="S322" s="53">
        <f>+(+SUMIF('[1]2021'!$A:$A,$A322,'[1]2021'!$C:$C)-SUMIF('[1]2021'!$E:$E,$A322,'[1]2021'!$G:$G))/12</f>
        <v>0</v>
      </c>
      <c r="T322" s="53">
        <f>+(+SUMIF('[1]2021'!$A:$A,$A322,'[1]2021'!$C:$C)-SUMIF('[1]2021'!$E:$E,$A322,'[1]2021'!$G:$G))/12</f>
        <v>0</v>
      </c>
      <c r="U322" s="53">
        <f>+SUM(I322:INDEX(I322:T322,1,Settings!$C$4))</f>
        <v>0</v>
      </c>
      <c r="V322" s="53">
        <f t="shared" si="126"/>
        <v>0</v>
      </c>
      <c r="W322" s="53"/>
      <c r="X322" s="53">
        <f>+SUMIFS(postings!$T:$T,postings!$C:$C,'pl-data'!X$2,postings!$D:$D,'pl-data'!X$3,postings!$I:$I,'pl-data'!$A322)-SUMIFS(postings!$W:$W,postings!$C:$C,'pl-data'!X$2,postings!$D:$D,'pl-data'!X$3,postings!$M:$M,'pl-data'!$A322)</f>
        <v>0</v>
      </c>
      <c r="Y322" s="53">
        <f>+SUMIFS(postings!$T:$T,postings!$C:$C,'pl-data'!Y$2,postings!$D:$D,'pl-data'!Y$3,postings!$I:$I,'pl-data'!$A322)-SUMIFS(postings!$W:$W,postings!$C:$C,'pl-data'!Y$2,postings!$D:$D,'pl-data'!Y$3,postings!$M:$M,'pl-data'!$A322)</f>
        <v>0</v>
      </c>
      <c r="Z322" s="53">
        <f>+SUMIFS(postings!$T:$T,postings!$C:$C,'pl-data'!Z$2,postings!$D:$D,'pl-data'!Z$3,postings!$I:$I,'pl-data'!$A322)-SUMIFS(postings!$W:$W,postings!$C:$C,'pl-data'!Z$2,postings!$D:$D,'pl-data'!Z$3,postings!$M:$M,'pl-data'!$A322)</f>
        <v>0</v>
      </c>
      <c r="AA322" s="53">
        <f>+SUMIFS(postings!$T:$T,postings!$C:$C,'pl-data'!AA$2,postings!$D:$D,'pl-data'!AA$3,postings!$I:$I,'pl-data'!$A322)-SUMIFS(postings!$W:$W,postings!$C:$C,'pl-data'!AA$2,postings!$D:$D,'pl-data'!AA$3,postings!$M:$M,'pl-data'!$A322)</f>
        <v>0</v>
      </c>
      <c r="AB322" s="53">
        <f>+SUMIFS(postings!$T:$T,postings!$C:$C,'pl-data'!AB$2,postings!$D:$D,'pl-data'!AB$3,postings!$I:$I,'pl-data'!$A322)-SUMIFS(postings!$W:$W,postings!$C:$C,'pl-data'!AB$2,postings!$D:$D,'pl-data'!AB$3,postings!$M:$M,'pl-data'!$A322)</f>
        <v>0</v>
      </c>
      <c r="AC322" s="53">
        <f>+SUMIFS(postings!$T:$T,postings!$C:$C,'pl-data'!AC$2,postings!$D:$D,'pl-data'!AC$3,postings!$I:$I,'pl-data'!$A322)-SUMIFS(postings!$W:$W,postings!$C:$C,'pl-data'!AC$2,postings!$D:$D,'pl-data'!AC$3,postings!$M:$M,'pl-data'!$A322)</f>
        <v>0</v>
      </c>
      <c r="AD322" s="53">
        <f>+SUMIFS(postings!$T:$T,postings!$C:$C,'pl-data'!AD$2,postings!$D:$D,'pl-data'!AD$3,postings!$I:$I,'pl-data'!$A322)-SUMIFS(postings!$W:$W,postings!$C:$C,'pl-data'!AD$2,postings!$D:$D,'pl-data'!AD$3,postings!$M:$M,'pl-data'!$A322)</f>
        <v>0</v>
      </c>
      <c r="AE322" s="53">
        <f>+SUMIFS(postings!$T:$T,postings!$C:$C,'pl-data'!AE$2,postings!$D:$D,'pl-data'!AE$3,postings!$I:$I,'pl-data'!$A322)-SUMIFS(postings!$W:$W,postings!$C:$C,'pl-data'!AE$2,postings!$D:$D,'pl-data'!AE$3,postings!$M:$M,'pl-data'!$A322)</f>
        <v>0</v>
      </c>
      <c r="AF322" s="53">
        <f>+SUMIFS(postings!$T:$T,postings!$C:$C,'pl-data'!AF$2,postings!$D:$D,'pl-data'!AF$3,postings!$I:$I,'pl-data'!$A322)-SUMIFS(postings!$W:$W,postings!$C:$C,'pl-data'!AF$2,postings!$D:$D,'pl-data'!AF$3,postings!$M:$M,'pl-data'!$A322)</f>
        <v>0</v>
      </c>
      <c r="AG322" s="53">
        <f>+SUMIFS(postings!$T:$T,postings!$C:$C,'pl-data'!AG$2,postings!$D:$D,'pl-data'!AG$3,postings!$I:$I,'pl-data'!$A322)-SUMIFS(postings!$W:$W,postings!$C:$C,'pl-data'!AG$2,postings!$D:$D,'pl-data'!AG$3,postings!$M:$M,'pl-data'!$A322)</f>
        <v>0</v>
      </c>
      <c r="AH322" s="53">
        <f>+SUMIFS(postings!$T:$T,postings!$C:$C,'pl-data'!AH$2,postings!$D:$D,'pl-data'!AH$3,postings!$I:$I,'pl-data'!$A322)-SUMIFS(postings!$W:$W,postings!$C:$C,'pl-data'!AH$2,postings!$D:$D,'pl-data'!AH$3,postings!$M:$M,'pl-data'!$A322)</f>
        <v>0</v>
      </c>
      <c r="AI322" s="53">
        <f>+SUMIFS(postings!$T:$T,postings!$C:$C,'pl-data'!AI$2,postings!$D:$D,'pl-data'!AI$3,postings!$I:$I,'pl-data'!$A322)-SUMIFS(postings!$W:$W,postings!$C:$C,'pl-data'!AI$2,postings!$D:$D,'pl-data'!AI$3,postings!$M:$M,'pl-data'!$A322)</f>
        <v>0</v>
      </c>
      <c r="AJ322" s="53">
        <f>+SUM(X322:INDEX(X322:AI322,1,Settings!$C$4))</f>
        <v>0</v>
      </c>
      <c r="AK322" s="53">
        <f t="shared" si="127"/>
        <v>0</v>
      </c>
      <c r="AL322" s="53"/>
      <c r="AM322" s="53">
        <f t="shared" si="128"/>
        <v>0</v>
      </c>
      <c r="AN322" s="53">
        <f t="shared" si="129"/>
        <v>0</v>
      </c>
      <c r="AO322" s="53">
        <f t="shared" si="130"/>
        <v>0</v>
      </c>
      <c r="AP322" s="53">
        <f t="shared" si="131"/>
        <v>0</v>
      </c>
      <c r="AQ322" s="53">
        <f t="shared" si="132"/>
        <v>0</v>
      </c>
      <c r="AR322" s="53">
        <f t="shared" si="133"/>
        <v>0</v>
      </c>
      <c r="AS322" s="53">
        <f t="shared" si="134"/>
        <v>0</v>
      </c>
      <c r="AT322" s="53">
        <f t="shared" si="135"/>
        <v>0</v>
      </c>
      <c r="AU322" s="53">
        <f t="shared" si="136"/>
        <v>0</v>
      </c>
      <c r="AV322" s="53">
        <f t="shared" si="137"/>
        <v>0</v>
      </c>
      <c r="AW322" s="53">
        <f t="shared" si="138"/>
        <v>0</v>
      </c>
      <c r="AX322" s="53">
        <f t="shared" si="139"/>
        <v>0</v>
      </c>
      <c r="AY322" s="53">
        <f>+SUM(AM322:INDEX(AM322:AX322,1,Settings!$C$4))</f>
        <v>0</v>
      </c>
      <c r="AZ322" s="53">
        <f t="shared" si="140"/>
        <v>0</v>
      </c>
      <c r="BA322" s="53"/>
      <c r="BB322" s="53">
        <f t="shared" si="141"/>
        <v>0</v>
      </c>
      <c r="BC322" s="53">
        <f t="shared" si="142"/>
        <v>0</v>
      </c>
      <c r="BD322" s="53">
        <f t="shared" si="143"/>
        <v>0</v>
      </c>
      <c r="BE322" s="53">
        <f t="shared" si="144"/>
        <v>0</v>
      </c>
      <c r="BF322" s="53">
        <f t="shared" si="145"/>
        <v>0</v>
      </c>
      <c r="BG322" s="53">
        <f t="shared" si="146"/>
        <v>0</v>
      </c>
      <c r="BH322" s="53">
        <f t="shared" si="147"/>
        <v>0</v>
      </c>
      <c r="BI322" s="53">
        <f t="shared" si="148"/>
        <v>0</v>
      </c>
      <c r="BJ322" s="53">
        <f t="shared" si="149"/>
        <v>0</v>
      </c>
      <c r="BK322" s="53">
        <f t="shared" si="150"/>
        <v>0</v>
      </c>
      <c r="BL322" s="53">
        <f t="shared" si="151"/>
        <v>0</v>
      </c>
      <c r="BM322" s="53">
        <f t="shared" si="152"/>
        <v>0</v>
      </c>
      <c r="BN322" s="53">
        <f t="shared" si="153"/>
        <v>0</v>
      </c>
      <c r="BO322" s="53"/>
      <c r="BP322" s="53">
        <f t="shared" si="154"/>
        <v>0</v>
      </c>
      <c r="BQ322" s="53"/>
      <c r="BR322" s="53">
        <f t="shared" si="155"/>
        <v>0</v>
      </c>
    </row>
    <row r="323" spans="1:70" x14ac:dyDescent="0.2">
      <c r="A323" s="6">
        <v>4145</v>
      </c>
      <c r="B323" s="6" t="str">
        <f>+VLOOKUP(A323,masterfile!B:C,2,FALSE)</f>
        <v>Freiwillige soziale Aufwendung. LSt-pfl.</v>
      </c>
      <c r="D323" s="53">
        <f>+SUMIF('[1]2017'!$A:$A,$A323,'[1]2017'!$C:$C)-SUMIF('[1]2017'!$E:$E,$A323,'[1]2017'!$G:$G)</f>
        <v>0</v>
      </c>
      <c r="E323" s="53">
        <f>+SUMIF('[1]2018'!$A:$A,$A323,'[1]2018'!$C:$C)-SUMIF('[1]2018'!$E:$E,$A323,'[1]2018'!$G:$G)</f>
        <v>0</v>
      </c>
      <c r="F323" s="53">
        <f>+SUMIF('[1]2019'!$A:$A,$A323,'[1]2019'!$C:$C)-SUMIF('[1]2019'!$E:$E,$A323,'[1]2019'!$G:$G)</f>
        <v>0</v>
      </c>
      <c r="G323" s="53">
        <f>+SUMIF('[1]2020'!$A:$A,$A323,'[1]2020'!$C:$C)-SUMIF('[1]2020'!$E:$E,$A323,'[1]2020'!$G:$G)</f>
        <v>0</v>
      </c>
      <c r="H323" s="53"/>
      <c r="I323" s="53">
        <f>+(+SUMIF('[1]2021'!$A:$A,$A323,'[1]2021'!$C:$C)-SUMIF('[1]2021'!$E:$E,$A323,'[1]2021'!$G:$G))/12</f>
        <v>0</v>
      </c>
      <c r="J323" s="53">
        <f>+(+SUMIF('[1]2021'!$A:$A,$A323,'[1]2021'!$C:$C)-SUMIF('[1]2021'!$E:$E,$A323,'[1]2021'!$G:$G))/12</f>
        <v>0</v>
      </c>
      <c r="K323" s="53">
        <f>+(+SUMIF('[1]2021'!$A:$A,$A323,'[1]2021'!$C:$C)-SUMIF('[1]2021'!$E:$E,$A323,'[1]2021'!$G:$G))/12</f>
        <v>0</v>
      </c>
      <c r="L323" s="53">
        <f>+(+SUMIF('[1]2021'!$A:$A,$A323,'[1]2021'!$C:$C)-SUMIF('[1]2021'!$E:$E,$A323,'[1]2021'!$G:$G))/12</f>
        <v>0</v>
      </c>
      <c r="M323" s="53">
        <f>+(+SUMIF('[1]2021'!$A:$A,$A323,'[1]2021'!$C:$C)-SUMIF('[1]2021'!$E:$E,$A323,'[1]2021'!$G:$G))/12</f>
        <v>0</v>
      </c>
      <c r="N323" s="53">
        <f>+(+SUMIF('[1]2021'!$A:$A,$A323,'[1]2021'!$C:$C)-SUMIF('[1]2021'!$E:$E,$A323,'[1]2021'!$G:$G))/12</f>
        <v>0</v>
      </c>
      <c r="O323" s="53">
        <f>+(+SUMIF('[1]2021'!$A:$A,$A323,'[1]2021'!$C:$C)-SUMIF('[1]2021'!$E:$E,$A323,'[1]2021'!$G:$G))/12</f>
        <v>0</v>
      </c>
      <c r="P323" s="53">
        <f>+(+SUMIF('[1]2021'!$A:$A,$A323,'[1]2021'!$C:$C)-SUMIF('[1]2021'!$E:$E,$A323,'[1]2021'!$G:$G))/12</f>
        <v>0</v>
      </c>
      <c r="Q323" s="53">
        <f>+(+SUMIF('[1]2021'!$A:$A,$A323,'[1]2021'!$C:$C)-SUMIF('[1]2021'!$E:$E,$A323,'[1]2021'!$G:$G))/12</f>
        <v>0</v>
      </c>
      <c r="R323" s="53">
        <f>+(+SUMIF('[1]2021'!$A:$A,$A323,'[1]2021'!$C:$C)-SUMIF('[1]2021'!$E:$E,$A323,'[1]2021'!$G:$G))/12</f>
        <v>0</v>
      </c>
      <c r="S323" s="53">
        <f>+(+SUMIF('[1]2021'!$A:$A,$A323,'[1]2021'!$C:$C)-SUMIF('[1]2021'!$E:$E,$A323,'[1]2021'!$G:$G))/12</f>
        <v>0</v>
      </c>
      <c r="T323" s="53">
        <f>+(+SUMIF('[1]2021'!$A:$A,$A323,'[1]2021'!$C:$C)-SUMIF('[1]2021'!$E:$E,$A323,'[1]2021'!$G:$G))/12</f>
        <v>0</v>
      </c>
      <c r="U323" s="53">
        <f>+SUM(I323:INDEX(I323:T323,1,Settings!$C$4))</f>
        <v>0</v>
      </c>
      <c r="V323" s="53">
        <f t="shared" si="126"/>
        <v>0</v>
      </c>
      <c r="W323" s="53"/>
      <c r="X323" s="53">
        <f>+SUMIFS(postings!$T:$T,postings!$C:$C,'pl-data'!X$2,postings!$D:$D,'pl-data'!X$3,postings!$I:$I,'pl-data'!$A323)-SUMIFS(postings!$W:$W,postings!$C:$C,'pl-data'!X$2,postings!$D:$D,'pl-data'!X$3,postings!$M:$M,'pl-data'!$A323)</f>
        <v>0</v>
      </c>
      <c r="Y323" s="53">
        <f>+SUMIFS(postings!$T:$T,postings!$C:$C,'pl-data'!Y$2,postings!$D:$D,'pl-data'!Y$3,postings!$I:$I,'pl-data'!$A323)-SUMIFS(postings!$W:$W,postings!$C:$C,'pl-data'!Y$2,postings!$D:$D,'pl-data'!Y$3,postings!$M:$M,'pl-data'!$A323)</f>
        <v>0</v>
      </c>
      <c r="Z323" s="53">
        <f>+SUMIFS(postings!$T:$T,postings!$C:$C,'pl-data'!Z$2,postings!$D:$D,'pl-data'!Z$3,postings!$I:$I,'pl-data'!$A323)-SUMIFS(postings!$W:$W,postings!$C:$C,'pl-data'!Z$2,postings!$D:$D,'pl-data'!Z$3,postings!$M:$M,'pl-data'!$A323)</f>
        <v>0</v>
      </c>
      <c r="AA323" s="53">
        <f>+SUMIFS(postings!$T:$T,postings!$C:$C,'pl-data'!AA$2,postings!$D:$D,'pl-data'!AA$3,postings!$I:$I,'pl-data'!$A323)-SUMIFS(postings!$W:$W,postings!$C:$C,'pl-data'!AA$2,postings!$D:$D,'pl-data'!AA$3,postings!$M:$M,'pl-data'!$A323)</f>
        <v>0</v>
      </c>
      <c r="AB323" s="53">
        <f>+SUMIFS(postings!$T:$T,postings!$C:$C,'pl-data'!AB$2,postings!$D:$D,'pl-data'!AB$3,postings!$I:$I,'pl-data'!$A323)-SUMIFS(postings!$W:$W,postings!$C:$C,'pl-data'!AB$2,postings!$D:$D,'pl-data'!AB$3,postings!$M:$M,'pl-data'!$A323)</f>
        <v>0</v>
      </c>
      <c r="AC323" s="53">
        <f>+SUMIFS(postings!$T:$T,postings!$C:$C,'pl-data'!AC$2,postings!$D:$D,'pl-data'!AC$3,postings!$I:$I,'pl-data'!$A323)-SUMIFS(postings!$W:$W,postings!$C:$C,'pl-data'!AC$2,postings!$D:$D,'pl-data'!AC$3,postings!$M:$M,'pl-data'!$A323)</f>
        <v>0</v>
      </c>
      <c r="AD323" s="53">
        <f>+SUMIFS(postings!$T:$T,postings!$C:$C,'pl-data'!AD$2,postings!$D:$D,'pl-data'!AD$3,postings!$I:$I,'pl-data'!$A323)-SUMIFS(postings!$W:$W,postings!$C:$C,'pl-data'!AD$2,postings!$D:$D,'pl-data'!AD$3,postings!$M:$M,'pl-data'!$A323)</f>
        <v>0</v>
      </c>
      <c r="AE323" s="53">
        <f>+SUMIFS(postings!$T:$T,postings!$C:$C,'pl-data'!AE$2,postings!$D:$D,'pl-data'!AE$3,postings!$I:$I,'pl-data'!$A323)-SUMIFS(postings!$W:$W,postings!$C:$C,'pl-data'!AE$2,postings!$D:$D,'pl-data'!AE$3,postings!$M:$M,'pl-data'!$A323)</f>
        <v>0</v>
      </c>
      <c r="AF323" s="53">
        <f>+SUMIFS(postings!$T:$T,postings!$C:$C,'pl-data'!AF$2,postings!$D:$D,'pl-data'!AF$3,postings!$I:$I,'pl-data'!$A323)-SUMIFS(postings!$W:$W,postings!$C:$C,'pl-data'!AF$2,postings!$D:$D,'pl-data'!AF$3,postings!$M:$M,'pl-data'!$A323)</f>
        <v>0</v>
      </c>
      <c r="AG323" s="53">
        <f>+SUMIFS(postings!$T:$T,postings!$C:$C,'pl-data'!AG$2,postings!$D:$D,'pl-data'!AG$3,postings!$I:$I,'pl-data'!$A323)-SUMIFS(postings!$W:$W,postings!$C:$C,'pl-data'!AG$2,postings!$D:$D,'pl-data'!AG$3,postings!$M:$M,'pl-data'!$A323)</f>
        <v>0</v>
      </c>
      <c r="AH323" s="53">
        <f>+SUMIFS(postings!$T:$T,postings!$C:$C,'pl-data'!AH$2,postings!$D:$D,'pl-data'!AH$3,postings!$I:$I,'pl-data'!$A323)-SUMIFS(postings!$W:$W,postings!$C:$C,'pl-data'!AH$2,postings!$D:$D,'pl-data'!AH$3,postings!$M:$M,'pl-data'!$A323)</f>
        <v>0</v>
      </c>
      <c r="AI323" s="53">
        <f>+SUMIFS(postings!$T:$T,postings!$C:$C,'pl-data'!AI$2,postings!$D:$D,'pl-data'!AI$3,postings!$I:$I,'pl-data'!$A323)-SUMIFS(postings!$W:$W,postings!$C:$C,'pl-data'!AI$2,postings!$D:$D,'pl-data'!AI$3,postings!$M:$M,'pl-data'!$A323)</f>
        <v>0</v>
      </c>
      <c r="AJ323" s="53">
        <f>+SUM(X323:INDEX(X323:AI323,1,Settings!$C$4))</f>
        <v>0</v>
      </c>
      <c r="AK323" s="53">
        <f t="shared" si="127"/>
        <v>0</v>
      </c>
      <c r="AL323" s="53"/>
      <c r="AM323" s="53">
        <f t="shared" si="128"/>
        <v>0</v>
      </c>
      <c r="AN323" s="53">
        <f t="shared" si="129"/>
        <v>0</v>
      </c>
      <c r="AO323" s="53">
        <f t="shared" si="130"/>
        <v>0</v>
      </c>
      <c r="AP323" s="53">
        <f t="shared" si="131"/>
        <v>0</v>
      </c>
      <c r="AQ323" s="53">
        <f t="shared" si="132"/>
        <v>0</v>
      </c>
      <c r="AR323" s="53">
        <f t="shared" si="133"/>
        <v>0</v>
      </c>
      <c r="AS323" s="53">
        <f t="shared" si="134"/>
        <v>0</v>
      </c>
      <c r="AT323" s="53">
        <f t="shared" si="135"/>
        <v>0</v>
      </c>
      <c r="AU323" s="53">
        <f t="shared" si="136"/>
        <v>0</v>
      </c>
      <c r="AV323" s="53">
        <f t="shared" si="137"/>
        <v>0</v>
      </c>
      <c r="AW323" s="53">
        <f t="shared" si="138"/>
        <v>0</v>
      </c>
      <c r="AX323" s="53">
        <f t="shared" si="139"/>
        <v>0</v>
      </c>
      <c r="AY323" s="53">
        <f>+SUM(AM323:INDEX(AM323:AX323,1,Settings!$C$4))</f>
        <v>0</v>
      </c>
      <c r="AZ323" s="53">
        <f t="shared" si="140"/>
        <v>0</v>
      </c>
      <c r="BA323" s="53"/>
      <c r="BB323" s="53">
        <f t="shared" si="141"/>
        <v>0</v>
      </c>
      <c r="BC323" s="53">
        <f t="shared" si="142"/>
        <v>0</v>
      </c>
      <c r="BD323" s="53">
        <f t="shared" si="143"/>
        <v>0</v>
      </c>
      <c r="BE323" s="53">
        <f t="shared" si="144"/>
        <v>0</v>
      </c>
      <c r="BF323" s="53">
        <f t="shared" si="145"/>
        <v>0</v>
      </c>
      <c r="BG323" s="53">
        <f t="shared" si="146"/>
        <v>0</v>
      </c>
      <c r="BH323" s="53">
        <f t="shared" si="147"/>
        <v>0</v>
      </c>
      <c r="BI323" s="53">
        <f t="shared" si="148"/>
        <v>0</v>
      </c>
      <c r="BJ323" s="53">
        <f t="shared" si="149"/>
        <v>0</v>
      </c>
      <c r="BK323" s="53">
        <f t="shared" si="150"/>
        <v>0</v>
      </c>
      <c r="BL323" s="53">
        <f t="shared" si="151"/>
        <v>0</v>
      </c>
      <c r="BM323" s="53">
        <f t="shared" si="152"/>
        <v>0</v>
      </c>
      <c r="BN323" s="53">
        <f t="shared" si="153"/>
        <v>0</v>
      </c>
      <c r="BO323" s="53"/>
      <c r="BP323" s="53">
        <f t="shared" si="154"/>
        <v>0</v>
      </c>
      <c r="BQ323" s="53"/>
      <c r="BR323" s="53">
        <f t="shared" si="155"/>
        <v>0</v>
      </c>
    </row>
    <row r="324" spans="1:70" x14ac:dyDescent="0.2">
      <c r="A324" s="6">
        <v>4146</v>
      </c>
      <c r="B324" s="6" t="str">
        <f>+VLOOKUP(A324,masterfile!B:C,2,FALSE)</f>
        <v>Freiwillige Zuwendungen an Minijobber</v>
      </c>
      <c r="D324" s="53">
        <f>+SUMIF('[1]2017'!$A:$A,$A324,'[1]2017'!$C:$C)-SUMIF('[1]2017'!$E:$E,$A324,'[1]2017'!$G:$G)</f>
        <v>0</v>
      </c>
      <c r="E324" s="53">
        <f>+SUMIF('[1]2018'!$A:$A,$A324,'[1]2018'!$C:$C)-SUMIF('[1]2018'!$E:$E,$A324,'[1]2018'!$G:$G)</f>
        <v>0</v>
      </c>
      <c r="F324" s="53">
        <f>+SUMIF('[1]2019'!$A:$A,$A324,'[1]2019'!$C:$C)-SUMIF('[1]2019'!$E:$E,$A324,'[1]2019'!$G:$G)</f>
        <v>0</v>
      </c>
      <c r="G324" s="53">
        <f>+SUMIF('[1]2020'!$A:$A,$A324,'[1]2020'!$C:$C)-SUMIF('[1]2020'!$E:$E,$A324,'[1]2020'!$G:$G)</f>
        <v>0</v>
      </c>
      <c r="H324" s="53"/>
      <c r="I324" s="53">
        <f>+(+SUMIF('[1]2021'!$A:$A,$A324,'[1]2021'!$C:$C)-SUMIF('[1]2021'!$E:$E,$A324,'[1]2021'!$G:$G))/12</f>
        <v>0</v>
      </c>
      <c r="J324" s="53">
        <f>+(+SUMIF('[1]2021'!$A:$A,$A324,'[1]2021'!$C:$C)-SUMIF('[1]2021'!$E:$E,$A324,'[1]2021'!$G:$G))/12</f>
        <v>0</v>
      </c>
      <c r="K324" s="53">
        <f>+(+SUMIF('[1]2021'!$A:$A,$A324,'[1]2021'!$C:$C)-SUMIF('[1]2021'!$E:$E,$A324,'[1]2021'!$G:$G))/12</f>
        <v>0</v>
      </c>
      <c r="L324" s="53">
        <f>+(+SUMIF('[1]2021'!$A:$A,$A324,'[1]2021'!$C:$C)-SUMIF('[1]2021'!$E:$E,$A324,'[1]2021'!$G:$G))/12</f>
        <v>0</v>
      </c>
      <c r="M324" s="53">
        <f>+(+SUMIF('[1]2021'!$A:$A,$A324,'[1]2021'!$C:$C)-SUMIF('[1]2021'!$E:$E,$A324,'[1]2021'!$G:$G))/12</f>
        <v>0</v>
      </c>
      <c r="N324" s="53">
        <f>+(+SUMIF('[1]2021'!$A:$A,$A324,'[1]2021'!$C:$C)-SUMIF('[1]2021'!$E:$E,$A324,'[1]2021'!$G:$G))/12</f>
        <v>0</v>
      </c>
      <c r="O324" s="53">
        <f>+(+SUMIF('[1]2021'!$A:$A,$A324,'[1]2021'!$C:$C)-SUMIF('[1]2021'!$E:$E,$A324,'[1]2021'!$G:$G))/12</f>
        <v>0</v>
      </c>
      <c r="P324" s="53">
        <f>+(+SUMIF('[1]2021'!$A:$A,$A324,'[1]2021'!$C:$C)-SUMIF('[1]2021'!$E:$E,$A324,'[1]2021'!$G:$G))/12</f>
        <v>0</v>
      </c>
      <c r="Q324" s="53">
        <f>+(+SUMIF('[1]2021'!$A:$A,$A324,'[1]2021'!$C:$C)-SUMIF('[1]2021'!$E:$E,$A324,'[1]2021'!$G:$G))/12</f>
        <v>0</v>
      </c>
      <c r="R324" s="53">
        <f>+(+SUMIF('[1]2021'!$A:$A,$A324,'[1]2021'!$C:$C)-SUMIF('[1]2021'!$E:$E,$A324,'[1]2021'!$G:$G))/12</f>
        <v>0</v>
      </c>
      <c r="S324" s="53">
        <f>+(+SUMIF('[1]2021'!$A:$A,$A324,'[1]2021'!$C:$C)-SUMIF('[1]2021'!$E:$E,$A324,'[1]2021'!$G:$G))/12</f>
        <v>0</v>
      </c>
      <c r="T324" s="53">
        <f>+(+SUMIF('[1]2021'!$A:$A,$A324,'[1]2021'!$C:$C)-SUMIF('[1]2021'!$E:$E,$A324,'[1]2021'!$G:$G))/12</f>
        <v>0</v>
      </c>
      <c r="U324" s="53">
        <f>+SUM(I324:INDEX(I324:T324,1,Settings!$C$4))</f>
        <v>0</v>
      </c>
      <c r="V324" s="53">
        <f t="shared" si="126"/>
        <v>0</v>
      </c>
      <c r="W324" s="53"/>
      <c r="X324" s="53">
        <f>+SUMIFS(postings!$T:$T,postings!$C:$C,'pl-data'!X$2,postings!$D:$D,'pl-data'!X$3,postings!$I:$I,'pl-data'!$A324)-SUMIFS(postings!$W:$W,postings!$C:$C,'pl-data'!X$2,postings!$D:$D,'pl-data'!X$3,postings!$M:$M,'pl-data'!$A324)</f>
        <v>0</v>
      </c>
      <c r="Y324" s="53">
        <f>+SUMIFS(postings!$T:$T,postings!$C:$C,'pl-data'!Y$2,postings!$D:$D,'pl-data'!Y$3,postings!$I:$I,'pl-data'!$A324)-SUMIFS(postings!$W:$W,postings!$C:$C,'pl-data'!Y$2,postings!$D:$D,'pl-data'!Y$3,postings!$M:$M,'pl-data'!$A324)</f>
        <v>0</v>
      </c>
      <c r="Z324" s="53">
        <f>+SUMIFS(postings!$T:$T,postings!$C:$C,'pl-data'!Z$2,postings!$D:$D,'pl-data'!Z$3,postings!$I:$I,'pl-data'!$A324)-SUMIFS(postings!$W:$W,postings!$C:$C,'pl-data'!Z$2,postings!$D:$D,'pl-data'!Z$3,postings!$M:$M,'pl-data'!$A324)</f>
        <v>0</v>
      </c>
      <c r="AA324" s="53">
        <f>+SUMIFS(postings!$T:$T,postings!$C:$C,'pl-data'!AA$2,postings!$D:$D,'pl-data'!AA$3,postings!$I:$I,'pl-data'!$A324)-SUMIFS(postings!$W:$W,postings!$C:$C,'pl-data'!AA$2,postings!$D:$D,'pl-data'!AA$3,postings!$M:$M,'pl-data'!$A324)</f>
        <v>0</v>
      </c>
      <c r="AB324" s="53">
        <f>+SUMIFS(postings!$T:$T,postings!$C:$C,'pl-data'!AB$2,postings!$D:$D,'pl-data'!AB$3,postings!$I:$I,'pl-data'!$A324)-SUMIFS(postings!$W:$W,postings!$C:$C,'pl-data'!AB$2,postings!$D:$D,'pl-data'!AB$3,postings!$M:$M,'pl-data'!$A324)</f>
        <v>0</v>
      </c>
      <c r="AC324" s="53">
        <f>+SUMIFS(postings!$T:$T,postings!$C:$C,'pl-data'!AC$2,postings!$D:$D,'pl-data'!AC$3,postings!$I:$I,'pl-data'!$A324)-SUMIFS(postings!$W:$W,postings!$C:$C,'pl-data'!AC$2,postings!$D:$D,'pl-data'!AC$3,postings!$M:$M,'pl-data'!$A324)</f>
        <v>0</v>
      </c>
      <c r="AD324" s="53">
        <f>+SUMIFS(postings!$T:$T,postings!$C:$C,'pl-data'!AD$2,postings!$D:$D,'pl-data'!AD$3,postings!$I:$I,'pl-data'!$A324)-SUMIFS(postings!$W:$W,postings!$C:$C,'pl-data'!AD$2,postings!$D:$D,'pl-data'!AD$3,postings!$M:$M,'pl-data'!$A324)</f>
        <v>0</v>
      </c>
      <c r="AE324" s="53">
        <f>+SUMIFS(postings!$T:$T,postings!$C:$C,'pl-data'!AE$2,postings!$D:$D,'pl-data'!AE$3,postings!$I:$I,'pl-data'!$A324)-SUMIFS(postings!$W:$W,postings!$C:$C,'pl-data'!AE$2,postings!$D:$D,'pl-data'!AE$3,postings!$M:$M,'pl-data'!$A324)</f>
        <v>0</v>
      </c>
      <c r="AF324" s="53">
        <f>+SUMIFS(postings!$T:$T,postings!$C:$C,'pl-data'!AF$2,postings!$D:$D,'pl-data'!AF$3,postings!$I:$I,'pl-data'!$A324)-SUMIFS(postings!$W:$W,postings!$C:$C,'pl-data'!AF$2,postings!$D:$D,'pl-data'!AF$3,postings!$M:$M,'pl-data'!$A324)</f>
        <v>0</v>
      </c>
      <c r="AG324" s="53">
        <f>+SUMIFS(postings!$T:$T,postings!$C:$C,'pl-data'!AG$2,postings!$D:$D,'pl-data'!AG$3,postings!$I:$I,'pl-data'!$A324)-SUMIFS(postings!$W:$W,postings!$C:$C,'pl-data'!AG$2,postings!$D:$D,'pl-data'!AG$3,postings!$M:$M,'pl-data'!$A324)</f>
        <v>0</v>
      </c>
      <c r="AH324" s="53">
        <f>+SUMIFS(postings!$T:$T,postings!$C:$C,'pl-data'!AH$2,postings!$D:$D,'pl-data'!AH$3,postings!$I:$I,'pl-data'!$A324)-SUMIFS(postings!$W:$W,postings!$C:$C,'pl-data'!AH$2,postings!$D:$D,'pl-data'!AH$3,postings!$M:$M,'pl-data'!$A324)</f>
        <v>0</v>
      </c>
      <c r="AI324" s="53">
        <f>+SUMIFS(postings!$T:$T,postings!$C:$C,'pl-data'!AI$2,postings!$D:$D,'pl-data'!AI$3,postings!$I:$I,'pl-data'!$A324)-SUMIFS(postings!$W:$W,postings!$C:$C,'pl-data'!AI$2,postings!$D:$D,'pl-data'!AI$3,postings!$M:$M,'pl-data'!$A324)</f>
        <v>0</v>
      </c>
      <c r="AJ324" s="53">
        <f>+SUM(X324:INDEX(X324:AI324,1,Settings!$C$4))</f>
        <v>0</v>
      </c>
      <c r="AK324" s="53">
        <f t="shared" si="127"/>
        <v>0</v>
      </c>
      <c r="AL324" s="53"/>
      <c r="AM324" s="53">
        <f t="shared" si="128"/>
        <v>0</v>
      </c>
      <c r="AN324" s="53">
        <f t="shared" si="129"/>
        <v>0</v>
      </c>
      <c r="AO324" s="53">
        <f t="shared" si="130"/>
        <v>0</v>
      </c>
      <c r="AP324" s="53">
        <f t="shared" si="131"/>
        <v>0</v>
      </c>
      <c r="AQ324" s="53">
        <f t="shared" si="132"/>
        <v>0</v>
      </c>
      <c r="AR324" s="53">
        <f t="shared" si="133"/>
        <v>0</v>
      </c>
      <c r="AS324" s="53">
        <f t="shared" si="134"/>
        <v>0</v>
      </c>
      <c r="AT324" s="53">
        <f t="shared" si="135"/>
        <v>0</v>
      </c>
      <c r="AU324" s="53">
        <f t="shared" si="136"/>
        <v>0</v>
      </c>
      <c r="AV324" s="53">
        <f t="shared" si="137"/>
        <v>0</v>
      </c>
      <c r="AW324" s="53">
        <f t="shared" si="138"/>
        <v>0</v>
      </c>
      <c r="AX324" s="53">
        <f t="shared" si="139"/>
        <v>0</v>
      </c>
      <c r="AY324" s="53">
        <f>+SUM(AM324:INDEX(AM324:AX324,1,Settings!$C$4))</f>
        <v>0</v>
      </c>
      <c r="AZ324" s="53">
        <f t="shared" si="140"/>
        <v>0</v>
      </c>
      <c r="BA324" s="53"/>
      <c r="BB324" s="53">
        <f t="shared" si="141"/>
        <v>0</v>
      </c>
      <c r="BC324" s="53">
        <f t="shared" si="142"/>
        <v>0</v>
      </c>
      <c r="BD324" s="53">
        <f t="shared" si="143"/>
        <v>0</v>
      </c>
      <c r="BE324" s="53">
        <f t="shared" si="144"/>
        <v>0</v>
      </c>
      <c r="BF324" s="53">
        <f t="shared" si="145"/>
        <v>0</v>
      </c>
      <c r="BG324" s="53">
        <f t="shared" si="146"/>
        <v>0</v>
      </c>
      <c r="BH324" s="53">
        <f t="shared" si="147"/>
        <v>0</v>
      </c>
      <c r="BI324" s="53">
        <f t="shared" si="148"/>
        <v>0</v>
      </c>
      <c r="BJ324" s="53">
        <f t="shared" si="149"/>
        <v>0</v>
      </c>
      <c r="BK324" s="53">
        <f t="shared" si="150"/>
        <v>0</v>
      </c>
      <c r="BL324" s="53">
        <f t="shared" si="151"/>
        <v>0</v>
      </c>
      <c r="BM324" s="53">
        <f t="shared" si="152"/>
        <v>0</v>
      </c>
      <c r="BN324" s="53">
        <f t="shared" si="153"/>
        <v>0</v>
      </c>
      <c r="BO324" s="53"/>
      <c r="BP324" s="53">
        <f t="shared" si="154"/>
        <v>0</v>
      </c>
      <c r="BQ324" s="53"/>
      <c r="BR324" s="53">
        <f t="shared" si="155"/>
        <v>0</v>
      </c>
    </row>
    <row r="325" spans="1:70" x14ac:dyDescent="0.2">
      <c r="A325" s="6">
        <v>4147</v>
      </c>
      <c r="B325" s="6" t="str">
        <f>+VLOOKUP(A325,masterfile!B:C,2,FALSE)</f>
        <v>Freiwillige Zuwendungen an Ges.er-GF</v>
      </c>
      <c r="D325" s="53">
        <f>+SUMIF('[1]2017'!$A:$A,$A325,'[1]2017'!$C:$C)-SUMIF('[1]2017'!$E:$E,$A325,'[1]2017'!$G:$G)</f>
        <v>0</v>
      </c>
      <c r="E325" s="53">
        <f>+SUMIF('[1]2018'!$A:$A,$A325,'[1]2018'!$C:$C)-SUMIF('[1]2018'!$E:$E,$A325,'[1]2018'!$G:$G)</f>
        <v>0</v>
      </c>
      <c r="F325" s="53">
        <f>+SUMIF('[1]2019'!$A:$A,$A325,'[1]2019'!$C:$C)-SUMIF('[1]2019'!$E:$E,$A325,'[1]2019'!$G:$G)</f>
        <v>0</v>
      </c>
      <c r="G325" s="53">
        <f>+SUMIF('[1]2020'!$A:$A,$A325,'[1]2020'!$C:$C)-SUMIF('[1]2020'!$E:$E,$A325,'[1]2020'!$G:$G)</f>
        <v>0</v>
      </c>
      <c r="H325" s="53"/>
      <c r="I325" s="53">
        <f>+(+SUMIF('[1]2021'!$A:$A,$A325,'[1]2021'!$C:$C)-SUMIF('[1]2021'!$E:$E,$A325,'[1]2021'!$G:$G))/12</f>
        <v>0</v>
      </c>
      <c r="J325" s="53">
        <f>+(+SUMIF('[1]2021'!$A:$A,$A325,'[1]2021'!$C:$C)-SUMIF('[1]2021'!$E:$E,$A325,'[1]2021'!$G:$G))/12</f>
        <v>0</v>
      </c>
      <c r="K325" s="53">
        <f>+(+SUMIF('[1]2021'!$A:$A,$A325,'[1]2021'!$C:$C)-SUMIF('[1]2021'!$E:$E,$A325,'[1]2021'!$G:$G))/12</f>
        <v>0</v>
      </c>
      <c r="L325" s="53">
        <f>+(+SUMIF('[1]2021'!$A:$A,$A325,'[1]2021'!$C:$C)-SUMIF('[1]2021'!$E:$E,$A325,'[1]2021'!$G:$G))/12</f>
        <v>0</v>
      </c>
      <c r="M325" s="53">
        <f>+(+SUMIF('[1]2021'!$A:$A,$A325,'[1]2021'!$C:$C)-SUMIF('[1]2021'!$E:$E,$A325,'[1]2021'!$G:$G))/12</f>
        <v>0</v>
      </c>
      <c r="N325" s="53">
        <f>+(+SUMIF('[1]2021'!$A:$A,$A325,'[1]2021'!$C:$C)-SUMIF('[1]2021'!$E:$E,$A325,'[1]2021'!$G:$G))/12</f>
        <v>0</v>
      </c>
      <c r="O325" s="53">
        <f>+(+SUMIF('[1]2021'!$A:$A,$A325,'[1]2021'!$C:$C)-SUMIF('[1]2021'!$E:$E,$A325,'[1]2021'!$G:$G))/12</f>
        <v>0</v>
      </c>
      <c r="P325" s="53">
        <f>+(+SUMIF('[1]2021'!$A:$A,$A325,'[1]2021'!$C:$C)-SUMIF('[1]2021'!$E:$E,$A325,'[1]2021'!$G:$G))/12</f>
        <v>0</v>
      </c>
      <c r="Q325" s="53">
        <f>+(+SUMIF('[1]2021'!$A:$A,$A325,'[1]2021'!$C:$C)-SUMIF('[1]2021'!$E:$E,$A325,'[1]2021'!$G:$G))/12</f>
        <v>0</v>
      </c>
      <c r="R325" s="53">
        <f>+(+SUMIF('[1]2021'!$A:$A,$A325,'[1]2021'!$C:$C)-SUMIF('[1]2021'!$E:$E,$A325,'[1]2021'!$G:$G))/12</f>
        <v>0</v>
      </c>
      <c r="S325" s="53">
        <f>+(+SUMIF('[1]2021'!$A:$A,$A325,'[1]2021'!$C:$C)-SUMIF('[1]2021'!$E:$E,$A325,'[1]2021'!$G:$G))/12</f>
        <v>0</v>
      </c>
      <c r="T325" s="53">
        <f>+(+SUMIF('[1]2021'!$A:$A,$A325,'[1]2021'!$C:$C)-SUMIF('[1]2021'!$E:$E,$A325,'[1]2021'!$G:$G))/12</f>
        <v>0</v>
      </c>
      <c r="U325" s="53">
        <f>+SUM(I325:INDEX(I325:T325,1,Settings!$C$4))</f>
        <v>0</v>
      </c>
      <c r="V325" s="53">
        <f t="shared" ref="V325:V388" si="156">+SUM(I325:T325)</f>
        <v>0</v>
      </c>
      <c r="W325" s="53"/>
      <c r="X325" s="53">
        <f>+SUMIFS(postings!$T:$T,postings!$C:$C,'pl-data'!X$2,postings!$D:$D,'pl-data'!X$3,postings!$I:$I,'pl-data'!$A325)-SUMIFS(postings!$W:$W,postings!$C:$C,'pl-data'!X$2,postings!$D:$D,'pl-data'!X$3,postings!$M:$M,'pl-data'!$A325)</f>
        <v>0</v>
      </c>
      <c r="Y325" s="53">
        <f>+SUMIFS(postings!$T:$T,postings!$C:$C,'pl-data'!Y$2,postings!$D:$D,'pl-data'!Y$3,postings!$I:$I,'pl-data'!$A325)-SUMIFS(postings!$W:$W,postings!$C:$C,'pl-data'!Y$2,postings!$D:$D,'pl-data'!Y$3,postings!$M:$M,'pl-data'!$A325)</f>
        <v>0</v>
      </c>
      <c r="Z325" s="53">
        <f>+SUMIFS(postings!$T:$T,postings!$C:$C,'pl-data'!Z$2,postings!$D:$D,'pl-data'!Z$3,postings!$I:$I,'pl-data'!$A325)-SUMIFS(postings!$W:$W,postings!$C:$C,'pl-data'!Z$2,postings!$D:$D,'pl-data'!Z$3,postings!$M:$M,'pl-data'!$A325)</f>
        <v>0</v>
      </c>
      <c r="AA325" s="53">
        <f>+SUMIFS(postings!$T:$T,postings!$C:$C,'pl-data'!AA$2,postings!$D:$D,'pl-data'!AA$3,postings!$I:$I,'pl-data'!$A325)-SUMIFS(postings!$W:$W,postings!$C:$C,'pl-data'!AA$2,postings!$D:$D,'pl-data'!AA$3,postings!$M:$M,'pl-data'!$A325)</f>
        <v>0</v>
      </c>
      <c r="AB325" s="53">
        <f>+SUMIFS(postings!$T:$T,postings!$C:$C,'pl-data'!AB$2,postings!$D:$D,'pl-data'!AB$3,postings!$I:$I,'pl-data'!$A325)-SUMIFS(postings!$W:$W,postings!$C:$C,'pl-data'!AB$2,postings!$D:$D,'pl-data'!AB$3,postings!$M:$M,'pl-data'!$A325)</f>
        <v>0</v>
      </c>
      <c r="AC325" s="53">
        <f>+SUMIFS(postings!$T:$T,postings!$C:$C,'pl-data'!AC$2,postings!$D:$D,'pl-data'!AC$3,postings!$I:$I,'pl-data'!$A325)-SUMIFS(postings!$W:$W,postings!$C:$C,'pl-data'!AC$2,postings!$D:$D,'pl-data'!AC$3,postings!$M:$M,'pl-data'!$A325)</f>
        <v>0</v>
      </c>
      <c r="AD325" s="53">
        <f>+SUMIFS(postings!$T:$T,postings!$C:$C,'pl-data'!AD$2,postings!$D:$D,'pl-data'!AD$3,postings!$I:$I,'pl-data'!$A325)-SUMIFS(postings!$W:$W,postings!$C:$C,'pl-data'!AD$2,postings!$D:$D,'pl-data'!AD$3,postings!$M:$M,'pl-data'!$A325)</f>
        <v>0</v>
      </c>
      <c r="AE325" s="53">
        <f>+SUMIFS(postings!$T:$T,postings!$C:$C,'pl-data'!AE$2,postings!$D:$D,'pl-data'!AE$3,postings!$I:$I,'pl-data'!$A325)-SUMIFS(postings!$W:$W,postings!$C:$C,'pl-data'!AE$2,postings!$D:$D,'pl-data'!AE$3,postings!$M:$M,'pl-data'!$A325)</f>
        <v>0</v>
      </c>
      <c r="AF325" s="53">
        <f>+SUMIFS(postings!$T:$T,postings!$C:$C,'pl-data'!AF$2,postings!$D:$D,'pl-data'!AF$3,postings!$I:$I,'pl-data'!$A325)-SUMIFS(postings!$W:$W,postings!$C:$C,'pl-data'!AF$2,postings!$D:$D,'pl-data'!AF$3,postings!$M:$M,'pl-data'!$A325)</f>
        <v>0</v>
      </c>
      <c r="AG325" s="53">
        <f>+SUMIFS(postings!$T:$T,postings!$C:$C,'pl-data'!AG$2,postings!$D:$D,'pl-data'!AG$3,postings!$I:$I,'pl-data'!$A325)-SUMIFS(postings!$W:$W,postings!$C:$C,'pl-data'!AG$2,postings!$D:$D,'pl-data'!AG$3,postings!$M:$M,'pl-data'!$A325)</f>
        <v>0</v>
      </c>
      <c r="AH325" s="53">
        <f>+SUMIFS(postings!$T:$T,postings!$C:$C,'pl-data'!AH$2,postings!$D:$D,'pl-data'!AH$3,postings!$I:$I,'pl-data'!$A325)-SUMIFS(postings!$W:$W,postings!$C:$C,'pl-data'!AH$2,postings!$D:$D,'pl-data'!AH$3,postings!$M:$M,'pl-data'!$A325)</f>
        <v>0</v>
      </c>
      <c r="AI325" s="53">
        <f>+SUMIFS(postings!$T:$T,postings!$C:$C,'pl-data'!AI$2,postings!$D:$D,'pl-data'!AI$3,postings!$I:$I,'pl-data'!$A325)-SUMIFS(postings!$W:$W,postings!$C:$C,'pl-data'!AI$2,postings!$D:$D,'pl-data'!AI$3,postings!$M:$M,'pl-data'!$A325)</f>
        <v>0</v>
      </c>
      <c r="AJ325" s="53">
        <f>+SUM(X325:INDEX(X325:AI325,1,Settings!$C$4))</f>
        <v>0</v>
      </c>
      <c r="AK325" s="53">
        <f t="shared" ref="AK325:AK388" si="157">+SUM(X325:AI325)</f>
        <v>0</v>
      </c>
      <c r="AL325" s="53"/>
      <c r="AM325" s="53">
        <f t="shared" ref="AM325:AM354" si="158">+I325*1.03</f>
        <v>0</v>
      </c>
      <c r="AN325" s="53">
        <f t="shared" ref="AN325:AN354" si="159">+J325*1.03</f>
        <v>0</v>
      </c>
      <c r="AO325" s="53">
        <f t="shared" ref="AO325:AO354" si="160">+K325*1.03</f>
        <v>0</v>
      </c>
      <c r="AP325" s="53">
        <f t="shared" ref="AP325:AP354" si="161">+L325*1.03</f>
        <v>0</v>
      </c>
      <c r="AQ325" s="53">
        <f t="shared" ref="AQ325:AQ354" si="162">+M325*1.03</f>
        <v>0</v>
      </c>
      <c r="AR325" s="53">
        <f t="shared" ref="AR325:AR354" si="163">+N325*1.03</f>
        <v>0</v>
      </c>
      <c r="AS325" s="53">
        <f t="shared" ref="AS325:AS354" si="164">+O325*1.03</f>
        <v>0</v>
      </c>
      <c r="AT325" s="53">
        <f t="shared" ref="AT325:AT354" si="165">+P325*1.03</f>
        <v>0</v>
      </c>
      <c r="AU325" s="53">
        <f t="shared" ref="AU325:AU354" si="166">+Q325*1.03</f>
        <v>0</v>
      </c>
      <c r="AV325" s="53">
        <f t="shared" ref="AV325:AV354" si="167">+R325*1.03</f>
        <v>0</v>
      </c>
      <c r="AW325" s="53">
        <f t="shared" ref="AW325:AW354" si="168">+S325*1.03</f>
        <v>0</v>
      </c>
      <c r="AX325" s="53">
        <f t="shared" ref="AX325:AX354" si="169">+T325*1.03</f>
        <v>0</v>
      </c>
      <c r="AY325" s="53">
        <f>+SUM(AM325:INDEX(AM325:AX325,1,Settings!$C$4))</f>
        <v>0</v>
      </c>
      <c r="AZ325" s="53">
        <f t="shared" ref="AZ325:AZ388" si="170">+SUM(AM325:AX325)</f>
        <v>0</v>
      </c>
      <c r="BA325" s="53"/>
      <c r="BB325" s="53">
        <f t="shared" ref="BB325:BB388" si="171">+AM325*1.03</f>
        <v>0</v>
      </c>
      <c r="BC325" s="53">
        <f t="shared" ref="BC325:BC388" si="172">+AN325*1.03</f>
        <v>0</v>
      </c>
      <c r="BD325" s="53">
        <f t="shared" ref="BD325:BD388" si="173">+AO325*1.03</f>
        <v>0</v>
      </c>
      <c r="BE325" s="53">
        <f t="shared" ref="BE325:BE388" si="174">+AP325*1.03</f>
        <v>0</v>
      </c>
      <c r="BF325" s="53">
        <f t="shared" ref="BF325:BF388" si="175">+AQ325*1.03</f>
        <v>0</v>
      </c>
      <c r="BG325" s="53">
        <f t="shared" ref="BG325:BG388" si="176">+AR325*1.03</f>
        <v>0</v>
      </c>
      <c r="BH325" s="53">
        <f t="shared" ref="BH325:BH388" si="177">+AS325*1.03</f>
        <v>0</v>
      </c>
      <c r="BI325" s="53">
        <f t="shared" ref="BI325:BI388" si="178">+AT325*1.03</f>
        <v>0</v>
      </c>
      <c r="BJ325" s="53">
        <f t="shared" ref="BJ325:BJ388" si="179">+AU325*1.03</f>
        <v>0</v>
      </c>
      <c r="BK325" s="53">
        <f t="shared" ref="BK325:BK388" si="180">+AV325*1.03</f>
        <v>0</v>
      </c>
      <c r="BL325" s="53">
        <f t="shared" ref="BL325:BL388" si="181">+AW325*1.03</f>
        <v>0</v>
      </c>
      <c r="BM325" s="53">
        <f t="shared" ref="BM325:BM388" si="182">+AX325*1.03</f>
        <v>0</v>
      </c>
      <c r="BN325" s="53">
        <f t="shared" ref="BN325:BN388" si="183">+SUM(BB325:BM325)</f>
        <v>0</v>
      </c>
      <c r="BO325" s="53"/>
      <c r="BP325" s="53">
        <f t="shared" ref="BP325:BP388" si="184">+BN325*1.04</f>
        <v>0</v>
      </c>
      <c r="BQ325" s="53"/>
      <c r="BR325" s="53">
        <f t="shared" ref="BR325:BR388" si="185">+BP325*1.05</f>
        <v>0</v>
      </c>
    </row>
    <row r="326" spans="1:70" x14ac:dyDescent="0.2">
      <c r="A326" s="6">
        <v>4148</v>
      </c>
      <c r="B326" s="6" t="str">
        <f>+VLOOKUP(A326,masterfile!B:C,2,FALSE)</f>
        <v>Freiwillige Zuwend. Mituntern. § 15 EStG</v>
      </c>
      <c r="D326" s="53">
        <f>+SUMIF('[1]2017'!$A:$A,$A326,'[1]2017'!$C:$C)-SUMIF('[1]2017'!$E:$E,$A326,'[1]2017'!$G:$G)</f>
        <v>0</v>
      </c>
      <c r="E326" s="53">
        <f>+SUMIF('[1]2018'!$A:$A,$A326,'[1]2018'!$C:$C)-SUMIF('[1]2018'!$E:$E,$A326,'[1]2018'!$G:$G)</f>
        <v>0</v>
      </c>
      <c r="F326" s="53">
        <f>+SUMIF('[1]2019'!$A:$A,$A326,'[1]2019'!$C:$C)-SUMIF('[1]2019'!$E:$E,$A326,'[1]2019'!$G:$G)</f>
        <v>0</v>
      </c>
      <c r="G326" s="53">
        <f>+SUMIF('[1]2020'!$A:$A,$A326,'[1]2020'!$C:$C)-SUMIF('[1]2020'!$E:$E,$A326,'[1]2020'!$G:$G)</f>
        <v>0</v>
      </c>
      <c r="H326" s="53"/>
      <c r="I326" s="53">
        <f>+(+SUMIF('[1]2021'!$A:$A,$A326,'[1]2021'!$C:$C)-SUMIF('[1]2021'!$E:$E,$A326,'[1]2021'!$G:$G))/12</f>
        <v>0</v>
      </c>
      <c r="J326" s="53">
        <f>+(+SUMIF('[1]2021'!$A:$A,$A326,'[1]2021'!$C:$C)-SUMIF('[1]2021'!$E:$E,$A326,'[1]2021'!$G:$G))/12</f>
        <v>0</v>
      </c>
      <c r="K326" s="53">
        <f>+(+SUMIF('[1]2021'!$A:$A,$A326,'[1]2021'!$C:$C)-SUMIF('[1]2021'!$E:$E,$A326,'[1]2021'!$G:$G))/12</f>
        <v>0</v>
      </c>
      <c r="L326" s="53">
        <f>+(+SUMIF('[1]2021'!$A:$A,$A326,'[1]2021'!$C:$C)-SUMIF('[1]2021'!$E:$E,$A326,'[1]2021'!$G:$G))/12</f>
        <v>0</v>
      </c>
      <c r="M326" s="53">
        <f>+(+SUMIF('[1]2021'!$A:$A,$A326,'[1]2021'!$C:$C)-SUMIF('[1]2021'!$E:$E,$A326,'[1]2021'!$G:$G))/12</f>
        <v>0</v>
      </c>
      <c r="N326" s="53">
        <f>+(+SUMIF('[1]2021'!$A:$A,$A326,'[1]2021'!$C:$C)-SUMIF('[1]2021'!$E:$E,$A326,'[1]2021'!$G:$G))/12</f>
        <v>0</v>
      </c>
      <c r="O326" s="53">
        <f>+(+SUMIF('[1]2021'!$A:$A,$A326,'[1]2021'!$C:$C)-SUMIF('[1]2021'!$E:$E,$A326,'[1]2021'!$G:$G))/12</f>
        <v>0</v>
      </c>
      <c r="P326" s="53">
        <f>+(+SUMIF('[1]2021'!$A:$A,$A326,'[1]2021'!$C:$C)-SUMIF('[1]2021'!$E:$E,$A326,'[1]2021'!$G:$G))/12</f>
        <v>0</v>
      </c>
      <c r="Q326" s="53">
        <f>+(+SUMIF('[1]2021'!$A:$A,$A326,'[1]2021'!$C:$C)-SUMIF('[1]2021'!$E:$E,$A326,'[1]2021'!$G:$G))/12</f>
        <v>0</v>
      </c>
      <c r="R326" s="53">
        <f>+(+SUMIF('[1]2021'!$A:$A,$A326,'[1]2021'!$C:$C)-SUMIF('[1]2021'!$E:$E,$A326,'[1]2021'!$G:$G))/12</f>
        <v>0</v>
      </c>
      <c r="S326" s="53">
        <f>+(+SUMIF('[1]2021'!$A:$A,$A326,'[1]2021'!$C:$C)-SUMIF('[1]2021'!$E:$E,$A326,'[1]2021'!$G:$G))/12</f>
        <v>0</v>
      </c>
      <c r="T326" s="53">
        <f>+(+SUMIF('[1]2021'!$A:$A,$A326,'[1]2021'!$C:$C)-SUMIF('[1]2021'!$E:$E,$A326,'[1]2021'!$G:$G))/12</f>
        <v>0</v>
      </c>
      <c r="U326" s="53">
        <f>+SUM(I326:INDEX(I326:T326,1,Settings!$C$4))</f>
        <v>0</v>
      </c>
      <c r="V326" s="53">
        <f t="shared" si="156"/>
        <v>0</v>
      </c>
      <c r="W326" s="53"/>
      <c r="X326" s="53">
        <f>+SUMIFS(postings!$T:$T,postings!$C:$C,'pl-data'!X$2,postings!$D:$D,'pl-data'!X$3,postings!$I:$I,'pl-data'!$A326)-SUMIFS(postings!$W:$W,postings!$C:$C,'pl-data'!X$2,postings!$D:$D,'pl-data'!X$3,postings!$M:$M,'pl-data'!$A326)</f>
        <v>0</v>
      </c>
      <c r="Y326" s="53">
        <f>+SUMIFS(postings!$T:$T,postings!$C:$C,'pl-data'!Y$2,postings!$D:$D,'pl-data'!Y$3,postings!$I:$I,'pl-data'!$A326)-SUMIFS(postings!$W:$W,postings!$C:$C,'pl-data'!Y$2,postings!$D:$D,'pl-data'!Y$3,postings!$M:$M,'pl-data'!$A326)</f>
        <v>0</v>
      </c>
      <c r="Z326" s="53">
        <f>+SUMIFS(postings!$T:$T,postings!$C:$C,'pl-data'!Z$2,postings!$D:$D,'pl-data'!Z$3,postings!$I:$I,'pl-data'!$A326)-SUMIFS(postings!$W:$W,postings!$C:$C,'pl-data'!Z$2,postings!$D:$D,'pl-data'!Z$3,postings!$M:$M,'pl-data'!$A326)</f>
        <v>0</v>
      </c>
      <c r="AA326" s="53">
        <f>+SUMIFS(postings!$T:$T,postings!$C:$C,'pl-data'!AA$2,postings!$D:$D,'pl-data'!AA$3,postings!$I:$I,'pl-data'!$A326)-SUMIFS(postings!$W:$W,postings!$C:$C,'pl-data'!AA$2,postings!$D:$D,'pl-data'!AA$3,postings!$M:$M,'pl-data'!$A326)</f>
        <v>0</v>
      </c>
      <c r="AB326" s="53">
        <f>+SUMIFS(postings!$T:$T,postings!$C:$C,'pl-data'!AB$2,postings!$D:$D,'pl-data'!AB$3,postings!$I:$I,'pl-data'!$A326)-SUMIFS(postings!$W:$W,postings!$C:$C,'pl-data'!AB$2,postings!$D:$D,'pl-data'!AB$3,postings!$M:$M,'pl-data'!$A326)</f>
        <v>0</v>
      </c>
      <c r="AC326" s="53">
        <f>+SUMIFS(postings!$T:$T,postings!$C:$C,'pl-data'!AC$2,postings!$D:$D,'pl-data'!AC$3,postings!$I:$I,'pl-data'!$A326)-SUMIFS(postings!$W:$W,postings!$C:$C,'pl-data'!AC$2,postings!$D:$D,'pl-data'!AC$3,postings!$M:$M,'pl-data'!$A326)</f>
        <v>0</v>
      </c>
      <c r="AD326" s="53">
        <f>+SUMIFS(postings!$T:$T,postings!$C:$C,'pl-data'!AD$2,postings!$D:$D,'pl-data'!AD$3,postings!$I:$I,'pl-data'!$A326)-SUMIFS(postings!$W:$W,postings!$C:$C,'pl-data'!AD$2,postings!$D:$D,'pl-data'!AD$3,postings!$M:$M,'pl-data'!$A326)</f>
        <v>0</v>
      </c>
      <c r="AE326" s="53">
        <f>+SUMIFS(postings!$T:$T,postings!$C:$C,'pl-data'!AE$2,postings!$D:$D,'pl-data'!AE$3,postings!$I:$I,'pl-data'!$A326)-SUMIFS(postings!$W:$W,postings!$C:$C,'pl-data'!AE$2,postings!$D:$D,'pl-data'!AE$3,postings!$M:$M,'pl-data'!$A326)</f>
        <v>0</v>
      </c>
      <c r="AF326" s="53">
        <f>+SUMIFS(postings!$T:$T,postings!$C:$C,'pl-data'!AF$2,postings!$D:$D,'pl-data'!AF$3,postings!$I:$I,'pl-data'!$A326)-SUMIFS(postings!$W:$W,postings!$C:$C,'pl-data'!AF$2,postings!$D:$D,'pl-data'!AF$3,postings!$M:$M,'pl-data'!$A326)</f>
        <v>0</v>
      </c>
      <c r="AG326" s="53">
        <f>+SUMIFS(postings!$T:$T,postings!$C:$C,'pl-data'!AG$2,postings!$D:$D,'pl-data'!AG$3,postings!$I:$I,'pl-data'!$A326)-SUMIFS(postings!$W:$W,postings!$C:$C,'pl-data'!AG$2,postings!$D:$D,'pl-data'!AG$3,postings!$M:$M,'pl-data'!$A326)</f>
        <v>0</v>
      </c>
      <c r="AH326" s="53">
        <f>+SUMIFS(postings!$T:$T,postings!$C:$C,'pl-data'!AH$2,postings!$D:$D,'pl-data'!AH$3,postings!$I:$I,'pl-data'!$A326)-SUMIFS(postings!$W:$W,postings!$C:$C,'pl-data'!AH$2,postings!$D:$D,'pl-data'!AH$3,postings!$M:$M,'pl-data'!$A326)</f>
        <v>0</v>
      </c>
      <c r="AI326" s="53">
        <f>+SUMIFS(postings!$T:$T,postings!$C:$C,'pl-data'!AI$2,postings!$D:$D,'pl-data'!AI$3,postings!$I:$I,'pl-data'!$A326)-SUMIFS(postings!$W:$W,postings!$C:$C,'pl-data'!AI$2,postings!$D:$D,'pl-data'!AI$3,postings!$M:$M,'pl-data'!$A326)</f>
        <v>0</v>
      </c>
      <c r="AJ326" s="53">
        <f>+SUM(X326:INDEX(X326:AI326,1,Settings!$C$4))</f>
        <v>0</v>
      </c>
      <c r="AK326" s="53">
        <f t="shared" si="157"/>
        <v>0</v>
      </c>
      <c r="AL326" s="53"/>
      <c r="AM326" s="53">
        <f t="shared" si="158"/>
        <v>0</v>
      </c>
      <c r="AN326" s="53">
        <f t="shared" si="159"/>
        <v>0</v>
      </c>
      <c r="AO326" s="53">
        <f t="shared" si="160"/>
        <v>0</v>
      </c>
      <c r="AP326" s="53">
        <f t="shared" si="161"/>
        <v>0</v>
      </c>
      <c r="AQ326" s="53">
        <f t="shared" si="162"/>
        <v>0</v>
      </c>
      <c r="AR326" s="53">
        <f t="shared" si="163"/>
        <v>0</v>
      </c>
      <c r="AS326" s="53">
        <f t="shared" si="164"/>
        <v>0</v>
      </c>
      <c r="AT326" s="53">
        <f t="shared" si="165"/>
        <v>0</v>
      </c>
      <c r="AU326" s="53">
        <f t="shared" si="166"/>
        <v>0</v>
      </c>
      <c r="AV326" s="53">
        <f t="shared" si="167"/>
        <v>0</v>
      </c>
      <c r="AW326" s="53">
        <f t="shared" si="168"/>
        <v>0</v>
      </c>
      <c r="AX326" s="53">
        <f t="shared" si="169"/>
        <v>0</v>
      </c>
      <c r="AY326" s="53">
        <f>+SUM(AM326:INDEX(AM326:AX326,1,Settings!$C$4))</f>
        <v>0</v>
      </c>
      <c r="AZ326" s="53">
        <f t="shared" si="170"/>
        <v>0</v>
      </c>
      <c r="BA326" s="53"/>
      <c r="BB326" s="53">
        <f t="shared" si="171"/>
        <v>0</v>
      </c>
      <c r="BC326" s="53">
        <f t="shared" si="172"/>
        <v>0</v>
      </c>
      <c r="BD326" s="53">
        <f t="shared" si="173"/>
        <v>0</v>
      </c>
      <c r="BE326" s="53">
        <f t="shared" si="174"/>
        <v>0</v>
      </c>
      <c r="BF326" s="53">
        <f t="shared" si="175"/>
        <v>0</v>
      </c>
      <c r="BG326" s="53">
        <f t="shared" si="176"/>
        <v>0</v>
      </c>
      <c r="BH326" s="53">
        <f t="shared" si="177"/>
        <v>0</v>
      </c>
      <c r="BI326" s="53">
        <f t="shared" si="178"/>
        <v>0</v>
      </c>
      <c r="BJ326" s="53">
        <f t="shared" si="179"/>
        <v>0</v>
      </c>
      <c r="BK326" s="53">
        <f t="shared" si="180"/>
        <v>0</v>
      </c>
      <c r="BL326" s="53">
        <f t="shared" si="181"/>
        <v>0</v>
      </c>
      <c r="BM326" s="53">
        <f t="shared" si="182"/>
        <v>0</v>
      </c>
      <c r="BN326" s="53">
        <f t="shared" si="183"/>
        <v>0</v>
      </c>
      <c r="BO326" s="53"/>
      <c r="BP326" s="53">
        <f t="shared" si="184"/>
        <v>0</v>
      </c>
      <c r="BQ326" s="53"/>
      <c r="BR326" s="53">
        <f t="shared" si="185"/>
        <v>0</v>
      </c>
    </row>
    <row r="327" spans="1:70" x14ac:dyDescent="0.2">
      <c r="A327" s="6">
        <v>4149</v>
      </c>
      <c r="B327" s="6" t="str">
        <f>+VLOOKUP(A327,masterfile!B:C,2,FALSE)</f>
        <v>Pauschale Steuer auf sonstige Bezüge</v>
      </c>
      <c r="D327" s="53">
        <f>+SUMIF('[1]2017'!$A:$A,$A327,'[1]2017'!$C:$C)-SUMIF('[1]2017'!$E:$E,$A327,'[1]2017'!$G:$G)</f>
        <v>0</v>
      </c>
      <c r="E327" s="53">
        <f>+SUMIF('[1]2018'!$A:$A,$A327,'[1]2018'!$C:$C)-SUMIF('[1]2018'!$E:$E,$A327,'[1]2018'!$G:$G)</f>
        <v>0</v>
      </c>
      <c r="F327" s="53">
        <f>+SUMIF('[1]2019'!$A:$A,$A327,'[1]2019'!$C:$C)-SUMIF('[1]2019'!$E:$E,$A327,'[1]2019'!$G:$G)</f>
        <v>0</v>
      </c>
      <c r="G327" s="53">
        <f>+SUMIF('[1]2020'!$A:$A,$A327,'[1]2020'!$C:$C)-SUMIF('[1]2020'!$E:$E,$A327,'[1]2020'!$G:$G)</f>
        <v>0</v>
      </c>
      <c r="H327" s="53"/>
      <c r="I327" s="53">
        <f>+(+SUMIF('[1]2021'!$A:$A,$A327,'[1]2021'!$C:$C)-SUMIF('[1]2021'!$E:$E,$A327,'[1]2021'!$G:$G))/12</f>
        <v>0</v>
      </c>
      <c r="J327" s="53">
        <f>+(+SUMIF('[1]2021'!$A:$A,$A327,'[1]2021'!$C:$C)-SUMIF('[1]2021'!$E:$E,$A327,'[1]2021'!$G:$G))/12</f>
        <v>0</v>
      </c>
      <c r="K327" s="53">
        <f>+(+SUMIF('[1]2021'!$A:$A,$A327,'[1]2021'!$C:$C)-SUMIF('[1]2021'!$E:$E,$A327,'[1]2021'!$G:$G))/12</f>
        <v>0</v>
      </c>
      <c r="L327" s="53">
        <f>+(+SUMIF('[1]2021'!$A:$A,$A327,'[1]2021'!$C:$C)-SUMIF('[1]2021'!$E:$E,$A327,'[1]2021'!$G:$G))/12</f>
        <v>0</v>
      </c>
      <c r="M327" s="53">
        <f>+(+SUMIF('[1]2021'!$A:$A,$A327,'[1]2021'!$C:$C)-SUMIF('[1]2021'!$E:$E,$A327,'[1]2021'!$G:$G))/12</f>
        <v>0</v>
      </c>
      <c r="N327" s="53">
        <f>+(+SUMIF('[1]2021'!$A:$A,$A327,'[1]2021'!$C:$C)-SUMIF('[1]2021'!$E:$E,$A327,'[1]2021'!$G:$G))/12</f>
        <v>0</v>
      </c>
      <c r="O327" s="53">
        <f>+(+SUMIF('[1]2021'!$A:$A,$A327,'[1]2021'!$C:$C)-SUMIF('[1]2021'!$E:$E,$A327,'[1]2021'!$G:$G))/12</f>
        <v>0</v>
      </c>
      <c r="P327" s="53">
        <f>+(+SUMIF('[1]2021'!$A:$A,$A327,'[1]2021'!$C:$C)-SUMIF('[1]2021'!$E:$E,$A327,'[1]2021'!$G:$G))/12</f>
        <v>0</v>
      </c>
      <c r="Q327" s="53">
        <f>+(+SUMIF('[1]2021'!$A:$A,$A327,'[1]2021'!$C:$C)-SUMIF('[1]2021'!$E:$E,$A327,'[1]2021'!$G:$G))/12</f>
        <v>0</v>
      </c>
      <c r="R327" s="53">
        <f>+(+SUMIF('[1]2021'!$A:$A,$A327,'[1]2021'!$C:$C)-SUMIF('[1]2021'!$E:$E,$A327,'[1]2021'!$G:$G))/12</f>
        <v>0</v>
      </c>
      <c r="S327" s="53">
        <f>+(+SUMIF('[1]2021'!$A:$A,$A327,'[1]2021'!$C:$C)-SUMIF('[1]2021'!$E:$E,$A327,'[1]2021'!$G:$G))/12</f>
        <v>0</v>
      </c>
      <c r="T327" s="53">
        <f>+(+SUMIF('[1]2021'!$A:$A,$A327,'[1]2021'!$C:$C)-SUMIF('[1]2021'!$E:$E,$A327,'[1]2021'!$G:$G))/12</f>
        <v>0</v>
      </c>
      <c r="U327" s="53">
        <f>+SUM(I327:INDEX(I327:T327,1,Settings!$C$4))</f>
        <v>0</v>
      </c>
      <c r="V327" s="53">
        <f t="shared" si="156"/>
        <v>0</v>
      </c>
      <c r="W327" s="53"/>
      <c r="X327" s="53">
        <f>+SUMIFS(postings!$T:$T,postings!$C:$C,'pl-data'!X$2,postings!$D:$D,'pl-data'!X$3,postings!$I:$I,'pl-data'!$A327)-SUMIFS(postings!$W:$W,postings!$C:$C,'pl-data'!X$2,postings!$D:$D,'pl-data'!X$3,postings!$M:$M,'pl-data'!$A327)</f>
        <v>0</v>
      </c>
      <c r="Y327" s="53">
        <f>+SUMIFS(postings!$T:$T,postings!$C:$C,'pl-data'!Y$2,postings!$D:$D,'pl-data'!Y$3,postings!$I:$I,'pl-data'!$A327)-SUMIFS(postings!$W:$W,postings!$C:$C,'pl-data'!Y$2,postings!$D:$D,'pl-data'!Y$3,postings!$M:$M,'pl-data'!$A327)</f>
        <v>0</v>
      </c>
      <c r="Z327" s="53">
        <f>+SUMIFS(postings!$T:$T,postings!$C:$C,'pl-data'!Z$2,postings!$D:$D,'pl-data'!Z$3,postings!$I:$I,'pl-data'!$A327)-SUMIFS(postings!$W:$W,postings!$C:$C,'pl-data'!Z$2,postings!$D:$D,'pl-data'!Z$3,postings!$M:$M,'pl-data'!$A327)</f>
        <v>0</v>
      </c>
      <c r="AA327" s="53">
        <f>+SUMIFS(postings!$T:$T,postings!$C:$C,'pl-data'!AA$2,postings!$D:$D,'pl-data'!AA$3,postings!$I:$I,'pl-data'!$A327)-SUMIFS(postings!$W:$W,postings!$C:$C,'pl-data'!AA$2,postings!$D:$D,'pl-data'!AA$3,postings!$M:$M,'pl-data'!$A327)</f>
        <v>0</v>
      </c>
      <c r="AB327" s="53">
        <f>+SUMIFS(postings!$T:$T,postings!$C:$C,'pl-data'!AB$2,postings!$D:$D,'pl-data'!AB$3,postings!$I:$I,'pl-data'!$A327)-SUMIFS(postings!$W:$W,postings!$C:$C,'pl-data'!AB$2,postings!$D:$D,'pl-data'!AB$3,postings!$M:$M,'pl-data'!$A327)</f>
        <v>0</v>
      </c>
      <c r="AC327" s="53">
        <f>+SUMIFS(postings!$T:$T,postings!$C:$C,'pl-data'!AC$2,postings!$D:$D,'pl-data'!AC$3,postings!$I:$I,'pl-data'!$A327)-SUMIFS(postings!$W:$W,postings!$C:$C,'pl-data'!AC$2,postings!$D:$D,'pl-data'!AC$3,postings!$M:$M,'pl-data'!$A327)</f>
        <v>0</v>
      </c>
      <c r="AD327" s="53">
        <f>+SUMIFS(postings!$T:$T,postings!$C:$C,'pl-data'!AD$2,postings!$D:$D,'pl-data'!AD$3,postings!$I:$I,'pl-data'!$A327)-SUMIFS(postings!$W:$W,postings!$C:$C,'pl-data'!AD$2,postings!$D:$D,'pl-data'!AD$3,postings!$M:$M,'pl-data'!$A327)</f>
        <v>0</v>
      </c>
      <c r="AE327" s="53">
        <f>+SUMIFS(postings!$T:$T,postings!$C:$C,'pl-data'!AE$2,postings!$D:$D,'pl-data'!AE$3,postings!$I:$I,'pl-data'!$A327)-SUMIFS(postings!$W:$W,postings!$C:$C,'pl-data'!AE$2,postings!$D:$D,'pl-data'!AE$3,postings!$M:$M,'pl-data'!$A327)</f>
        <v>0</v>
      </c>
      <c r="AF327" s="53">
        <f>+SUMIFS(postings!$T:$T,postings!$C:$C,'pl-data'!AF$2,postings!$D:$D,'pl-data'!AF$3,postings!$I:$I,'pl-data'!$A327)-SUMIFS(postings!$W:$W,postings!$C:$C,'pl-data'!AF$2,postings!$D:$D,'pl-data'!AF$3,postings!$M:$M,'pl-data'!$A327)</f>
        <v>0</v>
      </c>
      <c r="AG327" s="53">
        <f>+SUMIFS(postings!$T:$T,postings!$C:$C,'pl-data'!AG$2,postings!$D:$D,'pl-data'!AG$3,postings!$I:$I,'pl-data'!$A327)-SUMIFS(postings!$W:$W,postings!$C:$C,'pl-data'!AG$2,postings!$D:$D,'pl-data'!AG$3,postings!$M:$M,'pl-data'!$A327)</f>
        <v>0</v>
      </c>
      <c r="AH327" s="53">
        <f>+SUMIFS(postings!$T:$T,postings!$C:$C,'pl-data'!AH$2,postings!$D:$D,'pl-data'!AH$3,postings!$I:$I,'pl-data'!$A327)-SUMIFS(postings!$W:$W,postings!$C:$C,'pl-data'!AH$2,postings!$D:$D,'pl-data'!AH$3,postings!$M:$M,'pl-data'!$A327)</f>
        <v>0</v>
      </c>
      <c r="AI327" s="53">
        <f>+SUMIFS(postings!$T:$T,postings!$C:$C,'pl-data'!AI$2,postings!$D:$D,'pl-data'!AI$3,postings!$I:$I,'pl-data'!$A327)-SUMIFS(postings!$W:$W,postings!$C:$C,'pl-data'!AI$2,postings!$D:$D,'pl-data'!AI$3,postings!$M:$M,'pl-data'!$A327)</f>
        <v>0</v>
      </c>
      <c r="AJ327" s="53">
        <f>+SUM(X327:INDEX(X327:AI327,1,Settings!$C$4))</f>
        <v>0</v>
      </c>
      <c r="AK327" s="53">
        <f t="shared" si="157"/>
        <v>0</v>
      </c>
      <c r="AL327" s="53"/>
      <c r="AM327" s="53">
        <f t="shared" si="158"/>
        <v>0</v>
      </c>
      <c r="AN327" s="53">
        <f t="shared" si="159"/>
        <v>0</v>
      </c>
      <c r="AO327" s="53">
        <f t="shared" si="160"/>
        <v>0</v>
      </c>
      <c r="AP327" s="53">
        <f t="shared" si="161"/>
        <v>0</v>
      </c>
      <c r="AQ327" s="53">
        <f t="shared" si="162"/>
        <v>0</v>
      </c>
      <c r="AR327" s="53">
        <f t="shared" si="163"/>
        <v>0</v>
      </c>
      <c r="AS327" s="53">
        <f t="shared" si="164"/>
        <v>0</v>
      </c>
      <c r="AT327" s="53">
        <f t="shared" si="165"/>
        <v>0</v>
      </c>
      <c r="AU327" s="53">
        <f t="shared" si="166"/>
        <v>0</v>
      </c>
      <c r="AV327" s="53">
        <f t="shared" si="167"/>
        <v>0</v>
      </c>
      <c r="AW327" s="53">
        <f t="shared" si="168"/>
        <v>0</v>
      </c>
      <c r="AX327" s="53">
        <f t="shared" si="169"/>
        <v>0</v>
      </c>
      <c r="AY327" s="53">
        <f>+SUM(AM327:INDEX(AM327:AX327,1,Settings!$C$4))</f>
        <v>0</v>
      </c>
      <c r="AZ327" s="53">
        <f t="shared" si="170"/>
        <v>0</v>
      </c>
      <c r="BA327" s="53"/>
      <c r="BB327" s="53">
        <f t="shared" si="171"/>
        <v>0</v>
      </c>
      <c r="BC327" s="53">
        <f t="shared" si="172"/>
        <v>0</v>
      </c>
      <c r="BD327" s="53">
        <f t="shared" si="173"/>
        <v>0</v>
      </c>
      <c r="BE327" s="53">
        <f t="shared" si="174"/>
        <v>0</v>
      </c>
      <c r="BF327" s="53">
        <f t="shared" si="175"/>
        <v>0</v>
      </c>
      <c r="BG327" s="53">
        <f t="shared" si="176"/>
        <v>0</v>
      </c>
      <c r="BH327" s="53">
        <f t="shared" si="177"/>
        <v>0</v>
      </c>
      <c r="BI327" s="53">
        <f t="shared" si="178"/>
        <v>0</v>
      </c>
      <c r="BJ327" s="53">
        <f t="shared" si="179"/>
        <v>0</v>
      </c>
      <c r="BK327" s="53">
        <f t="shared" si="180"/>
        <v>0</v>
      </c>
      <c r="BL327" s="53">
        <f t="shared" si="181"/>
        <v>0</v>
      </c>
      <c r="BM327" s="53">
        <f t="shared" si="182"/>
        <v>0</v>
      </c>
      <c r="BN327" s="53">
        <f t="shared" si="183"/>
        <v>0</v>
      </c>
      <c r="BO327" s="53"/>
      <c r="BP327" s="53">
        <f t="shared" si="184"/>
        <v>0</v>
      </c>
      <c r="BQ327" s="53"/>
      <c r="BR327" s="53">
        <f t="shared" si="185"/>
        <v>0</v>
      </c>
    </row>
    <row r="328" spans="1:70" x14ac:dyDescent="0.2">
      <c r="A328" s="6">
        <v>4150</v>
      </c>
      <c r="B328" s="6" t="str">
        <f>+VLOOKUP(A328,masterfile!B:C,2,FALSE)</f>
        <v>Krankengeldzuschüsse</v>
      </c>
      <c r="D328" s="53">
        <f>+SUMIF('[1]2017'!$A:$A,$A328,'[1]2017'!$C:$C)-SUMIF('[1]2017'!$E:$E,$A328,'[1]2017'!$G:$G)</f>
        <v>0</v>
      </c>
      <c r="E328" s="53">
        <f>+SUMIF('[1]2018'!$A:$A,$A328,'[1]2018'!$C:$C)-SUMIF('[1]2018'!$E:$E,$A328,'[1]2018'!$G:$G)</f>
        <v>0</v>
      </c>
      <c r="F328" s="53">
        <f>+SUMIF('[1]2019'!$A:$A,$A328,'[1]2019'!$C:$C)-SUMIF('[1]2019'!$E:$E,$A328,'[1]2019'!$G:$G)</f>
        <v>0</v>
      </c>
      <c r="G328" s="53">
        <f>+SUMIF('[1]2020'!$A:$A,$A328,'[1]2020'!$C:$C)-SUMIF('[1]2020'!$E:$E,$A328,'[1]2020'!$G:$G)</f>
        <v>0</v>
      </c>
      <c r="H328" s="53"/>
      <c r="I328" s="53">
        <f>+(+SUMIF('[1]2021'!$A:$A,$A328,'[1]2021'!$C:$C)-SUMIF('[1]2021'!$E:$E,$A328,'[1]2021'!$G:$G))/12</f>
        <v>0</v>
      </c>
      <c r="J328" s="53">
        <f>+(+SUMIF('[1]2021'!$A:$A,$A328,'[1]2021'!$C:$C)-SUMIF('[1]2021'!$E:$E,$A328,'[1]2021'!$G:$G))/12</f>
        <v>0</v>
      </c>
      <c r="K328" s="53">
        <f>+(+SUMIF('[1]2021'!$A:$A,$A328,'[1]2021'!$C:$C)-SUMIF('[1]2021'!$E:$E,$A328,'[1]2021'!$G:$G))/12</f>
        <v>0</v>
      </c>
      <c r="L328" s="53">
        <f>+(+SUMIF('[1]2021'!$A:$A,$A328,'[1]2021'!$C:$C)-SUMIF('[1]2021'!$E:$E,$A328,'[1]2021'!$G:$G))/12</f>
        <v>0</v>
      </c>
      <c r="M328" s="53">
        <f>+(+SUMIF('[1]2021'!$A:$A,$A328,'[1]2021'!$C:$C)-SUMIF('[1]2021'!$E:$E,$A328,'[1]2021'!$G:$G))/12</f>
        <v>0</v>
      </c>
      <c r="N328" s="53">
        <f>+(+SUMIF('[1]2021'!$A:$A,$A328,'[1]2021'!$C:$C)-SUMIF('[1]2021'!$E:$E,$A328,'[1]2021'!$G:$G))/12</f>
        <v>0</v>
      </c>
      <c r="O328" s="53">
        <f>+(+SUMIF('[1]2021'!$A:$A,$A328,'[1]2021'!$C:$C)-SUMIF('[1]2021'!$E:$E,$A328,'[1]2021'!$G:$G))/12</f>
        <v>0</v>
      </c>
      <c r="P328" s="53">
        <f>+(+SUMIF('[1]2021'!$A:$A,$A328,'[1]2021'!$C:$C)-SUMIF('[1]2021'!$E:$E,$A328,'[1]2021'!$G:$G))/12</f>
        <v>0</v>
      </c>
      <c r="Q328" s="53">
        <f>+(+SUMIF('[1]2021'!$A:$A,$A328,'[1]2021'!$C:$C)-SUMIF('[1]2021'!$E:$E,$A328,'[1]2021'!$G:$G))/12</f>
        <v>0</v>
      </c>
      <c r="R328" s="53">
        <f>+(+SUMIF('[1]2021'!$A:$A,$A328,'[1]2021'!$C:$C)-SUMIF('[1]2021'!$E:$E,$A328,'[1]2021'!$G:$G))/12</f>
        <v>0</v>
      </c>
      <c r="S328" s="53">
        <f>+(+SUMIF('[1]2021'!$A:$A,$A328,'[1]2021'!$C:$C)-SUMIF('[1]2021'!$E:$E,$A328,'[1]2021'!$G:$G))/12</f>
        <v>0</v>
      </c>
      <c r="T328" s="53">
        <f>+(+SUMIF('[1]2021'!$A:$A,$A328,'[1]2021'!$C:$C)-SUMIF('[1]2021'!$E:$E,$A328,'[1]2021'!$G:$G))/12</f>
        <v>0</v>
      </c>
      <c r="U328" s="53">
        <f>+SUM(I328:INDEX(I328:T328,1,Settings!$C$4))</f>
        <v>0</v>
      </c>
      <c r="V328" s="53">
        <f t="shared" si="156"/>
        <v>0</v>
      </c>
      <c r="W328" s="53"/>
      <c r="X328" s="53">
        <f>+SUMIFS(postings!$T:$T,postings!$C:$C,'pl-data'!X$2,postings!$D:$D,'pl-data'!X$3,postings!$I:$I,'pl-data'!$A328)-SUMIFS(postings!$W:$W,postings!$C:$C,'pl-data'!X$2,postings!$D:$D,'pl-data'!X$3,postings!$M:$M,'pl-data'!$A328)</f>
        <v>0</v>
      </c>
      <c r="Y328" s="53">
        <f>+SUMIFS(postings!$T:$T,postings!$C:$C,'pl-data'!Y$2,postings!$D:$D,'pl-data'!Y$3,postings!$I:$I,'pl-data'!$A328)-SUMIFS(postings!$W:$W,postings!$C:$C,'pl-data'!Y$2,postings!$D:$D,'pl-data'!Y$3,postings!$M:$M,'pl-data'!$A328)</f>
        <v>0</v>
      </c>
      <c r="Z328" s="53">
        <f>+SUMIFS(postings!$T:$T,postings!$C:$C,'pl-data'!Z$2,postings!$D:$D,'pl-data'!Z$3,postings!$I:$I,'pl-data'!$A328)-SUMIFS(postings!$W:$W,postings!$C:$C,'pl-data'!Z$2,postings!$D:$D,'pl-data'!Z$3,postings!$M:$M,'pl-data'!$A328)</f>
        <v>0</v>
      </c>
      <c r="AA328" s="53">
        <f>+SUMIFS(postings!$T:$T,postings!$C:$C,'pl-data'!AA$2,postings!$D:$D,'pl-data'!AA$3,postings!$I:$I,'pl-data'!$A328)-SUMIFS(postings!$W:$W,postings!$C:$C,'pl-data'!AA$2,postings!$D:$D,'pl-data'!AA$3,postings!$M:$M,'pl-data'!$A328)</f>
        <v>0</v>
      </c>
      <c r="AB328" s="53">
        <f>+SUMIFS(postings!$T:$T,postings!$C:$C,'pl-data'!AB$2,postings!$D:$D,'pl-data'!AB$3,postings!$I:$I,'pl-data'!$A328)-SUMIFS(postings!$W:$W,postings!$C:$C,'pl-data'!AB$2,postings!$D:$D,'pl-data'!AB$3,postings!$M:$M,'pl-data'!$A328)</f>
        <v>0</v>
      </c>
      <c r="AC328" s="53">
        <f>+SUMIFS(postings!$T:$T,postings!$C:$C,'pl-data'!AC$2,postings!$D:$D,'pl-data'!AC$3,postings!$I:$I,'pl-data'!$A328)-SUMIFS(postings!$W:$W,postings!$C:$C,'pl-data'!AC$2,postings!$D:$D,'pl-data'!AC$3,postings!$M:$M,'pl-data'!$A328)</f>
        <v>0</v>
      </c>
      <c r="AD328" s="53">
        <f>+SUMIFS(postings!$T:$T,postings!$C:$C,'pl-data'!AD$2,postings!$D:$D,'pl-data'!AD$3,postings!$I:$I,'pl-data'!$A328)-SUMIFS(postings!$W:$W,postings!$C:$C,'pl-data'!AD$2,postings!$D:$D,'pl-data'!AD$3,postings!$M:$M,'pl-data'!$A328)</f>
        <v>0</v>
      </c>
      <c r="AE328" s="53">
        <f>+SUMIFS(postings!$T:$T,postings!$C:$C,'pl-data'!AE$2,postings!$D:$D,'pl-data'!AE$3,postings!$I:$I,'pl-data'!$A328)-SUMIFS(postings!$W:$W,postings!$C:$C,'pl-data'!AE$2,postings!$D:$D,'pl-data'!AE$3,postings!$M:$M,'pl-data'!$A328)</f>
        <v>0</v>
      </c>
      <c r="AF328" s="53">
        <f>+SUMIFS(postings!$T:$T,postings!$C:$C,'pl-data'!AF$2,postings!$D:$D,'pl-data'!AF$3,postings!$I:$I,'pl-data'!$A328)-SUMIFS(postings!$W:$W,postings!$C:$C,'pl-data'!AF$2,postings!$D:$D,'pl-data'!AF$3,postings!$M:$M,'pl-data'!$A328)</f>
        <v>0</v>
      </c>
      <c r="AG328" s="53">
        <f>+SUMIFS(postings!$T:$T,postings!$C:$C,'pl-data'!AG$2,postings!$D:$D,'pl-data'!AG$3,postings!$I:$I,'pl-data'!$A328)-SUMIFS(postings!$W:$W,postings!$C:$C,'pl-data'!AG$2,postings!$D:$D,'pl-data'!AG$3,postings!$M:$M,'pl-data'!$A328)</f>
        <v>0</v>
      </c>
      <c r="AH328" s="53">
        <f>+SUMIFS(postings!$T:$T,postings!$C:$C,'pl-data'!AH$2,postings!$D:$D,'pl-data'!AH$3,postings!$I:$I,'pl-data'!$A328)-SUMIFS(postings!$W:$W,postings!$C:$C,'pl-data'!AH$2,postings!$D:$D,'pl-data'!AH$3,postings!$M:$M,'pl-data'!$A328)</f>
        <v>0</v>
      </c>
      <c r="AI328" s="53">
        <f>+SUMIFS(postings!$T:$T,postings!$C:$C,'pl-data'!AI$2,postings!$D:$D,'pl-data'!AI$3,postings!$I:$I,'pl-data'!$A328)-SUMIFS(postings!$W:$W,postings!$C:$C,'pl-data'!AI$2,postings!$D:$D,'pl-data'!AI$3,postings!$M:$M,'pl-data'!$A328)</f>
        <v>0</v>
      </c>
      <c r="AJ328" s="53">
        <f>+SUM(X328:INDEX(X328:AI328,1,Settings!$C$4))</f>
        <v>0</v>
      </c>
      <c r="AK328" s="53">
        <f t="shared" si="157"/>
        <v>0</v>
      </c>
      <c r="AL328" s="53"/>
      <c r="AM328" s="53">
        <f t="shared" si="158"/>
        <v>0</v>
      </c>
      <c r="AN328" s="53">
        <f t="shared" si="159"/>
        <v>0</v>
      </c>
      <c r="AO328" s="53">
        <f t="shared" si="160"/>
        <v>0</v>
      </c>
      <c r="AP328" s="53">
        <f t="shared" si="161"/>
        <v>0</v>
      </c>
      <c r="AQ328" s="53">
        <f t="shared" si="162"/>
        <v>0</v>
      </c>
      <c r="AR328" s="53">
        <f t="shared" si="163"/>
        <v>0</v>
      </c>
      <c r="AS328" s="53">
        <f t="shared" si="164"/>
        <v>0</v>
      </c>
      <c r="AT328" s="53">
        <f t="shared" si="165"/>
        <v>0</v>
      </c>
      <c r="AU328" s="53">
        <f t="shared" si="166"/>
        <v>0</v>
      </c>
      <c r="AV328" s="53">
        <f t="shared" si="167"/>
        <v>0</v>
      </c>
      <c r="AW328" s="53">
        <f t="shared" si="168"/>
        <v>0</v>
      </c>
      <c r="AX328" s="53">
        <f t="shared" si="169"/>
        <v>0</v>
      </c>
      <c r="AY328" s="53">
        <f>+SUM(AM328:INDEX(AM328:AX328,1,Settings!$C$4))</f>
        <v>0</v>
      </c>
      <c r="AZ328" s="53">
        <f t="shared" si="170"/>
        <v>0</v>
      </c>
      <c r="BA328" s="53"/>
      <c r="BB328" s="53">
        <f t="shared" si="171"/>
        <v>0</v>
      </c>
      <c r="BC328" s="53">
        <f t="shared" si="172"/>
        <v>0</v>
      </c>
      <c r="BD328" s="53">
        <f t="shared" si="173"/>
        <v>0</v>
      </c>
      <c r="BE328" s="53">
        <f t="shared" si="174"/>
        <v>0</v>
      </c>
      <c r="BF328" s="53">
        <f t="shared" si="175"/>
        <v>0</v>
      </c>
      <c r="BG328" s="53">
        <f t="shared" si="176"/>
        <v>0</v>
      </c>
      <c r="BH328" s="53">
        <f t="shared" si="177"/>
        <v>0</v>
      </c>
      <c r="BI328" s="53">
        <f t="shared" si="178"/>
        <v>0</v>
      </c>
      <c r="BJ328" s="53">
        <f t="shared" si="179"/>
        <v>0</v>
      </c>
      <c r="BK328" s="53">
        <f t="shared" si="180"/>
        <v>0</v>
      </c>
      <c r="BL328" s="53">
        <f t="shared" si="181"/>
        <v>0</v>
      </c>
      <c r="BM328" s="53">
        <f t="shared" si="182"/>
        <v>0</v>
      </c>
      <c r="BN328" s="53">
        <f t="shared" si="183"/>
        <v>0</v>
      </c>
      <c r="BO328" s="53"/>
      <c r="BP328" s="53">
        <f t="shared" si="184"/>
        <v>0</v>
      </c>
      <c r="BQ328" s="53"/>
      <c r="BR328" s="53">
        <f t="shared" si="185"/>
        <v>0</v>
      </c>
    </row>
    <row r="329" spans="1:70" x14ac:dyDescent="0.2">
      <c r="A329" s="6">
        <v>4151</v>
      </c>
      <c r="B329" s="6" t="str">
        <f>+VLOOKUP(A329,masterfile!B:C,2,FALSE)</f>
        <v>Sachzuwend., Dienstleistungen Minijob</v>
      </c>
      <c r="D329" s="53">
        <f>+SUMIF('[1]2017'!$A:$A,$A329,'[1]2017'!$C:$C)-SUMIF('[1]2017'!$E:$E,$A329,'[1]2017'!$G:$G)</f>
        <v>0</v>
      </c>
      <c r="E329" s="53">
        <f>+SUMIF('[1]2018'!$A:$A,$A329,'[1]2018'!$C:$C)-SUMIF('[1]2018'!$E:$E,$A329,'[1]2018'!$G:$G)</f>
        <v>0</v>
      </c>
      <c r="F329" s="53">
        <f>+SUMIF('[1]2019'!$A:$A,$A329,'[1]2019'!$C:$C)-SUMIF('[1]2019'!$E:$E,$A329,'[1]2019'!$G:$G)</f>
        <v>0</v>
      </c>
      <c r="G329" s="53">
        <f>+SUMIF('[1]2020'!$A:$A,$A329,'[1]2020'!$C:$C)-SUMIF('[1]2020'!$E:$E,$A329,'[1]2020'!$G:$G)</f>
        <v>0</v>
      </c>
      <c r="H329" s="53"/>
      <c r="I329" s="53">
        <f>+(+SUMIF('[1]2021'!$A:$A,$A329,'[1]2021'!$C:$C)-SUMIF('[1]2021'!$E:$E,$A329,'[1]2021'!$G:$G))/12</f>
        <v>0</v>
      </c>
      <c r="J329" s="53">
        <f>+(+SUMIF('[1]2021'!$A:$A,$A329,'[1]2021'!$C:$C)-SUMIF('[1]2021'!$E:$E,$A329,'[1]2021'!$G:$G))/12</f>
        <v>0</v>
      </c>
      <c r="K329" s="53">
        <f>+(+SUMIF('[1]2021'!$A:$A,$A329,'[1]2021'!$C:$C)-SUMIF('[1]2021'!$E:$E,$A329,'[1]2021'!$G:$G))/12</f>
        <v>0</v>
      </c>
      <c r="L329" s="53">
        <f>+(+SUMIF('[1]2021'!$A:$A,$A329,'[1]2021'!$C:$C)-SUMIF('[1]2021'!$E:$E,$A329,'[1]2021'!$G:$G))/12</f>
        <v>0</v>
      </c>
      <c r="M329" s="53">
        <f>+(+SUMIF('[1]2021'!$A:$A,$A329,'[1]2021'!$C:$C)-SUMIF('[1]2021'!$E:$E,$A329,'[1]2021'!$G:$G))/12</f>
        <v>0</v>
      </c>
      <c r="N329" s="53">
        <f>+(+SUMIF('[1]2021'!$A:$A,$A329,'[1]2021'!$C:$C)-SUMIF('[1]2021'!$E:$E,$A329,'[1]2021'!$G:$G))/12</f>
        <v>0</v>
      </c>
      <c r="O329" s="53">
        <f>+(+SUMIF('[1]2021'!$A:$A,$A329,'[1]2021'!$C:$C)-SUMIF('[1]2021'!$E:$E,$A329,'[1]2021'!$G:$G))/12</f>
        <v>0</v>
      </c>
      <c r="P329" s="53">
        <f>+(+SUMIF('[1]2021'!$A:$A,$A329,'[1]2021'!$C:$C)-SUMIF('[1]2021'!$E:$E,$A329,'[1]2021'!$G:$G))/12</f>
        <v>0</v>
      </c>
      <c r="Q329" s="53">
        <f>+(+SUMIF('[1]2021'!$A:$A,$A329,'[1]2021'!$C:$C)-SUMIF('[1]2021'!$E:$E,$A329,'[1]2021'!$G:$G))/12</f>
        <v>0</v>
      </c>
      <c r="R329" s="53">
        <f>+(+SUMIF('[1]2021'!$A:$A,$A329,'[1]2021'!$C:$C)-SUMIF('[1]2021'!$E:$E,$A329,'[1]2021'!$G:$G))/12</f>
        <v>0</v>
      </c>
      <c r="S329" s="53">
        <f>+(+SUMIF('[1]2021'!$A:$A,$A329,'[1]2021'!$C:$C)-SUMIF('[1]2021'!$E:$E,$A329,'[1]2021'!$G:$G))/12</f>
        <v>0</v>
      </c>
      <c r="T329" s="53">
        <f>+(+SUMIF('[1]2021'!$A:$A,$A329,'[1]2021'!$C:$C)-SUMIF('[1]2021'!$E:$E,$A329,'[1]2021'!$G:$G))/12</f>
        <v>0</v>
      </c>
      <c r="U329" s="53">
        <f>+SUM(I329:INDEX(I329:T329,1,Settings!$C$4))</f>
        <v>0</v>
      </c>
      <c r="V329" s="53">
        <f t="shared" si="156"/>
        <v>0</v>
      </c>
      <c r="W329" s="53"/>
      <c r="X329" s="53">
        <f>+SUMIFS(postings!$T:$T,postings!$C:$C,'pl-data'!X$2,postings!$D:$D,'pl-data'!X$3,postings!$I:$I,'pl-data'!$A329)-SUMIFS(postings!$W:$W,postings!$C:$C,'pl-data'!X$2,postings!$D:$D,'pl-data'!X$3,postings!$M:$M,'pl-data'!$A329)</f>
        <v>0</v>
      </c>
      <c r="Y329" s="53">
        <f>+SUMIFS(postings!$T:$T,postings!$C:$C,'pl-data'!Y$2,postings!$D:$D,'pl-data'!Y$3,postings!$I:$I,'pl-data'!$A329)-SUMIFS(postings!$W:$W,postings!$C:$C,'pl-data'!Y$2,postings!$D:$D,'pl-data'!Y$3,postings!$M:$M,'pl-data'!$A329)</f>
        <v>0</v>
      </c>
      <c r="Z329" s="53">
        <f>+SUMIFS(postings!$T:$T,postings!$C:$C,'pl-data'!Z$2,postings!$D:$D,'pl-data'!Z$3,postings!$I:$I,'pl-data'!$A329)-SUMIFS(postings!$W:$W,postings!$C:$C,'pl-data'!Z$2,postings!$D:$D,'pl-data'!Z$3,postings!$M:$M,'pl-data'!$A329)</f>
        <v>0</v>
      </c>
      <c r="AA329" s="53">
        <f>+SUMIFS(postings!$T:$T,postings!$C:$C,'pl-data'!AA$2,postings!$D:$D,'pl-data'!AA$3,postings!$I:$I,'pl-data'!$A329)-SUMIFS(postings!$W:$W,postings!$C:$C,'pl-data'!AA$2,postings!$D:$D,'pl-data'!AA$3,postings!$M:$M,'pl-data'!$A329)</f>
        <v>0</v>
      </c>
      <c r="AB329" s="53">
        <f>+SUMIFS(postings!$T:$T,postings!$C:$C,'pl-data'!AB$2,postings!$D:$D,'pl-data'!AB$3,postings!$I:$I,'pl-data'!$A329)-SUMIFS(postings!$W:$W,postings!$C:$C,'pl-data'!AB$2,postings!$D:$D,'pl-data'!AB$3,postings!$M:$M,'pl-data'!$A329)</f>
        <v>0</v>
      </c>
      <c r="AC329" s="53">
        <f>+SUMIFS(postings!$T:$T,postings!$C:$C,'pl-data'!AC$2,postings!$D:$D,'pl-data'!AC$3,postings!$I:$I,'pl-data'!$A329)-SUMIFS(postings!$W:$W,postings!$C:$C,'pl-data'!AC$2,postings!$D:$D,'pl-data'!AC$3,postings!$M:$M,'pl-data'!$A329)</f>
        <v>0</v>
      </c>
      <c r="AD329" s="53">
        <f>+SUMIFS(postings!$T:$T,postings!$C:$C,'pl-data'!AD$2,postings!$D:$D,'pl-data'!AD$3,postings!$I:$I,'pl-data'!$A329)-SUMIFS(postings!$W:$W,postings!$C:$C,'pl-data'!AD$2,postings!$D:$D,'pl-data'!AD$3,postings!$M:$M,'pl-data'!$A329)</f>
        <v>0</v>
      </c>
      <c r="AE329" s="53">
        <f>+SUMIFS(postings!$T:$T,postings!$C:$C,'pl-data'!AE$2,postings!$D:$D,'pl-data'!AE$3,postings!$I:$I,'pl-data'!$A329)-SUMIFS(postings!$W:$W,postings!$C:$C,'pl-data'!AE$2,postings!$D:$D,'pl-data'!AE$3,postings!$M:$M,'pl-data'!$A329)</f>
        <v>0</v>
      </c>
      <c r="AF329" s="53">
        <f>+SUMIFS(postings!$T:$T,postings!$C:$C,'pl-data'!AF$2,postings!$D:$D,'pl-data'!AF$3,postings!$I:$I,'pl-data'!$A329)-SUMIFS(postings!$W:$W,postings!$C:$C,'pl-data'!AF$2,postings!$D:$D,'pl-data'!AF$3,postings!$M:$M,'pl-data'!$A329)</f>
        <v>0</v>
      </c>
      <c r="AG329" s="53">
        <f>+SUMIFS(postings!$T:$T,postings!$C:$C,'pl-data'!AG$2,postings!$D:$D,'pl-data'!AG$3,postings!$I:$I,'pl-data'!$A329)-SUMIFS(postings!$W:$W,postings!$C:$C,'pl-data'!AG$2,postings!$D:$D,'pl-data'!AG$3,postings!$M:$M,'pl-data'!$A329)</f>
        <v>0</v>
      </c>
      <c r="AH329" s="53">
        <f>+SUMIFS(postings!$T:$T,postings!$C:$C,'pl-data'!AH$2,postings!$D:$D,'pl-data'!AH$3,postings!$I:$I,'pl-data'!$A329)-SUMIFS(postings!$W:$W,postings!$C:$C,'pl-data'!AH$2,postings!$D:$D,'pl-data'!AH$3,postings!$M:$M,'pl-data'!$A329)</f>
        <v>0</v>
      </c>
      <c r="AI329" s="53">
        <f>+SUMIFS(postings!$T:$T,postings!$C:$C,'pl-data'!AI$2,postings!$D:$D,'pl-data'!AI$3,postings!$I:$I,'pl-data'!$A329)-SUMIFS(postings!$W:$W,postings!$C:$C,'pl-data'!AI$2,postings!$D:$D,'pl-data'!AI$3,postings!$M:$M,'pl-data'!$A329)</f>
        <v>0</v>
      </c>
      <c r="AJ329" s="53">
        <f>+SUM(X329:INDEX(X329:AI329,1,Settings!$C$4))</f>
        <v>0</v>
      </c>
      <c r="AK329" s="53">
        <f t="shared" si="157"/>
        <v>0</v>
      </c>
      <c r="AL329" s="53"/>
      <c r="AM329" s="53">
        <f t="shared" si="158"/>
        <v>0</v>
      </c>
      <c r="AN329" s="53">
        <f t="shared" si="159"/>
        <v>0</v>
      </c>
      <c r="AO329" s="53">
        <f t="shared" si="160"/>
        <v>0</v>
      </c>
      <c r="AP329" s="53">
        <f t="shared" si="161"/>
        <v>0</v>
      </c>
      <c r="AQ329" s="53">
        <f t="shared" si="162"/>
        <v>0</v>
      </c>
      <c r="AR329" s="53">
        <f t="shared" si="163"/>
        <v>0</v>
      </c>
      <c r="AS329" s="53">
        <f t="shared" si="164"/>
        <v>0</v>
      </c>
      <c r="AT329" s="53">
        <f t="shared" si="165"/>
        <v>0</v>
      </c>
      <c r="AU329" s="53">
        <f t="shared" si="166"/>
        <v>0</v>
      </c>
      <c r="AV329" s="53">
        <f t="shared" si="167"/>
        <v>0</v>
      </c>
      <c r="AW329" s="53">
        <f t="shared" si="168"/>
        <v>0</v>
      </c>
      <c r="AX329" s="53">
        <f t="shared" si="169"/>
        <v>0</v>
      </c>
      <c r="AY329" s="53">
        <f>+SUM(AM329:INDEX(AM329:AX329,1,Settings!$C$4))</f>
        <v>0</v>
      </c>
      <c r="AZ329" s="53">
        <f t="shared" si="170"/>
        <v>0</v>
      </c>
      <c r="BA329" s="53"/>
      <c r="BB329" s="53">
        <f t="shared" si="171"/>
        <v>0</v>
      </c>
      <c r="BC329" s="53">
        <f t="shared" si="172"/>
        <v>0</v>
      </c>
      <c r="BD329" s="53">
        <f t="shared" si="173"/>
        <v>0</v>
      </c>
      <c r="BE329" s="53">
        <f t="shared" si="174"/>
        <v>0</v>
      </c>
      <c r="BF329" s="53">
        <f t="shared" si="175"/>
        <v>0</v>
      </c>
      <c r="BG329" s="53">
        <f t="shared" si="176"/>
        <v>0</v>
      </c>
      <c r="BH329" s="53">
        <f t="shared" si="177"/>
        <v>0</v>
      </c>
      <c r="BI329" s="53">
        <f t="shared" si="178"/>
        <v>0</v>
      </c>
      <c r="BJ329" s="53">
        <f t="shared" si="179"/>
        <v>0</v>
      </c>
      <c r="BK329" s="53">
        <f t="shared" si="180"/>
        <v>0</v>
      </c>
      <c r="BL329" s="53">
        <f t="shared" si="181"/>
        <v>0</v>
      </c>
      <c r="BM329" s="53">
        <f t="shared" si="182"/>
        <v>0</v>
      </c>
      <c r="BN329" s="53">
        <f t="shared" si="183"/>
        <v>0</v>
      </c>
      <c r="BO329" s="53"/>
      <c r="BP329" s="53">
        <f t="shared" si="184"/>
        <v>0</v>
      </c>
      <c r="BQ329" s="53"/>
      <c r="BR329" s="53">
        <f t="shared" si="185"/>
        <v>0</v>
      </c>
    </row>
    <row r="330" spans="1:70" x14ac:dyDescent="0.2">
      <c r="A330" s="6">
        <v>4152</v>
      </c>
      <c r="B330" s="6" t="str">
        <f>+VLOOKUP(A330,masterfile!B:C,2,FALSE)</f>
        <v>Sachzuwendungen und Dienstleistg. an AN</v>
      </c>
      <c r="D330" s="53">
        <f>+SUMIF('[1]2017'!$A:$A,$A330,'[1]2017'!$C:$C)-SUMIF('[1]2017'!$E:$E,$A330,'[1]2017'!$G:$G)</f>
        <v>0</v>
      </c>
      <c r="E330" s="53">
        <f>+SUMIF('[1]2018'!$A:$A,$A330,'[1]2018'!$C:$C)-SUMIF('[1]2018'!$E:$E,$A330,'[1]2018'!$G:$G)</f>
        <v>0</v>
      </c>
      <c r="F330" s="53">
        <f>+SUMIF('[1]2019'!$A:$A,$A330,'[1]2019'!$C:$C)-SUMIF('[1]2019'!$E:$E,$A330,'[1]2019'!$G:$G)</f>
        <v>0</v>
      </c>
      <c r="G330" s="53">
        <f>+SUMIF('[1]2020'!$A:$A,$A330,'[1]2020'!$C:$C)-SUMIF('[1]2020'!$E:$E,$A330,'[1]2020'!$G:$G)</f>
        <v>0</v>
      </c>
      <c r="H330" s="53"/>
      <c r="I330" s="53">
        <f>+(+SUMIF('[1]2021'!$A:$A,$A330,'[1]2021'!$C:$C)-SUMIF('[1]2021'!$E:$E,$A330,'[1]2021'!$G:$G))/12</f>
        <v>0</v>
      </c>
      <c r="J330" s="53">
        <f>+(+SUMIF('[1]2021'!$A:$A,$A330,'[1]2021'!$C:$C)-SUMIF('[1]2021'!$E:$E,$A330,'[1]2021'!$G:$G))/12</f>
        <v>0</v>
      </c>
      <c r="K330" s="53">
        <f>+(+SUMIF('[1]2021'!$A:$A,$A330,'[1]2021'!$C:$C)-SUMIF('[1]2021'!$E:$E,$A330,'[1]2021'!$G:$G))/12</f>
        <v>0</v>
      </c>
      <c r="L330" s="53">
        <f>+(+SUMIF('[1]2021'!$A:$A,$A330,'[1]2021'!$C:$C)-SUMIF('[1]2021'!$E:$E,$A330,'[1]2021'!$G:$G))/12</f>
        <v>0</v>
      </c>
      <c r="M330" s="53">
        <f>+(+SUMIF('[1]2021'!$A:$A,$A330,'[1]2021'!$C:$C)-SUMIF('[1]2021'!$E:$E,$A330,'[1]2021'!$G:$G))/12</f>
        <v>0</v>
      </c>
      <c r="N330" s="53">
        <f>+(+SUMIF('[1]2021'!$A:$A,$A330,'[1]2021'!$C:$C)-SUMIF('[1]2021'!$E:$E,$A330,'[1]2021'!$G:$G))/12</f>
        <v>0</v>
      </c>
      <c r="O330" s="53">
        <f>+(+SUMIF('[1]2021'!$A:$A,$A330,'[1]2021'!$C:$C)-SUMIF('[1]2021'!$E:$E,$A330,'[1]2021'!$G:$G))/12</f>
        <v>0</v>
      </c>
      <c r="P330" s="53">
        <f>+(+SUMIF('[1]2021'!$A:$A,$A330,'[1]2021'!$C:$C)-SUMIF('[1]2021'!$E:$E,$A330,'[1]2021'!$G:$G))/12</f>
        <v>0</v>
      </c>
      <c r="Q330" s="53">
        <f>+(+SUMIF('[1]2021'!$A:$A,$A330,'[1]2021'!$C:$C)-SUMIF('[1]2021'!$E:$E,$A330,'[1]2021'!$G:$G))/12</f>
        <v>0</v>
      </c>
      <c r="R330" s="53">
        <f>+(+SUMIF('[1]2021'!$A:$A,$A330,'[1]2021'!$C:$C)-SUMIF('[1]2021'!$E:$E,$A330,'[1]2021'!$G:$G))/12</f>
        <v>0</v>
      </c>
      <c r="S330" s="53">
        <f>+(+SUMIF('[1]2021'!$A:$A,$A330,'[1]2021'!$C:$C)-SUMIF('[1]2021'!$E:$E,$A330,'[1]2021'!$G:$G))/12</f>
        <v>0</v>
      </c>
      <c r="T330" s="53">
        <f>+(+SUMIF('[1]2021'!$A:$A,$A330,'[1]2021'!$C:$C)-SUMIF('[1]2021'!$E:$E,$A330,'[1]2021'!$G:$G))/12</f>
        <v>0</v>
      </c>
      <c r="U330" s="53">
        <f>+SUM(I330:INDEX(I330:T330,1,Settings!$C$4))</f>
        <v>0</v>
      </c>
      <c r="V330" s="53">
        <f t="shared" si="156"/>
        <v>0</v>
      </c>
      <c r="W330" s="53"/>
      <c r="X330" s="53">
        <f>+SUMIFS(postings!$T:$T,postings!$C:$C,'pl-data'!X$2,postings!$D:$D,'pl-data'!X$3,postings!$I:$I,'pl-data'!$A330)-SUMIFS(postings!$W:$W,postings!$C:$C,'pl-data'!X$2,postings!$D:$D,'pl-data'!X$3,postings!$M:$M,'pl-data'!$A330)</f>
        <v>0</v>
      </c>
      <c r="Y330" s="53">
        <f>+SUMIFS(postings!$T:$T,postings!$C:$C,'pl-data'!Y$2,postings!$D:$D,'pl-data'!Y$3,postings!$I:$I,'pl-data'!$A330)-SUMIFS(postings!$W:$W,postings!$C:$C,'pl-data'!Y$2,postings!$D:$D,'pl-data'!Y$3,postings!$M:$M,'pl-data'!$A330)</f>
        <v>0</v>
      </c>
      <c r="Z330" s="53">
        <f>+SUMIFS(postings!$T:$T,postings!$C:$C,'pl-data'!Z$2,postings!$D:$D,'pl-data'!Z$3,postings!$I:$I,'pl-data'!$A330)-SUMIFS(postings!$W:$W,postings!$C:$C,'pl-data'!Z$2,postings!$D:$D,'pl-data'!Z$3,postings!$M:$M,'pl-data'!$A330)</f>
        <v>0</v>
      </c>
      <c r="AA330" s="53">
        <f>+SUMIFS(postings!$T:$T,postings!$C:$C,'pl-data'!AA$2,postings!$D:$D,'pl-data'!AA$3,postings!$I:$I,'pl-data'!$A330)-SUMIFS(postings!$W:$W,postings!$C:$C,'pl-data'!AA$2,postings!$D:$D,'pl-data'!AA$3,postings!$M:$M,'pl-data'!$A330)</f>
        <v>0</v>
      </c>
      <c r="AB330" s="53">
        <f>+SUMIFS(postings!$T:$T,postings!$C:$C,'pl-data'!AB$2,postings!$D:$D,'pl-data'!AB$3,postings!$I:$I,'pl-data'!$A330)-SUMIFS(postings!$W:$W,postings!$C:$C,'pl-data'!AB$2,postings!$D:$D,'pl-data'!AB$3,postings!$M:$M,'pl-data'!$A330)</f>
        <v>0</v>
      </c>
      <c r="AC330" s="53">
        <f>+SUMIFS(postings!$T:$T,postings!$C:$C,'pl-data'!AC$2,postings!$D:$D,'pl-data'!AC$3,postings!$I:$I,'pl-data'!$A330)-SUMIFS(postings!$W:$W,postings!$C:$C,'pl-data'!AC$2,postings!$D:$D,'pl-data'!AC$3,postings!$M:$M,'pl-data'!$A330)</f>
        <v>0</v>
      </c>
      <c r="AD330" s="53">
        <f>+SUMIFS(postings!$T:$T,postings!$C:$C,'pl-data'!AD$2,postings!$D:$D,'pl-data'!AD$3,postings!$I:$I,'pl-data'!$A330)-SUMIFS(postings!$W:$W,postings!$C:$C,'pl-data'!AD$2,postings!$D:$D,'pl-data'!AD$3,postings!$M:$M,'pl-data'!$A330)</f>
        <v>0</v>
      </c>
      <c r="AE330" s="53">
        <f>+SUMIFS(postings!$T:$T,postings!$C:$C,'pl-data'!AE$2,postings!$D:$D,'pl-data'!AE$3,postings!$I:$I,'pl-data'!$A330)-SUMIFS(postings!$W:$W,postings!$C:$C,'pl-data'!AE$2,postings!$D:$D,'pl-data'!AE$3,postings!$M:$M,'pl-data'!$A330)</f>
        <v>0</v>
      </c>
      <c r="AF330" s="53">
        <f>+SUMIFS(postings!$T:$T,postings!$C:$C,'pl-data'!AF$2,postings!$D:$D,'pl-data'!AF$3,postings!$I:$I,'pl-data'!$A330)-SUMIFS(postings!$W:$W,postings!$C:$C,'pl-data'!AF$2,postings!$D:$D,'pl-data'!AF$3,postings!$M:$M,'pl-data'!$A330)</f>
        <v>0</v>
      </c>
      <c r="AG330" s="53">
        <f>+SUMIFS(postings!$T:$T,postings!$C:$C,'pl-data'!AG$2,postings!$D:$D,'pl-data'!AG$3,postings!$I:$I,'pl-data'!$A330)-SUMIFS(postings!$W:$W,postings!$C:$C,'pl-data'!AG$2,postings!$D:$D,'pl-data'!AG$3,postings!$M:$M,'pl-data'!$A330)</f>
        <v>0</v>
      </c>
      <c r="AH330" s="53">
        <f>+SUMIFS(postings!$T:$T,postings!$C:$C,'pl-data'!AH$2,postings!$D:$D,'pl-data'!AH$3,postings!$I:$I,'pl-data'!$A330)-SUMIFS(postings!$W:$W,postings!$C:$C,'pl-data'!AH$2,postings!$D:$D,'pl-data'!AH$3,postings!$M:$M,'pl-data'!$A330)</f>
        <v>0</v>
      </c>
      <c r="AI330" s="53">
        <f>+SUMIFS(postings!$T:$T,postings!$C:$C,'pl-data'!AI$2,postings!$D:$D,'pl-data'!AI$3,postings!$I:$I,'pl-data'!$A330)-SUMIFS(postings!$W:$W,postings!$C:$C,'pl-data'!AI$2,postings!$D:$D,'pl-data'!AI$3,postings!$M:$M,'pl-data'!$A330)</f>
        <v>0</v>
      </c>
      <c r="AJ330" s="53">
        <f>+SUM(X330:INDEX(X330:AI330,1,Settings!$C$4))</f>
        <v>0</v>
      </c>
      <c r="AK330" s="53">
        <f t="shared" si="157"/>
        <v>0</v>
      </c>
      <c r="AL330" s="53"/>
      <c r="AM330" s="53">
        <f t="shared" si="158"/>
        <v>0</v>
      </c>
      <c r="AN330" s="53">
        <f t="shared" si="159"/>
        <v>0</v>
      </c>
      <c r="AO330" s="53">
        <f t="shared" si="160"/>
        <v>0</v>
      </c>
      <c r="AP330" s="53">
        <f t="shared" si="161"/>
        <v>0</v>
      </c>
      <c r="AQ330" s="53">
        <f t="shared" si="162"/>
        <v>0</v>
      </c>
      <c r="AR330" s="53">
        <f t="shared" si="163"/>
        <v>0</v>
      </c>
      <c r="AS330" s="53">
        <f t="shared" si="164"/>
        <v>0</v>
      </c>
      <c r="AT330" s="53">
        <f t="shared" si="165"/>
        <v>0</v>
      </c>
      <c r="AU330" s="53">
        <f t="shared" si="166"/>
        <v>0</v>
      </c>
      <c r="AV330" s="53">
        <f t="shared" si="167"/>
        <v>0</v>
      </c>
      <c r="AW330" s="53">
        <f t="shared" si="168"/>
        <v>0</v>
      </c>
      <c r="AX330" s="53">
        <f t="shared" si="169"/>
        <v>0</v>
      </c>
      <c r="AY330" s="53">
        <f>+SUM(AM330:INDEX(AM330:AX330,1,Settings!$C$4))</f>
        <v>0</v>
      </c>
      <c r="AZ330" s="53">
        <f t="shared" si="170"/>
        <v>0</v>
      </c>
      <c r="BA330" s="53"/>
      <c r="BB330" s="53">
        <f t="shared" si="171"/>
        <v>0</v>
      </c>
      <c r="BC330" s="53">
        <f t="shared" si="172"/>
        <v>0</v>
      </c>
      <c r="BD330" s="53">
        <f t="shared" si="173"/>
        <v>0</v>
      </c>
      <c r="BE330" s="53">
        <f t="shared" si="174"/>
        <v>0</v>
      </c>
      <c r="BF330" s="53">
        <f t="shared" si="175"/>
        <v>0</v>
      </c>
      <c r="BG330" s="53">
        <f t="shared" si="176"/>
        <v>0</v>
      </c>
      <c r="BH330" s="53">
        <f t="shared" si="177"/>
        <v>0</v>
      </c>
      <c r="BI330" s="53">
        <f t="shared" si="178"/>
        <v>0</v>
      </c>
      <c r="BJ330" s="53">
        <f t="shared" si="179"/>
        <v>0</v>
      </c>
      <c r="BK330" s="53">
        <f t="shared" si="180"/>
        <v>0</v>
      </c>
      <c r="BL330" s="53">
        <f t="shared" si="181"/>
        <v>0</v>
      </c>
      <c r="BM330" s="53">
        <f t="shared" si="182"/>
        <v>0</v>
      </c>
      <c r="BN330" s="53">
        <f t="shared" si="183"/>
        <v>0</v>
      </c>
      <c r="BO330" s="53"/>
      <c r="BP330" s="53">
        <f t="shared" si="184"/>
        <v>0</v>
      </c>
      <c r="BQ330" s="53"/>
      <c r="BR330" s="53">
        <f t="shared" si="185"/>
        <v>0</v>
      </c>
    </row>
    <row r="331" spans="1:70" x14ac:dyDescent="0.2">
      <c r="A331" s="6">
        <v>4153</v>
      </c>
      <c r="B331" s="6" t="str">
        <f>+VLOOKUP(A331,masterfile!B:C,2,FALSE)</f>
        <v>Sachzuwend., Dienstleistungen Ges.er-GF</v>
      </c>
      <c r="D331" s="53">
        <f>+SUMIF('[1]2017'!$A:$A,$A331,'[1]2017'!$C:$C)-SUMIF('[1]2017'!$E:$E,$A331,'[1]2017'!$G:$G)</f>
        <v>0</v>
      </c>
      <c r="E331" s="53">
        <f>+SUMIF('[1]2018'!$A:$A,$A331,'[1]2018'!$C:$C)-SUMIF('[1]2018'!$E:$E,$A331,'[1]2018'!$G:$G)</f>
        <v>0</v>
      </c>
      <c r="F331" s="53">
        <f>+SUMIF('[1]2019'!$A:$A,$A331,'[1]2019'!$C:$C)-SUMIF('[1]2019'!$E:$E,$A331,'[1]2019'!$G:$G)</f>
        <v>0</v>
      </c>
      <c r="G331" s="53">
        <f>+SUMIF('[1]2020'!$A:$A,$A331,'[1]2020'!$C:$C)-SUMIF('[1]2020'!$E:$E,$A331,'[1]2020'!$G:$G)</f>
        <v>0</v>
      </c>
      <c r="H331" s="53"/>
      <c r="I331" s="53">
        <f>+(+SUMIF('[1]2021'!$A:$A,$A331,'[1]2021'!$C:$C)-SUMIF('[1]2021'!$E:$E,$A331,'[1]2021'!$G:$G))/12</f>
        <v>0</v>
      </c>
      <c r="J331" s="53">
        <f>+(+SUMIF('[1]2021'!$A:$A,$A331,'[1]2021'!$C:$C)-SUMIF('[1]2021'!$E:$E,$A331,'[1]2021'!$G:$G))/12</f>
        <v>0</v>
      </c>
      <c r="K331" s="53">
        <f>+(+SUMIF('[1]2021'!$A:$A,$A331,'[1]2021'!$C:$C)-SUMIF('[1]2021'!$E:$E,$A331,'[1]2021'!$G:$G))/12</f>
        <v>0</v>
      </c>
      <c r="L331" s="53">
        <f>+(+SUMIF('[1]2021'!$A:$A,$A331,'[1]2021'!$C:$C)-SUMIF('[1]2021'!$E:$E,$A331,'[1]2021'!$G:$G))/12</f>
        <v>0</v>
      </c>
      <c r="M331" s="53">
        <f>+(+SUMIF('[1]2021'!$A:$A,$A331,'[1]2021'!$C:$C)-SUMIF('[1]2021'!$E:$E,$A331,'[1]2021'!$G:$G))/12</f>
        <v>0</v>
      </c>
      <c r="N331" s="53">
        <f>+(+SUMIF('[1]2021'!$A:$A,$A331,'[1]2021'!$C:$C)-SUMIF('[1]2021'!$E:$E,$A331,'[1]2021'!$G:$G))/12</f>
        <v>0</v>
      </c>
      <c r="O331" s="53">
        <f>+(+SUMIF('[1]2021'!$A:$A,$A331,'[1]2021'!$C:$C)-SUMIF('[1]2021'!$E:$E,$A331,'[1]2021'!$G:$G))/12</f>
        <v>0</v>
      </c>
      <c r="P331" s="53">
        <f>+(+SUMIF('[1]2021'!$A:$A,$A331,'[1]2021'!$C:$C)-SUMIF('[1]2021'!$E:$E,$A331,'[1]2021'!$G:$G))/12</f>
        <v>0</v>
      </c>
      <c r="Q331" s="53">
        <f>+(+SUMIF('[1]2021'!$A:$A,$A331,'[1]2021'!$C:$C)-SUMIF('[1]2021'!$E:$E,$A331,'[1]2021'!$G:$G))/12</f>
        <v>0</v>
      </c>
      <c r="R331" s="53">
        <f>+(+SUMIF('[1]2021'!$A:$A,$A331,'[1]2021'!$C:$C)-SUMIF('[1]2021'!$E:$E,$A331,'[1]2021'!$G:$G))/12</f>
        <v>0</v>
      </c>
      <c r="S331" s="53">
        <f>+(+SUMIF('[1]2021'!$A:$A,$A331,'[1]2021'!$C:$C)-SUMIF('[1]2021'!$E:$E,$A331,'[1]2021'!$G:$G))/12</f>
        <v>0</v>
      </c>
      <c r="T331" s="53">
        <f>+(+SUMIF('[1]2021'!$A:$A,$A331,'[1]2021'!$C:$C)-SUMIF('[1]2021'!$E:$E,$A331,'[1]2021'!$G:$G))/12</f>
        <v>0</v>
      </c>
      <c r="U331" s="53">
        <f>+SUM(I331:INDEX(I331:T331,1,Settings!$C$4))</f>
        <v>0</v>
      </c>
      <c r="V331" s="53">
        <f t="shared" si="156"/>
        <v>0</v>
      </c>
      <c r="W331" s="53"/>
      <c r="X331" s="53">
        <f>+SUMIFS(postings!$T:$T,postings!$C:$C,'pl-data'!X$2,postings!$D:$D,'pl-data'!X$3,postings!$I:$I,'pl-data'!$A331)-SUMIFS(postings!$W:$W,postings!$C:$C,'pl-data'!X$2,postings!$D:$D,'pl-data'!X$3,postings!$M:$M,'pl-data'!$A331)</f>
        <v>0</v>
      </c>
      <c r="Y331" s="53">
        <f>+SUMIFS(postings!$T:$T,postings!$C:$C,'pl-data'!Y$2,postings!$D:$D,'pl-data'!Y$3,postings!$I:$I,'pl-data'!$A331)-SUMIFS(postings!$W:$W,postings!$C:$C,'pl-data'!Y$2,postings!$D:$D,'pl-data'!Y$3,postings!$M:$M,'pl-data'!$A331)</f>
        <v>0</v>
      </c>
      <c r="Z331" s="53">
        <f>+SUMIFS(postings!$T:$T,postings!$C:$C,'pl-data'!Z$2,postings!$D:$D,'pl-data'!Z$3,postings!$I:$I,'pl-data'!$A331)-SUMIFS(postings!$W:$W,postings!$C:$C,'pl-data'!Z$2,postings!$D:$D,'pl-data'!Z$3,postings!$M:$M,'pl-data'!$A331)</f>
        <v>0</v>
      </c>
      <c r="AA331" s="53">
        <f>+SUMIFS(postings!$T:$T,postings!$C:$C,'pl-data'!AA$2,postings!$D:$D,'pl-data'!AA$3,postings!$I:$I,'pl-data'!$A331)-SUMIFS(postings!$W:$W,postings!$C:$C,'pl-data'!AA$2,postings!$D:$D,'pl-data'!AA$3,postings!$M:$M,'pl-data'!$A331)</f>
        <v>0</v>
      </c>
      <c r="AB331" s="53">
        <f>+SUMIFS(postings!$T:$T,postings!$C:$C,'pl-data'!AB$2,postings!$D:$D,'pl-data'!AB$3,postings!$I:$I,'pl-data'!$A331)-SUMIFS(postings!$W:$W,postings!$C:$C,'pl-data'!AB$2,postings!$D:$D,'pl-data'!AB$3,postings!$M:$M,'pl-data'!$A331)</f>
        <v>0</v>
      </c>
      <c r="AC331" s="53">
        <f>+SUMIFS(postings!$T:$T,postings!$C:$C,'pl-data'!AC$2,postings!$D:$D,'pl-data'!AC$3,postings!$I:$I,'pl-data'!$A331)-SUMIFS(postings!$W:$W,postings!$C:$C,'pl-data'!AC$2,postings!$D:$D,'pl-data'!AC$3,postings!$M:$M,'pl-data'!$A331)</f>
        <v>0</v>
      </c>
      <c r="AD331" s="53">
        <f>+SUMIFS(postings!$T:$T,postings!$C:$C,'pl-data'!AD$2,postings!$D:$D,'pl-data'!AD$3,postings!$I:$I,'pl-data'!$A331)-SUMIFS(postings!$W:$W,postings!$C:$C,'pl-data'!AD$2,postings!$D:$D,'pl-data'!AD$3,postings!$M:$M,'pl-data'!$A331)</f>
        <v>0</v>
      </c>
      <c r="AE331" s="53">
        <f>+SUMIFS(postings!$T:$T,postings!$C:$C,'pl-data'!AE$2,postings!$D:$D,'pl-data'!AE$3,postings!$I:$I,'pl-data'!$A331)-SUMIFS(postings!$W:$W,postings!$C:$C,'pl-data'!AE$2,postings!$D:$D,'pl-data'!AE$3,postings!$M:$M,'pl-data'!$A331)</f>
        <v>0</v>
      </c>
      <c r="AF331" s="53">
        <f>+SUMIFS(postings!$T:$T,postings!$C:$C,'pl-data'!AF$2,postings!$D:$D,'pl-data'!AF$3,postings!$I:$I,'pl-data'!$A331)-SUMIFS(postings!$W:$W,postings!$C:$C,'pl-data'!AF$2,postings!$D:$D,'pl-data'!AF$3,postings!$M:$M,'pl-data'!$A331)</f>
        <v>0</v>
      </c>
      <c r="AG331" s="53">
        <f>+SUMIFS(postings!$T:$T,postings!$C:$C,'pl-data'!AG$2,postings!$D:$D,'pl-data'!AG$3,postings!$I:$I,'pl-data'!$A331)-SUMIFS(postings!$W:$W,postings!$C:$C,'pl-data'!AG$2,postings!$D:$D,'pl-data'!AG$3,postings!$M:$M,'pl-data'!$A331)</f>
        <v>0</v>
      </c>
      <c r="AH331" s="53">
        <f>+SUMIFS(postings!$T:$T,postings!$C:$C,'pl-data'!AH$2,postings!$D:$D,'pl-data'!AH$3,postings!$I:$I,'pl-data'!$A331)-SUMIFS(postings!$W:$W,postings!$C:$C,'pl-data'!AH$2,postings!$D:$D,'pl-data'!AH$3,postings!$M:$M,'pl-data'!$A331)</f>
        <v>0</v>
      </c>
      <c r="AI331" s="53">
        <f>+SUMIFS(postings!$T:$T,postings!$C:$C,'pl-data'!AI$2,postings!$D:$D,'pl-data'!AI$3,postings!$I:$I,'pl-data'!$A331)-SUMIFS(postings!$W:$W,postings!$C:$C,'pl-data'!AI$2,postings!$D:$D,'pl-data'!AI$3,postings!$M:$M,'pl-data'!$A331)</f>
        <v>0</v>
      </c>
      <c r="AJ331" s="53">
        <f>+SUM(X331:INDEX(X331:AI331,1,Settings!$C$4))</f>
        <v>0</v>
      </c>
      <c r="AK331" s="53">
        <f t="shared" si="157"/>
        <v>0</v>
      </c>
      <c r="AL331" s="53"/>
      <c r="AM331" s="53">
        <f t="shared" si="158"/>
        <v>0</v>
      </c>
      <c r="AN331" s="53">
        <f t="shared" si="159"/>
        <v>0</v>
      </c>
      <c r="AO331" s="53">
        <f t="shared" si="160"/>
        <v>0</v>
      </c>
      <c r="AP331" s="53">
        <f t="shared" si="161"/>
        <v>0</v>
      </c>
      <c r="AQ331" s="53">
        <f t="shared" si="162"/>
        <v>0</v>
      </c>
      <c r="AR331" s="53">
        <f t="shared" si="163"/>
        <v>0</v>
      </c>
      <c r="AS331" s="53">
        <f t="shared" si="164"/>
        <v>0</v>
      </c>
      <c r="AT331" s="53">
        <f t="shared" si="165"/>
        <v>0</v>
      </c>
      <c r="AU331" s="53">
        <f t="shared" si="166"/>
        <v>0</v>
      </c>
      <c r="AV331" s="53">
        <f t="shared" si="167"/>
        <v>0</v>
      </c>
      <c r="AW331" s="53">
        <f t="shared" si="168"/>
        <v>0</v>
      </c>
      <c r="AX331" s="53">
        <f t="shared" si="169"/>
        <v>0</v>
      </c>
      <c r="AY331" s="53">
        <f>+SUM(AM331:INDEX(AM331:AX331,1,Settings!$C$4))</f>
        <v>0</v>
      </c>
      <c r="AZ331" s="53">
        <f t="shared" si="170"/>
        <v>0</v>
      </c>
      <c r="BA331" s="53"/>
      <c r="BB331" s="53">
        <f t="shared" si="171"/>
        <v>0</v>
      </c>
      <c r="BC331" s="53">
        <f t="shared" si="172"/>
        <v>0</v>
      </c>
      <c r="BD331" s="53">
        <f t="shared" si="173"/>
        <v>0</v>
      </c>
      <c r="BE331" s="53">
        <f t="shared" si="174"/>
        <v>0</v>
      </c>
      <c r="BF331" s="53">
        <f t="shared" si="175"/>
        <v>0</v>
      </c>
      <c r="BG331" s="53">
        <f t="shared" si="176"/>
        <v>0</v>
      </c>
      <c r="BH331" s="53">
        <f t="shared" si="177"/>
        <v>0</v>
      </c>
      <c r="BI331" s="53">
        <f t="shared" si="178"/>
        <v>0</v>
      </c>
      <c r="BJ331" s="53">
        <f t="shared" si="179"/>
        <v>0</v>
      </c>
      <c r="BK331" s="53">
        <f t="shared" si="180"/>
        <v>0</v>
      </c>
      <c r="BL331" s="53">
        <f t="shared" si="181"/>
        <v>0</v>
      </c>
      <c r="BM331" s="53">
        <f t="shared" si="182"/>
        <v>0</v>
      </c>
      <c r="BN331" s="53">
        <f t="shared" si="183"/>
        <v>0</v>
      </c>
      <c r="BO331" s="53"/>
      <c r="BP331" s="53">
        <f t="shared" si="184"/>
        <v>0</v>
      </c>
      <c r="BQ331" s="53"/>
      <c r="BR331" s="53">
        <f t="shared" si="185"/>
        <v>0</v>
      </c>
    </row>
    <row r="332" spans="1:70" x14ac:dyDescent="0.2">
      <c r="A332" s="6">
        <v>4154</v>
      </c>
      <c r="B332" s="6" t="str">
        <f>+VLOOKUP(A332,masterfile!B:C,2,FALSE)</f>
        <v>Sachzuwendg, Dienstleistg. MU §15 EStG</v>
      </c>
      <c r="D332" s="53">
        <f>+SUMIF('[1]2017'!$A:$A,$A332,'[1]2017'!$C:$C)-SUMIF('[1]2017'!$E:$E,$A332,'[1]2017'!$G:$G)</f>
        <v>0</v>
      </c>
      <c r="E332" s="53">
        <f>+SUMIF('[1]2018'!$A:$A,$A332,'[1]2018'!$C:$C)-SUMIF('[1]2018'!$E:$E,$A332,'[1]2018'!$G:$G)</f>
        <v>0</v>
      </c>
      <c r="F332" s="53">
        <f>+SUMIF('[1]2019'!$A:$A,$A332,'[1]2019'!$C:$C)-SUMIF('[1]2019'!$E:$E,$A332,'[1]2019'!$G:$G)</f>
        <v>0</v>
      </c>
      <c r="G332" s="53">
        <f>+SUMIF('[1]2020'!$A:$A,$A332,'[1]2020'!$C:$C)-SUMIF('[1]2020'!$E:$E,$A332,'[1]2020'!$G:$G)</f>
        <v>0</v>
      </c>
      <c r="H332" s="53"/>
      <c r="I332" s="53">
        <f>+(+SUMIF('[1]2021'!$A:$A,$A332,'[1]2021'!$C:$C)-SUMIF('[1]2021'!$E:$E,$A332,'[1]2021'!$G:$G))/12</f>
        <v>0</v>
      </c>
      <c r="J332" s="53">
        <f>+(+SUMIF('[1]2021'!$A:$A,$A332,'[1]2021'!$C:$C)-SUMIF('[1]2021'!$E:$E,$A332,'[1]2021'!$G:$G))/12</f>
        <v>0</v>
      </c>
      <c r="K332" s="53">
        <f>+(+SUMIF('[1]2021'!$A:$A,$A332,'[1]2021'!$C:$C)-SUMIF('[1]2021'!$E:$E,$A332,'[1]2021'!$G:$G))/12</f>
        <v>0</v>
      </c>
      <c r="L332" s="53">
        <f>+(+SUMIF('[1]2021'!$A:$A,$A332,'[1]2021'!$C:$C)-SUMIF('[1]2021'!$E:$E,$A332,'[1]2021'!$G:$G))/12</f>
        <v>0</v>
      </c>
      <c r="M332" s="53">
        <f>+(+SUMIF('[1]2021'!$A:$A,$A332,'[1]2021'!$C:$C)-SUMIF('[1]2021'!$E:$E,$A332,'[1]2021'!$G:$G))/12</f>
        <v>0</v>
      </c>
      <c r="N332" s="53">
        <f>+(+SUMIF('[1]2021'!$A:$A,$A332,'[1]2021'!$C:$C)-SUMIF('[1]2021'!$E:$E,$A332,'[1]2021'!$G:$G))/12</f>
        <v>0</v>
      </c>
      <c r="O332" s="53">
        <f>+(+SUMIF('[1]2021'!$A:$A,$A332,'[1]2021'!$C:$C)-SUMIF('[1]2021'!$E:$E,$A332,'[1]2021'!$G:$G))/12</f>
        <v>0</v>
      </c>
      <c r="P332" s="53">
        <f>+(+SUMIF('[1]2021'!$A:$A,$A332,'[1]2021'!$C:$C)-SUMIF('[1]2021'!$E:$E,$A332,'[1]2021'!$G:$G))/12</f>
        <v>0</v>
      </c>
      <c r="Q332" s="53">
        <f>+(+SUMIF('[1]2021'!$A:$A,$A332,'[1]2021'!$C:$C)-SUMIF('[1]2021'!$E:$E,$A332,'[1]2021'!$G:$G))/12</f>
        <v>0</v>
      </c>
      <c r="R332" s="53">
        <f>+(+SUMIF('[1]2021'!$A:$A,$A332,'[1]2021'!$C:$C)-SUMIF('[1]2021'!$E:$E,$A332,'[1]2021'!$G:$G))/12</f>
        <v>0</v>
      </c>
      <c r="S332" s="53">
        <f>+(+SUMIF('[1]2021'!$A:$A,$A332,'[1]2021'!$C:$C)-SUMIF('[1]2021'!$E:$E,$A332,'[1]2021'!$G:$G))/12</f>
        <v>0</v>
      </c>
      <c r="T332" s="53">
        <f>+(+SUMIF('[1]2021'!$A:$A,$A332,'[1]2021'!$C:$C)-SUMIF('[1]2021'!$E:$E,$A332,'[1]2021'!$G:$G))/12</f>
        <v>0</v>
      </c>
      <c r="U332" s="53">
        <f>+SUM(I332:INDEX(I332:T332,1,Settings!$C$4))</f>
        <v>0</v>
      </c>
      <c r="V332" s="53">
        <f t="shared" si="156"/>
        <v>0</v>
      </c>
      <c r="W332" s="53"/>
      <c r="X332" s="53">
        <f>+SUMIFS(postings!$T:$T,postings!$C:$C,'pl-data'!X$2,postings!$D:$D,'pl-data'!X$3,postings!$I:$I,'pl-data'!$A332)-SUMIFS(postings!$W:$W,postings!$C:$C,'pl-data'!X$2,postings!$D:$D,'pl-data'!X$3,postings!$M:$M,'pl-data'!$A332)</f>
        <v>0</v>
      </c>
      <c r="Y332" s="53">
        <f>+SUMIFS(postings!$T:$T,postings!$C:$C,'pl-data'!Y$2,postings!$D:$D,'pl-data'!Y$3,postings!$I:$I,'pl-data'!$A332)-SUMIFS(postings!$W:$W,postings!$C:$C,'pl-data'!Y$2,postings!$D:$D,'pl-data'!Y$3,postings!$M:$M,'pl-data'!$A332)</f>
        <v>0</v>
      </c>
      <c r="Z332" s="53">
        <f>+SUMIFS(postings!$T:$T,postings!$C:$C,'pl-data'!Z$2,postings!$D:$D,'pl-data'!Z$3,postings!$I:$I,'pl-data'!$A332)-SUMIFS(postings!$W:$W,postings!$C:$C,'pl-data'!Z$2,postings!$D:$D,'pl-data'!Z$3,postings!$M:$M,'pl-data'!$A332)</f>
        <v>0</v>
      </c>
      <c r="AA332" s="53">
        <f>+SUMIFS(postings!$T:$T,postings!$C:$C,'pl-data'!AA$2,postings!$D:$D,'pl-data'!AA$3,postings!$I:$I,'pl-data'!$A332)-SUMIFS(postings!$W:$W,postings!$C:$C,'pl-data'!AA$2,postings!$D:$D,'pl-data'!AA$3,postings!$M:$M,'pl-data'!$A332)</f>
        <v>0</v>
      </c>
      <c r="AB332" s="53">
        <f>+SUMIFS(postings!$T:$T,postings!$C:$C,'pl-data'!AB$2,postings!$D:$D,'pl-data'!AB$3,postings!$I:$I,'pl-data'!$A332)-SUMIFS(postings!$W:$W,postings!$C:$C,'pl-data'!AB$2,postings!$D:$D,'pl-data'!AB$3,postings!$M:$M,'pl-data'!$A332)</f>
        <v>0</v>
      </c>
      <c r="AC332" s="53">
        <f>+SUMIFS(postings!$T:$T,postings!$C:$C,'pl-data'!AC$2,postings!$D:$D,'pl-data'!AC$3,postings!$I:$I,'pl-data'!$A332)-SUMIFS(postings!$W:$W,postings!$C:$C,'pl-data'!AC$2,postings!$D:$D,'pl-data'!AC$3,postings!$M:$M,'pl-data'!$A332)</f>
        <v>0</v>
      </c>
      <c r="AD332" s="53">
        <f>+SUMIFS(postings!$T:$T,postings!$C:$C,'pl-data'!AD$2,postings!$D:$D,'pl-data'!AD$3,postings!$I:$I,'pl-data'!$A332)-SUMIFS(postings!$W:$W,postings!$C:$C,'pl-data'!AD$2,postings!$D:$D,'pl-data'!AD$3,postings!$M:$M,'pl-data'!$A332)</f>
        <v>0</v>
      </c>
      <c r="AE332" s="53">
        <f>+SUMIFS(postings!$T:$T,postings!$C:$C,'pl-data'!AE$2,postings!$D:$D,'pl-data'!AE$3,postings!$I:$I,'pl-data'!$A332)-SUMIFS(postings!$W:$W,postings!$C:$C,'pl-data'!AE$2,postings!$D:$D,'pl-data'!AE$3,postings!$M:$M,'pl-data'!$A332)</f>
        <v>0</v>
      </c>
      <c r="AF332" s="53">
        <f>+SUMIFS(postings!$T:$T,postings!$C:$C,'pl-data'!AF$2,postings!$D:$D,'pl-data'!AF$3,postings!$I:$I,'pl-data'!$A332)-SUMIFS(postings!$W:$W,postings!$C:$C,'pl-data'!AF$2,postings!$D:$D,'pl-data'!AF$3,postings!$M:$M,'pl-data'!$A332)</f>
        <v>0</v>
      </c>
      <c r="AG332" s="53">
        <f>+SUMIFS(postings!$T:$T,postings!$C:$C,'pl-data'!AG$2,postings!$D:$D,'pl-data'!AG$3,postings!$I:$I,'pl-data'!$A332)-SUMIFS(postings!$W:$W,postings!$C:$C,'pl-data'!AG$2,postings!$D:$D,'pl-data'!AG$3,postings!$M:$M,'pl-data'!$A332)</f>
        <v>0</v>
      </c>
      <c r="AH332" s="53">
        <f>+SUMIFS(postings!$T:$T,postings!$C:$C,'pl-data'!AH$2,postings!$D:$D,'pl-data'!AH$3,postings!$I:$I,'pl-data'!$A332)-SUMIFS(postings!$W:$W,postings!$C:$C,'pl-data'!AH$2,postings!$D:$D,'pl-data'!AH$3,postings!$M:$M,'pl-data'!$A332)</f>
        <v>0</v>
      </c>
      <c r="AI332" s="53">
        <f>+SUMIFS(postings!$T:$T,postings!$C:$C,'pl-data'!AI$2,postings!$D:$D,'pl-data'!AI$3,postings!$I:$I,'pl-data'!$A332)-SUMIFS(postings!$W:$W,postings!$C:$C,'pl-data'!AI$2,postings!$D:$D,'pl-data'!AI$3,postings!$M:$M,'pl-data'!$A332)</f>
        <v>0</v>
      </c>
      <c r="AJ332" s="53">
        <f>+SUM(X332:INDEX(X332:AI332,1,Settings!$C$4))</f>
        <v>0</v>
      </c>
      <c r="AK332" s="53">
        <f t="shared" si="157"/>
        <v>0</v>
      </c>
      <c r="AL332" s="53"/>
      <c r="AM332" s="53">
        <f t="shared" si="158"/>
        <v>0</v>
      </c>
      <c r="AN332" s="53">
        <f t="shared" si="159"/>
        <v>0</v>
      </c>
      <c r="AO332" s="53">
        <f t="shared" si="160"/>
        <v>0</v>
      </c>
      <c r="AP332" s="53">
        <f t="shared" si="161"/>
        <v>0</v>
      </c>
      <c r="AQ332" s="53">
        <f t="shared" si="162"/>
        <v>0</v>
      </c>
      <c r="AR332" s="53">
        <f t="shared" si="163"/>
        <v>0</v>
      </c>
      <c r="AS332" s="53">
        <f t="shared" si="164"/>
        <v>0</v>
      </c>
      <c r="AT332" s="53">
        <f t="shared" si="165"/>
        <v>0</v>
      </c>
      <c r="AU332" s="53">
        <f t="shared" si="166"/>
        <v>0</v>
      </c>
      <c r="AV332" s="53">
        <f t="shared" si="167"/>
        <v>0</v>
      </c>
      <c r="AW332" s="53">
        <f t="shared" si="168"/>
        <v>0</v>
      </c>
      <c r="AX332" s="53">
        <f t="shared" si="169"/>
        <v>0</v>
      </c>
      <c r="AY332" s="53">
        <f>+SUM(AM332:INDEX(AM332:AX332,1,Settings!$C$4))</f>
        <v>0</v>
      </c>
      <c r="AZ332" s="53">
        <f t="shared" si="170"/>
        <v>0</v>
      </c>
      <c r="BA332" s="53"/>
      <c r="BB332" s="53">
        <f t="shared" si="171"/>
        <v>0</v>
      </c>
      <c r="BC332" s="53">
        <f t="shared" si="172"/>
        <v>0</v>
      </c>
      <c r="BD332" s="53">
        <f t="shared" si="173"/>
        <v>0</v>
      </c>
      <c r="BE332" s="53">
        <f t="shared" si="174"/>
        <v>0</v>
      </c>
      <c r="BF332" s="53">
        <f t="shared" si="175"/>
        <v>0</v>
      </c>
      <c r="BG332" s="53">
        <f t="shared" si="176"/>
        <v>0</v>
      </c>
      <c r="BH332" s="53">
        <f t="shared" si="177"/>
        <v>0</v>
      </c>
      <c r="BI332" s="53">
        <f t="shared" si="178"/>
        <v>0</v>
      </c>
      <c r="BJ332" s="53">
        <f t="shared" si="179"/>
        <v>0</v>
      </c>
      <c r="BK332" s="53">
        <f t="shared" si="180"/>
        <v>0</v>
      </c>
      <c r="BL332" s="53">
        <f t="shared" si="181"/>
        <v>0</v>
      </c>
      <c r="BM332" s="53">
        <f t="shared" si="182"/>
        <v>0</v>
      </c>
      <c r="BN332" s="53">
        <f t="shared" si="183"/>
        <v>0</v>
      </c>
      <c r="BO332" s="53"/>
      <c r="BP332" s="53">
        <f t="shared" si="184"/>
        <v>0</v>
      </c>
      <c r="BQ332" s="53"/>
      <c r="BR332" s="53">
        <f t="shared" si="185"/>
        <v>0</v>
      </c>
    </row>
    <row r="333" spans="1:70" x14ac:dyDescent="0.2">
      <c r="A333" s="6">
        <v>4155</v>
      </c>
      <c r="B333" s="6" t="str">
        <f>+VLOOKUP(A333,masterfile!B:C,2,FALSE)</f>
        <v>Zuschüsse Agenturen für Arbeit</v>
      </c>
      <c r="D333" s="53">
        <f>+SUMIF('[1]2017'!$A:$A,$A333,'[1]2017'!$C:$C)-SUMIF('[1]2017'!$E:$E,$A333,'[1]2017'!$G:$G)</f>
        <v>0</v>
      </c>
      <c r="E333" s="53">
        <f>+SUMIF('[1]2018'!$A:$A,$A333,'[1]2018'!$C:$C)-SUMIF('[1]2018'!$E:$E,$A333,'[1]2018'!$G:$G)</f>
        <v>0</v>
      </c>
      <c r="F333" s="53">
        <f>+SUMIF('[1]2019'!$A:$A,$A333,'[1]2019'!$C:$C)-SUMIF('[1]2019'!$E:$E,$A333,'[1]2019'!$G:$G)</f>
        <v>0</v>
      </c>
      <c r="G333" s="53">
        <f>+SUMIF('[1]2020'!$A:$A,$A333,'[1]2020'!$C:$C)-SUMIF('[1]2020'!$E:$E,$A333,'[1]2020'!$G:$G)</f>
        <v>0</v>
      </c>
      <c r="H333" s="53"/>
      <c r="I333" s="53">
        <f>+(+SUMIF('[1]2021'!$A:$A,$A333,'[1]2021'!$C:$C)-SUMIF('[1]2021'!$E:$E,$A333,'[1]2021'!$G:$G))/12</f>
        <v>0</v>
      </c>
      <c r="J333" s="53">
        <f>+(+SUMIF('[1]2021'!$A:$A,$A333,'[1]2021'!$C:$C)-SUMIF('[1]2021'!$E:$E,$A333,'[1]2021'!$G:$G))/12</f>
        <v>0</v>
      </c>
      <c r="K333" s="53">
        <f>+(+SUMIF('[1]2021'!$A:$A,$A333,'[1]2021'!$C:$C)-SUMIF('[1]2021'!$E:$E,$A333,'[1]2021'!$G:$G))/12</f>
        <v>0</v>
      </c>
      <c r="L333" s="53">
        <f>+(+SUMIF('[1]2021'!$A:$A,$A333,'[1]2021'!$C:$C)-SUMIF('[1]2021'!$E:$E,$A333,'[1]2021'!$G:$G))/12</f>
        <v>0</v>
      </c>
      <c r="M333" s="53">
        <f>+(+SUMIF('[1]2021'!$A:$A,$A333,'[1]2021'!$C:$C)-SUMIF('[1]2021'!$E:$E,$A333,'[1]2021'!$G:$G))/12</f>
        <v>0</v>
      </c>
      <c r="N333" s="53">
        <f>+(+SUMIF('[1]2021'!$A:$A,$A333,'[1]2021'!$C:$C)-SUMIF('[1]2021'!$E:$E,$A333,'[1]2021'!$G:$G))/12</f>
        <v>0</v>
      </c>
      <c r="O333" s="53">
        <f>+(+SUMIF('[1]2021'!$A:$A,$A333,'[1]2021'!$C:$C)-SUMIF('[1]2021'!$E:$E,$A333,'[1]2021'!$G:$G))/12</f>
        <v>0</v>
      </c>
      <c r="P333" s="53">
        <f>+(+SUMIF('[1]2021'!$A:$A,$A333,'[1]2021'!$C:$C)-SUMIF('[1]2021'!$E:$E,$A333,'[1]2021'!$G:$G))/12</f>
        <v>0</v>
      </c>
      <c r="Q333" s="53">
        <f>+(+SUMIF('[1]2021'!$A:$A,$A333,'[1]2021'!$C:$C)-SUMIF('[1]2021'!$E:$E,$A333,'[1]2021'!$G:$G))/12</f>
        <v>0</v>
      </c>
      <c r="R333" s="53">
        <f>+(+SUMIF('[1]2021'!$A:$A,$A333,'[1]2021'!$C:$C)-SUMIF('[1]2021'!$E:$E,$A333,'[1]2021'!$G:$G))/12</f>
        <v>0</v>
      </c>
      <c r="S333" s="53">
        <f>+(+SUMIF('[1]2021'!$A:$A,$A333,'[1]2021'!$C:$C)-SUMIF('[1]2021'!$E:$E,$A333,'[1]2021'!$G:$G))/12</f>
        <v>0</v>
      </c>
      <c r="T333" s="53">
        <f>+(+SUMIF('[1]2021'!$A:$A,$A333,'[1]2021'!$C:$C)-SUMIF('[1]2021'!$E:$E,$A333,'[1]2021'!$G:$G))/12</f>
        <v>0</v>
      </c>
      <c r="U333" s="53">
        <f>+SUM(I333:INDEX(I333:T333,1,Settings!$C$4))</f>
        <v>0</v>
      </c>
      <c r="V333" s="53">
        <f t="shared" si="156"/>
        <v>0</v>
      </c>
      <c r="W333" s="53"/>
      <c r="X333" s="53">
        <f>+SUMIFS(postings!$T:$T,postings!$C:$C,'pl-data'!X$2,postings!$D:$D,'pl-data'!X$3,postings!$I:$I,'pl-data'!$A333)-SUMIFS(postings!$W:$W,postings!$C:$C,'pl-data'!X$2,postings!$D:$D,'pl-data'!X$3,postings!$M:$M,'pl-data'!$A333)</f>
        <v>0</v>
      </c>
      <c r="Y333" s="53">
        <f>+SUMIFS(postings!$T:$T,postings!$C:$C,'pl-data'!Y$2,postings!$D:$D,'pl-data'!Y$3,postings!$I:$I,'pl-data'!$A333)-SUMIFS(postings!$W:$W,postings!$C:$C,'pl-data'!Y$2,postings!$D:$D,'pl-data'!Y$3,postings!$M:$M,'pl-data'!$A333)</f>
        <v>0</v>
      </c>
      <c r="Z333" s="53">
        <f>+SUMIFS(postings!$T:$T,postings!$C:$C,'pl-data'!Z$2,postings!$D:$D,'pl-data'!Z$3,postings!$I:$I,'pl-data'!$A333)-SUMIFS(postings!$W:$W,postings!$C:$C,'pl-data'!Z$2,postings!$D:$D,'pl-data'!Z$3,postings!$M:$M,'pl-data'!$A333)</f>
        <v>0</v>
      </c>
      <c r="AA333" s="53">
        <f>+SUMIFS(postings!$T:$T,postings!$C:$C,'pl-data'!AA$2,postings!$D:$D,'pl-data'!AA$3,postings!$I:$I,'pl-data'!$A333)-SUMIFS(postings!$W:$W,postings!$C:$C,'pl-data'!AA$2,postings!$D:$D,'pl-data'!AA$3,postings!$M:$M,'pl-data'!$A333)</f>
        <v>0</v>
      </c>
      <c r="AB333" s="53">
        <f>+SUMIFS(postings!$T:$T,postings!$C:$C,'pl-data'!AB$2,postings!$D:$D,'pl-data'!AB$3,postings!$I:$I,'pl-data'!$A333)-SUMIFS(postings!$W:$W,postings!$C:$C,'pl-data'!AB$2,postings!$D:$D,'pl-data'!AB$3,postings!$M:$M,'pl-data'!$A333)</f>
        <v>0</v>
      </c>
      <c r="AC333" s="53">
        <f>+SUMIFS(postings!$T:$T,postings!$C:$C,'pl-data'!AC$2,postings!$D:$D,'pl-data'!AC$3,postings!$I:$I,'pl-data'!$A333)-SUMIFS(postings!$W:$W,postings!$C:$C,'pl-data'!AC$2,postings!$D:$D,'pl-data'!AC$3,postings!$M:$M,'pl-data'!$A333)</f>
        <v>0</v>
      </c>
      <c r="AD333" s="53">
        <f>+SUMIFS(postings!$T:$T,postings!$C:$C,'pl-data'!AD$2,postings!$D:$D,'pl-data'!AD$3,postings!$I:$I,'pl-data'!$A333)-SUMIFS(postings!$W:$W,postings!$C:$C,'pl-data'!AD$2,postings!$D:$D,'pl-data'!AD$3,postings!$M:$M,'pl-data'!$A333)</f>
        <v>0</v>
      </c>
      <c r="AE333" s="53">
        <f>+SUMIFS(postings!$T:$T,postings!$C:$C,'pl-data'!AE$2,postings!$D:$D,'pl-data'!AE$3,postings!$I:$I,'pl-data'!$A333)-SUMIFS(postings!$W:$W,postings!$C:$C,'pl-data'!AE$2,postings!$D:$D,'pl-data'!AE$3,postings!$M:$M,'pl-data'!$A333)</f>
        <v>0</v>
      </c>
      <c r="AF333" s="53">
        <f>+SUMIFS(postings!$T:$T,postings!$C:$C,'pl-data'!AF$2,postings!$D:$D,'pl-data'!AF$3,postings!$I:$I,'pl-data'!$A333)-SUMIFS(postings!$W:$W,postings!$C:$C,'pl-data'!AF$2,postings!$D:$D,'pl-data'!AF$3,postings!$M:$M,'pl-data'!$A333)</f>
        <v>0</v>
      </c>
      <c r="AG333" s="53">
        <f>+SUMIFS(postings!$T:$T,postings!$C:$C,'pl-data'!AG$2,postings!$D:$D,'pl-data'!AG$3,postings!$I:$I,'pl-data'!$A333)-SUMIFS(postings!$W:$W,postings!$C:$C,'pl-data'!AG$2,postings!$D:$D,'pl-data'!AG$3,postings!$M:$M,'pl-data'!$A333)</f>
        <v>0</v>
      </c>
      <c r="AH333" s="53">
        <f>+SUMIFS(postings!$T:$T,postings!$C:$C,'pl-data'!AH$2,postings!$D:$D,'pl-data'!AH$3,postings!$I:$I,'pl-data'!$A333)-SUMIFS(postings!$W:$W,postings!$C:$C,'pl-data'!AH$2,postings!$D:$D,'pl-data'!AH$3,postings!$M:$M,'pl-data'!$A333)</f>
        <v>0</v>
      </c>
      <c r="AI333" s="53">
        <f>+SUMIFS(postings!$T:$T,postings!$C:$C,'pl-data'!AI$2,postings!$D:$D,'pl-data'!AI$3,postings!$I:$I,'pl-data'!$A333)-SUMIFS(postings!$W:$W,postings!$C:$C,'pl-data'!AI$2,postings!$D:$D,'pl-data'!AI$3,postings!$M:$M,'pl-data'!$A333)</f>
        <v>0</v>
      </c>
      <c r="AJ333" s="53">
        <f>+SUM(X333:INDEX(X333:AI333,1,Settings!$C$4))</f>
        <v>0</v>
      </c>
      <c r="AK333" s="53">
        <f t="shared" si="157"/>
        <v>0</v>
      </c>
      <c r="AL333" s="53"/>
      <c r="AM333" s="53">
        <f t="shared" si="158"/>
        <v>0</v>
      </c>
      <c r="AN333" s="53">
        <f t="shared" si="159"/>
        <v>0</v>
      </c>
      <c r="AO333" s="53">
        <f t="shared" si="160"/>
        <v>0</v>
      </c>
      <c r="AP333" s="53">
        <f t="shared" si="161"/>
        <v>0</v>
      </c>
      <c r="AQ333" s="53">
        <f t="shared" si="162"/>
        <v>0</v>
      </c>
      <c r="AR333" s="53">
        <f t="shared" si="163"/>
        <v>0</v>
      </c>
      <c r="AS333" s="53">
        <f t="shared" si="164"/>
        <v>0</v>
      </c>
      <c r="AT333" s="53">
        <f t="shared" si="165"/>
        <v>0</v>
      </c>
      <c r="AU333" s="53">
        <f t="shared" si="166"/>
        <v>0</v>
      </c>
      <c r="AV333" s="53">
        <f t="shared" si="167"/>
        <v>0</v>
      </c>
      <c r="AW333" s="53">
        <f t="shared" si="168"/>
        <v>0</v>
      </c>
      <c r="AX333" s="53">
        <f t="shared" si="169"/>
        <v>0</v>
      </c>
      <c r="AY333" s="53">
        <f>+SUM(AM333:INDEX(AM333:AX333,1,Settings!$C$4))</f>
        <v>0</v>
      </c>
      <c r="AZ333" s="53">
        <f t="shared" si="170"/>
        <v>0</v>
      </c>
      <c r="BA333" s="53"/>
      <c r="BB333" s="53">
        <f t="shared" si="171"/>
        <v>0</v>
      </c>
      <c r="BC333" s="53">
        <f t="shared" si="172"/>
        <v>0</v>
      </c>
      <c r="BD333" s="53">
        <f t="shared" si="173"/>
        <v>0</v>
      </c>
      <c r="BE333" s="53">
        <f t="shared" si="174"/>
        <v>0</v>
      </c>
      <c r="BF333" s="53">
        <f t="shared" si="175"/>
        <v>0</v>
      </c>
      <c r="BG333" s="53">
        <f t="shared" si="176"/>
        <v>0</v>
      </c>
      <c r="BH333" s="53">
        <f t="shared" si="177"/>
        <v>0</v>
      </c>
      <c r="BI333" s="53">
        <f t="shared" si="178"/>
        <v>0</v>
      </c>
      <c r="BJ333" s="53">
        <f t="shared" si="179"/>
        <v>0</v>
      </c>
      <c r="BK333" s="53">
        <f t="shared" si="180"/>
        <v>0</v>
      </c>
      <c r="BL333" s="53">
        <f t="shared" si="181"/>
        <v>0</v>
      </c>
      <c r="BM333" s="53">
        <f t="shared" si="182"/>
        <v>0</v>
      </c>
      <c r="BN333" s="53">
        <f t="shared" si="183"/>
        <v>0</v>
      </c>
      <c r="BO333" s="53"/>
      <c r="BP333" s="53">
        <f t="shared" si="184"/>
        <v>0</v>
      </c>
      <c r="BQ333" s="53"/>
      <c r="BR333" s="53">
        <f t="shared" si="185"/>
        <v>0</v>
      </c>
    </row>
    <row r="334" spans="1:70" x14ac:dyDescent="0.2">
      <c r="A334" s="6">
        <v>4156</v>
      </c>
      <c r="B334" s="6" t="str">
        <f>+VLOOKUP(A334,masterfile!B:C,2,FALSE)</f>
        <v>Aufwendung Veränderung Urlaubsrückst.</v>
      </c>
      <c r="D334" s="53">
        <f>+SUMIF('[1]2017'!$A:$A,$A334,'[1]2017'!$C:$C)-SUMIF('[1]2017'!$E:$E,$A334,'[1]2017'!$G:$G)</f>
        <v>0</v>
      </c>
      <c r="E334" s="53">
        <f>+SUMIF('[1]2018'!$A:$A,$A334,'[1]2018'!$C:$C)-SUMIF('[1]2018'!$E:$E,$A334,'[1]2018'!$G:$G)</f>
        <v>0</v>
      </c>
      <c r="F334" s="53">
        <f>+SUMIF('[1]2019'!$A:$A,$A334,'[1]2019'!$C:$C)-SUMIF('[1]2019'!$E:$E,$A334,'[1]2019'!$G:$G)</f>
        <v>0</v>
      </c>
      <c r="G334" s="53">
        <f>+SUMIF('[1]2020'!$A:$A,$A334,'[1]2020'!$C:$C)-SUMIF('[1]2020'!$E:$E,$A334,'[1]2020'!$G:$G)</f>
        <v>0</v>
      </c>
      <c r="H334" s="53"/>
      <c r="I334" s="53">
        <f>+(+SUMIF('[1]2021'!$A:$A,$A334,'[1]2021'!$C:$C)-SUMIF('[1]2021'!$E:$E,$A334,'[1]2021'!$G:$G))/12</f>
        <v>0</v>
      </c>
      <c r="J334" s="53">
        <f>+(+SUMIF('[1]2021'!$A:$A,$A334,'[1]2021'!$C:$C)-SUMIF('[1]2021'!$E:$E,$A334,'[1]2021'!$G:$G))/12</f>
        <v>0</v>
      </c>
      <c r="K334" s="53">
        <f>+(+SUMIF('[1]2021'!$A:$A,$A334,'[1]2021'!$C:$C)-SUMIF('[1]2021'!$E:$E,$A334,'[1]2021'!$G:$G))/12</f>
        <v>0</v>
      </c>
      <c r="L334" s="53">
        <f>+(+SUMIF('[1]2021'!$A:$A,$A334,'[1]2021'!$C:$C)-SUMIF('[1]2021'!$E:$E,$A334,'[1]2021'!$G:$G))/12</f>
        <v>0</v>
      </c>
      <c r="M334" s="53">
        <f>+(+SUMIF('[1]2021'!$A:$A,$A334,'[1]2021'!$C:$C)-SUMIF('[1]2021'!$E:$E,$A334,'[1]2021'!$G:$G))/12</f>
        <v>0</v>
      </c>
      <c r="N334" s="53">
        <f>+(+SUMIF('[1]2021'!$A:$A,$A334,'[1]2021'!$C:$C)-SUMIF('[1]2021'!$E:$E,$A334,'[1]2021'!$G:$G))/12</f>
        <v>0</v>
      </c>
      <c r="O334" s="53">
        <f>+(+SUMIF('[1]2021'!$A:$A,$A334,'[1]2021'!$C:$C)-SUMIF('[1]2021'!$E:$E,$A334,'[1]2021'!$G:$G))/12</f>
        <v>0</v>
      </c>
      <c r="P334" s="53">
        <f>+(+SUMIF('[1]2021'!$A:$A,$A334,'[1]2021'!$C:$C)-SUMIF('[1]2021'!$E:$E,$A334,'[1]2021'!$G:$G))/12</f>
        <v>0</v>
      </c>
      <c r="Q334" s="53">
        <f>+(+SUMIF('[1]2021'!$A:$A,$A334,'[1]2021'!$C:$C)-SUMIF('[1]2021'!$E:$E,$A334,'[1]2021'!$G:$G))/12</f>
        <v>0</v>
      </c>
      <c r="R334" s="53">
        <f>+(+SUMIF('[1]2021'!$A:$A,$A334,'[1]2021'!$C:$C)-SUMIF('[1]2021'!$E:$E,$A334,'[1]2021'!$G:$G))/12</f>
        <v>0</v>
      </c>
      <c r="S334" s="53">
        <f>+(+SUMIF('[1]2021'!$A:$A,$A334,'[1]2021'!$C:$C)-SUMIF('[1]2021'!$E:$E,$A334,'[1]2021'!$G:$G))/12</f>
        <v>0</v>
      </c>
      <c r="T334" s="53">
        <f>+(+SUMIF('[1]2021'!$A:$A,$A334,'[1]2021'!$C:$C)-SUMIF('[1]2021'!$E:$E,$A334,'[1]2021'!$G:$G))/12</f>
        <v>0</v>
      </c>
      <c r="U334" s="53">
        <f>+SUM(I334:INDEX(I334:T334,1,Settings!$C$4))</f>
        <v>0</v>
      </c>
      <c r="V334" s="53">
        <f t="shared" si="156"/>
        <v>0</v>
      </c>
      <c r="W334" s="53"/>
      <c r="X334" s="53">
        <f>+SUMIFS(postings!$T:$T,postings!$C:$C,'pl-data'!X$2,postings!$D:$D,'pl-data'!X$3,postings!$I:$I,'pl-data'!$A334)-SUMIFS(postings!$W:$W,postings!$C:$C,'pl-data'!X$2,postings!$D:$D,'pl-data'!X$3,postings!$M:$M,'pl-data'!$A334)</f>
        <v>0</v>
      </c>
      <c r="Y334" s="53">
        <f>+SUMIFS(postings!$T:$T,postings!$C:$C,'pl-data'!Y$2,postings!$D:$D,'pl-data'!Y$3,postings!$I:$I,'pl-data'!$A334)-SUMIFS(postings!$W:$W,postings!$C:$C,'pl-data'!Y$2,postings!$D:$D,'pl-data'!Y$3,postings!$M:$M,'pl-data'!$A334)</f>
        <v>0</v>
      </c>
      <c r="Z334" s="53">
        <f>+SUMIFS(postings!$T:$T,postings!$C:$C,'pl-data'!Z$2,postings!$D:$D,'pl-data'!Z$3,postings!$I:$I,'pl-data'!$A334)-SUMIFS(postings!$W:$W,postings!$C:$C,'pl-data'!Z$2,postings!$D:$D,'pl-data'!Z$3,postings!$M:$M,'pl-data'!$A334)</f>
        <v>0</v>
      </c>
      <c r="AA334" s="53">
        <f>+SUMIFS(postings!$T:$T,postings!$C:$C,'pl-data'!AA$2,postings!$D:$D,'pl-data'!AA$3,postings!$I:$I,'pl-data'!$A334)-SUMIFS(postings!$W:$W,postings!$C:$C,'pl-data'!AA$2,postings!$D:$D,'pl-data'!AA$3,postings!$M:$M,'pl-data'!$A334)</f>
        <v>0</v>
      </c>
      <c r="AB334" s="53">
        <f>+SUMIFS(postings!$T:$T,postings!$C:$C,'pl-data'!AB$2,postings!$D:$D,'pl-data'!AB$3,postings!$I:$I,'pl-data'!$A334)-SUMIFS(postings!$W:$W,postings!$C:$C,'pl-data'!AB$2,postings!$D:$D,'pl-data'!AB$3,postings!$M:$M,'pl-data'!$A334)</f>
        <v>0</v>
      </c>
      <c r="AC334" s="53">
        <f>+SUMIFS(postings!$T:$T,postings!$C:$C,'pl-data'!AC$2,postings!$D:$D,'pl-data'!AC$3,postings!$I:$I,'pl-data'!$A334)-SUMIFS(postings!$W:$W,postings!$C:$C,'pl-data'!AC$2,postings!$D:$D,'pl-data'!AC$3,postings!$M:$M,'pl-data'!$A334)</f>
        <v>0</v>
      </c>
      <c r="AD334" s="53">
        <f>+SUMIFS(postings!$T:$T,postings!$C:$C,'pl-data'!AD$2,postings!$D:$D,'pl-data'!AD$3,postings!$I:$I,'pl-data'!$A334)-SUMIFS(postings!$W:$W,postings!$C:$C,'pl-data'!AD$2,postings!$D:$D,'pl-data'!AD$3,postings!$M:$M,'pl-data'!$A334)</f>
        <v>0</v>
      </c>
      <c r="AE334" s="53">
        <f>+SUMIFS(postings!$T:$T,postings!$C:$C,'pl-data'!AE$2,postings!$D:$D,'pl-data'!AE$3,postings!$I:$I,'pl-data'!$A334)-SUMIFS(postings!$W:$W,postings!$C:$C,'pl-data'!AE$2,postings!$D:$D,'pl-data'!AE$3,postings!$M:$M,'pl-data'!$A334)</f>
        <v>0</v>
      </c>
      <c r="AF334" s="53">
        <f>+SUMIFS(postings!$T:$T,postings!$C:$C,'pl-data'!AF$2,postings!$D:$D,'pl-data'!AF$3,postings!$I:$I,'pl-data'!$A334)-SUMIFS(postings!$W:$W,postings!$C:$C,'pl-data'!AF$2,postings!$D:$D,'pl-data'!AF$3,postings!$M:$M,'pl-data'!$A334)</f>
        <v>0</v>
      </c>
      <c r="AG334" s="53">
        <f>+SUMIFS(postings!$T:$T,postings!$C:$C,'pl-data'!AG$2,postings!$D:$D,'pl-data'!AG$3,postings!$I:$I,'pl-data'!$A334)-SUMIFS(postings!$W:$W,postings!$C:$C,'pl-data'!AG$2,postings!$D:$D,'pl-data'!AG$3,postings!$M:$M,'pl-data'!$A334)</f>
        <v>0</v>
      </c>
      <c r="AH334" s="53">
        <f>+SUMIFS(postings!$T:$T,postings!$C:$C,'pl-data'!AH$2,postings!$D:$D,'pl-data'!AH$3,postings!$I:$I,'pl-data'!$A334)-SUMIFS(postings!$W:$W,postings!$C:$C,'pl-data'!AH$2,postings!$D:$D,'pl-data'!AH$3,postings!$M:$M,'pl-data'!$A334)</f>
        <v>0</v>
      </c>
      <c r="AI334" s="53">
        <f>+SUMIFS(postings!$T:$T,postings!$C:$C,'pl-data'!AI$2,postings!$D:$D,'pl-data'!AI$3,postings!$I:$I,'pl-data'!$A334)-SUMIFS(postings!$W:$W,postings!$C:$C,'pl-data'!AI$2,postings!$D:$D,'pl-data'!AI$3,postings!$M:$M,'pl-data'!$A334)</f>
        <v>0</v>
      </c>
      <c r="AJ334" s="53">
        <f>+SUM(X334:INDEX(X334:AI334,1,Settings!$C$4))</f>
        <v>0</v>
      </c>
      <c r="AK334" s="53">
        <f t="shared" si="157"/>
        <v>0</v>
      </c>
      <c r="AL334" s="53"/>
      <c r="AM334" s="53">
        <f t="shared" si="158"/>
        <v>0</v>
      </c>
      <c r="AN334" s="53">
        <f t="shared" si="159"/>
        <v>0</v>
      </c>
      <c r="AO334" s="53">
        <f t="shared" si="160"/>
        <v>0</v>
      </c>
      <c r="AP334" s="53">
        <f t="shared" si="161"/>
        <v>0</v>
      </c>
      <c r="AQ334" s="53">
        <f t="shared" si="162"/>
        <v>0</v>
      </c>
      <c r="AR334" s="53">
        <f t="shared" si="163"/>
        <v>0</v>
      </c>
      <c r="AS334" s="53">
        <f t="shared" si="164"/>
        <v>0</v>
      </c>
      <c r="AT334" s="53">
        <f t="shared" si="165"/>
        <v>0</v>
      </c>
      <c r="AU334" s="53">
        <f t="shared" si="166"/>
        <v>0</v>
      </c>
      <c r="AV334" s="53">
        <f t="shared" si="167"/>
        <v>0</v>
      </c>
      <c r="AW334" s="53">
        <f t="shared" si="168"/>
        <v>0</v>
      </c>
      <c r="AX334" s="53">
        <f t="shared" si="169"/>
        <v>0</v>
      </c>
      <c r="AY334" s="53">
        <f>+SUM(AM334:INDEX(AM334:AX334,1,Settings!$C$4))</f>
        <v>0</v>
      </c>
      <c r="AZ334" s="53">
        <f t="shared" si="170"/>
        <v>0</v>
      </c>
      <c r="BA334" s="53"/>
      <c r="BB334" s="53">
        <f t="shared" si="171"/>
        <v>0</v>
      </c>
      <c r="BC334" s="53">
        <f t="shared" si="172"/>
        <v>0</v>
      </c>
      <c r="BD334" s="53">
        <f t="shared" si="173"/>
        <v>0</v>
      </c>
      <c r="BE334" s="53">
        <f t="shared" si="174"/>
        <v>0</v>
      </c>
      <c r="BF334" s="53">
        <f t="shared" si="175"/>
        <v>0</v>
      </c>
      <c r="BG334" s="53">
        <f t="shared" si="176"/>
        <v>0</v>
      </c>
      <c r="BH334" s="53">
        <f t="shared" si="177"/>
        <v>0</v>
      </c>
      <c r="BI334" s="53">
        <f t="shared" si="178"/>
        <v>0</v>
      </c>
      <c r="BJ334" s="53">
        <f t="shared" si="179"/>
        <v>0</v>
      </c>
      <c r="BK334" s="53">
        <f t="shared" si="180"/>
        <v>0</v>
      </c>
      <c r="BL334" s="53">
        <f t="shared" si="181"/>
        <v>0</v>
      </c>
      <c r="BM334" s="53">
        <f t="shared" si="182"/>
        <v>0</v>
      </c>
      <c r="BN334" s="53">
        <f t="shared" si="183"/>
        <v>0</v>
      </c>
      <c r="BO334" s="53"/>
      <c r="BP334" s="53">
        <f t="shared" si="184"/>
        <v>0</v>
      </c>
      <c r="BQ334" s="53"/>
      <c r="BR334" s="53">
        <f t="shared" si="185"/>
        <v>0</v>
      </c>
    </row>
    <row r="335" spans="1:70" x14ac:dyDescent="0.2">
      <c r="A335" s="6">
        <v>4157</v>
      </c>
      <c r="B335" s="6" t="str">
        <f>+VLOOKUP(A335,masterfile!B:C,2,FALSE)</f>
        <v>Aufwendung Urlaubsrückstellg Ges.er-GF</v>
      </c>
      <c r="D335" s="53">
        <f>+SUMIF('[1]2017'!$A:$A,$A335,'[1]2017'!$C:$C)-SUMIF('[1]2017'!$E:$E,$A335,'[1]2017'!$G:$G)</f>
        <v>0</v>
      </c>
      <c r="E335" s="53">
        <f>+SUMIF('[1]2018'!$A:$A,$A335,'[1]2018'!$C:$C)-SUMIF('[1]2018'!$E:$E,$A335,'[1]2018'!$G:$G)</f>
        <v>0</v>
      </c>
      <c r="F335" s="53">
        <f>+SUMIF('[1]2019'!$A:$A,$A335,'[1]2019'!$C:$C)-SUMIF('[1]2019'!$E:$E,$A335,'[1]2019'!$G:$G)</f>
        <v>0</v>
      </c>
      <c r="G335" s="53">
        <f>+SUMIF('[1]2020'!$A:$A,$A335,'[1]2020'!$C:$C)-SUMIF('[1]2020'!$E:$E,$A335,'[1]2020'!$G:$G)</f>
        <v>0</v>
      </c>
      <c r="H335" s="53"/>
      <c r="I335" s="53">
        <f>+(+SUMIF('[1]2021'!$A:$A,$A335,'[1]2021'!$C:$C)-SUMIF('[1]2021'!$E:$E,$A335,'[1]2021'!$G:$G))/12</f>
        <v>0</v>
      </c>
      <c r="J335" s="53">
        <f>+(+SUMIF('[1]2021'!$A:$A,$A335,'[1]2021'!$C:$C)-SUMIF('[1]2021'!$E:$E,$A335,'[1]2021'!$G:$G))/12</f>
        <v>0</v>
      </c>
      <c r="K335" s="53">
        <f>+(+SUMIF('[1]2021'!$A:$A,$A335,'[1]2021'!$C:$C)-SUMIF('[1]2021'!$E:$E,$A335,'[1]2021'!$G:$G))/12</f>
        <v>0</v>
      </c>
      <c r="L335" s="53">
        <f>+(+SUMIF('[1]2021'!$A:$A,$A335,'[1]2021'!$C:$C)-SUMIF('[1]2021'!$E:$E,$A335,'[1]2021'!$G:$G))/12</f>
        <v>0</v>
      </c>
      <c r="M335" s="53">
        <f>+(+SUMIF('[1]2021'!$A:$A,$A335,'[1]2021'!$C:$C)-SUMIF('[1]2021'!$E:$E,$A335,'[1]2021'!$G:$G))/12</f>
        <v>0</v>
      </c>
      <c r="N335" s="53">
        <f>+(+SUMIF('[1]2021'!$A:$A,$A335,'[1]2021'!$C:$C)-SUMIF('[1]2021'!$E:$E,$A335,'[1]2021'!$G:$G))/12</f>
        <v>0</v>
      </c>
      <c r="O335" s="53">
        <f>+(+SUMIF('[1]2021'!$A:$A,$A335,'[1]2021'!$C:$C)-SUMIF('[1]2021'!$E:$E,$A335,'[1]2021'!$G:$G))/12</f>
        <v>0</v>
      </c>
      <c r="P335" s="53">
        <f>+(+SUMIF('[1]2021'!$A:$A,$A335,'[1]2021'!$C:$C)-SUMIF('[1]2021'!$E:$E,$A335,'[1]2021'!$G:$G))/12</f>
        <v>0</v>
      </c>
      <c r="Q335" s="53">
        <f>+(+SUMIF('[1]2021'!$A:$A,$A335,'[1]2021'!$C:$C)-SUMIF('[1]2021'!$E:$E,$A335,'[1]2021'!$G:$G))/12</f>
        <v>0</v>
      </c>
      <c r="R335" s="53">
        <f>+(+SUMIF('[1]2021'!$A:$A,$A335,'[1]2021'!$C:$C)-SUMIF('[1]2021'!$E:$E,$A335,'[1]2021'!$G:$G))/12</f>
        <v>0</v>
      </c>
      <c r="S335" s="53">
        <f>+(+SUMIF('[1]2021'!$A:$A,$A335,'[1]2021'!$C:$C)-SUMIF('[1]2021'!$E:$E,$A335,'[1]2021'!$G:$G))/12</f>
        <v>0</v>
      </c>
      <c r="T335" s="53">
        <f>+(+SUMIF('[1]2021'!$A:$A,$A335,'[1]2021'!$C:$C)-SUMIF('[1]2021'!$E:$E,$A335,'[1]2021'!$G:$G))/12</f>
        <v>0</v>
      </c>
      <c r="U335" s="53">
        <f>+SUM(I335:INDEX(I335:T335,1,Settings!$C$4))</f>
        <v>0</v>
      </c>
      <c r="V335" s="53">
        <f t="shared" si="156"/>
        <v>0</v>
      </c>
      <c r="W335" s="53"/>
      <c r="X335" s="53">
        <f>+SUMIFS(postings!$T:$T,postings!$C:$C,'pl-data'!X$2,postings!$D:$D,'pl-data'!X$3,postings!$I:$I,'pl-data'!$A335)-SUMIFS(postings!$W:$W,postings!$C:$C,'pl-data'!X$2,postings!$D:$D,'pl-data'!X$3,postings!$M:$M,'pl-data'!$A335)</f>
        <v>0</v>
      </c>
      <c r="Y335" s="53">
        <f>+SUMIFS(postings!$T:$T,postings!$C:$C,'pl-data'!Y$2,postings!$D:$D,'pl-data'!Y$3,postings!$I:$I,'pl-data'!$A335)-SUMIFS(postings!$W:$W,postings!$C:$C,'pl-data'!Y$2,postings!$D:$D,'pl-data'!Y$3,postings!$M:$M,'pl-data'!$A335)</f>
        <v>0</v>
      </c>
      <c r="Z335" s="53">
        <f>+SUMIFS(postings!$T:$T,postings!$C:$C,'pl-data'!Z$2,postings!$D:$D,'pl-data'!Z$3,postings!$I:$I,'pl-data'!$A335)-SUMIFS(postings!$W:$W,postings!$C:$C,'pl-data'!Z$2,postings!$D:$D,'pl-data'!Z$3,postings!$M:$M,'pl-data'!$A335)</f>
        <v>0</v>
      </c>
      <c r="AA335" s="53">
        <f>+SUMIFS(postings!$T:$T,postings!$C:$C,'pl-data'!AA$2,postings!$D:$D,'pl-data'!AA$3,postings!$I:$I,'pl-data'!$A335)-SUMIFS(postings!$W:$W,postings!$C:$C,'pl-data'!AA$2,postings!$D:$D,'pl-data'!AA$3,postings!$M:$M,'pl-data'!$A335)</f>
        <v>0</v>
      </c>
      <c r="AB335" s="53">
        <f>+SUMIFS(postings!$T:$T,postings!$C:$C,'pl-data'!AB$2,postings!$D:$D,'pl-data'!AB$3,postings!$I:$I,'pl-data'!$A335)-SUMIFS(postings!$W:$W,postings!$C:$C,'pl-data'!AB$2,postings!$D:$D,'pl-data'!AB$3,postings!$M:$M,'pl-data'!$A335)</f>
        <v>0</v>
      </c>
      <c r="AC335" s="53">
        <f>+SUMIFS(postings!$T:$T,postings!$C:$C,'pl-data'!AC$2,postings!$D:$D,'pl-data'!AC$3,postings!$I:$I,'pl-data'!$A335)-SUMIFS(postings!$W:$W,postings!$C:$C,'pl-data'!AC$2,postings!$D:$D,'pl-data'!AC$3,postings!$M:$M,'pl-data'!$A335)</f>
        <v>0</v>
      </c>
      <c r="AD335" s="53">
        <f>+SUMIFS(postings!$T:$T,postings!$C:$C,'pl-data'!AD$2,postings!$D:$D,'pl-data'!AD$3,postings!$I:$I,'pl-data'!$A335)-SUMIFS(postings!$W:$W,postings!$C:$C,'pl-data'!AD$2,postings!$D:$D,'pl-data'!AD$3,postings!$M:$M,'pl-data'!$A335)</f>
        <v>0</v>
      </c>
      <c r="AE335" s="53">
        <f>+SUMIFS(postings!$T:$T,postings!$C:$C,'pl-data'!AE$2,postings!$D:$D,'pl-data'!AE$3,postings!$I:$I,'pl-data'!$A335)-SUMIFS(postings!$W:$W,postings!$C:$C,'pl-data'!AE$2,postings!$D:$D,'pl-data'!AE$3,postings!$M:$M,'pl-data'!$A335)</f>
        <v>0</v>
      </c>
      <c r="AF335" s="53">
        <f>+SUMIFS(postings!$T:$T,postings!$C:$C,'pl-data'!AF$2,postings!$D:$D,'pl-data'!AF$3,postings!$I:$I,'pl-data'!$A335)-SUMIFS(postings!$W:$W,postings!$C:$C,'pl-data'!AF$2,postings!$D:$D,'pl-data'!AF$3,postings!$M:$M,'pl-data'!$A335)</f>
        <v>0</v>
      </c>
      <c r="AG335" s="53">
        <f>+SUMIFS(postings!$T:$T,postings!$C:$C,'pl-data'!AG$2,postings!$D:$D,'pl-data'!AG$3,postings!$I:$I,'pl-data'!$A335)-SUMIFS(postings!$W:$W,postings!$C:$C,'pl-data'!AG$2,postings!$D:$D,'pl-data'!AG$3,postings!$M:$M,'pl-data'!$A335)</f>
        <v>0</v>
      </c>
      <c r="AH335" s="53">
        <f>+SUMIFS(postings!$T:$T,postings!$C:$C,'pl-data'!AH$2,postings!$D:$D,'pl-data'!AH$3,postings!$I:$I,'pl-data'!$A335)-SUMIFS(postings!$W:$W,postings!$C:$C,'pl-data'!AH$2,postings!$D:$D,'pl-data'!AH$3,postings!$M:$M,'pl-data'!$A335)</f>
        <v>0</v>
      </c>
      <c r="AI335" s="53">
        <f>+SUMIFS(postings!$T:$T,postings!$C:$C,'pl-data'!AI$2,postings!$D:$D,'pl-data'!AI$3,postings!$I:$I,'pl-data'!$A335)-SUMIFS(postings!$W:$W,postings!$C:$C,'pl-data'!AI$2,postings!$D:$D,'pl-data'!AI$3,postings!$M:$M,'pl-data'!$A335)</f>
        <v>0</v>
      </c>
      <c r="AJ335" s="53">
        <f>+SUM(X335:INDEX(X335:AI335,1,Settings!$C$4))</f>
        <v>0</v>
      </c>
      <c r="AK335" s="53">
        <f t="shared" si="157"/>
        <v>0</v>
      </c>
      <c r="AL335" s="53"/>
      <c r="AM335" s="53">
        <f t="shared" si="158"/>
        <v>0</v>
      </c>
      <c r="AN335" s="53">
        <f t="shared" si="159"/>
        <v>0</v>
      </c>
      <c r="AO335" s="53">
        <f t="shared" si="160"/>
        <v>0</v>
      </c>
      <c r="AP335" s="53">
        <f t="shared" si="161"/>
        <v>0</v>
      </c>
      <c r="AQ335" s="53">
        <f t="shared" si="162"/>
        <v>0</v>
      </c>
      <c r="AR335" s="53">
        <f t="shared" si="163"/>
        <v>0</v>
      </c>
      <c r="AS335" s="53">
        <f t="shared" si="164"/>
        <v>0</v>
      </c>
      <c r="AT335" s="53">
        <f t="shared" si="165"/>
        <v>0</v>
      </c>
      <c r="AU335" s="53">
        <f t="shared" si="166"/>
        <v>0</v>
      </c>
      <c r="AV335" s="53">
        <f t="shared" si="167"/>
        <v>0</v>
      </c>
      <c r="AW335" s="53">
        <f t="shared" si="168"/>
        <v>0</v>
      </c>
      <c r="AX335" s="53">
        <f t="shared" si="169"/>
        <v>0</v>
      </c>
      <c r="AY335" s="53">
        <f>+SUM(AM335:INDEX(AM335:AX335,1,Settings!$C$4))</f>
        <v>0</v>
      </c>
      <c r="AZ335" s="53">
        <f t="shared" si="170"/>
        <v>0</v>
      </c>
      <c r="BA335" s="53"/>
      <c r="BB335" s="53">
        <f t="shared" si="171"/>
        <v>0</v>
      </c>
      <c r="BC335" s="53">
        <f t="shared" si="172"/>
        <v>0</v>
      </c>
      <c r="BD335" s="53">
        <f t="shared" si="173"/>
        <v>0</v>
      </c>
      <c r="BE335" s="53">
        <f t="shared" si="174"/>
        <v>0</v>
      </c>
      <c r="BF335" s="53">
        <f t="shared" si="175"/>
        <v>0</v>
      </c>
      <c r="BG335" s="53">
        <f t="shared" si="176"/>
        <v>0</v>
      </c>
      <c r="BH335" s="53">
        <f t="shared" si="177"/>
        <v>0</v>
      </c>
      <c r="BI335" s="53">
        <f t="shared" si="178"/>
        <v>0</v>
      </c>
      <c r="BJ335" s="53">
        <f t="shared" si="179"/>
        <v>0</v>
      </c>
      <c r="BK335" s="53">
        <f t="shared" si="180"/>
        <v>0</v>
      </c>
      <c r="BL335" s="53">
        <f t="shared" si="181"/>
        <v>0</v>
      </c>
      <c r="BM335" s="53">
        <f t="shared" si="182"/>
        <v>0</v>
      </c>
      <c r="BN335" s="53">
        <f t="shared" si="183"/>
        <v>0</v>
      </c>
      <c r="BO335" s="53"/>
      <c r="BP335" s="53">
        <f t="shared" si="184"/>
        <v>0</v>
      </c>
      <c r="BQ335" s="53"/>
      <c r="BR335" s="53">
        <f t="shared" si="185"/>
        <v>0</v>
      </c>
    </row>
    <row r="336" spans="1:70" x14ac:dyDescent="0.2">
      <c r="A336" s="6">
        <v>4158</v>
      </c>
      <c r="B336" s="6" t="str">
        <f>+VLOOKUP(A336,masterfile!B:C,2,FALSE)</f>
        <v>Aufwendung Urlaubsrückst. MU § 15 EStG</v>
      </c>
      <c r="D336" s="53">
        <f>+SUMIF('[1]2017'!$A:$A,$A336,'[1]2017'!$C:$C)-SUMIF('[1]2017'!$E:$E,$A336,'[1]2017'!$G:$G)</f>
        <v>0</v>
      </c>
      <c r="E336" s="53">
        <f>+SUMIF('[1]2018'!$A:$A,$A336,'[1]2018'!$C:$C)-SUMIF('[1]2018'!$E:$E,$A336,'[1]2018'!$G:$G)</f>
        <v>0</v>
      </c>
      <c r="F336" s="53">
        <f>+SUMIF('[1]2019'!$A:$A,$A336,'[1]2019'!$C:$C)-SUMIF('[1]2019'!$E:$E,$A336,'[1]2019'!$G:$G)</f>
        <v>0</v>
      </c>
      <c r="G336" s="53">
        <f>+SUMIF('[1]2020'!$A:$A,$A336,'[1]2020'!$C:$C)-SUMIF('[1]2020'!$E:$E,$A336,'[1]2020'!$G:$G)</f>
        <v>0</v>
      </c>
      <c r="H336" s="53"/>
      <c r="I336" s="53">
        <f>+(+SUMIF('[1]2021'!$A:$A,$A336,'[1]2021'!$C:$C)-SUMIF('[1]2021'!$E:$E,$A336,'[1]2021'!$G:$G))/12</f>
        <v>0</v>
      </c>
      <c r="J336" s="53">
        <f>+(+SUMIF('[1]2021'!$A:$A,$A336,'[1]2021'!$C:$C)-SUMIF('[1]2021'!$E:$E,$A336,'[1]2021'!$G:$G))/12</f>
        <v>0</v>
      </c>
      <c r="K336" s="53">
        <f>+(+SUMIF('[1]2021'!$A:$A,$A336,'[1]2021'!$C:$C)-SUMIF('[1]2021'!$E:$E,$A336,'[1]2021'!$G:$G))/12</f>
        <v>0</v>
      </c>
      <c r="L336" s="53">
        <f>+(+SUMIF('[1]2021'!$A:$A,$A336,'[1]2021'!$C:$C)-SUMIF('[1]2021'!$E:$E,$A336,'[1]2021'!$G:$G))/12</f>
        <v>0</v>
      </c>
      <c r="M336" s="53">
        <f>+(+SUMIF('[1]2021'!$A:$A,$A336,'[1]2021'!$C:$C)-SUMIF('[1]2021'!$E:$E,$A336,'[1]2021'!$G:$G))/12</f>
        <v>0</v>
      </c>
      <c r="N336" s="53">
        <f>+(+SUMIF('[1]2021'!$A:$A,$A336,'[1]2021'!$C:$C)-SUMIF('[1]2021'!$E:$E,$A336,'[1]2021'!$G:$G))/12</f>
        <v>0</v>
      </c>
      <c r="O336" s="53">
        <f>+(+SUMIF('[1]2021'!$A:$A,$A336,'[1]2021'!$C:$C)-SUMIF('[1]2021'!$E:$E,$A336,'[1]2021'!$G:$G))/12</f>
        <v>0</v>
      </c>
      <c r="P336" s="53">
        <f>+(+SUMIF('[1]2021'!$A:$A,$A336,'[1]2021'!$C:$C)-SUMIF('[1]2021'!$E:$E,$A336,'[1]2021'!$G:$G))/12</f>
        <v>0</v>
      </c>
      <c r="Q336" s="53">
        <f>+(+SUMIF('[1]2021'!$A:$A,$A336,'[1]2021'!$C:$C)-SUMIF('[1]2021'!$E:$E,$A336,'[1]2021'!$G:$G))/12</f>
        <v>0</v>
      </c>
      <c r="R336" s="53">
        <f>+(+SUMIF('[1]2021'!$A:$A,$A336,'[1]2021'!$C:$C)-SUMIF('[1]2021'!$E:$E,$A336,'[1]2021'!$G:$G))/12</f>
        <v>0</v>
      </c>
      <c r="S336" s="53">
        <f>+(+SUMIF('[1]2021'!$A:$A,$A336,'[1]2021'!$C:$C)-SUMIF('[1]2021'!$E:$E,$A336,'[1]2021'!$G:$G))/12</f>
        <v>0</v>
      </c>
      <c r="T336" s="53">
        <f>+(+SUMIF('[1]2021'!$A:$A,$A336,'[1]2021'!$C:$C)-SUMIF('[1]2021'!$E:$E,$A336,'[1]2021'!$G:$G))/12</f>
        <v>0</v>
      </c>
      <c r="U336" s="53">
        <f>+SUM(I336:INDEX(I336:T336,1,Settings!$C$4))</f>
        <v>0</v>
      </c>
      <c r="V336" s="53">
        <f t="shared" si="156"/>
        <v>0</v>
      </c>
      <c r="W336" s="53"/>
      <c r="X336" s="53">
        <f>+SUMIFS(postings!$T:$T,postings!$C:$C,'pl-data'!X$2,postings!$D:$D,'pl-data'!X$3,postings!$I:$I,'pl-data'!$A336)-SUMIFS(postings!$W:$W,postings!$C:$C,'pl-data'!X$2,postings!$D:$D,'pl-data'!X$3,postings!$M:$M,'pl-data'!$A336)</f>
        <v>0</v>
      </c>
      <c r="Y336" s="53">
        <f>+SUMIFS(postings!$T:$T,postings!$C:$C,'pl-data'!Y$2,postings!$D:$D,'pl-data'!Y$3,postings!$I:$I,'pl-data'!$A336)-SUMIFS(postings!$W:$W,postings!$C:$C,'pl-data'!Y$2,postings!$D:$D,'pl-data'!Y$3,postings!$M:$M,'pl-data'!$A336)</f>
        <v>0</v>
      </c>
      <c r="Z336" s="53">
        <f>+SUMIFS(postings!$T:$T,postings!$C:$C,'pl-data'!Z$2,postings!$D:$D,'pl-data'!Z$3,postings!$I:$I,'pl-data'!$A336)-SUMIFS(postings!$W:$W,postings!$C:$C,'pl-data'!Z$2,postings!$D:$D,'pl-data'!Z$3,postings!$M:$M,'pl-data'!$A336)</f>
        <v>0</v>
      </c>
      <c r="AA336" s="53">
        <f>+SUMIFS(postings!$T:$T,postings!$C:$C,'pl-data'!AA$2,postings!$D:$D,'pl-data'!AA$3,postings!$I:$I,'pl-data'!$A336)-SUMIFS(postings!$W:$W,postings!$C:$C,'pl-data'!AA$2,postings!$D:$D,'pl-data'!AA$3,postings!$M:$M,'pl-data'!$A336)</f>
        <v>0</v>
      </c>
      <c r="AB336" s="53">
        <f>+SUMIFS(postings!$T:$T,postings!$C:$C,'pl-data'!AB$2,postings!$D:$D,'pl-data'!AB$3,postings!$I:$I,'pl-data'!$A336)-SUMIFS(postings!$W:$W,postings!$C:$C,'pl-data'!AB$2,postings!$D:$D,'pl-data'!AB$3,postings!$M:$M,'pl-data'!$A336)</f>
        <v>0</v>
      </c>
      <c r="AC336" s="53">
        <f>+SUMIFS(postings!$T:$T,postings!$C:$C,'pl-data'!AC$2,postings!$D:$D,'pl-data'!AC$3,postings!$I:$I,'pl-data'!$A336)-SUMIFS(postings!$W:$W,postings!$C:$C,'pl-data'!AC$2,postings!$D:$D,'pl-data'!AC$3,postings!$M:$M,'pl-data'!$A336)</f>
        <v>0</v>
      </c>
      <c r="AD336" s="53">
        <f>+SUMIFS(postings!$T:$T,postings!$C:$C,'pl-data'!AD$2,postings!$D:$D,'pl-data'!AD$3,postings!$I:$I,'pl-data'!$A336)-SUMIFS(postings!$W:$W,postings!$C:$C,'pl-data'!AD$2,postings!$D:$D,'pl-data'!AD$3,postings!$M:$M,'pl-data'!$A336)</f>
        <v>0</v>
      </c>
      <c r="AE336" s="53">
        <f>+SUMIFS(postings!$T:$T,postings!$C:$C,'pl-data'!AE$2,postings!$D:$D,'pl-data'!AE$3,postings!$I:$I,'pl-data'!$A336)-SUMIFS(postings!$W:$W,postings!$C:$C,'pl-data'!AE$2,postings!$D:$D,'pl-data'!AE$3,postings!$M:$M,'pl-data'!$A336)</f>
        <v>0</v>
      </c>
      <c r="AF336" s="53">
        <f>+SUMIFS(postings!$T:$T,postings!$C:$C,'pl-data'!AF$2,postings!$D:$D,'pl-data'!AF$3,postings!$I:$I,'pl-data'!$A336)-SUMIFS(postings!$W:$W,postings!$C:$C,'pl-data'!AF$2,postings!$D:$D,'pl-data'!AF$3,postings!$M:$M,'pl-data'!$A336)</f>
        <v>0</v>
      </c>
      <c r="AG336" s="53">
        <f>+SUMIFS(postings!$T:$T,postings!$C:$C,'pl-data'!AG$2,postings!$D:$D,'pl-data'!AG$3,postings!$I:$I,'pl-data'!$A336)-SUMIFS(postings!$W:$W,postings!$C:$C,'pl-data'!AG$2,postings!$D:$D,'pl-data'!AG$3,postings!$M:$M,'pl-data'!$A336)</f>
        <v>0</v>
      </c>
      <c r="AH336" s="53">
        <f>+SUMIFS(postings!$T:$T,postings!$C:$C,'pl-data'!AH$2,postings!$D:$D,'pl-data'!AH$3,postings!$I:$I,'pl-data'!$A336)-SUMIFS(postings!$W:$W,postings!$C:$C,'pl-data'!AH$2,postings!$D:$D,'pl-data'!AH$3,postings!$M:$M,'pl-data'!$A336)</f>
        <v>0</v>
      </c>
      <c r="AI336" s="53">
        <f>+SUMIFS(postings!$T:$T,postings!$C:$C,'pl-data'!AI$2,postings!$D:$D,'pl-data'!AI$3,postings!$I:$I,'pl-data'!$A336)-SUMIFS(postings!$W:$W,postings!$C:$C,'pl-data'!AI$2,postings!$D:$D,'pl-data'!AI$3,postings!$M:$M,'pl-data'!$A336)</f>
        <v>0</v>
      </c>
      <c r="AJ336" s="53">
        <f>+SUM(X336:INDEX(X336:AI336,1,Settings!$C$4))</f>
        <v>0</v>
      </c>
      <c r="AK336" s="53">
        <f t="shared" si="157"/>
        <v>0</v>
      </c>
      <c r="AL336" s="53"/>
      <c r="AM336" s="53">
        <f t="shared" si="158"/>
        <v>0</v>
      </c>
      <c r="AN336" s="53">
        <f t="shared" si="159"/>
        <v>0</v>
      </c>
      <c r="AO336" s="53">
        <f t="shared" si="160"/>
        <v>0</v>
      </c>
      <c r="AP336" s="53">
        <f t="shared" si="161"/>
        <v>0</v>
      </c>
      <c r="AQ336" s="53">
        <f t="shared" si="162"/>
        <v>0</v>
      </c>
      <c r="AR336" s="53">
        <f t="shared" si="163"/>
        <v>0</v>
      </c>
      <c r="AS336" s="53">
        <f t="shared" si="164"/>
        <v>0</v>
      </c>
      <c r="AT336" s="53">
        <f t="shared" si="165"/>
        <v>0</v>
      </c>
      <c r="AU336" s="53">
        <f t="shared" si="166"/>
        <v>0</v>
      </c>
      <c r="AV336" s="53">
        <f t="shared" si="167"/>
        <v>0</v>
      </c>
      <c r="AW336" s="53">
        <f t="shared" si="168"/>
        <v>0</v>
      </c>
      <c r="AX336" s="53">
        <f t="shared" si="169"/>
        <v>0</v>
      </c>
      <c r="AY336" s="53">
        <f>+SUM(AM336:INDEX(AM336:AX336,1,Settings!$C$4))</f>
        <v>0</v>
      </c>
      <c r="AZ336" s="53">
        <f t="shared" si="170"/>
        <v>0</v>
      </c>
      <c r="BA336" s="53"/>
      <c r="BB336" s="53">
        <f t="shared" si="171"/>
        <v>0</v>
      </c>
      <c r="BC336" s="53">
        <f t="shared" si="172"/>
        <v>0</v>
      </c>
      <c r="BD336" s="53">
        <f t="shared" si="173"/>
        <v>0</v>
      </c>
      <c r="BE336" s="53">
        <f t="shared" si="174"/>
        <v>0</v>
      </c>
      <c r="BF336" s="53">
        <f t="shared" si="175"/>
        <v>0</v>
      </c>
      <c r="BG336" s="53">
        <f t="shared" si="176"/>
        <v>0</v>
      </c>
      <c r="BH336" s="53">
        <f t="shared" si="177"/>
        <v>0</v>
      </c>
      <c r="BI336" s="53">
        <f t="shared" si="178"/>
        <v>0</v>
      </c>
      <c r="BJ336" s="53">
        <f t="shared" si="179"/>
        <v>0</v>
      </c>
      <c r="BK336" s="53">
        <f t="shared" si="180"/>
        <v>0</v>
      </c>
      <c r="BL336" s="53">
        <f t="shared" si="181"/>
        <v>0</v>
      </c>
      <c r="BM336" s="53">
        <f t="shared" si="182"/>
        <v>0</v>
      </c>
      <c r="BN336" s="53">
        <f t="shared" si="183"/>
        <v>0</v>
      </c>
      <c r="BO336" s="53"/>
      <c r="BP336" s="53">
        <f t="shared" si="184"/>
        <v>0</v>
      </c>
      <c r="BQ336" s="53"/>
      <c r="BR336" s="53">
        <f t="shared" si="185"/>
        <v>0</v>
      </c>
    </row>
    <row r="337" spans="1:70" x14ac:dyDescent="0.2">
      <c r="A337" s="6">
        <v>4159</v>
      </c>
      <c r="B337" s="6" t="str">
        <f>+VLOOKUP(A337,masterfile!B:C,2,FALSE)</f>
        <v>Aufwendung Urlaubsrückst. Minijobber</v>
      </c>
      <c r="D337" s="53">
        <f>+SUMIF('[1]2017'!$A:$A,$A337,'[1]2017'!$C:$C)-SUMIF('[1]2017'!$E:$E,$A337,'[1]2017'!$G:$G)</f>
        <v>0</v>
      </c>
      <c r="E337" s="53">
        <f>+SUMIF('[1]2018'!$A:$A,$A337,'[1]2018'!$C:$C)-SUMIF('[1]2018'!$E:$E,$A337,'[1]2018'!$G:$G)</f>
        <v>0</v>
      </c>
      <c r="F337" s="53">
        <f>+SUMIF('[1]2019'!$A:$A,$A337,'[1]2019'!$C:$C)-SUMIF('[1]2019'!$E:$E,$A337,'[1]2019'!$G:$G)</f>
        <v>0</v>
      </c>
      <c r="G337" s="53">
        <f>+SUMIF('[1]2020'!$A:$A,$A337,'[1]2020'!$C:$C)-SUMIF('[1]2020'!$E:$E,$A337,'[1]2020'!$G:$G)</f>
        <v>0</v>
      </c>
      <c r="H337" s="53"/>
      <c r="I337" s="53">
        <f>+(+SUMIF('[1]2021'!$A:$A,$A337,'[1]2021'!$C:$C)-SUMIF('[1]2021'!$E:$E,$A337,'[1]2021'!$G:$G))/12</f>
        <v>0</v>
      </c>
      <c r="J337" s="53">
        <f>+(+SUMIF('[1]2021'!$A:$A,$A337,'[1]2021'!$C:$C)-SUMIF('[1]2021'!$E:$E,$A337,'[1]2021'!$G:$G))/12</f>
        <v>0</v>
      </c>
      <c r="K337" s="53">
        <f>+(+SUMIF('[1]2021'!$A:$A,$A337,'[1]2021'!$C:$C)-SUMIF('[1]2021'!$E:$E,$A337,'[1]2021'!$G:$G))/12</f>
        <v>0</v>
      </c>
      <c r="L337" s="53">
        <f>+(+SUMIF('[1]2021'!$A:$A,$A337,'[1]2021'!$C:$C)-SUMIF('[1]2021'!$E:$E,$A337,'[1]2021'!$G:$G))/12</f>
        <v>0</v>
      </c>
      <c r="M337" s="53">
        <f>+(+SUMIF('[1]2021'!$A:$A,$A337,'[1]2021'!$C:$C)-SUMIF('[1]2021'!$E:$E,$A337,'[1]2021'!$G:$G))/12</f>
        <v>0</v>
      </c>
      <c r="N337" s="53">
        <f>+(+SUMIF('[1]2021'!$A:$A,$A337,'[1]2021'!$C:$C)-SUMIF('[1]2021'!$E:$E,$A337,'[1]2021'!$G:$G))/12</f>
        <v>0</v>
      </c>
      <c r="O337" s="53">
        <f>+(+SUMIF('[1]2021'!$A:$A,$A337,'[1]2021'!$C:$C)-SUMIF('[1]2021'!$E:$E,$A337,'[1]2021'!$G:$G))/12</f>
        <v>0</v>
      </c>
      <c r="P337" s="53">
        <f>+(+SUMIF('[1]2021'!$A:$A,$A337,'[1]2021'!$C:$C)-SUMIF('[1]2021'!$E:$E,$A337,'[1]2021'!$G:$G))/12</f>
        <v>0</v>
      </c>
      <c r="Q337" s="53">
        <f>+(+SUMIF('[1]2021'!$A:$A,$A337,'[1]2021'!$C:$C)-SUMIF('[1]2021'!$E:$E,$A337,'[1]2021'!$G:$G))/12</f>
        <v>0</v>
      </c>
      <c r="R337" s="53">
        <f>+(+SUMIF('[1]2021'!$A:$A,$A337,'[1]2021'!$C:$C)-SUMIF('[1]2021'!$E:$E,$A337,'[1]2021'!$G:$G))/12</f>
        <v>0</v>
      </c>
      <c r="S337" s="53">
        <f>+(+SUMIF('[1]2021'!$A:$A,$A337,'[1]2021'!$C:$C)-SUMIF('[1]2021'!$E:$E,$A337,'[1]2021'!$G:$G))/12</f>
        <v>0</v>
      </c>
      <c r="T337" s="53">
        <f>+(+SUMIF('[1]2021'!$A:$A,$A337,'[1]2021'!$C:$C)-SUMIF('[1]2021'!$E:$E,$A337,'[1]2021'!$G:$G))/12</f>
        <v>0</v>
      </c>
      <c r="U337" s="53">
        <f>+SUM(I337:INDEX(I337:T337,1,Settings!$C$4))</f>
        <v>0</v>
      </c>
      <c r="V337" s="53">
        <f t="shared" si="156"/>
        <v>0</v>
      </c>
      <c r="W337" s="53"/>
      <c r="X337" s="53">
        <f>+SUMIFS(postings!$T:$T,postings!$C:$C,'pl-data'!X$2,postings!$D:$D,'pl-data'!X$3,postings!$I:$I,'pl-data'!$A337)-SUMIFS(postings!$W:$W,postings!$C:$C,'pl-data'!X$2,postings!$D:$D,'pl-data'!X$3,postings!$M:$M,'pl-data'!$A337)</f>
        <v>0</v>
      </c>
      <c r="Y337" s="53">
        <f>+SUMIFS(postings!$T:$T,postings!$C:$C,'pl-data'!Y$2,postings!$D:$D,'pl-data'!Y$3,postings!$I:$I,'pl-data'!$A337)-SUMIFS(postings!$W:$W,postings!$C:$C,'pl-data'!Y$2,postings!$D:$D,'pl-data'!Y$3,postings!$M:$M,'pl-data'!$A337)</f>
        <v>0</v>
      </c>
      <c r="Z337" s="53">
        <f>+SUMIFS(postings!$T:$T,postings!$C:$C,'pl-data'!Z$2,postings!$D:$D,'pl-data'!Z$3,postings!$I:$I,'pl-data'!$A337)-SUMIFS(postings!$W:$W,postings!$C:$C,'pl-data'!Z$2,postings!$D:$D,'pl-data'!Z$3,postings!$M:$M,'pl-data'!$A337)</f>
        <v>0</v>
      </c>
      <c r="AA337" s="53">
        <f>+SUMIFS(postings!$T:$T,postings!$C:$C,'pl-data'!AA$2,postings!$D:$D,'pl-data'!AA$3,postings!$I:$I,'pl-data'!$A337)-SUMIFS(postings!$W:$W,postings!$C:$C,'pl-data'!AA$2,postings!$D:$D,'pl-data'!AA$3,postings!$M:$M,'pl-data'!$A337)</f>
        <v>0</v>
      </c>
      <c r="AB337" s="53">
        <f>+SUMIFS(postings!$T:$T,postings!$C:$C,'pl-data'!AB$2,postings!$D:$D,'pl-data'!AB$3,postings!$I:$I,'pl-data'!$A337)-SUMIFS(postings!$W:$W,postings!$C:$C,'pl-data'!AB$2,postings!$D:$D,'pl-data'!AB$3,postings!$M:$M,'pl-data'!$A337)</f>
        <v>0</v>
      </c>
      <c r="AC337" s="53">
        <f>+SUMIFS(postings!$T:$T,postings!$C:$C,'pl-data'!AC$2,postings!$D:$D,'pl-data'!AC$3,postings!$I:$I,'pl-data'!$A337)-SUMIFS(postings!$W:$W,postings!$C:$C,'pl-data'!AC$2,postings!$D:$D,'pl-data'!AC$3,postings!$M:$M,'pl-data'!$A337)</f>
        <v>0</v>
      </c>
      <c r="AD337" s="53">
        <f>+SUMIFS(postings!$T:$T,postings!$C:$C,'pl-data'!AD$2,postings!$D:$D,'pl-data'!AD$3,postings!$I:$I,'pl-data'!$A337)-SUMIFS(postings!$W:$W,postings!$C:$C,'pl-data'!AD$2,postings!$D:$D,'pl-data'!AD$3,postings!$M:$M,'pl-data'!$A337)</f>
        <v>0</v>
      </c>
      <c r="AE337" s="53">
        <f>+SUMIFS(postings!$T:$T,postings!$C:$C,'pl-data'!AE$2,postings!$D:$D,'pl-data'!AE$3,postings!$I:$I,'pl-data'!$A337)-SUMIFS(postings!$W:$W,postings!$C:$C,'pl-data'!AE$2,postings!$D:$D,'pl-data'!AE$3,postings!$M:$M,'pl-data'!$A337)</f>
        <v>0</v>
      </c>
      <c r="AF337" s="53">
        <f>+SUMIFS(postings!$T:$T,postings!$C:$C,'pl-data'!AF$2,postings!$D:$D,'pl-data'!AF$3,postings!$I:$I,'pl-data'!$A337)-SUMIFS(postings!$W:$W,postings!$C:$C,'pl-data'!AF$2,postings!$D:$D,'pl-data'!AF$3,postings!$M:$M,'pl-data'!$A337)</f>
        <v>0</v>
      </c>
      <c r="AG337" s="53">
        <f>+SUMIFS(postings!$T:$T,postings!$C:$C,'pl-data'!AG$2,postings!$D:$D,'pl-data'!AG$3,postings!$I:$I,'pl-data'!$A337)-SUMIFS(postings!$W:$W,postings!$C:$C,'pl-data'!AG$2,postings!$D:$D,'pl-data'!AG$3,postings!$M:$M,'pl-data'!$A337)</f>
        <v>0</v>
      </c>
      <c r="AH337" s="53">
        <f>+SUMIFS(postings!$T:$T,postings!$C:$C,'pl-data'!AH$2,postings!$D:$D,'pl-data'!AH$3,postings!$I:$I,'pl-data'!$A337)-SUMIFS(postings!$W:$W,postings!$C:$C,'pl-data'!AH$2,postings!$D:$D,'pl-data'!AH$3,postings!$M:$M,'pl-data'!$A337)</f>
        <v>0</v>
      </c>
      <c r="AI337" s="53">
        <f>+SUMIFS(postings!$T:$T,postings!$C:$C,'pl-data'!AI$2,postings!$D:$D,'pl-data'!AI$3,postings!$I:$I,'pl-data'!$A337)-SUMIFS(postings!$W:$W,postings!$C:$C,'pl-data'!AI$2,postings!$D:$D,'pl-data'!AI$3,postings!$M:$M,'pl-data'!$A337)</f>
        <v>0</v>
      </c>
      <c r="AJ337" s="53">
        <f>+SUM(X337:INDEX(X337:AI337,1,Settings!$C$4))</f>
        <v>0</v>
      </c>
      <c r="AK337" s="53">
        <f t="shared" si="157"/>
        <v>0</v>
      </c>
      <c r="AL337" s="53"/>
      <c r="AM337" s="53">
        <f t="shared" si="158"/>
        <v>0</v>
      </c>
      <c r="AN337" s="53">
        <f t="shared" si="159"/>
        <v>0</v>
      </c>
      <c r="AO337" s="53">
        <f t="shared" si="160"/>
        <v>0</v>
      </c>
      <c r="AP337" s="53">
        <f t="shared" si="161"/>
        <v>0</v>
      </c>
      <c r="AQ337" s="53">
        <f t="shared" si="162"/>
        <v>0</v>
      </c>
      <c r="AR337" s="53">
        <f t="shared" si="163"/>
        <v>0</v>
      </c>
      <c r="AS337" s="53">
        <f t="shared" si="164"/>
        <v>0</v>
      </c>
      <c r="AT337" s="53">
        <f t="shared" si="165"/>
        <v>0</v>
      </c>
      <c r="AU337" s="53">
        <f t="shared" si="166"/>
        <v>0</v>
      </c>
      <c r="AV337" s="53">
        <f t="shared" si="167"/>
        <v>0</v>
      </c>
      <c r="AW337" s="53">
        <f t="shared" si="168"/>
        <v>0</v>
      </c>
      <c r="AX337" s="53">
        <f t="shared" si="169"/>
        <v>0</v>
      </c>
      <c r="AY337" s="53">
        <f>+SUM(AM337:INDEX(AM337:AX337,1,Settings!$C$4))</f>
        <v>0</v>
      </c>
      <c r="AZ337" s="53">
        <f t="shared" si="170"/>
        <v>0</v>
      </c>
      <c r="BA337" s="53"/>
      <c r="BB337" s="53">
        <f t="shared" si="171"/>
        <v>0</v>
      </c>
      <c r="BC337" s="53">
        <f t="shared" si="172"/>
        <v>0</v>
      </c>
      <c r="BD337" s="53">
        <f t="shared" si="173"/>
        <v>0</v>
      </c>
      <c r="BE337" s="53">
        <f t="shared" si="174"/>
        <v>0</v>
      </c>
      <c r="BF337" s="53">
        <f t="shared" si="175"/>
        <v>0</v>
      </c>
      <c r="BG337" s="53">
        <f t="shared" si="176"/>
        <v>0</v>
      </c>
      <c r="BH337" s="53">
        <f t="shared" si="177"/>
        <v>0</v>
      </c>
      <c r="BI337" s="53">
        <f t="shared" si="178"/>
        <v>0</v>
      </c>
      <c r="BJ337" s="53">
        <f t="shared" si="179"/>
        <v>0</v>
      </c>
      <c r="BK337" s="53">
        <f t="shared" si="180"/>
        <v>0</v>
      </c>
      <c r="BL337" s="53">
        <f t="shared" si="181"/>
        <v>0</v>
      </c>
      <c r="BM337" s="53">
        <f t="shared" si="182"/>
        <v>0</v>
      </c>
      <c r="BN337" s="53">
        <f t="shared" si="183"/>
        <v>0</v>
      </c>
      <c r="BO337" s="53"/>
      <c r="BP337" s="53">
        <f t="shared" si="184"/>
        <v>0</v>
      </c>
      <c r="BQ337" s="53"/>
      <c r="BR337" s="53">
        <f t="shared" si="185"/>
        <v>0</v>
      </c>
    </row>
    <row r="338" spans="1:70" x14ac:dyDescent="0.2">
      <c r="A338" s="6">
        <v>4160</v>
      </c>
      <c r="B338" s="6" t="str">
        <f>+VLOOKUP(A338,masterfile!B:C,2,FALSE)</f>
        <v>Versorgungskassen</v>
      </c>
      <c r="D338" s="53">
        <f>+SUMIF('[1]2017'!$A:$A,$A338,'[1]2017'!$C:$C)-SUMIF('[1]2017'!$E:$E,$A338,'[1]2017'!$G:$G)</f>
        <v>0</v>
      </c>
      <c r="E338" s="53">
        <f>+SUMIF('[1]2018'!$A:$A,$A338,'[1]2018'!$C:$C)-SUMIF('[1]2018'!$E:$E,$A338,'[1]2018'!$G:$G)</f>
        <v>0</v>
      </c>
      <c r="F338" s="53">
        <f>+SUMIF('[1]2019'!$A:$A,$A338,'[1]2019'!$C:$C)-SUMIF('[1]2019'!$E:$E,$A338,'[1]2019'!$G:$G)</f>
        <v>0</v>
      </c>
      <c r="G338" s="53">
        <f>+SUMIF('[1]2020'!$A:$A,$A338,'[1]2020'!$C:$C)-SUMIF('[1]2020'!$E:$E,$A338,'[1]2020'!$G:$G)</f>
        <v>0</v>
      </c>
      <c r="H338" s="53"/>
      <c r="I338" s="53">
        <f>+(+SUMIF('[1]2021'!$A:$A,$A338,'[1]2021'!$C:$C)-SUMIF('[1]2021'!$E:$E,$A338,'[1]2021'!$G:$G))/12</f>
        <v>0</v>
      </c>
      <c r="J338" s="53">
        <f>+(+SUMIF('[1]2021'!$A:$A,$A338,'[1]2021'!$C:$C)-SUMIF('[1]2021'!$E:$E,$A338,'[1]2021'!$G:$G))/12</f>
        <v>0</v>
      </c>
      <c r="K338" s="53">
        <f>+(+SUMIF('[1]2021'!$A:$A,$A338,'[1]2021'!$C:$C)-SUMIF('[1]2021'!$E:$E,$A338,'[1]2021'!$G:$G))/12</f>
        <v>0</v>
      </c>
      <c r="L338" s="53">
        <f>+(+SUMIF('[1]2021'!$A:$A,$A338,'[1]2021'!$C:$C)-SUMIF('[1]2021'!$E:$E,$A338,'[1]2021'!$G:$G))/12</f>
        <v>0</v>
      </c>
      <c r="M338" s="53">
        <f>+(+SUMIF('[1]2021'!$A:$A,$A338,'[1]2021'!$C:$C)-SUMIF('[1]2021'!$E:$E,$A338,'[1]2021'!$G:$G))/12</f>
        <v>0</v>
      </c>
      <c r="N338" s="53">
        <f>+(+SUMIF('[1]2021'!$A:$A,$A338,'[1]2021'!$C:$C)-SUMIF('[1]2021'!$E:$E,$A338,'[1]2021'!$G:$G))/12</f>
        <v>0</v>
      </c>
      <c r="O338" s="53">
        <f>+(+SUMIF('[1]2021'!$A:$A,$A338,'[1]2021'!$C:$C)-SUMIF('[1]2021'!$E:$E,$A338,'[1]2021'!$G:$G))/12</f>
        <v>0</v>
      </c>
      <c r="P338" s="53">
        <f>+(+SUMIF('[1]2021'!$A:$A,$A338,'[1]2021'!$C:$C)-SUMIF('[1]2021'!$E:$E,$A338,'[1]2021'!$G:$G))/12</f>
        <v>0</v>
      </c>
      <c r="Q338" s="53">
        <f>+(+SUMIF('[1]2021'!$A:$A,$A338,'[1]2021'!$C:$C)-SUMIF('[1]2021'!$E:$E,$A338,'[1]2021'!$G:$G))/12</f>
        <v>0</v>
      </c>
      <c r="R338" s="53">
        <f>+(+SUMIF('[1]2021'!$A:$A,$A338,'[1]2021'!$C:$C)-SUMIF('[1]2021'!$E:$E,$A338,'[1]2021'!$G:$G))/12</f>
        <v>0</v>
      </c>
      <c r="S338" s="53">
        <f>+(+SUMIF('[1]2021'!$A:$A,$A338,'[1]2021'!$C:$C)-SUMIF('[1]2021'!$E:$E,$A338,'[1]2021'!$G:$G))/12</f>
        <v>0</v>
      </c>
      <c r="T338" s="53">
        <f>+(+SUMIF('[1]2021'!$A:$A,$A338,'[1]2021'!$C:$C)-SUMIF('[1]2021'!$E:$E,$A338,'[1]2021'!$G:$G))/12</f>
        <v>0</v>
      </c>
      <c r="U338" s="53">
        <f>+SUM(I338:INDEX(I338:T338,1,Settings!$C$4))</f>
        <v>0</v>
      </c>
      <c r="V338" s="53">
        <f t="shared" si="156"/>
        <v>0</v>
      </c>
      <c r="W338" s="53"/>
      <c r="X338" s="53">
        <f>+SUMIFS(postings!$T:$T,postings!$C:$C,'pl-data'!X$2,postings!$D:$D,'pl-data'!X$3,postings!$I:$I,'pl-data'!$A338)-SUMIFS(postings!$W:$W,postings!$C:$C,'pl-data'!X$2,postings!$D:$D,'pl-data'!X$3,postings!$M:$M,'pl-data'!$A338)</f>
        <v>0</v>
      </c>
      <c r="Y338" s="53">
        <f>+SUMIFS(postings!$T:$T,postings!$C:$C,'pl-data'!Y$2,postings!$D:$D,'pl-data'!Y$3,postings!$I:$I,'pl-data'!$A338)-SUMIFS(postings!$W:$W,postings!$C:$C,'pl-data'!Y$2,postings!$D:$D,'pl-data'!Y$3,postings!$M:$M,'pl-data'!$A338)</f>
        <v>0</v>
      </c>
      <c r="Z338" s="53">
        <f>+SUMIFS(postings!$T:$T,postings!$C:$C,'pl-data'!Z$2,postings!$D:$D,'pl-data'!Z$3,postings!$I:$I,'pl-data'!$A338)-SUMIFS(postings!$W:$W,postings!$C:$C,'pl-data'!Z$2,postings!$D:$D,'pl-data'!Z$3,postings!$M:$M,'pl-data'!$A338)</f>
        <v>0</v>
      </c>
      <c r="AA338" s="53">
        <f>+SUMIFS(postings!$T:$T,postings!$C:$C,'pl-data'!AA$2,postings!$D:$D,'pl-data'!AA$3,postings!$I:$I,'pl-data'!$A338)-SUMIFS(postings!$W:$W,postings!$C:$C,'pl-data'!AA$2,postings!$D:$D,'pl-data'!AA$3,postings!$M:$M,'pl-data'!$A338)</f>
        <v>0</v>
      </c>
      <c r="AB338" s="53">
        <f>+SUMIFS(postings!$T:$T,postings!$C:$C,'pl-data'!AB$2,postings!$D:$D,'pl-data'!AB$3,postings!$I:$I,'pl-data'!$A338)-SUMIFS(postings!$W:$W,postings!$C:$C,'pl-data'!AB$2,postings!$D:$D,'pl-data'!AB$3,postings!$M:$M,'pl-data'!$A338)</f>
        <v>0</v>
      </c>
      <c r="AC338" s="53">
        <f>+SUMIFS(postings!$T:$T,postings!$C:$C,'pl-data'!AC$2,postings!$D:$D,'pl-data'!AC$3,postings!$I:$I,'pl-data'!$A338)-SUMIFS(postings!$W:$W,postings!$C:$C,'pl-data'!AC$2,postings!$D:$D,'pl-data'!AC$3,postings!$M:$M,'pl-data'!$A338)</f>
        <v>0</v>
      </c>
      <c r="AD338" s="53">
        <f>+SUMIFS(postings!$T:$T,postings!$C:$C,'pl-data'!AD$2,postings!$D:$D,'pl-data'!AD$3,postings!$I:$I,'pl-data'!$A338)-SUMIFS(postings!$W:$W,postings!$C:$C,'pl-data'!AD$2,postings!$D:$D,'pl-data'!AD$3,postings!$M:$M,'pl-data'!$A338)</f>
        <v>0</v>
      </c>
      <c r="AE338" s="53">
        <f>+SUMIFS(postings!$T:$T,postings!$C:$C,'pl-data'!AE$2,postings!$D:$D,'pl-data'!AE$3,postings!$I:$I,'pl-data'!$A338)-SUMIFS(postings!$W:$W,postings!$C:$C,'pl-data'!AE$2,postings!$D:$D,'pl-data'!AE$3,postings!$M:$M,'pl-data'!$A338)</f>
        <v>0</v>
      </c>
      <c r="AF338" s="53">
        <f>+SUMIFS(postings!$T:$T,postings!$C:$C,'pl-data'!AF$2,postings!$D:$D,'pl-data'!AF$3,postings!$I:$I,'pl-data'!$A338)-SUMIFS(postings!$W:$W,postings!$C:$C,'pl-data'!AF$2,postings!$D:$D,'pl-data'!AF$3,postings!$M:$M,'pl-data'!$A338)</f>
        <v>0</v>
      </c>
      <c r="AG338" s="53">
        <f>+SUMIFS(postings!$T:$T,postings!$C:$C,'pl-data'!AG$2,postings!$D:$D,'pl-data'!AG$3,postings!$I:$I,'pl-data'!$A338)-SUMIFS(postings!$W:$W,postings!$C:$C,'pl-data'!AG$2,postings!$D:$D,'pl-data'!AG$3,postings!$M:$M,'pl-data'!$A338)</f>
        <v>0</v>
      </c>
      <c r="AH338" s="53">
        <f>+SUMIFS(postings!$T:$T,postings!$C:$C,'pl-data'!AH$2,postings!$D:$D,'pl-data'!AH$3,postings!$I:$I,'pl-data'!$A338)-SUMIFS(postings!$W:$W,postings!$C:$C,'pl-data'!AH$2,postings!$D:$D,'pl-data'!AH$3,postings!$M:$M,'pl-data'!$A338)</f>
        <v>0</v>
      </c>
      <c r="AI338" s="53">
        <f>+SUMIFS(postings!$T:$T,postings!$C:$C,'pl-data'!AI$2,postings!$D:$D,'pl-data'!AI$3,postings!$I:$I,'pl-data'!$A338)-SUMIFS(postings!$W:$W,postings!$C:$C,'pl-data'!AI$2,postings!$D:$D,'pl-data'!AI$3,postings!$M:$M,'pl-data'!$A338)</f>
        <v>0</v>
      </c>
      <c r="AJ338" s="53">
        <f>+SUM(X338:INDEX(X338:AI338,1,Settings!$C$4))</f>
        <v>0</v>
      </c>
      <c r="AK338" s="53">
        <f t="shared" si="157"/>
        <v>0</v>
      </c>
      <c r="AL338" s="53"/>
      <c r="AM338" s="53">
        <f t="shared" si="158"/>
        <v>0</v>
      </c>
      <c r="AN338" s="53">
        <f t="shared" si="159"/>
        <v>0</v>
      </c>
      <c r="AO338" s="53">
        <f t="shared" si="160"/>
        <v>0</v>
      </c>
      <c r="AP338" s="53">
        <f t="shared" si="161"/>
        <v>0</v>
      </c>
      <c r="AQ338" s="53">
        <f t="shared" si="162"/>
        <v>0</v>
      </c>
      <c r="AR338" s="53">
        <f t="shared" si="163"/>
        <v>0</v>
      </c>
      <c r="AS338" s="53">
        <f t="shared" si="164"/>
        <v>0</v>
      </c>
      <c r="AT338" s="53">
        <f t="shared" si="165"/>
        <v>0</v>
      </c>
      <c r="AU338" s="53">
        <f t="shared" si="166"/>
        <v>0</v>
      </c>
      <c r="AV338" s="53">
        <f t="shared" si="167"/>
        <v>0</v>
      </c>
      <c r="AW338" s="53">
        <f t="shared" si="168"/>
        <v>0</v>
      </c>
      <c r="AX338" s="53">
        <f t="shared" si="169"/>
        <v>0</v>
      </c>
      <c r="AY338" s="53">
        <f>+SUM(AM338:INDEX(AM338:AX338,1,Settings!$C$4))</f>
        <v>0</v>
      </c>
      <c r="AZ338" s="53">
        <f t="shared" si="170"/>
        <v>0</v>
      </c>
      <c r="BA338" s="53"/>
      <c r="BB338" s="53">
        <f t="shared" si="171"/>
        <v>0</v>
      </c>
      <c r="BC338" s="53">
        <f t="shared" si="172"/>
        <v>0</v>
      </c>
      <c r="BD338" s="53">
        <f t="shared" si="173"/>
        <v>0</v>
      </c>
      <c r="BE338" s="53">
        <f t="shared" si="174"/>
        <v>0</v>
      </c>
      <c r="BF338" s="53">
        <f t="shared" si="175"/>
        <v>0</v>
      </c>
      <c r="BG338" s="53">
        <f t="shared" si="176"/>
        <v>0</v>
      </c>
      <c r="BH338" s="53">
        <f t="shared" si="177"/>
        <v>0</v>
      </c>
      <c r="BI338" s="53">
        <f t="shared" si="178"/>
        <v>0</v>
      </c>
      <c r="BJ338" s="53">
        <f t="shared" si="179"/>
        <v>0</v>
      </c>
      <c r="BK338" s="53">
        <f t="shared" si="180"/>
        <v>0</v>
      </c>
      <c r="BL338" s="53">
        <f t="shared" si="181"/>
        <v>0</v>
      </c>
      <c r="BM338" s="53">
        <f t="shared" si="182"/>
        <v>0</v>
      </c>
      <c r="BN338" s="53">
        <f t="shared" si="183"/>
        <v>0</v>
      </c>
      <c r="BO338" s="53"/>
      <c r="BP338" s="53">
        <f t="shared" si="184"/>
        <v>0</v>
      </c>
      <c r="BQ338" s="53"/>
      <c r="BR338" s="53">
        <f t="shared" si="185"/>
        <v>0</v>
      </c>
    </row>
    <row r="339" spans="1:70" x14ac:dyDescent="0.2">
      <c r="A339" s="6">
        <v>4165</v>
      </c>
      <c r="B339" s="6" t="str">
        <f>+VLOOKUP(A339,masterfile!B:C,2,FALSE)</f>
        <v>Aufwendungen für Altersversorgung</v>
      </c>
      <c r="D339" s="53">
        <f>+SUMIF('[1]2017'!$A:$A,$A339,'[1]2017'!$C:$C)-SUMIF('[1]2017'!$E:$E,$A339,'[1]2017'!$G:$G)</f>
        <v>0</v>
      </c>
      <c r="E339" s="53">
        <f>+SUMIF('[1]2018'!$A:$A,$A339,'[1]2018'!$C:$C)-SUMIF('[1]2018'!$E:$E,$A339,'[1]2018'!$G:$G)</f>
        <v>0</v>
      </c>
      <c r="F339" s="53">
        <f>+SUMIF('[1]2019'!$A:$A,$A339,'[1]2019'!$C:$C)-SUMIF('[1]2019'!$E:$E,$A339,'[1]2019'!$G:$G)</f>
        <v>0</v>
      </c>
      <c r="G339" s="53">
        <f>+SUMIF('[1]2020'!$A:$A,$A339,'[1]2020'!$C:$C)-SUMIF('[1]2020'!$E:$E,$A339,'[1]2020'!$G:$G)</f>
        <v>0</v>
      </c>
      <c r="H339" s="53"/>
      <c r="I339" s="53">
        <f>+(+SUMIF('[1]2021'!$A:$A,$A339,'[1]2021'!$C:$C)-SUMIF('[1]2021'!$E:$E,$A339,'[1]2021'!$G:$G))/12</f>
        <v>0</v>
      </c>
      <c r="J339" s="53">
        <f>+(+SUMIF('[1]2021'!$A:$A,$A339,'[1]2021'!$C:$C)-SUMIF('[1]2021'!$E:$E,$A339,'[1]2021'!$G:$G))/12</f>
        <v>0</v>
      </c>
      <c r="K339" s="53">
        <f>+(+SUMIF('[1]2021'!$A:$A,$A339,'[1]2021'!$C:$C)-SUMIF('[1]2021'!$E:$E,$A339,'[1]2021'!$G:$G))/12</f>
        <v>0</v>
      </c>
      <c r="L339" s="53">
        <f>+(+SUMIF('[1]2021'!$A:$A,$A339,'[1]2021'!$C:$C)-SUMIF('[1]2021'!$E:$E,$A339,'[1]2021'!$G:$G))/12</f>
        <v>0</v>
      </c>
      <c r="M339" s="53">
        <f>+(+SUMIF('[1]2021'!$A:$A,$A339,'[1]2021'!$C:$C)-SUMIF('[1]2021'!$E:$E,$A339,'[1]2021'!$G:$G))/12</f>
        <v>0</v>
      </c>
      <c r="N339" s="53">
        <f>+(+SUMIF('[1]2021'!$A:$A,$A339,'[1]2021'!$C:$C)-SUMIF('[1]2021'!$E:$E,$A339,'[1]2021'!$G:$G))/12</f>
        <v>0</v>
      </c>
      <c r="O339" s="53">
        <f>+(+SUMIF('[1]2021'!$A:$A,$A339,'[1]2021'!$C:$C)-SUMIF('[1]2021'!$E:$E,$A339,'[1]2021'!$G:$G))/12</f>
        <v>0</v>
      </c>
      <c r="P339" s="53">
        <f>+(+SUMIF('[1]2021'!$A:$A,$A339,'[1]2021'!$C:$C)-SUMIF('[1]2021'!$E:$E,$A339,'[1]2021'!$G:$G))/12</f>
        <v>0</v>
      </c>
      <c r="Q339" s="53">
        <f>+(+SUMIF('[1]2021'!$A:$A,$A339,'[1]2021'!$C:$C)-SUMIF('[1]2021'!$E:$E,$A339,'[1]2021'!$G:$G))/12</f>
        <v>0</v>
      </c>
      <c r="R339" s="53">
        <f>+(+SUMIF('[1]2021'!$A:$A,$A339,'[1]2021'!$C:$C)-SUMIF('[1]2021'!$E:$E,$A339,'[1]2021'!$G:$G))/12</f>
        <v>0</v>
      </c>
      <c r="S339" s="53">
        <f>+(+SUMIF('[1]2021'!$A:$A,$A339,'[1]2021'!$C:$C)-SUMIF('[1]2021'!$E:$E,$A339,'[1]2021'!$G:$G))/12</f>
        <v>0</v>
      </c>
      <c r="T339" s="53">
        <f>+(+SUMIF('[1]2021'!$A:$A,$A339,'[1]2021'!$C:$C)-SUMIF('[1]2021'!$E:$E,$A339,'[1]2021'!$G:$G))/12</f>
        <v>0</v>
      </c>
      <c r="U339" s="53">
        <f>+SUM(I339:INDEX(I339:T339,1,Settings!$C$4))</f>
        <v>0</v>
      </c>
      <c r="V339" s="53">
        <f t="shared" si="156"/>
        <v>0</v>
      </c>
      <c r="W339" s="53"/>
      <c r="X339" s="53">
        <f>+SUMIFS(postings!$T:$T,postings!$C:$C,'pl-data'!X$2,postings!$D:$D,'pl-data'!X$3,postings!$I:$I,'pl-data'!$A339)-SUMIFS(postings!$W:$W,postings!$C:$C,'pl-data'!X$2,postings!$D:$D,'pl-data'!X$3,postings!$M:$M,'pl-data'!$A339)</f>
        <v>0</v>
      </c>
      <c r="Y339" s="53">
        <f>+SUMIFS(postings!$T:$T,postings!$C:$C,'pl-data'!Y$2,postings!$D:$D,'pl-data'!Y$3,postings!$I:$I,'pl-data'!$A339)-SUMIFS(postings!$W:$W,postings!$C:$C,'pl-data'!Y$2,postings!$D:$D,'pl-data'!Y$3,postings!$M:$M,'pl-data'!$A339)</f>
        <v>0</v>
      </c>
      <c r="Z339" s="53">
        <f>+SUMIFS(postings!$T:$T,postings!$C:$C,'pl-data'!Z$2,postings!$D:$D,'pl-data'!Z$3,postings!$I:$I,'pl-data'!$A339)-SUMIFS(postings!$W:$W,postings!$C:$C,'pl-data'!Z$2,postings!$D:$D,'pl-data'!Z$3,postings!$M:$M,'pl-data'!$A339)</f>
        <v>0</v>
      </c>
      <c r="AA339" s="53">
        <f>+SUMIFS(postings!$T:$T,postings!$C:$C,'pl-data'!AA$2,postings!$D:$D,'pl-data'!AA$3,postings!$I:$I,'pl-data'!$A339)-SUMIFS(postings!$W:$W,postings!$C:$C,'pl-data'!AA$2,postings!$D:$D,'pl-data'!AA$3,postings!$M:$M,'pl-data'!$A339)</f>
        <v>0</v>
      </c>
      <c r="AB339" s="53">
        <f>+SUMIFS(postings!$T:$T,postings!$C:$C,'pl-data'!AB$2,postings!$D:$D,'pl-data'!AB$3,postings!$I:$I,'pl-data'!$A339)-SUMIFS(postings!$W:$W,postings!$C:$C,'pl-data'!AB$2,postings!$D:$D,'pl-data'!AB$3,postings!$M:$M,'pl-data'!$A339)</f>
        <v>0</v>
      </c>
      <c r="AC339" s="53">
        <f>+SUMIFS(postings!$T:$T,postings!$C:$C,'pl-data'!AC$2,postings!$D:$D,'pl-data'!AC$3,postings!$I:$I,'pl-data'!$A339)-SUMIFS(postings!$W:$W,postings!$C:$C,'pl-data'!AC$2,postings!$D:$D,'pl-data'!AC$3,postings!$M:$M,'pl-data'!$A339)</f>
        <v>0</v>
      </c>
      <c r="AD339" s="53">
        <f>+SUMIFS(postings!$T:$T,postings!$C:$C,'pl-data'!AD$2,postings!$D:$D,'pl-data'!AD$3,postings!$I:$I,'pl-data'!$A339)-SUMIFS(postings!$W:$W,postings!$C:$C,'pl-data'!AD$2,postings!$D:$D,'pl-data'!AD$3,postings!$M:$M,'pl-data'!$A339)</f>
        <v>0</v>
      </c>
      <c r="AE339" s="53">
        <f>+SUMIFS(postings!$T:$T,postings!$C:$C,'pl-data'!AE$2,postings!$D:$D,'pl-data'!AE$3,postings!$I:$I,'pl-data'!$A339)-SUMIFS(postings!$W:$W,postings!$C:$C,'pl-data'!AE$2,postings!$D:$D,'pl-data'!AE$3,postings!$M:$M,'pl-data'!$A339)</f>
        <v>0</v>
      </c>
      <c r="AF339" s="53">
        <f>+SUMIFS(postings!$T:$T,postings!$C:$C,'pl-data'!AF$2,postings!$D:$D,'pl-data'!AF$3,postings!$I:$I,'pl-data'!$A339)-SUMIFS(postings!$W:$W,postings!$C:$C,'pl-data'!AF$2,postings!$D:$D,'pl-data'!AF$3,postings!$M:$M,'pl-data'!$A339)</f>
        <v>0</v>
      </c>
      <c r="AG339" s="53">
        <f>+SUMIFS(postings!$T:$T,postings!$C:$C,'pl-data'!AG$2,postings!$D:$D,'pl-data'!AG$3,postings!$I:$I,'pl-data'!$A339)-SUMIFS(postings!$W:$W,postings!$C:$C,'pl-data'!AG$2,postings!$D:$D,'pl-data'!AG$3,postings!$M:$M,'pl-data'!$A339)</f>
        <v>0</v>
      </c>
      <c r="AH339" s="53">
        <f>+SUMIFS(postings!$T:$T,postings!$C:$C,'pl-data'!AH$2,postings!$D:$D,'pl-data'!AH$3,postings!$I:$I,'pl-data'!$A339)-SUMIFS(postings!$W:$W,postings!$C:$C,'pl-data'!AH$2,postings!$D:$D,'pl-data'!AH$3,postings!$M:$M,'pl-data'!$A339)</f>
        <v>0</v>
      </c>
      <c r="AI339" s="53">
        <f>+SUMIFS(postings!$T:$T,postings!$C:$C,'pl-data'!AI$2,postings!$D:$D,'pl-data'!AI$3,postings!$I:$I,'pl-data'!$A339)-SUMIFS(postings!$W:$W,postings!$C:$C,'pl-data'!AI$2,postings!$D:$D,'pl-data'!AI$3,postings!$M:$M,'pl-data'!$A339)</f>
        <v>0</v>
      </c>
      <c r="AJ339" s="53">
        <f>+SUM(X339:INDEX(X339:AI339,1,Settings!$C$4))</f>
        <v>0</v>
      </c>
      <c r="AK339" s="53">
        <f t="shared" si="157"/>
        <v>0</v>
      </c>
      <c r="AL339" s="53"/>
      <c r="AM339" s="53">
        <f t="shared" si="158"/>
        <v>0</v>
      </c>
      <c r="AN339" s="53">
        <f t="shared" si="159"/>
        <v>0</v>
      </c>
      <c r="AO339" s="53">
        <f t="shared" si="160"/>
        <v>0</v>
      </c>
      <c r="AP339" s="53">
        <f t="shared" si="161"/>
        <v>0</v>
      </c>
      <c r="AQ339" s="53">
        <f t="shared" si="162"/>
        <v>0</v>
      </c>
      <c r="AR339" s="53">
        <f t="shared" si="163"/>
        <v>0</v>
      </c>
      <c r="AS339" s="53">
        <f t="shared" si="164"/>
        <v>0</v>
      </c>
      <c r="AT339" s="53">
        <f t="shared" si="165"/>
        <v>0</v>
      </c>
      <c r="AU339" s="53">
        <f t="shared" si="166"/>
        <v>0</v>
      </c>
      <c r="AV339" s="53">
        <f t="shared" si="167"/>
        <v>0</v>
      </c>
      <c r="AW339" s="53">
        <f t="shared" si="168"/>
        <v>0</v>
      </c>
      <c r="AX339" s="53">
        <f t="shared" si="169"/>
        <v>0</v>
      </c>
      <c r="AY339" s="53">
        <f>+SUM(AM339:INDEX(AM339:AX339,1,Settings!$C$4))</f>
        <v>0</v>
      </c>
      <c r="AZ339" s="53">
        <f t="shared" si="170"/>
        <v>0</v>
      </c>
      <c r="BA339" s="53"/>
      <c r="BB339" s="53">
        <f t="shared" si="171"/>
        <v>0</v>
      </c>
      <c r="BC339" s="53">
        <f t="shared" si="172"/>
        <v>0</v>
      </c>
      <c r="BD339" s="53">
        <f t="shared" si="173"/>
        <v>0</v>
      </c>
      <c r="BE339" s="53">
        <f t="shared" si="174"/>
        <v>0</v>
      </c>
      <c r="BF339" s="53">
        <f t="shared" si="175"/>
        <v>0</v>
      </c>
      <c r="BG339" s="53">
        <f t="shared" si="176"/>
        <v>0</v>
      </c>
      <c r="BH339" s="53">
        <f t="shared" si="177"/>
        <v>0</v>
      </c>
      <c r="BI339" s="53">
        <f t="shared" si="178"/>
        <v>0</v>
      </c>
      <c r="BJ339" s="53">
        <f t="shared" si="179"/>
        <v>0</v>
      </c>
      <c r="BK339" s="53">
        <f t="shared" si="180"/>
        <v>0</v>
      </c>
      <c r="BL339" s="53">
        <f t="shared" si="181"/>
        <v>0</v>
      </c>
      <c r="BM339" s="53">
        <f t="shared" si="182"/>
        <v>0</v>
      </c>
      <c r="BN339" s="53">
        <f t="shared" si="183"/>
        <v>0</v>
      </c>
      <c r="BO339" s="53"/>
      <c r="BP339" s="53">
        <f t="shared" si="184"/>
        <v>0</v>
      </c>
      <c r="BQ339" s="53"/>
      <c r="BR339" s="53">
        <f t="shared" si="185"/>
        <v>0</v>
      </c>
    </row>
    <row r="340" spans="1:70" x14ac:dyDescent="0.2">
      <c r="A340" s="6">
        <v>4166</v>
      </c>
      <c r="B340" s="6" t="str">
        <f>+VLOOKUP(A340,masterfile!B:C,2,FALSE)</f>
        <v>Aufwendungen Altersversorgung Ges.er-GF</v>
      </c>
      <c r="D340" s="53">
        <f>+SUMIF('[1]2017'!$A:$A,$A340,'[1]2017'!$C:$C)-SUMIF('[1]2017'!$E:$E,$A340,'[1]2017'!$G:$G)</f>
        <v>0</v>
      </c>
      <c r="E340" s="53">
        <f>+SUMIF('[1]2018'!$A:$A,$A340,'[1]2018'!$C:$C)-SUMIF('[1]2018'!$E:$E,$A340,'[1]2018'!$G:$G)</f>
        <v>0</v>
      </c>
      <c r="F340" s="53">
        <f>+SUMIF('[1]2019'!$A:$A,$A340,'[1]2019'!$C:$C)-SUMIF('[1]2019'!$E:$E,$A340,'[1]2019'!$G:$G)</f>
        <v>0</v>
      </c>
      <c r="G340" s="53">
        <f>+SUMIF('[1]2020'!$A:$A,$A340,'[1]2020'!$C:$C)-SUMIF('[1]2020'!$E:$E,$A340,'[1]2020'!$G:$G)</f>
        <v>0</v>
      </c>
      <c r="H340" s="53"/>
      <c r="I340" s="53">
        <f>+(+SUMIF('[1]2021'!$A:$A,$A340,'[1]2021'!$C:$C)-SUMIF('[1]2021'!$E:$E,$A340,'[1]2021'!$G:$G))/12</f>
        <v>0</v>
      </c>
      <c r="J340" s="53">
        <f>+(+SUMIF('[1]2021'!$A:$A,$A340,'[1]2021'!$C:$C)-SUMIF('[1]2021'!$E:$E,$A340,'[1]2021'!$G:$G))/12</f>
        <v>0</v>
      </c>
      <c r="K340" s="53">
        <f>+(+SUMIF('[1]2021'!$A:$A,$A340,'[1]2021'!$C:$C)-SUMIF('[1]2021'!$E:$E,$A340,'[1]2021'!$G:$G))/12</f>
        <v>0</v>
      </c>
      <c r="L340" s="53">
        <f>+(+SUMIF('[1]2021'!$A:$A,$A340,'[1]2021'!$C:$C)-SUMIF('[1]2021'!$E:$E,$A340,'[1]2021'!$G:$G))/12</f>
        <v>0</v>
      </c>
      <c r="M340" s="53">
        <f>+(+SUMIF('[1]2021'!$A:$A,$A340,'[1]2021'!$C:$C)-SUMIF('[1]2021'!$E:$E,$A340,'[1]2021'!$G:$G))/12</f>
        <v>0</v>
      </c>
      <c r="N340" s="53">
        <f>+(+SUMIF('[1]2021'!$A:$A,$A340,'[1]2021'!$C:$C)-SUMIF('[1]2021'!$E:$E,$A340,'[1]2021'!$G:$G))/12</f>
        <v>0</v>
      </c>
      <c r="O340" s="53">
        <f>+(+SUMIF('[1]2021'!$A:$A,$A340,'[1]2021'!$C:$C)-SUMIF('[1]2021'!$E:$E,$A340,'[1]2021'!$G:$G))/12</f>
        <v>0</v>
      </c>
      <c r="P340" s="53">
        <f>+(+SUMIF('[1]2021'!$A:$A,$A340,'[1]2021'!$C:$C)-SUMIF('[1]2021'!$E:$E,$A340,'[1]2021'!$G:$G))/12</f>
        <v>0</v>
      </c>
      <c r="Q340" s="53">
        <f>+(+SUMIF('[1]2021'!$A:$A,$A340,'[1]2021'!$C:$C)-SUMIF('[1]2021'!$E:$E,$A340,'[1]2021'!$G:$G))/12</f>
        <v>0</v>
      </c>
      <c r="R340" s="53">
        <f>+(+SUMIF('[1]2021'!$A:$A,$A340,'[1]2021'!$C:$C)-SUMIF('[1]2021'!$E:$E,$A340,'[1]2021'!$G:$G))/12</f>
        <v>0</v>
      </c>
      <c r="S340" s="53">
        <f>+(+SUMIF('[1]2021'!$A:$A,$A340,'[1]2021'!$C:$C)-SUMIF('[1]2021'!$E:$E,$A340,'[1]2021'!$G:$G))/12</f>
        <v>0</v>
      </c>
      <c r="T340" s="53">
        <f>+(+SUMIF('[1]2021'!$A:$A,$A340,'[1]2021'!$C:$C)-SUMIF('[1]2021'!$E:$E,$A340,'[1]2021'!$G:$G))/12</f>
        <v>0</v>
      </c>
      <c r="U340" s="53">
        <f>+SUM(I340:INDEX(I340:T340,1,Settings!$C$4))</f>
        <v>0</v>
      </c>
      <c r="V340" s="53">
        <f t="shared" si="156"/>
        <v>0</v>
      </c>
      <c r="W340" s="53"/>
      <c r="X340" s="53">
        <f>+SUMIFS(postings!$T:$T,postings!$C:$C,'pl-data'!X$2,postings!$D:$D,'pl-data'!X$3,postings!$I:$I,'pl-data'!$A340)-SUMIFS(postings!$W:$W,postings!$C:$C,'pl-data'!X$2,postings!$D:$D,'pl-data'!X$3,postings!$M:$M,'pl-data'!$A340)</f>
        <v>0</v>
      </c>
      <c r="Y340" s="53">
        <f>+SUMIFS(postings!$T:$T,postings!$C:$C,'pl-data'!Y$2,postings!$D:$D,'pl-data'!Y$3,postings!$I:$I,'pl-data'!$A340)-SUMIFS(postings!$W:$W,postings!$C:$C,'pl-data'!Y$2,postings!$D:$D,'pl-data'!Y$3,postings!$M:$M,'pl-data'!$A340)</f>
        <v>0</v>
      </c>
      <c r="Z340" s="53">
        <f>+SUMIFS(postings!$T:$T,postings!$C:$C,'pl-data'!Z$2,postings!$D:$D,'pl-data'!Z$3,postings!$I:$I,'pl-data'!$A340)-SUMIFS(postings!$W:$W,postings!$C:$C,'pl-data'!Z$2,postings!$D:$D,'pl-data'!Z$3,postings!$M:$M,'pl-data'!$A340)</f>
        <v>0</v>
      </c>
      <c r="AA340" s="53">
        <f>+SUMIFS(postings!$T:$T,postings!$C:$C,'pl-data'!AA$2,postings!$D:$D,'pl-data'!AA$3,postings!$I:$I,'pl-data'!$A340)-SUMIFS(postings!$W:$W,postings!$C:$C,'pl-data'!AA$2,postings!$D:$D,'pl-data'!AA$3,postings!$M:$M,'pl-data'!$A340)</f>
        <v>0</v>
      </c>
      <c r="AB340" s="53">
        <f>+SUMIFS(postings!$T:$T,postings!$C:$C,'pl-data'!AB$2,postings!$D:$D,'pl-data'!AB$3,postings!$I:$I,'pl-data'!$A340)-SUMIFS(postings!$W:$W,postings!$C:$C,'pl-data'!AB$2,postings!$D:$D,'pl-data'!AB$3,postings!$M:$M,'pl-data'!$A340)</f>
        <v>0</v>
      </c>
      <c r="AC340" s="53">
        <f>+SUMIFS(postings!$T:$T,postings!$C:$C,'pl-data'!AC$2,postings!$D:$D,'pl-data'!AC$3,postings!$I:$I,'pl-data'!$A340)-SUMIFS(postings!$W:$W,postings!$C:$C,'pl-data'!AC$2,postings!$D:$D,'pl-data'!AC$3,postings!$M:$M,'pl-data'!$A340)</f>
        <v>0</v>
      </c>
      <c r="AD340" s="53">
        <f>+SUMIFS(postings!$T:$T,postings!$C:$C,'pl-data'!AD$2,postings!$D:$D,'pl-data'!AD$3,postings!$I:$I,'pl-data'!$A340)-SUMIFS(postings!$W:$W,postings!$C:$C,'pl-data'!AD$2,postings!$D:$D,'pl-data'!AD$3,postings!$M:$M,'pl-data'!$A340)</f>
        <v>0</v>
      </c>
      <c r="AE340" s="53">
        <f>+SUMIFS(postings!$T:$T,postings!$C:$C,'pl-data'!AE$2,postings!$D:$D,'pl-data'!AE$3,postings!$I:$I,'pl-data'!$A340)-SUMIFS(postings!$W:$W,postings!$C:$C,'pl-data'!AE$2,postings!$D:$D,'pl-data'!AE$3,postings!$M:$M,'pl-data'!$A340)</f>
        <v>0</v>
      </c>
      <c r="AF340" s="53">
        <f>+SUMIFS(postings!$T:$T,postings!$C:$C,'pl-data'!AF$2,postings!$D:$D,'pl-data'!AF$3,postings!$I:$I,'pl-data'!$A340)-SUMIFS(postings!$W:$W,postings!$C:$C,'pl-data'!AF$2,postings!$D:$D,'pl-data'!AF$3,postings!$M:$M,'pl-data'!$A340)</f>
        <v>0</v>
      </c>
      <c r="AG340" s="53">
        <f>+SUMIFS(postings!$T:$T,postings!$C:$C,'pl-data'!AG$2,postings!$D:$D,'pl-data'!AG$3,postings!$I:$I,'pl-data'!$A340)-SUMIFS(postings!$W:$W,postings!$C:$C,'pl-data'!AG$2,postings!$D:$D,'pl-data'!AG$3,postings!$M:$M,'pl-data'!$A340)</f>
        <v>0</v>
      </c>
      <c r="AH340" s="53">
        <f>+SUMIFS(postings!$T:$T,postings!$C:$C,'pl-data'!AH$2,postings!$D:$D,'pl-data'!AH$3,postings!$I:$I,'pl-data'!$A340)-SUMIFS(postings!$W:$W,postings!$C:$C,'pl-data'!AH$2,postings!$D:$D,'pl-data'!AH$3,postings!$M:$M,'pl-data'!$A340)</f>
        <v>0</v>
      </c>
      <c r="AI340" s="53">
        <f>+SUMIFS(postings!$T:$T,postings!$C:$C,'pl-data'!AI$2,postings!$D:$D,'pl-data'!AI$3,postings!$I:$I,'pl-data'!$A340)-SUMIFS(postings!$W:$W,postings!$C:$C,'pl-data'!AI$2,postings!$D:$D,'pl-data'!AI$3,postings!$M:$M,'pl-data'!$A340)</f>
        <v>0</v>
      </c>
      <c r="AJ340" s="53">
        <f>+SUM(X340:INDEX(X340:AI340,1,Settings!$C$4))</f>
        <v>0</v>
      </c>
      <c r="AK340" s="53">
        <f t="shared" si="157"/>
        <v>0</v>
      </c>
      <c r="AL340" s="53"/>
      <c r="AM340" s="53">
        <f t="shared" si="158"/>
        <v>0</v>
      </c>
      <c r="AN340" s="53">
        <f t="shared" si="159"/>
        <v>0</v>
      </c>
      <c r="AO340" s="53">
        <f t="shared" si="160"/>
        <v>0</v>
      </c>
      <c r="AP340" s="53">
        <f t="shared" si="161"/>
        <v>0</v>
      </c>
      <c r="AQ340" s="53">
        <f t="shared" si="162"/>
        <v>0</v>
      </c>
      <c r="AR340" s="53">
        <f t="shared" si="163"/>
        <v>0</v>
      </c>
      <c r="AS340" s="53">
        <f t="shared" si="164"/>
        <v>0</v>
      </c>
      <c r="AT340" s="53">
        <f t="shared" si="165"/>
        <v>0</v>
      </c>
      <c r="AU340" s="53">
        <f t="shared" si="166"/>
        <v>0</v>
      </c>
      <c r="AV340" s="53">
        <f t="shared" si="167"/>
        <v>0</v>
      </c>
      <c r="AW340" s="53">
        <f t="shared" si="168"/>
        <v>0</v>
      </c>
      <c r="AX340" s="53">
        <f t="shared" si="169"/>
        <v>0</v>
      </c>
      <c r="AY340" s="53">
        <f>+SUM(AM340:INDEX(AM340:AX340,1,Settings!$C$4))</f>
        <v>0</v>
      </c>
      <c r="AZ340" s="53">
        <f t="shared" si="170"/>
        <v>0</v>
      </c>
      <c r="BA340" s="53"/>
      <c r="BB340" s="53">
        <f t="shared" si="171"/>
        <v>0</v>
      </c>
      <c r="BC340" s="53">
        <f t="shared" si="172"/>
        <v>0</v>
      </c>
      <c r="BD340" s="53">
        <f t="shared" si="173"/>
        <v>0</v>
      </c>
      <c r="BE340" s="53">
        <f t="shared" si="174"/>
        <v>0</v>
      </c>
      <c r="BF340" s="53">
        <f t="shared" si="175"/>
        <v>0</v>
      </c>
      <c r="BG340" s="53">
        <f t="shared" si="176"/>
        <v>0</v>
      </c>
      <c r="BH340" s="53">
        <f t="shared" si="177"/>
        <v>0</v>
      </c>
      <c r="BI340" s="53">
        <f t="shared" si="178"/>
        <v>0</v>
      </c>
      <c r="BJ340" s="53">
        <f t="shared" si="179"/>
        <v>0</v>
      </c>
      <c r="BK340" s="53">
        <f t="shared" si="180"/>
        <v>0</v>
      </c>
      <c r="BL340" s="53">
        <f t="shared" si="181"/>
        <v>0</v>
      </c>
      <c r="BM340" s="53">
        <f t="shared" si="182"/>
        <v>0</v>
      </c>
      <c r="BN340" s="53">
        <f t="shared" si="183"/>
        <v>0</v>
      </c>
      <c r="BO340" s="53"/>
      <c r="BP340" s="53">
        <f t="shared" si="184"/>
        <v>0</v>
      </c>
      <c r="BQ340" s="53"/>
      <c r="BR340" s="53">
        <f t="shared" si="185"/>
        <v>0</v>
      </c>
    </row>
    <row r="341" spans="1:70" x14ac:dyDescent="0.2">
      <c r="A341" s="6">
        <v>4167</v>
      </c>
      <c r="B341" s="6" t="str">
        <f>+VLOOKUP(A341,masterfile!B:C,2,FALSE)</f>
        <v>Pauschale Steuer für Versicherungen</v>
      </c>
      <c r="D341" s="53">
        <f>+SUMIF('[1]2017'!$A:$A,$A341,'[1]2017'!$C:$C)-SUMIF('[1]2017'!$E:$E,$A341,'[1]2017'!$G:$G)</f>
        <v>0</v>
      </c>
      <c r="E341" s="53">
        <f>+SUMIF('[1]2018'!$A:$A,$A341,'[1]2018'!$C:$C)-SUMIF('[1]2018'!$E:$E,$A341,'[1]2018'!$G:$G)</f>
        <v>0</v>
      </c>
      <c r="F341" s="53">
        <f>+SUMIF('[1]2019'!$A:$A,$A341,'[1]2019'!$C:$C)-SUMIF('[1]2019'!$E:$E,$A341,'[1]2019'!$G:$G)</f>
        <v>0</v>
      </c>
      <c r="G341" s="53">
        <f>+SUMIF('[1]2020'!$A:$A,$A341,'[1]2020'!$C:$C)-SUMIF('[1]2020'!$E:$E,$A341,'[1]2020'!$G:$G)</f>
        <v>0</v>
      </c>
      <c r="H341" s="53"/>
      <c r="I341" s="53">
        <f>+(+SUMIF('[1]2021'!$A:$A,$A341,'[1]2021'!$C:$C)-SUMIF('[1]2021'!$E:$E,$A341,'[1]2021'!$G:$G))/12</f>
        <v>0</v>
      </c>
      <c r="J341" s="53">
        <f>+(+SUMIF('[1]2021'!$A:$A,$A341,'[1]2021'!$C:$C)-SUMIF('[1]2021'!$E:$E,$A341,'[1]2021'!$G:$G))/12</f>
        <v>0</v>
      </c>
      <c r="K341" s="53">
        <f>+(+SUMIF('[1]2021'!$A:$A,$A341,'[1]2021'!$C:$C)-SUMIF('[1]2021'!$E:$E,$A341,'[1]2021'!$G:$G))/12</f>
        <v>0</v>
      </c>
      <c r="L341" s="53">
        <f>+(+SUMIF('[1]2021'!$A:$A,$A341,'[1]2021'!$C:$C)-SUMIF('[1]2021'!$E:$E,$A341,'[1]2021'!$G:$G))/12</f>
        <v>0</v>
      </c>
      <c r="M341" s="53">
        <f>+(+SUMIF('[1]2021'!$A:$A,$A341,'[1]2021'!$C:$C)-SUMIF('[1]2021'!$E:$E,$A341,'[1]2021'!$G:$G))/12</f>
        <v>0</v>
      </c>
      <c r="N341" s="53">
        <f>+(+SUMIF('[1]2021'!$A:$A,$A341,'[1]2021'!$C:$C)-SUMIF('[1]2021'!$E:$E,$A341,'[1]2021'!$G:$G))/12</f>
        <v>0</v>
      </c>
      <c r="O341" s="53">
        <f>+(+SUMIF('[1]2021'!$A:$A,$A341,'[1]2021'!$C:$C)-SUMIF('[1]2021'!$E:$E,$A341,'[1]2021'!$G:$G))/12</f>
        <v>0</v>
      </c>
      <c r="P341" s="53">
        <f>+(+SUMIF('[1]2021'!$A:$A,$A341,'[1]2021'!$C:$C)-SUMIF('[1]2021'!$E:$E,$A341,'[1]2021'!$G:$G))/12</f>
        <v>0</v>
      </c>
      <c r="Q341" s="53">
        <f>+(+SUMIF('[1]2021'!$A:$A,$A341,'[1]2021'!$C:$C)-SUMIF('[1]2021'!$E:$E,$A341,'[1]2021'!$G:$G))/12</f>
        <v>0</v>
      </c>
      <c r="R341" s="53">
        <f>+(+SUMIF('[1]2021'!$A:$A,$A341,'[1]2021'!$C:$C)-SUMIF('[1]2021'!$E:$E,$A341,'[1]2021'!$G:$G))/12</f>
        <v>0</v>
      </c>
      <c r="S341" s="53">
        <f>+(+SUMIF('[1]2021'!$A:$A,$A341,'[1]2021'!$C:$C)-SUMIF('[1]2021'!$E:$E,$A341,'[1]2021'!$G:$G))/12</f>
        <v>0</v>
      </c>
      <c r="T341" s="53">
        <f>+(+SUMIF('[1]2021'!$A:$A,$A341,'[1]2021'!$C:$C)-SUMIF('[1]2021'!$E:$E,$A341,'[1]2021'!$G:$G))/12</f>
        <v>0</v>
      </c>
      <c r="U341" s="53">
        <f>+SUM(I341:INDEX(I341:T341,1,Settings!$C$4))</f>
        <v>0</v>
      </c>
      <c r="V341" s="53">
        <f t="shared" si="156"/>
        <v>0</v>
      </c>
      <c r="W341" s="53"/>
      <c r="X341" s="53">
        <f>+SUMIFS(postings!$T:$T,postings!$C:$C,'pl-data'!X$2,postings!$D:$D,'pl-data'!X$3,postings!$I:$I,'pl-data'!$A341)-SUMIFS(postings!$W:$W,postings!$C:$C,'pl-data'!X$2,postings!$D:$D,'pl-data'!X$3,postings!$M:$M,'pl-data'!$A341)</f>
        <v>0</v>
      </c>
      <c r="Y341" s="53">
        <f>+SUMIFS(postings!$T:$T,postings!$C:$C,'pl-data'!Y$2,postings!$D:$D,'pl-data'!Y$3,postings!$I:$I,'pl-data'!$A341)-SUMIFS(postings!$W:$W,postings!$C:$C,'pl-data'!Y$2,postings!$D:$D,'pl-data'!Y$3,postings!$M:$M,'pl-data'!$A341)</f>
        <v>0</v>
      </c>
      <c r="Z341" s="53">
        <f>+SUMIFS(postings!$T:$T,postings!$C:$C,'pl-data'!Z$2,postings!$D:$D,'pl-data'!Z$3,postings!$I:$I,'pl-data'!$A341)-SUMIFS(postings!$W:$W,postings!$C:$C,'pl-data'!Z$2,postings!$D:$D,'pl-data'!Z$3,postings!$M:$M,'pl-data'!$A341)</f>
        <v>0</v>
      </c>
      <c r="AA341" s="53">
        <f>+SUMIFS(postings!$T:$T,postings!$C:$C,'pl-data'!AA$2,postings!$D:$D,'pl-data'!AA$3,postings!$I:$I,'pl-data'!$A341)-SUMIFS(postings!$W:$W,postings!$C:$C,'pl-data'!AA$2,postings!$D:$D,'pl-data'!AA$3,postings!$M:$M,'pl-data'!$A341)</f>
        <v>0</v>
      </c>
      <c r="AB341" s="53">
        <f>+SUMIFS(postings!$T:$T,postings!$C:$C,'pl-data'!AB$2,postings!$D:$D,'pl-data'!AB$3,postings!$I:$I,'pl-data'!$A341)-SUMIFS(postings!$W:$W,postings!$C:$C,'pl-data'!AB$2,postings!$D:$D,'pl-data'!AB$3,postings!$M:$M,'pl-data'!$A341)</f>
        <v>0</v>
      </c>
      <c r="AC341" s="53">
        <f>+SUMIFS(postings!$T:$T,postings!$C:$C,'pl-data'!AC$2,postings!$D:$D,'pl-data'!AC$3,postings!$I:$I,'pl-data'!$A341)-SUMIFS(postings!$W:$W,postings!$C:$C,'pl-data'!AC$2,postings!$D:$D,'pl-data'!AC$3,postings!$M:$M,'pl-data'!$A341)</f>
        <v>0</v>
      </c>
      <c r="AD341" s="53">
        <f>+SUMIFS(postings!$T:$T,postings!$C:$C,'pl-data'!AD$2,postings!$D:$D,'pl-data'!AD$3,postings!$I:$I,'pl-data'!$A341)-SUMIFS(postings!$W:$W,postings!$C:$C,'pl-data'!AD$2,postings!$D:$D,'pl-data'!AD$3,postings!$M:$M,'pl-data'!$A341)</f>
        <v>0</v>
      </c>
      <c r="AE341" s="53">
        <f>+SUMIFS(postings!$T:$T,postings!$C:$C,'pl-data'!AE$2,postings!$D:$D,'pl-data'!AE$3,postings!$I:$I,'pl-data'!$A341)-SUMIFS(postings!$W:$W,postings!$C:$C,'pl-data'!AE$2,postings!$D:$D,'pl-data'!AE$3,postings!$M:$M,'pl-data'!$A341)</f>
        <v>0</v>
      </c>
      <c r="AF341" s="53">
        <f>+SUMIFS(postings!$T:$T,postings!$C:$C,'pl-data'!AF$2,postings!$D:$D,'pl-data'!AF$3,postings!$I:$I,'pl-data'!$A341)-SUMIFS(postings!$W:$W,postings!$C:$C,'pl-data'!AF$2,postings!$D:$D,'pl-data'!AF$3,postings!$M:$M,'pl-data'!$A341)</f>
        <v>0</v>
      </c>
      <c r="AG341" s="53">
        <f>+SUMIFS(postings!$T:$T,postings!$C:$C,'pl-data'!AG$2,postings!$D:$D,'pl-data'!AG$3,postings!$I:$I,'pl-data'!$A341)-SUMIFS(postings!$W:$W,postings!$C:$C,'pl-data'!AG$2,postings!$D:$D,'pl-data'!AG$3,postings!$M:$M,'pl-data'!$A341)</f>
        <v>0</v>
      </c>
      <c r="AH341" s="53">
        <f>+SUMIFS(postings!$T:$T,postings!$C:$C,'pl-data'!AH$2,postings!$D:$D,'pl-data'!AH$3,postings!$I:$I,'pl-data'!$A341)-SUMIFS(postings!$W:$W,postings!$C:$C,'pl-data'!AH$2,postings!$D:$D,'pl-data'!AH$3,postings!$M:$M,'pl-data'!$A341)</f>
        <v>0</v>
      </c>
      <c r="AI341" s="53">
        <f>+SUMIFS(postings!$T:$T,postings!$C:$C,'pl-data'!AI$2,postings!$D:$D,'pl-data'!AI$3,postings!$I:$I,'pl-data'!$A341)-SUMIFS(postings!$W:$W,postings!$C:$C,'pl-data'!AI$2,postings!$D:$D,'pl-data'!AI$3,postings!$M:$M,'pl-data'!$A341)</f>
        <v>0</v>
      </c>
      <c r="AJ341" s="53">
        <f>+SUM(X341:INDEX(X341:AI341,1,Settings!$C$4))</f>
        <v>0</v>
      </c>
      <c r="AK341" s="53">
        <f t="shared" si="157"/>
        <v>0</v>
      </c>
      <c r="AL341" s="53"/>
      <c r="AM341" s="53">
        <f t="shared" si="158"/>
        <v>0</v>
      </c>
      <c r="AN341" s="53">
        <f t="shared" si="159"/>
        <v>0</v>
      </c>
      <c r="AO341" s="53">
        <f t="shared" si="160"/>
        <v>0</v>
      </c>
      <c r="AP341" s="53">
        <f t="shared" si="161"/>
        <v>0</v>
      </c>
      <c r="AQ341" s="53">
        <f t="shared" si="162"/>
        <v>0</v>
      </c>
      <c r="AR341" s="53">
        <f t="shared" si="163"/>
        <v>0</v>
      </c>
      <c r="AS341" s="53">
        <f t="shared" si="164"/>
        <v>0</v>
      </c>
      <c r="AT341" s="53">
        <f t="shared" si="165"/>
        <v>0</v>
      </c>
      <c r="AU341" s="53">
        <f t="shared" si="166"/>
        <v>0</v>
      </c>
      <c r="AV341" s="53">
        <f t="shared" si="167"/>
        <v>0</v>
      </c>
      <c r="AW341" s="53">
        <f t="shared" si="168"/>
        <v>0</v>
      </c>
      <c r="AX341" s="53">
        <f t="shared" si="169"/>
        <v>0</v>
      </c>
      <c r="AY341" s="53">
        <f>+SUM(AM341:INDEX(AM341:AX341,1,Settings!$C$4))</f>
        <v>0</v>
      </c>
      <c r="AZ341" s="53">
        <f t="shared" si="170"/>
        <v>0</v>
      </c>
      <c r="BA341" s="53"/>
      <c r="BB341" s="53">
        <f t="shared" si="171"/>
        <v>0</v>
      </c>
      <c r="BC341" s="53">
        <f t="shared" si="172"/>
        <v>0</v>
      </c>
      <c r="BD341" s="53">
        <f t="shared" si="173"/>
        <v>0</v>
      </c>
      <c r="BE341" s="53">
        <f t="shared" si="174"/>
        <v>0</v>
      </c>
      <c r="BF341" s="53">
        <f t="shared" si="175"/>
        <v>0</v>
      </c>
      <c r="BG341" s="53">
        <f t="shared" si="176"/>
        <v>0</v>
      </c>
      <c r="BH341" s="53">
        <f t="shared" si="177"/>
        <v>0</v>
      </c>
      <c r="BI341" s="53">
        <f t="shared" si="178"/>
        <v>0</v>
      </c>
      <c r="BJ341" s="53">
        <f t="shared" si="179"/>
        <v>0</v>
      </c>
      <c r="BK341" s="53">
        <f t="shared" si="180"/>
        <v>0</v>
      </c>
      <c r="BL341" s="53">
        <f t="shared" si="181"/>
        <v>0</v>
      </c>
      <c r="BM341" s="53">
        <f t="shared" si="182"/>
        <v>0</v>
      </c>
      <c r="BN341" s="53">
        <f t="shared" si="183"/>
        <v>0</v>
      </c>
      <c r="BO341" s="53"/>
      <c r="BP341" s="53">
        <f t="shared" si="184"/>
        <v>0</v>
      </c>
      <c r="BQ341" s="53"/>
      <c r="BR341" s="53">
        <f t="shared" si="185"/>
        <v>0</v>
      </c>
    </row>
    <row r="342" spans="1:70" x14ac:dyDescent="0.2">
      <c r="A342" s="6">
        <v>4168</v>
      </c>
      <c r="B342" s="6" t="str">
        <f>+VLOOKUP(A342,masterfile!B:C,2,FALSE)</f>
        <v>Aufwend. Altersvers. Mituntern. §15 EStG</v>
      </c>
      <c r="D342" s="53">
        <f>+SUMIF('[1]2017'!$A:$A,$A342,'[1]2017'!$C:$C)-SUMIF('[1]2017'!$E:$E,$A342,'[1]2017'!$G:$G)</f>
        <v>0</v>
      </c>
      <c r="E342" s="53">
        <f>+SUMIF('[1]2018'!$A:$A,$A342,'[1]2018'!$C:$C)-SUMIF('[1]2018'!$E:$E,$A342,'[1]2018'!$G:$G)</f>
        <v>0</v>
      </c>
      <c r="F342" s="53">
        <f>+SUMIF('[1]2019'!$A:$A,$A342,'[1]2019'!$C:$C)-SUMIF('[1]2019'!$E:$E,$A342,'[1]2019'!$G:$G)</f>
        <v>0</v>
      </c>
      <c r="G342" s="53">
        <f>+SUMIF('[1]2020'!$A:$A,$A342,'[1]2020'!$C:$C)-SUMIF('[1]2020'!$E:$E,$A342,'[1]2020'!$G:$G)</f>
        <v>0</v>
      </c>
      <c r="H342" s="53"/>
      <c r="I342" s="53">
        <f>+(+SUMIF('[1]2021'!$A:$A,$A342,'[1]2021'!$C:$C)-SUMIF('[1]2021'!$E:$E,$A342,'[1]2021'!$G:$G))/12</f>
        <v>0</v>
      </c>
      <c r="J342" s="53">
        <f>+(+SUMIF('[1]2021'!$A:$A,$A342,'[1]2021'!$C:$C)-SUMIF('[1]2021'!$E:$E,$A342,'[1]2021'!$G:$G))/12</f>
        <v>0</v>
      </c>
      <c r="K342" s="53">
        <f>+(+SUMIF('[1]2021'!$A:$A,$A342,'[1]2021'!$C:$C)-SUMIF('[1]2021'!$E:$E,$A342,'[1]2021'!$G:$G))/12</f>
        <v>0</v>
      </c>
      <c r="L342" s="53">
        <f>+(+SUMIF('[1]2021'!$A:$A,$A342,'[1]2021'!$C:$C)-SUMIF('[1]2021'!$E:$E,$A342,'[1]2021'!$G:$G))/12</f>
        <v>0</v>
      </c>
      <c r="M342" s="53">
        <f>+(+SUMIF('[1]2021'!$A:$A,$A342,'[1]2021'!$C:$C)-SUMIF('[1]2021'!$E:$E,$A342,'[1]2021'!$G:$G))/12</f>
        <v>0</v>
      </c>
      <c r="N342" s="53">
        <f>+(+SUMIF('[1]2021'!$A:$A,$A342,'[1]2021'!$C:$C)-SUMIF('[1]2021'!$E:$E,$A342,'[1]2021'!$G:$G))/12</f>
        <v>0</v>
      </c>
      <c r="O342" s="53">
        <f>+(+SUMIF('[1]2021'!$A:$A,$A342,'[1]2021'!$C:$C)-SUMIF('[1]2021'!$E:$E,$A342,'[1]2021'!$G:$G))/12</f>
        <v>0</v>
      </c>
      <c r="P342" s="53">
        <f>+(+SUMIF('[1]2021'!$A:$A,$A342,'[1]2021'!$C:$C)-SUMIF('[1]2021'!$E:$E,$A342,'[1]2021'!$G:$G))/12</f>
        <v>0</v>
      </c>
      <c r="Q342" s="53">
        <f>+(+SUMIF('[1]2021'!$A:$A,$A342,'[1]2021'!$C:$C)-SUMIF('[1]2021'!$E:$E,$A342,'[1]2021'!$G:$G))/12</f>
        <v>0</v>
      </c>
      <c r="R342" s="53">
        <f>+(+SUMIF('[1]2021'!$A:$A,$A342,'[1]2021'!$C:$C)-SUMIF('[1]2021'!$E:$E,$A342,'[1]2021'!$G:$G))/12</f>
        <v>0</v>
      </c>
      <c r="S342" s="53">
        <f>+(+SUMIF('[1]2021'!$A:$A,$A342,'[1]2021'!$C:$C)-SUMIF('[1]2021'!$E:$E,$A342,'[1]2021'!$G:$G))/12</f>
        <v>0</v>
      </c>
      <c r="T342" s="53">
        <f>+(+SUMIF('[1]2021'!$A:$A,$A342,'[1]2021'!$C:$C)-SUMIF('[1]2021'!$E:$E,$A342,'[1]2021'!$G:$G))/12</f>
        <v>0</v>
      </c>
      <c r="U342" s="53">
        <f>+SUM(I342:INDEX(I342:T342,1,Settings!$C$4))</f>
        <v>0</v>
      </c>
      <c r="V342" s="53">
        <f t="shared" si="156"/>
        <v>0</v>
      </c>
      <c r="W342" s="53"/>
      <c r="X342" s="53">
        <f>+SUMIFS(postings!$T:$T,postings!$C:$C,'pl-data'!X$2,postings!$D:$D,'pl-data'!X$3,postings!$I:$I,'pl-data'!$A342)-SUMIFS(postings!$W:$W,postings!$C:$C,'pl-data'!X$2,postings!$D:$D,'pl-data'!X$3,postings!$M:$M,'pl-data'!$A342)</f>
        <v>0</v>
      </c>
      <c r="Y342" s="53">
        <f>+SUMIFS(postings!$T:$T,postings!$C:$C,'pl-data'!Y$2,postings!$D:$D,'pl-data'!Y$3,postings!$I:$I,'pl-data'!$A342)-SUMIFS(postings!$W:$W,postings!$C:$C,'pl-data'!Y$2,postings!$D:$D,'pl-data'!Y$3,postings!$M:$M,'pl-data'!$A342)</f>
        <v>0</v>
      </c>
      <c r="Z342" s="53">
        <f>+SUMIFS(postings!$T:$T,postings!$C:$C,'pl-data'!Z$2,postings!$D:$D,'pl-data'!Z$3,postings!$I:$I,'pl-data'!$A342)-SUMIFS(postings!$W:$W,postings!$C:$C,'pl-data'!Z$2,postings!$D:$D,'pl-data'!Z$3,postings!$M:$M,'pl-data'!$A342)</f>
        <v>0</v>
      </c>
      <c r="AA342" s="53">
        <f>+SUMIFS(postings!$T:$T,postings!$C:$C,'pl-data'!AA$2,postings!$D:$D,'pl-data'!AA$3,postings!$I:$I,'pl-data'!$A342)-SUMIFS(postings!$W:$W,postings!$C:$C,'pl-data'!AA$2,postings!$D:$D,'pl-data'!AA$3,postings!$M:$M,'pl-data'!$A342)</f>
        <v>0</v>
      </c>
      <c r="AB342" s="53">
        <f>+SUMIFS(postings!$T:$T,postings!$C:$C,'pl-data'!AB$2,postings!$D:$D,'pl-data'!AB$3,postings!$I:$I,'pl-data'!$A342)-SUMIFS(postings!$W:$W,postings!$C:$C,'pl-data'!AB$2,postings!$D:$D,'pl-data'!AB$3,postings!$M:$M,'pl-data'!$A342)</f>
        <v>0</v>
      </c>
      <c r="AC342" s="53">
        <f>+SUMIFS(postings!$T:$T,postings!$C:$C,'pl-data'!AC$2,postings!$D:$D,'pl-data'!AC$3,postings!$I:$I,'pl-data'!$A342)-SUMIFS(postings!$W:$W,postings!$C:$C,'pl-data'!AC$2,postings!$D:$D,'pl-data'!AC$3,postings!$M:$M,'pl-data'!$A342)</f>
        <v>0</v>
      </c>
      <c r="AD342" s="53">
        <f>+SUMIFS(postings!$T:$T,postings!$C:$C,'pl-data'!AD$2,postings!$D:$D,'pl-data'!AD$3,postings!$I:$I,'pl-data'!$A342)-SUMIFS(postings!$W:$W,postings!$C:$C,'pl-data'!AD$2,postings!$D:$D,'pl-data'!AD$3,postings!$M:$M,'pl-data'!$A342)</f>
        <v>0</v>
      </c>
      <c r="AE342" s="53">
        <f>+SUMIFS(postings!$T:$T,postings!$C:$C,'pl-data'!AE$2,postings!$D:$D,'pl-data'!AE$3,postings!$I:$I,'pl-data'!$A342)-SUMIFS(postings!$W:$W,postings!$C:$C,'pl-data'!AE$2,postings!$D:$D,'pl-data'!AE$3,postings!$M:$M,'pl-data'!$A342)</f>
        <v>0</v>
      </c>
      <c r="AF342" s="53">
        <f>+SUMIFS(postings!$T:$T,postings!$C:$C,'pl-data'!AF$2,postings!$D:$D,'pl-data'!AF$3,postings!$I:$I,'pl-data'!$A342)-SUMIFS(postings!$W:$W,postings!$C:$C,'pl-data'!AF$2,postings!$D:$D,'pl-data'!AF$3,postings!$M:$M,'pl-data'!$A342)</f>
        <v>0</v>
      </c>
      <c r="AG342" s="53">
        <f>+SUMIFS(postings!$T:$T,postings!$C:$C,'pl-data'!AG$2,postings!$D:$D,'pl-data'!AG$3,postings!$I:$I,'pl-data'!$A342)-SUMIFS(postings!$W:$W,postings!$C:$C,'pl-data'!AG$2,postings!$D:$D,'pl-data'!AG$3,postings!$M:$M,'pl-data'!$A342)</f>
        <v>0</v>
      </c>
      <c r="AH342" s="53">
        <f>+SUMIFS(postings!$T:$T,postings!$C:$C,'pl-data'!AH$2,postings!$D:$D,'pl-data'!AH$3,postings!$I:$I,'pl-data'!$A342)-SUMIFS(postings!$W:$W,postings!$C:$C,'pl-data'!AH$2,postings!$D:$D,'pl-data'!AH$3,postings!$M:$M,'pl-data'!$A342)</f>
        <v>0</v>
      </c>
      <c r="AI342" s="53">
        <f>+SUMIFS(postings!$T:$T,postings!$C:$C,'pl-data'!AI$2,postings!$D:$D,'pl-data'!AI$3,postings!$I:$I,'pl-data'!$A342)-SUMIFS(postings!$W:$W,postings!$C:$C,'pl-data'!AI$2,postings!$D:$D,'pl-data'!AI$3,postings!$M:$M,'pl-data'!$A342)</f>
        <v>0</v>
      </c>
      <c r="AJ342" s="53">
        <f>+SUM(X342:INDEX(X342:AI342,1,Settings!$C$4))</f>
        <v>0</v>
      </c>
      <c r="AK342" s="53">
        <f t="shared" si="157"/>
        <v>0</v>
      </c>
      <c r="AL342" s="53"/>
      <c r="AM342" s="53">
        <f t="shared" si="158"/>
        <v>0</v>
      </c>
      <c r="AN342" s="53">
        <f t="shared" si="159"/>
        <v>0</v>
      </c>
      <c r="AO342" s="53">
        <f t="shared" si="160"/>
        <v>0</v>
      </c>
      <c r="AP342" s="53">
        <f t="shared" si="161"/>
        <v>0</v>
      </c>
      <c r="AQ342" s="53">
        <f t="shared" si="162"/>
        <v>0</v>
      </c>
      <c r="AR342" s="53">
        <f t="shared" si="163"/>
        <v>0</v>
      </c>
      <c r="AS342" s="53">
        <f t="shared" si="164"/>
        <v>0</v>
      </c>
      <c r="AT342" s="53">
        <f t="shared" si="165"/>
        <v>0</v>
      </c>
      <c r="AU342" s="53">
        <f t="shared" si="166"/>
        <v>0</v>
      </c>
      <c r="AV342" s="53">
        <f t="shared" si="167"/>
        <v>0</v>
      </c>
      <c r="AW342" s="53">
        <f t="shared" si="168"/>
        <v>0</v>
      </c>
      <c r="AX342" s="53">
        <f t="shared" si="169"/>
        <v>0</v>
      </c>
      <c r="AY342" s="53">
        <f>+SUM(AM342:INDEX(AM342:AX342,1,Settings!$C$4))</f>
        <v>0</v>
      </c>
      <c r="AZ342" s="53">
        <f t="shared" si="170"/>
        <v>0</v>
      </c>
      <c r="BA342" s="53"/>
      <c r="BB342" s="53">
        <f t="shared" si="171"/>
        <v>0</v>
      </c>
      <c r="BC342" s="53">
        <f t="shared" si="172"/>
        <v>0</v>
      </c>
      <c r="BD342" s="53">
        <f t="shared" si="173"/>
        <v>0</v>
      </c>
      <c r="BE342" s="53">
        <f t="shared" si="174"/>
        <v>0</v>
      </c>
      <c r="BF342" s="53">
        <f t="shared" si="175"/>
        <v>0</v>
      </c>
      <c r="BG342" s="53">
        <f t="shared" si="176"/>
        <v>0</v>
      </c>
      <c r="BH342" s="53">
        <f t="shared" si="177"/>
        <v>0</v>
      </c>
      <c r="BI342" s="53">
        <f t="shared" si="178"/>
        <v>0</v>
      </c>
      <c r="BJ342" s="53">
        <f t="shared" si="179"/>
        <v>0</v>
      </c>
      <c r="BK342" s="53">
        <f t="shared" si="180"/>
        <v>0</v>
      </c>
      <c r="BL342" s="53">
        <f t="shared" si="181"/>
        <v>0</v>
      </c>
      <c r="BM342" s="53">
        <f t="shared" si="182"/>
        <v>0</v>
      </c>
      <c r="BN342" s="53">
        <f t="shared" si="183"/>
        <v>0</v>
      </c>
      <c r="BO342" s="53"/>
      <c r="BP342" s="53">
        <f t="shared" si="184"/>
        <v>0</v>
      </c>
      <c r="BQ342" s="53"/>
      <c r="BR342" s="53">
        <f t="shared" si="185"/>
        <v>0</v>
      </c>
    </row>
    <row r="343" spans="1:70" x14ac:dyDescent="0.2">
      <c r="A343" s="6">
        <v>4169</v>
      </c>
      <c r="B343" s="6" t="str">
        <f>+VLOOKUP(A343,masterfile!B:C,2,FALSE)</f>
        <v>Aufwendungen für Unterstützung</v>
      </c>
      <c r="D343" s="53">
        <f>+SUMIF('[1]2017'!$A:$A,$A343,'[1]2017'!$C:$C)-SUMIF('[1]2017'!$E:$E,$A343,'[1]2017'!$G:$G)</f>
        <v>0</v>
      </c>
      <c r="E343" s="53">
        <f>+SUMIF('[1]2018'!$A:$A,$A343,'[1]2018'!$C:$C)-SUMIF('[1]2018'!$E:$E,$A343,'[1]2018'!$G:$G)</f>
        <v>0</v>
      </c>
      <c r="F343" s="53">
        <f>+SUMIF('[1]2019'!$A:$A,$A343,'[1]2019'!$C:$C)-SUMIF('[1]2019'!$E:$E,$A343,'[1]2019'!$G:$G)</f>
        <v>0</v>
      </c>
      <c r="G343" s="53">
        <f>+SUMIF('[1]2020'!$A:$A,$A343,'[1]2020'!$C:$C)-SUMIF('[1]2020'!$E:$E,$A343,'[1]2020'!$G:$G)</f>
        <v>0</v>
      </c>
      <c r="H343" s="53"/>
      <c r="I343" s="53">
        <f>+(+SUMIF('[1]2021'!$A:$A,$A343,'[1]2021'!$C:$C)-SUMIF('[1]2021'!$E:$E,$A343,'[1]2021'!$G:$G))/12</f>
        <v>0</v>
      </c>
      <c r="J343" s="53">
        <f>+(+SUMIF('[1]2021'!$A:$A,$A343,'[1]2021'!$C:$C)-SUMIF('[1]2021'!$E:$E,$A343,'[1]2021'!$G:$G))/12</f>
        <v>0</v>
      </c>
      <c r="K343" s="53">
        <f>+(+SUMIF('[1]2021'!$A:$A,$A343,'[1]2021'!$C:$C)-SUMIF('[1]2021'!$E:$E,$A343,'[1]2021'!$G:$G))/12</f>
        <v>0</v>
      </c>
      <c r="L343" s="53">
        <f>+(+SUMIF('[1]2021'!$A:$A,$A343,'[1]2021'!$C:$C)-SUMIF('[1]2021'!$E:$E,$A343,'[1]2021'!$G:$G))/12</f>
        <v>0</v>
      </c>
      <c r="M343" s="53">
        <f>+(+SUMIF('[1]2021'!$A:$A,$A343,'[1]2021'!$C:$C)-SUMIF('[1]2021'!$E:$E,$A343,'[1]2021'!$G:$G))/12</f>
        <v>0</v>
      </c>
      <c r="N343" s="53">
        <f>+(+SUMIF('[1]2021'!$A:$A,$A343,'[1]2021'!$C:$C)-SUMIF('[1]2021'!$E:$E,$A343,'[1]2021'!$G:$G))/12</f>
        <v>0</v>
      </c>
      <c r="O343" s="53">
        <f>+(+SUMIF('[1]2021'!$A:$A,$A343,'[1]2021'!$C:$C)-SUMIF('[1]2021'!$E:$E,$A343,'[1]2021'!$G:$G))/12</f>
        <v>0</v>
      </c>
      <c r="P343" s="53">
        <f>+(+SUMIF('[1]2021'!$A:$A,$A343,'[1]2021'!$C:$C)-SUMIF('[1]2021'!$E:$E,$A343,'[1]2021'!$G:$G))/12</f>
        <v>0</v>
      </c>
      <c r="Q343" s="53">
        <f>+(+SUMIF('[1]2021'!$A:$A,$A343,'[1]2021'!$C:$C)-SUMIF('[1]2021'!$E:$E,$A343,'[1]2021'!$G:$G))/12</f>
        <v>0</v>
      </c>
      <c r="R343" s="53">
        <f>+(+SUMIF('[1]2021'!$A:$A,$A343,'[1]2021'!$C:$C)-SUMIF('[1]2021'!$E:$E,$A343,'[1]2021'!$G:$G))/12</f>
        <v>0</v>
      </c>
      <c r="S343" s="53">
        <f>+(+SUMIF('[1]2021'!$A:$A,$A343,'[1]2021'!$C:$C)-SUMIF('[1]2021'!$E:$E,$A343,'[1]2021'!$G:$G))/12</f>
        <v>0</v>
      </c>
      <c r="T343" s="53">
        <f>+(+SUMIF('[1]2021'!$A:$A,$A343,'[1]2021'!$C:$C)-SUMIF('[1]2021'!$E:$E,$A343,'[1]2021'!$G:$G))/12</f>
        <v>0</v>
      </c>
      <c r="U343" s="53">
        <f>+SUM(I343:INDEX(I343:T343,1,Settings!$C$4))</f>
        <v>0</v>
      </c>
      <c r="V343" s="53">
        <f t="shared" si="156"/>
        <v>0</v>
      </c>
      <c r="W343" s="53"/>
      <c r="X343" s="53">
        <f>+SUMIFS(postings!$T:$T,postings!$C:$C,'pl-data'!X$2,postings!$D:$D,'pl-data'!X$3,postings!$I:$I,'pl-data'!$A343)-SUMIFS(postings!$W:$W,postings!$C:$C,'pl-data'!X$2,postings!$D:$D,'pl-data'!X$3,postings!$M:$M,'pl-data'!$A343)</f>
        <v>0</v>
      </c>
      <c r="Y343" s="53">
        <f>+SUMIFS(postings!$T:$T,postings!$C:$C,'pl-data'!Y$2,postings!$D:$D,'pl-data'!Y$3,postings!$I:$I,'pl-data'!$A343)-SUMIFS(postings!$W:$W,postings!$C:$C,'pl-data'!Y$2,postings!$D:$D,'pl-data'!Y$3,postings!$M:$M,'pl-data'!$A343)</f>
        <v>0</v>
      </c>
      <c r="Z343" s="53">
        <f>+SUMIFS(postings!$T:$T,postings!$C:$C,'pl-data'!Z$2,postings!$D:$D,'pl-data'!Z$3,postings!$I:$I,'pl-data'!$A343)-SUMIFS(postings!$W:$W,postings!$C:$C,'pl-data'!Z$2,postings!$D:$D,'pl-data'!Z$3,postings!$M:$M,'pl-data'!$A343)</f>
        <v>0</v>
      </c>
      <c r="AA343" s="53">
        <f>+SUMIFS(postings!$T:$T,postings!$C:$C,'pl-data'!AA$2,postings!$D:$D,'pl-data'!AA$3,postings!$I:$I,'pl-data'!$A343)-SUMIFS(postings!$W:$W,postings!$C:$C,'pl-data'!AA$2,postings!$D:$D,'pl-data'!AA$3,postings!$M:$M,'pl-data'!$A343)</f>
        <v>0</v>
      </c>
      <c r="AB343" s="53">
        <f>+SUMIFS(postings!$T:$T,postings!$C:$C,'pl-data'!AB$2,postings!$D:$D,'pl-data'!AB$3,postings!$I:$I,'pl-data'!$A343)-SUMIFS(postings!$W:$W,postings!$C:$C,'pl-data'!AB$2,postings!$D:$D,'pl-data'!AB$3,postings!$M:$M,'pl-data'!$A343)</f>
        <v>0</v>
      </c>
      <c r="AC343" s="53">
        <f>+SUMIFS(postings!$T:$T,postings!$C:$C,'pl-data'!AC$2,postings!$D:$D,'pl-data'!AC$3,postings!$I:$I,'pl-data'!$A343)-SUMIFS(postings!$W:$W,postings!$C:$C,'pl-data'!AC$2,postings!$D:$D,'pl-data'!AC$3,postings!$M:$M,'pl-data'!$A343)</f>
        <v>0</v>
      </c>
      <c r="AD343" s="53">
        <f>+SUMIFS(postings!$T:$T,postings!$C:$C,'pl-data'!AD$2,postings!$D:$D,'pl-data'!AD$3,postings!$I:$I,'pl-data'!$A343)-SUMIFS(postings!$W:$W,postings!$C:$C,'pl-data'!AD$2,postings!$D:$D,'pl-data'!AD$3,postings!$M:$M,'pl-data'!$A343)</f>
        <v>0</v>
      </c>
      <c r="AE343" s="53">
        <f>+SUMIFS(postings!$T:$T,postings!$C:$C,'pl-data'!AE$2,postings!$D:$D,'pl-data'!AE$3,postings!$I:$I,'pl-data'!$A343)-SUMIFS(postings!$W:$W,postings!$C:$C,'pl-data'!AE$2,postings!$D:$D,'pl-data'!AE$3,postings!$M:$M,'pl-data'!$A343)</f>
        <v>0</v>
      </c>
      <c r="AF343" s="53">
        <f>+SUMIFS(postings!$T:$T,postings!$C:$C,'pl-data'!AF$2,postings!$D:$D,'pl-data'!AF$3,postings!$I:$I,'pl-data'!$A343)-SUMIFS(postings!$W:$W,postings!$C:$C,'pl-data'!AF$2,postings!$D:$D,'pl-data'!AF$3,postings!$M:$M,'pl-data'!$A343)</f>
        <v>0</v>
      </c>
      <c r="AG343" s="53">
        <f>+SUMIFS(postings!$T:$T,postings!$C:$C,'pl-data'!AG$2,postings!$D:$D,'pl-data'!AG$3,postings!$I:$I,'pl-data'!$A343)-SUMIFS(postings!$W:$W,postings!$C:$C,'pl-data'!AG$2,postings!$D:$D,'pl-data'!AG$3,postings!$M:$M,'pl-data'!$A343)</f>
        <v>0</v>
      </c>
      <c r="AH343" s="53">
        <f>+SUMIFS(postings!$T:$T,postings!$C:$C,'pl-data'!AH$2,postings!$D:$D,'pl-data'!AH$3,postings!$I:$I,'pl-data'!$A343)-SUMIFS(postings!$W:$W,postings!$C:$C,'pl-data'!AH$2,postings!$D:$D,'pl-data'!AH$3,postings!$M:$M,'pl-data'!$A343)</f>
        <v>0</v>
      </c>
      <c r="AI343" s="53">
        <f>+SUMIFS(postings!$T:$T,postings!$C:$C,'pl-data'!AI$2,postings!$D:$D,'pl-data'!AI$3,postings!$I:$I,'pl-data'!$A343)-SUMIFS(postings!$W:$W,postings!$C:$C,'pl-data'!AI$2,postings!$D:$D,'pl-data'!AI$3,postings!$M:$M,'pl-data'!$A343)</f>
        <v>0</v>
      </c>
      <c r="AJ343" s="53">
        <f>+SUM(X343:INDEX(X343:AI343,1,Settings!$C$4))</f>
        <v>0</v>
      </c>
      <c r="AK343" s="53">
        <f t="shared" si="157"/>
        <v>0</v>
      </c>
      <c r="AL343" s="53"/>
      <c r="AM343" s="53">
        <f t="shared" si="158"/>
        <v>0</v>
      </c>
      <c r="AN343" s="53">
        <f t="shared" si="159"/>
        <v>0</v>
      </c>
      <c r="AO343" s="53">
        <f t="shared" si="160"/>
        <v>0</v>
      </c>
      <c r="AP343" s="53">
        <f t="shared" si="161"/>
        <v>0</v>
      </c>
      <c r="AQ343" s="53">
        <f t="shared" si="162"/>
        <v>0</v>
      </c>
      <c r="AR343" s="53">
        <f t="shared" si="163"/>
        <v>0</v>
      </c>
      <c r="AS343" s="53">
        <f t="shared" si="164"/>
        <v>0</v>
      </c>
      <c r="AT343" s="53">
        <f t="shared" si="165"/>
        <v>0</v>
      </c>
      <c r="AU343" s="53">
        <f t="shared" si="166"/>
        <v>0</v>
      </c>
      <c r="AV343" s="53">
        <f t="shared" si="167"/>
        <v>0</v>
      </c>
      <c r="AW343" s="53">
        <f t="shared" si="168"/>
        <v>0</v>
      </c>
      <c r="AX343" s="53">
        <f t="shared" si="169"/>
        <v>0</v>
      </c>
      <c r="AY343" s="53">
        <f>+SUM(AM343:INDEX(AM343:AX343,1,Settings!$C$4))</f>
        <v>0</v>
      </c>
      <c r="AZ343" s="53">
        <f t="shared" si="170"/>
        <v>0</v>
      </c>
      <c r="BA343" s="53"/>
      <c r="BB343" s="53">
        <f t="shared" si="171"/>
        <v>0</v>
      </c>
      <c r="BC343" s="53">
        <f t="shared" si="172"/>
        <v>0</v>
      </c>
      <c r="BD343" s="53">
        <f t="shared" si="173"/>
        <v>0</v>
      </c>
      <c r="BE343" s="53">
        <f t="shared" si="174"/>
        <v>0</v>
      </c>
      <c r="BF343" s="53">
        <f t="shared" si="175"/>
        <v>0</v>
      </c>
      <c r="BG343" s="53">
        <f t="shared" si="176"/>
        <v>0</v>
      </c>
      <c r="BH343" s="53">
        <f t="shared" si="177"/>
        <v>0</v>
      </c>
      <c r="BI343" s="53">
        <f t="shared" si="178"/>
        <v>0</v>
      </c>
      <c r="BJ343" s="53">
        <f t="shared" si="179"/>
        <v>0</v>
      </c>
      <c r="BK343" s="53">
        <f t="shared" si="180"/>
        <v>0</v>
      </c>
      <c r="BL343" s="53">
        <f t="shared" si="181"/>
        <v>0</v>
      </c>
      <c r="BM343" s="53">
        <f t="shared" si="182"/>
        <v>0</v>
      </c>
      <c r="BN343" s="53">
        <f t="shared" si="183"/>
        <v>0</v>
      </c>
      <c r="BO343" s="53"/>
      <c r="BP343" s="53">
        <f t="shared" si="184"/>
        <v>0</v>
      </c>
      <c r="BQ343" s="53"/>
      <c r="BR343" s="53">
        <f t="shared" si="185"/>
        <v>0</v>
      </c>
    </row>
    <row r="344" spans="1:70" x14ac:dyDescent="0.2">
      <c r="A344" s="6">
        <v>4170</v>
      </c>
      <c r="B344" s="6" t="str">
        <f>+VLOOKUP(A344,masterfile!B:C,2,FALSE)</f>
        <v>Vermögenswirksame Leistungen</v>
      </c>
      <c r="D344" s="53">
        <f>+SUMIF('[1]2017'!$A:$A,$A344,'[1]2017'!$C:$C)-SUMIF('[1]2017'!$E:$E,$A344,'[1]2017'!$G:$G)</f>
        <v>0</v>
      </c>
      <c r="E344" s="53">
        <f>+SUMIF('[1]2018'!$A:$A,$A344,'[1]2018'!$C:$C)-SUMIF('[1]2018'!$E:$E,$A344,'[1]2018'!$G:$G)</f>
        <v>0</v>
      </c>
      <c r="F344" s="53">
        <f>+SUMIF('[1]2019'!$A:$A,$A344,'[1]2019'!$C:$C)-SUMIF('[1]2019'!$E:$E,$A344,'[1]2019'!$G:$G)</f>
        <v>0</v>
      </c>
      <c r="G344" s="53">
        <f>+SUMIF('[1]2020'!$A:$A,$A344,'[1]2020'!$C:$C)-SUMIF('[1]2020'!$E:$E,$A344,'[1]2020'!$G:$G)</f>
        <v>0</v>
      </c>
      <c r="H344" s="53"/>
      <c r="I344" s="53">
        <f>+(+SUMIF('[1]2021'!$A:$A,$A344,'[1]2021'!$C:$C)-SUMIF('[1]2021'!$E:$E,$A344,'[1]2021'!$G:$G))/12</f>
        <v>0</v>
      </c>
      <c r="J344" s="53">
        <f>+(+SUMIF('[1]2021'!$A:$A,$A344,'[1]2021'!$C:$C)-SUMIF('[1]2021'!$E:$E,$A344,'[1]2021'!$G:$G))/12</f>
        <v>0</v>
      </c>
      <c r="K344" s="53">
        <f>+(+SUMIF('[1]2021'!$A:$A,$A344,'[1]2021'!$C:$C)-SUMIF('[1]2021'!$E:$E,$A344,'[1]2021'!$G:$G))/12</f>
        <v>0</v>
      </c>
      <c r="L344" s="53">
        <f>+(+SUMIF('[1]2021'!$A:$A,$A344,'[1]2021'!$C:$C)-SUMIF('[1]2021'!$E:$E,$A344,'[1]2021'!$G:$G))/12</f>
        <v>0</v>
      </c>
      <c r="M344" s="53">
        <f>+(+SUMIF('[1]2021'!$A:$A,$A344,'[1]2021'!$C:$C)-SUMIF('[1]2021'!$E:$E,$A344,'[1]2021'!$G:$G))/12</f>
        <v>0</v>
      </c>
      <c r="N344" s="53">
        <f>+(+SUMIF('[1]2021'!$A:$A,$A344,'[1]2021'!$C:$C)-SUMIF('[1]2021'!$E:$E,$A344,'[1]2021'!$G:$G))/12</f>
        <v>0</v>
      </c>
      <c r="O344" s="53">
        <f>+(+SUMIF('[1]2021'!$A:$A,$A344,'[1]2021'!$C:$C)-SUMIF('[1]2021'!$E:$E,$A344,'[1]2021'!$G:$G))/12</f>
        <v>0</v>
      </c>
      <c r="P344" s="53">
        <f>+(+SUMIF('[1]2021'!$A:$A,$A344,'[1]2021'!$C:$C)-SUMIF('[1]2021'!$E:$E,$A344,'[1]2021'!$G:$G))/12</f>
        <v>0</v>
      </c>
      <c r="Q344" s="53">
        <f>+(+SUMIF('[1]2021'!$A:$A,$A344,'[1]2021'!$C:$C)-SUMIF('[1]2021'!$E:$E,$A344,'[1]2021'!$G:$G))/12</f>
        <v>0</v>
      </c>
      <c r="R344" s="53">
        <f>+(+SUMIF('[1]2021'!$A:$A,$A344,'[1]2021'!$C:$C)-SUMIF('[1]2021'!$E:$E,$A344,'[1]2021'!$G:$G))/12</f>
        <v>0</v>
      </c>
      <c r="S344" s="53">
        <f>+(+SUMIF('[1]2021'!$A:$A,$A344,'[1]2021'!$C:$C)-SUMIF('[1]2021'!$E:$E,$A344,'[1]2021'!$G:$G))/12</f>
        <v>0</v>
      </c>
      <c r="T344" s="53">
        <f>+(+SUMIF('[1]2021'!$A:$A,$A344,'[1]2021'!$C:$C)-SUMIF('[1]2021'!$E:$E,$A344,'[1]2021'!$G:$G))/12</f>
        <v>0</v>
      </c>
      <c r="U344" s="53">
        <f>+SUM(I344:INDEX(I344:T344,1,Settings!$C$4))</f>
        <v>0</v>
      </c>
      <c r="V344" s="53">
        <f t="shared" si="156"/>
        <v>0</v>
      </c>
      <c r="W344" s="53"/>
      <c r="X344" s="53">
        <f>+SUMIFS(postings!$T:$T,postings!$C:$C,'pl-data'!X$2,postings!$D:$D,'pl-data'!X$3,postings!$I:$I,'pl-data'!$A344)-SUMIFS(postings!$W:$W,postings!$C:$C,'pl-data'!X$2,postings!$D:$D,'pl-data'!X$3,postings!$M:$M,'pl-data'!$A344)</f>
        <v>0</v>
      </c>
      <c r="Y344" s="53">
        <f>+SUMIFS(postings!$T:$T,postings!$C:$C,'pl-data'!Y$2,postings!$D:$D,'pl-data'!Y$3,postings!$I:$I,'pl-data'!$A344)-SUMIFS(postings!$W:$W,postings!$C:$C,'pl-data'!Y$2,postings!$D:$D,'pl-data'!Y$3,postings!$M:$M,'pl-data'!$A344)</f>
        <v>0</v>
      </c>
      <c r="Z344" s="53">
        <f>+SUMIFS(postings!$T:$T,postings!$C:$C,'pl-data'!Z$2,postings!$D:$D,'pl-data'!Z$3,postings!$I:$I,'pl-data'!$A344)-SUMIFS(postings!$W:$W,postings!$C:$C,'pl-data'!Z$2,postings!$D:$D,'pl-data'!Z$3,postings!$M:$M,'pl-data'!$A344)</f>
        <v>0</v>
      </c>
      <c r="AA344" s="53">
        <f>+SUMIFS(postings!$T:$T,postings!$C:$C,'pl-data'!AA$2,postings!$D:$D,'pl-data'!AA$3,postings!$I:$I,'pl-data'!$A344)-SUMIFS(postings!$W:$W,postings!$C:$C,'pl-data'!AA$2,postings!$D:$D,'pl-data'!AA$3,postings!$M:$M,'pl-data'!$A344)</f>
        <v>0</v>
      </c>
      <c r="AB344" s="53">
        <f>+SUMIFS(postings!$T:$T,postings!$C:$C,'pl-data'!AB$2,postings!$D:$D,'pl-data'!AB$3,postings!$I:$I,'pl-data'!$A344)-SUMIFS(postings!$W:$W,postings!$C:$C,'pl-data'!AB$2,postings!$D:$D,'pl-data'!AB$3,postings!$M:$M,'pl-data'!$A344)</f>
        <v>0</v>
      </c>
      <c r="AC344" s="53">
        <f>+SUMIFS(postings!$T:$T,postings!$C:$C,'pl-data'!AC$2,postings!$D:$D,'pl-data'!AC$3,postings!$I:$I,'pl-data'!$A344)-SUMIFS(postings!$W:$W,postings!$C:$C,'pl-data'!AC$2,postings!$D:$D,'pl-data'!AC$3,postings!$M:$M,'pl-data'!$A344)</f>
        <v>0</v>
      </c>
      <c r="AD344" s="53">
        <f>+SUMIFS(postings!$T:$T,postings!$C:$C,'pl-data'!AD$2,postings!$D:$D,'pl-data'!AD$3,postings!$I:$I,'pl-data'!$A344)-SUMIFS(postings!$W:$W,postings!$C:$C,'pl-data'!AD$2,postings!$D:$D,'pl-data'!AD$3,postings!$M:$M,'pl-data'!$A344)</f>
        <v>0</v>
      </c>
      <c r="AE344" s="53">
        <f>+SUMIFS(postings!$T:$T,postings!$C:$C,'pl-data'!AE$2,postings!$D:$D,'pl-data'!AE$3,postings!$I:$I,'pl-data'!$A344)-SUMIFS(postings!$W:$W,postings!$C:$C,'pl-data'!AE$2,postings!$D:$D,'pl-data'!AE$3,postings!$M:$M,'pl-data'!$A344)</f>
        <v>0</v>
      </c>
      <c r="AF344" s="53">
        <f>+SUMIFS(postings!$T:$T,postings!$C:$C,'pl-data'!AF$2,postings!$D:$D,'pl-data'!AF$3,postings!$I:$I,'pl-data'!$A344)-SUMIFS(postings!$W:$W,postings!$C:$C,'pl-data'!AF$2,postings!$D:$D,'pl-data'!AF$3,postings!$M:$M,'pl-data'!$A344)</f>
        <v>0</v>
      </c>
      <c r="AG344" s="53">
        <f>+SUMIFS(postings!$T:$T,postings!$C:$C,'pl-data'!AG$2,postings!$D:$D,'pl-data'!AG$3,postings!$I:$I,'pl-data'!$A344)-SUMIFS(postings!$W:$W,postings!$C:$C,'pl-data'!AG$2,postings!$D:$D,'pl-data'!AG$3,postings!$M:$M,'pl-data'!$A344)</f>
        <v>0</v>
      </c>
      <c r="AH344" s="53">
        <f>+SUMIFS(postings!$T:$T,postings!$C:$C,'pl-data'!AH$2,postings!$D:$D,'pl-data'!AH$3,postings!$I:$I,'pl-data'!$A344)-SUMIFS(postings!$W:$W,postings!$C:$C,'pl-data'!AH$2,postings!$D:$D,'pl-data'!AH$3,postings!$M:$M,'pl-data'!$A344)</f>
        <v>0</v>
      </c>
      <c r="AI344" s="53">
        <f>+SUMIFS(postings!$T:$T,postings!$C:$C,'pl-data'!AI$2,postings!$D:$D,'pl-data'!AI$3,postings!$I:$I,'pl-data'!$A344)-SUMIFS(postings!$W:$W,postings!$C:$C,'pl-data'!AI$2,postings!$D:$D,'pl-data'!AI$3,postings!$M:$M,'pl-data'!$A344)</f>
        <v>0</v>
      </c>
      <c r="AJ344" s="53">
        <f>+SUM(X344:INDEX(X344:AI344,1,Settings!$C$4))</f>
        <v>0</v>
      </c>
      <c r="AK344" s="53">
        <f t="shared" si="157"/>
        <v>0</v>
      </c>
      <c r="AL344" s="53"/>
      <c r="AM344" s="53">
        <f t="shared" si="158"/>
        <v>0</v>
      </c>
      <c r="AN344" s="53">
        <f t="shared" si="159"/>
        <v>0</v>
      </c>
      <c r="AO344" s="53">
        <f t="shared" si="160"/>
        <v>0</v>
      </c>
      <c r="AP344" s="53">
        <f t="shared" si="161"/>
        <v>0</v>
      </c>
      <c r="AQ344" s="53">
        <f t="shared" si="162"/>
        <v>0</v>
      </c>
      <c r="AR344" s="53">
        <f t="shared" si="163"/>
        <v>0</v>
      </c>
      <c r="AS344" s="53">
        <f t="shared" si="164"/>
        <v>0</v>
      </c>
      <c r="AT344" s="53">
        <f t="shared" si="165"/>
        <v>0</v>
      </c>
      <c r="AU344" s="53">
        <f t="shared" si="166"/>
        <v>0</v>
      </c>
      <c r="AV344" s="53">
        <f t="shared" si="167"/>
        <v>0</v>
      </c>
      <c r="AW344" s="53">
        <f t="shared" si="168"/>
        <v>0</v>
      </c>
      <c r="AX344" s="53">
        <f t="shared" si="169"/>
        <v>0</v>
      </c>
      <c r="AY344" s="53">
        <f>+SUM(AM344:INDEX(AM344:AX344,1,Settings!$C$4))</f>
        <v>0</v>
      </c>
      <c r="AZ344" s="53">
        <f t="shared" si="170"/>
        <v>0</v>
      </c>
      <c r="BA344" s="53"/>
      <c r="BB344" s="53">
        <f t="shared" si="171"/>
        <v>0</v>
      </c>
      <c r="BC344" s="53">
        <f t="shared" si="172"/>
        <v>0</v>
      </c>
      <c r="BD344" s="53">
        <f t="shared" si="173"/>
        <v>0</v>
      </c>
      <c r="BE344" s="53">
        <f t="shared" si="174"/>
        <v>0</v>
      </c>
      <c r="BF344" s="53">
        <f t="shared" si="175"/>
        <v>0</v>
      </c>
      <c r="BG344" s="53">
        <f t="shared" si="176"/>
        <v>0</v>
      </c>
      <c r="BH344" s="53">
        <f t="shared" si="177"/>
        <v>0</v>
      </c>
      <c r="BI344" s="53">
        <f t="shared" si="178"/>
        <v>0</v>
      </c>
      <c r="BJ344" s="53">
        <f t="shared" si="179"/>
        <v>0</v>
      </c>
      <c r="BK344" s="53">
        <f t="shared" si="180"/>
        <v>0</v>
      </c>
      <c r="BL344" s="53">
        <f t="shared" si="181"/>
        <v>0</v>
      </c>
      <c r="BM344" s="53">
        <f t="shared" si="182"/>
        <v>0</v>
      </c>
      <c r="BN344" s="53">
        <f t="shared" si="183"/>
        <v>0</v>
      </c>
      <c r="BO344" s="53"/>
      <c r="BP344" s="53">
        <f t="shared" si="184"/>
        <v>0</v>
      </c>
      <c r="BQ344" s="53"/>
      <c r="BR344" s="53">
        <f t="shared" si="185"/>
        <v>0</v>
      </c>
    </row>
    <row r="345" spans="1:70" x14ac:dyDescent="0.2">
      <c r="A345" s="6">
        <v>4175</v>
      </c>
      <c r="B345" s="6" t="str">
        <f>+VLOOKUP(A345,masterfile!B:C,2,FALSE)</f>
        <v>Fahrtkostenerstatt. Whg./Arbeitsstätte</v>
      </c>
      <c r="D345" s="53">
        <f>+SUMIF('[1]2017'!$A:$A,$A345,'[1]2017'!$C:$C)-SUMIF('[1]2017'!$E:$E,$A345,'[1]2017'!$G:$G)</f>
        <v>0</v>
      </c>
      <c r="E345" s="53">
        <f>+SUMIF('[1]2018'!$A:$A,$A345,'[1]2018'!$C:$C)-SUMIF('[1]2018'!$E:$E,$A345,'[1]2018'!$G:$G)</f>
        <v>0</v>
      </c>
      <c r="F345" s="53">
        <f>+SUMIF('[1]2019'!$A:$A,$A345,'[1]2019'!$C:$C)-SUMIF('[1]2019'!$E:$E,$A345,'[1]2019'!$G:$G)</f>
        <v>0</v>
      </c>
      <c r="G345" s="53">
        <f>+SUMIF('[1]2020'!$A:$A,$A345,'[1]2020'!$C:$C)-SUMIF('[1]2020'!$E:$E,$A345,'[1]2020'!$G:$G)</f>
        <v>0</v>
      </c>
      <c r="H345" s="53"/>
      <c r="I345" s="53">
        <f>+(+SUMIF('[1]2021'!$A:$A,$A345,'[1]2021'!$C:$C)-SUMIF('[1]2021'!$E:$E,$A345,'[1]2021'!$G:$G))/12</f>
        <v>0</v>
      </c>
      <c r="J345" s="53">
        <f>+(+SUMIF('[1]2021'!$A:$A,$A345,'[1]2021'!$C:$C)-SUMIF('[1]2021'!$E:$E,$A345,'[1]2021'!$G:$G))/12</f>
        <v>0</v>
      </c>
      <c r="K345" s="53">
        <f>+(+SUMIF('[1]2021'!$A:$A,$A345,'[1]2021'!$C:$C)-SUMIF('[1]2021'!$E:$E,$A345,'[1]2021'!$G:$G))/12</f>
        <v>0</v>
      </c>
      <c r="L345" s="53">
        <f>+(+SUMIF('[1]2021'!$A:$A,$A345,'[1]2021'!$C:$C)-SUMIF('[1]2021'!$E:$E,$A345,'[1]2021'!$G:$G))/12</f>
        <v>0</v>
      </c>
      <c r="M345" s="53">
        <f>+(+SUMIF('[1]2021'!$A:$A,$A345,'[1]2021'!$C:$C)-SUMIF('[1]2021'!$E:$E,$A345,'[1]2021'!$G:$G))/12</f>
        <v>0</v>
      </c>
      <c r="N345" s="53">
        <f>+(+SUMIF('[1]2021'!$A:$A,$A345,'[1]2021'!$C:$C)-SUMIF('[1]2021'!$E:$E,$A345,'[1]2021'!$G:$G))/12</f>
        <v>0</v>
      </c>
      <c r="O345" s="53">
        <f>+(+SUMIF('[1]2021'!$A:$A,$A345,'[1]2021'!$C:$C)-SUMIF('[1]2021'!$E:$E,$A345,'[1]2021'!$G:$G))/12</f>
        <v>0</v>
      </c>
      <c r="P345" s="53">
        <f>+(+SUMIF('[1]2021'!$A:$A,$A345,'[1]2021'!$C:$C)-SUMIF('[1]2021'!$E:$E,$A345,'[1]2021'!$G:$G))/12</f>
        <v>0</v>
      </c>
      <c r="Q345" s="53">
        <f>+(+SUMIF('[1]2021'!$A:$A,$A345,'[1]2021'!$C:$C)-SUMIF('[1]2021'!$E:$E,$A345,'[1]2021'!$G:$G))/12</f>
        <v>0</v>
      </c>
      <c r="R345" s="53">
        <f>+(+SUMIF('[1]2021'!$A:$A,$A345,'[1]2021'!$C:$C)-SUMIF('[1]2021'!$E:$E,$A345,'[1]2021'!$G:$G))/12</f>
        <v>0</v>
      </c>
      <c r="S345" s="53">
        <f>+(+SUMIF('[1]2021'!$A:$A,$A345,'[1]2021'!$C:$C)-SUMIF('[1]2021'!$E:$E,$A345,'[1]2021'!$G:$G))/12</f>
        <v>0</v>
      </c>
      <c r="T345" s="53">
        <f>+(+SUMIF('[1]2021'!$A:$A,$A345,'[1]2021'!$C:$C)-SUMIF('[1]2021'!$E:$E,$A345,'[1]2021'!$G:$G))/12</f>
        <v>0</v>
      </c>
      <c r="U345" s="53">
        <f>+SUM(I345:INDEX(I345:T345,1,Settings!$C$4))</f>
        <v>0</v>
      </c>
      <c r="V345" s="53">
        <f t="shared" si="156"/>
        <v>0</v>
      </c>
      <c r="W345" s="53"/>
      <c r="X345" s="53">
        <f>+SUMIFS(postings!$T:$T,postings!$C:$C,'pl-data'!X$2,postings!$D:$D,'pl-data'!X$3,postings!$I:$I,'pl-data'!$A345)-SUMIFS(postings!$W:$W,postings!$C:$C,'pl-data'!X$2,postings!$D:$D,'pl-data'!X$3,postings!$M:$M,'pl-data'!$A345)</f>
        <v>0</v>
      </c>
      <c r="Y345" s="53">
        <f>+SUMIFS(postings!$T:$T,postings!$C:$C,'pl-data'!Y$2,postings!$D:$D,'pl-data'!Y$3,postings!$I:$I,'pl-data'!$A345)-SUMIFS(postings!$W:$W,postings!$C:$C,'pl-data'!Y$2,postings!$D:$D,'pl-data'!Y$3,postings!$M:$M,'pl-data'!$A345)</f>
        <v>0</v>
      </c>
      <c r="Z345" s="53">
        <f>+SUMIFS(postings!$T:$T,postings!$C:$C,'pl-data'!Z$2,postings!$D:$D,'pl-data'!Z$3,postings!$I:$I,'pl-data'!$A345)-SUMIFS(postings!$W:$W,postings!$C:$C,'pl-data'!Z$2,postings!$D:$D,'pl-data'!Z$3,postings!$M:$M,'pl-data'!$A345)</f>
        <v>0</v>
      </c>
      <c r="AA345" s="53">
        <f>+SUMIFS(postings!$T:$T,postings!$C:$C,'pl-data'!AA$2,postings!$D:$D,'pl-data'!AA$3,postings!$I:$I,'pl-data'!$A345)-SUMIFS(postings!$W:$W,postings!$C:$C,'pl-data'!AA$2,postings!$D:$D,'pl-data'!AA$3,postings!$M:$M,'pl-data'!$A345)</f>
        <v>0</v>
      </c>
      <c r="AB345" s="53">
        <f>+SUMIFS(postings!$T:$T,postings!$C:$C,'pl-data'!AB$2,postings!$D:$D,'pl-data'!AB$3,postings!$I:$I,'pl-data'!$A345)-SUMIFS(postings!$W:$W,postings!$C:$C,'pl-data'!AB$2,postings!$D:$D,'pl-data'!AB$3,postings!$M:$M,'pl-data'!$A345)</f>
        <v>0</v>
      </c>
      <c r="AC345" s="53">
        <f>+SUMIFS(postings!$T:$T,postings!$C:$C,'pl-data'!AC$2,postings!$D:$D,'pl-data'!AC$3,postings!$I:$I,'pl-data'!$A345)-SUMIFS(postings!$W:$W,postings!$C:$C,'pl-data'!AC$2,postings!$D:$D,'pl-data'!AC$3,postings!$M:$M,'pl-data'!$A345)</f>
        <v>0</v>
      </c>
      <c r="AD345" s="53">
        <f>+SUMIFS(postings!$T:$T,postings!$C:$C,'pl-data'!AD$2,postings!$D:$D,'pl-data'!AD$3,postings!$I:$I,'pl-data'!$A345)-SUMIFS(postings!$W:$W,postings!$C:$C,'pl-data'!AD$2,postings!$D:$D,'pl-data'!AD$3,postings!$M:$M,'pl-data'!$A345)</f>
        <v>0</v>
      </c>
      <c r="AE345" s="53">
        <f>+SUMIFS(postings!$T:$T,postings!$C:$C,'pl-data'!AE$2,postings!$D:$D,'pl-data'!AE$3,postings!$I:$I,'pl-data'!$A345)-SUMIFS(postings!$W:$W,postings!$C:$C,'pl-data'!AE$2,postings!$D:$D,'pl-data'!AE$3,postings!$M:$M,'pl-data'!$A345)</f>
        <v>0</v>
      </c>
      <c r="AF345" s="53">
        <f>+SUMIFS(postings!$T:$T,postings!$C:$C,'pl-data'!AF$2,postings!$D:$D,'pl-data'!AF$3,postings!$I:$I,'pl-data'!$A345)-SUMIFS(postings!$W:$W,postings!$C:$C,'pl-data'!AF$2,postings!$D:$D,'pl-data'!AF$3,postings!$M:$M,'pl-data'!$A345)</f>
        <v>0</v>
      </c>
      <c r="AG345" s="53">
        <f>+SUMIFS(postings!$T:$T,postings!$C:$C,'pl-data'!AG$2,postings!$D:$D,'pl-data'!AG$3,postings!$I:$I,'pl-data'!$A345)-SUMIFS(postings!$W:$W,postings!$C:$C,'pl-data'!AG$2,postings!$D:$D,'pl-data'!AG$3,postings!$M:$M,'pl-data'!$A345)</f>
        <v>0</v>
      </c>
      <c r="AH345" s="53">
        <f>+SUMIFS(postings!$T:$T,postings!$C:$C,'pl-data'!AH$2,postings!$D:$D,'pl-data'!AH$3,postings!$I:$I,'pl-data'!$A345)-SUMIFS(postings!$W:$W,postings!$C:$C,'pl-data'!AH$2,postings!$D:$D,'pl-data'!AH$3,postings!$M:$M,'pl-data'!$A345)</f>
        <v>0</v>
      </c>
      <c r="AI345" s="53">
        <f>+SUMIFS(postings!$T:$T,postings!$C:$C,'pl-data'!AI$2,postings!$D:$D,'pl-data'!AI$3,postings!$I:$I,'pl-data'!$A345)-SUMIFS(postings!$W:$W,postings!$C:$C,'pl-data'!AI$2,postings!$D:$D,'pl-data'!AI$3,postings!$M:$M,'pl-data'!$A345)</f>
        <v>0</v>
      </c>
      <c r="AJ345" s="53">
        <f>+SUM(X345:INDEX(X345:AI345,1,Settings!$C$4))</f>
        <v>0</v>
      </c>
      <c r="AK345" s="53">
        <f t="shared" si="157"/>
        <v>0</v>
      </c>
      <c r="AL345" s="53"/>
      <c r="AM345" s="53">
        <f t="shared" si="158"/>
        <v>0</v>
      </c>
      <c r="AN345" s="53">
        <f t="shared" si="159"/>
        <v>0</v>
      </c>
      <c r="AO345" s="53">
        <f t="shared" si="160"/>
        <v>0</v>
      </c>
      <c r="AP345" s="53">
        <f t="shared" si="161"/>
        <v>0</v>
      </c>
      <c r="AQ345" s="53">
        <f t="shared" si="162"/>
        <v>0</v>
      </c>
      <c r="AR345" s="53">
        <f t="shared" si="163"/>
        <v>0</v>
      </c>
      <c r="AS345" s="53">
        <f t="shared" si="164"/>
        <v>0</v>
      </c>
      <c r="AT345" s="53">
        <f t="shared" si="165"/>
        <v>0</v>
      </c>
      <c r="AU345" s="53">
        <f t="shared" si="166"/>
        <v>0</v>
      </c>
      <c r="AV345" s="53">
        <f t="shared" si="167"/>
        <v>0</v>
      </c>
      <c r="AW345" s="53">
        <f t="shared" si="168"/>
        <v>0</v>
      </c>
      <c r="AX345" s="53">
        <f t="shared" si="169"/>
        <v>0</v>
      </c>
      <c r="AY345" s="53">
        <f>+SUM(AM345:INDEX(AM345:AX345,1,Settings!$C$4))</f>
        <v>0</v>
      </c>
      <c r="AZ345" s="53">
        <f t="shared" si="170"/>
        <v>0</v>
      </c>
      <c r="BA345" s="53"/>
      <c r="BB345" s="53">
        <f t="shared" si="171"/>
        <v>0</v>
      </c>
      <c r="BC345" s="53">
        <f t="shared" si="172"/>
        <v>0</v>
      </c>
      <c r="BD345" s="53">
        <f t="shared" si="173"/>
        <v>0</v>
      </c>
      <c r="BE345" s="53">
        <f t="shared" si="174"/>
        <v>0</v>
      </c>
      <c r="BF345" s="53">
        <f t="shared" si="175"/>
        <v>0</v>
      </c>
      <c r="BG345" s="53">
        <f t="shared" si="176"/>
        <v>0</v>
      </c>
      <c r="BH345" s="53">
        <f t="shared" si="177"/>
        <v>0</v>
      </c>
      <c r="BI345" s="53">
        <f t="shared" si="178"/>
        <v>0</v>
      </c>
      <c r="BJ345" s="53">
        <f t="shared" si="179"/>
        <v>0</v>
      </c>
      <c r="BK345" s="53">
        <f t="shared" si="180"/>
        <v>0</v>
      </c>
      <c r="BL345" s="53">
        <f t="shared" si="181"/>
        <v>0</v>
      </c>
      <c r="BM345" s="53">
        <f t="shared" si="182"/>
        <v>0</v>
      </c>
      <c r="BN345" s="53">
        <f t="shared" si="183"/>
        <v>0</v>
      </c>
      <c r="BO345" s="53"/>
      <c r="BP345" s="53">
        <f t="shared" si="184"/>
        <v>0</v>
      </c>
      <c r="BQ345" s="53"/>
      <c r="BR345" s="53">
        <f t="shared" si="185"/>
        <v>0</v>
      </c>
    </row>
    <row r="346" spans="1:70" x14ac:dyDescent="0.2">
      <c r="A346" s="6">
        <v>4180</v>
      </c>
      <c r="B346" s="6" t="str">
        <f>+VLOOKUP(A346,masterfile!B:C,2,FALSE)</f>
        <v>Bedienungsgelder</v>
      </c>
      <c r="D346" s="53">
        <f>+SUMIF('[1]2017'!$A:$A,$A346,'[1]2017'!$C:$C)-SUMIF('[1]2017'!$E:$E,$A346,'[1]2017'!$G:$G)</f>
        <v>0</v>
      </c>
      <c r="E346" s="53">
        <f>+SUMIF('[1]2018'!$A:$A,$A346,'[1]2018'!$C:$C)-SUMIF('[1]2018'!$E:$E,$A346,'[1]2018'!$G:$G)</f>
        <v>0</v>
      </c>
      <c r="F346" s="53">
        <f>+SUMIF('[1]2019'!$A:$A,$A346,'[1]2019'!$C:$C)-SUMIF('[1]2019'!$E:$E,$A346,'[1]2019'!$G:$G)</f>
        <v>0</v>
      </c>
      <c r="G346" s="53">
        <f>+SUMIF('[1]2020'!$A:$A,$A346,'[1]2020'!$C:$C)-SUMIF('[1]2020'!$E:$E,$A346,'[1]2020'!$G:$G)</f>
        <v>0</v>
      </c>
      <c r="H346" s="53"/>
      <c r="I346" s="53">
        <f>+(+SUMIF('[1]2021'!$A:$A,$A346,'[1]2021'!$C:$C)-SUMIF('[1]2021'!$E:$E,$A346,'[1]2021'!$G:$G))/12</f>
        <v>0</v>
      </c>
      <c r="J346" s="53">
        <f>+(+SUMIF('[1]2021'!$A:$A,$A346,'[1]2021'!$C:$C)-SUMIF('[1]2021'!$E:$E,$A346,'[1]2021'!$G:$G))/12</f>
        <v>0</v>
      </c>
      <c r="K346" s="53">
        <f>+(+SUMIF('[1]2021'!$A:$A,$A346,'[1]2021'!$C:$C)-SUMIF('[1]2021'!$E:$E,$A346,'[1]2021'!$G:$G))/12</f>
        <v>0</v>
      </c>
      <c r="L346" s="53">
        <f>+(+SUMIF('[1]2021'!$A:$A,$A346,'[1]2021'!$C:$C)-SUMIF('[1]2021'!$E:$E,$A346,'[1]2021'!$G:$G))/12</f>
        <v>0</v>
      </c>
      <c r="M346" s="53">
        <f>+(+SUMIF('[1]2021'!$A:$A,$A346,'[1]2021'!$C:$C)-SUMIF('[1]2021'!$E:$E,$A346,'[1]2021'!$G:$G))/12</f>
        <v>0</v>
      </c>
      <c r="N346" s="53">
        <f>+(+SUMIF('[1]2021'!$A:$A,$A346,'[1]2021'!$C:$C)-SUMIF('[1]2021'!$E:$E,$A346,'[1]2021'!$G:$G))/12</f>
        <v>0</v>
      </c>
      <c r="O346" s="53">
        <f>+(+SUMIF('[1]2021'!$A:$A,$A346,'[1]2021'!$C:$C)-SUMIF('[1]2021'!$E:$E,$A346,'[1]2021'!$G:$G))/12</f>
        <v>0</v>
      </c>
      <c r="P346" s="53">
        <f>+(+SUMIF('[1]2021'!$A:$A,$A346,'[1]2021'!$C:$C)-SUMIF('[1]2021'!$E:$E,$A346,'[1]2021'!$G:$G))/12</f>
        <v>0</v>
      </c>
      <c r="Q346" s="53">
        <f>+(+SUMIF('[1]2021'!$A:$A,$A346,'[1]2021'!$C:$C)-SUMIF('[1]2021'!$E:$E,$A346,'[1]2021'!$G:$G))/12</f>
        <v>0</v>
      </c>
      <c r="R346" s="53">
        <f>+(+SUMIF('[1]2021'!$A:$A,$A346,'[1]2021'!$C:$C)-SUMIF('[1]2021'!$E:$E,$A346,'[1]2021'!$G:$G))/12</f>
        <v>0</v>
      </c>
      <c r="S346" s="53">
        <f>+(+SUMIF('[1]2021'!$A:$A,$A346,'[1]2021'!$C:$C)-SUMIF('[1]2021'!$E:$E,$A346,'[1]2021'!$G:$G))/12</f>
        <v>0</v>
      </c>
      <c r="T346" s="53">
        <f>+(+SUMIF('[1]2021'!$A:$A,$A346,'[1]2021'!$C:$C)-SUMIF('[1]2021'!$E:$E,$A346,'[1]2021'!$G:$G))/12</f>
        <v>0</v>
      </c>
      <c r="U346" s="53">
        <f>+SUM(I346:INDEX(I346:T346,1,Settings!$C$4))</f>
        <v>0</v>
      </c>
      <c r="V346" s="53">
        <f t="shared" si="156"/>
        <v>0</v>
      </c>
      <c r="W346" s="53"/>
      <c r="X346" s="53">
        <f>+SUMIFS(postings!$T:$T,postings!$C:$C,'pl-data'!X$2,postings!$D:$D,'pl-data'!X$3,postings!$I:$I,'pl-data'!$A346)-SUMIFS(postings!$W:$W,postings!$C:$C,'pl-data'!X$2,postings!$D:$D,'pl-data'!X$3,postings!$M:$M,'pl-data'!$A346)</f>
        <v>0</v>
      </c>
      <c r="Y346" s="53">
        <f>+SUMIFS(postings!$T:$T,postings!$C:$C,'pl-data'!Y$2,postings!$D:$D,'pl-data'!Y$3,postings!$I:$I,'pl-data'!$A346)-SUMIFS(postings!$W:$W,postings!$C:$C,'pl-data'!Y$2,postings!$D:$D,'pl-data'!Y$3,postings!$M:$M,'pl-data'!$A346)</f>
        <v>0</v>
      </c>
      <c r="Z346" s="53">
        <f>+SUMIFS(postings!$T:$T,postings!$C:$C,'pl-data'!Z$2,postings!$D:$D,'pl-data'!Z$3,postings!$I:$I,'pl-data'!$A346)-SUMIFS(postings!$W:$W,postings!$C:$C,'pl-data'!Z$2,postings!$D:$D,'pl-data'!Z$3,postings!$M:$M,'pl-data'!$A346)</f>
        <v>0</v>
      </c>
      <c r="AA346" s="53">
        <f>+SUMIFS(postings!$T:$T,postings!$C:$C,'pl-data'!AA$2,postings!$D:$D,'pl-data'!AA$3,postings!$I:$I,'pl-data'!$A346)-SUMIFS(postings!$W:$W,postings!$C:$C,'pl-data'!AA$2,postings!$D:$D,'pl-data'!AA$3,postings!$M:$M,'pl-data'!$A346)</f>
        <v>0</v>
      </c>
      <c r="AB346" s="53">
        <f>+SUMIFS(postings!$T:$T,postings!$C:$C,'pl-data'!AB$2,postings!$D:$D,'pl-data'!AB$3,postings!$I:$I,'pl-data'!$A346)-SUMIFS(postings!$W:$W,postings!$C:$C,'pl-data'!AB$2,postings!$D:$D,'pl-data'!AB$3,postings!$M:$M,'pl-data'!$A346)</f>
        <v>0</v>
      </c>
      <c r="AC346" s="53">
        <f>+SUMIFS(postings!$T:$T,postings!$C:$C,'pl-data'!AC$2,postings!$D:$D,'pl-data'!AC$3,postings!$I:$I,'pl-data'!$A346)-SUMIFS(postings!$W:$W,postings!$C:$C,'pl-data'!AC$2,postings!$D:$D,'pl-data'!AC$3,postings!$M:$M,'pl-data'!$A346)</f>
        <v>0</v>
      </c>
      <c r="AD346" s="53">
        <f>+SUMIFS(postings!$T:$T,postings!$C:$C,'pl-data'!AD$2,postings!$D:$D,'pl-data'!AD$3,postings!$I:$I,'pl-data'!$A346)-SUMIFS(postings!$W:$W,postings!$C:$C,'pl-data'!AD$2,postings!$D:$D,'pl-data'!AD$3,postings!$M:$M,'pl-data'!$A346)</f>
        <v>0</v>
      </c>
      <c r="AE346" s="53">
        <f>+SUMIFS(postings!$T:$T,postings!$C:$C,'pl-data'!AE$2,postings!$D:$D,'pl-data'!AE$3,postings!$I:$I,'pl-data'!$A346)-SUMIFS(postings!$W:$W,postings!$C:$C,'pl-data'!AE$2,postings!$D:$D,'pl-data'!AE$3,postings!$M:$M,'pl-data'!$A346)</f>
        <v>0</v>
      </c>
      <c r="AF346" s="53">
        <f>+SUMIFS(postings!$T:$T,postings!$C:$C,'pl-data'!AF$2,postings!$D:$D,'pl-data'!AF$3,postings!$I:$I,'pl-data'!$A346)-SUMIFS(postings!$W:$W,postings!$C:$C,'pl-data'!AF$2,postings!$D:$D,'pl-data'!AF$3,postings!$M:$M,'pl-data'!$A346)</f>
        <v>0</v>
      </c>
      <c r="AG346" s="53">
        <f>+SUMIFS(postings!$T:$T,postings!$C:$C,'pl-data'!AG$2,postings!$D:$D,'pl-data'!AG$3,postings!$I:$I,'pl-data'!$A346)-SUMIFS(postings!$W:$W,postings!$C:$C,'pl-data'!AG$2,postings!$D:$D,'pl-data'!AG$3,postings!$M:$M,'pl-data'!$A346)</f>
        <v>0</v>
      </c>
      <c r="AH346" s="53">
        <f>+SUMIFS(postings!$T:$T,postings!$C:$C,'pl-data'!AH$2,postings!$D:$D,'pl-data'!AH$3,postings!$I:$I,'pl-data'!$A346)-SUMIFS(postings!$W:$W,postings!$C:$C,'pl-data'!AH$2,postings!$D:$D,'pl-data'!AH$3,postings!$M:$M,'pl-data'!$A346)</f>
        <v>0</v>
      </c>
      <c r="AI346" s="53">
        <f>+SUMIFS(postings!$T:$T,postings!$C:$C,'pl-data'!AI$2,postings!$D:$D,'pl-data'!AI$3,postings!$I:$I,'pl-data'!$A346)-SUMIFS(postings!$W:$W,postings!$C:$C,'pl-data'!AI$2,postings!$D:$D,'pl-data'!AI$3,postings!$M:$M,'pl-data'!$A346)</f>
        <v>0</v>
      </c>
      <c r="AJ346" s="53">
        <f>+SUM(X346:INDEX(X346:AI346,1,Settings!$C$4))</f>
        <v>0</v>
      </c>
      <c r="AK346" s="53">
        <f t="shared" si="157"/>
        <v>0</v>
      </c>
      <c r="AL346" s="53"/>
      <c r="AM346" s="53">
        <f t="shared" si="158"/>
        <v>0</v>
      </c>
      <c r="AN346" s="53">
        <f t="shared" si="159"/>
        <v>0</v>
      </c>
      <c r="AO346" s="53">
        <f t="shared" si="160"/>
        <v>0</v>
      </c>
      <c r="AP346" s="53">
        <f t="shared" si="161"/>
        <v>0</v>
      </c>
      <c r="AQ346" s="53">
        <f t="shared" si="162"/>
        <v>0</v>
      </c>
      <c r="AR346" s="53">
        <f t="shared" si="163"/>
        <v>0</v>
      </c>
      <c r="AS346" s="53">
        <f t="shared" si="164"/>
        <v>0</v>
      </c>
      <c r="AT346" s="53">
        <f t="shared" si="165"/>
        <v>0</v>
      </c>
      <c r="AU346" s="53">
        <f t="shared" si="166"/>
        <v>0</v>
      </c>
      <c r="AV346" s="53">
        <f t="shared" si="167"/>
        <v>0</v>
      </c>
      <c r="AW346" s="53">
        <f t="shared" si="168"/>
        <v>0</v>
      </c>
      <c r="AX346" s="53">
        <f t="shared" si="169"/>
        <v>0</v>
      </c>
      <c r="AY346" s="53">
        <f>+SUM(AM346:INDEX(AM346:AX346,1,Settings!$C$4))</f>
        <v>0</v>
      </c>
      <c r="AZ346" s="53">
        <f t="shared" si="170"/>
        <v>0</v>
      </c>
      <c r="BA346" s="53"/>
      <c r="BB346" s="53">
        <f t="shared" si="171"/>
        <v>0</v>
      </c>
      <c r="BC346" s="53">
        <f t="shared" si="172"/>
        <v>0</v>
      </c>
      <c r="BD346" s="53">
        <f t="shared" si="173"/>
        <v>0</v>
      </c>
      <c r="BE346" s="53">
        <f t="shared" si="174"/>
        <v>0</v>
      </c>
      <c r="BF346" s="53">
        <f t="shared" si="175"/>
        <v>0</v>
      </c>
      <c r="BG346" s="53">
        <f t="shared" si="176"/>
        <v>0</v>
      </c>
      <c r="BH346" s="53">
        <f t="shared" si="177"/>
        <v>0</v>
      </c>
      <c r="BI346" s="53">
        <f t="shared" si="178"/>
        <v>0</v>
      </c>
      <c r="BJ346" s="53">
        <f t="shared" si="179"/>
        <v>0</v>
      </c>
      <c r="BK346" s="53">
        <f t="shared" si="180"/>
        <v>0</v>
      </c>
      <c r="BL346" s="53">
        <f t="shared" si="181"/>
        <v>0</v>
      </c>
      <c r="BM346" s="53">
        <f t="shared" si="182"/>
        <v>0</v>
      </c>
      <c r="BN346" s="53">
        <f t="shared" si="183"/>
        <v>0</v>
      </c>
      <c r="BO346" s="53"/>
      <c r="BP346" s="53">
        <f t="shared" si="184"/>
        <v>0</v>
      </c>
      <c r="BQ346" s="53"/>
      <c r="BR346" s="53">
        <f t="shared" si="185"/>
        <v>0</v>
      </c>
    </row>
    <row r="347" spans="1:70" x14ac:dyDescent="0.2">
      <c r="A347" s="6">
        <v>4190</v>
      </c>
      <c r="B347" s="6" t="str">
        <f>+VLOOKUP(A347,masterfile!B:C,2,FALSE)</f>
        <v>Aushilfslöhne</v>
      </c>
      <c r="D347" s="53">
        <f>+SUMIF('[1]2017'!$A:$A,$A347,'[1]2017'!$C:$C)-SUMIF('[1]2017'!$E:$E,$A347,'[1]2017'!$G:$G)</f>
        <v>0</v>
      </c>
      <c r="E347" s="53">
        <f>+SUMIF('[1]2018'!$A:$A,$A347,'[1]2018'!$C:$C)-SUMIF('[1]2018'!$E:$E,$A347,'[1]2018'!$G:$G)</f>
        <v>0</v>
      </c>
      <c r="F347" s="53">
        <f>+SUMIF('[1]2019'!$A:$A,$A347,'[1]2019'!$C:$C)-SUMIF('[1]2019'!$E:$E,$A347,'[1]2019'!$G:$G)</f>
        <v>0</v>
      </c>
      <c r="G347" s="53">
        <f>+SUMIF('[1]2020'!$A:$A,$A347,'[1]2020'!$C:$C)-SUMIF('[1]2020'!$E:$E,$A347,'[1]2020'!$G:$G)</f>
        <v>0</v>
      </c>
      <c r="H347" s="53"/>
      <c r="I347" s="53">
        <f>+(+SUMIF('[1]2021'!$A:$A,$A347,'[1]2021'!$C:$C)-SUMIF('[1]2021'!$E:$E,$A347,'[1]2021'!$G:$G))/12</f>
        <v>0</v>
      </c>
      <c r="J347" s="53">
        <f>+(+SUMIF('[1]2021'!$A:$A,$A347,'[1]2021'!$C:$C)-SUMIF('[1]2021'!$E:$E,$A347,'[1]2021'!$G:$G))/12</f>
        <v>0</v>
      </c>
      <c r="K347" s="53">
        <f>+(+SUMIF('[1]2021'!$A:$A,$A347,'[1]2021'!$C:$C)-SUMIF('[1]2021'!$E:$E,$A347,'[1]2021'!$G:$G))/12</f>
        <v>0</v>
      </c>
      <c r="L347" s="53">
        <f>+(+SUMIF('[1]2021'!$A:$A,$A347,'[1]2021'!$C:$C)-SUMIF('[1]2021'!$E:$E,$A347,'[1]2021'!$G:$G))/12</f>
        <v>0</v>
      </c>
      <c r="M347" s="53">
        <f>+(+SUMIF('[1]2021'!$A:$A,$A347,'[1]2021'!$C:$C)-SUMIF('[1]2021'!$E:$E,$A347,'[1]2021'!$G:$G))/12</f>
        <v>0</v>
      </c>
      <c r="N347" s="53">
        <f>+(+SUMIF('[1]2021'!$A:$A,$A347,'[1]2021'!$C:$C)-SUMIF('[1]2021'!$E:$E,$A347,'[1]2021'!$G:$G))/12</f>
        <v>0</v>
      </c>
      <c r="O347" s="53">
        <f>+(+SUMIF('[1]2021'!$A:$A,$A347,'[1]2021'!$C:$C)-SUMIF('[1]2021'!$E:$E,$A347,'[1]2021'!$G:$G))/12</f>
        <v>0</v>
      </c>
      <c r="P347" s="53">
        <f>+(+SUMIF('[1]2021'!$A:$A,$A347,'[1]2021'!$C:$C)-SUMIF('[1]2021'!$E:$E,$A347,'[1]2021'!$G:$G))/12</f>
        <v>0</v>
      </c>
      <c r="Q347" s="53">
        <f>+(+SUMIF('[1]2021'!$A:$A,$A347,'[1]2021'!$C:$C)-SUMIF('[1]2021'!$E:$E,$A347,'[1]2021'!$G:$G))/12</f>
        <v>0</v>
      </c>
      <c r="R347" s="53">
        <f>+(+SUMIF('[1]2021'!$A:$A,$A347,'[1]2021'!$C:$C)-SUMIF('[1]2021'!$E:$E,$A347,'[1]2021'!$G:$G))/12</f>
        <v>0</v>
      </c>
      <c r="S347" s="53">
        <f>+(+SUMIF('[1]2021'!$A:$A,$A347,'[1]2021'!$C:$C)-SUMIF('[1]2021'!$E:$E,$A347,'[1]2021'!$G:$G))/12</f>
        <v>0</v>
      </c>
      <c r="T347" s="53">
        <f>+(+SUMIF('[1]2021'!$A:$A,$A347,'[1]2021'!$C:$C)-SUMIF('[1]2021'!$E:$E,$A347,'[1]2021'!$G:$G))/12</f>
        <v>0</v>
      </c>
      <c r="U347" s="53">
        <f>+SUM(I347:INDEX(I347:T347,1,Settings!$C$4))</f>
        <v>0</v>
      </c>
      <c r="V347" s="53">
        <f t="shared" si="156"/>
        <v>0</v>
      </c>
      <c r="W347" s="53"/>
      <c r="X347" s="53">
        <f>+SUMIFS(postings!$T:$T,postings!$C:$C,'pl-data'!X$2,postings!$D:$D,'pl-data'!X$3,postings!$I:$I,'pl-data'!$A347)-SUMIFS(postings!$W:$W,postings!$C:$C,'pl-data'!X$2,postings!$D:$D,'pl-data'!X$3,postings!$M:$M,'pl-data'!$A347)</f>
        <v>0</v>
      </c>
      <c r="Y347" s="53">
        <f>+SUMIFS(postings!$T:$T,postings!$C:$C,'pl-data'!Y$2,postings!$D:$D,'pl-data'!Y$3,postings!$I:$I,'pl-data'!$A347)-SUMIFS(postings!$W:$W,postings!$C:$C,'pl-data'!Y$2,postings!$D:$D,'pl-data'!Y$3,postings!$M:$M,'pl-data'!$A347)</f>
        <v>0</v>
      </c>
      <c r="Z347" s="53">
        <f>+SUMIFS(postings!$T:$T,postings!$C:$C,'pl-data'!Z$2,postings!$D:$D,'pl-data'!Z$3,postings!$I:$I,'pl-data'!$A347)-SUMIFS(postings!$W:$W,postings!$C:$C,'pl-data'!Z$2,postings!$D:$D,'pl-data'!Z$3,postings!$M:$M,'pl-data'!$A347)</f>
        <v>0</v>
      </c>
      <c r="AA347" s="53">
        <f>+SUMIFS(postings!$T:$T,postings!$C:$C,'pl-data'!AA$2,postings!$D:$D,'pl-data'!AA$3,postings!$I:$I,'pl-data'!$A347)-SUMIFS(postings!$W:$W,postings!$C:$C,'pl-data'!AA$2,postings!$D:$D,'pl-data'!AA$3,postings!$M:$M,'pl-data'!$A347)</f>
        <v>0</v>
      </c>
      <c r="AB347" s="53">
        <f>+SUMIFS(postings!$T:$T,postings!$C:$C,'pl-data'!AB$2,postings!$D:$D,'pl-data'!AB$3,postings!$I:$I,'pl-data'!$A347)-SUMIFS(postings!$W:$W,postings!$C:$C,'pl-data'!AB$2,postings!$D:$D,'pl-data'!AB$3,postings!$M:$M,'pl-data'!$A347)</f>
        <v>0</v>
      </c>
      <c r="AC347" s="53">
        <f>+SUMIFS(postings!$T:$T,postings!$C:$C,'pl-data'!AC$2,postings!$D:$D,'pl-data'!AC$3,postings!$I:$I,'pl-data'!$A347)-SUMIFS(postings!$W:$W,postings!$C:$C,'pl-data'!AC$2,postings!$D:$D,'pl-data'!AC$3,postings!$M:$M,'pl-data'!$A347)</f>
        <v>0</v>
      </c>
      <c r="AD347" s="53">
        <f>+SUMIFS(postings!$T:$T,postings!$C:$C,'pl-data'!AD$2,postings!$D:$D,'pl-data'!AD$3,postings!$I:$I,'pl-data'!$A347)-SUMIFS(postings!$W:$W,postings!$C:$C,'pl-data'!AD$2,postings!$D:$D,'pl-data'!AD$3,postings!$M:$M,'pl-data'!$A347)</f>
        <v>0</v>
      </c>
      <c r="AE347" s="53">
        <f>+SUMIFS(postings!$T:$T,postings!$C:$C,'pl-data'!AE$2,postings!$D:$D,'pl-data'!AE$3,postings!$I:$I,'pl-data'!$A347)-SUMIFS(postings!$W:$W,postings!$C:$C,'pl-data'!AE$2,postings!$D:$D,'pl-data'!AE$3,postings!$M:$M,'pl-data'!$A347)</f>
        <v>0</v>
      </c>
      <c r="AF347" s="53">
        <f>+SUMIFS(postings!$T:$T,postings!$C:$C,'pl-data'!AF$2,postings!$D:$D,'pl-data'!AF$3,postings!$I:$I,'pl-data'!$A347)-SUMIFS(postings!$W:$W,postings!$C:$C,'pl-data'!AF$2,postings!$D:$D,'pl-data'!AF$3,postings!$M:$M,'pl-data'!$A347)</f>
        <v>0</v>
      </c>
      <c r="AG347" s="53">
        <f>+SUMIFS(postings!$T:$T,postings!$C:$C,'pl-data'!AG$2,postings!$D:$D,'pl-data'!AG$3,postings!$I:$I,'pl-data'!$A347)-SUMIFS(postings!$W:$W,postings!$C:$C,'pl-data'!AG$2,postings!$D:$D,'pl-data'!AG$3,postings!$M:$M,'pl-data'!$A347)</f>
        <v>0</v>
      </c>
      <c r="AH347" s="53">
        <f>+SUMIFS(postings!$T:$T,postings!$C:$C,'pl-data'!AH$2,postings!$D:$D,'pl-data'!AH$3,postings!$I:$I,'pl-data'!$A347)-SUMIFS(postings!$W:$W,postings!$C:$C,'pl-data'!AH$2,postings!$D:$D,'pl-data'!AH$3,postings!$M:$M,'pl-data'!$A347)</f>
        <v>0</v>
      </c>
      <c r="AI347" s="53">
        <f>+SUMIFS(postings!$T:$T,postings!$C:$C,'pl-data'!AI$2,postings!$D:$D,'pl-data'!AI$3,postings!$I:$I,'pl-data'!$A347)-SUMIFS(postings!$W:$W,postings!$C:$C,'pl-data'!AI$2,postings!$D:$D,'pl-data'!AI$3,postings!$M:$M,'pl-data'!$A347)</f>
        <v>0</v>
      </c>
      <c r="AJ347" s="53">
        <f>+SUM(X347:INDEX(X347:AI347,1,Settings!$C$4))</f>
        <v>0</v>
      </c>
      <c r="AK347" s="53">
        <f t="shared" si="157"/>
        <v>0</v>
      </c>
      <c r="AL347" s="53"/>
      <c r="AM347" s="53">
        <f t="shared" si="158"/>
        <v>0</v>
      </c>
      <c r="AN347" s="53">
        <f t="shared" si="159"/>
        <v>0</v>
      </c>
      <c r="AO347" s="53">
        <f t="shared" si="160"/>
        <v>0</v>
      </c>
      <c r="AP347" s="53">
        <f t="shared" si="161"/>
        <v>0</v>
      </c>
      <c r="AQ347" s="53">
        <f t="shared" si="162"/>
        <v>0</v>
      </c>
      <c r="AR347" s="53">
        <f t="shared" si="163"/>
        <v>0</v>
      </c>
      <c r="AS347" s="53">
        <f t="shared" si="164"/>
        <v>0</v>
      </c>
      <c r="AT347" s="53">
        <f t="shared" si="165"/>
        <v>0</v>
      </c>
      <c r="AU347" s="53">
        <f t="shared" si="166"/>
        <v>0</v>
      </c>
      <c r="AV347" s="53">
        <f t="shared" si="167"/>
        <v>0</v>
      </c>
      <c r="AW347" s="53">
        <f t="shared" si="168"/>
        <v>0</v>
      </c>
      <c r="AX347" s="53">
        <f t="shared" si="169"/>
        <v>0</v>
      </c>
      <c r="AY347" s="53">
        <f>+SUM(AM347:INDEX(AM347:AX347,1,Settings!$C$4))</f>
        <v>0</v>
      </c>
      <c r="AZ347" s="53">
        <f t="shared" si="170"/>
        <v>0</v>
      </c>
      <c r="BA347" s="53"/>
      <c r="BB347" s="53">
        <f t="shared" si="171"/>
        <v>0</v>
      </c>
      <c r="BC347" s="53">
        <f t="shared" si="172"/>
        <v>0</v>
      </c>
      <c r="BD347" s="53">
        <f t="shared" si="173"/>
        <v>0</v>
      </c>
      <c r="BE347" s="53">
        <f t="shared" si="174"/>
        <v>0</v>
      </c>
      <c r="BF347" s="53">
        <f t="shared" si="175"/>
        <v>0</v>
      </c>
      <c r="BG347" s="53">
        <f t="shared" si="176"/>
        <v>0</v>
      </c>
      <c r="BH347" s="53">
        <f t="shared" si="177"/>
        <v>0</v>
      </c>
      <c r="BI347" s="53">
        <f t="shared" si="178"/>
        <v>0</v>
      </c>
      <c r="BJ347" s="53">
        <f t="shared" si="179"/>
        <v>0</v>
      </c>
      <c r="BK347" s="53">
        <f t="shared" si="180"/>
        <v>0</v>
      </c>
      <c r="BL347" s="53">
        <f t="shared" si="181"/>
        <v>0</v>
      </c>
      <c r="BM347" s="53">
        <f t="shared" si="182"/>
        <v>0</v>
      </c>
      <c r="BN347" s="53">
        <f t="shared" si="183"/>
        <v>0</v>
      </c>
      <c r="BO347" s="53"/>
      <c r="BP347" s="53">
        <f t="shared" si="184"/>
        <v>0</v>
      </c>
      <c r="BQ347" s="53"/>
      <c r="BR347" s="53">
        <f t="shared" si="185"/>
        <v>0</v>
      </c>
    </row>
    <row r="348" spans="1:70" x14ac:dyDescent="0.2">
      <c r="A348" s="6">
        <v>4194</v>
      </c>
      <c r="B348" s="6" t="str">
        <f>+VLOOKUP(A348,masterfile!B:C,2,FALSE)</f>
        <v>Pauschale Steuer für Minijobber</v>
      </c>
      <c r="D348" s="53">
        <f>+SUMIF('[1]2017'!$A:$A,$A348,'[1]2017'!$C:$C)-SUMIF('[1]2017'!$E:$E,$A348,'[1]2017'!$G:$G)</f>
        <v>0</v>
      </c>
      <c r="E348" s="53">
        <f>+SUMIF('[1]2018'!$A:$A,$A348,'[1]2018'!$C:$C)-SUMIF('[1]2018'!$E:$E,$A348,'[1]2018'!$G:$G)</f>
        <v>0</v>
      </c>
      <c r="F348" s="53">
        <f>+SUMIF('[1]2019'!$A:$A,$A348,'[1]2019'!$C:$C)-SUMIF('[1]2019'!$E:$E,$A348,'[1]2019'!$G:$G)</f>
        <v>0</v>
      </c>
      <c r="G348" s="53">
        <f>+SUMIF('[1]2020'!$A:$A,$A348,'[1]2020'!$C:$C)-SUMIF('[1]2020'!$E:$E,$A348,'[1]2020'!$G:$G)</f>
        <v>0</v>
      </c>
      <c r="H348" s="53"/>
      <c r="I348" s="53">
        <f>+(+SUMIF('[1]2021'!$A:$A,$A348,'[1]2021'!$C:$C)-SUMIF('[1]2021'!$E:$E,$A348,'[1]2021'!$G:$G))/12</f>
        <v>0</v>
      </c>
      <c r="J348" s="53">
        <f>+(+SUMIF('[1]2021'!$A:$A,$A348,'[1]2021'!$C:$C)-SUMIF('[1]2021'!$E:$E,$A348,'[1]2021'!$G:$G))/12</f>
        <v>0</v>
      </c>
      <c r="K348" s="53">
        <f>+(+SUMIF('[1]2021'!$A:$A,$A348,'[1]2021'!$C:$C)-SUMIF('[1]2021'!$E:$E,$A348,'[1]2021'!$G:$G))/12</f>
        <v>0</v>
      </c>
      <c r="L348" s="53">
        <f>+(+SUMIF('[1]2021'!$A:$A,$A348,'[1]2021'!$C:$C)-SUMIF('[1]2021'!$E:$E,$A348,'[1]2021'!$G:$G))/12</f>
        <v>0</v>
      </c>
      <c r="M348" s="53">
        <f>+(+SUMIF('[1]2021'!$A:$A,$A348,'[1]2021'!$C:$C)-SUMIF('[1]2021'!$E:$E,$A348,'[1]2021'!$G:$G))/12</f>
        <v>0</v>
      </c>
      <c r="N348" s="53">
        <f>+(+SUMIF('[1]2021'!$A:$A,$A348,'[1]2021'!$C:$C)-SUMIF('[1]2021'!$E:$E,$A348,'[1]2021'!$G:$G))/12</f>
        <v>0</v>
      </c>
      <c r="O348" s="53">
        <f>+(+SUMIF('[1]2021'!$A:$A,$A348,'[1]2021'!$C:$C)-SUMIF('[1]2021'!$E:$E,$A348,'[1]2021'!$G:$G))/12</f>
        <v>0</v>
      </c>
      <c r="P348" s="53">
        <f>+(+SUMIF('[1]2021'!$A:$A,$A348,'[1]2021'!$C:$C)-SUMIF('[1]2021'!$E:$E,$A348,'[1]2021'!$G:$G))/12</f>
        <v>0</v>
      </c>
      <c r="Q348" s="53">
        <f>+(+SUMIF('[1]2021'!$A:$A,$A348,'[1]2021'!$C:$C)-SUMIF('[1]2021'!$E:$E,$A348,'[1]2021'!$G:$G))/12</f>
        <v>0</v>
      </c>
      <c r="R348" s="53">
        <f>+(+SUMIF('[1]2021'!$A:$A,$A348,'[1]2021'!$C:$C)-SUMIF('[1]2021'!$E:$E,$A348,'[1]2021'!$G:$G))/12</f>
        <v>0</v>
      </c>
      <c r="S348" s="53">
        <f>+(+SUMIF('[1]2021'!$A:$A,$A348,'[1]2021'!$C:$C)-SUMIF('[1]2021'!$E:$E,$A348,'[1]2021'!$G:$G))/12</f>
        <v>0</v>
      </c>
      <c r="T348" s="53">
        <f>+(+SUMIF('[1]2021'!$A:$A,$A348,'[1]2021'!$C:$C)-SUMIF('[1]2021'!$E:$E,$A348,'[1]2021'!$G:$G))/12</f>
        <v>0</v>
      </c>
      <c r="U348" s="53">
        <f>+SUM(I348:INDEX(I348:T348,1,Settings!$C$4))</f>
        <v>0</v>
      </c>
      <c r="V348" s="53">
        <f t="shared" si="156"/>
        <v>0</v>
      </c>
      <c r="W348" s="53"/>
      <c r="X348" s="53">
        <f>+SUMIFS(postings!$T:$T,postings!$C:$C,'pl-data'!X$2,postings!$D:$D,'pl-data'!X$3,postings!$I:$I,'pl-data'!$A348)-SUMIFS(postings!$W:$W,postings!$C:$C,'pl-data'!X$2,postings!$D:$D,'pl-data'!X$3,postings!$M:$M,'pl-data'!$A348)</f>
        <v>0</v>
      </c>
      <c r="Y348" s="53">
        <f>+SUMIFS(postings!$T:$T,postings!$C:$C,'pl-data'!Y$2,postings!$D:$D,'pl-data'!Y$3,postings!$I:$I,'pl-data'!$A348)-SUMIFS(postings!$W:$W,postings!$C:$C,'pl-data'!Y$2,postings!$D:$D,'pl-data'!Y$3,postings!$M:$M,'pl-data'!$A348)</f>
        <v>0</v>
      </c>
      <c r="Z348" s="53">
        <f>+SUMIFS(postings!$T:$T,postings!$C:$C,'pl-data'!Z$2,postings!$D:$D,'pl-data'!Z$3,postings!$I:$I,'pl-data'!$A348)-SUMIFS(postings!$W:$W,postings!$C:$C,'pl-data'!Z$2,postings!$D:$D,'pl-data'!Z$3,postings!$M:$M,'pl-data'!$A348)</f>
        <v>0</v>
      </c>
      <c r="AA348" s="53">
        <f>+SUMIFS(postings!$T:$T,postings!$C:$C,'pl-data'!AA$2,postings!$D:$D,'pl-data'!AA$3,postings!$I:$I,'pl-data'!$A348)-SUMIFS(postings!$W:$W,postings!$C:$C,'pl-data'!AA$2,postings!$D:$D,'pl-data'!AA$3,postings!$M:$M,'pl-data'!$A348)</f>
        <v>0</v>
      </c>
      <c r="AB348" s="53">
        <f>+SUMIFS(postings!$T:$T,postings!$C:$C,'pl-data'!AB$2,postings!$D:$D,'pl-data'!AB$3,postings!$I:$I,'pl-data'!$A348)-SUMIFS(postings!$W:$W,postings!$C:$C,'pl-data'!AB$2,postings!$D:$D,'pl-data'!AB$3,postings!$M:$M,'pl-data'!$A348)</f>
        <v>0</v>
      </c>
      <c r="AC348" s="53">
        <f>+SUMIFS(postings!$T:$T,postings!$C:$C,'pl-data'!AC$2,postings!$D:$D,'pl-data'!AC$3,postings!$I:$I,'pl-data'!$A348)-SUMIFS(postings!$W:$W,postings!$C:$C,'pl-data'!AC$2,postings!$D:$D,'pl-data'!AC$3,postings!$M:$M,'pl-data'!$A348)</f>
        <v>0</v>
      </c>
      <c r="AD348" s="53">
        <f>+SUMIFS(postings!$T:$T,postings!$C:$C,'pl-data'!AD$2,postings!$D:$D,'pl-data'!AD$3,postings!$I:$I,'pl-data'!$A348)-SUMIFS(postings!$W:$W,postings!$C:$C,'pl-data'!AD$2,postings!$D:$D,'pl-data'!AD$3,postings!$M:$M,'pl-data'!$A348)</f>
        <v>0</v>
      </c>
      <c r="AE348" s="53">
        <f>+SUMIFS(postings!$T:$T,postings!$C:$C,'pl-data'!AE$2,postings!$D:$D,'pl-data'!AE$3,postings!$I:$I,'pl-data'!$A348)-SUMIFS(postings!$W:$W,postings!$C:$C,'pl-data'!AE$2,postings!$D:$D,'pl-data'!AE$3,postings!$M:$M,'pl-data'!$A348)</f>
        <v>0</v>
      </c>
      <c r="AF348" s="53">
        <f>+SUMIFS(postings!$T:$T,postings!$C:$C,'pl-data'!AF$2,postings!$D:$D,'pl-data'!AF$3,postings!$I:$I,'pl-data'!$A348)-SUMIFS(postings!$W:$W,postings!$C:$C,'pl-data'!AF$2,postings!$D:$D,'pl-data'!AF$3,postings!$M:$M,'pl-data'!$A348)</f>
        <v>0</v>
      </c>
      <c r="AG348" s="53">
        <f>+SUMIFS(postings!$T:$T,postings!$C:$C,'pl-data'!AG$2,postings!$D:$D,'pl-data'!AG$3,postings!$I:$I,'pl-data'!$A348)-SUMIFS(postings!$W:$W,postings!$C:$C,'pl-data'!AG$2,postings!$D:$D,'pl-data'!AG$3,postings!$M:$M,'pl-data'!$A348)</f>
        <v>0</v>
      </c>
      <c r="AH348" s="53">
        <f>+SUMIFS(postings!$T:$T,postings!$C:$C,'pl-data'!AH$2,postings!$D:$D,'pl-data'!AH$3,postings!$I:$I,'pl-data'!$A348)-SUMIFS(postings!$W:$W,postings!$C:$C,'pl-data'!AH$2,postings!$D:$D,'pl-data'!AH$3,postings!$M:$M,'pl-data'!$A348)</f>
        <v>0</v>
      </c>
      <c r="AI348" s="53">
        <f>+SUMIFS(postings!$T:$T,postings!$C:$C,'pl-data'!AI$2,postings!$D:$D,'pl-data'!AI$3,postings!$I:$I,'pl-data'!$A348)-SUMIFS(postings!$W:$W,postings!$C:$C,'pl-data'!AI$2,postings!$D:$D,'pl-data'!AI$3,postings!$M:$M,'pl-data'!$A348)</f>
        <v>0</v>
      </c>
      <c r="AJ348" s="53">
        <f>+SUM(X348:INDEX(X348:AI348,1,Settings!$C$4))</f>
        <v>0</v>
      </c>
      <c r="AK348" s="53">
        <f t="shared" si="157"/>
        <v>0</v>
      </c>
      <c r="AL348" s="53"/>
      <c r="AM348" s="53">
        <f t="shared" si="158"/>
        <v>0</v>
      </c>
      <c r="AN348" s="53">
        <f t="shared" si="159"/>
        <v>0</v>
      </c>
      <c r="AO348" s="53">
        <f t="shared" si="160"/>
        <v>0</v>
      </c>
      <c r="AP348" s="53">
        <f t="shared" si="161"/>
        <v>0</v>
      </c>
      <c r="AQ348" s="53">
        <f t="shared" si="162"/>
        <v>0</v>
      </c>
      <c r="AR348" s="53">
        <f t="shared" si="163"/>
        <v>0</v>
      </c>
      <c r="AS348" s="53">
        <f t="shared" si="164"/>
        <v>0</v>
      </c>
      <c r="AT348" s="53">
        <f t="shared" si="165"/>
        <v>0</v>
      </c>
      <c r="AU348" s="53">
        <f t="shared" si="166"/>
        <v>0</v>
      </c>
      <c r="AV348" s="53">
        <f t="shared" si="167"/>
        <v>0</v>
      </c>
      <c r="AW348" s="53">
        <f t="shared" si="168"/>
        <v>0</v>
      </c>
      <c r="AX348" s="53">
        <f t="shared" si="169"/>
        <v>0</v>
      </c>
      <c r="AY348" s="53">
        <f>+SUM(AM348:INDEX(AM348:AX348,1,Settings!$C$4))</f>
        <v>0</v>
      </c>
      <c r="AZ348" s="53">
        <f t="shared" si="170"/>
        <v>0</v>
      </c>
      <c r="BA348" s="53"/>
      <c r="BB348" s="53">
        <f t="shared" si="171"/>
        <v>0</v>
      </c>
      <c r="BC348" s="53">
        <f t="shared" si="172"/>
        <v>0</v>
      </c>
      <c r="BD348" s="53">
        <f t="shared" si="173"/>
        <v>0</v>
      </c>
      <c r="BE348" s="53">
        <f t="shared" si="174"/>
        <v>0</v>
      </c>
      <c r="BF348" s="53">
        <f t="shared" si="175"/>
        <v>0</v>
      </c>
      <c r="BG348" s="53">
        <f t="shared" si="176"/>
        <v>0</v>
      </c>
      <c r="BH348" s="53">
        <f t="shared" si="177"/>
        <v>0</v>
      </c>
      <c r="BI348" s="53">
        <f t="shared" si="178"/>
        <v>0</v>
      </c>
      <c r="BJ348" s="53">
        <f t="shared" si="179"/>
        <v>0</v>
      </c>
      <c r="BK348" s="53">
        <f t="shared" si="180"/>
        <v>0</v>
      </c>
      <c r="BL348" s="53">
        <f t="shared" si="181"/>
        <v>0</v>
      </c>
      <c r="BM348" s="53">
        <f t="shared" si="182"/>
        <v>0</v>
      </c>
      <c r="BN348" s="53">
        <f t="shared" si="183"/>
        <v>0</v>
      </c>
      <c r="BO348" s="53"/>
      <c r="BP348" s="53">
        <f t="shared" si="184"/>
        <v>0</v>
      </c>
      <c r="BQ348" s="53"/>
      <c r="BR348" s="53">
        <f t="shared" si="185"/>
        <v>0</v>
      </c>
    </row>
    <row r="349" spans="1:70" x14ac:dyDescent="0.2">
      <c r="A349" s="6">
        <v>4195</v>
      </c>
      <c r="B349" s="6" t="str">
        <f>+VLOOKUP(A349,masterfile!B:C,2,FALSE)</f>
        <v>Löhne für Minijobs</v>
      </c>
      <c r="D349" s="53">
        <f>+SUMIF('[1]2017'!$A:$A,$A349,'[1]2017'!$C:$C)-SUMIF('[1]2017'!$E:$E,$A349,'[1]2017'!$G:$G)</f>
        <v>0</v>
      </c>
      <c r="E349" s="53">
        <f>+SUMIF('[1]2018'!$A:$A,$A349,'[1]2018'!$C:$C)-SUMIF('[1]2018'!$E:$E,$A349,'[1]2018'!$G:$G)</f>
        <v>0</v>
      </c>
      <c r="F349" s="53">
        <f>+SUMIF('[1]2019'!$A:$A,$A349,'[1]2019'!$C:$C)-SUMIF('[1]2019'!$E:$E,$A349,'[1]2019'!$G:$G)</f>
        <v>0</v>
      </c>
      <c r="G349" s="53">
        <f>+SUMIF('[1]2020'!$A:$A,$A349,'[1]2020'!$C:$C)-SUMIF('[1]2020'!$E:$E,$A349,'[1]2020'!$G:$G)</f>
        <v>0</v>
      </c>
      <c r="H349" s="53"/>
      <c r="I349" s="53">
        <f>+(+SUMIF('[1]2021'!$A:$A,$A349,'[1]2021'!$C:$C)-SUMIF('[1]2021'!$E:$E,$A349,'[1]2021'!$G:$G))/12</f>
        <v>0</v>
      </c>
      <c r="J349" s="53">
        <f>+(+SUMIF('[1]2021'!$A:$A,$A349,'[1]2021'!$C:$C)-SUMIF('[1]2021'!$E:$E,$A349,'[1]2021'!$G:$G))/12</f>
        <v>0</v>
      </c>
      <c r="K349" s="53">
        <f>+(+SUMIF('[1]2021'!$A:$A,$A349,'[1]2021'!$C:$C)-SUMIF('[1]2021'!$E:$E,$A349,'[1]2021'!$G:$G))/12</f>
        <v>0</v>
      </c>
      <c r="L349" s="53">
        <f>+(+SUMIF('[1]2021'!$A:$A,$A349,'[1]2021'!$C:$C)-SUMIF('[1]2021'!$E:$E,$A349,'[1]2021'!$G:$G))/12</f>
        <v>0</v>
      </c>
      <c r="M349" s="53">
        <f>+(+SUMIF('[1]2021'!$A:$A,$A349,'[1]2021'!$C:$C)-SUMIF('[1]2021'!$E:$E,$A349,'[1]2021'!$G:$G))/12</f>
        <v>0</v>
      </c>
      <c r="N349" s="53">
        <f>+(+SUMIF('[1]2021'!$A:$A,$A349,'[1]2021'!$C:$C)-SUMIF('[1]2021'!$E:$E,$A349,'[1]2021'!$G:$G))/12</f>
        <v>0</v>
      </c>
      <c r="O349" s="53">
        <f>+(+SUMIF('[1]2021'!$A:$A,$A349,'[1]2021'!$C:$C)-SUMIF('[1]2021'!$E:$E,$A349,'[1]2021'!$G:$G))/12</f>
        <v>0</v>
      </c>
      <c r="P349" s="53">
        <f>+(+SUMIF('[1]2021'!$A:$A,$A349,'[1]2021'!$C:$C)-SUMIF('[1]2021'!$E:$E,$A349,'[1]2021'!$G:$G))/12</f>
        <v>0</v>
      </c>
      <c r="Q349" s="53">
        <f>+(+SUMIF('[1]2021'!$A:$A,$A349,'[1]2021'!$C:$C)-SUMIF('[1]2021'!$E:$E,$A349,'[1]2021'!$G:$G))/12</f>
        <v>0</v>
      </c>
      <c r="R349" s="53">
        <f>+(+SUMIF('[1]2021'!$A:$A,$A349,'[1]2021'!$C:$C)-SUMIF('[1]2021'!$E:$E,$A349,'[1]2021'!$G:$G))/12</f>
        <v>0</v>
      </c>
      <c r="S349" s="53">
        <f>+(+SUMIF('[1]2021'!$A:$A,$A349,'[1]2021'!$C:$C)-SUMIF('[1]2021'!$E:$E,$A349,'[1]2021'!$G:$G))/12</f>
        <v>0</v>
      </c>
      <c r="T349" s="53">
        <f>+(+SUMIF('[1]2021'!$A:$A,$A349,'[1]2021'!$C:$C)-SUMIF('[1]2021'!$E:$E,$A349,'[1]2021'!$G:$G))/12</f>
        <v>0</v>
      </c>
      <c r="U349" s="53">
        <f>+SUM(I349:INDEX(I349:T349,1,Settings!$C$4))</f>
        <v>0</v>
      </c>
      <c r="V349" s="53">
        <f t="shared" si="156"/>
        <v>0</v>
      </c>
      <c r="W349" s="53"/>
      <c r="X349" s="53">
        <f>+SUMIFS(postings!$T:$T,postings!$C:$C,'pl-data'!X$2,postings!$D:$D,'pl-data'!X$3,postings!$I:$I,'pl-data'!$A349)-SUMIFS(postings!$W:$W,postings!$C:$C,'pl-data'!X$2,postings!$D:$D,'pl-data'!X$3,postings!$M:$M,'pl-data'!$A349)</f>
        <v>0</v>
      </c>
      <c r="Y349" s="53">
        <f>+SUMIFS(postings!$T:$T,postings!$C:$C,'pl-data'!Y$2,postings!$D:$D,'pl-data'!Y$3,postings!$I:$I,'pl-data'!$A349)-SUMIFS(postings!$W:$W,postings!$C:$C,'pl-data'!Y$2,postings!$D:$D,'pl-data'!Y$3,postings!$M:$M,'pl-data'!$A349)</f>
        <v>0</v>
      </c>
      <c r="Z349" s="53">
        <f>+SUMIFS(postings!$T:$T,postings!$C:$C,'pl-data'!Z$2,postings!$D:$D,'pl-data'!Z$3,postings!$I:$I,'pl-data'!$A349)-SUMIFS(postings!$W:$W,postings!$C:$C,'pl-data'!Z$2,postings!$D:$D,'pl-data'!Z$3,postings!$M:$M,'pl-data'!$A349)</f>
        <v>0</v>
      </c>
      <c r="AA349" s="53">
        <f>+SUMIFS(postings!$T:$T,postings!$C:$C,'pl-data'!AA$2,postings!$D:$D,'pl-data'!AA$3,postings!$I:$I,'pl-data'!$A349)-SUMIFS(postings!$W:$W,postings!$C:$C,'pl-data'!AA$2,postings!$D:$D,'pl-data'!AA$3,postings!$M:$M,'pl-data'!$A349)</f>
        <v>0</v>
      </c>
      <c r="AB349" s="53">
        <f>+SUMIFS(postings!$T:$T,postings!$C:$C,'pl-data'!AB$2,postings!$D:$D,'pl-data'!AB$3,postings!$I:$I,'pl-data'!$A349)-SUMIFS(postings!$W:$W,postings!$C:$C,'pl-data'!AB$2,postings!$D:$D,'pl-data'!AB$3,postings!$M:$M,'pl-data'!$A349)</f>
        <v>0</v>
      </c>
      <c r="AC349" s="53">
        <f>+SUMIFS(postings!$T:$T,postings!$C:$C,'pl-data'!AC$2,postings!$D:$D,'pl-data'!AC$3,postings!$I:$I,'pl-data'!$A349)-SUMIFS(postings!$W:$W,postings!$C:$C,'pl-data'!AC$2,postings!$D:$D,'pl-data'!AC$3,postings!$M:$M,'pl-data'!$A349)</f>
        <v>0</v>
      </c>
      <c r="AD349" s="53">
        <f>+SUMIFS(postings!$T:$T,postings!$C:$C,'pl-data'!AD$2,postings!$D:$D,'pl-data'!AD$3,postings!$I:$I,'pl-data'!$A349)-SUMIFS(postings!$W:$W,postings!$C:$C,'pl-data'!AD$2,postings!$D:$D,'pl-data'!AD$3,postings!$M:$M,'pl-data'!$A349)</f>
        <v>0</v>
      </c>
      <c r="AE349" s="53">
        <f>+SUMIFS(postings!$T:$T,postings!$C:$C,'pl-data'!AE$2,postings!$D:$D,'pl-data'!AE$3,postings!$I:$I,'pl-data'!$A349)-SUMIFS(postings!$W:$W,postings!$C:$C,'pl-data'!AE$2,postings!$D:$D,'pl-data'!AE$3,postings!$M:$M,'pl-data'!$A349)</f>
        <v>0</v>
      </c>
      <c r="AF349" s="53">
        <f>+SUMIFS(postings!$T:$T,postings!$C:$C,'pl-data'!AF$2,postings!$D:$D,'pl-data'!AF$3,postings!$I:$I,'pl-data'!$A349)-SUMIFS(postings!$W:$W,postings!$C:$C,'pl-data'!AF$2,postings!$D:$D,'pl-data'!AF$3,postings!$M:$M,'pl-data'!$A349)</f>
        <v>0</v>
      </c>
      <c r="AG349" s="53">
        <f>+SUMIFS(postings!$T:$T,postings!$C:$C,'pl-data'!AG$2,postings!$D:$D,'pl-data'!AG$3,postings!$I:$I,'pl-data'!$A349)-SUMIFS(postings!$W:$W,postings!$C:$C,'pl-data'!AG$2,postings!$D:$D,'pl-data'!AG$3,postings!$M:$M,'pl-data'!$A349)</f>
        <v>0</v>
      </c>
      <c r="AH349" s="53">
        <f>+SUMIFS(postings!$T:$T,postings!$C:$C,'pl-data'!AH$2,postings!$D:$D,'pl-data'!AH$3,postings!$I:$I,'pl-data'!$A349)-SUMIFS(postings!$W:$W,postings!$C:$C,'pl-data'!AH$2,postings!$D:$D,'pl-data'!AH$3,postings!$M:$M,'pl-data'!$A349)</f>
        <v>0</v>
      </c>
      <c r="AI349" s="53">
        <f>+SUMIFS(postings!$T:$T,postings!$C:$C,'pl-data'!AI$2,postings!$D:$D,'pl-data'!AI$3,postings!$I:$I,'pl-data'!$A349)-SUMIFS(postings!$W:$W,postings!$C:$C,'pl-data'!AI$2,postings!$D:$D,'pl-data'!AI$3,postings!$M:$M,'pl-data'!$A349)</f>
        <v>0</v>
      </c>
      <c r="AJ349" s="53">
        <f>+SUM(X349:INDEX(X349:AI349,1,Settings!$C$4))</f>
        <v>0</v>
      </c>
      <c r="AK349" s="53">
        <f t="shared" si="157"/>
        <v>0</v>
      </c>
      <c r="AL349" s="53"/>
      <c r="AM349" s="53">
        <f t="shared" si="158"/>
        <v>0</v>
      </c>
      <c r="AN349" s="53">
        <f t="shared" si="159"/>
        <v>0</v>
      </c>
      <c r="AO349" s="53">
        <f t="shared" si="160"/>
        <v>0</v>
      </c>
      <c r="AP349" s="53">
        <f t="shared" si="161"/>
        <v>0</v>
      </c>
      <c r="AQ349" s="53">
        <f t="shared" si="162"/>
        <v>0</v>
      </c>
      <c r="AR349" s="53">
        <f t="shared" si="163"/>
        <v>0</v>
      </c>
      <c r="AS349" s="53">
        <f t="shared" si="164"/>
        <v>0</v>
      </c>
      <c r="AT349" s="53">
        <f t="shared" si="165"/>
        <v>0</v>
      </c>
      <c r="AU349" s="53">
        <f t="shared" si="166"/>
        <v>0</v>
      </c>
      <c r="AV349" s="53">
        <f t="shared" si="167"/>
        <v>0</v>
      </c>
      <c r="AW349" s="53">
        <f t="shared" si="168"/>
        <v>0</v>
      </c>
      <c r="AX349" s="53">
        <f t="shared" si="169"/>
        <v>0</v>
      </c>
      <c r="AY349" s="53">
        <f>+SUM(AM349:INDEX(AM349:AX349,1,Settings!$C$4))</f>
        <v>0</v>
      </c>
      <c r="AZ349" s="53">
        <f t="shared" si="170"/>
        <v>0</v>
      </c>
      <c r="BA349" s="53"/>
      <c r="BB349" s="53">
        <f t="shared" si="171"/>
        <v>0</v>
      </c>
      <c r="BC349" s="53">
        <f t="shared" si="172"/>
        <v>0</v>
      </c>
      <c r="BD349" s="53">
        <f t="shared" si="173"/>
        <v>0</v>
      </c>
      <c r="BE349" s="53">
        <f t="shared" si="174"/>
        <v>0</v>
      </c>
      <c r="BF349" s="53">
        <f t="shared" si="175"/>
        <v>0</v>
      </c>
      <c r="BG349" s="53">
        <f t="shared" si="176"/>
        <v>0</v>
      </c>
      <c r="BH349" s="53">
        <f t="shared" si="177"/>
        <v>0</v>
      </c>
      <c r="BI349" s="53">
        <f t="shared" si="178"/>
        <v>0</v>
      </c>
      <c r="BJ349" s="53">
        <f t="shared" si="179"/>
        <v>0</v>
      </c>
      <c r="BK349" s="53">
        <f t="shared" si="180"/>
        <v>0</v>
      </c>
      <c r="BL349" s="53">
        <f t="shared" si="181"/>
        <v>0</v>
      </c>
      <c r="BM349" s="53">
        <f t="shared" si="182"/>
        <v>0</v>
      </c>
      <c r="BN349" s="53">
        <f t="shared" si="183"/>
        <v>0</v>
      </c>
      <c r="BO349" s="53"/>
      <c r="BP349" s="53">
        <f t="shared" si="184"/>
        <v>0</v>
      </c>
      <c r="BQ349" s="53"/>
      <c r="BR349" s="53">
        <f t="shared" si="185"/>
        <v>0</v>
      </c>
    </row>
    <row r="350" spans="1:70" x14ac:dyDescent="0.2">
      <c r="A350" s="6">
        <v>4196</v>
      </c>
      <c r="B350" s="6" t="str">
        <f>+VLOOKUP(A350,masterfile!B:C,2,FALSE)</f>
        <v>Pauschale Steuer für Gesellschafter-GF</v>
      </c>
      <c r="D350" s="53">
        <f>+SUMIF('[1]2017'!$A:$A,$A350,'[1]2017'!$C:$C)-SUMIF('[1]2017'!$E:$E,$A350,'[1]2017'!$G:$G)</f>
        <v>0</v>
      </c>
      <c r="E350" s="53">
        <f>+SUMIF('[1]2018'!$A:$A,$A350,'[1]2018'!$C:$C)-SUMIF('[1]2018'!$E:$E,$A350,'[1]2018'!$G:$G)</f>
        <v>0</v>
      </c>
      <c r="F350" s="53">
        <f>+SUMIF('[1]2019'!$A:$A,$A350,'[1]2019'!$C:$C)-SUMIF('[1]2019'!$E:$E,$A350,'[1]2019'!$G:$G)</f>
        <v>0</v>
      </c>
      <c r="G350" s="53">
        <f>+SUMIF('[1]2020'!$A:$A,$A350,'[1]2020'!$C:$C)-SUMIF('[1]2020'!$E:$E,$A350,'[1]2020'!$G:$G)</f>
        <v>0</v>
      </c>
      <c r="H350" s="53"/>
      <c r="I350" s="53">
        <f>+(+SUMIF('[1]2021'!$A:$A,$A350,'[1]2021'!$C:$C)-SUMIF('[1]2021'!$E:$E,$A350,'[1]2021'!$G:$G))/12</f>
        <v>0</v>
      </c>
      <c r="J350" s="53">
        <f>+(+SUMIF('[1]2021'!$A:$A,$A350,'[1]2021'!$C:$C)-SUMIF('[1]2021'!$E:$E,$A350,'[1]2021'!$G:$G))/12</f>
        <v>0</v>
      </c>
      <c r="K350" s="53">
        <f>+(+SUMIF('[1]2021'!$A:$A,$A350,'[1]2021'!$C:$C)-SUMIF('[1]2021'!$E:$E,$A350,'[1]2021'!$G:$G))/12</f>
        <v>0</v>
      </c>
      <c r="L350" s="53">
        <f>+(+SUMIF('[1]2021'!$A:$A,$A350,'[1]2021'!$C:$C)-SUMIF('[1]2021'!$E:$E,$A350,'[1]2021'!$G:$G))/12</f>
        <v>0</v>
      </c>
      <c r="M350" s="53">
        <f>+(+SUMIF('[1]2021'!$A:$A,$A350,'[1]2021'!$C:$C)-SUMIF('[1]2021'!$E:$E,$A350,'[1]2021'!$G:$G))/12</f>
        <v>0</v>
      </c>
      <c r="N350" s="53">
        <f>+(+SUMIF('[1]2021'!$A:$A,$A350,'[1]2021'!$C:$C)-SUMIF('[1]2021'!$E:$E,$A350,'[1]2021'!$G:$G))/12</f>
        <v>0</v>
      </c>
      <c r="O350" s="53">
        <f>+(+SUMIF('[1]2021'!$A:$A,$A350,'[1]2021'!$C:$C)-SUMIF('[1]2021'!$E:$E,$A350,'[1]2021'!$G:$G))/12</f>
        <v>0</v>
      </c>
      <c r="P350" s="53">
        <f>+(+SUMIF('[1]2021'!$A:$A,$A350,'[1]2021'!$C:$C)-SUMIF('[1]2021'!$E:$E,$A350,'[1]2021'!$G:$G))/12</f>
        <v>0</v>
      </c>
      <c r="Q350" s="53">
        <f>+(+SUMIF('[1]2021'!$A:$A,$A350,'[1]2021'!$C:$C)-SUMIF('[1]2021'!$E:$E,$A350,'[1]2021'!$G:$G))/12</f>
        <v>0</v>
      </c>
      <c r="R350" s="53">
        <f>+(+SUMIF('[1]2021'!$A:$A,$A350,'[1]2021'!$C:$C)-SUMIF('[1]2021'!$E:$E,$A350,'[1]2021'!$G:$G))/12</f>
        <v>0</v>
      </c>
      <c r="S350" s="53">
        <f>+(+SUMIF('[1]2021'!$A:$A,$A350,'[1]2021'!$C:$C)-SUMIF('[1]2021'!$E:$E,$A350,'[1]2021'!$G:$G))/12</f>
        <v>0</v>
      </c>
      <c r="T350" s="53">
        <f>+(+SUMIF('[1]2021'!$A:$A,$A350,'[1]2021'!$C:$C)-SUMIF('[1]2021'!$E:$E,$A350,'[1]2021'!$G:$G))/12</f>
        <v>0</v>
      </c>
      <c r="U350" s="53">
        <f>+SUM(I350:INDEX(I350:T350,1,Settings!$C$4))</f>
        <v>0</v>
      </c>
      <c r="V350" s="53">
        <f t="shared" si="156"/>
        <v>0</v>
      </c>
      <c r="W350" s="53"/>
      <c r="X350" s="53">
        <f>+SUMIFS(postings!$T:$T,postings!$C:$C,'pl-data'!X$2,postings!$D:$D,'pl-data'!X$3,postings!$I:$I,'pl-data'!$A350)-SUMIFS(postings!$W:$W,postings!$C:$C,'pl-data'!X$2,postings!$D:$D,'pl-data'!X$3,postings!$M:$M,'pl-data'!$A350)</f>
        <v>0</v>
      </c>
      <c r="Y350" s="53">
        <f>+SUMIFS(postings!$T:$T,postings!$C:$C,'pl-data'!Y$2,postings!$D:$D,'pl-data'!Y$3,postings!$I:$I,'pl-data'!$A350)-SUMIFS(postings!$W:$W,postings!$C:$C,'pl-data'!Y$2,postings!$D:$D,'pl-data'!Y$3,postings!$M:$M,'pl-data'!$A350)</f>
        <v>0</v>
      </c>
      <c r="Z350" s="53">
        <f>+SUMIFS(postings!$T:$T,postings!$C:$C,'pl-data'!Z$2,postings!$D:$D,'pl-data'!Z$3,postings!$I:$I,'pl-data'!$A350)-SUMIFS(postings!$W:$W,postings!$C:$C,'pl-data'!Z$2,postings!$D:$D,'pl-data'!Z$3,postings!$M:$M,'pl-data'!$A350)</f>
        <v>0</v>
      </c>
      <c r="AA350" s="53">
        <f>+SUMIFS(postings!$T:$T,postings!$C:$C,'pl-data'!AA$2,postings!$D:$D,'pl-data'!AA$3,postings!$I:$I,'pl-data'!$A350)-SUMIFS(postings!$W:$W,postings!$C:$C,'pl-data'!AA$2,postings!$D:$D,'pl-data'!AA$3,postings!$M:$M,'pl-data'!$A350)</f>
        <v>0</v>
      </c>
      <c r="AB350" s="53">
        <f>+SUMIFS(postings!$T:$T,postings!$C:$C,'pl-data'!AB$2,postings!$D:$D,'pl-data'!AB$3,postings!$I:$I,'pl-data'!$A350)-SUMIFS(postings!$W:$W,postings!$C:$C,'pl-data'!AB$2,postings!$D:$D,'pl-data'!AB$3,postings!$M:$M,'pl-data'!$A350)</f>
        <v>0</v>
      </c>
      <c r="AC350" s="53">
        <f>+SUMIFS(postings!$T:$T,postings!$C:$C,'pl-data'!AC$2,postings!$D:$D,'pl-data'!AC$3,postings!$I:$I,'pl-data'!$A350)-SUMIFS(postings!$W:$W,postings!$C:$C,'pl-data'!AC$2,postings!$D:$D,'pl-data'!AC$3,postings!$M:$M,'pl-data'!$A350)</f>
        <v>0</v>
      </c>
      <c r="AD350" s="53">
        <f>+SUMIFS(postings!$T:$T,postings!$C:$C,'pl-data'!AD$2,postings!$D:$D,'pl-data'!AD$3,postings!$I:$I,'pl-data'!$A350)-SUMIFS(postings!$W:$W,postings!$C:$C,'pl-data'!AD$2,postings!$D:$D,'pl-data'!AD$3,postings!$M:$M,'pl-data'!$A350)</f>
        <v>0</v>
      </c>
      <c r="AE350" s="53">
        <f>+SUMIFS(postings!$T:$T,postings!$C:$C,'pl-data'!AE$2,postings!$D:$D,'pl-data'!AE$3,postings!$I:$I,'pl-data'!$A350)-SUMIFS(postings!$W:$W,postings!$C:$C,'pl-data'!AE$2,postings!$D:$D,'pl-data'!AE$3,postings!$M:$M,'pl-data'!$A350)</f>
        <v>0</v>
      </c>
      <c r="AF350" s="53">
        <f>+SUMIFS(postings!$T:$T,postings!$C:$C,'pl-data'!AF$2,postings!$D:$D,'pl-data'!AF$3,postings!$I:$I,'pl-data'!$A350)-SUMIFS(postings!$W:$W,postings!$C:$C,'pl-data'!AF$2,postings!$D:$D,'pl-data'!AF$3,postings!$M:$M,'pl-data'!$A350)</f>
        <v>0</v>
      </c>
      <c r="AG350" s="53">
        <f>+SUMIFS(postings!$T:$T,postings!$C:$C,'pl-data'!AG$2,postings!$D:$D,'pl-data'!AG$3,postings!$I:$I,'pl-data'!$A350)-SUMIFS(postings!$W:$W,postings!$C:$C,'pl-data'!AG$2,postings!$D:$D,'pl-data'!AG$3,postings!$M:$M,'pl-data'!$A350)</f>
        <v>0</v>
      </c>
      <c r="AH350" s="53">
        <f>+SUMIFS(postings!$T:$T,postings!$C:$C,'pl-data'!AH$2,postings!$D:$D,'pl-data'!AH$3,postings!$I:$I,'pl-data'!$A350)-SUMIFS(postings!$W:$W,postings!$C:$C,'pl-data'!AH$2,postings!$D:$D,'pl-data'!AH$3,postings!$M:$M,'pl-data'!$A350)</f>
        <v>0</v>
      </c>
      <c r="AI350" s="53">
        <f>+SUMIFS(postings!$T:$T,postings!$C:$C,'pl-data'!AI$2,postings!$D:$D,'pl-data'!AI$3,postings!$I:$I,'pl-data'!$A350)-SUMIFS(postings!$W:$W,postings!$C:$C,'pl-data'!AI$2,postings!$D:$D,'pl-data'!AI$3,postings!$M:$M,'pl-data'!$A350)</f>
        <v>0</v>
      </c>
      <c r="AJ350" s="53">
        <f>+SUM(X350:INDEX(X350:AI350,1,Settings!$C$4))</f>
        <v>0</v>
      </c>
      <c r="AK350" s="53">
        <f t="shared" si="157"/>
        <v>0</v>
      </c>
      <c r="AL350" s="53"/>
      <c r="AM350" s="53">
        <f t="shared" si="158"/>
        <v>0</v>
      </c>
      <c r="AN350" s="53">
        <f t="shared" si="159"/>
        <v>0</v>
      </c>
      <c r="AO350" s="53">
        <f t="shared" si="160"/>
        <v>0</v>
      </c>
      <c r="AP350" s="53">
        <f t="shared" si="161"/>
        <v>0</v>
      </c>
      <c r="AQ350" s="53">
        <f t="shared" si="162"/>
        <v>0</v>
      </c>
      <c r="AR350" s="53">
        <f t="shared" si="163"/>
        <v>0</v>
      </c>
      <c r="AS350" s="53">
        <f t="shared" si="164"/>
        <v>0</v>
      </c>
      <c r="AT350" s="53">
        <f t="shared" si="165"/>
        <v>0</v>
      </c>
      <c r="AU350" s="53">
        <f t="shared" si="166"/>
        <v>0</v>
      </c>
      <c r="AV350" s="53">
        <f t="shared" si="167"/>
        <v>0</v>
      </c>
      <c r="AW350" s="53">
        <f t="shared" si="168"/>
        <v>0</v>
      </c>
      <c r="AX350" s="53">
        <f t="shared" si="169"/>
        <v>0</v>
      </c>
      <c r="AY350" s="53">
        <f>+SUM(AM350:INDEX(AM350:AX350,1,Settings!$C$4))</f>
        <v>0</v>
      </c>
      <c r="AZ350" s="53">
        <f t="shared" si="170"/>
        <v>0</v>
      </c>
      <c r="BA350" s="53"/>
      <c r="BB350" s="53">
        <f t="shared" si="171"/>
        <v>0</v>
      </c>
      <c r="BC350" s="53">
        <f t="shared" si="172"/>
        <v>0</v>
      </c>
      <c r="BD350" s="53">
        <f t="shared" si="173"/>
        <v>0</v>
      </c>
      <c r="BE350" s="53">
        <f t="shared" si="174"/>
        <v>0</v>
      </c>
      <c r="BF350" s="53">
        <f t="shared" si="175"/>
        <v>0</v>
      </c>
      <c r="BG350" s="53">
        <f t="shared" si="176"/>
        <v>0</v>
      </c>
      <c r="BH350" s="53">
        <f t="shared" si="177"/>
        <v>0</v>
      </c>
      <c r="BI350" s="53">
        <f t="shared" si="178"/>
        <v>0</v>
      </c>
      <c r="BJ350" s="53">
        <f t="shared" si="179"/>
        <v>0</v>
      </c>
      <c r="BK350" s="53">
        <f t="shared" si="180"/>
        <v>0</v>
      </c>
      <c r="BL350" s="53">
        <f t="shared" si="181"/>
        <v>0</v>
      </c>
      <c r="BM350" s="53">
        <f t="shared" si="182"/>
        <v>0</v>
      </c>
      <c r="BN350" s="53">
        <f t="shared" si="183"/>
        <v>0</v>
      </c>
      <c r="BO350" s="53"/>
      <c r="BP350" s="53">
        <f t="shared" si="184"/>
        <v>0</v>
      </c>
      <c r="BQ350" s="53"/>
      <c r="BR350" s="53">
        <f t="shared" si="185"/>
        <v>0</v>
      </c>
    </row>
    <row r="351" spans="1:70" x14ac:dyDescent="0.2">
      <c r="A351" s="6">
        <v>4197</v>
      </c>
      <c r="B351" s="6" t="str">
        <f>+VLOOKUP(A351,masterfile!B:C,2,FALSE)</f>
        <v>Pauschale Steuer f. Mituntern. § 15 EStG</v>
      </c>
      <c r="D351" s="53">
        <f>+SUMIF('[1]2017'!$A:$A,$A351,'[1]2017'!$C:$C)-SUMIF('[1]2017'!$E:$E,$A351,'[1]2017'!$G:$G)</f>
        <v>0</v>
      </c>
      <c r="E351" s="53">
        <f>+SUMIF('[1]2018'!$A:$A,$A351,'[1]2018'!$C:$C)-SUMIF('[1]2018'!$E:$E,$A351,'[1]2018'!$G:$G)</f>
        <v>0</v>
      </c>
      <c r="F351" s="53">
        <f>+SUMIF('[1]2019'!$A:$A,$A351,'[1]2019'!$C:$C)-SUMIF('[1]2019'!$E:$E,$A351,'[1]2019'!$G:$G)</f>
        <v>0</v>
      </c>
      <c r="G351" s="53">
        <f>+SUMIF('[1]2020'!$A:$A,$A351,'[1]2020'!$C:$C)-SUMIF('[1]2020'!$E:$E,$A351,'[1]2020'!$G:$G)</f>
        <v>0</v>
      </c>
      <c r="H351" s="53"/>
      <c r="I351" s="53">
        <f>+(+SUMIF('[1]2021'!$A:$A,$A351,'[1]2021'!$C:$C)-SUMIF('[1]2021'!$E:$E,$A351,'[1]2021'!$G:$G))/12</f>
        <v>0</v>
      </c>
      <c r="J351" s="53">
        <f>+(+SUMIF('[1]2021'!$A:$A,$A351,'[1]2021'!$C:$C)-SUMIF('[1]2021'!$E:$E,$A351,'[1]2021'!$G:$G))/12</f>
        <v>0</v>
      </c>
      <c r="K351" s="53">
        <f>+(+SUMIF('[1]2021'!$A:$A,$A351,'[1]2021'!$C:$C)-SUMIF('[1]2021'!$E:$E,$A351,'[1]2021'!$G:$G))/12</f>
        <v>0</v>
      </c>
      <c r="L351" s="53">
        <f>+(+SUMIF('[1]2021'!$A:$A,$A351,'[1]2021'!$C:$C)-SUMIF('[1]2021'!$E:$E,$A351,'[1]2021'!$G:$G))/12</f>
        <v>0</v>
      </c>
      <c r="M351" s="53">
        <f>+(+SUMIF('[1]2021'!$A:$A,$A351,'[1]2021'!$C:$C)-SUMIF('[1]2021'!$E:$E,$A351,'[1]2021'!$G:$G))/12</f>
        <v>0</v>
      </c>
      <c r="N351" s="53">
        <f>+(+SUMIF('[1]2021'!$A:$A,$A351,'[1]2021'!$C:$C)-SUMIF('[1]2021'!$E:$E,$A351,'[1]2021'!$G:$G))/12</f>
        <v>0</v>
      </c>
      <c r="O351" s="53">
        <f>+(+SUMIF('[1]2021'!$A:$A,$A351,'[1]2021'!$C:$C)-SUMIF('[1]2021'!$E:$E,$A351,'[1]2021'!$G:$G))/12</f>
        <v>0</v>
      </c>
      <c r="P351" s="53">
        <f>+(+SUMIF('[1]2021'!$A:$A,$A351,'[1]2021'!$C:$C)-SUMIF('[1]2021'!$E:$E,$A351,'[1]2021'!$G:$G))/12</f>
        <v>0</v>
      </c>
      <c r="Q351" s="53">
        <f>+(+SUMIF('[1]2021'!$A:$A,$A351,'[1]2021'!$C:$C)-SUMIF('[1]2021'!$E:$E,$A351,'[1]2021'!$G:$G))/12</f>
        <v>0</v>
      </c>
      <c r="R351" s="53">
        <f>+(+SUMIF('[1]2021'!$A:$A,$A351,'[1]2021'!$C:$C)-SUMIF('[1]2021'!$E:$E,$A351,'[1]2021'!$G:$G))/12</f>
        <v>0</v>
      </c>
      <c r="S351" s="53">
        <f>+(+SUMIF('[1]2021'!$A:$A,$A351,'[1]2021'!$C:$C)-SUMIF('[1]2021'!$E:$E,$A351,'[1]2021'!$G:$G))/12</f>
        <v>0</v>
      </c>
      <c r="T351" s="53">
        <f>+(+SUMIF('[1]2021'!$A:$A,$A351,'[1]2021'!$C:$C)-SUMIF('[1]2021'!$E:$E,$A351,'[1]2021'!$G:$G))/12</f>
        <v>0</v>
      </c>
      <c r="U351" s="53">
        <f>+SUM(I351:INDEX(I351:T351,1,Settings!$C$4))</f>
        <v>0</v>
      </c>
      <c r="V351" s="53">
        <f t="shared" si="156"/>
        <v>0</v>
      </c>
      <c r="W351" s="53"/>
      <c r="X351" s="53">
        <f>+SUMIFS(postings!$T:$T,postings!$C:$C,'pl-data'!X$2,postings!$D:$D,'pl-data'!X$3,postings!$I:$I,'pl-data'!$A351)-SUMIFS(postings!$W:$W,postings!$C:$C,'pl-data'!X$2,postings!$D:$D,'pl-data'!X$3,postings!$M:$M,'pl-data'!$A351)</f>
        <v>0</v>
      </c>
      <c r="Y351" s="53">
        <f>+SUMIFS(postings!$T:$T,postings!$C:$C,'pl-data'!Y$2,postings!$D:$D,'pl-data'!Y$3,postings!$I:$I,'pl-data'!$A351)-SUMIFS(postings!$W:$W,postings!$C:$C,'pl-data'!Y$2,postings!$D:$D,'pl-data'!Y$3,postings!$M:$M,'pl-data'!$A351)</f>
        <v>0</v>
      </c>
      <c r="Z351" s="53">
        <f>+SUMIFS(postings!$T:$T,postings!$C:$C,'pl-data'!Z$2,postings!$D:$D,'pl-data'!Z$3,postings!$I:$I,'pl-data'!$A351)-SUMIFS(postings!$W:$W,postings!$C:$C,'pl-data'!Z$2,postings!$D:$D,'pl-data'!Z$3,postings!$M:$M,'pl-data'!$A351)</f>
        <v>0</v>
      </c>
      <c r="AA351" s="53">
        <f>+SUMIFS(postings!$T:$T,postings!$C:$C,'pl-data'!AA$2,postings!$D:$D,'pl-data'!AA$3,postings!$I:$I,'pl-data'!$A351)-SUMIFS(postings!$W:$W,postings!$C:$C,'pl-data'!AA$2,postings!$D:$D,'pl-data'!AA$3,postings!$M:$M,'pl-data'!$A351)</f>
        <v>0</v>
      </c>
      <c r="AB351" s="53">
        <f>+SUMIFS(postings!$T:$T,postings!$C:$C,'pl-data'!AB$2,postings!$D:$D,'pl-data'!AB$3,postings!$I:$I,'pl-data'!$A351)-SUMIFS(postings!$W:$W,postings!$C:$C,'pl-data'!AB$2,postings!$D:$D,'pl-data'!AB$3,postings!$M:$M,'pl-data'!$A351)</f>
        <v>0</v>
      </c>
      <c r="AC351" s="53">
        <f>+SUMIFS(postings!$T:$T,postings!$C:$C,'pl-data'!AC$2,postings!$D:$D,'pl-data'!AC$3,postings!$I:$I,'pl-data'!$A351)-SUMIFS(postings!$W:$W,postings!$C:$C,'pl-data'!AC$2,postings!$D:$D,'pl-data'!AC$3,postings!$M:$M,'pl-data'!$A351)</f>
        <v>0</v>
      </c>
      <c r="AD351" s="53">
        <f>+SUMIFS(postings!$T:$T,postings!$C:$C,'pl-data'!AD$2,postings!$D:$D,'pl-data'!AD$3,postings!$I:$I,'pl-data'!$A351)-SUMIFS(postings!$W:$W,postings!$C:$C,'pl-data'!AD$2,postings!$D:$D,'pl-data'!AD$3,postings!$M:$M,'pl-data'!$A351)</f>
        <v>0</v>
      </c>
      <c r="AE351" s="53">
        <f>+SUMIFS(postings!$T:$T,postings!$C:$C,'pl-data'!AE$2,postings!$D:$D,'pl-data'!AE$3,postings!$I:$I,'pl-data'!$A351)-SUMIFS(postings!$W:$W,postings!$C:$C,'pl-data'!AE$2,postings!$D:$D,'pl-data'!AE$3,postings!$M:$M,'pl-data'!$A351)</f>
        <v>0</v>
      </c>
      <c r="AF351" s="53">
        <f>+SUMIFS(postings!$T:$T,postings!$C:$C,'pl-data'!AF$2,postings!$D:$D,'pl-data'!AF$3,postings!$I:$I,'pl-data'!$A351)-SUMIFS(postings!$W:$W,postings!$C:$C,'pl-data'!AF$2,postings!$D:$D,'pl-data'!AF$3,postings!$M:$M,'pl-data'!$A351)</f>
        <v>0</v>
      </c>
      <c r="AG351" s="53">
        <f>+SUMIFS(postings!$T:$T,postings!$C:$C,'pl-data'!AG$2,postings!$D:$D,'pl-data'!AG$3,postings!$I:$I,'pl-data'!$A351)-SUMIFS(postings!$W:$W,postings!$C:$C,'pl-data'!AG$2,postings!$D:$D,'pl-data'!AG$3,postings!$M:$M,'pl-data'!$A351)</f>
        <v>0</v>
      </c>
      <c r="AH351" s="53">
        <f>+SUMIFS(postings!$T:$T,postings!$C:$C,'pl-data'!AH$2,postings!$D:$D,'pl-data'!AH$3,postings!$I:$I,'pl-data'!$A351)-SUMIFS(postings!$W:$W,postings!$C:$C,'pl-data'!AH$2,postings!$D:$D,'pl-data'!AH$3,postings!$M:$M,'pl-data'!$A351)</f>
        <v>0</v>
      </c>
      <c r="AI351" s="53">
        <f>+SUMIFS(postings!$T:$T,postings!$C:$C,'pl-data'!AI$2,postings!$D:$D,'pl-data'!AI$3,postings!$I:$I,'pl-data'!$A351)-SUMIFS(postings!$W:$W,postings!$C:$C,'pl-data'!AI$2,postings!$D:$D,'pl-data'!AI$3,postings!$M:$M,'pl-data'!$A351)</f>
        <v>0</v>
      </c>
      <c r="AJ351" s="53">
        <f>+SUM(X351:INDEX(X351:AI351,1,Settings!$C$4))</f>
        <v>0</v>
      </c>
      <c r="AK351" s="53">
        <f t="shared" si="157"/>
        <v>0</v>
      </c>
      <c r="AL351" s="53"/>
      <c r="AM351" s="53">
        <f t="shared" si="158"/>
        <v>0</v>
      </c>
      <c r="AN351" s="53">
        <f t="shared" si="159"/>
        <v>0</v>
      </c>
      <c r="AO351" s="53">
        <f t="shared" si="160"/>
        <v>0</v>
      </c>
      <c r="AP351" s="53">
        <f t="shared" si="161"/>
        <v>0</v>
      </c>
      <c r="AQ351" s="53">
        <f t="shared" si="162"/>
        <v>0</v>
      </c>
      <c r="AR351" s="53">
        <f t="shared" si="163"/>
        <v>0</v>
      </c>
      <c r="AS351" s="53">
        <f t="shared" si="164"/>
        <v>0</v>
      </c>
      <c r="AT351" s="53">
        <f t="shared" si="165"/>
        <v>0</v>
      </c>
      <c r="AU351" s="53">
        <f t="shared" si="166"/>
        <v>0</v>
      </c>
      <c r="AV351" s="53">
        <f t="shared" si="167"/>
        <v>0</v>
      </c>
      <c r="AW351" s="53">
        <f t="shared" si="168"/>
        <v>0</v>
      </c>
      <c r="AX351" s="53">
        <f t="shared" si="169"/>
        <v>0</v>
      </c>
      <c r="AY351" s="53">
        <f>+SUM(AM351:INDEX(AM351:AX351,1,Settings!$C$4))</f>
        <v>0</v>
      </c>
      <c r="AZ351" s="53">
        <f t="shared" si="170"/>
        <v>0</v>
      </c>
      <c r="BA351" s="53"/>
      <c r="BB351" s="53">
        <f t="shared" si="171"/>
        <v>0</v>
      </c>
      <c r="BC351" s="53">
        <f t="shared" si="172"/>
        <v>0</v>
      </c>
      <c r="BD351" s="53">
        <f t="shared" si="173"/>
        <v>0</v>
      </c>
      <c r="BE351" s="53">
        <f t="shared" si="174"/>
        <v>0</v>
      </c>
      <c r="BF351" s="53">
        <f t="shared" si="175"/>
        <v>0</v>
      </c>
      <c r="BG351" s="53">
        <f t="shared" si="176"/>
        <v>0</v>
      </c>
      <c r="BH351" s="53">
        <f t="shared" si="177"/>
        <v>0</v>
      </c>
      <c r="BI351" s="53">
        <f t="shared" si="178"/>
        <v>0</v>
      </c>
      <c r="BJ351" s="53">
        <f t="shared" si="179"/>
        <v>0</v>
      </c>
      <c r="BK351" s="53">
        <f t="shared" si="180"/>
        <v>0</v>
      </c>
      <c r="BL351" s="53">
        <f t="shared" si="181"/>
        <v>0</v>
      </c>
      <c r="BM351" s="53">
        <f t="shared" si="182"/>
        <v>0</v>
      </c>
      <c r="BN351" s="53">
        <f t="shared" si="183"/>
        <v>0</v>
      </c>
      <c r="BO351" s="53"/>
      <c r="BP351" s="53">
        <f t="shared" si="184"/>
        <v>0</v>
      </c>
      <c r="BQ351" s="53"/>
      <c r="BR351" s="53">
        <f t="shared" si="185"/>
        <v>0</v>
      </c>
    </row>
    <row r="352" spans="1:70" x14ac:dyDescent="0.2">
      <c r="A352" s="6">
        <v>4198</v>
      </c>
      <c r="B352" s="6" t="str">
        <f>+VLOOKUP(A352,masterfile!B:C,2,FALSE)</f>
        <v>Pauschale Steuer für Arbeitnehmer</v>
      </c>
      <c r="D352" s="53">
        <f>+SUMIF('[1]2017'!$A:$A,$A352,'[1]2017'!$C:$C)-SUMIF('[1]2017'!$E:$E,$A352,'[1]2017'!$G:$G)</f>
        <v>0</v>
      </c>
      <c r="E352" s="53">
        <f>+SUMIF('[1]2018'!$A:$A,$A352,'[1]2018'!$C:$C)-SUMIF('[1]2018'!$E:$E,$A352,'[1]2018'!$G:$G)</f>
        <v>0</v>
      </c>
      <c r="F352" s="53">
        <f>+SUMIF('[1]2019'!$A:$A,$A352,'[1]2019'!$C:$C)-SUMIF('[1]2019'!$E:$E,$A352,'[1]2019'!$G:$G)</f>
        <v>0</v>
      </c>
      <c r="G352" s="53">
        <f>+SUMIF('[1]2020'!$A:$A,$A352,'[1]2020'!$C:$C)-SUMIF('[1]2020'!$E:$E,$A352,'[1]2020'!$G:$G)</f>
        <v>0</v>
      </c>
      <c r="H352" s="53"/>
      <c r="I352" s="53">
        <f>+(+SUMIF('[1]2021'!$A:$A,$A352,'[1]2021'!$C:$C)-SUMIF('[1]2021'!$E:$E,$A352,'[1]2021'!$G:$G))/12</f>
        <v>0</v>
      </c>
      <c r="J352" s="53">
        <f>+(+SUMIF('[1]2021'!$A:$A,$A352,'[1]2021'!$C:$C)-SUMIF('[1]2021'!$E:$E,$A352,'[1]2021'!$G:$G))/12</f>
        <v>0</v>
      </c>
      <c r="K352" s="53">
        <f>+(+SUMIF('[1]2021'!$A:$A,$A352,'[1]2021'!$C:$C)-SUMIF('[1]2021'!$E:$E,$A352,'[1]2021'!$G:$G))/12</f>
        <v>0</v>
      </c>
      <c r="L352" s="53">
        <f>+(+SUMIF('[1]2021'!$A:$A,$A352,'[1]2021'!$C:$C)-SUMIF('[1]2021'!$E:$E,$A352,'[1]2021'!$G:$G))/12</f>
        <v>0</v>
      </c>
      <c r="M352" s="53">
        <f>+(+SUMIF('[1]2021'!$A:$A,$A352,'[1]2021'!$C:$C)-SUMIF('[1]2021'!$E:$E,$A352,'[1]2021'!$G:$G))/12</f>
        <v>0</v>
      </c>
      <c r="N352" s="53">
        <f>+(+SUMIF('[1]2021'!$A:$A,$A352,'[1]2021'!$C:$C)-SUMIF('[1]2021'!$E:$E,$A352,'[1]2021'!$G:$G))/12</f>
        <v>0</v>
      </c>
      <c r="O352" s="53">
        <f>+(+SUMIF('[1]2021'!$A:$A,$A352,'[1]2021'!$C:$C)-SUMIF('[1]2021'!$E:$E,$A352,'[1]2021'!$G:$G))/12</f>
        <v>0</v>
      </c>
      <c r="P352" s="53">
        <f>+(+SUMIF('[1]2021'!$A:$A,$A352,'[1]2021'!$C:$C)-SUMIF('[1]2021'!$E:$E,$A352,'[1]2021'!$G:$G))/12</f>
        <v>0</v>
      </c>
      <c r="Q352" s="53">
        <f>+(+SUMIF('[1]2021'!$A:$A,$A352,'[1]2021'!$C:$C)-SUMIF('[1]2021'!$E:$E,$A352,'[1]2021'!$G:$G))/12</f>
        <v>0</v>
      </c>
      <c r="R352" s="53">
        <f>+(+SUMIF('[1]2021'!$A:$A,$A352,'[1]2021'!$C:$C)-SUMIF('[1]2021'!$E:$E,$A352,'[1]2021'!$G:$G))/12</f>
        <v>0</v>
      </c>
      <c r="S352" s="53">
        <f>+(+SUMIF('[1]2021'!$A:$A,$A352,'[1]2021'!$C:$C)-SUMIF('[1]2021'!$E:$E,$A352,'[1]2021'!$G:$G))/12</f>
        <v>0</v>
      </c>
      <c r="T352" s="53">
        <f>+(+SUMIF('[1]2021'!$A:$A,$A352,'[1]2021'!$C:$C)-SUMIF('[1]2021'!$E:$E,$A352,'[1]2021'!$G:$G))/12</f>
        <v>0</v>
      </c>
      <c r="U352" s="53">
        <f>+SUM(I352:INDEX(I352:T352,1,Settings!$C$4))</f>
        <v>0</v>
      </c>
      <c r="V352" s="53">
        <f t="shared" si="156"/>
        <v>0</v>
      </c>
      <c r="W352" s="53"/>
      <c r="X352" s="53">
        <f>+SUMIFS(postings!$T:$T,postings!$C:$C,'pl-data'!X$2,postings!$D:$D,'pl-data'!X$3,postings!$I:$I,'pl-data'!$A352)-SUMIFS(postings!$W:$W,postings!$C:$C,'pl-data'!X$2,postings!$D:$D,'pl-data'!X$3,postings!$M:$M,'pl-data'!$A352)</f>
        <v>0</v>
      </c>
      <c r="Y352" s="53">
        <f>+SUMIFS(postings!$T:$T,postings!$C:$C,'pl-data'!Y$2,postings!$D:$D,'pl-data'!Y$3,postings!$I:$I,'pl-data'!$A352)-SUMIFS(postings!$W:$W,postings!$C:$C,'pl-data'!Y$2,postings!$D:$D,'pl-data'!Y$3,postings!$M:$M,'pl-data'!$A352)</f>
        <v>0</v>
      </c>
      <c r="Z352" s="53">
        <f>+SUMIFS(postings!$T:$T,postings!$C:$C,'pl-data'!Z$2,postings!$D:$D,'pl-data'!Z$3,postings!$I:$I,'pl-data'!$A352)-SUMIFS(postings!$W:$W,postings!$C:$C,'pl-data'!Z$2,postings!$D:$D,'pl-data'!Z$3,postings!$M:$M,'pl-data'!$A352)</f>
        <v>0</v>
      </c>
      <c r="AA352" s="53">
        <f>+SUMIFS(postings!$T:$T,postings!$C:$C,'pl-data'!AA$2,postings!$D:$D,'pl-data'!AA$3,postings!$I:$I,'pl-data'!$A352)-SUMIFS(postings!$W:$W,postings!$C:$C,'pl-data'!AA$2,postings!$D:$D,'pl-data'!AA$3,postings!$M:$M,'pl-data'!$A352)</f>
        <v>0</v>
      </c>
      <c r="AB352" s="53">
        <f>+SUMIFS(postings!$T:$T,postings!$C:$C,'pl-data'!AB$2,postings!$D:$D,'pl-data'!AB$3,postings!$I:$I,'pl-data'!$A352)-SUMIFS(postings!$W:$W,postings!$C:$C,'pl-data'!AB$2,postings!$D:$D,'pl-data'!AB$3,postings!$M:$M,'pl-data'!$A352)</f>
        <v>0</v>
      </c>
      <c r="AC352" s="53">
        <f>+SUMIFS(postings!$T:$T,postings!$C:$C,'pl-data'!AC$2,postings!$D:$D,'pl-data'!AC$3,postings!$I:$I,'pl-data'!$A352)-SUMIFS(postings!$W:$W,postings!$C:$C,'pl-data'!AC$2,postings!$D:$D,'pl-data'!AC$3,postings!$M:$M,'pl-data'!$A352)</f>
        <v>0</v>
      </c>
      <c r="AD352" s="53">
        <f>+SUMIFS(postings!$T:$T,postings!$C:$C,'pl-data'!AD$2,postings!$D:$D,'pl-data'!AD$3,postings!$I:$I,'pl-data'!$A352)-SUMIFS(postings!$W:$W,postings!$C:$C,'pl-data'!AD$2,postings!$D:$D,'pl-data'!AD$3,postings!$M:$M,'pl-data'!$A352)</f>
        <v>0</v>
      </c>
      <c r="AE352" s="53">
        <f>+SUMIFS(postings!$T:$T,postings!$C:$C,'pl-data'!AE$2,postings!$D:$D,'pl-data'!AE$3,postings!$I:$I,'pl-data'!$A352)-SUMIFS(postings!$W:$W,postings!$C:$C,'pl-data'!AE$2,postings!$D:$D,'pl-data'!AE$3,postings!$M:$M,'pl-data'!$A352)</f>
        <v>0</v>
      </c>
      <c r="AF352" s="53">
        <f>+SUMIFS(postings!$T:$T,postings!$C:$C,'pl-data'!AF$2,postings!$D:$D,'pl-data'!AF$3,postings!$I:$I,'pl-data'!$A352)-SUMIFS(postings!$W:$W,postings!$C:$C,'pl-data'!AF$2,postings!$D:$D,'pl-data'!AF$3,postings!$M:$M,'pl-data'!$A352)</f>
        <v>0</v>
      </c>
      <c r="AG352" s="53">
        <f>+SUMIFS(postings!$T:$T,postings!$C:$C,'pl-data'!AG$2,postings!$D:$D,'pl-data'!AG$3,postings!$I:$I,'pl-data'!$A352)-SUMIFS(postings!$W:$W,postings!$C:$C,'pl-data'!AG$2,postings!$D:$D,'pl-data'!AG$3,postings!$M:$M,'pl-data'!$A352)</f>
        <v>0</v>
      </c>
      <c r="AH352" s="53">
        <f>+SUMIFS(postings!$T:$T,postings!$C:$C,'pl-data'!AH$2,postings!$D:$D,'pl-data'!AH$3,postings!$I:$I,'pl-data'!$A352)-SUMIFS(postings!$W:$W,postings!$C:$C,'pl-data'!AH$2,postings!$D:$D,'pl-data'!AH$3,postings!$M:$M,'pl-data'!$A352)</f>
        <v>0</v>
      </c>
      <c r="AI352" s="53">
        <f>+SUMIFS(postings!$T:$T,postings!$C:$C,'pl-data'!AI$2,postings!$D:$D,'pl-data'!AI$3,postings!$I:$I,'pl-data'!$A352)-SUMIFS(postings!$W:$W,postings!$C:$C,'pl-data'!AI$2,postings!$D:$D,'pl-data'!AI$3,postings!$M:$M,'pl-data'!$A352)</f>
        <v>0</v>
      </c>
      <c r="AJ352" s="53">
        <f>+SUM(X352:INDEX(X352:AI352,1,Settings!$C$4))</f>
        <v>0</v>
      </c>
      <c r="AK352" s="53">
        <f t="shared" si="157"/>
        <v>0</v>
      </c>
      <c r="AL352" s="53"/>
      <c r="AM352" s="53">
        <f t="shared" si="158"/>
        <v>0</v>
      </c>
      <c r="AN352" s="53">
        <f t="shared" si="159"/>
        <v>0</v>
      </c>
      <c r="AO352" s="53">
        <f t="shared" si="160"/>
        <v>0</v>
      </c>
      <c r="AP352" s="53">
        <f t="shared" si="161"/>
        <v>0</v>
      </c>
      <c r="AQ352" s="53">
        <f t="shared" si="162"/>
        <v>0</v>
      </c>
      <c r="AR352" s="53">
        <f t="shared" si="163"/>
        <v>0</v>
      </c>
      <c r="AS352" s="53">
        <f t="shared" si="164"/>
        <v>0</v>
      </c>
      <c r="AT352" s="53">
        <f t="shared" si="165"/>
        <v>0</v>
      </c>
      <c r="AU352" s="53">
        <f t="shared" si="166"/>
        <v>0</v>
      </c>
      <c r="AV352" s="53">
        <f t="shared" si="167"/>
        <v>0</v>
      </c>
      <c r="AW352" s="53">
        <f t="shared" si="168"/>
        <v>0</v>
      </c>
      <c r="AX352" s="53">
        <f t="shared" si="169"/>
        <v>0</v>
      </c>
      <c r="AY352" s="53">
        <f>+SUM(AM352:INDEX(AM352:AX352,1,Settings!$C$4))</f>
        <v>0</v>
      </c>
      <c r="AZ352" s="53">
        <f t="shared" si="170"/>
        <v>0</v>
      </c>
      <c r="BA352" s="53"/>
      <c r="BB352" s="53">
        <f t="shared" si="171"/>
        <v>0</v>
      </c>
      <c r="BC352" s="53">
        <f t="shared" si="172"/>
        <v>0</v>
      </c>
      <c r="BD352" s="53">
        <f t="shared" si="173"/>
        <v>0</v>
      </c>
      <c r="BE352" s="53">
        <f t="shared" si="174"/>
        <v>0</v>
      </c>
      <c r="BF352" s="53">
        <f t="shared" si="175"/>
        <v>0</v>
      </c>
      <c r="BG352" s="53">
        <f t="shared" si="176"/>
        <v>0</v>
      </c>
      <c r="BH352" s="53">
        <f t="shared" si="177"/>
        <v>0</v>
      </c>
      <c r="BI352" s="53">
        <f t="shared" si="178"/>
        <v>0</v>
      </c>
      <c r="BJ352" s="53">
        <f t="shared" si="179"/>
        <v>0</v>
      </c>
      <c r="BK352" s="53">
        <f t="shared" si="180"/>
        <v>0</v>
      </c>
      <c r="BL352" s="53">
        <f t="shared" si="181"/>
        <v>0</v>
      </c>
      <c r="BM352" s="53">
        <f t="shared" si="182"/>
        <v>0</v>
      </c>
      <c r="BN352" s="53">
        <f t="shared" si="183"/>
        <v>0</v>
      </c>
      <c r="BO352" s="53"/>
      <c r="BP352" s="53">
        <f t="shared" si="184"/>
        <v>0</v>
      </c>
      <c r="BQ352" s="53"/>
      <c r="BR352" s="53">
        <f t="shared" si="185"/>
        <v>0</v>
      </c>
    </row>
    <row r="353" spans="1:70" x14ac:dyDescent="0.2">
      <c r="A353" s="6">
        <v>4199</v>
      </c>
      <c r="B353" s="6" t="str">
        <f>+VLOOKUP(A353,masterfile!B:C,2,FALSE)</f>
        <v>Pauschale Steuer für Aushilfen</v>
      </c>
      <c r="D353" s="53">
        <f>+SUMIF('[1]2017'!$A:$A,$A353,'[1]2017'!$C:$C)-SUMIF('[1]2017'!$E:$E,$A353,'[1]2017'!$G:$G)</f>
        <v>0</v>
      </c>
      <c r="E353" s="53">
        <f>+SUMIF('[1]2018'!$A:$A,$A353,'[1]2018'!$C:$C)-SUMIF('[1]2018'!$E:$E,$A353,'[1]2018'!$G:$G)</f>
        <v>0</v>
      </c>
      <c r="F353" s="53">
        <f>+SUMIF('[1]2019'!$A:$A,$A353,'[1]2019'!$C:$C)-SUMIF('[1]2019'!$E:$E,$A353,'[1]2019'!$G:$G)</f>
        <v>0</v>
      </c>
      <c r="G353" s="53">
        <f>+SUMIF('[1]2020'!$A:$A,$A353,'[1]2020'!$C:$C)-SUMIF('[1]2020'!$E:$E,$A353,'[1]2020'!$G:$G)</f>
        <v>0</v>
      </c>
      <c r="H353" s="53"/>
      <c r="I353" s="53">
        <f>+(+SUMIF('[1]2021'!$A:$A,$A353,'[1]2021'!$C:$C)-SUMIF('[1]2021'!$E:$E,$A353,'[1]2021'!$G:$G))/12</f>
        <v>0</v>
      </c>
      <c r="J353" s="53">
        <f>+(+SUMIF('[1]2021'!$A:$A,$A353,'[1]2021'!$C:$C)-SUMIF('[1]2021'!$E:$E,$A353,'[1]2021'!$G:$G))/12</f>
        <v>0</v>
      </c>
      <c r="K353" s="53">
        <f>+(+SUMIF('[1]2021'!$A:$A,$A353,'[1]2021'!$C:$C)-SUMIF('[1]2021'!$E:$E,$A353,'[1]2021'!$G:$G))/12</f>
        <v>0</v>
      </c>
      <c r="L353" s="53">
        <f>+(+SUMIF('[1]2021'!$A:$A,$A353,'[1]2021'!$C:$C)-SUMIF('[1]2021'!$E:$E,$A353,'[1]2021'!$G:$G))/12</f>
        <v>0</v>
      </c>
      <c r="M353" s="53">
        <f>+(+SUMIF('[1]2021'!$A:$A,$A353,'[1]2021'!$C:$C)-SUMIF('[1]2021'!$E:$E,$A353,'[1]2021'!$G:$G))/12</f>
        <v>0</v>
      </c>
      <c r="N353" s="53">
        <f>+(+SUMIF('[1]2021'!$A:$A,$A353,'[1]2021'!$C:$C)-SUMIF('[1]2021'!$E:$E,$A353,'[1]2021'!$G:$G))/12</f>
        <v>0</v>
      </c>
      <c r="O353" s="53">
        <f>+(+SUMIF('[1]2021'!$A:$A,$A353,'[1]2021'!$C:$C)-SUMIF('[1]2021'!$E:$E,$A353,'[1]2021'!$G:$G))/12</f>
        <v>0</v>
      </c>
      <c r="P353" s="53">
        <f>+(+SUMIF('[1]2021'!$A:$A,$A353,'[1]2021'!$C:$C)-SUMIF('[1]2021'!$E:$E,$A353,'[1]2021'!$G:$G))/12</f>
        <v>0</v>
      </c>
      <c r="Q353" s="53">
        <f>+(+SUMIF('[1]2021'!$A:$A,$A353,'[1]2021'!$C:$C)-SUMIF('[1]2021'!$E:$E,$A353,'[1]2021'!$G:$G))/12</f>
        <v>0</v>
      </c>
      <c r="R353" s="53">
        <f>+(+SUMIF('[1]2021'!$A:$A,$A353,'[1]2021'!$C:$C)-SUMIF('[1]2021'!$E:$E,$A353,'[1]2021'!$G:$G))/12</f>
        <v>0</v>
      </c>
      <c r="S353" s="53">
        <f>+(+SUMIF('[1]2021'!$A:$A,$A353,'[1]2021'!$C:$C)-SUMIF('[1]2021'!$E:$E,$A353,'[1]2021'!$G:$G))/12</f>
        <v>0</v>
      </c>
      <c r="T353" s="53">
        <f>+(+SUMIF('[1]2021'!$A:$A,$A353,'[1]2021'!$C:$C)-SUMIF('[1]2021'!$E:$E,$A353,'[1]2021'!$G:$G))/12</f>
        <v>0</v>
      </c>
      <c r="U353" s="53">
        <f>+SUM(I353:INDEX(I353:T353,1,Settings!$C$4))</f>
        <v>0</v>
      </c>
      <c r="V353" s="53">
        <f t="shared" si="156"/>
        <v>0</v>
      </c>
      <c r="W353" s="53"/>
      <c r="X353" s="53">
        <f>+SUMIFS(postings!$T:$T,postings!$C:$C,'pl-data'!X$2,postings!$D:$D,'pl-data'!X$3,postings!$I:$I,'pl-data'!$A353)-SUMIFS(postings!$W:$W,postings!$C:$C,'pl-data'!X$2,postings!$D:$D,'pl-data'!X$3,postings!$M:$M,'pl-data'!$A353)</f>
        <v>0</v>
      </c>
      <c r="Y353" s="53">
        <f>+SUMIFS(postings!$T:$T,postings!$C:$C,'pl-data'!Y$2,postings!$D:$D,'pl-data'!Y$3,postings!$I:$I,'pl-data'!$A353)-SUMIFS(postings!$W:$W,postings!$C:$C,'pl-data'!Y$2,postings!$D:$D,'pl-data'!Y$3,postings!$M:$M,'pl-data'!$A353)</f>
        <v>0</v>
      </c>
      <c r="Z353" s="53">
        <f>+SUMIFS(postings!$T:$T,postings!$C:$C,'pl-data'!Z$2,postings!$D:$D,'pl-data'!Z$3,postings!$I:$I,'pl-data'!$A353)-SUMIFS(postings!$W:$W,postings!$C:$C,'pl-data'!Z$2,postings!$D:$D,'pl-data'!Z$3,postings!$M:$M,'pl-data'!$A353)</f>
        <v>0</v>
      </c>
      <c r="AA353" s="53">
        <f>+SUMIFS(postings!$T:$T,postings!$C:$C,'pl-data'!AA$2,postings!$D:$D,'pl-data'!AA$3,postings!$I:$I,'pl-data'!$A353)-SUMIFS(postings!$W:$W,postings!$C:$C,'pl-data'!AA$2,postings!$D:$D,'pl-data'!AA$3,postings!$M:$M,'pl-data'!$A353)</f>
        <v>0</v>
      </c>
      <c r="AB353" s="53">
        <f>+SUMIFS(postings!$T:$T,postings!$C:$C,'pl-data'!AB$2,postings!$D:$D,'pl-data'!AB$3,postings!$I:$I,'pl-data'!$A353)-SUMIFS(postings!$W:$W,postings!$C:$C,'pl-data'!AB$2,postings!$D:$D,'pl-data'!AB$3,postings!$M:$M,'pl-data'!$A353)</f>
        <v>0</v>
      </c>
      <c r="AC353" s="53">
        <f>+SUMIFS(postings!$T:$T,postings!$C:$C,'pl-data'!AC$2,postings!$D:$D,'pl-data'!AC$3,postings!$I:$I,'pl-data'!$A353)-SUMIFS(postings!$W:$W,postings!$C:$C,'pl-data'!AC$2,postings!$D:$D,'pl-data'!AC$3,postings!$M:$M,'pl-data'!$A353)</f>
        <v>0</v>
      </c>
      <c r="AD353" s="53">
        <f>+SUMIFS(postings!$T:$T,postings!$C:$C,'pl-data'!AD$2,postings!$D:$D,'pl-data'!AD$3,postings!$I:$I,'pl-data'!$A353)-SUMIFS(postings!$W:$W,postings!$C:$C,'pl-data'!AD$2,postings!$D:$D,'pl-data'!AD$3,postings!$M:$M,'pl-data'!$A353)</f>
        <v>0</v>
      </c>
      <c r="AE353" s="53">
        <f>+SUMIFS(postings!$T:$T,postings!$C:$C,'pl-data'!AE$2,postings!$D:$D,'pl-data'!AE$3,postings!$I:$I,'pl-data'!$A353)-SUMIFS(postings!$W:$W,postings!$C:$C,'pl-data'!AE$2,postings!$D:$D,'pl-data'!AE$3,postings!$M:$M,'pl-data'!$A353)</f>
        <v>0</v>
      </c>
      <c r="AF353" s="53">
        <f>+SUMIFS(postings!$T:$T,postings!$C:$C,'pl-data'!AF$2,postings!$D:$D,'pl-data'!AF$3,postings!$I:$I,'pl-data'!$A353)-SUMIFS(postings!$W:$W,postings!$C:$C,'pl-data'!AF$2,postings!$D:$D,'pl-data'!AF$3,postings!$M:$M,'pl-data'!$A353)</f>
        <v>0</v>
      </c>
      <c r="AG353" s="53">
        <f>+SUMIFS(postings!$T:$T,postings!$C:$C,'pl-data'!AG$2,postings!$D:$D,'pl-data'!AG$3,postings!$I:$I,'pl-data'!$A353)-SUMIFS(postings!$W:$W,postings!$C:$C,'pl-data'!AG$2,postings!$D:$D,'pl-data'!AG$3,postings!$M:$M,'pl-data'!$A353)</f>
        <v>0</v>
      </c>
      <c r="AH353" s="53">
        <f>+SUMIFS(postings!$T:$T,postings!$C:$C,'pl-data'!AH$2,postings!$D:$D,'pl-data'!AH$3,postings!$I:$I,'pl-data'!$A353)-SUMIFS(postings!$W:$W,postings!$C:$C,'pl-data'!AH$2,postings!$D:$D,'pl-data'!AH$3,postings!$M:$M,'pl-data'!$A353)</f>
        <v>0</v>
      </c>
      <c r="AI353" s="53">
        <f>+SUMIFS(postings!$T:$T,postings!$C:$C,'pl-data'!AI$2,postings!$D:$D,'pl-data'!AI$3,postings!$I:$I,'pl-data'!$A353)-SUMIFS(postings!$W:$W,postings!$C:$C,'pl-data'!AI$2,postings!$D:$D,'pl-data'!AI$3,postings!$M:$M,'pl-data'!$A353)</f>
        <v>0</v>
      </c>
      <c r="AJ353" s="53">
        <f>+SUM(X353:INDEX(X353:AI353,1,Settings!$C$4))</f>
        <v>0</v>
      </c>
      <c r="AK353" s="53">
        <f t="shared" si="157"/>
        <v>0</v>
      </c>
      <c r="AL353" s="53"/>
      <c r="AM353" s="53">
        <f t="shared" si="158"/>
        <v>0</v>
      </c>
      <c r="AN353" s="53">
        <f t="shared" si="159"/>
        <v>0</v>
      </c>
      <c r="AO353" s="53">
        <f t="shared" si="160"/>
        <v>0</v>
      </c>
      <c r="AP353" s="53">
        <f t="shared" si="161"/>
        <v>0</v>
      </c>
      <c r="AQ353" s="53">
        <f t="shared" si="162"/>
        <v>0</v>
      </c>
      <c r="AR353" s="53">
        <f t="shared" si="163"/>
        <v>0</v>
      </c>
      <c r="AS353" s="53">
        <f t="shared" si="164"/>
        <v>0</v>
      </c>
      <c r="AT353" s="53">
        <f t="shared" si="165"/>
        <v>0</v>
      </c>
      <c r="AU353" s="53">
        <f t="shared" si="166"/>
        <v>0</v>
      </c>
      <c r="AV353" s="53">
        <f t="shared" si="167"/>
        <v>0</v>
      </c>
      <c r="AW353" s="53">
        <f t="shared" si="168"/>
        <v>0</v>
      </c>
      <c r="AX353" s="53">
        <f t="shared" si="169"/>
        <v>0</v>
      </c>
      <c r="AY353" s="53">
        <f>+SUM(AM353:INDEX(AM353:AX353,1,Settings!$C$4))</f>
        <v>0</v>
      </c>
      <c r="AZ353" s="53">
        <f t="shared" si="170"/>
        <v>0</v>
      </c>
      <c r="BA353" s="53"/>
      <c r="BB353" s="53">
        <f t="shared" si="171"/>
        <v>0</v>
      </c>
      <c r="BC353" s="53">
        <f t="shared" si="172"/>
        <v>0</v>
      </c>
      <c r="BD353" s="53">
        <f t="shared" si="173"/>
        <v>0</v>
      </c>
      <c r="BE353" s="53">
        <f t="shared" si="174"/>
        <v>0</v>
      </c>
      <c r="BF353" s="53">
        <f t="shared" si="175"/>
        <v>0</v>
      </c>
      <c r="BG353" s="53">
        <f t="shared" si="176"/>
        <v>0</v>
      </c>
      <c r="BH353" s="53">
        <f t="shared" si="177"/>
        <v>0</v>
      </c>
      <c r="BI353" s="53">
        <f t="shared" si="178"/>
        <v>0</v>
      </c>
      <c r="BJ353" s="53">
        <f t="shared" si="179"/>
        <v>0</v>
      </c>
      <c r="BK353" s="53">
        <f t="shared" si="180"/>
        <v>0</v>
      </c>
      <c r="BL353" s="53">
        <f t="shared" si="181"/>
        <v>0</v>
      </c>
      <c r="BM353" s="53">
        <f t="shared" si="182"/>
        <v>0</v>
      </c>
      <c r="BN353" s="53">
        <f t="shared" si="183"/>
        <v>0</v>
      </c>
      <c r="BO353" s="53"/>
      <c r="BP353" s="53">
        <f t="shared" si="184"/>
        <v>0</v>
      </c>
      <c r="BQ353" s="53"/>
      <c r="BR353" s="53">
        <f t="shared" si="185"/>
        <v>0</v>
      </c>
    </row>
    <row r="354" spans="1:70" x14ac:dyDescent="0.2">
      <c r="A354" s="6">
        <v>4200</v>
      </c>
      <c r="B354" s="6" t="str">
        <f>+VLOOKUP(A354,masterfile!B:C,2,FALSE)</f>
        <v>Raumkosten</v>
      </c>
      <c r="D354" s="53">
        <f>+SUMIF('[1]2017'!$A:$A,$A354,'[1]2017'!$C:$C)-SUMIF('[1]2017'!$E:$E,$A354,'[1]2017'!$G:$G)</f>
        <v>0</v>
      </c>
      <c r="E354" s="53">
        <f>+SUMIF('[1]2018'!$A:$A,$A354,'[1]2018'!$C:$C)-SUMIF('[1]2018'!$E:$E,$A354,'[1]2018'!$G:$G)</f>
        <v>0</v>
      </c>
      <c r="F354" s="53">
        <f>+SUMIF('[1]2019'!$A:$A,$A354,'[1]2019'!$C:$C)-SUMIF('[1]2019'!$E:$E,$A354,'[1]2019'!$G:$G)</f>
        <v>0</v>
      </c>
      <c r="G354" s="53">
        <f>+SUMIF('[1]2020'!$A:$A,$A354,'[1]2020'!$C:$C)-SUMIF('[1]2020'!$E:$E,$A354,'[1]2020'!$G:$G)</f>
        <v>0</v>
      </c>
      <c r="H354" s="53"/>
      <c r="I354" s="53">
        <f>+(+SUMIF('[1]2021'!$A:$A,$A354,'[1]2021'!$C:$C)-SUMIF('[1]2021'!$E:$E,$A354,'[1]2021'!$G:$G))/12</f>
        <v>0</v>
      </c>
      <c r="J354" s="53">
        <f>+(+SUMIF('[1]2021'!$A:$A,$A354,'[1]2021'!$C:$C)-SUMIF('[1]2021'!$E:$E,$A354,'[1]2021'!$G:$G))/12</f>
        <v>0</v>
      </c>
      <c r="K354" s="53">
        <f>+(+SUMIF('[1]2021'!$A:$A,$A354,'[1]2021'!$C:$C)-SUMIF('[1]2021'!$E:$E,$A354,'[1]2021'!$G:$G))/12</f>
        <v>0</v>
      </c>
      <c r="L354" s="53">
        <f>+(+SUMIF('[1]2021'!$A:$A,$A354,'[1]2021'!$C:$C)-SUMIF('[1]2021'!$E:$E,$A354,'[1]2021'!$G:$G))/12</f>
        <v>0</v>
      </c>
      <c r="M354" s="53">
        <f>+(+SUMIF('[1]2021'!$A:$A,$A354,'[1]2021'!$C:$C)-SUMIF('[1]2021'!$E:$E,$A354,'[1]2021'!$G:$G))/12</f>
        <v>0</v>
      </c>
      <c r="N354" s="53">
        <f>+(+SUMIF('[1]2021'!$A:$A,$A354,'[1]2021'!$C:$C)-SUMIF('[1]2021'!$E:$E,$A354,'[1]2021'!$G:$G))/12</f>
        <v>0</v>
      </c>
      <c r="O354" s="53">
        <f>+(+SUMIF('[1]2021'!$A:$A,$A354,'[1]2021'!$C:$C)-SUMIF('[1]2021'!$E:$E,$A354,'[1]2021'!$G:$G))/12</f>
        <v>0</v>
      </c>
      <c r="P354" s="53">
        <f>+(+SUMIF('[1]2021'!$A:$A,$A354,'[1]2021'!$C:$C)-SUMIF('[1]2021'!$E:$E,$A354,'[1]2021'!$G:$G))/12</f>
        <v>0</v>
      </c>
      <c r="Q354" s="53">
        <f>+(+SUMIF('[1]2021'!$A:$A,$A354,'[1]2021'!$C:$C)-SUMIF('[1]2021'!$E:$E,$A354,'[1]2021'!$G:$G))/12</f>
        <v>0</v>
      </c>
      <c r="R354" s="53">
        <f>+(+SUMIF('[1]2021'!$A:$A,$A354,'[1]2021'!$C:$C)-SUMIF('[1]2021'!$E:$E,$A354,'[1]2021'!$G:$G))/12</f>
        <v>0</v>
      </c>
      <c r="S354" s="53">
        <f>+(+SUMIF('[1]2021'!$A:$A,$A354,'[1]2021'!$C:$C)-SUMIF('[1]2021'!$E:$E,$A354,'[1]2021'!$G:$G))/12</f>
        <v>0</v>
      </c>
      <c r="T354" s="53">
        <f>+(+SUMIF('[1]2021'!$A:$A,$A354,'[1]2021'!$C:$C)-SUMIF('[1]2021'!$E:$E,$A354,'[1]2021'!$G:$G))/12</f>
        <v>0</v>
      </c>
      <c r="U354" s="53">
        <f>+SUM(I354:INDEX(I354:T354,1,Settings!$C$4))</f>
        <v>0</v>
      </c>
      <c r="V354" s="53">
        <f t="shared" si="156"/>
        <v>0</v>
      </c>
      <c r="W354" s="53"/>
      <c r="X354" s="53">
        <f>+SUMIFS(postings!$T:$T,postings!$C:$C,'pl-data'!X$2,postings!$D:$D,'pl-data'!X$3,postings!$I:$I,'pl-data'!$A354)-SUMIFS(postings!$W:$W,postings!$C:$C,'pl-data'!X$2,postings!$D:$D,'pl-data'!X$3,postings!$M:$M,'pl-data'!$A354)</f>
        <v>0</v>
      </c>
      <c r="Y354" s="53">
        <f>+SUMIFS(postings!$T:$T,postings!$C:$C,'pl-data'!Y$2,postings!$D:$D,'pl-data'!Y$3,postings!$I:$I,'pl-data'!$A354)-SUMIFS(postings!$W:$W,postings!$C:$C,'pl-data'!Y$2,postings!$D:$D,'pl-data'!Y$3,postings!$M:$M,'pl-data'!$A354)</f>
        <v>0</v>
      </c>
      <c r="Z354" s="53">
        <f>+SUMIFS(postings!$T:$T,postings!$C:$C,'pl-data'!Z$2,postings!$D:$D,'pl-data'!Z$3,postings!$I:$I,'pl-data'!$A354)-SUMIFS(postings!$W:$W,postings!$C:$C,'pl-data'!Z$2,postings!$D:$D,'pl-data'!Z$3,postings!$M:$M,'pl-data'!$A354)</f>
        <v>0</v>
      </c>
      <c r="AA354" s="53">
        <f>+SUMIFS(postings!$T:$T,postings!$C:$C,'pl-data'!AA$2,postings!$D:$D,'pl-data'!AA$3,postings!$I:$I,'pl-data'!$A354)-SUMIFS(postings!$W:$W,postings!$C:$C,'pl-data'!AA$2,postings!$D:$D,'pl-data'!AA$3,postings!$M:$M,'pl-data'!$A354)</f>
        <v>0</v>
      </c>
      <c r="AB354" s="53">
        <f>+SUMIFS(postings!$T:$T,postings!$C:$C,'pl-data'!AB$2,postings!$D:$D,'pl-data'!AB$3,postings!$I:$I,'pl-data'!$A354)-SUMIFS(postings!$W:$W,postings!$C:$C,'pl-data'!AB$2,postings!$D:$D,'pl-data'!AB$3,postings!$M:$M,'pl-data'!$A354)</f>
        <v>0</v>
      </c>
      <c r="AC354" s="53">
        <f>+SUMIFS(postings!$T:$T,postings!$C:$C,'pl-data'!AC$2,postings!$D:$D,'pl-data'!AC$3,postings!$I:$I,'pl-data'!$A354)-SUMIFS(postings!$W:$W,postings!$C:$C,'pl-data'!AC$2,postings!$D:$D,'pl-data'!AC$3,postings!$M:$M,'pl-data'!$A354)</f>
        <v>0</v>
      </c>
      <c r="AD354" s="53">
        <f>+SUMIFS(postings!$T:$T,postings!$C:$C,'pl-data'!AD$2,postings!$D:$D,'pl-data'!AD$3,postings!$I:$I,'pl-data'!$A354)-SUMIFS(postings!$W:$W,postings!$C:$C,'pl-data'!AD$2,postings!$D:$D,'pl-data'!AD$3,postings!$M:$M,'pl-data'!$A354)</f>
        <v>0</v>
      </c>
      <c r="AE354" s="53">
        <f>+SUMIFS(postings!$T:$T,postings!$C:$C,'pl-data'!AE$2,postings!$D:$D,'pl-data'!AE$3,postings!$I:$I,'pl-data'!$A354)-SUMIFS(postings!$W:$W,postings!$C:$C,'pl-data'!AE$2,postings!$D:$D,'pl-data'!AE$3,postings!$M:$M,'pl-data'!$A354)</f>
        <v>0</v>
      </c>
      <c r="AF354" s="53">
        <f>+SUMIFS(postings!$T:$T,postings!$C:$C,'pl-data'!AF$2,postings!$D:$D,'pl-data'!AF$3,postings!$I:$I,'pl-data'!$A354)-SUMIFS(postings!$W:$W,postings!$C:$C,'pl-data'!AF$2,postings!$D:$D,'pl-data'!AF$3,postings!$M:$M,'pl-data'!$A354)</f>
        <v>0</v>
      </c>
      <c r="AG354" s="53">
        <f>+SUMIFS(postings!$T:$T,postings!$C:$C,'pl-data'!AG$2,postings!$D:$D,'pl-data'!AG$3,postings!$I:$I,'pl-data'!$A354)-SUMIFS(postings!$W:$W,postings!$C:$C,'pl-data'!AG$2,postings!$D:$D,'pl-data'!AG$3,postings!$M:$M,'pl-data'!$A354)</f>
        <v>0</v>
      </c>
      <c r="AH354" s="53">
        <f>+SUMIFS(postings!$T:$T,postings!$C:$C,'pl-data'!AH$2,postings!$D:$D,'pl-data'!AH$3,postings!$I:$I,'pl-data'!$A354)-SUMIFS(postings!$W:$W,postings!$C:$C,'pl-data'!AH$2,postings!$D:$D,'pl-data'!AH$3,postings!$M:$M,'pl-data'!$A354)</f>
        <v>0</v>
      </c>
      <c r="AI354" s="53">
        <f>+SUMIFS(postings!$T:$T,postings!$C:$C,'pl-data'!AI$2,postings!$D:$D,'pl-data'!AI$3,postings!$I:$I,'pl-data'!$A354)-SUMIFS(postings!$W:$W,postings!$C:$C,'pl-data'!AI$2,postings!$D:$D,'pl-data'!AI$3,postings!$M:$M,'pl-data'!$A354)</f>
        <v>0</v>
      </c>
      <c r="AJ354" s="53">
        <f>+SUM(X354:INDEX(X354:AI354,1,Settings!$C$4))</f>
        <v>0</v>
      </c>
      <c r="AK354" s="53">
        <f t="shared" si="157"/>
        <v>0</v>
      </c>
      <c r="AL354" s="53"/>
      <c r="AM354" s="53">
        <f t="shared" si="158"/>
        <v>0</v>
      </c>
      <c r="AN354" s="53">
        <f t="shared" si="159"/>
        <v>0</v>
      </c>
      <c r="AO354" s="53">
        <f t="shared" si="160"/>
        <v>0</v>
      </c>
      <c r="AP354" s="53">
        <f t="shared" si="161"/>
        <v>0</v>
      </c>
      <c r="AQ354" s="53">
        <f t="shared" si="162"/>
        <v>0</v>
      </c>
      <c r="AR354" s="53">
        <f t="shared" si="163"/>
        <v>0</v>
      </c>
      <c r="AS354" s="53">
        <f t="shared" si="164"/>
        <v>0</v>
      </c>
      <c r="AT354" s="53">
        <f t="shared" si="165"/>
        <v>0</v>
      </c>
      <c r="AU354" s="53">
        <f t="shared" si="166"/>
        <v>0</v>
      </c>
      <c r="AV354" s="53">
        <f t="shared" si="167"/>
        <v>0</v>
      </c>
      <c r="AW354" s="53">
        <f t="shared" si="168"/>
        <v>0</v>
      </c>
      <c r="AX354" s="53">
        <f t="shared" si="169"/>
        <v>0</v>
      </c>
      <c r="AY354" s="53">
        <f>+SUM(AM354:INDEX(AM354:AX354,1,Settings!$C$4))</f>
        <v>0</v>
      </c>
      <c r="AZ354" s="53">
        <f t="shared" si="170"/>
        <v>0</v>
      </c>
      <c r="BA354" s="53"/>
      <c r="BB354" s="53">
        <f t="shared" si="171"/>
        <v>0</v>
      </c>
      <c r="BC354" s="53">
        <f t="shared" si="172"/>
        <v>0</v>
      </c>
      <c r="BD354" s="53">
        <f t="shared" si="173"/>
        <v>0</v>
      </c>
      <c r="BE354" s="53">
        <f t="shared" si="174"/>
        <v>0</v>
      </c>
      <c r="BF354" s="53">
        <f t="shared" si="175"/>
        <v>0</v>
      </c>
      <c r="BG354" s="53">
        <f t="shared" si="176"/>
        <v>0</v>
      </c>
      <c r="BH354" s="53">
        <f t="shared" si="177"/>
        <v>0</v>
      </c>
      <c r="BI354" s="53">
        <f t="shared" si="178"/>
        <v>0</v>
      </c>
      <c r="BJ354" s="53">
        <f t="shared" si="179"/>
        <v>0</v>
      </c>
      <c r="BK354" s="53">
        <f t="shared" si="180"/>
        <v>0</v>
      </c>
      <c r="BL354" s="53">
        <f t="shared" si="181"/>
        <v>0</v>
      </c>
      <c r="BM354" s="53">
        <f t="shared" si="182"/>
        <v>0</v>
      </c>
      <c r="BN354" s="53">
        <f t="shared" si="183"/>
        <v>0</v>
      </c>
      <c r="BO354" s="53"/>
      <c r="BP354" s="53">
        <f t="shared" si="184"/>
        <v>0</v>
      </c>
      <c r="BQ354" s="53"/>
      <c r="BR354" s="53">
        <f t="shared" si="185"/>
        <v>0</v>
      </c>
    </row>
    <row r="355" spans="1:70" x14ac:dyDescent="0.2">
      <c r="A355" s="6">
        <v>4210</v>
      </c>
      <c r="B355" s="6" t="str">
        <f>+VLOOKUP(A355,masterfile!B:C,2,FALSE)</f>
        <v>Miete, unbewegliche Wirtschaftsgüter</v>
      </c>
      <c r="D355" s="53">
        <f>+SUMIF('[1]2017'!$A:$A,$A355,'[1]2017'!$C:$C)-SUMIF('[1]2017'!$E:$E,$A355,'[1]2017'!$G:$G)</f>
        <v>5</v>
      </c>
      <c r="E355" s="53">
        <f>+SUMIF('[1]2018'!$A:$A,$A355,'[1]2018'!$C:$C)-SUMIF('[1]2018'!$E:$E,$A355,'[1]2018'!$G:$G)</f>
        <v>5</v>
      </c>
      <c r="F355" s="53">
        <f>+SUMIF('[1]2019'!$A:$A,$A355,'[1]2019'!$C:$C)-SUMIF('[1]2019'!$E:$E,$A355,'[1]2019'!$G:$G)</f>
        <v>5</v>
      </c>
      <c r="G355" s="53">
        <f>+SUMIF('[1]2020'!$A:$A,$A355,'[1]2020'!$C:$C)-SUMIF('[1]2020'!$E:$E,$A355,'[1]2020'!$G:$G)</f>
        <v>5</v>
      </c>
      <c r="H355" s="53"/>
      <c r="I355" s="53">
        <f>+(+SUMIF('[1]2021'!$A:$A,$A355,'[1]2021'!$C:$C)-SUMIF('[1]2021'!$E:$E,$A355,'[1]2021'!$G:$G))/12</f>
        <v>0.41666666666666669</v>
      </c>
      <c r="J355" s="53">
        <f>+(+SUMIF('[1]2021'!$A:$A,$A355,'[1]2021'!$C:$C)-SUMIF('[1]2021'!$E:$E,$A355,'[1]2021'!$G:$G))/12</f>
        <v>0.41666666666666669</v>
      </c>
      <c r="K355" s="53">
        <f>+(+SUMIF('[1]2021'!$A:$A,$A355,'[1]2021'!$C:$C)-SUMIF('[1]2021'!$E:$E,$A355,'[1]2021'!$G:$G))/12</f>
        <v>0.41666666666666669</v>
      </c>
      <c r="L355" s="53">
        <f>+(+SUMIF('[1]2021'!$A:$A,$A355,'[1]2021'!$C:$C)-SUMIF('[1]2021'!$E:$E,$A355,'[1]2021'!$G:$G))/12</f>
        <v>0.41666666666666669</v>
      </c>
      <c r="M355" s="53">
        <f>+(+SUMIF('[1]2021'!$A:$A,$A355,'[1]2021'!$C:$C)-SUMIF('[1]2021'!$E:$E,$A355,'[1]2021'!$G:$G))/12</f>
        <v>0.41666666666666669</v>
      </c>
      <c r="N355" s="53">
        <f>+(+SUMIF('[1]2021'!$A:$A,$A355,'[1]2021'!$C:$C)-SUMIF('[1]2021'!$E:$E,$A355,'[1]2021'!$G:$G))/12</f>
        <v>0.41666666666666669</v>
      </c>
      <c r="O355" s="53">
        <f>+(+SUMIF('[1]2021'!$A:$A,$A355,'[1]2021'!$C:$C)-SUMIF('[1]2021'!$E:$E,$A355,'[1]2021'!$G:$G))/12</f>
        <v>0.41666666666666669</v>
      </c>
      <c r="P355" s="53">
        <f>+(+SUMIF('[1]2021'!$A:$A,$A355,'[1]2021'!$C:$C)-SUMIF('[1]2021'!$E:$E,$A355,'[1]2021'!$G:$G))/12</f>
        <v>0.41666666666666669</v>
      </c>
      <c r="Q355" s="53">
        <f>+(+SUMIF('[1]2021'!$A:$A,$A355,'[1]2021'!$C:$C)-SUMIF('[1]2021'!$E:$E,$A355,'[1]2021'!$G:$G))/12</f>
        <v>0.41666666666666669</v>
      </c>
      <c r="R355" s="53">
        <f>+(+SUMIF('[1]2021'!$A:$A,$A355,'[1]2021'!$C:$C)-SUMIF('[1]2021'!$E:$E,$A355,'[1]2021'!$G:$G))/12</f>
        <v>0.41666666666666669</v>
      </c>
      <c r="S355" s="53">
        <f>+(+SUMIF('[1]2021'!$A:$A,$A355,'[1]2021'!$C:$C)-SUMIF('[1]2021'!$E:$E,$A355,'[1]2021'!$G:$G))/12</f>
        <v>0.41666666666666669</v>
      </c>
      <c r="T355" s="53">
        <f>+(+SUMIF('[1]2021'!$A:$A,$A355,'[1]2021'!$C:$C)-SUMIF('[1]2021'!$E:$E,$A355,'[1]2021'!$G:$G))/12</f>
        <v>0.41666666666666669</v>
      </c>
      <c r="U355" s="53">
        <f>+SUM(I355:INDEX(I355:T355,1,Settings!$C$4))</f>
        <v>5</v>
      </c>
      <c r="V355" s="53">
        <f t="shared" si="156"/>
        <v>5</v>
      </c>
      <c r="W355" s="53"/>
      <c r="X355" s="53">
        <f>+SUMIFS(postings!$T:$T,postings!$C:$C,'pl-data'!X$2,postings!$D:$D,'pl-data'!X$3,postings!$I:$I,'pl-data'!$A355)-SUMIFS(postings!$W:$W,postings!$C:$C,'pl-data'!X$2,postings!$D:$D,'pl-data'!X$3,postings!$M:$M,'pl-data'!$A355)</f>
        <v>68.569999999999993</v>
      </c>
      <c r="Y355" s="53">
        <f>+SUMIFS(postings!$T:$T,postings!$C:$C,'pl-data'!Y$2,postings!$D:$D,'pl-data'!Y$3,postings!$I:$I,'pl-data'!$A355)-SUMIFS(postings!$W:$W,postings!$C:$C,'pl-data'!Y$2,postings!$D:$D,'pl-data'!Y$3,postings!$M:$M,'pl-data'!$A355)</f>
        <v>68.569999999999993</v>
      </c>
      <c r="Z355" s="53">
        <f>+SUMIFS(postings!$T:$T,postings!$C:$C,'pl-data'!Z$2,postings!$D:$D,'pl-data'!Z$3,postings!$I:$I,'pl-data'!$A355)-SUMIFS(postings!$W:$W,postings!$C:$C,'pl-data'!Z$2,postings!$D:$D,'pl-data'!Z$3,postings!$M:$M,'pl-data'!$A355)</f>
        <v>68.569999999999993</v>
      </c>
      <c r="AA355" s="53">
        <f>+SUMIFS(postings!$T:$T,postings!$C:$C,'pl-data'!AA$2,postings!$D:$D,'pl-data'!AA$3,postings!$I:$I,'pl-data'!$A355)-SUMIFS(postings!$W:$W,postings!$C:$C,'pl-data'!AA$2,postings!$D:$D,'pl-data'!AA$3,postings!$M:$M,'pl-data'!$A355)</f>
        <v>68.569999999999993</v>
      </c>
      <c r="AB355" s="53">
        <f>+SUMIFS(postings!$T:$T,postings!$C:$C,'pl-data'!AB$2,postings!$D:$D,'pl-data'!AB$3,postings!$I:$I,'pl-data'!$A355)-SUMIFS(postings!$W:$W,postings!$C:$C,'pl-data'!AB$2,postings!$D:$D,'pl-data'!AB$3,postings!$M:$M,'pl-data'!$A355)</f>
        <v>68.569999999999993</v>
      </c>
      <c r="AC355" s="53">
        <f>+SUMIFS(postings!$T:$T,postings!$C:$C,'pl-data'!AC$2,postings!$D:$D,'pl-data'!AC$3,postings!$I:$I,'pl-data'!$A355)-SUMIFS(postings!$W:$W,postings!$C:$C,'pl-data'!AC$2,postings!$D:$D,'pl-data'!AC$3,postings!$M:$M,'pl-data'!$A355)</f>
        <v>68.569999999999993</v>
      </c>
      <c r="AD355" s="53">
        <f>+SUMIFS(postings!$T:$T,postings!$C:$C,'pl-data'!AD$2,postings!$D:$D,'pl-data'!AD$3,postings!$I:$I,'pl-data'!$A355)-SUMIFS(postings!$W:$W,postings!$C:$C,'pl-data'!AD$2,postings!$D:$D,'pl-data'!AD$3,postings!$M:$M,'pl-data'!$A355)</f>
        <v>68.569999999999993</v>
      </c>
      <c r="AE355" s="53">
        <f>+SUMIFS(postings!$T:$T,postings!$C:$C,'pl-data'!AE$2,postings!$D:$D,'pl-data'!AE$3,postings!$I:$I,'pl-data'!$A355)-SUMIFS(postings!$W:$W,postings!$C:$C,'pl-data'!AE$2,postings!$D:$D,'pl-data'!AE$3,postings!$M:$M,'pl-data'!$A355)</f>
        <v>68.569999999999993</v>
      </c>
      <c r="AF355" s="53">
        <f>+SUMIFS(postings!$T:$T,postings!$C:$C,'pl-data'!AF$2,postings!$D:$D,'pl-data'!AF$3,postings!$I:$I,'pl-data'!$A355)-SUMIFS(postings!$W:$W,postings!$C:$C,'pl-data'!AF$2,postings!$D:$D,'pl-data'!AF$3,postings!$M:$M,'pl-data'!$A355)</f>
        <v>68.569999999999993</v>
      </c>
      <c r="AG355" s="53">
        <f>+SUMIFS(postings!$T:$T,postings!$C:$C,'pl-data'!AG$2,postings!$D:$D,'pl-data'!AG$3,postings!$I:$I,'pl-data'!$A355)-SUMIFS(postings!$W:$W,postings!$C:$C,'pl-data'!AG$2,postings!$D:$D,'pl-data'!AG$3,postings!$M:$M,'pl-data'!$A355)</f>
        <v>68.569999999999993</v>
      </c>
      <c r="AH355" s="53">
        <f>+SUMIFS(postings!$T:$T,postings!$C:$C,'pl-data'!AH$2,postings!$D:$D,'pl-data'!AH$3,postings!$I:$I,'pl-data'!$A355)-SUMIFS(postings!$W:$W,postings!$C:$C,'pl-data'!AH$2,postings!$D:$D,'pl-data'!AH$3,postings!$M:$M,'pl-data'!$A355)</f>
        <v>68.569999999999993</v>
      </c>
      <c r="AI355" s="53">
        <f>+SUMIFS(postings!$T:$T,postings!$C:$C,'pl-data'!AI$2,postings!$D:$D,'pl-data'!AI$3,postings!$I:$I,'pl-data'!$A355)-SUMIFS(postings!$W:$W,postings!$C:$C,'pl-data'!AI$2,postings!$D:$D,'pl-data'!AI$3,postings!$M:$M,'pl-data'!$A355)</f>
        <v>68.569999999999993</v>
      </c>
      <c r="AJ355" s="53">
        <f>+SUM(X355:INDEX(X355:AI355,1,Settings!$C$4))</f>
        <v>822.83999999999969</v>
      </c>
      <c r="AK355" s="53">
        <f t="shared" si="157"/>
        <v>822.83999999999969</v>
      </c>
      <c r="AL355" s="53"/>
      <c r="AM355" s="53">
        <f t="shared" ref="AM355:AM418" si="186">+I355*1.03</f>
        <v>0.4291666666666667</v>
      </c>
      <c r="AN355" s="53">
        <f t="shared" ref="AN355:AN418" si="187">+J355*1.03</f>
        <v>0.4291666666666667</v>
      </c>
      <c r="AO355" s="53">
        <f t="shared" ref="AO355:AO418" si="188">+K355*1.03</f>
        <v>0.4291666666666667</v>
      </c>
      <c r="AP355" s="53">
        <f t="shared" ref="AP355:AP418" si="189">+L355*1.03</f>
        <v>0.4291666666666667</v>
      </c>
      <c r="AQ355" s="53">
        <f t="shared" ref="AQ355:AQ418" si="190">+M355*1.03</f>
        <v>0.4291666666666667</v>
      </c>
      <c r="AR355" s="53">
        <f t="shared" ref="AR355:AR418" si="191">+N355*1.03</f>
        <v>0.4291666666666667</v>
      </c>
      <c r="AS355" s="53">
        <f t="shared" ref="AS355:AS418" si="192">+O355*1.03</f>
        <v>0.4291666666666667</v>
      </c>
      <c r="AT355" s="53">
        <f t="shared" ref="AT355:AT418" si="193">+P355*1.03</f>
        <v>0.4291666666666667</v>
      </c>
      <c r="AU355" s="53">
        <f t="shared" ref="AU355:AU418" si="194">+Q355*1.03</f>
        <v>0.4291666666666667</v>
      </c>
      <c r="AV355" s="53">
        <f t="shared" ref="AV355:AV418" si="195">+R355*1.03</f>
        <v>0.4291666666666667</v>
      </c>
      <c r="AW355" s="53">
        <f t="shared" ref="AW355:AW418" si="196">+S355*1.03</f>
        <v>0.4291666666666667</v>
      </c>
      <c r="AX355" s="53">
        <f t="shared" ref="AX355:AX418" si="197">+T355*1.03</f>
        <v>0.4291666666666667</v>
      </c>
      <c r="AY355" s="53">
        <f>+SUM(AM355:INDEX(AM355:AX355,1,Settings!$C$4))</f>
        <v>5.15</v>
      </c>
      <c r="AZ355" s="53">
        <f t="shared" si="170"/>
        <v>5.15</v>
      </c>
      <c r="BA355" s="53"/>
      <c r="BB355" s="53">
        <f t="shared" si="171"/>
        <v>0.44204166666666672</v>
      </c>
      <c r="BC355" s="53">
        <f t="shared" si="172"/>
        <v>0.44204166666666672</v>
      </c>
      <c r="BD355" s="53">
        <f t="shared" si="173"/>
        <v>0.44204166666666672</v>
      </c>
      <c r="BE355" s="53">
        <f t="shared" si="174"/>
        <v>0.44204166666666672</v>
      </c>
      <c r="BF355" s="53">
        <f t="shared" si="175"/>
        <v>0.44204166666666672</v>
      </c>
      <c r="BG355" s="53">
        <f t="shared" si="176"/>
        <v>0.44204166666666672</v>
      </c>
      <c r="BH355" s="53">
        <f t="shared" si="177"/>
        <v>0.44204166666666672</v>
      </c>
      <c r="BI355" s="53">
        <f t="shared" si="178"/>
        <v>0.44204166666666672</v>
      </c>
      <c r="BJ355" s="53">
        <f t="shared" si="179"/>
        <v>0.44204166666666672</v>
      </c>
      <c r="BK355" s="53">
        <f t="shared" si="180"/>
        <v>0.44204166666666672</v>
      </c>
      <c r="BL355" s="53">
        <f t="shared" si="181"/>
        <v>0.44204166666666672</v>
      </c>
      <c r="BM355" s="53">
        <f t="shared" si="182"/>
        <v>0.44204166666666672</v>
      </c>
      <c r="BN355" s="53">
        <f t="shared" si="183"/>
        <v>5.3045000000000009</v>
      </c>
      <c r="BO355" s="53"/>
      <c r="BP355" s="53">
        <f t="shared" si="184"/>
        <v>5.5166800000000009</v>
      </c>
      <c r="BQ355" s="53"/>
      <c r="BR355" s="53">
        <f t="shared" si="185"/>
        <v>5.7925140000000015</v>
      </c>
    </row>
    <row r="356" spans="1:70" x14ac:dyDescent="0.2">
      <c r="A356" s="6">
        <v>4211</v>
      </c>
      <c r="B356" s="6" t="str">
        <f>+VLOOKUP(A356,masterfile!B:C,2,FALSE)</f>
        <v>Aufwendungen für unbewegliche WG, GewSt</v>
      </c>
      <c r="D356" s="53">
        <f>+SUMIF('[1]2017'!$A:$A,$A356,'[1]2017'!$C:$C)-SUMIF('[1]2017'!$E:$E,$A356,'[1]2017'!$G:$G)</f>
        <v>0</v>
      </c>
      <c r="E356" s="53">
        <f>+SUMIF('[1]2018'!$A:$A,$A356,'[1]2018'!$C:$C)-SUMIF('[1]2018'!$E:$E,$A356,'[1]2018'!$G:$G)</f>
        <v>0</v>
      </c>
      <c r="F356" s="53">
        <f>+SUMIF('[1]2019'!$A:$A,$A356,'[1]2019'!$C:$C)-SUMIF('[1]2019'!$E:$E,$A356,'[1]2019'!$G:$G)</f>
        <v>0</v>
      </c>
      <c r="G356" s="53">
        <f>+SUMIF('[1]2020'!$A:$A,$A356,'[1]2020'!$C:$C)-SUMIF('[1]2020'!$E:$E,$A356,'[1]2020'!$G:$G)</f>
        <v>0</v>
      </c>
      <c r="H356" s="53"/>
      <c r="I356" s="53">
        <f>+(+SUMIF('[1]2021'!$A:$A,$A356,'[1]2021'!$C:$C)-SUMIF('[1]2021'!$E:$E,$A356,'[1]2021'!$G:$G))/12</f>
        <v>0</v>
      </c>
      <c r="J356" s="53">
        <f>+(+SUMIF('[1]2021'!$A:$A,$A356,'[1]2021'!$C:$C)-SUMIF('[1]2021'!$E:$E,$A356,'[1]2021'!$G:$G))/12</f>
        <v>0</v>
      </c>
      <c r="K356" s="53">
        <f>+(+SUMIF('[1]2021'!$A:$A,$A356,'[1]2021'!$C:$C)-SUMIF('[1]2021'!$E:$E,$A356,'[1]2021'!$G:$G))/12</f>
        <v>0</v>
      </c>
      <c r="L356" s="53">
        <f>+(+SUMIF('[1]2021'!$A:$A,$A356,'[1]2021'!$C:$C)-SUMIF('[1]2021'!$E:$E,$A356,'[1]2021'!$G:$G))/12</f>
        <v>0</v>
      </c>
      <c r="M356" s="53">
        <f>+(+SUMIF('[1]2021'!$A:$A,$A356,'[1]2021'!$C:$C)-SUMIF('[1]2021'!$E:$E,$A356,'[1]2021'!$G:$G))/12</f>
        <v>0</v>
      </c>
      <c r="N356" s="53">
        <f>+(+SUMIF('[1]2021'!$A:$A,$A356,'[1]2021'!$C:$C)-SUMIF('[1]2021'!$E:$E,$A356,'[1]2021'!$G:$G))/12</f>
        <v>0</v>
      </c>
      <c r="O356" s="53">
        <f>+(+SUMIF('[1]2021'!$A:$A,$A356,'[1]2021'!$C:$C)-SUMIF('[1]2021'!$E:$E,$A356,'[1]2021'!$G:$G))/12</f>
        <v>0</v>
      </c>
      <c r="P356" s="53">
        <f>+(+SUMIF('[1]2021'!$A:$A,$A356,'[1]2021'!$C:$C)-SUMIF('[1]2021'!$E:$E,$A356,'[1]2021'!$G:$G))/12</f>
        <v>0</v>
      </c>
      <c r="Q356" s="53">
        <f>+(+SUMIF('[1]2021'!$A:$A,$A356,'[1]2021'!$C:$C)-SUMIF('[1]2021'!$E:$E,$A356,'[1]2021'!$G:$G))/12</f>
        <v>0</v>
      </c>
      <c r="R356" s="53">
        <f>+(+SUMIF('[1]2021'!$A:$A,$A356,'[1]2021'!$C:$C)-SUMIF('[1]2021'!$E:$E,$A356,'[1]2021'!$G:$G))/12</f>
        <v>0</v>
      </c>
      <c r="S356" s="53">
        <f>+(+SUMIF('[1]2021'!$A:$A,$A356,'[1]2021'!$C:$C)-SUMIF('[1]2021'!$E:$E,$A356,'[1]2021'!$G:$G))/12</f>
        <v>0</v>
      </c>
      <c r="T356" s="53">
        <f>+(+SUMIF('[1]2021'!$A:$A,$A356,'[1]2021'!$C:$C)-SUMIF('[1]2021'!$E:$E,$A356,'[1]2021'!$G:$G))/12</f>
        <v>0</v>
      </c>
      <c r="U356" s="53">
        <f>+SUM(I356:INDEX(I356:T356,1,Settings!$C$4))</f>
        <v>0</v>
      </c>
      <c r="V356" s="53">
        <f t="shared" si="156"/>
        <v>0</v>
      </c>
      <c r="W356" s="53"/>
      <c r="X356" s="53">
        <f>+SUMIFS(postings!$T:$T,postings!$C:$C,'pl-data'!X$2,postings!$D:$D,'pl-data'!X$3,postings!$I:$I,'pl-data'!$A356)-SUMIFS(postings!$W:$W,postings!$C:$C,'pl-data'!X$2,postings!$D:$D,'pl-data'!X$3,postings!$M:$M,'pl-data'!$A356)</f>
        <v>0</v>
      </c>
      <c r="Y356" s="53">
        <f>+SUMIFS(postings!$T:$T,postings!$C:$C,'pl-data'!Y$2,postings!$D:$D,'pl-data'!Y$3,postings!$I:$I,'pl-data'!$A356)-SUMIFS(postings!$W:$W,postings!$C:$C,'pl-data'!Y$2,postings!$D:$D,'pl-data'!Y$3,postings!$M:$M,'pl-data'!$A356)</f>
        <v>0</v>
      </c>
      <c r="Z356" s="53">
        <f>+SUMIFS(postings!$T:$T,postings!$C:$C,'pl-data'!Z$2,postings!$D:$D,'pl-data'!Z$3,postings!$I:$I,'pl-data'!$A356)-SUMIFS(postings!$W:$W,postings!$C:$C,'pl-data'!Z$2,postings!$D:$D,'pl-data'!Z$3,postings!$M:$M,'pl-data'!$A356)</f>
        <v>0</v>
      </c>
      <c r="AA356" s="53">
        <f>+SUMIFS(postings!$T:$T,postings!$C:$C,'pl-data'!AA$2,postings!$D:$D,'pl-data'!AA$3,postings!$I:$I,'pl-data'!$A356)-SUMIFS(postings!$W:$W,postings!$C:$C,'pl-data'!AA$2,postings!$D:$D,'pl-data'!AA$3,postings!$M:$M,'pl-data'!$A356)</f>
        <v>0</v>
      </c>
      <c r="AB356" s="53">
        <f>+SUMIFS(postings!$T:$T,postings!$C:$C,'pl-data'!AB$2,postings!$D:$D,'pl-data'!AB$3,postings!$I:$I,'pl-data'!$A356)-SUMIFS(postings!$W:$W,postings!$C:$C,'pl-data'!AB$2,postings!$D:$D,'pl-data'!AB$3,postings!$M:$M,'pl-data'!$A356)</f>
        <v>0</v>
      </c>
      <c r="AC356" s="53">
        <f>+SUMIFS(postings!$T:$T,postings!$C:$C,'pl-data'!AC$2,postings!$D:$D,'pl-data'!AC$3,postings!$I:$I,'pl-data'!$A356)-SUMIFS(postings!$W:$W,postings!$C:$C,'pl-data'!AC$2,postings!$D:$D,'pl-data'!AC$3,postings!$M:$M,'pl-data'!$A356)</f>
        <v>0</v>
      </c>
      <c r="AD356" s="53">
        <f>+SUMIFS(postings!$T:$T,postings!$C:$C,'pl-data'!AD$2,postings!$D:$D,'pl-data'!AD$3,postings!$I:$I,'pl-data'!$A356)-SUMIFS(postings!$W:$W,postings!$C:$C,'pl-data'!AD$2,postings!$D:$D,'pl-data'!AD$3,postings!$M:$M,'pl-data'!$A356)</f>
        <v>0</v>
      </c>
      <c r="AE356" s="53">
        <f>+SUMIFS(postings!$T:$T,postings!$C:$C,'pl-data'!AE$2,postings!$D:$D,'pl-data'!AE$3,postings!$I:$I,'pl-data'!$A356)-SUMIFS(postings!$W:$W,postings!$C:$C,'pl-data'!AE$2,postings!$D:$D,'pl-data'!AE$3,postings!$M:$M,'pl-data'!$A356)</f>
        <v>0</v>
      </c>
      <c r="AF356" s="53">
        <f>+SUMIFS(postings!$T:$T,postings!$C:$C,'pl-data'!AF$2,postings!$D:$D,'pl-data'!AF$3,postings!$I:$I,'pl-data'!$A356)-SUMIFS(postings!$W:$W,postings!$C:$C,'pl-data'!AF$2,postings!$D:$D,'pl-data'!AF$3,postings!$M:$M,'pl-data'!$A356)</f>
        <v>0</v>
      </c>
      <c r="AG356" s="53">
        <f>+SUMIFS(postings!$T:$T,postings!$C:$C,'pl-data'!AG$2,postings!$D:$D,'pl-data'!AG$3,postings!$I:$I,'pl-data'!$A356)-SUMIFS(postings!$W:$W,postings!$C:$C,'pl-data'!AG$2,postings!$D:$D,'pl-data'!AG$3,postings!$M:$M,'pl-data'!$A356)</f>
        <v>0</v>
      </c>
      <c r="AH356" s="53">
        <f>+SUMIFS(postings!$T:$T,postings!$C:$C,'pl-data'!AH$2,postings!$D:$D,'pl-data'!AH$3,postings!$I:$I,'pl-data'!$A356)-SUMIFS(postings!$W:$W,postings!$C:$C,'pl-data'!AH$2,postings!$D:$D,'pl-data'!AH$3,postings!$M:$M,'pl-data'!$A356)</f>
        <v>0</v>
      </c>
      <c r="AI356" s="53">
        <f>+SUMIFS(postings!$T:$T,postings!$C:$C,'pl-data'!AI$2,postings!$D:$D,'pl-data'!AI$3,postings!$I:$I,'pl-data'!$A356)-SUMIFS(postings!$W:$W,postings!$C:$C,'pl-data'!AI$2,postings!$D:$D,'pl-data'!AI$3,postings!$M:$M,'pl-data'!$A356)</f>
        <v>0</v>
      </c>
      <c r="AJ356" s="53">
        <f>+SUM(X356:INDEX(X356:AI356,1,Settings!$C$4))</f>
        <v>0</v>
      </c>
      <c r="AK356" s="53">
        <f t="shared" si="157"/>
        <v>0</v>
      </c>
      <c r="AL356" s="53"/>
      <c r="AM356" s="53">
        <f t="shared" si="186"/>
        <v>0</v>
      </c>
      <c r="AN356" s="53">
        <f t="shared" si="187"/>
        <v>0</v>
      </c>
      <c r="AO356" s="53">
        <f t="shared" si="188"/>
        <v>0</v>
      </c>
      <c r="AP356" s="53">
        <f t="shared" si="189"/>
        <v>0</v>
      </c>
      <c r="AQ356" s="53">
        <f t="shared" si="190"/>
        <v>0</v>
      </c>
      <c r="AR356" s="53">
        <f t="shared" si="191"/>
        <v>0</v>
      </c>
      <c r="AS356" s="53">
        <f t="shared" si="192"/>
        <v>0</v>
      </c>
      <c r="AT356" s="53">
        <f t="shared" si="193"/>
        <v>0</v>
      </c>
      <c r="AU356" s="53">
        <f t="shared" si="194"/>
        <v>0</v>
      </c>
      <c r="AV356" s="53">
        <f t="shared" si="195"/>
        <v>0</v>
      </c>
      <c r="AW356" s="53">
        <f t="shared" si="196"/>
        <v>0</v>
      </c>
      <c r="AX356" s="53">
        <f t="shared" si="197"/>
        <v>0</v>
      </c>
      <c r="AY356" s="53">
        <f>+SUM(AM356:INDEX(AM356:AX356,1,Settings!$C$4))</f>
        <v>0</v>
      </c>
      <c r="AZ356" s="53">
        <f t="shared" si="170"/>
        <v>0</v>
      </c>
      <c r="BA356" s="53"/>
      <c r="BB356" s="53">
        <f t="shared" si="171"/>
        <v>0</v>
      </c>
      <c r="BC356" s="53">
        <f t="shared" si="172"/>
        <v>0</v>
      </c>
      <c r="BD356" s="53">
        <f t="shared" si="173"/>
        <v>0</v>
      </c>
      <c r="BE356" s="53">
        <f t="shared" si="174"/>
        <v>0</v>
      </c>
      <c r="BF356" s="53">
        <f t="shared" si="175"/>
        <v>0</v>
      </c>
      <c r="BG356" s="53">
        <f t="shared" si="176"/>
        <v>0</v>
      </c>
      <c r="BH356" s="53">
        <f t="shared" si="177"/>
        <v>0</v>
      </c>
      <c r="BI356" s="53">
        <f t="shared" si="178"/>
        <v>0</v>
      </c>
      <c r="BJ356" s="53">
        <f t="shared" si="179"/>
        <v>0</v>
      </c>
      <c r="BK356" s="53">
        <f t="shared" si="180"/>
        <v>0</v>
      </c>
      <c r="BL356" s="53">
        <f t="shared" si="181"/>
        <v>0</v>
      </c>
      <c r="BM356" s="53">
        <f t="shared" si="182"/>
        <v>0</v>
      </c>
      <c r="BN356" s="53">
        <f t="shared" si="183"/>
        <v>0</v>
      </c>
      <c r="BO356" s="53"/>
      <c r="BP356" s="53">
        <f t="shared" si="184"/>
        <v>0</v>
      </c>
      <c r="BQ356" s="53"/>
      <c r="BR356" s="53">
        <f t="shared" si="185"/>
        <v>0</v>
      </c>
    </row>
    <row r="357" spans="1:70" x14ac:dyDescent="0.2">
      <c r="A357" s="6">
        <v>4212</v>
      </c>
      <c r="B357" s="6" t="str">
        <f>+VLOOKUP(A357,masterfile!B:C,2,FALSE)</f>
        <v>Miete/Aufw. doppelte Haushaltsführ. UN</v>
      </c>
      <c r="D357" s="53">
        <f>+SUMIF('[1]2017'!$A:$A,$A357,'[1]2017'!$C:$C)-SUMIF('[1]2017'!$E:$E,$A357,'[1]2017'!$G:$G)</f>
        <v>0</v>
      </c>
      <c r="E357" s="53">
        <f>+SUMIF('[1]2018'!$A:$A,$A357,'[1]2018'!$C:$C)-SUMIF('[1]2018'!$E:$E,$A357,'[1]2018'!$G:$G)</f>
        <v>0</v>
      </c>
      <c r="F357" s="53">
        <f>+SUMIF('[1]2019'!$A:$A,$A357,'[1]2019'!$C:$C)-SUMIF('[1]2019'!$E:$E,$A357,'[1]2019'!$G:$G)</f>
        <v>0</v>
      </c>
      <c r="G357" s="53">
        <f>+SUMIF('[1]2020'!$A:$A,$A357,'[1]2020'!$C:$C)-SUMIF('[1]2020'!$E:$E,$A357,'[1]2020'!$G:$G)</f>
        <v>0</v>
      </c>
      <c r="H357" s="53"/>
      <c r="I357" s="53">
        <f>+(+SUMIF('[1]2021'!$A:$A,$A357,'[1]2021'!$C:$C)-SUMIF('[1]2021'!$E:$E,$A357,'[1]2021'!$G:$G))/12</f>
        <v>0</v>
      </c>
      <c r="J357" s="53">
        <f>+(+SUMIF('[1]2021'!$A:$A,$A357,'[1]2021'!$C:$C)-SUMIF('[1]2021'!$E:$E,$A357,'[1]2021'!$G:$G))/12</f>
        <v>0</v>
      </c>
      <c r="K357" s="53">
        <f>+(+SUMIF('[1]2021'!$A:$A,$A357,'[1]2021'!$C:$C)-SUMIF('[1]2021'!$E:$E,$A357,'[1]2021'!$G:$G))/12</f>
        <v>0</v>
      </c>
      <c r="L357" s="53">
        <f>+(+SUMIF('[1]2021'!$A:$A,$A357,'[1]2021'!$C:$C)-SUMIF('[1]2021'!$E:$E,$A357,'[1]2021'!$G:$G))/12</f>
        <v>0</v>
      </c>
      <c r="M357" s="53">
        <f>+(+SUMIF('[1]2021'!$A:$A,$A357,'[1]2021'!$C:$C)-SUMIF('[1]2021'!$E:$E,$A357,'[1]2021'!$G:$G))/12</f>
        <v>0</v>
      </c>
      <c r="N357" s="53">
        <f>+(+SUMIF('[1]2021'!$A:$A,$A357,'[1]2021'!$C:$C)-SUMIF('[1]2021'!$E:$E,$A357,'[1]2021'!$G:$G))/12</f>
        <v>0</v>
      </c>
      <c r="O357" s="53">
        <f>+(+SUMIF('[1]2021'!$A:$A,$A357,'[1]2021'!$C:$C)-SUMIF('[1]2021'!$E:$E,$A357,'[1]2021'!$G:$G))/12</f>
        <v>0</v>
      </c>
      <c r="P357" s="53">
        <f>+(+SUMIF('[1]2021'!$A:$A,$A357,'[1]2021'!$C:$C)-SUMIF('[1]2021'!$E:$E,$A357,'[1]2021'!$G:$G))/12</f>
        <v>0</v>
      </c>
      <c r="Q357" s="53">
        <f>+(+SUMIF('[1]2021'!$A:$A,$A357,'[1]2021'!$C:$C)-SUMIF('[1]2021'!$E:$E,$A357,'[1]2021'!$G:$G))/12</f>
        <v>0</v>
      </c>
      <c r="R357" s="53">
        <f>+(+SUMIF('[1]2021'!$A:$A,$A357,'[1]2021'!$C:$C)-SUMIF('[1]2021'!$E:$E,$A357,'[1]2021'!$G:$G))/12</f>
        <v>0</v>
      </c>
      <c r="S357" s="53">
        <f>+(+SUMIF('[1]2021'!$A:$A,$A357,'[1]2021'!$C:$C)-SUMIF('[1]2021'!$E:$E,$A357,'[1]2021'!$G:$G))/12</f>
        <v>0</v>
      </c>
      <c r="T357" s="53">
        <f>+(+SUMIF('[1]2021'!$A:$A,$A357,'[1]2021'!$C:$C)-SUMIF('[1]2021'!$E:$E,$A357,'[1]2021'!$G:$G))/12</f>
        <v>0</v>
      </c>
      <c r="U357" s="53">
        <f>+SUM(I357:INDEX(I357:T357,1,Settings!$C$4))</f>
        <v>0</v>
      </c>
      <c r="V357" s="53">
        <f t="shared" si="156"/>
        <v>0</v>
      </c>
      <c r="W357" s="53"/>
      <c r="X357" s="53">
        <f>+SUMIFS(postings!$T:$T,postings!$C:$C,'pl-data'!X$2,postings!$D:$D,'pl-data'!X$3,postings!$I:$I,'pl-data'!$A357)-SUMIFS(postings!$W:$W,postings!$C:$C,'pl-data'!X$2,postings!$D:$D,'pl-data'!X$3,postings!$M:$M,'pl-data'!$A357)</f>
        <v>0</v>
      </c>
      <c r="Y357" s="53">
        <f>+SUMIFS(postings!$T:$T,postings!$C:$C,'pl-data'!Y$2,postings!$D:$D,'pl-data'!Y$3,postings!$I:$I,'pl-data'!$A357)-SUMIFS(postings!$W:$W,postings!$C:$C,'pl-data'!Y$2,postings!$D:$D,'pl-data'!Y$3,postings!$M:$M,'pl-data'!$A357)</f>
        <v>0</v>
      </c>
      <c r="Z357" s="53">
        <f>+SUMIFS(postings!$T:$T,postings!$C:$C,'pl-data'!Z$2,postings!$D:$D,'pl-data'!Z$3,postings!$I:$I,'pl-data'!$A357)-SUMIFS(postings!$W:$W,postings!$C:$C,'pl-data'!Z$2,postings!$D:$D,'pl-data'!Z$3,postings!$M:$M,'pl-data'!$A357)</f>
        <v>0</v>
      </c>
      <c r="AA357" s="53">
        <f>+SUMIFS(postings!$T:$T,postings!$C:$C,'pl-data'!AA$2,postings!$D:$D,'pl-data'!AA$3,postings!$I:$I,'pl-data'!$A357)-SUMIFS(postings!$W:$W,postings!$C:$C,'pl-data'!AA$2,postings!$D:$D,'pl-data'!AA$3,postings!$M:$M,'pl-data'!$A357)</f>
        <v>0</v>
      </c>
      <c r="AB357" s="53">
        <f>+SUMIFS(postings!$T:$T,postings!$C:$C,'pl-data'!AB$2,postings!$D:$D,'pl-data'!AB$3,postings!$I:$I,'pl-data'!$A357)-SUMIFS(postings!$W:$W,postings!$C:$C,'pl-data'!AB$2,postings!$D:$D,'pl-data'!AB$3,postings!$M:$M,'pl-data'!$A357)</f>
        <v>0</v>
      </c>
      <c r="AC357" s="53">
        <f>+SUMIFS(postings!$T:$T,postings!$C:$C,'pl-data'!AC$2,postings!$D:$D,'pl-data'!AC$3,postings!$I:$I,'pl-data'!$A357)-SUMIFS(postings!$W:$W,postings!$C:$C,'pl-data'!AC$2,postings!$D:$D,'pl-data'!AC$3,postings!$M:$M,'pl-data'!$A357)</f>
        <v>0</v>
      </c>
      <c r="AD357" s="53">
        <f>+SUMIFS(postings!$T:$T,postings!$C:$C,'pl-data'!AD$2,postings!$D:$D,'pl-data'!AD$3,postings!$I:$I,'pl-data'!$A357)-SUMIFS(postings!$W:$W,postings!$C:$C,'pl-data'!AD$2,postings!$D:$D,'pl-data'!AD$3,postings!$M:$M,'pl-data'!$A357)</f>
        <v>0</v>
      </c>
      <c r="AE357" s="53">
        <f>+SUMIFS(postings!$T:$T,postings!$C:$C,'pl-data'!AE$2,postings!$D:$D,'pl-data'!AE$3,postings!$I:$I,'pl-data'!$A357)-SUMIFS(postings!$W:$W,postings!$C:$C,'pl-data'!AE$2,postings!$D:$D,'pl-data'!AE$3,postings!$M:$M,'pl-data'!$A357)</f>
        <v>0</v>
      </c>
      <c r="AF357" s="53">
        <f>+SUMIFS(postings!$T:$T,postings!$C:$C,'pl-data'!AF$2,postings!$D:$D,'pl-data'!AF$3,postings!$I:$I,'pl-data'!$A357)-SUMIFS(postings!$W:$W,postings!$C:$C,'pl-data'!AF$2,postings!$D:$D,'pl-data'!AF$3,postings!$M:$M,'pl-data'!$A357)</f>
        <v>0</v>
      </c>
      <c r="AG357" s="53">
        <f>+SUMIFS(postings!$T:$T,postings!$C:$C,'pl-data'!AG$2,postings!$D:$D,'pl-data'!AG$3,postings!$I:$I,'pl-data'!$A357)-SUMIFS(postings!$W:$W,postings!$C:$C,'pl-data'!AG$2,postings!$D:$D,'pl-data'!AG$3,postings!$M:$M,'pl-data'!$A357)</f>
        <v>0</v>
      </c>
      <c r="AH357" s="53">
        <f>+SUMIFS(postings!$T:$T,postings!$C:$C,'pl-data'!AH$2,postings!$D:$D,'pl-data'!AH$3,postings!$I:$I,'pl-data'!$A357)-SUMIFS(postings!$W:$W,postings!$C:$C,'pl-data'!AH$2,postings!$D:$D,'pl-data'!AH$3,postings!$M:$M,'pl-data'!$A357)</f>
        <v>0</v>
      </c>
      <c r="AI357" s="53">
        <f>+SUMIFS(postings!$T:$T,postings!$C:$C,'pl-data'!AI$2,postings!$D:$D,'pl-data'!AI$3,postings!$I:$I,'pl-data'!$A357)-SUMIFS(postings!$W:$W,postings!$C:$C,'pl-data'!AI$2,postings!$D:$D,'pl-data'!AI$3,postings!$M:$M,'pl-data'!$A357)</f>
        <v>0</v>
      </c>
      <c r="AJ357" s="53">
        <f>+SUM(X357:INDEX(X357:AI357,1,Settings!$C$4))</f>
        <v>0</v>
      </c>
      <c r="AK357" s="53">
        <f t="shared" si="157"/>
        <v>0</v>
      </c>
      <c r="AL357" s="53"/>
      <c r="AM357" s="53">
        <f t="shared" si="186"/>
        <v>0</v>
      </c>
      <c r="AN357" s="53">
        <f t="shared" si="187"/>
        <v>0</v>
      </c>
      <c r="AO357" s="53">
        <f t="shared" si="188"/>
        <v>0</v>
      </c>
      <c r="AP357" s="53">
        <f t="shared" si="189"/>
        <v>0</v>
      </c>
      <c r="AQ357" s="53">
        <f t="shared" si="190"/>
        <v>0</v>
      </c>
      <c r="AR357" s="53">
        <f t="shared" si="191"/>
        <v>0</v>
      </c>
      <c r="AS357" s="53">
        <f t="shared" si="192"/>
        <v>0</v>
      </c>
      <c r="AT357" s="53">
        <f t="shared" si="193"/>
        <v>0</v>
      </c>
      <c r="AU357" s="53">
        <f t="shared" si="194"/>
        <v>0</v>
      </c>
      <c r="AV357" s="53">
        <f t="shared" si="195"/>
        <v>0</v>
      </c>
      <c r="AW357" s="53">
        <f t="shared" si="196"/>
        <v>0</v>
      </c>
      <c r="AX357" s="53">
        <f t="shared" si="197"/>
        <v>0</v>
      </c>
      <c r="AY357" s="53">
        <f>+SUM(AM357:INDEX(AM357:AX357,1,Settings!$C$4))</f>
        <v>0</v>
      </c>
      <c r="AZ357" s="53">
        <f t="shared" si="170"/>
        <v>0</v>
      </c>
      <c r="BA357" s="53"/>
      <c r="BB357" s="53">
        <f t="shared" si="171"/>
        <v>0</v>
      </c>
      <c r="BC357" s="53">
        <f t="shared" si="172"/>
        <v>0</v>
      </c>
      <c r="BD357" s="53">
        <f t="shared" si="173"/>
        <v>0</v>
      </c>
      <c r="BE357" s="53">
        <f t="shared" si="174"/>
        <v>0</v>
      </c>
      <c r="BF357" s="53">
        <f t="shared" si="175"/>
        <v>0</v>
      </c>
      <c r="BG357" s="53">
        <f t="shared" si="176"/>
        <v>0</v>
      </c>
      <c r="BH357" s="53">
        <f t="shared" si="177"/>
        <v>0</v>
      </c>
      <c r="BI357" s="53">
        <f t="shared" si="178"/>
        <v>0</v>
      </c>
      <c r="BJ357" s="53">
        <f t="shared" si="179"/>
        <v>0</v>
      </c>
      <c r="BK357" s="53">
        <f t="shared" si="180"/>
        <v>0</v>
      </c>
      <c r="BL357" s="53">
        <f t="shared" si="181"/>
        <v>0</v>
      </c>
      <c r="BM357" s="53">
        <f t="shared" si="182"/>
        <v>0</v>
      </c>
      <c r="BN357" s="53">
        <f t="shared" si="183"/>
        <v>0</v>
      </c>
      <c r="BO357" s="53"/>
      <c r="BP357" s="53">
        <f t="shared" si="184"/>
        <v>0</v>
      </c>
      <c r="BQ357" s="53"/>
      <c r="BR357" s="53">
        <f t="shared" si="185"/>
        <v>0</v>
      </c>
    </row>
    <row r="358" spans="1:70" x14ac:dyDescent="0.2">
      <c r="A358" s="6">
        <v>4215</v>
      </c>
      <c r="B358" s="6" t="str">
        <f>+VLOOKUP(A358,masterfile!B:C,2,FALSE)</f>
        <v>Leasing, unbewegliche Wirtschaftsgüter</v>
      </c>
      <c r="D358" s="53">
        <f>+SUMIF('[1]2017'!$A:$A,$A358,'[1]2017'!$C:$C)-SUMIF('[1]2017'!$E:$E,$A358,'[1]2017'!$G:$G)</f>
        <v>0</v>
      </c>
      <c r="E358" s="53">
        <f>+SUMIF('[1]2018'!$A:$A,$A358,'[1]2018'!$C:$C)-SUMIF('[1]2018'!$E:$E,$A358,'[1]2018'!$G:$G)</f>
        <v>0</v>
      </c>
      <c r="F358" s="53">
        <f>+SUMIF('[1]2019'!$A:$A,$A358,'[1]2019'!$C:$C)-SUMIF('[1]2019'!$E:$E,$A358,'[1]2019'!$G:$G)</f>
        <v>0</v>
      </c>
      <c r="G358" s="53">
        <f>+SUMIF('[1]2020'!$A:$A,$A358,'[1]2020'!$C:$C)-SUMIF('[1]2020'!$E:$E,$A358,'[1]2020'!$G:$G)</f>
        <v>0</v>
      </c>
      <c r="H358" s="53"/>
      <c r="I358" s="53">
        <f>+(+SUMIF('[1]2021'!$A:$A,$A358,'[1]2021'!$C:$C)-SUMIF('[1]2021'!$E:$E,$A358,'[1]2021'!$G:$G))/12</f>
        <v>0</v>
      </c>
      <c r="J358" s="53">
        <f>+(+SUMIF('[1]2021'!$A:$A,$A358,'[1]2021'!$C:$C)-SUMIF('[1]2021'!$E:$E,$A358,'[1]2021'!$G:$G))/12</f>
        <v>0</v>
      </c>
      <c r="K358" s="53">
        <f>+(+SUMIF('[1]2021'!$A:$A,$A358,'[1]2021'!$C:$C)-SUMIF('[1]2021'!$E:$E,$A358,'[1]2021'!$G:$G))/12</f>
        <v>0</v>
      </c>
      <c r="L358" s="53">
        <f>+(+SUMIF('[1]2021'!$A:$A,$A358,'[1]2021'!$C:$C)-SUMIF('[1]2021'!$E:$E,$A358,'[1]2021'!$G:$G))/12</f>
        <v>0</v>
      </c>
      <c r="M358" s="53">
        <f>+(+SUMIF('[1]2021'!$A:$A,$A358,'[1]2021'!$C:$C)-SUMIF('[1]2021'!$E:$E,$A358,'[1]2021'!$G:$G))/12</f>
        <v>0</v>
      </c>
      <c r="N358" s="53">
        <f>+(+SUMIF('[1]2021'!$A:$A,$A358,'[1]2021'!$C:$C)-SUMIF('[1]2021'!$E:$E,$A358,'[1]2021'!$G:$G))/12</f>
        <v>0</v>
      </c>
      <c r="O358" s="53">
        <f>+(+SUMIF('[1]2021'!$A:$A,$A358,'[1]2021'!$C:$C)-SUMIF('[1]2021'!$E:$E,$A358,'[1]2021'!$G:$G))/12</f>
        <v>0</v>
      </c>
      <c r="P358" s="53">
        <f>+(+SUMIF('[1]2021'!$A:$A,$A358,'[1]2021'!$C:$C)-SUMIF('[1]2021'!$E:$E,$A358,'[1]2021'!$G:$G))/12</f>
        <v>0</v>
      </c>
      <c r="Q358" s="53">
        <f>+(+SUMIF('[1]2021'!$A:$A,$A358,'[1]2021'!$C:$C)-SUMIF('[1]2021'!$E:$E,$A358,'[1]2021'!$G:$G))/12</f>
        <v>0</v>
      </c>
      <c r="R358" s="53">
        <f>+(+SUMIF('[1]2021'!$A:$A,$A358,'[1]2021'!$C:$C)-SUMIF('[1]2021'!$E:$E,$A358,'[1]2021'!$G:$G))/12</f>
        <v>0</v>
      </c>
      <c r="S358" s="53">
        <f>+(+SUMIF('[1]2021'!$A:$A,$A358,'[1]2021'!$C:$C)-SUMIF('[1]2021'!$E:$E,$A358,'[1]2021'!$G:$G))/12</f>
        <v>0</v>
      </c>
      <c r="T358" s="53">
        <f>+(+SUMIF('[1]2021'!$A:$A,$A358,'[1]2021'!$C:$C)-SUMIF('[1]2021'!$E:$E,$A358,'[1]2021'!$G:$G))/12</f>
        <v>0</v>
      </c>
      <c r="U358" s="53">
        <f>+SUM(I358:INDEX(I358:T358,1,Settings!$C$4))</f>
        <v>0</v>
      </c>
      <c r="V358" s="53">
        <f t="shared" si="156"/>
        <v>0</v>
      </c>
      <c r="W358" s="53"/>
      <c r="X358" s="53">
        <f>+SUMIFS(postings!$T:$T,postings!$C:$C,'pl-data'!X$2,postings!$D:$D,'pl-data'!X$3,postings!$I:$I,'pl-data'!$A358)-SUMIFS(postings!$W:$W,postings!$C:$C,'pl-data'!X$2,postings!$D:$D,'pl-data'!X$3,postings!$M:$M,'pl-data'!$A358)</f>
        <v>0</v>
      </c>
      <c r="Y358" s="53">
        <f>+SUMIFS(postings!$T:$T,postings!$C:$C,'pl-data'!Y$2,postings!$D:$D,'pl-data'!Y$3,postings!$I:$I,'pl-data'!$A358)-SUMIFS(postings!$W:$W,postings!$C:$C,'pl-data'!Y$2,postings!$D:$D,'pl-data'!Y$3,postings!$M:$M,'pl-data'!$A358)</f>
        <v>0</v>
      </c>
      <c r="Z358" s="53">
        <f>+SUMIFS(postings!$T:$T,postings!$C:$C,'pl-data'!Z$2,postings!$D:$D,'pl-data'!Z$3,postings!$I:$I,'pl-data'!$A358)-SUMIFS(postings!$W:$W,postings!$C:$C,'pl-data'!Z$2,postings!$D:$D,'pl-data'!Z$3,postings!$M:$M,'pl-data'!$A358)</f>
        <v>0</v>
      </c>
      <c r="AA358" s="53">
        <f>+SUMIFS(postings!$T:$T,postings!$C:$C,'pl-data'!AA$2,postings!$D:$D,'pl-data'!AA$3,postings!$I:$I,'pl-data'!$A358)-SUMIFS(postings!$W:$W,postings!$C:$C,'pl-data'!AA$2,postings!$D:$D,'pl-data'!AA$3,postings!$M:$M,'pl-data'!$A358)</f>
        <v>0</v>
      </c>
      <c r="AB358" s="53">
        <f>+SUMIFS(postings!$T:$T,postings!$C:$C,'pl-data'!AB$2,postings!$D:$D,'pl-data'!AB$3,postings!$I:$I,'pl-data'!$A358)-SUMIFS(postings!$W:$W,postings!$C:$C,'pl-data'!AB$2,postings!$D:$D,'pl-data'!AB$3,postings!$M:$M,'pl-data'!$A358)</f>
        <v>0</v>
      </c>
      <c r="AC358" s="53">
        <f>+SUMIFS(postings!$T:$T,postings!$C:$C,'pl-data'!AC$2,postings!$D:$D,'pl-data'!AC$3,postings!$I:$I,'pl-data'!$A358)-SUMIFS(postings!$W:$W,postings!$C:$C,'pl-data'!AC$2,postings!$D:$D,'pl-data'!AC$3,postings!$M:$M,'pl-data'!$A358)</f>
        <v>0</v>
      </c>
      <c r="AD358" s="53">
        <f>+SUMIFS(postings!$T:$T,postings!$C:$C,'pl-data'!AD$2,postings!$D:$D,'pl-data'!AD$3,postings!$I:$I,'pl-data'!$A358)-SUMIFS(postings!$W:$W,postings!$C:$C,'pl-data'!AD$2,postings!$D:$D,'pl-data'!AD$3,postings!$M:$M,'pl-data'!$A358)</f>
        <v>0</v>
      </c>
      <c r="AE358" s="53">
        <f>+SUMIFS(postings!$T:$T,postings!$C:$C,'pl-data'!AE$2,postings!$D:$D,'pl-data'!AE$3,postings!$I:$I,'pl-data'!$A358)-SUMIFS(postings!$W:$W,postings!$C:$C,'pl-data'!AE$2,postings!$D:$D,'pl-data'!AE$3,postings!$M:$M,'pl-data'!$A358)</f>
        <v>0</v>
      </c>
      <c r="AF358" s="53">
        <f>+SUMIFS(postings!$T:$T,postings!$C:$C,'pl-data'!AF$2,postings!$D:$D,'pl-data'!AF$3,postings!$I:$I,'pl-data'!$A358)-SUMIFS(postings!$W:$W,postings!$C:$C,'pl-data'!AF$2,postings!$D:$D,'pl-data'!AF$3,postings!$M:$M,'pl-data'!$A358)</f>
        <v>0</v>
      </c>
      <c r="AG358" s="53">
        <f>+SUMIFS(postings!$T:$T,postings!$C:$C,'pl-data'!AG$2,postings!$D:$D,'pl-data'!AG$3,postings!$I:$I,'pl-data'!$A358)-SUMIFS(postings!$W:$W,postings!$C:$C,'pl-data'!AG$2,postings!$D:$D,'pl-data'!AG$3,postings!$M:$M,'pl-data'!$A358)</f>
        <v>0</v>
      </c>
      <c r="AH358" s="53">
        <f>+SUMIFS(postings!$T:$T,postings!$C:$C,'pl-data'!AH$2,postings!$D:$D,'pl-data'!AH$3,postings!$I:$I,'pl-data'!$A358)-SUMIFS(postings!$W:$W,postings!$C:$C,'pl-data'!AH$2,postings!$D:$D,'pl-data'!AH$3,postings!$M:$M,'pl-data'!$A358)</f>
        <v>0</v>
      </c>
      <c r="AI358" s="53">
        <f>+SUMIFS(postings!$T:$T,postings!$C:$C,'pl-data'!AI$2,postings!$D:$D,'pl-data'!AI$3,postings!$I:$I,'pl-data'!$A358)-SUMIFS(postings!$W:$W,postings!$C:$C,'pl-data'!AI$2,postings!$D:$D,'pl-data'!AI$3,postings!$M:$M,'pl-data'!$A358)</f>
        <v>0</v>
      </c>
      <c r="AJ358" s="53">
        <f>+SUM(X358:INDEX(X358:AI358,1,Settings!$C$4))</f>
        <v>0</v>
      </c>
      <c r="AK358" s="53">
        <f t="shared" si="157"/>
        <v>0</v>
      </c>
      <c r="AL358" s="53"/>
      <c r="AM358" s="53">
        <f t="shared" si="186"/>
        <v>0</v>
      </c>
      <c r="AN358" s="53">
        <f t="shared" si="187"/>
        <v>0</v>
      </c>
      <c r="AO358" s="53">
        <f t="shared" si="188"/>
        <v>0</v>
      </c>
      <c r="AP358" s="53">
        <f t="shared" si="189"/>
        <v>0</v>
      </c>
      <c r="AQ358" s="53">
        <f t="shared" si="190"/>
        <v>0</v>
      </c>
      <c r="AR358" s="53">
        <f t="shared" si="191"/>
        <v>0</v>
      </c>
      <c r="AS358" s="53">
        <f t="shared" si="192"/>
        <v>0</v>
      </c>
      <c r="AT358" s="53">
        <f t="shared" si="193"/>
        <v>0</v>
      </c>
      <c r="AU358" s="53">
        <f t="shared" si="194"/>
        <v>0</v>
      </c>
      <c r="AV358" s="53">
        <f t="shared" si="195"/>
        <v>0</v>
      </c>
      <c r="AW358" s="53">
        <f t="shared" si="196"/>
        <v>0</v>
      </c>
      <c r="AX358" s="53">
        <f t="shared" si="197"/>
        <v>0</v>
      </c>
      <c r="AY358" s="53">
        <f>+SUM(AM358:INDEX(AM358:AX358,1,Settings!$C$4))</f>
        <v>0</v>
      </c>
      <c r="AZ358" s="53">
        <f t="shared" si="170"/>
        <v>0</v>
      </c>
      <c r="BA358" s="53"/>
      <c r="BB358" s="53">
        <f t="shared" si="171"/>
        <v>0</v>
      </c>
      <c r="BC358" s="53">
        <f t="shared" si="172"/>
        <v>0</v>
      </c>
      <c r="BD358" s="53">
        <f t="shared" si="173"/>
        <v>0</v>
      </c>
      <c r="BE358" s="53">
        <f t="shared" si="174"/>
        <v>0</v>
      </c>
      <c r="BF358" s="53">
        <f t="shared" si="175"/>
        <v>0</v>
      </c>
      <c r="BG358" s="53">
        <f t="shared" si="176"/>
        <v>0</v>
      </c>
      <c r="BH358" s="53">
        <f t="shared" si="177"/>
        <v>0</v>
      </c>
      <c r="BI358" s="53">
        <f t="shared" si="178"/>
        <v>0</v>
      </c>
      <c r="BJ358" s="53">
        <f t="shared" si="179"/>
        <v>0</v>
      </c>
      <c r="BK358" s="53">
        <f t="shared" si="180"/>
        <v>0</v>
      </c>
      <c r="BL358" s="53">
        <f t="shared" si="181"/>
        <v>0</v>
      </c>
      <c r="BM358" s="53">
        <f t="shared" si="182"/>
        <v>0</v>
      </c>
      <c r="BN358" s="53">
        <f t="shared" si="183"/>
        <v>0</v>
      </c>
      <c r="BO358" s="53"/>
      <c r="BP358" s="53">
        <f t="shared" si="184"/>
        <v>0</v>
      </c>
      <c r="BQ358" s="53"/>
      <c r="BR358" s="53">
        <f t="shared" si="185"/>
        <v>0</v>
      </c>
    </row>
    <row r="359" spans="1:70" x14ac:dyDescent="0.2">
      <c r="A359" s="6">
        <v>4219</v>
      </c>
      <c r="B359" s="6" t="str">
        <f>+VLOOKUP(A359,masterfile!B:C,2,FALSE)</f>
        <v>Vergütung Mitunter Miete unbew.WG(PersG)</v>
      </c>
      <c r="D359" s="53">
        <f>+SUMIF('[1]2017'!$A:$A,$A359,'[1]2017'!$C:$C)-SUMIF('[1]2017'!$E:$E,$A359,'[1]2017'!$G:$G)</f>
        <v>0</v>
      </c>
      <c r="E359" s="53">
        <f>+SUMIF('[1]2018'!$A:$A,$A359,'[1]2018'!$C:$C)-SUMIF('[1]2018'!$E:$E,$A359,'[1]2018'!$G:$G)</f>
        <v>0</v>
      </c>
      <c r="F359" s="53">
        <f>+SUMIF('[1]2019'!$A:$A,$A359,'[1]2019'!$C:$C)-SUMIF('[1]2019'!$E:$E,$A359,'[1]2019'!$G:$G)</f>
        <v>0</v>
      </c>
      <c r="G359" s="53">
        <f>+SUMIF('[1]2020'!$A:$A,$A359,'[1]2020'!$C:$C)-SUMIF('[1]2020'!$E:$E,$A359,'[1]2020'!$G:$G)</f>
        <v>0</v>
      </c>
      <c r="H359" s="53"/>
      <c r="I359" s="53">
        <f>+(+SUMIF('[1]2021'!$A:$A,$A359,'[1]2021'!$C:$C)-SUMIF('[1]2021'!$E:$E,$A359,'[1]2021'!$G:$G))/12</f>
        <v>0</v>
      </c>
      <c r="J359" s="53">
        <f>+(+SUMIF('[1]2021'!$A:$A,$A359,'[1]2021'!$C:$C)-SUMIF('[1]2021'!$E:$E,$A359,'[1]2021'!$G:$G))/12</f>
        <v>0</v>
      </c>
      <c r="K359" s="53">
        <f>+(+SUMIF('[1]2021'!$A:$A,$A359,'[1]2021'!$C:$C)-SUMIF('[1]2021'!$E:$E,$A359,'[1]2021'!$G:$G))/12</f>
        <v>0</v>
      </c>
      <c r="L359" s="53">
        <f>+(+SUMIF('[1]2021'!$A:$A,$A359,'[1]2021'!$C:$C)-SUMIF('[1]2021'!$E:$E,$A359,'[1]2021'!$G:$G))/12</f>
        <v>0</v>
      </c>
      <c r="M359" s="53">
        <f>+(+SUMIF('[1]2021'!$A:$A,$A359,'[1]2021'!$C:$C)-SUMIF('[1]2021'!$E:$E,$A359,'[1]2021'!$G:$G))/12</f>
        <v>0</v>
      </c>
      <c r="N359" s="53">
        <f>+(+SUMIF('[1]2021'!$A:$A,$A359,'[1]2021'!$C:$C)-SUMIF('[1]2021'!$E:$E,$A359,'[1]2021'!$G:$G))/12</f>
        <v>0</v>
      </c>
      <c r="O359" s="53">
        <f>+(+SUMIF('[1]2021'!$A:$A,$A359,'[1]2021'!$C:$C)-SUMIF('[1]2021'!$E:$E,$A359,'[1]2021'!$G:$G))/12</f>
        <v>0</v>
      </c>
      <c r="P359" s="53">
        <f>+(+SUMIF('[1]2021'!$A:$A,$A359,'[1]2021'!$C:$C)-SUMIF('[1]2021'!$E:$E,$A359,'[1]2021'!$G:$G))/12</f>
        <v>0</v>
      </c>
      <c r="Q359" s="53">
        <f>+(+SUMIF('[1]2021'!$A:$A,$A359,'[1]2021'!$C:$C)-SUMIF('[1]2021'!$E:$E,$A359,'[1]2021'!$G:$G))/12</f>
        <v>0</v>
      </c>
      <c r="R359" s="53">
        <f>+(+SUMIF('[1]2021'!$A:$A,$A359,'[1]2021'!$C:$C)-SUMIF('[1]2021'!$E:$E,$A359,'[1]2021'!$G:$G))/12</f>
        <v>0</v>
      </c>
      <c r="S359" s="53">
        <f>+(+SUMIF('[1]2021'!$A:$A,$A359,'[1]2021'!$C:$C)-SUMIF('[1]2021'!$E:$E,$A359,'[1]2021'!$G:$G))/12</f>
        <v>0</v>
      </c>
      <c r="T359" s="53">
        <f>+(+SUMIF('[1]2021'!$A:$A,$A359,'[1]2021'!$C:$C)-SUMIF('[1]2021'!$E:$E,$A359,'[1]2021'!$G:$G))/12</f>
        <v>0</v>
      </c>
      <c r="U359" s="53">
        <f>+SUM(I359:INDEX(I359:T359,1,Settings!$C$4))</f>
        <v>0</v>
      </c>
      <c r="V359" s="53">
        <f t="shared" si="156"/>
        <v>0</v>
      </c>
      <c r="W359" s="53"/>
      <c r="X359" s="53">
        <f>+SUMIFS(postings!$T:$T,postings!$C:$C,'pl-data'!X$2,postings!$D:$D,'pl-data'!X$3,postings!$I:$I,'pl-data'!$A359)-SUMIFS(postings!$W:$W,postings!$C:$C,'pl-data'!X$2,postings!$D:$D,'pl-data'!X$3,postings!$M:$M,'pl-data'!$A359)</f>
        <v>0</v>
      </c>
      <c r="Y359" s="53">
        <f>+SUMIFS(postings!$T:$T,postings!$C:$C,'pl-data'!Y$2,postings!$D:$D,'pl-data'!Y$3,postings!$I:$I,'pl-data'!$A359)-SUMIFS(postings!$W:$W,postings!$C:$C,'pl-data'!Y$2,postings!$D:$D,'pl-data'!Y$3,postings!$M:$M,'pl-data'!$A359)</f>
        <v>0</v>
      </c>
      <c r="Z359" s="53">
        <f>+SUMIFS(postings!$T:$T,postings!$C:$C,'pl-data'!Z$2,postings!$D:$D,'pl-data'!Z$3,postings!$I:$I,'pl-data'!$A359)-SUMIFS(postings!$W:$W,postings!$C:$C,'pl-data'!Z$2,postings!$D:$D,'pl-data'!Z$3,postings!$M:$M,'pl-data'!$A359)</f>
        <v>0</v>
      </c>
      <c r="AA359" s="53">
        <f>+SUMIFS(postings!$T:$T,postings!$C:$C,'pl-data'!AA$2,postings!$D:$D,'pl-data'!AA$3,postings!$I:$I,'pl-data'!$A359)-SUMIFS(postings!$W:$W,postings!$C:$C,'pl-data'!AA$2,postings!$D:$D,'pl-data'!AA$3,postings!$M:$M,'pl-data'!$A359)</f>
        <v>0</v>
      </c>
      <c r="AB359" s="53">
        <f>+SUMIFS(postings!$T:$T,postings!$C:$C,'pl-data'!AB$2,postings!$D:$D,'pl-data'!AB$3,postings!$I:$I,'pl-data'!$A359)-SUMIFS(postings!$W:$W,postings!$C:$C,'pl-data'!AB$2,postings!$D:$D,'pl-data'!AB$3,postings!$M:$M,'pl-data'!$A359)</f>
        <v>0</v>
      </c>
      <c r="AC359" s="53">
        <f>+SUMIFS(postings!$T:$T,postings!$C:$C,'pl-data'!AC$2,postings!$D:$D,'pl-data'!AC$3,postings!$I:$I,'pl-data'!$A359)-SUMIFS(postings!$W:$W,postings!$C:$C,'pl-data'!AC$2,postings!$D:$D,'pl-data'!AC$3,postings!$M:$M,'pl-data'!$A359)</f>
        <v>0</v>
      </c>
      <c r="AD359" s="53">
        <f>+SUMIFS(postings!$T:$T,postings!$C:$C,'pl-data'!AD$2,postings!$D:$D,'pl-data'!AD$3,postings!$I:$I,'pl-data'!$A359)-SUMIFS(postings!$W:$W,postings!$C:$C,'pl-data'!AD$2,postings!$D:$D,'pl-data'!AD$3,postings!$M:$M,'pl-data'!$A359)</f>
        <v>0</v>
      </c>
      <c r="AE359" s="53">
        <f>+SUMIFS(postings!$T:$T,postings!$C:$C,'pl-data'!AE$2,postings!$D:$D,'pl-data'!AE$3,postings!$I:$I,'pl-data'!$A359)-SUMIFS(postings!$W:$W,postings!$C:$C,'pl-data'!AE$2,postings!$D:$D,'pl-data'!AE$3,postings!$M:$M,'pl-data'!$A359)</f>
        <v>0</v>
      </c>
      <c r="AF359" s="53">
        <f>+SUMIFS(postings!$T:$T,postings!$C:$C,'pl-data'!AF$2,postings!$D:$D,'pl-data'!AF$3,postings!$I:$I,'pl-data'!$A359)-SUMIFS(postings!$W:$W,postings!$C:$C,'pl-data'!AF$2,postings!$D:$D,'pl-data'!AF$3,postings!$M:$M,'pl-data'!$A359)</f>
        <v>0</v>
      </c>
      <c r="AG359" s="53">
        <f>+SUMIFS(postings!$T:$T,postings!$C:$C,'pl-data'!AG$2,postings!$D:$D,'pl-data'!AG$3,postings!$I:$I,'pl-data'!$A359)-SUMIFS(postings!$W:$W,postings!$C:$C,'pl-data'!AG$2,postings!$D:$D,'pl-data'!AG$3,postings!$M:$M,'pl-data'!$A359)</f>
        <v>0</v>
      </c>
      <c r="AH359" s="53">
        <f>+SUMIFS(postings!$T:$T,postings!$C:$C,'pl-data'!AH$2,postings!$D:$D,'pl-data'!AH$3,postings!$I:$I,'pl-data'!$A359)-SUMIFS(postings!$W:$W,postings!$C:$C,'pl-data'!AH$2,postings!$D:$D,'pl-data'!AH$3,postings!$M:$M,'pl-data'!$A359)</f>
        <v>0</v>
      </c>
      <c r="AI359" s="53">
        <f>+SUMIFS(postings!$T:$T,postings!$C:$C,'pl-data'!AI$2,postings!$D:$D,'pl-data'!AI$3,postings!$I:$I,'pl-data'!$A359)-SUMIFS(postings!$W:$W,postings!$C:$C,'pl-data'!AI$2,postings!$D:$D,'pl-data'!AI$3,postings!$M:$M,'pl-data'!$A359)</f>
        <v>0</v>
      </c>
      <c r="AJ359" s="53">
        <f>+SUM(X359:INDEX(X359:AI359,1,Settings!$C$4))</f>
        <v>0</v>
      </c>
      <c r="AK359" s="53">
        <f t="shared" si="157"/>
        <v>0</v>
      </c>
      <c r="AL359" s="53"/>
      <c r="AM359" s="53">
        <f t="shared" si="186"/>
        <v>0</v>
      </c>
      <c r="AN359" s="53">
        <f t="shared" si="187"/>
        <v>0</v>
      </c>
      <c r="AO359" s="53">
        <f t="shared" si="188"/>
        <v>0</v>
      </c>
      <c r="AP359" s="53">
        <f t="shared" si="189"/>
        <v>0</v>
      </c>
      <c r="AQ359" s="53">
        <f t="shared" si="190"/>
        <v>0</v>
      </c>
      <c r="AR359" s="53">
        <f t="shared" si="191"/>
        <v>0</v>
      </c>
      <c r="AS359" s="53">
        <f t="shared" si="192"/>
        <v>0</v>
      </c>
      <c r="AT359" s="53">
        <f t="shared" si="193"/>
        <v>0</v>
      </c>
      <c r="AU359" s="53">
        <f t="shared" si="194"/>
        <v>0</v>
      </c>
      <c r="AV359" s="53">
        <f t="shared" si="195"/>
        <v>0</v>
      </c>
      <c r="AW359" s="53">
        <f t="shared" si="196"/>
        <v>0</v>
      </c>
      <c r="AX359" s="53">
        <f t="shared" si="197"/>
        <v>0</v>
      </c>
      <c r="AY359" s="53">
        <f>+SUM(AM359:INDEX(AM359:AX359,1,Settings!$C$4))</f>
        <v>0</v>
      </c>
      <c r="AZ359" s="53">
        <f t="shared" si="170"/>
        <v>0</v>
      </c>
      <c r="BA359" s="53"/>
      <c r="BB359" s="53">
        <f t="shared" si="171"/>
        <v>0</v>
      </c>
      <c r="BC359" s="53">
        <f t="shared" si="172"/>
        <v>0</v>
      </c>
      <c r="BD359" s="53">
        <f t="shared" si="173"/>
        <v>0</v>
      </c>
      <c r="BE359" s="53">
        <f t="shared" si="174"/>
        <v>0</v>
      </c>
      <c r="BF359" s="53">
        <f t="shared" si="175"/>
        <v>0</v>
      </c>
      <c r="BG359" s="53">
        <f t="shared" si="176"/>
        <v>0</v>
      </c>
      <c r="BH359" s="53">
        <f t="shared" si="177"/>
        <v>0</v>
      </c>
      <c r="BI359" s="53">
        <f t="shared" si="178"/>
        <v>0</v>
      </c>
      <c r="BJ359" s="53">
        <f t="shared" si="179"/>
        <v>0</v>
      </c>
      <c r="BK359" s="53">
        <f t="shared" si="180"/>
        <v>0</v>
      </c>
      <c r="BL359" s="53">
        <f t="shared" si="181"/>
        <v>0</v>
      </c>
      <c r="BM359" s="53">
        <f t="shared" si="182"/>
        <v>0</v>
      </c>
      <c r="BN359" s="53">
        <f t="shared" si="183"/>
        <v>0</v>
      </c>
      <c r="BO359" s="53"/>
      <c r="BP359" s="53">
        <f t="shared" si="184"/>
        <v>0</v>
      </c>
      <c r="BQ359" s="53"/>
      <c r="BR359" s="53">
        <f t="shared" si="185"/>
        <v>0</v>
      </c>
    </row>
    <row r="360" spans="1:70" x14ac:dyDescent="0.2">
      <c r="A360" s="6">
        <v>4220</v>
      </c>
      <c r="B360" s="6" t="str">
        <f>+VLOOKUP(A360,masterfile!B:C,2,FALSE)</f>
        <v>Pacht, unbewegliche Wirtschaftsgüter</v>
      </c>
      <c r="D360" s="53">
        <f>+SUMIF('[1]2017'!$A:$A,$A360,'[1]2017'!$C:$C)-SUMIF('[1]2017'!$E:$E,$A360,'[1]2017'!$G:$G)</f>
        <v>0</v>
      </c>
      <c r="E360" s="53">
        <f>+SUMIF('[1]2018'!$A:$A,$A360,'[1]2018'!$C:$C)-SUMIF('[1]2018'!$E:$E,$A360,'[1]2018'!$G:$G)</f>
        <v>0</v>
      </c>
      <c r="F360" s="53">
        <f>+SUMIF('[1]2019'!$A:$A,$A360,'[1]2019'!$C:$C)-SUMIF('[1]2019'!$E:$E,$A360,'[1]2019'!$G:$G)</f>
        <v>0</v>
      </c>
      <c r="G360" s="53">
        <f>+SUMIF('[1]2020'!$A:$A,$A360,'[1]2020'!$C:$C)-SUMIF('[1]2020'!$E:$E,$A360,'[1]2020'!$G:$G)</f>
        <v>0</v>
      </c>
      <c r="H360" s="53"/>
      <c r="I360" s="53">
        <f>+(+SUMIF('[1]2021'!$A:$A,$A360,'[1]2021'!$C:$C)-SUMIF('[1]2021'!$E:$E,$A360,'[1]2021'!$G:$G))/12</f>
        <v>0</v>
      </c>
      <c r="J360" s="53">
        <f>+(+SUMIF('[1]2021'!$A:$A,$A360,'[1]2021'!$C:$C)-SUMIF('[1]2021'!$E:$E,$A360,'[1]2021'!$G:$G))/12</f>
        <v>0</v>
      </c>
      <c r="K360" s="53">
        <f>+(+SUMIF('[1]2021'!$A:$A,$A360,'[1]2021'!$C:$C)-SUMIF('[1]2021'!$E:$E,$A360,'[1]2021'!$G:$G))/12</f>
        <v>0</v>
      </c>
      <c r="L360" s="53">
        <f>+(+SUMIF('[1]2021'!$A:$A,$A360,'[1]2021'!$C:$C)-SUMIF('[1]2021'!$E:$E,$A360,'[1]2021'!$G:$G))/12</f>
        <v>0</v>
      </c>
      <c r="M360" s="53">
        <f>+(+SUMIF('[1]2021'!$A:$A,$A360,'[1]2021'!$C:$C)-SUMIF('[1]2021'!$E:$E,$A360,'[1]2021'!$G:$G))/12</f>
        <v>0</v>
      </c>
      <c r="N360" s="53">
        <f>+(+SUMIF('[1]2021'!$A:$A,$A360,'[1]2021'!$C:$C)-SUMIF('[1]2021'!$E:$E,$A360,'[1]2021'!$G:$G))/12</f>
        <v>0</v>
      </c>
      <c r="O360" s="53">
        <f>+(+SUMIF('[1]2021'!$A:$A,$A360,'[1]2021'!$C:$C)-SUMIF('[1]2021'!$E:$E,$A360,'[1]2021'!$G:$G))/12</f>
        <v>0</v>
      </c>
      <c r="P360" s="53">
        <f>+(+SUMIF('[1]2021'!$A:$A,$A360,'[1]2021'!$C:$C)-SUMIF('[1]2021'!$E:$E,$A360,'[1]2021'!$G:$G))/12</f>
        <v>0</v>
      </c>
      <c r="Q360" s="53">
        <f>+(+SUMIF('[1]2021'!$A:$A,$A360,'[1]2021'!$C:$C)-SUMIF('[1]2021'!$E:$E,$A360,'[1]2021'!$G:$G))/12</f>
        <v>0</v>
      </c>
      <c r="R360" s="53">
        <f>+(+SUMIF('[1]2021'!$A:$A,$A360,'[1]2021'!$C:$C)-SUMIF('[1]2021'!$E:$E,$A360,'[1]2021'!$G:$G))/12</f>
        <v>0</v>
      </c>
      <c r="S360" s="53">
        <f>+(+SUMIF('[1]2021'!$A:$A,$A360,'[1]2021'!$C:$C)-SUMIF('[1]2021'!$E:$E,$A360,'[1]2021'!$G:$G))/12</f>
        <v>0</v>
      </c>
      <c r="T360" s="53">
        <f>+(+SUMIF('[1]2021'!$A:$A,$A360,'[1]2021'!$C:$C)-SUMIF('[1]2021'!$E:$E,$A360,'[1]2021'!$G:$G))/12</f>
        <v>0</v>
      </c>
      <c r="U360" s="53">
        <f>+SUM(I360:INDEX(I360:T360,1,Settings!$C$4))</f>
        <v>0</v>
      </c>
      <c r="V360" s="53">
        <f t="shared" si="156"/>
        <v>0</v>
      </c>
      <c r="W360" s="53"/>
      <c r="X360" s="53">
        <f>+SUMIFS(postings!$T:$T,postings!$C:$C,'pl-data'!X$2,postings!$D:$D,'pl-data'!X$3,postings!$I:$I,'pl-data'!$A360)-SUMIFS(postings!$W:$W,postings!$C:$C,'pl-data'!X$2,postings!$D:$D,'pl-data'!X$3,postings!$M:$M,'pl-data'!$A360)</f>
        <v>0</v>
      </c>
      <c r="Y360" s="53">
        <f>+SUMIFS(postings!$T:$T,postings!$C:$C,'pl-data'!Y$2,postings!$D:$D,'pl-data'!Y$3,postings!$I:$I,'pl-data'!$A360)-SUMIFS(postings!$W:$W,postings!$C:$C,'pl-data'!Y$2,postings!$D:$D,'pl-data'!Y$3,postings!$M:$M,'pl-data'!$A360)</f>
        <v>0</v>
      </c>
      <c r="Z360" s="53">
        <f>+SUMIFS(postings!$T:$T,postings!$C:$C,'pl-data'!Z$2,postings!$D:$D,'pl-data'!Z$3,postings!$I:$I,'pl-data'!$A360)-SUMIFS(postings!$W:$W,postings!$C:$C,'pl-data'!Z$2,postings!$D:$D,'pl-data'!Z$3,postings!$M:$M,'pl-data'!$A360)</f>
        <v>0</v>
      </c>
      <c r="AA360" s="53">
        <f>+SUMIFS(postings!$T:$T,postings!$C:$C,'pl-data'!AA$2,postings!$D:$D,'pl-data'!AA$3,postings!$I:$I,'pl-data'!$A360)-SUMIFS(postings!$W:$W,postings!$C:$C,'pl-data'!AA$2,postings!$D:$D,'pl-data'!AA$3,postings!$M:$M,'pl-data'!$A360)</f>
        <v>0</v>
      </c>
      <c r="AB360" s="53">
        <f>+SUMIFS(postings!$T:$T,postings!$C:$C,'pl-data'!AB$2,postings!$D:$D,'pl-data'!AB$3,postings!$I:$I,'pl-data'!$A360)-SUMIFS(postings!$W:$W,postings!$C:$C,'pl-data'!AB$2,postings!$D:$D,'pl-data'!AB$3,postings!$M:$M,'pl-data'!$A360)</f>
        <v>0</v>
      </c>
      <c r="AC360" s="53">
        <f>+SUMIFS(postings!$T:$T,postings!$C:$C,'pl-data'!AC$2,postings!$D:$D,'pl-data'!AC$3,postings!$I:$I,'pl-data'!$A360)-SUMIFS(postings!$W:$W,postings!$C:$C,'pl-data'!AC$2,postings!$D:$D,'pl-data'!AC$3,postings!$M:$M,'pl-data'!$A360)</f>
        <v>0</v>
      </c>
      <c r="AD360" s="53">
        <f>+SUMIFS(postings!$T:$T,postings!$C:$C,'pl-data'!AD$2,postings!$D:$D,'pl-data'!AD$3,postings!$I:$I,'pl-data'!$A360)-SUMIFS(postings!$W:$W,postings!$C:$C,'pl-data'!AD$2,postings!$D:$D,'pl-data'!AD$3,postings!$M:$M,'pl-data'!$A360)</f>
        <v>0</v>
      </c>
      <c r="AE360" s="53">
        <f>+SUMIFS(postings!$T:$T,postings!$C:$C,'pl-data'!AE$2,postings!$D:$D,'pl-data'!AE$3,postings!$I:$I,'pl-data'!$A360)-SUMIFS(postings!$W:$W,postings!$C:$C,'pl-data'!AE$2,postings!$D:$D,'pl-data'!AE$3,postings!$M:$M,'pl-data'!$A360)</f>
        <v>0</v>
      </c>
      <c r="AF360" s="53">
        <f>+SUMIFS(postings!$T:$T,postings!$C:$C,'pl-data'!AF$2,postings!$D:$D,'pl-data'!AF$3,postings!$I:$I,'pl-data'!$A360)-SUMIFS(postings!$W:$W,postings!$C:$C,'pl-data'!AF$2,postings!$D:$D,'pl-data'!AF$3,postings!$M:$M,'pl-data'!$A360)</f>
        <v>0</v>
      </c>
      <c r="AG360" s="53">
        <f>+SUMIFS(postings!$T:$T,postings!$C:$C,'pl-data'!AG$2,postings!$D:$D,'pl-data'!AG$3,postings!$I:$I,'pl-data'!$A360)-SUMIFS(postings!$W:$W,postings!$C:$C,'pl-data'!AG$2,postings!$D:$D,'pl-data'!AG$3,postings!$M:$M,'pl-data'!$A360)</f>
        <v>0</v>
      </c>
      <c r="AH360" s="53">
        <f>+SUMIFS(postings!$T:$T,postings!$C:$C,'pl-data'!AH$2,postings!$D:$D,'pl-data'!AH$3,postings!$I:$I,'pl-data'!$A360)-SUMIFS(postings!$W:$W,postings!$C:$C,'pl-data'!AH$2,postings!$D:$D,'pl-data'!AH$3,postings!$M:$M,'pl-data'!$A360)</f>
        <v>0</v>
      </c>
      <c r="AI360" s="53">
        <f>+SUMIFS(postings!$T:$T,postings!$C:$C,'pl-data'!AI$2,postings!$D:$D,'pl-data'!AI$3,postings!$I:$I,'pl-data'!$A360)-SUMIFS(postings!$W:$W,postings!$C:$C,'pl-data'!AI$2,postings!$D:$D,'pl-data'!AI$3,postings!$M:$M,'pl-data'!$A360)</f>
        <v>0</v>
      </c>
      <c r="AJ360" s="53">
        <f>+SUM(X360:INDEX(X360:AI360,1,Settings!$C$4))</f>
        <v>0</v>
      </c>
      <c r="AK360" s="53">
        <f t="shared" si="157"/>
        <v>0</v>
      </c>
      <c r="AL360" s="53"/>
      <c r="AM360" s="53">
        <f t="shared" si="186"/>
        <v>0</v>
      </c>
      <c r="AN360" s="53">
        <f t="shared" si="187"/>
        <v>0</v>
      </c>
      <c r="AO360" s="53">
        <f t="shared" si="188"/>
        <v>0</v>
      </c>
      <c r="AP360" s="53">
        <f t="shared" si="189"/>
        <v>0</v>
      </c>
      <c r="AQ360" s="53">
        <f t="shared" si="190"/>
        <v>0</v>
      </c>
      <c r="AR360" s="53">
        <f t="shared" si="191"/>
        <v>0</v>
      </c>
      <c r="AS360" s="53">
        <f t="shared" si="192"/>
        <v>0</v>
      </c>
      <c r="AT360" s="53">
        <f t="shared" si="193"/>
        <v>0</v>
      </c>
      <c r="AU360" s="53">
        <f t="shared" si="194"/>
        <v>0</v>
      </c>
      <c r="AV360" s="53">
        <f t="shared" si="195"/>
        <v>0</v>
      </c>
      <c r="AW360" s="53">
        <f t="shared" si="196"/>
        <v>0</v>
      </c>
      <c r="AX360" s="53">
        <f t="shared" si="197"/>
        <v>0</v>
      </c>
      <c r="AY360" s="53">
        <f>+SUM(AM360:INDEX(AM360:AX360,1,Settings!$C$4))</f>
        <v>0</v>
      </c>
      <c r="AZ360" s="53">
        <f t="shared" si="170"/>
        <v>0</v>
      </c>
      <c r="BA360" s="53"/>
      <c r="BB360" s="53">
        <f t="shared" si="171"/>
        <v>0</v>
      </c>
      <c r="BC360" s="53">
        <f t="shared" si="172"/>
        <v>0</v>
      </c>
      <c r="BD360" s="53">
        <f t="shared" si="173"/>
        <v>0</v>
      </c>
      <c r="BE360" s="53">
        <f t="shared" si="174"/>
        <v>0</v>
      </c>
      <c r="BF360" s="53">
        <f t="shared" si="175"/>
        <v>0</v>
      </c>
      <c r="BG360" s="53">
        <f t="shared" si="176"/>
        <v>0</v>
      </c>
      <c r="BH360" s="53">
        <f t="shared" si="177"/>
        <v>0</v>
      </c>
      <c r="BI360" s="53">
        <f t="shared" si="178"/>
        <v>0</v>
      </c>
      <c r="BJ360" s="53">
        <f t="shared" si="179"/>
        <v>0</v>
      </c>
      <c r="BK360" s="53">
        <f t="shared" si="180"/>
        <v>0</v>
      </c>
      <c r="BL360" s="53">
        <f t="shared" si="181"/>
        <v>0</v>
      </c>
      <c r="BM360" s="53">
        <f t="shared" si="182"/>
        <v>0</v>
      </c>
      <c r="BN360" s="53">
        <f t="shared" si="183"/>
        <v>0</v>
      </c>
      <c r="BO360" s="53"/>
      <c r="BP360" s="53">
        <f t="shared" si="184"/>
        <v>0</v>
      </c>
      <c r="BQ360" s="53"/>
      <c r="BR360" s="53">
        <f t="shared" si="185"/>
        <v>0</v>
      </c>
    </row>
    <row r="361" spans="1:70" x14ac:dyDescent="0.2">
      <c r="A361" s="6">
        <v>4222</v>
      </c>
      <c r="B361" s="6" t="str">
        <f>+VLOOKUP(A361,masterfile!B:C,2,FALSE)</f>
        <v>Vergütung Ges.er Miete,Pacht unbew.WG</v>
      </c>
      <c r="D361" s="53">
        <f>+SUMIF('[1]2017'!$A:$A,$A361,'[1]2017'!$C:$C)-SUMIF('[1]2017'!$E:$E,$A361,'[1]2017'!$G:$G)</f>
        <v>0</v>
      </c>
      <c r="E361" s="53">
        <f>+SUMIF('[1]2018'!$A:$A,$A361,'[1]2018'!$C:$C)-SUMIF('[1]2018'!$E:$E,$A361,'[1]2018'!$G:$G)</f>
        <v>0</v>
      </c>
      <c r="F361" s="53">
        <f>+SUMIF('[1]2019'!$A:$A,$A361,'[1]2019'!$C:$C)-SUMIF('[1]2019'!$E:$E,$A361,'[1]2019'!$G:$G)</f>
        <v>0</v>
      </c>
      <c r="G361" s="53">
        <f>+SUMIF('[1]2020'!$A:$A,$A361,'[1]2020'!$C:$C)-SUMIF('[1]2020'!$E:$E,$A361,'[1]2020'!$G:$G)</f>
        <v>0</v>
      </c>
      <c r="H361" s="53"/>
      <c r="I361" s="53">
        <f>+(+SUMIF('[1]2021'!$A:$A,$A361,'[1]2021'!$C:$C)-SUMIF('[1]2021'!$E:$E,$A361,'[1]2021'!$G:$G))/12</f>
        <v>0</v>
      </c>
      <c r="J361" s="53">
        <f>+(+SUMIF('[1]2021'!$A:$A,$A361,'[1]2021'!$C:$C)-SUMIF('[1]2021'!$E:$E,$A361,'[1]2021'!$G:$G))/12</f>
        <v>0</v>
      </c>
      <c r="K361" s="53">
        <f>+(+SUMIF('[1]2021'!$A:$A,$A361,'[1]2021'!$C:$C)-SUMIF('[1]2021'!$E:$E,$A361,'[1]2021'!$G:$G))/12</f>
        <v>0</v>
      </c>
      <c r="L361" s="53">
        <f>+(+SUMIF('[1]2021'!$A:$A,$A361,'[1]2021'!$C:$C)-SUMIF('[1]2021'!$E:$E,$A361,'[1]2021'!$G:$G))/12</f>
        <v>0</v>
      </c>
      <c r="M361" s="53">
        <f>+(+SUMIF('[1]2021'!$A:$A,$A361,'[1]2021'!$C:$C)-SUMIF('[1]2021'!$E:$E,$A361,'[1]2021'!$G:$G))/12</f>
        <v>0</v>
      </c>
      <c r="N361" s="53">
        <f>+(+SUMIF('[1]2021'!$A:$A,$A361,'[1]2021'!$C:$C)-SUMIF('[1]2021'!$E:$E,$A361,'[1]2021'!$G:$G))/12</f>
        <v>0</v>
      </c>
      <c r="O361" s="53">
        <f>+(+SUMIF('[1]2021'!$A:$A,$A361,'[1]2021'!$C:$C)-SUMIF('[1]2021'!$E:$E,$A361,'[1]2021'!$G:$G))/12</f>
        <v>0</v>
      </c>
      <c r="P361" s="53">
        <f>+(+SUMIF('[1]2021'!$A:$A,$A361,'[1]2021'!$C:$C)-SUMIF('[1]2021'!$E:$E,$A361,'[1]2021'!$G:$G))/12</f>
        <v>0</v>
      </c>
      <c r="Q361" s="53">
        <f>+(+SUMIF('[1]2021'!$A:$A,$A361,'[1]2021'!$C:$C)-SUMIF('[1]2021'!$E:$E,$A361,'[1]2021'!$G:$G))/12</f>
        <v>0</v>
      </c>
      <c r="R361" s="53">
        <f>+(+SUMIF('[1]2021'!$A:$A,$A361,'[1]2021'!$C:$C)-SUMIF('[1]2021'!$E:$E,$A361,'[1]2021'!$G:$G))/12</f>
        <v>0</v>
      </c>
      <c r="S361" s="53">
        <f>+(+SUMIF('[1]2021'!$A:$A,$A361,'[1]2021'!$C:$C)-SUMIF('[1]2021'!$E:$E,$A361,'[1]2021'!$G:$G))/12</f>
        <v>0</v>
      </c>
      <c r="T361" s="53">
        <f>+(+SUMIF('[1]2021'!$A:$A,$A361,'[1]2021'!$C:$C)-SUMIF('[1]2021'!$E:$E,$A361,'[1]2021'!$G:$G))/12</f>
        <v>0</v>
      </c>
      <c r="U361" s="53">
        <f>+SUM(I361:INDEX(I361:T361,1,Settings!$C$4))</f>
        <v>0</v>
      </c>
      <c r="V361" s="53">
        <f t="shared" si="156"/>
        <v>0</v>
      </c>
      <c r="W361" s="53"/>
      <c r="X361" s="53">
        <f>+SUMIFS(postings!$T:$T,postings!$C:$C,'pl-data'!X$2,postings!$D:$D,'pl-data'!X$3,postings!$I:$I,'pl-data'!$A361)-SUMIFS(postings!$W:$W,postings!$C:$C,'pl-data'!X$2,postings!$D:$D,'pl-data'!X$3,postings!$M:$M,'pl-data'!$A361)</f>
        <v>0</v>
      </c>
      <c r="Y361" s="53">
        <f>+SUMIFS(postings!$T:$T,postings!$C:$C,'pl-data'!Y$2,postings!$D:$D,'pl-data'!Y$3,postings!$I:$I,'pl-data'!$A361)-SUMIFS(postings!$W:$W,postings!$C:$C,'pl-data'!Y$2,postings!$D:$D,'pl-data'!Y$3,postings!$M:$M,'pl-data'!$A361)</f>
        <v>0</v>
      </c>
      <c r="Z361" s="53">
        <f>+SUMIFS(postings!$T:$T,postings!$C:$C,'pl-data'!Z$2,postings!$D:$D,'pl-data'!Z$3,postings!$I:$I,'pl-data'!$A361)-SUMIFS(postings!$W:$W,postings!$C:$C,'pl-data'!Z$2,postings!$D:$D,'pl-data'!Z$3,postings!$M:$M,'pl-data'!$A361)</f>
        <v>0</v>
      </c>
      <c r="AA361" s="53">
        <f>+SUMIFS(postings!$T:$T,postings!$C:$C,'pl-data'!AA$2,postings!$D:$D,'pl-data'!AA$3,postings!$I:$I,'pl-data'!$A361)-SUMIFS(postings!$W:$W,postings!$C:$C,'pl-data'!AA$2,postings!$D:$D,'pl-data'!AA$3,postings!$M:$M,'pl-data'!$A361)</f>
        <v>0</v>
      </c>
      <c r="AB361" s="53">
        <f>+SUMIFS(postings!$T:$T,postings!$C:$C,'pl-data'!AB$2,postings!$D:$D,'pl-data'!AB$3,postings!$I:$I,'pl-data'!$A361)-SUMIFS(postings!$W:$W,postings!$C:$C,'pl-data'!AB$2,postings!$D:$D,'pl-data'!AB$3,postings!$M:$M,'pl-data'!$A361)</f>
        <v>0</v>
      </c>
      <c r="AC361" s="53">
        <f>+SUMIFS(postings!$T:$T,postings!$C:$C,'pl-data'!AC$2,postings!$D:$D,'pl-data'!AC$3,postings!$I:$I,'pl-data'!$A361)-SUMIFS(postings!$W:$W,postings!$C:$C,'pl-data'!AC$2,postings!$D:$D,'pl-data'!AC$3,postings!$M:$M,'pl-data'!$A361)</f>
        <v>0</v>
      </c>
      <c r="AD361" s="53">
        <f>+SUMIFS(postings!$T:$T,postings!$C:$C,'pl-data'!AD$2,postings!$D:$D,'pl-data'!AD$3,postings!$I:$I,'pl-data'!$A361)-SUMIFS(postings!$W:$W,postings!$C:$C,'pl-data'!AD$2,postings!$D:$D,'pl-data'!AD$3,postings!$M:$M,'pl-data'!$A361)</f>
        <v>0</v>
      </c>
      <c r="AE361" s="53">
        <f>+SUMIFS(postings!$T:$T,postings!$C:$C,'pl-data'!AE$2,postings!$D:$D,'pl-data'!AE$3,postings!$I:$I,'pl-data'!$A361)-SUMIFS(postings!$W:$W,postings!$C:$C,'pl-data'!AE$2,postings!$D:$D,'pl-data'!AE$3,postings!$M:$M,'pl-data'!$A361)</f>
        <v>0</v>
      </c>
      <c r="AF361" s="53">
        <f>+SUMIFS(postings!$T:$T,postings!$C:$C,'pl-data'!AF$2,postings!$D:$D,'pl-data'!AF$3,postings!$I:$I,'pl-data'!$A361)-SUMIFS(postings!$W:$W,postings!$C:$C,'pl-data'!AF$2,postings!$D:$D,'pl-data'!AF$3,postings!$M:$M,'pl-data'!$A361)</f>
        <v>0</v>
      </c>
      <c r="AG361" s="53">
        <f>+SUMIFS(postings!$T:$T,postings!$C:$C,'pl-data'!AG$2,postings!$D:$D,'pl-data'!AG$3,postings!$I:$I,'pl-data'!$A361)-SUMIFS(postings!$W:$W,postings!$C:$C,'pl-data'!AG$2,postings!$D:$D,'pl-data'!AG$3,postings!$M:$M,'pl-data'!$A361)</f>
        <v>0</v>
      </c>
      <c r="AH361" s="53">
        <f>+SUMIFS(postings!$T:$T,postings!$C:$C,'pl-data'!AH$2,postings!$D:$D,'pl-data'!AH$3,postings!$I:$I,'pl-data'!$A361)-SUMIFS(postings!$W:$W,postings!$C:$C,'pl-data'!AH$2,postings!$D:$D,'pl-data'!AH$3,postings!$M:$M,'pl-data'!$A361)</f>
        <v>0</v>
      </c>
      <c r="AI361" s="53">
        <f>+SUMIFS(postings!$T:$T,postings!$C:$C,'pl-data'!AI$2,postings!$D:$D,'pl-data'!AI$3,postings!$I:$I,'pl-data'!$A361)-SUMIFS(postings!$W:$W,postings!$C:$C,'pl-data'!AI$2,postings!$D:$D,'pl-data'!AI$3,postings!$M:$M,'pl-data'!$A361)</f>
        <v>0</v>
      </c>
      <c r="AJ361" s="53">
        <f>+SUM(X361:INDEX(X361:AI361,1,Settings!$C$4))</f>
        <v>0</v>
      </c>
      <c r="AK361" s="53">
        <f t="shared" si="157"/>
        <v>0</v>
      </c>
      <c r="AL361" s="53"/>
      <c r="AM361" s="53">
        <f t="shared" si="186"/>
        <v>0</v>
      </c>
      <c r="AN361" s="53">
        <f t="shared" si="187"/>
        <v>0</v>
      </c>
      <c r="AO361" s="53">
        <f t="shared" si="188"/>
        <v>0</v>
      </c>
      <c r="AP361" s="53">
        <f t="shared" si="189"/>
        <v>0</v>
      </c>
      <c r="AQ361" s="53">
        <f t="shared" si="190"/>
        <v>0</v>
      </c>
      <c r="AR361" s="53">
        <f t="shared" si="191"/>
        <v>0</v>
      </c>
      <c r="AS361" s="53">
        <f t="shared" si="192"/>
        <v>0</v>
      </c>
      <c r="AT361" s="53">
        <f t="shared" si="193"/>
        <v>0</v>
      </c>
      <c r="AU361" s="53">
        <f t="shared" si="194"/>
        <v>0</v>
      </c>
      <c r="AV361" s="53">
        <f t="shared" si="195"/>
        <v>0</v>
      </c>
      <c r="AW361" s="53">
        <f t="shared" si="196"/>
        <v>0</v>
      </c>
      <c r="AX361" s="53">
        <f t="shared" si="197"/>
        <v>0</v>
      </c>
      <c r="AY361" s="53">
        <f>+SUM(AM361:INDEX(AM361:AX361,1,Settings!$C$4))</f>
        <v>0</v>
      </c>
      <c r="AZ361" s="53">
        <f t="shared" si="170"/>
        <v>0</v>
      </c>
      <c r="BA361" s="53"/>
      <c r="BB361" s="53">
        <f t="shared" si="171"/>
        <v>0</v>
      </c>
      <c r="BC361" s="53">
        <f t="shared" si="172"/>
        <v>0</v>
      </c>
      <c r="BD361" s="53">
        <f t="shared" si="173"/>
        <v>0</v>
      </c>
      <c r="BE361" s="53">
        <f t="shared" si="174"/>
        <v>0</v>
      </c>
      <c r="BF361" s="53">
        <f t="shared" si="175"/>
        <v>0</v>
      </c>
      <c r="BG361" s="53">
        <f t="shared" si="176"/>
        <v>0</v>
      </c>
      <c r="BH361" s="53">
        <f t="shared" si="177"/>
        <v>0</v>
      </c>
      <c r="BI361" s="53">
        <f t="shared" si="178"/>
        <v>0</v>
      </c>
      <c r="BJ361" s="53">
        <f t="shared" si="179"/>
        <v>0</v>
      </c>
      <c r="BK361" s="53">
        <f t="shared" si="180"/>
        <v>0</v>
      </c>
      <c r="BL361" s="53">
        <f t="shared" si="181"/>
        <v>0</v>
      </c>
      <c r="BM361" s="53">
        <f t="shared" si="182"/>
        <v>0</v>
      </c>
      <c r="BN361" s="53">
        <f t="shared" si="183"/>
        <v>0</v>
      </c>
      <c r="BO361" s="53"/>
      <c r="BP361" s="53">
        <f t="shared" si="184"/>
        <v>0</v>
      </c>
      <c r="BQ361" s="53"/>
      <c r="BR361" s="53">
        <f t="shared" si="185"/>
        <v>0</v>
      </c>
    </row>
    <row r="362" spans="1:70" x14ac:dyDescent="0.2">
      <c r="A362" s="6">
        <v>4228</v>
      </c>
      <c r="B362" s="6" t="str">
        <f>+VLOOKUP(A362,masterfile!B:C,2,FALSE)</f>
        <v>Miet- und Pachtnebenkosten</v>
      </c>
      <c r="D362" s="53">
        <f>+SUMIF('[1]2017'!$A:$A,$A362,'[1]2017'!$C:$C)-SUMIF('[1]2017'!$E:$E,$A362,'[1]2017'!$G:$G)</f>
        <v>0</v>
      </c>
      <c r="E362" s="53">
        <f>+SUMIF('[1]2018'!$A:$A,$A362,'[1]2018'!$C:$C)-SUMIF('[1]2018'!$E:$E,$A362,'[1]2018'!$G:$G)</f>
        <v>0</v>
      </c>
      <c r="F362" s="53">
        <f>+SUMIF('[1]2019'!$A:$A,$A362,'[1]2019'!$C:$C)-SUMIF('[1]2019'!$E:$E,$A362,'[1]2019'!$G:$G)</f>
        <v>0</v>
      </c>
      <c r="G362" s="53">
        <f>+SUMIF('[1]2020'!$A:$A,$A362,'[1]2020'!$C:$C)-SUMIF('[1]2020'!$E:$E,$A362,'[1]2020'!$G:$G)</f>
        <v>0</v>
      </c>
      <c r="H362" s="53"/>
      <c r="I362" s="53">
        <f>+(+SUMIF('[1]2021'!$A:$A,$A362,'[1]2021'!$C:$C)-SUMIF('[1]2021'!$E:$E,$A362,'[1]2021'!$G:$G))/12</f>
        <v>0</v>
      </c>
      <c r="J362" s="53">
        <f>+(+SUMIF('[1]2021'!$A:$A,$A362,'[1]2021'!$C:$C)-SUMIF('[1]2021'!$E:$E,$A362,'[1]2021'!$G:$G))/12</f>
        <v>0</v>
      </c>
      <c r="K362" s="53">
        <f>+(+SUMIF('[1]2021'!$A:$A,$A362,'[1]2021'!$C:$C)-SUMIF('[1]2021'!$E:$E,$A362,'[1]2021'!$G:$G))/12</f>
        <v>0</v>
      </c>
      <c r="L362" s="53">
        <f>+(+SUMIF('[1]2021'!$A:$A,$A362,'[1]2021'!$C:$C)-SUMIF('[1]2021'!$E:$E,$A362,'[1]2021'!$G:$G))/12</f>
        <v>0</v>
      </c>
      <c r="M362" s="53">
        <f>+(+SUMIF('[1]2021'!$A:$A,$A362,'[1]2021'!$C:$C)-SUMIF('[1]2021'!$E:$E,$A362,'[1]2021'!$G:$G))/12</f>
        <v>0</v>
      </c>
      <c r="N362" s="53">
        <f>+(+SUMIF('[1]2021'!$A:$A,$A362,'[1]2021'!$C:$C)-SUMIF('[1]2021'!$E:$E,$A362,'[1]2021'!$G:$G))/12</f>
        <v>0</v>
      </c>
      <c r="O362" s="53">
        <f>+(+SUMIF('[1]2021'!$A:$A,$A362,'[1]2021'!$C:$C)-SUMIF('[1]2021'!$E:$E,$A362,'[1]2021'!$G:$G))/12</f>
        <v>0</v>
      </c>
      <c r="P362" s="53">
        <f>+(+SUMIF('[1]2021'!$A:$A,$A362,'[1]2021'!$C:$C)-SUMIF('[1]2021'!$E:$E,$A362,'[1]2021'!$G:$G))/12</f>
        <v>0</v>
      </c>
      <c r="Q362" s="53">
        <f>+(+SUMIF('[1]2021'!$A:$A,$A362,'[1]2021'!$C:$C)-SUMIF('[1]2021'!$E:$E,$A362,'[1]2021'!$G:$G))/12</f>
        <v>0</v>
      </c>
      <c r="R362" s="53">
        <f>+(+SUMIF('[1]2021'!$A:$A,$A362,'[1]2021'!$C:$C)-SUMIF('[1]2021'!$E:$E,$A362,'[1]2021'!$G:$G))/12</f>
        <v>0</v>
      </c>
      <c r="S362" s="53">
        <f>+(+SUMIF('[1]2021'!$A:$A,$A362,'[1]2021'!$C:$C)-SUMIF('[1]2021'!$E:$E,$A362,'[1]2021'!$G:$G))/12</f>
        <v>0</v>
      </c>
      <c r="T362" s="53">
        <f>+(+SUMIF('[1]2021'!$A:$A,$A362,'[1]2021'!$C:$C)-SUMIF('[1]2021'!$E:$E,$A362,'[1]2021'!$G:$G))/12</f>
        <v>0</v>
      </c>
      <c r="U362" s="53">
        <f>+SUM(I362:INDEX(I362:T362,1,Settings!$C$4))</f>
        <v>0</v>
      </c>
      <c r="V362" s="53">
        <f t="shared" si="156"/>
        <v>0</v>
      </c>
      <c r="W362" s="53"/>
      <c r="X362" s="53">
        <f>+SUMIFS(postings!$T:$T,postings!$C:$C,'pl-data'!X$2,postings!$D:$D,'pl-data'!X$3,postings!$I:$I,'pl-data'!$A362)-SUMIFS(postings!$W:$W,postings!$C:$C,'pl-data'!X$2,postings!$D:$D,'pl-data'!X$3,postings!$M:$M,'pl-data'!$A362)</f>
        <v>11.43</v>
      </c>
      <c r="Y362" s="53">
        <f>+SUMIFS(postings!$T:$T,postings!$C:$C,'pl-data'!Y$2,postings!$D:$D,'pl-data'!Y$3,postings!$I:$I,'pl-data'!$A362)-SUMIFS(postings!$W:$W,postings!$C:$C,'pl-data'!Y$2,postings!$D:$D,'pl-data'!Y$3,postings!$M:$M,'pl-data'!$A362)</f>
        <v>11.43</v>
      </c>
      <c r="Z362" s="53">
        <f>+SUMIFS(postings!$T:$T,postings!$C:$C,'pl-data'!Z$2,postings!$D:$D,'pl-data'!Z$3,postings!$I:$I,'pl-data'!$A362)-SUMIFS(postings!$W:$W,postings!$C:$C,'pl-data'!Z$2,postings!$D:$D,'pl-data'!Z$3,postings!$M:$M,'pl-data'!$A362)</f>
        <v>11.43</v>
      </c>
      <c r="AA362" s="53">
        <f>+SUMIFS(postings!$T:$T,postings!$C:$C,'pl-data'!AA$2,postings!$D:$D,'pl-data'!AA$3,postings!$I:$I,'pl-data'!$A362)-SUMIFS(postings!$W:$W,postings!$C:$C,'pl-data'!AA$2,postings!$D:$D,'pl-data'!AA$3,postings!$M:$M,'pl-data'!$A362)</f>
        <v>11.43</v>
      </c>
      <c r="AB362" s="53">
        <f>+SUMIFS(postings!$T:$T,postings!$C:$C,'pl-data'!AB$2,postings!$D:$D,'pl-data'!AB$3,postings!$I:$I,'pl-data'!$A362)-SUMIFS(postings!$W:$W,postings!$C:$C,'pl-data'!AB$2,postings!$D:$D,'pl-data'!AB$3,postings!$M:$M,'pl-data'!$A362)</f>
        <v>11.43</v>
      </c>
      <c r="AC362" s="53">
        <f>+SUMIFS(postings!$T:$T,postings!$C:$C,'pl-data'!AC$2,postings!$D:$D,'pl-data'!AC$3,postings!$I:$I,'pl-data'!$A362)-SUMIFS(postings!$W:$W,postings!$C:$C,'pl-data'!AC$2,postings!$D:$D,'pl-data'!AC$3,postings!$M:$M,'pl-data'!$A362)</f>
        <v>11.43</v>
      </c>
      <c r="AD362" s="53">
        <f>+SUMIFS(postings!$T:$T,postings!$C:$C,'pl-data'!AD$2,postings!$D:$D,'pl-data'!AD$3,postings!$I:$I,'pl-data'!$A362)-SUMIFS(postings!$W:$W,postings!$C:$C,'pl-data'!AD$2,postings!$D:$D,'pl-data'!AD$3,postings!$M:$M,'pl-data'!$A362)</f>
        <v>11.43</v>
      </c>
      <c r="AE362" s="53">
        <f>+SUMIFS(postings!$T:$T,postings!$C:$C,'pl-data'!AE$2,postings!$D:$D,'pl-data'!AE$3,postings!$I:$I,'pl-data'!$A362)-SUMIFS(postings!$W:$W,postings!$C:$C,'pl-data'!AE$2,postings!$D:$D,'pl-data'!AE$3,postings!$M:$M,'pl-data'!$A362)</f>
        <v>11.43</v>
      </c>
      <c r="AF362" s="53">
        <f>+SUMIFS(postings!$T:$T,postings!$C:$C,'pl-data'!AF$2,postings!$D:$D,'pl-data'!AF$3,postings!$I:$I,'pl-data'!$A362)-SUMIFS(postings!$W:$W,postings!$C:$C,'pl-data'!AF$2,postings!$D:$D,'pl-data'!AF$3,postings!$M:$M,'pl-data'!$A362)</f>
        <v>11.43</v>
      </c>
      <c r="AG362" s="53">
        <f>+SUMIFS(postings!$T:$T,postings!$C:$C,'pl-data'!AG$2,postings!$D:$D,'pl-data'!AG$3,postings!$I:$I,'pl-data'!$A362)-SUMIFS(postings!$W:$W,postings!$C:$C,'pl-data'!AG$2,postings!$D:$D,'pl-data'!AG$3,postings!$M:$M,'pl-data'!$A362)</f>
        <v>11.43</v>
      </c>
      <c r="AH362" s="53">
        <f>+SUMIFS(postings!$T:$T,postings!$C:$C,'pl-data'!AH$2,postings!$D:$D,'pl-data'!AH$3,postings!$I:$I,'pl-data'!$A362)-SUMIFS(postings!$W:$W,postings!$C:$C,'pl-data'!AH$2,postings!$D:$D,'pl-data'!AH$3,postings!$M:$M,'pl-data'!$A362)</f>
        <v>11.43</v>
      </c>
      <c r="AI362" s="53">
        <f>+SUMIFS(postings!$T:$T,postings!$C:$C,'pl-data'!AI$2,postings!$D:$D,'pl-data'!AI$3,postings!$I:$I,'pl-data'!$A362)-SUMIFS(postings!$W:$W,postings!$C:$C,'pl-data'!AI$2,postings!$D:$D,'pl-data'!AI$3,postings!$M:$M,'pl-data'!$A362)</f>
        <v>11.43</v>
      </c>
      <c r="AJ362" s="53">
        <f>+SUM(X362:INDEX(X362:AI362,1,Settings!$C$4))</f>
        <v>137.16000000000003</v>
      </c>
      <c r="AK362" s="53">
        <f t="shared" si="157"/>
        <v>137.16000000000003</v>
      </c>
      <c r="AL362" s="53"/>
      <c r="AM362" s="53">
        <f t="shared" si="186"/>
        <v>0</v>
      </c>
      <c r="AN362" s="53">
        <f t="shared" si="187"/>
        <v>0</v>
      </c>
      <c r="AO362" s="53">
        <f t="shared" si="188"/>
        <v>0</v>
      </c>
      <c r="AP362" s="53">
        <f t="shared" si="189"/>
        <v>0</v>
      </c>
      <c r="AQ362" s="53">
        <f t="shared" si="190"/>
        <v>0</v>
      </c>
      <c r="AR362" s="53">
        <f t="shared" si="191"/>
        <v>0</v>
      </c>
      <c r="AS362" s="53">
        <f t="shared" si="192"/>
        <v>0</v>
      </c>
      <c r="AT362" s="53">
        <f t="shared" si="193"/>
        <v>0</v>
      </c>
      <c r="AU362" s="53">
        <f t="shared" si="194"/>
        <v>0</v>
      </c>
      <c r="AV362" s="53">
        <f t="shared" si="195"/>
        <v>0</v>
      </c>
      <c r="AW362" s="53">
        <f t="shared" si="196"/>
        <v>0</v>
      </c>
      <c r="AX362" s="53">
        <f t="shared" si="197"/>
        <v>0</v>
      </c>
      <c r="AY362" s="53">
        <f>+SUM(AM362:INDEX(AM362:AX362,1,Settings!$C$4))</f>
        <v>0</v>
      </c>
      <c r="AZ362" s="53">
        <f t="shared" si="170"/>
        <v>0</v>
      </c>
      <c r="BA362" s="53"/>
      <c r="BB362" s="53">
        <f t="shared" si="171"/>
        <v>0</v>
      </c>
      <c r="BC362" s="53">
        <f t="shared" si="172"/>
        <v>0</v>
      </c>
      <c r="BD362" s="53">
        <f t="shared" si="173"/>
        <v>0</v>
      </c>
      <c r="BE362" s="53">
        <f t="shared" si="174"/>
        <v>0</v>
      </c>
      <c r="BF362" s="53">
        <f t="shared" si="175"/>
        <v>0</v>
      </c>
      <c r="BG362" s="53">
        <f t="shared" si="176"/>
        <v>0</v>
      </c>
      <c r="BH362" s="53">
        <f t="shared" si="177"/>
        <v>0</v>
      </c>
      <c r="BI362" s="53">
        <f t="shared" si="178"/>
        <v>0</v>
      </c>
      <c r="BJ362" s="53">
        <f t="shared" si="179"/>
        <v>0</v>
      </c>
      <c r="BK362" s="53">
        <f t="shared" si="180"/>
        <v>0</v>
      </c>
      <c r="BL362" s="53">
        <f t="shared" si="181"/>
        <v>0</v>
      </c>
      <c r="BM362" s="53">
        <f t="shared" si="182"/>
        <v>0</v>
      </c>
      <c r="BN362" s="53">
        <f t="shared" si="183"/>
        <v>0</v>
      </c>
      <c r="BO362" s="53"/>
      <c r="BP362" s="53">
        <f t="shared" si="184"/>
        <v>0</v>
      </c>
      <c r="BQ362" s="53"/>
      <c r="BR362" s="53">
        <f t="shared" si="185"/>
        <v>0</v>
      </c>
    </row>
    <row r="363" spans="1:70" x14ac:dyDescent="0.2">
      <c r="A363" s="6">
        <v>4229</v>
      </c>
      <c r="B363" s="6" t="str">
        <f>+VLOOKUP(A363,masterfile!B:C,2,FALSE)</f>
        <v>Pacht unbewegl. WG MU § 15 EStG</v>
      </c>
      <c r="D363" s="53">
        <f>+SUMIF('[1]2017'!$A:$A,$A363,'[1]2017'!$C:$C)-SUMIF('[1]2017'!$E:$E,$A363,'[1]2017'!$G:$G)</f>
        <v>0</v>
      </c>
      <c r="E363" s="53">
        <f>+SUMIF('[1]2018'!$A:$A,$A363,'[1]2018'!$C:$C)-SUMIF('[1]2018'!$E:$E,$A363,'[1]2018'!$G:$G)</f>
        <v>0</v>
      </c>
      <c r="F363" s="53">
        <f>+SUMIF('[1]2019'!$A:$A,$A363,'[1]2019'!$C:$C)-SUMIF('[1]2019'!$E:$E,$A363,'[1]2019'!$G:$G)</f>
        <v>0</v>
      </c>
      <c r="G363" s="53">
        <f>+SUMIF('[1]2020'!$A:$A,$A363,'[1]2020'!$C:$C)-SUMIF('[1]2020'!$E:$E,$A363,'[1]2020'!$G:$G)</f>
        <v>0</v>
      </c>
      <c r="H363" s="53"/>
      <c r="I363" s="53">
        <f>+(+SUMIF('[1]2021'!$A:$A,$A363,'[1]2021'!$C:$C)-SUMIF('[1]2021'!$E:$E,$A363,'[1]2021'!$G:$G))/12</f>
        <v>0</v>
      </c>
      <c r="J363" s="53">
        <f>+(+SUMIF('[1]2021'!$A:$A,$A363,'[1]2021'!$C:$C)-SUMIF('[1]2021'!$E:$E,$A363,'[1]2021'!$G:$G))/12</f>
        <v>0</v>
      </c>
      <c r="K363" s="53">
        <f>+(+SUMIF('[1]2021'!$A:$A,$A363,'[1]2021'!$C:$C)-SUMIF('[1]2021'!$E:$E,$A363,'[1]2021'!$G:$G))/12</f>
        <v>0</v>
      </c>
      <c r="L363" s="53">
        <f>+(+SUMIF('[1]2021'!$A:$A,$A363,'[1]2021'!$C:$C)-SUMIF('[1]2021'!$E:$E,$A363,'[1]2021'!$G:$G))/12</f>
        <v>0</v>
      </c>
      <c r="M363" s="53">
        <f>+(+SUMIF('[1]2021'!$A:$A,$A363,'[1]2021'!$C:$C)-SUMIF('[1]2021'!$E:$E,$A363,'[1]2021'!$G:$G))/12</f>
        <v>0</v>
      </c>
      <c r="N363" s="53">
        <f>+(+SUMIF('[1]2021'!$A:$A,$A363,'[1]2021'!$C:$C)-SUMIF('[1]2021'!$E:$E,$A363,'[1]2021'!$G:$G))/12</f>
        <v>0</v>
      </c>
      <c r="O363" s="53">
        <f>+(+SUMIF('[1]2021'!$A:$A,$A363,'[1]2021'!$C:$C)-SUMIF('[1]2021'!$E:$E,$A363,'[1]2021'!$G:$G))/12</f>
        <v>0</v>
      </c>
      <c r="P363" s="53">
        <f>+(+SUMIF('[1]2021'!$A:$A,$A363,'[1]2021'!$C:$C)-SUMIF('[1]2021'!$E:$E,$A363,'[1]2021'!$G:$G))/12</f>
        <v>0</v>
      </c>
      <c r="Q363" s="53">
        <f>+(+SUMIF('[1]2021'!$A:$A,$A363,'[1]2021'!$C:$C)-SUMIF('[1]2021'!$E:$E,$A363,'[1]2021'!$G:$G))/12</f>
        <v>0</v>
      </c>
      <c r="R363" s="53">
        <f>+(+SUMIF('[1]2021'!$A:$A,$A363,'[1]2021'!$C:$C)-SUMIF('[1]2021'!$E:$E,$A363,'[1]2021'!$G:$G))/12</f>
        <v>0</v>
      </c>
      <c r="S363" s="53">
        <f>+(+SUMIF('[1]2021'!$A:$A,$A363,'[1]2021'!$C:$C)-SUMIF('[1]2021'!$E:$E,$A363,'[1]2021'!$G:$G))/12</f>
        <v>0</v>
      </c>
      <c r="T363" s="53">
        <f>+(+SUMIF('[1]2021'!$A:$A,$A363,'[1]2021'!$C:$C)-SUMIF('[1]2021'!$E:$E,$A363,'[1]2021'!$G:$G))/12</f>
        <v>0</v>
      </c>
      <c r="U363" s="53">
        <f>+SUM(I363:INDEX(I363:T363,1,Settings!$C$4))</f>
        <v>0</v>
      </c>
      <c r="V363" s="53">
        <f t="shared" si="156"/>
        <v>0</v>
      </c>
      <c r="W363" s="53"/>
      <c r="X363" s="53">
        <f>+SUMIFS(postings!$T:$T,postings!$C:$C,'pl-data'!X$2,postings!$D:$D,'pl-data'!X$3,postings!$I:$I,'pl-data'!$A363)-SUMIFS(postings!$W:$W,postings!$C:$C,'pl-data'!X$2,postings!$D:$D,'pl-data'!X$3,postings!$M:$M,'pl-data'!$A363)</f>
        <v>0</v>
      </c>
      <c r="Y363" s="53">
        <f>+SUMIFS(postings!$T:$T,postings!$C:$C,'pl-data'!Y$2,postings!$D:$D,'pl-data'!Y$3,postings!$I:$I,'pl-data'!$A363)-SUMIFS(postings!$W:$W,postings!$C:$C,'pl-data'!Y$2,postings!$D:$D,'pl-data'!Y$3,postings!$M:$M,'pl-data'!$A363)</f>
        <v>0</v>
      </c>
      <c r="Z363" s="53">
        <f>+SUMIFS(postings!$T:$T,postings!$C:$C,'pl-data'!Z$2,postings!$D:$D,'pl-data'!Z$3,postings!$I:$I,'pl-data'!$A363)-SUMIFS(postings!$W:$W,postings!$C:$C,'pl-data'!Z$2,postings!$D:$D,'pl-data'!Z$3,postings!$M:$M,'pl-data'!$A363)</f>
        <v>0</v>
      </c>
      <c r="AA363" s="53">
        <f>+SUMIFS(postings!$T:$T,postings!$C:$C,'pl-data'!AA$2,postings!$D:$D,'pl-data'!AA$3,postings!$I:$I,'pl-data'!$A363)-SUMIFS(postings!$W:$W,postings!$C:$C,'pl-data'!AA$2,postings!$D:$D,'pl-data'!AA$3,postings!$M:$M,'pl-data'!$A363)</f>
        <v>0</v>
      </c>
      <c r="AB363" s="53">
        <f>+SUMIFS(postings!$T:$T,postings!$C:$C,'pl-data'!AB$2,postings!$D:$D,'pl-data'!AB$3,postings!$I:$I,'pl-data'!$A363)-SUMIFS(postings!$W:$W,postings!$C:$C,'pl-data'!AB$2,postings!$D:$D,'pl-data'!AB$3,postings!$M:$M,'pl-data'!$A363)</f>
        <v>0</v>
      </c>
      <c r="AC363" s="53">
        <f>+SUMIFS(postings!$T:$T,postings!$C:$C,'pl-data'!AC$2,postings!$D:$D,'pl-data'!AC$3,postings!$I:$I,'pl-data'!$A363)-SUMIFS(postings!$W:$W,postings!$C:$C,'pl-data'!AC$2,postings!$D:$D,'pl-data'!AC$3,postings!$M:$M,'pl-data'!$A363)</f>
        <v>0</v>
      </c>
      <c r="AD363" s="53">
        <f>+SUMIFS(postings!$T:$T,postings!$C:$C,'pl-data'!AD$2,postings!$D:$D,'pl-data'!AD$3,postings!$I:$I,'pl-data'!$A363)-SUMIFS(postings!$W:$W,postings!$C:$C,'pl-data'!AD$2,postings!$D:$D,'pl-data'!AD$3,postings!$M:$M,'pl-data'!$A363)</f>
        <v>0</v>
      </c>
      <c r="AE363" s="53">
        <f>+SUMIFS(postings!$T:$T,postings!$C:$C,'pl-data'!AE$2,postings!$D:$D,'pl-data'!AE$3,postings!$I:$I,'pl-data'!$A363)-SUMIFS(postings!$W:$W,postings!$C:$C,'pl-data'!AE$2,postings!$D:$D,'pl-data'!AE$3,postings!$M:$M,'pl-data'!$A363)</f>
        <v>0</v>
      </c>
      <c r="AF363" s="53">
        <f>+SUMIFS(postings!$T:$T,postings!$C:$C,'pl-data'!AF$2,postings!$D:$D,'pl-data'!AF$3,postings!$I:$I,'pl-data'!$A363)-SUMIFS(postings!$W:$W,postings!$C:$C,'pl-data'!AF$2,postings!$D:$D,'pl-data'!AF$3,postings!$M:$M,'pl-data'!$A363)</f>
        <v>0</v>
      </c>
      <c r="AG363" s="53">
        <f>+SUMIFS(postings!$T:$T,postings!$C:$C,'pl-data'!AG$2,postings!$D:$D,'pl-data'!AG$3,postings!$I:$I,'pl-data'!$A363)-SUMIFS(postings!$W:$W,postings!$C:$C,'pl-data'!AG$2,postings!$D:$D,'pl-data'!AG$3,postings!$M:$M,'pl-data'!$A363)</f>
        <v>0</v>
      </c>
      <c r="AH363" s="53">
        <f>+SUMIFS(postings!$T:$T,postings!$C:$C,'pl-data'!AH$2,postings!$D:$D,'pl-data'!AH$3,postings!$I:$I,'pl-data'!$A363)-SUMIFS(postings!$W:$W,postings!$C:$C,'pl-data'!AH$2,postings!$D:$D,'pl-data'!AH$3,postings!$M:$M,'pl-data'!$A363)</f>
        <v>0</v>
      </c>
      <c r="AI363" s="53">
        <f>+SUMIFS(postings!$T:$T,postings!$C:$C,'pl-data'!AI$2,postings!$D:$D,'pl-data'!AI$3,postings!$I:$I,'pl-data'!$A363)-SUMIFS(postings!$W:$W,postings!$C:$C,'pl-data'!AI$2,postings!$D:$D,'pl-data'!AI$3,postings!$M:$M,'pl-data'!$A363)</f>
        <v>0</v>
      </c>
      <c r="AJ363" s="53">
        <f>+SUM(X363:INDEX(X363:AI363,1,Settings!$C$4))</f>
        <v>0</v>
      </c>
      <c r="AK363" s="53">
        <f t="shared" si="157"/>
        <v>0</v>
      </c>
      <c r="AL363" s="53"/>
      <c r="AM363" s="53">
        <f t="shared" si="186"/>
        <v>0</v>
      </c>
      <c r="AN363" s="53">
        <f t="shared" si="187"/>
        <v>0</v>
      </c>
      <c r="AO363" s="53">
        <f t="shared" si="188"/>
        <v>0</v>
      </c>
      <c r="AP363" s="53">
        <f t="shared" si="189"/>
        <v>0</v>
      </c>
      <c r="AQ363" s="53">
        <f t="shared" si="190"/>
        <v>0</v>
      </c>
      <c r="AR363" s="53">
        <f t="shared" si="191"/>
        <v>0</v>
      </c>
      <c r="AS363" s="53">
        <f t="shared" si="192"/>
        <v>0</v>
      </c>
      <c r="AT363" s="53">
        <f t="shared" si="193"/>
        <v>0</v>
      </c>
      <c r="AU363" s="53">
        <f t="shared" si="194"/>
        <v>0</v>
      </c>
      <c r="AV363" s="53">
        <f t="shared" si="195"/>
        <v>0</v>
      </c>
      <c r="AW363" s="53">
        <f t="shared" si="196"/>
        <v>0</v>
      </c>
      <c r="AX363" s="53">
        <f t="shared" si="197"/>
        <v>0</v>
      </c>
      <c r="AY363" s="53">
        <f>+SUM(AM363:INDEX(AM363:AX363,1,Settings!$C$4))</f>
        <v>0</v>
      </c>
      <c r="AZ363" s="53">
        <f t="shared" si="170"/>
        <v>0</v>
      </c>
      <c r="BA363" s="53"/>
      <c r="BB363" s="53">
        <f t="shared" si="171"/>
        <v>0</v>
      </c>
      <c r="BC363" s="53">
        <f t="shared" si="172"/>
        <v>0</v>
      </c>
      <c r="BD363" s="53">
        <f t="shared" si="173"/>
        <v>0</v>
      </c>
      <c r="BE363" s="53">
        <f t="shared" si="174"/>
        <v>0</v>
      </c>
      <c r="BF363" s="53">
        <f t="shared" si="175"/>
        <v>0</v>
      </c>
      <c r="BG363" s="53">
        <f t="shared" si="176"/>
        <v>0</v>
      </c>
      <c r="BH363" s="53">
        <f t="shared" si="177"/>
        <v>0</v>
      </c>
      <c r="BI363" s="53">
        <f t="shared" si="178"/>
        <v>0</v>
      </c>
      <c r="BJ363" s="53">
        <f t="shared" si="179"/>
        <v>0</v>
      </c>
      <c r="BK363" s="53">
        <f t="shared" si="180"/>
        <v>0</v>
      </c>
      <c r="BL363" s="53">
        <f t="shared" si="181"/>
        <v>0</v>
      </c>
      <c r="BM363" s="53">
        <f t="shared" si="182"/>
        <v>0</v>
      </c>
      <c r="BN363" s="53">
        <f t="shared" si="183"/>
        <v>0</v>
      </c>
      <c r="BO363" s="53"/>
      <c r="BP363" s="53">
        <f t="shared" si="184"/>
        <v>0</v>
      </c>
      <c r="BQ363" s="53"/>
      <c r="BR363" s="53">
        <f t="shared" si="185"/>
        <v>0</v>
      </c>
    </row>
    <row r="364" spans="1:70" x14ac:dyDescent="0.2">
      <c r="A364" s="6">
        <v>4230</v>
      </c>
      <c r="B364" s="6" t="str">
        <f>+VLOOKUP(A364,masterfile!B:C,2,FALSE)</f>
        <v>Heizung</v>
      </c>
      <c r="D364" s="53">
        <f>+SUMIF('[1]2017'!$A:$A,$A364,'[1]2017'!$C:$C)-SUMIF('[1]2017'!$E:$E,$A364,'[1]2017'!$G:$G)</f>
        <v>10</v>
      </c>
      <c r="E364" s="53">
        <f>+SUMIF('[1]2018'!$A:$A,$A364,'[1]2018'!$C:$C)-SUMIF('[1]2018'!$E:$E,$A364,'[1]2018'!$G:$G)</f>
        <v>10</v>
      </c>
      <c r="F364" s="53">
        <f>+SUMIF('[1]2019'!$A:$A,$A364,'[1]2019'!$C:$C)-SUMIF('[1]2019'!$E:$E,$A364,'[1]2019'!$G:$G)</f>
        <v>10</v>
      </c>
      <c r="G364" s="53">
        <f>+SUMIF('[1]2020'!$A:$A,$A364,'[1]2020'!$C:$C)-SUMIF('[1]2020'!$E:$E,$A364,'[1]2020'!$G:$G)</f>
        <v>10</v>
      </c>
      <c r="H364" s="53"/>
      <c r="I364" s="53">
        <f>+(+SUMIF('[1]2021'!$A:$A,$A364,'[1]2021'!$C:$C)-SUMIF('[1]2021'!$E:$E,$A364,'[1]2021'!$G:$G))/12</f>
        <v>0.83333333333333337</v>
      </c>
      <c r="J364" s="53">
        <f>+(+SUMIF('[1]2021'!$A:$A,$A364,'[1]2021'!$C:$C)-SUMIF('[1]2021'!$E:$E,$A364,'[1]2021'!$G:$G))/12</f>
        <v>0.83333333333333337</v>
      </c>
      <c r="K364" s="53">
        <f>+(+SUMIF('[1]2021'!$A:$A,$A364,'[1]2021'!$C:$C)-SUMIF('[1]2021'!$E:$E,$A364,'[1]2021'!$G:$G))/12</f>
        <v>0.83333333333333337</v>
      </c>
      <c r="L364" s="53">
        <f>+(+SUMIF('[1]2021'!$A:$A,$A364,'[1]2021'!$C:$C)-SUMIF('[1]2021'!$E:$E,$A364,'[1]2021'!$G:$G))/12</f>
        <v>0.83333333333333337</v>
      </c>
      <c r="M364" s="53">
        <f>+(+SUMIF('[1]2021'!$A:$A,$A364,'[1]2021'!$C:$C)-SUMIF('[1]2021'!$E:$E,$A364,'[1]2021'!$G:$G))/12</f>
        <v>0.83333333333333337</v>
      </c>
      <c r="N364" s="53">
        <f>+(+SUMIF('[1]2021'!$A:$A,$A364,'[1]2021'!$C:$C)-SUMIF('[1]2021'!$E:$E,$A364,'[1]2021'!$G:$G))/12</f>
        <v>0.83333333333333337</v>
      </c>
      <c r="O364" s="53">
        <f>+(+SUMIF('[1]2021'!$A:$A,$A364,'[1]2021'!$C:$C)-SUMIF('[1]2021'!$E:$E,$A364,'[1]2021'!$G:$G))/12</f>
        <v>0.83333333333333337</v>
      </c>
      <c r="P364" s="53">
        <f>+(+SUMIF('[1]2021'!$A:$A,$A364,'[1]2021'!$C:$C)-SUMIF('[1]2021'!$E:$E,$A364,'[1]2021'!$G:$G))/12</f>
        <v>0.83333333333333337</v>
      </c>
      <c r="Q364" s="53">
        <f>+(+SUMIF('[1]2021'!$A:$A,$A364,'[1]2021'!$C:$C)-SUMIF('[1]2021'!$E:$E,$A364,'[1]2021'!$G:$G))/12</f>
        <v>0.83333333333333337</v>
      </c>
      <c r="R364" s="53">
        <f>+(+SUMIF('[1]2021'!$A:$A,$A364,'[1]2021'!$C:$C)-SUMIF('[1]2021'!$E:$E,$A364,'[1]2021'!$G:$G))/12</f>
        <v>0.83333333333333337</v>
      </c>
      <c r="S364" s="53">
        <f>+(+SUMIF('[1]2021'!$A:$A,$A364,'[1]2021'!$C:$C)-SUMIF('[1]2021'!$E:$E,$A364,'[1]2021'!$G:$G))/12</f>
        <v>0.83333333333333337</v>
      </c>
      <c r="T364" s="53">
        <f>+(+SUMIF('[1]2021'!$A:$A,$A364,'[1]2021'!$C:$C)-SUMIF('[1]2021'!$E:$E,$A364,'[1]2021'!$G:$G))/12</f>
        <v>0.83333333333333337</v>
      </c>
      <c r="U364" s="53">
        <f>+SUM(I364:INDEX(I364:T364,1,Settings!$C$4))</f>
        <v>10</v>
      </c>
      <c r="V364" s="53">
        <f t="shared" si="156"/>
        <v>10</v>
      </c>
      <c r="W364" s="53"/>
      <c r="X364" s="53">
        <f>+SUMIFS(postings!$T:$T,postings!$C:$C,'pl-data'!X$2,postings!$D:$D,'pl-data'!X$3,postings!$I:$I,'pl-data'!$A364)-SUMIFS(postings!$W:$W,postings!$C:$C,'pl-data'!X$2,postings!$D:$D,'pl-data'!X$3,postings!$M:$M,'pl-data'!$A364)</f>
        <v>0</v>
      </c>
      <c r="Y364" s="53">
        <f>+SUMIFS(postings!$T:$T,postings!$C:$C,'pl-data'!Y$2,postings!$D:$D,'pl-data'!Y$3,postings!$I:$I,'pl-data'!$A364)-SUMIFS(postings!$W:$W,postings!$C:$C,'pl-data'!Y$2,postings!$D:$D,'pl-data'!Y$3,postings!$M:$M,'pl-data'!$A364)</f>
        <v>0</v>
      </c>
      <c r="Z364" s="53">
        <f>+SUMIFS(postings!$T:$T,postings!$C:$C,'pl-data'!Z$2,postings!$D:$D,'pl-data'!Z$3,postings!$I:$I,'pl-data'!$A364)-SUMIFS(postings!$W:$W,postings!$C:$C,'pl-data'!Z$2,postings!$D:$D,'pl-data'!Z$3,postings!$M:$M,'pl-data'!$A364)</f>
        <v>0</v>
      </c>
      <c r="AA364" s="53">
        <f>+SUMIFS(postings!$T:$T,postings!$C:$C,'pl-data'!AA$2,postings!$D:$D,'pl-data'!AA$3,postings!$I:$I,'pl-data'!$A364)-SUMIFS(postings!$W:$W,postings!$C:$C,'pl-data'!AA$2,postings!$D:$D,'pl-data'!AA$3,postings!$M:$M,'pl-data'!$A364)</f>
        <v>0</v>
      </c>
      <c r="AB364" s="53">
        <f>+SUMIFS(postings!$T:$T,postings!$C:$C,'pl-data'!AB$2,postings!$D:$D,'pl-data'!AB$3,postings!$I:$I,'pl-data'!$A364)-SUMIFS(postings!$W:$W,postings!$C:$C,'pl-data'!AB$2,postings!$D:$D,'pl-data'!AB$3,postings!$M:$M,'pl-data'!$A364)</f>
        <v>0</v>
      </c>
      <c r="AC364" s="53">
        <f>+SUMIFS(postings!$T:$T,postings!$C:$C,'pl-data'!AC$2,postings!$D:$D,'pl-data'!AC$3,postings!$I:$I,'pl-data'!$A364)-SUMIFS(postings!$W:$W,postings!$C:$C,'pl-data'!AC$2,postings!$D:$D,'pl-data'!AC$3,postings!$M:$M,'pl-data'!$A364)</f>
        <v>0</v>
      </c>
      <c r="AD364" s="53">
        <f>+SUMIFS(postings!$T:$T,postings!$C:$C,'pl-data'!AD$2,postings!$D:$D,'pl-data'!AD$3,postings!$I:$I,'pl-data'!$A364)-SUMIFS(postings!$W:$W,postings!$C:$C,'pl-data'!AD$2,postings!$D:$D,'pl-data'!AD$3,postings!$M:$M,'pl-data'!$A364)</f>
        <v>0</v>
      </c>
      <c r="AE364" s="53">
        <f>+SUMIFS(postings!$T:$T,postings!$C:$C,'pl-data'!AE$2,postings!$D:$D,'pl-data'!AE$3,postings!$I:$I,'pl-data'!$A364)-SUMIFS(postings!$W:$W,postings!$C:$C,'pl-data'!AE$2,postings!$D:$D,'pl-data'!AE$3,postings!$M:$M,'pl-data'!$A364)</f>
        <v>0</v>
      </c>
      <c r="AF364" s="53">
        <f>+SUMIFS(postings!$T:$T,postings!$C:$C,'pl-data'!AF$2,postings!$D:$D,'pl-data'!AF$3,postings!$I:$I,'pl-data'!$A364)-SUMIFS(postings!$W:$W,postings!$C:$C,'pl-data'!AF$2,postings!$D:$D,'pl-data'!AF$3,postings!$M:$M,'pl-data'!$A364)</f>
        <v>0</v>
      </c>
      <c r="AG364" s="53">
        <f>+SUMIFS(postings!$T:$T,postings!$C:$C,'pl-data'!AG$2,postings!$D:$D,'pl-data'!AG$3,postings!$I:$I,'pl-data'!$A364)-SUMIFS(postings!$W:$W,postings!$C:$C,'pl-data'!AG$2,postings!$D:$D,'pl-data'!AG$3,postings!$M:$M,'pl-data'!$A364)</f>
        <v>0</v>
      </c>
      <c r="AH364" s="53">
        <f>+SUMIFS(postings!$T:$T,postings!$C:$C,'pl-data'!AH$2,postings!$D:$D,'pl-data'!AH$3,postings!$I:$I,'pl-data'!$A364)-SUMIFS(postings!$W:$W,postings!$C:$C,'pl-data'!AH$2,postings!$D:$D,'pl-data'!AH$3,postings!$M:$M,'pl-data'!$A364)</f>
        <v>0</v>
      </c>
      <c r="AI364" s="53">
        <f>+SUMIFS(postings!$T:$T,postings!$C:$C,'pl-data'!AI$2,postings!$D:$D,'pl-data'!AI$3,postings!$I:$I,'pl-data'!$A364)-SUMIFS(postings!$W:$W,postings!$C:$C,'pl-data'!AI$2,postings!$D:$D,'pl-data'!AI$3,postings!$M:$M,'pl-data'!$A364)</f>
        <v>0</v>
      </c>
      <c r="AJ364" s="53">
        <f>+SUM(X364:INDEX(X364:AI364,1,Settings!$C$4))</f>
        <v>0</v>
      </c>
      <c r="AK364" s="53">
        <f t="shared" si="157"/>
        <v>0</v>
      </c>
      <c r="AL364" s="53"/>
      <c r="AM364" s="53">
        <f t="shared" si="186"/>
        <v>0.85833333333333339</v>
      </c>
      <c r="AN364" s="53">
        <f t="shared" si="187"/>
        <v>0.85833333333333339</v>
      </c>
      <c r="AO364" s="53">
        <f t="shared" si="188"/>
        <v>0.85833333333333339</v>
      </c>
      <c r="AP364" s="53">
        <f t="shared" si="189"/>
        <v>0.85833333333333339</v>
      </c>
      <c r="AQ364" s="53">
        <f t="shared" si="190"/>
        <v>0.85833333333333339</v>
      </c>
      <c r="AR364" s="53">
        <f t="shared" si="191"/>
        <v>0.85833333333333339</v>
      </c>
      <c r="AS364" s="53">
        <f t="shared" si="192"/>
        <v>0.85833333333333339</v>
      </c>
      <c r="AT364" s="53">
        <f t="shared" si="193"/>
        <v>0.85833333333333339</v>
      </c>
      <c r="AU364" s="53">
        <f t="shared" si="194"/>
        <v>0.85833333333333339</v>
      </c>
      <c r="AV364" s="53">
        <f t="shared" si="195"/>
        <v>0.85833333333333339</v>
      </c>
      <c r="AW364" s="53">
        <f t="shared" si="196"/>
        <v>0.85833333333333339</v>
      </c>
      <c r="AX364" s="53">
        <f t="shared" si="197"/>
        <v>0.85833333333333339</v>
      </c>
      <c r="AY364" s="53">
        <f>+SUM(AM364:INDEX(AM364:AX364,1,Settings!$C$4))</f>
        <v>10.3</v>
      </c>
      <c r="AZ364" s="53">
        <f t="shared" si="170"/>
        <v>10.3</v>
      </c>
      <c r="BA364" s="53"/>
      <c r="BB364" s="53">
        <f t="shared" si="171"/>
        <v>0.88408333333333344</v>
      </c>
      <c r="BC364" s="53">
        <f t="shared" si="172"/>
        <v>0.88408333333333344</v>
      </c>
      <c r="BD364" s="53">
        <f t="shared" si="173"/>
        <v>0.88408333333333344</v>
      </c>
      <c r="BE364" s="53">
        <f t="shared" si="174"/>
        <v>0.88408333333333344</v>
      </c>
      <c r="BF364" s="53">
        <f t="shared" si="175"/>
        <v>0.88408333333333344</v>
      </c>
      <c r="BG364" s="53">
        <f t="shared" si="176"/>
        <v>0.88408333333333344</v>
      </c>
      <c r="BH364" s="53">
        <f t="shared" si="177"/>
        <v>0.88408333333333344</v>
      </c>
      <c r="BI364" s="53">
        <f t="shared" si="178"/>
        <v>0.88408333333333344</v>
      </c>
      <c r="BJ364" s="53">
        <f t="shared" si="179"/>
        <v>0.88408333333333344</v>
      </c>
      <c r="BK364" s="53">
        <f t="shared" si="180"/>
        <v>0.88408333333333344</v>
      </c>
      <c r="BL364" s="53">
        <f t="shared" si="181"/>
        <v>0.88408333333333344</v>
      </c>
      <c r="BM364" s="53">
        <f t="shared" si="182"/>
        <v>0.88408333333333344</v>
      </c>
      <c r="BN364" s="53">
        <f t="shared" si="183"/>
        <v>10.609000000000002</v>
      </c>
      <c r="BO364" s="53"/>
      <c r="BP364" s="53">
        <f t="shared" si="184"/>
        <v>11.033360000000002</v>
      </c>
      <c r="BQ364" s="53"/>
      <c r="BR364" s="53">
        <f t="shared" si="185"/>
        <v>11.585028000000003</v>
      </c>
    </row>
    <row r="365" spans="1:70" x14ac:dyDescent="0.2">
      <c r="A365" s="6">
        <v>4240</v>
      </c>
      <c r="B365" s="6" t="str">
        <f>+VLOOKUP(A365,masterfile!B:C,2,FALSE)</f>
        <v>Gas, Strom, Wasser</v>
      </c>
      <c r="D365" s="53">
        <f>+SUMIF('[1]2017'!$A:$A,$A365,'[1]2017'!$C:$C)-SUMIF('[1]2017'!$E:$E,$A365,'[1]2017'!$G:$G)</f>
        <v>10</v>
      </c>
      <c r="E365" s="53">
        <f>+SUMIF('[1]2018'!$A:$A,$A365,'[1]2018'!$C:$C)-SUMIF('[1]2018'!$E:$E,$A365,'[1]2018'!$G:$G)</f>
        <v>10</v>
      </c>
      <c r="F365" s="53">
        <f>+SUMIF('[1]2019'!$A:$A,$A365,'[1]2019'!$C:$C)-SUMIF('[1]2019'!$E:$E,$A365,'[1]2019'!$G:$G)</f>
        <v>10</v>
      </c>
      <c r="G365" s="53">
        <f>+SUMIF('[1]2020'!$A:$A,$A365,'[1]2020'!$C:$C)-SUMIF('[1]2020'!$E:$E,$A365,'[1]2020'!$G:$G)</f>
        <v>10</v>
      </c>
      <c r="H365" s="53"/>
      <c r="I365" s="53">
        <f>+(+SUMIF('[1]2021'!$A:$A,$A365,'[1]2021'!$C:$C)-SUMIF('[1]2021'!$E:$E,$A365,'[1]2021'!$G:$G))/12</f>
        <v>0.83333333333333337</v>
      </c>
      <c r="J365" s="53">
        <f>+(+SUMIF('[1]2021'!$A:$A,$A365,'[1]2021'!$C:$C)-SUMIF('[1]2021'!$E:$E,$A365,'[1]2021'!$G:$G))/12</f>
        <v>0.83333333333333337</v>
      </c>
      <c r="K365" s="53">
        <f>+(+SUMIF('[1]2021'!$A:$A,$A365,'[1]2021'!$C:$C)-SUMIF('[1]2021'!$E:$E,$A365,'[1]2021'!$G:$G))/12</f>
        <v>0.83333333333333337</v>
      </c>
      <c r="L365" s="53">
        <f>+(+SUMIF('[1]2021'!$A:$A,$A365,'[1]2021'!$C:$C)-SUMIF('[1]2021'!$E:$E,$A365,'[1]2021'!$G:$G))/12</f>
        <v>0.83333333333333337</v>
      </c>
      <c r="M365" s="53">
        <f>+(+SUMIF('[1]2021'!$A:$A,$A365,'[1]2021'!$C:$C)-SUMIF('[1]2021'!$E:$E,$A365,'[1]2021'!$G:$G))/12</f>
        <v>0.83333333333333337</v>
      </c>
      <c r="N365" s="53">
        <f>+(+SUMIF('[1]2021'!$A:$A,$A365,'[1]2021'!$C:$C)-SUMIF('[1]2021'!$E:$E,$A365,'[1]2021'!$G:$G))/12</f>
        <v>0.83333333333333337</v>
      </c>
      <c r="O365" s="53">
        <f>+(+SUMIF('[1]2021'!$A:$A,$A365,'[1]2021'!$C:$C)-SUMIF('[1]2021'!$E:$E,$A365,'[1]2021'!$G:$G))/12</f>
        <v>0.83333333333333337</v>
      </c>
      <c r="P365" s="53">
        <f>+(+SUMIF('[1]2021'!$A:$A,$A365,'[1]2021'!$C:$C)-SUMIF('[1]2021'!$E:$E,$A365,'[1]2021'!$G:$G))/12</f>
        <v>0.83333333333333337</v>
      </c>
      <c r="Q365" s="53">
        <f>+(+SUMIF('[1]2021'!$A:$A,$A365,'[1]2021'!$C:$C)-SUMIF('[1]2021'!$E:$E,$A365,'[1]2021'!$G:$G))/12</f>
        <v>0.83333333333333337</v>
      </c>
      <c r="R365" s="53">
        <f>+(+SUMIF('[1]2021'!$A:$A,$A365,'[1]2021'!$C:$C)-SUMIF('[1]2021'!$E:$E,$A365,'[1]2021'!$G:$G))/12</f>
        <v>0.83333333333333337</v>
      </c>
      <c r="S365" s="53">
        <f>+(+SUMIF('[1]2021'!$A:$A,$A365,'[1]2021'!$C:$C)-SUMIF('[1]2021'!$E:$E,$A365,'[1]2021'!$G:$G))/12</f>
        <v>0.83333333333333337</v>
      </c>
      <c r="T365" s="53">
        <f>+(+SUMIF('[1]2021'!$A:$A,$A365,'[1]2021'!$C:$C)-SUMIF('[1]2021'!$E:$E,$A365,'[1]2021'!$G:$G))/12</f>
        <v>0.83333333333333337</v>
      </c>
      <c r="U365" s="53">
        <f>+SUM(I365:INDEX(I365:T365,1,Settings!$C$4))</f>
        <v>10</v>
      </c>
      <c r="V365" s="53">
        <f t="shared" si="156"/>
        <v>10</v>
      </c>
      <c r="W365" s="53"/>
      <c r="X365" s="53">
        <f>+SUMIFS(postings!$T:$T,postings!$C:$C,'pl-data'!X$2,postings!$D:$D,'pl-data'!X$3,postings!$I:$I,'pl-data'!$A365)-SUMIFS(postings!$W:$W,postings!$C:$C,'pl-data'!X$2,postings!$D:$D,'pl-data'!X$3,postings!$M:$M,'pl-data'!$A365)</f>
        <v>0</v>
      </c>
      <c r="Y365" s="53">
        <f>+SUMIFS(postings!$T:$T,postings!$C:$C,'pl-data'!Y$2,postings!$D:$D,'pl-data'!Y$3,postings!$I:$I,'pl-data'!$A365)-SUMIFS(postings!$W:$W,postings!$C:$C,'pl-data'!Y$2,postings!$D:$D,'pl-data'!Y$3,postings!$M:$M,'pl-data'!$A365)</f>
        <v>0</v>
      </c>
      <c r="Z365" s="53">
        <f>+SUMIFS(postings!$T:$T,postings!$C:$C,'pl-data'!Z$2,postings!$D:$D,'pl-data'!Z$3,postings!$I:$I,'pl-data'!$A365)-SUMIFS(postings!$W:$W,postings!$C:$C,'pl-data'!Z$2,postings!$D:$D,'pl-data'!Z$3,postings!$M:$M,'pl-data'!$A365)</f>
        <v>0</v>
      </c>
      <c r="AA365" s="53">
        <f>+SUMIFS(postings!$T:$T,postings!$C:$C,'pl-data'!AA$2,postings!$D:$D,'pl-data'!AA$3,postings!$I:$I,'pl-data'!$A365)-SUMIFS(postings!$W:$W,postings!$C:$C,'pl-data'!AA$2,postings!$D:$D,'pl-data'!AA$3,postings!$M:$M,'pl-data'!$A365)</f>
        <v>0</v>
      </c>
      <c r="AB365" s="53">
        <f>+SUMIFS(postings!$T:$T,postings!$C:$C,'pl-data'!AB$2,postings!$D:$D,'pl-data'!AB$3,postings!$I:$I,'pl-data'!$A365)-SUMIFS(postings!$W:$W,postings!$C:$C,'pl-data'!AB$2,postings!$D:$D,'pl-data'!AB$3,postings!$M:$M,'pl-data'!$A365)</f>
        <v>0</v>
      </c>
      <c r="AC365" s="53">
        <f>+SUMIFS(postings!$T:$T,postings!$C:$C,'pl-data'!AC$2,postings!$D:$D,'pl-data'!AC$3,postings!$I:$I,'pl-data'!$A365)-SUMIFS(postings!$W:$W,postings!$C:$C,'pl-data'!AC$2,postings!$D:$D,'pl-data'!AC$3,postings!$M:$M,'pl-data'!$A365)</f>
        <v>0</v>
      </c>
      <c r="AD365" s="53">
        <f>+SUMIFS(postings!$T:$T,postings!$C:$C,'pl-data'!AD$2,postings!$D:$D,'pl-data'!AD$3,postings!$I:$I,'pl-data'!$A365)-SUMIFS(postings!$W:$W,postings!$C:$C,'pl-data'!AD$2,postings!$D:$D,'pl-data'!AD$3,postings!$M:$M,'pl-data'!$A365)</f>
        <v>0</v>
      </c>
      <c r="AE365" s="53">
        <f>+SUMIFS(postings!$T:$T,postings!$C:$C,'pl-data'!AE$2,postings!$D:$D,'pl-data'!AE$3,postings!$I:$I,'pl-data'!$A365)-SUMIFS(postings!$W:$W,postings!$C:$C,'pl-data'!AE$2,postings!$D:$D,'pl-data'!AE$3,postings!$M:$M,'pl-data'!$A365)</f>
        <v>0</v>
      </c>
      <c r="AF365" s="53">
        <f>+SUMIFS(postings!$T:$T,postings!$C:$C,'pl-data'!AF$2,postings!$D:$D,'pl-data'!AF$3,postings!$I:$I,'pl-data'!$A365)-SUMIFS(postings!$W:$W,postings!$C:$C,'pl-data'!AF$2,postings!$D:$D,'pl-data'!AF$3,postings!$M:$M,'pl-data'!$A365)</f>
        <v>0</v>
      </c>
      <c r="AG365" s="53">
        <f>+SUMIFS(postings!$T:$T,postings!$C:$C,'pl-data'!AG$2,postings!$D:$D,'pl-data'!AG$3,postings!$I:$I,'pl-data'!$A365)-SUMIFS(postings!$W:$W,postings!$C:$C,'pl-data'!AG$2,postings!$D:$D,'pl-data'!AG$3,postings!$M:$M,'pl-data'!$A365)</f>
        <v>0</v>
      </c>
      <c r="AH365" s="53">
        <f>+SUMIFS(postings!$T:$T,postings!$C:$C,'pl-data'!AH$2,postings!$D:$D,'pl-data'!AH$3,postings!$I:$I,'pl-data'!$A365)-SUMIFS(postings!$W:$W,postings!$C:$C,'pl-data'!AH$2,postings!$D:$D,'pl-data'!AH$3,postings!$M:$M,'pl-data'!$A365)</f>
        <v>0</v>
      </c>
      <c r="AI365" s="53">
        <f>+SUMIFS(postings!$T:$T,postings!$C:$C,'pl-data'!AI$2,postings!$D:$D,'pl-data'!AI$3,postings!$I:$I,'pl-data'!$A365)-SUMIFS(postings!$W:$W,postings!$C:$C,'pl-data'!AI$2,postings!$D:$D,'pl-data'!AI$3,postings!$M:$M,'pl-data'!$A365)</f>
        <v>0</v>
      </c>
      <c r="AJ365" s="53">
        <f>+SUM(X365:INDEX(X365:AI365,1,Settings!$C$4))</f>
        <v>0</v>
      </c>
      <c r="AK365" s="53">
        <f t="shared" si="157"/>
        <v>0</v>
      </c>
      <c r="AL365" s="53"/>
      <c r="AM365" s="53">
        <f t="shared" si="186"/>
        <v>0.85833333333333339</v>
      </c>
      <c r="AN365" s="53">
        <f t="shared" si="187"/>
        <v>0.85833333333333339</v>
      </c>
      <c r="AO365" s="53">
        <f t="shared" si="188"/>
        <v>0.85833333333333339</v>
      </c>
      <c r="AP365" s="53">
        <f t="shared" si="189"/>
        <v>0.85833333333333339</v>
      </c>
      <c r="AQ365" s="53">
        <f t="shared" si="190"/>
        <v>0.85833333333333339</v>
      </c>
      <c r="AR365" s="53">
        <f t="shared" si="191"/>
        <v>0.85833333333333339</v>
      </c>
      <c r="AS365" s="53">
        <f t="shared" si="192"/>
        <v>0.85833333333333339</v>
      </c>
      <c r="AT365" s="53">
        <f t="shared" si="193"/>
        <v>0.85833333333333339</v>
      </c>
      <c r="AU365" s="53">
        <f t="shared" si="194"/>
        <v>0.85833333333333339</v>
      </c>
      <c r="AV365" s="53">
        <f t="shared" si="195"/>
        <v>0.85833333333333339</v>
      </c>
      <c r="AW365" s="53">
        <f t="shared" si="196"/>
        <v>0.85833333333333339</v>
      </c>
      <c r="AX365" s="53">
        <f t="shared" si="197"/>
        <v>0.85833333333333339</v>
      </c>
      <c r="AY365" s="53">
        <f>+SUM(AM365:INDEX(AM365:AX365,1,Settings!$C$4))</f>
        <v>10.3</v>
      </c>
      <c r="AZ365" s="53">
        <f t="shared" si="170"/>
        <v>10.3</v>
      </c>
      <c r="BA365" s="53"/>
      <c r="BB365" s="53">
        <f t="shared" si="171"/>
        <v>0.88408333333333344</v>
      </c>
      <c r="BC365" s="53">
        <f t="shared" si="172"/>
        <v>0.88408333333333344</v>
      </c>
      <c r="BD365" s="53">
        <f t="shared" si="173"/>
        <v>0.88408333333333344</v>
      </c>
      <c r="BE365" s="53">
        <f t="shared" si="174"/>
        <v>0.88408333333333344</v>
      </c>
      <c r="BF365" s="53">
        <f t="shared" si="175"/>
        <v>0.88408333333333344</v>
      </c>
      <c r="BG365" s="53">
        <f t="shared" si="176"/>
        <v>0.88408333333333344</v>
      </c>
      <c r="BH365" s="53">
        <f t="shared" si="177"/>
        <v>0.88408333333333344</v>
      </c>
      <c r="BI365" s="53">
        <f t="shared" si="178"/>
        <v>0.88408333333333344</v>
      </c>
      <c r="BJ365" s="53">
        <f t="shared" si="179"/>
        <v>0.88408333333333344</v>
      </c>
      <c r="BK365" s="53">
        <f t="shared" si="180"/>
        <v>0.88408333333333344</v>
      </c>
      <c r="BL365" s="53">
        <f t="shared" si="181"/>
        <v>0.88408333333333344</v>
      </c>
      <c r="BM365" s="53">
        <f t="shared" si="182"/>
        <v>0.88408333333333344</v>
      </c>
      <c r="BN365" s="53">
        <f t="shared" si="183"/>
        <v>10.609000000000002</v>
      </c>
      <c r="BO365" s="53"/>
      <c r="BP365" s="53">
        <f t="shared" si="184"/>
        <v>11.033360000000002</v>
      </c>
      <c r="BQ365" s="53"/>
      <c r="BR365" s="53">
        <f t="shared" si="185"/>
        <v>11.585028000000003</v>
      </c>
    </row>
    <row r="366" spans="1:70" x14ac:dyDescent="0.2">
      <c r="A366" s="6">
        <v>4250</v>
      </c>
      <c r="B366" s="6" t="str">
        <f>+VLOOKUP(A366,masterfile!B:C,2,FALSE)</f>
        <v>Reinigung</v>
      </c>
      <c r="D366" s="53">
        <f>+SUMIF('[1]2017'!$A:$A,$A366,'[1]2017'!$C:$C)-SUMIF('[1]2017'!$E:$E,$A366,'[1]2017'!$G:$G)</f>
        <v>12</v>
      </c>
      <c r="E366" s="53">
        <f>+SUMIF('[1]2018'!$A:$A,$A366,'[1]2018'!$C:$C)-SUMIF('[1]2018'!$E:$E,$A366,'[1]2018'!$G:$G)</f>
        <v>12</v>
      </c>
      <c r="F366" s="53">
        <f>+SUMIF('[1]2019'!$A:$A,$A366,'[1]2019'!$C:$C)-SUMIF('[1]2019'!$E:$E,$A366,'[1]2019'!$G:$G)</f>
        <v>12</v>
      </c>
      <c r="G366" s="53">
        <f>+SUMIF('[1]2020'!$A:$A,$A366,'[1]2020'!$C:$C)-SUMIF('[1]2020'!$E:$E,$A366,'[1]2020'!$G:$G)</f>
        <v>12</v>
      </c>
      <c r="H366" s="53"/>
      <c r="I366" s="53">
        <f>+(+SUMIF('[1]2021'!$A:$A,$A366,'[1]2021'!$C:$C)-SUMIF('[1]2021'!$E:$E,$A366,'[1]2021'!$G:$G))/12</f>
        <v>1</v>
      </c>
      <c r="J366" s="53">
        <f>+(+SUMIF('[1]2021'!$A:$A,$A366,'[1]2021'!$C:$C)-SUMIF('[1]2021'!$E:$E,$A366,'[1]2021'!$G:$G))/12</f>
        <v>1</v>
      </c>
      <c r="K366" s="53">
        <f>+(+SUMIF('[1]2021'!$A:$A,$A366,'[1]2021'!$C:$C)-SUMIF('[1]2021'!$E:$E,$A366,'[1]2021'!$G:$G))/12</f>
        <v>1</v>
      </c>
      <c r="L366" s="53">
        <f>+(+SUMIF('[1]2021'!$A:$A,$A366,'[1]2021'!$C:$C)-SUMIF('[1]2021'!$E:$E,$A366,'[1]2021'!$G:$G))/12</f>
        <v>1</v>
      </c>
      <c r="M366" s="53">
        <f>+(+SUMIF('[1]2021'!$A:$A,$A366,'[1]2021'!$C:$C)-SUMIF('[1]2021'!$E:$E,$A366,'[1]2021'!$G:$G))/12</f>
        <v>1</v>
      </c>
      <c r="N366" s="53">
        <f>+(+SUMIF('[1]2021'!$A:$A,$A366,'[1]2021'!$C:$C)-SUMIF('[1]2021'!$E:$E,$A366,'[1]2021'!$G:$G))/12</f>
        <v>1</v>
      </c>
      <c r="O366" s="53">
        <f>+(+SUMIF('[1]2021'!$A:$A,$A366,'[1]2021'!$C:$C)-SUMIF('[1]2021'!$E:$E,$A366,'[1]2021'!$G:$G))/12</f>
        <v>1</v>
      </c>
      <c r="P366" s="53">
        <f>+(+SUMIF('[1]2021'!$A:$A,$A366,'[1]2021'!$C:$C)-SUMIF('[1]2021'!$E:$E,$A366,'[1]2021'!$G:$G))/12</f>
        <v>1</v>
      </c>
      <c r="Q366" s="53">
        <f>+(+SUMIF('[1]2021'!$A:$A,$A366,'[1]2021'!$C:$C)-SUMIF('[1]2021'!$E:$E,$A366,'[1]2021'!$G:$G))/12</f>
        <v>1</v>
      </c>
      <c r="R366" s="53">
        <f>+(+SUMIF('[1]2021'!$A:$A,$A366,'[1]2021'!$C:$C)-SUMIF('[1]2021'!$E:$E,$A366,'[1]2021'!$G:$G))/12</f>
        <v>1</v>
      </c>
      <c r="S366" s="53">
        <f>+(+SUMIF('[1]2021'!$A:$A,$A366,'[1]2021'!$C:$C)-SUMIF('[1]2021'!$E:$E,$A366,'[1]2021'!$G:$G))/12</f>
        <v>1</v>
      </c>
      <c r="T366" s="53">
        <f>+(+SUMIF('[1]2021'!$A:$A,$A366,'[1]2021'!$C:$C)-SUMIF('[1]2021'!$E:$E,$A366,'[1]2021'!$G:$G))/12</f>
        <v>1</v>
      </c>
      <c r="U366" s="53">
        <f>+SUM(I366:INDEX(I366:T366,1,Settings!$C$4))</f>
        <v>12</v>
      </c>
      <c r="V366" s="53">
        <f t="shared" si="156"/>
        <v>12</v>
      </c>
      <c r="W366" s="53"/>
      <c r="X366" s="53">
        <f>+SUMIFS(postings!$T:$T,postings!$C:$C,'pl-data'!X$2,postings!$D:$D,'pl-data'!X$3,postings!$I:$I,'pl-data'!$A366)-SUMIFS(postings!$W:$W,postings!$C:$C,'pl-data'!X$2,postings!$D:$D,'pl-data'!X$3,postings!$M:$M,'pl-data'!$A366)</f>
        <v>0</v>
      </c>
      <c r="Y366" s="53">
        <f>+SUMIFS(postings!$T:$T,postings!$C:$C,'pl-data'!Y$2,postings!$D:$D,'pl-data'!Y$3,postings!$I:$I,'pl-data'!$A366)-SUMIFS(postings!$W:$W,postings!$C:$C,'pl-data'!Y$2,postings!$D:$D,'pl-data'!Y$3,postings!$M:$M,'pl-data'!$A366)</f>
        <v>0</v>
      </c>
      <c r="Z366" s="53">
        <f>+SUMIFS(postings!$T:$T,postings!$C:$C,'pl-data'!Z$2,postings!$D:$D,'pl-data'!Z$3,postings!$I:$I,'pl-data'!$A366)-SUMIFS(postings!$W:$W,postings!$C:$C,'pl-data'!Z$2,postings!$D:$D,'pl-data'!Z$3,postings!$M:$M,'pl-data'!$A366)</f>
        <v>0</v>
      </c>
      <c r="AA366" s="53">
        <f>+SUMIFS(postings!$T:$T,postings!$C:$C,'pl-data'!AA$2,postings!$D:$D,'pl-data'!AA$3,postings!$I:$I,'pl-data'!$A366)-SUMIFS(postings!$W:$W,postings!$C:$C,'pl-data'!AA$2,postings!$D:$D,'pl-data'!AA$3,postings!$M:$M,'pl-data'!$A366)</f>
        <v>0</v>
      </c>
      <c r="AB366" s="53">
        <f>+SUMIFS(postings!$T:$T,postings!$C:$C,'pl-data'!AB$2,postings!$D:$D,'pl-data'!AB$3,postings!$I:$I,'pl-data'!$A366)-SUMIFS(postings!$W:$W,postings!$C:$C,'pl-data'!AB$2,postings!$D:$D,'pl-data'!AB$3,postings!$M:$M,'pl-data'!$A366)</f>
        <v>0</v>
      </c>
      <c r="AC366" s="53">
        <f>+SUMIFS(postings!$T:$T,postings!$C:$C,'pl-data'!AC$2,postings!$D:$D,'pl-data'!AC$3,postings!$I:$I,'pl-data'!$A366)-SUMIFS(postings!$W:$W,postings!$C:$C,'pl-data'!AC$2,postings!$D:$D,'pl-data'!AC$3,postings!$M:$M,'pl-data'!$A366)</f>
        <v>0</v>
      </c>
      <c r="AD366" s="53">
        <f>+SUMIFS(postings!$T:$T,postings!$C:$C,'pl-data'!AD$2,postings!$D:$D,'pl-data'!AD$3,postings!$I:$I,'pl-data'!$A366)-SUMIFS(postings!$W:$W,postings!$C:$C,'pl-data'!AD$2,postings!$D:$D,'pl-data'!AD$3,postings!$M:$M,'pl-data'!$A366)</f>
        <v>0</v>
      </c>
      <c r="AE366" s="53">
        <f>+SUMIFS(postings!$T:$T,postings!$C:$C,'pl-data'!AE$2,postings!$D:$D,'pl-data'!AE$3,postings!$I:$I,'pl-data'!$A366)-SUMIFS(postings!$W:$W,postings!$C:$C,'pl-data'!AE$2,postings!$D:$D,'pl-data'!AE$3,postings!$M:$M,'pl-data'!$A366)</f>
        <v>0</v>
      </c>
      <c r="AF366" s="53">
        <f>+SUMIFS(postings!$T:$T,postings!$C:$C,'pl-data'!AF$2,postings!$D:$D,'pl-data'!AF$3,postings!$I:$I,'pl-data'!$A366)-SUMIFS(postings!$W:$W,postings!$C:$C,'pl-data'!AF$2,postings!$D:$D,'pl-data'!AF$3,postings!$M:$M,'pl-data'!$A366)</f>
        <v>0</v>
      </c>
      <c r="AG366" s="53">
        <f>+SUMIFS(postings!$T:$T,postings!$C:$C,'pl-data'!AG$2,postings!$D:$D,'pl-data'!AG$3,postings!$I:$I,'pl-data'!$A366)-SUMIFS(postings!$W:$W,postings!$C:$C,'pl-data'!AG$2,postings!$D:$D,'pl-data'!AG$3,postings!$M:$M,'pl-data'!$A366)</f>
        <v>0</v>
      </c>
      <c r="AH366" s="53">
        <f>+SUMIFS(postings!$T:$T,postings!$C:$C,'pl-data'!AH$2,postings!$D:$D,'pl-data'!AH$3,postings!$I:$I,'pl-data'!$A366)-SUMIFS(postings!$W:$W,postings!$C:$C,'pl-data'!AH$2,postings!$D:$D,'pl-data'!AH$3,postings!$M:$M,'pl-data'!$A366)</f>
        <v>0</v>
      </c>
      <c r="AI366" s="53">
        <f>+SUMIFS(postings!$T:$T,postings!$C:$C,'pl-data'!AI$2,postings!$D:$D,'pl-data'!AI$3,postings!$I:$I,'pl-data'!$A366)-SUMIFS(postings!$W:$W,postings!$C:$C,'pl-data'!AI$2,postings!$D:$D,'pl-data'!AI$3,postings!$M:$M,'pl-data'!$A366)</f>
        <v>0</v>
      </c>
      <c r="AJ366" s="53">
        <f>+SUM(X366:INDEX(X366:AI366,1,Settings!$C$4))</f>
        <v>0</v>
      </c>
      <c r="AK366" s="53">
        <f t="shared" si="157"/>
        <v>0</v>
      </c>
      <c r="AL366" s="53"/>
      <c r="AM366" s="53">
        <f t="shared" si="186"/>
        <v>1.03</v>
      </c>
      <c r="AN366" s="53">
        <f t="shared" si="187"/>
        <v>1.03</v>
      </c>
      <c r="AO366" s="53">
        <f t="shared" si="188"/>
        <v>1.03</v>
      </c>
      <c r="AP366" s="53">
        <f t="shared" si="189"/>
        <v>1.03</v>
      </c>
      <c r="AQ366" s="53">
        <f t="shared" si="190"/>
        <v>1.03</v>
      </c>
      <c r="AR366" s="53">
        <f t="shared" si="191"/>
        <v>1.03</v>
      </c>
      <c r="AS366" s="53">
        <f t="shared" si="192"/>
        <v>1.03</v>
      </c>
      <c r="AT366" s="53">
        <f t="shared" si="193"/>
        <v>1.03</v>
      </c>
      <c r="AU366" s="53">
        <f t="shared" si="194"/>
        <v>1.03</v>
      </c>
      <c r="AV366" s="53">
        <f t="shared" si="195"/>
        <v>1.03</v>
      </c>
      <c r="AW366" s="53">
        <f t="shared" si="196"/>
        <v>1.03</v>
      </c>
      <c r="AX366" s="53">
        <f t="shared" si="197"/>
        <v>1.03</v>
      </c>
      <c r="AY366" s="53">
        <f>+SUM(AM366:INDEX(AM366:AX366,1,Settings!$C$4))</f>
        <v>12.359999999999998</v>
      </c>
      <c r="AZ366" s="53">
        <f t="shared" si="170"/>
        <v>12.359999999999998</v>
      </c>
      <c r="BA366" s="53"/>
      <c r="BB366" s="53">
        <f t="shared" si="171"/>
        <v>1.0609</v>
      </c>
      <c r="BC366" s="53">
        <f t="shared" si="172"/>
        <v>1.0609</v>
      </c>
      <c r="BD366" s="53">
        <f t="shared" si="173"/>
        <v>1.0609</v>
      </c>
      <c r="BE366" s="53">
        <f t="shared" si="174"/>
        <v>1.0609</v>
      </c>
      <c r="BF366" s="53">
        <f t="shared" si="175"/>
        <v>1.0609</v>
      </c>
      <c r="BG366" s="53">
        <f t="shared" si="176"/>
        <v>1.0609</v>
      </c>
      <c r="BH366" s="53">
        <f t="shared" si="177"/>
        <v>1.0609</v>
      </c>
      <c r="BI366" s="53">
        <f t="shared" si="178"/>
        <v>1.0609</v>
      </c>
      <c r="BJ366" s="53">
        <f t="shared" si="179"/>
        <v>1.0609</v>
      </c>
      <c r="BK366" s="53">
        <f t="shared" si="180"/>
        <v>1.0609</v>
      </c>
      <c r="BL366" s="53">
        <f t="shared" si="181"/>
        <v>1.0609</v>
      </c>
      <c r="BM366" s="53">
        <f t="shared" si="182"/>
        <v>1.0609</v>
      </c>
      <c r="BN366" s="53">
        <f t="shared" si="183"/>
        <v>12.7308</v>
      </c>
      <c r="BO366" s="53"/>
      <c r="BP366" s="53">
        <f t="shared" si="184"/>
        <v>13.240032000000001</v>
      </c>
      <c r="BQ366" s="53"/>
      <c r="BR366" s="53">
        <f t="shared" si="185"/>
        <v>13.902033600000001</v>
      </c>
    </row>
    <row r="367" spans="1:70" x14ac:dyDescent="0.2">
      <c r="A367" s="6">
        <v>4260</v>
      </c>
      <c r="B367" s="6" t="str">
        <f>+VLOOKUP(A367,masterfile!B:C,2,FALSE)</f>
        <v>Instandhaltung betrieblicher Räume</v>
      </c>
      <c r="D367" s="53">
        <f>+SUMIF('[1]2017'!$A:$A,$A367,'[1]2017'!$C:$C)-SUMIF('[1]2017'!$E:$E,$A367,'[1]2017'!$G:$G)</f>
        <v>5</v>
      </c>
      <c r="E367" s="53">
        <f>+SUMIF('[1]2018'!$A:$A,$A367,'[1]2018'!$C:$C)-SUMIF('[1]2018'!$E:$E,$A367,'[1]2018'!$G:$G)</f>
        <v>5</v>
      </c>
      <c r="F367" s="53">
        <f>+SUMIF('[1]2019'!$A:$A,$A367,'[1]2019'!$C:$C)-SUMIF('[1]2019'!$E:$E,$A367,'[1]2019'!$G:$G)</f>
        <v>5</v>
      </c>
      <c r="G367" s="53">
        <f>+SUMIF('[1]2020'!$A:$A,$A367,'[1]2020'!$C:$C)-SUMIF('[1]2020'!$E:$E,$A367,'[1]2020'!$G:$G)</f>
        <v>5</v>
      </c>
      <c r="H367" s="53"/>
      <c r="I367" s="53">
        <f>+(+SUMIF('[1]2021'!$A:$A,$A367,'[1]2021'!$C:$C)-SUMIF('[1]2021'!$E:$E,$A367,'[1]2021'!$G:$G))/12</f>
        <v>0.41666666666666669</v>
      </c>
      <c r="J367" s="53">
        <f>+(+SUMIF('[1]2021'!$A:$A,$A367,'[1]2021'!$C:$C)-SUMIF('[1]2021'!$E:$E,$A367,'[1]2021'!$G:$G))/12</f>
        <v>0.41666666666666669</v>
      </c>
      <c r="K367" s="53">
        <f>+(+SUMIF('[1]2021'!$A:$A,$A367,'[1]2021'!$C:$C)-SUMIF('[1]2021'!$E:$E,$A367,'[1]2021'!$G:$G))/12</f>
        <v>0.41666666666666669</v>
      </c>
      <c r="L367" s="53">
        <f>+(+SUMIF('[1]2021'!$A:$A,$A367,'[1]2021'!$C:$C)-SUMIF('[1]2021'!$E:$E,$A367,'[1]2021'!$G:$G))/12</f>
        <v>0.41666666666666669</v>
      </c>
      <c r="M367" s="53">
        <f>+(+SUMIF('[1]2021'!$A:$A,$A367,'[1]2021'!$C:$C)-SUMIF('[1]2021'!$E:$E,$A367,'[1]2021'!$G:$G))/12</f>
        <v>0.41666666666666669</v>
      </c>
      <c r="N367" s="53">
        <f>+(+SUMIF('[1]2021'!$A:$A,$A367,'[1]2021'!$C:$C)-SUMIF('[1]2021'!$E:$E,$A367,'[1]2021'!$G:$G))/12</f>
        <v>0.41666666666666669</v>
      </c>
      <c r="O367" s="53">
        <f>+(+SUMIF('[1]2021'!$A:$A,$A367,'[1]2021'!$C:$C)-SUMIF('[1]2021'!$E:$E,$A367,'[1]2021'!$G:$G))/12</f>
        <v>0.41666666666666669</v>
      </c>
      <c r="P367" s="53">
        <f>+(+SUMIF('[1]2021'!$A:$A,$A367,'[1]2021'!$C:$C)-SUMIF('[1]2021'!$E:$E,$A367,'[1]2021'!$G:$G))/12</f>
        <v>0.41666666666666669</v>
      </c>
      <c r="Q367" s="53">
        <f>+(+SUMIF('[1]2021'!$A:$A,$A367,'[1]2021'!$C:$C)-SUMIF('[1]2021'!$E:$E,$A367,'[1]2021'!$G:$G))/12</f>
        <v>0.41666666666666669</v>
      </c>
      <c r="R367" s="53">
        <f>+(+SUMIF('[1]2021'!$A:$A,$A367,'[1]2021'!$C:$C)-SUMIF('[1]2021'!$E:$E,$A367,'[1]2021'!$G:$G))/12</f>
        <v>0.41666666666666669</v>
      </c>
      <c r="S367" s="53">
        <f>+(+SUMIF('[1]2021'!$A:$A,$A367,'[1]2021'!$C:$C)-SUMIF('[1]2021'!$E:$E,$A367,'[1]2021'!$G:$G))/12</f>
        <v>0.41666666666666669</v>
      </c>
      <c r="T367" s="53">
        <f>+(+SUMIF('[1]2021'!$A:$A,$A367,'[1]2021'!$C:$C)-SUMIF('[1]2021'!$E:$E,$A367,'[1]2021'!$G:$G))/12</f>
        <v>0.41666666666666669</v>
      </c>
      <c r="U367" s="53">
        <f>+SUM(I367:INDEX(I367:T367,1,Settings!$C$4))</f>
        <v>5</v>
      </c>
      <c r="V367" s="53">
        <f t="shared" si="156"/>
        <v>5</v>
      </c>
      <c r="W367" s="53"/>
      <c r="X367" s="53">
        <f>+SUMIFS(postings!$T:$T,postings!$C:$C,'pl-data'!X$2,postings!$D:$D,'pl-data'!X$3,postings!$I:$I,'pl-data'!$A367)-SUMIFS(postings!$W:$W,postings!$C:$C,'pl-data'!X$2,postings!$D:$D,'pl-data'!X$3,postings!$M:$M,'pl-data'!$A367)</f>
        <v>0</v>
      </c>
      <c r="Y367" s="53">
        <f>+SUMIFS(postings!$T:$T,postings!$C:$C,'pl-data'!Y$2,postings!$D:$D,'pl-data'!Y$3,postings!$I:$I,'pl-data'!$A367)-SUMIFS(postings!$W:$W,postings!$C:$C,'pl-data'!Y$2,postings!$D:$D,'pl-data'!Y$3,postings!$M:$M,'pl-data'!$A367)</f>
        <v>0</v>
      </c>
      <c r="Z367" s="53">
        <f>+SUMIFS(postings!$T:$T,postings!$C:$C,'pl-data'!Z$2,postings!$D:$D,'pl-data'!Z$3,postings!$I:$I,'pl-data'!$A367)-SUMIFS(postings!$W:$W,postings!$C:$C,'pl-data'!Z$2,postings!$D:$D,'pl-data'!Z$3,postings!$M:$M,'pl-data'!$A367)</f>
        <v>0</v>
      </c>
      <c r="AA367" s="53">
        <f>+SUMIFS(postings!$T:$T,postings!$C:$C,'pl-data'!AA$2,postings!$D:$D,'pl-data'!AA$3,postings!$I:$I,'pl-data'!$A367)-SUMIFS(postings!$W:$W,postings!$C:$C,'pl-data'!AA$2,postings!$D:$D,'pl-data'!AA$3,postings!$M:$M,'pl-data'!$A367)</f>
        <v>0</v>
      </c>
      <c r="AB367" s="53">
        <f>+SUMIFS(postings!$T:$T,postings!$C:$C,'pl-data'!AB$2,postings!$D:$D,'pl-data'!AB$3,postings!$I:$I,'pl-data'!$A367)-SUMIFS(postings!$W:$W,postings!$C:$C,'pl-data'!AB$2,postings!$D:$D,'pl-data'!AB$3,postings!$M:$M,'pl-data'!$A367)</f>
        <v>0</v>
      </c>
      <c r="AC367" s="53">
        <f>+SUMIFS(postings!$T:$T,postings!$C:$C,'pl-data'!AC$2,postings!$D:$D,'pl-data'!AC$3,postings!$I:$I,'pl-data'!$A367)-SUMIFS(postings!$W:$W,postings!$C:$C,'pl-data'!AC$2,postings!$D:$D,'pl-data'!AC$3,postings!$M:$M,'pl-data'!$A367)</f>
        <v>0</v>
      </c>
      <c r="AD367" s="53">
        <f>+SUMIFS(postings!$T:$T,postings!$C:$C,'pl-data'!AD$2,postings!$D:$D,'pl-data'!AD$3,postings!$I:$I,'pl-data'!$A367)-SUMIFS(postings!$W:$W,postings!$C:$C,'pl-data'!AD$2,postings!$D:$D,'pl-data'!AD$3,postings!$M:$M,'pl-data'!$A367)</f>
        <v>0</v>
      </c>
      <c r="AE367" s="53">
        <f>+SUMIFS(postings!$T:$T,postings!$C:$C,'pl-data'!AE$2,postings!$D:$D,'pl-data'!AE$3,postings!$I:$I,'pl-data'!$A367)-SUMIFS(postings!$W:$W,postings!$C:$C,'pl-data'!AE$2,postings!$D:$D,'pl-data'!AE$3,postings!$M:$M,'pl-data'!$A367)</f>
        <v>0</v>
      </c>
      <c r="AF367" s="53">
        <f>+SUMIFS(postings!$T:$T,postings!$C:$C,'pl-data'!AF$2,postings!$D:$D,'pl-data'!AF$3,postings!$I:$I,'pl-data'!$A367)-SUMIFS(postings!$W:$W,postings!$C:$C,'pl-data'!AF$2,postings!$D:$D,'pl-data'!AF$3,postings!$M:$M,'pl-data'!$A367)</f>
        <v>0</v>
      </c>
      <c r="AG367" s="53">
        <f>+SUMIFS(postings!$T:$T,postings!$C:$C,'pl-data'!AG$2,postings!$D:$D,'pl-data'!AG$3,postings!$I:$I,'pl-data'!$A367)-SUMIFS(postings!$W:$W,postings!$C:$C,'pl-data'!AG$2,postings!$D:$D,'pl-data'!AG$3,postings!$M:$M,'pl-data'!$A367)</f>
        <v>0</v>
      </c>
      <c r="AH367" s="53">
        <f>+SUMIFS(postings!$T:$T,postings!$C:$C,'pl-data'!AH$2,postings!$D:$D,'pl-data'!AH$3,postings!$I:$I,'pl-data'!$A367)-SUMIFS(postings!$W:$W,postings!$C:$C,'pl-data'!AH$2,postings!$D:$D,'pl-data'!AH$3,postings!$M:$M,'pl-data'!$A367)</f>
        <v>0</v>
      </c>
      <c r="AI367" s="53">
        <f>+SUMIFS(postings!$T:$T,postings!$C:$C,'pl-data'!AI$2,postings!$D:$D,'pl-data'!AI$3,postings!$I:$I,'pl-data'!$A367)-SUMIFS(postings!$W:$W,postings!$C:$C,'pl-data'!AI$2,postings!$D:$D,'pl-data'!AI$3,postings!$M:$M,'pl-data'!$A367)</f>
        <v>0</v>
      </c>
      <c r="AJ367" s="53">
        <f>+SUM(X367:INDEX(X367:AI367,1,Settings!$C$4))</f>
        <v>0</v>
      </c>
      <c r="AK367" s="53">
        <f t="shared" si="157"/>
        <v>0</v>
      </c>
      <c r="AL367" s="53"/>
      <c r="AM367" s="53">
        <f t="shared" si="186"/>
        <v>0.4291666666666667</v>
      </c>
      <c r="AN367" s="53">
        <f t="shared" si="187"/>
        <v>0.4291666666666667</v>
      </c>
      <c r="AO367" s="53">
        <f t="shared" si="188"/>
        <v>0.4291666666666667</v>
      </c>
      <c r="AP367" s="53">
        <f t="shared" si="189"/>
        <v>0.4291666666666667</v>
      </c>
      <c r="AQ367" s="53">
        <f t="shared" si="190"/>
        <v>0.4291666666666667</v>
      </c>
      <c r="AR367" s="53">
        <f t="shared" si="191"/>
        <v>0.4291666666666667</v>
      </c>
      <c r="AS367" s="53">
        <f t="shared" si="192"/>
        <v>0.4291666666666667</v>
      </c>
      <c r="AT367" s="53">
        <f t="shared" si="193"/>
        <v>0.4291666666666667</v>
      </c>
      <c r="AU367" s="53">
        <f t="shared" si="194"/>
        <v>0.4291666666666667</v>
      </c>
      <c r="AV367" s="53">
        <f t="shared" si="195"/>
        <v>0.4291666666666667</v>
      </c>
      <c r="AW367" s="53">
        <f t="shared" si="196"/>
        <v>0.4291666666666667</v>
      </c>
      <c r="AX367" s="53">
        <f t="shared" si="197"/>
        <v>0.4291666666666667</v>
      </c>
      <c r="AY367" s="53">
        <f>+SUM(AM367:INDEX(AM367:AX367,1,Settings!$C$4))</f>
        <v>5.15</v>
      </c>
      <c r="AZ367" s="53">
        <f t="shared" si="170"/>
        <v>5.15</v>
      </c>
      <c r="BA367" s="53"/>
      <c r="BB367" s="53">
        <f t="shared" si="171"/>
        <v>0.44204166666666672</v>
      </c>
      <c r="BC367" s="53">
        <f t="shared" si="172"/>
        <v>0.44204166666666672</v>
      </c>
      <c r="BD367" s="53">
        <f t="shared" si="173"/>
        <v>0.44204166666666672</v>
      </c>
      <c r="BE367" s="53">
        <f t="shared" si="174"/>
        <v>0.44204166666666672</v>
      </c>
      <c r="BF367" s="53">
        <f t="shared" si="175"/>
        <v>0.44204166666666672</v>
      </c>
      <c r="BG367" s="53">
        <f t="shared" si="176"/>
        <v>0.44204166666666672</v>
      </c>
      <c r="BH367" s="53">
        <f t="shared" si="177"/>
        <v>0.44204166666666672</v>
      </c>
      <c r="BI367" s="53">
        <f t="shared" si="178"/>
        <v>0.44204166666666672</v>
      </c>
      <c r="BJ367" s="53">
        <f t="shared" si="179"/>
        <v>0.44204166666666672</v>
      </c>
      <c r="BK367" s="53">
        <f t="shared" si="180"/>
        <v>0.44204166666666672</v>
      </c>
      <c r="BL367" s="53">
        <f t="shared" si="181"/>
        <v>0.44204166666666672</v>
      </c>
      <c r="BM367" s="53">
        <f t="shared" si="182"/>
        <v>0.44204166666666672</v>
      </c>
      <c r="BN367" s="53">
        <f t="shared" si="183"/>
        <v>5.3045000000000009</v>
      </c>
      <c r="BO367" s="53"/>
      <c r="BP367" s="53">
        <f t="shared" si="184"/>
        <v>5.5166800000000009</v>
      </c>
      <c r="BQ367" s="53"/>
      <c r="BR367" s="53">
        <f t="shared" si="185"/>
        <v>5.7925140000000015</v>
      </c>
    </row>
    <row r="368" spans="1:70" x14ac:dyDescent="0.2">
      <c r="A368" s="6">
        <v>4270</v>
      </c>
      <c r="B368" s="6" t="str">
        <f>+VLOOKUP(A368,masterfile!B:C,2,FALSE)</f>
        <v>Abgaben betrieblich genutzt. Grundbesitz</v>
      </c>
      <c r="D368" s="53">
        <f>+SUMIF('[1]2017'!$A:$A,$A368,'[1]2017'!$C:$C)-SUMIF('[1]2017'!$E:$E,$A368,'[1]2017'!$G:$G)</f>
        <v>0</v>
      </c>
      <c r="E368" s="53">
        <f>+SUMIF('[1]2018'!$A:$A,$A368,'[1]2018'!$C:$C)-SUMIF('[1]2018'!$E:$E,$A368,'[1]2018'!$G:$G)</f>
        <v>0</v>
      </c>
      <c r="F368" s="53">
        <f>+SUMIF('[1]2019'!$A:$A,$A368,'[1]2019'!$C:$C)-SUMIF('[1]2019'!$E:$E,$A368,'[1]2019'!$G:$G)</f>
        <v>0</v>
      </c>
      <c r="G368" s="53">
        <f>+SUMIF('[1]2020'!$A:$A,$A368,'[1]2020'!$C:$C)-SUMIF('[1]2020'!$E:$E,$A368,'[1]2020'!$G:$G)</f>
        <v>0</v>
      </c>
      <c r="H368" s="53"/>
      <c r="I368" s="53">
        <f>+(+SUMIF('[1]2021'!$A:$A,$A368,'[1]2021'!$C:$C)-SUMIF('[1]2021'!$E:$E,$A368,'[1]2021'!$G:$G))/12</f>
        <v>0</v>
      </c>
      <c r="J368" s="53">
        <f>+(+SUMIF('[1]2021'!$A:$A,$A368,'[1]2021'!$C:$C)-SUMIF('[1]2021'!$E:$E,$A368,'[1]2021'!$G:$G))/12</f>
        <v>0</v>
      </c>
      <c r="K368" s="53">
        <f>+(+SUMIF('[1]2021'!$A:$A,$A368,'[1]2021'!$C:$C)-SUMIF('[1]2021'!$E:$E,$A368,'[1]2021'!$G:$G))/12</f>
        <v>0</v>
      </c>
      <c r="L368" s="53">
        <f>+(+SUMIF('[1]2021'!$A:$A,$A368,'[1]2021'!$C:$C)-SUMIF('[1]2021'!$E:$E,$A368,'[1]2021'!$G:$G))/12</f>
        <v>0</v>
      </c>
      <c r="M368" s="53">
        <f>+(+SUMIF('[1]2021'!$A:$A,$A368,'[1]2021'!$C:$C)-SUMIF('[1]2021'!$E:$E,$A368,'[1]2021'!$G:$G))/12</f>
        <v>0</v>
      </c>
      <c r="N368" s="53">
        <f>+(+SUMIF('[1]2021'!$A:$A,$A368,'[1]2021'!$C:$C)-SUMIF('[1]2021'!$E:$E,$A368,'[1]2021'!$G:$G))/12</f>
        <v>0</v>
      </c>
      <c r="O368" s="53">
        <f>+(+SUMIF('[1]2021'!$A:$A,$A368,'[1]2021'!$C:$C)-SUMIF('[1]2021'!$E:$E,$A368,'[1]2021'!$G:$G))/12</f>
        <v>0</v>
      </c>
      <c r="P368" s="53">
        <f>+(+SUMIF('[1]2021'!$A:$A,$A368,'[1]2021'!$C:$C)-SUMIF('[1]2021'!$E:$E,$A368,'[1]2021'!$G:$G))/12</f>
        <v>0</v>
      </c>
      <c r="Q368" s="53">
        <f>+(+SUMIF('[1]2021'!$A:$A,$A368,'[1]2021'!$C:$C)-SUMIF('[1]2021'!$E:$E,$A368,'[1]2021'!$G:$G))/12</f>
        <v>0</v>
      </c>
      <c r="R368" s="53">
        <f>+(+SUMIF('[1]2021'!$A:$A,$A368,'[1]2021'!$C:$C)-SUMIF('[1]2021'!$E:$E,$A368,'[1]2021'!$G:$G))/12</f>
        <v>0</v>
      </c>
      <c r="S368" s="53">
        <f>+(+SUMIF('[1]2021'!$A:$A,$A368,'[1]2021'!$C:$C)-SUMIF('[1]2021'!$E:$E,$A368,'[1]2021'!$G:$G))/12</f>
        <v>0</v>
      </c>
      <c r="T368" s="53">
        <f>+(+SUMIF('[1]2021'!$A:$A,$A368,'[1]2021'!$C:$C)-SUMIF('[1]2021'!$E:$E,$A368,'[1]2021'!$G:$G))/12</f>
        <v>0</v>
      </c>
      <c r="U368" s="53">
        <f>+SUM(I368:INDEX(I368:T368,1,Settings!$C$4))</f>
        <v>0</v>
      </c>
      <c r="V368" s="53">
        <f t="shared" si="156"/>
        <v>0</v>
      </c>
      <c r="W368" s="53"/>
      <c r="X368" s="53">
        <f>+SUMIFS(postings!$T:$T,postings!$C:$C,'pl-data'!X$2,postings!$D:$D,'pl-data'!X$3,postings!$I:$I,'pl-data'!$A368)-SUMIFS(postings!$W:$W,postings!$C:$C,'pl-data'!X$2,postings!$D:$D,'pl-data'!X$3,postings!$M:$M,'pl-data'!$A368)</f>
        <v>0</v>
      </c>
      <c r="Y368" s="53">
        <f>+SUMIFS(postings!$T:$T,postings!$C:$C,'pl-data'!Y$2,postings!$D:$D,'pl-data'!Y$3,postings!$I:$I,'pl-data'!$A368)-SUMIFS(postings!$W:$W,postings!$C:$C,'pl-data'!Y$2,postings!$D:$D,'pl-data'!Y$3,postings!$M:$M,'pl-data'!$A368)</f>
        <v>0</v>
      </c>
      <c r="Z368" s="53">
        <f>+SUMIFS(postings!$T:$T,postings!$C:$C,'pl-data'!Z$2,postings!$D:$D,'pl-data'!Z$3,postings!$I:$I,'pl-data'!$A368)-SUMIFS(postings!$W:$W,postings!$C:$C,'pl-data'!Z$2,postings!$D:$D,'pl-data'!Z$3,postings!$M:$M,'pl-data'!$A368)</f>
        <v>0</v>
      </c>
      <c r="AA368" s="53">
        <f>+SUMIFS(postings!$T:$T,postings!$C:$C,'pl-data'!AA$2,postings!$D:$D,'pl-data'!AA$3,postings!$I:$I,'pl-data'!$A368)-SUMIFS(postings!$W:$W,postings!$C:$C,'pl-data'!AA$2,postings!$D:$D,'pl-data'!AA$3,postings!$M:$M,'pl-data'!$A368)</f>
        <v>0</v>
      </c>
      <c r="AB368" s="53">
        <f>+SUMIFS(postings!$T:$T,postings!$C:$C,'pl-data'!AB$2,postings!$D:$D,'pl-data'!AB$3,postings!$I:$I,'pl-data'!$A368)-SUMIFS(postings!$W:$W,postings!$C:$C,'pl-data'!AB$2,postings!$D:$D,'pl-data'!AB$3,postings!$M:$M,'pl-data'!$A368)</f>
        <v>0</v>
      </c>
      <c r="AC368" s="53">
        <f>+SUMIFS(postings!$T:$T,postings!$C:$C,'pl-data'!AC$2,postings!$D:$D,'pl-data'!AC$3,postings!$I:$I,'pl-data'!$A368)-SUMIFS(postings!$W:$W,postings!$C:$C,'pl-data'!AC$2,postings!$D:$D,'pl-data'!AC$3,postings!$M:$M,'pl-data'!$A368)</f>
        <v>0</v>
      </c>
      <c r="AD368" s="53">
        <f>+SUMIFS(postings!$T:$T,postings!$C:$C,'pl-data'!AD$2,postings!$D:$D,'pl-data'!AD$3,postings!$I:$I,'pl-data'!$A368)-SUMIFS(postings!$W:$W,postings!$C:$C,'pl-data'!AD$2,postings!$D:$D,'pl-data'!AD$3,postings!$M:$M,'pl-data'!$A368)</f>
        <v>0</v>
      </c>
      <c r="AE368" s="53">
        <f>+SUMIFS(postings!$T:$T,postings!$C:$C,'pl-data'!AE$2,postings!$D:$D,'pl-data'!AE$3,postings!$I:$I,'pl-data'!$A368)-SUMIFS(postings!$W:$W,postings!$C:$C,'pl-data'!AE$2,postings!$D:$D,'pl-data'!AE$3,postings!$M:$M,'pl-data'!$A368)</f>
        <v>0</v>
      </c>
      <c r="AF368" s="53">
        <f>+SUMIFS(postings!$T:$T,postings!$C:$C,'pl-data'!AF$2,postings!$D:$D,'pl-data'!AF$3,postings!$I:$I,'pl-data'!$A368)-SUMIFS(postings!$W:$W,postings!$C:$C,'pl-data'!AF$2,postings!$D:$D,'pl-data'!AF$3,postings!$M:$M,'pl-data'!$A368)</f>
        <v>0</v>
      </c>
      <c r="AG368" s="53">
        <f>+SUMIFS(postings!$T:$T,postings!$C:$C,'pl-data'!AG$2,postings!$D:$D,'pl-data'!AG$3,postings!$I:$I,'pl-data'!$A368)-SUMIFS(postings!$W:$W,postings!$C:$C,'pl-data'!AG$2,postings!$D:$D,'pl-data'!AG$3,postings!$M:$M,'pl-data'!$A368)</f>
        <v>0</v>
      </c>
      <c r="AH368" s="53">
        <f>+SUMIFS(postings!$T:$T,postings!$C:$C,'pl-data'!AH$2,postings!$D:$D,'pl-data'!AH$3,postings!$I:$I,'pl-data'!$A368)-SUMIFS(postings!$W:$W,postings!$C:$C,'pl-data'!AH$2,postings!$D:$D,'pl-data'!AH$3,postings!$M:$M,'pl-data'!$A368)</f>
        <v>0</v>
      </c>
      <c r="AI368" s="53">
        <f>+SUMIFS(postings!$T:$T,postings!$C:$C,'pl-data'!AI$2,postings!$D:$D,'pl-data'!AI$3,postings!$I:$I,'pl-data'!$A368)-SUMIFS(postings!$W:$W,postings!$C:$C,'pl-data'!AI$2,postings!$D:$D,'pl-data'!AI$3,postings!$M:$M,'pl-data'!$A368)</f>
        <v>0</v>
      </c>
      <c r="AJ368" s="53">
        <f>+SUM(X368:INDEX(X368:AI368,1,Settings!$C$4))</f>
        <v>0</v>
      </c>
      <c r="AK368" s="53">
        <f t="shared" si="157"/>
        <v>0</v>
      </c>
      <c r="AL368" s="53"/>
      <c r="AM368" s="53">
        <f t="shared" si="186"/>
        <v>0</v>
      </c>
      <c r="AN368" s="53">
        <f t="shared" si="187"/>
        <v>0</v>
      </c>
      <c r="AO368" s="53">
        <f t="shared" si="188"/>
        <v>0</v>
      </c>
      <c r="AP368" s="53">
        <f t="shared" si="189"/>
        <v>0</v>
      </c>
      <c r="AQ368" s="53">
        <f t="shared" si="190"/>
        <v>0</v>
      </c>
      <c r="AR368" s="53">
        <f t="shared" si="191"/>
        <v>0</v>
      </c>
      <c r="AS368" s="53">
        <f t="shared" si="192"/>
        <v>0</v>
      </c>
      <c r="AT368" s="53">
        <f t="shared" si="193"/>
        <v>0</v>
      </c>
      <c r="AU368" s="53">
        <f t="shared" si="194"/>
        <v>0</v>
      </c>
      <c r="AV368" s="53">
        <f t="shared" si="195"/>
        <v>0</v>
      </c>
      <c r="AW368" s="53">
        <f t="shared" si="196"/>
        <v>0</v>
      </c>
      <c r="AX368" s="53">
        <f t="shared" si="197"/>
        <v>0</v>
      </c>
      <c r="AY368" s="53">
        <f>+SUM(AM368:INDEX(AM368:AX368,1,Settings!$C$4))</f>
        <v>0</v>
      </c>
      <c r="AZ368" s="53">
        <f t="shared" si="170"/>
        <v>0</v>
      </c>
      <c r="BA368" s="53"/>
      <c r="BB368" s="53">
        <f t="shared" si="171"/>
        <v>0</v>
      </c>
      <c r="BC368" s="53">
        <f t="shared" si="172"/>
        <v>0</v>
      </c>
      <c r="BD368" s="53">
        <f t="shared" si="173"/>
        <v>0</v>
      </c>
      <c r="BE368" s="53">
        <f t="shared" si="174"/>
        <v>0</v>
      </c>
      <c r="BF368" s="53">
        <f t="shared" si="175"/>
        <v>0</v>
      </c>
      <c r="BG368" s="53">
        <f t="shared" si="176"/>
        <v>0</v>
      </c>
      <c r="BH368" s="53">
        <f t="shared" si="177"/>
        <v>0</v>
      </c>
      <c r="BI368" s="53">
        <f t="shared" si="178"/>
        <v>0</v>
      </c>
      <c r="BJ368" s="53">
        <f t="shared" si="179"/>
        <v>0</v>
      </c>
      <c r="BK368" s="53">
        <f t="shared" si="180"/>
        <v>0</v>
      </c>
      <c r="BL368" s="53">
        <f t="shared" si="181"/>
        <v>0</v>
      </c>
      <c r="BM368" s="53">
        <f t="shared" si="182"/>
        <v>0</v>
      </c>
      <c r="BN368" s="53">
        <f t="shared" si="183"/>
        <v>0</v>
      </c>
      <c r="BO368" s="53"/>
      <c r="BP368" s="53">
        <f t="shared" si="184"/>
        <v>0</v>
      </c>
      <c r="BQ368" s="53"/>
      <c r="BR368" s="53">
        <f t="shared" si="185"/>
        <v>0</v>
      </c>
    </row>
    <row r="369" spans="1:70" x14ac:dyDescent="0.2">
      <c r="A369" s="6">
        <v>4280</v>
      </c>
      <c r="B369" s="6" t="str">
        <f>+VLOOKUP(A369,masterfile!B:C,2,FALSE)</f>
        <v>Sonstige Raumkosten</v>
      </c>
      <c r="D369" s="53">
        <f>+SUMIF('[1]2017'!$A:$A,$A369,'[1]2017'!$C:$C)-SUMIF('[1]2017'!$E:$E,$A369,'[1]2017'!$G:$G)</f>
        <v>0</v>
      </c>
      <c r="E369" s="53">
        <f>+SUMIF('[1]2018'!$A:$A,$A369,'[1]2018'!$C:$C)-SUMIF('[1]2018'!$E:$E,$A369,'[1]2018'!$G:$G)</f>
        <v>0</v>
      </c>
      <c r="F369" s="53">
        <f>+SUMIF('[1]2019'!$A:$A,$A369,'[1]2019'!$C:$C)-SUMIF('[1]2019'!$E:$E,$A369,'[1]2019'!$G:$G)</f>
        <v>0</v>
      </c>
      <c r="G369" s="53">
        <f>+SUMIF('[1]2020'!$A:$A,$A369,'[1]2020'!$C:$C)-SUMIF('[1]2020'!$E:$E,$A369,'[1]2020'!$G:$G)</f>
        <v>0</v>
      </c>
      <c r="H369" s="53"/>
      <c r="I369" s="53">
        <f>+(+SUMIF('[1]2021'!$A:$A,$A369,'[1]2021'!$C:$C)-SUMIF('[1]2021'!$E:$E,$A369,'[1]2021'!$G:$G))/12</f>
        <v>0</v>
      </c>
      <c r="J369" s="53">
        <f>+(+SUMIF('[1]2021'!$A:$A,$A369,'[1]2021'!$C:$C)-SUMIF('[1]2021'!$E:$E,$A369,'[1]2021'!$G:$G))/12</f>
        <v>0</v>
      </c>
      <c r="K369" s="53">
        <f>+(+SUMIF('[1]2021'!$A:$A,$A369,'[1]2021'!$C:$C)-SUMIF('[1]2021'!$E:$E,$A369,'[1]2021'!$G:$G))/12</f>
        <v>0</v>
      </c>
      <c r="L369" s="53">
        <f>+(+SUMIF('[1]2021'!$A:$A,$A369,'[1]2021'!$C:$C)-SUMIF('[1]2021'!$E:$E,$A369,'[1]2021'!$G:$G))/12</f>
        <v>0</v>
      </c>
      <c r="M369" s="53">
        <f>+(+SUMIF('[1]2021'!$A:$A,$A369,'[1]2021'!$C:$C)-SUMIF('[1]2021'!$E:$E,$A369,'[1]2021'!$G:$G))/12</f>
        <v>0</v>
      </c>
      <c r="N369" s="53">
        <f>+(+SUMIF('[1]2021'!$A:$A,$A369,'[1]2021'!$C:$C)-SUMIF('[1]2021'!$E:$E,$A369,'[1]2021'!$G:$G))/12</f>
        <v>0</v>
      </c>
      <c r="O369" s="53">
        <f>+(+SUMIF('[1]2021'!$A:$A,$A369,'[1]2021'!$C:$C)-SUMIF('[1]2021'!$E:$E,$A369,'[1]2021'!$G:$G))/12</f>
        <v>0</v>
      </c>
      <c r="P369" s="53">
        <f>+(+SUMIF('[1]2021'!$A:$A,$A369,'[1]2021'!$C:$C)-SUMIF('[1]2021'!$E:$E,$A369,'[1]2021'!$G:$G))/12</f>
        <v>0</v>
      </c>
      <c r="Q369" s="53">
        <f>+(+SUMIF('[1]2021'!$A:$A,$A369,'[1]2021'!$C:$C)-SUMIF('[1]2021'!$E:$E,$A369,'[1]2021'!$G:$G))/12</f>
        <v>0</v>
      </c>
      <c r="R369" s="53">
        <f>+(+SUMIF('[1]2021'!$A:$A,$A369,'[1]2021'!$C:$C)-SUMIF('[1]2021'!$E:$E,$A369,'[1]2021'!$G:$G))/12</f>
        <v>0</v>
      </c>
      <c r="S369" s="53">
        <f>+(+SUMIF('[1]2021'!$A:$A,$A369,'[1]2021'!$C:$C)-SUMIF('[1]2021'!$E:$E,$A369,'[1]2021'!$G:$G))/12</f>
        <v>0</v>
      </c>
      <c r="T369" s="53">
        <f>+(+SUMIF('[1]2021'!$A:$A,$A369,'[1]2021'!$C:$C)-SUMIF('[1]2021'!$E:$E,$A369,'[1]2021'!$G:$G))/12</f>
        <v>0</v>
      </c>
      <c r="U369" s="53">
        <f>+SUM(I369:INDEX(I369:T369,1,Settings!$C$4))</f>
        <v>0</v>
      </c>
      <c r="V369" s="53">
        <f t="shared" si="156"/>
        <v>0</v>
      </c>
      <c r="W369" s="53"/>
      <c r="X369" s="53">
        <f>+SUMIFS(postings!$T:$T,postings!$C:$C,'pl-data'!X$2,postings!$D:$D,'pl-data'!X$3,postings!$I:$I,'pl-data'!$A369)-SUMIFS(postings!$W:$W,postings!$C:$C,'pl-data'!X$2,postings!$D:$D,'pl-data'!X$3,postings!$M:$M,'pl-data'!$A369)</f>
        <v>0</v>
      </c>
      <c r="Y369" s="53">
        <f>+SUMIFS(postings!$T:$T,postings!$C:$C,'pl-data'!Y$2,postings!$D:$D,'pl-data'!Y$3,postings!$I:$I,'pl-data'!$A369)-SUMIFS(postings!$W:$W,postings!$C:$C,'pl-data'!Y$2,postings!$D:$D,'pl-data'!Y$3,postings!$M:$M,'pl-data'!$A369)</f>
        <v>0</v>
      </c>
      <c r="Z369" s="53">
        <f>+SUMIFS(postings!$T:$T,postings!$C:$C,'pl-data'!Z$2,postings!$D:$D,'pl-data'!Z$3,postings!$I:$I,'pl-data'!$A369)-SUMIFS(postings!$W:$W,postings!$C:$C,'pl-data'!Z$2,postings!$D:$D,'pl-data'!Z$3,postings!$M:$M,'pl-data'!$A369)</f>
        <v>0</v>
      </c>
      <c r="AA369" s="53">
        <f>+SUMIFS(postings!$T:$T,postings!$C:$C,'pl-data'!AA$2,postings!$D:$D,'pl-data'!AA$3,postings!$I:$I,'pl-data'!$A369)-SUMIFS(postings!$W:$W,postings!$C:$C,'pl-data'!AA$2,postings!$D:$D,'pl-data'!AA$3,postings!$M:$M,'pl-data'!$A369)</f>
        <v>0</v>
      </c>
      <c r="AB369" s="53">
        <f>+SUMIFS(postings!$T:$T,postings!$C:$C,'pl-data'!AB$2,postings!$D:$D,'pl-data'!AB$3,postings!$I:$I,'pl-data'!$A369)-SUMIFS(postings!$W:$W,postings!$C:$C,'pl-data'!AB$2,postings!$D:$D,'pl-data'!AB$3,postings!$M:$M,'pl-data'!$A369)</f>
        <v>0</v>
      </c>
      <c r="AC369" s="53">
        <f>+SUMIFS(postings!$T:$T,postings!$C:$C,'pl-data'!AC$2,postings!$D:$D,'pl-data'!AC$3,postings!$I:$I,'pl-data'!$A369)-SUMIFS(postings!$W:$W,postings!$C:$C,'pl-data'!AC$2,postings!$D:$D,'pl-data'!AC$3,postings!$M:$M,'pl-data'!$A369)</f>
        <v>0</v>
      </c>
      <c r="AD369" s="53">
        <f>+SUMIFS(postings!$T:$T,postings!$C:$C,'pl-data'!AD$2,postings!$D:$D,'pl-data'!AD$3,postings!$I:$I,'pl-data'!$A369)-SUMIFS(postings!$W:$W,postings!$C:$C,'pl-data'!AD$2,postings!$D:$D,'pl-data'!AD$3,postings!$M:$M,'pl-data'!$A369)</f>
        <v>0</v>
      </c>
      <c r="AE369" s="53">
        <f>+SUMIFS(postings!$T:$T,postings!$C:$C,'pl-data'!AE$2,postings!$D:$D,'pl-data'!AE$3,postings!$I:$I,'pl-data'!$A369)-SUMIFS(postings!$W:$W,postings!$C:$C,'pl-data'!AE$2,postings!$D:$D,'pl-data'!AE$3,postings!$M:$M,'pl-data'!$A369)</f>
        <v>0</v>
      </c>
      <c r="AF369" s="53">
        <f>+SUMIFS(postings!$T:$T,postings!$C:$C,'pl-data'!AF$2,postings!$D:$D,'pl-data'!AF$3,postings!$I:$I,'pl-data'!$A369)-SUMIFS(postings!$W:$W,postings!$C:$C,'pl-data'!AF$2,postings!$D:$D,'pl-data'!AF$3,postings!$M:$M,'pl-data'!$A369)</f>
        <v>0</v>
      </c>
      <c r="AG369" s="53">
        <f>+SUMIFS(postings!$T:$T,postings!$C:$C,'pl-data'!AG$2,postings!$D:$D,'pl-data'!AG$3,postings!$I:$I,'pl-data'!$A369)-SUMIFS(postings!$W:$W,postings!$C:$C,'pl-data'!AG$2,postings!$D:$D,'pl-data'!AG$3,postings!$M:$M,'pl-data'!$A369)</f>
        <v>0</v>
      </c>
      <c r="AH369" s="53">
        <f>+SUMIFS(postings!$T:$T,postings!$C:$C,'pl-data'!AH$2,postings!$D:$D,'pl-data'!AH$3,postings!$I:$I,'pl-data'!$A369)-SUMIFS(postings!$W:$W,postings!$C:$C,'pl-data'!AH$2,postings!$D:$D,'pl-data'!AH$3,postings!$M:$M,'pl-data'!$A369)</f>
        <v>0</v>
      </c>
      <c r="AI369" s="53">
        <f>+SUMIFS(postings!$T:$T,postings!$C:$C,'pl-data'!AI$2,postings!$D:$D,'pl-data'!AI$3,postings!$I:$I,'pl-data'!$A369)-SUMIFS(postings!$W:$W,postings!$C:$C,'pl-data'!AI$2,postings!$D:$D,'pl-data'!AI$3,postings!$M:$M,'pl-data'!$A369)</f>
        <v>0</v>
      </c>
      <c r="AJ369" s="53">
        <f>+SUM(X369:INDEX(X369:AI369,1,Settings!$C$4))</f>
        <v>0</v>
      </c>
      <c r="AK369" s="53">
        <f t="shared" si="157"/>
        <v>0</v>
      </c>
      <c r="AL369" s="53"/>
      <c r="AM369" s="53">
        <f t="shared" si="186"/>
        <v>0</v>
      </c>
      <c r="AN369" s="53">
        <f t="shared" si="187"/>
        <v>0</v>
      </c>
      <c r="AO369" s="53">
        <f t="shared" si="188"/>
        <v>0</v>
      </c>
      <c r="AP369" s="53">
        <f t="shared" si="189"/>
        <v>0</v>
      </c>
      <c r="AQ369" s="53">
        <f t="shared" si="190"/>
        <v>0</v>
      </c>
      <c r="AR369" s="53">
        <f t="shared" si="191"/>
        <v>0</v>
      </c>
      <c r="AS369" s="53">
        <f t="shared" si="192"/>
        <v>0</v>
      </c>
      <c r="AT369" s="53">
        <f t="shared" si="193"/>
        <v>0</v>
      </c>
      <c r="AU369" s="53">
        <f t="shared" si="194"/>
        <v>0</v>
      </c>
      <c r="AV369" s="53">
        <f t="shared" si="195"/>
        <v>0</v>
      </c>
      <c r="AW369" s="53">
        <f t="shared" si="196"/>
        <v>0</v>
      </c>
      <c r="AX369" s="53">
        <f t="shared" si="197"/>
        <v>0</v>
      </c>
      <c r="AY369" s="53">
        <f>+SUM(AM369:INDEX(AM369:AX369,1,Settings!$C$4))</f>
        <v>0</v>
      </c>
      <c r="AZ369" s="53">
        <f t="shared" si="170"/>
        <v>0</v>
      </c>
      <c r="BA369" s="53"/>
      <c r="BB369" s="53">
        <f t="shared" si="171"/>
        <v>0</v>
      </c>
      <c r="BC369" s="53">
        <f t="shared" si="172"/>
        <v>0</v>
      </c>
      <c r="BD369" s="53">
        <f t="shared" si="173"/>
        <v>0</v>
      </c>
      <c r="BE369" s="53">
        <f t="shared" si="174"/>
        <v>0</v>
      </c>
      <c r="BF369" s="53">
        <f t="shared" si="175"/>
        <v>0</v>
      </c>
      <c r="BG369" s="53">
        <f t="shared" si="176"/>
        <v>0</v>
      </c>
      <c r="BH369" s="53">
        <f t="shared" si="177"/>
        <v>0</v>
      </c>
      <c r="BI369" s="53">
        <f t="shared" si="178"/>
        <v>0</v>
      </c>
      <c r="BJ369" s="53">
        <f t="shared" si="179"/>
        <v>0</v>
      </c>
      <c r="BK369" s="53">
        <f t="shared" si="180"/>
        <v>0</v>
      </c>
      <c r="BL369" s="53">
        <f t="shared" si="181"/>
        <v>0</v>
      </c>
      <c r="BM369" s="53">
        <f t="shared" si="182"/>
        <v>0</v>
      </c>
      <c r="BN369" s="53">
        <f t="shared" si="183"/>
        <v>0</v>
      </c>
      <c r="BO369" s="53"/>
      <c r="BP369" s="53">
        <f t="shared" si="184"/>
        <v>0</v>
      </c>
      <c r="BQ369" s="53"/>
      <c r="BR369" s="53">
        <f t="shared" si="185"/>
        <v>0</v>
      </c>
    </row>
    <row r="370" spans="1:70" x14ac:dyDescent="0.2">
      <c r="A370" s="6">
        <v>4288</v>
      </c>
      <c r="B370" s="6" t="str">
        <f>+VLOOKUP(A370,masterfile!B:C,2,FALSE)</f>
        <v>Aufwendung. Arbeitszimmer, abz. Anteil</v>
      </c>
      <c r="D370" s="53">
        <f>+SUMIF('[1]2017'!$A:$A,$A370,'[1]2017'!$C:$C)-SUMIF('[1]2017'!$E:$E,$A370,'[1]2017'!$G:$G)</f>
        <v>0</v>
      </c>
      <c r="E370" s="53">
        <f>+SUMIF('[1]2018'!$A:$A,$A370,'[1]2018'!$C:$C)-SUMIF('[1]2018'!$E:$E,$A370,'[1]2018'!$G:$G)</f>
        <v>0</v>
      </c>
      <c r="F370" s="53">
        <f>+SUMIF('[1]2019'!$A:$A,$A370,'[1]2019'!$C:$C)-SUMIF('[1]2019'!$E:$E,$A370,'[1]2019'!$G:$G)</f>
        <v>0</v>
      </c>
      <c r="G370" s="53">
        <f>+SUMIF('[1]2020'!$A:$A,$A370,'[1]2020'!$C:$C)-SUMIF('[1]2020'!$E:$E,$A370,'[1]2020'!$G:$G)</f>
        <v>0</v>
      </c>
      <c r="H370" s="53"/>
      <c r="I370" s="53">
        <f>+(+SUMIF('[1]2021'!$A:$A,$A370,'[1]2021'!$C:$C)-SUMIF('[1]2021'!$E:$E,$A370,'[1]2021'!$G:$G))/12</f>
        <v>0</v>
      </c>
      <c r="J370" s="53">
        <f>+(+SUMIF('[1]2021'!$A:$A,$A370,'[1]2021'!$C:$C)-SUMIF('[1]2021'!$E:$E,$A370,'[1]2021'!$G:$G))/12</f>
        <v>0</v>
      </c>
      <c r="K370" s="53">
        <f>+(+SUMIF('[1]2021'!$A:$A,$A370,'[1]2021'!$C:$C)-SUMIF('[1]2021'!$E:$E,$A370,'[1]2021'!$G:$G))/12</f>
        <v>0</v>
      </c>
      <c r="L370" s="53">
        <f>+(+SUMIF('[1]2021'!$A:$A,$A370,'[1]2021'!$C:$C)-SUMIF('[1]2021'!$E:$E,$A370,'[1]2021'!$G:$G))/12</f>
        <v>0</v>
      </c>
      <c r="M370" s="53">
        <f>+(+SUMIF('[1]2021'!$A:$A,$A370,'[1]2021'!$C:$C)-SUMIF('[1]2021'!$E:$E,$A370,'[1]2021'!$G:$G))/12</f>
        <v>0</v>
      </c>
      <c r="N370" s="53">
        <f>+(+SUMIF('[1]2021'!$A:$A,$A370,'[1]2021'!$C:$C)-SUMIF('[1]2021'!$E:$E,$A370,'[1]2021'!$G:$G))/12</f>
        <v>0</v>
      </c>
      <c r="O370" s="53">
        <f>+(+SUMIF('[1]2021'!$A:$A,$A370,'[1]2021'!$C:$C)-SUMIF('[1]2021'!$E:$E,$A370,'[1]2021'!$G:$G))/12</f>
        <v>0</v>
      </c>
      <c r="P370" s="53">
        <f>+(+SUMIF('[1]2021'!$A:$A,$A370,'[1]2021'!$C:$C)-SUMIF('[1]2021'!$E:$E,$A370,'[1]2021'!$G:$G))/12</f>
        <v>0</v>
      </c>
      <c r="Q370" s="53">
        <f>+(+SUMIF('[1]2021'!$A:$A,$A370,'[1]2021'!$C:$C)-SUMIF('[1]2021'!$E:$E,$A370,'[1]2021'!$G:$G))/12</f>
        <v>0</v>
      </c>
      <c r="R370" s="53">
        <f>+(+SUMIF('[1]2021'!$A:$A,$A370,'[1]2021'!$C:$C)-SUMIF('[1]2021'!$E:$E,$A370,'[1]2021'!$G:$G))/12</f>
        <v>0</v>
      </c>
      <c r="S370" s="53">
        <f>+(+SUMIF('[1]2021'!$A:$A,$A370,'[1]2021'!$C:$C)-SUMIF('[1]2021'!$E:$E,$A370,'[1]2021'!$G:$G))/12</f>
        <v>0</v>
      </c>
      <c r="T370" s="53">
        <f>+(+SUMIF('[1]2021'!$A:$A,$A370,'[1]2021'!$C:$C)-SUMIF('[1]2021'!$E:$E,$A370,'[1]2021'!$G:$G))/12</f>
        <v>0</v>
      </c>
      <c r="U370" s="53">
        <f>+SUM(I370:INDEX(I370:T370,1,Settings!$C$4))</f>
        <v>0</v>
      </c>
      <c r="V370" s="53">
        <f t="shared" si="156"/>
        <v>0</v>
      </c>
      <c r="W370" s="53"/>
      <c r="X370" s="53">
        <f>+SUMIFS(postings!$T:$T,postings!$C:$C,'pl-data'!X$2,postings!$D:$D,'pl-data'!X$3,postings!$I:$I,'pl-data'!$A370)-SUMIFS(postings!$W:$W,postings!$C:$C,'pl-data'!X$2,postings!$D:$D,'pl-data'!X$3,postings!$M:$M,'pl-data'!$A370)</f>
        <v>0</v>
      </c>
      <c r="Y370" s="53">
        <f>+SUMIFS(postings!$T:$T,postings!$C:$C,'pl-data'!Y$2,postings!$D:$D,'pl-data'!Y$3,postings!$I:$I,'pl-data'!$A370)-SUMIFS(postings!$W:$W,postings!$C:$C,'pl-data'!Y$2,postings!$D:$D,'pl-data'!Y$3,postings!$M:$M,'pl-data'!$A370)</f>
        <v>0</v>
      </c>
      <c r="Z370" s="53">
        <f>+SUMIFS(postings!$T:$T,postings!$C:$C,'pl-data'!Z$2,postings!$D:$D,'pl-data'!Z$3,postings!$I:$I,'pl-data'!$A370)-SUMIFS(postings!$W:$W,postings!$C:$C,'pl-data'!Z$2,postings!$D:$D,'pl-data'!Z$3,postings!$M:$M,'pl-data'!$A370)</f>
        <v>0</v>
      </c>
      <c r="AA370" s="53">
        <f>+SUMIFS(postings!$T:$T,postings!$C:$C,'pl-data'!AA$2,postings!$D:$D,'pl-data'!AA$3,postings!$I:$I,'pl-data'!$A370)-SUMIFS(postings!$W:$W,postings!$C:$C,'pl-data'!AA$2,postings!$D:$D,'pl-data'!AA$3,postings!$M:$M,'pl-data'!$A370)</f>
        <v>0</v>
      </c>
      <c r="AB370" s="53">
        <f>+SUMIFS(postings!$T:$T,postings!$C:$C,'pl-data'!AB$2,postings!$D:$D,'pl-data'!AB$3,postings!$I:$I,'pl-data'!$A370)-SUMIFS(postings!$W:$W,postings!$C:$C,'pl-data'!AB$2,postings!$D:$D,'pl-data'!AB$3,postings!$M:$M,'pl-data'!$A370)</f>
        <v>0</v>
      </c>
      <c r="AC370" s="53">
        <f>+SUMIFS(postings!$T:$T,postings!$C:$C,'pl-data'!AC$2,postings!$D:$D,'pl-data'!AC$3,postings!$I:$I,'pl-data'!$A370)-SUMIFS(postings!$W:$W,postings!$C:$C,'pl-data'!AC$2,postings!$D:$D,'pl-data'!AC$3,postings!$M:$M,'pl-data'!$A370)</f>
        <v>0</v>
      </c>
      <c r="AD370" s="53">
        <f>+SUMIFS(postings!$T:$T,postings!$C:$C,'pl-data'!AD$2,postings!$D:$D,'pl-data'!AD$3,postings!$I:$I,'pl-data'!$A370)-SUMIFS(postings!$W:$W,postings!$C:$C,'pl-data'!AD$2,postings!$D:$D,'pl-data'!AD$3,postings!$M:$M,'pl-data'!$A370)</f>
        <v>0</v>
      </c>
      <c r="AE370" s="53">
        <f>+SUMIFS(postings!$T:$T,postings!$C:$C,'pl-data'!AE$2,postings!$D:$D,'pl-data'!AE$3,postings!$I:$I,'pl-data'!$A370)-SUMIFS(postings!$W:$W,postings!$C:$C,'pl-data'!AE$2,postings!$D:$D,'pl-data'!AE$3,postings!$M:$M,'pl-data'!$A370)</f>
        <v>0</v>
      </c>
      <c r="AF370" s="53">
        <f>+SUMIFS(postings!$T:$T,postings!$C:$C,'pl-data'!AF$2,postings!$D:$D,'pl-data'!AF$3,postings!$I:$I,'pl-data'!$A370)-SUMIFS(postings!$W:$W,postings!$C:$C,'pl-data'!AF$2,postings!$D:$D,'pl-data'!AF$3,postings!$M:$M,'pl-data'!$A370)</f>
        <v>0</v>
      </c>
      <c r="AG370" s="53">
        <f>+SUMIFS(postings!$T:$T,postings!$C:$C,'pl-data'!AG$2,postings!$D:$D,'pl-data'!AG$3,postings!$I:$I,'pl-data'!$A370)-SUMIFS(postings!$W:$W,postings!$C:$C,'pl-data'!AG$2,postings!$D:$D,'pl-data'!AG$3,postings!$M:$M,'pl-data'!$A370)</f>
        <v>0</v>
      </c>
      <c r="AH370" s="53">
        <f>+SUMIFS(postings!$T:$T,postings!$C:$C,'pl-data'!AH$2,postings!$D:$D,'pl-data'!AH$3,postings!$I:$I,'pl-data'!$A370)-SUMIFS(postings!$W:$W,postings!$C:$C,'pl-data'!AH$2,postings!$D:$D,'pl-data'!AH$3,postings!$M:$M,'pl-data'!$A370)</f>
        <v>0</v>
      </c>
      <c r="AI370" s="53">
        <f>+SUMIFS(postings!$T:$T,postings!$C:$C,'pl-data'!AI$2,postings!$D:$D,'pl-data'!AI$3,postings!$I:$I,'pl-data'!$A370)-SUMIFS(postings!$W:$W,postings!$C:$C,'pl-data'!AI$2,postings!$D:$D,'pl-data'!AI$3,postings!$M:$M,'pl-data'!$A370)</f>
        <v>0</v>
      </c>
      <c r="AJ370" s="53">
        <f>+SUM(X370:INDEX(X370:AI370,1,Settings!$C$4))</f>
        <v>0</v>
      </c>
      <c r="AK370" s="53">
        <f t="shared" si="157"/>
        <v>0</v>
      </c>
      <c r="AL370" s="53"/>
      <c r="AM370" s="53">
        <f t="shared" si="186"/>
        <v>0</v>
      </c>
      <c r="AN370" s="53">
        <f t="shared" si="187"/>
        <v>0</v>
      </c>
      <c r="AO370" s="53">
        <f t="shared" si="188"/>
        <v>0</v>
      </c>
      <c r="AP370" s="53">
        <f t="shared" si="189"/>
        <v>0</v>
      </c>
      <c r="AQ370" s="53">
        <f t="shared" si="190"/>
        <v>0</v>
      </c>
      <c r="AR370" s="53">
        <f t="shared" si="191"/>
        <v>0</v>
      </c>
      <c r="AS370" s="53">
        <f t="shared" si="192"/>
        <v>0</v>
      </c>
      <c r="AT370" s="53">
        <f t="shared" si="193"/>
        <v>0</v>
      </c>
      <c r="AU370" s="53">
        <f t="shared" si="194"/>
        <v>0</v>
      </c>
      <c r="AV370" s="53">
        <f t="shared" si="195"/>
        <v>0</v>
      </c>
      <c r="AW370" s="53">
        <f t="shared" si="196"/>
        <v>0</v>
      </c>
      <c r="AX370" s="53">
        <f t="shared" si="197"/>
        <v>0</v>
      </c>
      <c r="AY370" s="53">
        <f>+SUM(AM370:INDEX(AM370:AX370,1,Settings!$C$4))</f>
        <v>0</v>
      </c>
      <c r="AZ370" s="53">
        <f t="shared" si="170"/>
        <v>0</v>
      </c>
      <c r="BA370" s="53"/>
      <c r="BB370" s="53">
        <f t="shared" si="171"/>
        <v>0</v>
      </c>
      <c r="BC370" s="53">
        <f t="shared" si="172"/>
        <v>0</v>
      </c>
      <c r="BD370" s="53">
        <f t="shared" si="173"/>
        <v>0</v>
      </c>
      <c r="BE370" s="53">
        <f t="shared" si="174"/>
        <v>0</v>
      </c>
      <c r="BF370" s="53">
        <f t="shared" si="175"/>
        <v>0</v>
      </c>
      <c r="BG370" s="53">
        <f t="shared" si="176"/>
        <v>0</v>
      </c>
      <c r="BH370" s="53">
        <f t="shared" si="177"/>
        <v>0</v>
      </c>
      <c r="BI370" s="53">
        <f t="shared" si="178"/>
        <v>0</v>
      </c>
      <c r="BJ370" s="53">
        <f t="shared" si="179"/>
        <v>0</v>
      </c>
      <c r="BK370" s="53">
        <f t="shared" si="180"/>
        <v>0</v>
      </c>
      <c r="BL370" s="53">
        <f t="shared" si="181"/>
        <v>0</v>
      </c>
      <c r="BM370" s="53">
        <f t="shared" si="182"/>
        <v>0</v>
      </c>
      <c r="BN370" s="53">
        <f t="shared" si="183"/>
        <v>0</v>
      </c>
      <c r="BO370" s="53"/>
      <c r="BP370" s="53">
        <f t="shared" si="184"/>
        <v>0</v>
      </c>
      <c r="BQ370" s="53"/>
      <c r="BR370" s="53">
        <f t="shared" si="185"/>
        <v>0</v>
      </c>
    </row>
    <row r="371" spans="1:70" x14ac:dyDescent="0.2">
      <c r="A371" s="6">
        <v>4289</v>
      </c>
      <c r="B371" s="6" t="str">
        <f>+VLOOKUP(A371,masterfile!B:C,2,FALSE)</f>
        <v>Aufwendung. Arbeitszimmer n.abz. Anteil</v>
      </c>
      <c r="D371" s="53">
        <f>+SUMIF('[1]2017'!$A:$A,$A371,'[1]2017'!$C:$C)-SUMIF('[1]2017'!$E:$E,$A371,'[1]2017'!$G:$G)</f>
        <v>0</v>
      </c>
      <c r="E371" s="53">
        <f>+SUMIF('[1]2018'!$A:$A,$A371,'[1]2018'!$C:$C)-SUMIF('[1]2018'!$E:$E,$A371,'[1]2018'!$G:$G)</f>
        <v>0</v>
      </c>
      <c r="F371" s="53">
        <f>+SUMIF('[1]2019'!$A:$A,$A371,'[1]2019'!$C:$C)-SUMIF('[1]2019'!$E:$E,$A371,'[1]2019'!$G:$G)</f>
        <v>0</v>
      </c>
      <c r="G371" s="53">
        <f>+SUMIF('[1]2020'!$A:$A,$A371,'[1]2020'!$C:$C)-SUMIF('[1]2020'!$E:$E,$A371,'[1]2020'!$G:$G)</f>
        <v>0</v>
      </c>
      <c r="H371" s="53"/>
      <c r="I371" s="53">
        <f>+(+SUMIF('[1]2021'!$A:$A,$A371,'[1]2021'!$C:$C)-SUMIF('[1]2021'!$E:$E,$A371,'[1]2021'!$G:$G))/12</f>
        <v>0</v>
      </c>
      <c r="J371" s="53">
        <f>+(+SUMIF('[1]2021'!$A:$A,$A371,'[1]2021'!$C:$C)-SUMIF('[1]2021'!$E:$E,$A371,'[1]2021'!$G:$G))/12</f>
        <v>0</v>
      </c>
      <c r="K371" s="53">
        <f>+(+SUMIF('[1]2021'!$A:$A,$A371,'[1]2021'!$C:$C)-SUMIF('[1]2021'!$E:$E,$A371,'[1]2021'!$G:$G))/12</f>
        <v>0</v>
      </c>
      <c r="L371" s="53">
        <f>+(+SUMIF('[1]2021'!$A:$A,$A371,'[1]2021'!$C:$C)-SUMIF('[1]2021'!$E:$E,$A371,'[1]2021'!$G:$G))/12</f>
        <v>0</v>
      </c>
      <c r="M371" s="53">
        <f>+(+SUMIF('[1]2021'!$A:$A,$A371,'[1]2021'!$C:$C)-SUMIF('[1]2021'!$E:$E,$A371,'[1]2021'!$G:$G))/12</f>
        <v>0</v>
      </c>
      <c r="N371" s="53">
        <f>+(+SUMIF('[1]2021'!$A:$A,$A371,'[1]2021'!$C:$C)-SUMIF('[1]2021'!$E:$E,$A371,'[1]2021'!$G:$G))/12</f>
        <v>0</v>
      </c>
      <c r="O371" s="53">
        <f>+(+SUMIF('[1]2021'!$A:$A,$A371,'[1]2021'!$C:$C)-SUMIF('[1]2021'!$E:$E,$A371,'[1]2021'!$G:$G))/12</f>
        <v>0</v>
      </c>
      <c r="P371" s="53">
        <f>+(+SUMIF('[1]2021'!$A:$A,$A371,'[1]2021'!$C:$C)-SUMIF('[1]2021'!$E:$E,$A371,'[1]2021'!$G:$G))/12</f>
        <v>0</v>
      </c>
      <c r="Q371" s="53">
        <f>+(+SUMIF('[1]2021'!$A:$A,$A371,'[1]2021'!$C:$C)-SUMIF('[1]2021'!$E:$E,$A371,'[1]2021'!$G:$G))/12</f>
        <v>0</v>
      </c>
      <c r="R371" s="53">
        <f>+(+SUMIF('[1]2021'!$A:$A,$A371,'[1]2021'!$C:$C)-SUMIF('[1]2021'!$E:$E,$A371,'[1]2021'!$G:$G))/12</f>
        <v>0</v>
      </c>
      <c r="S371" s="53">
        <f>+(+SUMIF('[1]2021'!$A:$A,$A371,'[1]2021'!$C:$C)-SUMIF('[1]2021'!$E:$E,$A371,'[1]2021'!$G:$G))/12</f>
        <v>0</v>
      </c>
      <c r="T371" s="53">
        <f>+(+SUMIF('[1]2021'!$A:$A,$A371,'[1]2021'!$C:$C)-SUMIF('[1]2021'!$E:$E,$A371,'[1]2021'!$G:$G))/12</f>
        <v>0</v>
      </c>
      <c r="U371" s="53">
        <f>+SUM(I371:INDEX(I371:T371,1,Settings!$C$4))</f>
        <v>0</v>
      </c>
      <c r="V371" s="53">
        <f t="shared" si="156"/>
        <v>0</v>
      </c>
      <c r="W371" s="53"/>
      <c r="X371" s="53">
        <f>+SUMIFS(postings!$T:$T,postings!$C:$C,'pl-data'!X$2,postings!$D:$D,'pl-data'!X$3,postings!$I:$I,'pl-data'!$A371)-SUMIFS(postings!$W:$W,postings!$C:$C,'pl-data'!X$2,postings!$D:$D,'pl-data'!X$3,postings!$M:$M,'pl-data'!$A371)</f>
        <v>0</v>
      </c>
      <c r="Y371" s="53">
        <f>+SUMIFS(postings!$T:$T,postings!$C:$C,'pl-data'!Y$2,postings!$D:$D,'pl-data'!Y$3,postings!$I:$I,'pl-data'!$A371)-SUMIFS(postings!$W:$W,postings!$C:$C,'pl-data'!Y$2,postings!$D:$D,'pl-data'!Y$3,postings!$M:$M,'pl-data'!$A371)</f>
        <v>0</v>
      </c>
      <c r="Z371" s="53">
        <f>+SUMIFS(postings!$T:$T,postings!$C:$C,'pl-data'!Z$2,postings!$D:$D,'pl-data'!Z$3,postings!$I:$I,'pl-data'!$A371)-SUMIFS(postings!$W:$W,postings!$C:$C,'pl-data'!Z$2,postings!$D:$D,'pl-data'!Z$3,postings!$M:$M,'pl-data'!$A371)</f>
        <v>0</v>
      </c>
      <c r="AA371" s="53">
        <f>+SUMIFS(postings!$T:$T,postings!$C:$C,'pl-data'!AA$2,postings!$D:$D,'pl-data'!AA$3,postings!$I:$I,'pl-data'!$A371)-SUMIFS(postings!$W:$W,postings!$C:$C,'pl-data'!AA$2,postings!$D:$D,'pl-data'!AA$3,postings!$M:$M,'pl-data'!$A371)</f>
        <v>0</v>
      </c>
      <c r="AB371" s="53">
        <f>+SUMIFS(postings!$T:$T,postings!$C:$C,'pl-data'!AB$2,postings!$D:$D,'pl-data'!AB$3,postings!$I:$I,'pl-data'!$A371)-SUMIFS(postings!$W:$W,postings!$C:$C,'pl-data'!AB$2,postings!$D:$D,'pl-data'!AB$3,postings!$M:$M,'pl-data'!$A371)</f>
        <v>0</v>
      </c>
      <c r="AC371" s="53">
        <f>+SUMIFS(postings!$T:$T,postings!$C:$C,'pl-data'!AC$2,postings!$D:$D,'pl-data'!AC$3,postings!$I:$I,'pl-data'!$A371)-SUMIFS(postings!$W:$W,postings!$C:$C,'pl-data'!AC$2,postings!$D:$D,'pl-data'!AC$3,postings!$M:$M,'pl-data'!$A371)</f>
        <v>0</v>
      </c>
      <c r="AD371" s="53">
        <f>+SUMIFS(postings!$T:$T,postings!$C:$C,'pl-data'!AD$2,postings!$D:$D,'pl-data'!AD$3,postings!$I:$I,'pl-data'!$A371)-SUMIFS(postings!$W:$W,postings!$C:$C,'pl-data'!AD$2,postings!$D:$D,'pl-data'!AD$3,postings!$M:$M,'pl-data'!$A371)</f>
        <v>0</v>
      </c>
      <c r="AE371" s="53">
        <f>+SUMIFS(postings!$T:$T,postings!$C:$C,'pl-data'!AE$2,postings!$D:$D,'pl-data'!AE$3,postings!$I:$I,'pl-data'!$A371)-SUMIFS(postings!$W:$W,postings!$C:$C,'pl-data'!AE$2,postings!$D:$D,'pl-data'!AE$3,postings!$M:$M,'pl-data'!$A371)</f>
        <v>0</v>
      </c>
      <c r="AF371" s="53">
        <f>+SUMIFS(postings!$T:$T,postings!$C:$C,'pl-data'!AF$2,postings!$D:$D,'pl-data'!AF$3,postings!$I:$I,'pl-data'!$A371)-SUMIFS(postings!$W:$W,postings!$C:$C,'pl-data'!AF$2,postings!$D:$D,'pl-data'!AF$3,postings!$M:$M,'pl-data'!$A371)</f>
        <v>0</v>
      </c>
      <c r="AG371" s="53">
        <f>+SUMIFS(postings!$T:$T,postings!$C:$C,'pl-data'!AG$2,postings!$D:$D,'pl-data'!AG$3,postings!$I:$I,'pl-data'!$A371)-SUMIFS(postings!$W:$W,postings!$C:$C,'pl-data'!AG$2,postings!$D:$D,'pl-data'!AG$3,postings!$M:$M,'pl-data'!$A371)</f>
        <v>0</v>
      </c>
      <c r="AH371" s="53">
        <f>+SUMIFS(postings!$T:$T,postings!$C:$C,'pl-data'!AH$2,postings!$D:$D,'pl-data'!AH$3,postings!$I:$I,'pl-data'!$A371)-SUMIFS(postings!$W:$W,postings!$C:$C,'pl-data'!AH$2,postings!$D:$D,'pl-data'!AH$3,postings!$M:$M,'pl-data'!$A371)</f>
        <v>0</v>
      </c>
      <c r="AI371" s="53">
        <f>+SUMIFS(postings!$T:$T,postings!$C:$C,'pl-data'!AI$2,postings!$D:$D,'pl-data'!AI$3,postings!$I:$I,'pl-data'!$A371)-SUMIFS(postings!$W:$W,postings!$C:$C,'pl-data'!AI$2,postings!$D:$D,'pl-data'!AI$3,postings!$M:$M,'pl-data'!$A371)</f>
        <v>0</v>
      </c>
      <c r="AJ371" s="53">
        <f>+SUM(X371:INDEX(X371:AI371,1,Settings!$C$4))</f>
        <v>0</v>
      </c>
      <c r="AK371" s="53">
        <f t="shared" si="157"/>
        <v>0</v>
      </c>
      <c r="AL371" s="53"/>
      <c r="AM371" s="53">
        <f t="shared" si="186"/>
        <v>0</v>
      </c>
      <c r="AN371" s="53">
        <f t="shared" si="187"/>
        <v>0</v>
      </c>
      <c r="AO371" s="53">
        <f t="shared" si="188"/>
        <v>0</v>
      </c>
      <c r="AP371" s="53">
        <f t="shared" si="189"/>
        <v>0</v>
      </c>
      <c r="AQ371" s="53">
        <f t="shared" si="190"/>
        <v>0</v>
      </c>
      <c r="AR371" s="53">
        <f t="shared" si="191"/>
        <v>0</v>
      </c>
      <c r="AS371" s="53">
        <f t="shared" si="192"/>
        <v>0</v>
      </c>
      <c r="AT371" s="53">
        <f t="shared" si="193"/>
        <v>0</v>
      </c>
      <c r="AU371" s="53">
        <f t="shared" si="194"/>
        <v>0</v>
      </c>
      <c r="AV371" s="53">
        <f t="shared" si="195"/>
        <v>0</v>
      </c>
      <c r="AW371" s="53">
        <f t="shared" si="196"/>
        <v>0</v>
      </c>
      <c r="AX371" s="53">
        <f t="shared" si="197"/>
        <v>0</v>
      </c>
      <c r="AY371" s="53">
        <f>+SUM(AM371:INDEX(AM371:AX371,1,Settings!$C$4))</f>
        <v>0</v>
      </c>
      <c r="AZ371" s="53">
        <f t="shared" si="170"/>
        <v>0</v>
      </c>
      <c r="BA371" s="53"/>
      <c r="BB371" s="53">
        <f t="shared" si="171"/>
        <v>0</v>
      </c>
      <c r="BC371" s="53">
        <f t="shared" si="172"/>
        <v>0</v>
      </c>
      <c r="BD371" s="53">
        <f t="shared" si="173"/>
        <v>0</v>
      </c>
      <c r="BE371" s="53">
        <f t="shared" si="174"/>
        <v>0</v>
      </c>
      <c r="BF371" s="53">
        <f t="shared" si="175"/>
        <v>0</v>
      </c>
      <c r="BG371" s="53">
        <f t="shared" si="176"/>
        <v>0</v>
      </c>
      <c r="BH371" s="53">
        <f t="shared" si="177"/>
        <v>0</v>
      </c>
      <c r="BI371" s="53">
        <f t="shared" si="178"/>
        <v>0</v>
      </c>
      <c r="BJ371" s="53">
        <f t="shared" si="179"/>
        <v>0</v>
      </c>
      <c r="BK371" s="53">
        <f t="shared" si="180"/>
        <v>0</v>
      </c>
      <c r="BL371" s="53">
        <f t="shared" si="181"/>
        <v>0</v>
      </c>
      <c r="BM371" s="53">
        <f t="shared" si="182"/>
        <v>0</v>
      </c>
      <c r="BN371" s="53">
        <f t="shared" si="183"/>
        <v>0</v>
      </c>
      <c r="BO371" s="53"/>
      <c r="BP371" s="53">
        <f t="shared" si="184"/>
        <v>0</v>
      </c>
      <c r="BQ371" s="53"/>
      <c r="BR371" s="53">
        <f t="shared" si="185"/>
        <v>0</v>
      </c>
    </row>
    <row r="372" spans="1:70" x14ac:dyDescent="0.2">
      <c r="A372" s="6">
        <v>4290</v>
      </c>
      <c r="B372" s="6" t="str">
        <f>+VLOOKUP(A372,masterfile!B:C,2,FALSE)</f>
        <v>Grundstücksaufwendungen, betrieblich</v>
      </c>
      <c r="D372" s="53">
        <f>+SUMIF('[1]2017'!$A:$A,$A372,'[1]2017'!$C:$C)-SUMIF('[1]2017'!$E:$E,$A372,'[1]2017'!$G:$G)</f>
        <v>0</v>
      </c>
      <c r="E372" s="53">
        <f>+SUMIF('[1]2018'!$A:$A,$A372,'[1]2018'!$C:$C)-SUMIF('[1]2018'!$E:$E,$A372,'[1]2018'!$G:$G)</f>
        <v>0</v>
      </c>
      <c r="F372" s="53">
        <f>+SUMIF('[1]2019'!$A:$A,$A372,'[1]2019'!$C:$C)-SUMIF('[1]2019'!$E:$E,$A372,'[1]2019'!$G:$G)</f>
        <v>0</v>
      </c>
      <c r="G372" s="53">
        <f>+SUMIF('[1]2020'!$A:$A,$A372,'[1]2020'!$C:$C)-SUMIF('[1]2020'!$E:$E,$A372,'[1]2020'!$G:$G)</f>
        <v>0</v>
      </c>
      <c r="H372" s="53"/>
      <c r="I372" s="53">
        <f>+(+SUMIF('[1]2021'!$A:$A,$A372,'[1]2021'!$C:$C)-SUMIF('[1]2021'!$E:$E,$A372,'[1]2021'!$G:$G))/12</f>
        <v>0</v>
      </c>
      <c r="J372" s="53">
        <f>+(+SUMIF('[1]2021'!$A:$A,$A372,'[1]2021'!$C:$C)-SUMIF('[1]2021'!$E:$E,$A372,'[1]2021'!$G:$G))/12</f>
        <v>0</v>
      </c>
      <c r="K372" s="53">
        <f>+(+SUMIF('[1]2021'!$A:$A,$A372,'[1]2021'!$C:$C)-SUMIF('[1]2021'!$E:$E,$A372,'[1]2021'!$G:$G))/12</f>
        <v>0</v>
      </c>
      <c r="L372" s="53">
        <f>+(+SUMIF('[1]2021'!$A:$A,$A372,'[1]2021'!$C:$C)-SUMIF('[1]2021'!$E:$E,$A372,'[1]2021'!$G:$G))/12</f>
        <v>0</v>
      </c>
      <c r="M372" s="53">
        <f>+(+SUMIF('[1]2021'!$A:$A,$A372,'[1]2021'!$C:$C)-SUMIF('[1]2021'!$E:$E,$A372,'[1]2021'!$G:$G))/12</f>
        <v>0</v>
      </c>
      <c r="N372" s="53">
        <f>+(+SUMIF('[1]2021'!$A:$A,$A372,'[1]2021'!$C:$C)-SUMIF('[1]2021'!$E:$E,$A372,'[1]2021'!$G:$G))/12</f>
        <v>0</v>
      </c>
      <c r="O372" s="53">
        <f>+(+SUMIF('[1]2021'!$A:$A,$A372,'[1]2021'!$C:$C)-SUMIF('[1]2021'!$E:$E,$A372,'[1]2021'!$G:$G))/12</f>
        <v>0</v>
      </c>
      <c r="P372" s="53">
        <f>+(+SUMIF('[1]2021'!$A:$A,$A372,'[1]2021'!$C:$C)-SUMIF('[1]2021'!$E:$E,$A372,'[1]2021'!$G:$G))/12</f>
        <v>0</v>
      </c>
      <c r="Q372" s="53">
        <f>+(+SUMIF('[1]2021'!$A:$A,$A372,'[1]2021'!$C:$C)-SUMIF('[1]2021'!$E:$E,$A372,'[1]2021'!$G:$G))/12</f>
        <v>0</v>
      </c>
      <c r="R372" s="53">
        <f>+(+SUMIF('[1]2021'!$A:$A,$A372,'[1]2021'!$C:$C)-SUMIF('[1]2021'!$E:$E,$A372,'[1]2021'!$G:$G))/12</f>
        <v>0</v>
      </c>
      <c r="S372" s="53">
        <f>+(+SUMIF('[1]2021'!$A:$A,$A372,'[1]2021'!$C:$C)-SUMIF('[1]2021'!$E:$E,$A372,'[1]2021'!$G:$G))/12</f>
        <v>0</v>
      </c>
      <c r="T372" s="53">
        <f>+(+SUMIF('[1]2021'!$A:$A,$A372,'[1]2021'!$C:$C)-SUMIF('[1]2021'!$E:$E,$A372,'[1]2021'!$G:$G))/12</f>
        <v>0</v>
      </c>
      <c r="U372" s="53">
        <f>+SUM(I372:INDEX(I372:T372,1,Settings!$C$4))</f>
        <v>0</v>
      </c>
      <c r="V372" s="53">
        <f t="shared" si="156"/>
        <v>0</v>
      </c>
      <c r="W372" s="53"/>
      <c r="X372" s="53">
        <f>+SUMIFS(postings!$T:$T,postings!$C:$C,'pl-data'!X$2,postings!$D:$D,'pl-data'!X$3,postings!$I:$I,'pl-data'!$A372)-SUMIFS(postings!$W:$W,postings!$C:$C,'pl-data'!X$2,postings!$D:$D,'pl-data'!X$3,postings!$M:$M,'pl-data'!$A372)</f>
        <v>0</v>
      </c>
      <c r="Y372" s="53">
        <f>+SUMIFS(postings!$T:$T,postings!$C:$C,'pl-data'!Y$2,postings!$D:$D,'pl-data'!Y$3,postings!$I:$I,'pl-data'!$A372)-SUMIFS(postings!$W:$W,postings!$C:$C,'pl-data'!Y$2,postings!$D:$D,'pl-data'!Y$3,postings!$M:$M,'pl-data'!$A372)</f>
        <v>0</v>
      </c>
      <c r="Z372" s="53">
        <f>+SUMIFS(postings!$T:$T,postings!$C:$C,'pl-data'!Z$2,postings!$D:$D,'pl-data'!Z$3,postings!$I:$I,'pl-data'!$A372)-SUMIFS(postings!$W:$W,postings!$C:$C,'pl-data'!Z$2,postings!$D:$D,'pl-data'!Z$3,postings!$M:$M,'pl-data'!$A372)</f>
        <v>0</v>
      </c>
      <c r="AA372" s="53">
        <f>+SUMIFS(postings!$T:$T,postings!$C:$C,'pl-data'!AA$2,postings!$D:$D,'pl-data'!AA$3,postings!$I:$I,'pl-data'!$A372)-SUMIFS(postings!$W:$W,postings!$C:$C,'pl-data'!AA$2,postings!$D:$D,'pl-data'!AA$3,postings!$M:$M,'pl-data'!$A372)</f>
        <v>0</v>
      </c>
      <c r="AB372" s="53">
        <f>+SUMIFS(postings!$T:$T,postings!$C:$C,'pl-data'!AB$2,postings!$D:$D,'pl-data'!AB$3,postings!$I:$I,'pl-data'!$A372)-SUMIFS(postings!$W:$W,postings!$C:$C,'pl-data'!AB$2,postings!$D:$D,'pl-data'!AB$3,postings!$M:$M,'pl-data'!$A372)</f>
        <v>0</v>
      </c>
      <c r="AC372" s="53">
        <f>+SUMIFS(postings!$T:$T,postings!$C:$C,'pl-data'!AC$2,postings!$D:$D,'pl-data'!AC$3,postings!$I:$I,'pl-data'!$A372)-SUMIFS(postings!$W:$W,postings!$C:$C,'pl-data'!AC$2,postings!$D:$D,'pl-data'!AC$3,postings!$M:$M,'pl-data'!$A372)</f>
        <v>0</v>
      </c>
      <c r="AD372" s="53">
        <f>+SUMIFS(postings!$T:$T,postings!$C:$C,'pl-data'!AD$2,postings!$D:$D,'pl-data'!AD$3,postings!$I:$I,'pl-data'!$A372)-SUMIFS(postings!$W:$W,postings!$C:$C,'pl-data'!AD$2,postings!$D:$D,'pl-data'!AD$3,postings!$M:$M,'pl-data'!$A372)</f>
        <v>0</v>
      </c>
      <c r="AE372" s="53">
        <f>+SUMIFS(postings!$T:$T,postings!$C:$C,'pl-data'!AE$2,postings!$D:$D,'pl-data'!AE$3,postings!$I:$I,'pl-data'!$A372)-SUMIFS(postings!$W:$W,postings!$C:$C,'pl-data'!AE$2,postings!$D:$D,'pl-data'!AE$3,postings!$M:$M,'pl-data'!$A372)</f>
        <v>0</v>
      </c>
      <c r="AF372" s="53">
        <f>+SUMIFS(postings!$T:$T,postings!$C:$C,'pl-data'!AF$2,postings!$D:$D,'pl-data'!AF$3,postings!$I:$I,'pl-data'!$A372)-SUMIFS(postings!$W:$W,postings!$C:$C,'pl-data'!AF$2,postings!$D:$D,'pl-data'!AF$3,postings!$M:$M,'pl-data'!$A372)</f>
        <v>0</v>
      </c>
      <c r="AG372" s="53">
        <f>+SUMIFS(postings!$T:$T,postings!$C:$C,'pl-data'!AG$2,postings!$D:$D,'pl-data'!AG$3,postings!$I:$I,'pl-data'!$A372)-SUMIFS(postings!$W:$W,postings!$C:$C,'pl-data'!AG$2,postings!$D:$D,'pl-data'!AG$3,postings!$M:$M,'pl-data'!$A372)</f>
        <v>0</v>
      </c>
      <c r="AH372" s="53">
        <f>+SUMIFS(postings!$T:$T,postings!$C:$C,'pl-data'!AH$2,postings!$D:$D,'pl-data'!AH$3,postings!$I:$I,'pl-data'!$A372)-SUMIFS(postings!$W:$W,postings!$C:$C,'pl-data'!AH$2,postings!$D:$D,'pl-data'!AH$3,postings!$M:$M,'pl-data'!$A372)</f>
        <v>0</v>
      </c>
      <c r="AI372" s="53">
        <f>+SUMIFS(postings!$T:$T,postings!$C:$C,'pl-data'!AI$2,postings!$D:$D,'pl-data'!AI$3,postings!$I:$I,'pl-data'!$A372)-SUMIFS(postings!$W:$W,postings!$C:$C,'pl-data'!AI$2,postings!$D:$D,'pl-data'!AI$3,postings!$M:$M,'pl-data'!$A372)</f>
        <v>0</v>
      </c>
      <c r="AJ372" s="53">
        <f>+SUM(X372:INDEX(X372:AI372,1,Settings!$C$4))</f>
        <v>0</v>
      </c>
      <c r="AK372" s="53">
        <f t="shared" si="157"/>
        <v>0</v>
      </c>
      <c r="AL372" s="53"/>
      <c r="AM372" s="53">
        <f t="shared" si="186"/>
        <v>0</v>
      </c>
      <c r="AN372" s="53">
        <f t="shared" si="187"/>
        <v>0</v>
      </c>
      <c r="AO372" s="53">
        <f t="shared" si="188"/>
        <v>0</v>
      </c>
      <c r="AP372" s="53">
        <f t="shared" si="189"/>
        <v>0</v>
      </c>
      <c r="AQ372" s="53">
        <f t="shared" si="190"/>
        <v>0</v>
      </c>
      <c r="AR372" s="53">
        <f t="shared" si="191"/>
        <v>0</v>
      </c>
      <c r="AS372" s="53">
        <f t="shared" si="192"/>
        <v>0</v>
      </c>
      <c r="AT372" s="53">
        <f t="shared" si="193"/>
        <v>0</v>
      </c>
      <c r="AU372" s="53">
        <f t="shared" si="194"/>
        <v>0</v>
      </c>
      <c r="AV372" s="53">
        <f t="shared" si="195"/>
        <v>0</v>
      </c>
      <c r="AW372" s="53">
        <f t="shared" si="196"/>
        <v>0</v>
      </c>
      <c r="AX372" s="53">
        <f t="shared" si="197"/>
        <v>0</v>
      </c>
      <c r="AY372" s="53">
        <f>+SUM(AM372:INDEX(AM372:AX372,1,Settings!$C$4))</f>
        <v>0</v>
      </c>
      <c r="AZ372" s="53">
        <f t="shared" si="170"/>
        <v>0</v>
      </c>
      <c r="BA372" s="53"/>
      <c r="BB372" s="53">
        <f t="shared" si="171"/>
        <v>0</v>
      </c>
      <c r="BC372" s="53">
        <f t="shared" si="172"/>
        <v>0</v>
      </c>
      <c r="BD372" s="53">
        <f t="shared" si="173"/>
        <v>0</v>
      </c>
      <c r="BE372" s="53">
        <f t="shared" si="174"/>
        <v>0</v>
      </c>
      <c r="BF372" s="53">
        <f t="shared" si="175"/>
        <v>0</v>
      </c>
      <c r="BG372" s="53">
        <f t="shared" si="176"/>
        <v>0</v>
      </c>
      <c r="BH372" s="53">
        <f t="shared" si="177"/>
        <v>0</v>
      </c>
      <c r="BI372" s="53">
        <f t="shared" si="178"/>
        <v>0</v>
      </c>
      <c r="BJ372" s="53">
        <f t="shared" si="179"/>
        <v>0</v>
      </c>
      <c r="BK372" s="53">
        <f t="shared" si="180"/>
        <v>0</v>
      </c>
      <c r="BL372" s="53">
        <f t="shared" si="181"/>
        <v>0</v>
      </c>
      <c r="BM372" s="53">
        <f t="shared" si="182"/>
        <v>0</v>
      </c>
      <c r="BN372" s="53">
        <f t="shared" si="183"/>
        <v>0</v>
      </c>
      <c r="BO372" s="53"/>
      <c r="BP372" s="53">
        <f t="shared" si="184"/>
        <v>0</v>
      </c>
      <c r="BQ372" s="53"/>
      <c r="BR372" s="53">
        <f t="shared" si="185"/>
        <v>0</v>
      </c>
    </row>
    <row r="373" spans="1:70" x14ac:dyDescent="0.2">
      <c r="A373" s="6">
        <v>4300</v>
      </c>
      <c r="B373" s="6" t="str">
        <f>+VLOOKUP(A373,masterfile!B:C,2,FALSE)</f>
        <v>Nicht abziehb. VoSt (so betr Aufwand)</v>
      </c>
      <c r="D373" s="53">
        <f>+SUMIF('[1]2017'!$A:$A,$A373,'[1]2017'!$C:$C)-SUMIF('[1]2017'!$E:$E,$A373,'[1]2017'!$G:$G)</f>
        <v>0</v>
      </c>
      <c r="E373" s="53">
        <f>+SUMIF('[1]2018'!$A:$A,$A373,'[1]2018'!$C:$C)-SUMIF('[1]2018'!$E:$E,$A373,'[1]2018'!$G:$G)</f>
        <v>0</v>
      </c>
      <c r="F373" s="53">
        <f>+SUMIF('[1]2019'!$A:$A,$A373,'[1]2019'!$C:$C)-SUMIF('[1]2019'!$E:$E,$A373,'[1]2019'!$G:$G)</f>
        <v>0</v>
      </c>
      <c r="G373" s="53">
        <f>+SUMIF('[1]2020'!$A:$A,$A373,'[1]2020'!$C:$C)-SUMIF('[1]2020'!$E:$E,$A373,'[1]2020'!$G:$G)</f>
        <v>0</v>
      </c>
      <c r="H373" s="53"/>
      <c r="I373" s="53">
        <f>+(+SUMIF('[1]2021'!$A:$A,$A373,'[1]2021'!$C:$C)-SUMIF('[1]2021'!$E:$E,$A373,'[1]2021'!$G:$G))/12</f>
        <v>0</v>
      </c>
      <c r="J373" s="53">
        <f>+(+SUMIF('[1]2021'!$A:$A,$A373,'[1]2021'!$C:$C)-SUMIF('[1]2021'!$E:$E,$A373,'[1]2021'!$G:$G))/12</f>
        <v>0</v>
      </c>
      <c r="K373" s="53">
        <f>+(+SUMIF('[1]2021'!$A:$A,$A373,'[1]2021'!$C:$C)-SUMIF('[1]2021'!$E:$E,$A373,'[1]2021'!$G:$G))/12</f>
        <v>0</v>
      </c>
      <c r="L373" s="53">
        <f>+(+SUMIF('[1]2021'!$A:$A,$A373,'[1]2021'!$C:$C)-SUMIF('[1]2021'!$E:$E,$A373,'[1]2021'!$G:$G))/12</f>
        <v>0</v>
      </c>
      <c r="M373" s="53">
        <f>+(+SUMIF('[1]2021'!$A:$A,$A373,'[1]2021'!$C:$C)-SUMIF('[1]2021'!$E:$E,$A373,'[1]2021'!$G:$G))/12</f>
        <v>0</v>
      </c>
      <c r="N373" s="53">
        <f>+(+SUMIF('[1]2021'!$A:$A,$A373,'[1]2021'!$C:$C)-SUMIF('[1]2021'!$E:$E,$A373,'[1]2021'!$G:$G))/12</f>
        <v>0</v>
      </c>
      <c r="O373" s="53">
        <f>+(+SUMIF('[1]2021'!$A:$A,$A373,'[1]2021'!$C:$C)-SUMIF('[1]2021'!$E:$E,$A373,'[1]2021'!$G:$G))/12</f>
        <v>0</v>
      </c>
      <c r="P373" s="53">
        <f>+(+SUMIF('[1]2021'!$A:$A,$A373,'[1]2021'!$C:$C)-SUMIF('[1]2021'!$E:$E,$A373,'[1]2021'!$G:$G))/12</f>
        <v>0</v>
      </c>
      <c r="Q373" s="53">
        <f>+(+SUMIF('[1]2021'!$A:$A,$A373,'[1]2021'!$C:$C)-SUMIF('[1]2021'!$E:$E,$A373,'[1]2021'!$G:$G))/12</f>
        <v>0</v>
      </c>
      <c r="R373" s="53">
        <f>+(+SUMIF('[1]2021'!$A:$A,$A373,'[1]2021'!$C:$C)-SUMIF('[1]2021'!$E:$E,$A373,'[1]2021'!$G:$G))/12</f>
        <v>0</v>
      </c>
      <c r="S373" s="53">
        <f>+(+SUMIF('[1]2021'!$A:$A,$A373,'[1]2021'!$C:$C)-SUMIF('[1]2021'!$E:$E,$A373,'[1]2021'!$G:$G))/12</f>
        <v>0</v>
      </c>
      <c r="T373" s="53">
        <f>+(+SUMIF('[1]2021'!$A:$A,$A373,'[1]2021'!$C:$C)-SUMIF('[1]2021'!$E:$E,$A373,'[1]2021'!$G:$G))/12</f>
        <v>0</v>
      </c>
      <c r="U373" s="53">
        <f>+SUM(I373:INDEX(I373:T373,1,Settings!$C$4))</f>
        <v>0</v>
      </c>
      <c r="V373" s="53">
        <f t="shared" si="156"/>
        <v>0</v>
      </c>
      <c r="W373" s="53"/>
      <c r="X373" s="53">
        <f>+SUMIFS(postings!$T:$T,postings!$C:$C,'pl-data'!X$2,postings!$D:$D,'pl-data'!X$3,postings!$I:$I,'pl-data'!$A373)-SUMIFS(postings!$W:$W,postings!$C:$C,'pl-data'!X$2,postings!$D:$D,'pl-data'!X$3,postings!$M:$M,'pl-data'!$A373)</f>
        <v>0</v>
      </c>
      <c r="Y373" s="53">
        <f>+SUMIFS(postings!$T:$T,postings!$C:$C,'pl-data'!Y$2,postings!$D:$D,'pl-data'!Y$3,postings!$I:$I,'pl-data'!$A373)-SUMIFS(postings!$W:$W,postings!$C:$C,'pl-data'!Y$2,postings!$D:$D,'pl-data'!Y$3,postings!$M:$M,'pl-data'!$A373)</f>
        <v>0</v>
      </c>
      <c r="Z373" s="53">
        <f>+SUMIFS(postings!$T:$T,postings!$C:$C,'pl-data'!Z$2,postings!$D:$D,'pl-data'!Z$3,postings!$I:$I,'pl-data'!$A373)-SUMIFS(postings!$W:$W,postings!$C:$C,'pl-data'!Z$2,postings!$D:$D,'pl-data'!Z$3,postings!$M:$M,'pl-data'!$A373)</f>
        <v>0</v>
      </c>
      <c r="AA373" s="53">
        <f>+SUMIFS(postings!$T:$T,postings!$C:$C,'pl-data'!AA$2,postings!$D:$D,'pl-data'!AA$3,postings!$I:$I,'pl-data'!$A373)-SUMIFS(postings!$W:$W,postings!$C:$C,'pl-data'!AA$2,postings!$D:$D,'pl-data'!AA$3,postings!$M:$M,'pl-data'!$A373)</f>
        <v>0</v>
      </c>
      <c r="AB373" s="53">
        <f>+SUMIFS(postings!$T:$T,postings!$C:$C,'pl-data'!AB$2,postings!$D:$D,'pl-data'!AB$3,postings!$I:$I,'pl-data'!$A373)-SUMIFS(postings!$W:$W,postings!$C:$C,'pl-data'!AB$2,postings!$D:$D,'pl-data'!AB$3,postings!$M:$M,'pl-data'!$A373)</f>
        <v>0</v>
      </c>
      <c r="AC373" s="53">
        <f>+SUMIFS(postings!$T:$T,postings!$C:$C,'pl-data'!AC$2,postings!$D:$D,'pl-data'!AC$3,postings!$I:$I,'pl-data'!$A373)-SUMIFS(postings!$W:$W,postings!$C:$C,'pl-data'!AC$2,postings!$D:$D,'pl-data'!AC$3,postings!$M:$M,'pl-data'!$A373)</f>
        <v>0</v>
      </c>
      <c r="AD373" s="53">
        <f>+SUMIFS(postings!$T:$T,postings!$C:$C,'pl-data'!AD$2,postings!$D:$D,'pl-data'!AD$3,postings!$I:$I,'pl-data'!$A373)-SUMIFS(postings!$W:$W,postings!$C:$C,'pl-data'!AD$2,postings!$D:$D,'pl-data'!AD$3,postings!$M:$M,'pl-data'!$A373)</f>
        <v>0</v>
      </c>
      <c r="AE373" s="53">
        <f>+SUMIFS(postings!$T:$T,postings!$C:$C,'pl-data'!AE$2,postings!$D:$D,'pl-data'!AE$3,postings!$I:$I,'pl-data'!$A373)-SUMIFS(postings!$W:$W,postings!$C:$C,'pl-data'!AE$2,postings!$D:$D,'pl-data'!AE$3,postings!$M:$M,'pl-data'!$A373)</f>
        <v>0</v>
      </c>
      <c r="AF373" s="53">
        <f>+SUMIFS(postings!$T:$T,postings!$C:$C,'pl-data'!AF$2,postings!$D:$D,'pl-data'!AF$3,postings!$I:$I,'pl-data'!$A373)-SUMIFS(postings!$W:$W,postings!$C:$C,'pl-data'!AF$2,postings!$D:$D,'pl-data'!AF$3,postings!$M:$M,'pl-data'!$A373)</f>
        <v>0</v>
      </c>
      <c r="AG373" s="53">
        <f>+SUMIFS(postings!$T:$T,postings!$C:$C,'pl-data'!AG$2,postings!$D:$D,'pl-data'!AG$3,postings!$I:$I,'pl-data'!$A373)-SUMIFS(postings!$W:$W,postings!$C:$C,'pl-data'!AG$2,postings!$D:$D,'pl-data'!AG$3,postings!$M:$M,'pl-data'!$A373)</f>
        <v>0</v>
      </c>
      <c r="AH373" s="53">
        <f>+SUMIFS(postings!$T:$T,postings!$C:$C,'pl-data'!AH$2,postings!$D:$D,'pl-data'!AH$3,postings!$I:$I,'pl-data'!$A373)-SUMIFS(postings!$W:$W,postings!$C:$C,'pl-data'!AH$2,postings!$D:$D,'pl-data'!AH$3,postings!$M:$M,'pl-data'!$A373)</f>
        <v>0</v>
      </c>
      <c r="AI373" s="53">
        <f>+SUMIFS(postings!$T:$T,postings!$C:$C,'pl-data'!AI$2,postings!$D:$D,'pl-data'!AI$3,postings!$I:$I,'pl-data'!$A373)-SUMIFS(postings!$W:$W,postings!$C:$C,'pl-data'!AI$2,postings!$D:$D,'pl-data'!AI$3,postings!$M:$M,'pl-data'!$A373)</f>
        <v>0</v>
      </c>
      <c r="AJ373" s="53">
        <f>+SUM(X373:INDEX(X373:AI373,1,Settings!$C$4))</f>
        <v>0</v>
      </c>
      <c r="AK373" s="53">
        <f t="shared" si="157"/>
        <v>0</v>
      </c>
      <c r="AL373" s="53"/>
      <c r="AM373" s="53">
        <f t="shared" si="186"/>
        <v>0</v>
      </c>
      <c r="AN373" s="53">
        <f t="shared" si="187"/>
        <v>0</v>
      </c>
      <c r="AO373" s="53">
        <f t="shared" si="188"/>
        <v>0</v>
      </c>
      <c r="AP373" s="53">
        <f t="shared" si="189"/>
        <v>0</v>
      </c>
      <c r="AQ373" s="53">
        <f t="shared" si="190"/>
        <v>0</v>
      </c>
      <c r="AR373" s="53">
        <f t="shared" si="191"/>
        <v>0</v>
      </c>
      <c r="AS373" s="53">
        <f t="shared" si="192"/>
        <v>0</v>
      </c>
      <c r="AT373" s="53">
        <f t="shared" si="193"/>
        <v>0</v>
      </c>
      <c r="AU373" s="53">
        <f t="shared" si="194"/>
        <v>0</v>
      </c>
      <c r="AV373" s="53">
        <f t="shared" si="195"/>
        <v>0</v>
      </c>
      <c r="AW373" s="53">
        <f t="shared" si="196"/>
        <v>0</v>
      </c>
      <c r="AX373" s="53">
        <f t="shared" si="197"/>
        <v>0</v>
      </c>
      <c r="AY373" s="53">
        <f>+SUM(AM373:INDEX(AM373:AX373,1,Settings!$C$4))</f>
        <v>0</v>
      </c>
      <c r="AZ373" s="53">
        <f t="shared" si="170"/>
        <v>0</v>
      </c>
      <c r="BA373" s="53"/>
      <c r="BB373" s="53">
        <f t="shared" si="171"/>
        <v>0</v>
      </c>
      <c r="BC373" s="53">
        <f t="shared" si="172"/>
        <v>0</v>
      </c>
      <c r="BD373" s="53">
        <f t="shared" si="173"/>
        <v>0</v>
      </c>
      <c r="BE373" s="53">
        <f t="shared" si="174"/>
        <v>0</v>
      </c>
      <c r="BF373" s="53">
        <f t="shared" si="175"/>
        <v>0</v>
      </c>
      <c r="BG373" s="53">
        <f t="shared" si="176"/>
        <v>0</v>
      </c>
      <c r="BH373" s="53">
        <f t="shared" si="177"/>
        <v>0</v>
      </c>
      <c r="BI373" s="53">
        <f t="shared" si="178"/>
        <v>0</v>
      </c>
      <c r="BJ373" s="53">
        <f t="shared" si="179"/>
        <v>0</v>
      </c>
      <c r="BK373" s="53">
        <f t="shared" si="180"/>
        <v>0</v>
      </c>
      <c r="BL373" s="53">
        <f t="shared" si="181"/>
        <v>0</v>
      </c>
      <c r="BM373" s="53">
        <f t="shared" si="182"/>
        <v>0</v>
      </c>
      <c r="BN373" s="53">
        <f t="shared" si="183"/>
        <v>0</v>
      </c>
      <c r="BO373" s="53"/>
      <c r="BP373" s="53">
        <f t="shared" si="184"/>
        <v>0</v>
      </c>
      <c r="BQ373" s="53"/>
      <c r="BR373" s="53">
        <f t="shared" si="185"/>
        <v>0</v>
      </c>
    </row>
    <row r="374" spans="1:70" x14ac:dyDescent="0.2">
      <c r="A374" s="6">
        <v>4301</v>
      </c>
      <c r="B374" s="6" t="str">
        <f>+VLOOKUP(A374,masterfile!B:C,2,FALSE)</f>
        <v>Nicht abziehb. VoSt 7% (so betr Aufwand)</v>
      </c>
      <c r="D374" s="53">
        <f>+SUMIF('[1]2017'!$A:$A,$A374,'[1]2017'!$C:$C)-SUMIF('[1]2017'!$E:$E,$A374,'[1]2017'!$G:$G)</f>
        <v>0</v>
      </c>
      <c r="E374" s="53">
        <f>+SUMIF('[1]2018'!$A:$A,$A374,'[1]2018'!$C:$C)-SUMIF('[1]2018'!$E:$E,$A374,'[1]2018'!$G:$G)</f>
        <v>0</v>
      </c>
      <c r="F374" s="53">
        <f>+SUMIF('[1]2019'!$A:$A,$A374,'[1]2019'!$C:$C)-SUMIF('[1]2019'!$E:$E,$A374,'[1]2019'!$G:$G)</f>
        <v>0</v>
      </c>
      <c r="G374" s="53">
        <f>+SUMIF('[1]2020'!$A:$A,$A374,'[1]2020'!$C:$C)-SUMIF('[1]2020'!$E:$E,$A374,'[1]2020'!$G:$G)</f>
        <v>0</v>
      </c>
      <c r="H374" s="53"/>
      <c r="I374" s="53">
        <f>+(+SUMIF('[1]2021'!$A:$A,$A374,'[1]2021'!$C:$C)-SUMIF('[1]2021'!$E:$E,$A374,'[1]2021'!$G:$G))/12</f>
        <v>0</v>
      </c>
      <c r="J374" s="53">
        <f>+(+SUMIF('[1]2021'!$A:$A,$A374,'[1]2021'!$C:$C)-SUMIF('[1]2021'!$E:$E,$A374,'[1]2021'!$G:$G))/12</f>
        <v>0</v>
      </c>
      <c r="K374" s="53">
        <f>+(+SUMIF('[1]2021'!$A:$A,$A374,'[1]2021'!$C:$C)-SUMIF('[1]2021'!$E:$E,$A374,'[1]2021'!$G:$G))/12</f>
        <v>0</v>
      </c>
      <c r="L374" s="53">
        <f>+(+SUMIF('[1]2021'!$A:$A,$A374,'[1]2021'!$C:$C)-SUMIF('[1]2021'!$E:$E,$A374,'[1]2021'!$G:$G))/12</f>
        <v>0</v>
      </c>
      <c r="M374" s="53">
        <f>+(+SUMIF('[1]2021'!$A:$A,$A374,'[1]2021'!$C:$C)-SUMIF('[1]2021'!$E:$E,$A374,'[1]2021'!$G:$G))/12</f>
        <v>0</v>
      </c>
      <c r="N374" s="53">
        <f>+(+SUMIF('[1]2021'!$A:$A,$A374,'[1]2021'!$C:$C)-SUMIF('[1]2021'!$E:$E,$A374,'[1]2021'!$G:$G))/12</f>
        <v>0</v>
      </c>
      <c r="O374" s="53">
        <f>+(+SUMIF('[1]2021'!$A:$A,$A374,'[1]2021'!$C:$C)-SUMIF('[1]2021'!$E:$E,$A374,'[1]2021'!$G:$G))/12</f>
        <v>0</v>
      </c>
      <c r="P374" s="53">
        <f>+(+SUMIF('[1]2021'!$A:$A,$A374,'[1]2021'!$C:$C)-SUMIF('[1]2021'!$E:$E,$A374,'[1]2021'!$G:$G))/12</f>
        <v>0</v>
      </c>
      <c r="Q374" s="53">
        <f>+(+SUMIF('[1]2021'!$A:$A,$A374,'[1]2021'!$C:$C)-SUMIF('[1]2021'!$E:$E,$A374,'[1]2021'!$G:$G))/12</f>
        <v>0</v>
      </c>
      <c r="R374" s="53">
        <f>+(+SUMIF('[1]2021'!$A:$A,$A374,'[1]2021'!$C:$C)-SUMIF('[1]2021'!$E:$E,$A374,'[1]2021'!$G:$G))/12</f>
        <v>0</v>
      </c>
      <c r="S374" s="53">
        <f>+(+SUMIF('[1]2021'!$A:$A,$A374,'[1]2021'!$C:$C)-SUMIF('[1]2021'!$E:$E,$A374,'[1]2021'!$G:$G))/12</f>
        <v>0</v>
      </c>
      <c r="T374" s="53">
        <f>+(+SUMIF('[1]2021'!$A:$A,$A374,'[1]2021'!$C:$C)-SUMIF('[1]2021'!$E:$E,$A374,'[1]2021'!$G:$G))/12</f>
        <v>0</v>
      </c>
      <c r="U374" s="53">
        <f>+SUM(I374:INDEX(I374:T374,1,Settings!$C$4))</f>
        <v>0</v>
      </c>
      <c r="V374" s="53">
        <f t="shared" si="156"/>
        <v>0</v>
      </c>
      <c r="W374" s="53"/>
      <c r="X374" s="53">
        <f>+SUMIFS(postings!$T:$T,postings!$C:$C,'pl-data'!X$2,postings!$D:$D,'pl-data'!X$3,postings!$I:$I,'pl-data'!$A374)-SUMIFS(postings!$W:$W,postings!$C:$C,'pl-data'!X$2,postings!$D:$D,'pl-data'!X$3,postings!$M:$M,'pl-data'!$A374)</f>
        <v>0</v>
      </c>
      <c r="Y374" s="53">
        <f>+SUMIFS(postings!$T:$T,postings!$C:$C,'pl-data'!Y$2,postings!$D:$D,'pl-data'!Y$3,postings!$I:$I,'pl-data'!$A374)-SUMIFS(postings!$W:$W,postings!$C:$C,'pl-data'!Y$2,postings!$D:$D,'pl-data'!Y$3,postings!$M:$M,'pl-data'!$A374)</f>
        <v>0</v>
      </c>
      <c r="Z374" s="53">
        <f>+SUMIFS(postings!$T:$T,postings!$C:$C,'pl-data'!Z$2,postings!$D:$D,'pl-data'!Z$3,postings!$I:$I,'pl-data'!$A374)-SUMIFS(postings!$W:$W,postings!$C:$C,'pl-data'!Z$2,postings!$D:$D,'pl-data'!Z$3,postings!$M:$M,'pl-data'!$A374)</f>
        <v>0</v>
      </c>
      <c r="AA374" s="53">
        <f>+SUMIFS(postings!$T:$T,postings!$C:$C,'pl-data'!AA$2,postings!$D:$D,'pl-data'!AA$3,postings!$I:$I,'pl-data'!$A374)-SUMIFS(postings!$W:$W,postings!$C:$C,'pl-data'!AA$2,postings!$D:$D,'pl-data'!AA$3,postings!$M:$M,'pl-data'!$A374)</f>
        <v>0</v>
      </c>
      <c r="AB374" s="53">
        <f>+SUMIFS(postings!$T:$T,postings!$C:$C,'pl-data'!AB$2,postings!$D:$D,'pl-data'!AB$3,postings!$I:$I,'pl-data'!$A374)-SUMIFS(postings!$W:$W,postings!$C:$C,'pl-data'!AB$2,postings!$D:$D,'pl-data'!AB$3,postings!$M:$M,'pl-data'!$A374)</f>
        <v>0</v>
      </c>
      <c r="AC374" s="53">
        <f>+SUMIFS(postings!$T:$T,postings!$C:$C,'pl-data'!AC$2,postings!$D:$D,'pl-data'!AC$3,postings!$I:$I,'pl-data'!$A374)-SUMIFS(postings!$W:$W,postings!$C:$C,'pl-data'!AC$2,postings!$D:$D,'pl-data'!AC$3,postings!$M:$M,'pl-data'!$A374)</f>
        <v>0</v>
      </c>
      <c r="AD374" s="53">
        <f>+SUMIFS(postings!$T:$T,postings!$C:$C,'pl-data'!AD$2,postings!$D:$D,'pl-data'!AD$3,postings!$I:$I,'pl-data'!$A374)-SUMIFS(postings!$W:$W,postings!$C:$C,'pl-data'!AD$2,postings!$D:$D,'pl-data'!AD$3,postings!$M:$M,'pl-data'!$A374)</f>
        <v>0</v>
      </c>
      <c r="AE374" s="53">
        <f>+SUMIFS(postings!$T:$T,postings!$C:$C,'pl-data'!AE$2,postings!$D:$D,'pl-data'!AE$3,postings!$I:$I,'pl-data'!$A374)-SUMIFS(postings!$W:$W,postings!$C:$C,'pl-data'!AE$2,postings!$D:$D,'pl-data'!AE$3,postings!$M:$M,'pl-data'!$A374)</f>
        <v>0</v>
      </c>
      <c r="AF374" s="53">
        <f>+SUMIFS(postings!$T:$T,postings!$C:$C,'pl-data'!AF$2,postings!$D:$D,'pl-data'!AF$3,postings!$I:$I,'pl-data'!$A374)-SUMIFS(postings!$W:$W,postings!$C:$C,'pl-data'!AF$2,postings!$D:$D,'pl-data'!AF$3,postings!$M:$M,'pl-data'!$A374)</f>
        <v>0</v>
      </c>
      <c r="AG374" s="53">
        <f>+SUMIFS(postings!$T:$T,postings!$C:$C,'pl-data'!AG$2,postings!$D:$D,'pl-data'!AG$3,postings!$I:$I,'pl-data'!$A374)-SUMIFS(postings!$W:$W,postings!$C:$C,'pl-data'!AG$2,postings!$D:$D,'pl-data'!AG$3,postings!$M:$M,'pl-data'!$A374)</f>
        <v>0</v>
      </c>
      <c r="AH374" s="53">
        <f>+SUMIFS(postings!$T:$T,postings!$C:$C,'pl-data'!AH$2,postings!$D:$D,'pl-data'!AH$3,postings!$I:$I,'pl-data'!$A374)-SUMIFS(postings!$W:$W,postings!$C:$C,'pl-data'!AH$2,postings!$D:$D,'pl-data'!AH$3,postings!$M:$M,'pl-data'!$A374)</f>
        <v>0</v>
      </c>
      <c r="AI374" s="53">
        <f>+SUMIFS(postings!$T:$T,postings!$C:$C,'pl-data'!AI$2,postings!$D:$D,'pl-data'!AI$3,postings!$I:$I,'pl-data'!$A374)-SUMIFS(postings!$W:$W,postings!$C:$C,'pl-data'!AI$2,postings!$D:$D,'pl-data'!AI$3,postings!$M:$M,'pl-data'!$A374)</f>
        <v>0</v>
      </c>
      <c r="AJ374" s="53">
        <f>+SUM(X374:INDEX(X374:AI374,1,Settings!$C$4))</f>
        <v>0</v>
      </c>
      <c r="AK374" s="53">
        <f t="shared" si="157"/>
        <v>0</v>
      </c>
      <c r="AL374" s="53"/>
      <c r="AM374" s="53">
        <f t="shared" si="186"/>
        <v>0</v>
      </c>
      <c r="AN374" s="53">
        <f t="shared" si="187"/>
        <v>0</v>
      </c>
      <c r="AO374" s="53">
        <f t="shared" si="188"/>
        <v>0</v>
      </c>
      <c r="AP374" s="53">
        <f t="shared" si="189"/>
        <v>0</v>
      </c>
      <c r="AQ374" s="53">
        <f t="shared" si="190"/>
        <v>0</v>
      </c>
      <c r="AR374" s="53">
        <f t="shared" si="191"/>
        <v>0</v>
      </c>
      <c r="AS374" s="53">
        <f t="shared" si="192"/>
        <v>0</v>
      </c>
      <c r="AT374" s="53">
        <f t="shared" si="193"/>
        <v>0</v>
      </c>
      <c r="AU374" s="53">
        <f t="shared" si="194"/>
        <v>0</v>
      </c>
      <c r="AV374" s="53">
        <f t="shared" si="195"/>
        <v>0</v>
      </c>
      <c r="AW374" s="53">
        <f t="shared" si="196"/>
        <v>0</v>
      </c>
      <c r="AX374" s="53">
        <f t="shared" si="197"/>
        <v>0</v>
      </c>
      <c r="AY374" s="53">
        <f>+SUM(AM374:INDEX(AM374:AX374,1,Settings!$C$4))</f>
        <v>0</v>
      </c>
      <c r="AZ374" s="53">
        <f t="shared" si="170"/>
        <v>0</v>
      </c>
      <c r="BA374" s="53"/>
      <c r="BB374" s="53">
        <f t="shared" si="171"/>
        <v>0</v>
      </c>
      <c r="BC374" s="53">
        <f t="shared" si="172"/>
        <v>0</v>
      </c>
      <c r="BD374" s="53">
        <f t="shared" si="173"/>
        <v>0</v>
      </c>
      <c r="BE374" s="53">
        <f t="shared" si="174"/>
        <v>0</v>
      </c>
      <c r="BF374" s="53">
        <f t="shared" si="175"/>
        <v>0</v>
      </c>
      <c r="BG374" s="53">
        <f t="shared" si="176"/>
        <v>0</v>
      </c>
      <c r="BH374" s="53">
        <f t="shared" si="177"/>
        <v>0</v>
      </c>
      <c r="BI374" s="53">
        <f t="shared" si="178"/>
        <v>0</v>
      </c>
      <c r="BJ374" s="53">
        <f t="shared" si="179"/>
        <v>0</v>
      </c>
      <c r="BK374" s="53">
        <f t="shared" si="180"/>
        <v>0</v>
      </c>
      <c r="BL374" s="53">
        <f t="shared" si="181"/>
        <v>0</v>
      </c>
      <c r="BM374" s="53">
        <f t="shared" si="182"/>
        <v>0</v>
      </c>
      <c r="BN374" s="53">
        <f t="shared" si="183"/>
        <v>0</v>
      </c>
      <c r="BO374" s="53"/>
      <c r="BP374" s="53">
        <f t="shared" si="184"/>
        <v>0</v>
      </c>
      <c r="BQ374" s="53"/>
      <c r="BR374" s="53">
        <f t="shared" si="185"/>
        <v>0</v>
      </c>
    </row>
    <row r="375" spans="1:70" x14ac:dyDescent="0.2">
      <c r="A375" s="6">
        <v>4306</v>
      </c>
      <c r="B375" s="6" t="str">
        <f>+VLOOKUP(A375,masterfile!B:C,2,FALSE)</f>
        <v>Nicht abziehb. VoSt 19% (so betr Aufw)</v>
      </c>
      <c r="D375" s="53">
        <f>+SUMIF('[1]2017'!$A:$A,$A375,'[1]2017'!$C:$C)-SUMIF('[1]2017'!$E:$E,$A375,'[1]2017'!$G:$G)</f>
        <v>0</v>
      </c>
      <c r="E375" s="53">
        <f>+SUMIF('[1]2018'!$A:$A,$A375,'[1]2018'!$C:$C)-SUMIF('[1]2018'!$E:$E,$A375,'[1]2018'!$G:$G)</f>
        <v>0</v>
      </c>
      <c r="F375" s="53">
        <f>+SUMIF('[1]2019'!$A:$A,$A375,'[1]2019'!$C:$C)-SUMIF('[1]2019'!$E:$E,$A375,'[1]2019'!$G:$G)</f>
        <v>0</v>
      </c>
      <c r="G375" s="53">
        <f>+SUMIF('[1]2020'!$A:$A,$A375,'[1]2020'!$C:$C)-SUMIF('[1]2020'!$E:$E,$A375,'[1]2020'!$G:$G)</f>
        <v>0</v>
      </c>
      <c r="H375" s="53"/>
      <c r="I375" s="53">
        <f>+(+SUMIF('[1]2021'!$A:$A,$A375,'[1]2021'!$C:$C)-SUMIF('[1]2021'!$E:$E,$A375,'[1]2021'!$G:$G))/12</f>
        <v>0</v>
      </c>
      <c r="J375" s="53">
        <f>+(+SUMIF('[1]2021'!$A:$A,$A375,'[1]2021'!$C:$C)-SUMIF('[1]2021'!$E:$E,$A375,'[1]2021'!$G:$G))/12</f>
        <v>0</v>
      </c>
      <c r="K375" s="53">
        <f>+(+SUMIF('[1]2021'!$A:$A,$A375,'[1]2021'!$C:$C)-SUMIF('[1]2021'!$E:$E,$A375,'[1]2021'!$G:$G))/12</f>
        <v>0</v>
      </c>
      <c r="L375" s="53">
        <f>+(+SUMIF('[1]2021'!$A:$A,$A375,'[1]2021'!$C:$C)-SUMIF('[1]2021'!$E:$E,$A375,'[1]2021'!$G:$G))/12</f>
        <v>0</v>
      </c>
      <c r="M375" s="53">
        <f>+(+SUMIF('[1]2021'!$A:$A,$A375,'[1]2021'!$C:$C)-SUMIF('[1]2021'!$E:$E,$A375,'[1]2021'!$G:$G))/12</f>
        <v>0</v>
      </c>
      <c r="N375" s="53">
        <f>+(+SUMIF('[1]2021'!$A:$A,$A375,'[1]2021'!$C:$C)-SUMIF('[1]2021'!$E:$E,$A375,'[1]2021'!$G:$G))/12</f>
        <v>0</v>
      </c>
      <c r="O375" s="53">
        <f>+(+SUMIF('[1]2021'!$A:$A,$A375,'[1]2021'!$C:$C)-SUMIF('[1]2021'!$E:$E,$A375,'[1]2021'!$G:$G))/12</f>
        <v>0</v>
      </c>
      <c r="P375" s="53">
        <f>+(+SUMIF('[1]2021'!$A:$A,$A375,'[1]2021'!$C:$C)-SUMIF('[1]2021'!$E:$E,$A375,'[1]2021'!$G:$G))/12</f>
        <v>0</v>
      </c>
      <c r="Q375" s="53">
        <f>+(+SUMIF('[1]2021'!$A:$A,$A375,'[1]2021'!$C:$C)-SUMIF('[1]2021'!$E:$E,$A375,'[1]2021'!$G:$G))/12</f>
        <v>0</v>
      </c>
      <c r="R375" s="53">
        <f>+(+SUMIF('[1]2021'!$A:$A,$A375,'[1]2021'!$C:$C)-SUMIF('[1]2021'!$E:$E,$A375,'[1]2021'!$G:$G))/12</f>
        <v>0</v>
      </c>
      <c r="S375" s="53">
        <f>+(+SUMIF('[1]2021'!$A:$A,$A375,'[1]2021'!$C:$C)-SUMIF('[1]2021'!$E:$E,$A375,'[1]2021'!$G:$G))/12</f>
        <v>0</v>
      </c>
      <c r="T375" s="53">
        <f>+(+SUMIF('[1]2021'!$A:$A,$A375,'[1]2021'!$C:$C)-SUMIF('[1]2021'!$E:$E,$A375,'[1]2021'!$G:$G))/12</f>
        <v>0</v>
      </c>
      <c r="U375" s="53">
        <f>+SUM(I375:INDEX(I375:T375,1,Settings!$C$4))</f>
        <v>0</v>
      </c>
      <c r="V375" s="53">
        <f t="shared" si="156"/>
        <v>0</v>
      </c>
      <c r="W375" s="53"/>
      <c r="X375" s="53">
        <f>+SUMIFS(postings!$T:$T,postings!$C:$C,'pl-data'!X$2,postings!$D:$D,'pl-data'!X$3,postings!$I:$I,'pl-data'!$A375)-SUMIFS(postings!$W:$W,postings!$C:$C,'pl-data'!X$2,postings!$D:$D,'pl-data'!X$3,postings!$M:$M,'pl-data'!$A375)</f>
        <v>0</v>
      </c>
      <c r="Y375" s="53">
        <f>+SUMIFS(postings!$T:$T,postings!$C:$C,'pl-data'!Y$2,postings!$D:$D,'pl-data'!Y$3,postings!$I:$I,'pl-data'!$A375)-SUMIFS(postings!$W:$W,postings!$C:$C,'pl-data'!Y$2,postings!$D:$D,'pl-data'!Y$3,postings!$M:$M,'pl-data'!$A375)</f>
        <v>0</v>
      </c>
      <c r="Z375" s="53">
        <f>+SUMIFS(postings!$T:$T,postings!$C:$C,'pl-data'!Z$2,postings!$D:$D,'pl-data'!Z$3,postings!$I:$I,'pl-data'!$A375)-SUMIFS(postings!$W:$W,postings!$C:$C,'pl-data'!Z$2,postings!$D:$D,'pl-data'!Z$3,postings!$M:$M,'pl-data'!$A375)</f>
        <v>0</v>
      </c>
      <c r="AA375" s="53">
        <f>+SUMIFS(postings!$T:$T,postings!$C:$C,'pl-data'!AA$2,postings!$D:$D,'pl-data'!AA$3,postings!$I:$I,'pl-data'!$A375)-SUMIFS(postings!$W:$W,postings!$C:$C,'pl-data'!AA$2,postings!$D:$D,'pl-data'!AA$3,postings!$M:$M,'pl-data'!$A375)</f>
        <v>0</v>
      </c>
      <c r="AB375" s="53">
        <f>+SUMIFS(postings!$T:$T,postings!$C:$C,'pl-data'!AB$2,postings!$D:$D,'pl-data'!AB$3,postings!$I:$I,'pl-data'!$A375)-SUMIFS(postings!$W:$W,postings!$C:$C,'pl-data'!AB$2,postings!$D:$D,'pl-data'!AB$3,postings!$M:$M,'pl-data'!$A375)</f>
        <v>0</v>
      </c>
      <c r="AC375" s="53">
        <f>+SUMIFS(postings!$T:$T,postings!$C:$C,'pl-data'!AC$2,postings!$D:$D,'pl-data'!AC$3,postings!$I:$I,'pl-data'!$A375)-SUMIFS(postings!$W:$W,postings!$C:$C,'pl-data'!AC$2,postings!$D:$D,'pl-data'!AC$3,postings!$M:$M,'pl-data'!$A375)</f>
        <v>0</v>
      </c>
      <c r="AD375" s="53">
        <f>+SUMIFS(postings!$T:$T,postings!$C:$C,'pl-data'!AD$2,postings!$D:$D,'pl-data'!AD$3,postings!$I:$I,'pl-data'!$A375)-SUMIFS(postings!$W:$W,postings!$C:$C,'pl-data'!AD$2,postings!$D:$D,'pl-data'!AD$3,postings!$M:$M,'pl-data'!$A375)</f>
        <v>0</v>
      </c>
      <c r="AE375" s="53">
        <f>+SUMIFS(postings!$T:$T,postings!$C:$C,'pl-data'!AE$2,postings!$D:$D,'pl-data'!AE$3,postings!$I:$I,'pl-data'!$A375)-SUMIFS(postings!$W:$W,postings!$C:$C,'pl-data'!AE$2,postings!$D:$D,'pl-data'!AE$3,postings!$M:$M,'pl-data'!$A375)</f>
        <v>0</v>
      </c>
      <c r="AF375" s="53">
        <f>+SUMIFS(postings!$T:$T,postings!$C:$C,'pl-data'!AF$2,postings!$D:$D,'pl-data'!AF$3,postings!$I:$I,'pl-data'!$A375)-SUMIFS(postings!$W:$W,postings!$C:$C,'pl-data'!AF$2,postings!$D:$D,'pl-data'!AF$3,postings!$M:$M,'pl-data'!$A375)</f>
        <v>0</v>
      </c>
      <c r="AG375" s="53">
        <f>+SUMIFS(postings!$T:$T,postings!$C:$C,'pl-data'!AG$2,postings!$D:$D,'pl-data'!AG$3,postings!$I:$I,'pl-data'!$A375)-SUMIFS(postings!$W:$W,postings!$C:$C,'pl-data'!AG$2,postings!$D:$D,'pl-data'!AG$3,postings!$M:$M,'pl-data'!$A375)</f>
        <v>0</v>
      </c>
      <c r="AH375" s="53">
        <f>+SUMIFS(postings!$T:$T,postings!$C:$C,'pl-data'!AH$2,postings!$D:$D,'pl-data'!AH$3,postings!$I:$I,'pl-data'!$A375)-SUMIFS(postings!$W:$W,postings!$C:$C,'pl-data'!AH$2,postings!$D:$D,'pl-data'!AH$3,postings!$M:$M,'pl-data'!$A375)</f>
        <v>0</v>
      </c>
      <c r="AI375" s="53">
        <f>+SUMIFS(postings!$T:$T,postings!$C:$C,'pl-data'!AI$2,postings!$D:$D,'pl-data'!AI$3,postings!$I:$I,'pl-data'!$A375)-SUMIFS(postings!$W:$W,postings!$C:$C,'pl-data'!AI$2,postings!$D:$D,'pl-data'!AI$3,postings!$M:$M,'pl-data'!$A375)</f>
        <v>0</v>
      </c>
      <c r="AJ375" s="53">
        <f>+SUM(X375:INDEX(X375:AI375,1,Settings!$C$4))</f>
        <v>0</v>
      </c>
      <c r="AK375" s="53">
        <f t="shared" si="157"/>
        <v>0</v>
      </c>
      <c r="AL375" s="53"/>
      <c r="AM375" s="53">
        <f t="shared" si="186"/>
        <v>0</v>
      </c>
      <c r="AN375" s="53">
        <f t="shared" si="187"/>
        <v>0</v>
      </c>
      <c r="AO375" s="53">
        <f t="shared" si="188"/>
        <v>0</v>
      </c>
      <c r="AP375" s="53">
        <f t="shared" si="189"/>
        <v>0</v>
      </c>
      <c r="AQ375" s="53">
        <f t="shared" si="190"/>
        <v>0</v>
      </c>
      <c r="AR375" s="53">
        <f t="shared" si="191"/>
        <v>0</v>
      </c>
      <c r="AS375" s="53">
        <f t="shared" si="192"/>
        <v>0</v>
      </c>
      <c r="AT375" s="53">
        <f t="shared" si="193"/>
        <v>0</v>
      </c>
      <c r="AU375" s="53">
        <f t="shared" si="194"/>
        <v>0</v>
      </c>
      <c r="AV375" s="53">
        <f t="shared" si="195"/>
        <v>0</v>
      </c>
      <c r="AW375" s="53">
        <f t="shared" si="196"/>
        <v>0</v>
      </c>
      <c r="AX375" s="53">
        <f t="shared" si="197"/>
        <v>0</v>
      </c>
      <c r="AY375" s="53">
        <f>+SUM(AM375:INDEX(AM375:AX375,1,Settings!$C$4))</f>
        <v>0</v>
      </c>
      <c r="AZ375" s="53">
        <f t="shared" si="170"/>
        <v>0</v>
      </c>
      <c r="BA375" s="53"/>
      <c r="BB375" s="53">
        <f t="shared" si="171"/>
        <v>0</v>
      </c>
      <c r="BC375" s="53">
        <f t="shared" si="172"/>
        <v>0</v>
      </c>
      <c r="BD375" s="53">
        <f t="shared" si="173"/>
        <v>0</v>
      </c>
      <c r="BE375" s="53">
        <f t="shared" si="174"/>
        <v>0</v>
      </c>
      <c r="BF375" s="53">
        <f t="shared" si="175"/>
        <v>0</v>
      </c>
      <c r="BG375" s="53">
        <f t="shared" si="176"/>
        <v>0</v>
      </c>
      <c r="BH375" s="53">
        <f t="shared" si="177"/>
        <v>0</v>
      </c>
      <c r="BI375" s="53">
        <f t="shared" si="178"/>
        <v>0</v>
      </c>
      <c r="BJ375" s="53">
        <f t="shared" si="179"/>
        <v>0</v>
      </c>
      <c r="BK375" s="53">
        <f t="shared" si="180"/>
        <v>0</v>
      </c>
      <c r="BL375" s="53">
        <f t="shared" si="181"/>
        <v>0</v>
      </c>
      <c r="BM375" s="53">
        <f t="shared" si="182"/>
        <v>0</v>
      </c>
      <c r="BN375" s="53">
        <f t="shared" si="183"/>
        <v>0</v>
      </c>
      <c r="BO375" s="53"/>
      <c r="BP375" s="53">
        <f t="shared" si="184"/>
        <v>0</v>
      </c>
      <c r="BQ375" s="53"/>
      <c r="BR375" s="53">
        <f t="shared" si="185"/>
        <v>0</v>
      </c>
    </row>
    <row r="376" spans="1:70" x14ac:dyDescent="0.2">
      <c r="A376" s="6">
        <v>4320</v>
      </c>
      <c r="B376" s="6" t="str">
        <f>+VLOOKUP(A376,masterfile!B:C,2,FALSE)</f>
        <v>Gewerbesteuer</v>
      </c>
      <c r="D376" s="53">
        <f>+SUMIF('[1]2017'!$A:$A,$A376,'[1]2017'!$C:$C)-SUMIF('[1]2017'!$E:$E,$A376,'[1]2017'!$G:$G)</f>
        <v>-3.43</v>
      </c>
      <c r="E376" s="53">
        <f>+SUMIF('[1]2018'!$A:$A,$A376,'[1]2018'!$C:$C)-SUMIF('[1]2018'!$E:$E,$A376,'[1]2018'!$G:$G)</f>
        <v>-3.43</v>
      </c>
      <c r="F376" s="53">
        <f>+SUMIF('[1]2019'!$A:$A,$A376,'[1]2019'!$C:$C)-SUMIF('[1]2019'!$E:$E,$A376,'[1]2019'!$G:$G)</f>
        <v>-3.43</v>
      </c>
      <c r="G376" s="53">
        <f>+SUMIF('[1]2020'!$A:$A,$A376,'[1]2020'!$C:$C)-SUMIF('[1]2020'!$E:$E,$A376,'[1]2020'!$G:$G)</f>
        <v>-3.43</v>
      </c>
      <c r="H376" s="53"/>
      <c r="I376" s="53">
        <f>+(+SUMIF('[1]2021'!$A:$A,$A376,'[1]2021'!$C:$C)-SUMIF('[1]2021'!$E:$E,$A376,'[1]2021'!$G:$G))/12</f>
        <v>-0.28583333333333333</v>
      </c>
      <c r="J376" s="53">
        <f>+(+SUMIF('[1]2021'!$A:$A,$A376,'[1]2021'!$C:$C)-SUMIF('[1]2021'!$E:$E,$A376,'[1]2021'!$G:$G))/12</f>
        <v>-0.28583333333333333</v>
      </c>
      <c r="K376" s="53">
        <f>+(+SUMIF('[1]2021'!$A:$A,$A376,'[1]2021'!$C:$C)-SUMIF('[1]2021'!$E:$E,$A376,'[1]2021'!$G:$G))/12</f>
        <v>-0.28583333333333333</v>
      </c>
      <c r="L376" s="53">
        <f>+(+SUMIF('[1]2021'!$A:$A,$A376,'[1]2021'!$C:$C)-SUMIF('[1]2021'!$E:$E,$A376,'[1]2021'!$G:$G))/12</f>
        <v>-0.28583333333333333</v>
      </c>
      <c r="M376" s="53">
        <f>+(+SUMIF('[1]2021'!$A:$A,$A376,'[1]2021'!$C:$C)-SUMIF('[1]2021'!$E:$E,$A376,'[1]2021'!$G:$G))/12</f>
        <v>-0.28583333333333333</v>
      </c>
      <c r="N376" s="53">
        <f>+(+SUMIF('[1]2021'!$A:$A,$A376,'[1]2021'!$C:$C)-SUMIF('[1]2021'!$E:$E,$A376,'[1]2021'!$G:$G))/12</f>
        <v>-0.28583333333333333</v>
      </c>
      <c r="O376" s="53">
        <f>+(+SUMIF('[1]2021'!$A:$A,$A376,'[1]2021'!$C:$C)-SUMIF('[1]2021'!$E:$E,$A376,'[1]2021'!$G:$G))/12</f>
        <v>-0.28583333333333333</v>
      </c>
      <c r="P376" s="53">
        <f>+(+SUMIF('[1]2021'!$A:$A,$A376,'[1]2021'!$C:$C)-SUMIF('[1]2021'!$E:$E,$A376,'[1]2021'!$G:$G))/12</f>
        <v>-0.28583333333333333</v>
      </c>
      <c r="Q376" s="53">
        <f>+(+SUMIF('[1]2021'!$A:$A,$A376,'[1]2021'!$C:$C)-SUMIF('[1]2021'!$E:$E,$A376,'[1]2021'!$G:$G))/12</f>
        <v>-0.28583333333333333</v>
      </c>
      <c r="R376" s="53">
        <f>+(+SUMIF('[1]2021'!$A:$A,$A376,'[1]2021'!$C:$C)-SUMIF('[1]2021'!$E:$E,$A376,'[1]2021'!$G:$G))/12</f>
        <v>-0.28583333333333333</v>
      </c>
      <c r="S376" s="53">
        <f>+(+SUMIF('[1]2021'!$A:$A,$A376,'[1]2021'!$C:$C)-SUMIF('[1]2021'!$E:$E,$A376,'[1]2021'!$G:$G))/12</f>
        <v>-0.28583333333333333</v>
      </c>
      <c r="T376" s="53">
        <f>+(+SUMIF('[1]2021'!$A:$A,$A376,'[1]2021'!$C:$C)-SUMIF('[1]2021'!$E:$E,$A376,'[1]2021'!$G:$G))/12</f>
        <v>-0.28583333333333333</v>
      </c>
      <c r="U376" s="53">
        <f>+SUM(I376:INDEX(I376:T376,1,Settings!$C$4))</f>
        <v>-3.4299999999999993</v>
      </c>
      <c r="V376" s="53">
        <f t="shared" si="156"/>
        <v>-3.4299999999999993</v>
      </c>
      <c r="W376" s="53"/>
      <c r="X376" s="53">
        <f>+SUMIFS(postings!$T:$T,postings!$C:$C,'pl-data'!X$2,postings!$D:$D,'pl-data'!X$3,postings!$I:$I,'pl-data'!$A376)-SUMIFS(postings!$W:$W,postings!$C:$C,'pl-data'!X$2,postings!$D:$D,'pl-data'!X$3,postings!$M:$M,'pl-data'!$A376)</f>
        <v>0</v>
      </c>
      <c r="Y376" s="53">
        <f>+SUMIFS(postings!$T:$T,postings!$C:$C,'pl-data'!Y$2,postings!$D:$D,'pl-data'!Y$3,postings!$I:$I,'pl-data'!$A376)-SUMIFS(postings!$W:$W,postings!$C:$C,'pl-data'!Y$2,postings!$D:$D,'pl-data'!Y$3,postings!$M:$M,'pl-data'!$A376)</f>
        <v>0</v>
      </c>
      <c r="Z376" s="53">
        <f>+SUMIFS(postings!$T:$T,postings!$C:$C,'pl-data'!Z$2,postings!$D:$D,'pl-data'!Z$3,postings!$I:$I,'pl-data'!$A376)-SUMIFS(postings!$W:$W,postings!$C:$C,'pl-data'!Z$2,postings!$D:$D,'pl-data'!Z$3,postings!$M:$M,'pl-data'!$A376)</f>
        <v>0</v>
      </c>
      <c r="AA376" s="53">
        <f>+SUMIFS(postings!$T:$T,postings!$C:$C,'pl-data'!AA$2,postings!$D:$D,'pl-data'!AA$3,postings!$I:$I,'pl-data'!$A376)-SUMIFS(postings!$W:$W,postings!$C:$C,'pl-data'!AA$2,postings!$D:$D,'pl-data'!AA$3,postings!$M:$M,'pl-data'!$A376)</f>
        <v>0</v>
      </c>
      <c r="AB376" s="53">
        <f>+SUMIFS(postings!$T:$T,postings!$C:$C,'pl-data'!AB$2,postings!$D:$D,'pl-data'!AB$3,postings!$I:$I,'pl-data'!$A376)-SUMIFS(postings!$W:$W,postings!$C:$C,'pl-data'!AB$2,postings!$D:$D,'pl-data'!AB$3,postings!$M:$M,'pl-data'!$A376)</f>
        <v>0</v>
      </c>
      <c r="AC376" s="53">
        <f>+SUMIFS(postings!$T:$T,postings!$C:$C,'pl-data'!AC$2,postings!$D:$D,'pl-data'!AC$3,postings!$I:$I,'pl-data'!$A376)-SUMIFS(postings!$W:$W,postings!$C:$C,'pl-data'!AC$2,postings!$D:$D,'pl-data'!AC$3,postings!$M:$M,'pl-data'!$A376)</f>
        <v>0</v>
      </c>
      <c r="AD376" s="53">
        <f>+SUMIFS(postings!$T:$T,postings!$C:$C,'pl-data'!AD$2,postings!$D:$D,'pl-data'!AD$3,postings!$I:$I,'pl-data'!$A376)-SUMIFS(postings!$W:$W,postings!$C:$C,'pl-data'!AD$2,postings!$D:$D,'pl-data'!AD$3,postings!$M:$M,'pl-data'!$A376)</f>
        <v>0</v>
      </c>
      <c r="AE376" s="53">
        <f>+SUMIFS(postings!$T:$T,postings!$C:$C,'pl-data'!AE$2,postings!$D:$D,'pl-data'!AE$3,postings!$I:$I,'pl-data'!$A376)-SUMIFS(postings!$W:$W,postings!$C:$C,'pl-data'!AE$2,postings!$D:$D,'pl-data'!AE$3,postings!$M:$M,'pl-data'!$A376)</f>
        <v>0</v>
      </c>
      <c r="AF376" s="53">
        <f>+SUMIFS(postings!$T:$T,postings!$C:$C,'pl-data'!AF$2,postings!$D:$D,'pl-data'!AF$3,postings!$I:$I,'pl-data'!$A376)-SUMIFS(postings!$W:$W,postings!$C:$C,'pl-data'!AF$2,postings!$D:$D,'pl-data'!AF$3,postings!$M:$M,'pl-data'!$A376)</f>
        <v>0</v>
      </c>
      <c r="AG376" s="53">
        <f>+SUMIFS(postings!$T:$T,postings!$C:$C,'pl-data'!AG$2,postings!$D:$D,'pl-data'!AG$3,postings!$I:$I,'pl-data'!$A376)-SUMIFS(postings!$W:$W,postings!$C:$C,'pl-data'!AG$2,postings!$D:$D,'pl-data'!AG$3,postings!$M:$M,'pl-data'!$A376)</f>
        <v>0</v>
      </c>
      <c r="AH376" s="53">
        <f>+SUMIFS(postings!$T:$T,postings!$C:$C,'pl-data'!AH$2,postings!$D:$D,'pl-data'!AH$3,postings!$I:$I,'pl-data'!$A376)-SUMIFS(postings!$W:$W,postings!$C:$C,'pl-data'!AH$2,postings!$D:$D,'pl-data'!AH$3,postings!$M:$M,'pl-data'!$A376)</f>
        <v>0</v>
      </c>
      <c r="AI376" s="53">
        <f>+SUMIFS(postings!$T:$T,postings!$C:$C,'pl-data'!AI$2,postings!$D:$D,'pl-data'!AI$3,postings!$I:$I,'pl-data'!$A376)-SUMIFS(postings!$W:$W,postings!$C:$C,'pl-data'!AI$2,postings!$D:$D,'pl-data'!AI$3,postings!$M:$M,'pl-data'!$A376)</f>
        <v>0</v>
      </c>
      <c r="AJ376" s="53">
        <f>+SUM(X376:INDEX(X376:AI376,1,Settings!$C$4))</f>
        <v>0</v>
      </c>
      <c r="AK376" s="53">
        <f t="shared" si="157"/>
        <v>0</v>
      </c>
      <c r="AL376" s="53"/>
      <c r="AM376" s="53">
        <f t="shared" si="186"/>
        <v>-0.29440833333333333</v>
      </c>
      <c r="AN376" s="53">
        <f t="shared" si="187"/>
        <v>-0.29440833333333333</v>
      </c>
      <c r="AO376" s="53">
        <f t="shared" si="188"/>
        <v>-0.29440833333333333</v>
      </c>
      <c r="AP376" s="53">
        <f t="shared" si="189"/>
        <v>-0.29440833333333333</v>
      </c>
      <c r="AQ376" s="53">
        <f t="shared" si="190"/>
        <v>-0.29440833333333333</v>
      </c>
      <c r="AR376" s="53">
        <f t="shared" si="191"/>
        <v>-0.29440833333333333</v>
      </c>
      <c r="AS376" s="53">
        <f t="shared" si="192"/>
        <v>-0.29440833333333333</v>
      </c>
      <c r="AT376" s="53">
        <f t="shared" si="193"/>
        <v>-0.29440833333333333</v>
      </c>
      <c r="AU376" s="53">
        <f t="shared" si="194"/>
        <v>-0.29440833333333333</v>
      </c>
      <c r="AV376" s="53">
        <f t="shared" si="195"/>
        <v>-0.29440833333333333</v>
      </c>
      <c r="AW376" s="53">
        <f t="shared" si="196"/>
        <v>-0.29440833333333333</v>
      </c>
      <c r="AX376" s="53">
        <f t="shared" si="197"/>
        <v>-0.29440833333333333</v>
      </c>
      <c r="AY376" s="53">
        <f>+SUM(AM376:INDEX(AM376:AX376,1,Settings!$C$4))</f>
        <v>-3.5328999999999993</v>
      </c>
      <c r="AZ376" s="53">
        <f t="shared" si="170"/>
        <v>-3.5328999999999993</v>
      </c>
      <c r="BA376" s="53"/>
      <c r="BB376" s="53">
        <f t="shared" si="171"/>
        <v>-0.30324058333333331</v>
      </c>
      <c r="BC376" s="53">
        <f t="shared" si="172"/>
        <v>-0.30324058333333331</v>
      </c>
      <c r="BD376" s="53">
        <f t="shared" si="173"/>
        <v>-0.30324058333333331</v>
      </c>
      <c r="BE376" s="53">
        <f t="shared" si="174"/>
        <v>-0.30324058333333331</v>
      </c>
      <c r="BF376" s="53">
        <f t="shared" si="175"/>
        <v>-0.30324058333333331</v>
      </c>
      <c r="BG376" s="53">
        <f t="shared" si="176"/>
        <v>-0.30324058333333331</v>
      </c>
      <c r="BH376" s="53">
        <f t="shared" si="177"/>
        <v>-0.30324058333333331</v>
      </c>
      <c r="BI376" s="53">
        <f t="shared" si="178"/>
        <v>-0.30324058333333331</v>
      </c>
      <c r="BJ376" s="53">
        <f t="shared" si="179"/>
        <v>-0.30324058333333331</v>
      </c>
      <c r="BK376" s="53">
        <f t="shared" si="180"/>
        <v>-0.30324058333333331</v>
      </c>
      <c r="BL376" s="53">
        <f t="shared" si="181"/>
        <v>-0.30324058333333331</v>
      </c>
      <c r="BM376" s="53">
        <f t="shared" si="182"/>
        <v>-0.30324058333333331</v>
      </c>
      <c r="BN376" s="53">
        <f t="shared" si="183"/>
        <v>-3.638887</v>
      </c>
      <c r="BO376" s="53"/>
      <c r="BP376" s="53">
        <f t="shared" si="184"/>
        <v>-3.7844424800000001</v>
      </c>
      <c r="BQ376" s="53"/>
      <c r="BR376" s="53">
        <f t="shared" si="185"/>
        <v>-3.9736646040000001</v>
      </c>
    </row>
    <row r="377" spans="1:70" x14ac:dyDescent="0.2">
      <c r="A377" s="6">
        <v>4340</v>
      </c>
      <c r="B377" s="6" t="str">
        <f>+VLOOKUP(A377,masterfile!B:C,2,FALSE)</f>
        <v>Sonstige Betriebssteuern</v>
      </c>
      <c r="D377" s="53">
        <f>+SUMIF('[1]2017'!$A:$A,$A377,'[1]2017'!$C:$C)-SUMIF('[1]2017'!$E:$E,$A377,'[1]2017'!$G:$G)</f>
        <v>0</v>
      </c>
      <c r="E377" s="53">
        <f>+SUMIF('[1]2018'!$A:$A,$A377,'[1]2018'!$C:$C)-SUMIF('[1]2018'!$E:$E,$A377,'[1]2018'!$G:$G)</f>
        <v>0</v>
      </c>
      <c r="F377" s="53">
        <f>+SUMIF('[1]2019'!$A:$A,$A377,'[1]2019'!$C:$C)-SUMIF('[1]2019'!$E:$E,$A377,'[1]2019'!$G:$G)</f>
        <v>0</v>
      </c>
      <c r="G377" s="53">
        <f>+SUMIF('[1]2020'!$A:$A,$A377,'[1]2020'!$C:$C)-SUMIF('[1]2020'!$E:$E,$A377,'[1]2020'!$G:$G)</f>
        <v>0</v>
      </c>
      <c r="H377" s="53"/>
      <c r="I377" s="53">
        <f>+(+SUMIF('[1]2021'!$A:$A,$A377,'[1]2021'!$C:$C)-SUMIF('[1]2021'!$E:$E,$A377,'[1]2021'!$G:$G))/12</f>
        <v>0</v>
      </c>
      <c r="J377" s="53">
        <f>+(+SUMIF('[1]2021'!$A:$A,$A377,'[1]2021'!$C:$C)-SUMIF('[1]2021'!$E:$E,$A377,'[1]2021'!$G:$G))/12</f>
        <v>0</v>
      </c>
      <c r="K377" s="53">
        <f>+(+SUMIF('[1]2021'!$A:$A,$A377,'[1]2021'!$C:$C)-SUMIF('[1]2021'!$E:$E,$A377,'[1]2021'!$G:$G))/12</f>
        <v>0</v>
      </c>
      <c r="L377" s="53">
        <f>+(+SUMIF('[1]2021'!$A:$A,$A377,'[1]2021'!$C:$C)-SUMIF('[1]2021'!$E:$E,$A377,'[1]2021'!$G:$G))/12</f>
        <v>0</v>
      </c>
      <c r="M377" s="53">
        <f>+(+SUMIF('[1]2021'!$A:$A,$A377,'[1]2021'!$C:$C)-SUMIF('[1]2021'!$E:$E,$A377,'[1]2021'!$G:$G))/12</f>
        <v>0</v>
      </c>
      <c r="N377" s="53">
        <f>+(+SUMIF('[1]2021'!$A:$A,$A377,'[1]2021'!$C:$C)-SUMIF('[1]2021'!$E:$E,$A377,'[1]2021'!$G:$G))/12</f>
        <v>0</v>
      </c>
      <c r="O377" s="53">
        <f>+(+SUMIF('[1]2021'!$A:$A,$A377,'[1]2021'!$C:$C)-SUMIF('[1]2021'!$E:$E,$A377,'[1]2021'!$G:$G))/12</f>
        <v>0</v>
      </c>
      <c r="P377" s="53">
        <f>+(+SUMIF('[1]2021'!$A:$A,$A377,'[1]2021'!$C:$C)-SUMIF('[1]2021'!$E:$E,$A377,'[1]2021'!$G:$G))/12</f>
        <v>0</v>
      </c>
      <c r="Q377" s="53">
        <f>+(+SUMIF('[1]2021'!$A:$A,$A377,'[1]2021'!$C:$C)-SUMIF('[1]2021'!$E:$E,$A377,'[1]2021'!$G:$G))/12</f>
        <v>0</v>
      </c>
      <c r="R377" s="53">
        <f>+(+SUMIF('[1]2021'!$A:$A,$A377,'[1]2021'!$C:$C)-SUMIF('[1]2021'!$E:$E,$A377,'[1]2021'!$G:$G))/12</f>
        <v>0</v>
      </c>
      <c r="S377" s="53">
        <f>+(+SUMIF('[1]2021'!$A:$A,$A377,'[1]2021'!$C:$C)-SUMIF('[1]2021'!$E:$E,$A377,'[1]2021'!$G:$G))/12</f>
        <v>0</v>
      </c>
      <c r="T377" s="53">
        <f>+(+SUMIF('[1]2021'!$A:$A,$A377,'[1]2021'!$C:$C)-SUMIF('[1]2021'!$E:$E,$A377,'[1]2021'!$G:$G))/12</f>
        <v>0</v>
      </c>
      <c r="U377" s="53">
        <f>+SUM(I377:INDEX(I377:T377,1,Settings!$C$4))</f>
        <v>0</v>
      </c>
      <c r="V377" s="53">
        <f t="shared" si="156"/>
        <v>0</v>
      </c>
      <c r="W377" s="53"/>
      <c r="X377" s="53">
        <f>+SUMIFS(postings!$T:$T,postings!$C:$C,'pl-data'!X$2,postings!$D:$D,'pl-data'!X$3,postings!$I:$I,'pl-data'!$A377)-SUMIFS(postings!$W:$W,postings!$C:$C,'pl-data'!X$2,postings!$D:$D,'pl-data'!X$3,postings!$M:$M,'pl-data'!$A377)</f>
        <v>0</v>
      </c>
      <c r="Y377" s="53">
        <f>+SUMIFS(postings!$T:$T,postings!$C:$C,'pl-data'!Y$2,postings!$D:$D,'pl-data'!Y$3,postings!$I:$I,'pl-data'!$A377)-SUMIFS(postings!$W:$W,postings!$C:$C,'pl-data'!Y$2,postings!$D:$D,'pl-data'!Y$3,postings!$M:$M,'pl-data'!$A377)</f>
        <v>0</v>
      </c>
      <c r="Z377" s="53">
        <f>+SUMIFS(postings!$T:$T,postings!$C:$C,'pl-data'!Z$2,postings!$D:$D,'pl-data'!Z$3,postings!$I:$I,'pl-data'!$A377)-SUMIFS(postings!$W:$W,postings!$C:$C,'pl-data'!Z$2,postings!$D:$D,'pl-data'!Z$3,postings!$M:$M,'pl-data'!$A377)</f>
        <v>0</v>
      </c>
      <c r="AA377" s="53">
        <f>+SUMIFS(postings!$T:$T,postings!$C:$C,'pl-data'!AA$2,postings!$D:$D,'pl-data'!AA$3,postings!$I:$I,'pl-data'!$A377)-SUMIFS(postings!$W:$W,postings!$C:$C,'pl-data'!AA$2,postings!$D:$D,'pl-data'!AA$3,postings!$M:$M,'pl-data'!$A377)</f>
        <v>0</v>
      </c>
      <c r="AB377" s="53">
        <f>+SUMIFS(postings!$T:$T,postings!$C:$C,'pl-data'!AB$2,postings!$D:$D,'pl-data'!AB$3,postings!$I:$I,'pl-data'!$A377)-SUMIFS(postings!$W:$W,postings!$C:$C,'pl-data'!AB$2,postings!$D:$D,'pl-data'!AB$3,postings!$M:$M,'pl-data'!$A377)</f>
        <v>0</v>
      </c>
      <c r="AC377" s="53">
        <f>+SUMIFS(postings!$T:$T,postings!$C:$C,'pl-data'!AC$2,postings!$D:$D,'pl-data'!AC$3,postings!$I:$I,'pl-data'!$A377)-SUMIFS(postings!$W:$W,postings!$C:$C,'pl-data'!AC$2,postings!$D:$D,'pl-data'!AC$3,postings!$M:$M,'pl-data'!$A377)</f>
        <v>0</v>
      </c>
      <c r="AD377" s="53">
        <f>+SUMIFS(postings!$T:$T,postings!$C:$C,'pl-data'!AD$2,postings!$D:$D,'pl-data'!AD$3,postings!$I:$I,'pl-data'!$A377)-SUMIFS(postings!$W:$W,postings!$C:$C,'pl-data'!AD$2,postings!$D:$D,'pl-data'!AD$3,postings!$M:$M,'pl-data'!$A377)</f>
        <v>0</v>
      </c>
      <c r="AE377" s="53">
        <f>+SUMIFS(postings!$T:$T,postings!$C:$C,'pl-data'!AE$2,postings!$D:$D,'pl-data'!AE$3,postings!$I:$I,'pl-data'!$A377)-SUMIFS(postings!$W:$W,postings!$C:$C,'pl-data'!AE$2,postings!$D:$D,'pl-data'!AE$3,postings!$M:$M,'pl-data'!$A377)</f>
        <v>0</v>
      </c>
      <c r="AF377" s="53">
        <f>+SUMIFS(postings!$T:$T,postings!$C:$C,'pl-data'!AF$2,postings!$D:$D,'pl-data'!AF$3,postings!$I:$I,'pl-data'!$A377)-SUMIFS(postings!$W:$W,postings!$C:$C,'pl-data'!AF$2,postings!$D:$D,'pl-data'!AF$3,postings!$M:$M,'pl-data'!$A377)</f>
        <v>0</v>
      </c>
      <c r="AG377" s="53">
        <f>+SUMIFS(postings!$T:$T,postings!$C:$C,'pl-data'!AG$2,postings!$D:$D,'pl-data'!AG$3,postings!$I:$I,'pl-data'!$A377)-SUMIFS(postings!$W:$W,postings!$C:$C,'pl-data'!AG$2,postings!$D:$D,'pl-data'!AG$3,postings!$M:$M,'pl-data'!$A377)</f>
        <v>0</v>
      </c>
      <c r="AH377" s="53">
        <f>+SUMIFS(postings!$T:$T,postings!$C:$C,'pl-data'!AH$2,postings!$D:$D,'pl-data'!AH$3,postings!$I:$I,'pl-data'!$A377)-SUMIFS(postings!$W:$W,postings!$C:$C,'pl-data'!AH$2,postings!$D:$D,'pl-data'!AH$3,postings!$M:$M,'pl-data'!$A377)</f>
        <v>0</v>
      </c>
      <c r="AI377" s="53">
        <f>+SUMIFS(postings!$T:$T,postings!$C:$C,'pl-data'!AI$2,postings!$D:$D,'pl-data'!AI$3,postings!$I:$I,'pl-data'!$A377)-SUMIFS(postings!$W:$W,postings!$C:$C,'pl-data'!AI$2,postings!$D:$D,'pl-data'!AI$3,postings!$M:$M,'pl-data'!$A377)</f>
        <v>0</v>
      </c>
      <c r="AJ377" s="53">
        <f>+SUM(X377:INDEX(X377:AI377,1,Settings!$C$4))</f>
        <v>0</v>
      </c>
      <c r="AK377" s="53">
        <f t="shared" si="157"/>
        <v>0</v>
      </c>
      <c r="AL377" s="53"/>
      <c r="AM377" s="53">
        <f t="shared" si="186"/>
        <v>0</v>
      </c>
      <c r="AN377" s="53">
        <f t="shared" si="187"/>
        <v>0</v>
      </c>
      <c r="AO377" s="53">
        <f t="shared" si="188"/>
        <v>0</v>
      </c>
      <c r="AP377" s="53">
        <f t="shared" si="189"/>
        <v>0</v>
      </c>
      <c r="AQ377" s="53">
        <f t="shared" si="190"/>
        <v>0</v>
      </c>
      <c r="AR377" s="53">
        <f t="shared" si="191"/>
        <v>0</v>
      </c>
      <c r="AS377" s="53">
        <f t="shared" si="192"/>
        <v>0</v>
      </c>
      <c r="AT377" s="53">
        <f t="shared" si="193"/>
        <v>0</v>
      </c>
      <c r="AU377" s="53">
        <f t="shared" si="194"/>
        <v>0</v>
      </c>
      <c r="AV377" s="53">
        <f t="shared" si="195"/>
        <v>0</v>
      </c>
      <c r="AW377" s="53">
        <f t="shared" si="196"/>
        <v>0</v>
      </c>
      <c r="AX377" s="53">
        <f t="shared" si="197"/>
        <v>0</v>
      </c>
      <c r="AY377" s="53">
        <f>+SUM(AM377:INDEX(AM377:AX377,1,Settings!$C$4))</f>
        <v>0</v>
      </c>
      <c r="AZ377" s="53">
        <f t="shared" si="170"/>
        <v>0</v>
      </c>
      <c r="BA377" s="53"/>
      <c r="BB377" s="53">
        <f t="shared" si="171"/>
        <v>0</v>
      </c>
      <c r="BC377" s="53">
        <f t="shared" si="172"/>
        <v>0</v>
      </c>
      <c r="BD377" s="53">
        <f t="shared" si="173"/>
        <v>0</v>
      </c>
      <c r="BE377" s="53">
        <f t="shared" si="174"/>
        <v>0</v>
      </c>
      <c r="BF377" s="53">
        <f t="shared" si="175"/>
        <v>0</v>
      </c>
      <c r="BG377" s="53">
        <f t="shared" si="176"/>
        <v>0</v>
      </c>
      <c r="BH377" s="53">
        <f t="shared" si="177"/>
        <v>0</v>
      </c>
      <c r="BI377" s="53">
        <f t="shared" si="178"/>
        <v>0</v>
      </c>
      <c r="BJ377" s="53">
        <f t="shared" si="179"/>
        <v>0</v>
      </c>
      <c r="BK377" s="53">
        <f t="shared" si="180"/>
        <v>0</v>
      </c>
      <c r="BL377" s="53">
        <f t="shared" si="181"/>
        <v>0</v>
      </c>
      <c r="BM377" s="53">
        <f t="shared" si="182"/>
        <v>0</v>
      </c>
      <c r="BN377" s="53">
        <f t="shared" si="183"/>
        <v>0</v>
      </c>
      <c r="BO377" s="53"/>
      <c r="BP377" s="53">
        <f t="shared" si="184"/>
        <v>0</v>
      </c>
      <c r="BQ377" s="53"/>
      <c r="BR377" s="53">
        <f t="shared" si="185"/>
        <v>0</v>
      </c>
    </row>
    <row r="378" spans="1:70" x14ac:dyDescent="0.2">
      <c r="A378" s="6">
        <v>4350</v>
      </c>
      <c r="B378" s="6" t="str">
        <f>+VLOOKUP(A378,masterfile!B:C,2,FALSE)</f>
        <v>Verbrauchsteuer (sonstige Steuern)</v>
      </c>
      <c r="D378" s="53">
        <f>+SUMIF('[1]2017'!$A:$A,$A378,'[1]2017'!$C:$C)-SUMIF('[1]2017'!$E:$E,$A378,'[1]2017'!$G:$G)</f>
        <v>0</v>
      </c>
      <c r="E378" s="53">
        <f>+SUMIF('[1]2018'!$A:$A,$A378,'[1]2018'!$C:$C)-SUMIF('[1]2018'!$E:$E,$A378,'[1]2018'!$G:$G)</f>
        <v>0</v>
      </c>
      <c r="F378" s="53">
        <f>+SUMIF('[1]2019'!$A:$A,$A378,'[1]2019'!$C:$C)-SUMIF('[1]2019'!$E:$E,$A378,'[1]2019'!$G:$G)</f>
        <v>0</v>
      </c>
      <c r="G378" s="53">
        <f>+SUMIF('[1]2020'!$A:$A,$A378,'[1]2020'!$C:$C)-SUMIF('[1]2020'!$E:$E,$A378,'[1]2020'!$G:$G)</f>
        <v>0</v>
      </c>
      <c r="H378" s="53"/>
      <c r="I378" s="53">
        <f>+(+SUMIF('[1]2021'!$A:$A,$A378,'[1]2021'!$C:$C)-SUMIF('[1]2021'!$E:$E,$A378,'[1]2021'!$G:$G))/12</f>
        <v>0</v>
      </c>
      <c r="J378" s="53">
        <f>+(+SUMIF('[1]2021'!$A:$A,$A378,'[1]2021'!$C:$C)-SUMIF('[1]2021'!$E:$E,$A378,'[1]2021'!$G:$G))/12</f>
        <v>0</v>
      </c>
      <c r="K378" s="53">
        <f>+(+SUMIF('[1]2021'!$A:$A,$A378,'[1]2021'!$C:$C)-SUMIF('[1]2021'!$E:$E,$A378,'[1]2021'!$G:$G))/12</f>
        <v>0</v>
      </c>
      <c r="L378" s="53">
        <f>+(+SUMIF('[1]2021'!$A:$A,$A378,'[1]2021'!$C:$C)-SUMIF('[1]2021'!$E:$E,$A378,'[1]2021'!$G:$G))/12</f>
        <v>0</v>
      </c>
      <c r="M378" s="53">
        <f>+(+SUMIF('[1]2021'!$A:$A,$A378,'[1]2021'!$C:$C)-SUMIF('[1]2021'!$E:$E,$A378,'[1]2021'!$G:$G))/12</f>
        <v>0</v>
      </c>
      <c r="N378" s="53">
        <f>+(+SUMIF('[1]2021'!$A:$A,$A378,'[1]2021'!$C:$C)-SUMIF('[1]2021'!$E:$E,$A378,'[1]2021'!$G:$G))/12</f>
        <v>0</v>
      </c>
      <c r="O378" s="53">
        <f>+(+SUMIF('[1]2021'!$A:$A,$A378,'[1]2021'!$C:$C)-SUMIF('[1]2021'!$E:$E,$A378,'[1]2021'!$G:$G))/12</f>
        <v>0</v>
      </c>
      <c r="P378" s="53">
        <f>+(+SUMIF('[1]2021'!$A:$A,$A378,'[1]2021'!$C:$C)-SUMIF('[1]2021'!$E:$E,$A378,'[1]2021'!$G:$G))/12</f>
        <v>0</v>
      </c>
      <c r="Q378" s="53">
        <f>+(+SUMIF('[1]2021'!$A:$A,$A378,'[1]2021'!$C:$C)-SUMIF('[1]2021'!$E:$E,$A378,'[1]2021'!$G:$G))/12</f>
        <v>0</v>
      </c>
      <c r="R378" s="53">
        <f>+(+SUMIF('[1]2021'!$A:$A,$A378,'[1]2021'!$C:$C)-SUMIF('[1]2021'!$E:$E,$A378,'[1]2021'!$G:$G))/12</f>
        <v>0</v>
      </c>
      <c r="S378" s="53">
        <f>+(+SUMIF('[1]2021'!$A:$A,$A378,'[1]2021'!$C:$C)-SUMIF('[1]2021'!$E:$E,$A378,'[1]2021'!$G:$G))/12</f>
        <v>0</v>
      </c>
      <c r="T378" s="53">
        <f>+(+SUMIF('[1]2021'!$A:$A,$A378,'[1]2021'!$C:$C)-SUMIF('[1]2021'!$E:$E,$A378,'[1]2021'!$G:$G))/12</f>
        <v>0</v>
      </c>
      <c r="U378" s="53">
        <f>+SUM(I378:INDEX(I378:T378,1,Settings!$C$4))</f>
        <v>0</v>
      </c>
      <c r="V378" s="53">
        <f t="shared" si="156"/>
        <v>0</v>
      </c>
      <c r="W378" s="53"/>
      <c r="X378" s="53">
        <f>+SUMIFS(postings!$T:$T,postings!$C:$C,'pl-data'!X$2,postings!$D:$D,'pl-data'!X$3,postings!$I:$I,'pl-data'!$A378)-SUMIFS(postings!$W:$W,postings!$C:$C,'pl-data'!X$2,postings!$D:$D,'pl-data'!X$3,postings!$M:$M,'pl-data'!$A378)</f>
        <v>0</v>
      </c>
      <c r="Y378" s="53">
        <f>+SUMIFS(postings!$T:$T,postings!$C:$C,'pl-data'!Y$2,postings!$D:$D,'pl-data'!Y$3,postings!$I:$I,'pl-data'!$A378)-SUMIFS(postings!$W:$W,postings!$C:$C,'pl-data'!Y$2,postings!$D:$D,'pl-data'!Y$3,postings!$M:$M,'pl-data'!$A378)</f>
        <v>0</v>
      </c>
      <c r="Z378" s="53">
        <f>+SUMIFS(postings!$T:$T,postings!$C:$C,'pl-data'!Z$2,postings!$D:$D,'pl-data'!Z$3,postings!$I:$I,'pl-data'!$A378)-SUMIFS(postings!$W:$W,postings!$C:$C,'pl-data'!Z$2,postings!$D:$D,'pl-data'!Z$3,postings!$M:$M,'pl-data'!$A378)</f>
        <v>0</v>
      </c>
      <c r="AA378" s="53">
        <f>+SUMIFS(postings!$T:$T,postings!$C:$C,'pl-data'!AA$2,postings!$D:$D,'pl-data'!AA$3,postings!$I:$I,'pl-data'!$A378)-SUMIFS(postings!$W:$W,postings!$C:$C,'pl-data'!AA$2,postings!$D:$D,'pl-data'!AA$3,postings!$M:$M,'pl-data'!$A378)</f>
        <v>0</v>
      </c>
      <c r="AB378" s="53">
        <f>+SUMIFS(postings!$T:$T,postings!$C:$C,'pl-data'!AB$2,postings!$D:$D,'pl-data'!AB$3,postings!$I:$I,'pl-data'!$A378)-SUMIFS(postings!$W:$W,postings!$C:$C,'pl-data'!AB$2,postings!$D:$D,'pl-data'!AB$3,postings!$M:$M,'pl-data'!$A378)</f>
        <v>0</v>
      </c>
      <c r="AC378" s="53">
        <f>+SUMIFS(postings!$T:$T,postings!$C:$C,'pl-data'!AC$2,postings!$D:$D,'pl-data'!AC$3,postings!$I:$I,'pl-data'!$A378)-SUMIFS(postings!$W:$W,postings!$C:$C,'pl-data'!AC$2,postings!$D:$D,'pl-data'!AC$3,postings!$M:$M,'pl-data'!$A378)</f>
        <v>0</v>
      </c>
      <c r="AD378" s="53">
        <f>+SUMIFS(postings!$T:$T,postings!$C:$C,'pl-data'!AD$2,postings!$D:$D,'pl-data'!AD$3,postings!$I:$I,'pl-data'!$A378)-SUMIFS(postings!$W:$W,postings!$C:$C,'pl-data'!AD$2,postings!$D:$D,'pl-data'!AD$3,postings!$M:$M,'pl-data'!$A378)</f>
        <v>0</v>
      </c>
      <c r="AE378" s="53">
        <f>+SUMIFS(postings!$T:$T,postings!$C:$C,'pl-data'!AE$2,postings!$D:$D,'pl-data'!AE$3,postings!$I:$I,'pl-data'!$A378)-SUMIFS(postings!$W:$W,postings!$C:$C,'pl-data'!AE$2,postings!$D:$D,'pl-data'!AE$3,postings!$M:$M,'pl-data'!$A378)</f>
        <v>0</v>
      </c>
      <c r="AF378" s="53">
        <f>+SUMIFS(postings!$T:$T,postings!$C:$C,'pl-data'!AF$2,postings!$D:$D,'pl-data'!AF$3,postings!$I:$I,'pl-data'!$A378)-SUMIFS(postings!$W:$W,postings!$C:$C,'pl-data'!AF$2,postings!$D:$D,'pl-data'!AF$3,postings!$M:$M,'pl-data'!$A378)</f>
        <v>0</v>
      </c>
      <c r="AG378" s="53">
        <f>+SUMIFS(postings!$T:$T,postings!$C:$C,'pl-data'!AG$2,postings!$D:$D,'pl-data'!AG$3,postings!$I:$I,'pl-data'!$A378)-SUMIFS(postings!$W:$W,postings!$C:$C,'pl-data'!AG$2,postings!$D:$D,'pl-data'!AG$3,postings!$M:$M,'pl-data'!$A378)</f>
        <v>0</v>
      </c>
      <c r="AH378" s="53">
        <f>+SUMIFS(postings!$T:$T,postings!$C:$C,'pl-data'!AH$2,postings!$D:$D,'pl-data'!AH$3,postings!$I:$I,'pl-data'!$A378)-SUMIFS(postings!$W:$W,postings!$C:$C,'pl-data'!AH$2,postings!$D:$D,'pl-data'!AH$3,postings!$M:$M,'pl-data'!$A378)</f>
        <v>0</v>
      </c>
      <c r="AI378" s="53">
        <f>+SUMIFS(postings!$T:$T,postings!$C:$C,'pl-data'!AI$2,postings!$D:$D,'pl-data'!AI$3,postings!$I:$I,'pl-data'!$A378)-SUMIFS(postings!$W:$W,postings!$C:$C,'pl-data'!AI$2,postings!$D:$D,'pl-data'!AI$3,postings!$M:$M,'pl-data'!$A378)</f>
        <v>0</v>
      </c>
      <c r="AJ378" s="53">
        <f>+SUM(X378:INDEX(X378:AI378,1,Settings!$C$4))</f>
        <v>0</v>
      </c>
      <c r="AK378" s="53">
        <f t="shared" si="157"/>
        <v>0</v>
      </c>
      <c r="AL378" s="53"/>
      <c r="AM378" s="53">
        <f t="shared" si="186"/>
        <v>0</v>
      </c>
      <c r="AN378" s="53">
        <f t="shared" si="187"/>
        <v>0</v>
      </c>
      <c r="AO378" s="53">
        <f t="shared" si="188"/>
        <v>0</v>
      </c>
      <c r="AP378" s="53">
        <f t="shared" si="189"/>
        <v>0</v>
      </c>
      <c r="AQ378" s="53">
        <f t="shared" si="190"/>
        <v>0</v>
      </c>
      <c r="AR378" s="53">
        <f t="shared" si="191"/>
        <v>0</v>
      </c>
      <c r="AS378" s="53">
        <f t="shared" si="192"/>
        <v>0</v>
      </c>
      <c r="AT378" s="53">
        <f t="shared" si="193"/>
        <v>0</v>
      </c>
      <c r="AU378" s="53">
        <f t="shared" si="194"/>
        <v>0</v>
      </c>
      <c r="AV378" s="53">
        <f t="shared" si="195"/>
        <v>0</v>
      </c>
      <c r="AW378" s="53">
        <f t="shared" si="196"/>
        <v>0</v>
      </c>
      <c r="AX378" s="53">
        <f t="shared" si="197"/>
        <v>0</v>
      </c>
      <c r="AY378" s="53">
        <f>+SUM(AM378:INDEX(AM378:AX378,1,Settings!$C$4))</f>
        <v>0</v>
      </c>
      <c r="AZ378" s="53">
        <f t="shared" si="170"/>
        <v>0</v>
      </c>
      <c r="BA378" s="53"/>
      <c r="BB378" s="53">
        <f t="shared" si="171"/>
        <v>0</v>
      </c>
      <c r="BC378" s="53">
        <f t="shared" si="172"/>
        <v>0</v>
      </c>
      <c r="BD378" s="53">
        <f t="shared" si="173"/>
        <v>0</v>
      </c>
      <c r="BE378" s="53">
        <f t="shared" si="174"/>
        <v>0</v>
      </c>
      <c r="BF378" s="53">
        <f t="shared" si="175"/>
        <v>0</v>
      </c>
      <c r="BG378" s="53">
        <f t="shared" si="176"/>
        <v>0</v>
      </c>
      <c r="BH378" s="53">
        <f t="shared" si="177"/>
        <v>0</v>
      </c>
      <c r="BI378" s="53">
        <f t="shared" si="178"/>
        <v>0</v>
      </c>
      <c r="BJ378" s="53">
        <f t="shared" si="179"/>
        <v>0</v>
      </c>
      <c r="BK378" s="53">
        <f t="shared" si="180"/>
        <v>0</v>
      </c>
      <c r="BL378" s="53">
        <f t="shared" si="181"/>
        <v>0</v>
      </c>
      <c r="BM378" s="53">
        <f t="shared" si="182"/>
        <v>0</v>
      </c>
      <c r="BN378" s="53">
        <f t="shared" si="183"/>
        <v>0</v>
      </c>
      <c r="BO378" s="53"/>
      <c r="BP378" s="53">
        <f t="shared" si="184"/>
        <v>0</v>
      </c>
      <c r="BQ378" s="53"/>
      <c r="BR378" s="53">
        <f t="shared" si="185"/>
        <v>0</v>
      </c>
    </row>
    <row r="379" spans="1:70" x14ac:dyDescent="0.2">
      <c r="A379" s="6">
        <v>4355</v>
      </c>
      <c r="B379" s="6" t="str">
        <f>+VLOOKUP(A379,masterfile!B:C,2,FALSE)</f>
        <v>Ökosteuer</v>
      </c>
      <c r="D379" s="53">
        <f>+SUMIF('[1]2017'!$A:$A,$A379,'[1]2017'!$C:$C)-SUMIF('[1]2017'!$E:$E,$A379,'[1]2017'!$G:$G)</f>
        <v>0</v>
      </c>
      <c r="E379" s="53">
        <f>+SUMIF('[1]2018'!$A:$A,$A379,'[1]2018'!$C:$C)-SUMIF('[1]2018'!$E:$E,$A379,'[1]2018'!$G:$G)</f>
        <v>0</v>
      </c>
      <c r="F379" s="53">
        <f>+SUMIF('[1]2019'!$A:$A,$A379,'[1]2019'!$C:$C)-SUMIF('[1]2019'!$E:$E,$A379,'[1]2019'!$G:$G)</f>
        <v>0</v>
      </c>
      <c r="G379" s="53">
        <f>+SUMIF('[1]2020'!$A:$A,$A379,'[1]2020'!$C:$C)-SUMIF('[1]2020'!$E:$E,$A379,'[1]2020'!$G:$G)</f>
        <v>0</v>
      </c>
      <c r="H379" s="53"/>
      <c r="I379" s="53">
        <f>+(+SUMIF('[1]2021'!$A:$A,$A379,'[1]2021'!$C:$C)-SUMIF('[1]2021'!$E:$E,$A379,'[1]2021'!$G:$G))/12</f>
        <v>0</v>
      </c>
      <c r="J379" s="53">
        <f>+(+SUMIF('[1]2021'!$A:$A,$A379,'[1]2021'!$C:$C)-SUMIF('[1]2021'!$E:$E,$A379,'[1]2021'!$G:$G))/12</f>
        <v>0</v>
      </c>
      <c r="K379" s="53">
        <f>+(+SUMIF('[1]2021'!$A:$A,$A379,'[1]2021'!$C:$C)-SUMIF('[1]2021'!$E:$E,$A379,'[1]2021'!$G:$G))/12</f>
        <v>0</v>
      </c>
      <c r="L379" s="53">
        <f>+(+SUMIF('[1]2021'!$A:$A,$A379,'[1]2021'!$C:$C)-SUMIF('[1]2021'!$E:$E,$A379,'[1]2021'!$G:$G))/12</f>
        <v>0</v>
      </c>
      <c r="M379" s="53">
        <f>+(+SUMIF('[1]2021'!$A:$A,$A379,'[1]2021'!$C:$C)-SUMIF('[1]2021'!$E:$E,$A379,'[1]2021'!$G:$G))/12</f>
        <v>0</v>
      </c>
      <c r="N379" s="53">
        <f>+(+SUMIF('[1]2021'!$A:$A,$A379,'[1]2021'!$C:$C)-SUMIF('[1]2021'!$E:$E,$A379,'[1]2021'!$G:$G))/12</f>
        <v>0</v>
      </c>
      <c r="O379" s="53">
        <f>+(+SUMIF('[1]2021'!$A:$A,$A379,'[1]2021'!$C:$C)-SUMIF('[1]2021'!$E:$E,$A379,'[1]2021'!$G:$G))/12</f>
        <v>0</v>
      </c>
      <c r="P379" s="53">
        <f>+(+SUMIF('[1]2021'!$A:$A,$A379,'[1]2021'!$C:$C)-SUMIF('[1]2021'!$E:$E,$A379,'[1]2021'!$G:$G))/12</f>
        <v>0</v>
      </c>
      <c r="Q379" s="53">
        <f>+(+SUMIF('[1]2021'!$A:$A,$A379,'[1]2021'!$C:$C)-SUMIF('[1]2021'!$E:$E,$A379,'[1]2021'!$G:$G))/12</f>
        <v>0</v>
      </c>
      <c r="R379" s="53">
        <f>+(+SUMIF('[1]2021'!$A:$A,$A379,'[1]2021'!$C:$C)-SUMIF('[1]2021'!$E:$E,$A379,'[1]2021'!$G:$G))/12</f>
        <v>0</v>
      </c>
      <c r="S379" s="53">
        <f>+(+SUMIF('[1]2021'!$A:$A,$A379,'[1]2021'!$C:$C)-SUMIF('[1]2021'!$E:$E,$A379,'[1]2021'!$G:$G))/12</f>
        <v>0</v>
      </c>
      <c r="T379" s="53">
        <f>+(+SUMIF('[1]2021'!$A:$A,$A379,'[1]2021'!$C:$C)-SUMIF('[1]2021'!$E:$E,$A379,'[1]2021'!$G:$G))/12</f>
        <v>0</v>
      </c>
      <c r="U379" s="53">
        <f>+SUM(I379:INDEX(I379:T379,1,Settings!$C$4))</f>
        <v>0</v>
      </c>
      <c r="V379" s="53">
        <f t="shared" si="156"/>
        <v>0</v>
      </c>
      <c r="W379" s="53"/>
      <c r="X379" s="53">
        <f>+SUMIFS(postings!$T:$T,postings!$C:$C,'pl-data'!X$2,postings!$D:$D,'pl-data'!X$3,postings!$I:$I,'pl-data'!$A379)-SUMIFS(postings!$W:$W,postings!$C:$C,'pl-data'!X$2,postings!$D:$D,'pl-data'!X$3,postings!$M:$M,'pl-data'!$A379)</f>
        <v>0</v>
      </c>
      <c r="Y379" s="53">
        <f>+SUMIFS(postings!$T:$T,postings!$C:$C,'pl-data'!Y$2,postings!$D:$D,'pl-data'!Y$3,postings!$I:$I,'pl-data'!$A379)-SUMIFS(postings!$W:$W,postings!$C:$C,'pl-data'!Y$2,postings!$D:$D,'pl-data'!Y$3,postings!$M:$M,'pl-data'!$A379)</f>
        <v>0</v>
      </c>
      <c r="Z379" s="53">
        <f>+SUMIFS(postings!$T:$T,postings!$C:$C,'pl-data'!Z$2,postings!$D:$D,'pl-data'!Z$3,postings!$I:$I,'pl-data'!$A379)-SUMIFS(postings!$W:$W,postings!$C:$C,'pl-data'!Z$2,postings!$D:$D,'pl-data'!Z$3,postings!$M:$M,'pl-data'!$A379)</f>
        <v>0</v>
      </c>
      <c r="AA379" s="53">
        <f>+SUMIFS(postings!$T:$T,postings!$C:$C,'pl-data'!AA$2,postings!$D:$D,'pl-data'!AA$3,postings!$I:$I,'pl-data'!$A379)-SUMIFS(postings!$W:$W,postings!$C:$C,'pl-data'!AA$2,postings!$D:$D,'pl-data'!AA$3,postings!$M:$M,'pl-data'!$A379)</f>
        <v>0</v>
      </c>
      <c r="AB379" s="53">
        <f>+SUMIFS(postings!$T:$T,postings!$C:$C,'pl-data'!AB$2,postings!$D:$D,'pl-data'!AB$3,postings!$I:$I,'pl-data'!$A379)-SUMIFS(postings!$W:$W,postings!$C:$C,'pl-data'!AB$2,postings!$D:$D,'pl-data'!AB$3,postings!$M:$M,'pl-data'!$A379)</f>
        <v>0</v>
      </c>
      <c r="AC379" s="53">
        <f>+SUMIFS(postings!$T:$T,postings!$C:$C,'pl-data'!AC$2,postings!$D:$D,'pl-data'!AC$3,postings!$I:$I,'pl-data'!$A379)-SUMIFS(postings!$W:$W,postings!$C:$C,'pl-data'!AC$2,postings!$D:$D,'pl-data'!AC$3,postings!$M:$M,'pl-data'!$A379)</f>
        <v>0</v>
      </c>
      <c r="AD379" s="53">
        <f>+SUMIFS(postings!$T:$T,postings!$C:$C,'pl-data'!AD$2,postings!$D:$D,'pl-data'!AD$3,postings!$I:$I,'pl-data'!$A379)-SUMIFS(postings!$W:$W,postings!$C:$C,'pl-data'!AD$2,postings!$D:$D,'pl-data'!AD$3,postings!$M:$M,'pl-data'!$A379)</f>
        <v>0</v>
      </c>
      <c r="AE379" s="53">
        <f>+SUMIFS(postings!$T:$T,postings!$C:$C,'pl-data'!AE$2,postings!$D:$D,'pl-data'!AE$3,postings!$I:$I,'pl-data'!$A379)-SUMIFS(postings!$W:$W,postings!$C:$C,'pl-data'!AE$2,postings!$D:$D,'pl-data'!AE$3,postings!$M:$M,'pl-data'!$A379)</f>
        <v>0</v>
      </c>
      <c r="AF379" s="53">
        <f>+SUMIFS(postings!$T:$T,postings!$C:$C,'pl-data'!AF$2,postings!$D:$D,'pl-data'!AF$3,postings!$I:$I,'pl-data'!$A379)-SUMIFS(postings!$W:$W,postings!$C:$C,'pl-data'!AF$2,postings!$D:$D,'pl-data'!AF$3,postings!$M:$M,'pl-data'!$A379)</f>
        <v>0</v>
      </c>
      <c r="AG379" s="53">
        <f>+SUMIFS(postings!$T:$T,postings!$C:$C,'pl-data'!AG$2,postings!$D:$D,'pl-data'!AG$3,postings!$I:$I,'pl-data'!$A379)-SUMIFS(postings!$W:$W,postings!$C:$C,'pl-data'!AG$2,postings!$D:$D,'pl-data'!AG$3,postings!$M:$M,'pl-data'!$A379)</f>
        <v>0</v>
      </c>
      <c r="AH379" s="53">
        <f>+SUMIFS(postings!$T:$T,postings!$C:$C,'pl-data'!AH$2,postings!$D:$D,'pl-data'!AH$3,postings!$I:$I,'pl-data'!$A379)-SUMIFS(postings!$W:$W,postings!$C:$C,'pl-data'!AH$2,postings!$D:$D,'pl-data'!AH$3,postings!$M:$M,'pl-data'!$A379)</f>
        <v>0</v>
      </c>
      <c r="AI379" s="53">
        <f>+SUMIFS(postings!$T:$T,postings!$C:$C,'pl-data'!AI$2,postings!$D:$D,'pl-data'!AI$3,postings!$I:$I,'pl-data'!$A379)-SUMIFS(postings!$W:$W,postings!$C:$C,'pl-data'!AI$2,postings!$D:$D,'pl-data'!AI$3,postings!$M:$M,'pl-data'!$A379)</f>
        <v>0</v>
      </c>
      <c r="AJ379" s="53">
        <f>+SUM(X379:INDEX(X379:AI379,1,Settings!$C$4))</f>
        <v>0</v>
      </c>
      <c r="AK379" s="53">
        <f t="shared" si="157"/>
        <v>0</v>
      </c>
      <c r="AL379" s="53"/>
      <c r="AM379" s="53">
        <f t="shared" si="186"/>
        <v>0</v>
      </c>
      <c r="AN379" s="53">
        <f t="shared" si="187"/>
        <v>0</v>
      </c>
      <c r="AO379" s="53">
        <f t="shared" si="188"/>
        <v>0</v>
      </c>
      <c r="AP379" s="53">
        <f t="shared" si="189"/>
        <v>0</v>
      </c>
      <c r="AQ379" s="53">
        <f t="shared" si="190"/>
        <v>0</v>
      </c>
      <c r="AR379" s="53">
        <f t="shared" si="191"/>
        <v>0</v>
      </c>
      <c r="AS379" s="53">
        <f t="shared" si="192"/>
        <v>0</v>
      </c>
      <c r="AT379" s="53">
        <f t="shared" si="193"/>
        <v>0</v>
      </c>
      <c r="AU379" s="53">
        <f t="shared" si="194"/>
        <v>0</v>
      </c>
      <c r="AV379" s="53">
        <f t="shared" si="195"/>
        <v>0</v>
      </c>
      <c r="AW379" s="53">
        <f t="shared" si="196"/>
        <v>0</v>
      </c>
      <c r="AX379" s="53">
        <f t="shared" si="197"/>
        <v>0</v>
      </c>
      <c r="AY379" s="53">
        <f>+SUM(AM379:INDEX(AM379:AX379,1,Settings!$C$4))</f>
        <v>0</v>
      </c>
      <c r="AZ379" s="53">
        <f t="shared" si="170"/>
        <v>0</v>
      </c>
      <c r="BA379" s="53"/>
      <c r="BB379" s="53">
        <f t="shared" si="171"/>
        <v>0</v>
      </c>
      <c r="BC379" s="53">
        <f t="shared" si="172"/>
        <v>0</v>
      </c>
      <c r="BD379" s="53">
        <f t="shared" si="173"/>
        <v>0</v>
      </c>
      <c r="BE379" s="53">
        <f t="shared" si="174"/>
        <v>0</v>
      </c>
      <c r="BF379" s="53">
        <f t="shared" si="175"/>
        <v>0</v>
      </c>
      <c r="BG379" s="53">
        <f t="shared" si="176"/>
        <v>0</v>
      </c>
      <c r="BH379" s="53">
        <f t="shared" si="177"/>
        <v>0</v>
      </c>
      <c r="BI379" s="53">
        <f t="shared" si="178"/>
        <v>0</v>
      </c>
      <c r="BJ379" s="53">
        <f t="shared" si="179"/>
        <v>0</v>
      </c>
      <c r="BK379" s="53">
        <f t="shared" si="180"/>
        <v>0</v>
      </c>
      <c r="BL379" s="53">
        <f t="shared" si="181"/>
        <v>0</v>
      </c>
      <c r="BM379" s="53">
        <f t="shared" si="182"/>
        <v>0</v>
      </c>
      <c r="BN379" s="53">
        <f t="shared" si="183"/>
        <v>0</v>
      </c>
      <c r="BO379" s="53"/>
      <c r="BP379" s="53">
        <f t="shared" si="184"/>
        <v>0</v>
      </c>
      <c r="BQ379" s="53"/>
      <c r="BR379" s="53">
        <f t="shared" si="185"/>
        <v>0</v>
      </c>
    </row>
    <row r="380" spans="1:70" x14ac:dyDescent="0.2">
      <c r="A380" s="6">
        <v>4360</v>
      </c>
      <c r="B380" s="6" t="str">
        <f>+VLOOKUP(A380,masterfile!B:C,2,FALSE)</f>
        <v>Versicherungen</v>
      </c>
      <c r="D380" s="53">
        <f>+SUMIF('[1]2017'!$A:$A,$A380,'[1]2017'!$C:$C)-SUMIF('[1]2017'!$E:$E,$A380,'[1]2017'!$G:$G)</f>
        <v>15</v>
      </c>
      <c r="E380" s="53">
        <f>+SUMIF('[1]2018'!$A:$A,$A380,'[1]2018'!$C:$C)-SUMIF('[1]2018'!$E:$E,$A380,'[1]2018'!$G:$G)</f>
        <v>15</v>
      </c>
      <c r="F380" s="53">
        <f>+SUMIF('[1]2019'!$A:$A,$A380,'[1]2019'!$C:$C)-SUMIF('[1]2019'!$E:$E,$A380,'[1]2019'!$G:$G)</f>
        <v>15</v>
      </c>
      <c r="G380" s="53">
        <f>+SUMIF('[1]2020'!$A:$A,$A380,'[1]2020'!$C:$C)-SUMIF('[1]2020'!$E:$E,$A380,'[1]2020'!$G:$G)</f>
        <v>15</v>
      </c>
      <c r="H380" s="53"/>
      <c r="I380" s="53">
        <f>+(+SUMIF('[1]2021'!$A:$A,$A380,'[1]2021'!$C:$C)-SUMIF('[1]2021'!$E:$E,$A380,'[1]2021'!$G:$G))/12</f>
        <v>1.25</v>
      </c>
      <c r="J380" s="53">
        <f>+(+SUMIF('[1]2021'!$A:$A,$A380,'[1]2021'!$C:$C)-SUMIF('[1]2021'!$E:$E,$A380,'[1]2021'!$G:$G))/12</f>
        <v>1.25</v>
      </c>
      <c r="K380" s="53">
        <f>+(+SUMIF('[1]2021'!$A:$A,$A380,'[1]2021'!$C:$C)-SUMIF('[1]2021'!$E:$E,$A380,'[1]2021'!$G:$G))/12</f>
        <v>1.25</v>
      </c>
      <c r="L380" s="53">
        <f>+(+SUMIF('[1]2021'!$A:$A,$A380,'[1]2021'!$C:$C)-SUMIF('[1]2021'!$E:$E,$A380,'[1]2021'!$G:$G))/12</f>
        <v>1.25</v>
      </c>
      <c r="M380" s="53">
        <f>+(+SUMIF('[1]2021'!$A:$A,$A380,'[1]2021'!$C:$C)-SUMIF('[1]2021'!$E:$E,$A380,'[1]2021'!$G:$G))/12</f>
        <v>1.25</v>
      </c>
      <c r="N380" s="53">
        <f>+(+SUMIF('[1]2021'!$A:$A,$A380,'[1]2021'!$C:$C)-SUMIF('[1]2021'!$E:$E,$A380,'[1]2021'!$G:$G))/12</f>
        <v>1.25</v>
      </c>
      <c r="O380" s="53">
        <f>+(+SUMIF('[1]2021'!$A:$A,$A380,'[1]2021'!$C:$C)-SUMIF('[1]2021'!$E:$E,$A380,'[1]2021'!$G:$G))/12</f>
        <v>1.25</v>
      </c>
      <c r="P380" s="53">
        <f>+(+SUMIF('[1]2021'!$A:$A,$A380,'[1]2021'!$C:$C)-SUMIF('[1]2021'!$E:$E,$A380,'[1]2021'!$G:$G))/12</f>
        <v>1.25</v>
      </c>
      <c r="Q380" s="53">
        <f>+(+SUMIF('[1]2021'!$A:$A,$A380,'[1]2021'!$C:$C)-SUMIF('[1]2021'!$E:$E,$A380,'[1]2021'!$G:$G))/12</f>
        <v>1.25</v>
      </c>
      <c r="R380" s="53">
        <f>+(+SUMIF('[1]2021'!$A:$A,$A380,'[1]2021'!$C:$C)-SUMIF('[1]2021'!$E:$E,$A380,'[1]2021'!$G:$G))/12</f>
        <v>1.25</v>
      </c>
      <c r="S380" s="53">
        <f>+(+SUMIF('[1]2021'!$A:$A,$A380,'[1]2021'!$C:$C)-SUMIF('[1]2021'!$E:$E,$A380,'[1]2021'!$G:$G))/12</f>
        <v>1.25</v>
      </c>
      <c r="T380" s="53">
        <f>+(+SUMIF('[1]2021'!$A:$A,$A380,'[1]2021'!$C:$C)-SUMIF('[1]2021'!$E:$E,$A380,'[1]2021'!$G:$G))/12</f>
        <v>1.25</v>
      </c>
      <c r="U380" s="53">
        <f>+SUM(I380:INDEX(I380:T380,1,Settings!$C$4))</f>
        <v>15</v>
      </c>
      <c r="V380" s="53">
        <f t="shared" si="156"/>
        <v>15</v>
      </c>
      <c r="W380" s="53"/>
      <c r="X380" s="53">
        <f>+SUMIFS(postings!$T:$T,postings!$C:$C,'pl-data'!X$2,postings!$D:$D,'pl-data'!X$3,postings!$I:$I,'pl-data'!$A380)-SUMIFS(postings!$W:$W,postings!$C:$C,'pl-data'!X$2,postings!$D:$D,'pl-data'!X$3,postings!$M:$M,'pl-data'!$A380)</f>
        <v>0</v>
      </c>
      <c r="Y380" s="53">
        <f>+SUMIFS(postings!$T:$T,postings!$C:$C,'pl-data'!Y$2,postings!$D:$D,'pl-data'!Y$3,postings!$I:$I,'pl-data'!$A380)-SUMIFS(postings!$W:$W,postings!$C:$C,'pl-data'!Y$2,postings!$D:$D,'pl-data'!Y$3,postings!$M:$M,'pl-data'!$A380)</f>
        <v>0</v>
      </c>
      <c r="Z380" s="53">
        <f>+SUMIFS(postings!$T:$T,postings!$C:$C,'pl-data'!Z$2,postings!$D:$D,'pl-data'!Z$3,postings!$I:$I,'pl-data'!$A380)-SUMIFS(postings!$W:$W,postings!$C:$C,'pl-data'!Z$2,postings!$D:$D,'pl-data'!Z$3,postings!$M:$M,'pl-data'!$A380)</f>
        <v>0</v>
      </c>
      <c r="AA380" s="53">
        <f>+SUMIFS(postings!$T:$T,postings!$C:$C,'pl-data'!AA$2,postings!$D:$D,'pl-data'!AA$3,postings!$I:$I,'pl-data'!$A380)-SUMIFS(postings!$W:$W,postings!$C:$C,'pl-data'!AA$2,postings!$D:$D,'pl-data'!AA$3,postings!$M:$M,'pl-data'!$A380)</f>
        <v>0</v>
      </c>
      <c r="AB380" s="53">
        <f>+SUMIFS(postings!$T:$T,postings!$C:$C,'pl-data'!AB$2,postings!$D:$D,'pl-data'!AB$3,postings!$I:$I,'pl-data'!$A380)-SUMIFS(postings!$W:$W,postings!$C:$C,'pl-data'!AB$2,postings!$D:$D,'pl-data'!AB$3,postings!$M:$M,'pl-data'!$A380)</f>
        <v>0</v>
      </c>
      <c r="AC380" s="53">
        <f>+SUMIFS(postings!$T:$T,postings!$C:$C,'pl-data'!AC$2,postings!$D:$D,'pl-data'!AC$3,postings!$I:$I,'pl-data'!$A380)-SUMIFS(postings!$W:$W,postings!$C:$C,'pl-data'!AC$2,postings!$D:$D,'pl-data'!AC$3,postings!$M:$M,'pl-data'!$A380)</f>
        <v>0</v>
      </c>
      <c r="AD380" s="53">
        <f>+SUMIFS(postings!$T:$T,postings!$C:$C,'pl-data'!AD$2,postings!$D:$D,'pl-data'!AD$3,postings!$I:$I,'pl-data'!$A380)-SUMIFS(postings!$W:$W,postings!$C:$C,'pl-data'!AD$2,postings!$D:$D,'pl-data'!AD$3,postings!$M:$M,'pl-data'!$A380)</f>
        <v>0</v>
      </c>
      <c r="AE380" s="53">
        <f>+SUMIFS(postings!$T:$T,postings!$C:$C,'pl-data'!AE$2,postings!$D:$D,'pl-data'!AE$3,postings!$I:$I,'pl-data'!$A380)-SUMIFS(postings!$W:$W,postings!$C:$C,'pl-data'!AE$2,postings!$D:$D,'pl-data'!AE$3,postings!$M:$M,'pl-data'!$A380)</f>
        <v>0</v>
      </c>
      <c r="AF380" s="53">
        <f>+SUMIFS(postings!$T:$T,postings!$C:$C,'pl-data'!AF$2,postings!$D:$D,'pl-data'!AF$3,postings!$I:$I,'pl-data'!$A380)-SUMIFS(postings!$W:$W,postings!$C:$C,'pl-data'!AF$2,postings!$D:$D,'pl-data'!AF$3,postings!$M:$M,'pl-data'!$A380)</f>
        <v>0</v>
      </c>
      <c r="AG380" s="53">
        <f>+SUMIFS(postings!$T:$T,postings!$C:$C,'pl-data'!AG$2,postings!$D:$D,'pl-data'!AG$3,postings!$I:$I,'pl-data'!$A380)-SUMIFS(postings!$W:$W,postings!$C:$C,'pl-data'!AG$2,postings!$D:$D,'pl-data'!AG$3,postings!$M:$M,'pl-data'!$A380)</f>
        <v>0</v>
      </c>
      <c r="AH380" s="53">
        <f>+SUMIFS(postings!$T:$T,postings!$C:$C,'pl-data'!AH$2,postings!$D:$D,'pl-data'!AH$3,postings!$I:$I,'pl-data'!$A380)-SUMIFS(postings!$W:$W,postings!$C:$C,'pl-data'!AH$2,postings!$D:$D,'pl-data'!AH$3,postings!$M:$M,'pl-data'!$A380)</f>
        <v>0</v>
      </c>
      <c r="AI380" s="53">
        <f>+SUMIFS(postings!$T:$T,postings!$C:$C,'pl-data'!AI$2,postings!$D:$D,'pl-data'!AI$3,postings!$I:$I,'pl-data'!$A380)-SUMIFS(postings!$W:$W,postings!$C:$C,'pl-data'!AI$2,postings!$D:$D,'pl-data'!AI$3,postings!$M:$M,'pl-data'!$A380)</f>
        <v>0</v>
      </c>
      <c r="AJ380" s="53">
        <f>+SUM(X380:INDEX(X380:AI380,1,Settings!$C$4))</f>
        <v>0</v>
      </c>
      <c r="AK380" s="53">
        <f t="shared" si="157"/>
        <v>0</v>
      </c>
      <c r="AL380" s="53"/>
      <c r="AM380" s="53">
        <f t="shared" si="186"/>
        <v>1.2875000000000001</v>
      </c>
      <c r="AN380" s="53">
        <f t="shared" si="187"/>
        <v>1.2875000000000001</v>
      </c>
      <c r="AO380" s="53">
        <f t="shared" si="188"/>
        <v>1.2875000000000001</v>
      </c>
      <c r="AP380" s="53">
        <f t="shared" si="189"/>
        <v>1.2875000000000001</v>
      </c>
      <c r="AQ380" s="53">
        <f t="shared" si="190"/>
        <v>1.2875000000000001</v>
      </c>
      <c r="AR380" s="53">
        <f t="shared" si="191"/>
        <v>1.2875000000000001</v>
      </c>
      <c r="AS380" s="53">
        <f t="shared" si="192"/>
        <v>1.2875000000000001</v>
      </c>
      <c r="AT380" s="53">
        <f t="shared" si="193"/>
        <v>1.2875000000000001</v>
      </c>
      <c r="AU380" s="53">
        <f t="shared" si="194"/>
        <v>1.2875000000000001</v>
      </c>
      <c r="AV380" s="53">
        <f t="shared" si="195"/>
        <v>1.2875000000000001</v>
      </c>
      <c r="AW380" s="53">
        <f t="shared" si="196"/>
        <v>1.2875000000000001</v>
      </c>
      <c r="AX380" s="53">
        <f t="shared" si="197"/>
        <v>1.2875000000000001</v>
      </c>
      <c r="AY380" s="53">
        <f>+SUM(AM380:INDEX(AM380:AX380,1,Settings!$C$4))</f>
        <v>15.449999999999998</v>
      </c>
      <c r="AZ380" s="53">
        <f t="shared" si="170"/>
        <v>15.449999999999998</v>
      </c>
      <c r="BA380" s="53"/>
      <c r="BB380" s="53">
        <f t="shared" si="171"/>
        <v>1.3261250000000002</v>
      </c>
      <c r="BC380" s="53">
        <f t="shared" si="172"/>
        <v>1.3261250000000002</v>
      </c>
      <c r="BD380" s="53">
        <f t="shared" si="173"/>
        <v>1.3261250000000002</v>
      </c>
      <c r="BE380" s="53">
        <f t="shared" si="174"/>
        <v>1.3261250000000002</v>
      </c>
      <c r="BF380" s="53">
        <f t="shared" si="175"/>
        <v>1.3261250000000002</v>
      </c>
      <c r="BG380" s="53">
        <f t="shared" si="176"/>
        <v>1.3261250000000002</v>
      </c>
      <c r="BH380" s="53">
        <f t="shared" si="177"/>
        <v>1.3261250000000002</v>
      </c>
      <c r="BI380" s="53">
        <f t="shared" si="178"/>
        <v>1.3261250000000002</v>
      </c>
      <c r="BJ380" s="53">
        <f t="shared" si="179"/>
        <v>1.3261250000000002</v>
      </c>
      <c r="BK380" s="53">
        <f t="shared" si="180"/>
        <v>1.3261250000000002</v>
      </c>
      <c r="BL380" s="53">
        <f t="shared" si="181"/>
        <v>1.3261250000000002</v>
      </c>
      <c r="BM380" s="53">
        <f t="shared" si="182"/>
        <v>1.3261250000000002</v>
      </c>
      <c r="BN380" s="53">
        <f t="shared" si="183"/>
        <v>15.913500000000006</v>
      </c>
      <c r="BO380" s="53"/>
      <c r="BP380" s="53">
        <f t="shared" si="184"/>
        <v>16.550040000000006</v>
      </c>
      <c r="BQ380" s="53"/>
      <c r="BR380" s="53">
        <f t="shared" si="185"/>
        <v>17.377542000000009</v>
      </c>
    </row>
    <row r="381" spans="1:70" x14ac:dyDescent="0.2">
      <c r="A381" s="6">
        <v>4366</v>
      </c>
      <c r="B381" s="6" t="str">
        <f>+VLOOKUP(A381,masterfile!B:C,2,FALSE)</f>
        <v>Versicherung für Gebäude</v>
      </c>
      <c r="D381" s="53">
        <f>+SUMIF('[1]2017'!$A:$A,$A381,'[1]2017'!$C:$C)-SUMIF('[1]2017'!$E:$E,$A381,'[1]2017'!$G:$G)</f>
        <v>0</v>
      </c>
      <c r="E381" s="53">
        <f>+SUMIF('[1]2018'!$A:$A,$A381,'[1]2018'!$C:$C)-SUMIF('[1]2018'!$E:$E,$A381,'[1]2018'!$G:$G)</f>
        <v>0</v>
      </c>
      <c r="F381" s="53">
        <f>+SUMIF('[1]2019'!$A:$A,$A381,'[1]2019'!$C:$C)-SUMIF('[1]2019'!$E:$E,$A381,'[1]2019'!$G:$G)</f>
        <v>0</v>
      </c>
      <c r="G381" s="53">
        <f>+SUMIF('[1]2020'!$A:$A,$A381,'[1]2020'!$C:$C)-SUMIF('[1]2020'!$E:$E,$A381,'[1]2020'!$G:$G)</f>
        <v>0</v>
      </c>
      <c r="H381" s="53"/>
      <c r="I381" s="53">
        <f>+(+SUMIF('[1]2021'!$A:$A,$A381,'[1]2021'!$C:$C)-SUMIF('[1]2021'!$E:$E,$A381,'[1]2021'!$G:$G))/12</f>
        <v>0</v>
      </c>
      <c r="J381" s="53">
        <f>+(+SUMIF('[1]2021'!$A:$A,$A381,'[1]2021'!$C:$C)-SUMIF('[1]2021'!$E:$E,$A381,'[1]2021'!$G:$G))/12</f>
        <v>0</v>
      </c>
      <c r="K381" s="53">
        <f>+(+SUMIF('[1]2021'!$A:$A,$A381,'[1]2021'!$C:$C)-SUMIF('[1]2021'!$E:$E,$A381,'[1]2021'!$G:$G))/12</f>
        <v>0</v>
      </c>
      <c r="L381" s="53">
        <f>+(+SUMIF('[1]2021'!$A:$A,$A381,'[1]2021'!$C:$C)-SUMIF('[1]2021'!$E:$E,$A381,'[1]2021'!$G:$G))/12</f>
        <v>0</v>
      </c>
      <c r="M381" s="53">
        <f>+(+SUMIF('[1]2021'!$A:$A,$A381,'[1]2021'!$C:$C)-SUMIF('[1]2021'!$E:$E,$A381,'[1]2021'!$G:$G))/12</f>
        <v>0</v>
      </c>
      <c r="N381" s="53">
        <f>+(+SUMIF('[1]2021'!$A:$A,$A381,'[1]2021'!$C:$C)-SUMIF('[1]2021'!$E:$E,$A381,'[1]2021'!$G:$G))/12</f>
        <v>0</v>
      </c>
      <c r="O381" s="53">
        <f>+(+SUMIF('[1]2021'!$A:$A,$A381,'[1]2021'!$C:$C)-SUMIF('[1]2021'!$E:$E,$A381,'[1]2021'!$G:$G))/12</f>
        <v>0</v>
      </c>
      <c r="P381" s="53">
        <f>+(+SUMIF('[1]2021'!$A:$A,$A381,'[1]2021'!$C:$C)-SUMIF('[1]2021'!$E:$E,$A381,'[1]2021'!$G:$G))/12</f>
        <v>0</v>
      </c>
      <c r="Q381" s="53">
        <f>+(+SUMIF('[1]2021'!$A:$A,$A381,'[1]2021'!$C:$C)-SUMIF('[1]2021'!$E:$E,$A381,'[1]2021'!$G:$G))/12</f>
        <v>0</v>
      </c>
      <c r="R381" s="53">
        <f>+(+SUMIF('[1]2021'!$A:$A,$A381,'[1]2021'!$C:$C)-SUMIF('[1]2021'!$E:$E,$A381,'[1]2021'!$G:$G))/12</f>
        <v>0</v>
      </c>
      <c r="S381" s="53">
        <f>+(+SUMIF('[1]2021'!$A:$A,$A381,'[1]2021'!$C:$C)-SUMIF('[1]2021'!$E:$E,$A381,'[1]2021'!$G:$G))/12</f>
        <v>0</v>
      </c>
      <c r="T381" s="53">
        <f>+(+SUMIF('[1]2021'!$A:$A,$A381,'[1]2021'!$C:$C)-SUMIF('[1]2021'!$E:$E,$A381,'[1]2021'!$G:$G))/12</f>
        <v>0</v>
      </c>
      <c r="U381" s="53">
        <f>+SUM(I381:INDEX(I381:T381,1,Settings!$C$4))</f>
        <v>0</v>
      </c>
      <c r="V381" s="53">
        <f t="shared" si="156"/>
        <v>0</v>
      </c>
      <c r="W381" s="53"/>
      <c r="X381" s="53">
        <f>+SUMIFS(postings!$T:$T,postings!$C:$C,'pl-data'!X$2,postings!$D:$D,'pl-data'!X$3,postings!$I:$I,'pl-data'!$A381)-SUMIFS(postings!$W:$W,postings!$C:$C,'pl-data'!X$2,postings!$D:$D,'pl-data'!X$3,postings!$M:$M,'pl-data'!$A381)</f>
        <v>0</v>
      </c>
      <c r="Y381" s="53">
        <f>+SUMIFS(postings!$T:$T,postings!$C:$C,'pl-data'!Y$2,postings!$D:$D,'pl-data'!Y$3,postings!$I:$I,'pl-data'!$A381)-SUMIFS(postings!$W:$W,postings!$C:$C,'pl-data'!Y$2,postings!$D:$D,'pl-data'!Y$3,postings!$M:$M,'pl-data'!$A381)</f>
        <v>0</v>
      </c>
      <c r="Z381" s="53">
        <f>+SUMIFS(postings!$T:$T,postings!$C:$C,'pl-data'!Z$2,postings!$D:$D,'pl-data'!Z$3,postings!$I:$I,'pl-data'!$A381)-SUMIFS(postings!$W:$W,postings!$C:$C,'pl-data'!Z$2,postings!$D:$D,'pl-data'!Z$3,postings!$M:$M,'pl-data'!$A381)</f>
        <v>0</v>
      </c>
      <c r="AA381" s="53">
        <f>+SUMIFS(postings!$T:$T,postings!$C:$C,'pl-data'!AA$2,postings!$D:$D,'pl-data'!AA$3,postings!$I:$I,'pl-data'!$A381)-SUMIFS(postings!$W:$W,postings!$C:$C,'pl-data'!AA$2,postings!$D:$D,'pl-data'!AA$3,postings!$M:$M,'pl-data'!$A381)</f>
        <v>0</v>
      </c>
      <c r="AB381" s="53">
        <f>+SUMIFS(postings!$T:$T,postings!$C:$C,'pl-data'!AB$2,postings!$D:$D,'pl-data'!AB$3,postings!$I:$I,'pl-data'!$A381)-SUMIFS(postings!$W:$W,postings!$C:$C,'pl-data'!AB$2,postings!$D:$D,'pl-data'!AB$3,postings!$M:$M,'pl-data'!$A381)</f>
        <v>0</v>
      </c>
      <c r="AC381" s="53">
        <f>+SUMIFS(postings!$T:$T,postings!$C:$C,'pl-data'!AC$2,postings!$D:$D,'pl-data'!AC$3,postings!$I:$I,'pl-data'!$A381)-SUMIFS(postings!$W:$W,postings!$C:$C,'pl-data'!AC$2,postings!$D:$D,'pl-data'!AC$3,postings!$M:$M,'pl-data'!$A381)</f>
        <v>0</v>
      </c>
      <c r="AD381" s="53">
        <f>+SUMIFS(postings!$T:$T,postings!$C:$C,'pl-data'!AD$2,postings!$D:$D,'pl-data'!AD$3,postings!$I:$I,'pl-data'!$A381)-SUMIFS(postings!$W:$W,postings!$C:$C,'pl-data'!AD$2,postings!$D:$D,'pl-data'!AD$3,postings!$M:$M,'pl-data'!$A381)</f>
        <v>0</v>
      </c>
      <c r="AE381" s="53">
        <f>+SUMIFS(postings!$T:$T,postings!$C:$C,'pl-data'!AE$2,postings!$D:$D,'pl-data'!AE$3,postings!$I:$I,'pl-data'!$A381)-SUMIFS(postings!$W:$W,postings!$C:$C,'pl-data'!AE$2,postings!$D:$D,'pl-data'!AE$3,postings!$M:$M,'pl-data'!$A381)</f>
        <v>0</v>
      </c>
      <c r="AF381" s="53">
        <f>+SUMIFS(postings!$T:$T,postings!$C:$C,'pl-data'!AF$2,postings!$D:$D,'pl-data'!AF$3,postings!$I:$I,'pl-data'!$A381)-SUMIFS(postings!$W:$W,postings!$C:$C,'pl-data'!AF$2,postings!$D:$D,'pl-data'!AF$3,postings!$M:$M,'pl-data'!$A381)</f>
        <v>0</v>
      </c>
      <c r="AG381" s="53">
        <f>+SUMIFS(postings!$T:$T,postings!$C:$C,'pl-data'!AG$2,postings!$D:$D,'pl-data'!AG$3,postings!$I:$I,'pl-data'!$A381)-SUMIFS(postings!$W:$W,postings!$C:$C,'pl-data'!AG$2,postings!$D:$D,'pl-data'!AG$3,postings!$M:$M,'pl-data'!$A381)</f>
        <v>0</v>
      </c>
      <c r="AH381" s="53">
        <f>+SUMIFS(postings!$T:$T,postings!$C:$C,'pl-data'!AH$2,postings!$D:$D,'pl-data'!AH$3,postings!$I:$I,'pl-data'!$A381)-SUMIFS(postings!$W:$W,postings!$C:$C,'pl-data'!AH$2,postings!$D:$D,'pl-data'!AH$3,postings!$M:$M,'pl-data'!$A381)</f>
        <v>0</v>
      </c>
      <c r="AI381" s="53">
        <f>+SUMIFS(postings!$T:$T,postings!$C:$C,'pl-data'!AI$2,postings!$D:$D,'pl-data'!AI$3,postings!$I:$I,'pl-data'!$A381)-SUMIFS(postings!$W:$W,postings!$C:$C,'pl-data'!AI$2,postings!$D:$D,'pl-data'!AI$3,postings!$M:$M,'pl-data'!$A381)</f>
        <v>0</v>
      </c>
      <c r="AJ381" s="53">
        <f>+SUM(X381:INDEX(X381:AI381,1,Settings!$C$4))</f>
        <v>0</v>
      </c>
      <c r="AK381" s="53">
        <f t="shared" si="157"/>
        <v>0</v>
      </c>
      <c r="AL381" s="53"/>
      <c r="AM381" s="53">
        <f t="shared" si="186"/>
        <v>0</v>
      </c>
      <c r="AN381" s="53">
        <f t="shared" si="187"/>
        <v>0</v>
      </c>
      <c r="AO381" s="53">
        <f t="shared" si="188"/>
        <v>0</v>
      </c>
      <c r="AP381" s="53">
        <f t="shared" si="189"/>
        <v>0</v>
      </c>
      <c r="AQ381" s="53">
        <f t="shared" si="190"/>
        <v>0</v>
      </c>
      <c r="AR381" s="53">
        <f t="shared" si="191"/>
        <v>0</v>
      </c>
      <c r="AS381" s="53">
        <f t="shared" si="192"/>
        <v>0</v>
      </c>
      <c r="AT381" s="53">
        <f t="shared" si="193"/>
        <v>0</v>
      </c>
      <c r="AU381" s="53">
        <f t="shared" si="194"/>
        <v>0</v>
      </c>
      <c r="AV381" s="53">
        <f t="shared" si="195"/>
        <v>0</v>
      </c>
      <c r="AW381" s="53">
        <f t="shared" si="196"/>
        <v>0</v>
      </c>
      <c r="AX381" s="53">
        <f t="shared" si="197"/>
        <v>0</v>
      </c>
      <c r="AY381" s="53">
        <f>+SUM(AM381:INDEX(AM381:AX381,1,Settings!$C$4))</f>
        <v>0</v>
      </c>
      <c r="AZ381" s="53">
        <f t="shared" si="170"/>
        <v>0</v>
      </c>
      <c r="BA381" s="53"/>
      <c r="BB381" s="53">
        <f t="shared" si="171"/>
        <v>0</v>
      </c>
      <c r="BC381" s="53">
        <f t="shared" si="172"/>
        <v>0</v>
      </c>
      <c r="BD381" s="53">
        <f t="shared" si="173"/>
        <v>0</v>
      </c>
      <c r="BE381" s="53">
        <f t="shared" si="174"/>
        <v>0</v>
      </c>
      <c r="BF381" s="53">
        <f t="shared" si="175"/>
        <v>0</v>
      </c>
      <c r="BG381" s="53">
        <f t="shared" si="176"/>
        <v>0</v>
      </c>
      <c r="BH381" s="53">
        <f t="shared" si="177"/>
        <v>0</v>
      </c>
      <c r="BI381" s="53">
        <f t="shared" si="178"/>
        <v>0</v>
      </c>
      <c r="BJ381" s="53">
        <f t="shared" si="179"/>
        <v>0</v>
      </c>
      <c r="BK381" s="53">
        <f t="shared" si="180"/>
        <v>0</v>
      </c>
      <c r="BL381" s="53">
        <f t="shared" si="181"/>
        <v>0</v>
      </c>
      <c r="BM381" s="53">
        <f t="shared" si="182"/>
        <v>0</v>
      </c>
      <c r="BN381" s="53">
        <f t="shared" si="183"/>
        <v>0</v>
      </c>
      <c r="BO381" s="53"/>
      <c r="BP381" s="53">
        <f t="shared" si="184"/>
        <v>0</v>
      </c>
      <c r="BQ381" s="53"/>
      <c r="BR381" s="53">
        <f t="shared" si="185"/>
        <v>0</v>
      </c>
    </row>
    <row r="382" spans="1:70" x14ac:dyDescent="0.2">
      <c r="A382" s="6">
        <v>4370</v>
      </c>
      <c r="B382" s="6" t="str">
        <f>+VLOOKUP(A382,masterfile!B:C,2,FALSE)</f>
        <v>Prämie Rückdeckung f. Versorgungsleistg</v>
      </c>
      <c r="D382" s="53">
        <f>+SUMIF('[1]2017'!$A:$A,$A382,'[1]2017'!$C:$C)-SUMIF('[1]2017'!$E:$E,$A382,'[1]2017'!$G:$G)</f>
        <v>0</v>
      </c>
      <c r="E382" s="53">
        <f>+SUMIF('[1]2018'!$A:$A,$A382,'[1]2018'!$C:$C)-SUMIF('[1]2018'!$E:$E,$A382,'[1]2018'!$G:$G)</f>
        <v>0</v>
      </c>
      <c r="F382" s="53">
        <f>+SUMIF('[1]2019'!$A:$A,$A382,'[1]2019'!$C:$C)-SUMIF('[1]2019'!$E:$E,$A382,'[1]2019'!$G:$G)</f>
        <v>0</v>
      </c>
      <c r="G382" s="53">
        <f>+SUMIF('[1]2020'!$A:$A,$A382,'[1]2020'!$C:$C)-SUMIF('[1]2020'!$E:$E,$A382,'[1]2020'!$G:$G)</f>
        <v>0</v>
      </c>
      <c r="H382" s="53"/>
      <c r="I382" s="53">
        <f>+(+SUMIF('[1]2021'!$A:$A,$A382,'[1]2021'!$C:$C)-SUMIF('[1]2021'!$E:$E,$A382,'[1]2021'!$G:$G))/12</f>
        <v>0</v>
      </c>
      <c r="J382" s="53">
        <f>+(+SUMIF('[1]2021'!$A:$A,$A382,'[1]2021'!$C:$C)-SUMIF('[1]2021'!$E:$E,$A382,'[1]2021'!$G:$G))/12</f>
        <v>0</v>
      </c>
      <c r="K382" s="53">
        <f>+(+SUMIF('[1]2021'!$A:$A,$A382,'[1]2021'!$C:$C)-SUMIF('[1]2021'!$E:$E,$A382,'[1]2021'!$G:$G))/12</f>
        <v>0</v>
      </c>
      <c r="L382" s="53">
        <f>+(+SUMIF('[1]2021'!$A:$A,$A382,'[1]2021'!$C:$C)-SUMIF('[1]2021'!$E:$E,$A382,'[1]2021'!$G:$G))/12</f>
        <v>0</v>
      </c>
      <c r="M382" s="53">
        <f>+(+SUMIF('[1]2021'!$A:$A,$A382,'[1]2021'!$C:$C)-SUMIF('[1]2021'!$E:$E,$A382,'[1]2021'!$G:$G))/12</f>
        <v>0</v>
      </c>
      <c r="N382" s="53">
        <f>+(+SUMIF('[1]2021'!$A:$A,$A382,'[1]2021'!$C:$C)-SUMIF('[1]2021'!$E:$E,$A382,'[1]2021'!$G:$G))/12</f>
        <v>0</v>
      </c>
      <c r="O382" s="53">
        <f>+(+SUMIF('[1]2021'!$A:$A,$A382,'[1]2021'!$C:$C)-SUMIF('[1]2021'!$E:$E,$A382,'[1]2021'!$G:$G))/12</f>
        <v>0</v>
      </c>
      <c r="P382" s="53">
        <f>+(+SUMIF('[1]2021'!$A:$A,$A382,'[1]2021'!$C:$C)-SUMIF('[1]2021'!$E:$E,$A382,'[1]2021'!$G:$G))/12</f>
        <v>0</v>
      </c>
      <c r="Q382" s="53">
        <f>+(+SUMIF('[1]2021'!$A:$A,$A382,'[1]2021'!$C:$C)-SUMIF('[1]2021'!$E:$E,$A382,'[1]2021'!$G:$G))/12</f>
        <v>0</v>
      </c>
      <c r="R382" s="53">
        <f>+(+SUMIF('[1]2021'!$A:$A,$A382,'[1]2021'!$C:$C)-SUMIF('[1]2021'!$E:$E,$A382,'[1]2021'!$G:$G))/12</f>
        <v>0</v>
      </c>
      <c r="S382" s="53">
        <f>+(+SUMIF('[1]2021'!$A:$A,$A382,'[1]2021'!$C:$C)-SUMIF('[1]2021'!$E:$E,$A382,'[1]2021'!$G:$G))/12</f>
        <v>0</v>
      </c>
      <c r="T382" s="53">
        <f>+(+SUMIF('[1]2021'!$A:$A,$A382,'[1]2021'!$C:$C)-SUMIF('[1]2021'!$E:$E,$A382,'[1]2021'!$G:$G))/12</f>
        <v>0</v>
      </c>
      <c r="U382" s="53">
        <f>+SUM(I382:INDEX(I382:T382,1,Settings!$C$4))</f>
        <v>0</v>
      </c>
      <c r="V382" s="53">
        <f t="shared" si="156"/>
        <v>0</v>
      </c>
      <c r="W382" s="53"/>
      <c r="X382" s="53">
        <f>+SUMIFS(postings!$T:$T,postings!$C:$C,'pl-data'!X$2,postings!$D:$D,'pl-data'!X$3,postings!$I:$I,'pl-data'!$A382)-SUMIFS(postings!$W:$W,postings!$C:$C,'pl-data'!X$2,postings!$D:$D,'pl-data'!X$3,postings!$M:$M,'pl-data'!$A382)</f>
        <v>0</v>
      </c>
      <c r="Y382" s="53">
        <f>+SUMIFS(postings!$T:$T,postings!$C:$C,'pl-data'!Y$2,postings!$D:$D,'pl-data'!Y$3,postings!$I:$I,'pl-data'!$A382)-SUMIFS(postings!$W:$W,postings!$C:$C,'pl-data'!Y$2,postings!$D:$D,'pl-data'!Y$3,postings!$M:$M,'pl-data'!$A382)</f>
        <v>0</v>
      </c>
      <c r="Z382" s="53">
        <f>+SUMIFS(postings!$T:$T,postings!$C:$C,'pl-data'!Z$2,postings!$D:$D,'pl-data'!Z$3,postings!$I:$I,'pl-data'!$A382)-SUMIFS(postings!$W:$W,postings!$C:$C,'pl-data'!Z$2,postings!$D:$D,'pl-data'!Z$3,postings!$M:$M,'pl-data'!$A382)</f>
        <v>0</v>
      </c>
      <c r="AA382" s="53">
        <f>+SUMIFS(postings!$T:$T,postings!$C:$C,'pl-data'!AA$2,postings!$D:$D,'pl-data'!AA$3,postings!$I:$I,'pl-data'!$A382)-SUMIFS(postings!$W:$W,postings!$C:$C,'pl-data'!AA$2,postings!$D:$D,'pl-data'!AA$3,postings!$M:$M,'pl-data'!$A382)</f>
        <v>0</v>
      </c>
      <c r="AB382" s="53">
        <f>+SUMIFS(postings!$T:$T,postings!$C:$C,'pl-data'!AB$2,postings!$D:$D,'pl-data'!AB$3,postings!$I:$I,'pl-data'!$A382)-SUMIFS(postings!$W:$W,postings!$C:$C,'pl-data'!AB$2,postings!$D:$D,'pl-data'!AB$3,postings!$M:$M,'pl-data'!$A382)</f>
        <v>0</v>
      </c>
      <c r="AC382" s="53">
        <f>+SUMIFS(postings!$T:$T,postings!$C:$C,'pl-data'!AC$2,postings!$D:$D,'pl-data'!AC$3,postings!$I:$I,'pl-data'!$A382)-SUMIFS(postings!$W:$W,postings!$C:$C,'pl-data'!AC$2,postings!$D:$D,'pl-data'!AC$3,postings!$M:$M,'pl-data'!$A382)</f>
        <v>0</v>
      </c>
      <c r="AD382" s="53">
        <f>+SUMIFS(postings!$T:$T,postings!$C:$C,'pl-data'!AD$2,postings!$D:$D,'pl-data'!AD$3,postings!$I:$I,'pl-data'!$A382)-SUMIFS(postings!$W:$W,postings!$C:$C,'pl-data'!AD$2,postings!$D:$D,'pl-data'!AD$3,postings!$M:$M,'pl-data'!$A382)</f>
        <v>0</v>
      </c>
      <c r="AE382" s="53">
        <f>+SUMIFS(postings!$T:$T,postings!$C:$C,'pl-data'!AE$2,postings!$D:$D,'pl-data'!AE$3,postings!$I:$I,'pl-data'!$A382)-SUMIFS(postings!$W:$W,postings!$C:$C,'pl-data'!AE$2,postings!$D:$D,'pl-data'!AE$3,postings!$M:$M,'pl-data'!$A382)</f>
        <v>0</v>
      </c>
      <c r="AF382" s="53">
        <f>+SUMIFS(postings!$T:$T,postings!$C:$C,'pl-data'!AF$2,postings!$D:$D,'pl-data'!AF$3,postings!$I:$I,'pl-data'!$A382)-SUMIFS(postings!$W:$W,postings!$C:$C,'pl-data'!AF$2,postings!$D:$D,'pl-data'!AF$3,postings!$M:$M,'pl-data'!$A382)</f>
        <v>0</v>
      </c>
      <c r="AG382" s="53">
        <f>+SUMIFS(postings!$T:$T,postings!$C:$C,'pl-data'!AG$2,postings!$D:$D,'pl-data'!AG$3,postings!$I:$I,'pl-data'!$A382)-SUMIFS(postings!$W:$W,postings!$C:$C,'pl-data'!AG$2,postings!$D:$D,'pl-data'!AG$3,postings!$M:$M,'pl-data'!$A382)</f>
        <v>0</v>
      </c>
      <c r="AH382" s="53">
        <f>+SUMIFS(postings!$T:$T,postings!$C:$C,'pl-data'!AH$2,postings!$D:$D,'pl-data'!AH$3,postings!$I:$I,'pl-data'!$A382)-SUMIFS(postings!$W:$W,postings!$C:$C,'pl-data'!AH$2,postings!$D:$D,'pl-data'!AH$3,postings!$M:$M,'pl-data'!$A382)</f>
        <v>0</v>
      </c>
      <c r="AI382" s="53">
        <f>+SUMIFS(postings!$T:$T,postings!$C:$C,'pl-data'!AI$2,postings!$D:$D,'pl-data'!AI$3,postings!$I:$I,'pl-data'!$A382)-SUMIFS(postings!$W:$W,postings!$C:$C,'pl-data'!AI$2,postings!$D:$D,'pl-data'!AI$3,postings!$M:$M,'pl-data'!$A382)</f>
        <v>0</v>
      </c>
      <c r="AJ382" s="53">
        <f>+SUM(X382:INDEX(X382:AI382,1,Settings!$C$4))</f>
        <v>0</v>
      </c>
      <c r="AK382" s="53">
        <f t="shared" si="157"/>
        <v>0</v>
      </c>
      <c r="AL382" s="53"/>
      <c r="AM382" s="53">
        <f t="shared" si="186"/>
        <v>0</v>
      </c>
      <c r="AN382" s="53">
        <f t="shared" si="187"/>
        <v>0</v>
      </c>
      <c r="AO382" s="53">
        <f t="shared" si="188"/>
        <v>0</v>
      </c>
      <c r="AP382" s="53">
        <f t="shared" si="189"/>
        <v>0</v>
      </c>
      <c r="AQ382" s="53">
        <f t="shared" si="190"/>
        <v>0</v>
      </c>
      <c r="AR382" s="53">
        <f t="shared" si="191"/>
        <v>0</v>
      </c>
      <c r="AS382" s="53">
        <f t="shared" si="192"/>
        <v>0</v>
      </c>
      <c r="AT382" s="53">
        <f t="shared" si="193"/>
        <v>0</v>
      </c>
      <c r="AU382" s="53">
        <f t="shared" si="194"/>
        <v>0</v>
      </c>
      <c r="AV382" s="53">
        <f t="shared" si="195"/>
        <v>0</v>
      </c>
      <c r="AW382" s="53">
        <f t="shared" si="196"/>
        <v>0</v>
      </c>
      <c r="AX382" s="53">
        <f t="shared" si="197"/>
        <v>0</v>
      </c>
      <c r="AY382" s="53">
        <f>+SUM(AM382:INDEX(AM382:AX382,1,Settings!$C$4))</f>
        <v>0</v>
      </c>
      <c r="AZ382" s="53">
        <f t="shared" si="170"/>
        <v>0</v>
      </c>
      <c r="BA382" s="53"/>
      <c r="BB382" s="53">
        <f t="shared" si="171"/>
        <v>0</v>
      </c>
      <c r="BC382" s="53">
        <f t="shared" si="172"/>
        <v>0</v>
      </c>
      <c r="BD382" s="53">
        <f t="shared" si="173"/>
        <v>0</v>
      </c>
      <c r="BE382" s="53">
        <f t="shared" si="174"/>
        <v>0</v>
      </c>
      <c r="BF382" s="53">
        <f t="shared" si="175"/>
        <v>0</v>
      </c>
      <c r="BG382" s="53">
        <f t="shared" si="176"/>
        <v>0</v>
      </c>
      <c r="BH382" s="53">
        <f t="shared" si="177"/>
        <v>0</v>
      </c>
      <c r="BI382" s="53">
        <f t="shared" si="178"/>
        <v>0</v>
      </c>
      <c r="BJ382" s="53">
        <f t="shared" si="179"/>
        <v>0</v>
      </c>
      <c r="BK382" s="53">
        <f t="shared" si="180"/>
        <v>0</v>
      </c>
      <c r="BL382" s="53">
        <f t="shared" si="181"/>
        <v>0</v>
      </c>
      <c r="BM382" s="53">
        <f t="shared" si="182"/>
        <v>0</v>
      </c>
      <c r="BN382" s="53">
        <f t="shared" si="183"/>
        <v>0</v>
      </c>
      <c r="BO382" s="53"/>
      <c r="BP382" s="53">
        <f t="shared" si="184"/>
        <v>0</v>
      </c>
      <c r="BQ382" s="53"/>
      <c r="BR382" s="53">
        <f t="shared" si="185"/>
        <v>0</v>
      </c>
    </row>
    <row r="383" spans="1:70" x14ac:dyDescent="0.2">
      <c r="A383" s="6">
        <v>4380</v>
      </c>
      <c r="B383" s="6" t="str">
        <f>+VLOOKUP(A383,masterfile!B:C,2,FALSE)</f>
        <v>Beiträge</v>
      </c>
      <c r="D383" s="53">
        <f>+SUMIF('[1]2017'!$A:$A,$A383,'[1]2017'!$C:$C)-SUMIF('[1]2017'!$E:$E,$A383,'[1]2017'!$G:$G)</f>
        <v>1.4</v>
      </c>
      <c r="E383" s="53">
        <f>+SUMIF('[1]2018'!$A:$A,$A383,'[1]2018'!$C:$C)-SUMIF('[1]2018'!$E:$E,$A383,'[1]2018'!$G:$G)</f>
        <v>1.4</v>
      </c>
      <c r="F383" s="53">
        <f>+SUMIF('[1]2019'!$A:$A,$A383,'[1]2019'!$C:$C)-SUMIF('[1]2019'!$E:$E,$A383,'[1]2019'!$G:$G)</f>
        <v>1.4</v>
      </c>
      <c r="G383" s="53">
        <f>+SUMIF('[1]2020'!$A:$A,$A383,'[1]2020'!$C:$C)-SUMIF('[1]2020'!$E:$E,$A383,'[1]2020'!$G:$G)</f>
        <v>1.4</v>
      </c>
      <c r="H383" s="53"/>
      <c r="I383" s="53">
        <f>+(+SUMIF('[1]2021'!$A:$A,$A383,'[1]2021'!$C:$C)-SUMIF('[1]2021'!$E:$E,$A383,'[1]2021'!$G:$G))/12</f>
        <v>0.11666666666666665</v>
      </c>
      <c r="J383" s="53">
        <f>+(+SUMIF('[1]2021'!$A:$A,$A383,'[1]2021'!$C:$C)-SUMIF('[1]2021'!$E:$E,$A383,'[1]2021'!$G:$G))/12</f>
        <v>0.11666666666666665</v>
      </c>
      <c r="K383" s="53">
        <f>+(+SUMIF('[1]2021'!$A:$A,$A383,'[1]2021'!$C:$C)-SUMIF('[1]2021'!$E:$E,$A383,'[1]2021'!$G:$G))/12</f>
        <v>0.11666666666666665</v>
      </c>
      <c r="L383" s="53">
        <f>+(+SUMIF('[1]2021'!$A:$A,$A383,'[1]2021'!$C:$C)-SUMIF('[1]2021'!$E:$E,$A383,'[1]2021'!$G:$G))/12</f>
        <v>0.11666666666666665</v>
      </c>
      <c r="M383" s="53">
        <f>+(+SUMIF('[1]2021'!$A:$A,$A383,'[1]2021'!$C:$C)-SUMIF('[1]2021'!$E:$E,$A383,'[1]2021'!$G:$G))/12</f>
        <v>0.11666666666666665</v>
      </c>
      <c r="N383" s="53">
        <f>+(+SUMIF('[1]2021'!$A:$A,$A383,'[1]2021'!$C:$C)-SUMIF('[1]2021'!$E:$E,$A383,'[1]2021'!$G:$G))/12</f>
        <v>0.11666666666666665</v>
      </c>
      <c r="O383" s="53">
        <f>+(+SUMIF('[1]2021'!$A:$A,$A383,'[1]2021'!$C:$C)-SUMIF('[1]2021'!$E:$E,$A383,'[1]2021'!$G:$G))/12</f>
        <v>0.11666666666666665</v>
      </c>
      <c r="P383" s="53">
        <f>+(+SUMIF('[1]2021'!$A:$A,$A383,'[1]2021'!$C:$C)-SUMIF('[1]2021'!$E:$E,$A383,'[1]2021'!$G:$G))/12</f>
        <v>0.11666666666666665</v>
      </c>
      <c r="Q383" s="53">
        <f>+(+SUMIF('[1]2021'!$A:$A,$A383,'[1]2021'!$C:$C)-SUMIF('[1]2021'!$E:$E,$A383,'[1]2021'!$G:$G))/12</f>
        <v>0.11666666666666665</v>
      </c>
      <c r="R383" s="53">
        <f>+(+SUMIF('[1]2021'!$A:$A,$A383,'[1]2021'!$C:$C)-SUMIF('[1]2021'!$E:$E,$A383,'[1]2021'!$G:$G))/12</f>
        <v>0.11666666666666665</v>
      </c>
      <c r="S383" s="53">
        <f>+(+SUMIF('[1]2021'!$A:$A,$A383,'[1]2021'!$C:$C)-SUMIF('[1]2021'!$E:$E,$A383,'[1]2021'!$G:$G))/12</f>
        <v>0.11666666666666665</v>
      </c>
      <c r="T383" s="53">
        <f>+(+SUMIF('[1]2021'!$A:$A,$A383,'[1]2021'!$C:$C)-SUMIF('[1]2021'!$E:$E,$A383,'[1]2021'!$G:$G))/12</f>
        <v>0.11666666666666665</v>
      </c>
      <c r="U383" s="53">
        <f>+SUM(I383:INDEX(I383:T383,1,Settings!$C$4))</f>
        <v>1.4000000000000001</v>
      </c>
      <c r="V383" s="53">
        <f t="shared" si="156"/>
        <v>1.4000000000000001</v>
      </c>
      <c r="W383" s="53"/>
      <c r="X383" s="53">
        <f>+SUMIFS(postings!$T:$T,postings!$C:$C,'pl-data'!X$2,postings!$D:$D,'pl-data'!X$3,postings!$I:$I,'pl-data'!$A383)-SUMIFS(postings!$W:$W,postings!$C:$C,'pl-data'!X$2,postings!$D:$D,'pl-data'!X$3,postings!$M:$M,'pl-data'!$A383)</f>
        <v>0</v>
      </c>
      <c r="Y383" s="53">
        <f>+SUMIFS(postings!$T:$T,postings!$C:$C,'pl-data'!Y$2,postings!$D:$D,'pl-data'!Y$3,postings!$I:$I,'pl-data'!$A383)-SUMIFS(postings!$W:$W,postings!$C:$C,'pl-data'!Y$2,postings!$D:$D,'pl-data'!Y$3,postings!$M:$M,'pl-data'!$A383)</f>
        <v>0</v>
      </c>
      <c r="Z383" s="53">
        <f>+SUMIFS(postings!$T:$T,postings!$C:$C,'pl-data'!Z$2,postings!$D:$D,'pl-data'!Z$3,postings!$I:$I,'pl-data'!$A383)-SUMIFS(postings!$W:$W,postings!$C:$C,'pl-data'!Z$2,postings!$D:$D,'pl-data'!Z$3,postings!$M:$M,'pl-data'!$A383)</f>
        <v>0</v>
      </c>
      <c r="AA383" s="53">
        <f>+SUMIFS(postings!$T:$T,postings!$C:$C,'pl-data'!AA$2,postings!$D:$D,'pl-data'!AA$3,postings!$I:$I,'pl-data'!$A383)-SUMIFS(postings!$W:$W,postings!$C:$C,'pl-data'!AA$2,postings!$D:$D,'pl-data'!AA$3,postings!$M:$M,'pl-data'!$A383)</f>
        <v>0</v>
      </c>
      <c r="AB383" s="53">
        <f>+SUMIFS(postings!$T:$T,postings!$C:$C,'pl-data'!AB$2,postings!$D:$D,'pl-data'!AB$3,postings!$I:$I,'pl-data'!$A383)-SUMIFS(postings!$W:$W,postings!$C:$C,'pl-data'!AB$2,postings!$D:$D,'pl-data'!AB$3,postings!$M:$M,'pl-data'!$A383)</f>
        <v>0</v>
      </c>
      <c r="AC383" s="53">
        <f>+SUMIFS(postings!$T:$T,postings!$C:$C,'pl-data'!AC$2,postings!$D:$D,'pl-data'!AC$3,postings!$I:$I,'pl-data'!$A383)-SUMIFS(postings!$W:$W,postings!$C:$C,'pl-data'!AC$2,postings!$D:$D,'pl-data'!AC$3,postings!$M:$M,'pl-data'!$A383)</f>
        <v>0</v>
      </c>
      <c r="AD383" s="53">
        <f>+SUMIFS(postings!$T:$T,postings!$C:$C,'pl-data'!AD$2,postings!$D:$D,'pl-data'!AD$3,postings!$I:$I,'pl-data'!$A383)-SUMIFS(postings!$W:$W,postings!$C:$C,'pl-data'!AD$2,postings!$D:$D,'pl-data'!AD$3,postings!$M:$M,'pl-data'!$A383)</f>
        <v>0</v>
      </c>
      <c r="AE383" s="53">
        <f>+SUMIFS(postings!$T:$T,postings!$C:$C,'pl-data'!AE$2,postings!$D:$D,'pl-data'!AE$3,postings!$I:$I,'pl-data'!$A383)-SUMIFS(postings!$W:$W,postings!$C:$C,'pl-data'!AE$2,postings!$D:$D,'pl-data'!AE$3,postings!$M:$M,'pl-data'!$A383)</f>
        <v>0</v>
      </c>
      <c r="AF383" s="53">
        <f>+SUMIFS(postings!$T:$T,postings!$C:$C,'pl-data'!AF$2,postings!$D:$D,'pl-data'!AF$3,postings!$I:$I,'pl-data'!$A383)-SUMIFS(postings!$W:$W,postings!$C:$C,'pl-data'!AF$2,postings!$D:$D,'pl-data'!AF$3,postings!$M:$M,'pl-data'!$A383)</f>
        <v>0</v>
      </c>
      <c r="AG383" s="53">
        <f>+SUMIFS(postings!$T:$T,postings!$C:$C,'pl-data'!AG$2,postings!$D:$D,'pl-data'!AG$3,postings!$I:$I,'pl-data'!$A383)-SUMIFS(postings!$W:$W,postings!$C:$C,'pl-data'!AG$2,postings!$D:$D,'pl-data'!AG$3,postings!$M:$M,'pl-data'!$A383)</f>
        <v>0</v>
      </c>
      <c r="AH383" s="53">
        <f>+SUMIFS(postings!$T:$T,postings!$C:$C,'pl-data'!AH$2,postings!$D:$D,'pl-data'!AH$3,postings!$I:$I,'pl-data'!$A383)-SUMIFS(postings!$W:$W,postings!$C:$C,'pl-data'!AH$2,postings!$D:$D,'pl-data'!AH$3,postings!$M:$M,'pl-data'!$A383)</f>
        <v>0</v>
      </c>
      <c r="AI383" s="53">
        <f>+SUMIFS(postings!$T:$T,postings!$C:$C,'pl-data'!AI$2,postings!$D:$D,'pl-data'!AI$3,postings!$I:$I,'pl-data'!$A383)-SUMIFS(postings!$W:$W,postings!$C:$C,'pl-data'!AI$2,postings!$D:$D,'pl-data'!AI$3,postings!$M:$M,'pl-data'!$A383)</f>
        <v>0</v>
      </c>
      <c r="AJ383" s="53">
        <f>+SUM(X383:INDEX(X383:AI383,1,Settings!$C$4))</f>
        <v>0</v>
      </c>
      <c r="AK383" s="53">
        <f t="shared" si="157"/>
        <v>0</v>
      </c>
      <c r="AL383" s="53"/>
      <c r="AM383" s="53">
        <f t="shared" si="186"/>
        <v>0.12016666666666666</v>
      </c>
      <c r="AN383" s="53">
        <f t="shared" si="187"/>
        <v>0.12016666666666666</v>
      </c>
      <c r="AO383" s="53">
        <f t="shared" si="188"/>
        <v>0.12016666666666666</v>
      </c>
      <c r="AP383" s="53">
        <f t="shared" si="189"/>
        <v>0.12016666666666666</v>
      </c>
      <c r="AQ383" s="53">
        <f t="shared" si="190"/>
        <v>0.12016666666666666</v>
      </c>
      <c r="AR383" s="53">
        <f t="shared" si="191"/>
        <v>0.12016666666666666</v>
      </c>
      <c r="AS383" s="53">
        <f t="shared" si="192"/>
        <v>0.12016666666666666</v>
      </c>
      <c r="AT383" s="53">
        <f t="shared" si="193"/>
        <v>0.12016666666666666</v>
      </c>
      <c r="AU383" s="53">
        <f t="shared" si="194"/>
        <v>0.12016666666666666</v>
      </c>
      <c r="AV383" s="53">
        <f t="shared" si="195"/>
        <v>0.12016666666666666</v>
      </c>
      <c r="AW383" s="53">
        <f t="shared" si="196"/>
        <v>0.12016666666666666</v>
      </c>
      <c r="AX383" s="53">
        <f t="shared" si="197"/>
        <v>0.12016666666666666</v>
      </c>
      <c r="AY383" s="53">
        <f>+SUM(AM383:INDEX(AM383:AX383,1,Settings!$C$4))</f>
        <v>1.4420000000000002</v>
      </c>
      <c r="AZ383" s="53">
        <f t="shared" si="170"/>
        <v>1.4420000000000002</v>
      </c>
      <c r="BA383" s="53"/>
      <c r="BB383" s="53">
        <f t="shared" si="171"/>
        <v>0.12377166666666665</v>
      </c>
      <c r="BC383" s="53">
        <f t="shared" si="172"/>
        <v>0.12377166666666665</v>
      </c>
      <c r="BD383" s="53">
        <f t="shared" si="173"/>
        <v>0.12377166666666665</v>
      </c>
      <c r="BE383" s="53">
        <f t="shared" si="174"/>
        <v>0.12377166666666665</v>
      </c>
      <c r="BF383" s="53">
        <f t="shared" si="175"/>
        <v>0.12377166666666665</v>
      </c>
      <c r="BG383" s="53">
        <f t="shared" si="176"/>
        <v>0.12377166666666665</v>
      </c>
      <c r="BH383" s="53">
        <f t="shared" si="177"/>
        <v>0.12377166666666665</v>
      </c>
      <c r="BI383" s="53">
        <f t="shared" si="178"/>
        <v>0.12377166666666665</v>
      </c>
      <c r="BJ383" s="53">
        <f t="shared" si="179"/>
        <v>0.12377166666666665</v>
      </c>
      <c r="BK383" s="53">
        <f t="shared" si="180"/>
        <v>0.12377166666666665</v>
      </c>
      <c r="BL383" s="53">
        <f t="shared" si="181"/>
        <v>0.12377166666666665</v>
      </c>
      <c r="BM383" s="53">
        <f t="shared" si="182"/>
        <v>0.12377166666666665</v>
      </c>
      <c r="BN383" s="53">
        <f t="shared" si="183"/>
        <v>1.4852599999999996</v>
      </c>
      <c r="BO383" s="53"/>
      <c r="BP383" s="53">
        <f t="shared" si="184"/>
        <v>1.5446703999999996</v>
      </c>
      <c r="BQ383" s="53"/>
      <c r="BR383" s="53">
        <f t="shared" si="185"/>
        <v>1.6219039199999996</v>
      </c>
    </row>
    <row r="384" spans="1:70" x14ac:dyDescent="0.2">
      <c r="A384" s="6">
        <v>4390</v>
      </c>
      <c r="B384" s="6" t="str">
        <f>+VLOOKUP(A384,masterfile!B:C,2,FALSE)</f>
        <v>Sonstige Abgaben</v>
      </c>
      <c r="D384" s="53">
        <f>+SUMIF('[1]2017'!$A:$A,$A384,'[1]2017'!$C:$C)-SUMIF('[1]2017'!$E:$E,$A384,'[1]2017'!$G:$G)</f>
        <v>1.8</v>
      </c>
      <c r="E384" s="53">
        <f>+SUMIF('[1]2018'!$A:$A,$A384,'[1]2018'!$C:$C)-SUMIF('[1]2018'!$E:$E,$A384,'[1]2018'!$G:$G)</f>
        <v>1.8</v>
      </c>
      <c r="F384" s="53">
        <f>+SUMIF('[1]2019'!$A:$A,$A384,'[1]2019'!$C:$C)-SUMIF('[1]2019'!$E:$E,$A384,'[1]2019'!$G:$G)</f>
        <v>1.8</v>
      </c>
      <c r="G384" s="53">
        <f>+SUMIF('[1]2020'!$A:$A,$A384,'[1]2020'!$C:$C)-SUMIF('[1]2020'!$E:$E,$A384,'[1]2020'!$G:$G)</f>
        <v>1.8</v>
      </c>
      <c r="H384" s="53"/>
      <c r="I384" s="53">
        <f>+(+SUMIF('[1]2021'!$A:$A,$A384,'[1]2021'!$C:$C)-SUMIF('[1]2021'!$E:$E,$A384,'[1]2021'!$G:$G))/12</f>
        <v>0.15</v>
      </c>
      <c r="J384" s="53">
        <f>+(+SUMIF('[1]2021'!$A:$A,$A384,'[1]2021'!$C:$C)-SUMIF('[1]2021'!$E:$E,$A384,'[1]2021'!$G:$G))/12</f>
        <v>0.15</v>
      </c>
      <c r="K384" s="53">
        <f>+(+SUMIF('[1]2021'!$A:$A,$A384,'[1]2021'!$C:$C)-SUMIF('[1]2021'!$E:$E,$A384,'[1]2021'!$G:$G))/12</f>
        <v>0.15</v>
      </c>
      <c r="L384" s="53">
        <f>+(+SUMIF('[1]2021'!$A:$A,$A384,'[1]2021'!$C:$C)-SUMIF('[1]2021'!$E:$E,$A384,'[1]2021'!$G:$G))/12</f>
        <v>0.15</v>
      </c>
      <c r="M384" s="53">
        <f>+(+SUMIF('[1]2021'!$A:$A,$A384,'[1]2021'!$C:$C)-SUMIF('[1]2021'!$E:$E,$A384,'[1]2021'!$G:$G))/12</f>
        <v>0.15</v>
      </c>
      <c r="N384" s="53">
        <f>+(+SUMIF('[1]2021'!$A:$A,$A384,'[1]2021'!$C:$C)-SUMIF('[1]2021'!$E:$E,$A384,'[1]2021'!$G:$G))/12</f>
        <v>0.15</v>
      </c>
      <c r="O384" s="53">
        <f>+(+SUMIF('[1]2021'!$A:$A,$A384,'[1]2021'!$C:$C)-SUMIF('[1]2021'!$E:$E,$A384,'[1]2021'!$G:$G))/12</f>
        <v>0.15</v>
      </c>
      <c r="P384" s="53">
        <f>+(+SUMIF('[1]2021'!$A:$A,$A384,'[1]2021'!$C:$C)-SUMIF('[1]2021'!$E:$E,$A384,'[1]2021'!$G:$G))/12</f>
        <v>0.15</v>
      </c>
      <c r="Q384" s="53">
        <f>+(+SUMIF('[1]2021'!$A:$A,$A384,'[1]2021'!$C:$C)-SUMIF('[1]2021'!$E:$E,$A384,'[1]2021'!$G:$G))/12</f>
        <v>0.15</v>
      </c>
      <c r="R384" s="53">
        <f>+(+SUMIF('[1]2021'!$A:$A,$A384,'[1]2021'!$C:$C)-SUMIF('[1]2021'!$E:$E,$A384,'[1]2021'!$G:$G))/12</f>
        <v>0.15</v>
      </c>
      <c r="S384" s="53">
        <f>+(+SUMIF('[1]2021'!$A:$A,$A384,'[1]2021'!$C:$C)-SUMIF('[1]2021'!$E:$E,$A384,'[1]2021'!$G:$G))/12</f>
        <v>0.15</v>
      </c>
      <c r="T384" s="53">
        <f>+(+SUMIF('[1]2021'!$A:$A,$A384,'[1]2021'!$C:$C)-SUMIF('[1]2021'!$E:$E,$A384,'[1]2021'!$G:$G))/12</f>
        <v>0.15</v>
      </c>
      <c r="U384" s="53">
        <f>+SUM(I384:INDEX(I384:T384,1,Settings!$C$4))</f>
        <v>1.7999999999999996</v>
      </c>
      <c r="V384" s="53">
        <f t="shared" si="156"/>
        <v>1.7999999999999996</v>
      </c>
      <c r="W384" s="53"/>
      <c r="X384" s="53">
        <f>+SUMIFS(postings!$T:$T,postings!$C:$C,'pl-data'!X$2,postings!$D:$D,'pl-data'!X$3,postings!$I:$I,'pl-data'!$A384)-SUMIFS(postings!$W:$W,postings!$C:$C,'pl-data'!X$2,postings!$D:$D,'pl-data'!X$3,postings!$M:$M,'pl-data'!$A384)</f>
        <v>0</v>
      </c>
      <c r="Y384" s="53">
        <f>+SUMIFS(postings!$T:$T,postings!$C:$C,'pl-data'!Y$2,postings!$D:$D,'pl-data'!Y$3,postings!$I:$I,'pl-data'!$A384)-SUMIFS(postings!$W:$W,postings!$C:$C,'pl-data'!Y$2,postings!$D:$D,'pl-data'!Y$3,postings!$M:$M,'pl-data'!$A384)</f>
        <v>0</v>
      </c>
      <c r="Z384" s="53">
        <f>+SUMIFS(postings!$T:$T,postings!$C:$C,'pl-data'!Z$2,postings!$D:$D,'pl-data'!Z$3,postings!$I:$I,'pl-data'!$A384)-SUMIFS(postings!$W:$W,postings!$C:$C,'pl-data'!Z$2,postings!$D:$D,'pl-data'!Z$3,postings!$M:$M,'pl-data'!$A384)</f>
        <v>0</v>
      </c>
      <c r="AA384" s="53">
        <f>+SUMIFS(postings!$T:$T,postings!$C:$C,'pl-data'!AA$2,postings!$D:$D,'pl-data'!AA$3,postings!$I:$I,'pl-data'!$A384)-SUMIFS(postings!$W:$W,postings!$C:$C,'pl-data'!AA$2,postings!$D:$D,'pl-data'!AA$3,postings!$M:$M,'pl-data'!$A384)</f>
        <v>0</v>
      </c>
      <c r="AB384" s="53">
        <f>+SUMIFS(postings!$T:$T,postings!$C:$C,'pl-data'!AB$2,postings!$D:$D,'pl-data'!AB$3,postings!$I:$I,'pl-data'!$A384)-SUMIFS(postings!$W:$W,postings!$C:$C,'pl-data'!AB$2,postings!$D:$D,'pl-data'!AB$3,postings!$M:$M,'pl-data'!$A384)</f>
        <v>0</v>
      </c>
      <c r="AC384" s="53">
        <f>+SUMIFS(postings!$T:$T,postings!$C:$C,'pl-data'!AC$2,postings!$D:$D,'pl-data'!AC$3,postings!$I:$I,'pl-data'!$A384)-SUMIFS(postings!$W:$W,postings!$C:$C,'pl-data'!AC$2,postings!$D:$D,'pl-data'!AC$3,postings!$M:$M,'pl-data'!$A384)</f>
        <v>0</v>
      </c>
      <c r="AD384" s="53">
        <f>+SUMIFS(postings!$T:$T,postings!$C:$C,'pl-data'!AD$2,postings!$D:$D,'pl-data'!AD$3,postings!$I:$I,'pl-data'!$A384)-SUMIFS(postings!$W:$W,postings!$C:$C,'pl-data'!AD$2,postings!$D:$D,'pl-data'!AD$3,postings!$M:$M,'pl-data'!$A384)</f>
        <v>0</v>
      </c>
      <c r="AE384" s="53">
        <f>+SUMIFS(postings!$T:$T,postings!$C:$C,'pl-data'!AE$2,postings!$D:$D,'pl-data'!AE$3,postings!$I:$I,'pl-data'!$A384)-SUMIFS(postings!$W:$W,postings!$C:$C,'pl-data'!AE$2,postings!$D:$D,'pl-data'!AE$3,postings!$M:$M,'pl-data'!$A384)</f>
        <v>0</v>
      </c>
      <c r="AF384" s="53">
        <f>+SUMIFS(postings!$T:$T,postings!$C:$C,'pl-data'!AF$2,postings!$D:$D,'pl-data'!AF$3,postings!$I:$I,'pl-data'!$A384)-SUMIFS(postings!$W:$W,postings!$C:$C,'pl-data'!AF$2,postings!$D:$D,'pl-data'!AF$3,postings!$M:$M,'pl-data'!$A384)</f>
        <v>0</v>
      </c>
      <c r="AG384" s="53">
        <f>+SUMIFS(postings!$T:$T,postings!$C:$C,'pl-data'!AG$2,postings!$D:$D,'pl-data'!AG$3,postings!$I:$I,'pl-data'!$A384)-SUMIFS(postings!$W:$W,postings!$C:$C,'pl-data'!AG$2,postings!$D:$D,'pl-data'!AG$3,postings!$M:$M,'pl-data'!$A384)</f>
        <v>0</v>
      </c>
      <c r="AH384" s="53">
        <f>+SUMIFS(postings!$T:$T,postings!$C:$C,'pl-data'!AH$2,postings!$D:$D,'pl-data'!AH$3,postings!$I:$I,'pl-data'!$A384)-SUMIFS(postings!$W:$W,postings!$C:$C,'pl-data'!AH$2,postings!$D:$D,'pl-data'!AH$3,postings!$M:$M,'pl-data'!$A384)</f>
        <v>0</v>
      </c>
      <c r="AI384" s="53">
        <f>+SUMIFS(postings!$T:$T,postings!$C:$C,'pl-data'!AI$2,postings!$D:$D,'pl-data'!AI$3,postings!$I:$I,'pl-data'!$A384)-SUMIFS(postings!$W:$W,postings!$C:$C,'pl-data'!AI$2,postings!$D:$D,'pl-data'!AI$3,postings!$M:$M,'pl-data'!$A384)</f>
        <v>0</v>
      </c>
      <c r="AJ384" s="53">
        <f>+SUM(X384:INDEX(X384:AI384,1,Settings!$C$4))</f>
        <v>0</v>
      </c>
      <c r="AK384" s="53">
        <f t="shared" si="157"/>
        <v>0</v>
      </c>
      <c r="AL384" s="53"/>
      <c r="AM384" s="53">
        <f t="shared" si="186"/>
        <v>0.1545</v>
      </c>
      <c r="AN384" s="53">
        <f t="shared" si="187"/>
        <v>0.1545</v>
      </c>
      <c r="AO384" s="53">
        <f t="shared" si="188"/>
        <v>0.1545</v>
      </c>
      <c r="AP384" s="53">
        <f t="shared" si="189"/>
        <v>0.1545</v>
      </c>
      <c r="AQ384" s="53">
        <f t="shared" si="190"/>
        <v>0.1545</v>
      </c>
      <c r="AR384" s="53">
        <f t="shared" si="191"/>
        <v>0.1545</v>
      </c>
      <c r="AS384" s="53">
        <f t="shared" si="192"/>
        <v>0.1545</v>
      </c>
      <c r="AT384" s="53">
        <f t="shared" si="193"/>
        <v>0.1545</v>
      </c>
      <c r="AU384" s="53">
        <f t="shared" si="194"/>
        <v>0.1545</v>
      </c>
      <c r="AV384" s="53">
        <f t="shared" si="195"/>
        <v>0.1545</v>
      </c>
      <c r="AW384" s="53">
        <f t="shared" si="196"/>
        <v>0.1545</v>
      </c>
      <c r="AX384" s="53">
        <f t="shared" si="197"/>
        <v>0.1545</v>
      </c>
      <c r="AY384" s="53">
        <f>+SUM(AM384:INDEX(AM384:AX384,1,Settings!$C$4))</f>
        <v>1.8540000000000003</v>
      </c>
      <c r="AZ384" s="53">
        <f t="shared" si="170"/>
        <v>1.8540000000000003</v>
      </c>
      <c r="BA384" s="53"/>
      <c r="BB384" s="53">
        <f t="shared" si="171"/>
        <v>0.159135</v>
      </c>
      <c r="BC384" s="53">
        <f t="shared" si="172"/>
        <v>0.159135</v>
      </c>
      <c r="BD384" s="53">
        <f t="shared" si="173"/>
        <v>0.159135</v>
      </c>
      <c r="BE384" s="53">
        <f t="shared" si="174"/>
        <v>0.159135</v>
      </c>
      <c r="BF384" s="53">
        <f t="shared" si="175"/>
        <v>0.159135</v>
      </c>
      <c r="BG384" s="53">
        <f t="shared" si="176"/>
        <v>0.159135</v>
      </c>
      <c r="BH384" s="53">
        <f t="shared" si="177"/>
        <v>0.159135</v>
      </c>
      <c r="BI384" s="53">
        <f t="shared" si="178"/>
        <v>0.159135</v>
      </c>
      <c r="BJ384" s="53">
        <f t="shared" si="179"/>
        <v>0.159135</v>
      </c>
      <c r="BK384" s="53">
        <f t="shared" si="180"/>
        <v>0.159135</v>
      </c>
      <c r="BL384" s="53">
        <f t="shared" si="181"/>
        <v>0.159135</v>
      </c>
      <c r="BM384" s="53">
        <f t="shared" si="182"/>
        <v>0.159135</v>
      </c>
      <c r="BN384" s="53">
        <f t="shared" si="183"/>
        <v>1.9096200000000001</v>
      </c>
      <c r="BO384" s="53"/>
      <c r="BP384" s="53">
        <f t="shared" si="184"/>
        <v>1.9860048000000001</v>
      </c>
      <c r="BQ384" s="53"/>
      <c r="BR384" s="53">
        <f t="shared" si="185"/>
        <v>2.0853050400000002</v>
      </c>
    </row>
    <row r="385" spans="1:70" x14ac:dyDescent="0.2">
      <c r="A385" s="6">
        <v>4396</v>
      </c>
      <c r="B385" s="6" t="str">
        <f>+VLOOKUP(A385,masterfile!B:C,2,FALSE)</f>
        <v>Abzugsf.Verspätungszuschlag/Zwangsgeld</v>
      </c>
      <c r="D385" s="53">
        <f>+SUMIF('[1]2017'!$A:$A,$A385,'[1]2017'!$C:$C)-SUMIF('[1]2017'!$E:$E,$A385,'[1]2017'!$G:$G)</f>
        <v>0</v>
      </c>
      <c r="E385" s="53">
        <f>+SUMIF('[1]2018'!$A:$A,$A385,'[1]2018'!$C:$C)-SUMIF('[1]2018'!$E:$E,$A385,'[1]2018'!$G:$G)</f>
        <v>0</v>
      </c>
      <c r="F385" s="53">
        <f>+SUMIF('[1]2019'!$A:$A,$A385,'[1]2019'!$C:$C)-SUMIF('[1]2019'!$E:$E,$A385,'[1]2019'!$G:$G)</f>
        <v>0</v>
      </c>
      <c r="G385" s="53">
        <f>+SUMIF('[1]2020'!$A:$A,$A385,'[1]2020'!$C:$C)-SUMIF('[1]2020'!$E:$E,$A385,'[1]2020'!$G:$G)</f>
        <v>0</v>
      </c>
      <c r="H385" s="53"/>
      <c r="I385" s="53">
        <f>+(+SUMIF('[1]2021'!$A:$A,$A385,'[1]2021'!$C:$C)-SUMIF('[1]2021'!$E:$E,$A385,'[1]2021'!$G:$G))/12</f>
        <v>0</v>
      </c>
      <c r="J385" s="53">
        <f>+(+SUMIF('[1]2021'!$A:$A,$A385,'[1]2021'!$C:$C)-SUMIF('[1]2021'!$E:$E,$A385,'[1]2021'!$G:$G))/12</f>
        <v>0</v>
      </c>
      <c r="K385" s="53">
        <f>+(+SUMIF('[1]2021'!$A:$A,$A385,'[1]2021'!$C:$C)-SUMIF('[1]2021'!$E:$E,$A385,'[1]2021'!$G:$G))/12</f>
        <v>0</v>
      </c>
      <c r="L385" s="53">
        <f>+(+SUMIF('[1]2021'!$A:$A,$A385,'[1]2021'!$C:$C)-SUMIF('[1]2021'!$E:$E,$A385,'[1]2021'!$G:$G))/12</f>
        <v>0</v>
      </c>
      <c r="M385" s="53">
        <f>+(+SUMIF('[1]2021'!$A:$A,$A385,'[1]2021'!$C:$C)-SUMIF('[1]2021'!$E:$E,$A385,'[1]2021'!$G:$G))/12</f>
        <v>0</v>
      </c>
      <c r="N385" s="53">
        <f>+(+SUMIF('[1]2021'!$A:$A,$A385,'[1]2021'!$C:$C)-SUMIF('[1]2021'!$E:$E,$A385,'[1]2021'!$G:$G))/12</f>
        <v>0</v>
      </c>
      <c r="O385" s="53">
        <f>+(+SUMIF('[1]2021'!$A:$A,$A385,'[1]2021'!$C:$C)-SUMIF('[1]2021'!$E:$E,$A385,'[1]2021'!$G:$G))/12</f>
        <v>0</v>
      </c>
      <c r="P385" s="53">
        <f>+(+SUMIF('[1]2021'!$A:$A,$A385,'[1]2021'!$C:$C)-SUMIF('[1]2021'!$E:$E,$A385,'[1]2021'!$G:$G))/12</f>
        <v>0</v>
      </c>
      <c r="Q385" s="53">
        <f>+(+SUMIF('[1]2021'!$A:$A,$A385,'[1]2021'!$C:$C)-SUMIF('[1]2021'!$E:$E,$A385,'[1]2021'!$G:$G))/12</f>
        <v>0</v>
      </c>
      <c r="R385" s="53">
        <f>+(+SUMIF('[1]2021'!$A:$A,$A385,'[1]2021'!$C:$C)-SUMIF('[1]2021'!$E:$E,$A385,'[1]2021'!$G:$G))/12</f>
        <v>0</v>
      </c>
      <c r="S385" s="53">
        <f>+(+SUMIF('[1]2021'!$A:$A,$A385,'[1]2021'!$C:$C)-SUMIF('[1]2021'!$E:$E,$A385,'[1]2021'!$G:$G))/12</f>
        <v>0</v>
      </c>
      <c r="T385" s="53">
        <f>+(+SUMIF('[1]2021'!$A:$A,$A385,'[1]2021'!$C:$C)-SUMIF('[1]2021'!$E:$E,$A385,'[1]2021'!$G:$G))/12</f>
        <v>0</v>
      </c>
      <c r="U385" s="53">
        <f>+SUM(I385:INDEX(I385:T385,1,Settings!$C$4))</f>
        <v>0</v>
      </c>
      <c r="V385" s="53">
        <f t="shared" si="156"/>
        <v>0</v>
      </c>
      <c r="W385" s="53"/>
      <c r="X385" s="53">
        <f>+SUMIFS(postings!$T:$T,postings!$C:$C,'pl-data'!X$2,postings!$D:$D,'pl-data'!X$3,postings!$I:$I,'pl-data'!$A385)-SUMIFS(postings!$W:$W,postings!$C:$C,'pl-data'!X$2,postings!$D:$D,'pl-data'!X$3,postings!$M:$M,'pl-data'!$A385)</f>
        <v>0</v>
      </c>
      <c r="Y385" s="53">
        <f>+SUMIFS(postings!$T:$T,postings!$C:$C,'pl-data'!Y$2,postings!$D:$D,'pl-data'!Y$3,postings!$I:$I,'pl-data'!$A385)-SUMIFS(postings!$W:$W,postings!$C:$C,'pl-data'!Y$2,postings!$D:$D,'pl-data'!Y$3,postings!$M:$M,'pl-data'!$A385)</f>
        <v>0</v>
      </c>
      <c r="Z385" s="53">
        <f>+SUMIFS(postings!$T:$T,postings!$C:$C,'pl-data'!Z$2,postings!$D:$D,'pl-data'!Z$3,postings!$I:$I,'pl-data'!$A385)-SUMIFS(postings!$W:$W,postings!$C:$C,'pl-data'!Z$2,postings!$D:$D,'pl-data'!Z$3,postings!$M:$M,'pl-data'!$A385)</f>
        <v>0</v>
      </c>
      <c r="AA385" s="53">
        <f>+SUMIFS(postings!$T:$T,postings!$C:$C,'pl-data'!AA$2,postings!$D:$D,'pl-data'!AA$3,postings!$I:$I,'pl-data'!$A385)-SUMIFS(postings!$W:$W,postings!$C:$C,'pl-data'!AA$2,postings!$D:$D,'pl-data'!AA$3,postings!$M:$M,'pl-data'!$A385)</f>
        <v>0</v>
      </c>
      <c r="AB385" s="53">
        <f>+SUMIFS(postings!$T:$T,postings!$C:$C,'pl-data'!AB$2,postings!$D:$D,'pl-data'!AB$3,postings!$I:$I,'pl-data'!$A385)-SUMIFS(postings!$W:$W,postings!$C:$C,'pl-data'!AB$2,postings!$D:$D,'pl-data'!AB$3,postings!$M:$M,'pl-data'!$A385)</f>
        <v>0</v>
      </c>
      <c r="AC385" s="53">
        <f>+SUMIFS(postings!$T:$T,postings!$C:$C,'pl-data'!AC$2,postings!$D:$D,'pl-data'!AC$3,postings!$I:$I,'pl-data'!$A385)-SUMIFS(postings!$W:$W,postings!$C:$C,'pl-data'!AC$2,postings!$D:$D,'pl-data'!AC$3,postings!$M:$M,'pl-data'!$A385)</f>
        <v>0</v>
      </c>
      <c r="AD385" s="53">
        <f>+SUMIFS(postings!$T:$T,postings!$C:$C,'pl-data'!AD$2,postings!$D:$D,'pl-data'!AD$3,postings!$I:$I,'pl-data'!$A385)-SUMIFS(postings!$W:$W,postings!$C:$C,'pl-data'!AD$2,postings!$D:$D,'pl-data'!AD$3,postings!$M:$M,'pl-data'!$A385)</f>
        <v>0</v>
      </c>
      <c r="AE385" s="53">
        <f>+SUMIFS(postings!$T:$T,postings!$C:$C,'pl-data'!AE$2,postings!$D:$D,'pl-data'!AE$3,postings!$I:$I,'pl-data'!$A385)-SUMIFS(postings!$W:$W,postings!$C:$C,'pl-data'!AE$2,postings!$D:$D,'pl-data'!AE$3,postings!$M:$M,'pl-data'!$A385)</f>
        <v>0</v>
      </c>
      <c r="AF385" s="53">
        <f>+SUMIFS(postings!$T:$T,postings!$C:$C,'pl-data'!AF$2,postings!$D:$D,'pl-data'!AF$3,postings!$I:$I,'pl-data'!$A385)-SUMIFS(postings!$W:$W,postings!$C:$C,'pl-data'!AF$2,postings!$D:$D,'pl-data'!AF$3,postings!$M:$M,'pl-data'!$A385)</f>
        <v>0</v>
      </c>
      <c r="AG385" s="53">
        <f>+SUMIFS(postings!$T:$T,postings!$C:$C,'pl-data'!AG$2,postings!$D:$D,'pl-data'!AG$3,postings!$I:$I,'pl-data'!$A385)-SUMIFS(postings!$W:$W,postings!$C:$C,'pl-data'!AG$2,postings!$D:$D,'pl-data'!AG$3,postings!$M:$M,'pl-data'!$A385)</f>
        <v>0</v>
      </c>
      <c r="AH385" s="53">
        <f>+SUMIFS(postings!$T:$T,postings!$C:$C,'pl-data'!AH$2,postings!$D:$D,'pl-data'!AH$3,postings!$I:$I,'pl-data'!$A385)-SUMIFS(postings!$W:$W,postings!$C:$C,'pl-data'!AH$2,postings!$D:$D,'pl-data'!AH$3,postings!$M:$M,'pl-data'!$A385)</f>
        <v>0</v>
      </c>
      <c r="AI385" s="53">
        <f>+SUMIFS(postings!$T:$T,postings!$C:$C,'pl-data'!AI$2,postings!$D:$D,'pl-data'!AI$3,postings!$I:$I,'pl-data'!$A385)-SUMIFS(postings!$W:$W,postings!$C:$C,'pl-data'!AI$2,postings!$D:$D,'pl-data'!AI$3,postings!$M:$M,'pl-data'!$A385)</f>
        <v>0</v>
      </c>
      <c r="AJ385" s="53">
        <f>+SUM(X385:INDEX(X385:AI385,1,Settings!$C$4))</f>
        <v>0</v>
      </c>
      <c r="AK385" s="53">
        <f t="shared" si="157"/>
        <v>0</v>
      </c>
      <c r="AL385" s="53"/>
      <c r="AM385" s="53">
        <f t="shared" si="186"/>
        <v>0</v>
      </c>
      <c r="AN385" s="53">
        <f t="shared" si="187"/>
        <v>0</v>
      </c>
      <c r="AO385" s="53">
        <f t="shared" si="188"/>
        <v>0</v>
      </c>
      <c r="AP385" s="53">
        <f t="shared" si="189"/>
        <v>0</v>
      </c>
      <c r="AQ385" s="53">
        <f t="shared" si="190"/>
        <v>0</v>
      </c>
      <c r="AR385" s="53">
        <f t="shared" si="191"/>
        <v>0</v>
      </c>
      <c r="AS385" s="53">
        <f t="shared" si="192"/>
        <v>0</v>
      </c>
      <c r="AT385" s="53">
        <f t="shared" si="193"/>
        <v>0</v>
      </c>
      <c r="AU385" s="53">
        <f t="shared" si="194"/>
        <v>0</v>
      </c>
      <c r="AV385" s="53">
        <f t="shared" si="195"/>
        <v>0</v>
      </c>
      <c r="AW385" s="53">
        <f t="shared" si="196"/>
        <v>0</v>
      </c>
      <c r="AX385" s="53">
        <f t="shared" si="197"/>
        <v>0</v>
      </c>
      <c r="AY385" s="53">
        <f>+SUM(AM385:INDEX(AM385:AX385,1,Settings!$C$4))</f>
        <v>0</v>
      </c>
      <c r="AZ385" s="53">
        <f t="shared" si="170"/>
        <v>0</v>
      </c>
      <c r="BA385" s="53"/>
      <c r="BB385" s="53">
        <f t="shared" si="171"/>
        <v>0</v>
      </c>
      <c r="BC385" s="53">
        <f t="shared" si="172"/>
        <v>0</v>
      </c>
      <c r="BD385" s="53">
        <f t="shared" si="173"/>
        <v>0</v>
      </c>
      <c r="BE385" s="53">
        <f t="shared" si="174"/>
        <v>0</v>
      </c>
      <c r="BF385" s="53">
        <f t="shared" si="175"/>
        <v>0</v>
      </c>
      <c r="BG385" s="53">
        <f t="shared" si="176"/>
        <v>0</v>
      </c>
      <c r="BH385" s="53">
        <f t="shared" si="177"/>
        <v>0</v>
      </c>
      <c r="BI385" s="53">
        <f t="shared" si="178"/>
        <v>0</v>
      </c>
      <c r="BJ385" s="53">
        <f t="shared" si="179"/>
        <v>0</v>
      </c>
      <c r="BK385" s="53">
        <f t="shared" si="180"/>
        <v>0</v>
      </c>
      <c r="BL385" s="53">
        <f t="shared" si="181"/>
        <v>0</v>
      </c>
      <c r="BM385" s="53">
        <f t="shared" si="182"/>
        <v>0</v>
      </c>
      <c r="BN385" s="53">
        <f t="shared" si="183"/>
        <v>0</v>
      </c>
      <c r="BO385" s="53"/>
      <c r="BP385" s="53">
        <f t="shared" si="184"/>
        <v>0</v>
      </c>
      <c r="BQ385" s="53"/>
      <c r="BR385" s="53">
        <f t="shared" si="185"/>
        <v>0</v>
      </c>
    </row>
    <row r="386" spans="1:70" x14ac:dyDescent="0.2">
      <c r="A386" s="6">
        <v>4397</v>
      </c>
      <c r="B386" s="6" t="str">
        <f>+VLOOKUP(A386,masterfile!B:C,2,FALSE)</f>
        <v>Nicht abzf.Verspät.zuschlag/Zwangsgeld</v>
      </c>
      <c r="D386" s="53">
        <f>+SUMIF('[1]2017'!$A:$A,$A386,'[1]2017'!$C:$C)-SUMIF('[1]2017'!$E:$E,$A386,'[1]2017'!$G:$G)</f>
        <v>0</v>
      </c>
      <c r="E386" s="53">
        <f>+SUMIF('[1]2018'!$A:$A,$A386,'[1]2018'!$C:$C)-SUMIF('[1]2018'!$E:$E,$A386,'[1]2018'!$G:$G)</f>
        <v>0</v>
      </c>
      <c r="F386" s="53">
        <f>+SUMIF('[1]2019'!$A:$A,$A386,'[1]2019'!$C:$C)-SUMIF('[1]2019'!$E:$E,$A386,'[1]2019'!$G:$G)</f>
        <v>0</v>
      </c>
      <c r="G386" s="53">
        <f>+SUMIF('[1]2020'!$A:$A,$A386,'[1]2020'!$C:$C)-SUMIF('[1]2020'!$E:$E,$A386,'[1]2020'!$G:$G)</f>
        <v>0</v>
      </c>
      <c r="H386" s="53"/>
      <c r="I386" s="53">
        <f>+(+SUMIF('[1]2021'!$A:$A,$A386,'[1]2021'!$C:$C)-SUMIF('[1]2021'!$E:$E,$A386,'[1]2021'!$G:$G))/12</f>
        <v>0</v>
      </c>
      <c r="J386" s="53">
        <f>+(+SUMIF('[1]2021'!$A:$A,$A386,'[1]2021'!$C:$C)-SUMIF('[1]2021'!$E:$E,$A386,'[1]2021'!$G:$G))/12</f>
        <v>0</v>
      </c>
      <c r="K386" s="53">
        <f>+(+SUMIF('[1]2021'!$A:$A,$A386,'[1]2021'!$C:$C)-SUMIF('[1]2021'!$E:$E,$A386,'[1]2021'!$G:$G))/12</f>
        <v>0</v>
      </c>
      <c r="L386" s="53">
        <f>+(+SUMIF('[1]2021'!$A:$A,$A386,'[1]2021'!$C:$C)-SUMIF('[1]2021'!$E:$E,$A386,'[1]2021'!$G:$G))/12</f>
        <v>0</v>
      </c>
      <c r="M386" s="53">
        <f>+(+SUMIF('[1]2021'!$A:$A,$A386,'[1]2021'!$C:$C)-SUMIF('[1]2021'!$E:$E,$A386,'[1]2021'!$G:$G))/12</f>
        <v>0</v>
      </c>
      <c r="N386" s="53">
        <f>+(+SUMIF('[1]2021'!$A:$A,$A386,'[1]2021'!$C:$C)-SUMIF('[1]2021'!$E:$E,$A386,'[1]2021'!$G:$G))/12</f>
        <v>0</v>
      </c>
      <c r="O386" s="53">
        <f>+(+SUMIF('[1]2021'!$A:$A,$A386,'[1]2021'!$C:$C)-SUMIF('[1]2021'!$E:$E,$A386,'[1]2021'!$G:$G))/12</f>
        <v>0</v>
      </c>
      <c r="P386" s="53">
        <f>+(+SUMIF('[1]2021'!$A:$A,$A386,'[1]2021'!$C:$C)-SUMIF('[1]2021'!$E:$E,$A386,'[1]2021'!$G:$G))/12</f>
        <v>0</v>
      </c>
      <c r="Q386" s="53">
        <f>+(+SUMIF('[1]2021'!$A:$A,$A386,'[1]2021'!$C:$C)-SUMIF('[1]2021'!$E:$E,$A386,'[1]2021'!$G:$G))/12</f>
        <v>0</v>
      </c>
      <c r="R386" s="53">
        <f>+(+SUMIF('[1]2021'!$A:$A,$A386,'[1]2021'!$C:$C)-SUMIF('[1]2021'!$E:$E,$A386,'[1]2021'!$G:$G))/12</f>
        <v>0</v>
      </c>
      <c r="S386" s="53">
        <f>+(+SUMIF('[1]2021'!$A:$A,$A386,'[1]2021'!$C:$C)-SUMIF('[1]2021'!$E:$E,$A386,'[1]2021'!$G:$G))/12</f>
        <v>0</v>
      </c>
      <c r="T386" s="53">
        <f>+(+SUMIF('[1]2021'!$A:$A,$A386,'[1]2021'!$C:$C)-SUMIF('[1]2021'!$E:$E,$A386,'[1]2021'!$G:$G))/12</f>
        <v>0</v>
      </c>
      <c r="U386" s="53">
        <f>+SUM(I386:INDEX(I386:T386,1,Settings!$C$4))</f>
        <v>0</v>
      </c>
      <c r="V386" s="53">
        <f t="shared" si="156"/>
        <v>0</v>
      </c>
      <c r="W386" s="53"/>
      <c r="X386" s="53">
        <f>+SUMIFS(postings!$T:$T,postings!$C:$C,'pl-data'!X$2,postings!$D:$D,'pl-data'!X$3,postings!$I:$I,'pl-data'!$A386)-SUMIFS(postings!$W:$W,postings!$C:$C,'pl-data'!X$2,postings!$D:$D,'pl-data'!X$3,postings!$M:$M,'pl-data'!$A386)</f>
        <v>0</v>
      </c>
      <c r="Y386" s="53">
        <f>+SUMIFS(postings!$T:$T,postings!$C:$C,'pl-data'!Y$2,postings!$D:$D,'pl-data'!Y$3,postings!$I:$I,'pl-data'!$A386)-SUMIFS(postings!$W:$W,postings!$C:$C,'pl-data'!Y$2,postings!$D:$D,'pl-data'!Y$3,postings!$M:$M,'pl-data'!$A386)</f>
        <v>0</v>
      </c>
      <c r="Z386" s="53">
        <f>+SUMIFS(postings!$T:$T,postings!$C:$C,'pl-data'!Z$2,postings!$D:$D,'pl-data'!Z$3,postings!$I:$I,'pl-data'!$A386)-SUMIFS(postings!$W:$W,postings!$C:$C,'pl-data'!Z$2,postings!$D:$D,'pl-data'!Z$3,postings!$M:$M,'pl-data'!$A386)</f>
        <v>0</v>
      </c>
      <c r="AA386" s="53">
        <f>+SUMIFS(postings!$T:$T,postings!$C:$C,'pl-data'!AA$2,postings!$D:$D,'pl-data'!AA$3,postings!$I:$I,'pl-data'!$A386)-SUMIFS(postings!$W:$W,postings!$C:$C,'pl-data'!AA$2,postings!$D:$D,'pl-data'!AA$3,postings!$M:$M,'pl-data'!$A386)</f>
        <v>0</v>
      </c>
      <c r="AB386" s="53">
        <f>+SUMIFS(postings!$T:$T,postings!$C:$C,'pl-data'!AB$2,postings!$D:$D,'pl-data'!AB$3,postings!$I:$I,'pl-data'!$A386)-SUMIFS(postings!$W:$W,postings!$C:$C,'pl-data'!AB$2,postings!$D:$D,'pl-data'!AB$3,postings!$M:$M,'pl-data'!$A386)</f>
        <v>0</v>
      </c>
      <c r="AC386" s="53">
        <f>+SUMIFS(postings!$T:$T,postings!$C:$C,'pl-data'!AC$2,postings!$D:$D,'pl-data'!AC$3,postings!$I:$I,'pl-data'!$A386)-SUMIFS(postings!$W:$W,postings!$C:$C,'pl-data'!AC$2,postings!$D:$D,'pl-data'!AC$3,postings!$M:$M,'pl-data'!$A386)</f>
        <v>0</v>
      </c>
      <c r="AD386" s="53">
        <f>+SUMIFS(postings!$T:$T,postings!$C:$C,'pl-data'!AD$2,postings!$D:$D,'pl-data'!AD$3,postings!$I:$I,'pl-data'!$A386)-SUMIFS(postings!$W:$W,postings!$C:$C,'pl-data'!AD$2,postings!$D:$D,'pl-data'!AD$3,postings!$M:$M,'pl-data'!$A386)</f>
        <v>0</v>
      </c>
      <c r="AE386" s="53">
        <f>+SUMIFS(postings!$T:$T,postings!$C:$C,'pl-data'!AE$2,postings!$D:$D,'pl-data'!AE$3,postings!$I:$I,'pl-data'!$A386)-SUMIFS(postings!$W:$W,postings!$C:$C,'pl-data'!AE$2,postings!$D:$D,'pl-data'!AE$3,postings!$M:$M,'pl-data'!$A386)</f>
        <v>0</v>
      </c>
      <c r="AF386" s="53">
        <f>+SUMIFS(postings!$T:$T,postings!$C:$C,'pl-data'!AF$2,postings!$D:$D,'pl-data'!AF$3,postings!$I:$I,'pl-data'!$A386)-SUMIFS(postings!$W:$W,postings!$C:$C,'pl-data'!AF$2,postings!$D:$D,'pl-data'!AF$3,postings!$M:$M,'pl-data'!$A386)</f>
        <v>0</v>
      </c>
      <c r="AG386" s="53">
        <f>+SUMIFS(postings!$T:$T,postings!$C:$C,'pl-data'!AG$2,postings!$D:$D,'pl-data'!AG$3,postings!$I:$I,'pl-data'!$A386)-SUMIFS(postings!$W:$W,postings!$C:$C,'pl-data'!AG$2,postings!$D:$D,'pl-data'!AG$3,postings!$M:$M,'pl-data'!$A386)</f>
        <v>0</v>
      </c>
      <c r="AH386" s="53">
        <f>+SUMIFS(postings!$T:$T,postings!$C:$C,'pl-data'!AH$2,postings!$D:$D,'pl-data'!AH$3,postings!$I:$I,'pl-data'!$A386)-SUMIFS(postings!$W:$W,postings!$C:$C,'pl-data'!AH$2,postings!$D:$D,'pl-data'!AH$3,postings!$M:$M,'pl-data'!$A386)</f>
        <v>0</v>
      </c>
      <c r="AI386" s="53">
        <f>+SUMIFS(postings!$T:$T,postings!$C:$C,'pl-data'!AI$2,postings!$D:$D,'pl-data'!AI$3,postings!$I:$I,'pl-data'!$A386)-SUMIFS(postings!$W:$W,postings!$C:$C,'pl-data'!AI$2,postings!$D:$D,'pl-data'!AI$3,postings!$M:$M,'pl-data'!$A386)</f>
        <v>0</v>
      </c>
      <c r="AJ386" s="53">
        <f>+SUM(X386:INDEX(X386:AI386,1,Settings!$C$4))</f>
        <v>0</v>
      </c>
      <c r="AK386" s="53">
        <f t="shared" si="157"/>
        <v>0</v>
      </c>
      <c r="AL386" s="53"/>
      <c r="AM386" s="53">
        <f t="shared" si="186"/>
        <v>0</v>
      </c>
      <c r="AN386" s="53">
        <f t="shared" si="187"/>
        <v>0</v>
      </c>
      <c r="AO386" s="53">
        <f t="shared" si="188"/>
        <v>0</v>
      </c>
      <c r="AP386" s="53">
        <f t="shared" si="189"/>
        <v>0</v>
      </c>
      <c r="AQ386" s="53">
        <f t="shared" si="190"/>
        <v>0</v>
      </c>
      <c r="AR386" s="53">
        <f t="shared" si="191"/>
        <v>0</v>
      </c>
      <c r="AS386" s="53">
        <f t="shared" si="192"/>
        <v>0</v>
      </c>
      <c r="AT386" s="53">
        <f t="shared" si="193"/>
        <v>0</v>
      </c>
      <c r="AU386" s="53">
        <f t="shared" si="194"/>
        <v>0</v>
      </c>
      <c r="AV386" s="53">
        <f t="shared" si="195"/>
        <v>0</v>
      </c>
      <c r="AW386" s="53">
        <f t="shared" si="196"/>
        <v>0</v>
      </c>
      <c r="AX386" s="53">
        <f t="shared" si="197"/>
        <v>0</v>
      </c>
      <c r="AY386" s="53">
        <f>+SUM(AM386:INDEX(AM386:AX386,1,Settings!$C$4))</f>
        <v>0</v>
      </c>
      <c r="AZ386" s="53">
        <f t="shared" si="170"/>
        <v>0</v>
      </c>
      <c r="BA386" s="53"/>
      <c r="BB386" s="53">
        <f t="shared" si="171"/>
        <v>0</v>
      </c>
      <c r="BC386" s="53">
        <f t="shared" si="172"/>
        <v>0</v>
      </c>
      <c r="BD386" s="53">
        <f t="shared" si="173"/>
        <v>0</v>
      </c>
      <c r="BE386" s="53">
        <f t="shared" si="174"/>
        <v>0</v>
      </c>
      <c r="BF386" s="53">
        <f t="shared" si="175"/>
        <v>0</v>
      </c>
      <c r="BG386" s="53">
        <f t="shared" si="176"/>
        <v>0</v>
      </c>
      <c r="BH386" s="53">
        <f t="shared" si="177"/>
        <v>0</v>
      </c>
      <c r="BI386" s="53">
        <f t="shared" si="178"/>
        <v>0</v>
      </c>
      <c r="BJ386" s="53">
        <f t="shared" si="179"/>
        <v>0</v>
      </c>
      <c r="BK386" s="53">
        <f t="shared" si="180"/>
        <v>0</v>
      </c>
      <c r="BL386" s="53">
        <f t="shared" si="181"/>
        <v>0</v>
      </c>
      <c r="BM386" s="53">
        <f t="shared" si="182"/>
        <v>0</v>
      </c>
      <c r="BN386" s="53">
        <f t="shared" si="183"/>
        <v>0</v>
      </c>
      <c r="BO386" s="53"/>
      <c r="BP386" s="53">
        <f t="shared" si="184"/>
        <v>0</v>
      </c>
      <c r="BQ386" s="53"/>
      <c r="BR386" s="53">
        <f t="shared" si="185"/>
        <v>0</v>
      </c>
    </row>
    <row r="387" spans="1:70" x14ac:dyDescent="0.2">
      <c r="A387" s="6">
        <v>4500</v>
      </c>
      <c r="B387" s="6" t="str">
        <f>+VLOOKUP(A387,masterfile!B:C,2,FALSE)</f>
        <v>Fahrzeugkosten</v>
      </c>
      <c r="D387" s="53">
        <f>+SUMIF('[1]2017'!$A:$A,$A387,'[1]2017'!$C:$C)-SUMIF('[1]2017'!$E:$E,$A387,'[1]2017'!$G:$G)</f>
        <v>0</v>
      </c>
      <c r="E387" s="53">
        <f>+SUMIF('[1]2018'!$A:$A,$A387,'[1]2018'!$C:$C)-SUMIF('[1]2018'!$E:$E,$A387,'[1]2018'!$G:$G)</f>
        <v>0</v>
      </c>
      <c r="F387" s="53">
        <f>+SUMIF('[1]2019'!$A:$A,$A387,'[1]2019'!$C:$C)-SUMIF('[1]2019'!$E:$E,$A387,'[1]2019'!$G:$G)</f>
        <v>0</v>
      </c>
      <c r="G387" s="53">
        <f>+SUMIF('[1]2020'!$A:$A,$A387,'[1]2020'!$C:$C)-SUMIF('[1]2020'!$E:$E,$A387,'[1]2020'!$G:$G)</f>
        <v>0</v>
      </c>
      <c r="H387" s="53"/>
      <c r="I387" s="53">
        <f>+(+SUMIF('[1]2021'!$A:$A,$A387,'[1]2021'!$C:$C)-SUMIF('[1]2021'!$E:$E,$A387,'[1]2021'!$G:$G))/12</f>
        <v>0</v>
      </c>
      <c r="J387" s="53">
        <f>+(+SUMIF('[1]2021'!$A:$A,$A387,'[1]2021'!$C:$C)-SUMIF('[1]2021'!$E:$E,$A387,'[1]2021'!$G:$G))/12</f>
        <v>0</v>
      </c>
      <c r="K387" s="53">
        <f>+(+SUMIF('[1]2021'!$A:$A,$A387,'[1]2021'!$C:$C)-SUMIF('[1]2021'!$E:$E,$A387,'[1]2021'!$G:$G))/12</f>
        <v>0</v>
      </c>
      <c r="L387" s="53">
        <f>+(+SUMIF('[1]2021'!$A:$A,$A387,'[1]2021'!$C:$C)-SUMIF('[1]2021'!$E:$E,$A387,'[1]2021'!$G:$G))/12</f>
        <v>0</v>
      </c>
      <c r="M387" s="53">
        <f>+(+SUMIF('[1]2021'!$A:$A,$A387,'[1]2021'!$C:$C)-SUMIF('[1]2021'!$E:$E,$A387,'[1]2021'!$G:$G))/12</f>
        <v>0</v>
      </c>
      <c r="N387" s="53">
        <f>+(+SUMIF('[1]2021'!$A:$A,$A387,'[1]2021'!$C:$C)-SUMIF('[1]2021'!$E:$E,$A387,'[1]2021'!$G:$G))/12</f>
        <v>0</v>
      </c>
      <c r="O387" s="53">
        <f>+(+SUMIF('[1]2021'!$A:$A,$A387,'[1]2021'!$C:$C)-SUMIF('[1]2021'!$E:$E,$A387,'[1]2021'!$G:$G))/12</f>
        <v>0</v>
      </c>
      <c r="P387" s="53">
        <f>+(+SUMIF('[1]2021'!$A:$A,$A387,'[1]2021'!$C:$C)-SUMIF('[1]2021'!$E:$E,$A387,'[1]2021'!$G:$G))/12</f>
        <v>0</v>
      </c>
      <c r="Q387" s="53">
        <f>+(+SUMIF('[1]2021'!$A:$A,$A387,'[1]2021'!$C:$C)-SUMIF('[1]2021'!$E:$E,$A387,'[1]2021'!$G:$G))/12</f>
        <v>0</v>
      </c>
      <c r="R387" s="53">
        <f>+(+SUMIF('[1]2021'!$A:$A,$A387,'[1]2021'!$C:$C)-SUMIF('[1]2021'!$E:$E,$A387,'[1]2021'!$G:$G))/12</f>
        <v>0</v>
      </c>
      <c r="S387" s="53">
        <f>+(+SUMIF('[1]2021'!$A:$A,$A387,'[1]2021'!$C:$C)-SUMIF('[1]2021'!$E:$E,$A387,'[1]2021'!$G:$G))/12</f>
        <v>0</v>
      </c>
      <c r="T387" s="53">
        <f>+(+SUMIF('[1]2021'!$A:$A,$A387,'[1]2021'!$C:$C)-SUMIF('[1]2021'!$E:$E,$A387,'[1]2021'!$G:$G))/12</f>
        <v>0</v>
      </c>
      <c r="U387" s="53">
        <f>+SUM(I387:INDEX(I387:T387,1,Settings!$C$4))</f>
        <v>0</v>
      </c>
      <c r="V387" s="53">
        <f t="shared" si="156"/>
        <v>0</v>
      </c>
      <c r="W387" s="53"/>
      <c r="X387" s="53">
        <f>+SUMIFS(postings!$T:$T,postings!$C:$C,'pl-data'!X$2,postings!$D:$D,'pl-data'!X$3,postings!$I:$I,'pl-data'!$A387)-SUMIFS(postings!$W:$W,postings!$C:$C,'pl-data'!X$2,postings!$D:$D,'pl-data'!X$3,postings!$M:$M,'pl-data'!$A387)</f>
        <v>0</v>
      </c>
      <c r="Y387" s="53">
        <f>+SUMIFS(postings!$T:$T,postings!$C:$C,'pl-data'!Y$2,postings!$D:$D,'pl-data'!Y$3,postings!$I:$I,'pl-data'!$A387)-SUMIFS(postings!$W:$W,postings!$C:$C,'pl-data'!Y$2,postings!$D:$D,'pl-data'!Y$3,postings!$M:$M,'pl-data'!$A387)</f>
        <v>0</v>
      </c>
      <c r="Z387" s="53">
        <f>+SUMIFS(postings!$T:$T,postings!$C:$C,'pl-data'!Z$2,postings!$D:$D,'pl-data'!Z$3,postings!$I:$I,'pl-data'!$A387)-SUMIFS(postings!$W:$W,postings!$C:$C,'pl-data'!Z$2,postings!$D:$D,'pl-data'!Z$3,postings!$M:$M,'pl-data'!$A387)</f>
        <v>0</v>
      </c>
      <c r="AA387" s="53">
        <f>+SUMIFS(postings!$T:$T,postings!$C:$C,'pl-data'!AA$2,postings!$D:$D,'pl-data'!AA$3,postings!$I:$I,'pl-data'!$A387)-SUMIFS(postings!$W:$W,postings!$C:$C,'pl-data'!AA$2,postings!$D:$D,'pl-data'!AA$3,postings!$M:$M,'pl-data'!$A387)</f>
        <v>0</v>
      </c>
      <c r="AB387" s="53">
        <f>+SUMIFS(postings!$T:$T,postings!$C:$C,'pl-data'!AB$2,postings!$D:$D,'pl-data'!AB$3,postings!$I:$I,'pl-data'!$A387)-SUMIFS(postings!$W:$W,postings!$C:$C,'pl-data'!AB$2,postings!$D:$D,'pl-data'!AB$3,postings!$M:$M,'pl-data'!$A387)</f>
        <v>0</v>
      </c>
      <c r="AC387" s="53">
        <f>+SUMIFS(postings!$T:$T,postings!$C:$C,'pl-data'!AC$2,postings!$D:$D,'pl-data'!AC$3,postings!$I:$I,'pl-data'!$A387)-SUMIFS(postings!$W:$W,postings!$C:$C,'pl-data'!AC$2,postings!$D:$D,'pl-data'!AC$3,postings!$M:$M,'pl-data'!$A387)</f>
        <v>0</v>
      </c>
      <c r="AD387" s="53">
        <f>+SUMIFS(postings!$T:$T,postings!$C:$C,'pl-data'!AD$2,postings!$D:$D,'pl-data'!AD$3,postings!$I:$I,'pl-data'!$A387)-SUMIFS(postings!$W:$W,postings!$C:$C,'pl-data'!AD$2,postings!$D:$D,'pl-data'!AD$3,postings!$M:$M,'pl-data'!$A387)</f>
        <v>0</v>
      </c>
      <c r="AE387" s="53">
        <f>+SUMIFS(postings!$T:$T,postings!$C:$C,'pl-data'!AE$2,postings!$D:$D,'pl-data'!AE$3,postings!$I:$I,'pl-data'!$A387)-SUMIFS(postings!$W:$W,postings!$C:$C,'pl-data'!AE$2,postings!$D:$D,'pl-data'!AE$3,postings!$M:$M,'pl-data'!$A387)</f>
        <v>0</v>
      </c>
      <c r="AF387" s="53">
        <f>+SUMIFS(postings!$T:$T,postings!$C:$C,'pl-data'!AF$2,postings!$D:$D,'pl-data'!AF$3,postings!$I:$I,'pl-data'!$A387)-SUMIFS(postings!$W:$W,postings!$C:$C,'pl-data'!AF$2,postings!$D:$D,'pl-data'!AF$3,postings!$M:$M,'pl-data'!$A387)</f>
        <v>0</v>
      </c>
      <c r="AG387" s="53">
        <f>+SUMIFS(postings!$T:$T,postings!$C:$C,'pl-data'!AG$2,postings!$D:$D,'pl-data'!AG$3,postings!$I:$I,'pl-data'!$A387)-SUMIFS(postings!$W:$W,postings!$C:$C,'pl-data'!AG$2,postings!$D:$D,'pl-data'!AG$3,postings!$M:$M,'pl-data'!$A387)</f>
        <v>0</v>
      </c>
      <c r="AH387" s="53">
        <f>+SUMIFS(postings!$T:$T,postings!$C:$C,'pl-data'!AH$2,postings!$D:$D,'pl-data'!AH$3,postings!$I:$I,'pl-data'!$A387)-SUMIFS(postings!$W:$W,postings!$C:$C,'pl-data'!AH$2,postings!$D:$D,'pl-data'!AH$3,postings!$M:$M,'pl-data'!$A387)</f>
        <v>0</v>
      </c>
      <c r="AI387" s="53">
        <f>+SUMIFS(postings!$T:$T,postings!$C:$C,'pl-data'!AI$2,postings!$D:$D,'pl-data'!AI$3,postings!$I:$I,'pl-data'!$A387)-SUMIFS(postings!$W:$W,postings!$C:$C,'pl-data'!AI$2,postings!$D:$D,'pl-data'!AI$3,postings!$M:$M,'pl-data'!$A387)</f>
        <v>0</v>
      </c>
      <c r="AJ387" s="53">
        <f>+SUM(X387:INDEX(X387:AI387,1,Settings!$C$4))</f>
        <v>0</v>
      </c>
      <c r="AK387" s="53">
        <f t="shared" si="157"/>
        <v>0</v>
      </c>
      <c r="AL387" s="53"/>
      <c r="AM387" s="53">
        <f t="shared" si="186"/>
        <v>0</v>
      </c>
      <c r="AN387" s="53">
        <f t="shared" si="187"/>
        <v>0</v>
      </c>
      <c r="AO387" s="53">
        <f t="shared" si="188"/>
        <v>0</v>
      </c>
      <c r="AP387" s="53">
        <f t="shared" si="189"/>
        <v>0</v>
      </c>
      <c r="AQ387" s="53">
        <f t="shared" si="190"/>
        <v>0</v>
      </c>
      <c r="AR387" s="53">
        <f t="shared" si="191"/>
        <v>0</v>
      </c>
      <c r="AS387" s="53">
        <f t="shared" si="192"/>
        <v>0</v>
      </c>
      <c r="AT387" s="53">
        <f t="shared" si="193"/>
        <v>0</v>
      </c>
      <c r="AU387" s="53">
        <f t="shared" si="194"/>
        <v>0</v>
      </c>
      <c r="AV387" s="53">
        <f t="shared" si="195"/>
        <v>0</v>
      </c>
      <c r="AW387" s="53">
        <f t="shared" si="196"/>
        <v>0</v>
      </c>
      <c r="AX387" s="53">
        <f t="shared" si="197"/>
        <v>0</v>
      </c>
      <c r="AY387" s="53">
        <f>+SUM(AM387:INDEX(AM387:AX387,1,Settings!$C$4))</f>
        <v>0</v>
      </c>
      <c r="AZ387" s="53">
        <f t="shared" si="170"/>
        <v>0</v>
      </c>
      <c r="BA387" s="53"/>
      <c r="BB387" s="53">
        <f t="shared" si="171"/>
        <v>0</v>
      </c>
      <c r="BC387" s="53">
        <f t="shared" si="172"/>
        <v>0</v>
      </c>
      <c r="BD387" s="53">
        <f t="shared" si="173"/>
        <v>0</v>
      </c>
      <c r="BE387" s="53">
        <f t="shared" si="174"/>
        <v>0</v>
      </c>
      <c r="BF387" s="53">
        <f t="shared" si="175"/>
        <v>0</v>
      </c>
      <c r="BG387" s="53">
        <f t="shared" si="176"/>
        <v>0</v>
      </c>
      <c r="BH387" s="53">
        <f t="shared" si="177"/>
        <v>0</v>
      </c>
      <c r="BI387" s="53">
        <f t="shared" si="178"/>
        <v>0</v>
      </c>
      <c r="BJ387" s="53">
        <f t="shared" si="179"/>
        <v>0</v>
      </c>
      <c r="BK387" s="53">
        <f t="shared" si="180"/>
        <v>0</v>
      </c>
      <c r="BL387" s="53">
        <f t="shared" si="181"/>
        <v>0</v>
      </c>
      <c r="BM387" s="53">
        <f t="shared" si="182"/>
        <v>0</v>
      </c>
      <c r="BN387" s="53">
        <f t="shared" si="183"/>
        <v>0</v>
      </c>
      <c r="BO387" s="53"/>
      <c r="BP387" s="53">
        <f t="shared" si="184"/>
        <v>0</v>
      </c>
      <c r="BQ387" s="53"/>
      <c r="BR387" s="53">
        <f t="shared" si="185"/>
        <v>0</v>
      </c>
    </row>
    <row r="388" spans="1:70" x14ac:dyDescent="0.2">
      <c r="A388" s="6">
        <v>4510</v>
      </c>
      <c r="B388" s="6" t="str">
        <f>+VLOOKUP(A388,masterfile!B:C,2,FALSE)</f>
        <v>Kfz-Steuern</v>
      </c>
      <c r="D388" s="53">
        <f>+SUMIF('[1]2017'!$A:$A,$A388,'[1]2017'!$C:$C)-SUMIF('[1]2017'!$E:$E,$A388,'[1]2017'!$G:$G)</f>
        <v>1.5</v>
      </c>
      <c r="E388" s="53">
        <f>+SUMIF('[1]2018'!$A:$A,$A388,'[1]2018'!$C:$C)-SUMIF('[1]2018'!$E:$E,$A388,'[1]2018'!$G:$G)</f>
        <v>1.5</v>
      </c>
      <c r="F388" s="53">
        <f>+SUMIF('[1]2019'!$A:$A,$A388,'[1]2019'!$C:$C)-SUMIF('[1]2019'!$E:$E,$A388,'[1]2019'!$G:$G)</f>
        <v>1.5</v>
      </c>
      <c r="G388" s="53">
        <f>+SUMIF('[1]2020'!$A:$A,$A388,'[1]2020'!$C:$C)-SUMIF('[1]2020'!$E:$E,$A388,'[1]2020'!$G:$G)</f>
        <v>1.5</v>
      </c>
      <c r="H388" s="53"/>
      <c r="I388" s="53">
        <f>+(+SUMIF('[1]2021'!$A:$A,$A388,'[1]2021'!$C:$C)-SUMIF('[1]2021'!$E:$E,$A388,'[1]2021'!$G:$G))/12</f>
        <v>0.125</v>
      </c>
      <c r="J388" s="53">
        <f>+(+SUMIF('[1]2021'!$A:$A,$A388,'[1]2021'!$C:$C)-SUMIF('[1]2021'!$E:$E,$A388,'[1]2021'!$G:$G))/12</f>
        <v>0.125</v>
      </c>
      <c r="K388" s="53">
        <f>+(+SUMIF('[1]2021'!$A:$A,$A388,'[1]2021'!$C:$C)-SUMIF('[1]2021'!$E:$E,$A388,'[1]2021'!$G:$G))/12</f>
        <v>0.125</v>
      </c>
      <c r="L388" s="53">
        <f>+(+SUMIF('[1]2021'!$A:$A,$A388,'[1]2021'!$C:$C)-SUMIF('[1]2021'!$E:$E,$A388,'[1]2021'!$G:$G))/12</f>
        <v>0.125</v>
      </c>
      <c r="M388" s="53">
        <f>+(+SUMIF('[1]2021'!$A:$A,$A388,'[1]2021'!$C:$C)-SUMIF('[1]2021'!$E:$E,$A388,'[1]2021'!$G:$G))/12</f>
        <v>0.125</v>
      </c>
      <c r="N388" s="53">
        <f>+(+SUMIF('[1]2021'!$A:$A,$A388,'[1]2021'!$C:$C)-SUMIF('[1]2021'!$E:$E,$A388,'[1]2021'!$G:$G))/12</f>
        <v>0.125</v>
      </c>
      <c r="O388" s="53">
        <f>+(+SUMIF('[1]2021'!$A:$A,$A388,'[1]2021'!$C:$C)-SUMIF('[1]2021'!$E:$E,$A388,'[1]2021'!$G:$G))/12</f>
        <v>0.125</v>
      </c>
      <c r="P388" s="53">
        <f>+(+SUMIF('[1]2021'!$A:$A,$A388,'[1]2021'!$C:$C)-SUMIF('[1]2021'!$E:$E,$A388,'[1]2021'!$G:$G))/12</f>
        <v>0.125</v>
      </c>
      <c r="Q388" s="53">
        <f>+(+SUMIF('[1]2021'!$A:$A,$A388,'[1]2021'!$C:$C)-SUMIF('[1]2021'!$E:$E,$A388,'[1]2021'!$G:$G))/12</f>
        <v>0.125</v>
      </c>
      <c r="R388" s="53">
        <f>+(+SUMIF('[1]2021'!$A:$A,$A388,'[1]2021'!$C:$C)-SUMIF('[1]2021'!$E:$E,$A388,'[1]2021'!$G:$G))/12</f>
        <v>0.125</v>
      </c>
      <c r="S388" s="53">
        <f>+(+SUMIF('[1]2021'!$A:$A,$A388,'[1]2021'!$C:$C)-SUMIF('[1]2021'!$E:$E,$A388,'[1]2021'!$G:$G))/12</f>
        <v>0.125</v>
      </c>
      <c r="T388" s="53">
        <f>+(+SUMIF('[1]2021'!$A:$A,$A388,'[1]2021'!$C:$C)-SUMIF('[1]2021'!$E:$E,$A388,'[1]2021'!$G:$G))/12</f>
        <v>0.125</v>
      </c>
      <c r="U388" s="53">
        <f>+SUM(I388:INDEX(I388:T388,1,Settings!$C$4))</f>
        <v>1.5</v>
      </c>
      <c r="V388" s="53">
        <f t="shared" si="156"/>
        <v>1.5</v>
      </c>
      <c r="W388" s="53"/>
      <c r="X388" s="53">
        <f>+SUMIFS(postings!$T:$T,postings!$C:$C,'pl-data'!X$2,postings!$D:$D,'pl-data'!X$3,postings!$I:$I,'pl-data'!$A388)-SUMIFS(postings!$W:$W,postings!$C:$C,'pl-data'!X$2,postings!$D:$D,'pl-data'!X$3,postings!$M:$M,'pl-data'!$A388)</f>
        <v>0</v>
      </c>
      <c r="Y388" s="53">
        <f>+SUMIFS(postings!$T:$T,postings!$C:$C,'pl-data'!Y$2,postings!$D:$D,'pl-data'!Y$3,postings!$I:$I,'pl-data'!$A388)-SUMIFS(postings!$W:$W,postings!$C:$C,'pl-data'!Y$2,postings!$D:$D,'pl-data'!Y$3,postings!$M:$M,'pl-data'!$A388)</f>
        <v>0</v>
      </c>
      <c r="Z388" s="53">
        <f>+SUMIFS(postings!$T:$T,postings!$C:$C,'pl-data'!Z$2,postings!$D:$D,'pl-data'!Z$3,postings!$I:$I,'pl-data'!$A388)-SUMIFS(postings!$W:$W,postings!$C:$C,'pl-data'!Z$2,postings!$D:$D,'pl-data'!Z$3,postings!$M:$M,'pl-data'!$A388)</f>
        <v>0</v>
      </c>
      <c r="AA388" s="53">
        <f>+SUMIFS(postings!$T:$T,postings!$C:$C,'pl-data'!AA$2,postings!$D:$D,'pl-data'!AA$3,postings!$I:$I,'pl-data'!$A388)-SUMIFS(postings!$W:$W,postings!$C:$C,'pl-data'!AA$2,postings!$D:$D,'pl-data'!AA$3,postings!$M:$M,'pl-data'!$A388)</f>
        <v>0</v>
      </c>
      <c r="AB388" s="53">
        <f>+SUMIFS(postings!$T:$T,postings!$C:$C,'pl-data'!AB$2,postings!$D:$D,'pl-data'!AB$3,postings!$I:$I,'pl-data'!$A388)-SUMIFS(postings!$W:$W,postings!$C:$C,'pl-data'!AB$2,postings!$D:$D,'pl-data'!AB$3,postings!$M:$M,'pl-data'!$A388)</f>
        <v>0</v>
      </c>
      <c r="AC388" s="53">
        <f>+SUMIFS(postings!$T:$T,postings!$C:$C,'pl-data'!AC$2,postings!$D:$D,'pl-data'!AC$3,postings!$I:$I,'pl-data'!$A388)-SUMIFS(postings!$W:$W,postings!$C:$C,'pl-data'!AC$2,postings!$D:$D,'pl-data'!AC$3,postings!$M:$M,'pl-data'!$A388)</f>
        <v>0</v>
      </c>
      <c r="AD388" s="53">
        <f>+SUMIFS(postings!$T:$T,postings!$C:$C,'pl-data'!AD$2,postings!$D:$D,'pl-data'!AD$3,postings!$I:$I,'pl-data'!$A388)-SUMIFS(postings!$W:$W,postings!$C:$C,'pl-data'!AD$2,postings!$D:$D,'pl-data'!AD$3,postings!$M:$M,'pl-data'!$A388)</f>
        <v>0</v>
      </c>
      <c r="AE388" s="53">
        <f>+SUMIFS(postings!$T:$T,postings!$C:$C,'pl-data'!AE$2,postings!$D:$D,'pl-data'!AE$3,postings!$I:$I,'pl-data'!$A388)-SUMIFS(postings!$W:$W,postings!$C:$C,'pl-data'!AE$2,postings!$D:$D,'pl-data'!AE$3,postings!$M:$M,'pl-data'!$A388)</f>
        <v>0</v>
      </c>
      <c r="AF388" s="53">
        <f>+SUMIFS(postings!$T:$T,postings!$C:$C,'pl-data'!AF$2,postings!$D:$D,'pl-data'!AF$3,postings!$I:$I,'pl-data'!$A388)-SUMIFS(postings!$W:$W,postings!$C:$C,'pl-data'!AF$2,postings!$D:$D,'pl-data'!AF$3,postings!$M:$M,'pl-data'!$A388)</f>
        <v>0</v>
      </c>
      <c r="AG388" s="53">
        <f>+SUMIFS(postings!$T:$T,postings!$C:$C,'pl-data'!AG$2,postings!$D:$D,'pl-data'!AG$3,postings!$I:$I,'pl-data'!$A388)-SUMIFS(postings!$W:$W,postings!$C:$C,'pl-data'!AG$2,postings!$D:$D,'pl-data'!AG$3,postings!$M:$M,'pl-data'!$A388)</f>
        <v>0</v>
      </c>
      <c r="AH388" s="53">
        <f>+SUMIFS(postings!$T:$T,postings!$C:$C,'pl-data'!AH$2,postings!$D:$D,'pl-data'!AH$3,postings!$I:$I,'pl-data'!$A388)-SUMIFS(postings!$W:$W,postings!$C:$C,'pl-data'!AH$2,postings!$D:$D,'pl-data'!AH$3,postings!$M:$M,'pl-data'!$A388)</f>
        <v>0</v>
      </c>
      <c r="AI388" s="53">
        <f>+SUMIFS(postings!$T:$T,postings!$C:$C,'pl-data'!AI$2,postings!$D:$D,'pl-data'!AI$3,postings!$I:$I,'pl-data'!$A388)-SUMIFS(postings!$W:$W,postings!$C:$C,'pl-data'!AI$2,postings!$D:$D,'pl-data'!AI$3,postings!$M:$M,'pl-data'!$A388)</f>
        <v>0</v>
      </c>
      <c r="AJ388" s="53">
        <f>+SUM(X388:INDEX(X388:AI388,1,Settings!$C$4))</f>
        <v>0</v>
      </c>
      <c r="AK388" s="53">
        <f t="shared" si="157"/>
        <v>0</v>
      </c>
      <c r="AL388" s="53"/>
      <c r="AM388" s="53">
        <f t="shared" si="186"/>
        <v>0.12875</v>
      </c>
      <c r="AN388" s="53">
        <f t="shared" si="187"/>
        <v>0.12875</v>
      </c>
      <c r="AO388" s="53">
        <f t="shared" si="188"/>
        <v>0.12875</v>
      </c>
      <c r="AP388" s="53">
        <f t="shared" si="189"/>
        <v>0.12875</v>
      </c>
      <c r="AQ388" s="53">
        <f t="shared" si="190"/>
        <v>0.12875</v>
      </c>
      <c r="AR388" s="53">
        <f t="shared" si="191"/>
        <v>0.12875</v>
      </c>
      <c r="AS388" s="53">
        <f t="shared" si="192"/>
        <v>0.12875</v>
      </c>
      <c r="AT388" s="53">
        <f t="shared" si="193"/>
        <v>0.12875</v>
      </c>
      <c r="AU388" s="53">
        <f t="shared" si="194"/>
        <v>0.12875</v>
      </c>
      <c r="AV388" s="53">
        <f t="shared" si="195"/>
        <v>0.12875</v>
      </c>
      <c r="AW388" s="53">
        <f t="shared" si="196"/>
        <v>0.12875</v>
      </c>
      <c r="AX388" s="53">
        <f t="shared" si="197"/>
        <v>0.12875</v>
      </c>
      <c r="AY388" s="53">
        <f>+SUM(AM388:INDEX(AM388:AX388,1,Settings!$C$4))</f>
        <v>1.5449999999999997</v>
      </c>
      <c r="AZ388" s="53">
        <f t="shared" si="170"/>
        <v>1.5449999999999997</v>
      </c>
      <c r="BA388" s="53"/>
      <c r="BB388" s="53">
        <f t="shared" si="171"/>
        <v>0.13261249999999999</v>
      </c>
      <c r="BC388" s="53">
        <f t="shared" si="172"/>
        <v>0.13261249999999999</v>
      </c>
      <c r="BD388" s="53">
        <f t="shared" si="173"/>
        <v>0.13261249999999999</v>
      </c>
      <c r="BE388" s="53">
        <f t="shared" si="174"/>
        <v>0.13261249999999999</v>
      </c>
      <c r="BF388" s="53">
        <f t="shared" si="175"/>
        <v>0.13261249999999999</v>
      </c>
      <c r="BG388" s="53">
        <f t="shared" si="176"/>
        <v>0.13261249999999999</v>
      </c>
      <c r="BH388" s="53">
        <f t="shared" si="177"/>
        <v>0.13261249999999999</v>
      </c>
      <c r="BI388" s="53">
        <f t="shared" si="178"/>
        <v>0.13261249999999999</v>
      </c>
      <c r="BJ388" s="53">
        <f t="shared" si="179"/>
        <v>0.13261249999999999</v>
      </c>
      <c r="BK388" s="53">
        <f t="shared" si="180"/>
        <v>0.13261249999999999</v>
      </c>
      <c r="BL388" s="53">
        <f t="shared" si="181"/>
        <v>0.13261249999999999</v>
      </c>
      <c r="BM388" s="53">
        <f t="shared" si="182"/>
        <v>0.13261249999999999</v>
      </c>
      <c r="BN388" s="53">
        <f t="shared" si="183"/>
        <v>1.59135</v>
      </c>
      <c r="BO388" s="53"/>
      <c r="BP388" s="53">
        <f t="shared" si="184"/>
        <v>1.6550040000000001</v>
      </c>
      <c r="BQ388" s="53"/>
      <c r="BR388" s="53">
        <f t="shared" si="185"/>
        <v>1.7377542000000001</v>
      </c>
    </row>
    <row r="389" spans="1:70" x14ac:dyDescent="0.2">
      <c r="A389" s="6">
        <v>4520</v>
      </c>
      <c r="B389" s="6" t="str">
        <f>+VLOOKUP(A389,masterfile!B:C,2,FALSE)</f>
        <v>Kfz-Versicherungen</v>
      </c>
      <c r="D389" s="53">
        <f>+SUMIF('[1]2017'!$A:$A,$A389,'[1]2017'!$C:$C)-SUMIF('[1]2017'!$E:$E,$A389,'[1]2017'!$G:$G)</f>
        <v>1.2</v>
      </c>
      <c r="E389" s="53">
        <f>+SUMIF('[1]2018'!$A:$A,$A389,'[1]2018'!$C:$C)-SUMIF('[1]2018'!$E:$E,$A389,'[1]2018'!$G:$G)</f>
        <v>1.2</v>
      </c>
      <c r="F389" s="53">
        <f>+SUMIF('[1]2019'!$A:$A,$A389,'[1]2019'!$C:$C)-SUMIF('[1]2019'!$E:$E,$A389,'[1]2019'!$G:$G)</f>
        <v>1.2</v>
      </c>
      <c r="G389" s="53">
        <f>+SUMIF('[1]2020'!$A:$A,$A389,'[1]2020'!$C:$C)-SUMIF('[1]2020'!$E:$E,$A389,'[1]2020'!$G:$G)</f>
        <v>1.2</v>
      </c>
      <c r="H389" s="53"/>
      <c r="I389" s="53">
        <f>+(+SUMIF('[1]2021'!$A:$A,$A389,'[1]2021'!$C:$C)-SUMIF('[1]2021'!$E:$E,$A389,'[1]2021'!$G:$G))/12</f>
        <v>9.9999999999999992E-2</v>
      </c>
      <c r="J389" s="53">
        <f>+(+SUMIF('[1]2021'!$A:$A,$A389,'[1]2021'!$C:$C)-SUMIF('[1]2021'!$E:$E,$A389,'[1]2021'!$G:$G))/12</f>
        <v>9.9999999999999992E-2</v>
      </c>
      <c r="K389" s="53">
        <f>+(+SUMIF('[1]2021'!$A:$A,$A389,'[1]2021'!$C:$C)-SUMIF('[1]2021'!$E:$E,$A389,'[1]2021'!$G:$G))/12</f>
        <v>9.9999999999999992E-2</v>
      </c>
      <c r="L389" s="53">
        <f>+(+SUMIF('[1]2021'!$A:$A,$A389,'[1]2021'!$C:$C)-SUMIF('[1]2021'!$E:$E,$A389,'[1]2021'!$G:$G))/12</f>
        <v>9.9999999999999992E-2</v>
      </c>
      <c r="M389" s="53">
        <f>+(+SUMIF('[1]2021'!$A:$A,$A389,'[1]2021'!$C:$C)-SUMIF('[1]2021'!$E:$E,$A389,'[1]2021'!$G:$G))/12</f>
        <v>9.9999999999999992E-2</v>
      </c>
      <c r="N389" s="53">
        <f>+(+SUMIF('[1]2021'!$A:$A,$A389,'[1]2021'!$C:$C)-SUMIF('[1]2021'!$E:$E,$A389,'[1]2021'!$G:$G))/12</f>
        <v>9.9999999999999992E-2</v>
      </c>
      <c r="O389" s="53">
        <f>+(+SUMIF('[1]2021'!$A:$A,$A389,'[1]2021'!$C:$C)-SUMIF('[1]2021'!$E:$E,$A389,'[1]2021'!$G:$G))/12</f>
        <v>9.9999999999999992E-2</v>
      </c>
      <c r="P389" s="53">
        <f>+(+SUMIF('[1]2021'!$A:$A,$A389,'[1]2021'!$C:$C)-SUMIF('[1]2021'!$E:$E,$A389,'[1]2021'!$G:$G))/12</f>
        <v>9.9999999999999992E-2</v>
      </c>
      <c r="Q389" s="53">
        <f>+(+SUMIF('[1]2021'!$A:$A,$A389,'[1]2021'!$C:$C)-SUMIF('[1]2021'!$E:$E,$A389,'[1]2021'!$G:$G))/12</f>
        <v>9.9999999999999992E-2</v>
      </c>
      <c r="R389" s="53">
        <f>+(+SUMIF('[1]2021'!$A:$A,$A389,'[1]2021'!$C:$C)-SUMIF('[1]2021'!$E:$E,$A389,'[1]2021'!$G:$G))/12</f>
        <v>9.9999999999999992E-2</v>
      </c>
      <c r="S389" s="53">
        <f>+(+SUMIF('[1]2021'!$A:$A,$A389,'[1]2021'!$C:$C)-SUMIF('[1]2021'!$E:$E,$A389,'[1]2021'!$G:$G))/12</f>
        <v>9.9999999999999992E-2</v>
      </c>
      <c r="T389" s="53">
        <f>+(+SUMIF('[1]2021'!$A:$A,$A389,'[1]2021'!$C:$C)-SUMIF('[1]2021'!$E:$E,$A389,'[1]2021'!$G:$G))/12</f>
        <v>9.9999999999999992E-2</v>
      </c>
      <c r="U389" s="53">
        <f>+SUM(I389:INDEX(I389:T389,1,Settings!$C$4))</f>
        <v>1.2</v>
      </c>
      <c r="V389" s="53">
        <f t="shared" ref="V389" si="198">+SUM(I389:T389)</f>
        <v>1.2</v>
      </c>
      <c r="W389" s="53"/>
      <c r="X389" s="53">
        <f>+SUMIFS(postings!$T:$T,postings!$C:$C,'pl-data'!X$2,postings!$D:$D,'pl-data'!X$3,postings!$I:$I,'pl-data'!$A389)-SUMIFS(postings!$W:$W,postings!$C:$C,'pl-data'!X$2,postings!$D:$D,'pl-data'!X$3,postings!$M:$M,'pl-data'!$A389)</f>
        <v>0</v>
      </c>
      <c r="Y389" s="53">
        <f>+SUMIFS(postings!$T:$T,postings!$C:$C,'pl-data'!Y$2,postings!$D:$D,'pl-data'!Y$3,postings!$I:$I,'pl-data'!$A389)-SUMIFS(postings!$W:$W,postings!$C:$C,'pl-data'!Y$2,postings!$D:$D,'pl-data'!Y$3,postings!$M:$M,'pl-data'!$A389)</f>
        <v>0</v>
      </c>
      <c r="Z389" s="53">
        <f>+SUMIFS(postings!$T:$T,postings!$C:$C,'pl-data'!Z$2,postings!$D:$D,'pl-data'!Z$3,postings!$I:$I,'pl-data'!$A389)-SUMIFS(postings!$W:$W,postings!$C:$C,'pl-data'!Z$2,postings!$D:$D,'pl-data'!Z$3,postings!$M:$M,'pl-data'!$A389)</f>
        <v>0</v>
      </c>
      <c r="AA389" s="53">
        <f>+SUMIFS(postings!$T:$T,postings!$C:$C,'pl-data'!AA$2,postings!$D:$D,'pl-data'!AA$3,postings!$I:$I,'pl-data'!$A389)-SUMIFS(postings!$W:$W,postings!$C:$C,'pl-data'!AA$2,postings!$D:$D,'pl-data'!AA$3,postings!$M:$M,'pl-data'!$A389)</f>
        <v>0</v>
      </c>
      <c r="AB389" s="53">
        <f>+SUMIFS(postings!$T:$T,postings!$C:$C,'pl-data'!AB$2,postings!$D:$D,'pl-data'!AB$3,postings!$I:$I,'pl-data'!$A389)-SUMIFS(postings!$W:$W,postings!$C:$C,'pl-data'!AB$2,postings!$D:$D,'pl-data'!AB$3,postings!$M:$M,'pl-data'!$A389)</f>
        <v>0</v>
      </c>
      <c r="AC389" s="53">
        <f>+SUMIFS(postings!$T:$T,postings!$C:$C,'pl-data'!AC$2,postings!$D:$D,'pl-data'!AC$3,postings!$I:$I,'pl-data'!$A389)-SUMIFS(postings!$W:$W,postings!$C:$C,'pl-data'!AC$2,postings!$D:$D,'pl-data'!AC$3,postings!$M:$M,'pl-data'!$A389)</f>
        <v>0</v>
      </c>
      <c r="AD389" s="53">
        <f>+SUMIFS(postings!$T:$T,postings!$C:$C,'pl-data'!AD$2,postings!$D:$D,'pl-data'!AD$3,postings!$I:$I,'pl-data'!$A389)-SUMIFS(postings!$W:$W,postings!$C:$C,'pl-data'!AD$2,postings!$D:$D,'pl-data'!AD$3,postings!$M:$M,'pl-data'!$A389)</f>
        <v>0</v>
      </c>
      <c r="AE389" s="53">
        <f>+SUMIFS(postings!$T:$T,postings!$C:$C,'pl-data'!AE$2,postings!$D:$D,'pl-data'!AE$3,postings!$I:$I,'pl-data'!$A389)-SUMIFS(postings!$W:$W,postings!$C:$C,'pl-data'!AE$2,postings!$D:$D,'pl-data'!AE$3,postings!$M:$M,'pl-data'!$A389)</f>
        <v>0</v>
      </c>
      <c r="AF389" s="53">
        <f>+SUMIFS(postings!$T:$T,postings!$C:$C,'pl-data'!AF$2,postings!$D:$D,'pl-data'!AF$3,postings!$I:$I,'pl-data'!$A389)-SUMIFS(postings!$W:$W,postings!$C:$C,'pl-data'!AF$2,postings!$D:$D,'pl-data'!AF$3,postings!$M:$M,'pl-data'!$A389)</f>
        <v>0</v>
      </c>
      <c r="AG389" s="53">
        <f>+SUMIFS(postings!$T:$T,postings!$C:$C,'pl-data'!AG$2,postings!$D:$D,'pl-data'!AG$3,postings!$I:$I,'pl-data'!$A389)-SUMIFS(postings!$W:$W,postings!$C:$C,'pl-data'!AG$2,postings!$D:$D,'pl-data'!AG$3,postings!$M:$M,'pl-data'!$A389)</f>
        <v>0</v>
      </c>
      <c r="AH389" s="53">
        <f>+SUMIFS(postings!$T:$T,postings!$C:$C,'pl-data'!AH$2,postings!$D:$D,'pl-data'!AH$3,postings!$I:$I,'pl-data'!$A389)-SUMIFS(postings!$W:$W,postings!$C:$C,'pl-data'!AH$2,postings!$D:$D,'pl-data'!AH$3,postings!$M:$M,'pl-data'!$A389)</f>
        <v>0</v>
      </c>
      <c r="AI389" s="53">
        <f>+SUMIFS(postings!$T:$T,postings!$C:$C,'pl-data'!AI$2,postings!$D:$D,'pl-data'!AI$3,postings!$I:$I,'pl-data'!$A389)-SUMIFS(postings!$W:$W,postings!$C:$C,'pl-data'!AI$2,postings!$D:$D,'pl-data'!AI$3,postings!$M:$M,'pl-data'!$A389)</f>
        <v>0</v>
      </c>
      <c r="AJ389" s="53">
        <f>+SUM(X389:INDEX(X389:AI389,1,Settings!$C$4))</f>
        <v>0</v>
      </c>
      <c r="AK389" s="53">
        <f t="shared" ref="AK389" si="199">+SUM(X389:AI389)</f>
        <v>0</v>
      </c>
      <c r="AL389" s="53"/>
      <c r="AM389" s="53">
        <f t="shared" si="186"/>
        <v>0.10299999999999999</v>
      </c>
      <c r="AN389" s="53">
        <f t="shared" si="187"/>
        <v>0.10299999999999999</v>
      </c>
      <c r="AO389" s="53">
        <f t="shared" si="188"/>
        <v>0.10299999999999999</v>
      </c>
      <c r="AP389" s="53">
        <f t="shared" si="189"/>
        <v>0.10299999999999999</v>
      </c>
      <c r="AQ389" s="53">
        <f t="shared" si="190"/>
        <v>0.10299999999999999</v>
      </c>
      <c r="AR389" s="53">
        <f t="shared" si="191"/>
        <v>0.10299999999999999</v>
      </c>
      <c r="AS389" s="53">
        <f t="shared" si="192"/>
        <v>0.10299999999999999</v>
      </c>
      <c r="AT389" s="53">
        <f t="shared" si="193"/>
        <v>0.10299999999999999</v>
      </c>
      <c r="AU389" s="53">
        <f t="shared" si="194"/>
        <v>0.10299999999999999</v>
      </c>
      <c r="AV389" s="53">
        <f t="shared" si="195"/>
        <v>0.10299999999999999</v>
      </c>
      <c r="AW389" s="53">
        <f t="shared" si="196"/>
        <v>0.10299999999999999</v>
      </c>
      <c r="AX389" s="53">
        <f t="shared" si="197"/>
        <v>0.10299999999999999</v>
      </c>
      <c r="AY389" s="53">
        <f>+SUM(AM389:INDEX(AM389:AX389,1,Settings!$C$4))</f>
        <v>1.236</v>
      </c>
      <c r="AZ389" s="53">
        <f t="shared" ref="AZ389" si="200">+SUM(AM389:AX389)</f>
        <v>1.236</v>
      </c>
      <c r="BA389" s="53"/>
      <c r="BB389" s="53">
        <f t="shared" ref="BB389:BB452" si="201">+AM389*1.03</f>
        <v>0.10609</v>
      </c>
      <c r="BC389" s="53">
        <f t="shared" ref="BC389:BC452" si="202">+AN389*1.03</f>
        <v>0.10609</v>
      </c>
      <c r="BD389" s="53">
        <f t="shared" ref="BD389:BD452" si="203">+AO389*1.03</f>
        <v>0.10609</v>
      </c>
      <c r="BE389" s="53">
        <f t="shared" ref="BE389:BE452" si="204">+AP389*1.03</f>
        <v>0.10609</v>
      </c>
      <c r="BF389" s="53">
        <f t="shared" ref="BF389:BF452" si="205">+AQ389*1.03</f>
        <v>0.10609</v>
      </c>
      <c r="BG389" s="53">
        <f t="shared" ref="BG389:BG452" si="206">+AR389*1.03</f>
        <v>0.10609</v>
      </c>
      <c r="BH389" s="53">
        <f t="shared" ref="BH389:BH452" si="207">+AS389*1.03</f>
        <v>0.10609</v>
      </c>
      <c r="BI389" s="53">
        <f t="shared" ref="BI389:BI452" si="208">+AT389*1.03</f>
        <v>0.10609</v>
      </c>
      <c r="BJ389" s="53">
        <f t="shared" ref="BJ389:BJ452" si="209">+AU389*1.03</f>
        <v>0.10609</v>
      </c>
      <c r="BK389" s="53">
        <f t="shared" ref="BK389:BK452" si="210">+AV389*1.03</f>
        <v>0.10609</v>
      </c>
      <c r="BL389" s="53">
        <f t="shared" ref="BL389:BL452" si="211">+AW389*1.03</f>
        <v>0.10609</v>
      </c>
      <c r="BM389" s="53">
        <f t="shared" ref="BM389:BM452" si="212">+AX389*1.03</f>
        <v>0.10609</v>
      </c>
      <c r="BN389" s="53">
        <f t="shared" ref="BN389:BN452" si="213">+SUM(BB389:BM389)</f>
        <v>1.27308</v>
      </c>
      <c r="BO389" s="53"/>
      <c r="BP389" s="53">
        <f t="shared" ref="BP389:BP452" si="214">+BN389*1.04</f>
        <v>1.3240031999999999</v>
      </c>
      <c r="BQ389" s="53"/>
      <c r="BR389" s="53">
        <f t="shared" ref="BR389:BR452" si="215">+BP389*1.05</f>
        <v>1.3902033599999999</v>
      </c>
    </row>
    <row r="390" spans="1:70" x14ac:dyDescent="0.2">
      <c r="A390" s="6">
        <v>4530</v>
      </c>
      <c r="B390" s="6" t="str">
        <f>+VLOOKUP(A390,masterfile!B:C,2,FALSE)</f>
        <v>Laufende Kfz-Betriebskosten</v>
      </c>
      <c r="D390" s="53">
        <f>+SUMIF('[1]2017'!$A:$A,$A390,'[1]2017'!$C:$C)-SUMIF('[1]2017'!$E:$E,$A390,'[1]2017'!$G:$G)</f>
        <v>6</v>
      </c>
      <c r="E390" s="53">
        <f>+SUMIF('[1]2018'!$A:$A,$A390,'[1]2018'!$C:$C)-SUMIF('[1]2018'!$E:$E,$A390,'[1]2018'!$G:$G)</f>
        <v>6</v>
      </c>
      <c r="F390" s="53">
        <f>+SUMIF('[1]2019'!$A:$A,$A390,'[1]2019'!$C:$C)-SUMIF('[1]2019'!$E:$E,$A390,'[1]2019'!$G:$G)</f>
        <v>6</v>
      </c>
      <c r="G390" s="53">
        <f>+SUMIF('[1]2020'!$A:$A,$A390,'[1]2020'!$C:$C)-SUMIF('[1]2020'!$E:$E,$A390,'[1]2020'!$G:$G)</f>
        <v>6</v>
      </c>
      <c r="H390" s="53"/>
      <c r="I390" s="53">
        <f>+(+SUMIF('[1]2021'!$A:$A,$A390,'[1]2021'!$C:$C)-SUMIF('[1]2021'!$E:$E,$A390,'[1]2021'!$G:$G))/12</f>
        <v>0.5</v>
      </c>
      <c r="J390" s="53">
        <f>+(+SUMIF('[1]2021'!$A:$A,$A390,'[1]2021'!$C:$C)-SUMIF('[1]2021'!$E:$E,$A390,'[1]2021'!$G:$G))/12</f>
        <v>0.5</v>
      </c>
      <c r="K390" s="53">
        <f>+(+SUMIF('[1]2021'!$A:$A,$A390,'[1]2021'!$C:$C)-SUMIF('[1]2021'!$E:$E,$A390,'[1]2021'!$G:$G))/12</f>
        <v>0.5</v>
      </c>
      <c r="L390" s="53">
        <f>+(+SUMIF('[1]2021'!$A:$A,$A390,'[1]2021'!$C:$C)-SUMIF('[1]2021'!$E:$E,$A390,'[1]2021'!$G:$G))/12</f>
        <v>0.5</v>
      </c>
      <c r="M390" s="53">
        <f>+(+SUMIF('[1]2021'!$A:$A,$A390,'[1]2021'!$C:$C)-SUMIF('[1]2021'!$E:$E,$A390,'[1]2021'!$G:$G))/12</f>
        <v>0.5</v>
      </c>
      <c r="N390" s="53">
        <f>+(+SUMIF('[1]2021'!$A:$A,$A390,'[1]2021'!$C:$C)-SUMIF('[1]2021'!$E:$E,$A390,'[1]2021'!$G:$G))/12</f>
        <v>0.5</v>
      </c>
      <c r="O390" s="53">
        <f>+(+SUMIF('[1]2021'!$A:$A,$A390,'[1]2021'!$C:$C)-SUMIF('[1]2021'!$E:$E,$A390,'[1]2021'!$G:$G))/12</f>
        <v>0.5</v>
      </c>
      <c r="P390" s="53">
        <f>+(+SUMIF('[1]2021'!$A:$A,$A390,'[1]2021'!$C:$C)-SUMIF('[1]2021'!$E:$E,$A390,'[1]2021'!$G:$G))/12</f>
        <v>0.5</v>
      </c>
      <c r="Q390" s="53">
        <f>+(+SUMIF('[1]2021'!$A:$A,$A390,'[1]2021'!$C:$C)-SUMIF('[1]2021'!$E:$E,$A390,'[1]2021'!$G:$G))/12</f>
        <v>0.5</v>
      </c>
      <c r="R390" s="53">
        <f>+(+SUMIF('[1]2021'!$A:$A,$A390,'[1]2021'!$C:$C)-SUMIF('[1]2021'!$E:$E,$A390,'[1]2021'!$G:$G))/12</f>
        <v>0.5</v>
      </c>
      <c r="S390" s="53">
        <f>+(+SUMIF('[1]2021'!$A:$A,$A390,'[1]2021'!$C:$C)-SUMIF('[1]2021'!$E:$E,$A390,'[1]2021'!$G:$G))/12</f>
        <v>0.5</v>
      </c>
      <c r="T390" s="53">
        <f>+(+SUMIF('[1]2021'!$A:$A,$A390,'[1]2021'!$C:$C)-SUMIF('[1]2021'!$E:$E,$A390,'[1]2021'!$G:$G))/12</f>
        <v>0.5</v>
      </c>
      <c r="U390" s="53">
        <f>+SUM(I390:INDEX(I390:T390,1,Settings!$C$4))</f>
        <v>6</v>
      </c>
      <c r="V390" s="53">
        <f t="shared" ref="V390:V453" si="216">+SUM(I390:T390)</f>
        <v>6</v>
      </c>
      <c r="W390" s="53"/>
      <c r="X390" s="53">
        <f>+SUMIFS(postings!$T:$T,postings!$C:$C,'pl-data'!X$2,postings!$D:$D,'pl-data'!X$3,postings!$I:$I,'pl-data'!$A390)-SUMIFS(postings!$W:$W,postings!$C:$C,'pl-data'!X$2,postings!$D:$D,'pl-data'!X$3,postings!$M:$M,'pl-data'!$A390)</f>
        <v>0</v>
      </c>
      <c r="Y390" s="53">
        <f>+SUMIFS(postings!$T:$T,postings!$C:$C,'pl-data'!Y$2,postings!$D:$D,'pl-data'!Y$3,postings!$I:$I,'pl-data'!$A390)-SUMIFS(postings!$W:$W,postings!$C:$C,'pl-data'!Y$2,postings!$D:$D,'pl-data'!Y$3,postings!$M:$M,'pl-data'!$A390)</f>
        <v>0</v>
      </c>
      <c r="Z390" s="53">
        <f>+SUMIFS(postings!$T:$T,postings!$C:$C,'pl-data'!Z$2,postings!$D:$D,'pl-data'!Z$3,postings!$I:$I,'pl-data'!$A390)-SUMIFS(postings!$W:$W,postings!$C:$C,'pl-data'!Z$2,postings!$D:$D,'pl-data'!Z$3,postings!$M:$M,'pl-data'!$A390)</f>
        <v>0</v>
      </c>
      <c r="AA390" s="53">
        <f>+SUMIFS(postings!$T:$T,postings!$C:$C,'pl-data'!AA$2,postings!$D:$D,'pl-data'!AA$3,postings!$I:$I,'pl-data'!$A390)-SUMIFS(postings!$W:$W,postings!$C:$C,'pl-data'!AA$2,postings!$D:$D,'pl-data'!AA$3,postings!$M:$M,'pl-data'!$A390)</f>
        <v>0</v>
      </c>
      <c r="AB390" s="53">
        <f>+SUMIFS(postings!$T:$T,postings!$C:$C,'pl-data'!AB$2,postings!$D:$D,'pl-data'!AB$3,postings!$I:$I,'pl-data'!$A390)-SUMIFS(postings!$W:$W,postings!$C:$C,'pl-data'!AB$2,postings!$D:$D,'pl-data'!AB$3,postings!$M:$M,'pl-data'!$A390)</f>
        <v>0</v>
      </c>
      <c r="AC390" s="53">
        <f>+SUMIFS(postings!$T:$T,postings!$C:$C,'pl-data'!AC$2,postings!$D:$D,'pl-data'!AC$3,postings!$I:$I,'pl-data'!$A390)-SUMIFS(postings!$W:$W,postings!$C:$C,'pl-data'!AC$2,postings!$D:$D,'pl-data'!AC$3,postings!$M:$M,'pl-data'!$A390)</f>
        <v>0</v>
      </c>
      <c r="AD390" s="53">
        <f>+SUMIFS(postings!$T:$T,postings!$C:$C,'pl-data'!AD$2,postings!$D:$D,'pl-data'!AD$3,postings!$I:$I,'pl-data'!$A390)-SUMIFS(postings!$W:$W,postings!$C:$C,'pl-data'!AD$2,postings!$D:$D,'pl-data'!AD$3,postings!$M:$M,'pl-data'!$A390)</f>
        <v>0</v>
      </c>
      <c r="AE390" s="53">
        <f>+SUMIFS(postings!$T:$T,postings!$C:$C,'pl-data'!AE$2,postings!$D:$D,'pl-data'!AE$3,postings!$I:$I,'pl-data'!$A390)-SUMIFS(postings!$W:$W,postings!$C:$C,'pl-data'!AE$2,postings!$D:$D,'pl-data'!AE$3,postings!$M:$M,'pl-data'!$A390)</f>
        <v>0</v>
      </c>
      <c r="AF390" s="53">
        <f>+SUMIFS(postings!$T:$T,postings!$C:$C,'pl-data'!AF$2,postings!$D:$D,'pl-data'!AF$3,postings!$I:$I,'pl-data'!$A390)-SUMIFS(postings!$W:$W,postings!$C:$C,'pl-data'!AF$2,postings!$D:$D,'pl-data'!AF$3,postings!$M:$M,'pl-data'!$A390)</f>
        <v>0</v>
      </c>
      <c r="AG390" s="53">
        <f>+SUMIFS(postings!$T:$T,postings!$C:$C,'pl-data'!AG$2,postings!$D:$D,'pl-data'!AG$3,postings!$I:$I,'pl-data'!$A390)-SUMIFS(postings!$W:$W,postings!$C:$C,'pl-data'!AG$2,postings!$D:$D,'pl-data'!AG$3,postings!$M:$M,'pl-data'!$A390)</f>
        <v>0</v>
      </c>
      <c r="AH390" s="53">
        <f>+SUMIFS(postings!$T:$T,postings!$C:$C,'pl-data'!AH$2,postings!$D:$D,'pl-data'!AH$3,postings!$I:$I,'pl-data'!$A390)-SUMIFS(postings!$W:$W,postings!$C:$C,'pl-data'!AH$2,postings!$D:$D,'pl-data'!AH$3,postings!$M:$M,'pl-data'!$A390)</f>
        <v>0</v>
      </c>
      <c r="AI390" s="53">
        <f>+SUMIFS(postings!$T:$T,postings!$C:$C,'pl-data'!AI$2,postings!$D:$D,'pl-data'!AI$3,postings!$I:$I,'pl-data'!$A390)-SUMIFS(postings!$W:$W,postings!$C:$C,'pl-data'!AI$2,postings!$D:$D,'pl-data'!AI$3,postings!$M:$M,'pl-data'!$A390)</f>
        <v>0</v>
      </c>
      <c r="AJ390" s="53">
        <f>+SUM(X390:INDEX(X390:AI390,1,Settings!$C$4))</f>
        <v>0</v>
      </c>
      <c r="AK390" s="53">
        <f t="shared" ref="AK390:AK453" si="217">+SUM(X390:AI390)</f>
        <v>0</v>
      </c>
      <c r="AL390" s="53"/>
      <c r="AM390" s="53">
        <f t="shared" si="186"/>
        <v>0.51500000000000001</v>
      </c>
      <c r="AN390" s="53">
        <f t="shared" si="187"/>
        <v>0.51500000000000001</v>
      </c>
      <c r="AO390" s="53">
        <f t="shared" si="188"/>
        <v>0.51500000000000001</v>
      </c>
      <c r="AP390" s="53">
        <f t="shared" si="189"/>
        <v>0.51500000000000001</v>
      </c>
      <c r="AQ390" s="53">
        <f t="shared" si="190"/>
        <v>0.51500000000000001</v>
      </c>
      <c r="AR390" s="53">
        <f t="shared" si="191"/>
        <v>0.51500000000000001</v>
      </c>
      <c r="AS390" s="53">
        <f t="shared" si="192"/>
        <v>0.51500000000000001</v>
      </c>
      <c r="AT390" s="53">
        <f t="shared" si="193"/>
        <v>0.51500000000000001</v>
      </c>
      <c r="AU390" s="53">
        <f t="shared" si="194"/>
        <v>0.51500000000000001</v>
      </c>
      <c r="AV390" s="53">
        <f t="shared" si="195"/>
        <v>0.51500000000000001</v>
      </c>
      <c r="AW390" s="53">
        <f t="shared" si="196"/>
        <v>0.51500000000000001</v>
      </c>
      <c r="AX390" s="53">
        <f t="shared" si="197"/>
        <v>0.51500000000000001</v>
      </c>
      <c r="AY390" s="53">
        <f>+SUM(AM390:INDEX(AM390:AX390,1,Settings!$C$4))</f>
        <v>6.1799999999999988</v>
      </c>
      <c r="AZ390" s="53">
        <f t="shared" ref="AZ390:AZ453" si="218">+SUM(AM390:AX390)</f>
        <v>6.1799999999999988</v>
      </c>
      <c r="BA390" s="53"/>
      <c r="BB390" s="53">
        <f t="shared" si="201"/>
        <v>0.53044999999999998</v>
      </c>
      <c r="BC390" s="53">
        <f t="shared" si="202"/>
        <v>0.53044999999999998</v>
      </c>
      <c r="BD390" s="53">
        <f t="shared" si="203"/>
        <v>0.53044999999999998</v>
      </c>
      <c r="BE390" s="53">
        <f t="shared" si="204"/>
        <v>0.53044999999999998</v>
      </c>
      <c r="BF390" s="53">
        <f t="shared" si="205"/>
        <v>0.53044999999999998</v>
      </c>
      <c r="BG390" s="53">
        <f t="shared" si="206"/>
        <v>0.53044999999999998</v>
      </c>
      <c r="BH390" s="53">
        <f t="shared" si="207"/>
        <v>0.53044999999999998</v>
      </c>
      <c r="BI390" s="53">
        <f t="shared" si="208"/>
        <v>0.53044999999999998</v>
      </c>
      <c r="BJ390" s="53">
        <f t="shared" si="209"/>
        <v>0.53044999999999998</v>
      </c>
      <c r="BK390" s="53">
        <f t="shared" si="210"/>
        <v>0.53044999999999998</v>
      </c>
      <c r="BL390" s="53">
        <f t="shared" si="211"/>
        <v>0.53044999999999998</v>
      </c>
      <c r="BM390" s="53">
        <f t="shared" si="212"/>
        <v>0.53044999999999998</v>
      </c>
      <c r="BN390" s="53">
        <f t="shared" si="213"/>
        <v>6.3654000000000002</v>
      </c>
      <c r="BO390" s="53"/>
      <c r="BP390" s="53">
        <f t="shared" si="214"/>
        <v>6.6200160000000006</v>
      </c>
      <c r="BQ390" s="53"/>
      <c r="BR390" s="53">
        <f t="shared" si="215"/>
        <v>6.9510168000000006</v>
      </c>
    </row>
    <row r="391" spans="1:70" x14ac:dyDescent="0.2">
      <c r="A391" s="6">
        <v>4540</v>
      </c>
      <c r="B391" s="6" t="str">
        <f>+VLOOKUP(A391,masterfile!B:C,2,FALSE)</f>
        <v>Kfz-Reparaturen</v>
      </c>
      <c r="D391" s="53">
        <f>+SUMIF('[1]2017'!$A:$A,$A391,'[1]2017'!$C:$C)-SUMIF('[1]2017'!$E:$E,$A391,'[1]2017'!$G:$G)</f>
        <v>0</v>
      </c>
      <c r="E391" s="53">
        <f>+SUMIF('[1]2018'!$A:$A,$A391,'[1]2018'!$C:$C)-SUMIF('[1]2018'!$E:$E,$A391,'[1]2018'!$G:$G)</f>
        <v>0</v>
      </c>
      <c r="F391" s="53">
        <f>+SUMIF('[1]2019'!$A:$A,$A391,'[1]2019'!$C:$C)-SUMIF('[1]2019'!$E:$E,$A391,'[1]2019'!$G:$G)</f>
        <v>0</v>
      </c>
      <c r="G391" s="53">
        <f>+SUMIF('[1]2020'!$A:$A,$A391,'[1]2020'!$C:$C)-SUMIF('[1]2020'!$E:$E,$A391,'[1]2020'!$G:$G)</f>
        <v>0</v>
      </c>
      <c r="H391" s="53"/>
      <c r="I391" s="53">
        <f>+(+SUMIF('[1]2021'!$A:$A,$A391,'[1]2021'!$C:$C)-SUMIF('[1]2021'!$E:$E,$A391,'[1]2021'!$G:$G))/12</f>
        <v>0</v>
      </c>
      <c r="J391" s="53">
        <f>+(+SUMIF('[1]2021'!$A:$A,$A391,'[1]2021'!$C:$C)-SUMIF('[1]2021'!$E:$E,$A391,'[1]2021'!$G:$G))/12</f>
        <v>0</v>
      </c>
      <c r="K391" s="53">
        <f>+(+SUMIF('[1]2021'!$A:$A,$A391,'[1]2021'!$C:$C)-SUMIF('[1]2021'!$E:$E,$A391,'[1]2021'!$G:$G))/12</f>
        <v>0</v>
      </c>
      <c r="L391" s="53">
        <f>+(+SUMIF('[1]2021'!$A:$A,$A391,'[1]2021'!$C:$C)-SUMIF('[1]2021'!$E:$E,$A391,'[1]2021'!$G:$G))/12</f>
        <v>0</v>
      </c>
      <c r="M391" s="53">
        <f>+(+SUMIF('[1]2021'!$A:$A,$A391,'[1]2021'!$C:$C)-SUMIF('[1]2021'!$E:$E,$A391,'[1]2021'!$G:$G))/12</f>
        <v>0</v>
      </c>
      <c r="N391" s="53">
        <f>+(+SUMIF('[1]2021'!$A:$A,$A391,'[1]2021'!$C:$C)-SUMIF('[1]2021'!$E:$E,$A391,'[1]2021'!$G:$G))/12</f>
        <v>0</v>
      </c>
      <c r="O391" s="53">
        <f>+(+SUMIF('[1]2021'!$A:$A,$A391,'[1]2021'!$C:$C)-SUMIF('[1]2021'!$E:$E,$A391,'[1]2021'!$G:$G))/12</f>
        <v>0</v>
      </c>
      <c r="P391" s="53">
        <f>+(+SUMIF('[1]2021'!$A:$A,$A391,'[1]2021'!$C:$C)-SUMIF('[1]2021'!$E:$E,$A391,'[1]2021'!$G:$G))/12</f>
        <v>0</v>
      </c>
      <c r="Q391" s="53">
        <f>+(+SUMIF('[1]2021'!$A:$A,$A391,'[1]2021'!$C:$C)-SUMIF('[1]2021'!$E:$E,$A391,'[1]2021'!$G:$G))/12</f>
        <v>0</v>
      </c>
      <c r="R391" s="53">
        <f>+(+SUMIF('[1]2021'!$A:$A,$A391,'[1]2021'!$C:$C)-SUMIF('[1]2021'!$E:$E,$A391,'[1]2021'!$G:$G))/12</f>
        <v>0</v>
      </c>
      <c r="S391" s="53">
        <f>+(+SUMIF('[1]2021'!$A:$A,$A391,'[1]2021'!$C:$C)-SUMIF('[1]2021'!$E:$E,$A391,'[1]2021'!$G:$G))/12</f>
        <v>0</v>
      </c>
      <c r="T391" s="53">
        <f>+(+SUMIF('[1]2021'!$A:$A,$A391,'[1]2021'!$C:$C)-SUMIF('[1]2021'!$E:$E,$A391,'[1]2021'!$G:$G))/12</f>
        <v>0</v>
      </c>
      <c r="U391" s="53">
        <f>+SUM(I391:INDEX(I391:T391,1,Settings!$C$4))</f>
        <v>0</v>
      </c>
      <c r="V391" s="53">
        <f t="shared" si="216"/>
        <v>0</v>
      </c>
      <c r="W391" s="53"/>
      <c r="X391" s="53">
        <f>+SUMIFS(postings!$T:$T,postings!$C:$C,'pl-data'!X$2,postings!$D:$D,'pl-data'!X$3,postings!$I:$I,'pl-data'!$A391)-SUMIFS(postings!$W:$W,postings!$C:$C,'pl-data'!X$2,postings!$D:$D,'pl-data'!X$3,postings!$M:$M,'pl-data'!$A391)</f>
        <v>0</v>
      </c>
      <c r="Y391" s="53">
        <f>+SUMIFS(postings!$T:$T,postings!$C:$C,'pl-data'!Y$2,postings!$D:$D,'pl-data'!Y$3,postings!$I:$I,'pl-data'!$A391)-SUMIFS(postings!$W:$W,postings!$C:$C,'pl-data'!Y$2,postings!$D:$D,'pl-data'!Y$3,postings!$M:$M,'pl-data'!$A391)</f>
        <v>0</v>
      </c>
      <c r="Z391" s="53">
        <f>+SUMIFS(postings!$T:$T,postings!$C:$C,'pl-data'!Z$2,postings!$D:$D,'pl-data'!Z$3,postings!$I:$I,'pl-data'!$A391)-SUMIFS(postings!$W:$W,postings!$C:$C,'pl-data'!Z$2,postings!$D:$D,'pl-data'!Z$3,postings!$M:$M,'pl-data'!$A391)</f>
        <v>0</v>
      </c>
      <c r="AA391" s="53">
        <f>+SUMIFS(postings!$T:$T,postings!$C:$C,'pl-data'!AA$2,postings!$D:$D,'pl-data'!AA$3,postings!$I:$I,'pl-data'!$A391)-SUMIFS(postings!$W:$W,postings!$C:$C,'pl-data'!AA$2,postings!$D:$D,'pl-data'!AA$3,postings!$M:$M,'pl-data'!$A391)</f>
        <v>0</v>
      </c>
      <c r="AB391" s="53">
        <f>+SUMIFS(postings!$T:$T,postings!$C:$C,'pl-data'!AB$2,postings!$D:$D,'pl-data'!AB$3,postings!$I:$I,'pl-data'!$A391)-SUMIFS(postings!$W:$W,postings!$C:$C,'pl-data'!AB$2,postings!$D:$D,'pl-data'!AB$3,postings!$M:$M,'pl-data'!$A391)</f>
        <v>0</v>
      </c>
      <c r="AC391" s="53">
        <f>+SUMIFS(postings!$T:$T,postings!$C:$C,'pl-data'!AC$2,postings!$D:$D,'pl-data'!AC$3,postings!$I:$I,'pl-data'!$A391)-SUMIFS(postings!$W:$W,postings!$C:$C,'pl-data'!AC$2,postings!$D:$D,'pl-data'!AC$3,postings!$M:$M,'pl-data'!$A391)</f>
        <v>0</v>
      </c>
      <c r="AD391" s="53">
        <f>+SUMIFS(postings!$T:$T,postings!$C:$C,'pl-data'!AD$2,postings!$D:$D,'pl-data'!AD$3,postings!$I:$I,'pl-data'!$A391)-SUMIFS(postings!$W:$W,postings!$C:$C,'pl-data'!AD$2,postings!$D:$D,'pl-data'!AD$3,postings!$M:$M,'pl-data'!$A391)</f>
        <v>0</v>
      </c>
      <c r="AE391" s="53">
        <f>+SUMIFS(postings!$T:$T,postings!$C:$C,'pl-data'!AE$2,postings!$D:$D,'pl-data'!AE$3,postings!$I:$I,'pl-data'!$A391)-SUMIFS(postings!$W:$W,postings!$C:$C,'pl-data'!AE$2,postings!$D:$D,'pl-data'!AE$3,postings!$M:$M,'pl-data'!$A391)</f>
        <v>0</v>
      </c>
      <c r="AF391" s="53">
        <f>+SUMIFS(postings!$T:$T,postings!$C:$C,'pl-data'!AF$2,postings!$D:$D,'pl-data'!AF$3,postings!$I:$I,'pl-data'!$A391)-SUMIFS(postings!$W:$W,postings!$C:$C,'pl-data'!AF$2,postings!$D:$D,'pl-data'!AF$3,postings!$M:$M,'pl-data'!$A391)</f>
        <v>0</v>
      </c>
      <c r="AG391" s="53">
        <f>+SUMIFS(postings!$T:$T,postings!$C:$C,'pl-data'!AG$2,postings!$D:$D,'pl-data'!AG$3,postings!$I:$I,'pl-data'!$A391)-SUMIFS(postings!$W:$W,postings!$C:$C,'pl-data'!AG$2,postings!$D:$D,'pl-data'!AG$3,postings!$M:$M,'pl-data'!$A391)</f>
        <v>0</v>
      </c>
      <c r="AH391" s="53">
        <f>+SUMIFS(postings!$T:$T,postings!$C:$C,'pl-data'!AH$2,postings!$D:$D,'pl-data'!AH$3,postings!$I:$I,'pl-data'!$A391)-SUMIFS(postings!$W:$W,postings!$C:$C,'pl-data'!AH$2,postings!$D:$D,'pl-data'!AH$3,postings!$M:$M,'pl-data'!$A391)</f>
        <v>0</v>
      </c>
      <c r="AI391" s="53">
        <f>+SUMIFS(postings!$T:$T,postings!$C:$C,'pl-data'!AI$2,postings!$D:$D,'pl-data'!AI$3,postings!$I:$I,'pl-data'!$A391)-SUMIFS(postings!$W:$W,postings!$C:$C,'pl-data'!AI$2,postings!$D:$D,'pl-data'!AI$3,postings!$M:$M,'pl-data'!$A391)</f>
        <v>0</v>
      </c>
      <c r="AJ391" s="53">
        <f>+SUM(X391:INDEX(X391:AI391,1,Settings!$C$4))</f>
        <v>0</v>
      </c>
      <c r="AK391" s="53">
        <f t="shared" si="217"/>
        <v>0</v>
      </c>
      <c r="AL391" s="53"/>
      <c r="AM391" s="53">
        <f t="shared" si="186"/>
        <v>0</v>
      </c>
      <c r="AN391" s="53">
        <f t="shared" si="187"/>
        <v>0</v>
      </c>
      <c r="AO391" s="53">
        <f t="shared" si="188"/>
        <v>0</v>
      </c>
      <c r="AP391" s="53">
        <f t="shared" si="189"/>
        <v>0</v>
      </c>
      <c r="AQ391" s="53">
        <f t="shared" si="190"/>
        <v>0</v>
      </c>
      <c r="AR391" s="53">
        <f t="shared" si="191"/>
        <v>0</v>
      </c>
      <c r="AS391" s="53">
        <f t="shared" si="192"/>
        <v>0</v>
      </c>
      <c r="AT391" s="53">
        <f t="shared" si="193"/>
        <v>0</v>
      </c>
      <c r="AU391" s="53">
        <f t="shared" si="194"/>
        <v>0</v>
      </c>
      <c r="AV391" s="53">
        <f t="shared" si="195"/>
        <v>0</v>
      </c>
      <c r="AW391" s="53">
        <f t="shared" si="196"/>
        <v>0</v>
      </c>
      <c r="AX391" s="53">
        <f t="shared" si="197"/>
        <v>0</v>
      </c>
      <c r="AY391" s="53">
        <f>+SUM(AM391:INDEX(AM391:AX391,1,Settings!$C$4))</f>
        <v>0</v>
      </c>
      <c r="AZ391" s="53">
        <f t="shared" si="218"/>
        <v>0</v>
      </c>
      <c r="BA391" s="53"/>
      <c r="BB391" s="53">
        <f t="shared" si="201"/>
        <v>0</v>
      </c>
      <c r="BC391" s="53">
        <f t="shared" si="202"/>
        <v>0</v>
      </c>
      <c r="BD391" s="53">
        <f t="shared" si="203"/>
        <v>0</v>
      </c>
      <c r="BE391" s="53">
        <f t="shared" si="204"/>
        <v>0</v>
      </c>
      <c r="BF391" s="53">
        <f t="shared" si="205"/>
        <v>0</v>
      </c>
      <c r="BG391" s="53">
        <f t="shared" si="206"/>
        <v>0</v>
      </c>
      <c r="BH391" s="53">
        <f t="shared" si="207"/>
        <v>0</v>
      </c>
      <c r="BI391" s="53">
        <f t="shared" si="208"/>
        <v>0</v>
      </c>
      <c r="BJ391" s="53">
        <f t="shared" si="209"/>
        <v>0</v>
      </c>
      <c r="BK391" s="53">
        <f t="shared" si="210"/>
        <v>0</v>
      </c>
      <c r="BL391" s="53">
        <f t="shared" si="211"/>
        <v>0</v>
      </c>
      <c r="BM391" s="53">
        <f t="shared" si="212"/>
        <v>0</v>
      </c>
      <c r="BN391" s="53">
        <f t="shared" si="213"/>
        <v>0</v>
      </c>
      <c r="BO391" s="53"/>
      <c r="BP391" s="53">
        <f t="shared" si="214"/>
        <v>0</v>
      </c>
      <c r="BQ391" s="53"/>
      <c r="BR391" s="53">
        <f t="shared" si="215"/>
        <v>0</v>
      </c>
    </row>
    <row r="392" spans="1:70" x14ac:dyDescent="0.2">
      <c r="A392" s="6">
        <v>4550</v>
      </c>
      <c r="B392" s="6" t="str">
        <f>+VLOOKUP(A392,masterfile!B:C,2,FALSE)</f>
        <v>Garagenmieten</v>
      </c>
      <c r="D392" s="53">
        <f>+SUMIF('[1]2017'!$A:$A,$A392,'[1]2017'!$C:$C)-SUMIF('[1]2017'!$E:$E,$A392,'[1]2017'!$G:$G)</f>
        <v>0</v>
      </c>
      <c r="E392" s="53">
        <f>+SUMIF('[1]2018'!$A:$A,$A392,'[1]2018'!$C:$C)-SUMIF('[1]2018'!$E:$E,$A392,'[1]2018'!$G:$G)</f>
        <v>0</v>
      </c>
      <c r="F392" s="53">
        <f>+SUMIF('[1]2019'!$A:$A,$A392,'[1]2019'!$C:$C)-SUMIF('[1]2019'!$E:$E,$A392,'[1]2019'!$G:$G)</f>
        <v>0</v>
      </c>
      <c r="G392" s="53">
        <f>+SUMIF('[1]2020'!$A:$A,$A392,'[1]2020'!$C:$C)-SUMIF('[1]2020'!$E:$E,$A392,'[1]2020'!$G:$G)</f>
        <v>0</v>
      </c>
      <c r="H392" s="53"/>
      <c r="I392" s="53">
        <f>+(+SUMIF('[1]2021'!$A:$A,$A392,'[1]2021'!$C:$C)-SUMIF('[1]2021'!$E:$E,$A392,'[1]2021'!$G:$G))/12</f>
        <v>0</v>
      </c>
      <c r="J392" s="53">
        <f>+(+SUMIF('[1]2021'!$A:$A,$A392,'[1]2021'!$C:$C)-SUMIF('[1]2021'!$E:$E,$A392,'[1]2021'!$G:$G))/12</f>
        <v>0</v>
      </c>
      <c r="K392" s="53">
        <f>+(+SUMIF('[1]2021'!$A:$A,$A392,'[1]2021'!$C:$C)-SUMIF('[1]2021'!$E:$E,$A392,'[1]2021'!$G:$G))/12</f>
        <v>0</v>
      </c>
      <c r="L392" s="53">
        <f>+(+SUMIF('[1]2021'!$A:$A,$A392,'[1]2021'!$C:$C)-SUMIF('[1]2021'!$E:$E,$A392,'[1]2021'!$G:$G))/12</f>
        <v>0</v>
      </c>
      <c r="M392" s="53">
        <f>+(+SUMIF('[1]2021'!$A:$A,$A392,'[1]2021'!$C:$C)-SUMIF('[1]2021'!$E:$E,$A392,'[1]2021'!$G:$G))/12</f>
        <v>0</v>
      </c>
      <c r="N392" s="53">
        <f>+(+SUMIF('[1]2021'!$A:$A,$A392,'[1]2021'!$C:$C)-SUMIF('[1]2021'!$E:$E,$A392,'[1]2021'!$G:$G))/12</f>
        <v>0</v>
      </c>
      <c r="O392" s="53">
        <f>+(+SUMIF('[1]2021'!$A:$A,$A392,'[1]2021'!$C:$C)-SUMIF('[1]2021'!$E:$E,$A392,'[1]2021'!$G:$G))/12</f>
        <v>0</v>
      </c>
      <c r="P392" s="53">
        <f>+(+SUMIF('[1]2021'!$A:$A,$A392,'[1]2021'!$C:$C)-SUMIF('[1]2021'!$E:$E,$A392,'[1]2021'!$G:$G))/12</f>
        <v>0</v>
      </c>
      <c r="Q392" s="53">
        <f>+(+SUMIF('[1]2021'!$A:$A,$A392,'[1]2021'!$C:$C)-SUMIF('[1]2021'!$E:$E,$A392,'[1]2021'!$G:$G))/12</f>
        <v>0</v>
      </c>
      <c r="R392" s="53">
        <f>+(+SUMIF('[1]2021'!$A:$A,$A392,'[1]2021'!$C:$C)-SUMIF('[1]2021'!$E:$E,$A392,'[1]2021'!$G:$G))/12</f>
        <v>0</v>
      </c>
      <c r="S392" s="53">
        <f>+(+SUMIF('[1]2021'!$A:$A,$A392,'[1]2021'!$C:$C)-SUMIF('[1]2021'!$E:$E,$A392,'[1]2021'!$G:$G))/12</f>
        <v>0</v>
      </c>
      <c r="T392" s="53">
        <f>+(+SUMIF('[1]2021'!$A:$A,$A392,'[1]2021'!$C:$C)-SUMIF('[1]2021'!$E:$E,$A392,'[1]2021'!$G:$G))/12</f>
        <v>0</v>
      </c>
      <c r="U392" s="53">
        <f>+SUM(I392:INDEX(I392:T392,1,Settings!$C$4))</f>
        <v>0</v>
      </c>
      <c r="V392" s="53">
        <f t="shared" si="216"/>
        <v>0</v>
      </c>
      <c r="W392" s="53"/>
      <c r="X392" s="53">
        <f>+SUMIFS(postings!$T:$T,postings!$C:$C,'pl-data'!X$2,postings!$D:$D,'pl-data'!X$3,postings!$I:$I,'pl-data'!$A392)-SUMIFS(postings!$W:$W,postings!$C:$C,'pl-data'!X$2,postings!$D:$D,'pl-data'!X$3,postings!$M:$M,'pl-data'!$A392)</f>
        <v>0</v>
      </c>
      <c r="Y392" s="53">
        <f>+SUMIFS(postings!$T:$T,postings!$C:$C,'pl-data'!Y$2,postings!$D:$D,'pl-data'!Y$3,postings!$I:$I,'pl-data'!$A392)-SUMIFS(postings!$W:$W,postings!$C:$C,'pl-data'!Y$2,postings!$D:$D,'pl-data'!Y$3,postings!$M:$M,'pl-data'!$A392)</f>
        <v>0</v>
      </c>
      <c r="Z392" s="53">
        <f>+SUMIFS(postings!$T:$T,postings!$C:$C,'pl-data'!Z$2,postings!$D:$D,'pl-data'!Z$3,postings!$I:$I,'pl-data'!$A392)-SUMIFS(postings!$W:$W,postings!$C:$C,'pl-data'!Z$2,postings!$D:$D,'pl-data'!Z$3,postings!$M:$M,'pl-data'!$A392)</f>
        <v>0</v>
      </c>
      <c r="AA392" s="53">
        <f>+SUMIFS(postings!$T:$T,postings!$C:$C,'pl-data'!AA$2,postings!$D:$D,'pl-data'!AA$3,postings!$I:$I,'pl-data'!$A392)-SUMIFS(postings!$W:$W,postings!$C:$C,'pl-data'!AA$2,postings!$D:$D,'pl-data'!AA$3,postings!$M:$M,'pl-data'!$A392)</f>
        <v>0</v>
      </c>
      <c r="AB392" s="53">
        <f>+SUMIFS(postings!$T:$T,postings!$C:$C,'pl-data'!AB$2,postings!$D:$D,'pl-data'!AB$3,postings!$I:$I,'pl-data'!$A392)-SUMIFS(postings!$W:$W,postings!$C:$C,'pl-data'!AB$2,postings!$D:$D,'pl-data'!AB$3,postings!$M:$M,'pl-data'!$A392)</f>
        <v>0</v>
      </c>
      <c r="AC392" s="53">
        <f>+SUMIFS(postings!$T:$T,postings!$C:$C,'pl-data'!AC$2,postings!$D:$D,'pl-data'!AC$3,postings!$I:$I,'pl-data'!$A392)-SUMIFS(postings!$W:$W,postings!$C:$C,'pl-data'!AC$2,postings!$D:$D,'pl-data'!AC$3,postings!$M:$M,'pl-data'!$A392)</f>
        <v>0</v>
      </c>
      <c r="AD392" s="53">
        <f>+SUMIFS(postings!$T:$T,postings!$C:$C,'pl-data'!AD$2,postings!$D:$D,'pl-data'!AD$3,postings!$I:$I,'pl-data'!$A392)-SUMIFS(postings!$W:$W,postings!$C:$C,'pl-data'!AD$2,postings!$D:$D,'pl-data'!AD$3,postings!$M:$M,'pl-data'!$A392)</f>
        <v>0</v>
      </c>
      <c r="AE392" s="53">
        <f>+SUMIFS(postings!$T:$T,postings!$C:$C,'pl-data'!AE$2,postings!$D:$D,'pl-data'!AE$3,postings!$I:$I,'pl-data'!$A392)-SUMIFS(postings!$W:$W,postings!$C:$C,'pl-data'!AE$2,postings!$D:$D,'pl-data'!AE$3,postings!$M:$M,'pl-data'!$A392)</f>
        <v>0</v>
      </c>
      <c r="AF392" s="53">
        <f>+SUMIFS(postings!$T:$T,postings!$C:$C,'pl-data'!AF$2,postings!$D:$D,'pl-data'!AF$3,postings!$I:$I,'pl-data'!$A392)-SUMIFS(postings!$W:$W,postings!$C:$C,'pl-data'!AF$2,postings!$D:$D,'pl-data'!AF$3,postings!$M:$M,'pl-data'!$A392)</f>
        <v>0</v>
      </c>
      <c r="AG392" s="53">
        <f>+SUMIFS(postings!$T:$T,postings!$C:$C,'pl-data'!AG$2,postings!$D:$D,'pl-data'!AG$3,postings!$I:$I,'pl-data'!$A392)-SUMIFS(postings!$W:$W,postings!$C:$C,'pl-data'!AG$2,postings!$D:$D,'pl-data'!AG$3,postings!$M:$M,'pl-data'!$A392)</f>
        <v>0</v>
      </c>
      <c r="AH392" s="53">
        <f>+SUMIFS(postings!$T:$T,postings!$C:$C,'pl-data'!AH$2,postings!$D:$D,'pl-data'!AH$3,postings!$I:$I,'pl-data'!$A392)-SUMIFS(postings!$W:$W,postings!$C:$C,'pl-data'!AH$2,postings!$D:$D,'pl-data'!AH$3,postings!$M:$M,'pl-data'!$A392)</f>
        <v>0</v>
      </c>
      <c r="AI392" s="53">
        <f>+SUMIFS(postings!$T:$T,postings!$C:$C,'pl-data'!AI$2,postings!$D:$D,'pl-data'!AI$3,postings!$I:$I,'pl-data'!$A392)-SUMIFS(postings!$W:$W,postings!$C:$C,'pl-data'!AI$2,postings!$D:$D,'pl-data'!AI$3,postings!$M:$M,'pl-data'!$A392)</f>
        <v>0</v>
      </c>
      <c r="AJ392" s="53">
        <f>+SUM(X392:INDEX(X392:AI392,1,Settings!$C$4))</f>
        <v>0</v>
      </c>
      <c r="AK392" s="53">
        <f t="shared" si="217"/>
        <v>0</v>
      </c>
      <c r="AL392" s="53"/>
      <c r="AM392" s="53">
        <f t="shared" si="186"/>
        <v>0</v>
      </c>
      <c r="AN392" s="53">
        <f t="shared" si="187"/>
        <v>0</v>
      </c>
      <c r="AO392" s="53">
        <f t="shared" si="188"/>
        <v>0</v>
      </c>
      <c r="AP392" s="53">
        <f t="shared" si="189"/>
        <v>0</v>
      </c>
      <c r="AQ392" s="53">
        <f t="shared" si="190"/>
        <v>0</v>
      </c>
      <c r="AR392" s="53">
        <f t="shared" si="191"/>
        <v>0</v>
      </c>
      <c r="AS392" s="53">
        <f t="shared" si="192"/>
        <v>0</v>
      </c>
      <c r="AT392" s="53">
        <f t="shared" si="193"/>
        <v>0</v>
      </c>
      <c r="AU392" s="53">
        <f t="shared" si="194"/>
        <v>0</v>
      </c>
      <c r="AV392" s="53">
        <f t="shared" si="195"/>
        <v>0</v>
      </c>
      <c r="AW392" s="53">
        <f t="shared" si="196"/>
        <v>0</v>
      </c>
      <c r="AX392" s="53">
        <f t="shared" si="197"/>
        <v>0</v>
      </c>
      <c r="AY392" s="53">
        <f>+SUM(AM392:INDEX(AM392:AX392,1,Settings!$C$4))</f>
        <v>0</v>
      </c>
      <c r="AZ392" s="53">
        <f t="shared" si="218"/>
        <v>0</v>
      </c>
      <c r="BA392" s="53"/>
      <c r="BB392" s="53">
        <f t="shared" si="201"/>
        <v>0</v>
      </c>
      <c r="BC392" s="53">
        <f t="shared" si="202"/>
        <v>0</v>
      </c>
      <c r="BD392" s="53">
        <f t="shared" si="203"/>
        <v>0</v>
      </c>
      <c r="BE392" s="53">
        <f t="shared" si="204"/>
        <v>0</v>
      </c>
      <c r="BF392" s="53">
        <f t="shared" si="205"/>
        <v>0</v>
      </c>
      <c r="BG392" s="53">
        <f t="shared" si="206"/>
        <v>0</v>
      </c>
      <c r="BH392" s="53">
        <f t="shared" si="207"/>
        <v>0</v>
      </c>
      <c r="BI392" s="53">
        <f t="shared" si="208"/>
        <v>0</v>
      </c>
      <c r="BJ392" s="53">
        <f t="shared" si="209"/>
        <v>0</v>
      </c>
      <c r="BK392" s="53">
        <f t="shared" si="210"/>
        <v>0</v>
      </c>
      <c r="BL392" s="53">
        <f t="shared" si="211"/>
        <v>0</v>
      </c>
      <c r="BM392" s="53">
        <f t="shared" si="212"/>
        <v>0</v>
      </c>
      <c r="BN392" s="53">
        <f t="shared" si="213"/>
        <v>0</v>
      </c>
      <c r="BO392" s="53"/>
      <c r="BP392" s="53">
        <f t="shared" si="214"/>
        <v>0</v>
      </c>
      <c r="BQ392" s="53"/>
      <c r="BR392" s="53">
        <f t="shared" si="215"/>
        <v>0</v>
      </c>
    </row>
    <row r="393" spans="1:70" x14ac:dyDescent="0.2">
      <c r="A393" s="6">
        <v>4560</v>
      </c>
      <c r="B393" s="6" t="str">
        <f>+VLOOKUP(A393,masterfile!B:C,2,FALSE)</f>
        <v>Mautgebühren</v>
      </c>
      <c r="D393" s="53">
        <f>+SUMIF('[1]2017'!$A:$A,$A393,'[1]2017'!$C:$C)-SUMIF('[1]2017'!$E:$E,$A393,'[1]2017'!$G:$G)</f>
        <v>0</v>
      </c>
      <c r="E393" s="53">
        <f>+SUMIF('[1]2018'!$A:$A,$A393,'[1]2018'!$C:$C)-SUMIF('[1]2018'!$E:$E,$A393,'[1]2018'!$G:$G)</f>
        <v>0</v>
      </c>
      <c r="F393" s="53">
        <f>+SUMIF('[1]2019'!$A:$A,$A393,'[1]2019'!$C:$C)-SUMIF('[1]2019'!$E:$E,$A393,'[1]2019'!$G:$G)</f>
        <v>0</v>
      </c>
      <c r="G393" s="53">
        <f>+SUMIF('[1]2020'!$A:$A,$A393,'[1]2020'!$C:$C)-SUMIF('[1]2020'!$E:$E,$A393,'[1]2020'!$G:$G)</f>
        <v>0</v>
      </c>
      <c r="H393" s="53"/>
      <c r="I393" s="53">
        <f>+(+SUMIF('[1]2021'!$A:$A,$A393,'[1]2021'!$C:$C)-SUMIF('[1]2021'!$E:$E,$A393,'[1]2021'!$G:$G))/12</f>
        <v>0</v>
      </c>
      <c r="J393" s="53">
        <f>+(+SUMIF('[1]2021'!$A:$A,$A393,'[1]2021'!$C:$C)-SUMIF('[1]2021'!$E:$E,$A393,'[1]2021'!$G:$G))/12</f>
        <v>0</v>
      </c>
      <c r="K393" s="53">
        <f>+(+SUMIF('[1]2021'!$A:$A,$A393,'[1]2021'!$C:$C)-SUMIF('[1]2021'!$E:$E,$A393,'[1]2021'!$G:$G))/12</f>
        <v>0</v>
      </c>
      <c r="L393" s="53">
        <f>+(+SUMIF('[1]2021'!$A:$A,$A393,'[1]2021'!$C:$C)-SUMIF('[1]2021'!$E:$E,$A393,'[1]2021'!$G:$G))/12</f>
        <v>0</v>
      </c>
      <c r="M393" s="53">
        <f>+(+SUMIF('[1]2021'!$A:$A,$A393,'[1]2021'!$C:$C)-SUMIF('[1]2021'!$E:$E,$A393,'[1]2021'!$G:$G))/12</f>
        <v>0</v>
      </c>
      <c r="N393" s="53">
        <f>+(+SUMIF('[1]2021'!$A:$A,$A393,'[1]2021'!$C:$C)-SUMIF('[1]2021'!$E:$E,$A393,'[1]2021'!$G:$G))/12</f>
        <v>0</v>
      </c>
      <c r="O393" s="53">
        <f>+(+SUMIF('[1]2021'!$A:$A,$A393,'[1]2021'!$C:$C)-SUMIF('[1]2021'!$E:$E,$A393,'[1]2021'!$G:$G))/12</f>
        <v>0</v>
      </c>
      <c r="P393" s="53">
        <f>+(+SUMIF('[1]2021'!$A:$A,$A393,'[1]2021'!$C:$C)-SUMIF('[1]2021'!$E:$E,$A393,'[1]2021'!$G:$G))/12</f>
        <v>0</v>
      </c>
      <c r="Q393" s="53">
        <f>+(+SUMIF('[1]2021'!$A:$A,$A393,'[1]2021'!$C:$C)-SUMIF('[1]2021'!$E:$E,$A393,'[1]2021'!$G:$G))/12</f>
        <v>0</v>
      </c>
      <c r="R393" s="53">
        <f>+(+SUMIF('[1]2021'!$A:$A,$A393,'[1]2021'!$C:$C)-SUMIF('[1]2021'!$E:$E,$A393,'[1]2021'!$G:$G))/12</f>
        <v>0</v>
      </c>
      <c r="S393" s="53">
        <f>+(+SUMIF('[1]2021'!$A:$A,$A393,'[1]2021'!$C:$C)-SUMIF('[1]2021'!$E:$E,$A393,'[1]2021'!$G:$G))/12</f>
        <v>0</v>
      </c>
      <c r="T393" s="53">
        <f>+(+SUMIF('[1]2021'!$A:$A,$A393,'[1]2021'!$C:$C)-SUMIF('[1]2021'!$E:$E,$A393,'[1]2021'!$G:$G))/12</f>
        <v>0</v>
      </c>
      <c r="U393" s="53">
        <f>+SUM(I393:INDEX(I393:T393,1,Settings!$C$4))</f>
        <v>0</v>
      </c>
      <c r="V393" s="53">
        <f t="shared" si="216"/>
        <v>0</v>
      </c>
      <c r="W393" s="53"/>
      <c r="X393" s="53">
        <f>+SUMIFS(postings!$T:$T,postings!$C:$C,'pl-data'!X$2,postings!$D:$D,'pl-data'!X$3,postings!$I:$I,'pl-data'!$A393)-SUMIFS(postings!$W:$W,postings!$C:$C,'pl-data'!X$2,postings!$D:$D,'pl-data'!X$3,postings!$M:$M,'pl-data'!$A393)</f>
        <v>0</v>
      </c>
      <c r="Y393" s="53">
        <f>+SUMIFS(postings!$T:$T,postings!$C:$C,'pl-data'!Y$2,postings!$D:$D,'pl-data'!Y$3,postings!$I:$I,'pl-data'!$A393)-SUMIFS(postings!$W:$W,postings!$C:$C,'pl-data'!Y$2,postings!$D:$D,'pl-data'!Y$3,postings!$M:$M,'pl-data'!$A393)</f>
        <v>0</v>
      </c>
      <c r="Z393" s="53">
        <f>+SUMIFS(postings!$T:$T,postings!$C:$C,'pl-data'!Z$2,postings!$D:$D,'pl-data'!Z$3,postings!$I:$I,'pl-data'!$A393)-SUMIFS(postings!$W:$W,postings!$C:$C,'pl-data'!Z$2,postings!$D:$D,'pl-data'!Z$3,postings!$M:$M,'pl-data'!$A393)</f>
        <v>0</v>
      </c>
      <c r="AA393" s="53">
        <f>+SUMIFS(postings!$T:$T,postings!$C:$C,'pl-data'!AA$2,postings!$D:$D,'pl-data'!AA$3,postings!$I:$I,'pl-data'!$A393)-SUMIFS(postings!$W:$W,postings!$C:$C,'pl-data'!AA$2,postings!$D:$D,'pl-data'!AA$3,postings!$M:$M,'pl-data'!$A393)</f>
        <v>0</v>
      </c>
      <c r="AB393" s="53">
        <f>+SUMIFS(postings!$T:$T,postings!$C:$C,'pl-data'!AB$2,postings!$D:$D,'pl-data'!AB$3,postings!$I:$I,'pl-data'!$A393)-SUMIFS(postings!$W:$W,postings!$C:$C,'pl-data'!AB$2,postings!$D:$D,'pl-data'!AB$3,postings!$M:$M,'pl-data'!$A393)</f>
        <v>0</v>
      </c>
      <c r="AC393" s="53">
        <f>+SUMIFS(postings!$T:$T,postings!$C:$C,'pl-data'!AC$2,postings!$D:$D,'pl-data'!AC$3,postings!$I:$I,'pl-data'!$A393)-SUMIFS(postings!$W:$W,postings!$C:$C,'pl-data'!AC$2,postings!$D:$D,'pl-data'!AC$3,postings!$M:$M,'pl-data'!$A393)</f>
        <v>0</v>
      </c>
      <c r="AD393" s="53">
        <f>+SUMIFS(postings!$T:$T,postings!$C:$C,'pl-data'!AD$2,postings!$D:$D,'pl-data'!AD$3,postings!$I:$I,'pl-data'!$A393)-SUMIFS(postings!$W:$W,postings!$C:$C,'pl-data'!AD$2,postings!$D:$D,'pl-data'!AD$3,postings!$M:$M,'pl-data'!$A393)</f>
        <v>0</v>
      </c>
      <c r="AE393" s="53">
        <f>+SUMIFS(postings!$T:$T,postings!$C:$C,'pl-data'!AE$2,postings!$D:$D,'pl-data'!AE$3,postings!$I:$I,'pl-data'!$A393)-SUMIFS(postings!$W:$W,postings!$C:$C,'pl-data'!AE$2,postings!$D:$D,'pl-data'!AE$3,postings!$M:$M,'pl-data'!$A393)</f>
        <v>0</v>
      </c>
      <c r="AF393" s="53">
        <f>+SUMIFS(postings!$T:$T,postings!$C:$C,'pl-data'!AF$2,postings!$D:$D,'pl-data'!AF$3,postings!$I:$I,'pl-data'!$A393)-SUMIFS(postings!$W:$W,postings!$C:$C,'pl-data'!AF$2,postings!$D:$D,'pl-data'!AF$3,postings!$M:$M,'pl-data'!$A393)</f>
        <v>0</v>
      </c>
      <c r="AG393" s="53">
        <f>+SUMIFS(postings!$T:$T,postings!$C:$C,'pl-data'!AG$2,postings!$D:$D,'pl-data'!AG$3,postings!$I:$I,'pl-data'!$A393)-SUMIFS(postings!$W:$W,postings!$C:$C,'pl-data'!AG$2,postings!$D:$D,'pl-data'!AG$3,postings!$M:$M,'pl-data'!$A393)</f>
        <v>0</v>
      </c>
      <c r="AH393" s="53">
        <f>+SUMIFS(postings!$T:$T,postings!$C:$C,'pl-data'!AH$2,postings!$D:$D,'pl-data'!AH$3,postings!$I:$I,'pl-data'!$A393)-SUMIFS(postings!$W:$W,postings!$C:$C,'pl-data'!AH$2,postings!$D:$D,'pl-data'!AH$3,postings!$M:$M,'pl-data'!$A393)</f>
        <v>0</v>
      </c>
      <c r="AI393" s="53">
        <f>+SUMIFS(postings!$T:$T,postings!$C:$C,'pl-data'!AI$2,postings!$D:$D,'pl-data'!AI$3,postings!$I:$I,'pl-data'!$A393)-SUMIFS(postings!$W:$W,postings!$C:$C,'pl-data'!AI$2,postings!$D:$D,'pl-data'!AI$3,postings!$M:$M,'pl-data'!$A393)</f>
        <v>0</v>
      </c>
      <c r="AJ393" s="53">
        <f>+SUM(X393:INDEX(X393:AI393,1,Settings!$C$4))</f>
        <v>0</v>
      </c>
      <c r="AK393" s="53">
        <f t="shared" si="217"/>
        <v>0</v>
      </c>
      <c r="AL393" s="53"/>
      <c r="AM393" s="53">
        <f t="shared" si="186"/>
        <v>0</v>
      </c>
      <c r="AN393" s="53">
        <f t="shared" si="187"/>
        <v>0</v>
      </c>
      <c r="AO393" s="53">
        <f t="shared" si="188"/>
        <v>0</v>
      </c>
      <c r="AP393" s="53">
        <f t="shared" si="189"/>
        <v>0</v>
      </c>
      <c r="AQ393" s="53">
        <f t="shared" si="190"/>
        <v>0</v>
      </c>
      <c r="AR393" s="53">
        <f t="shared" si="191"/>
        <v>0</v>
      </c>
      <c r="AS393" s="53">
        <f t="shared" si="192"/>
        <v>0</v>
      </c>
      <c r="AT393" s="53">
        <f t="shared" si="193"/>
        <v>0</v>
      </c>
      <c r="AU393" s="53">
        <f t="shared" si="194"/>
        <v>0</v>
      </c>
      <c r="AV393" s="53">
        <f t="shared" si="195"/>
        <v>0</v>
      </c>
      <c r="AW393" s="53">
        <f t="shared" si="196"/>
        <v>0</v>
      </c>
      <c r="AX393" s="53">
        <f t="shared" si="197"/>
        <v>0</v>
      </c>
      <c r="AY393" s="53">
        <f>+SUM(AM393:INDEX(AM393:AX393,1,Settings!$C$4))</f>
        <v>0</v>
      </c>
      <c r="AZ393" s="53">
        <f t="shared" si="218"/>
        <v>0</v>
      </c>
      <c r="BA393" s="53"/>
      <c r="BB393" s="53">
        <f t="shared" si="201"/>
        <v>0</v>
      </c>
      <c r="BC393" s="53">
        <f t="shared" si="202"/>
        <v>0</v>
      </c>
      <c r="BD393" s="53">
        <f t="shared" si="203"/>
        <v>0</v>
      </c>
      <c r="BE393" s="53">
        <f t="shared" si="204"/>
        <v>0</v>
      </c>
      <c r="BF393" s="53">
        <f t="shared" si="205"/>
        <v>0</v>
      </c>
      <c r="BG393" s="53">
        <f t="shared" si="206"/>
        <v>0</v>
      </c>
      <c r="BH393" s="53">
        <f t="shared" si="207"/>
        <v>0</v>
      </c>
      <c r="BI393" s="53">
        <f t="shared" si="208"/>
        <v>0</v>
      </c>
      <c r="BJ393" s="53">
        <f t="shared" si="209"/>
        <v>0</v>
      </c>
      <c r="BK393" s="53">
        <f t="shared" si="210"/>
        <v>0</v>
      </c>
      <c r="BL393" s="53">
        <f t="shared" si="211"/>
        <v>0</v>
      </c>
      <c r="BM393" s="53">
        <f t="shared" si="212"/>
        <v>0</v>
      </c>
      <c r="BN393" s="53">
        <f t="shared" si="213"/>
        <v>0</v>
      </c>
      <c r="BO393" s="53"/>
      <c r="BP393" s="53">
        <f t="shared" si="214"/>
        <v>0</v>
      </c>
      <c r="BQ393" s="53"/>
      <c r="BR393" s="53">
        <f t="shared" si="215"/>
        <v>0</v>
      </c>
    </row>
    <row r="394" spans="1:70" x14ac:dyDescent="0.2">
      <c r="A394" s="6">
        <v>4570</v>
      </c>
      <c r="B394" s="6" t="str">
        <f>+VLOOKUP(A394,masterfile!B:C,2,FALSE)</f>
        <v>Mietleasing Kfz</v>
      </c>
      <c r="D394" s="53">
        <f>+SUMIF('[1]2017'!$A:$A,$A394,'[1]2017'!$C:$C)-SUMIF('[1]2017'!$E:$E,$A394,'[1]2017'!$G:$G)</f>
        <v>42</v>
      </c>
      <c r="E394" s="53">
        <f>+SUMIF('[1]2018'!$A:$A,$A394,'[1]2018'!$C:$C)-SUMIF('[1]2018'!$E:$E,$A394,'[1]2018'!$G:$G)</f>
        <v>42</v>
      </c>
      <c r="F394" s="53">
        <f>+SUMIF('[1]2019'!$A:$A,$A394,'[1]2019'!$C:$C)-SUMIF('[1]2019'!$E:$E,$A394,'[1]2019'!$G:$G)</f>
        <v>42</v>
      </c>
      <c r="G394" s="53">
        <f>+SUMIF('[1]2020'!$A:$A,$A394,'[1]2020'!$C:$C)-SUMIF('[1]2020'!$E:$E,$A394,'[1]2020'!$G:$G)</f>
        <v>42</v>
      </c>
      <c r="H394" s="53"/>
      <c r="I394" s="53">
        <f>+(+SUMIF('[1]2021'!$A:$A,$A394,'[1]2021'!$C:$C)-SUMIF('[1]2021'!$E:$E,$A394,'[1]2021'!$G:$G))/12</f>
        <v>3.5</v>
      </c>
      <c r="J394" s="53">
        <f>+(+SUMIF('[1]2021'!$A:$A,$A394,'[1]2021'!$C:$C)-SUMIF('[1]2021'!$E:$E,$A394,'[1]2021'!$G:$G))/12</f>
        <v>3.5</v>
      </c>
      <c r="K394" s="53">
        <f>+(+SUMIF('[1]2021'!$A:$A,$A394,'[1]2021'!$C:$C)-SUMIF('[1]2021'!$E:$E,$A394,'[1]2021'!$G:$G))/12</f>
        <v>3.5</v>
      </c>
      <c r="L394" s="53">
        <f>+(+SUMIF('[1]2021'!$A:$A,$A394,'[1]2021'!$C:$C)-SUMIF('[1]2021'!$E:$E,$A394,'[1]2021'!$G:$G))/12</f>
        <v>3.5</v>
      </c>
      <c r="M394" s="53">
        <f>+(+SUMIF('[1]2021'!$A:$A,$A394,'[1]2021'!$C:$C)-SUMIF('[1]2021'!$E:$E,$A394,'[1]2021'!$G:$G))/12</f>
        <v>3.5</v>
      </c>
      <c r="N394" s="53">
        <f>+(+SUMIF('[1]2021'!$A:$A,$A394,'[1]2021'!$C:$C)-SUMIF('[1]2021'!$E:$E,$A394,'[1]2021'!$G:$G))/12</f>
        <v>3.5</v>
      </c>
      <c r="O394" s="53">
        <f>+(+SUMIF('[1]2021'!$A:$A,$A394,'[1]2021'!$C:$C)-SUMIF('[1]2021'!$E:$E,$A394,'[1]2021'!$G:$G))/12</f>
        <v>3.5</v>
      </c>
      <c r="P394" s="53">
        <f>+(+SUMIF('[1]2021'!$A:$A,$A394,'[1]2021'!$C:$C)-SUMIF('[1]2021'!$E:$E,$A394,'[1]2021'!$G:$G))/12</f>
        <v>3.5</v>
      </c>
      <c r="Q394" s="53">
        <f>+(+SUMIF('[1]2021'!$A:$A,$A394,'[1]2021'!$C:$C)-SUMIF('[1]2021'!$E:$E,$A394,'[1]2021'!$G:$G))/12</f>
        <v>3.5</v>
      </c>
      <c r="R394" s="53">
        <f>+(+SUMIF('[1]2021'!$A:$A,$A394,'[1]2021'!$C:$C)-SUMIF('[1]2021'!$E:$E,$A394,'[1]2021'!$G:$G))/12</f>
        <v>3.5</v>
      </c>
      <c r="S394" s="53">
        <f>+(+SUMIF('[1]2021'!$A:$A,$A394,'[1]2021'!$C:$C)-SUMIF('[1]2021'!$E:$E,$A394,'[1]2021'!$G:$G))/12</f>
        <v>3.5</v>
      </c>
      <c r="T394" s="53">
        <f>+(+SUMIF('[1]2021'!$A:$A,$A394,'[1]2021'!$C:$C)-SUMIF('[1]2021'!$E:$E,$A394,'[1]2021'!$G:$G))/12</f>
        <v>3.5</v>
      </c>
      <c r="U394" s="53">
        <f>+SUM(I394:INDEX(I394:T394,1,Settings!$C$4))</f>
        <v>42</v>
      </c>
      <c r="V394" s="53">
        <f t="shared" si="216"/>
        <v>42</v>
      </c>
      <c r="W394" s="53"/>
      <c r="X394" s="53">
        <f>+SUMIFS(postings!$T:$T,postings!$C:$C,'pl-data'!X$2,postings!$D:$D,'pl-data'!X$3,postings!$I:$I,'pl-data'!$A394)-SUMIFS(postings!$W:$W,postings!$C:$C,'pl-data'!X$2,postings!$D:$D,'pl-data'!X$3,postings!$M:$M,'pl-data'!$A394)</f>
        <v>0</v>
      </c>
      <c r="Y394" s="53">
        <f>+SUMIFS(postings!$T:$T,postings!$C:$C,'pl-data'!Y$2,postings!$D:$D,'pl-data'!Y$3,postings!$I:$I,'pl-data'!$A394)-SUMIFS(postings!$W:$W,postings!$C:$C,'pl-data'!Y$2,postings!$D:$D,'pl-data'!Y$3,postings!$M:$M,'pl-data'!$A394)</f>
        <v>0</v>
      </c>
      <c r="Z394" s="53">
        <f>+SUMIFS(postings!$T:$T,postings!$C:$C,'pl-data'!Z$2,postings!$D:$D,'pl-data'!Z$3,postings!$I:$I,'pl-data'!$A394)-SUMIFS(postings!$W:$W,postings!$C:$C,'pl-data'!Z$2,postings!$D:$D,'pl-data'!Z$3,postings!$M:$M,'pl-data'!$A394)</f>
        <v>0</v>
      </c>
      <c r="AA394" s="53">
        <f>+SUMIFS(postings!$T:$T,postings!$C:$C,'pl-data'!AA$2,postings!$D:$D,'pl-data'!AA$3,postings!$I:$I,'pl-data'!$A394)-SUMIFS(postings!$W:$W,postings!$C:$C,'pl-data'!AA$2,postings!$D:$D,'pl-data'!AA$3,postings!$M:$M,'pl-data'!$A394)</f>
        <v>0</v>
      </c>
      <c r="AB394" s="53">
        <f>+SUMIFS(postings!$T:$T,postings!$C:$C,'pl-data'!AB$2,postings!$D:$D,'pl-data'!AB$3,postings!$I:$I,'pl-data'!$A394)-SUMIFS(postings!$W:$W,postings!$C:$C,'pl-data'!AB$2,postings!$D:$D,'pl-data'!AB$3,postings!$M:$M,'pl-data'!$A394)</f>
        <v>0</v>
      </c>
      <c r="AC394" s="53">
        <f>+SUMIFS(postings!$T:$T,postings!$C:$C,'pl-data'!AC$2,postings!$D:$D,'pl-data'!AC$3,postings!$I:$I,'pl-data'!$A394)-SUMIFS(postings!$W:$W,postings!$C:$C,'pl-data'!AC$2,postings!$D:$D,'pl-data'!AC$3,postings!$M:$M,'pl-data'!$A394)</f>
        <v>0</v>
      </c>
      <c r="AD394" s="53">
        <f>+SUMIFS(postings!$T:$T,postings!$C:$C,'pl-data'!AD$2,postings!$D:$D,'pl-data'!AD$3,postings!$I:$I,'pl-data'!$A394)-SUMIFS(postings!$W:$W,postings!$C:$C,'pl-data'!AD$2,postings!$D:$D,'pl-data'!AD$3,postings!$M:$M,'pl-data'!$A394)</f>
        <v>0</v>
      </c>
      <c r="AE394" s="53">
        <f>+SUMIFS(postings!$T:$T,postings!$C:$C,'pl-data'!AE$2,postings!$D:$D,'pl-data'!AE$3,postings!$I:$I,'pl-data'!$A394)-SUMIFS(postings!$W:$W,postings!$C:$C,'pl-data'!AE$2,postings!$D:$D,'pl-data'!AE$3,postings!$M:$M,'pl-data'!$A394)</f>
        <v>0</v>
      </c>
      <c r="AF394" s="53">
        <f>+SUMIFS(postings!$T:$T,postings!$C:$C,'pl-data'!AF$2,postings!$D:$D,'pl-data'!AF$3,postings!$I:$I,'pl-data'!$A394)-SUMIFS(postings!$W:$W,postings!$C:$C,'pl-data'!AF$2,postings!$D:$D,'pl-data'!AF$3,postings!$M:$M,'pl-data'!$A394)</f>
        <v>0</v>
      </c>
      <c r="AG394" s="53">
        <f>+SUMIFS(postings!$T:$T,postings!$C:$C,'pl-data'!AG$2,postings!$D:$D,'pl-data'!AG$3,postings!$I:$I,'pl-data'!$A394)-SUMIFS(postings!$W:$W,postings!$C:$C,'pl-data'!AG$2,postings!$D:$D,'pl-data'!AG$3,postings!$M:$M,'pl-data'!$A394)</f>
        <v>0</v>
      </c>
      <c r="AH394" s="53">
        <f>+SUMIFS(postings!$T:$T,postings!$C:$C,'pl-data'!AH$2,postings!$D:$D,'pl-data'!AH$3,postings!$I:$I,'pl-data'!$A394)-SUMIFS(postings!$W:$W,postings!$C:$C,'pl-data'!AH$2,postings!$D:$D,'pl-data'!AH$3,postings!$M:$M,'pl-data'!$A394)</f>
        <v>0</v>
      </c>
      <c r="AI394" s="53">
        <f>+SUMIFS(postings!$T:$T,postings!$C:$C,'pl-data'!AI$2,postings!$D:$D,'pl-data'!AI$3,postings!$I:$I,'pl-data'!$A394)-SUMIFS(postings!$W:$W,postings!$C:$C,'pl-data'!AI$2,postings!$D:$D,'pl-data'!AI$3,postings!$M:$M,'pl-data'!$A394)</f>
        <v>0</v>
      </c>
      <c r="AJ394" s="53">
        <f>+SUM(X394:INDEX(X394:AI394,1,Settings!$C$4))</f>
        <v>0</v>
      </c>
      <c r="AK394" s="53">
        <f t="shared" si="217"/>
        <v>0</v>
      </c>
      <c r="AL394" s="53"/>
      <c r="AM394" s="53">
        <f t="shared" si="186"/>
        <v>3.605</v>
      </c>
      <c r="AN394" s="53">
        <f t="shared" si="187"/>
        <v>3.605</v>
      </c>
      <c r="AO394" s="53">
        <f t="shared" si="188"/>
        <v>3.605</v>
      </c>
      <c r="AP394" s="53">
        <f t="shared" si="189"/>
        <v>3.605</v>
      </c>
      <c r="AQ394" s="53">
        <f t="shared" si="190"/>
        <v>3.605</v>
      </c>
      <c r="AR394" s="53">
        <f t="shared" si="191"/>
        <v>3.605</v>
      </c>
      <c r="AS394" s="53">
        <f t="shared" si="192"/>
        <v>3.605</v>
      </c>
      <c r="AT394" s="53">
        <f t="shared" si="193"/>
        <v>3.605</v>
      </c>
      <c r="AU394" s="53">
        <f t="shared" si="194"/>
        <v>3.605</v>
      </c>
      <c r="AV394" s="53">
        <f t="shared" si="195"/>
        <v>3.605</v>
      </c>
      <c r="AW394" s="53">
        <f t="shared" si="196"/>
        <v>3.605</v>
      </c>
      <c r="AX394" s="53">
        <f t="shared" si="197"/>
        <v>3.605</v>
      </c>
      <c r="AY394" s="53">
        <f>+SUM(AM394:INDEX(AM394:AX394,1,Settings!$C$4))</f>
        <v>43.259999999999991</v>
      </c>
      <c r="AZ394" s="53">
        <f t="shared" si="218"/>
        <v>43.259999999999991</v>
      </c>
      <c r="BA394" s="53"/>
      <c r="BB394" s="53">
        <f t="shared" si="201"/>
        <v>3.7131500000000002</v>
      </c>
      <c r="BC394" s="53">
        <f t="shared" si="202"/>
        <v>3.7131500000000002</v>
      </c>
      <c r="BD394" s="53">
        <f t="shared" si="203"/>
        <v>3.7131500000000002</v>
      </c>
      <c r="BE394" s="53">
        <f t="shared" si="204"/>
        <v>3.7131500000000002</v>
      </c>
      <c r="BF394" s="53">
        <f t="shared" si="205"/>
        <v>3.7131500000000002</v>
      </c>
      <c r="BG394" s="53">
        <f t="shared" si="206"/>
        <v>3.7131500000000002</v>
      </c>
      <c r="BH394" s="53">
        <f t="shared" si="207"/>
        <v>3.7131500000000002</v>
      </c>
      <c r="BI394" s="53">
        <f t="shared" si="208"/>
        <v>3.7131500000000002</v>
      </c>
      <c r="BJ394" s="53">
        <f t="shared" si="209"/>
        <v>3.7131500000000002</v>
      </c>
      <c r="BK394" s="53">
        <f t="shared" si="210"/>
        <v>3.7131500000000002</v>
      </c>
      <c r="BL394" s="53">
        <f t="shared" si="211"/>
        <v>3.7131500000000002</v>
      </c>
      <c r="BM394" s="53">
        <f t="shared" si="212"/>
        <v>3.7131500000000002</v>
      </c>
      <c r="BN394" s="53">
        <f t="shared" si="213"/>
        <v>44.557799999999993</v>
      </c>
      <c r="BO394" s="53"/>
      <c r="BP394" s="53">
        <f t="shared" si="214"/>
        <v>46.340111999999998</v>
      </c>
      <c r="BQ394" s="53"/>
      <c r="BR394" s="53">
        <f t="shared" si="215"/>
        <v>48.657117599999999</v>
      </c>
    </row>
    <row r="395" spans="1:70" x14ac:dyDescent="0.2">
      <c r="A395" s="6">
        <v>4575</v>
      </c>
      <c r="B395" s="6" t="str">
        <f>+VLOOKUP(A395,masterfile!B:C,2,FALSE)</f>
        <v>Mietleasing Elektrofahrzeuge</v>
      </c>
      <c r="D395" s="53">
        <f>+SUMIF('[1]2017'!$A:$A,$A395,'[1]2017'!$C:$C)-SUMIF('[1]2017'!$E:$E,$A395,'[1]2017'!$G:$G)</f>
        <v>0</v>
      </c>
      <c r="E395" s="53">
        <f>+SUMIF('[1]2018'!$A:$A,$A395,'[1]2018'!$C:$C)-SUMIF('[1]2018'!$E:$E,$A395,'[1]2018'!$G:$G)</f>
        <v>0</v>
      </c>
      <c r="F395" s="53">
        <f>+SUMIF('[1]2019'!$A:$A,$A395,'[1]2019'!$C:$C)-SUMIF('[1]2019'!$E:$E,$A395,'[1]2019'!$G:$G)</f>
        <v>0</v>
      </c>
      <c r="G395" s="53">
        <f>+SUMIF('[1]2020'!$A:$A,$A395,'[1]2020'!$C:$C)-SUMIF('[1]2020'!$E:$E,$A395,'[1]2020'!$G:$G)</f>
        <v>0</v>
      </c>
      <c r="H395" s="53"/>
      <c r="I395" s="53">
        <f>+(+SUMIF('[1]2021'!$A:$A,$A395,'[1]2021'!$C:$C)-SUMIF('[1]2021'!$E:$E,$A395,'[1]2021'!$G:$G))/12</f>
        <v>0</v>
      </c>
      <c r="J395" s="53">
        <f>+(+SUMIF('[1]2021'!$A:$A,$A395,'[1]2021'!$C:$C)-SUMIF('[1]2021'!$E:$E,$A395,'[1]2021'!$G:$G))/12</f>
        <v>0</v>
      </c>
      <c r="K395" s="53">
        <f>+(+SUMIF('[1]2021'!$A:$A,$A395,'[1]2021'!$C:$C)-SUMIF('[1]2021'!$E:$E,$A395,'[1]2021'!$G:$G))/12</f>
        <v>0</v>
      </c>
      <c r="L395" s="53">
        <f>+(+SUMIF('[1]2021'!$A:$A,$A395,'[1]2021'!$C:$C)-SUMIF('[1]2021'!$E:$E,$A395,'[1]2021'!$G:$G))/12</f>
        <v>0</v>
      </c>
      <c r="M395" s="53">
        <f>+(+SUMIF('[1]2021'!$A:$A,$A395,'[1]2021'!$C:$C)-SUMIF('[1]2021'!$E:$E,$A395,'[1]2021'!$G:$G))/12</f>
        <v>0</v>
      </c>
      <c r="N395" s="53">
        <f>+(+SUMIF('[1]2021'!$A:$A,$A395,'[1]2021'!$C:$C)-SUMIF('[1]2021'!$E:$E,$A395,'[1]2021'!$G:$G))/12</f>
        <v>0</v>
      </c>
      <c r="O395" s="53">
        <f>+(+SUMIF('[1]2021'!$A:$A,$A395,'[1]2021'!$C:$C)-SUMIF('[1]2021'!$E:$E,$A395,'[1]2021'!$G:$G))/12</f>
        <v>0</v>
      </c>
      <c r="P395" s="53">
        <f>+(+SUMIF('[1]2021'!$A:$A,$A395,'[1]2021'!$C:$C)-SUMIF('[1]2021'!$E:$E,$A395,'[1]2021'!$G:$G))/12</f>
        <v>0</v>
      </c>
      <c r="Q395" s="53">
        <f>+(+SUMIF('[1]2021'!$A:$A,$A395,'[1]2021'!$C:$C)-SUMIF('[1]2021'!$E:$E,$A395,'[1]2021'!$G:$G))/12</f>
        <v>0</v>
      </c>
      <c r="R395" s="53">
        <f>+(+SUMIF('[1]2021'!$A:$A,$A395,'[1]2021'!$C:$C)-SUMIF('[1]2021'!$E:$E,$A395,'[1]2021'!$G:$G))/12</f>
        <v>0</v>
      </c>
      <c r="S395" s="53">
        <f>+(+SUMIF('[1]2021'!$A:$A,$A395,'[1]2021'!$C:$C)-SUMIF('[1]2021'!$E:$E,$A395,'[1]2021'!$G:$G))/12</f>
        <v>0</v>
      </c>
      <c r="T395" s="53">
        <f>+(+SUMIF('[1]2021'!$A:$A,$A395,'[1]2021'!$C:$C)-SUMIF('[1]2021'!$E:$E,$A395,'[1]2021'!$G:$G))/12</f>
        <v>0</v>
      </c>
      <c r="U395" s="53">
        <f>+SUM(I395:INDEX(I395:T395,1,Settings!$C$4))</f>
        <v>0</v>
      </c>
      <c r="V395" s="53">
        <f t="shared" si="216"/>
        <v>0</v>
      </c>
      <c r="W395" s="53"/>
      <c r="X395" s="53">
        <f>+SUMIFS(postings!$T:$T,postings!$C:$C,'pl-data'!X$2,postings!$D:$D,'pl-data'!X$3,postings!$I:$I,'pl-data'!$A395)-SUMIFS(postings!$W:$W,postings!$C:$C,'pl-data'!X$2,postings!$D:$D,'pl-data'!X$3,postings!$M:$M,'pl-data'!$A395)</f>
        <v>0</v>
      </c>
      <c r="Y395" s="53">
        <f>+SUMIFS(postings!$T:$T,postings!$C:$C,'pl-data'!Y$2,postings!$D:$D,'pl-data'!Y$3,postings!$I:$I,'pl-data'!$A395)-SUMIFS(postings!$W:$W,postings!$C:$C,'pl-data'!Y$2,postings!$D:$D,'pl-data'!Y$3,postings!$M:$M,'pl-data'!$A395)</f>
        <v>0</v>
      </c>
      <c r="Z395" s="53">
        <f>+SUMIFS(postings!$T:$T,postings!$C:$C,'pl-data'!Z$2,postings!$D:$D,'pl-data'!Z$3,postings!$I:$I,'pl-data'!$A395)-SUMIFS(postings!$W:$W,postings!$C:$C,'pl-data'!Z$2,postings!$D:$D,'pl-data'!Z$3,postings!$M:$M,'pl-data'!$A395)</f>
        <v>0</v>
      </c>
      <c r="AA395" s="53">
        <f>+SUMIFS(postings!$T:$T,postings!$C:$C,'pl-data'!AA$2,postings!$D:$D,'pl-data'!AA$3,postings!$I:$I,'pl-data'!$A395)-SUMIFS(postings!$W:$W,postings!$C:$C,'pl-data'!AA$2,postings!$D:$D,'pl-data'!AA$3,postings!$M:$M,'pl-data'!$A395)</f>
        <v>0</v>
      </c>
      <c r="AB395" s="53">
        <f>+SUMIFS(postings!$T:$T,postings!$C:$C,'pl-data'!AB$2,postings!$D:$D,'pl-data'!AB$3,postings!$I:$I,'pl-data'!$A395)-SUMIFS(postings!$W:$W,postings!$C:$C,'pl-data'!AB$2,postings!$D:$D,'pl-data'!AB$3,postings!$M:$M,'pl-data'!$A395)</f>
        <v>0</v>
      </c>
      <c r="AC395" s="53">
        <f>+SUMIFS(postings!$T:$T,postings!$C:$C,'pl-data'!AC$2,postings!$D:$D,'pl-data'!AC$3,postings!$I:$I,'pl-data'!$A395)-SUMIFS(postings!$W:$W,postings!$C:$C,'pl-data'!AC$2,postings!$D:$D,'pl-data'!AC$3,postings!$M:$M,'pl-data'!$A395)</f>
        <v>0</v>
      </c>
      <c r="AD395" s="53">
        <f>+SUMIFS(postings!$T:$T,postings!$C:$C,'pl-data'!AD$2,postings!$D:$D,'pl-data'!AD$3,postings!$I:$I,'pl-data'!$A395)-SUMIFS(postings!$W:$W,postings!$C:$C,'pl-data'!AD$2,postings!$D:$D,'pl-data'!AD$3,postings!$M:$M,'pl-data'!$A395)</f>
        <v>0</v>
      </c>
      <c r="AE395" s="53">
        <f>+SUMIFS(postings!$T:$T,postings!$C:$C,'pl-data'!AE$2,postings!$D:$D,'pl-data'!AE$3,postings!$I:$I,'pl-data'!$A395)-SUMIFS(postings!$W:$W,postings!$C:$C,'pl-data'!AE$2,postings!$D:$D,'pl-data'!AE$3,postings!$M:$M,'pl-data'!$A395)</f>
        <v>0</v>
      </c>
      <c r="AF395" s="53">
        <f>+SUMIFS(postings!$T:$T,postings!$C:$C,'pl-data'!AF$2,postings!$D:$D,'pl-data'!AF$3,postings!$I:$I,'pl-data'!$A395)-SUMIFS(postings!$W:$W,postings!$C:$C,'pl-data'!AF$2,postings!$D:$D,'pl-data'!AF$3,postings!$M:$M,'pl-data'!$A395)</f>
        <v>0</v>
      </c>
      <c r="AG395" s="53">
        <f>+SUMIFS(postings!$T:$T,postings!$C:$C,'pl-data'!AG$2,postings!$D:$D,'pl-data'!AG$3,postings!$I:$I,'pl-data'!$A395)-SUMIFS(postings!$W:$W,postings!$C:$C,'pl-data'!AG$2,postings!$D:$D,'pl-data'!AG$3,postings!$M:$M,'pl-data'!$A395)</f>
        <v>0</v>
      </c>
      <c r="AH395" s="53">
        <f>+SUMIFS(postings!$T:$T,postings!$C:$C,'pl-data'!AH$2,postings!$D:$D,'pl-data'!AH$3,postings!$I:$I,'pl-data'!$A395)-SUMIFS(postings!$W:$W,postings!$C:$C,'pl-data'!AH$2,postings!$D:$D,'pl-data'!AH$3,postings!$M:$M,'pl-data'!$A395)</f>
        <v>0</v>
      </c>
      <c r="AI395" s="53">
        <f>+SUMIFS(postings!$T:$T,postings!$C:$C,'pl-data'!AI$2,postings!$D:$D,'pl-data'!AI$3,postings!$I:$I,'pl-data'!$A395)-SUMIFS(postings!$W:$W,postings!$C:$C,'pl-data'!AI$2,postings!$D:$D,'pl-data'!AI$3,postings!$M:$M,'pl-data'!$A395)</f>
        <v>0</v>
      </c>
      <c r="AJ395" s="53">
        <f>+SUM(X395:INDEX(X395:AI395,1,Settings!$C$4))</f>
        <v>0</v>
      </c>
      <c r="AK395" s="53">
        <f t="shared" si="217"/>
        <v>0</v>
      </c>
      <c r="AL395" s="53"/>
      <c r="AM395" s="53">
        <f t="shared" si="186"/>
        <v>0</v>
      </c>
      <c r="AN395" s="53">
        <f t="shared" si="187"/>
        <v>0</v>
      </c>
      <c r="AO395" s="53">
        <f t="shared" si="188"/>
        <v>0</v>
      </c>
      <c r="AP395" s="53">
        <f t="shared" si="189"/>
        <v>0</v>
      </c>
      <c r="AQ395" s="53">
        <f t="shared" si="190"/>
        <v>0</v>
      </c>
      <c r="AR395" s="53">
        <f t="shared" si="191"/>
        <v>0</v>
      </c>
      <c r="AS395" s="53">
        <f t="shared" si="192"/>
        <v>0</v>
      </c>
      <c r="AT395" s="53">
        <f t="shared" si="193"/>
        <v>0</v>
      </c>
      <c r="AU395" s="53">
        <f t="shared" si="194"/>
        <v>0</v>
      </c>
      <c r="AV395" s="53">
        <f t="shared" si="195"/>
        <v>0</v>
      </c>
      <c r="AW395" s="53">
        <f t="shared" si="196"/>
        <v>0</v>
      </c>
      <c r="AX395" s="53">
        <f t="shared" si="197"/>
        <v>0</v>
      </c>
      <c r="AY395" s="53">
        <f>+SUM(AM395:INDEX(AM395:AX395,1,Settings!$C$4))</f>
        <v>0</v>
      </c>
      <c r="AZ395" s="53">
        <f t="shared" si="218"/>
        <v>0</v>
      </c>
      <c r="BA395" s="53"/>
      <c r="BB395" s="53">
        <f t="shared" si="201"/>
        <v>0</v>
      </c>
      <c r="BC395" s="53">
        <f t="shared" si="202"/>
        <v>0</v>
      </c>
      <c r="BD395" s="53">
        <f t="shared" si="203"/>
        <v>0</v>
      </c>
      <c r="BE395" s="53">
        <f t="shared" si="204"/>
        <v>0</v>
      </c>
      <c r="BF395" s="53">
        <f t="shared" si="205"/>
        <v>0</v>
      </c>
      <c r="BG395" s="53">
        <f t="shared" si="206"/>
        <v>0</v>
      </c>
      <c r="BH395" s="53">
        <f t="shared" si="207"/>
        <v>0</v>
      </c>
      <c r="BI395" s="53">
        <f t="shared" si="208"/>
        <v>0</v>
      </c>
      <c r="BJ395" s="53">
        <f t="shared" si="209"/>
        <v>0</v>
      </c>
      <c r="BK395" s="53">
        <f t="shared" si="210"/>
        <v>0</v>
      </c>
      <c r="BL395" s="53">
        <f t="shared" si="211"/>
        <v>0</v>
      </c>
      <c r="BM395" s="53">
        <f t="shared" si="212"/>
        <v>0</v>
      </c>
      <c r="BN395" s="53">
        <f t="shared" si="213"/>
        <v>0</v>
      </c>
      <c r="BO395" s="53"/>
      <c r="BP395" s="53">
        <f t="shared" si="214"/>
        <v>0</v>
      </c>
      <c r="BQ395" s="53"/>
      <c r="BR395" s="53">
        <f t="shared" si="215"/>
        <v>0</v>
      </c>
    </row>
    <row r="396" spans="1:70" x14ac:dyDescent="0.2">
      <c r="A396" s="6">
        <v>4580</v>
      </c>
      <c r="B396" s="6" t="str">
        <f>+VLOOKUP(A396,masterfile!B:C,2,FALSE)</f>
        <v>Sonstige Kfz-Kosten</v>
      </c>
      <c r="D396" s="53">
        <f>+SUMIF('[1]2017'!$A:$A,$A396,'[1]2017'!$C:$C)-SUMIF('[1]2017'!$E:$E,$A396,'[1]2017'!$G:$G)</f>
        <v>1.5</v>
      </c>
      <c r="E396" s="53">
        <f>+SUMIF('[1]2018'!$A:$A,$A396,'[1]2018'!$C:$C)-SUMIF('[1]2018'!$E:$E,$A396,'[1]2018'!$G:$G)</f>
        <v>1.5</v>
      </c>
      <c r="F396" s="53">
        <f>+SUMIF('[1]2019'!$A:$A,$A396,'[1]2019'!$C:$C)-SUMIF('[1]2019'!$E:$E,$A396,'[1]2019'!$G:$G)</f>
        <v>1.5</v>
      </c>
      <c r="G396" s="53">
        <f>+SUMIF('[1]2020'!$A:$A,$A396,'[1]2020'!$C:$C)-SUMIF('[1]2020'!$E:$E,$A396,'[1]2020'!$G:$G)</f>
        <v>1.5</v>
      </c>
      <c r="H396" s="53"/>
      <c r="I396" s="53">
        <f>+(+SUMIF('[1]2021'!$A:$A,$A396,'[1]2021'!$C:$C)-SUMIF('[1]2021'!$E:$E,$A396,'[1]2021'!$G:$G))/12</f>
        <v>0.125</v>
      </c>
      <c r="J396" s="53">
        <f>+(+SUMIF('[1]2021'!$A:$A,$A396,'[1]2021'!$C:$C)-SUMIF('[1]2021'!$E:$E,$A396,'[1]2021'!$G:$G))/12</f>
        <v>0.125</v>
      </c>
      <c r="K396" s="53">
        <f>+(+SUMIF('[1]2021'!$A:$A,$A396,'[1]2021'!$C:$C)-SUMIF('[1]2021'!$E:$E,$A396,'[1]2021'!$G:$G))/12</f>
        <v>0.125</v>
      </c>
      <c r="L396" s="53">
        <f>+(+SUMIF('[1]2021'!$A:$A,$A396,'[1]2021'!$C:$C)-SUMIF('[1]2021'!$E:$E,$A396,'[1]2021'!$G:$G))/12</f>
        <v>0.125</v>
      </c>
      <c r="M396" s="53">
        <f>+(+SUMIF('[1]2021'!$A:$A,$A396,'[1]2021'!$C:$C)-SUMIF('[1]2021'!$E:$E,$A396,'[1]2021'!$G:$G))/12</f>
        <v>0.125</v>
      </c>
      <c r="N396" s="53">
        <f>+(+SUMIF('[1]2021'!$A:$A,$A396,'[1]2021'!$C:$C)-SUMIF('[1]2021'!$E:$E,$A396,'[1]2021'!$G:$G))/12</f>
        <v>0.125</v>
      </c>
      <c r="O396" s="53">
        <f>+(+SUMIF('[1]2021'!$A:$A,$A396,'[1]2021'!$C:$C)-SUMIF('[1]2021'!$E:$E,$A396,'[1]2021'!$G:$G))/12</f>
        <v>0.125</v>
      </c>
      <c r="P396" s="53">
        <f>+(+SUMIF('[1]2021'!$A:$A,$A396,'[1]2021'!$C:$C)-SUMIF('[1]2021'!$E:$E,$A396,'[1]2021'!$G:$G))/12</f>
        <v>0.125</v>
      </c>
      <c r="Q396" s="53">
        <f>+(+SUMIF('[1]2021'!$A:$A,$A396,'[1]2021'!$C:$C)-SUMIF('[1]2021'!$E:$E,$A396,'[1]2021'!$G:$G))/12</f>
        <v>0.125</v>
      </c>
      <c r="R396" s="53">
        <f>+(+SUMIF('[1]2021'!$A:$A,$A396,'[1]2021'!$C:$C)-SUMIF('[1]2021'!$E:$E,$A396,'[1]2021'!$G:$G))/12</f>
        <v>0.125</v>
      </c>
      <c r="S396" s="53">
        <f>+(+SUMIF('[1]2021'!$A:$A,$A396,'[1]2021'!$C:$C)-SUMIF('[1]2021'!$E:$E,$A396,'[1]2021'!$G:$G))/12</f>
        <v>0.125</v>
      </c>
      <c r="T396" s="53">
        <f>+(+SUMIF('[1]2021'!$A:$A,$A396,'[1]2021'!$C:$C)-SUMIF('[1]2021'!$E:$E,$A396,'[1]2021'!$G:$G))/12</f>
        <v>0.125</v>
      </c>
      <c r="U396" s="53">
        <f>+SUM(I396:INDEX(I396:T396,1,Settings!$C$4))</f>
        <v>1.5</v>
      </c>
      <c r="V396" s="53">
        <f t="shared" si="216"/>
        <v>1.5</v>
      </c>
      <c r="W396" s="53"/>
      <c r="X396" s="53">
        <f>+SUMIFS(postings!$T:$T,postings!$C:$C,'pl-data'!X$2,postings!$D:$D,'pl-data'!X$3,postings!$I:$I,'pl-data'!$A396)-SUMIFS(postings!$W:$W,postings!$C:$C,'pl-data'!X$2,postings!$D:$D,'pl-data'!X$3,postings!$M:$M,'pl-data'!$A396)</f>
        <v>0</v>
      </c>
      <c r="Y396" s="53">
        <f>+SUMIFS(postings!$T:$T,postings!$C:$C,'pl-data'!Y$2,postings!$D:$D,'pl-data'!Y$3,postings!$I:$I,'pl-data'!$A396)-SUMIFS(postings!$W:$W,postings!$C:$C,'pl-data'!Y$2,postings!$D:$D,'pl-data'!Y$3,postings!$M:$M,'pl-data'!$A396)</f>
        <v>0</v>
      </c>
      <c r="Z396" s="53">
        <f>+SUMIFS(postings!$T:$T,postings!$C:$C,'pl-data'!Z$2,postings!$D:$D,'pl-data'!Z$3,postings!$I:$I,'pl-data'!$A396)-SUMIFS(postings!$W:$W,postings!$C:$C,'pl-data'!Z$2,postings!$D:$D,'pl-data'!Z$3,postings!$M:$M,'pl-data'!$A396)</f>
        <v>0</v>
      </c>
      <c r="AA396" s="53">
        <f>+SUMIFS(postings!$T:$T,postings!$C:$C,'pl-data'!AA$2,postings!$D:$D,'pl-data'!AA$3,postings!$I:$I,'pl-data'!$A396)-SUMIFS(postings!$W:$W,postings!$C:$C,'pl-data'!AA$2,postings!$D:$D,'pl-data'!AA$3,postings!$M:$M,'pl-data'!$A396)</f>
        <v>0</v>
      </c>
      <c r="AB396" s="53">
        <f>+SUMIFS(postings!$T:$T,postings!$C:$C,'pl-data'!AB$2,postings!$D:$D,'pl-data'!AB$3,postings!$I:$I,'pl-data'!$A396)-SUMIFS(postings!$W:$W,postings!$C:$C,'pl-data'!AB$2,postings!$D:$D,'pl-data'!AB$3,postings!$M:$M,'pl-data'!$A396)</f>
        <v>0</v>
      </c>
      <c r="AC396" s="53">
        <f>+SUMIFS(postings!$T:$T,postings!$C:$C,'pl-data'!AC$2,postings!$D:$D,'pl-data'!AC$3,postings!$I:$I,'pl-data'!$A396)-SUMIFS(postings!$W:$W,postings!$C:$C,'pl-data'!AC$2,postings!$D:$D,'pl-data'!AC$3,postings!$M:$M,'pl-data'!$A396)</f>
        <v>0</v>
      </c>
      <c r="AD396" s="53">
        <f>+SUMIFS(postings!$T:$T,postings!$C:$C,'pl-data'!AD$2,postings!$D:$D,'pl-data'!AD$3,postings!$I:$I,'pl-data'!$A396)-SUMIFS(postings!$W:$W,postings!$C:$C,'pl-data'!AD$2,postings!$D:$D,'pl-data'!AD$3,postings!$M:$M,'pl-data'!$A396)</f>
        <v>0</v>
      </c>
      <c r="AE396" s="53">
        <f>+SUMIFS(postings!$T:$T,postings!$C:$C,'pl-data'!AE$2,postings!$D:$D,'pl-data'!AE$3,postings!$I:$I,'pl-data'!$A396)-SUMIFS(postings!$W:$W,postings!$C:$C,'pl-data'!AE$2,postings!$D:$D,'pl-data'!AE$3,postings!$M:$M,'pl-data'!$A396)</f>
        <v>0</v>
      </c>
      <c r="AF396" s="53">
        <f>+SUMIFS(postings!$T:$T,postings!$C:$C,'pl-data'!AF$2,postings!$D:$D,'pl-data'!AF$3,postings!$I:$I,'pl-data'!$A396)-SUMIFS(postings!$W:$W,postings!$C:$C,'pl-data'!AF$2,postings!$D:$D,'pl-data'!AF$3,postings!$M:$M,'pl-data'!$A396)</f>
        <v>0</v>
      </c>
      <c r="AG396" s="53">
        <f>+SUMIFS(postings!$T:$T,postings!$C:$C,'pl-data'!AG$2,postings!$D:$D,'pl-data'!AG$3,postings!$I:$I,'pl-data'!$A396)-SUMIFS(postings!$W:$W,postings!$C:$C,'pl-data'!AG$2,postings!$D:$D,'pl-data'!AG$3,postings!$M:$M,'pl-data'!$A396)</f>
        <v>0</v>
      </c>
      <c r="AH396" s="53">
        <f>+SUMIFS(postings!$T:$T,postings!$C:$C,'pl-data'!AH$2,postings!$D:$D,'pl-data'!AH$3,postings!$I:$I,'pl-data'!$A396)-SUMIFS(postings!$W:$W,postings!$C:$C,'pl-data'!AH$2,postings!$D:$D,'pl-data'!AH$3,postings!$M:$M,'pl-data'!$A396)</f>
        <v>0</v>
      </c>
      <c r="AI396" s="53">
        <f>+SUMIFS(postings!$T:$T,postings!$C:$C,'pl-data'!AI$2,postings!$D:$D,'pl-data'!AI$3,postings!$I:$I,'pl-data'!$A396)-SUMIFS(postings!$W:$W,postings!$C:$C,'pl-data'!AI$2,postings!$D:$D,'pl-data'!AI$3,postings!$M:$M,'pl-data'!$A396)</f>
        <v>0</v>
      </c>
      <c r="AJ396" s="53">
        <f>+SUM(X396:INDEX(X396:AI396,1,Settings!$C$4))</f>
        <v>0</v>
      </c>
      <c r="AK396" s="53">
        <f t="shared" si="217"/>
        <v>0</v>
      </c>
      <c r="AL396" s="53"/>
      <c r="AM396" s="53">
        <f t="shared" si="186"/>
        <v>0.12875</v>
      </c>
      <c r="AN396" s="53">
        <f t="shared" si="187"/>
        <v>0.12875</v>
      </c>
      <c r="AO396" s="53">
        <f t="shared" si="188"/>
        <v>0.12875</v>
      </c>
      <c r="AP396" s="53">
        <f t="shared" si="189"/>
        <v>0.12875</v>
      </c>
      <c r="AQ396" s="53">
        <f t="shared" si="190"/>
        <v>0.12875</v>
      </c>
      <c r="AR396" s="53">
        <f t="shared" si="191"/>
        <v>0.12875</v>
      </c>
      <c r="AS396" s="53">
        <f t="shared" si="192"/>
        <v>0.12875</v>
      </c>
      <c r="AT396" s="53">
        <f t="shared" si="193"/>
        <v>0.12875</v>
      </c>
      <c r="AU396" s="53">
        <f t="shared" si="194"/>
        <v>0.12875</v>
      </c>
      <c r="AV396" s="53">
        <f t="shared" si="195"/>
        <v>0.12875</v>
      </c>
      <c r="AW396" s="53">
        <f t="shared" si="196"/>
        <v>0.12875</v>
      </c>
      <c r="AX396" s="53">
        <f t="shared" si="197"/>
        <v>0.12875</v>
      </c>
      <c r="AY396" s="53">
        <f>+SUM(AM396:INDEX(AM396:AX396,1,Settings!$C$4))</f>
        <v>1.5449999999999997</v>
      </c>
      <c r="AZ396" s="53">
        <f t="shared" si="218"/>
        <v>1.5449999999999997</v>
      </c>
      <c r="BA396" s="53"/>
      <c r="BB396" s="53">
        <f t="shared" si="201"/>
        <v>0.13261249999999999</v>
      </c>
      <c r="BC396" s="53">
        <f t="shared" si="202"/>
        <v>0.13261249999999999</v>
      </c>
      <c r="BD396" s="53">
        <f t="shared" si="203"/>
        <v>0.13261249999999999</v>
      </c>
      <c r="BE396" s="53">
        <f t="shared" si="204"/>
        <v>0.13261249999999999</v>
      </c>
      <c r="BF396" s="53">
        <f t="shared" si="205"/>
        <v>0.13261249999999999</v>
      </c>
      <c r="BG396" s="53">
        <f t="shared" si="206"/>
        <v>0.13261249999999999</v>
      </c>
      <c r="BH396" s="53">
        <f t="shared" si="207"/>
        <v>0.13261249999999999</v>
      </c>
      <c r="BI396" s="53">
        <f t="shared" si="208"/>
        <v>0.13261249999999999</v>
      </c>
      <c r="BJ396" s="53">
        <f t="shared" si="209"/>
        <v>0.13261249999999999</v>
      </c>
      <c r="BK396" s="53">
        <f t="shared" si="210"/>
        <v>0.13261249999999999</v>
      </c>
      <c r="BL396" s="53">
        <f t="shared" si="211"/>
        <v>0.13261249999999999</v>
      </c>
      <c r="BM396" s="53">
        <f t="shared" si="212"/>
        <v>0.13261249999999999</v>
      </c>
      <c r="BN396" s="53">
        <f t="shared" si="213"/>
        <v>1.59135</v>
      </c>
      <c r="BO396" s="53"/>
      <c r="BP396" s="53">
        <f t="shared" si="214"/>
        <v>1.6550040000000001</v>
      </c>
      <c r="BQ396" s="53"/>
      <c r="BR396" s="53">
        <f t="shared" si="215"/>
        <v>1.7377542000000001</v>
      </c>
    </row>
    <row r="397" spans="1:70" x14ac:dyDescent="0.2">
      <c r="A397" s="6">
        <v>4590</v>
      </c>
      <c r="B397" s="6" t="str">
        <f>+VLOOKUP(A397,masterfile!B:C,2,FALSE)</f>
        <v>Kfz-Kosten betriebl.Nutzung Kfz im PV</v>
      </c>
      <c r="D397" s="53">
        <f>+SUMIF('[1]2017'!$A:$A,$A397,'[1]2017'!$C:$C)-SUMIF('[1]2017'!$E:$E,$A397,'[1]2017'!$G:$G)</f>
        <v>0</v>
      </c>
      <c r="E397" s="53">
        <f>+SUMIF('[1]2018'!$A:$A,$A397,'[1]2018'!$C:$C)-SUMIF('[1]2018'!$E:$E,$A397,'[1]2018'!$G:$G)</f>
        <v>0</v>
      </c>
      <c r="F397" s="53">
        <f>+SUMIF('[1]2019'!$A:$A,$A397,'[1]2019'!$C:$C)-SUMIF('[1]2019'!$E:$E,$A397,'[1]2019'!$G:$G)</f>
        <v>0</v>
      </c>
      <c r="G397" s="53">
        <f>+SUMIF('[1]2020'!$A:$A,$A397,'[1]2020'!$C:$C)-SUMIF('[1]2020'!$E:$E,$A397,'[1]2020'!$G:$G)</f>
        <v>0</v>
      </c>
      <c r="H397" s="53"/>
      <c r="I397" s="53">
        <f>+(+SUMIF('[1]2021'!$A:$A,$A397,'[1]2021'!$C:$C)-SUMIF('[1]2021'!$E:$E,$A397,'[1]2021'!$G:$G))/12</f>
        <v>0</v>
      </c>
      <c r="J397" s="53">
        <f>+(+SUMIF('[1]2021'!$A:$A,$A397,'[1]2021'!$C:$C)-SUMIF('[1]2021'!$E:$E,$A397,'[1]2021'!$G:$G))/12</f>
        <v>0</v>
      </c>
      <c r="K397" s="53">
        <f>+(+SUMIF('[1]2021'!$A:$A,$A397,'[1]2021'!$C:$C)-SUMIF('[1]2021'!$E:$E,$A397,'[1]2021'!$G:$G))/12</f>
        <v>0</v>
      </c>
      <c r="L397" s="53">
        <f>+(+SUMIF('[1]2021'!$A:$A,$A397,'[1]2021'!$C:$C)-SUMIF('[1]2021'!$E:$E,$A397,'[1]2021'!$G:$G))/12</f>
        <v>0</v>
      </c>
      <c r="M397" s="53">
        <f>+(+SUMIF('[1]2021'!$A:$A,$A397,'[1]2021'!$C:$C)-SUMIF('[1]2021'!$E:$E,$A397,'[1]2021'!$G:$G))/12</f>
        <v>0</v>
      </c>
      <c r="N397" s="53">
        <f>+(+SUMIF('[1]2021'!$A:$A,$A397,'[1]2021'!$C:$C)-SUMIF('[1]2021'!$E:$E,$A397,'[1]2021'!$G:$G))/12</f>
        <v>0</v>
      </c>
      <c r="O397" s="53">
        <f>+(+SUMIF('[1]2021'!$A:$A,$A397,'[1]2021'!$C:$C)-SUMIF('[1]2021'!$E:$E,$A397,'[1]2021'!$G:$G))/12</f>
        <v>0</v>
      </c>
      <c r="P397" s="53">
        <f>+(+SUMIF('[1]2021'!$A:$A,$A397,'[1]2021'!$C:$C)-SUMIF('[1]2021'!$E:$E,$A397,'[1]2021'!$G:$G))/12</f>
        <v>0</v>
      </c>
      <c r="Q397" s="53">
        <f>+(+SUMIF('[1]2021'!$A:$A,$A397,'[1]2021'!$C:$C)-SUMIF('[1]2021'!$E:$E,$A397,'[1]2021'!$G:$G))/12</f>
        <v>0</v>
      </c>
      <c r="R397" s="53">
        <f>+(+SUMIF('[1]2021'!$A:$A,$A397,'[1]2021'!$C:$C)-SUMIF('[1]2021'!$E:$E,$A397,'[1]2021'!$G:$G))/12</f>
        <v>0</v>
      </c>
      <c r="S397" s="53">
        <f>+(+SUMIF('[1]2021'!$A:$A,$A397,'[1]2021'!$C:$C)-SUMIF('[1]2021'!$E:$E,$A397,'[1]2021'!$G:$G))/12</f>
        <v>0</v>
      </c>
      <c r="T397" s="53">
        <f>+(+SUMIF('[1]2021'!$A:$A,$A397,'[1]2021'!$C:$C)-SUMIF('[1]2021'!$E:$E,$A397,'[1]2021'!$G:$G))/12</f>
        <v>0</v>
      </c>
      <c r="U397" s="53">
        <f>+SUM(I397:INDEX(I397:T397,1,Settings!$C$4))</f>
        <v>0</v>
      </c>
      <c r="V397" s="53">
        <f t="shared" si="216"/>
        <v>0</v>
      </c>
      <c r="W397" s="53"/>
      <c r="X397" s="53">
        <f>+SUMIFS(postings!$T:$T,postings!$C:$C,'pl-data'!X$2,postings!$D:$D,'pl-data'!X$3,postings!$I:$I,'pl-data'!$A397)-SUMIFS(postings!$W:$W,postings!$C:$C,'pl-data'!X$2,postings!$D:$D,'pl-data'!X$3,postings!$M:$M,'pl-data'!$A397)</f>
        <v>0</v>
      </c>
      <c r="Y397" s="53">
        <f>+SUMIFS(postings!$T:$T,postings!$C:$C,'pl-data'!Y$2,postings!$D:$D,'pl-data'!Y$3,postings!$I:$I,'pl-data'!$A397)-SUMIFS(postings!$W:$W,postings!$C:$C,'pl-data'!Y$2,postings!$D:$D,'pl-data'!Y$3,postings!$M:$M,'pl-data'!$A397)</f>
        <v>0</v>
      </c>
      <c r="Z397" s="53">
        <f>+SUMIFS(postings!$T:$T,postings!$C:$C,'pl-data'!Z$2,postings!$D:$D,'pl-data'!Z$3,postings!$I:$I,'pl-data'!$A397)-SUMIFS(postings!$W:$W,postings!$C:$C,'pl-data'!Z$2,postings!$D:$D,'pl-data'!Z$3,postings!$M:$M,'pl-data'!$A397)</f>
        <v>0</v>
      </c>
      <c r="AA397" s="53">
        <f>+SUMIFS(postings!$T:$T,postings!$C:$C,'pl-data'!AA$2,postings!$D:$D,'pl-data'!AA$3,postings!$I:$I,'pl-data'!$A397)-SUMIFS(postings!$W:$W,postings!$C:$C,'pl-data'!AA$2,postings!$D:$D,'pl-data'!AA$3,postings!$M:$M,'pl-data'!$A397)</f>
        <v>0</v>
      </c>
      <c r="AB397" s="53">
        <f>+SUMIFS(postings!$T:$T,postings!$C:$C,'pl-data'!AB$2,postings!$D:$D,'pl-data'!AB$3,postings!$I:$I,'pl-data'!$A397)-SUMIFS(postings!$W:$W,postings!$C:$C,'pl-data'!AB$2,postings!$D:$D,'pl-data'!AB$3,postings!$M:$M,'pl-data'!$A397)</f>
        <v>0</v>
      </c>
      <c r="AC397" s="53">
        <f>+SUMIFS(postings!$T:$T,postings!$C:$C,'pl-data'!AC$2,postings!$D:$D,'pl-data'!AC$3,postings!$I:$I,'pl-data'!$A397)-SUMIFS(postings!$W:$W,postings!$C:$C,'pl-data'!AC$2,postings!$D:$D,'pl-data'!AC$3,postings!$M:$M,'pl-data'!$A397)</f>
        <v>0</v>
      </c>
      <c r="AD397" s="53">
        <f>+SUMIFS(postings!$T:$T,postings!$C:$C,'pl-data'!AD$2,postings!$D:$D,'pl-data'!AD$3,postings!$I:$I,'pl-data'!$A397)-SUMIFS(postings!$W:$W,postings!$C:$C,'pl-data'!AD$2,postings!$D:$D,'pl-data'!AD$3,postings!$M:$M,'pl-data'!$A397)</f>
        <v>0</v>
      </c>
      <c r="AE397" s="53">
        <f>+SUMIFS(postings!$T:$T,postings!$C:$C,'pl-data'!AE$2,postings!$D:$D,'pl-data'!AE$3,postings!$I:$I,'pl-data'!$A397)-SUMIFS(postings!$W:$W,postings!$C:$C,'pl-data'!AE$2,postings!$D:$D,'pl-data'!AE$3,postings!$M:$M,'pl-data'!$A397)</f>
        <v>0</v>
      </c>
      <c r="AF397" s="53">
        <f>+SUMIFS(postings!$T:$T,postings!$C:$C,'pl-data'!AF$2,postings!$D:$D,'pl-data'!AF$3,postings!$I:$I,'pl-data'!$A397)-SUMIFS(postings!$W:$W,postings!$C:$C,'pl-data'!AF$2,postings!$D:$D,'pl-data'!AF$3,postings!$M:$M,'pl-data'!$A397)</f>
        <v>0</v>
      </c>
      <c r="AG397" s="53">
        <f>+SUMIFS(postings!$T:$T,postings!$C:$C,'pl-data'!AG$2,postings!$D:$D,'pl-data'!AG$3,postings!$I:$I,'pl-data'!$A397)-SUMIFS(postings!$W:$W,postings!$C:$C,'pl-data'!AG$2,postings!$D:$D,'pl-data'!AG$3,postings!$M:$M,'pl-data'!$A397)</f>
        <v>0</v>
      </c>
      <c r="AH397" s="53">
        <f>+SUMIFS(postings!$T:$T,postings!$C:$C,'pl-data'!AH$2,postings!$D:$D,'pl-data'!AH$3,postings!$I:$I,'pl-data'!$A397)-SUMIFS(postings!$W:$W,postings!$C:$C,'pl-data'!AH$2,postings!$D:$D,'pl-data'!AH$3,postings!$M:$M,'pl-data'!$A397)</f>
        <v>0</v>
      </c>
      <c r="AI397" s="53">
        <f>+SUMIFS(postings!$T:$T,postings!$C:$C,'pl-data'!AI$2,postings!$D:$D,'pl-data'!AI$3,postings!$I:$I,'pl-data'!$A397)-SUMIFS(postings!$W:$W,postings!$C:$C,'pl-data'!AI$2,postings!$D:$D,'pl-data'!AI$3,postings!$M:$M,'pl-data'!$A397)</f>
        <v>0</v>
      </c>
      <c r="AJ397" s="53">
        <f>+SUM(X397:INDEX(X397:AI397,1,Settings!$C$4))</f>
        <v>0</v>
      </c>
      <c r="AK397" s="53">
        <f t="shared" si="217"/>
        <v>0</v>
      </c>
      <c r="AL397" s="53"/>
      <c r="AM397" s="53">
        <f t="shared" si="186"/>
        <v>0</v>
      </c>
      <c r="AN397" s="53">
        <f t="shared" si="187"/>
        <v>0</v>
      </c>
      <c r="AO397" s="53">
        <f t="shared" si="188"/>
        <v>0</v>
      </c>
      <c r="AP397" s="53">
        <f t="shared" si="189"/>
        <v>0</v>
      </c>
      <c r="AQ397" s="53">
        <f t="shared" si="190"/>
        <v>0</v>
      </c>
      <c r="AR397" s="53">
        <f t="shared" si="191"/>
        <v>0</v>
      </c>
      <c r="AS397" s="53">
        <f t="shared" si="192"/>
        <v>0</v>
      </c>
      <c r="AT397" s="53">
        <f t="shared" si="193"/>
        <v>0</v>
      </c>
      <c r="AU397" s="53">
        <f t="shared" si="194"/>
        <v>0</v>
      </c>
      <c r="AV397" s="53">
        <f t="shared" si="195"/>
        <v>0</v>
      </c>
      <c r="AW397" s="53">
        <f t="shared" si="196"/>
        <v>0</v>
      </c>
      <c r="AX397" s="53">
        <f t="shared" si="197"/>
        <v>0</v>
      </c>
      <c r="AY397" s="53">
        <f>+SUM(AM397:INDEX(AM397:AX397,1,Settings!$C$4))</f>
        <v>0</v>
      </c>
      <c r="AZ397" s="53">
        <f t="shared" si="218"/>
        <v>0</v>
      </c>
      <c r="BA397" s="53"/>
      <c r="BB397" s="53">
        <f t="shared" si="201"/>
        <v>0</v>
      </c>
      <c r="BC397" s="53">
        <f t="shared" si="202"/>
        <v>0</v>
      </c>
      <c r="BD397" s="53">
        <f t="shared" si="203"/>
        <v>0</v>
      </c>
      <c r="BE397" s="53">
        <f t="shared" si="204"/>
        <v>0</v>
      </c>
      <c r="BF397" s="53">
        <f t="shared" si="205"/>
        <v>0</v>
      </c>
      <c r="BG397" s="53">
        <f t="shared" si="206"/>
        <v>0</v>
      </c>
      <c r="BH397" s="53">
        <f t="shared" si="207"/>
        <v>0</v>
      </c>
      <c r="BI397" s="53">
        <f t="shared" si="208"/>
        <v>0</v>
      </c>
      <c r="BJ397" s="53">
        <f t="shared" si="209"/>
        <v>0</v>
      </c>
      <c r="BK397" s="53">
        <f t="shared" si="210"/>
        <v>0</v>
      </c>
      <c r="BL397" s="53">
        <f t="shared" si="211"/>
        <v>0</v>
      </c>
      <c r="BM397" s="53">
        <f t="shared" si="212"/>
        <v>0</v>
      </c>
      <c r="BN397" s="53">
        <f t="shared" si="213"/>
        <v>0</v>
      </c>
      <c r="BO397" s="53"/>
      <c r="BP397" s="53">
        <f t="shared" si="214"/>
        <v>0</v>
      </c>
      <c r="BQ397" s="53"/>
      <c r="BR397" s="53">
        <f t="shared" si="215"/>
        <v>0</v>
      </c>
    </row>
    <row r="398" spans="1:70" x14ac:dyDescent="0.2">
      <c r="A398" s="6">
        <v>4595</v>
      </c>
      <c r="B398" s="6" t="str">
        <f>+VLOOKUP(A398,masterfile!B:C,2,FALSE)</f>
        <v>Fremdfahrzeugkosten</v>
      </c>
      <c r="D398" s="53">
        <f>+SUMIF('[1]2017'!$A:$A,$A398,'[1]2017'!$C:$C)-SUMIF('[1]2017'!$E:$E,$A398,'[1]2017'!$G:$G)</f>
        <v>0</v>
      </c>
      <c r="E398" s="53">
        <f>+SUMIF('[1]2018'!$A:$A,$A398,'[1]2018'!$C:$C)-SUMIF('[1]2018'!$E:$E,$A398,'[1]2018'!$G:$G)</f>
        <v>0</v>
      </c>
      <c r="F398" s="53">
        <f>+SUMIF('[1]2019'!$A:$A,$A398,'[1]2019'!$C:$C)-SUMIF('[1]2019'!$E:$E,$A398,'[1]2019'!$G:$G)</f>
        <v>0</v>
      </c>
      <c r="G398" s="53">
        <f>+SUMIF('[1]2020'!$A:$A,$A398,'[1]2020'!$C:$C)-SUMIF('[1]2020'!$E:$E,$A398,'[1]2020'!$G:$G)</f>
        <v>0</v>
      </c>
      <c r="H398" s="53"/>
      <c r="I398" s="53">
        <f>+(+SUMIF('[1]2021'!$A:$A,$A398,'[1]2021'!$C:$C)-SUMIF('[1]2021'!$E:$E,$A398,'[1]2021'!$G:$G))/12</f>
        <v>0</v>
      </c>
      <c r="J398" s="53">
        <f>+(+SUMIF('[1]2021'!$A:$A,$A398,'[1]2021'!$C:$C)-SUMIF('[1]2021'!$E:$E,$A398,'[1]2021'!$G:$G))/12</f>
        <v>0</v>
      </c>
      <c r="K398" s="53">
        <f>+(+SUMIF('[1]2021'!$A:$A,$A398,'[1]2021'!$C:$C)-SUMIF('[1]2021'!$E:$E,$A398,'[1]2021'!$G:$G))/12</f>
        <v>0</v>
      </c>
      <c r="L398" s="53">
        <f>+(+SUMIF('[1]2021'!$A:$A,$A398,'[1]2021'!$C:$C)-SUMIF('[1]2021'!$E:$E,$A398,'[1]2021'!$G:$G))/12</f>
        <v>0</v>
      </c>
      <c r="M398" s="53">
        <f>+(+SUMIF('[1]2021'!$A:$A,$A398,'[1]2021'!$C:$C)-SUMIF('[1]2021'!$E:$E,$A398,'[1]2021'!$G:$G))/12</f>
        <v>0</v>
      </c>
      <c r="N398" s="53">
        <f>+(+SUMIF('[1]2021'!$A:$A,$A398,'[1]2021'!$C:$C)-SUMIF('[1]2021'!$E:$E,$A398,'[1]2021'!$G:$G))/12</f>
        <v>0</v>
      </c>
      <c r="O398" s="53">
        <f>+(+SUMIF('[1]2021'!$A:$A,$A398,'[1]2021'!$C:$C)-SUMIF('[1]2021'!$E:$E,$A398,'[1]2021'!$G:$G))/12</f>
        <v>0</v>
      </c>
      <c r="P398" s="53">
        <f>+(+SUMIF('[1]2021'!$A:$A,$A398,'[1]2021'!$C:$C)-SUMIF('[1]2021'!$E:$E,$A398,'[1]2021'!$G:$G))/12</f>
        <v>0</v>
      </c>
      <c r="Q398" s="53">
        <f>+(+SUMIF('[1]2021'!$A:$A,$A398,'[1]2021'!$C:$C)-SUMIF('[1]2021'!$E:$E,$A398,'[1]2021'!$G:$G))/12</f>
        <v>0</v>
      </c>
      <c r="R398" s="53">
        <f>+(+SUMIF('[1]2021'!$A:$A,$A398,'[1]2021'!$C:$C)-SUMIF('[1]2021'!$E:$E,$A398,'[1]2021'!$G:$G))/12</f>
        <v>0</v>
      </c>
      <c r="S398" s="53">
        <f>+(+SUMIF('[1]2021'!$A:$A,$A398,'[1]2021'!$C:$C)-SUMIF('[1]2021'!$E:$E,$A398,'[1]2021'!$G:$G))/12</f>
        <v>0</v>
      </c>
      <c r="T398" s="53">
        <f>+(+SUMIF('[1]2021'!$A:$A,$A398,'[1]2021'!$C:$C)-SUMIF('[1]2021'!$E:$E,$A398,'[1]2021'!$G:$G))/12</f>
        <v>0</v>
      </c>
      <c r="U398" s="53">
        <f>+SUM(I398:INDEX(I398:T398,1,Settings!$C$4))</f>
        <v>0</v>
      </c>
      <c r="V398" s="53">
        <f t="shared" si="216"/>
        <v>0</v>
      </c>
      <c r="W398" s="53"/>
      <c r="X398" s="53">
        <f>+SUMIFS(postings!$T:$T,postings!$C:$C,'pl-data'!X$2,postings!$D:$D,'pl-data'!X$3,postings!$I:$I,'pl-data'!$A398)-SUMIFS(postings!$W:$W,postings!$C:$C,'pl-data'!X$2,postings!$D:$D,'pl-data'!X$3,postings!$M:$M,'pl-data'!$A398)</f>
        <v>0</v>
      </c>
      <c r="Y398" s="53">
        <f>+SUMIFS(postings!$T:$T,postings!$C:$C,'pl-data'!Y$2,postings!$D:$D,'pl-data'!Y$3,postings!$I:$I,'pl-data'!$A398)-SUMIFS(postings!$W:$W,postings!$C:$C,'pl-data'!Y$2,postings!$D:$D,'pl-data'!Y$3,postings!$M:$M,'pl-data'!$A398)</f>
        <v>0</v>
      </c>
      <c r="Z398" s="53">
        <f>+SUMIFS(postings!$T:$T,postings!$C:$C,'pl-data'!Z$2,postings!$D:$D,'pl-data'!Z$3,postings!$I:$I,'pl-data'!$A398)-SUMIFS(postings!$W:$W,postings!$C:$C,'pl-data'!Z$2,postings!$D:$D,'pl-data'!Z$3,postings!$M:$M,'pl-data'!$A398)</f>
        <v>0</v>
      </c>
      <c r="AA398" s="53">
        <f>+SUMIFS(postings!$T:$T,postings!$C:$C,'pl-data'!AA$2,postings!$D:$D,'pl-data'!AA$3,postings!$I:$I,'pl-data'!$A398)-SUMIFS(postings!$W:$W,postings!$C:$C,'pl-data'!AA$2,postings!$D:$D,'pl-data'!AA$3,postings!$M:$M,'pl-data'!$A398)</f>
        <v>0</v>
      </c>
      <c r="AB398" s="53">
        <f>+SUMIFS(postings!$T:$T,postings!$C:$C,'pl-data'!AB$2,postings!$D:$D,'pl-data'!AB$3,postings!$I:$I,'pl-data'!$A398)-SUMIFS(postings!$W:$W,postings!$C:$C,'pl-data'!AB$2,postings!$D:$D,'pl-data'!AB$3,postings!$M:$M,'pl-data'!$A398)</f>
        <v>0</v>
      </c>
      <c r="AC398" s="53">
        <f>+SUMIFS(postings!$T:$T,postings!$C:$C,'pl-data'!AC$2,postings!$D:$D,'pl-data'!AC$3,postings!$I:$I,'pl-data'!$A398)-SUMIFS(postings!$W:$W,postings!$C:$C,'pl-data'!AC$2,postings!$D:$D,'pl-data'!AC$3,postings!$M:$M,'pl-data'!$A398)</f>
        <v>0</v>
      </c>
      <c r="AD398" s="53">
        <f>+SUMIFS(postings!$T:$T,postings!$C:$C,'pl-data'!AD$2,postings!$D:$D,'pl-data'!AD$3,postings!$I:$I,'pl-data'!$A398)-SUMIFS(postings!$W:$W,postings!$C:$C,'pl-data'!AD$2,postings!$D:$D,'pl-data'!AD$3,postings!$M:$M,'pl-data'!$A398)</f>
        <v>0</v>
      </c>
      <c r="AE398" s="53">
        <f>+SUMIFS(postings!$T:$T,postings!$C:$C,'pl-data'!AE$2,postings!$D:$D,'pl-data'!AE$3,postings!$I:$I,'pl-data'!$A398)-SUMIFS(postings!$W:$W,postings!$C:$C,'pl-data'!AE$2,postings!$D:$D,'pl-data'!AE$3,postings!$M:$M,'pl-data'!$A398)</f>
        <v>0</v>
      </c>
      <c r="AF398" s="53">
        <f>+SUMIFS(postings!$T:$T,postings!$C:$C,'pl-data'!AF$2,postings!$D:$D,'pl-data'!AF$3,postings!$I:$I,'pl-data'!$A398)-SUMIFS(postings!$W:$W,postings!$C:$C,'pl-data'!AF$2,postings!$D:$D,'pl-data'!AF$3,postings!$M:$M,'pl-data'!$A398)</f>
        <v>0</v>
      </c>
      <c r="AG398" s="53">
        <f>+SUMIFS(postings!$T:$T,postings!$C:$C,'pl-data'!AG$2,postings!$D:$D,'pl-data'!AG$3,postings!$I:$I,'pl-data'!$A398)-SUMIFS(postings!$W:$W,postings!$C:$C,'pl-data'!AG$2,postings!$D:$D,'pl-data'!AG$3,postings!$M:$M,'pl-data'!$A398)</f>
        <v>0</v>
      </c>
      <c r="AH398" s="53">
        <f>+SUMIFS(postings!$T:$T,postings!$C:$C,'pl-data'!AH$2,postings!$D:$D,'pl-data'!AH$3,postings!$I:$I,'pl-data'!$A398)-SUMIFS(postings!$W:$W,postings!$C:$C,'pl-data'!AH$2,postings!$D:$D,'pl-data'!AH$3,postings!$M:$M,'pl-data'!$A398)</f>
        <v>0</v>
      </c>
      <c r="AI398" s="53">
        <f>+SUMIFS(postings!$T:$T,postings!$C:$C,'pl-data'!AI$2,postings!$D:$D,'pl-data'!AI$3,postings!$I:$I,'pl-data'!$A398)-SUMIFS(postings!$W:$W,postings!$C:$C,'pl-data'!AI$2,postings!$D:$D,'pl-data'!AI$3,postings!$M:$M,'pl-data'!$A398)</f>
        <v>0</v>
      </c>
      <c r="AJ398" s="53">
        <f>+SUM(X398:INDEX(X398:AI398,1,Settings!$C$4))</f>
        <v>0</v>
      </c>
      <c r="AK398" s="53">
        <f t="shared" si="217"/>
        <v>0</v>
      </c>
      <c r="AL398" s="53"/>
      <c r="AM398" s="53">
        <f t="shared" si="186"/>
        <v>0</v>
      </c>
      <c r="AN398" s="53">
        <f t="shared" si="187"/>
        <v>0</v>
      </c>
      <c r="AO398" s="53">
        <f t="shared" si="188"/>
        <v>0</v>
      </c>
      <c r="AP398" s="53">
        <f t="shared" si="189"/>
        <v>0</v>
      </c>
      <c r="AQ398" s="53">
        <f t="shared" si="190"/>
        <v>0</v>
      </c>
      <c r="AR398" s="53">
        <f t="shared" si="191"/>
        <v>0</v>
      </c>
      <c r="AS398" s="53">
        <f t="shared" si="192"/>
        <v>0</v>
      </c>
      <c r="AT398" s="53">
        <f t="shared" si="193"/>
        <v>0</v>
      </c>
      <c r="AU398" s="53">
        <f t="shared" si="194"/>
        <v>0</v>
      </c>
      <c r="AV398" s="53">
        <f t="shared" si="195"/>
        <v>0</v>
      </c>
      <c r="AW398" s="53">
        <f t="shared" si="196"/>
        <v>0</v>
      </c>
      <c r="AX398" s="53">
        <f t="shared" si="197"/>
        <v>0</v>
      </c>
      <c r="AY398" s="53">
        <f>+SUM(AM398:INDEX(AM398:AX398,1,Settings!$C$4))</f>
        <v>0</v>
      </c>
      <c r="AZ398" s="53">
        <f t="shared" si="218"/>
        <v>0</v>
      </c>
      <c r="BA398" s="53"/>
      <c r="BB398" s="53">
        <f t="shared" si="201"/>
        <v>0</v>
      </c>
      <c r="BC398" s="53">
        <f t="shared" si="202"/>
        <v>0</v>
      </c>
      <c r="BD398" s="53">
        <f t="shared" si="203"/>
        <v>0</v>
      </c>
      <c r="BE398" s="53">
        <f t="shared" si="204"/>
        <v>0</v>
      </c>
      <c r="BF398" s="53">
        <f t="shared" si="205"/>
        <v>0</v>
      </c>
      <c r="BG398" s="53">
        <f t="shared" si="206"/>
        <v>0</v>
      </c>
      <c r="BH398" s="53">
        <f t="shared" si="207"/>
        <v>0</v>
      </c>
      <c r="BI398" s="53">
        <f t="shared" si="208"/>
        <v>0</v>
      </c>
      <c r="BJ398" s="53">
        <f t="shared" si="209"/>
        <v>0</v>
      </c>
      <c r="BK398" s="53">
        <f t="shared" si="210"/>
        <v>0</v>
      </c>
      <c r="BL398" s="53">
        <f t="shared" si="211"/>
        <v>0</v>
      </c>
      <c r="BM398" s="53">
        <f t="shared" si="212"/>
        <v>0</v>
      </c>
      <c r="BN398" s="53">
        <f t="shared" si="213"/>
        <v>0</v>
      </c>
      <c r="BO398" s="53"/>
      <c r="BP398" s="53">
        <f t="shared" si="214"/>
        <v>0</v>
      </c>
      <c r="BQ398" s="53"/>
      <c r="BR398" s="53">
        <f t="shared" si="215"/>
        <v>0</v>
      </c>
    </row>
    <row r="399" spans="1:70" x14ac:dyDescent="0.2">
      <c r="A399" s="6">
        <v>4600</v>
      </c>
      <c r="B399" s="6" t="str">
        <f>+VLOOKUP(A399,masterfile!B:C,2,FALSE)</f>
        <v>Werbekosten</v>
      </c>
      <c r="D399" s="53">
        <f>+SUMIF('[1]2017'!$A:$A,$A399,'[1]2017'!$C:$C)-SUMIF('[1]2017'!$E:$E,$A399,'[1]2017'!$G:$G)</f>
        <v>525</v>
      </c>
      <c r="E399" s="53">
        <f>+SUMIF('[1]2018'!$A:$A,$A399,'[1]2018'!$C:$C)-SUMIF('[1]2018'!$E:$E,$A399,'[1]2018'!$G:$G)</f>
        <v>525</v>
      </c>
      <c r="F399" s="53">
        <f>+SUMIF('[1]2019'!$A:$A,$A399,'[1]2019'!$C:$C)-SUMIF('[1]2019'!$E:$E,$A399,'[1]2019'!$G:$G)</f>
        <v>525</v>
      </c>
      <c r="G399" s="53">
        <f>+SUMIF('[1]2020'!$A:$A,$A399,'[1]2020'!$C:$C)-SUMIF('[1]2020'!$E:$E,$A399,'[1]2020'!$G:$G)</f>
        <v>525</v>
      </c>
      <c r="H399" s="53"/>
      <c r="I399" s="53">
        <f>+(+SUMIF('[1]2021'!$A:$A,$A399,'[1]2021'!$C:$C)-SUMIF('[1]2021'!$E:$E,$A399,'[1]2021'!$G:$G))/12</f>
        <v>43.75</v>
      </c>
      <c r="J399" s="53">
        <f>+(+SUMIF('[1]2021'!$A:$A,$A399,'[1]2021'!$C:$C)-SUMIF('[1]2021'!$E:$E,$A399,'[1]2021'!$G:$G))/12</f>
        <v>43.75</v>
      </c>
      <c r="K399" s="53">
        <f>+(+SUMIF('[1]2021'!$A:$A,$A399,'[1]2021'!$C:$C)-SUMIF('[1]2021'!$E:$E,$A399,'[1]2021'!$G:$G))/12</f>
        <v>43.75</v>
      </c>
      <c r="L399" s="53">
        <f>+(+SUMIF('[1]2021'!$A:$A,$A399,'[1]2021'!$C:$C)-SUMIF('[1]2021'!$E:$E,$A399,'[1]2021'!$G:$G))/12</f>
        <v>43.75</v>
      </c>
      <c r="M399" s="53">
        <f>+(+SUMIF('[1]2021'!$A:$A,$A399,'[1]2021'!$C:$C)-SUMIF('[1]2021'!$E:$E,$A399,'[1]2021'!$G:$G))/12</f>
        <v>43.75</v>
      </c>
      <c r="N399" s="53">
        <f>+(+SUMIF('[1]2021'!$A:$A,$A399,'[1]2021'!$C:$C)-SUMIF('[1]2021'!$E:$E,$A399,'[1]2021'!$G:$G))/12</f>
        <v>43.75</v>
      </c>
      <c r="O399" s="53">
        <f>+(+SUMIF('[1]2021'!$A:$A,$A399,'[1]2021'!$C:$C)-SUMIF('[1]2021'!$E:$E,$A399,'[1]2021'!$G:$G))/12</f>
        <v>43.75</v>
      </c>
      <c r="P399" s="53">
        <f>+(+SUMIF('[1]2021'!$A:$A,$A399,'[1]2021'!$C:$C)-SUMIF('[1]2021'!$E:$E,$A399,'[1]2021'!$G:$G))/12</f>
        <v>43.75</v>
      </c>
      <c r="Q399" s="53">
        <f>+(+SUMIF('[1]2021'!$A:$A,$A399,'[1]2021'!$C:$C)-SUMIF('[1]2021'!$E:$E,$A399,'[1]2021'!$G:$G))/12</f>
        <v>43.75</v>
      </c>
      <c r="R399" s="53">
        <f>+(+SUMIF('[1]2021'!$A:$A,$A399,'[1]2021'!$C:$C)-SUMIF('[1]2021'!$E:$E,$A399,'[1]2021'!$G:$G))/12</f>
        <v>43.75</v>
      </c>
      <c r="S399" s="53">
        <f>+(+SUMIF('[1]2021'!$A:$A,$A399,'[1]2021'!$C:$C)-SUMIF('[1]2021'!$E:$E,$A399,'[1]2021'!$G:$G))/12</f>
        <v>43.75</v>
      </c>
      <c r="T399" s="53">
        <f>+(+SUMIF('[1]2021'!$A:$A,$A399,'[1]2021'!$C:$C)-SUMIF('[1]2021'!$E:$E,$A399,'[1]2021'!$G:$G))/12</f>
        <v>43.75</v>
      </c>
      <c r="U399" s="53">
        <f>+SUM(I399:INDEX(I399:T399,1,Settings!$C$4))</f>
        <v>525</v>
      </c>
      <c r="V399" s="53">
        <f t="shared" si="216"/>
        <v>525</v>
      </c>
      <c r="W399" s="53"/>
      <c r="X399" s="53">
        <f>+SUMIFS(postings!$T:$T,postings!$C:$C,'pl-data'!X$2,postings!$D:$D,'pl-data'!X$3,postings!$I:$I,'pl-data'!$A399)-SUMIFS(postings!$W:$W,postings!$C:$C,'pl-data'!X$2,postings!$D:$D,'pl-data'!X$3,postings!$M:$M,'pl-data'!$A399)</f>
        <v>0</v>
      </c>
      <c r="Y399" s="53">
        <f>+SUMIFS(postings!$T:$T,postings!$C:$C,'pl-data'!Y$2,postings!$D:$D,'pl-data'!Y$3,postings!$I:$I,'pl-data'!$A399)-SUMIFS(postings!$W:$W,postings!$C:$C,'pl-data'!Y$2,postings!$D:$D,'pl-data'!Y$3,postings!$M:$M,'pl-data'!$A399)</f>
        <v>0</v>
      </c>
      <c r="Z399" s="53">
        <f>+SUMIFS(postings!$T:$T,postings!$C:$C,'pl-data'!Z$2,postings!$D:$D,'pl-data'!Z$3,postings!$I:$I,'pl-data'!$A399)-SUMIFS(postings!$W:$W,postings!$C:$C,'pl-data'!Z$2,postings!$D:$D,'pl-data'!Z$3,postings!$M:$M,'pl-data'!$A399)</f>
        <v>0</v>
      </c>
      <c r="AA399" s="53">
        <f>+SUMIFS(postings!$T:$T,postings!$C:$C,'pl-data'!AA$2,postings!$D:$D,'pl-data'!AA$3,postings!$I:$I,'pl-data'!$A399)-SUMIFS(postings!$W:$W,postings!$C:$C,'pl-data'!AA$2,postings!$D:$D,'pl-data'!AA$3,postings!$M:$M,'pl-data'!$A399)</f>
        <v>0</v>
      </c>
      <c r="AB399" s="53">
        <f>+SUMIFS(postings!$T:$T,postings!$C:$C,'pl-data'!AB$2,postings!$D:$D,'pl-data'!AB$3,postings!$I:$I,'pl-data'!$A399)-SUMIFS(postings!$W:$W,postings!$C:$C,'pl-data'!AB$2,postings!$D:$D,'pl-data'!AB$3,postings!$M:$M,'pl-data'!$A399)</f>
        <v>0</v>
      </c>
      <c r="AC399" s="53">
        <f>+SUMIFS(postings!$T:$T,postings!$C:$C,'pl-data'!AC$2,postings!$D:$D,'pl-data'!AC$3,postings!$I:$I,'pl-data'!$A399)-SUMIFS(postings!$W:$W,postings!$C:$C,'pl-data'!AC$2,postings!$D:$D,'pl-data'!AC$3,postings!$M:$M,'pl-data'!$A399)</f>
        <v>0</v>
      </c>
      <c r="AD399" s="53">
        <f>+SUMIFS(postings!$T:$T,postings!$C:$C,'pl-data'!AD$2,postings!$D:$D,'pl-data'!AD$3,postings!$I:$I,'pl-data'!$A399)-SUMIFS(postings!$W:$W,postings!$C:$C,'pl-data'!AD$2,postings!$D:$D,'pl-data'!AD$3,postings!$M:$M,'pl-data'!$A399)</f>
        <v>0</v>
      </c>
      <c r="AE399" s="53">
        <f>+SUMIFS(postings!$T:$T,postings!$C:$C,'pl-data'!AE$2,postings!$D:$D,'pl-data'!AE$3,postings!$I:$I,'pl-data'!$A399)-SUMIFS(postings!$W:$W,postings!$C:$C,'pl-data'!AE$2,postings!$D:$D,'pl-data'!AE$3,postings!$M:$M,'pl-data'!$A399)</f>
        <v>0</v>
      </c>
      <c r="AF399" s="53">
        <f>+SUMIFS(postings!$T:$T,postings!$C:$C,'pl-data'!AF$2,postings!$D:$D,'pl-data'!AF$3,postings!$I:$I,'pl-data'!$A399)-SUMIFS(postings!$W:$W,postings!$C:$C,'pl-data'!AF$2,postings!$D:$D,'pl-data'!AF$3,postings!$M:$M,'pl-data'!$A399)</f>
        <v>0</v>
      </c>
      <c r="AG399" s="53">
        <f>+SUMIFS(postings!$T:$T,postings!$C:$C,'pl-data'!AG$2,postings!$D:$D,'pl-data'!AG$3,postings!$I:$I,'pl-data'!$A399)-SUMIFS(postings!$W:$W,postings!$C:$C,'pl-data'!AG$2,postings!$D:$D,'pl-data'!AG$3,postings!$M:$M,'pl-data'!$A399)</f>
        <v>0</v>
      </c>
      <c r="AH399" s="53">
        <f>+SUMIFS(postings!$T:$T,postings!$C:$C,'pl-data'!AH$2,postings!$D:$D,'pl-data'!AH$3,postings!$I:$I,'pl-data'!$A399)-SUMIFS(postings!$W:$W,postings!$C:$C,'pl-data'!AH$2,postings!$D:$D,'pl-data'!AH$3,postings!$M:$M,'pl-data'!$A399)</f>
        <v>0</v>
      </c>
      <c r="AI399" s="53">
        <f>+SUMIFS(postings!$T:$T,postings!$C:$C,'pl-data'!AI$2,postings!$D:$D,'pl-data'!AI$3,postings!$I:$I,'pl-data'!$A399)-SUMIFS(postings!$W:$W,postings!$C:$C,'pl-data'!AI$2,postings!$D:$D,'pl-data'!AI$3,postings!$M:$M,'pl-data'!$A399)</f>
        <v>0</v>
      </c>
      <c r="AJ399" s="53">
        <f>+SUM(X399:INDEX(X399:AI399,1,Settings!$C$4))</f>
        <v>0</v>
      </c>
      <c r="AK399" s="53">
        <f t="shared" si="217"/>
        <v>0</v>
      </c>
      <c r="AL399" s="53"/>
      <c r="AM399" s="53">
        <f t="shared" si="186"/>
        <v>45.0625</v>
      </c>
      <c r="AN399" s="53">
        <f t="shared" si="187"/>
        <v>45.0625</v>
      </c>
      <c r="AO399" s="53">
        <f t="shared" si="188"/>
        <v>45.0625</v>
      </c>
      <c r="AP399" s="53">
        <f t="shared" si="189"/>
        <v>45.0625</v>
      </c>
      <c r="AQ399" s="53">
        <f t="shared" si="190"/>
        <v>45.0625</v>
      </c>
      <c r="AR399" s="53">
        <f t="shared" si="191"/>
        <v>45.0625</v>
      </c>
      <c r="AS399" s="53">
        <f t="shared" si="192"/>
        <v>45.0625</v>
      </c>
      <c r="AT399" s="53">
        <f t="shared" si="193"/>
        <v>45.0625</v>
      </c>
      <c r="AU399" s="53">
        <f t="shared" si="194"/>
        <v>45.0625</v>
      </c>
      <c r="AV399" s="53">
        <f t="shared" si="195"/>
        <v>45.0625</v>
      </c>
      <c r="AW399" s="53">
        <f t="shared" si="196"/>
        <v>45.0625</v>
      </c>
      <c r="AX399" s="53">
        <f t="shared" si="197"/>
        <v>45.0625</v>
      </c>
      <c r="AY399" s="53">
        <f>+SUM(AM399:INDEX(AM399:AX399,1,Settings!$C$4))</f>
        <v>540.75</v>
      </c>
      <c r="AZ399" s="53">
        <f t="shared" si="218"/>
        <v>540.75</v>
      </c>
      <c r="BA399" s="53"/>
      <c r="BB399" s="53">
        <f t="shared" si="201"/>
        <v>46.414375</v>
      </c>
      <c r="BC399" s="53">
        <f t="shared" si="202"/>
        <v>46.414375</v>
      </c>
      <c r="BD399" s="53">
        <f t="shared" si="203"/>
        <v>46.414375</v>
      </c>
      <c r="BE399" s="53">
        <f t="shared" si="204"/>
        <v>46.414375</v>
      </c>
      <c r="BF399" s="53">
        <f t="shared" si="205"/>
        <v>46.414375</v>
      </c>
      <c r="BG399" s="53">
        <f t="shared" si="206"/>
        <v>46.414375</v>
      </c>
      <c r="BH399" s="53">
        <f t="shared" si="207"/>
        <v>46.414375</v>
      </c>
      <c r="BI399" s="53">
        <f t="shared" si="208"/>
        <v>46.414375</v>
      </c>
      <c r="BJ399" s="53">
        <f t="shared" si="209"/>
        <v>46.414375</v>
      </c>
      <c r="BK399" s="53">
        <f t="shared" si="210"/>
        <v>46.414375</v>
      </c>
      <c r="BL399" s="53">
        <f t="shared" si="211"/>
        <v>46.414375</v>
      </c>
      <c r="BM399" s="53">
        <f t="shared" si="212"/>
        <v>46.414375</v>
      </c>
      <c r="BN399" s="53">
        <f t="shared" si="213"/>
        <v>556.97249999999997</v>
      </c>
      <c r="BO399" s="53"/>
      <c r="BP399" s="53">
        <f t="shared" si="214"/>
        <v>579.25139999999999</v>
      </c>
      <c r="BQ399" s="53"/>
      <c r="BR399" s="53">
        <f t="shared" si="215"/>
        <v>608.21397000000002</v>
      </c>
    </row>
    <row r="400" spans="1:70" x14ac:dyDescent="0.2">
      <c r="A400" s="6">
        <v>4605</v>
      </c>
      <c r="B400" s="6" t="str">
        <f>+VLOOKUP(A400,masterfile!B:C,2,FALSE)</f>
        <v>Streuartikel</v>
      </c>
      <c r="D400" s="53">
        <f>+SUMIF('[1]2017'!$A:$A,$A400,'[1]2017'!$C:$C)-SUMIF('[1]2017'!$E:$E,$A400,'[1]2017'!$G:$G)</f>
        <v>50</v>
      </c>
      <c r="E400" s="53">
        <f>+SUMIF('[1]2018'!$A:$A,$A400,'[1]2018'!$C:$C)-SUMIF('[1]2018'!$E:$E,$A400,'[1]2018'!$G:$G)</f>
        <v>50</v>
      </c>
      <c r="F400" s="53">
        <f>+SUMIF('[1]2019'!$A:$A,$A400,'[1]2019'!$C:$C)-SUMIF('[1]2019'!$E:$E,$A400,'[1]2019'!$G:$G)</f>
        <v>50</v>
      </c>
      <c r="G400" s="53">
        <f>+SUMIF('[1]2020'!$A:$A,$A400,'[1]2020'!$C:$C)-SUMIF('[1]2020'!$E:$E,$A400,'[1]2020'!$G:$G)</f>
        <v>50</v>
      </c>
      <c r="H400" s="53"/>
      <c r="I400" s="53">
        <f>+(+SUMIF('[1]2021'!$A:$A,$A400,'[1]2021'!$C:$C)-SUMIF('[1]2021'!$E:$E,$A400,'[1]2021'!$G:$G))/12</f>
        <v>4.166666666666667</v>
      </c>
      <c r="J400" s="53">
        <f>+(+SUMIF('[1]2021'!$A:$A,$A400,'[1]2021'!$C:$C)-SUMIF('[1]2021'!$E:$E,$A400,'[1]2021'!$G:$G))/12</f>
        <v>4.166666666666667</v>
      </c>
      <c r="K400" s="53">
        <f>+(+SUMIF('[1]2021'!$A:$A,$A400,'[1]2021'!$C:$C)-SUMIF('[1]2021'!$E:$E,$A400,'[1]2021'!$G:$G))/12</f>
        <v>4.166666666666667</v>
      </c>
      <c r="L400" s="53">
        <f>+(+SUMIF('[1]2021'!$A:$A,$A400,'[1]2021'!$C:$C)-SUMIF('[1]2021'!$E:$E,$A400,'[1]2021'!$G:$G))/12</f>
        <v>4.166666666666667</v>
      </c>
      <c r="M400" s="53">
        <f>+(+SUMIF('[1]2021'!$A:$A,$A400,'[1]2021'!$C:$C)-SUMIF('[1]2021'!$E:$E,$A400,'[1]2021'!$G:$G))/12</f>
        <v>4.166666666666667</v>
      </c>
      <c r="N400" s="53">
        <f>+(+SUMIF('[1]2021'!$A:$A,$A400,'[1]2021'!$C:$C)-SUMIF('[1]2021'!$E:$E,$A400,'[1]2021'!$G:$G))/12</f>
        <v>4.166666666666667</v>
      </c>
      <c r="O400" s="53">
        <f>+(+SUMIF('[1]2021'!$A:$A,$A400,'[1]2021'!$C:$C)-SUMIF('[1]2021'!$E:$E,$A400,'[1]2021'!$G:$G))/12</f>
        <v>4.166666666666667</v>
      </c>
      <c r="P400" s="53">
        <f>+(+SUMIF('[1]2021'!$A:$A,$A400,'[1]2021'!$C:$C)-SUMIF('[1]2021'!$E:$E,$A400,'[1]2021'!$G:$G))/12</f>
        <v>4.166666666666667</v>
      </c>
      <c r="Q400" s="53">
        <f>+(+SUMIF('[1]2021'!$A:$A,$A400,'[1]2021'!$C:$C)-SUMIF('[1]2021'!$E:$E,$A400,'[1]2021'!$G:$G))/12</f>
        <v>4.166666666666667</v>
      </c>
      <c r="R400" s="53">
        <f>+(+SUMIF('[1]2021'!$A:$A,$A400,'[1]2021'!$C:$C)-SUMIF('[1]2021'!$E:$E,$A400,'[1]2021'!$G:$G))/12</f>
        <v>4.166666666666667</v>
      </c>
      <c r="S400" s="53">
        <f>+(+SUMIF('[1]2021'!$A:$A,$A400,'[1]2021'!$C:$C)-SUMIF('[1]2021'!$E:$E,$A400,'[1]2021'!$G:$G))/12</f>
        <v>4.166666666666667</v>
      </c>
      <c r="T400" s="53">
        <f>+(+SUMIF('[1]2021'!$A:$A,$A400,'[1]2021'!$C:$C)-SUMIF('[1]2021'!$E:$E,$A400,'[1]2021'!$G:$G))/12</f>
        <v>4.166666666666667</v>
      </c>
      <c r="U400" s="53">
        <f>+SUM(I400:INDEX(I400:T400,1,Settings!$C$4))</f>
        <v>49.999999999999993</v>
      </c>
      <c r="V400" s="53">
        <f t="shared" si="216"/>
        <v>49.999999999999993</v>
      </c>
      <c r="W400" s="53"/>
      <c r="X400" s="53">
        <f>+SUMIFS(postings!$T:$T,postings!$C:$C,'pl-data'!X$2,postings!$D:$D,'pl-data'!X$3,postings!$I:$I,'pl-data'!$A400)-SUMIFS(postings!$W:$W,postings!$C:$C,'pl-data'!X$2,postings!$D:$D,'pl-data'!X$3,postings!$M:$M,'pl-data'!$A400)</f>
        <v>0</v>
      </c>
      <c r="Y400" s="53">
        <f>+SUMIFS(postings!$T:$T,postings!$C:$C,'pl-data'!Y$2,postings!$D:$D,'pl-data'!Y$3,postings!$I:$I,'pl-data'!$A400)-SUMIFS(postings!$W:$W,postings!$C:$C,'pl-data'!Y$2,postings!$D:$D,'pl-data'!Y$3,postings!$M:$M,'pl-data'!$A400)</f>
        <v>0</v>
      </c>
      <c r="Z400" s="53">
        <f>+SUMIFS(postings!$T:$T,postings!$C:$C,'pl-data'!Z$2,postings!$D:$D,'pl-data'!Z$3,postings!$I:$I,'pl-data'!$A400)-SUMIFS(postings!$W:$W,postings!$C:$C,'pl-data'!Z$2,postings!$D:$D,'pl-data'!Z$3,postings!$M:$M,'pl-data'!$A400)</f>
        <v>0</v>
      </c>
      <c r="AA400" s="53">
        <f>+SUMIFS(postings!$T:$T,postings!$C:$C,'pl-data'!AA$2,postings!$D:$D,'pl-data'!AA$3,postings!$I:$I,'pl-data'!$A400)-SUMIFS(postings!$W:$W,postings!$C:$C,'pl-data'!AA$2,postings!$D:$D,'pl-data'!AA$3,postings!$M:$M,'pl-data'!$A400)</f>
        <v>0</v>
      </c>
      <c r="AB400" s="53">
        <f>+SUMIFS(postings!$T:$T,postings!$C:$C,'pl-data'!AB$2,postings!$D:$D,'pl-data'!AB$3,postings!$I:$I,'pl-data'!$A400)-SUMIFS(postings!$W:$W,postings!$C:$C,'pl-data'!AB$2,postings!$D:$D,'pl-data'!AB$3,postings!$M:$M,'pl-data'!$A400)</f>
        <v>0</v>
      </c>
      <c r="AC400" s="53">
        <f>+SUMIFS(postings!$T:$T,postings!$C:$C,'pl-data'!AC$2,postings!$D:$D,'pl-data'!AC$3,postings!$I:$I,'pl-data'!$A400)-SUMIFS(postings!$W:$W,postings!$C:$C,'pl-data'!AC$2,postings!$D:$D,'pl-data'!AC$3,postings!$M:$M,'pl-data'!$A400)</f>
        <v>0</v>
      </c>
      <c r="AD400" s="53">
        <f>+SUMIFS(postings!$T:$T,postings!$C:$C,'pl-data'!AD$2,postings!$D:$D,'pl-data'!AD$3,postings!$I:$I,'pl-data'!$A400)-SUMIFS(postings!$W:$W,postings!$C:$C,'pl-data'!AD$2,postings!$D:$D,'pl-data'!AD$3,postings!$M:$M,'pl-data'!$A400)</f>
        <v>0</v>
      </c>
      <c r="AE400" s="53">
        <f>+SUMIFS(postings!$T:$T,postings!$C:$C,'pl-data'!AE$2,postings!$D:$D,'pl-data'!AE$3,postings!$I:$I,'pl-data'!$A400)-SUMIFS(postings!$W:$W,postings!$C:$C,'pl-data'!AE$2,postings!$D:$D,'pl-data'!AE$3,postings!$M:$M,'pl-data'!$A400)</f>
        <v>0</v>
      </c>
      <c r="AF400" s="53">
        <f>+SUMIFS(postings!$T:$T,postings!$C:$C,'pl-data'!AF$2,postings!$D:$D,'pl-data'!AF$3,postings!$I:$I,'pl-data'!$A400)-SUMIFS(postings!$W:$W,postings!$C:$C,'pl-data'!AF$2,postings!$D:$D,'pl-data'!AF$3,postings!$M:$M,'pl-data'!$A400)</f>
        <v>0</v>
      </c>
      <c r="AG400" s="53">
        <f>+SUMIFS(postings!$T:$T,postings!$C:$C,'pl-data'!AG$2,postings!$D:$D,'pl-data'!AG$3,postings!$I:$I,'pl-data'!$A400)-SUMIFS(postings!$W:$W,postings!$C:$C,'pl-data'!AG$2,postings!$D:$D,'pl-data'!AG$3,postings!$M:$M,'pl-data'!$A400)</f>
        <v>0</v>
      </c>
      <c r="AH400" s="53">
        <f>+SUMIFS(postings!$T:$T,postings!$C:$C,'pl-data'!AH$2,postings!$D:$D,'pl-data'!AH$3,postings!$I:$I,'pl-data'!$A400)-SUMIFS(postings!$W:$W,postings!$C:$C,'pl-data'!AH$2,postings!$D:$D,'pl-data'!AH$3,postings!$M:$M,'pl-data'!$A400)</f>
        <v>0</v>
      </c>
      <c r="AI400" s="53">
        <f>+SUMIFS(postings!$T:$T,postings!$C:$C,'pl-data'!AI$2,postings!$D:$D,'pl-data'!AI$3,postings!$I:$I,'pl-data'!$A400)-SUMIFS(postings!$W:$W,postings!$C:$C,'pl-data'!AI$2,postings!$D:$D,'pl-data'!AI$3,postings!$M:$M,'pl-data'!$A400)</f>
        <v>0</v>
      </c>
      <c r="AJ400" s="53">
        <f>+SUM(X400:INDEX(X400:AI400,1,Settings!$C$4))</f>
        <v>0</v>
      </c>
      <c r="AK400" s="53">
        <f t="shared" si="217"/>
        <v>0</v>
      </c>
      <c r="AL400" s="53"/>
      <c r="AM400" s="53">
        <f t="shared" si="186"/>
        <v>4.291666666666667</v>
      </c>
      <c r="AN400" s="53">
        <f t="shared" si="187"/>
        <v>4.291666666666667</v>
      </c>
      <c r="AO400" s="53">
        <f t="shared" si="188"/>
        <v>4.291666666666667</v>
      </c>
      <c r="AP400" s="53">
        <f t="shared" si="189"/>
        <v>4.291666666666667</v>
      </c>
      <c r="AQ400" s="53">
        <f t="shared" si="190"/>
        <v>4.291666666666667</v>
      </c>
      <c r="AR400" s="53">
        <f t="shared" si="191"/>
        <v>4.291666666666667</v>
      </c>
      <c r="AS400" s="53">
        <f t="shared" si="192"/>
        <v>4.291666666666667</v>
      </c>
      <c r="AT400" s="53">
        <f t="shared" si="193"/>
        <v>4.291666666666667</v>
      </c>
      <c r="AU400" s="53">
        <f t="shared" si="194"/>
        <v>4.291666666666667</v>
      </c>
      <c r="AV400" s="53">
        <f t="shared" si="195"/>
        <v>4.291666666666667</v>
      </c>
      <c r="AW400" s="53">
        <f t="shared" si="196"/>
        <v>4.291666666666667</v>
      </c>
      <c r="AX400" s="53">
        <f t="shared" si="197"/>
        <v>4.291666666666667</v>
      </c>
      <c r="AY400" s="53">
        <f>+SUM(AM400:INDEX(AM400:AX400,1,Settings!$C$4))</f>
        <v>51.499999999999993</v>
      </c>
      <c r="AZ400" s="53">
        <f t="shared" si="218"/>
        <v>51.499999999999993</v>
      </c>
      <c r="BA400" s="53"/>
      <c r="BB400" s="53">
        <f t="shared" si="201"/>
        <v>4.4204166666666671</v>
      </c>
      <c r="BC400" s="53">
        <f t="shared" si="202"/>
        <v>4.4204166666666671</v>
      </c>
      <c r="BD400" s="53">
        <f t="shared" si="203"/>
        <v>4.4204166666666671</v>
      </c>
      <c r="BE400" s="53">
        <f t="shared" si="204"/>
        <v>4.4204166666666671</v>
      </c>
      <c r="BF400" s="53">
        <f t="shared" si="205"/>
        <v>4.4204166666666671</v>
      </c>
      <c r="BG400" s="53">
        <f t="shared" si="206"/>
        <v>4.4204166666666671</v>
      </c>
      <c r="BH400" s="53">
        <f t="shared" si="207"/>
        <v>4.4204166666666671</v>
      </c>
      <c r="BI400" s="53">
        <f t="shared" si="208"/>
        <v>4.4204166666666671</v>
      </c>
      <c r="BJ400" s="53">
        <f t="shared" si="209"/>
        <v>4.4204166666666671</v>
      </c>
      <c r="BK400" s="53">
        <f t="shared" si="210"/>
        <v>4.4204166666666671</v>
      </c>
      <c r="BL400" s="53">
        <f t="shared" si="211"/>
        <v>4.4204166666666671</v>
      </c>
      <c r="BM400" s="53">
        <f t="shared" si="212"/>
        <v>4.4204166666666671</v>
      </c>
      <c r="BN400" s="53">
        <f t="shared" si="213"/>
        <v>53.045000000000009</v>
      </c>
      <c r="BO400" s="53"/>
      <c r="BP400" s="53">
        <f t="shared" si="214"/>
        <v>55.166800000000009</v>
      </c>
      <c r="BQ400" s="53"/>
      <c r="BR400" s="53">
        <f t="shared" si="215"/>
        <v>57.925140000000013</v>
      </c>
    </row>
    <row r="401" spans="1:70" x14ac:dyDescent="0.2">
      <c r="A401" s="6">
        <v>4630</v>
      </c>
      <c r="B401" s="6" t="str">
        <f>+VLOOKUP(A401,masterfile!B:C,2,FALSE)</f>
        <v>Geschenke abzugsfähig ohne § 37b EStG</v>
      </c>
      <c r="D401" s="53">
        <f>+SUMIF('[1]2017'!$A:$A,$A401,'[1]2017'!$C:$C)-SUMIF('[1]2017'!$E:$E,$A401,'[1]2017'!$G:$G)</f>
        <v>0</v>
      </c>
      <c r="E401" s="53">
        <f>+SUMIF('[1]2018'!$A:$A,$A401,'[1]2018'!$C:$C)-SUMIF('[1]2018'!$E:$E,$A401,'[1]2018'!$G:$G)</f>
        <v>0</v>
      </c>
      <c r="F401" s="53">
        <f>+SUMIF('[1]2019'!$A:$A,$A401,'[1]2019'!$C:$C)-SUMIF('[1]2019'!$E:$E,$A401,'[1]2019'!$G:$G)</f>
        <v>0</v>
      </c>
      <c r="G401" s="53">
        <f>+SUMIF('[1]2020'!$A:$A,$A401,'[1]2020'!$C:$C)-SUMIF('[1]2020'!$E:$E,$A401,'[1]2020'!$G:$G)</f>
        <v>0</v>
      </c>
      <c r="H401" s="53"/>
      <c r="I401" s="53">
        <f>+(+SUMIF('[1]2021'!$A:$A,$A401,'[1]2021'!$C:$C)-SUMIF('[1]2021'!$E:$E,$A401,'[1]2021'!$G:$G))/12</f>
        <v>0</v>
      </c>
      <c r="J401" s="53">
        <f>+(+SUMIF('[1]2021'!$A:$A,$A401,'[1]2021'!$C:$C)-SUMIF('[1]2021'!$E:$E,$A401,'[1]2021'!$G:$G))/12</f>
        <v>0</v>
      </c>
      <c r="K401" s="53">
        <f>+(+SUMIF('[1]2021'!$A:$A,$A401,'[1]2021'!$C:$C)-SUMIF('[1]2021'!$E:$E,$A401,'[1]2021'!$G:$G))/12</f>
        <v>0</v>
      </c>
      <c r="L401" s="53">
        <f>+(+SUMIF('[1]2021'!$A:$A,$A401,'[1]2021'!$C:$C)-SUMIF('[1]2021'!$E:$E,$A401,'[1]2021'!$G:$G))/12</f>
        <v>0</v>
      </c>
      <c r="M401" s="53">
        <f>+(+SUMIF('[1]2021'!$A:$A,$A401,'[1]2021'!$C:$C)-SUMIF('[1]2021'!$E:$E,$A401,'[1]2021'!$G:$G))/12</f>
        <v>0</v>
      </c>
      <c r="N401" s="53">
        <f>+(+SUMIF('[1]2021'!$A:$A,$A401,'[1]2021'!$C:$C)-SUMIF('[1]2021'!$E:$E,$A401,'[1]2021'!$G:$G))/12</f>
        <v>0</v>
      </c>
      <c r="O401" s="53">
        <f>+(+SUMIF('[1]2021'!$A:$A,$A401,'[1]2021'!$C:$C)-SUMIF('[1]2021'!$E:$E,$A401,'[1]2021'!$G:$G))/12</f>
        <v>0</v>
      </c>
      <c r="P401" s="53">
        <f>+(+SUMIF('[1]2021'!$A:$A,$A401,'[1]2021'!$C:$C)-SUMIF('[1]2021'!$E:$E,$A401,'[1]2021'!$G:$G))/12</f>
        <v>0</v>
      </c>
      <c r="Q401" s="53">
        <f>+(+SUMIF('[1]2021'!$A:$A,$A401,'[1]2021'!$C:$C)-SUMIF('[1]2021'!$E:$E,$A401,'[1]2021'!$G:$G))/12</f>
        <v>0</v>
      </c>
      <c r="R401" s="53">
        <f>+(+SUMIF('[1]2021'!$A:$A,$A401,'[1]2021'!$C:$C)-SUMIF('[1]2021'!$E:$E,$A401,'[1]2021'!$G:$G))/12</f>
        <v>0</v>
      </c>
      <c r="S401" s="53">
        <f>+(+SUMIF('[1]2021'!$A:$A,$A401,'[1]2021'!$C:$C)-SUMIF('[1]2021'!$E:$E,$A401,'[1]2021'!$G:$G))/12</f>
        <v>0</v>
      </c>
      <c r="T401" s="53">
        <f>+(+SUMIF('[1]2021'!$A:$A,$A401,'[1]2021'!$C:$C)-SUMIF('[1]2021'!$E:$E,$A401,'[1]2021'!$G:$G))/12</f>
        <v>0</v>
      </c>
      <c r="U401" s="53">
        <f>+SUM(I401:INDEX(I401:T401,1,Settings!$C$4))</f>
        <v>0</v>
      </c>
      <c r="V401" s="53">
        <f t="shared" si="216"/>
        <v>0</v>
      </c>
      <c r="W401" s="53"/>
      <c r="X401" s="53">
        <f>+SUMIFS(postings!$T:$T,postings!$C:$C,'pl-data'!X$2,postings!$D:$D,'pl-data'!X$3,postings!$I:$I,'pl-data'!$A401)-SUMIFS(postings!$W:$W,postings!$C:$C,'pl-data'!X$2,postings!$D:$D,'pl-data'!X$3,postings!$M:$M,'pl-data'!$A401)</f>
        <v>0</v>
      </c>
      <c r="Y401" s="53">
        <f>+SUMIFS(postings!$T:$T,postings!$C:$C,'pl-data'!Y$2,postings!$D:$D,'pl-data'!Y$3,postings!$I:$I,'pl-data'!$A401)-SUMIFS(postings!$W:$W,postings!$C:$C,'pl-data'!Y$2,postings!$D:$D,'pl-data'!Y$3,postings!$M:$M,'pl-data'!$A401)</f>
        <v>0</v>
      </c>
      <c r="Z401" s="53">
        <f>+SUMIFS(postings!$T:$T,postings!$C:$C,'pl-data'!Z$2,postings!$D:$D,'pl-data'!Z$3,postings!$I:$I,'pl-data'!$A401)-SUMIFS(postings!$W:$W,postings!$C:$C,'pl-data'!Z$2,postings!$D:$D,'pl-data'!Z$3,postings!$M:$M,'pl-data'!$A401)</f>
        <v>0</v>
      </c>
      <c r="AA401" s="53">
        <f>+SUMIFS(postings!$T:$T,postings!$C:$C,'pl-data'!AA$2,postings!$D:$D,'pl-data'!AA$3,postings!$I:$I,'pl-data'!$A401)-SUMIFS(postings!$W:$W,postings!$C:$C,'pl-data'!AA$2,postings!$D:$D,'pl-data'!AA$3,postings!$M:$M,'pl-data'!$A401)</f>
        <v>0</v>
      </c>
      <c r="AB401" s="53">
        <f>+SUMIFS(postings!$T:$T,postings!$C:$C,'pl-data'!AB$2,postings!$D:$D,'pl-data'!AB$3,postings!$I:$I,'pl-data'!$A401)-SUMIFS(postings!$W:$W,postings!$C:$C,'pl-data'!AB$2,postings!$D:$D,'pl-data'!AB$3,postings!$M:$M,'pl-data'!$A401)</f>
        <v>0</v>
      </c>
      <c r="AC401" s="53">
        <f>+SUMIFS(postings!$T:$T,postings!$C:$C,'pl-data'!AC$2,postings!$D:$D,'pl-data'!AC$3,postings!$I:$I,'pl-data'!$A401)-SUMIFS(postings!$W:$W,postings!$C:$C,'pl-data'!AC$2,postings!$D:$D,'pl-data'!AC$3,postings!$M:$M,'pl-data'!$A401)</f>
        <v>0</v>
      </c>
      <c r="AD401" s="53">
        <f>+SUMIFS(postings!$T:$T,postings!$C:$C,'pl-data'!AD$2,postings!$D:$D,'pl-data'!AD$3,postings!$I:$I,'pl-data'!$A401)-SUMIFS(postings!$W:$W,postings!$C:$C,'pl-data'!AD$2,postings!$D:$D,'pl-data'!AD$3,postings!$M:$M,'pl-data'!$A401)</f>
        <v>0</v>
      </c>
      <c r="AE401" s="53">
        <f>+SUMIFS(postings!$T:$T,postings!$C:$C,'pl-data'!AE$2,postings!$D:$D,'pl-data'!AE$3,postings!$I:$I,'pl-data'!$A401)-SUMIFS(postings!$W:$W,postings!$C:$C,'pl-data'!AE$2,postings!$D:$D,'pl-data'!AE$3,postings!$M:$M,'pl-data'!$A401)</f>
        <v>0</v>
      </c>
      <c r="AF401" s="53">
        <f>+SUMIFS(postings!$T:$T,postings!$C:$C,'pl-data'!AF$2,postings!$D:$D,'pl-data'!AF$3,postings!$I:$I,'pl-data'!$A401)-SUMIFS(postings!$W:$W,postings!$C:$C,'pl-data'!AF$2,postings!$D:$D,'pl-data'!AF$3,postings!$M:$M,'pl-data'!$A401)</f>
        <v>0</v>
      </c>
      <c r="AG401" s="53">
        <f>+SUMIFS(postings!$T:$T,postings!$C:$C,'pl-data'!AG$2,postings!$D:$D,'pl-data'!AG$3,postings!$I:$I,'pl-data'!$A401)-SUMIFS(postings!$W:$W,postings!$C:$C,'pl-data'!AG$2,postings!$D:$D,'pl-data'!AG$3,postings!$M:$M,'pl-data'!$A401)</f>
        <v>0</v>
      </c>
      <c r="AH401" s="53">
        <f>+SUMIFS(postings!$T:$T,postings!$C:$C,'pl-data'!AH$2,postings!$D:$D,'pl-data'!AH$3,postings!$I:$I,'pl-data'!$A401)-SUMIFS(postings!$W:$W,postings!$C:$C,'pl-data'!AH$2,postings!$D:$D,'pl-data'!AH$3,postings!$M:$M,'pl-data'!$A401)</f>
        <v>0</v>
      </c>
      <c r="AI401" s="53">
        <f>+SUMIFS(postings!$T:$T,postings!$C:$C,'pl-data'!AI$2,postings!$D:$D,'pl-data'!AI$3,postings!$I:$I,'pl-data'!$A401)-SUMIFS(postings!$W:$W,postings!$C:$C,'pl-data'!AI$2,postings!$D:$D,'pl-data'!AI$3,postings!$M:$M,'pl-data'!$A401)</f>
        <v>0</v>
      </c>
      <c r="AJ401" s="53">
        <f>+SUM(X401:INDEX(X401:AI401,1,Settings!$C$4))</f>
        <v>0</v>
      </c>
      <c r="AK401" s="53">
        <f t="shared" si="217"/>
        <v>0</v>
      </c>
      <c r="AL401" s="53"/>
      <c r="AM401" s="53">
        <f t="shared" si="186"/>
        <v>0</v>
      </c>
      <c r="AN401" s="53">
        <f t="shared" si="187"/>
        <v>0</v>
      </c>
      <c r="AO401" s="53">
        <f t="shared" si="188"/>
        <v>0</v>
      </c>
      <c r="AP401" s="53">
        <f t="shared" si="189"/>
        <v>0</v>
      </c>
      <c r="AQ401" s="53">
        <f t="shared" si="190"/>
        <v>0</v>
      </c>
      <c r="AR401" s="53">
        <f t="shared" si="191"/>
        <v>0</v>
      </c>
      <c r="AS401" s="53">
        <f t="shared" si="192"/>
        <v>0</v>
      </c>
      <c r="AT401" s="53">
        <f t="shared" si="193"/>
        <v>0</v>
      </c>
      <c r="AU401" s="53">
        <f t="shared" si="194"/>
        <v>0</v>
      </c>
      <c r="AV401" s="53">
        <f t="shared" si="195"/>
        <v>0</v>
      </c>
      <c r="AW401" s="53">
        <f t="shared" si="196"/>
        <v>0</v>
      </c>
      <c r="AX401" s="53">
        <f t="shared" si="197"/>
        <v>0</v>
      </c>
      <c r="AY401" s="53">
        <f>+SUM(AM401:INDEX(AM401:AX401,1,Settings!$C$4))</f>
        <v>0</v>
      </c>
      <c r="AZ401" s="53">
        <f t="shared" si="218"/>
        <v>0</v>
      </c>
      <c r="BA401" s="53"/>
      <c r="BB401" s="53">
        <f t="shared" si="201"/>
        <v>0</v>
      </c>
      <c r="BC401" s="53">
        <f t="shared" si="202"/>
        <v>0</v>
      </c>
      <c r="BD401" s="53">
        <f t="shared" si="203"/>
        <v>0</v>
      </c>
      <c r="BE401" s="53">
        <f t="shared" si="204"/>
        <v>0</v>
      </c>
      <c r="BF401" s="53">
        <f t="shared" si="205"/>
        <v>0</v>
      </c>
      <c r="BG401" s="53">
        <f t="shared" si="206"/>
        <v>0</v>
      </c>
      <c r="BH401" s="53">
        <f t="shared" si="207"/>
        <v>0</v>
      </c>
      <c r="BI401" s="53">
        <f t="shared" si="208"/>
        <v>0</v>
      </c>
      <c r="BJ401" s="53">
        <f t="shared" si="209"/>
        <v>0</v>
      </c>
      <c r="BK401" s="53">
        <f t="shared" si="210"/>
        <v>0</v>
      </c>
      <c r="BL401" s="53">
        <f t="shared" si="211"/>
        <v>0</v>
      </c>
      <c r="BM401" s="53">
        <f t="shared" si="212"/>
        <v>0</v>
      </c>
      <c r="BN401" s="53">
        <f t="shared" si="213"/>
        <v>0</v>
      </c>
      <c r="BO401" s="53"/>
      <c r="BP401" s="53">
        <f t="shared" si="214"/>
        <v>0</v>
      </c>
      <c r="BQ401" s="53"/>
      <c r="BR401" s="53">
        <f t="shared" si="215"/>
        <v>0</v>
      </c>
    </row>
    <row r="402" spans="1:70" x14ac:dyDescent="0.2">
      <c r="A402" s="6">
        <v>4631</v>
      </c>
      <c r="B402" s="6" t="str">
        <f>+VLOOKUP(A402,masterfile!B:C,2,FALSE)</f>
        <v>Geschenke abzugsfähig mit § 37b EStG</v>
      </c>
      <c r="D402" s="53">
        <f>+SUMIF('[1]2017'!$A:$A,$A402,'[1]2017'!$C:$C)-SUMIF('[1]2017'!$E:$E,$A402,'[1]2017'!$G:$G)</f>
        <v>0</v>
      </c>
      <c r="E402" s="53">
        <f>+SUMIF('[1]2018'!$A:$A,$A402,'[1]2018'!$C:$C)-SUMIF('[1]2018'!$E:$E,$A402,'[1]2018'!$G:$G)</f>
        <v>0</v>
      </c>
      <c r="F402" s="53">
        <f>+SUMIF('[1]2019'!$A:$A,$A402,'[1]2019'!$C:$C)-SUMIF('[1]2019'!$E:$E,$A402,'[1]2019'!$G:$G)</f>
        <v>0</v>
      </c>
      <c r="G402" s="53">
        <f>+SUMIF('[1]2020'!$A:$A,$A402,'[1]2020'!$C:$C)-SUMIF('[1]2020'!$E:$E,$A402,'[1]2020'!$G:$G)</f>
        <v>0</v>
      </c>
      <c r="H402" s="53"/>
      <c r="I402" s="53">
        <f>+(+SUMIF('[1]2021'!$A:$A,$A402,'[1]2021'!$C:$C)-SUMIF('[1]2021'!$E:$E,$A402,'[1]2021'!$G:$G))/12</f>
        <v>0</v>
      </c>
      <c r="J402" s="53">
        <f>+(+SUMIF('[1]2021'!$A:$A,$A402,'[1]2021'!$C:$C)-SUMIF('[1]2021'!$E:$E,$A402,'[1]2021'!$G:$G))/12</f>
        <v>0</v>
      </c>
      <c r="K402" s="53">
        <f>+(+SUMIF('[1]2021'!$A:$A,$A402,'[1]2021'!$C:$C)-SUMIF('[1]2021'!$E:$E,$A402,'[1]2021'!$G:$G))/12</f>
        <v>0</v>
      </c>
      <c r="L402" s="53">
        <f>+(+SUMIF('[1]2021'!$A:$A,$A402,'[1]2021'!$C:$C)-SUMIF('[1]2021'!$E:$E,$A402,'[1]2021'!$G:$G))/12</f>
        <v>0</v>
      </c>
      <c r="M402" s="53">
        <f>+(+SUMIF('[1]2021'!$A:$A,$A402,'[1]2021'!$C:$C)-SUMIF('[1]2021'!$E:$E,$A402,'[1]2021'!$G:$G))/12</f>
        <v>0</v>
      </c>
      <c r="N402" s="53">
        <f>+(+SUMIF('[1]2021'!$A:$A,$A402,'[1]2021'!$C:$C)-SUMIF('[1]2021'!$E:$E,$A402,'[1]2021'!$G:$G))/12</f>
        <v>0</v>
      </c>
      <c r="O402" s="53">
        <f>+(+SUMIF('[1]2021'!$A:$A,$A402,'[1]2021'!$C:$C)-SUMIF('[1]2021'!$E:$E,$A402,'[1]2021'!$G:$G))/12</f>
        <v>0</v>
      </c>
      <c r="P402" s="53">
        <f>+(+SUMIF('[1]2021'!$A:$A,$A402,'[1]2021'!$C:$C)-SUMIF('[1]2021'!$E:$E,$A402,'[1]2021'!$G:$G))/12</f>
        <v>0</v>
      </c>
      <c r="Q402" s="53">
        <f>+(+SUMIF('[1]2021'!$A:$A,$A402,'[1]2021'!$C:$C)-SUMIF('[1]2021'!$E:$E,$A402,'[1]2021'!$G:$G))/12</f>
        <v>0</v>
      </c>
      <c r="R402" s="53">
        <f>+(+SUMIF('[1]2021'!$A:$A,$A402,'[1]2021'!$C:$C)-SUMIF('[1]2021'!$E:$E,$A402,'[1]2021'!$G:$G))/12</f>
        <v>0</v>
      </c>
      <c r="S402" s="53">
        <f>+(+SUMIF('[1]2021'!$A:$A,$A402,'[1]2021'!$C:$C)-SUMIF('[1]2021'!$E:$E,$A402,'[1]2021'!$G:$G))/12</f>
        <v>0</v>
      </c>
      <c r="T402" s="53">
        <f>+(+SUMIF('[1]2021'!$A:$A,$A402,'[1]2021'!$C:$C)-SUMIF('[1]2021'!$E:$E,$A402,'[1]2021'!$G:$G))/12</f>
        <v>0</v>
      </c>
      <c r="U402" s="53">
        <f>+SUM(I402:INDEX(I402:T402,1,Settings!$C$4))</f>
        <v>0</v>
      </c>
      <c r="V402" s="53">
        <f t="shared" si="216"/>
        <v>0</v>
      </c>
      <c r="W402" s="53"/>
      <c r="X402" s="53">
        <f>+SUMIFS(postings!$T:$T,postings!$C:$C,'pl-data'!X$2,postings!$D:$D,'pl-data'!X$3,postings!$I:$I,'pl-data'!$A402)-SUMIFS(postings!$W:$W,postings!$C:$C,'pl-data'!X$2,postings!$D:$D,'pl-data'!X$3,postings!$M:$M,'pl-data'!$A402)</f>
        <v>0</v>
      </c>
      <c r="Y402" s="53">
        <f>+SUMIFS(postings!$T:$T,postings!$C:$C,'pl-data'!Y$2,postings!$D:$D,'pl-data'!Y$3,postings!$I:$I,'pl-data'!$A402)-SUMIFS(postings!$W:$W,postings!$C:$C,'pl-data'!Y$2,postings!$D:$D,'pl-data'!Y$3,postings!$M:$M,'pl-data'!$A402)</f>
        <v>0</v>
      </c>
      <c r="Z402" s="53">
        <f>+SUMIFS(postings!$T:$T,postings!$C:$C,'pl-data'!Z$2,postings!$D:$D,'pl-data'!Z$3,postings!$I:$I,'pl-data'!$A402)-SUMIFS(postings!$W:$W,postings!$C:$C,'pl-data'!Z$2,postings!$D:$D,'pl-data'!Z$3,postings!$M:$M,'pl-data'!$A402)</f>
        <v>0</v>
      </c>
      <c r="AA402" s="53">
        <f>+SUMIFS(postings!$T:$T,postings!$C:$C,'pl-data'!AA$2,postings!$D:$D,'pl-data'!AA$3,postings!$I:$I,'pl-data'!$A402)-SUMIFS(postings!$W:$W,postings!$C:$C,'pl-data'!AA$2,postings!$D:$D,'pl-data'!AA$3,postings!$M:$M,'pl-data'!$A402)</f>
        <v>0</v>
      </c>
      <c r="AB402" s="53">
        <f>+SUMIFS(postings!$T:$T,postings!$C:$C,'pl-data'!AB$2,postings!$D:$D,'pl-data'!AB$3,postings!$I:$I,'pl-data'!$A402)-SUMIFS(postings!$W:$W,postings!$C:$C,'pl-data'!AB$2,postings!$D:$D,'pl-data'!AB$3,postings!$M:$M,'pl-data'!$A402)</f>
        <v>0</v>
      </c>
      <c r="AC402" s="53">
        <f>+SUMIFS(postings!$T:$T,postings!$C:$C,'pl-data'!AC$2,postings!$D:$D,'pl-data'!AC$3,postings!$I:$I,'pl-data'!$A402)-SUMIFS(postings!$W:$W,postings!$C:$C,'pl-data'!AC$2,postings!$D:$D,'pl-data'!AC$3,postings!$M:$M,'pl-data'!$A402)</f>
        <v>0</v>
      </c>
      <c r="AD402" s="53">
        <f>+SUMIFS(postings!$T:$T,postings!$C:$C,'pl-data'!AD$2,postings!$D:$D,'pl-data'!AD$3,postings!$I:$I,'pl-data'!$A402)-SUMIFS(postings!$W:$W,postings!$C:$C,'pl-data'!AD$2,postings!$D:$D,'pl-data'!AD$3,postings!$M:$M,'pl-data'!$A402)</f>
        <v>0</v>
      </c>
      <c r="AE402" s="53">
        <f>+SUMIFS(postings!$T:$T,postings!$C:$C,'pl-data'!AE$2,postings!$D:$D,'pl-data'!AE$3,postings!$I:$I,'pl-data'!$A402)-SUMIFS(postings!$W:$W,postings!$C:$C,'pl-data'!AE$2,postings!$D:$D,'pl-data'!AE$3,postings!$M:$M,'pl-data'!$A402)</f>
        <v>0</v>
      </c>
      <c r="AF402" s="53">
        <f>+SUMIFS(postings!$T:$T,postings!$C:$C,'pl-data'!AF$2,postings!$D:$D,'pl-data'!AF$3,postings!$I:$I,'pl-data'!$A402)-SUMIFS(postings!$W:$W,postings!$C:$C,'pl-data'!AF$2,postings!$D:$D,'pl-data'!AF$3,postings!$M:$M,'pl-data'!$A402)</f>
        <v>0</v>
      </c>
      <c r="AG402" s="53">
        <f>+SUMIFS(postings!$T:$T,postings!$C:$C,'pl-data'!AG$2,postings!$D:$D,'pl-data'!AG$3,postings!$I:$I,'pl-data'!$A402)-SUMIFS(postings!$W:$W,postings!$C:$C,'pl-data'!AG$2,postings!$D:$D,'pl-data'!AG$3,postings!$M:$M,'pl-data'!$A402)</f>
        <v>0</v>
      </c>
      <c r="AH402" s="53">
        <f>+SUMIFS(postings!$T:$T,postings!$C:$C,'pl-data'!AH$2,postings!$D:$D,'pl-data'!AH$3,postings!$I:$I,'pl-data'!$A402)-SUMIFS(postings!$W:$W,postings!$C:$C,'pl-data'!AH$2,postings!$D:$D,'pl-data'!AH$3,postings!$M:$M,'pl-data'!$A402)</f>
        <v>0</v>
      </c>
      <c r="AI402" s="53">
        <f>+SUMIFS(postings!$T:$T,postings!$C:$C,'pl-data'!AI$2,postings!$D:$D,'pl-data'!AI$3,postings!$I:$I,'pl-data'!$A402)-SUMIFS(postings!$W:$W,postings!$C:$C,'pl-data'!AI$2,postings!$D:$D,'pl-data'!AI$3,postings!$M:$M,'pl-data'!$A402)</f>
        <v>0</v>
      </c>
      <c r="AJ402" s="53">
        <f>+SUM(X402:INDEX(X402:AI402,1,Settings!$C$4))</f>
        <v>0</v>
      </c>
      <c r="AK402" s="53">
        <f t="shared" si="217"/>
        <v>0</v>
      </c>
      <c r="AL402" s="53"/>
      <c r="AM402" s="53">
        <f t="shared" si="186"/>
        <v>0</v>
      </c>
      <c r="AN402" s="53">
        <f t="shared" si="187"/>
        <v>0</v>
      </c>
      <c r="AO402" s="53">
        <f t="shared" si="188"/>
        <v>0</v>
      </c>
      <c r="AP402" s="53">
        <f t="shared" si="189"/>
        <v>0</v>
      </c>
      <c r="AQ402" s="53">
        <f t="shared" si="190"/>
        <v>0</v>
      </c>
      <c r="AR402" s="53">
        <f t="shared" si="191"/>
        <v>0</v>
      </c>
      <c r="AS402" s="53">
        <f t="shared" si="192"/>
        <v>0</v>
      </c>
      <c r="AT402" s="53">
        <f t="shared" si="193"/>
        <v>0</v>
      </c>
      <c r="AU402" s="53">
        <f t="shared" si="194"/>
        <v>0</v>
      </c>
      <c r="AV402" s="53">
        <f t="shared" si="195"/>
        <v>0</v>
      </c>
      <c r="AW402" s="53">
        <f t="shared" si="196"/>
        <v>0</v>
      </c>
      <c r="AX402" s="53">
        <f t="shared" si="197"/>
        <v>0</v>
      </c>
      <c r="AY402" s="53">
        <f>+SUM(AM402:INDEX(AM402:AX402,1,Settings!$C$4))</f>
        <v>0</v>
      </c>
      <c r="AZ402" s="53">
        <f t="shared" si="218"/>
        <v>0</v>
      </c>
      <c r="BA402" s="53"/>
      <c r="BB402" s="53">
        <f t="shared" si="201"/>
        <v>0</v>
      </c>
      <c r="BC402" s="53">
        <f t="shared" si="202"/>
        <v>0</v>
      </c>
      <c r="BD402" s="53">
        <f t="shared" si="203"/>
        <v>0</v>
      </c>
      <c r="BE402" s="53">
        <f t="shared" si="204"/>
        <v>0</v>
      </c>
      <c r="BF402" s="53">
        <f t="shared" si="205"/>
        <v>0</v>
      </c>
      <c r="BG402" s="53">
        <f t="shared" si="206"/>
        <v>0</v>
      </c>
      <c r="BH402" s="53">
        <f t="shared" si="207"/>
        <v>0</v>
      </c>
      <c r="BI402" s="53">
        <f t="shared" si="208"/>
        <v>0</v>
      </c>
      <c r="BJ402" s="53">
        <f t="shared" si="209"/>
        <v>0</v>
      </c>
      <c r="BK402" s="53">
        <f t="shared" si="210"/>
        <v>0</v>
      </c>
      <c r="BL402" s="53">
        <f t="shared" si="211"/>
        <v>0</v>
      </c>
      <c r="BM402" s="53">
        <f t="shared" si="212"/>
        <v>0</v>
      </c>
      <c r="BN402" s="53">
        <f t="shared" si="213"/>
        <v>0</v>
      </c>
      <c r="BO402" s="53"/>
      <c r="BP402" s="53">
        <f t="shared" si="214"/>
        <v>0</v>
      </c>
      <c r="BQ402" s="53"/>
      <c r="BR402" s="53">
        <f t="shared" si="215"/>
        <v>0</v>
      </c>
    </row>
    <row r="403" spans="1:70" x14ac:dyDescent="0.2">
      <c r="A403" s="6">
        <v>4632</v>
      </c>
      <c r="B403" s="6" t="str">
        <f>+VLOOKUP(A403,masterfile!B:C,2,FALSE)</f>
        <v>Pausch. Steuer Geschenke/Zuwend. abz.</v>
      </c>
      <c r="D403" s="53">
        <f>+SUMIF('[1]2017'!$A:$A,$A403,'[1]2017'!$C:$C)-SUMIF('[1]2017'!$E:$E,$A403,'[1]2017'!$G:$G)</f>
        <v>0</v>
      </c>
      <c r="E403" s="53">
        <f>+SUMIF('[1]2018'!$A:$A,$A403,'[1]2018'!$C:$C)-SUMIF('[1]2018'!$E:$E,$A403,'[1]2018'!$G:$G)</f>
        <v>0</v>
      </c>
      <c r="F403" s="53">
        <f>+SUMIF('[1]2019'!$A:$A,$A403,'[1]2019'!$C:$C)-SUMIF('[1]2019'!$E:$E,$A403,'[1]2019'!$G:$G)</f>
        <v>0</v>
      </c>
      <c r="G403" s="53">
        <f>+SUMIF('[1]2020'!$A:$A,$A403,'[1]2020'!$C:$C)-SUMIF('[1]2020'!$E:$E,$A403,'[1]2020'!$G:$G)</f>
        <v>0</v>
      </c>
      <c r="H403" s="53"/>
      <c r="I403" s="53">
        <f>+(+SUMIF('[1]2021'!$A:$A,$A403,'[1]2021'!$C:$C)-SUMIF('[1]2021'!$E:$E,$A403,'[1]2021'!$G:$G))/12</f>
        <v>0</v>
      </c>
      <c r="J403" s="53">
        <f>+(+SUMIF('[1]2021'!$A:$A,$A403,'[1]2021'!$C:$C)-SUMIF('[1]2021'!$E:$E,$A403,'[1]2021'!$G:$G))/12</f>
        <v>0</v>
      </c>
      <c r="K403" s="53">
        <f>+(+SUMIF('[1]2021'!$A:$A,$A403,'[1]2021'!$C:$C)-SUMIF('[1]2021'!$E:$E,$A403,'[1]2021'!$G:$G))/12</f>
        <v>0</v>
      </c>
      <c r="L403" s="53">
        <f>+(+SUMIF('[1]2021'!$A:$A,$A403,'[1]2021'!$C:$C)-SUMIF('[1]2021'!$E:$E,$A403,'[1]2021'!$G:$G))/12</f>
        <v>0</v>
      </c>
      <c r="M403" s="53">
        <f>+(+SUMIF('[1]2021'!$A:$A,$A403,'[1]2021'!$C:$C)-SUMIF('[1]2021'!$E:$E,$A403,'[1]2021'!$G:$G))/12</f>
        <v>0</v>
      </c>
      <c r="N403" s="53">
        <f>+(+SUMIF('[1]2021'!$A:$A,$A403,'[1]2021'!$C:$C)-SUMIF('[1]2021'!$E:$E,$A403,'[1]2021'!$G:$G))/12</f>
        <v>0</v>
      </c>
      <c r="O403" s="53">
        <f>+(+SUMIF('[1]2021'!$A:$A,$A403,'[1]2021'!$C:$C)-SUMIF('[1]2021'!$E:$E,$A403,'[1]2021'!$G:$G))/12</f>
        <v>0</v>
      </c>
      <c r="P403" s="53">
        <f>+(+SUMIF('[1]2021'!$A:$A,$A403,'[1]2021'!$C:$C)-SUMIF('[1]2021'!$E:$E,$A403,'[1]2021'!$G:$G))/12</f>
        <v>0</v>
      </c>
      <c r="Q403" s="53">
        <f>+(+SUMIF('[1]2021'!$A:$A,$A403,'[1]2021'!$C:$C)-SUMIF('[1]2021'!$E:$E,$A403,'[1]2021'!$G:$G))/12</f>
        <v>0</v>
      </c>
      <c r="R403" s="53">
        <f>+(+SUMIF('[1]2021'!$A:$A,$A403,'[1]2021'!$C:$C)-SUMIF('[1]2021'!$E:$E,$A403,'[1]2021'!$G:$G))/12</f>
        <v>0</v>
      </c>
      <c r="S403" s="53">
        <f>+(+SUMIF('[1]2021'!$A:$A,$A403,'[1]2021'!$C:$C)-SUMIF('[1]2021'!$E:$E,$A403,'[1]2021'!$G:$G))/12</f>
        <v>0</v>
      </c>
      <c r="T403" s="53">
        <f>+(+SUMIF('[1]2021'!$A:$A,$A403,'[1]2021'!$C:$C)-SUMIF('[1]2021'!$E:$E,$A403,'[1]2021'!$G:$G))/12</f>
        <v>0</v>
      </c>
      <c r="U403" s="53">
        <f>+SUM(I403:INDEX(I403:T403,1,Settings!$C$4))</f>
        <v>0</v>
      </c>
      <c r="V403" s="53">
        <f t="shared" si="216"/>
        <v>0</v>
      </c>
      <c r="W403" s="53"/>
      <c r="X403" s="53">
        <f>+SUMIFS(postings!$T:$T,postings!$C:$C,'pl-data'!X$2,postings!$D:$D,'pl-data'!X$3,postings!$I:$I,'pl-data'!$A403)-SUMIFS(postings!$W:$W,postings!$C:$C,'pl-data'!X$2,postings!$D:$D,'pl-data'!X$3,postings!$M:$M,'pl-data'!$A403)</f>
        <v>0</v>
      </c>
      <c r="Y403" s="53">
        <f>+SUMIFS(postings!$T:$T,postings!$C:$C,'pl-data'!Y$2,postings!$D:$D,'pl-data'!Y$3,postings!$I:$I,'pl-data'!$A403)-SUMIFS(postings!$W:$W,postings!$C:$C,'pl-data'!Y$2,postings!$D:$D,'pl-data'!Y$3,postings!$M:$M,'pl-data'!$A403)</f>
        <v>0</v>
      </c>
      <c r="Z403" s="53">
        <f>+SUMIFS(postings!$T:$T,postings!$C:$C,'pl-data'!Z$2,postings!$D:$D,'pl-data'!Z$3,postings!$I:$I,'pl-data'!$A403)-SUMIFS(postings!$W:$W,postings!$C:$C,'pl-data'!Z$2,postings!$D:$D,'pl-data'!Z$3,postings!$M:$M,'pl-data'!$A403)</f>
        <v>0</v>
      </c>
      <c r="AA403" s="53">
        <f>+SUMIFS(postings!$T:$T,postings!$C:$C,'pl-data'!AA$2,postings!$D:$D,'pl-data'!AA$3,postings!$I:$I,'pl-data'!$A403)-SUMIFS(postings!$W:$W,postings!$C:$C,'pl-data'!AA$2,postings!$D:$D,'pl-data'!AA$3,postings!$M:$M,'pl-data'!$A403)</f>
        <v>0</v>
      </c>
      <c r="AB403" s="53">
        <f>+SUMIFS(postings!$T:$T,postings!$C:$C,'pl-data'!AB$2,postings!$D:$D,'pl-data'!AB$3,postings!$I:$I,'pl-data'!$A403)-SUMIFS(postings!$W:$W,postings!$C:$C,'pl-data'!AB$2,postings!$D:$D,'pl-data'!AB$3,postings!$M:$M,'pl-data'!$A403)</f>
        <v>0</v>
      </c>
      <c r="AC403" s="53">
        <f>+SUMIFS(postings!$T:$T,postings!$C:$C,'pl-data'!AC$2,postings!$D:$D,'pl-data'!AC$3,postings!$I:$I,'pl-data'!$A403)-SUMIFS(postings!$W:$W,postings!$C:$C,'pl-data'!AC$2,postings!$D:$D,'pl-data'!AC$3,postings!$M:$M,'pl-data'!$A403)</f>
        <v>0</v>
      </c>
      <c r="AD403" s="53">
        <f>+SUMIFS(postings!$T:$T,postings!$C:$C,'pl-data'!AD$2,postings!$D:$D,'pl-data'!AD$3,postings!$I:$I,'pl-data'!$A403)-SUMIFS(postings!$W:$W,postings!$C:$C,'pl-data'!AD$2,postings!$D:$D,'pl-data'!AD$3,postings!$M:$M,'pl-data'!$A403)</f>
        <v>0</v>
      </c>
      <c r="AE403" s="53">
        <f>+SUMIFS(postings!$T:$T,postings!$C:$C,'pl-data'!AE$2,postings!$D:$D,'pl-data'!AE$3,postings!$I:$I,'pl-data'!$A403)-SUMIFS(postings!$W:$W,postings!$C:$C,'pl-data'!AE$2,postings!$D:$D,'pl-data'!AE$3,postings!$M:$M,'pl-data'!$A403)</f>
        <v>0</v>
      </c>
      <c r="AF403" s="53">
        <f>+SUMIFS(postings!$T:$T,postings!$C:$C,'pl-data'!AF$2,postings!$D:$D,'pl-data'!AF$3,postings!$I:$I,'pl-data'!$A403)-SUMIFS(postings!$W:$W,postings!$C:$C,'pl-data'!AF$2,postings!$D:$D,'pl-data'!AF$3,postings!$M:$M,'pl-data'!$A403)</f>
        <v>0</v>
      </c>
      <c r="AG403" s="53">
        <f>+SUMIFS(postings!$T:$T,postings!$C:$C,'pl-data'!AG$2,postings!$D:$D,'pl-data'!AG$3,postings!$I:$I,'pl-data'!$A403)-SUMIFS(postings!$W:$W,postings!$C:$C,'pl-data'!AG$2,postings!$D:$D,'pl-data'!AG$3,postings!$M:$M,'pl-data'!$A403)</f>
        <v>0</v>
      </c>
      <c r="AH403" s="53">
        <f>+SUMIFS(postings!$T:$T,postings!$C:$C,'pl-data'!AH$2,postings!$D:$D,'pl-data'!AH$3,postings!$I:$I,'pl-data'!$A403)-SUMIFS(postings!$W:$W,postings!$C:$C,'pl-data'!AH$2,postings!$D:$D,'pl-data'!AH$3,postings!$M:$M,'pl-data'!$A403)</f>
        <v>0</v>
      </c>
      <c r="AI403" s="53">
        <f>+SUMIFS(postings!$T:$T,postings!$C:$C,'pl-data'!AI$2,postings!$D:$D,'pl-data'!AI$3,postings!$I:$I,'pl-data'!$A403)-SUMIFS(postings!$W:$W,postings!$C:$C,'pl-data'!AI$2,postings!$D:$D,'pl-data'!AI$3,postings!$M:$M,'pl-data'!$A403)</f>
        <v>0</v>
      </c>
      <c r="AJ403" s="53">
        <f>+SUM(X403:INDEX(X403:AI403,1,Settings!$C$4))</f>
        <v>0</v>
      </c>
      <c r="AK403" s="53">
        <f t="shared" si="217"/>
        <v>0</v>
      </c>
      <c r="AL403" s="53"/>
      <c r="AM403" s="53">
        <f t="shared" si="186"/>
        <v>0</v>
      </c>
      <c r="AN403" s="53">
        <f t="shared" si="187"/>
        <v>0</v>
      </c>
      <c r="AO403" s="53">
        <f t="shared" si="188"/>
        <v>0</v>
      </c>
      <c r="AP403" s="53">
        <f t="shared" si="189"/>
        <v>0</v>
      </c>
      <c r="AQ403" s="53">
        <f t="shared" si="190"/>
        <v>0</v>
      </c>
      <c r="AR403" s="53">
        <f t="shared" si="191"/>
        <v>0</v>
      </c>
      <c r="AS403" s="53">
        <f t="shared" si="192"/>
        <v>0</v>
      </c>
      <c r="AT403" s="53">
        <f t="shared" si="193"/>
        <v>0</v>
      </c>
      <c r="AU403" s="53">
        <f t="shared" si="194"/>
        <v>0</v>
      </c>
      <c r="AV403" s="53">
        <f t="shared" si="195"/>
        <v>0</v>
      </c>
      <c r="AW403" s="53">
        <f t="shared" si="196"/>
        <v>0</v>
      </c>
      <c r="AX403" s="53">
        <f t="shared" si="197"/>
        <v>0</v>
      </c>
      <c r="AY403" s="53">
        <f>+SUM(AM403:INDEX(AM403:AX403,1,Settings!$C$4))</f>
        <v>0</v>
      </c>
      <c r="AZ403" s="53">
        <f t="shared" si="218"/>
        <v>0</v>
      </c>
      <c r="BA403" s="53"/>
      <c r="BB403" s="53">
        <f t="shared" si="201"/>
        <v>0</v>
      </c>
      <c r="BC403" s="53">
        <f t="shared" si="202"/>
        <v>0</v>
      </c>
      <c r="BD403" s="53">
        <f t="shared" si="203"/>
        <v>0</v>
      </c>
      <c r="BE403" s="53">
        <f t="shared" si="204"/>
        <v>0</v>
      </c>
      <c r="BF403" s="53">
        <f t="shared" si="205"/>
        <v>0</v>
      </c>
      <c r="BG403" s="53">
        <f t="shared" si="206"/>
        <v>0</v>
      </c>
      <c r="BH403" s="53">
        <f t="shared" si="207"/>
        <v>0</v>
      </c>
      <c r="BI403" s="53">
        <f t="shared" si="208"/>
        <v>0</v>
      </c>
      <c r="BJ403" s="53">
        <f t="shared" si="209"/>
        <v>0</v>
      </c>
      <c r="BK403" s="53">
        <f t="shared" si="210"/>
        <v>0</v>
      </c>
      <c r="BL403" s="53">
        <f t="shared" si="211"/>
        <v>0</v>
      </c>
      <c r="BM403" s="53">
        <f t="shared" si="212"/>
        <v>0</v>
      </c>
      <c r="BN403" s="53">
        <f t="shared" si="213"/>
        <v>0</v>
      </c>
      <c r="BO403" s="53"/>
      <c r="BP403" s="53">
        <f t="shared" si="214"/>
        <v>0</v>
      </c>
      <c r="BQ403" s="53"/>
      <c r="BR403" s="53">
        <f t="shared" si="215"/>
        <v>0</v>
      </c>
    </row>
    <row r="404" spans="1:70" x14ac:dyDescent="0.2">
      <c r="A404" s="6">
        <v>4635</v>
      </c>
      <c r="B404" s="6" t="str">
        <f>+VLOOKUP(A404,masterfile!B:C,2,FALSE)</f>
        <v>Geschenke n. abzugsfähig ohne §37b EStG</v>
      </c>
      <c r="D404" s="53">
        <f>+SUMIF('[1]2017'!$A:$A,$A404,'[1]2017'!$C:$C)-SUMIF('[1]2017'!$E:$E,$A404,'[1]2017'!$G:$G)</f>
        <v>0</v>
      </c>
      <c r="E404" s="53">
        <f>+SUMIF('[1]2018'!$A:$A,$A404,'[1]2018'!$C:$C)-SUMIF('[1]2018'!$E:$E,$A404,'[1]2018'!$G:$G)</f>
        <v>0</v>
      </c>
      <c r="F404" s="53">
        <f>+SUMIF('[1]2019'!$A:$A,$A404,'[1]2019'!$C:$C)-SUMIF('[1]2019'!$E:$E,$A404,'[1]2019'!$G:$G)</f>
        <v>0</v>
      </c>
      <c r="G404" s="53">
        <f>+SUMIF('[1]2020'!$A:$A,$A404,'[1]2020'!$C:$C)-SUMIF('[1]2020'!$E:$E,$A404,'[1]2020'!$G:$G)</f>
        <v>0</v>
      </c>
      <c r="H404" s="53"/>
      <c r="I404" s="53">
        <f>+(+SUMIF('[1]2021'!$A:$A,$A404,'[1]2021'!$C:$C)-SUMIF('[1]2021'!$E:$E,$A404,'[1]2021'!$G:$G))/12</f>
        <v>0</v>
      </c>
      <c r="J404" s="53">
        <f>+(+SUMIF('[1]2021'!$A:$A,$A404,'[1]2021'!$C:$C)-SUMIF('[1]2021'!$E:$E,$A404,'[1]2021'!$G:$G))/12</f>
        <v>0</v>
      </c>
      <c r="K404" s="53">
        <f>+(+SUMIF('[1]2021'!$A:$A,$A404,'[1]2021'!$C:$C)-SUMIF('[1]2021'!$E:$E,$A404,'[1]2021'!$G:$G))/12</f>
        <v>0</v>
      </c>
      <c r="L404" s="53">
        <f>+(+SUMIF('[1]2021'!$A:$A,$A404,'[1]2021'!$C:$C)-SUMIF('[1]2021'!$E:$E,$A404,'[1]2021'!$G:$G))/12</f>
        <v>0</v>
      </c>
      <c r="M404" s="53">
        <f>+(+SUMIF('[1]2021'!$A:$A,$A404,'[1]2021'!$C:$C)-SUMIF('[1]2021'!$E:$E,$A404,'[1]2021'!$G:$G))/12</f>
        <v>0</v>
      </c>
      <c r="N404" s="53">
        <f>+(+SUMIF('[1]2021'!$A:$A,$A404,'[1]2021'!$C:$C)-SUMIF('[1]2021'!$E:$E,$A404,'[1]2021'!$G:$G))/12</f>
        <v>0</v>
      </c>
      <c r="O404" s="53">
        <f>+(+SUMIF('[1]2021'!$A:$A,$A404,'[1]2021'!$C:$C)-SUMIF('[1]2021'!$E:$E,$A404,'[1]2021'!$G:$G))/12</f>
        <v>0</v>
      </c>
      <c r="P404" s="53">
        <f>+(+SUMIF('[1]2021'!$A:$A,$A404,'[1]2021'!$C:$C)-SUMIF('[1]2021'!$E:$E,$A404,'[1]2021'!$G:$G))/12</f>
        <v>0</v>
      </c>
      <c r="Q404" s="53">
        <f>+(+SUMIF('[1]2021'!$A:$A,$A404,'[1]2021'!$C:$C)-SUMIF('[1]2021'!$E:$E,$A404,'[1]2021'!$G:$G))/12</f>
        <v>0</v>
      </c>
      <c r="R404" s="53">
        <f>+(+SUMIF('[1]2021'!$A:$A,$A404,'[1]2021'!$C:$C)-SUMIF('[1]2021'!$E:$E,$A404,'[1]2021'!$G:$G))/12</f>
        <v>0</v>
      </c>
      <c r="S404" s="53">
        <f>+(+SUMIF('[1]2021'!$A:$A,$A404,'[1]2021'!$C:$C)-SUMIF('[1]2021'!$E:$E,$A404,'[1]2021'!$G:$G))/12</f>
        <v>0</v>
      </c>
      <c r="T404" s="53">
        <f>+(+SUMIF('[1]2021'!$A:$A,$A404,'[1]2021'!$C:$C)-SUMIF('[1]2021'!$E:$E,$A404,'[1]2021'!$G:$G))/12</f>
        <v>0</v>
      </c>
      <c r="U404" s="53">
        <f>+SUM(I404:INDEX(I404:T404,1,Settings!$C$4))</f>
        <v>0</v>
      </c>
      <c r="V404" s="53">
        <f t="shared" si="216"/>
        <v>0</v>
      </c>
      <c r="W404" s="53"/>
      <c r="X404" s="53">
        <f>+SUMIFS(postings!$T:$T,postings!$C:$C,'pl-data'!X$2,postings!$D:$D,'pl-data'!X$3,postings!$I:$I,'pl-data'!$A404)-SUMIFS(postings!$W:$W,postings!$C:$C,'pl-data'!X$2,postings!$D:$D,'pl-data'!X$3,postings!$M:$M,'pl-data'!$A404)</f>
        <v>0</v>
      </c>
      <c r="Y404" s="53">
        <f>+SUMIFS(postings!$T:$T,postings!$C:$C,'pl-data'!Y$2,postings!$D:$D,'pl-data'!Y$3,postings!$I:$I,'pl-data'!$A404)-SUMIFS(postings!$W:$W,postings!$C:$C,'pl-data'!Y$2,postings!$D:$D,'pl-data'!Y$3,postings!$M:$M,'pl-data'!$A404)</f>
        <v>0</v>
      </c>
      <c r="Z404" s="53">
        <f>+SUMIFS(postings!$T:$T,postings!$C:$C,'pl-data'!Z$2,postings!$D:$D,'pl-data'!Z$3,postings!$I:$I,'pl-data'!$A404)-SUMIFS(postings!$W:$W,postings!$C:$C,'pl-data'!Z$2,postings!$D:$D,'pl-data'!Z$3,postings!$M:$M,'pl-data'!$A404)</f>
        <v>0</v>
      </c>
      <c r="AA404" s="53">
        <f>+SUMIFS(postings!$T:$T,postings!$C:$C,'pl-data'!AA$2,postings!$D:$D,'pl-data'!AA$3,postings!$I:$I,'pl-data'!$A404)-SUMIFS(postings!$W:$W,postings!$C:$C,'pl-data'!AA$2,postings!$D:$D,'pl-data'!AA$3,postings!$M:$M,'pl-data'!$A404)</f>
        <v>0</v>
      </c>
      <c r="AB404" s="53">
        <f>+SUMIFS(postings!$T:$T,postings!$C:$C,'pl-data'!AB$2,postings!$D:$D,'pl-data'!AB$3,postings!$I:$I,'pl-data'!$A404)-SUMIFS(postings!$W:$W,postings!$C:$C,'pl-data'!AB$2,postings!$D:$D,'pl-data'!AB$3,postings!$M:$M,'pl-data'!$A404)</f>
        <v>0</v>
      </c>
      <c r="AC404" s="53">
        <f>+SUMIFS(postings!$T:$T,postings!$C:$C,'pl-data'!AC$2,postings!$D:$D,'pl-data'!AC$3,postings!$I:$I,'pl-data'!$A404)-SUMIFS(postings!$W:$W,postings!$C:$C,'pl-data'!AC$2,postings!$D:$D,'pl-data'!AC$3,postings!$M:$M,'pl-data'!$A404)</f>
        <v>0</v>
      </c>
      <c r="AD404" s="53">
        <f>+SUMIFS(postings!$T:$T,postings!$C:$C,'pl-data'!AD$2,postings!$D:$D,'pl-data'!AD$3,postings!$I:$I,'pl-data'!$A404)-SUMIFS(postings!$W:$W,postings!$C:$C,'pl-data'!AD$2,postings!$D:$D,'pl-data'!AD$3,postings!$M:$M,'pl-data'!$A404)</f>
        <v>0</v>
      </c>
      <c r="AE404" s="53">
        <f>+SUMIFS(postings!$T:$T,postings!$C:$C,'pl-data'!AE$2,postings!$D:$D,'pl-data'!AE$3,postings!$I:$I,'pl-data'!$A404)-SUMIFS(postings!$W:$W,postings!$C:$C,'pl-data'!AE$2,postings!$D:$D,'pl-data'!AE$3,postings!$M:$M,'pl-data'!$A404)</f>
        <v>0</v>
      </c>
      <c r="AF404" s="53">
        <f>+SUMIFS(postings!$T:$T,postings!$C:$C,'pl-data'!AF$2,postings!$D:$D,'pl-data'!AF$3,postings!$I:$I,'pl-data'!$A404)-SUMIFS(postings!$W:$W,postings!$C:$C,'pl-data'!AF$2,postings!$D:$D,'pl-data'!AF$3,postings!$M:$M,'pl-data'!$A404)</f>
        <v>0</v>
      </c>
      <c r="AG404" s="53">
        <f>+SUMIFS(postings!$T:$T,postings!$C:$C,'pl-data'!AG$2,postings!$D:$D,'pl-data'!AG$3,postings!$I:$I,'pl-data'!$A404)-SUMIFS(postings!$W:$W,postings!$C:$C,'pl-data'!AG$2,postings!$D:$D,'pl-data'!AG$3,postings!$M:$M,'pl-data'!$A404)</f>
        <v>0</v>
      </c>
      <c r="AH404" s="53">
        <f>+SUMIFS(postings!$T:$T,postings!$C:$C,'pl-data'!AH$2,postings!$D:$D,'pl-data'!AH$3,postings!$I:$I,'pl-data'!$A404)-SUMIFS(postings!$W:$W,postings!$C:$C,'pl-data'!AH$2,postings!$D:$D,'pl-data'!AH$3,postings!$M:$M,'pl-data'!$A404)</f>
        <v>0</v>
      </c>
      <c r="AI404" s="53">
        <f>+SUMIFS(postings!$T:$T,postings!$C:$C,'pl-data'!AI$2,postings!$D:$D,'pl-data'!AI$3,postings!$I:$I,'pl-data'!$A404)-SUMIFS(postings!$W:$W,postings!$C:$C,'pl-data'!AI$2,postings!$D:$D,'pl-data'!AI$3,postings!$M:$M,'pl-data'!$A404)</f>
        <v>0</v>
      </c>
      <c r="AJ404" s="53">
        <f>+SUM(X404:INDEX(X404:AI404,1,Settings!$C$4))</f>
        <v>0</v>
      </c>
      <c r="AK404" s="53">
        <f t="shared" si="217"/>
        <v>0</v>
      </c>
      <c r="AL404" s="53"/>
      <c r="AM404" s="53">
        <f t="shared" si="186"/>
        <v>0</v>
      </c>
      <c r="AN404" s="53">
        <f t="shared" si="187"/>
        <v>0</v>
      </c>
      <c r="AO404" s="53">
        <f t="shared" si="188"/>
        <v>0</v>
      </c>
      <c r="AP404" s="53">
        <f t="shared" si="189"/>
        <v>0</v>
      </c>
      <c r="AQ404" s="53">
        <f t="shared" si="190"/>
        <v>0</v>
      </c>
      <c r="AR404" s="53">
        <f t="shared" si="191"/>
        <v>0</v>
      </c>
      <c r="AS404" s="53">
        <f t="shared" si="192"/>
        <v>0</v>
      </c>
      <c r="AT404" s="53">
        <f t="shared" si="193"/>
        <v>0</v>
      </c>
      <c r="AU404" s="53">
        <f t="shared" si="194"/>
        <v>0</v>
      </c>
      <c r="AV404" s="53">
        <f t="shared" si="195"/>
        <v>0</v>
      </c>
      <c r="AW404" s="53">
        <f t="shared" si="196"/>
        <v>0</v>
      </c>
      <c r="AX404" s="53">
        <f t="shared" si="197"/>
        <v>0</v>
      </c>
      <c r="AY404" s="53">
        <f>+SUM(AM404:INDEX(AM404:AX404,1,Settings!$C$4))</f>
        <v>0</v>
      </c>
      <c r="AZ404" s="53">
        <f t="shared" si="218"/>
        <v>0</v>
      </c>
      <c r="BA404" s="53"/>
      <c r="BB404" s="53">
        <f t="shared" si="201"/>
        <v>0</v>
      </c>
      <c r="BC404" s="53">
        <f t="shared" si="202"/>
        <v>0</v>
      </c>
      <c r="BD404" s="53">
        <f t="shared" si="203"/>
        <v>0</v>
      </c>
      <c r="BE404" s="53">
        <f t="shared" si="204"/>
        <v>0</v>
      </c>
      <c r="BF404" s="53">
        <f t="shared" si="205"/>
        <v>0</v>
      </c>
      <c r="BG404" s="53">
        <f t="shared" si="206"/>
        <v>0</v>
      </c>
      <c r="BH404" s="53">
        <f t="shared" si="207"/>
        <v>0</v>
      </c>
      <c r="BI404" s="53">
        <f t="shared" si="208"/>
        <v>0</v>
      </c>
      <c r="BJ404" s="53">
        <f t="shared" si="209"/>
        <v>0</v>
      </c>
      <c r="BK404" s="53">
        <f t="shared" si="210"/>
        <v>0</v>
      </c>
      <c r="BL404" s="53">
        <f t="shared" si="211"/>
        <v>0</v>
      </c>
      <c r="BM404" s="53">
        <f t="shared" si="212"/>
        <v>0</v>
      </c>
      <c r="BN404" s="53">
        <f t="shared" si="213"/>
        <v>0</v>
      </c>
      <c r="BO404" s="53"/>
      <c r="BP404" s="53">
        <f t="shared" si="214"/>
        <v>0</v>
      </c>
      <c r="BQ404" s="53"/>
      <c r="BR404" s="53">
        <f t="shared" si="215"/>
        <v>0</v>
      </c>
    </row>
    <row r="405" spans="1:70" x14ac:dyDescent="0.2">
      <c r="A405" s="6">
        <v>4636</v>
      </c>
      <c r="B405" s="6" t="str">
        <f>+VLOOKUP(A405,masterfile!B:C,2,FALSE)</f>
        <v>Geschenke n. abzugsfähig mit § 37b EStG</v>
      </c>
      <c r="D405" s="53">
        <f>+SUMIF('[1]2017'!$A:$A,$A405,'[1]2017'!$C:$C)-SUMIF('[1]2017'!$E:$E,$A405,'[1]2017'!$G:$G)</f>
        <v>0</v>
      </c>
      <c r="E405" s="53">
        <f>+SUMIF('[1]2018'!$A:$A,$A405,'[1]2018'!$C:$C)-SUMIF('[1]2018'!$E:$E,$A405,'[1]2018'!$G:$G)</f>
        <v>0</v>
      </c>
      <c r="F405" s="53">
        <f>+SUMIF('[1]2019'!$A:$A,$A405,'[1]2019'!$C:$C)-SUMIF('[1]2019'!$E:$E,$A405,'[1]2019'!$G:$G)</f>
        <v>0</v>
      </c>
      <c r="G405" s="53">
        <f>+SUMIF('[1]2020'!$A:$A,$A405,'[1]2020'!$C:$C)-SUMIF('[1]2020'!$E:$E,$A405,'[1]2020'!$G:$G)</f>
        <v>0</v>
      </c>
      <c r="H405" s="53"/>
      <c r="I405" s="53">
        <f>+(+SUMIF('[1]2021'!$A:$A,$A405,'[1]2021'!$C:$C)-SUMIF('[1]2021'!$E:$E,$A405,'[1]2021'!$G:$G))/12</f>
        <v>0</v>
      </c>
      <c r="J405" s="53">
        <f>+(+SUMIF('[1]2021'!$A:$A,$A405,'[1]2021'!$C:$C)-SUMIF('[1]2021'!$E:$E,$A405,'[1]2021'!$G:$G))/12</f>
        <v>0</v>
      </c>
      <c r="K405" s="53">
        <f>+(+SUMIF('[1]2021'!$A:$A,$A405,'[1]2021'!$C:$C)-SUMIF('[1]2021'!$E:$E,$A405,'[1]2021'!$G:$G))/12</f>
        <v>0</v>
      </c>
      <c r="L405" s="53">
        <f>+(+SUMIF('[1]2021'!$A:$A,$A405,'[1]2021'!$C:$C)-SUMIF('[1]2021'!$E:$E,$A405,'[1]2021'!$G:$G))/12</f>
        <v>0</v>
      </c>
      <c r="M405" s="53">
        <f>+(+SUMIF('[1]2021'!$A:$A,$A405,'[1]2021'!$C:$C)-SUMIF('[1]2021'!$E:$E,$A405,'[1]2021'!$G:$G))/12</f>
        <v>0</v>
      </c>
      <c r="N405" s="53">
        <f>+(+SUMIF('[1]2021'!$A:$A,$A405,'[1]2021'!$C:$C)-SUMIF('[1]2021'!$E:$E,$A405,'[1]2021'!$G:$G))/12</f>
        <v>0</v>
      </c>
      <c r="O405" s="53">
        <f>+(+SUMIF('[1]2021'!$A:$A,$A405,'[1]2021'!$C:$C)-SUMIF('[1]2021'!$E:$E,$A405,'[1]2021'!$G:$G))/12</f>
        <v>0</v>
      </c>
      <c r="P405" s="53">
        <f>+(+SUMIF('[1]2021'!$A:$A,$A405,'[1]2021'!$C:$C)-SUMIF('[1]2021'!$E:$E,$A405,'[1]2021'!$G:$G))/12</f>
        <v>0</v>
      </c>
      <c r="Q405" s="53">
        <f>+(+SUMIF('[1]2021'!$A:$A,$A405,'[1]2021'!$C:$C)-SUMIF('[1]2021'!$E:$E,$A405,'[1]2021'!$G:$G))/12</f>
        <v>0</v>
      </c>
      <c r="R405" s="53">
        <f>+(+SUMIF('[1]2021'!$A:$A,$A405,'[1]2021'!$C:$C)-SUMIF('[1]2021'!$E:$E,$A405,'[1]2021'!$G:$G))/12</f>
        <v>0</v>
      </c>
      <c r="S405" s="53">
        <f>+(+SUMIF('[1]2021'!$A:$A,$A405,'[1]2021'!$C:$C)-SUMIF('[1]2021'!$E:$E,$A405,'[1]2021'!$G:$G))/12</f>
        <v>0</v>
      </c>
      <c r="T405" s="53">
        <f>+(+SUMIF('[1]2021'!$A:$A,$A405,'[1]2021'!$C:$C)-SUMIF('[1]2021'!$E:$E,$A405,'[1]2021'!$G:$G))/12</f>
        <v>0</v>
      </c>
      <c r="U405" s="53">
        <f>+SUM(I405:INDEX(I405:T405,1,Settings!$C$4))</f>
        <v>0</v>
      </c>
      <c r="V405" s="53">
        <f t="shared" si="216"/>
        <v>0</v>
      </c>
      <c r="W405" s="53"/>
      <c r="X405" s="53">
        <f>+SUMIFS(postings!$T:$T,postings!$C:$C,'pl-data'!X$2,postings!$D:$D,'pl-data'!X$3,postings!$I:$I,'pl-data'!$A405)-SUMIFS(postings!$W:$W,postings!$C:$C,'pl-data'!X$2,postings!$D:$D,'pl-data'!X$3,postings!$M:$M,'pl-data'!$A405)</f>
        <v>0</v>
      </c>
      <c r="Y405" s="53">
        <f>+SUMIFS(postings!$T:$T,postings!$C:$C,'pl-data'!Y$2,postings!$D:$D,'pl-data'!Y$3,postings!$I:$I,'pl-data'!$A405)-SUMIFS(postings!$W:$W,postings!$C:$C,'pl-data'!Y$2,postings!$D:$D,'pl-data'!Y$3,postings!$M:$M,'pl-data'!$A405)</f>
        <v>0</v>
      </c>
      <c r="Z405" s="53">
        <f>+SUMIFS(postings!$T:$T,postings!$C:$C,'pl-data'!Z$2,postings!$D:$D,'pl-data'!Z$3,postings!$I:$I,'pl-data'!$A405)-SUMIFS(postings!$W:$W,postings!$C:$C,'pl-data'!Z$2,postings!$D:$D,'pl-data'!Z$3,postings!$M:$M,'pl-data'!$A405)</f>
        <v>0</v>
      </c>
      <c r="AA405" s="53">
        <f>+SUMIFS(postings!$T:$T,postings!$C:$C,'pl-data'!AA$2,postings!$D:$D,'pl-data'!AA$3,postings!$I:$I,'pl-data'!$A405)-SUMIFS(postings!$W:$W,postings!$C:$C,'pl-data'!AA$2,postings!$D:$D,'pl-data'!AA$3,postings!$M:$M,'pl-data'!$A405)</f>
        <v>0</v>
      </c>
      <c r="AB405" s="53">
        <f>+SUMIFS(postings!$T:$T,postings!$C:$C,'pl-data'!AB$2,postings!$D:$D,'pl-data'!AB$3,postings!$I:$I,'pl-data'!$A405)-SUMIFS(postings!$W:$W,postings!$C:$C,'pl-data'!AB$2,postings!$D:$D,'pl-data'!AB$3,postings!$M:$M,'pl-data'!$A405)</f>
        <v>0</v>
      </c>
      <c r="AC405" s="53">
        <f>+SUMIFS(postings!$T:$T,postings!$C:$C,'pl-data'!AC$2,postings!$D:$D,'pl-data'!AC$3,postings!$I:$I,'pl-data'!$A405)-SUMIFS(postings!$W:$W,postings!$C:$C,'pl-data'!AC$2,postings!$D:$D,'pl-data'!AC$3,postings!$M:$M,'pl-data'!$A405)</f>
        <v>0</v>
      </c>
      <c r="AD405" s="53">
        <f>+SUMIFS(postings!$T:$T,postings!$C:$C,'pl-data'!AD$2,postings!$D:$D,'pl-data'!AD$3,postings!$I:$I,'pl-data'!$A405)-SUMIFS(postings!$W:$W,postings!$C:$C,'pl-data'!AD$2,postings!$D:$D,'pl-data'!AD$3,postings!$M:$M,'pl-data'!$A405)</f>
        <v>0</v>
      </c>
      <c r="AE405" s="53">
        <f>+SUMIFS(postings!$T:$T,postings!$C:$C,'pl-data'!AE$2,postings!$D:$D,'pl-data'!AE$3,postings!$I:$I,'pl-data'!$A405)-SUMIFS(postings!$W:$W,postings!$C:$C,'pl-data'!AE$2,postings!$D:$D,'pl-data'!AE$3,postings!$M:$M,'pl-data'!$A405)</f>
        <v>0</v>
      </c>
      <c r="AF405" s="53">
        <f>+SUMIFS(postings!$T:$T,postings!$C:$C,'pl-data'!AF$2,postings!$D:$D,'pl-data'!AF$3,postings!$I:$I,'pl-data'!$A405)-SUMIFS(postings!$W:$W,postings!$C:$C,'pl-data'!AF$2,postings!$D:$D,'pl-data'!AF$3,postings!$M:$M,'pl-data'!$A405)</f>
        <v>0</v>
      </c>
      <c r="AG405" s="53">
        <f>+SUMIFS(postings!$T:$T,postings!$C:$C,'pl-data'!AG$2,postings!$D:$D,'pl-data'!AG$3,postings!$I:$I,'pl-data'!$A405)-SUMIFS(postings!$W:$W,postings!$C:$C,'pl-data'!AG$2,postings!$D:$D,'pl-data'!AG$3,postings!$M:$M,'pl-data'!$A405)</f>
        <v>0</v>
      </c>
      <c r="AH405" s="53">
        <f>+SUMIFS(postings!$T:$T,postings!$C:$C,'pl-data'!AH$2,postings!$D:$D,'pl-data'!AH$3,postings!$I:$I,'pl-data'!$A405)-SUMIFS(postings!$W:$W,postings!$C:$C,'pl-data'!AH$2,postings!$D:$D,'pl-data'!AH$3,postings!$M:$M,'pl-data'!$A405)</f>
        <v>0</v>
      </c>
      <c r="AI405" s="53">
        <f>+SUMIFS(postings!$T:$T,postings!$C:$C,'pl-data'!AI$2,postings!$D:$D,'pl-data'!AI$3,postings!$I:$I,'pl-data'!$A405)-SUMIFS(postings!$W:$W,postings!$C:$C,'pl-data'!AI$2,postings!$D:$D,'pl-data'!AI$3,postings!$M:$M,'pl-data'!$A405)</f>
        <v>0</v>
      </c>
      <c r="AJ405" s="53">
        <f>+SUM(X405:INDEX(X405:AI405,1,Settings!$C$4))</f>
        <v>0</v>
      </c>
      <c r="AK405" s="53">
        <f t="shared" si="217"/>
        <v>0</v>
      </c>
      <c r="AL405" s="53"/>
      <c r="AM405" s="53">
        <f t="shared" si="186"/>
        <v>0</v>
      </c>
      <c r="AN405" s="53">
        <f t="shared" si="187"/>
        <v>0</v>
      </c>
      <c r="AO405" s="53">
        <f t="shared" si="188"/>
        <v>0</v>
      </c>
      <c r="AP405" s="53">
        <f t="shared" si="189"/>
        <v>0</v>
      </c>
      <c r="AQ405" s="53">
        <f t="shared" si="190"/>
        <v>0</v>
      </c>
      <c r="AR405" s="53">
        <f t="shared" si="191"/>
        <v>0</v>
      </c>
      <c r="AS405" s="53">
        <f t="shared" si="192"/>
        <v>0</v>
      </c>
      <c r="AT405" s="53">
        <f t="shared" si="193"/>
        <v>0</v>
      </c>
      <c r="AU405" s="53">
        <f t="shared" si="194"/>
        <v>0</v>
      </c>
      <c r="AV405" s="53">
        <f t="shared" si="195"/>
        <v>0</v>
      </c>
      <c r="AW405" s="53">
        <f t="shared" si="196"/>
        <v>0</v>
      </c>
      <c r="AX405" s="53">
        <f t="shared" si="197"/>
        <v>0</v>
      </c>
      <c r="AY405" s="53">
        <f>+SUM(AM405:INDEX(AM405:AX405,1,Settings!$C$4))</f>
        <v>0</v>
      </c>
      <c r="AZ405" s="53">
        <f t="shared" si="218"/>
        <v>0</v>
      </c>
      <c r="BA405" s="53"/>
      <c r="BB405" s="53">
        <f t="shared" si="201"/>
        <v>0</v>
      </c>
      <c r="BC405" s="53">
        <f t="shared" si="202"/>
        <v>0</v>
      </c>
      <c r="BD405" s="53">
        <f t="shared" si="203"/>
        <v>0</v>
      </c>
      <c r="BE405" s="53">
        <f t="shared" si="204"/>
        <v>0</v>
      </c>
      <c r="BF405" s="53">
        <f t="shared" si="205"/>
        <v>0</v>
      </c>
      <c r="BG405" s="53">
        <f t="shared" si="206"/>
        <v>0</v>
      </c>
      <c r="BH405" s="53">
        <f t="shared" si="207"/>
        <v>0</v>
      </c>
      <c r="BI405" s="53">
        <f t="shared" si="208"/>
        <v>0</v>
      </c>
      <c r="BJ405" s="53">
        <f t="shared" si="209"/>
        <v>0</v>
      </c>
      <c r="BK405" s="53">
        <f t="shared" si="210"/>
        <v>0</v>
      </c>
      <c r="BL405" s="53">
        <f t="shared" si="211"/>
        <v>0</v>
      </c>
      <c r="BM405" s="53">
        <f t="shared" si="212"/>
        <v>0</v>
      </c>
      <c r="BN405" s="53">
        <f t="shared" si="213"/>
        <v>0</v>
      </c>
      <c r="BO405" s="53"/>
      <c r="BP405" s="53">
        <f t="shared" si="214"/>
        <v>0</v>
      </c>
      <c r="BQ405" s="53"/>
      <c r="BR405" s="53">
        <f t="shared" si="215"/>
        <v>0</v>
      </c>
    </row>
    <row r="406" spans="1:70" x14ac:dyDescent="0.2">
      <c r="A406" s="6">
        <v>4637</v>
      </c>
      <c r="B406" s="6" t="str">
        <f>+VLOOKUP(A406,masterfile!B:C,2,FALSE)</f>
        <v>Pausch. Steuer Geschenke/Zuwend. n.abz.</v>
      </c>
      <c r="D406" s="53">
        <f>+SUMIF('[1]2017'!$A:$A,$A406,'[1]2017'!$C:$C)-SUMIF('[1]2017'!$E:$E,$A406,'[1]2017'!$G:$G)</f>
        <v>0</v>
      </c>
      <c r="E406" s="53">
        <f>+SUMIF('[1]2018'!$A:$A,$A406,'[1]2018'!$C:$C)-SUMIF('[1]2018'!$E:$E,$A406,'[1]2018'!$G:$G)</f>
        <v>0</v>
      </c>
      <c r="F406" s="53">
        <f>+SUMIF('[1]2019'!$A:$A,$A406,'[1]2019'!$C:$C)-SUMIF('[1]2019'!$E:$E,$A406,'[1]2019'!$G:$G)</f>
        <v>0</v>
      </c>
      <c r="G406" s="53">
        <f>+SUMIF('[1]2020'!$A:$A,$A406,'[1]2020'!$C:$C)-SUMIF('[1]2020'!$E:$E,$A406,'[1]2020'!$G:$G)</f>
        <v>0</v>
      </c>
      <c r="H406" s="53"/>
      <c r="I406" s="53">
        <f>+(+SUMIF('[1]2021'!$A:$A,$A406,'[1]2021'!$C:$C)-SUMIF('[1]2021'!$E:$E,$A406,'[1]2021'!$G:$G))/12</f>
        <v>0</v>
      </c>
      <c r="J406" s="53">
        <f>+(+SUMIF('[1]2021'!$A:$A,$A406,'[1]2021'!$C:$C)-SUMIF('[1]2021'!$E:$E,$A406,'[1]2021'!$G:$G))/12</f>
        <v>0</v>
      </c>
      <c r="K406" s="53">
        <f>+(+SUMIF('[1]2021'!$A:$A,$A406,'[1]2021'!$C:$C)-SUMIF('[1]2021'!$E:$E,$A406,'[1]2021'!$G:$G))/12</f>
        <v>0</v>
      </c>
      <c r="L406" s="53">
        <f>+(+SUMIF('[1]2021'!$A:$A,$A406,'[1]2021'!$C:$C)-SUMIF('[1]2021'!$E:$E,$A406,'[1]2021'!$G:$G))/12</f>
        <v>0</v>
      </c>
      <c r="M406" s="53">
        <f>+(+SUMIF('[1]2021'!$A:$A,$A406,'[1]2021'!$C:$C)-SUMIF('[1]2021'!$E:$E,$A406,'[1]2021'!$G:$G))/12</f>
        <v>0</v>
      </c>
      <c r="N406" s="53">
        <f>+(+SUMIF('[1]2021'!$A:$A,$A406,'[1]2021'!$C:$C)-SUMIF('[1]2021'!$E:$E,$A406,'[1]2021'!$G:$G))/12</f>
        <v>0</v>
      </c>
      <c r="O406" s="53">
        <f>+(+SUMIF('[1]2021'!$A:$A,$A406,'[1]2021'!$C:$C)-SUMIF('[1]2021'!$E:$E,$A406,'[1]2021'!$G:$G))/12</f>
        <v>0</v>
      </c>
      <c r="P406" s="53">
        <f>+(+SUMIF('[1]2021'!$A:$A,$A406,'[1]2021'!$C:$C)-SUMIF('[1]2021'!$E:$E,$A406,'[1]2021'!$G:$G))/12</f>
        <v>0</v>
      </c>
      <c r="Q406" s="53">
        <f>+(+SUMIF('[1]2021'!$A:$A,$A406,'[1]2021'!$C:$C)-SUMIF('[1]2021'!$E:$E,$A406,'[1]2021'!$G:$G))/12</f>
        <v>0</v>
      </c>
      <c r="R406" s="53">
        <f>+(+SUMIF('[1]2021'!$A:$A,$A406,'[1]2021'!$C:$C)-SUMIF('[1]2021'!$E:$E,$A406,'[1]2021'!$G:$G))/12</f>
        <v>0</v>
      </c>
      <c r="S406" s="53">
        <f>+(+SUMIF('[1]2021'!$A:$A,$A406,'[1]2021'!$C:$C)-SUMIF('[1]2021'!$E:$E,$A406,'[1]2021'!$G:$G))/12</f>
        <v>0</v>
      </c>
      <c r="T406" s="53">
        <f>+(+SUMIF('[1]2021'!$A:$A,$A406,'[1]2021'!$C:$C)-SUMIF('[1]2021'!$E:$E,$A406,'[1]2021'!$G:$G))/12</f>
        <v>0</v>
      </c>
      <c r="U406" s="53">
        <f>+SUM(I406:INDEX(I406:T406,1,Settings!$C$4))</f>
        <v>0</v>
      </c>
      <c r="V406" s="53">
        <f t="shared" si="216"/>
        <v>0</v>
      </c>
      <c r="W406" s="53"/>
      <c r="X406" s="53">
        <f>+SUMIFS(postings!$T:$T,postings!$C:$C,'pl-data'!X$2,postings!$D:$D,'pl-data'!X$3,postings!$I:$I,'pl-data'!$A406)-SUMIFS(postings!$W:$W,postings!$C:$C,'pl-data'!X$2,postings!$D:$D,'pl-data'!X$3,postings!$M:$M,'pl-data'!$A406)</f>
        <v>0</v>
      </c>
      <c r="Y406" s="53">
        <f>+SUMIFS(postings!$T:$T,postings!$C:$C,'pl-data'!Y$2,postings!$D:$D,'pl-data'!Y$3,postings!$I:$I,'pl-data'!$A406)-SUMIFS(postings!$W:$W,postings!$C:$C,'pl-data'!Y$2,postings!$D:$D,'pl-data'!Y$3,postings!$M:$M,'pl-data'!$A406)</f>
        <v>0</v>
      </c>
      <c r="Z406" s="53">
        <f>+SUMIFS(postings!$T:$T,postings!$C:$C,'pl-data'!Z$2,postings!$D:$D,'pl-data'!Z$3,postings!$I:$I,'pl-data'!$A406)-SUMIFS(postings!$W:$W,postings!$C:$C,'pl-data'!Z$2,postings!$D:$D,'pl-data'!Z$3,postings!$M:$M,'pl-data'!$A406)</f>
        <v>0</v>
      </c>
      <c r="AA406" s="53">
        <f>+SUMIFS(postings!$T:$T,postings!$C:$C,'pl-data'!AA$2,postings!$D:$D,'pl-data'!AA$3,postings!$I:$I,'pl-data'!$A406)-SUMIFS(postings!$W:$W,postings!$C:$C,'pl-data'!AA$2,postings!$D:$D,'pl-data'!AA$3,postings!$M:$M,'pl-data'!$A406)</f>
        <v>0</v>
      </c>
      <c r="AB406" s="53">
        <f>+SUMIFS(postings!$T:$T,postings!$C:$C,'pl-data'!AB$2,postings!$D:$D,'pl-data'!AB$3,postings!$I:$I,'pl-data'!$A406)-SUMIFS(postings!$W:$W,postings!$C:$C,'pl-data'!AB$2,postings!$D:$D,'pl-data'!AB$3,postings!$M:$M,'pl-data'!$A406)</f>
        <v>0</v>
      </c>
      <c r="AC406" s="53">
        <f>+SUMIFS(postings!$T:$T,postings!$C:$C,'pl-data'!AC$2,postings!$D:$D,'pl-data'!AC$3,postings!$I:$I,'pl-data'!$A406)-SUMIFS(postings!$W:$W,postings!$C:$C,'pl-data'!AC$2,postings!$D:$D,'pl-data'!AC$3,postings!$M:$M,'pl-data'!$A406)</f>
        <v>0</v>
      </c>
      <c r="AD406" s="53">
        <f>+SUMIFS(postings!$T:$T,postings!$C:$C,'pl-data'!AD$2,postings!$D:$D,'pl-data'!AD$3,postings!$I:$I,'pl-data'!$A406)-SUMIFS(postings!$W:$W,postings!$C:$C,'pl-data'!AD$2,postings!$D:$D,'pl-data'!AD$3,postings!$M:$M,'pl-data'!$A406)</f>
        <v>0</v>
      </c>
      <c r="AE406" s="53">
        <f>+SUMIFS(postings!$T:$T,postings!$C:$C,'pl-data'!AE$2,postings!$D:$D,'pl-data'!AE$3,postings!$I:$I,'pl-data'!$A406)-SUMIFS(postings!$W:$W,postings!$C:$C,'pl-data'!AE$2,postings!$D:$D,'pl-data'!AE$3,postings!$M:$M,'pl-data'!$A406)</f>
        <v>0</v>
      </c>
      <c r="AF406" s="53">
        <f>+SUMIFS(postings!$T:$T,postings!$C:$C,'pl-data'!AF$2,postings!$D:$D,'pl-data'!AF$3,postings!$I:$I,'pl-data'!$A406)-SUMIFS(postings!$W:$W,postings!$C:$C,'pl-data'!AF$2,postings!$D:$D,'pl-data'!AF$3,postings!$M:$M,'pl-data'!$A406)</f>
        <v>0</v>
      </c>
      <c r="AG406" s="53">
        <f>+SUMIFS(postings!$T:$T,postings!$C:$C,'pl-data'!AG$2,postings!$D:$D,'pl-data'!AG$3,postings!$I:$I,'pl-data'!$A406)-SUMIFS(postings!$W:$W,postings!$C:$C,'pl-data'!AG$2,postings!$D:$D,'pl-data'!AG$3,postings!$M:$M,'pl-data'!$A406)</f>
        <v>0</v>
      </c>
      <c r="AH406" s="53">
        <f>+SUMIFS(postings!$T:$T,postings!$C:$C,'pl-data'!AH$2,postings!$D:$D,'pl-data'!AH$3,postings!$I:$I,'pl-data'!$A406)-SUMIFS(postings!$W:$W,postings!$C:$C,'pl-data'!AH$2,postings!$D:$D,'pl-data'!AH$3,postings!$M:$M,'pl-data'!$A406)</f>
        <v>0</v>
      </c>
      <c r="AI406" s="53">
        <f>+SUMIFS(postings!$T:$T,postings!$C:$C,'pl-data'!AI$2,postings!$D:$D,'pl-data'!AI$3,postings!$I:$I,'pl-data'!$A406)-SUMIFS(postings!$W:$W,postings!$C:$C,'pl-data'!AI$2,postings!$D:$D,'pl-data'!AI$3,postings!$M:$M,'pl-data'!$A406)</f>
        <v>0</v>
      </c>
      <c r="AJ406" s="53">
        <f>+SUM(X406:INDEX(X406:AI406,1,Settings!$C$4))</f>
        <v>0</v>
      </c>
      <c r="AK406" s="53">
        <f t="shared" si="217"/>
        <v>0</v>
      </c>
      <c r="AL406" s="53"/>
      <c r="AM406" s="53">
        <f t="shared" si="186"/>
        <v>0</v>
      </c>
      <c r="AN406" s="53">
        <f t="shared" si="187"/>
        <v>0</v>
      </c>
      <c r="AO406" s="53">
        <f t="shared" si="188"/>
        <v>0</v>
      </c>
      <c r="AP406" s="53">
        <f t="shared" si="189"/>
        <v>0</v>
      </c>
      <c r="AQ406" s="53">
        <f t="shared" si="190"/>
        <v>0</v>
      </c>
      <c r="AR406" s="53">
        <f t="shared" si="191"/>
        <v>0</v>
      </c>
      <c r="AS406" s="53">
        <f t="shared" si="192"/>
        <v>0</v>
      </c>
      <c r="AT406" s="53">
        <f t="shared" si="193"/>
        <v>0</v>
      </c>
      <c r="AU406" s="53">
        <f t="shared" si="194"/>
        <v>0</v>
      </c>
      <c r="AV406" s="53">
        <f t="shared" si="195"/>
        <v>0</v>
      </c>
      <c r="AW406" s="53">
        <f t="shared" si="196"/>
        <v>0</v>
      </c>
      <c r="AX406" s="53">
        <f t="shared" si="197"/>
        <v>0</v>
      </c>
      <c r="AY406" s="53">
        <f>+SUM(AM406:INDEX(AM406:AX406,1,Settings!$C$4))</f>
        <v>0</v>
      </c>
      <c r="AZ406" s="53">
        <f t="shared" si="218"/>
        <v>0</v>
      </c>
      <c r="BA406" s="53"/>
      <c r="BB406" s="53">
        <f t="shared" si="201"/>
        <v>0</v>
      </c>
      <c r="BC406" s="53">
        <f t="shared" si="202"/>
        <v>0</v>
      </c>
      <c r="BD406" s="53">
        <f t="shared" si="203"/>
        <v>0</v>
      </c>
      <c r="BE406" s="53">
        <f t="shared" si="204"/>
        <v>0</v>
      </c>
      <c r="BF406" s="53">
        <f t="shared" si="205"/>
        <v>0</v>
      </c>
      <c r="BG406" s="53">
        <f t="shared" si="206"/>
        <v>0</v>
      </c>
      <c r="BH406" s="53">
        <f t="shared" si="207"/>
        <v>0</v>
      </c>
      <c r="BI406" s="53">
        <f t="shared" si="208"/>
        <v>0</v>
      </c>
      <c r="BJ406" s="53">
        <f t="shared" si="209"/>
        <v>0</v>
      </c>
      <c r="BK406" s="53">
        <f t="shared" si="210"/>
        <v>0</v>
      </c>
      <c r="BL406" s="53">
        <f t="shared" si="211"/>
        <v>0</v>
      </c>
      <c r="BM406" s="53">
        <f t="shared" si="212"/>
        <v>0</v>
      </c>
      <c r="BN406" s="53">
        <f t="shared" si="213"/>
        <v>0</v>
      </c>
      <c r="BO406" s="53"/>
      <c r="BP406" s="53">
        <f t="shared" si="214"/>
        <v>0</v>
      </c>
      <c r="BQ406" s="53"/>
      <c r="BR406" s="53">
        <f t="shared" si="215"/>
        <v>0</v>
      </c>
    </row>
    <row r="407" spans="1:70" x14ac:dyDescent="0.2">
      <c r="A407" s="6">
        <v>4638</v>
      </c>
      <c r="B407" s="6" t="str">
        <f>+VLOOKUP(A407,masterfile!B:C,2,FALSE)</f>
        <v>Geschenke ausschl.betrieblich genutzt</v>
      </c>
      <c r="D407" s="53">
        <f>+SUMIF('[1]2017'!$A:$A,$A407,'[1]2017'!$C:$C)-SUMIF('[1]2017'!$E:$E,$A407,'[1]2017'!$G:$G)</f>
        <v>0</v>
      </c>
      <c r="E407" s="53">
        <f>+SUMIF('[1]2018'!$A:$A,$A407,'[1]2018'!$C:$C)-SUMIF('[1]2018'!$E:$E,$A407,'[1]2018'!$G:$G)</f>
        <v>0</v>
      </c>
      <c r="F407" s="53">
        <f>+SUMIF('[1]2019'!$A:$A,$A407,'[1]2019'!$C:$C)-SUMIF('[1]2019'!$E:$E,$A407,'[1]2019'!$G:$G)</f>
        <v>0</v>
      </c>
      <c r="G407" s="53">
        <f>+SUMIF('[1]2020'!$A:$A,$A407,'[1]2020'!$C:$C)-SUMIF('[1]2020'!$E:$E,$A407,'[1]2020'!$G:$G)</f>
        <v>0</v>
      </c>
      <c r="H407" s="53"/>
      <c r="I407" s="53">
        <f>+(+SUMIF('[1]2021'!$A:$A,$A407,'[1]2021'!$C:$C)-SUMIF('[1]2021'!$E:$E,$A407,'[1]2021'!$G:$G))/12</f>
        <v>0</v>
      </c>
      <c r="J407" s="53">
        <f>+(+SUMIF('[1]2021'!$A:$A,$A407,'[1]2021'!$C:$C)-SUMIF('[1]2021'!$E:$E,$A407,'[1]2021'!$G:$G))/12</f>
        <v>0</v>
      </c>
      <c r="K407" s="53">
        <f>+(+SUMIF('[1]2021'!$A:$A,$A407,'[1]2021'!$C:$C)-SUMIF('[1]2021'!$E:$E,$A407,'[1]2021'!$G:$G))/12</f>
        <v>0</v>
      </c>
      <c r="L407" s="53">
        <f>+(+SUMIF('[1]2021'!$A:$A,$A407,'[1]2021'!$C:$C)-SUMIF('[1]2021'!$E:$E,$A407,'[1]2021'!$G:$G))/12</f>
        <v>0</v>
      </c>
      <c r="M407" s="53">
        <f>+(+SUMIF('[1]2021'!$A:$A,$A407,'[1]2021'!$C:$C)-SUMIF('[1]2021'!$E:$E,$A407,'[1]2021'!$G:$G))/12</f>
        <v>0</v>
      </c>
      <c r="N407" s="53">
        <f>+(+SUMIF('[1]2021'!$A:$A,$A407,'[1]2021'!$C:$C)-SUMIF('[1]2021'!$E:$E,$A407,'[1]2021'!$G:$G))/12</f>
        <v>0</v>
      </c>
      <c r="O407" s="53">
        <f>+(+SUMIF('[1]2021'!$A:$A,$A407,'[1]2021'!$C:$C)-SUMIF('[1]2021'!$E:$E,$A407,'[1]2021'!$G:$G))/12</f>
        <v>0</v>
      </c>
      <c r="P407" s="53">
        <f>+(+SUMIF('[1]2021'!$A:$A,$A407,'[1]2021'!$C:$C)-SUMIF('[1]2021'!$E:$E,$A407,'[1]2021'!$G:$G))/12</f>
        <v>0</v>
      </c>
      <c r="Q407" s="53">
        <f>+(+SUMIF('[1]2021'!$A:$A,$A407,'[1]2021'!$C:$C)-SUMIF('[1]2021'!$E:$E,$A407,'[1]2021'!$G:$G))/12</f>
        <v>0</v>
      </c>
      <c r="R407" s="53">
        <f>+(+SUMIF('[1]2021'!$A:$A,$A407,'[1]2021'!$C:$C)-SUMIF('[1]2021'!$E:$E,$A407,'[1]2021'!$G:$G))/12</f>
        <v>0</v>
      </c>
      <c r="S407" s="53">
        <f>+(+SUMIF('[1]2021'!$A:$A,$A407,'[1]2021'!$C:$C)-SUMIF('[1]2021'!$E:$E,$A407,'[1]2021'!$G:$G))/12</f>
        <v>0</v>
      </c>
      <c r="T407" s="53">
        <f>+(+SUMIF('[1]2021'!$A:$A,$A407,'[1]2021'!$C:$C)-SUMIF('[1]2021'!$E:$E,$A407,'[1]2021'!$G:$G))/12</f>
        <v>0</v>
      </c>
      <c r="U407" s="53">
        <f>+SUM(I407:INDEX(I407:T407,1,Settings!$C$4))</f>
        <v>0</v>
      </c>
      <c r="V407" s="53">
        <f t="shared" si="216"/>
        <v>0</v>
      </c>
      <c r="W407" s="53"/>
      <c r="X407" s="53">
        <f>+SUMIFS(postings!$T:$T,postings!$C:$C,'pl-data'!X$2,postings!$D:$D,'pl-data'!X$3,postings!$I:$I,'pl-data'!$A407)-SUMIFS(postings!$W:$W,postings!$C:$C,'pl-data'!X$2,postings!$D:$D,'pl-data'!X$3,postings!$M:$M,'pl-data'!$A407)</f>
        <v>0</v>
      </c>
      <c r="Y407" s="53">
        <f>+SUMIFS(postings!$T:$T,postings!$C:$C,'pl-data'!Y$2,postings!$D:$D,'pl-data'!Y$3,postings!$I:$I,'pl-data'!$A407)-SUMIFS(postings!$W:$W,postings!$C:$C,'pl-data'!Y$2,postings!$D:$D,'pl-data'!Y$3,postings!$M:$M,'pl-data'!$A407)</f>
        <v>0</v>
      </c>
      <c r="Z407" s="53">
        <f>+SUMIFS(postings!$T:$T,postings!$C:$C,'pl-data'!Z$2,postings!$D:$D,'pl-data'!Z$3,postings!$I:$I,'pl-data'!$A407)-SUMIFS(postings!$W:$W,postings!$C:$C,'pl-data'!Z$2,postings!$D:$D,'pl-data'!Z$3,postings!$M:$M,'pl-data'!$A407)</f>
        <v>0</v>
      </c>
      <c r="AA407" s="53">
        <f>+SUMIFS(postings!$T:$T,postings!$C:$C,'pl-data'!AA$2,postings!$D:$D,'pl-data'!AA$3,postings!$I:$I,'pl-data'!$A407)-SUMIFS(postings!$W:$W,postings!$C:$C,'pl-data'!AA$2,postings!$D:$D,'pl-data'!AA$3,postings!$M:$M,'pl-data'!$A407)</f>
        <v>0</v>
      </c>
      <c r="AB407" s="53">
        <f>+SUMIFS(postings!$T:$T,postings!$C:$C,'pl-data'!AB$2,postings!$D:$D,'pl-data'!AB$3,postings!$I:$I,'pl-data'!$A407)-SUMIFS(postings!$W:$W,postings!$C:$C,'pl-data'!AB$2,postings!$D:$D,'pl-data'!AB$3,postings!$M:$M,'pl-data'!$A407)</f>
        <v>0</v>
      </c>
      <c r="AC407" s="53">
        <f>+SUMIFS(postings!$T:$T,postings!$C:$C,'pl-data'!AC$2,postings!$D:$D,'pl-data'!AC$3,postings!$I:$I,'pl-data'!$A407)-SUMIFS(postings!$W:$W,postings!$C:$C,'pl-data'!AC$2,postings!$D:$D,'pl-data'!AC$3,postings!$M:$M,'pl-data'!$A407)</f>
        <v>0</v>
      </c>
      <c r="AD407" s="53">
        <f>+SUMIFS(postings!$T:$T,postings!$C:$C,'pl-data'!AD$2,postings!$D:$D,'pl-data'!AD$3,postings!$I:$I,'pl-data'!$A407)-SUMIFS(postings!$W:$W,postings!$C:$C,'pl-data'!AD$2,postings!$D:$D,'pl-data'!AD$3,postings!$M:$M,'pl-data'!$A407)</f>
        <v>0</v>
      </c>
      <c r="AE407" s="53">
        <f>+SUMIFS(postings!$T:$T,postings!$C:$C,'pl-data'!AE$2,postings!$D:$D,'pl-data'!AE$3,postings!$I:$I,'pl-data'!$A407)-SUMIFS(postings!$W:$W,postings!$C:$C,'pl-data'!AE$2,postings!$D:$D,'pl-data'!AE$3,postings!$M:$M,'pl-data'!$A407)</f>
        <v>0</v>
      </c>
      <c r="AF407" s="53">
        <f>+SUMIFS(postings!$T:$T,postings!$C:$C,'pl-data'!AF$2,postings!$D:$D,'pl-data'!AF$3,postings!$I:$I,'pl-data'!$A407)-SUMIFS(postings!$W:$W,postings!$C:$C,'pl-data'!AF$2,postings!$D:$D,'pl-data'!AF$3,postings!$M:$M,'pl-data'!$A407)</f>
        <v>0</v>
      </c>
      <c r="AG407" s="53">
        <f>+SUMIFS(postings!$T:$T,postings!$C:$C,'pl-data'!AG$2,postings!$D:$D,'pl-data'!AG$3,postings!$I:$I,'pl-data'!$A407)-SUMIFS(postings!$W:$W,postings!$C:$C,'pl-data'!AG$2,postings!$D:$D,'pl-data'!AG$3,postings!$M:$M,'pl-data'!$A407)</f>
        <v>0</v>
      </c>
      <c r="AH407" s="53">
        <f>+SUMIFS(postings!$T:$T,postings!$C:$C,'pl-data'!AH$2,postings!$D:$D,'pl-data'!AH$3,postings!$I:$I,'pl-data'!$A407)-SUMIFS(postings!$W:$W,postings!$C:$C,'pl-data'!AH$2,postings!$D:$D,'pl-data'!AH$3,postings!$M:$M,'pl-data'!$A407)</f>
        <v>0</v>
      </c>
      <c r="AI407" s="53">
        <f>+SUMIFS(postings!$T:$T,postings!$C:$C,'pl-data'!AI$2,postings!$D:$D,'pl-data'!AI$3,postings!$I:$I,'pl-data'!$A407)-SUMIFS(postings!$W:$W,postings!$C:$C,'pl-data'!AI$2,postings!$D:$D,'pl-data'!AI$3,postings!$M:$M,'pl-data'!$A407)</f>
        <v>0</v>
      </c>
      <c r="AJ407" s="53">
        <f>+SUM(X407:INDEX(X407:AI407,1,Settings!$C$4))</f>
        <v>0</v>
      </c>
      <c r="AK407" s="53">
        <f t="shared" si="217"/>
        <v>0</v>
      </c>
      <c r="AL407" s="53"/>
      <c r="AM407" s="53">
        <f t="shared" si="186"/>
        <v>0</v>
      </c>
      <c r="AN407" s="53">
        <f t="shared" si="187"/>
        <v>0</v>
      </c>
      <c r="AO407" s="53">
        <f t="shared" si="188"/>
        <v>0</v>
      </c>
      <c r="AP407" s="53">
        <f t="shared" si="189"/>
        <v>0</v>
      </c>
      <c r="AQ407" s="53">
        <f t="shared" si="190"/>
        <v>0</v>
      </c>
      <c r="AR407" s="53">
        <f t="shared" si="191"/>
        <v>0</v>
      </c>
      <c r="AS407" s="53">
        <f t="shared" si="192"/>
        <v>0</v>
      </c>
      <c r="AT407" s="53">
        <f t="shared" si="193"/>
        <v>0</v>
      </c>
      <c r="AU407" s="53">
        <f t="shared" si="194"/>
        <v>0</v>
      </c>
      <c r="AV407" s="53">
        <f t="shared" si="195"/>
        <v>0</v>
      </c>
      <c r="AW407" s="53">
        <f t="shared" si="196"/>
        <v>0</v>
      </c>
      <c r="AX407" s="53">
        <f t="shared" si="197"/>
        <v>0</v>
      </c>
      <c r="AY407" s="53">
        <f>+SUM(AM407:INDEX(AM407:AX407,1,Settings!$C$4))</f>
        <v>0</v>
      </c>
      <c r="AZ407" s="53">
        <f t="shared" si="218"/>
        <v>0</v>
      </c>
      <c r="BA407" s="53"/>
      <c r="BB407" s="53">
        <f t="shared" si="201"/>
        <v>0</v>
      </c>
      <c r="BC407" s="53">
        <f t="shared" si="202"/>
        <v>0</v>
      </c>
      <c r="BD407" s="53">
        <f t="shared" si="203"/>
        <v>0</v>
      </c>
      <c r="BE407" s="53">
        <f t="shared" si="204"/>
        <v>0</v>
      </c>
      <c r="BF407" s="53">
        <f t="shared" si="205"/>
        <v>0</v>
      </c>
      <c r="BG407" s="53">
        <f t="shared" si="206"/>
        <v>0</v>
      </c>
      <c r="BH407" s="53">
        <f t="shared" si="207"/>
        <v>0</v>
      </c>
      <c r="BI407" s="53">
        <f t="shared" si="208"/>
        <v>0</v>
      </c>
      <c r="BJ407" s="53">
        <f t="shared" si="209"/>
        <v>0</v>
      </c>
      <c r="BK407" s="53">
        <f t="shared" si="210"/>
        <v>0</v>
      </c>
      <c r="BL407" s="53">
        <f t="shared" si="211"/>
        <v>0</v>
      </c>
      <c r="BM407" s="53">
        <f t="shared" si="212"/>
        <v>0</v>
      </c>
      <c r="BN407" s="53">
        <f t="shared" si="213"/>
        <v>0</v>
      </c>
      <c r="BO407" s="53"/>
      <c r="BP407" s="53">
        <f t="shared" si="214"/>
        <v>0</v>
      </c>
      <c r="BQ407" s="53"/>
      <c r="BR407" s="53">
        <f t="shared" si="215"/>
        <v>0</v>
      </c>
    </row>
    <row r="408" spans="1:70" x14ac:dyDescent="0.2">
      <c r="A408" s="6">
        <v>4639</v>
      </c>
      <c r="B408" s="6" t="str">
        <f>+VLOOKUP(A408,masterfile!B:C,2,FALSE)</f>
        <v>Zugaben mit § 37b EStG</v>
      </c>
      <c r="D408" s="53">
        <f>+SUMIF('[1]2017'!$A:$A,$A408,'[1]2017'!$C:$C)-SUMIF('[1]2017'!$E:$E,$A408,'[1]2017'!$G:$G)</f>
        <v>0</v>
      </c>
      <c r="E408" s="53">
        <f>+SUMIF('[1]2018'!$A:$A,$A408,'[1]2018'!$C:$C)-SUMIF('[1]2018'!$E:$E,$A408,'[1]2018'!$G:$G)</f>
        <v>0</v>
      </c>
      <c r="F408" s="53">
        <f>+SUMIF('[1]2019'!$A:$A,$A408,'[1]2019'!$C:$C)-SUMIF('[1]2019'!$E:$E,$A408,'[1]2019'!$G:$G)</f>
        <v>0</v>
      </c>
      <c r="G408" s="53">
        <f>+SUMIF('[1]2020'!$A:$A,$A408,'[1]2020'!$C:$C)-SUMIF('[1]2020'!$E:$E,$A408,'[1]2020'!$G:$G)</f>
        <v>0</v>
      </c>
      <c r="H408" s="53"/>
      <c r="I408" s="53">
        <f>+(+SUMIF('[1]2021'!$A:$A,$A408,'[1]2021'!$C:$C)-SUMIF('[1]2021'!$E:$E,$A408,'[1]2021'!$G:$G))/12</f>
        <v>0</v>
      </c>
      <c r="J408" s="53">
        <f>+(+SUMIF('[1]2021'!$A:$A,$A408,'[1]2021'!$C:$C)-SUMIF('[1]2021'!$E:$E,$A408,'[1]2021'!$G:$G))/12</f>
        <v>0</v>
      </c>
      <c r="K408" s="53">
        <f>+(+SUMIF('[1]2021'!$A:$A,$A408,'[1]2021'!$C:$C)-SUMIF('[1]2021'!$E:$E,$A408,'[1]2021'!$G:$G))/12</f>
        <v>0</v>
      </c>
      <c r="L408" s="53">
        <f>+(+SUMIF('[1]2021'!$A:$A,$A408,'[1]2021'!$C:$C)-SUMIF('[1]2021'!$E:$E,$A408,'[1]2021'!$G:$G))/12</f>
        <v>0</v>
      </c>
      <c r="M408" s="53">
        <f>+(+SUMIF('[1]2021'!$A:$A,$A408,'[1]2021'!$C:$C)-SUMIF('[1]2021'!$E:$E,$A408,'[1]2021'!$G:$G))/12</f>
        <v>0</v>
      </c>
      <c r="N408" s="53">
        <f>+(+SUMIF('[1]2021'!$A:$A,$A408,'[1]2021'!$C:$C)-SUMIF('[1]2021'!$E:$E,$A408,'[1]2021'!$G:$G))/12</f>
        <v>0</v>
      </c>
      <c r="O408" s="53">
        <f>+(+SUMIF('[1]2021'!$A:$A,$A408,'[1]2021'!$C:$C)-SUMIF('[1]2021'!$E:$E,$A408,'[1]2021'!$G:$G))/12</f>
        <v>0</v>
      </c>
      <c r="P408" s="53">
        <f>+(+SUMIF('[1]2021'!$A:$A,$A408,'[1]2021'!$C:$C)-SUMIF('[1]2021'!$E:$E,$A408,'[1]2021'!$G:$G))/12</f>
        <v>0</v>
      </c>
      <c r="Q408" s="53">
        <f>+(+SUMIF('[1]2021'!$A:$A,$A408,'[1]2021'!$C:$C)-SUMIF('[1]2021'!$E:$E,$A408,'[1]2021'!$G:$G))/12</f>
        <v>0</v>
      </c>
      <c r="R408" s="53">
        <f>+(+SUMIF('[1]2021'!$A:$A,$A408,'[1]2021'!$C:$C)-SUMIF('[1]2021'!$E:$E,$A408,'[1]2021'!$G:$G))/12</f>
        <v>0</v>
      </c>
      <c r="S408" s="53">
        <f>+(+SUMIF('[1]2021'!$A:$A,$A408,'[1]2021'!$C:$C)-SUMIF('[1]2021'!$E:$E,$A408,'[1]2021'!$G:$G))/12</f>
        <v>0</v>
      </c>
      <c r="T408" s="53">
        <f>+(+SUMIF('[1]2021'!$A:$A,$A408,'[1]2021'!$C:$C)-SUMIF('[1]2021'!$E:$E,$A408,'[1]2021'!$G:$G))/12</f>
        <v>0</v>
      </c>
      <c r="U408" s="53">
        <f>+SUM(I408:INDEX(I408:T408,1,Settings!$C$4))</f>
        <v>0</v>
      </c>
      <c r="V408" s="53">
        <f t="shared" si="216"/>
        <v>0</v>
      </c>
      <c r="W408" s="53"/>
      <c r="X408" s="53">
        <f>+SUMIFS(postings!$T:$T,postings!$C:$C,'pl-data'!X$2,postings!$D:$D,'pl-data'!X$3,postings!$I:$I,'pl-data'!$A408)-SUMIFS(postings!$W:$W,postings!$C:$C,'pl-data'!X$2,postings!$D:$D,'pl-data'!X$3,postings!$M:$M,'pl-data'!$A408)</f>
        <v>0</v>
      </c>
      <c r="Y408" s="53">
        <f>+SUMIFS(postings!$T:$T,postings!$C:$C,'pl-data'!Y$2,postings!$D:$D,'pl-data'!Y$3,postings!$I:$I,'pl-data'!$A408)-SUMIFS(postings!$W:$W,postings!$C:$C,'pl-data'!Y$2,postings!$D:$D,'pl-data'!Y$3,postings!$M:$M,'pl-data'!$A408)</f>
        <v>0</v>
      </c>
      <c r="Z408" s="53">
        <f>+SUMIFS(postings!$T:$T,postings!$C:$C,'pl-data'!Z$2,postings!$D:$D,'pl-data'!Z$3,postings!$I:$I,'pl-data'!$A408)-SUMIFS(postings!$W:$W,postings!$C:$C,'pl-data'!Z$2,postings!$D:$D,'pl-data'!Z$3,postings!$M:$M,'pl-data'!$A408)</f>
        <v>0</v>
      </c>
      <c r="AA408" s="53">
        <f>+SUMIFS(postings!$T:$T,postings!$C:$C,'pl-data'!AA$2,postings!$D:$D,'pl-data'!AA$3,postings!$I:$I,'pl-data'!$A408)-SUMIFS(postings!$W:$W,postings!$C:$C,'pl-data'!AA$2,postings!$D:$D,'pl-data'!AA$3,postings!$M:$M,'pl-data'!$A408)</f>
        <v>0</v>
      </c>
      <c r="AB408" s="53">
        <f>+SUMIFS(postings!$T:$T,postings!$C:$C,'pl-data'!AB$2,postings!$D:$D,'pl-data'!AB$3,postings!$I:$I,'pl-data'!$A408)-SUMIFS(postings!$W:$W,postings!$C:$C,'pl-data'!AB$2,postings!$D:$D,'pl-data'!AB$3,postings!$M:$M,'pl-data'!$A408)</f>
        <v>0</v>
      </c>
      <c r="AC408" s="53">
        <f>+SUMIFS(postings!$T:$T,postings!$C:$C,'pl-data'!AC$2,postings!$D:$D,'pl-data'!AC$3,postings!$I:$I,'pl-data'!$A408)-SUMIFS(postings!$W:$W,postings!$C:$C,'pl-data'!AC$2,postings!$D:$D,'pl-data'!AC$3,postings!$M:$M,'pl-data'!$A408)</f>
        <v>0</v>
      </c>
      <c r="AD408" s="53">
        <f>+SUMIFS(postings!$T:$T,postings!$C:$C,'pl-data'!AD$2,postings!$D:$D,'pl-data'!AD$3,postings!$I:$I,'pl-data'!$A408)-SUMIFS(postings!$W:$W,postings!$C:$C,'pl-data'!AD$2,postings!$D:$D,'pl-data'!AD$3,postings!$M:$M,'pl-data'!$A408)</f>
        <v>0</v>
      </c>
      <c r="AE408" s="53">
        <f>+SUMIFS(postings!$T:$T,postings!$C:$C,'pl-data'!AE$2,postings!$D:$D,'pl-data'!AE$3,postings!$I:$I,'pl-data'!$A408)-SUMIFS(postings!$W:$W,postings!$C:$C,'pl-data'!AE$2,postings!$D:$D,'pl-data'!AE$3,postings!$M:$M,'pl-data'!$A408)</f>
        <v>0</v>
      </c>
      <c r="AF408" s="53">
        <f>+SUMIFS(postings!$T:$T,postings!$C:$C,'pl-data'!AF$2,postings!$D:$D,'pl-data'!AF$3,postings!$I:$I,'pl-data'!$A408)-SUMIFS(postings!$W:$W,postings!$C:$C,'pl-data'!AF$2,postings!$D:$D,'pl-data'!AF$3,postings!$M:$M,'pl-data'!$A408)</f>
        <v>0</v>
      </c>
      <c r="AG408" s="53">
        <f>+SUMIFS(postings!$T:$T,postings!$C:$C,'pl-data'!AG$2,postings!$D:$D,'pl-data'!AG$3,postings!$I:$I,'pl-data'!$A408)-SUMIFS(postings!$W:$W,postings!$C:$C,'pl-data'!AG$2,postings!$D:$D,'pl-data'!AG$3,postings!$M:$M,'pl-data'!$A408)</f>
        <v>0</v>
      </c>
      <c r="AH408" s="53">
        <f>+SUMIFS(postings!$T:$T,postings!$C:$C,'pl-data'!AH$2,postings!$D:$D,'pl-data'!AH$3,postings!$I:$I,'pl-data'!$A408)-SUMIFS(postings!$W:$W,postings!$C:$C,'pl-data'!AH$2,postings!$D:$D,'pl-data'!AH$3,postings!$M:$M,'pl-data'!$A408)</f>
        <v>0</v>
      </c>
      <c r="AI408" s="53">
        <f>+SUMIFS(postings!$T:$T,postings!$C:$C,'pl-data'!AI$2,postings!$D:$D,'pl-data'!AI$3,postings!$I:$I,'pl-data'!$A408)-SUMIFS(postings!$W:$W,postings!$C:$C,'pl-data'!AI$2,postings!$D:$D,'pl-data'!AI$3,postings!$M:$M,'pl-data'!$A408)</f>
        <v>0</v>
      </c>
      <c r="AJ408" s="53">
        <f>+SUM(X408:INDEX(X408:AI408,1,Settings!$C$4))</f>
        <v>0</v>
      </c>
      <c r="AK408" s="53">
        <f t="shared" si="217"/>
        <v>0</v>
      </c>
      <c r="AL408" s="53"/>
      <c r="AM408" s="53">
        <f t="shared" si="186"/>
        <v>0</v>
      </c>
      <c r="AN408" s="53">
        <f t="shared" si="187"/>
        <v>0</v>
      </c>
      <c r="AO408" s="53">
        <f t="shared" si="188"/>
        <v>0</v>
      </c>
      <c r="AP408" s="53">
        <f t="shared" si="189"/>
        <v>0</v>
      </c>
      <c r="AQ408" s="53">
        <f t="shared" si="190"/>
        <v>0</v>
      </c>
      <c r="AR408" s="53">
        <f t="shared" si="191"/>
        <v>0</v>
      </c>
      <c r="AS408" s="53">
        <f t="shared" si="192"/>
        <v>0</v>
      </c>
      <c r="AT408" s="53">
        <f t="shared" si="193"/>
        <v>0</v>
      </c>
      <c r="AU408" s="53">
        <f t="shared" si="194"/>
        <v>0</v>
      </c>
      <c r="AV408" s="53">
        <f t="shared" si="195"/>
        <v>0</v>
      </c>
      <c r="AW408" s="53">
        <f t="shared" si="196"/>
        <v>0</v>
      </c>
      <c r="AX408" s="53">
        <f t="shared" si="197"/>
        <v>0</v>
      </c>
      <c r="AY408" s="53">
        <f>+SUM(AM408:INDEX(AM408:AX408,1,Settings!$C$4))</f>
        <v>0</v>
      </c>
      <c r="AZ408" s="53">
        <f t="shared" si="218"/>
        <v>0</v>
      </c>
      <c r="BA408" s="53"/>
      <c r="BB408" s="53">
        <f t="shared" si="201"/>
        <v>0</v>
      </c>
      <c r="BC408" s="53">
        <f t="shared" si="202"/>
        <v>0</v>
      </c>
      <c r="BD408" s="53">
        <f t="shared" si="203"/>
        <v>0</v>
      </c>
      <c r="BE408" s="53">
        <f t="shared" si="204"/>
        <v>0</v>
      </c>
      <c r="BF408" s="53">
        <f t="shared" si="205"/>
        <v>0</v>
      </c>
      <c r="BG408" s="53">
        <f t="shared" si="206"/>
        <v>0</v>
      </c>
      <c r="BH408" s="53">
        <f t="shared" si="207"/>
        <v>0</v>
      </c>
      <c r="BI408" s="53">
        <f t="shared" si="208"/>
        <v>0</v>
      </c>
      <c r="BJ408" s="53">
        <f t="shared" si="209"/>
        <v>0</v>
      </c>
      <c r="BK408" s="53">
        <f t="shared" si="210"/>
        <v>0</v>
      </c>
      <c r="BL408" s="53">
        <f t="shared" si="211"/>
        <v>0</v>
      </c>
      <c r="BM408" s="53">
        <f t="shared" si="212"/>
        <v>0</v>
      </c>
      <c r="BN408" s="53">
        <f t="shared" si="213"/>
        <v>0</v>
      </c>
      <c r="BO408" s="53"/>
      <c r="BP408" s="53">
        <f t="shared" si="214"/>
        <v>0</v>
      </c>
      <c r="BQ408" s="53"/>
      <c r="BR408" s="53">
        <f t="shared" si="215"/>
        <v>0</v>
      </c>
    </row>
    <row r="409" spans="1:70" x14ac:dyDescent="0.2">
      <c r="A409" s="6">
        <v>4640</v>
      </c>
      <c r="B409" s="6" t="str">
        <f>+VLOOKUP(A409,masterfile!B:C,2,FALSE)</f>
        <v>Repräsentationskosten</v>
      </c>
      <c r="D409" s="53">
        <f>+SUMIF('[1]2017'!$A:$A,$A409,'[1]2017'!$C:$C)-SUMIF('[1]2017'!$E:$E,$A409,'[1]2017'!$G:$G)</f>
        <v>10.25</v>
      </c>
      <c r="E409" s="53">
        <f>+SUMIF('[1]2018'!$A:$A,$A409,'[1]2018'!$C:$C)-SUMIF('[1]2018'!$E:$E,$A409,'[1]2018'!$G:$G)</f>
        <v>10.25</v>
      </c>
      <c r="F409" s="53">
        <f>+SUMIF('[1]2019'!$A:$A,$A409,'[1]2019'!$C:$C)-SUMIF('[1]2019'!$E:$E,$A409,'[1]2019'!$G:$G)</f>
        <v>10.25</v>
      </c>
      <c r="G409" s="53">
        <f>+SUMIF('[1]2020'!$A:$A,$A409,'[1]2020'!$C:$C)-SUMIF('[1]2020'!$E:$E,$A409,'[1]2020'!$G:$G)</f>
        <v>10.25</v>
      </c>
      <c r="H409" s="53"/>
      <c r="I409" s="53">
        <f>+(+SUMIF('[1]2021'!$A:$A,$A409,'[1]2021'!$C:$C)-SUMIF('[1]2021'!$E:$E,$A409,'[1]2021'!$G:$G))/12</f>
        <v>0.85416666666666663</v>
      </c>
      <c r="J409" s="53">
        <f>+(+SUMIF('[1]2021'!$A:$A,$A409,'[1]2021'!$C:$C)-SUMIF('[1]2021'!$E:$E,$A409,'[1]2021'!$G:$G))/12</f>
        <v>0.85416666666666663</v>
      </c>
      <c r="K409" s="53">
        <f>+(+SUMIF('[1]2021'!$A:$A,$A409,'[1]2021'!$C:$C)-SUMIF('[1]2021'!$E:$E,$A409,'[1]2021'!$G:$G))/12</f>
        <v>0.85416666666666663</v>
      </c>
      <c r="L409" s="53">
        <f>+(+SUMIF('[1]2021'!$A:$A,$A409,'[1]2021'!$C:$C)-SUMIF('[1]2021'!$E:$E,$A409,'[1]2021'!$G:$G))/12</f>
        <v>0.85416666666666663</v>
      </c>
      <c r="M409" s="53">
        <f>+(+SUMIF('[1]2021'!$A:$A,$A409,'[1]2021'!$C:$C)-SUMIF('[1]2021'!$E:$E,$A409,'[1]2021'!$G:$G))/12</f>
        <v>0.85416666666666663</v>
      </c>
      <c r="N409" s="53">
        <f>+(+SUMIF('[1]2021'!$A:$A,$A409,'[1]2021'!$C:$C)-SUMIF('[1]2021'!$E:$E,$A409,'[1]2021'!$G:$G))/12</f>
        <v>0.85416666666666663</v>
      </c>
      <c r="O409" s="53">
        <f>+(+SUMIF('[1]2021'!$A:$A,$A409,'[1]2021'!$C:$C)-SUMIF('[1]2021'!$E:$E,$A409,'[1]2021'!$G:$G))/12</f>
        <v>0.85416666666666663</v>
      </c>
      <c r="P409" s="53">
        <f>+(+SUMIF('[1]2021'!$A:$A,$A409,'[1]2021'!$C:$C)-SUMIF('[1]2021'!$E:$E,$A409,'[1]2021'!$G:$G))/12</f>
        <v>0.85416666666666663</v>
      </c>
      <c r="Q409" s="53">
        <f>+(+SUMIF('[1]2021'!$A:$A,$A409,'[1]2021'!$C:$C)-SUMIF('[1]2021'!$E:$E,$A409,'[1]2021'!$G:$G))/12</f>
        <v>0.85416666666666663</v>
      </c>
      <c r="R409" s="53">
        <f>+(+SUMIF('[1]2021'!$A:$A,$A409,'[1]2021'!$C:$C)-SUMIF('[1]2021'!$E:$E,$A409,'[1]2021'!$G:$G))/12</f>
        <v>0.85416666666666663</v>
      </c>
      <c r="S409" s="53">
        <f>+(+SUMIF('[1]2021'!$A:$A,$A409,'[1]2021'!$C:$C)-SUMIF('[1]2021'!$E:$E,$A409,'[1]2021'!$G:$G))/12</f>
        <v>0.85416666666666663</v>
      </c>
      <c r="T409" s="53">
        <f>+(+SUMIF('[1]2021'!$A:$A,$A409,'[1]2021'!$C:$C)-SUMIF('[1]2021'!$E:$E,$A409,'[1]2021'!$G:$G))/12</f>
        <v>0.85416666666666663</v>
      </c>
      <c r="U409" s="53">
        <f>+SUM(I409:INDEX(I409:T409,1,Settings!$C$4))</f>
        <v>10.25</v>
      </c>
      <c r="V409" s="53">
        <f t="shared" si="216"/>
        <v>10.25</v>
      </c>
      <c r="W409" s="53"/>
      <c r="X409" s="53">
        <f>+SUMIFS(postings!$T:$T,postings!$C:$C,'pl-data'!X$2,postings!$D:$D,'pl-data'!X$3,postings!$I:$I,'pl-data'!$A409)-SUMIFS(postings!$W:$W,postings!$C:$C,'pl-data'!X$2,postings!$D:$D,'pl-data'!X$3,postings!$M:$M,'pl-data'!$A409)</f>
        <v>0</v>
      </c>
      <c r="Y409" s="53">
        <f>+SUMIFS(postings!$T:$T,postings!$C:$C,'pl-data'!Y$2,postings!$D:$D,'pl-data'!Y$3,postings!$I:$I,'pl-data'!$A409)-SUMIFS(postings!$W:$W,postings!$C:$C,'pl-data'!Y$2,postings!$D:$D,'pl-data'!Y$3,postings!$M:$M,'pl-data'!$A409)</f>
        <v>0</v>
      </c>
      <c r="Z409" s="53">
        <f>+SUMIFS(postings!$T:$T,postings!$C:$C,'pl-data'!Z$2,postings!$D:$D,'pl-data'!Z$3,postings!$I:$I,'pl-data'!$A409)-SUMIFS(postings!$W:$W,postings!$C:$C,'pl-data'!Z$2,postings!$D:$D,'pl-data'!Z$3,postings!$M:$M,'pl-data'!$A409)</f>
        <v>0</v>
      </c>
      <c r="AA409" s="53">
        <f>+SUMIFS(postings!$T:$T,postings!$C:$C,'pl-data'!AA$2,postings!$D:$D,'pl-data'!AA$3,postings!$I:$I,'pl-data'!$A409)-SUMIFS(postings!$W:$W,postings!$C:$C,'pl-data'!AA$2,postings!$D:$D,'pl-data'!AA$3,postings!$M:$M,'pl-data'!$A409)</f>
        <v>0</v>
      </c>
      <c r="AB409" s="53">
        <f>+SUMIFS(postings!$T:$T,postings!$C:$C,'pl-data'!AB$2,postings!$D:$D,'pl-data'!AB$3,postings!$I:$I,'pl-data'!$A409)-SUMIFS(postings!$W:$W,postings!$C:$C,'pl-data'!AB$2,postings!$D:$D,'pl-data'!AB$3,postings!$M:$M,'pl-data'!$A409)</f>
        <v>0</v>
      </c>
      <c r="AC409" s="53">
        <f>+SUMIFS(postings!$T:$T,postings!$C:$C,'pl-data'!AC$2,postings!$D:$D,'pl-data'!AC$3,postings!$I:$I,'pl-data'!$A409)-SUMIFS(postings!$W:$W,postings!$C:$C,'pl-data'!AC$2,postings!$D:$D,'pl-data'!AC$3,postings!$M:$M,'pl-data'!$A409)</f>
        <v>0</v>
      </c>
      <c r="AD409" s="53">
        <f>+SUMIFS(postings!$T:$T,postings!$C:$C,'pl-data'!AD$2,postings!$D:$D,'pl-data'!AD$3,postings!$I:$I,'pl-data'!$A409)-SUMIFS(postings!$W:$W,postings!$C:$C,'pl-data'!AD$2,postings!$D:$D,'pl-data'!AD$3,postings!$M:$M,'pl-data'!$A409)</f>
        <v>0</v>
      </c>
      <c r="AE409" s="53">
        <f>+SUMIFS(postings!$T:$T,postings!$C:$C,'pl-data'!AE$2,postings!$D:$D,'pl-data'!AE$3,postings!$I:$I,'pl-data'!$A409)-SUMIFS(postings!$W:$W,postings!$C:$C,'pl-data'!AE$2,postings!$D:$D,'pl-data'!AE$3,postings!$M:$M,'pl-data'!$A409)</f>
        <v>0</v>
      </c>
      <c r="AF409" s="53">
        <f>+SUMIFS(postings!$T:$T,postings!$C:$C,'pl-data'!AF$2,postings!$D:$D,'pl-data'!AF$3,postings!$I:$I,'pl-data'!$A409)-SUMIFS(postings!$W:$W,postings!$C:$C,'pl-data'!AF$2,postings!$D:$D,'pl-data'!AF$3,postings!$M:$M,'pl-data'!$A409)</f>
        <v>0</v>
      </c>
      <c r="AG409" s="53">
        <f>+SUMIFS(postings!$T:$T,postings!$C:$C,'pl-data'!AG$2,postings!$D:$D,'pl-data'!AG$3,postings!$I:$I,'pl-data'!$A409)-SUMIFS(postings!$W:$W,postings!$C:$C,'pl-data'!AG$2,postings!$D:$D,'pl-data'!AG$3,postings!$M:$M,'pl-data'!$A409)</f>
        <v>0</v>
      </c>
      <c r="AH409" s="53">
        <f>+SUMIFS(postings!$T:$T,postings!$C:$C,'pl-data'!AH$2,postings!$D:$D,'pl-data'!AH$3,postings!$I:$I,'pl-data'!$A409)-SUMIFS(postings!$W:$W,postings!$C:$C,'pl-data'!AH$2,postings!$D:$D,'pl-data'!AH$3,postings!$M:$M,'pl-data'!$A409)</f>
        <v>0</v>
      </c>
      <c r="AI409" s="53">
        <f>+SUMIFS(postings!$T:$T,postings!$C:$C,'pl-data'!AI$2,postings!$D:$D,'pl-data'!AI$3,postings!$I:$I,'pl-data'!$A409)-SUMIFS(postings!$W:$W,postings!$C:$C,'pl-data'!AI$2,postings!$D:$D,'pl-data'!AI$3,postings!$M:$M,'pl-data'!$A409)</f>
        <v>0</v>
      </c>
      <c r="AJ409" s="53">
        <f>+SUM(X409:INDEX(X409:AI409,1,Settings!$C$4))</f>
        <v>0</v>
      </c>
      <c r="AK409" s="53">
        <f t="shared" si="217"/>
        <v>0</v>
      </c>
      <c r="AL409" s="53"/>
      <c r="AM409" s="53">
        <f t="shared" si="186"/>
        <v>0.87979166666666664</v>
      </c>
      <c r="AN409" s="53">
        <f t="shared" si="187"/>
        <v>0.87979166666666664</v>
      </c>
      <c r="AO409" s="53">
        <f t="shared" si="188"/>
        <v>0.87979166666666664</v>
      </c>
      <c r="AP409" s="53">
        <f t="shared" si="189"/>
        <v>0.87979166666666664</v>
      </c>
      <c r="AQ409" s="53">
        <f t="shared" si="190"/>
        <v>0.87979166666666664</v>
      </c>
      <c r="AR409" s="53">
        <f t="shared" si="191"/>
        <v>0.87979166666666664</v>
      </c>
      <c r="AS409" s="53">
        <f t="shared" si="192"/>
        <v>0.87979166666666664</v>
      </c>
      <c r="AT409" s="53">
        <f t="shared" si="193"/>
        <v>0.87979166666666664</v>
      </c>
      <c r="AU409" s="53">
        <f t="shared" si="194"/>
        <v>0.87979166666666664</v>
      </c>
      <c r="AV409" s="53">
        <f t="shared" si="195"/>
        <v>0.87979166666666664</v>
      </c>
      <c r="AW409" s="53">
        <f t="shared" si="196"/>
        <v>0.87979166666666664</v>
      </c>
      <c r="AX409" s="53">
        <f t="shared" si="197"/>
        <v>0.87979166666666664</v>
      </c>
      <c r="AY409" s="53">
        <f>+SUM(AM409:INDEX(AM409:AX409,1,Settings!$C$4))</f>
        <v>10.557499999999997</v>
      </c>
      <c r="AZ409" s="53">
        <f t="shared" si="218"/>
        <v>10.557499999999997</v>
      </c>
      <c r="BA409" s="53"/>
      <c r="BB409" s="53">
        <f t="shared" si="201"/>
        <v>0.90618541666666663</v>
      </c>
      <c r="BC409" s="53">
        <f t="shared" si="202"/>
        <v>0.90618541666666663</v>
      </c>
      <c r="BD409" s="53">
        <f t="shared" si="203"/>
        <v>0.90618541666666663</v>
      </c>
      <c r="BE409" s="53">
        <f t="shared" si="204"/>
        <v>0.90618541666666663</v>
      </c>
      <c r="BF409" s="53">
        <f t="shared" si="205"/>
        <v>0.90618541666666663</v>
      </c>
      <c r="BG409" s="53">
        <f t="shared" si="206"/>
        <v>0.90618541666666663</v>
      </c>
      <c r="BH409" s="53">
        <f t="shared" si="207"/>
        <v>0.90618541666666663</v>
      </c>
      <c r="BI409" s="53">
        <f t="shared" si="208"/>
        <v>0.90618541666666663</v>
      </c>
      <c r="BJ409" s="53">
        <f t="shared" si="209"/>
        <v>0.90618541666666663</v>
      </c>
      <c r="BK409" s="53">
        <f t="shared" si="210"/>
        <v>0.90618541666666663</v>
      </c>
      <c r="BL409" s="53">
        <f t="shared" si="211"/>
        <v>0.90618541666666663</v>
      </c>
      <c r="BM409" s="53">
        <f t="shared" si="212"/>
        <v>0.90618541666666663</v>
      </c>
      <c r="BN409" s="53">
        <f t="shared" si="213"/>
        <v>10.874224999999997</v>
      </c>
      <c r="BO409" s="53"/>
      <c r="BP409" s="53">
        <f t="shared" si="214"/>
        <v>11.309193999999998</v>
      </c>
      <c r="BQ409" s="53"/>
      <c r="BR409" s="53">
        <f t="shared" si="215"/>
        <v>11.874653699999998</v>
      </c>
    </row>
    <row r="410" spans="1:70" x14ac:dyDescent="0.2">
      <c r="A410" s="6">
        <v>4650</v>
      </c>
      <c r="B410" s="6" t="str">
        <f>+VLOOKUP(A410,masterfile!B:C,2,FALSE)</f>
        <v>Bewirtungskosten</v>
      </c>
      <c r="D410" s="53">
        <f>+SUMIF('[1]2017'!$A:$A,$A410,'[1]2017'!$C:$C)-SUMIF('[1]2017'!$E:$E,$A410,'[1]2017'!$G:$G)</f>
        <v>0</v>
      </c>
      <c r="E410" s="53">
        <f>+SUMIF('[1]2018'!$A:$A,$A410,'[1]2018'!$C:$C)-SUMIF('[1]2018'!$E:$E,$A410,'[1]2018'!$G:$G)</f>
        <v>0</v>
      </c>
      <c r="F410" s="53">
        <f>+SUMIF('[1]2019'!$A:$A,$A410,'[1]2019'!$C:$C)-SUMIF('[1]2019'!$E:$E,$A410,'[1]2019'!$G:$G)</f>
        <v>0</v>
      </c>
      <c r="G410" s="53">
        <f>+SUMIF('[1]2020'!$A:$A,$A410,'[1]2020'!$C:$C)-SUMIF('[1]2020'!$E:$E,$A410,'[1]2020'!$G:$G)</f>
        <v>0</v>
      </c>
      <c r="H410" s="53"/>
      <c r="I410" s="53">
        <f>+(+SUMIF('[1]2021'!$A:$A,$A410,'[1]2021'!$C:$C)-SUMIF('[1]2021'!$E:$E,$A410,'[1]2021'!$G:$G))/12</f>
        <v>0</v>
      </c>
      <c r="J410" s="53">
        <f>+(+SUMIF('[1]2021'!$A:$A,$A410,'[1]2021'!$C:$C)-SUMIF('[1]2021'!$E:$E,$A410,'[1]2021'!$G:$G))/12</f>
        <v>0</v>
      </c>
      <c r="K410" s="53">
        <f>+(+SUMIF('[1]2021'!$A:$A,$A410,'[1]2021'!$C:$C)-SUMIF('[1]2021'!$E:$E,$A410,'[1]2021'!$G:$G))/12</f>
        <v>0</v>
      </c>
      <c r="L410" s="53">
        <f>+(+SUMIF('[1]2021'!$A:$A,$A410,'[1]2021'!$C:$C)-SUMIF('[1]2021'!$E:$E,$A410,'[1]2021'!$G:$G))/12</f>
        <v>0</v>
      </c>
      <c r="M410" s="53">
        <f>+(+SUMIF('[1]2021'!$A:$A,$A410,'[1]2021'!$C:$C)-SUMIF('[1]2021'!$E:$E,$A410,'[1]2021'!$G:$G))/12</f>
        <v>0</v>
      </c>
      <c r="N410" s="53">
        <f>+(+SUMIF('[1]2021'!$A:$A,$A410,'[1]2021'!$C:$C)-SUMIF('[1]2021'!$E:$E,$A410,'[1]2021'!$G:$G))/12</f>
        <v>0</v>
      </c>
      <c r="O410" s="53">
        <f>+(+SUMIF('[1]2021'!$A:$A,$A410,'[1]2021'!$C:$C)-SUMIF('[1]2021'!$E:$E,$A410,'[1]2021'!$G:$G))/12</f>
        <v>0</v>
      </c>
      <c r="P410" s="53">
        <f>+(+SUMIF('[1]2021'!$A:$A,$A410,'[1]2021'!$C:$C)-SUMIF('[1]2021'!$E:$E,$A410,'[1]2021'!$G:$G))/12</f>
        <v>0</v>
      </c>
      <c r="Q410" s="53">
        <f>+(+SUMIF('[1]2021'!$A:$A,$A410,'[1]2021'!$C:$C)-SUMIF('[1]2021'!$E:$E,$A410,'[1]2021'!$G:$G))/12</f>
        <v>0</v>
      </c>
      <c r="R410" s="53">
        <f>+(+SUMIF('[1]2021'!$A:$A,$A410,'[1]2021'!$C:$C)-SUMIF('[1]2021'!$E:$E,$A410,'[1]2021'!$G:$G))/12</f>
        <v>0</v>
      </c>
      <c r="S410" s="53">
        <f>+(+SUMIF('[1]2021'!$A:$A,$A410,'[1]2021'!$C:$C)-SUMIF('[1]2021'!$E:$E,$A410,'[1]2021'!$G:$G))/12</f>
        <v>0</v>
      </c>
      <c r="T410" s="53">
        <f>+(+SUMIF('[1]2021'!$A:$A,$A410,'[1]2021'!$C:$C)-SUMIF('[1]2021'!$E:$E,$A410,'[1]2021'!$G:$G))/12</f>
        <v>0</v>
      </c>
      <c r="U410" s="53">
        <f>+SUM(I410:INDEX(I410:T410,1,Settings!$C$4))</f>
        <v>0</v>
      </c>
      <c r="V410" s="53">
        <f t="shared" si="216"/>
        <v>0</v>
      </c>
      <c r="W410" s="53"/>
      <c r="X410" s="53">
        <f>+SUMIFS(postings!$T:$T,postings!$C:$C,'pl-data'!X$2,postings!$D:$D,'pl-data'!X$3,postings!$I:$I,'pl-data'!$A410)-SUMIFS(postings!$W:$W,postings!$C:$C,'pl-data'!X$2,postings!$D:$D,'pl-data'!X$3,postings!$M:$M,'pl-data'!$A410)</f>
        <v>0</v>
      </c>
      <c r="Y410" s="53">
        <f>+SUMIFS(postings!$T:$T,postings!$C:$C,'pl-data'!Y$2,postings!$D:$D,'pl-data'!Y$3,postings!$I:$I,'pl-data'!$A410)-SUMIFS(postings!$W:$W,postings!$C:$C,'pl-data'!Y$2,postings!$D:$D,'pl-data'!Y$3,postings!$M:$M,'pl-data'!$A410)</f>
        <v>0</v>
      </c>
      <c r="Z410" s="53">
        <f>+SUMIFS(postings!$T:$T,postings!$C:$C,'pl-data'!Z$2,postings!$D:$D,'pl-data'!Z$3,postings!$I:$I,'pl-data'!$A410)-SUMIFS(postings!$W:$W,postings!$C:$C,'pl-data'!Z$2,postings!$D:$D,'pl-data'!Z$3,postings!$M:$M,'pl-data'!$A410)</f>
        <v>0</v>
      </c>
      <c r="AA410" s="53">
        <f>+SUMIFS(postings!$T:$T,postings!$C:$C,'pl-data'!AA$2,postings!$D:$D,'pl-data'!AA$3,postings!$I:$I,'pl-data'!$A410)-SUMIFS(postings!$W:$W,postings!$C:$C,'pl-data'!AA$2,postings!$D:$D,'pl-data'!AA$3,postings!$M:$M,'pl-data'!$A410)</f>
        <v>0</v>
      </c>
      <c r="AB410" s="53">
        <f>+SUMIFS(postings!$T:$T,postings!$C:$C,'pl-data'!AB$2,postings!$D:$D,'pl-data'!AB$3,postings!$I:$I,'pl-data'!$A410)-SUMIFS(postings!$W:$W,postings!$C:$C,'pl-data'!AB$2,postings!$D:$D,'pl-data'!AB$3,postings!$M:$M,'pl-data'!$A410)</f>
        <v>0</v>
      </c>
      <c r="AC410" s="53">
        <f>+SUMIFS(postings!$T:$T,postings!$C:$C,'pl-data'!AC$2,postings!$D:$D,'pl-data'!AC$3,postings!$I:$I,'pl-data'!$A410)-SUMIFS(postings!$W:$W,postings!$C:$C,'pl-data'!AC$2,postings!$D:$D,'pl-data'!AC$3,postings!$M:$M,'pl-data'!$A410)</f>
        <v>0</v>
      </c>
      <c r="AD410" s="53">
        <f>+SUMIFS(postings!$T:$T,postings!$C:$C,'pl-data'!AD$2,postings!$D:$D,'pl-data'!AD$3,postings!$I:$I,'pl-data'!$A410)-SUMIFS(postings!$W:$W,postings!$C:$C,'pl-data'!AD$2,postings!$D:$D,'pl-data'!AD$3,postings!$M:$M,'pl-data'!$A410)</f>
        <v>0</v>
      </c>
      <c r="AE410" s="53">
        <f>+SUMIFS(postings!$T:$T,postings!$C:$C,'pl-data'!AE$2,postings!$D:$D,'pl-data'!AE$3,postings!$I:$I,'pl-data'!$A410)-SUMIFS(postings!$W:$W,postings!$C:$C,'pl-data'!AE$2,postings!$D:$D,'pl-data'!AE$3,postings!$M:$M,'pl-data'!$A410)</f>
        <v>0</v>
      </c>
      <c r="AF410" s="53">
        <f>+SUMIFS(postings!$T:$T,postings!$C:$C,'pl-data'!AF$2,postings!$D:$D,'pl-data'!AF$3,postings!$I:$I,'pl-data'!$A410)-SUMIFS(postings!$W:$W,postings!$C:$C,'pl-data'!AF$2,postings!$D:$D,'pl-data'!AF$3,postings!$M:$M,'pl-data'!$A410)</f>
        <v>0</v>
      </c>
      <c r="AG410" s="53">
        <f>+SUMIFS(postings!$T:$T,postings!$C:$C,'pl-data'!AG$2,postings!$D:$D,'pl-data'!AG$3,postings!$I:$I,'pl-data'!$A410)-SUMIFS(postings!$W:$W,postings!$C:$C,'pl-data'!AG$2,postings!$D:$D,'pl-data'!AG$3,postings!$M:$M,'pl-data'!$A410)</f>
        <v>0</v>
      </c>
      <c r="AH410" s="53">
        <f>+SUMIFS(postings!$T:$T,postings!$C:$C,'pl-data'!AH$2,postings!$D:$D,'pl-data'!AH$3,postings!$I:$I,'pl-data'!$A410)-SUMIFS(postings!$W:$W,postings!$C:$C,'pl-data'!AH$2,postings!$D:$D,'pl-data'!AH$3,postings!$M:$M,'pl-data'!$A410)</f>
        <v>0</v>
      </c>
      <c r="AI410" s="53">
        <f>+SUMIFS(postings!$T:$T,postings!$C:$C,'pl-data'!AI$2,postings!$D:$D,'pl-data'!AI$3,postings!$I:$I,'pl-data'!$A410)-SUMIFS(postings!$W:$W,postings!$C:$C,'pl-data'!AI$2,postings!$D:$D,'pl-data'!AI$3,postings!$M:$M,'pl-data'!$A410)</f>
        <v>0</v>
      </c>
      <c r="AJ410" s="53">
        <f>+SUM(X410:INDEX(X410:AI410,1,Settings!$C$4))</f>
        <v>0</v>
      </c>
      <c r="AK410" s="53">
        <f t="shared" si="217"/>
        <v>0</v>
      </c>
      <c r="AL410" s="53"/>
      <c r="AM410" s="53">
        <f t="shared" si="186"/>
        <v>0</v>
      </c>
      <c r="AN410" s="53">
        <f t="shared" si="187"/>
        <v>0</v>
      </c>
      <c r="AO410" s="53">
        <f t="shared" si="188"/>
        <v>0</v>
      </c>
      <c r="AP410" s="53">
        <f t="shared" si="189"/>
        <v>0</v>
      </c>
      <c r="AQ410" s="53">
        <f t="shared" si="190"/>
        <v>0</v>
      </c>
      <c r="AR410" s="53">
        <f t="shared" si="191"/>
        <v>0</v>
      </c>
      <c r="AS410" s="53">
        <f t="shared" si="192"/>
        <v>0</v>
      </c>
      <c r="AT410" s="53">
        <f t="shared" si="193"/>
        <v>0</v>
      </c>
      <c r="AU410" s="53">
        <f t="shared" si="194"/>
        <v>0</v>
      </c>
      <c r="AV410" s="53">
        <f t="shared" si="195"/>
        <v>0</v>
      </c>
      <c r="AW410" s="53">
        <f t="shared" si="196"/>
        <v>0</v>
      </c>
      <c r="AX410" s="53">
        <f t="shared" si="197"/>
        <v>0</v>
      </c>
      <c r="AY410" s="53">
        <f>+SUM(AM410:INDEX(AM410:AX410,1,Settings!$C$4))</f>
        <v>0</v>
      </c>
      <c r="AZ410" s="53">
        <f t="shared" si="218"/>
        <v>0</v>
      </c>
      <c r="BA410" s="53"/>
      <c r="BB410" s="53">
        <f t="shared" si="201"/>
        <v>0</v>
      </c>
      <c r="BC410" s="53">
        <f t="shared" si="202"/>
        <v>0</v>
      </c>
      <c r="BD410" s="53">
        <f t="shared" si="203"/>
        <v>0</v>
      </c>
      <c r="BE410" s="53">
        <f t="shared" si="204"/>
        <v>0</v>
      </c>
      <c r="BF410" s="53">
        <f t="shared" si="205"/>
        <v>0</v>
      </c>
      <c r="BG410" s="53">
        <f t="shared" si="206"/>
        <v>0</v>
      </c>
      <c r="BH410" s="53">
        <f t="shared" si="207"/>
        <v>0</v>
      </c>
      <c r="BI410" s="53">
        <f t="shared" si="208"/>
        <v>0</v>
      </c>
      <c r="BJ410" s="53">
        <f t="shared" si="209"/>
        <v>0</v>
      </c>
      <c r="BK410" s="53">
        <f t="shared" si="210"/>
        <v>0</v>
      </c>
      <c r="BL410" s="53">
        <f t="shared" si="211"/>
        <v>0</v>
      </c>
      <c r="BM410" s="53">
        <f t="shared" si="212"/>
        <v>0</v>
      </c>
      <c r="BN410" s="53">
        <f t="shared" si="213"/>
        <v>0</v>
      </c>
      <c r="BO410" s="53"/>
      <c r="BP410" s="53">
        <f t="shared" si="214"/>
        <v>0</v>
      </c>
      <c r="BQ410" s="53"/>
      <c r="BR410" s="53">
        <f t="shared" si="215"/>
        <v>0</v>
      </c>
    </row>
    <row r="411" spans="1:70" x14ac:dyDescent="0.2">
      <c r="A411" s="6">
        <v>4651</v>
      </c>
      <c r="B411" s="6" t="str">
        <f>+VLOOKUP(A411,masterfile!B:C,2,FALSE)</f>
        <v>Eingeschr. abziehb.BA, abz. Anteil</v>
      </c>
      <c r="D411" s="53">
        <f>+SUMIF('[1]2017'!$A:$A,$A411,'[1]2017'!$C:$C)-SUMIF('[1]2017'!$E:$E,$A411,'[1]2017'!$G:$G)</f>
        <v>0</v>
      </c>
      <c r="E411" s="53">
        <f>+SUMIF('[1]2018'!$A:$A,$A411,'[1]2018'!$C:$C)-SUMIF('[1]2018'!$E:$E,$A411,'[1]2018'!$G:$G)</f>
        <v>0</v>
      </c>
      <c r="F411" s="53">
        <f>+SUMIF('[1]2019'!$A:$A,$A411,'[1]2019'!$C:$C)-SUMIF('[1]2019'!$E:$E,$A411,'[1]2019'!$G:$G)</f>
        <v>0</v>
      </c>
      <c r="G411" s="53">
        <f>+SUMIF('[1]2020'!$A:$A,$A411,'[1]2020'!$C:$C)-SUMIF('[1]2020'!$E:$E,$A411,'[1]2020'!$G:$G)</f>
        <v>0</v>
      </c>
      <c r="H411" s="53"/>
      <c r="I411" s="53">
        <f>+(+SUMIF('[1]2021'!$A:$A,$A411,'[1]2021'!$C:$C)-SUMIF('[1]2021'!$E:$E,$A411,'[1]2021'!$G:$G))/12</f>
        <v>0</v>
      </c>
      <c r="J411" s="53">
        <f>+(+SUMIF('[1]2021'!$A:$A,$A411,'[1]2021'!$C:$C)-SUMIF('[1]2021'!$E:$E,$A411,'[1]2021'!$G:$G))/12</f>
        <v>0</v>
      </c>
      <c r="K411" s="53">
        <f>+(+SUMIF('[1]2021'!$A:$A,$A411,'[1]2021'!$C:$C)-SUMIF('[1]2021'!$E:$E,$A411,'[1]2021'!$G:$G))/12</f>
        <v>0</v>
      </c>
      <c r="L411" s="53">
        <f>+(+SUMIF('[1]2021'!$A:$A,$A411,'[1]2021'!$C:$C)-SUMIF('[1]2021'!$E:$E,$A411,'[1]2021'!$G:$G))/12</f>
        <v>0</v>
      </c>
      <c r="M411" s="53">
        <f>+(+SUMIF('[1]2021'!$A:$A,$A411,'[1]2021'!$C:$C)-SUMIF('[1]2021'!$E:$E,$A411,'[1]2021'!$G:$G))/12</f>
        <v>0</v>
      </c>
      <c r="N411" s="53">
        <f>+(+SUMIF('[1]2021'!$A:$A,$A411,'[1]2021'!$C:$C)-SUMIF('[1]2021'!$E:$E,$A411,'[1]2021'!$G:$G))/12</f>
        <v>0</v>
      </c>
      <c r="O411" s="53">
        <f>+(+SUMIF('[1]2021'!$A:$A,$A411,'[1]2021'!$C:$C)-SUMIF('[1]2021'!$E:$E,$A411,'[1]2021'!$G:$G))/12</f>
        <v>0</v>
      </c>
      <c r="P411" s="53">
        <f>+(+SUMIF('[1]2021'!$A:$A,$A411,'[1]2021'!$C:$C)-SUMIF('[1]2021'!$E:$E,$A411,'[1]2021'!$G:$G))/12</f>
        <v>0</v>
      </c>
      <c r="Q411" s="53">
        <f>+(+SUMIF('[1]2021'!$A:$A,$A411,'[1]2021'!$C:$C)-SUMIF('[1]2021'!$E:$E,$A411,'[1]2021'!$G:$G))/12</f>
        <v>0</v>
      </c>
      <c r="R411" s="53">
        <f>+(+SUMIF('[1]2021'!$A:$A,$A411,'[1]2021'!$C:$C)-SUMIF('[1]2021'!$E:$E,$A411,'[1]2021'!$G:$G))/12</f>
        <v>0</v>
      </c>
      <c r="S411" s="53">
        <f>+(+SUMIF('[1]2021'!$A:$A,$A411,'[1]2021'!$C:$C)-SUMIF('[1]2021'!$E:$E,$A411,'[1]2021'!$G:$G))/12</f>
        <v>0</v>
      </c>
      <c r="T411" s="53">
        <f>+(+SUMIF('[1]2021'!$A:$A,$A411,'[1]2021'!$C:$C)-SUMIF('[1]2021'!$E:$E,$A411,'[1]2021'!$G:$G))/12</f>
        <v>0</v>
      </c>
      <c r="U411" s="53">
        <f>+SUM(I411:INDEX(I411:T411,1,Settings!$C$4))</f>
        <v>0</v>
      </c>
      <c r="V411" s="53">
        <f t="shared" si="216"/>
        <v>0</v>
      </c>
      <c r="W411" s="53"/>
      <c r="X411" s="53">
        <f>+SUMIFS(postings!$T:$T,postings!$C:$C,'pl-data'!X$2,postings!$D:$D,'pl-data'!X$3,postings!$I:$I,'pl-data'!$A411)-SUMIFS(postings!$W:$W,postings!$C:$C,'pl-data'!X$2,postings!$D:$D,'pl-data'!X$3,postings!$M:$M,'pl-data'!$A411)</f>
        <v>0</v>
      </c>
      <c r="Y411" s="53">
        <f>+SUMIFS(postings!$T:$T,postings!$C:$C,'pl-data'!Y$2,postings!$D:$D,'pl-data'!Y$3,postings!$I:$I,'pl-data'!$A411)-SUMIFS(postings!$W:$W,postings!$C:$C,'pl-data'!Y$2,postings!$D:$D,'pl-data'!Y$3,postings!$M:$M,'pl-data'!$A411)</f>
        <v>0</v>
      </c>
      <c r="Z411" s="53">
        <f>+SUMIFS(postings!$T:$T,postings!$C:$C,'pl-data'!Z$2,postings!$D:$D,'pl-data'!Z$3,postings!$I:$I,'pl-data'!$A411)-SUMIFS(postings!$W:$W,postings!$C:$C,'pl-data'!Z$2,postings!$D:$D,'pl-data'!Z$3,postings!$M:$M,'pl-data'!$A411)</f>
        <v>0</v>
      </c>
      <c r="AA411" s="53">
        <f>+SUMIFS(postings!$T:$T,postings!$C:$C,'pl-data'!AA$2,postings!$D:$D,'pl-data'!AA$3,postings!$I:$I,'pl-data'!$A411)-SUMIFS(postings!$W:$W,postings!$C:$C,'pl-data'!AA$2,postings!$D:$D,'pl-data'!AA$3,postings!$M:$M,'pl-data'!$A411)</f>
        <v>0</v>
      </c>
      <c r="AB411" s="53">
        <f>+SUMIFS(postings!$T:$T,postings!$C:$C,'pl-data'!AB$2,postings!$D:$D,'pl-data'!AB$3,postings!$I:$I,'pl-data'!$A411)-SUMIFS(postings!$W:$W,postings!$C:$C,'pl-data'!AB$2,postings!$D:$D,'pl-data'!AB$3,postings!$M:$M,'pl-data'!$A411)</f>
        <v>0</v>
      </c>
      <c r="AC411" s="53">
        <f>+SUMIFS(postings!$T:$T,postings!$C:$C,'pl-data'!AC$2,postings!$D:$D,'pl-data'!AC$3,postings!$I:$I,'pl-data'!$A411)-SUMIFS(postings!$W:$W,postings!$C:$C,'pl-data'!AC$2,postings!$D:$D,'pl-data'!AC$3,postings!$M:$M,'pl-data'!$A411)</f>
        <v>0</v>
      </c>
      <c r="AD411" s="53">
        <f>+SUMIFS(postings!$T:$T,postings!$C:$C,'pl-data'!AD$2,postings!$D:$D,'pl-data'!AD$3,postings!$I:$I,'pl-data'!$A411)-SUMIFS(postings!$W:$W,postings!$C:$C,'pl-data'!AD$2,postings!$D:$D,'pl-data'!AD$3,postings!$M:$M,'pl-data'!$A411)</f>
        <v>0</v>
      </c>
      <c r="AE411" s="53">
        <f>+SUMIFS(postings!$T:$T,postings!$C:$C,'pl-data'!AE$2,postings!$D:$D,'pl-data'!AE$3,postings!$I:$I,'pl-data'!$A411)-SUMIFS(postings!$W:$W,postings!$C:$C,'pl-data'!AE$2,postings!$D:$D,'pl-data'!AE$3,postings!$M:$M,'pl-data'!$A411)</f>
        <v>0</v>
      </c>
      <c r="AF411" s="53">
        <f>+SUMIFS(postings!$T:$T,postings!$C:$C,'pl-data'!AF$2,postings!$D:$D,'pl-data'!AF$3,postings!$I:$I,'pl-data'!$A411)-SUMIFS(postings!$W:$W,postings!$C:$C,'pl-data'!AF$2,postings!$D:$D,'pl-data'!AF$3,postings!$M:$M,'pl-data'!$A411)</f>
        <v>0</v>
      </c>
      <c r="AG411" s="53">
        <f>+SUMIFS(postings!$T:$T,postings!$C:$C,'pl-data'!AG$2,postings!$D:$D,'pl-data'!AG$3,postings!$I:$I,'pl-data'!$A411)-SUMIFS(postings!$W:$W,postings!$C:$C,'pl-data'!AG$2,postings!$D:$D,'pl-data'!AG$3,postings!$M:$M,'pl-data'!$A411)</f>
        <v>0</v>
      </c>
      <c r="AH411" s="53">
        <f>+SUMIFS(postings!$T:$T,postings!$C:$C,'pl-data'!AH$2,postings!$D:$D,'pl-data'!AH$3,postings!$I:$I,'pl-data'!$A411)-SUMIFS(postings!$W:$W,postings!$C:$C,'pl-data'!AH$2,postings!$D:$D,'pl-data'!AH$3,postings!$M:$M,'pl-data'!$A411)</f>
        <v>0</v>
      </c>
      <c r="AI411" s="53">
        <f>+SUMIFS(postings!$T:$T,postings!$C:$C,'pl-data'!AI$2,postings!$D:$D,'pl-data'!AI$3,postings!$I:$I,'pl-data'!$A411)-SUMIFS(postings!$W:$W,postings!$C:$C,'pl-data'!AI$2,postings!$D:$D,'pl-data'!AI$3,postings!$M:$M,'pl-data'!$A411)</f>
        <v>0</v>
      </c>
      <c r="AJ411" s="53">
        <f>+SUM(X411:INDEX(X411:AI411,1,Settings!$C$4))</f>
        <v>0</v>
      </c>
      <c r="AK411" s="53">
        <f t="shared" si="217"/>
        <v>0</v>
      </c>
      <c r="AL411" s="53"/>
      <c r="AM411" s="53">
        <f t="shared" si="186"/>
        <v>0</v>
      </c>
      <c r="AN411" s="53">
        <f t="shared" si="187"/>
        <v>0</v>
      </c>
      <c r="AO411" s="53">
        <f t="shared" si="188"/>
        <v>0</v>
      </c>
      <c r="AP411" s="53">
        <f t="shared" si="189"/>
        <v>0</v>
      </c>
      <c r="AQ411" s="53">
        <f t="shared" si="190"/>
        <v>0</v>
      </c>
      <c r="AR411" s="53">
        <f t="shared" si="191"/>
        <v>0</v>
      </c>
      <c r="AS411" s="53">
        <f t="shared" si="192"/>
        <v>0</v>
      </c>
      <c r="AT411" s="53">
        <f t="shared" si="193"/>
        <v>0</v>
      </c>
      <c r="AU411" s="53">
        <f t="shared" si="194"/>
        <v>0</v>
      </c>
      <c r="AV411" s="53">
        <f t="shared" si="195"/>
        <v>0</v>
      </c>
      <c r="AW411" s="53">
        <f t="shared" si="196"/>
        <v>0</v>
      </c>
      <c r="AX411" s="53">
        <f t="shared" si="197"/>
        <v>0</v>
      </c>
      <c r="AY411" s="53">
        <f>+SUM(AM411:INDEX(AM411:AX411,1,Settings!$C$4))</f>
        <v>0</v>
      </c>
      <c r="AZ411" s="53">
        <f t="shared" si="218"/>
        <v>0</v>
      </c>
      <c r="BA411" s="53"/>
      <c r="BB411" s="53">
        <f t="shared" si="201"/>
        <v>0</v>
      </c>
      <c r="BC411" s="53">
        <f t="shared" si="202"/>
        <v>0</v>
      </c>
      <c r="BD411" s="53">
        <f t="shared" si="203"/>
        <v>0</v>
      </c>
      <c r="BE411" s="53">
        <f t="shared" si="204"/>
        <v>0</v>
      </c>
      <c r="BF411" s="53">
        <f t="shared" si="205"/>
        <v>0</v>
      </c>
      <c r="BG411" s="53">
        <f t="shared" si="206"/>
        <v>0</v>
      </c>
      <c r="BH411" s="53">
        <f t="shared" si="207"/>
        <v>0</v>
      </c>
      <c r="BI411" s="53">
        <f t="shared" si="208"/>
        <v>0</v>
      </c>
      <c r="BJ411" s="53">
        <f t="shared" si="209"/>
        <v>0</v>
      </c>
      <c r="BK411" s="53">
        <f t="shared" si="210"/>
        <v>0</v>
      </c>
      <c r="BL411" s="53">
        <f t="shared" si="211"/>
        <v>0</v>
      </c>
      <c r="BM411" s="53">
        <f t="shared" si="212"/>
        <v>0</v>
      </c>
      <c r="BN411" s="53">
        <f t="shared" si="213"/>
        <v>0</v>
      </c>
      <c r="BO411" s="53"/>
      <c r="BP411" s="53">
        <f t="shared" si="214"/>
        <v>0</v>
      </c>
      <c r="BQ411" s="53"/>
      <c r="BR411" s="53">
        <f t="shared" si="215"/>
        <v>0</v>
      </c>
    </row>
    <row r="412" spans="1:70" x14ac:dyDescent="0.2">
      <c r="A412" s="6">
        <v>4652</v>
      </c>
      <c r="B412" s="6" t="str">
        <f>+VLOOKUP(A412,masterfile!B:C,2,FALSE)</f>
        <v>Eingeschr. abziehb.BA, n. abz. Anteil</v>
      </c>
      <c r="D412" s="53">
        <f>+SUMIF('[1]2017'!$A:$A,$A412,'[1]2017'!$C:$C)-SUMIF('[1]2017'!$E:$E,$A412,'[1]2017'!$G:$G)</f>
        <v>0</v>
      </c>
      <c r="E412" s="53">
        <f>+SUMIF('[1]2018'!$A:$A,$A412,'[1]2018'!$C:$C)-SUMIF('[1]2018'!$E:$E,$A412,'[1]2018'!$G:$G)</f>
        <v>0</v>
      </c>
      <c r="F412" s="53">
        <f>+SUMIF('[1]2019'!$A:$A,$A412,'[1]2019'!$C:$C)-SUMIF('[1]2019'!$E:$E,$A412,'[1]2019'!$G:$G)</f>
        <v>0</v>
      </c>
      <c r="G412" s="53">
        <f>+SUMIF('[1]2020'!$A:$A,$A412,'[1]2020'!$C:$C)-SUMIF('[1]2020'!$E:$E,$A412,'[1]2020'!$G:$G)</f>
        <v>0</v>
      </c>
      <c r="H412" s="53"/>
      <c r="I412" s="53">
        <f>+(+SUMIF('[1]2021'!$A:$A,$A412,'[1]2021'!$C:$C)-SUMIF('[1]2021'!$E:$E,$A412,'[1]2021'!$G:$G))/12</f>
        <v>0</v>
      </c>
      <c r="J412" s="53">
        <f>+(+SUMIF('[1]2021'!$A:$A,$A412,'[1]2021'!$C:$C)-SUMIF('[1]2021'!$E:$E,$A412,'[1]2021'!$G:$G))/12</f>
        <v>0</v>
      </c>
      <c r="K412" s="53">
        <f>+(+SUMIF('[1]2021'!$A:$A,$A412,'[1]2021'!$C:$C)-SUMIF('[1]2021'!$E:$E,$A412,'[1]2021'!$G:$G))/12</f>
        <v>0</v>
      </c>
      <c r="L412" s="53">
        <f>+(+SUMIF('[1]2021'!$A:$A,$A412,'[1]2021'!$C:$C)-SUMIF('[1]2021'!$E:$E,$A412,'[1]2021'!$G:$G))/12</f>
        <v>0</v>
      </c>
      <c r="M412" s="53">
        <f>+(+SUMIF('[1]2021'!$A:$A,$A412,'[1]2021'!$C:$C)-SUMIF('[1]2021'!$E:$E,$A412,'[1]2021'!$G:$G))/12</f>
        <v>0</v>
      </c>
      <c r="N412" s="53">
        <f>+(+SUMIF('[1]2021'!$A:$A,$A412,'[1]2021'!$C:$C)-SUMIF('[1]2021'!$E:$E,$A412,'[1]2021'!$G:$G))/12</f>
        <v>0</v>
      </c>
      <c r="O412" s="53">
        <f>+(+SUMIF('[1]2021'!$A:$A,$A412,'[1]2021'!$C:$C)-SUMIF('[1]2021'!$E:$E,$A412,'[1]2021'!$G:$G))/12</f>
        <v>0</v>
      </c>
      <c r="P412" s="53">
        <f>+(+SUMIF('[1]2021'!$A:$A,$A412,'[1]2021'!$C:$C)-SUMIF('[1]2021'!$E:$E,$A412,'[1]2021'!$G:$G))/12</f>
        <v>0</v>
      </c>
      <c r="Q412" s="53">
        <f>+(+SUMIF('[1]2021'!$A:$A,$A412,'[1]2021'!$C:$C)-SUMIF('[1]2021'!$E:$E,$A412,'[1]2021'!$G:$G))/12</f>
        <v>0</v>
      </c>
      <c r="R412" s="53">
        <f>+(+SUMIF('[1]2021'!$A:$A,$A412,'[1]2021'!$C:$C)-SUMIF('[1]2021'!$E:$E,$A412,'[1]2021'!$G:$G))/12</f>
        <v>0</v>
      </c>
      <c r="S412" s="53">
        <f>+(+SUMIF('[1]2021'!$A:$A,$A412,'[1]2021'!$C:$C)-SUMIF('[1]2021'!$E:$E,$A412,'[1]2021'!$G:$G))/12</f>
        <v>0</v>
      </c>
      <c r="T412" s="53">
        <f>+(+SUMIF('[1]2021'!$A:$A,$A412,'[1]2021'!$C:$C)-SUMIF('[1]2021'!$E:$E,$A412,'[1]2021'!$G:$G))/12</f>
        <v>0</v>
      </c>
      <c r="U412" s="53">
        <f>+SUM(I412:INDEX(I412:T412,1,Settings!$C$4))</f>
        <v>0</v>
      </c>
      <c r="V412" s="53">
        <f t="shared" si="216"/>
        <v>0</v>
      </c>
      <c r="W412" s="53"/>
      <c r="X412" s="53">
        <f>+SUMIFS(postings!$T:$T,postings!$C:$C,'pl-data'!X$2,postings!$D:$D,'pl-data'!X$3,postings!$I:$I,'pl-data'!$A412)-SUMIFS(postings!$W:$W,postings!$C:$C,'pl-data'!X$2,postings!$D:$D,'pl-data'!X$3,postings!$M:$M,'pl-data'!$A412)</f>
        <v>0</v>
      </c>
      <c r="Y412" s="53">
        <f>+SUMIFS(postings!$T:$T,postings!$C:$C,'pl-data'!Y$2,postings!$D:$D,'pl-data'!Y$3,postings!$I:$I,'pl-data'!$A412)-SUMIFS(postings!$W:$W,postings!$C:$C,'pl-data'!Y$2,postings!$D:$D,'pl-data'!Y$3,postings!$M:$M,'pl-data'!$A412)</f>
        <v>0</v>
      </c>
      <c r="Z412" s="53">
        <f>+SUMIFS(postings!$T:$T,postings!$C:$C,'pl-data'!Z$2,postings!$D:$D,'pl-data'!Z$3,postings!$I:$I,'pl-data'!$A412)-SUMIFS(postings!$W:$W,postings!$C:$C,'pl-data'!Z$2,postings!$D:$D,'pl-data'!Z$3,postings!$M:$M,'pl-data'!$A412)</f>
        <v>0</v>
      </c>
      <c r="AA412" s="53">
        <f>+SUMIFS(postings!$T:$T,postings!$C:$C,'pl-data'!AA$2,postings!$D:$D,'pl-data'!AA$3,postings!$I:$I,'pl-data'!$A412)-SUMIFS(postings!$W:$W,postings!$C:$C,'pl-data'!AA$2,postings!$D:$D,'pl-data'!AA$3,postings!$M:$M,'pl-data'!$A412)</f>
        <v>0</v>
      </c>
      <c r="AB412" s="53">
        <f>+SUMIFS(postings!$T:$T,postings!$C:$C,'pl-data'!AB$2,postings!$D:$D,'pl-data'!AB$3,postings!$I:$I,'pl-data'!$A412)-SUMIFS(postings!$W:$W,postings!$C:$C,'pl-data'!AB$2,postings!$D:$D,'pl-data'!AB$3,postings!$M:$M,'pl-data'!$A412)</f>
        <v>0</v>
      </c>
      <c r="AC412" s="53">
        <f>+SUMIFS(postings!$T:$T,postings!$C:$C,'pl-data'!AC$2,postings!$D:$D,'pl-data'!AC$3,postings!$I:$I,'pl-data'!$A412)-SUMIFS(postings!$W:$W,postings!$C:$C,'pl-data'!AC$2,postings!$D:$D,'pl-data'!AC$3,postings!$M:$M,'pl-data'!$A412)</f>
        <v>0</v>
      </c>
      <c r="AD412" s="53">
        <f>+SUMIFS(postings!$T:$T,postings!$C:$C,'pl-data'!AD$2,postings!$D:$D,'pl-data'!AD$3,postings!$I:$I,'pl-data'!$A412)-SUMIFS(postings!$W:$W,postings!$C:$C,'pl-data'!AD$2,postings!$D:$D,'pl-data'!AD$3,postings!$M:$M,'pl-data'!$A412)</f>
        <v>0</v>
      </c>
      <c r="AE412" s="53">
        <f>+SUMIFS(postings!$T:$T,postings!$C:$C,'pl-data'!AE$2,postings!$D:$D,'pl-data'!AE$3,postings!$I:$I,'pl-data'!$A412)-SUMIFS(postings!$W:$W,postings!$C:$C,'pl-data'!AE$2,postings!$D:$D,'pl-data'!AE$3,postings!$M:$M,'pl-data'!$A412)</f>
        <v>0</v>
      </c>
      <c r="AF412" s="53">
        <f>+SUMIFS(postings!$T:$T,postings!$C:$C,'pl-data'!AF$2,postings!$D:$D,'pl-data'!AF$3,postings!$I:$I,'pl-data'!$A412)-SUMIFS(postings!$W:$W,postings!$C:$C,'pl-data'!AF$2,postings!$D:$D,'pl-data'!AF$3,postings!$M:$M,'pl-data'!$A412)</f>
        <v>0</v>
      </c>
      <c r="AG412" s="53">
        <f>+SUMIFS(postings!$T:$T,postings!$C:$C,'pl-data'!AG$2,postings!$D:$D,'pl-data'!AG$3,postings!$I:$I,'pl-data'!$A412)-SUMIFS(postings!$W:$W,postings!$C:$C,'pl-data'!AG$2,postings!$D:$D,'pl-data'!AG$3,postings!$M:$M,'pl-data'!$A412)</f>
        <v>0</v>
      </c>
      <c r="AH412" s="53">
        <f>+SUMIFS(postings!$T:$T,postings!$C:$C,'pl-data'!AH$2,postings!$D:$D,'pl-data'!AH$3,postings!$I:$I,'pl-data'!$A412)-SUMIFS(postings!$W:$W,postings!$C:$C,'pl-data'!AH$2,postings!$D:$D,'pl-data'!AH$3,postings!$M:$M,'pl-data'!$A412)</f>
        <v>0</v>
      </c>
      <c r="AI412" s="53">
        <f>+SUMIFS(postings!$T:$T,postings!$C:$C,'pl-data'!AI$2,postings!$D:$D,'pl-data'!AI$3,postings!$I:$I,'pl-data'!$A412)-SUMIFS(postings!$W:$W,postings!$C:$C,'pl-data'!AI$2,postings!$D:$D,'pl-data'!AI$3,postings!$M:$M,'pl-data'!$A412)</f>
        <v>0</v>
      </c>
      <c r="AJ412" s="53">
        <f>+SUM(X412:INDEX(X412:AI412,1,Settings!$C$4))</f>
        <v>0</v>
      </c>
      <c r="AK412" s="53">
        <f t="shared" si="217"/>
        <v>0</v>
      </c>
      <c r="AL412" s="53"/>
      <c r="AM412" s="53">
        <f t="shared" si="186"/>
        <v>0</v>
      </c>
      <c r="AN412" s="53">
        <f t="shared" si="187"/>
        <v>0</v>
      </c>
      <c r="AO412" s="53">
        <f t="shared" si="188"/>
        <v>0</v>
      </c>
      <c r="AP412" s="53">
        <f t="shared" si="189"/>
        <v>0</v>
      </c>
      <c r="AQ412" s="53">
        <f t="shared" si="190"/>
        <v>0</v>
      </c>
      <c r="AR412" s="53">
        <f t="shared" si="191"/>
        <v>0</v>
      </c>
      <c r="AS412" s="53">
        <f t="shared" si="192"/>
        <v>0</v>
      </c>
      <c r="AT412" s="53">
        <f t="shared" si="193"/>
        <v>0</v>
      </c>
      <c r="AU412" s="53">
        <f t="shared" si="194"/>
        <v>0</v>
      </c>
      <c r="AV412" s="53">
        <f t="shared" si="195"/>
        <v>0</v>
      </c>
      <c r="AW412" s="53">
        <f t="shared" si="196"/>
        <v>0</v>
      </c>
      <c r="AX412" s="53">
        <f t="shared" si="197"/>
        <v>0</v>
      </c>
      <c r="AY412" s="53">
        <f>+SUM(AM412:INDEX(AM412:AX412,1,Settings!$C$4))</f>
        <v>0</v>
      </c>
      <c r="AZ412" s="53">
        <f t="shared" si="218"/>
        <v>0</v>
      </c>
      <c r="BA412" s="53"/>
      <c r="BB412" s="53">
        <f t="shared" si="201"/>
        <v>0</v>
      </c>
      <c r="BC412" s="53">
        <f t="shared" si="202"/>
        <v>0</v>
      </c>
      <c r="BD412" s="53">
        <f t="shared" si="203"/>
        <v>0</v>
      </c>
      <c r="BE412" s="53">
        <f t="shared" si="204"/>
        <v>0</v>
      </c>
      <c r="BF412" s="53">
        <f t="shared" si="205"/>
        <v>0</v>
      </c>
      <c r="BG412" s="53">
        <f t="shared" si="206"/>
        <v>0</v>
      </c>
      <c r="BH412" s="53">
        <f t="shared" si="207"/>
        <v>0</v>
      </c>
      <c r="BI412" s="53">
        <f t="shared" si="208"/>
        <v>0</v>
      </c>
      <c r="BJ412" s="53">
        <f t="shared" si="209"/>
        <v>0</v>
      </c>
      <c r="BK412" s="53">
        <f t="shared" si="210"/>
        <v>0</v>
      </c>
      <c r="BL412" s="53">
        <f t="shared" si="211"/>
        <v>0</v>
      </c>
      <c r="BM412" s="53">
        <f t="shared" si="212"/>
        <v>0</v>
      </c>
      <c r="BN412" s="53">
        <f t="shared" si="213"/>
        <v>0</v>
      </c>
      <c r="BO412" s="53"/>
      <c r="BP412" s="53">
        <f t="shared" si="214"/>
        <v>0</v>
      </c>
      <c r="BQ412" s="53"/>
      <c r="BR412" s="53">
        <f t="shared" si="215"/>
        <v>0</v>
      </c>
    </row>
    <row r="413" spans="1:70" x14ac:dyDescent="0.2">
      <c r="A413" s="6">
        <v>4653</v>
      </c>
      <c r="B413" s="6" t="str">
        <f>+VLOOKUP(A413,masterfile!B:C,2,FALSE)</f>
        <v>Aufmerksamkeiten</v>
      </c>
      <c r="D413" s="53">
        <f>+SUMIF('[1]2017'!$A:$A,$A413,'[1]2017'!$C:$C)-SUMIF('[1]2017'!$E:$E,$A413,'[1]2017'!$G:$G)</f>
        <v>0</v>
      </c>
      <c r="E413" s="53">
        <f>+SUMIF('[1]2018'!$A:$A,$A413,'[1]2018'!$C:$C)-SUMIF('[1]2018'!$E:$E,$A413,'[1]2018'!$G:$G)</f>
        <v>0</v>
      </c>
      <c r="F413" s="53">
        <f>+SUMIF('[1]2019'!$A:$A,$A413,'[1]2019'!$C:$C)-SUMIF('[1]2019'!$E:$E,$A413,'[1]2019'!$G:$G)</f>
        <v>0</v>
      </c>
      <c r="G413" s="53">
        <f>+SUMIF('[1]2020'!$A:$A,$A413,'[1]2020'!$C:$C)-SUMIF('[1]2020'!$E:$E,$A413,'[1]2020'!$G:$G)</f>
        <v>0</v>
      </c>
      <c r="H413" s="53"/>
      <c r="I413" s="53">
        <f>+(+SUMIF('[1]2021'!$A:$A,$A413,'[1]2021'!$C:$C)-SUMIF('[1]2021'!$E:$E,$A413,'[1]2021'!$G:$G))/12</f>
        <v>0</v>
      </c>
      <c r="J413" s="53">
        <f>+(+SUMIF('[1]2021'!$A:$A,$A413,'[1]2021'!$C:$C)-SUMIF('[1]2021'!$E:$E,$A413,'[1]2021'!$G:$G))/12</f>
        <v>0</v>
      </c>
      <c r="K413" s="53">
        <f>+(+SUMIF('[1]2021'!$A:$A,$A413,'[1]2021'!$C:$C)-SUMIF('[1]2021'!$E:$E,$A413,'[1]2021'!$G:$G))/12</f>
        <v>0</v>
      </c>
      <c r="L413" s="53">
        <f>+(+SUMIF('[1]2021'!$A:$A,$A413,'[1]2021'!$C:$C)-SUMIF('[1]2021'!$E:$E,$A413,'[1]2021'!$G:$G))/12</f>
        <v>0</v>
      </c>
      <c r="M413" s="53">
        <f>+(+SUMIF('[1]2021'!$A:$A,$A413,'[1]2021'!$C:$C)-SUMIF('[1]2021'!$E:$E,$A413,'[1]2021'!$G:$G))/12</f>
        <v>0</v>
      </c>
      <c r="N413" s="53">
        <f>+(+SUMIF('[1]2021'!$A:$A,$A413,'[1]2021'!$C:$C)-SUMIF('[1]2021'!$E:$E,$A413,'[1]2021'!$G:$G))/12</f>
        <v>0</v>
      </c>
      <c r="O413" s="53">
        <f>+(+SUMIF('[1]2021'!$A:$A,$A413,'[1]2021'!$C:$C)-SUMIF('[1]2021'!$E:$E,$A413,'[1]2021'!$G:$G))/12</f>
        <v>0</v>
      </c>
      <c r="P413" s="53">
        <f>+(+SUMIF('[1]2021'!$A:$A,$A413,'[1]2021'!$C:$C)-SUMIF('[1]2021'!$E:$E,$A413,'[1]2021'!$G:$G))/12</f>
        <v>0</v>
      </c>
      <c r="Q413" s="53">
        <f>+(+SUMIF('[1]2021'!$A:$A,$A413,'[1]2021'!$C:$C)-SUMIF('[1]2021'!$E:$E,$A413,'[1]2021'!$G:$G))/12</f>
        <v>0</v>
      </c>
      <c r="R413" s="53">
        <f>+(+SUMIF('[1]2021'!$A:$A,$A413,'[1]2021'!$C:$C)-SUMIF('[1]2021'!$E:$E,$A413,'[1]2021'!$G:$G))/12</f>
        <v>0</v>
      </c>
      <c r="S413" s="53">
        <f>+(+SUMIF('[1]2021'!$A:$A,$A413,'[1]2021'!$C:$C)-SUMIF('[1]2021'!$E:$E,$A413,'[1]2021'!$G:$G))/12</f>
        <v>0</v>
      </c>
      <c r="T413" s="53">
        <f>+(+SUMIF('[1]2021'!$A:$A,$A413,'[1]2021'!$C:$C)-SUMIF('[1]2021'!$E:$E,$A413,'[1]2021'!$G:$G))/12</f>
        <v>0</v>
      </c>
      <c r="U413" s="53">
        <f>+SUM(I413:INDEX(I413:T413,1,Settings!$C$4))</f>
        <v>0</v>
      </c>
      <c r="V413" s="53">
        <f t="shared" si="216"/>
        <v>0</v>
      </c>
      <c r="W413" s="53"/>
      <c r="X413" s="53">
        <f>+SUMIFS(postings!$T:$T,postings!$C:$C,'pl-data'!X$2,postings!$D:$D,'pl-data'!X$3,postings!$I:$I,'pl-data'!$A413)-SUMIFS(postings!$W:$W,postings!$C:$C,'pl-data'!X$2,postings!$D:$D,'pl-data'!X$3,postings!$M:$M,'pl-data'!$A413)</f>
        <v>0</v>
      </c>
      <c r="Y413" s="53">
        <f>+SUMIFS(postings!$T:$T,postings!$C:$C,'pl-data'!Y$2,postings!$D:$D,'pl-data'!Y$3,postings!$I:$I,'pl-data'!$A413)-SUMIFS(postings!$W:$W,postings!$C:$C,'pl-data'!Y$2,postings!$D:$D,'pl-data'!Y$3,postings!$M:$M,'pl-data'!$A413)</f>
        <v>0</v>
      </c>
      <c r="Z413" s="53">
        <f>+SUMIFS(postings!$T:$T,postings!$C:$C,'pl-data'!Z$2,postings!$D:$D,'pl-data'!Z$3,postings!$I:$I,'pl-data'!$A413)-SUMIFS(postings!$W:$W,postings!$C:$C,'pl-data'!Z$2,postings!$D:$D,'pl-data'!Z$3,postings!$M:$M,'pl-data'!$A413)</f>
        <v>0</v>
      </c>
      <c r="AA413" s="53">
        <f>+SUMIFS(postings!$T:$T,postings!$C:$C,'pl-data'!AA$2,postings!$D:$D,'pl-data'!AA$3,postings!$I:$I,'pl-data'!$A413)-SUMIFS(postings!$W:$W,postings!$C:$C,'pl-data'!AA$2,postings!$D:$D,'pl-data'!AA$3,postings!$M:$M,'pl-data'!$A413)</f>
        <v>0</v>
      </c>
      <c r="AB413" s="53">
        <f>+SUMIFS(postings!$T:$T,postings!$C:$C,'pl-data'!AB$2,postings!$D:$D,'pl-data'!AB$3,postings!$I:$I,'pl-data'!$A413)-SUMIFS(postings!$W:$W,postings!$C:$C,'pl-data'!AB$2,postings!$D:$D,'pl-data'!AB$3,postings!$M:$M,'pl-data'!$A413)</f>
        <v>0</v>
      </c>
      <c r="AC413" s="53">
        <f>+SUMIFS(postings!$T:$T,postings!$C:$C,'pl-data'!AC$2,postings!$D:$D,'pl-data'!AC$3,postings!$I:$I,'pl-data'!$A413)-SUMIFS(postings!$W:$W,postings!$C:$C,'pl-data'!AC$2,postings!$D:$D,'pl-data'!AC$3,postings!$M:$M,'pl-data'!$A413)</f>
        <v>0</v>
      </c>
      <c r="AD413" s="53">
        <f>+SUMIFS(postings!$T:$T,postings!$C:$C,'pl-data'!AD$2,postings!$D:$D,'pl-data'!AD$3,postings!$I:$I,'pl-data'!$A413)-SUMIFS(postings!$W:$W,postings!$C:$C,'pl-data'!AD$2,postings!$D:$D,'pl-data'!AD$3,postings!$M:$M,'pl-data'!$A413)</f>
        <v>0</v>
      </c>
      <c r="AE413" s="53">
        <f>+SUMIFS(postings!$T:$T,postings!$C:$C,'pl-data'!AE$2,postings!$D:$D,'pl-data'!AE$3,postings!$I:$I,'pl-data'!$A413)-SUMIFS(postings!$W:$W,postings!$C:$C,'pl-data'!AE$2,postings!$D:$D,'pl-data'!AE$3,postings!$M:$M,'pl-data'!$A413)</f>
        <v>0</v>
      </c>
      <c r="AF413" s="53">
        <f>+SUMIFS(postings!$T:$T,postings!$C:$C,'pl-data'!AF$2,postings!$D:$D,'pl-data'!AF$3,postings!$I:$I,'pl-data'!$A413)-SUMIFS(postings!$W:$W,postings!$C:$C,'pl-data'!AF$2,postings!$D:$D,'pl-data'!AF$3,postings!$M:$M,'pl-data'!$A413)</f>
        <v>0</v>
      </c>
      <c r="AG413" s="53">
        <f>+SUMIFS(postings!$T:$T,postings!$C:$C,'pl-data'!AG$2,postings!$D:$D,'pl-data'!AG$3,postings!$I:$I,'pl-data'!$A413)-SUMIFS(postings!$W:$W,postings!$C:$C,'pl-data'!AG$2,postings!$D:$D,'pl-data'!AG$3,postings!$M:$M,'pl-data'!$A413)</f>
        <v>0</v>
      </c>
      <c r="AH413" s="53">
        <f>+SUMIFS(postings!$T:$T,postings!$C:$C,'pl-data'!AH$2,postings!$D:$D,'pl-data'!AH$3,postings!$I:$I,'pl-data'!$A413)-SUMIFS(postings!$W:$W,postings!$C:$C,'pl-data'!AH$2,postings!$D:$D,'pl-data'!AH$3,postings!$M:$M,'pl-data'!$A413)</f>
        <v>0</v>
      </c>
      <c r="AI413" s="53">
        <f>+SUMIFS(postings!$T:$T,postings!$C:$C,'pl-data'!AI$2,postings!$D:$D,'pl-data'!AI$3,postings!$I:$I,'pl-data'!$A413)-SUMIFS(postings!$W:$W,postings!$C:$C,'pl-data'!AI$2,postings!$D:$D,'pl-data'!AI$3,postings!$M:$M,'pl-data'!$A413)</f>
        <v>0</v>
      </c>
      <c r="AJ413" s="53">
        <f>+SUM(X413:INDEX(X413:AI413,1,Settings!$C$4))</f>
        <v>0</v>
      </c>
      <c r="AK413" s="53">
        <f t="shared" si="217"/>
        <v>0</v>
      </c>
      <c r="AL413" s="53"/>
      <c r="AM413" s="53">
        <f t="shared" si="186"/>
        <v>0</v>
      </c>
      <c r="AN413" s="53">
        <f t="shared" si="187"/>
        <v>0</v>
      </c>
      <c r="AO413" s="53">
        <f t="shared" si="188"/>
        <v>0</v>
      </c>
      <c r="AP413" s="53">
        <f t="shared" si="189"/>
        <v>0</v>
      </c>
      <c r="AQ413" s="53">
        <f t="shared" si="190"/>
        <v>0</v>
      </c>
      <c r="AR413" s="53">
        <f t="shared" si="191"/>
        <v>0</v>
      </c>
      <c r="AS413" s="53">
        <f t="shared" si="192"/>
        <v>0</v>
      </c>
      <c r="AT413" s="53">
        <f t="shared" si="193"/>
        <v>0</v>
      </c>
      <c r="AU413" s="53">
        <f t="shared" si="194"/>
        <v>0</v>
      </c>
      <c r="AV413" s="53">
        <f t="shared" si="195"/>
        <v>0</v>
      </c>
      <c r="AW413" s="53">
        <f t="shared" si="196"/>
        <v>0</v>
      </c>
      <c r="AX413" s="53">
        <f t="shared" si="197"/>
        <v>0</v>
      </c>
      <c r="AY413" s="53">
        <f>+SUM(AM413:INDEX(AM413:AX413,1,Settings!$C$4))</f>
        <v>0</v>
      </c>
      <c r="AZ413" s="53">
        <f t="shared" si="218"/>
        <v>0</v>
      </c>
      <c r="BA413" s="53"/>
      <c r="BB413" s="53">
        <f t="shared" si="201"/>
        <v>0</v>
      </c>
      <c r="BC413" s="53">
        <f t="shared" si="202"/>
        <v>0</v>
      </c>
      <c r="BD413" s="53">
        <f t="shared" si="203"/>
        <v>0</v>
      </c>
      <c r="BE413" s="53">
        <f t="shared" si="204"/>
        <v>0</v>
      </c>
      <c r="BF413" s="53">
        <f t="shared" si="205"/>
        <v>0</v>
      </c>
      <c r="BG413" s="53">
        <f t="shared" si="206"/>
        <v>0</v>
      </c>
      <c r="BH413" s="53">
        <f t="shared" si="207"/>
        <v>0</v>
      </c>
      <c r="BI413" s="53">
        <f t="shared" si="208"/>
        <v>0</v>
      </c>
      <c r="BJ413" s="53">
        <f t="shared" si="209"/>
        <v>0</v>
      </c>
      <c r="BK413" s="53">
        <f t="shared" si="210"/>
        <v>0</v>
      </c>
      <c r="BL413" s="53">
        <f t="shared" si="211"/>
        <v>0</v>
      </c>
      <c r="BM413" s="53">
        <f t="shared" si="212"/>
        <v>0</v>
      </c>
      <c r="BN413" s="53">
        <f t="shared" si="213"/>
        <v>0</v>
      </c>
      <c r="BO413" s="53"/>
      <c r="BP413" s="53">
        <f t="shared" si="214"/>
        <v>0</v>
      </c>
      <c r="BQ413" s="53"/>
      <c r="BR413" s="53">
        <f t="shared" si="215"/>
        <v>0</v>
      </c>
    </row>
    <row r="414" spans="1:70" x14ac:dyDescent="0.2">
      <c r="A414" s="6">
        <v>4654</v>
      </c>
      <c r="B414" s="6" t="str">
        <f>+VLOOKUP(A414,masterfile!B:C,2,FALSE)</f>
        <v>Nicht abzugsfähige Bewirtungskosten</v>
      </c>
      <c r="D414" s="53">
        <f>+SUMIF('[1]2017'!$A:$A,$A414,'[1]2017'!$C:$C)-SUMIF('[1]2017'!$E:$E,$A414,'[1]2017'!$G:$G)</f>
        <v>0</v>
      </c>
      <c r="E414" s="53">
        <f>+SUMIF('[1]2018'!$A:$A,$A414,'[1]2018'!$C:$C)-SUMIF('[1]2018'!$E:$E,$A414,'[1]2018'!$G:$G)</f>
        <v>0</v>
      </c>
      <c r="F414" s="53">
        <f>+SUMIF('[1]2019'!$A:$A,$A414,'[1]2019'!$C:$C)-SUMIF('[1]2019'!$E:$E,$A414,'[1]2019'!$G:$G)</f>
        <v>0</v>
      </c>
      <c r="G414" s="53">
        <f>+SUMIF('[1]2020'!$A:$A,$A414,'[1]2020'!$C:$C)-SUMIF('[1]2020'!$E:$E,$A414,'[1]2020'!$G:$G)</f>
        <v>0</v>
      </c>
      <c r="H414" s="53"/>
      <c r="I414" s="53">
        <f>+(+SUMIF('[1]2021'!$A:$A,$A414,'[1]2021'!$C:$C)-SUMIF('[1]2021'!$E:$E,$A414,'[1]2021'!$G:$G))/12</f>
        <v>0</v>
      </c>
      <c r="J414" s="53">
        <f>+(+SUMIF('[1]2021'!$A:$A,$A414,'[1]2021'!$C:$C)-SUMIF('[1]2021'!$E:$E,$A414,'[1]2021'!$G:$G))/12</f>
        <v>0</v>
      </c>
      <c r="K414" s="53">
        <f>+(+SUMIF('[1]2021'!$A:$A,$A414,'[1]2021'!$C:$C)-SUMIF('[1]2021'!$E:$E,$A414,'[1]2021'!$G:$G))/12</f>
        <v>0</v>
      </c>
      <c r="L414" s="53">
        <f>+(+SUMIF('[1]2021'!$A:$A,$A414,'[1]2021'!$C:$C)-SUMIF('[1]2021'!$E:$E,$A414,'[1]2021'!$G:$G))/12</f>
        <v>0</v>
      </c>
      <c r="M414" s="53">
        <f>+(+SUMIF('[1]2021'!$A:$A,$A414,'[1]2021'!$C:$C)-SUMIF('[1]2021'!$E:$E,$A414,'[1]2021'!$G:$G))/12</f>
        <v>0</v>
      </c>
      <c r="N414" s="53">
        <f>+(+SUMIF('[1]2021'!$A:$A,$A414,'[1]2021'!$C:$C)-SUMIF('[1]2021'!$E:$E,$A414,'[1]2021'!$G:$G))/12</f>
        <v>0</v>
      </c>
      <c r="O414" s="53">
        <f>+(+SUMIF('[1]2021'!$A:$A,$A414,'[1]2021'!$C:$C)-SUMIF('[1]2021'!$E:$E,$A414,'[1]2021'!$G:$G))/12</f>
        <v>0</v>
      </c>
      <c r="P414" s="53">
        <f>+(+SUMIF('[1]2021'!$A:$A,$A414,'[1]2021'!$C:$C)-SUMIF('[1]2021'!$E:$E,$A414,'[1]2021'!$G:$G))/12</f>
        <v>0</v>
      </c>
      <c r="Q414" s="53">
        <f>+(+SUMIF('[1]2021'!$A:$A,$A414,'[1]2021'!$C:$C)-SUMIF('[1]2021'!$E:$E,$A414,'[1]2021'!$G:$G))/12</f>
        <v>0</v>
      </c>
      <c r="R414" s="53">
        <f>+(+SUMIF('[1]2021'!$A:$A,$A414,'[1]2021'!$C:$C)-SUMIF('[1]2021'!$E:$E,$A414,'[1]2021'!$G:$G))/12</f>
        <v>0</v>
      </c>
      <c r="S414" s="53">
        <f>+(+SUMIF('[1]2021'!$A:$A,$A414,'[1]2021'!$C:$C)-SUMIF('[1]2021'!$E:$E,$A414,'[1]2021'!$G:$G))/12</f>
        <v>0</v>
      </c>
      <c r="T414" s="53">
        <f>+(+SUMIF('[1]2021'!$A:$A,$A414,'[1]2021'!$C:$C)-SUMIF('[1]2021'!$E:$E,$A414,'[1]2021'!$G:$G))/12</f>
        <v>0</v>
      </c>
      <c r="U414" s="53">
        <f>+SUM(I414:INDEX(I414:T414,1,Settings!$C$4))</f>
        <v>0</v>
      </c>
      <c r="V414" s="53">
        <f t="shared" si="216"/>
        <v>0</v>
      </c>
      <c r="W414" s="53"/>
      <c r="X414" s="53">
        <f>+SUMIFS(postings!$T:$T,postings!$C:$C,'pl-data'!X$2,postings!$D:$D,'pl-data'!X$3,postings!$I:$I,'pl-data'!$A414)-SUMIFS(postings!$W:$W,postings!$C:$C,'pl-data'!X$2,postings!$D:$D,'pl-data'!X$3,postings!$M:$M,'pl-data'!$A414)</f>
        <v>0</v>
      </c>
      <c r="Y414" s="53">
        <f>+SUMIFS(postings!$T:$T,postings!$C:$C,'pl-data'!Y$2,postings!$D:$D,'pl-data'!Y$3,postings!$I:$I,'pl-data'!$A414)-SUMIFS(postings!$W:$W,postings!$C:$C,'pl-data'!Y$2,postings!$D:$D,'pl-data'!Y$3,postings!$M:$M,'pl-data'!$A414)</f>
        <v>0</v>
      </c>
      <c r="Z414" s="53">
        <f>+SUMIFS(postings!$T:$T,postings!$C:$C,'pl-data'!Z$2,postings!$D:$D,'pl-data'!Z$3,postings!$I:$I,'pl-data'!$A414)-SUMIFS(postings!$W:$W,postings!$C:$C,'pl-data'!Z$2,postings!$D:$D,'pl-data'!Z$3,postings!$M:$M,'pl-data'!$A414)</f>
        <v>0</v>
      </c>
      <c r="AA414" s="53">
        <f>+SUMIFS(postings!$T:$T,postings!$C:$C,'pl-data'!AA$2,postings!$D:$D,'pl-data'!AA$3,postings!$I:$I,'pl-data'!$A414)-SUMIFS(postings!$W:$W,postings!$C:$C,'pl-data'!AA$2,postings!$D:$D,'pl-data'!AA$3,postings!$M:$M,'pl-data'!$A414)</f>
        <v>0</v>
      </c>
      <c r="AB414" s="53">
        <f>+SUMIFS(postings!$T:$T,postings!$C:$C,'pl-data'!AB$2,postings!$D:$D,'pl-data'!AB$3,postings!$I:$I,'pl-data'!$A414)-SUMIFS(postings!$W:$W,postings!$C:$C,'pl-data'!AB$2,postings!$D:$D,'pl-data'!AB$3,postings!$M:$M,'pl-data'!$A414)</f>
        <v>0</v>
      </c>
      <c r="AC414" s="53">
        <f>+SUMIFS(postings!$T:$T,postings!$C:$C,'pl-data'!AC$2,postings!$D:$D,'pl-data'!AC$3,postings!$I:$I,'pl-data'!$A414)-SUMIFS(postings!$W:$W,postings!$C:$C,'pl-data'!AC$2,postings!$D:$D,'pl-data'!AC$3,postings!$M:$M,'pl-data'!$A414)</f>
        <v>0</v>
      </c>
      <c r="AD414" s="53">
        <f>+SUMIFS(postings!$T:$T,postings!$C:$C,'pl-data'!AD$2,postings!$D:$D,'pl-data'!AD$3,postings!$I:$I,'pl-data'!$A414)-SUMIFS(postings!$W:$W,postings!$C:$C,'pl-data'!AD$2,postings!$D:$D,'pl-data'!AD$3,postings!$M:$M,'pl-data'!$A414)</f>
        <v>0</v>
      </c>
      <c r="AE414" s="53">
        <f>+SUMIFS(postings!$T:$T,postings!$C:$C,'pl-data'!AE$2,postings!$D:$D,'pl-data'!AE$3,postings!$I:$I,'pl-data'!$A414)-SUMIFS(postings!$W:$W,postings!$C:$C,'pl-data'!AE$2,postings!$D:$D,'pl-data'!AE$3,postings!$M:$M,'pl-data'!$A414)</f>
        <v>0</v>
      </c>
      <c r="AF414" s="53">
        <f>+SUMIFS(postings!$T:$T,postings!$C:$C,'pl-data'!AF$2,postings!$D:$D,'pl-data'!AF$3,postings!$I:$I,'pl-data'!$A414)-SUMIFS(postings!$W:$W,postings!$C:$C,'pl-data'!AF$2,postings!$D:$D,'pl-data'!AF$3,postings!$M:$M,'pl-data'!$A414)</f>
        <v>0</v>
      </c>
      <c r="AG414" s="53">
        <f>+SUMIFS(postings!$T:$T,postings!$C:$C,'pl-data'!AG$2,postings!$D:$D,'pl-data'!AG$3,postings!$I:$I,'pl-data'!$A414)-SUMIFS(postings!$W:$W,postings!$C:$C,'pl-data'!AG$2,postings!$D:$D,'pl-data'!AG$3,postings!$M:$M,'pl-data'!$A414)</f>
        <v>0</v>
      </c>
      <c r="AH414" s="53">
        <f>+SUMIFS(postings!$T:$T,postings!$C:$C,'pl-data'!AH$2,postings!$D:$D,'pl-data'!AH$3,postings!$I:$I,'pl-data'!$A414)-SUMIFS(postings!$W:$W,postings!$C:$C,'pl-data'!AH$2,postings!$D:$D,'pl-data'!AH$3,postings!$M:$M,'pl-data'!$A414)</f>
        <v>0</v>
      </c>
      <c r="AI414" s="53">
        <f>+SUMIFS(postings!$T:$T,postings!$C:$C,'pl-data'!AI$2,postings!$D:$D,'pl-data'!AI$3,postings!$I:$I,'pl-data'!$A414)-SUMIFS(postings!$W:$W,postings!$C:$C,'pl-data'!AI$2,postings!$D:$D,'pl-data'!AI$3,postings!$M:$M,'pl-data'!$A414)</f>
        <v>0</v>
      </c>
      <c r="AJ414" s="53">
        <f>+SUM(X414:INDEX(X414:AI414,1,Settings!$C$4))</f>
        <v>0</v>
      </c>
      <c r="AK414" s="53">
        <f t="shared" si="217"/>
        <v>0</v>
      </c>
      <c r="AL414" s="53"/>
      <c r="AM414" s="53">
        <f t="shared" si="186"/>
        <v>0</v>
      </c>
      <c r="AN414" s="53">
        <f t="shared" si="187"/>
        <v>0</v>
      </c>
      <c r="AO414" s="53">
        <f t="shared" si="188"/>
        <v>0</v>
      </c>
      <c r="AP414" s="53">
        <f t="shared" si="189"/>
        <v>0</v>
      </c>
      <c r="AQ414" s="53">
        <f t="shared" si="190"/>
        <v>0</v>
      </c>
      <c r="AR414" s="53">
        <f t="shared" si="191"/>
        <v>0</v>
      </c>
      <c r="AS414" s="53">
        <f t="shared" si="192"/>
        <v>0</v>
      </c>
      <c r="AT414" s="53">
        <f t="shared" si="193"/>
        <v>0</v>
      </c>
      <c r="AU414" s="53">
        <f t="shared" si="194"/>
        <v>0</v>
      </c>
      <c r="AV414" s="53">
        <f t="shared" si="195"/>
        <v>0</v>
      </c>
      <c r="AW414" s="53">
        <f t="shared" si="196"/>
        <v>0</v>
      </c>
      <c r="AX414" s="53">
        <f t="shared" si="197"/>
        <v>0</v>
      </c>
      <c r="AY414" s="53">
        <f>+SUM(AM414:INDEX(AM414:AX414,1,Settings!$C$4))</f>
        <v>0</v>
      </c>
      <c r="AZ414" s="53">
        <f t="shared" si="218"/>
        <v>0</v>
      </c>
      <c r="BA414" s="53"/>
      <c r="BB414" s="53">
        <f t="shared" si="201"/>
        <v>0</v>
      </c>
      <c r="BC414" s="53">
        <f t="shared" si="202"/>
        <v>0</v>
      </c>
      <c r="BD414" s="53">
        <f t="shared" si="203"/>
        <v>0</v>
      </c>
      <c r="BE414" s="53">
        <f t="shared" si="204"/>
        <v>0</v>
      </c>
      <c r="BF414" s="53">
        <f t="shared" si="205"/>
        <v>0</v>
      </c>
      <c r="BG414" s="53">
        <f t="shared" si="206"/>
        <v>0</v>
      </c>
      <c r="BH414" s="53">
        <f t="shared" si="207"/>
        <v>0</v>
      </c>
      <c r="BI414" s="53">
        <f t="shared" si="208"/>
        <v>0</v>
      </c>
      <c r="BJ414" s="53">
        <f t="shared" si="209"/>
        <v>0</v>
      </c>
      <c r="BK414" s="53">
        <f t="shared" si="210"/>
        <v>0</v>
      </c>
      <c r="BL414" s="53">
        <f t="shared" si="211"/>
        <v>0</v>
      </c>
      <c r="BM414" s="53">
        <f t="shared" si="212"/>
        <v>0</v>
      </c>
      <c r="BN414" s="53">
        <f t="shared" si="213"/>
        <v>0</v>
      </c>
      <c r="BO414" s="53"/>
      <c r="BP414" s="53">
        <f t="shared" si="214"/>
        <v>0</v>
      </c>
      <c r="BQ414" s="53"/>
      <c r="BR414" s="53">
        <f t="shared" si="215"/>
        <v>0</v>
      </c>
    </row>
    <row r="415" spans="1:70" x14ac:dyDescent="0.2">
      <c r="A415" s="6">
        <v>4655</v>
      </c>
      <c r="B415" s="6" t="str">
        <f>+VLOOKUP(A415,masterfile!B:C,2,FALSE)</f>
        <v>Nicht abzugsfähige Betriebsausgaben</v>
      </c>
      <c r="D415" s="53">
        <f>+SUMIF('[1]2017'!$A:$A,$A415,'[1]2017'!$C:$C)-SUMIF('[1]2017'!$E:$E,$A415,'[1]2017'!$G:$G)</f>
        <v>0</v>
      </c>
      <c r="E415" s="53">
        <f>+SUMIF('[1]2018'!$A:$A,$A415,'[1]2018'!$C:$C)-SUMIF('[1]2018'!$E:$E,$A415,'[1]2018'!$G:$G)</f>
        <v>0</v>
      </c>
      <c r="F415" s="53">
        <f>+SUMIF('[1]2019'!$A:$A,$A415,'[1]2019'!$C:$C)-SUMIF('[1]2019'!$E:$E,$A415,'[1]2019'!$G:$G)</f>
        <v>0</v>
      </c>
      <c r="G415" s="53">
        <f>+SUMIF('[1]2020'!$A:$A,$A415,'[1]2020'!$C:$C)-SUMIF('[1]2020'!$E:$E,$A415,'[1]2020'!$G:$G)</f>
        <v>0</v>
      </c>
      <c r="H415" s="53"/>
      <c r="I415" s="53">
        <f>+(+SUMIF('[1]2021'!$A:$A,$A415,'[1]2021'!$C:$C)-SUMIF('[1]2021'!$E:$E,$A415,'[1]2021'!$G:$G))/12</f>
        <v>0</v>
      </c>
      <c r="J415" s="53">
        <f>+(+SUMIF('[1]2021'!$A:$A,$A415,'[1]2021'!$C:$C)-SUMIF('[1]2021'!$E:$E,$A415,'[1]2021'!$G:$G))/12</f>
        <v>0</v>
      </c>
      <c r="K415" s="53">
        <f>+(+SUMIF('[1]2021'!$A:$A,$A415,'[1]2021'!$C:$C)-SUMIF('[1]2021'!$E:$E,$A415,'[1]2021'!$G:$G))/12</f>
        <v>0</v>
      </c>
      <c r="L415" s="53">
        <f>+(+SUMIF('[1]2021'!$A:$A,$A415,'[1]2021'!$C:$C)-SUMIF('[1]2021'!$E:$E,$A415,'[1]2021'!$G:$G))/12</f>
        <v>0</v>
      </c>
      <c r="M415" s="53">
        <f>+(+SUMIF('[1]2021'!$A:$A,$A415,'[1]2021'!$C:$C)-SUMIF('[1]2021'!$E:$E,$A415,'[1]2021'!$G:$G))/12</f>
        <v>0</v>
      </c>
      <c r="N415" s="53">
        <f>+(+SUMIF('[1]2021'!$A:$A,$A415,'[1]2021'!$C:$C)-SUMIF('[1]2021'!$E:$E,$A415,'[1]2021'!$G:$G))/12</f>
        <v>0</v>
      </c>
      <c r="O415" s="53">
        <f>+(+SUMIF('[1]2021'!$A:$A,$A415,'[1]2021'!$C:$C)-SUMIF('[1]2021'!$E:$E,$A415,'[1]2021'!$G:$G))/12</f>
        <v>0</v>
      </c>
      <c r="P415" s="53">
        <f>+(+SUMIF('[1]2021'!$A:$A,$A415,'[1]2021'!$C:$C)-SUMIF('[1]2021'!$E:$E,$A415,'[1]2021'!$G:$G))/12</f>
        <v>0</v>
      </c>
      <c r="Q415" s="53">
        <f>+(+SUMIF('[1]2021'!$A:$A,$A415,'[1]2021'!$C:$C)-SUMIF('[1]2021'!$E:$E,$A415,'[1]2021'!$G:$G))/12</f>
        <v>0</v>
      </c>
      <c r="R415" s="53">
        <f>+(+SUMIF('[1]2021'!$A:$A,$A415,'[1]2021'!$C:$C)-SUMIF('[1]2021'!$E:$E,$A415,'[1]2021'!$G:$G))/12</f>
        <v>0</v>
      </c>
      <c r="S415" s="53">
        <f>+(+SUMIF('[1]2021'!$A:$A,$A415,'[1]2021'!$C:$C)-SUMIF('[1]2021'!$E:$E,$A415,'[1]2021'!$G:$G))/12</f>
        <v>0</v>
      </c>
      <c r="T415" s="53">
        <f>+(+SUMIF('[1]2021'!$A:$A,$A415,'[1]2021'!$C:$C)-SUMIF('[1]2021'!$E:$E,$A415,'[1]2021'!$G:$G))/12</f>
        <v>0</v>
      </c>
      <c r="U415" s="53">
        <f>+SUM(I415:INDEX(I415:T415,1,Settings!$C$4))</f>
        <v>0</v>
      </c>
      <c r="V415" s="53">
        <f t="shared" si="216"/>
        <v>0</v>
      </c>
      <c r="W415" s="53"/>
      <c r="X415" s="53">
        <f>+SUMIFS(postings!$T:$T,postings!$C:$C,'pl-data'!X$2,postings!$D:$D,'pl-data'!X$3,postings!$I:$I,'pl-data'!$A415)-SUMIFS(postings!$W:$W,postings!$C:$C,'pl-data'!X$2,postings!$D:$D,'pl-data'!X$3,postings!$M:$M,'pl-data'!$A415)</f>
        <v>0</v>
      </c>
      <c r="Y415" s="53">
        <f>+SUMIFS(postings!$T:$T,postings!$C:$C,'pl-data'!Y$2,postings!$D:$D,'pl-data'!Y$3,postings!$I:$I,'pl-data'!$A415)-SUMIFS(postings!$W:$W,postings!$C:$C,'pl-data'!Y$2,postings!$D:$D,'pl-data'!Y$3,postings!$M:$M,'pl-data'!$A415)</f>
        <v>0</v>
      </c>
      <c r="Z415" s="53">
        <f>+SUMIFS(postings!$T:$T,postings!$C:$C,'pl-data'!Z$2,postings!$D:$D,'pl-data'!Z$3,postings!$I:$I,'pl-data'!$A415)-SUMIFS(postings!$W:$W,postings!$C:$C,'pl-data'!Z$2,postings!$D:$D,'pl-data'!Z$3,postings!$M:$M,'pl-data'!$A415)</f>
        <v>0</v>
      </c>
      <c r="AA415" s="53">
        <f>+SUMIFS(postings!$T:$T,postings!$C:$C,'pl-data'!AA$2,postings!$D:$D,'pl-data'!AA$3,postings!$I:$I,'pl-data'!$A415)-SUMIFS(postings!$W:$W,postings!$C:$C,'pl-data'!AA$2,postings!$D:$D,'pl-data'!AA$3,postings!$M:$M,'pl-data'!$A415)</f>
        <v>0</v>
      </c>
      <c r="AB415" s="53">
        <f>+SUMIFS(postings!$T:$T,postings!$C:$C,'pl-data'!AB$2,postings!$D:$D,'pl-data'!AB$3,postings!$I:$I,'pl-data'!$A415)-SUMIFS(postings!$W:$W,postings!$C:$C,'pl-data'!AB$2,postings!$D:$D,'pl-data'!AB$3,postings!$M:$M,'pl-data'!$A415)</f>
        <v>0</v>
      </c>
      <c r="AC415" s="53">
        <f>+SUMIFS(postings!$T:$T,postings!$C:$C,'pl-data'!AC$2,postings!$D:$D,'pl-data'!AC$3,postings!$I:$I,'pl-data'!$A415)-SUMIFS(postings!$W:$W,postings!$C:$C,'pl-data'!AC$2,postings!$D:$D,'pl-data'!AC$3,postings!$M:$M,'pl-data'!$A415)</f>
        <v>0</v>
      </c>
      <c r="AD415" s="53">
        <f>+SUMIFS(postings!$T:$T,postings!$C:$C,'pl-data'!AD$2,postings!$D:$D,'pl-data'!AD$3,postings!$I:$I,'pl-data'!$A415)-SUMIFS(postings!$W:$W,postings!$C:$C,'pl-data'!AD$2,postings!$D:$D,'pl-data'!AD$3,postings!$M:$M,'pl-data'!$A415)</f>
        <v>0</v>
      </c>
      <c r="AE415" s="53">
        <f>+SUMIFS(postings!$T:$T,postings!$C:$C,'pl-data'!AE$2,postings!$D:$D,'pl-data'!AE$3,postings!$I:$I,'pl-data'!$A415)-SUMIFS(postings!$W:$W,postings!$C:$C,'pl-data'!AE$2,postings!$D:$D,'pl-data'!AE$3,postings!$M:$M,'pl-data'!$A415)</f>
        <v>0</v>
      </c>
      <c r="AF415" s="53">
        <f>+SUMIFS(postings!$T:$T,postings!$C:$C,'pl-data'!AF$2,postings!$D:$D,'pl-data'!AF$3,postings!$I:$I,'pl-data'!$A415)-SUMIFS(postings!$W:$W,postings!$C:$C,'pl-data'!AF$2,postings!$D:$D,'pl-data'!AF$3,postings!$M:$M,'pl-data'!$A415)</f>
        <v>0</v>
      </c>
      <c r="AG415" s="53">
        <f>+SUMIFS(postings!$T:$T,postings!$C:$C,'pl-data'!AG$2,postings!$D:$D,'pl-data'!AG$3,postings!$I:$I,'pl-data'!$A415)-SUMIFS(postings!$W:$W,postings!$C:$C,'pl-data'!AG$2,postings!$D:$D,'pl-data'!AG$3,postings!$M:$M,'pl-data'!$A415)</f>
        <v>0</v>
      </c>
      <c r="AH415" s="53">
        <f>+SUMIFS(postings!$T:$T,postings!$C:$C,'pl-data'!AH$2,postings!$D:$D,'pl-data'!AH$3,postings!$I:$I,'pl-data'!$A415)-SUMIFS(postings!$W:$W,postings!$C:$C,'pl-data'!AH$2,postings!$D:$D,'pl-data'!AH$3,postings!$M:$M,'pl-data'!$A415)</f>
        <v>0</v>
      </c>
      <c r="AI415" s="53">
        <f>+SUMIFS(postings!$T:$T,postings!$C:$C,'pl-data'!AI$2,postings!$D:$D,'pl-data'!AI$3,postings!$I:$I,'pl-data'!$A415)-SUMIFS(postings!$W:$W,postings!$C:$C,'pl-data'!AI$2,postings!$D:$D,'pl-data'!AI$3,postings!$M:$M,'pl-data'!$A415)</f>
        <v>0</v>
      </c>
      <c r="AJ415" s="53">
        <f>+SUM(X415:INDEX(X415:AI415,1,Settings!$C$4))</f>
        <v>0</v>
      </c>
      <c r="AK415" s="53">
        <f t="shared" si="217"/>
        <v>0</v>
      </c>
      <c r="AL415" s="53"/>
      <c r="AM415" s="53">
        <f t="shared" si="186"/>
        <v>0</v>
      </c>
      <c r="AN415" s="53">
        <f t="shared" si="187"/>
        <v>0</v>
      </c>
      <c r="AO415" s="53">
        <f t="shared" si="188"/>
        <v>0</v>
      </c>
      <c r="AP415" s="53">
        <f t="shared" si="189"/>
        <v>0</v>
      </c>
      <c r="AQ415" s="53">
        <f t="shared" si="190"/>
        <v>0</v>
      </c>
      <c r="AR415" s="53">
        <f t="shared" si="191"/>
        <v>0</v>
      </c>
      <c r="AS415" s="53">
        <f t="shared" si="192"/>
        <v>0</v>
      </c>
      <c r="AT415" s="53">
        <f t="shared" si="193"/>
        <v>0</v>
      </c>
      <c r="AU415" s="53">
        <f t="shared" si="194"/>
        <v>0</v>
      </c>
      <c r="AV415" s="53">
        <f t="shared" si="195"/>
        <v>0</v>
      </c>
      <c r="AW415" s="53">
        <f t="shared" si="196"/>
        <v>0</v>
      </c>
      <c r="AX415" s="53">
        <f t="shared" si="197"/>
        <v>0</v>
      </c>
      <c r="AY415" s="53">
        <f>+SUM(AM415:INDEX(AM415:AX415,1,Settings!$C$4))</f>
        <v>0</v>
      </c>
      <c r="AZ415" s="53">
        <f t="shared" si="218"/>
        <v>0</v>
      </c>
      <c r="BA415" s="53"/>
      <c r="BB415" s="53">
        <f t="shared" si="201"/>
        <v>0</v>
      </c>
      <c r="BC415" s="53">
        <f t="shared" si="202"/>
        <v>0</v>
      </c>
      <c r="BD415" s="53">
        <f t="shared" si="203"/>
        <v>0</v>
      </c>
      <c r="BE415" s="53">
        <f t="shared" si="204"/>
        <v>0</v>
      </c>
      <c r="BF415" s="53">
        <f t="shared" si="205"/>
        <v>0</v>
      </c>
      <c r="BG415" s="53">
        <f t="shared" si="206"/>
        <v>0</v>
      </c>
      <c r="BH415" s="53">
        <f t="shared" si="207"/>
        <v>0</v>
      </c>
      <c r="BI415" s="53">
        <f t="shared" si="208"/>
        <v>0</v>
      </c>
      <c r="BJ415" s="53">
        <f t="shared" si="209"/>
        <v>0</v>
      </c>
      <c r="BK415" s="53">
        <f t="shared" si="210"/>
        <v>0</v>
      </c>
      <c r="BL415" s="53">
        <f t="shared" si="211"/>
        <v>0</v>
      </c>
      <c r="BM415" s="53">
        <f t="shared" si="212"/>
        <v>0</v>
      </c>
      <c r="BN415" s="53">
        <f t="shared" si="213"/>
        <v>0</v>
      </c>
      <c r="BO415" s="53"/>
      <c r="BP415" s="53">
        <f t="shared" si="214"/>
        <v>0</v>
      </c>
      <c r="BQ415" s="53"/>
      <c r="BR415" s="53">
        <f t="shared" si="215"/>
        <v>0</v>
      </c>
    </row>
    <row r="416" spans="1:70" x14ac:dyDescent="0.2">
      <c r="A416" s="6">
        <v>4660</v>
      </c>
      <c r="B416" s="6" t="str">
        <f>+VLOOKUP(A416,masterfile!B:C,2,FALSE)</f>
        <v>Reisekosten Arbeitnehmer</v>
      </c>
      <c r="D416" s="53">
        <f>+SUMIF('[1]2017'!$A:$A,$A416,'[1]2017'!$C:$C)-SUMIF('[1]2017'!$E:$E,$A416,'[1]2017'!$G:$G)</f>
        <v>0</v>
      </c>
      <c r="E416" s="53">
        <f>+SUMIF('[1]2018'!$A:$A,$A416,'[1]2018'!$C:$C)-SUMIF('[1]2018'!$E:$E,$A416,'[1]2018'!$G:$G)</f>
        <v>0</v>
      </c>
      <c r="F416" s="53">
        <f>+SUMIF('[1]2019'!$A:$A,$A416,'[1]2019'!$C:$C)-SUMIF('[1]2019'!$E:$E,$A416,'[1]2019'!$G:$G)</f>
        <v>0</v>
      </c>
      <c r="G416" s="53">
        <f>+SUMIF('[1]2020'!$A:$A,$A416,'[1]2020'!$C:$C)-SUMIF('[1]2020'!$E:$E,$A416,'[1]2020'!$G:$G)</f>
        <v>0</v>
      </c>
      <c r="H416" s="53"/>
      <c r="I416" s="53">
        <f>+(+SUMIF('[1]2021'!$A:$A,$A416,'[1]2021'!$C:$C)-SUMIF('[1]2021'!$E:$E,$A416,'[1]2021'!$G:$G))/12</f>
        <v>0</v>
      </c>
      <c r="J416" s="53">
        <f>+(+SUMIF('[1]2021'!$A:$A,$A416,'[1]2021'!$C:$C)-SUMIF('[1]2021'!$E:$E,$A416,'[1]2021'!$G:$G))/12</f>
        <v>0</v>
      </c>
      <c r="K416" s="53">
        <f>+(+SUMIF('[1]2021'!$A:$A,$A416,'[1]2021'!$C:$C)-SUMIF('[1]2021'!$E:$E,$A416,'[1]2021'!$G:$G))/12</f>
        <v>0</v>
      </c>
      <c r="L416" s="53">
        <f>+(+SUMIF('[1]2021'!$A:$A,$A416,'[1]2021'!$C:$C)-SUMIF('[1]2021'!$E:$E,$A416,'[1]2021'!$G:$G))/12</f>
        <v>0</v>
      </c>
      <c r="M416" s="53">
        <f>+(+SUMIF('[1]2021'!$A:$A,$A416,'[1]2021'!$C:$C)-SUMIF('[1]2021'!$E:$E,$A416,'[1]2021'!$G:$G))/12</f>
        <v>0</v>
      </c>
      <c r="N416" s="53">
        <f>+(+SUMIF('[1]2021'!$A:$A,$A416,'[1]2021'!$C:$C)-SUMIF('[1]2021'!$E:$E,$A416,'[1]2021'!$G:$G))/12</f>
        <v>0</v>
      </c>
      <c r="O416" s="53">
        <f>+(+SUMIF('[1]2021'!$A:$A,$A416,'[1]2021'!$C:$C)-SUMIF('[1]2021'!$E:$E,$A416,'[1]2021'!$G:$G))/12</f>
        <v>0</v>
      </c>
      <c r="P416" s="53">
        <f>+(+SUMIF('[1]2021'!$A:$A,$A416,'[1]2021'!$C:$C)-SUMIF('[1]2021'!$E:$E,$A416,'[1]2021'!$G:$G))/12</f>
        <v>0</v>
      </c>
      <c r="Q416" s="53">
        <f>+(+SUMIF('[1]2021'!$A:$A,$A416,'[1]2021'!$C:$C)-SUMIF('[1]2021'!$E:$E,$A416,'[1]2021'!$G:$G))/12</f>
        <v>0</v>
      </c>
      <c r="R416" s="53">
        <f>+(+SUMIF('[1]2021'!$A:$A,$A416,'[1]2021'!$C:$C)-SUMIF('[1]2021'!$E:$E,$A416,'[1]2021'!$G:$G))/12</f>
        <v>0</v>
      </c>
      <c r="S416" s="53">
        <f>+(+SUMIF('[1]2021'!$A:$A,$A416,'[1]2021'!$C:$C)-SUMIF('[1]2021'!$E:$E,$A416,'[1]2021'!$G:$G))/12</f>
        <v>0</v>
      </c>
      <c r="T416" s="53">
        <f>+(+SUMIF('[1]2021'!$A:$A,$A416,'[1]2021'!$C:$C)-SUMIF('[1]2021'!$E:$E,$A416,'[1]2021'!$G:$G))/12</f>
        <v>0</v>
      </c>
      <c r="U416" s="53">
        <f>+SUM(I416:INDEX(I416:T416,1,Settings!$C$4))</f>
        <v>0</v>
      </c>
      <c r="V416" s="53">
        <f t="shared" si="216"/>
        <v>0</v>
      </c>
      <c r="W416" s="53"/>
      <c r="X416" s="53">
        <f>+SUMIFS(postings!$T:$T,postings!$C:$C,'pl-data'!X$2,postings!$D:$D,'pl-data'!X$3,postings!$I:$I,'pl-data'!$A416)-SUMIFS(postings!$W:$W,postings!$C:$C,'pl-data'!X$2,postings!$D:$D,'pl-data'!X$3,postings!$M:$M,'pl-data'!$A416)</f>
        <v>0</v>
      </c>
      <c r="Y416" s="53">
        <f>+SUMIFS(postings!$T:$T,postings!$C:$C,'pl-data'!Y$2,postings!$D:$D,'pl-data'!Y$3,postings!$I:$I,'pl-data'!$A416)-SUMIFS(postings!$W:$W,postings!$C:$C,'pl-data'!Y$2,postings!$D:$D,'pl-data'!Y$3,postings!$M:$M,'pl-data'!$A416)</f>
        <v>0</v>
      </c>
      <c r="Z416" s="53">
        <f>+SUMIFS(postings!$T:$T,postings!$C:$C,'pl-data'!Z$2,postings!$D:$D,'pl-data'!Z$3,postings!$I:$I,'pl-data'!$A416)-SUMIFS(postings!$W:$W,postings!$C:$C,'pl-data'!Z$2,postings!$D:$D,'pl-data'!Z$3,postings!$M:$M,'pl-data'!$A416)</f>
        <v>0</v>
      </c>
      <c r="AA416" s="53">
        <f>+SUMIFS(postings!$T:$T,postings!$C:$C,'pl-data'!AA$2,postings!$D:$D,'pl-data'!AA$3,postings!$I:$I,'pl-data'!$A416)-SUMIFS(postings!$W:$W,postings!$C:$C,'pl-data'!AA$2,postings!$D:$D,'pl-data'!AA$3,postings!$M:$M,'pl-data'!$A416)</f>
        <v>0</v>
      </c>
      <c r="AB416" s="53">
        <f>+SUMIFS(postings!$T:$T,postings!$C:$C,'pl-data'!AB$2,postings!$D:$D,'pl-data'!AB$3,postings!$I:$I,'pl-data'!$A416)-SUMIFS(postings!$W:$W,postings!$C:$C,'pl-data'!AB$2,postings!$D:$D,'pl-data'!AB$3,postings!$M:$M,'pl-data'!$A416)</f>
        <v>0</v>
      </c>
      <c r="AC416" s="53">
        <f>+SUMIFS(postings!$T:$T,postings!$C:$C,'pl-data'!AC$2,postings!$D:$D,'pl-data'!AC$3,postings!$I:$I,'pl-data'!$A416)-SUMIFS(postings!$W:$W,postings!$C:$C,'pl-data'!AC$2,postings!$D:$D,'pl-data'!AC$3,postings!$M:$M,'pl-data'!$A416)</f>
        <v>0</v>
      </c>
      <c r="AD416" s="53">
        <f>+SUMIFS(postings!$T:$T,postings!$C:$C,'pl-data'!AD$2,postings!$D:$D,'pl-data'!AD$3,postings!$I:$I,'pl-data'!$A416)-SUMIFS(postings!$W:$W,postings!$C:$C,'pl-data'!AD$2,postings!$D:$D,'pl-data'!AD$3,postings!$M:$M,'pl-data'!$A416)</f>
        <v>0</v>
      </c>
      <c r="AE416" s="53">
        <f>+SUMIFS(postings!$T:$T,postings!$C:$C,'pl-data'!AE$2,postings!$D:$D,'pl-data'!AE$3,postings!$I:$I,'pl-data'!$A416)-SUMIFS(postings!$W:$W,postings!$C:$C,'pl-data'!AE$2,postings!$D:$D,'pl-data'!AE$3,postings!$M:$M,'pl-data'!$A416)</f>
        <v>0</v>
      </c>
      <c r="AF416" s="53">
        <f>+SUMIFS(postings!$T:$T,postings!$C:$C,'pl-data'!AF$2,postings!$D:$D,'pl-data'!AF$3,postings!$I:$I,'pl-data'!$A416)-SUMIFS(postings!$W:$W,postings!$C:$C,'pl-data'!AF$2,postings!$D:$D,'pl-data'!AF$3,postings!$M:$M,'pl-data'!$A416)</f>
        <v>0</v>
      </c>
      <c r="AG416" s="53">
        <f>+SUMIFS(postings!$T:$T,postings!$C:$C,'pl-data'!AG$2,postings!$D:$D,'pl-data'!AG$3,postings!$I:$I,'pl-data'!$A416)-SUMIFS(postings!$W:$W,postings!$C:$C,'pl-data'!AG$2,postings!$D:$D,'pl-data'!AG$3,postings!$M:$M,'pl-data'!$A416)</f>
        <v>0</v>
      </c>
      <c r="AH416" s="53">
        <f>+SUMIFS(postings!$T:$T,postings!$C:$C,'pl-data'!AH$2,postings!$D:$D,'pl-data'!AH$3,postings!$I:$I,'pl-data'!$A416)-SUMIFS(postings!$W:$W,postings!$C:$C,'pl-data'!AH$2,postings!$D:$D,'pl-data'!AH$3,postings!$M:$M,'pl-data'!$A416)</f>
        <v>0</v>
      </c>
      <c r="AI416" s="53">
        <f>+SUMIFS(postings!$T:$T,postings!$C:$C,'pl-data'!AI$2,postings!$D:$D,'pl-data'!AI$3,postings!$I:$I,'pl-data'!$A416)-SUMIFS(postings!$W:$W,postings!$C:$C,'pl-data'!AI$2,postings!$D:$D,'pl-data'!AI$3,postings!$M:$M,'pl-data'!$A416)</f>
        <v>0</v>
      </c>
      <c r="AJ416" s="53">
        <f>+SUM(X416:INDEX(X416:AI416,1,Settings!$C$4))</f>
        <v>0</v>
      </c>
      <c r="AK416" s="53">
        <f t="shared" si="217"/>
        <v>0</v>
      </c>
      <c r="AL416" s="53"/>
      <c r="AM416" s="53">
        <f t="shared" si="186"/>
        <v>0</v>
      </c>
      <c r="AN416" s="53">
        <f t="shared" si="187"/>
        <v>0</v>
      </c>
      <c r="AO416" s="53">
        <f t="shared" si="188"/>
        <v>0</v>
      </c>
      <c r="AP416" s="53">
        <f t="shared" si="189"/>
        <v>0</v>
      </c>
      <c r="AQ416" s="53">
        <f t="shared" si="190"/>
        <v>0</v>
      </c>
      <c r="AR416" s="53">
        <f t="shared" si="191"/>
        <v>0</v>
      </c>
      <c r="AS416" s="53">
        <f t="shared" si="192"/>
        <v>0</v>
      </c>
      <c r="AT416" s="53">
        <f t="shared" si="193"/>
        <v>0</v>
      </c>
      <c r="AU416" s="53">
        <f t="shared" si="194"/>
        <v>0</v>
      </c>
      <c r="AV416" s="53">
        <f t="shared" si="195"/>
        <v>0</v>
      </c>
      <c r="AW416" s="53">
        <f t="shared" si="196"/>
        <v>0</v>
      </c>
      <c r="AX416" s="53">
        <f t="shared" si="197"/>
        <v>0</v>
      </c>
      <c r="AY416" s="53">
        <f>+SUM(AM416:INDEX(AM416:AX416,1,Settings!$C$4))</f>
        <v>0</v>
      </c>
      <c r="AZ416" s="53">
        <f t="shared" si="218"/>
        <v>0</v>
      </c>
      <c r="BA416" s="53"/>
      <c r="BB416" s="53">
        <f t="shared" si="201"/>
        <v>0</v>
      </c>
      <c r="BC416" s="53">
        <f t="shared" si="202"/>
        <v>0</v>
      </c>
      <c r="BD416" s="53">
        <f t="shared" si="203"/>
        <v>0</v>
      </c>
      <c r="BE416" s="53">
        <f t="shared" si="204"/>
        <v>0</v>
      </c>
      <c r="BF416" s="53">
        <f t="shared" si="205"/>
        <v>0</v>
      </c>
      <c r="BG416" s="53">
        <f t="shared" si="206"/>
        <v>0</v>
      </c>
      <c r="BH416" s="53">
        <f t="shared" si="207"/>
        <v>0</v>
      </c>
      <c r="BI416" s="53">
        <f t="shared" si="208"/>
        <v>0</v>
      </c>
      <c r="BJ416" s="53">
        <f t="shared" si="209"/>
        <v>0</v>
      </c>
      <c r="BK416" s="53">
        <f t="shared" si="210"/>
        <v>0</v>
      </c>
      <c r="BL416" s="53">
        <f t="shared" si="211"/>
        <v>0</v>
      </c>
      <c r="BM416" s="53">
        <f t="shared" si="212"/>
        <v>0</v>
      </c>
      <c r="BN416" s="53">
        <f t="shared" si="213"/>
        <v>0</v>
      </c>
      <c r="BO416" s="53"/>
      <c r="BP416" s="53">
        <f t="shared" si="214"/>
        <v>0</v>
      </c>
      <c r="BQ416" s="53"/>
      <c r="BR416" s="53">
        <f t="shared" si="215"/>
        <v>0</v>
      </c>
    </row>
    <row r="417" spans="1:70" x14ac:dyDescent="0.2">
      <c r="A417" s="6">
        <v>4663</v>
      </c>
      <c r="B417" s="6" t="str">
        <f>+VLOOKUP(A417,masterfile!B:C,2,FALSE)</f>
        <v>Reisekosten Arbeitnehmer, Fahrtkosten</v>
      </c>
      <c r="D417" s="53">
        <f>+SUMIF('[1]2017'!$A:$A,$A417,'[1]2017'!$C:$C)-SUMIF('[1]2017'!$E:$E,$A417,'[1]2017'!$G:$G)</f>
        <v>0</v>
      </c>
      <c r="E417" s="53">
        <f>+SUMIF('[1]2018'!$A:$A,$A417,'[1]2018'!$C:$C)-SUMIF('[1]2018'!$E:$E,$A417,'[1]2018'!$G:$G)</f>
        <v>0</v>
      </c>
      <c r="F417" s="53">
        <f>+SUMIF('[1]2019'!$A:$A,$A417,'[1]2019'!$C:$C)-SUMIF('[1]2019'!$E:$E,$A417,'[1]2019'!$G:$G)</f>
        <v>0</v>
      </c>
      <c r="G417" s="53">
        <f>+SUMIF('[1]2020'!$A:$A,$A417,'[1]2020'!$C:$C)-SUMIF('[1]2020'!$E:$E,$A417,'[1]2020'!$G:$G)</f>
        <v>0</v>
      </c>
      <c r="H417" s="53"/>
      <c r="I417" s="53">
        <f>+(+SUMIF('[1]2021'!$A:$A,$A417,'[1]2021'!$C:$C)-SUMIF('[1]2021'!$E:$E,$A417,'[1]2021'!$G:$G))/12</f>
        <v>0</v>
      </c>
      <c r="J417" s="53">
        <f>+(+SUMIF('[1]2021'!$A:$A,$A417,'[1]2021'!$C:$C)-SUMIF('[1]2021'!$E:$E,$A417,'[1]2021'!$G:$G))/12</f>
        <v>0</v>
      </c>
      <c r="K417" s="53">
        <f>+(+SUMIF('[1]2021'!$A:$A,$A417,'[1]2021'!$C:$C)-SUMIF('[1]2021'!$E:$E,$A417,'[1]2021'!$G:$G))/12</f>
        <v>0</v>
      </c>
      <c r="L417" s="53">
        <f>+(+SUMIF('[1]2021'!$A:$A,$A417,'[1]2021'!$C:$C)-SUMIF('[1]2021'!$E:$E,$A417,'[1]2021'!$G:$G))/12</f>
        <v>0</v>
      </c>
      <c r="M417" s="53">
        <f>+(+SUMIF('[1]2021'!$A:$A,$A417,'[1]2021'!$C:$C)-SUMIF('[1]2021'!$E:$E,$A417,'[1]2021'!$G:$G))/12</f>
        <v>0</v>
      </c>
      <c r="N417" s="53">
        <f>+(+SUMIF('[1]2021'!$A:$A,$A417,'[1]2021'!$C:$C)-SUMIF('[1]2021'!$E:$E,$A417,'[1]2021'!$G:$G))/12</f>
        <v>0</v>
      </c>
      <c r="O417" s="53">
        <f>+(+SUMIF('[1]2021'!$A:$A,$A417,'[1]2021'!$C:$C)-SUMIF('[1]2021'!$E:$E,$A417,'[1]2021'!$G:$G))/12</f>
        <v>0</v>
      </c>
      <c r="P417" s="53">
        <f>+(+SUMIF('[1]2021'!$A:$A,$A417,'[1]2021'!$C:$C)-SUMIF('[1]2021'!$E:$E,$A417,'[1]2021'!$G:$G))/12</f>
        <v>0</v>
      </c>
      <c r="Q417" s="53">
        <f>+(+SUMIF('[1]2021'!$A:$A,$A417,'[1]2021'!$C:$C)-SUMIF('[1]2021'!$E:$E,$A417,'[1]2021'!$G:$G))/12</f>
        <v>0</v>
      </c>
      <c r="R417" s="53">
        <f>+(+SUMIF('[1]2021'!$A:$A,$A417,'[1]2021'!$C:$C)-SUMIF('[1]2021'!$E:$E,$A417,'[1]2021'!$G:$G))/12</f>
        <v>0</v>
      </c>
      <c r="S417" s="53">
        <f>+(+SUMIF('[1]2021'!$A:$A,$A417,'[1]2021'!$C:$C)-SUMIF('[1]2021'!$E:$E,$A417,'[1]2021'!$G:$G))/12</f>
        <v>0</v>
      </c>
      <c r="T417" s="53">
        <f>+(+SUMIF('[1]2021'!$A:$A,$A417,'[1]2021'!$C:$C)-SUMIF('[1]2021'!$E:$E,$A417,'[1]2021'!$G:$G))/12</f>
        <v>0</v>
      </c>
      <c r="U417" s="53">
        <f>+SUM(I417:INDEX(I417:T417,1,Settings!$C$4))</f>
        <v>0</v>
      </c>
      <c r="V417" s="53">
        <f t="shared" si="216"/>
        <v>0</v>
      </c>
      <c r="W417" s="53"/>
      <c r="X417" s="53">
        <f>+SUMIFS(postings!$T:$T,postings!$C:$C,'pl-data'!X$2,postings!$D:$D,'pl-data'!X$3,postings!$I:$I,'pl-data'!$A417)-SUMIFS(postings!$W:$W,postings!$C:$C,'pl-data'!X$2,postings!$D:$D,'pl-data'!X$3,postings!$M:$M,'pl-data'!$A417)</f>
        <v>0</v>
      </c>
      <c r="Y417" s="53">
        <f>+SUMIFS(postings!$T:$T,postings!$C:$C,'pl-data'!Y$2,postings!$D:$D,'pl-data'!Y$3,postings!$I:$I,'pl-data'!$A417)-SUMIFS(postings!$W:$W,postings!$C:$C,'pl-data'!Y$2,postings!$D:$D,'pl-data'!Y$3,postings!$M:$M,'pl-data'!$A417)</f>
        <v>0</v>
      </c>
      <c r="Z417" s="53">
        <f>+SUMIFS(postings!$T:$T,postings!$C:$C,'pl-data'!Z$2,postings!$D:$D,'pl-data'!Z$3,postings!$I:$I,'pl-data'!$A417)-SUMIFS(postings!$W:$W,postings!$C:$C,'pl-data'!Z$2,postings!$D:$D,'pl-data'!Z$3,postings!$M:$M,'pl-data'!$A417)</f>
        <v>0</v>
      </c>
      <c r="AA417" s="53">
        <f>+SUMIFS(postings!$T:$T,postings!$C:$C,'pl-data'!AA$2,postings!$D:$D,'pl-data'!AA$3,postings!$I:$I,'pl-data'!$A417)-SUMIFS(postings!$W:$W,postings!$C:$C,'pl-data'!AA$2,postings!$D:$D,'pl-data'!AA$3,postings!$M:$M,'pl-data'!$A417)</f>
        <v>0</v>
      </c>
      <c r="AB417" s="53">
        <f>+SUMIFS(postings!$T:$T,postings!$C:$C,'pl-data'!AB$2,postings!$D:$D,'pl-data'!AB$3,postings!$I:$I,'pl-data'!$A417)-SUMIFS(postings!$W:$W,postings!$C:$C,'pl-data'!AB$2,postings!$D:$D,'pl-data'!AB$3,postings!$M:$M,'pl-data'!$A417)</f>
        <v>0</v>
      </c>
      <c r="AC417" s="53">
        <f>+SUMIFS(postings!$T:$T,postings!$C:$C,'pl-data'!AC$2,postings!$D:$D,'pl-data'!AC$3,postings!$I:$I,'pl-data'!$A417)-SUMIFS(postings!$W:$W,postings!$C:$C,'pl-data'!AC$2,postings!$D:$D,'pl-data'!AC$3,postings!$M:$M,'pl-data'!$A417)</f>
        <v>0</v>
      </c>
      <c r="AD417" s="53">
        <f>+SUMIFS(postings!$T:$T,postings!$C:$C,'pl-data'!AD$2,postings!$D:$D,'pl-data'!AD$3,postings!$I:$I,'pl-data'!$A417)-SUMIFS(postings!$W:$W,postings!$C:$C,'pl-data'!AD$2,postings!$D:$D,'pl-data'!AD$3,postings!$M:$M,'pl-data'!$A417)</f>
        <v>0</v>
      </c>
      <c r="AE417" s="53">
        <f>+SUMIFS(postings!$T:$T,postings!$C:$C,'pl-data'!AE$2,postings!$D:$D,'pl-data'!AE$3,postings!$I:$I,'pl-data'!$A417)-SUMIFS(postings!$W:$W,postings!$C:$C,'pl-data'!AE$2,postings!$D:$D,'pl-data'!AE$3,postings!$M:$M,'pl-data'!$A417)</f>
        <v>0</v>
      </c>
      <c r="AF417" s="53">
        <f>+SUMIFS(postings!$T:$T,postings!$C:$C,'pl-data'!AF$2,postings!$D:$D,'pl-data'!AF$3,postings!$I:$I,'pl-data'!$A417)-SUMIFS(postings!$W:$W,postings!$C:$C,'pl-data'!AF$2,postings!$D:$D,'pl-data'!AF$3,postings!$M:$M,'pl-data'!$A417)</f>
        <v>0</v>
      </c>
      <c r="AG417" s="53">
        <f>+SUMIFS(postings!$T:$T,postings!$C:$C,'pl-data'!AG$2,postings!$D:$D,'pl-data'!AG$3,postings!$I:$I,'pl-data'!$A417)-SUMIFS(postings!$W:$W,postings!$C:$C,'pl-data'!AG$2,postings!$D:$D,'pl-data'!AG$3,postings!$M:$M,'pl-data'!$A417)</f>
        <v>0</v>
      </c>
      <c r="AH417" s="53">
        <f>+SUMIFS(postings!$T:$T,postings!$C:$C,'pl-data'!AH$2,postings!$D:$D,'pl-data'!AH$3,postings!$I:$I,'pl-data'!$A417)-SUMIFS(postings!$W:$W,postings!$C:$C,'pl-data'!AH$2,postings!$D:$D,'pl-data'!AH$3,postings!$M:$M,'pl-data'!$A417)</f>
        <v>0</v>
      </c>
      <c r="AI417" s="53">
        <f>+SUMIFS(postings!$T:$T,postings!$C:$C,'pl-data'!AI$2,postings!$D:$D,'pl-data'!AI$3,postings!$I:$I,'pl-data'!$A417)-SUMIFS(postings!$W:$W,postings!$C:$C,'pl-data'!AI$2,postings!$D:$D,'pl-data'!AI$3,postings!$M:$M,'pl-data'!$A417)</f>
        <v>0</v>
      </c>
      <c r="AJ417" s="53">
        <f>+SUM(X417:INDEX(X417:AI417,1,Settings!$C$4))</f>
        <v>0</v>
      </c>
      <c r="AK417" s="53">
        <f t="shared" si="217"/>
        <v>0</v>
      </c>
      <c r="AL417" s="53"/>
      <c r="AM417" s="53">
        <f t="shared" si="186"/>
        <v>0</v>
      </c>
      <c r="AN417" s="53">
        <f t="shared" si="187"/>
        <v>0</v>
      </c>
      <c r="AO417" s="53">
        <f t="shared" si="188"/>
        <v>0</v>
      </c>
      <c r="AP417" s="53">
        <f t="shared" si="189"/>
        <v>0</v>
      </c>
      <c r="AQ417" s="53">
        <f t="shared" si="190"/>
        <v>0</v>
      </c>
      <c r="AR417" s="53">
        <f t="shared" si="191"/>
        <v>0</v>
      </c>
      <c r="AS417" s="53">
        <f t="shared" si="192"/>
        <v>0</v>
      </c>
      <c r="AT417" s="53">
        <f t="shared" si="193"/>
        <v>0</v>
      </c>
      <c r="AU417" s="53">
        <f t="shared" si="194"/>
        <v>0</v>
      </c>
      <c r="AV417" s="53">
        <f t="shared" si="195"/>
        <v>0</v>
      </c>
      <c r="AW417" s="53">
        <f t="shared" si="196"/>
        <v>0</v>
      </c>
      <c r="AX417" s="53">
        <f t="shared" si="197"/>
        <v>0</v>
      </c>
      <c r="AY417" s="53">
        <f>+SUM(AM417:INDEX(AM417:AX417,1,Settings!$C$4))</f>
        <v>0</v>
      </c>
      <c r="AZ417" s="53">
        <f t="shared" si="218"/>
        <v>0</v>
      </c>
      <c r="BA417" s="53"/>
      <c r="BB417" s="53">
        <f t="shared" si="201"/>
        <v>0</v>
      </c>
      <c r="BC417" s="53">
        <f t="shared" si="202"/>
        <v>0</v>
      </c>
      <c r="BD417" s="53">
        <f t="shared" si="203"/>
        <v>0</v>
      </c>
      <c r="BE417" s="53">
        <f t="shared" si="204"/>
        <v>0</v>
      </c>
      <c r="BF417" s="53">
        <f t="shared" si="205"/>
        <v>0</v>
      </c>
      <c r="BG417" s="53">
        <f t="shared" si="206"/>
        <v>0</v>
      </c>
      <c r="BH417" s="53">
        <f t="shared" si="207"/>
        <v>0</v>
      </c>
      <c r="BI417" s="53">
        <f t="shared" si="208"/>
        <v>0</v>
      </c>
      <c r="BJ417" s="53">
        <f t="shared" si="209"/>
        <v>0</v>
      </c>
      <c r="BK417" s="53">
        <f t="shared" si="210"/>
        <v>0</v>
      </c>
      <c r="BL417" s="53">
        <f t="shared" si="211"/>
        <v>0</v>
      </c>
      <c r="BM417" s="53">
        <f t="shared" si="212"/>
        <v>0</v>
      </c>
      <c r="BN417" s="53">
        <f t="shared" si="213"/>
        <v>0</v>
      </c>
      <c r="BO417" s="53"/>
      <c r="BP417" s="53">
        <f t="shared" si="214"/>
        <v>0</v>
      </c>
      <c r="BQ417" s="53"/>
      <c r="BR417" s="53">
        <f t="shared" si="215"/>
        <v>0</v>
      </c>
    </row>
    <row r="418" spans="1:70" x14ac:dyDescent="0.2">
      <c r="A418" s="6">
        <v>4664</v>
      </c>
      <c r="B418" s="6" t="str">
        <f>+VLOOKUP(A418,masterfile!B:C,2,FALSE)</f>
        <v>Reisekosten AN Verpfleg.mehraufwand</v>
      </c>
      <c r="D418" s="53">
        <f>+SUMIF('[1]2017'!$A:$A,$A418,'[1]2017'!$C:$C)-SUMIF('[1]2017'!$E:$E,$A418,'[1]2017'!$G:$G)</f>
        <v>0</v>
      </c>
      <c r="E418" s="53">
        <f>+SUMIF('[1]2018'!$A:$A,$A418,'[1]2018'!$C:$C)-SUMIF('[1]2018'!$E:$E,$A418,'[1]2018'!$G:$G)</f>
        <v>0</v>
      </c>
      <c r="F418" s="53">
        <f>+SUMIF('[1]2019'!$A:$A,$A418,'[1]2019'!$C:$C)-SUMIF('[1]2019'!$E:$E,$A418,'[1]2019'!$G:$G)</f>
        <v>0</v>
      </c>
      <c r="G418" s="53">
        <f>+SUMIF('[1]2020'!$A:$A,$A418,'[1]2020'!$C:$C)-SUMIF('[1]2020'!$E:$E,$A418,'[1]2020'!$G:$G)</f>
        <v>0</v>
      </c>
      <c r="H418" s="53"/>
      <c r="I418" s="53">
        <f>+(+SUMIF('[1]2021'!$A:$A,$A418,'[1]2021'!$C:$C)-SUMIF('[1]2021'!$E:$E,$A418,'[1]2021'!$G:$G))/12</f>
        <v>0</v>
      </c>
      <c r="J418" s="53">
        <f>+(+SUMIF('[1]2021'!$A:$A,$A418,'[1]2021'!$C:$C)-SUMIF('[1]2021'!$E:$E,$A418,'[1]2021'!$G:$G))/12</f>
        <v>0</v>
      </c>
      <c r="K418" s="53">
        <f>+(+SUMIF('[1]2021'!$A:$A,$A418,'[1]2021'!$C:$C)-SUMIF('[1]2021'!$E:$E,$A418,'[1]2021'!$G:$G))/12</f>
        <v>0</v>
      </c>
      <c r="L418" s="53">
        <f>+(+SUMIF('[1]2021'!$A:$A,$A418,'[1]2021'!$C:$C)-SUMIF('[1]2021'!$E:$E,$A418,'[1]2021'!$G:$G))/12</f>
        <v>0</v>
      </c>
      <c r="M418" s="53">
        <f>+(+SUMIF('[1]2021'!$A:$A,$A418,'[1]2021'!$C:$C)-SUMIF('[1]2021'!$E:$E,$A418,'[1]2021'!$G:$G))/12</f>
        <v>0</v>
      </c>
      <c r="N418" s="53">
        <f>+(+SUMIF('[1]2021'!$A:$A,$A418,'[1]2021'!$C:$C)-SUMIF('[1]2021'!$E:$E,$A418,'[1]2021'!$G:$G))/12</f>
        <v>0</v>
      </c>
      <c r="O418" s="53">
        <f>+(+SUMIF('[1]2021'!$A:$A,$A418,'[1]2021'!$C:$C)-SUMIF('[1]2021'!$E:$E,$A418,'[1]2021'!$G:$G))/12</f>
        <v>0</v>
      </c>
      <c r="P418" s="53">
        <f>+(+SUMIF('[1]2021'!$A:$A,$A418,'[1]2021'!$C:$C)-SUMIF('[1]2021'!$E:$E,$A418,'[1]2021'!$G:$G))/12</f>
        <v>0</v>
      </c>
      <c r="Q418" s="53">
        <f>+(+SUMIF('[1]2021'!$A:$A,$A418,'[1]2021'!$C:$C)-SUMIF('[1]2021'!$E:$E,$A418,'[1]2021'!$G:$G))/12</f>
        <v>0</v>
      </c>
      <c r="R418" s="53">
        <f>+(+SUMIF('[1]2021'!$A:$A,$A418,'[1]2021'!$C:$C)-SUMIF('[1]2021'!$E:$E,$A418,'[1]2021'!$G:$G))/12</f>
        <v>0</v>
      </c>
      <c r="S418" s="53">
        <f>+(+SUMIF('[1]2021'!$A:$A,$A418,'[1]2021'!$C:$C)-SUMIF('[1]2021'!$E:$E,$A418,'[1]2021'!$G:$G))/12</f>
        <v>0</v>
      </c>
      <c r="T418" s="53">
        <f>+(+SUMIF('[1]2021'!$A:$A,$A418,'[1]2021'!$C:$C)-SUMIF('[1]2021'!$E:$E,$A418,'[1]2021'!$G:$G))/12</f>
        <v>0</v>
      </c>
      <c r="U418" s="53">
        <f>+SUM(I418:INDEX(I418:T418,1,Settings!$C$4))</f>
        <v>0</v>
      </c>
      <c r="V418" s="53">
        <f t="shared" si="216"/>
        <v>0</v>
      </c>
      <c r="W418" s="53"/>
      <c r="X418" s="53">
        <f>+SUMIFS(postings!$T:$T,postings!$C:$C,'pl-data'!X$2,postings!$D:$D,'pl-data'!X$3,postings!$I:$I,'pl-data'!$A418)-SUMIFS(postings!$W:$W,postings!$C:$C,'pl-data'!X$2,postings!$D:$D,'pl-data'!X$3,postings!$M:$M,'pl-data'!$A418)</f>
        <v>0</v>
      </c>
      <c r="Y418" s="53">
        <f>+SUMIFS(postings!$T:$T,postings!$C:$C,'pl-data'!Y$2,postings!$D:$D,'pl-data'!Y$3,postings!$I:$I,'pl-data'!$A418)-SUMIFS(postings!$W:$W,postings!$C:$C,'pl-data'!Y$2,postings!$D:$D,'pl-data'!Y$3,postings!$M:$M,'pl-data'!$A418)</f>
        <v>0</v>
      </c>
      <c r="Z418" s="53">
        <f>+SUMIFS(postings!$T:$T,postings!$C:$C,'pl-data'!Z$2,postings!$D:$D,'pl-data'!Z$3,postings!$I:$I,'pl-data'!$A418)-SUMIFS(postings!$W:$W,postings!$C:$C,'pl-data'!Z$2,postings!$D:$D,'pl-data'!Z$3,postings!$M:$M,'pl-data'!$A418)</f>
        <v>0</v>
      </c>
      <c r="AA418" s="53">
        <f>+SUMIFS(postings!$T:$T,postings!$C:$C,'pl-data'!AA$2,postings!$D:$D,'pl-data'!AA$3,postings!$I:$I,'pl-data'!$A418)-SUMIFS(postings!$W:$W,postings!$C:$C,'pl-data'!AA$2,postings!$D:$D,'pl-data'!AA$3,postings!$M:$M,'pl-data'!$A418)</f>
        <v>0</v>
      </c>
      <c r="AB418" s="53">
        <f>+SUMIFS(postings!$T:$T,postings!$C:$C,'pl-data'!AB$2,postings!$D:$D,'pl-data'!AB$3,postings!$I:$I,'pl-data'!$A418)-SUMIFS(postings!$W:$W,postings!$C:$C,'pl-data'!AB$2,postings!$D:$D,'pl-data'!AB$3,postings!$M:$M,'pl-data'!$A418)</f>
        <v>0</v>
      </c>
      <c r="AC418" s="53">
        <f>+SUMIFS(postings!$T:$T,postings!$C:$C,'pl-data'!AC$2,postings!$D:$D,'pl-data'!AC$3,postings!$I:$I,'pl-data'!$A418)-SUMIFS(postings!$W:$W,postings!$C:$C,'pl-data'!AC$2,postings!$D:$D,'pl-data'!AC$3,postings!$M:$M,'pl-data'!$A418)</f>
        <v>0</v>
      </c>
      <c r="AD418" s="53">
        <f>+SUMIFS(postings!$T:$T,postings!$C:$C,'pl-data'!AD$2,postings!$D:$D,'pl-data'!AD$3,postings!$I:$I,'pl-data'!$A418)-SUMIFS(postings!$W:$W,postings!$C:$C,'pl-data'!AD$2,postings!$D:$D,'pl-data'!AD$3,postings!$M:$M,'pl-data'!$A418)</f>
        <v>0</v>
      </c>
      <c r="AE418" s="53">
        <f>+SUMIFS(postings!$T:$T,postings!$C:$C,'pl-data'!AE$2,postings!$D:$D,'pl-data'!AE$3,postings!$I:$I,'pl-data'!$A418)-SUMIFS(postings!$W:$W,postings!$C:$C,'pl-data'!AE$2,postings!$D:$D,'pl-data'!AE$3,postings!$M:$M,'pl-data'!$A418)</f>
        <v>0</v>
      </c>
      <c r="AF418" s="53">
        <f>+SUMIFS(postings!$T:$T,postings!$C:$C,'pl-data'!AF$2,postings!$D:$D,'pl-data'!AF$3,postings!$I:$I,'pl-data'!$A418)-SUMIFS(postings!$W:$W,postings!$C:$C,'pl-data'!AF$2,postings!$D:$D,'pl-data'!AF$3,postings!$M:$M,'pl-data'!$A418)</f>
        <v>0</v>
      </c>
      <c r="AG418" s="53">
        <f>+SUMIFS(postings!$T:$T,postings!$C:$C,'pl-data'!AG$2,postings!$D:$D,'pl-data'!AG$3,postings!$I:$I,'pl-data'!$A418)-SUMIFS(postings!$W:$W,postings!$C:$C,'pl-data'!AG$2,postings!$D:$D,'pl-data'!AG$3,postings!$M:$M,'pl-data'!$A418)</f>
        <v>0</v>
      </c>
      <c r="AH418" s="53">
        <f>+SUMIFS(postings!$T:$T,postings!$C:$C,'pl-data'!AH$2,postings!$D:$D,'pl-data'!AH$3,postings!$I:$I,'pl-data'!$A418)-SUMIFS(postings!$W:$W,postings!$C:$C,'pl-data'!AH$2,postings!$D:$D,'pl-data'!AH$3,postings!$M:$M,'pl-data'!$A418)</f>
        <v>0</v>
      </c>
      <c r="AI418" s="53">
        <f>+SUMIFS(postings!$T:$T,postings!$C:$C,'pl-data'!AI$2,postings!$D:$D,'pl-data'!AI$3,postings!$I:$I,'pl-data'!$A418)-SUMIFS(postings!$W:$W,postings!$C:$C,'pl-data'!AI$2,postings!$D:$D,'pl-data'!AI$3,postings!$M:$M,'pl-data'!$A418)</f>
        <v>0</v>
      </c>
      <c r="AJ418" s="53">
        <f>+SUM(X418:INDEX(X418:AI418,1,Settings!$C$4))</f>
        <v>0</v>
      </c>
      <c r="AK418" s="53">
        <f t="shared" si="217"/>
        <v>0</v>
      </c>
      <c r="AL418" s="53"/>
      <c r="AM418" s="53">
        <f t="shared" si="186"/>
        <v>0</v>
      </c>
      <c r="AN418" s="53">
        <f t="shared" si="187"/>
        <v>0</v>
      </c>
      <c r="AO418" s="53">
        <f t="shared" si="188"/>
        <v>0</v>
      </c>
      <c r="AP418" s="53">
        <f t="shared" si="189"/>
        <v>0</v>
      </c>
      <c r="AQ418" s="53">
        <f t="shared" si="190"/>
        <v>0</v>
      </c>
      <c r="AR418" s="53">
        <f t="shared" si="191"/>
        <v>0</v>
      </c>
      <c r="AS418" s="53">
        <f t="shared" si="192"/>
        <v>0</v>
      </c>
      <c r="AT418" s="53">
        <f t="shared" si="193"/>
        <v>0</v>
      </c>
      <c r="AU418" s="53">
        <f t="shared" si="194"/>
        <v>0</v>
      </c>
      <c r="AV418" s="53">
        <f t="shared" si="195"/>
        <v>0</v>
      </c>
      <c r="AW418" s="53">
        <f t="shared" si="196"/>
        <v>0</v>
      </c>
      <c r="AX418" s="53">
        <f t="shared" si="197"/>
        <v>0</v>
      </c>
      <c r="AY418" s="53">
        <f>+SUM(AM418:INDEX(AM418:AX418,1,Settings!$C$4))</f>
        <v>0</v>
      </c>
      <c r="AZ418" s="53">
        <f t="shared" si="218"/>
        <v>0</v>
      </c>
      <c r="BA418" s="53"/>
      <c r="BB418" s="53">
        <f t="shared" si="201"/>
        <v>0</v>
      </c>
      <c r="BC418" s="53">
        <f t="shared" si="202"/>
        <v>0</v>
      </c>
      <c r="BD418" s="53">
        <f t="shared" si="203"/>
        <v>0</v>
      </c>
      <c r="BE418" s="53">
        <f t="shared" si="204"/>
        <v>0</v>
      </c>
      <c r="BF418" s="53">
        <f t="shared" si="205"/>
        <v>0</v>
      </c>
      <c r="BG418" s="53">
        <f t="shared" si="206"/>
        <v>0</v>
      </c>
      <c r="BH418" s="53">
        <f t="shared" si="207"/>
        <v>0</v>
      </c>
      <c r="BI418" s="53">
        <f t="shared" si="208"/>
        <v>0</v>
      </c>
      <c r="BJ418" s="53">
        <f t="shared" si="209"/>
        <v>0</v>
      </c>
      <c r="BK418" s="53">
        <f t="shared" si="210"/>
        <v>0</v>
      </c>
      <c r="BL418" s="53">
        <f t="shared" si="211"/>
        <v>0</v>
      </c>
      <c r="BM418" s="53">
        <f t="shared" si="212"/>
        <v>0</v>
      </c>
      <c r="BN418" s="53">
        <f t="shared" si="213"/>
        <v>0</v>
      </c>
      <c r="BO418" s="53"/>
      <c r="BP418" s="53">
        <f t="shared" si="214"/>
        <v>0</v>
      </c>
      <c r="BQ418" s="53"/>
      <c r="BR418" s="53">
        <f t="shared" si="215"/>
        <v>0</v>
      </c>
    </row>
    <row r="419" spans="1:70" x14ac:dyDescent="0.2">
      <c r="A419" s="6">
        <v>4666</v>
      </c>
      <c r="B419" s="6" t="str">
        <f>+VLOOKUP(A419,masterfile!B:C,2,FALSE)</f>
        <v>Reisekosten AN Übernachtungsaufwand</v>
      </c>
      <c r="D419" s="53">
        <f>+SUMIF('[1]2017'!$A:$A,$A419,'[1]2017'!$C:$C)-SUMIF('[1]2017'!$E:$E,$A419,'[1]2017'!$G:$G)</f>
        <v>0</v>
      </c>
      <c r="E419" s="53">
        <f>+SUMIF('[1]2018'!$A:$A,$A419,'[1]2018'!$C:$C)-SUMIF('[1]2018'!$E:$E,$A419,'[1]2018'!$G:$G)</f>
        <v>0</v>
      </c>
      <c r="F419" s="53">
        <f>+SUMIF('[1]2019'!$A:$A,$A419,'[1]2019'!$C:$C)-SUMIF('[1]2019'!$E:$E,$A419,'[1]2019'!$G:$G)</f>
        <v>0</v>
      </c>
      <c r="G419" s="53">
        <f>+SUMIF('[1]2020'!$A:$A,$A419,'[1]2020'!$C:$C)-SUMIF('[1]2020'!$E:$E,$A419,'[1]2020'!$G:$G)</f>
        <v>0</v>
      </c>
      <c r="H419" s="53"/>
      <c r="I419" s="53">
        <f>+(+SUMIF('[1]2021'!$A:$A,$A419,'[1]2021'!$C:$C)-SUMIF('[1]2021'!$E:$E,$A419,'[1]2021'!$G:$G))/12</f>
        <v>0</v>
      </c>
      <c r="J419" s="53">
        <f>+(+SUMIF('[1]2021'!$A:$A,$A419,'[1]2021'!$C:$C)-SUMIF('[1]2021'!$E:$E,$A419,'[1]2021'!$G:$G))/12</f>
        <v>0</v>
      </c>
      <c r="K419" s="53">
        <f>+(+SUMIF('[1]2021'!$A:$A,$A419,'[1]2021'!$C:$C)-SUMIF('[1]2021'!$E:$E,$A419,'[1]2021'!$G:$G))/12</f>
        <v>0</v>
      </c>
      <c r="L419" s="53">
        <f>+(+SUMIF('[1]2021'!$A:$A,$A419,'[1]2021'!$C:$C)-SUMIF('[1]2021'!$E:$E,$A419,'[1]2021'!$G:$G))/12</f>
        <v>0</v>
      </c>
      <c r="M419" s="53">
        <f>+(+SUMIF('[1]2021'!$A:$A,$A419,'[1]2021'!$C:$C)-SUMIF('[1]2021'!$E:$E,$A419,'[1]2021'!$G:$G))/12</f>
        <v>0</v>
      </c>
      <c r="N419" s="53">
        <f>+(+SUMIF('[1]2021'!$A:$A,$A419,'[1]2021'!$C:$C)-SUMIF('[1]2021'!$E:$E,$A419,'[1]2021'!$G:$G))/12</f>
        <v>0</v>
      </c>
      <c r="O419" s="53">
        <f>+(+SUMIF('[1]2021'!$A:$A,$A419,'[1]2021'!$C:$C)-SUMIF('[1]2021'!$E:$E,$A419,'[1]2021'!$G:$G))/12</f>
        <v>0</v>
      </c>
      <c r="P419" s="53">
        <f>+(+SUMIF('[1]2021'!$A:$A,$A419,'[1]2021'!$C:$C)-SUMIF('[1]2021'!$E:$E,$A419,'[1]2021'!$G:$G))/12</f>
        <v>0</v>
      </c>
      <c r="Q419" s="53">
        <f>+(+SUMIF('[1]2021'!$A:$A,$A419,'[1]2021'!$C:$C)-SUMIF('[1]2021'!$E:$E,$A419,'[1]2021'!$G:$G))/12</f>
        <v>0</v>
      </c>
      <c r="R419" s="53">
        <f>+(+SUMIF('[1]2021'!$A:$A,$A419,'[1]2021'!$C:$C)-SUMIF('[1]2021'!$E:$E,$A419,'[1]2021'!$G:$G))/12</f>
        <v>0</v>
      </c>
      <c r="S419" s="53">
        <f>+(+SUMIF('[1]2021'!$A:$A,$A419,'[1]2021'!$C:$C)-SUMIF('[1]2021'!$E:$E,$A419,'[1]2021'!$G:$G))/12</f>
        <v>0</v>
      </c>
      <c r="T419" s="53">
        <f>+(+SUMIF('[1]2021'!$A:$A,$A419,'[1]2021'!$C:$C)-SUMIF('[1]2021'!$E:$E,$A419,'[1]2021'!$G:$G))/12</f>
        <v>0</v>
      </c>
      <c r="U419" s="53">
        <f>+SUM(I419:INDEX(I419:T419,1,Settings!$C$4))</f>
        <v>0</v>
      </c>
      <c r="V419" s="53">
        <f t="shared" si="216"/>
        <v>0</v>
      </c>
      <c r="W419" s="53"/>
      <c r="X419" s="53">
        <f>+SUMIFS(postings!$T:$T,postings!$C:$C,'pl-data'!X$2,postings!$D:$D,'pl-data'!X$3,postings!$I:$I,'pl-data'!$A419)-SUMIFS(postings!$W:$W,postings!$C:$C,'pl-data'!X$2,postings!$D:$D,'pl-data'!X$3,postings!$M:$M,'pl-data'!$A419)</f>
        <v>0</v>
      </c>
      <c r="Y419" s="53">
        <f>+SUMIFS(postings!$T:$T,postings!$C:$C,'pl-data'!Y$2,postings!$D:$D,'pl-data'!Y$3,postings!$I:$I,'pl-data'!$A419)-SUMIFS(postings!$W:$W,postings!$C:$C,'pl-data'!Y$2,postings!$D:$D,'pl-data'!Y$3,postings!$M:$M,'pl-data'!$A419)</f>
        <v>0</v>
      </c>
      <c r="Z419" s="53">
        <f>+SUMIFS(postings!$T:$T,postings!$C:$C,'pl-data'!Z$2,postings!$D:$D,'pl-data'!Z$3,postings!$I:$I,'pl-data'!$A419)-SUMIFS(postings!$W:$W,postings!$C:$C,'pl-data'!Z$2,postings!$D:$D,'pl-data'!Z$3,postings!$M:$M,'pl-data'!$A419)</f>
        <v>0</v>
      </c>
      <c r="AA419" s="53">
        <f>+SUMIFS(postings!$T:$T,postings!$C:$C,'pl-data'!AA$2,postings!$D:$D,'pl-data'!AA$3,postings!$I:$I,'pl-data'!$A419)-SUMIFS(postings!$W:$W,postings!$C:$C,'pl-data'!AA$2,postings!$D:$D,'pl-data'!AA$3,postings!$M:$M,'pl-data'!$A419)</f>
        <v>0</v>
      </c>
      <c r="AB419" s="53">
        <f>+SUMIFS(postings!$T:$T,postings!$C:$C,'pl-data'!AB$2,postings!$D:$D,'pl-data'!AB$3,postings!$I:$I,'pl-data'!$A419)-SUMIFS(postings!$W:$W,postings!$C:$C,'pl-data'!AB$2,postings!$D:$D,'pl-data'!AB$3,postings!$M:$M,'pl-data'!$A419)</f>
        <v>0</v>
      </c>
      <c r="AC419" s="53">
        <f>+SUMIFS(postings!$T:$T,postings!$C:$C,'pl-data'!AC$2,postings!$D:$D,'pl-data'!AC$3,postings!$I:$I,'pl-data'!$A419)-SUMIFS(postings!$W:$W,postings!$C:$C,'pl-data'!AC$2,postings!$D:$D,'pl-data'!AC$3,postings!$M:$M,'pl-data'!$A419)</f>
        <v>0</v>
      </c>
      <c r="AD419" s="53">
        <f>+SUMIFS(postings!$T:$T,postings!$C:$C,'pl-data'!AD$2,postings!$D:$D,'pl-data'!AD$3,postings!$I:$I,'pl-data'!$A419)-SUMIFS(postings!$W:$W,postings!$C:$C,'pl-data'!AD$2,postings!$D:$D,'pl-data'!AD$3,postings!$M:$M,'pl-data'!$A419)</f>
        <v>0</v>
      </c>
      <c r="AE419" s="53">
        <f>+SUMIFS(postings!$T:$T,postings!$C:$C,'pl-data'!AE$2,postings!$D:$D,'pl-data'!AE$3,postings!$I:$I,'pl-data'!$A419)-SUMIFS(postings!$W:$W,postings!$C:$C,'pl-data'!AE$2,postings!$D:$D,'pl-data'!AE$3,postings!$M:$M,'pl-data'!$A419)</f>
        <v>0</v>
      </c>
      <c r="AF419" s="53">
        <f>+SUMIFS(postings!$T:$T,postings!$C:$C,'pl-data'!AF$2,postings!$D:$D,'pl-data'!AF$3,postings!$I:$I,'pl-data'!$A419)-SUMIFS(postings!$W:$W,postings!$C:$C,'pl-data'!AF$2,postings!$D:$D,'pl-data'!AF$3,postings!$M:$M,'pl-data'!$A419)</f>
        <v>0</v>
      </c>
      <c r="AG419" s="53">
        <f>+SUMIFS(postings!$T:$T,postings!$C:$C,'pl-data'!AG$2,postings!$D:$D,'pl-data'!AG$3,postings!$I:$I,'pl-data'!$A419)-SUMIFS(postings!$W:$W,postings!$C:$C,'pl-data'!AG$2,postings!$D:$D,'pl-data'!AG$3,postings!$M:$M,'pl-data'!$A419)</f>
        <v>0</v>
      </c>
      <c r="AH419" s="53">
        <f>+SUMIFS(postings!$T:$T,postings!$C:$C,'pl-data'!AH$2,postings!$D:$D,'pl-data'!AH$3,postings!$I:$I,'pl-data'!$A419)-SUMIFS(postings!$W:$W,postings!$C:$C,'pl-data'!AH$2,postings!$D:$D,'pl-data'!AH$3,postings!$M:$M,'pl-data'!$A419)</f>
        <v>0</v>
      </c>
      <c r="AI419" s="53">
        <f>+SUMIFS(postings!$T:$T,postings!$C:$C,'pl-data'!AI$2,postings!$D:$D,'pl-data'!AI$3,postings!$I:$I,'pl-data'!$A419)-SUMIFS(postings!$W:$W,postings!$C:$C,'pl-data'!AI$2,postings!$D:$D,'pl-data'!AI$3,postings!$M:$M,'pl-data'!$A419)</f>
        <v>0</v>
      </c>
      <c r="AJ419" s="53">
        <f>+SUM(X419:INDEX(X419:AI419,1,Settings!$C$4))</f>
        <v>0</v>
      </c>
      <c r="AK419" s="53">
        <f t="shared" si="217"/>
        <v>0</v>
      </c>
      <c r="AL419" s="53"/>
      <c r="AM419" s="53">
        <f t="shared" ref="AM419:AM482" si="219">+I419*1.03</f>
        <v>0</v>
      </c>
      <c r="AN419" s="53">
        <f t="shared" ref="AN419:AN482" si="220">+J419*1.03</f>
        <v>0</v>
      </c>
      <c r="AO419" s="53">
        <f t="shared" ref="AO419:AO482" si="221">+K419*1.03</f>
        <v>0</v>
      </c>
      <c r="AP419" s="53">
        <f t="shared" ref="AP419:AP482" si="222">+L419*1.03</f>
        <v>0</v>
      </c>
      <c r="AQ419" s="53">
        <f t="shared" ref="AQ419:AQ482" si="223">+M419*1.03</f>
        <v>0</v>
      </c>
      <c r="AR419" s="53">
        <f t="shared" ref="AR419:AR482" si="224">+N419*1.03</f>
        <v>0</v>
      </c>
      <c r="AS419" s="53">
        <f t="shared" ref="AS419:AS482" si="225">+O419*1.03</f>
        <v>0</v>
      </c>
      <c r="AT419" s="53">
        <f t="shared" ref="AT419:AT482" si="226">+P419*1.03</f>
        <v>0</v>
      </c>
      <c r="AU419" s="53">
        <f t="shared" ref="AU419:AU482" si="227">+Q419*1.03</f>
        <v>0</v>
      </c>
      <c r="AV419" s="53">
        <f t="shared" ref="AV419:AV482" si="228">+R419*1.03</f>
        <v>0</v>
      </c>
      <c r="AW419" s="53">
        <f t="shared" ref="AW419:AW482" si="229">+S419*1.03</f>
        <v>0</v>
      </c>
      <c r="AX419" s="53">
        <f t="shared" ref="AX419:AX482" si="230">+T419*1.03</f>
        <v>0</v>
      </c>
      <c r="AY419" s="53">
        <f>+SUM(AM419:INDEX(AM419:AX419,1,Settings!$C$4))</f>
        <v>0</v>
      </c>
      <c r="AZ419" s="53">
        <f t="shared" si="218"/>
        <v>0</v>
      </c>
      <c r="BA419" s="53"/>
      <c r="BB419" s="53">
        <f t="shared" si="201"/>
        <v>0</v>
      </c>
      <c r="BC419" s="53">
        <f t="shared" si="202"/>
        <v>0</v>
      </c>
      <c r="BD419" s="53">
        <f t="shared" si="203"/>
        <v>0</v>
      </c>
      <c r="BE419" s="53">
        <f t="shared" si="204"/>
        <v>0</v>
      </c>
      <c r="BF419" s="53">
        <f t="shared" si="205"/>
        <v>0</v>
      </c>
      <c r="BG419" s="53">
        <f t="shared" si="206"/>
        <v>0</v>
      </c>
      <c r="BH419" s="53">
        <f t="shared" si="207"/>
        <v>0</v>
      </c>
      <c r="BI419" s="53">
        <f t="shared" si="208"/>
        <v>0</v>
      </c>
      <c r="BJ419" s="53">
        <f t="shared" si="209"/>
        <v>0</v>
      </c>
      <c r="BK419" s="53">
        <f t="shared" si="210"/>
        <v>0</v>
      </c>
      <c r="BL419" s="53">
        <f t="shared" si="211"/>
        <v>0</v>
      </c>
      <c r="BM419" s="53">
        <f t="shared" si="212"/>
        <v>0</v>
      </c>
      <c r="BN419" s="53">
        <f t="shared" si="213"/>
        <v>0</v>
      </c>
      <c r="BO419" s="53"/>
      <c r="BP419" s="53">
        <f t="shared" si="214"/>
        <v>0</v>
      </c>
      <c r="BQ419" s="53"/>
      <c r="BR419" s="53">
        <f t="shared" si="215"/>
        <v>0</v>
      </c>
    </row>
    <row r="420" spans="1:70" x14ac:dyDescent="0.2">
      <c r="A420" s="6">
        <v>4668</v>
      </c>
      <c r="B420" s="6" t="str">
        <f>+VLOOKUP(A420,masterfile!B:C,2,FALSE)</f>
        <v>Kilometergelderstattung Arbeitnehmer</v>
      </c>
      <c r="D420" s="53">
        <f>+SUMIF('[1]2017'!$A:$A,$A420,'[1]2017'!$C:$C)-SUMIF('[1]2017'!$E:$E,$A420,'[1]2017'!$G:$G)</f>
        <v>0</v>
      </c>
      <c r="E420" s="53">
        <f>+SUMIF('[1]2018'!$A:$A,$A420,'[1]2018'!$C:$C)-SUMIF('[1]2018'!$E:$E,$A420,'[1]2018'!$G:$G)</f>
        <v>0</v>
      </c>
      <c r="F420" s="53">
        <f>+SUMIF('[1]2019'!$A:$A,$A420,'[1]2019'!$C:$C)-SUMIF('[1]2019'!$E:$E,$A420,'[1]2019'!$G:$G)</f>
        <v>0</v>
      </c>
      <c r="G420" s="53">
        <f>+SUMIF('[1]2020'!$A:$A,$A420,'[1]2020'!$C:$C)-SUMIF('[1]2020'!$E:$E,$A420,'[1]2020'!$G:$G)</f>
        <v>0</v>
      </c>
      <c r="H420" s="53"/>
      <c r="I420" s="53">
        <f>+(+SUMIF('[1]2021'!$A:$A,$A420,'[1]2021'!$C:$C)-SUMIF('[1]2021'!$E:$E,$A420,'[1]2021'!$G:$G))/12</f>
        <v>0</v>
      </c>
      <c r="J420" s="53">
        <f>+(+SUMIF('[1]2021'!$A:$A,$A420,'[1]2021'!$C:$C)-SUMIF('[1]2021'!$E:$E,$A420,'[1]2021'!$G:$G))/12</f>
        <v>0</v>
      </c>
      <c r="K420" s="53">
        <f>+(+SUMIF('[1]2021'!$A:$A,$A420,'[1]2021'!$C:$C)-SUMIF('[1]2021'!$E:$E,$A420,'[1]2021'!$G:$G))/12</f>
        <v>0</v>
      </c>
      <c r="L420" s="53">
        <f>+(+SUMIF('[1]2021'!$A:$A,$A420,'[1]2021'!$C:$C)-SUMIF('[1]2021'!$E:$E,$A420,'[1]2021'!$G:$G))/12</f>
        <v>0</v>
      </c>
      <c r="M420" s="53">
        <f>+(+SUMIF('[1]2021'!$A:$A,$A420,'[1]2021'!$C:$C)-SUMIF('[1]2021'!$E:$E,$A420,'[1]2021'!$G:$G))/12</f>
        <v>0</v>
      </c>
      <c r="N420" s="53">
        <f>+(+SUMIF('[1]2021'!$A:$A,$A420,'[1]2021'!$C:$C)-SUMIF('[1]2021'!$E:$E,$A420,'[1]2021'!$G:$G))/12</f>
        <v>0</v>
      </c>
      <c r="O420" s="53">
        <f>+(+SUMIF('[1]2021'!$A:$A,$A420,'[1]2021'!$C:$C)-SUMIF('[1]2021'!$E:$E,$A420,'[1]2021'!$G:$G))/12</f>
        <v>0</v>
      </c>
      <c r="P420" s="53">
        <f>+(+SUMIF('[1]2021'!$A:$A,$A420,'[1]2021'!$C:$C)-SUMIF('[1]2021'!$E:$E,$A420,'[1]2021'!$G:$G))/12</f>
        <v>0</v>
      </c>
      <c r="Q420" s="53">
        <f>+(+SUMIF('[1]2021'!$A:$A,$A420,'[1]2021'!$C:$C)-SUMIF('[1]2021'!$E:$E,$A420,'[1]2021'!$G:$G))/12</f>
        <v>0</v>
      </c>
      <c r="R420" s="53">
        <f>+(+SUMIF('[1]2021'!$A:$A,$A420,'[1]2021'!$C:$C)-SUMIF('[1]2021'!$E:$E,$A420,'[1]2021'!$G:$G))/12</f>
        <v>0</v>
      </c>
      <c r="S420" s="53">
        <f>+(+SUMIF('[1]2021'!$A:$A,$A420,'[1]2021'!$C:$C)-SUMIF('[1]2021'!$E:$E,$A420,'[1]2021'!$G:$G))/12</f>
        <v>0</v>
      </c>
      <c r="T420" s="53">
        <f>+(+SUMIF('[1]2021'!$A:$A,$A420,'[1]2021'!$C:$C)-SUMIF('[1]2021'!$E:$E,$A420,'[1]2021'!$G:$G))/12</f>
        <v>0</v>
      </c>
      <c r="U420" s="53">
        <f>+SUM(I420:INDEX(I420:T420,1,Settings!$C$4))</f>
        <v>0</v>
      </c>
      <c r="V420" s="53">
        <f t="shared" si="216"/>
        <v>0</v>
      </c>
      <c r="W420" s="53"/>
      <c r="X420" s="53">
        <f>+SUMIFS(postings!$T:$T,postings!$C:$C,'pl-data'!X$2,postings!$D:$D,'pl-data'!X$3,postings!$I:$I,'pl-data'!$A420)-SUMIFS(postings!$W:$W,postings!$C:$C,'pl-data'!X$2,postings!$D:$D,'pl-data'!X$3,postings!$M:$M,'pl-data'!$A420)</f>
        <v>0</v>
      </c>
      <c r="Y420" s="53">
        <f>+SUMIFS(postings!$T:$T,postings!$C:$C,'pl-data'!Y$2,postings!$D:$D,'pl-data'!Y$3,postings!$I:$I,'pl-data'!$A420)-SUMIFS(postings!$W:$W,postings!$C:$C,'pl-data'!Y$2,postings!$D:$D,'pl-data'!Y$3,postings!$M:$M,'pl-data'!$A420)</f>
        <v>0</v>
      </c>
      <c r="Z420" s="53">
        <f>+SUMIFS(postings!$T:$T,postings!$C:$C,'pl-data'!Z$2,postings!$D:$D,'pl-data'!Z$3,postings!$I:$I,'pl-data'!$A420)-SUMIFS(postings!$W:$W,postings!$C:$C,'pl-data'!Z$2,postings!$D:$D,'pl-data'!Z$3,postings!$M:$M,'pl-data'!$A420)</f>
        <v>0</v>
      </c>
      <c r="AA420" s="53">
        <f>+SUMIFS(postings!$T:$T,postings!$C:$C,'pl-data'!AA$2,postings!$D:$D,'pl-data'!AA$3,postings!$I:$I,'pl-data'!$A420)-SUMIFS(postings!$W:$W,postings!$C:$C,'pl-data'!AA$2,postings!$D:$D,'pl-data'!AA$3,postings!$M:$M,'pl-data'!$A420)</f>
        <v>0</v>
      </c>
      <c r="AB420" s="53">
        <f>+SUMIFS(postings!$T:$T,postings!$C:$C,'pl-data'!AB$2,postings!$D:$D,'pl-data'!AB$3,postings!$I:$I,'pl-data'!$A420)-SUMIFS(postings!$W:$W,postings!$C:$C,'pl-data'!AB$2,postings!$D:$D,'pl-data'!AB$3,postings!$M:$M,'pl-data'!$A420)</f>
        <v>0</v>
      </c>
      <c r="AC420" s="53">
        <f>+SUMIFS(postings!$T:$T,postings!$C:$C,'pl-data'!AC$2,postings!$D:$D,'pl-data'!AC$3,postings!$I:$I,'pl-data'!$A420)-SUMIFS(postings!$W:$W,postings!$C:$C,'pl-data'!AC$2,postings!$D:$D,'pl-data'!AC$3,postings!$M:$M,'pl-data'!$A420)</f>
        <v>0</v>
      </c>
      <c r="AD420" s="53">
        <f>+SUMIFS(postings!$T:$T,postings!$C:$C,'pl-data'!AD$2,postings!$D:$D,'pl-data'!AD$3,postings!$I:$I,'pl-data'!$A420)-SUMIFS(postings!$W:$W,postings!$C:$C,'pl-data'!AD$2,postings!$D:$D,'pl-data'!AD$3,postings!$M:$M,'pl-data'!$A420)</f>
        <v>0</v>
      </c>
      <c r="AE420" s="53">
        <f>+SUMIFS(postings!$T:$T,postings!$C:$C,'pl-data'!AE$2,postings!$D:$D,'pl-data'!AE$3,postings!$I:$I,'pl-data'!$A420)-SUMIFS(postings!$W:$W,postings!$C:$C,'pl-data'!AE$2,postings!$D:$D,'pl-data'!AE$3,postings!$M:$M,'pl-data'!$A420)</f>
        <v>0</v>
      </c>
      <c r="AF420" s="53">
        <f>+SUMIFS(postings!$T:$T,postings!$C:$C,'pl-data'!AF$2,postings!$D:$D,'pl-data'!AF$3,postings!$I:$I,'pl-data'!$A420)-SUMIFS(postings!$W:$W,postings!$C:$C,'pl-data'!AF$2,postings!$D:$D,'pl-data'!AF$3,postings!$M:$M,'pl-data'!$A420)</f>
        <v>0</v>
      </c>
      <c r="AG420" s="53">
        <f>+SUMIFS(postings!$T:$T,postings!$C:$C,'pl-data'!AG$2,postings!$D:$D,'pl-data'!AG$3,postings!$I:$I,'pl-data'!$A420)-SUMIFS(postings!$W:$W,postings!$C:$C,'pl-data'!AG$2,postings!$D:$D,'pl-data'!AG$3,postings!$M:$M,'pl-data'!$A420)</f>
        <v>0</v>
      </c>
      <c r="AH420" s="53">
        <f>+SUMIFS(postings!$T:$T,postings!$C:$C,'pl-data'!AH$2,postings!$D:$D,'pl-data'!AH$3,postings!$I:$I,'pl-data'!$A420)-SUMIFS(postings!$W:$W,postings!$C:$C,'pl-data'!AH$2,postings!$D:$D,'pl-data'!AH$3,postings!$M:$M,'pl-data'!$A420)</f>
        <v>0</v>
      </c>
      <c r="AI420" s="53">
        <f>+SUMIFS(postings!$T:$T,postings!$C:$C,'pl-data'!AI$2,postings!$D:$D,'pl-data'!AI$3,postings!$I:$I,'pl-data'!$A420)-SUMIFS(postings!$W:$W,postings!$C:$C,'pl-data'!AI$2,postings!$D:$D,'pl-data'!AI$3,postings!$M:$M,'pl-data'!$A420)</f>
        <v>0</v>
      </c>
      <c r="AJ420" s="53">
        <f>+SUM(X420:INDEX(X420:AI420,1,Settings!$C$4))</f>
        <v>0</v>
      </c>
      <c r="AK420" s="53">
        <f t="shared" si="217"/>
        <v>0</v>
      </c>
      <c r="AL420" s="53"/>
      <c r="AM420" s="53">
        <f t="shared" si="219"/>
        <v>0</v>
      </c>
      <c r="AN420" s="53">
        <f t="shared" si="220"/>
        <v>0</v>
      </c>
      <c r="AO420" s="53">
        <f t="shared" si="221"/>
        <v>0</v>
      </c>
      <c r="AP420" s="53">
        <f t="shared" si="222"/>
        <v>0</v>
      </c>
      <c r="AQ420" s="53">
        <f t="shared" si="223"/>
        <v>0</v>
      </c>
      <c r="AR420" s="53">
        <f t="shared" si="224"/>
        <v>0</v>
      </c>
      <c r="AS420" s="53">
        <f t="shared" si="225"/>
        <v>0</v>
      </c>
      <c r="AT420" s="53">
        <f t="shared" si="226"/>
        <v>0</v>
      </c>
      <c r="AU420" s="53">
        <f t="shared" si="227"/>
        <v>0</v>
      </c>
      <c r="AV420" s="53">
        <f t="shared" si="228"/>
        <v>0</v>
      </c>
      <c r="AW420" s="53">
        <f t="shared" si="229"/>
        <v>0</v>
      </c>
      <c r="AX420" s="53">
        <f t="shared" si="230"/>
        <v>0</v>
      </c>
      <c r="AY420" s="53">
        <f>+SUM(AM420:INDEX(AM420:AX420,1,Settings!$C$4))</f>
        <v>0</v>
      </c>
      <c r="AZ420" s="53">
        <f t="shared" si="218"/>
        <v>0</v>
      </c>
      <c r="BA420" s="53"/>
      <c r="BB420" s="53">
        <f t="shared" si="201"/>
        <v>0</v>
      </c>
      <c r="BC420" s="53">
        <f t="shared" si="202"/>
        <v>0</v>
      </c>
      <c r="BD420" s="53">
        <f t="shared" si="203"/>
        <v>0</v>
      </c>
      <c r="BE420" s="53">
        <f t="shared" si="204"/>
        <v>0</v>
      </c>
      <c r="BF420" s="53">
        <f t="shared" si="205"/>
        <v>0</v>
      </c>
      <c r="BG420" s="53">
        <f t="shared" si="206"/>
        <v>0</v>
      </c>
      <c r="BH420" s="53">
        <f t="shared" si="207"/>
        <v>0</v>
      </c>
      <c r="BI420" s="53">
        <f t="shared" si="208"/>
        <v>0</v>
      </c>
      <c r="BJ420" s="53">
        <f t="shared" si="209"/>
        <v>0</v>
      </c>
      <c r="BK420" s="53">
        <f t="shared" si="210"/>
        <v>0</v>
      </c>
      <c r="BL420" s="53">
        <f t="shared" si="211"/>
        <v>0</v>
      </c>
      <c r="BM420" s="53">
        <f t="shared" si="212"/>
        <v>0</v>
      </c>
      <c r="BN420" s="53">
        <f t="shared" si="213"/>
        <v>0</v>
      </c>
      <c r="BO420" s="53"/>
      <c r="BP420" s="53">
        <f t="shared" si="214"/>
        <v>0</v>
      </c>
      <c r="BQ420" s="53"/>
      <c r="BR420" s="53">
        <f t="shared" si="215"/>
        <v>0</v>
      </c>
    </row>
    <row r="421" spans="1:70" x14ac:dyDescent="0.2">
      <c r="A421" s="6">
        <v>4670</v>
      </c>
      <c r="B421" s="6" t="str">
        <f>+VLOOKUP(A421,masterfile!B:C,2,FALSE)</f>
        <v>Reisekosten Unternehmer</v>
      </c>
      <c r="D421" s="53">
        <f>+SUMIF('[1]2017'!$A:$A,$A421,'[1]2017'!$C:$C)-SUMIF('[1]2017'!$E:$E,$A421,'[1]2017'!$G:$G)</f>
        <v>2.7</v>
      </c>
      <c r="E421" s="53">
        <f>+SUMIF('[1]2018'!$A:$A,$A421,'[1]2018'!$C:$C)-SUMIF('[1]2018'!$E:$E,$A421,'[1]2018'!$G:$G)</f>
        <v>2.7</v>
      </c>
      <c r="F421" s="53">
        <f>+SUMIF('[1]2019'!$A:$A,$A421,'[1]2019'!$C:$C)-SUMIF('[1]2019'!$E:$E,$A421,'[1]2019'!$G:$G)</f>
        <v>2.7</v>
      </c>
      <c r="G421" s="53">
        <f>+SUMIF('[1]2020'!$A:$A,$A421,'[1]2020'!$C:$C)-SUMIF('[1]2020'!$E:$E,$A421,'[1]2020'!$G:$G)</f>
        <v>2.7</v>
      </c>
      <c r="H421" s="53"/>
      <c r="I421" s="53">
        <f>+(+SUMIF('[1]2021'!$A:$A,$A421,'[1]2021'!$C:$C)-SUMIF('[1]2021'!$E:$E,$A421,'[1]2021'!$G:$G))/12</f>
        <v>0.22500000000000001</v>
      </c>
      <c r="J421" s="53">
        <f>+(+SUMIF('[1]2021'!$A:$A,$A421,'[1]2021'!$C:$C)-SUMIF('[1]2021'!$E:$E,$A421,'[1]2021'!$G:$G))/12</f>
        <v>0.22500000000000001</v>
      </c>
      <c r="K421" s="53">
        <f>+(+SUMIF('[1]2021'!$A:$A,$A421,'[1]2021'!$C:$C)-SUMIF('[1]2021'!$E:$E,$A421,'[1]2021'!$G:$G))/12</f>
        <v>0.22500000000000001</v>
      </c>
      <c r="L421" s="53">
        <f>+(+SUMIF('[1]2021'!$A:$A,$A421,'[1]2021'!$C:$C)-SUMIF('[1]2021'!$E:$E,$A421,'[1]2021'!$G:$G))/12</f>
        <v>0.22500000000000001</v>
      </c>
      <c r="M421" s="53">
        <f>+(+SUMIF('[1]2021'!$A:$A,$A421,'[1]2021'!$C:$C)-SUMIF('[1]2021'!$E:$E,$A421,'[1]2021'!$G:$G))/12</f>
        <v>0.22500000000000001</v>
      </c>
      <c r="N421" s="53">
        <f>+(+SUMIF('[1]2021'!$A:$A,$A421,'[1]2021'!$C:$C)-SUMIF('[1]2021'!$E:$E,$A421,'[1]2021'!$G:$G))/12</f>
        <v>0.22500000000000001</v>
      </c>
      <c r="O421" s="53">
        <f>+(+SUMIF('[1]2021'!$A:$A,$A421,'[1]2021'!$C:$C)-SUMIF('[1]2021'!$E:$E,$A421,'[1]2021'!$G:$G))/12</f>
        <v>0.22500000000000001</v>
      </c>
      <c r="P421" s="53">
        <f>+(+SUMIF('[1]2021'!$A:$A,$A421,'[1]2021'!$C:$C)-SUMIF('[1]2021'!$E:$E,$A421,'[1]2021'!$G:$G))/12</f>
        <v>0.22500000000000001</v>
      </c>
      <c r="Q421" s="53">
        <f>+(+SUMIF('[1]2021'!$A:$A,$A421,'[1]2021'!$C:$C)-SUMIF('[1]2021'!$E:$E,$A421,'[1]2021'!$G:$G))/12</f>
        <v>0.22500000000000001</v>
      </c>
      <c r="R421" s="53">
        <f>+(+SUMIF('[1]2021'!$A:$A,$A421,'[1]2021'!$C:$C)-SUMIF('[1]2021'!$E:$E,$A421,'[1]2021'!$G:$G))/12</f>
        <v>0.22500000000000001</v>
      </c>
      <c r="S421" s="53">
        <f>+(+SUMIF('[1]2021'!$A:$A,$A421,'[1]2021'!$C:$C)-SUMIF('[1]2021'!$E:$E,$A421,'[1]2021'!$G:$G))/12</f>
        <v>0.22500000000000001</v>
      </c>
      <c r="T421" s="53">
        <f>+(+SUMIF('[1]2021'!$A:$A,$A421,'[1]2021'!$C:$C)-SUMIF('[1]2021'!$E:$E,$A421,'[1]2021'!$G:$G))/12</f>
        <v>0.22500000000000001</v>
      </c>
      <c r="U421" s="53">
        <f>+SUM(I421:INDEX(I421:T421,1,Settings!$C$4))</f>
        <v>2.7000000000000006</v>
      </c>
      <c r="V421" s="53">
        <f t="shared" si="216"/>
        <v>2.7000000000000006</v>
      </c>
      <c r="W421" s="53"/>
      <c r="X421" s="53">
        <f>+SUMIFS(postings!$T:$T,postings!$C:$C,'pl-data'!X$2,postings!$D:$D,'pl-data'!X$3,postings!$I:$I,'pl-data'!$A421)-SUMIFS(postings!$W:$W,postings!$C:$C,'pl-data'!X$2,postings!$D:$D,'pl-data'!X$3,postings!$M:$M,'pl-data'!$A421)</f>
        <v>0</v>
      </c>
      <c r="Y421" s="53">
        <f>+SUMIFS(postings!$T:$T,postings!$C:$C,'pl-data'!Y$2,postings!$D:$D,'pl-data'!Y$3,postings!$I:$I,'pl-data'!$A421)-SUMIFS(postings!$W:$W,postings!$C:$C,'pl-data'!Y$2,postings!$D:$D,'pl-data'!Y$3,postings!$M:$M,'pl-data'!$A421)</f>
        <v>0</v>
      </c>
      <c r="Z421" s="53">
        <f>+SUMIFS(postings!$T:$T,postings!$C:$C,'pl-data'!Z$2,postings!$D:$D,'pl-data'!Z$3,postings!$I:$I,'pl-data'!$A421)-SUMIFS(postings!$W:$W,postings!$C:$C,'pl-data'!Z$2,postings!$D:$D,'pl-data'!Z$3,postings!$M:$M,'pl-data'!$A421)</f>
        <v>0</v>
      </c>
      <c r="AA421" s="53">
        <f>+SUMIFS(postings!$T:$T,postings!$C:$C,'pl-data'!AA$2,postings!$D:$D,'pl-data'!AA$3,postings!$I:$I,'pl-data'!$A421)-SUMIFS(postings!$W:$W,postings!$C:$C,'pl-data'!AA$2,postings!$D:$D,'pl-data'!AA$3,postings!$M:$M,'pl-data'!$A421)</f>
        <v>0</v>
      </c>
      <c r="AB421" s="53">
        <f>+SUMIFS(postings!$T:$T,postings!$C:$C,'pl-data'!AB$2,postings!$D:$D,'pl-data'!AB$3,postings!$I:$I,'pl-data'!$A421)-SUMIFS(postings!$W:$W,postings!$C:$C,'pl-data'!AB$2,postings!$D:$D,'pl-data'!AB$3,postings!$M:$M,'pl-data'!$A421)</f>
        <v>0</v>
      </c>
      <c r="AC421" s="53">
        <f>+SUMIFS(postings!$T:$T,postings!$C:$C,'pl-data'!AC$2,postings!$D:$D,'pl-data'!AC$3,postings!$I:$I,'pl-data'!$A421)-SUMIFS(postings!$W:$W,postings!$C:$C,'pl-data'!AC$2,postings!$D:$D,'pl-data'!AC$3,postings!$M:$M,'pl-data'!$A421)</f>
        <v>0</v>
      </c>
      <c r="AD421" s="53">
        <f>+SUMIFS(postings!$T:$T,postings!$C:$C,'pl-data'!AD$2,postings!$D:$D,'pl-data'!AD$3,postings!$I:$I,'pl-data'!$A421)-SUMIFS(postings!$W:$W,postings!$C:$C,'pl-data'!AD$2,postings!$D:$D,'pl-data'!AD$3,postings!$M:$M,'pl-data'!$A421)</f>
        <v>0</v>
      </c>
      <c r="AE421" s="53">
        <f>+SUMIFS(postings!$T:$T,postings!$C:$C,'pl-data'!AE$2,postings!$D:$D,'pl-data'!AE$3,postings!$I:$I,'pl-data'!$A421)-SUMIFS(postings!$W:$W,postings!$C:$C,'pl-data'!AE$2,postings!$D:$D,'pl-data'!AE$3,postings!$M:$M,'pl-data'!$A421)</f>
        <v>0</v>
      </c>
      <c r="AF421" s="53">
        <f>+SUMIFS(postings!$T:$T,postings!$C:$C,'pl-data'!AF$2,postings!$D:$D,'pl-data'!AF$3,postings!$I:$I,'pl-data'!$A421)-SUMIFS(postings!$W:$W,postings!$C:$C,'pl-data'!AF$2,postings!$D:$D,'pl-data'!AF$3,postings!$M:$M,'pl-data'!$A421)</f>
        <v>0</v>
      </c>
      <c r="AG421" s="53">
        <f>+SUMIFS(postings!$T:$T,postings!$C:$C,'pl-data'!AG$2,postings!$D:$D,'pl-data'!AG$3,postings!$I:$I,'pl-data'!$A421)-SUMIFS(postings!$W:$W,postings!$C:$C,'pl-data'!AG$2,postings!$D:$D,'pl-data'!AG$3,postings!$M:$M,'pl-data'!$A421)</f>
        <v>0</v>
      </c>
      <c r="AH421" s="53">
        <f>+SUMIFS(postings!$T:$T,postings!$C:$C,'pl-data'!AH$2,postings!$D:$D,'pl-data'!AH$3,postings!$I:$I,'pl-data'!$A421)-SUMIFS(postings!$W:$W,postings!$C:$C,'pl-data'!AH$2,postings!$D:$D,'pl-data'!AH$3,postings!$M:$M,'pl-data'!$A421)</f>
        <v>0</v>
      </c>
      <c r="AI421" s="53">
        <f>+SUMIFS(postings!$T:$T,postings!$C:$C,'pl-data'!AI$2,postings!$D:$D,'pl-data'!AI$3,postings!$I:$I,'pl-data'!$A421)-SUMIFS(postings!$W:$W,postings!$C:$C,'pl-data'!AI$2,postings!$D:$D,'pl-data'!AI$3,postings!$M:$M,'pl-data'!$A421)</f>
        <v>0</v>
      </c>
      <c r="AJ421" s="53">
        <f>+SUM(X421:INDEX(X421:AI421,1,Settings!$C$4))</f>
        <v>0</v>
      </c>
      <c r="AK421" s="53">
        <f t="shared" si="217"/>
        <v>0</v>
      </c>
      <c r="AL421" s="53"/>
      <c r="AM421" s="53">
        <f t="shared" si="219"/>
        <v>0.23175000000000001</v>
      </c>
      <c r="AN421" s="53">
        <f t="shared" si="220"/>
        <v>0.23175000000000001</v>
      </c>
      <c r="AO421" s="53">
        <f t="shared" si="221"/>
        <v>0.23175000000000001</v>
      </c>
      <c r="AP421" s="53">
        <f t="shared" si="222"/>
        <v>0.23175000000000001</v>
      </c>
      <c r="AQ421" s="53">
        <f t="shared" si="223"/>
        <v>0.23175000000000001</v>
      </c>
      <c r="AR421" s="53">
        <f t="shared" si="224"/>
        <v>0.23175000000000001</v>
      </c>
      <c r="AS421" s="53">
        <f t="shared" si="225"/>
        <v>0.23175000000000001</v>
      </c>
      <c r="AT421" s="53">
        <f t="shared" si="226"/>
        <v>0.23175000000000001</v>
      </c>
      <c r="AU421" s="53">
        <f t="shared" si="227"/>
        <v>0.23175000000000001</v>
      </c>
      <c r="AV421" s="53">
        <f t="shared" si="228"/>
        <v>0.23175000000000001</v>
      </c>
      <c r="AW421" s="53">
        <f t="shared" si="229"/>
        <v>0.23175000000000001</v>
      </c>
      <c r="AX421" s="53">
        <f t="shared" si="230"/>
        <v>0.23175000000000001</v>
      </c>
      <c r="AY421" s="53">
        <f>+SUM(AM421:INDEX(AM421:AX421,1,Settings!$C$4))</f>
        <v>2.7809999999999993</v>
      </c>
      <c r="AZ421" s="53">
        <f t="shared" si="218"/>
        <v>2.7809999999999993</v>
      </c>
      <c r="BA421" s="53"/>
      <c r="BB421" s="53">
        <f t="shared" si="201"/>
        <v>0.23870250000000001</v>
      </c>
      <c r="BC421" s="53">
        <f t="shared" si="202"/>
        <v>0.23870250000000001</v>
      </c>
      <c r="BD421" s="53">
        <f t="shared" si="203"/>
        <v>0.23870250000000001</v>
      </c>
      <c r="BE421" s="53">
        <f t="shared" si="204"/>
        <v>0.23870250000000001</v>
      </c>
      <c r="BF421" s="53">
        <f t="shared" si="205"/>
        <v>0.23870250000000001</v>
      </c>
      <c r="BG421" s="53">
        <f t="shared" si="206"/>
        <v>0.23870250000000001</v>
      </c>
      <c r="BH421" s="53">
        <f t="shared" si="207"/>
        <v>0.23870250000000001</v>
      </c>
      <c r="BI421" s="53">
        <f t="shared" si="208"/>
        <v>0.23870250000000001</v>
      </c>
      <c r="BJ421" s="53">
        <f t="shared" si="209"/>
        <v>0.23870250000000001</v>
      </c>
      <c r="BK421" s="53">
        <f t="shared" si="210"/>
        <v>0.23870250000000001</v>
      </c>
      <c r="BL421" s="53">
        <f t="shared" si="211"/>
        <v>0.23870250000000001</v>
      </c>
      <c r="BM421" s="53">
        <f t="shared" si="212"/>
        <v>0.23870250000000001</v>
      </c>
      <c r="BN421" s="53">
        <f t="shared" si="213"/>
        <v>2.86443</v>
      </c>
      <c r="BO421" s="53"/>
      <c r="BP421" s="53">
        <f t="shared" si="214"/>
        <v>2.9790072000000003</v>
      </c>
      <c r="BQ421" s="53"/>
      <c r="BR421" s="53">
        <f t="shared" si="215"/>
        <v>3.1279575600000005</v>
      </c>
    </row>
    <row r="422" spans="1:70" x14ac:dyDescent="0.2">
      <c r="A422" s="6">
        <v>4672</v>
      </c>
      <c r="B422" s="6" t="str">
        <f>+VLOOKUP(A422,masterfile!B:C,2,FALSE)</f>
        <v>Reisekosten Unternehmer, n.abz.Anteil</v>
      </c>
      <c r="D422" s="53">
        <f>+SUMIF('[1]2017'!$A:$A,$A422,'[1]2017'!$C:$C)-SUMIF('[1]2017'!$E:$E,$A422,'[1]2017'!$G:$G)</f>
        <v>0</v>
      </c>
      <c r="E422" s="53">
        <f>+SUMIF('[1]2018'!$A:$A,$A422,'[1]2018'!$C:$C)-SUMIF('[1]2018'!$E:$E,$A422,'[1]2018'!$G:$G)</f>
        <v>0</v>
      </c>
      <c r="F422" s="53">
        <f>+SUMIF('[1]2019'!$A:$A,$A422,'[1]2019'!$C:$C)-SUMIF('[1]2019'!$E:$E,$A422,'[1]2019'!$G:$G)</f>
        <v>0</v>
      </c>
      <c r="G422" s="53">
        <f>+SUMIF('[1]2020'!$A:$A,$A422,'[1]2020'!$C:$C)-SUMIF('[1]2020'!$E:$E,$A422,'[1]2020'!$G:$G)</f>
        <v>0</v>
      </c>
      <c r="H422" s="53"/>
      <c r="I422" s="53">
        <f>+(+SUMIF('[1]2021'!$A:$A,$A422,'[1]2021'!$C:$C)-SUMIF('[1]2021'!$E:$E,$A422,'[1]2021'!$G:$G))/12</f>
        <v>0</v>
      </c>
      <c r="J422" s="53">
        <f>+(+SUMIF('[1]2021'!$A:$A,$A422,'[1]2021'!$C:$C)-SUMIF('[1]2021'!$E:$E,$A422,'[1]2021'!$G:$G))/12</f>
        <v>0</v>
      </c>
      <c r="K422" s="53">
        <f>+(+SUMIF('[1]2021'!$A:$A,$A422,'[1]2021'!$C:$C)-SUMIF('[1]2021'!$E:$E,$A422,'[1]2021'!$G:$G))/12</f>
        <v>0</v>
      </c>
      <c r="L422" s="53">
        <f>+(+SUMIF('[1]2021'!$A:$A,$A422,'[1]2021'!$C:$C)-SUMIF('[1]2021'!$E:$E,$A422,'[1]2021'!$G:$G))/12</f>
        <v>0</v>
      </c>
      <c r="M422" s="53">
        <f>+(+SUMIF('[1]2021'!$A:$A,$A422,'[1]2021'!$C:$C)-SUMIF('[1]2021'!$E:$E,$A422,'[1]2021'!$G:$G))/12</f>
        <v>0</v>
      </c>
      <c r="N422" s="53">
        <f>+(+SUMIF('[1]2021'!$A:$A,$A422,'[1]2021'!$C:$C)-SUMIF('[1]2021'!$E:$E,$A422,'[1]2021'!$G:$G))/12</f>
        <v>0</v>
      </c>
      <c r="O422" s="53">
        <f>+(+SUMIF('[1]2021'!$A:$A,$A422,'[1]2021'!$C:$C)-SUMIF('[1]2021'!$E:$E,$A422,'[1]2021'!$G:$G))/12</f>
        <v>0</v>
      </c>
      <c r="P422" s="53">
        <f>+(+SUMIF('[1]2021'!$A:$A,$A422,'[1]2021'!$C:$C)-SUMIF('[1]2021'!$E:$E,$A422,'[1]2021'!$G:$G))/12</f>
        <v>0</v>
      </c>
      <c r="Q422" s="53">
        <f>+(+SUMIF('[1]2021'!$A:$A,$A422,'[1]2021'!$C:$C)-SUMIF('[1]2021'!$E:$E,$A422,'[1]2021'!$G:$G))/12</f>
        <v>0</v>
      </c>
      <c r="R422" s="53">
        <f>+(+SUMIF('[1]2021'!$A:$A,$A422,'[1]2021'!$C:$C)-SUMIF('[1]2021'!$E:$E,$A422,'[1]2021'!$G:$G))/12</f>
        <v>0</v>
      </c>
      <c r="S422" s="53">
        <f>+(+SUMIF('[1]2021'!$A:$A,$A422,'[1]2021'!$C:$C)-SUMIF('[1]2021'!$E:$E,$A422,'[1]2021'!$G:$G))/12</f>
        <v>0</v>
      </c>
      <c r="T422" s="53">
        <f>+(+SUMIF('[1]2021'!$A:$A,$A422,'[1]2021'!$C:$C)-SUMIF('[1]2021'!$E:$E,$A422,'[1]2021'!$G:$G))/12</f>
        <v>0</v>
      </c>
      <c r="U422" s="53">
        <f>+SUM(I422:INDEX(I422:T422,1,Settings!$C$4))</f>
        <v>0</v>
      </c>
      <c r="V422" s="53">
        <f t="shared" si="216"/>
        <v>0</v>
      </c>
      <c r="W422" s="53"/>
      <c r="X422" s="53">
        <f>+SUMIFS(postings!$T:$T,postings!$C:$C,'pl-data'!X$2,postings!$D:$D,'pl-data'!X$3,postings!$I:$I,'pl-data'!$A422)-SUMIFS(postings!$W:$W,postings!$C:$C,'pl-data'!X$2,postings!$D:$D,'pl-data'!X$3,postings!$M:$M,'pl-data'!$A422)</f>
        <v>0</v>
      </c>
      <c r="Y422" s="53">
        <f>+SUMIFS(postings!$T:$T,postings!$C:$C,'pl-data'!Y$2,postings!$D:$D,'pl-data'!Y$3,postings!$I:$I,'pl-data'!$A422)-SUMIFS(postings!$W:$W,postings!$C:$C,'pl-data'!Y$2,postings!$D:$D,'pl-data'!Y$3,postings!$M:$M,'pl-data'!$A422)</f>
        <v>0</v>
      </c>
      <c r="Z422" s="53">
        <f>+SUMIFS(postings!$T:$T,postings!$C:$C,'pl-data'!Z$2,postings!$D:$D,'pl-data'!Z$3,postings!$I:$I,'pl-data'!$A422)-SUMIFS(postings!$W:$W,postings!$C:$C,'pl-data'!Z$2,postings!$D:$D,'pl-data'!Z$3,postings!$M:$M,'pl-data'!$A422)</f>
        <v>0</v>
      </c>
      <c r="AA422" s="53">
        <f>+SUMIFS(postings!$T:$T,postings!$C:$C,'pl-data'!AA$2,postings!$D:$D,'pl-data'!AA$3,postings!$I:$I,'pl-data'!$A422)-SUMIFS(postings!$W:$W,postings!$C:$C,'pl-data'!AA$2,postings!$D:$D,'pl-data'!AA$3,postings!$M:$M,'pl-data'!$A422)</f>
        <v>0</v>
      </c>
      <c r="AB422" s="53">
        <f>+SUMIFS(postings!$T:$T,postings!$C:$C,'pl-data'!AB$2,postings!$D:$D,'pl-data'!AB$3,postings!$I:$I,'pl-data'!$A422)-SUMIFS(postings!$W:$W,postings!$C:$C,'pl-data'!AB$2,postings!$D:$D,'pl-data'!AB$3,postings!$M:$M,'pl-data'!$A422)</f>
        <v>0</v>
      </c>
      <c r="AC422" s="53">
        <f>+SUMIFS(postings!$T:$T,postings!$C:$C,'pl-data'!AC$2,postings!$D:$D,'pl-data'!AC$3,postings!$I:$I,'pl-data'!$A422)-SUMIFS(postings!$W:$W,postings!$C:$C,'pl-data'!AC$2,postings!$D:$D,'pl-data'!AC$3,postings!$M:$M,'pl-data'!$A422)</f>
        <v>0</v>
      </c>
      <c r="AD422" s="53">
        <f>+SUMIFS(postings!$T:$T,postings!$C:$C,'pl-data'!AD$2,postings!$D:$D,'pl-data'!AD$3,postings!$I:$I,'pl-data'!$A422)-SUMIFS(postings!$W:$W,postings!$C:$C,'pl-data'!AD$2,postings!$D:$D,'pl-data'!AD$3,postings!$M:$M,'pl-data'!$A422)</f>
        <v>0</v>
      </c>
      <c r="AE422" s="53">
        <f>+SUMIFS(postings!$T:$T,postings!$C:$C,'pl-data'!AE$2,postings!$D:$D,'pl-data'!AE$3,postings!$I:$I,'pl-data'!$A422)-SUMIFS(postings!$W:$W,postings!$C:$C,'pl-data'!AE$2,postings!$D:$D,'pl-data'!AE$3,postings!$M:$M,'pl-data'!$A422)</f>
        <v>0</v>
      </c>
      <c r="AF422" s="53">
        <f>+SUMIFS(postings!$T:$T,postings!$C:$C,'pl-data'!AF$2,postings!$D:$D,'pl-data'!AF$3,postings!$I:$I,'pl-data'!$A422)-SUMIFS(postings!$W:$W,postings!$C:$C,'pl-data'!AF$2,postings!$D:$D,'pl-data'!AF$3,postings!$M:$M,'pl-data'!$A422)</f>
        <v>0</v>
      </c>
      <c r="AG422" s="53">
        <f>+SUMIFS(postings!$T:$T,postings!$C:$C,'pl-data'!AG$2,postings!$D:$D,'pl-data'!AG$3,postings!$I:$I,'pl-data'!$A422)-SUMIFS(postings!$W:$W,postings!$C:$C,'pl-data'!AG$2,postings!$D:$D,'pl-data'!AG$3,postings!$M:$M,'pl-data'!$A422)</f>
        <v>0</v>
      </c>
      <c r="AH422" s="53">
        <f>+SUMIFS(postings!$T:$T,postings!$C:$C,'pl-data'!AH$2,postings!$D:$D,'pl-data'!AH$3,postings!$I:$I,'pl-data'!$A422)-SUMIFS(postings!$W:$W,postings!$C:$C,'pl-data'!AH$2,postings!$D:$D,'pl-data'!AH$3,postings!$M:$M,'pl-data'!$A422)</f>
        <v>0</v>
      </c>
      <c r="AI422" s="53">
        <f>+SUMIFS(postings!$T:$T,postings!$C:$C,'pl-data'!AI$2,postings!$D:$D,'pl-data'!AI$3,postings!$I:$I,'pl-data'!$A422)-SUMIFS(postings!$W:$W,postings!$C:$C,'pl-data'!AI$2,postings!$D:$D,'pl-data'!AI$3,postings!$M:$M,'pl-data'!$A422)</f>
        <v>0</v>
      </c>
      <c r="AJ422" s="53">
        <f>+SUM(X422:INDEX(X422:AI422,1,Settings!$C$4))</f>
        <v>0</v>
      </c>
      <c r="AK422" s="53">
        <f t="shared" si="217"/>
        <v>0</v>
      </c>
      <c r="AL422" s="53"/>
      <c r="AM422" s="53">
        <f t="shared" si="219"/>
        <v>0</v>
      </c>
      <c r="AN422" s="53">
        <f t="shared" si="220"/>
        <v>0</v>
      </c>
      <c r="AO422" s="53">
        <f t="shared" si="221"/>
        <v>0</v>
      </c>
      <c r="AP422" s="53">
        <f t="shared" si="222"/>
        <v>0</v>
      </c>
      <c r="AQ422" s="53">
        <f t="shared" si="223"/>
        <v>0</v>
      </c>
      <c r="AR422" s="53">
        <f t="shared" si="224"/>
        <v>0</v>
      </c>
      <c r="AS422" s="53">
        <f t="shared" si="225"/>
        <v>0</v>
      </c>
      <c r="AT422" s="53">
        <f t="shared" si="226"/>
        <v>0</v>
      </c>
      <c r="AU422" s="53">
        <f t="shared" si="227"/>
        <v>0</v>
      </c>
      <c r="AV422" s="53">
        <f t="shared" si="228"/>
        <v>0</v>
      </c>
      <c r="AW422" s="53">
        <f t="shared" si="229"/>
        <v>0</v>
      </c>
      <c r="AX422" s="53">
        <f t="shared" si="230"/>
        <v>0</v>
      </c>
      <c r="AY422" s="53">
        <f>+SUM(AM422:INDEX(AM422:AX422,1,Settings!$C$4))</f>
        <v>0</v>
      </c>
      <c r="AZ422" s="53">
        <f t="shared" si="218"/>
        <v>0</v>
      </c>
      <c r="BA422" s="53"/>
      <c r="BB422" s="53">
        <f t="shared" si="201"/>
        <v>0</v>
      </c>
      <c r="BC422" s="53">
        <f t="shared" si="202"/>
        <v>0</v>
      </c>
      <c r="BD422" s="53">
        <f t="shared" si="203"/>
        <v>0</v>
      </c>
      <c r="BE422" s="53">
        <f t="shared" si="204"/>
        <v>0</v>
      </c>
      <c r="BF422" s="53">
        <f t="shared" si="205"/>
        <v>0</v>
      </c>
      <c r="BG422" s="53">
        <f t="shared" si="206"/>
        <v>0</v>
      </c>
      <c r="BH422" s="53">
        <f t="shared" si="207"/>
        <v>0</v>
      </c>
      <c r="BI422" s="53">
        <f t="shared" si="208"/>
        <v>0</v>
      </c>
      <c r="BJ422" s="53">
        <f t="shared" si="209"/>
        <v>0</v>
      </c>
      <c r="BK422" s="53">
        <f t="shared" si="210"/>
        <v>0</v>
      </c>
      <c r="BL422" s="53">
        <f t="shared" si="211"/>
        <v>0</v>
      </c>
      <c r="BM422" s="53">
        <f t="shared" si="212"/>
        <v>0</v>
      </c>
      <c r="BN422" s="53">
        <f t="shared" si="213"/>
        <v>0</v>
      </c>
      <c r="BO422" s="53"/>
      <c r="BP422" s="53">
        <f t="shared" si="214"/>
        <v>0</v>
      </c>
      <c r="BQ422" s="53"/>
      <c r="BR422" s="53">
        <f t="shared" si="215"/>
        <v>0</v>
      </c>
    </row>
    <row r="423" spans="1:70" x14ac:dyDescent="0.2">
      <c r="A423" s="6">
        <v>4673</v>
      </c>
      <c r="B423" s="6" t="str">
        <f>+VLOOKUP(A423,masterfile!B:C,2,FALSE)</f>
        <v>Reisekosten Unternehmer, Fahrtkosten</v>
      </c>
      <c r="D423" s="53">
        <f>+SUMIF('[1]2017'!$A:$A,$A423,'[1]2017'!$C:$C)-SUMIF('[1]2017'!$E:$E,$A423,'[1]2017'!$G:$G)</f>
        <v>0</v>
      </c>
      <c r="E423" s="53">
        <f>+SUMIF('[1]2018'!$A:$A,$A423,'[1]2018'!$C:$C)-SUMIF('[1]2018'!$E:$E,$A423,'[1]2018'!$G:$G)</f>
        <v>0</v>
      </c>
      <c r="F423" s="53">
        <f>+SUMIF('[1]2019'!$A:$A,$A423,'[1]2019'!$C:$C)-SUMIF('[1]2019'!$E:$E,$A423,'[1]2019'!$G:$G)</f>
        <v>0</v>
      </c>
      <c r="G423" s="53">
        <f>+SUMIF('[1]2020'!$A:$A,$A423,'[1]2020'!$C:$C)-SUMIF('[1]2020'!$E:$E,$A423,'[1]2020'!$G:$G)</f>
        <v>0</v>
      </c>
      <c r="H423" s="53"/>
      <c r="I423" s="53">
        <f>+(+SUMIF('[1]2021'!$A:$A,$A423,'[1]2021'!$C:$C)-SUMIF('[1]2021'!$E:$E,$A423,'[1]2021'!$G:$G))/12</f>
        <v>0</v>
      </c>
      <c r="J423" s="53">
        <f>+(+SUMIF('[1]2021'!$A:$A,$A423,'[1]2021'!$C:$C)-SUMIF('[1]2021'!$E:$E,$A423,'[1]2021'!$G:$G))/12</f>
        <v>0</v>
      </c>
      <c r="K423" s="53">
        <f>+(+SUMIF('[1]2021'!$A:$A,$A423,'[1]2021'!$C:$C)-SUMIF('[1]2021'!$E:$E,$A423,'[1]2021'!$G:$G))/12</f>
        <v>0</v>
      </c>
      <c r="L423" s="53">
        <f>+(+SUMIF('[1]2021'!$A:$A,$A423,'[1]2021'!$C:$C)-SUMIF('[1]2021'!$E:$E,$A423,'[1]2021'!$G:$G))/12</f>
        <v>0</v>
      </c>
      <c r="M423" s="53">
        <f>+(+SUMIF('[1]2021'!$A:$A,$A423,'[1]2021'!$C:$C)-SUMIF('[1]2021'!$E:$E,$A423,'[1]2021'!$G:$G))/12</f>
        <v>0</v>
      </c>
      <c r="N423" s="53">
        <f>+(+SUMIF('[1]2021'!$A:$A,$A423,'[1]2021'!$C:$C)-SUMIF('[1]2021'!$E:$E,$A423,'[1]2021'!$G:$G))/12</f>
        <v>0</v>
      </c>
      <c r="O423" s="53">
        <f>+(+SUMIF('[1]2021'!$A:$A,$A423,'[1]2021'!$C:$C)-SUMIF('[1]2021'!$E:$E,$A423,'[1]2021'!$G:$G))/12</f>
        <v>0</v>
      </c>
      <c r="P423" s="53">
        <f>+(+SUMIF('[1]2021'!$A:$A,$A423,'[1]2021'!$C:$C)-SUMIF('[1]2021'!$E:$E,$A423,'[1]2021'!$G:$G))/12</f>
        <v>0</v>
      </c>
      <c r="Q423" s="53">
        <f>+(+SUMIF('[1]2021'!$A:$A,$A423,'[1]2021'!$C:$C)-SUMIF('[1]2021'!$E:$E,$A423,'[1]2021'!$G:$G))/12</f>
        <v>0</v>
      </c>
      <c r="R423" s="53">
        <f>+(+SUMIF('[1]2021'!$A:$A,$A423,'[1]2021'!$C:$C)-SUMIF('[1]2021'!$E:$E,$A423,'[1]2021'!$G:$G))/12</f>
        <v>0</v>
      </c>
      <c r="S423" s="53">
        <f>+(+SUMIF('[1]2021'!$A:$A,$A423,'[1]2021'!$C:$C)-SUMIF('[1]2021'!$E:$E,$A423,'[1]2021'!$G:$G))/12</f>
        <v>0</v>
      </c>
      <c r="T423" s="53">
        <f>+(+SUMIF('[1]2021'!$A:$A,$A423,'[1]2021'!$C:$C)-SUMIF('[1]2021'!$E:$E,$A423,'[1]2021'!$G:$G))/12</f>
        <v>0</v>
      </c>
      <c r="U423" s="53">
        <f>+SUM(I423:INDEX(I423:T423,1,Settings!$C$4))</f>
        <v>0</v>
      </c>
      <c r="V423" s="53">
        <f t="shared" si="216"/>
        <v>0</v>
      </c>
      <c r="W423" s="53"/>
      <c r="X423" s="53">
        <f>+SUMIFS(postings!$T:$T,postings!$C:$C,'pl-data'!X$2,postings!$D:$D,'pl-data'!X$3,postings!$I:$I,'pl-data'!$A423)-SUMIFS(postings!$W:$W,postings!$C:$C,'pl-data'!X$2,postings!$D:$D,'pl-data'!X$3,postings!$M:$M,'pl-data'!$A423)</f>
        <v>0</v>
      </c>
      <c r="Y423" s="53">
        <f>+SUMIFS(postings!$T:$T,postings!$C:$C,'pl-data'!Y$2,postings!$D:$D,'pl-data'!Y$3,postings!$I:$I,'pl-data'!$A423)-SUMIFS(postings!$W:$W,postings!$C:$C,'pl-data'!Y$2,postings!$D:$D,'pl-data'!Y$3,postings!$M:$M,'pl-data'!$A423)</f>
        <v>0</v>
      </c>
      <c r="Z423" s="53">
        <f>+SUMIFS(postings!$T:$T,postings!$C:$C,'pl-data'!Z$2,postings!$D:$D,'pl-data'!Z$3,postings!$I:$I,'pl-data'!$A423)-SUMIFS(postings!$W:$W,postings!$C:$C,'pl-data'!Z$2,postings!$D:$D,'pl-data'!Z$3,postings!$M:$M,'pl-data'!$A423)</f>
        <v>0</v>
      </c>
      <c r="AA423" s="53">
        <f>+SUMIFS(postings!$T:$T,postings!$C:$C,'pl-data'!AA$2,postings!$D:$D,'pl-data'!AA$3,postings!$I:$I,'pl-data'!$A423)-SUMIFS(postings!$W:$W,postings!$C:$C,'pl-data'!AA$2,postings!$D:$D,'pl-data'!AA$3,postings!$M:$M,'pl-data'!$A423)</f>
        <v>0</v>
      </c>
      <c r="AB423" s="53">
        <f>+SUMIFS(postings!$T:$T,postings!$C:$C,'pl-data'!AB$2,postings!$D:$D,'pl-data'!AB$3,postings!$I:$I,'pl-data'!$A423)-SUMIFS(postings!$W:$W,postings!$C:$C,'pl-data'!AB$2,postings!$D:$D,'pl-data'!AB$3,postings!$M:$M,'pl-data'!$A423)</f>
        <v>0</v>
      </c>
      <c r="AC423" s="53">
        <f>+SUMIFS(postings!$T:$T,postings!$C:$C,'pl-data'!AC$2,postings!$D:$D,'pl-data'!AC$3,postings!$I:$I,'pl-data'!$A423)-SUMIFS(postings!$W:$W,postings!$C:$C,'pl-data'!AC$2,postings!$D:$D,'pl-data'!AC$3,postings!$M:$M,'pl-data'!$A423)</f>
        <v>0</v>
      </c>
      <c r="AD423" s="53">
        <f>+SUMIFS(postings!$T:$T,postings!$C:$C,'pl-data'!AD$2,postings!$D:$D,'pl-data'!AD$3,postings!$I:$I,'pl-data'!$A423)-SUMIFS(postings!$W:$W,postings!$C:$C,'pl-data'!AD$2,postings!$D:$D,'pl-data'!AD$3,postings!$M:$M,'pl-data'!$A423)</f>
        <v>0</v>
      </c>
      <c r="AE423" s="53">
        <f>+SUMIFS(postings!$T:$T,postings!$C:$C,'pl-data'!AE$2,postings!$D:$D,'pl-data'!AE$3,postings!$I:$I,'pl-data'!$A423)-SUMIFS(postings!$W:$W,postings!$C:$C,'pl-data'!AE$2,postings!$D:$D,'pl-data'!AE$3,postings!$M:$M,'pl-data'!$A423)</f>
        <v>0</v>
      </c>
      <c r="AF423" s="53">
        <f>+SUMIFS(postings!$T:$T,postings!$C:$C,'pl-data'!AF$2,postings!$D:$D,'pl-data'!AF$3,postings!$I:$I,'pl-data'!$A423)-SUMIFS(postings!$W:$W,postings!$C:$C,'pl-data'!AF$2,postings!$D:$D,'pl-data'!AF$3,postings!$M:$M,'pl-data'!$A423)</f>
        <v>0</v>
      </c>
      <c r="AG423" s="53">
        <f>+SUMIFS(postings!$T:$T,postings!$C:$C,'pl-data'!AG$2,postings!$D:$D,'pl-data'!AG$3,postings!$I:$I,'pl-data'!$A423)-SUMIFS(postings!$W:$W,postings!$C:$C,'pl-data'!AG$2,postings!$D:$D,'pl-data'!AG$3,postings!$M:$M,'pl-data'!$A423)</f>
        <v>0</v>
      </c>
      <c r="AH423" s="53">
        <f>+SUMIFS(postings!$T:$T,postings!$C:$C,'pl-data'!AH$2,postings!$D:$D,'pl-data'!AH$3,postings!$I:$I,'pl-data'!$A423)-SUMIFS(postings!$W:$W,postings!$C:$C,'pl-data'!AH$2,postings!$D:$D,'pl-data'!AH$3,postings!$M:$M,'pl-data'!$A423)</f>
        <v>0</v>
      </c>
      <c r="AI423" s="53">
        <f>+SUMIFS(postings!$T:$T,postings!$C:$C,'pl-data'!AI$2,postings!$D:$D,'pl-data'!AI$3,postings!$I:$I,'pl-data'!$A423)-SUMIFS(postings!$W:$W,postings!$C:$C,'pl-data'!AI$2,postings!$D:$D,'pl-data'!AI$3,postings!$M:$M,'pl-data'!$A423)</f>
        <v>0</v>
      </c>
      <c r="AJ423" s="53">
        <f>+SUM(X423:INDEX(X423:AI423,1,Settings!$C$4))</f>
        <v>0</v>
      </c>
      <c r="AK423" s="53">
        <f t="shared" si="217"/>
        <v>0</v>
      </c>
      <c r="AL423" s="53"/>
      <c r="AM423" s="53">
        <f t="shared" si="219"/>
        <v>0</v>
      </c>
      <c r="AN423" s="53">
        <f t="shared" si="220"/>
        <v>0</v>
      </c>
      <c r="AO423" s="53">
        <f t="shared" si="221"/>
        <v>0</v>
      </c>
      <c r="AP423" s="53">
        <f t="shared" si="222"/>
        <v>0</v>
      </c>
      <c r="AQ423" s="53">
        <f t="shared" si="223"/>
        <v>0</v>
      </c>
      <c r="AR423" s="53">
        <f t="shared" si="224"/>
        <v>0</v>
      </c>
      <c r="AS423" s="53">
        <f t="shared" si="225"/>
        <v>0</v>
      </c>
      <c r="AT423" s="53">
        <f t="shared" si="226"/>
        <v>0</v>
      </c>
      <c r="AU423" s="53">
        <f t="shared" si="227"/>
        <v>0</v>
      </c>
      <c r="AV423" s="53">
        <f t="shared" si="228"/>
        <v>0</v>
      </c>
      <c r="AW423" s="53">
        <f t="shared" si="229"/>
        <v>0</v>
      </c>
      <c r="AX423" s="53">
        <f t="shared" si="230"/>
        <v>0</v>
      </c>
      <c r="AY423" s="53">
        <f>+SUM(AM423:INDEX(AM423:AX423,1,Settings!$C$4))</f>
        <v>0</v>
      </c>
      <c r="AZ423" s="53">
        <f t="shared" si="218"/>
        <v>0</v>
      </c>
      <c r="BA423" s="53"/>
      <c r="BB423" s="53">
        <f t="shared" si="201"/>
        <v>0</v>
      </c>
      <c r="BC423" s="53">
        <f t="shared" si="202"/>
        <v>0</v>
      </c>
      <c r="BD423" s="53">
        <f t="shared" si="203"/>
        <v>0</v>
      </c>
      <c r="BE423" s="53">
        <f t="shared" si="204"/>
        <v>0</v>
      </c>
      <c r="BF423" s="53">
        <f t="shared" si="205"/>
        <v>0</v>
      </c>
      <c r="BG423" s="53">
        <f t="shared" si="206"/>
        <v>0</v>
      </c>
      <c r="BH423" s="53">
        <f t="shared" si="207"/>
        <v>0</v>
      </c>
      <c r="BI423" s="53">
        <f t="shared" si="208"/>
        <v>0</v>
      </c>
      <c r="BJ423" s="53">
        <f t="shared" si="209"/>
        <v>0</v>
      </c>
      <c r="BK423" s="53">
        <f t="shared" si="210"/>
        <v>0</v>
      </c>
      <c r="BL423" s="53">
        <f t="shared" si="211"/>
        <v>0</v>
      </c>
      <c r="BM423" s="53">
        <f t="shared" si="212"/>
        <v>0</v>
      </c>
      <c r="BN423" s="53">
        <f t="shared" si="213"/>
        <v>0</v>
      </c>
      <c r="BO423" s="53"/>
      <c r="BP423" s="53">
        <f t="shared" si="214"/>
        <v>0</v>
      </c>
      <c r="BQ423" s="53"/>
      <c r="BR423" s="53">
        <f t="shared" si="215"/>
        <v>0</v>
      </c>
    </row>
    <row r="424" spans="1:70" x14ac:dyDescent="0.2">
      <c r="A424" s="6">
        <v>4674</v>
      </c>
      <c r="B424" s="6" t="str">
        <f>+VLOOKUP(A424,masterfile!B:C,2,FALSE)</f>
        <v>Reisekosten UN Verpfleg.mehraufwand</v>
      </c>
      <c r="D424" s="53">
        <f>+SUMIF('[1]2017'!$A:$A,$A424,'[1]2017'!$C:$C)-SUMIF('[1]2017'!$E:$E,$A424,'[1]2017'!$G:$G)</f>
        <v>0</v>
      </c>
      <c r="E424" s="53">
        <f>+SUMIF('[1]2018'!$A:$A,$A424,'[1]2018'!$C:$C)-SUMIF('[1]2018'!$E:$E,$A424,'[1]2018'!$G:$G)</f>
        <v>0</v>
      </c>
      <c r="F424" s="53">
        <f>+SUMIF('[1]2019'!$A:$A,$A424,'[1]2019'!$C:$C)-SUMIF('[1]2019'!$E:$E,$A424,'[1]2019'!$G:$G)</f>
        <v>0</v>
      </c>
      <c r="G424" s="53">
        <f>+SUMIF('[1]2020'!$A:$A,$A424,'[1]2020'!$C:$C)-SUMIF('[1]2020'!$E:$E,$A424,'[1]2020'!$G:$G)</f>
        <v>0</v>
      </c>
      <c r="H424" s="53"/>
      <c r="I424" s="53">
        <f>+(+SUMIF('[1]2021'!$A:$A,$A424,'[1]2021'!$C:$C)-SUMIF('[1]2021'!$E:$E,$A424,'[1]2021'!$G:$G))/12</f>
        <v>0</v>
      </c>
      <c r="J424" s="53">
        <f>+(+SUMIF('[1]2021'!$A:$A,$A424,'[1]2021'!$C:$C)-SUMIF('[1]2021'!$E:$E,$A424,'[1]2021'!$G:$G))/12</f>
        <v>0</v>
      </c>
      <c r="K424" s="53">
        <f>+(+SUMIF('[1]2021'!$A:$A,$A424,'[1]2021'!$C:$C)-SUMIF('[1]2021'!$E:$E,$A424,'[1]2021'!$G:$G))/12</f>
        <v>0</v>
      </c>
      <c r="L424" s="53">
        <f>+(+SUMIF('[1]2021'!$A:$A,$A424,'[1]2021'!$C:$C)-SUMIF('[1]2021'!$E:$E,$A424,'[1]2021'!$G:$G))/12</f>
        <v>0</v>
      </c>
      <c r="M424" s="53">
        <f>+(+SUMIF('[1]2021'!$A:$A,$A424,'[1]2021'!$C:$C)-SUMIF('[1]2021'!$E:$E,$A424,'[1]2021'!$G:$G))/12</f>
        <v>0</v>
      </c>
      <c r="N424" s="53">
        <f>+(+SUMIF('[1]2021'!$A:$A,$A424,'[1]2021'!$C:$C)-SUMIF('[1]2021'!$E:$E,$A424,'[1]2021'!$G:$G))/12</f>
        <v>0</v>
      </c>
      <c r="O424" s="53">
        <f>+(+SUMIF('[1]2021'!$A:$A,$A424,'[1]2021'!$C:$C)-SUMIF('[1]2021'!$E:$E,$A424,'[1]2021'!$G:$G))/12</f>
        <v>0</v>
      </c>
      <c r="P424" s="53">
        <f>+(+SUMIF('[1]2021'!$A:$A,$A424,'[1]2021'!$C:$C)-SUMIF('[1]2021'!$E:$E,$A424,'[1]2021'!$G:$G))/12</f>
        <v>0</v>
      </c>
      <c r="Q424" s="53">
        <f>+(+SUMIF('[1]2021'!$A:$A,$A424,'[1]2021'!$C:$C)-SUMIF('[1]2021'!$E:$E,$A424,'[1]2021'!$G:$G))/12</f>
        <v>0</v>
      </c>
      <c r="R424" s="53">
        <f>+(+SUMIF('[1]2021'!$A:$A,$A424,'[1]2021'!$C:$C)-SUMIF('[1]2021'!$E:$E,$A424,'[1]2021'!$G:$G))/12</f>
        <v>0</v>
      </c>
      <c r="S424" s="53">
        <f>+(+SUMIF('[1]2021'!$A:$A,$A424,'[1]2021'!$C:$C)-SUMIF('[1]2021'!$E:$E,$A424,'[1]2021'!$G:$G))/12</f>
        <v>0</v>
      </c>
      <c r="T424" s="53">
        <f>+(+SUMIF('[1]2021'!$A:$A,$A424,'[1]2021'!$C:$C)-SUMIF('[1]2021'!$E:$E,$A424,'[1]2021'!$G:$G))/12</f>
        <v>0</v>
      </c>
      <c r="U424" s="53">
        <f>+SUM(I424:INDEX(I424:T424,1,Settings!$C$4))</f>
        <v>0</v>
      </c>
      <c r="V424" s="53">
        <f t="shared" si="216"/>
        <v>0</v>
      </c>
      <c r="W424" s="53"/>
      <c r="X424" s="53">
        <f>+SUMIFS(postings!$T:$T,postings!$C:$C,'pl-data'!X$2,postings!$D:$D,'pl-data'!X$3,postings!$I:$I,'pl-data'!$A424)-SUMIFS(postings!$W:$W,postings!$C:$C,'pl-data'!X$2,postings!$D:$D,'pl-data'!X$3,postings!$M:$M,'pl-data'!$A424)</f>
        <v>0</v>
      </c>
      <c r="Y424" s="53">
        <f>+SUMIFS(postings!$T:$T,postings!$C:$C,'pl-data'!Y$2,postings!$D:$D,'pl-data'!Y$3,postings!$I:$I,'pl-data'!$A424)-SUMIFS(postings!$W:$W,postings!$C:$C,'pl-data'!Y$2,postings!$D:$D,'pl-data'!Y$3,postings!$M:$M,'pl-data'!$A424)</f>
        <v>0</v>
      </c>
      <c r="Z424" s="53">
        <f>+SUMIFS(postings!$T:$T,postings!$C:$C,'pl-data'!Z$2,postings!$D:$D,'pl-data'!Z$3,postings!$I:$I,'pl-data'!$A424)-SUMIFS(postings!$W:$W,postings!$C:$C,'pl-data'!Z$2,postings!$D:$D,'pl-data'!Z$3,postings!$M:$M,'pl-data'!$A424)</f>
        <v>0</v>
      </c>
      <c r="AA424" s="53">
        <f>+SUMIFS(postings!$T:$T,postings!$C:$C,'pl-data'!AA$2,postings!$D:$D,'pl-data'!AA$3,postings!$I:$I,'pl-data'!$A424)-SUMIFS(postings!$W:$W,postings!$C:$C,'pl-data'!AA$2,postings!$D:$D,'pl-data'!AA$3,postings!$M:$M,'pl-data'!$A424)</f>
        <v>0</v>
      </c>
      <c r="AB424" s="53">
        <f>+SUMIFS(postings!$T:$T,postings!$C:$C,'pl-data'!AB$2,postings!$D:$D,'pl-data'!AB$3,postings!$I:$I,'pl-data'!$A424)-SUMIFS(postings!$W:$W,postings!$C:$C,'pl-data'!AB$2,postings!$D:$D,'pl-data'!AB$3,postings!$M:$M,'pl-data'!$A424)</f>
        <v>0</v>
      </c>
      <c r="AC424" s="53">
        <f>+SUMIFS(postings!$T:$T,postings!$C:$C,'pl-data'!AC$2,postings!$D:$D,'pl-data'!AC$3,postings!$I:$I,'pl-data'!$A424)-SUMIFS(postings!$W:$W,postings!$C:$C,'pl-data'!AC$2,postings!$D:$D,'pl-data'!AC$3,postings!$M:$M,'pl-data'!$A424)</f>
        <v>0</v>
      </c>
      <c r="AD424" s="53">
        <f>+SUMIFS(postings!$T:$T,postings!$C:$C,'pl-data'!AD$2,postings!$D:$D,'pl-data'!AD$3,postings!$I:$I,'pl-data'!$A424)-SUMIFS(postings!$W:$W,postings!$C:$C,'pl-data'!AD$2,postings!$D:$D,'pl-data'!AD$3,postings!$M:$M,'pl-data'!$A424)</f>
        <v>0</v>
      </c>
      <c r="AE424" s="53">
        <f>+SUMIFS(postings!$T:$T,postings!$C:$C,'pl-data'!AE$2,postings!$D:$D,'pl-data'!AE$3,postings!$I:$I,'pl-data'!$A424)-SUMIFS(postings!$W:$W,postings!$C:$C,'pl-data'!AE$2,postings!$D:$D,'pl-data'!AE$3,postings!$M:$M,'pl-data'!$A424)</f>
        <v>0</v>
      </c>
      <c r="AF424" s="53">
        <f>+SUMIFS(postings!$T:$T,postings!$C:$C,'pl-data'!AF$2,postings!$D:$D,'pl-data'!AF$3,postings!$I:$I,'pl-data'!$A424)-SUMIFS(postings!$W:$W,postings!$C:$C,'pl-data'!AF$2,postings!$D:$D,'pl-data'!AF$3,postings!$M:$M,'pl-data'!$A424)</f>
        <v>0</v>
      </c>
      <c r="AG424" s="53">
        <f>+SUMIFS(postings!$T:$T,postings!$C:$C,'pl-data'!AG$2,postings!$D:$D,'pl-data'!AG$3,postings!$I:$I,'pl-data'!$A424)-SUMIFS(postings!$W:$W,postings!$C:$C,'pl-data'!AG$2,postings!$D:$D,'pl-data'!AG$3,postings!$M:$M,'pl-data'!$A424)</f>
        <v>0</v>
      </c>
      <c r="AH424" s="53">
        <f>+SUMIFS(postings!$T:$T,postings!$C:$C,'pl-data'!AH$2,postings!$D:$D,'pl-data'!AH$3,postings!$I:$I,'pl-data'!$A424)-SUMIFS(postings!$W:$W,postings!$C:$C,'pl-data'!AH$2,postings!$D:$D,'pl-data'!AH$3,postings!$M:$M,'pl-data'!$A424)</f>
        <v>0</v>
      </c>
      <c r="AI424" s="53">
        <f>+SUMIFS(postings!$T:$T,postings!$C:$C,'pl-data'!AI$2,postings!$D:$D,'pl-data'!AI$3,postings!$I:$I,'pl-data'!$A424)-SUMIFS(postings!$W:$W,postings!$C:$C,'pl-data'!AI$2,postings!$D:$D,'pl-data'!AI$3,postings!$M:$M,'pl-data'!$A424)</f>
        <v>0</v>
      </c>
      <c r="AJ424" s="53">
        <f>+SUM(X424:INDEX(X424:AI424,1,Settings!$C$4))</f>
        <v>0</v>
      </c>
      <c r="AK424" s="53">
        <f t="shared" si="217"/>
        <v>0</v>
      </c>
      <c r="AL424" s="53"/>
      <c r="AM424" s="53">
        <f t="shared" si="219"/>
        <v>0</v>
      </c>
      <c r="AN424" s="53">
        <f t="shared" si="220"/>
        <v>0</v>
      </c>
      <c r="AO424" s="53">
        <f t="shared" si="221"/>
        <v>0</v>
      </c>
      <c r="AP424" s="53">
        <f t="shared" si="222"/>
        <v>0</v>
      </c>
      <c r="AQ424" s="53">
        <f t="shared" si="223"/>
        <v>0</v>
      </c>
      <c r="AR424" s="53">
        <f t="shared" si="224"/>
        <v>0</v>
      </c>
      <c r="AS424" s="53">
        <f t="shared" si="225"/>
        <v>0</v>
      </c>
      <c r="AT424" s="53">
        <f t="shared" si="226"/>
        <v>0</v>
      </c>
      <c r="AU424" s="53">
        <f t="shared" si="227"/>
        <v>0</v>
      </c>
      <c r="AV424" s="53">
        <f t="shared" si="228"/>
        <v>0</v>
      </c>
      <c r="AW424" s="53">
        <f t="shared" si="229"/>
        <v>0</v>
      </c>
      <c r="AX424" s="53">
        <f t="shared" si="230"/>
        <v>0</v>
      </c>
      <c r="AY424" s="53">
        <f>+SUM(AM424:INDEX(AM424:AX424,1,Settings!$C$4))</f>
        <v>0</v>
      </c>
      <c r="AZ424" s="53">
        <f t="shared" si="218"/>
        <v>0</v>
      </c>
      <c r="BA424" s="53"/>
      <c r="BB424" s="53">
        <f t="shared" si="201"/>
        <v>0</v>
      </c>
      <c r="BC424" s="53">
        <f t="shared" si="202"/>
        <v>0</v>
      </c>
      <c r="BD424" s="53">
        <f t="shared" si="203"/>
        <v>0</v>
      </c>
      <c r="BE424" s="53">
        <f t="shared" si="204"/>
        <v>0</v>
      </c>
      <c r="BF424" s="53">
        <f t="shared" si="205"/>
        <v>0</v>
      </c>
      <c r="BG424" s="53">
        <f t="shared" si="206"/>
        <v>0</v>
      </c>
      <c r="BH424" s="53">
        <f t="shared" si="207"/>
        <v>0</v>
      </c>
      <c r="BI424" s="53">
        <f t="shared" si="208"/>
        <v>0</v>
      </c>
      <c r="BJ424" s="53">
        <f t="shared" si="209"/>
        <v>0</v>
      </c>
      <c r="BK424" s="53">
        <f t="shared" si="210"/>
        <v>0</v>
      </c>
      <c r="BL424" s="53">
        <f t="shared" si="211"/>
        <v>0</v>
      </c>
      <c r="BM424" s="53">
        <f t="shared" si="212"/>
        <v>0</v>
      </c>
      <c r="BN424" s="53">
        <f t="shared" si="213"/>
        <v>0</v>
      </c>
      <c r="BO424" s="53"/>
      <c r="BP424" s="53">
        <f t="shared" si="214"/>
        <v>0</v>
      </c>
      <c r="BQ424" s="53"/>
      <c r="BR424" s="53">
        <f t="shared" si="215"/>
        <v>0</v>
      </c>
    </row>
    <row r="425" spans="1:70" x14ac:dyDescent="0.2">
      <c r="A425" s="6">
        <v>4676</v>
      </c>
      <c r="B425" s="6" t="str">
        <f>+VLOOKUP(A425,masterfile!B:C,2,FALSE)</f>
        <v>Reisekosten UN Übernacht./Nebenkost</v>
      </c>
      <c r="D425" s="53">
        <f>+SUMIF('[1]2017'!$A:$A,$A425,'[1]2017'!$C:$C)-SUMIF('[1]2017'!$E:$E,$A425,'[1]2017'!$G:$G)</f>
        <v>10.8</v>
      </c>
      <c r="E425" s="53">
        <f>+SUMIF('[1]2018'!$A:$A,$A425,'[1]2018'!$C:$C)-SUMIF('[1]2018'!$E:$E,$A425,'[1]2018'!$G:$G)</f>
        <v>10.8</v>
      </c>
      <c r="F425" s="53">
        <f>+SUMIF('[1]2019'!$A:$A,$A425,'[1]2019'!$C:$C)-SUMIF('[1]2019'!$E:$E,$A425,'[1]2019'!$G:$G)</f>
        <v>10.8</v>
      </c>
      <c r="G425" s="53">
        <f>+SUMIF('[1]2020'!$A:$A,$A425,'[1]2020'!$C:$C)-SUMIF('[1]2020'!$E:$E,$A425,'[1]2020'!$G:$G)</f>
        <v>10.8</v>
      </c>
      <c r="H425" s="53"/>
      <c r="I425" s="53">
        <f>+(+SUMIF('[1]2021'!$A:$A,$A425,'[1]2021'!$C:$C)-SUMIF('[1]2021'!$E:$E,$A425,'[1]2021'!$G:$G))/12</f>
        <v>0.9</v>
      </c>
      <c r="J425" s="53">
        <f>+(+SUMIF('[1]2021'!$A:$A,$A425,'[1]2021'!$C:$C)-SUMIF('[1]2021'!$E:$E,$A425,'[1]2021'!$G:$G))/12</f>
        <v>0.9</v>
      </c>
      <c r="K425" s="53">
        <f>+(+SUMIF('[1]2021'!$A:$A,$A425,'[1]2021'!$C:$C)-SUMIF('[1]2021'!$E:$E,$A425,'[1]2021'!$G:$G))/12</f>
        <v>0.9</v>
      </c>
      <c r="L425" s="53">
        <f>+(+SUMIF('[1]2021'!$A:$A,$A425,'[1]2021'!$C:$C)-SUMIF('[1]2021'!$E:$E,$A425,'[1]2021'!$G:$G))/12</f>
        <v>0.9</v>
      </c>
      <c r="M425" s="53">
        <f>+(+SUMIF('[1]2021'!$A:$A,$A425,'[1]2021'!$C:$C)-SUMIF('[1]2021'!$E:$E,$A425,'[1]2021'!$G:$G))/12</f>
        <v>0.9</v>
      </c>
      <c r="N425" s="53">
        <f>+(+SUMIF('[1]2021'!$A:$A,$A425,'[1]2021'!$C:$C)-SUMIF('[1]2021'!$E:$E,$A425,'[1]2021'!$G:$G))/12</f>
        <v>0.9</v>
      </c>
      <c r="O425" s="53">
        <f>+(+SUMIF('[1]2021'!$A:$A,$A425,'[1]2021'!$C:$C)-SUMIF('[1]2021'!$E:$E,$A425,'[1]2021'!$G:$G))/12</f>
        <v>0.9</v>
      </c>
      <c r="P425" s="53">
        <f>+(+SUMIF('[1]2021'!$A:$A,$A425,'[1]2021'!$C:$C)-SUMIF('[1]2021'!$E:$E,$A425,'[1]2021'!$G:$G))/12</f>
        <v>0.9</v>
      </c>
      <c r="Q425" s="53">
        <f>+(+SUMIF('[1]2021'!$A:$A,$A425,'[1]2021'!$C:$C)-SUMIF('[1]2021'!$E:$E,$A425,'[1]2021'!$G:$G))/12</f>
        <v>0.9</v>
      </c>
      <c r="R425" s="53">
        <f>+(+SUMIF('[1]2021'!$A:$A,$A425,'[1]2021'!$C:$C)-SUMIF('[1]2021'!$E:$E,$A425,'[1]2021'!$G:$G))/12</f>
        <v>0.9</v>
      </c>
      <c r="S425" s="53">
        <f>+(+SUMIF('[1]2021'!$A:$A,$A425,'[1]2021'!$C:$C)-SUMIF('[1]2021'!$E:$E,$A425,'[1]2021'!$G:$G))/12</f>
        <v>0.9</v>
      </c>
      <c r="T425" s="53">
        <f>+(+SUMIF('[1]2021'!$A:$A,$A425,'[1]2021'!$C:$C)-SUMIF('[1]2021'!$E:$E,$A425,'[1]2021'!$G:$G))/12</f>
        <v>0.9</v>
      </c>
      <c r="U425" s="53">
        <f>+SUM(I425:INDEX(I425:T425,1,Settings!$C$4))</f>
        <v>10.800000000000002</v>
      </c>
      <c r="V425" s="53">
        <f t="shared" si="216"/>
        <v>10.800000000000002</v>
      </c>
      <c r="W425" s="53"/>
      <c r="X425" s="53">
        <f>+SUMIFS(postings!$T:$T,postings!$C:$C,'pl-data'!X$2,postings!$D:$D,'pl-data'!X$3,postings!$I:$I,'pl-data'!$A425)-SUMIFS(postings!$W:$W,postings!$C:$C,'pl-data'!X$2,postings!$D:$D,'pl-data'!X$3,postings!$M:$M,'pl-data'!$A425)</f>
        <v>0</v>
      </c>
      <c r="Y425" s="53">
        <f>+SUMIFS(postings!$T:$T,postings!$C:$C,'pl-data'!Y$2,postings!$D:$D,'pl-data'!Y$3,postings!$I:$I,'pl-data'!$A425)-SUMIFS(postings!$W:$W,postings!$C:$C,'pl-data'!Y$2,postings!$D:$D,'pl-data'!Y$3,postings!$M:$M,'pl-data'!$A425)</f>
        <v>0</v>
      </c>
      <c r="Z425" s="53">
        <f>+SUMIFS(postings!$T:$T,postings!$C:$C,'pl-data'!Z$2,postings!$D:$D,'pl-data'!Z$3,postings!$I:$I,'pl-data'!$A425)-SUMIFS(postings!$W:$W,postings!$C:$C,'pl-data'!Z$2,postings!$D:$D,'pl-data'!Z$3,postings!$M:$M,'pl-data'!$A425)</f>
        <v>0</v>
      </c>
      <c r="AA425" s="53">
        <f>+SUMIFS(postings!$T:$T,postings!$C:$C,'pl-data'!AA$2,postings!$D:$D,'pl-data'!AA$3,postings!$I:$I,'pl-data'!$A425)-SUMIFS(postings!$W:$W,postings!$C:$C,'pl-data'!AA$2,postings!$D:$D,'pl-data'!AA$3,postings!$M:$M,'pl-data'!$A425)</f>
        <v>0</v>
      </c>
      <c r="AB425" s="53">
        <f>+SUMIFS(postings!$T:$T,postings!$C:$C,'pl-data'!AB$2,postings!$D:$D,'pl-data'!AB$3,postings!$I:$I,'pl-data'!$A425)-SUMIFS(postings!$W:$W,postings!$C:$C,'pl-data'!AB$2,postings!$D:$D,'pl-data'!AB$3,postings!$M:$M,'pl-data'!$A425)</f>
        <v>0</v>
      </c>
      <c r="AC425" s="53">
        <f>+SUMIFS(postings!$T:$T,postings!$C:$C,'pl-data'!AC$2,postings!$D:$D,'pl-data'!AC$3,postings!$I:$I,'pl-data'!$A425)-SUMIFS(postings!$W:$W,postings!$C:$C,'pl-data'!AC$2,postings!$D:$D,'pl-data'!AC$3,postings!$M:$M,'pl-data'!$A425)</f>
        <v>0</v>
      </c>
      <c r="AD425" s="53">
        <f>+SUMIFS(postings!$T:$T,postings!$C:$C,'pl-data'!AD$2,postings!$D:$D,'pl-data'!AD$3,postings!$I:$I,'pl-data'!$A425)-SUMIFS(postings!$W:$W,postings!$C:$C,'pl-data'!AD$2,postings!$D:$D,'pl-data'!AD$3,postings!$M:$M,'pl-data'!$A425)</f>
        <v>0</v>
      </c>
      <c r="AE425" s="53">
        <f>+SUMIFS(postings!$T:$T,postings!$C:$C,'pl-data'!AE$2,postings!$D:$D,'pl-data'!AE$3,postings!$I:$I,'pl-data'!$A425)-SUMIFS(postings!$W:$W,postings!$C:$C,'pl-data'!AE$2,postings!$D:$D,'pl-data'!AE$3,postings!$M:$M,'pl-data'!$A425)</f>
        <v>0</v>
      </c>
      <c r="AF425" s="53">
        <f>+SUMIFS(postings!$T:$T,postings!$C:$C,'pl-data'!AF$2,postings!$D:$D,'pl-data'!AF$3,postings!$I:$I,'pl-data'!$A425)-SUMIFS(postings!$W:$W,postings!$C:$C,'pl-data'!AF$2,postings!$D:$D,'pl-data'!AF$3,postings!$M:$M,'pl-data'!$A425)</f>
        <v>0</v>
      </c>
      <c r="AG425" s="53">
        <f>+SUMIFS(postings!$T:$T,postings!$C:$C,'pl-data'!AG$2,postings!$D:$D,'pl-data'!AG$3,postings!$I:$I,'pl-data'!$A425)-SUMIFS(postings!$W:$W,postings!$C:$C,'pl-data'!AG$2,postings!$D:$D,'pl-data'!AG$3,postings!$M:$M,'pl-data'!$A425)</f>
        <v>0</v>
      </c>
      <c r="AH425" s="53">
        <f>+SUMIFS(postings!$T:$T,postings!$C:$C,'pl-data'!AH$2,postings!$D:$D,'pl-data'!AH$3,postings!$I:$I,'pl-data'!$A425)-SUMIFS(postings!$W:$W,postings!$C:$C,'pl-data'!AH$2,postings!$D:$D,'pl-data'!AH$3,postings!$M:$M,'pl-data'!$A425)</f>
        <v>0</v>
      </c>
      <c r="AI425" s="53">
        <f>+SUMIFS(postings!$T:$T,postings!$C:$C,'pl-data'!AI$2,postings!$D:$D,'pl-data'!AI$3,postings!$I:$I,'pl-data'!$A425)-SUMIFS(postings!$W:$W,postings!$C:$C,'pl-data'!AI$2,postings!$D:$D,'pl-data'!AI$3,postings!$M:$M,'pl-data'!$A425)</f>
        <v>0</v>
      </c>
      <c r="AJ425" s="53">
        <f>+SUM(X425:INDEX(X425:AI425,1,Settings!$C$4))</f>
        <v>0</v>
      </c>
      <c r="AK425" s="53">
        <f t="shared" si="217"/>
        <v>0</v>
      </c>
      <c r="AL425" s="53"/>
      <c r="AM425" s="53">
        <f t="shared" si="219"/>
        <v>0.92700000000000005</v>
      </c>
      <c r="AN425" s="53">
        <f t="shared" si="220"/>
        <v>0.92700000000000005</v>
      </c>
      <c r="AO425" s="53">
        <f t="shared" si="221"/>
        <v>0.92700000000000005</v>
      </c>
      <c r="AP425" s="53">
        <f t="shared" si="222"/>
        <v>0.92700000000000005</v>
      </c>
      <c r="AQ425" s="53">
        <f t="shared" si="223"/>
        <v>0.92700000000000005</v>
      </c>
      <c r="AR425" s="53">
        <f t="shared" si="224"/>
        <v>0.92700000000000005</v>
      </c>
      <c r="AS425" s="53">
        <f t="shared" si="225"/>
        <v>0.92700000000000005</v>
      </c>
      <c r="AT425" s="53">
        <f t="shared" si="226"/>
        <v>0.92700000000000005</v>
      </c>
      <c r="AU425" s="53">
        <f t="shared" si="227"/>
        <v>0.92700000000000005</v>
      </c>
      <c r="AV425" s="53">
        <f t="shared" si="228"/>
        <v>0.92700000000000005</v>
      </c>
      <c r="AW425" s="53">
        <f t="shared" si="229"/>
        <v>0.92700000000000005</v>
      </c>
      <c r="AX425" s="53">
        <f t="shared" si="230"/>
        <v>0.92700000000000005</v>
      </c>
      <c r="AY425" s="53">
        <f>+SUM(AM425:INDEX(AM425:AX425,1,Settings!$C$4))</f>
        <v>11.123999999999997</v>
      </c>
      <c r="AZ425" s="53">
        <f t="shared" si="218"/>
        <v>11.123999999999997</v>
      </c>
      <c r="BA425" s="53"/>
      <c r="BB425" s="53">
        <f t="shared" si="201"/>
        <v>0.95481000000000005</v>
      </c>
      <c r="BC425" s="53">
        <f t="shared" si="202"/>
        <v>0.95481000000000005</v>
      </c>
      <c r="BD425" s="53">
        <f t="shared" si="203"/>
        <v>0.95481000000000005</v>
      </c>
      <c r="BE425" s="53">
        <f t="shared" si="204"/>
        <v>0.95481000000000005</v>
      </c>
      <c r="BF425" s="53">
        <f t="shared" si="205"/>
        <v>0.95481000000000005</v>
      </c>
      <c r="BG425" s="53">
        <f t="shared" si="206"/>
        <v>0.95481000000000005</v>
      </c>
      <c r="BH425" s="53">
        <f t="shared" si="207"/>
        <v>0.95481000000000005</v>
      </c>
      <c r="BI425" s="53">
        <f t="shared" si="208"/>
        <v>0.95481000000000005</v>
      </c>
      <c r="BJ425" s="53">
        <f t="shared" si="209"/>
        <v>0.95481000000000005</v>
      </c>
      <c r="BK425" s="53">
        <f t="shared" si="210"/>
        <v>0.95481000000000005</v>
      </c>
      <c r="BL425" s="53">
        <f t="shared" si="211"/>
        <v>0.95481000000000005</v>
      </c>
      <c r="BM425" s="53">
        <f t="shared" si="212"/>
        <v>0.95481000000000005</v>
      </c>
      <c r="BN425" s="53">
        <f t="shared" si="213"/>
        <v>11.45772</v>
      </c>
      <c r="BO425" s="53"/>
      <c r="BP425" s="53">
        <f t="shared" si="214"/>
        <v>11.916028800000001</v>
      </c>
      <c r="BQ425" s="53"/>
      <c r="BR425" s="53">
        <f t="shared" si="215"/>
        <v>12.511830240000002</v>
      </c>
    </row>
    <row r="426" spans="1:70" x14ac:dyDescent="0.2">
      <c r="A426" s="6">
        <v>4678</v>
      </c>
      <c r="B426" s="6" t="str">
        <f>+VLOOKUP(A426,masterfile!B:C,2,FALSE)</f>
        <v>Fahrten Wohng./Betrieb/Familie, abz.</v>
      </c>
      <c r="D426" s="53">
        <f>+SUMIF('[1]2017'!$A:$A,$A426,'[1]2017'!$C:$C)-SUMIF('[1]2017'!$E:$E,$A426,'[1]2017'!$G:$G)</f>
        <v>0</v>
      </c>
      <c r="E426" s="53">
        <f>+SUMIF('[1]2018'!$A:$A,$A426,'[1]2018'!$C:$C)-SUMIF('[1]2018'!$E:$E,$A426,'[1]2018'!$G:$G)</f>
        <v>0</v>
      </c>
      <c r="F426" s="53">
        <f>+SUMIF('[1]2019'!$A:$A,$A426,'[1]2019'!$C:$C)-SUMIF('[1]2019'!$E:$E,$A426,'[1]2019'!$G:$G)</f>
        <v>0</v>
      </c>
      <c r="G426" s="53">
        <f>+SUMIF('[1]2020'!$A:$A,$A426,'[1]2020'!$C:$C)-SUMIF('[1]2020'!$E:$E,$A426,'[1]2020'!$G:$G)</f>
        <v>0</v>
      </c>
      <c r="H426" s="53"/>
      <c r="I426" s="53">
        <f>+(+SUMIF('[1]2021'!$A:$A,$A426,'[1]2021'!$C:$C)-SUMIF('[1]2021'!$E:$E,$A426,'[1]2021'!$G:$G))/12</f>
        <v>0</v>
      </c>
      <c r="J426" s="53">
        <f>+(+SUMIF('[1]2021'!$A:$A,$A426,'[1]2021'!$C:$C)-SUMIF('[1]2021'!$E:$E,$A426,'[1]2021'!$G:$G))/12</f>
        <v>0</v>
      </c>
      <c r="K426" s="53">
        <f>+(+SUMIF('[1]2021'!$A:$A,$A426,'[1]2021'!$C:$C)-SUMIF('[1]2021'!$E:$E,$A426,'[1]2021'!$G:$G))/12</f>
        <v>0</v>
      </c>
      <c r="L426" s="53">
        <f>+(+SUMIF('[1]2021'!$A:$A,$A426,'[1]2021'!$C:$C)-SUMIF('[1]2021'!$E:$E,$A426,'[1]2021'!$G:$G))/12</f>
        <v>0</v>
      </c>
      <c r="M426" s="53">
        <f>+(+SUMIF('[1]2021'!$A:$A,$A426,'[1]2021'!$C:$C)-SUMIF('[1]2021'!$E:$E,$A426,'[1]2021'!$G:$G))/12</f>
        <v>0</v>
      </c>
      <c r="N426" s="53">
        <f>+(+SUMIF('[1]2021'!$A:$A,$A426,'[1]2021'!$C:$C)-SUMIF('[1]2021'!$E:$E,$A426,'[1]2021'!$G:$G))/12</f>
        <v>0</v>
      </c>
      <c r="O426" s="53">
        <f>+(+SUMIF('[1]2021'!$A:$A,$A426,'[1]2021'!$C:$C)-SUMIF('[1]2021'!$E:$E,$A426,'[1]2021'!$G:$G))/12</f>
        <v>0</v>
      </c>
      <c r="P426" s="53">
        <f>+(+SUMIF('[1]2021'!$A:$A,$A426,'[1]2021'!$C:$C)-SUMIF('[1]2021'!$E:$E,$A426,'[1]2021'!$G:$G))/12</f>
        <v>0</v>
      </c>
      <c r="Q426" s="53">
        <f>+(+SUMIF('[1]2021'!$A:$A,$A426,'[1]2021'!$C:$C)-SUMIF('[1]2021'!$E:$E,$A426,'[1]2021'!$G:$G))/12</f>
        <v>0</v>
      </c>
      <c r="R426" s="53">
        <f>+(+SUMIF('[1]2021'!$A:$A,$A426,'[1]2021'!$C:$C)-SUMIF('[1]2021'!$E:$E,$A426,'[1]2021'!$G:$G))/12</f>
        <v>0</v>
      </c>
      <c r="S426" s="53">
        <f>+(+SUMIF('[1]2021'!$A:$A,$A426,'[1]2021'!$C:$C)-SUMIF('[1]2021'!$E:$E,$A426,'[1]2021'!$G:$G))/12</f>
        <v>0</v>
      </c>
      <c r="T426" s="53">
        <f>+(+SUMIF('[1]2021'!$A:$A,$A426,'[1]2021'!$C:$C)-SUMIF('[1]2021'!$E:$E,$A426,'[1]2021'!$G:$G))/12</f>
        <v>0</v>
      </c>
      <c r="U426" s="53">
        <f>+SUM(I426:INDEX(I426:T426,1,Settings!$C$4))</f>
        <v>0</v>
      </c>
      <c r="V426" s="53">
        <f t="shared" si="216"/>
        <v>0</v>
      </c>
      <c r="W426" s="53"/>
      <c r="X426" s="53">
        <f>+SUMIFS(postings!$T:$T,postings!$C:$C,'pl-data'!X$2,postings!$D:$D,'pl-data'!X$3,postings!$I:$I,'pl-data'!$A426)-SUMIFS(postings!$W:$W,postings!$C:$C,'pl-data'!X$2,postings!$D:$D,'pl-data'!X$3,postings!$M:$M,'pl-data'!$A426)</f>
        <v>0</v>
      </c>
      <c r="Y426" s="53">
        <f>+SUMIFS(postings!$T:$T,postings!$C:$C,'pl-data'!Y$2,postings!$D:$D,'pl-data'!Y$3,postings!$I:$I,'pl-data'!$A426)-SUMIFS(postings!$W:$W,postings!$C:$C,'pl-data'!Y$2,postings!$D:$D,'pl-data'!Y$3,postings!$M:$M,'pl-data'!$A426)</f>
        <v>0</v>
      </c>
      <c r="Z426" s="53">
        <f>+SUMIFS(postings!$T:$T,postings!$C:$C,'pl-data'!Z$2,postings!$D:$D,'pl-data'!Z$3,postings!$I:$I,'pl-data'!$A426)-SUMIFS(postings!$W:$W,postings!$C:$C,'pl-data'!Z$2,postings!$D:$D,'pl-data'!Z$3,postings!$M:$M,'pl-data'!$A426)</f>
        <v>0</v>
      </c>
      <c r="AA426" s="53">
        <f>+SUMIFS(postings!$T:$T,postings!$C:$C,'pl-data'!AA$2,postings!$D:$D,'pl-data'!AA$3,postings!$I:$I,'pl-data'!$A426)-SUMIFS(postings!$W:$W,postings!$C:$C,'pl-data'!AA$2,postings!$D:$D,'pl-data'!AA$3,postings!$M:$M,'pl-data'!$A426)</f>
        <v>0</v>
      </c>
      <c r="AB426" s="53">
        <f>+SUMIFS(postings!$T:$T,postings!$C:$C,'pl-data'!AB$2,postings!$D:$D,'pl-data'!AB$3,postings!$I:$I,'pl-data'!$A426)-SUMIFS(postings!$W:$W,postings!$C:$C,'pl-data'!AB$2,postings!$D:$D,'pl-data'!AB$3,postings!$M:$M,'pl-data'!$A426)</f>
        <v>0</v>
      </c>
      <c r="AC426" s="53">
        <f>+SUMIFS(postings!$T:$T,postings!$C:$C,'pl-data'!AC$2,postings!$D:$D,'pl-data'!AC$3,postings!$I:$I,'pl-data'!$A426)-SUMIFS(postings!$W:$W,postings!$C:$C,'pl-data'!AC$2,postings!$D:$D,'pl-data'!AC$3,postings!$M:$M,'pl-data'!$A426)</f>
        <v>0</v>
      </c>
      <c r="AD426" s="53">
        <f>+SUMIFS(postings!$T:$T,postings!$C:$C,'pl-data'!AD$2,postings!$D:$D,'pl-data'!AD$3,postings!$I:$I,'pl-data'!$A426)-SUMIFS(postings!$W:$W,postings!$C:$C,'pl-data'!AD$2,postings!$D:$D,'pl-data'!AD$3,postings!$M:$M,'pl-data'!$A426)</f>
        <v>0</v>
      </c>
      <c r="AE426" s="53">
        <f>+SUMIFS(postings!$T:$T,postings!$C:$C,'pl-data'!AE$2,postings!$D:$D,'pl-data'!AE$3,postings!$I:$I,'pl-data'!$A426)-SUMIFS(postings!$W:$W,postings!$C:$C,'pl-data'!AE$2,postings!$D:$D,'pl-data'!AE$3,postings!$M:$M,'pl-data'!$A426)</f>
        <v>0</v>
      </c>
      <c r="AF426" s="53">
        <f>+SUMIFS(postings!$T:$T,postings!$C:$C,'pl-data'!AF$2,postings!$D:$D,'pl-data'!AF$3,postings!$I:$I,'pl-data'!$A426)-SUMIFS(postings!$W:$W,postings!$C:$C,'pl-data'!AF$2,postings!$D:$D,'pl-data'!AF$3,postings!$M:$M,'pl-data'!$A426)</f>
        <v>0</v>
      </c>
      <c r="AG426" s="53">
        <f>+SUMIFS(postings!$T:$T,postings!$C:$C,'pl-data'!AG$2,postings!$D:$D,'pl-data'!AG$3,postings!$I:$I,'pl-data'!$A426)-SUMIFS(postings!$W:$W,postings!$C:$C,'pl-data'!AG$2,postings!$D:$D,'pl-data'!AG$3,postings!$M:$M,'pl-data'!$A426)</f>
        <v>0</v>
      </c>
      <c r="AH426" s="53">
        <f>+SUMIFS(postings!$T:$T,postings!$C:$C,'pl-data'!AH$2,postings!$D:$D,'pl-data'!AH$3,postings!$I:$I,'pl-data'!$A426)-SUMIFS(postings!$W:$W,postings!$C:$C,'pl-data'!AH$2,postings!$D:$D,'pl-data'!AH$3,postings!$M:$M,'pl-data'!$A426)</f>
        <v>0</v>
      </c>
      <c r="AI426" s="53">
        <f>+SUMIFS(postings!$T:$T,postings!$C:$C,'pl-data'!AI$2,postings!$D:$D,'pl-data'!AI$3,postings!$I:$I,'pl-data'!$A426)-SUMIFS(postings!$W:$W,postings!$C:$C,'pl-data'!AI$2,postings!$D:$D,'pl-data'!AI$3,postings!$M:$M,'pl-data'!$A426)</f>
        <v>0</v>
      </c>
      <c r="AJ426" s="53">
        <f>+SUM(X426:INDEX(X426:AI426,1,Settings!$C$4))</f>
        <v>0</v>
      </c>
      <c r="AK426" s="53">
        <f t="shared" si="217"/>
        <v>0</v>
      </c>
      <c r="AL426" s="53"/>
      <c r="AM426" s="53">
        <f t="shared" si="219"/>
        <v>0</v>
      </c>
      <c r="AN426" s="53">
        <f t="shared" si="220"/>
        <v>0</v>
      </c>
      <c r="AO426" s="53">
        <f t="shared" si="221"/>
        <v>0</v>
      </c>
      <c r="AP426" s="53">
        <f t="shared" si="222"/>
        <v>0</v>
      </c>
      <c r="AQ426" s="53">
        <f t="shared" si="223"/>
        <v>0</v>
      </c>
      <c r="AR426" s="53">
        <f t="shared" si="224"/>
        <v>0</v>
      </c>
      <c r="AS426" s="53">
        <f t="shared" si="225"/>
        <v>0</v>
      </c>
      <c r="AT426" s="53">
        <f t="shared" si="226"/>
        <v>0</v>
      </c>
      <c r="AU426" s="53">
        <f t="shared" si="227"/>
        <v>0</v>
      </c>
      <c r="AV426" s="53">
        <f t="shared" si="228"/>
        <v>0</v>
      </c>
      <c r="AW426" s="53">
        <f t="shared" si="229"/>
        <v>0</v>
      </c>
      <c r="AX426" s="53">
        <f t="shared" si="230"/>
        <v>0</v>
      </c>
      <c r="AY426" s="53">
        <f>+SUM(AM426:INDEX(AM426:AX426,1,Settings!$C$4))</f>
        <v>0</v>
      </c>
      <c r="AZ426" s="53">
        <f t="shared" si="218"/>
        <v>0</v>
      </c>
      <c r="BA426" s="53"/>
      <c r="BB426" s="53">
        <f t="shared" si="201"/>
        <v>0</v>
      </c>
      <c r="BC426" s="53">
        <f t="shared" si="202"/>
        <v>0</v>
      </c>
      <c r="BD426" s="53">
        <f t="shared" si="203"/>
        <v>0</v>
      </c>
      <c r="BE426" s="53">
        <f t="shared" si="204"/>
        <v>0</v>
      </c>
      <c r="BF426" s="53">
        <f t="shared" si="205"/>
        <v>0</v>
      </c>
      <c r="BG426" s="53">
        <f t="shared" si="206"/>
        <v>0</v>
      </c>
      <c r="BH426" s="53">
        <f t="shared" si="207"/>
        <v>0</v>
      </c>
      <c r="BI426" s="53">
        <f t="shared" si="208"/>
        <v>0</v>
      </c>
      <c r="BJ426" s="53">
        <f t="shared" si="209"/>
        <v>0</v>
      </c>
      <c r="BK426" s="53">
        <f t="shared" si="210"/>
        <v>0</v>
      </c>
      <c r="BL426" s="53">
        <f t="shared" si="211"/>
        <v>0</v>
      </c>
      <c r="BM426" s="53">
        <f t="shared" si="212"/>
        <v>0</v>
      </c>
      <c r="BN426" s="53">
        <f t="shared" si="213"/>
        <v>0</v>
      </c>
      <c r="BO426" s="53"/>
      <c r="BP426" s="53">
        <f t="shared" si="214"/>
        <v>0</v>
      </c>
      <c r="BQ426" s="53"/>
      <c r="BR426" s="53">
        <f t="shared" si="215"/>
        <v>0</v>
      </c>
    </row>
    <row r="427" spans="1:70" x14ac:dyDescent="0.2">
      <c r="A427" s="6">
        <v>4679</v>
      </c>
      <c r="B427" s="6" t="str">
        <f>+VLOOKUP(A427,masterfile!B:C,2,FALSE)</f>
        <v>Fahrten Wohng./Betrieb/Familie, n.abz</v>
      </c>
      <c r="D427" s="53">
        <f>+SUMIF('[1]2017'!$A:$A,$A427,'[1]2017'!$C:$C)-SUMIF('[1]2017'!$E:$E,$A427,'[1]2017'!$G:$G)</f>
        <v>0</v>
      </c>
      <c r="E427" s="53">
        <f>+SUMIF('[1]2018'!$A:$A,$A427,'[1]2018'!$C:$C)-SUMIF('[1]2018'!$E:$E,$A427,'[1]2018'!$G:$G)</f>
        <v>0</v>
      </c>
      <c r="F427" s="53">
        <f>+SUMIF('[1]2019'!$A:$A,$A427,'[1]2019'!$C:$C)-SUMIF('[1]2019'!$E:$E,$A427,'[1]2019'!$G:$G)</f>
        <v>0</v>
      </c>
      <c r="G427" s="53">
        <f>+SUMIF('[1]2020'!$A:$A,$A427,'[1]2020'!$C:$C)-SUMIF('[1]2020'!$E:$E,$A427,'[1]2020'!$G:$G)</f>
        <v>0</v>
      </c>
      <c r="H427" s="53"/>
      <c r="I427" s="53">
        <f>+(+SUMIF('[1]2021'!$A:$A,$A427,'[1]2021'!$C:$C)-SUMIF('[1]2021'!$E:$E,$A427,'[1]2021'!$G:$G))/12</f>
        <v>0</v>
      </c>
      <c r="J427" s="53">
        <f>+(+SUMIF('[1]2021'!$A:$A,$A427,'[1]2021'!$C:$C)-SUMIF('[1]2021'!$E:$E,$A427,'[1]2021'!$G:$G))/12</f>
        <v>0</v>
      </c>
      <c r="K427" s="53">
        <f>+(+SUMIF('[1]2021'!$A:$A,$A427,'[1]2021'!$C:$C)-SUMIF('[1]2021'!$E:$E,$A427,'[1]2021'!$G:$G))/12</f>
        <v>0</v>
      </c>
      <c r="L427" s="53">
        <f>+(+SUMIF('[1]2021'!$A:$A,$A427,'[1]2021'!$C:$C)-SUMIF('[1]2021'!$E:$E,$A427,'[1]2021'!$G:$G))/12</f>
        <v>0</v>
      </c>
      <c r="M427" s="53">
        <f>+(+SUMIF('[1]2021'!$A:$A,$A427,'[1]2021'!$C:$C)-SUMIF('[1]2021'!$E:$E,$A427,'[1]2021'!$G:$G))/12</f>
        <v>0</v>
      </c>
      <c r="N427" s="53">
        <f>+(+SUMIF('[1]2021'!$A:$A,$A427,'[1]2021'!$C:$C)-SUMIF('[1]2021'!$E:$E,$A427,'[1]2021'!$G:$G))/12</f>
        <v>0</v>
      </c>
      <c r="O427" s="53">
        <f>+(+SUMIF('[1]2021'!$A:$A,$A427,'[1]2021'!$C:$C)-SUMIF('[1]2021'!$E:$E,$A427,'[1]2021'!$G:$G))/12</f>
        <v>0</v>
      </c>
      <c r="P427" s="53">
        <f>+(+SUMIF('[1]2021'!$A:$A,$A427,'[1]2021'!$C:$C)-SUMIF('[1]2021'!$E:$E,$A427,'[1]2021'!$G:$G))/12</f>
        <v>0</v>
      </c>
      <c r="Q427" s="53">
        <f>+(+SUMIF('[1]2021'!$A:$A,$A427,'[1]2021'!$C:$C)-SUMIF('[1]2021'!$E:$E,$A427,'[1]2021'!$G:$G))/12</f>
        <v>0</v>
      </c>
      <c r="R427" s="53">
        <f>+(+SUMIF('[1]2021'!$A:$A,$A427,'[1]2021'!$C:$C)-SUMIF('[1]2021'!$E:$E,$A427,'[1]2021'!$G:$G))/12</f>
        <v>0</v>
      </c>
      <c r="S427" s="53">
        <f>+(+SUMIF('[1]2021'!$A:$A,$A427,'[1]2021'!$C:$C)-SUMIF('[1]2021'!$E:$E,$A427,'[1]2021'!$G:$G))/12</f>
        <v>0</v>
      </c>
      <c r="T427" s="53">
        <f>+(+SUMIF('[1]2021'!$A:$A,$A427,'[1]2021'!$C:$C)-SUMIF('[1]2021'!$E:$E,$A427,'[1]2021'!$G:$G))/12</f>
        <v>0</v>
      </c>
      <c r="U427" s="53">
        <f>+SUM(I427:INDEX(I427:T427,1,Settings!$C$4))</f>
        <v>0</v>
      </c>
      <c r="V427" s="53">
        <f t="shared" si="216"/>
        <v>0</v>
      </c>
      <c r="W427" s="53"/>
      <c r="X427" s="53">
        <f>+SUMIFS(postings!$T:$T,postings!$C:$C,'pl-data'!X$2,postings!$D:$D,'pl-data'!X$3,postings!$I:$I,'pl-data'!$A427)-SUMIFS(postings!$W:$W,postings!$C:$C,'pl-data'!X$2,postings!$D:$D,'pl-data'!X$3,postings!$M:$M,'pl-data'!$A427)</f>
        <v>0</v>
      </c>
      <c r="Y427" s="53">
        <f>+SUMIFS(postings!$T:$T,postings!$C:$C,'pl-data'!Y$2,postings!$D:$D,'pl-data'!Y$3,postings!$I:$I,'pl-data'!$A427)-SUMIFS(postings!$W:$W,postings!$C:$C,'pl-data'!Y$2,postings!$D:$D,'pl-data'!Y$3,postings!$M:$M,'pl-data'!$A427)</f>
        <v>0</v>
      </c>
      <c r="Z427" s="53">
        <f>+SUMIFS(postings!$T:$T,postings!$C:$C,'pl-data'!Z$2,postings!$D:$D,'pl-data'!Z$3,postings!$I:$I,'pl-data'!$A427)-SUMIFS(postings!$W:$W,postings!$C:$C,'pl-data'!Z$2,postings!$D:$D,'pl-data'!Z$3,postings!$M:$M,'pl-data'!$A427)</f>
        <v>0</v>
      </c>
      <c r="AA427" s="53">
        <f>+SUMIFS(postings!$T:$T,postings!$C:$C,'pl-data'!AA$2,postings!$D:$D,'pl-data'!AA$3,postings!$I:$I,'pl-data'!$A427)-SUMIFS(postings!$W:$W,postings!$C:$C,'pl-data'!AA$2,postings!$D:$D,'pl-data'!AA$3,postings!$M:$M,'pl-data'!$A427)</f>
        <v>0</v>
      </c>
      <c r="AB427" s="53">
        <f>+SUMIFS(postings!$T:$T,postings!$C:$C,'pl-data'!AB$2,postings!$D:$D,'pl-data'!AB$3,postings!$I:$I,'pl-data'!$A427)-SUMIFS(postings!$W:$W,postings!$C:$C,'pl-data'!AB$2,postings!$D:$D,'pl-data'!AB$3,postings!$M:$M,'pl-data'!$A427)</f>
        <v>0</v>
      </c>
      <c r="AC427" s="53">
        <f>+SUMIFS(postings!$T:$T,postings!$C:$C,'pl-data'!AC$2,postings!$D:$D,'pl-data'!AC$3,postings!$I:$I,'pl-data'!$A427)-SUMIFS(postings!$W:$W,postings!$C:$C,'pl-data'!AC$2,postings!$D:$D,'pl-data'!AC$3,postings!$M:$M,'pl-data'!$A427)</f>
        <v>0</v>
      </c>
      <c r="AD427" s="53">
        <f>+SUMIFS(postings!$T:$T,postings!$C:$C,'pl-data'!AD$2,postings!$D:$D,'pl-data'!AD$3,postings!$I:$I,'pl-data'!$A427)-SUMIFS(postings!$W:$W,postings!$C:$C,'pl-data'!AD$2,postings!$D:$D,'pl-data'!AD$3,postings!$M:$M,'pl-data'!$A427)</f>
        <v>0</v>
      </c>
      <c r="AE427" s="53">
        <f>+SUMIFS(postings!$T:$T,postings!$C:$C,'pl-data'!AE$2,postings!$D:$D,'pl-data'!AE$3,postings!$I:$I,'pl-data'!$A427)-SUMIFS(postings!$W:$W,postings!$C:$C,'pl-data'!AE$2,postings!$D:$D,'pl-data'!AE$3,postings!$M:$M,'pl-data'!$A427)</f>
        <v>0</v>
      </c>
      <c r="AF427" s="53">
        <f>+SUMIFS(postings!$T:$T,postings!$C:$C,'pl-data'!AF$2,postings!$D:$D,'pl-data'!AF$3,postings!$I:$I,'pl-data'!$A427)-SUMIFS(postings!$W:$W,postings!$C:$C,'pl-data'!AF$2,postings!$D:$D,'pl-data'!AF$3,postings!$M:$M,'pl-data'!$A427)</f>
        <v>0</v>
      </c>
      <c r="AG427" s="53">
        <f>+SUMIFS(postings!$T:$T,postings!$C:$C,'pl-data'!AG$2,postings!$D:$D,'pl-data'!AG$3,postings!$I:$I,'pl-data'!$A427)-SUMIFS(postings!$W:$W,postings!$C:$C,'pl-data'!AG$2,postings!$D:$D,'pl-data'!AG$3,postings!$M:$M,'pl-data'!$A427)</f>
        <v>0</v>
      </c>
      <c r="AH427" s="53">
        <f>+SUMIFS(postings!$T:$T,postings!$C:$C,'pl-data'!AH$2,postings!$D:$D,'pl-data'!AH$3,postings!$I:$I,'pl-data'!$A427)-SUMIFS(postings!$W:$W,postings!$C:$C,'pl-data'!AH$2,postings!$D:$D,'pl-data'!AH$3,postings!$M:$M,'pl-data'!$A427)</f>
        <v>0</v>
      </c>
      <c r="AI427" s="53">
        <f>+SUMIFS(postings!$T:$T,postings!$C:$C,'pl-data'!AI$2,postings!$D:$D,'pl-data'!AI$3,postings!$I:$I,'pl-data'!$A427)-SUMIFS(postings!$W:$W,postings!$C:$C,'pl-data'!AI$2,postings!$D:$D,'pl-data'!AI$3,postings!$M:$M,'pl-data'!$A427)</f>
        <v>0</v>
      </c>
      <c r="AJ427" s="53">
        <f>+SUM(X427:INDEX(X427:AI427,1,Settings!$C$4))</f>
        <v>0</v>
      </c>
      <c r="AK427" s="53">
        <f t="shared" si="217"/>
        <v>0</v>
      </c>
      <c r="AL427" s="53"/>
      <c r="AM427" s="53">
        <f t="shared" si="219"/>
        <v>0</v>
      </c>
      <c r="AN427" s="53">
        <f t="shared" si="220"/>
        <v>0</v>
      </c>
      <c r="AO427" s="53">
        <f t="shared" si="221"/>
        <v>0</v>
      </c>
      <c r="AP427" s="53">
        <f t="shared" si="222"/>
        <v>0</v>
      </c>
      <c r="AQ427" s="53">
        <f t="shared" si="223"/>
        <v>0</v>
      </c>
      <c r="AR427" s="53">
        <f t="shared" si="224"/>
        <v>0</v>
      </c>
      <c r="AS427" s="53">
        <f t="shared" si="225"/>
        <v>0</v>
      </c>
      <c r="AT427" s="53">
        <f t="shared" si="226"/>
        <v>0</v>
      </c>
      <c r="AU427" s="53">
        <f t="shared" si="227"/>
        <v>0</v>
      </c>
      <c r="AV427" s="53">
        <f t="shared" si="228"/>
        <v>0</v>
      </c>
      <c r="AW427" s="53">
        <f t="shared" si="229"/>
        <v>0</v>
      </c>
      <c r="AX427" s="53">
        <f t="shared" si="230"/>
        <v>0</v>
      </c>
      <c r="AY427" s="53">
        <f>+SUM(AM427:INDEX(AM427:AX427,1,Settings!$C$4))</f>
        <v>0</v>
      </c>
      <c r="AZ427" s="53">
        <f t="shared" si="218"/>
        <v>0</v>
      </c>
      <c r="BA427" s="53"/>
      <c r="BB427" s="53">
        <f t="shared" si="201"/>
        <v>0</v>
      </c>
      <c r="BC427" s="53">
        <f t="shared" si="202"/>
        <v>0</v>
      </c>
      <c r="BD427" s="53">
        <f t="shared" si="203"/>
        <v>0</v>
      </c>
      <c r="BE427" s="53">
        <f t="shared" si="204"/>
        <v>0</v>
      </c>
      <c r="BF427" s="53">
        <f t="shared" si="205"/>
        <v>0</v>
      </c>
      <c r="BG427" s="53">
        <f t="shared" si="206"/>
        <v>0</v>
      </c>
      <c r="BH427" s="53">
        <f t="shared" si="207"/>
        <v>0</v>
      </c>
      <c r="BI427" s="53">
        <f t="shared" si="208"/>
        <v>0</v>
      </c>
      <c r="BJ427" s="53">
        <f t="shared" si="209"/>
        <v>0</v>
      </c>
      <c r="BK427" s="53">
        <f t="shared" si="210"/>
        <v>0</v>
      </c>
      <c r="BL427" s="53">
        <f t="shared" si="211"/>
        <v>0</v>
      </c>
      <c r="BM427" s="53">
        <f t="shared" si="212"/>
        <v>0</v>
      </c>
      <c r="BN427" s="53">
        <f t="shared" si="213"/>
        <v>0</v>
      </c>
      <c r="BO427" s="53"/>
      <c r="BP427" s="53">
        <f t="shared" si="214"/>
        <v>0</v>
      </c>
      <c r="BQ427" s="53"/>
      <c r="BR427" s="53">
        <f t="shared" si="215"/>
        <v>0</v>
      </c>
    </row>
    <row r="428" spans="1:70" x14ac:dyDescent="0.2">
      <c r="A428" s="6">
        <v>4680</v>
      </c>
      <c r="B428" s="6" t="str">
        <f>+VLOOKUP(A428,masterfile!B:C,2,FALSE)</f>
        <v>Fahrten Wohng./Betrieb/Familie, Haben</v>
      </c>
      <c r="D428" s="53">
        <f>+SUMIF('[1]2017'!$A:$A,$A428,'[1]2017'!$C:$C)-SUMIF('[1]2017'!$E:$E,$A428,'[1]2017'!$G:$G)</f>
        <v>0</v>
      </c>
      <c r="E428" s="53">
        <f>+SUMIF('[1]2018'!$A:$A,$A428,'[1]2018'!$C:$C)-SUMIF('[1]2018'!$E:$E,$A428,'[1]2018'!$G:$G)</f>
        <v>0</v>
      </c>
      <c r="F428" s="53">
        <f>+SUMIF('[1]2019'!$A:$A,$A428,'[1]2019'!$C:$C)-SUMIF('[1]2019'!$E:$E,$A428,'[1]2019'!$G:$G)</f>
        <v>0</v>
      </c>
      <c r="G428" s="53">
        <f>+SUMIF('[1]2020'!$A:$A,$A428,'[1]2020'!$C:$C)-SUMIF('[1]2020'!$E:$E,$A428,'[1]2020'!$G:$G)</f>
        <v>0</v>
      </c>
      <c r="H428" s="53"/>
      <c r="I428" s="53">
        <f>+(+SUMIF('[1]2021'!$A:$A,$A428,'[1]2021'!$C:$C)-SUMIF('[1]2021'!$E:$E,$A428,'[1]2021'!$G:$G))/12</f>
        <v>0</v>
      </c>
      <c r="J428" s="53">
        <f>+(+SUMIF('[1]2021'!$A:$A,$A428,'[1]2021'!$C:$C)-SUMIF('[1]2021'!$E:$E,$A428,'[1]2021'!$G:$G))/12</f>
        <v>0</v>
      </c>
      <c r="K428" s="53">
        <f>+(+SUMIF('[1]2021'!$A:$A,$A428,'[1]2021'!$C:$C)-SUMIF('[1]2021'!$E:$E,$A428,'[1]2021'!$G:$G))/12</f>
        <v>0</v>
      </c>
      <c r="L428" s="53">
        <f>+(+SUMIF('[1]2021'!$A:$A,$A428,'[1]2021'!$C:$C)-SUMIF('[1]2021'!$E:$E,$A428,'[1]2021'!$G:$G))/12</f>
        <v>0</v>
      </c>
      <c r="M428" s="53">
        <f>+(+SUMIF('[1]2021'!$A:$A,$A428,'[1]2021'!$C:$C)-SUMIF('[1]2021'!$E:$E,$A428,'[1]2021'!$G:$G))/12</f>
        <v>0</v>
      </c>
      <c r="N428" s="53">
        <f>+(+SUMIF('[1]2021'!$A:$A,$A428,'[1]2021'!$C:$C)-SUMIF('[1]2021'!$E:$E,$A428,'[1]2021'!$G:$G))/12</f>
        <v>0</v>
      </c>
      <c r="O428" s="53">
        <f>+(+SUMIF('[1]2021'!$A:$A,$A428,'[1]2021'!$C:$C)-SUMIF('[1]2021'!$E:$E,$A428,'[1]2021'!$G:$G))/12</f>
        <v>0</v>
      </c>
      <c r="P428" s="53">
        <f>+(+SUMIF('[1]2021'!$A:$A,$A428,'[1]2021'!$C:$C)-SUMIF('[1]2021'!$E:$E,$A428,'[1]2021'!$G:$G))/12</f>
        <v>0</v>
      </c>
      <c r="Q428" s="53">
        <f>+(+SUMIF('[1]2021'!$A:$A,$A428,'[1]2021'!$C:$C)-SUMIF('[1]2021'!$E:$E,$A428,'[1]2021'!$G:$G))/12</f>
        <v>0</v>
      </c>
      <c r="R428" s="53">
        <f>+(+SUMIF('[1]2021'!$A:$A,$A428,'[1]2021'!$C:$C)-SUMIF('[1]2021'!$E:$E,$A428,'[1]2021'!$G:$G))/12</f>
        <v>0</v>
      </c>
      <c r="S428" s="53">
        <f>+(+SUMIF('[1]2021'!$A:$A,$A428,'[1]2021'!$C:$C)-SUMIF('[1]2021'!$E:$E,$A428,'[1]2021'!$G:$G))/12</f>
        <v>0</v>
      </c>
      <c r="T428" s="53">
        <f>+(+SUMIF('[1]2021'!$A:$A,$A428,'[1]2021'!$C:$C)-SUMIF('[1]2021'!$E:$E,$A428,'[1]2021'!$G:$G))/12</f>
        <v>0</v>
      </c>
      <c r="U428" s="53">
        <f>+SUM(I428:INDEX(I428:T428,1,Settings!$C$4))</f>
        <v>0</v>
      </c>
      <c r="V428" s="53">
        <f t="shared" si="216"/>
        <v>0</v>
      </c>
      <c r="W428" s="53"/>
      <c r="X428" s="53">
        <f>+SUMIFS(postings!$T:$T,postings!$C:$C,'pl-data'!X$2,postings!$D:$D,'pl-data'!X$3,postings!$I:$I,'pl-data'!$A428)-SUMIFS(postings!$W:$W,postings!$C:$C,'pl-data'!X$2,postings!$D:$D,'pl-data'!X$3,postings!$M:$M,'pl-data'!$A428)</f>
        <v>0</v>
      </c>
      <c r="Y428" s="53">
        <f>+SUMIFS(postings!$T:$T,postings!$C:$C,'pl-data'!Y$2,postings!$D:$D,'pl-data'!Y$3,postings!$I:$I,'pl-data'!$A428)-SUMIFS(postings!$W:$W,postings!$C:$C,'pl-data'!Y$2,postings!$D:$D,'pl-data'!Y$3,postings!$M:$M,'pl-data'!$A428)</f>
        <v>0</v>
      </c>
      <c r="Z428" s="53">
        <f>+SUMIFS(postings!$T:$T,postings!$C:$C,'pl-data'!Z$2,postings!$D:$D,'pl-data'!Z$3,postings!$I:$I,'pl-data'!$A428)-SUMIFS(postings!$W:$W,postings!$C:$C,'pl-data'!Z$2,postings!$D:$D,'pl-data'!Z$3,postings!$M:$M,'pl-data'!$A428)</f>
        <v>0</v>
      </c>
      <c r="AA428" s="53">
        <f>+SUMIFS(postings!$T:$T,postings!$C:$C,'pl-data'!AA$2,postings!$D:$D,'pl-data'!AA$3,postings!$I:$I,'pl-data'!$A428)-SUMIFS(postings!$W:$W,postings!$C:$C,'pl-data'!AA$2,postings!$D:$D,'pl-data'!AA$3,postings!$M:$M,'pl-data'!$A428)</f>
        <v>0</v>
      </c>
      <c r="AB428" s="53">
        <f>+SUMIFS(postings!$T:$T,postings!$C:$C,'pl-data'!AB$2,postings!$D:$D,'pl-data'!AB$3,postings!$I:$I,'pl-data'!$A428)-SUMIFS(postings!$W:$W,postings!$C:$C,'pl-data'!AB$2,postings!$D:$D,'pl-data'!AB$3,postings!$M:$M,'pl-data'!$A428)</f>
        <v>0</v>
      </c>
      <c r="AC428" s="53">
        <f>+SUMIFS(postings!$T:$T,postings!$C:$C,'pl-data'!AC$2,postings!$D:$D,'pl-data'!AC$3,postings!$I:$I,'pl-data'!$A428)-SUMIFS(postings!$W:$W,postings!$C:$C,'pl-data'!AC$2,postings!$D:$D,'pl-data'!AC$3,postings!$M:$M,'pl-data'!$A428)</f>
        <v>0</v>
      </c>
      <c r="AD428" s="53">
        <f>+SUMIFS(postings!$T:$T,postings!$C:$C,'pl-data'!AD$2,postings!$D:$D,'pl-data'!AD$3,postings!$I:$I,'pl-data'!$A428)-SUMIFS(postings!$W:$W,postings!$C:$C,'pl-data'!AD$2,postings!$D:$D,'pl-data'!AD$3,postings!$M:$M,'pl-data'!$A428)</f>
        <v>0</v>
      </c>
      <c r="AE428" s="53">
        <f>+SUMIFS(postings!$T:$T,postings!$C:$C,'pl-data'!AE$2,postings!$D:$D,'pl-data'!AE$3,postings!$I:$I,'pl-data'!$A428)-SUMIFS(postings!$W:$W,postings!$C:$C,'pl-data'!AE$2,postings!$D:$D,'pl-data'!AE$3,postings!$M:$M,'pl-data'!$A428)</f>
        <v>0</v>
      </c>
      <c r="AF428" s="53">
        <f>+SUMIFS(postings!$T:$T,postings!$C:$C,'pl-data'!AF$2,postings!$D:$D,'pl-data'!AF$3,postings!$I:$I,'pl-data'!$A428)-SUMIFS(postings!$W:$W,postings!$C:$C,'pl-data'!AF$2,postings!$D:$D,'pl-data'!AF$3,postings!$M:$M,'pl-data'!$A428)</f>
        <v>0</v>
      </c>
      <c r="AG428" s="53">
        <f>+SUMIFS(postings!$T:$T,postings!$C:$C,'pl-data'!AG$2,postings!$D:$D,'pl-data'!AG$3,postings!$I:$I,'pl-data'!$A428)-SUMIFS(postings!$W:$W,postings!$C:$C,'pl-data'!AG$2,postings!$D:$D,'pl-data'!AG$3,postings!$M:$M,'pl-data'!$A428)</f>
        <v>0</v>
      </c>
      <c r="AH428" s="53">
        <f>+SUMIFS(postings!$T:$T,postings!$C:$C,'pl-data'!AH$2,postings!$D:$D,'pl-data'!AH$3,postings!$I:$I,'pl-data'!$A428)-SUMIFS(postings!$W:$W,postings!$C:$C,'pl-data'!AH$2,postings!$D:$D,'pl-data'!AH$3,postings!$M:$M,'pl-data'!$A428)</f>
        <v>0</v>
      </c>
      <c r="AI428" s="53">
        <f>+SUMIFS(postings!$T:$T,postings!$C:$C,'pl-data'!AI$2,postings!$D:$D,'pl-data'!AI$3,postings!$I:$I,'pl-data'!$A428)-SUMIFS(postings!$W:$W,postings!$C:$C,'pl-data'!AI$2,postings!$D:$D,'pl-data'!AI$3,postings!$M:$M,'pl-data'!$A428)</f>
        <v>0</v>
      </c>
      <c r="AJ428" s="53">
        <f>+SUM(X428:INDEX(X428:AI428,1,Settings!$C$4))</f>
        <v>0</v>
      </c>
      <c r="AK428" s="53">
        <f t="shared" si="217"/>
        <v>0</v>
      </c>
      <c r="AL428" s="53"/>
      <c r="AM428" s="53">
        <f t="shared" si="219"/>
        <v>0</v>
      </c>
      <c r="AN428" s="53">
        <f t="shared" si="220"/>
        <v>0</v>
      </c>
      <c r="AO428" s="53">
        <f t="shared" si="221"/>
        <v>0</v>
      </c>
      <c r="AP428" s="53">
        <f t="shared" si="222"/>
        <v>0</v>
      </c>
      <c r="AQ428" s="53">
        <f t="shared" si="223"/>
        <v>0</v>
      </c>
      <c r="AR428" s="53">
        <f t="shared" si="224"/>
        <v>0</v>
      </c>
      <c r="AS428" s="53">
        <f t="shared" si="225"/>
        <v>0</v>
      </c>
      <c r="AT428" s="53">
        <f t="shared" si="226"/>
        <v>0</v>
      </c>
      <c r="AU428" s="53">
        <f t="shared" si="227"/>
        <v>0</v>
      </c>
      <c r="AV428" s="53">
        <f t="shared" si="228"/>
        <v>0</v>
      </c>
      <c r="AW428" s="53">
        <f t="shared" si="229"/>
        <v>0</v>
      </c>
      <c r="AX428" s="53">
        <f t="shared" si="230"/>
        <v>0</v>
      </c>
      <c r="AY428" s="53">
        <f>+SUM(AM428:INDEX(AM428:AX428,1,Settings!$C$4))</f>
        <v>0</v>
      </c>
      <c r="AZ428" s="53">
        <f t="shared" si="218"/>
        <v>0</v>
      </c>
      <c r="BA428" s="53"/>
      <c r="BB428" s="53">
        <f t="shared" si="201"/>
        <v>0</v>
      </c>
      <c r="BC428" s="53">
        <f t="shared" si="202"/>
        <v>0</v>
      </c>
      <c r="BD428" s="53">
        <f t="shared" si="203"/>
        <v>0</v>
      </c>
      <c r="BE428" s="53">
        <f t="shared" si="204"/>
        <v>0</v>
      </c>
      <c r="BF428" s="53">
        <f t="shared" si="205"/>
        <v>0</v>
      </c>
      <c r="BG428" s="53">
        <f t="shared" si="206"/>
        <v>0</v>
      </c>
      <c r="BH428" s="53">
        <f t="shared" si="207"/>
        <v>0</v>
      </c>
      <c r="BI428" s="53">
        <f t="shared" si="208"/>
        <v>0</v>
      </c>
      <c r="BJ428" s="53">
        <f t="shared" si="209"/>
        <v>0</v>
      </c>
      <c r="BK428" s="53">
        <f t="shared" si="210"/>
        <v>0</v>
      </c>
      <c r="BL428" s="53">
        <f t="shared" si="211"/>
        <v>0</v>
      </c>
      <c r="BM428" s="53">
        <f t="shared" si="212"/>
        <v>0</v>
      </c>
      <c r="BN428" s="53">
        <f t="shared" si="213"/>
        <v>0</v>
      </c>
      <c r="BO428" s="53"/>
      <c r="BP428" s="53">
        <f t="shared" si="214"/>
        <v>0</v>
      </c>
      <c r="BQ428" s="53"/>
      <c r="BR428" s="53">
        <f t="shared" si="215"/>
        <v>0</v>
      </c>
    </row>
    <row r="429" spans="1:70" x14ac:dyDescent="0.2">
      <c r="A429" s="6">
        <v>4681</v>
      </c>
      <c r="B429" s="6" t="str">
        <f>+VLOOKUP(A429,masterfile!B:C,2,FALSE)</f>
        <v>Verpfl.Mehraufwend. dopp. Haushaltsf. UN</v>
      </c>
      <c r="D429" s="53">
        <f>+SUMIF('[1]2017'!$A:$A,$A429,'[1]2017'!$C:$C)-SUMIF('[1]2017'!$E:$E,$A429,'[1]2017'!$G:$G)</f>
        <v>0</v>
      </c>
      <c r="E429" s="53">
        <f>+SUMIF('[1]2018'!$A:$A,$A429,'[1]2018'!$C:$C)-SUMIF('[1]2018'!$E:$E,$A429,'[1]2018'!$G:$G)</f>
        <v>0</v>
      </c>
      <c r="F429" s="53">
        <f>+SUMIF('[1]2019'!$A:$A,$A429,'[1]2019'!$C:$C)-SUMIF('[1]2019'!$E:$E,$A429,'[1]2019'!$G:$G)</f>
        <v>0</v>
      </c>
      <c r="G429" s="53">
        <f>+SUMIF('[1]2020'!$A:$A,$A429,'[1]2020'!$C:$C)-SUMIF('[1]2020'!$E:$E,$A429,'[1]2020'!$G:$G)</f>
        <v>0</v>
      </c>
      <c r="H429" s="53"/>
      <c r="I429" s="53">
        <f>+(+SUMIF('[1]2021'!$A:$A,$A429,'[1]2021'!$C:$C)-SUMIF('[1]2021'!$E:$E,$A429,'[1]2021'!$G:$G))/12</f>
        <v>0</v>
      </c>
      <c r="J429" s="53">
        <f>+(+SUMIF('[1]2021'!$A:$A,$A429,'[1]2021'!$C:$C)-SUMIF('[1]2021'!$E:$E,$A429,'[1]2021'!$G:$G))/12</f>
        <v>0</v>
      </c>
      <c r="K429" s="53">
        <f>+(+SUMIF('[1]2021'!$A:$A,$A429,'[1]2021'!$C:$C)-SUMIF('[1]2021'!$E:$E,$A429,'[1]2021'!$G:$G))/12</f>
        <v>0</v>
      </c>
      <c r="L429" s="53">
        <f>+(+SUMIF('[1]2021'!$A:$A,$A429,'[1]2021'!$C:$C)-SUMIF('[1]2021'!$E:$E,$A429,'[1]2021'!$G:$G))/12</f>
        <v>0</v>
      </c>
      <c r="M429" s="53">
        <f>+(+SUMIF('[1]2021'!$A:$A,$A429,'[1]2021'!$C:$C)-SUMIF('[1]2021'!$E:$E,$A429,'[1]2021'!$G:$G))/12</f>
        <v>0</v>
      </c>
      <c r="N429" s="53">
        <f>+(+SUMIF('[1]2021'!$A:$A,$A429,'[1]2021'!$C:$C)-SUMIF('[1]2021'!$E:$E,$A429,'[1]2021'!$G:$G))/12</f>
        <v>0</v>
      </c>
      <c r="O429" s="53">
        <f>+(+SUMIF('[1]2021'!$A:$A,$A429,'[1]2021'!$C:$C)-SUMIF('[1]2021'!$E:$E,$A429,'[1]2021'!$G:$G))/12</f>
        <v>0</v>
      </c>
      <c r="P429" s="53">
        <f>+(+SUMIF('[1]2021'!$A:$A,$A429,'[1]2021'!$C:$C)-SUMIF('[1]2021'!$E:$E,$A429,'[1]2021'!$G:$G))/12</f>
        <v>0</v>
      </c>
      <c r="Q429" s="53">
        <f>+(+SUMIF('[1]2021'!$A:$A,$A429,'[1]2021'!$C:$C)-SUMIF('[1]2021'!$E:$E,$A429,'[1]2021'!$G:$G))/12</f>
        <v>0</v>
      </c>
      <c r="R429" s="53">
        <f>+(+SUMIF('[1]2021'!$A:$A,$A429,'[1]2021'!$C:$C)-SUMIF('[1]2021'!$E:$E,$A429,'[1]2021'!$G:$G))/12</f>
        <v>0</v>
      </c>
      <c r="S429" s="53">
        <f>+(+SUMIF('[1]2021'!$A:$A,$A429,'[1]2021'!$C:$C)-SUMIF('[1]2021'!$E:$E,$A429,'[1]2021'!$G:$G))/12</f>
        <v>0</v>
      </c>
      <c r="T429" s="53">
        <f>+(+SUMIF('[1]2021'!$A:$A,$A429,'[1]2021'!$C:$C)-SUMIF('[1]2021'!$E:$E,$A429,'[1]2021'!$G:$G))/12</f>
        <v>0</v>
      </c>
      <c r="U429" s="53">
        <f>+SUM(I429:INDEX(I429:T429,1,Settings!$C$4))</f>
        <v>0</v>
      </c>
      <c r="V429" s="53">
        <f t="shared" si="216"/>
        <v>0</v>
      </c>
      <c r="W429" s="53"/>
      <c r="X429" s="53">
        <f>+SUMIFS(postings!$T:$T,postings!$C:$C,'pl-data'!X$2,postings!$D:$D,'pl-data'!X$3,postings!$I:$I,'pl-data'!$A429)-SUMIFS(postings!$W:$W,postings!$C:$C,'pl-data'!X$2,postings!$D:$D,'pl-data'!X$3,postings!$M:$M,'pl-data'!$A429)</f>
        <v>0</v>
      </c>
      <c r="Y429" s="53">
        <f>+SUMIFS(postings!$T:$T,postings!$C:$C,'pl-data'!Y$2,postings!$D:$D,'pl-data'!Y$3,postings!$I:$I,'pl-data'!$A429)-SUMIFS(postings!$W:$W,postings!$C:$C,'pl-data'!Y$2,postings!$D:$D,'pl-data'!Y$3,postings!$M:$M,'pl-data'!$A429)</f>
        <v>0</v>
      </c>
      <c r="Z429" s="53">
        <f>+SUMIFS(postings!$T:$T,postings!$C:$C,'pl-data'!Z$2,postings!$D:$D,'pl-data'!Z$3,postings!$I:$I,'pl-data'!$A429)-SUMIFS(postings!$W:$W,postings!$C:$C,'pl-data'!Z$2,postings!$D:$D,'pl-data'!Z$3,postings!$M:$M,'pl-data'!$A429)</f>
        <v>0</v>
      </c>
      <c r="AA429" s="53">
        <f>+SUMIFS(postings!$T:$T,postings!$C:$C,'pl-data'!AA$2,postings!$D:$D,'pl-data'!AA$3,postings!$I:$I,'pl-data'!$A429)-SUMIFS(postings!$W:$W,postings!$C:$C,'pl-data'!AA$2,postings!$D:$D,'pl-data'!AA$3,postings!$M:$M,'pl-data'!$A429)</f>
        <v>0</v>
      </c>
      <c r="AB429" s="53">
        <f>+SUMIFS(postings!$T:$T,postings!$C:$C,'pl-data'!AB$2,postings!$D:$D,'pl-data'!AB$3,postings!$I:$I,'pl-data'!$A429)-SUMIFS(postings!$W:$W,postings!$C:$C,'pl-data'!AB$2,postings!$D:$D,'pl-data'!AB$3,postings!$M:$M,'pl-data'!$A429)</f>
        <v>0</v>
      </c>
      <c r="AC429" s="53">
        <f>+SUMIFS(postings!$T:$T,postings!$C:$C,'pl-data'!AC$2,postings!$D:$D,'pl-data'!AC$3,postings!$I:$I,'pl-data'!$A429)-SUMIFS(postings!$W:$W,postings!$C:$C,'pl-data'!AC$2,postings!$D:$D,'pl-data'!AC$3,postings!$M:$M,'pl-data'!$A429)</f>
        <v>0</v>
      </c>
      <c r="AD429" s="53">
        <f>+SUMIFS(postings!$T:$T,postings!$C:$C,'pl-data'!AD$2,postings!$D:$D,'pl-data'!AD$3,postings!$I:$I,'pl-data'!$A429)-SUMIFS(postings!$W:$W,postings!$C:$C,'pl-data'!AD$2,postings!$D:$D,'pl-data'!AD$3,postings!$M:$M,'pl-data'!$A429)</f>
        <v>0</v>
      </c>
      <c r="AE429" s="53">
        <f>+SUMIFS(postings!$T:$T,postings!$C:$C,'pl-data'!AE$2,postings!$D:$D,'pl-data'!AE$3,postings!$I:$I,'pl-data'!$A429)-SUMIFS(postings!$W:$W,postings!$C:$C,'pl-data'!AE$2,postings!$D:$D,'pl-data'!AE$3,postings!$M:$M,'pl-data'!$A429)</f>
        <v>0</v>
      </c>
      <c r="AF429" s="53">
        <f>+SUMIFS(postings!$T:$T,postings!$C:$C,'pl-data'!AF$2,postings!$D:$D,'pl-data'!AF$3,postings!$I:$I,'pl-data'!$A429)-SUMIFS(postings!$W:$W,postings!$C:$C,'pl-data'!AF$2,postings!$D:$D,'pl-data'!AF$3,postings!$M:$M,'pl-data'!$A429)</f>
        <v>0</v>
      </c>
      <c r="AG429" s="53">
        <f>+SUMIFS(postings!$T:$T,postings!$C:$C,'pl-data'!AG$2,postings!$D:$D,'pl-data'!AG$3,postings!$I:$I,'pl-data'!$A429)-SUMIFS(postings!$W:$W,postings!$C:$C,'pl-data'!AG$2,postings!$D:$D,'pl-data'!AG$3,postings!$M:$M,'pl-data'!$A429)</f>
        <v>0</v>
      </c>
      <c r="AH429" s="53">
        <f>+SUMIFS(postings!$T:$T,postings!$C:$C,'pl-data'!AH$2,postings!$D:$D,'pl-data'!AH$3,postings!$I:$I,'pl-data'!$A429)-SUMIFS(postings!$W:$W,postings!$C:$C,'pl-data'!AH$2,postings!$D:$D,'pl-data'!AH$3,postings!$M:$M,'pl-data'!$A429)</f>
        <v>0</v>
      </c>
      <c r="AI429" s="53">
        <f>+SUMIFS(postings!$T:$T,postings!$C:$C,'pl-data'!AI$2,postings!$D:$D,'pl-data'!AI$3,postings!$I:$I,'pl-data'!$A429)-SUMIFS(postings!$W:$W,postings!$C:$C,'pl-data'!AI$2,postings!$D:$D,'pl-data'!AI$3,postings!$M:$M,'pl-data'!$A429)</f>
        <v>0</v>
      </c>
      <c r="AJ429" s="53">
        <f>+SUM(X429:INDEX(X429:AI429,1,Settings!$C$4))</f>
        <v>0</v>
      </c>
      <c r="AK429" s="53">
        <f t="shared" si="217"/>
        <v>0</v>
      </c>
      <c r="AL429" s="53"/>
      <c r="AM429" s="53">
        <f t="shared" si="219"/>
        <v>0</v>
      </c>
      <c r="AN429" s="53">
        <f t="shared" si="220"/>
        <v>0</v>
      </c>
      <c r="AO429" s="53">
        <f t="shared" si="221"/>
        <v>0</v>
      </c>
      <c r="AP429" s="53">
        <f t="shared" si="222"/>
        <v>0</v>
      </c>
      <c r="AQ429" s="53">
        <f t="shared" si="223"/>
        <v>0</v>
      </c>
      <c r="AR429" s="53">
        <f t="shared" si="224"/>
        <v>0</v>
      </c>
      <c r="AS429" s="53">
        <f t="shared" si="225"/>
        <v>0</v>
      </c>
      <c r="AT429" s="53">
        <f t="shared" si="226"/>
        <v>0</v>
      </c>
      <c r="AU429" s="53">
        <f t="shared" si="227"/>
        <v>0</v>
      </c>
      <c r="AV429" s="53">
        <f t="shared" si="228"/>
        <v>0</v>
      </c>
      <c r="AW429" s="53">
        <f t="shared" si="229"/>
        <v>0</v>
      </c>
      <c r="AX429" s="53">
        <f t="shared" si="230"/>
        <v>0</v>
      </c>
      <c r="AY429" s="53">
        <f>+SUM(AM429:INDEX(AM429:AX429,1,Settings!$C$4))</f>
        <v>0</v>
      </c>
      <c r="AZ429" s="53">
        <f t="shared" si="218"/>
        <v>0</v>
      </c>
      <c r="BA429" s="53"/>
      <c r="BB429" s="53">
        <f t="shared" si="201"/>
        <v>0</v>
      </c>
      <c r="BC429" s="53">
        <f t="shared" si="202"/>
        <v>0</v>
      </c>
      <c r="BD429" s="53">
        <f t="shared" si="203"/>
        <v>0</v>
      </c>
      <c r="BE429" s="53">
        <f t="shared" si="204"/>
        <v>0</v>
      </c>
      <c r="BF429" s="53">
        <f t="shared" si="205"/>
        <v>0</v>
      </c>
      <c r="BG429" s="53">
        <f t="shared" si="206"/>
        <v>0</v>
      </c>
      <c r="BH429" s="53">
        <f t="shared" si="207"/>
        <v>0</v>
      </c>
      <c r="BI429" s="53">
        <f t="shared" si="208"/>
        <v>0</v>
      </c>
      <c r="BJ429" s="53">
        <f t="shared" si="209"/>
        <v>0</v>
      </c>
      <c r="BK429" s="53">
        <f t="shared" si="210"/>
        <v>0</v>
      </c>
      <c r="BL429" s="53">
        <f t="shared" si="211"/>
        <v>0</v>
      </c>
      <c r="BM429" s="53">
        <f t="shared" si="212"/>
        <v>0</v>
      </c>
      <c r="BN429" s="53">
        <f t="shared" si="213"/>
        <v>0</v>
      </c>
      <c r="BO429" s="53"/>
      <c r="BP429" s="53">
        <f t="shared" si="214"/>
        <v>0</v>
      </c>
      <c r="BQ429" s="53"/>
      <c r="BR429" s="53">
        <f t="shared" si="215"/>
        <v>0</v>
      </c>
    </row>
    <row r="430" spans="1:70" x14ac:dyDescent="0.2">
      <c r="A430" s="6">
        <v>4700</v>
      </c>
      <c r="B430" s="6" t="str">
        <f>+VLOOKUP(A430,masterfile!B:C,2,FALSE)</f>
        <v>Kosten Warenabgabe</v>
      </c>
      <c r="D430" s="53">
        <f>+SUMIF('[1]2017'!$A:$A,$A430,'[1]2017'!$C:$C)-SUMIF('[1]2017'!$E:$E,$A430,'[1]2017'!$G:$G)</f>
        <v>0</v>
      </c>
      <c r="E430" s="53">
        <f>+SUMIF('[1]2018'!$A:$A,$A430,'[1]2018'!$C:$C)-SUMIF('[1]2018'!$E:$E,$A430,'[1]2018'!$G:$G)</f>
        <v>0</v>
      </c>
      <c r="F430" s="53">
        <f>+SUMIF('[1]2019'!$A:$A,$A430,'[1]2019'!$C:$C)-SUMIF('[1]2019'!$E:$E,$A430,'[1]2019'!$G:$G)</f>
        <v>0</v>
      </c>
      <c r="G430" s="53">
        <f>+SUMIF('[1]2020'!$A:$A,$A430,'[1]2020'!$C:$C)-SUMIF('[1]2020'!$E:$E,$A430,'[1]2020'!$G:$G)</f>
        <v>0</v>
      </c>
      <c r="H430" s="53"/>
      <c r="I430" s="53">
        <f>+(+SUMIF('[1]2021'!$A:$A,$A430,'[1]2021'!$C:$C)-SUMIF('[1]2021'!$E:$E,$A430,'[1]2021'!$G:$G))/12</f>
        <v>0</v>
      </c>
      <c r="J430" s="53">
        <f>+(+SUMIF('[1]2021'!$A:$A,$A430,'[1]2021'!$C:$C)-SUMIF('[1]2021'!$E:$E,$A430,'[1]2021'!$G:$G))/12</f>
        <v>0</v>
      </c>
      <c r="K430" s="53">
        <f>+(+SUMIF('[1]2021'!$A:$A,$A430,'[1]2021'!$C:$C)-SUMIF('[1]2021'!$E:$E,$A430,'[1]2021'!$G:$G))/12</f>
        <v>0</v>
      </c>
      <c r="L430" s="53">
        <f>+(+SUMIF('[1]2021'!$A:$A,$A430,'[1]2021'!$C:$C)-SUMIF('[1]2021'!$E:$E,$A430,'[1]2021'!$G:$G))/12</f>
        <v>0</v>
      </c>
      <c r="M430" s="53">
        <f>+(+SUMIF('[1]2021'!$A:$A,$A430,'[1]2021'!$C:$C)-SUMIF('[1]2021'!$E:$E,$A430,'[1]2021'!$G:$G))/12</f>
        <v>0</v>
      </c>
      <c r="N430" s="53">
        <f>+(+SUMIF('[1]2021'!$A:$A,$A430,'[1]2021'!$C:$C)-SUMIF('[1]2021'!$E:$E,$A430,'[1]2021'!$G:$G))/12</f>
        <v>0</v>
      </c>
      <c r="O430" s="53">
        <f>+(+SUMIF('[1]2021'!$A:$A,$A430,'[1]2021'!$C:$C)-SUMIF('[1]2021'!$E:$E,$A430,'[1]2021'!$G:$G))/12</f>
        <v>0</v>
      </c>
      <c r="P430" s="53">
        <f>+(+SUMIF('[1]2021'!$A:$A,$A430,'[1]2021'!$C:$C)-SUMIF('[1]2021'!$E:$E,$A430,'[1]2021'!$G:$G))/12</f>
        <v>0</v>
      </c>
      <c r="Q430" s="53">
        <f>+(+SUMIF('[1]2021'!$A:$A,$A430,'[1]2021'!$C:$C)-SUMIF('[1]2021'!$E:$E,$A430,'[1]2021'!$G:$G))/12</f>
        <v>0</v>
      </c>
      <c r="R430" s="53">
        <f>+(+SUMIF('[1]2021'!$A:$A,$A430,'[1]2021'!$C:$C)-SUMIF('[1]2021'!$E:$E,$A430,'[1]2021'!$G:$G))/12</f>
        <v>0</v>
      </c>
      <c r="S430" s="53">
        <f>+(+SUMIF('[1]2021'!$A:$A,$A430,'[1]2021'!$C:$C)-SUMIF('[1]2021'!$E:$E,$A430,'[1]2021'!$G:$G))/12</f>
        <v>0</v>
      </c>
      <c r="T430" s="53">
        <f>+(+SUMIF('[1]2021'!$A:$A,$A430,'[1]2021'!$C:$C)-SUMIF('[1]2021'!$E:$E,$A430,'[1]2021'!$G:$G))/12</f>
        <v>0</v>
      </c>
      <c r="U430" s="53">
        <f>+SUM(I430:INDEX(I430:T430,1,Settings!$C$4))</f>
        <v>0</v>
      </c>
      <c r="V430" s="53">
        <f t="shared" si="216"/>
        <v>0</v>
      </c>
      <c r="W430" s="53"/>
      <c r="X430" s="53">
        <f>+SUMIFS(postings!$T:$T,postings!$C:$C,'pl-data'!X$2,postings!$D:$D,'pl-data'!X$3,postings!$I:$I,'pl-data'!$A430)-SUMIFS(postings!$W:$W,postings!$C:$C,'pl-data'!X$2,postings!$D:$D,'pl-data'!X$3,postings!$M:$M,'pl-data'!$A430)</f>
        <v>0</v>
      </c>
      <c r="Y430" s="53">
        <f>+SUMIFS(postings!$T:$T,postings!$C:$C,'pl-data'!Y$2,postings!$D:$D,'pl-data'!Y$3,postings!$I:$I,'pl-data'!$A430)-SUMIFS(postings!$W:$W,postings!$C:$C,'pl-data'!Y$2,postings!$D:$D,'pl-data'!Y$3,postings!$M:$M,'pl-data'!$A430)</f>
        <v>0</v>
      </c>
      <c r="Z430" s="53">
        <f>+SUMIFS(postings!$T:$T,postings!$C:$C,'pl-data'!Z$2,postings!$D:$D,'pl-data'!Z$3,postings!$I:$I,'pl-data'!$A430)-SUMIFS(postings!$W:$W,postings!$C:$C,'pl-data'!Z$2,postings!$D:$D,'pl-data'!Z$3,postings!$M:$M,'pl-data'!$A430)</f>
        <v>0</v>
      </c>
      <c r="AA430" s="53">
        <f>+SUMIFS(postings!$T:$T,postings!$C:$C,'pl-data'!AA$2,postings!$D:$D,'pl-data'!AA$3,postings!$I:$I,'pl-data'!$A430)-SUMIFS(postings!$W:$W,postings!$C:$C,'pl-data'!AA$2,postings!$D:$D,'pl-data'!AA$3,postings!$M:$M,'pl-data'!$A430)</f>
        <v>0</v>
      </c>
      <c r="AB430" s="53">
        <f>+SUMIFS(postings!$T:$T,postings!$C:$C,'pl-data'!AB$2,postings!$D:$D,'pl-data'!AB$3,postings!$I:$I,'pl-data'!$A430)-SUMIFS(postings!$W:$W,postings!$C:$C,'pl-data'!AB$2,postings!$D:$D,'pl-data'!AB$3,postings!$M:$M,'pl-data'!$A430)</f>
        <v>0</v>
      </c>
      <c r="AC430" s="53">
        <f>+SUMIFS(postings!$T:$T,postings!$C:$C,'pl-data'!AC$2,postings!$D:$D,'pl-data'!AC$3,postings!$I:$I,'pl-data'!$A430)-SUMIFS(postings!$W:$W,postings!$C:$C,'pl-data'!AC$2,postings!$D:$D,'pl-data'!AC$3,postings!$M:$M,'pl-data'!$A430)</f>
        <v>0</v>
      </c>
      <c r="AD430" s="53">
        <f>+SUMIFS(postings!$T:$T,postings!$C:$C,'pl-data'!AD$2,postings!$D:$D,'pl-data'!AD$3,postings!$I:$I,'pl-data'!$A430)-SUMIFS(postings!$W:$W,postings!$C:$C,'pl-data'!AD$2,postings!$D:$D,'pl-data'!AD$3,postings!$M:$M,'pl-data'!$A430)</f>
        <v>0</v>
      </c>
      <c r="AE430" s="53">
        <f>+SUMIFS(postings!$T:$T,postings!$C:$C,'pl-data'!AE$2,postings!$D:$D,'pl-data'!AE$3,postings!$I:$I,'pl-data'!$A430)-SUMIFS(postings!$W:$W,postings!$C:$C,'pl-data'!AE$2,postings!$D:$D,'pl-data'!AE$3,postings!$M:$M,'pl-data'!$A430)</f>
        <v>0</v>
      </c>
      <c r="AF430" s="53">
        <f>+SUMIFS(postings!$T:$T,postings!$C:$C,'pl-data'!AF$2,postings!$D:$D,'pl-data'!AF$3,postings!$I:$I,'pl-data'!$A430)-SUMIFS(postings!$W:$W,postings!$C:$C,'pl-data'!AF$2,postings!$D:$D,'pl-data'!AF$3,postings!$M:$M,'pl-data'!$A430)</f>
        <v>0</v>
      </c>
      <c r="AG430" s="53">
        <f>+SUMIFS(postings!$T:$T,postings!$C:$C,'pl-data'!AG$2,postings!$D:$D,'pl-data'!AG$3,postings!$I:$I,'pl-data'!$A430)-SUMIFS(postings!$W:$W,postings!$C:$C,'pl-data'!AG$2,postings!$D:$D,'pl-data'!AG$3,postings!$M:$M,'pl-data'!$A430)</f>
        <v>0</v>
      </c>
      <c r="AH430" s="53">
        <f>+SUMIFS(postings!$T:$T,postings!$C:$C,'pl-data'!AH$2,postings!$D:$D,'pl-data'!AH$3,postings!$I:$I,'pl-data'!$A430)-SUMIFS(postings!$W:$W,postings!$C:$C,'pl-data'!AH$2,postings!$D:$D,'pl-data'!AH$3,postings!$M:$M,'pl-data'!$A430)</f>
        <v>0</v>
      </c>
      <c r="AI430" s="53">
        <f>+SUMIFS(postings!$T:$T,postings!$C:$C,'pl-data'!AI$2,postings!$D:$D,'pl-data'!AI$3,postings!$I:$I,'pl-data'!$A430)-SUMIFS(postings!$W:$W,postings!$C:$C,'pl-data'!AI$2,postings!$D:$D,'pl-data'!AI$3,postings!$M:$M,'pl-data'!$A430)</f>
        <v>0</v>
      </c>
      <c r="AJ430" s="53">
        <f>+SUM(X430:INDEX(X430:AI430,1,Settings!$C$4))</f>
        <v>0</v>
      </c>
      <c r="AK430" s="53">
        <f t="shared" si="217"/>
        <v>0</v>
      </c>
      <c r="AL430" s="53"/>
      <c r="AM430" s="53">
        <f t="shared" si="219"/>
        <v>0</v>
      </c>
      <c r="AN430" s="53">
        <f t="shared" si="220"/>
        <v>0</v>
      </c>
      <c r="AO430" s="53">
        <f t="shared" si="221"/>
        <v>0</v>
      </c>
      <c r="AP430" s="53">
        <f t="shared" si="222"/>
        <v>0</v>
      </c>
      <c r="AQ430" s="53">
        <f t="shared" si="223"/>
        <v>0</v>
      </c>
      <c r="AR430" s="53">
        <f t="shared" si="224"/>
        <v>0</v>
      </c>
      <c r="AS430" s="53">
        <f t="shared" si="225"/>
        <v>0</v>
      </c>
      <c r="AT430" s="53">
        <f t="shared" si="226"/>
        <v>0</v>
      </c>
      <c r="AU430" s="53">
        <f t="shared" si="227"/>
        <v>0</v>
      </c>
      <c r="AV430" s="53">
        <f t="shared" si="228"/>
        <v>0</v>
      </c>
      <c r="AW430" s="53">
        <f t="shared" si="229"/>
        <v>0</v>
      </c>
      <c r="AX430" s="53">
        <f t="shared" si="230"/>
        <v>0</v>
      </c>
      <c r="AY430" s="53">
        <f>+SUM(AM430:INDEX(AM430:AX430,1,Settings!$C$4))</f>
        <v>0</v>
      </c>
      <c r="AZ430" s="53">
        <f t="shared" si="218"/>
        <v>0</v>
      </c>
      <c r="BA430" s="53"/>
      <c r="BB430" s="53">
        <f t="shared" si="201"/>
        <v>0</v>
      </c>
      <c r="BC430" s="53">
        <f t="shared" si="202"/>
        <v>0</v>
      </c>
      <c r="BD430" s="53">
        <f t="shared" si="203"/>
        <v>0</v>
      </c>
      <c r="BE430" s="53">
        <f t="shared" si="204"/>
        <v>0</v>
      </c>
      <c r="BF430" s="53">
        <f t="shared" si="205"/>
        <v>0</v>
      </c>
      <c r="BG430" s="53">
        <f t="shared" si="206"/>
        <v>0</v>
      </c>
      <c r="BH430" s="53">
        <f t="shared" si="207"/>
        <v>0</v>
      </c>
      <c r="BI430" s="53">
        <f t="shared" si="208"/>
        <v>0</v>
      </c>
      <c r="BJ430" s="53">
        <f t="shared" si="209"/>
        <v>0</v>
      </c>
      <c r="BK430" s="53">
        <f t="shared" si="210"/>
        <v>0</v>
      </c>
      <c r="BL430" s="53">
        <f t="shared" si="211"/>
        <v>0</v>
      </c>
      <c r="BM430" s="53">
        <f t="shared" si="212"/>
        <v>0</v>
      </c>
      <c r="BN430" s="53">
        <f t="shared" si="213"/>
        <v>0</v>
      </c>
      <c r="BO430" s="53"/>
      <c r="BP430" s="53">
        <f t="shared" si="214"/>
        <v>0</v>
      </c>
      <c r="BQ430" s="53"/>
      <c r="BR430" s="53">
        <f t="shared" si="215"/>
        <v>0</v>
      </c>
    </row>
    <row r="431" spans="1:70" x14ac:dyDescent="0.2">
      <c r="A431" s="6">
        <v>4710</v>
      </c>
      <c r="B431" s="6" t="str">
        <f>+VLOOKUP(A431,masterfile!B:C,2,FALSE)</f>
        <v>Verpackungsmaterial</v>
      </c>
      <c r="D431" s="53">
        <f>+SUMIF('[1]2017'!$A:$A,$A431,'[1]2017'!$C:$C)-SUMIF('[1]2017'!$E:$E,$A431,'[1]2017'!$G:$G)</f>
        <v>1.1875</v>
      </c>
      <c r="E431" s="53">
        <f>+SUMIF('[1]2018'!$A:$A,$A431,'[1]2018'!$C:$C)-SUMIF('[1]2018'!$E:$E,$A431,'[1]2018'!$G:$G)</f>
        <v>1.223125</v>
      </c>
      <c r="F431" s="53">
        <f>+SUMIF('[1]2019'!$A:$A,$A431,'[1]2019'!$C:$C)-SUMIF('[1]2019'!$E:$E,$A431,'[1]2019'!$G:$G)</f>
        <v>1.2622650000000002</v>
      </c>
      <c r="G431" s="53">
        <f>+SUMIF('[1]2020'!$A:$A,$A431,'[1]2020'!$C:$C)-SUMIF('[1]2020'!$E:$E,$A431,'[1]2020'!$G:$G)</f>
        <v>1.3089688049999999</v>
      </c>
      <c r="H431" s="53"/>
      <c r="I431" s="53">
        <f>+(+SUMIF('[1]2021'!$A:$A,$A431,'[1]2021'!$C:$C)-SUMIF('[1]2021'!$E:$E,$A431,'[1]2021'!$G:$G))/12</f>
        <v>0.11398936676875</v>
      </c>
      <c r="J431" s="53">
        <f>+(+SUMIF('[1]2021'!$A:$A,$A431,'[1]2021'!$C:$C)-SUMIF('[1]2021'!$E:$E,$A431,'[1]2021'!$G:$G))/12</f>
        <v>0.11398936676875</v>
      </c>
      <c r="K431" s="53">
        <f>+(+SUMIF('[1]2021'!$A:$A,$A431,'[1]2021'!$C:$C)-SUMIF('[1]2021'!$E:$E,$A431,'[1]2021'!$G:$G))/12</f>
        <v>0.11398936676875</v>
      </c>
      <c r="L431" s="53">
        <f>+(+SUMIF('[1]2021'!$A:$A,$A431,'[1]2021'!$C:$C)-SUMIF('[1]2021'!$E:$E,$A431,'[1]2021'!$G:$G))/12</f>
        <v>0.11398936676875</v>
      </c>
      <c r="M431" s="53">
        <f>+(+SUMIF('[1]2021'!$A:$A,$A431,'[1]2021'!$C:$C)-SUMIF('[1]2021'!$E:$E,$A431,'[1]2021'!$G:$G))/12</f>
        <v>0.11398936676875</v>
      </c>
      <c r="N431" s="53">
        <f>+(+SUMIF('[1]2021'!$A:$A,$A431,'[1]2021'!$C:$C)-SUMIF('[1]2021'!$E:$E,$A431,'[1]2021'!$G:$G))/12</f>
        <v>0.11398936676875</v>
      </c>
      <c r="O431" s="53">
        <f>+(+SUMIF('[1]2021'!$A:$A,$A431,'[1]2021'!$C:$C)-SUMIF('[1]2021'!$E:$E,$A431,'[1]2021'!$G:$G))/12</f>
        <v>0.11398936676875</v>
      </c>
      <c r="P431" s="53">
        <f>+(+SUMIF('[1]2021'!$A:$A,$A431,'[1]2021'!$C:$C)-SUMIF('[1]2021'!$E:$E,$A431,'[1]2021'!$G:$G))/12</f>
        <v>0.11398936676875</v>
      </c>
      <c r="Q431" s="53">
        <f>+(+SUMIF('[1]2021'!$A:$A,$A431,'[1]2021'!$C:$C)-SUMIF('[1]2021'!$E:$E,$A431,'[1]2021'!$G:$G))/12</f>
        <v>0.11398936676875</v>
      </c>
      <c r="R431" s="53">
        <f>+(+SUMIF('[1]2021'!$A:$A,$A431,'[1]2021'!$C:$C)-SUMIF('[1]2021'!$E:$E,$A431,'[1]2021'!$G:$G))/12</f>
        <v>0.11398936676875</v>
      </c>
      <c r="S431" s="53">
        <f>+(+SUMIF('[1]2021'!$A:$A,$A431,'[1]2021'!$C:$C)-SUMIF('[1]2021'!$E:$E,$A431,'[1]2021'!$G:$G))/12</f>
        <v>0.11398936676875</v>
      </c>
      <c r="T431" s="53">
        <f>+(+SUMIF('[1]2021'!$A:$A,$A431,'[1]2021'!$C:$C)-SUMIF('[1]2021'!$E:$E,$A431,'[1]2021'!$G:$G))/12</f>
        <v>0.11398936676875</v>
      </c>
      <c r="U431" s="53">
        <f>+SUM(I431:INDEX(I431:T431,1,Settings!$C$4))</f>
        <v>1.3678724012249999</v>
      </c>
      <c r="V431" s="53">
        <f t="shared" si="216"/>
        <v>1.3678724012249999</v>
      </c>
      <c r="W431" s="53"/>
      <c r="X431" s="53">
        <f>+SUMIFS(postings!$T:$T,postings!$C:$C,'pl-data'!X$2,postings!$D:$D,'pl-data'!X$3,postings!$I:$I,'pl-data'!$A431)-SUMIFS(postings!$W:$W,postings!$C:$C,'pl-data'!X$2,postings!$D:$D,'pl-data'!X$3,postings!$M:$M,'pl-data'!$A431)</f>
        <v>0</v>
      </c>
      <c r="Y431" s="53">
        <f>+SUMIFS(postings!$T:$T,postings!$C:$C,'pl-data'!Y$2,postings!$D:$D,'pl-data'!Y$3,postings!$I:$I,'pl-data'!$A431)-SUMIFS(postings!$W:$W,postings!$C:$C,'pl-data'!Y$2,postings!$D:$D,'pl-data'!Y$3,postings!$M:$M,'pl-data'!$A431)</f>
        <v>0</v>
      </c>
      <c r="Z431" s="53">
        <f>+SUMIFS(postings!$T:$T,postings!$C:$C,'pl-data'!Z$2,postings!$D:$D,'pl-data'!Z$3,postings!$I:$I,'pl-data'!$A431)-SUMIFS(postings!$W:$W,postings!$C:$C,'pl-data'!Z$2,postings!$D:$D,'pl-data'!Z$3,postings!$M:$M,'pl-data'!$A431)</f>
        <v>0</v>
      </c>
      <c r="AA431" s="53">
        <f>+SUMIFS(postings!$T:$T,postings!$C:$C,'pl-data'!AA$2,postings!$D:$D,'pl-data'!AA$3,postings!$I:$I,'pl-data'!$A431)-SUMIFS(postings!$W:$W,postings!$C:$C,'pl-data'!AA$2,postings!$D:$D,'pl-data'!AA$3,postings!$M:$M,'pl-data'!$A431)</f>
        <v>0</v>
      </c>
      <c r="AB431" s="53">
        <f>+SUMIFS(postings!$T:$T,postings!$C:$C,'pl-data'!AB$2,postings!$D:$D,'pl-data'!AB$3,postings!$I:$I,'pl-data'!$A431)-SUMIFS(postings!$W:$W,postings!$C:$C,'pl-data'!AB$2,postings!$D:$D,'pl-data'!AB$3,postings!$M:$M,'pl-data'!$A431)</f>
        <v>0</v>
      </c>
      <c r="AC431" s="53">
        <f>+SUMIFS(postings!$T:$T,postings!$C:$C,'pl-data'!AC$2,postings!$D:$D,'pl-data'!AC$3,postings!$I:$I,'pl-data'!$A431)-SUMIFS(postings!$W:$W,postings!$C:$C,'pl-data'!AC$2,postings!$D:$D,'pl-data'!AC$3,postings!$M:$M,'pl-data'!$A431)</f>
        <v>0</v>
      </c>
      <c r="AD431" s="53">
        <f>+SUMIFS(postings!$T:$T,postings!$C:$C,'pl-data'!AD$2,postings!$D:$D,'pl-data'!AD$3,postings!$I:$I,'pl-data'!$A431)-SUMIFS(postings!$W:$W,postings!$C:$C,'pl-data'!AD$2,postings!$D:$D,'pl-data'!AD$3,postings!$M:$M,'pl-data'!$A431)</f>
        <v>0</v>
      </c>
      <c r="AE431" s="53">
        <f>+SUMIFS(postings!$T:$T,postings!$C:$C,'pl-data'!AE$2,postings!$D:$D,'pl-data'!AE$3,postings!$I:$I,'pl-data'!$A431)-SUMIFS(postings!$W:$W,postings!$C:$C,'pl-data'!AE$2,postings!$D:$D,'pl-data'!AE$3,postings!$M:$M,'pl-data'!$A431)</f>
        <v>0</v>
      </c>
      <c r="AF431" s="53">
        <f>+SUMIFS(postings!$T:$T,postings!$C:$C,'pl-data'!AF$2,postings!$D:$D,'pl-data'!AF$3,postings!$I:$I,'pl-data'!$A431)-SUMIFS(postings!$W:$W,postings!$C:$C,'pl-data'!AF$2,postings!$D:$D,'pl-data'!AF$3,postings!$M:$M,'pl-data'!$A431)</f>
        <v>0</v>
      </c>
      <c r="AG431" s="53">
        <f>+SUMIFS(postings!$T:$T,postings!$C:$C,'pl-data'!AG$2,postings!$D:$D,'pl-data'!AG$3,postings!$I:$I,'pl-data'!$A431)-SUMIFS(postings!$W:$W,postings!$C:$C,'pl-data'!AG$2,postings!$D:$D,'pl-data'!AG$3,postings!$M:$M,'pl-data'!$A431)</f>
        <v>0</v>
      </c>
      <c r="AH431" s="53">
        <f>+SUMIFS(postings!$T:$T,postings!$C:$C,'pl-data'!AH$2,postings!$D:$D,'pl-data'!AH$3,postings!$I:$I,'pl-data'!$A431)-SUMIFS(postings!$W:$W,postings!$C:$C,'pl-data'!AH$2,postings!$D:$D,'pl-data'!AH$3,postings!$M:$M,'pl-data'!$A431)</f>
        <v>0</v>
      </c>
      <c r="AI431" s="53">
        <f>+SUMIFS(postings!$T:$T,postings!$C:$C,'pl-data'!AI$2,postings!$D:$D,'pl-data'!AI$3,postings!$I:$I,'pl-data'!$A431)-SUMIFS(postings!$W:$W,postings!$C:$C,'pl-data'!AI$2,postings!$D:$D,'pl-data'!AI$3,postings!$M:$M,'pl-data'!$A431)</f>
        <v>0</v>
      </c>
      <c r="AJ431" s="53">
        <f>+SUM(X431:INDEX(X431:AI431,1,Settings!$C$4))</f>
        <v>0</v>
      </c>
      <c r="AK431" s="53">
        <f t="shared" si="217"/>
        <v>0</v>
      </c>
      <c r="AL431" s="53"/>
      <c r="AM431" s="53">
        <f t="shared" si="219"/>
        <v>0.11740904777181251</v>
      </c>
      <c r="AN431" s="53">
        <f t="shared" si="220"/>
        <v>0.11740904777181251</v>
      </c>
      <c r="AO431" s="53">
        <f t="shared" si="221"/>
        <v>0.11740904777181251</v>
      </c>
      <c r="AP431" s="53">
        <f t="shared" si="222"/>
        <v>0.11740904777181251</v>
      </c>
      <c r="AQ431" s="53">
        <f t="shared" si="223"/>
        <v>0.11740904777181251</v>
      </c>
      <c r="AR431" s="53">
        <f t="shared" si="224"/>
        <v>0.11740904777181251</v>
      </c>
      <c r="AS431" s="53">
        <f t="shared" si="225"/>
        <v>0.11740904777181251</v>
      </c>
      <c r="AT431" s="53">
        <f t="shared" si="226"/>
        <v>0.11740904777181251</v>
      </c>
      <c r="AU431" s="53">
        <f t="shared" si="227"/>
        <v>0.11740904777181251</v>
      </c>
      <c r="AV431" s="53">
        <f t="shared" si="228"/>
        <v>0.11740904777181251</v>
      </c>
      <c r="AW431" s="53">
        <f t="shared" si="229"/>
        <v>0.11740904777181251</v>
      </c>
      <c r="AX431" s="53">
        <f t="shared" si="230"/>
        <v>0.11740904777181251</v>
      </c>
      <c r="AY431" s="53">
        <f>+SUM(AM431:INDEX(AM431:AX431,1,Settings!$C$4))</f>
        <v>1.4089085732617503</v>
      </c>
      <c r="AZ431" s="53">
        <f t="shared" si="218"/>
        <v>1.4089085732617503</v>
      </c>
      <c r="BA431" s="53"/>
      <c r="BB431" s="53">
        <f t="shared" si="201"/>
        <v>0.12093131920496689</v>
      </c>
      <c r="BC431" s="53">
        <f t="shared" si="202"/>
        <v>0.12093131920496689</v>
      </c>
      <c r="BD431" s="53">
        <f t="shared" si="203"/>
        <v>0.12093131920496689</v>
      </c>
      <c r="BE431" s="53">
        <f t="shared" si="204"/>
        <v>0.12093131920496689</v>
      </c>
      <c r="BF431" s="53">
        <f t="shared" si="205"/>
        <v>0.12093131920496689</v>
      </c>
      <c r="BG431" s="53">
        <f t="shared" si="206"/>
        <v>0.12093131920496689</v>
      </c>
      <c r="BH431" s="53">
        <f t="shared" si="207"/>
        <v>0.12093131920496689</v>
      </c>
      <c r="BI431" s="53">
        <f t="shared" si="208"/>
        <v>0.12093131920496689</v>
      </c>
      <c r="BJ431" s="53">
        <f t="shared" si="209"/>
        <v>0.12093131920496689</v>
      </c>
      <c r="BK431" s="53">
        <f t="shared" si="210"/>
        <v>0.12093131920496689</v>
      </c>
      <c r="BL431" s="53">
        <f t="shared" si="211"/>
        <v>0.12093131920496689</v>
      </c>
      <c r="BM431" s="53">
        <f t="shared" si="212"/>
        <v>0.12093131920496689</v>
      </c>
      <c r="BN431" s="53">
        <f t="shared" si="213"/>
        <v>1.4511758304596025</v>
      </c>
      <c r="BO431" s="53"/>
      <c r="BP431" s="53">
        <f t="shared" si="214"/>
        <v>1.5092228636779867</v>
      </c>
      <c r="BQ431" s="53"/>
      <c r="BR431" s="53">
        <f t="shared" si="215"/>
        <v>1.5846840068618862</v>
      </c>
    </row>
    <row r="432" spans="1:70" x14ac:dyDescent="0.2">
      <c r="A432" s="6">
        <v>4730</v>
      </c>
      <c r="B432" s="6" t="str">
        <f>+VLOOKUP(A432,masterfile!B:C,2,FALSE)</f>
        <v>Ausgangsfrachten</v>
      </c>
      <c r="D432" s="53">
        <f>+SUMIF('[1]2017'!$A:$A,$A432,'[1]2017'!$C:$C)-SUMIF('[1]2017'!$E:$E,$A432,'[1]2017'!$G:$G)</f>
        <v>4.75</v>
      </c>
      <c r="E432" s="53">
        <f>+SUMIF('[1]2018'!$A:$A,$A432,'[1]2018'!$C:$C)-SUMIF('[1]2018'!$E:$E,$A432,'[1]2018'!$G:$G)</f>
        <v>4.8925000000000001</v>
      </c>
      <c r="F432" s="53">
        <f>+SUMIF('[1]2019'!$A:$A,$A432,'[1]2019'!$C:$C)-SUMIF('[1]2019'!$E:$E,$A432,'[1]2019'!$G:$G)</f>
        <v>5.0490600000000008</v>
      </c>
      <c r="G432" s="53">
        <f>+SUMIF('[1]2020'!$A:$A,$A432,'[1]2020'!$C:$C)-SUMIF('[1]2020'!$E:$E,$A432,'[1]2020'!$G:$G)</f>
        <v>5.2358752199999996</v>
      </c>
      <c r="H432" s="53"/>
      <c r="I432" s="53">
        <f>+(+SUMIF('[1]2021'!$A:$A,$A432,'[1]2021'!$C:$C)-SUMIF('[1]2021'!$E:$E,$A432,'[1]2021'!$G:$G))/12</f>
        <v>0.45595746707500001</v>
      </c>
      <c r="J432" s="53">
        <f>+(+SUMIF('[1]2021'!$A:$A,$A432,'[1]2021'!$C:$C)-SUMIF('[1]2021'!$E:$E,$A432,'[1]2021'!$G:$G))/12</f>
        <v>0.45595746707500001</v>
      </c>
      <c r="K432" s="53">
        <f>+(+SUMIF('[1]2021'!$A:$A,$A432,'[1]2021'!$C:$C)-SUMIF('[1]2021'!$E:$E,$A432,'[1]2021'!$G:$G))/12</f>
        <v>0.45595746707500001</v>
      </c>
      <c r="L432" s="53">
        <f>+(+SUMIF('[1]2021'!$A:$A,$A432,'[1]2021'!$C:$C)-SUMIF('[1]2021'!$E:$E,$A432,'[1]2021'!$G:$G))/12</f>
        <v>0.45595746707500001</v>
      </c>
      <c r="M432" s="53">
        <f>+(+SUMIF('[1]2021'!$A:$A,$A432,'[1]2021'!$C:$C)-SUMIF('[1]2021'!$E:$E,$A432,'[1]2021'!$G:$G))/12</f>
        <v>0.45595746707500001</v>
      </c>
      <c r="N432" s="53">
        <f>+(+SUMIF('[1]2021'!$A:$A,$A432,'[1]2021'!$C:$C)-SUMIF('[1]2021'!$E:$E,$A432,'[1]2021'!$G:$G))/12</f>
        <v>0.45595746707500001</v>
      </c>
      <c r="O432" s="53">
        <f>+(+SUMIF('[1]2021'!$A:$A,$A432,'[1]2021'!$C:$C)-SUMIF('[1]2021'!$E:$E,$A432,'[1]2021'!$G:$G))/12</f>
        <v>0.45595746707500001</v>
      </c>
      <c r="P432" s="53">
        <f>+(+SUMIF('[1]2021'!$A:$A,$A432,'[1]2021'!$C:$C)-SUMIF('[1]2021'!$E:$E,$A432,'[1]2021'!$G:$G))/12</f>
        <v>0.45595746707500001</v>
      </c>
      <c r="Q432" s="53">
        <f>+(+SUMIF('[1]2021'!$A:$A,$A432,'[1]2021'!$C:$C)-SUMIF('[1]2021'!$E:$E,$A432,'[1]2021'!$G:$G))/12</f>
        <v>0.45595746707500001</v>
      </c>
      <c r="R432" s="53">
        <f>+(+SUMIF('[1]2021'!$A:$A,$A432,'[1]2021'!$C:$C)-SUMIF('[1]2021'!$E:$E,$A432,'[1]2021'!$G:$G))/12</f>
        <v>0.45595746707500001</v>
      </c>
      <c r="S432" s="53">
        <f>+(+SUMIF('[1]2021'!$A:$A,$A432,'[1]2021'!$C:$C)-SUMIF('[1]2021'!$E:$E,$A432,'[1]2021'!$G:$G))/12</f>
        <v>0.45595746707500001</v>
      </c>
      <c r="T432" s="53">
        <f>+(+SUMIF('[1]2021'!$A:$A,$A432,'[1]2021'!$C:$C)-SUMIF('[1]2021'!$E:$E,$A432,'[1]2021'!$G:$G))/12</f>
        <v>0.45595746707500001</v>
      </c>
      <c r="U432" s="53">
        <f>+SUM(I432:INDEX(I432:T432,1,Settings!$C$4))</f>
        <v>5.4714896048999995</v>
      </c>
      <c r="V432" s="53">
        <f t="shared" si="216"/>
        <v>5.4714896048999995</v>
      </c>
      <c r="W432" s="53"/>
      <c r="X432" s="53">
        <f>+SUMIFS(postings!$T:$T,postings!$C:$C,'pl-data'!X$2,postings!$D:$D,'pl-data'!X$3,postings!$I:$I,'pl-data'!$A432)-SUMIFS(postings!$W:$W,postings!$C:$C,'pl-data'!X$2,postings!$D:$D,'pl-data'!X$3,postings!$M:$M,'pl-data'!$A432)</f>
        <v>0</v>
      </c>
      <c r="Y432" s="53">
        <f>+SUMIFS(postings!$T:$T,postings!$C:$C,'pl-data'!Y$2,postings!$D:$D,'pl-data'!Y$3,postings!$I:$I,'pl-data'!$A432)-SUMIFS(postings!$W:$W,postings!$C:$C,'pl-data'!Y$2,postings!$D:$D,'pl-data'!Y$3,postings!$M:$M,'pl-data'!$A432)</f>
        <v>0</v>
      </c>
      <c r="Z432" s="53">
        <f>+SUMIFS(postings!$T:$T,postings!$C:$C,'pl-data'!Z$2,postings!$D:$D,'pl-data'!Z$3,postings!$I:$I,'pl-data'!$A432)-SUMIFS(postings!$W:$W,postings!$C:$C,'pl-data'!Z$2,postings!$D:$D,'pl-data'!Z$3,postings!$M:$M,'pl-data'!$A432)</f>
        <v>0</v>
      </c>
      <c r="AA432" s="53">
        <f>+SUMIFS(postings!$T:$T,postings!$C:$C,'pl-data'!AA$2,postings!$D:$D,'pl-data'!AA$3,postings!$I:$I,'pl-data'!$A432)-SUMIFS(postings!$W:$W,postings!$C:$C,'pl-data'!AA$2,postings!$D:$D,'pl-data'!AA$3,postings!$M:$M,'pl-data'!$A432)</f>
        <v>0</v>
      </c>
      <c r="AB432" s="53">
        <f>+SUMIFS(postings!$T:$T,postings!$C:$C,'pl-data'!AB$2,postings!$D:$D,'pl-data'!AB$3,postings!$I:$I,'pl-data'!$A432)-SUMIFS(postings!$W:$W,postings!$C:$C,'pl-data'!AB$2,postings!$D:$D,'pl-data'!AB$3,postings!$M:$M,'pl-data'!$A432)</f>
        <v>0</v>
      </c>
      <c r="AC432" s="53">
        <f>+SUMIFS(postings!$T:$T,postings!$C:$C,'pl-data'!AC$2,postings!$D:$D,'pl-data'!AC$3,postings!$I:$I,'pl-data'!$A432)-SUMIFS(postings!$W:$W,postings!$C:$C,'pl-data'!AC$2,postings!$D:$D,'pl-data'!AC$3,postings!$M:$M,'pl-data'!$A432)</f>
        <v>0</v>
      </c>
      <c r="AD432" s="53">
        <f>+SUMIFS(postings!$T:$T,postings!$C:$C,'pl-data'!AD$2,postings!$D:$D,'pl-data'!AD$3,postings!$I:$I,'pl-data'!$A432)-SUMIFS(postings!$W:$W,postings!$C:$C,'pl-data'!AD$2,postings!$D:$D,'pl-data'!AD$3,postings!$M:$M,'pl-data'!$A432)</f>
        <v>0</v>
      </c>
      <c r="AE432" s="53">
        <f>+SUMIFS(postings!$T:$T,postings!$C:$C,'pl-data'!AE$2,postings!$D:$D,'pl-data'!AE$3,postings!$I:$I,'pl-data'!$A432)-SUMIFS(postings!$W:$W,postings!$C:$C,'pl-data'!AE$2,postings!$D:$D,'pl-data'!AE$3,postings!$M:$M,'pl-data'!$A432)</f>
        <v>0</v>
      </c>
      <c r="AF432" s="53">
        <f>+SUMIFS(postings!$T:$T,postings!$C:$C,'pl-data'!AF$2,postings!$D:$D,'pl-data'!AF$3,postings!$I:$I,'pl-data'!$A432)-SUMIFS(postings!$W:$W,postings!$C:$C,'pl-data'!AF$2,postings!$D:$D,'pl-data'!AF$3,postings!$M:$M,'pl-data'!$A432)</f>
        <v>0</v>
      </c>
      <c r="AG432" s="53">
        <f>+SUMIFS(postings!$T:$T,postings!$C:$C,'pl-data'!AG$2,postings!$D:$D,'pl-data'!AG$3,postings!$I:$I,'pl-data'!$A432)-SUMIFS(postings!$W:$W,postings!$C:$C,'pl-data'!AG$2,postings!$D:$D,'pl-data'!AG$3,postings!$M:$M,'pl-data'!$A432)</f>
        <v>0</v>
      </c>
      <c r="AH432" s="53">
        <f>+SUMIFS(postings!$T:$T,postings!$C:$C,'pl-data'!AH$2,postings!$D:$D,'pl-data'!AH$3,postings!$I:$I,'pl-data'!$A432)-SUMIFS(postings!$W:$W,postings!$C:$C,'pl-data'!AH$2,postings!$D:$D,'pl-data'!AH$3,postings!$M:$M,'pl-data'!$A432)</f>
        <v>0</v>
      </c>
      <c r="AI432" s="53">
        <f>+SUMIFS(postings!$T:$T,postings!$C:$C,'pl-data'!AI$2,postings!$D:$D,'pl-data'!AI$3,postings!$I:$I,'pl-data'!$A432)-SUMIFS(postings!$W:$W,postings!$C:$C,'pl-data'!AI$2,postings!$D:$D,'pl-data'!AI$3,postings!$M:$M,'pl-data'!$A432)</f>
        <v>0</v>
      </c>
      <c r="AJ432" s="53">
        <f>+SUM(X432:INDEX(X432:AI432,1,Settings!$C$4))</f>
        <v>0</v>
      </c>
      <c r="AK432" s="53">
        <f t="shared" si="217"/>
        <v>0</v>
      </c>
      <c r="AL432" s="53"/>
      <c r="AM432" s="53">
        <f t="shared" si="219"/>
        <v>0.46963619108725002</v>
      </c>
      <c r="AN432" s="53">
        <f t="shared" si="220"/>
        <v>0.46963619108725002</v>
      </c>
      <c r="AO432" s="53">
        <f t="shared" si="221"/>
        <v>0.46963619108725002</v>
      </c>
      <c r="AP432" s="53">
        <f t="shared" si="222"/>
        <v>0.46963619108725002</v>
      </c>
      <c r="AQ432" s="53">
        <f t="shared" si="223"/>
        <v>0.46963619108725002</v>
      </c>
      <c r="AR432" s="53">
        <f t="shared" si="224"/>
        <v>0.46963619108725002</v>
      </c>
      <c r="AS432" s="53">
        <f t="shared" si="225"/>
        <v>0.46963619108725002</v>
      </c>
      <c r="AT432" s="53">
        <f t="shared" si="226"/>
        <v>0.46963619108725002</v>
      </c>
      <c r="AU432" s="53">
        <f t="shared" si="227"/>
        <v>0.46963619108725002</v>
      </c>
      <c r="AV432" s="53">
        <f t="shared" si="228"/>
        <v>0.46963619108725002</v>
      </c>
      <c r="AW432" s="53">
        <f t="shared" si="229"/>
        <v>0.46963619108725002</v>
      </c>
      <c r="AX432" s="53">
        <f t="shared" si="230"/>
        <v>0.46963619108725002</v>
      </c>
      <c r="AY432" s="53">
        <f>+SUM(AM432:INDEX(AM432:AX432,1,Settings!$C$4))</f>
        <v>5.6356342930470014</v>
      </c>
      <c r="AZ432" s="53">
        <f t="shared" si="218"/>
        <v>5.6356342930470014</v>
      </c>
      <c r="BA432" s="53"/>
      <c r="BB432" s="53">
        <f t="shared" si="201"/>
        <v>0.48372527681986754</v>
      </c>
      <c r="BC432" s="53">
        <f t="shared" si="202"/>
        <v>0.48372527681986754</v>
      </c>
      <c r="BD432" s="53">
        <f t="shared" si="203"/>
        <v>0.48372527681986754</v>
      </c>
      <c r="BE432" s="53">
        <f t="shared" si="204"/>
        <v>0.48372527681986754</v>
      </c>
      <c r="BF432" s="53">
        <f t="shared" si="205"/>
        <v>0.48372527681986754</v>
      </c>
      <c r="BG432" s="53">
        <f t="shared" si="206"/>
        <v>0.48372527681986754</v>
      </c>
      <c r="BH432" s="53">
        <f t="shared" si="207"/>
        <v>0.48372527681986754</v>
      </c>
      <c r="BI432" s="53">
        <f t="shared" si="208"/>
        <v>0.48372527681986754</v>
      </c>
      <c r="BJ432" s="53">
        <f t="shared" si="209"/>
        <v>0.48372527681986754</v>
      </c>
      <c r="BK432" s="53">
        <f t="shared" si="210"/>
        <v>0.48372527681986754</v>
      </c>
      <c r="BL432" s="53">
        <f t="shared" si="211"/>
        <v>0.48372527681986754</v>
      </c>
      <c r="BM432" s="53">
        <f t="shared" si="212"/>
        <v>0.48372527681986754</v>
      </c>
      <c r="BN432" s="53">
        <f t="shared" si="213"/>
        <v>5.8047033218384101</v>
      </c>
      <c r="BO432" s="53"/>
      <c r="BP432" s="53">
        <f t="shared" si="214"/>
        <v>6.036891454711947</v>
      </c>
      <c r="BQ432" s="53"/>
      <c r="BR432" s="53">
        <f t="shared" si="215"/>
        <v>6.3387360274475446</v>
      </c>
    </row>
    <row r="433" spans="1:70" x14ac:dyDescent="0.2">
      <c r="A433" s="6">
        <v>4750</v>
      </c>
      <c r="B433" s="6" t="str">
        <f>+VLOOKUP(A433,masterfile!B:C,2,FALSE)</f>
        <v>Transportversicherungen</v>
      </c>
      <c r="D433" s="53">
        <f>+SUMIF('[1]2017'!$A:$A,$A433,'[1]2017'!$C:$C)-SUMIF('[1]2017'!$E:$E,$A433,'[1]2017'!$G:$G)</f>
        <v>0</v>
      </c>
      <c r="E433" s="53">
        <f>+SUMIF('[1]2018'!$A:$A,$A433,'[1]2018'!$C:$C)-SUMIF('[1]2018'!$E:$E,$A433,'[1]2018'!$G:$G)</f>
        <v>0</v>
      </c>
      <c r="F433" s="53">
        <f>+SUMIF('[1]2019'!$A:$A,$A433,'[1]2019'!$C:$C)-SUMIF('[1]2019'!$E:$E,$A433,'[1]2019'!$G:$G)</f>
        <v>0</v>
      </c>
      <c r="G433" s="53">
        <f>+SUMIF('[1]2020'!$A:$A,$A433,'[1]2020'!$C:$C)-SUMIF('[1]2020'!$E:$E,$A433,'[1]2020'!$G:$G)</f>
        <v>0</v>
      </c>
      <c r="H433" s="53"/>
      <c r="I433" s="53">
        <f>+(+SUMIF('[1]2021'!$A:$A,$A433,'[1]2021'!$C:$C)-SUMIF('[1]2021'!$E:$E,$A433,'[1]2021'!$G:$G))/12</f>
        <v>0</v>
      </c>
      <c r="J433" s="53">
        <f>+(+SUMIF('[1]2021'!$A:$A,$A433,'[1]2021'!$C:$C)-SUMIF('[1]2021'!$E:$E,$A433,'[1]2021'!$G:$G))/12</f>
        <v>0</v>
      </c>
      <c r="K433" s="53">
        <f>+(+SUMIF('[1]2021'!$A:$A,$A433,'[1]2021'!$C:$C)-SUMIF('[1]2021'!$E:$E,$A433,'[1]2021'!$G:$G))/12</f>
        <v>0</v>
      </c>
      <c r="L433" s="53">
        <f>+(+SUMIF('[1]2021'!$A:$A,$A433,'[1]2021'!$C:$C)-SUMIF('[1]2021'!$E:$E,$A433,'[1]2021'!$G:$G))/12</f>
        <v>0</v>
      </c>
      <c r="M433" s="53">
        <f>+(+SUMIF('[1]2021'!$A:$A,$A433,'[1]2021'!$C:$C)-SUMIF('[1]2021'!$E:$E,$A433,'[1]2021'!$G:$G))/12</f>
        <v>0</v>
      </c>
      <c r="N433" s="53">
        <f>+(+SUMIF('[1]2021'!$A:$A,$A433,'[1]2021'!$C:$C)-SUMIF('[1]2021'!$E:$E,$A433,'[1]2021'!$G:$G))/12</f>
        <v>0</v>
      </c>
      <c r="O433" s="53">
        <f>+(+SUMIF('[1]2021'!$A:$A,$A433,'[1]2021'!$C:$C)-SUMIF('[1]2021'!$E:$E,$A433,'[1]2021'!$G:$G))/12</f>
        <v>0</v>
      </c>
      <c r="P433" s="53">
        <f>+(+SUMIF('[1]2021'!$A:$A,$A433,'[1]2021'!$C:$C)-SUMIF('[1]2021'!$E:$E,$A433,'[1]2021'!$G:$G))/12</f>
        <v>0</v>
      </c>
      <c r="Q433" s="53">
        <f>+(+SUMIF('[1]2021'!$A:$A,$A433,'[1]2021'!$C:$C)-SUMIF('[1]2021'!$E:$E,$A433,'[1]2021'!$G:$G))/12</f>
        <v>0</v>
      </c>
      <c r="R433" s="53">
        <f>+(+SUMIF('[1]2021'!$A:$A,$A433,'[1]2021'!$C:$C)-SUMIF('[1]2021'!$E:$E,$A433,'[1]2021'!$G:$G))/12</f>
        <v>0</v>
      </c>
      <c r="S433" s="53">
        <f>+(+SUMIF('[1]2021'!$A:$A,$A433,'[1]2021'!$C:$C)-SUMIF('[1]2021'!$E:$E,$A433,'[1]2021'!$G:$G))/12</f>
        <v>0</v>
      </c>
      <c r="T433" s="53">
        <f>+(+SUMIF('[1]2021'!$A:$A,$A433,'[1]2021'!$C:$C)-SUMIF('[1]2021'!$E:$E,$A433,'[1]2021'!$G:$G))/12</f>
        <v>0</v>
      </c>
      <c r="U433" s="53">
        <f>+SUM(I433:INDEX(I433:T433,1,Settings!$C$4))</f>
        <v>0</v>
      </c>
      <c r="V433" s="53">
        <f t="shared" si="216"/>
        <v>0</v>
      </c>
      <c r="W433" s="53"/>
      <c r="X433" s="53">
        <f>+SUMIFS(postings!$T:$T,postings!$C:$C,'pl-data'!X$2,postings!$D:$D,'pl-data'!X$3,postings!$I:$I,'pl-data'!$A433)-SUMIFS(postings!$W:$W,postings!$C:$C,'pl-data'!X$2,postings!$D:$D,'pl-data'!X$3,postings!$M:$M,'pl-data'!$A433)</f>
        <v>0</v>
      </c>
      <c r="Y433" s="53">
        <f>+SUMIFS(postings!$T:$T,postings!$C:$C,'pl-data'!Y$2,postings!$D:$D,'pl-data'!Y$3,postings!$I:$I,'pl-data'!$A433)-SUMIFS(postings!$W:$W,postings!$C:$C,'pl-data'!Y$2,postings!$D:$D,'pl-data'!Y$3,postings!$M:$M,'pl-data'!$A433)</f>
        <v>0</v>
      </c>
      <c r="Z433" s="53">
        <f>+SUMIFS(postings!$T:$T,postings!$C:$C,'pl-data'!Z$2,postings!$D:$D,'pl-data'!Z$3,postings!$I:$I,'pl-data'!$A433)-SUMIFS(postings!$W:$W,postings!$C:$C,'pl-data'!Z$2,postings!$D:$D,'pl-data'!Z$3,postings!$M:$M,'pl-data'!$A433)</f>
        <v>0</v>
      </c>
      <c r="AA433" s="53">
        <f>+SUMIFS(postings!$T:$T,postings!$C:$C,'pl-data'!AA$2,postings!$D:$D,'pl-data'!AA$3,postings!$I:$I,'pl-data'!$A433)-SUMIFS(postings!$W:$W,postings!$C:$C,'pl-data'!AA$2,postings!$D:$D,'pl-data'!AA$3,postings!$M:$M,'pl-data'!$A433)</f>
        <v>0</v>
      </c>
      <c r="AB433" s="53">
        <f>+SUMIFS(postings!$T:$T,postings!$C:$C,'pl-data'!AB$2,postings!$D:$D,'pl-data'!AB$3,postings!$I:$I,'pl-data'!$A433)-SUMIFS(postings!$W:$W,postings!$C:$C,'pl-data'!AB$2,postings!$D:$D,'pl-data'!AB$3,postings!$M:$M,'pl-data'!$A433)</f>
        <v>0</v>
      </c>
      <c r="AC433" s="53">
        <f>+SUMIFS(postings!$T:$T,postings!$C:$C,'pl-data'!AC$2,postings!$D:$D,'pl-data'!AC$3,postings!$I:$I,'pl-data'!$A433)-SUMIFS(postings!$W:$W,postings!$C:$C,'pl-data'!AC$2,postings!$D:$D,'pl-data'!AC$3,postings!$M:$M,'pl-data'!$A433)</f>
        <v>0</v>
      </c>
      <c r="AD433" s="53">
        <f>+SUMIFS(postings!$T:$T,postings!$C:$C,'pl-data'!AD$2,postings!$D:$D,'pl-data'!AD$3,postings!$I:$I,'pl-data'!$A433)-SUMIFS(postings!$W:$W,postings!$C:$C,'pl-data'!AD$2,postings!$D:$D,'pl-data'!AD$3,postings!$M:$M,'pl-data'!$A433)</f>
        <v>0</v>
      </c>
      <c r="AE433" s="53">
        <f>+SUMIFS(postings!$T:$T,postings!$C:$C,'pl-data'!AE$2,postings!$D:$D,'pl-data'!AE$3,postings!$I:$I,'pl-data'!$A433)-SUMIFS(postings!$W:$W,postings!$C:$C,'pl-data'!AE$2,postings!$D:$D,'pl-data'!AE$3,postings!$M:$M,'pl-data'!$A433)</f>
        <v>0</v>
      </c>
      <c r="AF433" s="53">
        <f>+SUMIFS(postings!$T:$T,postings!$C:$C,'pl-data'!AF$2,postings!$D:$D,'pl-data'!AF$3,postings!$I:$I,'pl-data'!$A433)-SUMIFS(postings!$W:$W,postings!$C:$C,'pl-data'!AF$2,postings!$D:$D,'pl-data'!AF$3,postings!$M:$M,'pl-data'!$A433)</f>
        <v>0</v>
      </c>
      <c r="AG433" s="53">
        <f>+SUMIFS(postings!$T:$T,postings!$C:$C,'pl-data'!AG$2,postings!$D:$D,'pl-data'!AG$3,postings!$I:$I,'pl-data'!$A433)-SUMIFS(postings!$W:$W,postings!$C:$C,'pl-data'!AG$2,postings!$D:$D,'pl-data'!AG$3,postings!$M:$M,'pl-data'!$A433)</f>
        <v>0</v>
      </c>
      <c r="AH433" s="53">
        <f>+SUMIFS(postings!$T:$T,postings!$C:$C,'pl-data'!AH$2,postings!$D:$D,'pl-data'!AH$3,postings!$I:$I,'pl-data'!$A433)-SUMIFS(postings!$W:$W,postings!$C:$C,'pl-data'!AH$2,postings!$D:$D,'pl-data'!AH$3,postings!$M:$M,'pl-data'!$A433)</f>
        <v>0</v>
      </c>
      <c r="AI433" s="53">
        <f>+SUMIFS(postings!$T:$T,postings!$C:$C,'pl-data'!AI$2,postings!$D:$D,'pl-data'!AI$3,postings!$I:$I,'pl-data'!$A433)-SUMIFS(postings!$W:$W,postings!$C:$C,'pl-data'!AI$2,postings!$D:$D,'pl-data'!AI$3,postings!$M:$M,'pl-data'!$A433)</f>
        <v>0</v>
      </c>
      <c r="AJ433" s="53">
        <f>+SUM(X433:INDEX(X433:AI433,1,Settings!$C$4))</f>
        <v>0</v>
      </c>
      <c r="AK433" s="53">
        <f t="shared" si="217"/>
        <v>0</v>
      </c>
      <c r="AL433" s="53"/>
      <c r="AM433" s="53">
        <f t="shared" si="219"/>
        <v>0</v>
      </c>
      <c r="AN433" s="53">
        <f t="shared" si="220"/>
        <v>0</v>
      </c>
      <c r="AO433" s="53">
        <f t="shared" si="221"/>
        <v>0</v>
      </c>
      <c r="AP433" s="53">
        <f t="shared" si="222"/>
        <v>0</v>
      </c>
      <c r="AQ433" s="53">
        <f t="shared" si="223"/>
        <v>0</v>
      </c>
      <c r="AR433" s="53">
        <f t="shared" si="224"/>
        <v>0</v>
      </c>
      <c r="AS433" s="53">
        <f t="shared" si="225"/>
        <v>0</v>
      </c>
      <c r="AT433" s="53">
        <f t="shared" si="226"/>
        <v>0</v>
      </c>
      <c r="AU433" s="53">
        <f t="shared" si="227"/>
        <v>0</v>
      </c>
      <c r="AV433" s="53">
        <f t="shared" si="228"/>
        <v>0</v>
      </c>
      <c r="AW433" s="53">
        <f t="shared" si="229"/>
        <v>0</v>
      </c>
      <c r="AX433" s="53">
        <f t="shared" si="230"/>
        <v>0</v>
      </c>
      <c r="AY433" s="53">
        <f>+SUM(AM433:INDEX(AM433:AX433,1,Settings!$C$4))</f>
        <v>0</v>
      </c>
      <c r="AZ433" s="53">
        <f t="shared" si="218"/>
        <v>0</v>
      </c>
      <c r="BA433" s="53"/>
      <c r="BB433" s="53">
        <f t="shared" si="201"/>
        <v>0</v>
      </c>
      <c r="BC433" s="53">
        <f t="shared" si="202"/>
        <v>0</v>
      </c>
      <c r="BD433" s="53">
        <f t="shared" si="203"/>
        <v>0</v>
      </c>
      <c r="BE433" s="53">
        <f t="shared" si="204"/>
        <v>0</v>
      </c>
      <c r="BF433" s="53">
        <f t="shared" si="205"/>
        <v>0</v>
      </c>
      <c r="BG433" s="53">
        <f t="shared" si="206"/>
        <v>0</v>
      </c>
      <c r="BH433" s="53">
        <f t="shared" si="207"/>
        <v>0</v>
      </c>
      <c r="BI433" s="53">
        <f t="shared" si="208"/>
        <v>0</v>
      </c>
      <c r="BJ433" s="53">
        <f t="shared" si="209"/>
        <v>0</v>
      </c>
      <c r="BK433" s="53">
        <f t="shared" si="210"/>
        <v>0</v>
      </c>
      <c r="BL433" s="53">
        <f t="shared" si="211"/>
        <v>0</v>
      </c>
      <c r="BM433" s="53">
        <f t="shared" si="212"/>
        <v>0</v>
      </c>
      <c r="BN433" s="53">
        <f t="shared" si="213"/>
        <v>0</v>
      </c>
      <c r="BO433" s="53"/>
      <c r="BP433" s="53">
        <f t="shared" si="214"/>
        <v>0</v>
      </c>
      <c r="BQ433" s="53"/>
      <c r="BR433" s="53">
        <f t="shared" si="215"/>
        <v>0</v>
      </c>
    </row>
    <row r="434" spans="1:70" x14ac:dyDescent="0.2">
      <c r="A434" s="6">
        <v>4760</v>
      </c>
      <c r="B434" s="6" t="str">
        <f>+VLOOKUP(A434,masterfile!B:C,2,FALSE)</f>
        <v>Verkaufsprovisionen</v>
      </c>
      <c r="D434" s="53">
        <f>+SUMIF('[1]2017'!$A:$A,$A434,'[1]2017'!$C:$C)-SUMIF('[1]2017'!$E:$E,$A434,'[1]2017'!$G:$G)</f>
        <v>28.5</v>
      </c>
      <c r="E434" s="53">
        <f>+SUMIF('[1]2018'!$A:$A,$A434,'[1]2018'!$C:$C)-SUMIF('[1]2018'!$E:$E,$A434,'[1]2018'!$G:$G)</f>
        <v>29.355</v>
      </c>
      <c r="F434" s="53">
        <f>+SUMIF('[1]2019'!$A:$A,$A434,'[1]2019'!$C:$C)-SUMIF('[1]2019'!$E:$E,$A434,'[1]2019'!$G:$G)</f>
        <v>30.294360000000001</v>
      </c>
      <c r="G434" s="53">
        <f>+SUMIF('[1]2020'!$A:$A,$A434,'[1]2020'!$C:$C)-SUMIF('[1]2020'!$E:$E,$A434,'[1]2020'!$G:$G)</f>
        <v>31.415251319999999</v>
      </c>
      <c r="H434" s="53"/>
      <c r="I434" s="53">
        <f>+(+SUMIF('[1]2021'!$A:$A,$A434,'[1]2021'!$C:$C)-SUMIF('[1]2021'!$E:$E,$A434,'[1]2021'!$G:$G))/12</f>
        <v>2.7357448024500002</v>
      </c>
      <c r="J434" s="53">
        <f>+(+SUMIF('[1]2021'!$A:$A,$A434,'[1]2021'!$C:$C)-SUMIF('[1]2021'!$E:$E,$A434,'[1]2021'!$G:$G))/12</f>
        <v>2.7357448024500002</v>
      </c>
      <c r="K434" s="53">
        <f>+(+SUMIF('[1]2021'!$A:$A,$A434,'[1]2021'!$C:$C)-SUMIF('[1]2021'!$E:$E,$A434,'[1]2021'!$G:$G))/12</f>
        <v>2.7357448024500002</v>
      </c>
      <c r="L434" s="53">
        <f>+(+SUMIF('[1]2021'!$A:$A,$A434,'[1]2021'!$C:$C)-SUMIF('[1]2021'!$E:$E,$A434,'[1]2021'!$G:$G))/12</f>
        <v>2.7357448024500002</v>
      </c>
      <c r="M434" s="53">
        <f>+(+SUMIF('[1]2021'!$A:$A,$A434,'[1]2021'!$C:$C)-SUMIF('[1]2021'!$E:$E,$A434,'[1]2021'!$G:$G))/12</f>
        <v>2.7357448024500002</v>
      </c>
      <c r="N434" s="53">
        <f>+(+SUMIF('[1]2021'!$A:$A,$A434,'[1]2021'!$C:$C)-SUMIF('[1]2021'!$E:$E,$A434,'[1]2021'!$G:$G))/12</f>
        <v>2.7357448024500002</v>
      </c>
      <c r="O434" s="53">
        <f>+(+SUMIF('[1]2021'!$A:$A,$A434,'[1]2021'!$C:$C)-SUMIF('[1]2021'!$E:$E,$A434,'[1]2021'!$G:$G))/12</f>
        <v>2.7357448024500002</v>
      </c>
      <c r="P434" s="53">
        <f>+(+SUMIF('[1]2021'!$A:$A,$A434,'[1]2021'!$C:$C)-SUMIF('[1]2021'!$E:$E,$A434,'[1]2021'!$G:$G))/12</f>
        <v>2.7357448024500002</v>
      </c>
      <c r="Q434" s="53">
        <f>+(+SUMIF('[1]2021'!$A:$A,$A434,'[1]2021'!$C:$C)-SUMIF('[1]2021'!$E:$E,$A434,'[1]2021'!$G:$G))/12</f>
        <v>2.7357448024500002</v>
      </c>
      <c r="R434" s="53">
        <f>+(+SUMIF('[1]2021'!$A:$A,$A434,'[1]2021'!$C:$C)-SUMIF('[1]2021'!$E:$E,$A434,'[1]2021'!$G:$G))/12</f>
        <v>2.7357448024500002</v>
      </c>
      <c r="S434" s="53">
        <f>+(+SUMIF('[1]2021'!$A:$A,$A434,'[1]2021'!$C:$C)-SUMIF('[1]2021'!$E:$E,$A434,'[1]2021'!$G:$G))/12</f>
        <v>2.7357448024500002</v>
      </c>
      <c r="T434" s="53">
        <f>+(+SUMIF('[1]2021'!$A:$A,$A434,'[1]2021'!$C:$C)-SUMIF('[1]2021'!$E:$E,$A434,'[1]2021'!$G:$G))/12</f>
        <v>2.7357448024500002</v>
      </c>
      <c r="U434" s="53">
        <f>+SUM(I434:INDEX(I434:T434,1,Settings!$C$4))</f>
        <v>32.828937629400002</v>
      </c>
      <c r="V434" s="53">
        <f t="shared" si="216"/>
        <v>32.828937629400002</v>
      </c>
      <c r="W434" s="53"/>
      <c r="X434" s="53">
        <f>+SUMIFS(postings!$T:$T,postings!$C:$C,'pl-data'!X$2,postings!$D:$D,'pl-data'!X$3,postings!$I:$I,'pl-data'!$A434)-SUMIFS(postings!$W:$W,postings!$C:$C,'pl-data'!X$2,postings!$D:$D,'pl-data'!X$3,postings!$M:$M,'pl-data'!$A434)</f>
        <v>0</v>
      </c>
      <c r="Y434" s="53">
        <f>+SUMIFS(postings!$T:$T,postings!$C:$C,'pl-data'!Y$2,postings!$D:$D,'pl-data'!Y$3,postings!$I:$I,'pl-data'!$A434)-SUMIFS(postings!$W:$W,postings!$C:$C,'pl-data'!Y$2,postings!$D:$D,'pl-data'!Y$3,postings!$M:$M,'pl-data'!$A434)</f>
        <v>0</v>
      </c>
      <c r="Z434" s="53">
        <f>+SUMIFS(postings!$T:$T,postings!$C:$C,'pl-data'!Z$2,postings!$D:$D,'pl-data'!Z$3,postings!$I:$I,'pl-data'!$A434)-SUMIFS(postings!$W:$W,postings!$C:$C,'pl-data'!Z$2,postings!$D:$D,'pl-data'!Z$3,postings!$M:$M,'pl-data'!$A434)</f>
        <v>0</v>
      </c>
      <c r="AA434" s="53">
        <f>+SUMIFS(postings!$T:$T,postings!$C:$C,'pl-data'!AA$2,postings!$D:$D,'pl-data'!AA$3,postings!$I:$I,'pl-data'!$A434)-SUMIFS(postings!$W:$W,postings!$C:$C,'pl-data'!AA$2,postings!$D:$D,'pl-data'!AA$3,postings!$M:$M,'pl-data'!$A434)</f>
        <v>0</v>
      </c>
      <c r="AB434" s="53">
        <f>+SUMIFS(postings!$T:$T,postings!$C:$C,'pl-data'!AB$2,postings!$D:$D,'pl-data'!AB$3,postings!$I:$I,'pl-data'!$A434)-SUMIFS(postings!$W:$W,postings!$C:$C,'pl-data'!AB$2,postings!$D:$D,'pl-data'!AB$3,postings!$M:$M,'pl-data'!$A434)</f>
        <v>0</v>
      </c>
      <c r="AC434" s="53">
        <f>+SUMIFS(postings!$T:$T,postings!$C:$C,'pl-data'!AC$2,postings!$D:$D,'pl-data'!AC$3,postings!$I:$I,'pl-data'!$A434)-SUMIFS(postings!$W:$W,postings!$C:$C,'pl-data'!AC$2,postings!$D:$D,'pl-data'!AC$3,postings!$M:$M,'pl-data'!$A434)</f>
        <v>0</v>
      </c>
      <c r="AD434" s="53">
        <f>+SUMIFS(postings!$T:$T,postings!$C:$C,'pl-data'!AD$2,postings!$D:$D,'pl-data'!AD$3,postings!$I:$I,'pl-data'!$A434)-SUMIFS(postings!$W:$W,postings!$C:$C,'pl-data'!AD$2,postings!$D:$D,'pl-data'!AD$3,postings!$M:$M,'pl-data'!$A434)</f>
        <v>0</v>
      </c>
      <c r="AE434" s="53">
        <f>+SUMIFS(postings!$T:$T,postings!$C:$C,'pl-data'!AE$2,postings!$D:$D,'pl-data'!AE$3,postings!$I:$I,'pl-data'!$A434)-SUMIFS(postings!$W:$W,postings!$C:$C,'pl-data'!AE$2,postings!$D:$D,'pl-data'!AE$3,postings!$M:$M,'pl-data'!$A434)</f>
        <v>0</v>
      </c>
      <c r="AF434" s="53">
        <f>+SUMIFS(postings!$T:$T,postings!$C:$C,'pl-data'!AF$2,postings!$D:$D,'pl-data'!AF$3,postings!$I:$I,'pl-data'!$A434)-SUMIFS(postings!$W:$W,postings!$C:$C,'pl-data'!AF$2,postings!$D:$D,'pl-data'!AF$3,postings!$M:$M,'pl-data'!$A434)</f>
        <v>0</v>
      </c>
      <c r="AG434" s="53">
        <f>+SUMIFS(postings!$T:$T,postings!$C:$C,'pl-data'!AG$2,postings!$D:$D,'pl-data'!AG$3,postings!$I:$I,'pl-data'!$A434)-SUMIFS(postings!$W:$W,postings!$C:$C,'pl-data'!AG$2,postings!$D:$D,'pl-data'!AG$3,postings!$M:$M,'pl-data'!$A434)</f>
        <v>0</v>
      </c>
      <c r="AH434" s="53">
        <f>+SUMIFS(postings!$T:$T,postings!$C:$C,'pl-data'!AH$2,postings!$D:$D,'pl-data'!AH$3,postings!$I:$I,'pl-data'!$A434)-SUMIFS(postings!$W:$W,postings!$C:$C,'pl-data'!AH$2,postings!$D:$D,'pl-data'!AH$3,postings!$M:$M,'pl-data'!$A434)</f>
        <v>0</v>
      </c>
      <c r="AI434" s="53">
        <f>+SUMIFS(postings!$T:$T,postings!$C:$C,'pl-data'!AI$2,postings!$D:$D,'pl-data'!AI$3,postings!$I:$I,'pl-data'!$A434)-SUMIFS(postings!$W:$W,postings!$C:$C,'pl-data'!AI$2,postings!$D:$D,'pl-data'!AI$3,postings!$M:$M,'pl-data'!$A434)</f>
        <v>0</v>
      </c>
      <c r="AJ434" s="53">
        <f>+SUM(X434:INDEX(X434:AI434,1,Settings!$C$4))</f>
        <v>0</v>
      </c>
      <c r="AK434" s="53">
        <f t="shared" si="217"/>
        <v>0</v>
      </c>
      <c r="AL434" s="53"/>
      <c r="AM434" s="53">
        <f t="shared" si="219"/>
        <v>2.8178171465235002</v>
      </c>
      <c r="AN434" s="53">
        <f t="shared" si="220"/>
        <v>2.8178171465235002</v>
      </c>
      <c r="AO434" s="53">
        <f t="shared" si="221"/>
        <v>2.8178171465235002</v>
      </c>
      <c r="AP434" s="53">
        <f t="shared" si="222"/>
        <v>2.8178171465235002</v>
      </c>
      <c r="AQ434" s="53">
        <f t="shared" si="223"/>
        <v>2.8178171465235002</v>
      </c>
      <c r="AR434" s="53">
        <f t="shared" si="224"/>
        <v>2.8178171465235002</v>
      </c>
      <c r="AS434" s="53">
        <f t="shared" si="225"/>
        <v>2.8178171465235002</v>
      </c>
      <c r="AT434" s="53">
        <f t="shared" si="226"/>
        <v>2.8178171465235002</v>
      </c>
      <c r="AU434" s="53">
        <f t="shared" si="227"/>
        <v>2.8178171465235002</v>
      </c>
      <c r="AV434" s="53">
        <f t="shared" si="228"/>
        <v>2.8178171465235002</v>
      </c>
      <c r="AW434" s="53">
        <f t="shared" si="229"/>
        <v>2.8178171465235002</v>
      </c>
      <c r="AX434" s="53">
        <f t="shared" si="230"/>
        <v>2.8178171465235002</v>
      </c>
      <c r="AY434" s="53">
        <f>+SUM(AM434:INDEX(AM434:AX434,1,Settings!$C$4))</f>
        <v>33.813805758281994</v>
      </c>
      <c r="AZ434" s="53">
        <f t="shared" si="218"/>
        <v>33.813805758281994</v>
      </c>
      <c r="BA434" s="53"/>
      <c r="BB434" s="53">
        <f t="shared" si="201"/>
        <v>2.9023516609192055</v>
      </c>
      <c r="BC434" s="53">
        <f t="shared" si="202"/>
        <v>2.9023516609192055</v>
      </c>
      <c r="BD434" s="53">
        <f t="shared" si="203"/>
        <v>2.9023516609192055</v>
      </c>
      <c r="BE434" s="53">
        <f t="shared" si="204"/>
        <v>2.9023516609192055</v>
      </c>
      <c r="BF434" s="53">
        <f t="shared" si="205"/>
        <v>2.9023516609192055</v>
      </c>
      <c r="BG434" s="53">
        <f t="shared" si="206"/>
        <v>2.9023516609192055</v>
      </c>
      <c r="BH434" s="53">
        <f t="shared" si="207"/>
        <v>2.9023516609192055</v>
      </c>
      <c r="BI434" s="53">
        <f t="shared" si="208"/>
        <v>2.9023516609192055</v>
      </c>
      <c r="BJ434" s="53">
        <f t="shared" si="209"/>
        <v>2.9023516609192055</v>
      </c>
      <c r="BK434" s="53">
        <f t="shared" si="210"/>
        <v>2.9023516609192055</v>
      </c>
      <c r="BL434" s="53">
        <f t="shared" si="211"/>
        <v>2.9023516609192055</v>
      </c>
      <c r="BM434" s="53">
        <f t="shared" si="212"/>
        <v>2.9023516609192055</v>
      </c>
      <c r="BN434" s="53">
        <f t="shared" si="213"/>
        <v>34.828219931030468</v>
      </c>
      <c r="BO434" s="53"/>
      <c r="BP434" s="53">
        <f t="shared" si="214"/>
        <v>36.221348728271686</v>
      </c>
      <c r="BQ434" s="53"/>
      <c r="BR434" s="53">
        <f t="shared" si="215"/>
        <v>38.032416164685273</v>
      </c>
    </row>
    <row r="435" spans="1:70" x14ac:dyDescent="0.2">
      <c r="A435" s="6">
        <v>4780</v>
      </c>
      <c r="B435" s="6" t="str">
        <f>+VLOOKUP(A435,masterfile!B:C,2,FALSE)</f>
        <v>Fremdarbeiten (Vertrieb)</v>
      </c>
      <c r="D435" s="53">
        <f>+SUMIF('[1]2017'!$A:$A,$A435,'[1]2017'!$C:$C)-SUMIF('[1]2017'!$E:$E,$A435,'[1]2017'!$G:$G)</f>
        <v>0</v>
      </c>
      <c r="E435" s="53">
        <f>+SUMIF('[1]2018'!$A:$A,$A435,'[1]2018'!$C:$C)-SUMIF('[1]2018'!$E:$E,$A435,'[1]2018'!$G:$G)</f>
        <v>0</v>
      </c>
      <c r="F435" s="53">
        <f>+SUMIF('[1]2019'!$A:$A,$A435,'[1]2019'!$C:$C)-SUMIF('[1]2019'!$E:$E,$A435,'[1]2019'!$G:$G)</f>
        <v>0</v>
      </c>
      <c r="G435" s="53">
        <f>+SUMIF('[1]2020'!$A:$A,$A435,'[1]2020'!$C:$C)-SUMIF('[1]2020'!$E:$E,$A435,'[1]2020'!$G:$G)</f>
        <v>0</v>
      </c>
      <c r="H435" s="53"/>
      <c r="I435" s="53">
        <f>+(+SUMIF('[1]2021'!$A:$A,$A435,'[1]2021'!$C:$C)-SUMIF('[1]2021'!$E:$E,$A435,'[1]2021'!$G:$G))/12</f>
        <v>0</v>
      </c>
      <c r="J435" s="53">
        <f>+(+SUMIF('[1]2021'!$A:$A,$A435,'[1]2021'!$C:$C)-SUMIF('[1]2021'!$E:$E,$A435,'[1]2021'!$G:$G))/12</f>
        <v>0</v>
      </c>
      <c r="K435" s="53">
        <f>+(+SUMIF('[1]2021'!$A:$A,$A435,'[1]2021'!$C:$C)-SUMIF('[1]2021'!$E:$E,$A435,'[1]2021'!$G:$G))/12</f>
        <v>0</v>
      </c>
      <c r="L435" s="53">
        <f>+(+SUMIF('[1]2021'!$A:$A,$A435,'[1]2021'!$C:$C)-SUMIF('[1]2021'!$E:$E,$A435,'[1]2021'!$G:$G))/12</f>
        <v>0</v>
      </c>
      <c r="M435" s="53">
        <f>+(+SUMIF('[1]2021'!$A:$A,$A435,'[1]2021'!$C:$C)-SUMIF('[1]2021'!$E:$E,$A435,'[1]2021'!$G:$G))/12</f>
        <v>0</v>
      </c>
      <c r="N435" s="53">
        <f>+(+SUMIF('[1]2021'!$A:$A,$A435,'[1]2021'!$C:$C)-SUMIF('[1]2021'!$E:$E,$A435,'[1]2021'!$G:$G))/12</f>
        <v>0</v>
      </c>
      <c r="O435" s="53">
        <f>+(+SUMIF('[1]2021'!$A:$A,$A435,'[1]2021'!$C:$C)-SUMIF('[1]2021'!$E:$E,$A435,'[1]2021'!$G:$G))/12</f>
        <v>0</v>
      </c>
      <c r="P435" s="53">
        <f>+(+SUMIF('[1]2021'!$A:$A,$A435,'[1]2021'!$C:$C)-SUMIF('[1]2021'!$E:$E,$A435,'[1]2021'!$G:$G))/12</f>
        <v>0</v>
      </c>
      <c r="Q435" s="53">
        <f>+(+SUMIF('[1]2021'!$A:$A,$A435,'[1]2021'!$C:$C)-SUMIF('[1]2021'!$E:$E,$A435,'[1]2021'!$G:$G))/12</f>
        <v>0</v>
      </c>
      <c r="R435" s="53">
        <f>+(+SUMIF('[1]2021'!$A:$A,$A435,'[1]2021'!$C:$C)-SUMIF('[1]2021'!$E:$E,$A435,'[1]2021'!$G:$G))/12</f>
        <v>0</v>
      </c>
      <c r="S435" s="53">
        <f>+(+SUMIF('[1]2021'!$A:$A,$A435,'[1]2021'!$C:$C)-SUMIF('[1]2021'!$E:$E,$A435,'[1]2021'!$G:$G))/12</f>
        <v>0</v>
      </c>
      <c r="T435" s="53">
        <f>+(+SUMIF('[1]2021'!$A:$A,$A435,'[1]2021'!$C:$C)-SUMIF('[1]2021'!$E:$E,$A435,'[1]2021'!$G:$G))/12</f>
        <v>0</v>
      </c>
      <c r="U435" s="53">
        <f>+SUM(I435:INDEX(I435:T435,1,Settings!$C$4))</f>
        <v>0</v>
      </c>
      <c r="V435" s="53">
        <f t="shared" si="216"/>
        <v>0</v>
      </c>
      <c r="W435" s="53"/>
      <c r="X435" s="53">
        <f>+SUMIFS(postings!$T:$T,postings!$C:$C,'pl-data'!X$2,postings!$D:$D,'pl-data'!X$3,postings!$I:$I,'pl-data'!$A435)-SUMIFS(postings!$W:$W,postings!$C:$C,'pl-data'!X$2,postings!$D:$D,'pl-data'!X$3,postings!$M:$M,'pl-data'!$A435)</f>
        <v>0</v>
      </c>
      <c r="Y435" s="53">
        <f>+SUMIFS(postings!$T:$T,postings!$C:$C,'pl-data'!Y$2,postings!$D:$D,'pl-data'!Y$3,postings!$I:$I,'pl-data'!$A435)-SUMIFS(postings!$W:$W,postings!$C:$C,'pl-data'!Y$2,postings!$D:$D,'pl-data'!Y$3,postings!$M:$M,'pl-data'!$A435)</f>
        <v>0</v>
      </c>
      <c r="Z435" s="53">
        <f>+SUMIFS(postings!$T:$T,postings!$C:$C,'pl-data'!Z$2,postings!$D:$D,'pl-data'!Z$3,postings!$I:$I,'pl-data'!$A435)-SUMIFS(postings!$W:$W,postings!$C:$C,'pl-data'!Z$2,postings!$D:$D,'pl-data'!Z$3,postings!$M:$M,'pl-data'!$A435)</f>
        <v>0</v>
      </c>
      <c r="AA435" s="53">
        <f>+SUMIFS(postings!$T:$T,postings!$C:$C,'pl-data'!AA$2,postings!$D:$D,'pl-data'!AA$3,postings!$I:$I,'pl-data'!$A435)-SUMIFS(postings!$W:$W,postings!$C:$C,'pl-data'!AA$2,postings!$D:$D,'pl-data'!AA$3,postings!$M:$M,'pl-data'!$A435)</f>
        <v>0</v>
      </c>
      <c r="AB435" s="53">
        <f>+SUMIFS(postings!$T:$T,postings!$C:$C,'pl-data'!AB$2,postings!$D:$D,'pl-data'!AB$3,postings!$I:$I,'pl-data'!$A435)-SUMIFS(postings!$W:$W,postings!$C:$C,'pl-data'!AB$2,postings!$D:$D,'pl-data'!AB$3,postings!$M:$M,'pl-data'!$A435)</f>
        <v>0</v>
      </c>
      <c r="AC435" s="53">
        <f>+SUMIFS(postings!$T:$T,postings!$C:$C,'pl-data'!AC$2,postings!$D:$D,'pl-data'!AC$3,postings!$I:$I,'pl-data'!$A435)-SUMIFS(postings!$W:$W,postings!$C:$C,'pl-data'!AC$2,postings!$D:$D,'pl-data'!AC$3,postings!$M:$M,'pl-data'!$A435)</f>
        <v>0</v>
      </c>
      <c r="AD435" s="53">
        <f>+SUMIFS(postings!$T:$T,postings!$C:$C,'pl-data'!AD$2,postings!$D:$D,'pl-data'!AD$3,postings!$I:$I,'pl-data'!$A435)-SUMIFS(postings!$W:$W,postings!$C:$C,'pl-data'!AD$2,postings!$D:$D,'pl-data'!AD$3,postings!$M:$M,'pl-data'!$A435)</f>
        <v>0</v>
      </c>
      <c r="AE435" s="53">
        <f>+SUMIFS(postings!$T:$T,postings!$C:$C,'pl-data'!AE$2,postings!$D:$D,'pl-data'!AE$3,postings!$I:$I,'pl-data'!$A435)-SUMIFS(postings!$W:$W,postings!$C:$C,'pl-data'!AE$2,postings!$D:$D,'pl-data'!AE$3,postings!$M:$M,'pl-data'!$A435)</f>
        <v>0</v>
      </c>
      <c r="AF435" s="53">
        <f>+SUMIFS(postings!$T:$T,postings!$C:$C,'pl-data'!AF$2,postings!$D:$D,'pl-data'!AF$3,postings!$I:$I,'pl-data'!$A435)-SUMIFS(postings!$W:$W,postings!$C:$C,'pl-data'!AF$2,postings!$D:$D,'pl-data'!AF$3,postings!$M:$M,'pl-data'!$A435)</f>
        <v>0</v>
      </c>
      <c r="AG435" s="53">
        <f>+SUMIFS(postings!$T:$T,postings!$C:$C,'pl-data'!AG$2,postings!$D:$D,'pl-data'!AG$3,postings!$I:$I,'pl-data'!$A435)-SUMIFS(postings!$W:$W,postings!$C:$C,'pl-data'!AG$2,postings!$D:$D,'pl-data'!AG$3,postings!$M:$M,'pl-data'!$A435)</f>
        <v>0</v>
      </c>
      <c r="AH435" s="53">
        <f>+SUMIFS(postings!$T:$T,postings!$C:$C,'pl-data'!AH$2,postings!$D:$D,'pl-data'!AH$3,postings!$I:$I,'pl-data'!$A435)-SUMIFS(postings!$W:$W,postings!$C:$C,'pl-data'!AH$2,postings!$D:$D,'pl-data'!AH$3,postings!$M:$M,'pl-data'!$A435)</f>
        <v>0</v>
      </c>
      <c r="AI435" s="53">
        <f>+SUMIFS(postings!$T:$T,postings!$C:$C,'pl-data'!AI$2,postings!$D:$D,'pl-data'!AI$3,postings!$I:$I,'pl-data'!$A435)-SUMIFS(postings!$W:$W,postings!$C:$C,'pl-data'!AI$2,postings!$D:$D,'pl-data'!AI$3,postings!$M:$M,'pl-data'!$A435)</f>
        <v>0</v>
      </c>
      <c r="AJ435" s="53">
        <f>+SUM(X435:INDEX(X435:AI435,1,Settings!$C$4))</f>
        <v>0</v>
      </c>
      <c r="AK435" s="53">
        <f t="shared" si="217"/>
        <v>0</v>
      </c>
      <c r="AL435" s="53"/>
      <c r="AM435" s="53">
        <f t="shared" si="219"/>
        <v>0</v>
      </c>
      <c r="AN435" s="53">
        <f t="shared" si="220"/>
        <v>0</v>
      </c>
      <c r="AO435" s="53">
        <f t="shared" si="221"/>
        <v>0</v>
      </c>
      <c r="AP435" s="53">
        <f t="shared" si="222"/>
        <v>0</v>
      </c>
      <c r="AQ435" s="53">
        <f t="shared" si="223"/>
        <v>0</v>
      </c>
      <c r="AR435" s="53">
        <f t="shared" si="224"/>
        <v>0</v>
      </c>
      <c r="AS435" s="53">
        <f t="shared" si="225"/>
        <v>0</v>
      </c>
      <c r="AT435" s="53">
        <f t="shared" si="226"/>
        <v>0</v>
      </c>
      <c r="AU435" s="53">
        <f t="shared" si="227"/>
        <v>0</v>
      </c>
      <c r="AV435" s="53">
        <f t="shared" si="228"/>
        <v>0</v>
      </c>
      <c r="AW435" s="53">
        <f t="shared" si="229"/>
        <v>0</v>
      </c>
      <c r="AX435" s="53">
        <f t="shared" si="230"/>
        <v>0</v>
      </c>
      <c r="AY435" s="53">
        <f>+SUM(AM435:INDEX(AM435:AX435,1,Settings!$C$4))</f>
        <v>0</v>
      </c>
      <c r="AZ435" s="53">
        <f t="shared" si="218"/>
        <v>0</v>
      </c>
      <c r="BA435" s="53"/>
      <c r="BB435" s="53">
        <f t="shared" si="201"/>
        <v>0</v>
      </c>
      <c r="BC435" s="53">
        <f t="shared" si="202"/>
        <v>0</v>
      </c>
      <c r="BD435" s="53">
        <f t="shared" si="203"/>
        <v>0</v>
      </c>
      <c r="BE435" s="53">
        <f t="shared" si="204"/>
        <v>0</v>
      </c>
      <c r="BF435" s="53">
        <f t="shared" si="205"/>
        <v>0</v>
      </c>
      <c r="BG435" s="53">
        <f t="shared" si="206"/>
        <v>0</v>
      </c>
      <c r="BH435" s="53">
        <f t="shared" si="207"/>
        <v>0</v>
      </c>
      <c r="BI435" s="53">
        <f t="shared" si="208"/>
        <v>0</v>
      </c>
      <c r="BJ435" s="53">
        <f t="shared" si="209"/>
        <v>0</v>
      </c>
      <c r="BK435" s="53">
        <f t="shared" si="210"/>
        <v>0</v>
      </c>
      <c r="BL435" s="53">
        <f t="shared" si="211"/>
        <v>0</v>
      </c>
      <c r="BM435" s="53">
        <f t="shared" si="212"/>
        <v>0</v>
      </c>
      <c r="BN435" s="53">
        <f t="shared" si="213"/>
        <v>0</v>
      </c>
      <c r="BO435" s="53"/>
      <c r="BP435" s="53">
        <f t="shared" si="214"/>
        <v>0</v>
      </c>
      <c r="BQ435" s="53"/>
      <c r="BR435" s="53">
        <f t="shared" si="215"/>
        <v>0</v>
      </c>
    </row>
    <row r="436" spans="1:70" x14ac:dyDescent="0.2">
      <c r="A436" s="6">
        <v>4790</v>
      </c>
      <c r="B436" s="6" t="str">
        <f>+VLOOKUP(A436,masterfile!B:C,2,FALSE)</f>
        <v>Aufwand für Gewährleistungen</v>
      </c>
      <c r="D436" s="53">
        <f>+SUMIF('[1]2017'!$A:$A,$A436,'[1]2017'!$C:$C)-SUMIF('[1]2017'!$E:$E,$A436,'[1]2017'!$G:$G)</f>
        <v>0</v>
      </c>
      <c r="E436" s="53">
        <f>+SUMIF('[1]2018'!$A:$A,$A436,'[1]2018'!$C:$C)-SUMIF('[1]2018'!$E:$E,$A436,'[1]2018'!$G:$G)</f>
        <v>0</v>
      </c>
      <c r="F436" s="53">
        <f>+SUMIF('[1]2019'!$A:$A,$A436,'[1]2019'!$C:$C)-SUMIF('[1]2019'!$E:$E,$A436,'[1]2019'!$G:$G)</f>
        <v>0</v>
      </c>
      <c r="G436" s="53">
        <f>+SUMIF('[1]2020'!$A:$A,$A436,'[1]2020'!$C:$C)-SUMIF('[1]2020'!$E:$E,$A436,'[1]2020'!$G:$G)</f>
        <v>0</v>
      </c>
      <c r="H436" s="53"/>
      <c r="I436" s="53">
        <f>+(+SUMIF('[1]2021'!$A:$A,$A436,'[1]2021'!$C:$C)-SUMIF('[1]2021'!$E:$E,$A436,'[1]2021'!$G:$G))/12</f>
        <v>0</v>
      </c>
      <c r="J436" s="53">
        <f>+(+SUMIF('[1]2021'!$A:$A,$A436,'[1]2021'!$C:$C)-SUMIF('[1]2021'!$E:$E,$A436,'[1]2021'!$G:$G))/12</f>
        <v>0</v>
      </c>
      <c r="K436" s="53">
        <f>+(+SUMIF('[1]2021'!$A:$A,$A436,'[1]2021'!$C:$C)-SUMIF('[1]2021'!$E:$E,$A436,'[1]2021'!$G:$G))/12</f>
        <v>0</v>
      </c>
      <c r="L436" s="53">
        <f>+(+SUMIF('[1]2021'!$A:$A,$A436,'[1]2021'!$C:$C)-SUMIF('[1]2021'!$E:$E,$A436,'[1]2021'!$G:$G))/12</f>
        <v>0</v>
      </c>
      <c r="M436" s="53">
        <f>+(+SUMIF('[1]2021'!$A:$A,$A436,'[1]2021'!$C:$C)-SUMIF('[1]2021'!$E:$E,$A436,'[1]2021'!$G:$G))/12</f>
        <v>0</v>
      </c>
      <c r="N436" s="53">
        <f>+(+SUMIF('[1]2021'!$A:$A,$A436,'[1]2021'!$C:$C)-SUMIF('[1]2021'!$E:$E,$A436,'[1]2021'!$G:$G))/12</f>
        <v>0</v>
      </c>
      <c r="O436" s="53">
        <f>+(+SUMIF('[1]2021'!$A:$A,$A436,'[1]2021'!$C:$C)-SUMIF('[1]2021'!$E:$E,$A436,'[1]2021'!$G:$G))/12</f>
        <v>0</v>
      </c>
      <c r="P436" s="53">
        <f>+(+SUMIF('[1]2021'!$A:$A,$A436,'[1]2021'!$C:$C)-SUMIF('[1]2021'!$E:$E,$A436,'[1]2021'!$G:$G))/12</f>
        <v>0</v>
      </c>
      <c r="Q436" s="53">
        <f>+(+SUMIF('[1]2021'!$A:$A,$A436,'[1]2021'!$C:$C)-SUMIF('[1]2021'!$E:$E,$A436,'[1]2021'!$G:$G))/12</f>
        <v>0</v>
      </c>
      <c r="R436" s="53">
        <f>+(+SUMIF('[1]2021'!$A:$A,$A436,'[1]2021'!$C:$C)-SUMIF('[1]2021'!$E:$E,$A436,'[1]2021'!$G:$G))/12</f>
        <v>0</v>
      </c>
      <c r="S436" s="53">
        <f>+(+SUMIF('[1]2021'!$A:$A,$A436,'[1]2021'!$C:$C)-SUMIF('[1]2021'!$E:$E,$A436,'[1]2021'!$G:$G))/12</f>
        <v>0</v>
      </c>
      <c r="T436" s="53">
        <f>+(+SUMIF('[1]2021'!$A:$A,$A436,'[1]2021'!$C:$C)-SUMIF('[1]2021'!$E:$E,$A436,'[1]2021'!$G:$G))/12</f>
        <v>0</v>
      </c>
      <c r="U436" s="53">
        <f>+SUM(I436:INDEX(I436:T436,1,Settings!$C$4))</f>
        <v>0</v>
      </c>
      <c r="V436" s="53">
        <f t="shared" si="216"/>
        <v>0</v>
      </c>
      <c r="W436" s="53"/>
      <c r="X436" s="53">
        <f>+SUMIFS(postings!$T:$T,postings!$C:$C,'pl-data'!X$2,postings!$D:$D,'pl-data'!X$3,postings!$I:$I,'pl-data'!$A436)-SUMIFS(postings!$W:$W,postings!$C:$C,'pl-data'!X$2,postings!$D:$D,'pl-data'!X$3,postings!$M:$M,'pl-data'!$A436)</f>
        <v>0</v>
      </c>
      <c r="Y436" s="53">
        <f>+SUMIFS(postings!$T:$T,postings!$C:$C,'pl-data'!Y$2,postings!$D:$D,'pl-data'!Y$3,postings!$I:$I,'pl-data'!$A436)-SUMIFS(postings!$W:$W,postings!$C:$C,'pl-data'!Y$2,postings!$D:$D,'pl-data'!Y$3,postings!$M:$M,'pl-data'!$A436)</f>
        <v>0</v>
      </c>
      <c r="Z436" s="53">
        <f>+SUMIFS(postings!$T:$T,postings!$C:$C,'pl-data'!Z$2,postings!$D:$D,'pl-data'!Z$3,postings!$I:$I,'pl-data'!$A436)-SUMIFS(postings!$W:$W,postings!$C:$C,'pl-data'!Z$2,postings!$D:$D,'pl-data'!Z$3,postings!$M:$M,'pl-data'!$A436)</f>
        <v>0</v>
      </c>
      <c r="AA436" s="53">
        <f>+SUMIFS(postings!$T:$T,postings!$C:$C,'pl-data'!AA$2,postings!$D:$D,'pl-data'!AA$3,postings!$I:$I,'pl-data'!$A436)-SUMIFS(postings!$W:$W,postings!$C:$C,'pl-data'!AA$2,postings!$D:$D,'pl-data'!AA$3,postings!$M:$M,'pl-data'!$A436)</f>
        <v>0</v>
      </c>
      <c r="AB436" s="53">
        <f>+SUMIFS(postings!$T:$T,postings!$C:$C,'pl-data'!AB$2,postings!$D:$D,'pl-data'!AB$3,postings!$I:$I,'pl-data'!$A436)-SUMIFS(postings!$W:$W,postings!$C:$C,'pl-data'!AB$2,postings!$D:$D,'pl-data'!AB$3,postings!$M:$M,'pl-data'!$A436)</f>
        <v>0</v>
      </c>
      <c r="AC436" s="53">
        <f>+SUMIFS(postings!$T:$T,postings!$C:$C,'pl-data'!AC$2,postings!$D:$D,'pl-data'!AC$3,postings!$I:$I,'pl-data'!$A436)-SUMIFS(postings!$W:$W,postings!$C:$C,'pl-data'!AC$2,postings!$D:$D,'pl-data'!AC$3,postings!$M:$M,'pl-data'!$A436)</f>
        <v>0</v>
      </c>
      <c r="AD436" s="53">
        <f>+SUMIFS(postings!$T:$T,postings!$C:$C,'pl-data'!AD$2,postings!$D:$D,'pl-data'!AD$3,postings!$I:$I,'pl-data'!$A436)-SUMIFS(postings!$W:$W,postings!$C:$C,'pl-data'!AD$2,postings!$D:$D,'pl-data'!AD$3,postings!$M:$M,'pl-data'!$A436)</f>
        <v>0</v>
      </c>
      <c r="AE436" s="53">
        <f>+SUMIFS(postings!$T:$T,postings!$C:$C,'pl-data'!AE$2,postings!$D:$D,'pl-data'!AE$3,postings!$I:$I,'pl-data'!$A436)-SUMIFS(postings!$W:$W,postings!$C:$C,'pl-data'!AE$2,postings!$D:$D,'pl-data'!AE$3,postings!$M:$M,'pl-data'!$A436)</f>
        <v>0</v>
      </c>
      <c r="AF436" s="53">
        <f>+SUMIFS(postings!$T:$T,postings!$C:$C,'pl-data'!AF$2,postings!$D:$D,'pl-data'!AF$3,postings!$I:$I,'pl-data'!$A436)-SUMIFS(postings!$W:$W,postings!$C:$C,'pl-data'!AF$2,postings!$D:$D,'pl-data'!AF$3,postings!$M:$M,'pl-data'!$A436)</f>
        <v>0</v>
      </c>
      <c r="AG436" s="53">
        <f>+SUMIFS(postings!$T:$T,postings!$C:$C,'pl-data'!AG$2,postings!$D:$D,'pl-data'!AG$3,postings!$I:$I,'pl-data'!$A436)-SUMIFS(postings!$W:$W,postings!$C:$C,'pl-data'!AG$2,postings!$D:$D,'pl-data'!AG$3,postings!$M:$M,'pl-data'!$A436)</f>
        <v>0</v>
      </c>
      <c r="AH436" s="53">
        <f>+SUMIFS(postings!$T:$T,postings!$C:$C,'pl-data'!AH$2,postings!$D:$D,'pl-data'!AH$3,postings!$I:$I,'pl-data'!$A436)-SUMIFS(postings!$W:$W,postings!$C:$C,'pl-data'!AH$2,postings!$D:$D,'pl-data'!AH$3,postings!$M:$M,'pl-data'!$A436)</f>
        <v>0</v>
      </c>
      <c r="AI436" s="53">
        <f>+SUMIFS(postings!$T:$T,postings!$C:$C,'pl-data'!AI$2,postings!$D:$D,'pl-data'!AI$3,postings!$I:$I,'pl-data'!$A436)-SUMIFS(postings!$W:$W,postings!$C:$C,'pl-data'!AI$2,postings!$D:$D,'pl-data'!AI$3,postings!$M:$M,'pl-data'!$A436)</f>
        <v>0</v>
      </c>
      <c r="AJ436" s="53">
        <f>+SUM(X436:INDEX(X436:AI436,1,Settings!$C$4))</f>
        <v>0</v>
      </c>
      <c r="AK436" s="53">
        <f t="shared" si="217"/>
        <v>0</v>
      </c>
      <c r="AL436" s="53"/>
      <c r="AM436" s="53">
        <f t="shared" si="219"/>
        <v>0</v>
      </c>
      <c r="AN436" s="53">
        <f t="shared" si="220"/>
        <v>0</v>
      </c>
      <c r="AO436" s="53">
        <f t="shared" si="221"/>
        <v>0</v>
      </c>
      <c r="AP436" s="53">
        <f t="shared" si="222"/>
        <v>0</v>
      </c>
      <c r="AQ436" s="53">
        <f t="shared" si="223"/>
        <v>0</v>
      </c>
      <c r="AR436" s="53">
        <f t="shared" si="224"/>
        <v>0</v>
      </c>
      <c r="AS436" s="53">
        <f t="shared" si="225"/>
        <v>0</v>
      </c>
      <c r="AT436" s="53">
        <f t="shared" si="226"/>
        <v>0</v>
      </c>
      <c r="AU436" s="53">
        <f t="shared" si="227"/>
        <v>0</v>
      </c>
      <c r="AV436" s="53">
        <f t="shared" si="228"/>
        <v>0</v>
      </c>
      <c r="AW436" s="53">
        <f t="shared" si="229"/>
        <v>0</v>
      </c>
      <c r="AX436" s="53">
        <f t="shared" si="230"/>
        <v>0</v>
      </c>
      <c r="AY436" s="53">
        <f>+SUM(AM436:INDEX(AM436:AX436,1,Settings!$C$4))</f>
        <v>0</v>
      </c>
      <c r="AZ436" s="53">
        <f t="shared" si="218"/>
        <v>0</v>
      </c>
      <c r="BA436" s="53"/>
      <c r="BB436" s="53">
        <f t="shared" si="201"/>
        <v>0</v>
      </c>
      <c r="BC436" s="53">
        <f t="shared" si="202"/>
        <v>0</v>
      </c>
      <c r="BD436" s="53">
        <f t="shared" si="203"/>
        <v>0</v>
      </c>
      <c r="BE436" s="53">
        <f t="shared" si="204"/>
        <v>0</v>
      </c>
      <c r="BF436" s="53">
        <f t="shared" si="205"/>
        <v>0</v>
      </c>
      <c r="BG436" s="53">
        <f t="shared" si="206"/>
        <v>0</v>
      </c>
      <c r="BH436" s="53">
        <f t="shared" si="207"/>
        <v>0</v>
      </c>
      <c r="BI436" s="53">
        <f t="shared" si="208"/>
        <v>0</v>
      </c>
      <c r="BJ436" s="53">
        <f t="shared" si="209"/>
        <v>0</v>
      </c>
      <c r="BK436" s="53">
        <f t="shared" si="210"/>
        <v>0</v>
      </c>
      <c r="BL436" s="53">
        <f t="shared" si="211"/>
        <v>0</v>
      </c>
      <c r="BM436" s="53">
        <f t="shared" si="212"/>
        <v>0</v>
      </c>
      <c r="BN436" s="53">
        <f t="shared" si="213"/>
        <v>0</v>
      </c>
      <c r="BO436" s="53"/>
      <c r="BP436" s="53">
        <f t="shared" si="214"/>
        <v>0</v>
      </c>
      <c r="BQ436" s="53"/>
      <c r="BR436" s="53">
        <f t="shared" si="215"/>
        <v>0</v>
      </c>
    </row>
    <row r="437" spans="1:70" x14ac:dyDescent="0.2">
      <c r="A437" s="6">
        <v>4800</v>
      </c>
      <c r="B437" s="6" t="str">
        <f>+VLOOKUP(A437,masterfile!B:C,2,FALSE)</f>
        <v>Reparatur/Instandh. Anlagen u. Maschinen</v>
      </c>
      <c r="D437" s="53">
        <f>+SUMIF('[1]2017'!$A:$A,$A437,'[1]2017'!$C:$C)-SUMIF('[1]2017'!$E:$E,$A437,'[1]2017'!$G:$G)</f>
        <v>0</v>
      </c>
      <c r="E437" s="53">
        <f>+SUMIF('[1]2018'!$A:$A,$A437,'[1]2018'!$C:$C)-SUMIF('[1]2018'!$E:$E,$A437,'[1]2018'!$G:$G)</f>
        <v>0</v>
      </c>
      <c r="F437" s="53">
        <f>+SUMIF('[1]2019'!$A:$A,$A437,'[1]2019'!$C:$C)-SUMIF('[1]2019'!$E:$E,$A437,'[1]2019'!$G:$G)</f>
        <v>0</v>
      </c>
      <c r="G437" s="53">
        <f>+SUMIF('[1]2020'!$A:$A,$A437,'[1]2020'!$C:$C)-SUMIF('[1]2020'!$E:$E,$A437,'[1]2020'!$G:$G)</f>
        <v>0</v>
      </c>
      <c r="H437" s="53"/>
      <c r="I437" s="53">
        <f>+(+SUMIF('[1]2021'!$A:$A,$A437,'[1]2021'!$C:$C)-SUMIF('[1]2021'!$E:$E,$A437,'[1]2021'!$G:$G))/12</f>
        <v>0</v>
      </c>
      <c r="J437" s="53">
        <f>+(+SUMIF('[1]2021'!$A:$A,$A437,'[1]2021'!$C:$C)-SUMIF('[1]2021'!$E:$E,$A437,'[1]2021'!$G:$G))/12</f>
        <v>0</v>
      </c>
      <c r="K437" s="53">
        <f>+(+SUMIF('[1]2021'!$A:$A,$A437,'[1]2021'!$C:$C)-SUMIF('[1]2021'!$E:$E,$A437,'[1]2021'!$G:$G))/12</f>
        <v>0</v>
      </c>
      <c r="L437" s="53">
        <f>+(+SUMIF('[1]2021'!$A:$A,$A437,'[1]2021'!$C:$C)-SUMIF('[1]2021'!$E:$E,$A437,'[1]2021'!$G:$G))/12</f>
        <v>0</v>
      </c>
      <c r="M437" s="53">
        <f>+(+SUMIF('[1]2021'!$A:$A,$A437,'[1]2021'!$C:$C)-SUMIF('[1]2021'!$E:$E,$A437,'[1]2021'!$G:$G))/12</f>
        <v>0</v>
      </c>
      <c r="N437" s="53">
        <f>+(+SUMIF('[1]2021'!$A:$A,$A437,'[1]2021'!$C:$C)-SUMIF('[1]2021'!$E:$E,$A437,'[1]2021'!$G:$G))/12</f>
        <v>0</v>
      </c>
      <c r="O437" s="53">
        <f>+(+SUMIF('[1]2021'!$A:$A,$A437,'[1]2021'!$C:$C)-SUMIF('[1]2021'!$E:$E,$A437,'[1]2021'!$G:$G))/12</f>
        <v>0</v>
      </c>
      <c r="P437" s="53">
        <f>+(+SUMIF('[1]2021'!$A:$A,$A437,'[1]2021'!$C:$C)-SUMIF('[1]2021'!$E:$E,$A437,'[1]2021'!$G:$G))/12</f>
        <v>0</v>
      </c>
      <c r="Q437" s="53">
        <f>+(+SUMIF('[1]2021'!$A:$A,$A437,'[1]2021'!$C:$C)-SUMIF('[1]2021'!$E:$E,$A437,'[1]2021'!$G:$G))/12</f>
        <v>0</v>
      </c>
      <c r="R437" s="53">
        <f>+(+SUMIF('[1]2021'!$A:$A,$A437,'[1]2021'!$C:$C)-SUMIF('[1]2021'!$E:$E,$A437,'[1]2021'!$G:$G))/12</f>
        <v>0</v>
      </c>
      <c r="S437" s="53">
        <f>+(+SUMIF('[1]2021'!$A:$A,$A437,'[1]2021'!$C:$C)-SUMIF('[1]2021'!$E:$E,$A437,'[1]2021'!$G:$G))/12</f>
        <v>0</v>
      </c>
      <c r="T437" s="53">
        <f>+(+SUMIF('[1]2021'!$A:$A,$A437,'[1]2021'!$C:$C)-SUMIF('[1]2021'!$E:$E,$A437,'[1]2021'!$G:$G))/12</f>
        <v>0</v>
      </c>
      <c r="U437" s="53">
        <f>+SUM(I437:INDEX(I437:T437,1,Settings!$C$4))</f>
        <v>0</v>
      </c>
      <c r="V437" s="53">
        <f t="shared" si="216"/>
        <v>0</v>
      </c>
      <c r="W437" s="53"/>
      <c r="X437" s="53">
        <f>+SUMIFS(postings!$T:$T,postings!$C:$C,'pl-data'!X$2,postings!$D:$D,'pl-data'!X$3,postings!$I:$I,'pl-data'!$A437)-SUMIFS(postings!$W:$W,postings!$C:$C,'pl-data'!X$2,postings!$D:$D,'pl-data'!X$3,postings!$M:$M,'pl-data'!$A437)</f>
        <v>0</v>
      </c>
      <c r="Y437" s="53">
        <f>+SUMIFS(postings!$T:$T,postings!$C:$C,'pl-data'!Y$2,postings!$D:$D,'pl-data'!Y$3,postings!$I:$I,'pl-data'!$A437)-SUMIFS(postings!$W:$W,postings!$C:$C,'pl-data'!Y$2,postings!$D:$D,'pl-data'!Y$3,postings!$M:$M,'pl-data'!$A437)</f>
        <v>0</v>
      </c>
      <c r="Z437" s="53">
        <f>+SUMIFS(postings!$T:$T,postings!$C:$C,'pl-data'!Z$2,postings!$D:$D,'pl-data'!Z$3,postings!$I:$I,'pl-data'!$A437)-SUMIFS(postings!$W:$W,postings!$C:$C,'pl-data'!Z$2,postings!$D:$D,'pl-data'!Z$3,postings!$M:$M,'pl-data'!$A437)</f>
        <v>0</v>
      </c>
      <c r="AA437" s="53">
        <f>+SUMIFS(postings!$T:$T,postings!$C:$C,'pl-data'!AA$2,postings!$D:$D,'pl-data'!AA$3,postings!$I:$I,'pl-data'!$A437)-SUMIFS(postings!$W:$W,postings!$C:$C,'pl-data'!AA$2,postings!$D:$D,'pl-data'!AA$3,postings!$M:$M,'pl-data'!$A437)</f>
        <v>0</v>
      </c>
      <c r="AB437" s="53">
        <f>+SUMIFS(postings!$T:$T,postings!$C:$C,'pl-data'!AB$2,postings!$D:$D,'pl-data'!AB$3,postings!$I:$I,'pl-data'!$A437)-SUMIFS(postings!$W:$W,postings!$C:$C,'pl-data'!AB$2,postings!$D:$D,'pl-data'!AB$3,postings!$M:$M,'pl-data'!$A437)</f>
        <v>0</v>
      </c>
      <c r="AC437" s="53">
        <f>+SUMIFS(postings!$T:$T,postings!$C:$C,'pl-data'!AC$2,postings!$D:$D,'pl-data'!AC$3,postings!$I:$I,'pl-data'!$A437)-SUMIFS(postings!$W:$W,postings!$C:$C,'pl-data'!AC$2,postings!$D:$D,'pl-data'!AC$3,postings!$M:$M,'pl-data'!$A437)</f>
        <v>0</v>
      </c>
      <c r="AD437" s="53">
        <f>+SUMIFS(postings!$T:$T,postings!$C:$C,'pl-data'!AD$2,postings!$D:$D,'pl-data'!AD$3,postings!$I:$I,'pl-data'!$A437)-SUMIFS(postings!$W:$W,postings!$C:$C,'pl-data'!AD$2,postings!$D:$D,'pl-data'!AD$3,postings!$M:$M,'pl-data'!$A437)</f>
        <v>0</v>
      </c>
      <c r="AE437" s="53">
        <f>+SUMIFS(postings!$T:$T,postings!$C:$C,'pl-data'!AE$2,postings!$D:$D,'pl-data'!AE$3,postings!$I:$I,'pl-data'!$A437)-SUMIFS(postings!$W:$W,postings!$C:$C,'pl-data'!AE$2,postings!$D:$D,'pl-data'!AE$3,postings!$M:$M,'pl-data'!$A437)</f>
        <v>0</v>
      </c>
      <c r="AF437" s="53">
        <f>+SUMIFS(postings!$T:$T,postings!$C:$C,'pl-data'!AF$2,postings!$D:$D,'pl-data'!AF$3,postings!$I:$I,'pl-data'!$A437)-SUMIFS(postings!$W:$W,postings!$C:$C,'pl-data'!AF$2,postings!$D:$D,'pl-data'!AF$3,postings!$M:$M,'pl-data'!$A437)</f>
        <v>0</v>
      </c>
      <c r="AG437" s="53">
        <f>+SUMIFS(postings!$T:$T,postings!$C:$C,'pl-data'!AG$2,postings!$D:$D,'pl-data'!AG$3,postings!$I:$I,'pl-data'!$A437)-SUMIFS(postings!$W:$W,postings!$C:$C,'pl-data'!AG$2,postings!$D:$D,'pl-data'!AG$3,postings!$M:$M,'pl-data'!$A437)</f>
        <v>0</v>
      </c>
      <c r="AH437" s="53">
        <f>+SUMIFS(postings!$T:$T,postings!$C:$C,'pl-data'!AH$2,postings!$D:$D,'pl-data'!AH$3,postings!$I:$I,'pl-data'!$A437)-SUMIFS(postings!$W:$W,postings!$C:$C,'pl-data'!AH$2,postings!$D:$D,'pl-data'!AH$3,postings!$M:$M,'pl-data'!$A437)</f>
        <v>0</v>
      </c>
      <c r="AI437" s="53">
        <f>+SUMIFS(postings!$T:$T,postings!$C:$C,'pl-data'!AI$2,postings!$D:$D,'pl-data'!AI$3,postings!$I:$I,'pl-data'!$A437)-SUMIFS(postings!$W:$W,postings!$C:$C,'pl-data'!AI$2,postings!$D:$D,'pl-data'!AI$3,postings!$M:$M,'pl-data'!$A437)</f>
        <v>0</v>
      </c>
      <c r="AJ437" s="53">
        <f>+SUM(X437:INDEX(X437:AI437,1,Settings!$C$4))</f>
        <v>0</v>
      </c>
      <c r="AK437" s="53">
        <f t="shared" si="217"/>
        <v>0</v>
      </c>
      <c r="AL437" s="53"/>
      <c r="AM437" s="53">
        <f t="shared" si="219"/>
        <v>0</v>
      </c>
      <c r="AN437" s="53">
        <f t="shared" si="220"/>
        <v>0</v>
      </c>
      <c r="AO437" s="53">
        <f t="shared" si="221"/>
        <v>0</v>
      </c>
      <c r="AP437" s="53">
        <f t="shared" si="222"/>
        <v>0</v>
      </c>
      <c r="AQ437" s="53">
        <f t="shared" si="223"/>
        <v>0</v>
      </c>
      <c r="AR437" s="53">
        <f t="shared" si="224"/>
        <v>0</v>
      </c>
      <c r="AS437" s="53">
        <f t="shared" si="225"/>
        <v>0</v>
      </c>
      <c r="AT437" s="53">
        <f t="shared" si="226"/>
        <v>0</v>
      </c>
      <c r="AU437" s="53">
        <f t="shared" si="227"/>
        <v>0</v>
      </c>
      <c r="AV437" s="53">
        <f t="shared" si="228"/>
        <v>0</v>
      </c>
      <c r="AW437" s="53">
        <f t="shared" si="229"/>
        <v>0</v>
      </c>
      <c r="AX437" s="53">
        <f t="shared" si="230"/>
        <v>0</v>
      </c>
      <c r="AY437" s="53">
        <f>+SUM(AM437:INDEX(AM437:AX437,1,Settings!$C$4))</f>
        <v>0</v>
      </c>
      <c r="AZ437" s="53">
        <f t="shared" si="218"/>
        <v>0</v>
      </c>
      <c r="BA437" s="53"/>
      <c r="BB437" s="53">
        <f t="shared" si="201"/>
        <v>0</v>
      </c>
      <c r="BC437" s="53">
        <f t="shared" si="202"/>
        <v>0</v>
      </c>
      <c r="BD437" s="53">
        <f t="shared" si="203"/>
        <v>0</v>
      </c>
      <c r="BE437" s="53">
        <f t="shared" si="204"/>
        <v>0</v>
      </c>
      <c r="BF437" s="53">
        <f t="shared" si="205"/>
        <v>0</v>
      </c>
      <c r="BG437" s="53">
        <f t="shared" si="206"/>
        <v>0</v>
      </c>
      <c r="BH437" s="53">
        <f t="shared" si="207"/>
        <v>0</v>
      </c>
      <c r="BI437" s="53">
        <f t="shared" si="208"/>
        <v>0</v>
      </c>
      <c r="BJ437" s="53">
        <f t="shared" si="209"/>
        <v>0</v>
      </c>
      <c r="BK437" s="53">
        <f t="shared" si="210"/>
        <v>0</v>
      </c>
      <c r="BL437" s="53">
        <f t="shared" si="211"/>
        <v>0</v>
      </c>
      <c r="BM437" s="53">
        <f t="shared" si="212"/>
        <v>0</v>
      </c>
      <c r="BN437" s="53">
        <f t="shared" si="213"/>
        <v>0</v>
      </c>
      <c r="BO437" s="53"/>
      <c r="BP437" s="53">
        <f t="shared" si="214"/>
        <v>0</v>
      </c>
      <c r="BQ437" s="53"/>
      <c r="BR437" s="53">
        <f t="shared" si="215"/>
        <v>0</v>
      </c>
    </row>
    <row r="438" spans="1:70" x14ac:dyDescent="0.2">
      <c r="A438" s="6">
        <v>4801</v>
      </c>
      <c r="B438" s="6" t="str">
        <f>+VLOOKUP(A438,masterfile!B:C,2,FALSE)</f>
        <v>Reparatur u.Instandhaltung von Bauten</v>
      </c>
      <c r="D438" s="53">
        <f>+SUMIF('[1]2017'!$A:$A,$A438,'[1]2017'!$C:$C)-SUMIF('[1]2017'!$E:$E,$A438,'[1]2017'!$G:$G)</f>
        <v>5</v>
      </c>
      <c r="E438" s="53">
        <f>+SUMIF('[1]2018'!$A:$A,$A438,'[1]2018'!$C:$C)-SUMIF('[1]2018'!$E:$E,$A438,'[1]2018'!$G:$G)</f>
        <v>5</v>
      </c>
      <c r="F438" s="53">
        <f>+SUMIF('[1]2019'!$A:$A,$A438,'[1]2019'!$C:$C)-SUMIF('[1]2019'!$E:$E,$A438,'[1]2019'!$G:$G)</f>
        <v>5</v>
      </c>
      <c r="G438" s="53">
        <f>+SUMIF('[1]2020'!$A:$A,$A438,'[1]2020'!$C:$C)-SUMIF('[1]2020'!$E:$E,$A438,'[1]2020'!$G:$G)</f>
        <v>5</v>
      </c>
      <c r="H438" s="53"/>
      <c r="I438" s="53">
        <f>+(+SUMIF('[1]2021'!$A:$A,$A438,'[1]2021'!$C:$C)-SUMIF('[1]2021'!$E:$E,$A438,'[1]2021'!$G:$G))/12</f>
        <v>0.41666666666666669</v>
      </c>
      <c r="J438" s="53">
        <f>+(+SUMIF('[1]2021'!$A:$A,$A438,'[1]2021'!$C:$C)-SUMIF('[1]2021'!$E:$E,$A438,'[1]2021'!$G:$G))/12</f>
        <v>0.41666666666666669</v>
      </c>
      <c r="K438" s="53">
        <f>+(+SUMIF('[1]2021'!$A:$A,$A438,'[1]2021'!$C:$C)-SUMIF('[1]2021'!$E:$E,$A438,'[1]2021'!$G:$G))/12</f>
        <v>0.41666666666666669</v>
      </c>
      <c r="L438" s="53">
        <f>+(+SUMIF('[1]2021'!$A:$A,$A438,'[1]2021'!$C:$C)-SUMIF('[1]2021'!$E:$E,$A438,'[1]2021'!$G:$G))/12</f>
        <v>0.41666666666666669</v>
      </c>
      <c r="M438" s="53">
        <f>+(+SUMIF('[1]2021'!$A:$A,$A438,'[1]2021'!$C:$C)-SUMIF('[1]2021'!$E:$E,$A438,'[1]2021'!$G:$G))/12</f>
        <v>0.41666666666666669</v>
      </c>
      <c r="N438" s="53">
        <f>+(+SUMIF('[1]2021'!$A:$A,$A438,'[1]2021'!$C:$C)-SUMIF('[1]2021'!$E:$E,$A438,'[1]2021'!$G:$G))/12</f>
        <v>0.41666666666666669</v>
      </c>
      <c r="O438" s="53">
        <f>+(+SUMIF('[1]2021'!$A:$A,$A438,'[1]2021'!$C:$C)-SUMIF('[1]2021'!$E:$E,$A438,'[1]2021'!$G:$G))/12</f>
        <v>0.41666666666666669</v>
      </c>
      <c r="P438" s="53">
        <f>+(+SUMIF('[1]2021'!$A:$A,$A438,'[1]2021'!$C:$C)-SUMIF('[1]2021'!$E:$E,$A438,'[1]2021'!$G:$G))/12</f>
        <v>0.41666666666666669</v>
      </c>
      <c r="Q438" s="53">
        <f>+(+SUMIF('[1]2021'!$A:$A,$A438,'[1]2021'!$C:$C)-SUMIF('[1]2021'!$E:$E,$A438,'[1]2021'!$G:$G))/12</f>
        <v>0.41666666666666669</v>
      </c>
      <c r="R438" s="53">
        <f>+(+SUMIF('[1]2021'!$A:$A,$A438,'[1]2021'!$C:$C)-SUMIF('[1]2021'!$E:$E,$A438,'[1]2021'!$G:$G))/12</f>
        <v>0.41666666666666669</v>
      </c>
      <c r="S438" s="53">
        <f>+(+SUMIF('[1]2021'!$A:$A,$A438,'[1]2021'!$C:$C)-SUMIF('[1]2021'!$E:$E,$A438,'[1]2021'!$G:$G))/12</f>
        <v>0.41666666666666669</v>
      </c>
      <c r="T438" s="53">
        <f>+(+SUMIF('[1]2021'!$A:$A,$A438,'[1]2021'!$C:$C)-SUMIF('[1]2021'!$E:$E,$A438,'[1]2021'!$G:$G))/12</f>
        <v>0.41666666666666669</v>
      </c>
      <c r="U438" s="53">
        <f>+SUM(I438:INDEX(I438:T438,1,Settings!$C$4))</f>
        <v>5</v>
      </c>
      <c r="V438" s="53">
        <f t="shared" si="216"/>
        <v>5</v>
      </c>
      <c r="W438" s="53"/>
      <c r="X438" s="53">
        <f>+SUMIFS(postings!$T:$T,postings!$C:$C,'pl-data'!X$2,postings!$D:$D,'pl-data'!X$3,postings!$I:$I,'pl-data'!$A438)-SUMIFS(postings!$W:$W,postings!$C:$C,'pl-data'!X$2,postings!$D:$D,'pl-data'!X$3,postings!$M:$M,'pl-data'!$A438)</f>
        <v>0</v>
      </c>
      <c r="Y438" s="53">
        <f>+SUMIFS(postings!$T:$T,postings!$C:$C,'pl-data'!Y$2,postings!$D:$D,'pl-data'!Y$3,postings!$I:$I,'pl-data'!$A438)-SUMIFS(postings!$W:$W,postings!$C:$C,'pl-data'!Y$2,postings!$D:$D,'pl-data'!Y$3,postings!$M:$M,'pl-data'!$A438)</f>
        <v>0</v>
      </c>
      <c r="Z438" s="53">
        <f>+SUMIFS(postings!$T:$T,postings!$C:$C,'pl-data'!Z$2,postings!$D:$D,'pl-data'!Z$3,postings!$I:$I,'pl-data'!$A438)-SUMIFS(postings!$W:$W,postings!$C:$C,'pl-data'!Z$2,postings!$D:$D,'pl-data'!Z$3,postings!$M:$M,'pl-data'!$A438)</f>
        <v>0</v>
      </c>
      <c r="AA438" s="53">
        <f>+SUMIFS(postings!$T:$T,postings!$C:$C,'pl-data'!AA$2,postings!$D:$D,'pl-data'!AA$3,postings!$I:$I,'pl-data'!$A438)-SUMIFS(postings!$W:$W,postings!$C:$C,'pl-data'!AA$2,postings!$D:$D,'pl-data'!AA$3,postings!$M:$M,'pl-data'!$A438)</f>
        <v>0</v>
      </c>
      <c r="AB438" s="53">
        <f>+SUMIFS(postings!$T:$T,postings!$C:$C,'pl-data'!AB$2,postings!$D:$D,'pl-data'!AB$3,postings!$I:$I,'pl-data'!$A438)-SUMIFS(postings!$W:$W,postings!$C:$C,'pl-data'!AB$2,postings!$D:$D,'pl-data'!AB$3,postings!$M:$M,'pl-data'!$A438)</f>
        <v>0</v>
      </c>
      <c r="AC438" s="53">
        <f>+SUMIFS(postings!$T:$T,postings!$C:$C,'pl-data'!AC$2,postings!$D:$D,'pl-data'!AC$3,postings!$I:$I,'pl-data'!$A438)-SUMIFS(postings!$W:$W,postings!$C:$C,'pl-data'!AC$2,postings!$D:$D,'pl-data'!AC$3,postings!$M:$M,'pl-data'!$A438)</f>
        <v>0</v>
      </c>
      <c r="AD438" s="53">
        <f>+SUMIFS(postings!$T:$T,postings!$C:$C,'pl-data'!AD$2,postings!$D:$D,'pl-data'!AD$3,postings!$I:$I,'pl-data'!$A438)-SUMIFS(postings!$W:$W,postings!$C:$C,'pl-data'!AD$2,postings!$D:$D,'pl-data'!AD$3,postings!$M:$M,'pl-data'!$A438)</f>
        <v>0</v>
      </c>
      <c r="AE438" s="53">
        <f>+SUMIFS(postings!$T:$T,postings!$C:$C,'pl-data'!AE$2,postings!$D:$D,'pl-data'!AE$3,postings!$I:$I,'pl-data'!$A438)-SUMIFS(postings!$W:$W,postings!$C:$C,'pl-data'!AE$2,postings!$D:$D,'pl-data'!AE$3,postings!$M:$M,'pl-data'!$A438)</f>
        <v>0</v>
      </c>
      <c r="AF438" s="53">
        <f>+SUMIFS(postings!$T:$T,postings!$C:$C,'pl-data'!AF$2,postings!$D:$D,'pl-data'!AF$3,postings!$I:$I,'pl-data'!$A438)-SUMIFS(postings!$W:$W,postings!$C:$C,'pl-data'!AF$2,postings!$D:$D,'pl-data'!AF$3,postings!$M:$M,'pl-data'!$A438)</f>
        <v>0</v>
      </c>
      <c r="AG438" s="53">
        <f>+SUMIFS(postings!$T:$T,postings!$C:$C,'pl-data'!AG$2,postings!$D:$D,'pl-data'!AG$3,postings!$I:$I,'pl-data'!$A438)-SUMIFS(postings!$W:$W,postings!$C:$C,'pl-data'!AG$2,postings!$D:$D,'pl-data'!AG$3,postings!$M:$M,'pl-data'!$A438)</f>
        <v>0</v>
      </c>
      <c r="AH438" s="53">
        <f>+SUMIFS(postings!$T:$T,postings!$C:$C,'pl-data'!AH$2,postings!$D:$D,'pl-data'!AH$3,postings!$I:$I,'pl-data'!$A438)-SUMIFS(postings!$W:$W,postings!$C:$C,'pl-data'!AH$2,postings!$D:$D,'pl-data'!AH$3,postings!$M:$M,'pl-data'!$A438)</f>
        <v>0</v>
      </c>
      <c r="AI438" s="53">
        <f>+SUMIFS(postings!$T:$T,postings!$C:$C,'pl-data'!AI$2,postings!$D:$D,'pl-data'!AI$3,postings!$I:$I,'pl-data'!$A438)-SUMIFS(postings!$W:$W,postings!$C:$C,'pl-data'!AI$2,postings!$D:$D,'pl-data'!AI$3,postings!$M:$M,'pl-data'!$A438)</f>
        <v>0</v>
      </c>
      <c r="AJ438" s="53">
        <f>+SUM(X438:INDEX(X438:AI438,1,Settings!$C$4))</f>
        <v>0</v>
      </c>
      <c r="AK438" s="53">
        <f t="shared" si="217"/>
        <v>0</v>
      </c>
      <c r="AL438" s="53"/>
      <c r="AM438" s="53">
        <f t="shared" si="219"/>
        <v>0.4291666666666667</v>
      </c>
      <c r="AN438" s="53">
        <f t="shared" si="220"/>
        <v>0.4291666666666667</v>
      </c>
      <c r="AO438" s="53">
        <f t="shared" si="221"/>
        <v>0.4291666666666667</v>
      </c>
      <c r="AP438" s="53">
        <f t="shared" si="222"/>
        <v>0.4291666666666667</v>
      </c>
      <c r="AQ438" s="53">
        <f t="shared" si="223"/>
        <v>0.4291666666666667</v>
      </c>
      <c r="AR438" s="53">
        <f t="shared" si="224"/>
        <v>0.4291666666666667</v>
      </c>
      <c r="AS438" s="53">
        <f t="shared" si="225"/>
        <v>0.4291666666666667</v>
      </c>
      <c r="AT438" s="53">
        <f t="shared" si="226"/>
        <v>0.4291666666666667</v>
      </c>
      <c r="AU438" s="53">
        <f t="shared" si="227"/>
        <v>0.4291666666666667</v>
      </c>
      <c r="AV438" s="53">
        <f t="shared" si="228"/>
        <v>0.4291666666666667</v>
      </c>
      <c r="AW438" s="53">
        <f t="shared" si="229"/>
        <v>0.4291666666666667</v>
      </c>
      <c r="AX438" s="53">
        <f t="shared" si="230"/>
        <v>0.4291666666666667</v>
      </c>
      <c r="AY438" s="53">
        <f>+SUM(AM438:INDEX(AM438:AX438,1,Settings!$C$4))</f>
        <v>5.15</v>
      </c>
      <c r="AZ438" s="53">
        <f t="shared" si="218"/>
        <v>5.15</v>
      </c>
      <c r="BA438" s="53"/>
      <c r="BB438" s="53">
        <f t="shared" si="201"/>
        <v>0.44204166666666672</v>
      </c>
      <c r="BC438" s="53">
        <f t="shared" si="202"/>
        <v>0.44204166666666672</v>
      </c>
      <c r="BD438" s="53">
        <f t="shared" si="203"/>
        <v>0.44204166666666672</v>
      </c>
      <c r="BE438" s="53">
        <f t="shared" si="204"/>
        <v>0.44204166666666672</v>
      </c>
      <c r="BF438" s="53">
        <f t="shared" si="205"/>
        <v>0.44204166666666672</v>
      </c>
      <c r="BG438" s="53">
        <f t="shared" si="206"/>
        <v>0.44204166666666672</v>
      </c>
      <c r="BH438" s="53">
        <f t="shared" si="207"/>
        <v>0.44204166666666672</v>
      </c>
      <c r="BI438" s="53">
        <f t="shared" si="208"/>
        <v>0.44204166666666672</v>
      </c>
      <c r="BJ438" s="53">
        <f t="shared" si="209"/>
        <v>0.44204166666666672</v>
      </c>
      <c r="BK438" s="53">
        <f t="shared" si="210"/>
        <v>0.44204166666666672</v>
      </c>
      <c r="BL438" s="53">
        <f t="shared" si="211"/>
        <v>0.44204166666666672</v>
      </c>
      <c r="BM438" s="53">
        <f t="shared" si="212"/>
        <v>0.44204166666666672</v>
      </c>
      <c r="BN438" s="53">
        <f t="shared" si="213"/>
        <v>5.3045000000000009</v>
      </c>
      <c r="BO438" s="53"/>
      <c r="BP438" s="53">
        <f t="shared" si="214"/>
        <v>5.5166800000000009</v>
      </c>
      <c r="BQ438" s="53"/>
      <c r="BR438" s="53">
        <f t="shared" si="215"/>
        <v>5.7925140000000015</v>
      </c>
    </row>
    <row r="439" spans="1:70" x14ac:dyDescent="0.2">
      <c r="A439" s="6">
        <v>4805</v>
      </c>
      <c r="B439" s="6" t="str">
        <f>+VLOOKUP(A439,masterfile!B:C,2,FALSE)</f>
        <v>Reparatur/Instandh.v.and.Anlagen u. BGA</v>
      </c>
      <c r="D439" s="53">
        <f>+SUMIF('[1]2017'!$A:$A,$A439,'[1]2017'!$C:$C)-SUMIF('[1]2017'!$E:$E,$A439,'[1]2017'!$G:$G)</f>
        <v>5</v>
      </c>
      <c r="E439" s="53">
        <f>+SUMIF('[1]2018'!$A:$A,$A439,'[1]2018'!$C:$C)-SUMIF('[1]2018'!$E:$E,$A439,'[1]2018'!$G:$G)</f>
        <v>5</v>
      </c>
      <c r="F439" s="53">
        <f>+SUMIF('[1]2019'!$A:$A,$A439,'[1]2019'!$C:$C)-SUMIF('[1]2019'!$E:$E,$A439,'[1]2019'!$G:$G)</f>
        <v>5</v>
      </c>
      <c r="G439" s="53">
        <f>+SUMIF('[1]2020'!$A:$A,$A439,'[1]2020'!$C:$C)-SUMIF('[1]2020'!$E:$E,$A439,'[1]2020'!$G:$G)</f>
        <v>5</v>
      </c>
      <c r="H439" s="53"/>
      <c r="I439" s="53">
        <f>+(+SUMIF('[1]2021'!$A:$A,$A439,'[1]2021'!$C:$C)-SUMIF('[1]2021'!$E:$E,$A439,'[1]2021'!$G:$G))/12</f>
        <v>0.41666666666666669</v>
      </c>
      <c r="J439" s="53">
        <f>+(+SUMIF('[1]2021'!$A:$A,$A439,'[1]2021'!$C:$C)-SUMIF('[1]2021'!$E:$E,$A439,'[1]2021'!$G:$G))/12</f>
        <v>0.41666666666666669</v>
      </c>
      <c r="K439" s="53">
        <f>+(+SUMIF('[1]2021'!$A:$A,$A439,'[1]2021'!$C:$C)-SUMIF('[1]2021'!$E:$E,$A439,'[1]2021'!$G:$G))/12</f>
        <v>0.41666666666666669</v>
      </c>
      <c r="L439" s="53">
        <f>+(+SUMIF('[1]2021'!$A:$A,$A439,'[1]2021'!$C:$C)-SUMIF('[1]2021'!$E:$E,$A439,'[1]2021'!$G:$G))/12</f>
        <v>0.41666666666666669</v>
      </c>
      <c r="M439" s="53">
        <f>+(+SUMIF('[1]2021'!$A:$A,$A439,'[1]2021'!$C:$C)-SUMIF('[1]2021'!$E:$E,$A439,'[1]2021'!$G:$G))/12</f>
        <v>0.41666666666666669</v>
      </c>
      <c r="N439" s="53">
        <f>+(+SUMIF('[1]2021'!$A:$A,$A439,'[1]2021'!$C:$C)-SUMIF('[1]2021'!$E:$E,$A439,'[1]2021'!$G:$G))/12</f>
        <v>0.41666666666666669</v>
      </c>
      <c r="O439" s="53">
        <f>+(+SUMIF('[1]2021'!$A:$A,$A439,'[1]2021'!$C:$C)-SUMIF('[1]2021'!$E:$E,$A439,'[1]2021'!$G:$G))/12</f>
        <v>0.41666666666666669</v>
      </c>
      <c r="P439" s="53">
        <f>+(+SUMIF('[1]2021'!$A:$A,$A439,'[1]2021'!$C:$C)-SUMIF('[1]2021'!$E:$E,$A439,'[1]2021'!$G:$G))/12</f>
        <v>0.41666666666666669</v>
      </c>
      <c r="Q439" s="53">
        <f>+(+SUMIF('[1]2021'!$A:$A,$A439,'[1]2021'!$C:$C)-SUMIF('[1]2021'!$E:$E,$A439,'[1]2021'!$G:$G))/12</f>
        <v>0.41666666666666669</v>
      </c>
      <c r="R439" s="53">
        <f>+(+SUMIF('[1]2021'!$A:$A,$A439,'[1]2021'!$C:$C)-SUMIF('[1]2021'!$E:$E,$A439,'[1]2021'!$G:$G))/12</f>
        <v>0.41666666666666669</v>
      </c>
      <c r="S439" s="53">
        <f>+(+SUMIF('[1]2021'!$A:$A,$A439,'[1]2021'!$C:$C)-SUMIF('[1]2021'!$E:$E,$A439,'[1]2021'!$G:$G))/12</f>
        <v>0.41666666666666669</v>
      </c>
      <c r="T439" s="53">
        <f>+(+SUMIF('[1]2021'!$A:$A,$A439,'[1]2021'!$C:$C)-SUMIF('[1]2021'!$E:$E,$A439,'[1]2021'!$G:$G))/12</f>
        <v>0.41666666666666669</v>
      </c>
      <c r="U439" s="53">
        <f>+SUM(I439:INDEX(I439:T439,1,Settings!$C$4))</f>
        <v>5</v>
      </c>
      <c r="V439" s="53">
        <f t="shared" si="216"/>
        <v>5</v>
      </c>
      <c r="W439" s="53"/>
      <c r="X439" s="53">
        <f>+SUMIFS(postings!$T:$T,postings!$C:$C,'pl-data'!X$2,postings!$D:$D,'pl-data'!X$3,postings!$I:$I,'pl-data'!$A439)-SUMIFS(postings!$W:$W,postings!$C:$C,'pl-data'!X$2,postings!$D:$D,'pl-data'!X$3,postings!$M:$M,'pl-data'!$A439)</f>
        <v>0</v>
      </c>
      <c r="Y439" s="53">
        <f>+SUMIFS(postings!$T:$T,postings!$C:$C,'pl-data'!Y$2,postings!$D:$D,'pl-data'!Y$3,postings!$I:$I,'pl-data'!$A439)-SUMIFS(postings!$W:$W,postings!$C:$C,'pl-data'!Y$2,postings!$D:$D,'pl-data'!Y$3,postings!$M:$M,'pl-data'!$A439)</f>
        <v>0</v>
      </c>
      <c r="Z439" s="53">
        <f>+SUMIFS(postings!$T:$T,postings!$C:$C,'pl-data'!Z$2,postings!$D:$D,'pl-data'!Z$3,postings!$I:$I,'pl-data'!$A439)-SUMIFS(postings!$W:$W,postings!$C:$C,'pl-data'!Z$2,postings!$D:$D,'pl-data'!Z$3,postings!$M:$M,'pl-data'!$A439)</f>
        <v>0</v>
      </c>
      <c r="AA439" s="53">
        <f>+SUMIFS(postings!$T:$T,postings!$C:$C,'pl-data'!AA$2,postings!$D:$D,'pl-data'!AA$3,postings!$I:$I,'pl-data'!$A439)-SUMIFS(postings!$W:$W,postings!$C:$C,'pl-data'!AA$2,postings!$D:$D,'pl-data'!AA$3,postings!$M:$M,'pl-data'!$A439)</f>
        <v>0</v>
      </c>
      <c r="AB439" s="53">
        <f>+SUMIFS(postings!$T:$T,postings!$C:$C,'pl-data'!AB$2,postings!$D:$D,'pl-data'!AB$3,postings!$I:$I,'pl-data'!$A439)-SUMIFS(postings!$W:$W,postings!$C:$C,'pl-data'!AB$2,postings!$D:$D,'pl-data'!AB$3,postings!$M:$M,'pl-data'!$A439)</f>
        <v>0</v>
      </c>
      <c r="AC439" s="53">
        <f>+SUMIFS(postings!$T:$T,postings!$C:$C,'pl-data'!AC$2,postings!$D:$D,'pl-data'!AC$3,postings!$I:$I,'pl-data'!$A439)-SUMIFS(postings!$W:$W,postings!$C:$C,'pl-data'!AC$2,postings!$D:$D,'pl-data'!AC$3,postings!$M:$M,'pl-data'!$A439)</f>
        <v>0</v>
      </c>
      <c r="AD439" s="53">
        <f>+SUMIFS(postings!$T:$T,postings!$C:$C,'pl-data'!AD$2,postings!$D:$D,'pl-data'!AD$3,postings!$I:$I,'pl-data'!$A439)-SUMIFS(postings!$W:$W,postings!$C:$C,'pl-data'!AD$2,postings!$D:$D,'pl-data'!AD$3,postings!$M:$M,'pl-data'!$A439)</f>
        <v>0</v>
      </c>
      <c r="AE439" s="53">
        <f>+SUMIFS(postings!$T:$T,postings!$C:$C,'pl-data'!AE$2,postings!$D:$D,'pl-data'!AE$3,postings!$I:$I,'pl-data'!$A439)-SUMIFS(postings!$W:$W,postings!$C:$C,'pl-data'!AE$2,postings!$D:$D,'pl-data'!AE$3,postings!$M:$M,'pl-data'!$A439)</f>
        <v>0</v>
      </c>
      <c r="AF439" s="53">
        <f>+SUMIFS(postings!$T:$T,postings!$C:$C,'pl-data'!AF$2,postings!$D:$D,'pl-data'!AF$3,postings!$I:$I,'pl-data'!$A439)-SUMIFS(postings!$W:$W,postings!$C:$C,'pl-data'!AF$2,postings!$D:$D,'pl-data'!AF$3,postings!$M:$M,'pl-data'!$A439)</f>
        <v>0</v>
      </c>
      <c r="AG439" s="53">
        <f>+SUMIFS(postings!$T:$T,postings!$C:$C,'pl-data'!AG$2,postings!$D:$D,'pl-data'!AG$3,postings!$I:$I,'pl-data'!$A439)-SUMIFS(postings!$W:$W,postings!$C:$C,'pl-data'!AG$2,postings!$D:$D,'pl-data'!AG$3,postings!$M:$M,'pl-data'!$A439)</f>
        <v>0</v>
      </c>
      <c r="AH439" s="53">
        <f>+SUMIFS(postings!$T:$T,postings!$C:$C,'pl-data'!AH$2,postings!$D:$D,'pl-data'!AH$3,postings!$I:$I,'pl-data'!$A439)-SUMIFS(postings!$W:$W,postings!$C:$C,'pl-data'!AH$2,postings!$D:$D,'pl-data'!AH$3,postings!$M:$M,'pl-data'!$A439)</f>
        <v>0</v>
      </c>
      <c r="AI439" s="53">
        <f>+SUMIFS(postings!$T:$T,postings!$C:$C,'pl-data'!AI$2,postings!$D:$D,'pl-data'!AI$3,postings!$I:$I,'pl-data'!$A439)-SUMIFS(postings!$W:$W,postings!$C:$C,'pl-data'!AI$2,postings!$D:$D,'pl-data'!AI$3,postings!$M:$M,'pl-data'!$A439)</f>
        <v>0</v>
      </c>
      <c r="AJ439" s="53">
        <f>+SUM(X439:INDEX(X439:AI439,1,Settings!$C$4))</f>
        <v>0</v>
      </c>
      <c r="AK439" s="53">
        <f t="shared" si="217"/>
        <v>0</v>
      </c>
      <c r="AL439" s="53"/>
      <c r="AM439" s="53">
        <f t="shared" si="219"/>
        <v>0.4291666666666667</v>
      </c>
      <c r="AN439" s="53">
        <f t="shared" si="220"/>
        <v>0.4291666666666667</v>
      </c>
      <c r="AO439" s="53">
        <f t="shared" si="221"/>
        <v>0.4291666666666667</v>
      </c>
      <c r="AP439" s="53">
        <f t="shared" si="222"/>
        <v>0.4291666666666667</v>
      </c>
      <c r="AQ439" s="53">
        <f t="shared" si="223"/>
        <v>0.4291666666666667</v>
      </c>
      <c r="AR439" s="53">
        <f t="shared" si="224"/>
        <v>0.4291666666666667</v>
      </c>
      <c r="AS439" s="53">
        <f t="shared" si="225"/>
        <v>0.4291666666666667</v>
      </c>
      <c r="AT439" s="53">
        <f t="shared" si="226"/>
        <v>0.4291666666666667</v>
      </c>
      <c r="AU439" s="53">
        <f t="shared" si="227"/>
        <v>0.4291666666666667</v>
      </c>
      <c r="AV439" s="53">
        <f t="shared" si="228"/>
        <v>0.4291666666666667</v>
      </c>
      <c r="AW439" s="53">
        <f t="shared" si="229"/>
        <v>0.4291666666666667</v>
      </c>
      <c r="AX439" s="53">
        <f t="shared" si="230"/>
        <v>0.4291666666666667</v>
      </c>
      <c r="AY439" s="53">
        <f>+SUM(AM439:INDEX(AM439:AX439,1,Settings!$C$4))</f>
        <v>5.15</v>
      </c>
      <c r="AZ439" s="53">
        <f t="shared" si="218"/>
        <v>5.15</v>
      </c>
      <c r="BA439" s="53"/>
      <c r="BB439" s="53">
        <f t="shared" si="201"/>
        <v>0.44204166666666672</v>
      </c>
      <c r="BC439" s="53">
        <f t="shared" si="202"/>
        <v>0.44204166666666672</v>
      </c>
      <c r="BD439" s="53">
        <f t="shared" si="203"/>
        <v>0.44204166666666672</v>
      </c>
      <c r="BE439" s="53">
        <f t="shared" si="204"/>
        <v>0.44204166666666672</v>
      </c>
      <c r="BF439" s="53">
        <f t="shared" si="205"/>
        <v>0.44204166666666672</v>
      </c>
      <c r="BG439" s="53">
        <f t="shared" si="206"/>
        <v>0.44204166666666672</v>
      </c>
      <c r="BH439" s="53">
        <f t="shared" si="207"/>
        <v>0.44204166666666672</v>
      </c>
      <c r="BI439" s="53">
        <f t="shared" si="208"/>
        <v>0.44204166666666672</v>
      </c>
      <c r="BJ439" s="53">
        <f t="shared" si="209"/>
        <v>0.44204166666666672</v>
      </c>
      <c r="BK439" s="53">
        <f t="shared" si="210"/>
        <v>0.44204166666666672</v>
      </c>
      <c r="BL439" s="53">
        <f t="shared" si="211"/>
        <v>0.44204166666666672</v>
      </c>
      <c r="BM439" s="53">
        <f t="shared" si="212"/>
        <v>0.44204166666666672</v>
      </c>
      <c r="BN439" s="53">
        <f t="shared" si="213"/>
        <v>5.3045000000000009</v>
      </c>
      <c r="BO439" s="53"/>
      <c r="BP439" s="53">
        <f t="shared" si="214"/>
        <v>5.5166800000000009</v>
      </c>
      <c r="BQ439" s="53"/>
      <c r="BR439" s="53">
        <f t="shared" si="215"/>
        <v>5.7925140000000015</v>
      </c>
    </row>
    <row r="440" spans="1:70" x14ac:dyDescent="0.2">
      <c r="A440" s="6">
        <v>4806</v>
      </c>
      <c r="B440" s="6" t="str">
        <f>+VLOOKUP(A440,masterfile!B:C,2,FALSE)</f>
        <v>Wartungskosten für Hard- und Software</v>
      </c>
      <c r="D440" s="53">
        <f>+SUMIF('[1]2017'!$A:$A,$A440,'[1]2017'!$C:$C)-SUMIF('[1]2017'!$E:$E,$A440,'[1]2017'!$G:$G)</f>
        <v>3</v>
      </c>
      <c r="E440" s="53">
        <f>+SUMIF('[1]2018'!$A:$A,$A440,'[1]2018'!$C:$C)-SUMIF('[1]2018'!$E:$E,$A440,'[1]2018'!$G:$G)</f>
        <v>3</v>
      </c>
      <c r="F440" s="53">
        <f>+SUMIF('[1]2019'!$A:$A,$A440,'[1]2019'!$C:$C)-SUMIF('[1]2019'!$E:$E,$A440,'[1]2019'!$G:$G)</f>
        <v>3</v>
      </c>
      <c r="G440" s="53">
        <f>+SUMIF('[1]2020'!$A:$A,$A440,'[1]2020'!$C:$C)-SUMIF('[1]2020'!$E:$E,$A440,'[1]2020'!$G:$G)</f>
        <v>3</v>
      </c>
      <c r="H440" s="53"/>
      <c r="I440" s="53">
        <f>+(+SUMIF('[1]2021'!$A:$A,$A440,'[1]2021'!$C:$C)-SUMIF('[1]2021'!$E:$E,$A440,'[1]2021'!$G:$G))/12</f>
        <v>0.25</v>
      </c>
      <c r="J440" s="53">
        <f>+(+SUMIF('[1]2021'!$A:$A,$A440,'[1]2021'!$C:$C)-SUMIF('[1]2021'!$E:$E,$A440,'[1]2021'!$G:$G))/12</f>
        <v>0.25</v>
      </c>
      <c r="K440" s="53">
        <f>+(+SUMIF('[1]2021'!$A:$A,$A440,'[1]2021'!$C:$C)-SUMIF('[1]2021'!$E:$E,$A440,'[1]2021'!$G:$G))/12</f>
        <v>0.25</v>
      </c>
      <c r="L440" s="53">
        <f>+(+SUMIF('[1]2021'!$A:$A,$A440,'[1]2021'!$C:$C)-SUMIF('[1]2021'!$E:$E,$A440,'[1]2021'!$G:$G))/12</f>
        <v>0.25</v>
      </c>
      <c r="M440" s="53">
        <f>+(+SUMIF('[1]2021'!$A:$A,$A440,'[1]2021'!$C:$C)-SUMIF('[1]2021'!$E:$E,$A440,'[1]2021'!$G:$G))/12</f>
        <v>0.25</v>
      </c>
      <c r="N440" s="53">
        <f>+(+SUMIF('[1]2021'!$A:$A,$A440,'[1]2021'!$C:$C)-SUMIF('[1]2021'!$E:$E,$A440,'[1]2021'!$G:$G))/12</f>
        <v>0.25</v>
      </c>
      <c r="O440" s="53">
        <f>+(+SUMIF('[1]2021'!$A:$A,$A440,'[1]2021'!$C:$C)-SUMIF('[1]2021'!$E:$E,$A440,'[1]2021'!$G:$G))/12</f>
        <v>0.25</v>
      </c>
      <c r="P440" s="53">
        <f>+(+SUMIF('[1]2021'!$A:$A,$A440,'[1]2021'!$C:$C)-SUMIF('[1]2021'!$E:$E,$A440,'[1]2021'!$G:$G))/12</f>
        <v>0.25</v>
      </c>
      <c r="Q440" s="53">
        <f>+(+SUMIF('[1]2021'!$A:$A,$A440,'[1]2021'!$C:$C)-SUMIF('[1]2021'!$E:$E,$A440,'[1]2021'!$G:$G))/12</f>
        <v>0.25</v>
      </c>
      <c r="R440" s="53">
        <f>+(+SUMIF('[1]2021'!$A:$A,$A440,'[1]2021'!$C:$C)-SUMIF('[1]2021'!$E:$E,$A440,'[1]2021'!$G:$G))/12</f>
        <v>0.25</v>
      </c>
      <c r="S440" s="53">
        <f>+(+SUMIF('[1]2021'!$A:$A,$A440,'[1]2021'!$C:$C)-SUMIF('[1]2021'!$E:$E,$A440,'[1]2021'!$G:$G))/12</f>
        <v>0.25</v>
      </c>
      <c r="T440" s="53">
        <f>+(+SUMIF('[1]2021'!$A:$A,$A440,'[1]2021'!$C:$C)-SUMIF('[1]2021'!$E:$E,$A440,'[1]2021'!$G:$G))/12</f>
        <v>0.25</v>
      </c>
      <c r="U440" s="53">
        <f>+SUM(I440:INDEX(I440:T440,1,Settings!$C$4))</f>
        <v>3</v>
      </c>
      <c r="V440" s="53">
        <f t="shared" si="216"/>
        <v>3</v>
      </c>
      <c r="W440" s="53"/>
      <c r="X440" s="53">
        <f>+SUMIFS(postings!$T:$T,postings!$C:$C,'pl-data'!X$2,postings!$D:$D,'pl-data'!X$3,postings!$I:$I,'pl-data'!$A440)-SUMIFS(postings!$W:$W,postings!$C:$C,'pl-data'!X$2,postings!$D:$D,'pl-data'!X$3,postings!$M:$M,'pl-data'!$A440)</f>
        <v>0</v>
      </c>
      <c r="Y440" s="53">
        <f>+SUMIFS(postings!$T:$T,postings!$C:$C,'pl-data'!Y$2,postings!$D:$D,'pl-data'!Y$3,postings!$I:$I,'pl-data'!$A440)-SUMIFS(postings!$W:$W,postings!$C:$C,'pl-data'!Y$2,postings!$D:$D,'pl-data'!Y$3,postings!$M:$M,'pl-data'!$A440)</f>
        <v>0</v>
      </c>
      <c r="Z440" s="53">
        <f>+SUMIFS(postings!$T:$T,postings!$C:$C,'pl-data'!Z$2,postings!$D:$D,'pl-data'!Z$3,postings!$I:$I,'pl-data'!$A440)-SUMIFS(postings!$W:$W,postings!$C:$C,'pl-data'!Z$2,postings!$D:$D,'pl-data'!Z$3,postings!$M:$M,'pl-data'!$A440)</f>
        <v>0</v>
      </c>
      <c r="AA440" s="53">
        <f>+SUMIFS(postings!$T:$T,postings!$C:$C,'pl-data'!AA$2,postings!$D:$D,'pl-data'!AA$3,postings!$I:$I,'pl-data'!$A440)-SUMIFS(postings!$W:$W,postings!$C:$C,'pl-data'!AA$2,postings!$D:$D,'pl-data'!AA$3,postings!$M:$M,'pl-data'!$A440)</f>
        <v>0</v>
      </c>
      <c r="AB440" s="53">
        <f>+SUMIFS(postings!$T:$T,postings!$C:$C,'pl-data'!AB$2,postings!$D:$D,'pl-data'!AB$3,postings!$I:$I,'pl-data'!$A440)-SUMIFS(postings!$W:$W,postings!$C:$C,'pl-data'!AB$2,postings!$D:$D,'pl-data'!AB$3,postings!$M:$M,'pl-data'!$A440)</f>
        <v>0</v>
      </c>
      <c r="AC440" s="53">
        <f>+SUMIFS(postings!$T:$T,postings!$C:$C,'pl-data'!AC$2,postings!$D:$D,'pl-data'!AC$3,postings!$I:$I,'pl-data'!$A440)-SUMIFS(postings!$W:$W,postings!$C:$C,'pl-data'!AC$2,postings!$D:$D,'pl-data'!AC$3,postings!$M:$M,'pl-data'!$A440)</f>
        <v>0</v>
      </c>
      <c r="AD440" s="53">
        <f>+SUMIFS(postings!$T:$T,postings!$C:$C,'pl-data'!AD$2,postings!$D:$D,'pl-data'!AD$3,postings!$I:$I,'pl-data'!$A440)-SUMIFS(postings!$W:$W,postings!$C:$C,'pl-data'!AD$2,postings!$D:$D,'pl-data'!AD$3,postings!$M:$M,'pl-data'!$A440)</f>
        <v>0</v>
      </c>
      <c r="AE440" s="53">
        <f>+SUMIFS(postings!$T:$T,postings!$C:$C,'pl-data'!AE$2,postings!$D:$D,'pl-data'!AE$3,postings!$I:$I,'pl-data'!$A440)-SUMIFS(postings!$W:$W,postings!$C:$C,'pl-data'!AE$2,postings!$D:$D,'pl-data'!AE$3,postings!$M:$M,'pl-data'!$A440)</f>
        <v>0</v>
      </c>
      <c r="AF440" s="53">
        <f>+SUMIFS(postings!$T:$T,postings!$C:$C,'pl-data'!AF$2,postings!$D:$D,'pl-data'!AF$3,postings!$I:$I,'pl-data'!$A440)-SUMIFS(postings!$W:$W,postings!$C:$C,'pl-data'!AF$2,postings!$D:$D,'pl-data'!AF$3,postings!$M:$M,'pl-data'!$A440)</f>
        <v>0</v>
      </c>
      <c r="AG440" s="53">
        <f>+SUMIFS(postings!$T:$T,postings!$C:$C,'pl-data'!AG$2,postings!$D:$D,'pl-data'!AG$3,postings!$I:$I,'pl-data'!$A440)-SUMIFS(postings!$W:$W,postings!$C:$C,'pl-data'!AG$2,postings!$D:$D,'pl-data'!AG$3,postings!$M:$M,'pl-data'!$A440)</f>
        <v>0</v>
      </c>
      <c r="AH440" s="53">
        <f>+SUMIFS(postings!$T:$T,postings!$C:$C,'pl-data'!AH$2,postings!$D:$D,'pl-data'!AH$3,postings!$I:$I,'pl-data'!$A440)-SUMIFS(postings!$W:$W,postings!$C:$C,'pl-data'!AH$2,postings!$D:$D,'pl-data'!AH$3,postings!$M:$M,'pl-data'!$A440)</f>
        <v>0</v>
      </c>
      <c r="AI440" s="53">
        <f>+SUMIFS(postings!$T:$T,postings!$C:$C,'pl-data'!AI$2,postings!$D:$D,'pl-data'!AI$3,postings!$I:$I,'pl-data'!$A440)-SUMIFS(postings!$W:$W,postings!$C:$C,'pl-data'!AI$2,postings!$D:$D,'pl-data'!AI$3,postings!$M:$M,'pl-data'!$A440)</f>
        <v>0</v>
      </c>
      <c r="AJ440" s="53">
        <f>+SUM(X440:INDEX(X440:AI440,1,Settings!$C$4))</f>
        <v>0</v>
      </c>
      <c r="AK440" s="53">
        <f t="shared" si="217"/>
        <v>0</v>
      </c>
      <c r="AL440" s="53"/>
      <c r="AM440" s="53">
        <f t="shared" si="219"/>
        <v>0.25750000000000001</v>
      </c>
      <c r="AN440" s="53">
        <f t="shared" si="220"/>
        <v>0.25750000000000001</v>
      </c>
      <c r="AO440" s="53">
        <f t="shared" si="221"/>
        <v>0.25750000000000001</v>
      </c>
      <c r="AP440" s="53">
        <f t="shared" si="222"/>
        <v>0.25750000000000001</v>
      </c>
      <c r="AQ440" s="53">
        <f t="shared" si="223"/>
        <v>0.25750000000000001</v>
      </c>
      <c r="AR440" s="53">
        <f t="shared" si="224"/>
        <v>0.25750000000000001</v>
      </c>
      <c r="AS440" s="53">
        <f t="shared" si="225"/>
        <v>0.25750000000000001</v>
      </c>
      <c r="AT440" s="53">
        <f t="shared" si="226"/>
        <v>0.25750000000000001</v>
      </c>
      <c r="AU440" s="53">
        <f t="shared" si="227"/>
        <v>0.25750000000000001</v>
      </c>
      <c r="AV440" s="53">
        <f t="shared" si="228"/>
        <v>0.25750000000000001</v>
      </c>
      <c r="AW440" s="53">
        <f t="shared" si="229"/>
        <v>0.25750000000000001</v>
      </c>
      <c r="AX440" s="53">
        <f t="shared" si="230"/>
        <v>0.25750000000000001</v>
      </c>
      <c r="AY440" s="53">
        <f>+SUM(AM440:INDEX(AM440:AX440,1,Settings!$C$4))</f>
        <v>3.0899999999999994</v>
      </c>
      <c r="AZ440" s="53">
        <f t="shared" si="218"/>
        <v>3.0899999999999994</v>
      </c>
      <c r="BA440" s="53"/>
      <c r="BB440" s="53">
        <f t="shared" si="201"/>
        <v>0.26522499999999999</v>
      </c>
      <c r="BC440" s="53">
        <f t="shared" si="202"/>
        <v>0.26522499999999999</v>
      </c>
      <c r="BD440" s="53">
        <f t="shared" si="203"/>
        <v>0.26522499999999999</v>
      </c>
      <c r="BE440" s="53">
        <f t="shared" si="204"/>
        <v>0.26522499999999999</v>
      </c>
      <c r="BF440" s="53">
        <f t="shared" si="205"/>
        <v>0.26522499999999999</v>
      </c>
      <c r="BG440" s="53">
        <f t="shared" si="206"/>
        <v>0.26522499999999999</v>
      </c>
      <c r="BH440" s="53">
        <f t="shared" si="207"/>
        <v>0.26522499999999999</v>
      </c>
      <c r="BI440" s="53">
        <f t="shared" si="208"/>
        <v>0.26522499999999999</v>
      </c>
      <c r="BJ440" s="53">
        <f t="shared" si="209"/>
        <v>0.26522499999999999</v>
      </c>
      <c r="BK440" s="53">
        <f t="shared" si="210"/>
        <v>0.26522499999999999</v>
      </c>
      <c r="BL440" s="53">
        <f t="shared" si="211"/>
        <v>0.26522499999999999</v>
      </c>
      <c r="BM440" s="53">
        <f t="shared" si="212"/>
        <v>0.26522499999999999</v>
      </c>
      <c r="BN440" s="53">
        <f t="shared" si="213"/>
        <v>3.1827000000000001</v>
      </c>
      <c r="BO440" s="53"/>
      <c r="BP440" s="53">
        <f t="shared" si="214"/>
        <v>3.3100080000000003</v>
      </c>
      <c r="BQ440" s="53"/>
      <c r="BR440" s="53">
        <f t="shared" si="215"/>
        <v>3.4755084000000003</v>
      </c>
    </row>
    <row r="441" spans="1:70" x14ac:dyDescent="0.2">
      <c r="A441" s="6">
        <v>4808</v>
      </c>
      <c r="B441" s="6" t="str">
        <f>+VLOOKUP(A441,masterfile!B:C,2,FALSE)</f>
        <v>Zuführung zu Aufwandsrückstellungen</v>
      </c>
      <c r="D441" s="53">
        <f>+SUMIF('[1]2017'!$A:$A,$A441,'[1]2017'!$C:$C)-SUMIF('[1]2017'!$E:$E,$A441,'[1]2017'!$G:$G)</f>
        <v>0</v>
      </c>
      <c r="E441" s="53">
        <f>+SUMIF('[1]2018'!$A:$A,$A441,'[1]2018'!$C:$C)-SUMIF('[1]2018'!$E:$E,$A441,'[1]2018'!$G:$G)</f>
        <v>0</v>
      </c>
      <c r="F441" s="53">
        <f>+SUMIF('[1]2019'!$A:$A,$A441,'[1]2019'!$C:$C)-SUMIF('[1]2019'!$E:$E,$A441,'[1]2019'!$G:$G)</f>
        <v>0</v>
      </c>
      <c r="G441" s="53">
        <f>+SUMIF('[1]2020'!$A:$A,$A441,'[1]2020'!$C:$C)-SUMIF('[1]2020'!$E:$E,$A441,'[1]2020'!$G:$G)</f>
        <v>0</v>
      </c>
      <c r="H441" s="53"/>
      <c r="I441" s="53">
        <f>+(+SUMIF('[1]2021'!$A:$A,$A441,'[1]2021'!$C:$C)-SUMIF('[1]2021'!$E:$E,$A441,'[1]2021'!$G:$G))/12</f>
        <v>0</v>
      </c>
      <c r="J441" s="53">
        <f>+(+SUMIF('[1]2021'!$A:$A,$A441,'[1]2021'!$C:$C)-SUMIF('[1]2021'!$E:$E,$A441,'[1]2021'!$G:$G))/12</f>
        <v>0</v>
      </c>
      <c r="K441" s="53">
        <f>+(+SUMIF('[1]2021'!$A:$A,$A441,'[1]2021'!$C:$C)-SUMIF('[1]2021'!$E:$E,$A441,'[1]2021'!$G:$G))/12</f>
        <v>0</v>
      </c>
      <c r="L441" s="53">
        <f>+(+SUMIF('[1]2021'!$A:$A,$A441,'[1]2021'!$C:$C)-SUMIF('[1]2021'!$E:$E,$A441,'[1]2021'!$G:$G))/12</f>
        <v>0</v>
      </c>
      <c r="M441" s="53">
        <f>+(+SUMIF('[1]2021'!$A:$A,$A441,'[1]2021'!$C:$C)-SUMIF('[1]2021'!$E:$E,$A441,'[1]2021'!$G:$G))/12</f>
        <v>0</v>
      </c>
      <c r="N441" s="53">
        <f>+(+SUMIF('[1]2021'!$A:$A,$A441,'[1]2021'!$C:$C)-SUMIF('[1]2021'!$E:$E,$A441,'[1]2021'!$G:$G))/12</f>
        <v>0</v>
      </c>
      <c r="O441" s="53">
        <f>+(+SUMIF('[1]2021'!$A:$A,$A441,'[1]2021'!$C:$C)-SUMIF('[1]2021'!$E:$E,$A441,'[1]2021'!$G:$G))/12</f>
        <v>0</v>
      </c>
      <c r="P441" s="53">
        <f>+(+SUMIF('[1]2021'!$A:$A,$A441,'[1]2021'!$C:$C)-SUMIF('[1]2021'!$E:$E,$A441,'[1]2021'!$G:$G))/12</f>
        <v>0</v>
      </c>
      <c r="Q441" s="53">
        <f>+(+SUMIF('[1]2021'!$A:$A,$A441,'[1]2021'!$C:$C)-SUMIF('[1]2021'!$E:$E,$A441,'[1]2021'!$G:$G))/12</f>
        <v>0</v>
      </c>
      <c r="R441" s="53">
        <f>+(+SUMIF('[1]2021'!$A:$A,$A441,'[1]2021'!$C:$C)-SUMIF('[1]2021'!$E:$E,$A441,'[1]2021'!$G:$G))/12</f>
        <v>0</v>
      </c>
      <c r="S441" s="53">
        <f>+(+SUMIF('[1]2021'!$A:$A,$A441,'[1]2021'!$C:$C)-SUMIF('[1]2021'!$E:$E,$A441,'[1]2021'!$G:$G))/12</f>
        <v>0</v>
      </c>
      <c r="T441" s="53">
        <f>+(+SUMIF('[1]2021'!$A:$A,$A441,'[1]2021'!$C:$C)-SUMIF('[1]2021'!$E:$E,$A441,'[1]2021'!$G:$G))/12</f>
        <v>0</v>
      </c>
      <c r="U441" s="53">
        <f>+SUM(I441:INDEX(I441:T441,1,Settings!$C$4))</f>
        <v>0</v>
      </c>
      <c r="V441" s="53">
        <f t="shared" si="216"/>
        <v>0</v>
      </c>
      <c r="W441" s="53"/>
      <c r="X441" s="53">
        <f>+SUMIFS(postings!$T:$T,postings!$C:$C,'pl-data'!X$2,postings!$D:$D,'pl-data'!X$3,postings!$I:$I,'pl-data'!$A441)-SUMIFS(postings!$W:$W,postings!$C:$C,'pl-data'!X$2,postings!$D:$D,'pl-data'!X$3,postings!$M:$M,'pl-data'!$A441)</f>
        <v>0</v>
      </c>
      <c r="Y441" s="53">
        <f>+SUMIFS(postings!$T:$T,postings!$C:$C,'pl-data'!Y$2,postings!$D:$D,'pl-data'!Y$3,postings!$I:$I,'pl-data'!$A441)-SUMIFS(postings!$W:$W,postings!$C:$C,'pl-data'!Y$2,postings!$D:$D,'pl-data'!Y$3,postings!$M:$M,'pl-data'!$A441)</f>
        <v>0</v>
      </c>
      <c r="Z441" s="53">
        <f>+SUMIFS(postings!$T:$T,postings!$C:$C,'pl-data'!Z$2,postings!$D:$D,'pl-data'!Z$3,postings!$I:$I,'pl-data'!$A441)-SUMIFS(postings!$W:$W,postings!$C:$C,'pl-data'!Z$2,postings!$D:$D,'pl-data'!Z$3,postings!$M:$M,'pl-data'!$A441)</f>
        <v>0</v>
      </c>
      <c r="AA441" s="53">
        <f>+SUMIFS(postings!$T:$T,postings!$C:$C,'pl-data'!AA$2,postings!$D:$D,'pl-data'!AA$3,postings!$I:$I,'pl-data'!$A441)-SUMIFS(postings!$W:$W,postings!$C:$C,'pl-data'!AA$2,postings!$D:$D,'pl-data'!AA$3,postings!$M:$M,'pl-data'!$A441)</f>
        <v>0</v>
      </c>
      <c r="AB441" s="53">
        <f>+SUMIFS(postings!$T:$T,postings!$C:$C,'pl-data'!AB$2,postings!$D:$D,'pl-data'!AB$3,postings!$I:$I,'pl-data'!$A441)-SUMIFS(postings!$W:$W,postings!$C:$C,'pl-data'!AB$2,postings!$D:$D,'pl-data'!AB$3,postings!$M:$M,'pl-data'!$A441)</f>
        <v>0</v>
      </c>
      <c r="AC441" s="53">
        <f>+SUMIFS(postings!$T:$T,postings!$C:$C,'pl-data'!AC$2,postings!$D:$D,'pl-data'!AC$3,postings!$I:$I,'pl-data'!$A441)-SUMIFS(postings!$W:$W,postings!$C:$C,'pl-data'!AC$2,postings!$D:$D,'pl-data'!AC$3,postings!$M:$M,'pl-data'!$A441)</f>
        <v>0</v>
      </c>
      <c r="AD441" s="53">
        <f>+SUMIFS(postings!$T:$T,postings!$C:$C,'pl-data'!AD$2,postings!$D:$D,'pl-data'!AD$3,postings!$I:$I,'pl-data'!$A441)-SUMIFS(postings!$W:$W,postings!$C:$C,'pl-data'!AD$2,postings!$D:$D,'pl-data'!AD$3,postings!$M:$M,'pl-data'!$A441)</f>
        <v>0</v>
      </c>
      <c r="AE441" s="53">
        <f>+SUMIFS(postings!$T:$T,postings!$C:$C,'pl-data'!AE$2,postings!$D:$D,'pl-data'!AE$3,postings!$I:$I,'pl-data'!$A441)-SUMIFS(postings!$W:$W,postings!$C:$C,'pl-data'!AE$2,postings!$D:$D,'pl-data'!AE$3,postings!$M:$M,'pl-data'!$A441)</f>
        <v>0</v>
      </c>
      <c r="AF441" s="53">
        <f>+SUMIFS(postings!$T:$T,postings!$C:$C,'pl-data'!AF$2,postings!$D:$D,'pl-data'!AF$3,postings!$I:$I,'pl-data'!$A441)-SUMIFS(postings!$W:$W,postings!$C:$C,'pl-data'!AF$2,postings!$D:$D,'pl-data'!AF$3,postings!$M:$M,'pl-data'!$A441)</f>
        <v>0</v>
      </c>
      <c r="AG441" s="53">
        <f>+SUMIFS(postings!$T:$T,postings!$C:$C,'pl-data'!AG$2,postings!$D:$D,'pl-data'!AG$3,postings!$I:$I,'pl-data'!$A441)-SUMIFS(postings!$W:$W,postings!$C:$C,'pl-data'!AG$2,postings!$D:$D,'pl-data'!AG$3,postings!$M:$M,'pl-data'!$A441)</f>
        <v>0</v>
      </c>
      <c r="AH441" s="53">
        <f>+SUMIFS(postings!$T:$T,postings!$C:$C,'pl-data'!AH$2,postings!$D:$D,'pl-data'!AH$3,postings!$I:$I,'pl-data'!$A441)-SUMIFS(postings!$W:$W,postings!$C:$C,'pl-data'!AH$2,postings!$D:$D,'pl-data'!AH$3,postings!$M:$M,'pl-data'!$A441)</f>
        <v>0</v>
      </c>
      <c r="AI441" s="53">
        <f>+SUMIFS(postings!$T:$T,postings!$C:$C,'pl-data'!AI$2,postings!$D:$D,'pl-data'!AI$3,postings!$I:$I,'pl-data'!$A441)-SUMIFS(postings!$W:$W,postings!$C:$C,'pl-data'!AI$2,postings!$D:$D,'pl-data'!AI$3,postings!$M:$M,'pl-data'!$A441)</f>
        <v>0</v>
      </c>
      <c r="AJ441" s="53">
        <f>+SUM(X441:INDEX(X441:AI441,1,Settings!$C$4))</f>
        <v>0</v>
      </c>
      <c r="AK441" s="53">
        <f t="shared" si="217"/>
        <v>0</v>
      </c>
      <c r="AL441" s="53"/>
      <c r="AM441" s="53">
        <f t="shared" si="219"/>
        <v>0</v>
      </c>
      <c r="AN441" s="53">
        <f t="shared" si="220"/>
        <v>0</v>
      </c>
      <c r="AO441" s="53">
        <f t="shared" si="221"/>
        <v>0</v>
      </c>
      <c r="AP441" s="53">
        <f t="shared" si="222"/>
        <v>0</v>
      </c>
      <c r="AQ441" s="53">
        <f t="shared" si="223"/>
        <v>0</v>
      </c>
      <c r="AR441" s="53">
        <f t="shared" si="224"/>
        <v>0</v>
      </c>
      <c r="AS441" s="53">
        <f t="shared" si="225"/>
        <v>0</v>
      </c>
      <c r="AT441" s="53">
        <f t="shared" si="226"/>
        <v>0</v>
      </c>
      <c r="AU441" s="53">
        <f t="shared" si="227"/>
        <v>0</v>
      </c>
      <c r="AV441" s="53">
        <f t="shared" si="228"/>
        <v>0</v>
      </c>
      <c r="AW441" s="53">
        <f t="shared" si="229"/>
        <v>0</v>
      </c>
      <c r="AX441" s="53">
        <f t="shared" si="230"/>
        <v>0</v>
      </c>
      <c r="AY441" s="53">
        <f>+SUM(AM441:INDEX(AM441:AX441,1,Settings!$C$4))</f>
        <v>0</v>
      </c>
      <c r="AZ441" s="53">
        <f t="shared" si="218"/>
        <v>0</v>
      </c>
      <c r="BA441" s="53"/>
      <c r="BB441" s="53">
        <f t="shared" si="201"/>
        <v>0</v>
      </c>
      <c r="BC441" s="53">
        <f t="shared" si="202"/>
        <v>0</v>
      </c>
      <c r="BD441" s="53">
        <f t="shared" si="203"/>
        <v>0</v>
      </c>
      <c r="BE441" s="53">
        <f t="shared" si="204"/>
        <v>0</v>
      </c>
      <c r="BF441" s="53">
        <f t="shared" si="205"/>
        <v>0</v>
      </c>
      <c r="BG441" s="53">
        <f t="shared" si="206"/>
        <v>0</v>
      </c>
      <c r="BH441" s="53">
        <f t="shared" si="207"/>
        <v>0</v>
      </c>
      <c r="BI441" s="53">
        <f t="shared" si="208"/>
        <v>0</v>
      </c>
      <c r="BJ441" s="53">
        <f t="shared" si="209"/>
        <v>0</v>
      </c>
      <c r="BK441" s="53">
        <f t="shared" si="210"/>
        <v>0</v>
      </c>
      <c r="BL441" s="53">
        <f t="shared" si="211"/>
        <v>0</v>
      </c>
      <c r="BM441" s="53">
        <f t="shared" si="212"/>
        <v>0</v>
      </c>
      <c r="BN441" s="53">
        <f t="shared" si="213"/>
        <v>0</v>
      </c>
      <c r="BO441" s="53"/>
      <c r="BP441" s="53">
        <f t="shared" si="214"/>
        <v>0</v>
      </c>
      <c r="BQ441" s="53"/>
      <c r="BR441" s="53">
        <f t="shared" si="215"/>
        <v>0</v>
      </c>
    </row>
    <row r="442" spans="1:70" x14ac:dyDescent="0.2">
      <c r="A442" s="6">
        <v>4809</v>
      </c>
      <c r="B442" s="6" t="str">
        <f>+VLOOKUP(A442,masterfile!B:C,2,FALSE)</f>
        <v>Sonstige Reparaturen u.Instandhaltungen</v>
      </c>
      <c r="D442" s="53">
        <f>+SUMIF('[1]2017'!$A:$A,$A442,'[1]2017'!$C:$C)-SUMIF('[1]2017'!$E:$E,$A442,'[1]2017'!$G:$G)</f>
        <v>0</v>
      </c>
      <c r="E442" s="53">
        <f>+SUMIF('[1]2018'!$A:$A,$A442,'[1]2018'!$C:$C)-SUMIF('[1]2018'!$E:$E,$A442,'[1]2018'!$G:$G)</f>
        <v>0</v>
      </c>
      <c r="F442" s="53">
        <f>+SUMIF('[1]2019'!$A:$A,$A442,'[1]2019'!$C:$C)-SUMIF('[1]2019'!$E:$E,$A442,'[1]2019'!$G:$G)</f>
        <v>0</v>
      </c>
      <c r="G442" s="53">
        <f>+SUMIF('[1]2020'!$A:$A,$A442,'[1]2020'!$C:$C)-SUMIF('[1]2020'!$E:$E,$A442,'[1]2020'!$G:$G)</f>
        <v>0</v>
      </c>
      <c r="H442" s="53"/>
      <c r="I442" s="53">
        <f>+(+SUMIF('[1]2021'!$A:$A,$A442,'[1]2021'!$C:$C)-SUMIF('[1]2021'!$E:$E,$A442,'[1]2021'!$G:$G))/12</f>
        <v>0</v>
      </c>
      <c r="J442" s="53">
        <f>+(+SUMIF('[1]2021'!$A:$A,$A442,'[1]2021'!$C:$C)-SUMIF('[1]2021'!$E:$E,$A442,'[1]2021'!$G:$G))/12</f>
        <v>0</v>
      </c>
      <c r="K442" s="53">
        <f>+(+SUMIF('[1]2021'!$A:$A,$A442,'[1]2021'!$C:$C)-SUMIF('[1]2021'!$E:$E,$A442,'[1]2021'!$G:$G))/12</f>
        <v>0</v>
      </c>
      <c r="L442" s="53">
        <f>+(+SUMIF('[1]2021'!$A:$A,$A442,'[1]2021'!$C:$C)-SUMIF('[1]2021'!$E:$E,$A442,'[1]2021'!$G:$G))/12</f>
        <v>0</v>
      </c>
      <c r="M442" s="53">
        <f>+(+SUMIF('[1]2021'!$A:$A,$A442,'[1]2021'!$C:$C)-SUMIF('[1]2021'!$E:$E,$A442,'[1]2021'!$G:$G))/12</f>
        <v>0</v>
      </c>
      <c r="N442" s="53">
        <f>+(+SUMIF('[1]2021'!$A:$A,$A442,'[1]2021'!$C:$C)-SUMIF('[1]2021'!$E:$E,$A442,'[1]2021'!$G:$G))/12</f>
        <v>0</v>
      </c>
      <c r="O442" s="53">
        <f>+(+SUMIF('[1]2021'!$A:$A,$A442,'[1]2021'!$C:$C)-SUMIF('[1]2021'!$E:$E,$A442,'[1]2021'!$G:$G))/12</f>
        <v>0</v>
      </c>
      <c r="P442" s="53">
        <f>+(+SUMIF('[1]2021'!$A:$A,$A442,'[1]2021'!$C:$C)-SUMIF('[1]2021'!$E:$E,$A442,'[1]2021'!$G:$G))/12</f>
        <v>0</v>
      </c>
      <c r="Q442" s="53">
        <f>+(+SUMIF('[1]2021'!$A:$A,$A442,'[1]2021'!$C:$C)-SUMIF('[1]2021'!$E:$E,$A442,'[1]2021'!$G:$G))/12</f>
        <v>0</v>
      </c>
      <c r="R442" s="53">
        <f>+(+SUMIF('[1]2021'!$A:$A,$A442,'[1]2021'!$C:$C)-SUMIF('[1]2021'!$E:$E,$A442,'[1]2021'!$G:$G))/12</f>
        <v>0</v>
      </c>
      <c r="S442" s="53">
        <f>+(+SUMIF('[1]2021'!$A:$A,$A442,'[1]2021'!$C:$C)-SUMIF('[1]2021'!$E:$E,$A442,'[1]2021'!$G:$G))/12</f>
        <v>0</v>
      </c>
      <c r="T442" s="53">
        <f>+(+SUMIF('[1]2021'!$A:$A,$A442,'[1]2021'!$C:$C)-SUMIF('[1]2021'!$E:$E,$A442,'[1]2021'!$G:$G))/12</f>
        <v>0</v>
      </c>
      <c r="U442" s="53">
        <f>+SUM(I442:INDEX(I442:T442,1,Settings!$C$4))</f>
        <v>0</v>
      </c>
      <c r="V442" s="53">
        <f t="shared" si="216"/>
        <v>0</v>
      </c>
      <c r="W442" s="53"/>
      <c r="X442" s="53">
        <f>+SUMIFS(postings!$T:$T,postings!$C:$C,'pl-data'!X$2,postings!$D:$D,'pl-data'!X$3,postings!$I:$I,'pl-data'!$A442)-SUMIFS(postings!$W:$W,postings!$C:$C,'pl-data'!X$2,postings!$D:$D,'pl-data'!X$3,postings!$M:$M,'pl-data'!$A442)</f>
        <v>0</v>
      </c>
      <c r="Y442" s="53">
        <f>+SUMIFS(postings!$T:$T,postings!$C:$C,'pl-data'!Y$2,postings!$D:$D,'pl-data'!Y$3,postings!$I:$I,'pl-data'!$A442)-SUMIFS(postings!$W:$W,postings!$C:$C,'pl-data'!Y$2,postings!$D:$D,'pl-data'!Y$3,postings!$M:$M,'pl-data'!$A442)</f>
        <v>0</v>
      </c>
      <c r="Z442" s="53">
        <f>+SUMIFS(postings!$T:$T,postings!$C:$C,'pl-data'!Z$2,postings!$D:$D,'pl-data'!Z$3,postings!$I:$I,'pl-data'!$A442)-SUMIFS(postings!$W:$W,postings!$C:$C,'pl-data'!Z$2,postings!$D:$D,'pl-data'!Z$3,postings!$M:$M,'pl-data'!$A442)</f>
        <v>0</v>
      </c>
      <c r="AA442" s="53">
        <f>+SUMIFS(postings!$T:$T,postings!$C:$C,'pl-data'!AA$2,postings!$D:$D,'pl-data'!AA$3,postings!$I:$I,'pl-data'!$A442)-SUMIFS(postings!$W:$W,postings!$C:$C,'pl-data'!AA$2,postings!$D:$D,'pl-data'!AA$3,postings!$M:$M,'pl-data'!$A442)</f>
        <v>0</v>
      </c>
      <c r="AB442" s="53">
        <f>+SUMIFS(postings!$T:$T,postings!$C:$C,'pl-data'!AB$2,postings!$D:$D,'pl-data'!AB$3,postings!$I:$I,'pl-data'!$A442)-SUMIFS(postings!$W:$W,postings!$C:$C,'pl-data'!AB$2,postings!$D:$D,'pl-data'!AB$3,postings!$M:$M,'pl-data'!$A442)</f>
        <v>0</v>
      </c>
      <c r="AC442" s="53">
        <f>+SUMIFS(postings!$T:$T,postings!$C:$C,'pl-data'!AC$2,postings!$D:$D,'pl-data'!AC$3,postings!$I:$I,'pl-data'!$A442)-SUMIFS(postings!$W:$W,postings!$C:$C,'pl-data'!AC$2,postings!$D:$D,'pl-data'!AC$3,postings!$M:$M,'pl-data'!$A442)</f>
        <v>0</v>
      </c>
      <c r="AD442" s="53">
        <f>+SUMIFS(postings!$T:$T,postings!$C:$C,'pl-data'!AD$2,postings!$D:$D,'pl-data'!AD$3,postings!$I:$I,'pl-data'!$A442)-SUMIFS(postings!$W:$W,postings!$C:$C,'pl-data'!AD$2,postings!$D:$D,'pl-data'!AD$3,postings!$M:$M,'pl-data'!$A442)</f>
        <v>0</v>
      </c>
      <c r="AE442" s="53">
        <f>+SUMIFS(postings!$T:$T,postings!$C:$C,'pl-data'!AE$2,postings!$D:$D,'pl-data'!AE$3,postings!$I:$I,'pl-data'!$A442)-SUMIFS(postings!$W:$W,postings!$C:$C,'pl-data'!AE$2,postings!$D:$D,'pl-data'!AE$3,postings!$M:$M,'pl-data'!$A442)</f>
        <v>0</v>
      </c>
      <c r="AF442" s="53">
        <f>+SUMIFS(postings!$T:$T,postings!$C:$C,'pl-data'!AF$2,postings!$D:$D,'pl-data'!AF$3,postings!$I:$I,'pl-data'!$A442)-SUMIFS(postings!$W:$W,postings!$C:$C,'pl-data'!AF$2,postings!$D:$D,'pl-data'!AF$3,postings!$M:$M,'pl-data'!$A442)</f>
        <v>0</v>
      </c>
      <c r="AG442" s="53">
        <f>+SUMIFS(postings!$T:$T,postings!$C:$C,'pl-data'!AG$2,postings!$D:$D,'pl-data'!AG$3,postings!$I:$I,'pl-data'!$A442)-SUMIFS(postings!$W:$W,postings!$C:$C,'pl-data'!AG$2,postings!$D:$D,'pl-data'!AG$3,postings!$M:$M,'pl-data'!$A442)</f>
        <v>0</v>
      </c>
      <c r="AH442" s="53">
        <f>+SUMIFS(postings!$T:$T,postings!$C:$C,'pl-data'!AH$2,postings!$D:$D,'pl-data'!AH$3,postings!$I:$I,'pl-data'!$A442)-SUMIFS(postings!$W:$W,postings!$C:$C,'pl-data'!AH$2,postings!$D:$D,'pl-data'!AH$3,postings!$M:$M,'pl-data'!$A442)</f>
        <v>0</v>
      </c>
      <c r="AI442" s="53">
        <f>+SUMIFS(postings!$T:$T,postings!$C:$C,'pl-data'!AI$2,postings!$D:$D,'pl-data'!AI$3,postings!$I:$I,'pl-data'!$A442)-SUMIFS(postings!$W:$W,postings!$C:$C,'pl-data'!AI$2,postings!$D:$D,'pl-data'!AI$3,postings!$M:$M,'pl-data'!$A442)</f>
        <v>0</v>
      </c>
      <c r="AJ442" s="53">
        <f>+SUM(X442:INDEX(X442:AI442,1,Settings!$C$4))</f>
        <v>0</v>
      </c>
      <c r="AK442" s="53">
        <f t="shared" si="217"/>
        <v>0</v>
      </c>
      <c r="AL442" s="53"/>
      <c r="AM442" s="53">
        <f t="shared" si="219"/>
        <v>0</v>
      </c>
      <c r="AN442" s="53">
        <f t="shared" si="220"/>
        <v>0</v>
      </c>
      <c r="AO442" s="53">
        <f t="shared" si="221"/>
        <v>0</v>
      </c>
      <c r="AP442" s="53">
        <f t="shared" si="222"/>
        <v>0</v>
      </c>
      <c r="AQ442" s="53">
        <f t="shared" si="223"/>
        <v>0</v>
      </c>
      <c r="AR442" s="53">
        <f t="shared" si="224"/>
        <v>0</v>
      </c>
      <c r="AS442" s="53">
        <f t="shared" si="225"/>
        <v>0</v>
      </c>
      <c r="AT442" s="53">
        <f t="shared" si="226"/>
        <v>0</v>
      </c>
      <c r="AU442" s="53">
        <f t="shared" si="227"/>
        <v>0</v>
      </c>
      <c r="AV442" s="53">
        <f t="shared" si="228"/>
        <v>0</v>
      </c>
      <c r="AW442" s="53">
        <f t="shared" si="229"/>
        <v>0</v>
      </c>
      <c r="AX442" s="53">
        <f t="shared" si="230"/>
        <v>0</v>
      </c>
      <c r="AY442" s="53">
        <f>+SUM(AM442:INDEX(AM442:AX442,1,Settings!$C$4))</f>
        <v>0</v>
      </c>
      <c r="AZ442" s="53">
        <f t="shared" si="218"/>
        <v>0</v>
      </c>
      <c r="BA442" s="53"/>
      <c r="BB442" s="53">
        <f t="shared" si="201"/>
        <v>0</v>
      </c>
      <c r="BC442" s="53">
        <f t="shared" si="202"/>
        <v>0</v>
      </c>
      <c r="BD442" s="53">
        <f t="shared" si="203"/>
        <v>0</v>
      </c>
      <c r="BE442" s="53">
        <f t="shared" si="204"/>
        <v>0</v>
      </c>
      <c r="BF442" s="53">
        <f t="shared" si="205"/>
        <v>0</v>
      </c>
      <c r="BG442" s="53">
        <f t="shared" si="206"/>
        <v>0</v>
      </c>
      <c r="BH442" s="53">
        <f t="shared" si="207"/>
        <v>0</v>
      </c>
      <c r="BI442" s="53">
        <f t="shared" si="208"/>
        <v>0</v>
      </c>
      <c r="BJ442" s="53">
        <f t="shared" si="209"/>
        <v>0</v>
      </c>
      <c r="BK442" s="53">
        <f t="shared" si="210"/>
        <v>0</v>
      </c>
      <c r="BL442" s="53">
        <f t="shared" si="211"/>
        <v>0</v>
      </c>
      <c r="BM442" s="53">
        <f t="shared" si="212"/>
        <v>0</v>
      </c>
      <c r="BN442" s="53">
        <f t="shared" si="213"/>
        <v>0</v>
      </c>
      <c r="BO442" s="53"/>
      <c r="BP442" s="53">
        <f t="shared" si="214"/>
        <v>0</v>
      </c>
      <c r="BQ442" s="53"/>
      <c r="BR442" s="53">
        <f t="shared" si="215"/>
        <v>0</v>
      </c>
    </row>
    <row r="443" spans="1:70" x14ac:dyDescent="0.2">
      <c r="A443" s="6">
        <v>4810</v>
      </c>
      <c r="B443" s="6" t="str">
        <f>+VLOOKUP(A443,masterfile!B:C,2,FALSE)</f>
        <v>Mietleasing bewegl. WG techn. Anlagen</v>
      </c>
      <c r="D443" s="53">
        <f>+SUMIF('[1]2017'!$A:$A,$A443,'[1]2017'!$C:$C)-SUMIF('[1]2017'!$E:$E,$A443,'[1]2017'!$G:$G)</f>
        <v>0</v>
      </c>
      <c r="E443" s="53">
        <f>+SUMIF('[1]2018'!$A:$A,$A443,'[1]2018'!$C:$C)-SUMIF('[1]2018'!$E:$E,$A443,'[1]2018'!$G:$G)</f>
        <v>0</v>
      </c>
      <c r="F443" s="53">
        <f>+SUMIF('[1]2019'!$A:$A,$A443,'[1]2019'!$C:$C)-SUMIF('[1]2019'!$E:$E,$A443,'[1]2019'!$G:$G)</f>
        <v>0</v>
      </c>
      <c r="G443" s="53">
        <f>+SUMIF('[1]2020'!$A:$A,$A443,'[1]2020'!$C:$C)-SUMIF('[1]2020'!$E:$E,$A443,'[1]2020'!$G:$G)</f>
        <v>0</v>
      </c>
      <c r="H443" s="53"/>
      <c r="I443" s="53">
        <f>+(+SUMIF('[1]2021'!$A:$A,$A443,'[1]2021'!$C:$C)-SUMIF('[1]2021'!$E:$E,$A443,'[1]2021'!$G:$G))/12</f>
        <v>0</v>
      </c>
      <c r="J443" s="53">
        <f>+(+SUMIF('[1]2021'!$A:$A,$A443,'[1]2021'!$C:$C)-SUMIF('[1]2021'!$E:$E,$A443,'[1]2021'!$G:$G))/12</f>
        <v>0</v>
      </c>
      <c r="K443" s="53">
        <f>+(+SUMIF('[1]2021'!$A:$A,$A443,'[1]2021'!$C:$C)-SUMIF('[1]2021'!$E:$E,$A443,'[1]2021'!$G:$G))/12</f>
        <v>0</v>
      </c>
      <c r="L443" s="53">
        <f>+(+SUMIF('[1]2021'!$A:$A,$A443,'[1]2021'!$C:$C)-SUMIF('[1]2021'!$E:$E,$A443,'[1]2021'!$G:$G))/12</f>
        <v>0</v>
      </c>
      <c r="M443" s="53">
        <f>+(+SUMIF('[1]2021'!$A:$A,$A443,'[1]2021'!$C:$C)-SUMIF('[1]2021'!$E:$E,$A443,'[1]2021'!$G:$G))/12</f>
        <v>0</v>
      </c>
      <c r="N443" s="53">
        <f>+(+SUMIF('[1]2021'!$A:$A,$A443,'[1]2021'!$C:$C)-SUMIF('[1]2021'!$E:$E,$A443,'[1]2021'!$G:$G))/12</f>
        <v>0</v>
      </c>
      <c r="O443" s="53">
        <f>+(+SUMIF('[1]2021'!$A:$A,$A443,'[1]2021'!$C:$C)-SUMIF('[1]2021'!$E:$E,$A443,'[1]2021'!$G:$G))/12</f>
        <v>0</v>
      </c>
      <c r="P443" s="53">
        <f>+(+SUMIF('[1]2021'!$A:$A,$A443,'[1]2021'!$C:$C)-SUMIF('[1]2021'!$E:$E,$A443,'[1]2021'!$G:$G))/12</f>
        <v>0</v>
      </c>
      <c r="Q443" s="53">
        <f>+(+SUMIF('[1]2021'!$A:$A,$A443,'[1]2021'!$C:$C)-SUMIF('[1]2021'!$E:$E,$A443,'[1]2021'!$G:$G))/12</f>
        <v>0</v>
      </c>
      <c r="R443" s="53">
        <f>+(+SUMIF('[1]2021'!$A:$A,$A443,'[1]2021'!$C:$C)-SUMIF('[1]2021'!$E:$E,$A443,'[1]2021'!$G:$G))/12</f>
        <v>0</v>
      </c>
      <c r="S443" s="53">
        <f>+(+SUMIF('[1]2021'!$A:$A,$A443,'[1]2021'!$C:$C)-SUMIF('[1]2021'!$E:$E,$A443,'[1]2021'!$G:$G))/12</f>
        <v>0</v>
      </c>
      <c r="T443" s="53">
        <f>+(+SUMIF('[1]2021'!$A:$A,$A443,'[1]2021'!$C:$C)-SUMIF('[1]2021'!$E:$E,$A443,'[1]2021'!$G:$G))/12</f>
        <v>0</v>
      </c>
      <c r="U443" s="53">
        <f>+SUM(I443:INDEX(I443:T443,1,Settings!$C$4))</f>
        <v>0</v>
      </c>
      <c r="V443" s="53">
        <f t="shared" si="216"/>
        <v>0</v>
      </c>
      <c r="W443" s="53"/>
      <c r="X443" s="53">
        <f>+SUMIFS(postings!$T:$T,postings!$C:$C,'pl-data'!X$2,postings!$D:$D,'pl-data'!X$3,postings!$I:$I,'pl-data'!$A443)-SUMIFS(postings!$W:$W,postings!$C:$C,'pl-data'!X$2,postings!$D:$D,'pl-data'!X$3,postings!$M:$M,'pl-data'!$A443)</f>
        <v>0</v>
      </c>
      <c r="Y443" s="53">
        <f>+SUMIFS(postings!$T:$T,postings!$C:$C,'pl-data'!Y$2,postings!$D:$D,'pl-data'!Y$3,postings!$I:$I,'pl-data'!$A443)-SUMIFS(postings!$W:$W,postings!$C:$C,'pl-data'!Y$2,postings!$D:$D,'pl-data'!Y$3,postings!$M:$M,'pl-data'!$A443)</f>
        <v>0</v>
      </c>
      <c r="Z443" s="53">
        <f>+SUMIFS(postings!$T:$T,postings!$C:$C,'pl-data'!Z$2,postings!$D:$D,'pl-data'!Z$3,postings!$I:$I,'pl-data'!$A443)-SUMIFS(postings!$W:$W,postings!$C:$C,'pl-data'!Z$2,postings!$D:$D,'pl-data'!Z$3,postings!$M:$M,'pl-data'!$A443)</f>
        <v>0</v>
      </c>
      <c r="AA443" s="53">
        <f>+SUMIFS(postings!$T:$T,postings!$C:$C,'pl-data'!AA$2,postings!$D:$D,'pl-data'!AA$3,postings!$I:$I,'pl-data'!$A443)-SUMIFS(postings!$W:$W,postings!$C:$C,'pl-data'!AA$2,postings!$D:$D,'pl-data'!AA$3,postings!$M:$M,'pl-data'!$A443)</f>
        <v>0</v>
      </c>
      <c r="AB443" s="53">
        <f>+SUMIFS(postings!$T:$T,postings!$C:$C,'pl-data'!AB$2,postings!$D:$D,'pl-data'!AB$3,postings!$I:$I,'pl-data'!$A443)-SUMIFS(postings!$W:$W,postings!$C:$C,'pl-data'!AB$2,postings!$D:$D,'pl-data'!AB$3,postings!$M:$M,'pl-data'!$A443)</f>
        <v>0</v>
      </c>
      <c r="AC443" s="53">
        <f>+SUMIFS(postings!$T:$T,postings!$C:$C,'pl-data'!AC$2,postings!$D:$D,'pl-data'!AC$3,postings!$I:$I,'pl-data'!$A443)-SUMIFS(postings!$W:$W,postings!$C:$C,'pl-data'!AC$2,postings!$D:$D,'pl-data'!AC$3,postings!$M:$M,'pl-data'!$A443)</f>
        <v>0</v>
      </c>
      <c r="AD443" s="53">
        <f>+SUMIFS(postings!$T:$T,postings!$C:$C,'pl-data'!AD$2,postings!$D:$D,'pl-data'!AD$3,postings!$I:$I,'pl-data'!$A443)-SUMIFS(postings!$W:$W,postings!$C:$C,'pl-data'!AD$2,postings!$D:$D,'pl-data'!AD$3,postings!$M:$M,'pl-data'!$A443)</f>
        <v>0</v>
      </c>
      <c r="AE443" s="53">
        <f>+SUMIFS(postings!$T:$T,postings!$C:$C,'pl-data'!AE$2,postings!$D:$D,'pl-data'!AE$3,postings!$I:$I,'pl-data'!$A443)-SUMIFS(postings!$W:$W,postings!$C:$C,'pl-data'!AE$2,postings!$D:$D,'pl-data'!AE$3,postings!$M:$M,'pl-data'!$A443)</f>
        <v>0</v>
      </c>
      <c r="AF443" s="53">
        <f>+SUMIFS(postings!$T:$T,postings!$C:$C,'pl-data'!AF$2,postings!$D:$D,'pl-data'!AF$3,postings!$I:$I,'pl-data'!$A443)-SUMIFS(postings!$W:$W,postings!$C:$C,'pl-data'!AF$2,postings!$D:$D,'pl-data'!AF$3,postings!$M:$M,'pl-data'!$A443)</f>
        <v>0</v>
      </c>
      <c r="AG443" s="53">
        <f>+SUMIFS(postings!$T:$T,postings!$C:$C,'pl-data'!AG$2,postings!$D:$D,'pl-data'!AG$3,postings!$I:$I,'pl-data'!$A443)-SUMIFS(postings!$W:$W,postings!$C:$C,'pl-data'!AG$2,postings!$D:$D,'pl-data'!AG$3,postings!$M:$M,'pl-data'!$A443)</f>
        <v>0</v>
      </c>
      <c r="AH443" s="53">
        <f>+SUMIFS(postings!$T:$T,postings!$C:$C,'pl-data'!AH$2,postings!$D:$D,'pl-data'!AH$3,postings!$I:$I,'pl-data'!$A443)-SUMIFS(postings!$W:$W,postings!$C:$C,'pl-data'!AH$2,postings!$D:$D,'pl-data'!AH$3,postings!$M:$M,'pl-data'!$A443)</f>
        <v>0</v>
      </c>
      <c r="AI443" s="53">
        <f>+SUMIFS(postings!$T:$T,postings!$C:$C,'pl-data'!AI$2,postings!$D:$D,'pl-data'!AI$3,postings!$I:$I,'pl-data'!$A443)-SUMIFS(postings!$W:$W,postings!$C:$C,'pl-data'!AI$2,postings!$D:$D,'pl-data'!AI$3,postings!$M:$M,'pl-data'!$A443)</f>
        <v>0</v>
      </c>
      <c r="AJ443" s="53">
        <f>+SUM(X443:INDEX(X443:AI443,1,Settings!$C$4))</f>
        <v>0</v>
      </c>
      <c r="AK443" s="53">
        <f t="shared" si="217"/>
        <v>0</v>
      </c>
      <c r="AL443" s="53"/>
      <c r="AM443" s="53">
        <f t="shared" si="219"/>
        <v>0</v>
      </c>
      <c r="AN443" s="53">
        <f t="shared" si="220"/>
        <v>0</v>
      </c>
      <c r="AO443" s="53">
        <f t="shared" si="221"/>
        <v>0</v>
      </c>
      <c r="AP443" s="53">
        <f t="shared" si="222"/>
        <v>0</v>
      </c>
      <c r="AQ443" s="53">
        <f t="shared" si="223"/>
        <v>0</v>
      </c>
      <c r="AR443" s="53">
        <f t="shared" si="224"/>
        <v>0</v>
      </c>
      <c r="AS443" s="53">
        <f t="shared" si="225"/>
        <v>0</v>
      </c>
      <c r="AT443" s="53">
        <f t="shared" si="226"/>
        <v>0</v>
      </c>
      <c r="AU443" s="53">
        <f t="shared" si="227"/>
        <v>0</v>
      </c>
      <c r="AV443" s="53">
        <f t="shared" si="228"/>
        <v>0</v>
      </c>
      <c r="AW443" s="53">
        <f t="shared" si="229"/>
        <v>0</v>
      </c>
      <c r="AX443" s="53">
        <f t="shared" si="230"/>
        <v>0</v>
      </c>
      <c r="AY443" s="53">
        <f>+SUM(AM443:INDEX(AM443:AX443,1,Settings!$C$4))</f>
        <v>0</v>
      </c>
      <c r="AZ443" s="53">
        <f t="shared" si="218"/>
        <v>0</v>
      </c>
      <c r="BA443" s="53"/>
      <c r="BB443" s="53">
        <f t="shared" si="201"/>
        <v>0</v>
      </c>
      <c r="BC443" s="53">
        <f t="shared" si="202"/>
        <v>0</v>
      </c>
      <c r="BD443" s="53">
        <f t="shared" si="203"/>
        <v>0</v>
      </c>
      <c r="BE443" s="53">
        <f t="shared" si="204"/>
        <v>0</v>
      </c>
      <c r="BF443" s="53">
        <f t="shared" si="205"/>
        <v>0</v>
      </c>
      <c r="BG443" s="53">
        <f t="shared" si="206"/>
        <v>0</v>
      </c>
      <c r="BH443" s="53">
        <f t="shared" si="207"/>
        <v>0</v>
      </c>
      <c r="BI443" s="53">
        <f t="shared" si="208"/>
        <v>0</v>
      </c>
      <c r="BJ443" s="53">
        <f t="shared" si="209"/>
        <v>0</v>
      </c>
      <c r="BK443" s="53">
        <f t="shared" si="210"/>
        <v>0</v>
      </c>
      <c r="BL443" s="53">
        <f t="shared" si="211"/>
        <v>0</v>
      </c>
      <c r="BM443" s="53">
        <f t="shared" si="212"/>
        <v>0</v>
      </c>
      <c r="BN443" s="53">
        <f t="shared" si="213"/>
        <v>0</v>
      </c>
      <c r="BO443" s="53"/>
      <c r="BP443" s="53">
        <f t="shared" si="214"/>
        <v>0</v>
      </c>
      <c r="BQ443" s="53"/>
      <c r="BR443" s="53">
        <f t="shared" si="215"/>
        <v>0</v>
      </c>
    </row>
    <row r="444" spans="1:70" x14ac:dyDescent="0.2">
      <c r="A444" s="6">
        <v>4815</v>
      </c>
      <c r="B444" s="6" t="str">
        <f>+VLOOKUP(A444,masterfile!B:C,2,FALSE)</f>
        <v>Kaufleasing</v>
      </c>
      <c r="D444" s="53">
        <f>+SUMIF('[1]2017'!$A:$A,$A444,'[1]2017'!$C:$C)-SUMIF('[1]2017'!$E:$E,$A444,'[1]2017'!$G:$G)</f>
        <v>0</v>
      </c>
      <c r="E444" s="53">
        <f>+SUMIF('[1]2018'!$A:$A,$A444,'[1]2018'!$C:$C)-SUMIF('[1]2018'!$E:$E,$A444,'[1]2018'!$G:$G)</f>
        <v>0</v>
      </c>
      <c r="F444" s="53">
        <f>+SUMIF('[1]2019'!$A:$A,$A444,'[1]2019'!$C:$C)-SUMIF('[1]2019'!$E:$E,$A444,'[1]2019'!$G:$G)</f>
        <v>0</v>
      </c>
      <c r="G444" s="53">
        <f>+SUMIF('[1]2020'!$A:$A,$A444,'[1]2020'!$C:$C)-SUMIF('[1]2020'!$E:$E,$A444,'[1]2020'!$G:$G)</f>
        <v>0</v>
      </c>
      <c r="H444" s="53"/>
      <c r="I444" s="53">
        <f>+(+SUMIF('[1]2021'!$A:$A,$A444,'[1]2021'!$C:$C)-SUMIF('[1]2021'!$E:$E,$A444,'[1]2021'!$G:$G))/12</f>
        <v>0</v>
      </c>
      <c r="J444" s="53">
        <f>+(+SUMIF('[1]2021'!$A:$A,$A444,'[1]2021'!$C:$C)-SUMIF('[1]2021'!$E:$E,$A444,'[1]2021'!$G:$G))/12</f>
        <v>0</v>
      </c>
      <c r="K444" s="53">
        <f>+(+SUMIF('[1]2021'!$A:$A,$A444,'[1]2021'!$C:$C)-SUMIF('[1]2021'!$E:$E,$A444,'[1]2021'!$G:$G))/12</f>
        <v>0</v>
      </c>
      <c r="L444" s="53">
        <f>+(+SUMIF('[1]2021'!$A:$A,$A444,'[1]2021'!$C:$C)-SUMIF('[1]2021'!$E:$E,$A444,'[1]2021'!$G:$G))/12</f>
        <v>0</v>
      </c>
      <c r="M444" s="53">
        <f>+(+SUMIF('[1]2021'!$A:$A,$A444,'[1]2021'!$C:$C)-SUMIF('[1]2021'!$E:$E,$A444,'[1]2021'!$G:$G))/12</f>
        <v>0</v>
      </c>
      <c r="N444" s="53">
        <f>+(+SUMIF('[1]2021'!$A:$A,$A444,'[1]2021'!$C:$C)-SUMIF('[1]2021'!$E:$E,$A444,'[1]2021'!$G:$G))/12</f>
        <v>0</v>
      </c>
      <c r="O444" s="53">
        <f>+(+SUMIF('[1]2021'!$A:$A,$A444,'[1]2021'!$C:$C)-SUMIF('[1]2021'!$E:$E,$A444,'[1]2021'!$G:$G))/12</f>
        <v>0</v>
      </c>
      <c r="P444" s="53">
        <f>+(+SUMIF('[1]2021'!$A:$A,$A444,'[1]2021'!$C:$C)-SUMIF('[1]2021'!$E:$E,$A444,'[1]2021'!$G:$G))/12</f>
        <v>0</v>
      </c>
      <c r="Q444" s="53">
        <f>+(+SUMIF('[1]2021'!$A:$A,$A444,'[1]2021'!$C:$C)-SUMIF('[1]2021'!$E:$E,$A444,'[1]2021'!$G:$G))/12</f>
        <v>0</v>
      </c>
      <c r="R444" s="53">
        <f>+(+SUMIF('[1]2021'!$A:$A,$A444,'[1]2021'!$C:$C)-SUMIF('[1]2021'!$E:$E,$A444,'[1]2021'!$G:$G))/12</f>
        <v>0</v>
      </c>
      <c r="S444" s="53">
        <f>+(+SUMIF('[1]2021'!$A:$A,$A444,'[1]2021'!$C:$C)-SUMIF('[1]2021'!$E:$E,$A444,'[1]2021'!$G:$G))/12</f>
        <v>0</v>
      </c>
      <c r="T444" s="53">
        <f>+(+SUMIF('[1]2021'!$A:$A,$A444,'[1]2021'!$C:$C)-SUMIF('[1]2021'!$E:$E,$A444,'[1]2021'!$G:$G))/12</f>
        <v>0</v>
      </c>
      <c r="U444" s="53">
        <f>+SUM(I444:INDEX(I444:T444,1,Settings!$C$4))</f>
        <v>0</v>
      </c>
      <c r="V444" s="53">
        <f t="shared" si="216"/>
        <v>0</v>
      </c>
      <c r="W444" s="53"/>
      <c r="X444" s="53">
        <f>+SUMIFS(postings!$T:$T,postings!$C:$C,'pl-data'!X$2,postings!$D:$D,'pl-data'!X$3,postings!$I:$I,'pl-data'!$A444)-SUMIFS(postings!$W:$W,postings!$C:$C,'pl-data'!X$2,postings!$D:$D,'pl-data'!X$3,postings!$M:$M,'pl-data'!$A444)</f>
        <v>0</v>
      </c>
      <c r="Y444" s="53">
        <f>+SUMIFS(postings!$T:$T,postings!$C:$C,'pl-data'!Y$2,postings!$D:$D,'pl-data'!Y$3,postings!$I:$I,'pl-data'!$A444)-SUMIFS(postings!$W:$W,postings!$C:$C,'pl-data'!Y$2,postings!$D:$D,'pl-data'!Y$3,postings!$M:$M,'pl-data'!$A444)</f>
        <v>0</v>
      </c>
      <c r="Z444" s="53">
        <f>+SUMIFS(postings!$T:$T,postings!$C:$C,'pl-data'!Z$2,postings!$D:$D,'pl-data'!Z$3,postings!$I:$I,'pl-data'!$A444)-SUMIFS(postings!$W:$W,postings!$C:$C,'pl-data'!Z$2,postings!$D:$D,'pl-data'!Z$3,postings!$M:$M,'pl-data'!$A444)</f>
        <v>0</v>
      </c>
      <c r="AA444" s="53">
        <f>+SUMIFS(postings!$T:$T,postings!$C:$C,'pl-data'!AA$2,postings!$D:$D,'pl-data'!AA$3,postings!$I:$I,'pl-data'!$A444)-SUMIFS(postings!$W:$W,postings!$C:$C,'pl-data'!AA$2,postings!$D:$D,'pl-data'!AA$3,postings!$M:$M,'pl-data'!$A444)</f>
        <v>0</v>
      </c>
      <c r="AB444" s="53">
        <f>+SUMIFS(postings!$T:$T,postings!$C:$C,'pl-data'!AB$2,postings!$D:$D,'pl-data'!AB$3,postings!$I:$I,'pl-data'!$A444)-SUMIFS(postings!$W:$W,postings!$C:$C,'pl-data'!AB$2,postings!$D:$D,'pl-data'!AB$3,postings!$M:$M,'pl-data'!$A444)</f>
        <v>0</v>
      </c>
      <c r="AC444" s="53">
        <f>+SUMIFS(postings!$T:$T,postings!$C:$C,'pl-data'!AC$2,postings!$D:$D,'pl-data'!AC$3,postings!$I:$I,'pl-data'!$A444)-SUMIFS(postings!$W:$W,postings!$C:$C,'pl-data'!AC$2,postings!$D:$D,'pl-data'!AC$3,postings!$M:$M,'pl-data'!$A444)</f>
        <v>0</v>
      </c>
      <c r="AD444" s="53">
        <f>+SUMIFS(postings!$T:$T,postings!$C:$C,'pl-data'!AD$2,postings!$D:$D,'pl-data'!AD$3,postings!$I:$I,'pl-data'!$A444)-SUMIFS(postings!$W:$W,postings!$C:$C,'pl-data'!AD$2,postings!$D:$D,'pl-data'!AD$3,postings!$M:$M,'pl-data'!$A444)</f>
        <v>0</v>
      </c>
      <c r="AE444" s="53">
        <f>+SUMIFS(postings!$T:$T,postings!$C:$C,'pl-data'!AE$2,postings!$D:$D,'pl-data'!AE$3,postings!$I:$I,'pl-data'!$A444)-SUMIFS(postings!$W:$W,postings!$C:$C,'pl-data'!AE$2,postings!$D:$D,'pl-data'!AE$3,postings!$M:$M,'pl-data'!$A444)</f>
        <v>0</v>
      </c>
      <c r="AF444" s="53">
        <f>+SUMIFS(postings!$T:$T,postings!$C:$C,'pl-data'!AF$2,postings!$D:$D,'pl-data'!AF$3,postings!$I:$I,'pl-data'!$A444)-SUMIFS(postings!$W:$W,postings!$C:$C,'pl-data'!AF$2,postings!$D:$D,'pl-data'!AF$3,postings!$M:$M,'pl-data'!$A444)</f>
        <v>0</v>
      </c>
      <c r="AG444" s="53">
        <f>+SUMIFS(postings!$T:$T,postings!$C:$C,'pl-data'!AG$2,postings!$D:$D,'pl-data'!AG$3,postings!$I:$I,'pl-data'!$A444)-SUMIFS(postings!$W:$W,postings!$C:$C,'pl-data'!AG$2,postings!$D:$D,'pl-data'!AG$3,postings!$M:$M,'pl-data'!$A444)</f>
        <v>0</v>
      </c>
      <c r="AH444" s="53">
        <f>+SUMIFS(postings!$T:$T,postings!$C:$C,'pl-data'!AH$2,postings!$D:$D,'pl-data'!AH$3,postings!$I:$I,'pl-data'!$A444)-SUMIFS(postings!$W:$W,postings!$C:$C,'pl-data'!AH$2,postings!$D:$D,'pl-data'!AH$3,postings!$M:$M,'pl-data'!$A444)</f>
        <v>0</v>
      </c>
      <c r="AI444" s="53">
        <f>+SUMIFS(postings!$T:$T,postings!$C:$C,'pl-data'!AI$2,postings!$D:$D,'pl-data'!AI$3,postings!$I:$I,'pl-data'!$A444)-SUMIFS(postings!$W:$W,postings!$C:$C,'pl-data'!AI$2,postings!$D:$D,'pl-data'!AI$3,postings!$M:$M,'pl-data'!$A444)</f>
        <v>0</v>
      </c>
      <c r="AJ444" s="53">
        <f>+SUM(X444:INDEX(X444:AI444,1,Settings!$C$4))</f>
        <v>0</v>
      </c>
      <c r="AK444" s="53">
        <f t="shared" si="217"/>
        <v>0</v>
      </c>
      <c r="AL444" s="53"/>
      <c r="AM444" s="53">
        <f t="shared" si="219"/>
        <v>0</v>
      </c>
      <c r="AN444" s="53">
        <f t="shared" si="220"/>
        <v>0</v>
      </c>
      <c r="AO444" s="53">
        <f t="shared" si="221"/>
        <v>0</v>
      </c>
      <c r="AP444" s="53">
        <f t="shared" si="222"/>
        <v>0</v>
      </c>
      <c r="AQ444" s="53">
        <f t="shared" si="223"/>
        <v>0</v>
      </c>
      <c r="AR444" s="53">
        <f t="shared" si="224"/>
        <v>0</v>
      </c>
      <c r="AS444" s="53">
        <f t="shared" si="225"/>
        <v>0</v>
      </c>
      <c r="AT444" s="53">
        <f t="shared" si="226"/>
        <v>0</v>
      </c>
      <c r="AU444" s="53">
        <f t="shared" si="227"/>
        <v>0</v>
      </c>
      <c r="AV444" s="53">
        <f t="shared" si="228"/>
        <v>0</v>
      </c>
      <c r="AW444" s="53">
        <f t="shared" si="229"/>
        <v>0</v>
      </c>
      <c r="AX444" s="53">
        <f t="shared" si="230"/>
        <v>0</v>
      </c>
      <c r="AY444" s="53">
        <f>+SUM(AM444:INDEX(AM444:AX444,1,Settings!$C$4))</f>
        <v>0</v>
      </c>
      <c r="AZ444" s="53">
        <f t="shared" si="218"/>
        <v>0</v>
      </c>
      <c r="BA444" s="53"/>
      <c r="BB444" s="53">
        <f t="shared" si="201"/>
        <v>0</v>
      </c>
      <c r="BC444" s="53">
        <f t="shared" si="202"/>
        <v>0</v>
      </c>
      <c r="BD444" s="53">
        <f t="shared" si="203"/>
        <v>0</v>
      </c>
      <c r="BE444" s="53">
        <f t="shared" si="204"/>
        <v>0</v>
      </c>
      <c r="BF444" s="53">
        <f t="shared" si="205"/>
        <v>0</v>
      </c>
      <c r="BG444" s="53">
        <f t="shared" si="206"/>
        <v>0</v>
      </c>
      <c r="BH444" s="53">
        <f t="shared" si="207"/>
        <v>0</v>
      </c>
      <c r="BI444" s="53">
        <f t="shared" si="208"/>
        <v>0</v>
      </c>
      <c r="BJ444" s="53">
        <f t="shared" si="209"/>
        <v>0</v>
      </c>
      <c r="BK444" s="53">
        <f t="shared" si="210"/>
        <v>0</v>
      </c>
      <c r="BL444" s="53">
        <f t="shared" si="211"/>
        <v>0</v>
      </c>
      <c r="BM444" s="53">
        <f t="shared" si="212"/>
        <v>0</v>
      </c>
      <c r="BN444" s="53">
        <f t="shared" si="213"/>
        <v>0</v>
      </c>
      <c r="BO444" s="53"/>
      <c r="BP444" s="53">
        <f t="shared" si="214"/>
        <v>0</v>
      </c>
      <c r="BQ444" s="53"/>
      <c r="BR444" s="53">
        <f t="shared" si="215"/>
        <v>0</v>
      </c>
    </row>
    <row r="445" spans="1:70" x14ac:dyDescent="0.2">
      <c r="A445" s="6">
        <v>4822</v>
      </c>
      <c r="B445" s="6" t="str">
        <f>+VLOOKUP(A445,masterfile!B:C,2,FALSE)</f>
        <v>Abschreibung immaterielle VermG</v>
      </c>
      <c r="D445" s="53">
        <f>+SUMIF('[1]2017'!$A:$A,$A445,'[1]2017'!$C:$C)-SUMIF('[1]2017'!$E:$E,$A445,'[1]2017'!$G:$G)</f>
        <v>15</v>
      </c>
      <c r="E445" s="53">
        <f>+SUMIF('[1]2018'!$A:$A,$A445,'[1]2018'!$C:$C)-SUMIF('[1]2018'!$E:$E,$A445,'[1]2018'!$G:$G)</f>
        <v>15</v>
      </c>
      <c r="F445" s="53">
        <f>+SUMIF('[1]2019'!$A:$A,$A445,'[1]2019'!$C:$C)-SUMIF('[1]2019'!$E:$E,$A445,'[1]2019'!$G:$G)</f>
        <v>15</v>
      </c>
      <c r="G445" s="53">
        <f>+SUMIF('[1]2020'!$A:$A,$A445,'[1]2020'!$C:$C)-SUMIF('[1]2020'!$E:$E,$A445,'[1]2020'!$G:$G)</f>
        <v>15</v>
      </c>
      <c r="H445" s="53"/>
      <c r="I445" s="53">
        <f>+(+SUMIF('[1]2021'!$A:$A,$A445,'[1]2021'!$C:$C)-SUMIF('[1]2021'!$E:$E,$A445,'[1]2021'!$G:$G))/12</f>
        <v>1.25</v>
      </c>
      <c r="J445" s="53">
        <f>+(+SUMIF('[1]2021'!$A:$A,$A445,'[1]2021'!$C:$C)-SUMIF('[1]2021'!$E:$E,$A445,'[1]2021'!$G:$G))/12</f>
        <v>1.25</v>
      </c>
      <c r="K445" s="53">
        <f>+(+SUMIF('[1]2021'!$A:$A,$A445,'[1]2021'!$C:$C)-SUMIF('[1]2021'!$E:$E,$A445,'[1]2021'!$G:$G))/12</f>
        <v>1.25</v>
      </c>
      <c r="L445" s="53">
        <f>+(+SUMIF('[1]2021'!$A:$A,$A445,'[1]2021'!$C:$C)-SUMIF('[1]2021'!$E:$E,$A445,'[1]2021'!$G:$G))/12</f>
        <v>1.25</v>
      </c>
      <c r="M445" s="53">
        <f>+(+SUMIF('[1]2021'!$A:$A,$A445,'[1]2021'!$C:$C)-SUMIF('[1]2021'!$E:$E,$A445,'[1]2021'!$G:$G))/12</f>
        <v>1.25</v>
      </c>
      <c r="N445" s="53">
        <f>+(+SUMIF('[1]2021'!$A:$A,$A445,'[1]2021'!$C:$C)-SUMIF('[1]2021'!$E:$E,$A445,'[1]2021'!$G:$G))/12</f>
        <v>1.25</v>
      </c>
      <c r="O445" s="53">
        <f>+(+SUMIF('[1]2021'!$A:$A,$A445,'[1]2021'!$C:$C)-SUMIF('[1]2021'!$E:$E,$A445,'[1]2021'!$G:$G))/12</f>
        <v>1.25</v>
      </c>
      <c r="P445" s="53">
        <f>+(+SUMIF('[1]2021'!$A:$A,$A445,'[1]2021'!$C:$C)-SUMIF('[1]2021'!$E:$E,$A445,'[1]2021'!$G:$G))/12</f>
        <v>1.25</v>
      </c>
      <c r="Q445" s="53">
        <f>+(+SUMIF('[1]2021'!$A:$A,$A445,'[1]2021'!$C:$C)-SUMIF('[1]2021'!$E:$E,$A445,'[1]2021'!$G:$G))/12</f>
        <v>1.25</v>
      </c>
      <c r="R445" s="53">
        <f>+(+SUMIF('[1]2021'!$A:$A,$A445,'[1]2021'!$C:$C)-SUMIF('[1]2021'!$E:$E,$A445,'[1]2021'!$G:$G))/12</f>
        <v>1.25</v>
      </c>
      <c r="S445" s="53">
        <f>+(+SUMIF('[1]2021'!$A:$A,$A445,'[1]2021'!$C:$C)-SUMIF('[1]2021'!$E:$E,$A445,'[1]2021'!$G:$G))/12</f>
        <v>1.25</v>
      </c>
      <c r="T445" s="53">
        <f>+(+SUMIF('[1]2021'!$A:$A,$A445,'[1]2021'!$C:$C)-SUMIF('[1]2021'!$E:$E,$A445,'[1]2021'!$G:$G))/12</f>
        <v>1.25</v>
      </c>
      <c r="U445" s="53">
        <f>+SUM(I445:INDEX(I445:T445,1,Settings!$C$4))</f>
        <v>15</v>
      </c>
      <c r="V445" s="53">
        <f t="shared" si="216"/>
        <v>15</v>
      </c>
      <c r="W445" s="53"/>
      <c r="X445" s="53">
        <f>+SUMIFS(postings!$T:$T,postings!$C:$C,'pl-data'!X$2,postings!$D:$D,'pl-data'!X$3,postings!$I:$I,'pl-data'!$A445)-SUMIFS(postings!$W:$W,postings!$C:$C,'pl-data'!X$2,postings!$D:$D,'pl-data'!X$3,postings!$M:$M,'pl-data'!$A445)</f>
        <v>0</v>
      </c>
      <c r="Y445" s="53">
        <f>+SUMIFS(postings!$T:$T,postings!$C:$C,'pl-data'!Y$2,postings!$D:$D,'pl-data'!Y$3,postings!$I:$I,'pl-data'!$A445)-SUMIFS(postings!$W:$W,postings!$C:$C,'pl-data'!Y$2,postings!$D:$D,'pl-data'!Y$3,postings!$M:$M,'pl-data'!$A445)</f>
        <v>0</v>
      </c>
      <c r="Z445" s="53">
        <f>+SUMIFS(postings!$T:$T,postings!$C:$C,'pl-data'!Z$2,postings!$D:$D,'pl-data'!Z$3,postings!$I:$I,'pl-data'!$A445)-SUMIFS(postings!$W:$W,postings!$C:$C,'pl-data'!Z$2,postings!$D:$D,'pl-data'!Z$3,postings!$M:$M,'pl-data'!$A445)</f>
        <v>0</v>
      </c>
      <c r="AA445" s="53">
        <f>+SUMIFS(postings!$T:$T,postings!$C:$C,'pl-data'!AA$2,postings!$D:$D,'pl-data'!AA$3,postings!$I:$I,'pl-data'!$A445)-SUMIFS(postings!$W:$W,postings!$C:$C,'pl-data'!AA$2,postings!$D:$D,'pl-data'!AA$3,postings!$M:$M,'pl-data'!$A445)</f>
        <v>0</v>
      </c>
      <c r="AB445" s="53">
        <f>+SUMIFS(postings!$T:$T,postings!$C:$C,'pl-data'!AB$2,postings!$D:$D,'pl-data'!AB$3,postings!$I:$I,'pl-data'!$A445)-SUMIFS(postings!$W:$W,postings!$C:$C,'pl-data'!AB$2,postings!$D:$D,'pl-data'!AB$3,postings!$M:$M,'pl-data'!$A445)</f>
        <v>0</v>
      </c>
      <c r="AC445" s="53">
        <f>+SUMIFS(postings!$T:$T,postings!$C:$C,'pl-data'!AC$2,postings!$D:$D,'pl-data'!AC$3,postings!$I:$I,'pl-data'!$A445)-SUMIFS(postings!$W:$W,postings!$C:$C,'pl-data'!AC$2,postings!$D:$D,'pl-data'!AC$3,postings!$M:$M,'pl-data'!$A445)</f>
        <v>0</v>
      </c>
      <c r="AD445" s="53">
        <f>+SUMIFS(postings!$T:$T,postings!$C:$C,'pl-data'!AD$2,postings!$D:$D,'pl-data'!AD$3,postings!$I:$I,'pl-data'!$A445)-SUMIFS(postings!$W:$W,postings!$C:$C,'pl-data'!AD$2,postings!$D:$D,'pl-data'!AD$3,postings!$M:$M,'pl-data'!$A445)</f>
        <v>0</v>
      </c>
      <c r="AE445" s="53">
        <f>+SUMIFS(postings!$T:$T,postings!$C:$C,'pl-data'!AE$2,postings!$D:$D,'pl-data'!AE$3,postings!$I:$I,'pl-data'!$A445)-SUMIFS(postings!$W:$W,postings!$C:$C,'pl-data'!AE$2,postings!$D:$D,'pl-data'!AE$3,postings!$M:$M,'pl-data'!$A445)</f>
        <v>0</v>
      </c>
      <c r="AF445" s="53">
        <f>+SUMIFS(postings!$T:$T,postings!$C:$C,'pl-data'!AF$2,postings!$D:$D,'pl-data'!AF$3,postings!$I:$I,'pl-data'!$A445)-SUMIFS(postings!$W:$W,postings!$C:$C,'pl-data'!AF$2,postings!$D:$D,'pl-data'!AF$3,postings!$M:$M,'pl-data'!$A445)</f>
        <v>0</v>
      </c>
      <c r="AG445" s="53">
        <f>+SUMIFS(postings!$T:$T,postings!$C:$C,'pl-data'!AG$2,postings!$D:$D,'pl-data'!AG$3,postings!$I:$I,'pl-data'!$A445)-SUMIFS(postings!$W:$W,postings!$C:$C,'pl-data'!AG$2,postings!$D:$D,'pl-data'!AG$3,postings!$M:$M,'pl-data'!$A445)</f>
        <v>0</v>
      </c>
      <c r="AH445" s="53">
        <f>+SUMIFS(postings!$T:$T,postings!$C:$C,'pl-data'!AH$2,postings!$D:$D,'pl-data'!AH$3,postings!$I:$I,'pl-data'!$A445)-SUMIFS(postings!$W:$W,postings!$C:$C,'pl-data'!AH$2,postings!$D:$D,'pl-data'!AH$3,postings!$M:$M,'pl-data'!$A445)</f>
        <v>0</v>
      </c>
      <c r="AI445" s="53">
        <f>+SUMIFS(postings!$T:$T,postings!$C:$C,'pl-data'!AI$2,postings!$D:$D,'pl-data'!AI$3,postings!$I:$I,'pl-data'!$A445)-SUMIFS(postings!$W:$W,postings!$C:$C,'pl-data'!AI$2,postings!$D:$D,'pl-data'!AI$3,postings!$M:$M,'pl-data'!$A445)</f>
        <v>0</v>
      </c>
      <c r="AJ445" s="53">
        <f>+SUM(X445:INDEX(X445:AI445,1,Settings!$C$4))</f>
        <v>0</v>
      </c>
      <c r="AK445" s="53">
        <f t="shared" si="217"/>
        <v>0</v>
      </c>
      <c r="AL445" s="53"/>
      <c r="AM445" s="53">
        <f t="shared" si="219"/>
        <v>1.2875000000000001</v>
      </c>
      <c r="AN445" s="53">
        <f t="shared" si="220"/>
        <v>1.2875000000000001</v>
      </c>
      <c r="AO445" s="53">
        <f t="shared" si="221"/>
        <v>1.2875000000000001</v>
      </c>
      <c r="AP445" s="53">
        <f t="shared" si="222"/>
        <v>1.2875000000000001</v>
      </c>
      <c r="AQ445" s="53">
        <f t="shared" si="223"/>
        <v>1.2875000000000001</v>
      </c>
      <c r="AR445" s="53">
        <f t="shared" si="224"/>
        <v>1.2875000000000001</v>
      </c>
      <c r="AS445" s="53">
        <f t="shared" si="225"/>
        <v>1.2875000000000001</v>
      </c>
      <c r="AT445" s="53">
        <f t="shared" si="226"/>
        <v>1.2875000000000001</v>
      </c>
      <c r="AU445" s="53">
        <f t="shared" si="227"/>
        <v>1.2875000000000001</v>
      </c>
      <c r="AV445" s="53">
        <f t="shared" si="228"/>
        <v>1.2875000000000001</v>
      </c>
      <c r="AW445" s="53">
        <f t="shared" si="229"/>
        <v>1.2875000000000001</v>
      </c>
      <c r="AX445" s="53">
        <f t="shared" si="230"/>
        <v>1.2875000000000001</v>
      </c>
      <c r="AY445" s="53">
        <f>+SUM(AM445:INDEX(AM445:AX445,1,Settings!$C$4))</f>
        <v>15.449999999999998</v>
      </c>
      <c r="AZ445" s="53">
        <f t="shared" si="218"/>
        <v>15.449999999999998</v>
      </c>
      <c r="BA445" s="53"/>
      <c r="BB445" s="53">
        <f t="shared" si="201"/>
        <v>1.3261250000000002</v>
      </c>
      <c r="BC445" s="53">
        <f t="shared" si="202"/>
        <v>1.3261250000000002</v>
      </c>
      <c r="BD445" s="53">
        <f t="shared" si="203"/>
        <v>1.3261250000000002</v>
      </c>
      <c r="BE445" s="53">
        <f t="shared" si="204"/>
        <v>1.3261250000000002</v>
      </c>
      <c r="BF445" s="53">
        <f t="shared" si="205"/>
        <v>1.3261250000000002</v>
      </c>
      <c r="BG445" s="53">
        <f t="shared" si="206"/>
        <v>1.3261250000000002</v>
      </c>
      <c r="BH445" s="53">
        <f t="shared" si="207"/>
        <v>1.3261250000000002</v>
      </c>
      <c r="BI445" s="53">
        <f t="shared" si="208"/>
        <v>1.3261250000000002</v>
      </c>
      <c r="BJ445" s="53">
        <f t="shared" si="209"/>
        <v>1.3261250000000002</v>
      </c>
      <c r="BK445" s="53">
        <f t="shared" si="210"/>
        <v>1.3261250000000002</v>
      </c>
      <c r="BL445" s="53">
        <f t="shared" si="211"/>
        <v>1.3261250000000002</v>
      </c>
      <c r="BM445" s="53">
        <f t="shared" si="212"/>
        <v>1.3261250000000002</v>
      </c>
      <c r="BN445" s="53">
        <f t="shared" si="213"/>
        <v>15.913500000000006</v>
      </c>
      <c r="BO445" s="53"/>
      <c r="BP445" s="53">
        <f t="shared" si="214"/>
        <v>16.550040000000006</v>
      </c>
      <c r="BQ445" s="53"/>
      <c r="BR445" s="53">
        <f t="shared" si="215"/>
        <v>17.377542000000009</v>
      </c>
    </row>
    <row r="446" spans="1:70" x14ac:dyDescent="0.2">
      <c r="A446" s="6">
        <v>4823</v>
      </c>
      <c r="B446" s="6" t="str">
        <f>+VLOOKUP(A446,masterfile!B:C,2,FALSE)</f>
        <v>Abschreibung selbst geschaffene imm. VG</v>
      </c>
      <c r="D446" s="53">
        <f>+SUMIF('[1]2017'!$A:$A,$A446,'[1]2017'!$C:$C)-SUMIF('[1]2017'!$E:$E,$A446,'[1]2017'!$G:$G)</f>
        <v>433.33333333333331</v>
      </c>
      <c r="E446" s="53">
        <f>+SUMIF('[1]2018'!$A:$A,$A446,'[1]2018'!$C:$C)-SUMIF('[1]2018'!$E:$E,$A446,'[1]2018'!$G:$G)</f>
        <v>433.33333333333331</v>
      </c>
      <c r="F446" s="53">
        <f>+SUMIF('[1]2019'!$A:$A,$A446,'[1]2019'!$C:$C)-SUMIF('[1]2019'!$E:$E,$A446,'[1]2019'!$G:$G)</f>
        <v>433.33333333333331</v>
      </c>
      <c r="G446" s="53">
        <f>+SUMIF('[1]2020'!$A:$A,$A446,'[1]2020'!$C:$C)-SUMIF('[1]2020'!$E:$E,$A446,'[1]2020'!$G:$G)</f>
        <v>433.33333333333331</v>
      </c>
      <c r="H446" s="53"/>
      <c r="I446" s="53">
        <f>+(+SUMIF('[1]2021'!$A:$A,$A446,'[1]2021'!$C:$C)-SUMIF('[1]2021'!$E:$E,$A446,'[1]2021'!$G:$G))/12</f>
        <v>36.111111111111107</v>
      </c>
      <c r="J446" s="53">
        <f>+(+SUMIF('[1]2021'!$A:$A,$A446,'[1]2021'!$C:$C)-SUMIF('[1]2021'!$E:$E,$A446,'[1]2021'!$G:$G))/12</f>
        <v>36.111111111111107</v>
      </c>
      <c r="K446" s="53">
        <f>+(+SUMIF('[1]2021'!$A:$A,$A446,'[1]2021'!$C:$C)-SUMIF('[1]2021'!$E:$E,$A446,'[1]2021'!$G:$G))/12</f>
        <v>36.111111111111107</v>
      </c>
      <c r="L446" s="53">
        <f>+(+SUMIF('[1]2021'!$A:$A,$A446,'[1]2021'!$C:$C)-SUMIF('[1]2021'!$E:$E,$A446,'[1]2021'!$G:$G))/12</f>
        <v>36.111111111111107</v>
      </c>
      <c r="M446" s="53">
        <f>+(+SUMIF('[1]2021'!$A:$A,$A446,'[1]2021'!$C:$C)-SUMIF('[1]2021'!$E:$E,$A446,'[1]2021'!$G:$G))/12</f>
        <v>36.111111111111107</v>
      </c>
      <c r="N446" s="53">
        <f>+(+SUMIF('[1]2021'!$A:$A,$A446,'[1]2021'!$C:$C)-SUMIF('[1]2021'!$E:$E,$A446,'[1]2021'!$G:$G))/12</f>
        <v>36.111111111111107</v>
      </c>
      <c r="O446" s="53">
        <f>+(+SUMIF('[1]2021'!$A:$A,$A446,'[1]2021'!$C:$C)-SUMIF('[1]2021'!$E:$E,$A446,'[1]2021'!$G:$G))/12</f>
        <v>36.111111111111107</v>
      </c>
      <c r="P446" s="53">
        <f>+(+SUMIF('[1]2021'!$A:$A,$A446,'[1]2021'!$C:$C)-SUMIF('[1]2021'!$E:$E,$A446,'[1]2021'!$G:$G))/12</f>
        <v>36.111111111111107</v>
      </c>
      <c r="Q446" s="53">
        <f>+(+SUMIF('[1]2021'!$A:$A,$A446,'[1]2021'!$C:$C)-SUMIF('[1]2021'!$E:$E,$A446,'[1]2021'!$G:$G))/12</f>
        <v>36.111111111111107</v>
      </c>
      <c r="R446" s="53">
        <f>+(+SUMIF('[1]2021'!$A:$A,$A446,'[1]2021'!$C:$C)-SUMIF('[1]2021'!$E:$E,$A446,'[1]2021'!$G:$G))/12</f>
        <v>36.111111111111107</v>
      </c>
      <c r="S446" s="53">
        <f>+(+SUMIF('[1]2021'!$A:$A,$A446,'[1]2021'!$C:$C)-SUMIF('[1]2021'!$E:$E,$A446,'[1]2021'!$G:$G))/12</f>
        <v>36.111111111111107</v>
      </c>
      <c r="T446" s="53">
        <f>+(+SUMIF('[1]2021'!$A:$A,$A446,'[1]2021'!$C:$C)-SUMIF('[1]2021'!$E:$E,$A446,'[1]2021'!$G:$G))/12</f>
        <v>36.111111111111107</v>
      </c>
      <c r="U446" s="53">
        <f>+SUM(I446:INDEX(I446:T446,1,Settings!$C$4))</f>
        <v>433.3333333333332</v>
      </c>
      <c r="V446" s="53">
        <f t="shared" si="216"/>
        <v>433.3333333333332</v>
      </c>
      <c r="W446" s="53"/>
      <c r="X446" s="53">
        <f>+SUMIFS(postings!$T:$T,postings!$C:$C,'pl-data'!X$2,postings!$D:$D,'pl-data'!X$3,postings!$I:$I,'pl-data'!$A446)-SUMIFS(postings!$W:$W,postings!$C:$C,'pl-data'!X$2,postings!$D:$D,'pl-data'!X$3,postings!$M:$M,'pl-data'!$A446)</f>
        <v>0</v>
      </c>
      <c r="Y446" s="53">
        <f>+SUMIFS(postings!$T:$T,postings!$C:$C,'pl-data'!Y$2,postings!$D:$D,'pl-data'!Y$3,postings!$I:$I,'pl-data'!$A446)-SUMIFS(postings!$W:$W,postings!$C:$C,'pl-data'!Y$2,postings!$D:$D,'pl-data'!Y$3,postings!$M:$M,'pl-data'!$A446)</f>
        <v>0</v>
      </c>
      <c r="Z446" s="53">
        <f>+SUMIFS(postings!$T:$T,postings!$C:$C,'pl-data'!Z$2,postings!$D:$D,'pl-data'!Z$3,postings!$I:$I,'pl-data'!$A446)-SUMIFS(postings!$W:$W,postings!$C:$C,'pl-data'!Z$2,postings!$D:$D,'pl-data'!Z$3,postings!$M:$M,'pl-data'!$A446)</f>
        <v>0</v>
      </c>
      <c r="AA446" s="53">
        <f>+SUMIFS(postings!$T:$T,postings!$C:$C,'pl-data'!AA$2,postings!$D:$D,'pl-data'!AA$3,postings!$I:$I,'pl-data'!$A446)-SUMIFS(postings!$W:$W,postings!$C:$C,'pl-data'!AA$2,postings!$D:$D,'pl-data'!AA$3,postings!$M:$M,'pl-data'!$A446)</f>
        <v>0</v>
      </c>
      <c r="AB446" s="53">
        <f>+SUMIFS(postings!$T:$T,postings!$C:$C,'pl-data'!AB$2,postings!$D:$D,'pl-data'!AB$3,postings!$I:$I,'pl-data'!$A446)-SUMIFS(postings!$W:$W,postings!$C:$C,'pl-data'!AB$2,postings!$D:$D,'pl-data'!AB$3,postings!$M:$M,'pl-data'!$A446)</f>
        <v>0</v>
      </c>
      <c r="AC446" s="53">
        <f>+SUMIFS(postings!$T:$T,postings!$C:$C,'pl-data'!AC$2,postings!$D:$D,'pl-data'!AC$3,postings!$I:$I,'pl-data'!$A446)-SUMIFS(postings!$W:$W,postings!$C:$C,'pl-data'!AC$2,postings!$D:$D,'pl-data'!AC$3,postings!$M:$M,'pl-data'!$A446)</f>
        <v>0</v>
      </c>
      <c r="AD446" s="53">
        <f>+SUMIFS(postings!$T:$T,postings!$C:$C,'pl-data'!AD$2,postings!$D:$D,'pl-data'!AD$3,postings!$I:$I,'pl-data'!$A446)-SUMIFS(postings!$W:$W,postings!$C:$C,'pl-data'!AD$2,postings!$D:$D,'pl-data'!AD$3,postings!$M:$M,'pl-data'!$A446)</f>
        <v>0</v>
      </c>
      <c r="AE446" s="53">
        <f>+SUMIFS(postings!$T:$T,postings!$C:$C,'pl-data'!AE$2,postings!$D:$D,'pl-data'!AE$3,postings!$I:$I,'pl-data'!$A446)-SUMIFS(postings!$W:$W,postings!$C:$C,'pl-data'!AE$2,postings!$D:$D,'pl-data'!AE$3,postings!$M:$M,'pl-data'!$A446)</f>
        <v>0</v>
      </c>
      <c r="AF446" s="53">
        <f>+SUMIFS(postings!$T:$T,postings!$C:$C,'pl-data'!AF$2,postings!$D:$D,'pl-data'!AF$3,postings!$I:$I,'pl-data'!$A446)-SUMIFS(postings!$W:$W,postings!$C:$C,'pl-data'!AF$2,postings!$D:$D,'pl-data'!AF$3,postings!$M:$M,'pl-data'!$A446)</f>
        <v>0</v>
      </c>
      <c r="AG446" s="53">
        <f>+SUMIFS(postings!$T:$T,postings!$C:$C,'pl-data'!AG$2,postings!$D:$D,'pl-data'!AG$3,postings!$I:$I,'pl-data'!$A446)-SUMIFS(postings!$W:$W,postings!$C:$C,'pl-data'!AG$2,postings!$D:$D,'pl-data'!AG$3,postings!$M:$M,'pl-data'!$A446)</f>
        <v>0</v>
      </c>
      <c r="AH446" s="53">
        <f>+SUMIFS(postings!$T:$T,postings!$C:$C,'pl-data'!AH$2,postings!$D:$D,'pl-data'!AH$3,postings!$I:$I,'pl-data'!$A446)-SUMIFS(postings!$W:$W,postings!$C:$C,'pl-data'!AH$2,postings!$D:$D,'pl-data'!AH$3,postings!$M:$M,'pl-data'!$A446)</f>
        <v>0</v>
      </c>
      <c r="AI446" s="53">
        <f>+SUMIFS(postings!$T:$T,postings!$C:$C,'pl-data'!AI$2,postings!$D:$D,'pl-data'!AI$3,postings!$I:$I,'pl-data'!$A446)-SUMIFS(postings!$W:$W,postings!$C:$C,'pl-data'!AI$2,postings!$D:$D,'pl-data'!AI$3,postings!$M:$M,'pl-data'!$A446)</f>
        <v>0</v>
      </c>
      <c r="AJ446" s="53">
        <f>+SUM(X446:INDEX(X446:AI446,1,Settings!$C$4))</f>
        <v>0</v>
      </c>
      <c r="AK446" s="53">
        <f t="shared" si="217"/>
        <v>0</v>
      </c>
      <c r="AL446" s="53"/>
      <c r="AM446" s="53">
        <f t="shared" si="219"/>
        <v>37.194444444444443</v>
      </c>
      <c r="AN446" s="53">
        <f t="shared" si="220"/>
        <v>37.194444444444443</v>
      </c>
      <c r="AO446" s="53">
        <f t="shared" si="221"/>
        <v>37.194444444444443</v>
      </c>
      <c r="AP446" s="53">
        <f t="shared" si="222"/>
        <v>37.194444444444443</v>
      </c>
      <c r="AQ446" s="53">
        <f t="shared" si="223"/>
        <v>37.194444444444443</v>
      </c>
      <c r="AR446" s="53">
        <f t="shared" si="224"/>
        <v>37.194444444444443</v>
      </c>
      <c r="AS446" s="53">
        <f t="shared" si="225"/>
        <v>37.194444444444443</v>
      </c>
      <c r="AT446" s="53">
        <f t="shared" si="226"/>
        <v>37.194444444444443</v>
      </c>
      <c r="AU446" s="53">
        <f t="shared" si="227"/>
        <v>37.194444444444443</v>
      </c>
      <c r="AV446" s="53">
        <f t="shared" si="228"/>
        <v>37.194444444444443</v>
      </c>
      <c r="AW446" s="53">
        <f t="shared" si="229"/>
        <v>37.194444444444443</v>
      </c>
      <c r="AX446" s="53">
        <f t="shared" si="230"/>
        <v>37.194444444444443</v>
      </c>
      <c r="AY446" s="53">
        <f>+SUM(AM446:INDEX(AM446:AX446,1,Settings!$C$4))</f>
        <v>446.33333333333343</v>
      </c>
      <c r="AZ446" s="53">
        <f t="shared" si="218"/>
        <v>446.33333333333343</v>
      </c>
      <c r="BA446" s="53"/>
      <c r="BB446" s="53">
        <f t="shared" si="201"/>
        <v>38.310277777777777</v>
      </c>
      <c r="BC446" s="53">
        <f t="shared" si="202"/>
        <v>38.310277777777777</v>
      </c>
      <c r="BD446" s="53">
        <f t="shared" si="203"/>
        <v>38.310277777777777</v>
      </c>
      <c r="BE446" s="53">
        <f t="shared" si="204"/>
        <v>38.310277777777777</v>
      </c>
      <c r="BF446" s="53">
        <f t="shared" si="205"/>
        <v>38.310277777777777</v>
      </c>
      <c r="BG446" s="53">
        <f t="shared" si="206"/>
        <v>38.310277777777777</v>
      </c>
      <c r="BH446" s="53">
        <f t="shared" si="207"/>
        <v>38.310277777777777</v>
      </c>
      <c r="BI446" s="53">
        <f t="shared" si="208"/>
        <v>38.310277777777777</v>
      </c>
      <c r="BJ446" s="53">
        <f t="shared" si="209"/>
        <v>38.310277777777777</v>
      </c>
      <c r="BK446" s="53">
        <f t="shared" si="210"/>
        <v>38.310277777777777</v>
      </c>
      <c r="BL446" s="53">
        <f t="shared" si="211"/>
        <v>38.310277777777777</v>
      </c>
      <c r="BM446" s="53">
        <f t="shared" si="212"/>
        <v>38.310277777777777</v>
      </c>
      <c r="BN446" s="53">
        <f t="shared" si="213"/>
        <v>459.72333333333341</v>
      </c>
      <c r="BO446" s="53"/>
      <c r="BP446" s="53">
        <f t="shared" si="214"/>
        <v>478.11226666666676</v>
      </c>
      <c r="BQ446" s="53"/>
      <c r="BR446" s="53">
        <f t="shared" si="215"/>
        <v>502.0178800000001</v>
      </c>
    </row>
    <row r="447" spans="1:70" x14ac:dyDescent="0.2">
      <c r="A447" s="6">
        <v>4824</v>
      </c>
      <c r="B447" s="6" t="str">
        <f>+VLOOKUP(A447,masterfile!B:C,2,FALSE)</f>
        <v>Abschr. Geschäfts- oder Firmenwert</v>
      </c>
      <c r="D447" s="53">
        <f>+SUMIF('[1]2017'!$A:$A,$A447,'[1]2017'!$C:$C)-SUMIF('[1]2017'!$E:$E,$A447,'[1]2017'!$G:$G)</f>
        <v>0</v>
      </c>
      <c r="E447" s="53">
        <f>+SUMIF('[1]2018'!$A:$A,$A447,'[1]2018'!$C:$C)-SUMIF('[1]2018'!$E:$E,$A447,'[1]2018'!$G:$G)</f>
        <v>0</v>
      </c>
      <c r="F447" s="53">
        <f>+SUMIF('[1]2019'!$A:$A,$A447,'[1]2019'!$C:$C)-SUMIF('[1]2019'!$E:$E,$A447,'[1]2019'!$G:$G)</f>
        <v>0</v>
      </c>
      <c r="G447" s="53">
        <f>+SUMIF('[1]2020'!$A:$A,$A447,'[1]2020'!$C:$C)-SUMIF('[1]2020'!$E:$E,$A447,'[1]2020'!$G:$G)</f>
        <v>0</v>
      </c>
      <c r="H447" s="53"/>
      <c r="I447" s="53">
        <f>+(+SUMIF('[1]2021'!$A:$A,$A447,'[1]2021'!$C:$C)-SUMIF('[1]2021'!$E:$E,$A447,'[1]2021'!$G:$G))/12</f>
        <v>0</v>
      </c>
      <c r="J447" s="53">
        <f>+(+SUMIF('[1]2021'!$A:$A,$A447,'[1]2021'!$C:$C)-SUMIF('[1]2021'!$E:$E,$A447,'[1]2021'!$G:$G))/12</f>
        <v>0</v>
      </c>
      <c r="K447" s="53">
        <f>+(+SUMIF('[1]2021'!$A:$A,$A447,'[1]2021'!$C:$C)-SUMIF('[1]2021'!$E:$E,$A447,'[1]2021'!$G:$G))/12</f>
        <v>0</v>
      </c>
      <c r="L447" s="53">
        <f>+(+SUMIF('[1]2021'!$A:$A,$A447,'[1]2021'!$C:$C)-SUMIF('[1]2021'!$E:$E,$A447,'[1]2021'!$G:$G))/12</f>
        <v>0</v>
      </c>
      <c r="M447" s="53">
        <f>+(+SUMIF('[1]2021'!$A:$A,$A447,'[1]2021'!$C:$C)-SUMIF('[1]2021'!$E:$E,$A447,'[1]2021'!$G:$G))/12</f>
        <v>0</v>
      </c>
      <c r="N447" s="53">
        <f>+(+SUMIF('[1]2021'!$A:$A,$A447,'[1]2021'!$C:$C)-SUMIF('[1]2021'!$E:$E,$A447,'[1]2021'!$G:$G))/12</f>
        <v>0</v>
      </c>
      <c r="O447" s="53">
        <f>+(+SUMIF('[1]2021'!$A:$A,$A447,'[1]2021'!$C:$C)-SUMIF('[1]2021'!$E:$E,$A447,'[1]2021'!$G:$G))/12</f>
        <v>0</v>
      </c>
      <c r="P447" s="53">
        <f>+(+SUMIF('[1]2021'!$A:$A,$A447,'[1]2021'!$C:$C)-SUMIF('[1]2021'!$E:$E,$A447,'[1]2021'!$G:$G))/12</f>
        <v>0</v>
      </c>
      <c r="Q447" s="53">
        <f>+(+SUMIF('[1]2021'!$A:$A,$A447,'[1]2021'!$C:$C)-SUMIF('[1]2021'!$E:$E,$A447,'[1]2021'!$G:$G))/12</f>
        <v>0</v>
      </c>
      <c r="R447" s="53">
        <f>+(+SUMIF('[1]2021'!$A:$A,$A447,'[1]2021'!$C:$C)-SUMIF('[1]2021'!$E:$E,$A447,'[1]2021'!$G:$G))/12</f>
        <v>0</v>
      </c>
      <c r="S447" s="53">
        <f>+(+SUMIF('[1]2021'!$A:$A,$A447,'[1]2021'!$C:$C)-SUMIF('[1]2021'!$E:$E,$A447,'[1]2021'!$G:$G))/12</f>
        <v>0</v>
      </c>
      <c r="T447" s="53">
        <f>+(+SUMIF('[1]2021'!$A:$A,$A447,'[1]2021'!$C:$C)-SUMIF('[1]2021'!$E:$E,$A447,'[1]2021'!$G:$G))/12</f>
        <v>0</v>
      </c>
      <c r="U447" s="53">
        <f>+SUM(I447:INDEX(I447:T447,1,Settings!$C$4))</f>
        <v>0</v>
      </c>
      <c r="V447" s="53">
        <f t="shared" si="216"/>
        <v>0</v>
      </c>
      <c r="W447" s="53"/>
      <c r="X447" s="53">
        <f>+SUMIFS(postings!$T:$T,postings!$C:$C,'pl-data'!X$2,postings!$D:$D,'pl-data'!X$3,postings!$I:$I,'pl-data'!$A447)-SUMIFS(postings!$W:$W,postings!$C:$C,'pl-data'!X$2,postings!$D:$D,'pl-data'!X$3,postings!$M:$M,'pl-data'!$A447)</f>
        <v>0</v>
      </c>
      <c r="Y447" s="53">
        <f>+SUMIFS(postings!$T:$T,postings!$C:$C,'pl-data'!Y$2,postings!$D:$D,'pl-data'!Y$3,postings!$I:$I,'pl-data'!$A447)-SUMIFS(postings!$W:$W,postings!$C:$C,'pl-data'!Y$2,postings!$D:$D,'pl-data'!Y$3,postings!$M:$M,'pl-data'!$A447)</f>
        <v>0</v>
      </c>
      <c r="Z447" s="53">
        <f>+SUMIFS(postings!$T:$T,postings!$C:$C,'pl-data'!Z$2,postings!$D:$D,'pl-data'!Z$3,postings!$I:$I,'pl-data'!$A447)-SUMIFS(postings!$W:$W,postings!$C:$C,'pl-data'!Z$2,postings!$D:$D,'pl-data'!Z$3,postings!$M:$M,'pl-data'!$A447)</f>
        <v>0</v>
      </c>
      <c r="AA447" s="53">
        <f>+SUMIFS(postings!$T:$T,postings!$C:$C,'pl-data'!AA$2,postings!$D:$D,'pl-data'!AA$3,postings!$I:$I,'pl-data'!$A447)-SUMIFS(postings!$W:$W,postings!$C:$C,'pl-data'!AA$2,postings!$D:$D,'pl-data'!AA$3,postings!$M:$M,'pl-data'!$A447)</f>
        <v>0</v>
      </c>
      <c r="AB447" s="53">
        <f>+SUMIFS(postings!$T:$T,postings!$C:$C,'pl-data'!AB$2,postings!$D:$D,'pl-data'!AB$3,postings!$I:$I,'pl-data'!$A447)-SUMIFS(postings!$W:$W,postings!$C:$C,'pl-data'!AB$2,postings!$D:$D,'pl-data'!AB$3,postings!$M:$M,'pl-data'!$A447)</f>
        <v>0</v>
      </c>
      <c r="AC447" s="53">
        <f>+SUMIFS(postings!$T:$T,postings!$C:$C,'pl-data'!AC$2,postings!$D:$D,'pl-data'!AC$3,postings!$I:$I,'pl-data'!$A447)-SUMIFS(postings!$W:$W,postings!$C:$C,'pl-data'!AC$2,postings!$D:$D,'pl-data'!AC$3,postings!$M:$M,'pl-data'!$A447)</f>
        <v>0</v>
      </c>
      <c r="AD447" s="53">
        <f>+SUMIFS(postings!$T:$T,postings!$C:$C,'pl-data'!AD$2,postings!$D:$D,'pl-data'!AD$3,postings!$I:$I,'pl-data'!$A447)-SUMIFS(postings!$W:$W,postings!$C:$C,'pl-data'!AD$2,postings!$D:$D,'pl-data'!AD$3,postings!$M:$M,'pl-data'!$A447)</f>
        <v>0</v>
      </c>
      <c r="AE447" s="53">
        <f>+SUMIFS(postings!$T:$T,postings!$C:$C,'pl-data'!AE$2,postings!$D:$D,'pl-data'!AE$3,postings!$I:$I,'pl-data'!$A447)-SUMIFS(postings!$W:$W,postings!$C:$C,'pl-data'!AE$2,postings!$D:$D,'pl-data'!AE$3,postings!$M:$M,'pl-data'!$A447)</f>
        <v>0</v>
      </c>
      <c r="AF447" s="53">
        <f>+SUMIFS(postings!$T:$T,postings!$C:$C,'pl-data'!AF$2,postings!$D:$D,'pl-data'!AF$3,postings!$I:$I,'pl-data'!$A447)-SUMIFS(postings!$W:$W,postings!$C:$C,'pl-data'!AF$2,postings!$D:$D,'pl-data'!AF$3,postings!$M:$M,'pl-data'!$A447)</f>
        <v>0</v>
      </c>
      <c r="AG447" s="53">
        <f>+SUMIFS(postings!$T:$T,postings!$C:$C,'pl-data'!AG$2,postings!$D:$D,'pl-data'!AG$3,postings!$I:$I,'pl-data'!$A447)-SUMIFS(postings!$W:$W,postings!$C:$C,'pl-data'!AG$2,postings!$D:$D,'pl-data'!AG$3,postings!$M:$M,'pl-data'!$A447)</f>
        <v>0</v>
      </c>
      <c r="AH447" s="53">
        <f>+SUMIFS(postings!$T:$T,postings!$C:$C,'pl-data'!AH$2,postings!$D:$D,'pl-data'!AH$3,postings!$I:$I,'pl-data'!$A447)-SUMIFS(postings!$W:$W,postings!$C:$C,'pl-data'!AH$2,postings!$D:$D,'pl-data'!AH$3,postings!$M:$M,'pl-data'!$A447)</f>
        <v>0</v>
      </c>
      <c r="AI447" s="53">
        <f>+SUMIFS(postings!$T:$T,postings!$C:$C,'pl-data'!AI$2,postings!$D:$D,'pl-data'!AI$3,postings!$I:$I,'pl-data'!$A447)-SUMIFS(postings!$W:$W,postings!$C:$C,'pl-data'!AI$2,postings!$D:$D,'pl-data'!AI$3,postings!$M:$M,'pl-data'!$A447)</f>
        <v>0</v>
      </c>
      <c r="AJ447" s="53">
        <f>+SUM(X447:INDEX(X447:AI447,1,Settings!$C$4))</f>
        <v>0</v>
      </c>
      <c r="AK447" s="53">
        <f t="shared" si="217"/>
        <v>0</v>
      </c>
      <c r="AL447" s="53"/>
      <c r="AM447" s="53">
        <f t="shared" si="219"/>
        <v>0</v>
      </c>
      <c r="AN447" s="53">
        <f t="shared" si="220"/>
        <v>0</v>
      </c>
      <c r="AO447" s="53">
        <f t="shared" si="221"/>
        <v>0</v>
      </c>
      <c r="AP447" s="53">
        <f t="shared" si="222"/>
        <v>0</v>
      </c>
      <c r="AQ447" s="53">
        <f t="shared" si="223"/>
        <v>0</v>
      </c>
      <c r="AR447" s="53">
        <f t="shared" si="224"/>
        <v>0</v>
      </c>
      <c r="AS447" s="53">
        <f t="shared" si="225"/>
        <v>0</v>
      </c>
      <c r="AT447" s="53">
        <f t="shared" si="226"/>
        <v>0</v>
      </c>
      <c r="AU447" s="53">
        <f t="shared" si="227"/>
        <v>0</v>
      </c>
      <c r="AV447" s="53">
        <f t="shared" si="228"/>
        <v>0</v>
      </c>
      <c r="AW447" s="53">
        <f t="shared" si="229"/>
        <v>0</v>
      </c>
      <c r="AX447" s="53">
        <f t="shared" si="230"/>
        <v>0</v>
      </c>
      <c r="AY447" s="53">
        <f>+SUM(AM447:INDEX(AM447:AX447,1,Settings!$C$4))</f>
        <v>0</v>
      </c>
      <c r="AZ447" s="53">
        <f t="shared" si="218"/>
        <v>0</v>
      </c>
      <c r="BA447" s="53"/>
      <c r="BB447" s="53">
        <f t="shared" si="201"/>
        <v>0</v>
      </c>
      <c r="BC447" s="53">
        <f t="shared" si="202"/>
        <v>0</v>
      </c>
      <c r="BD447" s="53">
        <f t="shared" si="203"/>
        <v>0</v>
      </c>
      <c r="BE447" s="53">
        <f t="shared" si="204"/>
        <v>0</v>
      </c>
      <c r="BF447" s="53">
        <f t="shared" si="205"/>
        <v>0</v>
      </c>
      <c r="BG447" s="53">
        <f t="shared" si="206"/>
        <v>0</v>
      </c>
      <c r="BH447" s="53">
        <f t="shared" si="207"/>
        <v>0</v>
      </c>
      <c r="BI447" s="53">
        <f t="shared" si="208"/>
        <v>0</v>
      </c>
      <c r="BJ447" s="53">
        <f t="shared" si="209"/>
        <v>0</v>
      </c>
      <c r="BK447" s="53">
        <f t="shared" si="210"/>
        <v>0</v>
      </c>
      <c r="BL447" s="53">
        <f t="shared" si="211"/>
        <v>0</v>
      </c>
      <c r="BM447" s="53">
        <f t="shared" si="212"/>
        <v>0</v>
      </c>
      <c r="BN447" s="53">
        <f t="shared" si="213"/>
        <v>0</v>
      </c>
      <c r="BO447" s="53"/>
      <c r="BP447" s="53">
        <f t="shared" si="214"/>
        <v>0</v>
      </c>
      <c r="BQ447" s="53"/>
      <c r="BR447" s="53">
        <f t="shared" si="215"/>
        <v>0</v>
      </c>
    </row>
    <row r="448" spans="1:70" x14ac:dyDescent="0.2">
      <c r="A448" s="6">
        <v>4825</v>
      </c>
      <c r="B448" s="6" t="str">
        <f>+VLOOKUP(A448,masterfile!B:C,2,FALSE)</f>
        <v>Apl. Abschreib. Geschäfts-, Firmenwert</v>
      </c>
      <c r="D448" s="53">
        <f>+SUMIF('[1]2017'!$A:$A,$A448,'[1]2017'!$C:$C)-SUMIF('[1]2017'!$E:$E,$A448,'[1]2017'!$G:$G)</f>
        <v>0</v>
      </c>
      <c r="E448" s="53">
        <f>+SUMIF('[1]2018'!$A:$A,$A448,'[1]2018'!$C:$C)-SUMIF('[1]2018'!$E:$E,$A448,'[1]2018'!$G:$G)</f>
        <v>0</v>
      </c>
      <c r="F448" s="53">
        <f>+SUMIF('[1]2019'!$A:$A,$A448,'[1]2019'!$C:$C)-SUMIF('[1]2019'!$E:$E,$A448,'[1]2019'!$G:$G)</f>
        <v>0</v>
      </c>
      <c r="G448" s="53">
        <f>+SUMIF('[1]2020'!$A:$A,$A448,'[1]2020'!$C:$C)-SUMIF('[1]2020'!$E:$E,$A448,'[1]2020'!$G:$G)</f>
        <v>0</v>
      </c>
      <c r="H448" s="53"/>
      <c r="I448" s="53">
        <f>+(+SUMIF('[1]2021'!$A:$A,$A448,'[1]2021'!$C:$C)-SUMIF('[1]2021'!$E:$E,$A448,'[1]2021'!$G:$G))/12</f>
        <v>0</v>
      </c>
      <c r="J448" s="53">
        <f>+(+SUMIF('[1]2021'!$A:$A,$A448,'[1]2021'!$C:$C)-SUMIF('[1]2021'!$E:$E,$A448,'[1]2021'!$G:$G))/12</f>
        <v>0</v>
      </c>
      <c r="K448" s="53">
        <f>+(+SUMIF('[1]2021'!$A:$A,$A448,'[1]2021'!$C:$C)-SUMIF('[1]2021'!$E:$E,$A448,'[1]2021'!$G:$G))/12</f>
        <v>0</v>
      </c>
      <c r="L448" s="53">
        <f>+(+SUMIF('[1]2021'!$A:$A,$A448,'[1]2021'!$C:$C)-SUMIF('[1]2021'!$E:$E,$A448,'[1]2021'!$G:$G))/12</f>
        <v>0</v>
      </c>
      <c r="M448" s="53">
        <f>+(+SUMIF('[1]2021'!$A:$A,$A448,'[1]2021'!$C:$C)-SUMIF('[1]2021'!$E:$E,$A448,'[1]2021'!$G:$G))/12</f>
        <v>0</v>
      </c>
      <c r="N448" s="53">
        <f>+(+SUMIF('[1]2021'!$A:$A,$A448,'[1]2021'!$C:$C)-SUMIF('[1]2021'!$E:$E,$A448,'[1]2021'!$G:$G))/12</f>
        <v>0</v>
      </c>
      <c r="O448" s="53">
        <f>+(+SUMIF('[1]2021'!$A:$A,$A448,'[1]2021'!$C:$C)-SUMIF('[1]2021'!$E:$E,$A448,'[1]2021'!$G:$G))/12</f>
        <v>0</v>
      </c>
      <c r="P448" s="53">
        <f>+(+SUMIF('[1]2021'!$A:$A,$A448,'[1]2021'!$C:$C)-SUMIF('[1]2021'!$E:$E,$A448,'[1]2021'!$G:$G))/12</f>
        <v>0</v>
      </c>
      <c r="Q448" s="53">
        <f>+(+SUMIF('[1]2021'!$A:$A,$A448,'[1]2021'!$C:$C)-SUMIF('[1]2021'!$E:$E,$A448,'[1]2021'!$G:$G))/12</f>
        <v>0</v>
      </c>
      <c r="R448" s="53">
        <f>+(+SUMIF('[1]2021'!$A:$A,$A448,'[1]2021'!$C:$C)-SUMIF('[1]2021'!$E:$E,$A448,'[1]2021'!$G:$G))/12</f>
        <v>0</v>
      </c>
      <c r="S448" s="53">
        <f>+(+SUMIF('[1]2021'!$A:$A,$A448,'[1]2021'!$C:$C)-SUMIF('[1]2021'!$E:$E,$A448,'[1]2021'!$G:$G))/12</f>
        <v>0</v>
      </c>
      <c r="T448" s="53">
        <f>+(+SUMIF('[1]2021'!$A:$A,$A448,'[1]2021'!$C:$C)-SUMIF('[1]2021'!$E:$E,$A448,'[1]2021'!$G:$G))/12</f>
        <v>0</v>
      </c>
      <c r="U448" s="53">
        <f>+SUM(I448:INDEX(I448:T448,1,Settings!$C$4))</f>
        <v>0</v>
      </c>
      <c r="V448" s="53">
        <f t="shared" si="216"/>
        <v>0</v>
      </c>
      <c r="W448" s="53"/>
      <c r="X448" s="53">
        <f>+SUMIFS(postings!$T:$T,postings!$C:$C,'pl-data'!X$2,postings!$D:$D,'pl-data'!X$3,postings!$I:$I,'pl-data'!$A448)-SUMIFS(postings!$W:$W,postings!$C:$C,'pl-data'!X$2,postings!$D:$D,'pl-data'!X$3,postings!$M:$M,'pl-data'!$A448)</f>
        <v>0</v>
      </c>
      <c r="Y448" s="53">
        <f>+SUMIFS(postings!$T:$T,postings!$C:$C,'pl-data'!Y$2,postings!$D:$D,'pl-data'!Y$3,postings!$I:$I,'pl-data'!$A448)-SUMIFS(postings!$W:$W,postings!$C:$C,'pl-data'!Y$2,postings!$D:$D,'pl-data'!Y$3,postings!$M:$M,'pl-data'!$A448)</f>
        <v>0</v>
      </c>
      <c r="Z448" s="53">
        <f>+SUMIFS(postings!$T:$T,postings!$C:$C,'pl-data'!Z$2,postings!$D:$D,'pl-data'!Z$3,postings!$I:$I,'pl-data'!$A448)-SUMIFS(postings!$W:$W,postings!$C:$C,'pl-data'!Z$2,postings!$D:$D,'pl-data'!Z$3,postings!$M:$M,'pl-data'!$A448)</f>
        <v>0</v>
      </c>
      <c r="AA448" s="53">
        <f>+SUMIFS(postings!$T:$T,postings!$C:$C,'pl-data'!AA$2,postings!$D:$D,'pl-data'!AA$3,postings!$I:$I,'pl-data'!$A448)-SUMIFS(postings!$W:$W,postings!$C:$C,'pl-data'!AA$2,postings!$D:$D,'pl-data'!AA$3,postings!$M:$M,'pl-data'!$A448)</f>
        <v>0</v>
      </c>
      <c r="AB448" s="53">
        <f>+SUMIFS(postings!$T:$T,postings!$C:$C,'pl-data'!AB$2,postings!$D:$D,'pl-data'!AB$3,postings!$I:$I,'pl-data'!$A448)-SUMIFS(postings!$W:$W,postings!$C:$C,'pl-data'!AB$2,postings!$D:$D,'pl-data'!AB$3,postings!$M:$M,'pl-data'!$A448)</f>
        <v>0</v>
      </c>
      <c r="AC448" s="53">
        <f>+SUMIFS(postings!$T:$T,postings!$C:$C,'pl-data'!AC$2,postings!$D:$D,'pl-data'!AC$3,postings!$I:$I,'pl-data'!$A448)-SUMIFS(postings!$W:$W,postings!$C:$C,'pl-data'!AC$2,postings!$D:$D,'pl-data'!AC$3,postings!$M:$M,'pl-data'!$A448)</f>
        <v>0</v>
      </c>
      <c r="AD448" s="53">
        <f>+SUMIFS(postings!$T:$T,postings!$C:$C,'pl-data'!AD$2,postings!$D:$D,'pl-data'!AD$3,postings!$I:$I,'pl-data'!$A448)-SUMIFS(postings!$W:$W,postings!$C:$C,'pl-data'!AD$2,postings!$D:$D,'pl-data'!AD$3,postings!$M:$M,'pl-data'!$A448)</f>
        <v>0</v>
      </c>
      <c r="AE448" s="53">
        <f>+SUMIFS(postings!$T:$T,postings!$C:$C,'pl-data'!AE$2,postings!$D:$D,'pl-data'!AE$3,postings!$I:$I,'pl-data'!$A448)-SUMIFS(postings!$W:$W,postings!$C:$C,'pl-data'!AE$2,postings!$D:$D,'pl-data'!AE$3,postings!$M:$M,'pl-data'!$A448)</f>
        <v>0</v>
      </c>
      <c r="AF448" s="53">
        <f>+SUMIFS(postings!$T:$T,postings!$C:$C,'pl-data'!AF$2,postings!$D:$D,'pl-data'!AF$3,postings!$I:$I,'pl-data'!$A448)-SUMIFS(postings!$W:$W,postings!$C:$C,'pl-data'!AF$2,postings!$D:$D,'pl-data'!AF$3,postings!$M:$M,'pl-data'!$A448)</f>
        <v>0</v>
      </c>
      <c r="AG448" s="53">
        <f>+SUMIFS(postings!$T:$T,postings!$C:$C,'pl-data'!AG$2,postings!$D:$D,'pl-data'!AG$3,postings!$I:$I,'pl-data'!$A448)-SUMIFS(postings!$W:$W,postings!$C:$C,'pl-data'!AG$2,postings!$D:$D,'pl-data'!AG$3,postings!$M:$M,'pl-data'!$A448)</f>
        <v>0</v>
      </c>
      <c r="AH448" s="53">
        <f>+SUMIFS(postings!$T:$T,postings!$C:$C,'pl-data'!AH$2,postings!$D:$D,'pl-data'!AH$3,postings!$I:$I,'pl-data'!$A448)-SUMIFS(postings!$W:$W,postings!$C:$C,'pl-data'!AH$2,postings!$D:$D,'pl-data'!AH$3,postings!$M:$M,'pl-data'!$A448)</f>
        <v>0</v>
      </c>
      <c r="AI448" s="53">
        <f>+SUMIFS(postings!$T:$T,postings!$C:$C,'pl-data'!AI$2,postings!$D:$D,'pl-data'!AI$3,postings!$I:$I,'pl-data'!$A448)-SUMIFS(postings!$W:$W,postings!$C:$C,'pl-data'!AI$2,postings!$D:$D,'pl-data'!AI$3,postings!$M:$M,'pl-data'!$A448)</f>
        <v>0</v>
      </c>
      <c r="AJ448" s="53">
        <f>+SUM(X448:INDEX(X448:AI448,1,Settings!$C$4))</f>
        <v>0</v>
      </c>
      <c r="AK448" s="53">
        <f t="shared" si="217"/>
        <v>0</v>
      </c>
      <c r="AL448" s="53"/>
      <c r="AM448" s="53">
        <f t="shared" si="219"/>
        <v>0</v>
      </c>
      <c r="AN448" s="53">
        <f t="shared" si="220"/>
        <v>0</v>
      </c>
      <c r="AO448" s="53">
        <f t="shared" si="221"/>
        <v>0</v>
      </c>
      <c r="AP448" s="53">
        <f t="shared" si="222"/>
        <v>0</v>
      </c>
      <c r="AQ448" s="53">
        <f t="shared" si="223"/>
        <v>0</v>
      </c>
      <c r="AR448" s="53">
        <f t="shared" si="224"/>
        <v>0</v>
      </c>
      <c r="AS448" s="53">
        <f t="shared" si="225"/>
        <v>0</v>
      </c>
      <c r="AT448" s="53">
        <f t="shared" si="226"/>
        <v>0</v>
      </c>
      <c r="AU448" s="53">
        <f t="shared" si="227"/>
        <v>0</v>
      </c>
      <c r="AV448" s="53">
        <f t="shared" si="228"/>
        <v>0</v>
      </c>
      <c r="AW448" s="53">
        <f t="shared" si="229"/>
        <v>0</v>
      </c>
      <c r="AX448" s="53">
        <f t="shared" si="230"/>
        <v>0</v>
      </c>
      <c r="AY448" s="53">
        <f>+SUM(AM448:INDEX(AM448:AX448,1,Settings!$C$4))</f>
        <v>0</v>
      </c>
      <c r="AZ448" s="53">
        <f t="shared" si="218"/>
        <v>0</v>
      </c>
      <c r="BA448" s="53"/>
      <c r="BB448" s="53">
        <f t="shared" si="201"/>
        <v>0</v>
      </c>
      <c r="BC448" s="53">
        <f t="shared" si="202"/>
        <v>0</v>
      </c>
      <c r="BD448" s="53">
        <f t="shared" si="203"/>
        <v>0</v>
      </c>
      <c r="BE448" s="53">
        <f t="shared" si="204"/>
        <v>0</v>
      </c>
      <c r="BF448" s="53">
        <f t="shared" si="205"/>
        <v>0</v>
      </c>
      <c r="BG448" s="53">
        <f t="shared" si="206"/>
        <v>0</v>
      </c>
      <c r="BH448" s="53">
        <f t="shared" si="207"/>
        <v>0</v>
      </c>
      <c r="BI448" s="53">
        <f t="shared" si="208"/>
        <v>0</v>
      </c>
      <c r="BJ448" s="53">
        <f t="shared" si="209"/>
        <v>0</v>
      </c>
      <c r="BK448" s="53">
        <f t="shared" si="210"/>
        <v>0</v>
      </c>
      <c r="BL448" s="53">
        <f t="shared" si="211"/>
        <v>0</v>
      </c>
      <c r="BM448" s="53">
        <f t="shared" si="212"/>
        <v>0</v>
      </c>
      <c r="BN448" s="53">
        <f t="shared" si="213"/>
        <v>0</v>
      </c>
      <c r="BO448" s="53"/>
      <c r="BP448" s="53">
        <f t="shared" si="214"/>
        <v>0</v>
      </c>
      <c r="BQ448" s="53"/>
      <c r="BR448" s="53">
        <f t="shared" si="215"/>
        <v>0</v>
      </c>
    </row>
    <row r="449" spans="1:70" x14ac:dyDescent="0.2">
      <c r="A449" s="6">
        <v>4826</v>
      </c>
      <c r="B449" s="6" t="str">
        <f>+VLOOKUP(A449,masterfile!B:C,2,FALSE)</f>
        <v>Apl. Abschreibungen immaterielle VermG</v>
      </c>
      <c r="D449" s="53">
        <f>+SUMIF('[1]2017'!$A:$A,$A449,'[1]2017'!$C:$C)-SUMIF('[1]2017'!$E:$E,$A449,'[1]2017'!$G:$G)</f>
        <v>0</v>
      </c>
      <c r="E449" s="53">
        <f>+SUMIF('[1]2018'!$A:$A,$A449,'[1]2018'!$C:$C)-SUMIF('[1]2018'!$E:$E,$A449,'[1]2018'!$G:$G)</f>
        <v>0</v>
      </c>
      <c r="F449" s="53">
        <f>+SUMIF('[1]2019'!$A:$A,$A449,'[1]2019'!$C:$C)-SUMIF('[1]2019'!$E:$E,$A449,'[1]2019'!$G:$G)</f>
        <v>0</v>
      </c>
      <c r="G449" s="53">
        <f>+SUMIF('[1]2020'!$A:$A,$A449,'[1]2020'!$C:$C)-SUMIF('[1]2020'!$E:$E,$A449,'[1]2020'!$G:$G)</f>
        <v>0</v>
      </c>
      <c r="H449" s="53"/>
      <c r="I449" s="53">
        <f>+(+SUMIF('[1]2021'!$A:$A,$A449,'[1]2021'!$C:$C)-SUMIF('[1]2021'!$E:$E,$A449,'[1]2021'!$G:$G))/12</f>
        <v>0</v>
      </c>
      <c r="J449" s="53">
        <f>+(+SUMIF('[1]2021'!$A:$A,$A449,'[1]2021'!$C:$C)-SUMIF('[1]2021'!$E:$E,$A449,'[1]2021'!$G:$G))/12</f>
        <v>0</v>
      </c>
      <c r="K449" s="53">
        <f>+(+SUMIF('[1]2021'!$A:$A,$A449,'[1]2021'!$C:$C)-SUMIF('[1]2021'!$E:$E,$A449,'[1]2021'!$G:$G))/12</f>
        <v>0</v>
      </c>
      <c r="L449" s="53">
        <f>+(+SUMIF('[1]2021'!$A:$A,$A449,'[1]2021'!$C:$C)-SUMIF('[1]2021'!$E:$E,$A449,'[1]2021'!$G:$G))/12</f>
        <v>0</v>
      </c>
      <c r="M449" s="53">
        <f>+(+SUMIF('[1]2021'!$A:$A,$A449,'[1]2021'!$C:$C)-SUMIF('[1]2021'!$E:$E,$A449,'[1]2021'!$G:$G))/12</f>
        <v>0</v>
      </c>
      <c r="N449" s="53">
        <f>+(+SUMIF('[1]2021'!$A:$A,$A449,'[1]2021'!$C:$C)-SUMIF('[1]2021'!$E:$E,$A449,'[1]2021'!$G:$G))/12</f>
        <v>0</v>
      </c>
      <c r="O449" s="53">
        <f>+(+SUMIF('[1]2021'!$A:$A,$A449,'[1]2021'!$C:$C)-SUMIF('[1]2021'!$E:$E,$A449,'[1]2021'!$G:$G))/12</f>
        <v>0</v>
      </c>
      <c r="P449" s="53">
        <f>+(+SUMIF('[1]2021'!$A:$A,$A449,'[1]2021'!$C:$C)-SUMIF('[1]2021'!$E:$E,$A449,'[1]2021'!$G:$G))/12</f>
        <v>0</v>
      </c>
      <c r="Q449" s="53">
        <f>+(+SUMIF('[1]2021'!$A:$A,$A449,'[1]2021'!$C:$C)-SUMIF('[1]2021'!$E:$E,$A449,'[1]2021'!$G:$G))/12</f>
        <v>0</v>
      </c>
      <c r="R449" s="53">
        <f>+(+SUMIF('[1]2021'!$A:$A,$A449,'[1]2021'!$C:$C)-SUMIF('[1]2021'!$E:$E,$A449,'[1]2021'!$G:$G))/12</f>
        <v>0</v>
      </c>
      <c r="S449" s="53">
        <f>+(+SUMIF('[1]2021'!$A:$A,$A449,'[1]2021'!$C:$C)-SUMIF('[1]2021'!$E:$E,$A449,'[1]2021'!$G:$G))/12</f>
        <v>0</v>
      </c>
      <c r="T449" s="53">
        <f>+(+SUMIF('[1]2021'!$A:$A,$A449,'[1]2021'!$C:$C)-SUMIF('[1]2021'!$E:$E,$A449,'[1]2021'!$G:$G))/12</f>
        <v>0</v>
      </c>
      <c r="U449" s="53">
        <f>+SUM(I449:INDEX(I449:T449,1,Settings!$C$4))</f>
        <v>0</v>
      </c>
      <c r="V449" s="53">
        <f t="shared" si="216"/>
        <v>0</v>
      </c>
      <c r="W449" s="53"/>
      <c r="X449" s="53">
        <f>+SUMIFS(postings!$T:$T,postings!$C:$C,'pl-data'!X$2,postings!$D:$D,'pl-data'!X$3,postings!$I:$I,'pl-data'!$A449)-SUMIFS(postings!$W:$W,postings!$C:$C,'pl-data'!X$2,postings!$D:$D,'pl-data'!X$3,postings!$M:$M,'pl-data'!$A449)</f>
        <v>0</v>
      </c>
      <c r="Y449" s="53">
        <f>+SUMIFS(postings!$T:$T,postings!$C:$C,'pl-data'!Y$2,postings!$D:$D,'pl-data'!Y$3,postings!$I:$I,'pl-data'!$A449)-SUMIFS(postings!$W:$W,postings!$C:$C,'pl-data'!Y$2,postings!$D:$D,'pl-data'!Y$3,postings!$M:$M,'pl-data'!$A449)</f>
        <v>0</v>
      </c>
      <c r="Z449" s="53">
        <f>+SUMIFS(postings!$T:$T,postings!$C:$C,'pl-data'!Z$2,postings!$D:$D,'pl-data'!Z$3,postings!$I:$I,'pl-data'!$A449)-SUMIFS(postings!$W:$W,postings!$C:$C,'pl-data'!Z$2,postings!$D:$D,'pl-data'!Z$3,postings!$M:$M,'pl-data'!$A449)</f>
        <v>0</v>
      </c>
      <c r="AA449" s="53">
        <f>+SUMIFS(postings!$T:$T,postings!$C:$C,'pl-data'!AA$2,postings!$D:$D,'pl-data'!AA$3,postings!$I:$I,'pl-data'!$A449)-SUMIFS(postings!$W:$W,postings!$C:$C,'pl-data'!AA$2,postings!$D:$D,'pl-data'!AA$3,postings!$M:$M,'pl-data'!$A449)</f>
        <v>0</v>
      </c>
      <c r="AB449" s="53">
        <f>+SUMIFS(postings!$T:$T,postings!$C:$C,'pl-data'!AB$2,postings!$D:$D,'pl-data'!AB$3,postings!$I:$I,'pl-data'!$A449)-SUMIFS(postings!$W:$W,postings!$C:$C,'pl-data'!AB$2,postings!$D:$D,'pl-data'!AB$3,postings!$M:$M,'pl-data'!$A449)</f>
        <v>0</v>
      </c>
      <c r="AC449" s="53">
        <f>+SUMIFS(postings!$T:$T,postings!$C:$C,'pl-data'!AC$2,postings!$D:$D,'pl-data'!AC$3,postings!$I:$I,'pl-data'!$A449)-SUMIFS(postings!$W:$W,postings!$C:$C,'pl-data'!AC$2,postings!$D:$D,'pl-data'!AC$3,postings!$M:$M,'pl-data'!$A449)</f>
        <v>0</v>
      </c>
      <c r="AD449" s="53">
        <f>+SUMIFS(postings!$T:$T,postings!$C:$C,'pl-data'!AD$2,postings!$D:$D,'pl-data'!AD$3,postings!$I:$I,'pl-data'!$A449)-SUMIFS(postings!$W:$W,postings!$C:$C,'pl-data'!AD$2,postings!$D:$D,'pl-data'!AD$3,postings!$M:$M,'pl-data'!$A449)</f>
        <v>0</v>
      </c>
      <c r="AE449" s="53">
        <f>+SUMIFS(postings!$T:$T,postings!$C:$C,'pl-data'!AE$2,postings!$D:$D,'pl-data'!AE$3,postings!$I:$I,'pl-data'!$A449)-SUMIFS(postings!$W:$W,postings!$C:$C,'pl-data'!AE$2,postings!$D:$D,'pl-data'!AE$3,postings!$M:$M,'pl-data'!$A449)</f>
        <v>0</v>
      </c>
      <c r="AF449" s="53">
        <f>+SUMIFS(postings!$T:$T,postings!$C:$C,'pl-data'!AF$2,postings!$D:$D,'pl-data'!AF$3,postings!$I:$I,'pl-data'!$A449)-SUMIFS(postings!$W:$W,postings!$C:$C,'pl-data'!AF$2,postings!$D:$D,'pl-data'!AF$3,postings!$M:$M,'pl-data'!$A449)</f>
        <v>0</v>
      </c>
      <c r="AG449" s="53">
        <f>+SUMIFS(postings!$T:$T,postings!$C:$C,'pl-data'!AG$2,postings!$D:$D,'pl-data'!AG$3,postings!$I:$I,'pl-data'!$A449)-SUMIFS(postings!$W:$W,postings!$C:$C,'pl-data'!AG$2,postings!$D:$D,'pl-data'!AG$3,postings!$M:$M,'pl-data'!$A449)</f>
        <v>0</v>
      </c>
      <c r="AH449" s="53">
        <f>+SUMIFS(postings!$T:$T,postings!$C:$C,'pl-data'!AH$2,postings!$D:$D,'pl-data'!AH$3,postings!$I:$I,'pl-data'!$A449)-SUMIFS(postings!$W:$W,postings!$C:$C,'pl-data'!AH$2,postings!$D:$D,'pl-data'!AH$3,postings!$M:$M,'pl-data'!$A449)</f>
        <v>0</v>
      </c>
      <c r="AI449" s="53">
        <f>+SUMIFS(postings!$T:$T,postings!$C:$C,'pl-data'!AI$2,postings!$D:$D,'pl-data'!AI$3,postings!$I:$I,'pl-data'!$A449)-SUMIFS(postings!$W:$W,postings!$C:$C,'pl-data'!AI$2,postings!$D:$D,'pl-data'!AI$3,postings!$M:$M,'pl-data'!$A449)</f>
        <v>0</v>
      </c>
      <c r="AJ449" s="53">
        <f>+SUM(X449:INDEX(X449:AI449,1,Settings!$C$4))</f>
        <v>0</v>
      </c>
      <c r="AK449" s="53">
        <f t="shared" si="217"/>
        <v>0</v>
      </c>
      <c r="AL449" s="53"/>
      <c r="AM449" s="53">
        <f t="shared" si="219"/>
        <v>0</v>
      </c>
      <c r="AN449" s="53">
        <f t="shared" si="220"/>
        <v>0</v>
      </c>
      <c r="AO449" s="53">
        <f t="shared" si="221"/>
        <v>0</v>
      </c>
      <c r="AP449" s="53">
        <f t="shared" si="222"/>
        <v>0</v>
      </c>
      <c r="AQ449" s="53">
        <f t="shared" si="223"/>
        <v>0</v>
      </c>
      <c r="AR449" s="53">
        <f t="shared" si="224"/>
        <v>0</v>
      </c>
      <c r="AS449" s="53">
        <f t="shared" si="225"/>
        <v>0</v>
      </c>
      <c r="AT449" s="53">
        <f t="shared" si="226"/>
        <v>0</v>
      </c>
      <c r="AU449" s="53">
        <f t="shared" si="227"/>
        <v>0</v>
      </c>
      <c r="AV449" s="53">
        <f t="shared" si="228"/>
        <v>0</v>
      </c>
      <c r="AW449" s="53">
        <f t="shared" si="229"/>
        <v>0</v>
      </c>
      <c r="AX449" s="53">
        <f t="shared" si="230"/>
        <v>0</v>
      </c>
      <c r="AY449" s="53">
        <f>+SUM(AM449:INDEX(AM449:AX449,1,Settings!$C$4))</f>
        <v>0</v>
      </c>
      <c r="AZ449" s="53">
        <f t="shared" si="218"/>
        <v>0</v>
      </c>
      <c r="BA449" s="53"/>
      <c r="BB449" s="53">
        <f t="shared" si="201"/>
        <v>0</v>
      </c>
      <c r="BC449" s="53">
        <f t="shared" si="202"/>
        <v>0</v>
      </c>
      <c r="BD449" s="53">
        <f t="shared" si="203"/>
        <v>0</v>
      </c>
      <c r="BE449" s="53">
        <f t="shared" si="204"/>
        <v>0</v>
      </c>
      <c r="BF449" s="53">
        <f t="shared" si="205"/>
        <v>0</v>
      </c>
      <c r="BG449" s="53">
        <f t="shared" si="206"/>
        <v>0</v>
      </c>
      <c r="BH449" s="53">
        <f t="shared" si="207"/>
        <v>0</v>
      </c>
      <c r="BI449" s="53">
        <f t="shared" si="208"/>
        <v>0</v>
      </c>
      <c r="BJ449" s="53">
        <f t="shared" si="209"/>
        <v>0</v>
      </c>
      <c r="BK449" s="53">
        <f t="shared" si="210"/>
        <v>0</v>
      </c>
      <c r="BL449" s="53">
        <f t="shared" si="211"/>
        <v>0</v>
      </c>
      <c r="BM449" s="53">
        <f t="shared" si="212"/>
        <v>0</v>
      </c>
      <c r="BN449" s="53">
        <f t="shared" si="213"/>
        <v>0</v>
      </c>
      <c r="BO449" s="53"/>
      <c r="BP449" s="53">
        <f t="shared" si="214"/>
        <v>0</v>
      </c>
      <c r="BQ449" s="53"/>
      <c r="BR449" s="53">
        <f t="shared" si="215"/>
        <v>0</v>
      </c>
    </row>
    <row r="450" spans="1:70" x14ac:dyDescent="0.2">
      <c r="A450" s="6">
        <v>4827</v>
      </c>
      <c r="B450" s="6" t="str">
        <f>+VLOOKUP(A450,masterfile!B:C,2,FALSE)</f>
        <v>Apl. Abschreibung selbst gesch. imm.VG</v>
      </c>
      <c r="D450" s="53">
        <f>+SUMIF('[1]2017'!$A:$A,$A450,'[1]2017'!$C:$C)-SUMIF('[1]2017'!$E:$E,$A450,'[1]2017'!$G:$G)</f>
        <v>0</v>
      </c>
      <c r="E450" s="53">
        <f>+SUMIF('[1]2018'!$A:$A,$A450,'[1]2018'!$C:$C)-SUMIF('[1]2018'!$E:$E,$A450,'[1]2018'!$G:$G)</f>
        <v>0</v>
      </c>
      <c r="F450" s="53">
        <f>+SUMIF('[1]2019'!$A:$A,$A450,'[1]2019'!$C:$C)-SUMIF('[1]2019'!$E:$E,$A450,'[1]2019'!$G:$G)</f>
        <v>0</v>
      </c>
      <c r="G450" s="53">
        <f>+SUMIF('[1]2020'!$A:$A,$A450,'[1]2020'!$C:$C)-SUMIF('[1]2020'!$E:$E,$A450,'[1]2020'!$G:$G)</f>
        <v>0</v>
      </c>
      <c r="H450" s="53"/>
      <c r="I450" s="53">
        <f>+(+SUMIF('[1]2021'!$A:$A,$A450,'[1]2021'!$C:$C)-SUMIF('[1]2021'!$E:$E,$A450,'[1]2021'!$G:$G))/12</f>
        <v>0</v>
      </c>
      <c r="J450" s="53">
        <f>+(+SUMIF('[1]2021'!$A:$A,$A450,'[1]2021'!$C:$C)-SUMIF('[1]2021'!$E:$E,$A450,'[1]2021'!$G:$G))/12</f>
        <v>0</v>
      </c>
      <c r="K450" s="53">
        <f>+(+SUMIF('[1]2021'!$A:$A,$A450,'[1]2021'!$C:$C)-SUMIF('[1]2021'!$E:$E,$A450,'[1]2021'!$G:$G))/12</f>
        <v>0</v>
      </c>
      <c r="L450" s="53">
        <f>+(+SUMIF('[1]2021'!$A:$A,$A450,'[1]2021'!$C:$C)-SUMIF('[1]2021'!$E:$E,$A450,'[1]2021'!$G:$G))/12</f>
        <v>0</v>
      </c>
      <c r="M450" s="53">
        <f>+(+SUMIF('[1]2021'!$A:$A,$A450,'[1]2021'!$C:$C)-SUMIF('[1]2021'!$E:$E,$A450,'[1]2021'!$G:$G))/12</f>
        <v>0</v>
      </c>
      <c r="N450" s="53">
        <f>+(+SUMIF('[1]2021'!$A:$A,$A450,'[1]2021'!$C:$C)-SUMIF('[1]2021'!$E:$E,$A450,'[1]2021'!$G:$G))/12</f>
        <v>0</v>
      </c>
      <c r="O450" s="53">
        <f>+(+SUMIF('[1]2021'!$A:$A,$A450,'[1]2021'!$C:$C)-SUMIF('[1]2021'!$E:$E,$A450,'[1]2021'!$G:$G))/12</f>
        <v>0</v>
      </c>
      <c r="P450" s="53">
        <f>+(+SUMIF('[1]2021'!$A:$A,$A450,'[1]2021'!$C:$C)-SUMIF('[1]2021'!$E:$E,$A450,'[1]2021'!$G:$G))/12</f>
        <v>0</v>
      </c>
      <c r="Q450" s="53">
        <f>+(+SUMIF('[1]2021'!$A:$A,$A450,'[1]2021'!$C:$C)-SUMIF('[1]2021'!$E:$E,$A450,'[1]2021'!$G:$G))/12</f>
        <v>0</v>
      </c>
      <c r="R450" s="53">
        <f>+(+SUMIF('[1]2021'!$A:$A,$A450,'[1]2021'!$C:$C)-SUMIF('[1]2021'!$E:$E,$A450,'[1]2021'!$G:$G))/12</f>
        <v>0</v>
      </c>
      <c r="S450" s="53">
        <f>+(+SUMIF('[1]2021'!$A:$A,$A450,'[1]2021'!$C:$C)-SUMIF('[1]2021'!$E:$E,$A450,'[1]2021'!$G:$G))/12</f>
        <v>0</v>
      </c>
      <c r="T450" s="53">
        <f>+(+SUMIF('[1]2021'!$A:$A,$A450,'[1]2021'!$C:$C)-SUMIF('[1]2021'!$E:$E,$A450,'[1]2021'!$G:$G))/12</f>
        <v>0</v>
      </c>
      <c r="U450" s="53">
        <f>+SUM(I450:INDEX(I450:T450,1,Settings!$C$4))</f>
        <v>0</v>
      </c>
      <c r="V450" s="53">
        <f t="shared" si="216"/>
        <v>0</v>
      </c>
      <c r="W450" s="53"/>
      <c r="X450" s="53">
        <f>+SUMIFS(postings!$T:$T,postings!$C:$C,'pl-data'!X$2,postings!$D:$D,'pl-data'!X$3,postings!$I:$I,'pl-data'!$A450)-SUMIFS(postings!$W:$W,postings!$C:$C,'pl-data'!X$2,postings!$D:$D,'pl-data'!X$3,postings!$M:$M,'pl-data'!$A450)</f>
        <v>0</v>
      </c>
      <c r="Y450" s="53">
        <f>+SUMIFS(postings!$T:$T,postings!$C:$C,'pl-data'!Y$2,postings!$D:$D,'pl-data'!Y$3,postings!$I:$I,'pl-data'!$A450)-SUMIFS(postings!$W:$W,postings!$C:$C,'pl-data'!Y$2,postings!$D:$D,'pl-data'!Y$3,postings!$M:$M,'pl-data'!$A450)</f>
        <v>0</v>
      </c>
      <c r="Z450" s="53">
        <f>+SUMIFS(postings!$T:$T,postings!$C:$C,'pl-data'!Z$2,postings!$D:$D,'pl-data'!Z$3,postings!$I:$I,'pl-data'!$A450)-SUMIFS(postings!$W:$W,postings!$C:$C,'pl-data'!Z$2,postings!$D:$D,'pl-data'!Z$3,postings!$M:$M,'pl-data'!$A450)</f>
        <v>0</v>
      </c>
      <c r="AA450" s="53">
        <f>+SUMIFS(postings!$T:$T,postings!$C:$C,'pl-data'!AA$2,postings!$D:$D,'pl-data'!AA$3,postings!$I:$I,'pl-data'!$A450)-SUMIFS(postings!$W:$W,postings!$C:$C,'pl-data'!AA$2,postings!$D:$D,'pl-data'!AA$3,postings!$M:$M,'pl-data'!$A450)</f>
        <v>0</v>
      </c>
      <c r="AB450" s="53">
        <f>+SUMIFS(postings!$T:$T,postings!$C:$C,'pl-data'!AB$2,postings!$D:$D,'pl-data'!AB$3,postings!$I:$I,'pl-data'!$A450)-SUMIFS(postings!$W:$W,postings!$C:$C,'pl-data'!AB$2,postings!$D:$D,'pl-data'!AB$3,postings!$M:$M,'pl-data'!$A450)</f>
        <v>0</v>
      </c>
      <c r="AC450" s="53">
        <f>+SUMIFS(postings!$T:$T,postings!$C:$C,'pl-data'!AC$2,postings!$D:$D,'pl-data'!AC$3,postings!$I:$I,'pl-data'!$A450)-SUMIFS(postings!$W:$W,postings!$C:$C,'pl-data'!AC$2,postings!$D:$D,'pl-data'!AC$3,postings!$M:$M,'pl-data'!$A450)</f>
        <v>0</v>
      </c>
      <c r="AD450" s="53">
        <f>+SUMIFS(postings!$T:$T,postings!$C:$C,'pl-data'!AD$2,postings!$D:$D,'pl-data'!AD$3,postings!$I:$I,'pl-data'!$A450)-SUMIFS(postings!$W:$W,postings!$C:$C,'pl-data'!AD$2,postings!$D:$D,'pl-data'!AD$3,postings!$M:$M,'pl-data'!$A450)</f>
        <v>0</v>
      </c>
      <c r="AE450" s="53">
        <f>+SUMIFS(postings!$T:$T,postings!$C:$C,'pl-data'!AE$2,postings!$D:$D,'pl-data'!AE$3,postings!$I:$I,'pl-data'!$A450)-SUMIFS(postings!$W:$W,postings!$C:$C,'pl-data'!AE$2,postings!$D:$D,'pl-data'!AE$3,postings!$M:$M,'pl-data'!$A450)</f>
        <v>0</v>
      </c>
      <c r="AF450" s="53">
        <f>+SUMIFS(postings!$T:$T,postings!$C:$C,'pl-data'!AF$2,postings!$D:$D,'pl-data'!AF$3,postings!$I:$I,'pl-data'!$A450)-SUMIFS(postings!$W:$W,postings!$C:$C,'pl-data'!AF$2,postings!$D:$D,'pl-data'!AF$3,postings!$M:$M,'pl-data'!$A450)</f>
        <v>0</v>
      </c>
      <c r="AG450" s="53">
        <f>+SUMIFS(postings!$T:$T,postings!$C:$C,'pl-data'!AG$2,postings!$D:$D,'pl-data'!AG$3,postings!$I:$I,'pl-data'!$A450)-SUMIFS(postings!$W:$W,postings!$C:$C,'pl-data'!AG$2,postings!$D:$D,'pl-data'!AG$3,postings!$M:$M,'pl-data'!$A450)</f>
        <v>0</v>
      </c>
      <c r="AH450" s="53">
        <f>+SUMIFS(postings!$T:$T,postings!$C:$C,'pl-data'!AH$2,postings!$D:$D,'pl-data'!AH$3,postings!$I:$I,'pl-data'!$A450)-SUMIFS(postings!$W:$W,postings!$C:$C,'pl-data'!AH$2,postings!$D:$D,'pl-data'!AH$3,postings!$M:$M,'pl-data'!$A450)</f>
        <v>0</v>
      </c>
      <c r="AI450" s="53">
        <f>+SUMIFS(postings!$T:$T,postings!$C:$C,'pl-data'!AI$2,postings!$D:$D,'pl-data'!AI$3,postings!$I:$I,'pl-data'!$A450)-SUMIFS(postings!$W:$W,postings!$C:$C,'pl-data'!AI$2,postings!$D:$D,'pl-data'!AI$3,postings!$M:$M,'pl-data'!$A450)</f>
        <v>0</v>
      </c>
      <c r="AJ450" s="53">
        <f>+SUM(X450:INDEX(X450:AI450,1,Settings!$C$4))</f>
        <v>0</v>
      </c>
      <c r="AK450" s="53">
        <f t="shared" si="217"/>
        <v>0</v>
      </c>
      <c r="AL450" s="53"/>
      <c r="AM450" s="53">
        <f t="shared" si="219"/>
        <v>0</v>
      </c>
      <c r="AN450" s="53">
        <f t="shared" si="220"/>
        <v>0</v>
      </c>
      <c r="AO450" s="53">
        <f t="shared" si="221"/>
        <v>0</v>
      </c>
      <c r="AP450" s="53">
        <f t="shared" si="222"/>
        <v>0</v>
      </c>
      <c r="AQ450" s="53">
        <f t="shared" si="223"/>
        <v>0</v>
      </c>
      <c r="AR450" s="53">
        <f t="shared" si="224"/>
        <v>0</v>
      </c>
      <c r="AS450" s="53">
        <f t="shared" si="225"/>
        <v>0</v>
      </c>
      <c r="AT450" s="53">
        <f t="shared" si="226"/>
        <v>0</v>
      </c>
      <c r="AU450" s="53">
        <f t="shared" si="227"/>
        <v>0</v>
      </c>
      <c r="AV450" s="53">
        <f t="shared" si="228"/>
        <v>0</v>
      </c>
      <c r="AW450" s="53">
        <f t="shared" si="229"/>
        <v>0</v>
      </c>
      <c r="AX450" s="53">
        <f t="shared" si="230"/>
        <v>0</v>
      </c>
      <c r="AY450" s="53">
        <f>+SUM(AM450:INDEX(AM450:AX450,1,Settings!$C$4))</f>
        <v>0</v>
      </c>
      <c r="AZ450" s="53">
        <f t="shared" si="218"/>
        <v>0</v>
      </c>
      <c r="BA450" s="53"/>
      <c r="BB450" s="53">
        <f t="shared" si="201"/>
        <v>0</v>
      </c>
      <c r="BC450" s="53">
        <f t="shared" si="202"/>
        <v>0</v>
      </c>
      <c r="BD450" s="53">
        <f t="shared" si="203"/>
        <v>0</v>
      </c>
      <c r="BE450" s="53">
        <f t="shared" si="204"/>
        <v>0</v>
      </c>
      <c r="BF450" s="53">
        <f t="shared" si="205"/>
        <v>0</v>
      </c>
      <c r="BG450" s="53">
        <f t="shared" si="206"/>
        <v>0</v>
      </c>
      <c r="BH450" s="53">
        <f t="shared" si="207"/>
        <v>0</v>
      </c>
      <c r="BI450" s="53">
        <f t="shared" si="208"/>
        <v>0</v>
      </c>
      <c r="BJ450" s="53">
        <f t="shared" si="209"/>
        <v>0</v>
      </c>
      <c r="BK450" s="53">
        <f t="shared" si="210"/>
        <v>0</v>
      </c>
      <c r="BL450" s="53">
        <f t="shared" si="211"/>
        <v>0</v>
      </c>
      <c r="BM450" s="53">
        <f t="shared" si="212"/>
        <v>0</v>
      </c>
      <c r="BN450" s="53">
        <f t="shared" si="213"/>
        <v>0</v>
      </c>
      <c r="BO450" s="53"/>
      <c r="BP450" s="53">
        <f t="shared" si="214"/>
        <v>0</v>
      </c>
      <c r="BQ450" s="53"/>
      <c r="BR450" s="53">
        <f t="shared" si="215"/>
        <v>0</v>
      </c>
    </row>
    <row r="451" spans="1:70" x14ac:dyDescent="0.2">
      <c r="A451" s="6">
        <v>4830</v>
      </c>
      <c r="B451" s="6" t="str">
        <f>+VLOOKUP(A451,masterfile!B:C,2,FALSE)</f>
        <v>Abschreibungen auf Sachanlagen</v>
      </c>
      <c r="D451" s="53">
        <f>+SUMIF('[1]2017'!$A:$A,$A451,'[1]2017'!$C:$C)-SUMIF('[1]2017'!$E:$E,$A451,'[1]2017'!$G:$G)</f>
        <v>16.666666666666668</v>
      </c>
      <c r="E451" s="53">
        <f>+SUMIF('[1]2018'!$A:$A,$A451,'[1]2018'!$C:$C)-SUMIF('[1]2018'!$E:$E,$A451,'[1]2018'!$G:$G)</f>
        <v>16.666666666666668</v>
      </c>
      <c r="F451" s="53">
        <f>+SUMIF('[1]2019'!$A:$A,$A451,'[1]2019'!$C:$C)-SUMIF('[1]2019'!$E:$E,$A451,'[1]2019'!$G:$G)</f>
        <v>16.666666666666668</v>
      </c>
      <c r="G451" s="53">
        <f>+SUMIF('[1]2020'!$A:$A,$A451,'[1]2020'!$C:$C)-SUMIF('[1]2020'!$E:$E,$A451,'[1]2020'!$G:$G)</f>
        <v>16.666666666666668</v>
      </c>
      <c r="H451" s="53"/>
      <c r="I451" s="53">
        <f>+(+SUMIF('[1]2021'!$A:$A,$A451,'[1]2021'!$C:$C)-SUMIF('[1]2021'!$E:$E,$A451,'[1]2021'!$G:$G))/12</f>
        <v>1.3888888888888891</v>
      </c>
      <c r="J451" s="53">
        <f>+(+SUMIF('[1]2021'!$A:$A,$A451,'[1]2021'!$C:$C)-SUMIF('[1]2021'!$E:$E,$A451,'[1]2021'!$G:$G))/12</f>
        <v>1.3888888888888891</v>
      </c>
      <c r="K451" s="53">
        <f>+(+SUMIF('[1]2021'!$A:$A,$A451,'[1]2021'!$C:$C)-SUMIF('[1]2021'!$E:$E,$A451,'[1]2021'!$G:$G))/12</f>
        <v>1.3888888888888891</v>
      </c>
      <c r="L451" s="53">
        <f>+(+SUMIF('[1]2021'!$A:$A,$A451,'[1]2021'!$C:$C)-SUMIF('[1]2021'!$E:$E,$A451,'[1]2021'!$G:$G))/12</f>
        <v>1.3888888888888891</v>
      </c>
      <c r="M451" s="53">
        <f>+(+SUMIF('[1]2021'!$A:$A,$A451,'[1]2021'!$C:$C)-SUMIF('[1]2021'!$E:$E,$A451,'[1]2021'!$G:$G))/12</f>
        <v>1.3888888888888891</v>
      </c>
      <c r="N451" s="53">
        <f>+(+SUMIF('[1]2021'!$A:$A,$A451,'[1]2021'!$C:$C)-SUMIF('[1]2021'!$E:$E,$A451,'[1]2021'!$G:$G))/12</f>
        <v>1.3888888888888891</v>
      </c>
      <c r="O451" s="53">
        <f>+(+SUMIF('[1]2021'!$A:$A,$A451,'[1]2021'!$C:$C)-SUMIF('[1]2021'!$E:$E,$A451,'[1]2021'!$G:$G))/12</f>
        <v>1.3888888888888891</v>
      </c>
      <c r="P451" s="53">
        <f>+(+SUMIF('[1]2021'!$A:$A,$A451,'[1]2021'!$C:$C)-SUMIF('[1]2021'!$E:$E,$A451,'[1]2021'!$G:$G))/12</f>
        <v>1.3888888888888891</v>
      </c>
      <c r="Q451" s="53">
        <f>+(+SUMIF('[1]2021'!$A:$A,$A451,'[1]2021'!$C:$C)-SUMIF('[1]2021'!$E:$E,$A451,'[1]2021'!$G:$G))/12</f>
        <v>1.3888888888888891</v>
      </c>
      <c r="R451" s="53">
        <f>+(+SUMIF('[1]2021'!$A:$A,$A451,'[1]2021'!$C:$C)-SUMIF('[1]2021'!$E:$E,$A451,'[1]2021'!$G:$G))/12</f>
        <v>1.3888888888888891</v>
      </c>
      <c r="S451" s="53">
        <f>+(+SUMIF('[1]2021'!$A:$A,$A451,'[1]2021'!$C:$C)-SUMIF('[1]2021'!$E:$E,$A451,'[1]2021'!$G:$G))/12</f>
        <v>1.3888888888888891</v>
      </c>
      <c r="T451" s="53">
        <f>+(+SUMIF('[1]2021'!$A:$A,$A451,'[1]2021'!$C:$C)-SUMIF('[1]2021'!$E:$E,$A451,'[1]2021'!$G:$G))/12</f>
        <v>1.3888888888888891</v>
      </c>
      <c r="U451" s="53">
        <f>+SUM(I451:INDEX(I451:T451,1,Settings!$C$4))</f>
        <v>16.666666666666668</v>
      </c>
      <c r="V451" s="53">
        <f t="shared" si="216"/>
        <v>16.666666666666668</v>
      </c>
      <c r="W451" s="53"/>
      <c r="X451" s="53">
        <f>+SUMIFS(postings!$T:$T,postings!$C:$C,'pl-data'!X$2,postings!$D:$D,'pl-data'!X$3,postings!$I:$I,'pl-data'!$A451)-SUMIFS(postings!$W:$W,postings!$C:$C,'pl-data'!X$2,postings!$D:$D,'pl-data'!X$3,postings!$M:$M,'pl-data'!$A451)</f>
        <v>0</v>
      </c>
      <c r="Y451" s="53">
        <f>+SUMIFS(postings!$T:$T,postings!$C:$C,'pl-data'!Y$2,postings!$D:$D,'pl-data'!Y$3,postings!$I:$I,'pl-data'!$A451)-SUMIFS(postings!$W:$W,postings!$C:$C,'pl-data'!Y$2,postings!$D:$D,'pl-data'!Y$3,postings!$M:$M,'pl-data'!$A451)</f>
        <v>0</v>
      </c>
      <c r="Z451" s="53">
        <f>+SUMIFS(postings!$T:$T,postings!$C:$C,'pl-data'!Z$2,postings!$D:$D,'pl-data'!Z$3,postings!$I:$I,'pl-data'!$A451)-SUMIFS(postings!$W:$W,postings!$C:$C,'pl-data'!Z$2,postings!$D:$D,'pl-data'!Z$3,postings!$M:$M,'pl-data'!$A451)</f>
        <v>0</v>
      </c>
      <c r="AA451" s="53">
        <f>+SUMIFS(postings!$T:$T,postings!$C:$C,'pl-data'!AA$2,postings!$D:$D,'pl-data'!AA$3,postings!$I:$I,'pl-data'!$A451)-SUMIFS(postings!$W:$W,postings!$C:$C,'pl-data'!AA$2,postings!$D:$D,'pl-data'!AA$3,postings!$M:$M,'pl-data'!$A451)</f>
        <v>0</v>
      </c>
      <c r="AB451" s="53">
        <f>+SUMIFS(postings!$T:$T,postings!$C:$C,'pl-data'!AB$2,postings!$D:$D,'pl-data'!AB$3,postings!$I:$I,'pl-data'!$A451)-SUMIFS(postings!$W:$W,postings!$C:$C,'pl-data'!AB$2,postings!$D:$D,'pl-data'!AB$3,postings!$M:$M,'pl-data'!$A451)</f>
        <v>0</v>
      </c>
      <c r="AC451" s="53">
        <f>+SUMIFS(postings!$T:$T,postings!$C:$C,'pl-data'!AC$2,postings!$D:$D,'pl-data'!AC$3,postings!$I:$I,'pl-data'!$A451)-SUMIFS(postings!$W:$W,postings!$C:$C,'pl-data'!AC$2,postings!$D:$D,'pl-data'!AC$3,postings!$M:$M,'pl-data'!$A451)</f>
        <v>0</v>
      </c>
      <c r="AD451" s="53">
        <f>+SUMIFS(postings!$T:$T,postings!$C:$C,'pl-data'!AD$2,postings!$D:$D,'pl-data'!AD$3,postings!$I:$I,'pl-data'!$A451)-SUMIFS(postings!$W:$W,postings!$C:$C,'pl-data'!AD$2,postings!$D:$D,'pl-data'!AD$3,postings!$M:$M,'pl-data'!$A451)</f>
        <v>0</v>
      </c>
      <c r="AE451" s="53">
        <f>+SUMIFS(postings!$T:$T,postings!$C:$C,'pl-data'!AE$2,postings!$D:$D,'pl-data'!AE$3,postings!$I:$I,'pl-data'!$A451)-SUMIFS(postings!$W:$W,postings!$C:$C,'pl-data'!AE$2,postings!$D:$D,'pl-data'!AE$3,postings!$M:$M,'pl-data'!$A451)</f>
        <v>0</v>
      </c>
      <c r="AF451" s="53">
        <f>+SUMIFS(postings!$T:$T,postings!$C:$C,'pl-data'!AF$2,postings!$D:$D,'pl-data'!AF$3,postings!$I:$I,'pl-data'!$A451)-SUMIFS(postings!$W:$W,postings!$C:$C,'pl-data'!AF$2,postings!$D:$D,'pl-data'!AF$3,postings!$M:$M,'pl-data'!$A451)</f>
        <v>0</v>
      </c>
      <c r="AG451" s="53">
        <f>+SUMIFS(postings!$T:$T,postings!$C:$C,'pl-data'!AG$2,postings!$D:$D,'pl-data'!AG$3,postings!$I:$I,'pl-data'!$A451)-SUMIFS(postings!$W:$W,postings!$C:$C,'pl-data'!AG$2,postings!$D:$D,'pl-data'!AG$3,postings!$M:$M,'pl-data'!$A451)</f>
        <v>0</v>
      </c>
      <c r="AH451" s="53">
        <f>+SUMIFS(postings!$T:$T,postings!$C:$C,'pl-data'!AH$2,postings!$D:$D,'pl-data'!AH$3,postings!$I:$I,'pl-data'!$A451)-SUMIFS(postings!$W:$W,postings!$C:$C,'pl-data'!AH$2,postings!$D:$D,'pl-data'!AH$3,postings!$M:$M,'pl-data'!$A451)</f>
        <v>0</v>
      </c>
      <c r="AI451" s="53">
        <f>+SUMIFS(postings!$T:$T,postings!$C:$C,'pl-data'!AI$2,postings!$D:$D,'pl-data'!AI$3,postings!$I:$I,'pl-data'!$A451)-SUMIFS(postings!$W:$W,postings!$C:$C,'pl-data'!AI$2,postings!$D:$D,'pl-data'!AI$3,postings!$M:$M,'pl-data'!$A451)</f>
        <v>0</v>
      </c>
      <c r="AJ451" s="53">
        <f>+SUM(X451:INDEX(X451:AI451,1,Settings!$C$4))</f>
        <v>0</v>
      </c>
      <c r="AK451" s="53">
        <f t="shared" si="217"/>
        <v>0</v>
      </c>
      <c r="AL451" s="53"/>
      <c r="AM451" s="53">
        <f t="shared" si="219"/>
        <v>1.4305555555555558</v>
      </c>
      <c r="AN451" s="53">
        <f t="shared" si="220"/>
        <v>1.4305555555555558</v>
      </c>
      <c r="AO451" s="53">
        <f t="shared" si="221"/>
        <v>1.4305555555555558</v>
      </c>
      <c r="AP451" s="53">
        <f t="shared" si="222"/>
        <v>1.4305555555555558</v>
      </c>
      <c r="AQ451" s="53">
        <f t="shared" si="223"/>
        <v>1.4305555555555558</v>
      </c>
      <c r="AR451" s="53">
        <f t="shared" si="224"/>
        <v>1.4305555555555558</v>
      </c>
      <c r="AS451" s="53">
        <f t="shared" si="225"/>
        <v>1.4305555555555558</v>
      </c>
      <c r="AT451" s="53">
        <f t="shared" si="226"/>
        <v>1.4305555555555558</v>
      </c>
      <c r="AU451" s="53">
        <f t="shared" si="227"/>
        <v>1.4305555555555558</v>
      </c>
      <c r="AV451" s="53">
        <f t="shared" si="228"/>
        <v>1.4305555555555558</v>
      </c>
      <c r="AW451" s="53">
        <f t="shared" si="229"/>
        <v>1.4305555555555558</v>
      </c>
      <c r="AX451" s="53">
        <f t="shared" si="230"/>
        <v>1.4305555555555558</v>
      </c>
      <c r="AY451" s="53">
        <f>+SUM(AM451:INDEX(AM451:AX451,1,Settings!$C$4))</f>
        <v>17.166666666666668</v>
      </c>
      <c r="AZ451" s="53">
        <f t="shared" si="218"/>
        <v>17.166666666666668</v>
      </c>
      <c r="BA451" s="53"/>
      <c r="BB451" s="53">
        <f t="shared" si="201"/>
        <v>1.4734722222222225</v>
      </c>
      <c r="BC451" s="53">
        <f t="shared" si="202"/>
        <v>1.4734722222222225</v>
      </c>
      <c r="BD451" s="53">
        <f t="shared" si="203"/>
        <v>1.4734722222222225</v>
      </c>
      <c r="BE451" s="53">
        <f t="shared" si="204"/>
        <v>1.4734722222222225</v>
      </c>
      <c r="BF451" s="53">
        <f t="shared" si="205"/>
        <v>1.4734722222222225</v>
      </c>
      <c r="BG451" s="53">
        <f t="shared" si="206"/>
        <v>1.4734722222222225</v>
      </c>
      <c r="BH451" s="53">
        <f t="shared" si="207"/>
        <v>1.4734722222222225</v>
      </c>
      <c r="BI451" s="53">
        <f t="shared" si="208"/>
        <v>1.4734722222222225</v>
      </c>
      <c r="BJ451" s="53">
        <f t="shared" si="209"/>
        <v>1.4734722222222225</v>
      </c>
      <c r="BK451" s="53">
        <f t="shared" si="210"/>
        <v>1.4734722222222225</v>
      </c>
      <c r="BL451" s="53">
        <f t="shared" si="211"/>
        <v>1.4734722222222225</v>
      </c>
      <c r="BM451" s="53">
        <f t="shared" si="212"/>
        <v>1.4734722222222225</v>
      </c>
      <c r="BN451" s="53">
        <f t="shared" si="213"/>
        <v>17.681666666666668</v>
      </c>
      <c r="BO451" s="53"/>
      <c r="BP451" s="53">
        <f t="shared" si="214"/>
        <v>18.388933333333334</v>
      </c>
      <c r="BQ451" s="53"/>
      <c r="BR451" s="53">
        <f t="shared" si="215"/>
        <v>19.308380000000003</v>
      </c>
    </row>
    <row r="452" spans="1:70" x14ac:dyDescent="0.2">
      <c r="A452" s="6">
        <v>4831</v>
      </c>
      <c r="B452" s="6" t="str">
        <f>+VLOOKUP(A452,masterfile!B:C,2,FALSE)</f>
        <v>Abschreibungen auf Gebäude</v>
      </c>
      <c r="D452" s="53">
        <f>+SUMIF('[1]2017'!$A:$A,$A452,'[1]2017'!$C:$C)-SUMIF('[1]2017'!$E:$E,$A452,'[1]2017'!$G:$G)</f>
        <v>133.33333333333334</v>
      </c>
      <c r="E452" s="53">
        <f>+SUMIF('[1]2018'!$A:$A,$A452,'[1]2018'!$C:$C)-SUMIF('[1]2018'!$E:$E,$A452,'[1]2018'!$G:$G)</f>
        <v>133.33333333333334</v>
      </c>
      <c r="F452" s="53">
        <f>+SUMIF('[1]2019'!$A:$A,$A452,'[1]2019'!$C:$C)-SUMIF('[1]2019'!$E:$E,$A452,'[1]2019'!$G:$G)</f>
        <v>133.33333333333334</v>
      </c>
      <c r="G452" s="53">
        <f>+SUMIF('[1]2020'!$A:$A,$A452,'[1]2020'!$C:$C)-SUMIF('[1]2020'!$E:$E,$A452,'[1]2020'!$G:$G)</f>
        <v>133.33333333333334</v>
      </c>
      <c r="H452" s="53"/>
      <c r="I452" s="53">
        <f>+(+SUMIF('[1]2021'!$A:$A,$A452,'[1]2021'!$C:$C)-SUMIF('[1]2021'!$E:$E,$A452,'[1]2021'!$G:$G))/12</f>
        <v>11.111111111111112</v>
      </c>
      <c r="J452" s="53">
        <f>+(+SUMIF('[1]2021'!$A:$A,$A452,'[1]2021'!$C:$C)-SUMIF('[1]2021'!$E:$E,$A452,'[1]2021'!$G:$G))/12</f>
        <v>11.111111111111112</v>
      </c>
      <c r="K452" s="53">
        <f>+(+SUMIF('[1]2021'!$A:$A,$A452,'[1]2021'!$C:$C)-SUMIF('[1]2021'!$E:$E,$A452,'[1]2021'!$G:$G))/12</f>
        <v>11.111111111111112</v>
      </c>
      <c r="L452" s="53">
        <f>+(+SUMIF('[1]2021'!$A:$A,$A452,'[1]2021'!$C:$C)-SUMIF('[1]2021'!$E:$E,$A452,'[1]2021'!$G:$G))/12</f>
        <v>11.111111111111112</v>
      </c>
      <c r="M452" s="53">
        <f>+(+SUMIF('[1]2021'!$A:$A,$A452,'[1]2021'!$C:$C)-SUMIF('[1]2021'!$E:$E,$A452,'[1]2021'!$G:$G))/12</f>
        <v>11.111111111111112</v>
      </c>
      <c r="N452" s="53">
        <f>+(+SUMIF('[1]2021'!$A:$A,$A452,'[1]2021'!$C:$C)-SUMIF('[1]2021'!$E:$E,$A452,'[1]2021'!$G:$G))/12</f>
        <v>11.111111111111112</v>
      </c>
      <c r="O452" s="53">
        <f>+(+SUMIF('[1]2021'!$A:$A,$A452,'[1]2021'!$C:$C)-SUMIF('[1]2021'!$E:$E,$A452,'[1]2021'!$G:$G))/12</f>
        <v>11.111111111111112</v>
      </c>
      <c r="P452" s="53">
        <f>+(+SUMIF('[1]2021'!$A:$A,$A452,'[1]2021'!$C:$C)-SUMIF('[1]2021'!$E:$E,$A452,'[1]2021'!$G:$G))/12</f>
        <v>11.111111111111112</v>
      </c>
      <c r="Q452" s="53">
        <f>+(+SUMIF('[1]2021'!$A:$A,$A452,'[1]2021'!$C:$C)-SUMIF('[1]2021'!$E:$E,$A452,'[1]2021'!$G:$G))/12</f>
        <v>11.111111111111112</v>
      </c>
      <c r="R452" s="53">
        <f>+(+SUMIF('[1]2021'!$A:$A,$A452,'[1]2021'!$C:$C)-SUMIF('[1]2021'!$E:$E,$A452,'[1]2021'!$G:$G))/12</f>
        <v>11.111111111111112</v>
      </c>
      <c r="S452" s="53">
        <f>+(+SUMIF('[1]2021'!$A:$A,$A452,'[1]2021'!$C:$C)-SUMIF('[1]2021'!$E:$E,$A452,'[1]2021'!$G:$G))/12</f>
        <v>11.111111111111112</v>
      </c>
      <c r="T452" s="53">
        <f>+(+SUMIF('[1]2021'!$A:$A,$A452,'[1]2021'!$C:$C)-SUMIF('[1]2021'!$E:$E,$A452,'[1]2021'!$G:$G))/12</f>
        <v>11.111111111111112</v>
      </c>
      <c r="U452" s="53">
        <f>+SUM(I452:INDEX(I452:T452,1,Settings!$C$4))</f>
        <v>133.33333333333334</v>
      </c>
      <c r="V452" s="53">
        <f t="shared" si="216"/>
        <v>133.33333333333334</v>
      </c>
      <c r="W452" s="53"/>
      <c r="X452" s="53">
        <f>+SUMIFS(postings!$T:$T,postings!$C:$C,'pl-data'!X$2,postings!$D:$D,'pl-data'!X$3,postings!$I:$I,'pl-data'!$A452)-SUMIFS(postings!$W:$W,postings!$C:$C,'pl-data'!X$2,postings!$D:$D,'pl-data'!X$3,postings!$M:$M,'pl-data'!$A452)</f>
        <v>0</v>
      </c>
      <c r="Y452" s="53">
        <f>+SUMIFS(postings!$T:$T,postings!$C:$C,'pl-data'!Y$2,postings!$D:$D,'pl-data'!Y$3,postings!$I:$I,'pl-data'!$A452)-SUMIFS(postings!$W:$W,postings!$C:$C,'pl-data'!Y$2,postings!$D:$D,'pl-data'!Y$3,postings!$M:$M,'pl-data'!$A452)</f>
        <v>0</v>
      </c>
      <c r="Z452" s="53">
        <f>+SUMIFS(postings!$T:$T,postings!$C:$C,'pl-data'!Z$2,postings!$D:$D,'pl-data'!Z$3,postings!$I:$I,'pl-data'!$A452)-SUMIFS(postings!$W:$W,postings!$C:$C,'pl-data'!Z$2,postings!$D:$D,'pl-data'!Z$3,postings!$M:$M,'pl-data'!$A452)</f>
        <v>0</v>
      </c>
      <c r="AA452" s="53">
        <f>+SUMIFS(postings!$T:$T,postings!$C:$C,'pl-data'!AA$2,postings!$D:$D,'pl-data'!AA$3,postings!$I:$I,'pl-data'!$A452)-SUMIFS(postings!$W:$W,postings!$C:$C,'pl-data'!AA$2,postings!$D:$D,'pl-data'!AA$3,postings!$M:$M,'pl-data'!$A452)</f>
        <v>0</v>
      </c>
      <c r="AB452" s="53">
        <f>+SUMIFS(postings!$T:$T,postings!$C:$C,'pl-data'!AB$2,postings!$D:$D,'pl-data'!AB$3,postings!$I:$I,'pl-data'!$A452)-SUMIFS(postings!$W:$W,postings!$C:$C,'pl-data'!AB$2,postings!$D:$D,'pl-data'!AB$3,postings!$M:$M,'pl-data'!$A452)</f>
        <v>0</v>
      </c>
      <c r="AC452" s="53">
        <f>+SUMIFS(postings!$T:$T,postings!$C:$C,'pl-data'!AC$2,postings!$D:$D,'pl-data'!AC$3,postings!$I:$I,'pl-data'!$A452)-SUMIFS(postings!$W:$W,postings!$C:$C,'pl-data'!AC$2,postings!$D:$D,'pl-data'!AC$3,postings!$M:$M,'pl-data'!$A452)</f>
        <v>0</v>
      </c>
      <c r="AD452" s="53">
        <f>+SUMIFS(postings!$T:$T,postings!$C:$C,'pl-data'!AD$2,postings!$D:$D,'pl-data'!AD$3,postings!$I:$I,'pl-data'!$A452)-SUMIFS(postings!$W:$W,postings!$C:$C,'pl-data'!AD$2,postings!$D:$D,'pl-data'!AD$3,postings!$M:$M,'pl-data'!$A452)</f>
        <v>0</v>
      </c>
      <c r="AE452" s="53">
        <f>+SUMIFS(postings!$T:$T,postings!$C:$C,'pl-data'!AE$2,postings!$D:$D,'pl-data'!AE$3,postings!$I:$I,'pl-data'!$A452)-SUMIFS(postings!$W:$W,postings!$C:$C,'pl-data'!AE$2,postings!$D:$D,'pl-data'!AE$3,postings!$M:$M,'pl-data'!$A452)</f>
        <v>0</v>
      </c>
      <c r="AF452" s="53">
        <f>+SUMIFS(postings!$T:$T,postings!$C:$C,'pl-data'!AF$2,postings!$D:$D,'pl-data'!AF$3,postings!$I:$I,'pl-data'!$A452)-SUMIFS(postings!$W:$W,postings!$C:$C,'pl-data'!AF$2,postings!$D:$D,'pl-data'!AF$3,postings!$M:$M,'pl-data'!$A452)</f>
        <v>0</v>
      </c>
      <c r="AG452" s="53">
        <f>+SUMIFS(postings!$T:$T,postings!$C:$C,'pl-data'!AG$2,postings!$D:$D,'pl-data'!AG$3,postings!$I:$I,'pl-data'!$A452)-SUMIFS(postings!$W:$W,postings!$C:$C,'pl-data'!AG$2,postings!$D:$D,'pl-data'!AG$3,postings!$M:$M,'pl-data'!$A452)</f>
        <v>0</v>
      </c>
      <c r="AH452" s="53">
        <f>+SUMIFS(postings!$T:$T,postings!$C:$C,'pl-data'!AH$2,postings!$D:$D,'pl-data'!AH$3,postings!$I:$I,'pl-data'!$A452)-SUMIFS(postings!$W:$W,postings!$C:$C,'pl-data'!AH$2,postings!$D:$D,'pl-data'!AH$3,postings!$M:$M,'pl-data'!$A452)</f>
        <v>0</v>
      </c>
      <c r="AI452" s="53">
        <f>+SUMIFS(postings!$T:$T,postings!$C:$C,'pl-data'!AI$2,postings!$D:$D,'pl-data'!AI$3,postings!$I:$I,'pl-data'!$A452)-SUMIFS(postings!$W:$W,postings!$C:$C,'pl-data'!AI$2,postings!$D:$D,'pl-data'!AI$3,postings!$M:$M,'pl-data'!$A452)</f>
        <v>0</v>
      </c>
      <c r="AJ452" s="53">
        <f>+SUM(X452:INDEX(X452:AI452,1,Settings!$C$4))</f>
        <v>0</v>
      </c>
      <c r="AK452" s="53">
        <f t="shared" si="217"/>
        <v>0</v>
      </c>
      <c r="AL452" s="53"/>
      <c r="AM452" s="53">
        <f t="shared" si="219"/>
        <v>11.444444444444446</v>
      </c>
      <c r="AN452" s="53">
        <f t="shared" si="220"/>
        <v>11.444444444444446</v>
      </c>
      <c r="AO452" s="53">
        <f t="shared" si="221"/>
        <v>11.444444444444446</v>
      </c>
      <c r="AP452" s="53">
        <f t="shared" si="222"/>
        <v>11.444444444444446</v>
      </c>
      <c r="AQ452" s="53">
        <f t="shared" si="223"/>
        <v>11.444444444444446</v>
      </c>
      <c r="AR452" s="53">
        <f t="shared" si="224"/>
        <v>11.444444444444446</v>
      </c>
      <c r="AS452" s="53">
        <f t="shared" si="225"/>
        <v>11.444444444444446</v>
      </c>
      <c r="AT452" s="53">
        <f t="shared" si="226"/>
        <v>11.444444444444446</v>
      </c>
      <c r="AU452" s="53">
        <f t="shared" si="227"/>
        <v>11.444444444444446</v>
      </c>
      <c r="AV452" s="53">
        <f t="shared" si="228"/>
        <v>11.444444444444446</v>
      </c>
      <c r="AW452" s="53">
        <f t="shared" si="229"/>
        <v>11.444444444444446</v>
      </c>
      <c r="AX452" s="53">
        <f t="shared" si="230"/>
        <v>11.444444444444446</v>
      </c>
      <c r="AY452" s="53">
        <f>+SUM(AM452:INDEX(AM452:AX452,1,Settings!$C$4))</f>
        <v>137.33333333333334</v>
      </c>
      <c r="AZ452" s="53">
        <f t="shared" si="218"/>
        <v>137.33333333333334</v>
      </c>
      <c r="BA452" s="53"/>
      <c r="BB452" s="53">
        <f t="shared" si="201"/>
        <v>11.78777777777778</v>
      </c>
      <c r="BC452" s="53">
        <f t="shared" si="202"/>
        <v>11.78777777777778</v>
      </c>
      <c r="BD452" s="53">
        <f t="shared" si="203"/>
        <v>11.78777777777778</v>
      </c>
      <c r="BE452" s="53">
        <f t="shared" si="204"/>
        <v>11.78777777777778</v>
      </c>
      <c r="BF452" s="53">
        <f t="shared" si="205"/>
        <v>11.78777777777778</v>
      </c>
      <c r="BG452" s="53">
        <f t="shared" si="206"/>
        <v>11.78777777777778</v>
      </c>
      <c r="BH452" s="53">
        <f t="shared" si="207"/>
        <v>11.78777777777778</v>
      </c>
      <c r="BI452" s="53">
        <f t="shared" si="208"/>
        <v>11.78777777777778</v>
      </c>
      <c r="BJ452" s="53">
        <f t="shared" si="209"/>
        <v>11.78777777777778</v>
      </c>
      <c r="BK452" s="53">
        <f t="shared" si="210"/>
        <v>11.78777777777778</v>
      </c>
      <c r="BL452" s="53">
        <f t="shared" si="211"/>
        <v>11.78777777777778</v>
      </c>
      <c r="BM452" s="53">
        <f t="shared" si="212"/>
        <v>11.78777777777778</v>
      </c>
      <c r="BN452" s="53">
        <f t="shared" si="213"/>
        <v>141.45333333333335</v>
      </c>
      <c r="BO452" s="53"/>
      <c r="BP452" s="53">
        <f t="shared" si="214"/>
        <v>147.11146666666667</v>
      </c>
      <c r="BQ452" s="53"/>
      <c r="BR452" s="53">
        <f t="shared" si="215"/>
        <v>154.46704000000003</v>
      </c>
    </row>
    <row r="453" spans="1:70" x14ac:dyDescent="0.2">
      <c r="A453" s="6">
        <v>4832</v>
      </c>
      <c r="B453" s="6" t="str">
        <f>+VLOOKUP(A453,masterfile!B:C,2,FALSE)</f>
        <v>Abschreibungen auf Kfz</v>
      </c>
      <c r="D453" s="53">
        <f>+SUMIF('[1]2017'!$A:$A,$A453,'[1]2017'!$C:$C)-SUMIF('[1]2017'!$E:$E,$A453,'[1]2017'!$G:$G)</f>
        <v>0</v>
      </c>
      <c r="E453" s="53">
        <f>+SUMIF('[1]2018'!$A:$A,$A453,'[1]2018'!$C:$C)-SUMIF('[1]2018'!$E:$E,$A453,'[1]2018'!$G:$G)</f>
        <v>0</v>
      </c>
      <c r="F453" s="53">
        <f>+SUMIF('[1]2019'!$A:$A,$A453,'[1]2019'!$C:$C)-SUMIF('[1]2019'!$E:$E,$A453,'[1]2019'!$G:$G)</f>
        <v>0</v>
      </c>
      <c r="G453" s="53">
        <f>+SUMIF('[1]2020'!$A:$A,$A453,'[1]2020'!$C:$C)-SUMIF('[1]2020'!$E:$E,$A453,'[1]2020'!$G:$G)</f>
        <v>0</v>
      </c>
      <c r="H453" s="53"/>
      <c r="I453" s="53">
        <f>+(+SUMIF('[1]2021'!$A:$A,$A453,'[1]2021'!$C:$C)-SUMIF('[1]2021'!$E:$E,$A453,'[1]2021'!$G:$G))/12</f>
        <v>0</v>
      </c>
      <c r="J453" s="53">
        <f>+(+SUMIF('[1]2021'!$A:$A,$A453,'[1]2021'!$C:$C)-SUMIF('[1]2021'!$E:$E,$A453,'[1]2021'!$G:$G))/12</f>
        <v>0</v>
      </c>
      <c r="K453" s="53">
        <f>+(+SUMIF('[1]2021'!$A:$A,$A453,'[1]2021'!$C:$C)-SUMIF('[1]2021'!$E:$E,$A453,'[1]2021'!$G:$G))/12</f>
        <v>0</v>
      </c>
      <c r="L453" s="53">
        <f>+(+SUMIF('[1]2021'!$A:$A,$A453,'[1]2021'!$C:$C)-SUMIF('[1]2021'!$E:$E,$A453,'[1]2021'!$G:$G))/12</f>
        <v>0</v>
      </c>
      <c r="M453" s="53">
        <f>+(+SUMIF('[1]2021'!$A:$A,$A453,'[1]2021'!$C:$C)-SUMIF('[1]2021'!$E:$E,$A453,'[1]2021'!$G:$G))/12</f>
        <v>0</v>
      </c>
      <c r="N453" s="53">
        <f>+(+SUMIF('[1]2021'!$A:$A,$A453,'[1]2021'!$C:$C)-SUMIF('[1]2021'!$E:$E,$A453,'[1]2021'!$G:$G))/12</f>
        <v>0</v>
      </c>
      <c r="O453" s="53">
        <f>+(+SUMIF('[1]2021'!$A:$A,$A453,'[1]2021'!$C:$C)-SUMIF('[1]2021'!$E:$E,$A453,'[1]2021'!$G:$G))/12</f>
        <v>0</v>
      </c>
      <c r="P453" s="53">
        <f>+(+SUMIF('[1]2021'!$A:$A,$A453,'[1]2021'!$C:$C)-SUMIF('[1]2021'!$E:$E,$A453,'[1]2021'!$G:$G))/12</f>
        <v>0</v>
      </c>
      <c r="Q453" s="53">
        <f>+(+SUMIF('[1]2021'!$A:$A,$A453,'[1]2021'!$C:$C)-SUMIF('[1]2021'!$E:$E,$A453,'[1]2021'!$G:$G))/12</f>
        <v>0</v>
      </c>
      <c r="R453" s="53">
        <f>+(+SUMIF('[1]2021'!$A:$A,$A453,'[1]2021'!$C:$C)-SUMIF('[1]2021'!$E:$E,$A453,'[1]2021'!$G:$G))/12</f>
        <v>0</v>
      </c>
      <c r="S453" s="53">
        <f>+(+SUMIF('[1]2021'!$A:$A,$A453,'[1]2021'!$C:$C)-SUMIF('[1]2021'!$E:$E,$A453,'[1]2021'!$G:$G))/12</f>
        <v>0</v>
      </c>
      <c r="T453" s="53">
        <f>+(+SUMIF('[1]2021'!$A:$A,$A453,'[1]2021'!$C:$C)-SUMIF('[1]2021'!$E:$E,$A453,'[1]2021'!$G:$G))/12</f>
        <v>0</v>
      </c>
      <c r="U453" s="53">
        <f>+SUM(I453:INDEX(I453:T453,1,Settings!$C$4))</f>
        <v>0</v>
      </c>
      <c r="V453" s="53">
        <f t="shared" si="216"/>
        <v>0</v>
      </c>
      <c r="W453" s="53"/>
      <c r="X453" s="53">
        <f>+SUMIFS(postings!$T:$T,postings!$C:$C,'pl-data'!X$2,postings!$D:$D,'pl-data'!X$3,postings!$I:$I,'pl-data'!$A453)-SUMIFS(postings!$W:$W,postings!$C:$C,'pl-data'!X$2,postings!$D:$D,'pl-data'!X$3,postings!$M:$M,'pl-data'!$A453)</f>
        <v>0</v>
      </c>
      <c r="Y453" s="53">
        <f>+SUMIFS(postings!$T:$T,postings!$C:$C,'pl-data'!Y$2,postings!$D:$D,'pl-data'!Y$3,postings!$I:$I,'pl-data'!$A453)-SUMIFS(postings!$W:$W,postings!$C:$C,'pl-data'!Y$2,postings!$D:$D,'pl-data'!Y$3,postings!$M:$M,'pl-data'!$A453)</f>
        <v>0</v>
      </c>
      <c r="Z453" s="53">
        <f>+SUMIFS(postings!$T:$T,postings!$C:$C,'pl-data'!Z$2,postings!$D:$D,'pl-data'!Z$3,postings!$I:$I,'pl-data'!$A453)-SUMIFS(postings!$W:$W,postings!$C:$C,'pl-data'!Z$2,postings!$D:$D,'pl-data'!Z$3,postings!$M:$M,'pl-data'!$A453)</f>
        <v>0</v>
      </c>
      <c r="AA453" s="53">
        <f>+SUMIFS(postings!$T:$T,postings!$C:$C,'pl-data'!AA$2,postings!$D:$D,'pl-data'!AA$3,postings!$I:$I,'pl-data'!$A453)-SUMIFS(postings!$W:$W,postings!$C:$C,'pl-data'!AA$2,postings!$D:$D,'pl-data'!AA$3,postings!$M:$M,'pl-data'!$A453)</f>
        <v>0</v>
      </c>
      <c r="AB453" s="53">
        <f>+SUMIFS(postings!$T:$T,postings!$C:$C,'pl-data'!AB$2,postings!$D:$D,'pl-data'!AB$3,postings!$I:$I,'pl-data'!$A453)-SUMIFS(postings!$W:$W,postings!$C:$C,'pl-data'!AB$2,postings!$D:$D,'pl-data'!AB$3,postings!$M:$M,'pl-data'!$A453)</f>
        <v>0</v>
      </c>
      <c r="AC453" s="53">
        <f>+SUMIFS(postings!$T:$T,postings!$C:$C,'pl-data'!AC$2,postings!$D:$D,'pl-data'!AC$3,postings!$I:$I,'pl-data'!$A453)-SUMIFS(postings!$W:$W,postings!$C:$C,'pl-data'!AC$2,postings!$D:$D,'pl-data'!AC$3,postings!$M:$M,'pl-data'!$A453)</f>
        <v>0</v>
      </c>
      <c r="AD453" s="53">
        <f>+SUMIFS(postings!$T:$T,postings!$C:$C,'pl-data'!AD$2,postings!$D:$D,'pl-data'!AD$3,postings!$I:$I,'pl-data'!$A453)-SUMIFS(postings!$W:$W,postings!$C:$C,'pl-data'!AD$2,postings!$D:$D,'pl-data'!AD$3,postings!$M:$M,'pl-data'!$A453)</f>
        <v>0</v>
      </c>
      <c r="AE453" s="53">
        <f>+SUMIFS(postings!$T:$T,postings!$C:$C,'pl-data'!AE$2,postings!$D:$D,'pl-data'!AE$3,postings!$I:$I,'pl-data'!$A453)-SUMIFS(postings!$W:$W,postings!$C:$C,'pl-data'!AE$2,postings!$D:$D,'pl-data'!AE$3,postings!$M:$M,'pl-data'!$A453)</f>
        <v>0</v>
      </c>
      <c r="AF453" s="53">
        <f>+SUMIFS(postings!$T:$T,postings!$C:$C,'pl-data'!AF$2,postings!$D:$D,'pl-data'!AF$3,postings!$I:$I,'pl-data'!$A453)-SUMIFS(postings!$W:$W,postings!$C:$C,'pl-data'!AF$2,postings!$D:$D,'pl-data'!AF$3,postings!$M:$M,'pl-data'!$A453)</f>
        <v>0</v>
      </c>
      <c r="AG453" s="53">
        <f>+SUMIFS(postings!$T:$T,postings!$C:$C,'pl-data'!AG$2,postings!$D:$D,'pl-data'!AG$3,postings!$I:$I,'pl-data'!$A453)-SUMIFS(postings!$W:$W,postings!$C:$C,'pl-data'!AG$2,postings!$D:$D,'pl-data'!AG$3,postings!$M:$M,'pl-data'!$A453)</f>
        <v>0</v>
      </c>
      <c r="AH453" s="53">
        <f>+SUMIFS(postings!$T:$T,postings!$C:$C,'pl-data'!AH$2,postings!$D:$D,'pl-data'!AH$3,postings!$I:$I,'pl-data'!$A453)-SUMIFS(postings!$W:$W,postings!$C:$C,'pl-data'!AH$2,postings!$D:$D,'pl-data'!AH$3,postings!$M:$M,'pl-data'!$A453)</f>
        <v>0</v>
      </c>
      <c r="AI453" s="53">
        <f>+SUMIFS(postings!$T:$T,postings!$C:$C,'pl-data'!AI$2,postings!$D:$D,'pl-data'!AI$3,postings!$I:$I,'pl-data'!$A453)-SUMIFS(postings!$W:$W,postings!$C:$C,'pl-data'!AI$2,postings!$D:$D,'pl-data'!AI$3,postings!$M:$M,'pl-data'!$A453)</f>
        <v>0</v>
      </c>
      <c r="AJ453" s="53">
        <f>+SUM(X453:INDEX(X453:AI453,1,Settings!$C$4))</f>
        <v>0</v>
      </c>
      <c r="AK453" s="53">
        <f t="shared" si="217"/>
        <v>0</v>
      </c>
      <c r="AL453" s="53"/>
      <c r="AM453" s="53">
        <f t="shared" si="219"/>
        <v>0</v>
      </c>
      <c r="AN453" s="53">
        <f t="shared" si="220"/>
        <v>0</v>
      </c>
      <c r="AO453" s="53">
        <f t="shared" si="221"/>
        <v>0</v>
      </c>
      <c r="AP453" s="53">
        <f t="shared" si="222"/>
        <v>0</v>
      </c>
      <c r="AQ453" s="53">
        <f t="shared" si="223"/>
        <v>0</v>
      </c>
      <c r="AR453" s="53">
        <f t="shared" si="224"/>
        <v>0</v>
      </c>
      <c r="AS453" s="53">
        <f t="shared" si="225"/>
        <v>0</v>
      </c>
      <c r="AT453" s="53">
        <f t="shared" si="226"/>
        <v>0</v>
      </c>
      <c r="AU453" s="53">
        <f t="shared" si="227"/>
        <v>0</v>
      </c>
      <c r="AV453" s="53">
        <f t="shared" si="228"/>
        <v>0</v>
      </c>
      <c r="AW453" s="53">
        <f t="shared" si="229"/>
        <v>0</v>
      </c>
      <c r="AX453" s="53">
        <f t="shared" si="230"/>
        <v>0</v>
      </c>
      <c r="AY453" s="53">
        <f>+SUM(AM453:INDEX(AM453:AX453,1,Settings!$C$4))</f>
        <v>0</v>
      </c>
      <c r="AZ453" s="53">
        <f t="shared" si="218"/>
        <v>0</v>
      </c>
      <c r="BA453" s="53"/>
      <c r="BB453" s="53">
        <f t="shared" ref="BB453:BB516" si="231">+AM453*1.03</f>
        <v>0</v>
      </c>
      <c r="BC453" s="53">
        <f t="shared" ref="BC453:BC516" si="232">+AN453*1.03</f>
        <v>0</v>
      </c>
      <c r="BD453" s="53">
        <f t="shared" ref="BD453:BD516" si="233">+AO453*1.03</f>
        <v>0</v>
      </c>
      <c r="BE453" s="53">
        <f t="shared" ref="BE453:BE516" si="234">+AP453*1.03</f>
        <v>0</v>
      </c>
      <c r="BF453" s="53">
        <f t="shared" ref="BF453:BF516" si="235">+AQ453*1.03</f>
        <v>0</v>
      </c>
      <c r="BG453" s="53">
        <f t="shared" ref="BG453:BG516" si="236">+AR453*1.03</f>
        <v>0</v>
      </c>
      <c r="BH453" s="53">
        <f t="shared" ref="BH453:BH516" si="237">+AS453*1.03</f>
        <v>0</v>
      </c>
      <c r="BI453" s="53">
        <f t="shared" ref="BI453:BI516" si="238">+AT453*1.03</f>
        <v>0</v>
      </c>
      <c r="BJ453" s="53">
        <f t="shared" ref="BJ453:BJ516" si="239">+AU453*1.03</f>
        <v>0</v>
      </c>
      <c r="BK453" s="53">
        <f t="shared" ref="BK453:BK516" si="240">+AV453*1.03</f>
        <v>0</v>
      </c>
      <c r="BL453" s="53">
        <f t="shared" ref="BL453:BL516" si="241">+AW453*1.03</f>
        <v>0</v>
      </c>
      <c r="BM453" s="53">
        <f t="shared" ref="BM453:BM516" si="242">+AX453*1.03</f>
        <v>0</v>
      </c>
      <c r="BN453" s="53">
        <f t="shared" ref="BN453:BN517" si="243">+SUM(BB453:BM453)</f>
        <v>0</v>
      </c>
      <c r="BO453" s="53"/>
      <c r="BP453" s="53">
        <f t="shared" ref="BP453:BP516" si="244">+BN453*1.04</f>
        <v>0</v>
      </c>
      <c r="BQ453" s="53"/>
      <c r="BR453" s="53">
        <f t="shared" ref="BR453:BR516" si="245">+BP453*1.05</f>
        <v>0</v>
      </c>
    </row>
    <row r="454" spans="1:70" x14ac:dyDescent="0.2">
      <c r="A454" s="6">
        <v>4833</v>
      </c>
      <c r="B454" s="6" t="str">
        <f>+VLOOKUP(A454,masterfile!B:C,2,FALSE)</f>
        <v>Abschreibung Arbeitszimmer</v>
      </c>
      <c r="D454" s="53">
        <f>+SUMIF('[1]2017'!$A:$A,$A454,'[1]2017'!$C:$C)-SUMIF('[1]2017'!$E:$E,$A454,'[1]2017'!$G:$G)</f>
        <v>0</v>
      </c>
      <c r="E454" s="53">
        <f>+SUMIF('[1]2018'!$A:$A,$A454,'[1]2018'!$C:$C)-SUMIF('[1]2018'!$E:$E,$A454,'[1]2018'!$G:$G)</f>
        <v>0</v>
      </c>
      <c r="F454" s="53">
        <f>+SUMIF('[1]2019'!$A:$A,$A454,'[1]2019'!$C:$C)-SUMIF('[1]2019'!$E:$E,$A454,'[1]2019'!$G:$G)</f>
        <v>0</v>
      </c>
      <c r="G454" s="53">
        <f>+SUMIF('[1]2020'!$A:$A,$A454,'[1]2020'!$C:$C)-SUMIF('[1]2020'!$E:$E,$A454,'[1]2020'!$G:$G)</f>
        <v>0</v>
      </c>
      <c r="H454" s="53"/>
      <c r="I454" s="53">
        <f>+(+SUMIF('[1]2021'!$A:$A,$A454,'[1]2021'!$C:$C)-SUMIF('[1]2021'!$E:$E,$A454,'[1]2021'!$G:$G))/12</f>
        <v>0</v>
      </c>
      <c r="J454" s="53">
        <f>+(+SUMIF('[1]2021'!$A:$A,$A454,'[1]2021'!$C:$C)-SUMIF('[1]2021'!$E:$E,$A454,'[1]2021'!$G:$G))/12</f>
        <v>0</v>
      </c>
      <c r="K454" s="53">
        <f>+(+SUMIF('[1]2021'!$A:$A,$A454,'[1]2021'!$C:$C)-SUMIF('[1]2021'!$E:$E,$A454,'[1]2021'!$G:$G))/12</f>
        <v>0</v>
      </c>
      <c r="L454" s="53">
        <f>+(+SUMIF('[1]2021'!$A:$A,$A454,'[1]2021'!$C:$C)-SUMIF('[1]2021'!$E:$E,$A454,'[1]2021'!$G:$G))/12</f>
        <v>0</v>
      </c>
      <c r="M454" s="53">
        <f>+(+SUMIF('[1]2021'!$A:$A,$A454,'[1]2021'!$C:$C)-SUMIF('[1]2021'!$E:$E,$A454,'[1]2021'!$G:$G))/12</f>
        <v>0</v>
      </c>
      <c r="N454" s="53">
        <f>+(+SUMIF('[1]2021'!$A:$A,$A454,'[1]2021'!$C:$C)-SUMIF('[1]2021'!$E:$E,$A454,'[1]2021'!$G:$G))/12</f>
        <v>0</v>
      </c>
      <c r="O454" s="53">
        <f>+(+SUMIF('[1]2021'!$A:$A,$A454,'[1]2021'!$C:$C)-SUMIF('[1]2021'!$E:$E,$A454,'[1]2021'!$G:$G))/12</f>
        <v>0</v>
      </c>
      <c r="P454" s="53">
        <f>+(+SUMIF('[1]2021'!$A:$A,$A454,'[1]2021'!$C:$C)-SUMIF('[1]2021'!$E:$E,$A454,'[1]2021'!$G:$G))/12</f>
        <v>0</v>
      </c>
      <c r="Q454" s="53">
        <f>+(+SUMIF('[1]2021'!$A:$A,$A454,'[1]2021'!$C:$C)-SUMIF('[1]2021'!$E:$E,$A454,'[1]2021'!$G:$G))/12</f>
        <v>0</v>
      </c>
      <c r="R454" s="53">
        <f>+(+SUMIF('[1]2021'!$A:$A,$A454,'[1]2021'!$C:$C)-SUMIF('[1]2021'!$E:$E,$A454,'[1]2021'!$G:$G))/12</f>
        <v>0</v>
      </c>
      <c r="S454" s="53">
        <f>+(+SUMIF('[1]2021'!$A:$A,$A454,'[1]2021'!$C:$C)-SUMIF('[1]2021'!$E:$E,$A454,'[1]2021'!$G:$G))/12</f>
        <v>0</v>
      </c>
      <c r="T454" s="53">
        <f>+(+SUMIF('[1]2021'!$A:$A,$A454,'[1]2021'!$C:$C)-SUMIF('[1]2021'!$E:$E,$A454,'[1]2021'!$G:$G))/12</f>
        <v>0</v>
      </c>
      <c r="U454" s="53">
        <f>+SUM(I454:INDEX(I454:T454,1,Settings!$C$4))</f>
        <v>0</v>
      </c>
      <c r="V454" s="53">
        <f t="shared" ref="V454:V518" si="246">+SUM(I454:T454)</f>
        <v>0</v>
      </c>
      <c r="W454" s="53"/>
      <c r="X454" s="53">
        <f>+SUMIFS(postings!$T:$T,postings!$C:$C,'pl-data'!X$2,postings!$D:$D,'pl-data'!X$3,postings!$I:$I,'pl-data'!$A454)-SUMIFS(postings!$W:$W,postings!$C:$C,'pl-data'!X$2,postings!$D:$D,'pl-data'!X$3,postings!$M:$M,'pl-data'!$A454)</f>
        <v>0</v>
      </c>
      <c r="Y454" s="53">
        <f>+SUMIFS(postings!$T:$T,postings!$C:$C,'pl-data'!Y$2,postings!$D:$D,'pl-data'!Y$3,postings!$I:$I,'pl-data'!$A454)-SUMIFS(postings!$W:$W,postings!$C:$C,'pl-data'!Y$2,postings!$D:$D,'pl-data'!Y$3,postings!$M:$M,'pl-data'!$A454)</f>
        <v>0</v>
      </c>
      <c r="Z454" s="53">
        <f>+SUMIFS(postings!$T:$T,postings!$C:$C,'pl-data'!Z$2,postings!$D:$D,'pl-data'!Z$3,postings!$I:$I,'pl-data'!$A454)-SUMIFS(postings!$W:$W,postings!$C:$C,'pl-data'!Z$2,postings!$D:$D,'pl-data'!Z$3,postings!$M:$M,'pl-data'!$A454)</f>
        <v>0</v>
      </c>
      <c r="AA454" s="53">
        <f>+SUMIFS(postings!$T:$T,postings!$C:$C,'pl-data'!AA$2,postings!$D:$D,'pl-data'!AA$3,postings!$I:$I,'pl-data'!$A454)-SUMIFS(postings!$W:$W,postings!$C:$C,'pl-data'!AA$2,postings!$D:$D,'pl-data'!AA$3,postings!$M:$M,'pl-data'!$A454)</f>
        <v>0</v>
      </c>
      <c r="AB454" s="53">
        <f>+SUMIFS(postings!$T:$T,postings!$C:$C,'pl-data'!AB$2,postings!$D:$D,'pl-data'!AB$3,postings!$I:$I,'pl-data'!$A454)-SUMIFS(postings!$W:$W,postings!$C:$C,'pl-data'!AB$2,postings!$D:$D,'pl-data'!AB$3,postings!$M:$M,'pl-data'!$A454)</f>
        <v>0</v>
      </c>
      <c r="AC454" s="53">
        <f>+SUMIFS(postings!$T:$T,postings!$C:$C,'pl-data'!AC$2,postings!$D:$D,'pl-data'!AC$3,postings!$I:$I,'pl-data'!$A454)-SUMIFS(postings!$W:$W,postings!$C:$C,'pl-data'!AC$2,postings!$D:$D,'pl-data'!AC$3,postings!$M:$M,'pl-data'!$A454)</f>
        <v>0</v>
      </c>
      <c r="AD454" s="53">
        <f>+SUMIFS(postings!$T:$T,postings!$C:$C,'pl-data'!AD$2,postings!$D:$D,'pl-data'!AD$3,postings!$I:$I,'pl-data'!$A454)-SUMIFS(postings!$W:$W,postings!$C:$C,'pl-data'!AD$2,postings!$D:$D,'pl-data'!AD$3,postings!$M:$M,'pl-data'!$A454)</f>
        <v>0</v>
      </c>
      <c r="AE454" s="53">
        <f>+SUMIFS(postings!$T:$T,postings!$C:$C,'pl-data'!AE$2,postings!$D:$D,'pl-data'!AE$3,postings!$I:$I,'pl-data'!$A454)-SUMIFS(postings!$W:$W,postings!$C:$C,'pl-data'!AE$2,postings!$D:$D,'pl-data'!AE$3,postings!$M:$M,'pl-data'!$A454)</f>
        <v>0</v>
      </c>
      <c r="AF454" s="53">
        <f>+SUMIFS(postings!$T:$T,postings!$C:$C,'pl-data'!AF$2,postings!$D:$D,'pl-data'!AF$3,postings!$I:$I,'pl-data'!$A454)-SUMIFS(postings!$W:$W,postings!$C:$C,'pl-data'!AF$2,postings!$D:$D,'pl-data'!AF$3,postings!$M:$M,'pl-data'!$A454)</f>
        <v>0</v>
      </c>
      <c r="AG454" s="53">
        <f>+SUMIFS(postings!$T:$T,postings!$C:$C,'pl-data'!AG$2,postings!$D:$D,'pl-data'!AG$3,postings!$I:$I,'pl-data'!$A454)-SUMIFS(postings!$W:$W,postings!$C:$C,'pl-data'!AG$2,postings!$D:$D,'pl-data'!AG$3,postings!$M:$M,'pl-data'!$A454)</f>
        <v>0</v>
      </c>
      <c r="AH454" s="53">
        <f>+SUMIFS(postings!$T:$T,postings!$C:$C,'pl-data'!AH$2,postings!$D:$D,'pl-data'!AH$3,postings!$I:$I,'pl-data'!$A454)-SUMIFS(postings!$W:$W,postings!$C:$C,'pl-data'!AH$2,postings!$D:$D,'pl-data'!AH$3,postings!$M:$M,'pl-data'!$A454)</f>
        <v>0</v>
      </c>
      <c r="AI454" s="53">
        <f>+SUMIFS(postings!$T:$T,postings!$C:$C,'pl-data'!AI$2,postings!$D:$D,'pl-data'!AI$3,postings!$I:$I,'pl-data'!$A454)-SUMIFS(postings!$W:$W,postings!$C:$C,'pl-data'!AI$2,postings!$D:$D,'pl-data'!AI$3,postings!$M:$M,'pl-data'!$A454)</f>
        <v>0</v>
      </c>
      <c r="AJ454" s="53">
        <f>+SUM(X454:INDEX(X454:AI454,1,Settings!$C$4))</f>
        <v>0</v>
      </c>
      <c r="AK454" s="53">
        <f t="shared" ref="AK454:AK518" si="247">+SUM(X454:AI454)</f>
        <v>0</v>
      </c>
      <c r="AL454" s="53"/>
      <c r="AM454" s="53">
        <f t="shared" si="219"/>
        <v>0</v>
      </c>
      <c r="AN454" s="53">
        <f t="shared" si="220"/>
        <v>0</v>
      </c>
      <c r="AO454" s="53">
        <f t="shared" si="221"/>
        <v>0</v>
      </c>
      <c r="AP454" s="53">
        <f t="shared" si="222"/>
        <v>0</v>
      </c>
      <c r="AQ454" s="53">
        <f t="shared" si="223"/>
        <v>0</v>
      </c>
      <c r="AR454" s="53">
        <f t="shared" si="224"/>
        <v>0</v>
      </c>
      <c r="AS454" s="53">
        <f t="shared" si="225"/>
        <v>0</v>
      </c>
      <c r="AT454" s="53">
        <f t="shared" si="226"/>
        <v>0</v>
      </c>
      <c r="AU454" s="53">
        <f t="shared" si="227"/>
        <v>0</v>
      </c>
      <c r="AV454" s="53">
        <f t="shared" si="228"/>
        <v>0</v>
      </c>
      <c r="AW454" s="53">
        <f t="shared" si="229"/>
        <v>0</v>
      </c>
      <c r="AX454" s="53">
        <f t="shared" si="230"/>
        <v>0</v>
      </c>
      <c r="AY454" s="53">
        <f>+SUM(AM454:INDEX(AM454:AX454,1,Settings!$C$4))</f>
        <v>0</v>
      </c>
      <c r="AZ454" s="53">
        <f t="shared" ref="AZ454:AZ518" si="248">+SUM(AM454:AX454)</f>
        <v>0</v>
      </c>
      <c r="BA454" s="53"/>
      <c r="BB454" s="53">
        <f t="shared" si="231"/>
        <v>0</v>
      </c>
      <c r="BC454" s="53">
        <f t="shared" si="232"/>
        <v>0</v>
      </c>
      <c r="BD454" s="53">
        <f t="shared" si="233"/>
        <v>0</v>
      </c>
      <c r="BE454" s="53">
        <f t="shared" si="234"/>
        <v>0</v>
      </c>
      <c r="BF454" s="53">
        <f t="shared" si="235"/>
        <v>0</v>
      </c>
      <c r="BG454" s="53">
        <f t="shared" si="236"/>
        <v>0</v>
      </c>
      <c r="BH454" s="53">
        <f t="shared" si="237"/>
        <v>0</v>
      </c>
      <c r="BI454" s="53">
        <f t="shared" si="238"/>
        <v>0</v>
      </c>
      <c r="BJ454" s="53">
        <f t="shared" si="239"/>
        <v>0</v>
      </c>
      <c r="BK454" s="53">
        <f t="shared" si="240"/>
        <v>0</v>
      </c>
      <c r="BL454" s="53">
        <f t="shared" si="241"/>
        <v>0</v>
      </c>
      <c r="BM454" s="53">
        <f t="shared" si="242"/>
        <v>0</v>
      </c>
      <c r="BN454" s="53">
        <f t="shared" si="243"/>
        <v>0</v>
      </c>
      <c r="BO454" s="53"/>
      <c r="BP454" s="53">
        <f t="shared" si="244"/>
        <v>0</v>
      </c>
      <c r="BQ454" s="53"/>
      <c r="BR454" s="53">
        <f t="shared" si="245"/>
        <v>0</v>
      </c>
    </row>
    <row r="455" spans="1:70" x14ac:dyDescent="0.2">
      <c r="A455" s="6">
        <v>4840</v>
      </c>
      <c r="B455" s="6" t="str">
        <f>+VLOOKUP(A455,masterfile!B:C,2,FALSE)</f>
        <v>Apl. Abschreibungen auf Sachanlagen</v>
      </c>
      <c r="D455" s="53">
        <f>+SUMIF('[1]2017'!$A:$A,$A455,'[1]2017'!$C:$C)-SUMIF('[1]2017'!$E:$E,$A455,'[1]2017'!$G:$G)</f>
        <v>0</v>
      </c>
      <c r="E455" s="53">
        <f>+SUMIF('[1]2018'!$A:$A,$A455,'[1]2018'!$C:$C)-SUMIF('[1]2018'!$E:$E,$A455,'[1]2018'!$G:$G)</f>
        <v>0</v>
      </c>
      <c r="F455" s="53">
        <f>+SUMIF('[1]2019'!$A:$A,$A455,'[1]2019'!$C:$C)-SUMIF('[1]2019'!$E:$E,$A455,'[1]2019'!$G:$G)</f>
        <v>0</v>
      </c>
      <c r="G455" s="53">
        <f>+SUMIF('[1]2020'!$A:$A,$A455,'[1]2020'!$C:$C)-SUMIF('[1]2020'!$E:$E,$A455,'[1]2020'!$G:$G)</f>
        <v>0</v>
      </c>
      <c r="H455" s="53"/>
      <c r="I455" s="53">
        <f>+(+SUMIF('[1]2021'!$A:$A,$A455,'[1]2021'!$C:$C)-SUMIF('[1]2021'!$E:$E,$A455,'[1]2021'!$G:$G))/12</f>
        <v>0</v>
      </c>
      <c r="J455" s="53">
        <f>+(+SUMIF('[1]2021'!$A:$A,$A455,'[1]2021'!$C:$C)-SUMIF('[1]2021'!$E:$E,$A455,'[1]2021'!$G:$G))/12</f>
        <v>0</v>
      </c>
      <c r="K455" s="53">
        <f>+(+SUMIF('[1]2021'!$A:$A,$A455,'[1]2021'!$C:$C)-SUMIF('[1]2021'!$E:$E,$A455,'[1]2021'!$G:$G))/12</f>
        <v>0</v>
      </c>
      <c r="L455" s="53">
        <f>+(+SUMIF('[1]2021'!$A:$A,$A455,'[1]2021'!$C:$C)-SUMIF('[1]2021'!$E:$E,$A455,'[1]2021'!$G:$G))/12</f>
        <v>0</v>
      </c>
      <c r="M455" s="53">
        <f>+(+SUMIF('[1]2021'!$A:$A,$A455,'[1]2021'!$C:$C)-SUMIF('[1]2021'!$E:$E,$A455,'[1]2021'!$G:$G))/12</f>
        <v>0</v>
      </c>
      <c r="N455" s="53">
        <f>+(+SUMIF('[1]2021'!$A:$A,$A455,'[1]2021'!$C:$C)-SUMIF('[1]2021'!$E:$E,$A455,'[1]2021'!$G:$G))/12</f>
        <v>0</v>
      </c>
      <c r="O455" s="53">
        <f>+(+SUMIF('[1]2021'!$A:$A,$A455,'[1]2021'!$C:$C)-SUMIF('[1]2021'!$E:$E,$A455,'[1]2021'!$G:$G))/12</f>
        <v>0</v>
      </c>
      <c r="P455" s="53">
        <f>+(+SUMIF('[1]2021'!$A:$A,$A455,'[1]2021'!$C:$C)-SUMIF('[1]2021'!$E:$E,$A455,'[1]2021'!$G:$G))/12</f>
        <v>0</v>
      </c>
      <c r="Q455" s="53">
        <f>+(+SUMIF('[1]2021'!$A:$A,$A455,'[1]2021'!$C:$C)-SUMIF('[1]2021'!$E:$E,$A455,'[1]2021'!$G:$G))/12</f>
        <v>0</v>
      </c>
      <c r="R455" s="53">
        <f>+(+SUMIF('[1]2021'!$A:$A,$A455,'[1]2021'!$C:$C)-SUMIF('[1]2021'!$E:$E,$A455,'[1]2021'!$G:$G))/12</f>
        <v>0</v>
      </c>
      <c r="S455" s="53">
        <f>+(+SUMIF('[1]2021'!$A:$A,$A455,'[1]2021'!$C:$C)-SUMIF('[1]2021'!$E:$E,$A455,'[1]2021'!$G:$G))/12</f>
        <v>0</v>
      </c>
      <c r="T455" s="53">
        <f>+(+SUMIF('[1]2021'!$A:$A,$A455,'[1]2021'!$C:$C)-SUMIF('[1]2021'!$E:$E,$A455,'[1]2021'!$G:$G))/12</f>
        <v>0</v>
      </c>
      <c r="U455" s="53">
        <f>+SUM(I455:INDEX(I455:T455,1,Settings!$C$4))</f>
        <v>0</v>
      </c>
      <c r="V455" s="53">
        <f t="shared" si="246"/>
        <v>0</v>
      </c>
      <c r="W455" s="53"/>
      <c r="X455" s="53">
        <f>+SUMIFS(postings!$T:$T,postings!$C:$C,'pl-data'!X$2,postings!$D:$D,'pl-data'!X$3,postings!$I:$I,'pl-data'!$A455)-SUMIFS(postings!$W:$W,postings!$C:$C,'pl-data'!X$2,postings!$D:$D,'pl-data'!X$3,postings!$M:$M,'pl-data'!$A455)</f>
        <v>0</v>
      </c>
      <c r="Y455" s="53">
        <f>+SUMIFS(postings!$T:$T,postings!$C:$C,'pl-data'!Y$2,postings!$D:$D,'pl-data'!Y$3,postings!$I:$I,'pl-data'!$A455)-SUMIFS(postings!$W:$W,postings!$C:$C,'pl-data'!Y$2,postings!$D:$D,'pl-data'!Y$3,postings!$M:$M,'pl-data'!$A455)</f>
        <v>0</v>
      </c>
      <c r="Z455" s="53">
        <f>+SUMIFS(postings!$T:$T,postings!$C:$C,'pl-data'!Z$2,postings!$D:$D,'pl-data'!Z$3,postings!$I:$I,'pl-data'!$A455)-SUMIFS(postings!$W:$W,postings!$C:$C,'pl-data'!Z$2,postings!$D:$D,'pl-data'!Z$3,postings!$M:$M,'pl-data'!$A455)</f>
        <v>0</v>
      </c>
      <c r="AA455" s="53">
        <f>+SUMIFS(postings!$T:$T,postings!$C:$C,'pl-data'!AA$2,postings!$D:$D,'pl-data'!AA$3,postings!$I:$I,'pl-data'!$A455)-SUMIFS(postings!$W:$W,postings!$C:$C,'pl-data'!AA$2,postings!$D:$D,'pl-data'!AA$3,postings!$M:$M,'pl-data'!$A455)</f>
        <v>0</v>
      </c>
      <c r="AB455" s="53">
        <f>+SUMIFS(postings!$T:$T,postings!$C:$C,'pl-data'!AB$2,postings!$D:$D,'pl-data'!AB$3,postings!$I:$I,'pl-data'!$A455)-SUMIFS(postings!$W:$W,postings!$C:$C,'pl-data'!AB$2,postings!$D:$D,'pl-data'!AB$3,postings!$M:$M,'pl-data'!$A455)</f>
        <v>0</v>
      </c>
      <c r="AC455" s="53">
        <f>+SUMIFS(postings!$T:$T,postings!$C:$C,'pl-data'!AC$2,postings!$D:$D,'pl-data'!AC$3,postings!$I:$I,'pl-data'!$A455)-SUMIFS(postings!$W:$W,postings!$C:$C,'pl-data'!AC$2,postings!$D:$D,'pl-data'!AC$3,postings!$M:$M,'pl-data'!$A455)</f>
        <v>0</v>
      </c>
      <c r="AD455" s="53">
        <f>+SUMIFS(postings!$T:$T,postings!$C:$C,'pl-data'!AD$2,postings!$D:$D,'pl-data'!AD$3,postings!$I:$I,'pl-data'!$A455)-SUMIFS(postings!$W:$W,postings!$C:$C,'pl-data'!AD$2,postings!$D:$D,'pl-data'!AD$3,postings!$M:$M,'pl-data'!$A455)</f>
        <v>0</v>
      </c>
      <c r="AE455" s="53">
        <f>+SUMIFS(postings!$T:$T,postings!$C:$C,'pl-data'!AE$2,postings!$D:$D,'pl-data'!AE$3,postings!$I:$I,'pl-data'!$A455)-SUMIFS(postings!$W:$W,postings!$C:$C,'pl-data'!AE$2,postings!$D:$D,'pl-data'!AE$3,postings!$M:$M,'pl-data'!$A455)</f>
        <v>0</v>
      </c>
      <c r="AF455" s="53">
        <f>+SUMIFS(postings!$T:$T,postings!$C:$C,'pl-data'!AF$2,postings!$D:$D,'pl-data'!AF$3,postings!$I:$I,'pl-data'!$A455)-SUMIFS(postings!$W:$W,postings!$C:$C,'pl-data'!AF$2,postings!$D:$D,'pl-data'!AF$3,postings!$M:$M,'pl-data'!$A455)</f>
        <v>0</v>
      </c>
      <c r="AG455" s="53">
        <f>+SUMIFS(postings!$T:$T,postings!$C:$C,'pl-data'!AG$2,postings!$D:$D,'pl-data'!AG$3,postings!$I:$I,'pl-data'!$A455)-SUMIFS(postings!$W:$W,postings!$C:$C,'pl-data'!AG$2,postings!$D:$D,'pl-data'!AG$3,postings!$M:$M,'pl-data'!$A455)</f>
        <v>0</v>
      </c>
      <c r="AH455" s="53">
        <f>+SUMIFS(postings!$T:$T,postings!$C:$C,'pl-data'!AH$2,postings!$D:$D,'pl-data'!AH$3,postings!$I:$I,'pl-data'!$A455)-SUMIFS(postings!$W:$W,postings!$C:$C,'pl-data'!AH$2,postings!$D:$D,'pl-data'!AH$3,postings!$M:$M,'pl-data'!$A455)</f>
        <v>0</v>
      </c>
      <c r="AI455" s="53">
        <f>+SUMIFS(postings!$T:$T,postings!$C:$C,'pl-data'!AI$2,postings!$D:$D,'pl-data'!AI$3,postings!$I:$I,'pl-data'!$A455)-SUMIFS(postings!$W:$W,postings!$C:$C,'pl-data'!AI$2,postings!$D:$D,'pl-data'!AI$3,postings!$M:$M,'pl-data'!$A455)</f>
        <v>0</v>
      </c>
      <c r="AJ455" s="53">
        <f>+SUM(X455:INDEX(X455:AI455,1,Settings!$C$4))</f>
        <v>0</v>
      </c>
      <c r="AK455" s="53">
        <f t="shared" si="247"/>
        <v>0</v>
      </c>
      <c r="AL455" s="53"/>
      <c r="AM455" s="53">
        <f t="shared" si="219"/>
        <v>0</v>
      </c>
      <c r="AN455" s="53">
        <f t="shared" si="220"/>
        <v>0</v>
      </c>
      <c r="AO455" s="53">
        <f t="shared" si="221"/>
        <v>0</v>
      </c>
      <c r="AP455" s="53">
        <f t="shared" si="222"/>
        <v>0</v>
      </c>
      <c r="AQ455" s="53">
        <f t="shared" si="223"/>
        <v>0</v>
      </c>
      <c r="AR455" s="53">
        <f t="shared" si="224"/>
        <v>0</v>
      </c>
      <c r="AS455" s="53">
        <f t="shared" si="225"/>
        <v>0</v>
      </c>
      <c r="AT455" s="53">
        <f t="shared" si="226"/>
        <v>0</v>
      </c>
      <c r="AU455" s="53">
        <f t="shared" si="227"/>
        <v>0</v>
      </c>
      <c r="AV455" s="53">
        <f t="shared" si="228"/>
        <v>0</v>
      </c>
      <c r="AW455" s="53">
        <f t="shared" si="229"/>
        <v>0</v>
      </c>
      <c r="AX455" s="53">
        <f t="shared" si="230"/>
        <v>0</v>
      </c>
      <c r="AY455" s="53">
        <f>+SUM(AM455:INDEX(AM455:AX455,1,Settings!$C$4))</f>
        <v>0</v>
      </c>
      <c r="AZ455" s="53">
        <f t="shared" si="248"/>
        <v>0</v>
      </c>
      <c r="BA455" s="53"/>
      <c r="BB455" s="53">
        <f t="shared" si="231"/>
        <v>0</v>
      </c>
      <c r="BC455" s="53">
        <f t="shared" si="232"/>
        <v>0</v>
      </c>
      <c r="BD455" s="53">
        <f t="shared" si="233"/>
        <v>0</v>
      </c>
      <c r="BE455" s="53">
        <f t="shared" si="234"/>
        <v>0</v>
      </c>
      <c r="BF455" s="53">
        <f t="shared" si="235"/>
        <v>0</v>
      </c>
      <c r="BG455" s="53">
        <f t="shared" si="236"/>
        <v>0</v>
      </c>
      <c r="BH455" s="53">
        <f t="shared" si="237"/>
        <v>0</v>
      </c>
      <c r="BI455" s="53">
        <f t="shared" si="238"/>
        <v>0</v>
      </c>
      <c r="BJ455" s="53">
        <f t="shared" si="239"/>
        <v>0</v>
      </c>
      <c r="BK455" s="53">
        <f t="shared" si="240"/>
        <v>0</v>
      </c>
      <c r="BL455" s="53">
        <f t="shared" si="241"/>
        <v>0</v>
      </c>
      <c r="BM455" s="53">
        <f t="shared" si="242"/>
        <v>0</v>
      </c>
      <c r="BN455" s="53">
        <f t="shared" si="243"/>
        <v>0</v>
      </c>
      <c r="BO455" s="53"/>
      <c r="BP455" s="53">
        <f t="shared" si="244"/>
        <v>0</v>
      </c>
      <c r="BQ455" s="53"/>
      <c r="BR455" s="53">
        <f t="shared" si="245"/>
        <v>0</v>
      </c>
    </row>
    <row r="456" spans="1:70" x14ac:dyDescent="0.2">
      <c r="A456" s="6">
        <v>4841</v>
      </c>
      <c r="B456" s="6" t="str">
        <f>+VLOOKUP(A456,masterfile!B:C,2,FALSE)</f>
        <v>Außergewöhnliche Abschreibung Gebäude</v>
      </c>
      <c r="D456" s="53">
        <f>+SUMIF('[1]2017'!$A:$A,$A456,'[1]2017'!$C:$C)-SUMIF('[1]2017'!$E:$E,$A456,'[1]2017'!$G:$G)</f>
        <v>0</v>
      </c>
      <c r="E456" s="53">
        <f>+SUMIF('[1]2018'!$A:$A,$A456,'[1]2018'!$C:$C)-SUMIF('[1]2018'!$E:$E,$A456,'[1]2018'!$G:$G)</f>
        <v>0</v>
      </c>
      <c r="F456" s="53">
        <f>+SUMIF('[1]2019'!$A:$A,$A456,'[1]2019'!$C:$C)-SUMIF('[1]2019'!$E:$E,$A456,'[1]2019'!$G:$G)</f>
        <v>0</v>
      </c>
      <c r="G456" s="53">
        <f>+SUMIF('[1]2020'!$A:$A,$A456,'[1]2020'!$C:$C)-SUMIF('[1]2020'!$E:$E,$A456,'[1]2020'!$G:$G)</f>
        <v>0</v>
      </c>
      <c r="H456" s="53"/>
      <c r="I456" s="53">
        <f>+(+SUMIF('[1]2021'!$A:$A,$A456,'[1]2021'!$C:$C)-SUMIF('[1]2021'!$E:$E,$A456,'[1]2021'!$G:$G))/12</f>
        <v>0</v>
      </c>
      <c r="J456" s="53">
        <f>+(+SUMIF('[1]2021'!$A:$A,$A456,'[1]2021'!$C:$C)-SUMIF('[1]2021'!$E:$E,$A456,'[1]2021'!$G:$G))/12</f>
        <v>0</v>
      </c>
      <c r="K456" s="53">
        <f>+(+SUMIF('[1]2021'!$A:$A,$A456,'[1]2021'!$C:$C)-SUMIF('[1]2021'!$E:$E,$A456,'[1]2021'!$G:$G))/12</f>
        <v>0</v>
      </c>
      <c r="L456" s="53">
        <f>+(+SUMIF('[1]2021'!$A:$A,$A456,'[1]2021'!$C:$C)-SUMIF('[1]2021'!$E:$E,$A456,'[1]2021'!$G:$G))/12</f>
        <v>0</v>
      </c>
      <c r="M456" s="53">
        <f>+(+SUMIF('[1]2021'!$A:$A,$A456,'[1]2021'!$C:$C)-SUMIF('[1]2021'!$E:$E,$A456,'[1]2021'!$G:$G))/12</f>
        <v>0</v>
      </c>
      <c r="N456" s="53">
        <f>+(+SUMIF('[1]2021'!$A:$A,$A456,'[1]2021'!$C:$C)-SUMIF('[1]2021'!$E:$E,$A456,'[1]2021'!$G:$G))/12</f>
        <v>0</v>
      </c>
      <c r="O456" s="53">
        <f>+(+SUMIF('[1]2021'!$A:$A,$A456,'[1]2021'!$C:$C)-SUMIF('[1]2021'!$E:$E,$A456,'[1]2021'!$G:$G))/12</f>
        <v>0</v>
      </c>
      <c r="P456" s="53">
        <f>+(+SUMIF('[1]2021'!$A:$A,$A456,'[1]2021'!$C:$C)-SUMIF('[1]2021'!$E:$E,$A456,'[1]2021'!$G:$G))/12</f>
        <v>0</v>
      </c>
      <c r="Q456" s="53">
        <f>+(+SUMIF('[1]2021'!$A:$A,$A456,'[1]2021'!$C:$C)-SUMIF('[1]2021'!$E:$E,$A456,'[1]2021'!$G:$G))/12</f>
        <v>0</v>
      </c>
      <c r="R456" s="53">
        <f>+(+SUMIF('[1]2021'!$A:$A,$A456,'[1]2021'!$C:$C)-SUMIF('[1]2021'!$E:$E,$A456,'[1]2021'!$G:$G))/12</f>
        <v>0</v>
      </c>
      <c r="S456" s="53">
        <f>+(+SUMIF('[1]2021'!$A:$A,$A456,'[1]2021'!$C:$C)-SUMIF('[1]2021'!$E:$E,$A456,'[1]2021'!$G:$G))/12</f>
        <v>0</v>
      </c>
      <c r="T456" s="53">
        <f>+(+SUMIF('[1]2021'!$A:$A,$A456,'[1]2021'!$C:$C)-SUMIF('[1]2021'!$E:$E,$A456,'[1]2021'!$G:$G))/12</f>
        <v>0</v>
      </c>
      <c r="U456" s="53">
        <f>+SUM(I456:INDEX(I456:T456,1,Settings!$C$4))</f>
        <v>0</v>
      </c>
      <c r="V456" s="53">
        <f t="shared" si="246"/>
        <v>0</v>
      </c>
      <c r="W456" s="53"/>
      <c r="X456" s="53">
        <f>+SUMIFS(postings!$T:$T,postings!$C:$C,'pl-data'!X$2,postings!$D:$D,'pl-data'!X$3,postings!$I:$I,'pl-data'!$A456)-SUMIFS(postings!$W:$W,postings!$C:$C,'pl-data'!X$2,postings!$D:$D,'pl-data'!X$3,postings!$M:$M,'pl-data'!$A456)</f>
        <v>0</v>
      </c>
      <c r="Y456" s="53">
        <f>+SUMIFS(postings!$T:$T,postings!$C:$C,'pl-data'!Y$2,postings!$D:$D,'pl-data'!Y$3,postings!$I:$I,'pl-data'!$A456)-SUMIFS(postings!$W:$W,postings!$C:$C,'pl-data'!Y$2,postings!$D:$D,'pl-data'!Y$3,postings!$M:$M,'pl-data'!$A456)</f>
        <v>0</v>
      </c>
      <c r="Z456" s="53">
        <f>+SUMIFS(postings!$T:$T,postings!$C:$C,'pl-data'!Z$2,postings!$D:$D,'pl-data'!Z$3,postings!$I:$I,'pl-data'!$A456)-SUMIFS(postings!$W:$W,postings!$C:$C,'pl-data'!Z$2,postings!$D:$D,'pl-data'!Z$3,postings!$M:$M,'pl-data'!$A456)</f>
        <v>0</v>
      </c>
      <c r="AA456" s="53">
        <f>+SUMIFS(postings!$T:$T,postings!$C:$C,'pl-data'!AA$2,postings!$D:$D,'pl-data'!AA$3,postings!$I:$I,'pl-data'!$A456)-SUMIFS(postings!$W:$W,postings!$C:$C,'pl-data'!AA$2,postings!$D:$D,'pl-data'!AA$3,postings!$M:$M,'pl-data'!$A456)</f>
        <v>0</v>
      </c>
      <c r="AB456" s="53">
        <f>+SUMIFS(postings!$T:$T,postings!$C:$C,'pl-data'!AB$2,postings!$D:$D,'pl-data'!AB$3,postings!$I:$I,'pl-data'!$A456)-SUMIFS(postings!$W:$W,postings!$C:$C,'pl-data'!AB$2,postings!$D:$D,'pl-data'!AB$3,postings!$M:$M,'pl-data'!$A456)</f>
        <v>0</v>
      </c>
      <c r="AC456" s="53">
        <f>+SUMIFS(postings!$T:$T,postings!$C:$C,'pl-data'!AC$2,postings!$D:$D,'pl-data'!AC$3,postings!$I:$I,'pl-data'!$A456)-SUMIFS(postings!$W:$W,postings!$C:$C,'pl-data'!AC$2,postings!$D:$D,'pl-data'!AC$3,postings!$M:$M,'pl-data'!$A456)</f>
        <v>0</v>
      </c>
      <c r="AD456" s="53">
        <f>+SUMIFS(postings!$T:$T,postings!$C:$C,'pl-data'!AD$2,postings!$D:$D,'pl-data'!AD$3,postings!$I:$I,'pl-data'!$A456)-SUMIFS(postings!$W:$W,postings!$C:$C,'pl-data'!AD$2,postings!$D:$D,'pl-data'!AD$3,postings!$M:$M,'pl-data'!$A456)</f>
        <v>0</v>
      </c>
      <c r="AE456" s="53">
        <f>+SUMIFS(postings!$T:$T,postings!$C:$C,'pl-data'!AE$2,postings!$D:$D,'pl-data'!AE$3,postings!$I:$I,'pl-data'!$A456)-SUMIFS(postings!$W:$W,postings!$C:$C,'pl-data'!AE$2,postings!$D:$D,'pl-data'!AE$3,postings!$M:$M,'pl-data'!$A456)</f>
        <v>0</v>
      </c>
      <c r="AF456" s="53">
        <f>+SUMIFS(postings!$T:$T,postings!$C:$C,'pl-data'!AF$2,postings!$D:$D,'pl-data'!AF$3,postings!$I:$I,'pl-data'!$A456)-SUMIFS(postings!$W:$W,postings!$C:$C,'pl-data'!AF$2,postings!$D:$D,'pl-data'!AF$3,postings!$M:$M,'pl-data'!$A456)</f>
        <v>0</v>
      </c>
      <c r="AG456" s="53">
        <f>+SUMIFS(postings!$T:$T,postings!$C:$C,'pl-data'!AG$2,postings!$D:$D,'pl-data'!AG$3,postings!$I:$I,'pl-data'!$A456)-SUMIFS(postings!$W:$W,postings!$C:$C,'pl-data'!AG$2,postings!$D:$D,'pl-data'!AG$3,postings!$M:$M,'pl-data'!$A456)</f>
        <v>0</v>
      </c>
      <c r="AH456" s="53">
        <f>+SUMIFS(postings!$T:$T,postings!$C:$C,'pl-data'!AH$2,postings!$D:$D,'pl-data'!AH$3,postings!$I:$I,'pl-data'!$A456)-SUMIFS(postings!$W:$W,postings!$C:$C,'pl-data'!AH$2,postings!$D:$D,'pl-data'!AH$3,postings!$M:$M,'pl-data'!$A456)</f>
        <v>0</v>
      </c>
      <c r="AI456" s="53">
        <f>+SUMIFS(postings!$T:$T,postings!$C:$C,'pl-data'!AI$2,postings!$D:$D,'pl-data'!AI$3,postings!$I:$I,'pl-data'!$A456)-SUMIFS(postings!$W:$W,postings!$C:$C,'pl-data'!AI$2,postings!$D:$D,'pl-data'!AI$3,postings!$M:$M,'pl-data'!$A456)</f>
        <v>0</v>
      </c>
      <c r="AJ456" s="53">
        <f>+SUM(X456:INDEX(X456:AI456,1,Settings!$C$4))</f>
        <v>0</v>
      </c>
      <c r="AK456" s="53">
        <f t="shared" si="247"/>
        <v>0</v>
      </c>
      <c r="AL456" s="53"/>
      <c r="AM456" s="53">
        <f t="shared" si="219"/>
        <v>0</v>
      </c>
      <c r="AN456" s="53">
        <f t="shared" si="220"/>
        <v>0</v>
      </c>
      <c r="AO456" s="53">
        <f t="shared" si="221"/>
        <v>0</v>
      </c>
      <c r="AP456" s="53">
        <f t="shared" si="222"/>
        <v>0</v>
      </c>
      <c r="AQ456" s="53">
        <f t="shared" si="223"/>
        <v>0</v>
      </c>
      <c r="AR456" s="53">
        <f t="shared" si="224"/>
        <v>0</v>
      </c>
      <c r="AS456" s="53">
        <f t="shared" si="225"/>
        <v>0</v>
      </c>
      <c r="AT456" s="53">
        <f t="shared" si="226"/>
        <v>0</v>
      </c>
      <c r="AU456" s="53">
        <f t="shared" si="227"/>
        <v>0</v>
      </c>
      <c r="AV456" s="53">
        <f t="shared" si="228"/>
        <v>0</v>
      </c>
      <c r="AW456" s="53">
        <f t="shared" si="229"/>
        <v>0</v>
      </c>
      <c r="AX456" s="53">
        <f t="shared" si="230"/>
        <v>0</v>
      </c>
      <c r="AY456" s="53">
        <f>+SUM(AM456:INDEX(AM456:AX456,1,Settings!$C$4))</f>
        <v>0</v>
      </c>
      <c r="AZ456" s="53">
        <f t="shared" si="248"/>
        <v>0</v>
      </c>
      <c r="BA456" s="53"/>
      <c r="BB456" s="53">
        <f t="shared" si="231"/>
        <v>0</v>
      </c>
      <c r="BC456" s="53">
        <f t="shared" si="232"/>
        <v>0</v>
      </c>
      <c r="BD456" s="53">
        <f t="shared" si="233"/>
        <v>0</v>
      </c>
      <c r="BE456" s="53">
        <f t="shared" si="234"/>
        <v>0</v>
      </c>
      <c r="BF456" s="53">
        <f t="shared" si="235"/>
        <v>0</v>
      </c>
      <c r="BG456" s="53">
        <f t="shared" si="236"/>
        <v>0</v>
      </c>
      <c r="BH456" s="53">
        <f t="shared" si="237"/>
        <v>0</v>
      </c>
      <c r="BI456" s="53">
        <f t="shared" si="238"/>
        <v>0</v>
      </c>
      <c r="BJ456" s="53">
        <f t="shared" si="239"/>
        <v>0</v>
      </c>
      <c r="BK456" s="53">
        <f t="shared" si="240"/>
        <v>0</v>
      </c>
      <c r="BL456" s="53">
        <f t="shared" si="241"/>
        <v>0</v>
      </c>
      <c r="BM456" s="53">
        <f t="shared" si="242"/>
        <v>0</v>
      </c>
      <c r="BN456" s="53">
        <f t="shared" si="243"/>
        <v>0</v>
      </c>
      <c r="BO456" s="53"/>
      <c r="BP456" s="53">
        <f t="shared" si="244"/>
        <v>0</v>
      </c>
      <c r="BQ456" s="53"/>
      <c r="BR456" s="53">
        <f t="shared" si="245"/>
        <v>0</v>
      </c>
    </row>
    <row r="457" spans="1:70" x14ac:dyDescent="0.2">
      <c r="A457" s="6">
        <v>4842</v>
      </c>
      <c r="B457" s="6" t="str">
        <f>+VLOOKUP(A457,masterfile!B:C,2,FALSE)</f>
        <v>Außergewöhnliche Abschreibung auf Kfz</v>
      </c>
      <c r="D457" s="53">
        <f>+SUMIF('[1]2017'!$A:$A,$A457,'[1]2017'!$C:$C)-SUMIF('[1]2017'!$E:$E,$A457,'[1]2017'!$G:$G)</f>
        <v>0</v>
      </c>
      <c r="E457" s="53">
        <f>+SUMIF('[1]2018'!$A:$A,$A457,'[1]2018'!$C:$C)-SUMIF('[1]2018'!$E:$E,$A457,'[1]2018'!$G:$G)</f>
        <v>0</v>
      </c>
      <c r="F457" s="53">
        <f>+SUMIF('[1]2019'!$A:$A,$A457,'[1]2019'!$C:$C)-SUMIF('[1]2019'!$E:$E,$A457,'[1]2019'!$G:$G)</f>
        <v>0</v>
      </c>
      <c r="G457" s="53">
        <f>+SUMIF('[1]2020'!$A:$A,$A457,'[1]2020'!$C:$C)-SUMIF('[1]2020'!$E:$E,$A457,'[1]2020'!$G:$G)</f>
        <v>0</v>
      </c>
      <c r="H457" s="53"/>
      <c r="I457" s="53">
        <f>+(+SUMIF('[1]2021'!$A:$A,$A457,'[1]2021'!$C:$C)-SUMIF('[1]2021'!$E:$E,$A457,'[1]2021'!$G:$G))/12</f>
        <v>0</v>
      </c>
      <c r="J457" s="53">
        <f>+(+SUMIF('[1]2021'!$A:$A,$A457,'[1]2021'!$C:$C)-SUMIF('[1]2021'!$E:$E,$A457,'[1]2021'!$G:$G))/12</f>
        <v>0</v>
      </c>
      <c r="K457" s="53">
        <f>+(+SUMIF('[1]2021'!$A:$A,$A457,'[1]2021'!$C:$C)-SUMIF('[1]2021'!$E:$E,$A457,'[1]2021'!$G:$G))/12</f>
        <v>0</v>
      </c>
      <c r="L457" s="53">
        <f>+(+SUMIF('[1]2021'!$A:$A,$A457,'[1]2021'!$C:$C)-SUMIF('[1]2021'!$E:$E,$A457,'[1]2021'!$G:$G))/12</f>
        <v>0</v>
      </c>
      <c r="M457" s="53">
        <f>+(+SUMIF('[1]2021'!$A:$A,$A457,'[1]2021'!$C:$C)-SUMIF('[1]2021'!$E:$E,$A457,'[1]2021'!$G:$G))/12</f>
        <v>0</v>
      </c>
      <c r="N457" s="53">
        <f>+(+SUMIF('[1]2021'!$A:$A,$A457,'[1]2021'!$C:$C)-SUMIF('[1]2021'!$E:$E,$A457,'[1]2021'!$G:$G))/12</f>
        <v>0</v>
      </c>
      <c r="O457" s="53">
        <f>+(+SUMIF('[1]2021'!$A:$A,$A457,'[1]2021'!$C:$C)-SUMIF('[1]2021'!$E:$E,$A457,'[1]2021'!$G:$G))/12</f>
        <v>0</v>
      </c>
      <c r="P457" s="53">
        <f>+(+SUMIF('[1]2021'!$A:$A,$A457,'[1]2021'!$C:$C)-SUMIF('[1]2021'!$E:$E,$A457,'[1]2021'!$G:$G))/12</f>
        <v>0</v>
      </c>
      <c r="Q457" s="53">
        <f>+(+SUMIF('[1]2021'!$A:$A,$A457,'[1]2021'!$C:$C)-SUMIF('[1]2021'!$E:$E,$A457,'[1]2021'!$G:$G))/12</f>
        <v>0</v>
      </c>
      <c r="R457" s="53">
        <f>+(+SUMIF('[1]2021'!$A:$A,$A457,'[1]2021'!$C:$C)-SUMIF('[1]2021'!$E:$E,$A457,'[1]2021'!$G:$G))/12</f>
        <v>0</v>
      </c>
      <c r="S457" s="53">
        <f>+(+SUMIF('[1]2021'!$A:$A,$A457,'[1]2021'!$C:$C)-SUMIF('[1]2021'!$E:$E,$A457,'[1]2021'!$G:$G))/12</f>
        <v>0</v>
      </c>
      <c r="T457" s="53">
        <f>+(+SUMIF('[1]2021'!$A:$A,$A457,'[1]2021'!$C:$C)-SUMIF('[1]2021'!$E:$E,$A457,'[1]2021'!$G:$G))/12</f>
        <v>0</v>
      </c>
      <c r="U457" s="53">
        <f>+SUM(I457:INDEX(I457:T457,1,Settings!$C$4))</f>
        <v>0</v>
      </c>
      <c r="V457" s="53">
        <f t="shared" si="246"/>
        <v>0</v>
      </c>
      <c r="W457" s="53"/>
      <c r="X457" s="53">
        <f>+SUMIFS(postings!$T:$T,postings!$C:$C,'pl-data'!X$2,postings!$D:$D,'pl-data'!X$3,postings!$I:$I,'pl-data'!$A457)-SUMIFS(postings!$W:$W,postings!$C:$C,'pl-data'!X$2,postings!$D:$D,'pl-data'!X$3,postings!$M:$M,'pl-data'!$A457)</f>
        <v>0</v>
      </c>
      <c r="Y457" s="53">
        <f>+SUMIFS(postings!$T:$T,postings!$C:$C,'pl-data'!Y$2,postings!$D:$D,'pl-data'!Y$3,postings!$I:$I,'pl-data'!$A457)-SUMIFS(postings!$W:$W,postings!$C:$C,'pl-data'!Y$2,postings!$D:$D,'pl-data'!Y$3,postings!$M:$M,'pl-data'!$A457)</f>
        <v>0</v>
      </c>
      <c r="Z457" s="53">
        <f>+SUMIFS(postings!$T:$T,postings!$C:$C,'pl-data'!Z$2,postings!$D:$D,'pl-data'!Z$3,postings!$I:$I,'pl-data'!$A457)-SUMIFS(postings!$W:$W,postings!$C:$C,'pl-data'!Z$2,postings!$D:$D,'pl-data'!Z$3,postings!$M:$M,'pl-data'!$A457)</f>
        <v>0</v>
      </c>
      <c r="AA457" s="53">
        <f>+SUMIFS(postings!$T:$T,postings!$C:$C,'pl-data'!AA$2,postings!$D:$D,'pl-data'!AA$3,postings!$I:$I,'pl-data'!$A457)-SUMIFS(postings!$W:$W,postings!$C:$C,'pl-data'!AA$2,postings!$D:$D,'pl-data'!AA$3,postings!$M:$M,'pl-data'!$A457)</f>
        <v>0</v>
      </c>
      <c r="AB457" s="53">
        <f>+SUMIFS(postings!$T:$T,postings!$C:$C,'pl-data'!AB$2,postings!$D:$D,'pl-data'!AB$3,postings!$I:$I,'pl-data'!$A457)-SUMIFS(postings!$W:$W,postings!$C:$C,'pl-data'!AB$2,postings!$D:$D,'pl-data'!AB$3,postings!$M:$M,'pl-data'!$A457)</f>
        <v>0</v>
      </c>
      <c r="AC457" s="53">
        <f>+SUMIFS(postings!$T:$T,postings!$C:$C,'pl-data'!AC$2,postings!$D:$D,'pl-data'!AC$3,postings!$I:$I,'pl-data'!$A457)-SUMIFS(postings!$W:$W,postings!$C:$C,'pl-data'!AC$2,postings!$D:$D,'pl-data'!AC$3,postings!$M:$M,'pl-data'!$A457)</f>
        <v>0</v>
      </c>
      <c r="AD457" s="53">
        <f>+SUMIFS(postings!$T:$T,postings!$C:$C,'pl-data'!AD$2,postings!$D:$D,'pl-data'!AD$3,postings!$I:$I,'pl-data'!$A457)-SUMIFS(postings!$W:$W,postings!$C:$C,'pl-data'!AD$2,postings!$D:$D,'pl-data'!AD$3,postings!$M:$M,'pl-data'!$A457)</f>
        <v>0</v>
      </c>
      <c r="AE457" s="53">
        <f>+SUMIFS(postings!$T:$T,postings!$C:$C,'pl-data'!AE$2,postings!$D:$D,'pl-data'!AE$3,postings!$I:$I,'pl-data'!$A457)-SUMIFS(postings!$W:$W,postings!$C:$C,'pl-data'!AE$2,postings!$D:$D,'pl-data'!AE$3,postings!$M:$M,'pl-data'!$A457)</f>
        <v>0</v>
      </c>
      <c r="AF457" s="53">
        <f>+SUMIFS(postings!$T:$T,postings!$C:$C,'pl-data'!AF$2,postings!$D:$D,'pl-data'!AF$3,postings!$I:$I,'pl-data'!$A457)-SUMIFS(postings!$W:$W,postings!$C:$C,'pl-data'!AF$2,postings!$D:$D,'pl-data'!AF$3,postings!$M:$M,'pl-data'!$A457)</f>
        <v>0</v>
      </c>
      <c r="AG457" s="53">
        <f>+SUMIFS(postings!$T:$T,postings!$C:$C,'pl-data'!AG$2,postings!$D:$D,'pl-data'!AG$3,postings!$I:$I,'pl-data'!$A457)-SUMIFS(postings!$W:$W,postings!$C:$C,'pl-data'!AG$2,postings!$D:$D,'pl-data'!AG$3,postings!$M:$M,'pl-data'!$A457)</f>
        <v>0</v>
      </c>
      <c r="AH457" s="53">
        <f>+SUMIFS(postings!$T:$T,postings!$C:$C,'pl-data'!AH$2,postings!$D:$D,'pl-data'!AH$3,postings!$I:$I,'pl-data'!$A457)-SUMIFS(postings!$W:$W,postings!$C:$C,'pl-data'!AH$2,postings!$D:$D,'pl-data'!AH$3,postings!$M:$M,'pl-data'!$A457)</f>
        <v>0</v>
      </c>
      <c r="AI457" s="53">
        <f>+SUMIFS(postings!$T:$T,postings!$C:$C,'pl-data'!AI$2,postings!$D:$D,'pl-data'!AI$3,postings!$I:$I,'pl-data'!$A457)-SUMIFS(postings!$W:$W,postings!$C:$C,'pl-data'!AI$2,postings!$D:$D,'pl-data'!AI$3,postings!$M:$M,'pl-data'!$A457)</f>
        <v>0</v>
      </c>
      <c r="AJ457" s="53">
        <f>+SUM(X457:INDEX(X457:AI457,1,Settings!$C$4))</f>
        <v>0</v>
      </c>
      <c r="AK457" s="53">
        <f t="shared" si="247"/>
        <v>0</v>
      </c>
      <c r="AL457" s="53"/>
      <c r="AM457" s="53">
        <f t="shared" si="219"/>
        <v>0</v>
      </c>
      <c r="AN457" s="53">
        <f t="shared" si="220"/>
        <v>0</v>
      </c>
      <c r="AO457" s="53">
        <f t="shared" si="221"/>
        <v>0</v>
      </c>
      <c r="AP457" s="53">
        <f t="shared" si="222"/>
        <v>0</v>
      </c>
      <c r="AQ457" s="53">
        <f t="shared" si="223"/>
        <v>0</v>
      </c>
      <c r="AR457" s="53">
        <f t="shared" si="224"/>
        <v>0</v>
      </c>
      <c r="AS457" s="53">
        <f t="shared" si="225"/>
        <v>0</v>
      </c>
      <c r="AT457" s="53">
        <f t="shared" si="226"/>
        <v>0</v>
      </c>
      <c r="AU457" s="53">
        <f t="shared" si="227"/>
        <v>0</v>
      </c>
      <c r="AV457" s="53">
        <f t="shared" si="228"/>
        <v>0</v>
      </c>
      <c r="AW457" s="53">
        <f t="shared" si="229"/>
        <v>0</v>
      </c>
      <c r="AX457" s="53">
        <f t="shared" si="230"/>
        <v>0</v>
      </c>
      <c r="AY457" s="53">
        <f>+SUM(AM457:INDEX(AM457:AX457,1,Settings!$C$4))</f>
        <v>0</v>
      </c>
      <c r="AZ457" s="53">
        <f t="shared" si="248"/>
        <v>0</v>
      </c>
      <c r="BA457" s="53"/>
      <c r="BB457" s="53">
        <f t="shared" si="231"/>
        <v>0</v>
      </c>
      <c r="BC457" s="53">
        <f t="shared" si="232"/>
        <v>0</v>
      </c>
      <c r="BD457" s="53">
        <f t="shared" si="233"/>
        <v>0</v>
      </c>
      <c r="BE457" s="53">
        <f t="shared" si="234"/>
        <v>0</v>
      </c>
      <c r="BF457" s="53">
        <f t="shared" si="235"/>
        <v>0</v>
      </c>
      <c r="BG457" s="53">
        <f t="shared" si="236"/>
        <v>0</v>
      </c>
      <c r="BH457" s="53">
        <f t="shared" si="237"/>
        <v>0</v>
      </c>
      <c r="BI457" s="53">
        <f t="shared" si="238"/>
        <v>0</v>
      </c>
      <c r="BJ457" s="53">
        <f t="shared" si="239"/>
        <v>0</v>
      </c>
      <c r="BK457" s="53">
        <f t="shared" si="240"/>
        <v>0</v>
      </c>
      <c r="BL457" s="53">
        <f t="shared" si="241"/>
        <v>0</v>
      </c>
      <c r="BM457" s="53">
        <f t="shared" si="242"/>
        <v>0</v>
      </c>
      <c r="BN457" s="53">
        <f t="shared" si="243"/>
        <v>0</v>
      </c>
      <c r="BO457" s="53"/>
      <c r="BP457" s="53">
        <f t="shared" si="244"/>
        <v>0</v>
      </c>
      <c r="BQ457" s="53"/>
      <c r="BR457" s="53">
        <f t="shared" si="245"/>
        <v>0</v>
      </c>
    </row>
    <row r="458" spans="1:70" x14ac:dyDescent="0.2">
      <c r="A458" s="6">
        <v>4843</v>
      </c>
      <c r="B458" s="6" t="str">
        <f>+VLOOKUP(A458,masterfile!B:C,2,FALSE)</f>
        <v>Außergewöhnliche Abschreibung so. WG</v>
      </c>
      <c r="D458" s="53">
        <f>+SUMIF('[1]2017'!$A:$A,$A458,'[1]2017'!$C:$C)-SUMIF('[1]2017'!$E:$E,$A458,'[1]2017'!$G:$G)</f>
        <v>0</v>
      </c>
      <c r="E458" s="53">
        <f>+SUMIF('[1]2018'!$A:$A,$A458,'[1]2018'!$C:$C)-SUMIF('[1]2018'!$E:$E,$A458,'[1]2018'!$G:$G)</f>
        <v>0</v>
      </c>
      <c r="F458" s="53">
        <f>+SUMIF('[1]2019'!$A:$A,$A458,'[1]2019'!$C:$C)-SUMIF('[1]2019'!$E:$E,$A458,'[1]2019'!$G:$G)</f>
        <v>0</v>
      </c>
      <c r="G458" s="53">
        <f>+SUMIF('[1]2020'!$A:$A,$A458,'[1]2020'!$C:$C)-SUMIF('[1]2020'!$E:$E,$A458,'[1]2020'!$G:$G)</f>
        <v>0</v>
      </c>
      <c r="H458" s="53"/>
      <c r="I458" s="53">
        <f>+(+SUMIF('[1]2021'!$A:$A,$A458,'[1]2021'!$C:$C)-SUMIF('[1]2021'!$E:$E,$A458,'[1]2021'!$G:$G))/12</f>
        <v>0</v>
      </c>
      <c r="J458" s="53">
        <f>+(+SUMIF('[1]2021'!$A:$A,$A458,'[1]2021'!$C:$C)-SUMIF('[1]2021'!$E:$E,$A458,'[1]2021'!$G:$G))/12</f>
        <v>0</v>
      </c>
      <c r="K458" s="53">
        <f>+(+SUMIF('[1]2021'!$A:$A,$A458,'[1]2021'!$C:$C)-SUMIF('[1]2021'!$E:$E,$A458,'[1]2021'!$G:$G))/12</f>
        <v>0</v>
      </c>
      <c r="L458" s="53">
        <f>+(+SUMIF('[1]2021'!$A:$A,$A458,'[1]2021'!$C:$C)-SUMIF('[1]2021'!$E:$E,$A458,'[1]2021'!$G:$G))/12</f>
        <v>0</v>
      </c>
      <c r="M458" s="53">
        <f>+(+SUMIF('[1]2021'!$A:$A,$A458,'[1]2021'!$C:$C)-SUMIF('[1]2021'!$E:$E,$A458,'[1]2021'!$G:$G))/12</f>
        <v>0</v>
      </c>
      <c r="N458" s="53">
        <f>+(+SUMIF('[1]2021'!$A:$A,$A458,'[1]2021'!$C:$C)-SUMIF('[1]2021'!$E:$E,$A458,'[1]2021'!$G:$G))/12</f>
        <v>0</v>
      </c>
      <c r="O458" s="53">
        <f>+(+SUMIF('[1]2021'!$A:$A,$A458,'[1]2021'!$C:$C)-SUMIF('[1]2021'!$E:$E,$A458,'[1]2021'!$G:$G))/12</f>
        <v>0</v>
      </c>
      <c r="P458" s="53">
        <f>+(+SUMIF('[1]2021'!$A:$A,$A458,'[1]2021'!$C:$C)-SUMIF('[1]2021'!$E:$E,$A458,'[1]2021'!$G:$G))/12</f>
        <v>0</v>
      </c>
      <c r="Q458" s="53">
        <f>+(+SUMIF('[1]2021'!$A:$A,$A458,'[1]2021'!$C:$C)-SUMIF('[1]2021'!$E:$E,$A458,'[1]2021'!$G:$G))/12</f>
        <v>0</v>
      </c>
      <c r="R458" s="53">
        <f>+(+SUMIF('[1]2021'!$A:$A,$A458,'[1]2021'!$C:$C)-SUMIF('[1]2021'!$E:$E,$A458,'[1]2021'!$G:$G))/12</f>
        <v>0</v>
      </c>
      <c r="S458" s="53">
        <f>+(+SUMIF('[1]2021'!$A:$A,$A458,'[1]2021'!$C:$C)-SUMIF('[1]2021'!$E:$E,$A458,'[1]2021'!$G:$G))/12</f>
        <v>0</v>
      </c>
      <c r="T458" s="53">
        <f>+(+SUMIF('[1]2021'!$A:$A,$A458,'[1]2021'!$C:$C)-SUMIF('[1]2021'!$E:$E,$A458,'[1]2021'!$G:$G))/12</f>
        <v>0</v>
      </c>
      <c r="U458" s="53">
        <f>+SUM(I458:INDEX(I458:T458,1,Settings!$C$4))</f>
        <v>0</v>
      </c>
      <c r="V458" s="53">
        <f t="shared" si="246"/>
        <v>0</v>
      </c>
      <c r="W458" s="53"/>
      <c r="X458" s="53">
        <f>+SUMIFS(postings!$T:$T,postings!$C:$C,'pl-data'!X$2,postings!$D:$D,'pl-data'!X$3,postings!$I:$I,'pl-data'!$A458)-SUMIFS(postings!$W:$W,postings!$C:$C,'pl-data'!X$2,postings!$D:$D,'pl-data'!X$3,postings!$M:$M,'pl-data'!$A458)</f>
        <v>0</v>
      </c>
      <c r="Y458" s="53">
        <f>+SUMIFS(postings!$T:$T,postings!$C:$C,'pl-data'!Y$2,postings!$D:$D,'pl-data'!Y$3,postings!$I:$I,'pl-data'!$A458)-SUMIFS(postings!$W:$W,postings!$C:$C,'pl-data'!Y$2,postings!$D:$D,'pl-data'!Y$3,postings!$M:$M,'pl-data'!$A458)</f>
        <v>0</v>
      </c>
      <c r="Z458" s="53">
        <f>+SUMIFS(postings!$T:$T,postings!$C:$C,'pl-data'!Z$2,postings!$D:$D,'pl-data'!Z$3,postings!$I:$I,'pl-data'!$A458)-SUMIFS(postings!$W:$W,postings!$C:$C,'pl-data'!Z$2,postings!$D:$D,'pl-data'!Z$3,postings!$M:$M,'pl-data'!$A458)</f>
        <v>0</v>
      </c>
      <c r="AA458" s="53">
        <f>+SUMIFS(postings!$T:$T,postings!$C:$C,'pl-data'!AA$2,postings!$D:$D,'pl-data'!AA$3,postings!$I:$I,'pl-data'!$A458)-SUMIFS(postings!$W:$W,postings!$C:$C,'pl-data'!AA$2,postings!$D:$D,'pl-data'!AA$3,postings!$M:$M,'pl-data'!$A458)</f>
        <v>0</v>
      </c>
      <c r="AB458" s="53">
        <f>+SUMIFS(postings!$T:$T,postings!$C:$C,'pl-data'!AB$2,postings!$D:$D,'pl-data'!AB$3,postings!$I:$I,'pl-data'!$A458)-SUMIFS(postings!$W:$W,postings!$C:$C,'pl-data'!AB$2,postings!$D:$D,'pl-data'!AB$3,postings!$M:$M,'pl-data'!$A458)</f>
        <v>0</v>
      </c>
      <c r="AC458" s="53">
        <f>+SUMIFS(postings!$T:$T,postings!$C:$C,'pl-data'!AC$2,postings!$D:$D,'pl-data'!AC$3,postings!$I:$I,'pl-data'!$A458)-SUMIFS(postings!$W:$W,postings!$C:$C,'pl-data'!AC$2,postings!$D:$D,'pl-data'!AC$3,postings!$M:$M,'pl-data'!$A458)</f>
        <v>0</v>
      </c>
      <c r="AD458" s="53">
        <f>+SUMIFS(postings!$T:$T,postings!$C:$C,'pl-data'!AD$2,postings!$D:$D,'pl-data'!AD$3,postings!$I:$I,'pl-data'!$A458)-SUMIFS(postings!$W:$W,postings!$C:$C,'pl-data'!AD$2,postings!$D:$D,'pl-data'!AD$3,postings!$M:$M,'pl-data'!$A458)</f>
        <v>0</v>
      </c>
      <c r="AE458" s="53">
        <f>+SUMIFS(postings!$T:$T,postings!$C:$C,'pl-data'!AE$2,postings!$D:$D,'pl-data'!AE$3,postings!$I:$I,'pl-data'!$A458)-SUMIFS(postings!$W:$W,postings!$C:$C,'pl-data'!AE$2,postings!$D:$D,'pl-data'!AE$3,postings!$M:$M,'pl-data'!$A458)</f>
        <v>0</v>
      </c>
      <c r="AF458" s="53">
        <f>+SUMIFS(postings!$T:$T,postings!$C:$C,'pl-data'!AF$2,postings!$D:$D,'pl-data'!AF$3,postings!$I:$I,'pl-data'!$A458)-SUMIFS(postings!$W:$W,postings!$C:$C,'pl-data'!AF$2,postings!$D:$D,'pl-data'!AF$3,postings!$M:$M,'pl-data'!$A458)</f>
        <v>0</v>
      </c>
      <c r="AG458" s="53">
        <f>+SUMIFS(postings!$T:$T,postings!$C:$C,'pl-data'!AG$2,postings!$D:$D,'pl-data'!AG$3,postings!$I:$I,'pl-data'!$A458)-SUMIFS(postings!$W:$W,postings!$C:$C,'pl-data'!AG$2,postings!$D:$D,'pl-data'!AG$3,postings!$M:$M,'pl-data'!$A458)</f>
        <v>0</v>
      </c>
      <c r="AH458" s="53">
        <f>+SUMIFS(postings!$T:$T,postings!$C:$C,'pl-data'!AH$2,postings!$D:$D,'pl-data'!AH$3,postings!$I:$I,'pl-data'!$A458)-SUMIFS(postings!$W:$W,postings!$C:$C,'pl-data'!AH$2,postings!$D:$D,'pl-data'!AH$3,postings!$M:$M,'pl-data'!$A458)</f>
        <v>0</v>
      </c>
      <c r="AI458" s="53">
        <f>+SUMIFS(postings!$T:$T,postings!$C:$C,'pl-data'!AI$2,postings!$D:$D,'pl-data'!AI$3,postings!$I:$I,'pl-data'!$A458)-SUMIFS(postings!$W:$W,postings!$C:$C,'pl-data'!AI$2,postings!$D:$D,'pl-data'!AI$3,postings!$M:$M,'pl-data'!$A458)</f>
        <v>0</v>
      </c>
      <c r="AJ458" s="53">
        <f>+SUM(X458:INDEX(X458:AI458,1,Settings!$C$4))</f>
        <v>0</v>
      </c>
      <c r="AK458" s="53">
        <f t="shared" si="247"/>
        <v>0</v>
      </c>
      <c r="AL458" s="53"/>
      <c r="AM458" s="53">
        <f t="shared" si="219"/>
        <v>0</v>
      </c>
      <c r="AN458" s="53">
        <f t="shared" si="220"/>
        <v>0</v>
      </c>
      <c r="AO458" s="53">
        <f t="shared" si="221"/>
        <v>0</v>
      </c>
      <c r="AP458" s="53">
        <f t="shared" si="222"/>
        <v>0</v>
      </c>
      <c r="AQ458" s="53">
        <f t="shared" si="223"/>
        <v>0</v>
      </c>
      <c r="AR458" s="53">
        <f t="shared" si="224"/>
        <v>0</v>
      </c>
      <c r="AS458" s="53">
        <f t="shared" si="225"/>
        <v>0</v>
      </c>
      <c r="AT458" s="53">
        <f t="shared" si="226"/>
        <v>0</v>
      </c>
      <c r="AU458" s="53">
        <f t="shared" si="227"/>
        <v>0</v>
      </c>
      <c r="AV458" s="53">
        <f t="shared" si="228"/>
        <v>0</v>
      </c>
      <c r="AW458" s="53">
        <f t="shared" si="229"/>
        <v>0</v>
      </c>
      <c r="AX458" s="53">
        <f t="shared" si="230"/>
        <v>0</v>
      </c>
      <c r="AY458" s="53">
        <f>+SUM(AM458:INDEX(AM458:AX458,1,Settings!$C$4))</f>
        <v>0</v>
      </c>
      <c r="AZ458" s="53">
        <f t="shared" si="248"/>
        <v>0</v>
      </c>
      <c r="BA458" s="53"/>
      <c r="BB458" s="53">
        <f t="shared" si="231"/>
        <v>0</v>
      </c>
      <c r="BC458" s="53">
        <f t="shared" si="232"/>
        <v>0</v>
      </c>
      <c r="BD458" s="53">
        <f t="shared" si="233"/>
        <v>0</v>
      </c>
      <c r="BE458" s="53">
        <f t="shared" si="234"/>
        <v>0</v>
      </c>
      <c r="BF458" s="53">
        <f t="shared" si="235"/>
        <v>0</v>
      </c>
      <c r="BG458" s="53">
        <f t="shared" si="236"/>
        <v>0</v>
      </c>
      <c r="BH458" s="53">
        <f t="shared" si="237"/>
        <v>0</v>
      </c>
      <c r="BI458" s="53">
        <f t="shared" si="238"/>
        <v>0</v>
      </c>
      <c r="BJ458" s="53">
        <f t="shared" si="239"/>
        <v>0</v>
      </c>
      <c r="BK458" s="53">
        <f t="shared" si="240"/>
        <v>0</v>
      </c>
      <c r="BL458" s="53">
        <f t="shared" si="241"/>
        <v>0</v>
      </c>
      <c r="BM458" s="53">
        <f t="shared" si="242"/>
        <v>0</v>
      </c>
      <c r="BN458" s="53">
        <f t="shared" si="243"/>
        <v>0</v>
      </c>
      <c r="BO458" s="53"/>
      <c r="BP458" s="53">
        <f t="shared" si="244"/>
        <v>0</v>
      </c>
      <c r="BQ458" s="53"/>
      <c r="BR458" s="53">
        <f t="shared" si="245"/>
        <v>0</v>
      </c>
    </row>
    <row r="459" spans="1:70" x14ac:dyDescent="0.2">
      <c r="A459" s="6">
        <v>4850</v>
      </c>
      <c r="B459" s="6" t="str">
        <f>+VLOOKUP(A459,masterfile!B:C,2,FALSE)</f>
        <v>Abschreib.Sachanlagen/stl. So-Vorschr.</v>
      </c>
      <c r="D459" s="53">
        <f>+SUMIF('[1]2017'!$A:$A,$A459,'[1]2017'!$C:$C)-SUMIF('[1]2017'!$E:$E,$A459,'[1]2017'!$G:$G)</f>
        <v>0</v>
      </c>
      <c r="E459" s="53">
        <f>+SUMIF('[1]2018'!$A:$A,$A459,'[1]2018'!$C:$C)-SUMIF('[1]2018'!$E:$E,$A459,'[1]2018'!$G:$G)</f>
        <v>0</v>
      </c>
      <c r="F459" s="53">
        <f>+SUMIF('[1]2019'!$A:$A,$A459,'[1]2019'!$C:$C)-SUMIF('[1]2019'!$E:$E,$A459,'[1]2019'!$G:$G)</f>
        <v>0</v>
      </c>
      <c r="G459" s="53">
        <f>+SUMIF('[1]2020'!$A:$A,$A459,'[1]2020'!$C:$C)-SUMIF('[1]2020'!$E:$E,$A459,'[1]2020'!$G:$G)</f>
        <v>0</v>
      </c>
      <c r="H459" s="53"/>
      <c r="I459" s="53">
        <f>+(+SUMIF('[1]2021'!$A:$A,$A459,'[1]2021'!$C:$C)-SUMIF('[1]2021'!$E:$E,$A459,'[1]2021'!$G:$G))/12</f>
        <v>0</v>
      </c>
      <c r="J459" s="53">
        <f>+(+SUMIF('[1]2021'!$A:$A,$A459,'[1]2021'!$C:$C)-SUMIF('[1]2021'!$E:$E,$A459,'[1]2021'!$G:$G))/12</f>
        <v>0</v>
      </c>
      <c r="K459" s="53">
        <f>+(+SUMIF('[1]2021'!$A:$A,$A459,'[1]2021'!$C:$C)-SUMIF('[1]2021'!$E:$E,$A459,'[1]2021'!$G:$G))/12</f>
        <v>0</v>
      </c>
      <c r="L459" s="53">
        <f>+(+SUMIF('[1]2021'!$A:$A,$A459,'[1]2021'!$C:$C)-SUMIF('[1]2021'!$E:$E,$A459,'[1]2021'!$G:$G))/12</f>
        <v>0</v>
      </c>
      <c r="M459" s="53">
        <f>+(+SUMIF('[1]2021'!$A:$A,$A459,'[1]2021'!$C:$C)-SUMIF('[1]2021'!$E:$E,$A459,'[1]2021'!$G:$G))/12</f>
        <v>0</v>
      </c>
      <c r="N459" s="53">
        <f>+(+SUMIF('[1]2021'!$A:$A,$A459,'[1]2021'!$C:$C)-SUMIF('[1]2021'!$E:$E,$A459,'[1]2021'!$G:$G))/12</f>
        <v>0</v>
      </c>
      <c r="O459" s="53">
        <f>+(+SUMIF('[1]2021'!$A:$A,$A459,'[1]2021'!$C:$C)-SUMIF('[1]2021'!$E:$E,$A459,'[1]2021'!$G:$G))/12</f>
        <v>0</v>
      </c>
      <c r="P459" s="53">
        <f>+(+SUMIF('[1]2021'!$A:$A,$A459,'[1]2021'!$C:$C)-SUMIF('[1]2021'!$E:$E,$A459,'[1]2021'!$G:$G))/12</f>
        <v>0</v>
      </c>
      <c r="Q459" s="53">
        <f>+(+SUMIF('[1]2021'!$A:$A,$A459,'[1]2021'!$C:$C)-SUMIF('[1]2021'!$E:$E,$A459,'[1]2021'!$G:$G))/12</f>
        <v>0</v>
      </c>
      <c r="R459" s="53">
        <f>+(+SUMIF('[1]2021'!$A:$A,$A459,'[1]2021'!$C:$C)-SUMIF('[1]2021'!$E:$E,$A459,'[1]2021'!$G:$G))/12</f>
        <v>0</v>
      </c>
      <c r="S459" s="53">
        <f>+(+SUMIF('[1]2021'!$A:$A,$A459,'[1]2021'!$C:$C)-SUMIF('[1]2021'!$E:$E,$A459,'[1]2021'!$G:$G))/12</f>
        <v>0</v>
      </c>
      <c r="T459" s="53">
        <f>+(+SUMIF('[1]2021'!$A:$A,$A459,'[1]2021'!$C:$C)-SUMIF('[1]2021'!$E:$E,$A459,'[1]2021'!$G:$G))/12</f>
        <v>0</v>
      </c>
      <c r="U459" s="53">
        <f>+SUM(I459:INDEX(I459:T459,1,Settings!$C$4))</f>
        <v>0</v>
      </c>
      <c r="V459" s="53">
        <f t="shared" si="246"/>
        <v>0</v>
      </c>
      <c r="W459" s="53"/>
      <c r="X459" s="53">
        <f>+SUMIFS(postings!$T:$T,postings!$C:$C,'pl-data'!X$2,postings!$D:$D,'pl-data'!X$3,postings!$I:$I,'pl-data'!$A459)-SUMIFS(postings!$W:$W,postings!$C:$C,'pl-data'!X$2,postings!$D:$D,'pl-data'!X$3,postings!$M:$M,'pl-data'!$A459)</f>
        <v>0</v>
      </c>
      <c r="Y459" s="53">
        <f>+SUMIFS(postings!$T:$T,postings!$C:$C,'pl-data'!Y$2,postings!$D:$D,'pl-data'!Y$3,postings!$I:$I,'pl-data'!$A459)-SUMIFS(postings!$W:$W,postings!$C:$C,'pl-data'!Y$2,postings!$D:$D,'pl-data'!Y$3,postings!$M:$M,'pl-data'!$A459)</f>
        <v>0</v>
      </c>
      <c r="Z459" s="53">
        <f>+SUMIFS(postings!$T:$T,postings!$C:$C,'pl-data'!Z$2,postings!$D:$D,'pl-data'!Z$3,postings!$I:$I,'pl-data'!$A459)-SUMIFS(postings!$W:$W,postings!$C:$C,'pl-data'!Z$2,postings!$D:$D,'pl-data'!Z$3,postings!$M:$M,'pl-data'!$A459)</f>
        <v>0</v>
      </c>
      <c r="AA459" s="53">
        <f>+SUMIFS(postings!$T:$T,postings!$C:$C,'pl-data'!AA$2,postings!$D:$D,'pl-data'!AA$3,postings!$I:$I,'pl-data'!$A459)-SUMIFS(postings!$W:$W,postings!$C:$C,'pl-data'!AA$2,postings!$D:$D,'pl-data'!AA$3,postings!$M:$M,'pl-data'!$A459)</f>
        <v>0</v>
      </c>
      <c r="AB459" s="53">
        <f>+SUMIFS(postings!$T:$T,postings!$C:$C,'pl-data'!AB$2,postings!$D:$D,'pl-data'!AB$3,postings!$I:$I,'pl-data'!$A459)-SUMIFS(postings!$W:$W,postings!$C:$C,'pl-data'!AB$2,postings!$D:$D,'pl-data'!AB$3,postings!$M:$M,'pl-data'!$A459)</f>
        <v>0</v>
      </c>
      <c r="AC459" s="53">
        <f>+SUMIFS(postings!$T:$T,postings!$C:$C,'pl-data'!AC$2,postings!$D:$D,'pl-data'!AC$3,postings!$I:$I,'pl-data'!$A459)-SUMIFS(postings!$W:$W,postings!$C:$C,'pl-data'!AC$2,postings!$D:$D,'pl-data'!AC$3,postings!$M:$M,'pl-data'!$A459)</f>
        <v>0</v>
      </c>
      <c r="AD459" s="53">
        <f>+SUMIFS(postings!$T:$T,postings!$C:$C,'pl-data'!AD$2,postings!$D:$D,'pl-data'!AD$3,postings!$I:$I,'pl-data'!$A459)-SUMIFS(postings!$W:$W,postings!$C:$C,'pl-data'!AD$2,postings!$D:$D,'pl-data'!AD$3,postings!$M:$M,'pl-data'!$A459)</f>
        <v>0</v>
      </c>
      <c r="AE459" s="53">
        <f>+SUMIFS(postings!$T:$T,postings!$C:$C,'pl-data'!AE$2,postings!$D:$D,'pl-data'!AE$3,postings!$I:$I,'pl-data'!$A459)-SUMIFS(postings!$W:$W,postings!$C:$C,'pl-data'!AE$2,postings!$D:$D,'pl-data'!AE$3,postings!$M:$M,'pl-data'!$A459)</f>
        <v>0</v>
      </c>
      <c r="AF459" s="53">
        <f>+SUMIFS(postings!$T:$T,postings!$C:$C,'pl-data'!AF$2,postings!$D:$D,'pl-data'!AF$3,postings!$I:$I,'pl-data'!$A459)-SUMIFS(postings!$W:$W,postings!$C:$C,'pl-data'!AF$2,postings!$D:$D,'pl-data'!AF$3,postings!$M:$M,'pl-data'!$A459)</f>
        <v>0</v>
      </c>
      <c r="AG459" s="53">
        <f>+SUMIFS(postings!$T:$T,postings!$C:$C,'pl-data'!AG$2,postings!$D:$D,'pl-data'!AG$3,postings!$I:$I,'pl-data'!$A459)-SUMIFS(postings!$W:$W,postings!$C:$C,'pl-data'!AG$2,postings!$D:$D,'pl-data'!AG$3,postings!$M:$M,'pl-data'!$A459)</f>
        <v>0</v>
      </c>
      <c r="AH459" s="53">
        <f>+SUMIFS(postings!$T:$T,postings!$C:$C,'pl-data'!AH$2,postings!$D:$D,'pl-data'!AH$3,postings!$I:$I,'pl-data'!$A459)-SUMIFS(postings!$W:$W,postings!$C:$C,'pl-data'!AH$2,postings!$D:$D,'pl-data'!AH$3,postings!$M:$M,'pl-data'!$A459)</f>
        <v>0</v>
      </c>
      <c r="AI459" s="53">
        <f>+SUMIFS(postings!$T:$T,postings!$C:$C,'pl-data'!AI$2,postings!$D:$D,'pl-data'!AI$3,postings!$I:$I,'pl-data'!$A459)-SUMIFS(postings!$W:$W,postings!$C:$C,'pl-data'!AI$2,postings!$D:$D,'pl-data'!AI$3,postings!$M:$M,'pl-data'!$A459)</f>
        <v>0</v>
      </c>
      <c r="AJ459" s="53">
        <f>+SUM(X459:INDEX(X459:AI459,1,Settings!$C$4))</f>
        <v>0</v>
      </c>
      <c r="AK459" s="53">
        <f t="shared" si="247"/>
        <v>0</v>
      </c>
      <c r="AL459" s="53"/>
      <c r="AM459" s="53">
        <f t="shared" si="219"/>
        <v>0</v>
      </c>
      <c r="AN459" s="53">
        <f t="shared" si="220"/>
        <v>0</v>
      </c>
      <c r="AO459" s="53">
        <f t="shared" si="221"/>
        <v>0</v>
      </c>
      <c r="AP459" s="53">
        <f t="shared" si="222"/>
        <v>0</v>
      </c>
      <c r="AQ459" s="53">
        <f t="shared" si="223"/>
        <v>0</v>
      </c>
      <c r="AR459" s="53">
        <f t="shared" si="224"/>
        <v>0</v>
      </c>
      <c r="AS459" s="53">
        <f t="shared" si="225"/>
        <v>0</v>
      </c>
      <c r="AT459" s="53">
        <f t="shared" si="226"/>
        <v>0</v>
      </c>
      <c r="AU459" s="53">
        <f t="shared" si="227"/>
        <v>0</v>
      </c>
      <c r="AV459" s="53">
        <f t="shared" si="228"/>
        <v>0</v>
      </c>
      <c r="AW459" s="53">
        <f t="shared" si="229"/>
        <v>0</v>
      </c>
      <c r="AX459" s="53">
        <f t="shared" si="230"/>
        <v>0</v>
      </c>
      <c r="AY459" s="53">
        <f>+SUM(AM459:INDEX(AM459:AX459,1,Settings!$C$4))</f>
        <v>0</v>
      </c>
      <c r="AZ459" s="53">
        <f t="shared" si="248"/>
        <v>0</v>
      </c>
      <c r="BA459" s="53"/>
      <c r="BB459" s="53">
        <f t="shared" si="231"/>
        <v>0</v>
      </c>
      <c r="BC459" s="53">
        <f t="shared" si="232"/>
        <v>0</v>
      </c>
      <c r="BD459" s="53">
        <f t="shared" si="233"/>
        <v>0</v>
      </c>
      <c r="BE459" s="53">
        <f t="shared" si="234"/>
        <v>0</v>
      </c>
      <c r="BF459" s="53">
        <f t="shared" si="235"/>
        <v>0</v>
      </c>
      <c r="BG459" s="53">
        <f t="shared" si="236"/>
        <v>0</v>
      </c>
      <c r="BH459" s="53">
        <f t="shared" si="237"/>
        <v>0</v>
      </c>
      <c r="BI459" s="53">
        <f t="shared" si="238"/>
        <v>0</v>
      </c>
      <c r="BJ459" s="53">
        <f t="shared" si="239"/>
        <v>0</v>
      </c>
      <c r="BK459" s="53">
        <f t="shared" si="240"/>
        <v>0</v>
      </c>
      <c r="BL459" s="53">
        <f t="shared" si="241"/>
        <v>0</v>
      </c>
      <c r="BM459" s="53">
        <f t="shared" si="242"/>
        <v>0</v>
      </c>
      <c r="BN459" s="53">
        <f t="shared" si="243"/>
        <v>0</v>
      </c>
      <c r="BO459" s="53"/>
      <c r="BP459" s="53">
        <f t="shared" si="244"/>
        <v>0</v>
      </c>
      <c r="BQ459" s="53"/>
      <c r="BR459" s="53">
        <f t="shared" si="245"/>
        <v>0</v>
      </c>
    </row>
    <row r="460" spans="1:70" x14ac:dyDescent="0.2">
      <c r="A460" s="6">
        <v>4851</v>
      </c>
      <c r="B460" s="6" t="str">
        <f>+VLOOKUP(A460,masterfile!B:C,2,FALSE)</f>
        <v>Sonderabschr. § 7g (5) EStG ohne Kfz</v>
      </c>
      <c r="D460" s="53">
        <f>+SUMIF('[1]2017'!$A:$A,$A460,'[1]2017'!$C:$C)-SUMIF('[1]2017'!$E:$E,$A460,'[1]2017'!$G:$G)</f>
        <v>0</v>
      </c>
      <c r="E460" s="53">
        <f>+SUMIF('[1]2018'!$A:$A,$A460,'[1]2018'!$C:$C)-SUMIF('[1]2018'!$E:$E,$A460,'[1]2018'!$G:$G)</f>
        <v>0</v>
      </c>
      <c r="F460" s="53">
        <f>+SUMIF('[1]2019'!$A:$A,$A460,'[1]2019'!$C:$C)-SUMIF('[1]2019'!$E:$E,$A460,'[1]2019'!$G:$G)</f>
        <v>0</v>
      </c>
      <c r="G460" s="53">
        <f>+SUMIF('[1]2020'!$A:$A,$A460,'[1]2020'!$C:$C)-SUMIF('[1]2020'!$E:$E,$A460,'[1]2020'!$G:$G)</f>
        <v>0</v>
      </c>
      <c r="H460" s="53"/>
      <c r="I460" s="53">
        <f>+(+SUMIF('[1]2021'!$A:$A,$A460,'[1]2021'!$C:$C)-SUMIF('[1]2021'!$E:$E,$A460,'[1]2021'!$G:$G))/12</f>
        <v>0</v>
      </c>
      <c r="J460" s="53">
        <f>+(+SUMIF('[1]2021'!$A:$A,$A460,'[1]2021'!$C:$C)-SUMIF('[1]2021'!$E:$E,$A460,'[1]2021'!$G:$G))/12</f>
        <v>0</v>
      </c>
      <c r="K460" s="53">
        <f>+(+SUMIF('[1]2021'!$A:$A,$A460,'[1]2021'!$C:$C)-SUMIF('[1]2021'!$E:$E,$A460,'[1]2021'!$G:$G))/12</f>
        <v>0</v>
      </c>
      <c r="L460" s="53">
        <f>+(+SUMIF('[1]2021'!$A:$A,$A460,'[1]2021'!$C:$C)-SUMIF('[1]2021'!$E:$E,$A460,'[1]2021'!$G:$G))/12</f>
        <v>0</v>
      </c>
      <c r="M460" s="53">
        <f>+(+SUMIF('[1]2021'!$A:$A,$A460,'[1]2021'!$C:$C)-SUMIF('[1]2021'!$E:$E,$A460,'[1]2021'!$G:$G))/12</f>
        <v>0</v>
      </c>
      <c r="N460" s="53">
        <f>+(+SUMIF('[1]2021'!$A:$A,$A460,'[1]2021'!$C:$C)-SUMIF('[1]2021'!$E:$E,$A460,'[1]2021'!$G:$G))/12</f>
        <v>0</v>
      </c>
      <c r="O460" s="53">
        <f>+(+SUMIF('[1]2021'!$A:$A,$A460,'[1]2021'!$C:$C)-SUMIF('[1]2021'!$E:$E,$A460,'[1]2021'!$G:$G))/12</f>
        <v>0</v>
      </c>
      <c r="P460" s="53">
        <f>+(+SUMIF('[1]2021'!$A:$A,$A460,'[1]2021'!$C:$C)-SUMIF('[1]2021'!$E:$E,$A460,'[1]2021'!$G:$G))/12</f>
        <v>0</v>
      </c>
      <c r="Q460" s="53">
        <f>+(+SUMIF('[1]2021'!$A:$A,$A460,'[1]2021'!$C:$C)-SUMIF('[1]2021'!$E:$E,$A460,'[1]2021'!$G:$G))/12</f>
        <v>0</v>
      </c>
      <c r="R460" s="53">
        <f>+(+SUMIF('[1]2021'!$A:$A,$A460,'[1]2021'!$C:$C)-SUMIF('[1]2021'!$E:$E,$A460,'[1]2021'!$G:$G))/12</f>
        <v>0</v>
      </c>
      <c r="S460" s="53">
        <f>+(+SUMIF('[1]2021'!$A:$A,$A460,'[1]2021'!$C:$C)-SUMIF('[1]2021'!$E:$E,$A460,'[1]2021'!$G:$G))/12</f>
        <v>0</v>
      </c>
      <c r="T460" s="53">
        <f>+(+SUMIF('[1]2021'!$A:$A,$A460,'[1]2021'!$C:$C)-SUMIF('[1]2021'!$E:$E,$A460,'[1]2021'!$G:$G))/12</f>
        <v>0</v>
      </c>
      <c r="U460" s="53">
        <f>+SUM(I460:INDEX(I460:T460,1,Settings!$C$4))</f>
        <v>0</v>
      </c>
      <c r="V460" s="53">
        <f t="shared" si="246"/>
        <v>0</v>
      </c>
      <c r="W460" s="53"/>
      <c r="X460" s="53">
        <f>+SUMIFS(postings!$T:$T,postings!$C:$C,'pl-data'!X$2,postings!$D:$D,'pl-data'!X$3,postings!$I:$I,'pl-data'!$A460)-SUMIFS(postings!$W:$W,postings!$C:$C,'pl-data'!X$2,postings!$D:$D,'pl-data'!X$3,postings!$M:$M,'pl-data'!$A460)</f>
        <v>0</v>
      </c>
      <c r="Y460" s="53">
        <f>+SUMIFS(postings!$T:$T,postings!$C:$C,'pl-data'!Y$2,postings!$D:$D,'pl-data'!Y$3,postings!$I:$I,'pl-data'!$A460)-SUMIFS(postings!$W:$W,postings!$C:$C,'pl-data'!Y$2,postings!$D:$D,'pl-data'!Y$3,postings!$M:$M,'pl-data'!$A460)</f>
        <v>0</v>
      </c>
      <c r="Z460" s="53">
        <f>+SUMIFS(postings!$T:$T,postings!$C:$C,'pl-data'!Z$2,postings!$D:$D,'pl-data'!Z$3,postings!$I:$I,'pl-data'!$A460)-SUMIFS(postings!$W:$W,postings!$C:$C,'pl-data'!Z$2,postings!$D:$D,'pl-data'!Z$3,postings!$M:$M,'pl-data'!$A460)</f>
        <v>0</v>
      </c>
      <c r="AA460" s="53">
        <f>+SUMIFS(postings!$T:$T,postings!$C:$C,'pl-data'!AA$2,postings!$D:$D,'pl-data'!AA$3,postings!$I:$I,'pl-data'!$A460)-SUMIFS(postings!$W:$W,postings!$C:$C,'pl-data'!AA$2,postings!$D:$D,'pl-data'!AA$3,postings!$M:$M,'pl-data'!$A460)</f>
        <v>0</v>
      </c>
      <c r="AB460" s="53">
        <f>+SUMIFS(postings!$T:$T,postings!$C:$C,'pl-data'!AB$2,postings!$D:$D,'pl-data'!AB$3,postings!$I:$I,'pl-data'!$A460)-SUMIFS(postings!$W:$W,postings!$C:$C,'pl-data'!AB$2,postings!$D:$D,'pl-data'!AB$3,postings!$M:$M,'pl-data'!$A460)</f>
        <v>0</v>
      </c>
      <c r="AC460" s="53">
        <f>+SUMIFS(postings!$T:$T,postings!$C:$C,'pl-data'!AC$2,postings!$D:$D,'pl-data'!AC$3,postings!$I:$I,'pl-data'!$A460)-SUMIFS(postings!$W:$W,postings!$C:$C,'pl-data'!AC$2,postings!$D:$D,'pl-data'!AC$3,postings!$M:$M,'pl-data'!$A460)</f>
        <v>0</v>
      </c>
      <c r="AD460" s="53">
        <f>+SUMIFS(postings!$T:$T,postings!$C:$C,'pl-data'!AD$2,postings!$D:$D,'pl-data'!AD$3,postings!$I:$I,'pl-data'!$A460)-SUMIFS(postings!$W:$W,postings!$C:$C,'pl-data'!AD$2,postings!$D:$D,'pl-data'!AD$3,postings!$M:$M,'pl-data'!$A460)</f>
        <v>0</v>
      </c>
      <c r="AE460" s="53">
        <f>+SUMIFS(postings!$T:$T,postings!$C:$C,'pl-data'!AE$2,postings!$D:$D,'pl-data'!AE$3,postings!$I:$I,'pl-data'!$A460)-SUMIFS(postings!$W:$W,postings!$C:$C,'pl-data'!AE$2,postings!$D:$D,'pl-data'!AE$3,postings!$M:$M,'pl-data'!$A460)</f>
        <v>0</v>
      </c>
      <c r="AF460" s="53">
        <f>+SUMIFS(postings!$T:$T,postings!$C:$C,'pl-data'!AF$2,postings!$D:$D,'pl-data'!AF$3,postings!$I:$I,'pl-data'!$A460)-SUMIFS(postings!$W:$W,postings!$C:$C,'pl-data'!AF$2,postings!$D:$D,'pl-data'!AF$3,postings!$M:$M,'pl-data'!$A460)</f>
        <v>0</v>
      </c>
      <c r="AG460" s="53">
        <f>+SUMIFS(postings!$T:$T,postings!$C:$C,'pl-data'!AG$2,postings!$D:$D,'pl-data'!AG$3,postings!$I:$I,'pl-data'!$A460)-SUMIFS(postings!$W:$W,postings!$C:$C,'pl-data'!AG$2,postings!$D:$D,'pl-data'!AG$3,postings!$M:$M,'pl-data'!$A460)</f>
        <v>0</v>
      </c>
      <c r="AH460" s="53">
        <f>+SUMIFS(postings!$T:$T,postings!$C:$C,'pl-data'!AH$2,postings!$D:$D,'pl-data'!AH$3,postings!$I:$I,'pl-data'!$A460)-SUMIFS(postings!$W:$W,postings!$C:$C,'pl-data'!AH$2,postings!$D:$D,'pl-data'!AH$3,postings!$M:$M,'pl-data'!$A460)</f>
        <v>0</v>
      </c>
      <c r="AI460" s="53">
        <f>+SUMIFS(postings!$T:$T,postings!$C:$C,'pl-data'!AI$2,postings!$D:$D,'pl-data'!AI$3,postings!$I:$I,'pl-data'!$A460)-SUMIFS(postings!$W:$W,postings!$C:$C,'pl-data'!AI$2,postings!$D:$D,'pl-data'!AI$3,postings!$M:$M,'pl-data'!$A460)</f>
        <v>0</v>
      </c>
      <c r="AJ460" s="53">
        <f>+SUM(X460:INDEX(X460:AI460,1,Settings!$C$4))</f>
        <v>0</v>
      </c>
      <c r="AK460" s="53">
        <f t="shared" si="247"/>
        <v>0</v>
      </c>
      <c r="AL460" s="53"/>
      <c r="AM460" s="53">
        <f t="shared" si="219"/>
        <v>0</v>
      </c>
      <c r="AN460" s="53">
        <f t="shared" si="220"/>
        <v>0</v>
      </c>
      <c r="AO460" s="53">
        <f t="shared" si="221"/>
        <v>0</v>
      </c>
      <c r="AP460" s="53">
        <f t="shared" si="222"/>
        <v>0</v>
      </c>
      <c r="AQ460" s="53">
        <f t="shared" si="223"/>
        <v>0</v>
      </c>
      <c r="AR460" s="53">
        <f t="shared" si="224"/>
        <v>0</v>
      </c>
      <c r="AS460" s="53">
        <f t="shared" si="225"/>
        <v>0</v>
      </c>
      <c r="AT460" s="53">
        <f t="shared" si="226"/>
        <v>0</v>
      </c>
      <c r="AU460" s="53">
        <f t="shared" si="227"/>
        <v>0</v>
      </c>
      <c r="AV460" s="53">
        <f t="shared" si="228"/>
        <v>0</v>
      </c>
      <c r="AW460" s="53">
        <f t="shared" si="229"/>
        <v>0</v>
      </c>
      <c r="AX460" s="53">
        <f t="shared" si="230"/>
        <v>0</v>
      </c>
      <c r="AY460" s="53">
        <f>+SUM(AM460:INDEX(AM460:AX460,1,Settings!$C$4))</f>
        <v>0</v>
      </c>
      <c r="AZ460" s="53">
        <f t="shared" si="248"/>
        <v>0</v>
      </c>
      <c r="BA460" s="53"/>
      <c r="BB460" s="53">
        <f t="shared" si="231"/>
        <v>0</v>
      </c>
      <c r="BC460" s="53">
        <f t="shared" si="232"/>
        <v>0</v>
      </c>
      <c r="BD460" s="53">
        <f t="shared" si="233"/>
        <v>0</v>
      </c>
      <c r="BE460" s="53">
        <f t="shared" si="234"/>
        <v>0</v>
      </c>
      <c r="BF460" s="53">
        <f t="shared" si="235"/>
        <v>0</v>
      </c>
      <c r="BG460" s="53">
        <f t="shared" si="236"/>
        <v>0</v>
      </c>
      <c r="BH460" s="53">
        <f t="shared" si="237"/>
        <v>0</v>
      </c>
      <c r="BI460" s="53">
        <f t="shared" si="238"/>
        <v>0</v>
      </c>
      <c r="BJ460" s="53">
        <f t="shared" si="239"/>
        <v>0</v>
      </c>
      <c r="BK460" s="53">
        <f t="shared" si="240"/>
        <v>0</v>
      </c>
      <c r="BL460" s="53">
        <f t="shared" si="241"/>
        <v>0</v>
      </c>
      <c r="BM460" s="53">
        <f t="shared" si="242"/>
        <v>0</v>
      </c>
      <c r="BN460" s="53">
        <f t="shared" si="243"/>
        <v>0</v>
      </c>
      <c r="BO460" s="53"/>
      <c r="BP460" s="53">
        <f t="shared" si="244"/>
        <v>0</v>
      </c>
      <c r="BQ460" s="53"/>
      <c r="BR460" s="53">
        <f t="shared" si="245"/>
        <v>0</v>
      </c>
    </row>
    <row r="461" spans="1:70" x14ac:dyDescent="0.2">
      <c r="A461" s="6">
        <v>4852</v>
      </c>
      <c r="B461" s="6" t="str">
        <f>+VLOOKUP(A461,masterfile!B:C,2,FALSE)</f>
        <v>Sonderabschr. § 7g (5) EStG für Kfz</v>
      </c>
      <c r="D461" s="53">
        <f>+SUMIF('[1]2017'!$A:$A,$A461,'[1]2017'!$C:$C)-SUMIF('[1]2017'!$E:$E,$A461,'[1]2017'!$G:$G)</f>
        <v>0</v>
      </c>
      <c r="E461" s="53">
        <f>+SUMIF('[1]2018'!$A:$A,$A461,'[1]2018'!$C:$C)-SUMIF('[1]2018'!$E:$E,$A461,'[1]2018'!$G:$G)</f>
        <v>0</v>
      </c>
      <c r="F461" s="53">
        <f>+SUMIF('[1]2019'!$A:$A,$A461,'[1]2019'!$C:$C)-SUMIF('[1]2019'!$E:$E,$A461,'[1]2019'!$G:$G)</f>
        <v>0</v>
      </c>
      <c r="G461" s="53">
        <f>+SUMIF('[1]2020'!$A:$A,$A461,'[1]2020'!$C:$C)-SUMIF('[1]2020'!$E:$E,$A461,'[1]2020'!$G:$G)</f>
        <v>0</v>
      </c>
      <c r="H461" s="53"/>
      <c r="I461" s="53">
        <f>+(+SUMIF('[1]2021'!$A:$A,$A461,'[1]2021'!$C:$C)-SUMIF('[1]2021'!$E:$E,$A461,'[1]2021'!$G:$G))/12</f>
        <v>0</v>
      </c>
      <c r="J461" s="53">
        <f>+(+SUMIF('[1]2021'!$A:$A,$A461,'[1]2021'!$C:$C)-SUMIF('[1]2021'!$E:$E,$A461,'[1]2021'!$G:$G))/12</f>
        <v>0</v>
      </c>
      <c r="K461" s="53">
        <f>+(+SUMIF('[1]2021'!$A:$A,$A461,'[1]2021'!$C:$C)-SUMIF('[1]2021'!$E:$E,$A461,'[1]2021'!$G:$G))/12</f>
        <v>0</v>
      </c>
      <c r="L461" s="53">
        <f>+(+SUMIF('[1]2021'!$A:$A,$A461,'[1]2021'!$C:$C)-SUMIF('[1]2021'!$E:$E,$A461,'[1]2021'!$G:$G))/12</f>
        <v>0</v>
      </c>
      <c r="M461" s="53">
        <f>+(+SUMIF('[1]2021'!$A:$A,$A461,'[1]2021'!$C:$C)-SUMIF('[1]2021'!$E:$E,$A461,'[1]2021'!$G:$G))/12</f>
        <v>0</v>
      </c>
      <c r="N461" s="53">
        <f>+(+SUMIF('[1]2021'!$A:$A,$A461,'[1]2021'!$C:$C)-SUMIF('[1]2021'!$E:$E,$A461,'[1]2021'!$G:$G))/12</f>
        <v>0</v>
      </c>
      <c r="O461" s="53">
        <f>+(+SUMIF('[1]2021'!$A:$A,$A461,'[1]2021'!$C:$C)-SUMIF('[1]2021'!$E:$E,$A461,'[1]2021'!$G:$G))/12</f>
        <v>0</v>
      </c>
      <c r="P461" s="53">
        <f>+(+SUMIF('[1]2021'!$A:$A,$A461,'[1]2021'!$C:$C)-SUMIF('[1]2021'!$E:$E,$A461,'[1]2021'!$G:$G))/12</f>
        <v>0</v>
      </c>
      <c r="Q461" s="53">
        <f>+(+SUMIF('[1]2021'!$A:$A,$A461,'[1]2021'!$C:$C)-SUMIF('[1]2021'!$E:$E,$A461,'[1]2021'!$G:$G))/12</f>
        <v>0</v>
      </c>
      <c r="R461" s="53">
        <f>+(+SUMIF('[1]2021'!$A:$A,$A461,'[1]2021'!$C:$C)-SUMIF('[1]2021'!$E:$E,$A461,'[1]2021'!$G:$G))/12</f>
        <v>0</v>
      </c>
      <c r="S461" s="53">
        <f>+(+SUMIF('[1]2021'!$A:$A,$A461,'[1]2021'!$C:$C)-SUMIF('[1]2021'!$E:$E,$A461,'[1]2021'!$G:$G))/12</f>
        <v>0</v>
      </c>
      <c r="T461" s="53">
        <f>+(+SUMIF('[1]2021'!$A:$A,$A461,'[1]2021'!$C:$C)-SUMIF('[1]2021'!$E:$E,$A461,'[1]2021'!$G:$G))/12</f>
        <v>0</v>
      </c>
      <c r="U461" s="53">
        <f>+SUM(I461:INDEX(I461:T461,1,Settings!$C$4))</f>
        <v>0</v>
      </c>
      <c r="V461" s="53">
        <f t="shared" si="246"/>
        <v>0</v>
      </c>
      <c r="W461" s="53"/>
      <c r="X461" s="53">
        <f>+SUMIFS(postings!$T:$T,postings!$C:$C,'pl-data'!X$2,postings!$D:$D,'pl-data'!X$3,postings!$I:$I,'pl-data'!$A461)-SUMIFS(postings!$W:$W,postings!$C:$C,'pl-data'!X$2,postings!$D:$D,'pl-data'!X$3,postings!$M:$M,'pl-data'!$A461)</f>
        <v>0</v>
      </c>
      <c r="Y461" s="53">
        <f>+SUMIFS(postings!$T:$T,postings!$C:$C,'pl-data'!Y$2,postings!$D:$D,'pl-data'!Y$3,postings!$I:$I,'pl-data'!$A461)-SUMIFS(postings!$W:$W,postings!$C:$C,'pl-data'!Y$2,postings!$D:$D,'pl-data'!Y$3,postings!$M:$M,'pl-data'!$A461)</f>
        <v>0</v>
      </c>
      <c r="Z461" s="53">
        <f>+SUMIFS(postings!$T:$T,postings!$C:$C,'pl-data'!Z$2,postings!$D:$D,'pl-data'!Z$3,postings!$I:$I,'pl-data'!$A461)-SUMIFS(postings!$W:$W,postings!$C:$C,'pl-data'!Z$2,postings!$D:$D,'pl-data'!Z$3,postings!$M:$M,'pl-data'!$A461)</f>
        <v>0</v>
      </c>
      <c r="AA461" s="53">
        <f>+SUMIFS(postings!$T:$T,postings!$C:$C,'pl-data'!AA$2,postings!$D:$D,'pl-data'!AA$3,postings!$I:$I,'pl-data'!$A461)-SUMIFS(postings!$W:$W,postings!$C:$C,'pl-data'!AA$2,postings!$D:$D,'pl-data'!AA$3,postings!$M:$M,'pl-data'!$A461)</f>
        <v>0</v>
      </c>
      <c r="AB461" s="53">
        <f>+SUMIFS(postings!$T:$T,postings!$C:$C,'pl-data'!AB$2,postings!$D:$D,'pl-data'!AB$3,postings!$I:$I,'pl-data'!$A461)-SUMIFS(postings!$W:$W,postings!$C:$C,'pl-data'!AB$2,postings!$D:$D,'pl-data'!AB$3,postings!$M:$M,'pl-data'!$A461)</f>
        <v>0</v>
      </c>
      <c r="AC461" s="53">
        <f>+SUMIFS(postings!$T:$T,postings!$C:$C,'pl-data'!AC$2,postings!$D:$D,'pl-data'!AC$3,postings!$I:$I,'pl-data'!$A461)-SUMIFS(postings!$W:$W,postings!$C:$C,'pl-data'!AC$2,postings!$D:$D,'pl-data'!AC$3,postings!$M:$M,'pl-data'!$A461)</f>
        <v>0</v>
      </c>
      <c r="AD461" s="53">
        <f>+SUMIFS(postings!$T:$T,postings!$C:$C,'pl-data'!AD$2,postings!$D:$D,'pl-data'!AD$3,postings!$I:$I,'pl-data'!$A461)-SUMIFS(postings!$W:$W,postings!$C:$C,'pl-data'!AD$2,postings!$D:$D,'pl-data'!AD$3,postings!$M:$M,'pl-data'!$A461)</f>
        <v>0</v>
      </c>
      <c r="AE461" s="53">
        <f>+SUMIFS(postings!$T:$T,postings!$C:$C,'pl-data'!AE$2,postings!$D:$D,'pl-data'!AE$3,postings!$I:$I,'pl-data'!$A461)-SUMIFS(postings!$W:$W,postings!$C:$C,'pl-data'!AE$2,postings!$D:$D,'pl-data'!AE$3,postings!$M:$M,'pl-data'!$A461)</f>
        <v>0</v>
      </c>
      <c r="AF461" s="53">
        <f>+SUMIFS(postings!$T:$T,postings!$C:$C,'pl-data'!AF$2,postings!$D:$D,'pl-data'!AF$3,postings!$I:$I,'pl-data'!$A461)-SUMIFS(postings!$W:$W,postings!$C:$C,'pl-data'!AF$2,postings!$D:$D,'pl-data'!AF$3,postings!$M:$M,'pl-data'!$A461)</f>
        <v>0</v>
      </c>
      <c r="AG461" s="53">
        <f>+SUMIFS(postings!$T:$T,postings!$C:$C,'pl-data'!AG$2,postings!$D:$D,'pl-data'!AG$3,postings!$I:$I,'pl-data'!$A461)-SUMIFS(postings!$W:$W,postings!$C:$C,'pl-data'!AG$2,postings!$D:$D,'pl-data'!AG$3,postings!$M:$M,'pl-data'!$A461)</f>
        <v>0</v>
      </c>
      <c r="AH461" s="53">
        <f>+SUMIFS(postings!$T:$T,postings!$C:$C,'pl-data'!AH$2,postings!$D:$D,'pl-data'!AH$3,postings!$I:$I,'pl-data'!$A461)-SUMIFS(postings!$W:$W,postings!$C:$C,'pl-data'!AH$2,postings!$D:$D,'pl-data'!AH$3,postings!$M:$M,'pl-data'!$A461)</f>
        <v>0</v>
      </c>
      <c r="AI461" s="53">
        <f>+SUMIFS(postings!$T:$T,postings!$C:$C,'pl-data'!AI$2,postings!$D:$D,'pl-data'!AI$3,postings!$I:$I,'pl-data'!$A461)-SUMIFS(postings!$W:$W,postings!$C:$C,'pl-data'!AI$2,postings!$D:$D,'pl-data'!AI$3,postings!$M:$M,'pl-data'!$A461)</f>
        <v>0</v>
      </c>
      <c r="AJ461" s="53">
        <f>+SUM(X461:INDEX(X461:AI461,1,Settings!$C$4))</f>
        <v>0</v>
      </c>
      <c r="AK461" s="53">
        <f t="shared" si="247"/>
        <v>0</v>
      </c>
      <c r="AL461" s="53"/>
      <c r="AM461" s="53">
        <f t="shared" si="219"/>
        <v>0</v>
      </c>
      <c r="AN461" s="53">
        <f t="shared" si="220"/>
        <v>0</v>
      </c>
      <c r="AO461" s="53">
        <f t="shared" si="221"/>
        <v>0</v>
      </c>
      <c r="AP461" s="53">
        <f t="shared" si="222"/>
        <v>0</v>
      </c>
      <c r="AQ461" s="53">
        <f t="shared" si="223"/>
        <v>0</v>
      </c>
      <c r="AR461" s="53">
        <f t="shared" si="224"/>
        <v>0</v>
      </c>
      <c r="AS461" s="53">
        <f t="shared" si="225"/>
        <v>0</v>
      </c>
      <c r="AT461" s="53">
        <f t="shared" si="226"/>
        <v>0</v>
      </c>
      <c r="AU461" s="53">
        <f t="shared" si="227"/>
        <v>0</v>
      </c>
      <c r="AV461" s="53">
        <f t="shared" si="228"/>
        <v>0</v>
      </c>
      <c r="AW461" s="53">
        <f t="shared" si="229"/>
        <v>0</v>
      </c>
      <c r="AX461" s="53">
        <f t="shared" si="230"/>
        <v>0</v>
      </c>
      <c r="AY461" s="53">
        <f>+SUM(AM461:INDEX(AM461:AX461,1,Settings!$C$4))</f>
        <v>0</v>
      </c>
      <c r="AZ461" s="53">
        <f t="shared" si="248"/>
        <v>0</v>
      </c>
      <c r="BA461" s="53"/>
      <c r="BB461" s="53">
        <f t="shared" si="231"/>
        <v>0</v>
      </c>
      <c r="BC461" s="53">
        <f t="shared" si="232"/>
        <v>0</v>
      </c>
      <c r="BD461" s="53">
        <f t="shared" si="233"/>
        <v>0</v>
      </c>
      <c r="BE461" s="53">
        <f t="shared" si="234"/>
        <v>0</v>
      </c>
      <c r="BF461" s="53">
        <f t="shared" si="235"/>
        <v>0</v>
      </c>
      <c r="BG461" s="53">
        <f t="shared" si="236"/>
        <v>0</v>
      </c>
      <c r="BH461" s="53">
        <f t="shared" si="237"/>
        <v>0</v>
      </c>
      <c r="BI461" s="53">
        <f t="shared" si="238"/>
        <v>0</v>
      </c>
      <c r="BJ461" s="53">
        <f t="shared" si="239"/>
        <v>0</v>
      </c>
      <c r="BK461" s="53">
        <f t="shared" si="240"/>
        <v>0</v>
      </c>
      <c r="BL461" s="53">
        <f t="shared" si="241"/>
        <v>0</v>
      </c>
      <c r="BM461" s="53">
        <f t="shared" si="242"/>
        <v>0</v>
      </c>
      <c r="BN461" s="53">
        <f t="shared" si="243"/>
        <v>0</v>
      </c>
      <c r="BO461" s="53"/>
      <c r="BP461" s="53">
        <f t="shared" si="244"/>
        <v>0</v>
      </c>
      <c r="BQ461" s="53"/>
      <c r="BR461" s="53">
        <f t="shared" si="245"/>
        <v>0</v>
      </c>
    </row>
    <row r="462" spans="1:70" x14ac:dyDescent="0.2">
      <c r="A462" s="6">
        <v>4853</v>
      </c>
      <c r="B462" s="6" t="str">
        <f>+VLOOKUP(A462,masterfile!B:C,2,FALSE)</f>
        <v>Kürzung AHK § 7g (2) EStG ohne Kfz</v>
      </c>
      <c r="D462" s="53">
        <f>+SUMIF('[1]2017'!$A:$A,$A462,'[1]2017'!$C:$C)-SUMIF('[1]2017'!$E:$E,$A462,'[1]2017'!$G:$G)</f>
        <v>0</v>
      </c>
      <c r="E462" s="53">
        <f>+SUMIF('[1]2018'!$A:$A,$A462,'[1]2018'!$C:$C)-SUMIF('[1]2018'!$E:$E,$A462,'[1]2018'!$G:$G)</f>
        <v>0</v>
      </c>
      <c r="F462" s="53">
        <f>+SUMIF('[1]2019'!$A:$A,$A462,'[1]2019'!$C:$C)-SUMIF('[1]2019'!$E:$E,$A462,'[1]2019'!$G:$G)</f>
        <v>0</v>
      </c>
      <c r="G462" s="53">
        <f>+SUMIF('[1]2020'!$A:$A,$A462,'[1]2020'!$C:$C)-SUMIF('[1]2020'!$E:$E,$A462,'[1]2020'!$G:$G)</f>
        <v>0</v>
      </c>
      <c r="H462" s="53"/>
      <c r="I462" s="53">
        <f>+(+SUMIF('[1]2021'!$A:$A,$A462,'[1]2021'!$C:$C)-SUMIF('[1]2021'!$E:$E,$A462,'[1]2021'!$G:$G))/12</f>
        <v>0</v>
      </c>
      <c r="J462" s="53">
        <f>+(+SUMIF('[1]2021'!$A:$A,$A462,'[1]2021'!$C:$C)-SUMIF('[1]2021'!$E:$E,$A462,'[1]2021'!$G:$G))/12</f>
        <v>0</v>
      </c>
      <c r="K462" s="53">
        <f>+(+SUMIF('[1]2021'!$A:$A,$A462,'[1]2021'!$C:$C)-SUMIF('[1]2021'!$E:$E,$A462,'[1]2021'!$G:$G))/12</f>
        <v>0</v>
      </c>
      <c r="L462" s="53">
        <f>+(+SUMIF('[1]2021'!$A:$A,$A462,'[1]2021'!$C:$C)-SUMIF('[1]2021'!$E:$E,$A462,'[1]2021'!$G:$G))/12</f>
        <v>0</v>
      </c>
      <c r="M462" s="53">
        <f>+(+SUMIF('[1]2021'!$A:$A,$A462,'[1]2021'!$C:$C)-SUMIF('[1]2021'!$E:$E,$A462,'[1]2021'!$G:$G))/12</f>
        <v>0</v>
      </c>
      <c r="N462" s="53">
        <f>+(+SUMIF('[1]2021'!$A:$A,$A462,'[1]2021'!$C:$C)-SUMIF('[1]2021'!$E:$E,$A462,'[1]2021'!$G:$G))/12</f>
        <v>0</v>
      </c>
      <c r="O462" s="53">
        <f>+(+SUMIF('[1]2021'!$A:$A,$A462,'[1]2021'!$C:$C)-SUMIF('[1]2021'!$E:$E,$A462,'[1]2021'!$G:$G))/12</f>
        <v>0</v>
      </c>
      <c r="P462" s="53">
        <f>+(+SUMIF('[1]2021'!$A:$A,$A462,'[1]2021'!$C:$C)-SUMIF('[1]2021'!$E:$E,$A462,'[1]2021'!$G:$G))/12</f>
        <v>0</v>
      </c>
      <c r="Q462" s="53">
        <f>+(+SUMIF('[1]2021'!$A:$A,$A462,'[1]2021'!$C:$C)-SUMIF('[1]2021'!$E:$E,$A462,'[1]2021'!$G:$G))/12</f>
        <v>0</v>
      </c>
      <c r="R462" s="53">
        <f>+(+SUMIF('[1]2021'!$A:$A,$A462,'[1]2021'!$C:$C)-SUMIF('[1]2021'!$E:$E,$A462,'[1]2021'!$G:$G))/12</f>
        <v>0</v>
      </c>
      <c r="S462" s="53">
        <f>+(+SUMIF('[1]2021'!$A:$A,$A462,'[1]2021'!$C:$C)-SUMIF('[1]2021'!$E:$E,$A462,'[1]2021'!$G:$G))/12</f>
        <v>0</v>
      </c>
      <c r="T462" s="53">
        <f>+(+SUMIF('[1]2021'!$A:$A,$A462,'[1]2021'!$C:$C)-SUMIF('[1]2021'!$E:$E,$A462,'[1]2021'!$G:$G))/12</f>
        <v>0</v>
      </c>
      <c r="U462" s="53">
        <f>+SUM(I462:INDEX(I462:T462,1,Settings!$C$4))</f>
        <v>0</v>
      </c>
      <c r="V462" s="53">
        <f t="shared" si="246"/>
        <v>0</v>
      </c>
      <c r="W462" s="53"/>
      <c r="X462" s="53">
        <f>+SUMIFS(postings!$T:$T,postings!$C:$C,'pl-data'!X$2,postings!$D:$D,'pl-data'!X$3,postings!$I:$I,'pl-data'!$A462)-SUMIFS(postings!$W:$W,postings!$C:$C,'pl-data'!X$2,postings!$D:$D,'pl-data'!X$3,postings!$M:$M,'pl-data'!$A462)</f>
        <v>0</v>
      </c>
      <c r="Y462" s="53">
        <f>+SUMIFS(postings!$T:$T,postings!$C:$C,'pl-data'!Y$2,postings!$D:$D,'pl-data'!Y$3,postings!$I:$I,'pl-data'!$A462)-SUMIFS(postings!$W:$W,postings!$C:$C,'pl-data'!Y$2,postings!$D:$D,'pl-data'!Y$3,postings!$M:$M,'pl-data'!$A462)</f>
        <v>0</v>
      </c>
      <c r="Z462" s="53">
        <f>+SUMIFS(postings!$T:$T,postings!$C:$C,'pl-data'!Z$2,postings!$D:$D,'pl-data'!Z$3,postings!$I:$I,'pl-data'!$A462)-SUMIFS(postings!$W:$W,postings!$C:$C,'pl-data'!Z$2,postings!$D:$D,'pl-data'!Z$3,postings!$M:$M,'pl-data'!$A462)</f>
        <v>0</v>
      </c>
      <c r="AA462" s="53">
        <f>+SUMIFS(postings!$T:$T,postings!$C:$C,'pl-data'!AA$2,postings!$D:$D,'pl-data'!AA$3,postings!$I:$I,'pl-data'!$A462)-SUMIFS(postings!$W:$W,postings!$C:$C,'pl-data'!AA$2,postings!$D:$D,'pl-data'!AA$3,postings!$M:$M,'pl-data'!$A462)</f>
        <v>0</v>
      </c>
      <c r="AB462" s="53">
        <f>+SUMIFS(postings!$T:$T,postings!$C:$C,'pl-data'!AB$2,postings!$D:$D,'pl-data'!AB$3,postings!$I:$I,'pl-data'!$A462)-SUMIFS(postings!$W:$W,postings!$C:$C,'pl-data'!AB$2,postings!$D:$D,'pl-data'!AB$3,postings!$M:$M,'pl-data'!$A462)</f>
        <v>0</v>
      </c>
      <c r="AC462" s="53">
        <f>+SUMIFS(postings!$T:$T,postings!$C:$C,'pl-data'!AC$2,postings!$D:$D,'pl-data'!AC$3,postings!$I:$I,'pl-data'!$A462)-SUMIFS(postings!$W:$W,postings!$C:$C,'pl-data'!AC$2,postings!$D:$D,'pl-data'!AC$3,postings!$M:$M,'pl-data'!$A462)</f>
        <v>0</v>
      </c>
      <c r="AD462" s="53">
        <f>+SUMIFS(postings!$T:$T,postings!$C:$C,'pl-data'!AD$2,postings!$D:$D,'pl-data'!AD$3,postings!$I:$I,'pl-data'!$A462)-SUMIFS(postings!$W:$W,postings!$C:$C,'pl-data'!AD$2,postings!$D:$D,'pl-data'!AD$3,postings!$M:$M,'pl-data'!$A462)</f>
        <v>0</v>
      </c>
      <c r="AE462" s="53">
        <f>+SUMIFS(postings!$T:$T,postings!$C:$C,'pl-data'!AE$2,postings!$D:$D,'pl-data'!AE$3,postings!$I:$I,'pl-data'!$A462)-SUMIFS(postings!$W:$W,postings!$C:$C,'pl-data'!AE$2,postings!$D:$D,'pl-data'!AE$3,postings!$M:$M,'pl-data'!$A462)</f>
        <v>0</v>
      </c>
      <c r="AF462" s="53">
        <f>+SUMIFS(postings!$T:$T,postings!$C:$C,'pl-data'!AF$2,postings!$D:$D,'pl-data'!AF$3,postings!$I:$I,'pl-data'!$A462)-SUMIFS(postings!$W:$W,postings!$C:$C,'pl-data'!AF$2,postings!$D:$D,'pl-data'!AF$3,postings!$M:$M,'pl-data'!$A462)</f>
        <v>0</v>
      </c>
      <c r="AG462" s="53">
        <f>+SUMIFS(postings!$T:$T,postings!$C:$C,'pl-data'!AG$2,postings!$D:$D,'pl-data'!AG$3,postings!$I:$I,'pl-data'!$A462)-SUMIFS(postings!$W:$W,postings!$C:$C,'pl-data'!AG$2,postings!$D:$D,'pl-data'!AG$3,postings!$M:$M,'pl-data'!$A462)</f>
        <v>0</v>
      </c>
      <c r="AH462" s="53">
        <f>+SUMIFS(postings!$T:$T,postings!$C:$C,'pl-data'!AH$2,postings!$D:$D,'pl-data'!AH$3,postings!$I:$I,'pl-data'!$A462)-SUMIFS(postings!$W:$W,postings!$C:$C,'pl-data'!AH$2,postings!$D:$D,'pl-data'!AH$3,postings!$M:$M,'pl-data'!$A462)</f>
        <v>0</v>
      </c>
      <c r="AI462" s="53">
        <f>+SUMIFS(postings!$T:$T,postings!$C:$C,'pl-data'!AI$2,postings!$D:$D,'pl-data'!AI$3,postings!$I:$I,'pl-data'!$A462)-SUMIFS(postings!$W:$W,postings!$C:$C,'pl-data'!AI$2,postings!$D:$D,'pl-data'!AI$3,postings!$M:$M,'pl-data'!$A462)</f>
        <v>0</v>
      </c>
      <c r="AJ462" s="53">
        <f>+SUM(X462:INDEX(X462:AI462,1,Settings!$C$4))</f>
        <v>0</v>
      </c>
      <c r="AK462" s="53">
        <f t="shared" si="247"/>
        <v>0</v>
      </c>
      <c r="AL462" s="53"/>
      <c r="AM462" s="53">
        <f t="shared" si="219"/>
        <v>0</v>
      </c>
      <c r="AN462" s="53">
        <f t="shared" si="220"/>
        <v>0</v>
      </c>
      <c r="AO462" s="53">
        <f t="shared" si="221"/>
        <v>0</v>
      </c>
      <c r="AP462" s="53">
        <f t="shared" si="222"/>
        <v>0</v>
      </c>
      <c r="AQ462" s="53">
        <f t="shared" si="223"/>
        <v>0</v>
      </c>
      <c r="AR462" s="53">
        <f t="shared" si="224"/>
        <v>0</v>
      </c>
      <c r="AS462" s="53">
        <f t="shared" si="225"/>
        <v>0</v>
      </c>
      <c r="AT462" s="53">
        <f t="shared" si="226"/>
        <v>0</v>
      </c>
      <c r="AU462" s="53">
        <f t="shared" si="227"/>
        <v>0</v>
      </c>
      <c r="AV462" s="53">
        <f t="shared" si="228"/>
        <v>0</v>
      </c>
      <c r="AW462" s="53">
        <f t="shared" si="229"/>
        <v>0</v>
      </c>
      <c r="AX462" s="53">
        <f t="shared" si="230"/>
        <v>0</v>
      </c>
      <c r="AY462" s="53">
        <f>+SUM(AM462:INDEX(AM462:AX462,1,Settings!$C$4))</f>
        <v>0</v>
      </c>
      <c r="AZ462" s="53">
        <f t="shared" si="248"/>
        <v>0</v>
      </c>
      <c r="BA462" s="53"/>
      <c r="BB462" s="53">
        <f t="shared" si="231"/>
        <v>0</v>
      </c>
      <c r="BC462" s="53">
        <f t="shared" si="232"/>
        <v>0</v>
      </c>
      <c r="BD462" s="53">
        <f t="shared" si="233"/>
        <v>0</v>
      </c>
      <c r="BE462" s="53">
        <f t="shared" si="234"/>
        <v>0</v>
      </c>
      <c r="BF462" s="53">
        <f t="shared" si="235"/>
        <v>0</v>
      </c>
      <c r="BG462" s="53">
        <f t="shared" si="236"/>
        <v>0</v>
      </c>
      <c r="BH462" s="53">
        <f t="shared" si="237"/>
        <v>0</v>
      </c>
      <c r="BI462" s="53">
        <f t="shared" si="238"/>
        <v>0</v>
      </c>
      <c r="BJ462" s="53">
        <f t="shared" si="239"/>
        <v>0</v>
      </c>
      <c r="BK462" s="53">
        <f t="shared" si="240"/>
        <v>0</v>
      </c>
      <c r="BL462" s="53">
        <f t="shared" si="241"/>
        <v>0</v>
      </c>
      <c r="BM462" s="53">
        <f t="shared" si="242"/>
        <v>0</v>
      </c>
      <c r="BN462" s="53">
        <f t="shared" si="243"/>
        <v>0</v>
      </c>
      <c r="BO462" s="53"/>
      <c r="BP462" s="53">
        <f t="shared" si="244"/>
        <v>0</v>
      </c>
      <c r="BQ462" s="53"/>
      <c r="BR462" s="53">
        <f t="shared" si="245"/>
        <v>0</v>
      </c>
    </row>
    <row r="463" spans="1:70" x14ac:dyDescent="0.2">
      <c r="A463" s="6">
        <v>4854</v>
      </c>
      <c r="B463" s="6" t="str">
        <f>+VLOOKUP(A463,masterfile!B:C,2,FALSE)</f>
        <v>Kürzung AHK § 7g (2) EStG für Kfz</v>
      </c>
      <c r="D463" s="53">
        <f>+SUMIF('[1]2017'!$A:$A,$A463,'[1]2017'!$C:$C)-SUMIF('[1]2017'!$E:$E,$A463,'[1]2017'!$G:$G)</f>
        <v>0</v>
      </c>
      <c r="E463" s="53">
        <f>+SUMIF('[1]2018'!$A:$A,$A463,'[1]2018'!$C:$C)-SUMIF('[1]2018'!$E:$E,$A463,'[1]2018'!$G:$G)</f>
        <v>0</v>
      </c>
      <c r="F463" s="53">
        <f>+SUMIF('[1]2019'!$A:$A,$A463,'[1]2019'!$C:$C)-SUMIF('[1]2019'!$E:$E,$A463,'[1]2019'!$G:$G)</f>
        <v>0</v>
      </c>
      <c r="G463" s="53">
        <f>+SUMIF('[1]2020'!$A:$A,$A463,'[1]2020'!$C:$C)-SUMIF('[1]2020'!$E:$E,$A463,'[1]2020'!$G:$G)</f>
        <v>0</v>
      </c>
      <c r="H463" s="53"/>
      <c r="I463" s="53">
        <f>+(+SUMIF('[1]2021'!$A:$A,$A463,'[1]2021'!$C:$C)-SUMIF('[1]2021'!$E:$E,$A463,'[1]2021'!$G:$G))/12</f>
        <v>0</v>
      </c>
      <c r="J463" s="53">
        <f>+(+SUMIF('[1]2021'!$A:$A,$A463,'[1]2021'!$C:$C)-SUMIF('[1]2021'!$E:$E,$A463,'[1]2021'!$G:$G))/12</f>
        <v>0</v>
      </c>
      <c r="K463" s="53">
        <f>+(+SUMIF('[1]2021'!$A:$A,$A463,'[1]2021'!$C:$C)-SUMIF('[1]2021'!$E:$E,$A463,'[1]2021'!$G:$G))/12</f>
        <v>0</v>
      </c>
      <c r="L463" s="53">
        <f>+(+SUMIF('[1]2021'!$A:$A,$A463,'[1]2021'!$C:$C)-SUMIF('[1]2021'!$E:$E,$A463,'[1]2021'!$G:$G))/12</f>
        <v>0</v>
      </c>
      <c r="M463" s="53">
        <f>+(+SUMIF('[1]2021'!$A:$A,$A463,'[1]2021'!$C:$C)-SUMIF('[1]2021'!$E:$E,$A463,'[1]2021'!$G:$G))/12</f>
        <v>0</v>
      </c>
      <c r="N463" s="53">
        <f>+(+SUMIF('[1]2021'!$A:$A,$A463,'[1]2021'!$C:$C)-SUMIF('[1]2021'!$E:$E,$A463,'[1]2021'!$G:$G))/12</f>
        <v>0</v>
      </c>
      <c r="O463" s="53">
        <f>+(+SUMIF('[1]2021'!$A:$A,$A463,'[1]2021'!$C:$C)-SUMIF('[1]2021'!$E:$E,$A463,'[1]2021'!$G:$G))/12</f>
        <v>0</v>
      </c>
      <c r="P463" s="53">
        <f>+(+SUMIF('[1]2021'!$A:$A,$A463,'[1]2021'!$C:$C)-SUMIF('[1]2021'!$E:$E,$A463,'[1]2021'!$G:$G))/12</f>
        <v>0</v>
      </c>
      <c r="Q463" s="53">
        <f>+(+SUMIF('[1]2021'!$A:$A,$A463,'[1]2021'!$C:$C)-SUMIF('[1]2021'!$E:$E,$A463,'[1]2021'!$G:$G))/12</f>
        <v>0</v>
      </c>
      <c r="R463" s="53">
        <f>+(+SUMIF('[1]2021'!$A:$A,$A463,'[1]2021'!$C:$C)-SUMIF('[1]2021'!$E:$E,$A463,'[1]2021'!$G:$G))/12</f>
        <v>0</v>
      </c>
      <c r="S463" s="53">
        <f>+(+SUMIF('[1]2021'!$A:$A,$A463,'[1]2021'!$C:$C)-SUMIF('[1]2021'!$E:$E,$A463,'[1]2021'!$G:$G))/12</f>
        <v>0</v>
      </c>
      <c r="T463" s="53">
        <f>+(+SUMIF('[1]2021'!$A:$A,$A463,'[1]2021'!$C:$C)-SUMIF('[1]2021'!$E:$E,$A463,'[1]2021'!$G:$G))/12</f>
        <v>0</v>
      </c>
      <c r="U463" s="53">
        <f>+SUM(I463:INDEX(I463:T463,1,Settings!$C$4))</f>
        <v>0</v>
      </c>
      <c r="V463" s="53">
        <f t="shared" si="246"/>
        <v>0</v>
      </c>
      <c r="W463" s="53"/>
      <c r="X463" s="53">
        <f>+SUMIFS(postings!$T:$T,postings!$C:$C,'pl-data'!X$2,postings!$D:$D,'pl-data'!X$3,postings!$I:$I,'pl-data'!$A463)-SUMIFS(postings!$W:$W,postings!$C:$C,'pl-data'!X$2,postings!$D:$D,'pl-data'!X$3,postings!$M:$M,'pl-data'!$A463)</f>
        <v>0</v>
      </c>
      <c r="Y463" s="53">
        <f>+SUMIFS(postings!$T:$T,postings!$C:$C,'pl-data'!Y$2,postings!$D:$D,'pl-data'!Y$3,postings!$I:$I,'pl-data'!$A463)-SUMIFS(postings!$W:$W,postings!$C:$C,'pl-data'!Y$2,postings!$D:$D,'pl-data'!Y$3,postings!$M:$M,'pl-data'!$A463)</f>
        <v>0</v>
      </c>
      <c r="Z463" s="53">
        <f>+SUMIFS(postings!$T:$T,postings!$C:$C,'pl-data'!Z$2,postings!$D:$D,'pl-data'!Z$3,postings!$I:$I,'pl-data'!$A463)-SUMIFS(postings!$W:$W,postings!$C:$C,'pl-data'!Z$2,postings!$D:$D,'pl-data'!Z$3,postings!$M:$M,'pl-data'!$A463)</f>
        <v>0</v>
      </c>
      <c r="AA463" s="53">
        <f>+SUMIFS(postings!$T:$T,postings!$C:$C,'pl-data'!AA$2,postings!$D:$D,'pl-data'!AA$3,postings!$I:$I,'pl-data'!$A463)-SUMIFS(postings!$W:$W,postings!$C:$C,'pl-data'!AA$2,postings!$D:$D,'pl-data'!AA$3,postings!$M:$M,'pl-data'!$A463)</f>
        <v>0</v>
      </c>
      <c r="AB463" s="53">
        <f>+SUMIFS(postings!$T:$T,postings!$C:$C,'pl-data'!AB$2,postings!$D:$D,'pl-data'!AB$3,postings!$I:$I,'pl-data'!$A463)-SUMIFS(postings!$W:$W,postings!$C:$C,'pl-data'!AB$2,postings!$D:$D,'pl-data'!AB$3,postings!$M:$M,'pl-data'!$A463)</f>
        <v>0</v>
      </c>
      <c r="AC463" s="53">
        <f>+SUMIFS(postings!$T:$T,postings!$C:$C,'pl-data'!AC$2,postings!$D:$D,'pl-data'!AC$3,postings!$I:$I,'pl-data'!$A463)-SUMIFS(postings!$W:$W,postings!$C:$C,'pl-data'!AC$2,postings!$D:$D,'pl-data'!AC$3,postings!$M:$M,'pl-data'!$A463)</f>
        <v>0</v>
      </c>
      <c r="AD463" s="53">
        <f>+SUMIFS(postings!$T:$T,postings!$C:$C,'pl-data'!AD$2,postings!$D:$D,'pl-data'!AD$3,postings!$I:$I,'pl-data'!$A463)-SUMIFS(postings!$W:$W,postings!$C:$C,'pl-data'!AD$2,postings!$D:$D,'pl-data'!AD$3,postings!$M:$M,'pl-data'!$A463)</f>
        <v>0</v>
      </c>
      <c r="AE463" s="53">
        <f>+SUMIFS(postings!$T:$T,postings!$C:$C,'pl-data'!AE$2,postings!$D:$D,'pl-data'!AE$3,postings!$I:$I,'pl-data'!$A463)-SUMIFS(postings!$W:$W,postings!$C:$C,'pl-data'!AE$2,postings!$D:$D,'pl-data'!AE$3,postings!$M:$M,'pl-data'!$A463)</f>
        <v>0</v>
      </c>
      <c r="AF463" s="53">
        <f>+SUMIFS(postings!$T:$T,postings!$C:$C,'pl-data'!AF$2,postings!$D:$D,'pl-data'!AF$3,postings!$I:$I,'pl-data'!$A463)-SUMIFS(postings!$W:$W,postings!$C:$C,'pl-data'!AF$2,postings!$D:$D,'pl-data'!AF$3,postings!$M:$M,'pl-data'!$A463)</f>
        <v>0</v>
      </c>
      <c r="AG463" s="53">
        <f>+SUMIFS(postings!$T:$T,postings!$C:$C,'pl-data'!AG$2,postings!$D:$D,'pl-data'!AG$3,postings!$I:$I,'pl-data'!$A463)-SUMIFS(postings!$W:$W,postings!$C:$C,'pl-data'!AG$2,postings!$D:$D,'pl-data'!AG$3,postings!$M:$M,'pl-data'!$A463)</f>
        <v>0</v>
      </c>
      <c r="AH463" s="53">
        <f>+SUMIFS(postings!$T:$T,postings!$C:$C,'pl-data'!AH$2,postings!$D:$D,'pl-data'!AH$3,postings!$I:$I,'pl-data'!$A463)-SUMIFS(postings!$W:$W,postings!$C:$C,'pl-data'!AH$2,postings!$D:$D,'pl-data'!AH$3,postings!$M:$M,'pl-data'!$A463)</f>
        <v>0</v>
      </c>
      <c r="AI463" s="53">
        <f>+SUMIFS(postings!$T:$T,postings!$C:$C,'pl-data'!AI$2,postings!$D:$D,'pl-data'!AI$3,postings!$I:$I,'pl-data'!$A463)-SUMIFS(postings!$W:$W,postings!$C:$C,'pl-data'!AI$2,postings!$D:$D,'pl-data'!AI$3,postings!$M:$M,'pl-data'!$A463)</f>
        <v>0</v>
      </c>
      <c r="AJ463" s="53">
        <f>+SUM(X463:INDEX(X463:AI463,1,Settings!$C$4))</f>
        <v>0</v>
      </c>
      <c r="AK463" s="53">
        <f t="shared" si="247"/>
        <v>0</v>
      </c>
      <c r="AL463" s="53"/>
      <c r="AM463" s="53">
        <f t="shared" si="219"/>
        <v>0</v>
      </c>
      <c r="AN463" s="53">
        <f t="shared" si="220"/>
        <v>0</v>
      </c>
      <c r="AO463" s="53">
        <f t="shared" si="221"/>
        <v>0</v>
      </c>
      <c r="AP463" s="53">
        <f t="shared" si="222"/>
        <v>0</v>
      </c>
      <c r="AQ463" s="53">
        <f t="shared" si="223"/>
        <v>0</v>
      </c>
      <c r="AR463" s="53">
        <f t="shared" si="224"/>
        <v>0</v>
      </c>
      <c r="AS463" s="53">
        <f t="shared" si="225"/>
        <v>0</v>
      </c>
      <c r="AT463" s="53">
        <f t="shared" si="226"/>
        <v>0</v>
      </c>
      <c r="AU463" s="53">
        <f t="shared" si="227"/>
        <v>0</v>
      </c>
      <c r="AV463" s="53">
        <f t="shared" si="228"/>
        <v>0</v>
      </c>
      <c r="AW463" s="53">
        <f t="shared" si="229"/>
        <v>0</v>
      </c>
      <c r="AX463" s="53">
        <f t="shared" si="230"/>
        <v>0</v>
      </c>
      <c r="AY463" s="53">
        <f>+SUM(AM463:INDEX(AM463:AX463,1,Settings!$C$4))</f>
        <v>0</v>
      </c>
      <c r="AZ463" s="53">
        <f t="shared" si="248"/>
        <v>0</v>
      </c>
      <c r="BA463" s="53"/>
      <c r="BB463" s="53">
        <f t="shared" si="231"/>
        <v>0</v>
      </c>
      <c r="BC463" s="53">
        <f t="shared" si="232"/>
        <v>0</v>
      </c>
      <c r="BD463" s="53">
        <f t="shared" si="233"/>
        <v>0</v>
      </c>
      <c r="BE463" s="53">
        <f t="shared" si="234"/>
        <v>0</v>
      </c>
      <c r="BF463" s="53">
        <f t="shared" si="235"/>
        <v>0</v>
      </c>
      <c r="BG463" s="53">
        <f t="shared" si="236"/>
        <v>0</v>
      </c>
      <c r="BH463" s="53">
        <f t="shared" si="237"/>
        <v>0</v>
      </c>
      <c r="BI463" s="53">
        <f t="shared" si="238"/>
        <v>0</v>
      </c>
      <c r="BJ463" s="53">
        <f t="shared" si="239"/>
        <v>0</v>
      </c>
      <c r="BK463" s="53">
        <f t="shared" si="240"/>
        <v>0</v>
      </c>
      <c r="BL463" s="53">
        <f t="shared" si="241"/>
        <v>0</v>
      </c>
      <c r="BM463" s="53">
        <f t="shared" si="242"/>
        <v>0</v>
      </c>
      <c r="BN463" s="53">
        <f t="shared" si="243"/>
        <v>0</v>
      </c>
      <c r="BO463" s="53"/>
      <c r="BP463" s="53">
        <f t="shared" si="244"/>
        <v>0</v>
      </c>
      <c r="BQ463" s="53"/>
      <c r="BR463" s="53">
        <f t="shared" si="245"/>
        <v>0</v>
      </c>
    </row>
    <row r="464" spans="1:70" x14ac:dyDescent="0.2">
      <c r="A464" s="6">
        <v>4855</v>
      </c>
      <c r="B464" s="6" t="str">
        <f>+VLOOKUP(A464,masterfile!B:C,2,FALSE)</f>
        <v>Sofortabschreibung GWG</v>
      </c>
      <c r="D464" s="53">
        <f>+SUMIF('[1]2017'!$A:$A,$A464,'[1]2017'!$C:$C)-SUMIF('[1]2017'!$E:$E,$A464,'[1]2017'!$G:$G)</f>
        <v>0</v>
      </c>
      <c r="E464" s="53">
        <f>+SUMIF('[1]2018'!$A:$A,$A464,'[1]2018'!$C:$C)-SUMIF('[1]2018'!$E:$E,$A464,'[1]2018'!$G:$G)</f>
        <v>0</v>
      </c>
      <c r="F464" s="53">
        <f>+SUMIF('[1]2019'!$A:$A,$A464,'[1]2019'!$C:$C)-SUMIF('[1]2019'!$E:$E,$A464,'[1]2019'!$G:$G)</f>
        <v>0</v>
      </c>
      <c r="G464" s="53">
        <f>+SUMIF('[1]2020'!$A:$A,$A464,'[1]2020'!$C:$C)-SUMIF('[1]2020'!$E:$E,$A464,'[1]2020'!$G:$G)</f>
        <v>0</v>
      </c>
      <c r="H464" s="53"/>
      <c r="I464" s="53">
        <f>+(+SUMIF('[1]2021'!$A:$A,$A464,'[1]2021'!$C:$C)-SUMIF('[1]2021'!$E:$E,$A464,'[1]2021'!$G:$G))/12</f>
        <v>0</v>
      </c>
      <c r="J464" s="53">
        <f>+(+SUMIF('[1]2021'!$A:$A,$A464,'[1]2021'!$C:$C)-SUMIF('[1]2021'!$E:$E,$A464,'[1]2021'!$G:$G))/12</f>
        <v>0</v>
      </c>
      <c r="K464" s="53">
        <f>+(+SUMIF('[1]2021'!$A:$A,$A464,'[1]2021'!$C:$C)-SUMIF('[1]2021'!$E:$E,$A464,'[1]2021'!$G:$G))/12</f>
        <v>0</v>
      </c>
      <c r="L464" s="53">
        <f>+(+SUMIF('[1]2021'!$A:$A,$A464,'[1]2021'!$C:$C)-SUMIF('[1]2021'!$E:$E,$A464,'[1]2021'!$G:$G))/12</f>
        <v>0</v>
      </c>
      <c r="M464" s="53">
        <f>+(+SUMIF('[1]2021'!$A:$A,$A464,'[1]2021'!$C:$C)-SUMIF('[1]2021'!$E:$E,$A464,'[1]2021'!$G:$G))/12</f>
        <v>0</v>
      </c>
      <c r="N464" s="53">
        <f>+(+SUMIF('[1]2021'!$A:$A,$A464,'[1]2021'!$C:$C)-SUMIF('[1]2021'!$E:$E,$A464,'[1]2021'!$G:$G))/12</f>
        <v>0</v>
      </c>
      <c r="O464" s="53">
        <f>+(+SUMIF('[1]2021'!$A:$A,$A464,'[1]2021'!$C:$C)-SUMIF('[1]2021'!$E:$E,$A464,'[1]2021'!$G:$G))/12</f>
        <v>0</v>
      </c>
      <c r="P464" s="53">
        <f>+(+SUMIF('[1]2021'!$A:$A,$A464,'[1]2021'!$C:$C)-SUMIF('[1]2021'!$E:$E,$A464,'[1]2021'!$G:$G))/12</f>
        <v>0</v>
      </c>
      <c r="Q464" s="53">
        <f>+(+SUMIF('[1]2021'!$A:$A,$A464,'[1]2021'!$C:$C)-SUMIF('[1]2021'!$E:$E,$A464,'[1]2021'!$G:$G))/12</f>
        <v>0</v>
      </c>
      <c r="R464" s="53">
        <f>+(+SUMIF('[1]2021'!$A:$A,$A464,'[1]2021'!$C:$C)-SUMIF('[1]2021'!$E:$E,$A464,'[1]2021'!$G:$G))/12</f>
        <v>0</v>
      </c>
      <c r="S464" s="53">
        <f>+(+SUMIF('[1]2021'!$A:$A,$A464,'[1]2021'!$C:$C)-SUMIF('[1]2021'!$E:$E,$A464,'[1]2021'!$G:$G))/12</f>
        <v>0</v>
      </c>
      <c r="T464" s="53">
        <f>+(+SUMIF('[1]2021'!$A:$A,$A464,'[1]2021'!$C:$C)-SUMIF('[1]2021'!$E:$E,$A464,'[1]2021'!$G:$G))/12</f>
        <v>0</v>
      </c>
      <c r="U464" s="53">
        <f>+SUM(I464:INDEX(I464:T464,1,Settings!$C$4))</f>
        <v>0</v>
      </c>
      <c r="V464" s="53">
        <f t="shared" si="246"/>
        <v>0</v>
      </c>
      <c r="W464" s="53"/>
      <c r="X464" s="53">
        <f>+SUMIFS(postings!$T:$T,postings!$C:$C,'pl-data'!X$2,postings!$D:$D,'pl-data'!X$3,postings!$I:$I,'pl-data'!$A464)-SUMIFS(postings!$W:$W,postings!$C:$C,'pl-data'!X$2,postings!$D:$D,'pl-data'!X$3,postings!$M:$M,'pl-data'!$A464)</f>
        <v>0</v>
      </c>
      <c r="Y464" s="53">
        <f>+SUMIFS(postings!$T:$T,postings!$C:$C,'pl-data'!Y$2,postings!$D:$D,'pl-data'!Y$3,postings!$I:$I,'pl-data'!$A464)-SUMIFS(postings!$W:$W,postings!$C:$C,'pl-data'!Y$2,postings!$D:$D,'pl-data'!Y$3,postings!$M:$M,'pl-data'!$A464)</f>
        <v>0</v>
      </c>
      <c r="Z464" s="53">
        <f>+SUMIFS(postings!$T:$T,postings!$C:$C,'pl-data'!Z$2,postings!$D:$D,'pl-data'!Z$3,postings!$I:$I,'pl-data'!$A464)-SUMIFS(postings!$W:$W,postings!$C:$C,'pl-data'!Z$2,postings!$D:$D,'pl-data'!Z$3,postings!$M:$M,'pl-data'!$A464)</f>
        <v>0</v>
      </c>
      <c r="AA464" s="53">
        <f>+SUMIFS(postings!$T:$T,postings!$C:$C,'pl-data'!AA$2,postings!$D:$D,'pl-data'!AA$3,postings!$I:$I,'pl-data'!$A464)-SUMIFS(postings!$W:$W,postings!$C:$C,'pl-data'!AA$2,postings!$D:$D,'pl-data'!AA$3,postings!$M:$M,'pl-data'!$A464)</f>
        <v>0</v>
      </c>
      <c r="AB464" s="53">
        <f>+SUMIFS(postings!$T:$T,postings!$C:$C,'pl-data'!AB$2,postings!$D:$D,'pl-data'!AB$3,postings!$I:$I,'pl-data'!$A464)-SUMIFS(postings!$W:$W,postings!$C:$C,'pl-data'!AB$2,postings!$D:$D,'pl-data'!AB$3,postings!$M:$M,'pl-data'!$A464)</f>
        <v>0</v>
      </c>
      <c r="AC464" s="53">
        <f>+SUMIFS(postings!$T:$T,postings!$C:$C,'pl-data'!AC$2,postings!$D:$D,'pl-data'!AC$3,postings!$I:$I,'pl-data'!$A464)-SUMIFS(postings!$W:$W,postings!$C:$C,'pl-data'!AC$2,postings!$D:$D,'pl-data'!AC$3,postings!$M:$M,'pl-data'!$A464)</f>
        <v>0</v>
      </c>
      <c r="AD464" s="53">
        <f>+SUMIFS(postings!$T:$T,postings!$C:$C,'pl-data'!AD$2,postings!$D:$D,'pl-data'!AD$3,postings!$I:$I,'pl-data'!$A464)-SUMIFS(postings!$W:$W,postings!$C:$C,'pl-data'!AD$2,postings!$D:$D,'pl-data'!AD$3,postings!$M:$M,'pl-data'!$A464)</f>
        <v>0</v>
      </c>
      <c r="AE464" s="53">
        <f>+SUMIFS(postings!$T:$T,postings!$C:$C,'pl-data'!AE$2,postings!$D:$D,'pl-data'!AE$3,postings!$I:$I,'pl-data'!$A464)-SUMIFS(postings!$W:$W,postings!$C:$C,'pl-data'!AE$2,postings!$D:$D,'pl-data'!AE$3,postings!$M:$M,'pl-data'!$A464)</f>
        <v>0</v>
      </c>
      <c r="AF464" s="53">
        <f>+SUMIFS(postings!$T:$T,postings!$C:$C,'pl-data'!AF$2,postings!$D:$D,'pl-data'!AF$3,postings!$I:$I,'pl-data'!$A464)-SUMIFS(postings!$W:$W,postings!$C:$C,'pl-data'!AF$2,postings!$D:$D,'pl-data'!AF$3,postings!$M:$M,'pl-data'!$A464)</f>
        <v>0</v>
      </c>
      <c r="AG464" s="53">
        <f>+SUMIFS(postings!$T:$T,postings!$C:$C,'pl-data'!AG$2,postings!$D:$D,'pl-data'!AG$3,postings!$I:$I,'pl-data'!$A464)-SUMIFS(postings!$W:$W,postings!$C:$C,'pl-data'!AG$2,postings!$D:$D,'pl-data'!AG$3,postings!$M:$M,'pl-data'!$A464)</f>
        <v>0</v>
      </c>
      <c r="AH464" s="53">
        <f>+SUMIFS(postings!$T:$T,postings!$C:$C,'pl-data'!AH$2,postings!$D:$D,'pl-data'!AH$3,postings!$I:$I,'pl-data'!$A464)-SUMIFS(postings!$W:$W,postings!$C:$C,'pl-data'!AH$2,postings!$D:$D,'pl-data'!AH$3,postings!$M:$M,'pl-data'!$A464)</f>
        <v>0</v>
      </c>
      <c r="AI464" s="53">
        <f>+SUMIFS(postings!$T:$T,postings!$C:$C,'pl-data'!AI$2,postings!$D:$D,'pl-data'!AI$3,postings!$I:$I,'pl-data'!$A464)-SUMIFS(postings!$W:$W,postings!$C:$C,'pl-data'!AI$2,postings!$D:$D,'pl-data'!AI$3,postings!$M:$M,'pl-data'!$A464)</f>
        <v>0</v>
      </c>
      <c r="AJ464" s="53">
        <f>+SUM(X464:INDEX(X464:AI464,1,Settings!$C$4))</f>
        <v>0</v>
      </c>
      <c r="AK464" s="53">
        <f t="shared" si="247"/>
        <v>0</v>
      </c>
      <c r="AL464" s="53"/>
      <c r="AM464" s="53">
        <f t="shared" si="219"/>
        <v>0</v>
      </c>
      <c r="AN464" s="53">
        <f t="shared" si="220"/>
        <v>0</v>
      </c>
      <c r="AO464" s="53">
        <f t="shared" si="221"/>
        <v>0</v>
      </c>
      <c r="AP464" s="53">
        <f t="shared" si="222"/>
        <v>0</v>
      </c>
      <c r="AQ464" s="53">
        <f t="shared" si="223"/>
        <v>0</v>
      </c>
      <c r="AR464" s="53">
        <f t="shared" si="224"/>
        <v>0</v>
      </c>
      <c r="AS464" s="53">
        <f t="shared" si="225"/>
        <v>0</v>
      </c>
      <c r="AT464" s="53">
        <f t="shared" si="226"/>
        <v>0</v>
      </c>
      <c r="AU464" s="53">
        <f t="shared" si="227"/>
        <v>0</v>
      </c>
      <c r="AV464" s="53">
        <f t="shared" si="228"/>
        <v>0</v>
      </c>
      <c r="AW464" s="53">
        <f t="shared" si="229"/>
        <v>0</v>
      </c>
      <c r="AX464" s="53">
        <f t="shared" si="230"/>
        <v>0</v>
      </c>
      <c r="AY464" s="53">
        <f>+SUM(AM464:INDEX(AM464:AX464,1,Settings!$C$4))</f>
        <v>0</v>
      </c>
      <c r="AZ464" s="53">
        <f t="shared" si="248"/>
        <v>0</v>
      </c>
      <c r="BA464" s="53"/>
      <c r="BB464" s="53">
        <f t="shared" si="231"/>
        <v>0</v>
      </c>
      <c r="BC464" s="53">
        <f t="shared" si="232"/>
        <v>0</v>
      </c>
      <c r="BD464" s="53">
        <f t="shared" si="233"/>
        <v>0</v>
      </c>
      <c r="BE464" s="53">
        <f t="shared" si="234"/>
        <v>0</v>
      </c>
      <c r="BF464" s="53">
        <f t="shared" si="235"/>
        <v>0</v>
      </c>
      <c r="BG464" s="53">
        <f t="shared" si="236"/>
        <v>0</v>
      </c>
      <c r="BH464" s="53">
        <f t="shared" si="237"/>
        <v>0</v>
      </c>
      <c r="BI464" s="53">
        <f t="shared" si="238"/>
        <v>0</v>
      </c>
      <c r="BJ464" s="53">
        <f t="shared" si="239"/>
        <v>0</v>
      </c>
      <c r="BK464" s="53">
        <f t="shared" si="240"/>
        <v>0</v>
      </c>
      <c r="BL464" s="53">
        <f t="shared" si="241"/>
        <v>0</v>
      </c>
      <c r="BM464" s="53">
        <f t="shared" si="242"/>
        <v>0</v>
      </c>
      <c r="BN464" s="53">
        <f t="shared" si="243"/>
        <v>0</v>
      </c>
      <c r="BO464" s="53"/>
      <c r="BP464" s="53">
        <f t="shared" si="244"/>
        <v>0</v>
      </c>
      <c r="BQ464" s="53"/>
      <c r="BR464" s="53">
        <f t="shared" si="245"/>
        <v>0</v>
      </c>
    </row>
    <row r="465" spans="1:70" x14ac:dyDescent="0.2">
      <c r="A465" s="6">
        <v>4856</v>
      </c>
      <c r="B465" s="6" t="str">
        <f>+VLOOKUP(A465,masterfile!B:C,2,FALSE)</f>
        <v>Sonderabschreibungen nach § 7b EStG</v>
      </c>
      <c r="D465" s="53">
        <f>+SUMIF('[1]2017'!$A:$A,$A465,'[1]2017'!$C:$C)-SUMIF('[1]2017'!$E:$E,$A465,'[1]2017'!$G:$G)</f>
        <v>0</v>
      </c>
      <c r="E465" s="53">
        <f>+SUMIF('[1]2018'!$A:$A,$A465,'[1]2018'!$C:$C)-SUMIF('[1]2018'!$E:$E,$A465,'[1]2018'!$G:$G)</f>
        <v>0</v>
      </c>
      <c r="F465" s="53">
        <f>+SUMIF('[1]2019'!$A:$A,$A465,'[1]2019'!$C:$C)-SUMIF('[1]2019'!$E:$E,$A465,'[1]2019'!$G:$G)</f>
        <v>0</v>
      </c>
      <c r="G465" s="53">
        <f>+SUMIF('[1]2020'!$A:$A,$A465,'[1]2020'!$C:$C)-SUMIF('[1]2020'!$E:$E,$A465,'[1]2020'!$G:$G)</f>
        <v>0</v>
      </c>
      <c r="H465" s="53"/>
      <c r="I465" s="53">
        <f>+(+SUMIF('[1]2021'!$A:$A,$A465,'[1]2021'!$C:$C)-SUMIF('[1]2021'!$E:$E,$A465,'[1]2021'!$G:$G))/12</f>
        <v>0</v>
      </c>
      <c r="J465" s="53">
        <f>+(+SUMIF('[1]2021'!$A:$A,$A465,'[1]2021'!$C:$C)-SUMIF('[1]2021'!$E:$E,$A465,'[1]2021'!$G:$G))/12</f>
        <v>0</v>
      </c>
      <c r="K465" s="53">
        <f>+(+SUMIF('[1]2021'!$A:$A,$A465,'[1]2021'!$C:$C)-SUMIF('[1]2021'!$E:$E,$A465,'[1]2021'!$G:$G))/12</f>
        <v>0</v>
      </c>
      <c r="L465" s="53">
        <f>+(+SUMIF('[1]2021'!$A:$A,$A465,'[1]2021'!$C:$C)-SUMIF('[1]2021'!$E:$E,$A465,'[1]2021'!$G:$G))/12</f>
        <v>0</v>
      </c>
      <c r="M465" s="53">
        <f>+(+SUMIF('[1]2021'!$A:$A,$A465,'[1]2021'!$C:$C)-SUMIF('[1]2021'!$E:$E,$A465,'[1]2021'!$G:$G))/12</f>
        <v>0</v>
      </c>
      <c r="N465" s="53">
        <f>+(+SUMIF('[1]2021'!$A:$A,$A465,'[1]2021'!$C:$C)-SUMIF('[1]2021'!$E:$E,$A465,'[1]2021'!$G:$G))/12</f>
        <v>0</v>
      </c>
      <c r="O465" s="53">
        <f>+(+SUMIF('[1]2021'!$A:$A,$A465,'[1]2021'!$C:$C)-SUMIF('[1]2021'!$E:$E,$A465,'[1]2021'!$G:$G))/12</f>
        <v>0</v>
      </c>
      <c r="P465" s="53">
        <f>+(+SUMIF('[1]2021'!$A:$A,$A465,'[1]2021'!$C:$C)-SUMIF('[1]2021'!$E:$E,$A465,'[1]2021'!$G:$G))/12</f>
        <v>0</v>
      </c>
      <c r="Q465" s="53">
        <f>+(+SUMIF('[1]2021'!$A:$A,$A465,'[1]2021'!$C:$C)-SUMIF('[1]2021'!$E:$E,$A465,'[1]2021'!$G:$G))/12</f>
        <v>0</v>
      </c>
      <c r="R465" s="53">
        <f>+(+SUMIF('[1]2021'!$A:$A,$A465,'[1]2021'!$C:$C)-SUMIF('[1]2021'!$E:$E,$A465,'[1]2021'!$G:$G))/12</f>
        <v>0</v>
      </c>
      <c r="S465" s="53">
        <f>+(+SUMIF('[1]2021'!$A:$A,$A465,'[1]2021'!$C:$C)-SUMIF('[1]2021'!$E:$E,$A465,'[1]2021'!$G:$G))/12</f>
        <v>0</v>
      </c>
      <c r="T465" s="53">
        <f>+(+SUMIF('[1]2021'!$A:$A,$A465,'[1]2021'!$C:$C)-SUMIF('[1]2021'!$E:$E,$A465,'[1]2021'!$G:$G))/12</f>
        <v>0</v>
      </c>
      <c r="U465" s="53">
        <f>+SUM(I465:INDEX(I465:T465,1,Settings!$C$4))</f>
        <v>0</v>
      </c>
      <c r="V465" s="53">
        <f t="shared" si="246"/>
        <v>0</v>
      </c>
      <c r="W465" s="53"/>
      <c r="X465" s="53">
        <f>+SUMIFS(postings!$T:$T,postings!$C:$C,'pl-data'!X$2,postings!$D:$D,'pl-data'!X$3,postings!$I:$I,'pl-data'!$A465)-SUMIFS(postings!$W:$W,postings!$C:$C,'pl-data'!X$2,postings!$D:$D,'pl-data'!X$3,postings!$M:$M,'pl-data'!$A465)</f>
        <v>0</v>
      </c>
      <c r="Y465" s="53">
        <f>+SUMIFS(postings!$T:$T,postings!$C:$C,'pl-data'!Y$2,postings!$D:$D,'pl-data'!Y$3,postings!$I:$I,'pl-data'!$A465)-SUMIFS(postings!$W:$W,postings!$C:$C,'pl-data'!Y$2,postings!$D:$D,'pl-data'!Y$3,postings!$M:$M,'pl-data'!$A465)</f>
        <v>0</v>
      </c>
      <c r="Z465" s="53">
        <f>+SUMIFS(postings!$T:$T,postings!$C:$C,'pl-data'!Z$2,postings!$D:$D,'pl-data'!Z$3,postings!$I:$I,'pl-data'!$A465)-SUMIFS(postings!$W:$W,postings!$C:$C,'pl-data'!Z$2,postings!$D:$D,'pl-data'!Z$3,postings!$M:$M,'pl-data'!$A465)</f>
        <v>0</v>
      </c>
      <c r="AA465" s="53">
        <f>+SUMIFS(postings!$T:$T,postings!$C:$C,'pl-data'!AA$2,postings!$D:$D,'pl-data'!AA$3,postings!$I:$I,'pl-data'!$A465)-SUMIFS(postings!$W:$W,postings!$C:$C,'pl-data'!AA$2,postings!$D:$D,'pl-data'!AA$3,postings!$M:$M,'pl-data'!$A465)</f>
        <v>0</v>
      </c>
      <c r="AB465" s="53">
        <f>+SUMIFS(postings!$T:$T,postings!$C:$C,'pl-data'!AB$2,postings!$D:$D,'pl-data'!AB$3,postings!$I:$I,'pl-data'!$A465)-SUMIFS(postings!$W:$W,postings!$C:$C,'pl-data'!AB$2,postings!$D:$D,'pl-data'!AB$3,postings!$M:$M,'pl-data'!$A465)</f>
        <v>0</v>
      </c>
      <c r="AC465" s="53">
        <f>+SUMIFS(postings!$T:$T,postings!$C:$C,'pl-data'!AC$2,postings!$D:$D,'pl-data'!AC$3,postings!$I:$I,'pl-data'!$A465)-SUMIFS(postings!$W:$W,postings!$C:$C,'pl-data'!AC$2,postings!$D:$D,'pl-data'!AC$3,postings!$M:$M,'pl-data'!$A465)</f>
        <v>0</v>
      </c>
      <c r="AD465" s="53">
        <f>+SUMIFS(postings!$T:$T,postings!$C:$C,'pl-data'!AD$2,postings!$D:$D,'pl-data'!AD$3,postings!$I:$I,'pl-data'!$A465)-SUMIFS(postings!$W:$W,postings!$C:$C,'pl-data'!AD$2,postings!$D:$D,'pl-data'!AD$3,postings!$M:$M,'pl-data'!$A465)</f>
        <v>0</v>
      </c>
      <c r="AE465" s="53">
        <f>+SUMIFS(postings!$T:$T,postings!$C:$C,'pl-data'!AE$2,postings!$D:$D,'pl-data'!AE$3,postings!$I:$I,'pl-data'!$A465)-SUMIFS(postings!$W:$W,postings!$C:$C,'pl-data'!AE$2,postings!$D:$D,'pl-data'!AE$3,postings!$M:$M,'pl-data'!$A465)</f>
        <v>0</v>
      </c>
      <c r="AF465" s="53">
        <f>+SUMIFS(postings!$T:$T,postings!$C:$C,'pl-data'!AF$2,postings!$D:$D,'pl-data'!AF$3,postings!$I:$I,'pl-data'!$A465)-SUMIFS(postings!$W:$W,postings!$C:$C,'pl-data'!AF$2,postings!$D:$D,'pl-data'!AF$3,postings!$M:$M,'pl-data'!$A465)</f>
        <v>0</v>
      </c>
      <c r="AG465" s="53">
        <f>+SUMIFS(postings!$T:$T,postings!$C:$C,'pl-data'!AG$2,postings!$D:$D,'pl-data'!AG$3,postings!$I:$I,'pl-data'!$A465)-SUMIFS(postings!$W:$W,postings!$C:$C,'pl-data'!AG$2,postings!$D:$D,'pl-data'!AG$3,postings!$M:$M,'pl-data'!$A465)</f>
        <v>0</v>
      </c>
      <c r="AH465" s="53">
        <f>+SUMIFS(postings!$T:$T,postings!$C:$C,'pl-data'!AH$2,postings!$D:$D,'pl-data'!AH$3,postings!$I:$I,'pl-data'!$A465)-SUMIFS(postings!$W:$W,postings!$C:$C,'pl-data'!AH$2,postings!$D:$D,'pl-data'!AH$3,postings!$M:$M,'pl-data'!$A465)</f>
        <v>0</v>
      </c>
      <c r="AI465" s="53">
        <f>+SUMIFS(postings!$T:$T,postings!$C:$C,'pl-data'!AI$2,postings!$D:$D,'pl-data'!AI$3,postings!$I:$I,'pl-data'!$A465)-SUMIFS(postings!$W:$W,postings!$C:$C,'pl-data'!AI$2,postings!$D:$D,'pl-data'!AI$3,postings!$M:$M,'pl-data'!$A465)</f>
        <v>0</v>
      </c>
      <c r="AJ465" s="53">
        <f>+SUM(X465:INDEX(X465:AI465,1,Settings!$C$4))</f>
        <v>0</v>
      </c>
      <c r="AK465" s="53">
        <f t="shared" si="247"/>
        <v>0</v>
      </c>
      <c r="AL465" s="53"/>
      <c r="AM465" s="53">
        <f t="shared" si="219"/>
        <v>0</v>
      </c>
      <c r="AN465" s="53">
        <f t="shared" si="220"/>
        <v>0</v>
      </c>
      <c r="AO465" s="53">
        <f t="shared" si="221"/>
        <v>0</v>
      </c>
      <c r="AP465" s="53">
        <f t="shared" si="222"/>
        <v>0</v>
      </c>
      <c r="AQ465" s="53">
        <f t="shared" si="223"/>
        <v>0</v>
      </c>
      <c r="AR465" s="53">
        <f t="shared" si="224"/>
        <v>0</v>
      </c>
      <c r="AS465" s="53">
        <f t="shared" si="225"/>
        <v>0</v>
      </c>
      <c r="AT465" s="53">
        <f t="shared" si="226"/>
        <v>0</v>
      </c>
      <c r="AU465" s="53">
        <f t="shared" si="227"/>
        <v>0</v>
      </c>
      <c r="AV465" s="53">
        <f t="shared" si="228"/>
        <v>0</v>
      </c>
      <c r="AW465" s="53">
        <f t="shared" si="229"/>
        <v>0</v>
      </c>
      <c r="AX465" s="53">
        <f t="shared" si="230"/>
        <v>0</v>
      </c>
      <c r="AY465" s="53">
        <f>+SUM(AM465:INDEX(AM465:AX465,1,Settings!$C$4))</f>
        <v>0</v>
      </c>
      <c r="AZ465" s="53">
        <f t="shared" si="248"/>
        <v>0</v>
      </c>
      <c r="BA465" s="53"/>
      <c r="BB465" s="53">
        <f t="shared" si="231"/>
        <v>0</v>
      </c>
      <c r="BC465" s="53">
        <f t="shared" si="232"/>
        <v>0</v>
      </c>
      <c r="BD465" s="53">
        <f t="shared" si="233"/>
        <v>0</v>
      </c>
      <c r="BE465" s="53">
        <f t="shared" si="234"/>
        <v>0</v>
      </c>
      <c r="BF465" s="53">
        <f t="shared" si="235"/>
        <v>0</v>
      </c>
      <c r="BG465" s="53">
        <f t="shared" si="236"/>
        <v>0</v>
      </c>
      <c r="BH465" s="53">
        <f t="shared" si="237"/>
        <v>0</v>
      </c>
      <c r="BI465" s="53">
        <f t="shared" si="238"/>
        <v>0</v>
      </c>
      <c r="BJ465" s="53">
        <f t="shared" si="239"/>
        <v>0</v>
      </c>
      <c r="BK465" s="53">
        <f t="shared" si="240"/>
        <v>0</v>
      </c>
      <c r="BL465" s="53">
        <f t="shared" si="241"/>
        <v>0</v>
      </c>
      <c r="BM465" s="53">
        <f t="shared" si="242"/>
        <v>0</v>
      </c>
      <c r="BN465" s="53">
        <f t="shared" si="243"/>
        <v>0</v>
      </c>
      <c r="BO465" s="53"/>
      <c r="BP465" s="53">
        <f t="shared" si="244"/>
        <v>0</v>
      </c>
      <c r="BQ465" s="53"/>
      <c r="BR465" s="53">
        <f t="shared" si="245"/>
        <v>0</v>
      </c>
    </row>
    <row r="466" spans="1:70" x14ac:dyDescent="0.2">
      <c r="A466" s="6">
        <v>4859</v>
      </c>
      <c r="B466" s="6" t="str">
        <f>+VLOOKUP(A466,masterfile!B:C,2,FALSE)</f>
        <v>Abzugsbetrag nach § 6b EStG</v>
      </c>
      <c r="D466" s="53">
        <f>+SUMIF('[1]2017'!$A:$A,$A466,'[1]2017'!$C:$C)-SUMIF('[1]2017'!$E:$E,$A466,'[1]2017'!$G:$G)</f>
        <v>0</v>
      </c>
      <c r="E466" s="53">
        <f>+SUMIF('[1]2018'!$A:$A,$A466,'[1]2018'!$C:$C)-SUMIF('[1]2018'!$E:$E,$A466,'[1]2018'!$G:$G)</f>
        <v>0</v>
      </c>
      <c r="F466" s="53">
        <f>+SUMIF('[1]2019'!$A:$A,$A466,'[1]2019'!$C:$C)-SUMIF('[1]2019'!$E:$E,$A466,'[1]2019'!$G:$G)</f>
        <v>0</v>
      </c>
      <c r="G466" s="53">
        <f>+SUMIF('[1]2020'!$A:$A,$A466,'[1]2020'!$C:$C)-SUMIF('[1]2020'!$E:$E,$A466,'[1]2020'!$G:$G)</f>
        <v>0</v>
      </c>
      <c r="H466" s="53"/>
      <c r="I466" s="53">
        <f>+(+SUMIF('[1]2021'!$A:$A,$A466,'[1]2021'!$C:$C)-SUMIF('[1]2021'!$E:$E,$A466,'[1]2021'!$G:$G))/12</f>
        <v>0</v>
      </c>
      <c r="J466" s="53">
        <f>+(+SUMIF('[1]2021'!$A:$A,$A466,'[1]2021'!$C:$C)-SUMIF('[1]2021'!$E:$E,$A466,'[1]2021'!$G:$G))/12</f>
        <v>0</v>
      </c>
      <c r="K466" s="53">
        <f>+(+SUMIF('[1]2021'!$A:$A,$A466,'[1]2021'!$C:$C)-SUMIF('[1]2021'!$E:$E,$A466,'[1]2021'!$G:$G))/12</f>
        <v>0</v>
      </c>
      <c r="L466" s="53">
        <f>+(+SUMIF('[1]2021'!$A:$A,$A466,'[1]2021'!$C:$C)-SUMIF('[1]2021'!$E:$E,$A466,'[1]2021'!$G:$G))/12</f>
        <v>0</v>
      </c>
      <c r="M466" s="53">
        <f>+(+SUMIF('[1]2021'!$A:$A,$A466,'[1]2021'!$C:$C)-SUMIF('[1]2021'!$E:$E,$A466,'[1]2021'!$G:$G))/12</f>
        <v>0</v>
      </c>
      <c r="N466" s="53">
        <f>+(+SUMIF('[1]2021'!$A:$A,$A466,'[1]2021'!$C:$C)-SUMIF('[1]2021'!$E:$E,$A466,'[1]2021'!$G:$G))/12</f>
        <v>0</v>
      </c>
      <c r="O466" s="53">
        <f>+(+SUMIF('[1]2021'!$A:$A,$A466,'[1]2021'!$C:$C)-SUMIF('[1]2021'!$E:$E,$A466,'[1]2021'!$G:$G))/12</f>
        <v>0</v>
      </c>
      <c r="P466" s="53">
        <f>+(+SUMIF('[1]2021'!$A:$A,$A466,'[1]2021'!$C:$C)-SUMIF('[1]2021'!$E:$E,$A466,'[1]2021'!$G:$G))/12</f>
        <v>0</v>
      </c>
      <c r="Q466" s="53">
        <f>+(+SUMIF('[1]2021'!$A:$A,$A466,'[1]2021'!$C:$C)-SUMIF('[1]2021'!$E:$E,$A466,'[1]2021'!$G:$G))/12</f>
        <v>0</v>
      </c>
      <c r="R466" s="53">
        <f>+(+SUMIF('[1]2021'!$A:$A,$A466,'[1]2021'!$C:$C)-SUMIF('[1]2021'!$E:$E,$A466,'[1]2021'!$G:$G))/12</f>
        <v>0</v>
      </c>
      <c r="S466" s="53">
        <f>+(+SUMIF('[1]2021'!$A:$A,$A466,'[1]2021'!$C:$C)-SUMIF('[1]2021'!$E:$E,$A466,'[1]2021'!$G:$G))/12</f>
        <v>0</v>
      </c>
      <c r="T466" s="53">
        <f>+(+SUMIF('[1]2021'!$A:$A,$A466,'[1]2021'!$C:$C)-SUMIF('[1]2021'!$E:$E,$A466,'[1]2021'!$G:$G))/12</f>
        <v>0</v>
      </c>
      <c r="U466" s="53">
        <f>+SUM(I466:INDEX(I466:T466,1,Settings!$C$4))</f>
        <v>0</v>
      </c>
      <c r="V466" s="53">
        <f t="shared" si="246"/>
        <v>0</v>
      </c>
      <c r="W466" s="53"/>
      <c r="X466" s="53">
        <f>+SUMIFS(postings!$T:$T,postings!$C:$C,'pl-data'!X$2,postings!$D:$D,'pl-data'!X$3,postings!$I:$I,'pl-data'!$A466)-SUMIFS(postings!$W:$W,postings!$C:$C,'pl-data'!X$2,postings!$D:$D,'pl-data'!X$3,postings!$M:$M,'pl-data'!$A466)</f>
        <v>0</v>
      </c>
      <c r="Y466" s="53">
        <f>+SUMIFS(postings!$T:$T,postings!$C:$C,'pl-data'!Y$2,postings!$D:$D,'pl-data'!Y$3,postings!$I:$I,'pl-data'!$A466)-SUMIFS(postings!$W:$W,postings!$C:$C,'pl-data'!Y$2,postings!$D:$D,'pl-data'!Y$3,postings!$M:$M,'pl-data'!$A466)</f>
        <v>0</v>
      </c>
      <c r="Z466" s="53">
        <f>+SUMIFS(postings!$T:$T,postings!$C:$C,'pl-data'!Z$2,postings!$D:$D,'pl-data'!Z$3,postings!$I:$I,'pl-data'!$A466)-SUMIFS(postings!$W:$W,postings!$C:$C,'pl-data'!Z$2,postings!$D:$D,'pl-data'!Z$3,postings!$M:$M,'pl-data'!$A466)</f>
        <v>0</v>
      </c>
      <c r="AA466" s="53">
        <f>+SUMIFS(postings!$T:$T,postings!$C:$C,'pl-data'!AA$2,postings!$D:$D,'pl-data'!AA$3,postings!$I:$I,'pl-data'!$A466)-SUMIFS(postings!$W:$W,postings!$C:$C,'pl-data'!AA$2,postings!$D:$D,'pl-data'!AA$3,postings!$M:$M,'pl-data'!$A466)</f>
        <v>0</v>
      </c>
      <c r="AB466" s="53">
        <f>+SUMIFS(postings!$T:$T,postings!$C:$C,'pl-data'!AB$2,postings!$D:$D,'pl-data'!AB$3,postings!$I:$I,'pl-data'!$A466)-SUMIFS(postings!$W:$W,postings!$C:$C,'pl-data'!AB$2,postings!$D:$D,'pl-data'!AB$3,postings!$M:$M,'pl-data'!$A466)</f>
        <v>0</v>
      </c>
      <c r="AC466" s="53">
        <f>+SUMIFS(postings!$T:$T,postings!$C:$C,'pl-data'!AC$2,postings!$D:$D,'pl-data'!AC$3,postings!$I:$I,'pl-data'!$A466)-SUMIFS(postings!$W:$W,postings!$C:$C,'pl-data'!AC$2,postings!$D:$D,'pl-data'!AC$3,postings!$M:$M,'pl-data'!$A466)</f>
        <v>0</v>
      </c>
      <c r="AD466" s="53">
        <f>+SUMIFS(postings!$T:$T,postings!$C:$C,'pl-data'!AD$2,postings!$D:$D,'pl-data'!AD$3,postings!$I:$I,'pl-data'!$A466)-SUMIFS(postings!$W:$W,postings!$C:$C,'pl-data'!AD$2,postings!$D:$D,'pl-data'!AD$3,postings!$M:$M,'pl-data'!$A466)</f>
        <v>0</v>
      </c>
      <c r="AE466" s="53">
        <f>+SUMIFS(postings!$T:$T,postings!$C:$C,'pl-data'!AE$2,postings!$D:$D,'pl-data'!AE$3,postings!$I:$I,'pl-data'!$A466)-SUMIFS(postings!$W:$W,postings!$C:$C,'pl-data'!AE$2,postings!$D:$D,'pl-data'!AE$3,postings!$M:$M,'pl-data'!$A466)</f>
        <v>0</v>
      </c>
      <c r="AF466" s="53">
        <f>+SUMIFS(postings!$T:$T,postings!$C:$C,'pl-data'!AF$2,postings!$D:$D,'pl-data'!AF$3,postings!$I:$I,'pl-data'!$A466)-SUMIFS(postings!$W:$W,postings!$C:$C,'pl-data'!AF$2,postings!$D:$D,'pl-data'!AF$3,postings!$M:$M,'pl-data'!$A466)</f>
        <v>0</v>
      </c>
      <c r="AG466" s="53">
        <f>+SUMIFS(postings!$T:$T,postings!$C:$C,'pl-data'!AG$2,postings!$D:$D,'pl-data'!AG$3,postings!$I:$I,'pl-data'!$A466)-SUMIFS(postings!$W:$W,postings!$C:$C,'pl-data'!AG$2,postings!$D:$D,'pl-data'!AG$3,postings!$M:$M,'pl-data'!$A466)</f>
        <v>0</v>
      </c>
      <c r="AH466" s="53">
        <f>+SUMIFS(postings!$T:$T,postings!$C:$C,'pl-data'!AH$2,postings!$D:$D,'pl-data'!AH$3,postings!$I:$I,'pl-data'!$A466)-SUMIFS(postings!$W:$W,postings!$C:$C,'pl-data'!AH$2,postings!$D:$D,'pl-data'!AH$3,postings!$M:$M,'pl-data'!$A466)</f>
        <v>0</v>
      </c>
      <c r="AI466" s="53">
        <f>+SUMIFS(postings!$T:$T,postings!$C:$C,'pl-data'!AI$2,postings!$D:$D,'pl-data'!AI$3,postings!$I:$I,'pl-data'!$A466)-SUMIFS(postings!$W:$W,postings!$C:$C,'pl-data'!AI$2,postings!$D:$D,'pl-data'!AI$3,postings!$M:$M,'pl-data'!$A466)</f>
        <v>0</v>
      </c>
      <c r="AJ466" s="53">
        <f>+SUM(X466:INDEX(X466:AI466,1,Settings!$C$4))</f>
        <v>0</v>
      </c>
      <c r="AK466" s="53">
        <f t="shared" si="247"/>
        <v>0</v>
      </c>
      <c r="AL466" s="53"/>
      <c r="AM466" s="53">
        <f t="shared" si="219"/>
        <v>0</v>
      </c>
      <c r="AN466" s="53">
        <f t="shared" si="220"/>
        <v>0</v>
      </c>
      <c r="AO466" s="53">
        <f t="shared" si="221"/>
        <v>0</v>
      </c>
      <c r="AP466" s="53">
        <f t="shared" si="222"/>
        <v>0</v>
      </c>
      <c r="AQ466" s="53">
        <f t="shared" si="223"/>
        <v>0</v>
      </c>
      <c r="AR466" s="53">
        <f t="shared" si="224"/>
        <v>0</v>
      </c>
      <c r="AS466" s="53">
        <f t="shared" si="225"/>
        <v>0</v>
      </c>
      <c r="AT466" s="53">
        <f t="shared" si="226"/>
        <v>0</v>
      </c>
      <c r="AU466" s="53">
        <f t="shared" si="227"/>
        <v>0</v>
      </c>
      <c r="AV466" s="53">
        <f t="shared" si="228"/>
        <v>0</v>
      </c>
      <c r="AW466" s="53">
        <f t="shared" si="229"/>
        <v>0</v>
      </c>
      <c r="AX466" s="53">
        <f t="shared" si="230"/>
        <v>0</v>
      </c>
      <c r="AY466" s="53">
        <f>+SUM(AM466:INDEX(AM466:AX466,1,Settings!$C$4))</f>
        <v>0</v>
      </c>
      <c r="AZ466" s="53">
        <f t="shared" si="248"/>
        <v>0</v>
      </c>
      <c r="BA466" s="53"/>
      <c r="BB466" s="53">
        <f t="shared" si="231"/>
        <v>0</v>
      </c>
      <c r="BC466" s="53">
        <f t="shared" si="232"/>
        <v>0</v>
      </c>
      <c r="BD466" s="53">
        <f t="shared" si="233"/>
        <v>0</v>
      </c>
      <c r="BE466" s="53">
        <f t="shared" si="234"/>
        <v>0</v>
      </c>
      <c r="BF466" s="53">
        <f t="shared" si="235"/>
        <v>0</v>
      </c>
      <c r="BG466" s="53">
        <f t="shared" si="236"/>
        <v>0</v>
      </c>
      <c r="BH466" s="53">
        <f t="shared" si="237"/>
        <v>0</v>
      </c>
      <c r="BI466" s="53">
        <f t="shared" si="238"/>
        <v>0</v>
      </c>
      <c r="BJ466" s="53">
        <f t="shared" si="239"/>
        <v>0</v>
      </c>
      <c r="BK466" s="53">
        <f t="shared" si="240"/>
        <v>0</v>
      </c>
      <c r="BL466" s="53">
        <f t="shared" si="241"/>
        <v>0</v>
      </c>
      <c r="BM466" s="53">
        <f t="shared" si="242"/>
        <v>0</v>
      </c>
      <c r="BN466" s="53">
        <f t="shared" si="243"/>
        <v>0</v>
      </c>
      <c r="BO466" s="53"/>
      <c r="BP466" s="53">
        <f t="shared" si="244"/>
        <v>0</v>
      </c>
      <c r="BQ466" s="53"/>
      <c r="BR466" s="53">
        <f t="shared" si="245"/>
        <v>0</v>
      </c>
    </row>
    <row r="467" spans="1:70" x14ac:dyDescent="0.2">
      <c r="A467" s="6">
        <v>4860</v>
      </c>
      <c r="B467" s="6" t="str">
        <f>+VLOOKUP(A467,masterfile!B:C,2,FALSE)</f>
        <v>Abschreibungen auf aktivierte GWG</v>
      </c>
      <c r="D467" s="53">
        <f>+SUMIF('[1]2017'!$A:$A,$A467,'[1]2017'!$C:$C)-SUMIF('[1]2017'!$E:$E,$A467,'[1]2017'!$G:$G)</f>
        <v>1.5</v>
      </c>
      <c r="E467" s="53">
        <f>+SUMIF('[1]2018'!$A:$A,$A467,'[1]2018'!$C:$C)-SUMIF('[1]2018'!$E:$E,$A467,'[1]2018'!$G:$G)</f>
        <v>1.5</v>
      </c>
      <c r="F467" s="53">
        <f>+SUMIF('[1]2019'!$A:$A,$A467,'[1]2019'!$C:$C)-SUMIF('[1]2019'!$E:$E,$A467,'[1]2019'!$G:$G)</f>
        <v>1.5</v>
      </c>
      <c r="G467" s="53">
        <f>+SUMIF('[1]2020'!$A:$A,$A467,'[1]2020'!$C:$C)-SUMIF('[1]2020'!$E:$E,$A467,'[1]2020'!$G:$G)</f>
        <v>1.5</v>
      </c>
      <c r="H467" s="53"/>
      <c r="I467" s="53">
        <f>+(+SUMIF('[1]2021'!$A:$A,$A467,'[1]2021'!$C:$C)-SUMIF('[1]2021'!$E:$E,$A467,'[1]2021'!$G:$G))/12</f>
        <v>0.125</v>
      </c>
      <c r="J467" s="53">
        <f>+(+SUMIF('[1]2021'!$A:$A,$A467,'[1]2021'!$C:$C)-SUMIF('[1]2021'!$E:$E,$A467,'[1]2021'!$G:$G))/12</f>
        <v>0.125</v>
      </c>
      <c r="K467" s="53">
        <f>+(+SUMIF('[1]2021'!$A:$A,$A467,'[1]2021'!$C:$C)-SUMIF('[1]2021'!$E:$E,$A467,'[1]2021'!$G:$G))/12</f>
        <v>0.125</v>
      </c>
      <c r="L467" s="53">
        <f>+(+SUMIF('[1]2021'!$A:$A,$A467,'[1]2021'!$C:$C)-SUMIF('[1]2021'!$E:$E,$A467,'[1]2021'!$G:$G))/12</f>
        <v>0.125</v>
      </c>
      <c r="M467" s="53">
        <f>+(+SUMIF('[1]2021'!$A:$A,$A467,'[1]2021'!$C:$C)-SUMIF('[1]2021'!$E:$E,$A467,'[1]2021'!$G:$G))/12</f>
        <v>0.125</v>
      </c>
      <c r="N467" s="53">
        <f>+(+SUMIF('[1]2021'!$A:$A,$A467,'[1]2021'!$C:$C)-SUMIF('[1]2021'!$E:$E,$A467,'[1]2021'!$G:$G))/12</f>
        <v>0.125</v>
      </c>
      <c r="O467" s="53">
        <f>+(+SUMIF('[1]2021'!$A:$A,$A467,'[1]2021'!$C:$C)-SUMIF('[1]2021'!$E:$E,$A467,'[1]2021'!$G:$G))/12</f>
        <v>0.125</v>
      </c>
      <c r="P467" s="53">
        <f>+(+SUMIF('[1]2021'!$A:$A,$A467,'[1]2021'!$C:$C)-SUMIF('[1]2021'!$E:$E,$A467,'[1]2021'!$G:$G))/12</f>
        <v>0.125</v>
      </c>
      <c r="Q467" s="53">
        <f>+(+SUMIF('[1]2021'!$A:$A,$A467,'[1]2021'!$C:$C)-SUMIF('[1]2021'!$E:$E,$A467,'[1]2021'!$G:$G))/12</f>
        <v>0.125</v>
      </c>
      <c r="R467" s="53">
        <f>+(+SUMIF('[1]2021'!$A:$A,$A467,'[1]2021'!$C:$C)-SUMIF('[1]2021'!$E:$E,$A467,'[1]2021'!$G:$G))/12</f>
        <v>0.125</v>
      </c>
      <c r="S467" s="53">
        <f>+(+SUMIF('[1]2021'!$A:$A,$A467,'[1]2021'!$C:$C)-SUMIF('[1]2021'!$E:$E,$A467,'[1]2021'!$G:$G))/12</f>
        <v>0.125</v>
      </c>
      <c r="T467" s="53">
        <f>+(+SUMIF('[1]2021'!$A:$A,$A467,'[1]2021'!$C:$C)-SUMIF('[1]2021'!$E:$E,$A467,'[1]2021'!$G:$G))/12</f>
        <v>0.125</v>
      </c>
      <c r="U467" s="53">
        <f>+SUM(I467:INDEX(I467:T467,1,Settings!$C$4))</f>
        <v>1.5</v>
      </c>
      <c r="V467" s="53">
        <f t="shared" si="246"/>
        <v>1.5</v>
      </c>
      <c r="W467" s="53"/>
      <c r="X467" s="53">
        <f>+SUMIFS(postings!$T:$T,postings!$C:$C,'pl-data'!X$2,postings!$D:$D,'pl-data'!X$3,postings!$I:$I,'pl-data'!$A467)-SUMIFS(postings!$W:$W,postings!$C:$C,'pl-data'!X$2,postings!$D:$D,'pl-data'!X$3,postings!$M:$M,'pl-data'!$A467)</f>
        <v>0</v>
      </c>
      <c r="Y467" s="53">
        <f>+SUMIFS(postings!$T:$T,postings!$C:$C,'pl-data'!Y$2,postings!$D:$D,'pl-data'!Y$3,postings!$I:$I,'pl-data'!$A467)-SUMIFS(postings!$W:$W,postings!$C:$C,'pl-data'!Y$2,postings!$D:$D,'pl-data'!Y$3,postings!$M:$M,'pl-data'!$A467)</f>
        <v>0</v>
      </c>
      <c r="Z467" s="53">
        <f>+SUMIFS(postings!$T:$T,postings!$C:$C,'pl-data'!Z$2,postings!$D:$D,'pl-data'!Z$3,postings!$I:$I,'pl-data'!$A467)-SUMIFS(postings!$W:$W,postings!$C:$C,'pl-data'!Z$2,postings!$D:$D,'pl-data'!Z$3,postings!$M:$M,'pl-data'!$A467)</f>
        <v>0</v>
      </c>
      <c r="AA467" s="53">
        <f>+SUMIFS(postings!$T:$T,postings!$C:$C,'pl-data'!AA$2,postings!$D:$D,'pl-data'!AA$3,postings!$I:$I,'pl-data'!$A467)-SUMIFS(postings!$W:$W,postings!$C:$C,'pl-data'!AA$2,postings!$D:$D,'pl-data'!AA$3,postings!$M:$M,'pl-data'!$A467)</f>
        <v>0</v>
      </c>
      <c r="AB467" s="53">
        <f>+SUMIFS(postings!$T:$T,postings!$C:$C,'pl-data'!AB$2,postings!$D:$D,'pl-data'!AB$3,postings!$I:$I,'pl-data'!$A467)-SUMIFS(postings!$W:$W,postings!$C:$C,'pl-data'!AB$2,postings!$D:$D,'pl-data'!AB$3,postings!$M:$M,'pl-data'!$A467)</f>
        <v>0</v>
      </c>
      <c r="AC467" s="53">
        <f>+SUMIFS(postings!$T:$T,postings!$C:$C,'pl-data'!AC$2,postings!$D:$D,'pl-data'!AC$3,postings!$I:$I,'pl-data'!$A467)-SUMIFS(postings!$W:$W,postings!$C:$C,'pl-data'!AC$2,postings!$D:$D,'pl-data'!AC$3,postings!$M:$M,'pl-data'!$A467)</f>
        <v>0</v>
      </c>
      <c r="AD467" s="53">
        <f>+SUMIFS(postings!$T:$T,postings!$C:$C,'pl-data'!AD$2,postings!$D:$D,'pl-data'!AD$3,postings!$I:$I,'pl-data'!$A467)-SUMIFS(postings!$W:$W,postings!$C:$C,'pl-data'!AD$2,postings!$D:$D,'pl-data'!AD$3,postings!$M:$M,'pl-data'!$A467)</f>
        <v>0</v>
      </c>
      <c r="AE467" s="53">
        <f>+SUMIFS(postings!$T:$T,postings!$C:$C,'pl-data'!AE$2,postings!$D:$D,'pl-data'!AE$3,postings!$I:$I,'pl-data'!$A467)-SUMIFS(postings!$W:$W,postings!$C:$C,'pl-data'!AE$2,postings!$D:$D,'pl-data'!AE$3,postings!$M:$M,'pl-data'!$A467)</f>
        <v>0</v>
      </c>
      <c r="AF467" s="53">
        <f>+SUMIFS(postings!$T:$T,postings!$C:$C,'pl-data'!AF$2,postings!$D:$D,'pl-data'!AF$3,postings!$I:$I,'pl-data'!$A467)-SUMIFS(postings!$W:$W,postings!$C:$C,'pl-data'!AF$2,postings!$D:$D,'pl-data'!AF$3,postings!$M:$M,'pl-data'!$A467)</f>
        <v>0</v>
      </c>
      <c r="AG467" s="53">
        <f>+SUMIFS(postings!$T:$T,postings!$C:$C,'pl-data'!AG$2,postings!$D:$D,'pl-data'!AG$3,postings!$I:$I,'pl-data'!$A467)-SUMIFS(postings!$W:$W,postings!$C:$C,'pl-data'!AG$2,postings!$D:$D,'pl-data'!AG$3,postings!$M:$M,'pl-data'!$A467)</f>
        <v>0</v>
      </c>
      <c r="AH467" s="53">
        <f>+SUMIFS(postings!$T:$T,postings!$C:$C,'pl-data'!AH$2,postings!$D:$D,'pl-data'!AH$3,postings!$I:$I,'pl-data'!$A467)-SUMIFS(postings!$W:$W,postings!$C:$C,'pl-data'!AH$2,postings!$D:$D,'pl-data'!AH$3,postings!$M:$M,'pl-data'!$A467)</f>
        <v>0</v>
      </c>
      <c r="AI467" s="53">
        <f>+SUMIFS(postings!$T:$T,postings!$C:$C,'pl-data'!AI$2,postings!$D:$D,'pl-data'!AI$3,postings!$I:$I,'pl-data'!$A467)-SUMIFS(postings!$W:$W,postings!$C:$C,'pl-data'!AI$2,postings!$D:$D,'pl-data'!AI$3,postings!$M:$M,'pl-data'!$A467)</f>
        <v>0</v>
      </c>
      <c r="AJ467" s="53">
        <f>+SUM(X467:INDEX(X467:AI467,1,Settings!$C$4))</f>
        <v>0</v>
      </c>
      <c r="AK467" s="53">
        <f t="shared" si="247"/>
        <v>0</v>
      </c>
      <c r="AL467" s="53"/>
      <c r="AM467" s="53">
        <f t="shared" si="219"/>
        <v>0.12875</v>
      </c>
      <c r="AN467" s="53">
        <f t="shared" si="220"/>
        <v>0.12875</v>
      </c>
      <c r="AO467" s="53">
        <f t="shared" si="221"/>
        <v>0.12875</v>
      </c>
      <c r="AP467" s="53">
        <f t="shared" si="222"/>
        <v>0.12875</v>
      </c>
      <c r="AQ467" s="53">
        <f t="shared" si="223"/>
        <v>0.12875</v>
      </c>
      <c r="AR467" s="53">
        <f t="shared" si="224"/>
        <v>0.12875</v>
      </c>
      <c r="AS467" s="53">
        <f t="shared" si="225"/>
        <v>0.12875</v>
      </c>
      <c r="AT467" s="53">
        <f t="shared" si="226"/>
        <v>0.12875</v>
      </c>
      <c r="AU467" s="53">
        <f t="shared" si="227"/>
        <v>0.12875</v>
      </c>
      <c r="AV467" s="53">
        <f t="shared" si="228"/>
        <v>0.12875</v>
      </c>
      <c r="AW467" s="53">
        <f t="shared" si="229"/>
        <v>0.12875</v>
      </c>
      <c r="AX467" s="53">
        <f t="shared" si="230"/>
        <v>0.12875</v>
      </c>
      <c r="AY467" s="53">
        <f>+SUM(AM467:INDEX(AM467:AX467,1,Settings!$C$4))</f>
        <v>1.5449999999999997</v>
      </c>
      <c r="AZ467" s="53">
        <f t="shared" si="248"/>
        <v>1.5449999999999997</v>
      </c>
      <c r="BA467" s="53"/>
      <c r="BB467" s="53">
        <f t="shared" si="231"/>
        <v>0.13261249999999999</v>
      </c>
      <c r="BC467" s="53">
        <f t="shared" si="232"/>
        <v>0.13261249999999999</v>
      </c>
      <c r="BD467" s="53">
        <f t="shared" si="233"/>
        <v>0.13261249999999999</v>
      </c>
      <c r="BE467" s="53">
        <f t="shared" si="234"/>
        <v>0.13261249999999999</v>
      </c>
      <c r="BF467" s="53">
        <f t="shared" si="235"/>
        <v>0.13261249999999999</v>
      </c>
      <c r="BG467" s="53">
        <f t="shared" si="236"/>
        <v>0.13261249999999999</v>
      </c>
      <c r="BH467" s="53">
        <f t="shared" si="237"/>
        <v>0.13261249999999999</v>
      </c>
      <c r="BI467" s="53">
        <f t="shared" si="238"/>
        <v>0.13261249999999999</v>
      </c>
      <c r="BJ467" s="53">
        <f t="shared" si="239"/>
        <v>0.13261249999999999</v>
      </c>
      <c r="BK467" s="53">
        <f t="shared" si="240"/>
        <v>0.13261249999999999</v>
      </c>
      <c r="BL467" s="53">
        <f t="shared" si="241"/>
        <v>0.13261249999999999</v>
      </c>
      <c r="BM467" s="53">
        <f t="shared" si="242"/>
        <v>0.13261249999999999</v>
      </c>
      <c r="BN467" s="53">
        <f t="shared" si="243"/>
        <v>1.59135</v>
      </c>
      <c r="BO467" s="53"/>
      <c r="BP467" s="53">
        <f t="shared" si="244"/>
        <v>1.6550040000000001</v>
      </c>
      <c r="BQ467" s="53"/>
      <c r="BR467" s="53">
        <f t="shared" si="245"/>
        <v>1.7377542000000001</v>
      </c>
    </row>
    <row r="468" spans="1:70" x14ac:dyDescent="0.2">
      <c r="A468" s="6">
        <v>4862</v>
      </c>
      <c r="B468" s="6" t="str">
        <f>+VLOOKUP(A468,masterfile!B:C,2,FALSE)</f>
        <v>Abschreibungen auf WG Sammelposten</v>
      </c>
      <c r="D468" s="53">
        <f>+SUMIF('[1]2017'!$A:$A,$A468,'[1]2017'!$C:$C)-SUMIF('[1]2017'!$E:$E,$A468,'[1]2017'!$G:$G)</f>
        <v>0</v>
      </c>
      <c r="E468" s="53">
        <f>+SUMIF('[1]2018'!$A:$A,$A468,'[1]2018'!$C:$C)-SUMIF('[1]2018'!$E:$E,$A468,'[1]2018'!$G:$G)</f>
        <v>0</v>
      </c>
      <c r="F468" s="53">
        <f>+SUMIF('[1]2019'!$A:$A,$A468,'[1]2019'!$C:$C)-SUMIF('[1]2019'!$E:$E,$A468,'[1]2019'!$G:$G)</f>
        <v>0</v>
      </c>
      <c r="G468" s="53">
        <f>+SUMIF('[1]2020'!$A:$A,$A468,'[1]2020'!$C:$C)-SUMIF('[1]2020'!$E:$E,$A468,'[1]2020'!$G:$G)</f>
        <v>0</v>
      </c>
      <c r="H468" s="53"/>
      <c r="I468" s="53">
        <f>+(+SUMIF('[1]2021'!$A:$A,$A468,'[1]2021'!$C:$C)-SUMIF('[1]2021'!$E:$E,$A468,'[1]2021'!$G:$G))/12</f>
        <v>0</v>
      </c>
      <c r="J468" s="53">
        <f>+(+SUMIF('[1]2021'!$A:$A,$A468,'[1]2021'!$C:$C)-SUMIF('[1]2021'!$E:$E,$A468,'[1]2021'!$G:$G))/12</f>
        <v>0</v>
      </c>
      <c r="K468" s="53">
        <f>+(+SUMIF('[1]2021'!$A:$A,$A468,'[1]2021'!$C:$C)-SUMIF('[1]2021'!$E:$E,$A468,'[1]2021'!$G:$G))/12</f>
        <v>0</v>
      </c>
      <c r="L468" s="53">
        <f>+(+SUMIF('[1]2021'!$A:$A,$A468,'[1]2021'!$C:$C)-SUMIF('[1]2021'!$E:$E,$A468,'[1]2021'!$G:$G))/12</f>
        <v>0</v>
      </c>
      <c r="M468" s="53">
        <f>+(+SUMIF('[1]2021'!$A:$A,$A468,'[1]2021'!$C:$C)-SUMIF('[1]2021'!$E:$E,$A468,'[1]2021'!$G:$G))/12</f>
        <v>0</v>
      </c>
      <c r="N468" s="53">
        <f>+(+SUMIF('[1]2021'!$A:$A,$A468,'[1]2021'!$C:$C)-SUMIF('[1]2021'!$E:$E,$A468,'[1]2021'!$G:$G))/12</f>
        <v>0</v>
      </c>
      <c r="O468" s="53">
        <f>+(+SUMIF('[1]2021'!$A:$A,$A468,'[1]2021'!$C:$C)-SUMIF('[1]2021'!$E:$E,$A468,'[1]2021'!$G:$G))/12</f>
        <v>0</v>
      </c>
      <c r="P468" s="53">
        <f>+(+SUMIF('[1]2021'!$A:$A,$A468,'[1]2021'!$C:$C)-SUMIF('[1]2021'!$E:$E,$A468,'[1]2021'!$G:$G))/12</f>
        <v>0</v>
      </c>
      <c r="Q468" s="53">
        <f>+(+SUMIF('[1]2021'!$A:$A,$A468,'[1]2021'!$C:$C)-SUMIF('[1]2021'!$E:$E,$A468,'[1]2021'!$G:$G))/12</f>
        <v>0</v>
      </c>
      <c r="R468" s="53">
        <f>+(+SUMIF('[1]2021'!$A:$A,$A468,'[1]2021'!$C:$C)-SUMIF('[1]2021'!$E:$E,$A468,'[1]2021'!$G:$G))/12</f>
        <v>0</v>
      </c>
      <c r="S468" s="53">
        <f>+(+SUMIF('[1]2021'!$A:$A,$A468,'[1]2021'!$C:$C)-SUMIF('[1]2021'!$E:$E,$A468,'[1]2021'!$G:$G))/12</f>
        <v>0</v>
      </c>
      <c r="T468" s="53">
        <f>+(+SUMIF('[1]2021'!$A:$A,$A468,'[1]2021'!$C:$C)-SUMIF('[1]2021'!$E:$E,$A468,'[1]2021'!$G:$G))/12</f>
        <v>0</v>
      </c>
      <c r="U468" s="53">
        <f>+SUM(I468:INDEX(I468:T468,1,Settings!$C$4))</f>
        <v>0</v>
      </c>
      <c r="V468" s="53">
        <f t="shared" si="246"/>
        <v>0</v>
      </c>
      <c r="W468" s="53"/>
      <c r="X468" s="53">
        <f>+SUMIFS(postings!$T:$T,postings!$C:$C,'pl-data'!X$2,postings!$D:$D,'pl-data'!X$3,postings!$I:$I,'pl-data'!$A468)-SUMIFS(postings!$W:$W,postings!$C:$C,'pl-data'!X$2,postings!$D:$D,'pl-data'!X$3,postings!$M:$M,'pl-data'!$A468)</f>
        <v>0</v>
      </c>
      <c r="Y468" s="53">
        <f>+SUMIFS(postings!$T:$T,postings!$C:$C,'pl-data'!Y$2,postings!$D:$D,'pl-data'!Y$3,postings!$I:$I,'pl-data'!$A468)-SUMIFS(postings!$W:$W,postings!$C:$C,'pl-data'!Y$2,postings!$D:$D,'pl-data'!Y$3,postings!$M:$M,'pl-data'!$A468)</f>
        <v>0</v>
      </c>
      <c r="Z468" s="53">
        <f>+SUMIFS(postings!$T:$T,postings!$C:$C,'pl-data'!Z$2,postings!$D:$D,'pl-data'!Z$3,postings!$I:$I,'pl-data'!$A468)-SUMIFS(postings!$W:$W,postings!$C:$C,'pl-data'!Z$2,postings!$D:$D,'pl-data'!Z$3,postings!$M:$M,'pl-data'!$A468)</f>
        <v>0</v>
      </c>
      <c r="AA468" s="53">
        <f>+SUMIFS(postings!$T:$T,postings!$C:$C,'pl-data'!AA$2,postings!$D:$D,'pl-data'!AA$3,postings!$I:$I,'pl-data'!$A468)-SUMIFS(postings!$W:$W,postings!$C:$C,'pl-data'!AA$2,postings!$D:$D,'pl-data'!AA$3,postings!$M:$M,'pl-data'!$A468)</f>
        <v>0</v>
      </c>
      <c r="AB468" s="53">
        <f>+SUMIFS(postings!$T:$T,postings!$C:$C,'pl-data'!AB$2,postings!$D:$D,'pl-data'!AB$3,postings!$I:$I,'pl-data'!$A468)-SUMIFS(postings!$W:$W,postings!$C:$C,'pl-data'!AB$2,postings!$D:$D,'pl-data'!AB$3,postings!$M:$M,'pl-data'!$A468)</f>
        <v>0</v>
      </c>
      <c r="AC468" s="53">
        <f>+SUMIFS(postings!$T:$T,postings!$C:$C,'pl-data'!AC$2,postings!$D:$D,'pl-data'!AC$3,postings!$I:$I,'pl-data'!$A468)-SUMIFS(postings!$W:$W,postings!$C:$C,'pl-data'!AC$2,postings!$D:$D,'pl-data'!AC$3,postings!$M:$M,'pl-data'!$A468)</f>
        <v>0</v>
      </c>
      <c r="AD468" s="53">
        <f>+SUMIFS(postings!$T:$T,postings!$C:$C,'pl-data'!AD$2,postings!$D:$D,'pl-data'!AD$3,postings!$I:$I,'pl-data'!$A468)-SUMIFS(postings!$W:$W,postings!$C:$C,'pl-data'!AD$2,postings!$D:$D,'pl-data'!AD$3,postings!$M:$M,'pl-data'!$A468)</f>
        <v>0</v>
      </c>
      <c r="AE468" s="53">
        <f>+SUMIFS(postings!$T:$T,postings!$C:$C,'pl-data'!AE$2,postings!$D:$D,'pl-data'!AE$3,postings!$I:$I,'pl-data'!$A468)-SUMIFS(postings!$W:$W,postings!$C:$C,'pl-data'!AE$2,postings!$D:$D,'pl-data'!AE$3,postings!$M:$M,'pl-data'!$A468)</f>
        <v>0</v>
      </c>
      <c r="AF468" s="53">
        <f>+SUMIFS(postings!$T:$T,postings!$C:$C,'pl-data'!AF$2,postings!$D:$D,'pl-data'!AF$3,postings!$I:$I,'pl-data'!$A468)-SUMIFS(postings!$W:$W,postings!$C:$C,'pl-data'!AF$2,postings!$D:$D,'pl-data'!AF$3,postings!$M:$M,'pl-data'!$A468)</f>
        <v>0</v>
      </c>
      <c r="AG468" s="53">
        <f>+SUMIFS(postings!$T:$T,postings!$C:$C,'pl-data'!AG$2,postings!$D:$D,'pl-data'!AG$3,postings!$I:$I,'pl-data'!$A468)-SUMIFS(postings!$W:$W,postings!$C:$C,'pl-data'!AG$2,postings!$D:$D,'pl-data'!AG$3,postings!$M:$M,'pl-data'!$A468)</f>
        <v>0</v>
      </c>
      <c r="AH468" s="53">
        <f>+SUMIFS(postings!$T:$T,postings!$C:$C,'pl-data'!AH$2,postings!$D:$D,'pl-data'!AH$3,postings!$I:$I,'pl-data'!$A468)-SUMIFS(postings!$W:$W,postings!$C:$C,'pl-data'!AH$2,postings!$D:$D,'pl-data'!AH$3,postings!$M:$M,'pl-data'!$A468)</f>
        <v>0</v>
      </c>
      <c r="AI468" s="53">
        <f>+SUMIFS(postings!$T:$T,postings!$C:$C,'pl-data'!AI$2,postings!$D:$D,'pl-data'!AI$3,postings!$I:$I,'pl-data'!$A468)-SUMIFS(postings!$W:$W,postings!$C:$C,'pl-data'!AI$2,postings!$D:$D,'pl-data'!AI$3,postings!$M:$M,'pl-data'!$A468)</f>
        <v>0</v>
      </c>
      <c r="AJ468" s="53">
        <f>+SUM(X468:INDEX(X468:AI468,1,Settings!$C$4))</f>
        <v>0</v>
      </c>
      <c r="AK468" s="53">
        <f t="shared" si="247"/>
        <v>0</v>
      </c>
      <c r="AL468" s="53"/>
      <c r="AM468" s="53">
        <f t="shared" si="219"/>
        <v>0</v>
      </c>
      <c r="AN468" s="53">
        <f t="shared" si="220"/>
        <v>0</v>
      </c>
      <c r="AO468" s="53">
        <f t="shared" si="221"/>
        <v>0</v>
      </c>
      <c r="AP468" s="53">
        <f t="shared" si="222"/>
        <v>0</v>
      </c>
      <c r="AQ468" s="53">
        <f t="shared" si="223"/>
        <v>0</v>
      </c>
      <c r="AR468" s="53">
        <f t="shared" si="224"/>
        <v>0</v>
      </c>
      <c r="AS468" s="53">
        <f t="shared" si="225"/>
        <v>0</v>
      </c>
      <c r="AT468" s="53">
        <f t="shared" si="226"/>
        <v>0</v>
      </c>
      <c r="AU468" s="53">
        <f t="shared" si="227"/>
        <v>0</v>
      </c>
      <c r="AV468" s="53">
        <f t="shared" si="228"/>
        <v>0</v>
      </c>
      <c r="AW468" s="53">
        <f t="shared" si="229"/>
        <v>0</v>
      </c>
      <c r="AX468" s="53">
        <f t="shared" si="230"/>
        <v>0</v>
      </c>
      <c r="AY468" s="53">
        <f>+SUM(AM468:INDEX(AM468:AX468,1,Settings!$C$4))</f>
        <v>0</v>
      </c>
      <c r="AZ468" s="53">
        <f t="shared" si="248"/>
        <v>0</v>
      </c>
      <c r="BA468" s="53"/>
      <c r="BB468" s="53">
        <f t="shared" si="231"/>
        <v>0</v>
      </c>
      <c r="BC468" s="53">
        <f t="shared" si="232"/>
        <v>0</v>
      </c>
      <c r="BD468" s="53">
        <f t="shared" si="233"/>
        <v>0</v>
      </c>
      <c r="BE468" s="53">
        <f t="shared" si="234"/>
        <v>0</v>
      </c>
      <c r="BF468" s="53">
        <f t="shared" si="235"/>
        <v>0</v>
      </c>
      <c r="BG468" s="53">
        <f t="shared" si="236"/>
        <v>0</v>
      </c>
      <c r="BH468" s="53">
        <f t="shared" si="237"/>
        <v>0</v>
      </c>
      <c r="BI468" s="53">
        <f t="shared" si="238"/>
        <v>0</v>
      </c>
      <c r="BJ468" s="53">
        <f t="shared" si="239"/>
        <v>0</v>
      </c>
      <c r="BK468" s="53">
        <f t="shared" si="240"/>
        <v>0</v>
      </c>
      <c r="BL468" s="53">
        <f t="shared" si="241"/>
        <v>0</v>
      </c>
      <c r="BM468" s="53">
        <f t="shared" si="242"/>
        <v>0</v>
      </c>
      <c r="BN468" s="53">
        <f t="shared" si="243"/>
        <v>0</v>
      </c>
      <c r="BO468" s="53"/>
      <c r="BP468" s="53">
        <f t="shared" si="244"/>
        <v>0</v>
      </c>
      <c r="BQ468" s="53"/>
      <c r="BR468" s="53">
        <f t="shared" si="245"/>
        <v>0</v>
      </c>
    </row>
    <row r="469" spans="1:70" x14ac:dyDescent="0.2">
      <c r="A469" s="6">
        <v>4865</v>
      </c>
      <c r="B469" s="6" t="str">
        <f>+VLOOKUP(A469,masterfile!B:C,2,FALSE)</f>
        <v>Apl. Abschreibungen auf aktivierte GWG</v>
      </c>
      <c r="D469" s="53">
        <f>+SUMIF('[1]2017'!$A:$A,$A469,'[1]2017'!$C:$C)-SUMIF('[1]2017'!$E:$E,$A469,'[1]2017'!$G:$G)</f>
        <v>0</v>
      </c>
      <c r="E469" s="53">
        <f>+SUMIF('[1]2018'!$A:$A,$A469,'[1]2018'!$C:$C)-SUMIF('[1]2018'!$E:$E,$A469,'[1]2018'!$G:$G)</f>
        <v>0</v>
      </c>
      <c r="F469" s="53">
        <f>+SUMIF('[1]2019'!$A:$A,$A469,'[1]2019'!$C:$C)-SUMIF('[1]2019'!$E:$E,$A469,'[1]2019'!$G:$G)</f>
        <v>0</v>
      </c>
      <c r="G469" s="53">
        <f>+SUMIF('[1]2020'!$A:$A,$A469,'[1]2020'!$C:$C)-SUMIF('[1]2020'!$E:$E,$A469,'[1]2020'!$G:$G)</f>
        <v>0</v>
      </c>
      <c r="H469" s="53"/>
      <c r="I469" s="53">
        <f>+(+SUMIF('[1]2021'!$A:$A,$A469,'[1]2021'!$C:$C)-SUMIF('[1]2021'!$E:$E,$A469,'[1]2021'!$G:$G))/12</f>
        <v>0</v>
      </c>
      <c r="J469" s="53">
        <f>+(+SUMIF('[1]2021'!$A:$A,$A469,'[1]2021'!$C:$C)-SUMIF('[1]2021'!$E:$E,$A469,'[1]2021'!$G:$G))/12</f>
        <v>0</v>
      </c>
      <c r="K469" s="53">
        <f>+(+SUMIF('[1]2021'!$A:$A,$A469,'[1]2021'!$C:$C)-SUMIF('[1]2021'!$E:$E,$A469,'[1]2021'!$G:$G))/12</f>
        <v>0</v>
      </c>
      <c r="L469" s="53">
        <f>+(+SUMIF('[1]2021'!$A:$A,$A469,'[1]2021'!$C:$C)-SUMIF('[1]2021'!$E:$E,$A469,'[1]2021'!$G:$G))/12</f>
        <v>0</v>
      </c>
      <c r="M469" s="53">
        <f>+(+SUMIF('[1]2021'!$A:$A,$A469,'[1]2021'!$C:$C)-SUMIF('[1]2021'!$E:$E,$A469,'[1]2021'!$G:$G))/12</f>
        <v>0</v>
      </c>
      <c r="N469" s="53">
        <f>+(+SUMIF('[1]2021'!$A:$A,$A469,'[1]2021'!$C:$C)-SUMIF('[1]2021'!$E:$E,$A469,'[1]2021'!$G:$G))/12</f>
        <v>0</v>
      </c>
      <c r="O469" s="53">
        <f>+(+SUMIF('[1]2021'!$A:$A,$A469,'[1]2021'!$C:$C)-SUMIF('[1]2021'!$E:$E,$A469,'[1]2021'!$G:$G))/12</f>
        <v>0</v>
      </c>
      <c r="P469" s="53">
        <f>+(+SUMIF('[1]2021'!$A:$A,$A469,'[1]2021'!$C:$C)-SUMIF('[1]2021'!$E:$E,$A469,'[1]2021'!$G:$G))/12</f>
        <v>0</v>
      </c>
      <c r="Q469" s="53">
        <f>+(+SUMIF('[1]2021'!$A:$A,$A469,'[1]2021'!$C:$C)-SUMIF('[1]2021'!$E:$E,$A469,'[1]2021'!$G:$G))/12</f>
        <v>0</v>
      </c>
      <c r="R469" s="53">
        <f>+(+SUMIF('[1]2021'!$A:$A,$A469,'[1]2021'!$C:$C)-SUMIF('[1]2021'!$E:$E,$A469,'[1]2021'!$G:$G))/12</f>
        <v>0</v>
      </c>
      <c r="S469" s="53">
        <f>+(+SUMIF('[1]2021'!$A:$A,$A469,'[1]2021'!$C:$C)-SUMIF('[1]2021'!$E:$E,$A469,'[1]2021'!$G:$G))/12</f>
        <v>0</v>
      </c>
      <c r="T469" s="53">
        <f>+(+SUMIF('[1]2021'!$A:$A,$A469,'[1]2021'!$C:$C)-SUMIF('[1]2021'!$E:$E,$A469,'[1]2021'!$G:$G))/12</f>
        <v>0</v>
      </c>
      <c r="U469" s="53">
        <f>+SUM(I469:INDEX(I469:T469,1,Settings!$C$4))</f>
        <v>0</v>
      </c>
      <c r="V469" s="53">
        <f t="shared" si="246"/>
        <v>0</v>
      </c>
      <c r="W469" s="53"/>
      <c r="X469" s="53">
        <f>+SUMIFS(postings!$T:$T,postings!$C:$C,'pl-data'!X$2,postings!$D:$D,'pl-data'!X$3,postings!$I:$I,'pl-data'!$A469)-SUMIFS(postings!$W:$W,postings!$C:$C,'pl-data'!X$2,postings!$D:$D,'pl-data'!X$3,postings!$M:$M,'pl-data'!$A469)</f>
        <v>0</v>
      </c>
      <c r="Y469" s="53">
        <f>+SUMIFS(postings!$T:$T,postings!$C:$C,'pl-data'!Y$2,postings!$D:$D,'pl-data'!Y$3,postings!$I:$I,'pl-data'!$A469)-SUMIFS(postings!$W:$W,postings!$C:$C,'pl-data'!Y$2,postings!$D:$D,'pl-data'!Y$3,postings!$M:$M,'pl-data'!$A469)</f>
        <v>0</v>
      </c>
      <c r="Z469" s="53">
        <f>+SUMIFS(postings!$T:$T,postings!$C:$C,'pl-data'!Z$2,postings!$D:$D,'pl-data'!Z$3,postings!$I:$I,'pl-data'!$A469)-SUMIFS(postings!$W:$W,postings!$C:$C,'pl-data'!Z$2,postings!$D:$D,'pl-data'!Z$3,postings!$M:$M,'pl-data'!$A469)</f>
        <v>0</v>
      </c>
      <c r="AA469" s="53">
        <f>+SUMIFS(postings!$T:$T,postings!$C:$C,'pl-data'!AA$2,postings!$D:$D,'pl-data'!AA$3,postings!$I:$I,'pl-data'!$A469)-SUMIFS(postings!$W:$W,postings!$C:$C,'pl-data'!AA$2,postings!$D:$D,'pl-data'!AA$3,postings!$M:$M,'pl-data'!$A469)</f>
        <v>0</v>
      </c>
      <c r="AB469" s="53">
        <f>+SUMIFS(postings!$T:$T,postings!$C:$C,'pl-data'!AB$2,postings!$D:$D,'pl-data'!AB$3,postings!$I:$I,'pl-data'!$A469)-SUMIFS(postings!$W:$W,postings!$C:$C,'pl-data'!AB$2,postings!$D:$D,'pl-data'!AB$3,postings!$M:$M,'pl-data'!$A469)</f>
        <v>0</v>
      </c>
      <c r="AC469" s="53">
        <f>+SUMIFS(postings!$T:$T,postings!$C:$C,'pl-data'!AC$2,postings!$D:$D,'pl-data'!AC$3,postings!$I:$I,'pl-data'!$A469)-SUMIFS(postings!$W:$W,postings!$C:$C,'pl-data'!AC$2,postings!$D:$D,'pl-data'!AC$3,postings!$M:$M,'pl-data'!$A469)</f>
        <v>0</v>
      </c>
      <c r="AD469" s="53">
        <f>+SUMIFS(postings!$T:$T,postings!$C:$C,'pl-data'!AD$2,postings!$D:$D,'pl-data'!AD$3,postings!$I:$I,'pl-data'!$A469)-SUMIFS(postings!$W:$W,postings!$C:$C,'pl-data'!AD$2,postings!$D:$D,'pl-data'!AD$3,postings!$M:$M,'pl-data'!$A469)</f>
        <v>0</v>
      </c>
      <c r="AE469" s="53">
        <f>+SUMIFS(postings!$T:$T,postings!$C:$C,'pl-data'!AE$2,postings!$D:$D,'pl-data'!AE$3,postings!$I:$I,'pl-data'!$A469)-SUMIFS(postings!$W:$W,postings!$C:$C,'pl-data'!AE$2,postings!$D:$D,'pl-data'!AE$3,postings!$M:$M,'pl-data'!$A469)</f>
        <v>0</v>
      </c>
      <c r="AF469" s="53">
        <f>+SUMIFS(postings!$T:$T,postings!$C:$C,'pl-data'!AF$2,postings!$D:$D,'pl-data'!AF$3,postings!$I:$I,'pl-data'!$A469)-SUMIFS(postings!$W:$W,postings!$C:$C,'pl-data'!AF$2,postings!$D:$D,'pl-data'!AF$3,postings!$M:$M,'pl-data'!$A469)</f>
        <v>0</v>
      </c>
      <c r="AG469" s="53">
        <f>+SUMIFS(postings!$T:$T,postings!$C:$C,'pl-data'!AG$2,postings!$D:$D,'pl-data'!AG$3,postings!$I:$I,'pl-data'!$A469)-SUMIFS(postings!$W:$W,postings!$C:$C,'pl-data'!AG$2,postings!$D:$D,'pl-data'!AG$3,postings!$M:$M,'pl-data'!$A469)</f>
        <v>0</v>
      </c>
      <c r="AH469" s="53">
        <f>+SUMIFS(postings!$T:$T,postings!$C:$C,'pl-data'!AH$2,postings!$D:$D,'pl-data'!AH$3,postings!$I:$I,'pl-data'!$A469)-SUMIFS(postings!$W:$W,postings!$C:$C,'pl-data'!AH$2,postings!$D:$D,'pl-data'!AH$3,postings!$M:$M,'pl-data'!$A469)</f>
        <v>0</v>
      </c>
      <c r="AI469" s="53">
        <f>+SUMIFS(postings!$T:$T,postings!$C:$C,'pl-data'!AI$2,postings!$D:$D,'pl-data'!AI$3,postings!$I:$I,'pl-data'!$A469)-SUMIFS(postings!$W:$W,postings!$C:$C,'pl-data'!AI$2,postings!$D:$D,'pl-data'!AI$3,postings!$M:$M,'pl-data'!$A469)</f>
        <v>0</v>
      </c>
      <c r="AJ469" s="53">
        <f>+SUM(X469:INDEX(X469:AI469,1,Settings!$C$4))</f>
        <v>0</v>
      </c>
      <c r="AK469" s="53">
        <f t="shared" si="247"/>
        <v>0</v>
      </c>
      <c r="AL469" s="53"/>
      <c r="AM469" s="53">
        <f t="shared" si="219"/>
        <v>0</v>
      </c>
      <c r="AN469" s="53">
        <f t="shared" si="220"/>
        <v>0</v>
      </c>
      <c r="AO469" s="53">
        <f t="shared" si="221"/>
        <v>0</v>
      </c>
      <c r="AP469" s="53">
        <f t="shared" si="222"/>
        <v>0</v>
      </c>
      <c r="AQ469" s="53">
        <f t="shared" si="223"/>
        <v>0</v>
      </c>
      <c r="AR469" s="53">
        <f t="shared" si="224"/>
        <v>0</v>
      </c>
      <c r="AS469" s="53">
        <f t="shared" si="225"/>
        <v>0</v>
      </c>
      <c r="AT469" s="53">
        <f t="shared" si="226"/>
        <v>0</v>
      </c>
      <c r="AU469" s="53">
        <f t="shared" si="227"/>
        <v>0</v>
      </c>
      <c r="AV469" s="53">
        <f t="shared" si="228"/>
        <v>0</v>
      </c>
      <c r="AW469" s="53">
        <f t="shared" si="229"/>
        <v>0</v>
      </c>
      <c r="AX469" s="53">
        <f t="shared" si="230"/>
        <v>0</v>
      </c>
      <c r="AY469" s="53">
        <f>+SUM(AM469:INDEX(AM469:AX469,1,Settings!$C$4))</f>
        <v>0</v>
      </c>
      <c r="AZ469" s="53">
        <f t="shared" si="248"/>
        <v>0</v>
      </c>
      <c r="BA469" s="53"/>
      <c r="BB469" s="53">
        <f t="shared" si="231"/>
        <v>0</v>
      </c>
      <c r="BC469" s="53">
        <f t="shared" si="232"/>
        <v>0</v>
      </c>
      <c r="BD469" s="53">
        <f t="shared" si="233"/>
        <v>0</v>
      </c>
      <c r="BE469" s="53">
        <f t="shared" si="234"/>
        <v>0</v>
      </c>
      <c r="BF469" s="53">
        <f t="shared" si="235"/>
        <v>0</v>
      </c>
      <c r="BG469" s="53">
        <f t="shared" si="236"/>
        <v>0</v>
      </c>
      <c r="BH469" s="53">
        <f t="shared" si="237"/>
        <v>0</v>
      </c>
      <c r="BI469" s="53">
        <f t="shared" si="238"/>
        <v>0</v>
      </c>
      <c r="BJ469" s="53">
        <f t="shared" si="239"/>
        <v>0</v>
      </c>
      <c r="BK469" s="53">
        <f t="shared" si="240"/>
        <v>0</v>
      </c>
      <c r="BL469" s="53">
        <f t="shared" si="241"/>
        <v>0</v>
      </c>
      <c r="BM469" s="53">
        <f t="shared" si="242"/>
        <v>0</v>
      </c>
      <c r="BN469" s="53">
        <f t="shared" si="243"/>
        <v>0</v>
      </c>
      <c r="BO469" s="53"/>
      <c r="BP469" s="53">
        <f t="shared" si="244"/>
        <v>0</v>
      </c>
      <c r="BQ469" s="53"/>
      <c r="BR469" s="53">
        <f t="shared" si="245"/>
        <v>0</v>
      </c>
    </row>
    <row r="470" spans="1:70" x14ac:dyDescent="0.2">
      <c r="A470" s="6">
        <v>4880</v>
      </c>
      <c r="B470" s="6" t="str">
        <f>+VLOOKUP(A470,masterfile!B:C,2,FALSE)</f>
        <v>Abschr. sonst. VG des UV (unübl.Höhe)</v>
      </c>
      <c r="D470" s="53">
        <f>+SUMIF('[1]2017'!$A:$A,$A470,'[1]2017'!$C:$C)-SUMIF('[1]2017'!$E:$E,$A470,'[1]2017'!$G:$G)</f>
        <v>0</v>
      </c>
      <c r="E470" s="53">
        <f>+SUMIF('[1]2018'!$A:$A,$A470,'[1]2018'!$C:$C)-SUMIF('[1]2018'!$E:$E,$A470,'[1]2018'!$G:$G)</f>
        <v>0</v>
      </c>
      <c r="F470" s="53">
        <f>+SUMIF('[1]2019'!$A:$A,$A470,'[1]2019'!$C:$C)-SUMIF('[1]2019'!$E:$E,$A470,'[1]2019'!$G:$G)</f>
        <v>0</v>
      </c>
      <c r="G470" s="53">
        <f>+SUMIF('[1]2020'!$A:$A,$A470,'[1]2020'!$C:$C)-SUMIF('[1]2020'!$E:$E,$A470,'[1]2020'!$G:$G)</f>
        <v>0</v>
      </c>
      <c r="H470" s="53"/>
      <c r="I470" s="53">
        <f>+(+SUMIF('[1]2021'!$A:$A,$A470,'[1]2021'!$C:$C)-SUMIF('[1]2021'!$E:$E,$A470,'[1]2021'!$G:$G))/12</f>
        <v>0</v>
      </c>
      <c r="J470" s="53">
        <f>+(+SUMIF('[1]2021'!$A:$A,$A470,'[1]2021'!$C:$C)-SUMIF('[1]2021'!$E:$E,$A470,'[1]2021'!$G:$G))/12</f>
        <v>0</v>
      </c>
      <c r="K470" s="53">
        <f>+(+SUMIF('[1]2021'!$A:$A,$A470,'[1]2021'!$C:$C)-SUMIF('[1]2021'!$E:$E,$A470,'[1]2021'!$G:$G))/12</f>
        <v>0</v>
      </c>
      <c r="L470" s="53">
        <f>+(+SUMIF('[1]2021'!$A:$A,$A470,'[1]2021'!$C:$C)-SUMIF('[1]2021'!$E:$E,$A470,'[1]2021'!$G:$G))/12</f>
        <v>0</v>
      </c>
      <c r="M470" s="53">
        <f>+(+SUMIF('[1]2021'!$A:$A,$A470,'[1]2021'!$C:$C)-SUMIF('[1]2021'!$E:$E,$A470,'[1]2021'!$G:$G))/12</f>
        <v>0</v>
      </c>
      <c r="N470" s="53">
        <f>+(+SUMIF('[1]2021'!$A:$A,$A470,'[1]2021'!$C:$C)-SUMIF('[1]2021'!$E:$E,$A470,'[1]2021'!$G:$G))/12</f>
        <v>0</v>
      </c>
      <c r="O470" s="53">
        <f>+(+SUMIF('[1]2021'!$A:$A,$A470,'[1]2021'!$C:$C)-SUMIF('[1]2021'!$E:$E,$A470,'[1]2021'!$G:$G))/12</f>
        <v>0</v>
      </c>
      <c r="P470" s="53">
        <f>+(+SUMIF('[1]2021'!$A:$A,$A470,'[1]2021'!$C:$C)-SUMIF('[1]2021'!$E:$E,$A470,'[1]2021'!$G:$G))/12</f>
        <v>0</v>
      </c>
      <c r="Q470" s="53">
        <f>+(+SUMIF('[1]2021'!$A:$A,$A470,'[1]2021'!$C:$C)-SUMIF('[1]2021'!$E:$E,$A470,'[1]2021'!$G:$G))/12</f>
        <v>0</v>
      </c>
      <c r="R470" s="53">
        <f>+(+SUMIF('[1]2021'!$A:$A,$A470,'[1]2021'!$C:$C)-SUMIF('[1]2021'!$E:$E,$A470,'[1]2021'!$G:$G))/12</f>
        <v>0</v>
      </c>
      <c r="S470" s="53">
        <f>+(+SUMIF('[1]2021'!$A:$A,$A470,'[1]2021'!$C:$C)-SUMIF('[1]2021'!$E:$E,$A470,'[1]2021'!$G:$G))/12</f>
        <v>0</v>
      </c>
      <c r="T470" s="53">
        <f>+(+SUMIF('[1]2021'!$A:$A,$A470,'[1]2021'!$C:$C)-SUMIF('[1]2021'!$E:$E,$A470,'[1]2021'!$G:$G))/12</f>
        <v>0</v>
      </c>
      <c r="U470" s="53">
        <f>+SUM(I470:INDEX(I470:T470,1,Settings!$C$4))</f>
        <v>0</v>
      </c>
      <c r="V470" s="53">
        <f t="shared" si="246"/>
        <v>0</v>
      </c>
      <c r="W470" s="53"/>
      <c r="X470" s="53">
        <f>+SUMIFS(postings!$T:$T,postings!$C:$C,'pl-data'!X$2,postings!$D:$D,'pl-data'!X$3,postings!$I:$I,'pl-data'!$A470)-SUMIFS(postings!$W:$W,postings!$C:$C,'pl-data'!X$2,postings!$D:$D,'pl-data'!X$3,postings!$M:$M,'pl-data'!$A470)</f>
        <v>0</v>
      </c>
      <c r="Y470" s="53">
        <f>+SUMIFS(postings!$T:$T,postings!$C:$C,'pl-data'!Y$2,postings!$D:$D,'pl-data'!Y$3,postings!$I:$I,'pl-data'!$A470)-SUMIFS(postings!$W:$W,postings!$C:$C,'pl-data'!Y$2,postings!$D:$D,'pl-data'!Y$3,postings!$M:$M,'pl-data'!$A470)</f>
        <v>0</v>
      </c>
      <c r="Z470" s="53">
        <f>+SUMIFS(postings!$T:$T,postings!$C:$C,'pl-data'!Z$2,postings!$D:$D,'pl-data'!Z$3,postings!$I:$I,'pl-data'!$A470)-SUMIFS(postings!$W:$W,postings!$C:$C,'pl-data'!Z$2,postings!$D:$D,'pl-data'!Z$3,postings!$M:$M,'pl-data'!$A470)</f>
        <v>0</v>
      </c>
      <c r="AA470" s="53">
        <f>+SUMIFS(postings!$T:$T,postings!$C:$C,'pl-data'!AA$2,postings!$D:$D,'pl-data'!AA$3,postings!$I:$I,'pl-data'!$A470)-SUMIFS(postings!$W:$W,postings!$C:$C,'pl-data'!AA$2,postings!$D:$D,'pl-data'!AA$3,postings!$M:$M,'pl-data'!$A470)</f>
        <v>0</v>
      </c>
      <c r="AB470" s="53">
        <f>+SUMIFS(postings!$T:$T,postings!$C:$C,'pl-data'!AB$2,postings!$D:$D,'pl-data'!AB$3,postings!$I:$I,'pl-data'!$A470)-SUMIFS(postings!$W:$W,postings!$C:$C,'pl-data'!AB$2,postings!$D:$D,'pl-data'!AB$3,postings!$M:$M,'pl-data'!$A470)</f>
        <v>0</v>
      </c>
      <c r="AC470" s="53">
        <f>+SUMIFS(postings!$T:$T,postings!$C:$C,'pl-data'!AC$2,postings!$D:$D,'pl-data'!AC$3,postings!$I:$I,'pl-data'!$A470)-SUMIFS(postings!$W:$W,postings!$C:$C,'pl-data'!AC$2,postings!$D:$D,'pl-data'!AC$3,postings!$M:$M,'pl-data'!$A470)</f>
        <v>0</v>
      </c>
      <c r="AD470" s="53">
        <f>+SUMIFS(postings!$T:$T,postings!$C:$C,'pl-data'!AD$2,postings!$D:$D,'pl-data'!AD$3,postings!$I:$I,'pl-data'!$A470)-SUMIFS(postings!$W:$W,postings!$C:$C,'pl-data'!AD$2,postings!$D:$D,'pl-data'!AD$3,postings!$M:$M,'pl-data'!$A470)</f>
        <v>0</v>
      </c>
      <c r="AE470" s="53">
        <f>+SUMIFS(postings!$T:$T,postings!$C:$C,'pl-data'!AE$2,postings!$D:$D,'pl-data'!AE$3,postings!$I:$I,'pl-data'!$A470)-SUMIFS(postings!$W:$W,postings!$C:$C,'pl-data'!AE$2,postings!$D:$D,'pl-data'!AE$3,postings!$M:$M,'pl-data'!$A470)</f>
        <v>0</v>
      </c>
      <c r="AF470" s="53">
        <f>+SUMIFS(postings!$T:$T,postings!$C:$C,'pl-data'!AF$2,postings!$D:$D,'pl-data'!AF$3,postings!$I:$I,'pl-data'!$A470)-SUMIFS(postings!$W:$W,postings!$C:$C,'pl-data'!AF$2,postings!$D:$D,'pl-data'!AF$3,postings!$M:$M,'pl-data'!$A470)</f>
        <v>0</v>
      </c>
      <c r="AG470" s="53">
        <f>+SUMIFS(postings!$T:$T,postings!$C:$C,'pl-data'!AG$2,postings!$D:$D,'pl-data'!AG$3,postings!$I:$I,'pl-data'!$A470)-SUMIFS(postings!$W:$W,postings!$C:$C,'pl-data'!AG$2,postings!$D:$D,'pl-data'!AG$3,postings!$M:$M,'pl-data'!$A470)</f>
        <v>0</v>
      </c>
      <c r="AH470" s="53">
        <f>+SUMIFS(postings!$T:$T,postings!$C:$C,'pl-data'!AH$2,postings!$D:$D,'pl-data'!AH$3,postings!$I:$I,'pl-data'!$A470)-SUMIFS(postings!$W:$W,postings!$C:$C,'pl-data'!AH$2,postings!$D:$D,'pl-data'!AH$3,postings!$M:$M,'pl-data'!$A470)</f>
        <v>0</v>
      </c>
      <c r="AI470" s="53">
        <f>+SUMIFS(postings!$T:$T,postings!$C:$C,'pl-data'!AI$2,postings!$D:$D,'pl-data'!AI$3,postings!$I:$I,'pl-data'!$A470)-SUMIFS(postings!$W:$W,postings!$C:$C,'pl-data'!AI$2,postings!$D:$D,'pl-data'!AI$3,postings!$M:$M,'pl-data'!$A470)</f>
        <v>0</v>
      </c>
      <c r="AJ470" s="53">
        <f>+SUM(X470:INDEX(X470:AI470,1,Settings!$C$4))</f>
        <v>0</v>
      </c>
      <c r="AK470" s="53">
        <f t="shared" si="247"/>
        <v>0</v>
      </c>
      <c r="AL470" s="53"/>
      <c r="AM470" s="53">
        <f t="shared" si="219"/>
        <v>0</v>
      </c>
      <c r="AN470" s="53">
        <f t="shared" si="220"/>
        <v>0</v>
      </c>
      <c r="AO470" s="53">
        <f t="shared" si="221"/>
        <v>0</v>
      </c>
      <c r="AP470" s="53">
        <f t="shared" si="222"/>
        <v>0</v>
      </c>
      <c r="AQ470" s="53">
        <f t="shared" si="223"/>
        <v>0</v>
      </c>
      <c r="AR470" s="53">
        <f t="shared" si="224"/>
        <v>0</v>
      </c>
      <c r="AS470" s="53">
        <f t="shared" si="225"/>
        <v>0</v>
      </c>
      <c r="AT470" s="53">
        <f t="shared" si="226"/>
        <v>0</v>
      </c>
      <c r="AU470" s="53">
        <f t="shared" si="227"/>
        <v>0</v>
      </c>
      <c r="AV470" s="53">
        <f t="shared" si="228"/>
        <v>0</v>
      </c>
      <c r="AW470" s="53">
        <f t="shared" si="229"/>
        <v>0</v>
      </c>
      <c r="AX470" s="53">
        <f t="shared" si="230"/>
        <v>0</v>
      </c>
      <c r="AY470" s="53">
        <f>+SUM(AM470:INDEX(AM470:AX470,1,Settings!$C$4))</f>
        <v>0</v>
      </c>
      <c r="AZ470" s="53">
        <f t="shared" si="248"/>
        <v>0</v>
      </c>
      <c r="BA470" s="53"/>
      <c r="BB470" s="53">
        <f t="shared" si="231"/>
        <v>0</v>
      </c>
      <c r="BC470" s="53">
        <f t="shared" si="232"/>
        <v>0</v>
      </c>
      <c r="BD470" s="53">
        <f t="shared" si="233"/>
        <v>0</v>
      </c>
      <c r="BE470" s="53">
        <f t="shared" si="234"/>
        <v>0</v>
      </c>
      <c r="BF470" s="53">
        <f t="shared" si="235"/>
        <v>0</v>
      </c>
      <c r="BG470" s="53">
        <f t="shared" si="236"/>
        <v>0</v>
      </c>
      <c r="BH470" s="53">
        <f t="shared" si="237"/>
        <v>0</v>
      </c>
      <c r="BI470" s="53">
        <f t="shared" si="238"/>
        <v>0</v>
      </c>
      <c r="BJ470" s="53">
        <f t="shared" si="239"/>
        <v>0</v>
      </c>
      <c r="BK470" s="53">
        <f t="shared" si="240"/>
        <v>0</v>
      </c>
      <c r="BL470" s="53">
        <f t="shared" si="241"/>
        <v>0</v>
      </c>
      <c r="BM470" s="53">
        <f t="shared" si="242"/>
        <v>0</v>
      </c>
      <c r="BN470" s="53">
        <f t="shared" si="243"/>
        <v>0</v>
      </c>
      <c r="BO470" s="53"/>
      <c r="BP470" s="53">
        <f t="shared" si="244"/>
        <v>0</v>
      </c>
      <c r="BQ470" s="53"/>
      <c r="BR470" s="53">
        <f t="shared" si="245"/>
        <v>0</v>
      </c>
    </row>
    <row r="471" spans="1:70" x14ac:dyDescent="0.2">
      <c r="A471" s="6">
        <v>4882</v>
      </c>
      <c r="B471" s="6" t="str">
        <f>+VLOOKUP(A471,masterfile!B:C,2,FALSE)</f>
        <v>Steuerr. Abschr. auf UV (unübliche Höhe)</v>
      </c>
      <c r="D471" s="53">
        <f>+SUMIF('[1]2017'!$A:$A,$A471,'[1]2017'!$C:$C)-SUMIF('[1]2017'!$E:$E,$A471,'[1]2017'!$G:$G)</f>
        <v>0</v>
      </c>
      <c r="E471" s="53">
        <f>+SUMIF('[1]2018'!$A:$A,$A471,'[1]2018'!$C:$C)-SUMIF('[1]2018'!$E:$E,$A471,'[1]2018'!$G:$G)</f>
        <v>0</v>
      </c>
      <c r="F471" s="53">
        <f>+SUMIF('[1]2019'!$A:$A,$A471,'[1]2019'!$C:$C)-SUMIF('[1]2019'!$E:$E,$A471,'[1]2019'!$G:$G)</f>
        <v>0</v>
      </c>
      <c r="G471" s="53">
        <f>+SUMIF('[1]2020'!$A:$A,$A471,'[1]2020'!$C:$C)-SUMIF('[1]2020'!$E:$E,$A471,'[1]2020'!$G:$G)</f>
        <v>0</v>
      </c>
      <c r="H471" s="53"/>
      <c r="I471" s="53">
        <f>+(+SUMIF('[1]2021'!$A:$A,$A471,'[1]2021'!$C:$C)-SUMIF('[1]2021'!$E:$E,$A471,'[1]2021'!$G:$G))/12</f>
        <v>0</v>
      </c>
      <c r="J471" s="53">
        <f>+(+SUMIF('[1]2021'!$A:$A,$A471,'[1]2021'!$C:$C)-SUMIF('[1]2021'!$E:$E,$A471,'[1]2021'!$G:$G))/12</f>
        <v>0</v>
      </c>
      <c r="K471" s="53">
        <f>+(+SUMIF('[1]2021'!$A:$A,$A471,'[1]2021'!$C:$C)-SUMIF('[1]2021'!$E:$E,$A471,'[1]2021'!$G:$G))/12</f>
        <v>0</v>
      </c>
      <c r="L471" s="53">
        <f>+(+SUMIF('[1]2021'!$A:$A,$A471,'[1]2021'!$C:$C)-SUMIF('[1]2021'!$E:$E,$A471,'[1]2021'!$G:$G))/12</f>
        <v>0</v>
      </c>
      <c r="M471" s="53">
        <f>+(+SUMIF('[1]2021'!$A:$A,$A471,'[1]2021'!$C:$C)-SUMIF('[1]2021'!$E:$E,$A471,'[1]2021'!$G:$G))/12</f>
        <v>0</v>
      </c>
      <c r="N471" s="53">
        <f>+(+SUMIF('[1]2021'!$A:$A,$A471,'[1]2021'!$C:$C)-SUMIF('[1]2021'!$E:$E,$A471,'[1]2021'!$G:$G))/12</f>
        <v>0</v>
      </c>
      <c r="O471" s="53">
        <f>+(+SUMIF('[1]2021'!$A:$A,$A471,'[1]2021'!$C:$C)-SUMIF('[1]2021'!$E:$E,$A471,'[1]2021'!$G:$G))/12</f>
        <v>0</v>
      </c>
      <c r="P471" s="53">
        <f>+(+SUMIF('[1]2021'!$A:$A,$A471,'[1]2021'!$C:$C)-SUMIF('[1]2021'!$E:$E,$A471,'[1]2021'!$G:$G))/12</f>
        <v>0</v>
      </c>
      <c r="Q471" s="53">
        <f>+(+SUMIF('[1]2021'!$A:$A,$A471,'[1]2021'!$C:$C)-SUMIF('[1]2021'!$E:$E,$A471,'[1]2021'!$G:$G))/12</f>
        <v>0</v>
      </c>
      <c r="R471" s="53">
        <f>+(+SUMIF('[1]2021'!$A:$A,$A471,'[1]2021'!$C:$C)-SUMIF('[1]2021'!$E:$E,$A471,'[1]2021'!$G:$G))/12</f>
        <v>0</v>
      </c>
      <c r="S471" s="53">
        <f>+(+SUMIF('[1]2021'!$A:$A,$A471,'[1]2021'!$C:$C)-SUMIF('[1]2021'!$E:$E,$A471,'[1]2021'!$G:$G))/12</f>
        <v>0</v>
      </c>
      <c r="T471" s="53">
        <f>+(+SUMIF('[1]2021'!$A:$A,$A471,'[1]2021'!$C:$C)-SUMIF('[1]2021'!$E:$E,$A471,'[1]2021'!$G:$G))/12</f>
        <v>0</v>
      </c>
      <c r="U471" s="53">
        <f>+SUM(I471:INDEX(I471:T471,1,Settings!$C$4))</f>
        <v>0</v>
      </c>
      <c r="V471" s="53">
        <f t="shared" si="246"/>
        <v>0</v>
      </c>
      <c r="W471" s="53"/>
      <c r="X471" s="53">
        <f>+SUMIFS(postings!$T:$T,postings!$C:$C,'pl-data'!X$2,postings!$D:$D,'pl-data'!X$3,postings!$I:$I,'pl-data'!$A471)-SUMIFS(postings!$W:$W,postings!$C:$C,'pl-data'!X$2,postings!$D:$D,'pl-data'!X$3,postings!$M:$M,'pl-data'!$A471)</f>
        <v>0</v>
      </c>
      <c r="Y471" s="53">
        <f>+SUMIFS(postings!$T:$T,postings!$C:$C,'pl-data'!Y$2,postings!$D:$D,'pl-data'!Y$3,postings!$I:$I,'pl-data'!$A471)-SUMIFS(postings!$W:$W,postings!$C:$C,'pl-data'!Y$2,postings!$D:$D,'pl-data'!Y$3,postings!$M:$M,'pl-data'!$A471)</f>
        <v>0</v>
      </c>
      <c r="Z471" s="53">
        <f>+SUMIFS(postings!$T:$T,postings!$C:$C,'pl-data'!Z$2,postings!$D:$D,'pl-data'!Z$3,postings!$I:$I,'pl-data'!$A471)-SUMIFS(postings!$W:$W,postings!$C:$C,'pl-data'!Z$2,postings!$D:$D,'pl-data'!Z$3,postings!$M:$M,'pl-data'!$A471)</f>
        <v>0</v>
      </c>
      <c r="AA471" s="53">
        <f>+SUMIFS(postings!$T:$T,postings!$C:$C,'pl-data'!AA$2,postings!$D:$D,'pl-data'!AA$3,postings!$I:$I,'pl-data'!$A471)-SUMIFS(postings!$W:$W,postings!$C:$C,'pl-data'!AA$2,postings!$D:$D,'pl-data'!AA$3,postings!$M:$M,'pl-data'!$A471)</f>
        <v>0</v>
      </c>
      <c r="AB471" s="53">
        <f>+SUMIFS(postings!$T:$T,postings!$C:$C,'pl-data'!AB$2,postings!$D:$D,'pl-data'!AB$3,postings!$I:$I,'pl-data'!$A471)-SUMIFS(postings!$W:$W,postings!$C:$C,'pl-data'!AB$2,postings!$D:$D,'pl-data'!AB$3,postings!$M:$M,'pl-data'!$A471)</f>
        <v>0</v>
      </c>
      <c r="AC471" s="53">
        <f>+SUMIFS(postings!$T:$T,postings!$C:$C,'pl-data'!AC$2,postings!$D:$D,'pl-data'!AC$3,postings!$I:$I,'pl-data'!$A471)-SUMIFS(postings!$W:$W,postings!$C:$C,'pl-data'!AC$2,postings!$D:$D,'pl-data'!AC$3,postings!$M:$M,'pl-data'!$A471)</f>
        <v>0</v>
      </c>
      <c r="AD471" s="53">
        <f>+SUMIFS(postings!$T:$T,postings!$C:$C,'pl-data'!AD$2,postings!$D:$D,'pl-data'!AD$3,postings!$I:$I,'pl-data'!$A471)-SUMIFS(postings!$W:$W,postings!$C:$C,'pl-data'!AD$2,postings!$D:$D,'pl-data'!AD$3,postings!$M:$M,'pl-data'!$A471)</f>
        <v>0</v>
      </c>
      <c r="AE471" s="53">
        <f>+SUMIFS(postings!$T:$T,postings!$C:$C,'pl-data'!AE$2,postings!$D:$D,'pl-data'!AE$3,postings!$I:$I,'pl-data'!$A471)-SUMIFS(postings!$W:$W,postings!$C:$C,'pl-data'!AE$2,postings!$D:$D,'pl-data'!AE$3,postings!$M:$M,'pl-data'!$A471)</f>
        <v>0</v>
      </c>
      <c r="AF471" s="53">
        <f>+SUMIFS(postings!$T:$T,postings!$C:$C,'pl-data'!AF$2,postings!$D:$D,'pl-data'!AF$3,postings!$I:$I,'pl-data'!$A471)-SUMIFS(postings!$W:$W,postings!$C:$C,'pl-data'!AF$2,postings!$D:$D,'pl-data'!AF$3,postings!$M:$M,'pl-data'!$A471)</f>
        <v>0</v>
      </c>
      <c r="AG471" s="53">
        <f>+SUMIFS(postings!$T:$T,postings!$C:$C,'pl-data'!AG$2,postings!$D:$D,'pl-data'!AG$3,postings!$I:$I,'pl-data'!$A471)-SUMIFS(postings!$W:$W,postings!$C:$C,'pl-data'!AG$2,postings!$D:$D,'pl-data'!AG$3,postings!$M:$M,'pl-data'!$A471)</f>
        <v>0</v>
      </c>
      <c r="AH471" s="53">
        <f>+SUMIFS(postings!$T:$T,postings!$C:$C,'pl-data'!AH$2,postings!$D:$D,'pl-data'!AH$3,postings!$I:$I,'pl-data'!$A471)-SUMIFS(postings!$W:$W,postings!$C:$C,'pl-data'!AH$2,postings!$D:$D,'pl-data'!AH$3,postings!$M:$M,'pl-data'!$A471)</f>
        <v>0</v>
      </c>
      <c r="AI471" s="53">
        <f>+SUMIFS(postings!$T:$T,postings!$C:$C,'pl-data'!AI$2,postings!$D:$D,'pl-data'!AI$3,postings!$I:$I,'pl-data'!$A471)-SUMIFS(postings!$W:$W,postings!$C:$C,'pl-data'!AI$2,postings!$D:$D,'pl-data'!AI$3,postings!$M:$M,'pl-data'!$A471)</f>
        <v>0</v>
      </c>
      <c r="AJ471" s="53">
        <f>+SUM(X471:INDEX(X471:AI471,1,Settings!$C$4))</f>
        <v>0</v>
      </c>
      <c r="AK471" s="53">
        <f t="shared" si="247"/>
        <v>0</v>
      </c>
      <c r="AL471" s="53"/>
      <c r="AM471" s="53">
        <f t="shared" si="219"/>
        <v>0</v>
      </c>
      <c r="AN471" s="53">
        <f t="shared" si="220"/>
        <v>0</v>
      </c>
      <c r="AO471" s="53">
        <f t="shared" si="221"/>
        <v>0</v>
      </c>
      <c r="AP471" s="53">
        <f t="shared" si="222"/>
        <v>0</v>
      </c>
      <c r="AQ471" s="53">
        <f t="shared" si="223"/>
        <v>0</v>
      </c>
      <c r="AR471" s="53">
        <f t="shared" si="224"/>
        <v>0</v>
      </c>
      <c r="AS471" s="53">
        <f t="shared" si="225"/>
        <v>0</v>
      </c>
      <c r="AT471" s="53">
        <f t="shared" si="226"/>
        <v>0</v>
      </c>
      <c r="AU471" s="53">
        <f t="shared" si="227"/>
        <v>0</v>
      </c>
      <c r="AV471" s="53">
        <f t="shared" si="228"/>
        <v>0</v>
      </c>
      <c r="AW471" s="53">
        <f t="shared" si="229"/>
        <v>0</v>
      </c>
      <c r="AX471" s="53">
        <f t="shared" si="230"/>
        <v>0</v>
      </c>
      <c r="AY471" s="53">
        <f>+SUM(AM471:INDEX(AM471:AX471,1,Settings!$C$4))</f>
        <v>0</v>
      </c>
      <c r="AZ471" s="53">
        <f t="shared" si="248"/>
        <v>0</v>
      </c>
      <c r="BA471" s="53"/>
      <c r="BB471" s="53">
        <f t="shared" si="231"/>
        <v>0</v>
      </c>
      <c r="BC471" s="53">
        <f t="shared" si="232"/>
        <v>0</v>
      </c>
      <c r="BD471" s="53">
        <f t="shared" si="233"/>
        <v>0</v>
      </c>
      <c r="BE471" s="53">
        <f t="shared" si="234"/>
        <v>0</v>
      </c>
      <c r="BF471" s="53">
        <f t="shared" si="235"/>
        <v>0</v>
      </c>
      <c r="BG471" s="53">
        <f t="shared" si="236"/>
        <v>0</v>
      </c>
      <c r="BH471" s="53">
        <f t="shared" si="237"/>
        <v>0</v>
      </c>
      <c r="BI471" s="53">
        <f t="shared" si="238"/>
        <v>0</v>
      </c>
      <c r="BJ471" s="53">
        <f t="shared" si="239"/>
        <v>0</v>
      </c>
      <c r="BK471" s="53">
        <f t="shared" si="240"/>
        <v>0</v>
      </c>
      <c r="BL471" s="53">
        <f t="shared" si="241"/>
        <v>0</v>
      </c>
      <c r="BM471" s="53">
        <f t="shared" si="242"/>
        <v>0</v>
      </c>
      <c r="BN471" s="53">
        <f t="shared" si="243"/>
        <v>0</v>
      </c>
      <c r="BO471" s="53"/>
      <c r="BP471" s="53">
        <f t="shared" si="244"/>
        <v>0</v>
      </c>
      <c r="BQ471" s="53"/>
      <c r="BR471" s="53">
        <f t="shared" si="245"/>
        <v>0</v>
      </c>
    </row>
    <row r="472" spans="1:70" x14ac:dyDescent="0.2">
      <c r="A472" s="6">
        <v>4892</v>
      </c>
      <c r="B472" s="6" t="str">
        <f>+VLOOKUP(A472,masterfile!B:C,2,FALSE)</f>
        <v>Abschreibungen RHB/Waren, unüblich hoch</v>
      </c>
      <c r="D472" s="53">
        <f>+SUMIF('[1]2017'!$A:$A,$A472,'[1]2017'!$C:$C)-SUMIF('[1]2017'!$E:$E,$A472,'[1]2017'!$G:$G)</f>
        <v>0</v>
      </c>
      <c r="E472" s="53">
        <f>+SUMIF('[1]2018'!$A:$A,$A472,'[1]2018'!$C:$C)-SUMIF('[1]2018'!$E:$E,$A472,'[1]2018'!$G:$G)</f>
        <v>0</v>
      </c>
      <c r="F472" s="53">
        <f>+SUMIF('[1]2019'!$A:$A,$A472,'[1]2019'!$C:$C)-SUMIF('[1]2019'!$E:$E,$A472,'[1]2019'!$G:$G)</f>
        <v>0</v>
      </c>
      <c r="G472" s="53">
        <f>+SUMIF('[1]2020'!$A:$A,$A472,'[1]2020'!$C:$C)-SUMIF('[1]2020'!$E:$E,$A472,'[1]2020'!$G:$G)</f>
        <v>0</v>
      </c>
      <c r="H472" s="53"/>
      <c r="I472" s="53">
        <f>+(+SUMIF('[1]2021'!$A:$A,$A472,'[1]2021'!$C:$C)-SUMIF('[1]2021'!$E:$E,$A472,'[1]2021'!$G:$G))/12</f>
        <v>0</v>
      </c>
      <c r="J472" s="53">
        <f>+(+SUMIF('[1]2021'!$A:$A,$A472,'[1]2021'!$C:$C)-SUMIF('[1]2021'!$E:$E,$A472,'[1]2021'!$G:$G))/12</f>
        <v>0</v>
      </c>
      <c r="K472" s="53">
        <f>+(+SUMIF('[1]2021'!$A:$A,$A472,'[1]2021'!$C:$C)-SUMIF('[1]2021'!$E:$E,$A472,'[1]2021'!$G:$G))/12</f>
        <v>0</v>
      </c>
      <c r="L472" s="53">
        <f>+(+SUMIF('[1]2021'!$A:$A,$A472,'[1]2021'!$C:$C)-SUMIF('[1]2021'!$E:$E,$A472,'[1]2021'!$G:$G))/12</f>
        <v>0</v>
      </c>
      <c r="M472" s="53">
        <f>+(+SUMIF('[1]2021'!$A:$A,$A472,'[1]2021'!$C:$C)-SUMIF('[1]2021'!$E:$E,$A472,'[1]2021'!$G:$G))/12</f>
        <v>0</v>
      </c>
      <c r="N472" s="53">
        <f>+(+SUMIF('[1]2021'!$A:$A,$A472,'[1]2021'!$C:$C)-SUMIF('[1]2021'!$E:$E,$A472,'[1]2021'!$G:$G))/12</f>
        <v>0</v>
      </c>
      <c r="O472" s="53">
        <f>+(+SUMIF('[1]2021'!$A:$A,$A472,'[1]2021'!$C:$C)-SUMIF('[1]2021'!$E:$E,$A472,'[1]2021'!$G:$G))/12</f>
        <v>0</v>
      </c>
      <c r="P472" s="53">
        <f>+(+SUMIF('[1]2021'!$A:$A,$A472,'[1]2021'!$C:$C)-SUMIF('[1]2021'!$E:$E,$A472,'[1]2021'!$G:$G))/12</f>
        <v>0</v>
      </c>
      <c r="Q472" s="53">
        <f>+(+SUMIF('[1]2021'!$A:$A,$A472,'[1]2021'!$C:$C)-SUMIF('[1]2021'!$E:$E,$A472,'[1]2021'!$G:$G))/12</f>
        <v>0</v>
      </c>
      <c r="R472" s="53">
        <f>+(+SUMIF('[1]2021'!$A:$A,$A472,'[1]2021'!$C:$C)-SUMIF('[1]2021'!$E:$E,$A472,'[1]2021'!$G:$G))/12</f>
        <v>0</v>
      </c>
      <c r="S472" s="53">
        <f>+(+SUMIF('[1]2021'!$A:$A,$A472,'[1]2021'!$C:$C)-SUMIF('[1]2021'!$E:$E,$A472,'[1]2021'!$G:$G))/12</f>
        <v>0</v>
      </c>
      <c r="T472" s="53">
        <f>+(+SUMIF('[1]2021'!$A:$A,$A472,'[1]2021'!$C:$C)-SUMIF('[1]2021'!$E:$E,$A472,'[1]2021'!$G:$G))/12</f>
        <v>0</v>
      </c>
      <c r="U472" s="53">
        <f>+SUM(I472:INDEX(I472:T472,1,Settings!$C$4))</f>
        <v>0</v>
      </c>
      <c r="V472" s="53">
        <f t="shared" si="246"/>
        <v>0</v>
      </c>
      <c r="W472" s="53"/>
      <c r="X472" s="53">
        <f>+SUMIFS(postings!$T:$T,postings!$C:$C,'pl-data'!X$2,postings!$D:$D,'pl-data'!X$3,postings!$I:$I,'pl-data'!$A472)-SUMIFS(postings!$W:$W,postings!$C:$C,'pl-data'!X$2,postings!$D:$D,'pl-data'!X$3,postings!$M:$M,'pl-data'!$A472)</f>
        <v>0</v>
      </c>
      <c r="Y472" s="53">
        <f>+SUMIFS(postings!$T:$T,postings!$C:$C,'pl-data'!Y$2,postings!$D:$D,'pl-data'!Y$3,postings!$I:$I,'pl-data'!$A472)-SUMIFS(postings!$W:$W,postings!$C:$C,'pl-data'!Y$2,postings!$D:$D,'pl-data'!Y$3,postings!$M:$M,'pl-data'!$A472)</f>
        <v>0</v>
      </c>
      <c r="Z472" s="53">
        <f>+SUMIFS(postings!$T:$T,postings!$C:$C,'pl-data'!Z$2,postings!$D:$D,'pl-data'!Z$3,postings!$I:$I,'pl-data'!$A472)-SUMIFS(postings!$W:$W,postings!$C:$C,'pl-data'!Z$2,postings!$D:$D,'pl-data'!Z$3,postings!$M:$M,'pl-data'!$A472)</f>
        <v>0</v>
      </c>
      <c r="AA472" s="53">
        <f>+SUMIFS(postings!$T:$T,postings!$C:$C,'pl-data'!AA$2,postings!$D:$D,'pl-data'!AA$3,postings!$I:$I,'pl-data'!$A472)-SUMIFS(postings!$W:$W,postings!$C:$C,'pl-data'!AA$2,postings!$D:$D,'pl-data'!AA$3,postings!$M:$M,'pl-data'!$A472)</f>
        <v>0</v>
      </c>
      <c r="AB472" s="53">
        <f>+SUMIFS(postings!$T:$T,postings!$C:$C,'pl-data'!AB$2,postings!$D:$D,'pl-data'!AB$3,postings!$I:$I,'pl-data'!$A472)-SUMIFS(postings!$W:$W,postings!$C:$C,'pl-data'!AB$2,postings!$D:$D,'pl-data'!AB$3,postings!$M:$M,'pl-data'!$A472)</f>
        <v>0</v>
      </c>
      <c r="AC472" s="53">
        <f>+SUMIFS(postings!$T:$T,postings!$C:$C,'pl-data'!AC$2,postings!$D:$D,'pl-data'!AC$3,postings!$I:$I,'pl-data'!$A472)-SUMIFS(postings!$W:$W,postings!$C:$C,'pl-data'!AC$2,postings!$D:$D,'pl-data'!AC$3,postings!$M:$M,'pl-data'!$A472)</f>
        <v>0</v>
      </c>
      <c r="AD472" s="53">
        <f>+SUMIFS(postings!$T:$T,postings!$C:$C,'pl-data'!AD$2,postings!$D:$D,'pl-data'!AD$3,postings!$I:$I,'pl-data'!$A472)-SUMIFS(postings!$W:$W,postings!$C:$C,'pl-data'!AD$2,postings!$D:$D,'pl-data'!AD$3,postings!$M:$M,'pl-data'!$A472)</f>
        <v>0</v>
      </c>
      <c r="AE472" s="53">
        <f>+SUMIFS(postings!$T:$T,postings!$C:$C,'pl-data'!AE$2,postings!$D:$D,'pl-data'!AE$3,postings!$I:$I,'pl-data'!$A472)-SUMIFS(postings!$W:$W,postings!$C:$C,'pl-data'!AE$2,postings!$D:$D,'pl-data'!AE$3,postings!$M:$M,'pl-data'!$A472)</f>
        <v>0</v>
      </c>
      <c r="AF472" s="53">
        <f>+SUMIFS(postings!$T:$T,postings!$C:$C,'pl-data'!AF$2,postings!$D:$D,'pl-data'!AF$3,postings!$I:$I,'pl-data'!$A472)-SUMIFS(postings!$W:$W,postings!$C:$C,'pl-data'!AF$2,postings!$D:$D,'pl-data'!AF$3,postings!$M:$M,'pl-data'!$A472)</f>
        <v>0</v>
      </c>
      <c r="AG472" s="53">
        <f>+SUMIFS(postings!$T:$T,postings!$C:$C,'pl-data'!AG$2,postings!$D:$D,'pl-data'!AG$3,postings!$I:$I,'pl-data'!$A472)-SUMIFS(postings!$W:$W,postings!$C:$C,'pl-data'!AG$2,postings!$D:$D,'pl-data'!AG$3,postings!$M:$M,'pl-data'!$A472)</f>
        <v>0</v>
      </c>
      <c r="AH472" s="53">
        <f>+SUMIFS(postings!$T:$T,postings!$C:$C,'pl-data'!AH$2,postings!$D:$D,'pl-data'!AH$3,postings!$I:$I,'pl-data'!$A472)-SUMIFS(postings!$W:$W,postings!$C:$C,'pl-data'!AH$2,postings!$D:$D,'pl-data'!AH$3,postings!$M:$M,'pl-data'!$A472)</f>
        <v>0</v>
      </c>
      <c r="AI472" s="53">
        <f>+SUMIFS(postings!$T:$T,postings!$C:$C,'pl-data'!AI$2,postings!$D:$D,'pl-data'!AI$3,postings!$I:$I,'pl-data'!$A472)-SUMIFS(postings!$W:$W,postings!$C:$C,'pl-data'!AI$2,postings!$D:$D,'pl-data'!AI$3,postings!$M:$M,'pl-data'!$A472)</f>
        <v>0</v>
      </c>
      <c r="AJ472" s="53">
        <f>+SUM(X472:INDEX(X472:AI472,1,Settings!$C$4))</f>
        <v>0</v>
      </c>
      <c r="AK472" s="53">
        <f t="shared" si="247"/>
        <v>0</v>
      </c>
      <c r="AL472" s="53"/>
      <c r="AM472" s="53">
        <f t="shared" si="219"/>
        <v>0</v>
      </c>
      <c r="AN472" s="53">
        <f t="shared" si="220"/>
        <v>0</v>
      </c>
      <c r="AO472" s="53">
        <f t="shared" si="221"/>
        <v>0</v>
      </c>
      <c r="AP472" s="53">
        <f t="shared" si="222"/>
        <v>0</v>
      </c>
      <c r="AQ472" s="53">
        <f t="shared" si="223"/>
        <v>0</v>
      </c>
      <c r="AR472" s="53">
        <f t="shared" si="224"/>
        <v>0</v>
      </c>
      <c r="AS472" s="53">
        <f t="shared" si="225"/>
        <v>0</v>
      </c>
      <c r="AT472" s="53">
        <f t="shared" si="226"/>
        <v>0</v>
      </c>
      <c r="AU472" s="53">
        <f t="shared" si="227"/>
        <v>0</v>
      </c>
      <c r="AV472" s="53">
        <f t="shared" si="228"/>
        <v>0</v>
      </c>
      <c r="AW472" s="53">
        <f t="shared" si="229"/>
        <v>0</v>
      </c>
      <c r="AX472" s="53">
        <f t="shared" si="230"/>
        <v>0</v>
      </c>
      <c r="AY472" s="53">
        <f>+SUM(AM472:INDEX(AM472:AX472,1,Settings!$C$4))</f>
        <v>0</v>
      </c>
      <c r="AZ472" s="53">
        <f t="shared" si="248"/>
        <v>0</v>
      </c>
      <c r="BA472" s="53"/>
      <c r="BB472" s="53">
        <f t="shared" si="231"/>
        <v>0</v>
      </c>
      <c r="BC472" s="53">
        <f t="shared" si="232"/>
        <v>0</v>
      </c>
      <c r="BD472" s="53">
        <f t="shared" si="233"/>
        <v>0</v>
      </c>
      <c r="BE472" s="53">
        <f t="shared" si="234"/>
        <v>0</v>
      </c>
      <c r="BF472" s="53">
        <f t="shared" si="235"/>
        <v>0</v>
      </c>
      <c r="BG472" s="53">
        <f t="shared" si="236"/>
        <v>0</v>
      </c>
      <c r="BH472" s="53">
        <f t="shared" si="237"/>
        <v>0</v>
      </c>
      <c r="BI472" s="53">
        <f t="shared" si="238"/>
        <v>0</v>
      </c>
      <c r="BJ472" s="53">
        <f t="shared" si="239"/>
        <v>0</v>
      </c>
      <c r="BK472" s="53">
        <f t="shared" si="240"/>
        <v>0</v>
      </c>
      <c r="BL472" s="53">
        <f t="shared" si="241"/>
        <v>0</v>
      </c>
      <c r="BM472" s="53">
        <f t="shared" si="242"/>
        <v>0</v>
      </c>
      <c r="BN472" s="53">
        <f t="shared" si="243"/>
        <v>0</v>
      </c>
      <c r="BO472" s="53"/>
      <c r="BP472" s="53">
        <f t="shared" si="244"/>
        <v>0</v>
      </c>
      <c r="BQ472" s="53"/>
      <c r="BR472" s="53">
        <f t="shared" si="245"/>
        <v>0</v>
      </c>
    </row>
    <row r="473" spans="1:70" x14ac:dyDescent="0.2">
      <c r="A473" s="6">
        <v>4893</v>
      </c>
      <c r="B473" s="6" t="str">
        <f>+VLOOKUP(A473,masterfile!B:C,2,FALSE)</f>
        <v>Abschr. fertige, unfert. EZ, unübl.hoch</v>
      </c>
      <c r="D473" s="53">
        <f>+SUMIF('[1]2017'!$A:$A,$A473,'[1]2017'!$C:$C)-SUMIF('[1]2017'!$E:$E,$A473,'[1]2017'!$G:$G)</f>
        <v>0</v>
      </c>
      <c r="E473" s="53">
        <f>+SUMIF('[1]2018'!$A:$A,$A473,'[1]2018'!$C:$C)-SUMIF('[1]2018'!$E:$E,$A473,'[1]2018'!$G:$G)</f>
        <v>0</v>
      </c>
      <c r="F473" s="53">
        <f>+SUMIF('[1]2019'!$A:$A,$A473,'[1]2019'!$C:$C)-SUMIF('[1]2019'!$E:$E,$A473,'[1]2019'!$G:$G)</f>
        <v>0</v>
      </c>
      <c r="G473" s="53">
        <f>+SUMIF('[1]2020'!$A:$A,$A473,'[1]2020'!$C:$C)-SUMIF('[1]2020'!$E:$E,$A473,'[1]2020'!$G:$G)</f>
        <v>0</v>
      </c>
      <c r="H473" s="53"/>
      <c r="I473" s="53">
        <f>+(+SUMIF('[1]2021'!$A:$A,$A473,'[1]2021'!$C:$C)-SUMIF('[1]2021'!$E:$E,$A473,'[1]2021'!$G:$G))/12</f>
        <v>0</v>
      </c>
      <c r="J473" s="53">
        <f>+(+SUMIF('[1]2021'!$A:$A,$A473,'[1]2021'!$C:$C)-SUMIF('[1]2021'!$E:$E,$A473,'[1]2021'!$G:$G))/12</f>
        <v>0</v>
      </c>
      <c r="K473" s="53">
        <f>+(+SUMIF('[1]2021'!$A:$A,$A473,'[1]2021'!$C:$C)-SUMIF('[1]2021'!$E:$E,$A473,'[1]2021'!$G:$G))/12</f>
        <v>0</v>
      </c>
      <c r="L473" s="53">
        <f>+(+SUMIF('[1]2021'!$A:$A,$A473,'[1]2021'!$C:$C)-SUMIF('[1]2021'!$E:$E,$A473,'[1]2021'!$G:$G))/12</f>
        <v>0</v>
      </c>
      <c r="M473" s="53">
        <f>+(+SUMIF('[1]2021'!$A:$A,$A473,'[1]2021'!$C:$C)-SUMIF('[1]2021'!$E:$E,$A473,'[1]2021'!$G:$G))/12</f>
        <v>0</v>
      </c>
      <c r="N473" s="53">
        <f>+(+SUMIF('[1]2021'!$A:$A,$A473,'[1]2021'!$C:$C)-SUMIF('[1]2021'!$E:$E,$A473,'[1]2021'!$G:$G))/12</f>
        <v>0</v>
      </c>
      <c r="O473" s="53">
        <f>+(+SUMIF('[1]2021'!$A:$A,$A473,'[1]2021'!$C:$C)-SUMIF('[1]2021'!$E:$E,$A473,'[1]2021'!$G:$G))/12</f>
        <v>0</v>
      </c>
      <c r="P473" s="53">
        <f>+(+SUMIF('[1]2021'!$A:$A,$A473,'[1]2021'!$C:$C)-SUMIF('[1]2021'!$E:$E,$A473,'[1]2021'!$G:$G))/12</f>
        <v>0</v>
      </c>
      <c r="Q473" s="53">
        <f>+(+SUMIF('[1]2021'!$A:$A,$A473,'[1]2021'!$C:$C)-SUMIF('[1]2021'!$E:$E,$A473,'[1]2021'!$G:$G))/12</f>
        <v>0</v>
      </c>
      <c r="R473" s="53">
        <f>+(+SUMIF('[1]2021'!$A:$A,$A473,'[1]2021'!$C:$C)-SUMIF('[1]2021'!$E:$E,$A473,'[1]2021'!$G:$G))/12</f>
        <v>0</v>
      </c>
      <c r="S473" s="53">
        <f>+(+SUMIF('[1]2021'!$A:$A,$A473,'[1]2021'!$C:$C)-SUMIF('[1]2021'!$E:$E,$A473,'[1]2021'!$G:$G))/12</f>
        <v>0</v>
      </c>
      <c r="T473" s="53">
        <f>+(+SUMIF('[1]2021'!$A:$A,$A473,'[1]2021'!$C:$C)-SUMIF('[1]2021'!$E:$E,$A473,'[1]2021'!$G:$G))/12</f>
        <v>0</v>
      </c>
      <c r="U473" s="53">
        <f>+SUM(I473:INDEX(I473:T473,1,Settings!$C$4))</f>
        <v>0</v>
      </c>
      <c r="V473" s="53">
        <f t="shared" si="246"/>
        <v>0</v>
      </c>
      <c r="W473" s="53"/>
      <c r="X473" s="53">
        <f>+SUMIFS(postings!$T:$T,postings!$C:$C,'pl-data'!X$2,postings!$D:$D,'pl-data'!X$3,postings!$I:$I,'pl-data'!$A473)-SUMIFS(postings!$W:$W,postings!$C:$C,'pl-data'!X$2,postings!$D:$D,'pl-data'!X$3,postings!$M:$M,'pl-data'!$A473)</f>
        <v>0</v>
      </c>
      <c r="Y473" s="53">
        <f>+SUMIFS(postings!$T:$T,postings!$C:$C,'pl-data'!Y$2,postings!$D:$D,'pl-data'!Y$3,postings!$I:$I,'pl-data'!$A473)-SUMIFS(postings!$W:$W,postings!$C:$C,'pl-data'!Y$2,postings!$D:$D,'pl-data'!Y$3,postings!$M:$M,'pl-data'!$A473)</f>
        <v>0</v>
      </c>
      <c r="Z473" s="53">
        <f>+SUMIFS(postings!$T:$T,postings!$C:$C,'pl-data'!Z$2,postings!$D:$D,'pl-data'!Z$3,postings!$I:$I,'pl-data'!$A473)-SUMIFS(postings!$W:$W,postings!$C:$C,'pl-data'!Z$2,postings!$D:$D,'pl-data'!Z$3,postings!$M:$M,'pl-data'!$A473)</f>
        <v>0</v>
      </c>
      <c r="AA473" s="53">
        <f>+SUMIFS(postings!$T:$T,postings!$C:$C,'pl-data'!AA$2,postings!$D:$D,'pl-data'!AA$3,postings!$I:$I,'pl-data'!$A473)-SUMIFS(postings!$W:$W,postings!$C:$C,'pl-data'!AA$2,postings!$D:$D,'pl-data'!AA$3,postings!$M:$M,'pl-data'!$A473)</f>
        <v>0</v>
      </c>
      <c r="AB473" s="53">
        <f>+SUMIFS(postings!$T:$T,postings!$C:$C,'pl-data'!AB$2,postings!$D:$D,'pl-data'!AB$3,postings!$I:$I,'pl-data'!$A473)-SUMIFS(postings!$W:$W,postings!$C:$C,'pl-data'!AB$2,postings!$D:$D,'pl-data'!AB$3,postings!$M:$M,'pl-data'!$A473)</f>
        <v>0</v>
      </c>
      <c r="AC473" s="53">
        <f>+SUMIFS(postings!$T:$T,postings!$C:$C,'pl-data'!AC$2,postings!$D:$D,'pl-data'!AC$3,postings!$I:$I,'pl-data'!$A473)-SUMIFS(postings!$W:$W,postings!$C:$C,'pl-data'!AC$2,postings!$D:$D,'pl-data'!AC$3,postings!$M:$M,'pl-data'!$A473)</f>
        <v>0</v>
      </c>
      <c r="AD473" s="53">
        <f>+SUMIFS(postings!$T:$T,postings!$C:$C,'pl-data'!AD$2,postings!$D:$D,'pl-data'!AD$3,postings!$I:$I,'pl-data'!$A473)-SUMIFS(postings!$W:$W,postings!$C:$C,'pl-data'!AD$2,postings!$D:$D,'pl-data'!AD$3,postings!$M:$M,'pl-data'!$A473)</f>
        <v>0</v>
      </c>
      <c r="AE473" s="53">
        <f>+SUMIFS(postings!$T:$T,postings!$C:$C,'pl-data'!AE$2,postings!$D:$D,'pl-data'!AE$3,postings!$I:$I,'pl-data'!$A473)-SUMIFS(postings!$W:$W,postings!$C:$C,'pl-data'!AE$2,postings!$D:$D,'pl-data'!AE$3,postings!$M:$M,'pl-data'!$A473)</f>
        <v>0</v>
      </c>
      <c r="AF473" s="53">
        <f>+SUMIFS(postings!$T:$T,postings!$C:$C,'pl-data'!AF$2,postings!$D:$D,'pl-data'!AF$3,postings!$I:$I,'pl-data'!$A473)-SUMIFS(postings!$W:$W,postings!$C:$C,'pl-data'!AF$2,postings!$D:$D,'pl-data'!AF$3,postings!$M:$M,'pl-data'!$A473)</f>
        <v>0</v>
      </c>
      <c r="AG473" s="53">
        <f>+SUMIFS(postings!$T:$T,postings!$C:$C,'pl-data'!AG$2,postings!$D:$D,'pl-data'!AG$3,postings!$I:$I,'pl-data'!$A473)-SUMIFS(postings!$W:$W,postings!$C:$C,'pl-data'!AG$2,postings!$D:$D,'pl-data'!AG$3,postings!$M:$M,'pl-data'!$A473)</f>
        <v>0</v>
      </c>
      <c r="AH473" s="53">
        <f>+SUMIFS(postings!$T:$T,postings!$C:$C,'pl-data'!AH$2,postings!$D:$D,'pl-data'!AH$3,postings!$I:$I,'pl-data'!$A473)-SUMIFS(postings!$W:$W,postings!$C:$C,'pl-data'!AH$2,postings!$D:$D,'pl-data'!AH$3,postings!$M:$M,'pl-data'!$A473)</f>
        <v>0</v>
      </c>
      <c r="AI473" s="53">
        <f>+SUMIFS(postings!$T:$T,postings!$C:$C,'pl-data'!AI$2,postings!$D:$D,'pl-data'!AI$3,postings!$I:$I,'pl-data'!$A473)-SUMIFS(postings!$W:$W,postings!$C:$C,'pl-data'!AI$2,postings!$D:$D,'pl-data'!AI$3,postings!$M:$M,'pl-data'!$A473)</f>
        <v>0</v>
      </c>
      <c r="AJ473" s="53">
        <f>+SUM(X473:INDEX(X473:AI473,1,Settings!$C$4))</f>
        <v>0</v>
      </c>
      <c r="AK473" s="53">
        <f t="shared" si="247"/>
        <v>0</v>
      </c>
      <c r="AL473" s="53"/>
      <c r="AM473" s="53">
        <f t="shared" si="219"/>
        <v>0</v>
      </c>
      <c r="AN473" s="53">
        <f t="shared" si="220"/>
        <v>0</v>
      </c>
      <c r="AO473" s="53">
        <f t="shared" si="221"/>
        <v>0</v>
      </c>
      <c r="AP473" s="53">
        <f t="shared" si="222"/>
        <v>0</v>
      </c>
      <c r="AQ473" s="53">
        <f t="shared" si="223"/>
        <v>0</v>
      </c>
      <c r="AR473" s="53">
        <f t="shared" si="224"/>
        <v>0</v>
      </c>
      <c r="AS473" s="53">
        <f t="shared" si="225"/>
        <v>0</v>
      </c>
      <c r="AT473" s="53">
        <f t="shared" si="226"/>
        <v>0</v>
      </c>
      <c r="AU473" s="53">
        <f t="shared" si="227"/>
        <v>0</v>
      </c>
      <c r="AV473" s="53">
        <f t="shared" si="228"/>
        <v>0</v>
      </c>
      <c r="AW473" s="53">
        <f t="shared" si="229"/>
        <v>0</v>
      </c>
      <c r="AX473" s="53">
        <f t="shared" si="230"/>
        <v>0</v>
      </c>
      <c r="AY473" s="53">
        <f>+SUM(AM473:INDEX(AM473:AX473,1,Settings!$C$4))</f>
        <v>0</v>
      </c>
      <c r="AZ473" s="53">
        <f t="shared" si="248"/>
        <v>0</v>
      </c>
      <c r="BA473" s="53"/>
      <c r="BB473" s="53">
        <f t="shared" si="231"/>
        <v>0</v>
      </c>
      <c r="BC473" s="53">
        <f t="shared" si="232"/>
        <v>0</v>
      </c>
      <c r="BD473" s="53">
        <f t="shared" si="233"/>
        <v>0</v>
      </c>
      <c r="BE473" s="53">
        <f t="shared" si="234"/>
        <v>0</v>
      </c>
      <c r="BF473" s="53">
        <f t="shared" si="235"/>
        <v>0</v>
      </c>
      <c r="BG473" s="53">
        <f t="shared" si="236"/>
        <v>0</v>
      </c>
      <c r="BH473" s="53">
        <f t="shared" si="237"/>
        <v>0</v>
      </c>
      <c r="BI473" s="53">
        <f t="shared" si="238"/>
        <v>0</v>
      </c>
      <c r="BJ473" s="53">
        <f t="shared" si="239"/>
        <v>0</v>
      </c>
      <c r="BK473" s="53">
        <f t="shared" si="240"/>
        <v>0</v>
      </c>
      <c r="BL473" s="53">
        <f t="shared" si="241"/>
        <v>0</v>
      </c>
      <c r="BM473" s="53">
        <f t="shared" si="242"/>
        <v>0</v>
      </c>
      <c r="BN473" s="53">
        <f t="shared" si="243"/>
        <v>0</v>
      </c>
      <c r="BO473" s="53"/>
      <c r="BP473" s="53">
        <f t="shared" si="244"/>
        <v>0</v>
      </c>
      <c r="BQ473" s="53"/>
      <c r="BR473" s="53">
        <f t="shared" si="245"/>
        <v>0</v>
      </c>
    </row>
    <row r="474" spans="1:70" x14ac:dyDescent="0.2">
      <c r="A474" s="6">
        <v>4900</v>
      </c>
      <c r="B474" s="6" t="str">
        <f>+VLOOKUP(A474,masterfile!B:C,2,FALSE)</f>
        <v>Sonstige betriebliche Aufwendungen</v>
      </c>
      <c r="D474" s="53">
        <f>+SUMIF('[1]2017'!$A:$A,$A474,'[1]2017'!$C:$C)-SUMIF('[1]2017'!$E:$E,$A474,'[1]2017'!$G:$G)</f>
        <v>0</v>
      </c>
      <c r="E474" s="53">
        <f>+SUMIF('[1]2018'!$A:$A,$A474,'[1]2018'!$C:$C)-SUMIF('[1]2018'!$E:$E,$A474,'[1]2018'!$G:$G)</f>
        <v>0</v>
      </c>
      <c r="F474" s="53">
        <f>+SUMIF('[1]2019'!$A:$A,$A474,'[1]2019'!$C:$C)-SUMIF('[1]2019'!$E:$E,$A474,'[1]2019'!$G:$G)</f>
        <v>0</v>
      </c>
      <c r="G474" s="53">
        <f>+SUMIF('[1]2020'!$A:$A,$A474,'[1]2020'!$C:$C)-SUMIF('[1]2020'!$E:$E,$A474,'[1]2020'!$G:$G)</f>
        <v>0</v>
      </c>
      <c r="H474" s="53"/>
      <c r="I474" s="53">
        <f>+(+SUMIF('[1]2021'!$A:$A,$A474,'[1]2021'!$C:$C)-SUMIF('[1]2021'!$E:$E,$A474,'[1]2021'!$G:$G))/12</f>
        <v>0</v>
      </c>
      <c r="J474" s="53">
        <f>+(+SUMIF('[1]2021'!$A:$A,$A474,'[1]2021'!$C:$C)-SUMIF('[1]2021'!$E:$E,$A474,'[1]2021'!$G:$G))/12</f>
        <v>0</v>
      </c>
      <c r="K474" s="53">
        <f>+(+SUMIF('[1]2021'!$A:$A,$A474,'[1]2021'!$C:$C)-SUMIF('[1]2021'!$E:$E,$A474,'[1]2021'!$G:$G))/12</f>
        <v>0</v>
      </c>
      <c r="L474" s="53">
        <f>+(+SUMIF('[1]2021'!$A:$A,$A474,'[1]2021'!$C:$C)-SUMIF('[1]2021'!$E:$E,$A474,'[1]2021'!$G:$G))/12</f>
        <v>0</v>
      </c>
      <c r="M474" s="53">
        <f>+(+SUMIF('[1]2021'!$A:$A,$A474,'[1]2021'!$C:$C)-SUMIF('[1]2021'!$E:$E,$A474,'[1]2021'!$G:$G))/12</f>
        <v>0</v>
      </c>
      <c r="N474" s="53">
        <f>+(+SUMIF('[1]2021'!$A:$A,$A474,'[1]2021'!$C:$C)-SUMIF('[1]2021'!$E:$E,$A474,'[1]2021'!$G:$G))/12</f>
        <v>0</v>
      </c>
      <c r="O474" s="53">
        <f>+(+SUMIF('[1]2021'!$A:$A,$A474,'[1]2021'!$C:$C)-SUMIF('[1]2021'!$E:$E,$A474,'[1]2021'!$G:$G))/12</f>
        <v>0</v>
      </c>
      <c r="P474" s="53">
        <f>+(+SUMIF('[1]2021'!$A:$A,$A474,'[1]2021'!$C:$C)-SUMIF('[1]2021'!$E:$E,$A474,'[1]2021'!$G:$G))/12</f>
        <v>0</v>
      </c>
      <c r="Q474" s="53">
        <f>+(+SUMIF('[1]2021'!$A:$A,$A474,'[1]2021'!$C:$C)-SUMIF('[1]2021'!$E:$E,$A474,'[1]2021'!$G:$G))/12</f>
        <v>0</v>
      </c>
      <c r="R474" s="53">
        <f>+(+SUMIF('[1]2021'!$A:$A,$A474,'[1]2021'!$C:$C)-SUMIF('[1]2021'!$E:$E,$A474,'[1]2021'!$G:$G))/12</f>
        <v>0</v>
      </c>
      <c r="S474" s="53">
        <f>+(+SUMIF('[1]2021'!$A:$A,$A474,'[1]2021'!$C:$C)-SUMIF('[1]2021'!$E:$E,$A474,'[1]2021'!$G:$G))/12</f>
        <v>0</v>
      </c>
      <c r="T474" s="53">
        <f>+(+SUMIF('[1]2021'!$A:$A,$A474,'[1]2021'!$C:$C)-SUMIF('[1]2021'!$E:$E,$A474,'[1]2021'!$G:$G))/12</f>
        <v>0</v>
      </c>
      <c r="U474" s="53">
        <f>+SUM(I474:INDEX(I474:T474,1,Settings!$C$4))</f>
        <v>0</v>
      </c>
      <c r="V474" s="53">
        <f t="shared" si="246"/>
        <v>0</v>
      </c>
      <c r="W474" s="53"/>
      <c r="X474" s="53">
        <f>+SUMIFS(postings!$T:$T,postings!$C:$C,'pl-data'!X$2,postings!$D:$D,'pl-data'!X$3,postings!$I:$I,'pl-data'!$A474)-SUMIFS(postings!$W:$W,postings!$C:$C,'pl-data'!X$2,postings!$D:$D,'pl-data'!X$3,postings!$M:$M,'pl-data'!$A474)</f>
        <v>0</v>
      </c>
      <c r="Y474" s="53">
        <f>+SUMIFS(postings!$T:$T,postings!$C:$C,'pl-data'!Y$2,postings!$D:$D,'pl-data'!Y$3,postings!$I:$I,'pl-data'!$A474)-SUMIFS(postings!$W:$W,postings!$C:$C,'pl-data'!Y$2,postings!$D:$D,'pl-data'!Y$3,postings!$M:$M,'pl-data'!$A474)</f>
        <v>0</v>
      </c>
      <c r="Z474" s="53">
        <f>+SUMIFS(postings!$T:$T,postings!$C:$C,'pl-data'!Z$2,postings!$D:$D,'pl-data'!Z$3,postings!$I:$I,'pl-data'!$A474)-SUMIFS(postings!$W:$W,postings!$C:$C,'pl-data'!Z$2,postings!$D:$D,'pl-data'!Z$3,postings!$M:$M,'pl-data'!$A474)</f>
        <v>0</v>
      </c>
      <c r="AA474" s="53">
        <f>+SUMIFS(postings!$T:$T,postings!$C:$C,'pl-data'!AA$2,postings!$D:$D,'pl-data'!AA$3,postings!$I:$I,'pl-data'!$A474)-SUMIFS(postings!$W:$W,postings!$C:$C,'pl-data'!AA$2,postings!$D:$D,'pl-data'!AA$3,postings!$M:$M,'pl-data'!$A474)</f>
        <v>0</v>
      </c>
      <c r="AB474" s="53">
        <f>+SUMIFS(postings!$T:$T,postings!$C:$C,'pl-data'!AB$2,postings!$D:$D,'pl-data'!AB$3,postings!$I:$I,'pl-data'!$A474)-SUMIFS(postings!$W:$W,postings!$C:$C,'pl-data'!AB$2,postings!$D:$D,'pl-data'!AB$3,postings!$M:$M,'pl-data'!$A474)</f>
        <v>0</v>
      </c>
      <c r="AC474" s="53">
        <f>+SUMIFS(postings!$T:$T,postings!$C:$C,'pl-data'!AC$2,postings!$D:$D,'pl-data'!AC$3,postings!$I:$I,'pl-data'!$A474)-SUMIFS(postings!$W:$W,postings!$C:$C,'pl-data'!AC$2,postings!$D:$D,'pl-data'!AC$3,postings!$M:$M,'pl-data'!$A474)</f>
        <v>0</v>
      </c>
      <c r="AD474" s="53">
        <f>+SUMIFS(postings!$T:$T,postings!$C:$C,'pl-data'!AD$2,postings!$D:$D,'pl-data'!AD$3,postings!$I:$I,'pl-data'!$A474)-SUMIFS(postings!$W:$W,postings!$C:$C,'pl-data'!AD$2,postings!$D:$D,'pl-data'!AD$3,postings!$M:$M,'pl-data'!$A474)</f>
        <v>0</v>
      </c>
      <c r="AE474" s="53">
        <f>+SUMIFS(postings!$T:$T,postings!$C:$C,'pl-data'!AE$2,postings!$D:$D,'pl-data'!AE$3,postings!$I:$I,'pl-data'!$A474)-SUMIFS(postings!$W:$W,postings!$C:$C,'pl-data'!AE$2,postings!$D:$D,'pl-data'!AE$3,postings!$M:$M,'pl-data'!$A474)</f>
        <v>0</v>
      </c>
      <c r="AF474" s="53">
        <f>+SUMIFS(postings!$T:$T,postings!$C:$C,'pl-data'!AF$2,postings!$D:$D,'pl-data'!AF$3,postings!$I:$I,'pl-data'!$A474)-SUMIFS(postings!$W:$W,postings!$C:$C,'pl-data'!AF$2,postings!$D:$D,'pl-data'!AF$3,postings!$M:$M,'pl-data'!$A474)</f>
        <v>0</v>
      </c>
      <c r="AG474" s="53">
        <f>+SUMIFS(postings!$T:$T,postings!$C:$C,'pl-data'!AG$2,postings!$D:$D,'pl-data'!AG$3,postings!$I:$I,'pl-data'!$A474)-SUMIFS(postings!$W:$W,postings!$C:$C,'pl-data'!AG$2,postings!$D:$D,'pl-data'!AG$3,postings!$M:$M,'pl-data'!$A474)</f>
        <v>0</v>
      </c>
      <c r="AH474" s="53">
        <f>+SUMIFS(postings!$T:$T,postings!$C:$C,'pl-data'!AH$2,postings!$D:$D,'pl-data'!AH$3,postings!$I:$I,'pl-data'!$A474)-SUMIFS(postings!$W:$W,postings!$C:$C,'pl-data'!AH$2,postings!$D:$D,'pl-data'!AH$3,postings!$M:$M,'pl-data'!$A474)</f>
        <v>0</v>
      </c>
      <c r="AI474" s="53">
        <f>+SUMIFS(postings!$T:$T,postings!$C:$C,'pl-data'!AI$2,postings!$D:$D,'pl-data'!AI$3,postings!$I:$I,'pl-data'!$A474)-SUMIFS(postings!$W:$W,postings!$C:$C,'pl-data'!AI$2,postings!$D:$D,'pl-data'!AI$3,postings!$M:$M,'pl-data'!$A474)</f>
        <v>0</v>
      </c>
      <c r="AJ474" s="53">
        <f>+SUM(X474:INDEX(X474:AI474,1,Settings!$C$4))</f>
        <v>0</v>
      </c>
      <c r="AK474" s="53">
        <f t="shared" si="247"/>
        <v>0</v>
      </c>
      <c r="AL474" s="53"/>
      <c r="AM474" s="53">
        <f t="shared" si="219"/>
        <v>0</v>
      </c>
      <c r="AN474" s="53">
        <f t="shared" si="220"/>
        <v>0</v>
      </c>
      <c r="AO474" s="53">
        <f t="shared" si="221"/>
        <v>0</v>
      </c>
      <c r="AP474" s="53">
        <f t="shared" si="222"/>
        <v>0</v>
      </c>
      <c r="AQ474" s="53">
        <f t="shared" si="223"/>
        <v>0</v>
      </c>
      <c r="AR474" s="53">
        <f t="shared" si="224"/>
        <v>0</v>
      </c>
      <c r="AS474" s="53">
        <f t="shared" si="225"/>
        <v>0</v>
      </c>
      <c r="AT474" s="53">
        <f t="shared" si="226"/>
        <v>0</v>
      </c>
      <c r="AU474" s="53">
        <f t="shared" si="227"/>
        <v>0</v>
      </c>
      <c r="AV474" s="53">
        <f t="shared" si="228"/>
        <v>0</v>
      </c>
      <c r="AW474" s="53">
        <f t="shared" si="229"/>
        <v>0</v>
      </c>
      <c r="AX474" s="53">
        <f t="shared" si="230"/>
        <v>0</v>
      </c>
      <c r="AY474" s="53">
        <f>+SUM(AM474:INDEX(AM474:AX474,1,Settings!$C$4))</f>
        <v>0</v>
      </c>
      <c r="AZ474" s="53">
        <f t="shared" si="248"/>
        <v>0</v>
      </c>
      <c r="BA474" s="53"/>
      <c r="BB474" s="53">
        <f t="shared" si="231"/>
        <v>0</v>
      </c>
      <c r="BC474" s="53">
        <f t="shared" si="232"/>
        <v>0</v>
      </c>
      <c r="BD474" s="53">
        <f t="shared" si="233"/>
        <v>0</v>
      </c>
      <c r="BE474" s="53">
        <f t="shared" si="234"/>
        <v>0</v>
      </c>
      <c r="BF474" s="53">
        <f t="shared" si="235"/>
        <v>0</v>
      </c>
      <c r="BG474" s="53">
        <f t="shared" si="236"/>
        <v>0</v>
      </c>
      <c r="BH474" s="53">
        <f t="shared" si="237"/>
        <v>0</v>
      </c>
      <c r="BI474" s="53">
        <f t="shared" si="238"/>
        <v>0</v>
      </c>
      <c r="BJ474" s="53">
        <f t="shared" si="239"/>
        <v>0</v>
      </c>
      <c r="BK474" s="53">
        <f t="shared" si="240"/>
        <v>0</v>
      </c>
      <c r="BL474" s="53">
        <f t="shared" si="241"/>
        <v>0</v>
      </c>
      <c r="BM474" s="53">
        <f t="shared" si="242"/>
        <v>0</v>
      </c>
      <c r="BN474" s="53">
        <f t="shared" si="243"/>
        <v>0</v>
      </c>
      <c r="BO474" s="53"/>
      <c r="BP474" s="53">
        <f t="shared" si="244"/>
        <v>0</v>
      </c>
      <c r="BQ474" s="53"/>
      <c r="BR474" s="53">
        <f t="shared" si="245"/>
        <v>0</v>
      </c>
    </row>
    <row r="475" spans="1:70" x14ac:dyDescent="0.2">
      <c r="A475" s="6">
        <v>4902</v>
      </c>
      <c r="B475" s="6" t="str">
        <f>+VLOOKUP(A475,masterfile!B:C,2,FALSE)</f>
        <v>Interimskonto Vorsteuervergütung</v>
      </c>
      <c r="D475" s="53">
        <f>+SUMIF('[1]2017'!$A:$A,$A475,'[1]2017'!$C:$C)-SUMIF('[1]2017'!$E:$E,$A475,'[1]2017'!$G:$G)</f>
        <v>0</v>
      </c>
      <c r="E475" s="53">
        <f>+SUMIF('[1]2018'!$A:$A,$A475,'[1]2018'!$C:$C)-SUMIF('[1]2018'!$E:$E,$A475,'[1]2018'!$G:$G)</f>
        <v>0</v>
      </c>
      <c r="F475" s="53">
        <f>+SUMIF('[1]2019'!$A:$A,$A475,'[1]2019'!$C:$C)-SUMIF('[1]2019'!$E:$E,$A475,'[1]2019'!$G:$G)</f>
        <v>0</v>
      </c>
      <c r="G475" s="53">
        <f>+SUMIF('[1]2020'!$A:$A,$A475,'[1]2020'!$C:$C)-SUMIF('[1]2020'!$E:$E,$A475,'[1]2020'!$G:$G)</f>
        <v>0</v>
      </c>
      <c r="H475" s="53"/>
      <c r="I475" s="53">
        <f>+(+SUMIF('[1]2021'!$A:$A,$A475,'[1]2021'!$C:$C)-SUMIF('[1]2021'!$E:$E,$A475,'[1]2021'!$G:$G))/12</f>
        <v>0</v>
      </c>
      <c r="J475" s="53">
        <f>+(+SUMIF('[1]2021'!$A:$A,$A475,'[1]2021'!$C:$C)-SUMIF('[1]2021'!$E:$E,$A475,'[1]2021'!$G:$G))/12</f>
        <v>0</v>
      </c>
      <c r="K475" s="53">
        <f>+(+SUMIF('[1]2021'!$A:$A,$A475,'[1]2021'!$C:$C)-SUMIF('[1]2021'!$E:$E,$A475,'[1]2021'!$G:$G))/12</f>
        <v>0</v>
      </c>
      <c r="L475" s="53">
        <f>+(+SUMIF('[1]2021'!$A:$A,$A475,'[1]2021'!$C:$C)-SUMIF('[1]2021'!$E:$E,$A475,'[1]2021'!$G:$G))/12</f>
        <v>0</v>
      </c>
      <c r="M475" s="53">
        <f>+(+SUMIF('[1]2021'!$A:$A,$A475,'[1]2021'!$C:$C)-SUMIF('[1]2021'!$E:$E,$A475,'[1]2021'!$G:$G))/12</f>
        <v>0</v>
      </c>
      <c r="N475" s="53">
        <f>+(+SUMIF('[1]2021'!$A:$A,$A475,'[1]2021'!$C:$C)-SUMIF('[1]2021'!$E:$E,$A475,'[1]2021'!$G:$G))/12</f>
        <v>0</v>
      </c>
      <c r="O475" s="53">
        <f>+(+SUMIF('[1]2021'!$A:$A,$A475,'[1]2021'!$C:$C)-SUMIF('[1]2021'!$E:$E,$A475,'[1]2021'!$G:$G))/12</f>
        <v>0</v>
      </c>
      <c r="P475" s="53">
        <f>+(+SUMIF('[1]2021'!$A:$A,$A475,'[1]2021'!$C:$C)-SUMIF('[1]2021'!$E:$E,$A475,'[1]2021'!$G:$G))/12</f>
        <v>0</v>
      </c>
      <c r="Q475" s="53">
        <f>+(+SUMIF('[1]2021'!$A:$A,$A475,'[1]2021'!$C:$C)-SUMIF('[1]2021'!$E:$E,$A475,'[1]2021'!$G:$G))/12</f>
        <v>0</v>
      </c>
      <c r="R475" s="53">
        <f>+(+SUMIF('[1]2021'!$A:$A,$A475,'[1]2021'!$C:$C)-SUMIF('[1]2021'!$E:$E,$A475,'[1]2021'!$G:$G))/12</f>
        <v>0</v>
      </c>
      <c r="S475" s="53">
        <f>+(+SUMIF('[1]2021'!$A:$A,$A475,'[1]2021'!$C:$C)-SUMIF('[1]2021'!$E:$E,$A475,'[1]2021'!$G:$G))/12</f>
        <v>0</v>
      </c>
      <c r="T475" s="53">
        <f>+(+SUMIF('[1]2021'!$A:$A,$A475,'[1]2021'!$C:$C)-SUMIF('[1]2021'!$E:$E,$A475,'[1]2021'!$G:$G))/12</f>
        <v>0</v>
      </c>
      <c r="U475" s="53">
        <f>+SUM(I475:INDEX(I475:T475,1,Settings!$C$4))</f>
        <v>0</v>
      </c>
      <c r="V475" s="53">
        <f t="shared" si="246"/>
        <v>0</v>
      </c>
      <c r="W475" s="53"/>
      <c r="X475" s="53">
        <f>+SUMIFS(postings!$T:$T,postings!$C:$C,'pl-data'!X$2,postings!$D:$D,'pl-data'!X$3,postings!$I:$I,'pl-data'!$A475)-SUMIFS(postings!$W:$W,postings!$C:$C,'pl-data'!X$2,postings!$D:$D,'pl-data'!X$3,postings!$M:$M,'pl-data'!$A475)</f>
        <v>0</v>
      </c>
      <c r="Y475" s="53">
        <f>+SUMIFS(postings!$T:$T,postings!$C:$C,'pl-data'!Y$2,postings!$D:$D,'pl-data'!Y$3,postings!$I:$I,'pl-data'!$A475)-SUMIFS(postings!$W:$W,postings!$C:$C,'pl-data'!Y$2,postings!$D:$D,'pl-data'!Y$3,postings!$M:$M,'pl-data'!$A475)</f>
        <v>0</v>
      </c>
      <c r="Z475" s="53">
        <f>+SUMIFS(postings!$T:$T,postings!$C:$C,'pl-data'!Z$2,postings!$D:$D,'pl-data'!Z$3,postings!$I:$I,'pl-data'!$A475)-SUMIFS(postings!$W:$W,postings!$C:$C,'pl-data'!Z$2,postings!$D:$D,'pl-data'!Z$3,postings!$M:$M,'pl-data'!$A475)</f>
        <v>0</v>
      </c>
      <c r="AA475" s="53">
        <f>+SUMIFS(postings!$T:$T,postings!$C:$C,'pl-data'!AA$2,postings!$D:$D,'pl-data'!AA$3,postings!$I:$I,'pl-data'!$A475)-SUMIFS(postings!$W:$W,postings!$C:$C,'pl-data'!AA$2,postings!$D:$D,'pl-data'!AA$3,postings!$M:$M,'pl-data'!$A475)</f>
        <v>0</v>
      </c>
      <c r="AB475" s="53">
        <f>+SUMIFS(postings!$T:$T,postings!$C:$C,'pl-data'!AB$2,postings!$D:$D,'pl-data'!AB$3,postings!$I:$I,'pl-data'!$A475)-SUMIFS(postings!$W:$W,postings!$C:$C,'pl-data'!AB$2,postings!$D:$D,'pl-data'!AB$3,postings!$M:$M,'pl-data'!$A475)</f>
        <v>0</v>
      </c>
      <c r="AC475" s="53">
        <f>+SUMIFS(postings!$T:$T,postings!$C:$C,'pl-data'!AC$2,postings!$D:$D,'pl-data'!AC$3,postings!$I:$I,'pl-data'!$A475)-SUMIFS(postings!$W:$W,postings!$C:$C,'pl-data'!AC$2,postings!$D:$D,'pl-data'!AC$3,postings!$M:$M,'pl-data'!$A475)</f>
        <v>0</v>
      </c>
      <c r="AD475" s="53">
        <f>+SUMIFS(postings!$T:$T,postings!$C:$C,'pl-data'!AD$2,postings!$D:$D,'pl-data'!AD$3,postings!$I:$I,'pl-data'!$A475)-SUMIFS(postings!$W:$W,postings!$C:$C,'pl-data'!AD$2,postings!$D:$D,'pl-data'!AD$3,postings!$M:$M,'pl-data'!$A475)</f>
        <v>0</v>
      </c>
      <c r="AE475" s="53">
        <f>+SUMIFS(postings!$T:$T,postings!$C:$C,'pl-data'!AE$2,postings!$D:$D,'pl-data'!AE$3,postings!$I:$I,'pl-data'!$A475)-SUMIFS(postings!$W:$W,postings!$C:$C,'pl-data'!AE$2,postings!$D:$D,'pl-data'!AE$3,postings!$M:$M,'pl-data'!$A475)</f>
        <v>0</v>
      </c>
      <c r="AF475" s="53">
        <f>+SUMIFS(postings!$T:$T,postings!$C:$C,'pl-data'!AF$2,postings!$D:$D,'pl-data'!AF$3,postings!$I:$I,'pl-data'!$A475)-SUMIFS(postings!$W:$W,postings!$C:$C,'pl-data'!AF$2,postings!$D:$D,'pl-data'!AF$3,postings!$M:$M,'pl-data'!$A475)</f>
        <v>0</v>
      </c>
      <c r="AG475" s="53">
        <f>+SUMIFS(postings!$T:$T,postings!$C:$C,'pl-data'!AG$2,postings!$D:$D,'pl-data'!AG$3,postings!$I:$I,'pl-data'!$A475)-SUMIFS(postings!$W:$W,postings!$C:$C,'pl-data'!AG$2,postings!$D:$D,'pl-data'!AG$3,postings!$M:$M,'pl-data'!$A475)</f>
        <v>0</v>
      </c>
      <c r="AH475" s="53">
        <f>+SUMIFS(postings!$T:$T,postings!$C:$C,'pl-data'!AH$2,postings!$D:$D,'pl-data'!AH$3,postings!$I:$I,'pl-data'!$A475)-SUMIFS(postings!$W:$W,postings!$C:$C,'pl-data'!AH$2,postings!$D:$D,'pl-data'!AH$3,postings!$M:$M,'pl-data'!$A475)</f>
        <v>0</v>
      </c>
      <c r="AI475" s="53">
        <f>+SUMIFS(postings!$T:$T,postings!$C:$C,'pl-data'!AI$2,postings!$D:$D,'pl-data'!AI$3,postings!$I:$I,'pl-data'!$A475)-SUMIFS(postings!$W:$W,postings!$C:$C,'pl-data'!AI$2,postings!$D:$D,'pl-data'!AI$3,postings!$M:$M,'pl-data'!$A475)</f>
        <v>0</v>
      </c>
      <c r="AJ475" s="53">
        <f>+SUM(X475:INDEX(X475:AI475,1,Settings!$C$4))</f>
        <v>0</v>
      </c>
      <c r="AK475" s="53">
        <f t="shared" si="247"/>
        <v>0</v>
      </c>
      <c r="AL475" s="53"/>
      <c r="AM475" s="53">
        <f t="shared" si="219"/>
        <v>0</v>
      </c>
      <c r="AN475" s="53">
        <f t="shared" si="220"/>
        <v>0</v>
      </c>
      <c r="AO475" s="53">
        <f t="shared" si="221"/>
        <v>0</v>
      </c>
      <c r="AP475" s="53">
        <f t="shared" si="222"/>
        <v>0</v>
      </c>
      <c r="AQ475" s="53">
        <f t="shared" si="223"/>
        <v>0</v>
      </c>
      <c r="AR475" s="53">
        <f t="shared" si="224"/>
        <v>0</v>
      </c>
      <c r="AS475" s="53">
        <f t="shared" si="225"/>
        <v>0</v>
      </c>
      <c r="AT475" s="53">
        <f t="shared" si="226"/>
        <v>0</v>
      </c>
      <c r="AU475" s="53">
        <f t="shared" si="227"/>
        <v>0</v>
      </c>
      <c r="AV475" s="53">
        <f t="shared" si="228"/>
        <v>0</v>
      </c>
      <c r="AW475" s="53">
        <f t="shared" si="229"/>
        <v>0</v>
      </c>
      <c r="AX475" s="53">
        <f t="shared" si="230"/>
        <v>0</v>
      </c>
      <c r="AY475" s="53">
        <f>+SUM(AM475:INDEX(AM475:AX475,1,Settings!$C$4))</f>
        <v>0</v>
      </c>
      <c r="AZ475" s="53">
        <f t="shared" si="248"/>
        <v>0</v>
      </c>
      <c r="BA475" s="53"/>
      <c r="BB475" s="53">
        <f t="shared" si="231"/>
        <v>0</v>
      </c>
      <c r="BC475" s="53">
        <f t="shared" si="232"/>
        <v>0</v>
      </c>
      <c r="BD475" s="53">
        <f t="shared" si="233"/>
        <v>0</v>
      </c>
      <c r="BE475" s="53">
        <f t="shared" si="234"/>
        <v>0</v>
      </c>
      <c r="BF475" s="53">
        <f t="shared" si="235"/>
        <v>0</v>
      </c>
      <c r="BG475" s="53">
        <f t="shared" si="236"/>
        <v>0</v>
      </c>
      <c r="BH475" s="53">
        <f t="shared" si="237"/>
        <v>0</v>
      </c>
      <c r="BI475" s="53">
        <f t="shared" si="238"/>
        <v>0</v>
      </c>
      <c r="BJ475" s="53">
        <f t="shared" si="239"/>
        <v>0</v>
      </c>
      <c r="BK475" s="53">
        <f t="shared" si="240"/>
        <v>0</v>
      </c>
      <c r="BL475" s="53">
        <f t="shared" si="241"/>
        <v>0</v>
      </c>
      <c r="BM475" s="53">
        <f t="shared" si="242"/>
        <v>0</v>
      </c>
      <c r="BN475" s="53">
        <f t="shared" si="243"/>
        <v>0</v>
      </c>
      <c r="BO475" s="53"/>
      <c r="BP475" s="53">
        <f t="shared" si="244"/>
        <v>0</v>
      </c>
      <c r="BQ475" s="53"/>
      <c r="BR475" s="53">
        <f t="shared" si="245"/>
        <v>0</v>
      </c>
    </row>
    <row r="476" spans="1:70" x14ac:dyDescent="0.2">
      <c r="A476" s="6">
        <v>4905</v>
      </c>
      <c r="B476" s="6" t="str">
        <f>+VLOOKUP(A476,masterfile!B:C,2,FALSE)</f>
        <v>Sonstige betriebl.u.regelm.Aufwendungen</v>
      </c>
      <c r="D476" s="53">
        <f>+SUMIF('[1]2017'!$A:$A,$A476,'[1]2017'!$C:$C)-SUMIF('[1]2017'!$E:$E,$A476,'[1]2017'!$G:$G)</f>
        <v>0</v>
      </c>
      <c r="E476" s="53">
        <f>+SUMIF('[1]2018'!$A:$A,$A476,'[1]2018'!$C:$C)-SUMIF('[1]2018'!$E:$E,$A476,'[1]2018'!$G:$G)</f>
        <v>0</v>
      </c>
      <c r="F476" s="53">
        <f>+SUMIF('[1]2019'!$A:$A,$A476,'[1]2019'!$C:$C)-SUMIF('[1]2019'!$E:$E,$A476,'[1]2019'!$G:$G)</f>
        <v>0</v>
      </c>
      <c r="G476" s="53">
        <f>+SUMIF('[1]2020'!$A:$A,$A476,'[1]2020'!$C:$C)-SUMIF('[1]2020'!$E:$E,$A476,'[1]2020'!$G:$G)</f>
        <v>0</v>
      </c>
      <c r="H476" s="53"/>
      <c r="I476" s="53">
        <f>+(+SUMIF('[1]2021'!$A:$A,$A476,'[1]2021'!$C:$C)-SUMIF('[1]2021'!$E:$E,$A476,'[1]2021'!$G:$G))/12</f>
        <v>0</v>
      </c>
      <c r="J476" s="53">
        <f>+(+SUMIF('[1]2021'!$A:$A,$A476,'[1]2021'!$C:$C)-SUMIF('[1]2021'!$E:$E,$A476,'[1]2021'!$G:$G))/12</f>
        <v>0</v>
      </c>
      <c r="K476" s="53">
        <f>+(+SUMIF('[1]2021'!$A:$A,$A476,'[1]2021'!$C:$C)-SUMIF('[1]2021'!$E:$E,$A476,'[1]2021'!$G:$G))/12</f>
        <v>0</v>
      </c>
      <c r="L476" s="53">
        <f>+(+SUMIF('[1]2021'!$A:$A,$A476,'[1]2021'!$C:$C)-SUMIF('[1]2021'!$E:$E,$A476,'[1]2021'!$G:$G))/12</f>
        <v>0</v>
      </c>
      <c r="M476" s="53">
        <f>+(+SUMIF('[1]2021'!$A:$A,$A476,'[1]2021'!$C:$C)-SUMIF('[1]2021'!$E:$E,$A476,'[1]2021'!$G:$G))/12</f>
        <v>0</v>
      </c>
      <c r="N476" s="53">
        <f>+(+SUMIF('[1]2021'!$A:$A,$A476,'[1]2021'!$C:$C)-SUMIF('[1]2021'!$E:$E,$A476,'[1]2021'!$G:$G))/12</f>
        <v>0</v>
      </c>
      <c r="O476" s="53">
        <f>+(+SUMIF('[1]2021'!$A:$A,$A476,'[1]2021'!$C:$C)-SUMIF('[1]2021'!$E:$E,$A476,'[1]2021'!$G:$G))/12</f>
        <v>0</v>
      </c>
      <c r="P476" s="53">
        <f>+(+SUMIF('[1]2021'!$A:$A,$A476,'[1]2021'!$C:$C)-SUMIF('[1]2021'!$E:$E,$A476,'[1]2021'!$G:$G))/12</f>
        <v>0</v>
      </c>
      <c r="Q476" s="53">
        <f>+(+SUMIF('[1]2021'!$A:$A,$A476,'[1]2021'!$C:$C)-SUMIF('[1]2021'!$E:$E,$A476,'[1]2021'!$G:$G))/12</f>
        <v>0</v>
      </c>
      <c r="R476" s="53">
        <f>+(+SUMIF('[1]2021'!$A:$A,$A476,'[1]2021'!$C:$C)-SUMIF('[1]2021'!$E:$E,$A476,'[1]2021'!$G:$G))/12</f>
        <v>0</v>
      </c>
      <c r="S476" s="53">
        <f>+(+SUMIF('[1]2021'!$A:$A,$A476,'[1]2021'!$C:$C)-SUMIF('[1]2021'!$E:$E,$A476,'[1]2021'!$G:$G))/12</f>
        <v>0</v>
      </c>
      <c r="T476" s="53">
        <f>+(+SUMIF('[1]2021'!$A:$A,$A476,'[1]2021'!$C:$C)-SUMIF('[1]2021'!$E:$E,$A476,'[1]2021'!$G:$G))/12</f>
        <v>0</v>
      </c>
      <c r="U476" s="53">
        <f>+SUM(I476:INDEX(I476:T476,1,Settings!$C$4))</f>
        <v>0</v>
      </c>
      <c r="V476" s="53">
        <f t="shared" si="246"/>
        <v>0</v>
      </c>
      <c r="W476" s="53"/>
      <c r="X476" s="53">
        <f>+SUMIFS(postings!$T:$T,postings!$C:$C,'pl-data'!X$2,postings!$D:$D,'pl-data'!X$3,postings!$I:$I,'pl-data'!$A476)-SUMIFS(postings!$W:$W,postings!$C:$C,'pl-data'!X$2,postings!$D:$D,'pl-data'!X$3,postings!$M:$M,'pl-data'!$A476)</f>
        <v>0</v>
      </c>
      <c r="Y476" s="53">
        <f>+SUMIFS(postings!$T:$T,postings!$C:$C,'pl-data'!Y$2,postings!$D:$D,'pl-data'!Y$3,postings!$I:$I,'pl-data'!$A476)-SUMIFS(postings!$W:$W,postings!$C:$C,'pl-data'!Y$2,postings!$D:$D,'pl-data'!Y$3,postings!$M:$M,'pl-data'!$A476)</f>
        <v>0</v>
      </c>
      <c r="Z476" s="53">
        <f>+SUMIFS(postings!$T:$T,postings!$C:$C,'pl-data'!Z$2,postings!$D:$D,'pl-data'!Z$3,postings!$I:$I,'pl-data'!$A476)-SUMIFS(postings!$W:$W,postings!$C:$C,'pl-data'!Z$2,postings!$D:$D,'pl-data'!Z$3,postings!$M:$M,'pl-data'!$A476)</f>
        <v>0</v>
      </c>
      <c r="AA476" s="53">
        <f>+SUMIFS(postings!$T:$T,postings!$C:$C,'pl-data'!AA$2,postings!$D:$D,'pl-data'!AA$3,postings!$I:$I,'pl-data'!$A476)-SUMIFS(postings!$W:$W,postings!$C:$C,'pl-data'!AA$2,postings!$D:$D,'pl-data'!AA$3,postings!$M:$M,'pl-data'!$A476)</f>
        <v>0</v>
      </c>
      <c r="AB476" s="53">
        <f>+SUMIFS(postings!$T:$T,postings!$C:$C,'pl-data'!AB$2,postings!$D:$D,'pl-data'!AB$3,postings!$I:$I,'pl-data'!$A476)-SUMIFS(postings!$W:$W,postings!$C:$C,'pl-data'!AB$2,postings!$D:$D,'pl-data'!AB$3,postings!$M:$M,'pl-data'!$A476)</f>
        <v>0</v>
      </c>
      <c r="AC476" s="53">
        <f>+SUMIFS(postings!$T:$T,postings!$C:$C,'pl-data'!AC$2,postings!$D:$D,'pl-data'!AC$3,postings!$I:$I,'pl-data'!$A476)-SUMIFS(postings!$W:$W,postings!$C:$C,'pl-data'!AC$2,postings!$D:$D,'pl-data'!AC$3,postings!$M:$M,'pl-data'!$A476)</f>
        <v>0</v>
      </c>
      <c r="AD476" s="53">
        <f>+SUMIFS(postings!$T:$T,postings!$C:$C,'pl-data'!AD$2,postings!$D:$D,'pl-data'!AD$3,postings!$I:$I,'pl-data'!$A476)-SUMIFS(postings!$W:$W,postings!$C:$C,'pl-data'!AD$2,postings!$D:$D,'pl-data'!AD$3,postings!$M:$M,'pl-data'!$A476)</f>
        <v>0</v>
      </c>
      <c r="AE476" s="53">
        <f>+SUMIFS(postings!$T:$T,postings!$C:$C,'pl-data'!AE$2,postings!$D:$D,'pl-data'!AE$3,postings!$I:$I,'pl-data'!$A476)-SUMIFS(postings!$W:$W,postings!$C:$C,'pl-data'!AE$2,postings!$D:$D,'pl-data'!AE$3,postings!$M:$M,'pl-data'!$A476)</f>
        <v>0</v>
      </c>
      <c r="AF476" s="53">
        <f>+SUMIFS(postings!$T:$T,postings!$C:$C,'pl-data'!AF$2,postings!$D:$D,'pl-data'!AF$3,postings!$I:$I,'pl-data'!$A476)-SUMIFS(postings!$W:$W,postings!$C:$C,'pl-data'!AF$2,postings!$D:$D,'pl-data'!AF$3,postings!$M:$M,'pl-data'!$A476)</f>
        <v>0</v>
      </c>
      <c r="AG476" s="53">
        <f>+SUMIFS(postings!$T:$T,postings!$C:$C,'pl-data'!AG$2,postings!$D:$D,'pl-data'!AG$3,postings!$I:$I,'pl-data'!$A476)-SUMIFS(postings!$W:$W,postings!$C:$C,'pl-data'!AG$2,postings!$D:$D,'pl-data'!AG$3,postings!$M:$M,'pl-data'!$A476)</f>
        <v>0</v>
      </c>
      <c r="AH476" s="53">
        <f>+SUMIFS(postings!$T:$T,postings!$C:$C,'pl-data'!AH$2,postings!$D:$D,'pl-data'!AH$3,postings!$I:$I,'pl-data'!$A476)-SUMIFS(postings!$W:$W,postings!$C:$C,'pl-data'!AH$2,postings!$D:$D,'pl-data'!AH$3,postings!$M:$M,'pl-data'!$A476)</f>
        <v>0</v>
      </c>
      <c r="AI476" s="53">
        <f>+SUMIFS(postings!$T:$T,postings!$C:$C,'pl-data'!AI$2,postings!$D:$D,'pl-data'!AI$3,postings!$I:$I,'pl-data'!$A476)-SUMIFS(postings!$W:$W,postings!$C:$C,'pl-data'!AI$2,postings!$D:$D,'pl-data'!AI$3,postings!$M:$M,'pl-data'!$A476)</f>
        <v>0</v>
      </c>
      <c r="AJ476" s="53">
        <f>+SUM(X476:INDEX(X476:AI476,1,Settings!$C$4))</f>
        <v>0</v>
      </c>
      <c r="AK476" s="53">
        <f t="shared" si="247"/>
        <v>0</v>
      </c>
      <c r="AL476" s="53"/>
      <c r="AM476" s="53">
        <f t="shared" si="219"/>
        <v>0</v>
      </c>
      <c r="AN476" s="53">
        <f t="shared" si="220"/>
        <v>0</v>
      </c>
      <c r="AO476" s="53">
        <f t="shared" si="221"/>
        <v>0</v>
      </c>
      <c r="AP476" s="53">
        <f t="shared" si="222"/>
        <v>0</v>
      </c>
      <c r="AQ476" s="53">
        <f t="shared" si="223"/>
        <v>0</v>
      </c>
      <c r="AR476" s="53">
        <f t="shared" si="224"/>
        <v>0</v>
      </c>
      <c r="AS476" s="53">
        <f t="shared" si="225"/>
        <v>0</v>
      </c>
      <c r="AT476" s="53">
        <f t="shared" si="226"/>
        <v>0</v>
      </c>
      <c r="AU476" s="53">
        <f t="shared" si="227"/>
        <v>0</v>
      </c>
      <c r="AV476" s="53">
        <f t="shared" si="228"/>
        <v>0</v>
      </c>
      <c r="AW476" s="53">
        <f t="shared" si="229"/>
        <v>0</v>
      </c>
      <c r="AX476" s="53">
        <f t="shared" si="230"/>
        <v>0</v>
      </c>
      <c r="AY476" s="53">
        <f>+SUM(AM476:INDEX(AM476:AX476,1,Settings!$C$4))</f>
        <v>0</v>
      </c>
      <c r="AZ476" s="53">
        <f t="shared" si="248"/>
        <v>0</v>
      </c>
      <c r="BA476" s="53"/>
      <c r="BB476" s="53">
        <f t="shared" si="231"/>
        <v>0</v>
      </c>
      <c r="BC476" s="53">
        <f t="shared" si="232"/>
        <v>0</v>
      </c>
      <c r="BD476" s="53">
        <f t="shared" si="233"/>
        <v>0</v>
      </c>
      <c r="BE476" s="53">
        <f t="shared" si="234"/>
        <v>0</v>
      </c>
      <c r="BF476" s="53">
        <f t="shared" si="235"/>
        <v>0</v>
      </c>
      <c r="BG476" s="53">
        <f t="shared" si="236"/>
        <v>0</v>
      </c>
      <c r="BH476" s="53">
        <f t="shared" si="237"/>
        <v>0</v>
      </c>
      <c r="BI476" s="53">
        <f t="shared" si="238"/>
        <v>0</v>
      </c>
      <c r="BJ476" s="53">
        <f t="shared" si="239"/>
        <v>0</v>
      </c>
      <c r="BK476" s="53">
        <f t="shared" si="240"/>
        <v>0</v>
      </c>
      <c r="BL476" s="53">
        <f t="shared" si="241"/>
        <v>0</v>
      </c>
      <c r="BM476" s="53">
        <f t="shared" si="242"/>
        <v>0</v>
      </c>
      <c r="BN476" s="53">
        <f t="shared" si="243"/>
        <v>0</v>
      </c>
      <c r="BO476" s="53"/>
      <c r="BP476" s="53">
        <f t="shared" si="244"/>
        <v>0</v>
      </c>
      <c r="BQ476" s="53"/>
      <c r="BR476" s="53">
        <f t="shared" si="245"/>
        <v>0</v>
      </c>
    </row>
    <row r="477" spans="1:70" x14ac:dyDescent="0.2">
      <c r="A477" s="6">
        <v>4909</v>
      </c>
      <c r="B477" s="6" t="str">
        <f>+VLOOKUP(A477,masterfile!B:C,2,FALSE)</f>
        <v>Fremdleistungen und Fremdarbeiten</v>
      </c>
      <c r="D477" s="53">
        <f>+SUMIF('[1]2017'!$A:$A,$A477,'[1]2017'!$C:$C)-SUMIF('[1]2017'!$E:$E,$A477,'[1]2017'!$G:$G)</f>
        <v>0</v>
      </c>
      <c r="E477" s="53">
        <f>+SUMIF('[1]2018'!$A:$A,$A477,'[1]2018'!$C:$C)-SUMIF('[1]2018'!$E:$E,$A477,'[1]2018'!$G:$G)</f>
        <v>0</v>
      </c>
      <c r="F477" s="53">
        <f>+SUMIF('[1]2019'!$A:$A,$A477,'[1]2019'!$C:$C)-SUMIF('[1]2019'!$E:$E,$A477,'[1]2019'!$G:$G)</f>
        <v>0</v>
      </c>
      <c r="G477" s="53">
        <f>+SUMIF('[1]2020'!$A:$A,$A477,'[1]2020'!$C:$C)-SUMIF('[1]2020'!$E:$E,$A477,'[1]2020'!$G:$G)</f>
        <v>0</v>
      </c>
      <c r="H477" s="53"/>
      <c r="I477" s="53">
        <f>+(+SUMIF('[1]2021'!$A:$A,$A477,'[1]2021'!$C:$C)-SUMIF('[1]2021'!$E:$E,$A477,'[1]2021'!$G:$G))/12</f>
        <v>0</v>
      </c>
      <c r="J477" s="53">
        <f>+(+SUMIF('[1]2021'!$A:$A,$A477,'[1]2021'!$C:$C)-SUMIF('[1]2021'!$E:$E,$A477,'[1]2021'!$G:$G))/12</f>
        <v>0</v>
      </c>
      <c r="K477" s="53">
        <f>+(+SUMIF('[1]2021'!$A:$A,$A477,'[1]2021'!$C:$C)-SUMIF('[1]2021'!$E:$E,$A477,'[1]2021'!$G:$G))/12</f>
        <v>0</v>
      </c>
      <c r="L477" s="53">
        <f>+(+SUMIF('[1]2021'!$A:$A,$A477,'[1]2021'!$C:$C)-SUMIF('[1]2021'!$E:$E,$A477,'[1]2021'!$G:$G))/12</f>
        <v>0</v>
      </c>
      <c r="M477" s="53">
        <f>+(+SUMIF('[1]2021'!$A:$A,$A477,'[1]2021'!$C:$C)-SUMIF('[1]2021'!$E:$E,$A477,'[1]2021'!$G:$G))/12</f>
        <v>0</v>
      </c>
      <c r="N477" s="53">
        <f>+(+SUMIF('[1]2021'!$A:$A,$A477,'[1]2021'!$C:$C)-SUMIF('[1]2021'!$E:$E,$A477,'[1]2021'!$G:$G))/12</f>
        <v>0</v>
      </c>
      <c r="O477" s="53">
        <f>+(+SUMIF('[1]2021'!$A:$A,$A477,'[1]2021'!$C:$C)-SUMIF('[1]2021'!$E:$E,$A477,'[1]2021'!$G:$G))/12</f>
        <v>0</v>
      </c>
      <c r="P477" s="53">
        <f>+(+SUMIF('[1]2021'!$A:$A,$A477,'[1]2021'!$C:$C)-SUMIF('[1]2021'!$E:$E,$A477,'[1]2021'!$G:$G))/12</f>
        <v>0</v>
      </c>
      <c r="Q477" s="53">
        <f>+(+SUMIF('[1]2021'!$A:$A,$A477,'[1]2021'!$C:$C)-SUMIF('[1]2021'!$E:$E,$A477,'[1]2021'!$G:$G))/12</f>
        <v>0</v>
      </c>
      <c r="R477" s="53">
        <f>+(+SUMIF('[1]2021'!$A:$A,$A477,'[1]2021'!$C:$C)-SUMIF('[1]2021'!$E:$E,$A477,'[1]2021'!$G:$G))/12</f>
        <v>0</v>
      </c>
      <c r="S477" s="53">
        <f>+(+SUMIF('[1]2021'!$A:$A,$A477,'[1]2021'!$C:$C)-SUMIF('[1]2021'!$E:$E,$A477,'[1]2021'!$G:$G))/12</f>
        <v>0</v>
      </c>
      <c r="T477" s="53">
        <f>+(+SUMIF('[1]2021'!$A:$A,$A477,'[1]2021'!$C:$C)-SUMIF('[1]2021'!$E:$E,$A477,'[1]2021'!$G:$G))/12</f>
        <v>0</v>
      </c>
      <c r="U477" s="53">
        <f>+SUM(I477:INDEX(I477:T477,1,Settings!$C$4))</f>
        <v>0</v>
      </c>
      <c r="V477" s="53">
        <f t="shared" si="246"/>
        <v>0</v>
      </c>
      <c r="W477" s="53"/>
      <c r="X477" s="53">
        <f>+SUMIFS(postings!$T:$T,postings!$C:$C,'pl-data'!X$2,postings!$D:$D,'pl-data'!X$3,postings!$I:$I,'pl-data'!$A477)-SUMIFS(postings!$W:$W,postings!$C:$C,'pl-data'!X$2,postings!$D:$D,'pl-data'!X$3,postings!$M:$M,'pl-data'!$A477)</f>
        <v>0</v>
      </c>
      <c r="Y477" s="53">
        <f>+SUMIFS(postings!$T:$T,postings!$C:$C,'pl-data'!Y$2,postings!$D:$D,'pl-data'!Y$3,postings!$I:$I,'pl-data'!$A477)-SUMIFS(postings!$W:$W,postings!$C:$C,'pl-data'!Y$2,postings!$D:$D,'pl-data'!Y$3,postings!$M:$M,'pl-data'!$A477)</f>
        <v>0</v>
      </c>
      <c r="Z477" s="53">
        <f>+SUMIFS(postings!$T:$T,postings!$C:$C,'pl-data'!Z$2,postings!$D:$D,'pl-data'!Z$3,postings!$I:$I,'pl-data'!$A477)-SUMIFS(postings!$W:$W,postings!$C:$C,'pl-data'!Z$2,postings!$D:$D,'pl-data'!Z$3,postings!$M:$M,'pl-data'!$A477)</f>
        <v>0</v>
      </c>
      <c r="AA477" s="53">
        <f>+SUMIFS(postings!$T:$T,postings!$C:$C,'pl-data'!AA$2,postings!$D:$D,'pl-data'!AA$3,postings!$I:$I,'pl-data'!$A477)-SUMIFS(postings!$W:$W,postings!$C:$C,'pl-data'!AA$2,postings!$D:$D,'pl-data'!AA$3,postings!$M:$M,'pl-data'!$A477)</f>
        <v>0</v>
      </c>
      <c r="AB477" s="53">
        <f>+SUMIFS(postings!$T:$T,postings!$C:$C,'pl-data'!AB$2,postings!$D:$D,'pl-data'!AB$3,postings!$I:$I,'pl-data'!$A477)-SUMIFS(postings!$W:$W,postings!$C:$C,'pl-data'!AB$2,postings!$D:$D,'pl-data'!AB$3,postings!$M:$M,'pl-data'!$A477)</f>
        <v>0</v>
      </c>
      <c r="AC477" s="53">
        <f>+SUMIFS(postings!$T:$T,postings!$C:$C,'pl-data'!AC$2,postings!$D:$D,'pl-data'!AC$3,postings!$I:$I,'pl-data'!$A477)-SUMIFS(postings!$W:$W,postings!$C:$C,'pl-data'!AC$2,postings!$D:$D,'pl-data'!AC$3,postings!$M:$M,'pl-data'!$A477)</f>
        <v>0</v>
      </c>
      <c r="AD477" s="53">
        <f>+SUMIFS(postings!$T:$T,postings!$C:$C,'pl-data'!AD$2,postings!$D:$D,'pl-data'!AD$3,postings!$I:$I,'pl-data'!$A477)-SUMIFS(postings!$W:$W,postings!$C:$C,'pl-data'!AD$2,postings!$D:$D,'pl-data'!AD$3,postings!$M:$M,'pl-data'!$A477)</f>
        <v>0</v>
      </c>
      <c r="AE477" s="53">
        <f>+SUMIFS(postings!$T:$T,postings!$C:$C,'pl-data'!AE$2,postings!$D:$D,'pl-data'!AE$3,postings!$I:$I,'pl-data'!$A477)-SUMIFS(postings!$W:$W,postings!$C:$C,'pl-data'!AE$2,postings!$D:$D,'pl-data'!AE$3,postings!$M:$M,'pl-data'!$A477)</f>
        <v>0</v>
      </c>
      <c r="AF477" s="53">
        <f>+SUMIFS(postings!$T:$T,postings!$C:$C,'pl-data'!AF$2,postings!$D:$D,'pl-data'!AF$3,postings!$I:$I,'pl-data'!$A477)-SUMIFS(postings!$W:$W,postings!$C:$C,'pl-data'!AF$2,postings!$D:$D,'pl-data'!AF$3,postings!$M:$M,'pl-data'!$A477)</f>
        <v>0</v>
      </c>
      <c r="AG477" s="53">
        <f>+SUMIFS(postings!$T:$T,postings!$C:$C,'pl-data'!AG$2,postings!$D:$D,'pl-data'!AG$3,postings!$I:$I,'pl-data'!$A477)-SUMIFS(postings!$W:$W,postings!$C:$C,'pl-data'!AG$2,postings!$D:$D,'pl-data'!AG$3,postings!$M:$M,'pl-data'!$A477)</f>
        <v>0</v>
      </c>
      <c r="AH477" s="53">
        <f>+SUMIFS(postings!$T:$T,postings!$C:$C,'pl-data'!AH$2,postings!$D:$D,'pl-data'!AH$3,postings!$I:$I,'pl-data'!$A477)-SUMIFS(postings!$W:$W,postings!$C:$C,'pl-data'!AH$2,postings!$D:$D,'pl-data'!AH$3,postings!$M:$M,'pl-data'!$A477)</f>
        <v>0</v>
      </c>
      <c r="AI477" s="53">
        <f>+SUMIFS(postings!$T:$T,postings!$C:$C,'pl-data'!AI$2,postings!$D:$D,'pl-data'!AI$3,postings!$I:$I,'pl-data'!$A477)-SUMIFS(postings!$W:$W,postings!$C:$C,'pl-data'!AI$2,postings!$D:$D,'pl-data'!AI$3,postings!$M:$M,'pl-data'!$A477)</f>
        <v>0</v>
      </c>
      <c r="AJ477" s="53">
        <f>+SUM(X477:INDEX(X477:AI477,1,Settings!$C$4))</f>
        <v>0</v>
      </c>
      <c r="AK477" s="53">
        <f t="shared" si="247"/>
        <v>0</v>
      </c>
      <c r="AL477" s="53"/>
      <c r="AM477" s="53">
        <f t="shared" si="219"/>
        <v>0</v>
      </c>
      <c r="AN477" s="53">
        <f t="shared" si="220"/>
        <v>0</v>
      </c>
      <c r="AO477" s="53">
        <f t="shared" si="221"/>
        <v>0</v>
      </c>
      <c r="AP477" s="53">
        <f t="shared" si="222"/>
        <v>0</v>
      </c>
      <c r="AQ477" s="53">
        <f t="shared" si="223"/>
        <v>0</v>
      </c>
      <c r="AR477" s="53">
        <f t="shared" si="224"/>
        <v>0</v>
      </c>
      <c r="AS477" s="53">
        <f t="shared" si="225"/>
        <v>0</v>
      </c>
      <c r="AT477" s="53">
        <f t="shared" si="226"/>
        <v>0</v>
      </c>
      <c r="AU477" s="53">
        <f t="shared" si="227"/>
        <v>0</v>
      </c>
      <c r="AV477" s="53">
        <f t="shared" si="228"/>
        <v>0</v>
      </c>
      <c r="AW477" s="53">
        <f t="shared" si="229"/>
        <v>0</v>
      </c>
      <c r="AX477" s="53">
        <f t="shared" si="230"/>
        <v>0</v>
      </c>
      <c r="AY477" s="53">
        <f>+SUM(AM477:INDEX(AM477:AX477,1,Settings!$C$4))</f>
        <v>0</v>
      </c>
      <c r="AZ477" s="53">
        <f t="shared" si="248"/>
        <v>0</v>
      </c>
      <c r="BA477" s="53"/>
      <c r="BB477" s="53">
        <f t="shared" si="231"/>
        <v>0</v>
      </c>
      <c r="BC477" s="53">
        <f t="shared" si="232"/>
        <v>0</v>
      </c>
      <c r="BD477" s="53">
        <f t="shared" si="233"/>
        <v>0</v>
      </c>
      <c r="BE477" s="53">
        <f t="shared" si="234"/>
        <v>0</v>
      </c>
      <c r="BF477" s="53">
        <f t="shared" si="235"/>
        <v>0</v>
      </c>
      <c r="BG477" s="53">
        <f t="shared" si="236"/>
        <v>0</v>
      </c>
      <c r="BH477" s="53">
        <f t="shared" si="237"/>
        <v>0</v>
      </c>
      <c r="BI477" s="53">
        <f t="shared" si="238"/>
        <v>0</v>
      </c>
      <c r="BJ477" s="53">
        <f t="shared" si="239"/>
        <v>0</v>
      </c>
      <c r="BK477" s="53">
        <f t="shared" si="240"/>
        <v>0</v>
      </c>
      <c r="BL477" s="53">
        <f t="shared" si="241"/>
        <v>0</v>
      </c>
      <c r="BM477" s="53">
        <f t="shared" si="242"/>
        <v>0</v>
      </c>
      <c r="BN477" s="53">
        <f t="shared" si="243"/>
        <v>0</v>
      </c>
      <c r="BO477" s="53"/>
      <c r="BP477" s="53">
        <f t="shared" si="244"/>
        <v>0</v>
      </c>
      <c r="BQ477" s="53"/>
      <c r="BR477" s="53">
        <f t="shared" si="245"/>
        <v>0</v>
      </c>
    </row>
    <row r="478" spans="1:70" x14ac:dyDescent="0.2">
      <c r="A478" s="6">
        <v>4910</v>
      </c>
      <c r="B478" s="6" t="str">
        <f>+VLOOKUP(A478,masterfile!B:C,2,FALSE)</f>
        <v>Porto</v>
      </c>
      <c r="D478" s="53">
        <f>+SUMIF('[1]2017'!$A:$A,$A478,'[1]2017'!$C:$C)-SUMIF('[1]2017'!$E:$E,$A478,'[1]2017'!$G:$G)</f>
        <v>1.2</v>
      </c>
      <c r="E478" s="53">
        <f>+SUMIF('[1]2018'!$A:$A,$A478,'[1]2018'!$C:$C)-SUMIF('[1]2018'!$E:$E,$A478,'[1]2018'!$G:$G)</f>
        <v>1.2</v>
      </c>
      <c r="F478" s="53">
        <f>+SUMIF('[1]2019'!$A:$A,$A478,'[1]2019'!$C:$C)-SUMIF('[1]2019'!$E:$E,$A478,'[1]2019'!$G:$G)</f>
        <v>1.2</v>
      </c>
      <c r="G478" s="53">
        <f>+SUMIF('[1]2020'!$A:$A,$A478,'[1]2020'!$C:$C)-SUMIF('[1]2020'!$E:$E,$A478,'[1]2020'!$G:$G)</f>
        <v>1.2</v>
      </c>
      <c r="H478" s="53"/>
      <c r="I478" s="53">
        <f>+(+SUMIF('[1]2021'!$A:$A,$A478,'[1]2021'!$C:$C)-SUMIF('[1]2021'!$E:$E,$A478,'[1]2021'!$G:$G))/12</f>
        <v>9.9999999999999992E-2</v>
      </c>
      <c r="J478" s="53">
        <f>+(+SUMIF('[1]2021'!$A:$A,$A478,'[1]2021'!$C:$C)-SUMIF('[1]2021'!$E:$E,$A478,'[1]2021'!$G:$G))/12</f>
        <v>9.9999999999999992E-2</v>
      </c>
      <c r="K478" s="53">
        <f>+(+SUMIF('[1]2021'!$A:$A,$A478,'[1]2021'!$C:$C)-SUMIF('[1]2021'!$E:$E,$A478,'[1]2021'!$G:$G))/12</f>
        <v>9.9999999999999992E-2</v>
      </c>
      <c r="L478" s="53">
        <f>+(+SUMIF('[1]2021'!$A:$A,$A478,'[1]2021'!$C:$C)-SUMIF('[1]2021'!$E:$E,$A478,'[1]2021'!$G:$G))/12</f>
        <v>9.9999999999999992E-2</v>
      </c>
      <c r="M478" s="53">
        <f>+(+SUMIF('[1]2021'!$A:$A,$A478,'[1]2021'!$C:$C)-SUMIF('[1]2021'!$E:$E,$A478,'[1]2021'!$G:$G))/12</f>
        <v>9.9999999999999992E-2</v>
      </c>
      <c r="N478" s="53">
        <f>+(+SUMIF('[1]2021'!$A:$A,$A478,'[1]2021'!$C:$C)-SUMIF('[1]2021'!$E:$E,$A478,'[1]2021'!$G:$G))/12</f>
        <v>9.9999999999999992E-2</v>
      </c>
      <c r="O478" s="53">
        <f>+(+SUMIF('[1]2021'!$A:$A,$A478,'[1]2021'!$C:$C)-SUMIF('[1]2021'!$E:$E,$A478,'[1]2021'!$G:$G))/12</f>
        <v>9.9999999999999992E-2</v>
      </c>
      <c r="P478" s="53">
        <f>+(+SUMIF('[1]2021'!$A:$A,$A478,'[1]2021'!$C:$C)-SUMIF('[1]2021'!$E:$E,$A478,'[1]2021'!$G:$G))/12</f>
        <v>9.9999999999999992E-2</v>
      </c>
      <c r="Q478" s="53">
        <f>+(+SUMIF('[1]2021'!$A:$A,$A478,'[1]2021'!$C:$C)-SUMIF('[1]2021'!$E:$E,$A478,'[1]2021'!$G:$G))/12</f>
        <v>9.9999999999999992E-2</v>
      </c>
      <c r="R478" s="53">
        <f>+(+SUMIF('[1]2021'!$A:$A,$A478,'[1]2021'!$C:$C)-SUMIF('[1]2021'!$E:$E,$A478,'[1]2021'!$G:$G))/12</f>
        <v>9.9999999999999992E-2</v>
      </c>
      <c r="S478" s="53">
        <f>+(+SUMIF('[1]2021'!$A:$A,$A478,'[1]2021'!$C:$C)-SUMIF('[1]2021'!$E:$E,$A478,'[1]2021'!$G:$G))/12</f>
        <v>9.9999999999999992E-2</v>
      </c>
      <c r="T478" s="53">
        <f>+(+SUMIF('[1]2021'!$A:$A,$A478,'[1]2021'!$C:$C)-SUMIF('[1]2021'!$E:$E,$A478,'[1]2021'!$G:$G))/12</f>
        <v>9.9999999999999992E-2</v>
      </c>
      <c r="U478" s="53">
        <f>+SUM(I478:INDEX(I478:T478,1,Settings!$C$4))</f>
        <v>1.2</v>
      </c>
      <c r="V478" s="53">
        <f t="shared" si="246"/>
        <v>1.2</v>
      </c>
      <c r="W478" s="53"/>
      <c r="X478" s="53">
        <f>+SUMIFS(postings!$T:$T,postings!$C:$C,'pl-data'!X$2,postings!$D:$D,'pl-data'!X$3,postings!$I:$I,'pl-data'!$A478)-SUMIFS(postings!$W:$W,postings!$C:$C,'pl-data'!X$2,postings!$D:$D,'pl-data'!X$3,postings!$M:$M,'pl-data'!$A478)</f>
        <v>0</v>
      </c>
      <c r="Y478" s="53">
        <f>+SUMIFS(postings!$T:$T,postings!$C:$C,'pl-data'!Y$2,postings!$D:$D,'pl-data'!Y$3,postings!$I:$I,'pl-data'!$A478)-SUMIFS(postings!$W:$W,postings!$C:$C,'pl-data'!Y$2,postings!$D:$D,'pl-data'!Y$3,postings!$M:$M,'pl-data'!$A478)</f>
        <v>0</v>
      </c>
      <c r="Z478" s="53">
        <f>+SUMIFS(postings!$T:$T,postings!$C:$C,'pl-data'!Z$2,postings!$D:$D,'pl-data'!Z$3,postings!$I:$I,'pl-data'!$A478)-SUMIFS(postings!$W:$W,postings!$C:$C,'pl-data'!Z$2,postings!$D:$D,'pl-data'!Z$3,postings!$M:$M,'pl-data'!$A478)</f>
        <v>0</v>
      </c>
      <c r="AA478" s="53">
        <f>+SUMIFS(postings!$T:$T,postings!$C:$C,'pl-data'!AA$2,postings!$D:$D,'pl-data'!AA$3,postings!$I:$I,'pl-data'!$A478)-SUMIFS(postings!$W:$W,postings!$C:$C,'pl-data'!AA$2,postings!$D:$D,'pl-data'!AA$3,postings!$M:$M,'pl-data'!$A478)</f>
        <v>0</v>
      </c>
      <c r="AB478" s="53">
        <f>+SUMIFS(postings!$T:$T,postings!$C:$C,'pl-data'!AB$2,postings!$D:$D,'pl-data'!AB$3,postings!$I:$I,'pl-data'!$A478)-SUMIFS(postings!$W:$W,postings!$C:$C,'pl-data'!AB$2,postings!$D:$D,'pl-data'!AB$3,postings!$M:$M,'pl-data'!$A478)</f>
        <v>0</v>
      </c>
      <c r="AC478" s="53">
        <f>+SUMIFS(postings!$T:$T,postings!$C:$C,'pl-data'!AC$2,postings!$D:$D,'pl-data'!AC$3,postings!$I:$I,'pl-data'!$A478)-SUMIFS(postings!$W:$W,postings!$C:$C,'pl-data'!AC$2,postings!$D:$D,'pl-data'!AC$3,postings!$M:$M,'pl-data'!$A478)</f>
        <v>0</v>
      </c>
      <c r="AD478" s="53">
        <f>+SUMIFS(postings!$T:$T,postings!$C:$C,'pl-data'!AD$2,postings!$D:$D,'pl-data'!AD$3,postings!$I:$I,'pl-data'!$A478)-SUMIFS(postings!$W:$W,postings!$C:$C,'pl-data'!AD$2,postings!$D:$D,'pl-data'!AD$3,postings!$M:$M,'pl-data'!$A478)</f>
        <v>0</v>
      </c>
      <c r="AE478" s="53">
        <f>+SUMIFS(postings!$T:$T,postings!$C:$C,'pl-data'!AE$2,postings!$D:$D,'pl-data'!AE$3,postings!$I:$I,'pl-data'!$A478)-SUMIFS(postings!$W:$W,postings!$C:$C,'pl-data'!AE$2,postings!$D:$D,'pl-data'!AE$3,postings!$M:$M,'pl-data'!$A478)</f>
        <v>0</v>
      </c>
      <c r="AF478" s="53">
        <f>+SUMIFS(postings!$T:$T,postings!$C:$C,'pl-data'!AF$2,postings!$D:$D,'pl-data'!AF$3,postings!$I:$I,'pl-data'!$A478)-SUMIFS(postings!$W:$W,postings!$C:$C,'pl-data'!AF$2,postings!$D:$D,'pl-data'!AF$3,postings!$M:$M,'pl-data'!$A478)</f>
        <v>0</v>
      </c>
      <c r="AG478" s="53">
        <f>+SUMIFS(postings!$T:$T,postings!$C:$C,'pl-data'!AG$2,postings!$D:$D,'pl-data'!AG$3,postings!$I:$I,'pl-data'!$A478)-SUMIFS(postings!$W:$W,postings!$C:$C,'pl-data'!AG$2,postings!$D:$D,'pl-data'!AG$3,postings!$M:$M,'pl-data'!$A478)</f>
        <v>0</v>
      </c>
      <c r="AH478" s="53">
        <f>+SUMIFS(postings!$T:$T,postings!$C:$C,'pl-data'!AH$2,postings!$D:$D,'pl-data'!AH$3,postings!$I:$I,'pl-data'!$A478)-SUMIFS(postings!$W:$W,postings!$C:$C,'pl-data'!AH$2,postings!$D:$D,'pl-data'!AH$3,postings!$M:$M,'pl-data'!$A478)</f>
        <v>0</v>
      </c>
      <c r="AI478" s="53">
        <f>+SUMIFS(postings!$T:$T,postings!$C:$C,'pl-data'!AI$2,postings!$D:$D,'pl-data'!AI$3,postings!$I:$I,'pl-data'!$A478)-SUMIFS(postings!$W:$W,postings!$C:$C,'pl-data'!AI$2,postings!$D:$D,'pl-data'!AI$3,postings!$M:$M,'pl-data'!$A478)</f>
        <v>0</v>
      </c>
      <c r="AJ478" s="53">
        <f>+SUM(X478:INDEX(X478:AI478,1,Settings!$C$4))</f>
        <v>0</v>
      </c>
      <c r="AK478" s="53">
        <f t="shared" si="247"/>
        <v>0</v>
      </c>
      <c r="AL478" s="53"/>
      <c r="AM478" s="53">
        <f t="shared" si="219"/>
        <v>0.10299999999999999</v>
      </c>
      <c r="AN478" s="53">
        <f t="shared" si="220"/>
        <v>0.10299999999999999</v>
      </c>
      <c r="AO478" s="53">
        <f t="shared" si="221"/>
        <v>0.10299999999999999</v>
      </c>
      <c r="AP478" s="53">
        <f t="shared" si="222"/>
        <v>0.10299999999999999</v>
      </c>
      <c r="AQ478" s="53">
        <f t="shared" si="223"/>
        <v>0.10299999999999999</v>
      </c>
      <c r="AR478" s="53">
        <f t="shared" si="224"/>
        <v>0.10299999999999999</v>
      </c>
      <c r="AS478" s="53">
        <f t="shared" si="225"/>
        <v>0.10299999999999999</v>
      </c>
      <c r="AT478" s="53">
        <f t="shared" si="226"/>
        <v>0.10299999999999999</v>
      </c>
      <c r="AU478" s="53">
        <f t="shared" si="227"/>
        <v>0.10299999999999999</v>
      </c>
      <c r="AV478" s="53">
        <f t="shared" si="228"/>
        <v>0.10299999999999999</v>
      </c>
      <c r="AW478" s="53">
        <f t="shared" si="229"/>
        <v>0.10299999999999999</v>
      </c>
      <c r="AX478" s="53">
        <f t="shared" si="230"/>
        <v>0.10299999999999999</v>
      </c>
      <c r="AY478" s="53">
        <f>+SUM(AM478:INDEX(AM478:AX478,1,Settings!$C$4))</f>
        <v>1.236</v>
      </c>
      <c r="AZ478" s="53">
        <f t="shared" si="248"/>
        <v>1.236</v>
      </c>
      <c r="BA478" s="53"/>
      <c r="BB478" s="53">
        <f t="shared" si="231"/>
        <v>0.10609</v>
      </c>
      <c r="BC478" s="53">
        <f t="shared" si="232"/>
        <v>0.10609</v>
      </c>
      <c r="BD478" s="53">
        <f t="shared" si="233"/>
        <v>0.10609</v>
      </c>
      <c r="BE478" s="53">
        <f t="shared" si="234"/>
        <v>0.10609</v>
      </c>
      <c r="BF478" s="53">
        <f t="shared" si="235"/>
        <v>0.10609</v>
      </c>
      <c r="BG478" s="53">
        <f t="shared" si="236"/>
        <v>0.10609</v>
      </c>
      <c r="BH478" s="53">
        <f t="shared" si="237"/>
        <v>0.10609</v>
      </c>
      <c r="BI478" s="53">
        <f t="shared" si="238"/>
        <v>0.10609</v>
      </c>
      <c r="BJ478" s="53">
        <f t="shared" si="239"/>
        <v>0.10609</v>
      </c>
      <c r="BK478" s="53">
        <f t="shared" si="240"/>
        <v>0.10609</v>
      </c>
      <c r="BL478" s="53">
        <f t="shared" si="241"/>
        <v>0.10609</v>
      </c>
      <c r="BM478" s="53">
        <f t="shared" si="242"/>
        <v>0.10609</v>
      </c>
      <c r="BN478" s="53">
        <f t="shared" si="243"/>
        <v>1.27308</v>
      </c>
      <c r="BO478" s="53"/>
      <c r="BP478" s="53">
        <f t="shared" si="244"/>
        <v>1.3240031999999999</v>
      </c>
      <c r="BQ478" s="53"/>
      <c r="BR478" s="53">
        <f t="shared" si="245"/>
        <v>1.3902033599999999</v>
      </c>
    </row>
    <row r="479" spans="1:70" x14ac:dyDescent="0.2">
      <c r="A479" s="6">
        <v>4920</v>
      </c>
      <c r="B479" s="6" t="str">
        <f>+VLOOKUP(A479,masterfile!B:C,2,FALSE)</f>
        <v>Telefon</v>
      </c>
      <c r="D479" s="53">
        <f>+SUMIF('[1]2017'!$A:$A,$A479,'[1]2017'!$C:$C)-SUMIF('[1]2017'!$E:$E,$A479,'[1]2017'!$G:$G)</f>
        <v>6</v>
      </c>
      <c r="E479" s="53">
        <f>+SUMIF('[1]2018'!$A:$A,$A479,'[1]2018'!$C:$C)-SUMIF('[1]2018'!$E:$E,$A479,'[1]2018'!$G:$G)</f>
        <v>6</v>
      </c>
      <c r="F479" s="53">
        <f>+SUMIF('[1]2019'!$A:$A,$A479,'[1]2019'!$C:$C)-SUMIF('[1]2019'!$E:$E,$A479,'[1]2019'!$G:$G)</f>
        <v>6</v>
      </c>
      <c r="G479" s="53">
        <f>+SUMIF('[1]2020'!$A:$A,$A479,'[1]2020'!$C:$C)-SUMIF('[1]2020'!$E:$E,$A479,'[1]2020'!$G:$G)</f>
        <v>6</v>
      </c>
      <c r="H479" s="53"/>
      <c r="I479" s="53">
        <f>+(+SUMIF('[1]2021'!$A:$A,$A479,'[1]2021'!$C:$C)-SUMIF('[1]2021'!$E:$E,$A479,'[1]2021'!$G:$G))/12</f>
        <v>0.5</v>
      </c>
      <c r="J479" s="53">
        <f>+(+SUMIF('[1]2021'!$A:$A,$A479,'[1]2021'!$C:$C)-SUMIF('[1]2021'!$E:$E,$A479,'[1]2021'!$G:$G))/12</f>
        <v>0.5</v>
      </c>
      <c r="K479" s="53">
        <f>+(+SUMIF('[1]2021'!$A:$A,$A479,'[1]2021'!$C:$C)-SUMIF('[1]2021'!$E:$E,$A479,'[1]2021'!$G:$G))/12</f>
        <v>0.5</v>
      </c>
      <c r="L479" s="53">
        <f>+(+SUMIF('[1]2021'!$A:$A,$A479,'[1]2021'!$C:$C)-SUMIF('[1]2021'!$E:$E,$A479,'[1]2021'!$G:$G))/12</f>
        <v>0.5</v>
      </c>
      <c r="M479" s="53">
        <f>+(+SUMIF('[1]2021'!$A:$A,$A479,'[1]2021'!$C:$C)-SUMIF('[1]2021'!$E:$E,$A479,'[1]2021'!$G:$G))/12</f>
        <v>0.5</v>
      </c>
      <c r="N479" s="53">
        <f>+(+SUMIF('[1]2021'!$A:$A,$A479,'[1]2021'!$C:$C)-SUMIF('[1]2021'!$E:$E,$A479,'[1]2021'!$G:$G))/12</f>
        <v>0.5</v>
      </c>
      <c r="O479" s="53">
        <f>+(+SUMIF('[1]2021'!$A:$A,$A479,'[1]2021'!$C:$C)-SUMIF('[1]2021'!$E:$E,$A479,'[1]2021'!$G:$G))/12</f>
        <v>0.5</v>
      </c>
      <c r="P479" s="53">
        <f>+(+SUMIF('[1]2021'!$A:$A,$A479,'[1]2021'!$C:$C)-SUMIF('[1]2021'!$E:$E,$A479,'[1]2021'!$G:$G))/12</f>
        <v>0.5</v>
      </c>
      <c r="Q479" s="53">
        <f>+(+SUMIF('[1]2021'!$A:$A,$A479,'[1]2021'!$C:$C)-SUMIF('[1]2021'!$E:$E,$A479,'[1]2021'!$G:$G))/12</f>
        <v>0.5</v>
      </c>
      <c r="R479" s="53">
        <f>+(+SUMIF('[1]2021'!$A:$A,$A479,'[1]2021'!$C:$C)-SUMIF('[1]2021'!$E:$E,$A479,'[1]2021'!$G:$G))/12</f>
        <v>0.5</v>
      </c>
      <c r="S479" s="53">
        <f>+(+SUMIF('[1]2021'!$A:$A,$A479,'[1]2021'!$C:$C)-SUMIF('[1]2021'!$E:$E,$A479,'[1]2021'!$G:$G))/12</f>
        <v>0.5</v>
      </c>
      <c r="T479" s="53">
        <f>+(+SUMIF('[1]2021'!$A:$A,$A479,'[1]2021'!$C:$C)-SUMIF('[1]2021'!$E:$E,$A479,'[1]2021'!$G:$G))/12</f>
        <v>0.5</v>
      </c>
      <c r="U479" s="53">
        <f>+SUM(I479:INDEX(I479:T479,1,Settings!$C$4))</f>
        <v>6</v>
      </c>
      <c r="V479" s="53">
        <f t="shared" si="246"/>
        <v>6</v>
      </c>
      <c r="W479" s="53"/>
      <c r="X479" s="53">
        <f>+SUMIFS(postings!$T:$T,postings!$C:$C,'pl-data'!X$2,postings!$D:$D,'pl-data'!X$3,postings!$I:$I,'pl-data'!$A479)-SUMIFS(postings!$W:$W,postings!$C:$C,'pl-data'!X$2,postings!$D:$D,'pl-data'!X$3,postings!$M:$M,'pl-data'!$A479)</f>
        <v>0</v>
      </c>
      <c r="Y479" s="53">
        <f>+SUMIFS(postings!$T:$T,postings!$C:$C,'pl-data'!Y$2,postings!$D:$D,'pl-data'!Y$3,postings!$I:$I,'pl-data'!$A479)-SUMIFS(postings!$W:$W,postings!$C:$C,'pl-data'!Y$2,postings!$D:$D,'pl-data'!Y$3,postings!$M:$M,'pl-data'!$A479)</f>
        <v>0</v>
      </c>
      <c r="Z479" s="53">
        <f>+SUMIFS(postings!$T:$T,postings!$C:$C,'pl-data'!Z$2,postings!$D:$D,'pl-data'!Z$3,postings!$I:$I,'pl-data'!$A479)-SUMIFS(postings!$W:$W,postings!$C:$C,'pl-data'!Z$2,postings!$D:$D,'pl-data'!Z$3,postings!$M:$M,'pl-data'!$A479)</f>
        <v>0</v>
      </c>
      <c r="AA479" s="53">
        <f>+SUMIFS(postings!$T:$T,postings!$C:$C,'pl-data'!AA$2,postings!$D:$D,'pl-data'!AA$3,postings!$I:$I,'pl-data'!$A479)-SUMIFS(postings!$W:$W,postings!$C:$C,'pl-data'!AA$2,postings!$D:$D,'pl-data'!AA$3,postings!$M:$M,'pl-data'!$A479)</f>
        <v>0</v>
      </c>
      <c r="AB479" s="53">
        <f>+SUMIFS(postings!$T:$T,postings!$C:$C,'pl-data'!AB$2,postings!$D:$D,'pl-data'!AB$3,postings!$I:$I,'pl-data'!$A479)-SUMIFS(postings!$W:$W,postings!$C:$C,'pl-data'!AB$2,postings!$D:$D,'pl-data'!AB$3,postings!$M:$M,'pl-data'!$A479)</f>
        <v>0</v>
      </c>
      <c r="AC479" s="53">
        <f>+SUMIFS(postings!$T:$T,postings!$C:$C,'pl-data'!AC$2,postings!$D:$D,'pl-data'!AC$3,postings!$I:$I,'pl-data'!$A479)-SUMIFS(postings!$W:$W,postings!$C:$C,'pl-data'!AC$2,postings!$D:$D,'pl-data'!AC$3,postings!$M:$M,'pl-data'!$A479)</f>
        <v>0</v>
      </c>
      <c r="AD479" s="53">
        <f>+SUMIFS(postings!$T:$T,postings!$C:$C,'pl-data'!AD$2,postings!$D:$D,'pl-data'!AD$3,postings!$I:$I,'pl-data'!$A479)-SUMIFS(postings!$W:$W,postings!$C:$C,'pl-data'!AD$2,postings!$D:$D,'pl-data'!AD$3,postings!$M:$M,'pl-data'!$A479)</f>
        <v>0</v>
      </c>
      <c r="AE479" s="53">
        <f>+SUMIFS(postings!$T:$T,postings!$C:$C,'pl-data'!AE$2,postings!$D:$D,'pl-data'!AE$3,postings!$I:$I,'pl-data'!$A479)-SUMIFS(postings!$W:$W,postings!$C:$C,'pl-data'!AE$2,postings!$D:$D,'pl-data'!AE$3,postings!$M:$M,'pl-data'!$A479)</f>
        <v>0</v>
      </c>
      <c r="AF479" s="53">
        <f>+SUMIFS(postings!$T:$T,postings!$C:$C,'pl-data'!AF$2,postings!$D:$D,'pl-data'!AF$3,postings!$I:$I,'pl-data'!$A479)-SUMIFS(postings!$W:$W,postings!$C:$C,'pl-data'!AF$2,postings!$D:$D,'pl-data'!AF$3,postings!$M:$M,'pl-data'!$A479)</f>
        <v>0</v>
      </c>
      <c r="AG479" s="53">
        <f>+SUMIFS(postings!$T:$T,postings!$C:$C,'pl-data'!AG$2,postings!$D:$D,'pl-data'!AG$3,postings!$I:$I,'pl-data'!$A479)-SUMIFS(postings!$W:$W,postings!$C:$C,'pl-data'!AG$2,postings!$D:$D,'pl-data'!AG$3,postings!$M:$M,'pl-data'!$A479)</f>
        <v>0</v>
      </c>
      <c r="AH479" s="53">
        <f>+SUMIFS(postings!$T:$T,postings!$C:$C,'pl-data'!AH$2,postings!$D:$D,'pl-data'!AH$3,postings!$I:$I,'pl-data'!$A479)-SUMIFS(postings!$W:$W,postings!$C:$C,'pl-data'!AH$2,postings!$D:$D,'pl-data'!AH$3,postings!$M:$M,'pl-data'!$A479)</f>
        <v>0</v>
      </c>
      <c r="AI479" s="53">
        <f>+SUMIFS(postings!$T:$T,postings!$C:$C,'pl-data'!AI$2,postings!$D:$D,'pl-data'!AI$3,postings!$I:$I,'pl-data'!$A479)-SUMIFS(postings!$W:$W,postings!$C:$C,'pl-data'!AI$2,postings!$D:$D,'pl-data'!AI$3,postings!$M:$M,'pl-data'!$A479)</f>
        <v>0</v>
      </c>
      <c r="AJ479" s="53">
        <f>+SUM(X479:INDEX(X479:AI479,1,Settings!$C$4))</f>
        <v>0</v>
      </c>
      <c r="AK479" s="53">
        <f t="shared" si="247"/>
        <v>0</v>
      </c>
      <c r="AL479" s="53"/>
      <c r="AM479" s="53">
        <f t="shared" si="219"/>
        <v>0.51500000000000001</v>
      </c>
      <c r="AN479" s="53">
        <f t="shared" si="220"/>
        <v>0.51500000000000001</v>
      </c>
      <c r="AO479" s="53">
        <f t="shared" si="221"/>
        <v>0.51500000000000001</v>
      </c>
      <c r="AP479" s="53">
        <f t="shared" si="222"/>
        <v>0.51500000000000001</v>
      </c>
      <c r="AQ479" s="53">
        <f t="shared" si="223"/>
        <v>0.51500000000000001</v>
      </c>
      <c r="AR479" s="53">
        <f t="shared" si="224"/>
        <v>0.51500000000000001</v>
      </c>
      <c r="AS479" s="53">
        <f t="shared" si="225"/>
        <v>0.51500000000000001</v>
      </c>
      <c r="AT479" s="53">
        <f t="shared" si="226"/>
        <v>0.51500000000000001</v>
      </c>
      <c r="AU479" s="53">
        <f t="shared" si="227"/>
        <v>0.51500000000000001</v>
      </c>
      <c r="AV479" s="53">
        <f t="shared" si="228"/>
        <v>0.51500000000000001</v>
      </c>
      <c r="AW479" s="53">
        <f t="shared" si="229"/>
        <v>0.51500000000000001</v>
      </c>
      <c r="AX479" s="53">
        <f t="shared" si="230"/>
        <v>0.51500000000000001</v>
      </c>
      <c r="AY479" s="53">
        <f>+SUM(AM479:INDEX(AM479:AX479,1,Settings!$C$4))</f>
        <v>6.1799999999999988</v>
      </c>
      <c r="AZ479" s="53">
        <f t="shared" si="248"/>
        <v>6.1799999999999988</v>
      </c>
      <c r="BA479" s="53"/>
      <c r="BB479" s="53">
        <f t="shared" si="231"/>
        <v>0.53044999999999998</v>
      </c>
      <c r="BC479" s="53">
        <f t="shared" si="232"/>
        <v>0.53044999999999998</v>
      </c>
      <c r="BD479" s="53">
        <f t="shared" si="233"/>
        <v>0.53044999999999998</v>
      </c>
      <c r="BE479" s="53">
        <f t="shared" si="234"/>
        <v>0.53044999999999998</v>
      </c>
      <c r="BF479" s="53">
        <f t="shared" si="235"/>
        <v>0.53044999999999998</v>
      </c>
      <c r="BG479" s="53">
        <f t="shared" si="236"/>
        <v>0.53044999999999998</v>
      </c>
      <c r="BH479" s="53">
        <f t="shared" si="237"/>
        <v>0.53044999999999998</v>
      </c>
      <c r="BI479" s="53">
        <f t="shared" si="238"/>
        <v>0.53044999999999998</v>
      </c>
      <c r="BJ479" s="53">
        <f t="shared" si="239"/>
        <v>0.53044999999999998</v>
      </c>
      <c r="BK479" s="53">
        <f t="shared" si="240"/>
        <v>0.53044999999999998</v>
      </c>
      <c r="BL479" s="53">
        <f t="shared" si="241"/>
        <v>0.53044999999999998</v>
      </c>
      <c r="BM479" s="53">
        <f t="shared" si="242"/>
        <v>0.53044999999999998</v>
      </c>
      <c r="BN479" s="53">
        <f t="shared" si="243"/>
        <v>6.3654000000000002</v>
      </c>
      <c r="BO479" s="53"/>
      <c r="BP479" s="53">
        <f t="shared" si="244"/>
        <v>6.6200160000000006</v>
      </c>
      <c r="BQ479" s="53"/>
      <c r="BR479" s="53">
        <f t="shared" si="245"/>
        <v>6.9510168000000006</v>
      </c>
    </row>
    <row r="480" spans="1:70" x14ac:dyDescent="0.2">
      <c r="A480" s="6">
        <v>4921</v>
      </c>
      <c r="B480" s="6" t="str">
        <f>+VLOOKUP(A480,masterfile!B:C,2,FALSE)</f>
        <v>Handy</v>
      </c>
      <c r="D480" s="53">
        <f>+SUMIF('[1]2017'!$A:$A,$A480,'[1]2017'!$C:$C)-SUMIF('[1]2017'!$E:$E,$A480,'[1]2017'!$G:$G)</f>
        <v>6</v>
      </c>
      <c r="E480" s="53">
        <f>+SUMIF('[1]2018'!$A:$A,$A480,'[1]2018'!$C:$C)-SUMIF('[1]2018'!$E:$E,$A480,'[1]2018'!$G:$G)</f>
        <v>6</v>
      </c>
      <c r="F480" s="53">
        <f>+SUMIF('[1]2019'!$A:$A,$A480,'[1]2019'!$C:$C)-SUMIF('[1]2019'!$E:$E,$A480,'[1]2019'!$G:$G)</f>
        <v>6</v>
      </c>
      <c r="G480" s="53">
        <f>+SUMIF('[1]2020'!$A:$A,$A480,'[1]2020'!$C:$C)-SUMIF('[1]2020'!$E:$E,$A480,'[1]2020'!$G:$G)</f>
        <v>6</v>
      </c>
      <c r="H480" s="53"/>
      <c r="I480" s="53">
        <f>+(+SUMIF('[1]2021'!$A:$A,$A480,'[1]2021'!$C:$C)-SUMIF('[1]2021'!$E:$E,$A480,'[1]2021'!$G:$G))/12</f>
        <v>0.5</v>
      </c>
      <c r="J480" s="53">
        <f>+(+SUMIF('[1]2021'!$A:$A,$A480,'[1]2021'!$C:$C)-SUMIF('[1]2021'!$E:$E,$A480,'[1]2021'!$G:$G))/12</f>
        <v>0.5</v>
      </c>
      <c r="K480" s="53">
        <f>+(+SUMIF('[1]2021'!$A:$A,$A480,'[1]2021'!$C:$C)-SUMIF('[1]2021'!$E:$E,$A480,'[1]2021'!$G:$G))/12</f>
        <v>0.5</v>
      </c>
      <c r="L480" s="53">
        <f>+(+SUMIF('[1]2021'!$A:$A,$A480,'[1]2021'!$C:$C)-SUMIF('[1]2021'!$E:$E,$A480,'[1]2021'!$G:$G))/12</f>
        <v>0.5</v>
      </c>
      <c r="M480" s="53">
        <f>+(+SUMIF('[1]2021'!$A:$A,$A480,'[1]2021'!$C:$C)-SUMIF('[1]2021'!$E:$E,$A480,'[1]2021'!$G:$G))/12</f>
        <v>0.5</v>
      </c>
      <c r="N480" s="53">
        <f>+(+SUMIF('[1]2021'!$A:$A,$A480,'[1]2021'!$C:$C)-SUMIF('[1]2021'!$E:$E,$A480,'[1]2021'!$G:$G))/12</f>
        <v>0.5</v>
      </c>
      <c r="O480" s="53">
        <f>+(+SUMIF('[1]2021'!$A:$A,$A480,'[1]2021'!$C:$C)-SUMIF('[1]2021'!$E:$E,$A480,'[1]2021'!$G:$G))/12</f>
        <v>0.5</v>
      </c>
      <c r="P480" s="53">
        <f>+(+SUMIF('[1]2021'!$A:$A,$A480,'[1]2021'!$C:$C)-SUMIF('[1]2021'!$E:$E,$A480,'[1]2021'!$G:$G))/12</f>
        <v>0.5</v>
      </c>
      <c r="Q480" s="53">
        <f>+(+SUMIF('[1]2021'!$A:$A,$A480,'[1]2021'!$C:$C)-SUMIF('[1]2021'!$E:$E,$A480,'[1]2021'!$G:$G))/12</f>
        <v>0.5</v>
      </c>
      <c r="R480" s="53">
        <f>+(+SUMIF('[1]2021'!$A:$A,$A480,'[1]2021'!$C:$C)-SUMIF('[1]2021'!$E:$E,$A480,'[1]2021'!$G:$G))/12</f>
        <v>0.5</v>
      </c>
      <c r="S480" s="53">
        <f>+(+SUMIF('[1]2021'!$A:$A,$A480,'[1]2021'!$C:$C)-SUMIF('[1]2021'!$E:$E,$A480,'[1]2021'!$G:$G))/12</f>
        <v>0.5</v>
      </c>
      <c r="T480" s="53">
        <f>+(+SUMIF('[1]2021'!$A:$A,$A480,'[1]2021'!$C:$C)-SUMIF('[1]2021'!$E:$E,$A480,'[1]2021'!$G:$G))/12</f>
        <v>0.5</v>
      </c>
      <c r="U480" s="53">
        <f>+SUM(I480:INDEX(I480:T480,1,Settings!$C$4))</f>
        <v>6</v>
      </c>
      <c r="V480" s="53">
        <f t="shared" si="246"/>
        <v>6</v>
      </c>
      <c r="W480" s="53"/>
      <c r="X480" s="53">
        <f>+SUMIFS(postings!$T:$T,postings!$C:$C,'pl-data'!X$2,postings!$D:$D,'pl-data'!X$3,postings!$I:$I,'pl-data'!$A480)-SUMIFS(postings!$W:$W,postings!$C:$C,'pl-data'!X$2,postings!$D:$D,'pl-data'!X$3,postings!$M:$M,'pl-data'!$A480)</f>
        <v>0</v>
      </c>
      <c r="Y480" s="53">
        <f>+SUMIFS(postings!$T:$T,postings!$C:$C,'pl-data'!Y$2,postings!$D:$D,'pl-data'!Y$3,postings!$I:$I,'pl-data'!$A480)-SUMIFS(postings!$W:$W,postings!$C:$C,'pl-data'!Y$2,postings!$D:$D,'pl-data'!Y$3,postings!$M:$M,'pl-data'!$A480)</f>
        <v>0</v>
      </c>
      <c r="Z480" s="53">
        <f>+SUMIFS(postings!$T:$T,postings!$C:$C,'pl-data'!Z$2,postings!$D:$D,'pl-data'!Z$3,postings!$I:$I,'pl-data'!$A480)-SUMIFS(postings!$W:$W,postings!$C:$C,'pl-data'!Z$2,postings!$D:$D,'pl-data'!Z$3,postings!$M:$M,'pl-data'!$A480)</f>
        <v>0</v>
      </c>
      <c r="AA480" s="53">
        <f>+SUMIFS(postings!$T:$T,postings!$C:$C,'pl-data'!AA$2,postings!$D:$D,'pl-data'!AA$3,postings!$I:$I,'pl-data'!$A480)-SUMIFS(postings!$W:$W,postings!$C:$C,'pl-data'!AA$2,postings!$D:$D,'pl-data'!AA$3,postings!$M:$M,'pl-data'!$A480)</f>
        <v>0</v>
      </c>
      <c r="AB480" s="53">
        <f>+SUMIFS(postings!$T:$T,postings!$C:$C,'pl-data'!AB$2,postings!$D:$D,'pl-data'!AB$3,postings!$I:$I,'pl-data'!$A480)-SUMIFS(postings!$W:$W,postings!$C:$C,'pl-data'!AB$2,postings!$D:$D,'pl-data'!AB$3,postings!$M:$M,'pl-data'!$A480)</f>
        <v>0</v>
      </c>
      <c r="AC480" s="53">
        <f>+SUMIFS(postings!$T:$T,postings!$C:$C,'pl-data'!AC$2,postings!$D:$D,'pl-data'!AC$3,postings!$I:$I,'pl-data'!$A480)-SUMIFS(postings!$W:$W,postings!$C:$C,'pl-data'!AC$2,postings!$D:$D,'pl-data'!AC$3,postings!$M:$M,'pl-data'!$A480)</f>
        <v>0</v>
      </c>
      <c r="AD480" s="53">
        <f>+SUMIFS(postings!$T:$T,postings!$C:$C,'pl-data'!AD$2,postings!$D:$D,'pl-data'!AD$3,postings!$I:$I,'pl-data'!$A480)-SUMIFS(postings!$W:$W,postings!$C:$C,'pl-data'!AD$2,postings!$D:$D,'pl-data'!AD$3,postings!$M:$M,'pl-data'!$A480)</f>
        <v>0</v>
      </c>
      <c r="AE480" s="53">
        <f>+SUMIFS(postings!$T:$T,postings!$C:$C,'pl-data'!AE$2,postings!$D:$D,'pl-data'!AE$3,postings!$I:$I,'pl-data'!$A480)-SUMIFS(postings!$W:$W,postings!$C:$C,'pl-data'!AE$2,postings!$D:$D,'pl-data'!AE$3,postings!$M:$M,'pl-data'!$A480)</f>
        <v>0</v>
      </c>
      <c r="AF480" s="53">
        <f>+SUMIFS(postings!$T:$T,postings!$C:$C,'pl-data'!AF$2,postings!$D:$D,'pl-data'!AF$3,postings!$I:$I,'pl-data'!$A480)-SUMIFS(postings!$W:$W,postings!$C:$C,'pl-data'!AF$2,postings!$D:$D,'pl-data'!AF$3,postings!$M:$M,'pl-data'!$A480)</f>
        <v>0</v>
      </c>
      <c r="AG480" s="53">
        <f>+SUMIFS(postings!$T:$T,postings!$C:$C,'pl-data'!AG$2,postings!$D:$D,'pl-data'!AG$3,postings!$I:$I,'pl-data'!$A480)-SUMIFS(postings!$W:$W,postings!$C:$C,'pl-data'!AG$2,postings!$D:$D,'pl-data'!AG$3,postings!$M:$M,'pl-data'!$A480)</f>
        <v>0</v>
      </c>
      <c r="AH480" s="53">
        <f>+SUMIFS(postings!$T:$T,postings!$C:$C,'pl-data'!AH$2,postings!$D:$D,'pl-data'!AH$3,postings!$I:$I,'pl-data'!$A480)-SUMIFS(postings!$W:$W,postings!$C:$C,'pl-data'!AH$2,postings!$D:$D,'pl-data'!AH$3,postings!$M:$M,'pl-data'!$A480)</f>
        <v>0</v>
      </c>
      <c r="AI480" s="53">
        <f>+SUMIFS(postings!$T:$T,postings!$C:$C,'pl-data'!AI$2,postings!$D:$D,'pl-data'!AI$3,postings!$I:$I,'pl-data'!$A480)-SUMIFS(postings!$W:$W,postings!$C:$C,'pl-data'!AI$2,postings!$D:$D,'pl-data'!AI$3,postings!$M:$M,'pl-data'!$A480)</f>
        <v>0</v>
      </c>
      <c r="AJ480" s="53">
        <f>+SUM(X480:INDEX(X480:AI480,1,Settings!$C$4))</f>
        <v>0</v>
      </c>
      <c r="AK480" s="53">
        <f t="shared" si="247"/>
        <v>0</v>
      </c>
      <c r="AL480" s="53"/>
      <c r="AM480" s="53">
        <f t="shared" si="219"/>
        <v>0.51500000000000001</v>
      </c>
      <c r="AN480" s="53">
        <f t="shared" si="220"/>
        <v>0.51500000000000001</v>
      </c>
      <c r="AO480" s="53">
        <f t="shared" si="221"/>
        <v>0.51500000000000001</v>
      </c>
      <c r="AP480" s="53">
        <f t="shared" si="222"/>
        <v>0.51500000000000001</v>
      </c>
      <c r="AQ480" s="53">
        <f t="shared" si="223"/>
        <v>0.51500000000000001</v>
      </c>
      <c r="AR480" s="53">
        <f t="shared" si="224"/>
        <v>0.51500000000000001</v>
      </c>
      <c r="AS480" s="53">
        <f t="shared" si="225"/>
        <v>0.51500000000000001</v>
      </c>
      <c r="AT480" s="53">
        <f t="shared" si="226"/>
        <v>0.51500000000000001</v>
      </c>
      <c r="AU480" s="53">
        <f t="shared" si="227"/>
        <v>0.51500000000000001</v>
      </c>
      <c r="AV480" s="53">
        <f t="shared" si="228"/>
        <v>0.51500000000000001</v>
      </c>
      <c r="AW480" s="53">
        <f t="shared" si="229"/>
        <v>0.51500000000000001</v>
      </c>
      <c r="AX480" s="53">
        <f t="shared" si="230"/>
        <v>0.51500000000000001</v>
      </c>
      <c r="AY480" s="53">
        <f>+SUM(AM480:INDEX(AM480:AX480,1,Settings!$C$4))</f>
        <v>6.1799999999999988</v>
      </c>
      <c r="AZ480" s="53">
        <f t="shared" si="248"/>
        <v>6.1799999999999988</v>
      </c>
      <c r="BA480" s="53"/>
      <c r="BB480" s="53">
        <f t="shared" si="231"/>
        <v>0.53044999999999998</v>
      </c>
      <c r="BC480" s="53">
        <f t="shared" si="232"/>
        <v>0.53044999999999998</v>
      </c>
      <c r="BD480" s="53">
        <f t="shared" si="233"/>
        <v>0.53044999999999998</v>
      </c>
      <c r="BE480" s="53">
        <f t="shared" si="234"/>
        <v>0.53044999999999998</v>
      </c>
      <c r="BF480" s="53">
        <f t="shared" si="235"/>
        <v>0.53044999999999998</v>
      </c>
      <c r="BG480" s="53">
        <f t="shared" si="236"/>
        <v>0.53044999999999998</v>
      </c>
      <c r="BH480" s="53">
        <f t="shared" si="237"/>
        <v>0.53044999999999998</v>
      </c>
      <c r="BI480" s="53">
        <f t="shared" si="238"/>
        <v>0.53044999999999998</v>
      </c>
      <c r="BJ480" s="53">
        <f t="shared" si="239"/>
        <v>0.53044999999999998</v>
      </c>
      <c r="BK480" s="53">
        <f t="shared" si="240"/>
        <v>0.53044999999999998</v>
      </c>
      <c r="BL480" s="53">
        <f t="shared" si="241"/>
        <v>0.53044999999999998</v>
      </c>
      <c r="BM480" s="53">
        <f t="shared" si="242"/>
        <v>0.53044999999999998</v>
      </c>
      <c r="BN480" s="53">
        <f t="shared" si="243"/>
        <v>6.3654000000000002</v>
      </c>
      <c r="BO480" s="53"/>
      <c r="BP480" s="53">
        <f t="shared" si="244"/>
        <v>6.6200160000000006</v>
      </c>
      <c r="BQ480" s="53"/>
      <c r="BR480" s="53">
        <f t="shared" si="245"/>
        <v>6.9510168000000006</v>
      </c>
    </row>
    <row r="481" spans="1:70" x14ac:dyDescent="0.2">
      <c r="A481" s="6">
        <v>4923</v>
      </c>
      <c r="B481" s="6" t="str">
        <f>+VLOOKUP(A481,masterfile!B:C,2,FALSE)</f>
        <v>Domainkosten</v>
      </c>
      <c r="D481" s="53">
        <f>+SUMIF('[1]2017'!$A:$A,$A481,'[1]2017'!$C:$C)-SUMIF('[1]2017'!$E:$E,$A481,'[1]2017'!$G:$G)</f>
        <v>1</v>
      </c>
      <c r="E481" s="53">
        <f>+SUMIF('[1]2018'!$A:$A,$A481,'[1]2018'!$C:$C)-SUMIF('[1]2018'!$E:$E,$A481,'[1]2018'!$G:$G)</f>
        <v>1</v>
      </c>
      <c r="F481" s="53">
        <f>+SUMIF('[1]2019'!$A:$A,$A481,'[1]2019'!$C:$C)-SUMIF('[1]2019'!$E:$E,$A481,'[1]2019'!$G:$G)</f>
        <v>1</v>
      </c>
      <c r="G481" s="53">
        <f>+SUMIF('[1]2020'!$A:$A,$A481,'[1]2020'!$C:$C)-SUMIF('[1]2020'!$E:$E,$A481,'[1]2020'!$G:$G)</f>
        <v>1</v>
      </c>
      <c r="H481" s="53"/>
      <c r="I481" s="53">
        <f>+(+SUMIF('[1]2021'!$A:$A,$A481,'[1]2021'!$C:$C)-SUMIF('[1]2021'!$E:$E,$A481,'[1]2021'!$G:$G))/12</f>
        <v>8.3333333333333329E-2</v>
      </c>
      <c r="J481" s="53">
        <f>+(+SUMIF('[1]2021'!$A:$A,$A481,'[1]2021'!$C:$C)-SUMIF('[1]2021'!$E:$E,$A481,'[1]2021'!$G:$G))/12</f>
        <v>8.3333333333333329E-2</v>
      </c>
      <c r="K481" s="53">
        <f>+(+SUMIF('[1]2021'!$A:$A,$A481,'[1]2021'!$C:$C)-SUMIF('[1]2021'!$E:$E,$A481,'[1]2021'!$G:$G))/12</f>
        <v>8.3333333333333329E-2</v>
      </c>
      <c r="L481" s="53">
        <f>+(+SUMIF('[1]2021'!$A:$A,$A481,'[1]2021'!$C:$C)-SUMIF('[1]2021'!$E:$E,$A481,'[1]2021'!$G:$G))/12</f>
        <v>8.3333333333333329E-2</v>
      </c>
      <c r="M481" s="53">
        <f>+(+SUMIF('[1]2021'!$A:$A,$A481,'[1]2021'!$C:$C)-SUMIF('[1]2021'!$E:$E,$A481,'[1]2021'!$G:$G))/12</f>
        <v>8.3333333333333329E-2</v>
      </c>
      <c r="N481" s="53">
        <f>+(+SUMIF('[1]2021'!$A:$A,$A481,'[1]2021'!$C:$C)-SUMIF('[1]2021'!$E:$E,$A481,'[1]2021'!$G:$G))/12</f>
        <v>8.3333333333333329E-2</v>
      </c>
      <c r="O481" s="53">
        <f>+(+SUMIF('[1]2021'!$A:$A,$A481,'[1]2021'!$C:$C)-SUMIF('[1]2021'!$E:$E,$A481,'[1]2021'!$G:$G))/12</f>
        <v>8.3333333333333329E-2</v>
      </c>
      <c r="P481" s="53">
        <f>+(+SUMIF('[1]2021'!$A:$A,$A481,'[1]2021'!$C:$C)-SUMIF('[1]2021'!$E:$E,$A481,'[1]2021'!$G:$G))/12</f>
        <v>8.3333333333333329E-2</v>
      </c>
      <c r="Q481" s="53">
        <f>+(+SUMIF('[1]2021'!$A:$A,$A481,'[1]2021'!$C:$C)-SUMIF('[1]2021'!$E:$E,$A481,'[1]2021'!$G:$G))/12</f>
        <v>8.3333333333333329E-2</v>
      </c>
      <c r="R481" s="53">
        <f>+(+SUMIF('[1]2021'!$A:$A,$A481,'[1]2021'!$C:$C)-SUMIF('[1]2021'!$E:$E,$A481,'[1]2021'!$G:$G))/12</f>
        <v>8.3333333333333329E-2</v>
      </c>
      <c r="S481" s="53">
        <f>+(+SUMIF('[1]2021'!$A:$A,$A481,'[1]2021'!$C:$C)-SUMIF('[1]2021'!$E:$E,$A481,'[1]2021'!$G:$G))/12</f>
        <v>8.3333333333333329E-2</v>
      </c>
      <c r="T481" s="53">
        <f>+(+SUMIF('[1]2021'!$A:$A,$A481,'[1]2021'!$C:$C)-SUMIF('[1]2021'!$E:$E,$A481,'[1]2021'!$G:$G))/12</f>
        <v>8.3333333333333329E-2</v>
      </c>
      <c r="U481" s="53">
        <f>+SUM(I481:INDEX(I481:T481,1,Settings!$C$4))</f>
        <v>1</v>
      </c>
      <c r="V481" s="53">
        <f t="shared" si="246"/>
        <v>1</v>
      </c>
      <c r="W481" s="53"/>
      <c r="X481" s="53">
        <f>+SUMIFS(postings!$T:$T,postings!$C:$C,'pl-data'!X$2,postings!$D:$D,'pl-data'!X$3,postings!$I:$I,'pl-data'!$A481)-SUMIFS(postings!$W:$W,postings!$C:$C,'pl-data'!X$2,postings!$D:$D,'pl-data'!X$3,postings!$M:$M,'pl-data'!$A481)</f>
        <v>0</v>
      </c>
      <c r="Y481" s="53">
        <f>+SUMIFS(postings!$T:$T,postings!$C:$C,'pl-data'!Y$2,postings!$D:$D,'pl-data'!Y$3,postings!$I:$I,'pl-data'!$A481)-SUMIFS(postings!$W:$W,postings!$C:$C,'pl-data'!Y$2,postings!$D:$D,'pl-data'!Y$3,postings!$M:$M,'pl-data'!$A481)</f>
        <v>0</v>
      </c>
      <c r="Z481" s="53">
        <f>+SUMIFS(postings!$T:$T,postings!$C:$C,'pl-data'!Z$2,postings!$D:$D,'pl-data'!Z$3,postings!$I:$I,'pl-data'!$A481)-SUMIFS(postings!$W:$W,postings!$C:$C,'pl-data'!Z$2,postings!$D:$D,'pl-data'!Z$3,postings!$M:$M,'pl-data'!$A481)</f>
        <v>0</v>
      </c>
      <c r="AA481" s="53">
        <f>+SUMIFS(postings!$T:$T,postings!$C:$C,'pl-data'!AA$2,postings!$D:$D,'pl-data'!AA$3,postings!$I:$I,'pl-data'!$A481)-SUMIFS(postings!$W:$W,postings!$C:$C,'pl-data'!AA$2,postings!$D:$D,'pl-data'!AA$3,postings!$M:$M,'pl-data'!$A481)</f>
        <v>0</v>
      </c>
      <c r="AB481" s="53">
        <f>+SUMIFS(postings!$T:$T,postings!$C:$C,'pl-data'!AB$2,postings!$D:$D,'pl-data'!AB$3,postings!$I:$I,'pl-data'!$A481)-SUMIFS(postings!$W:$W,postings!$C:$C,'pl-data'!AB$2,postings!$D:$D,'pl-data'!AB$3,postings!$M:$M,'pl-data'!$A481)</f>
        <v>0</v>
      </c>
      <c r="AC481" s="53">
        <f>+SUMIFS(postings!$T:$T,postings!$C:$C,'pl-data'!AC$2,postings!$D:$D,'pl-data'!AC$3,postings!$I:$I,'pl-data'!$A481)-SUMIFS(postings!$W:$W,postings!$C:$C,'pl-data'!AC$2,postings!$D:$D,'pl-data'!AC$3,postings!$M:$M,'pl-data'!$A481)</f>
        <v>0</v>
      </c>
      <c r="AD481" s="53">
        <f>+SUMIFS(postings!$T:$T,postings!$C:$C,'pl-data'!AD$2,postings!$D:$D,'pl-data'!AD$3,postings!$I:$I,'pl-data'!$A481)-SUMIFS(postings!$W:$W,postings!$C:$C,'pl-data'!AD$2,postings!$D:$D,'pl-data'!AD$3,postings!$M:$M,'pl-data'!$A481)</f>
        <v>0</v>
      </c>
      <c r="AE481" s="53">
        <f>+SUMIFS(postings!$T:$T,postings!$C:$C,'pl-data'!AE$2,postings!$D:$D,'pl-data'!AE$3,postings!$I:$I,'pl-data'!$A481)-SUMIFS(postings!$W:$W,postings!$C:$C,'pl-data'!AE$2,postings!$D:$D,'pl-data'!AE$3,postings!$M:$M,'pl-data'!$A481)</f>
        <v>0</v>
      </c>
      <c r="AF481" s="53">
        <f>+SUMIFS(postings!$T:$T,postings!$C:$C,'pl-data'!AF$2,postings!$D:$D,'pl-data'!AF$3,postings!$I:$I,'pl-data'!$A481)-SUMIFS(postings!$W:$W,postings!$C:$C,'pl-data'!AF$2,postings!$D:$D,'pl-data'!AF$3,postings!$M:$M,'pl-data'!$A481)</f>
        <v>0</v>
      </c>
      <c r="AG481" s="53">
        <f>+SUMIFS(postings!$T:$T,postings!$C:$C,'pl-data'!AG$2,postings!$D:$D,'pl-data'!AG$3,postings!$I:$I,'pl-data'!$A481)-SUMIFS(postings!$W:$W,postings!$C:$C,'pl-data'!AG$2,postings!$D:$D,'pl-data'!AG$3,postings!$M:$M,'pl-data'!$A481)</f>
        <v>0</v>
      </c>
      <c r="AH481" s="53">
        <f>+SUMIFS(postings!$T:$T,postings!$C:$C,'pl-data'!AH$2,postings!$D:$D,'pl-data'!AH$3,postings!$I:$I,'pl-data'!$A481)-SUMIFS(postings!$W:$W,postings!$C:$C,'pl-data'!AH$2,postings!$D:$D,'pl-data'!AH$3,postings!$M:$M,'pl-data'!$A481)</f>
        <v>0</v>
      </c>
      <c r="AI481" s="53">
        <f>+SUMIFS(postings!$T:$T,postings!$C:$C,'pl-data'!AI$2,postings!$D:$D,'pl-data'!AI$3,postings!$I:$I,'pl-data'!$A481)-SUMIFS(postings!$W:$W,postings!$C:$C,'pl-data'!AI$2,postings!$D:$D,'pl-data'!AI$3,postings!$M:$M,'pl-data'!$A481)</f>
        <v>0</v>
      </c>
      <c r="AJ481" s="53">
        <f>+SUM(X481:INDEX(X481:AI481,1,Settings!$C$4))</f>
        <v>0</v>
      </c>
      <c r="AK481" s="53">
        <f t="shared" si="247"/>
        <v>0</v>
      </c>
      <c r="AL481" s="53"/>
      <c r="AM481" s="53">
        <f t="shared" si="219"/>
        <v>8.5833333333333331E-2</v>
      </c>
      <c r="AN481" s="53">
        <f t="shared" si="220"/>
        <v>8.5833333333333331E-2</v>
      </c>
      <c r="AO481" s="53">
        <f t="shared" si="221"/>
        <v>8.5833333333333331E-2</v>
      </c>
      <c r="AP481" s="53">
        <f t="shared" si="222"/>
        <v>8.5833333333333331E-2</v>
      </c>
      <c r="AQ481" s="53">
        <f t="shared" si="223"/>
        <v>8.5833333333333331E-2</v>
      </c>
      <c r="AR481" s="53">
        <f t="shared" si="224"/>
        <v>8.5833333333333331E-2</v>
      </c>
      <c r="AS481" s="53">
        <f t="shared" si="225"/>
        <v>8.5833333333333331E-2</v>
      </c>
      <c r="AT481" s="53">
        <f t="shared" si="226"/>
        <v>8.5833333333333331E-2</v>
      </c>
      <c r="AU481" s="53">
        <f t="shared" si="227"/>
        <v>8.5833333333333331E-2</v>
      </c>
      <c r="AV481" s="53">
        <f t="shared" si="228"/>
        <v>8.5833333333333331E-2</v>
      </c>
      <c r="AW481" s="53">
        <f t="shared" si="229"/>
        <v>8.5833333333333331E-2</v>
      </c>
      <c r="AX481" s="53">
        <f t="shared" si="230"/>
        <v>8.5833333333333331E-2</v>
      </c>
      <c r="AY481" s="53">
        <f>+SUM(AM481:INDEX(AM481:AX481,1,Settings!$C$4))</f>
        <v>1.03</v>
      </c>
      <c r="AZ481" s="53">
        <f t="shared" si="248"/>
        <v>1.03</v>
      </c>
      <c r="BA481" s="53"/>
      <c r="BB481" s="53">
        <f t="shared" si="231"/>
        <v>8.8408333333333339E-2</v>
      </c>
      <c r="BC481" s="53">
        <f t="shared" si="232"/>
        <v>8.8408333333333339E-2</v>
      </c>
      <c r="BD481" s="53">
        <f t="shared" si="233"/>
        <v>8.8408333333333339E-2</v>
      </c>
      <c r="BE481" s="53">
        <f t="shared" si="234"/>
        <v>8.8408333333333339E-2</v>
      </c>
      <c r="BF481" s="53">
        <f t="shared" si="235"/>
        <v>8.8408333333333339E-2</v>
      </c>
      <c r="BG481" s="53">
        <f t="shared" si="236"/>
        <v>8.8408333333333339E-2</v>
      </c>
      <c r="BH481" s="53">
        <f t="shared" si="237"/>
        <v>8.8408333333333339E-2</v>
      </c>
      <c r="BI481" s="53">
        <f t="shared" si="238"/>
        <v>8.8408333333333339E-2</v>
      </c>
      <c r="BJ481" s="53">
        <f t="shared" si="239"/>
        <v>8.8408333333333339E-2</v>
      </c>
      <c r="BK481" s="53">
        <f t="shared" si="240"/>
        <v>8.8408333333333339E-2</v>
      </c>
      <c r="BL481" s="53">
        <f t="shared" si="241"/>
        <v>8.8408333333333339E-2</v>
      </c>
      <c r="BM481" s="53">
        <f t="shared" si="242"/>
        <v>8.8408333333333339E-2</v>
      </c>
      <c r="BN481" s="53">
        <f t="shared" si="243"/>
        <v>1.0609</v>
      </c>
      <c r="BO481" s="53"/>
      <c r="BP481" s="53">
        <f t="shared" si="244"/>
        <v>1.1033360000000001</v>
      </c>
      <c r="BQ481" s="53"/>
      <c r="BR481" s="53">
        <f t="shared" si="245"/>
        <v>1.1585028000000002</v>
      </c>
    </row>
    <row r="482" spans="1:70" x14ac:dyDescent="0.2">
      <c r="A482" s="6">
        <v>4924</v>
      </c>
      <c r="B482" s="6" t="str">
        <f>+VLOOKUP(A482,masterfile!B:C,2,FALSE)</f>
        <v>Internetserver</v>
      </c>
      <c r="D482" s="53">
        <f>+SUMIF('[1]2017'!$A:$A,$A482,'[1]2017'!$C:$C)-SUMIF('[1]2017'!$E:$E,$A482,'[1]2017'!$G:$G)</f>
        <v>9</v>
      </c>
      <c r="E482" s="53">
        <f>+SUMIF('[1]2018'!$A:$A,$A482,'[1]2018'!$C:$C)-SUMIF('[1]2018'!$E:$E,$A482,'[1]2018'!$G:$G)</f>
        <v>9</v>
      </c>
      <c r="F482" s="53">
        <f>+SUMIF('[1]2019'!$A:$A,$A482,'[1]2019'!$C:$C)-SUMIF('[1]2019'!$E:$E,$A482,'[1]2019'!$G:$G)</f>
        <v>9</v>
      </c>
      <c r="G482" s="53">
        <f>+SUMIF('[1]2020'!$A:$A,$A482,'[1]2020'!$C:$C)-SUMIF('[1]2020'!$E:$E,$A482,'[1]2020'!$G:$G)</f>
        <v>9</v>
      </c>
      <c r="H482" s="53"/>
      <c r="I482" s="53">
        <f>+(+SUMIF('[1]2021'!$A:$A,$A482,'[1]2021'!$C:$C)-SUMIF('[1]2021'!$E:$E,$A482,'[1]2021'!$G:$G))/12</f>
        <v>0.75</v>
      </c>
      <c r="J482" s="53">
        <f>+(+SUMIF('[1]2021'!$A:$A,$A482,'[1]2021'!$C:$C)-SUMIF('[1]2021'!$E:$E,$A482,'[1]2021'!$G:$G))/12</f>
        <v>0.75</v>
      </c>
      <c r="K482" s="53">
        <f>+(+SUMIF('[1]2021'!$A:$A,$A482,'[1]2021'!$C:$C)-SUMIF('[1]2021'!$E:$E,$A482,'[1]2021'!$G:$G))/12</f>
        <v>0.75</v>
      </c>
      <c r="L482" s="53">
        <f>+(+SUMIF('[1]2021'!$A:$A,$A482,'[1]2021'!$C:$C)-SUMIF('[1]2021'!$E:$E,$A482,'[1]2021'!$G:$G))/12</f>
        <v>0.75</v>
      </c>
      <c r="M482" s="53">
        <f>+(+SUMIF('[1]2021'!$A:$A,$A482,'[1]2021'!$C:$C)-SUMIF('[1]2021'!$E:$E,$A482,'[1]2021'!$G:$G))/12</f>
        <v>0.75</v>
      </c>
      <c r="N482" s="53">
        <f>+(+SUMIF('[1]2021'!$A:$A,$A482,'[1]2021'!$C:$C)-SUMIF('[1]2021'!$E:$E,$A482,'[1]2021'!$G:$G))/12</f>
        <v>0.75</v>
      </c>
      <c r="O482" s="53">
        <f>+(+SUMIF('[1]2021'!$A:$A,$A482,'[1]2021'!$C:$C)-SUMIF('[1]2021'!$E:$E,$A482,'[1]2021'!$G:$G))/12</f>
        <v>0.75</v>
      </c>
      <c r="P482" s="53">
        <f>+(+SUMIF('[1]2021'!$A:$A,$A482,'[1]2021'!$C:$C)-SUMIF('[1]2021'!$E:$E,$A482,'[1]2021'!$G:$G))/12</f>
        <v>0.75</v>
      </c>
      <c r="Q482" s="53">
        <f>+(+SUMIF('[1]2021'!$A:$A,$A482,'[1]2021'!$C:$C)-SUMIF('[1]2021'!$E:$E,$A482,'[1]2021'!$G:$G))/12</f>
        <v>0.75</v>
      </c>
      <c r="R482" s="53">
        <f>+(+SUMIF('[1]2021'!$A:$A,$A482,'[1]2021'!$C:$C)-SUMIF('[1]2021'!$E:$E,$A482,'[1]2021'!$G:$G))/12</f>
        <v>0.75</v>
      </c>
      <c r="S482" s="53">
        <f>+(+SUMIF('[1]2021'!$A:$A,$A482,'[1]2021'!$C:$C)-SUMIF('[1]2021'!$E:$E,$A482,'[1]2021'!$G:$G))/12</f>
        <v>0.75</v>
      </c>
      <c r="T482" s="53">
        <f>+(+SUMIF('[1]2021'!$A:$A,$A482,'[1]2021'!$C:$C)-SUMIF('[1]2021'!$E:$E,$A482,'[1]2021'!$G:$G))/12</f>
        <v>0.75</v>
      </c>
      <c r="U482" s="53">
        <f>+SUM(I482:INDEX(I482:T482,1,Settings!$C$4))</f>
        <v>9</v>
      </c>
      <c r="V482" s="53">
        <f t="shared" si="246"/>
        <v>9</v>
      </c>
      <c r="W482" s="53"/>
      <c r="X482" s="53">
        <f>+SUMIFS(postings!$T:$T,postings!$C:$C,'pl-data'!X$2,postings!$D:$D,'pl-data'!X$3,postings!$I:$I,'pl-data'!$A482)-SUMIFS(postings!$W:$W,postings!$C:$C,'pl-data'!X$2,postings!$D:$D,'pl-data'!X$3,postings!$M:$M,'pl-data'!$A482)</f>
        <v>0</v>
      </c>
      <c r="Y482" s="53">
        <f>+SUMIFS(postings!$T:$T,postings!$C:$C,'pl-data'!Y$2,postings!$D:$D,'pl-data'!Y$3,postings!$I:$I,'pl-data'!$A482)-SUMIFS(postings!$W:$W,postings!$C:$C,'pl-data'!Y$2,postings!$D:$D,'pl-data'!Y$3,postings!$M:$M,'pl-data'!$A482)</f>
        <v>0</v>
      </c>
      <c r="Z482" s="53">
        <f>+SUMIFS(postings!$T:$T,postings!$C:$C,'pl-data'!Z$2,postings!$D:$D,'pl-data'!Z$3,postings!$I:$I,'pl-data'!$A482)-SUMIFS(postings!$W:$W,postings!$C:$C,'pl-data'!Z$2,postings!$D:$D,'pl-data'!Z$3,postings!$M:$M,'pl-data'!$A482)</f>
        <v>0</v>
      </c>
      <c r="AA482" s="53">
        <f>+SUMIFS(postings!$T:$T,postings!$C:$C,'pl-data'!AA$2,postings!$D:$D,'pl-data'!AA$3,postings!$I:$I,'pl-data'!$A482)-SUMIFS(postings!$W:$W,postings!$C:$C,'pl-data'!AA$2,postings!$D:$D,'pl-data'!AA$3,postings!$M:$M,'pl-data'!$A482)</f>
        <v>0</v>
      </c>
      <c r="AB482" s="53">
        <f>+SUMIFS(postings!$T:$T,postings!$C:$C,'pl-data'!AB$2,postings!$D:$D,'pl-data'!AB$3,postings!$I:$I,'pl-data'!$A482)-SUMIFS(postings!$W:$W,postings!$C:$C,'pl-data'!AB$2,postings!$D:$D,'pl-data'!AB$3,postings!$M:$M,'pl-data'!$A482)</f>
        <v>0</v>
      </c>
      <c r="AC482" s="53">
        <f>+SUMIFS(postings!$T:$T,postings!$C:$C,'pl-data'!AC$2,postings!$D:$D,'pl-data'!AC$3,postings!$I:$I,'pl-data'!$A482)-SUMIFS(postings!$W:$W,postings!$C:$C,'pl-data'!AC$2,postings!$D:$D,'pl-data'!AC$3,postings!$M:$M,'pl-data'!$A482)</f>
        <v>0</v>
      </c>
      <c r="AD482" s="53">
        <f>+SUMIFS(postings!$T:$T,postings!$C:$C,'pl-data'!AD$2,postings!$D:$D,'pl-data'!AD$3,postings!$I:$I,'pl-data'!$A482)-SUMIFS(postings!$W:$W,postings!$C:$C,'pl-data'!AD$2,postings!$D:$D,'pl-data'!AD$3,postings!$M:$M,'pl-data'!$A482)</f>
        <v>0</v>
      </c>
      <c r="AE482" s="53">
        <f>+SUMIFS(postings!$T:$T,postings!$C:$C,'pl-data'!AE$2,postings!$D:$D,'pl-data'!AE$3,postings!$I:$I,'pl-data'!$A482)-SUMIFS(postings!$W:$W,postings!$C:$C,'pl-data'!AE$2,postings!$D:$D,'pl-data'!AE$3,postings!$M:$M,'pl-data'!$A482)</f>
        <v>0</v>
      </c>
      <c r="AF482" s="53">
        <f>+SUMIFS(postings!$T:$T,postings!$C:$C,'pl-data'!AF$2,postings!$D:$D,'pl-data'!AF$3,postings!$I:$I,'pl-data'!$A482)-SUMIFS(postings!$W:$W,postings!$C:$C,'pl-data'!AF$2,postings!$D:$D,'pl-data'!AF$3,postings!$M:$M,'pl-data'!$A482)</f>
        <v>0</v>
      </c>
      <c r="AG482" s="53">
        <f>+SUMIFS(postings!$T:$T,postings!$C:$C,'pl-data'!AG$2,postings!$D:$D,'pl-data'!AG$3,postings!$I:$I,'pl-data'!$A482)-SUMIFS(postings!$W:$W,postings!$C:$C,'pl-data'!AG$2,postings!$D:$D,'pl-data'!AG$3,postings!$M:$M,'pl-data'!$A482)</f>
        <v>0</v>
      </c>
      <c r="AH482" s="53">
        <f>+SUMIFS(postings!$T:$T,postings!$C:$C,'pl-data'!AH$2,postings!$D:$D,'pl-data'!AH$3,postings!$I:$I,'pl-data'!$A482)-SUMIFS(postings!$W:$W,postings!$C:$C,'pl-data'!AH$2,postings!$D:$D,'pl-data'!AH$3,postings!$M:$M,'pl-data'!$A482)</f>
        <v>0</v>
      </c>
      <c r="AI482" s="53">
        <f>+SUMIFS(postings!$T:$T,postings!$C:$C,'pl-data'!AI$2,postings!$D:$D,'pl-data'!AI$3,postings!$I:$I,'pl-data'!$A482)-SUMIFS(postings!$W:$W,postings!$C:$C,'pl-data'!AI$2,postings!$D:$D,'pl-data'!AI$3,postings!$M:$M,'pl-data'!$A482)</f>
        <v>0</v>
      </c>
      <c r="AJ482" s="53">
        <f>+SUM(X482:INDEX(X482:AI482,1,Settings!$C$4))</f>
        <v>0</v>
      </c>
      <c r="AK482" s="53">
        <f t="shared" si="247"/>
        <v>0</v>
      </c>
      <c r="AL482" s="53"/>
      <c r="AM482" s="53">
        <f t="shared" si="219"/>
        <v>0.77249999999999996</v>
      </c>
      <c r="AN482" s="53">
        <f t="shared" si="220"/>
        <v>0.77249999999999996</v>
      </c>
      <c r="AO482" s="53">
        <f t="shared" si="221"/>
        <v>0.77249999999999996</v>
      </c>
      <c r="AP482" s="53">
        <f t="shared" si="222"/>
        <v>0.77249999999999996</v>
      </c>
      <c r="AQ482" s="53">
        <f t="shared" si="223"/>
        <v>0.77249999999999996</v>
      </c>
      <c r="AR482" s="53">
        <f t="shared" si="224"/>
        <v>0.77249999999999996</v>
      </c>
      <c r="AS482" s="53">
        <f t="shared" si="225"/>
        <v>0.77249999999999996</v>
      </c>
      <c r="AT482" s="53">
        <f t="shared" si="226"/>
        <v>0.77249999999999996</v>
      </c>
      <c r="AU482" s="53">
        <f t="shared" si="227"/>
        <v>0.77249999999999996</v>
      </c>
      <c r="AV482" s="53">
        <f t="shared" si="228"/>
        <v>0.77249999999999996</v>
      </c>
      <c r="AW482" s="53">
        <f t="shared" si="229"/>
        <v>0.77249999999999996</v>
      </c>
      <c r="AX482" s="53">
        <f t="shared" si="230"/>
        <v>0.77249999999999996</v>
      </c>
      <c r="AY482" s="53">
        <f>+SUM(AM482:INDEX(AM482:AX482,1,Settings!$C$4))</f>
        <v>9.27</v>
      </c>
      <c r="AZ482" s="53">
        <f t="shared" si="248"/>
        <v>9.27</v>
      </c>
      <c r="BA482" s="53"/>
      <c r="BB482" s="53">
        <f t="shared" si="231"/>
        <v>0.79567500000000002</v>
      </c>
      <c r="BC482" s="53">
        <f t="shared" si="232"/>
        <v>0.79567500000000002</v>
      </c>
      <c r="BD482" s="53">
        <f t="shared" si="233"/>
        <v>0.79567500000000002</v>
      </c>
      <c r="BE482" s="53">
        <f t="shared" si="234"/>
        <v>0.79567500000000002</v>
      </c>
      <c r="BF482" s="53">
        <f t="shared" si="235"/>
        <v>0.79567500000000002</v>
      </c>
      <c r="BG482" s="53">
        <f t="shared" si="236"/>
        <v>0.79567500000000002</v>
      </c>
      <c r="BH482" s="53">
        <f t="shared" si="237"/>
        <v>0.79567500000000002</v>
      </c>
      <c r="BI482" s="53">
        <f t="shared" si="238"/>
        <v>0.79567500000000002</v>
      </c>
      <c r="BJ482" s="53">
        <f t="shared" si="239"/>
        <v>0.79567500000000002</v>
      </c>
      <c r="BK482" s="53">
        <f t="shared" si="240"/>
        <v>0.79567500000000002</v>
      </c>
      <c r="BL482" s="53">
        <f t="shared" si="241"/>
        <v>0.79567500000000002</v>
      </c>
      <c r="BM482" s="53">
        <f t="shared" si="242"/>
        <v>0.79567500000000002</v>
      </c>
      <c r="BN482" s="53">
        <f t="shared" si="243"/>
        <v>9.5480999999999998</v>
      </c>
      <c r="BO482" s="53"/>
      <c r="BP482" s="53">
        <f t="shared" si="244"/>
        <v>9.9300239999999995</v>
      </c>
      <c r="BQ482" s="53"/>
      <c r="BR482" s="53">
        <f t="shared" si="245"/>
        <v>10.4265252</v>
      </c>
    </row>
    <row r="483" spans="1:70" x14ac:dyDescent="0.2">
      <c r="A483" s="6">
        <v>4925</v>
      </c>
      <c r="B483" s="6" t="str">
        <f>+VLOOKUP(A483,masterfile!B:C,2,FALSE)</f>
        <v>Telefax und Internetkosten</v>
      </c>
      <c r="D483" s="53">
        <f>+SUMIF('[1]2017'!$A:$A,$A483,'[1]2017'!$C:$C)-SUMIF('[1]2017'!$E:$E,$A483,'[1]2017'!$G:$G)</f>
        <v>9.6000000000000014</v>
      </c>
      <c r="E483" s="53">
        <f>+SUMIF('[1]2018'!$A:$A,$A483,'[1]2018'!$C:$C)-SUMIF('[1]2018'!$E:$E,$A483,'[1]2018'!$G:$G)</f>
        <v>9.6000000000000014</v>
      </c>
      <c r="F483" s="53">
        <f>+SUMIF('[1]2019'!$A:$A,$A483,'[1]2019'!$C:$C)-SUMIF('[1]2019'!$E:$E,$A483,'[1]2019'!$G:$G)</f>
        <v>9.6000000000000014</v>
      </c>
      <c r="G483" s="53">
        <f>+SUMIF('[1]2020'!$A:$A,$A483,'[1]2020'!$C:$C)-SUMIF('[1]2020'!$E:$E,$A483,'[1]2020'!$G:$G)</f>
        <v>9.6000000000000014</v>
      </c>
      <c r="H483" s="53"/>
      <c r="I483" s="53">
        <f>+(+SUMIF('[1]2021'!$A:$A,$A483,'[1]2021'!$C:$C)-SUMIF('[1]2021'!$E:$E,$A483,'[1]2021'!$G:$G))/12</f>
        <v>0.80000000000000016</v>
      </c>
      <c r="J483" s="53">
        <f>+(+SUMIF('[1]2021'!$A:$A,$A483,'[1]2021'!$C:$C)-SUMIF('[1]2021'!$E:$E,$A483,'[1]2021'!$G:$G))/12</f>
        <v>0.80000000000000016</v>
      </c>
      <c r="K483" s="53">
        <f>+(+SUMIF('[1]2021'!$A:$A,$A483,'[1]2021'!$C:$C)-SUMIF('[1]2021'!$E:$E,$A483,'[1]2021'!$G:$G))/12</f>
        <v>0.80000000000000016</v>
      </c>
      <c r="L483" s="53">
        <f>+(+SUMIF('[1]2021'!$A:$A,$A483,'[1]2021'!$C:$C)-SUMIF('[1]2021'!$E:$E,$A483,'[1]2021'!$G:$G))/12</f>
        <v>0.80000000000000016</v>
      </c>
      <c r="M483" s="53">
        <f>+(+SUMIF('[1]2021'!$A:$A,$A483,'[1]2021'!$C:$C)-SUMIF('[1]2021'!$E:$E,$A483,'[1]2021'!$G:$G))/12</f>
        <v>0.80000000000000016</v>
      </c>
      <c r="N483" s="53">
        <f>+(+SUMIF('[1]2021'!$A:$A,$A483,'[1]2021'!$C:$C)-SUMIF('[1]2021'!$E:$E,$A483,'[1]2021'!$G:$G))/12</f>
        <v>0.80000000000000016</v>
      </c>
      <c r="O483" s="53">
        <f>+(+SUMIF('[1]2021'!$A:$A,$A483,'[1]2021'!$C:$C)-SUMIF('[1]2021'!$E:$E,$A483,'[1]2021'!$G:$G))/12</f>
        <v>0.80000000000000016</v>
      </c>
      <c r="P483" s="53">
        <f>+(+SUMIF('[1]2021'!$A:$A,$A483,'[1]2021'!$C:$C)-SUMIF('[1]2021'!$E:$E,$A483,'[1]2021'!$G:$G))/12</f>
        <v>0.80000000000000016</v>
      </c>
      <c r="Q483" s="53">
        <f>+(+SUMIF('[1]2021'!$A:$A,$A483,'[1]2021'!$C:$C)-SUMIF('[1]2021'!$E:$E,$A483,'[1]2021'!$G:$G))/12</f>
        <v>0.80000000000000016</v>
      </c>
      <c r="R483" s="53">
        <f>+(+SUMIF('[1]2021'!$A:$A,$A483,'[1]2021'!$C:$C)-SUMIF('[1]2021'!$E:$E,$A483,'[1]2021'!$G:$G))/12</f>
        <v>0.80000000000000016</v>
      </c>
      <c r="S483" s="53">
        <f>+(+SUMIF('[1]2021'!$A:$A,$A483,'[1]2021'!$C:$C)-SUMIF('[1]2021'!$E:$E,$A483,'[1]2021'!$G:$G))/12</f>
        <v>0.80000000000000016</v>
      </c>
      <c r="T483" s="53">
        <f>+(+SUMIF('[1]2021'!$A:$A,$A483,'[1]2021'!$C:$C)-SUMIF('[1]2021'!$E:$E,$A483,'[1]2021'!$G:$G))/12</f>
        <v>0.80000000000000016</v>
      </c>
      <c r="U483" s="53">
        <f>+SUM(I483:INDEX(I483:T483,1,Settings!$C$4))</f>
        <v>9.6000000000000014</v>
      </c>
      <c r="V483" s="53">
        <f t="shared" si="246"/>
        <v>9.6000000000000014</v>
      </c>
      <c r="W483" s="53"/>
      <c r="X483" s="53">
        <f>+SUMIFS(postings!$T:$T,postings!$C:$C,'pl-data'!X$2,postings!$D:$D,'pl-data'!X$3,postings!$I:$I,'pl-data'!$A483)-SUMIFS(postings!$W:$W,postings!$C:$C,'pl-data'!X$2,postings!$D:$D,'pl-data'!X$3,postings!$M:$M,'pl-data'!$A483)</f>
        <v>7.98</v>
      </c>
      <c r="Y483" s="53">
        <f>+SUMIFS(postings!$T:$T,postings!$C:$C,'pl-data'!Y$2,postings!$D:$D,'pl-data'!Y$3,postings!$I:$I,'pl-data'!$A483)-SUMIFS(postings!$W:$W,postings!$C:$C,'pl-data'!Y$2,postings!$D:$D,'pl-data'!Y$3,postings!$M:$M,'pl-data'!$A483)</f>
        <v>7.98</v>
      </c>
      <c r="Z483" s="53">
        <f>+SUMIFS(postings!$T:$T,postings!$C:$C,'pl-data'!Z$2,postings!$D:$D,'pl-data'!Z$3,postings!$I:$I,'pl-data'!$A483)-SUMIFS(postings!$W:$W,postings!$C:$C,'pl-data'!Z$2,postings!$D:$D,'pl-data'!Z$3,postings!$M:$M,'pl-data'!$A483)</f>
        <v>7.98</v>
      </c>
      <c r="AA483" s="53">
        <f>+SUMIFS(postings!$T:$T,postings!$C:$C,'pl-data'!AA$2,postings!$D:$D,'pl-data'!AA$3,postings!$I:$I,'pl-data'!$A483)-SUMIFS(postings!$W:$W,postings!$C:$C,'pl-data'!AA$2,postings!$D:$D,'pl-data'!AA$3,postings!$M:$M,'pl-data'!$A483)</f>
        <v>7.98</v>
      </c>
      <c r="AB483" s="53">
        <f>+SUMIFS(postings!$T:$T,postings!$C:$C,'pl-data'!AB$2,postings!$D:$D,'pl-data'!AB$3,postings!$I:$I,'pl-data'!$A483)-SUMIFS(postings!$W:$W,postings!$C:$C,'pl-data'!AB$2,postings!$D:$D,'pl-data'!AB$3,postings!$M:$M,'pl-data'!$A483)</f>
        <v>7.98</v>
      </c>
      <c r="AC483" s="53">
        <f>+SUMIFS(postings!$T:$T,postings!$C:$C,'pl-data'!AC$2,postings!$D:$D,'pl-data'!AC$3,postings!$I:$I,'pl-data'!$A483)-SUMIFS(postings!$W:$W,postings!$C:$C,'pl-data'!AC$2,postings!$D:$D,'pl-data'!AC$3,postings!$M:$M,'pl-data'!$A483)</f>
        <v>7.98</v>
      </c>
      <c r="AD483" s="53">
        <f>+SUMIFS(postings!$T:$T,postings!$C:$C,'pl-data'!AD$2,postings!$D:$D,'pl-data'!AD$3,postings!$I:$I,'pl-data'!$A483)-SUMIFS(postings!$W:$W,postings!$C:$C,'pl-data'!AD$2,postings!$D:$D,'pl-data'!AD$3,postings!$M:$M,'pl-data'!$A483)</f>
        <v>7.98</v>
      </c>
      <c r="AE483" s="53">
        <f>+SUMIFS(postings!$T:$T,postings!$C:$C,'pl-data'!AE$2,postings!$D:$D,'pl-data'!AE$3,postings!$I:$I,'pl-data'!$A483)-SUMIFS(postings!$W:$W,postings!$C:$C,'pl-data'!AE$2,postings!$D:$D,'pl-data'!AE$3,postings!$M:$M,'pl-data'!$A483)</f>
        <v>7.98</v>
      </c>
      <c r="AF483" s="53">
        <f>+SUMIFS(postings!$T:$T,postings!$C:$C,'pl-data'!AF$2,postings!$D:$D,'pl-data'!AF$3,postings!$I:$I,'pl-data'!$A483)-SUMIFS(postings!$W:$W,postings!$C:$C,'pl-data'!AF$2,postings!$D:$D,'pl-data'!AF$3,postings!$M:$M,'pl-data'!$A483)</f>
        <v>7.98</v>
      </c>
      <c r="AG483" s="53">
        <f>+SUMIFS(postings!$T:$T,postings!$C:$C,'pl-data'!AG$2,postings!$D:$D,'pl-data'!AG$3,postings!$I:$I,'pl-data'!$A483)-SUMIFS(postings!$W:$W,postings!$C:$C,'pl-data'!AG$2,postings!$D:$D,'pl-data'!AG$3,postings!$M:$M,'pl-data'!$A483)</f>
        <v>7.98</v>
      </c>
      <c r="AH483" s="53">
        <f>+SUMIFS(postings!$T:$T,postings!$C:$C,'pl-data'!AH$2,postings!$D:$D,'pl-data'!AH$3,postings!$I:$I,'pl-data'!$A483)-SUMIFS(postings!$W:$W,postings!$C:$C,'pl-data'!AH$2,postings!$D:$D,'pl-data'!AH$3,postings!$M:$M,'pl-data'!$A483)</f>
        <v>7.98</v>
      </c>
      <c r="AI483" s="53">
        <f>+SUMIFS(postings!$T:$T,postings!$C:$C,'pl-data'!AI$2,postings!$D:$D,'pl-data'!AI$3,postings!$I:$I,'pl-data'!$A483)-SUMIFS(postings!$W:$W,postings!$C:$C,'pl-data'!AI$2,postings!$D:$D,'pl-data'!AI$3,postings!$M:$M,'pl-data'!$A483)</f>
        <v>7.98</v>
      </c>
      <c r="AJ483" s="53">
        <f>+SUM(X483:INDEX(X483:AI483,1,Settings!$C$4))</f>
        <v>95.760000000000034</v>
      </c>
      <c r="AK483" s="53">
        <f t="shared" si="247"/>
        <v>95.760000000000034</v>
      </c>
      <c r="AL483" s="53"/>
      <c r="AM483" s="53">
        <f t="shared" ref="AM483:AM546" si="249">+I483*1.03</f>
        <v>0.82400000000000018</v>
      </c>
      <c r="AN483" s="53">
        <f t="shared" ref="AN483:AN546" si="250">+J483*1.03</f>
        <v>0.82400000000000018</v>
      </c>
      <c r="AO483" s="53">
        <f t="shared" ref="AO483:AO546" si="251">+K483*1.03</f>
        <v>0.82400000000000018</v>
      </c>
      <c r="AP483" s="53">
        <f t="shared" ref="AP483:AP546" si="252">+L483*1.03</f>
        <v>0.82400000000000018</v>
      </c>
      <c r="AQ483" s="53">
        <f t="shared" ref="AQ483:AQ546" si="253">+M483*1.03</f>
        <v>0.82400000000000018</v>
      </c>
      <c r="AR483" s="53">
        <f t="shared" ref="AR483:AR546" si="254">+N483*1.03</f>
        <v>0.82400000000000018</v>
      </c>
      <c r="AS483" s="53">
        <f t="shared" ref="AS483:AS546" si="255">+O483*1.03</f>
        <v>0.82400000000000018</v>
      </c>
      <c r="AT483" s="53">
        <f t="shared" ref="AT483:AT546" si="256">+P483*1.03</f>
        <v>0.82400000000000018</v>
      </c>
      <c r="AU483" s="53">
        <f t="shared" ref="AU483:AU546" si="257">+Q483*1.03</f>
        <v>0.82400000000000018</v>
      </c>
      <c r="AV483" s="53">
        <f t="shared" ref="AV483:AV546" si="258">+R483*1.03</f>
        <v>0.82400000000000018</v>
      </c>
      <c r="AW483" s="53">
        <f t="shared" ref="AW483:AW546" si="259">+S483*1.03</f>
        <v>0.82400000000000018</v>
      </c>
      <c r="AX483" s="53">
        <f t="shared" ref="AX483:AX546" si="260">+T483*1.03</f>
        <v>0.82400000000000018</v>
      </c>
      <c r="AY483" s="53">
        <f>+SUM(AM483:INDEX(AM483:AX483,1,Settings!$C$4))</f>
        <v>9.8879999999999999</v>
      </c>
      <c r="AZ483" s="53">
        <f t="shared" si="248"/>
        <v>9.8879999999999999</v>
      </c>
      <c r="BA483" s="53"/>
      <c r="BB483" s="53">
        <f t="shared" si="231"/>
        <v>0.84872000000000025</v>
      </c>
      <c r="BC483" s="53">
        <f t="shared" si="232"/>
        <v>0.84872000000000025</v>
      </c>
      <c r="BD483" s="53">
        <f t="shared" si="233"/>
        <v>0.84872000000000025</v>
      </c>
      <c r="BE483" s="53">
        <f t="shared" si="234"/>
        <v>0.84872000000000025</v>
      </c>
      <c r="BF483" s="53">
        <f t="shared" si="235"/>
        <v>0.84872000000000025</v>
      </c>
      <c r="BG483" s="53">
        <f t="shared" si="236"/>
        <v>0.84872000000000025</v>
      </c>
      <c r="BH483" s="53">
        <f t="shared" si="237"/>
        <v>0.84872000000000025</v>
      </c>
      <c r="BI483" s="53">
        <f t="shared" si="238"/>
        <v>0.84872000000000025</v>
      </c>
      <c r="BJ483" s="53">
        <f t="shared" si="239"/>
        <v>0.84872000000000025</v>
      </c>
      <c r="BK483" s="53">
        <f t="shared" si="240"/>
        <v>0.84872000000000025</v>
      </c>
      <c r="BL483" s="53">
        <f t="shared" si="241"/>
        <v>0.84872000000000025</v>
      </c>
      <c r="BM483" s="53">
        <f t="shared" si="242"/>
        <v>0.84872000000000025</v>
      </c>
      <c r="BN483" s="53">
        <f t="shared" si="243"/>
        <v>10.184640000000003</v>
      </c>
      <c r="BO483" s="53"/>
      <c r="BP483" s="53">
        <f t="shared" si="244"/>
        <v>10.592025600000005</v>
      </c>
      <c r="BQ483" s="53"/>
      <c r="BR483" s="53">
        <f t="shared" si="245"/>
        <v>11.121626880000006</v>
      </c>
    </row>
    <row r="484" spans="1:70" x14ac:dyDescent="0.2">
      <c r="A484" s="6">
        <v>4940</v>
      </c>
      <c r="B484" s="6" t="str">
        <f>+VLOOKUP(A484,masterfile!B:C,2,FALSE)</f>
        <v>Zeitschriften, Bücher (Fachliteratur)</v>
      </c>
      <c r="D484" s="53">
        <f>+SUMIF('[1]2017'!$A:$A,$A484,'[1]2017'!$C:$C)-SUMIF('[1]2017'!$E:$E,$A484,'[1]2017'!$G:$G)</f>
        <v>0</v>
      </c>
      <c r="E484" s="53">
        <f>+SUMIF('[1]2018'!$A:$A,$A484,'[1]2018'!$C:$C)-SUMIF('[1]2018'!$E:$E,$A484,'[1]2018'!$G:$G)</f>
        <v>0</v>
      </c>
      <c r="F484" s="53">
        <f>+SUMIF('[1]2019'!$A:$A,$A484,'[1]2019'!$C:$C)-SUMIF('[1]2019'!$E:$E,$A484,'[1]2019'!$G:$G)</f>
        <v>0</v>
      </c>
      <c r="G484" s="53">
        <f>+SUMIF('[1]2020'!$A:$A,$A484,'[1]2020'!$C:$C)-SUMIF('[1]2020'!$E:$E,$A484,'[1]2020'!$G:$G)</f>
        <v>0</v>
      </c>
      <c r="H484" s="53"/>
      <c r="I484" s="53">
        <f>+(+SUMIF('[1]2021'!$A:$A,$A484,'[1]2021'!$C:$C)-SUMIF('[1]2021'!$E:$E,$A484,'[1]2021'!$G:$G))/12</f>
        <v>0</v>
      </c>
      <c r="J484" s="53">
        <f>+(+SUMIF('[1]2021'!$A:$A,$A484,'[1]2021'!$C:$C)-SUMIF('[1]2021'!$E:$E,$A484,'[1]2021'!$G:$G))/12</f>
        <v>0</v>
      </c>
      <c r="K484" s="53">
        <f>+(+SUMIF('[1]2021'!$A:$A,$A484,'[1]2021'!$C:$C)-SUMIF('[1]2021'!$E:$E,$A484,'[1]2021'!$G:$G))/12</f>
        <v>0</v>
      </c>
      <c r="L484" s="53">
        <f>+(+SUMIF('[1]2021'!$A:$A,$A484,'[1]2021'!$C:$C)-SUMIF('[1]2021'!$E:$E,$A484,'[1]2021'!$G:$G))/12</f>
        <v>0</v>
      </c>
      <c r="M484" s="53">
        <f>+(+SUMIF('[1]2021'!$A:$A,$A484,'[1]2021'!$C:$C)-SUMIF('[1]2021'!$E:$E,$A484,'[1]2021'!$G:$G))/12</f>
        <v>0</v>
      </c>
      <c r="N484" s="53">
        <f>+(+SUMIF('[1]2021'!$A:$A,$A484,'[1]2021'!$C:$C)-SUMIF('[1]2021'!$E:$E,$A484,'[1]2021'!$G:$G))/12</f>
        <v>0</v>
      </c>
      <c r="O484" s="53">
        <f>+(+SUMIF('[1]2021'!$A:$A,$A484,'[1]2021'!$C:$C)-SUMIF('[1]2021'!$E:$E,$A484,'[1]2021'!$G:$G))/12</f>
        <v>0</v>
      </c>
      <c r="P484" s="53">
        <f>+(+SUMIF('[1]2021'!$A:$A,$A484,'[1]2021'!$C:$C)-SUMIF('[1]2021'!$E:$E,$A484,'[1]2021'!$G:$G))/12</f>
        <v>0</v>
      </c>
      <c r="Q484" s="53">
        <f>+(+SUMIF('[1]2021'!$A:$A,$A484,'[1]2021'!$C:$C)-SUMIF('[1]2021'!$E:$E,$A484,'[1]2021'!$G:$G))/12</f>
        <v>0</v>
      </c>
      <c r="R484" s="53">
        <f>+(+SUMIF('[1]2021'!$A:$A,$A484,'[1]2021'!$C:$C)-SUMIF('[1]2021'!$E:$E,$A484,'[1]2021'!$G:$G))/12</f>
        <v>0</v>
      </c>
      <c r="S484" s="53">
        <f>+(+SUMIF('[1]2021'!$A:$A,$A484,'[1]2021'!$C:$C)-SUMIF('[1]2021'!$E:$E,$A484,'[1]2021'!$G:$G))/12</f>
        <v>0</v>
      </c>
      <c r="T484" s="53">
        <f>+(+SUMIF('[1]2021'!$A:$A,$A484,'[1]2021'!$C:$C)-SUMIF('[1]2021'!$E:$E,$A484,'[1]2021'!$G:$G))/12</f>
        <v>0</v>
      </c>
      <c r="U484" s="53">
        <f>+SUM(I484:INDEX(I484:T484,1,Settings!$C$4))</f>
        <v>0</v>
      </c>
      <c r="V484" s="53">
        <f t="shared" si="246"/>
        <v>0</v>
      </c>
      <c r="W484" s="53"/>
      <c r="X484" s="53">
        <f>+SUMIFS(postings!$T:$T,postings!$C:$C,'pl-data'!X$2,postings!$D:$D,'pl-data'!X$3,postings!$I:$I,'pl-data'!$A484)-SUMIFS(postings!$W:$W,postings!$C:$C,'pl-data'!X$2,postings!$D:$D,'pl-data'!X$3,postings!$M:$M,'pl-data'!$A484)</f>
        <v>0</v>
      </c>
      <c r="Y484" s="53">
        <f>+SUMIFS(postings!$T:$T,postings!$C:$C,'pl-data'!Y$2,postings!$D:$D,'pl-data'!Y$3,postings!$I:$I,'pl-data'!$A484)-SUMIFS(postings!$W:$W,postings!$C:$C,'pl-data'!Y$2,postings!$D:$D,'pl-data'!Y$3,postings!$M:$M,'pl-data'!$A484)</f>
        <v>0</v>
      </c>
      <c r="Z484" s="53">
        <f>+SUMIFS(postings!$T:$T,postings!$C:$C,'pl-data'!Z$2,postings!$D:$D,'pl-data'!Z$3,postings!$I:$I,'pl-data'!$A484)-SUMIFS(postings!$W:$W,postings!$C:$C,'pl-data'!Z$2,postings!$D:$D,'pl-data'!Z$3,postings!$M:$M,'pl-data'!$A484)</f>
        <v>0</v>
      </c>
      <c r="AA484" s="53">
        <f>+SUMIFS(postings!$T:$T,postings!$C:$C,'pl-data'!AA$2,postings!$D:$D,'pl-data'!AA$3,postings!$I:$I,'pl-data'!$A484)-SUMIFS(postings!$W:$W,postings!$C:$C,'pl-data'!AA$2,postings!$D:$D,'pl-data'!AA$3,postings!$M:$M,'pl-data'!$A484)</f>
        <v>0</v>
      </c>
      <c r="AB484" s="53">
        <f>+SUMIFS(postings!$T:$T,postings!$C:$C,'pl-data'!AB$2,postings!$D:$D,'pl-data'!AB$3,postings!$I:$I,'pl-data'!$A484)-SUMIFS(postings!$W:$W,postings!$C:$C,'pl-data'!AB$2,postings!$D:$D,'pl-data'!AB$3,postings!$M:$M,'pl-data'!$A484)</f>
        <v>0</v>
      </c>
      <c r="AC484" s="53">
        <f>+SUMIFS(postings!$T:$T,postings!$C:$C,'pl-data'!AC$2,postings!$D:$D,'pl-data'!AC$3,postings!$I:$I,'pl-data'!$A484)-SUMIFS(postings!$W:$W,postings!$C:$C,'pl-data'!AC$2,postings!$D:$D,'pl-data'!AC$3,postings!$M:$M,'pl-data'!$A484)</f>
        <v>0</v>
      </c>
      <c r="AD484" s="53">
        <f>+SUMIFS(postings!$T:$T,postings!$C:$C,'pl-data'!AD$2,postings!$D:$D,'pl-data'!AD$3,postings!$I:$I,'pl-data'!$A484)-SUMIFS(postings!$W:$W,postings!$C:$C,'pl-data'!AD$2,postings!$D:$D,'pl-data'!AD$3,postings!$M:$M,'pl-data'!$A484)</f>
        <v>0</v>
      </c>
      <c r="AE484" s="53">
        <f>+SUMIFS(postings!$T:$T,postings!$C:$C,'pl-data'!AE$2,postings!$D:$D,'pl-data'!AE$3,postings!$I:$I,'pl-data'!$A484)-SUMIFS(postings!$W:$W,postings!$C:$C,'pl-data'!AE$2,postings!$D:$D,'pl-data'!AE$3,postings!$M:$M,'pl-data'!$A484)</f>
        <v>0</v>
      </c>
      <c r="AF484" s="53">
        <f>+SUMIFS(postings!$T:$T,postings!$C:$C,'pl-data'!AF$2,postings!$D:$D,'pl-data'!AF$3,postings!$I:$I,'pl-data'!$A484)-SUMIFS(postings!$W:$W,postings!$C:$C,'pl-data'!AF$2,postings!$D:$D,'pl-data'!AF$3,postings!$M:$M,'pl-data'!$A484)</f>
        <v>0</v>
      </c>
      <c r="AG484" s="53">
        <f>+SUMIFS(postings!$T:$T,postings!$C:$C,'pl-data'!AG$2,postings!$D:$D,'pl-data'!AG$3,postings!$I:$I,'pl-data'!$A484)-SUMIFS(postings!$W:$W,postings!$C:$C,'pl-data'!AG$2,postings!$D:$D,'pl-data'!AG$3,postings!$M:$M,'pl-data'!$A484)</f>
        <v>0</v>
      </c>
      <c r="AH484" s="53">
        <f>+SUMIFS(postings!$T:$T,postings!$C:$C,'pl-data'!AH$2,postings!$D:$D,'pl-data'!AH$3,postings!$I:$I,'pl-data'!$A484)-SUMIFS(postings!$W:$W,postings!$C:$C,'pl-data'!AH$2,postings!$D:$D,'pl-data'!AH$3,postings!$M:$M,'pl-data'!$A484)</f>
        <v>0</v>
      </c>
      <c r="AI484" s="53">
        <f>+SUMIFS(postings!$T:$T,postings!$C:$C,'pl-data'!AI$2,postings!$D:$D,'pl-data'!AI$3,postings!$I:$I,'pl-data'!$A484)-SUMIFS(postings!$W:$W,postings!$C:$C,'pl-data'!AI$2,postings!$D:$D,'pl-data'!AI$3,postings!$M:$M,'pl-data'!$A484)</f>
        <v>0</v>
      </c>
      <c r="AJ484" s="53">
        <f>+SUM(X484:INDEX(X484:AI484,1,Settings!$C$4))</f>
        <v>0</v>
      </c>
      <c r="AK484" s="53">
        <f t="shared" si="247"/>
        <v>0</v>
      </c>
      <c r="AL484" s="53"/>
      <c r="AM484" s="53">
        <f t="shared" si="249"/>
        <v>0</v>
      </c>
      <c r="AN484" s="53">
        <f t="shared" si="250"/>
        <v>0</v>
      </c>
      <c r="AO484" s="53">
        <f t="shared" si="251"/>
        <v>0</v>
      </c>
      <c r="AP484" s="53">
        <f t="shared" si="252"/>
        <v>0</v>
      </c>
      <c r="AQ484" s="53">
        <f t="shared" si="253"/>
        <v>0</v>
      </c>
      <c r="AR484" s="53">
        <f t="shared" si="254"/>
        <v>0</v>
      </c>
      <c r="AS484" s="53">
        <f t="shared" si="255"/>
        <v>0</v>
      </c>
      <c r="AT484" s="53">
        <f t="shared" si="256"/>
        <v>0</v>
      </c>
      <c r="AU484" s="53">
        <f t="shared" si="257"/>
        <v>0</v>
      </c>
      <c r="AV484" s="53">
        <f t="shared" si="258"/>
        <v>0</v>
      </c>
      <c r="AW484" s="53">
        <f t="shared" si="259"/>
        <v>0</v>
      </c>
      <c r="AX484" s="53">
        <f t="shared" si="260"/>
        <v>0</v>
      </c>
      <c r="AY484" s="53">
        <f>+SUM(AM484:INDEX(AM484:AX484,1,Settings!$C$4))</f>
        <v>0</v>
      </c>
      <c r="AZ484" s="53">
        <f t="shared" si="248"/>
        <v>0</v>
      </c>
      <c r="BA484" s="53"/>
      <c r="BB484" s="53">
        <f t="shared" si="231"/>
        <v>0</v>
      </c>
      <c r="BC484" s="53">
        <f t="shared" si="232"/>
        <v>0</v>
      </c>
      <c r="BD484" s="53">
        <f t="shared" si="233"/>
        <v>0</v>
      </c>
      <c r="BE484" s="53">
        <f t="shared" si="234"/>
        <v>0</v>
      </c>
      <c r="BF484" s="53">
        <f t="shared" si="235"/>
        <v>0</v>
      </c>
      <c r="BG484" s="53">
        <f t="shared" si="236"/>
        <v>0</v>
      </c>
      <c r="BH484" s="53">
        <f t="shared" si="237"/>
        <v>0</v>
      </c>
      <c r="BI484" s="53">
        <f t="shared" si="238"/>
        <v>0</v>
      </c>
      <c r="BJ484" s="53">
        <f t="shared" si="239"/>
        <v>0</v>
      </c>
      <c r="BK484" s="53">
        <f t="shared" si="240"/>
        <v>0</v>
      </c>
      <c r="BL484" s="53">
        <f t="shared" si="241"/>
        <v>0</v>
      </c>
      <c r="BM484" s="53">
        <f t="shared" si="242"/>
        <v>0</v>
      </c>
      <c r="BN484" s="53">
        <f t="shared" si="243"/>
        <v>0</v>
      </c>
      <c r="BO484" s="53"/>
      <c r="BP484" s="53">
        <f t="shared" si="244"/>
        <v>0</v>
      </c>
      <c r="BQ484" s="53"/>
      <c r="BR484" s="53">
        <f t="shared" si="245"/>
        <v>0</v>
      </c>
    </row>
    <row r="485" spans="1:70" x14ac:dyDescent="0.2">
      <c r="A485" s="6">
        <v>4945</v>
      </c>
      <c r="B485" s="6" t="str">
        <f>+VLOOKUP(A485,masterfile!B:C,2,FALSE)</f>
        <v>Fortbildungskosten</v>
      </c>
      <c r="D485" s="53">
        <f>+SUMIF('[1]2017'!$A:$A,$A485,'[1]2017'!$C:$C)-SUMIF('[1]2017'!$E:$E,$A485,'[1]2017'!$G:$G)</f>
        <v>12.5</v>
      </c>
      <c r="E485" s="53">
        <f>+SUMIF('[1]2018'!$A:$A,$A485,'[1]2018'!$C:$C)-SUMIF('[1]2018'!$E:$E,$A485,'[1]2018'!$G:$G)</f>
        <v>12.5</v>
      </c>
      <c r="F485" s="53">
        <f>+SUMIF('[1]2019'!$A:$A,$A485,'[1]2019'!$C:$C)-SUMIF('[1]2019'!$E:$E,$A485,'[1]2019'!$G:$G)</f>
        <v>12.5</v>
      </c>
      <c r="G485" s="53">
        <f>+SUMIF('[1]2020'!$A:$A,$A485,'[1]2020'!$C:$C)-SUMIF('[1]2020'!$E:$E,$A485,'[1]2020'!$G:$G)</f>
        <v>12.5</v>
      </c>
      <c r="H485" s="53"/>
      <c r="I485" s="53">
        <f>+(+SUMIF('[1]2021'!$A:$A,$A485,'[1]2021'!$C:$C)-SUMIF('[1]2021'!$E:$E,$A485,'[1]2021'!$G:$G))/12</f>
        <v>1.0416666666666667</v>
      </c>
      <c r="J485" s="53">
        <f>+(+SUMIF('[1]2021'!$A:$A,$A485,'[1]2021'!$C:$C)-SUMIF('[1]2021'!$E:$E,$A485,'[1]2021'!$G:$G))/12</f>
        <v>1.0416666666666667</v>
      </c>
      <c r="K485" s="53">
        <f>+(+SUMIF('[1]2021'!$A:$A,$A485,'[1]2021'!$C:$C)-SUMIF('[1]2021'!$E:$E,$A485,'[1]2021'!$G:$G))/12</f>
        <v>1.0416666666666667</v>
      </c>
      <c r="L485" s="53">
        <f>+(+SUMIF('[1]2021'!$A:$A,$A485,'[1]2021'!$C:$C)-SUMIF('[1]2021'!$E:$E,$A485,'[1]2021'!$G:$G))/12</f>
        <v>1.0416666666666667</v>
      </c>
      <c r="M485" s="53">
        <f>+(+SUMIF('[1]2021'!$A:$A,$A485,'[1]2021'!$C:$C)-SUMIF('[1]2021'!$E:$E,$A485,'[1]2021'!$G:$G))/12</f>
        <v>1.0416666666666667</v>
      </c>
      <c r="N485" s="53">
        <f>+(+SUMIF('[1]2021'!$A:$A,$A485,'[1]2021'!$C:$C)-SUMIF('[1]2021'!$E:$E,$A485,'[1]2021'!$G:$G))/12</f>
        <v>1.0416666666666667</v>
      </c>
      <c r="O485" s="53">
        <f>+(+SUMIF('[1]2021'!$A:$A,$A485,'[1]2021'!$C:$C)-SUMIF('[1]2021'!$E:$E,$A485,'[1]2021'!$G:$G))/12</f>
        <v>1.0416666666666667</v>
      </c>
      <c r="P485" s="53">
        <f>+(+SUMIF('[1]2021'!$A:$A,$A485,'[1]2021'!$C:$C)-SUMIF('[1]2021'!$E:$E,$A485,'[1]2021'!$G:$G))/12</f>
        <v>1.0416666666666667</v>
      </c>
      <c r="Q485" s="53">
        <f>+(+SUMIF('[1]2021'!$A:$A,$A485,'[1]2021'!$C:$C)-SUMIF('[1]2021'!$E:$E,$A485,'[1]2021'!$G:$G))/12</f>
        <v>1.0416666666666667</v>
      </c>
      <c r="R485" s="53">
        <f>+(+SUMIF('[1]2021'!$A:$A,$A485,'[1]2021'!$C:$C)-SUMIF('[1]2021'!$E:$E,$A485,'[1]2021'!$G:$G))/12</f>
        <v>1.0416666666666667</v>
      </c>
      <c r="S485" s="53">
        <f>+(+SUMIF('[1]2021'!$A:$A,$A485,'[1]2021'!$C:$C)-SUMIF('[1]2021'!$E:$E,$A485,'[1]2021'!$G:$G))/12</f>
        <v>1.0416666666666667</v>
      </c>
      <c r="T485" s="53">
        <f>+(+SUMIF('[1]2021'!$A:$A,$A485,'[1]2021'!$C:$C)-SUMIF('[1]2021'!$E:$E,$A485,'[1]2021'!$G:$G))/12</f>
        <v>1.0416666666666667</v>
      </c>
      <c r="U485" s="53">
        <f>+SUM(I485:INDEX(I485:T485,1,Settings!$C$4))</f>
        <v>12.499999999999998</v>
      </c>
      <c r="V485" s="53">
        <f t="shared" si="246"/>
        <v>12.499999999999998</v>
      </c>
      <c r="W485" s="53"/>
      <c r="X485" s="53">
        <f>+SUMIFS(postings!$T:$T,postings!$C:$C,'pl-data'!X$2,postings!$D:$D,'pl-data'!X$3,postings!$I:$I,'pl-data'!$A485)-SUMIFS(postings!$W:$W,postings!$C:$C,'pl-data'!X$2,postings!$D:$D,'pl-data'!X$3,postings!$M:$M,'pl-data'!$A485)</f>
        <v>0</v>
      </c>
      <c r="Y485" s="53">
        <f>+SUMIFS(postings!$T:$T,postings!$C:$C,'pl-data'!Y$2,postings!$D:$D,'pl-data'!Y$3,postings!$I:$I,'pl-data'!$A485)-SUMIFS(postings!$W:$W,postings!$C:$C,'pl-data'!Y$2,postings!$D:$D,'pl-data'!Y$3,postings!$M:$M,'pl-data'!$A485)</f>
        <v>0</v>
      </c>
      <c r="Z485" s="53">
        <f>+SUMIFS(postings!$T:$T,postings!$C:$C,'pl-data'!Z$2,postings!$D:$D,'pl-data'!Z$3,postings!$I:$I,'pl-data'!$A485)-SUMIFS(postings!$W:$W,postings!$C:$C,'pl-data'!Z$2,postings!$D:$D,'pl-data'!Z$3,postings!$M:$M,'pl-data'!$A485)</f>
        <v>0</v>
      </c>
      <c r="AA485" s="53">
        <f>+SUMIFS(postings!$T:$T,postings!$C:$C,'pl-data'!AA$2,postings!$D:$D,'pl-data'!AA$3,postings!$I:$I,'pl-data'!$A485)-SUMIFS(postings!$W:$W,postings!$C:$C,'pl-data'!AA$2,postings!$D:$D,'pl-data'!AA$3,postings!$M:$M,'pl-data'!$A485)</f>
        <v>0</v>
      </c>
      <c r="AB485" s="53">
        <f>+SUMIFS(postings!$T:$T,postings!$C:$C,'pl-data'!AB$2,postings!$D:$D,'pl-data'!AB$3,postings!$I:$I,'pl-data'!$A485)-SUMIFS(postings!$W:$W,postings!$C:$C,'pl-data'!AB$2,postings!$D:$D,'pl-data'!AB$3,postings!$M:$M,'pl-data'!$A485)</f>
        <v>0</v>
      </c>
      <c r="AC485" s="53">
        <f>+SUMIFS(postings!$T:$T,postings!$C:$C,'pl-data'!AC$2,postings!$D:$D,'pl-data'!AC$3,postings!$I:$I,'pl-data'!$A485)-SUMIFS(postings!$W:$W,postings!$C:$C,'pl-data'!AC$2,postings!$D:$D,'pl-data'!AC$3,postings!$M:$M,'pl-data'!$A485)</f>
        <v>0</v>
      </c>
      <c r="AD485" s="53">
        <f>+SUMIFS(postings!$T:$T,postings!$C:$C,'pl-data'!AD$2,postings!$D:$D,'pl-data'!AD$3,postings!$I:$I,'pl-data'!$A485)-SUMIFS(postings!$W:$W,postings!$C:$C,'pl-data'!AD$2,postings!$D:$D,'pl-data'!AD$3,postings!$M:$M,'pl-data'!$A485)</f>
        <v>0</v>
      </c>
      <c r="AE485" s="53">
        <f>+SUMIFS(postings!$T:$T,postings!$C:$C,'pl-data'!AE$2,postings!$D:$D,'pl-data'!AE$3,postings!$I:$I,'pl-data'!$A485)-SUMIFS(postings!$W:$W,postings!$C:$C,'pl-data'!AE$2,postings!$D:$D,'pl-data'!AE$3,postings!$M:$M,'pl-data'!$A485)</f>
        <v>0</v>
      </c>
      <c r="AF485" s="53">
        <f>+SUMIFS(postings!$T:$T,postings!$C:$C,'pl-data'!AF$2,postings!$D:$D,'pl-data'!AF$3,postings!$I:$I,'pl-data'!$A485)-SUMIFS(postings!$W:$W,postings!$C:$C,'pl-data'!AF$2,postings!$D:$D,'pl-data'!AF$3,postings!$M:$M,'pl-data'!$A485)</f>
        <v>0</v>
      </c>
      <c r="AG485" s="53">
        <f>+SUMIFS(postings!$T:$T,postings!$C:$C,'pl-data'!AG$2,postings!$D:$D,'pl-data'!AG$3,postings!$I:$I,'pl-data'!$A485)-SUMIFS(postings!$W:$W,postings!$C:$C,'pl-data'!AG$2,postings!$D:$D,'pl-data'!AG$3,postings!$M:$M,'pl-data'!$A485)</f>
        <v>0</v>
      </c>
      <c r="AH485" s="53">
        <f>+SUMIFS(postings!$T:$T,postings!$C:$C,'pl-data'!AH$2,postings!$D:$D,'pl-data'!AH$3,postings!$I:$I,'pl-data'!$A485)-SUMIFS(postings!$W:$W,postings!$C:$C,'pl-data'!AH$2,postings!$D:$D,'pl-data'!AH$3,postings!$M:$M,'pl-data'!$A485)</f>
        <v>0</v>
      </c>
      <c r="AI485" s="53">
        <f>+SUMIFS(postings!$T:$T,postings!$C:$C,'pl-data'!AI$2,postings!$D:$D,'pl-data'!AI$3,postings!$I:$I,'pl-data'!$A485)-SUMIFS(postings!$W:$W,postings!$C:$C,'pl-data'!AI$2,postings!$D:$D,'pl-data'!AI$3,postings!$M:$M,'pl-data'!$A485)</f>
        <v>0</v>
      </c>
      <c r="AJ485" s="53">
        <f>+SUM(X485:INDEX(X485:AI485,1,Settings!$C$4))</f>
        <v>0</v>
      </c>
      <c r="AK485" s="53">
        <f t="shared" si="247"/>
        <v>0</v>
      </c>
      <c r="AL485" s="53"/>
      <c r="AM485" s="53">
        <f t="shared" si="249"/>
        <v>1.0729166666666667</v>
      </c>
      <c r="AN485" s="53">
        <f t="shared" si="250"/>
        <v>1.0729166666666667</v>
      </c>
      <c r="AO485" s="53">
        <f t="shared" si="251"/>
        <v>1.0729166666666667</v>
      </c>
      <c r="AP485" s="53">
        <f t="shared" si="252"/>
        <v>1.0729166666666667</v>
      </c>
      <c r="AQ485" s="53">
        <f t="shared" si="253"/>
        <v>1.0729166666666667</v>
      </c>
      <c r="AR485" s="53">
        <f t="shared" si="254"/>
        <v>1.0729166666666667</v>
      </c>
      <c r="AS485" s="53">
        <f t="shared" si="255"/>
        <v>1.0729166666666667</v>
      </c>
      <c r="AT485" s="53">
        <f t="shared" si="256"/>
        <v>1.0729166666666667</v>
      </c>
      <c r="AU485" s="53">
        <f t="shared" si="257"/>
        <v>1.0729166666666667</v>
      </c>
      <c r="AV485" s="53">
        <f t="shared" si="258"/>
        <v>1.0729166666666667</v>
      </c>
      <c r="AW485" s="53">
        <f t="shared" si="259"/>
        <v>1.0729166666666667</v>
      </c>
      <c r="AX485" s="53">
        <f t="shared" si="260"/>
        <v>1.0729166666666667</v>
      </c>
      <c r="AY485" s="53">
        <f>+SUM(AM485:INDEX(AM485:AX485,1,Settings!$C$4))</f>
        <v>12.874999999999998</v>
      </c>
      <c r="AZ485" s="53">
        <f t="shared" si="248"/>
        <v>12.874999999999998</v>
      </c>
      <c r="BA485" s="53"/>
      <c r="BB485" s="53">
        <f t="shared" si="231"/>
        <v>1.1051041666666668</v>
      </c>
      <c r="BC485" s="53">
        <f t="shared" si="232"/>
        <v>1.1051041666666668</v>
      </c>
      <c r="BD485" s="53">
        <f t="shared" si="233"/>
        <v>1.1051041666666668</v>
      </c>
      <c r="BE485" s="53">
        <f t="shared" si="234"/>
        <v>1.1051041666666668</v>
      </c>
      <c r="BF485" s="53">
        <f t="shared" si="235"/>
        <v>1.1051041666666668</v>
      </c>
      <c r="BG485" s="53">
        <f t="shared" si="236"/>
        <v>1.1051041666666668</v>
      </c>
      <c r="BH485" s="53">
        <f t="shared" si="237"/>
        <v>1.1051041666666668</v>
      </c>
      <c r="BI485" s="53">
        <f t="shared" si="238"/>
        <v>1.1051041666666668</v>
      </c>
      <c r="BJ485" s="53">
        <f t="shared" si="239"/>
        <v>1.1051041666666668</v>
      </c>
      <c r="BK485" s="53">
        <f t="shared" si="240"/>
        <v>1.1051041666666668</v>
      </c>
      <c r="BL485" s="53">
        <f t="shared" si="241"/>
        <v>1.1051041666666668</v>
      </c>
      <c r="BM485" s="53">
        <f t="shared" si="242"/>
        <v>1.1051041666666668</v>
      </c>
      <c r="BN485" s="53">
        <f t="shared" si="243"/>
        <v>13.261250000000002</v>
      </c>
      <c r="BO485" s="53"/>
      <c r="BP485" s="53">
        <f t="shared" si="244"/>
        <v>13.791700000000002</v>
      </c>
      <c r="BQ485" s="53"/>
      <c r="BR485" s="53">
        <f t="shared" si="245"/>
        <v>14.481285000000003</v>
      </c>
    </row>
    <row r="486" spans="1:70" x14ac:dyDescent="0.2">
      <c r="A486" s="6">
        <v>4946</v>
      </c>
      <c r="B486" s="6" t="str">
        <f>+VLOOKUP(A486,masterfile!B:C,2,FALSE)</f>
        <v>Freiwillige Sozialleistungen</v>
      </c>
      <c r="D486" s="53">
        <f>+SUMIF('[1]2017'!$A:$A,$A486,'[1]2017'!$C:$C)-SUMIF('[1]2017'!$E:$E,$A486,'[1]2017'!$G:$G)</f>
        <v>0</v>
      </c>
      <c r="E486" s="53">
        <f>+SUMIF('[1]2018'!$A:$A,$A486,'[1]2018'!$C:$C)-SUMIF('[1]2018'!$E:$E,$A486,'[1]2018'!$G:$G)</f>
        <v>0</v>
      </c>
      <c r="F486" s="53">
        <f>+SUMIF('[1]2019'!$A:$A,$A486,'[1]2019'!$C:$C)-SUMIF('[1]2019'!$E:$E,$A486,'[1]2019'!$G:$G)</f>
        <v>0</v>
      </c>
      <c r="G486" s="53">
        <f>+SUMIF('[1]2020'!$A:$A,$A486,'[1]2020'!$C:$C)-SUMIF('[1]2020'!$E:$E,$A486,'[1]2020'!$G:$G)</f>
        <v>0</v>
      </c>
      <c r="H486" s="53"/>
      <c r="I486" s="53">
        <f>+(+SUMIF('[1]2021'!$A:$A,$A486,'[1]2021'!$C:$C)-SUMIF('[1]2021'!$E:$E,$A486,'[1]2021'!$G:$G))/12</f>
        <v>0</v>
      </c>
      <c r="J486" s="53">
        <f>+(+SUMIF('[1]2021'!$A:$A,$A486,'[1]2021'!$C:$C)-SUMIF('[1]2021'!$E:$E,$A486,'[1]2021'!$G:$G))/12</f>
        <v>0</v>
      </c>
      <c r="K486" s="53">
        <f>+(+SUMIF('[1]2021'!$A:$A,$A486,'[1]2021'!$C:$C)-SUMIF('[1]2021'!$E:$E,$A486,'[1]2021'!$G:$G))/12</f>
        <v>0</v>
      </c>
      <c r="L486" s="53">
        <f>+(+SUMIF('[1]2021'!$A:$A,$A486,'[1]2021'!$C:$C)-SUMIF('[1]2021'!$E:$E,$A486,'[1]2021'!$G:$G))/12</f>
        <v>0</v>
      </c>
      <c r="M486" s="53">
        <f>+(+SUMIF('[1]2021'!$A:$A,$A486,'[1]2021'!$C:$C)-SUMIF('[1]2021'!$E:$E,$A486,'[1]2021'!$G:$G))/12</f>
        <v>0</v>
      </c>
      <c r="N486" s="53">
        <f>+(+SUMIF('[1]2021'!$A:$A,$A486,'[1]2021'!$C:$C)-SUMIF('[1]2021'!$E:$E,$A486,'[1]2021'!$G:$G))/12</f>
        <v>0</v>
      </c>
      <c r="O486" s="53">
        <f>+(+SUMIF('[1]2021'!$A:$A,$A486,'[1]2021'!$C:$C)-SUMIF('[1]2021'!$E:$E,$A486,'[1]2021'!$G:$G))/12</f>
        <v>0</v>
      </c>
      <c r="P486" s="53">
        <f>+(+SUMIF('[1]2021'!$A:$A,$A486,'[1]2021'!$C:$C)-SUMIF('[1]2021'!$E:$E,$A486,'[1]2021'!$G:$G))/12</f>
        <v>0</v>
      </c>
      <c r="Q486" s="53">
        <f>+(+SUMIF('[1]2021'!$A:$A,$A486,'[1]2021'!$C:$C)-SUMIF('[1]2021'!$E:$E,$A486,'[1]2021'!$G:$G))/12</f>
        <v>0</v>
      </c>
      <c r="R486" s="53">
        <f>+(+SUMIF('[1]2021'!$A:$A,$A486,'[1]2021'!$C:$C)-SUMIF('[1]2021'!$E:$E,$A486,'[1]2021'!$G:$G))/12</f>
        <v>0</v>
      </c>
      <c r="S486" s="53">
        <f>+(+SUMIF('[1]2021'!$A:$A,$A486,'[1]2021'!$C:$C)-SUMIF('[1]2021'!$E:$E,$A486,'[1]2021'!$G:$G))/12</f>
        <v>0</v>
      </c>
      <c r="T486" s="53">
        <f>+(+SUMIF('[1]2021'!$A:$A,$A486,'[1]2021'!$C:$C)-SUMIF('[1]2021'!$E:$E,$A486,'[1]2021'!$G:$G))/12</f>
        <v>0</v>
      </c>
      <c r="U486" s="53">
        <f>+SUM(I486:INDEX(I486:T486,1,Settings!$C$4))</f>
        <v>0</v>
      </c>
      <c r="V486" s="53">
        <f t="shared" si="246"/>
        <v>0</v>
      </c>
      <c r="W486" s="53"/>
      <c r="X486" s="53">
        <f>+SUMIFS(postings!$T:$T,postings!$C:$C,'pl-data'!X$2,postings!$D:$D,'pl-data'!X$3,postings!$I:$I,'pl-data'!$A486)-SUMIFS(postings!$W:$W,postings!$C:$C,'pl-data'!X$2,postings!$D:$D,'pl-data'!X$3,postings!$M:$M,'pl-data'!$A486)</f>
        <v>0</v>
      </c>
      <c r="Y486" s="53">
        <f>+SUMIFS(postings!$T:$T,postings!$C:$C,'pl-data'!Y$2,postings!$D:$D,'pl-data'!Y$3,postings!$I:$I,'pl-data'!$A486)-SUMIFS(postings!$W:$W,postings!$C:$C,'pl-data'!Y$2,postings!$D:$D,'pl-data'!Y$3,postings!$M:$M,'pl-data'!$A486)</f>
        <v>0</v>
      </c>
      <c r="Z486" s="53">
        <f>+SUMIFS(postings!$T:$T,postings!$C:$C,'pl-data'!Z$2,postings!$D:$D,'pl-data'!Z$3,postings!$I:$I,'pl-data'!$A486)-SUMIFS(postings!$W:$W,postings!$C:$C,'pl-data'!Z$2,postings!$D:$D,'pl-data'!Z$3,postings!$M:$M,'pl-data'!$A486)</f>
        <v>0</v>
      </c>
      <c r="AA486" s="53">
        <f>+SUMIFS(postings!$T:$T,postings!$C:$C,'pl-data'!AA$2,postings!$D:$D,'pl-data'!AA$3,postings!$I:$I,'pl-data'!$A486)-SUMIFS(postings!$W:$W,postings!$C:$C,'pl-data'!AA$2,postings!$D:$D,'pl-data'!AA$3,postings!$M:$M,'pl-data'!$A486)</f>
        <v>0</v>
      </c>
      <c r="AB486" s="53">
        <f>+SUMIFS(postings!$T:$T,postings!$C:$C,'pl-data'!AB$2,postings!$D:$D,'pl-data'!AB$3,postings!$I:$I,'pl-data'!$A486)-SUMIFS(postings!$W:$W,postings!$C:$C,'pl-data'!AB$2,postings!$D:$D,'pl-data'!AB$3,postings!$M:$M,'pl-data'!$A486)</f>
        <v>0</v>
      </c>
      <c r="AC486" s="53">
        <f>+SUMIFS(postings!$T:$T,postings!$C:$C,'pl-data'!AC$2,postings!$D:$D,'pl-data'!AC$3,postings!$I:$I,'pl-data'!$A486)-SUMIFS(postings!$W:$W,postings!$C:$C,'pl-data'!AC$2,postings!$D:$D,'pl-data'!AC$3,postings!$M:$M,'pl-data'!$A486)</f>
        <v>0</v>
      </c>
      <c r="AD486" s="53">
        <f>+SUMIFS(postings!$T:$T,postings!$C:$C,'pl-data'!AD$2,postings!$D:$D,'pl-data'!AD$3,postings!$I:$I,'pl-data'!$A486)-SUMIFS(postings!$W:$W,postings!$C:$C,'pl-data'!AD$2,postings!$D:$D,'pl-data'!AD$3,postings!$M:$M,'pl-data'!$A486)</f>
        <v>0</v>
      </c>
      <c r="AE486" s="53">
        <f>+SUMIFS(postings!$T:$T,postings!$C:$C,'pl-data'!AE$2,postings!$D:$D,'pl-data'!AE$3,postings!$I:$I,'pl-data'!$A486)-SUMIFS(postings!$W:$W,postings!$C:$C,'pl-data'!AE$2,postings!$D:$D,'pl-data'!AE$3,postings!$M:$M,'pl-data'!$A486)</f>
        <v>0</v>
      </c>
      <c r="AF486" s="53">
        <f>+SUMIFS(postings!$T:$T,postings!$C:$C,'pl-data'!AF$2,postings!$D:$D,'pl-data'!AF$3,postings!$I:$I,'pl-data'!$A486)-SUMIFS(postings!$W:$W,postings!$C:$C,'pl-data'!AF$2,postings!$D:$D,'pl-data'!AF$3,postings!$M:$M,'pl-data'!$A486)</f>
        <v>0</v>
      </c>
      <c r="AG486" s="53">
        <f>+SUMIFS(postings!$T:$T,postings!$C:$C,'pl-data'!AG$2,postings!$D:$D,'pl-data'!AG$3,postings!$I:$I,'pl-data'!$A486)-SUMIFS(postings!$W:$W,postings!$C:$C,'pl-data'!AG$2,postings!$D:$D,'pl-data'!AG$3,postings!$M:$M,'pl-data'!$A486)</f>
        <v>0</v>
      </c>
      <c r="AH486" s="53">
        <f>+SUMIFS(postings!$T:$T,postings!$C:$C,'pl-data'!AH$2,postings!$D:$D,'pl-data'!AH$3,postings!$I:$I,'pl-data'!$A486)-SUMIFS(postings!$W:$W,postings!$C:$C,'pl-data'!AH$2,postings!$D:$D,'pl-data'!AH$3,postings!$M:$M,'pl-data'!$A486)</f>
        <v>0</v>
      </c>
      <c r="AI486" s="53">
        <f>+SUMIFS(postings!$T:$T,postings!$C:$C,'pl-data'!AI$2,postings!$D:$D,'pl-data'!AI$3,postings!$I:$I,'pl-data'!$A486)-SUMIFS(postings!$W:$W,postings!$C:$C,'pl-data'!AI$2,postings!$D:$D,'pl-data'!AI$3,postings!$M:$M,'pl-data'!$A486)</f>
        <v>0</v>
      </c>
      <c r="AJ486" s="53">
        <f>+SUM(X486:INDEX(X486:AI486,1,Settings!$C$4))</f>
        <v>0</v>
      </c>
      <c r="AK486" s="53">
        <f t="shared" si="247"/>
        <v>0</v>
      </c>
      <c r="AL486" s="53"/>
      <c r="AM486" s="53">
        <f t="shared" si="249"/>
        <v>0</v>
      </c>
      <c r="AN486" s="53">
        <f t="shared" si="250"/>
        <v>0</v>
      </c>
      <c r="AO486" s="53">
        <f t="shared" si="251"/>
        <v>0</v>
      </c>
      <c r="AP486" s="53">
        <f t="shared" si="252"/>
        <v>0</v>
      </c>
      <c r="AQ486" s="53">
        <f t="shared" si="253"/>
        <v>0</v>
      </c>
      <c r="AR486" s="53">
        <f t="shared" si="254"/>
        <v>0</v>
      </c>
      <c r="AS486" s="53">
        <f t="shared" si="255"/>
        <v>0</v>
      </c>
      <c r="AT486" s="53">
        <f t="shared" si="256"/>
        <v>0</v>
      </c>
      <c r="AU486" s="53">
        <f t="shared" si="257"/>
        <v>0</v>
      </c>
      <c r="AV486" s="53">
        <f t="shared" si="258"/>
        <v>0</v>
      </c>
      <c r="AW486" s="53">
        <f t="shared" si="259"/>
        <v>0</v>
      </c>
      <c r="AX486" s="53">
        <f t="shared" si="260"/>
        <v>0</v>
      </c>
      <c r="AY486" s="53">
        <f>+SUM(AM486:INDEX(AM486:AX486,1,Settings!$C$4))</f>
        <v>0</v>
      </c>
      <c r="AZ486" s="53">
        <f t="shared" si="248"/>
        <v>0</v>
      </c>
      <c r="BA486" s="53"/>
      <c r="BB486" s="53">
        <f t="shared" si="231"/>
        <v>0</v>
      </c>
      <c r="BC486" s="53">
        <f t="shared" si="232"/>
        <v>0</v>
      </c>
      <c r="BD486" s="53">
        <f t="shared" si="233"/>
        <v>0</v>
      </c>
      <c r="BE486" s="53">
        <f t="shared" si="234"/>
        <v>0</v>
      </c>
      <c r="BF486" s="53">
        <f t="shared" si="235"/>
        <v>0</v>
      </c>
      <c r="BG486" s="53">
        <f t="shared" si="236"/>
        <v>0</v>
      </c>
      <c r="BH486" s="53">
        <f t="shared" si="237"/>
        <v>0</v>
      </c>
      <c r="BI486" s="53">
        <f t="shared" si="238"/>
        <v>0</v>
      </c>
      <c r="BJ486" s="53">
        <f t="shared" si="239"/>
        <v>0</v>
      </c>
      <c r="BK486" s="53">
        <f t="shared" si="240"/>
        <v>0</v>
      </c>
      <c r="BL486" s="53">
        <f t="shared" si="241"/>
        <v>0</v>
      </c>
      <c r="BM486" s="53">
        <f t="shared" si="242"/>
        <v>0</v>
      </c>
      <c r="BN486" s="53">
        <f t="shared" si="243"/>
        <v>0</v>
      </c>
      <c r="BO486" s="53"/>
      <c r="BP486" s="53">
        <f t="shared" si="244"/>
        <v>0</v>
      </c>
      <c r="BQ486" s="53"/>
      <c r="BR486" s="53">
        <f t="shared" si="245"/>
        <v>0</v>
      </c>
    </row>
    <row r="487" spans="1:70" x14ac:dyDescent="0.2">
      <c r="A487" s="6">
        <v>4950</v>
      </c>
      <c r="B487" s="6" t="str">
        <f>+VLOOKUP(A487,masterfile!B:C,2,FALSE)</f>
        <v>Rechts- und Beratungskosten</v>
      </c>
      <c r="D487" s="53">
        <f>+SUMIF('[1]2017'!$A:$A,$A487,'[1]2017'!$C:$C)-SUMIF('[1]2017'!$E:$E,$A487,'[1]2017'!$G:$G)</f>
        <v>15</v>
      </c>
      <c r="E487" s="53">
        <f>+SUMIF('[1]2018'!$A:$A,$A487,'[1]2018'!$C:$C)-SUMIF('[1]2018'!$E:$E,$A487,'[1]2018'!$G:$G)</f>
        <v>15</v>
      </c>
      <c r="F487" s="53">
        <f>+SUMIF('[1]2019'!$A:$A,$A487,'[1]2019'!$C:$C)-SUMIF('[1]2019'!$E:$E,$A487,'[1]2019'!$G:$G)</f>
        <v>15</v>
      </c>
      <c r="G487" s="53">
        <f>+SUMIF('[1]2020'!$A:$A,$A487,'[1]2020'!$C:$C)-SUMIF('[1]2020'!$E:$E,$A487,'[1]2020'!$G:$G)</f>
        <v>15</v>
      </c>
      <c r="H487" s="53"/>
      <c r="I487" s="53">
        <f>+(+SUMIF('[1]2021'!$A:$A,$A487,'[1]2021'!$C:$C)-SUMIF('[1]2021'!$E:$E,$A487,'[1]2021'!$G:$G))/12</f>
        <v>1.25</v>
      </c>
      <c r="J487" s="53">
        <f>+(+SUMIF('[1]2021'!$A:$A,$A487,'[1]2021'!$C:$C)-SUMIF('[1]2021'!$E:$E,$A487,'[1]2021'!$G:$G))/12</f>
        <v>1.25</v>
      </c>
      <c r="K487" s="53">
        <f>+(+SUMIF('[1]2021'!$A:$A,$A487,'[1]2021'!$C:$C)-SUMIF('[1]2021'!$E:$E,$A487,'[1]2021'!$G:$G))/12</f>
        <v>1.25</v>
      </c>
      <c r="L487" s="53">
        <f>+(+SUMIF('[1]2021'!$A:$A,$A487,'[1]2021'!$C:$C)-SUMIF('[1]2021'!$E:$E,$A487,'[1]2021'!$G:$G))/12</f>
        <v>1.25</v>
      </c>
      <c r="M487" s="53">
        <f>+(+SUMIF('[1]2021'!$A:$A,$A487,'[1]2021'!$C:$C)-SUMIF('[1]2021'!$E:$E,$A487,'[1]2021'!$G:$G))/12</f>
        <v>1.25</v>
      </c>
      <c r="N487" s="53">
        <f>+(+SUMIF('[1]2021'!$A:$A,$A487,'[1]2021'!$C:$C)-SUMIF('[1]2021'!$E:$E,$A487,'[1]2021'!$G:$G))/12</f>
        <v>1.25</v>
      </c>
      <c r="O487" s="53">
        <f>+(+SUMIF('[1]2021'!$A:$A,$A487,'[1]2021'!$C:$C)-SUMIF('[1]2021'!$E:$E,$A487,'[1]2021'!$G:$G))/12</f>
        <v>1.25</v>
      </c>
      <c r="P487" s="53">
        <f>+(+SUMIF('[1]2021'!$A:$A,$A487,'[1]2021'!$C:$C)-SUMIF('[1]2021'!$E:$E,$A487,'[1]2021'!$G:$G))/12</f>
        <v>1.25</v>
      </c>
      <c r="Q487" s="53">
        <f>+(+SUMIF('[1]2021'!$A:$A,$A487,'[1]2021'!$C:$C)-SUMIF('[1]2021'!$E:$E,$A487,'[1]2021'!$G:$G))/12</f>
        <v>1.25</v>
      </c>
      <c r="R487" s="53">
        <f>+(+SUMIF('[1]2021'!$A:$A,$A487,'[1]2021'!$C:$C)-SUMIF('[1]2021'!$E:$E,$A487,'[1]2021'!$G:$G))/12</f>
        <v>1.25</v>
      </c>
      <c r="S487" s="53">
        <f>+(+SUMIF('[1]2021'!$A:$A,$A487,'[1]2021'!$C:$C)-SUMIF('[1]2021'!$E:$E,$A487,'[1]2021'!$G:$G))/12</f>
        <v>1.25</v>
      </c>
      <c r="T487" s="53">
        <f>+(+SUMIF('[1]2021'!$A:$A,$A487,'[1]2021'!$C:$C)-SUMIF('[1]2021'!$E:$E,$A487,'[1]2021'!$G:$G))/12</f>
        <v>1.25</v>
      </c>
      <c r="U487" s="53">
        <f>+SUM(I487:INDEX(I487:T487,1,Settings!$C$4))</f>
        <v>15</v>
      </c>
      <c r="V487" s="53">
        <f t="shared" si="246"/>
        <v>15</v>
      </c>
      <c r="W487" s="53"/>
      <c r="X487" s="53">
        <f>+SUMIFS(postings!$T:$T,postings!$C:$C,'pl-data'!X$2,postings!$D:$D,'pl-data'!X$3,postings!$I:$I,'pl-data'!$A487)-SUMIFS(postings!$W:$W,postings!$C:$C,'pl-data'!X$2,postings!$D:$D,'pl-data'!X$3,postings!$M:$M,'pl-data'!$A487)</f>
        <v>0</v>
      </c>
      <c r="Y487" s="53">
        <f>+SUMIFS(postings!$T:$T,postings!$C:$C,'pl-data'!Y$2,postings!$D:$D,'pl-data'!Y$3,postings!$I:$I,'pl-data'!$A487)-SUMIFS(postings!$W:$W,postings!$C:$C,'pl-data'!Y$2,postings!$D:$D,'pl-data'!Y$3,postings!$M:$M,'pl-data'!$A487)</f>
        <v>0</v>
      </c>
      <c r="Z487" s="53">
        <f>+SUMIFS(postings!$T:$T,postings!$C:$C,'pl-data'!Z$2,postings!$D:$D,'pl-data'!Z$3,postings!$I:$I,'pl-data'!$A487)-SUMIFS(postings!$W:$W,postings!$C:$C,'pl-data'!Z$2,postings!$D:$D,'pl-data'!Z$3,postings!$M:$M,'pl-data'!$A487)</f>
        <v>0</v>
      </c>
      <c r="AA487" s="53">
        <f>+SUMIFS(postings!$T:$T,postings!$C:$C,'pl-data'!AA$2,postings!$D:$D,'pl-data'!AA$3,postings!$I:$I,'pl-data'!$A487)-SUMIFS(postings!$W:$W,postings!$C:$C,'pl-data'!AA$2,postings!$D:$D,'pl-data'!AA$3,postings!$M:$M,'pl-data'!$A487)</f>
        <v>0</v>
      </c>
      <c r="AB487" s="53">
        <f>+SUMIFS(postings!$T:$T,postings!$C:$C,'pl-data'!AB$2,postings!$D:$D,'pl-data'!AB$3,postings!$I:$I,'pl-data'!$A487)-SUMIFS(postings!$W:$W,postings!$C:$C,'pl-data'!AB$2,postings!$D:$D,'pl-data'!AB$3,postings!$M:$M,'pl-data'!$A487)</f>
        <v>0</v>
      </c>
      <c r="AC487" s="53">
        <f>+SUMIFS(postings!$T:$T,postings!$C:$C,'pl-data'!AC$2,postings!$D:$D,'pl-data'!AC$3,postings!$I:$I,'pl-data'!$A487)-SUMIFS(postings!$W:$W,postings!$C:$C,'pl-data'!AC$2,postings!$D:$D,'pl-data'!AC$3,postings!$M:$M,'pl-data'!$A487)</f>
        <v>0</v>
      </c>
      <c r="AD487" s="53">
        <f>+SUMIFS(postings!$T:$T,postings!$C:$C,'pl-data'!AD$2,postings!$D:$D,'pl-data'!AD$3,postings!$I:$I,'pl-data'!$A487)-SUMIFS(postings!$W:$W,postings!$C:$C,'pl-data'!AD$2,postings!$D:$D,'pl-data'!AD$3,postings!$M:$M,'pl-data'!$A487)</f>
        <v>0</v>
      </c>
      <c r="AE487" s="53">
        <f>+SUMIFS(postings!$T:$T,postings!$C:$C,'pl-data'!AE$2,postings!$D:$D,'pl-data'!AE$3,postings!$I:$I,'pl-data'!$A487)-SUMIFS(postings!$W:$W,postings!$C:$C,'pl-data'!AE$2,postings!$D:$D,'pl-data'!AE$3,postings!$M:$M,'pl-data'!$A487)</f>
        <v>0</v>
      </c>
      <c r="AF487" s="53">
        <f>+SUMIFS(postings!$T:$T,postings!$C:$C,'pl-data'!AF$2,postings!$D:$D,'pl-data'!AF$3,postings!$I:$I,'pl-data'!$A487)-SUMIFS(postings!$W:$W,postings!$C:$C,'pl-data'!AF$2,postings!$D:$D,'pl-data'!AF$3,postings!$M:$M,'pl-data'!$A487)</f>
        <v>0</v>
      </c>
      <c r="AG487" s="53">
        <f>+SUMIFS(postings!$T:$T,postings!$C:$C,'pl-data'!AG$2,postings!$D:$D,'pl-data'!AG$3,postings!$I:$I,'pl-data'!$A487)-SUMIFS(postings!$W:$W,postings!$C:$C,'pl-data'!AG$2,postings!$D:$D,'pl-data'!AG$3,postings!$M:$M,'pl-data'!$A487)</f>
        <v>0</v>
      </c>
      <c r="AH487" s="53">
        <f>+SUMIFS(postings!$T:$T,postings!$C:$C,'pl-data'!AH$2,postings!$D:$D,'pl-data'!AH$3,postings!$I:$I,'pl-data'!$A487)-SUMIFS(postings!$W:$W,postings!$C:$C,'pl-data'!AH$2,postings!$D:$D,'pl-data'!AH$3,postings!$M:$M,'pl-data'!$A487)</f>
        <v>0</v>
      </c>
      <c r="AI487" s="53">
        <f>+SUMIFS(postings!$T:$T,postings!$C:$C,'pl-data'!AI$2,postings!$D:$D,'pl-data'!AI$3,postings!$I:$I,'pl-data'!$A487)-SUMIFS(postings!$W:$W,postings!$C:$C,'pl-data'!AI$2,postings!$D:$D,'pl-data'!AI$3,postings!$M:$M,'pl-data'!$A487)</f>
        <v>0</v>
      </c>
      <c r="AJ487" s="53">
        <f>+SUM(X487:INDEX(X487:AI487,1,Settings!$C$4))</f>
        <v>0</v>
      </c>
      <c r="AK487" s="53">
        <f t="shared" si="247"/>
        <v>0</v>
      </c>
      <c r="AL487" s="53"/>
      <c r="AM487" s="53">
        <f t="shared" si="249"/>
        <v>1.2875000000000001</v>
      </c>
      <c r="AN487" s="53">
        <f t="shared" si="250"/>
        <v>1.2875000000000001</v>
      </c>
      <c r="AO487" s="53">
        <f t="shared" si="251"/>
        <v>1.2875000000000001</v>
      </c>
      <c r="AP487" s="53">
        <f t="shared" si="252"/>
        <v>1.2875000000000001</v>
      </c>
      <c r="AQ487" s="53">
        <f t="shared" si="253"/>
        <v>1.2875000000000001</v>
      </c>
      <c r="AR487" s="53">
        <f t="shared" si="254"/>
        <v>1.2875000000000001</v>
      </c>
      <c r="AS487" s="53">
        <f t="shared" si="255"/>
        <v>1.2875000000000001</v>
      </c>
      <c r="AT487" s="53">
        <f t="shared" si="256"/>
        <v>1.2875000000000001</v>
      </c>
      <c r="AU487" s="53">
        <f t="shared" si="257"/>
        <v>1.2875000000000001</v>
      </c>
      <c r="AV487" s="53">
        <f t="shared" si="258"/>
        <v>1.2875000000000001</v>
      </c>
      <c r="AW487" s="53">
        <f t="shared" si="259"/>
        <v>1.2875000000000001</v>
      </c>
      <c r="AX487" s="53">
        <f t="shared" si="260"/>
        <v>1.2875000000000001</v>
      </c>
      <c r="AY487" s="53">
        <f>+SUM(AM487:INDEX(AM487:AX487,1,Settings!$C$4))</f>
        <v>15.449999999999998</v>
      </c>
      <c r="AZ487" s="53">
        <f t="shared" si="248"/>
        <v>15.449999999999998</v>
      </c>
      <c r="BA487" s="53"/>
      <c r="BB487" s="53">
        <f t="shared" si="231"/>
        <v>1.3261250000000002</v>
      </c>
      <c r="BC487" s="53">
        <f t="shared" si="232"/>
        <v>1.3261250000000002</v>
      </c>
      <c r="BD487" s="53">
        <f t="shared" si="233"/>
        <v>1.3261250000000002</v>
      </c>
      <c r="BE487" s="53">
        <f t="shared" si="234"/>
        <v>1.3261250000000002</v>
      </c>
      <c r="BF487" s="53">
        <f t="shared" si="235"/>
        <v>1.3261250000000002</v>
      </c>
      <c r="BG487" s="53">
        <f t="shared" si="236"/>
        <v>1.3261250000000002</v>
      </c>
      <c r="BH487" s="53">
        <f t="shared" si="237"/>
        <v>1.3261250000000002</v>
      </c>
      <c r="BI487" s="53">
        <f t="shared" si="238"/>
        <v>1.3261250000000002</v>
      </c>
      <c r="BJ487" s="53">
        <f t="shared" si="239"/>
        <v>1.3261250000000002</v>
      </c>
      <c r="BK487" s="53">
        <f t="shared" si="240"/>
        <v>1.3261250000000002</v>
      </c>
      <c r="BL487" s="53">
        <f t="shared" si="241"/>
        <v>1.3261250000000002</v>
      </c>
      <c r="BM487" s="53">
        <f t="shared" si="242"/>
        <v>1.3261250000000002</v>
      </c>
      <c r="BN487" s="53">
        <f t="shared" si="243"/>
        <v>15.913500000000006</v>
      </c>
      <c r="BO487" s="53"/>
      <c r="BP487" s="53">
        <f t="shared" si="244"/>
        <v>16.550040000000006</v>
      </c>
      <c r="BQ487" s="53"/>
      <c r="BR487" s="53">
        <f t="shared" si="245"/>
        <v>17.377542000000009</v>
      </c>
    </row>
    <row r="488" spans="1:70" x14ac:dyDescent="0.2">
      <c r="A488" s="6">
        <v>4955</v>
      </c>
      <c r="B488" s="6" t="str">
        <f>+VLOOKUP(A488,masterfile!B:C,2,FALSE)</f>
        <v>Buchführungskosten</v>
      </c>
      <c r="D488" s="53">
        <f>+SUMIF('[1]2017'!$A:$A,$A488,'[1]2017'!$C:$C)-SUMIF('[1]2017'!$E:$E,$A488,'[1]2017'!$G:$G)</f>
        <v>12</v>
      </c>
      <c r="E488" s="53">
        <f>+SUMIF('[1]2018'!$A:$A,$A488,'[1]2018'!$C:$C)-SUMIF('[1]2018'!$E:$E,$A488,'[1]2018'!$G:$G)</f>
        <v>12</v>
      </c>
      <c r="F488" s="53">
        <f>+SUMIF('[1]2019'!$A:$A,$A488,'[1]2019'!$C:$C)-SUMIF('[1]2019'!$E:$E,$A488,'[1]2019'!$G:$G)</f>
        <v>12</v>
      </c>
      <c r="G488" s="53">
        <f>+SUMIF('[1]2020'!$A:$A,$A488,'[1]2020'!$C:$C)-SUMIF('[1]2020'!$E:$E,$A488,'[1]2020'!$G:$G)</f>
        <v>12</v>
      </c>
      <c r="H488" s="53"/>
      <c r="I488" s="53">
        <f>+(+SUMIF('[1]2021'!$A:$A,$A488,'[1]2021'!$C:$C)-SUMIF('[1]2021'!$E:$E,$A488,'[1]2021'!$G:$G))/12</f>
        <v>1</v>
      </c>
      <c r="J488" s="53">
        <f>+(+SUMIF('[1]2021'!$A:$A,$A488,'[1]2021'!$C:$C)-SUMIF('[1]2021'!$E:$E,$A488,'[1]2021'!$G:$G))/12</f>
        <v>1</v>
      </c>
      <c r="K488" s="53">
        <f>+(+SUMIF('[1]2021'!$A:$A,$A488,'[1]2021'!$C:$C)-SUMIF('[1]2021'!$E:$E,$A488,'[1]2021'!$G:$G))/12</f>
        <v>1</v>
      </c>
      <c r="L488" s="53">
        <f>+(+SUMIF('[1]2021'!$A:$A,$A488,'[1]2021'!$C:$C)-SUMIF('[1]2021'!$E:$E,$A488,'[1]2021'!$G:$G))/12</f>
        <v>1</v>
      </c>
      <c r="M488" s="53">
        <f>+(+SUMIF('[1]2021'!$A:$A,$A488,'[1]2021'!$C:$C)-SUMIF('[1]2021'!$E:$E,$A488,'[1]2021'!$G:$G))/12</f>
        <v>1</v>
      </c>
      <c r="N488" s="53">
        <f>+(+SUMIF('[1]2021'!$A:$A,$A488,'[1]2021'!$C:$C)-SUMIF('[1]2021'!$E:$E,$A488,'[1]2021'!$G:$G))/12</f>
        <v>1</v>
      </c>
      <c r="O488" s="53">
        <f>+(+SUMIF('[1]2021'!$A:$A,$A488,'[1]2021'!$C:$C)-SUMIF('[1]2021'!$E:$E,$A488,'[1]2021'!$G:$G))/12</f>
        <v>1</v>
      </c>
      <c r="P488" s="53">
        <f>+(+SUMIF('[1]2021'!$A:$A,$A488,'[1]2021'!$C:$C)-SUMIF('[1]2021'!$E:$E,$A488,'[1]2021'!$G:$G))/12</f>
        <v>1</v>
      </c>
      <c r="Q488" s="53">
        <f>+(+SUMIF('[1]2021'!$A:$A,$A488,'[1]2021'!$C:$C)-SUMIF('[1]2021'!$E:$E,$A488,'[1]2021'!$G:$G))/12</f>
        <v>1</v>
      </c>
      <c r="R488" s="53">
        <f>+(+SUMIF('[1]2021'!$A:$A,$A488,'[1]2021'!$C:$C)-SUMIF('[1]2021'!$E:$E,$A488,'[1]2021'!$G:$G))/12</f>
        <v>1</v>
      </c>
      <c r="S488" s="53">
        <f>+(+SUMIF('[1]2021'!$A:$A,$A488,'[1]2021'!$C:$C)-SUMIF('[1]2021'!$E:$E,$A488,'[1]2021'!$G:$G))/12</f>
        <v>1</v>
      </c>
      <c r="T488" s="53">
        <f>+(+SUMIF('[1]2021'!$A:$A,$A488,'[1]2021'!$C:$C)-SUMIF('[1]2021'!$E:$E,$A488,'[1]2021'!$G:$G))/12</f>
        <v>1</v>
      </c>
      <c r="U488" s="53">
        <f>+SUM(I488:INDEX(I488:T488,1,Settings!$C$4))</f>
        <v>12</v>
      </c>
      <c r="V488" s="53">
        <f t="shared" si="246"/>
        <v>12</v>
      </c>
      <c r="W488" s="53"/>
      <c r="X488" s="53">
        <f>+SUMIFS(postings!$T:$T,postings!$C:$C,'pl-data'!X$2,postings!$D:$D,'pl-data'!X$3,postings!$I:$I,'pl-data'!$A488)-SUMIFS(postings!$W:$W,postings!$C:$C,'pl-data'!X$2,postings!$D:$D,'pl-data'!X$3,postings!$M:$M,'pl-data'!$A488)</f>
        <v>0</v>
      </c>
      <c r="Y488" s="53">
        <f>+SUMIFS(postings!$T:$T,postings!$C:$C,'pl-data'!Y$2,postings!$D:$D,'pl-data'!Y$3,postings!$I:$I,'pl-data'!$A488)-SUMIFS(postings!$W:$W,postings!$C:$C,'pl-data'!Y$2,postings!$D:$D,'pl-data'!Y$3,postings!$M:$M,'pl-data'!$A488)</f>
        <v>0</v>
      </c>
      <c r="Z488" s="53">
        <f>+SUMIFS(postings!$T:$T,postings!$C:$C,'pl-data'!Z$2,postings!$D:$D,'pl-data'!Z$3,postings!$I:$I,'pl-data'!$A488)-SUMIFS(postings!$W:$W,postings!$C:$C,'pl-data'!Z$2,postings!$D:$D,'pl-data'!Z$3,postings!$M:$M,'pl-data'!$A488)</f>
        <v>0</v>
      </c>
      <c r="AA488" s="53">
        <f>+SUMIFS(postings!$T:$T,postings!$C:$C,'pl-data'!AA$2,postings!$D:$D,'pl-data'!AA$3,postings!$I:$I,'pl-data'!$A488)-SUMIFS(postings!$W:$W,postings!$C:$C,'pl-data'!AA$2,postings!$D:$D,'pl-data'!AA$3,postings!$M:$M,'pl-data'!$A488)</f>
        <v>0</v>
      </c>
      <c r="AB488" s="53">
        <f>+SUMIFS(postings!$T:$T,postings!$C:$C,'pl-data'!AB$2,postings!$D:$D,'pl-data'!AB$3,postings!$I:$I,'pl-data'!$A488)-SUMIFS(postings!$W:$W,postings!$C:$C,'pl-data'!AB$2,postings!$D:$D,'pl-data'!AB$3,postings!$M:$M,'pl-data'!$A488)</f>
        <v>0</v>
      </c>
      <c r="AC488" s="53">
        <f>+SUMIFS(postings!$T:$T,postings!$C:$C,'pl-data'!AC$2,postings!$D:$D,'pl-data'!AC$3,postings!$I:$I,'pl-data'!$A488)-SUMIFS(postings!$W:$W,postings!$C:$C,'pl-data'!AC$2,postings!$D:$D,'pl-data'!AC$3,postings!$M:$M,'pl-data'!$A488)</f>
        <v>0</v>
      </c>
      <c r="AD488" s="53">
        <f>+SUMIFS(postings!$T:$T,postings!$C:$C,'pl-data'!AD$2,postings!$D:$D,'pl-data'!AD$3,postings!$I:$I,'pl-data'!$A488)-SUMIFS(postings!$W:$W,postings!$C:$C,'pl-data'!AD$2,postings!$D:$D,'pl-data'!AD$3,postings!$M:$M,'pl-data'!$A488)</f>
        <v>0</v>
      </c>
      <c r="AE488" s="53">
        <f>+SUMIFS(postings!$T:$T,postings!$C:$C,'pl-data'!AE$2,postings!$D:$D,'pl-data'!AE$3,postings!$I:$I,'pl-data'!$A488)-SUMIFS(postings!$W:$W,postings!$C:$C,'pl-data'!AE$2,postings!$D:$D,'pl-data'!AE$3,postings!$M:$M,'pl-data'!$A488)</f>
        <v>0</v>
      </c>
      <c r="AF488" s="53">
        <f>+SUMIFS(postings!$T:$T,postings!$C:$C,'pl-data'!AF$2,postings!$D:$D,'pl-data'!AF$3,postings!$I:$I,'pl-data'!$A488)-SUMIFS(postings!$W:$W,postings!$C:$C,'pl-data'!AF$2,postings!$D:$D,'pl-data'!AF$3,postings!$M:$M,'pl-data'!$A488)</f>
        <v>0</v>
      </c>
      <c r="AG488" s="53">
        <f>+SUMIFS(postings!$T:$T,postings!$C:$C,'pl-data'!AG$2,postings!$D:$D,'pl-data'!AG$3,postings!$I:$I,'pl-data'!$A488)-SUMIFS(postings!$W:$W,postings!$C:$C,'pl-data'!AG$2,postings!$D:$D,'pl-data'!AG$3,postings!$M:$M,'pl-data'!$A488)</f>
        <v>0</v>
      </c>
      <c r="AH488" s="53">
        <f>+SUMIFS(postings!$T:$T,postings!$C:$C,'pl-data'!AH$2,postings!$D:$D,'pl-data'!AH$3,postings!$I:$I,'pl-data'!$A488)-SUMIFS(postings!$W:$W,postings!$C:$C,'pl-data'!AH$2,postings!$D:$D,'pl-data'!AH$3,postings!$M:$M,'pl-data'!$A488)</f>
        <v>0</v>
      </c>
      <c r="AI488" s="53">
        <f>+SUMIFS(postings!$T:$T,postings!$C:$C,'pl-data'!AI$2,postings!$D:$D,'pl-data'!AI$3,postings!$I:$I,'pl-data'!$A488)-SUMIFS(postings!$W:$W,postings!$C:$C,'pl-data'!AI$2,postings!$D:$D,'pl-data'!AI$3,postings!$M:$M,'pl-data'!$A488)</f>
        <v>0</v>
      </c>
      <c r="AJ488" s="53">
        <f>+SUM(X488:INDEX(X488:AI488,1,Settings!$C$4))</f>
        <v>0</v>
      </c>
      <c r="AK488" s="53">
        <f t="shared" si="247"/>
        <v>0</v>
      </c>
      <c r="AL488" s="53"/>
      <c r="AM488" s="53">
        <f t="shared" si="249"/>
        <v>1.03</v>
      </c>
      <c r="AN488" s="53">
        <f t="shared" si="250"/>
        <v>1.03</v>
      </c>
      <c r="AO488" s="53">
        <f t="shared" si="251"/>
        <v>1.03</v>
      </c>
      <c r="AP488" s="53">
        <f t="shared" si="252"/>
        <v>1.03</v>
      </c>
      <c r="AQ488" s="53">
        <f t="shared" si="253"/>
        <v>1.03</v>
      </c>
      <c r="AR488" s="53">
        <f t="shared" si="254"/>
        <v>1.03</v>
      </c>
      <c r="AS488" s="53">
        <f t="shared" si="255"/>
        <v>1.03</v>
      </c>
      <c r="AT488" s="53">
        <f t="shared" si="256"/>
        <v>1.03</v>
      </c>
      <c r="AU488" s="53">
        <f t="shared" si="257"/>
        <v>1.03</v>
      </c>
      <c r="AV488" s="53">
        <f t="shared" si="258"/>
        <v>1.03</v>
      </c>
      <c r="AW488" s="53">
        <f t="shared" si="259"/>
        <v>1.03</v>
      </c>
      <c r="AX488" s="53">
        <f t="shared" si="260"/>
        <v>1.03</v>
      </c>
      <c r="AY488" s="53">
        <f>+SUM(AM488:INDEX(AM488:AX488,1,Settings!$C$4))</f>
        <v>12.359999999999998</v>
      </c>
      <c r="AZ488" s="53">
        <f t="shared" si="248"/>
        <v>12.359999999999998</v>
      </c>
      <c r="BA488" s="53"/>
      <c r="BB488" s="53">
        <f t="shared" si="231"/>
        <v>1.0609</v>
      </c>
      <c r="BC488" s="53">
        <f t="shared" si="232"/>
        <v>1.0609</v>
      </c>
      <c r="BD488" s="53">
        <f t="shared" si="233"/>
        <v>1.0609</v>
      </c>
      <c r="BE488" s="53">
        <f t="shared" si="234"/>
        <v>1.0609</v>
      </c>
      <c r="BF488" s="53">
        <f t="shared" si="235"/>
        <v>1.0609</v>
      </c>
      <c r="BG488" s="53">
        <f t="shared" si="236"/>
        <v>1.0609</v>
      </c>
      <c r="BH488" s="53">
        <f t="shared" si="237"/>
        <v>1.0609</v>
      </c>
      <c r="BI488" s="53">
        <f t="shared" si="238"/>
        <v>1.0609</v>
      </c>
      <c r="BJ488" s="53">
        <f t="shared" si="239"/>
        <v>1.0609</v>
      </c>
      <c r="BK488" s="53">
        <f t="shared" si="240"/>
        <v>1.0609</v>
      </c>
      <c r="BL488" s="53">
        <f t="shared" si="241"/>
        <v>1.0609</v>
      </c>
      <c r="BM488" s="53">
        <f t="shared" si="242"/>
        <v>1.0609</v>
      </c>
      <c r="BN488" s="53">
        <f t="shared" si="243"/>
        <v>12.7308</v>
      </c>
      <c r="BO488" s="53"/>
      <c r="BP488" s="53">
        <f t="shared" si="244"/>
        <v>13.240032000000001</v>
      </c>
      <c r="BQ488" s="53"/>
      <c r="BR488" s="53">
        <f t="shared" si="245"/>
        <v>13.902033600000001</v>
      </c>
    </row>
    <row r="489" spans="1:70" x14ac:dyDescent="0.2">
      <c r="A489" s="6">
        <v>4957</v>
      </c>
      <c r="B489" s="6" t="str">
        <f>+VLOOKUP(A489,masterfile!B:C,2,FALSE)</f>
        <v>Abschluss- und Prüfungskosten</v>
      </c>
      <c r="D489" s="53">
        <f>+SUMIF('[1]2017'!$A:$A,$A489,'[1]2017'!$C:$C)-SUMIF('[1]2017'!$E:$E,$A489,'[1]2017'!$G:$G)</f>
        <v>24.5</v>
      </c>
      <c r="E489" s="53">
        <f>+SUMIF('[1]2018'!$A:$A,$A489,'[1]2018'!$C:$C)-SUMIF('[1]2018'!$E:$E,$A489,'[1]2018'!$G:$G)</f>
        <v>24.5</v>
      </c>
      <c r="F489" s="53">
        <f>+SUMIF('[1]2019'!$A:$A,$A489,'[1]2019'!$C:$C)-SUMIF('[1]2019'!$E:$E,$A489,'[1]2019'!$G:$G)</f>
        <v>24.5</v>
      </c>
      <c r="G489" s="53">
        <f>+SUMIF('[1]2020'!$A:$A,$A489,'[1]2020'!$C:$C)-SUMIF('[1]2020'!$E:$E,$A489,'[1]2020'!$G:$G)</f>
        <v>24.5</v>
      </c>
      <c r="H489" s="53"/>
      <c r="I489" s="53">
        <f>+(+SUMIF('[1]2021'!$A:$A,$A489,'[1]2021'!$C:$C)-SUMIF('[1]2021'!$E:$E,$A489,'[1]2021'!$G:$G))/12</f>
        <v>2.0416666666666665</v>
      </c>
      <c r="J489" s="53">
        <f>+(+SUMIF('[1]2021'!$A:$A,$A489,'[1]2021'!$C:$C)-SUMIF('[1]2021'!$E:$E,$A489,'[1]2021'!$G:$G))/12</f>
        <v>2.0416666666666665</v>
      </c>
      <c r="K489" s="53">
        <f>+(+SUMIF('[1]2021'!$A:$A,$A489,'[1]2021'!$C:$C)-SUMIF('[1]2021'!$E:$E,$A489,'[1]2021'!$G:$G))/12</f>
        <v>2.0416666666666665</v>
      </c>
      <c r="L489" s="53">
        <f>+(+SUMIF('[1]2021'!$A:$A,$A489,'[1]2021'!$C:$C)-SUMIF('[1]2021'!$E:$E,$A489,'[1]2021'!$G:$G))/12</f>
        <v>2.0416666666666665</v>
      </c>
      <c r="M489" s="53">
        <f>+(+SUMIF('[1]2021'!$A:$A,$A489,'[1]2021'!$C:$C)-SUMIF('[1]2021'!$E:$E,$A489,'[1]2021'!$G:$G))/12</f>
        <v>2.0416666666666665</v>
      </c>
      <c r="N489" s="53">
        <f>+(+SUMIF('[1]2021'!$A:$A,$A489,'[1]2021'!$C:$C)-SUMIF('[1]2021'!$E:$E,$A489,'[1]2021'!$G:$G))/12</f>
        <v>2.0416666666666665</v>
      </c>
      <c r="O489" s="53">
        <f>+(+SUMIF('[1]2021'!$A:$A,$A489,'[1]2021'!$C:$C)-SUMIF('[1]2021'!$E:$E,$A489,'[1]2021'!$G:$G))/12</f>
        <v>2.0416666666666665</v>
      </c>
      <c r="P489" s="53">
        <f>+(+SUMIF('[1]2021'!$A:$A,$A489,'[1]2021'!$C:$C)-SUMIF('[1]2021'!$E:$E,$A489,'[1]2021'!$G:$G))/12</f>
        <v>2.0416666666666665</v>
      </c>
      <c r="Q489" s="53">
        <f>+(+SUMIF('[1]2021'!$A:$A,$A489,'[1]2021'!$C:$C)-SUMIF('[1]2021'!$E:$E,$A489,'[1]2021'!$G:$G))/12</f>
        <v>2.0416666666666665</v>
      </c>
      <c r="R489" s="53">
        <f>+(+SUMIF('[1]2021'!$A:$A,$A489,'[1]2021'!$C:$C)-SUMIF('[1]2021'!$E:$E,$A489,'[1]2021'!$G:$G))/12</f>
        <v>2.0416666666666665</v>
      </c>
      <c r="S489" s="53">
        <f>+(+SUMIF('[1]2021'!$A:$A,$A489,'[1]2021'!$C:$C)-SUMIF('[1]2021'!$E:$E,$A489,'[1]2021'!$G:$G))/12</f>
        <v>2.0416666666666665</v>
      </c>
      <c r="T489" s="53">
        <f>+(+SUMIF('[1]2021'!$A:$A,$A489,'[1]2021'!$C:$C)-SUMIF('[1]2021'!$E:$E,$A489,'[1]2021'!$G:$G))/12</f>
        <v>2.0416666666666665</v>
      </c>
      <c r="U489" s="53">
        <f>+SUM(I489:INDEX(I489:T489,1,Settings!$C$4))</f>
        <v>24.500000000000004</v>
      </c>
      <c r="V489" s="53">
        <f t="shared" si="246"/>
        <v>24.500000000000004</v>
      </c>
      <c r="W489" s="53"/>
      <c r="X489" s="53">
        <f>+SUMIFS(postings!$T:$T,postings!$C:$C,'pl-data'!X$2,postings!$D:$D,'pl-data'!X$3,postings!$I:$I,'pl-data'!$A489)-SUMIFS(postings!$W:$W,postings!$C:$C,'pl-data'!X$2,postings!$D:$D,'pl-data'!X$3,postings!$M:$M,'pl-data'!$A489)</f>
        <v>0</v>
      </c>
      <c r="Y489" s="53">
        <f>+SUMIFS(postings!$T:$T,postings!$C:$C,'pl-data'!Y$2,postings!$D:$D,'pl-data'!Y$3,postings!$I:$I,'pl-data'!$A489)-SUMIFS(postings!$W:$W,postings!$C:$C,'pl-data'!Y$2,postings!$D:$D,'pl-data'!Y$3,postings!$M:$M,'pl-data'!$A489)</f>
        <v>0</v>
      </c>
      <c r="Z489" s="53">
        <f>+SUMIFS(postings!$T:$T,postings!$C:$C,'pl-data'!Z$2,postings!$D:$D,'pl-data'!Z$3,postings!$I:$I,'pl-data'!$A489)-SUMIFS(postings!$W:$W,postings!$C:$C,'pl-data'!Z$2,postings!$D:$D,'pl-data'!Z$3,postings!$M:$M,'pl-data'!$A489)</f>
        <v>0</v>
      </c>
      <c r="AA489" s="53">
        <f>+SUMIFS(postings!$T:$T,postings!$C:$C,'pl-data'!AA$2,postings!$D:$D,'pl-data'!AA$3,postings!$I:$I,'pl-data'!$A489)-SUMIFS(postings!$W:$W,postings!$C:$C,'pl-data'!AA$2,postings!$D:$D,'pl-data'!AA$3,postings!$M:$M,'pl-data'!$A489)</f>
        <v>0</v>
      </c>
      <c r="AB489" s="53">
        <f>+SUMIFS(postings!$T:$T,postings!$C:$C,'pl-data'!AB$2,postings!$D:$D,'pl-data'!AB$3,postings!$I:$I,'pl-data'!$A489)-SUMIFS(postings!$W:$W,postings!$C:$C,'pl-data'!AB$2,postings!$D:$D,'pl-data'!AB$3,postings!$M:$M,'pl-data'!$A489)</f>
        <v>0</v>
      </c>
      <c r="AC489" s="53">
        <f>+SUMIFS(postings!$T:$T,postings!$C:$C,'pl-data'!AC$2,postings!$D:$D,'pl-data'!AC$3,postings!$I:$I,'pl-data'!$A489)-SUMIFS(postings!$W:$W,postings!$C:$C,'pl-data'!AC$2,postings!$D:$D,'pl-data'!AC$3,postings!$M:$M,'pl-data'!$A489)</f>
        <v>0</v>
      </c>
      <c r="AD489" s="53">
        <f>+SUMIFS(postings!$T:$T,postings!$C:$C,'pl-data'!AD$2,postings!$D:$D,'pl-data'!AD$3,postings!$I:$I,'pl-data'!$A489)-SUMIFS(postings!$W:$W,postings!$C:$C,'pl-data'!AD$2,postings!$D:$D,'pl-data'!AD$3,postings!$M:$M,'pl-data'!$A489)</f>
        <v>0</v>
      </c>
      <c r="AE489" s="53">
        <f>+SUMIFS(postings!$T:$T,postings!$C:$C,'pl-data'!AE$2,postings!$D:$D,'pl-data'!AE$3,postings!$I:$I,'pl-data'!$A489)-SUMIFS(postings!$W:$W,postings!$C:$C,'pl-data'!AE$2,postings!$D:$D,'pl-data'!AE$3,postings!$M:$M,'pl-data'!$A489)</f>
        <v>0</v>
      </c>
      <c r="AF489" s="53">
        <f>+SUMIFS(postings!$T:$T,postings!$C:$C,'pl-data'!AF$2,postings!$D:$D,'pl-data'!AF$3,postings!$I:$I,'pl-data'!$A489)-SUMIFS(postings!$W:$W,postings!$C:$C,'pl-data'!AF$2,postings!$D:$D,'pl-data'!AF$3,postings!$M:$M,'pl-data'!$A489)</f>
        <v>0</v>
      </c>
      <c r="AG489" s="53">
        <f>+SUMIFS(postings!$T:$T,postings!$C:$C,'pl-data'!AG$2,postings!$D:$D,'pl-data'!AG$3,postings!$I:$I,'pl-data'!$A489)-SUMIFS(postings!$W:$W,postings!$C:$C,'pl-data'!AG$2,postings!$D:$D,'pl-data'!AG$3,postings!$M:$M,'pl-data'!$A489)</f>
        <v>0</v>
      </c>
      <c r="AH489" s="53">
        <f>+SUMIFS(postings!$T:$T,postings!$C:$C,'pl-data'!AH$2,postings!$D:$D,'pl-data'!AH$3,postings!$I:$I,'pl-data'!$A489)-SUMIFS(postings!$W:$W,postings!$C:$C,'pl-data'!AH$2,postings!$D:$D,'pl-data'!AH$3,postings!$M:$M,'pl-data'!$A489)</f>
        <v>0</v>
      </c>
      <c r="AI489" s="53">
        <f>+SUMIFS(postings!$T:$T,postings!$C:$C,'pl-data'!AI$2,postings!$D:$D,'pl-data'!AI$3,postings!$I:$I,'pl-data'!$A489)-SUMIFS(postings!$W:$W,postings!$C:$C,'pl-data'!AI$2,postings!$D:$D,'pl-data'!AI$3,postings!$M:$M,'pl-data'!$A489)</f>
        <v>0</v>
      </c>
      <c r="AJ489" s="53">
        <f>+SUM(X489:INDEX(X489:AI489,1,Settings!$C$4))</f>
        <v>0</v>
      </c>
      <c r="AK489" s="53">
        <f t="shared" si="247"/>
        <v>0</v>
      </c>
      <c r="AL489" s="53"/>
      <c r="AM489" s="53">
        <f t="shared" si="249"/>
        <v>2.1029166666666668</v>
      </c>
      <c r="AN489" s="53">
        <f t="shared" si="250"/>
        <v>2.1029166666666668</v>
      </c>
      <c r="AO489" s="53">
        <f t="shared" si="251"/>
        <v>2.1029166666666668</v>
      </c>
      <c r="AP489" s="53">
        <f t="shared" si="252"/>
        <v>2.1029166666666668</v>
      </c>
      <c r="AQ489" s="53">
        <f t="shared" si="253"/>
        <v>2.1029166666666668</v>
      </c>
      <c r="AR489" s="53">
        <f t="shared" si="254"/>
        <v>2.1029166666666668</v>
      </c>
      <c r="AS489" s="53">
        <f t="shared" si="255"/>
        <v>2.1029166666666668</v>
      </c>
      <c r="AT489" s="53">
        <f t="shared" si="256"/>
        <v>2.1029166666666668</v>
      </c>
      <c r="AU489" s="53">
        <f t="shared" si="257"/>
        <v>2.1029166666666668</v>
      </c>
      <c r="AV489" s="53">
        <f t="shared" si="258"/>
        <v>2.1029166666666668</v>
      </c>
      <c r="AW489" s="53">
        <f t="shared" si="259"/>
        <v>2.1029166666666668</v>
      </c>
      <c r="AX489" s="53">
        <f t="shared" si="260"/>
        <v>2.1029166666666668</v>
      </c>
      <c r="AY489" s="53">
        <f>+SUM(AM489:INDEX(AM489:AX489,1,Settings!$C$4))</f>
        <v>25.234999999999996</v>
      </c>
      <c r="AZ489" s="53">
        <f t="shared" si="248"/>
        <v>25.234999999999996</v>
      </c>
      <c r="BA489" s="53"/>
      <c r="BB489" s="53">
        <f t="shared" si="231"/>
        <v>2.1660041666666667</v>
      </c>
      <c r="BC489" s="53">
        <f t="shared" si="232"/>
        <v>2.1660041666666667</v>
      </c>
      <c r="BD489" s="53">
        <f t="shared" si="233"/>
        <v>2.1660041666666667</v>
      </c>
      <c r="BE489" s="53">
        <f t="shared" si="234"/>
        <v>2.1660041666666667</v>
      </c>
      <c r="BF489" s="53">
        <f t="shared" si="235"/>
        <v>2.1660041666666667</v>
      </c>
      <c r="BG489" s="53">
        <f t="shared" si="236"/>
        <v>2.1660041666666667</v>
      </c>
      <c r="BH489" s="53">
        <f t="shared" si="237"/>
        <v>2.1660041666666667</v>
      </c>
      <c r="BI489" s="53">
        <f t="shared" si="238"/>
        <v>2.1660041666666667</v>
      </c>
      <c r="BJ489" s="53">
        <f t="shared" si="239"/>
        <v>2.1660041666666667</v>
      </c>
      <c r="BK489" s="53">
        <f t="shared" si="240"/>
        <v>2.1660041666666667</v>
      </c>
      <c r="BL489" s="53">
        <f t="shared" si="241"/>
        <v>2.1660041666666667</v>
      </c>
      <c r="BM489" s="53">
        <f t="shared" si="242"/>
        <v>2.1660041666666667</v>
      </c>
      <c r="BN489" s="53">
        <f t="shared" si="243"/>
        <v>25.992050000000003</v>
      </c>
      <c r="BO489" s="53"/>
      <c r="BP489" s="53">
        <f t="shared" si="244"/>
        <v>27.031732000000005</v>
      </c>
      <c r="BQ489" s="53"/>
      <c r="BR489" s="53">
        <f t="shared" si="245"/>
        <v>28.383318600000006</v>
      </c>
    </row>
    <row r="490" spans="1:70" x14ac:dyDescent="0.2">
      <c r="A490" s="6">
        <v>4960</v>
      </c>
      <c r="B490" s="6" t="str">
        <f>+VLOOKUP(A490,masterfile!B:C,2,FALSE)</f>
        <v>Mieten für Einrichtungen bewegliche WG</v>
      </c>
      <c r="D490" s="53">
        <f>+SUMIF('[1]2017'!$A:$A,$A490,'[1]2017'!$C:$C)-SUMIF('[1]2017'!$E:$E,$A490,'[1]2017'!$G:$G)</f>
        <v>0</v>
      </c>
      <c r="E490" s="53">
        <f>+SUMIF('[1]2018'!$A:$A,$A490,'[1]2018'!$C:$C)-SUMIF('[1]2018'!$E:$E,$A490,'[1]2018'!$G:$G)</f>
        <v>0</v>
      </c>
      <c r="F490" s="53">
        <f>+SUMIF('[1]2019'!$A:$A,$A490,'[1]2019'!$C:$C)-SUMIF('[1]2019'!$E:$E,$A490,'[1]2019'!$G:$G)</f>
        <v>0</v>
      </c>
      <c r="G490" s="53">
        <f>+SUMIF('[1]2020'!$A:$A,$A490,'[1]2020'!$C:$C)-SUMIF('[1]2020'!$E:$E,$A490,'[1]2020'!$G:$G)</f>
        <v>0</v>
      </c>
      <c r="H490" s="53"/>
      <c r="I490" s="53">
        <f>+(+SUMIF('[1]2021'!$A:$A,$A490,'[1]2021'!$C:$C)-SUMIF('[1]2021'!$E:$E,$A490,'[1]2021'!$G:$G))/12</f>
        <v>0</v>
      </c>
      <c r="J490" s="53">
        <f>+(+SUMIF('[1]2021'!$A:$A,$A490,'[1]2021'!$C:$C)-SUMIF('[1]2021'!$E:$E,$A490,'[1]2021'!$G:$G))/12</f>
        <v>0</v>
      </c>
      <c r="K490" s="53">
        <f>+(+SUMIF('[1]2021'!$A:$A,$A490,'[1]2021'!$C:$C)-SUMIF('[1]2021'!$E:$E,$A490,'[1]2021'!$G:$G))/12</f>
        <v>0</v>
      </c>
      <c r="L490" s="53">
        <f>+(+SUMIF('[1]2021'!$A:$A,$A490,'[1]2021'!$C:$C)-SUMIF('[1]2021'!$E:$E,$A490,'[1]2021'!$G:$G))/12</f>
        <v>0</v>
      </c>
      <c r="M490" s="53">
        <f>+(+SUMIF('[1]2021'!$A:$A,$A490,'[1]2021'!$C:$C)-SUMIF('[1]2021'!$E:$E,$A490,'[1]2021'!$G:$G))/12</f>
        <v>0</v>
      </c>
      <c r="N490" s="53">
        <f>+(+SUMIF('[1]2021'!$A:$A,$A490,'[1]2021'!$C:$C)-SUMIF('[1]2021'!$E:$E,$A490,'[1]2021'!$G:$G))/12</f>
        <v>0</v>
      </c>
      <c r="O490" s="53">
        <f>+(+SUMIF('[1]2021'!$A:$A,$A490,'[1]2021'!$C:$C)-SUMIF('[1]2021'!$E:$E,$A490,'[1]2021'!$G:$G))/12</f>
        <v>0</v>
      </c>
      <c r="P490" s="53">
        <f>+(+SUMIF('[1]2021'!$A:$A,$A490,'[1]2021'!$C:$C)-SUMIF('[1]2021'!$E:$E,$A490,'[1]2021'!$G:$G))/12</f>
        <v>0</v>
      </c>
      <c r="Q490" s="53">
        <f>+(+SUMIF('[1]2021'!$A:$A,$A490,'[1]2021'!$C:$C)-SUMIF('[1]2021'!$E:$E,$A490,'[1]2021'!$G:$G))/12</f>
        <v>0</v>
      </c>
      <c r="R490" s="53">
        <f>+(+SUMIF('[1]2021'!$A:$A,$A490,'[1]2021'!$C:$C)-SUMIF('[1]2021'!$E:$E,$A490,'[1]2021'!$G:$G))/12</f>
        <v>0</v>
      </c>
      <c r="S490" s="53">
        <f>+(+SUMIF('[1]2021'!$A:$A,$A490,'[1]2021'!$C:$C)-SUMIF('[1]2021'!$E:$E,$A490,'[1]2021'!$G:$G))/12</f>
        <v>0</v>
      </c>
      <c r="T490" s="53">
        <f>+(+SUMIF('[1]2021'!$A:$A,$A490,'[1]2021'!$C:$C)-SUMIF('[1]2021'!$E:$E,$A490,'[1]2021'!$G:$G))/12</f>
        <v>0</v>
      </c>
      <c r="U490" s="53">
        <f>+SUM(I490:INDEX(I490:T490,1,Settings!$C$4))</f>
        <v>0</v>
      </c>
      <c r="V490" s="53">
        <f t="shared" si="246"/>
        <v>0</v>
      </c>
      <c r="W490" s="53"/>
      <c r="X490" s="53">
        <f>+SUMIFS(postings!$T:$T,postings!$C:$C,'pl-data'!X$2,postings!$D:$D,'pl-data'!X$3,postings!$I:$I,'pl-data'!$A490)-SUMIFS(postings!$W:$W,postings!$C:$C,'pl-data'!X$2,postings!$D:$D,'pl-data'!X$3,postings!$M:$M,'pl-data'!$A490)</f>
        <v>0</v>
      </c>
      <c r="Y490" s="53">
        <f>+SUMIFS(postings!$T:$T,postings!$C:$C,'pl-data'!Y$2,postings!$D:$D,'pl-data'!Y$3,postings!$I:$I,'pl-data'!$A490)-SUMIFS(postings!$W:$W,postings!$C:$C,'pl-data'!Y$2,postings!$D:$D,'pl-data'!Y$3,postings!$M:$M,'pl-data'!$A490)</f>
        <v>0</v>
      </c>
      <c r="Z490" s="53">
        <f>+SUMIFS(postings!$T:$T,postings!$C:$C,'pl-data'!Z$2,postings!$D:$D,'pl-data'!Z$3,postings!$I:$I,'pl-data'!$A490)-SUMIFS(postings!$W:$W,postings!$C:$C,'pl-data'!Z$2,postings!$D:$D,'pl-data'!Z$3,postings!$M:$M,'pl-data'!$A490)</f>
        <v>0</v>
      </c>
      <c r="AA490" s="53">
        <f>+SUMIFS(postings!$T:$T,postings!$C:$C,'pl-data'!AA$2,postings!$D:$D,'pl-data'!AA$3,postings!$I:$I,'pl-data'!$A490)-SUMIFS(postings!$W:$W,postings!$C:$C,'pl-data'!AA$2,postings!$D:$D,'pl-data'!AA$3,postings!$M:$M,'pl-data'!$A490)</f>
        <v>0</v>
      </c>
      <c r="AB490" s="53">
        <f>+SUMIFS(postings!$T:$T,postings!$C:$C,'pl-data'!AB$2,postings!$D:$D,'pl-data'!AB$3,postings!$I:$I,'pl-data'!$A490)-SUMIFS(postings!$W:$W,postings!$C:$C,'pl-data'!AB$2,postings!$D:$D,'pl-data'!AB$3,postings!$M:$M,'pl-data'!$A490)</f>
        <v>0</v>
      </c>
      <c r="AC490" s="53">
        <f>+SUMIFS(postings!$T:$T,postings!$C:$C,'pl-data'!AC$2,postings!$D:$D,'pl-data'!AC$3,postings!$I:$I,'pl-data'!$A490)-SUMIFS(postings!$W:$W,postings!$C:$C,'pl-data'!AC$2,postings!$D:$D,'pl-data'!AC$3,postings!$M:$M,'pl-data'!$A490)</f>
        <v>0</v>
      </c>
      <c r="AD490" s="53">
        <f>+SUMIFS(postings!$T:$T,postings!$C:$C,'pl-data'!AD$2,postings!$D:$D,'pl-data'!AD$3,postings!$I:$I,'pl-data'!$A490)-SUMIFS(postings!$W:$W,postings!$C:$C,'pl-data'!AD$2,postings!$D:$D,'pl-data'!AD$3,postings!$M:$M,'pl-data'!$A490)</f>
        <v>0</v>
      </c>
      <c r="AE490" s="53">
        <f>+SUMIFS(postings!$T:$T,postings!$C:$C,'pl-data'!AE$2,postings!$D:$D,'pl-data'!AE$3,postings!$I:$I,'pl-data'!$A490)-SUMIFS(postings!$W:$W,postings!$C:$C,'pl-data'!AE$2,postings!$D:$D,'pl-data'!AE$3,postings!$M:$M,'pl-data'!$A490)</f>
        <v>0</v>
      </c>
      <c r="AF490" s="53">
        <f>+SUMIFS(postings!$T:$T,postings!$C:$C,'pl-data'!AF$2,postings!$D:$D,'pl-data'!AF$3,postings!$I:$I,'pl-data'!$A490)-SUMIFS(postings!$W:$W,postings!$C:$C,'pl-data'!AF$2,postings!$D:$D,'pl-data'!AF$3,postings!$M:$M,'pl-data'!$A490)</f>
        <v>0</v>
      </c>
      <c r="AG490" s="53">
        <f>+SUMIFS(postings!$T:$T,postings!$C:$C,'pl-data'!AG$2,postings!$D:$D,'pl-data'!AG$3,postings!$I:$I,'pl-data'!$A490)-SUMIFS(postings!$W:$W,postings!$C:$C,'pl-data'!AG$2,postings!$D:$D,'pl-data'!AG$3,postings!$M:$M,'pl-data'!$A490)</f>
        <v>0</v>
      </c>
      <c r="AH490" s="53">
        <f>+SUMIFS(postings!$T:$T,postings!$C:$C,'pl-data'!AH$2,postings!$D:$D,'pl-data'!AH$3,postings!$I:$I,'pl-data'!$A490)-SUMIFS(postings!$W:$W,postings!$C:$C,'pl-data'!AH$2,postings!$D:$D,'pl-data'!AH$3,postings!$M:$M,'pl-data'!$A490)</f>
        <v>0</v>
      </c>
      <c r="AI490" s="53">
        <f>+SUMIFS(postings!$T:$T,postings!$C:$C,'pl-data'!AI$2,postings!$D:$D,'pl-data'!AI$3,postings!$I:$I,'pl-data'!$A490)-SUMIFS(postings!$W:$W,postings!$C:$C,'pl-data'!AI$2,postings!$D:$D,'pl-data'!AI$3,postings!$M:$M,'pl-data'!$A490)</f>
        <v>0</v>
      </c>
      <c r="AJ490" s="53">
        <f>+SUM(X490:INDEX(X490:AI490,1,Settings!$C$4))</f>
        <v>0</v>
      </c>
      <c r="AK490" s="53">
        <f t="shared" si="247"/>
        <v>0</v>
      </c>
      <c r="AL490" s="53"/>
      <c r="AM490" s="53">
        <f t="shared" si="249"/>
        <v>0</v>
      </c>
      <c r="AN490" s="53">
        <f t="shared" si="250"/>
        <v>0</v>
      </c>
      <c r="AO490" s="53">
        <f t="shared" si="251"/>
        <v>0</v>
      </c>
      <c r="AP490" s="53">
        <f t="shared" si="252"/>
        <v>0</v>
      </c>
      <c r="AQ490" s="53">
        <f t="shared" si="253"/>
        <v>0</v>
      </c>
      <c r="AR490" s="53">
        <f t="shared" si="254"/>
        <v>0</v>
      </c>
      <c r="AS490" s="53">
        <f t="shared" si="255"/>
        <v>0</v>
      </c>
      <c r="AT490" s="53">
        <f t="shared" si="256"/>
        <v>0</v>
      </c>
      <c r="AU490" s="53">
        <f t="shared" si="257"/>
        <v>0</v>
      </c>
      <c r="AV490" s="53">
        <f t="shared" si="258"/>
        <v>0</v>
      </c>
      <c r="AW490" s="53">
        <f t="shared" si="259"/>
        <v>0</v>
      </c>
      <c r="AX490" s="53">
        <f t="shared" si="260"/>
        <v>0</v>
      </c>
      <c r="AY490" s="53">
        <f>+SUM(AM490:INDEX(AM490:AX490,1,Settings!$C$4))</f>
        <v>0</v>
      </c>
      <c r="AZ490" s="53">
        <f t="shared" si="248"/>
        <v>0</v>
      </c>
      <c r="BA490" s="53"/>
      <c r="BB490" s="53">
        <f t="shared" si="231"/>
        <v>0</v>
      </c>
      <c r="BC490" s="53">
        <f t="shared" si="232"/>
        <v>0</v>
      </c>
      <c r="BD490" s="53">
        <f t="shared" si="233"/>
        <v>0</v>
      </c>
      <c r="BE490" s="53">
        <f t="shared" si="234"/>
        <v>0</v>
      </c>
      <c r="BF490" s="53">
        <f t="shared" si="235"/>
        <v>0</v>
      </c>
      <c r="BG490" s="53">
        <f t="shared" si="236"/>
        <v>0</v>
      </c>
      <c r="BH490" s="53">
        <f t="shared" si="237"/>
        <v>0</v>
      </c>
      <c r="BI490" s="53">
        <f t="shared" si="238"/>
        <v>0</v>
      </c>
      <c r="BJ490" s="53">
        <f t="shared" si="239"/>
        <v>0</v>
      </c>
      <c r="BK490" s="53">
        <f t="shared" si="240"/>
        <v>0</v>
      </c>
      <c r="BL490" s="53">
        <f t="shared" si="241"/>
        <v>0</v>
      </c>
      <c r="BM490" s="53">
        <f t="shared" si="242"/>
        <v>0</v>
      </c>
      <c r="BN490" s="53">
        <f t="shared" si="243"/>
        <v>0</v>
      </c>
      <c r="BO490" s="53"/>
      <c r="BP490" s="53">
        <f t="shared" si="244"/>
        <v>0</v>
      </c>
      <c r="BQ490" s="53"/>
      <c r="BR490" s="53">
        <f t="shared" si="245"/>
        <v>0</v>
      </c>
    </row>
    <row r="491" spans="1:70" x14ac:dyDescent="0.2">
      <c r="A491" s="6">
        <v>4961</v>
      </c>
      <c r="B491" s="6" t="str">
        <f>+VLOOKUP(A491,masterfile!B:C,2,FALSE)</f>
        <v>Pacht (bewegliche Wirtschaftsgüter)</v>
      </c>
      <c r="D491" s="53">
        <f>+SUMIF('[1]2017'!$A:$A,$A491,'[1]2017'!$C:$C)-SUMIF('[1]2017'!$E:$E,$A491,'[1]2017'!$G:$G)</f>
        <v>0</v>
      </c>
      <c r="E491" s="53">
        <f>+SUMIF('[1]2018'!$A:$A,$A491,'[1]2018'!$C:$C)-SUMIF('[1]2018'!$E:$E,$A491,'[1]2018'!$G:$G)</f>
        <v>0</v>
      </c>
      <c r="F491" s="53">
        <f>+SUMIF('[1]2019'!$A:$A,$A491,'[1]2019'!$C:$C)-SUMIF('[1]2019'!$E:$E,$A491,'[1]2019'!$G:$G)</f>
        <v>0</v>
      </c>
      <c r="G491" s="53">
        <f>+SUMIF('[1]2020'!$A:$A,$A491,'[1]2020'!$C:$C)-SUMIF('[1]2020'!$E:$E,$A491,'[1]2020'!$G:$G)</f>
        <v>0</v>
      </c>
      <c r="H491" s="53"/>
      <c r="I491" s="53">
        <f>+(+SUMIF('[1]2021'!$A:$A,$A491,'[1]2021'!$C:$C)-SUMIF('[1]2021'!$E:$E,$A491,'[1]2021'!$G:$G))/12</f>
        <v>0</v>
      </c>
      <c r="J491" s="53">
        <f>+(+SUMIF('[1]2021'!$A:$A,$A491,'[1]2021'!$C:$C)-SUMIF('[1]2021'!$E:$E,$A491,'[1]2021'!$G:$G))/12</f>
        <v>0</v>
      </c>
      <c r="K491" s="53">
        <f>+(+SUMIF('[1]2021'!$A:$A,$A491,'[1]2021'!$C:$C)-SUMIF('[1]2021'!$E:$E,$A491,'[1]2021'!$G:$G))/12</f>
        <v>0</v>
      </c>
      <c r="L491" s="53">
        <f>+(+SUMIF('[1]2021'!$A:$A,$A491,'[1]2021'!$C:$C)-SUMIF('[1]2021'!$E:$E,$A491,'[1]2021'!$G:$G))/12</f>
        <v>0</v>
      </c>
      <c r="M491" s="53">
        <f>+(+SUMIF('[1]2021'!$A:$A,$A491,'[1]2021'!$C:$C)-SUMIF('[1]2021'!$E:$E,$A491,'[1]2021'!$G:$G))/12</f>
        <v>0</v>
      </c>
      <c r="N491" s="53">
        <f>+(+SUMIF('[1]2021'!$A:$A,$A491,'[1]2021'!$C:$C)-SUMIF('[1]2021'!$E:$E,$A491,'[1]2021'!$G:$G))/12</f>
        <v>0</v>
      </c>
      <c r="O491" s="53">
        <f>+(+SUMIF('[1]2021'!$A:$A,$A491,'[1]2021'!$C:$C)-SUMIF('[1]2021'!$E:$E,$A491,'[1]2021'!$G:$G))/12</f>
        <v>0</v>
      </c>
      <c r="P491" s="53">
        <f>+(+SUMIF('[1]2021'!$A:$A,$A491,'[1]2021'!$C:$C)-SUMIF('[1]2021'!$E:$E,$A491,'[1]2021'!$G:$G))/12</f>
        <v>0</v>
      </c>
      <c r="Q491" s="53">
        <f>+(+SUMIF('[1]2021'!$A:$A,$A491,'[1]2021'!$C:$C)-SUMIF('[1]2021'!$E:$E,$A491,'[1]2021'!$G:$G))/12</f>
        <v>0</v>
      </c>
      <c r="R491" s="53">
        <f>+(+SUMIF('[1]2021'!$A:$A,$A491,'[1]2021'!$C:$C)-SUMIF('[1]2021'!$E:$E,$A491,'[1]2021'!$G:$G))/12</f>
        <v>0</v>
      </c>
      <c r="S491" s="53">
        <f>+(+SUMIF('[1]2021'!$A:$A,$A491,'[1]2021'!$C:$C)-SUMIF('[1]2021'!$E:$E,$A491,'[1]2021'!$G:$G))/12</f>
        <v>0</v>
      </c>
      <c r="T491" s="53">
        <f>+(+SUMIF('[1]2021'!$A:$A,$A491,'[1]2021'!$C:$C)-SUMIF('[1]2021'!$E:$E,$A491,'[1]2021'!$G:$G))/12</f>
        <v>0</v>
      </c>
      <c r="U491" s="53">
        <f>+SUM(I491:INDEX(I491:T491,1,Settings!$C$4))</f>
        <v>0</v>
      </c>
      <c r="V491" s="53">
        <f t="shared" si="246"/>
        <v>0</v>
      </c>
      <c r="W491" s="53"/>
      <c r="X491" s="53">
        <f>+SUMIFS(postings!$T:$T,postings!$C:$C,'pl-data'!X$2,postings!$D:$D,'pl-data'!X$3,postings!$I:$I,'pl-data'!$A491)-SUMIFS(postings!$W:$W,postings!$C:$C,'pl-data'!X$2,postings!$D:$D,'pl-data'!X$3,postings!$M:$M,'pl-data'!$A491)</f>
        <v>0</v>
      </c>
      <c r="Y491" s="53">
        <f>+SUMIFS(postings!$T:$T,postings!$C:$C,'pl-data'!Y$2,postings!$D:$D,'pl-data'!Y$3,postings!$I:$I,'pl-data'!$A491)-SUMIFS(postings!$W:$W,postings!$C:$C,'pl-data'!Y$2,postings!$D:$D,'pl-data'!Y$3,postings!$M:$M,'pl-data'!$A491)</f>
        <v>0</v>
      </c>
      <c r="Z491" s="53">
        <f>+SUMIFS(postings!$T:$T,postings!$C:$C,'pl-data'!Z$2,postings!$D:$D,'pl-data'!Z$3,postings!$I:$I,'pl-data'!$A491)-SUMIFS(postings!$W:$W,postings!$C:$C,'pl-data'!Z$2,postings!$D:$D,'pl-data'!Z$3,postings!$M:$M,'pl-data'!$A491)</f>
        <v>0</v>
      </c>
      <c r="AA491" s="53">
        <f>+SUMIFS(postings!$T:$T,postings!$C:$C,'pl-data'!AA$2,postings!$D:$D,'pl-data'!AA$3,postings!$I:$I,'pl-data'!$A491)-SUMIFS(postings!$W:$W,postings!$C:$C,'pl-data'!AA$2,postings!$D:$D,'pl-data'!AA$3,postings!$M:$M,'pl-data'!$A491)</f>
        <v>0</v>
      </c>
      <c r="AB491" s="53">
        <f>+SUMIFS(postings!$T:$T,postings!$C:$C,'pl-data'!AB$2,postings!$D:$D,'pl-data'!AB$3,postings!$I:$I,'pl-data'!$A491)-SUMIFS(postings!$W:$W,postings!$C:$C,'pl-data'!AB$2,postings!$D:$D,'pl-data'!AB$3,postings!$M:$M,'pl-data'!$A491)</f>
        <v>0</v>
      </c>
      <c r="AC491" s="53">
        <f>+SUMIFS(postings!$T:$T,postings!$C:$C,'pl-data'!AC$2,postings!$D:$D,'pl-data'!AC$3,postings!$I:$I,'pl-data'!$A491)-SUMIFS(postings!$W:$W,postings!$C:$C,'pl-data'!AC$2,postings!$D:$D,'pl-data'!AC$3,postings!$M:$M,'pl-data'!$A491)</f>
        <v>0</v>
      </c>
      <c r="AD491" s="53">
        <f>+SUMIFS(postings!$T:$T,postings!$C:$C,'pl-data'!AD$2,postings!$D:$D,'pl-data'!AD$3,postings!$I:$I,'pl-data'!$A491)-SUMIFS(postings!$W:$W,postings!$C:$C,'pl-data'!AD$2,postings!$D:$D,'pl-data'!AD$3,postings!$M:$M,'pl-data'!$A491)</f>
        <v>0</v>
      </c>
      <c r="AE491" s="53">
        <f>+SUMIFS(postings!$T:$T,postings!$C:$C,'pl-data'!AE$2,postings!$D:$D,'pl-data'!AE$3,postings!$I:$I,'pl-data'!$A491)-SUMIFS(postings!$W:$W,postings!$C:$C,'pl-data'!AE$2,postings!$D:$D,'pl-data'!AE$3,postings!$M:$M,'pl-data'!$A491)</f>
        <v>0</v>
      </c>
      <c r="AF491" s="53">
        <f>+SUMIFS(postings!$T:$T,postings!$C:$C,'pl-data'!AF$2,postings!$D:$D,'pl-data'!AF$3,postings!$I:$I,'pl-data'!$A491)-SUMIFS(postings!$W:$W,postings!$C:$C,'pl-data'!AF$2,postings!$D:$D,'pl-data'!AF$3,postings!$M:$M,'pl-data'!$A491)</f>
        <v>0</v>
      </c>
      <c r="AG491" s="53">
        <f>+SUMIFS(postings!$T:$T,postings!$C:$C,'pl-data'!AG$2,postings!$D:$D,'pl-data'!AG$3,postings!$I:$I,'pl-data'!$A491)-SUMIFS(postings!$W:$W,postings!$C:$C,'pl-data'!AG$2,postings!$D:$D,'pl-data'!AG$3,postings!$M:$M,'pl-data'!$A491)</f>
        <v>0</v>
      </c>
      <c r="AH491" s="53">
        <f>+SUMIFS(postings!$T:$T,postings!$C:$C,'pl-data'!AH$2,postings!$D:$D,'pl-data'!AH$3,postings!$I:$I,'pl-data'!$A491)-SUMIFS(postings!$W:$W,postings!$C:$C,'pl-data'!AH$2,postings!$D:$D,'pl-data'!AH$3,postings!$M:$M,'pl-data'!$A491)</f>
        <v>0</v>
      </c>
      <c r="AI491" s="53">
        <f>+SUMIFS(postings!$T:$T,postings!$C:$C,'pl-data'!AI$2,postings!$D:$D,'pl-data'!AI$3,postings!$I:$I,'pl-data'!$A491)-SUMIFS(postings!$W:$W,postings!$C:$C,'pl-data'!AI$2,postings!$D:$D,'pl-data'!AI$3,postings!$M:$M,'pl-data'!$A491)</f>
        <v>0</v>
      </c>
      <c r="AJ491" s="53">
        <f>+SUM(X491:INDEX(X491:AI491,1,Settings!$C$4))</f>
        <v>0</v>
      </c>
      <c r="AK491" s="53">
        <f t="shared" si="247"/>
        <v>0</v>
      </c>
      <c r="AL491" s="53"/>
      <c r="AM491" s="53">
        <f t="shared" si="249"/>
        <v>0</v>
      </c>
      <c r="AN491" s="53">
        <f t="shared" si="250"/>
        <v>0</v>
      </c>
      <c r="AO491" s="53">
        <f t="shared" si="251"/>
        <v>0</v>
      </c>
      <c r="AP491" s="53">
        <f t="shared" si="252"/>
        <v>0</v>
      </c>
      <c r="AQ491" s="53">
        <f t="shared" si="253"/>
        <v>0</v>
      </c>
      <c r="AR491" s="53">
        <f t="shared" si="254"/>
        <v>0</v>
      </c>
      <c r="AS491" s="53">
        <f t="shared" si="255"/>
        <v>0</v>
      </c>
      <c r="AT491" s="53">
        <f t="shared" si="256"/>
        <v>0</v>
      </c>
      <c r="AU491" s="53">
        <f t="shared" si="257"/>
        <v>0</v>
      </c>
      <c r="AV491" s="53">
        <f t="shared" si="258"/>
        <v>0</v>
      </c>
      <c r="AW491" s="53">
        <f t="shared" si="259"/>
        <v>0</v>
      </c>
      <c r="AX491" s="53">
        <f t="shared" si="260"/>
        <v>0</v>
      </c>
      <c r="AY491" s="53">
        <f>+SUM(AM491:INDEX(AM491:AX491,1,Settings!$C$4))</f>
        <v>0</v>
      </c>
      <c r="AZ491" s="53">
        <f t="shared" si="248"/>
        <v>0</v>
      </c>
      <c r="BA491" s="53"/>
      <c r="BB491" s="53">
        <f t="shared" si="231"/>
        <v>0</v>
      </c>
      <c r="BC491" s="53">
        <f t="shared" si="232"/>
        <v>0</v>
      </c>
      <c r="BD491" s="53">
        <f t="shared" si="233"/>
        <v>0</v>
      </c>
      <c r="BE491" s="53">
        <f t="shared" si="234"/>
        <v>0</v>
      </c>
      <c r="BF491" s="53">
        <f t="shared" si="235"/>
        <v>0</v>
      </c>
      <c r="BG491" s="53">
        <f t="shared" si="236"/>
        <v>0</v>
      </c>
      <c r="BH491" s="53">
        <f t="shared" si="237"/>
        <v>0</v>
      </c>
      <c r="BI491" s="53">
        <f t="shared" si="238"/>
        <v>0</v>
      </c>
      <c r="BJ491" s="53">
        <f t="shared" si="239"/>
        <v>0</v>
      </c>
      <c r="BK491" s="53">
        <f t="shared" si="240"/>
        <v>0</v>
      </c>
      <c r="BL491" s="53">
        <f t="shared" si="241"/>
        <v>0</v>
      </c>
      <c r="BM491" s="53">
        <f t="shared" si="242"/>
        <v>0</v>
      </c>
      <c r="BN491" s="53">
        <f t="shared" si="243"/>
        <v>0</v>
      </c>
      <c r="BO491" s="53"/>
      <c r="BP491" s="53">
        <f t="shared" si="244"/>
        <v>0</v>
      </c>
      <c r="BQ491" s="53"/>
      <c r="BR491" s="53">
        <f t="shared" si="245"/>
        <v>0</v>
      </c>
    </row>
    <row r="492" spans="1:70" x14ac:dyDescent="0.2">
      <c r="A492" s="6">
        <v>4963</v>
      </c>
      <c r="B492" s="6" t="str">
        <f>+VLOOKUP(A492,masterfile!B:C,2,FALSE)</f>
        <v>Aufwendungen für bewegliche WG, GewSt</v>
      </c>
      <c r="D492" s="53">
        <f>+SUMIF('[1]2017'!$A:$A,$A492,'[1]2017'!$C:$C)-SUMIF('[1]2017'!$E:$E,$A492,'[1]2017'!$G:$G)</f>
        <v>0</v>
      </c>
      <c r="E492" s="53">
        <f>+SUMIF('[1]2018'!$A:$A,$A492,'[1]2018'!$C:$C)-SUMIF('[1]2018'!$E:$E,$A492,'[1]2018'!$G:$G)</f>
        <v>0</v>
      </c>
      <c r="F492" s="53">
        <f>+SUMIF('[1]2019'!$A:$A,$A492,'[1]2019'!$C:$C)-SUMIF('[1]2019'!$E:$E,$A492,'[1]2019'!$G:$G)</f>
        <v>0</v>
      </c>
      <c r="G492" s="53">
        <f>+SUMIF('[1]2020'!$A:$A,$A492,'[1]2020'!$C:$C)-SUMIF('[1]2020'!$E:$E,$A492,'[1]2020'!$G:$G)</f>
        <v>0</v>
      </c>
      <c r="H492" s="53"/>
      <c r="I492" s="53">
        <f>+(+SUMIF('[1]2021'!$A:$A,$A492,'[1]2021'!$C:$C)-SUMIF('[1]2021'!$E:$E,$A492,'[1]2021'!$G:$G))/12</f>
        <v>0</v>
      </c>
      <c r="J492" s="53">
        <f>+(+SUMIF('[1]2021'!$A:$A,$A492,'[1]2021'!$C:$C)-SUMIF('[1]2021'!$E:$E,$A492,'[1]2021'!$G:$G))/12</f>
        <v>0</v>
      </c>
      <c r="K492" s="53">
        <f>+(+SUMIF('[1]2021'!$A:$A,$A492,'[1]2021'!$C:$C)-SUMIF('[1]2021'!$E:$E,$A492,'[1]2021'!$G:$G))/12</f>
        <v>0</v>
      </c>
      <c r="L492" s="53">
        <f>+(+SUMIF('[1]2021'!$A:$A,$A492,'[1]2021'!$C:$C)-SUMIF('[1]2021'!$E:$E,$A492,'[1]2021'!$G:$G))/12</f>
        <v>0</v>
      </c>
      <c r="M492" s="53">
        <f>+(+SUMIF('[1]2021'!$A:$A,$A492,'[1]2021'!$C:$C)-SUMIF('[1]2021'!$E:$E,$A492,'[1]2021'!$G:$G))/12</f>
        <v>0</v>
      </c>
      <c r="N492" s="53">
        <f>+(+SUMIF('[1]2021'!$A:$A,$A492,'[1]2021'!$C:$C)-SUMIF('[1]2021'!$E:$E,$A492,'[1]2021'!$G:$G))/12</f>
        <v>0</v>
      </c>
      <c r="O492" s="53">
        <f>+(+SUMIF('[1]2021'!$A:$A,$A492,'[1]2021'!$C:$C)-SUMIF('[1]2021'!$E:$E,$A492,'[1]2021'!$G:$G))/12</f>
        <v>0</v>
      </c>
      <c r="P492" s="53">
        <f>+(+SUMIF('[1]2021'!$A:$A,$A492,'[1]2021'!$C:$C)-SUMIF('[1]2021'!$E:$E,$A492,'[1]2021'!$G:$G))/12</f>
        <v>0</v>
      </c>
      <c r="Q492" s="53">
        <f>+(+SUMIF('[1]2021'!$A:$A,$A492,'[1]2021'!$C:$C)-SUMIF('[1]2021'!$E:$E,$A492,'[1]2021'!$G:$G))/12</f>
        <v>0</v>
      </c>
      <c r="R492" s="53">
        <f>+(+SUMIF('[1]2021'!$A:$A,$A492,'[1]2021'!$C:$C)-SUMIF('[1]2021'!$E:$E,$A492,'[1]2021'!$G:$G))/12</f>
        <v>0</v>
      </c>
      <c r="S492" s="53">
        <f>+(+SUMIF('[1]2021'!$A:$A,$A492,'[1]2021'!$C:$C)-SUMIF('[1]2021'!$E:$E,$A492,'[1]2021'!$G:$G))/12</f>
        <v>0</v>
      </c>
      <c r="T492" s="53">
        <f>+(+SUMIF('[1]2021'!$A:$A,$A492,'[1]2021'!$C:$C)-SUMIF('[1]2021'!$E:$E,$A492,'[1]2021'!$G:$G))/12</f>
        <v>0</v>
      </c>
      <c r="U492" s="53">
        <f>+SUM(I492:INDEX(I492:T492,1,Settings!$C$4))</f>
        <v>0</v>
      </c>
      <c r="V492" s="53">
        <f t="shared" si="246"/>
        <v>0</v>
      </c>
      <c r="W492" s="53"/>
      <c r="X492" s="53">
        <f>+SUMIFS(postings!$T:$T,postings!$C:$C,'pl-data'!X$2,postings!$D:$D,'pl-data'!X$3,postings!$I:$I,'pl-data'!$A492)-SUMIFS(postings!$W:$W,postings!$C:$C,'pl-data'!X$2,postings!$D:$D,'pl-data'!X$3,postings!$M:$M,'pl-data'!$A492)</f>
        <v>0</v>
      </c>
      <c r="Y492" s="53">
        <f>+SUMIFS(postings!$T:$T,postings!$C:$C,'pl-data'!Y$2,postings!$D:$D,'pl-data'!Y$3,postings!$I:$I,'pl-data'!$A492)-SUMIFS(postings!$W:$W,postings!$C:$C,'pl-data'!Y$2,postings!$D:$D,'pl-data'!Y$3,postings!$M:$M,'pl-data'!$A492)</f>
        <v>0</v>
      </c>
      <c r="Z492" s="53">
        <f>+SUMIFS(postings!$T:$T,postings!$C:$C,'pl-data'!Z$2,postings!$D:$D,'pl-data'!Z$3,postings!$I:$I,'pl-data'!$A492)-SUMIFS(postings!$W:$W,postings!$C:$C,'pl-data'!Z$2,postings!$D:$D,'pl-data'!Z$3,postings!$M:$M,'pl-data'!$A492)</f>
        <v>0</v>
      </c>
      <c r="AA492" s="53">
        <f>+SUMIFS(postings!$T:$T,postings!$C:$C,'pl-data'!AA$2,postings!$D:$D,'pl-data'!AA$3,postings!$I:$I,'pl-data'!$A492)-SUMIFS(postings!$W:$W,postings!$C:$C,'pl-data'!AA$2,postings!$D:$D,'pl-data'!AA$3,postings!$M:$M,'pl-data'!$A492)</f>
        <v>0</v>
      </c>
      <c r="AB492" s="53">
        <f>+SUMIFS(postings!$T:$T,postings!$C:$C,'pl-data'!AB$2,postings!$D:$D,'pl-data'!AB$3,postings!$I:$I,'pl-data'!$A492)-SUMIFS(postings!$W:$W,postings!$C:$C,'pl-data'!AB$2,postings!$D:$D,'pl-data'!AB$3,postings!$M:$M,'pl-data'!$A492)</f>
        <v>0</v>
      </c>
      <c r="AC492" s="53">
        <f>+SUMIFS(postings!$T:$T,postings!$C:$C,'pl-data'!AC$2,postings!$D:$D,'pl-data'!AC$3,postings!$I:$I,'pl-data'!$A492)-SUMIFS(postings!$W:$W,postings!$C:$C,'pl-data'!AC$2,postings!$D:$D,'pl-data'!AC$3,postings!$M:$M,'pl-data'!$A492)</f>
        <v>0</v>
      </c>
      <c r="AD492" s="53">
        <f>+SUMIFS(postings!$T:$T,postings!$C:$C,'pl-data'!AD$2,postings!$D:$D,'pl-data'!AD$3,postings!$I:$I,'pl-data'!$A492)-SUMIFS(postings!$W:$W,postings!$C:$C,'pl-data'!AD$2,postings!$D:$D,'pl-data'!AD$3,postings!$M:$M,'pl-data'!$A492)</f>
        <v>0</v>
      </c>
      <c r="AE492" s="53">
        <f>+SUMIFS(postings!$T:$T,postings!$C:$C,'pl-data'!AE$2,postings!$D:$D,'pl-data'!AE$3,postings!$I:$I,'pl-data'!$A492)-SUMIFS(postings!$W:$W,postings!$C:$C,'pl-data'!AE$2,postings!$D:$D,'pl-data'!AE$3,postings!$M:$M,'pl-data'!$A492)</f>
        <v>0</v>
      </c>
      <c r="AF492" s="53">
        <f>+SUMIFS(postings!$T:$T,postings!$C:$C,'pl-data'!AF$2,postings!$D:$D,'pl-data'!AF$3,postings!$I:$I,'pl-data'!$A492)-SUMIFS(postings!$W:$W,postings!$C:$C,'pl-data'!AF$2,postings!$D:$D,'pl-data'!AF$3,postings!$M:$M,'pl-data'!$A492)</f>
        <v>0</v>
      </c>
      <c r="AG492" s="53">
        <f>+SUMIFS(postings!$T:$T,postings!$C:$C,'pl-data'!AG$2,postings!$D:$D,'pl-data'!AG$3,postings!$I:$I,'pl-data'!$A492)-SUMIFS(postings!$W:$W,postings!$C:$C,'pl-data'!AG$2,postings!$D:$D,'pl-data'!AG$3,postings!$M:$M,'pl-data'!$A492)</f>
        <v>0</v>
      </c>
      <c r="AH492" s="53">
        <f>+SUMIFS(postings!$T:$T,postings!$C:$C,'pl-data'!AH$2,postings!$D:$D,'pl-data'!AH$3,postings!$I:$I,'pl-data'!$A492)-SUMIFS(postings!$W:$W,postings!$C:$C,'pl-data'!AH$2,postings!$D:$D,'pl-data'!AH$3,postings!$M:$M,'pl-data'!$A492)</f>
        <v>0</v>
      </c>
      <c r="AI492" s="53">
        <f>+SUMIFS(postings!$T:$T,postings!$C:$C,'pl-data'!AI$2,postings!$D:$D,'pl-data'!AI$3,postings!$I:$I,'pl-data'!$A492)-SUMIFS(postings!$W:$W,postings!$C:$C,'pl-data'!AI$2,postings!$D:$D,'pl-data'!AI$3,postings!$M:$M,'pl-data'!$A492)</f>
        <v>0</v>
      </c>
      <c r="AJ492" s="53">
        <f>+SUM(X492:INDEX(X492:AI492,1,Settings!$C$4))</f>
        <v>0</v>
      </c>
      <c r="AK492" s="53">
        <f t="shared" si="247"/>
        <v>0</v>
      </c>
      <c r="AL492" s="53"/>
      <c r="AM492" s="53">
        <f t="shared" si="249"/>
        <v>0</v>
      </c>
      <c r="AN492" s="53">
        <f t="shared" si="250"/>
        <v>0</v>
      </c>
      <c r="AO492" s="53">
        <f t="shared" si="251"/>
        <v>0</v>
      </c>
      <c r="AP492" s="53">
        <f t="shared" si="252"/>
        <v>0</v>
      </c>
      <c r="AQ492" s="53">
        <f t="shared" si="253"/>
        <v>0</v>
      </c>
      <c r="AR492" s="53">
        <f t="shared" si="254"/>
        <v>0</v>
      </c>
      <c r="AS492" s="53">
        <f t="shared" si="255"/>
        <v>0</v>
      </c>
      <c r="AT492" s="53">
        <f t="shared" si="256"/>
        <v>0</v>
      </c>
      <c r="AU492" s="53">
        <f t="shared" si="257"/>
        <v>0</v>
      </c>
      <c r="AV492" s="53">
        <f t="shared" si="258"/>
        <v>0</v>
      </c>
      <c r="AW492" s="53">
        <f t="shared" si="259"/>
        <v>0</v>
      </c>
      <c r="AX492" s="53">
        <f t="shared" si="260"/>
        <v>0</v>
      </c>
      <c r="AY492" s="53">
        <f>+SUM(AM492:INDEX(AM492:AX492,1,Settings!$C$4))</f>
        <v>0</v>
      </c>
      <c r="AZ492" s="53">
        <f t="shared" si="248"/>
        <v>0</v>
      </c>
      <c r="BA492" s="53"/>
      <c r="BB492" s="53">
        <f t="shared" si="231"/>
        <v>0</v>
      </c>
      <c r="BC492" s="53">
        <f t="shared" si="232"/>
        <v>0</v>
      </c>
      <c r="BD492" s="53">
        <f t="shared" si="233"/>
        <v>0</v>
      </c>
      <c r="BE492" s="53">
        <f t="shared" si="234"/>
        <v>0</v>
      </c>
      <c r="BF492" s="53">
        <f t="shared" si="235"/>
        <v>0</v>
      </c>
      <c r="BG492" s="53">
        <f t="shared" si="236"/>
        <v>0</v>
      </c>
      <c r="BH492" s="53">
        <f t="shared" si="237"/>
        <v>0</v>
      </c>
      <c r="BI492" s="53">
        <f t="shared" si="238"/>
        <v>0</v>
      </c>
      <c r="BJ492" s="53">
        <f t="shared" si="239"/>
        <v>0</v>
      </c>
      <c r="BK492" s="53">
        <f t="shared" si="240"/>
        <v>0</v>
      </c>
      <c r="BL492" s="53">
        <f t="shared" si="241"/>
        <v>0</v>
      </c>
      <c r="BM492" s="53">
        <f t="shared" si="242"/>
        <v>0</v>
      </c>
      <c r="BN492" s="53">
        <f t="shared" si="243"/>
        <v>0</v>
      </c>
      <c r="BO492" s="53"/>
      <c r="BP492" s="53">
        <f t="shared" si="244"/>
        <v>0</v>
      </c>
      <c r="BQ492" s="53"/>
      <c r="BR492" s="53">
        <f t="shared" si="245"/>
        <v>0</v>
      </c>
    </row>
    <row r="493" spans="1:70" x14ac:dyDescent="0.2">
      <c r="A493" s="6">
        <v>4964</v>
      </c>
      <c r="B493" s="6" t="str">
        <f>+VLOOKUP(A493,masterfile!B:C,2,FALSE)</f>
        <v>Aufwendungen für Lizenzen, Konzessionen</v>
      </c>
      <c r="D493" s="53">
        <f>+SUMIF('[1]2017'!$A:$A,$A493,'[1]2017'!$C:$C)-SUMIF('[1]2017'!$E:$E,$A493,'[1]2017'!$G:$G)</f>
        <v>30</v>
      </c>
      <c r="E493" s="53">
        <f>+SUMIF('[1]2018'!$A:$A,$A493,'[1]2018'!$C:$C)-SUMIF('[1]2018'!$E:$E,$A493,'[1]2018'!$G:$G)</f>
        <v>30</v>
      </c>
      <c r="F493" s="53">
        <f>+SUMIF('[1]2019'!$A:$A,$A493,'[1]2019'!$C:$C)-SUMIF('[1]2019'!$E:$E,$A493,'[1]2019'!$G:$G)</f>
        <v>30</v>
      </c>
      <c r="G493" s="53">
        <f>+SUMIF('[1]2020'!$A:$A,$A493,'[1]2020'!$C:$C)-SUMIF('[1]2020'!$E:$E,$A493,'[1]2020'!$G:$G)</f>
        <v>30</v>
      </c>
      <c r="H493" s="53"/>
      <c r="I493" s="53">
        <f>+(+SUMIF('[1]2021'!$A:$A,$A493,'[1]2021'!$C:$C)-SUMIF('[1]2021'!$E:$E,$A493,'[1]2021'!$G:$G))/12</f>
        <v>2.5</v>
      </c>
      <c r="J493" s="53">
        <f>+(+SUMIF('[1]2021'!$A:$A,$A493,'[1]2021'!$C:$C)-SUMIF('[1]2021'!$E:$E,$A493,'[1]2021'!$G:$G))/12</f>
        <v>2.5</v>
      </c>
      <c r="K493" s="53">
        <f>+(+SUMIF('[1]2021'!$A:$A,$A493,'[1]2021'!$C:$C)-SUMIF('[1]2021'!$E:$E,$A493,'[1]2021'!$G:$G))/12</f>
        <v>2.5</v>
      </c>
      <c r="L493" s="53">
        <f>+(+SUMIF('[1]2021'!$A:$A,$A493,'[1]2021'!$C:$C)-SUMIF('[1]2021'!$E:$E,$A493,'[1]2021'!$G:$G))/12</f>
        <v>2.5</v>
      </c>
      <c r="M493" s="53">
        <f>+(+SUMIF('[1]2021'!$A:$A,$A493,'[1]2021'!$C:$C)-SUMIF('[1]2021'!$E:$E,$A493,'[1]2021'!$G:$G))/12</f>
        <v>2.5</v>
      </c>
      <c r="N493" s="53">
        <f>+(+SUMIF('[1]2021'!$A:$A,$A493,'[1]2021'!$C:$C)-SUMIF('[1]2021'!$E:$E,$A493,'[1]2021'!$G:$G))/12</f>
        <v>2.5</v>
      </c>
      <c r="O493" s="53">
        <f>+(+SUMIF('[1]2021'!$A:$A,$A493,'[1]2021'!$C:$C)-SUMIF('[1]2021'!$E:$E,$A493,'[1]2021'!$G:$G))/12</f>
        <v>2.5</v>
      </c>
      <c r="P493" s="53">
        <f>+(+SUMIF('[1]2021'!$A:$A,$A493,'[1]2021'!$C:$C)-SUMIF('[1]2021'!$E:$E,$A493,'[1]2021'!$G:$G))/12</f>
        <v>2.5</v>
      </c>
      <c r="Q493" s="53">
        <f>+(+SUMIF('[1]2021'!$A:$A,$A493,'[1]2021'!$C:$C)-SUMIF('[1]2021'!$E:$E,$A493,'[1]2021'!$G:$G))/12</f>
        <v>2.5</v>
      </c>
      <c r="R493" s="53">
        <f>+(+SUMIF('[1]2021'!$A:$A,$A493,'[1]2021'!$C:$C)-SUMIF('[1]2021'!$E:$E,$A493,'[1]2021'!$G:$G))/12</f>
        <v>2.5</v>
      </c>
      <c r="S493" s="53">
        <f>+(+SUMIF('[1]2021'!$A:$A,$A493,'[1]2021'!$C:$C)-SUMIF('[1]2021'!$E:$E,$A493,'[1]2021'!$G:$G))/12</f>
        <v>2.5</v>
      </c>
      <c r="T493" s="53">
        <f>+(+SUMIF('[1]2021'!$A:$A,$A493,'[1]2021'!$C:$C)-SUMIF('[1]2021'!$E:$E,$A493,'[1]2021'!$G:$G))/12</f>
        <v>2.5</v>
      </c>
      <c r="U493" s="53">
        <f>+SUM(I493:INDEX(I493:T493,1,Settings!$C$4))</f>
        <v>30</v>
      </c>
      <c r="V493" s="53">
        <f t="shared" si="246"/>
        <v>30</v>
      </c>
      <c r="W493" s="53"/>
      <c r="X493" s="53">
        <f>+SUMIFS(postings!$T:$T,postings!$C:$C,'pl-data'!X$2,postings!$D:$D,'pl-data'!X$3,postings!$I:$I,'pl-data'!$A493)-SUMIFS(postings!$W:$W,postings!$C:$C,'pl-data'!X$2,postings!$D:$D,'pl-data'!X$3,postings!$M:$M,'pl-data'!$A493)</f>
        <v>0</v>
      </c>
      <c r="Y493" s="53">
        <f>+SUMIFS(postings!$T:$T,postings!$C:$C,'pl-data'!Y$2,postings!$D:$D,'pl-data'!Y$3,postings!$I:$I,'pl-data'!$A493)-SUMIFS(postings!$W:$W,postings!$C:$C,'pl-data'!Y$2,postings!$D:$D,'pl-data'!Y$3,postings!$M:$M,'pl-data'!$A493)</f>
        <v>0</v>
      </c>
      <c r="Z493" s="53">
        <f>+SUMIFS(postings!$T:$T,postings!$C:$C,'pl-data'!Z$2,postings!$D:$D,'pl-data'!Z$3,postings!$I:$I,'pl-data'!$A493)-SUMIFS(postings!$W:$W,postings!$C:$C,'pl-data'!Z$2,postings!$D:$D,'pl-data'!Z$3,postings!$M:$M,'pl-data'!$A493)</f>
        <v>0</v>
      </c>
      <c r="AA493" s="53">
        <f>+SUMIFS(postings!$T:$T,postings!$C:$C,'pl-data'!AA$2,postings!$D:$D,'pl-data'!AA$3,postings!$I:$I,'pl-data'!$A493)-SUMIFS(postings!$W:$W,postings!$C:$C,'pl-data'!AA$2,postings!$D:$D,'pl-data'!AA$3,postings!$M:$M,'pl-data'!$A493)</f>
        <v>0</v>
      </c>
      <c r="AB493" s="53">
        <f>+SUMIFS(postings!$T:$T,postings!$C:$C,'pl-data'!AB$2,postings!$D:$D,'pl-data'!AB$3,postings!$I:$I,'pl-data'!$A493)-SUMIFS(postings!$W:$W,postings!$C:$C,'pl-data'!AB$2,postings!$D:$D,'pl-data'!AB$3,postings!$M:$M,'pl-data'!$A493)</f>
        <v>0</v>
      </c>
      <c r="AC493" s="53">
        <f>+SUMIFS(postings!$T:$T,postings!$C:$C,'pl-data'!AC$2,postings!$D:$D,'pl-data'!AC$3,postings!$I:$I,'pl-data'!$A493)-SUMIFS(postings!$W:$W,postings!$C:$C,'pl-data'!AC$2,postings!$D:$D,'pl-data'!AC$3,postings!$M:$M,'pl-data'!$A493)</f>
        <v>0</v>
      </c>
      <c r="AD493" s="53">
        <f>+SUMIFS(postings!$T:$T,postings!$C:$C,'pl-data'!AD$2,postings!$D:$D,'pl-data'!AD$3,postings!$I:$I,'pl-data'!$A493)-SUMIFS(postings!$W:$W,postings!$C:$C,'pl-data'!AD$2,postings!$D:$D,'pl-data'!AD$3,postings!$M:$M,'pl-data'!$A493)</f>
        <v>0</v>
      </c>
      <c r="AE493" s="53">
        <f>+SUMIFS(postings!$T:$T,postings!$C:$C,'pl-data'!AE$2,postings!$D:$D,'pl-data'!AE$3,postings!$I:$I,'pl-data'!$A493)-SUMIFS(postings!$W:$W,postings!$C:$C,'pl-data'!AE$2,postings!$D:$D,'pl-data'!AE$3,postings!$M:$M,'pl-data'!$A493)</f>
        <v>0</v>
      </c>
      <c r="AF493" s="53">
        <f>+SUMIFS(postings!$T:$T,postings!$C:$C,'pl-data'!AF$2,postings!$D:$D,'pl-data'!AF$3,postings!$I:$I,'pl-data'!$A493)-SUMIFS(postings!$W:$W,postings!$C:$C,'pl-data'!AF$2,postings!$D:$D,'pl-data'!AF$3,postings!$M:$M,'pl-data'!$A493)</f>
        <v>0</v>
      </c>
      <c r="AG493" s="53">
        <f>+SUMIFS(postings!$T:$T,postings!$C:$C,'pl-data'!AG$2,postings!$D:$D,'pl-data'!AG$3,postings!$I:$I,'pl-data'!$A493)-SUMIFS(postings!$W:$W,postings!$C:$C,'pl-data'!AG$2,postings!$D:$D,'pl-data'!AG$3,postings!$M:$M,'pl-data'!$A493)</f>
        <v>0</v>
      </c>
      <c r="AH493" s="53">
        <f>+SUMIFS(postings!$T:$T,postings!$C:$C,'pl-data'!AH$2,postings!$D:$D,'pl-data'!AH$3,postings!$I:$I,'pl-data'!$A493)-SUMIFS(postings!$W:$W,postings!$C:$C,'pl-data'!AH$2,postings!$D:$D,'pl-data'!AH$3,postings!$M:$M,'pl-data'!$A493)</f>
        <v>0</v>
      </c>
      <c r="AI493" s="53">
        <f>+SUMIFS(postings!$T:$T,postings!$C:$C,'pl-data'!AI$2,postings!$D:$D,'pl-data'!AI$3,postings!$I:$I,'pl-data'!$A493)-SUMIFS(postings!$W:$W,postings!$C:$C,'pl-data'!AI$2,postings!$D:$D,'pl-data'!AI$3,postings!$M:$M,'pl-data'!$A493)</f>
        <v>0</v>
      </c>
      <c r="AJ493" s="53">
        <f>+SUM(X493:INDEX(X493:AI493,1,Settings!$C$4))</f>
        <v>0</v>
      </c>
      <c r="AK493" s="53">
        <f t="shared" si="247"/>
        <v>0</v>
      </c>
      <c r="AL493" s="53"/>
      <c r="AM493" s="53">
        <f t="shared" si="249"/>
        <v>2.5750000000000002</v>
      </c>
      <c r="AN493" s="53">
        <f t="shared" si="250"/>
        <v>2.5750000000000002</v>
      </c>
      <c r="AO493" s="53">
        <f t="shared" si="251"/>
        <v>2.5750000000000002</v>
      </c>
      <c r="AP493" s="53">
        <f t="shared" si="252"/>
        <v>2.5750000000000002</v>
      </c>
      <c r="AQ493" s="53">
        <f t="shared" si="253"/>
        <v>2.5750000000000002</v>
      </c>
      <c r="AR493" s="53">
        <f t="shared" si="254"/>
        <v>2.5750000000000002</v>
      </c>
      <c r="AS493" s="53">
        <f t="shared" si="255"/>
        <v>2.5750000000000002</v>
      </c>
      <c r="AT493" s="53">
        <f t="shared" si="256"/>
        <v>2.5750000000000002</v>
      </c>
      <c r="AU493" s="53">
        <f t="shared" si="257"/>
        <v>2.5750000000000002</v>
      </c>
      <c r="AV493" s="53">
        <f t="shared" si="258"/>
        <v>2.5750000000000002</v>
      </c>
      <c r="AW493" s="53">
        <f t="shared" si="259"/>
        <v>2.5750000000000002</v>
      </c>
      <c r="AX493" s="53">
        <f t="shared" si="260"/>
        <v>2.5750000000000002</v>
      </c>
      <c r="AY493" s="53">
        <f>+SUM(AM493:INDEX(AM493:AX493,1,Settings!$C$4))</f>
        <v>30.899999999999995</v>
      </c>
      <c r="AZ493" s="53">
        <f t="shared" si="248"/>
        <v>30.899999999999995</v>
      </c>
      <c r="BA493" s="53"/>
      <c r="BB493" s="53">
        <f t="shared" si="231"/>
        <v>2.6522500000000004</v>
      </c>
      <c r="BC493" s="53">
        <f t="shared" si="232"/>
        <v>2.6522500000000004</v>
      </c>
      <c r="BD493" s="53">
        <f t="shared" si="233"/>
        <v>2.6522500000000004</v>
      </c>
      <c r="BE493" s="53">
        <f t="shared" si="234"/>
        <v>2.6522500000000004</v>
      </c>
      <c r="BF493" s="53">
        <f t="shared" si="235"/>
        <v>2.6522500000000004</v>
      </c>
      <c r="BG493" s="53">
        <f t="shared" si="236"/>
        <v>2.6522500000000004</v>
      </c>
      <c r="BH493" s="53">
        <f t="shared" si="237"/>
        <v>2.6522500000000004</v>
      </c>
      <c r="BI493" s="53">
        <f t="shared" si="238"/>
        <v>2.6522500000000004</v>
      </c>
      <c r="BJ493" s="53">
        <f t="shared" si="239"/>
        <v>2.6522500000000004</v>
      </c>
      <c r="BK493" s="53">
        <f t="shared" si="240"/>
        <v>2.6522500000000004</v>
      </c>
      <c r="BL493" s="53">
        <f t="shared" si="241"/>
        <v>2.6522500000000004</v>
      </c>
      <c r="BM493" s="53">
        <f t="shared" si="242"/>
        <v>2.6522500000000004</v>
      </c>
      <c r="BN493" s="53">
        <f t="shared" si="243"/>
        <v>31.827000000000012</v>
      </c>
      <c r="BO493" s="53"/>
      <c r="BP493" s="53">
        <f t="shared" si="244"/>
        <v>33.100080000000013</v>
      </c>
      <c r="BQ493" s="53"/>
      <c r="BR493" s="53">
        <f t="shared" si="245"/>
        <v>34.755084000000018</v>
      </c>
    </row>
    <row r="494" spans="1:70" x14ac:dyDescent="0.2">
      <c r="A494" s="6">
        <v>4965</v>
      </c>
      <c r="B494" s="6" t="str">
        <f>+VLOOKUP(A494,masterfile!B:C,2,FALSE)</f>
        <v>Mietleasing bewegl. WG Betriebsausstatt.</v>
      </c>
      <c r="D494" s="53">
        <f>+SUMIF('[1]2017'!$A:$A,$A494,'[1]2017'!$C:$C)-SUMIF('[1]2017'!$E:$E,$A494,'[1]2017'!$G:$G)</f>
        <v>1</v>
      </c>
      <c r="E494" s="53">
        <f>+SUMIF('[1]2018'!$A:$A,$A494,'[1]2018'!$C:$C)-SUMIF('[1]2018'!$E:$E,$A494,'[1]2018'!$G:$G)</f>
        <v>1</v>
      </c>
      <c r="F494" s="53">
        <f>+SUMIF('[1]2019'!$A:$A,$A494,'[1]2019'!$C:$C)-SUMIF('[1]2019'!$E:$E,$A494,'[1]2019'!$G:$G)</f>
        <v>1</v>
      </c>
      <c r="G494" s="53">
        <f>+SUMIF('[1]2020'!$A:$A,$A494,'[1]2020'!$C:$C)-SUMIF('[1]2020'!$E:$E,$A494,'[1]2020'!$G:$G)</f>
        <v>1</v>
      </c>
      <c r="H494" s="53"/>
      <c r="I494" s="53">
        <f>+(+SUMIF('[1]2021'!$A:$A,$A494,'[1]2021'!$C:$C)-SUMIF('[1]2021'!$E:$E,$A494,'[1]2021'!$G:$G))/12</f>
        <v>8.3333333333333329E-2</v>
      </c>
      <c r="J494" s="53">
        <f>+(+SUMIF('[1]2021'!$A:$A,$A494,'[1]2021'!$C:$C)-SUMIF('[1]2021'!$E:$E,$A494,'[1]2021'!$G:$G))/12</f>
        <v>8.3333333333333329E-2</v>
      </c>
      <c r="K494" s="53">
        <f>+(+SUMIF('[1]2021'!$A:$A,$A494,'[1]2021'!$C:$C)-SUMIF('[1]2021'!$E:$E,$A494,'[1]2021'!$G:$G))/12</f>
        <v>8.3333333333333329E-2</v>
      </c>
      <c r="L494" s="53">
        <f>+(+SUMIF('[1]2021'!$A:$A,$A494,'[1]2021'!$C:$C)-SUMIF('[1]2021'!$E:$E,$A494,'[1]2021'!$G:$G))/12</f>
        <v>8.3333333333333329E-2</v>
      </c>
      <c r="M494" s="53">
        <f>+(+SUMIF('[1]2021'!$A:$A,$A494,'[1]2021'!$C:$C)-SUMIF('[1]2021'!$E:$E,$A494,'[1]2021'!$G:$G))/12</f>
        <v>8.3333333333333329E-2</v>
      </c>
      <c r="N494" s="53">
        <f>+(+SUMIF('[1]2021'!$A:$A,$A494,'[1]2021'!$C:$C)-SUMIF('[1]2021'!$E:$E,$A494,'[1]2021'!$G:$G))/12</f>
        <v>8.3333333333333329E-2</v>
      </c>
      <c r="O494" s="53">
        <f>+(+SUMIF('[1]2021'!$A:$A,$A494,'[1]2021'!$C:$C)-SUMIF('[1]2021'!$E:$E,$A494,'[1]2021'!$G:$G))/12</f>
        <v>8.3333333333333329E-2</v>
      </c>
      <c r="P494" s="53">
        <f>+(+SUMIF('[1]2021'!$A:$A,$A494,'[1]2021'!$C:$C)-SUMIF('[1]2021'!$E:$E,$A494,'[1]2021'!$G:$G))/12</f>
        <v>8.3333333333333329E-2</v>
      </c>
      <c r="Q494" s="53">
        <f>+(+SUMIF('[1]2021'!$A:$A,$A494,'[1]2021'!$C:$C)-SUMIF('[1]2021'!$E:$E,$A494,'[1]2021'!$G:$G))/12</f>
        <v>8.3333333333333329E-2</v>
      </c>
      <c r="R494" s="53">
        <f>+(+SUMIF('[1]2021'!$A:$A,$A494,'[1]2021'!$C:$C)-SUMIF('[1]2021'!$E:$E,$A494,'[1]2021'!$G:$G))/12</f>
        <v>8.3333333333333329E-2</v>
      </c>
      <c r="S494" s="53">
        <f>+(+SUMIF('[1]2021'!$A:$A,$A494,'[1]2021'!$C:$C)-SUMIF('[1]2021'!$E:$E,$A494,'[1]2021'!$G:$G))/12</f>
        <v>8.3333333333333329E-2</v>
      </c>
      <c r="T494" s="53">
        <f>+(+SUMIF('[1]2021'!$A:$A,$A494,'[1]2021'!$C:$C)-SUMIF('[1]2021'!$E:$E,$A494,'[1]2021'!$G:$G))/12</f>
        <v>8.3333333333333329E-2</v>
      </c>
      <c r="U494" s="53">
        <f>+SUM(I494:INDEX(I494:T494,1,Settings!$C$4))</f>
        <v>1</v>
      </c>
      <c r="V494" s="53">
        <f t="shared" ref="V494" si="261">+SUM(I494:T494)</f>
        <v>1</v>
      </c>
      <c r="W494" s="53"/>
      <c r="X494" s="53">
        <f>+SUMIFS(postings!$T:$T,postings!$C:$C,'pl-data'!X$2,postings!$D:$D,'pl-data'!X$3,postings!$I:$I,'pl-data'!$A494)-SUMIFS(postings!$W:$W,postings!$C:$C,'pl-data'!X$2,postings!$D:$D,'pl-data'!X$3,postings!$M:$M,'pl-data'!$A494)</f>
        <v>0</v>
      </c>
      <c r="Y494" s="53">
        <f>+SUMIFS(postings!$T:$T,postings!$C:$C,'pl-data'!Y$2,postings!$D:$D,'pl-data'!Y$3,postings!$I:$I,'pl-data'!$A494)-SUMIFS(postings!$W:$W,postings!$C:$C,'pl-data'!Y$2,postings!$D:$D,'pl-data'!Y$3,postings!$M:$M,'pl-data'!$A494)</f>
        <v>0</v>
      </c>
      <c r="Z494" s="53">
        <f>+SUMIFS(postings!$T:$T,postings!$C:$C,'pl-data'!Z$2,postings!$D:$D,'pl-data'!Z$3,postings!$I:$I,'pl-data'!$A494)-SUMIFS(postings!$W:$W,postings!$C:$C,'pl-data'!Z$2,postings!$D:$D,'pl-data'!Z$3,postings!$M:$M,'pl-data'!$A494)</f>
        <v>0</v>
      </c>
      <c r="AA494" s="53">
        <f>+SUMIFS(postings!$T:$T,postings!$C:$C,'pl-data'!AA$2,postings!$D:$D,'pl-data'!AA$3,postings!$I:$I,'pl-data'!$A494)-SUMIFS(postings!$W:$W,postings!$C:$C,'pl-data'!AA$2,postings!$D:$D,'pl-data'!AA$3,postings!$M:$M,'pl-data'!$A494)</f>
        <v>0</v>
      </c>
      <c r="AB494" s="53">
        <f>+SUMIFS(postings!$T:$T,postings!$C:$C,'pl-data'!AB$2,postings!$D:$D,'pl-data'!AB$3,postings!$I:$I,'pl-data'!$A494)-SUMIFS(postings!$W:$W,postings!$C:$C,'pl-data'!AB$2,postings!$D:$D,'pl-data'!AB$3,postings!$M:$M,'pl-data'!$A494)</f>
        <v>0</v>
      </c>
      <c r="AC494" s="53">
        <f>+SUMIFS(postings!$T:$T,postings!$C:$C,'pl-data'!AC$2,postings!$D:$D,'pl-data'!AC$3,postings!$I:$I,'pl-data'!$A494)-SUMIFS(postings!$W:$W,postings!$C:$C,'pl-data'!AC$2,postings!$D:$D,'pl-data'!AC$3,postings!$M:$M,'pl-data'!$A494)</f>
        <v>0</v>
      </c>
      <c r="AD494" s="53">
        <f>+SUMIFS(postings!$T:$T,postings!$C:$C,'pl-data'!AD$2,postings!$D:$D,'pl-data'!AD$3,postings!$I:$I,'pl-data'!$A494)-SUMIFS(postings!$W:$W,postings!$C:$C,'pl-data'!AD$2,postings!$D:$D,'pl-data'!AD$3,postings!$M:$M,'pl-data'!$A494)</f>
        <v>0</v>
      </c>
      <c r="AE494" s="53">
        <f>+SUMIFS(postings!$T:$T,postings!$C:$C,'pl-data'!AE$2,postings!$D:$D,'pl-data'!AE$3,postings!$I:$I,'pl-data'!$A494)-SUMIFS(postings!$W:$W,postings!$C:$C,'pl-data'!AE$2,postings!$D:$D,'pl-data'!AE$3,postings!$M:$M,'pl-data'!$A494)</f>
        <v>0</v>
      </c>
      <c r="AF494" s="53">
        <f>+SUMIFS(postings!$T:$T,postings!$C:$C,'pl-data'!AF$2,postings!$D:$D,'pl-data'!AF$3,postings!$I:$I,'pl-data'!$A494)-SUMIFS(postings!$W:$W,postings!$C:$C,'pl-data'!AF$2,postings!$D:$D,'pl-data'!AF$3,postings!$M:$M,'pl-data'!$A494)</f>
        <v>0</v>
      </c>
      <c r="AG494" s="53">
        <f>+SUMIFS(postings!$T:$T,postings!$C:$C,'pl-data'!AG$2,postings!$D:$D,'pl-data'!AG$3,postings!$I:$I,'pl-data'!$A494)-SUMIFS(postings!$W:$W,postings!$C:$C,'pl-data'!AG$2,postings!$D:$D,'pl-data'!AG$3,postings!$M:$M,'pl-data'!$A494)</f>
        <v>0</v>
      </c>
      <c r="AH494" s="53">
        <f>+SUMIFS(postings!$T:$T,postings!$C:$C,'pl-data'!AH$2,postings!$D:$D,'pl-data'!AH$3,postings!$I:$I,'pl-data'!$A494)-SUMIFS(postings!$W:$W,postings!$C:$C,'pl-data'!AH$2,postings!$D:$D,'pl-data'!AH$3,postings!$M:$M,'pl-data'!$A494)</f>
        <v>0</v>
      </c>
      <c r="AI494" s="53">
        <f>+SUMIFS(postings!$T:$T,postings!$C:$C,'pl-data'!AI$2,postings!$D:$D,'pl-data'!AI$3,postings!$I:$I,'pl-data'!$A494)-SUMIFS(postings!$W:$W,postings!$C:$C,'pl-data'!AI$2,postings!$D:$D,'pl-data'!AI$3,postings!$M:$M,'pl-data'!$A494)</f>
        <v>0</v>
      </c>
      <c r="AJ494" s="53">
        <f>+SUM(X494:INDEX(X494:AI494,1,Settings!$C$4))</f>
        <v>0</v>
      </c>
      <c r="AK494" s="53">
        <f t="shared" ref="AK494" si="262">+SUM(X494:AI494)</f>
        <v>0</v>
      </c>
      <c r="AL494" s="53"/>
      <c r="AM494" s="53">
        <f t="shared" si="249"/>
        <v>8.5833333333333331E-2</v>
      </c>
      <c r="AN494" s="53">
        <f t="shared" si="250"/>
        <v>8.5833333333333331E-2</v>
      </c>
      <c r="AO494" s="53">
        <f t="shared" si="251"/>
        <v>8.5833333333333331E-2</v>
      </c>
      <c r="AP494" s="53">
        <f t="shared" si="252"/>
        <v>8.5833333333333331E-2</v>
      </c>
      <c r="AQ494" s="53">
        <f t="shared" si="253"/>
        <v>8.5833333333333331E-2</v>
      </c>
      <c r="AR494" s="53">
        <f t="shared" si="254"/>
        <v>8.5833333333333331E-2</v>
      </c>
      <c r="AS494" s="53">
        <f t="shared" si="255"/>
        <v>8.5833333333333331E-2</v>
      </c>
      <c r="AT494" s="53">
        <f t="shared" si="256"/>
        <v>8.5833333333333331E-2</v>
      </c>
      <c r="AU494" s="53">
        <f t="shared" si="257"/>
        <v>8.5833333333333331E-2</v>
      </c>
      <c r="AV494" s="53">
        <f t="shared" si="258"/>
        <v>8.5833333333333331E-2</v>
      </c>
      <c r="AW494" s="53">
        <f t="shared" si="259"/>
        <v>8.5833333333333331E-2</v>
      </c>
      <c r="AX494" s="53">
        <f t="shared" si="260"/>
        <v>8.5833333333333331E-2</v>
      </c>
      <c r="AY494" s="53">
        <f>+SUM(AM494:INDEX(AM494:AX494,1,Settings!$C$4))</f>
        <v>1.03</v>
      </c>
      <c r="AZ494" s="53">
        <f t="shared" ref="AZ494" si="263">+SUM(AM494:AX494)</f>
        <v>1.03</v>
      </c>
      <c r="BA494" s="53"/>
      <c r="BB494" s="53">
        <f t="shared" si="231"/>
        <v>8.8408333333333339E-2</v>
      </c>
      <c r="BC494" s="53">
        <f t="shared" si="232"/>
        <v>8.8408333333333339E-2</v>
      </c>
      <c r="BD494" s="53">
        <f t="shared" si="233"/>
        <v>8.8408333333333339E-2</v>
      </c>
      <c r="BE494" s="53">
        <f t="shared" si="234"/>
        <v>8.8408333333333339E-2</v>
      </c>
      <c r="BF494" s="53">
        <f t="shared" si="235"/>
        <v>8.8408333333333339E-2</v>
      </c>
      <c r="BG494" s="53">
        <f t="shared" si="236"/>
        <v>8.8408333333333339E-2</v>
      </c>
      <c r="BH494" s="53">
        <f t="shared" si="237"/>
        <v>8.8408333333333339E-2</v>
      </c>
      <c r="BI494" s="53">
        <f t="shared" si="238"/>
        <v>8.8408333333333339E-2</v>
      </c>
      <c r="BJ494" s="53">
        <f t="shared" si="239"/>
        <v>8.8408333333333339E-2</v>
      </c>
      <c r="BK494" s="53">
        <f t="shared" si="240"/>
        <v>8.8408333333333339E-2</v>
      </c>
      <c r="BL494" s="53">
        <f t="shared" si="241"/>
        <v>8.8408333333333339E-2</v>
      </c>
      <c r="BM494" s="53">
        <f t="shared" si="242"/>
        <v>8.8408333333333339E-2</v>
      </c>
      <c r="BN494" s="53">
        <f t="shared" ref="BN494" si="264">+SUM(BB494:BM494)</f>
        <v>1.0609</v>
      </c>
      <c r="BO494" s="53"/>
      <c r="BP494" s="53">
        <f t="shared" ref="BP494" si="265">+BN494*1.04</f>
        <v>1.1033360000000001</v>
      </c>
      <c r="BQ494" s="53"/>
      <c r="BR494" s="53">
        <f t="shared" si="245"/>
        <v>1.1585028000000002</v>
      </c>
    </row>
    <row r="495" spans="1:70" x14ac:dyDescent="0.2">
      <c r="A495" s="6">
        <v>4969</v>
      </c>
      <c r="B495" s="6" t="str">
        <f>+VLOOKUP(A495,masterfile!B:C,2,FALSE)</f>
        <v>Aufwand Abraum-/Abfallbeseitigung</v>
      </c>
      <c r="D495" s="53">
        <f>+SUMIF('[1]2017'!$A:$A,$A495,'[1]2017'!$C:$C)-SUMIF('[1]2017'!$E:$E,$A495,'[1]2017'!$G:$G)</f>
        <v>0</v>
      </c>
      <c r="E495" s="53">
        <f>+SUMIF('[1]2018'!$A:$A,$A495,'[1]2018'!$C:$C)-SUMIF('[1]2018'!$E:$E,$A495,'[1]2018'!$G:$G)</f>
        <v>0</v>
      </c>
      <c r="F495" s="53">
        <f>+SUMIF('[1]2019'!$A:$A,$A495,'[1]2019'!$C:$C)-SUMIF('[1]2019'!$E:$E,$A495,'[1]2019'!$G:$G)</f>
        <v>0</v>
      </c>
      <c r="G495" s="53">
        <f>+SUMIF('[1]2020'!$A:$A,$A495,'[1]2020'!$C:$C)-SUMIF('[1]2020'!$E:$E,$A495,'[1]2020'!$G:$G)</f>
        <v>0</v>
      </c>
      <c r="H495" s="53"/>
      <c r="I495" s="53">
        <f>+(+SUMIF('[1]2021'!$A:$A,$A495,'[1]2021'!$C:$C)-SUMIF('[1]2021'!$E:$E,$A495,'[1]2021'!$G:$G))/12</f>
        <v>0</v>
      </c>
      <c r="J495" s="53">
        <f>+(+SUMIF('[1]2021'!$A:$A,$A495,'[1]2021'!$C:$C)-SUMIF('[1]2021'!$E:$E,$A495,'[1]2021'!$G:$G))/12</f>
        <v>0</v>
      </c>
      <c r="K495" s="53">
        <f>+(+SUMIF('[1]2021'!$A:$A,$A495,'[1]2021'!$C:$C)-SUMIF('[1]2021'!$E:$E,$A495,'[1]2021'!$G:$G))/12</f>
        <v>0</v>
      </c>
      <c r="L495" s="53">
        <f>+(+SUMIF('[1]2021'!$A:$A,$A495,'[1]2021'!$C:$C)-SUMIF('[1]2021'!$E:$E,$A495,'[1]2021'!$G:$G))/12</f>
        <v>0</v>
      </c>
      <c r="M495" s="53">
        <f>+(+SUMIF('[1]2021'!$A:$A,$A495,'[1]2021'!$C:$C)-SUMIF('[1]2021'!$E:$E,$A495,'[1]2021'!$G:$G))/12</f>
        <v>0</v>
      </c>
      <c r="N495" s="53">
        <f>+(+SUMIF('[1]2021'!$A:$A,$A495,'[1]2021'!$C:$C)-SUMIF('[1]2021'!$E:$E,$A495,'[1]2021'!$G:$G))/12</f>
        <v>0</v>
      </c>
      <c r="O495" s="53">
        <f>+(+SUMIF('[1]2021'!$A:$A,$A495,'[1]2021'!$C:$C)-SUMIF('[1]2021'!$E:$E,$A495,'[1]2021'!$G:$G))/12</f>
        <v>0</v>
      </c>
      <c r="P495" s="53">
        <f>+(+SUMIF('[1]2021'!$A:$A,$A495,'[1]2021'!$C:$C)-SUMIF('[1]2021'!$E:$E,$A495,'[1]2021'!$G:$G))/12</f>
        <v>0</v>
      </c>
      <c r="Q495" s="53">
        <f>+(+SUMIF('[1]2021'!$A:$A,$A495,'[1]2021'!$C:$C)-SUMIF('[1]2021'!$E:$E,$A495,'[1]2021'!$G:$G))/12</f>
        <v>0</v>
      </c>
      <c r="R495" s="53">
        <f>+(+SUMIF('[1]2021'!$A:$A,$A495,'[1]2021'!$C:$C)-SUMIF('[1]2021'!$E:$E,$A495,'[1]2021'!$G:$G))/12</f>
        <v>0</v>
      </c>
      <c r="S495" s="53">
        <f>+(+SUMIF('[1]2021'!$A:$A,$A495,'[1]2021'!$C:$C)-SUMIF('[1]2021'!$E:$E,$A495,'[1]2021'!$G:$G))/12</f>
        <v>0</v>
      </c>
      <c r="T495" s="53">
        <f>+(+SUMIF('[1]2021'!$A:$A,$A495,'[1]2021'!$C:$C)-SUMIF('[1]2021'!$E:$E,$A495,'[1]2021'!$G:$G))/12</f>
        <v>0</v>
      </c>
      <c r="U495" s="53">
        <f>+SUM(I495:INDEX(I495:T495,1,Settings!$C$4))</f>
        <v>0</v>
      </c>
      <c r="V495" s="53">
        <f t="shared" si="246"/>
        <v>0</v>
      </c>
      <c r="W495" s="53"/>
      <c r="X495" s="53">
        <f>+SUMIFS(postings!$T:$T,postings!$C:$C,'pl-data'!X$2,postings!$D:$D,'pl-data'!X$3,postings!$I:$I,'pl-data'!$A495)-SUMIFS(postings!$W:$W,postings!$C:$C,'pl-data'!X$2,postings!$D:$D,'pl-data'!X$3,postings!$M:$M,'pl-data'!$A495)</f>
        <v>0</v>
      </c>
      <c r="Y495" s="53">
        <f>+SUMIFS(postings!$T:$T,postings!$C:$C,'pl-data'!Y$2,postings!$D:$D,'pl-data'!Y$3,postings!$I:$I,'pl-data'!$A495)-SUMIFS(postings!$W:$W,postings!$C:$C,'pl-data'!Y$2,postings!$D:$D,'pl-data'!Y$3,postings!$M:$M,'pl-data'!$A495)</f>
        <v>0</v>
      </c>
      <c r="Z495" s="53">
        <f>+SUMIFS(postings!$T:$T,postings!$C:$C,'pl-data'!Z$2,postings!$D:$D,'pl-data'!Z$3,postings!$I:$I,'pl-data'!$A495)-SUMIFS(postings!$W:$W,postings!$C:$C,'pl-data'!Z$2,postings!$D:$D,'pl-data'!Z$3,postings!$M:$M,'pl-data'!$A495)</f>
        <v>0</v>
      </c>
      <c r="AA495" s="53">
        <f>+SUMIFS(postings!$T:$T,postings!$C:$C,'pl-data'!AA$2,postings!$D:$D,'pl-data'!AA$3,postings!$I:$I,'pl-data'!$A495)-SUMIFS(postings!$W:$W,postings!$C:$C,'pl-data'!AA$2,postings!$D:$D,'pl-data'!AA$3,postings!$M:$M,'pl-data'!$A495)</f>
        <v>0</v>
      </c>
      <c r="AB495" s="53">
        <f>+SUMIFS(postings!$T:$T,postings!$C:$C,'pl-data'!AB$2,postings!$D:$D,'pl-data'!AB$3,postings!$I:$I,'pl-data'!$A495)-SUMIFS(postings!$W:$W,postings!$C:$C,'pl-data'!AB$2,postings!$D:$D,'pl-data'!AB$3,postings!$M:$M,'pl-data'!$A495)</f>
        <v>0</v>
      </c>
      <c r="AC495" s="53">
        <f>+SUMIFS(postings!$T:$T,postings!$C:$C,'pl-data'!AC$2,postings!$D:$D,'pl-data'!AC$3,postings!$I:$I,'pl-data'!$A495)-SUMIFS(postings!$W:$W,postings!$C:$C,'pl-data'!AC$2,postings!$D:$D,'pl-data'!AC$3,postings!$M:$M,'pl-data'!$A495)</f>
        <v>0</v>
      </c>
      <c r="AD495" s="53">
        <f>+SUMIFS(postings!$T:$T,postings!$C:$C,'pl-data'!AD$2,postings!$D:$D,'pl-data'!AD$3,postings!$I:$I,'pl-data'!$A495)-SUMIFS(postings!$W:$W,postings!$C:$C,'pl-data'!AD$2,postings!$D:$D,'pl-data'!AD$3,postings!$M:$M,'pl-data'!$A495)</f>
        <v>0</v>
      </c>
      <c r="AE495" s="53">
        <f>+SUMIFS(postings!$T:$T,postings!$C:$C,'pl-data'!AE$2,postings!$D:$D,'pl-data'!AE$3,postings!$I:$I,'pl-data'!$A495)-SUMIFS(postings!$W:$W,postings!$C:$C,'pl-data'!AE$2,postings!$D:$D,'pl-data'!AE$3,postings!$M:$M,'pl-data'!$A495)</f>
        <v>0</v>
      </c>
      <c r="AF495" s="53">
        <f>+SUMIFS(postings!$T:$T,postings!$C:$C,'pl-data'!AF$2,postings!$D:$D,'pl-data'!AF$3,postings!$I:$I,'pl-data'!$A495)-SUMIFS(postings!$W:$W,postings!$C:$C,'pl-data'!AF$2,postings!$D:$D,'pl-data'!AF$3,postings!$M:$M,'pl-data'!$A495)</f>
        <v>0</v>
      </c>
      <c r="AG495" s="53">
        <f>+SUMIFS(postings!$T:$T,postings!$C:$C,'pl-data'!AG$2,postings!$D:$D,'pl-data'!AG$3,postings!$I:$I,'pl-data'!$A495)-SUMIFS(postings!$W:$W,postings!$C:$C,'pl-data'!AG$2,postings!$D:$D,'pl-data'!AG$3,postings!$M:$M,'pl-data'!$A495)</f>
        <v>0</v>
      </c>
      <c r="AH495" s="53">
        <f>+SUMIFS(postings!$T:$T,postings!$C:$C,'pl-data'!AH$2,postings!$D:$D,'pl-data'!AH$3,postings!$I:$I,'pl-data'!$A495)-SUMIFS(postings!$W:$W,postings!$C:$C,'pl-data'!AH$2,postings!$D:$D,'pl-data'!AH$3,postings!$M:$M,'pl-data'!$A495)</f>
        <v>0</v>
      </c>
      <c r="AI495" s="53">
        <f>+SUMIFS(postings!$T:$T,postings!$C:$C,'pl-data'!AI$2,postings!$D:$D,'pl-data'!AI$3,postings!$I:$I,'pl-data'!$A495)-SUMIFS(postings!$W:$W,postings!$C:$C,'pl-data'!AI$2,postings!$D:$D,'pl-data'!AI$3,postings!$M:$M,'pl-data'!$A495)</f>
        <v>0</v>
      </c>
      <c r="AJ495" s="53">
        <f>+SUM(X495:INDEX(X495:AI495,1,Settings!$C$4))</f>
        <v>0</v>
      </c>
      <c r="AK495" s="53">
        <f t="shared" si="247"/>
        <v>0</v>
      </c>
      <c r="AL495" s="53"/>
      <c r="AM495" s="53">
        <f t="shared" si="249"/>
        <v>0</v>
      </c>
      <c r="AN495" s="53">
        <f t="shared" si="250"/>
        <v>0</v>
      </c>
      <c r="AO495" s="53">
        <f t="shared" si="251"/>
        <v>0</v>
      </c>
      <c r="AP495" s="53">
        <f t="shared" si="252"/>
        <v>0</v>
      </c>
      <c r="AQ495" s="53">
        <f t="shared" si="253"/>
        <v>0</v>
      </c>
      <c r="AR495" s="53">
        <f t="shared" si="254"/>
        <v>0</v>
      </c>
      <c r="AS495" s="53">
        <f t="shared" si="255"/>
        <v>0</v>
      </c>
      <c r="AT495" s="53">
        <f t="shared" si="256"/>
        <v>0</v>
      </c>
      <c r="AU495" s="53">
        <f t="shared" si="257"/>
        <v>0</v>
      </c>
      <c r="AV495" s="53">
        <f t="shared" si="258"/>
        <v>0</v>
      </c>
      <c r="AW495" s="53">
        <f t="shared" si="259"/>
        <v>0</v>
      </c>
      <c r="AX495" s="53">
        <f t="shared" si="260"/>
        <v>0</v>
      </c>
      <c r="AY495" s="53">
        <f>+SUM(AM495:INDEX(AM495:AX495,1,Settings!$C$4))</f>
        <v>0</v>
      </c>
      <c r="AZ495" s="53">
        <f t="shared" si="248"/>
        <v>0</v>
      </c>
      <c r="BA495" s="53"/>
      <c r="BB495" s="53">
        <f t="shared" si="231"/>
        <v>0</v>
      </c>
      <c r="BC495" s="53">
        <f t="shared" si="232"/>
        <v>0</v>
      </c>
      <c r="BD495" s="53">
        <f t="shared" si="233"/>
        <v>0</v>
      </c>
      <c r="BE495" s="53">
        <f t="shared" si="234"/>
        <v>0</v>
      </c>
      <c r="BF495" s="53">
        <f t="shared" si="235"/>
        <v>0</v>
      </c>
      <c r="BG495" s="53">
        <f t="shared" si="236"/>
        <v>0</v>
      </c>
      <c r="BH495" s="53">
        <f t="shared" si="237"/>
        <v>0</v>
      </c>
      <c r="BI495" s="53">
        <f t="shared" si="238"/>
        <v>0</v>
      </c>
      <c r="BJ495" s="53">
        <f t="shared" si="239"/>
        <v>0</v>
      </c>
      <c r="BK495" s="53">
        <f t="shared" si="240"/>
        <v>0</v>
      </c>
      <c r="BL495" s="53">
        <f t="shared" si="241"/>
        <v>0</v>
      </c>
      <c r="BM495" s="53">
        <f t="shared" si="242"/>
        <v>0</v>
      </c>
      <c r="BN495" s="53">
        <f t="shared" si="243"/>
        <v>0</v>
      </c>
      <c r="BO495" s="53"/>
      <c r="BP495" s="53">
        <f t="shared" si="244"/>
        <v>0</v>
      </c>
      <c r="BQ495" s="53"/>
      <c r="BR495" s="53">
        <f t="shared" si="245"/>
        <v>0</v>
      </c>
    </row>
    <row r="496" spans="1:70" x14ac:dyDescent="0.2">
      <c r="A496" s="6">
        <v>4970</v>
      </c>
      <c r="B496" s="6" t="str">
        <f>+VLOOKUP(A496,masterfile!B:C,2,FALSE)</f>
        <v>Nebenkosten des Geldverkehrs</v>
      </c>
      <c r="D496" s="53">
        <f>+SUMIF('[1]2017'!$A:$A,$A496,'[1]2017'!$C:$C)-SUMIF('[1]2017'!$E:$E,$A496,'[1]2017'!$G:$G)</f>
        <v>169.59331125</v>
      </c>
      <c r="E496" s="53">
        <f>+SUMIF('[1]2018'!$A:$A,$A496,'[1]2018'!$C:$C)-SUMIF('[1]2018'!$E:$E,$A496,'[1]2018'!$G:$G)</f>
        <v>174.68068308749997</v>
      </c>
      <c r="F496" s="53">
        <f>+SUMIF('[1]2019'!$A:$A,$A496,'[1]2019'!$C:$C)-SUMIF('[1]2019'!$E:$E,$A496,'[1]2019'!$G:$G)</f>
        <v>180.27000894630001</v>
      </c>
      <c r="G496" s="53">
        <f>+SUMIF('[1]2020'!$A:$A,$A496,'[1]2020'!$C:$C)-SUMIF('[1]2020'!$E:$E,$A496,'[1]2020'!$G:$G)</f>
        <v>186.93947202731309</v>
      </c>
      <c r="H496" s="53"/>
      <c r="I496" s="53">
        <f>+(+SUMIF('[1]2021'!$A:$A,$A496,'[1]2021'!$C:$C)-SUMIF('[1]2021'!$E:$E,$A496,'[1]2021'!$G:$G))/12</f>
        <v>16.279258918211848</v>
      </c>
      <c r="J496" s="53">
        <f>+(+SUMIF('[1]2021'!$A:$A,$A496,'[1]2021'!$C:$C)-SUMIF('[1]2021'!$E:$E,$A496,'[1]2021'!$G:$G))/12</f>
        <v>16.279258918211848</v>
      </c>
      <c r="K496" s="53">
        <f>+(+SUMIF('[1]2021'!$A:$A,$A496,'[1]2021'!$C:$C)-SUMIF('[1]2021'!$E:$E,$A496,'[1]2021'!$G:$G))/12</f>
        <v>16.279258918211848</v>
      </c>
      <c r="L496" s="53">
        <f>+(+SUMIF('[1]2021'!$A:$A,$A496,'[1]2021'!$C:$C)-SUMIF('[1]2021'!$E:$E,$A496,'[1]2021'!$G:$G))/12</f>
        <v>16.279258918211848</v>
      </c>
      <c r="M496" s="53">
        <f>+(+SUMIF('[1]2021'!$A:$A,$A496,'[1]2021'!$C:$C)-SUMIF('[1]2021'!$E:$E,$A496,'[1]2021'!$G:$G))/12</f>
        <v>16.279258918211848</v>
      </c>
      <c r="N496" s="53">
        <f>+(+SUMIF('[1]2021'!$A:$A,$A496,'[1]2021'!$C:$C)-SUMIF('[1]2021'!$E:$E,$A496,'[1]2021'!$G:$G))/12</f>
        <v>16.279258918211848</v>
      </c>
      <c r="O496" s="53">
        <f>+(+SUMIF('[1]2021'!$A:$A,$A496,'[1]2021'!$C:$C)-SUMIF('[1]2021'!$E:$E,$A496,'[1]2021'!$G:$G))/12</f>
        <v>16.279258918211848</v>
      </c>
      <c r="P496" s="53">
        <f>+(+SUMIF('[1]2021'!$A:$A,$A496,'[1]2021'!$C:$C)-SUMIF('[1]2021'!$E:$E,$A496,'[1]2021'!$G:$G))/12</f>
        <v>16.279258918211848</v>
      </c>
      <c r="Q496" s="53">
        <f>+(+SUMIF('[1]2021'!$A:$A,$A496,'[1]2021'!$C:$C)-SUMIF('[1]2021'!$E:$E,$A496,'[1]2021'!$G:$G))/12</f>
        <v>16.279258918211848</v>
      </c>
      <c r="R496" s="53">
        <f>+(+SUMIF('[1]2021'!$A:$A,$A496,'[1]2021'!$C:$C)-SUMIF('[1]2021'!$E:$E,$A496,'[1]2021'!$G:$G))/12</f>
        <v>16.279258918211848</v>
      </c>
      <c r="S496" s="53">
        <f>+(+SUMIF('[1]2021'!$A:$A,$A496,'[1]2021'!$C:$C)-SUMIF('[1]2021'!$E:$E,$A496,'[1]2021'!$G:$G))/12</f>
        <v>16.279258918211848</v>
      </c>
      <c r="T496" s="53">
        <f>+(+SUMIF('[1]2021'!$A:$A,$A496,'[1]2021'!$C:$C)-SUMIF('[1]2021'!$E:$E,$A496,'[1]2021'!$G:$G))/12</f>
        <v>16.279258918211848</v>
      </c>
      <c r="U496" s="53">
        <f>+SUM(I496:INDEX(I496:T496,1,Settings!$C$4))</f>
        <v>195.35110701854214</v>
      </c>
      <c r="V496" s="53">
        <f t="shared" si="246"/>
        <v>195.35110701854214</v>
      </c>
      <c r="W496" s="53"/>
      <c r="X496" s="53">
        <f>+SUMIFS(postings!$T:$T,postings!$C:$C,'pl-data'!X$2,postings!$D:$D,'pl-data'!X$3,postings!$I:$I,'pl-data'!$A496)-SUMIFS(postings!$W:$W,postings!$C:$C,'pl-data'!X$2,postings!$D:$D,'pl-data'!X$3,postings!$M:$M,'pl-data'!$A496)</f>
        <v>0</v>
      </c>
      <c r="Y496" s="53">
        <f>+SUMIFS(postings!$T:$T,postings!$C:$C,'pl-data'!Y$2,postings!$D:$D,'pl-data'!Y$3,postings!$I:$I,'pl-data'!$A496)-SUMIFS(postings!$W:$W,postings!$C:$C,'pl-data'!Y$2,postings!$D:$D,'pl-data'!Y$3,postings!$M:$M,'pl-data'!$A496)</f>
        <v>0</v>
      </c>
      <c r="Z496" s="53">
        <f>+SUMIFS(postings!$T:$T,postings!$C:$C,'pl-data'!Z$2,postings!$D:$D,'pl-data'!Z$3,postings!$I:$I,'pl-data'!$A496)-SUMIFS(postings!$W:$W,postings!$C:$C,'pl-data'!Z$2,postings!$D:$D,'pl-data'!Z$3,postings!$M:$M,'pl-data'!$A496)</f>
        <v>0</v>
      </c>
      <c r="AA496" s="53">
        <f>+SUMIFS(postings!$T:$T,postings!$C:$C,'pl-data'!AA$2,postings!$D:$D,'pl-data'!AA$3,postings!$I:$I,'pl-data'!$A496)-SUMIFS(postings!$W:$W,postings!$C:$C,'pl-data'!AA$2,postings!$D:$D,'pl-data'!AA$3,postings!$M:$M,'pl-data'!$A496)</f>
        <v>0</v>
      </c>
      <c r="AB496" s="53">
        <f>+SUMIFS(postings!$T:$T,postings!$C:$C,'pl-data'!AB$2,postings!$D:$D,'pl-data'!AB$3,postings!$I:$I,'pl-data'!$A496)-SUMIFS(postings!$W:$W,postings!$C:$C,'pl-data'!AB$2,postings!$D:$D,'pl-data'!AB$3,postings!$M:$M,'pl-data'!$A496)</f>
        <v>0</v>
      </c>
      <c r="AC496" s="53">
        <f>+SUMIFS(postings!$T:$T,postings!$C:$C,'pl-data'!AC$2,postings!$D:$D,'pl-data'!AC$3,postings!$I:$I,'pl-data'!$A496)-SUMIFS(postings!$W:$W,postings!$C:$C,'pl-data'!AC$2,postings!$D:$D,'pl-data'!AC$3,postings!$M:$M,'pl-data'!$A496)</f>
        <v>0</v>
      </c>
      <c r="AD496" s="53">
        <f>+SUMIFS(postings!$T:$T,postings!$C:$C,'pl-data'!AD$2,postings!$D:$D,'pl-data'!AD$3,postings!$I:$I,'pl-data'!$A496)-SUMIFS(postings!$W:$W,postings!$C:$C,'pl-data'!AD$2,postings!$D:$D,'pl-data'!AD$3,postings!$M:$M,'pl-data'!$A496)</f>
        <v>0</v>
      </c>
      <c r="AE496" s="53">
        <f>+SUMIFS(postings!$T:$T,postings!$C:$C,'pl-data'!AE$2,postings!$D:$D,'pl-data'!AE$3,postings!$I:$I,'pl-data'!$A496)-SUMIFS(postings!$W:$W,postings!$C:$C,'pl-data'!AE$2,postings!$D:$D,'pl-data'!AE$3,postings!$M:$M,'pl-data'!$A496)</f>
        <v>0</v>
      </c>
      <c r="AF496" s="53">
        <f>+SUMIFS(postings!$T:$T,postings!$C:$C,'pl-data'!AF$2,postings!$D:$D,'pl-data'!AF$3,postings!$I:$I,'pl-data'!$A496)-SUMIFS(postings!$W:$W,postings!$C:$C,'pl-data'!AF$2,postings!$D:$D,'pl-data'!AF$3,postings!$M:$M,'pl-data'!$A496)</f>
        <v>0</v>
      </c>
      <c r="AG496" s="53">
        <f>+SUMIFS(postings!$T:$T,postings!$C:$C,'pl-data'!AG$2,postings!$D:$D,'pl-data'!AG$3,postings!$I:$I,'pl-data'!$A496)-SUMIFS(postings!$W:$W,postings!$C:$C,'pl-data'!AG$2,postings!$D:$D,'pl-data'!AG$3,postings!$M:$M,'pl-data'!$A496)</f>
        <v>0</v>
      </c>
      <c r="AH496" s="53">
        <f>+SUMIFS(postings!$T:$T,postings!$C:$C,'pl-data'!AH$2,postings!$D:$D,'pl-data'!AH$3,postings!$I:$I,'pl-data'!$A496)-SUMIFS(postings!$W:$W,postings!$C:$C,'pl-data'!AH$2,postings!$D:$D,'pl-data'!AH$3,postings!$M:$M,'pl-data'!$A496)</f>
        <v>0</v>
      </c>
      <c r="AI496" s="53">
        <f>+SUMIFS(postings!$T:$T,postings!$C:$C,'pl-data'!AI$2,postings!$D:$D,'pl-data'!AI$3,postings!$I:$I,'pl-data'!$A496)-SUMIFS(postings!$W:$W,postings!$C:$C,'pl-data'!AI$2,postings!$D:$D,'pl-data'!AI$3,postings!$M:$M,'pl-data'!$A496)</f>
        <v>0</v>
      </c>
      <c r="AJ496" s="53">
        <f>+SUM(X496:INDEX(X496:AI496,1,Settings!$C$4))</f>
        <v>0</v>
      </c>
      <c r="AK496" s="53">
        <f t="shared" si="247"/>
        <v>0</v>
      </c>
      <c r="AL496" s="53"/>
      <c r="AM496" s="53">
        <f t="shared" si="249"/>
        <v>16.767636685758205</v>
      </c>
      <c r="AN496" s="53">
        <f t="shared" si="250"/>
        <v>16.767636685758205</v>
      </c>
      <c r="AO496" s="53">
        <f t="shared" si="251"/>
        <v>16.767636685758205</v>
      </c>
      <c r="AP496" s="53">
        <f t="shared" si="252"/>
        <v>16.767636685758205</v>
      </c>
      <c r="AQ496" s="53">
        <f t="shared" si="253"/>
        <v>16.767636685758205</v>
      </c>
      <c r="AR496" s="53">
        <f t="shared" si="254"/>
        <v>16.767636685758205</v>
      </c>
      <c r="AS496" s="53">
        <f t="shared" si="255"/>
        <v>16.767636685758205</v>
      </c>
      <c r="AT496" s="53">
        <f t="shared" si="256"/>
        <v>16.767636685758205</v>
      </c>
      <c r="AU496" s="53">
        <f t="shared" si="257"/>
        <v>16.767636685758205</v>
      </c>
      <c r="AV496" s="53">
        <f t="shared" si="258"/>
        <v>16.767636685758205</v>
      </c>
      <c r="AW496" s="53">
        <f t="shared" si="259"/>
        <v>16.767636685758205</v>
      </c>
      <c r="AX496" s="53">
        <f t="shared" si="260"/>
        <v>16.767636685758205</v>
      </c>
      <c r="AY496" s="53">
        <f>+SUM(AM496:INDEX(AM496:AX496,1,Settings!$C$4))</f>
        <v>201.21164022909841</v>
      </c>
      <c r="AZ496" s="53">
        <f t="shared" si="248"/>
        <v>201.21164022909841</v>
      </c>
      <c r="BA496" s="53"/>
      <c r="BB496" s="53">
        <f t="shared" si="231"/>
        <v>17.270665786330952</v>
      </c>
      <c r="BC496" s="53">
        <f t="shared" si="232"/>
        <v>17.270665786330952</v>
      </c>
      <c r="BD496" s="53">
        <f t="shared" si="233"/>
        <v>17.270665786330952</v>
      </c>
      <c r="BE496" s="53">
        <f t="shared" si="234"/>
        <v>17.270665786330952</v>
      </c>
      <c r="BF496" s="53">
        <f t="shared" si="235"/>
        <v>17.270665786330952</v>
      </c>
      <c r="BG496" s="53">
        <f t="shared" si="236"/>
        <v>17.270665786330952</v>
      </c>
      <c r="BH496" s="53">
        <f t="shared" si="237"/>
        <v>17.270665786330952</v>
      </c>
      <c r="BI496" s="53">
        <f t="shared" si="238"/>
        <v>17.270665786330952</v>
      </c>
      <c r="BJ496" s="53">
        <f t="shared" si="239"/>
        <v>17.270665786330952</v>
      </c>
      <c r="BK496" s="53">
        <f t="shared" si="240"/>
        <v>17.270665786330952</v>
      </c>
      <c r="BL496" s="53">
        <f t="shared" si="241"/>
        <v>17.270665786330952</v>
      </c>
      <c r="BM496" s="53">
        <f t="shared" si="242"/>
        <v>17.270665786330952</v>
      </c>
      <c r="BN496" s="53">
        <f t="shared" si="243"/>
        <v>207.24798943597136</v>
      </c>
      <c r="BO496" s="53"/>
      <c r="BP496" s="53">
        <f t="shared" si="244"/>
        <v>215.53790901341023</v>
      </c>
      <c r="BQ496" s="53"/>
      <c r="BR496" s="53">
        <f t="shared" si="245"/>
        <v>226.31480446408074</v>
      </c>
    </row>
    <row r="497" spans="1:70" x14ac:dyDescent="0.2">
      <c r="A497" s="6">
        <v>4971</v>
      </c>
      <c r="B497" s="6" t="str">
        <f>+VLOOKUP(A497,masterfile!B:C,2,FALSE)</f>
        <v>Verwahrentgelt</v>
      </c>
      <c r="D497" s="53">
        <f>+SUMIF('[1]2017'!$A:$A,$A497,'[1]2017'!$C:$C)-SUMIF('[1]2017'!$E:$E,$A497,'[1]2017'!$G:$G)</f>
        <v>0</v>
      </c>
      <c r="E497" s="53">
        <f>+SUMIF('[1]2018'!$A:$A,$A497,'[1]2018'!$C:$C)-SUMIF('[1]2018'!$E:$E,$A497,'[1]2018'!$G:$G)</f>
        <v>0</v>
      </c>
      <c r="F497" s="53">
        <f>+SUMIF('[1]2019'!$A:$A,$A497,'[1]2019'!$C:$C)-SUMIF('[1]2019'!$E:$E,$A497,'[1]2019'!$G:$G)</f>
        <v>0</v>
      </c>
      <c r="G497" s="53">
        <f>+SUMIF('[1]2020'!$A:$A,$A497,'[1]2020'!$C:$C)-SUMIF('[1]2020'!$E:$E,$A497,'[1]2020'!$G:$G)</f>
        <v>0</v>
      </c>
      <c r="H497" s="53"/>
      <c r="I497" s="53">
        <f>+(+SUMIF('[1]2021'!$A:$A,$A497,'[1]2021'!$C:$C)-SUMIF('[1]2021'!$E:$E,$A497,'[1]2021'!$G:$G))/12</f>
        <v>0</v>
      </c>
      <c r="J497" s="53">
        <f>+(+SUMIF('[1]2021'!$A:$A,$A497,'[1]2021'!$C:$C)-SUMIF('[1]2021'!$E:$E,$A497,'[1]2021'!$G:$G))/12</f>
        <v>0</v>
      </c>
      <c r="K497" s="53">
        <f>+(+SUMIF('[1]2021'!$A:$A,$A497,'[1]2021'!$C:$C)-SUMIF('[1]2021'!$E:$E,$A497,'[1]2021'!$G:$G))/12</f>
        <v>0</v>
      </c>
      <c r="L497" s="53">
        <f>+(+SUMIF('[1]2021'!$A:$A,$A497,'[1]2021'!$C:$C)-SUMIF('[1]2021'!$E:$E,$A497,'[1]2021'!$G:$G))/12</f>
        <v>0</v>
      </c>
      <c r="M497" s="53">
        <f>+(+SUMIF('[1]2021'!$A:$A,$A497,'[1]2021'!$C:$C)-SUMIF('[1]2021'!$E:$E,$A497,'[1]2021'!$G:$G))/12</f>
        <v>0</v>
      </c>
      <c r="N497" s="53">
        <f>+(+SUMIF('[1]2021'!$A:$A,$A497,'[1]2021'!$C:$C)-SUMIF('[1]2021'!$E:$E,$A497,'[1]2021'!$G:$G))/12</f>
        <v>0</v>
      </c>
      <c r="O497" s="53">
        <f>+(+SUMIF('[1]2021'!$A:$A,$A497,'[1]2021'!$C:$C)-SUMIF('[1]2021'!$E:$E,$A497,'[1]2021'!$G:$G))/12</f>
        <v>0</v>
      </c>
      <c r="P497" s="53">
        <f>+(+SUMIF('[1]2021'!$A:$A,$A497,'[1]2021'!$C:$C)-SUMIF('[1]2021'!$E:$E,$A497,'[1]2021'!$G:$G))/12</f>
        <v>0</v>
      </c>
      <c r="Q497" s="53">
        <f>+(+SUMIF('[1]2021'!$A:$A,$A497,'[1]2021'!$C:$C)-SUMIF('[1]2021'!$E:$E,$A497,'[1]2021'!$G:$G))/12</f>
        <v>0</v>
      </c>
      <c r="R497" s="53">
        <f>+(+SUMIF('[1]2021'!$A:$A,$A497,'[1]2021'!$C:$C)-SUMIF('[1]2021'!$E:$E,$A497,'[1]2021'!$G:$G))/12</f>
        <v>0</v>
      </c>
      <c r="S497" s="53">
        <f>+(+SUMIF('[1]2021'!$A:$A,$A497,'[1]2021'!$C:$C)-SUMIF('[1]2021'!$E:$E,$A497,'[1]2021'!$G:$G))/12</f>
        <v>0</v>
      </c>
      <c r="T497" s="53">
        <f>+(+SUMIF('[1]2021'!$A:$A,$A497,'[1]2021'!$C:$C)-SUMIF('[1]2021'!$E:$E,$A497,'[1]2021'!$G:$G))/12</f>
        <v>0</v>
      </c>
      <c r="U497" s="53">
        <f>+SUM(I497:INDEX(I497:T497,1,Settings!$C$4))</f>
        <v>0</v>
      </c>
      <c r="V497" s="53">
        <f t="shared" si="246"/>
        <v>0</v>
      </c>
      <c r="W497" s="53"/>
      <c r="X497" s="53">
        <f>+SUMIFS(postings!$T:$T,postings!$C:$C,'pl-data'!X$2,postings!$D:$D,'pl-data'!X$3,postings!$I:$I,'pl-data'!$A497)-SUMIFS(postings!$W:$W,postings!$C:$C,'pl-data'!X$2,postings!$D:$D,'pl-data'!X$3,postings!$M:$M,'pl-data'!$A497)</f>
        <v>0</v>
      </c>
      <c r="Y497" s="53">
        <f>+SUMIFS(postings!$T:$T,postings!$C:$C,'pl-data'!Y$2,postings!$D:$D,'pl-data'!Y$3,postings!$I:$I,'pl-data'!$A497)-SUMIFS(postings!$W:$W,postings!$C:$C,'pl-data'!Y$2,postings!$D:$D,'pl-data'!Y$3,postings!$M:$M,'pl-data'!$A497)</f>
        <v>0</v>
      </c>
      <c r="Z497" s="53">
        <f>+SUMIFS(postings!$T:$T,postings!$C:$C,'pl-data'!Z$2,postings!$D:$D,'pl-data'!Z$3,postings!$I:$I,'pl-data'!$A497)-SUMIFS(postings!$W:$W,postings!$C:$C,'pl-data'!Z$2,postings!$D:$D,'pl-data'!Z$3,postings!$M:$M,'pl-data'!$A497)</f>
        <v>0</v>
      </c>
      <c r="AA497" s="53">
        <f>+SUMIFS(postings!$T:$T,postings!$C:$C,'pl-data'!AA$2,postings!$D:$D,'pl-data'!AA$3,postings!$I:$I,'pl-data'!$A497)-SUMIFS(postings!$W:$W,postings!$C:$C,'pl-data'!AA$2,postings!$D:$D,'pl-data'!AA$3,postings!$M:$M,'pl-data'!$A497)</f>
        <v>0</v>
      </c>
      <c r="AB497" s="53">
        <f>+SUMIFS(postings!$T:$T,postings!$C:$C,'pl-data'!AB$2,postings!$D:$D,'pl-data'!AB$3,postings!$I:$I,'pl-data'!$A497)-SUMIFS(postings!$W:$W,postings!$C:$C,'pl-data'!AB$2,postings!$D:$D,'pl-data'!AB$3,postings!$M:$M,'pl-data'!$A497)</f>
        <v>0</v>
      </c>
      <c r="AC497" s="53">
        <f>+SUMIFS(postings!$T:$T,postings!$C:$C,'pl-data'!AC$2,postings!$D:$D,'pl-data'!AC$3,postings!$I:$I,'pl-data'!$A497)-SUMIFS(postings!$W:$W,postings!$C:$C,'pl-data'!AC$2,postings!$D:$D,'pl-data'!AC$3,postings!$M:$M,'pl-data'!$A497)</f>
        <v>0</v>
      </c>
      <c r="AD497" s="53">
        <f>+SUMIFS(postings!$T:$T,postings!$C:$C,'pl-data'!AD$2,postings!$D:$D,'pl-data'!AD$3,postings!$I:$I,'pl-data'!$A497)-SUMIFS(postings!$W:$W,postings!$C:$C,'pl-data'!AD$2,postings!$D:$D,'pl-data'!AD$3,postings!$M:$M,'pl-data'!$A497)</f>
        <v>0</v>
      </c>
      <c r="AE497" s="53">
        <f>+SUMIFS(postings!$T:$T,postings!$C:$C,'pl-data'!AE$2,postings!$D:$D,'pl-data'!AE$3,postings!$I:$I,'pl-data'!$A497)-SUMIFS(postings!$W:$W,postings!$C:$C,'pl-data'!AE$2,postings!$D:$D,'pl-data'!AE$3,postings!$M:$M,'pl-data'!$A497)</f>
        <v>0</v>
      </c>
      <c r="AF497" s="53">
        <f>+SUMIFS(postings!$T:$T,postings!$C:$C,'pl-data'!AF$2,postings!$D:$D,'pl-data'!AF$3,postings!$I:$I,'pl-data'!$A497)-SUMIFS(postings!$W:$W,postings!$C:$C,'pl-data'!AF$2,postings!$D:$D,'pl-data'!AF$3,postings!$M:$M,'pl-data'!$A497)</f>
        <v>0</v>
      </c>
      <c r="AG497" s="53">
        <f>+SUMIFS(postings!$T:$T,postings!$C:$C,'pl-data'!AG$2,postings!$D:$D,'pl-data'!AG$3,postings!$I:$I,'pl-data'!$A497)-SUMIFS(postings!$W:$W,postings!$C:$C,'pl-data'!AG$2,postings!$D:$D,'pl-data'!AG$3,postings!$M:$M,'pl-data'!$A497)</f>
        <v>0</v>
      </c>
      <c r="AH497" s="53">
        <f>+SUMIFS(postings!$T:$T,postings!$C:$C,'pl-data'!AH$2,postings!$D:$D,'pl-data'!AH$3,postings!$I:$I,'pl-data'!$A497)-SUMIFS(postings!$W:$W,postings!$C:$C,'pl-data'!AH$2,postings!$D:$D,'pl-data'!AH$3,postings!$M:$M,'pl-data'!$A497)</f>
        <v>0</v>
      </c>
      <c r="AI497" s="53">
        <f>+SUMIFS(postings!$T:$T,postings!$C:$C,'pl-data'!AI$2,postings!$D:$D,'pl-data'!AI$3,postings!$I:$I,'pl-data'!$A497)-SUMIFS(postings!$W:$W,postings!$C:$C,'pl-data'!AI$2,postings!$D:$D,'pl-data'!AI$3,postings!$M:$M,'pl-data'!$A497)</f>
        <v>0</v>
      </c>
      <c r="AJ497" s="53">
        <f>+SUM(X497:INDEX(X497:AI497,1,Settings!$C$4))</f>
        <v>0</v>
      </c>
      <c r="AK497" s="53">
        <f t="shared" si="247"/>
        <v>0</v>
      </c>
      <c r="AL497" s="53"/>
      <c r="AM497" s="53">
        <f t="shared" si="249"/>
        <v>0</v>
      </c>
      <c r="AN497" s="53">
        <f t="shared" si="250"/>
        <v>0</v>
      </c>
      <c r="AO497" s="53">
        <f t="shared" si="251"/>
        <v>0</v>
      </c>
      <c r="AP497" s="53">
        <f t="shared" si="252"/>
        <v>0</v>
      </c>
      <c r="AQ497" s="53">
        <f t="shared" si="253"/>
        <v>0</v>
      </c>
      <c r="AR497" s="53">
        <f t="shared" si="254"/>
        <v>0</v>
      </c>
      <c r="AS497" s="53">
        <f t="shared" si="255"/>
        <v>0</v>
      </c>
      <c r="AT497" s="53">
        <f t="shared" si="256"/>
        <v>0</v>
      </c>
      <c r="AU497" s="53">
        <f t="shared" si="257"/>
        <v>0</v>
      </c>
      <c r="AV497" s="53">
        <f t="shared" si="258"/>
        <v>0</v>
      </c>
      <c r="AW497" s="53">
        <f t="shared" si="259"/>
        <v>0</v>
      </c>
      <c r="AX497" s="53">
        <f t="shared" si="260"/>
        <v>0</v>
      </c>
      <c r="AY497" s="53">
        <f>+SUM(AM497:INDEX(AM497:AX497,1,Settings!$C$4))</f>
        <v>0</v>
      </c>
      <c r="AZ497" s="53">
        <f t="shared" si="248"/>
        <v>0</v>
      </c>
      <c r="BA497" s="53"/>
      <c r="BB497" s="53">
        <f t="shared" si="231"/>
        <v>0</v>
      </c>
      <c r="BC497" s="53">
        <f t="shared" si="232"/>
        <v>0</v>
      </c>
      <c r="BD497" s="53">
        <f t="shared" si="233"/>
        <v>0</v>
      </c>
      <c r="BE497" s="53">
        <f t="shared" si="234"/>
        <v>0</v>
      </c>
      <c r="BF497" s="53">
        <f t="shared" si="235"/>
        <v>0</v>
      </c>
      <c r="BG497" s="53">
        <f t="shared" si="236"/>
        <v>0</v>
      </c>
      <c r="BH497" s="53">
        <f t="shared" si="237"/>
        <v>0</v>
      </c>
      <c r="BI497" s="53">
        <f t="shared" si="238"/>
        <v>0</v>
      </c>
      <c r="BJ497" s="53">
        <f t="shared" si="239"/>
        <v>0</v>
      </c>
      <c r="BK497" s="53">
        <f t="shared" si="240"/>
        <v>0</v>
      </c>
      <c r="BL497" s="53">
        <f t="shared" si="241"/>
        <v>0</v>
      </c>
      <c r="BM497" s="53">
        <f t="shared" si="242"/>
        <v>0</v>
      </c>
      <c r="BN497" s="53">
        <f t="shared" si="243"/>
        <v>0</v>
      </c>
      <c r="BO497" s="53"/>
      <c r="BP497" s="53">
        <f t="shared" si="244"/>
        <v>0</v>
      </c>
      <c r="BQ497" s="53"/>
      <c r="BR497" s="53">
        <f t="shared" si="245"/>
        <v>0</v>
      </c>
    </row>
    <row r="498" spans="1:70" x14ac:dyDescent="0.2">
      <c r="A498" s="6">
        <v>4980</v>
      </c>
      <c r="B498" s="6" t="str">
        <f>+VLOOKUP(A498,masterfile!B:C,2,FALSE)</f>
        <v>Sonstiger Betriebsbedarf</v>
      </c>
      <c r="D498" s="53">
        <f>+SUMIF('[1]2017'!$A:$A,$A498,'[1]2017'!$C:$C)-SUMIF('[1]2017'!$E:$E,$A498,'[1]2017'!$G:$G)</f>
        <v>10</v>
      </c>
      <c r="E498" s="53">
        <f>+SUMIF('[1]2018'!$A:$A,$A498,'[1]2018'!$C:$C)-SUMIF('[1]2018'!$E:$E,$A498,'[1]2018'!$G:$G)</f>
        <v>10</v>
      </c>
      <c r="F498" s="53">
        <f>+SUMIF('[1]2019'!$A:$A,$A498,'[1]2019'!$C:$C)-SUMIF('[1]2019'!$E:$E,$A498,'[1]2019'!$G:$G)</f>
        <v>10</v>
      </c>
      <c r="G498" s="53">
        <f>+SUMIF('[1]2020'!$A:$A,$A498,'[1]2020'!$C:$C)-SUMIF('[1]2020'!$E:$E,$A498,'[1]2020'!$G:$G)</f>
        <v>10</v>
      </c>
      <c r="H498" s="53"/>
      <c r="I498" s="53">
        <f>+(+SUMIF('[1]2021'!$A:$A,$A498,'[1]2021'!$C:$C)-SUMIF('[1]2021'!$E:$E,$A498,'[1]2021'!$G:$G))/12</f>
        <v>0.83333333333333337</v>
      </c>
      <c r="J498" s="53">
        <f>+(+SUMIF('[1]2021'!$A:$A,$A498,'[1]2021'!$C:$C)-SUMIF('[1]2021'!$E:$E,$A498,'[1]2021'!$G:$G))/12</f>
        <v>0.83333333333333337</v>
      </c>
      <c r="K498" s="53">
        <f>+(+SUMIF('[1]2021'!$A:$A,$A498,'[1]2021'!$C:$C)-SUMIF('[1]2021'!$E:$E,$A498,'[1]2021'!$G:$G))/12</f>
        <v>0.83333333333333337</v>
      </c>
      <c r="L498" s="53">
        <f>+(+SUMIF('[1]2021'!$A:$A,$A498,'[1]2021'!$C:$C)-SUMIF('[1]2021'!$E:$E,$A498,'[1]2021'!$G:$G))/12</f>
        <v>0.83333333333333337</v>
      </c>
      <c r="M498" s="53">
        <f>+(+SUMIF('[1]2021'!$A:$A,$A498,'[1]2021'!$C:$C)-SUMIF('[1]2021'!$E:$E,$A498,'[1]2021'!$G:$G))/12</f>
        <v>0.83333333333333337</v>
      </c>
      <c r="N498" s="53">
        <f>+(+SUMIF('[1]2021'!$A:$A,$A498,'[1]2021'!$C:$C)-SUMIF('[1]2021'!$E:$E,$A498,'[1]2021'!$G:$G))/12</f>
        <v>0.83333333333333337</v>
      </c>
      <c r="O498" s="53">
        <f>+(+SUMIF('[1]2021'!$A:$A,$A498,'[1]2021'!$C:$C)-SUMIF('[1]2021'!$E:$E,$A498,'[1]2021'!$G:$G))/12</f>
        <v>0.83333333333333337</v>
      </c>
      <c r="P498" s="53">
        <f>+(+SUMIF('[1]2021'!$A:$A,$A498,'[1]2021'!$C:$C)-SUMIF('[1]2021'!$E:$E,$A498,'[1]2021'!$G:$G))/12</f>
        <v>0.83333333333333337</v>
      </c>
      <c r="Q498" s="53">
        <f>+(+SUMIF('[1]2021'!$A:$A,$A498,'[1]2021'!$C:$C)-SUMIF('[1]2021'!$E:$E,$A498,'[1]2021'!$G:$G))/12</f>
        <v>0.83333333333333337</v>
      </c>
      <c r="R498" s="53">
        <f>+(+SUMIF('[1]2021'!$A:$A,$A498,'[1]2021'!$C:$C)-SUMIF('[1]2021'!$E:$E,$A498,'[1]2021'!$G:$G))/12</f>
        <v>0.83333333333333337</v>
      </c>
      <c r="S498" s="53">
        <f>+(+SUMIF('[1]2021'!$A:$A,$A498,'[1]2021'!$C:$C)-SUMIF('[1]2021'!$E:$E,$A498,'[1]2021'!$G:$G))/12</f>
        <v>0.83333333333333337</v>
      </c>
      <c r="T498" s="53">
        <f>+(+SUMIF('[1]2021'!$A:$A,$A498,'[1]2021'!$C:$C)-SUMIF('[1]2021'!$E:$E,$A498,'[1]2021'!$G:$G))/12</f>
        <v>0.83333333333333337</v>
      </c>
      <c r="U498" s="53">
        <f>+SUM(I498:INDEX(I498:T498,1,Settings!$C$4))</f>
        <v>10</v>
      </c>
      <c r="V498" s="53">
        <f t="shared" si="246"/>
        <v>10</v>
      </c>
      <c r="W498" s="53"/>
      <c r="X498" s="53">
        <f>+SUMIFS(postings!$T:$T,postings!$C:$C,'pl-data'!X$2,postings!$D:$D,'pl-data'!X$3,postings!$I:$I,'pl-data'!$A498)-SUMIFS(postings!$W:$W,postings!$C:$C,'pl-data'!X$2,postings!$D:$D,'pl-data'!X$3,postings!$M:$M,'pl-data'!$A498)</f>
        <v>0</v>
      </c>
      <c r="Y498" s="53">
        <f>+SUMIFS(postings!$T:$T,postings!$C:$C,'pl-data'!Y$2,postings!$D:$D,'pl-data'!Y$3,postings!$I:$I,'pl-data'!$A498)-SUMIFS(postings!$W:$W,postings!$C:$C,'pl-data'!Y$2,postings!$D:$D,'pl-data'!Y$3,postings!$M:$M,'pl-data'!$A498)</f>
        <v>0</v>
      </c>
      <c r="Z498" s="53">
        <f>+SUMIFS(postings!$T:$T,postings!$C:$C,'pl-data'!Z$2,postings!$D:$D,'pl-data'!Z$3,postings!$I:$I,'pl-data'!$A498)-SUMIFS(postings!$W:$W,postings!$C:$C,'pl-data'!Z$2,postings!$D:$D,'pl-data'!Z$3,postings!$M:$M,'pl-data'!$A498)</f>
        <v>0</v>
      </c>
      <c r="AA498" s="53">
        <f>+SUMIFS(postings!$T:$T,postings!$C:$C,'pl-data'!AA$2,postings!$D:$D,'pl-data'!AA$3,postings!$I:$I,'pl-data'!$A498)-SUMIFS(postings!$W:$W,postings!$C:$C,'pl-data'!AA$2,postings!$D:$D,'pl-data'!AA$3,postings!$M:$M,'pl-data'!$A498)</f>
        <v>0</v>
      </c>
      <c r="AB498" s="53">
        <f>+SUMIFS(postings!$T:$T,postings!$C:$C,'pl-data'!AB$2,postings!$D:$D,'pl-data'!AB$3,postings!$I:$I,'pl-data'!$A498)-SUMIFS(postings!$W:$W,postings!$C:$C,'pl-data'!AB$2,postings!$D:$D,'pl-data'!AB$3,postings!$M:$M,'pl-data'!$A498)</f>
        <v>0</v>
      </c>
      <c r="AC498" s="53">
        <f>+SUMIFS(postings!$T:$T,postings!$C:$C,'pl-data'!AC$2,postings!$D:$D,'pl-data'!AC$3,postings!$I:$I,'pl-data'!$A498)-SUMIFS(postings!$W:$W,postings!$C:$C,'pl-data'!AC$2,postings!$D:$D,'pl-data'!AC$3,postings!$M:$M,'pl-data'!$A498)</f>
        <v>0</v>
      </c>
      <c r="AD498" s="53">
        <f>+SUMIFS(postings!$T:$T,postings!$C:$C,'pl-data'!AD$2,postings!$D:$D,'pl-data'!AD$3,postings!$I:$I,'pl-data'!$A498)-SUMIFS(postings!$W:$W,postings!$C:$C,'pl-data'!AD$2,postings!$D:$D,'pl-data'!AD$3,postings!$M:$M,'pl-data'!$A498)</f>
        <v>0</v>
      </c>
      <c r="AE498" s="53">
        <f>+SUMIFS(postings!$T:$T,postings!$C:$C,'pl-data'!AE$2,postings!$D:$D,'pl-data'!AE$3,postings!$I:$I,'pl-data'!$A498)-SUMIFS(postings!$W:$W,postings!$C:$C,'pl-data'!AE$2,postings!$D:$D,'pl-data'!AE$3,postings!$M:$M,'pl-data'!$A498)</f>
        <v>0</v>
      </c>
      <c r="AF498" s="53">
        <f>+SUMIFS(postings!$T:$T,postings!$C:$C,'pl-data'!AF$2,postings!$D:$D,'pl-data'!AF$3,postings!$I:$I,'pl-data'!$A498)-SUMIFS(postings!$W:$W,postings!$C:$C,'pl-data'!AF$2,postings!$D:$D,'pl-data'!AF$3,postings!$M:$M,'pl-data'!$A498)</f>
        <v>0</v>
      </c>
      <c r="AG498" s="53">
        <f>+SUMIFS(postings!$T:$T,postings!$C:$C,'pl-data'!AG$2,postings!$D:$D,'pl-data'!AG$3,postings!$I:$I,'pl-data'!$A498)-SUMIFS(postings!$W:$W,postings!$C:$C,'pl-data'!AG$2,postings!$D:$D,'pl-data'!AG$3,postings!$M:$M,'pl-data'!$A498)</f>
        <v>0</v>
      </c>
      <c r="AH498" s="53">
        <f>+SUMIFS(postings!$T:$T,postings!$C:$C,'pl-data'!AH$2,postings!$D:$D,'pl-data'!AH$3,postings!$I:$I,'pl-data'!$A498)-SUMIFS(postings!$W:$W,postings!$C:$C,'pl-data'!AH$2,postings!$D:$D,'pl-data'!AH$3,postings!$M:$M,'pl-data'!$A498)</f>
        <v>0</v>
      </c>
      <c r="AI498" s="53">
        <f>+SUMIFS(postings!$T:$T,postings!$C:$C,'pl-data'!AI$2,postings!$D:$D,'pl-data'!AI$3,postings!$I:$I,'pl-data'!$A498)-SUMIFS(postings!$W:$W,postings!$C:$C,'pl-data'!AI$2,postings!$D:$D,'pl-data'!AI$3,postings!$M:$M,'pl-data'!$A498)</f>
        <v>0</v>
      </c>
      <c r="AJ498" s="53">
        <f>+SUM(X498:INDEX(X498:AI498,1,Settings!$C$4))</f>
        <v>0</v>
      </c>
      <c r="AK498" s="53">
        <f t="shared" si="247"/>
        <v>0</v>
      </c>
      <c r="AL498" s="53"/>
      <c r="AM498" s="53">
        <f t="shared" si="249"/>
        <v>0.85833333333333339</v>
      </c>
      <c r="AN498" s="53">
        <f t="shared" si="250"/>
        <v>0.85833333333333339</v>
      </c>
      <c r="AO498" s="53">
        <f t="shared" si="251"/>
        <v>0.85833333333333339</v>
      </c>
      <c r="AP498" s="53">
        <f t="shared" si="252"/>
        <v>0.85833333333333339</v>
      </c>
      <c r="AQ498" s="53">
        <f t="shared" si="253"/>
        <v>0.85833333333333339</v>
      </c>
      <c r="AR498" s="53">
        <f t="shared" si="254"/>
        <v>0.85833333333333339</v>
      </c>
      <c r="AS498" s="53">
        <f t="shared" si="255"/>
        <v>0.85833333333333339</v>
      </c>
      <c r="AT498" s="53">
        <f t="shared" si="256"/>
        <v>0.85833333333333339</v>
      </c>
      <c r="AU498" s="53">
        <f t="shared" si="257"/>
        <v>0.85833333333333339</v>
      </c>
      <c r="AV498" s="53">
        <f t="shared" si="258"/>
        <v>0.85833333333333339</v>
      </c>
      <c r="AW498" s="53">
        <f t="shared" si="259"/>
        <v>0.85833333333333339</v>
      </c>
      <c r="AX498" s="53">
        <f t="shared" si="260"/>
        <v>0.85833333333333339</v>
      </c>
      <c r="AY498" s="53">
        <f>+SUM(AM498:INDEX(AM498:AX498,1,Settings!$C$4))</f>
        <v>10.3</v>
      </c>
      <c r="AZ498" s="53">
        <f t="shared" si="248"/>
        <v>10.3</v>
      </c>
      <c r="BA498" s="53"/>
      <c r="BB498" s="53">
        <f t="shared" si="231"/>
        <v>0.88408333333333344</v>
      </c>
      <c r="BC498" s="53">
        <f t="shared" si="232"/>
        <v>0.88408333333333344</v>
      </c>
      <c r="BD498" s="53">
        <f t="shared" si="233"/>
        <v>0.88408333333333344</v>
      </c>
      <c r="BE498" s="53">
        <f t="shared" si="234"/>
        <v>0.88408333333333344</v>
      </c>
      <c r="BF498" s="53">
        <f t="shared" si="235"/>
        <v>0.88408333333333344</v>
      </c>
      <c r="BG498" s="53">
        <f t="shared" si="236"/>
        <v>0.88408333333333344</v>
      </c>
      <c r="BH498" s="53">
        <f t="shared" si="237"/>
        <v>0.88408333333333344</v>
      </c>
      <c r="BI498" s="53">
        <f t="shared" si="238"/>
        <v>0.88408333333333344</v>
      </c>
      <c r="BJ498" s="53">
        <f t="shared" si="239"/>
        <v>0.88408333333333344</v>
      </c>
      <c r="BK498" s="53">
        <f t="shared" si="240"/>
        <v>0.88408333333333344</v>
      </c>
      <c r="BL498" s="53">
        <f t="shared" si="241"/>
        <v>0.88408333333333344</v>
      </c>
      <c r="BM498" s="53">
        <f t="shared" si="242"/>
        <v>0.88408333333333344</v>
      </c>
      <c r="BN498" s="53">
        <f t="shared" si="243"/>
        <v>10.609000000000002</v>
      </c>
      <c r="BO498" s="53"/>
      <c r="BP498" s="53">
        <f t="shared" si="244"/>
        <v>11.033360000000002</v>
      </c>
      <c r="BQ498" s="53"/>
      <c r="BR498" s="53">
        <f t="shared" si="245"/>
        <v>11.585028000000003</v>
      </c>
    </row>
    <row r="499" spans="1:70" x14ac:dyDescent="0.2">
      <c r="A499" s="6">
        <v>4985</v>
      </c>
      <c r="B499" s="6" t="str">
        <f>+VLOOKUP(A499,masterfile!B:C,2,FALSE)</f>
        <v>Werkzeuge und Kleingeräte</v>
      </c>
      <c r="D499" s="53">
        <f>+SUMIF('[1]2017'!$A:$A,$A499,'[1]2017'!$C:$C)-SUMIF('[1]2017'!$E:$E,$A499,'[1]2017'!$G:$G)</f>
        <v>0</v>
      </c>
      <c r="E499" s="53">
        <f>+SUMIF('[1]2018'!$A:$A,$A499,'[1]2018'!$C:$C)-SUMIF('[1]2018'!$E:$E,$A499,'[1]2018'!$G:$G)</f>
        <v>0</v>
      </c>
      <c r="F499" s="53">
        <f>+SUMIF('[1]2019'!$A:$A,$A499,'[1]2019'!$C:$C)-SUMIF('[1]2019'!$E:$E,$A499,'[1]2019'!$G:$G)</f>
        <v>0</v>
      </c>
      <c r="G499" s="53">
        <f>+SUMIF('[1]2020'!$A:$A,$A499,'[1]2020'!$C:$C)-SUMIF('[1]2020'!$E:$E,$A499,'[1]2020'!$G:$G)</f>
        <v>0</v>
      </c>
      <c r="H499" s="53"/>
      <c r="I499" s="53">
        <f>+(+SUMIF('[1]2021'!$A:$A,$A499,'[1]2021'!$C:$C)-SUMIF('[1]2021'!$E:$E,$A499,'[1]2021'!$G:$G))/12</f>
        <v>0</v>
      </c>
      <c r="J499" s="53">
        <f>+(+SUMIF('[1]2021'!$A:$A,$A499,'[1]2021'!$C:$C)-SUMIF('[1]2021'!$E:$E,$A499,'[1]2021'!$G:$G))/12</f>
        <v>0</v>
      </c>
      <c r="K499" s="53">
        <f>+(+SUMIF('[1]2021'!$A:$A,$A499,'[1]2021'!$C:$C)-SUMIF('[1]2021'!$E:$E,$A499,'[1]2021'!$G:$G))/12</f>
        <v>0</v>
      </c>
      <c r="L499" s="53">
        <f>+(+SUMIF('[1]2021'!$A:$A,$A499,'[1]2021'!$C:$C)-SUMIF('[1]2021'!$E:$E,$A499,'[1]2021'!$G:$G))/12</f>
        <v>0</v>
      </c>
      <c r="M499" s="53">
        <f>+(+SUMIF('[1]2021'!$A:$A,$A499,'[1]2021'!$C:$C)-SUMIF('[1]2021'!$E:$E,$A499,'[1]2021'!$G:$G))/12</f>
        <v>0</v>
      </c>
      <c r="N499" s="53">
        <f>+(+SUMIF('[1]2021'!$A:$A,$A499,'[1]2021'!$C:$C)-SUMIF('[1]2021'!$E:$E,$A499,'[1]2021'!$G:$G))/12</f>
        <v>0</v>
      </c>
      <c r="O499" s="53">
        <f>+(+SUMIF('[1]2021'!$A:$A,$A499,'[1]2021'!$C:$C)-SUMIF('[1]2021'!$E:$E,$A499,'[1]2021'!$G:$G))/12</f>
        <v>0</v>
      </c>
      <c r="P499" s="53">
        <f>+(+SUMIF('[1]2021'!$A:$A,$A499,'[1]2021'!$C:$C)-SUMIF('[1]2021'!$E:$E,$A499,'[1]2021'!$G:$G))/12</f>
        <v>0</v>
      </c>
      <c r="Q499" s="53">
        <f>+(+SUMIF('[1]2021'!$A:$A,$A499,'[1]2021'!$C:$C)-SUMIF('[1]2021'!$E:$E,$A499,'[1]2021'!$G:$G))/12</f>
        <v>0</v>
      </c>
      <c r="R499" s="53">
        <f>+(+SUMIF('[1]2021'!$A:$A,$A499,'[1]2021'!$C:$C)-SUMIF('[1]2021'!$E:$E,$A499,'[1]2021'!$G:$G))/12</f>
        <v>0</v>
      </c>
      <c r="S499" s="53">
        <f>+(+SUMIF('[1]2021'!$A:$A,$A499,'[1]2021'!$C:$C)-SUMIF('[1]2021'!$E:$E,$A499,'[1]2021'!$G:$G))/12</f>
        <v>0</v>
      </c>
      <c r="T499" s="53">
        <f>+(+SUMIF('[1]2021'!$A:$A,$A499,'[1]2021'!$C:$C)-SUMIF('[1]2021'!$E:$E,$A499,'[1]2021'!$G:$G))/12</f>
        <v>0</v>
      </c>
      <c r="U499" s="53">
        <f>+SUM(I499:INDEX(I499:T499,1,Settings!$C$4))</f>
        <v>0</v>
      </c>
      <c r="V499" s="53">
        <f t="shared" si="246"/>
        <v>0</v>
      </c>
      <c r="W499" s="53"/>
      <c r="X499" s="53">
        <f>+SUMIFS(postings!$T:$T,postings!$C:$C,'pl-data'!X$2,postings!$D:$D,'pl-data'!X$3,postings!$I:$I,'pl-data'!$A499)-SUMIFS(postings!$W:$W,postings!$C:$C,'pl-data'!X$2,postings!$D:$D,'pl-data'!X$3,postings!$M:$M,'pl-data'!$A499)</f>
        <v>0</v>
      </c>
      <c r="Y499" s="53">
        <f>+SUMIFS(postings!$T:$T,postings!$C:$C,'pl-data'!Y$2,postings!$D:$D,'pl-data'!Y$3,postings!$I:$I,'pl-data'!$A499)-SUMIFS(postings!$W:$W,postings!$C:$C,'pl-data'!Y$2,postings!$D:$D,'pl-data'!Y$3,postings!$M:$M,'pl-data'!$A499)</f>
        <v>0</v>
      </c>
      <c r="Z499" s="53">
        <f>+SUMIFS(postings!$T:$T,postings!$C:$C,'pl-data'!Z$2,postings!$D:$D,'pl-data'!Z$3,postings!$I:$I,'pl-data'!$A499)-SUMIFS(postings!$W:$W,postings!$C:$C,'pl-data'!Z$2,postings!$D:$D,'pl-data'!Z$3,postings!$M:$M,'pl-data'!$A499)</f>
        <v>0</v>
      </c>
      <c r="AA499" s="53">
        <f>+SUMIFS(postings!$T:$T,postings!$C:$C,'pl-data'!AA$2,postings!$D:$D,'pl-data'!AA$3,postings!$I:$I,'pl-data'!$A499)-SUMIFS(postings!$W:$W,postings!$C:$C,'pl-data'!AA$2,postings!$D:$D,'pl-data'!AA$3,postings!$M:$M,'pl-data'!$A499)</f>
        <v>0</v>
      </c>
      <c r="AB499" s="53">
        <f>+SUMIFS(postings!$T:$T,postings!$C:$C,'pl-data'!AB$2,postings!$D:$D,'pl-data'!AB$3,postings!$I:$I,'pl-data'!$A499)-SUMIFS(postings!$W:$W,postings!$C:$C,'pl-data'!AB$2,postings!$D:$D,'pl-data'!AB$3,postings!$M:$M,'pl-data'!$A499)</f>
        <v>0</v>
      </c>
      <c r="AC499" s="53">
        <f>+SUMIFS(postings!$T:$T,postings!$C:$C,'pl-data'!AC$2,postings!$D:$D,'pl-data'!AC$3,postings!$I:$I,'pl-data'!$A499)-SUMIFS(postings!$W:$W,postings!$C:$C,'pl-data'!AC$2,postings!$D:$D,'pl-data'!AC$3,postings!$M:$M,'pl-data'!$A499)</f>
        <v>0</v>
      </c>
      <c r="AD499" s="53">
        <f>+SUMIFS(postings!$T:$T,postings!$C:$C,'pl-data'!AD$2,postings!$D:$D,'pl-data'!AD$3,postings!$I:$I,'pl-data'!$A499)-SUMIFS(postings!$W:$W,postings!$C:$C,'pl-data'!AD$2,postings!$D:$D,'pl-data'!AD$3,postings!$M:$M,'pl-data'!$A499)</f>
        <v>0</v>
      </c>
      <c r="AE499" s="53">
        <f>+SUMIFS(postings!$T:$T,postings!$C:$C,'pl-data'!AE$2,postings!$D:$D,'pl-data'!AE$3,postings!$I:$I,'pl-data'!$A499)-SUMIFS(postings!$W:$W,postings!$C:$C,'pl-data'!AE$2,postings!$D:$D,'pl-data'!AE$3,postings!$M:$M,'pl-data'!$A499)</f>
        <v>0</v>
      </c>
      <c r="AF499" s="53">
        <f>+SUMIFS(postings!$T:$T,postings!$C:$C,'pl-data'!AF$2,postings!$D:$D,'pl-data'!AF$3,postings!$I:$I,'pl-data'!$A499)-SUMIFS(postings!$W:$W,postings!$C:$C,'pl-data'!AF$2,postings!$D:$D,'pl-data'!AF$3,postings!$M:$M,'pl-data'!$A499)</f>
        <v>0</v>
      </c>
      <c r="AG499" s="53">
        <f>+SUMIFS(postings!$T:$T,postings!$C:$C,'pl-data'!AG$2,postings!$D:$D,'pl-data'!AG$3,postings!$I:$I,'pl-data'!$A499)-SUMIFS(postings!$W:$W,postings!$C:$C,'pl-data'!AG$2,postings!$D:$D,'pl-data'!AG$3,postings!$M:$M,'pl-data'!$A499)</f>
        <v>0</v>
      </c>
      <c r="AH499" s="53">
        <f>+SUMIFS(postings!$T:$T,postings!$C:$C,'pl-data'!AH$2,postings!$D:$D,'pl-data'!AH$3,postings!$I:$I,'pl-data'!$A499)-SUMIFS(postings!$W:$W,postings!$C:$C,'pl-data'!AH$2,postings!$D:$D,'pl-data'!AH$3,postings!$M:$M,'pl-data'!$A499)</f>
        <v>0</v>
      </c>
      <c r="AI499" s="53">
        <f>+SUMIFS(postings!$T:$T,postings!$C:$C,'pl-data'!AI$2,postings!$D:$D,'pl-data'!AI$3,postings!$I:$I,'pl-data'!$A499)-SUMIFS(postings!$W:$W,postings!$C:$C,'pl-data'!AI$2,postings!$D:$D,'pl-data'!AI$3,postings!$M:$M,'pl-data'!$A499)</f>
        <v>0</v>
      </c>
      <c r="AJ499" s="53">
        <f>+SUM(X499:INDEX(X499:AI499,1,Settings!$C$4))</f>
        <v>0</v>
      </c>
      <c r="AK499" s="53">
        <f t="shared" si="247"/>
        <v>0</v>
      </c>
      <c r="AL499" s="53"/>
      <c r="AM499" s="53">
        <f t="shared" si="249"/>
        <v>0</v>
      </c>
      <c r="AN499" s="53">
        <f t="shared" si="250"/>
        <v>0</v>
      </c>
      <c r="AO499" s="53">
        <f t="shared" si="251"/>
        <v>0</v>
      </c>
      <c r="AP499" s="53">
        <f t="shared" si="252"/>
        <v>0</v>
      </c>
      <c r="AQ499" s="53">
        <f t="shared" si="253"/>
        <v>0</v>
      </c>
      <c r="AR499" s="53">
        <f t="shared" si="254"/>
        <v>0</v>
      </c>
      <c r="AS499" s="53">
        <f t="shared" si="255"/>
        <v>0</v>
      </c>
      <c r="AT499" s="53">
        <f t="shared" si="256"/>
        <v>0</v>
      </c>
      <c r="AU499" s="53">
        <f t="shared" si="257"/>
        <v>0</v>
      </c>
      <c r="AV499" s="53">
        <f t="shared" si="258"/>
        <v>0</v>
      </c>
      <c r="AW499" s="53">
        <f t="shared" si="259"/>
        <v>0</v>
      </c>
      <c r="AX499" s="53">
        <f t="shared" si="260"/>
        <v>0</v>
      </c>
      <c r="AY499" s="53">
        <f>+SUM(AM499:INDEX(AM499:AX499,1,Settings!$C$4))</f>
        <v>0</v>
      </c>
      <c r="AZ499" s="53">
        <f t="shared" si="248"/>
        <v>0</v>
      </c>
      <c r="BA499" s="53"/>
      <c r="BB499" s="53">
        <f t="shared" si="231"/>
        <v>0</v>
      </c>
      <c r="BC499" s="53">
        <f t="shared" si="232"/>
        <v>0</v>
      </c>
      <c r="BD499" s="53">
        <f t="shared" si="233"/>
        <v>0</v>
      </c>
      <c r="BE499" s="53">
        <f t="shared" si="234"/>
        <v>0</v>
      </c>
      <c r="BF499" s="53">
        <f t="shared" si="235"/>
        <v>0</v>
      </c>
      <c r="BG499" s="53">
        <f t="shared" si="236"/>
        <v>0</v>
      </c>
      <c r="BH499" s="53">
        <f t="shared" si="237"/>
        <v>0</v>
      </c>
      <c r="BI499" s="53">
        <f t="shared" si="238"/>
        <v>0</v>
      </c>
      <c r="BJ499" s="53">
        <f t="shared" si="239"/>
        <v>0</v>
      </c>
      <c r="BK499" s="53">
        <f t="shared" si="240"/>
        <v>0</v>
      </c>
      <c r="BL499" s="53">
        <f t="shared" si="241"/>
        <v>0</v>
      </c>
      <c r="BM499" s="53">
        <f t="shared" si="242"/>
        <v>0</v>
      </c>
      <c r="BN499" s="53">
        <f t="shared" si="243"/>
        <v>0</v>
      </c>
      <c r="BO499" s="53"/>
      <c r="BP499" s="53">
        <f t="shared" si="244"/>
        <v>0</v>
      </c>
      <c r="BQ499" s="53"/>
      <c r="BR499" s="53">
        <f t="shared" si="245"/>
        <v>0</v>
      </c>
    </row>
    <row r="500" spans="1:70" x14ac:dyDescent="0.2">
      <c r="A500" s="6">
        <v>8000</v>
      </c>
      <c r="B500" s="6" t="str">
        <f>+VLOOKUP(A500,masterfile!B:C,2,FALSE)</f>
        <v>Umsatzerlöse Allemein</v>
      </c>
      <c r="D500" s="53">
        <f>+SUMIF('[1]2017'!$A:$A,$A500,'[1]2017'!$C:$C)-SUMIF('[1]2017'!$E:$E,$A500,'[1]2017'!$G:$G)</f>
        <v>-9025</v>
      </c>
      <c r="E500" s="53">
        <f>+SUMIF('[1]2018'!$A:$A,$A500,'[1]2018'!$C:$C)-SUMIF('[1]2018'!$E:$E,$A500,'[1]2018'!$G:$G)</f>
        <v>-9295.75</v>
      </c>
      <c r="F500" s="53">
        <f>+SUMIF('[1]2019'!$A:$A,$A500,'[1]2019'!$C:$C)-SUMIF('[1]2019'!$E:$E,$A500,'[1]2019'!$G:$G)</f>
        <v>-9593.2139999999999</v>
      </c>
      <c r="G500" s="53">
        <f>+SUMIF('[1]2020'!$A:$A,$A500,'[1]2020'!$C:$C)-SUMIF('[1]2020'!$E:$E,$A500,'[1]2020'!$G:$G)</f>
        <v>-9948.162918</v>
      </c>
      <c r="H500" s="53"/>
      <c r="I500" s="53">
        <f>+(+SUMIF('[1]2021'!$A:$A,$A500,'[1]2021'!$C:$C)-SUMIF('[1]2021'!$E:$E,$A500,'[1]2021'!$G:$G))/12</f>
        <v>-866.31918744250004</v>
      </c>
      <c r="J500" s="53">
        <f>+(+SUMIF('[1]2021'!$A:$A,$A500,'[1]2021'!$C:$C)-SUMIF('[1]2021'!$E:$E,$A500,'[1]2021'!$G:$G))/12</f>
        <v>-866.31918744250004</v>
      </c>
      <c r="K500" s="53">
        <f>+(+SUMIF('[1]2021'!$A:$A,$A500,'[1]2021'!$C:$C)-SUMIF('[1]2021'!$E:$E,$A500,'[1]2021'!$G:$G))/12</f>
        <v>-866.31918744250004</v>
      </c>
      <c r="L500" s="53">
        <f>+(+SUMIF('[1]2021'!$A:$A,$A500,'[1]2021'!$C:$C)-SUMIF('[1]2021'!$E:$E,$A500,'[1]2021'!$G:$G))/12</f>
        <v>-866.31918744250004</v>
      </c>
      <c r="M500" s="53">
        <f>+(+SUMIF('[1]2021'!$A:$A,$A500,'[1]2021'!$C:$C)-SUMIF('[1]2021'!$E:$E,$A500,'[1]2021'!$G:$G))/12</f>
        <v>-866.31918744250004</v>
      </c>
      <c r="N500" s="53">
        <f>+(+SUMIF('[1]2021'!$A:$A,$A500,'[1]2021'!$C:$C)-SUMIF('[1]2021'!$E:$E,$A500,'[1]2021'!$G:$G))/12</f>
        <v>-866.31918744250004</v>
      </c>
      <c r="O500" s="53">
        <f>+(+SUMIF('[1]2021'!$A:$A,$A500,'[1]2021'!$C:$C)-SUMIF('[1]2021'!$E:$E,$A500,'[1]2021'!$G:$G))/12</f>
        <v>-866.31918744250004</v>
      </c>
      <c r="P500" s="53">
        <f>+(+SUMIF('[1]2021'!$A:$A,$A500,'[1]2021'!$C:$C)-SUMIF('[1]2021'!$E:$E,$A500,'[1]2021'!$G:$G))/12</f>
        <v>-866.31918744250004</v>
      </c>
      <c r="Q500" s="53">
        <f>+(+SUMIF('[1]2021'!$A:$A,$A500,'[1]2021'!$C:$C)-SUMIF('[1]2021'!$E:$E,$A500,'[1]2021'!$G:$G))/12</f>
        <v>-866.31918744250004</v>
      </c>
      <c r="R500" s="53">
        <f>+(+SUMIF('[1]2021'!$A:$A,$A500,'[1]2021'!$C:$C)-SUMIF('[1]2021'!$E:$E,$A500,'[1]2021'!$G:$G))/12</f>
        <v>-866.31918744250004</v>
      </c>
      <c r="S500" s="53">
        <f>+(+SUMIF('[1]2021'!$A:$A,$A500,'[1]2021'!$C:$C)-SUMIF('[1]2021'!$E:$E,$A500,'[1]2021'!$G:$G))/12</f>
        <v>-866.31918744250004</v>
      </c>
      <c r="T500" s="53">
        <f>+(+SUMIF('[1]2021'!$A:$A,$A500,'[1]2021'!$C:$C)-SUMIF('[1]2021'!$E:$E,$A500,'[1]2021'!$G:$G))/12</f>
        <v>-866.31918744250004</v>
      </c>
      <c r="U500" s="53">
        <f>+SUM(I500:INDEX(I500:T500,1,Settings!$C$4))</f>
        <v>-10395.830249309998</v>
      </c>
      <c r="V500" s="53">
        <f t="shared" si="246"/>
        <v>-10395.830249309998</v>
      </c>
      <c r="W500" s="53"/>
      <c r="X500" s="53">
        <f>+I500*1.035</f>
        <v>-896.64035900298745</v>
      </c>
      <c r="Y500" s="53">
        <f t="shared" ref="Y500:AI500" si="266">+J500*1.035</f>
        <v>-896.64035900298745</v>
      </c>
      <c r="Z500" s="53">
        <f t="shared" si="266"/>
        <v>-896.64035900298745</v>
      </c>
      <c r="AA500" s="53">
        <f t="shared" si="266"/>
        <v>-896.64035900298745</v>
      </c>
      <c r="AB500" s="53">
        <f t="shared" si="266"/>
        <v>-896.64035900298745</v>
      </c>
      <c r="AC500" s="53">
        <f t="shared" si="266"/>
        <v>-896.64035900298745</v>
      </c>
      <c r="AD500" s="53">
        <f t="shared" si="266"/>
        <v>-896.64035900298745</v>
      </c>
      <c r="AE500" s="53">
        <f t="shared" si="266"/>
        <v>-896.64035900298745</v>
      </c>
      <c r="AF500" s="53">
        <f t="shared" si="266"/>
        <v>-896.64035900298745</v>
      </c>
      <c r="AG500" s="53">
        <f t="shared" si="266"/>
        <v>-896.64035900298745</v>
      </c>
      <c r="AH500" s="53">
        <f t="shared" si="266"/>
        <v>-896.64035900298745</v>
      </c>
      <c r="AI500" s="53">
        <f t="shared" si="266"/>
        <v>-896.64035900298745</v>
      </c>
      <c r="AJ500" s="53">
        <f>+SUM(X500:INDEX(X500:AI500,1,Settings!$C$4))</f>
        <v>-10759.68430803585</v>
      </c>
      <c r="AK500" s="53">
        <f t="shared" si="247"/>
        <v>-10759.68430803585</v>
      </c>
      <c r="AL500" s="53"/>
      <c r="AM500" s="53">
        <f t="shared" si="249"/>
        <v>-892.30876306577511</v>
      </c>
      <c r="AN500" s="53">
        <f t="shared" si="250"/>
        <v>-892.30876306577511</v>
      </c>
      <c r="AO500" s="53">
        <f t="shared" si="251"/>
        <v>-892.30876306577511</v>
      </c>
      <c r="AP500" s="53">
        <f t="shared" si="252"/>
        <v>-892.30876306577511</v>
      </c>
      <c r="AQ500" s="53">
        <f t="shared" si="253"/>
        <v>-892.30876306577511</v>
      </c>
      <c r="AR500" s="53">
        <f t="shared" si="254"/>
        <v>-892.30876306577511</v>
      </c>
      <c r="AS500" s="53">
        <f t="shared" si="255"/>
        <v>-892.30876306577511</v>
      </c>
      <c r="AT500" s="53">
        <f t="shared" si="256"/>
        <v>-892.30876306577511</v>
      </c>
      <c r="AU500" s="53">
        <f t="shared" si="257"/>
        <v>-892.30876306577511</v>
      </c>
      <c r="AV500" s="53">
        <f t="shared" si="258"/>
        <v>-892.30876306577511</v>
      </c>
      <c r="AW500" s="53">
        <f t="shared" si="259"/>
        <v>-892.30876306577511</v>
      </c>
      <c r="AX500" s="53">
        <f t="shared" si="260"/>
        <v>-892.30876306577511</v>
      </c>
      <c r="AY500" s="53">
        <f>+SUM(AM500:INDEX(AM500:AX500,1,Settings!$C$4))</f>
        <v>-10707.705156789305</v>
      </c>
      <c r="AZ500" s="53">
        <f t="shared" si="248"/>
        <v>-10707.705156789305</v>
      </c>
      <c r="BA500" s="53"/>
      <c r="BB500" s="53">
        <f t="shared" si="231"/>
        <v>-919.07802595774842</v>
      </c>
      <c r="BC500" s="53">
        <f t="shared" si="232"/>
        <v>-919.07802595774842</v>
      </c>
      <c r="BD500" s="53">
        <f t="shared" si="233"/>
        <v>-919.07802595774842</v>
      </c>
      <c r="BE500" s="53">
        <f t="shared" si="234"/>
        <v>-919.07802595774842</v>
      </c>
      <c r="BF500" s="53">
        <f t="shared" si="235"/>
        <v>-919.07802595774842</v>
      </c>
      <c r="BG500" s="53">
        <f t="shared" si="236"/>
        <v>-919.07802595774842</v>
      </c>
      <c r="BH500" s="53">
        <f t="shared" si="237"/>
        <v>-919.07802595774842</v>
      </c>
      <c r="BI500" s="53">
        <f t="shared" si="238"/>
        <v>-919.07802595774842</v>
      </c>
      <c r="BJ500" s="53">
        <f t="shared" si="239"/>
        <v>-919.07802595774842</v>
      </c>
      <c r="BK500" s="53">
        <f t="shared" si="240"/>
        <v>-919.07802595774842</v>
      </c>
      <c r="BL500" s="53">
        <f t="shared" si="241"/>
        <v>-919.07802595774842</v>
      </c>
      <c r="BM500" s="53">
        <f t="shared" si="242"/>
        <v>-919.07802595774842</v>
      </c>
      <c r="BN500" s="53">
        <f t="shared" si="243"/>
        <v>-11028.93631149298</v>
      </c>
      <c r="BO500" s="53"/>
      <c r="BP500" s="53">
        <f t="shared" si="244"/>
        <v>-11470.0937639527</v>
      </c>
      <c r="BQ500" s="53"/>
      <c r="BR500" s="53">
        <f t="shared" si="245"/>
        <v>-12043.598452150336</v>
      </c>
    </row>
    <row r="501" spans="1:70" x14ac:dyDescent="0.2">
      <c r="A501" s="6">
        <v>8001</v>
      </c>
      <c r="B501" s="6" t="str">
        <f>+VLOOKUP(A501,masterfile!B:C,2,FALSE)</f>
        <v>Umsatzerlöse Software</v>
      </c>
      <c r="D501" s="53">
        <f>+SUMIF('[1]2017'!$A:$A,$A501,'[1]2017'!$C:$C)-SUMIF('[1]2017'!$E:$E,$A501,'[1]2017'!$G:$G)</f>
        <v>0</v>
      </c>
      <c r="E501" s="53">
        <f>+SUMIF('[1]2018'!$A:$A,$A501,'[1]2018'!$C:$C)-SUMIF('[1]2018'!$E:$E,$A501,'[1]2018'!$G:$G)</f>
        <v>0</v>
      </c>
      <c r="F501" s="53">
        <f>+SUMIF('[1]2019'!$A:$A,$A501,'[1]2019'!$C:$C)-SUMIF('[1]2019'!$E:$E,$A501,'[1]2019'!$G:$G)</f>
        <v>0</v>
      </c>
      <c r="G501" s="53">
        <f>+SUMIF('[1]2020'!$A:$A,$A501,'[1]2020'!$C:$C)-SUMIF('[1]2020'!$E:$E,$A501,'[1]2020'!$G:$G)</f>
        <v>0</v>
      </c>
      <c r="H501" s="53"/>
      <c r="I501" s="53">
        <f>+(+SUMIF('[1]2021'!$A:$A,$A501,'[1]2021'!$C:$C)-SUMIF('[1]2021'!$E:$E,$A501,'[1]2021'!$G:$G))/12</f>
        <v>0</v>
      </c>
      <c r="J501" s="53">
        <f>+(+SUMIF('[1]2021'!$A:$A,$A501,'[1]2021'!$C:$C)-SUMIF('[1]2021'!$E:$E,$A501,'[1]2021'!$G:$G))/12</f>
        <v>0</v>
      </c>
      <c r="K501" s="53">
        <f>+(+SUMIF('[1]2021'!$A:$A,$A501,'[1]2021'!$C:$C)-SUMIF('[1]2021'!$E:$E,$A501,'[1]2021'!$G:$G))/12</f>
        <v>0</v>
      </c>
      <c r="L501" s="53">
        <f>+(+SUMIF('[1]2021'!$A:$A,$A501,'[1]2021'!$C:$C)-SUMIF('[1]2021'!$E:$E,$A501,'[1]2021'!$G:$G))/12</f>
        <v>0</v>
      </c>
      <c r="M501" s="53">
        <f>+(+SUMIF('[1]2021'!$A:$A,$A501,'[1]2021'!$C:$C)-SUMIF('[1]2021'!$E:$E,$A501,'[1]2021'!$G:$G))/12</f>
        <v>0</v>
      </c>
      <c r="N501" s="53">
        <f>+(+SUMIF('[1]2021'!$A:$A,$A501,'[1]2021'!$C:$C)-SUMIF('[1]2021'!$E:$E,$A501,'[1]2021'!$G:$G))/12</f>
        <v>0</v>
      </c>
      <c r="O501" s="53">
        <f>+(+SUMIF('[1]2021'!$A:$A,$A501,'[1]2021'!$C:$C)-SUMIF('[1]2021'!$E:$E,$A501,'[1]2021'!$G:$G))/12</f>
        <v>0</v>
      </c>
      <c r="P501" s="53">
        <f>+(+SUMIF('[1]2021'!$A:$A,$A501,'[1]2021'!$C:$C)-SUMIF('[1]2021'!$E:$E,$A501,'[1]2021'!$G:$G))/12</f>
        <v>0</v>
      </c>
      <c r="Q501" s="53">
        <f>+(+SUMIF('[1]2021'!$A:$A,$A501,'[1]2021'!$C:$C)-SUMIF('[1]2021'!$E:$E,$A501,'[1]2021'!$G:$G))/12</f>
        <v>0</v>
      </c>
      <c r="R501" s="53">
        <f>+(+SUMIF('[1]2021'!$A:$A,$A501,'[1]2021'!$C:$C)-SUMIF('[1]2021'!$E:$E,$A501,'[1]2021'!$G:$G))/12</f>
        <v>0</v>
      </c>
      <c r="S501" s="53">
        <f>+(+SUMIF('[1]2021'!$A:$A,$A501,'[1]2021'!$C:$C)-SUMIF('[1]2021'!$E:$E,$A501,'[1]2021'!$G:$G))/12</f>
        <v>0</v>
      </c>
      <c r="T501" s="53">
        <f>+(+SUMIF('[1]2021'!$A:$A,$A501,'[1]2021'!$C:$C)-SUMIF('[1]2021'!$E:$E,$A501,'[1]2021'!$G:$G))/12</f>
        <v>0</v>
      </c>
      <c r="U501" s="53">
        <f>+SUM(I501:INDEX(I501:T501,1,Settings!$C$4))</f>
        <v>0</v>
      </c>
      <c r="V501" s="53">
        <f t="shared" si="246"/>
        <v>0</v>
      </c>
      <c r="W501" s="53"/>
      <c r="X501" s="53">
        <f>+SUMIFS(postings!$T:$T,postings!$C:$C,'pl-data'!X$2,postings!$D:$D,'pl-data'!X$3,postings!$I:$I,'pl-data'!$A501)-SUMIFS(postings!$W:$W,postings!$C:$C,'pl-data'!X$2,postings!$D:$D,'pl-data'!X$3,postings!$M:$M,'pl-data'!$A501)</f>
        <v>0</v>
      </c>
      <c r="Y501" s="53">
        <f>+SUMIFS(postings!$T:$T,postings!$C:$C,'pl-data'!Y$2,postings!$D:$D,'pl-data'!Y$3,postings!$I:$I,'pl-data'!$A501)-SUMIFS(postings!$W:$W,postings!$C:$C,'pl-data'!Y$2,postings!$D:$D,'pl-data'!Y$3,postings!$M:$M,'pl-data'!$A501)</f>
        <v>0</v>
      </c>
      <c r="Z501" s="53">
        <f>+SUMIFS(postings!$T:$T,postings!$C:$C,'pl-data'!Z$2,postings!$D:$D,'pl-data'!Z$3,postings!$I:$I,'pl-data'!$A501)-SUMIFS(postings!$W:$W,postings!$C:$C,'pl-data'!Z$2,postings!$D:$D,'pl-data'!Z$3,postings!$M:$M,'pl-data'!$A501)</f>
        <v>0</v>
      </c>
      <c r="AA501" s="53">
        <f>+SUMIFS(postings!$T:$T,postings!$C:$C,'pl-data'!AA$2,postings!$D:$D,'pl-data'!AA$3,postings!$I:$I,'pl-data'!$A501)-SUMIFS(postings!$W:$W,postings!$C:$C,'pl-data'!AA$2,postings!$D:$D,'pl-data'!AA$3,postings!$M:$M,'pl-data'!$A501)</f>
        <v>0</v>
      </c>
      <c r="AB501" s="53">
        <f>+SUMIFS(postings!$T:$T,postings!$C:$C,'pl-data'!AB$2,postings!$D:$D,'pl-data'!AB$3,postings!$I:$I,'pl-data'!$A501)-SUMIFS(postings!$W:$W,postings!$C:$C,'pl-data'!AB$2,postings!$D:$D,'pl-data'!AB$3,postings!$M:$M,'pl-data'!$A501)</f>
        <v>0</v>
      </c>
      <c r="AC501" s="53">
        <f>+SUMIFS(postings!$T:$T,postings!$C:$C,'pl-data'!AC$2,postings!$D:$D,'pl-data'!AC$3,postings!$I:$I,'pl-data'!$A501)-SUMIFS(postings!$W:$W,postings!$C:$C,'pl-data'!AC$2,postings!$D:$D,'pl-data'!AC$3,postings!$M:$M,'pl-data'!$A501)</f>
        <v>0</v>
      </c>
      <c r="AD501" s="53">
        <f>+SUMIFS(postings!$T:$T,postings!$C:$C,'pl-data'!AD$2,postings!$D:$D,'pl-data'!AD$3,postings!$I:$I,'pl-data'!$A501)-SUMIFS(postings!$W:$W,postings!$C:$C,'pl-data'!AD$2,postings!$D:$D,'pl-data'!AD$3,postings!$M:$M,'pl-data'!$A501)</f>
        <v>0</v>
      </c>
      <c r="AE501" s="53">
        <f>+SUMIFS(postings!$T:$T,postings!$C:$C,'pl-data'!AE$2,postings!$D:$D,'pl-data'!AE$3,postings!$I:$I,'pl-data'!$A501)-SUMIFS(postings!$W:$W,postings!$C:$C,'pl-data'!AE$2,postings!$D:$D,'pl-data'!AE$3,postings!$M:$M,'pl-data'!$A501)</f>
        <v>0</v>
      </c>
      <c r="AF501" s="53">
        <f>+SUMIFS(postings!$T:$T,postings!$C:$C,'pl-data'!AF$2,postings!$D:$D,'pl-data'!AF$3,postings!$I:$I,'pl-data'!$A501)-SUMIFS(postings!$W:$W,postings!$C:$C,'pl-data'!AF$2,postings!$D:$D,'pl-data'!AF$3,postings!$M:$M,'pl-data'!$A501)</f>
        <v>0</v>
      </c>
      <c r="AG501" s="53">
        <f>+SUMIFS(postings!$T:$T,postings!$C:$C,'pl-data'!AG$2,postings!$D:$D,'pl-data'!AG$3,postings!$I:$I,'pl-data'!$A501)-SUMIFS(postings!$W:$W,postings!$C:$C,'pl-data'!AG$2,postings!$D:$D,'pl-data'!AG$3,postings!$M:$M,'pl-data'!$A501)</f>
        <v>0</v>
      </c>
      <c r="AH501" s="53">
        <f>+SUMIFS(postings!$T:$T,postings!$C:$C,'pl-data'!AH$2,postings!$D:$D,'pl-data'!AH$3,postings!$I:$I,'pl-data'!$A501)-SUMIFS(postings!$W:$W,postings!$C:$C,'pl-data'!AH$2,postings!$D:$D,'pl-data'!AH$3,postings!$M:$M,'pl-data'!$A501)</f>
        <v>0</v>
      </c>
      <c r="AI501" s="53">
        <f>+SUMIFS(postings!$T:$T,postings!$C:$C,'pl-data'!AI$2,postings!$D:$D,'pl-data'!AI$3,postings!$I:$I,'pl-data'!$A501)-SUMIFS(postings!$W:$W,postings!$C:$C,'pl-data'!AI$2,postings!$D:$D,'pl-data'!AI$3,postings!$M:$M,'pl-data'!$A501)</f>
        <v>0</v>
      </c>
      <c r="AJ501" s="53">
        <f>+SUM(X501:INDEX(X501:AI501,1,Settings!$C$4))</f>
        <v>0</v>
      </c>
      <c r="AK501" s="53">
        <f t="shared" si="247"/>
        <v>0</v>
      </c>
      <c r="AL501" s="53"/>
      <c r="AM501" s="53">
        <f t="shared" si="249"/>
        <v>0</v>
      </c>
      <c r="AN501" s="53">
        <f t="shared" si="250"/>
        <v>0</v>
      </c>
      <c r="AO501" s="53">
        <f t="shared" si="251"/>
        <v>0</v>
      </c>
      <c r="AP501" s="53">
        <f t="shared" si="252"/>
        <v>0</v>
      </c>
      <c r="AQ501" s="53">
        <f t="shared" si="253"/>
        <v>0</v>
      </c>
      <c r="AR501" s="53">
        <f t="shared" si="254"/>
        <v>0</v>
      </c>
      <c r="AS501" s="53">
        <f t="shared" si="255"/>
        <v>0</v>
      </c>
      <c r="AT501" s="53">
        <f t="shared" si="256"/>
        <v>0</v>
      </c>
      <c r="AU501" s="53">
        <f t="shared" si="257"/>
        <v>0</v>
      </c>
      <c r="AV501" s="53">
        <f t="shared" si="258"/>
        <v>0</v>
      </c>
      <c r="AW501" s="53">
        <f t="shared" si="259"/>
        <v>0</v>
      </c>
      <c r="AX501" s="53">
        <f t="shared" si="260"/>
        <v>0</v>
      </c>
      <c r="AY501" s="53">
        <f>+SUM(AM501:INDEX(AM501:AX501,1,Settings!$C$4))</f>
        <v>0</v>
      </c>
      <c r="AZ501" s="53">
        <f t="shared" si="248"/>
        <v>0</v>
      </c>
      <c r="BA501" s="53"/>
      <c r="BB501" s="53">
        <f t="shared" si="231"/>
        <v>0</v>
      </c>
      <c r="BC501" s="53">
        <f t="shared" si="232"/>
        <v>0</v>
      </c>
      <c r="BD501" s="53">
        <f t="shared" si="233"/>
        <v>0</v>
      </c>
      <c r="BE501" s="53">
        <f t="shared" si="234"/>
        <v>0</v>
      </c>
      <c r="BF501" s="53">
        <f t="shared" si="235"/>
        <v>0</v>
      </c>
      <c r="BG501" s="53">
        <f t="shared" si="236"/>
        <v>0</v>
      </c>
      <c r="BH501" s="53">
        <f t="shared" si="237"/>
        <v>0</v>
      </c>
      <c r="BI501" s="53">
        <f t="shared" si="238"/>
        <v>0</v>
      </c>
      <c r="BJ501" s="53">
        <f t="shared" si="239"/>
        <v>0</v>
      </c>
      <c r="BK501" s="53">
        <f t="shared" si="240"/>
        <v>0</v>
      </c>
      <c r="BL501" s="53">
        <f t="shared" si="241"/>
        <v>0</v>
      </c>
      <c r="BM501" s="53">
        <f t="shared" si="242"/>
        <v>0</v>
      </c>
      <c r="BN501" s="53">
        <f t="shared" si="243"/>
        <v>0</v>
      </c>
      <c r="BO501" s="53"/>
      <c r="BP501" s="53">
        <f t="shared" si="244"/>
        <v>0</v>
      </c>
      <c r="BQ501" s="53"/>
      <c r="BR501" s="53">
        <f t="shared" si="245"/>
        <v>0</v>
      </c>
    </row>
    <row r="502" spans="1:70" x14ac:dyDescent="0.2">
      <c r="A502" s="6">
        <v>8002</v>
      </c>
      <c r="B502" s="6" t="str">
        <f>+VLOOKUP(A502,masterfile!B:C,2,FALSE)</f>
        <v>Umsatzerlöse Customization</v>
      </c>
      <c r="D502" s="53">
        <f>+SUMIF('[1]2017'!$A:$A,$A502,'[1]2017'!$C:$C)-SUMIF('[1]2017'!$E:$E,$A502,'[1]2017'!$G:$G)</f>
        <v>0</v>
      </c>
      <c r="E502" s="53">
        <f>+SUMIF('[1]2018'!$A:$A,$A502,'[1]2018'!$C:$C)-SUMIF('[1]2018'!$E:$E,$A502,'[1]2018'!$G:$G)</f>
        <v>0</v>
      </c>
      <c r="F502" s="53">
        <f>+SUMIF('[1]2019'!$A:$A,$A502,'[1]2019'!$C:$C)-SUMIF('[1]2019'!$E:$E,$A502,'[1]2019'!$G:$G)</f>
        <v>0</v>
      </c>
      <c r="G502" s="53">
        <f>+SUMIF('[1]2020'!$A:$A,$A502,'[1]2020'!$C:$C)-SUMIF('[1]2020'!$E:$E,$A502,'[1]2020'!$G:$G)</f>
        <v>0</v>
      </c>
      <c r="H502" s="53"/>
      <c r="I502" s="53">
        <f>+(+SUMIF('[1]2021'!$A:$A,$A502,'[1]2021'!$C:$C)-SUMIF('[1]2021'!$E:$E,$A502,'[1]2021'!$G:$G))/12</f>
        <v>0</v>
      </c>
      <c r="J502" s="53">
        <f>+(+SUMIF('[1]2021'!$A:$A,$A502,'[1]2021'!$C:$C)-SUMIF('[1]2021'!$E:$E,$A502,'[1]2021'!$G:$G))/12</f>
        <v>0</v>
      </c>
      <c r="K502" s="53">
        <f>+(+SUMIF('[1]2021'!$A:$A,$A502,'[1]2021'!$C:$C)-SUMIF('[1]2021'!$E:$E,$A502,'[1]2021'!$G:$G))/12</f>
        <v>0</v>
      </c>
      <c r="L502" s="53">
        <f>+(+SUMIF('[1]2021'!$A:$A,$A502,'[1]2021'!$C:$C)-SUMIF('[1]2021'!$E:$E,$A502,'[1]2021'!$G:$G))/12</f>
        <v>0</v>
      </c>
      <c r="M502" s="53">
        <f>+(+SUMIF('[1]2021'!$A:$A,$A502,'[1]2021'!$C:$C)-SUMIF('[1]2021'!$E:$E,$A502,'[1]2021'!$G:$G))/12</f>
        <v>0</v>
      </c>
      <c r="N502" s="53">
        <f>+(+SUMIF('[1]2021'!$A:$A,$A502,'[1]2021'!$C:$C)-SUMIF('[1]2021'!$E:$E,$A502,'[1]2021'!$G:$G))/12</f>
        <v>0</v>
      </c>
      <c r="O502" s="53">
        <f>+(+SUMIF('[1]2021'!$A:$A,$A502,'[1]2021'!$C:$C)-SUMIF('[1]2021'!$E:$E,$A502,'[1]2021'!$G:$G))/12</f>
        <v>0</v>
      </c>
      <c r="P502" s="53">
        <f>+(+SUMIF('[1]2021'!$A:$A,$A502,'[1]2021'!$C:$C)-SUMIF('[1]2021'!$E:$E,$A502,'[1]2021'!$G:$G))/12</f>
        <v>0</v>
      </c>
      <c r="Q502" s="53">
        <f>+(+SUMIF('[1]2021'!$A:$A,$A502,'[1]2021'!$C:$C)-SUMIF('[1]2021'!$E:$E,$A502,'[1]2021'!$G:$G))/12</f>
        <v>0</v>
      </c>
      <c r="R502" s="53">
        <f>+(+SUMIF('[1]2021'!$A:$A,$A502,'[1]2021'!$C:$C)-SUMIF('[1]2021'!$E:$E,$A502,'[1]2021'!$G:$G))/12</f>
        <v>0</v>
      </c>
      <c r="S502" s="53">
        <f>+(+SUMIF('[1]2021'!$A:$A,$A502,'[1]2021'!$C:$C)-SUMIF('[1]2021'!$E:$E,$A502,'[1]2021'!$G:$G))/12</f>
        <v>0</v>
      </c>
      <c r="T502" s="53">
        <f>+(+SUMIF('[1]2021'!$A:$A,$A502,'[1]2021'!$C:$C)-SUMIF('[1]2021'!$E:$E,$A502,'[1]2021'!$G:$G))/12</f>
        <v>0</v>
      </c>
      <c r="U502" s="53">
        <f>+SUM(I502:INDEX(I502:T502,1,Settings!$C$4))</f>
        <v>0</v>
      </c>
      <c r="V502" s="53">
        <f t="shared" si="246"/>
        <v>0</v>
      </c>
      <c r="W502" s="53"/>
      <c r="X502" s="53">
        <f>+SUMIFS(postings!$T:$T,postings!$C:$C,'pl-data'!X$2,postings!$D:$D,'pl-data'!X$3,postings!$I:$I,'pl-data'!$A502)-SUMIFS(postings!$W:$W,postings!$C:$C,'pl-data'!X$2,postings!$D:$D,'pl-data'!X$3,postings!$M:$M,'pl-data'!$A502)</f>
        <v>0</v>
      </c>
      <c r="Y502" s="53">
        <f>+SUMIFS(postings!$T:$T,postings!$C:$C,'pl-data'!Y$2,postings!$D:$D,'pl-data'!Y$3,postings!$I:$I,'pl-data'!$A502)-SUMIFS(postings!$W:$W,postings!$C:$C,'pl-data'!Y$2,postings!$D:$D,'pl-data'!Y$3,postings!$M:$M,'pl-data'!$A502)</f>
        <v>0</v>
      </c>
      <c r="Z502" s="53">
        <f>+SUMIFS(postings!$T:$T,postings!$C:$C,'pl-data'!Z$2,postings!$D:$D,'pl-data'!Z$3,postings!$I:$I,'pl-data'!$A502)-SUMIFS(postings!$W:$W,postings!$C:$C,'pl-data'!Z$2,postings!$D:$D,'pl-data'!Z$3,postings!$M:$M,'pl-data'!$A502)</f>
        <v>0</v>
      </c>
      <c r="AA502" s="53">
        <f>+SUMIFS(postings!$T:$T,postings!$C:$C,'pl-data'!AA$2,postings!$D:$D,'pl-data'!AA$3,postings!$I:$I,'pl-data'!$A502)-SUMIFS(postings!$W:$W,postings!$C:$C,'pl-data'!AA$2,postings!$D:$D,'pl-data'!AA$3,postings!$M:$M,'pl-data'!$A502)</f>
        <v>0</v>
      </c>
      <c r="AB502" s="53">
        <f>+SUMIFS(postings!$T:$T,postings!$C:$C,'pl-data'!AB$2,postings!$D:$D,'pl-data'!AB$3,postings!$I:$I,'pl-data'!$A502)-SUMIFS(postings!$W:$W,postings!$C:$C,'pl-data'!AB$2,postings!$D:$D,'pl-data'!AB$3,postings!$M:$M,'pl-data'!$A502)</f>
        <v>0</v>
      </c>
      <c r="AC502" s="53">
        <f>+SUMIFS(postings!$T:$T,postings!$C:$C,'pl-data'!AC$2,postings!$D:$D,'pl-data'!AC$3,postings!$I:$I,'pl-data'!$A502)-SUMIFS(postings!$W:$W,postings!$C:$C,'pl-data'!AC$2,postings!$D:$D,'pl-data'!AC$3,postings!$M:$M,'pl-data'!$A502)</f>
        <v>0</v>
      </c>
      <c r="AD502" s="53">
        <f>+SUMIFS(postings!$T:$T,postings!$C:$C,'pl-data'!AD$2,postings!$D:$D,'pl-data'!AD$3,postings!$I:$I,'pl-data'!$A502)-SUMIFS(postings!$W:$W,postings!$C:$C,'pl-data'!AD$2,postings!$D:$D,'pl-data'!AD$3,postings!$M:$M,'pl-data'!$A502)</f>
        <v>0</v>
      </c>
      <c r="AE502" s="53">
        <f>+SUMIFS(postings!$T:$T,postings!$C:$C,'pl-data'!AE$2,postings!$D:$D,'pl-data'!AE$3,postings!$I:$I,'pl-data'!$A502)-SUMIFS(postings!$W:$W,postings!$C:$C,'pl-data'!AE$2,postings!$D:$D,'pl-data'!AE$3,postings!$M:$M,'pl-data'!$A502)</f>
        <v>0</v>
      </c>
      <c r="AF502" s="53">
        <f>+SUMIFS(postings!$T:$T,postings!$C:$C,'pl-data'!AF$2,postings!$D:$D,'pl-data'!AF$3,postings!$I:$I,'pl-data'!$A502)-SUMIFS(postings!$W:$W,postings!$C:$C,'pl-data'!AF$2,postings!$D:$D,'pl-data'!AF$3,postings!$M:$M,'pl-data'!$A502)</f>
        <v>0</v>
      </c>
      <c r="AG502" s="53">
        <f>+SUMIFS(postings!$T:$T,postings!$C:$C,'pl-data'!AG$2,postings!$D:$D,'pl-data'!AG$3,postings!$I:$I,'pl-data'!$A502)-SUMIFS(postings!$W:$W,postings!$C:$C,'pl-data'!AG$2,postings!$D:$D,'pl-data'!AG$3,postings!$M:$M,'pl-data'!$A502)</f>
        <v>0</v>
      </c>
      <c r="AH502" s="53">
        <f>+SUMIFS(postings!$T:$T,postings!$C:$C,'pl-data'!AH$2,postings!$D:$D,'pl-data'!AH$3,postings!$I:$I,'pl-data'!$A502)-SUMIFS(postings!$W:$W,postings!$C:$C,'pl-data'!AH$2,postings!$D:$D,'pl-data'!AH$3,postings!$M:$M,'pl-data'!$A502)</f>
        <v>0</v>
      </c>
      <c r="AI502" s="53">
        <f>+SUMIFS(postings!$T:$T,postings!$C:$C,'pl-data'!AI$2,postings!$D:$D,'pl-data'!AI$3,postings!$I:$I,'pl-data'!$A502)-SUMIFS(postings!$W:$W,postings!$C:$C,'pl-data'!AI$2,postings!$D:$D,'pl-data'!AI$3,postings!$M:$M,'pl-data'!$A502)</f>
        <v>0</v>
      </c>
      <c r="AJ502" s="53">
        <f>+SUM(X502:INDEX(X502:AI502,1,Settings!$C$4))</f>
        <v>0</v>
      </c>
      <c r="AK502" s="53">
        <f t="shared" si="247"/>
        <v>0</v>
      </c>
      <c r="AL502" s="53"/>
      <c r="AM502" s="53">
        <f t="shared" si="249"/>
        <v>0</v>
      </c>
      <c r="AN502" s="53">
        <f t="shared" si="250"/>
        <v>0</v>
      </c>
      <c r="AO502" s="53">
        <f t="shared" si="251"/>
        <v>0</v>
      </c>
      <c r="AP502" s="53">
        <f t="shared" si="252"/>
        <v>0</v>
      </c>
      <c r="AQ502" s="53">
        <f t="shared" si="253"/>
        <v>0</v>
      </c>
      <c r="AR502" s="53">
        <f t="shared" si="254"/>
        <v>0</v>
      </c>
      <c r="AS502" s="53">
        <f t="shared" si="255"/>
        <v>0</v>
      </c>
      <c r="AT502" s="53">
        <f t="shared" si="256"/>
        <v>0</v>
      </c>
      <c r="AU502" s="53">
        <f t="shared" si="257"/>
        <v>0</v>
      </c>
      <c r="AV502" s="53">
        <f t="shared" si="258"/>
        <v>0</v>
      </c>
      <c r="AW502" s="53">
        <f t="shared" si="259"/>
        <v>0</v>
      </c>
      <c r="AX502" s="53">
        <f t="shared" si="260"/>
        <v>0</v>
      </c>
      <c r="AY502" s="53">
        <f>+SUM(AM502:INDEX(AM502:AX502,1,Settings!$C$4))</f>
        <v>0</v>
      </c>
      <c r="AZ502" s="53">
        <f t="shared" si="248"/>
        <v>0</v>
      </c>
      <c r="BA502" s="53"/>
      <c r="BB502" s="53">
        <f t="shared" si="231"/>
        <v>0</v>
      </c>
      <c r="BC502" s="53">
        <f t="shared" si="232"/>
        <v>0</v>
      </c>
      <c r="BD502" s="53">
        <f t="shared" si="233"/>
        <v>0</v>
      </c>
      <c r="BE502" s="53">
        <f t="shared" si="234"/>
        <v>0</v>
      </c>
      <c r="BF502" s="53">
        <f t="shared" si="235"/>
        <v>0</v>
      </c>
      <c r="BG502" s="53">
        <f t="shared" si="236"/>
        <v>0</v>
      </c>
      <c r="BH502" s="53">
        <f t="shared" si="237"/>
        <v>0</v>
      </c>
      <c r="BI502" s="53">
        <f t="shared" si="238"/>
        <v>0</v>
      </c>
      <c r="BJ502" s="53">
        <f t="shared" si="239"/>
        <v>0</v>
      </c>
      <c r="BK502" s="53">
        <f t="shared" si="240"/>
        <v>0</v>
      </c>
      <c r="BL502" s="53">
        <f t="shared" si="241"/>
        <v>0</v>
      </c>
      <c r="BM502" s="53">
        <f t="shared" si="242"/>
        <v>0</v>
      </c>
      <c r="BN502" s="53">
        <f t="shared" si="243"/>
        <v>0</v>
      </c>
      <c r="BO502" s="53"/>
      <c r="BP502" s="53">
        <f t="shared" si="244"/>
        <v>0</v>
      </c>
      <c r="BQ502" s="53"/>
      <c r="BR502" s="53">
        <f t="shared" si="245"/>
        <v>0</v>
      </c>
    </row>
    <row r="503" spans="1:70" x14ac:dyDescent="0.2">
      <c r="A503" s="6">
        <v>8003</v>
      </c>
      <c r="B503" s="6" t="str">
        <f>+VLOOKUP(A503,masterfile!B:C,2,FALSE)</f>
        <v>Umsatzerlöse Schulung, Wartung &amp; Support</v>
      </c>
      <c r="D503" s="53">
        <f>+SUMIF('[1]2017'!$A:$A,$A503,'[1]2017'!$C:$C)-SUMIF('[1]2017'!$E:$E,$A503,'[1]2017'!$G:$G)</f>
        <v>0</v>
      </c>
      <c r="E503" s="53">
        <f>+SUMIF('[1]2018'!$A:$A,$A503,'[1]2018'!$C:$C)-SUMIF('[1]2018'!$E:$E,$A503,'[1]2018'!$G:$G)</f>
        <v>0</v>
      </c>
      <c r="F503" s="53">
        <f>+SUMIF('[1]2019'!$A:$A,$A503,'[1]2019'!$C:$C)-SUMIF('[1]2019'!$E:$E,$A503,'[1]2019'!$G:$G)</f>
        <v>0</v>
      </c>
      <c r="G503" s="53">
        <f>+SUMIF('[1]2020'!$A:$A,$A503,'[1]2020'!$C:$C)-SUMIF('[1]2020'!$E:$E,$A503,'[1]2020'!$G:$G)</f>
        <v>0</v>
      </c>
      <c r="H503" s="53"/>
      <c r="I503" s="53">
        <f>+(+SUMIF('[1]2021'!$A:$A,$A503,'[1]2021'!$C:$C)-SUMIF('[1]2021'!$E:$E,$A503,'[1]2021'!$G:$G))/12</f>
        <v>0</v>
      </c>
      <c r="J503" s="53">
        <f>+(+SUMIF('[1]2021'!$A:$A,$A503,'[1]2021'!$C:$C)-SUMIF('[1]2021'!$E:$E,$A503,'[1]2021'!$G:$G))/12</f>
        <v>0</v>
      </c>
      <c r="K503" s="53">
        <f>+(+SUMIF('[1]2021'!$A:$A,$A503,'[1]2021'!$C:$C)-SUMIF('[1]2021'!$E:$E,$A503,'[1]2021'!$G:$G))/12</f>
        <v>0</v>
      </c>
      <c r="L503" s="53">
        <f>+(+SUMIF('[1]2021'!$A:$A,$A503,'[1]2021'!$C:$C)-SUMIF('[1]2021'!$E:$E,$A503,'[1]2021'!$G:$G))/12</f>
        <v>0</v>
      </c>
      <c r="M503" s="53">
        <f>+(+SUMIF('[1]2021'!$A:$A,$A503,'[1]2021'!$C:$C)-SUMIF('[1]2021'!$E:$E,$A503,'[1]2021'!$G:$G))/12</f>
        <v>0</v>
      </c>
      <c r="N503" s="53">
        <f>+(+SUMIF('[1]2021'!$A:$A,$A503,'[1]2021'!$C:$C)-SUMIF('[1]2021'!$E:$E,$A503,'[1]2021'!$G:$G))/12</f>
        <v>0</v>
      </c>
      <c r="O503" s="53">
        <f>+(+SUMIF('[1]2021'!$A:$A,$A503,'[1]2021'!$C:$C)-SUMIF('[1]2021'!$E:$E,$A503,'[1]2021'!$G:$G))/12</f>
        <v>0</v>
      </c>
      <c r="P503" s="53">
        <f>+(+SUMIF('[1]2021'!$A:$A,$A503,'[1]2021'!$C:$C)-SUMIF('[1]2021'!$E:$E,$A503,'[1]2021'!$G:$G))/12</f>
        <v>0</v>
      </c>
      <c r="Q503" s="53">
        <f>+(+SUMIF('[1]2021'!$A:$A,$A503,'[1]2021'!$C:$C)-SUMIF('[1]2021'!$E:$E,$A503,'[1]2021'!$G:$G))/12</f>
        <v>0</v>
      </c>
      <c r="R503" s="53">
        <f>+(+SUMIF('[1]2021'!$A:$A,$A503,'[1]2021'!$C:$C)-SUMIF('[1]2021'!$E:$E,$A503,'[1]2021'!$G:$G))/12</f>
        <v>0</v>
      </c>
      <c r="S503" s="53">
        <f>+(+SUMIF('[1]2021'!$A:$A,$A503,'[1]2021'!$C:$C)-SUMIF('[1]2021'!$E:$E,$A503,'[1]2021'!$G:$G))/12</f>
        <v>0</v>
      </c>
      <c r="T503" s="53">
        <f>+(+SUMIF('[1]2021'!$A:$A,$A503,'[1]2021'!$C:$C)-SUMIF('[1]2021'!$E:$E,$A503,'[1]2021'!$G:$G))/12</f>
        <v>0</v>
      </c>
      <c r="U503" s="53">
        <f>+SUM(I503:INDEX(I503:T503,1,Settings!$C$4))</f>
        <v>0</v>
      </c>
      <c r="V503" s="53">
        <f t="shared" si="246"/>
        <v>0</v>
      </c>
      <c r="W503" s="53"/>
      <c r="X503" s="53">
        <f>+SUMIFS(postings!$T:$T,postings!$C:$C,'pl-data'!X$2,postings!$D:$D,'pl-data'!X$3,postings!$I:$I,'pl-data'!$A503)-SUMIFS(postings!$W:$W,postings!$C:$C,'pl-data'!X$2,postings!$D:$D,'pl-data'!X$3,postings!$M:$M,'pl-data'!$A503)</f>
        <v>0</v>
      </c>
      <c r="Y503" s="53">
        <f>+SUMIFS(postings!$T:$T,postings!$C:$C,'pl-data'!Y$2,postings!$D:$D,'pl-data'!Y$3,postings!$I:$I,'pl-data'!$A503)-SUMIFS(postings!$W:$W,postings!$C:$C,'pl-data'!Y$2,postings!$D:$D,'pl-data'!Y$3,postings!$M:$M,'pl-data'!$A503)</f>
        <v>0</v>
      </c>
      <c r="Z503" s="53">
        <f>+SUMIFS(postings!$T:$T,postings!$C:$C,'pl-data'!Z$2,postings!$D:$D,'pl-data'!Z$3,postings!$I:$I,'pl-data'!$A503)-SUMIFS(postings!$W:$W,postings!$C:$C,'pl-data'!Z$2,postings!$D:$D,'pl-data'!Z$3,postings!$M:$M,'pl-data'!$A503)</f>
        <v>0</v>
      </c>
      <c r="AA503" s="53">
        <f>+SUMIFS(postings!$T:$T,postings!$C:$C,'pl-data'!AA$2,postings!$D:$D,'pl-data'!AA$3,postings!$I:$I,'pl-data'!$A503)-SUMIFS(postings!$W:$W,postings!$C:$C,'pl-data'!AA$2,postings!$D:$D,'pl-data'!AA$3,postings!$M:$M,'pl-data'!$A503)</f>
        <v>0</v>
      </c>
      <c r="AB503" s="53">
        <f>+SUMIFS(postings!$T:$T,postings!$C:$C,'pl-data'!AB$2,postings!$D:$D,'pl-data'!AB$3,postings!$I:$I,'pl-data'!$A503)-SUMIFS(postings!$W:$W,postings!$C:$C,'pl-data'!AB$2,postings!$D:$D,'pl-data'!AB$3,postings!$M:$M,'pl-data'!$A503)</f>
        <v>0</v>
      </c>
      <c r="AC503" s="53">
        <f>+SUMIFS(postings!$T:$T,postings!$C:$C,'pl-data'!AC$2,postings!$D:$D,'pl-data'!AC$3,postings!$I:$I,'pl-data'!$A503)-SUMIFS(postings!$W:$W,postings!$C:$C,'pl-data'!AC$2,postings!$D:$D,'pl-data'!AC$3,postings!$M:$M,'pl-data'!$A503)</f>
        <v>0</v>
      </c>
      <c r="AD503" s="53">
        <f>+SUMIFS(postings!$T:$T,postings!$C:$C,'pl-data'!AD$2,postings!$D:$D,'pl-data'!AD$3,postings!$I:$I,'pl-data'!$A503)-SUMIFS(postings!$W:$W,postings!$C:$C,'pl-data'!AD$2,postings!$D:$D,'pl-data'!AD$3,postings!$M:$M,'pl-data'!$A503)</f>
        <v>0</v>
      </c>
      <c r="AE503" s="53">
        <f>+SUMIFS(postings!$T:$T,postings!$C:$C,'pl-data'!AE$2,postings!$D:$D,'pl-data'!AE$3,postings!$I:$I,'pl-data'!$A503)-SUMIFS(postings!$W:$W,postings!$C:$C,'pl-data'!AE$2,postings!$D:$D,'pl-data'!AE$3,postings!$M:$M,'pl-data'!$A503)</f>
        <v>0</v>
      </c>
      <c r="AF503" s="53">
        <f>+SUMIFS(postings!$T:$T,postings!$C:$C,'pl-data'!AF$2,postings!$D:$D,'pl-data'!AF$3,postings!$I:$I,'pl-data'!$A503)-SUMIFS(postings!$W:$W,postings!$C:$C,'pl-data'!AF$2,postings!$D:$D,'pl-data'!AF$3,postings!$M:$M,'pl-data'!$A503)</f>
        <v>0</v>
      </c>
      <c r="AG503" s="53">
        <f>+SUMIFS(postings!$T:$T,postings!$C:$C,'pl-data'!AG$2,postings!$D:$D,'pl-data'!AG$3,postings!$I:$I,'pl-data'!$A503)-SUMIFS(postings!$W:$W,postings!$C:$C,'pl-data'!AG$2,postings!$D:$D,'pl-data'!AG$3,postings!$M:$M,'pl-data'!$A503)</f>
        <v>0</v>
      </c>
      <c r="AH503" s="53">
        <f>+SUMIFS(postings!$T:$T,postings!$C:$C,'pl-data'!AH$2,postings!$D:$D,'pl-data'!AH$3,postings!$I:$I,'pl-data'!$A503)-SUMIFS(postings!$W:$W,postings!$C:$C,'pl-data'!AH$2,postings!$D:$D,'pl-data'!AH$3,postings!$M:$M,'pl-data'!$A503)</f>
        <v>0</v>
      </c>
      <c r="AI503" s="53">
        <f>+SUMIFS(postings!$T:$T,postings!$C:$C,'pl-data'!AI$2,postings!$D:$D,'pl-data'!AI$3,postings!$I:$I,'pl-data'!$A503)-SUMIFS(postings!$W:$W,postings!$C:$C,'pl-data'!AI$2,postings!$D:$D,'pl-data'!AI$3,postings!$M:$M,'pl-data'!$A503)</f>
        <v>0</v>
      </c>
      <c r="AJ503" s="53">
        <f>+SUM(X503:INDEX(X503:AI503,1,Settings!$C$4))</f>
        <v>0</v>
      </c>
      <c r="AK503" s="53">
        <f t="shared" si="247"/>
        <v>0</v>
      </c>
      <c r="AL503" s="53"/>
      <c r="AM503" s="53">
        <f t="shared" si="249"/>
        <v>0</v>
      </c>
      <c r="AN503" s="53">
        <f t="shared" si="250"/>
        <v>0</v>
      </c>
      <c r="AO503" s="53">
        <f t="shared" si="251"/>
        <v>0</v>
      </c>
      <c r="AP503" s="53">
        <f t="shared" si="252"/>
        <v>0</v>
      </c>
      <c r="AQ503" s="53">
        <f t="shared" si="253"/>
        <v>0</v>
      </c>
      <c r="AR503" s="53">
        <f t="shared" si="254"/>
        <v>0</v>
      </c>
      <c r="AS503" s="53">
        <f t="shared" si="255"/>
        <v>0</v>
      </c>
      <c r="AT503" s="53">
        <f t="shared" si="256"/>
        <v>0</v>
      </c>
      <c r="AU503" s="53">
        <f t="shared" si="257"/>
        <v>0</v>
      </c>
      <c r="AV503" s="53">
        <f t="shared" si="258"/>
        <v>0</v>
      </c>
      <c r="AW503" s="53">
        <f t="shared" si="259"/>
        <v>0</v>
      </c>
      <c r="AX503" s="53">
        <f t="shared" si="260"/>
        <v>0</v>
      </c>
      <c r="AY503" s="53">
        <f>+SUM(AM503:INDEX(AM503:AX503,1,Settings!$C$4))</f>
        <v>0</v>
      </c>
      <c r="AZ503" s="53">
        <f t="shared" si="248"/>
        <v>0</v>
      </c>
      <c r="BA503" s="53"/>
      <c r="BB503" s="53">
        <f t="shared" si="231"/>
        <v>0</v>
      </c>
      <c r="BC503" s="53">
        <f t="shared" si="232"/>
        <v>0</v>
      </c>
      <c r="BD503" s="53">
        <f t="shared" si="233"/>
        <v>0</v>
      </c>
      <c r="BE503" s="53">
        <f t="shared" si="234"/>
        <v>0</v>
      </c>
      <c r="BF503" s="53">
        <f t="shared" si="235"/>
        <v>0</v>
      </c>
      <c r="BG503" s="53">
        <f t="shared" si="236"/>
        <v>0</v>
      </c>
      <c r="BH503" s="53">
        <f t="shared" si="237"/>
        <v>0</v>
      </c>
      <c r="BI503" s="53">
        <f t="shared" si="238"/>
        <v>0</v>
      </c>
      <c r="BJ503" s="53">
        <f t="shared" si="239"/>
        <v>0</v>
      </c>
      <c r="BK503" s="53">
        <f t="shared" si="240"/>
        <v>0</v>
      </c>
      <c r="BL503" s="53">
        <f t="shared" si="241"/>
        <v>0</v>
      </c>
      <c r="BM503" s="53">
        <f t="shared" si="242"/>
        <v>0</v>
      </c>
      <c r="BN503" s="53">
        <f t="shared" si="243"/>
        <v>0</v>
      </c>
      <c r="BO503" s="53"/>
      <c r="BP503" s="53">
        <f t="shared" si="244"/>
        <v>0</v>
      </c>
      <c r="BQ503" s="53"/>
      <c r="BR503" s="53">
        <f t="shared" si="245"/>
        <v>0</v>
      </c>
    </row>
    <row r="504" spans="1:70" x14ac:dyDescent="0.2">
      <c r="A504" s="6">
        <v>8004</v>
      </c>
      <c r="B504" s="6" t="str">
        <f>+VLOOKUP(A504,masterfile!B:C,2,FALSE)</f>
        <v>Umsatzerlöse Hardware</v>
      </c>
      <c r="D504" s="53">
        <f>+SUMIF('[1]2017'!$A:$A,$A504,'[1]2017'!$C:$C)-SUMIF('[1]2017'!$E:$E,$A504,'[1]2017'!$G:$G)</f>
        <v>0</v>
      </c>
      <c r="E504" s="53">
        <f>+SUMIF('[1]2018'!$A:$A,$A504,'[1]2018'!$C:$C)-SUMIF('[1]2018'!$E:$E,$A504,'[1]2018'!$G:$G)</f>
        <v>0</v>
      </c>
      <c r="F504" s="53">
        <f>+SUMIF('[1]2019'!$A:$A,$A504,'[1]2019'!$C:$C)-SUMIF('[1]2019'!$E:$E,$A504,'[1]2019'!$G:$G)</f>
        <v>0</v>
      </c>
      <c r="G504" s="53">
        <f>+SUMIF('[1]2020'!$A:$A,$A504,'[1]2020'!$C:$C)-SUMIF('[1]2020'!$E:$E,$A504,'[1]2020'!$G:$G)</f>
        <v>0</v>
      </c>
      <c r="H504" s="53"/>
      <c r="I504" s="53">
        <f>+(+SUMIF('[1]2021'!$A:$A,$A504,'[1]2021'!$C:$C)-SUMIF('[1]2021'!$E:$E,$A504,'[1]2021'!$G:$G))/12</f>
        <v>0</v>
      </c>
      <c r="J504" s="53">
        <f>+(+SUMIF('[1]2021'!$A:$A,$A504,'[1]2021'!$C:$C)-SUMIF('[1]2021'!$E:$E,$A504,'[1]2021'!$G:$G))/12</f>
        <v>0</v>
      </c>
      <c r="K504" s="53">
        <f>+(+SUMIF('[1]2021'!$A:$A,$A504,'[1]2021'!$C:$C)-SUMIF('[1]2021'!$E:$E,$A504,'[1]2021'!$G:$G))/12</f>
        <v>0</v>
      </c>
      <c r="L504" s="53">
        <f>+(+SUMIF('[1]2021'!$A:$A,$A504,'[1]2021'!$C:$C)-SUMIF('[1]2021'!$E:$E,$A504,'[1]2021'!$G:$G))/12</f>
        <v>0</v>
      </c>
      <c r="M504" s="53">
        <f>+(+SUMIF('[1]2021'!$A:$A,$A504,'[1]2021'!$C:$C)-SUMIF('[1]2021'!$E:$E,$A504,'[1]2021'!$G:$G))/12</f>
        <v>0</v>
      </c>
      <c r="N504" s="53">
        <f>+(+SUMIF('[1]2021'!$A:$A,$A504,'[1]2021'!$C:$C)-SUMIF('[1]2021'!$E:$E,$A504,'[1]2021'!$G:$G))/12</f>
        <v>0</v>
      </c>
      <c r="O504" s="53">
        <f>+(+SUMIF('[1]2021'!$A:$A,$A504,'[1]2021'!$C:$C)-SUMIF('[1]2021'!$E:$E,$A504,'[1]2021'!$G:$G))/12</f>
        <v>0</v>
      </c>
      <c r="P504" s="53">
        <f>+(+SUMIF('[1]2021'!$A:$A,$A504,'[1]2021'!$C:$C)-SUMIF('[1]2021'!$E:$E,$A504,'[1]2021'!$G:$G))/12</f>
        <v>0</v>
      </c>
      <c r="Q504" s="53">
        <f>+(+SUMIF('[1]2021'!$A:$A,$A504,'[1]2021'!$C:$C)-SUMIF('[1]2021'!$E:$E,$A504,'[1]2021'!$G:$G))/12</f>
        <v>0</v>
      </c>
      <c r="R504" s="53">
        <f>+(+SUMIF('[1]2021'!$A:$A,$A504,'[1]2021'!$C:$C)-SUMIF('[1]2021'!$E:$E,$A504,'[1]2021'!$G:$G))/12</f>
        <v>0</v>
      </c>
      <c r="S504" s="53">
        <f>+(+SUMIF('[1]2021'!$A:$A,$A504,'[1]2021'!$C:$C)-SUMIF('[1]2021'!$E:$E,$A504,'[1]2021'!$G:$G))/12</f>
        <v>0</v>
      </c>
      <c r="T504" s="53">
        <f>+(+SUMIF('[1]2021'!$A:$A,$A504,'[1]2021'!$C:$C)-SUMIF('[1]2021'!$E:$E,$A504,'[1]2021'!$G:$G))/12</f>
        <v>0</v>
      </c>
      <c r="U504" s="53">
        <f>+SUM(I504:INDEX(I504:T504,1,Settings!$C$4))</f>
        <v>0</v>
      </c>
      <c r="V504" s="53">
        <f t="shared" si="246"/>
        <v>0</v>
      </c>
      <c r="W504" s="53"/>
      <c r="X504" s="53">
        <f>+SUMIFS(postings!$T:$T,postings!$C:$C,'pl-data'!X$2,postings!$D:$D,'pl-data'!X$3,postings!$I:$I,'pl-data'!$A504)-SUMIFS(postings!$W:$W,postings!$C:$C,'pl-data'!X$2,postings!$D:$D,'pl-data'!X$3,postings!$M:$M,'pl-data'!$A504)</f>
        <v>0</v>
      </c>
      <c r="Y504" s="53">
        <f>+SUMIFS(postings!$T:$T,postings!$C:$C,'pl-data'!Y$2,postings!$D:$D,'pl-data'!Y$3,postings!$I:$I,'pl-data'!$A504)-SUMIFS(postings!$W:$W,postings!$C:$C,'pl-data'!Y$2,postings!$D:$D,'pl-data'!Y$3,postings!$M:$M,'pl-data'!$A504)</f>
        <v>0</v>
      </c>
      <c r="Z504" s="53">
        <f>+SUMIFS(postings!$T:$T,postings!$C:$C,'pl-data'!Z$2,postings!$D:$D,'pl-data'!Z$3,postings!$I:$I,'pl-data'!$A504)-SUMIFS(postings!$W:$W,postings!$C:$C,'pl-data'!Z$2,postings!$D:$D,'pl-data'!Z$3,postings!$M:$M,'pl-data'!$A504)</f>
        <v>0</v>
      </c>
      <c r="AA504" s="53">
        <f>+SUMIFS(postings!$T:$T,postings!$C:$C,'pl-data'!AA$2,postings!$D:$D,'pl-data'!AA$3,postings!$I:$I,'pl-data'!$A504)-SUMIFS(postings!$W:$W,postings!$C:$C,'pl-data'!AA$2,postings!$D:$D,'pl-data'!AA$3,postings!$M:$M,'pl-data'!$A504)</f>
        <v>0</v>
      </c>
      <c r="AB504" s="53">
        <f>+SUMIFS(postings!$T:$T,postings!$C:$C,'pl-data'!AB$2,postings!$D:$D,'pl-data'!AB$3,postings!$I:$I,'pl-data'!$A504)-SUMIFS(postings!$W:$W,postings!$C:$C,'pl-data'!AB$2,postings!$D:$D,'pl-data'!AB$3,postings!$M:$M,'pl-data'!$A504)</f>
        <v>0</v>
      </c>
      <c r="AC504" s="53">
        <f>+SUMIFS(postings!$T:$T,postings!$C:$C,'pl-data'!AC$2,postings!$D:$D,'pl-data'!AC$3,postings!$I:$I,'pl-data'!$A504)-SUMIFS(postings!$W:$W,postings!$C:$C,'pl-data'!AC$2,postings!$D:$D,'pl-data'!AC$3,postings!$M:$M,'pl-data'!$A504)</f>
        <v>0</v>
      </c>
      <c r="AD504" s="53">
        <f>+SUMIFS(postings!$T:$T,postings!$C:$C,'pl-data'!AD$2,postings!$D:$D,'pl-data'!AD$3,postings!$I:$I,'pl-data'!$A504)-SUMIFS(postings!$W:$W,postings!$C:$C,'pl-data'!AD$2,postings!$D:$D,'pl-data'!AD$3,postings!$M:$M,'pl-data'!$A504)</f>
        <v>0</v>
      </c>
      <c r="AE504" s="53">
        <f>+SUMIFS(postings!$T:$T,postings!$C:$C,'pl-data'!AE$2,postings!$D:$D,'pl-data'!AE$3,postings!$I:$I,'pl-data'!$A504)-SUMIFS(postings!$W:$W,postings!$C:$C,'pl-data'!AE$2,postings!$D:$D,'pl-data'!AE$3,postings!$M:$M,'pl-data'!$A504)</f>
        <v>0</v>
      </c>
      <c r="AF504" s="53">
        <f>+SUMIFS(postings!$T:$T,postings!$C:$C,'pl-data'!AF$2,postings!$D:$D,'pl-data'!AF$3,postings!$I:$I,'pl-data'!$A504)-SUMIFS(postings!$W:$W,postings!$C:$C,'pl-data'!AF$2,postings!$D:$D,'pl-data'!AF$3,postings!$M:$M,'pl-data'!$A504)</f>
        <v>0</v>
      </c>
      <c r="AG504" s="53">
        <f>+SUMIFS(postings!$T:$T,postings!$C:$C,'pl-data'!AG$2,postings!$D:$D,'pl-data'!AG$3,postings!$I:$I,'pl-data'!$A504)-SUMIFS(postings!$W:$W,postings!$C:$C,'pl-data'!AG$2,postings!$D:$D,'pl-data'!AG$3,postings!$M:$M,'pl-data'!$A504)</f>
        <v>0</v>
      </c>
      <c r="AH504" s="53">
        <f>+SUMIFS(postings!$T:$T,postings!$C:$C,'pl-data'!AH$2,postings!$D:$D,'pl-data'!AH$3,postings!$I:$I,'pl-data'!$A504)-SUMIFS(postings!$W:$W,postings!$C:$C,'pl-data'!AH$2,postings!$D:$D,'pl-data'!AH$3,postings!$M:$M,'pl-data'!$A504)</f>
        <v>0</v>
      </c>
      <c r="AI504" s="53">
        <f>+SUMIFS(postings!$T:$T,postings!$C:$C,'pl-data'!AI$2,postings!$D:$D,'pl-data'!AI$3,postings!$I:$I,'pl-data'!$A504)-SUMIFS(postings!$W:$W,postings!$C:$C,'pl-data'!AI$2,postings!$D:$D,'pl-data'!AI$3,postings!$M:$M,'pl-data'!$A504)</f>
        <v>0</v>
      </c>
      <c r="AJ504" s="53">
        <f>+SUM(X504:INDEX(X504:AI504,1,Settings!$C$4))</f>
        <v>0</v>
      </c>
      <c r="AK504" s="53">
        <f t="shared" si="247"/>
        <v>0</v>
      </c>
      <c r="AL504" s="53"/>
      <c r="AM504" s="53">
        <f t="shared" si="249"/>
        <v>0</v>
      </c>
      <c r="AN504" s="53">
        <f t="shared" si="250"/>
        <v>0</v>
      </c>
      <c r="AO504" s="53">
        <f t="shared" si="251"/>
        <v>0</v>
      </c>
      <c r="AP504" s="53">
        <f t="shared" si="252"/>
        <v>0</v>
      </c>
      <c r="AQ504" s="53">
        <f t="shared" si="253"/>
        <v>0</v>
      </c>
      <c r="AR504" s="53">
        <f t="shared" si="254"/>
        <v>0</v>
      </c>
      <c r="AS504" s="53">
        <f t="shared" si="255"/>
        <v>0</v>
      </c>
      <c r="AT504" s="53">
        <f t="shared" si="256"/>
        <v>0</v>
      </c>
      <c r="AU504" s="53">
        <f t="shared" si="257"/>
        <v>0</v>
      </c>
      <c r="AV504" s="53">
        <f t="shared" si="258"/>
        <v>0</v>
      </c>
      <c r="AW504" s="53">
        <f t="shared" si="259"/>
        <v>0</v>
      </c>
      <c r="AX504" s="53">
        <f t="shared" si="260"/>
        <v>0</v>
      </c>
      <c r="AY504" s="53">
        <f>+SUM(AM504:INDEX(AM504:AX504,1,Settings!$C$4))</f>
        <v>0</v>
      </c>
      <c r="AZ504" s="53">
        <f t="shared" si="248"/>
        <v>0</v>
      </c>
      <c r="BA504" s="53"/>
      <c r="BB504" s="53">
        <f t="shared" si="231"/>
        <v>0</v>
      </c>
      <c r="BC504" s="53">
        <f t="shared" si="232"/>
        <v>0</v>
      </c>
      <c r="BD504" s="53">
        <f t="shared" si="233"/>
        <v>0</v>
      </c>
      <c r="BE504" s="53">
        <f t="shared" si="234"/>
        <v>0</v>
      </c>
      <c r="BF504" s="53">
        <f t="shared" si="235"/>
        <v>0</v>
      </c>
      <c r="BG504" s="53">
        <f t="shared" si="236"/>
        <v>0</v>
      </c>
      <c r="BH504" s="53">
        <f t="shared" si="237"/>
        <v>0</v>
      </c>
      <c r="BI504" s="53">
        <f t="shared" si="238"/>
        <v>0</v>
      </c>
      <c r="BJ504" s="53">
        <f t="shared" si="239"/>
        <v>0</v>
      </c>
      <c r="BK504" s="53">
        <f t="shared" si="240"/>
        <v>0</v>
      </c>
      <c r="BL504" s="53">
        <f t="shared" si="241"/>
        <v>0</v>
      </c>
      <c r="BM504" s="53">
        <f t="shared" si="242"/>
        <v>0</v>
      </c>
      <c r="BN504" s="53">
        <f t="shared" si="243"/>
        <v>0</v>
      </c>
      <c r="BO504" s="53"/>
      <c r="BP504" s="53">
        <f t="shared" si="244"/>
        <v>0</v>
      </c>
      <c r="BQ504" s="53"/>
      <c r="BR504" s="53">
        <f t="shared" si="245"/>
        <v>0</v>
      </c>
    </row>
    <row r="505" spans="1:70" x14ac:dyDescent="0.2">
      <c r="A505" s="6">
        <v>8005</v>
      </c>
      <c r="B505" s="6" t="str">
        <f>+VLOOKUP(A505,masterfile!B:C,2,FALSE)</f>
        <v>Umsatzerlöse Sonstiges</v>
      </c>
      <c r="D505" s="53">
        <f>+SUMIF('[1]2017'!$A:$A,$A505,'[1]2017'!$C:$C)-SUMIF('[1]2017'!$E:$E,$A505,'[1]2017'!$G:$G)</f>
        <v>0</v>
      </c>
      <c r="E505" s="53">
        <f>+SUMIF('[1]2018'!$A:$A,$A505,'[1]2018'!$C:$C)-SUMIF('[1]2018'!$E:$E,$A505,'[1]2018'!$G:$G)</f>
        <v>0</v>
      </c>
      <c r="F505" s="53">
        <f>+SUMIF('[1]2019'!$A:$A,$A505,'[1]2019'!$C:$C)-SUMIF('[1]2019'!$E:$E,$A505,'[1]2019'!$G:$G)</f>
        <v>0</v>
      </c>
      <c r="G505" s="53">
        <f>+SUMIF('[1]2020'!$A:$A,$A505,'[1]2020'!$C:$C)-SUMIF('[1]2020'!$E:$E,$A505,'[1]2020'!$G:$G)</f>
        <v>0</v>
      </c>
      <c r="H505" s="53"/>
      <c r="I505" s="53">
        <f>+(+SUMIF('[1]2021'!$A:$A,$A505,'[1]2021'!$C:$C)-SUMIF('[1]2021'!$E:$E,$A505,'[1]2021'!$G:$G))/12</f>
        <v>0</v>
      </c>
      <c r="J505" s="53">
        <f>+(+SUMIF('[1]2021'!$A:$A,$A505,'[1]2021'!$C:$C)-SUMIF('[1]2021'!$E:$E,$A505,'[1]2021'!$G:$G))/12</f>
        <v>0</v>
      </c>
      <c r="K505" s="53">
        <f>+(+SUMIF('[1]2021'!$A:$A,$A505,'[1]2021'!$C:$C)-SUMIF('[1]2021'!$E:$E,$A505,'[1]2021'!$G:$G))/12</f>
        <v>0</v>
      </c>
      <c r="L505" s="53">
        <f>+(+SUMIF('[1]2021'!$A:$A,$A505,'[1]2021'!$C:$C)-SUMIF('[1]2021'!$E:$E,$A505,'[1]2021'!$G:$G))/12</f>
        <v>0</v>
      </c>
      <c r="M505" s="53">
        <f>+(+SUMIF('[1]2021'!$A:$A,$A505,'[1]2021'!$C:$C)-SUMIF('[1]2021'!$E:$E,$A505,'[1]2021'!$G:$G))/12</f>
        <v>0</v>
      </c>
      <c r="N505" s="53">
        <f>+(+SUMIF('[1]2021'!$A:$A,$A505,'[1]2021'!$C:$C)-SUMIF('[1]2021'!$E:$E,$A505,'[1]2021'!$G:$G))/12</f>
        <v>0</v>
      </c>
      <c r="O505" s="53">
        <f>+(+SUMIF('[1]2021'!$A:$A,$A505,'[1]2021'!$C:$C)-SUMIF('[1]2021'!$E:$E,$A505,'[1]2021'!$G:$G))/12</f>
        <v>0</v>
      </c>
      <c r="P505" s="53">
        <f>+(+SUMIF('[1]2021'!$A:$A,$A505,'[1]2021'!$C:$C)-SUMIF('[1]2021'!$E:$E,$A505,'[1]2021'!$G:$G))/12</f>
        <v>0</v>
      </c>
      <c r="Q505" s="53">
        <f>+(+SUMIF('[1]2021'!$A:$A,$A505,'[1]2021'!$C:$C)-SUMIF('[1]2021'!$E:$E,$A505,'[1]2021'!$G:$G))/12</f>
        <v>0</v>
      </c>
      <c r="R505" s="53">
        <f>+(+SUMIF('[1]2021'!$A:$A,$A505,'[1]2021'!$C:$C)-SUMIF('[1]2021'!$E:$E,$A505,'[1]2021'!$G:$G))/12</f>
        <v>0</v>
      </c>
      <c r="S505" s="53">
        <f>+(+SUMIF('[1]2021'!$A:$A,$A505,'[1]2021'!$C:$C)-SUMIF('[1]2021'!$E:$E,$A505,'[1]2021'!$G:$G))/12</f>
        <v>0</v>
      </c>
      <c r="T505" s="53">
        <f>+(+SUMIF('[1]2021'!$A:$A,$A505,'[1]2021'!$C:$C)-SUMIF('[1]2021'!$E:$E,$A505,'[1]2021'!$G:$G))/12</f>
        <v>0</v>
      </c>
      <c r="U505" s="53">
        <f>+SUM(I505:INDEX(I505:T505,1,Settings!$C$4))</f>
        <v>0</v>
      </c>
      <c r="V505" s="53">
        <f t="shared" si="246"/>
        <v>0</v>
      </c>
      <c r="W505" s="53"/>
      <c r="X505" s="53">
        <f>+SUMIFS(postings!$T:$T,postings!$C:$C,'pl-data'!X$2,postings!$D:$D,'pl-data'!X$3,postings!$I:$I,'pl-data'!$A505)-SUMIFS(postings!$W:$W,postings!$C:$C,'pl-data'!X$2,postings!$D:$D,'pl-data'!X$3,postings!$M:$M,'pl-data'!$A505)</f>
        <v>0</v>
      </c>
      <c r="Y505" s="53">
        <f>+SUMIFS(postings!$T:$T,postings!$C:$C,'pl-data'!Y$2,postings!$D:$D,'pl-data'!Y$3,postings!$I:$I,'pl-data'!$A505)-SUMIFS(postings!$W:$W,postings!$C:$C,'pl-data'!Y$2,postings!$D:$D,'pl-data'!Y$3,postings!$M:$M,'pl-data'!$A505)</f>
        <v>0</v>
      </c>
      <c r="Z505" s="53">
        <f>+SUMIFS(postings!$T:$T,postings!$C:$C,'pl-data'!Z$2,postings!$D:$D,'pl-data'!Z$3,postings!$I:$I,'pl-data'!$A505)-SUMIFS(postings!$W:$W,postings!$C:$C,'pl-data'!Z$2,postings!$D:$D,'pl-data'!Z$3,postings!$M:$M,'pl-data'!$A505)</f>
        <v>0</v>
      </c>
      <c r="AA505" s="53">
        <f>+SUMIFS(postings!$T:$T,postings!$C:$C,'pl-data'!AA$2,postings!$D:$D,'pl-data'!AA$3,postings!$I:$I,'pl-data'!$A505)-SUMIFS(postings!$W:$W,postings!$C:$C,'pl-data'!AA$2,postings!$D:$D,'pl-data'!AA$3,postings!$M:$M,'pl-data'!$A505)</f>
        <v>0</v>
      </c>
      <c r="AB505" s="53">
        <f>+SUMIFS(postings!$T:$T,postings!$C:$C,'pl-data'!AB$2,postings!$D:$D,'pl-data'!AB$3,postings!$I:$I,'pl-data'!$A505)-SUMIFS(postings!$W:$W,postings!$C:$C,'pl-data'!AB$2,postings!$D:$D,'pl-data'!AB$3,postings!$M:$M,'pl-data'!$A505)</f>
        <v>0</v>
      </c>
      <c r="AC505" s="53">
        <f>+SUMIFS(postings!$T:$T,postings!$C:$C,'pl-data'!AC$2,postings!$D:$D,'pl-data'!AC$3,postings!$I:$I,'pl-data'!$A505)-SUMIFS(postings!$W:$W,postings!$C:$C,'pl-data'!AC$2,postings!$D:$D,'pl-data'!AC$3,postings!$M:$M,'pl-data'!$A505)</f>
        <v>0</v>
      </c>
      <c r="AD505" s="53">
        <f>+SUMIFS(postings!$T:$T,postings!$C:$C,'pl-data'!AD$2,postings!$D:$D,'pl-data'!AD$3,postings!$I:$I,'pl-data'!$A505)-SUMIFS(postings!$W:$W,postings!$C:$C,'pl-data'!AD$2,postings!$D:$D,'pl-data'!AD$3,postings!$M:$M,'pl-data'!$A505)</f>
        <v>0</v>
      </c>
      <c r="AE505" s="53">
        <f>+SUMIFS(postings!$T:$T,postings!$C:$C,'pl-data'!AE$2,postings!$D:$D,'pl-data'!AE$3,postings!$I:$I,'pl-data'!$A505)-SUMIFS(postings!$W:$W,postings!$C:$C,'pl-data'!AE$2,postings!$D:$D,'pl-data'!AE$3,postings!$M:$M,'pl-data'!$A505)</f>
        <v>0</v>
      </c>
      <c r="AF505" s="53">
        <f>+SUMIFS(postings!$T:$T,postings!$C:$C,'pl-data'!AF$2,postings!$D:$D,'pl-data'!AF$3,postings!$I:$I,'pl-data'!$A505)-SUMIFS(postings!$W:$W,postings!$C:$C,'pl-data'!AF$2,postings!$D:$D,'pl-data'!AF$3,postings!$M:$M,'pl-data'!$A505)</f>
        <v>0</v>
      </c>
      <c r="AG505" s="53">
        <f>+SUMIFS(postings!$T:$T,postings!$C:$C,'pl-data'!AG$2,postings!$D:$D,'pl-data'!AG$3,postings!$I:$I,'pl-data'!$A505)-SUMIFS(postings!$W:$W,postings!$C:$C,'pl-data'!AG$2,postings!$D:$D,'pl-data'!AG$3,postings!$M:$M,'pl-data'!$A505)</f>
        <v>0</v>
      </c>
      <c r="AH505" s="53">
        <f>+SUMIFS(postings!$T:$T,postings!$C:$C,'pl-data'!AH$2,postings!$D:$D,'pl-data'!AH$3,postings!$I:$I,'pl-data'!$A505)-SUMIFS(postings!$W:$W,postings!$C:$C,'pl-data'!AH$2,postings!$D:$D,'pl-data'!AH$3,postings!$M:$M,'pl-data'!$A505)</f>
        <v>0</v>
      </c>
      <c r="AI505" s="53">
        <f>+SUMIFS(postings!$T:$T,postings!$C:$C,'pl-data'!AI$2,postings!$D:$D,'pl-data'!AI$3,postings!$I:$I,'pl-data'!$A505)-SUMIFS(postings!$W:$W,postings!$C:$C,'pl-data'!AI$2,postings!$D:$D,'pl-data'!AI$3,postings!$M:$M,'pl-data'!$A505)</f>
        <v>0</v>
      </c>
      <c r="AJ505" s="53">
        <f>+SUM(X505:INDEX(X505:AI505,1,Settings!$C$4))</f>
        <v>0</v>
      </c>
      <c r="AK505" s="53">
        <f t="shared" si="247"/>
        <v>0</v>
      </c>
      <c r="AL505" s="53"/>
      <c r="AM505" s="53">
        <f t="shared" si="249"/>
        <v>0</v>
      </c>
      <c r="AN505" s="53">
        <f t="shared" si="250"/>
        <v>0</v>
      </c>
      <c r="AO505" s="53">
        <f t="shared" si="251"/>
        <v>0</v>
      </c>
      <c r="AP505" s="53">
        <f t="shared" si="252"/>
        <v>0</v>
      </c>
      <c r="AQ505" s="53">
        <f t="shared" si="253"/>
        <v>0</v>
      </c>
      <c r="AR505" s="53">
        <f t="shared" si="254"/>
        <v>0</v>
      </c>
      <c r="AS505" s="53">
        <f t="shared" si="255"/>
        <v>0</v>
      </c>
      <c r="AT505" s="53">
        <f t="shared" si="256"/>
        <v>0</v>
      </c>
      <c r="AU505" s="53">
        <f t="shared" si="257"/>
        <v>0</v>
      </c>
      <c r="AV505" s="53">
        <f t="shared" si="258"/>
        <v>0</v>
      </c>
      <c r="AW505" s="53">
        <f t="shared" si="259"/>
        <v>0</v>
      </c>
      <c r="AX505" s="53">
        <f t="shared" si="260"/>
        <v>0</v>
      </c>
      <c r="AY505" s="53">
        <f>+SUM(AM505:INDEX(AM505:AX505,1,Settings!$C$4))</f>
        <v>0</v>
      </c>
      <c r="AZ505" s="53">
        <f t="shared" si="248"/>
        <v>0</v>
      </c>
      <c r="BA505" s="53"/>
      <c r="BB505" s="53">
        <f t="shared" si="231"/>
        <v>0</v>
      </c>
      <c r="BC505" s="53">
        <f t="shared" si="232"/>
        <v>0</v>
      </c>
      <c r="BD505" s="53">
        <f t="shared" si="233"/>
        <v>0</v>
      </c>
      <c r="BE505" s="53">
        <f t="shared" si="234"/>
        <v>0</v>
      </c>
      <c r="BF505" s="53">
        <f t="shared" si="235"/>
        <v>0</v>
      </c>
      <c r="BG505" s="53">
        <f t="shared" si="236"/>
        <v>0</v>
      </c>
      <c r="BH505" s="53">
        <f t="shared" si="237"/>
        <v>0</v>
      </c>
      <c r="BI505" s="53">
        <f t="shared" si="238"/>
        <v>0</v>
      </c>
      <c r="BJ505" s="53">
        <f t="shared" si="239"/>
        <v>0</v>
      </c>
      <c r="BK505" s="53">
        <f t="shared" si="240"/>
        <v>0</v>
      </c>
      <c r="BL505" s="53">
        <f t="shared" si="241"/>
        <v>0</v>
      </c>
      <c r="BM505" s="53">
        <f t="shared" si="242"/>
        <v>0</v>
      </c>
      <c r="BN505" s="53">
        <f t="shared" si="243"/>
        <v>0</v>
      </c>
      <c r="BO505" s="53"/>
      <c r="BP505" s="53">
        <f t="shared" si="244"/>
        <v>0</v>
      </c>
      <c r="BQ505" s="53"/>
      <c r="BR505" s="53">
        <f t="shared" si="245"/>
        <v>0</v>
      </c>
    </row>
    <row r="506" spans="1:70" x14ac:dyDescent="0.2">
      <c r="A506" s="6">
        <v>8006</v>
      </c>
      <c r="B506" s="6" t="str">
        <f>+VLOOKUP(A506,masterfile!B:C,2,FALSE)</f>
        <v>Umsatzerlöse</v>
      </c>
      <c r="D506" s="53">
        <f>+SUMIF('[1]2017'!$A:$A,$A506,'[1]2017'!$C:$C)-SUMIF('[1]2017'!$E:$E,$A506,'[1]2017'!$G:$G)</f>
        <v>0</v>
      </c>
      <c r="E506" s="53">
        <f>+SUMIF('[1]2018'!$A:$A,$A506,'[1]2018'!$C:$C)-SUMIF('[1]2018'!$E:$E,$A506,'[1]2018'!$G:$G)</f>
        <v>0</v>
      </c>
      <c r="F506" s="53">
        <f>+SUMIF('[1]2019'!$A:$A,$A506,'[1]2019'!$C:$C)-SUMIF('[1]2019'!$E:$E,$A506,'[1]2019'!$G:$G)</f>
        <v>0</v>
      </c>
      <c r="G506" s="53">
        <f>+SUMIF('[1]2020'!$A:$A,$A506,'[1]2020'!$C:$C)-SUMIF('[1]2020'!$E:$E,$A506,'[1]2020'!$G:$G)</f>
        <v>0</v>
      </c>
      <c r="H506" s="53"/>
      <c r="I506" s="53">
        <f>+(+SUMIF('[1]2021'!$A:$A,$A506,'[1]2021'!$C:$C)-SUMIF('[1]2021'!$E:$E,$A506,'[1]2021'!$G:$G))/12</f>
        <v>0</v>
      </c>
      <c r="J506" s="53">
        <f>+(+SUMIF('[1]2021'!$A:$A,$A506,'[1]2021'!$C:$C)-SUMIF('[1]2021'!$E:$E,$A506,'[1]2021'!$G:$G))/12</f>
        <v>0</v>
      </c>
      <c r="K506" s="53">
        <f>+(+SUMIF('[1]2021'!$A:$A,$A506,'[1]2021'!$C:$C)-SUMIF('[1]2021'!$E:$E,$A506,'[1]2021'!$G:$G))/12</f>
        <v>0</v>
      </c>
      <c r="L506" s="53">
        <f>+(+SUMIF('[1]2021'!$A:$A,$A506,'[1]2021'!$C:$C)-SUMIF('[1]2021'!$E:$E,$A506,'[1]2021'!$G:$G))/12</f>
        <v>0</v>
      </c>
      <c r="M506" s="53">
        <f>+(+SUMIF('[1]2021'!$A:$A,$A506,'[1]2021'!$C:$C)-SUMIF('[1]2021'!$E:$E,$A506,'[1]2021'!$G:$G))/12</f>
        <v>0</v>
      </c>
      <c r="N506" s="53">
        <f>+(+SUMIF('[1]2021'!$A:$A,$A506,'[1]2021'!$C:$C)-SUMIF('[1]2021'!$E:$E,$A506,'[1]2021'!$G:$G))/12</f>
        <v>0</v>
      </c>
      <c r="O506" s="53">
        <f>+(+SUMIF('[1]2021'!$A:$A,$A506,'[1]2021'!$C:$C)-SUMIF('[1]2021'!$E:$E,$A506,'[1]2021'!$G:$G))/12</f>
        <v>0</v>
      </c>
      <c r="P506" s="53">
        <f>+(+SUMIF('[1]2021'!$A:$A,$A506,'[1]2021'!$C:$C)-SUMIF('[1]2021'!$E:$E,$A506,'[1]2021'!$G:$G))/12</f>
        <v>0</v>
      </c>
      <c r="Q506" s="53">
        <f>+(+SUMIF('[1]2021'!$A:$A,$A506,'[1]2021'!$C:$C)-SUMIF('[1]2021'!$E:$E,$A506,'[1]2021'!$G:$G))/12</f>
        <v>0</v>
      </c>
      <c r="R506" s="53">
        <f>+(+SUMIF('[1]2021'!$A:$A,$A506,'[1]2021'!$C:$C)-SUMIF('[1]2021'!$E:$E,$A506,'[1]2021'!$G:$G))/12</f>
        <v>0</v>
      </c>
      <c r="S506" s="53">
        <f>+(+SUMIF('[1]2021'!$A:$A,$A506,'[1]2021'!$C:$C)-SUMIF('[1]2021'!$E:$E,$A506,'[1]2021'!$G:$G))/12</f>
        <v>0</v>
      </c>
      <c r="T506" s="53">
        <f>+(+SUMIF('[1]2021'!$A:$A,$A506,'[1]2021'!$C:$C)-SUMIF('[1]2021'!$E:$E,$A506,'[1]2021'!$G:$G))/12</f>
        <v>0</v>
      </c>
      <c r="U506" s="53">
        <f>+SUM(I506:INDEX(I506:T506,1,Settings!$C$4))</f>
        <v>0</v>
      </c>
      <c r="V506" s="53">
        <f t="shared" si="246"/>
        <v>0</v>
      </c>
      <c r="W506" s="53"/>
      <c r="X506" s="53">
        <f>+SUMIFS(postings!$T:$T,postings!$C:$C,'pl-data'!X$2,postings!$D:$D,'pl-data'!X$3,postings!$I:$I,'pl-data'!$A506)-SUMIFS(postings!$W:$W,postings!$C:$C,'pl-data'!X$2,postings!$D:$D,'pl-data'!X$3,postings!$M:$M,'pl-data'!$A506)</f>
        <v>0</v>
      </c>
      <c r="Y506" s="53">
        <f>+SUMIFS(postings!$T:$T,postings!$C:$C,'pl-data'!Y$2,postings!$D:$D,'pl-data'!Y$3,postings!$I:$I,'pl-data'!$A506)-SUMIFS(postings!$W:$W,postings!$C:$C,'pl-data'!Y$2,postings!$D:$D,'pl-data'!Y$3,postings!$M:$M,'pl-data'!$A506)</f>
        <v>0</v>
      </c>
      <c r="Z506" s="53">
        <f>+SUMIFS(postings!$T:$T,postings!$C:$C,'pl-data'!Z$2,postings!$D:$D,'pl-data'!Z$3,postings!$I:$I,'pl-data'!$A506)-SUMIFS(postings!$W:$W,postings!$C:$C,'pl-data'!Z$2,postings!$D:$D,'pl-data'!Z$3,postings!$M:$M,'pl-data'!$A506)</f>
        <v>0</v>
      </c>
      <c r="AA506" s="53">
        <f>+SUMIFS(postings!$T:$T,postings!$C:$C,'pl-data'!AA$2,postings!$D:$D,'pl-data'!AA$3,postings!$I:$I,'pl-data'!$A506)-SUMIFS(postings!$W:$W,postings!$C:$C,'pl-data'!AA$2,postings!$D:$D,'pl-data'!AA$3,postings!$M:$M,'pl-data'!$A506)</f>
        <v>0</v>
      </c>
      <c r="AB506" s="53">
        <f>+SUMIFS(postings!$T:$T,postings!$C:$C,'pl-data'!AB$2,postings!$D:$D,'pl-data'!AB$3,postings!$I:$I,'pl-data'!$A506)-SUMIFS(postings!$W:$W,postings!$C:$C,'pl-data'!AB$2,postings!$D:$D,'pl-data'!AB$3,postings!$M:$M,'pl-data'!$A506)</f>
        <v>0</v>
      </c>
      <c r="AC506" s="53">
        <f>+SUMIFS(postings!$T:$T,postings!$C:$C,'pl-data'!AC$2,postings!$D:$D,'pl-data'!AC$3,postings!$I:$I,'pl-data'!$A506)-SUMIFS(postings!$W:$W,postings!$C:$C,'pl-data'!AC$2,postings!$D:$D,'pl-data'!AC$3,postings!$M:$M,'pl-data'!$A506)</f>
        <v>0</v>
      </c>
      <c r="AD506" s="53">
        <f>+SUMIFS(postings!$T:$T,postings!$C:$C,'pl-data'!AD$2,postings!$D:$D,'pl-data'!AD$3,postings!$I:$I,'pl-data'!$A506)-SUMIFS(postings!$W:$W,postings!$C:$C,'pl-data'!AD$2,postings!$D:$D,'pl-data'!AD$3,postings!$M:$M,'pl-data'!$A506)</f>
        <v>0</v>
      </c>
      <c r="AE506" s="53">
        <f>+SUMIFS(postings!$T:$T,postings!$C:$C,'pl-data'!AE$2,postings!$D:$D,'pl-data'!AE$3,postings!$I:$I,'pl-data'!$A506)-SUMIFS(postings!$W:$W,postings!$C:$C,'pl-data'!AE$2,postings!$D:$D,'pl-data'!AE$3,postings!$M:$M,'pl-data'!$A506)</f>
        <v>0</v>
      </c>
      <c r="AF506" s="53">
        <f>+SUMIFS(postings!$T:$T,postings!$C:$C,'pl-data'!AF$2,postings!$D:$D,'pl-data'!AF$3,postings!$I:$I,'pl-data'!$A506)-SUMIFS(postings!$W:$W,postings!$C:$C,'pl-data'!AF$2,postings!$D:$D,'pl-data'!AF$3,postings!$M:$M,'pl-data'!$A506)</f>
        <v>0</v>
      </c>
      <c r="AG506" s="53">
        <f>+SUMIFS(postings!$T:$T,postings!$C:$C,'pl-data'!AG$2,postings!$D:$D,'pl-data'!AG$3,postings!$I:$I,'pl-data'!$A506)-SUMIFS(postings!$W:$W,postings!$C:$C,'pl-data'!AG$2,postings!$D:$D,'pl-data'!AG$3,postings!$M:$M,'pl-data'!$A506)</f>
        <v>0</v>
      </c>
      <c r="AH506" s="53">
        <f>+SUMIFS(postings!$T:$T,postings!$C:$C,'pl-data'!AH$2,postings!$D:$D,'pl-data'!AH$3,postings!$I:$I,'pl-data'!$A506)-SUMIFS(postings!$W:$W,postings!$C:$C,'pl-data'!AH$2,postings!$D:$D,'pl-data'!AH$3,postings!$M:$M,'pl-data'!$A506)</f>
        <v>0</v>
      </c>
      <c r="AI506" s="53">
        <f>+SUMIFS(postings!$T:$T,postings!$C:$C,'pl-data'!AI$2,postings!$D:$D,'pl-data'!AI$3,postings!$I:$I,'pl-data'!$A506)-SUMIFS(postings!$W:$W,postings!$C:$C,'pl-data'!AI$2,postings!$D:$D,'pl-data'!AI$3,postings!$M:$M,'pl-data'!$A506)</f>
        <v>0</v>
      </c>
      <c r="AJ506" s="53">
        <f>+SUM(X506:INDEX(X506:AI506,1,Settings!$C$4))</f>
        <v>0</v>
      </c>
      <c r="AK506" s="53">
        <f t="shared" si="247"/>
        <v>0</v>
      </c>
      <c r="AL506" s="53"/>
      <c r="AM506" s="53">
        <f t="shared" si="249"/>
        <v>0</v>
      </c>
      <c r="AN506" s="53">
        <f t="shared" si="250"/>
        <v>0</v>
      </c>
      <c r="AO506" s="53">
        <f t="shared" si="251"/>
        <v>0</v>
      </c>
      <c r="AP506" s="53">
        <f t="shared" si="252"/>
        <v>0</v>
      </c>
      <c r="AQ506" s="53">
        <f t="shared" si="253"/>
        <v>0</v>
      </c>
      <c r="AR506" s="53">
        <f t="shared" si="254"/>
        <v>0</v>
      </c>
      <c r="AS506" s="53">
        <f t="shared" si="255"/>
        <v>0</v>
      </c>
      <c r="AT506" s="53">
        <f t="shared" si="256"/>
        <v>0</v>
      </c>
      <c r="AU506" s="53">
        <f t="shared" si="257"/>
        <v>0</v>
      </c>
      <c r="AV506" s="53">
        <f t="shared" si="258"/>
        <v>0</v>
      </c>
      <c r="AW506" s="53">
        <f t="shared" si="259"/>
        <v>0</v>
      </c>
      <c r="AX506" s="53">
        <f t="shared" si="260"/>
        <v>0</v>
      </c>
      <c r="AY506" s="53">
        <f>+SUM(AM506:INDEX(AM506:AX506,1,Settings!$C$4))</f>
        <v>0</v>
      </c>
      <c r="AZ506" s="53">
        <f t="shared" si="248"/>
        <v>0</v>
      </c>
      <c r="BA506" s="53"/>
      <c r="BB506" s="53">
        <f t="shared" si="231"/>
        <v>0</v>
      </c>
      <c r="BC506" s="53">
        <f t="shared" si="232"/>
        <v>0</v>
      </c>
      <c r="BD506" s="53">
        <f t="shared" si="233"/>
        <v>0</v>
      </c>
      <c r="BE506" s="53">
        <f t="shared" si="234"/>
        <v>0</v>
      </c>
      <c r="BF506" s="53">
        <f t="shared" si="235"/>
        <v>0</v>
      </c>
      <c r="BG506" s="53">
        <f t="shared" si="236"/>
        <v>0</v>
      </c>
      <c r="BH506" s="53">
        <f t="shared" si="237"/>
        <v>0</v>
      </c>
      <c r="BI506" s="53">
        <f t="shared" si="238"/>
        <v>0</v>
      </c>
      <c r="BJ506" s="53">
        <f t="shared" si="239"/>
        <v>0</v>
      </c>
      <c r="BK506" s="53">
        <f t="shared" si="240"/>
        <v>0</v>
      </c>
      <c r="BL506" s="53">
        <f t="shared" si="241"/>
        <v>0</v>
      </c>
      <c r="BM506" s="53">
        <f t="shared" si="242"/>
        <v>0</v>
      </c>
      <c r="BN506" s="53">
        <f t="shared" si="243"/>
        <v>0</v>
      </c>
      <c r="BO506" s="53"/>
      <c r="BP506" s="53">
        <f t="shared" si="244"/>
        <v>0</v>
      </c>
      <c r="BQ506" s="53"/>
      <c r="BR506" s="53">
        <f t="shared" si="245"/>
        <v>0</v>
      </c>
    </row>
    <row r="507" spans="1:70" x14ac:dyDescent="0.2">
      <c r="A507" s="6">
        <v>8007</v>
      </c>
      <c r="B507" s="6" t="str">
        <f>+VLOOKUP(A507,masterfile!B:C,2,FALSE)</f>
        <v>Umsatzerlöse</v>
      </c>
      <c r="D507" s="53">
        <f>+SUMIF('[1]2017'!$A:$A,$A507,'[1]2017'!$C:$C)-SUMIF('[1]2017'!$E:$E,$A507,'[1]2017'!$G:$G)</f>
        <v>0</v>
      </c>
      <c r="E507" s="53">
        <f>+SUMIF('[1]2018'!$A:$A,$A507,'[1]2018'!$C:$C)-SUMIF('[1]2018'!$E:$E,$A507,'[1]2018'!$G:$G)</f>
        <v>0</v>
      </c>
      <c r="F507" s="53">
        <f>+SUMIF('[1]2019'!$A:$A,$A507,'[1]2019'!$C:$C)-SUMIF('[1]2019'!$E:$E,$A507,'[1]2019'!$G:$G)</f>
        <v>0</v>
      </c>
      <c r="G507" s="53">
        <f>+SUMIF('[1]2020'!$A:$A,$A507,'[1]2020'!$C:$C)-SUMIF('[1]2020'!$E:$E,$A507,'[1]2020'!$G:$G)</f>
        <v>0</v>
      </c>
      <c r="H507" s="53"/>
      <c r="I507" s="53">
        <f>+(+SUMIF('[1]2021'!$A:$A,$A507,'[1]2021'!$C:$C)-SUMIF('[1]2021'!$E:$E,$A507,'[1]2021'!$G:$G))/12</f>
        <v>0</v>
      </c>
      <c r="J507" s="53">
        <f>+(+SUMIF('[1]2021'!$A:$A,$A507,'[1]2021'!$C:$C)-SUMIF('[1]2021'!$E:$E,$A507,'[1]2021'!$G:$G))/12</f>
        <v>0</v>
      </c>
      <c r="K507" s="53">
        <f>+(+SUMIF('[1]2021'!$A:$A,$A507,'[1]2021'!$C:$C)-SUMIF('[1]2021'!$E:$E,$A507,'[1]2021'!$G:$G))/12</f>
        <v>0</v>
      </c>
      <c r="L507" s="53">
        <f>+(+SUMIF('[1]2021'!$A:$A,$A507,'[1]2021'!$C:$C)-SUMIF('[1]2021'!$E:$E,$A507,'[1]2021'!$G:$G))/12</f>
        <v>0</v>
      </c>
      <c r="M507" s="53">
        <f>+(+SUMIF('[1]2021'!$A:$A,$A507,'[1]2021'!$C:$C)-SUMIF('[1]2021'!$E:$E,$A507,'[1]2021'!$G:$G))/12</f>
        <v>0</v>
      </c>
      <c r="N507" s="53">
        <f>+(+SUMIF('[1]2021'!$A:$A,$A507,'[1]2021'!$C:$C)-SUMIF('[1]2021'!$E:$E,$A507,'[1]2021'!$G:$G))/12</f>
        <v>0</v>
      </c>
      <c r="O507" s="53">
        <f>+(+SUMIF('[1]2021'!$A:$A,$A507,'[1]2021'!$C:$C)-SUMIF('[1]2021'!$E:$E,$A507,'[1]2021'!$G:$G))/12</f>
        <v>0</v>
      </c>
      <c r="P507" s="53">
        <f>+(+SUMIF('[1]2021'!$A:$A,$A507,'[1]2021'!$C:$C)-SUMIF('[1]2021'!$E:$E,$A507,'[1]2021'!$G:$G))/12</f>
        <v>0</v>
      </c>
      <c r="Q507" s="53">
        <f>+(+SUMIF('[1]2021'!$A:$A,$A507,'[1]2021'!$C:$C)-SUMIF('[1]2021'!$E:$E,$A507,'[1]2021'!$G:$G))/12</f>
        <v>0</v>
      </c>
      <c r="R507" s="53">
        <f>+(+SUMIF('[1]2021'!$A:$A,$A507,'[1]2021'!$C:$C)-SUMIF('[1]2021'!$E:$E,$A507,'[1]2021'!$G:$G))/12</f>
        <v>0</v>
      </c>
      <c r="S507" s="53">
        <f>+(+SUMIF('[1]2021'!$A:$A,$A507,'[1]2021'!$C:$C)-SUMIF('[1]2021'!$E:$E,$A507,'[1]2021'!$G:$G))/12</f>
        <v>0</v>
      </c>
      <c r="T507" s="53">
        <f>+(+SUMIF('[1]2021'!$A:$A,$A507,'[1]2021'!$C:$C)-SUMIF('[1]2021'!$E:$E,$A507,'[1]2021'!$G:$G))/12</f>
        <v>0</v>
      </c>
      <c r="U507" s="53">
        <f>+SUM(I507:INDEX(I507:T507,1,Settings!$C$4))</f>
        <v>0</v>
      </c>
      <c r="V507" s="53">
        <f t="shared" si="246"/>
        <v>0</v>
      </c>
      <c r="W507" s="53"/>
      <c r="X507" s="53">
        <f>+SUMIFS(postings!$T:$T,postings!$C:$C,'pl-data'!X$2,postings!$D:$D,'pl-data'!X$3,postings!$I:$I,'pl-data'!$A507)-SUMIFS(postings!$W:$W,postings!$C:$C,'pl-data'!X$2,postings!$D:$D,'pl-data'!X$3,postings!$M:$M,'pl-data'!$A507)</f>
        <v>0</v>
      </c>
      <c r="Y507" s="53">
        <f>+SUMIFS(postings!$T:$T,postings!$C:$C,'pl-data'!Y$2,postings!$D:$D,'pl-data'!Y$3,postings!$I:$I,'pl-data'!$A507)-SUMIFS(postings!$W:$W,postings!$C:$C,'pl-data'!Y$2,postings!$D:$D,'pl-data'!Y$3,postings!$M:$M,'pl-data'!$A507)</f>
        <v>0</v>
      </c>
      <c r="Z507" s="53">
        <f>+SUMIFS(postings!$T:$T,postings!$C:$C,'pl-data'!Z$2,postings!$D:$D,'pl-data'!Z$3,postings!$I:$I,'pl-data'!$A507)-SUMIFS(postings!$W:$W,postings!$C:$C,'pl-data'!Z$2,postings!$D:$D,'pl-data'!Z$3,postings!$M:$M,'pl-data'!$A507)</f>
        <v>0</v>
      </c>
      <c r="AA507" s="53">
        <f>+SUMIFS(postings!$T:$T,postings!$C:$C,'pl-data'!AA$2,postings!$D:$D,'pl-data'!AA$3,postings!$I:$I,'pl-data'!$A507)-SUMIFS(postings!$W:$W,postings!$C:$C,'pl-data'!AA$2,postings!$D:$D,'pl-data'!AA$3,postings!$M:$M,'pl-data'!$A507)</f>
        <v>0</v>
      </c>
      <c r="AB507" s="53">
        <f>+SUMIFS(postings!$T:$T,postings!$C:$C,'pl-data'!AB$2,postings!$D:$D,'pl-data'!AB$3,postings!$I:$I,'pl-data'!$A507)-SUMIFS(postings!$W:$W,postings!$C:$C,'pl-data'!AB$2,postings!$D:$D,'pl-data'!AB$3,postings!$M:$M,'pl-data'!$A507)</f>
        <v>0</v>
      </c>
      <c r="AC507" s="53">
        <f>+SUMIFS(postings!$T:$T,postings!$C:$C,'pl-data'!AC$2,postings!$D:$D,'pl-data'!AC$3,postings!$I:$I,'pl-data'!$A507)-SUMIFS(postings!$W:$W,postings!$C:$C,'pl-data'!AC$2,postings!$D:$D,'pl-data'!AC$3,postings!$M:$M,'pl-data'!$A507)</f>
        <v>0</v>
      </c>
      <c r="AD507" s="53">
        <f>+SUMIFS(postings!$T:$T,postings!$C:$C,'pl-data'!AD$2,postings!$D:$D,'pl-data'!AD$3,postings!$I:$I,'pl-data'!$A507)-SUMIFS(postings!$W:$W,postings!$C:$C,'pl-data'!AD$2,postings!$D:$D,'pl-data'!AD$3,postings!$M:$M,'pl-data'!$A507)</f>
        <v>0</v>
      </c>
      <c r="AE507" s="53">
        <f>+SUMIFS(postings!$T:$T,postings!$C:$C,'pl-data'!AE$2,postings!$D:$D,'pl-data'!AE$3,postings!$I:$I,'pl-data'!$A507)-SUMIFS(postings!$W:$W,postings!$C:$C,'pl-data'!AE$2,postings!$D:$D,'pl-data'!AE$3,postings!$M:$M,'pl-data'!$A507)</f>
        <v>0</v>
      </c>
      <c r="AF507" s="53">
        <f>+SUMIFS(postings!$T:$T,postings!$C:$C,'pl-data'!AF$2,postings!$D:$D,'pl-data'!AF$3,postings!$I:$I,'pl-data'!$A507)-SUMIFS(postings!$W:$W,postings!$C:$C,'pl-data'!AF$2,postings!$D:$D,'pl-data'!AF$3,postings!$M:$M,'pl-data'!$A507)</f>
        <v>0</v>
      </c>
      <c r="AG507" s="53">
        <f>+SUMIFS(postings!$T:$T,postings!$C:$C,'pl-data'!AG$2,postings!$D:$D,'pl-data'!AG$3,postings!$I:$I,'pl-data'!$A507)-SUMIFS(postings!$W:$W,postings!$C:$C,'pl-data'!AG$2,postings!$D:$D,'pl-data'!AG$3,postings!$M:$M,'pl-data'!$A507)</f>
        <v>0</v>
      </c>
      <c r="AH507" s="53">
        <f>+SUMIFS(postings!$T:$T,postings!$C:$C,'pl-data'!AH$2,postings!$D:$D,'pl-data'!AH$3,postings!$I:$I,'pl-data'!$A507)-SUMIFS(postings!$W:$W,postings!$C:$C,'pl-data'!AH$2,postings!$D:$D,'pl-data'!AH$3,postings!$M:$M,'pl-data'!$A507)</f>
        <v>0</v>
      </c>
      <c r="AI507" s="53">
        <f>+SUMIFS(postings!$T:$T,postings!$C:$C,'pl-data'!AI$2,postings!$D:$D,'pl-data'!AI$3,postings!$I:$I,'pl-data'!$A507)-SUMIFS(postings!$W:$W,postings!$C:$C,'pl-data'!AI$2,postings!$D:$D,'pl-data'!AI$3,postings!$M:$M,'pl-data'!$A507)</f>
        <v>0</v>
      </c>
      <c r="AJ507" s="53">
        <f>+SUM(X507:INDEX(X507:AI507,1,Settings!$C$4))</f>
        <v>0</v>
      </c>
      <c r="AK507" s="53">
        <f t="shared" si="247"/>
        <v>0</v>
      </c>
      <c r="AL507" s="53"/>
      <c r="AM507" s="53">
        <f t="shared" si="249"/>
        <v>0</v>
      </c>
      <c r="AN507" s="53">
        <f t="shared" si="250"/>
        <v>0</v>
      </c>
      <c r="AO507" s="53">
        <f t="shared" si="251"/>
        <v>0</v>
      </c>
      <c r="AP507" s="53">
        <f t="shared" si="252"/>
        <v>0</v>
      </c>
      <c r="AQ507" s="53">
        <f t="shared" si="253"/>
        <v>0</v>
      </c>
      <c r="AR507" s="53">
        <f t="shared" si="254"/>
        <v>0</v>
      </c>
      <c r="AS507" s="53">
        <f t="shared" si="255"/>
        <v>0</v>
      </c>
      <c r="AT507" s="53">
        <f t="shared" si="256"/>
        <v>0</v>
      </c>
      <c r="AU507" s="53">
        <f t="shared" si="257"/>
        <v>0</v>
      </c>
      <c r="AV507" s="53">
        <f t="shared" si="258"/>
        <v>0</v>
      </c>
      <c r="AW507" s="53">
        <f t="shared" si="259"/>
        <v>0</v>
      </c>
      <c r="AX507" s="53">
        <f t="shared" si="260"/>
        <v>0</v>
      </c>
      <c r="AY507" s="53">
        <f>+SUM(AM507:INDEX(AM507:AX507,1,Settings!$C$4))</f>
        <v>0</v>
      </c>
      <c r="AZ507" s="53">
        <f t="shared" si="248"/>
        <v>0</v>
      </c>
      <c r="BA507" s="53"/>
      <c r="BB507" s="53">
        <f t="shared" si="231"/>
        <v>0</v>
      </c>
      <c r="BC507" s="53">
        <f t="shared" si="232"/>
        <v>0</v>
      </c>
      <c r="BD507" s="53">
        <f t="shared" si="233"/>
        <v>0</v>
      </c>
      <c r="BE507" s="53">
        <f t="shared" si="234"/>
        <v>0</v>
      </c>
      <c r="BF507" s="53">
        <f t="shared" si="235"/>
        <v>0</v>
      </c>
      <c r="BG507" s="53">
        <f t="shared" si="236"/>
        <v>0</v>
      </c>
      <c r="BH507" s="53">
        <f t="shared" si="237"/>
        <v>0</v>
      </c>
      <c r="BI507" s="53">
        <f t="shared" si="238"/>
        <v>0</v>
      </c>
      <c r="BJ507" s="53">
        <f t="shared" si="239"/>
        <v>0</v>
      </c>
      <c r="BK507" s="53">
        <f t="shared" si="240"/>
        <v>0</v>
      </c>
      <c r="BL507" s="53">
        <f t="shared" si="241"/>
        <v>0</v>
      </c>
      <c r="BM507" s="53">
        <f t="shared" si="242"/>
        <v>0</v>
      </c>
      <c r="BN507" s="53">
        <f t="shared" si="243"/>
        <v>0</v>
      </c>
      <c r="BO507" s="53"/>
      <c r="BP507" s="53">
        <f t="shared" si="244"/>
        <v>0</v>
      </c>
      <c r="BQ507" s="53"/>
      <c r="BR507" s="53">
        <f t="shared" si="245"/>
        <v>0</v>
      </c>
    </row>
    <row r="508" spans="1:70" x14ac:dyDescent="0.2">
      <c r="A508" s="6">
        <v>8008</v>
      </c>
      <c r="B508" s="6" t="str">
        <f>+VLOOKUP(A508,masterfile!B:C,2,FALSE)</f>
        <v>Umsatzerlöse</v>
      </c>
      <c r="D508" s="53">
        <f>+SUMIF('[1]2017'!$A:$A,$A508,'[1]2017'!$C:$C)-SUMIF('[1]2017'!$E:$E,$A508,'[1]2017'!$G:$G)</f>
        <v>0</v>
      </c>
      <c r="E508" s="53">
        <f>+SUMIF('[1]2018'!$A:$A,$A508,'[1]2018'!$C:$C)-SUMIF('[1]2018'!$E:$E,$A508,'[1]2018'!$G:$G)</f>
        <v>0</v>
      </c>
      <c r="F508" s="53">
        <f>+SUMIF('[1]2019'!$A:$A,$A508,'[1]2019'!$C:$C)-SUMIF('[1]2019'!$E:$E,$A508,'[1]2019'!$G:$G)</f>
        <v>0</v>
      </c>
      <c r="G508" s="53">
        <f>+SUMIF('[1]2020'!$A:$A,$A508,'[1]2020'!$C:$C)-SUMIF('[1]2020'!$E:$E,$A508,'[1]2020'!$G:$G)</f>
        <v>0</v>
      </c>
      <c r="H508" s="53"/>
      <c r="I508" s="53">
        <f>+(+SUMIF('[1]2021'!$A:$A,$A508,'[1]2021'!$C:$C)-SUMIF('[1]2021'!$E:$E,$A508,'[1]2021'!$G:$G))/12</f>
        <v>0</v>
      </c>
      <c r="J508" s="53">
        <f>+(+SUMIF('[1]2021'!$A:$A,$A508,'[1]2021'!$C:$C)-SUMIF('[1]2021'!$E:$E,$A508,'[1]2021'!$G:$G))/12</f>
        <v>0</v>
      </c>
      <c r="K508" s="53">
        <f>+(+SUMIF('[1]2021'!$A:$A,$A508,'[1]2021'!$C:$C)-SUMIF('[1]2021'!$E:$E,$A508,'[1]2021'!$G:$G))/12</f>
        <v>0</v>
      </c>
      <c r="L508" s="53">
        <f>+(+SUMIF('[1]2021'!$A:$A,$A508,'[1]2021'!$C:$C)-SUMIF('[1]2021'!$E:$E,$A508,'[1]2021'!$G:$G))/12</f>
        <v>0</v>
      </c>
      <c r="M508" s="53">
        <f>+(+SUMIF('[1]2021'!$A:$A,$A508,'[1]2021'!$C:$C)-SUMIF('[1]2021'!$E:$E,$A508,'[1]2021'!$G:$G))/12</f>
        <v>0</v>
      </c>
      <c r="N508" s="53">
        <f>+(+SUMIF('[1]2021'!$A:$A,$A508,'[1]2021'!$C:$C)-SUMIF('[1]2021'!$E:$E,$A508,'[1]2021'!$G:$G))/12</f>
        <v>0</v>
      </c>
      <c r="O508" s="53">
        <f>+(+SUMIF('[1]2021'!$A:$A,$A508,'[1]2021'!$C:$C)-SUMIF('[1]2021'!$E:$E,$A508,'[1]2021'!$G:$G))/12</f>
        <v>0</v>
      </c>
      <c r="P508" s="53">
        <f>+(+SUMIF('[1]2021'!$A:$A,$A508,'[1]2021'!$C:$C)-SUMIF('[1]2021'!$E:$E,$A508,'[1]2021'!$G:$G))/12</f>
        <v>0</v>
      </c>
      <c r="Q508" s="53">
        <f>+(+SUMIF('[1]2021'!$A:$A,$A508,'[1]2021'!$C:$C)-SUMIF('[1]2021'!$E:$E,$A508,'[1]2021'!$G:$G))/12</f>
        <v>0</v>
      </c>
      <c r="R508" s="53">
        <f>+(+SUMIF('[1]2021'!$A:$A,$A508,'[1]2021'!$C:$C)-SUMIF('[1]2021'!$E:$E,$A508,'[1]2021'!$G:$G))/12</f>
        <v>0</v>
      </c>
      <c r="S508" s="53">
        <f>+(+SUMIF('[1]2021'!$A:$A,$A508,'[1]2021'!$C:$C)-SUMIF('[1]2021'!$E:$E,$A508,'[1]2021'!$G:$G))/12</f>
        <v>0</v>
      </c>
      <c r="T508" s="53">
        <f>+(+SUMIF('[1]2021'!$A:$A,$A508,'[1]2021'!$C:$C)-SUMIF('[1]2021'!$E:$E,$A508,'[1]2021'!$G:$G))/12</f>
        <v>0</v>
      </c>
      <c r="U508" s="53">
        <f>+SUM(I508:INDEX(I508:T508,1,Settings!$C$4))</f>
        <v>0</v>
      </c>
      <c r="V508" s="53">
        <f t="shared" si="246"/>
        <v>0</v>
      </c>
      <c r="W508" s="53"/>
      <c r="X508" s="53">
        <f>+SUMIFS(postings!$T:$T,postings!$C:$C,'pl-data'!X$2,postings!$D:$D,'pl-data'!X$3,postings!$I:$I,'pl-data'!$A508)-SUMIFS(postings!$W:$W,postings!$C:$C,'pl-data'!X$2,postings!$D:$D,'pl-data'!X$3,postings!$M:$M,'pl-data'!$A508)</f>
        <v>0</v>
      </c>
      <c r="Y508" s="53">
        <f>+SUMIFS(postings!$T:$T,postings!$C:$C,'pl-data'!Y$2,postings!$D:$D,'pl-data'!Y$3,postings!$I:$I,'pl-data'!$A508)-SUMIFS(postings!$W:$W,postings!$C:$C,'pl-data'!Y$2,postings!$D:$D,'pl-data'!Y$3,postings!$M:$M,'pl-data'!$A508)</f>
        <v>0</v>
      </c>
      <c r="Z508" s="53">
        <f>+SUMIFS(postings!$T:$T,postings!$C:$C,'pl-data'!Z$2,postings!$D:$D,'pl-data'!Z$3,postings!$I:$I,'pl-data'!$A508)-SUMIFS(postings!$W:$W,postings!$C:$C,'pl-data'!Z$2,postings!$D:$D,'pl-data'!Z$3,postings!$M:$M,'pl-data'!$A508)</f>
        <v>0</v>
      </c>
      <c r="AA508" s="53">
        <f>+SUMIFS(postings!$T:$T,postings!$C:$C,'pl-data'!AA$2,postings!$D:$D,'pl-data'!AA$3,postings!$I:$I,'pl-data'!$A508)-SUMIFS(postings!$W:$W,postings!$C:$C,'pl-data'!AA$2,postings!$D:$D,'pl-data'!AA$3,postings!$M:$M,'pl-data'!$A508)</f>
        <v>0</v>
      </c>
      <c r="AB508" s="53">
        <f>+SUMIFS(postings!$T:$T,postings!$C:$C,'pl-data'!AB$2,postings!$D:$D,'pl-data'!AB$3,postings!$I:$I,'pl-data'!$A508)-SUMIFS(postings!$W:$W,postings!$C:$C,'pl-data'!AB$2,postings!$D:$D,'pl-data'!AB$3,postings!$M:$M,'pl-data'!$A508)</f>
        <v>0</v>
      </c>
      <c r="AC508" s="53">
        <f>+SUMIFS(postings!$T:$T,postings!$C:$C,'pl-data'!AC$2,postings!$D:$D,'pl-data'!AC$3,postings!$I:$I,'pl-data'!$A508)-SUMIFS(postings!$W:$W,postings!$C:$C,'pl-data'!AC$2,postings!$D:$D,'pl-data'!AC$3,postings!$M:$M,'pl-data'!$A508)</f>
        <v>0</v>
      </c>
      <c r="AD508" s="53">
        <f>+SUMIFS(postings!$T:$T,postings!$C:$C,'pl-data'!AD$2,postings!$D:$D,'pl-data'!AD$3,postings!$I:$I,'pl-data'!$A508)-SUMIFS(postings!$W:$W,postings!$C:$C,'pl-data'!AD$2,postings!$D:$D,'pl-data'!AD$3,postings!$M:$M,'pl-data'!$A508)</f>
        <v>0</v>
      </c>
      <c r="AE508" s="53">
        <f>+SUMIFS(postings!$T:$T,postings!$C:$C,'pl-data'!AE$2,postings!$D:$D,'pl-data'!AE$3,postings!$I:$I,'pl-data'!$A508)-SUMIFS(postings!$W:$W,postings!$C:$C,'pl-data'!AE$2,postings!$D:$D,'pl-data'!AE$3,postings!$M:$M,'pl-data'!$A508)</f>
        <v>0</v>
      </c>
      <c r="AF508" s="53">
        <f>+SUMIFS(postings!$T:$T,postings!$C:$C,'pl-data'!AF$2,postings!$D:$D,'pl-data'!AF$3,postings!$I:$I,'pl-data'!$A508)-SUMIFS(postings!$W:$W,postings!$C:$C,'pl-data'!AF$2,postings!$D:$D,'pl-data'!AF$3,postings!$M:$M,'pl-data'!$A508)</f>
        <v>0</v>
      </c>
      <c r="AG508" s="53">
        <f>+SUMIFS(postings!$T:$T,postings!$C:$C,'pl-data'!AG$2,postings!$D:$D,'pl-data'!AG$3,postings!$I:$I,'pl-data'!$A508)-SUMIFS(postings!$W:$W,postings!$C:$C,'pl-data'!AG$2,postings!$D:$D,'pl-data'!AG$3,postings!$M:$M,'pl-data'!$A508)</f>
        <v>0</v>
      </c>
      <c r="AH508" s="53">
        <f>+SUMIFS(postings!$T:$T,postings!$C:$C,'pl-data'!AH$2,postings!$D:$D,'pl-data'!AH$3,postings!$I:$I,'pl-data'!$A508)-SUMIFS(postings!$W:$W,postings!$C:$C,'pl-data'!AH$2,postings!$D:$D,'pl-data'!AH$3,postings!$M:$M,'pl-data'!$A508)</f>
        <v>0</v>
      </c>
      <c r="AI508" s="53">
        <f>+SUMIFS(postings!$T:$T,postings!$C:$C,'pl-data'!AI$2,postings!$D:$D,'pl-data'!AI$3,postings!$I:$I,'pl-data'!$A508)-SUMIFS(postings!$W:$W,postings!$C:$C,'pl-data'!AI$2,postings!$D:$D,'pl-data'!AI$3,postings!$M:$M,'pl-data'!$A508)</f>
        <v>0</v>
      </c>
      <c r="AJ508" s="53">
        <f>+SUM(X508:INDEX(X508:AI508,1,Settings!$C$4))</f>
        <v>0</v>
      </c>
      <c r="AK508" s="53">
        <f t="shared" si="247"/>
        <v>0</v>
      </c>
      <c r="AL508" s="53"/>
      <c r="AM508" s="53">
        <f t="shared" si="249"/>
        <v>0</v>
      </c>
      <c r="AN508" s="53">
        <f t="shared" si="250"/>
        <v>0</v>
      </c>
      <c r="AO508" s="53">
        <f t="shared" si="251"/>
        <v>0</v>
      </c>
      <c r="AP508" s="53">
        <f t="shared" si="252"/>
        <v>0</v>
      </c>
      <c r="AQ508" s="53">
        <f t="shared" si="253"/>
        <v>0</v>
      </c>
      <c r="AR508" s="53">
        <f t="shared" si="254"/>
        <v>0</v>
      </c>
      <c r="AS508" s="53">
        <f t="shared" si="255"/>
        <v>0</v>
      </c>
      <c r="AT508" s="53">
        <f t="shared" si="256"/>
        <v>0</v>
      </c>
      <c r="AU508" s="53">
        <f t="shared" si="257"/>
        <v>0</v>
      </c>
      <c r="AV508" s="53">
        <f t="shared" si="258"/>
        <v>0</v>
      </c>
      <c r="AW508" s="53">
        <f t="shared" si="259"/>
        <v>0</v>
      </c>
      <c r="AX508" s="53">
        <f t="shared" si="260"/>
        <v>0</v>
      </c>
      <c r="AY508" s="53">
        <f>+SUM(AM508:INDEX(AM508:AX508,1,Settings!$C$4))</f>
        <v>0</v>
      </c>
      <c r="AZ508" s="53">
        <f t="shared" si="248"/>
        <v>0</v>
      </c>
      <c r="BA508" s="53"/>
      <c r="BB508" s="53">
        <f t="shared" si="231"/>
        <v>0</v>
      </c>
      <c r="BC508" s="53">
        <f t="shared" si="232"/>
        <v>0</v>
      </c>
      <c r="BD508" s="53">
        <f t="shared" si="233"/>
        <v>0</v>
      </c>
      <c r="BE508" s="53">
        <f t="shared" si="234"/>
        <v>0</v>
      </c>
      <c r="BF508" s="53">
        <f t="shared" si="235"/>
        <v>0</v>
      </c>
      <c r="BG508" s="53">
        <f t="shared" si="236"/>
        <v>0</v>
      </c>
      <c r="BH508" s="53">
        <f t="shared" si="237"/>
        <v>0</v>
      </c>
      <c r="BI508" s="53">
        <f t="shared" si="238"/>
        <v>0</v>
      </c>
      <c r="BJ508" s="53">
        <f t="shared" si="239"/>
        <v>0</v>
      </c>
      <c r="BK508" s="53">
        <f t="shared" si="240"/>
        <v>0</v>
      </c>
      <c r="BL508" s="53">
        <f t="shared" si="241"/>
        <v>0</v>
      </c>
      <c r="BM508" s="53">
        <f t="shared" si="242"/>
        <v>0</v>
      </c>
      <c r="BN508" s="53">
        <f t="shared" si="243"/>
        <v>0</v>
      </c>
      <c r="BO508" s="53"/>
      <c r="BP508" s="53">
        <f t="shared" si="244"/>
        <v>0</v>
      </c>
      <c r="BQ508" s="53"/>
      <c r="BR508" s="53">
        <f t="shared" si="245"/>
        <v>0</v>
      </c>
    </row>
    <row r="509" spans="1:70" x14ac:dyDescent="0.2">
      <c r="A509" s="6">
        <v>8009</v>
      </c>
      <c r="B509" s="6" t="str">
        <f>+VLOOKUP(A509,masterfile!B:C,2,FALSE)</f>
        <v>Umsatzerlöse</v>
      </c>
      <c r="D509" s="53">
        <f>+SUMIF('[1]2017'!$A:$A,$A509,'[1]2017'!$C:$C)-SUMIF('[1]2017'!$E:$E,$A509,'[1]2017'!$G:$G)</f>
        <v>0</v>
      </c>
      <c r="E509" s="53">
        <f>+SUMIF('[1]2018'!$A:$A,$A509,'[1]2018'!$C:$C)-SUMIF('[1]2018'!$E:$E,$A509,'[1]2018'!$G:$G)</f>
        <v>0</v>
      </c>
      <c r="F509" s="53">
        <f>+SUMIF('[1]2019'!$A:$A,$A509,'[1]2019'!$C:$C)-SUMIF('[1]2019'!$E:$E,$A509,'[1]2019'!$G:$G)</f>
        <v>0</v>
      </c>
      <c r="G509" s="53">
        <f>+SUMIF('[1]2020'!$A:$A,$A509,'[1]2020'!$C:$C)-SUMIF('[1]2020'!$E:$E,$A509,'[1]2020'!$G:$G)</f>
        <v>0</v>
      </c>
      <c r="H509" s="53"/>
      <c r="I509" s="53">
        <f>+(+SUMIF('[1]2021'!$A:$A,$A509,'[1]2021'!$C:$C)-SUMIF('[1]2021'!$E:$E,$A509,'[1]2021'!$G:$G))/12</f>
        <v>0</v>
      </c>
      <c r="J509" s="53">
        <f>+(+SUMIF('[1]2021'!$A:$A,$A509,'[1]2021'!$C:$C)-SUMIF('[1]2021'!$E:$E,$A509,'[1]2021'!$G:$G))/12</f>
        <v>0</v>
      </c>
      <c r="K509" s="53">
        <f>+(+SUMIF('[1]2021'!$A:$A,$A509,'[1]2021'!$C:$C)-SUMIF('[1]2021'!$E:$E,$A509,'[1]2021'!$G:$G))/12</f>
        <v>0</v>
      </c>
      <c r="L509" s="53">
        <f>+(+SUMIF('[1]2021'!$A:$A,$A509,'[1]2021'!$C:$C)-SUMIF('[1]2021'!$E:$E,$A509,'[1]2021'!$G:$G))/12</f>
        <v>0</v>
      </c>
      <c r="M509" s="53">
        <f>+(+SUMIF('[1]2021'!$A:$A,$A509,'[1]2021'!$C:$C)-SUMIF('[1]2021'!$E:$E,$A509,'[1]2021'!$G:$G))/12</f>
        <v>0</v>
      </c>
      <c r="N509" s="53">
        <f>+(+SUMIF('[1]2021'!$A:$A,$A509,'[1]2021'!$C:$C)-SUMIF('[1]2021'!$E:$E,$A509,'[1]2021'!$G:$G))/12</f>
        <v>0</v>
      </c>
      <c r="O509" s="53">
        <f>+(+SUMIF('[1]2021'!$A:$A,$A509,'[1]2021'!$C:$C)-SUMIF('[1]2021'!$E:$E,$A509,'[1]2021'!$G:$G))/12</f>
        <v>0</v>
      </c>
      <c r="P509" s="53">
        <f>+(+SUMIF('[1]2021'!$A:$A,$A509,'[1]2021'!$C:$C)-SUMIF('[1]2021'!$E:$E,$A509,'[1]2021'!$G:$G))/12</f>
        <v>0</v>
      </c>
      <c r="Q509" s="53">
        <f>+(+SUMIF('[1]2021'!$A:$A,$A509,'[1]2021'!$C:$C)-SUMIF('[1]2021'!$E:$E,$A509,'[1]2021'!$G:$G))/12</f>
        <v>0</v>
      </c>
      <c r="R509" s="53">
        <f>+(+SUMIF('[1]2021'!$A:$A,$A509,'[1]2021'!$C:$C)-SUMIF('[1]2021'!$E:$E,$A509,'[1]2021'!$G:$G))/12</f>
        <v>0</v>
      </c>
      <c r="S509" s="53">
        <f>+(+SUMIF('[1]2021'!$A:$A,$A509,'[1]2021'!$C:$C)-SUMIF('[1]2021'!$E:$E,$A509,'[1]2021'!$G:$G))/12</f>
        <v>0</v>
      </c>
      <c r="T509" s="53">
        <f>+(+SUMIF('[1]2021'!$A:$A,$A509,'[1]2021'!$C:$C)-SUMIF('[1]2021'!$E:$E,$A509,'[1]2021'!$G:$G))/12</f>
        <v>0</v>
      </c>
      <c r="U509" s="53">
        <f>+SUM(I509:INDEX(I509:T509,1,Settings!$C$4))</f>
        <v>0</v>
      </c>
      <c r="V509" s="53">
        <f t="shared" si="246"/>
        <v>0</v>
      </c>
      <c r="W509" s="53"/>
      <c r="X509" s="53">
        <f>+SUMIFS(postings!$T:$T,postings!$C:$C,'pl-data'!X$2,postings!$D:$D,'pl-data'!X$3,postings!$I:$I,'pl-data'!$A509)-SUMIFS(postings!$W:$W,postings!$C:$C,'pl-data'!X$2,postings!$D:$D,'pl-data'!X$3,postings!$M:$M,'pl-data'!$A509)</f>
        <v>0</v>
      </c>
      <c r="Y509" s="53">
        <f>+SUMIFS(postings!$T:$T,postings!$C:$C,'pl-data'!Y$2,postings!$D:$D,'pl-data'!Y$3,postings!$I:$I,'pl-data'!$A509)-SUMIFS(postings!$W:$W,postings!$C:$C,'pl-data'!Y$2,postings!$D:$D,'pl-data'!Y$3,postings!$M:$M,'pl-data'!$A509)</f>
        <v>0</v>
      </c>
      <c r="Z509" s="53">
        <f>+SUMIFS(postings!$T:$T,postings!$C:$C,'pl-data'!Z$2,postings!$D:$D,'pl-data'!Z$3,postings!$I:$I,'pl-data'!$A509)-SUMIFS(postings!$W:$W,postings!$C:$C,'pl-data'!Z$2,postings!$D:$D,'pl-data'!Z$3,postings!$M:$M,'pl-data'!$A509)</f>
        <v>0</v>
      </c>
      <c r="AA509" s="53">
        <f>+SUMIFS(postings!$T:$T,postings!$C:$C,'pl-data'!AA$2,postings!$D:$D,'pl-data'!AA$3,postings!$I:$I,'pl-data'!$A509)-SUMIFS(postings!$W:$W,postings!$C:$C,'pl-data'!AA$2,postings!$D:$D,'pl-data'!AA$3,postings!$M:$M,'pl-data'!$A509)</f>
        <v>0</v>
      </c>
      <c r="AB509" s="53">
        <f>+SUMIFS(postings!$T:$T,postings!$C:$C,'pl-data'!AB$2,postings!$D:$D,'pl-data'!AB$3,postings!$I:$I,'pl-data'!$A509)-SUMIFS(postings!$W:$W,postings!$C:$C,'pl-data'!AB$2,postings!$D:$D,'pl-data'!AB$3,postings!$M:$M,'pl-data'!$A509)</f>
        <v>0</v>
      </c>
      <c r="AC509" s="53">
        <f>+SUMIFS(postings!$T:$T,postings!$C:$C,'pl-data'!AC$2,postings!$D:$D,'pl-data'!AC$3,postings!$I:$I,'pl-data'!$A509)-SUMIFS(postings!$W:$W,postings!$C:$C,'pl-data'!AC$2,postings!$D:$D,'pl-data'!AC$3,postings!$M:$M,'pl-data'!$A509)</f>
        <v>0</v>
      </c>
      <c r="AD509" s="53">
        <f>+SUMIFS(postings!$T:$T,postings!$C:$C,'pl-data'!AD$2,postings!$D:$D,'pl-data'!AD$3,postings!$I:$I,'pl-data'!$A509)-SUMIFS(postings!$W:$W,postings!$C:$C,'pl-data'!AD$2,postings!$D:$D,'pl-data'!AD$3,postings!$M:$M,'pl-data'!$A509)</f>
        <v>0</v>
      </c>
      <c r="AE509" s="53">
        <f>+SUMIFS(postings!$T:$T,postings!$C:$C,'pl-data'!AE$2,postings!$D:$D,'pl-data'!AE$3,postings!$I:$I,'pl-data'!$A509)-SUMIFS(postings!$W:$W,postings!$C:$C,'pl-data'!AE$2,postings!$D:$D,'pl-data'!AE$3,postings!$M:$M,'pl-data'!$A509)</f>
        <v>0</v>
      </c>
      <c r="AF509" s="53">
        <f>+SUMIFS(postings!$T:$T,postings!$C:$C,'pl-data'!AF$2,postings!$D:$D,'pl-data'!AF$3,postings!$I:$I,'pl-data'!$A509)-SUMIFS(postings!$W:$W,postings!$C:$C,'pl-data'!AF$2,postings!$D:$D,'pl-data'!AF$3,postings!$M:$M,'pl-data'!$A509)</f>
        <v>0</v>
      </c>
      <c r="AG509" s="53">
        <f>+SUMIFS(postings!$T:$T,postings!$C:$C,'pl-data'!AG$2,postings!$D:$D,'pl-data'!AG$3,postings!$I:$I,'pl-data'!$A509)-SUMIFS(postings!$W:$W,postings!$C:$C,'pl-data'!AG$2,postings!$D:$D,'pl-data'!AG$3,postings!$M:$M,'pl-data'!$A509)</f>
        <v>0</v>
      </c>
      <c r="AH509" s="53">
        <f>+SUMIFS(postings!$T:$T,postings!$C:$C,'pl-data'!AH$2,postings!$D:$D,'pl-data'!AH$3,postings!$I:$I,'pl-data'!$A509)-SUMIFS(postings!$W:$W,postings!$C:$C,'pl-data'!AH$2,postings!$D:$D,'pl-data'!AH$3,postings!$M:$M,'pl-data'!$A509)</f>
        <v>0</v>
      </c>
      <c r="AI509" s="53">
        <f>+SUMIFS(postings!$T:$T,postings!$C:$C,'pl-data'!AI$2,postings!$D:$D,'pl-data'!AI$3,postings!$I:$I,'pl-data'!$A509)-SUMIFS(postings!$W:$W,postings!$C:$C,'pl-data'!AI$2,postings!$D:$D,'pl-data'!AI$3,postings!$M:$M,'pl-data'!$A509)</f>
        <v>0</v>
      </c>
      <c r="AJ509" s="53">
        <f>+SUM(X509:INDEX(X509:AI509,1,Settings!$C$4))</f>
        <v>0</v>
      </c>
      <c r="AK509" s="53">
        <f t="shared" si="247"/>
        <v>0</v>
      </c>
      <c r="AL509" s="53"/>
      <c r="AM509" s="53">
        <f t="shared" si="249"/>
        <v>0</v>
      </c>
      <c r="AN509" s="53">
        <f t="shared" si="250"/>
        <v>0</v>
      </c>
      <c r="AO509" s="53">
        <f t="shared" si="251"/>
        <v>0</v>
      </c>
      <c r="AP509" s="53">
        <f t="shared" si="252"/>
        <v>0</v>
      </c>
      <c r="AQ509" s="53">
        <f t="shared" si="253"/>
        <v>0</v>
      </c>
      <c r="AR509" s="53">
        <f t="shared" si="254"/>
        <v>0</v>
      </c>
      <c r="AS509" s="53">
        <f t="shared" si="255"/>
        <v>0</v>
      </c>
      <c r="AT509" s="53">
        <f t="shared" si="256"/>
        <v>0</v>
      </c>
      <c r="AU509" s="53">
        <f t="shared" si="257"/>
        <v>0</v>
      </c>
      <c r="AV509" s="53">
        <f t="shared" si="258"/>
        <v>0</v>
      </c>
      <c r="AW509" s="53">
        <f t="shared" si="259"/>
        <v>0</v>
      </c>
      <c r="AX509" s="53">
        <f t="shared" si="260"/>
        <v>0</v>
      </c>
      <c r="AY509" s="53">
        <f>+SUM(AM509:INDEX(AM509:AX509,1,Settings!$C$4))</f>
        <v>0</v>
      </c>
      <c r="AZ509" s="53">
        <f t="shared" si="248"/>
        <v>0</v>
      </c>
      <c r="BA509" s="53"/>
      <c r="BB509" s="53">
        <f t="shared" si="231"/>
        <v>0</v>
      </c>
      <c r="BC509" s="53">
        <f t="shared" si="232"/>
        <v>0</v>
      </c>
      <c r="BD509" s="53">
        <f t="shared" si="233"/>
        <v>0</v>
      </c>
      <c r="BE509" s="53">
        <f t="shared" si="234"/>
        <v>0</v>
      </c>
      <c r="BF509" s="53">
        <f t="shared" si="235"/>
        <v>0</v>
      </c>
      <c r="BG509" s="53">
        <f t="shared" si="236"/>
        <v>0</v>
      </c>
      <c r="BH509" s="53">
        <f t="shared" si="237"/>
        <v>0</v>
      </c>
      <c r="BI509" s="53">
        <f t="shared" si="238"/>
        <v>0</v>
      </c>
      <c r="BJ509" s="53">
        <f t="shared" si="239"/>
        <v>0</v>
      </c>
      <c r="BK509" s="53">
        <f t="shared" si="240"/>
        <v>0</v>
      </c>
      <c r="BL509" s="53">
        <f t="shared" si="241"/>
        <v>0</v>
      </c>
      <c r="BM509" s="53">
        <f t="shared" si="242"/>
        <v>0</v>
      </c>
      <c r="BN509" s="53">
        <f t="shared" si="243"/>
        <v>0</v>
      </c>
      <c r="BO509" s="53"/>
      <c r="BP509" s="53">
        <f t="shared" si="244"/>
        <v>0</v>
      </c>
      <c r="BQ509" s="53"/>
      <c r="BR509" s="53">
        <f t="shared" si="245"/>
        <v>0</v>
      </c>
    </row>
    <row r="510" spans="1:70" x14ac:dyDescent="0.2">
      <c r="A510" s="6">
        <v>8100</v>
      </c>
      <c r="B510" s="6" t="str">
        <f>+VLOOKUP(A510,masterfile!B:C,2,FALSE)</f>
        <v>Steuerfreie Umsätze § 4 Nr. 8 ff. UStG</v>
      </c>
      <c r="D510" s="53">
        <f>+SUMIF('[1]2017'!$A:$A,$A510,'[1]2017'!$C:$C)-SUMIF('[1]2017'!$E:$E,$A510,'[1]2017'!$G:$G)</f>
        <v>0</v>
      </c>
      <c r="E510" s="53">
        <f>+SUMIF('[1]2018'!$A:$A,$A510,'[1]2018'!$C:$C)-SUMIF('[1]2018'!$E:$E,$A510,'[1]2018'!$G:$G)</f>
        <v>0</v>
      </c>
      <c r="F510" s="53">
        <f>+SUMIF('[1]2019'!$A:$A,$A510,'[1]2019'!$C:$C)-SUMIF('[1]2019'!$E:$E,$A510,'[1]2019'!$G:$G)</f>
        <v>0</v>
      </c>
      <c r="G510" s="53">
        <f>+SUMIF('[1]2020'!$A:$A,$A510,'[1]2020'!$C:$C)-SUMIF('[1]2020'!$E:$E,$A510,'[1]2020'!$G:$G)</f>
        <v>0</v>
      </c>
      <c r="H510" s="53"/>
      <c r="I510" s="53">
        <f>+(+SUMIF('[1]2021'!$A:$A,$A510,'[1]2021'!$C:$C)-SUMIF('[1]2021'!$E:$E,$A510,'[1]2021'!$G:$G))/12</f>
        <v>0</v>
      </c>
      <c r="J510" s="53">
        <f>+(+SUMIF('[1]2021'!$A:$A,$A510,'[1]2021'!$C:$C)-SUMIF('[1]2021'!$E:$E,$A510,'[1]2021'!$G:$G))/12</f>
        <v>0</v>
      </c>
      <c r="K510" s="53">
        <f>+(+SUMIF('[1]2021'!$A:$A,$A510,'[1]2021'!$C:$C)-SUMIF('[1]2021'!$E:$E,$A510,'[1]2021'!$G:$G))/12</f>
        <v>0</v>
      </c>
      <c r="L510" s="53">
        <f>+(+SUMIF('[1]2021'!$A:$A,$A510,'[1]2021'!$C:$C)-SUMIF('[1]2021'!$E:$E,$A510,'[1]2021'!$G:$G))/12</f>
        <v>0</v>
      </c>
      <c r="M510" s="53">
        <f>+(+SUMIF('[1]2021'!$A:$A,$A510,'[1]2021'!$C:$C)-SUMIF('[1]2021'!$E:$E,$A510,'[1]2021'!$G:$G))/12</f>
        <v>0</v>
      </c>
      <c r="N510" s="53">
        <f>+(+SUMIF('[1]2021'!$A:$A,$A510,'[1]2021'!$C:$C)-SUMIF('[1]2021'!$E:$E,$A510,'[1]2021'!$G:$G))/12</f>
        <v>0</v>
      </c>
      <c r="O510" s="53">
        <f>+(+SUMIF('[1]2021'!$A:$A,$A510,'[1]2021'!$C:$C)-SUMIF('[1]2021'!$E:$E,$A510,'[1]2021'!$G:$G))/12</f>
        <v>0</v>
      </c>
      <c r="P510" s="53">
        <f>+(+SUMIF('[1]2021'!$A:$A,$A510,'[1]2021'!$C:$C)-SUMIF('[1]2021'!$E:$E,$A510,'[1]2021'!$G:$G))/12</f>
        <v>0</v>
      </c>
      <c r="Q510" s="53">
        <f>+(+SUMIF('[1]2021'!$A:$A,$A510,'[1]2021'!$C:$C)-SUMIF('[1]2021'!$E:$E,$A510,'[1]2021'!$G:$G))/12</f>
        <v>0</v>
      </c>
      <c r="R510" s="53">
        <f>+(+SUMIF('[1]2021'!$A:$A,$A510,'[1]2021'!$C:$C)-SUMIF('[1]2021'!$E:$E,$A510,'[1]2021'!$G:$G))/12</f>
        <v>0</v>
      </c>
      <c r="S510" s="53">
        <f>+(+SUMIF('[1]2021'!$A:$A,$A510,'[1]2021'!$C:$C)-SUMIF('[1]2021'!$E:$E,$A510,'[1]2021'!$G:$G))/12</f>
        <v>0</v>
      </c>
      <c r="T510" s="53">
        <f>+(+SUMIF('[1]2021'!$A:$A,$A510,'[1]2021'!$C:$C)-SUMIF('[1]2021'!$E:$E,$A510,'[1]2021'!$G:$G))/12</f>
        <v>0</v>
      </c>
      <c r="U510" s="53">
        <f>+SUM(I510:INDEX(I510:T510,1,Settings!$C$4))</f>
        <v>0</v>
      </c>
      <c r="V510" s="53">
        <f t="shared" si="246"/>
        <v>0</v>
      </c>
      <c r="W510" s="53"/>
      <c r="X510" s="53">
        <f>+SUMIFS(postings!$T:$T,postings!$C:$C,'pl-data'!X$2,postings!$D:$D,'pl-data'!X$3,postings!$I:$I,'pl-data'!$A510)-SUMIFS(postings!$W:$W,postings!$C:$C,'pl-data'!X$2,postings!$D:$D,'pl-data'!X$3,postings!$M:$M,'pl-data'!$A510)</f>
        <v>0</v>
      </c>
      <c r="Y510" s="53">
        <f>+SUMIFS(postings!$T:$T,postings!$C:$C,'pl-data'!Y$2,postings!$D:$D,'pl-data'!Y$3,postings!$I:$I,'pl-data'!$A510)-SUMIFS(postings!$W:$W,postings!$C:$C,'pl-data'!Y$2,postings!$D:$D,'pl-data'!Y$3,postings!$M:$M,'pl-data'!$A510)</f>
        <v>0</v>
      </c>
      <c r="Z510" s="53">
        <f>+SUMIFS(postings!$T:$T,postings!$C:$C,'pl-data'!Z$2,postings!$D:$D,'pl-data'!Z$3,postings!$I:$I,'pl-data'!$A510)-SUMIFS(postings!$W:$W,postings!$C:$C,'pl-data'!Z$2,postings!$D:$D,'pl-data'!Z$3,postings!$M:$M,'pl-data'!$A510)</f>
        <v>0</v>
      </c>
      <c r="AA510" s="53">
        <f>+SUMIFS(postings!$T:$T,postings!$C:$C,'pl-data'!AA$2,postings!$D:$D,'pl-data'!AA$3,postings!$I:$I,'pl-data'!$A510)-SUMIFS(postings!$W:$W,postings!$C:$C,'pl-data'!AA$2,postings!$D:$D,'pl-data'!AA$3,postings!$M:$M,'pl-data'!$A510)</f>
        <v>0</v>
      </c>
      <c r="AB510" s="53">
        <f>+SUMIFS(postings!$T:$T,postings!$C:$C,'pl-data'!AB$2,postings!$D:$D,'pl-data'!AB$3,postings!$I:$I,'pl-data'!$A510)-SUMIFS(postings!$W:$W,postings!$C:$C,'pl-data'!AB$2,postings!$D:$D,'pl-data'!AB$3,postings!$M:$M,'pl-data'!$A510)</f>
        <v>0</v>
      </c>
      <c r="AC510" s="53">
        <f>+SUMIFS(postings!$T:$T,postings!$C:$C,'pl-data'!AC$2,postings!$D:$D,'pl-data'!AC$3,postings!$I:$I,'pl-data'!$A510)-SUMIFS(postings!$W:$W,postings!$C:$C,'pl-data'!AC$2,postings!$D:$D,'pl-data'!AC$3,postings!$M:$M,'pl-data'!$A510)</f>
        <v>0</v>
      </c>
      <c r="AD510" s="53">
        <f>+SUMIFS(postings!$T:$T,postings!$C:$C,'pl-data'!AD$2,postings!$D:$D,'pl-data'!AD$3,postings!$I:$I,'pl-data'!$A510)-SUMIFS(postings!$W:$W,postings!$C:$C,'pl-data'!AD$2,postings!$D:$D,'pl-data'!AD$3,postings!$M:$M,'pl-data'!$A510)</f>
        <v>0</v>
      </c>
      <c r="AE510" s="53">
        <f>+SUMIFS(postings!$T:$T,postings!$C:$C,'pl-data'!AE$2,postings!$D:$D,'pl-data'!AE$3,postings!$I:$I,'pl-data'!$A510)-SUMIFS(postings!$W:$W,postings!$C:$C,'pl-data'!AE$2,postings!$D:$D,'pl-data'!AE$3,postings!$M:$M,'pl-data'!$A510)</f>
        <v>0</v>
      </c>
      <c r="AF510" s="53">
        <f>+SUMIFS(postings!$T:$T,postings!$C:$C,'pl-data'!AF$2,postings!$D:$D,'pl-data'!AF$3,postings!$I:$I,'pl-data'!$A510)-SUMIFS(postings!$W:$W,postings!$C:$C,'pl-data'!AF$2,postings!$D:$D,'pl-data'!AF$3,postings!$M:$M,'pl-data'!$A510)</f>
        <v>0</v>
      </c>
      <c r="AG510" s="53">
        <f>+SUMIFS(postings!$T:$T,postings!$C:$C,'pl-data'!AG$2,postings!$D:$D,'pl-data'!AG$3,postings!$I:$I,'pl-data'!$A510)-SUMIFS(postings!$W:$W,postings!$C:$C,'pl-data'!AG$2,postings!$D:$D,'pl-data'!AG$3,postings!$M:$M,'pl-data'!$A510)</f>
        <v>0</v>
      </c>
      <c r="AH510" s="53">
        <f>+SUMIFS(postings!$T:$T,postings!$C:$C,'pl-data'!AH$2,postings!$D:$D,'pl-data'!AH$3,postings!$I:$I,'pl-data'!$A510)-SUMIFS(postings!$W:$W,postings!$C:$C,'pl-data'!AH$2,postings!$D:$D,'pl-data'!AH$3,postings!$M:$M,'pl-data'!$A510)</f>
        <v>0</v>
      </c>
      <c r="AI510" s="53">
        <f>+SUMIFS(postings!$T:$T,postings!$C:$C,'pl-data'!AI$2,postings!$D:$D,'pl-data'!AI$3,postings!$I:$I,'pl-data'!$A510)-SUMIFS(postings!$W:$W,postings!$C:$C,'pl-data'!AI$2,postings!$D:$D,'pl-data'!AI$3,postings!$M:$M,'pl-data'!$A510)</f>
        <v>0</v>
      </c>
      <c r="AJ510" s="53">
        <f>+SUM(X510:INDEX(X510:AI510,1,Settings!$C$4))</f>
        <v>0</v>
      </c>
      <c r="AK510" s="53">
        <f t="shared" si="247"/>
        <v>0</v>
      </c>
      <c r="AL510" s="53"/>
      <c r="AM510" s="53">
        <f t="shared" si="249"/>
        <v>0</v>
      </c>
      <c r="AN510" s="53">
        <f t="shared" si="250"/>
        <v>0</v>
      </c>
      <c r="AO510" s="53">
        <f t="shared" si="251"/>
        <v>0</v>
      </c>
      <c r="AP510" s="53">
        <f t="shared" si="252"/>
        <v>0</v>
      </c>
      <c r="AQ510" s="53">
        <f t="shared" si="253"/>
        <v>0</v>
      </c>
      <c r="AR510" s="53">
        <f t="shared" si="254"/>
        <v>0</v>
      </c>
      <c r="AS510" s="53">
        <f t="shared" si="255"/>
        <v>0</v>
      </c>
      <c r="AT510" s="53">
        <f t="shared" si="256"/>
        <v>0</v>
      </c>
      <c r="AU510" s="53">
        <f t="shared" si="257"/>
        <v>0</v>
      </c>
      <c r="AV510" s="53">
        <f t="shared" si="258"/>
        <v>0</v>
      </c>
      <c r="AW510" s="53">
        <f t="shared" si="259"/>
        <v>0</v>
      </c>
      <c r="AX510" s="53">
        <f t="shared" si="260"/>
        <v>0</v>
      </c>
      <c r="AY510" s="53">
        <f>+SUM(AM510:INDEX(AM510:AX510,1,Settings!$C$4))</f>
        <v>0</v>
      </c>
      <c r="AZ510" s="53">
        <f t="shared" si="248"/>
        <v>0</v>
      </c>
      <c r="BA510" s="53"/>
      <c r="BB510" s="53">
        <f t="shared" si="231"/>
        <v>0</v>
      </c>
      <c r="BC510" s="53">
        <f t="shared" si="232"/>
        <v>0</v>
      </c>
      <c r="BD510" s="53">
        <f t="shared" si="233"/>
        <v>0</v>
      </c>
      <c r="BE510" s="53">
        <f t="shared" si="234"/>
        <v>0</v>
      </c>
      <c r="BF510" s="53">
        <f t="shared" si="235"/>
        <v>0</v>
      </c>
      <c r="BG510" s="53">
        <f t="shared" si="236"/>
        <v>0</v>
      </c>
      <c r="BH510" s="53">
        <f t="shared" si="237"/>
        <v>0</v>
      </c>
      <c r="BI510" s="53">
        <f t="shared" si="238"/>
        <v>0</v>
      </c>
      <c r="BJ510" s="53">
        <f t="shared" si="239"/>
        <v>0</v>
      </c>
      <c r="BK510" s="53">
        <f t="shared" si="240"/>
        <v>0</v>
      </c>
      <c r="BL510" s="53">
        <f t="shared" si="241"/>
        <v>0</v>
      </c>
      <c r="BM510" s="53">
        <f t="shared" si="242"/>
        <v>0</v>
      </c>
      <c r="BN510" s="53">
        <f t="shared" si="243"/>
        <v>0</v>
      </c>
      <c r="BO510" s="53"/>
      <c r="BP510" s="53">
        <f t="shared" si="244"/>
        <v>0</v>
      </c>
      <c r="BQ510" s="53"/>
      <c r="BR510" s="53">
        <f t="shared" si="245"/>
        <v>0</v>
      </c>
    </row>
    <row r="511" spans="1:70" x14ac:dyDescent="0.2">
      <c r="A511" s="6">
        <v>8105</v>
      </c>
      <c r="B511" s="6" t="str">
        <f>+VLOOKUP(A511,masterfile!B:C,2,FALSE)</f>
        <v>Steuerfreie Umsätze V+V § 4 Nr. 12 UStG</v>
      </c>
      <c r="D511" s="53">
        <f>+SUMIF('[1]2017'!$A:$A,$A511,'[1]2017'!$C:$C)-SUMIF('[1]2017'!$E:$E,$A511,'[1]2017'!$G:$G)</f>
        <v>0</v>
      </c>
      <c r="E511" s="53">
        <f>+SUMIF('[1]2018'!$A:$A,$A511,'[1]2018'!$C:$C)-SUMIF('[1]2018'!$E:$E,$A511,'[1]2018'!$G:$G)</f>
        <v>0</v>
      </c>
      <c r="F511" s="53">
        <f>+SUMIF('[1]2019'!$A:$A,$A511,'[1]2019'!$C:$C)-SUMIF('[1]2019'!$E:$E,$A511,'[1]2019'!$G:$G)</f>
        <v>0</v>
      </c>
      <c r="G511" s="53">
        <f>+SUMIF('[1]2020'!$A:$A,$A511,'[1]2020'!$C:$C)-SUMIF('[1]2020'!$E:$E,$A511,'[1]2020'!$G:$G)</f>
        <v>0</v>
      </c>
      <c r="H511" s="53"/>
      <c r="I511" s="53">
        <f>+(+SUMIF('[1]2021'!$A:$A,$A511,'[1]2021'!$C:$C)-SUMIF('[1]2021'!$E:$E,$A511,'[1]2021'!$G:$G))/12</f>
        <v>0</v>
      </c>
      <c r="J511" s="53">
        <f>+(+SUMIF('[1]2021'!$A:$A,$A511,'[1]2021'!$C:$C)-SUMIF('[1]2021'!$E:$E,$A511,'[1]2021'!$G:$G))/12</f>
        <v>0</v>
      </c>
      <c r="K511" s="53">
        <f>+(+SUMIF('[1]2021'!$A:$A,$A511,'[1]2021'!$C:$C)-SUMIF('[1]2021'!$E:$E,$A511,'[1]2021'!$G:$G))/12</f>
        <v>0</v>
      </c>
      <c r="L511" s="53">
        <f>+(+SUMIF('[1]2021'!$A:$A,$A511,'[1]2021'!$C:$C)-SUMIF('[1]2021'!$E:$E,$A511,'[1]2021'!$G:$G))/12</f>
        <v>0</v>
      </c>
      <c r="M511" s="53">
        <f>+(+SUMIF('[1]2021'!$A:$A,$A511,'[1]2021'!$C:$C)-SUMIF('[1]2021'!$E:$E,$A511,'[1]2021'!$G:$G))/12</f>
        <v>0</v>
      </c>
      <c r="N511" s="53">
        <f>+(+SUMIF('[1]2021'!$A:$A,$A511,'[1]2021'!$C:$C)-SUMIF('[1]2021'!$E:$E,$A511,'[1]2021'!$G:$G))/12</f>
        <v>0</v>
      </c>
      <c r="O511" s="53">
        <f>+(+SUMIF('[1]2021'!$A:$A,$A511,'[1]2021'!$C:$C)-SUMIF('[1]2021'!$E:$E,$A511,'[1]2021'!$G:$G))/12</f>
        <v>0</v>
      </c>
      <c r="P511" s="53">
        <f>+(+SUMIF('[1]2021'!$A:$A,$A511,'[1]2021'!$C:$C)-SUMIF('[1]2021'!$E:$E,$A511,'[1]2021'!$G:$G))/12</f>
        <v>0</v>
      </c>
      <c r="Q511" s="53">
        <f>+(+SUMIF('[1]2021'!$A:$A,$A511,'[1]2021'!$C:$C)-SUMIF('[1]2021'!$E:$E,$A511,'[1]2021'!$G:$G))/12</f>
        <v>0</v>
      </c>
      <c r="R511" s="53">
        <f>+(+SUMIF('[1]2021'!$A:$A,$A511,'[1]2021'!$C:$C)-SUMIF('[1]2021'!$E:$E,$A511,'[1]2021'!$G:$G))/12</f>
        <v>0</v>
      </c>
      <c r="S511" s="53">
        <f>+(+SUMIF('[1]2021'!$A:$A,$A511,'[1]2021'!$C:$C)-SUMIF('[1]2021'!$E:$E,$A511,'[1]2021'!$G:$G))/12</f>
        <v>0</v>
      </c>
      <c r="T511" s="53">
        <f>+(+SUMIF('[1]2021'!$A:$A,$A511,'[1]2021'!$C:$C)-SUMIF('[1]2021'!$E:$E,$A511,'[1]2021'!$G:$G))/12</f>
        <v>0</v>
      </c>
      <c r="U511" s="53">
        <f>+SUM(I511:INDEX(I511:T511,1,Settings!$C$4))</f>
        <v>0</v>
      </c>
      <c r="V511" s="53">
        <f t="shared" si="246"/>
        <v>0</v>
      </c>
      <c r="W511" s="53"/>
      <c r="X511" s="53">
        <f>+SUMIFS(postings!$T:$T,postings!$C:$C,'pl-data'!X$2,postings!$D:$D,'pl-data'!X$3,postings!$I:$I,'pl-data'!$A511)-SUMIFS(postings!$W:$W,postings!$C:$C,'pl-data'!X$2,postings!$D:$D,'pl-data'!X$3,postings!$M:$M,'pl-data'!$A511)</f>
        <v>0</v>
      </c>
      <c r="Y511" s="53">
        <f>+SUMIFS(postings!$T:$T,postings!$C:$C,'pl-data'!Y$2,postings!$D:$D,'pl-data'!Y$3,postings!$I:$I,'pl-data'!$A511)-SUMIFS(postings!$W:$W,postings!$C:$C,'pl-data'!Y$2,postings!$D:$D,'pl-data'!Y$3,postings!$M:$M,'pl-data'!$A511)</f>
        <v>0</v>
      </c>
      <c r="Z511" s="53">
        <f>+SUMIFS(postings!$T:$T,postings!$C:$C,'pl-data'!Z$2,postings!$D:$D,'pl-data'!Z$3,postings!$I:$I,'pl-data'!$A511)-SUMIFS(postings!$W:$W,postings!$C:$C,'pl-data'!Z$2,postings!$D:$D,'pl-data'!Z$3,postings!$M:$M,'pl-data'!$A511)</f>
        <v>0</v>
      </c>
      <c r="AA511" s="53">
        <f>+SUMIFS(postings!$T:$T,postings!$C:$C,'pl-data'!AA$2,postings!$D:$D,'pl-data'!AA$3,postings!$I:$I,'pl-data'!$A511)-SUMIFS(postings!$W:$W,postings!$C:$C,'pl-data'!AA$2,postings!$D:$D,'pl-data'!AA$3,postings!$M:$M,'pl-data'!$A511)</f>
        <v>0</v>
      </c>
      <c r="AB511" s="53">
        <f>+SUMIFS(postings!$T:$T,postings!$C:$C,'pl-data'!AB$2,postings!$D:$D,'pl-data'!AB$3,postings!$I:$I,'pl-data'!$A511)-SUMIFS(postings!$W:$W,postings!$C:$C,'pl-data'!AB$2,postings!$D:$D,'pl-data'!AB$3,postings!$M:$M,'pl-data'!$A511)</f>
        <v>0</v>
      </c>
      <c r="AC511" s="53">
        <f>+SUMIFS(postings!$T:$T,postings!$C:$C,'pl-data'!AC$2,postings!$D:$D,'pl-data'!AC$3,postings!$I:$I,'pl-data'!$A511)-SUMIFS(postings!$W:$W,postings!$C:$C,'pl-data'!AC$2,postings!$D:$D,'pl-data'!AC$3,postings!$M:$M,'pl-data'!$A511)</f>
        <v>0</v>
      </c>
      <c r="AD511" s="53">
        <f>+SUMIFS(postings!$T:$T,postings!$C:$C,'pl-data'!AD$2,postings!$D:$D,'pl-data'!AD$3,postings!$I:$I,'pl-data'!$A511)-SUMIFS(postings!$W:$W,postings!$C:$C,'pl-data'!AD$2,postings!$D:$D,'pl-data'!AD$3,postings!$M:$M,'pl-data'!$A511)</f>
        <v>0</v>
      </c>
      <c r="AE511" s="53">
        <f>+SUMIFS(postings!$T:$T,postings!$C:$C,'pl-data'!AE$2,postings!$D:$D,'pl-data'!AE$3,postings!$I:$I,'pl-data'!$A511)-SUMIFS(postings!$W:$W,postings!$C:$C,'pl-data'!AE$2,postings!$D:$D,'pl-data'!AE$3,postings!$M:$M,'pl-data'!$A511)</f>
        <v>0</v>
      </c>
      <c r="AF511" s="53">
        <f>+SUMIFS(postings!$T:$T,postings!$C:$C,'pl-data'!AF$2,postings!$D:$D,'pl-data'!AF$3,postings!$I:$I,'pl-data'!$A511)-SUMIFS(postings!$W:$W,postings!$C:$C,'pl-data'!AF$2,postings!$D:$D,'pl-data'!AF$3,postings!$M:$M,'pl-data'!$A511)</f>
        <v>0</v>
      </c>
      <c r="AG511" s="53">
        <f>+SUMIFS(postings!$T:$T,postings!$C:$C,'pl-data'!AG$2,postings!$D:$D,'pl-data'!AG$3,postings!$I:$I,'pl-data'!$A511)-SUMIFS(postings!$W:$W,postings!$C:$C,'pl-data'!AG$2,postings!$D:$D,'pl-data'!AG$3,postings!$M:$M,'pl-data'!$A511)</f>
        <v>0</v>
      </c>
      <c r="AH511" s="53">
        <f>+SUMIFS(postings!$T:$T,postings!$C:$C,'pl-data'!AH$2,postings!$D:$D,'pl-data'!AH$3,postings!$I:$I,'pl-data'!$A511)-SUMIFS(postings!$W:$W,postings!$C:$C,'pl-data'!AH$2,postings!$D:$D,'pl-data'!AH$3,postings!$M:$M,'pl-data'!$A511)</f>
        <v>0</v>
      </c>
      <c r="AI511" s="53">
        <f>+SUMIFS(postings!$T:$T,postings!$C:$C,'pl-data'!AI$2,postings!$D:$D,'pl-data'!AI$3,postings!$I:$I,'pl-data'!$A511)-SUMIFS(postings!$W:$W,postings!$C:$C,'pl-data'!AI$2,postings!$D:$D,'pl-data'!AI$3,postings!$M:$M,'pl-data'!$A511)</f>
        <v>0</v>
      </c>
      <c r="AJ511" s="53">
        <f>+SUM(X511:INDEX(X511:AI511,1,Settings!$C$4))</f>
        <v>0</v>
      </c>
      <c r="AK511" s="53">
        <f t="shared" si="247"/>
        <v>0</v>
      </c>
      <c r="AL511" s="53"/>
      <c r="AM511" s="53">
        <f t="shared" si="249"/>
        <v>0</v>
      </c>
      <c r="AN511" s="53">
        <f t="shared" si="250"/>
        <v>0</v>
      </c>
      <c r="AO511" s="53">
        <f t="shared" si="251"/>
        <v>0</v>
      </c>
      <c r="AP511" s="53">
        <f t="shared" si="252"/>
        <v>0</v>
      </c>
      <c r="AQ511" s="53">
        <f t="shared" si="253"/>
        <v>0</v>
      </c>
      <c r="AR511" s="53">
        <f t="shared" si="254"/>
        <v>0</v>
      </c>
      <c r="AS511" s="53">
        <f t="shared" si="255"/>
        <v>0</v>
      </c>
      <c r="AT511" s="53">
        <f t="shared" si="256"/>
        <v>0</v>
      </c>
      <c r="AU511" s="53">
        <f t="shared" si="257"/>
        <v>0</v>
      </c>
      <c r="AV511" s="53">
        <f t="shared" si="258"/>
        <v>0</v>
      </c>
      <c r="AW511" s="53">
        <f t="shared" si="259"/>
        <v>0</v>
      </c>
      <c r="AX511" s="53">
        <f t="shared" si="260"/>
        <v>0</v>
      </c>
      <c r="AY511" s="53">
        <f>+SUM(AM511:INDEX(AM511:AX511,1,Settings!$C$4))</f>
        <v>0</v>
      </c>
      <c r="AZ511" s="53">
        <f t="shared" si="248"/>
        <v>0</v>
      </c>
      <c r="BA511" s="53"/>
      <c r="BB511" s="53">
        <f t="shared" si="231"/>
        <v>0</v>
      </c>
      <c r="BC511" s="53">
        <f t="shared" si="232"/>
        <v>0</v>
      </c>
      <c r="BD511" s="53">
        <f t="shared" si="233"/>
        <v>0</v>
      </c>
      <c r="BE511" s="53">
        <f t="shared" si="234"/>
        <v>0</v>
      </c>
      <c r="BF511" s="53">
        <f t="shared" si="235"/>
        <v>0</v>
      </c>
      <c r="BG511" s="53">
        <f t="shared" si="236"/>
        <v>0</v>
      </c>
      <c r="BH511" s="53">
        <f t="shared" si="237"/>
        <v>0</v>
      </c>
      <c r="BI511" s="53">
        <f t="shared" si="238"/>
        <v>0</v>
      </c>
      <c r="BJ511" s="53">
        <f t="shared" si="239"/>
        <v>0</v>
      </c>
      <c r="BK511" s="53">
        <f t="shared" si="240"/>
        <v>0</v>
      </c>
      <c r="BL511" s="53">
        <f t="shared" si="241"/>
        <v>0</v>
      </c>
      <c r="BM511" s="53">
        <f t="shared" si="242"/>
        <v>0</v>
      </c>
      <c r="BN511" s="53">
        <f t="shared" si="243"/>
        <v>0</v>
      </c>
      <c r="BO511" s="53"/>
      <c r="BP511" s="53">
        <f t="shared" si="244"/>
        <v>0</v>
      </c>
      <c r="BQ511" s="53"/>
      <c r="BR511" s="53">
        <f t="shared" si="245"/>
        <v>0</v>
      </c>
    </row>
    <row r="512" spans="1:70" x14ac:dyDescent="0.2">
      <c r="A512" s="6">
        <v>8110</v>
      </c>
      <c r="B512" s="6" t="str">
        <f>+VLOOKUP(A512,masterfile!B:C,2,FALSE)</f>
        <v>Sonstige steuerfr. Umsätze Inland</v>
      </c>
      <c r="D512" s="53">
        <f>+SUMIF('[1]2017'!$A:$A,$A512,'[1]2017'!$C:$C)-SUMIF('[1]2017'!$E:$E,$A512,'[1]2017'!$G:$G)</f>
        <v>0</v>
      </c>
      <c r="E512" s="53">
        <f>+SUMIF('[1]2018'!$A:$A,$A512,'[1]2018'!$C:$C)-SUMIF('[1]2018'!$E:$E,$A512,'[1]2018'!$G:$G)</f>
        <v>0</v>
      </c>
      <c r="F512" s="53">
        <f>+SUMIF('[1]2019'!$A:$A,$A512,'[1]2019'!$C:$C)-SUMIF('[1]2019'!$E:$E,$A512,'[1]2019'!$G:$G)</f>
        <v>0</v>
      </c>
      <c r="G512" s="53">
        <f>+SUMIF('[1]2020'!$A:$A,$A512,'[1]2020'!$C:$C)-SUMIF('[1]2020'!$E:$E,$A512,'[1]2020'!$G:$G)</f>
        <v>0</v>
      </c>
      <c r="H512" s="53"/>
      <c r="I512" s="53">
        <f>+(+SUMIF('[1]2021'!$A:$A,$A512,'[1]2021'!$C:$C)-SUMIF('[1]2021'!$E:$E,$A512,'[1]2021'!$G:$G))/12</f>
        <v>0</v>
      </c>
      <c r="J512" s="53">
        <f>+(+SUMIF('[1]2021'!$A:$A,$A512,'[1]2021'!$C:$C)-SUMIF('[1]2021'!$E:$E,$A512,'[1]2021'!$G:$G))/12</f>
        <v>0</v>
      </c>
      <c r="K512" s="53">
        <f>+(+SUMIF('[1]2021'!$A:$A,$A512,'[1]2021'!$C:$C)-SUMIF('[1]2021'!$E:$E,$A512,'[1]2021'!$G:$G))/12</f>
        <v>0</v>
      </c>
      <c r="L512" s="53">
        <f>+(+SUMIF('[1]2021'!$A:$A,$A512,'[1]2021'!$C:$C)-SUMIF('[1]2021'!$E:$E,$A512,'[1]2021'!$G:$G))/12</f>
        <v>0</v>
      </c>
      <c r="M512" s="53">
        <f>+(+SUMIF('[1]2021'!$A:$A,$A512,'[1]2021'!$C:$C)-SUMIF('[1]2021'!$E:$E,$A512,'[1]2021'!$G:$G))/12</f>
        <v>0</v>
      </c>
      <c r="N512" s="53">
        <f>+(+SUMIF('[1]2021'!$A:$A,$A512,'[1]2021'!$C:$C)-SUMIF('[1]2021'!$E:$E,$A512,'[1]2021'!$G:$G))/12</f>
        <v>0</v>
      </c>
      <c r="O512" s="53">
        <f>+(+SUMIF('[1]2021'!$A:$A,$A512,'[1]2021'!$C:$C)-SUMIF('[1]2021'!$E:$E,$A512,'[1]2021'!$G:$G))/12</f>
        <v>0</v>
      </c>
      <c r="P512" s="53">
        <f>+(+SUMIF('[1]2021'!$A:$A,$A512,'[1]2021'!$C:$C)-SUMIF('[1]2021'!$E:$E,$A512,'[1]2021'!$G:$G))/12</f>
        <v>0</v>
      </c>
      <c r="Q512" s="53">
        <f>+(+SUMIF('[1]2021'!$A:$A,$A512,'[1]2021'!$C:$C)-SUMIF('[1]2021'!$E:$E,$A512,'[1]2021'!$G:$G))/12</f>
        <v>0</v>
      </c>
      <c r="R512" s="53">
        <f>+(+SUMIF('[1]2021'!$A:$A,$A512,'[1]2021'!$C:$C)-SUMIF('[1]2021'!$E:$E,$A512,'[1]2021'!$G:$G))/12</f>
        <v>0</v>
      </c>
      <c r="S512" s="53">
        <f>+(+SUMIF('[1]2021'!$A:$A,$A512,'[1]2021'!$C:$C)-SUMIF('[1]2021'!$E:$E,$A512,'[1]2021'!$G:$G))/12</f>
        <v>0</v>
      </c>
      <c r="T512" s="53">
        <f>+(+SUMIF('[1]2021'!$A:$A,$A512,'[1]2021'!$C:$C)-SUMIF('[1]2021'!$E:$E,$A512,'[1]2021'!$G:$G))/12</f>
        <v>0</v>
      </c>
      <c r="U512" s="53">
        <f>+SUM(I512:INDEX(I512:T512,1,Settings!$C$4))</f>
        <v>0</v>
      </c>
      <c r="V512" s="53">
        <f t="shared" si="246"/>
        <v>0</v>
      </c>
      <c r="W512" s="53"/>
      <c r="X512" s="53">
        <f>+SUMIFS(postings!$T:$T,postings!$C:$C,'pl-data'!X$2,postings!$D:$D,'pl-data'!X$3,postings!$I:$I,'pl-data'!$A512)-SUMIFS(postings!$W:$W,postings!$C:$C,'pl-data'!X$2,postings!$D:$D,'pl-data'!X$3,postings!$M:$M,'pl-data'!$A512)</f>
        <v>0</v>
      </c>
      <c r="Y512" s="53">
        <f>+SUMIFS(postings!$T:$T,postings!$C:$C,'pl-data'!Y$2,postings!$D:$D,'pl-data'!Y$3,postings!$I:$I,'pl-data'!$A512)-SUMIFS(postings!$W:$W,postings!$C:$C,'pl-data'!Y$2,postings!$D:$D,'pl-data'!Y$3,postings!$M:$M,'pl-data'!$A512)</f>
        <v>0</v>
      </c>
      <c r="Z512" s="53">
        <f>+SUMIFS(postings!$T:$T,postings!$C:$C,'pl-data'!Z$2,postings!$D:$D,'pl-data'!Z$3,postings!$I:$I,'pl-data'!$A512)-SUMIFS(postings!$W:$W,postings!$C:$C,'pl-data'!Z$2,postings!$D:$D,'pl-data'!Z$3,postings!$M:$M,'pl-data'!$A512)</f>
        <v>0</v>
      </c>
      <c r="AA512" s="53">
        <f>+SUMIFS(postings!$T:$T,postings!$C:$C,'pl-data'!AA$2,postings!$D:$D,'pl-data'!AA$3,postings!$I:$I,'pl-data'!$A512)-SUMIFS(postings!$W:$W,postings!$C:$C,'pl-data'!AA$2,postings!$D:$D,'pl-data'!AA$3,postings!$M:$M,'pl-data'!$A512)</f>
        <v>0</v>
      </c>
      <c r="AB512" s="53">
        <f>+SUMIFS(postings!$T:$T,postings!$C:$C,'pl-data'!AB$2,postings!$D:$D,'pl-data'!AB$3,postings!$I:$I,'pl-data'!$A512)-SUMIFS(postings!$W:$W,postings!$C:$C,'pl-data'!AB$2,postings!$D:$D,'pl-data'!AB$3,postings!$M:$M,'pl-data'!$A512)</f>
        <v>0</v>
      </c>
      <c r="AC512" s="53">
        <f>+SUMIFS(postings!$T:$T,postings!$C:$C,'pl-data'!AC$2,postings!$D:$D,'pl-data'!AC$3,postings!$I:$I,'pl-data'!$A512)-SUMIFS(postings!$W:$W,postings!$C:$C,'pl-data'!AC$2,postings!$D:$D,'pl-data'!AC$3,postings!$M:$M,'pl-data'!$A512)</f>
        <v>0</v>
      </c>
      <c r="AD512" s="53">
        <f>+SUMIFS(postings!$T:$T,postings!$C:$C,'pl-data'!AD$2,postings!$D:$D,'pl-data'!AD$3,postings!$I:$I,'pl-data'!$A512)-SUMIFS(postings!$W:$W,postings!$C:$C,'pl-data'!AD$2,postings!$D:$D,'pl-data'!AD$3,postings!$M:$M,'pl-data'!$A512)</f>
        <v>0</v>
      </c>
      <c r="AE512" s="53">
        <f>+SUMIFS(postings!$T:$T,postings!$C:$C,'pl-data'!AE$2,postings!$D:$D,'pl-data'!AE$3,postings!$I:$I,'pl-data'!$A512)-SUMIFS(postings!$W:$W,postings!$C:$C,'pl-data'!AE$2,postings!$D:$D,'pl-data'!AE$3,postings!$M:$M,'pl-data'!$A512)</f>
        <v>0</v>
      </c>
      <c r="AF512" s="53">
        <f>+SUMIFS(postings!$T:$T,postings!$C:$C,'pl-data'!AF$2,postings!$D:$D,'pl-data'!AF$3,postings!$I:$I,'pl-data'!$A512)-SUMIFS(postings!$W:$W,postings!$C:$C,'pl-data'!AF$2,postings!$D:$D,'pl-data'!AF$3,postings!$M:$M,'pl-data'!$A512)</f>
        <v>0</v>
      </c>
      <c r="AG512" s="53">
        <f>+SUMIFS(postings!$T:$T,postings!$C:$C,'pl-data'!AG$2,postings!$D:$D,'pl-data'!AG$3,postings!$I:$I,'pl-data'!$A512)-SUMIFS(postings!$W:$W,postings!$C:$C,'pl-data'!AG$2,postings!$D:$D,'pl-data'!AG$3,postings!$M:$M,'pl-data'!$A512)</f>
        <v>0</v>
      </c>
      <c r="AH512" s="53">
        <f>+SUMIFS(postings!$T:$T,postings!$C:$C,'pl-data'!AH$2,postings!$D:$D,'pl-data'!AH$3,postings!$I:$I,'pl-data'!$A512)-SUMIFS(postings!$W:$W,postings!$C:$C,'pl-data'!AH$2,postings!$D:$D,'pl-data'!AH$3,postings!$M:$M,'pl-data'!$A512)</f>
        <v>0</v>
      </c>
      <c r="AI512" s="53">
        <f>+SUMIFS(postings!$T:$T,postings!$C:$C,'pl-data'!AI$2,postings!$D:$D,'pl-data'!AI$3,postings!$I:$I,'pl-data'!$A512)-SUMIFS(postings!$W:$W,postings!$C:$C,'pl-data'!AI$2,postings!$D:$D,'pl-data'!AI$3,postings!$M:$M,'pl-data'!$A512)</f>
        <v>0</v>
      </c>
      <c r="AJ512" s="53">
        <f>+SUM(X512:INDEX(X512:AI512,1,Settings!$C$4))</f>
        <v>0</v>
      </c>
      <c r="AK512" s="53">
        <f t="shared" si="247"/>
        <v>0</v>
      </c>
      <c r="AL512" s="53"/>
      <c r="AM512" s="53">
        <f t="shared" si="249"/>
        <v>0</v>
      </c>
      <c r="AN512" s="53">
        <f t="shared" si="250"/>
        <v>0</v>
      </c>
      <c r="AO512" s="53">
        <f t="shared" si="251"/>
        <v>0</v>
      </c>
      <c r="AP512" s="53">
        <f t="shared" si="252"/>
        <v>0</v>
      </c>
      <c r="AQ512" s="53">
        <f t="shared" si="253"/>
        <v>0</v>
      </c>
      <c r="AR512" s="53">
        <f t="shared" si="254"/>
        <v>0</v>
      </c>
      <c r="AS512" s="53">
        <f t="shared" si="255"/>
        <v>0</v>
      </c>
      <c r="AT512" s="53">
        <f t="shared" si="256"/>
        <v>0</v>
      </c>
      <c r="AU512" s="53">
        <f t="shared" si="257"/>
        <v>0</v>
      </c>
      <c r="AV512" s="53">
        <f t="shared" si="258"/>
        <v>0</v>
      </c>
      <c r="AW512" s="53">
        <f t="shared" si="259"/>
        <v>0</v>
      </c>
      <c r="AX512" s="53">
        <f t="shared" si="260"/>
        <v>0</v>
      </c>
      <c r="AY512" s="53">
        <f>+SUM(AM512:INDEX(AM512:AX512,1,Settings!$C$4))</f>
        <v>0</v>
      </c>
      <c r="AZ512" s="53">
        <f t="shared" si="248"/>
        <v>0</v>
      </c>
      <c r="BA512" s="53"/>
      <c r="BB512" s="53">
        <f t="shared" si="231"/>
        <v>0</v>
      </c>
      <c r="BC512" s="53">
        <f t="shared" si="232"/>
        <v>0</v>
      </c>
      <c r="BD512" s="53">
        <f t="shared" si="233"/>
        <v>0</v>
      </c>
      <c r="BE512" s="53">
        <f t="shared" si="234"/>
        <v>0</v>
      </c>
      <c r="BF512" s="53">
        <f t="shared" si="235"/>
        <v>0</v>
      </c>
      <c r="BG512" s="53">
        <f t="shared" si="236"/>
        <v>0</v>
      </c>
      <c r="BH512" s="53">
        <f t="shared" si="237"/>
        <v>0</v>
      </c>
      <c r="BI512" s="53">
        <f t="shared" si="238"/>
        <v>0</v>
      </c>
      <c r="BJ512" s="53">
        <f t="shared" si="239"/>
        <v>0</v>
      </c>
      <c r="BK512" s="53">
        <f t="shared" si="240"/>
        <v>0</v>
      </c>
      <c r="BL512" s="53">
        <f t="shared" si="241"/>
        <v>0</v>
      </c>
      <c r="BM512" s="53">
        <f t="shared" si="242"/>
        <v>0</v>
      </c>
      <c r="BN512" s="53">
        <f t="shared" si="243"/>
        <v>0</v>
      </c>
      <c r="BO512" s="53"/>
      <c r="BP512" s="53">
        <f t="shared" si="244"/>
        <v>0</v>
      </c>
      <c r="BQ512" s="53"/>
      <c r="BR512" s="53">
        <f t="shared" si="245"/>
        <v>0</v>
      </c>
    </row>
    <row r="513" spans="1:70" x14ac:dyDescent="0.2">
      <c r="A513" s="6">
        <v>8120</v>
      </c>
      <c r="B513" s="6" t="str">
        <f>+VLOOKUP(A513,masterfile!B:C,2,FALSE)</f>
        <v>Steuerfreie Umsätze § 4 Nr. 1a UStG</v>
      </c>
      <c r="D513" s="53">
        <f>+SUMIF('[1]2017'!$A:$A,$A513,'[1]2017'!$C:$C)-SUMIF('[1]2017'!$E:$E,$A513,'[1]2017'!$G:$G)</f>
        <v>0</v>
      </c>
      <c r="E513" s="53">
        <f>+SUMIF('[1]2018'!$A:$A,$A513,'[1]2018'!$C:$C)-SUMIF('[1]2018'!$E:$E,$A513,'[1]2018'!$G:$G)</f>
        <v>0</v>
      </c>
      <c r="F513" s="53">
        <f>+SUMIF('[1]2019'!$A:$A,$A513,'[1]2019'!$C:$C)-SUMIF('[1]2019'!$E:$E,$A513,'[1]2019'!$G:$G)</f>
        <v>0</v>
      </c>
      <c r="G513" s="53">
        <f>+SUMIF('[1]2020'!$A:$A,$A513,'[1]2020'!$C:$C)-SUMIF('[1]2020'!$E:$E,$A513,'[1]2020'!$G:$G)</f>
        <v>0</v>
      </c>
      <c r="H513" s="53"/>
      <c r="I513" s="53">
        <f>+(+SUMIF('[1]2021'!$A:$A,$A513,'[1]2021'!$C:$C)-SUMIF('[1]2021'!$E:$E,$A513,'[1]2021'!$G:$G))/12</f>
        <v>0</v>
      </c>
      <c r="J513" s="53">
        <f>+(+SUMIF('[1]2021'!$A:$A,$A513,'[1]2021'!$C:$C)-SUMIF('[1]2021'!$E:$E,$A513,'[1]2021'!$G:$G))/12</f>
        <v>0</v>
      </c>
      <c r="K513" s="53">
        <f>+(+SUMIF('[1]2021'!$A:$A,$A513,'[1]2021'!$C:$C)-SUMIF('[1]2021'!$E:$E,$A513,'[1]2021'!$G:$G))/12</f>
        <v>0</v>
      </c>
      <c r="L513" s="53">
        <f>+(+SUMIF('[1]2021'!$A:$A,$A513,'[1]2021'!$C:$C)-SUMIF('[1]2021'!$E:$E,$A513,'[1]2021'!$G:$G))/12</f>
        <v>0</v>
      </c>
      <c r="M513" s="53">
        <f>+(+SUMIF('[1]2021'!$A:$A,$A513,'[1]2021'!$C:$C)-SUMIF('[1]2021'!$E:$E,$A513,'[1]2021'!$G:$G))/12</f>
        <v>0</v>
      </c>
      <c r="N513" s="53">
        <f>+(+SUMIF('[1]2021'!$A:$A,$A513,'[1]2021'!$C:$C)-SUMIF('[1]2021'!$E:$E,$A513,'[1]2021'!$G:$G))/12</f>
        <v>0</v>
      </c>
      <c r="O513" s="53">
        <f>+(+SUMIF('[1]2021'!$A:$A,$A513,'[1]2021'!$C:$C)-SUMIF('[1]2021'!$E:$E,$A513,'[1]2021'!$G:$G))/12</f>
        <v>0</v>
      </c>
      <c r="P513" s="53">
        <f>+(+SUMIF('[1]2021'!$A:$A,$A513,'[1]2021'!$C:$C)-SUMIF('[1]2021'!$E:$E,$A513,'[1]2021'!$G:$G))/12</f>
        <v>0</v>
      </c>
      <c r="Q513" s="53">
        <f>+(+SUMIF('[1]2021'!$A:$A,$A513,'[1]2021'!$C:$C)-SUMIF('[1]2021'!$E:$E,$A513,'[1]2021'!$G:$G))/12</f>
        <v>0</v>
      </c>
      <c r="R513" s="53">
        <f>+(+SUMIF('[1]2021'!$A:$A,$A513,'[1]2021'!$C:$C)-SUMIF('[1]2021'!$E:$E,$A513,'[1]2021'!$G:$G))/12</f>
        <v>0</v>
      </c>
      <c r="S513" s="53">
        <f>+(+SUMIF('[1]2021'!$A:$A,$A513,'[1]2021'!$C:$C)-SUMIF('[1]2021'!$E:$E,$A513,'[1]2021'!$G:$G))/12</f>
        <v>0</v>
      </c>
      <c r="T513" s="53">
        <f>+(+SUMIF('[1]2021'!$A:$A,$A513,'[1]2021'!$C:$C)-SUMIF('[1]2021'!$E:$E,$A513,'[1]2021'!$G:$G))/12</f>
        <v>0</v>
      </c>
      <c r="U513" s="53">
        <f>+SUM(I513:INDEX(I513:T513,1,Settings!$C$4))</f>
        <v>0</v>
      </c>
      <c r="V513" s="53">
        <f t="shared" si="246"/>
        <v>0</v>
      </c>
      <c r="W513" s="53"/>
      <c r="X513" s="53">
        <f>+SUMIFS(postings!$T:$T,postings!$C:$C,'pl-data'!X$2,postings!$D:$D,'pl-data'!X$3,postings!$I:$I,'pl-data'!$A513)-SUMIFS(postings!$W:$W,postings!$C:$C,'pl-data'!X$2,postings!$D:$D,'pl-data'!X$3,postings!$M:$M,'pl-data'!$A513)</f>
        <v>0</v>
      </c>
      <c r="Y513" s="53">
        <f>+SUMIFS(postings!$T:$T,postings!$C:$C,'pl-data'!Y$2,postings!$D:$D,'pl-data'!Y$3,postings!$I:$I,'pl-data'!$A513)-SUMIFS(postings!$W:$W,postings!$C:$C,'pl-data'!Y$2,postings!$D:$D,'pl-data'!Y$3,postings!$M:$M,'pl-data'!$A513)</f>
        <v>0</v>
      </c>
      <c r="Z513" s="53">
        <f>+SUMIFS(postings!$T:$T,postings!$C:$C,'pl-data'!Z$2,postings!$D:$D,'pl-data'!Z$3,postings!$I:$I,'pl-data'!$A513)-SUMIFS(postings!$W:$W,postings!$C:$C,'pl-data'!Z$2,postings!$D:$D,'pl-data'!Z$3,postings!$M:$M,'pl-data'!$A513)</f>
        <v>0</v>
      </c>
      <c r="AA513" s="53">
        <f>+SUMIFS(postings!$T:$T,postings!$C:$C,'pl-data'!AA$2,postings!$D:$D,'pl-data'!AA$3,postings!$I:$I,'pl-data'!$A513)-SUMIFS(postings!$W:$W,postings!$C:$C,'pl-data'!AA$2,postings!$D:$D,'pl-data'!AA$3,postings!$M:$M,'pl-data'!$A513)</f>
        <v>0</v>
      </c>
      <c r="AB513" s="53">
        <f>+SUMIFS(postings!$T:$T,postings!$C:$C,'pl-data'!AB$2,postings!$D:$D,'pl-data'!AB$3,postings!$I:$I,'pl-data'!$A513)-SUMIFS(postings!$W:$W,postings!$C:$C,'pl-data'!AB$2,postings!$D:$D,'pl-data'!AB$3,postings!$M:$M,'pl-data'!$A513)</f>
        <v>0</v>
      </c>
      <c r="AC513" s="53">
        <f>+SUMIFS(postings!$T:$T,postings!$C:$C,'pl-data'!AC$2,postings!$D:$D,'pl-data'!AC$3,postings!$I:$I,'pl-data'!$A513)-SUMIFS(postings!$W:$W,postings!$C:$C,'pl-data'!AC$2,postings!$D:$D,'pl-data'!AC$3,postings!$M:$M,'pl-data'!$A513)</f>
        <v>0</v>
      </c>
      <c r="AD513" s="53">
        <f>+SUMIFS(postings!$T:$T,postings!$C:$C,'pl-data'!AD$2,postings!$D:$D,'pl-data'!AD$3,postings!$I:$I,'pl-data'!$A513)-SUMIFS(postings!$W:$W,postings!$C:$C,'pl-data'!AD$2,postings!$D:$D,'pl-data'!AD$3,postings!$M:$M,'pl-data'!$A513)</f>
        <v>0</v>
      </c>
      <c r="AE513" s="53">
        <f>+SUMIFS(postings!$T:$T,postings!$C:$C,'pl-data'!AE$2,postings!$D:$D,'pl-data'!AE$3,postings!$I:$I,'pl-data'!$A513)-SUMIFS(postings!$W:$W,postings!$C:$C,'pl-data'!AE$2,postings!$D:$D,'pl-data'!AE$3,postings!$M:$M,'pl-data'!$A513)</f>
        <v>0</v>
      </c>
      <c r="AF513" s="53">
        <f>+SUMIFS(postings!$T:$T,postings!$C:$C,'pl-data'!AF$2,postings!$D:$D,'pl-data'!AF$3,postings!$I:$I,'pl-data'!$A513)-SUMIFS(postings!$W:$W,postings!$C:$C,'pl-data'!AF$2,postings!$D:$D,'pl-data'!AF$3,postings!$M:$M,'pl-data'!$A513)</f>
        <v>0</v>
      </c>
      <c r="AG513" s="53">
        <f>+SUMIFS(postings!$T:$T,postings!$C:$C,'pl-data'!AG$2,postings!$D:$D,'pl-data'!AG$3,postings!$I:$I,'pl-data'!$A513)-SUMIFS(postings!$W:$W,postings!$C:$C,'pl-data'!AG$2,postings!$D:$D,'pl-data'!AG$3,postings!$M:$M,'pl-data'!$A513)</f>
        <v>0</v>
      </c>
      <c r="AH513" s="53">
        <f>+SUMIFS(postings!$T:$T,postings!$C:$C,'pl-data'!AH$2,postings!$D:$D,'pl-data'!AH$3,postings!$I:$I,'pl-data'!$A513)-SUMIFS(postings!$W:$W,postings!$C:$C,'pl-data'!AH$2,postings!$D:$D,'pl-data'!AH$3,postings!$M:$M,'pl-data'!$A513)</f>
        <v>0</v>
      </c>
      <c r="AI513" s="53">
        <f>+SUMIFS(postings!$T:$T,postings!$C:$C,'pl-data'!AI$2,postings!$D:$D,'pl-data'!AI$3,postings!$I:$I,'pl-data'!$A513)-SUMIFS(postings!$W:$W,postings!$C:$C,'pl-data'!AI$2,postings!$D:$D,'pl-data'!AI$3,postings!$M:$M,'pl-data'!$A513)</f>
        <v>0</v>
      </c>
      <c r="AJ513" s="53">
        <f>+SUM(X513:INDEX(X513:AI513,1,Settings!$C$4))</f>
        <v>0</v>
      </c>
      <c r="AK513" s="53">
        <f t="shared" si="247"/>
        <v>0</v>
      </c>
      <c r="AL513" s="53"/>
      <c r="AM513" s="53">
        <f t="shared" si="249"/>
        <v>0</v>
      </c>
      <c r="AN513" s="53">
        <f t="shared" si="250"/>
        <v>0</v>
      </c>
      <c r="AO513" s="53">
        <f t="shared" si="251"/>
        <v>0</v>
      </c>
      <c r="AP513" s="53">
        <f t="shared" si="252"/>
        <v>0</v>
      </c>
      <c r="AQ513" s="53">
        <f t="shared" si="253"/>
        <v>0</v>
      </c>
      <c r="AR513" s="53">
        <f t="shared" si="254"/>
        <v>0</v>
      </c>
      <c r="AS513" s="53">
        <f t="shared" si="255"/>
        <v>0</v>
      </c>
      <c r="AT513" s="53">
        <f t="shared" si="256"/>
        <v>0</v>
      </c>
      <c r="AU513" s="53">
        <f t="shared" si="257"/>
        <v>0</v>
      </c>
      <c r="AV513" s="53">
        <f t="shared" si="258"/>
        <v>0</v>
      </c>
      <c r="AW513" s="53">
        <f t="shared" si="259"/>
        <v>0</v>
      </c>
      <c r="AX513" s="53">
        <f t="shared" si="260"/>
        <v>0</v>
      </c>
      <c r="AY513" s="53">
        <f>+SUM(AM513:INDEX(AM513:AX513,1,Settings!$C$4))</f>
        <v>0</v>
      </c>
      <c r="AZ513" s="53">
        <f t="shared" si="248"/>
        <v>0</v>
      </c>
      <c r="BA513" s="53"/>
      <c r="BB513" s="53">
        <f t="shared" si="231"/>
        <v>0</v>
      </c>
      <c r="BC513" s="53">
        <f t="shared" si="232"/>
        <v>0</v>
      </c>
      <c r="BD513" s="53">
        <f t="shared" si="233"/>
        <v>0</v>
      </c>
      <c r="BE513" s="53">
        <f t="shared" si="234"/>
        <v>0</v>
      </c>
      <c r="BF513" s="53">
        <f t="shared" si="235"/>
        <v>0</v>
      </c>
      <c r="BG513" s="53">
        <f t="shared" si="236"/>
        <v>0</v>
      </c>
      <c r="BH513" s="53">
        <f t="shared" si="237"/>
        <v>0</v>
      </c>
      <c r="BI513" s="53">
        <f t="shared" si="238"/>
        <v>0</v>
      </c>
      <c r="BJ513" s="53">
        <f t="shared" si="239"/>
        <v>0</v>
      </c>
      <c r="BK513" s="53">
        <f t="shared" si="240"/>
        <v>0</v>
      </c>
      <c r="BL513" s="53">
        <f t="shared" si="241"/>
        <v>0</v>
      </c>
      <c r="BM513" s="53">
        <f t="shared" si="242"/>
        <v>0</v>
      </c>
      <c r="BN513" s="53">
        <f t="shared" si="243"/>
        <v>0</v>
      </c>
      <c r="BO513" s="53"/>
      <c r="BP513" s="53">
        <f t="shared" si="244"/>
        <v>0</v>
      </c>
      <c r="BQ513" s="53"/>
      <c r="BR513" s="53">
        <f t="shared" si="245"/>
        <v>0</v>
      </c>
    </row>
    <row r="514" spans="1:70" x14ac:dyDescent="0.2">
      <c r="A514" s="6">
        <v>8125</v>
      </c>
      <c r="B514" s="6" t="str">
        <f>+VLOOKUP(A514,masterfile!B:C,2,FALSE)</f>
        <v>Steuerfr. EU-Lieferungen § 4 Nr. 1b UStG</v>
      </c>
      <c r="D514" s="53">
        <f>+SUMIF('[1]2017'!$A:$A,$A514,'[1]2017'!$C:$C)-SUMIF('[1]2017'!$E:$E,$A514,'[1]2017'!$G:$G)</f>
        <v>0</v>
      </c>
      <c r="E514" s="53">
        <f>+SUMIF('[1]2018'!$A:$A,$A514,'[1]2018'!$C:$C)-SUMIF('[1]2018'!$E:$E,$A514,'[1]2018'!$G:$G)</f>
        <v>0</v>
      </c>
      <c r="F514" s="53">
        <f>+SUMIF('[1]2019'!$A:$A,$A514,'[1]2019'!$C:$C)-SUMIF('[1]2019'!$E:$E,$A514,'[1]2019'!$G:$G)</f>
        <v>0</v>
      </c>
      <c r="G514" s="53">
        <f>+SUMIF('[1]2020'!$A:$A,$A514,'[1]2020'!$C:$C)-SUMIF('[1]2020'!$E:$E,$A514,'[1]2020'!$G:$G)</f>
        <v>0</v>
      </c>
      <c r="H514" s="53"/>
      <c r="I514" s="53">
        <f>+(+SUMIF('[1]2021'!$A:$A,$A514,'[1]2021'!$C:$C)-SUMIF('[1]2021'!$E:$E,$A514,'[1]2021'!$G:$G))/12</f>
        <v>0</v>
      </c>
      <c r="J514" s="53">
        <f>+(+SUMIF('[1]2021'!$A:$A,$A514,'[1]2021'!$C:$C)-SUMIF('[1]2021'!$E:$E,$A514,'[1]2021'!$G:$G))/12</f>
        <v>0</v>
      </c>
      <c r="K514" s="53">
        <f>+(+SUMIF('[1]2021'!$A:$A,$A514,'[1]2021'!$C:$C)-SUMIF('[1]2021'!$E:$E,$A514,'[1]2021'!$G:$G))/12</f>
        <v>0</v>
      </c>
      <c r="L514" s="53">
        <f>+(+SUMIF('[1]2021'!$A:$A,$A514,'[1]2021'!$C:$C)-SUMIF('[1]2021'!$E:$E,$A514,'[1]2021'!$G:$G))/12</f>
        <v>0</v>
      </c>
      <c r="M514" s="53">
        <f>+(+SUMIF('[1]2021'!$A:$A,$A514,'[1]2021'!$C:$C)-SUMIF('[1]2021'!$E:$E,$A514,'[1]2021'!$G:$G))/12</f>
        <v>0</v>
      </c>
      <c r="N514" s="53">
        <f>+(+SUMIF('[1]2021'!$A:$A,$A514,'[1]2021'!$C:$C)-SUMIF('[1]2021'!$E:$E,$A514,'[1]2021'!$G:$G))/12</f>
        <v>0</v>
      </c>
      <c r="O514" s="53">
        <f>+(+SUMIF('[1]2021'!$A:$A,$A514,'[1]2021'!$C:$C)-SUMIF('[1]2021'!$E:$E,$A514,'[1]2021'!$G:$G))/12</f>
        <v>0</v>
      </c>
      <c r="P514" s="53">
        <f>+(+SUMIF('[1]2021'!$A:$A,$A514,'[1]2021'!$C:$C)-SUMIF('[1]2021'!$E:$E,$A514,'[1]2021'!$G:$G))/12</f>
        <v>0</v>
      </c>
      <c r="Q514" s="53">
        <f>+(+SUMIF('[1]2021'!$A:$A,$A514,'[1]2021'!$C:$C)-SUMIF('[1]2021'!$E:$E,$A514,'[1]2021'!$G:$G))/12</f>
        <v>0</v>
      </c>
      <c r="R514" s="53">
        <f>+(+SUMIF('[1]2021'!$A:$A,$A514,'[1]2021'!$C:$C)-SUMIF('[1]2021'!$E:$E,$A514,'[1]2021'!$G:$G))/12</f>
        <v>0</v>
      </c>
      <c r="S514" s="53">
        <f>+(+SUMIF('[1]2021'!$A:$A,$A514,'[1]2021'!$C:$C)-SUMIF('[1]2021'!$E:$E,$A514,'[1]2021'!$G:$G))/12</f>
        <v>0</v>
      </c>
      <c r="T514" s="53">
        <f>+(+SUMIF('[1]2021'!$A:$A,$A514,'[1]2021'!$C:$C)-SUMIF('[1]2021'!$E:$E,$A514,'[1]2021'!$G:$G))/12</f>
        <v>0</v>
      </c>
      <c r="U514" s="53">
        <f>+SUM(I514:INDEX(I514:T514,1,Settings!$C$4))</f>
        <v>0</v>
      </c>
      <c r="V514" s="53">
        <f t="shared" si="246"/>
        <v>0</v>
      </c>
      <c r="W514" s="53"/>
      <c r="X514" s="53">
        <f>+SUMIFS(postings!$T:$T,postings!$C:$C,'pl-data'!X$2,postings!$D:$D,'pl-data'!X$3,postings!$I:$I,'pl-data'!$A514)-SUMIFS(postings!$W:$W,postings!$C:$C,'pl-data'!X$2,postings!$D:$D,'pl-data'!X$3,postings!$M:$M,'pl-data'!$A514)</f>
        <v>0</v>
      </c>
      <c r="Y514" s="53">
        <f>+SUMIFS(postings!$T:$T,postings!$C:$C,'pl-data'!Y$2,postings!$D:$D,'pl-data'!Y$3,postings!$I:$I,'pl-data'!$A514)-SUMIFS(postings!$W:$W,postings!$C:$C,'pl-data'!Y$2,postings!$D:$D,'pl-data'!Y$3,postings!$M:$M,'pl-data'!$A514)</f>
        <v>0</v>
      </c>
      <c r="Z514" s="53">
        <f>+SUMIFS(postings!$T:$T,postings!$C:$C,'pl-data'!Z$2,postings!$D:$D,'pl-data'!Z$3,postings!$I:$I,'pl-data'!$A514)-SUMIFS(postings!$W:$W,postings!$C:$C,'pl-data'!Z$2,postings!$D:$D,'pl-data'!Z$3,postings!$M:$M,'pl-data'!$A514)</f>
        <v>0</v>
      </c>
      <c r="AA514" s="53">
        <f>+SUMIFS(postings!$T:$T,postings!$C:$C,'pl-data'!AA$2,postings!$D:$D,'pl-data'!AA$3,postings!$I:$I,'pl-data'!$A514)-SUMIFS(postings!$W:$W,postings!$C:$C,'pl-data'!AA$2,postings!$D:$D,'pl-data'!AA$3,postings!$M:$M,'pl-data'!$A514)</f>
        <v>0</v>
      </c>
      <c r="AB514" s="53">
        <f>+SUMIFS(postings!$T:$T,postings!$C:$C,'pl-data'!AB$2,postings!$D:$D,'pl-data'!AB$3,postings!$I:$I,'pl-data'!$A514)-SUMIFS(postings!$W:$W,postings!$C:$C,'pl-data'!AB$2,postings!$D:$D,'pl-data'!AB$3,postings!$M:$M,'pl-data'!$A514)</f>
        <v>0</v>
      </c>
      <c r="AC514" s="53">
        <f>+SUMIFS(postings!$T:$T,postings!$C:$C,'pl-data'!AC$2,postings!$D:$D,'pl-data'!AC$3,postings!$I:$I,'pl-data'!$A514)-SUMIFS(postings!$W:$W,postings!$C:$C,'pl-data'!AC$2,postings!$D:$D,'pl-data'!AC$3,postings!$M:$M,'pl-data'!$A514)</f>
        <v>0</v>
      </c>
      <c r="AD514" s="53">
        <f>+SUMIFS(postings!$T:$T,postings!$C:$C,'pl-data'!AD$2,postings!$D:$D,'pl-data'!AD$3,postings!$I:$I,'pl-data'!$A514)-SUMIFS(postings!$W:$W,postings!$C:$C,'pl-data'!AD$2,postings!$D:$D,'pl-data'!AD$3,postings!$M:$M,'pl-data'!$A514)</f>
        <v>0</v>
      </c>
      <c r="AE514" s="53">
        <f>+SUMIFS(postings!$T:$T,postings!$C:$C,'pl-data'!AE$2,postings!$D:$D,'pl-data'!AE$3,postings!$I:$I,'pl-data'!$A514)-SUMIFS(postings!$W:$W,postings!$C:$C,'pl-data'!AE$2,postings!$D:$D,'pl-data'!AE$3,postings!$M:$M,'pl-data'!$A514)</f>
        <v>0</v>
      </c>
      <c r="AF514" s="53">
        <f>+SUMIFS(postings!$T:$T,postings!$C:$C,'pl-data'!AF$2,postings!$D:$D,'pl-data'!AF$3,postings!$I:$I,'pl-data'!$A514)-SUMIFS(postings!$W:$W,postings!$C:$C,'pl-data'!AF$2,postings!$D:$D,'pl-data'!AF$3,postings!$M:$M,'pl-data'!$A514)</f>
        <v>0</v>
      </c>
      <c r="AG514" s="53">
        <f>+SUMIFS(postings!$T:$T,postings!$C:$C,'pl-data'!AG$2,postings!$D:$D,'pl-data'!AG$3,postings!$I:$I,'pl-data'!$A514)-SUMIFS(postings!$W:$W,postings!$C:$C,'pl-data'!AG$2,postings!$D:$D,'pl-data'!AG$3,postings!$M:$M,'pl-data'!$A514)</f>
        <v>0</v>
      </c>
      <c r="AH514" s="53">
        <f>+SUMIFS(postings!$T:$T,postings!$C:$C,'pl-data'!AH$2,postings!$D:$D,'pl-data'!AH$3,postings!$I:$I,'pl-data'!$A514)-SUMIFS(postings!$W:$W,postings!$C:$C,'pl-data'!AH$2,postings!$D:$D,'pl-data'!AH$3,postings!$M:$M,'pl-data'!$A514)</f>
        <v>0</v>
      </c>
      <c r="AI514" s="53">
        <f>+SUMIFS(postings!$T:$T,postings!$C:$C,'pl-data'!AI$2,postings!$D:$D,'pl-data'!AI$3,postings!$I:$I,'pl-data'!$A514)-SUMIFS(postings!$W:$W,postings!$C:$C,'pl-data'!AI$2,postings!$D:$D,'pl-data'!AI$3,postings!$M:$M,'pl-data'!$A514)</f>
        <v>0</v>
      </c>
      <c r="AJ514" s="53">
        <f>+SUM(X514:INDEX(X514:AI514,1,Settings!$C$4))</f>
        <v>0</v>
      </c>
      <c r="AK514" s="53">
        <f t="shared" si="247"/>
        <v>0</v>
      </c>
      <c r="AL514" s="53"/>
      <c r="AM514" s="53">
        <f t="shared" si="249"/>
        <v>0</v>
      </c>
      <c r="AN514" s="53">
        <f t="shared" si="250"/>
        <v>0</v>
      </c>
      <c r="AO514" s="53">
        <f t="shared" si="251"/>
        <v>0</v>
      </c>
      <c r="AP514" s="53">
        <f t="shared" si="252"/>
        <v>0</v>
      </c>
      <c r="AQ514" s="53">
        <f t="shared" si="253"/>
        <v>0</v>
      </c>
      <c r="AR514" s="53">
        <f t="shared" si="254"/>
        <v>0</v>
      </c>
      <c r="AS514" s="53">
        <f t="shared" si="255"/>
        <v>0</v>
      </c>
      <c r="AT514" s="53">
        <f t="shared" si="256"/>
        <v>0</v>
      </c>
      <c r="AU514" s="53">
        <f t="shared" si="257"/>
        <v>0</v>
      </c>
      <c r="AV514" s="53">
        <f t="shared" si="258"/>
        <v>0</v>
      </c>
      <c r="AW514" s="53">
        <f t="shared" si="259"/>
        <v>0</v>
      </c>
      <c r="AX514" s="53">
        <f t="shared" si="260"/>
        <v>0</v>
      </c>
      <c r="AY514" s="53">
        <f>+SUM(AM514:INDEX(AM514:AX514,1,Settings!$C$4))</f>
        <v>0</v>
      </c>
      <c r="AZ514" s="53">
        <f t="shared" si="248"/>
        <v>0</v>
      </c>
      <c r="BA514" s="53"/>
      <c r="BB514" s="53">
        <f t="shared" si="231"/>
        <v>0</v>
      </c>
      <c r="BC514" s="53">
        <f t="shared" si="232"/>
        <v>0</v>
      </c>
      <c r="BD514" s="53">
        <f t="shared" si="233"/>
        <v>0</v>
      </c>
      <c r="BE514" s="53">
        <f t="shared" si="234"/>
        <v>0</v>
      </c>
      <c r="BF514" s="53">
        <f t="shared" si="235"/>
        <v>0</v>
      </c>
      <c r="BG514" s="53">
        <f t="shared" si="236"/>
        <v>0</v>
      </c>
      <c r="BH514" s="53">
        <f t="shared" si="237"/>
        <v>0</v>
      </c>
      <c r="BI514" s="53">
        <f t="shared" si="238"/>
        <v>0</v>
      </c>
      <c r="BJ514" s="53">
        <f t="shared" si="239"/>
        <v>0</v>
      </c>
      <c r="BK514" s="53">
        <f t="shared" si="240"/>
        <v>0</v>
      </c>
      <c r="BL514" s="53">
        <f t="shared" si="241"/>
        <v>0</v>
      </c>
      <c r="BM514" s="53">
        <f t="shared" si="242"/>
        <v>0</v>
      </c>
      <c r="BN514" s="53">
        <f t="shared" si="243"/>
        <v>0</v>
      </c>
      <c r="BO514" s="53"/>
      <c r="BP514" s="53">
        <f t="shared" si="244"/>
        <v>0</v>
      </c>
      <c r="BQ514" s="53"/>
      <c r="BR514" s="53">
        <f t="shared" si="245"/>
        <v>0</v>
      </c>
    </row>
    <row r="515" spans="1:70" x14ac:dyDescent="0.2">
      <c r="A515" s="6">
        <v>8130</v>
      </c>
      <c r="B515" s="6" t="str">
        <f>+VLOOKUP(A515,masterfile!B:C,2,FALSE)</f>
        <v>Innergemeinschaftl. Dreiecksgeschäft</v>
      </c>
      <c r="D515" s="53">
        <f>+SUMIF('[1]2017'!$A:$A,$A515,'[1]2017'!$C:$C)-SUMIF('[1]2017'!$E:$E,$A515,'[1]2017'!$G:$G)</f>
        <v>0</v>
      </c>
      <c r="E515" s="53">
        <f>+SUMIF('[1]2018'!$A:$A,$A515,'[1]2018'!$C:$C)-SUMIF('[1]2018'!$E:$E,$A515,'[1]2018'!$G:$G)</f>
        <v>0</v>
      </c>
      <c r="F515" s="53">
        <f>+SUMIF('[1]2019'!$A:$A,$A515,'[1]2019'!$C:$C)-SUMIF('[1]2019'!$E:$E,$A515,'[1]2019'!$G:$G)</f>
        <v>0</v>
      </c>
      <c r="G515" s="53">
        <f>+SUMIF('[1]2020'!$A:$A,$A515,'[1]2020'!$C:$C)-SUMIF('[1]2020'!$E:$E,$A515,'[1]2020'!$G:$G)</f>
        <v>0</v>
      </c>
      <c r="H515" s="53"/>
      <c r="I515" s="53">
        <f>+(+SUMIF('[1]2021'!$A:$A,$A515,'[1]2021'!$C:$C)-SUMIF('[1]2021'!$E:$E,$A515,'[1]2021'!$G:$G))/12</f>
        <v>0</v>
      </c>
      <c r="J515" s="53">
        <f>+(+SUMIF('[1]2021'!$A:$A,$A515,'[1]2021'!$C:$C)-SUMIF('[1]2021'!$E:$E,$A515,'[1]2021'!$G:$G))/12</f>
        <v>0</v>
      </c>
      <c r="K515" s="53">
        <f>+(+SUMIF('[1]2021'!$A:$A,$A515,'[1]2021'!$C:$C)-SUMIF('[1]2021'!$E:$E,$A515,'[1]2021'!$G:$G))/12</f>
        <v>0</v>
      </c>
      <c r="L515" s="53">
        <f>+(+SUMIF('[1]2021'!$A:$A,$A515,'[1]2021'!$C:$C)-SUMIF('[1]2021'!$E:$E,$A515,'[1]2021'!$G:$G))/12</f>
        <v>0</v>
      </c>
      <c r="M515" s="53">
        <f>+(+SUMIF('[1]2021'!$A:$A,$A515,'[1]2021'!$C:$C)-SUMIF('[1]2021'!$E:$E,$A515,'[1]2021'!$G:$G))/12</f>
        <v>0</v>
      </c>
      <c r="N515" s="53">
        <f>+(+SUMIF('[1]2021'!$A:$A,$A515,'[1]2021'!$C:$C)-SUMIF('[1]2021'!$E:$E,$A515,'[1]2021'!$G:$G))/12</f>
        <v>0</v>
      </c>
      <c r="O515" s="53">
        <f>+(+SUMIF('[1]2021'!$A:$A,$A515,'[1]2021'!$C:$C)-SUMIF('[1]2021'!$E:$E,$A515,'[1]2021'!$G:$G))/12</f>
        <v>0</v>
      </c>
      <c r="P515" s="53">
        <f>+(+SUMIF('[1]2021'!$A:$A,$A515,'[1]2021'!$C:$C)-SUMIF('[1]2021'!$E:$E,$A515,'[1]2021'!$G:$G))/12</f>
        <v>0</v>
      </c>
      <c r="Q515" s="53">
        <f>+(+SUMIF('[1]2021'!$A:$A,$A515,'[1]2021'!$C:$C)-SUMIF('[1]2021'!$E:$E,$A515,'[1]2021'!$G:$G))/12</f>
        <v>0</v>
      </c>
      <c r="R515" s="53">
        <f>+(+SUMIF('[1]2021'!$A:$A,$A515,'[1]2021'!$C:$C)-SUMIF('[1]2021'!$E:$E,$A515,'[1]2021'!$G:$G))/12</f>
        <v>0</v>
      </c>
      <c r="S515" s="53">
        <f>+(+SUMIF('[1]2021'!$A:$A,$A515,'[1]2021'!$C:$C)-SUMIF('[1]2021'!$E:$E,$A515,'[1]2021'!$G:$G))/12</f>
        <v>0</v>
      </c>
      <c r="T515" s="53">
        <f>+(+SUMIF('[1]2021'!$A:$A,$A515,'[1]2021'!$C:$C)-SUMIF('[1]2021'!$E:$E,$A515,'[1]2021'!$G:$G))/12</f>
        <v>0</v>
      </c>
      <c r="U515" s="53">
        <f>+SUM(I515:INDEX(I515:T515,1,Settings!$C$4))</f>
        <v>0</v>
      </c>
      <c r="V515" s="53">
        <f t="shared" si="246"/>
        <v>0</v>
      </c>
      <c r="W515" s="53"/>
      <c r="X515" s="53">
        <f>+SUMIFS(postings!$T:$T,postings!$C:$C,'pl-data'!X$2,postings!$D:$D,'pl-data'!X$3,postings!$I:$I,'pl-data'!$A515)-SUMIFS(postings!$W:$W,postings!$C:$C,'pl-data'!X$2,postings!$D:$D,'pl-data'!X$3,postings!$M:$M,'pl-data'!$A515)</f>
        <v>0</v>
      </c>
      <c r="Y515" s="53">
        <f>+SUMIFS(postings!$T:$T,postings!$C:$C,'pl-data'!Y$2,postings!$D:$D,'pl-data'!Y$3,postings!$I:$I,'pl-data'!$A515)-SUMIFS(postings!$W:$W,postings!$C:$C,'pl-data'!Y$2,postings!$D:$D,'pl-data'!Y$3,postings!$M:$M,'pl-data'!$A515)</f>
        <v>0</v>
      </c>
      <c r="Z515" s="53">
        <f>+SUMIFS(postings!$T:$T,postings!$C:$C,'pl-data'!Z$2,postings!$D:$D,'pl-data'!Z$3,postings!$I:$I,'pl-data'!$A515)-SUMIFS(postings!$W:$W,postings!$C:$C,'pl-data'!Z$2,postings!$D:$D,'pl-data'!Z$3,postings!$M:$M,'pl-data'!$A515)</f>
        <v>0</v>
      </c>
      <c r="AA515" s="53">
        <f>+SUMIFS(postings!$T:$T,postings!$C:$C,'pl-data'!AA$2,postings!$D:$D,'pl-data'!AA$3,postings!$I:$I,'pl-data'!$A515)-SUMIFS(postings!$W:$W,postings!$C:$C,'pl-data'!AA$2,postings!$D:$D,'pl-data'!AA$3,postings!$M:$M,'pl-data'!$A515)</f>
        <v>0</v>
      </c>
      <c r="AB515" s="53">
        <f>+SUMIFS(postings!$T:$T,postings!$C:$C,'pl-data'!AB$2,postings!$D:$D,'pl-data'!AB$3,postings!$I:$I,'pl-data'!$A515)-SUMIFS(postings!$W:$W,postings!$C:$C,'pl-data'!AB$2,postings!$D:$D,'pl-data'!AB$3,postings!$M:$M,'pl-data'!$A515)</f>
        <v>0</v>
      </c>
      <c r="AC515" s="53">
        <f>+SUMIFS(postings!$T:$T,postings!$C:$C,'pl-data'!AC$2,postings!$D:$D,'pl-data'!AC$3,postings!$I:$I,'pl-data'!$A515)-SUMIFS(postings!$W:$W,postings!$C:$C,'pl-data'!AC$2,postings!$D:$D,'pl-data'!AC$3,postings!$M:$M,'pl-data'!$A515)</f>
        <v>0</v>
      </c>
      <c r="AD515" s="53">
        <f>+SUMIFS(postings!$T:$T,postings!$C:$C,'pl-data'!AD$2,postings!$D:$D,'pl-data'!AD$3,postings!$I:$I,'pl-data'!$A515)-SUMIFS(postings!$W:$W,postings!$C:$C,'pl-data'!AD$2,postings!$D:$D,'pl-data'!AD$3,postings!$M:$M,'pl-data'!$A515)</f>
        <v>0</v>
      </c>
      <c r="AE515" s="53">
        <f>+SUMIFS(postings!$T:$T,postings!$C:$C,'pl-data'!AE$2,postings!$D:$D,'pl-data'!AE$3,postings!$I:$I,'pl-data'!$A515)-SUMIFS(postings!$W:$W,postings!$C:$C,'pl-data'!AE$2,postings!$D:$D,'pl-data'!AE$3,postings!$M:$M,'pl-data'!$A515)</f>
        <v>0</v>
      </c>
      <c r="AF515" s="53">
        <f>+SUMIFS(postings!$T:$T,postings!$C:$C,'pl-data'!AF$2,postings!$D:$D,'pl-data'!AF$3,postings!$I:$I,'pl-data'!$A515)-SUMIFS(postings!$W:$W,postings!$C:$C,'pl-data'!AF$2,postings!$D:$D,'pl-data'!AF$3,postings!$M:$M,'pl-data'!$A515)</f>
        <v>0</v>
      </c>
      <c r="AG515" s="53">
        <f>+SUMIFS(postings!$T:$T,postings!$C:$C,'pl-data'!AG$2,postings!$D:$D,'pl-data'!AG$3,postings!$I:$I,'pl-data'!$A515)-SUMIFS(postings!$W:$W,postings!$C:$C,'pl-data'!AG$2,postings!$D:$D,'pl-data'!AG$3,postings!$M:$M,'pl-data'!$A515)</f>
        <v>0</v>
      </c>
      <c r="AH515" s="53">
        <f>+SUMIFS(postings!$T:$T,postings!$C:$C,'pl-data'!AH$2,postings!$D:$D,'pl-data'!AH$3,postings!$I:$I,'pl-data'!$A515)-SUMIFS(postings!$W:$W,postings!$C:$C,'pl-data'!AH$2,postings!$D:$D,'pl-data'!AH$3,postings!$M:$M,'pl-data'!$A515)</f>
        <v>0</v>
      </c>
      <c r="AI515" s="53">
        <f>+SUMIFS(postings!$T:$T,postings!$C:$C,'pl-data'!AI$2,postings!$D:$D,'pl-data'!AI$3,postings!$I:$I,'pl-data'!$A515)-SUMIFS(postings!$W:$W,postings!$C:$C,'pl-data'!AI$2,postings!$D:$D,'pl-data'!AI$3,postings!$M:$M,'pl-data'!$A515)</f>
        <v>0</v>
      </c>
      <c r="AJ515" s="53">
        <f>+SUM(X515:INDEX(X515:AI515,1,Settings!$C$4))</f>
        <v>0</v>
      </c>
      <c r="AK515" s="53">
        <f t="shared" si="247"/>
        <v>0</v>
      </c>
      <c r="AL515" s="53"/>
      <c r="AM515" s="53">
        <f t="shared" si="249"/>
        <v>0</v>
      </c>
      <c r="AN515" s="53">
        <f t="shared" si="250"/>
        <v>0</v>
      </c>
      <c r="AO515" s="53">
        <f t="shared" si="251"/>
        <v>0</v>
      </c>
      <c r="AP515" s="53">
        <f t="shared" si="252"/>
        <v>0</v>
      </c>
      <c r="AQ515" s="53">
        <f t="shared" si="253"/>
        <v>0</v>
      </c>
      <c r="AR515" s="53">
        <f t="shared" si="254"/>
        <v>0</v>
      </c>
      <c r="AS515" s="53">
        <f t="shared" si="255"/>
        <v>0</v>
      </c>
      <c r="AT515" s="53">
        <f t="shared" si="256"/>
        <v>0</v>
      </c>
      <c r="AU515" s="53">
        <f t="shared" si="257"/>
        <v>0</v>
      </c>
      <c r="AV515" s="53">
        <f t="shared" si="258"/>
        <v>0</v>
      </c>
      <c r="AW515" s="53">
        <f t="shared" si="259"/>
        <v>0</v>
      </c>
      <c r="AX515" s="53">
        <f t="shared" si="260"/>
        <v>0</v>
      </c>
      <c r="AY515" s="53">
        <f>+SUM(AM515:INDEX(AM515:AX515,1,Settings!$C$4))</f>
        <v>0</v>
      </c>
      <c r="AZ515" s="53">
        <f t="shared" si="248"/>
        <v>0</v>
      </c>
      <c r="BA515" s="53"/>
      <c r="BB515" s="53">
        <f t="shared" si="231"/>
        <v>0</v>
      </c>
      <c r="BC515" s="53">
        <f t="shared" si="232"/>
        <v>0</v>
      </c>
      <c r="BD515" s="53">
        <f t="shared" si="233"/>
        <v>0</v>
      </c>
      <c r="BE515" s="53">
        <f t="shared" si="234"/>
        <v>0</v>
      </c>
      <c r="BF515" s="53">
        <f t="shared" si="235"/>
        <v>0</v>
      </c>
      <c r="BG515" s="53">
        <f t="shared" si="236"/>
        <v>0</v>
      </c>
      <c r="BH515" s="53">
        <f t="shared" si="237"/>
        <v>0</v>
      </c>
      <c r="BI515" s="53">
        <f t="shared" si="238"/>
        <v>0</v>
      </c>
      <c r="BJ515" s="53">
        <f t="shared" si="239"/>
        <v>0</v>
      </c>
      <c r="BK515" s="53">
        <f t="shared" si="240"/>
        <v>0</v>
      </c>
      <c r="BL515" s="53">
        <f t="shared" si="241"/>
        <v>0</v>
      </c>
      <c r="BM515" s="53">
        <f t="shared" si="242"/>
        <v>0</v>
      </c>
      <c r="BN515" s="53">
        <f t="shared" si="243"/>
        <v>0</v>
      </c>
      <c r="BO515" s="53"/>
      <c r="BP515" s="53">
        <f t="shared" si="244"/>
        <v>0</v>
      </c>
      <c r="BQ515" s="53"/>
      <c r="BR515" s="53">
        <f t="shared" si="245"/>
        <v>0</v>
      </c>
    </row>
    <row r="516" spans="1:70" x14ac:dyDescent="0.2">
      <c r="A516" s="6">
        <v>8135</v>
      </c>
      <c r="B516" s="6" t="str">
        <f>+VLOOKUP(A516,masterfile!B:C,2,FALSE)</f>
        <v>Steuerfr. EU-Lief.v.Neufahrzg.ohne UStID</v>
      </c>
      <c r="D516" s="53">
        <f>+SUMIF('[1]2017'!$A:$A,$A516,'[1]2017'!$C:$C)-SUMIF('[1]2017'!$E:$E,$A516,'[1]2017'!$G:$G)</f>
        <v>0</v>
      </c>
      <c r="E516" s="53">
        <f>+SUMIF('[1]2018'!$A:$A,$A516,'[1]2018'!$C:$C)-SUMIF('[1]2018'!$E:$E,$A516,'[1]2018'!$G:$G)</f>
        <v>0</v>
      </c>
      <c r="F516" s="53">
        <f>+SUMIF('[1]2019'!$A:$A,$A516,'[1]2019'!$C:$C)-SUMIF('[1]2019'!$E:$E,$A516,'[1]2019'!$G:$G)</f>
        <v>0</v>
      </c>
      <c r="G516" s="53">
        <f>+SUMIF('[1]2020'!$A:$A,$A516,'[1]2020'!$C:$C)-SUMIF('[1]2020'!$E:$E,$A516,'[1]2020'!$G:$G)</f>
        <v>0</v>
      </c>
      <c r="H516" s="53"/>
      <c r="I516" s="53">
        <f>+(+SUMIF('[1]2021'!$A:$A,$A516,'[1]2021'!$C:$C)-SUMIF('[1]2021'!$E:$E,$A516,'[1]2021'!$G:$G))/12</f>
        <v>0</v>
      </c>
      <c r="J516" s="53">
        <f>+(+SUMIF('[1]2021'!$A:$A,$A516,'[1]2021'!$C:$C)-SUMIF('[1]2021'!$E:$E,$A516,'[1]2021'!$G:$G))/12</f>
        <v>0</v>
      </c>
      <c r="K516" s="53">
        <f>+(+SUMIF('[1]2021'!$A:$A,$A516,'[1]2021'!$C:$C)-SUMIF('[1]2021'!$E:$E,$A516,'[1]2021'!$G:$G))/12</f>
        <v>0</v>
      </c>
      <c r="L516" s="53">
        <f>+(+SUMIF('[1]2021'!$A:$A,$A516,'[1]2021'!$C:$C)-SUMIF('[1]2021'!$E:$E,$A516,'[1]2021'!$G:$G))/12</f>
        <v>0</v>
      </c>
      <c r="M516" s="53">
        <f>+(+SUMIF('[1]2021'!$A:$A,$A516,'[1]2021'!$C:$C)-SUMIF('[1]2021'!$E:$E,$A516,'[1]2021'!$G:$G))/12</f>
        <v>0</v>
      </c>
      <c r="N516" s="53">
        <f>+(+SUMIF('[1]2021'!$A:$A,$A516,'[1]2021'!$C:$C)-SUMIF('[1]2021'!$E:$E,$A516,'[1]2021'!$G:$G))/12</f>
        <v>0</v>
      </c>
      <c r="O516" s="53">
        <f>+(+SUMIF('[1]2021'!$A:$A,$A516,'[1]2021'!$C:$C)-SUMIF('[1]2021'!$E:$E,$A516,'[1]2021'!$G:$G))/12</f>
        <v>0</v>
      </c>
      <c r="P516" s="53">
        <f>+(+SUMIF('[1]2021'!$A:$A,$A516,'[1]2021'!$C:$C)-SUMIF('[1]2021'!$E:$E,$A516,'[1]2021'!$G:$G))/12</f>
        <v>0</v>
      </c>
      <c r="Q516" s="53">
        <f>+(+SUMIF('[1]2021'!$A:$A,$A516,'[1]2021'!$C:$C)-SUMIF('[1]2021'!$E:$E,$A516,'[1]2021'!$G:$G))/12</f>
        <v>0</v>
      </c>
      <c r="R516" s="53">
        <f>+(+SUMIF('[1]2021'!$A:$A,$A516,'[1]2021'!$C:$C)-SUMIF('[1]2021'!$E:$E,$A516,'[1]2021'!$G:$G))/12</f>
        <v>0</v>
      </c>
      <c r="S516" s="53">
        <f>+(+SUMIF('[1]2021'!$A:$A,$A516,'[1]2021'!$C:$C)-SUMIF('[1]2021'!$E:$E,$A516,'[1]2021'!$G:$G))/12</f>
        <v>0</v>
      </c>
      <c r="T516" s="53">
        <f>+(+SUMIF('[1]2021'!$A:$A,$A516,'[1]2021'!$C:$C)-SUMIF('[1]2021'!$E:$E,$A516,'[1]2021'!$G:$G))/12</f>
        <v>0</v>
      </c>
      <c r="U516" s="53">
        <f>+SUM(I516:INDEX(I516:T516,1,Settings!$C$4))</f>
        <v>0</v>
      </c>
      <c r="V516" s="53">
        <f t="shared" si="246"/>
        <v>0</v>
      </c>
      <c r="W516" s="53"/>
      <c r="X516" s="53">
        <f>+SUMIFS(postings!$T:$T,postings!$C:$C,'pl-data'!X$2,postings!$D:$D,'pl-data'!X$3,postings!$I:$I,'pl-data'!$A516)-SUMIFS(postings!$W:$W,postings!$C:$C,'pl-data'!X$2,postings!$D:$D,'pl-data'!X$3,postings!$M:$M,'pl-data'!$A516)</f>
        <v>0</v>
      </c>
      <c r="Y516" s="53">
        <f>+SUMIFS(postings!$T:$T,postings!$C:$C,'pl-data'!Y$2,postings!$D:$D,'pl-data'!Y$3,postings!$I:$I,'pl-data'!$A516)-SUMIFS(postings!$W:$W,postings!$C:$C,'pl-data'!Y$2,postings!$D:$D,'pl-data'!Y$3,postings!$M:$M,'pl-data'!$A516)</f>
        <v>0</v>
      </c>
      <c r="Z516" s="53">
        <f>+SUMIFS(postings!$T:$T,postings!$C:$C,'pl-data'!Z$2,postings!$D:$D,'pl-data'!Z$3,postings!$I:$I,'pl-data'!$A516)-SUMIFS(postings!$W:$W,postings!$C:$C,'pl-data'!Z$2,postings!$D:$D,'pl-data'!Z$3,postings!$M:$M,'pl-data'!$A516)</f>
        <v>0</v>
      </c>
      <c r="AA516" s="53">
        <f>+SUMIFS(postings!$T:$T,postings!$C:$C,'pl-data'!AA$2,postings!$D:$D,'pl-data'!AA$3,postings!$I:$I,'pl-data'!$A516)-SUMIFS(postings!$W:$W,postings!$C:$C,'pl-data'!AA$2,postings!$D:$D,'pl-data'!AA$3,postings!$M:$M,'pl-data'!$A516)</f>
        <v>0</v>
      </c>
      <c r="AB516" s="53">
        <f>+SUMIFS(postings!$T:$T,postings!$C:$C,'pl-data'!AB$2,postings!$D:$D,'pl-data'!AB$3,postings!$I:$I,'pl-data'!$A516)-SUMIFS(postings!$W:$W,postings!$C:$C,'pl-data'!AB$2,postings!$D:$D,'pl-data'!AB$3,postings!$M:$M,'pl-data'!$A516)</f>
        <v>0</v>
      </c>
      <c r="AC516" s="53">
        <f>+SUMIFS(postings!$T:$T,postings!$C:$C,'pl-data'!AC$2,postings!$D:$D,'pl-data'!AC$3,postings!$I:$I,'pl-data'!$A516)-SUMIFS(postings!$W:$W,postings!$C:$C,'pl-data'!AC$2,postings!$D:$D,'pl-data'!AC$3,postings!$M:$M,'pl-data'!$A516)</f>
        <v>0</v>
      </c>
      <c r="AD516" s="53">
        <f>+SUMIFS(postings!$T:$T,postings!$C:$C,'pl-data'!AD$2,postings!$D:$D,'pl-data'!AD$3,postings!$I:$I,'pl-data'!$A516)-SUMIFS(postings!$W:$W,postings!$C:$C,'pl-data'!AD$2,postings!$D:$D,'pl-data'!AD$3,postings!$M:$M,'pl-data'!$A516)</f>
        <v>0</v>
      </c>
      <c r="AE516" s="53">
        <f>+SUMIFS(postings!$T:$T,postings!$C:$C,'pl-data'!AE$2,postings!$D:$D,'pl-data'!AE$3,postings!$I:$I,'pl-data'!$A516)-SUMIFS(postings!$W:$W,postings!$C:$C,'pl-data'!AE$2,postings!$D:$D,'pl-data'!AE$3,postings!$M:$M,'pl-data'!$A516)</f>
        <v>0</v>
      </c>
      <c r="AF516" s="53">
        <f>+SUMIFS(postings!$T:$T,postings!$C:$C,'pl-data'!AF$2,postings!$D:$D,'pl-data'!AF$3,postings!$I:$I,'pl-data'!$A516)-SUMIFS(postings!$W:$W,postings!$C:$C,'pl-data'!AF$2,postings!$D:$D,'pl-data'!AF$3,postings!$M:$M,'pl-data'!$A516)</f>
        <v>0</v>
      </c>
      <c r="AG516" s="53">
        <f>+SUMIFS(postings!$T:$T,postings!$C:$C,'pl-data'!AG$2,postings!$D:$D,'pl-data'!AG$3,postings!$I:$I,'pl-data'!$A516)-SUMIFS(postings!$W:$W,postings!$C:$C,'pl-data'!AG$2,postings!$D:$D,'pl-data'!AG$3,postings!$M:$M,'pl-data'!$A516)</f>
        <v>0</v>
      </c>
      <c r="AH516" s="53">
        <f>+SUMIFS(postings!$T:$T,postings!$C:$C,'pl-data'!AH$2,postings!$D:$D,'pl-data'!AH$3,postings!$I:$I,'pl-data'!$A516)-SUMIFS(postings!$W:$W,postings!$C:$C,'pl-data'!AH$2,postings!$D:$D,'pl-data'!AH$3,postings!$M:$M,'pl-data'!$A516)</f>
        <v>0</v>
      </c>
      <c r="AI516" s="53">
        <f>+SUMIFS(postings!$T:$T,postings!$C:$C,'pl-data'!AI$2,postings!$D:$D,'pl-data'!AI$3,postings!$I:$I,'pl-data'!$A516)-SUMIFS(postings!$W:$W,postings!$C:$C,'pl-data'!AI$2,postings!$D:$D,'pl-data'!AI$3,postings!$M:$M,'pl-data'!$A516)</f>
        <v>0</v>
      </c>
      <c r="AJ516" s="53">
        <f>+SUM(X516:INDEX(X516:AI516,1,Settings!$C$4))</f>
        <v>0</v>
      </c>
      <c r="AK516" s="53">
        <f t="shared" si="247"/>
        <v>0</v>
      </c>
      <c r="AL516" s="53"/>
      <c r="AM516" s="53">
        <f t="shared" si="249"/>
        <v>0</v>
      </c>
      <c r="AN516" s="53">
        <f t="shared" si="250"/>
        <v>0</v>
      </c>
      <c r="AO516" s="53">
        <f t="shared" si="251"/>
        <v>0</v>
      </c>
      <c r="AP516" s="53">
        <f t="shared" si="252"/>
        <v>0</v>
      </c>
      <c r="AQ516" s="53">
        <f t="shared" si="253"/>
        <v>0</v>
      </c>
      <c r="AR516" s="53">
        <f t="shared" si="254"/>
        <v>0</v>
      </c>
      <c r="AS516" s="53">
        <f t="shared" si="255"/>
        <v>0</v>
      </c>
      <c r="AT516" s="53">
        <f t="shared" si="256"/>
        <v>0</v>
      </c>
      <c r="AU516" s="53">
        <f t="shared" si="257"/>
        <v>0</v>
      </c>
      <c r="AV516" s="53">
        <f t="shared" si="258"/>
        <v>0</v>
      </c>
      <c r="AW516" s="53">
        <f t="shared" si="259"/>
        <v>0</v>
      </c>
      <c r="AX516" s="53">
        <f t="shared" si="260"/>
        <v>0</v>
      </c>
      <c r="AY516" s="53">
        <f>+SUM(AM516:INDEX(AM516:AX516,1,Settings!$C$4))</f>
        <v>0</v>
      </c>
      <c r="AZ516" s="53">
        <f t="shared" si="248"/>
        <v>0</v>
      </c>
      <c r="BA516" s="53"/>
      <c r="BB516" s="53">
        <f t="shared" si="231"/>
        <v>0</v>
      </c>
      <c r="BC516" s="53">
        <f t="shared" si="232"/>
        <v>0</v>
      </c>
      <c r="BD516" s="53">
        <f t="shared" si="233"/>
        <v>0</v>
      </c>
      <c r="BE516" s="53">
        <f t="shared" si="234"/>
        <v>0</v>
      </c>
      <c r="BF516" s="53">
        <f t="shared" si="235"/>
        <v>0</v>
      </c>
      <c r="BG516" s="53">
        <f t="shared" si="236"/>
        <v>0</v>
      </c>
      <c r="BH516" s="53">
        <f t="shared" si="237"/>
        <v>0</v>
      </c>
      <c r="BI516" s="53">
        <f t="shared" si="238"/>
        <v>0</v>
      </c>
      <c r="BJ516" s="53">
        <f t="shared" si="239"/>
        <v>0</v>
      </c>
      <c r="BK516" s="53">
        <f t="shared" si="240"/>
        <v>0</v>
      </c>
      <c r="BL516" s="53">
        <f t="shared" si="241"/>
        <v>0</v>
      </c>
      <c r="BM516" s="53">
        <f t="shared" si="242"/>
        <v>0</v>
      </c>
      <c r="BN516" s="53">
        <f t="shared" si="243"/>
        <v>0</v>
      </c>
      <c r="BO516" s="53"/>
      <c r="BP516" s="53">
        <f t="shared" si="244"/>
        <v>0</v>
      </c>
      <c r="BQ516" s="53"/>
      <c r="BR516" s="53">
        <f t="shared" si="245"/>
        <v>0</v>
      </c>
    </row>
    <row r="517" spans="1:70" x14ac:dyDescent="0.2">
      <c r="A517" s="6">
        <v>8140</v>
      </c>
      <c r="B517" s="6" t="str">
        <f>+VLOOKUP(A517,masterfile!B:C,2,FALSE)</f>
        <v>Steuerfreie Umsätze Offshore usw.</v>
      </c>
      <c r="D517" s="53">
        <f>+SUMIF('[1]2017'!$A:$A,$A517,'[1]2017'!$C:$C)-SUMIF('[1]2017'!$E:$E,$A517,'[1]2017'!$G:$G)</f>
        <v>0</v>
      </c>
      <c r="E517" s="53">
        <f>+SUMIF('[1]2018'!$A:$A,$A517,'[1]2018'!$C:$C)-SUMIF('[1]2018'!$E:$E,$A517,'[1]2018'!$G:$G)</f>
        <v>0</v>
      </c>
      <c r="F517" s="53">
        <f>+SUMIF('[1]2019'!$A:$A,$A517,'[1]2019'!$C:$C)-SUMIF('[1]2019'!$E:$E,$A517,'[1]2019'!$G:$G)</f>
        <v>0</v>
      </c>
      <c r="G517" s="53">
        <f>+SUMIF('[1]2020'!$A:$A,$A517,'[1]2020'!$C:$C)-SUMIF('[1]2020'!$E:$E,$A517,'[1]2020'!$G:$G)</f>
        <v>0</v>
      </c>
      <c r="H517" s="53"/>
      <c r="I517" s="53">
        <f>+(+SUMIF('[1]2021'!$A:$A,$A517,'[1]2021'!$C:$C)-SUMIF('[1]2021'!$E:$E,$A517,'[1]2021'!$G:$G))/12</f>
        <v>0</v>
      </c>
      <c r="J517" s="53">
        <f>+(+SUMIF('[1]2021'!$A:$A,$A517,'[1]2021'!$C:$C)-SUMIF('[1]2021'!$E:$E,$A517,'[1]2021'!$G:$G))/12</f>
        <v>0</v>
      </c>
      <c r="K517" s="53">
        <f>+(+SUMIF('[1]2021'!$A:$A,$A517,'[1]2021'!$C:$C)-SUMIF('[1]2021'!$E:$E,$A517,'[1]2021'!$G:$G))/12</f>
        <v>0</v>
      </c>
      <c r="L517" s="53">
        <f>+(+SUMIF('[1]2021'!$A:$A,$A517,'[1]2021'!$C:$C)-SUMIF('[1]2021'!$E:$E,$A517,'[1]2021'!$G:$G))/12</f>
        <v>0</v>
      </c>
      <c r="M517" s="53">
        <f>+(+SUMIF('[1]2021'!$A:$A,$A517,'[1]2021'!$C:$C)-SUMIF('[1]2021'!$E:$E,$A517,'[1]2021'!$G:$G))/12</f>
        <v>0</v>
      </c>
      <c r="N517" s="53">
        <f>+(+SUMIF('[1]2021'!$A:$A,$A517,'[1]2021'!$C:$C)-SUMIF('[1]2021'!$E:$E,$A517,'[1]2021'!$G:$G))/12</f>
        <v>0</v>
      </c>
      <c r="O517" s="53">
        <f>+(+SUMIF('[1]2021'!$A:$A,$A517,'[1]2021'!$C:$C)-SUMIF('[1]2021'!$E:$E,$A517,'[1]2021'!$G:$G))/12</f>
        <v>0</v>
      </c>
      <c r="P517" s="53">
        <f>+(+SUMIF('[1]2021'!$A:$A,$A517,'[1]2021'!$C:$C)-SUMIF('[1]2021'!$E:$E,$A517,'[1]2021'!$G:$G))/12</f>
        <v>0</v>
      </c>
      <c r="Q517" s="53">
        <f>+(+SUMIF('[1]2021'!$A:$A,$A517,'[1]2021'!$C:$C)-SUMIF('[1]2021'!$E:$E,$A517,'[1]2021'!$G:$G))/12</f>
        <v>0</v>
      </c>
      <c r="R517" s="53">
        <f>+(+SUMIF('[1]2021'!$A:$A,$A517,'[1]2021'!$C:$C)-SUMIF('[1]2021'!$E:$E,$A517,'[1]2021'!$G:$G))/12</f>
        <v>0</v>
      </c>
      <c r="S517" s="53">
        <f>+(+SUMIF('[1]2021'!$A:$A,$A517,'[1]2021'!$C:$C)-SUMIF('[1]2021'!$E:$E,$A517,'[1]2021'!$G:$G))/12</f>
        <v>0</v>
      </c>
      <c r="T517" s="53">
        <f>+(+SUMIF('[1]2021'!$A:$A,$A517,'[1]2021'!$C:$C)-SUMIF('[1]2021'!$E:$E,$A517,'[1]2021'!$G:$G))/12</f>
        <v>0</v>
      </c>
      <c r="U517" s="53">
        <f>+SUM(I517:INDEX(I517:T517,1,Settings!$C$4))</f>
        <v>0</v>
      </c>
      <c r="V517" s="53">
        <f t="shared" si="246"/>
        <v>0</v>
      </c>
      <c r="W517" s="53"/>
      <c r="X517" s="53">
        <f>+SUMIFS(postings!$T:$T,postings!$C:$C,'pl-data'!X$2,postings!$D:$D,'pl-data'!X$3,postings!$I:$I,'pl-data'!$A517)-SUMIFS(postings!$W:$W,postings!$C:$C,'pl-data'!X$2,postings!$D:$D,'pl-data'!X$3,postings!$M:$M,'pl-data'!$A517)</f>
        <v>0</v>
      </c>
      <c r="Y517" s="53">
        <f>+SUMIFS(postings!$T:$T,postings!$C:$C,'pl-data'!Y$2,postings!$D:$D,'pl-data'!Y$3,postings!$I:$I,'pl-data'!$A517)-SUMIFS(postings!$W:$W,postings!$C:$C,'pl-data'!Y$2,postings!$D:$D,'pl-data'!Y$3,postings!$M:$M,'pl-data'!$A517)</f>
        <v>0</v>
      </c>
      <c r="Z517" s="53">
        <f>+SUMIFS(postings!$T:$T,postings!$C:$C,'pl-data'!Z$2,postings!$D:$D,'pl-data'!Z$3,postings!$I:$I,'pl-data'!$A517)-SUMIFS(postings!$W:$W,postings!$C:$C,'pl-data'!Z$2,postings!$D:$D,'pl-data'!Z$3,postings!$M:$M,'pl-data'!$A517)</f>
        <v>0</v>
      </c>
      <c r="AA517" s="53">
        <f>+SUMIFS(postings!$T:$T,postings!$C:$C,'pl-data'!AA$2,postings!$D:$D,'pl-data'!AA$3,postings!$I:$I,'pl-data'!$A517)-SUMIFS(postings!$W:$W,postings!$C:$C,'pl-data'!AA$2,postings!$D:$D,'pl-data'!AA$3,postings!$M:$M,'pl-data'!$A517)</f>
        <v>0</v>
      </c>
      <c r="AB517" s="53">
        <f>+SUMIFS(postings!$T:$T,postings!$C:$C,'pl-data'!AB$2,postings!$D:$D,'pl-data'!AB$3,postings!$I:$I,'pl-data'!$A517)-SUMIFS(postings!$W:$W,postings!$C:$C,'pl-data'!AB$2,postings!$D:$D,'pl-data'!AB$3,postings!$M:$M,'pl-data'!$A517)</f>
        <v>0</v>
      </c>
      <c r="AC517" s="53">
        <f>+SUMIFS(postings!$T:$T,postings!$C:$C,'pl-data'!AC$2,postings!$D:$D,'pl-data'!AC$3,postings!$I:$I,'pl-data'!$A517)-SUMIFS(postings!$W:$W,postings!$C:$C,'pl-data'!AC$2,postings!$D:$D,'pl-data'!AC$3,postings!$M:$M,'pl-data'!$A517)</f>
        <v>0</v>
      </c>
      <c r="AD517" s="53">
        <f>+SUMIFS(postings!$T:$T,postings!$C:$C,'pl-data'!AD$2,postings!$D:$D,'pl-data'!AD$3,postings!$I:$I,'pl-data'!$A517)-SUMIFS(postings!$W:$W,postings!$C:$C,'pl-data'!AD$2,postings!$D:$D,'pl-data'!AD$3,postings!$M:$M,'pl-data'!$A517)</f>
        <v>0</v>
      </c>
      <c r="AE517" s="53">
        <f>+SUMIFS(postings!$T:$T,postings!$C:$C,'pl-data'!AE$2,postings!$D:$D,'pl-data'!AE$3,postings!$I:$I,'pl-data'!$A517)-SUMIFS(postings!$W:$W,postings!$C:$C,'pl-data'!AE$2,postings!$D:$D,'pl-data'!AE$3,postings!$M:$M,'pl-data'!$A517)</f>
        <v>0</v>
      </c>
      <c r="AF517" s="53">
        <f>+SUMIFS(postings!$T:$T,postings!$C:$C,'pl-data'!AF$2,postings!$D:$D,'pl-data'!AF$3,postings!$I:$I,'pl-data'!$A517)-SUMIFS(postings!$W:$W,postings!$C:$C,'pl-data'!AF$2,postings!$D:$D,'pl-data'!AF$3,postings!$M:$M,'pl-data'!$A517)</f>
        <v>0</v>
      </c>
      <c r="AG517" s="53">
        <f>+SUMIFS(postings!$T:$T,postings!$C:$C,'pl-data'!AG$2,postings!$D:$D,'pl-data'!AG$3,postings!$I:$I,'pl-data'!$A517)-SUMIFS(postings!$W:$W,postings!$C:$C,'pl-data'!AG$2,postings!$D:$D,'pl-data'!AG$3,postings!$M:$M,'pl-data'!$A517)</f>
        <v>0</v>
      </c>
      <c r="AH517" s="53">
        <f>+SUMIFS(postings!$T:$T,postings!$C:$C,'pl-data'!AH$2,postings!$D:$D,'pl-data'!AH$3,postings!$I:$I,'pl-data'!$A517)-SUMIFS(postings!$W:$W,postings!$C:$C,'pl-data'!AH$2,postings!$D:$D,'pl-data'!AH$3,postings!$M:$M,'pl-data'!$A517)</f>
        <v>0</v>
      </c>
      <c r="AI517" s="53">
        <f>+SUMIFS(postings!$T:$T,postings!$C:$C,'pl-data'!AI$2,postings!$D:$D,'pl-data'!AI$3,postings!$I:$I,'pl-data'!$A517)-SUMIFS(postings!$W:$W,postings!$C:$C,'pl-data'!AI$2,postings!$D:$D,'pl-data'!AI$3,postings!$M:$M,'pl-data'!$A517)</f>
        <v>0</v>
      </c>
      <c r="AJ517" s="53">
        <f>+SUM(X517:INDEX(X517:AI517,1,Settings!$C$4))</f>
        <v>0</v>
      </c>
      <c r="AK517" s="53">
        <f t="shared" si="247"/>
        <v>0</v>
      </c>
      <c r="AL517" s="53"/>
      <c r="AM517" s="53">
        <f t="shared" si="249"/>
        <v>0</v>
      </c>
      <c r="AN517" s="53">
        <f t="shared" si="250"/>
        <v>0</v>
      </c>
      <c r="AO517" s="53">
        <f t="shared" si="251"/>
        <v>0</v>
      </c>
      <c r="AP517" s="53">
        <f t="shared" si="252"/>
        <v>0</v>
      </c>
      <c r="AQ517" s="53">
        <f t="shared" si="253"/>
        <v>0</v>
      </c>
      <c r="AR517" s="53">
        <f t="shared" si="254"/>
        <v>0</v>
      </c>
      <c r="AS517" s="53">
        <f t="shared" si="255"/>
        <v>0</v>
      </c>
      <c r="AT517" s="53">
        <f t="shared" si="256"/>
        <v>0</v>
      </c>
      <c r="AU517" s="53">
        <f t="shared" si="257"/>
        <v>0</v>
      </c>
      <c r="AV517" s="53">
        <f t="shared" si="258"/>
        <v>0</v>
      </c>
      <c r="AW517" s="53">
        <f t="shared" si="259"/>
        <v>0</v>
      </c>
      <c r="AX517" s="53">
        <f t="shared" si="260"/>
        <v>0</v>
      </c>
      <c r="AY517" s="53">
        <f>+SUM(AM517:INDEX(AM517:AX517,1,Settings!$C$4))</f>
        <v>0</v>
      </c>
      <c r="AZ517" s="53">
        <f t="shared" si="248"/>
        <v>0</v>
      </c>
      <c r="BA517" s="53"/>
      <c r="BB517" s="53">
        <f t="shared" ref="BB517:BB580" si="267">+AM517*1.03</f>
        <v>0</v>
      </c>
      <c r="BC517" s="53">
        <f t="shared" ref="BC517:BC580" si="268">+AN517*1.03</f>
        <v>0</v>
      </c>
      <c r="BD517" s="53">
        <f t="shared" ref="BD517:BD580" si="269">+AO517*1.03</f>
        <v>0</v>
      </c>
      <c r="BE517" s="53">
        <f t="shared" ref="BE517:BE580" si="270">+AP517*1.03</f>
        <v>0</v>
      </c>
      <c r="BF517" s="53">
        <f t="shared" ref="BF517:BF580" si="271">+AQ517*1.03</f>
        <v>0</v>
      </c>
      <c r="BG517" s="53">
        <f t="shared" ref="BG517:BG580" si="272">+AR517*1.03</f>
        <v>0</v>
      </c>
      <c r="BH517" s="53">
        <f t="shared" ref="BH517:BH580" si="273">+AS517*1.03</f>
        <v>0</v>
      </c>
      <c r="BI517" s="53">
        <f t="shared" ref="BI517:BI580" si="274">+AT517*1.03</f>
        <v>0</v>
      </c>
      <c r="BJ517" s="53">
        <f t="shared" ref="BJ517:BJ580" si="275">+AU517*1.03</f>
        <v>0</v>
      </c>
      <c r="BK517" s="53">
        <f t="shared" ref="BK517:BK580" si="276">+AV517*1.03</f>
        <v>0</v>
      </c>
      <c r="BL517" s="53">
        <f t="shared" ref="BL517:BL580" si="277">+AW517*1.03</f>
        <v>0</v>
      </c>
      <c r="BM517" s="53">
        <f t="shared" ref="BM517:BM580" si="278">+AX517*1.03</f>
        <v>0</v>
      </c>
      <c r="BN517" s="53">
        <f t="shared" si="243"/>
        <v>0</v>
      </c>
      <c r="BO517" s="53"/>
      <c r="BP517" s="53">
        <f t="shared" ref="BP517:BP580" si="279">+BN517*1.04</f>
        <v>0</v>
      </c>
      <c r="BQ517" s="53"/>
      <c r="BR517" s="53">
        <f t="shared" ref="BR517:BR580" si="280">+BP517*1.05</f>
        <v>0</v>
      </c>
    </row>
    <row r="518" spans="1:70" x14ac:dyDescent="0.2">
      <c r="A518" s="6">
        <v>8150</v>
      </c>
      <c r="B518" s="6" t="str">
        <f>+VLOOKUP(A518,masterfile!B:C,2,FALSE)</f>
        <v>Steuerfreie Umsätze § 4 Nr. 2-7 UStG</v>
      </c>
      <c r="D518" s="53">
        <f>+SUMIF('[1]2017'!$A:$A,$A518,'[1]2017'!$C:$C)-SUMIF('[1]2017'!$E:$E,$A518,'[1]2017'!$G:$G)</f>
        <v>0</v>
      </c>
      <c r="E518" s="53">
        <f>+SUMIF('[1]2018'!$A:$A,$A518,'[1]2018'!$C:$C)-SUMIF('[1]2018'!$E:$E,$A518,'[1]2018'!$G:$G)</f>
        <v>0</v>
      </c>
      <c r="F518" s="53">
        <f>+SUMIF('[1]2019'!$A:$A,$A518,'[1]2019'!$C:$C)-SUMIF('[1]2019'!$E:$E,$A518,'[1]2019'!$G:$G)</f>
        <v>0</v>
      </c>
      <c r="G518" s="53">
        <f>+SUMIF('[1]2020'!$A:$A,$A518,'[1]2020'!$C:$C)-SUMIF('[1]2020'!$E:$E,$A518,'[1]2020'!$G:$G)</f>
        <v>0</v>
      </c>
      <c r="H518" s="53"/>
      <c r="I518" s="53">
        <f>+(+SUMIF('[1]2021'!$A:$A,$A518,'[1]2021'!$C:$C)-SUMIF('[1]2021'!$E:$E,$A518,'[1]2021'!$G:$G))/12</f>
        <v>0</v>
      </c>
      <c r="J518" s="53">
        <f>+(+SUMIF('[1]2021'!$A:$A,$A518,'[1]2021'!$C:$C)-SUMIF('[1]2021'!$E:$E,$A518,'[1]2021'!$G:$G))/12</f>
        <v>0</v>
      </c>
      <c r="K518" s="53">
        <f>+(+SUMIF('[1]2021'!$A:$A,$A518,'[1]2021'!$C:$C)-SUMIF('[1]2021'!$E:$E,$A518,'[1]2021'!$G:$G))/12</f>
        <v>0</v>
      </c>
      <c r="L518" s="53">
        <f>+(+SUMIF('[1]2021'!$A:$A,$A518,'[1]2021'!$C:$C)-SUMIF('[1]2021'!$E:$E,$A518,'[1]2021'!$G:$G))/12</f>
        <v>0</v>
      </c>
      <c r="M518" s="53">
        <f>+(+SUMIF('[1]2021'!$A:$A,$A518,'[1]2021'!$C:$C)-SUMIF('[1]2021'!$E:$E,$A518,'[1]2021'!$G:$G))/12</f>
        <v>0</v>
      </c>
      <c r="N518" s="53">
        <f>+(+SUMIF('[1]2021'!$A:$A,$A518,'[1]2021'!$C:$C)-SUMIF('[1]2021'!$E:$E,$A518,'[1]2021'!$G:$G))/12</f>
        <v>0</v>
      </c>
      <c r="O518" s="53">
        <f>+(+SUMIF('[1]2021'!$A:$A,$A518,'[1]2021'!$C:$C)-SUMIF('[1]2021'!$E:$E,$A518,'[1]2021'!$G:$G))/12</f>
        <v>0</v>
      </c>
      <c r="P518" s="53">
        <f>+(+SUMIF('[1]2021'!$A:$A,$A518,'[1]2021'!$C:$C)-SUMIF('[1]2021'!$E:$E,$A518,'[1]2021'!$G:$G))/12</f>
        <v>0</v>
      </c>
      <c r="Q518" s="53">
        <f>+(+SUMIF('[1]2021'!$A:$A,$A518,'[1]2021'!$C:$C)-SUMIF('[1]2021'!$E:$E,$A518,'[1]2021'!$G:$G))/12</f>
        <v>0</v>
      </c>
      <c r="R518" s="53">
        <f>+(+SUMIF('[1]2021'!$A:$A,$A518,'[1]2021'!$C:$C)-SUMIF('[1]2021'!$E:$E,$A518,'[1]2021'!$G:$G))/12</f>
        <v>0</v>
      </c>
      <c r="S518" s="53">
        <f>+(+SUMIF('[1]2021'!$A:$A,$A518,'[1]2021'!$C:$C)-SUMIF('[1]2021'!$E:$E,$A518,'[1]2021'!$G:$G))/12</f>
        <v>0</v>
      </c>
      <c r="T518" s="53">
        <f>+(+SUMIF('[1]2021'!$A:$A,$A518,'[1]2021'!$C:$C)-SUMIF('[1]2021'!$E:$E,$A518,'[1]2021'!$G:$G))/12</f>
        <v>0</v>
      </c>
      <c r="U518" s="53">
        <f>+SUM(I518:INDEX(I518:T518,1,Settings!$C$4))</f>
        <v>0</v>
      </c>
      <c r="V518" s="53">
        <f t="shared" si="246"/>
        <v>0</v>
      </c>
      <c r="W518" s="53"/>
      <c r="X518" s="53">
        <f>+SUMIFS(postings!$T:$T,postings!$C:$C,'pl-data'!X$2,postings!$D:$D,'pl-data'!X$3,postings!$I:$I,'pl-data'!$A518)-SUMIFS(postings!$W:$W,postings!$C:$C,'pl-data'!X$2,postings!$D:$D,'pl-data'!X$3,postings!$M:$M,'pl-data'!$A518)</f>
        <v>0</v>
      </c>
      <c r="Y518" s="53">
        <f>+SUMIFS(postings!$T:$T,postings!$C:$C,'pl-data'!Y$2,postings!$D:$D,'pl-data'!Y$3,postings!$I:$I,'pl-data'!$A518)-SUMIFS(postings!$W:$W,postings!$C:$C,'pl-data'!Y$2,postings!$D:$D,'pl-data'!Y$3,postings!$M:$M,'pl-data'!$A518)</f>
        <v>0</v>
      </c>
      <c r="Z518" s="53">
        <f>+SUMIFS(postings!$T:$T,postings!$C:$C,'pl-data'!Z$2,postings!$D:$D,'pl-data'!Z$3,postings!$I:$I,'pl-data'!$A518)-SUMIFS(postings!$W:$W,postings!$C:$C,'pl-data'!Z$2,postings!$D:$D,'pl-data'!Z$3,postings!$M:$M,'pl-data'!$A518)</f>
        <v>0</v>
      </c>
      <c r="AA518" s="53">
        <f>+SUMIFS(postings!$T:$T,postings!$C:$C,'pl-data'!AA$2,postings!$D:$D,'pl-data'!AA$3,postings!$I:$I,'pl-data'!$A518)-SUMIFS(postings!$W:$W,postings!$C:$C,'pl-data'!AA$2,postings!$D:$D,'pl-data'!AA$3,postings!$M:$M,'pl-data'!$A518)</f>
        <v>0</v>
      </c>
      <c r="AB518" s="53">
        <f>+SUMIFS(postings!$T:$T,postings!$C:$C,'pl-data'!AB$2,postings!$D:$D,'pl-data'!AB$3,postings!$I:$I,'pl-data'!$A518)-SUMIFS(postings!$W:$W,postings!$C:$C,'pl-data'!AB$2,postings!$D:$D,'pl-data'!AB$3,postings!$M:$M,'pl-data'!$A518)</f>
        <v>0</v>
      </c>
      <c r="AC518" s="53">
        <f>+SUMIFS(postings!$T:$T,postings!$C:$C,'pl-data'!AC$2,postings!$D:$D,'pl-data'!AC$3,postings!$I:$I,'pl-data'!$A518)-SUMIFS(postings!$W:$W,postings!$C:$C,'pl-data'!AC$2,postings!$D:$D,'pl-data'!AC$3,postings!$M:$M,'pl-data'!$A518)</f>
        <v>0</v>
      </c>
      <c r="AD518" s="53">
        <f>+SUMIFS(postings!$T:$T,postings!$C:$C,'pl-data'!AD$2,postings!$D:$D,'pl-data'!AD$3,postings!$I:$I,'pl-data'!$A518)-SUMIFS(postings!$W:$W,postings!$C:$C,'pl-data'!AD$2,postings!$D:$D,'pl-data'!AD$3,postings!$M:$M,'pl-data'!$A518)</f>
        <v>0</v>
      </c>
      <c r="AE518" s="53">
        <f>+SUMIFS(postings!$T:$T,postings!$C:$C,'pl-data'!AE$2,postings!$D:$D,'pl-data'!AE$3,postings!$I:$I,'pl-data'!$A518)-SUMIFS(postings!$W:$W,postings!$C:$C,'pl-data'!AE$2,postings!$D:$D,'pl-data'!AE$3,postings!$M:$M,'pl-data'!$A518)</f>
        <v>0</v>
      </c>
      <c r="AF518" s="53">
        <f>+SUMIFS(postings!$T:$T,postings!$C:$C,'pl-data'!AF$2,postings!$D:$D,'pl-data'!AF$3,postings!$I:$I,'pl-data'!$A518)-SUMIFS(postings!$W:$W,postings!$C:$C,'pl-data'!AF$2,postings!$D:$D,'pl-data'!AF$3,postings!$M:$M,'pl-data'!$A518)</f>
        <v>0</v>
      </c>
      <c r="AG518" s="53">
        <f>+SUMIFS(postings!$T:$T,postings!$C:$C,'pl-data'!AG$2,postings!$D:$D,'pl-data'!AG$3,postings!$I:$I,'pl-data'!$A518)-SUMIFS(postings!$W:$W,postings!$C:$C,'pl-data'!AG$2,postings!$D:$D,'pl-data'!AG$3,postings!$M:$M,'pl-data'!$A518)</f>
        <v>0</v>
      </c>
      <c r="AH518" s="53">
        <f>+SUMIFS(postings!$T:$T,postings!$C:$C,'pl-data'!AH$2,postings!$D:$D,'pl-data'!AH$3,postings!$I:$I,'pl-data'!$A518)-SUMIFS(postings!$W:$W,postings!$C:$C,'pl-data'!AH$2,postings!$D:$D,'pl-data'!AH$3,postings!$M:$M,'pl-data'!$A518)</f>
        <v>0</v>
      </c>
      <c r="AI518" s="53">
        <f>+SUMIFS(postings!$T:$T,postings!$C:$C,'pl-data'!AI$2,postings!$D:$D,'pl-data'!AI$3,postings!$I:$I,'pl-data'!$A518)-SUMIFS(postings!$W:$W,postings!$C:$C,'pl-data'!AI$2,postings!$D:$D,'pl-data'!AI$3,postings!$M:$M,'pl-data'!$A518)</f>
        <v>0</v>
      </c>
      <c r="AJ518" s="53">
        <f>+SUM(X518:INDEX(X518:AI518,1,Settings!$C$4))</f>
        <v>0</v>
      </c>
      <c r="AK518" s="53">
        <f t="shared" si="247"/>
        <v>0</v>
      </c>
      <c r="AL518" s="53"/>
      <c r="AM518" s="53">
        <f t="shared" si="249"/>
        <v>0</v>
      </c>
      <c r="AN518" s="53">
        <f t="shared" si="250"/>
        <v>0</v>
      </c>
      <c r="AO518" s="53">
        <f t="shared" si="251"/>
        <v>0</v>
      </c>
      <c r="AP518" s="53">
        <f t="shared" si="252"/>
        <v>0</v>
      </c>
      <c r="AQ518" s="53">
        <f t="shared" si="253"/>
        <v>0</v>
      </c>
      <c r="AR518" s="53">
        <f t="shared" si="254"/>
        <v>0</v>
      </c>
      <c r="AS518" s="53">
        <f t="shared" si="255"/>
        <v>0</v>
      </c>
      <c r="AT518" s="53">
        <f t="shared" si="256"/>
        <v>0</v>
      </c>
      <c r="AU518" s="53">
        <f t="shared" si="257"/>
        <v>0</v>
      </c>
      <c r="AV518" s="53">
        <f t="shared" si="258"/>
        <v>0</v>
      </c>
      <c r="AW518" s="53">
        <f t="shared" si="259"/>
        <v>0</v>
      </c>
      <c r="AX518" s="53">
        <f t="shared" si="260"/>
        <v>0</v>
      </c>
      <c r="AY518" s="53">
        <f>+SUM(AM518:INDEX(AM518:AX518,1,Settings!$C$4))</f>
        <v>0</v>
      </c>
      <c r="AZ518" s="53">
        <f t="shared" si="248"/>
        <v>0</v>
      </c>
      <c r="BA518" s="53"/>
      <c r="BB518" s="53">
        <f t="shared" si="267"/>
        <v>0</v>
      </c>
      <c r="BC518" s="53">
        <f t="shared" si="268"/>
        <v>0</v>
      </c>
      <c r="BD518" s="53">
        <f t="shared" si="269"/>
        <v>0</v>
      </c>
      <c r="BE518" s="53">
        <f t="shared" si="270"/>
        <v>0</v>
      </c>
      <c r="BF518" s="53">
        <f t="shared" si="271"/>
        <v>0</v>
      </c>
      <c r="BG518" s="53">
        <f t="shared" si="272"/>
        <v>0</v>
      </c>
      <c r="BH518" s="53">
        <f t="shared" si="273"/>
        <v>0</v>
      </c>
      <c r="BI518" s="53">
        <f t="shared" si="274"/>
        <v>0</v>
      </c>
      <c r="BJ518" s="53">
        <f t="shared" si="275"/>
        <v>0</v>
      </c>
      <c r="BK518" s="53">
        <f t="shared" si="276"/>
        <v>0</v>
      </c>
      <c r="BL518" s="53">
        <f t="shared" si="277"/>
        <v>0</v>
      </c>
      <c r="BM518" s="53">
        <f t="shared" si="278"/>
        <v>0</v>
      </c>
      <c r="BN518" s="53">
        <f t="shared" ref="BN518:BN581" si="281">+SUM(BB518:BM518)</f>
        <v>0</v>
      </c>
      <c r="BO518" s="53"/>
      <c r="BP518" s="53">
        <f t="shared" si="279"/>
        <v>0</v>
      </c>
      <c r="BQ518" s="53"/>
      <c r="BR518" s="53">
        <f t="shared" si="280"/>
        <v>0</v>
      </c>
    </row>
    <row r="519" spans="1:70" x14ac:dyDescent="0.2">
      <c r="A519" s="6">
        <v>8160</v>
      </c>
      <c r="B519" s="6" t="str">
        <f>+VLOOKUP(A519,masterfile!B:C,2,FALSE)</f>
        <v>Stfreie Umsätze ohne VoSt-Abzug § 4 UStG</v>
      </c>
      <c r="D519" s="53">
        <f>+SUMIF('[1]2017'!$A:$A,$A519,'[1]2017'!$C:$C)-SUMIF('[1]2017'!$E:$E,$A519,'[1]2017'!$G:$G)</f>
        <v>0</v>
      </c>
      <c r="E519" s="53">
        <f>+SUMIF('[1]2018'!$A:$A,$A519,'[1]2018'!$C:$C)-SUMIF('[1]2018'!$E:$E,$A519,'[1]2018'!$G:$G)</f>
        <v>0</v>
      </c>
      <c r="F519" s="53">
        <f>+SUMIF('[1]2019'!$A:$A,$A519,'[1]2019'!$C:$C)-SUMIF('[1]2019'!$E:$E,$A519,'[1]2019'!$G:$G)</f>
        <v>0</v>
      </c>
      <c r="G519" s="53">
        <f>+SUMIF('[1]2020'!$A:$A,$A519,'[1]2020'!$C:$C)-SUMIF('[1]2020'!$E:$E,$A519,'[1]2020'!$G:$G)</f>
        <v>0</v>
      </c>
      <c r="H519" s="53"/>
      <c r="I519" s="53">
        <f>+(+SUMIF('[1]2021'!$A:$A,$A519,'[1]2021'!$C:$C)-SUMIF('[1]2021'!$E:$E,$A519,'[1]2021'!$G:$G))/12</f>
        <v>0</v>
      </c>
      <c r="J519" s="53">
        <f>+(+SUMIF('[1]2021'!$A:$A,$A519,'[1]2021'!$C:$C)-SUMIF('[1]2021'!$E:$E,$A519,'[1]2021'!$G:$G))/12</f>
        <v>0</v>
      </c>
      <c r="K519" s="53">
        <f>+(+SUMIF('[1]2021'!$A:$A,$A519,'[1]2021'!$C:$C)-SUMIF('[1]2021'!$E:$E,$A519,'[1]2021'!$G:$G))/12</f>
        <v>0</v>
      </c>
      <c r="L519" s="53">
        <f>+(+SUMIF('[1]2021'!$A:$A,$A519,'[1]2021'!$C:$C)-SUMIF('[1]2021'!$E:$E,$A519,'[1]2021'!$G:$G))/12</f>
        <v>0</v>
      </c>
      <c r="M519" s="53">
        <f>+(+SUMIF('[1]2021'!$A:$A,$A519,'[1]2021'!$C:$C)-SUMIF('[1]2021'!$E:$E,$A519,'[1]2021'!$G:$G))/12</f>
        <v>0</v>
      </c>
      <c r="N519" s="53">
        <f>+(+SUMIF('[1]2021'!$A:$A,$A519,'[1]2021'!$C:$C)-SUMIF('[1]2021'!$E:$E,$A519,'[1]2021'!$G:$G))/12</f>
        <v>0</v>
      </c>
      <c r="O519" s="53">
        <f>+(+SUMIF('[1]2021'!$A:$A,$A519,'[1]2021'!$C:$C)-SUMIF('[1]2021'!$E:$E,$A519,'[1]2021'!$G:$G))/12</f>
        <v>0</v>
      </c>
      <c r="P519" s="53">
        <f>+(+SUMIF('[1]2021'!$A:$A,$A519,'[1]2021'!$C:$C)-SUMIF('[1]2021'!$E:$E,$A519,'[1]2021'!$G:$G))/12</f>
        <v>0</v>
      </c>
      <c r="Q519" s="53">
        <f>+(+SUMIF('[1]2021'!$A:$A,$A519,'[1]2021'!$C:$C)-SUMIF('[1]2021'!$E:$E,$A519,'[1]2021'!$G:$G))/12</f>
        <v>0</v>
      </c>
      <c r="R519" s="53">
        <f>+(+SUMIF('[1]2021'!$A:$A,$A519,'[1]2021'!$C:$C)-SUMIF('[1]2021'!$E:$E,$A519,'[1]2021'!$G:$G))/12</f>
        <v>0</v>
      </c>
      <c r="S519" s="53">
        <f>+(+SUMIF('[1]2021'!$A:$A,$A519,'[1]2021'!$C:$C)-SUMIF('[1]2021'!$E:$E,$A519,'[1]2021'!$G:$G))/12</f>
        <v>0</v>
      </c>
      <c r="T519" s="53">
        <f>+(+SUMIF('[1]2021'!$A:$A,$A519,'[1]2021'!$C:$C)-SUMIF('[1]2021'!$E:$E,$A519,'[1]2021'!$G:$G))/12</f>
        <v>0</v>
      </c>
      <c r="U519" s="53">
        <f>+SUM(I519:INDEX(I519:T519,1,Settings!$C$4))</f>
        <v>0</v>
      </c>
      <c r="V519" s="53">
        <f t="shared" ref="V519:V582" si="282">+SUM(I519:T519)</f>
        <v>0</v>
      </c>
      <c r="W519" s="53"/>
      <c r="X519" s="53">
        <f>+SUMIFS(postings!$T:$T,postings!$C:$C,'pl-data'!X$2,postings!$D:$D,'pl-data'!X$3,postings!$I:$I,'pl-data'!$A519)-SUMIFS(postings!$W:$W,postings!$C:$C,'pl-data'!X$2,postings!$D:$D,'pl-data'!X$3,postings!$M:$M,'pl-data'!$A519)</f>
        <v>0</v>
      </c>
      <c r="Y519" s="53">
        <f>+SUMIFS(postings!$T:$T,postings!$C:$C,'pl-data'!Y$2,postings!$D:$D,'pl-data'!Y$3,postings!$I:$I,'pl-data'!$A519)-SUMIFS(postings!$W:$W,postings!$C:$C,'pl-data'!Y$2,postings!$D:$D,'pl-data'!Y$3,postings!$M:$M,'pl-data'!$A519)</f>
        <v>0</v>
      </c>
      <c r="Z519" s="53">
        <f>+SUMIFS(postings!$T:$T,postings!$C:$C,'pl-data'!Z$2,postings!$D:$D,'pl-data'!Z$3,postings!$I:$I,'pl-data'!$A519)-SUMIFS(postings!$W:$W,postings!$C:$C,'pl-data'!Z$2,postings!$D:$D,'pl-data'!Z$3,postings!$M:$M,'pl-data'!$A519)</f>
        <v>0</v>
      </c>
      <c r="AA519" s="53">
        <f>+SUMIFS(postings!$T:$T,postings!$C:$C,'pl-data'!AA$2,postings!$D:$D,'pl-data'!AA$3,postings!$I:$I,'pl-data'!$A519)-SUMIFS(postings!$W:$W,postings!$C:$C,'pl-data'!AA$2,postings!$D:$D,'pl-data'!AA$3,postings!$M:$M,'pl-data'!$A519)</f>
        <v>0</v>
      </c>
      <c r="AB519" s="53">
        <f>+SUMIFS(postings!$T:$T,postings!$C:$C,'pl-data'!AB$2,postings!$D:$D,'pl-data'!AB$3,postings!$I:$I,'pl-data'!$A519)-SUMIFS(postings!$W:$W,postings!$C:$C,'pl-data'!AB$2,postings!$D:$D,'pl-data'!AB$3,postings!$M:$M,'pl-data'!$A519)</f>
        <v>0</v>
      </c>
      <c r="AC519" s="53">
        <f>+SUMIFS(postings!$T:$T,postings!$C:$C,'pl-data'!AC$2,postings!$D:$D,'pl-data'!AC$3,postings!$I:$I,'pl-data'!$A519)-SUMIFS(postings!$W:$W,postings!$C:$C,'pl-data'!AC$2,postings!$D:$D,'pl-data'!AC$3,postings!$M:$M,'pl-data'!$A519)</f>
        <v>0</v>
      </c>
      <c r="AD519" s="53">
        <f>+SUMIFS(postings!$T:$T,postings!$C:$C,'pl-data'!AD$2,postings!$D:$D,'pl-data'!AD$3,postings!$I:$I,'pl-data'!$A519)-SUMIFS(postings!$W:$W,postings!$C:$C,'pl-data'!AD$2,postings!$D:$D,'pl-data'!AD$3,postings!$M:$M,'pl-data'!$A519)</f>
        <v>0</v>
      </c>
      <c r="AE519" s="53">
        <f>+SUMIFS(postings!$T:$T,postings!$C:$C,'pl-data'!AE$2,postings!$D:$D,'pl-data'!AE$3,postings!$I:$I,'pl-data'!$A519)-SUMIFS(postings!$W:$W,postings!$C:$C,'pl-data'!AE$2,postings!$D:$D,'pl-data'!AE$3,postings!$M:$M,'pl-data'!$A519)</f>
        <v>0</v>
      </c>
      <c r="AF519" s="53">
        <f>+SUMIFS(postings!$T:$T,postings!$C:$C,'pl-data'!AF$2,postings!$D:$D,'pl-data'!AF$3,postings!$I:$I,'pl-data'!$A519)-SUMIFS(postings!$W:$W,postings!$C:$C,'pl-data'!AF$2,postings!$D:$D,'pl-data'!AF$3,postings!$M:$M,'pl-data'!$A519)</f>
        <v>0</v>
      </c>
      <c r="AG519" s="53">
        <f>+SUMIFS(postings!$T:$T,postings!$C:$C,'pl-data'!AG$2,postings!$D:$D,'pl-data'!AG$3,postings!$I:$I,'pl-data'!$A519)-SUMIFS(postings!$W:$W,postings!$C:$C,'pl-data'!AG$2,postings!$D:$D,'pl-data'!AG$3,postings!$M:$M,'pl-data'!$A519)</f>
        <v>0</v>
      </c>
      <c r="AH519" s="53">
        <f>+SUMIFS(postings!$T:$T,postings!$C:$C,'pl-data'!AH$2,postings!$D:$D,'pl-data'!AH$3,postings!$I:$I,'pl-data'!$A519)-SUMIFS(postings!$W:$W,postings!$C:$C,'pl-data'!AH$2,postings!$D:$D,'pl-data'!AH$3,postings!$M:$M,'pl-data'!$A519)</f>
        <v>0</v>
      </c>
      <c r="AI519" s="53">
        <f>+SUMIFS(postings!$T:$T,postings!$C:$C,'pl-data'!AI$2,postings!$D:$D,'pl-data'!AI$3,postings!$I:$I,'pl-data'!$A519)-SUMIFS(postings!$W:$W,postings!$C:$C,'pl-data'!AI$2,postings!$D:$D,'pl-data'!AI$3,postings!$M:$M,'pl-data'!$A519)</f>
        <v>0</v>
      </c>
      <c r="AJ519" s="53">
        <f>+SUM(X519:INDEX(X519:AI519,1,Settings!$C$4))</f>
        <v>0</v>
      </c>
      <c r="AK519" s="53">
        <f t="shared" ref="AK519:AK582" si="283">+SUM(X519:AI519)</f>
        <v>0</v>
      </c>
      <c r="AL519" s="53"/>
      <c r="AM519" s="53">
        <f t="shared" si="249"/>
        <v>0</v>
      </c>
      <c r="AN519" s="53">
        <f t="shared" si="250"/>
        <v>0</v>
      </c>
      <c r="AO519" s="53">
        <f t="shared" si="251"/>
        <v>0</v>
      </c>
      <c r="AP519" s="53">
        <f t="shared" si="252"/>
        <v>0</v>
      </c>
      <c r="AQ519" s="53">
        <f t="shared" si="253"/>
        <v>0</v>
      </c>
      <c r="AR519" s="53">
        <f t="shared" si="254"/>
        <v>0</v>
      </c>
      <c r="AS519" s="53">
        <f t="shared" si="255"/>
        <v>0</v>
      </c>
      <c r="AT519" s="53">
        <f t="shared" si="256"/>
        <v>0</v>
      </c>
      <c r="AU519" s="53">
        <f t="shared" si="257"/>
        <v>0</v>
      </c>
      <c r="AV519" s="53">
        <f t="shared" si="258"/>
        <v>0</v>
      </c>
      <c r="AW519" s="53">
        <f t="shared" si="259"/>
        <v>0</v>
      </c>
      <c r="AX519" s="53">
        <f t="shared" si="260"/>
        <v>0</v>
      </c>
      <c r="AY519" s="53">
        <f>+SUM(AM519:INDEX(AM519:AX519,1,Settings!$C$4))</f>
        <v>0</v>
      </c>
      <c r="AZ519" s="53">
        <f t="shared" ref="AZ519:AZ582" si="284">+SUM(AM519:AX519)</f>
        <v>0</v>
      </c>
      <c r="BA519" s="53"/>
      <c r="BB519" s="53">
        <f t="shared" si="267"/>
        <v>0</v>
      </c>
      <c r="BC519" s="53">
        <f t="shared" si="268"/>
        <v>0</v>
      </c>
      <c r="BD519" s="53">
        <f t="shared" si="269"/>
        <v>0</v>
      </c>
      <c r="BE519" s="53">
        <f t="shared" si="270"/>
        <v>0</v>
      </c>
      <c r="BF519" s="53">
        <f t="shared" si="271"/>
        <v>0</v>
      </c>
      <c r="BG519" s="53">
        <f t="shared" si="272"/>
        <v>0</v>
      </c>
      <c r="BH519" s="53">
        <f t="shared" si="273"/>
        <v>0</v>
      </c>
      <c r="BI519" s="53">
        <f t="shared" si="274"/>
        <v>0</v>
      </c>
      <c r="BJ519" s="53">
        <f t="shared" si="275"/>
        <v>0</v>
      </c>
      <c r="BK519" s="53">
        <f t="shared" si="276"/>
        <v>0</v>
      </c>
      <c r="BL519" s="53">
        <f t="shared" si="277"/>
        <v>0</v>
      </c>
      <c r="BM519" s="53">
        <f t="shared" si="278"/>
        <v>0</v>
      </c>
      <c r="BN519" s="53">
        <f t="shared" si="281"/>
        <v>0</v>
      </c>
      <c r="BO519" s="53"/>
      <c r="BP519" s="53">
        <f t="shared" si="279"/>
        <v>0</v>
      </c>
      <c r="BQ519" s="53"/>
      <c r="BR519" s="53">
        <f t="shared" si="280"/>
        <v>0</v>
      </c>
    </row>
    <row r="520" spans="1:70" x14ac:dyDescent="0.2">
      <c r="A520" s="6">
        <v>8165</v>
      </c>
      <c r="B520" s="6" t="str">
        <f>+VLOOKUP(A520,masterfile!B:C,2,FALSE)</f>
        <v>Steuerfreie Umsätze ohne Vorsteuerabzug</v>
      </c>
      <c r="D520" s="53">
        <f>+SUMIF('[1]2017'!$A:$A,$A520,'[1]2017'!$C:$C)-SUMIF('[1]2017'!$E:$E,$A520,'[1]2017'!$G:$G)</f>
        <v>0</v>
      </c>
      <c r="E520" s="53">
        <f>+SUMIF('[1]2018'!$A:$A,$A520,'[1]2018'!$C:$C)-SUMIF('[1]2018'!$E:$E,$A520,'[1]2018'!$G:$G)</f>
        <v>0</v>
      </c>
      <c r="F520" s="53">
        <f>+SUMIF('[1]2019'!$A:$A,$A520,'[1]2019'!$C:$C)-SUMIF('[1]2019'!$E:$E,$A520,'[1]2019'!$G:$G)</f>
        <v>0</v>
      </c>
      <c r="G520" s="53">
        <f>+SUMIF('[1]2020'!$A:$A,$A520,'[1]2020'!$C:$C)-SUMIF('[1]2020'!$E:$E,$A520,'[1]2020'!$G:$G)</f>
        <v>0</v>
      </c>
      <c r="H520" s="53"/>
      <c r="I520" s="53">
        <f>+(+SUMIF('[1]2021'!$A:$A,$A520,'[1]2021'!$C:$C)-SUMIF('[1]2021'!$E:$E,$A520,'[1]2021'!$G:$G))/12</f>
        <v>0</v>
      </c>
      <c r="J520" s="53">
        <f>+(+SUMIF('[1]2021'!$A:$A,$A520,'[1]2021'!$C:$C)-SUMIF('[1]2021'!$E:$E,$A520,'[1]2021'!$G:$G))/12</f>
        <v>0</v>
      </c>
      <c r="K520" s="53">
        <f>+(+SUMIF('[1]2021'!$A:$A,$A520,'[1]2021'!$C:$C)-SUMIF('[1]2021'!$E:$E,$A520,'[1]2021'!$G:$G))/12</f>
        <v>0</v>
      </c>
      <c r="L520" s="53">
        <f>+(+SUMIF('[1]2021'!$A:$A,$A520,'[1]2021'!$C:$C)-SUMIF('[1]2021'!$E:$E,$A520,'[1]2021'!$G:$G))/12</f>
        <v>0</v>
      </c>
      <c r="M520" s="53">
        <f>+(+SUMIF('[1]2021'!$A:$A,$A520,'[1]2021'!$C:$C)-SUMIF('[1]2021'!$E:$E,$A520,'[1]2021'!$G:$G))/12</f>
        <v>0</v>
      </c>
      <c r="N520" s="53">
        <f>+(+SUMIF('[1]2021'!$A:$A,$A520,'[1]2021'!$C:$C)-SUMIF('[1]2021'!$E:$E,$A520,'[1]2021'!$G:$G))/12</f>
        <v>0</v>
      </c>
      <c r="O520" s="53">
        <f>+(+SUMIF('[1]2021'!$A:$A,$A520,'[1]2021'!$C:$C)-SUMIF('[1]2021'!$E:$E,$A520,'[1]2021'!$G:$G))/12</f>
        <v>0</v>
      </c>
      <c r="P520" s="53">
        <f>+(+SUMIF('[1]2021'!$A:$A,$A520,'[1]2021'!$C:$C)-SUMIF('[1]2021'!$E:$E,$A520,'[1]2021'!$G:$G))/12</f>
        <v>0</v>
      </c>
      <c r="Q520" s="53">
        <f>+(+SUMIF('[1]2021'!$A:$A,$A520,'[1]2021'!$C:$C)-SUMIF('[1]2021'!$E:$E,$A520,'[1]2021'!$G:$G))/12</f>
        <v>0</v>
      </c>
      <c r="R520" s="53">
        <f>+(+SUMIF('[1]2021'!$A:$A,$A520,'[1]2021'!$C:$C)-SUMIF('[1]2021'!$E:$E,$A520,'[1]2021'!$G:$G))/12</f>
        <v>0</v>
      </c>
      <c r="S520" s="53">
        <f>+(+SUMIF('[1]2021'!$A:$A,$A520,'[1]2021'!$C:$C)-SUMIF('[1]2021'!$E:$E,$A520,'[1]2021'!$G:$G))/12</f>
        <v>0</v>
      </c>
      <c r="T520" s="53">
        <f>+(+SUMIF('[1]2021'!$A:$A,$A520,'[1]2021'!$C:$C)-SUMIF('[1]2021'!$E:$E,$A520,'[1]2021'!$G:$G))/12</f>
        <v>0</v>
      </c>
      <c r="U520" s="53">
        <f>+SUM(I520:INDEX(I520:T520,1,Settings!$C$4))</f>
        <v>0</v>
      </c>
      <c r="V520" s="53">
        <f t="shared" si="282"/>
        <v>0</v>
      </c>
      <c r="W520" s="53"/>
      <c r="X520" s="53">
        <f>+SUMIFS(postings!$T:$T,postings!$C:$C,'pl-data'!X$2,postings!$D:$D,'pl-data'!X$3,postings!$I:$I,'pl-data'!$A520)-SUMIFS(postings!$W:$W,postings!$C:$C,'pl-data'!X$2,postings!$D:$D,'pl-data'!X$3,postings!$M:$M,'pl-data'!$A520)</f>
        <v>0</v>
      </c>
      <c r="Y520" s="53">
        <f>+SUMIFS(postings!$T:$T,postings!$C:$C,'pl-data'!Y$2,postings!$D:$D,'pl-data'!Y$3,postings!$I:$I,'pl-data'!$A520)-SUMIFS(postings!$W:$W,postings!$C:$C,'pl-data'!Y$2,postings!$D:$D,'pl-data'!Y$3,postings!$M:$M,'pl-data'!$A520)</f>
        <v>0</v>
      </c>
      <c r="Z520" s="53">
        <f>+SUMIFS(postings!$T:$T,postings!$C:$C,'pl-data'!Z$2,postings!$D:$D,'pl-data'!Z$3,postings!$I:$I,'pl-data'!$A520)-SUMIFS(postings!$W:$W,postings!$C:$C,'pl-data'!Z$2,postings!$D:$D,'pl-data'!Z$3,postings!$M:$M,'pl-data'!$A520)</f>
        <v>0</v>
      </c>
      <c r="AA520" s="53">
        <f>+SUMIFS(postings!$T:$T,postings!$C:$C,'pl-data'!AA$2,postings!$D:$D,'pl-data'!AA$3,postings!$I:$I,'pl-data'!$A520)-SUMIFS(postings!$W:$W,postings!$C:$C,'pl-data'!AA$2,postings!$D:$D,'pl-data'!AA$3,postings!$M:$M,'pl-data'!$A520)</f>
        <v>0</v>
      </c>
      <c r="AB520" s="53">
        <f>+SUMIFS(postings!$T:$T,postings!$C:$C,'pl-data'!AB$2,postings!$D:$D,'pl-data'!AB$3,postings!$I:$I,'pl-data'!$A520)-SUMIFS(postings!$W:$W,postings!$C:$C,'pl-data'!AB$2,postings!$D:$D,'pl-data'!AB$3,postings!$M:$M,'pl-data'!$A520)</f>
        <v>0</v>
      </c>
      <c r="AC520" s="53">
        <f>+SUMIFS(postings!$T:$T,postings!$C:$C,'pl-data'!AC$2,postings!$D:$D,'pl-data'!AC$3,postings!$I:$I,'pl-data'!$A520)-SUMIFS(postings!$W:$W,postings!$C:$C,'pl-data'!AC$2,postings!$D:$D,'pl-data'!AC$3,postings!$M:$M,'pl-data'!$A520)</f>
        <v>0</v>
      </c>
      <c r="AD520" s="53">
        <f>+SUMIFS(postings!$T:$T,postings!$C:$C,'pl-data'!AD$2,postings!$D:$D,'pl-data'!AD$3,postings!$I:$I,'pl-data'!$A520)-SUMIFS(postings!$W:$W,postings!$C:$C,'pl-data'!AD$2,postings!$D:$D,'pl-data'!AD$3,postings!$M:$M,'pl-data'!$A520)</f>
        <v>0</v>
      </c>
      <c r="AE520" s="53">
        <f>+SUMIFS(postings!$T:$T,postings!$C:$C,'pl-data'!AE$2,postings!$D:$D,'pl-data'!AE$3,postings!$I:$I,'pl-data'!$A520)-SUMIFS(postings!$W:$W,postings!$C:$C,'pl-data'!AE$2,postings!$D:$D,'pl-data'!AE$3,postings!$M:$M,'pl-data'!$A520)</f>
        <v>0</v>
      </c>
      <c r="AF520" s="53">
        <f>+SUMIFS(postings!$T:$T,postings!$C:$C,'pl-data'!AF$2,postings!$D:$D,'pl-data'!AF$3,postings!$I:$I,'pl-data'!$A520)-SUMIFS(postings!$W:$W,postings!$C:$C,'pl-data'!AF$2,postings!$D:$D,'pl-data'!AF$3,postings!$M:$M,'pl-data'!$A520)</f>
        <v>0</v>
      </c>
      <c r="AG520" s="53">
        <f>+SUMIFS(postings!$T:$T,postings!$C:$C,'pl-data'!AG$2,postings!$D:$D,'pl-data'!AG$3,postings!$I:$I,'pl-data'!$A520)-SUMIFS(postings!$W:$W,postings!$C:$C,'pl-data'!AG$2,postings!$D:$D,'pl-data'!AG$3,postings!$M:$M,'pl-data'!$A520)</f>
        <v>0</v>
      </c>
      <c r="AH520" s="53">
        <f>+SUMIFS(postings!$T:$T,postings!$C:$C,'pl-data'!AH$2,postings!$D:$D,'pl-data'!AH$3,postings!$I:$I,'pl-data'!$A520)-SUMIFS(postings!$W:$W,postings!$C:$C,'pl-data'!AH$2,postings!$D:$D,'pl-data'!AH$3,postings!$M:$M,'pl-data'!$A520)</f>
        <v>0</v>
      </c>
      <c r="AI520" s="53">
        <f>+SUMIFS(postings!$T:$T,postings!$C:$C,'pl-data'!AI$2,postings!$D:$D,'pl-data'!AI$3,postings!$I:$I,'pl-data'!$A520)-SUMIFS(postings!$W:$W,postings!$C:$C,'pl-data'!AI$2,postings!$D:$D,'pl-data'!AI$3,postings!$M:$M,'pl-data'!$A520)</f>
        <v>0</v>
      </c>
      <c r="AJ520" s="53">
        <f>+SUM(X520:INDEX(X520:AI520,1,Settings!$C$4))</f>
        <v>0</v>
      </c>
      <c r="AK520" s="53">
        <f t="shared" si="283"/>
        <v>0</v>
      </c>
      <c r="AL520" s="53"/>
      <c r="AM520" s="53">
        <f t="shared" si="249"/>
        <v>0</v>
      </c>
      <c r="AN520" s="53">
        <f t="shared" si="250"/>
        <v>0</v>
      </c>
      <c r="AO520" s="53">
        <f t="shared" si="251"/>
        <v>0</v>
      </c>
      <c r="AP520" s="53">
        <f t="shared" si="252"/>
        <v>0</v>
      </c>
      <c r="AQ520" s="53">
        <f t="shared" si="253"/>
        <v>0</v>
      </c>
      <c r="AR520" s="53">
        <f t="shared" si="254"/>
        <v>0</v>
      </c>
      <c r="AS520" s="53">
        <f t="shared" si="255"/>
        <v>0</v>
      </c>
      <c r="AT520" s="53">
        <f t="shared" si="256"/>
        <v>0</v>
      </c>
      <c r="AU520" s="53">
        <f t="shared" si="257"/>
        <v>0</v>
      </c>
      <c r="AV520" s="53">
        <f t="shared" si="258"/>
        <v>0</v>
      </c>
      <c r="AW520" s="53">
        <f t="shared" si="259"/>
        <v>0</v>
      </c>
      <c r="AX520" s="53">
        <f t="shared" si="260"/>
        <v>0</v>
      </c>
      <c r="AY520" s="53">
        <f>+SUM(AM520:INDEX(AM520:AX520,1,Settings!$C$4))</f>
        <v>0</v>
      </c>
      <c r="AZ520" s="53">
        <f t="shared" si="284"/>
        <v>0</v>
      </c>
      <c r="BA520" s="53"/>
      <c r="BB520" s="53">
        <f t="shared" si="267"/>
        <v>0</v>
      </c>
      <c r="BC520" s="53">
        <f t="shared" si="268"/>
        <v>0</v>
      </c>
      <c r="BD520" s="53">
        <f t="shared" si="269"/>
        <v>0</v>
      </c>
      <c r="BE520" s="53">
        <f t="shared" si="270"/>
        <v>0</v>
      </c>
      <c r="BF520" s="53">
        <f t="shared" si="271"/>
        <v>0</v>
      </c>
      <c r="BG520" s="53">
        <f t="shared" si="272"/>
        <v>0</v>
      </c>
      <c r="BH520" s="53">
        <f t="shared" si="273"/>
        <v>0</v>
      </c>
      <c r="BI520" s="53">
        <f t="shared" si="274"/>
        <v>0</v>
      </c>
      <c r="BJ520" s="53">
        <f t="shared" si="275"/>
        <v>0</v>
      </c>
      <c r="BK520" s="53">
        <f t="shared" si="276"/>
        <v>0</v>
      </c>
      <c r="BL520" s="53">
        <f t="shared" si="277"/>
        <v>0</v>
      </c>
      <c r="BM520" s="53">
        <f t="shared" si="278"/>
        <v>0</v>
      </c>
      <c r="BN520" s="53">
        <f t="shared" si="281"/>
        <v>0</v>
      </c>
      <c r="BO520" s="53"/>
      <c r="BP520" s="53">
        <f t="shared" si="279"/>
        <v>0</v>
      </c>
      <c r="BQ520" s="53"/>
      <c r="BR520" s="53">
        <f t="shared" si="280"/>
        <v>0</v>
      </c>
    </row>
    <row r="521" spans="1:70" x14ac:dyDescent="0.2">
      <c r="A521" s="6">
        <v>8190</v>
      </c>
      <c r="B521" s="6" t="str">
        <f>+VLOOKUP(A521,masterfile!B:C,2,FALSE)</f>
        <v>Erlöse nach § 24 UStG</v>
      </c>
      <c r="D521" s="53">
        <f>+SUMIF('[1]2017'!$A:$A,$A521,'[1]2017'!$C:$C)-SUMIF('[1]2017'!$E:$E,$A521,'[1]2017'!$G:$G)</f>
        <v>0</v>
      </c>
      <c r="E521" s="53">
        <f>+SUMIF('[1]2018'!$A:$A,$A521,'[1]2018'!$C:$C)-SUMIF('[1]2018'!$E:$E,$A521,'[1]2018'!$G:$G)</f>
        <v>0</v>
      </c>
      <c r="F521" s="53">
        <f>+SUMIF('[1]2019'!$A:$A,$A521,'[1]2019'!$C:$C)-SUMIF('[1]2019'!$E:$E,$A521,'[1]2019'!$G:$G)</f>
        <v>0</v>
      </c>
      <c r="G521" s="53">
        <f>+SUMIF('[1]2020'!$A:$A,$A521,'[1]2020'!$C:$C)-SUMIF('[1]2020'!$E:$E,$A521,'[1]2020'!$G:$G)</f>
        <v>0</v>
      </c>
      <c r="H521" s="53"/>
      <c r="I521" s="53">
        <f>+(+SUMIF('[1]2021'!$A:$A,$A521,'[1]2021'!$C:$C)-SUMIF('[1]2021'!$E:$E,$A521,'[1]2021'!$G:$G))/12</f>
        <v>0</v>
      </c>
      <c r="J521" s="53">
        <f>+(+SUMIF('[1]2021'!$A:$A,$A521,'[1]2021'!$C:$C)-SUMIF('[1]2021'!$E:$E,$A521,'[1]2021'!$G:$G))/12</f>
        <v>0</v>
      </c>
      <c r="K521" s="53">
        <f>+(+SUMIF('[1]2021'!$A:$A,$A521,'[1]2021'!$C:$C)-SUMIF('[1]2021'!$E:$E,$A521,'[1]2021'!$G:$G))/12</f>
        <v>0</v>
      </c>
      <c r="L521" s="53">
        <f>+(+SUMIF('[1]2021'!$A:$A,$A521,'[1]2021'!$C:$C)-SUMIF('[1]2021'!$E:$E,$A521,'[1]2021'!$G:$G))/12</f>
        <v>0</v>
      </c>
      <c r="M521" s="53">
        <f>+(+SUMIF('[1]2021'!$A:$A,$A521,'[1]2021'!$C:$C)-SUMIF('[1]2021'!$E:$E,$A521,'[1]2021'!$G:$G))/12</f>
        <v>0</v>
      </c>
      <c r="N521" s="53">
        <f>+(+SUMIF('[1]2021'!$A:$A,$A521,'[1]2021'!$C:$C)-SUMIF('[1]2021'!$E:$E,$A521,'[1]2021'!$G:$G))/12</f>
        <v>0</v>
      </c>
      <c r="O521" s="53">
        <f>+(+SUMIF('[1]2021'!$A:$A,$A521,'[1]2021'!$C:$C)-SUMIF('[1]2021'!$E:$E,$A521,'[1]2021'!$G:$G))/12</f>
        <v>0</v>
      </c>
      <c r="P521" s="53">
        <f>+(+SUMIF('[1]2021'!$A:$A,$A521,'[1]2021'!$C:$C)-SUMIF('[1]2021'!$E:$E,$A521,'[1]2021'!$G:$G))/12</f>
        <v>0</v>
      </c>
      <c r="Q521" s="53">
        <f>+(+SUMIF('[1]2021'!$A:$A,$A521,'[1]2021'!$C:$C)-SUMIF('[1]2021'!$E:$E,$A521,'[1]2021'!$G:$G))/12</f>
        <v>0</v>
      </c>
      <c r="R521" s="53">
        <f>+(+SUMIF('[1]2021'!$A:$A,$A521,'[1]2021'!$C:$C)-SUMIF('[1]2021'!$E:$E,$A521,'[1]2021'!$G:$G))/12</f>
        <v>0</v>
      </c>
      <c r="S521" s="53">
        <f>+(+SUMIF('[1]2021'!$A:$A,$A521,'[1]2021'!$C:$C)-SUMIF('[1]2021'!$E:$E,$A521,'[1]2021'!$G:$G))/12</f>
        <v>0</v>
      </c>
      <c r="T521" s="53">
        <f>+(+SUMIF('[1]2021'!$A:$A,$A521,'[1]2021'!$C:$C)-SUMIF('[1]2021'!$E:$E,$A521,'[1]2021'!$G:$G))/12</f>
        <v>0</v>
      </c>
      <c r="U521" s="53">
        <f>+SUM(I521:INDEX(I521:T521,1,Settings!$C$4))</f>
        <v>0</v>
      </c>
      <c r="V521" s="53">
        <f t="shared" si="282"/>
        <v>0</v>
      </c>
      <c r="W521" s="53"/>
      <c r="X521" s="53">
        <f>+SUMIFS(postings!$T:$T,postings!$C:$C,'pl-data'!X$2,postings!$D:$D,'pl-data'!X$3,postings!$I:$I,'pl-data'!$A521)-SUMIFS(postings!$W:$W,postings!$C:$C,'pl-data'!X$2,postings!$D:$D,'pl-data'!X$3,postings!$M:$M,'pl-data'!$A521)</f>
        <v>0</v>
      </c>
      <c r="Y521" s="53">
        <f>+SUMIFS(postings!$T:$T,postings!$C:$C,'pl-data'!Y$2,postings!$D:$D,'pl-data'!Y$3,postings!$I:$I,'pl-data'!$A521)-SUMIFS(postings!$W:$W,postings!$C:$C,'pl-data'!Y$2,postings!$D:$D,'pl-data'!Y$3,postings!$M:$M,'pl-data'!$A521)</f>
        <v>0</v>
      </c>
      <c r="Z521" s="53">
        <f>+SUMIFS(postings!$T:$T,postings!$C:$C,'pl-data'!Z$2,postings!$D:$D,'pl-data'!Z$3,postings!$I:$I,'pl-data'!$A521)-SUMIFS(postings!$W:$W,postings!$C:$C,'pl-data'!Z$2,postings!$D:$D,'pl-data'!Z$3,postings!$M:$M,'pl-data'!$A521)</f>
        <v>0</v>
      </c>
      <c r="AA521" s="53">
        <f>+SUMIFS(postings!$T:$T,postings!$C:$C,'pl-data'!AA$2,postings!$D:$D,'pl-data'!AA$3,postings!$I:$I,'pl-data'!$A521)-SUMIFS(postings!$W:$W,postings!$C:$C,'pl-data'!AA$2,postings!$D:$D,'pl-data'!AA$3,postings!$M:$M,'pl-data'!$A521)</f>
        <v>0</v>
      </c>
      <c r="AB521" s="53">
        <f>+SUMIFS(postings!$T:$T,postings!$C:$C,'pl-data'!AB$2,postings!$D:$D,'pl-data'!AB$3,postings!$I:$I,'pl-data'!$A521)-SUMIFS(postings!$W:$W,postings!$C:$C,'pl-data'!AB$2,postings!$D:$D,'pl-data'!AB$3,postings!$M:$M,'pl-data'!$A521)</f>
        <v>0</v>
      </c>
      <c r="AC521" s="53">
        <f>+SUMIFS(postings!$T:$T,postings!$C:$C,'pl-data'!AC$2,postings!$D:$D,'pl-data'!AC$3,postings!$I:$I,'pl-data'!$A521)-SUMIFS(postings!$W:$W,postings!$C:$C,'pl-data'!AC$2,postings!$D:$D,'pl-data'!AC$3,postings!$M:$M,'pl-data'!$A521)</f>
        <v>0</v>
      </c>
      <c r="AD521" s="53">
        <f>+SUMIFS(postings!$T:$T,postings!$C:$C,'pl-data'!AD$2,postings!$D:$D,'pl-data'!AD$3,postings!$I:$I,'pl-data'!$A521)-SUMIFS(postings!$W:$W,postings!$C:$C,'pl-data'!AD$2,postings!$D:$D,'pl-data'!AD$3,postings!$M:$M,'pl-data'!$A521)</f>
        <v>0</v>
      </c>
      <c r="AE521" s="53">
        <f>+SUMIFS(postings!$T:$T,postings!$C:$C,'pl-data'!AE$2,postings!$D:$D,'pl-data'!AE$3,postings!$I:$I,'pl-data'!$A521)-SUMIFS(postings!$W:$W,postings!$C:$C,'pl-data'!AE$2,postings!$D:$D,'pl-data'!AE$3,postings!$M:$M,'pl-data'!$A521)</f>
        <v>0</v>
      </c>
      <c r="AF521" s="53">
        <f>+SUMIFS(postings!$T:$T,postings!$C:$C,'pl-data'!AF$2,postings!$D:$D,'pl-data'!AF$3,postings!$I:$I,'pl-data'!$A521)-SUMIFS(postings!$W:$W,postings!$C:$C,'pl-data'!AF$2,postings!$D:$D,'pl-data'!AF$3,postings!$M:$M,'pl-data'!$A521)</f>
        <v>0</v>
      </c>
      <c r="AG521" s="53">
        <f>+SUMIFS(postings!$T:$T,postings!$C:$C,'pl-data'!AG$2,postings!$D:$D,'pl-data'!AG$3,postings!$I:$I,'pl-data'!$A521)-SUMIFS(postings!$W:$W,postings!$C:$C,'pl-data'!AG$2,postings!$D:$D,'pl-data'!AG$3,postings!$M:$M,'pl-data'!$A521)</f>
        <v>0</v>
      </c>
      <c r="AH521" s="53">
        <f>+SUMIFS(postings!$T:$T,postings!$C:$C,'pl-data'!AH$2,postings!$D:$D,'pl-data'!AH$3,postings!$I:$I,'pl-data'!$A521)-SUMIFS(postings!$W:$W,postings!$C:$C,'pl-data'!AH$2,postings!$D:$D,'pl-data'!AH$3,postings!$M:$M,'pl-data'!$A521)</f>
        <v>0</v>
      </c>
      <c r="AI521" s="53">
        <f>+SUMIFS(postings!$T:$T,postings!$C:$C,'pl-data'!AI$2,postings!$D:$D,'pl-data'!AI$3,postings!$I:$I,'pl-data'!$A521)-SUMIFS(postings!$W:$W,postings!$C:$C,'pl-data'!AI$2,postings!$D:$D,'pl-data'!AI$3,postings!$M:$M,'pl-data'!$A521)</f>
        <v>0</v>
      </c>
      <c r="AJ521" s="53">
        <f>+SUM(X521:INDEX(X521:AI521,1,Settings!$C$4))</f>
        <v>0</v>
      </c>
      <c r="AK521" s="53">
        <f t="shared" si="283"/>
        <v>0</v>
      </c>
      <c r="AL521" s="53"/>
      <c r="AM521" s="53">
        <f t="shared" si="249"/>
        <v>0</v>
      </c>
      <c r="AN521" s="53">
        <f t="shared" si="250"/>
        <v>0</v>
      </c>
      <c r="AO521" s="53">
        <f t="shared" si="251"/>
        <v>0</v>
      </c>
      <c r="AP521" s="53">
        <f t="shared" si="252"/>
        <v>0</v>
      </c>
      <c r="AQ521" s="53">
        <f t="shared" si="253"/>
        <v>0</v>
      </c>
      <c r="AR521" s="53">
        <f t="shared" si="254"/>
        <v>0</v>
      </c>
      <c r="AS521" s="53">
        <f t="shared" si="255"/>
        <v>0</v>
      </c>
      <c r="AT521" s="53">
        <f t="shared" si="256"/>
        <v>0</v>
      </c>
      <c r="AU521" s="53">
        <f t="shared" si="257"/>
        <v>0</v>
      </c>
      <c r="AV521" s="53">
        <f t="shared" si="258"/>
        <v>0</v>
      </c>
      <c r="AW521" s="53">
        <f t="shared" si="259"/>
        <v>0</v>
      </c>
      <c r="AX521" s="53">
        <f t="shared" si="260"/>
        <v>0</v>
      </c>
      <c r="AY521" s="53">
        <f>+SUM(AM521:INDEX(AM521:AX521,1,Settings!$C$4))</f>
        <v>0</v>
      </c>
      <c r="AZ521" s="53">
        <f t="shared" si="284"/>
        <v>0</v>
      </c>
      <c r="BA521" s="53"/>
      <c r="BB521" s="53">
        <f t="shared" si="267"/>
        <v>0</v>
      </c>
      <c r="BC521" s="53">
        <f t="shared" si="268"/>
        <v>0</v>
      </c>
      <c r="BD521" s="53">
        <f t="shared" si="269"/>
        <v>0</v>
      </c>
      <c r="BE521" s="53">
        <f t="shared" si="270"/>
        <v>0</v>
      </c>
      <c r="BF521" s="53">
        <f t="shared" si="271"/>
        <v>0</v>
      </c>
      <c r="BG521" s="53">
        <f t="shared" si="272"/>
        <v>0</v>
      </c>
      <c r="BH521" s="53">
        <f t="shared" si="273"/>
        <v>0</v>
      </c>
      <c r="BI521" s="53">
        <f t="shared" si="274"/>
        <v>0</v>
      </c>
      <c r="BJ521" s="53">
        <f t="shared" si="275"/>
        <v>0</v>
      </c>
      <c r="BK521" s="53">
        <f t="shared" si="276"/>
        <v>0</v>
      </c>
      <c r="BL521" s="53">
        <f t="shared" si="277"/>
        <v>0</v>
      </c>
      <c r="BM521" s="53">
        <f t="shared" si="278"/>
        <v>0</v>
      </c>
      <c r="BN521" s="53">
        <f t="shared" si="281"/>
        <v>0</v>
      </c>
      <c r="BO521" s="53"/>
      <c r="BP521" s="53">
        <f t="shared" si="279"/>
        <v>0</v>
      </c>
      <c r="BQ521" s="53"/>
      <c r="BR521" s="53">
        <f t="shared" si="280"/>
        <v>0</v>
      </c>
    </row>
    <row r="522" spans="1:70" x14ac:dyDescent="0.2">
      <c r="A522" s="6">
        <v>8191</v>
      </c>
      <c r="B522" s="6" t="str">
        <f>+VLOOKUP(A522,masterfile!B:C,2,FALSE)</f>
        <v>Umsatzerlöse §§ 25 und 25a UStG 19% USt</v>
      </c>
      <c r="D522" s="53">
        <f>+SUMIF('[1]2017'!$A:$A,$A522,'[1]2017'!$C:$C)-SUMIF('[1]2017'!$E:$E,$A522,'[1]2017'!$G:$G)</f>
        <v>0</v>
      </c>
      <c r="E522" s="53">
        <f>+SUMIF('[1]2018'!$A:$A,$A522,'[1]2018'!$C:$C)-SUMIF('[1]2018'!$E:$E,$A522,'[1]2018'!$G:$G)</f>
        <v>0</v>
      </c>
      <c r="F522" s="53">
        <f>+SUMIF('[1]2019'!$A:$A,$A522,'[1]2019'!$C:$C)-SUMIF('[1]2019'!$E:$E,$A522,'[1]2019'!$G:$G)</f>
        <v>0</v>
      </c>
      <c r="G522" s="53">
        <f>+SUMIF('[1]2020'!$A:$A,$A522,'[1]2020'!$C:$C)-SUMIF('[1]2020'!$E:$E,$A522,'[1]2020'!$G:$G)</f>
        <v>0</v>
      </c>
      <c r="H522" s="53"/>
      <c r="I522" s="53">
        <f>+(+SUMIF('[1]2021'!$A:$A,$A522,'[1]2021'!$C:$C)-SUMIF('[1]2021'!$E:$E,$A522,'[1]2021'!$G:$G))/12</f>
        <v>0</v>
      </c>
      <c r="J522" s="53">
        <f>+(+SUMIF('[1]2021'!$A:$A,$A522,'[1]2021'!$C:$C)-SUMIF('[1]2021'!$E:$E,$A522,'[1]2021'!$G:$G))/12</f>
        <v>0</v>
      </c>
      <c r="K522" s="53">
        <f>+(+SUMIF('[1]2021'!$A:$A,$A522,'[1]2021'!$C:$C)-SUMIF('[1]2021'!$E:$E,$A522,'[1]2021'!$G:$G))/12</f>
        <v>0</v>
      </c>
      <c r="L522" s="53">
        <f>+(+SUMIF('[1]2021'!$A:$A,$A522,'[1]2021'!$C:$C)-SUMIF('[1]2021'!$E:$E,$A522,'[1]2021'!$G:$G))/12</f>
        <v>0</v>
      </c>
      <c r="M522" s="53">
        <f>+(+SUMIF('[1]2021'!$A:$A,$A522,'[1]2021'!$C:$C)-SUMIF('[1]2021'!$E:$E,$A522,'[1]2021'!$G:$G))/12</f>
        <v>0</v>
      </c>
      <c r="N522" s="53">
        <f>+(+SUMIF('[1]2021'!$A:$A,$A522,'[1]2021'!$C:$C)-SUMIF('[1]2021'!$E:$E,$A522,'[1]2021'!$G:$G))/12</f>
        <v>0</v>
      </c>
      <c r="O522" s="53">
        <f>+(+SUMIF('[1]2021'!$A:$A,$A522,'[1]2021'!$C:$C)-SUMIF('[1]2021'!$E:$E,$A522,'[1]2021'!$G:$G))/12</f>
        <v>0</v>
      </c>
      <c r="P522" s="53">
        <f>+(+SUMIF('[1]2021'!$A:$A,$A522,'[1]2021'!$C:$C)-SUMIF('[1]2021'!$E:$E,$A522,'[1]2021'!$G:$G))/12</f>
        <v>0</v>
      </c>
      <c r="Q522" s="53">
        <f>+(+SUMIF('[1]2021'!$A:$A,$A522,'[1]2021'!$C:$C)-SUMIF('[1]2021'!$E:$E,$A522,'[1]2021'!$G:$G))/12</f>
        <v>0</v>
      </c>
      <c r="R522" s="53">
        <f>+(+SUMIF('[1]2021'!$A:$A,$A522,'[1]2021'!$C:$C)-SUMIF('[1]2021'!$E:$E,$A522,'[1]2021'!$G:$G))/12</f>
        <v>0</v>
      </c>
      <c r="S522" s="53">
        <f>+(+SUMIF('[1]2021'!$A:$A,$A522,'[1]2021'!$C:$C)-SUMIF('[1]2021'!$E:$E,$A522,'[1]2021'!$G:$G))/12</f>
        <v>0</v>
      </c>
      <c r="T522" s="53">
        <f>+(+SUMIF('[1]2021'!$A:$A,$A522,'[1]2021'!$C:$C)-SUMIF('[1]2021'!$E:$E,$A522,'[1]2021'!$G:$G))/12</f>
        <v>0</v>
      </c>
      <c r="U522" s="53">
        <f>+SUM(I522:INDEX(I522:T522,1,Settings!$C$4))</f>
        <v>0</v>
      </c>
      <c r="V522" s="53">
        <f t="shared" si="282"/>
        <v>0</v>
      </c>
      <c r="W522" s="53"/>
      <c r="X522" s="53">
        <f>+SUMIFS(postings!$T:$T,postings!$C:$C,'pl-data'!X$2,postings!$D:$D,'pl-data'!X$3,postings!$I:$I,'pl-data'!$A522)-SUMIFS(postings!$W:$W,postings!$C:$C,'pl-data'!X$2,postings!$D:$D,'pl-data'!X$3,postings!$M:$M,'pl-data'!$A522)</f>
        <v>0</v>
      </c>
      <c r="Y522" s="53">
        <f>+SUMIFS(postings!$T:$T,postings!$C:$C,'pl-data'!Y$2,postings!$D:$D,'pl-data'!Y$3,postings!$I:$I,'pl-data'!$A522)-SUMIFS(postings!$W:$W,postings!$C:$C,'pl-data'!Y$2,postings!$D:$D,'pl-data'!Y$3,postings!$M:$M,'pl-data'!$A522)</f>
        <v>0</v>
      </c>
      <c r="Z522" s="53">
        <f>+SUMIFS(postings!$T:$T,postings!$C:$C,'pl-data'!Z$2,postings!$D:$D,'pl-data'!Z$3,postings!$I:$I,'pl-data'!$A522)-SUMIFS(postings!$W:$W,postings!$C:$C,'pl-data'!Z$2,postings!$D:$D,'pl-data'!Z$3,postings!$M:$M,'pl-data'!$A522)</f>
        <v>0</v>
      </c>
      <c r="AA522" s="53">
        <f>+SUMIFS(postings!$T:$T,postings!$C:$C,'pl-data'!AA$2,postings!$D:$D,'pl-data'!AA$3,postings!$I:$I,'pl-data'!$A522)-SUMIFS(postings!$W:$W,postings!$C:$C,'pl-data'!AA$2,postings!$D:$D,'pl-data'!AA$3,postings!$M:$M,'pl-data'!$A522)</f>
        <v>0</v>
      </c>
      <c r="AB522" s="53">
        <f>+SUMIFS(postings!$T:$T,postings!$C:$C,'pl-data'!AB$2,postings!$D:$D,'pl-data'!AB$3,postings!$I:$I,'pl-data'!$A522)-SUMIFS(postings!$W:$W,postings!$C:$C,'pl-data'!AB$2,postings!$D:$D,'pl-data'!AB$3,postings!$M:$M,'pl-data'!$A522)</f>
        <v>0</v>
      </c>
      <c r="AC522" s="53">
        <f>+SUMIFS(postings!$T:$T,postings!$C:$C,'pl-data'!AC$2,postings!$D:$D,'pl-data'!AC$3,postings!$I:$I,'pl-data'!$A522)-SUMIFS(postings!$W:$W,postings!$C:$C,'pl-data'!AC$2,postings!$D:$D,'pl-data'!AC$3,postings!$M:$M,'pl-data'!$A522)</f>
        <v>0</v>
      </c>
      <c r="AD522" s="53">
        <f>+SUMIFS(postings!$T:$T,postings!$C:$C,'pl-data'!AD$2,postings!$D:$D,'pl-data'!AD$3,postings!$I:$I,'pl-data'!$A522)-SUMIFS(postings!$W:$W,postings!$C:$C,'pl-data'!AD$2,postings!$D:$D,'pl-data'!AD$3,postings!$M:$M,'pl-data'!$A522)</f>
        <v>0</v>
      </c>
      <c r="AE522" s="53">
        <f>+SUMIFS(postings!$T:$T,postings!$C:$C,'pl-data'!AE$2,postings!$D:$D,'pl-data'!AE$3,postings!$I:$I,'pl-data'!$A522)-SUMIFS(postings!$W:$W,postings!$C:$C,'pl-data'!AE$2,postings!$D:$D,'pl-data'!AE$3,postings!$M:$M,'pl-data'!$A522)</f>
        <v>0</v>
      </c>
      <c r="AF522" s="53">
        <f>+SUMIFS(postings!$T:$T,postings!$C:$C,'pl-data'!AF$2,postings!$D:$D,'pl-data'!AF$3,postings!$I:$I,'pl-data'!$A522)-SUMIFS(postings!$W:$W,postings!$C:$C,'pl-data'!AF$2,postings!$D:$D,'pl-data'!AF$3,postings!$M:$M,'pl-data'!$A522)</f>
        <v>0</v>
      </c>
      <c r="AG522" s="53">
        <f>+SUMIFS(postings!$T:$T,postings!$C:$C,'pl-data'!AG$2,postings!$D:$D,'pl-data'!AG$3,postings!$I:$I,'pl-data'!$A522)-SUMIFS(postings!$W:$W,postings!$C:$C,'pl-data'!AG$2,postings!$D:$D,'pl-data'!AG$3,postings!$M:$M,'pl-data'!$A522)</f>
        <v>0</v>
      </c>
      <c r="AH522" s="53">
        <f>+SUMIFS(postings!$T:$T,postings!$C:$C,'pl-data'!AH$2,postings!$D:$D,'pl-data'!AH$3,postings!$I:$I,'pl-data'!$A522)-SUMIFS(postings!$W:$W,postings!$C:$C,'pl-data'!AH$2,postings!$D:$D,'pl-data'!AH$3,postings!$M:$M,'pl-data'!$A522)</f>
        <v>0</v>
      </c>
      <c r="AI522" s="53">
        <f>+SUMIFS(postings!$T:$T,postings!$C:$C,'pl-data'!AI$2,postings!$D:$D,'pl-data'!AI$3,postings!$I:$I,'pl-data'!$A522)-SUMIFS(postings!$W:$W,postings!$C:$C,'pl-data'!AI$2,postings!$D:$D,'pl-data'!AI$3,postings!$M:$M,'pl-data'!$A522)</f>
        <v>0</v>
      </c>
      <c r="AJ522" s="53">
        <f>+SUM(X522:INDEX(X522:AI522,1,Settings!$C$4))</f>
        <v>0</v>
      </c>
      <c r="AK522" s="53">
        <f t="shared" si="283"/>
        <v>0</v>
      </c>
      <c r="AL522" s="53"/>
      <c r="AM522" s="53">
        <f t="shared" si="249"/>
        <v>0</v>
      </c>
      <c r="AN522" s="53">
        <f t="shared" si="250"/>
        <v>0</v>
      </c>
      <c r="AO522" s="53">
        <f t="shared" si="251"/>
        <v>0</v>
      </c>
      <c r="AP522" s="53">
        <f t="shared" si="252"/>
        <v>0</v>
      </c>
      <c r="AQ522" s="53">
        <f t="shared" si="253"/>
        <v>0</v>
      </c>
      <c r="AR522" s="53">
        <f t="shared" si="254"/>
        <v>0</v>
      </c>
      <c r="AS522" s="53">
        <f t="shared" si="255"/>
        <v>0</v>
      </c>
      <c r="AT522" s="53">
        <f t="shared" si="256"/>
        <v>0</v>
      </c>
      <c r="AU522" s="53">
        <f t="shared" si="257"/>
        <v>0</v>
      </c>
      <c r="AV522" s="53">
        <f t="shared" si="258"/>
        <v>0</v>
      </c>
      <c r="AW522" s="53">
        <f t="shared" si="259"/>
        <v>0</v>
      </c>
      <c r="AX522" s="53">
        <f t="shared" si="260"/>
        <v>0</v>
      </c>
      <c r="AY522" s="53">
        <f>+SUM(AM522:INDEX(AM522:AX522,1,Settings!$C$4))</f>
        <v>0</v>
      </c>
      <c r="AZ522" s="53">
        <f t="shared" si="284"/>
        <v>0</v>
      </c>
      <c r="BA522" s="53"/>
      <c r="BB522" s="53">
        <f t="shared" si="267"/>
        <v>0</v>
      </c>
      <c r="BC522" s="53">
        <f t="shared" si="268"/>
        <v>0</v>
      </c>
      <c r="BD522" s="53">
        <f t="shared" si="269"/>
        <v>0</v>
      </c>
      <c r="BE522" s="53">
        <f t="shared" si="270"/>
        <v>0</v>
      </c>
      <c r="BF522" s="53">
        <f t="shared" si="271"/>
        <v>0</v>
      </c>
      <c r="BG522" s="53">
        <f t="shared" si="272"/>
        <v>0</v>
      </c>
      <c r="BH522" s="53">
        <f t="shared" si="273"/>
        <v>0</v>
      </c>
      <c r="BI522" s="53">
        <f t="shared" si="274"/>
        <v>0</v>
      </c>
      <c r="BJ522" s="53">
        <f t="shared" si="275"/>
        <v>0</v>
      </c>
      <c r="BK522" s="53">
        <f t="shared" si="276"/>
        <v>0</v>
      </c>
      <c r="BL522" s="53">
        <f t="shared" si="277"/>
        <v>0</v>
      </c>
      <c r="BM522" s="53">
        <f t="shared" si="278"/>
        <v>0</v>
      </c>
      <c r="BN522" s="53">
        <f t="shared" si="281"/>
        <v>0</v>
      </c>
      <c r="BO522" s="53"/>
      <c r="BP522" s="53">
        <f t="shared" si="279"/>
        <v>0</v>
      </c>
      <c r="BQ522" s="53"/>
      <c r="BR522" s="53">
        <f t="shared" si="280"/>
        <v>0</v>
      </c>
    </row>
    <row r="523" spans="1:70" x14ac:dyDescent="0.2">
      <c r="A523" s="6">
        <v>8193</v>
      </c>
      <c r="B523" s="6" t="str">
        <f>+VLOOKUP(A523,masterfile!B:C,2,FALSE)</f>
        <v>Umsatzerlöse §§ 25 u. 25a UStG ohne USt</v>
      </c>
      <c r="D523" s="53">
        <f>+SUMIF('[1]2017'!$A:$A,$A523,'[1]2017'!$C:$C)-SUMIF('[1]2017'!$E:$E,$A523,'[1]2017'!$G:$G)</f>
        <v>0</v>
      </c>
      <c r="E523" s="53">
        <f>+SUMIF('[1]2018'!$A:$A,$A523,'[1]2018'!$C:$C)-SUMIF('[1]2018'!$E:$E,$A523,'[1]2018'!$G:$G)</f>
        <v>0</v>
      </c>
      <c r="F523" s="53">
        <f>+SUMIF('[1]2019'!$A:$A,$A523,'[1]2019'!$C:$C)-SUMIF('[1]2019'!$E:$E,$A523,'[1]2019'!$G:$G)</f>
        <v>0</v>
      </c>
      <c r="G523" s="53">
        <f>+SUMIF('[1]2020'!$A:$A,$A523,'[1]2020'!$C:$C)-SUMIF('[1]2020'!$E:$E,$A523,'[1]2020'!$G:$G)</f>
        <v>0</v>
      </c>
      <c r="H523" s="53"/>
      <c r="I523" s="53">
        <f>+(+SUMIF('[1]2021'!$A:$A,$A523,'[1]2021'!$C:$C)-SUMIF('[1]2021'!$E:$E,$A523,'[1]2021'!$G:$G))/12</f>
        <v>0</v>
      </c>
      <c r="J523" s="53">
        <f>+(+SUMIF('[1]2021'!$A:$A,$A523,'[1]2021'!$C:$C)-SUMIF('[1]2021'!$E:$E,$A523,'[1]2021'!$G:$G))/12</f>
        <v>0</v>
      </c>
      <c r="K523" s="53">
        <f>+(+SUMIF('[1]2021'!$A:$A,$A523,'[1]2021'!$C:$C)-SUMIF('[1]2021'!$E:$E,$A523,'[1]2021'!$G:$G))/12</f>
        <v>0</v>
      </c>
      <c r="L523" s="53">
        <f>+(+SUMIF('[1]2021'!$A:$A,$A523,'[1]2021'!$C:$C)-SUMIF('[1]2021'!$E:$E,$A523,'[1]2021'!$G:$G))/12</f>
        <v>0</v>
      </c>
      <c r="M523" s="53">
        <f>+(+SUMIF('[1]2021'!$A:$A,$A523,'[1]2021'!$C:$C)-SUMIF('[1]2021'!$E:$E,$A523,'[1]2021'!$G:$G))/12</f>
        <v>0</v>
      </c>
      <c r="N523" s="53">
        <f>+(+SUMIF('[1]2021'!$A:$A,$A523,'[1]2021'!$C:$C)-SUMIF('[1]2021'!$E:$E,$A523,'[1]2021'!$G:$G))/12</f>
        <v>0</v>
      </c>
      <c r="O523" s="53">
        <f>+(+SUMIF('[1]2021'!$A:$A,$A523,'[1]2021'!$C:$C)-SUMIF('[1]2021'!$E:$E,$A523,'[1]2021'!$G:$G))/12</f>
        <v>0</v>
      </c>
      <c r="P523" s="53">
        <f>+(+SUMIF('[1]2021'!$A:$A,$A523,'[1]2021'!$C:$C)-SUMIF('[1]2021'!$E:$E,$A523,'[1]2021'!$G:$G))/12</f>
        <v>0</v>
      </c>
      <c r="Q523" s="53">
        <f>+(+SUMIF('[1]2021'!$A:$A,$A523,'[1]2021'!$C:$C)-SUMIF('[1]2021'!$E:$E,$A523,'[1]2021'!$G:$G))/12</f>
        <v>0</v>
      </c>
      <c r="R523" s="53">
        <f>+(+SUMIF('[1]2021'!$A:$A,$A523,'[1]2021'!$C:$C)-SUMIF('[1]2021'!$E:$E,$A523,'[1]2021'!$G:$G))/12</f>
        <v>0</v>
      </c>
      <c r="S523" s="53">
        <f>+(+SUMIF('[1]2021'!$A:$A,$A523,'[1]2021'!$C:$C)-SUMIF('[1]2021'!$E:$E,$A523,'[1]2021'!$G:$G))/12</f>
        <v>0</v>
      </c>
      <c r="T523" s="53">
        <f>+(+SUMIF('[1]2021'!$A:$A,$A523,'[1]2021'!$C:$C)-SUMIF('[1]2021'!$E:$E,$A523,'[1]2021'!$G:$G))/12</f>
        <v>0</v>
      </c>
      <c r="U523" s="53">
        <f>+SUM(I523:INDEX(I523:T523,1,Settings!$C$4))</f>
        <v>0</v>
      </c>
      <c r="V523" s="53">
        <f t="shared" si="282"/>
        <v>0</v>
      </c>
      <c r="W523" s="53"/>
      <c r="X523" s="53">
        <f>+SUMIFS(postings!$T:$T,postings!$C:$C,'pl-data'!X$2,postings!$D:$D,'pl-data'!X$3,postings!$I:$I,'pl-data'!$A523)-SUMIFS(postings!$W:$W,postings!$C:$C,'pl-data'!X$2,postings!$D:$D,'pl-data'!X$3,postings!$M:$M,'pl-data'!$A523)</f>
        <v>0</v>
      </c>
      <c r="Y523" s="53">
        <f>+SUMIFS(postings!$T:$T,postings!$C:$C,'pl-data'!Y$2,postings!$D:$D,'pl-data'!Y$3,postings!$I:$I,'pl-data'!$A523)-SUMIFS(postings!$W:$W,postings!$C:$C,'pl-data'!Y$2,postings!$D:$D,'pl-data'!Y$3,postings!$M:$M,'pl-data'!$A523)</f>
        <v>0</v>
      </c>
      <c r="Z523" s="53">
        <f>+SUMIFS(postings!$T:$T,postings!$C:$C,'pl-data'!Z$2,postings!$D:$D,'pl-data'!Z$3,postings!$I:$I,'pl-data'!$A523)-SUMIFS(postings!$W:$W,postings!$C:$C,'pl-data'!Z$2,postings!$D:$D,'pl-data'!Z$3,postings!$M:$M,'pl-data'!$A523)</f>
        <v>0</v>
      </c>
      <c r="AA523" s="53">
        <f>+SUMIFS(postings!$T:$T,postings!$C:$C,'pl-data'!AA$2,postings!$D:$D,'pl-data'!AA$3,postings!$I:$I,'pl-data'!$A523)-SUMIFS(postings!$W:$W,postings!$C:$C,'pl-data'!AA$2,postings!$D:$D,'pl-data'!AA$3,postings!$M:$M,'pl-data'!$A523)</f>
        <v>0</v>
      </c>
      <c r="AB523" s="53">
        <f>+SUMIFS(postings!$T:$T,postings!$C:$C,'pl-data'!AB$2,postings!$D:$D,'pl-data'!AB$3,postings!$I:$I,'pl-data'!$A523)-SUMIFS(postings!$W:$W,postings!$C:$C,'pl-data'!AB$2,postings!$D:$D,'pl-data'!AB$3,postings!$M:$M,'pl-data'!$A523)</f>
        <v>0</v>
      </c>
      <c r="AC523" s="53">
        <f>+SUMIFS(postings!$T:$T,postings!$C:$C,'pl-data'!AC$2,postings!$D:$D,'pl-data'!AC$3,postings!$I:$I,'pl-data'!$A523)-SUMIFS(postings!$W:$W,postings!$C:$C,'pl-data'!AC$2,postings!$D:$D,'pl-data'!AC$3,postings!$M:$M,'pl-data'!$A523)</f>
        <v>0</v>
      </c>
      <c r="AD523" s="53">
        <f>+SUMIFS(postings!$T:$T,postings!$C:$C,'pl-data'!AD$2,postings!$D:$D,'pl-data'!AD$3,postings!$I:$I,'pl-data'!$A523)-SUMIFS(postings!$W:$W,postings!$C:$C,'pl-data'!AD$2,postings!$D:$D,'pl-data'!AD$3,postings!$M:$M,'pl-data'!$A523)</f>
        <v>0</v>
      </c>
      <c r="AE523" s="53">
        <f>+SUMIFS(postings!$T:$T,postings!$C:$C,'pl-data'!AE$2,postings!$D:$D,'pl-data'!AE$3,postings!$I:$I,'pl-data'!$A523)-SUMIFS(postings!$W:$W,postings!$C:$C,'pl-data'!AE$2,postings!$D:$D,'pl-data'!AE$3,postings!$M:$M,'pl-data'!$A523)</f>
        <v>0</v>
      </c>
      <c r="AF523" s="53">
        <f>+SUMIFS(postings!$T:$T,postings!$C:$C,'pl-data'!AF$2,postings!$D:$D,'pl-data'!AF$3,postings!$I:$I,'pl-data'!$A523)-SUMIFS(postings!$W:$W,postings!$C:$C,'pl-data'!AF$2,postings!$D:$D,'pl-data'!AF$3,postings!$M:$M,'pl-data'!$A523)</f>
        <v>0</v>
      </c>
      <c r="AG523" s="53">
        <f>+SUMIFS(postings!$T:$T,postings!$C:$C,'pl-data'!AG$2,postings!$D:$D,'pl-data'!AG$3,postings!$I:$I,'pl-data'!$A523)-SUMIFS(postings!$W:$W,postings!$C:$C,'pl-data'!AG$2,postings!$D:$D,'pl-data'!AG$3,postings!$M:$M,'pl-data'!$A523)</f>
        <v>0</v>
      </c>
      <c r="AH523" s="53">
        <f>+SUMIFS(postings!$T:$T,postings!$C:$C,'pl-data'!AH$2,postings!$D:$D,'pl-data'!AH$3,postings!$I:$I,'pl-data'!$A523)-SUMIFS(postings!$W:$W,postings!$C:$C,'pl-data'!AH$2,postings!$D:$D,'pl-data'!AH$3,postings!$M:$M,'pl-data'!$A523)</f>
        <v>0</v>
      </c>
      <c r="AI523" s="53">
        <f>+SUMIFS(postings!$T:$T,postings!$C:$C,'pl-data'!AI$2,postings!$D:$D,'pl-data'!AI$3,postings!$I:$I,'pl-data'!$A523)-SUMIFS(postings!$W:$W,postings!$C:$C,'pl-data'!AI$2,postings!$D:$D,'pl-data'!AI$3,postings!$M:$M,'pl-data'!$A523)</f>
        <v>0</v>
      </c>
      <c r="AJ523" s="53">
        <f>+SUM(X523:INDEX(X523:AI523,1,Settings!$C$4))</f>
        <v>0</v>
      </c>
      <c r="AK523" s="53">
        <f t="shared" si="283"/>
        <v>0</v>
      </c>
      <c r="AL523" s="53"/>
      <c r="AM523" s="53">
        <f t="shared" si="249"/>
        <v>0</v>
      </c>
      <c r="AN523" s="53">
        <f t="shared" si="250"/>
        <v>0</v>
      </c>
      <c r="AO523" s="53">
        <f t="shared" si="251"/>
        <v>0</v>
      </c>
      <c r="AP523" s="53">
        <f t="shared" si="252"/>
        <v>0</v>
      </c>
      <c r="AQ523" s="53">
        <f t="shared" si="253"/>
        <v>0</v>
      </c>
      <c r="AR523" s="53">
        <f t="shared" si="254"/>
        <v>0</v>
      </c>
      <c r="AS523" s="53">
        <f t="shared" si="255"/>
        <v>0</v>
      </c>
      <c r="AT523" s="53">
        <f t="shared" si="256"/>
        <v>0</v>
      </c>
      <c r="AU523" s="53">
        <f t="shared" si="257"/>
        <v>0</v>
      </c>
      <c r="AV523" s="53">
        <f t="shared" si="258"/>
        <v>0</v>
      </c>
      <c r="AW523" s="53">
        <f t="shared" si="259"/>
        <v>0</v>
      </c>
      <c r="AX523" s="53">
        <f t="shared" si="260"/>
        <v>0</v>
      </c>
      <c r="AY523" s="53">
        <f>+SUM(AM523:INDEX(AM523:AX523,1,Settings!$C$4))</f>
        <v>0</v>
      </c>
      <c r="AZ523" s="53">
        <f t="shared" si="284"/>
        <v>0</v>
      </c>
      <c r="BA523" s="53"/>
      <c r="BB523" s="53">
        <f t="shared" si="267"/>
        <v>0</v>
      </c>
      <c r="BC523" s="53">
        <f t="shared" si="268"/>
        <v>0</v>
      </c>
      <c r="BD523" s="53">
        <f t="shared" si="269"/>
        <v>0</v>
      </c>
      <c r="BE523" s="53">
        <f t="shared" si="270"/>
        <v>0</v>
      </c>
      <c r="BF523" s="53">
        <f t="shared" si="271"/>
        <v>0</v>
      </c>
      <c r="BG523" s="53">
        <f t="shared" si="272"/>
        <v>0</v>
      </c>
      <c r="BH523" s="53">
        <f t="shared" si="273"/>
        <v>0</v>
      </c>
      <c r="BI523" s="53">
        <f t="shared" si="274"/>
        <v>0</v>
      </c>
      <c r="BJ523" s="53">
        <f t="shared" si="275"/>
        <v>0</v>
      </c>
      <c r="BK523" s="53">
        <f t="shared" si="276"/>
        <v>0</v>
      </c>
      <c r="BL523" s="53">
        <f t="shared" si="277"/>
        <v>0</v>
      </c>
      <c r="BM523" s="53">
        <f t="shared" si="278"/>
        <v>0</v>
      </c>
      <c r="BN523" s="53">
        <f t="shared" si="281"/>
        <v>0</v>
      </c>
      <c r="BO523" s="53"/>
      <c r="BP523" s="53">
        <f t="shared" si="279"/>
        <v>0</v>
      </c>
      <c r="BQ523" s="53"/>
      <c r="BR523" s="53">
        <f t="shared" si="280"/>
        <v>0</v>
      </c>
    </row>
    <row r="524" spans="1:70" x14ac:dyDescent="0.2">
      <c r="A524" s="6">
        <v>8194</v>
      </c>
      <c r="B524" s="6" t="str">
        <f>+VLOOKUP(A524,masterfile!B:C,2,FALSE)</f>
        <v>Umsatzerl.Reiseleist § 25(2) UStG stfrei</v>
      </c>
      <c r="D524" s="53">
        <f>+SUMIF('[1]2017'!$A:$A,$A524,'[1]2017'!$C:$C)-SUMIF('[1]2017'!$E:$E,$A524,'[1]2017'!$G:$G)</f>
        <v>0</v>
      </c>
      <c r="E524" s="53">
        <f>+SUMIF('[1]2018'!$A:$A,$A524,'[1]2018'!$C:$C)-SUMIF('[1]2018'!$E:$E,$A524,'[1]2018'!$G:$G)</f>
        <v>0</v>
      </c>
      <c r="F524" s="53">
        <f>+SUMIF('[1]2019'!$A:$A,$A524,'[1]2019'!$C:$C)-SUMIF('[1]2019'!$E:$E,$A524,'[1]2019'!$G:$G)</f>
        <v>0</v>
      </c>
      <c r="G524" s="53">
        <f>+SUMIF('[1]2020'!$A:$A,$A524,'[1]2020'!$C:$C)-SUMIF('[1]2020'!$E:$E,$A524,'[1]2020'!$G:$G)</f>
        <v>0</v>
      </c>
      <c r="H524" s="53"/>
      <c r="I524" s="53">
        <f>+(+SUMIF('[1]2021'!$A:$A,$A524,'[1]2021'!$C:$C)-SUMIF('[1]2021'!$E:$E,$A524,'[1]2021'!$G:$G))/12</f>
        <v>0</v>
      </c>
      <c r="J524" s="53">
        <f>+(+SUMIF('[1]2021'!$A:$A,$A524,'[1]2021'!$C:$C)-SUMIF('[1]2021'!$E:$E,$A524,'[1]2021'!$G:$G))/12</f>
        <v>0</v>
      </c>
      <c r="K524" s="53">
        <f>+(+SUMIF('[1]2021'!$A:$A,$A524,'[1]2021'!$C:$C)-SUMIF('[1]2021'!$E:$E,$A524,'[1]2021'!$G:$G))/12</f>
        <v>0</v>
      </c>
      <c r="L524" s="53">
        <f>+(+SUMIF('[1]2021'!$A:$A,$A524,'[1]2021'!$C:$C)-SUMIF('[1]2021'!$E:$E,$A524,'[1]2021'!$G:$G))/12</f>
        <v>0</v>
      </c>
      <c r="M524" s="53">
        <f>+(+SUMIF('[1]2021'!$A:$A,$A524,'[1]2021'!$C:$C)-SUMIF('[1]2021'!$E:$E,$A524,'[1]2021'!$G:$G))/12</f>
        <v>0</v>
      </c>
      <c r="N524" s="53">
        <f>+(+SUMIF('[1]2021'!$A:$A,$A524,'[1]2021'!$C:$C)-SUMIF('[1]2021'!$E:$E,$A524,'[1]2021'!$G:$G))/12</f>
        <v>0</v>
      </c>
      <c r="O524" s="53">
        <f>+(+SUMIF('[1]2021'!$A:$A,$A524,'[1]2021'!$C:$C)-SUMIF('[1]2021'!$E:$E,$A524,'[1]2021'!$G:$G))/12</f>
        <v>0</v>
      </c>
      <c r="P524" s="53">
        <f>+(+SUMIF('[1]2021'!$A:$A,$A524,'[1]2021'!$C:$C)-SUMIF('[1]2021'!$E:$E,$A524,'[1]2021'!$G:$G))/12</f>
        <v>0</v>
      </c>
      <c r="Q524" s="53">
        <f>+(+SUMIF('[1]2021'!$A:$A,$A524,'[1]2021'!$C:$C)-SUMIF('[1]2021'!$E:$E,$A524,'[1]2021'!$G:$G))/12</f>
        <v>0</v>
      </c>
      <c r="R524" s="53">
        <f>+(+SUMIF('[1]2021'!$A:$A,$A524,'[1]2021'!$C:$C)-SUMIF('[1]2021'!$E:$E,$A524,'[1]2021'!$G:$G))/12</f>
        <v>0</v>
      </c>
      <c r="S524" s="53">
        <f>+(+SUMIF('[1]2021'!$A:$A,$A524,'[1]2021'!$C:$C)-SUMIF('[1]2021'!$E:$E,$A524,'[1]2021'!$G:$G))/12</f>
        <v>0</v>
      </c>
      <c r="T524" s="53">
        <f>+(+SUMIF('[1]2021'!$A:$A,$A524,'[1]2021'!$C:$C)-SUMIF('[1]2021'!$E:$E,$A524,'[1]2021'!$G:$G))/12</f>
        <v>0</v>
      </c>
      <c r="U524" s="53">
        <f>+SUM(I524:INDEX(I524:T524,1,Settings!$C$4))</f>
        <v>0</v>
      </c>
      <c r="V524" s="53">
        <f t="shared" si="282"/>
        <v>0</v>
      </c>
      <c r="W524" s="53"/>
      <c r="X524" s="53">
        <f>+SUMIFS(postings!$T:$T,postings!$C:$C,'pl-data'!X$2,postings!$D:$D,'pl-data'!X$3,postings!$I:$I,'pl-data'!$A524)-SUMIFS(postings!$W:$W,postings!$C:$C,'pl-data'!X$2,postings!$D:$D,'pl-data'!X$3,postings!$M:$M,'pl-data'!$A524)</f>
        <v>0</v>
      </c>
      <c r="Y524" s="53">
        <f>+SUMIFS(postings!$T:$T,postings!$C:$C,'pl-data'!Y$2,postings!$D:$D,'pl-data'!Y$3,postings!$I:$I,'pl-data'!$A524)-SUMIFS(postings!$W:$W,postings!$C:$C,'pl-data'!Y$2,postings!$D:$D,'pl-data'!Y$3,postings!$M:$M,'pl-data'!$A524)</f>
        <v>0</v>
      </c>
      <c r="Z524" s="53">
        <f>+SUMIFS(postings!$T:$T,postings!$C:$C,'pl-data'!Z$2,postings!$D:$D,'pl-data'!Z$3,postings!$I:$I,'pl-data'!$A524)-SUMIFS(postings!$W:$W,postings!$C:$C,'pl-data'!Z$2,postings!$D:$D,'pl-data'!Z$3,postings!$M:$M,'pl-data'!$A524)</f>
        <v>0</v>
      </c>
      <c r="AA524" s="53">
        <f>+SUMIFS(postings!$T:$T,postings!$C:$C,'pl-data'!AA$2,postings!$D:$D,'pl-data'!AA$3,postings!$I:$I,'pl-data'!$A524)-SUMIFS(postings!$W:$W,postings!$C:$C,'pl-data'!AA$2,postings!$D:$D,'pl-data'!AA$3,postings!$M:$M,'pl-data'!$A524)</f>
        <v>0</v>
      </c>
      <c r="AB524" s="53">
        <f>+SUMIFS(postings!$T:$T,postings!$C:$C,'pl-data'!AB$2,postings!$D:$D,'pl-data'!AB$3,postings!$I:$I,'pl-data'!$A524)-SUMIFS(postings!$W:$W,postings!$C:$C,'pl-data'!AB$2,postings!$D:$D,'pl-data'!AB$3,postings!$M:$M,'pl-data'!$A524)</f>
        <v>0</v>
      </c>
      <c r="AC524" s="53">
        <f>+SUMIFS(postings!$T:$T,postings!$C:$C,'pl-data'!AC$2,postings!$D:$D,'pl-data'!AC$3,postings!$I:$I,'pl-data'!$A524)-SUMIFS(postings!$W:$W,postings!$C:$C,'pl-data'!AC$2,postings!$D:$D,'pl-data'!AC$3,postings!$M:$M,'pl-data'!$A524)</f>
        <v>0</v>
      </c>
      <c r="AD524" s="53">
        <f>+SUMIFS(postings!$T:$T,postings!$C:$C,'pl-data'!AD$2,postings!$D:$D,'pl-data'!AD$3,postings!$I:$I,'pl-data'!$A524)-SUMIFS(postings!$W:$W,postings!$C:$C,'pl-data'!AD$2,postings!$D:$D,'pl-data'!AD$3,postings!$M:$M,'pl-data'!$A524)</f>
        <v>0</v>
      </c>
      <c r="AE524" s="53">
        <f>+SUMIFS(postings!$T:$T,postings!$C:$C,'pl-data'!AE$2,postings!$D:$D,'pl-data'!AE$3,postings!$I:$I,'pl-data'!$A524)-SUMIFS(postings!$W:$W,postings!$C:$C,'pl-data'!AE$2,postings!$D:$D,'pl-data'!AE$3,postings!$M:$M,'pl-data'!$A524)</f>
        <v>0</v>
      </c>
      <c r="AF524" s="53">
        <f>+SUMIFS(postings!$T:$T,postings!$C:$C,'pl-data'!AF$2,postings!$D:$D,'pl-data'!AF$3,postings!$I:$I,'pl-data'!$A524)-SUMIFS(postings!$W:$W,postings!$C:$C,'pl-data'!AF$2,postings!$D:$D,'pl-data'!AF$3,postings!$M:$M,'pl-data'!$A524)</f>
        <v>0</v>
      </c>
      <c r="AG524" s="53">
        <f>+SUMIFS(postings!$T:$T,postings!$C:$C,'pl-data'!AG$2,postings!$D:$D,'pl-data'!AG$3,postings!$I:$I,'pl-data'!$A524)-SUMIFS(postings!$W:$W,postings!$C:$C,'pl-data'!AG$2,postings!$D:$D,'pl-data'!AG$3,postings!$M:$M,'pl-data'!$A524)</f>
        <v>0</v>
      </c>
      <c r="AH524" s="53">
        <f>+SUMIFS(postings!$T:$T,postings!$C:$C,'pl-data'!AH$2,postings!$D:$D,'pl-data'!AH$3,postings!$I:$I,'pl-data'!$A524)-SUMIFS(postings!$W:$W,postings!$C:$C,'pl-data'!AH$2,postings!$D:$D,'pl-data'!AH$3,postings!$M:$M,'pl-data'!$A524)</f>
        <v>0</v>
      </c>
      <c r="AI524" s="53">
        <f>+SUMIFS(postings!$T:$T,postings!$C:$C,'pl-data'!AI$2,postings!$D:$D,'pl-data'!AI$3,postings!$I:$I,'pl-data'!$A524)-SUMIFS(postings!$W:$W,postings!$C:$C,'pl-data'!AI$2,postings!$D:$D,'pl-data'!AI$3,postings!$M:$M,'pl-data'!$A524)</f>
        <v>0</v>
      </c>
      <c r="AJ524" s="53">
        <f>+SUM(X524:INDEX(X524:AI524,1,Settings!$C$4))</f>
        <v>0</v>
      </c>
      <c r="AK524" s="53">
        <f t="shared" si="283"/>
        <v>0</v>
      </c>
      <c r="AL524" s="53"/>
      <c r="AM524" s="53">
        <f t="shared" si="249"/>
        <v>0</v>
      </c>
      <c r="AN524" s="53">
        <f t="shared" si="250"/>
        <v>0</v>
      </c>
      <c r="AO524" s="53">
        <f t="shared" si="251"/>
        <v>0</v>
      </c>
      <c r="AP524" s="53">
        <f t="shared" si="252"/>
        <v>0</v>
      </c>
      <c r="AQ524" s="53">
        <f t="shared" si="253"/>
        <v>0</v>
      </c>
      <c r="AR524" s="53">
        <f t="shared" si="254"/>
        <v>0</v>
      </c>
      <c r="AS524" s="53">
        <f t="shared" si="255"/>
        <v>0</v>
      </c>
      <c r="AT524" s="53">
        <f t="shared" si="256"/>
        <v>0</v>
      </c>
      <c r="AU524" s="53">
        <f t="shared" si="257"/>
        <v>0</v>
      </c>
      <c r="AV524" s="53">
        <f t="shared" si="258"/>
        <v>0</v>
      </c>
      <c r="AW524" s="53">
        <f t="shared" si="259"/>
        <v>0</v>
      </c>
      <c r="AX524" s="53">
        <f t="shared" si="260"/>
        <v>0</v>
      </c>
      <c r="AY524" s="53">
        <f>+SUM(AM524:INDEX(AM524:AX524,1,Settings!$C$4))</f>
        <v>0</v>
      </c>
      <c r="AZ524" s="53">
        <f t="shared" si="284"/>
        <v>0</v>
      </c>
      <c r="BA524" s="53"/>
      <c r="BB524" s="53">
        <f t="shared" si="267"/>
        <v>0</v>
      </c>
      <c r="BC524" s="53">
        <f t="shared" si="268"/>
        <v>0</v>
      </c>
      <c r="BD524" s="53">
        <f t="shared" si="269"/>
        <v>0</v>
      </c>
      <c r="BE524" s="53">
        <f t="shared" si="270"/>
        <v>0</v>
      </c>
      <c r="BF524" s="53">
        <f t="shared" si="271"/>
        <v>0</v>
      </c>
      <c r="BG524" s="53">
        <f t="shared" si="272"/>
        <v>0</v>
      </c>
      <c r="BH524" s="53">
        <f t="shared" si="273"/>
        <v>0</v>
      </c>
      <c r="BI524" s="53">
        <f t="shared" si="274"/>
        <v>0</v>
      </c>
      <c r="BJ524" s="53">
        <f t="shared" si="275"/>
        <v>0</v>
      </c>
      <c r="BK524" s="53">
        <f t="shared" si="276"/>
        <v>0</v>
      </c>
      <c r="BL524" s="53">
        <f t="shared" si="277"/>
        <v>0</v>
      </c>
      <c r="BM524" s="53">
        <f t="shared" si="278"/>
        <v>0</v>
      </c>
      <c r="BN524" s="53">
        <f t="shared" si="281"/>
        <v>0</v>
      </c>
      <c r="BO524" s="53"/>
      <c r="BP524" s="53">
        <f t="shared" si="279"/>
        <v>0</v>
      </c>
      <c r="BQ524" s="53"/>
      <c r="BR524" s="53">
        <f t="shared" si="280"/>
        <v>0</v>
      </c>
    </row>
    <row r="525" spans="1:70" x14ac:dyDescent="0.2">
      <c r="A525" s="6">
        <v>8195</v>
      </c>
      <c r="B525" s="6" t="str">
        <f>+VLOOKUP(A525,masterfile!B:C,2,FALSE)</f>
        <v>Erlöse Kleinunternehmer § 19 (1) UStG</v>
      </c>
      <c r="D525" s="53">
        <f>+SUMIF('[1]2017'!$A:$A,$A525,'[1]2017'!$C:$C)-SUMIF('[1]2017'!$E:$E,$A525,'[1]2017'!$G:$G)</f>
        <v>0</v>
      </c>
      <c r="E525" s="53">
        <f>+SUMIF('[1]2018'!$A:$A,$A525,'[1]2018'!$C:$C)-SUMIF('[1]2018'!$E:$E,$A525,'[1]2018'!$G:$G)</f>
        <v>0</v>
      </c>
      <c r="F525" s="53">
        <f>+SUMIF('[1]2019'!$A:$A,$A525,'[1]2019'!$C:$C)-SUMIF('[1]2019'!$E:$E,$A525,'[1]2019'!$G:$G)</f>
        <v>0</v>
      </c>
      <c r="G525" s="53">
        <f>+SUMIF('[1]2020'!$A:$A,$A525,'[1]2020'!$C:$C)-SUMIF('[1]2020'!$E:$E,$A525,'[1]2020'!$G:$G)</f>
        <v>0</v>
      </c>
      <c r="H525" s="53"/>
      <c r="I525" s="53">
        <f>+(+SUMIF('[1]2021'!$A:$A,$A525,'[1]2021'!$C:$C)-SUMIF('[1]2021'!$E:$E,$A525,'[1]2021'!$G:$G))/12</f>
        <v>0</v>
      </c>
      <c r="J525" s="53">
        <f>+(+SUMIF('[1]2021'!$A:$A,$A525,'[1]2021'!$C:$C)-SUMIF('[1]2021'!$E:$E,$A525,'[1]2021'!$G:$G))/12</f>
        <v>0</v>
      </c>
      <c r="K525" s="53">
        <f>+(+SUMIF('[1]2021'!$A:$A,$A525,'[1]2021'!$C:$C)-SUMIF('[1]2021'!$E:$E,$A525,'[1]2021'!$G:$G))/12</f>
        <v>0</v>
      </c>
      <c r="L525" s="53">
        <f>+(+SUMIF('[1]2021'!$A:$A,$A525,'[1]2021'!$C:$C)-SUMIF('[1]2021'!$E:$E,$A525,'[1]2021'!$G:$G))/12</f>
        <v>0</v>
      </c>
      <c r="M525" s="53">
        <f>+(+SUMIF('[1]2021'!$A:$A,$A525,'[1]2021'!$C:$C)-SUMIF('[1]2021'!$E:$E,$A525,'[1]2021'!$G:$G))/12</f>
        <v>0</v>
      </c>
      <c r="N525" s="53">
        <f>+(+SUMIF('[1]2021'!$A:$A,$A525,'[1]2021'!$C:$C)-SUMIF('[1]2021'!$E:$E,$A525,'[1]2021'!$G:$G))/12</f>
        <v>0</v>
      </c>
      <c r="O525" s="53">
        <f>+(+SUMIF('[1]2021'!$A:$A,$A525,'[1]2021'!$C:$C)-SUMIF('[1]2021'!$E:$E,$A525,'[1]2021'!$G:$G))/12</f>
        <v>0</v>
      </c>
      <c r="P525" s="53">
        <f>+(+SUMIF('[1]2021'!$A:$A,$A525,'[1]2021'!$C:$C)-SUMIF('[1]2021'!$E:$E,$A525,'[1]2021'!$G:$G))/12</f>
        <v>0</v>
      </c>
      <c r="Q525" s="53">
        <f>+(+SUMIF('[1]2021'!$A:$A,$A525,'[1]2021'!$C:$C)-SUMIF('[1]2021'!$E:$E,$A525,'[1]2021'!$G:$G))/12</f>
        <v>0</v>
      </c>
      <c r="R525" s="53">
        <f>+(+SUMIF('[1]2021'!$A:$A,$A525,'[1]2021'!$C:$C)-SUMIF('[1]2021'!$E:$E,$A525,'[1]2021'!$G:$G))/12</f>
        <v>0</v>
      </c>
      <c r="S525" s="53">
        <f>+(+SUMIF('[1]2021'!$A:$A,$A525,'[1]2021'!$C:$C)-SUMIF('[1]2021'!$E:$E,$A525,'[1]2021'!$G:$G))/12</f>
        <v>0</v>
      </c>
      <c r="T525" s="53">
        <f>+(+SUMIF('[1]2021'!$A:$A,$A525,'[1]2021'!$C:$C)-SUMIF('[1]2021'!$E:$E,$A525,'[1]2021'!$G:$G))/12</f>
        <v>0</v>
      </c>
      <c r="U525" s="53">
        <f>+SUM(I525:INDEX(I525:T525,1,Settings!$C$4))</f>
        <v>0</v>
      </c>
      <c r="V525" s="53">
        <f t="shared" si="282"/>
        <v>0</v>
      </c>
      <c r="W525" s="53"/>
      <c r="X525" s="53">
        <f>+SUMIFS(postings!$T:$T,postings!$C:$C,'pl-data'!X$2,postings!$D:$D,'pl-data'!X$3,postings!$I:$I,'pl-data'!$A525)-SUMIFS(postings!$W:$W,postings!$C:$C,'pl-data'!X$2,postings!$D:$D,'pl-data'!X$3,postings!$M:$M,'pl-data'!$A525)</f>
        <v>0</v>
      </c>
      <c r="Y525" s="53">
        <f>+SUMIFS(postings!$T:$T,postings!$C:$C,'pl-data'!Y$2,postings!$D:$D,'pl-data'!Y$3,postings!$I:$I,'pl-data'!$A525)-SUMIFS(postings!$W:$W,postings!$C:$C,'pl-data'!Y$2,postings!$D:$D,'pl-data'!Y$3,postings!$M:$M,'pl-data'!$A525)</f>
        <v>0</v>
      </c>
      <c r="Z525" s="53">
        <f>+SUMIFS(postings!$T:$T,postings!$C:$C,'pl-data'!Z$2,postings!$D:$D,'pl-data'!Z$3,postings!$I:$I,'pl-data'!$A525)-SUMIFS(postings!$W:$W,postings!$C:$C,'pl-data'!Z$2,postings!$D:$D,'pl-data'!Z$3,postings!$M:$M,'pl-data'!$A525)</f>
        <v>0</v>
      </c>
      <c r="AA525" s="53">
        <f>+SUMIFS(postings!$T:$T,postings!$C:$C,'pl-data'!AA$2,postings!$D:$D,'pl-data'!AA$3,postings!$I:$I,'pl-data'!$A525)-SUMIFS(postings!$W:$W,postings!$C:$C,'pl-data'!AA$2,postings!$D:$D,'pl-data'!AA$3,postings!$M:$M,'pl-data'!$A525)</f>
        <v>0</v>
      </c>
      <c r="AB525" s="53">
        <f>+SUMIFS(postings!$T:$T,postings!$C:$C,'pl-data'!AB$2,postings!$D:$D,'pl-data'!AB$3,postings!$I:$I,'pl-data'!$A525)-SUMIFS(postings!$W:$W,postings!$C:$C,'pl-data'!AB$2,postings!$D:$D,'pl-data'!AB$3,postings!$M:$M,'pl-data'!$A525)</f>
        <v>0</v>
      </c>
      <c r="AC525" s="53">
        <f>+SUMIFS(postings!$T:$T,postings!$C:$C,'pl-data'!AC$2,postings!$D:$D,'pl-data'!AC$3,postings!$I:$I,'pl-data'!$A525)-SUMIFS(postings!$W:$W,postings!$C:$C,'pl-data'!AC$2,postings!$D:$D,'pl-data'!AC$3,postings!$M:$M,'pl-data'!$A525)</f>
        <v>0</v>
      </c>
      <c r="AD525" s="53">
        <f>+SUMIFS(postings!$T:$T,postings!$C:$C,'pl-data'!AD$2,postings!$D:$D,'pl-data'!AD$3,postings!$I:$I,'pl-data'!$A525)-SUMIFS(postings!$W:$W,postings!$C:$C,'pl-data'!AD$2,postings!$D:$D,'pl-data'!AD$3,postings!$M:$M,'pl-data'!$A525)</f>
        <v>0</v>
      </c>
      <c r="AE525" s="53">
        <f>+SUMIFS(postings!$T:$T,postings!$C:$C,'pl-data'!AE$2,postings!$D:$D,'pl-data'!AE$3,postings!$I:$I,'pl-data'!$A525)-SUMIFS(postings!$W:$W,postings!$C:$C,'pl-data'!AE$2,postings!$D:$D,'pl-data'!AE$3,postings!$M:$M,'pl-data'!$A525)</f>
        <v>0</v>
      </c>
      <c r="AF525" s="53">
        <f>+SUMIFS(postings!$T:$T,postings!$C:$C,'pl-data'!AF$2,postings!$D:$D,'pl-data'!AF$3,postings!$I:$I,'pl-data'!$A525)-SUMIFS(postings!$W:$W,postings!$C:$C,'pl-data'!AF$2,postings!$D:$D,'pl-data'!AF$3,postings!$M:$M,'pl-data'!$A525)</f>
        <v>0</v>
      </c>
      <c r="AG525" s="53">
        <f>+SUMIFS(postings!$T:$T,postings!$C:$C,'pl-data'!AG$2,postings!$D:$D,'pl-data'!AG$3,postings!$I:$I,'pl-data'!$A525)-SUMIFS(postings!$W:$W,postings!$C:$C,'pl-data'!AG$2,postings!$D:$D,'pl-data'!AG$3,postings!$M:$M,'pl-data'!$A525)</f>
        <v>0</v>
      </c>
      <c r="AH525" s="53">
        <f>+SUMIFS(postings!$T:$T,postings!$C:$C,'pl-data'!AH$2,postings!$D:$D,'pl-data'!AH$3,postings!$I:$I,'pl-data'!$A525)-SUMIFS(postings!$W:$W,postings!$C:$C,'pl-data'!AH$2,postings!$D:$D,'pl-data'!AH$3,postings!$M:$M,'pl-data'!$A525)</f>
        <v>0</v>
      </c>
      <c r="AI525" s="53">
        <f>+SUMIFS(postings!$T:$T,postings!$C:$C,'pl-data'!AI$2,postings!$D:$D,'pl-data'!AI$3,postings!$I:$I,'pl-data'!$A525)-SUMIFS(postings!$W:$W,postings!$C:$C,'pl-data'!AI$2,postings!$D:$D,'pl-data'!AI$3,postings!$M:$M,'pl-data'!$A525)</f>
        <v>0</v>
      </c>
      <c r="AJ525" s="53">
        <f>+SUM(X525:INDEX(X525:AI525,1,Settings!$C$4))</f>
        <v>0</v>
      </c>
      <c r="AK525" s="53">
        <f t="shared" si="283"/>
        <v>0</v>
      </c>
      <c r="AL525" s="53"/>
      <c r="AM525" s="53">
        <f t="shared" si="249"/>
        <v>0</v>
      </c>
      <c r="AN525" s="53">
        <f t="shared" si="250"/>
        <v>0</v>
      </c>
      <c r="AO525" s="53">
        <f t="shared" si="251"/>
        <v>0</v>
      </c>
      <c r="AP525" s="53">
        <f t="shared" si="252"/>
        <v>0</v>
      </c>
      <c r="AQ525" s="53">
        <f t="shared" si="253"/>
        <v>0</v>
      </c>
      <c r="AR525" s="53">
        <f t="shared" si="254"/>
        <v>0</v>
      </c>
      <c r="AS525" s="53">
        <f t="shared" si="255"/>
        <v>0</v>
      </c>
      <c r="AT525" s="53">
        <f t="shared" si="256"/>
        <v>0</v>
      </c>
      <c r="AU525" s="53">
        <f t="shared" si="257"/>
        <v>0</v>
      </c>
      <c r="AV525" s="53">
        <f t="shared" si="258"/>
        <v>0</v>
      </c>
      <c r="AW525" s="53">
        <f t="shared" si="259"/>
        <v>0</v>
      </c>
      <c r="AX525" s="53">
        <f t="shared" si="260"/>
        <v>0</v>
      </c>
      <c r="AY525" s="53">
        <f>+SUM(AM525:INDEX(AM525:AX525,1,Settings!$C$4))</f>
        <v>0</v>
      </c>
      <c r="AZ525" s="53">
        <f t="shared" si="284"/>
        <v>0</v>
      </c>
      <c r="BA525" s="53"/>
      <c r="BB525" s="53">
        <f t="shared" si="267"/>
        <v>0</v>
      </c>
      <c r="BC525" s="53">
        <f t="shared" si="268"/>
        <v>0</v>
      </c>
      <c r="BD525" s="53">
        <f t="shared" si="269"/>
        <v>0</v>
      </c>
      <c r="BE525" s="53">
        <f t="shared" si="270"/>
        <v>0</v>
      </c>
      <c r="BF525" s="53">
        <f t="shared" si="271"/>
        <v>0</v>
      </c>
      <c r="BG525" s="53">
        <f t="shared" si="272"/>
        <v>0</v>
      </c>
      <c r="BH525" s="53">
        <f t="shared" si="273"/>
        <v>0</v>
      </c>
      <c r="BI525" s="53">
        <f t="shared" si="274"/>
        <v>0</v>
      </c>
      <c r="BJ525" s="53">
        <f t="shared" si="275"/>
        <v>0</v>
      </c>
      <c r="BK525" s="53">
        <f t="shared" si="276"/>
        <v>0</v>
      </c>
      <c r="BL525" s="53">
        <f t="shared" si="277"/>
        <v>0</v>
      </c>
      <c r="BM525" s="53">
        <f t="shared" si="278"/>
        <v>0</v>
      </c>
      <c r="BN525" s="53">
        <f t="shared" si="281"/>
        <v>0</v>
      </c>
      <c r="BO525" s="53"/>
      <c r="BP525" s="53">
        <f t="shared" si="279"/>
        <v>0</v>
      </c>
      <c r="BQ525" s="53"/>
      <c r="BR525" s="53">
        <f t="shared" si="280"/>
        <v>0</v>
      </c>
    </row>
    <row r="526" spans="1:70" x14ac:dyDescent="0.2">
      <c r="A526" s="6">
        <v>8196</v>
      </c>
      <c r="B526" s="6" t="str">
        <f>+VLOOKUP(A526,masterfile!B:C,2,FALSE)</f>
        <v>Erlöse Geldspielautomaten 19% USt</v>
      </c>
      <c r="D526" s="53">
        <f>+SUMIF('[1]2017'!$A:$A,$A526,'[1]2017'!$C:$C)-SUMIF('[1]2017'!$E:$E,$A526,'[1]2017'!$G:$G)</f>
        <v>0</v>
      </c>
      <c r="E526" s="53">
        <f>+SUMIF('[1]2018'!$A:$A,$A526,'[1]2018'!$C:$C)-SUMIF('[1]2018'!$E:$E,$A526,'[1]2018'!$G:$G)</f>
        <v>0</v>
      </c>
      <c r="F526" s="53">
        <f>+SUMIF('[1]2019'!$A:$A,$A526,'[1]2019'!$C:$C)-SUMIF('[1]2019'!$E:$E,$A526,'[1]2019'!$G:$G)</f>
        <v>0</v>
      </c>
      <c r="G526" s="53">
        <f>+SUMIF('[1]2020'!$A:$A,$A526,'[1]2020'!$C:$C)-SUMIF('[1]2020'!$E:$E,$A526,'[1]2020'!$G:$G)</f>
        <v>0</v>
      </c>
      <c r="H526" s="53"/>
      <c r="I526" s="53">
        <f>+(+SUMIF('[1]2021'!$A:$A,$A526,'[1]2021'!$C:$C)-SUMIF('[1]2021'!$E:$E,$A526,'[1]2021'!$G:$G))/12</f>
        <v>0</v>
      </c>
      <c r="J526" s="53">
        <f>+(+SUMIF('[1]2021'!$A:$A,$A526,'[1]2021'!$C:$C)-SUMIF('[1]2021'!$E:$E,$A526,'[1]2021'!$G:$G))/12</f>
        <v>0</v>
      </c>
      <c r="K526" s="53">
        <f>+(+SUMIF('[1]2021'!$A:$A,$A526,'[1]2021'!$C:$C)-SUMIF('[1]2021'!$E:$E,$A526,'[1]2021'!$G:$G))/12</f>
        <v>0</v>
      </c>
      <c r="L526" s="53">
        <f>+(+SUMIF('[1]2021'!$A:$A,$A526,'[1]2021'!$C:$C)-SUMIF('[1]2021'!$E:$E,$A526,'[1]2021'!$G:$G))/12</f>
        <v>0</v>
      </c>
      <c r="M526" s="53">
        <f>+(+SUMIF('[1]2021'!$A:$A,$A526,'[1]2021'!$C:$C)-SUMIF('[1]2021'!$E:$E,$A526,'[1]2021'!$G:$G))/12</f>
        <v>0</v>
      </c>
      <c r="N526" s="53">
        <f>+(+SUMIF('[1]2021'!$A:$A,$A526,'[1]2021'!$C:$C)-SUMIF('[1]2021'!$E:$E,$A526,'[1]2021'!$G:$G))/12</f>
        <v>0</v>
      </c>
      <c r="O526" s="53">
        <f>+(+SUMIF('[1]2021'!$A:$A,$A526,'[1]2021'!$C:$C)-SUMIF('[1]2021'!$E:$E,$A526,'[1]2021'!$G:$G))/12</f>
        <v>0</v>
      </c>
      <c r="P526" s="53">
        <f>+(+SUMIF('[1]2021'!$A:$A,$A526,'[1]2021'!$C:$C)-SUMIF('[1]2021'!$E:$E,$A526,'[1]2021'!$G:$G))/12</f>
        <v>0</v>
      </c>
      <c r="Q526" s="53">
        <f>+(+SUMIF('[1]2021'!$A:$A,$A526,'[1]2021'!$C:$C)-SUMIF('[1]2021'!$E:$E,$A526,'[1]2021'!$G:$G))/12</f>
        <v>0</v>
      </c>
      <c r="R526" s="53">
        <f>+(+SUMIF('[1]2021'!$A:$A,$A526,'[1]2021'!$C:$C)-SUMIF('[1]2021'!$E:$E,$A526,'[1]2021'!$G:$G))/12</f>
        <v>0</v>
      </c>
      <c r="S526" s="53">
        <f>+(+SUMIF('[1]2021'!$A:$A,$A526,'[1]2021'!$C:$C)-SUMIF('[1]2021'!$E:$E,$A526,'[1]2021'!$G:$G))/12</f>
        <v>0</v>
      </c>
      <c r="T526" s="53">
        <f>+(+SUMIF('[1]2021'!$A:$A,$A526,'[1]2021'!$C:$C)-SUMIF('[1]2021'!$E:$E,$A526,'[1]2021'!$G:$G))/12</f>
        <v>0</v>
      </c>
      <c r="U526" s="53">
        <f>+SUM(I526:INDEX(I526:T526,1,Settings!$C$4))</f>
        <v>0</v>
      </c>
      <c r="V526" s="53">
        <f t="shared" si="282"/>
        <v>0</v>
      </c>
      <c r="W526" s="53"/>
      <c r="X526" s="53">
        <f>+SUMIFS(postings!$T:$T,postings!$C:$C,'pl-data'!X$2,postings!$D:$D,'pl-data'!X$3,postings!$I:$I,'pl-data'!$A526)-SUMIFS(postings!$W:$W,postings!$C:$C,'pl-data'!X$2,postings!$D:$D,'pl-data'!X$3,postings!$M:$M,'pl-data'!$A526)</f>
        <v>0</v>
      </c>
      <c r="Y526" s="53">
        <f>+SUMIFS(postings!$T:$T,postings!$C:$C,'pl-data'!Y$2,postings!$D:$D,'pl-data'!Y$3,postings!$I:$I,'pl-data'!$A526)-SUMIFS(postings!$W:$W,postings!$C:$C,'pl-data'!Y$2,postings!$D:$D,'pl-data'!Y$3,postings!$M:$M,'pl-data'!$A526)</f>
        <v>0</v>
      </c>
      <c r="Z526" s="53">
        <f>+SUMIFS(postings!$T:$T,postings!$C:$C,'pl-data'!Z$2,postings!$D:$D,'pl-data'!Z$3,postings!$I:$I,'pl-data'!$A526)-SUMIFS(postings!$W:$W,postings!$C:$C,'pl-data'!Z$2,postings!$D:$D,'pl-data'!Z$3,postings!$M:$M,'pl-data'!$A526)</f>
        <v>0</v>
      </c>
      <c r="AA526" s="53">
        <f>+SUMIFS(postings!$T:$T,postings!$C:$C,'pl-data'!AA$2,postings!$D:$D,'pl-data'!AA$3,postings!$I:$I,'pl-data'!$A526)-SUMIFS(postings!$W:$W,postings!$C:$C,'pl-data'!AA$2,postings!$D:$D,'pl-data'!AA$3,postings!$M:$M,'pl-data'!$A526)</f>
        <v>0</v>
      </c>
      <c r="AB526" s="53">
        <f>+SUMIFS(postings!$T:$T,postings!$C:$C,'pl-data'!AB$2,postings!$D:$D,'pl-data'!AB$3,postings!$I:$I,'pl-data'!$A526)-SUMIFS(postings!$W:$W,postings!$C:$C,'pl-data'!AB$2,postings!$D:$D,'pl-data'!AB$3,postings!$M:$M,'pl-data'!$A526)</f>
        <v>0</v>
      </c>
      <c r="AC526" s="53">
        <f>+SUMIFS(postings!$T:$T,postings!$C:$C,'pl-data'!AC$2,postings!$D:$D,'pl-data'!AC$3,postings!$I:$I,'pl-data'!$A526)-SUMIFS(postings!$W:$W,postings!$C:$C,'pl-data'!AC$2,postings!$D:$D,'pl-data'!AC$3,postings!$M:$M,'pl-data'!$A526)</f>
        <v>0</v>
      </c>
      <c r="AD526" s="53">
        <f>+SUMIFS(postings!$T:$T,postings!$C:$C,'pl-data'!AD$2,postings!$D:$D,'pl-data'!AD$3,postings!$I:$I,'pl-data'!$A526)-SUMIFS(postings!$W:$W,postings!$C:$C,'pl-data'!AD$2,postings!$D:$D,'pl-data'!AD$3,postings!$M:$M,'pl-data'!$A526)</f>
        <v>0</v>
      </c>
      <c r="AE526" s="53">
        <f>+SUMIFS(postings!$T:$T,postings!$C:$C,'pl-data'!AE$2,postings!$D:$D,'pl-data'!AE$3,postings!$I:$I,'pl-data'!$A526)-SUMIFS(postings!$W:$W,postings!$C:$C,'pl-data'!AE$2,postings!$D:$D,'pl-data'!AE$3,postings!$M:$M,'pl-data'!$A526)</f>
        <v>0</v>
      </c>
      <c r="AF526" s="53">
        <f>+SUMIFS(postings!$T:$T,postings!$C:$C,'pl-data'!AF$2,postings!$D:$D,'pl-data'!AF$3,postings!$I:$I,'pl-data'!$A526)-SUMIFS(postings!$W:$W,postings!$C:$C,'pl-data'!AF$2,postings!$D:$D,'pl-data'!AF$3,postings!$M:$M,'pl-data'!$A526)</f>
        <v>0</v>
      </c>
      <c r="AG526" s="53">
        <f>+SUMIFS(postings!$T:$T,postings!$C:$C,'pl-data'!AG$2,postings!$D:$D,'pl-data'!AG$3,postings!$I:$I,'pl-data'!$A526)-SUMIFS(postings!$W:$W,postings!$C:$C,'pl-data'!AG$2,postings!$D:$D,'pl-data'!AG$3,postings!$M:$M,'pl-data'!$A526)</f>
        <v>0</v>
      </c>
      <c r="AH526" s="53">
        <f>+SUMIFS(postings!$T:$T,postings!$C:$C,'pl-data'!AH$2,postings!$D:$D,'pl-data'!AH$3,postings!$I:$I,'pl-data'!$A526)-SUMIFS(postings!$W:$W,postings!$C:$C,'pl-data'!AH$2,postings!$D:$D,'pl-data'!AH$3,postings!$M:$M,'pl-data'!$A526)</f>
        <v>0</v>
      </c>
      <c r="AI526" s="53">
        <f>+SUMIFS(postings!$T:$T,postings!$C:$C,'pl-data'!AI$2,postings!$D:$D,'pl-data'!AI$3,postings!$I:$I,'pl-data'!$A526)-SUMIFS(postings!$W:$W,postings!$C:$C,'pl-data'!AI$2,postings!$D:$D,'pl-data'!AI$3,postings!$M:$M,'pl-data'!$A526)</f>
        <v>0</v>
      </c>
      <c r="AJ526" s="53">
        <f>+SUM(X526:INDEX(X526:AI526,1,Settings!$C$4))</f>
        <v>0</v>
      </c>
      <c r="AK526" s="53">
        <f t="shared" si="283"/>
        <v>0</v>
      </c>
      <c r="AL526" s="53"/>
      <c r="AM526" s="53">
        <f t="shared" si="249"/>
        <v>0</v>
      </c>
      <c r="AN526" s="53">
        <f t="shared" si="250"/>
        <v>0</v>
      </c>
      <c r="AO526" s="53">
        <f t="shared" si="251"/>
        <v>0</v>
      </c>
      <c r="AP526" s="53">
        <f t="shared" si="252"/>
        <v>0</v>
      </c>
      <c r="AQ526" s="53">
        <f t="shared" si="253"/>
        <v>0</v>
      </c>
      <c r="AR526" s="53">
        <f t="shared" si="254"/>
        <v>0</v>
      </c>
      <c r="AS526" s="53">
        <f t="shared" si="255"/>
        <v>0</v>
      </c>
      <c r="AT526" s="53">
        <f t="shared" si="256"/>
        <v>0</v>
      </c>
      <c r="AU526" s="53">
        <f t="shared" si="257"/>
        <v>0</v>
      </c>
      <c r="AV526" s="53">
        <f t="shared" si="258"/>
        <v>0</v>
      </c>
      <c r="AW526" s="53">
        <f t="shared" si="259"/>
        <v>0</v>
      </c>
      <c r="AX526" s="53">
        <f t="shared" si="260"/>
        <v>0</v>
      </c>
      <c r="AY526" s="53">
        <f>+SUM(AM526:INDEX(AM526:AX526,1,Settings!$C$4))</f>
        <v>0</v>
      </c>
      <c r="AZ526" s="53">
        <f t="shared" si="284"/>
        <v>0</v>
      </c>
      <c r="BA526" s="53"/>
      <c r="BB526" s="53">
        <f t="shared" si="267"/>
        <v>0</v>
      </c>
      <c r="BC526" s="53">
        <f t="shared" si="268"/>
        <v>0</v>
      </c>
      <c r="BD526" s="53">
        <f t="shared" si="269"/>
        <v>0</v>
      </c>
      <c r="BE526" s="53">
        <f t="shared" si="270"/>
        <v>0</v>
      </c>
      <c r="BF526" s="53">
        <f t="shared" si="271"/>
        <v>0</v>
      </c>
      <c r="BG526" s="53">
        <f t="shared" si="272"/>
        <v>0</v>
      </c>
      <c r="BH526" s="53">
        <f t="shared" si="273"/>
        <v>0</v>
      </c>
      <c r="BI526" s="53">
        <f t="shared" si="274"/>
        <v>0</v>
      </c>
      <c r="BJ526" s="53">
        <f t="shared" si="275"/>
        <v>0</v>
      </c>
      <c r="BK526" s="53">
        <f t="shared" si="276"/>
        <v>0</v>
      </c>
      <c r="BL526" s="53">
        <f t="shared" si="277"/>
        <v>0</v>
      </c>
      <c r="BM526" s="53">
        <f t="shared" si="278"/>
        <v>0</v>
      </c>
      <c r="BN526" s="53">
        <f t="shared" si="281"/>
        <v>0</v>
      </c>
      <c r="BO526" s="53"/>
      <c r="BP526" s="53">
        <f t="shared" si="279"/>
        <v>0</v>
      </c>
      <c r="BQ526" s="53"/>
      <c r="BR526" s="53">
        <f t="shared" si="280"/>
        <v>0</v>
      </c>
    </row>
    <row r="527" spans="1:70" x14ac:dyDescent="0.2">
      <c r="A527" s="6">
        <v>8200</v>
      </c>
      <c r="B527" s="6" t="str">
        <f>+VLOOKUP(A527,masterfile!B:C,2,FALSE)</f>
        <v>Erlöse</v>
      </c>
      <c r="D527" s="53">
        <f>+SUMIF('[1]2017'!$A:$A,$A527,'[1]2017'!$C:$C)-SUMIF('[1]2017'!$E:$E,$A527,'[1]2017'!$G:$G)</f>
        <v>0</v>
      </c>
      <c r="E527" s="53">
        <f>+SUMIF('[1]2018'!$A:$A,$A527,'[1]2018'!$C:$C)-SUMIF('[1]2018'!$E:$E,$A527,'[1]2018'!$G:$G)</f>
        <v>0</v>
      </c>
      <c r="F527" s="53">
        <f>+SUMIF('[1]2019'!$A:$A,$A527,'[1]2019'!$C:$C)-SUMIF('[1]2019'!$E:$E,$A527,'[1]2019'!$G:$G)</f>
        <v>0</v>
      </c>
      <c r="G527" s="53">
        <f>+SUMIF('[1]2020'!$A:$A,$A527,'[1]2020'!$C:$C)-SUMIF('[1]2020'!$E:$E,$A527,'[1]2020'!$G:$G)</f>
        <v>0</v>
      </c>
      <c r="H527" s="53"/>
      <c r="I527" s="53">
        <f>+(+SUMIF('[1]2021'!$A:$A,$A527,'[1]2021'!$C:$C)-SUMIF('[1]2021'!$E:$E,$A527,'[1]2021'!$G:$G))/12</f>
        <v>0</v>
      </c>
      <c r="J527" s="53">
        <f>+(+SUMIF('[1]2021'!$A:$A,$A527,'[1]2021'!$C:$C)-SUMIF('[1]2021'!$E:$E,$A527,'[1]2021'!$G:$G))/12</f>
        <v>0</v>
      </c>
      <c r="K527" s="53">
        <f>+(+SUMIF('[1]2021'!$A:$A,$A527,'[1]2021'!$C:$C)-SUMIF('[1]2021'!$E:$E,$A527,'[1]2021'!$G:$G))/12</f>
        <v>0</v>
      </c>
      <c r="L527" s="53">
        <f>+(+SUMIF('[1]2021'!$A:$A,$A527,'[1]2021'!$C:$C)-SUMIF('[1]2021'!$E:$E,$A527,'[1]2021'!$G:$G))/12</f>
        <v>0</v>
      </c>
      <c r="M527" s="53">
        <f>+(+SUMIF('[1]2021'!$A:$A,$A527,'[1]2021'!$C:$C)-SUMIF('[1]2021'!$E:$E,$A527,'[1]2021'!$G:$G))/12</f>
        <v>0</v>
      </c>
      <c r="N527" s="53">
        <f>+(+SUMIF('[1]2021'!$A:$A,$A527,'[1]2021'!$C:$C)-SUMIF('[1]2021'!$E:$E,$A527,'[1]2021'!$G:$G))/12</f>
        <v>0</v>
      </c>
      <c r="O527" s="53">
        <f>+(+SUMIF('[1]2021'!$A:$A,$A527,'[1]2021'!$C:$C)-SUMIF('[1]2021'!$E:$E,$A527,'[1]2021'!$G:$G))/12</f>
        <v>0</v>
      </c>
      <c r="P527" s="53">
        <f>+(+SUMIF('[1]2021'!$A:$A,$A527,'[1]2021'!$C:$C)-SUMIF('[1]2021'!$E:$E,$A527,'[1]2021'!$G:$G))/12</f>
        <v>0</v>
      </c>
      <c r="Q527" s="53">
        <f>+(+SUMIF('[1]2021'!$A:$A,$A527,'[1]2021'!$C:$C)-SUMIF('[1]2021'!$E:$E,$A527,'[1]2021'!$G:$G))/12</f>
        <v>0</v>
      </c>
      <c r="R527" s="53">
        <f>+(+SUMIF('[1]2021'!$A:$A,$A527,'[1]2021'!$C:$C)-SUMIF('[1]2021'!$E:$E,$A527,'[1]2021'!$G:$G))/12</f>
        <v>0</v>
      </c>
      <c r="S527" s="53">
        <f>+(+SUMIF('[1]2021'!$A:$A,$A527,'[1]2021'!$C:$C)-SUMIF('[1]2021'!$E:$E,$A527,'[1]2021'!$G:$G))/12</f>
        <v>0</v>
      </c>
      <c r="T527" s="53">
        <f>+(+SUMIF('[1]2021'!$A:$A,$A527,'[1]2021'!$C:$C)-SUMIF('[1]2021'!$E:$E,$A527,'[1]2021'!$G:$G))/12</f>
        <v>0</v>
      </c>
      <c r="U527" s="53">
        <f>+SUM(I527:INDEX(I527:T527,1,Settings!$C$4))</f>
        <v>0</v>
      </c>
      <c r="V527" s="53">
        <f t="shared" si="282"/>
        <v>0</v>
      </c>
      <c r="W527" s="53"/>
      <c r="X527" s="53">
        <f>+SUMIFS(postings!$T:$T,postings!$C:$C,'pl-data'!X$2,postings!$D:$D,'pl-data'!X$3,postings!$I:$I,'pl-data'!$A527)-SUMIFS(postings!$W:$W,postings!$C:$C,'pl-data'!X$2,postings!$D:$D,'pl-data'!X$3,postings!$M:$M,'pl-data'!$A527)</f>
        <v>0</v>
      </c>
      <c r="Y527" s="53">
        <f>+SUMIFS(postings!$T:$T,postings!$C:$C,'pl-data'!Y$2,postings!$D:$D,'pl-data'!Y$3,postings!$I:$I,'pl-data'!$A527)-SUMIFS(postings!$W:$W,postings!$C:$C,'pl-data'!Y$2,postings!$D:$D,'pl-data'!Y$3,postings!$M:$M,'pl-data'!$A527)</f>
        <v>0</v>
      </c>
      <c r="Z527" s="53">
        <f>+SUMIFS(postings!$T:$T,postings!$C:$C,'pl-data'!Z$2,postings!$D:$D,'pl-data'!Z$3,postings!$I:$I,'pl-data'!$A527)-SUMIFS(postings!$W:$W,postings!$C:$C,'pl-data'!Z$2,postings!$D:$D,'pl-data'!Z$3,postings!$M:$M,'pl-data'!$A527)</f>
        <v>0</v>
      </c>
      <c r="AA527" s="53">
        <f>+SUMIFS(postings!$T:$T,postings!$C:$C,'pl-data'!AA$2,postings!$D:$D,'pl-data'!AA$3,postings!$I:$I,'pl-data'!$A527)-SUMIFS(postings!$W:$W,postings!$C:$C,'pl-data'!AA$2,postings!$D:$D,'pl-data'!AA$3,postings!$M:$M,'pl-data'!$A527)</f>
        <v>0</v>
      </c>
      <c r="AB527" s="53">
        <f>+SUMIFS(postings!$T:$T,postings!$C:$C,'pl-data'!AB$2,postings!$D:$D,'pl-data'!AB$3,postings!$I:$I,'pl-data'!$A527)-SUMIFS(postings!$W:$W,postings!$C:$C,'pl-data'!AB$2,postings!$D:$D,'pl-data'!AB$3,postings!$M:$M,'pl-data'!$A527)</f>
        <v>0</v>
      </c>
      <c r="AC527" s="53">
        <f>+SUMIFS(postings!$T:$T,postings!$C:$C,'pl-data'!AC$2,postings!$D:$D,'pl-data'!AC$3,postings!$I:$I,'pl-data'!$A527)-SUMIFS(postings!$W:$W,postings!$C:$C,'pl-data'!AC$2,postings!$D:$D,'pl-data'!AC$3,postings!$M:$M,'pl-data'!$A527)</f>
        <v>0</v>
      </c>
      <c r="AD527" s="53">
        <f>+SUMIFS(postings!$T:$T,postings!$C:$C,'pl-data'!AD$2,postings!$D:$D,'pl-data'!AD$3,postings!$I:$I,'pl-data'!$A527)-SUMIFS(postings!$W:$W,postings!$C:$C,'pl-data'!AD$2,postings!$D:$D,'pl-data'!AD$3,postings!$M:$M,'pl-data'!$A527)</f>
        <v>0</v>
      </c>
      <c r="AE527" s="53">
        <f>+SUMIFS(postings!$T:$T,postings!$C:$C,'pl-data'!AE$2,postings!$D:$D,'pl-data'!AE$3,postings!$I:$I,'pl-data'!$A527)-SUMIFS(postings!$W:$W,postings!$C:$C,'pl-data'!AE$2,postings!$D:$D,'pl-data'!AE$3,postings!$M:$M,'pl-data'!$A527)</f>
        <v>0</v>
      </c>
      <c r="AF527" s="53">
        <f>+SUMIFS(postings!$T:$T,postings!$C:$C,'pl-data'!AF$2,postings!$D:$D,'pl-data'!AF$3,postings!$I:$I,'pl-data'!$A527)-SUMIFS(postings!$W:$W,postings!$C:$C,'pl-data'!AF$2,postings!$D:$D,'pl-data'!AF$3,postings!$M:$M,'pl-data'!$A527)</f>
        <v>0</v>
      </c>
      <c r="AG527" s="53">
        <f>+SUMIFS(postings!$T:$T,postings!$C:$C,'pl-data'!AG$2,postings!$D:$D,'pl-data'!AG$3,postings!$I:$I,'pl-data'!$A527)-SUMIFS(postings!$W:$W,postings!$C:$C,'pl-data'!AG$2,postings!$D:$D,'pl-data'!AG$3,postings!$M:$M,'pl-data'!$A527)</f>
        <v>0</v>
      </c>
      <c r="AH527" s="53">
        <f>+SUMIFS(postings!$T:$T,postings!$C:$C,'pl-data'!AH$2,postings!$D:$D,'pl-data'!AH$3,postings!$I:$I,'pl-data'!$A527)-SUMIFS(postings!$W:$W,postings!$C:$C,'pl-data'!AH$2,postings!$D:$D,'pl-data'!AH$3,postings!$M:$M,'pl-data'!$A527)</f>
        <v>0</v>
      </c>
      <c r="AI527" s="53">
        <f>+SUMIFS(postings!$T:$T,postings!$C:$C,'pl-data'!AI$2,postings!$D:$D,'pl-data'!AI$3,postings!$I:$I,'pl-data'!$A527)-SUMIFS(postings!$W:$W,postings!$C:$C,'pl-data'!AI$2,postings!$D:$D,'pl-data'!AI$3,postings!$M:$M,'pl-data'!$A527)</f>
        <v>0</v>
      </c>
      <c r="AJ527" s="53">
        <f>+SUM(X527:INDEX(X527:AI527,1,Settings!$C$4))</f>
        <v>0</v>
      </c>
      <c r="AK527" s="53">
        <f t="shared" si="283"/>
        <v>0</v>
      </c>
      <c r="AL527" s="53"/>
      <c r="AM527" s="53">
        <f t="shared" si="249"/>
        <v>0</v>
      </c>
      <c r="AN527" s="53">
        <f t="shared" si="250"/>
        <v>0</v>
      </c>
      <c r="AO527" s="53">
        <f t="shared" si="251"/>
        <v>0</v>
      </c>
      <c r="AP527" s="53">
        <f t="shared" si="252"/>
        <v>0</v>
      </c>
      <c r="AQ527" s="53">
        <f t="shared" si="253"/>
        <v>0</v>
      </c>
      <c r="AR527" s="53">
        <f t="shared" si="254"/>
        <v>0</v>
      </c>
      <c r="AS527" s="53">
        <f t="shared" si="255"/>
        <v>0</v>
      </c>
      <c r="AT527" s="53">
        <f t="shared" si="256"/>
        <v>0</v>
      </c>
      <c r="AU527" s="53">
        <f t="shared" si="257"/>
        <v>0</v>
      </c>
      <c r="AV527" s="53">
        <f t="shared" si="258"/>
        <v>0</v>
      </c>
      <c r="AW527" s="53">
        <f t="shared" si="259"/>
        <v>0</v>
      </c>
      <c r="AX527" s="53">
        <f t="shared" si="260"/>
        <v>0</v>
      </c>
      <c r="AY527" s="53">
        <f>+SUM(AM527:INDEX(AM527:AX527,1,Settings!$C$4))</f>
        <v>0</v>
      </c>
      <c r="AZ527" s="53">
        <f t="shared" si="284"/>
        <v>0</v>
      </c>
      <c r="BA527" s="53"/>
      <c r="BB527" s="53">
        <f t="shared" si="267"/>
        <v>0</v>
      </c>
      <c r="BC527" s="53">
        <f t="shared" si="268"/>
        <v>0</v>
      </c>
      <c r="BD527" s="53">
        <f t="shared" si="269"/>
        <v>0</v>
      </c>
      <c r="BE527" s="53">
        <f t="shared" si="270"/>
        <v>0</v>
      </c>
      <c r="BF527" s="53">
        <f t="shared" si="271"/>
        <v>0</v>
      </c>
      <c r="BG527" s="53">
        <f t="shared" si="272"/>
        <v>0</v>
      </c>
      <c r="BH527" s="53">
        <f t="shared" si="273"/>
        <v>0</v>
      </c>
      <c r="BI527" s="53">
        <f t="shared" si="274"/>
        <v>0</v>
      </c>
      <c r="BJ527" s="53">
        <f t="shared" si="275"/>
        <v>0</v>
      </c>
      <c r="BK527" s="53">
        <f t="shared" si="276"/>
        <v>0</v>
      </c>
      <c r="BL527" s="53">
        <f t="shared" si="277"/>
        <v>0</v>
      </c>
      <c r="BM527" s="53">
        <f t="shared" si="278"/>
        <v>0</v>
      </c>
      <c r="BN527" s="53">
        <f t="shared" si="281"/>
        <v>0</v>
      </c>
      <c r="BO527" s="53"/>
      <c r="BP527" s="53">
        <f t="shared" si="279"/>
        <v>0</v>
      </c>
      <c r="BQ527" s="53"/>
      <c r="BR527" s="53">
        <f t="shared" si="280"/>
        <v>0</v>
      </c>
    </row>
    <row r="528" spans="1:70" x14ac:dyDescent="0.2">
      <c r="A528" s="6">
        <v>8300</v>
      </c>
      <c r="B528" s="6" t="str">
        <f>+VLOOKUP(A528,masterfile!B:C,2,FALSE)</f>
        <v>Erlöse 7% USt</v>
      </c>
      <c r="D528" s="53">
        <f>+SUMIF('[1]2017'!$A:$A,$A528,'[1]2017'!$C:$C)-SUMIF('[1]2017'!$E:$E,$A528,'[1]2017'!$G:$G)</f>
        <v>0</v>
      </c>
      <c r="E528" s="53">
        <f>+SUMIF('[1]2018'!$A:$A,$A528,'[1]2018'!$C:$C)-SUMIF('[1]2018'!$E:$E,$A528,'[1]2018'!$G:$G)</f>
        <v>0</v>
      </c>
      <c r="F528" s="53">
        <f>+SUMIF('[1]2019'!$A:$A,$A528,'[1]2019'!$C:$C)-SUMIF('[1]2019'!$E:$E,$A528,'[1]2019'!$G:$G)</f>
        <v>0</v>
      </c>
      <c r="G528" s="53">
        <f>+SUMIF('[1]2020'!$A:$A,$A528,'[1]2020'!$C:$C)-SUMIF('[1]2020'!$E:$E,$A528,'[1]2020'!$G:$G)</f>
        <v>0</v>
      </c>
      <c r="H528" s="53"/>
      <c r="I528" s="53">
        <f>+(+SUMIF('[1]2021'!$A:$A,$A528,'[1]2021'!$C:$C)-SUMIF('[1]2021'!$E:$E,$A528,'[1]2021'!$G:$G))/12</f>
        <v>0</v>
      </c>
      <c r="J528" s="53">
        <f>+(+SUMIF('[1]2021'!$A:$A,$A528,'[1]2021'!$C:$C)-SUMIF('[1]2021'!$E:$E,$A528,'[1]2021'!$G:$G))/12</f>
        <v>0</v>
      </c>
      <c r="K528" s="53">
        <f>+(+SUMIF('[1]2021'!$A:$A,$A528,'[1]2021'!$C:$C)-SUMIF('[1]2021'!$E:$E,$A528,'[1]2021'!$G:$G))/12</f>
        <v>0</v>
      </c>
      <c r="L528" s="53">
        <f>+(+SUMIF('[1]2021'!$A:$A,$A528,'[1]2021'!$C:$C)-SUMIF('[1]2021'!$E:$E,$A528,'[1]2021'!$G:$G))/12</f>
        <v>0</v>
      </c>
      <c r="M528" s="53">
        <f>+(+SUMIF('[1]2021'!$A:$A,$A528,'[1]2021'!$C:$C)-SUMIF('[1]2021'!$E:$E,$A528,'[1]2021'!$G:$G))/12</f>
        <v>0</v>
      </c>
      <c r="N528" s="53">
        <f>+(+SUMIF('[1]2021'!$A:$A,$A528,'[1]2021'!$C:$C)-SUMIF('[1]2021'!$E:$E,$A528,'[1]2021'!$G:$G))/12</f>
        <v>0</v>
      </c>
      <c r="O528" s="53">
        <f>+(+SUMIF('[1]2021'!$A:$A,$A528,'[1]2021'!$C:$C)-SUMIF('[1]2021'!$E:$E,$A528,'[1]2021'!$G:$G))/12</f>
        <v>0</v>
      </c>
      <c r="P528" s="53">
        <f>+(+SUMIF('[1]2021'!$A:$A,$A528,'[1]2021'!$C:$C)-SUMIF('[1]2021'!$E:$E,$A528,'[1]2021'!$G:$G))/12</f>
        <v>0</v>
      </c>
      <c r="Q528" s="53">
        <f>+(+SUMIF('[1]2021'!$A:$A,$A528,'[1]2021'!$C:$C)-SUMIF('[1]2021'!$E:$E,$A528,'[1]2021'!$G:$G))/12</f>
        <v>0</v>
      </c>
      <c r="R528" s="53">
        <f>+(+SUMIF('[1]2021'!$A:$A,$A528,'[1]2021'!$C:$C)-SUMIF('[1]2021'!$E:$E,$A528,'[1]2021'!$G:$G))/12</f>
        <v>0</v>
      </c>
      <c r="S528" s="53">
        <f>+(+SUMIF('[1]2021'!$A:$A,$A528,'[1]2021'!$C:$C)-SUMIF('[1]2021'!$E:$E,$A528,'[1]2021'!$G:$G))/12</f>
        <v>0</v>
      </c>
      <c r="T528" s="53">
        <f>+(+SUMIF('[1]2021'!$A:$A,$A528,'[1]2021'!$C:$C)-SUMIF('[1]2021'!$E:$E,$A528,'[1]2021'!$G:$G))/12</f>
        <v>0</v>
      </c>
      <c r="U528" s="53">
        <f>+SUM(I528:INDEX(I528:T528,1,Settings!$C$4))</f>
        <v>0</v>
      </c>
      <c r="V528" s="53">
        <f t="shared" si="282"/>
        <v>0</v>
      </c>
      <c r="W528" s="53"/>
      <c r="X528" s="53">
        <f>+SUMIFS(postings!$T:$T,postings!$C:$C,'pl-data'!X$2,postings!$D:$D,'pl-data'!X$3,postings!$I:$I,'pl-data'!$A528)-SUMIFS(postings!$W:$W,postings!$C:$C,'pl-data'!X$2,postings!$D:$D,'pl-data'!X$3,postings!$M:$M,'pl-data'!$A528)</f>
        <v>0</v>
      </c>
      <c r="Y528" s="53">
        <f>+SUMIFS(postings!$T:$T,postings!$C:$C,'pl-data'!Y$2,postings!$D:$D,'pl-data'!Y$3,postings!$I:$I,'pl-data'!$A528)-SUMIFS(postings!$W:$W,postings!$C:$C,'pl-data'!Y$2,postings!$D:$D,'pl-data'!Y$3,postings!$M:$M,'pl-data'!$A528)</f>
        <v>0</v>
      </c>
      <c r="Z528" s="53">
        <f>+SUMIFS(postings!$T:$T,postings!$C:$C,'pl-data'!Z$2,postings!$D:$D,'pl-data'!Z$3,postings!$I:$I,'pl-data'!$A528)-SUMIFS(postings!$W:$W,postings!$C:$C,'pl-data'!Z$2,postings!$D:$D,'pl-data'!Z$3,postings!$M:$M,'pl-data'!$A528)</f>
        <v>0</v>
      </c>
      <c r="AA528" s="53">
        <f>+SUMIFS(postings!$T:$T,postings!$C:$C,'pl-data'!AA$2,postings!$D:$D,'pl-data'!AA$3,postings!$I:$I,'pl-data'!$A528)-SUMIFS(postings!$W:$W,postings!$C:$C,'pl-data'!AA$2,postings!$D:$D,'pl-data'!AA$3,postings!$M:$M,'pl-data'!$A528)</f>
        <v>0</v>
      </c>
      <c r="AB528" s="53">
        <f>+SUMIFS(postings!$T:$T,postings!$C:$C,'pl-data'!AB$2,postings!$D:$D,'pl-data'!AB$3,postings!$I:$I,'pl-data'!$A528)-SUMIFS(postings!$W:$W,postings!$C:$C,'pl-data'!AB$2,postings!$D:$D,'pl-data'!AB$3,postings!$M:$M,'pl-data'!$A528)</f>
        <v>0</v>
      </c>
      <c r="AC528" s="53">
        <f>+SUMIFS(postings!$T:$T,postings!$C:$C,'pl-data'!AC$2,postings!$D:$D,'pl-data'!AC$3,postings!$I:$I,'pl-data'!$A528)-SUMIFS(postings!$W:$W,postings!$C:$C,'pl-data'!AC$2,postings!$D:$D,'pl-data'!AC$3,postings!$M:$M,'pl-data'!$A528)</f>
        <v>0</v>
      </c>
      <c r="AD528" s="53">
        <f>+SUMIFS(postings!$T:$T,postings!$C:$C,'pl-data'!AD$2,postings!$D:$D,'pl-data'!AD$3,postings!$I:$I,'pl-data'!$A528)-SUMIFS(postings!$W:$W,postings!$C:$C,'pl-data'!AD$2,postings!$D:$D,'pl-data'!AD$3,postings!$M:$M,'pl-data'!$A528)</f>
        <v>0</v>
      </c>
      <c r="AE528" s="53">
        <f>+SUMIFS(postings!$T:$T,postings!$C:$C,'pl-data'!AE$2,postings!$D:$D,'pl-data'!AE$3,postings!$I:$I,'pl-data'!$A528)-SUMIFS(postings!$W:$W,postings!$C:$C,'pl-data'!AE$2,postings!$D:$D,'pl-data'!AE$3,postings!$M:$M,'pl-data'!$A528)</f>
        <v>0</v>
      </c>
      <c r="AF528" s="53">
        <f>+SUMIFS(postings!$T:$T,postings!$C:$C,'pl-data'!AF$2,postings!$D:$D,'pl-data'!AF$3,postings!$I:$I,'pl-data'!$A528)-SUMIFS(postings!$W:$W,postings!$C:$C,'pl-data'!AF$2,postings!$D:$D,'pl-data'!AF$3,postings!$M:$M,'pl-data'!$A528)</f>
        <v>0</v>
      </c>
      <c r="AG528" s="53">
        <f>+SUMIFS(postings!$T:$T,postings!$C:$C,'pl-data'!AG$2,postings!$D:$D,'pl-data'!AG$3,postings!$I:$I,'pl-data'!$A528)-SUMIFS(postings!$W:$W,postings!$C:$C,'pl-data'!AG$2,postings!$D:$D,'pl-data'!AG$3,postings!$M:$M,'pl-data'!$A528)</f>
        <v>0</v>
      </c>
      <c r="AH528" s="53">
        <f>+SUMIFS(postings!$T:$T,postings!$C:$C,'pl-data'!AH$2,postings!$D:$D,'pl-data'!AH$3,postings!$I:$I,'pl-data'!$A528)-SUMIFS(postings!$W:$W,postings!$C:$C,'pl-data'!AH$2,postings!$D:$D,'pl-data'!AH$3,postings!$M:$M,'pl-data'!$A528)</f>
        <v>0</v>
      </c>
      <c r="AI528" s="53">
        <f>+SUMIFS(postings!$T:$T,postings!$C:$C,'pl-data'!AI$2,postings!$D:$D,'pl-data'!AI$3,postings!$I:$I,'pl-data'!$A528)-SUMIFS(postings!$W:$W,postings!$C:$C,'pl-data'!AI$2,postings!$D:$D,'pl-data'!AI$3,postings!$M:$M,'pl-data'!$A528)</f>
        <v>0</v>
      </c>
      <c r="AJ528" s="53">
        <f>+SUM(X528:INDEX(X528:AI528,1,Settings!$C$4))</f>
        <v>0</v>
      </c>
      <c r="AK528" s="53">
        <f t="shared" si="283"/>
        <v>0</v>
      </c>
      <c r="AL528" s="53"/>
      <c r="AM528" s="53">
        <f t="shared" si="249"/>
        <v>0</v>
      </c>
      <c r="AN528" s="53">
        <f t="shared" si="250"/>
        <v>0</v>
      </c>
      <c r="AO528" s="53">
        <f t="shared" si="251"/>
        <v>0</v>
      </c>
      <c r="AP528" s="53">
        <f t="shared" si="252"/>
        <v>0</v>
      </c>
      <c r="AQ528" s="53">
        <f t="shared" si="253"/>
        <v>0</v>
      </c>
      <c r="AR528" s="53">
        <f t="shared" si="254"/>
        <v>0</v>
      </c>
      <c r="AS528" s="53">
        <f t="shared" si="255"/>
        <v>0</v>
      </c>
      <c r="AT528" s="53">
        <f t="shared" si="256"/>
        <v>0</v>
      </c>
      <c r="AU528" s="53">
        <f t="shared" si="257"/>
        <v>0</v>
      </c>
      <c r="AV528" s="53">
        <f t="shared" si="258"/>
        <v>0</v>
      </c>
      <c r="AW528" s="53">
        <f t="shared" si="259"/>
        <v>0</v>
      </c>
      <c r="AX528" s="53">
        <f t="shared" si="260"/>
        <v>0</v>
      </c>
      <c r="AY528" s="53">
        <f>+SUM(AM528:INDEX(AM528:AX528,1,Settings!$C$4))</f>
        <v>0</v>
      </c>
      <c r="AZ528" s="53">
        <f t="shared" si="284"/>
        <v>0</v>
      </c>
      <c r="BA528" s="53"/>
      <c r="BB528" s="53">
        <f t="shared" si="267"/>
        <v>0</v>
      </c>
      <c r="BC528" s="53">
        <f t="shared" si="268"/>
        <v>0</v>
      </c>
      <c r="BD528" s="53">
        <f t="shared" si="269"/>
        <v>0</v>
      </c>
      <c r="BE528" s="53">
        <f t="shared" si="270"/>
        <v>0</v>
      </c>
      <c r="BF528" s="53">
        <f t="shared" si="271"/>
        <v>0</v>
      </c>
      <c r="BG528" s="53">
        <f t="shared" si="272"/>
        <v>0</v>
      </c>
      <c r="BH528" s="53">
        <f t="shared" si="273"/>
        <v>0</v>
      </c>
      <c r="BI528" s="53">
        <f t="shared" si="274"/>
        <v>0</v>
      </c>
      <c r="BJ528" s="53">
        <f t="shared" si="275"/>
        <v>0</v>
      </c>
      <c r="BK528" s="53">
        <f t="shared" si="276"/>
        <v>0</v>
      </c>
      <c r="BL528" s="53">
        <f t="shared" si="277"/>
        <v>0</v>
      </c>
      <c r="BM528" s="53">
        <f t="shared" si="278"/>
        <v>0</v>
      </c>
      <c r="BN528" s="53">
        <f t="shared" si="281"/>
        <v>0</v>
      </c>
      <c r="BO528" s="53"/>
      <c r="BP528" s="53">
        <f t="shared" si="279"/>
        <v>0</v>
      </c>
      <c r="BQ528" s="53"/>
      <c r="BR528" s="53">
        <f t="shared" si="280"/>
        <v>0</v>
      </c>
    </row>
    <row r="529" spans="1:70" x14ac:dyDescent="0.2">
      <c r="A529" s="6">
        <v>8310</v>
      </c>
      <c r="B529" s="6" t="str">
        <f>+VLOOKUP(A529,masterfile!B:C,2,FALSE)</f>
        <v>Erlöse EU-Lieferungen 7% USt</v>
      </c>
      <c r="D529" s="53">
        <f>+SUMIF('[1]2017'!$A:$A,$A529,'[1]2017'!$C:$C)-SUMIF('[1]2017'!$E:$E,$A529,'[1]2017'!$G:$G)</f>
        <v>0</v>
      </c>
      <c r="E529" s="53">
        <f>+SUMIF('[1]2018'!$A:$A,$A529,'[1]2018'!$C:$C)-SUMIF('[1]2018'!$E:$E,$A529,'[1]2018'!$G:$G)</f>
        <v>0</v>
      </c>
      <c r="F529" s="53">
        <f>+SUMIF('[1]2019'!$A:$A,$A529,'[1]2019'!$C:$C)-SUMIF('[1]2019'!$E:$E,$A529,'[1]2019'!$G:$G)</f>
        <v>0</v>
      </c>
      <c r="G529" s="53">
        <f>+SUMIF('[1]2020'!$A:$A,$A529,'[1]2020'!$C:$C)-SUMIF('[1]2020'!$E:$E,$A529,'[1]2020'!$G:$G)</f>
        <v>0</v>
      </c>
      <c r="H529" s="53"/>
      <c r="I529" s="53">
        <f>+(+SUMIF('[1]2021'!$A:$A,$A529,'[1]2021'!$C:$C)-SUMIF('[1]2021'!$E:$E,$A529,'[1]2021'!$G:$G))/12</f>
        <v>0</v>
      </c>
      <c r="J529" s="53">
        <f>+(+SUMIF('[1]2021'!$A:$A,$A529,'[1]2021'!$C:$C)-SUMIF('[1]2021'!$E:$E,$A529,'[1]2021'!$G:$G))/12</f>
        <v>0</v>
      </c>
      <c r="K529" s="53">
        <f>+(+SUMIF('[1]2021'!$A:$A,$A529,'[1]2021'!$C:$C)-SUMIF('[1]2021'!$E:$E,$A529,'[1]2021'!$G:$G))/12</f>
        <v>0</v>
      </c>
      <c r="L529" s="53">
        <f>+(+SUMIF('[1]2021'!$A:$A,$A529,'[1]2021'!$C:$C)-SUMIF('[1]2021'!$E:$E,$A529,'[1]2021'!$G:$G))/12</f>
        <v>0</v>
      </c>
      <c r="M529" s="53">
        <f>+(+SUMIF('[1]2021'!$A:$A,$A529,'[1]2021'!$C:$C)-SUMIF('[1]2021'!$E:$E,$A529,'[1]2021'!$G:$G))/12</f>
        <v>0</v>
      </c>
      <c r="N529" s="53">
        <f>+(+SUMIF('[1]2021'!$A:$A,$A529,'[1]2021'!$C:$C)-SUMIF('[1]2021'!$E:$E,$A529,'[1]2021'!$G:$G))/12</f>
        <v>0</v>
      </c>
      <c r="O529" s="53">
        <f>+(+SUMIF('[1]2021'!$A:$A,$A529,'[1]2021'!$C:$C)-SUMIF('[1]2021'!$E:$E,$A529,'[1]2021'!$G:$G))/12</f>
        <v>0</v>
      </c>
      <c r="P529" s="53">
        <f>+(+SUMIF('[1]2021'!$A:$A,$A529,'[1]2021'!$C:$C)-SUMIF('[1]2021'!$E:$E,$A529,'[1]2021'!$G:$G))/12</f>
        <v>0</v>
      </c>
      <c r="Q529" s="53">
        <f>+(+SUMIF('[1]2021'!$A:$A,$A529,'[1]2021'!$C:$C)-SUMIF('[1]2021'!$E:$E,$A529,'[1]2021'!$G:$G))/12</f>
        <v>0</v>
      </c>
      <c r="R529" s="53">
        <f>+(+SUMIF('[1]2021'!$A:$A,$A529,'[1]2021'!$C:$C)-SUMIF('[1]2021'!$E:$E,$A529,'[1]2021'!$G:$G))/12</f>
        <v>0</v>
      </c>
      <c r="S529" s="53">
        <f>+(+SUMIF('[1]2021'!$A:$A,$A529,'[1]2021'!$C:$C)-SUMIF('[1]2021'!$E:$E,$A529,'[1]2021'!$G:$G))/12</f>
        <v>0</v>
      </c>
      <c r="T529" s="53">
        <f>+(+SUMIF('[1]2021'!$A:$A,$A529,'[1]2021'!$C:$C)-SUMIF('[1]2021'!$E:$E,$A529,'[1]2021'!$G:$G))/12</f>
        <v>0</v>
      </c>
      <c r="U529" s="53">
        <f>+SUM(I529:INDEX(I529:T529,1,Settings!$C$4))</f>
        <v>0</v>
      </c>
      <c r="V529" s="53">
        <f t="shared" si="282"/>
        <v>0</v>
      </c>
      <c r="W529" s="53"/>
      <c r="X529" s="53">
        <f>+SUMIFS(postings!$T:$T,postings!$C:$C,'pl-data'!X$2,postings!$D:$D,'pl-data'!X$3,postings!$I:$I,'pl-data'!$A529)-SUMIFS(postings!$W:$W,postings!$C:$C,'pl-data'!X$2,postings!$D:$D,'pl-data'!X$3,postings!$M:$M,'pl-data'!$A529)</f>
        <v>0</v>
      </c>
      <c r="Y529" s="53">
        <f>+SUMIFS(postings!$T:$T,postings!$C:$C,'pl-data'!Y$2,postings!$D:$D,'pl-data'!Y$3,postings!$I:$I,'pl-data'!$A529)-SUMIFS(postings!$W:$W,postings!$C:$C,'pl-data'!Y$2,postings!$D:$D,'pl-data'!Y$3,postings!$M:$M,'pl-data'!$A529)</f>
        <v>0</v>
      </c>
      <c r="Z529" s="53">
        <f>+SUMIFS(postings!$T:$T,postings!$C:$C,'pl-data'!Z$2,postings!$D:$D,'pl-data'!Z$3,postings!$I:$I,'pl-data'!$A529)-SUMIFS(postings!$W:$W,postings!$C:$C,'pl-data'!Z$2,postings!$D:$D,'pl-data'!Z$3,postings!$M:$M,'pl-data'!$A529)</f>
        <v>0</v>
      </c>
      <c r="AA529" s="53">
        <f>+SUMIFS(postings!$T:$T,postings!$C:$C,'pl-data'!AA$2,postings!$D:$D,'pl-data'!AA$3,postings!$I:$I,'pl-data'!$A529)-SUMIFS(postings!$W:$W,postings!$C:$C,'pl-data'!AA$2,postings!$D:$D,'pl-data'!AA$3,postings!$M:$M,'pl-data'!$A529)</f>
        <v>0</v>
      </c>
      <c r="AB529" s="53">
        <f>+SUMIFS(postings!$T:$T,postings!$C:$C,'pl-data'!AB$2,postings!$D:$D,'pl-data'!AB$3,postings!$I:$I,'pl-data'!$A529)-SUMIFS(postings!$W:$W,postings!$C:$C,'pl-data'!AB$2,postings!$D:$D,'pl-data'!AB$3,postings!$M:$M,'pl-data'!$A529)</f>
        <v>0</v>
      </c>
      <c r="AC529" s="53">
        <f>+SUMIFS(postings!$T:$T,postings!$C:$C,'pl-data'!AC$2,postings!$D:$D,'pl-data'!AC$3,postings!$I:$I,'pl-data'!$A529)-SUMIFS(postings!$W:$W,postings!$C:$C,'pl-data'!AC$2,postings!$D:$D,'pl-data'!AC$3,postings!$M:$M,'pl-data'!$A529)</f>
        <v>0</v>
      </c>
      <c r="AD529" s="53">
        <f>+SUMIFS(postings!$T:$T,postings!$C:$C,'pl-data'!AD$2,postings!$D:$D,'pl-data'!AD$3,postings!$I:$I,'pl-data'!$A529)-SUMIFS(postings!$W:$W,postings!$C:$C,'pl-data'!AD$2,postings!$D:$D,'pl-data'!AD$3,postings!$M:$M,'pl-data'!$A529)</f>
        <v>0</v>
      </c>
      <c r="AE529" s="53">
        <f>+SUMIFS(postings!$T:$T,postings!$C:$C,'pl-data'!AE$2,postings!$D:$D,'pl-data'!AE$3,postings!$I:$I,'pl-data'!$A529)-SUMIFS(postings!$W:$W,postings!$C:$C,'pl-data'!AE$2,postings!$D:$D,'pl-data'!AE$3,postings!$M:$M,'pl-data'!$A529)</f>
        <v>0</v>
      </c>
      <c r="AF529" s="53">
        <f>+SUMIFS(postings!$T:$T,postings!$C:$C,'pl-data'!AF$2,postings!$D:$D,'pl-data'!AF$3,postings!$I:$I,'pl-data'!$A529)-SUMIFS(postings!$W:$W,postings!$C:$C,'pl-data'!AF$2,postings!$D:$D,'pl-data'!AF$3,postings!$M:$M,'pl-data'!$A529)</f>
        <v>0</v>
      </c>
      <c r="AG529" s="53">
        <f>+SUMIFS(postings!$T:$T,postings!$C:$C,'pl-data'!AG$2,postings!$D:$D,'pl-data'!AG$3,postings!$I:$I,'pl-data'!$A529)-SUMIFS(postings!$W:$W,postings!$C:$C,'pl-data'!AG$2,postings!$D:$D,'pl-data'!AG$3,postings!$M:$M,'pl-data'!$A529)</f>
        <v>0</v>
      </c>
      <c r="AH529" s="53">
        <f>+SUMIFS(postings!$T:$T,postings!$C:$C,'pl-data'!AH$2,postings!$D:$D,'pl-data'!AH$3,postings!$I:$I,'pl-data'!$A529)-SUMIFS(postings!$W:$W,postings!$C:$C,'pl-data'!AH$2,postings!$D:$D,'pl-data'!AH$3,postings!$M:$M,'pl-data'!$A529)</f>
        <v>0</v>
      </c>
      <c r="AI529" s="53">
        <f>+SUMIFS(postings!$T:$T,postings!$C:$C,'pl-data'!AI$2,postings!$D:$D,'pl-data'!AI$3,postings!$I:$I,'pl-data'!$A529)-SUMIFS(postings!$W:$W,postings!$C:$C,'pl-data'!AI$2,postings!$D:$D,'pl-data'!AI$3,postings!$M:$M,'pl-data'!$A529)</f>
        <v>0</v>
      </c>
      <c r="AJ529" s="53">
        <f>+SUM(X529:INDEX(X529:AI529,1,Settings!$C$4))</f>
        <v>0</v>
      </c>
      <c r="AK529" s="53">
        <f t="shared" si="283"/>
        <v>0</v>
      </c>
      <c r="AL529" s="53"/>
      <c r="AM529" s="53">
        <f t="shared" si="249"/>
        <v>0</v>
      </c>
      <c r="AN529" s="53">
        <f t="shared" si="250"/>
        <v>0</v>
      </c>
      <c r="AO529" s="53">
        <f t="shared" si="251"/>
        <v>0</v>
      </c>
      <c r="AP529" s="53">
        <f t="shared" si="252"/>
        <v>0</v>
      </c>
      <c r="AQ529" s="53">
        <f t="shared" si="253"/>
        <v>0</v>
      </c>
      <c r="AR529" s="53">
        <f t="shared" si="254"/>
        <v>0</v>
      </c>
      <c r="AS529" s="53">
        <f t="shared" si="255"/>
        <v>0</v>
      </c>
      <c r="AT529" s="53">
        <f t="shared" si="256"/>
        <v>0</v>
      </c>
      <c r="AU529" s="53">
        <f t="shared" si="257"/>
        <v>0</v>
      </c>
      <c r="AV529" s="53">
        <f t="shared" si="258"/>
        <v>0</v>
      </c>
      <c r="AW529" s="53">
        <f t="shared" si="259"/>
        <v>0</v>
      </c>
      <c r="AX529" s="53">
        <f t="shared" si="260"/>
        <v>0</v>
      </c>
      <c r="AY529" s="53">
        <f>+SUM(AM529:INDEX(AM529:AX529,1,Settings!$C$4))</f>
        <v>0</v>
      </c>
      <c r="AZ529" s="53">
        <f t="shared" si="284"/>
        <v>0</v>
      </c>
      <c r="BA529" s="53"/>
      <c r="BB529" s="53">
        <f t="shared" si="267"/>
        <v>0</v>
      </c>
      <c r="BC529" s="53">
        <f t="shared" si="268"/>
        <v>0</v>
      </c>
      <c r="BD529" s="53">
        <f t="shared" si="269"/>
        <v>0</v>
      </c>
      <c r="BE529" s="53">
        <f t="shared" si="270"/>
        <v>0</v>
      </c>
      <c r="BF529" s="53">
        <f t="shared" si="271"/>
        <v>0</v>
      </c>
      <c r="BG529" s="53">
        <f t="shared" si="272"/>
        <v>0</v>
      </c>
      <c r="BH529" s="53">
        <f t="shared" si="273"/>
        <v>0</v>
      </c>
      <c r="BI529" s="53">
        <f t="shared" si="274"/>
        <v>0</v>
      </c>
      <c r="BJ529" s="53">
        <f t="shared" si="275"/>
        <v>0</v>
      </c>
      <c r="BK529" s="53">
        <f t="shared" si="276"/>
        <v>0</v>
      </c>
      <c r="BL529" s="53">
        <f t="shared" si="277"/>
        <v>0</v>
      </c>
      <c r="BM529" s="53">
        <f t="shared" si="278"/>
        <v>0</v>
      </c>
      <c r="BN529" s="53">
        <f t="shared" si="281"/>
        <v>0</v>
      </c>
      <c r="BO529" s="53"/>
      <c r="BP529" s="53">
        <f t="shared" si="279"/>
        <v>0</v>
      </c>
      <c r="BQ529" s="53"/>
      <c r="BR529" s="53">
        <f t="shared" si="280"/>
        <v>0</v>
      </c>
    </row>
    <row r="530" spans="1:70" x14ac:dyDescent="0.2">
      <c r="A530" s="6">
        <v>8315</v>
      </c>
      <c r="B530" s="6" t="str">
        <f>+VLOOKUP(A530,masterfile!B:C,2,FALSE)</f>
        <v>Erlöse EU-Lieferungen 19% USt</v>
      </c>
      <c r="D530" s="53">
        <f>+SUMIF('[1]2017'!$A:$A,$A530,'[1]2017'!$C:$C)-SUMIF('[1]2017'!$E:$E,$A530,'[1]2017'!$G:$G)</f>
        <v>0</v>
      </c>
      <c r="E530" s="53">
        <f>+SUMIF('[1]2018'!$A:$A,$A530,'[1]2018'!$C:$C)-SUMIF('[1]2018'!$E:$E,$A530,'[1]2018'!$G:$G)</f>
        <v>0</v>
      </c>
      <c r="F530" s="53">
        <f>+SUMIF('[1]2019'!$A:$A,$A530,'[1]2019'!$C:$C)-SUMIF('[1]2019'!$E:$E,$A530,'[1]2019'!$G:$G)</f>
        <v>0</v>
      </c>
      <c r="G530" s="53">
        <f>+SUMIF('[1]2020'!$A:$A,$A530,'[1]2020'!$C:$C)-SUMIF('[1]2020'!$E:$E,$A530,'[1]2020'!$G:$G)</f>
        <v>0</v>
      </c>
      <c r="H530" s="53"/>
      <c r="I530" s="53">
        <f>+(+SUMIF('[1]2021'!$A:$A,$A530,'[1]2021'!$C:$C)-SUMIF('[1]2021'!$E:$E,$A530,'[1]2021'!$G:$G))/12</f>
        <v>0</v>
      </c>
      <c r="J530" s="53">
        <f>+(+SUMIF('[1]2021'!$A:$A,$A530,'[1]2021'!$C:$C)-SUMIF('[1]2021'!$E:$E,$A530,'[1]2021'!$G:$G))/12</f>
        <v>0</v>
      </c>
      <c r="K530" s="53">
        <f>+(+SUMIF('[1]2021'!$A:$A,$A530,'[1]2021'!$C:$C)-SUMIF('[1]2021'!$E:$E,$A530,'[1]2021'!$G:$G))/12</f>
        <v>0</v>
      </c>
      <c r="L530" s="53">
        <f>+(+SUMIF('[1]2021'!$A:$A,$A530,'[1]2021'!$C:$C)-SUMIF('[1]2021'!$E:$E,$A530,'[1]2021'!$G:$G))/12</f>
        <v>0</v>
      </c>
      <c r="M530" s="53">
        <f>+(+SUMIF('[1]2021'!$A:$A,$A530,'[1]2021'!$C:$C)-SUMIF('[1]2021'!$E:$E,$A530,'[1]2021'!$G:$G))/12</f>
        <v>0</v>
      </c>
      <c r="N530" s="53">
        <f>+(+SUMIF('[1]2021'!$A:$A,$A530,'[1]2021'!$C:$C)-SUMIF('[1]2021'!$E:$E,$A530,'[1]2021'!$G:$G))/12</f>
        <v>0</v>
      </c>
      <c r="O530" s="53">
        <f>+(+SUMIF('[1]2021'!$A:$A,$A530,'[1]2021'!$C:$C)-SUMIF('[1]2021'!$E:$E,$A530,'[1]2021'!$G:$G))/12</f>
        <v>0</v>
      </c>
      <c r="P530" s="53">
        <f>+(+SUMIF('[1]2021'!$A:$A,$A530,'[1]2021'!$C:$C)-SUMIF('[1]2021'!$E:$E,$A530,'[1]2021'!$G:$G))/12</f>
        <v>0</v>
      </c>
      <c r="Q530" s="53">
        <f>+(+SUMIF('[1]2021'!$A:$A,$A530,'[1]2021'!$C:$C)-SUMIF('[1]2021'!$E:$E,$A530,'[1]2021'!$G:$G))/12</f>
        <v>0</v>
      </c>
      <c r="R530" s="53">
        <f>+(+SUMIF('[1]2021'!$A:$A,$A530,'[1]2021'!$C:$C)-SUMIF('[1]2021'!$E:$E,$A530,'[1]2021'!$G:$G))/12</f>
        <v>0</v>
      </c>
      <c r="S530" s="53">
        <f>+(+SUMIF('[1]2021'!$A:$A,$A530,'[1]2021'!$C:$C)-SUMIF('[1]2021'!$E:$E,$A530,'[1]2021'!$G:$G))/12</f>
        <v>0</v>
      </c>
      <c r="T530" s="53">
        <f>+(+SUMIF('[1]2021'!$A:$A,$A530,'[1]2021'!$C:$C)-SUMIF('[1]2021'!$E:$E,$A530,'[1]2021'!$G:$G))/12</f>
        <v>0</v>
      </c>
      <c r="U530" s="53">
        <f>+SUM(I530:INDEX(I530:T530,1,Settings!$C$4))</f>
        <v>0</v>
      </c>
      <c r="V530" s="53">
        <f t="shared" si="282"/>
        <v>0</v>
      </c>
      <c r="W530" s="53"/>
      <c r="X530" s="53">
        <f>+SUMIFS(postings!$T:$T,postings!$C:$C,'pl-data'!X$2,postings!$D:$D,'pl-data'!X$3,postings!$I:$I,'pl-data'!$A530)-SUMIFS(postings!$W:$W,postings!$C:$C,'pl-data'!X$2,postings!$D:$D,'pl-data'!X$3,postings!$M:$M,'pl-data'!$A530)</f>
        <v>0</v>
      </c>
      <c r="Y530" s="53">
        <f>+SUMIFS(postings!$T:$T,postings!$C:$C,'pl-data'!Y$2,postings!$D:$D,'pl-data'!Y$3,postings!$I:$I,'pl-data'!$A530)-SUMIFS(postings!$W:$W,postings!$C:$C,'pl-data'!Y$2,postings!$D:$D,'pl-data'!Y$3,postings!$M:$M,'pl-data'!$A530)</f>
        <v>0</v>
      </c>
      <c r="Z530" s="53">
        <f>+SUMIFS(postings!$T:$T,postings!$C:$C,'pl-data'!Z$2,postings!$D:$D,'pl-data'!Z$3,postings!$I:$I,'pl-data'!$A530)-SUMIFS(postings!$W:$W,postings!$C:$C,'pl-data'!Z$2,postings!$D:$D,'pl-data'!Z$3,postings!$M:$M,'pl-data'!$A530)</f>
        <v>0</v>
      </c>
      <c r="AA530" s="53">
        <f>+SUMIFS(postings!$T:$T,postings!$C:$C,'pl-data'!AA$2,postings!$D:$D,'pl-data'!AA$3,postings!$I:$I,'pl-data'!$A530)-SUMIFS(postings!$W:$W,postings!$C:$C,'pl-data'!AA$2,postings!$D:$D,'pl-data'!AA$3,postings!$M:$M,'pl-data'!$A530)</f>
        <v>0</v>
      </c>
      <c r="AB530" s="53">
        <f>+SUMIFS(postings!$T:$T,postings!$C:$C,'pl-data'!AB$2,postings!$D:$D,'pl-data'!AB$3,postings!$I:$I,'pl-data'!$A530)-SUMIFS(postings!$W:$W,postings!$C:$C,'pl-data'!AB$2,postings!$D:$D,'pl-data'!AB$3,postings!$M:$M,'pl-data'!$A530)</f>
        <v>0</v>
      </c>
      <c r="AC530" s="53">
        <f>+SUMIFS(postings!$T:$T,postings!$C:$C,'pl-data'!AC$2,postings!$D:$D,'pl-data'!AC$3,postings!$I:$I,'pl-data'!$A530)-SUMIFS(postings!$W:$W,postings!$C:$C,'pl-data'!AC$2,postings!$D:$D,'pl-data'!AC$3,postings!$M:$M,'pl-data'!$A530)</f>
        <v>0</v>
      </c>
      <c r="AD530" s="53">
        <f>+SUMIFS(postings!$T:$T,postings!$C:$C,'pl-data'!AD$2,postings!$D:$D,'pl-data'!AD$3,postings!$I:$I,'pl-data'!$A530)-SUMIFS(postings!$W:$W,postings!$C:$C,'pl-data'!AD$2,postings!$D:$D,'pl-data'!AD$3,postings!$M:$M,'pl-data'!$A530)</f>
        <v>0</v>
      </c>
      <c r="AE530" s="53">
        <f>+SUMIFS(postings!$T:$T,postings!$C:$C,'pl-data'!AE$2,postings!$D:$D,'pl-data'!AE$3,postings!$I:$I,'pl-data'!$A530)-SUMIFS(postings!$W:$W,postings!$C:$C,'pl-data'!AE$2,postings!$D:$D,'pl-data'!AE$3,postings!$M:$M,'pl-data'!$A530)</f>
        <v>0</v>
      </c>
      <c r="AF530" s="53">
        <f>+SUMIFS(postings!$T:$T,postings!$C:$C,'pl-data'!AF$2,postings!$D:$D,'pl-data'!AF$3,postings!$I:$I,'pl-data'!$A530)-SUMIFS(postings!$W:$W,postings!$C:$C,'pl-data'!AF$2,postings!$D:$D,'pl-data'!AF$3,postings!$M:$M,'pl-data'!$A530)</f>
        <v>0</v>
      </c>
      <c r="AG530" s="53">
        <f>+SUMIFS(postings!$T:$T,postings!$C:$C,'pl-data'!AG$2,postings!$D:$D,'pl-data'!AG$3,postings!$I:$I,'pl-data'!$A530)-SUMIFS(postings!$W:$W,postings!$C:$C,'pl-data'!AG$2,postings!$D:$D,'pl-data'!AG$3,postings!$M:$M,'pl-data'!$A530)</f>
        <v>0</v>
      </c>
      <c r="AH530" s="53">
        <f>+SUMIFS(postings!$T:$T,postings!$C:$C,'pl-data'!AH$2,postings!$D:$D,'pl-data'!AH$3,postings!$I:$I,'pl-data'!$A530)-SUMIFS(postings!$W:$W,postings!$C:$C,'pl-data'!AH$2,postings!$D:$D,'pl-data'!AH$3,postings!$M:$M,'pl-data'!$A530)</f>
        <v>0</v>
      </c>
      <c r="AI530" s="53">
        <f>+SUMIFS(postings!$T:$T,postings!$C:$C,'pl-data'!AI$2,postings!$D:$D,'pl-data'!AI$3,postings!$I:$I,'pl-data'!$A530)-SUMIFS(postings!$W:$W,postings!$C:$C,'pl-data'!AI$2,postings!$D:$D,'pl-data'!AI$3,postings!$M:$M,'pl-data'!$A530)</f>
        <v>0</v>
      </c>
      <c r="AJ530" s="53">
        <f>+SUM(X530:INDEX(X530:AI530,1,Settings!$C$4))</f>
        <v>0</v>
      </c>
      <c r="AK530" s="53">
        <f t="shared" si="283"/>
        <v>0</v>
      </c>
      <c r="AL530" s="53"/>
      <c r="AM530" s="53">
        <f t="shared" si="249"/>
        <v>0</v>
      </c>
      <c r="AN530" s="53">
        <f t="shared" si="250"/>
        <v>0</v>
      </c>
      <c r="AO530" s="53">
        <f t="shared" si="251"/>
        <v>0</v>
      </c>
      <c r="AP530" s="53">
        <f t="shared" si="252"/>
        <v>0</v>
      </c>
      <c r="AQ530" s="53">
        <f t="shared" si="253"/>
        <v>0</v>
      </c>
      <c r="AR530" s="53">
        <f t="shared" si="254"/>
        <v>0</v>
      </c>
      <c r="AS530" s="53">
        <f t="shared" si="255"/>
        <v>0</v>
      </c>
      <c r="AT530" s="53">
        <f t="shared" si="256"/>
        <v>0</v>
      </c>
      <c r="AU530" s="53">
        <f t="shared" si="257"/>
        <v>0</v>
      </c>
      <c r="AV530" s="53">
        <f t="shared" si="258"/>
        <v>0</v>
      </c>
      <c r="AW530" s="53">
        <f t="shared" si="259"/>
        <v>0</v>
      </c>
      <c r="AX530" s="53">
        <f t="shared" si="260"/>
        <v>0</v>
      </c>
      <c r="AY530" s="53">
        <f>+SUM(AM530:INDEX(AM530:AX530,1,Settings!$C$4))</f>
        <v>0</v>
      </c>
      <c r="AZ530" s="53">
        <f t="shared" si="284"/>
        <v>0</v>
      </c>
      <c r="BA530" s="53"/>
      <c r="BB530" s="53">
        <f t="shared" si="267"/>
        <v>0</v>
      </c>
      <c r="BC530" s="53">
        <f t="shared" si="268"/>
        <v>0</v>
      </c>
      <c r="BD530" s="53">
        <f t="shared" si="269"/>
        <v>0</v>
      </c>
      <c r="BE530" s="53">
        <f t="shared" si="270"/>
        <v>0</v>
      </c>
      <c r="BF530" s="53">
        <f t="shared" si="271"/>
        <v>0</v>
      </c>
      <c r="BG530" s="53">
        <f t="shared" si="272"/>
        <v>0</v>
      </c>
      <c r="BH530" s="53">
        <f t="shared" si="273"/>
        <v>0</v>
      </c>
      <c r="BI530" s="53">
        <f t="shared" si="274"/>
        <v>0</v>
      </c>
      <c r="BJ530" s="53">
        <f t="shared" si="275"/>
        <v>0</v>
      </c>
      <c r="BK530" s="53">
        <f t="shared" si="276"/>
        <v>0</v>
      </c>
      <c r="BL530" s="53">
        <f t="shared" si="277"/>
        <v>0</v>
      </c>
      <c r="BM530" s="53">
        <f t="shared" si="278"/>
        <v>0</v>
      </c>
      <c r="BN530" s="53">
        <f t="shared" si="281"/>
        <v>0</v>
      </c>
      <c r="BO530" s="53"/>
      <c r="BP530" s="53">
        <f t="shared" si="279"/>
        <v>0</v>
      </c>
      <c r="BQ530" s="53"/>
      <c r="BR530" s="53">
        <f t="shared" si="280"/>
        <v>0</v>
      </c>
    </row>
    <row r="531" spans="1:70" x14ac:dyDescent="0.2">
      <c r="A531" s="6">
        <v>8320</v>
      </c>
      <c r="B531" s="6" t="str">
        <f>+VLOOKUP(A531,masterfile!B:C,2,FALSE)</f>
        <v>Erl.a.im and.EU-Land stpfl.Lieferungen</v>
      </c>
      <c r="D531" s="53">
        <f>+SUMIF('[1]2017'!$A:$A,$A531,'[1]2017'!$C:$C)-SUMIF('[1]2017'!$E:$E,$A531,'[1]2017'!$G:$G)</f>
        <v>0</v>
      </c>
      <c r="E531" s="53">
        <f>+SUMIF('[1]2018'!$A:$A,$A531,'[1]2018'!$C:$C)-SUMIF('[1]2018'!$E:$E,$A531,'[1]2018'!$G:$G)</f>
        <v>0</v>
      </c>
      <c r="F531" s="53">
        <f>+SUMIF('[1]2019'!$A:$A,$A531,'[1]2019'!$C:$C)-SUMIF('[1]2019'!$E:$E,$A531,'[1]2019'!$G:$G)</f>
        <v>0</v>
      </c>
      <c r="G531" s="53">
        <f>+SUMIF('[1]2020'!$A:$A,$A531,'[1]2020'!$C:$C)-SUMIF('[1]2020'!$E:$E,$A531,'[1]2020'!$G:$G)</f>
        <v>0</v>
      </c>
      <c r="H531" s="53"/>
      <c r="I531" s="53">
        <f>+(+SUMIF('[1]2021'!$A:$A,$A531,'[1]2021'!$C:$C)-SUMIF('[1]2021'!$E:$E,$A531,'[1]2021'!$G:$G))/12</f>
        <v>0</v>
      </c>
      <c r="J531" s="53">
        <f>+(+SUMIF('[1]2021'!$A:$A,$A531,'[1]2021'!$C:$C)-SUMIF('[1]2021'!$E:$E,$A531,'[1]2021'!$G:$G))/12</f>
        <v>0</v>
      </c>
      <c r="K531" s="53">
        <f>+(+SUMIF('[1]2021'!$A:$A,$A531,'[1]2021'!$C:$C)-SUMIF('[1]2021'!$E:$E,$A531,'[1]2021'!$G:$G))/12</f>
        <v>0</v>
      </c>
      <c r="L531" s="53">
        <f>+(+SUMIF('[1]2021'!$A:$A,$A531,'[1]2021'!$C:$C)-SUMIF('[1]2021'!$E:$E,$A531,'[1]2021'!$G:$G))/12</f>
        <v>0</v>
      </c>
      <c r="M531" s="53">
        <f>+(+SUMIF('[1]2021'!$A:$A,$A531,'[1]2021'!$C:$C)-SUMIF('[1]2021'!$E:$E,$A531,'[1]2021'!$G:$G))/12</f>
        <v>0</v>
      </c>
      <c r="N531" s="53">
        <f>+(+SUMIF('[1]2021'!$A:$A,$A531,'[1]2021'!$C:$C)-SUMIF('[1]2021'!$E:$E,$A531,'[1]2021'!$G:$G))/12</f>
        <v>0</v>
      </c>
      <c r="O531" s="53">
        <f>+(+SUMIF('[1]2021'!$A:$A,$A531,'[1]2021'!$C:$C)-SUMIF('[1]2021'!$E:$E,$A531,'[1]2021'!$G:$G))/12</f>
        <v>0</v>
      </c>
      <c r="P531" s="53">
        <f>+(+SUMIF('[1]2021'!$A:$A,$A531,'[1]2021'!$C:$C)-SUMIF('[1]2021'!$E:$E,$A531,'[1]2021'!$G:$G))/12</f>
        <v>0</v>
      </c>
      <c r="Q531" s="53">
        <f>+(+SUMIF('[1]2021'!$A:$A,$A531,'[1]2021'!$C:$C)-SUMIF('[1]2021'!$E:$E,$A531,'[1]2021'!$G:$G))/12</f>
        <v>0</v>
      </c>
      <c r="R531" s="53">
        <f>+(+SUMIF('[1]2021'!$A:$A,$A531,'[1]2021'!$C:$C)-SUMIF('[1]2021'!$E:$E,$A531,'[1]2021'!$G:$G))/12</f>
        <v>0</v>
      </c>
      <c r="S531" s="53">
        <f>+(+SUMIF('[1]2021'!$A:$A,$A531,'[1]2021'!$C:$C)-SUMIF('[1]2021'!$E:$E,$A531,'[1]2021'!$G:$G))/12</f>
        <v>0</v>
      </c>
      <c r="T531" s="53">
        <f>+(+SUMIF('[1]2021'!$A:$A,$A531,'[1]2021'!$C:$C)-SUMIF('[1]2021'!$E:$E,$A531,'[1]2021'!$G:$G))/12</f>
        <v>0</v>
      </c>
      <c r="U531" s="53">
        <f>+SUM(I531:INDEX(I531:T531,1,Settings!$C$4))</f>
        <v>0</v>
      </c>
      <c r="V531" s="53">
        <f t="shared" si="282"/>
        <v>0</v>
      </c>
      <c r="W531" s="53"/>
      <c r="X531" s="53">
        <f>+SUMIFS(postings!$T:$T,postings!$C:$C,'pl-data'!X$2,postings!$D:$D,'pl-data'!X$3,postings!$I:$I,'pl-data'!$A531)-SUMIFS(postings!$W:$W,postings!$C:$C,'pl-data'!X$2,postings!$D:$D,'pl-data'!X$3,postings!$M:$M,'pl-data'!$A531)</f>
        <v>0</v>
      </c>
      <c r="Y531" s="53">
        <f>+SUMIFS(postings!$T:$T,postings!$C:$C,'pl-data'!Y$2,postings!$D:$D,'pl-data'!Y$3,postings!$I:$I,'pl-data'!$A531)-SUMIFS(postings!$W:$W,postings!$C:$C,'pl-data'!Y$2,postings!$D:$D,'pl-data'!Y$3,postings!$M:$M,'pl-data'!$A531)</f>
        <v>0</v>
      </c>
      <c r="Z531" s="53">
        <f>+SUMIFS(postings!$T:$T,postings!$C:$C,'pl-data'!Z$2,postings!$D:$D,'pl-data'!Z$3,postings!$I:$I,'pl-data'!$A531)-SUMIFS(postings!$W:$W,postings!$C:$C,'pl-data'!Z$2,postings!$D:$D,'pl-data'!Z$3,postings!$M:$M,'pl-data'!$A531)</f>
        <v>0</v>
      </c>
      <c r="AA531" s="53">
        <f>+SUMIFS(postings!$T:$T,postings!$C:$C,'pl-data'!AA$2,postings!$D:$D,'pl-data'!AA$3,postings!$I:$I,'pl-data'!$A531)-SUMIFS(postings!$W:$W,postings!$C:$C,'pl-data'!AA$2,postings!$D:$D,'pl-data'!AA$3,postings!$M:$M,'pl-data'!$A531)</f>
        <v>0</v>
      </c>
      <c r="AB531" s="53">
        <f>+SUMIFS(postings!$T:$T,postings!$C:$C,'pl-data'!AB$2,postings!$D:$D,'pl-data'!AB$3,postings!$I:$I,'pl-data'!$A531)-SUMIFS(postings!$W:$W,postings!$C:$C,'pl-data'!AB$2,postings!$D:$D,'pl-data'!AB$3,postings!$M:$M,'pl-data'!$A531)</f>
        <v>0</v>
      </c>
      <c r="AC531" s="53">
        <f>+SUMIFS(postings!$T:$T,postings!$C:$C,'pl-data'!AC$2,postings!$D:$D,'pl-data'!AC$3,postings!$I:$I,'pl-data'!$A531)-SUMIFS(postings!$W:$W,postings!$C:$C,'pl-data'!AC$2,postings!$D:$D,'pl-data'!AC$3,postings!$M:$M,'pl-data'!$A531)</f>
        <v>0</v>
      </c>
      <c r="AD531" s="53">
        <f>+SUMIFS(postings!$T:$T,postings!$C:$C,'pl-data'!AD$2,postings!$D:$D,'pl-data'!AD$3,postings!$I:$I,'pl-data'!$A531)-SUMIFS(postings!$W:$W,postings!$C:$C,'pl-data'!AD$2,postings!$D:$D,'pl-data'!AD$3,postings!$M:$M,'pl-data'!$A531)</f>
        <v>0</v>
      </c>
      <c r="AE531" s="53">
        <f>+SUMIFS(postings!$T:$T,postings!$C:$C,'pl-data'!AE$2,postings!$D:$D,'pl-data'!AE$3,postings!$I:$I,'pl-data'!$A531)-SUMIFS(postings!$W:$W,postings!$C:$C,'pl-data'!AE$2,postings!$D:$D,'pl-data'!AE$3,postings!$M:$M,'pl-data'!$A531)</f>
        <v>0</v>
      </c>
      <c r="AF531" s="53">
        <f>+SUMIFS(postings!$T:$T,postings!$C:$C,'pl-data'!AF$2,postings!$D:$D,'pl-data'!AF$3,postings!$I:$I,'pl-data'!$A531)-SUMIFS(postings!$W:$W,postings!$C:$C,'pl-data'!AF$2,postings!$D:$D,'pl-data'!AF$3,postings!$M:$M,'pl-data'!$A531)</f>
        <v>0</v>
      </c>
      <c r="AG531" s="53">
        <f>+SUMIFS(postings!$T:$T,postings!$C:$C,'pl-data'!AG$2,postings!$D:$D,'pl-data'!AG$3,postings!$I:$I,'pl-data'!$A531)-SUMIFS(postings!$W:$W,postings!$C:$C,'pl-data'!AG$2,postings!$D:$D,'pl-data'!AG$3,postings!$M:$M,'pl-data'!$A531)</f>
        <v>0</v>
      </c>
      <c r="AH531" s="53">
        <f>+SUMIFS(postings!$T:$T,postings!$C:$C,'pl-data'!AH$2,postings!$D:$D,'pl-data'!AH$3,postings!$I:$I,'pl-data'!$A531)-SUMIFS(postings!$W:$W,postings!$C:$C,'pl-data'!AH$2,postings!$D:$D,'pl-data'!AH$3,postings!$M:$M,'pl-data'!$A531)</f>
        <v>0</v>
      </c>
      <c r="AI531" s="53">
        <f>+SUMIFS(postings!$T:$T,postings!$C:$C,'pl-data'!AI$2,postings!$D:$D,'pl-data'!AI$3,postings!$I:$I,'pl-data'!$A531)-SUMIFS(postings!$W:$W,postings!$C:$C,'pl-data'!AI$2,postings!$D:$D,'pl-data'!AI$3,postings!$M:$M,'pl-data'!$A531)</f>
        <v>0</v>
      </c>
      <c r="AJ531" s="53">
        <f>+SUM(X531:INDEX(X531:AI531,1,Settings!$C$4))</f>
        <v>0</v>
      </c>
      <c r="AK531" s="53">
        <f t="shared" si="283"/>
        <v>0</v>
      </c>
      <c r="AL531" s="53"/>
      <c r="AM531" s="53">
        <f t="shared" si="249"/>
        <v>0</v>
      </c>
      <c r="AN531" s="53">
        <f t="shared" si="250"/>
        <v>0</v>
      </c>
      <c r="AO531" s="53">
        <f t="shared" si="251"/>
        <v>0</v>
      </c>
      <c r="AP531" s="53">
        <f t="shared" si="252"/>
        <v>0</v>
      </c>
      <c r="AQ531" s="53">
        <f t="shared" si="253"/>
        <v>0</v>
      </c>
      <c r="AR531" s="53">
        <f t="shared" si="254"/>
        <v>0</v>
      </c>
      <c r="AS531" s="53">
        <f t="shared" si="255"/>
        <v>0</v>
      </c>
      <c r="AT531" s="53">
        <f t="shared" si="256"/>
        <v>0</v>
      </c>
      <c r="AU531" s="53">
        <f t="shared" si="257"/>
        <v>0</v>
      </c>
      <c r="AV531" s="53">
        <f t="shared" si="258"/>
        <v>0</v>
      </c>
      <c r="AW531" s="53">
        <f t="shared" si="259"/>
        <v>0</v>
      </c>
      <c r="AX531" s="53">
        <f t="shared" si="260"/>
        <v>0</v>
      </c>
      <c r="AY531" s="53">
        <f>+SUM(AM531:INDEX(AM531:AX531,1,Settings!$C$4))</f>
        <v>0</v>
      </c>
      <c r="AZ531" s="53">
        <f t="shared" si="284"/>
        <v>0</v>
      </c>
      <c r="BA531" s="53"/>
      <c r="BB531" s="53">
        <f t="shared" si="267"/>
        <v>0</v>
      </c>
      <c r="BC531" s="53">
        <f t="shared" si="268"/>
        <v>0</v>
      </c>
      <c r="BD531" s="53">
        <f t="shared" si="269"/>
        <v>0</v>
      </c>
      <c r="BE531" s="53">
        <f t="shared" si="270"/>
        <v>0</v>
      </c>
      <c r="BF531" s="53">
        <f t="shared" si="271"/>
        <v>0</v>
      </c>
      <c r="BG531" s="53">
        <f t="shared" si="272"/>
        <v>0</v>
      </c>
      <c r="BH531" s="53">
        <f t="shared" si="273"/>
        <v>0</v>
      </c>
      <c r="BI531" s="53">
        <f t="shared" si="274"/>
        <v>0</v>
      </c>
      <c r="BJ531" s="53">
        <f t="shared" si="275"/>
        <v>0</v>
      </c>
      <c r="BK531" s="53">
        <f t="shared" si="276"/>
        <v>0</v>
      </c>
      <c r="BL531" s="53">
        <f t="shared" si="277"/>
        <v>0</v>
      </c>
      <c r="BM531" s="53">
        <f t="shared" si="278"/>
        <v>0</v>
      </c>
      <c r="BN531" s="53">
        <f t="shared" si="281"/>
        <v>0</v>
      </c>
      <c r="BO531" s="53"/>
      <c r="BP531" s="53">
        <f t="shared" si="279"/>
        <v>0</v>
      </c>
      <c r="BQ531" s="53"/>
      <c r="BR531" s="53">
        <f t="shared" si="280"/>
        <v>0</v>
      </c>
    </row>
    <row r="532" spans="1:70" x14ac:dyDescent="0.2">
      <c r="A532" s="6">
        <v>8331</v>
      </c>
      <c r="B532" s="6" t="str">
        <f>+VLOOKUP(A532,masterfile!B:C,2,FALSE)</f>
        <v>Erlöse elektr.DL im anderen EU-Land stpf</v>
      </c>
      <c r="D532" s="53">
        <f>+SUMIF('[1]2017'!$A:$A,$A532,'[1]2017'!$C:$C)-SUMIF('[1]2017'!$E:$E,$A532,'[1]2017'!$G:$G)</f>
        <v>0</v>
      </c>
      <c r="E532" s="53">
        <f>+SUMIF('[1]2018'!$A:$A,$A532,'[1]2018'!$C:$C)-SUMIF('[1]2018'!$E:$E,$A532,'[1]2018'!$G:$G)</f>
        <v>0</v>
      </c>
      <c r="F532" s="53">
        <f>+SUMIF('[1]2019'!$A:$A,$A532,'[1]2019'!$C:$C)-SUMIF('[1]2019'!$E:$E,$A532,'[1]2019'!$G:$G)</f>
        <v>0</v>
      </c>
      <c r="G532" s="53">
        <f>+SUMIF('[1]2020'!$A:$A,$A532,'[1]2020'!$C:$C)-SUMIF('[1]2020'!$E:$E,$A532,'[1]2020'!$G:$G)</f>
        <v>0</v>
      </c>
      <c r="H532" s="53"/>
      <c r="I532" s="53">
        <f>+(+SUMIF('[1]2021'!$A:$A,$A532,'[1]2021'!$C:$C)-SUMIF('[1]2021'!$E:$E,$A532,'[1]2021'!$G:$G))/12</f>
        <v>0</v>
      </c>
      <c r="J532" s="53">
        <f>+(+SUMIF('[1]2021'!$A:$A,$A532,'[1]2021'!$C:$C)-SUMIF('[1]2021'!$E:$E,$A532,'[1]2021'!$G:$G))/12</f>
        <v>0</v>
      </c>
      <c r="K532" s="53">
        <f>+(+SUMIF('[1]2021'!$A:$A,$A532,'[1]2021'!$C:$C)-SUMIF('[1]2021'!$E:$E,$A532,'[1]2021'!$G:$G))/12</f>
        <v>0</v>
      </c>
      <c r="L532" s="53">
        <f>+(+SUMIF('[1]2021'!$A:$A,$A532,'[1]2021'!$C:$C)-SUMIF('[1]2021'!$E:$E,$A532,'[1]2021'!$G:$G))/12</f>
        <v>0</v>
      </c>
      <c r="M532" s="53">
        <f>+(+SUMIF('[1]2021'!$A:$A,$A532,'[1]2021'!$C:$C)-SUMIF('[1]2021'!$E:$E,$A532,'[1]2021'!$G:$G))/12</f>
        <v>0</v>
      </c>
      <c r="N532" s="53">
        <f>+(+SUMIF('[1]2021'!$A:$A,$A532,'[1]2021'!$C:$C)-SUMIF('[1]2021'!$E:$E,$A532,'[1]2021'!$G:$G))/12</f>
        <v>0</v>
      </c>
      <c r="O532" s="53">
        <f>+(+SUMIF('[1]2021'!$A:$A,$A532,'[1]2021'!$C:$C)-SUMIF('[1]2021'!$E:$E,$A532,'[1]2021'!$G:$G))/12</f>
        <v>0</v>
      </c>
      <c r="P532" s="53">
        <f>+(+SUMIF('[1]2021'!$A:$A,$A532,'[1]2021'!$C:$C)-SUMIF('[1]2021'!$E:$E,$A532,'[1]2021'!$G:$G))/12</f>
        <v>0</v>
      </c>
      <c r="Q532" s="53">
        <f>+(+SUMIF('[1]2021'!$A:$A,$A532,'[1]2021'!$C:$C)-SUMIF('[1]2021'!$E:$E,$A532,'[1]2021'!$G:$G))/12</f>
        <v>0</v>
      </c>
      <c r="R532" s="53">
        <f>+(+SUMIF('[1]2021'!$A:$A,$A532,'[1]2021'!$C:$C)-SUMIF('[1]2021'!$E:$E,$A532,'[1]2021'!$G:$G))/12</f>
        <v>0</v>
      </c>
      <c r="S532" s="53">
        <f>+(+SUMIF('[1]2021'!$A:$A,$A532,'[1]2021'!$C:$C)-SUMIF('[1]2021'!$E:$E,$A532,'[1]2021'!$G:$G))/12</f>
        <v>0</v>
      </c>
      <c r="T532" s="53">
        <f>+(+SUMIF('[1]2021'!$A:$A,$A532,'[1]2021'!$C:$C)-SUMIF('[1]2021'!$E:$E,$A532,'[1]2021'!$G:$G))/12</f>
        <v>0</v>
      </c>
      <c r="U532" s="53">
        <f>+SUM(I532:INDEX(I532:T532,1,Settings!$C$4))</f>
        <v>0</v>
      </c>
      <c r="V532" s="53">
        <f t="shared" si="282"/>
        <v>0</v>
      </c>
      <c r="W532" s="53"/>
      <c r="X532" s="53">
        <f>+SUMIFS(postings!$T:$T,postings!$C:$C,'pl-data'!X$2,postings!$D:$D,'pl-data'!X$3,postings!$I:$I,'pl-data'!$A532)-SUMIFS(postings!$W:$W,postings!$C:$C,'pl-data'!X$2,postings!$D:$D,'pl-data'!X$3,postings!$M:$M,'pl-data'!$A532)</f>
        <v>0</v>
      </c>
      <c r="Y532" s="53">
        <f>+SUMIFS(postings!$T:$T,postings!$C:$C,'pl-data'!Y$2,postings!$D:$D,'pl-data'!Y$3,postings!$I:$I,'pl-data'!$A532)-SUMIFS(postings!$W:$W,postings!$C:$C,'pl-data'!Y$2,postings!$D:$D,'pl-data'!Y$3,postings!$M:$M,'pl-data'!$A532)</f>
        <v>0</v>
      </c>
      <c r="Z532" s="53">
        <f>+SUMIFS(postings!$T:$T,postings!$C:$C,'pl-data'!Z$2,postings!$D:$D,'pl-data'!Z$3,postings!$I:$I,'pl-data'!$A532)-SUMIFS(postings!$W:$W,postings!$C:$C,'pl-data'!Z$2,postings!$D:$D,'pl-data'!Z$3,postings!$M:$M,'pl-data'!$A532)</f>
        <v>0</v>
      </c>
      <c r="AA532" s="53">
        <f>+SUMIFS(postings!$T:$T,postings!$C:$C,'pl-data'!AA$2,postings!$D:$D,'pl-data'!AA$3,postings!$I:$I,'pl-data'!$A532)-SUMIFS(postings!$W:$W,postings!$C:$C,'pl-data'!AA$2,postings!$D:$D,'pl-data'!AA$3,postings!$M:$M,'pl-data'!$A532)</f>
        <v>0</v>
      </c>
      <c r="AB532" s="53">
        <f>+SUMIFS(postings!$T:$T,postings!$C:$C,'pl-data'!AB$2,postings!$D:$D,'pl-data'!AB$3,postings!$I:$I,'pl-data'!$A532)-SUMIFS(postings!$W:$W,postings!$C:$C,'pl-data'!AB$2,postings!$D:$D,'pl-data'!AB$3,postings!$M:$M,'pl-data'!$A532)</f>
        <v>0</v>
      </c>
      <c r="AC532" s="53">
        <f>+SUMIFS(postings!$T:$T,postings!$C:$C,'pl-data'!AC$2,postings!$D:$D,'pl-data'!AC$3,postings!$I:$I,'pl-data'!$A532)-SUMIFS(postings!$W:$W,postings!$C:$C,'pl-data'!AC$2,postings!$D:$D,'pl-data'!AC$3,postings!$M:$M,'pl-data'!$A532)</f>
        <v>0</v>
      </c>
      <c r="AD532" s="53">
        <f>+SUMIFS(postings!$T:$T,postings!$C:$C,'pl-data'!AD$2,postings!$D:$D,'pl-data'!AD$3,postings!$I:$I,'pl-data'!$A532)-SUMIFS(postings!$W:$W,postings!$C:$C,'pl-data'!AD$2,postings!$D:$D,'pl-data'!AD$3,postings!$M:$M,'pl-data'!$A532)</f>
        <v>0</v>
      </c>
      <c r="AE532" s="53">
        <f>+SUMIFS(postings!$T:$T,postings!$C:$C,'pl-data'!AE$2,postings!$D:$D,'pl-data'!AE$3,postings!$I:$I,'pl-data'!$A532)-SUMIFS(postings!$W:$W,postings!$C:$C,'pl-data'!AE$2,postings!$D:$D,'pl-data'!AE$3,postings!$M:$M,'pl-data'!$A532)</f>
        <v>0</v>
      </c>
      <c r="AF532" s="53">
        <f>+SUMIFS(postings!$T:$T,postings!$C:$C,'pl-data'!AF$2,postings!$D:$D,'pl-data'!AF$3,postings!$I:$I,'pl-data'!$A532)-SUMIFS(postings!$W:$W,postings!$C:$C,'pl-data'!AF$2,postings!$D:$D,'pl-data'!AF$3,postings!$M:$M,'pl-data'!$A532)</f>
        <v>0</v>
      </c>
      <c r="AG532" s="53">
        <f>+SUMIFS(postings!$T:$T,postings!$C:$C,'pl-data'!AG$2,postings!$D:$D,'pl-data'!AG$3,postings!$I:$I,'pl-data'!$A532)-SUMIFS(postings!$W:$W,postings!$C:$C,'pl-data'!AG$2,postings!$D:$D,'pl-data'!AG$3,postings!$M:$M,'pl-data'!$A532)</f>
        <v>0</v>
      </c>
      <c r="AH532" s="53">
        <f>+SUMIFS(postings!$T:$T,postings!$C:$C,'pl-data'!AH$2,postings!$D:$D,'pl-data'!AH$3,postings!$I:$I,'pl-data'!$A532)-SUMIFS(postings!$W:$W,postings!$C:$C,'pl-data'!AH$2,postings!$D:$D,'pl-data'!AH$3,postings!$M:$M,'pl-data'!$A532)</f>
        <v>0</v>
      </c>
      <c r="AI532" s="53">
        <f>+SUMIFS(postings!$T:$T,postings!$C:$C,'pl-data'!AI$2,postings!$D:$D,'pl-data'!AI$3,postings!$I:$I,'pl-data'!$A532)-SUMIFS(postings!$W:$W,postings!$C:$C,'pl-data'!AI$2,postings!$D:$D,'pl-data'!AI$3,postings!$M:$M,'pl-data'!$A532)</f>
        <v>0</v>
      </c>
      <c r="AJ532" s="53">
        <f>+SUM(X532:INDEX(X532:AI532,1,Settings!$C$4))</f>
        <v>0</v>
      </c>
      <c r="AK532" s="53">
        <f t="shared" si="283"/>
        <v>0</v>
      </c>
      <c r="AL532" s="53"/>
      <c r="AM532" s="53">
        <f t="shared" si="249"/>
        <v>0</v>
      </c>
      <c r="AN532" s="53">
        <f t="shared" si="250"/>
        <v>0</v>
      </c>
      <c r="AO532" s="53">
        <f t="shared" si="251"/>
        <v>0</v>
      </c>
      <c r="AP532" s="53">
        <f t="shared" si="252"/>
        <v>0</v>
      </c>
      <c r="AQ532" s="53">
        <f t="shared" si="253"/>
        <v>0</v>
      </c>
      <c r="AR532" s="53">
        <f t="shared" si="254"/>
        <v>0</v>
      </c>
      <c r="AS532" s="53">
        <f t="shared" si="255"/>
        <v>0</v>
      </c>
      <c r="AT532" s="53">
        <f t="shared" si="256"/>
        <v>0</v>
      </c>
      <c r="AU532" s="53">
        <f t="shared" si="257"/>
        <v>0</v>
      </c>
      <c r="AV532" s="53">
        <f t="shared" si="258"/>
        <v>0</v>
      </c>
      <c r="AW532" s="53">
        <f t="shared" si="259"/>
        <v>0</v>
      </c>
      <c r="AX532" s="53">
        <f t="shared" si="260"/>
        <v>0</v>
      </c>
      <c r="AY532" s="53">
        <f>+SUM(AM532:INDEX(AM532:AX532,1,Settings!$C$4))</f>
        <v>0</v>
      </c>
      <c r="AZ532" s="53">
        <f t="shared" si="284"/>
        <v>0</v>
      </c>
      <c r="BA532" s="53"/>
      <c r="BB532" s="53">
        <f t="shared" si="267"/>
        <v>0</v>
      </c>
      <c r="BC532" s="53">
        <f t="shared" si="268"/>
        <v>0</v>
      </c>
      <c r="BD532" s="53">
        <f t="shared" si="269"/>
        <v>0</v>
      </c>
      <c r="BE532" s="53">
        <f t="shared" si="270"/>
        <v>0</v>
      </c>
      <c r="BF532" s="53">
        <f t="shared" si="271"/>
        <v>0</v>
      </c>
      <c r="BG532" s="53">
        <f t="shared" si="272"/>
        <v>0</v>
      </c>
      <c r="BH532" s="53">
        <f t="shared" si="273"/>
        <v>0</v>
      </c>
      <c r="BI532" s="53">
        <f t="shared" si="274"/>
        <v>0</v>
      </c>
      <c r="BJ532" s="53">
        <f t="shared" si="275"/>
        <v>0</v>
      </c>
      <c r="BK532" s="53">
        <f t="shared" si="276"/>
        <v>0</v>
      </c>
      <c r="BL532" s="53">
        <f t="shared" si="277"/>
        <v>0</v>
      </c>
      <c r="BM532" s="53">
        <f t="shared" si="278"/>
        <v>0</v>
      </c>
      <c r="BN532" s="53">
        <f t="shared" si="281"/>
        <v>0</v>
      </c>
      <c r="BO532" s="53"/>
      <c r="BP532" s="53">
        <f t="shared" si="279"/>
        <v>0</v>
      </c>
      <c r="BQ532" s="53"/>
      <c r="BR532" s="53">
        <f t="shared" si="280"/>
        <v>0</v>
      </c>
    </row>
    <row r="533" spans="1:70" x14ac:dyDescent="0.2">
      <c r="A533" s="6">
        <v>8333</v>
      </c>
      <c r="B533" s="6" t="str">
        <f>+VLOOKUP(A533,masterfile!B:C,2,FALSE)</f>
        <v>Erlöse 5% USt</v>
      </c>
      <c r="D533" s="53">
        <f>+SUMIF('[1]2017'!$A:$A,$A533,'[1]2017'!$C:$C)-SUMIF('[1]2017'!$E:$E,$A533,'[1]2017'!$G:$G)</f>
        <v>0</v>
      </c>
      <c r="E533" s="53">
        <f>+SUMIF('[1]2018'!$A:$A,$A533,'[1]2018'!$C:$C)-SUMIF('[1]2018'!$E:$E,$A533,'[1]2018'!$G:$G)</f>
        <v>0</v>
      </c>
      <c r="F533" s="53">
        <f>+SUMIF('[1]2019'!$A:$A,$A533,'[1]2019'!$C:$C)-SUMIF('[1]2019'!$E:$E,$A533,'[1]2019'!$G:$G)</f>
        <v>0</v>
      </c>
      <c r="G533" s="53">
        <f>+SUMIF('[1]2020'!$A:$A,$A533,'[1]2020'!$C:$C)-SUMIF('[1]2020'!$E:$E,$A533,'[1]2020'!$G:$G)</f>
        <v>0</v>
      </c>
      <c r="H533" s="53"/>
      <c r="I533" s="53">
        <f>+(+SUMIF('[1]2021'!$A:$A,$A533,'[1]2021'!$C:$C)-SUMIF('[1]2021'!$E:$E,$A533,'[1]2021'!$G:$G))/12</f>
        <v>0</v>
      </c>
      <c r="J533" s="53">
        <f>+(+SUMIF('[1]2021'!$A:$A,$A533,'[1]2021'!$C:$C)-SUMIF('[1]2021'!$E:$E,$A533,'[1]2021'!$G:$G))/12</f>
        <v>0</v>
      </c>
      <c r="K533" s="53">
        <f>+(+SUMIF('[1]2021'!$A:$A,$A533,'[1]2021'!$C:$C)-SUMIF('[1]2021'!$E:$E,$A533,'[1]2021'!$G:$G))/12</f>
        <v>0</v>
      </c>
      <c r="L533" s="53">
        <f>+(+SUMIF('[1]2021'!$A:$A,$A533,'[1]2021'!$C:$C)-SUMIF('[1]2021'!$E:$E,$A533,'[1]2021'!$G:$G))/12</f>
        <v>0</v>
      </c>
      <c r="M533" s="53">
        <f>+(+SUMIF('[1]2021'!$A:$A,$A533,'[1]2021'!$C:$C)-SUMIF('[1]2021'!$E:$E,$A533,'[1]2021'!$G:$G))/12</f>
        <v>0</v>
      </c>
      <c r="N533" s="53">
        <f>+(+SUMIF('[1]2021'!$A:$A,$A533,'[1]2021'!$C:$C)-SUMIF('[1]2021'!$E:$E,$A533,'[1]2021'!$G:$G))/12</f>
        <v>0</v>
      </c>
      <c r="O533" s="53">
        <f>+(+SUMIF('[1]2021'!$A:$A,$A533,'[1]2021'!$C:$C)-SUMIF('[1]2021'!$E:$E,$A533,'[1]2021'!$G:$G))/12</f>
        <v>0</v>
      </c>
      <c r="P533" s="53">
        <f>+(+SUMIF('[1]2021'!$A:$A,$A533,'[1]2021'!$C:$C)-SUMIF('[1]2021'!$E:$E,$A533,'[1]2021'!$G:$G))/12</f>
        <v>0</v>
      </c>
      <c r="Q533" s="53">
        <f>+(+SUMIF('[1]2021'!$A:$A,$A533,'[1]2021'!$C:$C)-SUMIF('[1]2021'!$E:$E,$A533,'[1]2021'!$G:$G))/12</f>
        <v>0</v>
      </c>
      <c r="R533" s="53">
        <f>+(+SUMIF('[1]2021'!$A:$A,$A533,'[1]2021'!$C:$C)-SUMIF('[1]2021'!$E:$E,$A533,'[1]2021'!$G:$G))/12</f>
        <v>0</v>
      </c>
      <c r="S533" s="53">
        <f>+(+SUMIF('[1]2021'!$A:$A,$A533,'[1]2021'!$C:$C)-SUMIF('[1]2021'!$E:$E,$A533,'[1]2021'!$G:$G))/12</f>
        <v>0</v>
      </c>
      <c r="T533" s="53">
        <f>+(+SUMIF('[1]2021'!$A:$A,$A533,'[1]2021'!$C:$C)-SUMIF('[1]2021'!$E:$E,$A533,'[1]2021'!$G:$G))/12</f>
        <v>0</v>
      </c>
      <c r="U533" s="53">
        <f>+SUM(I533:INDEX(I533:T533,1,Settings!$C$4))</f>
        <v>0</v>
      </c>
      <c r="V533" s="53">
        <f t="shared" si="282"/>
        <v>0</v>
      </c>
      <c r="W533" s="53"/>
      <c r="X533" s="53">
        <f>+SUMIFS(postings!$T:$T,postings!$C:$C,'pl-data'!X$2,postings!$D:$D,'pl-data'!X$3,postings!$I:$I,'pl-data'!$A533)-SUMIFS(postings!$W:$W,postings!$C:$C,'pl-data'!X$2,postings!$D:$D,'pl-data'!X$3,postings!$M:$M,'pl-data'!$A533)</f>
        <v>0</v>
      </c>
      <c r="Y533" s="53">
        <f>+SUMIFS(postings!$T:$T,postings!$C:$C,'pl-data'!Y$2,postings!$D:$D,'pl-data'!Y$3,postings!$I:$I,'pl-data'!$A533)-SUMIFS(postings!$W:$W,postings!$C:$C,'pl-data'!Y$2,postings!$D:$D,'pl-data'!Y$3,postings!$M:$M,'pl-data'!$A533)</f>
        <v>0</v>
      </c>
      <c r="Z533" s="53">
        <f>+SUMIFS(postings!$T:$T,postings!$C:$C,'pl-data'!Z$2,postings!$D:$D,'pl-data'!Z$3,postings!$I:$I,'pl-data'!$A533)-SUMIFS(postings!$W:$W,postings!$C:$C,'pl-data'!Z$2,postings!$D:$D,'pl-data'!Z$3,postings!$M:$M,'pl-data'!$A533)</f>
        <v>0</v>
      </c>
      <c r="AA533" s="53">
        <f>+SUMIFS(postings!$T:$T,postings!$C:$C,'pl-data'!AA$2,postings!$D:$D,'pl-data'!AA$3,postings!$I:$I,'pl-data'!$A533)-SUMIFS(postings!$W:$W,postings!$C:$C,'pl-data'!AA$2,postings!$D:$D,'pl-data'!AA$3,postings!$M:$M,'pl-data'!$A533)</f>
        <v>0</v>
      </c>
      <c r="AB533" s="53">
        <f>+SUMIFS(postings!$T:$T,postings!$C:$C,'pl-data'!AB$2,postings!$D:$D,'pl-data'!AB$3,postings!$I:$I,'pl-data'!$A533)-SUMIFS(postings!$W:$W,postings!$C:$C,'pl-data'!AB$2,postings!$D:$D,'pl-data'!AB$3,postings!$M:$M,'pl-data'!$A533)</f>
        <v>0</v>
      </c>
      <c r="AC533" s="53">
        <f>+SUMIFS(postings!$T:$T,postings!$C:$C,'pl-data'!AC$2,postings!$D:$D,'pl-data'!AC$3,postings!$I:$I,'pl-data'!$A533)-SUMIFS(postings!$W:$W,postings!$C:$C,'pl-data'!AC$2,postings!$D:$D,'pl-data'!AC$3,postings!$M:$M,'pl-data'!$A533)</f>
        <v>0</v>
      </c>
      <c r="AD533" s="53">
        <f>+SUMIFS(postings!$T:$T,postings!$C:$C,'pl-data'!AD$2,postings!$D:$D,'pl-data'!AD$3,postings!$I:$I,'pl-data'!$A533)-SUMIFS(postings!$W:$W,postings!$C:$C,'pl-data'!AD$2,postings!$D:$D,'pl-data'!AD$3,postings!$M:$M,'pl-data'!$A533)</f>
        <v>0</v>
      </c>
      <c r="AE533" s="53">
        <f>+SUMIFS(postings!$T:$T,postings!$C:$C,'pl-data'!AE$2,postings!$D:$D,'pl-data'!AE$3,postings!$I:$I,'pl-data'!$A533)-SUMIFS(postings!$W:$W,postings!$C:$C,'pl-data'!AE$2,postings!$D:$D,'pl-data'!AE$3,postings!$M:$M,'pl-data'!$A533)</f>
        <v>0</v>
      </c>
      <c r="AF533" s="53">
        <f>+SUMIFS(postings!$T:$T,postings!$C:$C,'pl-data'!AF$2,postings!$D:$D,'pl-data'!AF$3,postings!$I:$I,'pl-data'!$A533)-SUMIFS(postings!$W:$W,postings!$C:$C,'pl-data'!AF$2,postings!$D:$D,'pl-data'!AF$3,postings!$M:$M,'pl-data'!$A533)</f>
        <v>0</v>
      </c>
      <c r="AG533" s="53">
        <f>+SUMIFS(postings!$T:$T,postings!$C:$C,'pl-data'!AG$2,postings!$D:$D,'pl-data'!AG$3,postings!$I:$I,'pl-data'!$A533)-SUMIFS(postings!$W:$W,postings!$C:$C,'pl-data'!AG$2,postings!$D:$D,'pl-data'!AG$3,postings!$M:$M,'pl-data'!$A533)</f>
        <v>0</v>
      </c>
      <c r="AH533" s="53">
        <f>+SUMIFS(postings!$T:$T,postings!$C:$C,'pl-data'!AH$2,postings!$D:$D,'pl-data'!AH$3,postings!$I:$I,'pl-data'!$A533)-SUMIFS(postings!$W:$W,postings!$C:$C,'pl-data'!AH$2,postings!$D:$D,'pl-data'!AH$3,postings!$M:$M,'pl-data'!$A533)</f>
        <v>0</v>
      </c>
      <c r="AI533" s="53">
        <f>+SUMIFS(postings!$T:$T,postings!$C:$C,'pl-data'!AI$2,postings!$D:$D,'pl-data'!AI$3,postings!$I:$I,'pl-data'!$A533)-SUMIFS(postings!$W:$W,postings!$C:$C,'pl-data'!AI$2,postings!$D:$D,'pl-data'!AI$3,postings!$M:$M,'pl-data'!$A533)</f>
        <v>0</v>
      </c>
      <c r="AJ533" s="53">
        <f>+SUM(X533:INDEX(X533:AI533,1,Settings!$C$4))</f>
        <v>0</v>
      </c>
      <c r="AK533" s="53">
        <f t="shared" si="283"/>
        <v>0</v>
      </c>
      <c r="AL533" s="53"/>
      <c r="AM533" s="53">
        <f t="shared" si="249"/>
        <v>0</v>
      </c>
      <c r="AN533" s="53">
        <f t="shared" si="250"/>
        <v>0</v>
      </c>
      <c r="AO533" s="53">
        <f t="shared" si="251"/>
        <v>0</v>
      </c>
      <c r="AP533" s="53">
        <f t="shared" si="252"/>
        <v>0</v>
      </c>
      <c r="AQ533" s="53">
        <f t="shared" si="253"/>
        <v>0</v>
      </c>
      <c r="AR533" s="53">
        <f t="shared" si="254"/>
        <v>0</v>
      </c>
      <c r="AS533" s="53">
        <f t="shared" si="255"/>
        <v>0</v>
      </c>
      <c r="AT533" s="53">
        <f t="shared" si="256"/>
        <v>0</v>
      </c>
      <c r="AU533" s="53">
        <f t="shared" si="257"/>
        <v>0</v>
      </c>
      <c r="AV533" s="53">
        <f t="shared" si="258"/>
        <v>0</v>
      </c>
      <c r="AW533" s="53">
        <f t="shared" si="259"/>
        <v>0</v>
      </c>
      <c r="AX533" s="53">
        <f t="shared" si="260"/>
        <v>0</v>
      </c>
      <c r="AY533" s="53">
        <f>+SUM(AM533:INDEX(AM533:AX533,1,Settings!$C$4))</f>
        <v>0</v>
      </c>
      <c r="AZ533" s="53">
        <f t="shared" si="284"/>
        <v>0</v>
      </c>
      <c r="BA533" s="53"/>
      <c r="BB533" s="53">
        <f t="shared" si="267"/>
        <v>0</v>
      </c>
      <c r="BC533" s="53">
        <f t="shared" si="268"/>
        <v>0</v>
      </c>
      <c r="BD533" s="53">
        <f t="shared" si="269"/>
        <v>0</v>
      </c>
      <c r="BE533" s="53">
        <f t="shared" si="270"/>
        <v>0</v>
      </c>
      <c r="BF533" s="53">
        <f t="shared" si="271"/>
        <v>0</v>
      </c>
      <c r="BG533" s="53">
        <f t="shared" si="272"/>
        <v>0</v>
      </c>
      <c r="BH533" s="53">
        <f t="shared" si="273"/>
        <v>0</v>
      </c>
      <c r="BI533" s="53">
        <f t="shared" si="274"/>
        <v>0</v>
      </c>
      <c r="BJ533" s="53">
        <f t="shared" si="275"/>
        <v>0</v>
      </c>
      <c r="BK533" s="53">
        <f t="shared" si="276"/>
        <v>0</v>
      </c>
      <c r="BL533" s="53">
        <f t="shared" si="277"/>
        <v>0</v>
      </c>
      <c r="BM533" s="53">
        <f t="shared" si="278"/>
        <v>0</v>
      </c>
      <c r="BN533" s="53">
        <f t="shared" si="281"/>
        <v>0</v>
      </c>
      <c r="BO533" s="53"/>
      <c r="BP533" s="53">
        <f t="shared" si="279"/>
        <v>0</v>
      </c>
      <c r="BQ533" s="53"/>
      <c r="BR533" s="53">
        <f t="shared" si="280"/>
        <v>0</v>
      </c>
    </row>
    <row r="534" spans="1:70" x14ac:dyDescent="0.2">
      <c r="A534" s="6">
        <v>8334</v>
      </c>
      <c r="B534" s="6" t="str">
        <f>+VLOOKUP(A534,masterfile!B:C,2,FALSE)</f>
        <v>Erlöse 7% USt</v>
      </c>
      <c r="D534" s="53">
        <f>+SUMIF('[1]2017'!$A:$A,$A534,'[1]2017'!$C:$C)-SUMIF('[1]2017'!$E:$E,$A534,'[1]2017'!$G:$G)</f>
        <v>0</v>
      </c>
      <c r="E534" s="53">
        <f>+SUMIF('[1]2018'!$A:$A,$A534,'[1]2018'!$C:$C)-SUMIF('[1]2018'!$E:$E,$A534,'[1]2018'!$G:$G)</f>
        <v>0</v>
      </c>
      <c r="F534" s="53">
        <f>+SUMIF('[1]2019'!$A:$A,$A534,'[1]2019'!$C:$C)-SUMIF('[1]2019'!$E:$E,$A534,'[1]2019'!$G:$G)</f>
        <v>0</v>
      </c>
      <c r="G534" s="53">
        <f>+SUMIF('[1]2020'!$A:$A,$A534,'[1]2020'!$C:$C)-SUMIF('[1]2020'!$E:$E,$A534,'[1]2020'!$G:$G)</f>
        <v>0</v>
      </c>
      <c r="H534" s="53"/>
      <c r="I534" s="53">
        <f>+(+SUMIF('[1]2021'!$A:$A,$A534,'[1]2021'!$C:$C)-SUMIF('[1]2021'!$E:$E,$A534,'[1]2021'!$G:$G))/12</f>
        <v>0</v>
      </c>
      <c r="J534" s="53">
        <f>+(+SUMIF('[1]2021'!$A:$A,$A534,'[1]2021'!$C:$C)-SUMIF('[1]2021'!$E:$E,$A534,'[1]2021'!$G:$G))/12</f>
        <v>0</v>
      </c>
      <c r="K534" s="53">
        <f>+(+SUMIF('[1]2021'!$A:$A,$A534,'[1]2021'!$C:$C)-SUMIF('[1]2021'!$E:$E,$A534,'[1]2021'!$G:$G))/12</f>
        <v>0</v>
      </c>
      <c r="L534" s="53">
        <f>+(+SUMIF('[1]2021'!$A:$A,$A534,'[1]2021'!$C:$C)-SUMIF('[1]2021'!$E:$E,$A534,'[1]2021'!$G:$G))/12</f>
        <v>0</v>
      </c>
      <c r="M534" s="53">
        <f>+(+SUMIF('[1]2021'!$A:$A,$A534,'[1]2021'!$C:$C)-SUMIF('[1]2021'!$E:$E,$A534,'[1]2021'!$G:$G))/12</f>
        <v>0</v>
      </c>
      <c r="N534" s="53">
        <f>+(+SUMIF('[1]2021'!$A:$A,$A534,'[1]2021'!$C:$C)-SUMIF('[1]2021'!$E:$E,$A534,'[1]2021'!$G:$G))/12</f>
        <v>0</v>
      </c>
      <c r="O534" s="53">
        <f>+(+SUMIF('[1]2021'!$A:$A,$A534,'[1]2021'!$C:$C)-SUMIF('[1]2021'!$E:$E,$A534,'[1]2021'!$G:$G))/12</f>
        <v>0</v>
      </c>
      <c r="P534" s="53">
        <f>+(+SUMIF('[1]2021'!$A:$A,$A534,'[1]2021'!$C:$C)-SUMIF('[1]2021'!$E:$E,$A534,'[1]2021'!$G:$G))/12</f>
        <v>0</v>
      </c>
      <c r="Q534" s="53">
        <f>+(+SUMIF('[1]2021'!$A:$A,$A534,'[1]2021'!$C:$C)-SUMIF('[1]2021'!$E:$E,$A534,'[1]2021'!$G:$G))/12</f>
        <v>0</v>
      </c>
      <c r="R534" s="53">
        <f>+(+SUMIF('[1]2021'!$A:$A,$A534,'[1]2021'!$C:$C)-SUMIF('[1]2021'!$E:$E,$A534,'[1]2021'!$G:$G))/12</f>
        <v>0</v>
      </c>
      <c r="S534" s="53">
        <f>+(+SUMIF('[1]2021'!$A:$A,$A534,'[1]2021'!$C:$C)-SUMIF('[1]2021'!$E:$E,$A534,'[1]2021'!$G:$G))/12</f>
        <v>0</v>
      </c>
      <c r="T534" s="53">
        <f>+(+SUMIF('[1]2021'!$A:$A,$A534,'[1]2021'!$C:$C)-SUMIF('[1]2021'!$E:$E,$A534,'[1]2021'!$G:$G))/12</f>
        <v>0</v>
      </c>
      <c r="U534" s="53">
        <f>+SUM(I534:INDEX(I534:T534,1,Settings!$C$4))</f>
        <v>0</v>
      </c>
      <c r="V534" s="53">
        <f t="shared" si="282"/>
        <v>0</v>
      </c>
      <c r="W534" s="53"/>
      <c r="X534" s="53">
        <f>+SUMIFS(postings!$T:$T,postings!$C:$C,'pl-data'!X$2,postings!$D:$D,'pl-data'!X$3,postings!$I:$I,'pl-data'!$A534)-SUMIFS(postings!$W:$W,postings!$C:$C,'pl-data'!X$2,postings!$D:$D,'pl-data'!X$3,postings!$M:$M,'pl-data'!$A534)</f>
        <v>0</v>
      </c>
      <c r="Y534" s="53">
        <f>+SUMIFS(postings!$T:$T,postings!$C:$C,'pl-data'!Y$2,postings!$D:$D,'pl-data'!Y$3,postings!$I:$I,'pl-data'!$A534)-SUMIFS(postings!$W:$W,postings!$C:$C,'pl-data'!Y$2,postings!$D:$D,'pl-data'!Y$3,postings!$M:$M,'pl-data'!$A534)</f>
        <v>0</v>
      </c>
      <c r="Z534" s="53">
        <f>+SUMIFS(postings!$T:$T,postings!$C:$C,'pl-data'!Z$2,postings!$D:$D,'pl-data'!Z$3,postings!$I:$I,'pl-data'!$A534)-SUMIFS(postings!$W:$W,postings!$C:$C,'pl-data'!Z$2,postings!$D:$D,'pl-data'!Z$3,postings!$M:$M,'pl-data'!$A534)</f>
        <v>0</v>
      </c>
      <c r="AA534" s="53">
        <f>+SUMIFS(postings!$T:$T,postings!$C:$C,'pl-data'!AA$2,postings!$D:$D,'pl-data'!AA$3,postings!$I:$I,'pl-data'!$A534)-SUMIFS(postings!$W:$W,postings!$C:$C,'pl-data'!AA$2,postings!$D:$D,'pl-data'!AA$3,postings!$M:$M,'pl-data'!$A534)</f>
        <v>0</v>
      </c>
      <c r="AB534" s="53">
        <f>+SUMIFS(postings!$T:$T,postings!$C:$C,'pl-data'!AB$2,postings!$D:$D,'pl-data'!AB$3,postings!$I:$I,'pl-data'!$A534)-SUMIFS(postings!$W:$W,postings!$C:$C,'pl-data'!AB$2,postings!$D:$D,'pl-data'!AB$3,postings!$M:$M,'pl-data'!$A534)</f>
        <v>0</v>
      </c>
      <c r="AC534" s="53">
        <f>+SUMIFS(postings!$T:$T,postings!$C:$C,'pl-data'!AC$2,postings!$D:$D,'pl-data'!AC$3,postings!$I:$I,'pl-data'!$A534)-SUMIFS(postings!$W:$W,postings!$C:$C,'pl-data'!AC$2,postings!$D:$D,'pl-data'!AC$3,postings!$M:$M,'pl-data'!$A534)</f>
        <v>0</v>
      </c>
      <c r="AD534" s="53">
        <f>+SUMIFS(postings!$T:$T,postings!$C:$C,'pl-data'!AD$2,postings!$D:$D,'pl-data'!AD$3,postings!$I:$I,'pl-data'!$A534)-SUMIFS(postings!$W:$W,postings!$C:$C,'pl-data'!AD$2,postings!$D:$D,'pl-data'!AD$3,postings!$M:$M,'pl-data'!$A534)</f>
        <v>0</v>
      </c>
      <c r="AE534" s="53">
        <f>+SUMIFS(postings!$T:$T,postings!$C:$C,'pl-data'!AE$2,postings!$D:$D,'pl-data'!AE$3,postings!$I:$I,'pl-data'!$A534)-SUMIFS(postings!$W:$W,postings!$C:$C,'pl-data'!AE$2,postings!$D:$D,'pl-data'!AE$3,postings!$M:$M,'pl-data'!$A534)</f>
        <v>0</v>
      </c>
      <c r="AF534" s="53">
        <f>+SUMIFS(postings!$T:$T,postings!$C:$C,'pl-data'!AF$2,postings!$D:$D,'pl-data'!AF$3,postings!$I:$I,'pl-data'!$A534)-SUMIFS(postings!$W:$W,postings!$C:$C,'pl-data'!AF$2,postings!$D:$D,'pl-data'!AF$3,postings!$M:$M,'pl-data'!$A534)</f>
        <v>0</v>
      </c>
      <c r="AG534" s="53">
        <f>+SUMIFS(postings!$T:$T,postings!$C:$C,'pl-data'!AG$2,postings!$D:$D,'pl-data'!AG$3,postings!$I:$I,'pl-data'!$A534)-SUMIFS(postings!$W:$W,postings!$C:$C,'pl-data'!AG$2,postings!$D:$D,'pl-data'!AG$3,postings!$M:$M,'pl-data'!$A534)</f>
        <v>0</v>
      </c>
      <c r="AH534" s="53">
        <f>+SUMIFS(postings!$T:$T,postings!$C:$C,'pl-data'!AH$2,postings!$D:$D,'pl-data'!AH$3,postings!$I:$I,'pl-data'!$A534)-SUMIFS(postings!$W:$W,postings!$C:$C,'pl-data'!AH$2,postings!$D:$D,'pl-data'!AH$3,postings!$M:$M,'pl-data'!$A534)</f>
        <v>0</v>
      </c>
      <c r="AI534" s="53">
        <f>+SUMIFS(postings!$T:$T,postings!$C:$C,'pl-data'!AI$2,postings!$D:$D,'pl-data'!AI$3,postings!$I:$I,'pl-data'!$A534)-SUMIFS(postings!$W:$W,postings!$C:$C,'pl-data'!AI$2,postings!$D:$D,'pl-data'!AI$3,postings!$M:$M,'pl-data'!$A534)</f>
        <v>0</v>
      </c>
      <c r="AJ534" s="53">
        <f>+SUM(X534:INDEX(X534:AI534,1,Settings!$C$4))</f>
        <v>0</v>
      </c>
      <c r="AK534" s="53">
        <f t="shared" si="283"/>
        <v>0</v>
      </c>
      <c r="AL534" s="53"/>
      <c r="AM534" s="53">
        <f t="shared" si="249"/>
        <v>0</v>
      </c>
      <c r="AN534" s="53">
        <f t="shared" si="250"/>
        <v>0</v>
      </c>
      <c r="AO534" s="53">
        <f t="shared" si="251"/>
        <v>0</v>
      </c>
      <c r="AP534" s="53">
        <f t="shared" si="252"/>
        <v>0</v>
      </c>
      <c r="AQ534" s="53">
        <f t="shared" si="253"/>
        <v>0</v>
      </c>
      <c r="AR534" s="53">
        <f t="shared" si="254"/>
        <v>0</v>
      </c>
      <c r="AS534" s="53">
        <f t="shared" si="255"/>
        <v>0</v>
      </c>
      <c r="AT534" s="53">
        <f t="shared" si="256"/>
        <v>0</v>
      </c>
      <c r="AU534" s="53">
        <f t="shared" si="257"/>
        <v>0</v>
      </c>
      <c r="AV534" s="53">
        <f t="shared" si="258"/>
        <v>0</v>
      </c>
      <c r="AW534" s="53">
        <f t="shared" si="259"/>
        <v>0</v>
      </c>
      <c r="AX534" s="53">
        <f t="shared" si="260"/>
        <v>0</v>
      </c>
      <c r="AY534" s="53">
        <f>+SUM(AM534:INDEX(AM534:AX534,1,Settings!$C$4))</f>
        <v>0</v>
      </c>
      <c r="AZ534" s="53">
        <f t="shared" si="284"/>
        <v>0</v>
      </c>
      <c r="BA534" s="53"/>
      <c r="BB534" s="53">
        <f t="shared" si="267"/>
        <v>0</v>
      </c>
      <c r="BC534" s="53">
        <f t="shared" si="268"/>
        <v>0</v>
      </c>
      <c r="BD534" s="53">
        <f t="shared" si="269"/>
        <v>0</v>
      </c>
      <c r="BE534" s="53">
        <f t="shared" si="270"/>
        <v>0</v>
      </c>
      <c r="BF534" s="53">
        <f t="shared" si="271"/>
        <v>0</v>
      </c>
      <c r="BG534" s="53">
        <f t="shared" si="272"/>
        <v>0</v>
      </c>
      <c r="BH534" s="53">
        <f t="shared" si="273"/>
        <v>0</v>
      </c>
      <c r="BI534" s="53">
        <f t="shared" si="274"/>
        <v>0</v>
      </c>
      <c r="BJ534" s="53">
        <f t="shared" si="275"/>
        <v>0</v>
      </c>
      <c r="BK534" s="53">
        <f t="shared" si="276"/>
        <v>0</v>
      </c>
      <c r="BL534" s="53">
        <f t="shared" si="277"/>
        <v>0</v>
      </c>
      <c r="BM534" s="53">
        <f t="shared" si="278"/>
        <v>0</v>
      </c>
      <c r="BN534" s="53">
        <f t="shared" si="281"/>
        <v>0</v>
      </c>
      <c r="BO534" s="53"/>
      <c r="BP534" s="53">
        <f t="shared" si="279"/>
        <v>0</v>
      </c>
      <c r="BQ534" s="53"/>
      <c r="BR534" s="53">
        <f t="shared" si="280"/>
        <v>0</v>
      </c>
    </row>
    <row r="535" spans="1:70" x14ac:dyDescent="0.2">
      <c r="A535" s="6">
        <v>8335</v>
      </c>
      <c r="B535" s="6" t="str">
        <f>+VLOOKUP(A535,masterfile!B:C,2,FALSE)</f>
        <v>Erlöse a.Lieferungen §13b (2) Nr.10 UStG</v>
      </c>
      <c r="D535" s="53">
        <f>+SUMIF('[1]2017'!$A:$A,$A535,'[1]2017'!$C:$C)-SUMIF('[1]2017'!$E:$E,$A535,'[1]2017'!$G:$G)</f>
        <v>0</v>
      </c>
      <c r="E535" s="53">
        <f>+SUMIF('[1]2018'!$A:$A,$A535,'[1]2018'!$C:$C)-SUMIF('[1]2018'!$E:$E,$A535,'[1]2018'!$G:$G)</f>
        <v>0</v>
      </c>
      <c r="F535" s="53">
        <f>+SUMIF('[1]2019'!$A:$A,$A535,'[1]2019'!$C:$C)-SUMIF('[1]2019'!$E:$E,$A535,'[1]2019'!$G:$G)</f>
        <v>0</v>
      </c>
      <c r="G535" s="53">
        <f>+SUMIF('[1]2020'!$A:$A,$A535,'[1]2020'!$C:$C)-SUMIF('[1]2020'!$E:$E,$A535,'[1]2020'!$G:$G)</f>
        <v>0</v>
      </c>
      <c r="H535" s="53"/>
      <c r="I535" s="53">
        <f>+(+SUMIF('[1]2021'!$A:$A,$A535,'[1]2021'!$C:$C)-SUMIF('[1]2021'!$E:$E,$A535,'[1]2021'!$G:$G))/12</f>
        <v>0</v>
      </c>
      <c r="J535" s="53">
        <f>+(+SUMIF('[1]2021'!$A:$A,$A535,'[1]2021'!$C:$C)-SUMIF('[1]2021'!$E:$E,$A535,'[1]2021'!$G:$G))/12</f>
        <v>0</v>
      </c>
      <c r="K535" s="53">
        <f>+(+SUMIF('[1]2021'!$A:$A,$A535,'[1]2021'!$C:$C)-SUMIF('[1]2021'!$E:$E,$A535,'[1]2021'!$G:$G))/12</f>
        <v>0</v>
      </c>
      <c r="L535" s="53">
        <f>+(+SUMIF('[1]2021'!$A:$A,$A535,'[1]2021'!$C:$C)-SUMIF('[1]2021'!$E:$E,$A535,'[1]2021'!$G:$G))/12</f>
        <v>0</v>
      </c>
      <c r="M535" s="53">
        <f>+(+SUMIF('[1]2021'!$A:$A,$A535,'[1]2021'!$C:$C)-SUMIF('[1]2021'!$E:$E,$A535,'[1]2021'!$G:$G))/12</f>
        <v>0</v>
      </c>
      <c r="N535" s="53">
        <f>+(+SUMIF('[1]2021'!$A:$A,$A535,'[1]2021'!$C:$C)-SUMIF('[1]2021'!$E:$E,$A535,'[1]2021'!$G:$G))/12</f>
        <v>0</v>
      </c>
      <c r="O535" s="53">
        <f>+(+SUMIF('[1]2021'!$A:$A,$A535,'[1]2021'!$C:$C)-SUMIF('[1]2021'!$E:$E,$A535,'[1]2021'!$G:$G))/12</f>
        <v>0</v>
      </c>
      <c r="P535" s="53">
        <f>+(+SUMIF('[1]2021'!$A:$A,$A535,'[1]2021'!$C:$C)-SUMIF('[1]2021'!$E:$E,$A535,'[1]2021'!$G:$G))/12</f>
        <v>0</v>
      </c>
      <c r="Q535" s="53">
        <f>+(+SUMIF('[1]2021'!$A:$A,$A535,'[1]2021'!$C:$C)-SUMIF('[1]2021'!$E:$E,$A535,'[1]2021'!$G:$G))/12</f>
        <v>0</v>
      </c>
      <c r="R535" s="53">
        <f>+(+SUMIF('[1]2021'!$A:$A,$A535,'[1]2021'!$C:$C)-SUMIF('[1]2021'!$E:$E,$A535,'[1]2021'!$G:$G))/12</f>
        <v>0</v>
      </c>
      <c r="S535" s="53">
        <f>+(+SUMIF('[1]2021'!$A:$A,$A535,'[1]2021'!$C:$C)-SUMIF('[1]2021'!$E:$E,$A535,'[1]2021'!$G:$G))/12</f>
        <v>0</v>
      </c>
      <c r="T535" s="53">
        <f>+(+SUMIF('[1]2021'!$A:$A,$A535,'[1]2021'!$C:$C)-SUMIF('[1]2021'!$E:$E,$A535,'[1]2021'!$G:$G))/12</f>
        <v>0</v>
      </c>
      <c r="U535" s="53">
        <f>+SUM(I535:INDEX(I535:T535,1,Settings!$C$4))</f>
        <v>0</v>
      </c>
      <c r="V535" s="53">
        <f t="shared" si="282"/>
        <v>0</v>
      </c>
      <c r="W535" s="53"/>
      <c r="X535" s="53">
        <f>+SUMIFS(postings!$T:$T,postings!$C:$C,'pl-data'!X$2,postings!$D:$D,'pl-data'!X$3,postings!$I:$I,'pl-data'!$A535)-SUMIFS(postings!$W:$W,postings!$C:$C,'pl-data'!X$2,postings!$D:$D,'pl-data'!X$3,postings!$M:$M,'pl-data'!$A535)</f>
        <v>0</v>
      </c>
      <c r="Y535" s="53">
        <f>+SUMIFS(postings!$T:$T,postings!$C:$C,'pl-data'!Y$2,postings!$D:$D,'pl-data'!Y$3,postings!$I:$I,'pl-data'!$A535)-SUMIFS(postings!$W:$W,postings!$C:$C,'pl-data'!Y$2,postings!$D:$D,'pl-data'!Y$3,postings!$M:$M,'pl-data'!$A535)</f>
        <v>0</v>
      </c>
      <c r="Z535" s="53">
        <f>+SUMIFS(postings!$T:$T,postings!$C:$C,'pl-data'!Z$2,postings!$D:$D,'pl-data'!Z$3,postings!$I:$I,'pl-data'!$A535)-SUMIFS(postings!$W:$W,postings!$C:$C,'pl-data'!Z$2,postings!$D:$D,'pl-data'!Z$3,postings!$M:$M,'pl-data'!$A535)</f>
        <v>0</v>
      </c>
      <c r="AA535" s="53">
        <f>+SUMIFS(postings!$T:$T,postings!$C:$C,'pl-data'!AA$2,postings!$D:$D,'pl-data'!AA$3,postings!$I:$I,'pl-data'!$A535)-SUMIFS(postings!$W:$W,postings!$C:$C,'pl-data'!AA$2,postings!$D:$D,'pl-data'!AA$3,postings!$M:$M,'pl-data'!$A535)</f>
        <v>0</v>
      </c>
      <c r="AB535" s="53">
        <f>+SUMIFS(postings!$T:$T,postings!$C:$C,'pl-data'!AB$2,postings!$D:$D,'pl-data'!AB$3,postings!$I:$I,'pl-data'!$A535)-SUMIFS(postings!$W:$W,postings!$C:$C,'pl-data'!AB$2,postings!$D:$D,'pl-data'!AB$3,postings!$M:$M,'pl-data'!$A535)</f>
        <v>0</v>
      </c>
      <c r="AC535" s="53">
        <f>+SUMIFS(postings!$T:$T,postings!$C:$C,'pl-data'!AC$2,postings!$D:$D,'pl-data'!AC$3,postings!$I:$I,'pl-data'!$A535)-SUMIFS(postings!$W:$W,postings!$C:$C,'pl-data'!AC$2,postings!$D:$D,'pl-data'!AC$3,postings!$M:$M,'pl-data'!$A535)</f>
        <v>0</v>
      </c>
      <c r="AD535" s="53">
        <f>+SUMIFS(postings!$T:$T,postings!$C:$C,'pl-data'!AD$2,postings!$D:$D,'pl-data'!AD$3,postings!$I:$I,'pl-data'!$A535)-SUMIFS(postings!$W:$W,postings!$C:$C,'pl-data'!AD$2,postings!$D:$D,'pl-data'!AD$3,postings!$M:$M,'pl-data'!$A535)</f>
        <v>0</v>
      </c>
      <c r="AE535" s="53">
        <f>+SUMIFS(postings!$T:$T,postings!$C:$C,'pl-data'!AE$2,postings!$D:$D,'pl-data'!AE$3,postings!$I:$I,'pl-data'!$A535)-SUMIFS(postings!$W:$W,postings!$C:$C,'pl-data'!AE$2,postings!$D:$D,'pl-data'!AE$3,postings!$M:$M,'pl-data'!$A535)</f>
        <v>0</v>
      </c>
      <c r="AF535" s="53">
        <f>+SUMIFS(postings!$T:$T,postings!$C:$C,'pl-data'!AF$2,postings!$D:$D,'pl-data'!AF$3,postings!$I:$I,'pl-data'!$A535)-SUMIFS(postings!$W:$W,postings!$C:$C,'pl-data'!AF$2,postings!$D:$D,'pl-data'!AF$3,postings!$M:$M,'pl-data'!$A535)</f>
        <v>0</v>
      </c>
      <c r="AG535" s="53">
        <f>+SUMIFS(postings!$T:$T,postings!$C:$C,'pl-data'!AG$2,postings!$D:$D,'pl-data'!AG$3,postings!$I:$I,'pl-data'!$A535)-SUMIFS(postings!$W:$W,postings!$C:$C,'pl-data'!AG$2,postings!$D:$D,'pl-data'!AG$3,postings!$M:$M,'pl-data'!$A535)</f>
        <v>0</v>
      </c>
      <c r="AH535" s="53">
        <f>+SUMIFS(postings!$T:$T,postings!$C:$C,'pl-data'!AH$2,postings!$D:$D,'pl-data'!AH$3,postings!$I:$I,'pl-data'!$A535)-SUMIFS(postings!$W:$W,postings!$C:$C,'pl-data'!AH$2,postings!$D:$D,'pl-data'!AH$3,postings!$M:$M,'pl-data'!$A535)</f>
        <v>0</v>
      </c>
      <c r="AI535" s="53">
        <f>+SUMIFS(postings!$T:$T,postings!$C:$C,'pl-data'!AI$2,postings!$D:$D,'pl-data'!AI$3,postings!$I:$I,'pl-data'!$A535)-SUMIFS(postings!$W:$W,postings!$C:$C,'pl-data'!AI$2,postings!$D:$D,'pl-data'!AI$3,postings!$M:$M,'pl-data'!$A535)</f>
        <v>0</v>
      </c>
      <c r="AJ535" s="53">
        <f>+SUM(X535:INDEX(X535:AI535,1,Settings!$C$4))</f>
        <v>0</v>
      </c>
      <c r="AK535" s="53">
        <f t="shared" si="283"/>
        <v>0</v>
      </c>
      <c r="AL535" s="53"/>
      <c r="AM535" s="53">
        <f t="shared" si="249"/>
        <v>0</v>
      </c>
      <c r="AN535" s="53">
        <f t="shared" si="250"/>
        <v>0</v>
      </c>
      <c r="AO535" s="53">
        <f t="shared" si="251"/>
        <v>0</v>
      </c>
      <c r="AP535" s="53">
        <f t="shared" si="252"/>
        <v>0</v>
      </c>
      <c r="AQ535" s="53">
        <f t="shared" si="253"/>
        <v>0</v>
      </c>
      <c r="AR535" s="53">
        <f t="shared" si="254"/>
        <v>0</v>
      </c>
      <c r="AS535" s="53">
        <f t="shared" si="255"/>
        <v>0</v>
      </c>
      <c r="AT535" s="53">
        <f t="shared" si="256"/>
        <v>0</v>
      </c>
      <c r="AU535" s="53">
        <f t="shared" si="257"/>
        <v>0</v>
      </c>
      <c r="AV535" s="53">
        <f t="shared" si="258"/>
        <v>0</v>
      </c>
      <c r="AW535" s="53">
        <f t="shared" si="259"/>
        <v>0</v>
      </c>
      <c r="AX535" s="53">
        <f t="shared" si="260"/>
        <v>0</v>
      </c>
      <c r="AY535" s="53">
        <f>+SUM(AM535:INDEX(AM535:AX535,1,Settings!$C$4))</f>
        <v>0</v>
      </c>
      <c r="AZ535" s="53">
        <f t="shared" si="284"/>
        <v>0</v>
      </c>
      <c r="BA535" s="53"/>
      <c r="BB535" s="53">
        <f t="shared" si="267"/>
        <v>0</v>
      </c>
      <c r="BC535" s="53">
        <f t="shared" si="268"/>
        <v>0</v>
      </c>
      <c r="BD535" s="53">
        <f t="shared" si="269"/>
        <v>0</v>
      </c>
      <c r="BE535" s="53">
        <f t="shared" si="270"/>
        <v>0</v>
      </c>
      <c r="BF535" s="53">
        <f t="shared" si="271"/>
        <v>0</v>
      </c>
      <c r="BG535" s="53">
        <f t="shared" si="272"/>
        <v>0</v>
      </c>
      <c r="BH535" s="53">
        <f t="shared" si="273"/>
        <v>0</v>
      </c>
      <c r="BI535" s="53">
        <f t="shared" si="274"/>
        <v>0</v>
      </c>
      <c r="BJ535" s="53">
        <f t="shared" si="275"/>
        <v>0</v>
      </c>
      <c r="BK535" s="53">
        <f t="shared" si="276"/>
        <v>0</v>
      </c>
      <c r="BL535" s="53">
        <f t="shared" si="277"/>
        <v>0</v>
      </c>
      <c r="BM535" s="53">
        <f t="shared" si="278"/>
        <v>0</v>
      </c>
      <c r="BN535" s="53">
        <f t="shared" si="281"/>
        <v>0</v>
      </c>
      <c r="BO535" s="53"/>
      <c r="BP535" s="53">
        <f t="shared" si="279"/>
        <v>0</v>
      </c>
      <c r="BQ535" s="53"/>
      <c r="BR535" s="53">
        <f t="shared" si="280"/>
        <v>0</v>
      </c>
    </row>
    <row r="536" spans="1:70" x14ac:dyDescent="0.2">
      <c r="A536" s="6">
        <v>8336</v>
      </c>
      <c r="B536" s="6" t="str">
        <f>+VLOOKUP(A536,masterfile!B:C,2,FALSE)</f>
        <v>Nicht steuerbare s. Leistung § 18b UStG</v>
      </c>
      <c r="D536" s="53">
        <f>+SUMIF('[1]2017'!$A:$A,$A536,'[1]2017'!$C:$C)-SUMIF('[1]2017'!$E:$E,$A536,'[1]2017'!$G:$G)</f>
        <v>0</v>
      </c>
      <c r="E536" s="53">
        <f>+SUMIF('[1]2018'!$A:$A,$A536,'[1]2018'!$C:$C)-SUMIF('[1]2018'!$E:$E,$A536,'[1]2018'!$G:$G)</f>
        <v>0</v>
      </c>
      <c r="F536" s="53">
        <f>+SUMIF('[1]2019'!$A:$A,$A536,'[1]2019'!$C:$C)-SUMIF('[1]2019'!$E:$E,$A536,'[1]2019'!$G:$G)</f>
        <v>0</v>
      </c>
      <c r="G536" s="53">
        <f>+SUMIF('[1]2020'!$A:$A,$A536,'[1]2020'!$C:$C)-SUMIF('[1]2020'!$E:$E,$A536,'[1]2020'!$G:$G)</f>
        <v>0</v>
      </c>
      <c r="H536" s="53"/>
      <c r="I536" s="53">
        <f>+(+SUMIF('[1]2021'!$A:$A,$A536,'[1]2021'!$C:$C)-SUMIF('[1]2021'!$E:$E,$A536,'[1]2021'!$G:$G))/12</f>
        <v>0</v>
      </c>
      <c r="J536" s="53">
        <f>+(+SUMIF('[1]2021'!$A:$A,$A536,'[1]2021'!$C:$C)-SUMIF('[1]2021'!$E:$E,$A536,'[1]2021'!$G:$G))/12</f>
        <v>0</v>
      </c>
      <c r="K536" s="53">
        <f>+(+SUMIF('[1]2021'!$A:$A,$A536,'[1]2021'!$C:$C)-SUMIF('[1]2021'!$E:$E,$A536,'[1]2021'!$G:$G))/12</f>
        <v>0</v>
      </c>
      <c r="L536" s="53">
        <f>+(+SUMIF('[1]2021'!$A:$A,$A536,'[1]2021'!$C:$C)-SUMIF('[1]2021'!$E:$E,$A536,'[1]2021'!$G:$G))/12</f>
        <v>0</v>
      </c>
      <c r="M536" s="53">
        <f>+(+SUMIF('[1]2021'!$A:$A,$A536,'[1]2021'!$C:$C)-SUMIF('[1]2021'!$E:$E,$A536,'[1]2021'!$G:$G))/12</f>
        <v>0</v>
      </c>
      <c r="N536" s="53">
        <f>+(+SUMIF('[1]2021'!$A:$A,$A536,'[1]2021'!$C:$C)-SUMIF('[1]2021'!$E:$E,$A536,'[1]2021'!$G:$G))/12</f>
        <v>0</v>
      </c>
      <c r="O536" s="53">
        <f>+(+SUMIF('[1]2021'!$A:$A,$A536,'[1]2021'!$C:$C)-SUMIF('[1]2021'!$E:$E,$A536,'[1]2021'!$G:$G))/12</f>
        <v>0</v>
      </c>
      <c r="P536" s="53">
        <f>+(+SUMIF('[1]2021'!$A:$A,$A536,'[1]2021'!$C:$C)-SUMIF('[1]2021'!$E:$E,$A536,'[1]2021'!$G:$G))/12</f>
        <v>0</v>
      </c>
      <c r="Q536" s="53">
        <f>+(+SUMIF('[1]2021'!$A:$A,$A536,'[1]2021'!$C:$C)-SUMIF('[1]2021'!$E:$E,$A536,'[1]2021'!$G:$G))/12</f>
        <v>0</v>
      </c>
      <c r="R536" s="53">
        <f>+(+SUMIF('[1]2021'!$A:$A,$A536,'[1]2021'!$C:$C)-SUMIF('[1]2021'!$E:$E,$A536,'[1]2021'!$G:$G))/12</f>
        <v>0</v>
      </c>
      <c r="S536" s="53">
        <f>+(+SUMIF('[1]2021'!$A:$A,$A536,'[1]2021'!$C:$C)-SUMIF('[1]2021'!$E:$E,$A536,'[1]2021'!$G:$G))/12</f>
        <v>0</v>
      </c>
      <c r="T536" s="53">
        <f>+(+SUMIF('[1]2021'!$A:$A,$A536,'[1]2021'!$C:$C)-SUMIF('[1]2021'!$E:$E,$A536,'[1]2021'!$G:$G))/12</f>
        <v>0</v>
      </c>
      <c r="U536" s="53">
        <f>+SUM(I536:INDEX(I536:T536,1,Settings!$C$4))</f>
        <v>0</v>
      </c>
      <c r="V536" s="53">
        <f t="shared" si="282"/>
        <v>0</v>
      </c>
      <c r="W536" s="53"/>
      <c r="X536" s="53">
        <f>+SUMIFS(postings!$T:$T,postings!$C:$C,'pl-data'!X$2,postings!$D:$D,'pl-data'!X$3,postings!$I:$I,'pl-data'!$A536)-SUMIFS(postings!$W:$W,postings!$C:$C,'pl-data'!X$2,postings!$D:$D,'pl-data'!X$3,postings!$M:$M,'pl-data'!$A536)</f>
        <v>0</v>
      </c>
      <c r="Y536" s="53">
        <f>+SUMIFS(postings!$T:$T,postings!$C:$C,'pl-data'!Y$2,postings!$D:$D,'pl-data'!Y$3,postings!$I:$I,'pl-data'!$A536)-SUMIFS(postings!$W:$W,postings!$C:$C,'pl-data'!Y$2,postings!$D:$D,'pl-data'!Y$3,postings!$M:$M,'pl-data'!$A536)</f>
        <v>0</v>
      </c>
      <c r="Z536" s="53">
        <f>+SUMIFS(postings!$T:$T,postings!$C:$C,'pl-data'!Z$2,postings!$D:$D,'pl-data'!Z$3,postings!$I:$I,'pl-data'!$A536)-SUMIFS(postings!$W:$W,postings!$C:$C,'pl-data'!Z$2,postings!$D:$D,'pl-data'!Z$3,postings!$M:$M,'pl-data'!$A536)</f>
        <v>0</v>
      </c>
      <c r="AA536" s="53">
        <f>+SUMIFS(postings!$T:$T,postings!$C:$C,'pl-data'!AA$2,postings!$D:$D,'pl-data'!AA$3,postings!$I:$I,'pl-data'!$A536)-SUMIFS(postings!$W:$W,postings!$C:$C,'pl-data'!AA$2,postings!$D:$D,'pl-data'!AA$3,postings!$M:$M,'pl-data'!$A536)</f>
        <v>0</v>
      </c>
      <c r="AB536" s="53">
        <f>+SUMIFS(postings!$T:$T,postings!$C:$C,'pl-data'!AB$2,postings!$D:$D,'pl-data'!AB$3,postings!$I:$I,'pl-data'!$A536)-SUMIFS(postings!$W:$W,postings!$C:$C,'pl-data'!AB$2,postings!$D:$D,'pl-data'!AB$3,postings!$M:$M,'pl-data'!$A536)</f>
        <v>0</v>
      </c>
      <c r="AC536" s="53">
        <f>+SUMIFS(postings!$T:$T,postings!$C:$C,'pl-data'!AC$2,postings!$D:$D,'pl-data'!AC$3,postings!$I:$I,'pl-data'!$A536)-SUMIFS(postings!$W:$W,postings!$C:$C,'pl-data'!AC$2,postings!$D:$D,'pl-data'!AC$3,postings!$M:$M,'pl-data'!$A536)</f>
        <v>0</v>
      </c>
      <c r="AD536" s="53">
        <f>+SUMIFS(postings!$T:$T,postings!$C:$C,'pl-data'!AD$2,postings!$D:$D,'pl-data'!AD$3,postings!$I:$I,'pl-data'!$A536)-SUMIFS(postings!$W:$W,postings!$C:$C,'pl-data'!AD$2,postings!$D:$D,'pl-data'!AD$3,postings!$M:$M,'pl-data'!$A536)</f>
        <v>0</v>
      </c>
      <c r="AE536" s="53">
        <f>+SUMIFS(postings!$T:$T,postings!$C:$C,'pl-data'!AE$2,postings!$D:$D,'pl-data'!AE$3,postings!$I:$I,'pl-data'!$A536)-SUMIFS(postings!$W:$W,postings!$C:$C,'pl-data'!AE$2,postings!$D:$D,'pl-data'!AE$3,postings!$M:$M,'pl-data'!$A536)</f>
        <v>0</v>
      </c>
      <c r="AF536" s="53">
        <f>+SUMIFS(postings!$T:$T,postings!$C:$C,'pl-data'!AF$2,postings!$D:$D,'pl-data'!AF$3,postings!$I:$I,'pl-data'!$A536)-SUMIFS(postings!$W:$W,postings!$C:$C,'pl-data'!AF$2,postings!$D:$D,'pl-data'!AF$3,postings!$M:$M,'pl-data'!$A536)</f>
        <v>0</v>
      </c>
      <c r="AG536" s="53">
        <f>+SUMIFS(postings!$T:$T,postings!$C:$C,'pl-data'!AG$2,postings!$D:$D,'pl-data'!AG$3,postings!$I:$I,'pl-data'!$A536)-SUMIFS(postings!$W:$W,postings!$C:$C,'pl-data'!AG$2,postings!$D:$D,'pl-data'!AG$3,postings!$M:$M,'pl-data'!$A536)</f>
        <v>0</v>
      </c>
      <c r="AH536" s="53">
        <f>+SUMIFS(postings!$T:$T,postings!$C:$C,'pl-data'!AH$2,postings!$D:$D,'pl-data'!AH$3,postings!$I:$I,'pl-data'!$A536)-SUMIFS(postings!$W:$W,postings!$C:$C,'pl-data'!AH$2,postings!$D:$D,'pl-data'!AH$3,postings!$M:$M,'pl-data'!$A536)</f>
        <v>0</v>
      </c>
      <c r="AI536" s="53">
        <f>+SUMIFS(postings!$T:$T,postings!$C:$C,'pl-data'!AI$2,postings!$D:$D,'pl-data'!AI$3,postings!$I:$I,'pl-data'!$A536)-SUMIFS(postings!$W:$W,postings!$C:$C,'pl-data'!AI$2,postings!$D:$D,'pl-data'!AI$3,postings!$M:$M,'pl-data'!$A536)</f>
        <v>0</v>
      </c>
      <c r="AJ536" s="53">
        <f>+SUM(X536:INDEX(X536:AI536,1,Settings!$C$4))</f>
        <v>0</v>
      </c>
      <c r="AK536" s="53">
        <f t="shared" si="283"/>
        <v>0</v>
      </c>
      <c r="AL536" s="53"/>
      <c r="AM536" s="53">
        <f t="shared" si="249"/>
        <v>0</v>
      </c>
      <c r="AN536" s="53">
        <f t="shared" si="250"/>
        <v>0</v>
      </c>
      <c r="AO536" s="53">
        <f t="shared" si="251"/>
        <v>0</v>
      </c>
      <c r="AP536" s="53">
        <f t="shared" si="252"/>
        <v>0</v>
      </c>
      <c r="AQ536" s="53">
        <f t="shared" si="253"/>
        <v>0</v>
      </c>
      <c r="AR536" s="53">
        <f t="shared" si="254"/>
        <v>0</v>
      </c>
      <c r="AS536" s="53">
        <f t="shared" si="255"/>
        <v>0</v>
      </c>
      <c r="AT536" s="53">
        <f t="shared" si="256"/>
        <v>0</v>
      </c>
      <c r="AU536" s="53">
        <f t="shared" si="257"/>
        <v>0</v>
      </c>
      <c r="AV536" s="53">
        <f t="shared" si="258"/>
        <v>0</v>
      </c>
      <c r="AW536" s="53">
        <f t="shared" si="259"/>
        <v>0</v>
      </c>
      <c r="AX536" s="53">
        <f t="shared" si="260"/>
        <v>0</v>
      </c>
      <c r="AY536" s="53">
        <f>+SUM(AM536:INDEX(AM536:AX536,1,Settings!$C$4))</f>
        <v>0</v>
      </c>
      <c r="AZ536" s="53">
        <f t="shared" si="284"/>
        <v>0</v>
      </c>
      <c r="BA536" s="53"/>
      <c r="BB536" s="53">
        <f t="shared" si="267"/>
        <v>0</v>
      </c>
      <c r="BC536" s="53">
        <f t="shared" si="268"/>
        <v>0</v>
      </c>
      <c r="BD536" s="53">
        <f t="shared" si="269"/>
        <v>0</v>
      </c>
      <c r="BE536" s="53">
        <f t="shared" si="270"/>
        <v>0</v>
      </c>
      <c r="BF536" s="53">
        <f t="shared" si="271"/>
        <v>0</v>
      </c>
      <c r="BG536" s="53">
        <f t="shared" si="272"/>
        <v>0</v>
      </c>
      <c r="BH536" s="53">
        <f t="shared" si="273"/>
        <v>0</v>
      </c>
      <c r="BI536" s="53">
        <f t="shared" si="274"/>
        <v>0</v>
      </c>
      <c r="BJ536" s="53">
        <f t="shared" si="275"/>
        <v>0</v>
      </c>
      <c r="BK536" s="53">
        <f t="shared" si="276"/>
        <v>0</v>
      </c>
      <c r="BL536" s="53">
        <f t="shared" si="277"/>
        <v>0</v>
      </c>
      <c r="BM536" s="53">
        <f t="shared" si="278"/>
        <v>0</v>
      </c>
      <c r="BN536" s="53">
        <f t="shared" si="281"/>
        <v>0</v>
      </c>
      <c r="BO536" s="53"/>
      <c r="BP536" s="53">
        <f t="shared" si="279"/>
        <v>0</v>
      </c>
      <c r="BQ536" s="53"/>
      <c r="BR536" s="53">
        <f t="shared" si="280"/>
        <v>0</v>
      </c>
    </row>
    <row r="537" spans="1:70" x14ac:dyDescent="0.2">
      <c r="A537" s="6">
        <v>8337</v>
      </c>
      <c r="B537" s="6" t="str">
        <f>+VLOOKUP(A537,masterfile!B:C,2,FALSE)</f>
        <v>Erlöse aus Leistungen nach § 13b UStG</v>
      </c>
      <c r="D537" s="53">
        <f>+SUMIF('[1]2017'!$A:$A,$A537,'[1]2017'!$C:$C)-SUMIF('[1]2017'!$E:$E,$A537,'[1]2017'!$G:$G)</f>
        <v>0</v>
      </c>
      <c r="E537" s="53">
        <f>+SUMIF('[1]2018'!$A:$A,$A537,'[1]2018'!$C:$C)-SUMIF('[1]2018'!$E:$E,$A537,'[1]2018'!$G:$G)</f>
        <v>0</v>
      </c>
      <c r="F537" s="53">
        <f>+SUMIF('[1]2019'!$A:$A,$A537,'[1]2019'!$C:$C)-SUMIF('[1]2019'!$E:$E,$A537,'[1]2019'!$G:$G)</f>
        <v>0</v>
      </c>
      <c r="G537" s="53">
        <f>+SUMIF('[1]2020'!$A:$A,$A537,'[1]2020'!$C:$C)-SUMIF('[1]2020'!$E:$E,$A537,'[1]2020'!$G:$G)</f>
        <v>0</v>
      </c>
      <c r="H537" s="53"/>
      <c r="I537" s="53">
        <f>+(+SUMIF('[1]2021'!$A:$A,$A537,'[1]2021'!$C:$C)-SUMIF('[1]2021'!$E:$E,$A537,'[1]2021'!$G:$G))/12</f>
        <v>0</v>
      </c>
      <c r="J537" s="53">
        <f>+(+SUMIF('[1]2021'!$A:$A,$A537,'[1]2021'!$C:$C)-SUMIF('[1]2021'!$E:$E,$A537,'[1]2021'!$G:$G))/12</f>
        <v>0</v>
      </c>
      <c r="K537" s="53">
        <f>+(+SUMIF('[1]2021'!$A:$A,$A537,'[1]2021'!$C:$C)-SUMIF('[1]2021'!$E:$E,$A537,'[1]2021'!$G:$G))/12</f>
        <v>0</v>
      </c>
      <c r="L537" s="53">
        <f>+(+SUMIF('[1]2021'!$A:$A,$A537,'[1]2021'!$C:$C)-SUMIF('[1]2021'!$E:$E,$A537,'[1]2021'!$G:$G))/12</f>
        <v>0</v>
      </c>
      <c r="M537" s="53">
        <f>+(+SUMIF('[1]2021'!$A:$A,$A537,'[1]2021'!$C:$C)-SUMIF('[1]2021'!$E:$E,$A537,'[1]2021'!$G:$G))/12</f>
        <v>0</v>
      </c>
      <c r="N537" s="53">
        <f>+(+SUMIF('[1]2021'!$A:$A,$A537,'[1]2021'!$C:$C)-SUMIF('[1]2021'!$E:$E,$A537,'[1]2021'!$G:$G))/12</f>
        <v>0</v>
      </c>
      <c r="O537" s="53">
        <f>+(+SUMIF('[1]2021'!$A:$A,$A537,'[1]2021'!$C:$C)-SUMIF('[1]2021'!$E:$E,$A537,'[1]2021'!$G:$G))/12</f>
        <v>0</v>
      </c>
      <c r="P537" s="53">
        <f>+(+SUMIF('[1]2021'!$A:$A,$A537,'[1]2021'!$C:$C)-SUMIF('[1]2021'!$E:$E,$A537,'[1]2021'!$G:$G))/12</f>
        <v>0</v>
      </c>
      <c r="Q537" s="53">
        <f>+(+SUMIF('[1]2021'!$A:$A,$A537,'[1]2021'!$C:$C)-SUMIF('[1]2021'!$E:$E,$A537,'[1]2021'!$G:$G))/12</f>
        <v>0</v>
      </c>
      <c r="R537" s="53">
        <f>+(+SUMIF('[1]2021'!$A:$A,$A537,'[1]2021'!$C:$C)-SUMIF('[1]2021'!$E:$E,$A537,'[1]2021'!$G:$G))/12</f>
        <v>0</v>
      </c>
      <c r="S537" s="53">
        <f>+(+SUMIF('[1]2021'!$A:$A,$A537,'[1]2021'!$C:$C)-SUMIF('[1]2021'!$E:$E,$A537,'[1]2021'!$G:$G))/12</f>
        <v>0</v>
      </c>
      <c r="T537" s="53">
        <f>+(+SUMIF('[1]2021'!$A:$A,$A537,'[1]2021'!$C:$C)-SUMIF('[1]2021'!$E:$E,$A537,'[1]2021'!$G:$G))/12</f>
        <v>0</v>
      </c>
      <c r="U537" s="53">
        <f>+SUM(I537:INDEX(I537:T537,1,Settings!$C$4))</f>
        <v>0</v>
      </c>
      <c r="V537" s="53">
        <f t="shared" si="282"/>
        <v>0</v>
      </c>
      <c r="W537" s="53"/>
      <c r="X537" s="53">
        <f>+SUMIFS(postings!$T:$T,postings!$C:$C,'pl-data'!X$2,postings!$D:$D,'pl-data'!X$3,postings!$I:$I,'pl-data'!$A537)-SUMIFS(postings!$W:$W,postings!$C:$C,'pl-data'!X$2,postings!$D:$D,'pl-data'!X$3,postings!$M:$M,'pl-data'!$A537)</f>
        <v>0</v>
      </c>
      <c r="Y537" s="53">
        <f>+SUMIFS(postings!$T:$T,postings!$C:$C,'pl-data'!Y$2,postings!$D:$D,'pl-data'!Y$3,postings!$I:$I,'pl-data'!$A537)-SUMIFS(postings!$W:$W,postings!$C:$C,'pl-data'!Y$2,postings!$D:$D,'pl-data'!Y$3,postings!$M:$M,'pl-data'!$A537)</f>
        <v>0</v>
      </c>
      <c r="Z537" s="53">
        <f>+SUMIFS(postings!$T:$T,postings!$C:$C,'pl-data'!Z$2,postings!$D:$D,'pl-data'!Z$3,postings!$I:$I,'pl-data'!$A537)-SUMIFS(postings!$W:$W,postings!$C:$C,'pl-data'!Z$2,postings!$D:$D,'pl-data'!Z$3,postings!$M:$M,'pl-data'!$A537)</f>
        <v>0</v>
      </c>
      <c r="AA537" s="53">
        <f>+SUMIFS(postings!$T:$T,postings!$C:$C,'pl-data'!AA$2,postings!$D:$D,'pl-data'!AA$3,postings!$I:$I,'pl-data'!$A537)-SUMIFS(postings!$W:$W,postings!$C:$C,'pl-data'!AA$2,postings!$D:$D,'pl-data'!AA$3,postings!$M:$M,'pl-data'!$A537)</f>
        <v>0</v>
      </c>
      <c r="AB537" s="53">
        <f>+SUMIFS(postings!$T:$T,postings!$C:$C,'pl-data'!AB$2,postings!$D:$D,'pl-data'!AB$3,postings!$I:$I,'pl-data'!$A537)-SUMIFS(postings!$W:$W,postings!$C:$C,'pl-data'!AB$2,postings!$D:$D,'pl-data'!AB$3,postings!$M:$M,'pl-data'!$A537)</f>
        <v>0</v>
      </c>
      <c r="AC537" s="53">
        <f>+SUMIFS(postings!$T:$T,postings!$C:$C,'pl-data'!AC$2,postings!$D:$D,'pl-data'!AC$3,postings!$I:$I,'pl-data'!$A537)-SUMIFS(postings!$W:$W,postings!$C:$C,'pl-data'!AC$2,postings!$D:$D,'pl-data'!AC$3,postings!$M:$M,'pl-data'!$A537)</f>
        <v>0</v>
      </c>
      <c r="AD537" s="53">
        <f>+SUMIFS(postings!$T:$T,postings!$C:$C,'pl-data'!AD$2,postings!$D:$D,'pl-data'!AD$3,postings!$I:$I,'pl-data'!$A537)-SUMIFS(postings!$W:$W,postings!$C:$C,'pl-data'!AD$2,postings!$D:$D,'pl-data'!AD$3,postings!$M:$M,'pl-data'!$A537)</f>
        <v>0</v>
      </c>
      <c r="AE537" s="53">
        <f>+SUMIFS(postings!$T:$T,postings!$C:$C,'pl-data'!AE$2,postings!$D:$D,'pl-data'!AE$3,postings!$I:$I,'pl-data'!$A537)-SUMIFS(postings!$W:$W,postings!$C:$C,'pl-data'!AE$2,postings!$D:$D,'pl-data'!AE$3,postings!$M:$M,'pl-data'!$A537)</f>
        <v>0</v>
      </c>
      <c r="AF537" s="53">
        <f>+SUMIFS(postings!$T:$T,postings!$C:$C,'pl-data'!AF$2,postings!$D:$D,'pl-data'!AF$3,postings!$I:$I,'pl-data'!$A537)-SUMIFS(postings!$W:$W,postings!$C:$C,'pl-data'!AF$2,postings!$D:$D,'pl-data'!AF$3,postings!$M:$M,'pl-data'!$A537)</f>
        <v>0</v>
      </c>
      <c r="AG537" s="53">
        <f>+SUMIFS(postings!$T:$T,postings!$C:$C,'pl-data'!AG$2,postings!$D:$D,'pl-data'!AG$3,postings!$I:$I,'pl-data'!$A537)-SUMIFS(postings!$W:$W,postings!$C:$C,'pl-data'!AG$2,postings!$D:$D,'pl-data'!AG$3,postings!$M:$M,'pl-data'!$A537)</f>
        <v>0</v>
      </c>
      <c r="AH537" s="53">
        <f>+SUMIFS(postings!$T:$T,postings!$C:$C,'pl-data'!AH$2,postings!$D:$D,'pl-data'!AH$3,postings!$I:$I,'pl-data'!$A537)-SUMIFS(postings!$W:$W,postings!$C:$C,'pl-data'!AH$2,postings!$D:$D,'pl-data'!AH$3,postings!$M:$M,'pl-data'!$A537)</f>
        <v>0</v>
      </c>
      <c r="AI537" s="53">
        <f>+SUMIFS(postings!$T:$T,postings!$C:$C,'pl-data'!AI$2,postings!$D:$D,'pl-data'!AI$3,postings!$I:$I,'pl-data'!$A537)-SUMIFS(postings!$W:$W,postings!$C:$C,'pl-data'!AI$2,postings!$D:$D,'pl-data'!AI$3,postings!$M:$M,'pl-data'!$A537)</f>
        <v>0</v>
      </c>
      <c r="AJ537" s="53">
        <f>+SUM(X537:INDEX(X537:AI537,1,Settings!$C$4))</f>
        <v>0</v>
      </c>
      <c r="AK537" s="53">
        <f t="shared" si="283"/>
        <v>0</v>
      </c>
      <c r="AL537" s="53"/>
      <c r="AM537" s="53">
        <f t="shared" si="249"/>
        <v>0</v>
      </c>
      <c r="AN537" s="53">
        <f t="shared" si="250"/>
        <v>0</v>
      </c>
      <c r="AO537" s="53">
        <f t="shared" si="251"/>
        <v>0</v>
      </c>
      <c r="AP537" s="53">
        <f t="shared" si="252"/>
        <v>0</v>
      </c>
      <c r="AQ537" s="53">
        <f t="shared" si="253"/>
        <v>0</v>
      </c>
      <c r="AR537" s="53">
        <f t="shared" si="254"/>
        <v>0</v>
      </c>
      <c r="AS537" s="53">
        <f t="shared" si="255"/>
        <v>0</v>
      </c>
      <c r="AT537" s="53">
        <f t="shared" si="256"/>
        <v>0</v>
      </c>
      <c r="AU537" s="53">
        <f t="shared" si="257"/>
        <v>0</v>
      </c>
      <c r="AV537" s="53">
        <f t="shared" si="258"/>
        <v>0</v>
      </c>
      <c r="AW537" s="53">
        <f t="shared" si="259"/>
        <v>0</v>
      </c>
      <c r="AX537" s="53">
        <f t="shared" si="260"/>
        <v>0</v>
      </c>
      <c r="AY537" s="53">
        <f>+SUM(AM537:INDEX(AM537:AX537,1,Settings!$C$4))</f>
        <v>0</v>
      </c>
      <c r="AZ537" s="53">
        <f t="shared" si="284"/>
        <v>0</v>
      </c>
      <c r="BA537" s="53"/>
      <c r="BB537" s="53">
        <f t="shared" si="267"/>
        <v>0</v>
      </c>
      <c r="BC537" s="53">
        <f t="shared" si="268"/>
        <v>0</v>
      </c>
      <c r="BD537" s="53">
        <f t="shared" si="269"/>
        <v>0</v>
      </c>
      <c r="BE537" s="53">
        <f t="shared" si="270"/>
        <v>0</v>
      </c>
      <c r="BF537" s="53">
        <f t="shared" si="271"/>
        <v>0</v>
      </c>
      <c r="BG537" s="53">
        <f t="shared" si="272"/>
        <v>0</v>
      </c>
      <c r="BH537" s="53">
        <f t="shared" si="273"/>
        <v>0</v>
      </c>
      <c r="BI537" s="53">
        <f t="shared" si="274"/>
        <v>0</v>
      </c>
      <c r="BJ537" s="53">
        <f t="shared" si="275"/>
        <v>0</v>
      </c>
      <c r="BK537" s="53">
        <f t="shared" si="276"/>
        <v>0</v>
      </c>
      <c r="BL537" s="53">
        <f t="shared" si="277"/>
        <v>0</v>
      </c>
      <c r="BM537" s="53">
        <f t="shared" si="278"/>
        <v>0</v>
      </c>
      <c r="BN537" s="53">
        <f t="shared" si="281"/>
        <v>0</v>
      </c>
      <c r="BO537" s="53"/>
      <c r="BP537" s="53">
        <f t="shared" si="279"/>
        <v>0</v>
      </c>
      <c r="BQ537" s="53"/>
      <c r="BR537" s="53">
        <f t="shared" si="280"/>
        <v>0</v>
      </c>
    </row>
    <row r="538" spans="1:70" x14ac:dyDescent="0.2">
      <c r="A538" s="6">
        <v>8338</v>
      </c>
      <c r="B538" s="6" t="str">
        <f>+VLOOKUP(A538,masterfile!B:C,2,FALSE)</f>
        <v>Nicht steuerbare Umsätze Drittland</v>
      </c>
      <c r="D538" s="53">
        <f>+SUMIF('[1]2017'!$A:$A,$A538,'[1]2017'!$C:$C)-SUMIF('[1]2017'!$E:$E,$A538,'[1]2017'!$G:$G)</f>
        <v>0</v>
      </c>
      <c r="E538" s="53">
        <f>+SUMIF('[1]2018'!$A:$A,$A538,'[1]2018'!$C:$C)-SUMIF('[1]2018'!$E:$E,$A538,'[1]2018'!$G:$G)</f>
        <v>0</v>
      </c>
      <c r="F538" s="53">
        <f>+SUMIF('[1]2019'!$A:$A,$A538,'[1]2019'!$C:$C)-SUMIF('[1]2019'!$E:$E,$A538,'[1]2019'!$G:$G)</f>
        <v>0</v>
      </c>
      <c r="G538" s="53">
        <f>+SUMIF('[1]2020'!$A:$A,$A538,'[1]2020'!$C:$C)-SUMIF('[1]2020'!$E:$E,$A538,'[1]2020'!$G:$G)</f>
        <v>0</v>
      </c>
      <c r="H538" s="53"/>
      <c r="I538" s="53">
        <f>+(+SUMIF('[1]2021'!$A:$A,$A538,'[1]2021'!$C:$C)-SUMIF('[1]2021'!$E:$E,$A538,'[1]2021'!$G:$G))/12</f>
        <v>0</v>
      </c>
      <c r="J538" s="53">
        <f>+(+SUMIF('[1]2021'!$A:$A,$A538,'[1]2021'!$C:$C)-SUMIF('[1]2021'!$E:$E,$A538,'[1]2021'!$G:$G))/12</f>
        <v>0</v>
      </c>
      <c r="K538" s="53">
        <f>+(+SUMIF('[1]2021'!$A:$A,$A538,'[1]2021'!$C:$C)-SUMIF('[1]2021'!$E:$E,$A538,'[1]2021'!$G:$G))/12</f>
        <v>0</v>
      </c>
      <c r="L538" s="53">
        <f>+(+SUMIF('[1]2021'!$A:$A,$A538,'[1]2021'!$C:$C)-SUMIF('[1]2021'!$E:$E,$A538,'[1]2021'!$G:$G))/12</f>
        <v>0</v>
      </c>
      <c r="M538" s="53">
        <f>+(+SUMIF('[1]2021'!$A:$A,$A538,'[1]2021'!$C:$C)-SUMIF('[1]2021'!$E:$E,$A538,'[1]2021'!$G:$G))/12</f>
        <v>0</v>
      </c>
      <c r="N538" s="53">
        <f>+(+SUMIF('[1]2021'!$A:$A,$A538,'[1]2021'!$C:$C)-SUMIF('[1]2021'!$E:$E,$A538,'[1]2021'!$G:$G))/12</f>
        <v>0</v>
      </c>
      <c r="O538" s="53">
        <f>+(+SUMIF('[1]2021'!$A:$A,$A538,'[1]2021'!$C:$C)-SUMIF('[1]2021'!$E:$E,$A538,'[1]2021'!$G:$G))/12</f>
        <v>0</v>
      </c>
      <c r="P538" s="53">
        <f>+(+SUMIF('[1]2021'!$A:$A,$A538,'[1]2021'!$C:$C)-SUMIF('[1]2021'!$E:$E,$A538,'[1]2021'!$G:$G))/12</f>
        <v>0</v>
      </c>
      <c r="Q538" s="53">
        <f>+(+SUMIF('[1]2021'!$A:$A,$A538,'[1]2021'!$C:$C)-SUMIF('[1]2021'!$E:$E,$A538,'[1]2021'!$G:$G))/12</f>
        <v>0</v>
      </c>
      <c r="R538" s="53">
        <f>+(+SUMIF('[1]2021'!$A:$A,$A538,'[1]2021'!$C:$C)-SUMIF('[1]2021'!$E:$E,$A538,'[1]2021'!$G:$G))/12</f>
        <v>0</v>
      </c>
      <c r="S538" s="53">
        <f>+(+SUMIF('[1]2021'!$A:$A,$A538,'[1]2021'!$C:$C)-SUMIF('[1]2021'!$E:$E,$A538,'[1]2021'!$G:$G))/12</f>
        <v>0</v>
      </c>
      <c r="T538" s="53">
        <f>+(+SUMIF('[1]2021'!$A:$A,$A538,'[1]2021'!$C:$C)-SUMIF('[1]2021'!$E:$E,$A538,'[1]2021'!$G:$G))/12</f>
        <v>0</v>
      </c>
      <c r="U538" s="53">
        <f>+SUM(I538:INDEX(I538:T538,1,Settings!$C$4))</f>
        <v>0</v>
      </c>
      <c r="V538" s="53">
        <f t="shared" si="282"/>
        <v>0</v>
      </c>
      <c r="W538" s="53"/>
      <c r="X538" s="53">
        <f>+SUMIFS(postings!$T:$T,postings!$C:$C,'pl-data'!X$2,postings!$D:$D,'pl-data'!X$3,postings!$I:$I,'pl-data'!$A538)-SUMIFS(postings!$W:$W,postings!$C:$C,'pl-data'!X$2,postings!$D:$D,'pl-data'!X$3,postings!$M:$M,'pl-data'!$A538)</f>
        <v>0</v>
      </c>
      <c r="Y538" s="53">
        <f>+SUMIFS(postings!$T:$T,postings!$C:$C,'pl-data'!Y$2,postings!$D:$D,'pl-data'!Y$3,postings!$I:$I,'pl-data'!$A538)-SUMIFS(postings!$W:$W,postings!$C:$C,'pl-data'!Y$2,postings!$D:$D,'pl-data'!Y$3,postings!$M:$M,'pl-data'!$A538)</f>
        <v>0</v>
      </c>
      <c r="Z538" s="53">
        <f>+SUMIFS(postings!$T:$T,postings!$C:$C,'pl-data'!Z$2,postings!$D:$D,'pl-data'!Z$3,postings!$I:$I,'pl-data'!$A538)-SUMIFS(postings!$W:$W,postings!$C:$C,'pl-data'!Z$2,postings!$D:$D,'pl-data'!Z$3,postings!$M:$M,'pl-data'!$A538)</f>
        <v>0</v>
      </c>
      <c r="AA538" s="53">
        <f>+SUMIFS(postings!$T:$T,postings!$C:$C,'pl-data'!AA$2,postings!$D:$D,'pl-data'!AA$3,postings!$I:$I,'pl-data'!$A538)-SUMIFS(postings!$W:$W,postings!$C:$C,'pl-data'!AA$2,postings!$D:$D,'pl-data'!AA$3,postings!$M:$M,'pl-data'!$A538)</f>
        <v>0</v>
      </c>
      <c r="AB538" s="53">
        <f>+SUMIFS(postings!$T:$T,postings!$C:$C,'pl-data'!AB$2,postings!$D:$D,'pl-data'!AB$3,postings!$I:$I,'pl-data'!$A538)-SUMIFS(postings!$W:$W,postings!$C:$C,'pl-data'!AB$2,postings!$D:$D,'pl-data'!AB$3,postings!$M:$M,'pl-data'!$A538)</f>
        <v>0</v>
      </c>
      <c r="AC538" s="53">
        <f>+SUMIFS(postings!$T:$T,postings!$C:$C,'pl-data'!AC$2,postings!$D:$D,'pl-data'!AC$3,postings!$I:$I,'pl-data'!$A538)-SUMIFS(postings!$W:$W,postings!$C:$C,'pl-data'!AC$2,postings!$D:$D,'pl-data'!AC$3,postings!$M:$M,'pl-data'!$A538)</f>
        <v>0</v>
      </c>
      <c r="AD538" s="53">
        <f>+SUMIFS(postings!$T:$T,postings!$C:$C,'pl-data'!AD$2,postings!$D:$D,'pl-data'!AD$3,postings!$I:$I,'pl-data'!$A538)-SUMIFS(postings!$W:$W,postings!$C:$C,'pl-data'!AD$2,postings!$D:$D,'pl-data'!AD$3,postings!$M:$M,'pl-data'!$A538)</f>
        <v>0</v>
      </c>
      <c r="AE538" s="53">
        <f>+SUMIFS(postings!$T:$T,postings!$C:$C,'pl-data'!AE$2,postings!$D:$D,'pl-data'!AE$3,postings!$I:$I,'pl-data'!$A538)-SUMIFS(postings!$W:$W,postings!$C:$C,'pl-data'!AE$2,postings!$D:$D,'pl-data'!AE$3,postings!$M:$M,'pl-data'!$A538)</f>
        <v>0</v>
      </c>
      <c r="AF538" s="53">
        <f>+SUMIFS(postings!$T:$T,postings!$C:$C,'pl-data'!AF$2,postings!$D:$D,'pl-data'!AF$3,postings!$I:$I,'pl-data'!$A538)-SUMIFS(postings!$W:$W,postings!$C:$C,'pl-data'!AF$2,postings!$D:$D,'pl-data'!AF$3,postings!$M:$M,'pl-data'!$A538)</f>
        <v>0</v>
      </c>
      <c r="AG538" s="53">
        <f>+SUMIFS(postings!$T:$T,postings!$C:$C,'pl-data'!AG$2,postings!$D:$D,'pl-data'!AG$3,postings!$I:$I,'pl-data'!$A538)-SUMIFS(postings!$W:$W,postings!$C:$C,'pl-data'!AG$2,postings!$D:$D,'pl-data'!AG$3,postings!$M:$M,'pl-data'!$A538)</f>
        <v>0</v>
      </c>
      <c r="AH538" s="53">
        <f>+SUMIFS(postings!$T:$T,postings!$C:$C,'pl-data'!AH$2,postings!$D:$D,'pl-data'!AH$3,postings!$I:$I,'pl-data'!$A538)-SUMIFS(postings!$W:$W,postings!$C:$C,'pl-data'!AH$2,postings!$D:$D,'pl-data'!AH$3,postings!$M:$M,'pl-data'!$A538)</f>
        <v>0</v>
      </c>
      <c r="AI538" s="53">
        <f>+SUMIFS(postings!$T:$T,postings!$C:$C,'pl-data'!AI$2,postings!$D:$D,'pl-data'!AI$3,postings!$I:$I,'pl-data'!$A538)-SUMIFS(postings!$W:$W,postings!$C:$C,'pl-data'!AI$2,postings!$D:$D,'pl-data'!AI$3,postings!$M:$M,'pl-data'!$A538)</f>
        <v>0</v>
      </c>
      <c r="AJ538" s="53">
        <f>+SUM(X538:INDEX(X538:AI538,1,Settings!$C$4))</f>
        <v>0</v>
      </c>
      <c r="AK538" s="53">
        <f t="shared" si="283"/>
        <v>0</v>
      </c>
      <c r="AL538" s="53"/>
      <c r="AM538" s="53">
        <f t="shared" si="249"/>
        <v>0</v>
      </c>
      <c r="AN538" s="53">
        <f t="shared" si="250"/>
        <v>0</v>
      </c>
      <c r="AO538" s="53">
        <f t="shared" si="251"/>
        <v>0</v>
      </c>
      <c r="AP538" s="53">
        <f t="shared" si="252"/>
        <v>0</v>
      </c>
      <c r="AQ538" s="53">
        <f t="shared" si="253"/>
        <v>0</v>
      </c>
      <c r="AR538" s="53">
        <f t="shared" si="254"/>
        <v>0</v>
      </c>
      <c r="AS538" s="53">
        <f t="shared" si="255"/>
        <v>0</v>
      </c>
      <c r="AT538" s="53">
        <f t="shared" si="256"/>
        <v>0</v>
      </c>
      <c r="AU538" s="53">
        <f t="shared" si="257"/>
        <v>0</v>
      </c>
      <c r="AV538" s="53">
        <f t="shared" si="258"/>
        <v>0</v>
      </c>
      <c r="AW538" s="53">
        <f t="shared" si="259"/>
        <v>0</v>
      </c>
      <c r="AX538" s="53">
        <f t="shared" si="260"/>
        <v>0</v>
      </c>
      <c r="AY538" s="53">
        <f>+SUM(AM538:INDEX(AM538:AX538,1,Settings!$C$4))</f>
        <v>0</v>
      </c>
      <c r="AZ538" s="53">
        <f t="shared" si="284"/>
        <v>0</v>
      </c>
      <c r="BA538" s="53"/>
      <c r="BB538" s="53">
        <f t="shared" si="267"/>
        <v>0</v>
      </c>
      <c r="BC538" s="53">
        <f t="shared" si="268"/>
        <v>0</v>
      </c>
      <c r="BD538" s="53">
        <f t="shared" si="269"/>
        <v>0</v>
      </c>
      <c r="BE538" s="53">
        <f t="shared" si="270"/>
        <v>0</v>
      </c>
      <c r="BF538" s="53">
        <f t="shared" si="271"/>
        <v>0</v>
      </c>
      <c r="BG538" s="53">
        <f t="shared" si="272"/>
        <v>0</v>
      </c>
      <c r="BH538" s="53">
        <f t="shared" si="273"/>
        <v>0</v>
      </c>
      <c r="BI538" s="53">
        <f t="shared" si="274"/>
        <v>0</v>
      </c>
      <c r="BJ538" s="53">
        <f t="shared" si="275"/>
        <v>0</v>
      </c>
      <c r="BK538" s="53">
        <f t="shared" si="276"/>
        <v>0</v>
      </c>
      <c r="BL538" s="53">
        <f t="shared" si="277"/>
        <v>0</v>
      </c>
      <c r="BM538" s="53">
        <f t="shared" si="278"/>
        <v>0</v>
      </c>
      <c r="BN538" s="53">
        <f t="shared" si="281"/>
        <v>0</v>
      </c>
      <c r="BO538" s="53"/>
      <c r="BP538" s="53">
        <f t="shared" si="279"/>
        <v>0</v>
      </c>
      <c r="BQ538" s="53"/>
      <c r="BR538" s="53">
        <f t="shared" si="280"/>
        <v>0</v>
      </c>
    </row>
    <row r="539" spans="1:70" x14ac:dyDescent="0.2">
      <c r="A539" s="6">
        <v>8339</v>
      </c>
      <c r="B539" s="6" t="str">
        <f>+VLOOKUP(A539,masterfile!B:C,2,FALSE)</f>
        <v>Nicht steuerbare Umsätze EU-Land</v>
      </c>
      <c r="D539" s="53">
        <f>+SUMIF('[1]2017'!$A:$A,$A539,'[1]2017'!$C:$C)-SUMIF('[1]2017'!$E:$E,$A539,'[1]2017'!$G:$G)</f>
        <v>0</v>
      </c>
      <c r="E539" s="53">
        <f>+SUMIF('[1]2018'!$A:$A,$A539,'[1]2018'!$C:$C)-SUMIF('[1]2018'!$E:$E,$A539,'[1]2018'!$G:$G)</f>
        <v>0</v>
      </c>
      <c r="F539" s="53">
        <f>+SUMIF('[1]2019'!$A:$A,$A539,'[1]2019'!$C:$C)-SUMIF('[1]2019'!$E:$E,$A539,'[1]2019'!$G:$G)</f>
        <v>0</v>
      </c>
      <c r="G539" s="53">
        <f>+SUMIF('[1]2020'!$A:$A,$A539,'[1]2020'!$C:$C)-SUMIF('[1]2020'!$E:$E,$A539,'[1]2020'!$G:$G)</f>
        <v>0</v>
      </c>
      <c r="H539" s="53"/>
      <c r="I539" s="53">
        <f>+(+SUMIF('[1]2021'!$A:$A,$A539,'[1]2021'!$C:$C)-SUMIF('[1]2021'!$E:$E,$A539,'[1]2021'!$G:$G))/12</f>
        <v>0</v>
      </c>
      <c r="J539" s="53">
        <f>+(+SUMIF('[1]2021'!$A:$A,$A539,'[1]2021'!$C:$C)-SUMIF('[1]2021'!$E:$E,$A539,'[1]2021'!$G:$G))/12</f>
        <v>0</v>
      </c>
      <c r="K539" s="53">
        <f>+(+SUMIF('[1]2021'!$A:$A,$A539,'[1]2021'!$C:$C)-SUMIF('[1]2021'!$E:$E,$A539,'[1]2021'!$G:$G))/12</f>
        <v>0</v>
      </c>
      <c r="L539" s="53">
        <f>+(+SUMIF('[1]2021'!$A:$A,$A539,'[1]2021'!$C:$C)-SUMIF('[1]2021'!$E:$E,$A539,'[1]2021'!$G:$G))/12</f>
        <v>0</v>
      </c>
      <c r="M539" s="53">
        <f>+(+SUMIF('[1]2021'!$A:$A,$A539,'[1]2021'!$C:$C)-SUMIF('[1]2021'!$E:$E,$A539,'[1]2021'!$G:$G))/12</f>
        <v>0</v>
      </c>
      <c r="N539" s="53">
        <f>+(+SUMIF('[1]2021'!$A:$A,$A539,'[1]2021'!$C:$C)-SUMIF('[1]2021'!$E:$E,$A539,'[1]2021'!$G:$G))/12</f>
        <v>0</v>
      </c>
      <c r="O539" s="53">
        <f>+(+SUMIF('[1]2021'!$A:$A,$A539,'[1]2021'!$C:$C)-SUMIF('[1]2021'!$E:$E,$A539,'[1]2021'!$G:$G))/12</f>
        <v>0</v>
      </c>
      <c r="P539" s="53">
        <f>+(+SUMIF('[1]2021'!$A:$A,$A539,'[1]2021'!$C:$C)-SUMIF('[1]2021'!$E:$E,$A539,'[1]2021'!$G:$G))/12</f>
        <v>0</v>
      </c>
      <c r="Q539" s="53">
        <f>+(+SUMIF('[1]2021'!$A:$A,$A539,'[1]2021'!$C:$C)-SUMIF('[1]2021'!$E:$E,$A539,'[1]2021'!$G:$G))/12</f>
        <v>0</v>
      </c>
      <c r="R539" s="53">
        <f>+(+SUMIF('[1]2021'!$A:$A,$A539,'[1]2021'!$C:$C)-SUMIF('[1]2021'!$E:$E,$A539,'[1]2021'!$G:$G))/12</f>
        <v>0</v>
      </c>
      <c r="S539" s="53">
        <f>+(+SUMIF('[1]2021'!$A:$A,$A539,'[1]2021'!$C:$C)-SUMIF('[1]2021'!$E:$E,$A539,'[1]2021'!$G:$G))/12</f>
        <v>0</v>
      </c>
      <c r="T539" s="53">
        <f>+(+SUMIF('[1]2021'!$A:$A,$A539,'[1]2021'!$C:$C)-SUMIF('[1]2021'!$E:$E,$A539,'[1]2021'!$G:$G))/12</f>
        <v>0</v>
      </c>
      <c r="U539" s="53">
        <f>+SUM(I539:INDEX(I539:T539,1,Settings!$C$4))</f>
        <v>0</v>
      </c>
      <c r="V539" s="53">
        <f t="shared" si="282"/>
        <v>0</v>
      </c>
      <c r="W539" s="53"/>
      <c r="X539" s="53">
        <f>+SUMIFS(postings!$T:$T,postings!$C:$C,'pl-data'!X$2,postings!$D:$D,'pl-data'!X$3,postings!$I:$I,'pl-data'!$A539)-SUMIFS(postings!$W:$W,postings!$C:$C,'pl-data'!X$2,postings!$D:$D,'pl-data'!X$3,postings!$M:$M,'pl-data'!$A539)</f>
        <v>0</v>
      </c>
      <c r="Y539" s="53">
        <f>+SUMIFS(postings!$T:$T,postings!$C:$C,'pl-data'!Y$2,postings!$D:$D,'pl-data'!Y$3,postings!$I:$I,'pl-data'!$A539)-SUMIFS(postings!$W:$W,postings!$C:$C,'pl-data'!Y$2,postings!$D:$D,'pl-data'!Y$3,postings!$M:$M,'pl-data'!$A539)</f>
        <v>0</v>
      </c>
      <c r="Z539" s="53">
        <f>+SUMIFS(postings!$T:$T,postings!$C:$C,'pl-data'!Z$2,postings!$D:$D,'pl-data'!Z$3,postings!$I:$I,'pl-data'!$A539)-SUMIFS(postings!$W:$W,postings!$C:$C,'pl-data'!Z$2,postings!$D:$D,'pl-data'!Z$3,postings!$M:$M,'pl-data'!$A539)</f>
        <v>0</v>
      </c>
      <c r="AA539" s="53">
        <f>+SUMIFS(postings!$T:$T,postings!$C:$C,'pl-data'!AA$2,postings!$D:$D,'pl-data'!AA$3,postings!$I:$I,'pl-data'!$A539)-SUMIFS(postings!$W:$W,postings!$C:$C,'pl-data'!AA$2,postings!$D:$D,'pl-data'!AA$3,postings!$M:$M,'pl-data'!$A539)</f>
        <v>0</v>
      </c>
      <c r="AB539" s="53">
        <f>+SUMIFS(postings!$T:$T,postings!$C:$C,'pl-data'!AB$2,postings!$D:$D,'pl-data'!AB$3,postings!$I:$I,'pl-data'!$A539)-SUMIFS(postings!$W:$W,postings!$C:$C,'pl-data'!AB$2,postings!$D:$D,'pl-data'!AB$3,postings!$M:$M,'pl-data'!$A539)</f>
        <v>0</v>
      </c>
      <c r="AC539" s="53">
        <f>+SUMIFS(postings!$T:$T,postings!$C:$C,'pl-data'!AC$2,postings!$D:$D,'pl-data'!AC$3,postings!$I:$I,'pl-data'!$A539)-SUMIFS(postings!$W:$W,postings!$C:$C,'pl-data'!AC$2,postings!$D:$D,'pl-data'!AC$3,postings!$M:$M,'pl-data'!$A539)</f>
        <v>0</v>
      </c>
      <c r="AD539" s="53">
        <f>+SUMIFS(postings!$T:$T,postings!$C:$C,'pl-data'!AD$2,postings!$D:$D,'pl-data'!AD$3,postings!$I:$I,'pl-data'!$A539)-SUMIFS(postings!$W:$W,postings!$C:$C,'pl-data'!AD$2,postings!$D:$D,'pl-data'!AD$3,postings!$M:$M,'pl-data'!$A539)</f>
        <v>0</v>
      </c>
      <c r="AE539" s="53">
        <f>+SUMIFS(postings!$T:$T,postings!$C:$C,'pl-data'!AE$2,postings!$D:$D,'pl-data'!AE$3,postings!$I:$I,'pl-data'!$A539)-SUMIFS(postings!$W:$W,postings!$C:$C,'pl-data'!AE$2,postings!$D:$D,'pl-data'!AE$3,postings!$M:$M,'pl-data'!$A539)</f>
        <v>0</v>
      </c>
      <c r="AF539" s="53">
        <f>+SUMIFS(postings!$T:$T,postings!$C:$C,'pl-data'!AF$2,postings!$D:$D,'pl-data'!AF$3,postings!$I:$I,'pl-data'!$A539)-SUMIFS(postings!$W:$W,postings!$C:$C,'pl-data'!AF$2,postings!$D:$D,'pl-data'!AF$3,postings!$M:$M,'pl-data'!$A539)</f>
        <v>0</v>
      </c>
      <c r="AG539" s="53">
        <f>+SUMIFS(postings!$T:$T,postings!$C:$C,'pl-data'!AG$2,postings!$D:$D,'pl-data'!AG$3,postings!$I:$I,'pl-data'!$A539)-SUMIFS(postings!$W:$W,postings!$C:$C,'pl-data'!AG$2,postings!$D:$D,'pl-data'!AG$3,postings!$M:$M,'pl-data'!$A539)</f>
        <v>0</v>
      </c>
      <c r="AH539" s="53">
        <f>+SUMIFS(postings!$T:$T,postings!$C:$C,'pl-data'!AH$2,postings!$D:$D,'pl-data'!AH$3,postings!$I:$I,'pl-data'!$A539)-SUMIFS(postings!$W:$W,postings!$C:$C,'pl-data'!AH$2,postings!$D:$D,'pl-data'!AH$3,postings!$M:$M,'pl-data'!$A539)</f>
        <v>0</v>
      </c>
      <c r="AI539" s="53">
        <f>+SUMIFS(postings!$T:$T,postings!$C:$C,'pl-data'!AI$2,postings!$D:$D,'pl-data'!AI$3,postings!$I:$I,'pl-data'!$A539)-SUMIFS(postings!$W:$W,postings!$C:$C,'pl-data'!AI$2,postings!$D:$D,'pl-data'!AI$3,postings!$M:$M,'pl-data'!$A539)</f>
        <v>0</v>
      </c>
      <c r="AJ539" s="53">
        <f>+SUM(X539:INDEX(X539:AI539,1,Settings!$C$4))</f>
        <v>0</v>
      </c>
      <c r="AK539" s="53">
        <f t="shared" si="283"/>
        <v>0</v>
      </c>
      <c r="AL539" s="53"/>
      <c r="AM539" s="53">
        <f t="shared" si="249"/>
        <v>0</v>
      </c>
      <c r="AN539" s="53">
        <f t="shared" si="250"/>
        <v>0</v>
      </c>
      <c r="AO539" s="53">
        <f t="shared" si="251"/>
        <v>0</v>
      </c>
      <c r="AP539" s="53">
        <f t="shared" si="252"/>
        <v>0</v>
      </c>
      <c r="AQ539" s="53">
        <f t="shared" si="253"/>
        <v>0</v>
      </c>
      <c r="AR539" s="53">
        <f t="shared" si="254"/>
        <v>0</v>
      </c>
      <c r="AS539" s="53">
        <f t="shared" si="255"/>
        <v>0</v>
      </c>
      <c r="AT539" s="53">
        <f t="shared" si="256"/>
        <v>0</v>
      </c>
      <c r="AU539" s="53">
        <f t="shared" si="257"/>
        <v>0</v>
      </c>
      <c r="AV539" s="53">
        <f t="shared" si="258"/>
        <v>0</v>
      </c>
      <c r="AW539" s="53">
        <f t="shared" si="259"/>
        <v>0</v>
      </c>
      <c r="AX539" s="53">
        <f t="shared" si="260"/>
        <v>0</v>
      </c>
      <c r="AY539" s="53">
        <f>+SUM(AM539:INDEX(AM539:AX539,1,Settings!$C$4))</f>
        <v>0</v>
      </c>
      <c r="AZ539" s="53">
        <f t="shared" si="284"/>
        <v>0</v>
      </c>
      <c r="BA539" s="53"/>
      <c r="BB539" s="53">
        <f t="shared" si="267"/>
        <v>0</v>
      </c>
      <c r="BC539" s="53">
        <f t="shared" si="268"/>
        <v>0</v>
      </c>
      <c r="BD539" s="53">
        <f t="shared" si="269"/>
        <v>0</v>
      </c>
      <c r="BE539" s="53">
        <f t="shared" si="270"/>
        <v>0</v>
      </c>
      <c r="BF539" s="53">
        <f t="shared" si="271"/>
        <v>0</v>
      </c>
      <c r="BG539" s="53">
        <f t="shared" si="272"/>
        <v>0</v>
      </c>
      <c r="BH539" s="53">
        <f t="shared" si="273"/>
        <v>0</v>
      </c>
      <c r="BI539" s="53">
        <f t="shared" si="274"/>
        <v>0</v>
      </c>
      <c r="BJ539" s="53">
        <f t="shared" si="275"/>
        <v>0</v>
      </c>
      <c r="BK539" s="53">
        <f t="shared" si="276"/>
        <v>0</v>
      </c>
      <c r="BL539" s="53">
        <f t="shared" si="277"/>
        <v>0</v>
      </c>
      <c r="BM539" s="53">
        <f t="shared" si="278"/>
        <v>0</v>
      </c>
      <c r="BN539" s="53">
        <f t="shared" si="281"/>
        <v>0</v>
      </c>
      <c r="BO539" s="53"/>
      <c r="BP539" s="53">
        <f t="shared" si="279"/>
        <v>0</v>
      </c>
      <c r="BQ539" s="53"/>
      <c r="BR539" s="53">
        <f t="shared" si="280"/>
        <v>0</v>
      </c>
    </row>
    <row r="540" spans="1:70" x14ac:dyDescent="0.2">
      <c r="A540" s="6">
        <v>8340</v>
      </c>
      <c r="B540" s="6" t="str">
        <f>+VLOOKUP(A540,masterfile!B:C,2,FALSE)</f>
        <v>Erlöse 16% USt</v>
      </c>
      <c r="D540" s="53">
        <f>+SUMIF('[1]2017'!$A:$A,$A540,'[1]2017'!$C:$C)-SUMIF('[1]2017'!$E:$E,$A540,'[1]2017'!$G:$G)</f>
        <v>0</v>
      </c>
      <c r="E540" s="53">
        <f>+SUMIF('[1]2018'!$A:$A,$A540,'[1]2018'!$C:$C)-SUMIF('[1]2018'!$E:$E,$A540,'[1]2018'!$G:$G)</f>
        <v>0</v>
      </c>
      <c r="F540" s="53">
        <f>+SUMIF('[1]2019'!$A:$A,$A540,'[1]2019'!$C:$C)-SUMIF('[1]2019'!$E:$E,$A540,'[1]2019'!$G:$G)</f>
        <v>0</v>
      </c>
      <c r="G540" s="53">
        <f>+SUMIF('[1]2020'!$A:$A,$A540,'[1]2020'!$C:$C)-SUMIF('[1]2020'!$E:$E,$A540,'[1]2020'!$G:$G)</f>
        <v>0</v>
      </c>
      <c r="H540" s="53"/>
      <c r="I540" s="53">
        <f>+(+SUMIF('[1]2021'!$A:$A,$A540,'[1]2021'!$C:$C)-SUMIF('[1]2021'!$E:$E,$A540,'[1]2021'!$G:$G))/12</f>
        <v>0</v>
      </c>
      <c r="J540" s="53">
        <f>+(+SUMIF('[1]2021'!$A:$A,$A540,'[1]2021'!$C:$C)-SUMIF('[1]2021'!$E:$E,$A540,'[1]2021'!$G:$G))/12</f>
        <v>0</v>
      </c>
      <c r="K540" s="53">
        <f>+(+SUMIF('[1]2021'!$A:$A,$A540,'[1]2021'!$C:$C)-SUMIF('[1]2021'!$E:$E,$A540,'[1]2021'!$G:$G))/12</f>
        <v>0</v>
      </c>
      <c r="L540" s="53">
        <f>+(+SUMIF('[1]2021'!$A:$A,$A540,'[1]2021'!$C:$C)-SUMIF('[1]2021'!$E:$E,$A540,'[1]2021'!$G:$G))/12</f>
        <v>0</v>
      </c>
      <c r="M540" s="53">
        <f>+(+SUMIF('[1]2021'!$A:$A,$A540,'[1]2021'!$C:$C)-SUMIF('[1]2021'!$E:$E,$A540,'[1]2021'!$G:$G))/12</f>
        <v>0</v>
      </c>
      <c r="N540" s="53">
        <f>+(+SUMIF('[1]2021'!$A:$A,$A540,'[1]2021'!$C:$C)-SUMIF('[1]2021'!$E:$E,$A540,'[1]2021'!$G:$G))/12</f>
        <v>0</v>
      </c>
      <c r="O540" s="53">
        <f>+(+SUMIF('[1]2021'!$A:$A,$A540,'[1]2021'!$C:$C)-SUMIF('[1]2021'!$E:$E,$A540,'[1]2021'!$G:$G))/12</f>
        <v>0</v>
      </c>
      <c r="P540" s="53">
        <f>+(+SUMIF('[1]2021'!$A:$A,$A540,'[1]2021'!$C:$C)-SUMIF('[1]2021'!$E:$E,$A540,'[1]2021'!$G:$G))/12</f>
        <v>0</v>
      </c>
      <c r="Q540" s="53">
        <f>+(+SUMIF('[1]2021'!$A:$A,$A540,'[1]2021'!$C:$C)-SUMIF('[1]2021'!$E:$E,$A540,'[1]2021'!$G:$G))/12</f>
        <v>0</v>
      </c>
      <c r="R540" s="53">
        <f>+(+SUMIF('[1]2021'!$A:$A,$A540,'[1]2021'!$C:$C)-SUMIF('[1]2021'!$E:$E,$A540,'[1]2021'!$G:$G))/12</f>
        <v>0</v>
      </c>
      <c r="S540" s="53">
        <f>+(+SUMIF('[1]2021'!$A:$A,$A540,'[1]2021'!$C:$C)-SUMIF('[1]2021'!$E:$E,$A540,'[1]2021'!$G:$G))/12</f>
        <v>0</v>
      </c>
      <c r="T540" s="53">
        <f>+(+SUMIF('[1]2021'!$A:$A,$A540,'[1]2021'!$C:$C)-SUMIF('[1]2021'!$E:$E,$A540,'[1]2021'!$G:$G))/12</f>
        <v>0</v>
      </c>
      <c r="U540" s="53">
        <f>+SUM(I540:INDEX(I540:T540,1,Settings!$C$4))</f>
        <v>0</v>
      </c>
      <c r="V540" s="53">
        <f t="shared" si="282"/>
        <v>0</v>
      </c>
      <c r="W540" s="53"/>
      <c r="X540" s="53">
        <f>+SUMIFS(postings!$T:$T,postings!$C:$C,'pl-data'!X$2,postings!$D:$D,'pl-data'!X$3,postings!$I:$I,'pl-data'!$A540)-SUMIFS(postings!$W:$W,postings!$C:$C,'pl-data'!X$2,postings!$D:$D,'pl-data'!X$3,postings!$M:$M,'pl-data'!$A540)</f>
        <v>0</v>
      </c>
      <c r="Y540" s="53">
        <f>+SUMIFS(postings!$T:$T,postings!$C:$C,'pl-data'!Y$2,postings!$D:$D,'pl-data'!Y$3,postings!$I:$I,'pl-data'!$A540)-SUMIFS(postings!$W:$W,postings!$C:$C,'pl-data'!Y$2,postings!$D:$D,'pl-data'!Y$3,postings!$M:$M,'pl-data'!$A540)</f>
        <v>0</v>
      </c>
      <c r="Z540" s="53">
        <f>+SUMIFS(postings!$T:$T,postings!$C:$C,'pl-data'!Z$2,postings!$D:$D,'pl-data'!Z$3,postings!$I:$I,'pl-data'!$A540)-SUMIFS(postings!$W:$W,postings!$C:$C,'pl-data'!Z$2,postings!$D:$D,'pl-data'!Z$3,postings!$M:$M,'pl-data'!$A540)</f>
        <v>0</v>
      </c>
      <c r="AA540" s="53">
        <f>+SUMIFS(postings!$T:$T,postings!$C:$C,'pl-data'!AA$2,postings!$D:$D,'pl-data'!AA$3,postings!$I:$I,'pl-data'!$A540)-SUMIFS(postings!$W:$W,postings!$C:$C,'pl-data'!AA$2,postings!$D:$D,'pl-data'!AA$3,postings!$M:$M,'pl-data'!$A540)</f>
        <v>0</v>
      </c>
      <c r="AB540" s="53">
        <f>+SUMIFS(postings!$T:$T,postings!$C:$C,'pl-data'!AB$2,postings!$D:$D,'pl-data'!AB$3,postings!$I:$I,'pl-data'!$A540)-SUMIFS(postings!$W:$W,postings!$C:$C,'pl-data'!AB$2,postings!$D:$D,'pl-data'!AB$3,postings!$M:$M,'pl-data'!$A540)</f>
        <v>0</v>
      </c>
      <c r="AC540" s="53">
        <f>+SUMIFS(postings!$T:$T,postings!$C:$C,'pl-data'!AC$2,postings!$D:$D,'pl-data'!AC$3,postings!$I:$I,'pl-data'!$A540)-SUMIFS(postings!$W:$W,postings!$C:$C,'pl-data'!AC$2,postings!$D:$D,'pl-data'!AC$3,postings!$M:$M,'pl-data'!$A540)</f>
        <v>0</v>
      </c>
      <c r="AD540" s="53">
        <f>+SUMIFS(postings!$T:$T,postings!$C:$C,'pl-data'!AD$2,postings!$D:$D,'pl-data'!AD$3,postings!$I:$I,'pl-data'!$A540)-SUMIFS(postings!$W:$W,postings!$C:$C,'pl-data'!AD$2,postings!$D:$D,'pl-data'!AD$3,postings!$M:$M,'pl-data'!$A540)</f>
        <v>0</v>
      </c>
      <c r="AE540" s="53">
        <f>+SUMIFS(postings!$T:$T,postings!$C:$C,'pl-data'!AE$2,postings!$D:$D,'pl-data'!AE$3,postings!$I:$I,'pl-data'!$A540)-SUMIFS(postings!$W:$W,postings!$C:$C,'pl-data'!AE$2,postings!$D:$D,'pl-data'!AE$3,postings!$M:$M,'pl-data'!$A540)</f>
        <v>0</v>
      </c>
      <c r="AF540" s="53">
        <f>+SUMIFS(postings!$T:$T,postings!$C:$C,'pl-data'!AF$2,postings!$D:$D,'pl-data'!AF$3,postings!$I:$I,'pl-data'!$A540)-SUMIFS(postings!$W:$W,postings!$C:$C,'pl-data'!AF$2,postings!$D:$D,'pl-data'!AF$3,postings!$M:$M,'pl-data'!$A540)</f>
        <v>0</v>
      </c>
      <c r="AG540" s="53">
        <f>+SUMIFS(postings!$T:$T,postings!$C:$C,'pl-data'!AG$2,postings!$D:$D,'pl-data'!AG$3,postings!$I:$I,'pl-data'!$A540)-SUMIFS(postings!$W:$W,postings!$C:$C,'pl-data'!AG$2,postings!$D:$D,'pl-data'!AG$3,postings!$M:$M,'pl-data'!$A540)</f>
        <v>0</v>
      </c>
      <c r="AH540" s="53">
        <f>+SUMIFS(postings!$T:$T,postings!$C:$C,'pl-data'!AH$2,postings!$D:$D,'pl-data'!AH$3,postings!$I:$I,'pl-data'!$A540)-SUMIFS(postings!$W:$W,postings!$C:$C,'pl-data'!AH$2,postings!$D:$D,'pl-data'!AH$3,postings!$M:$M,'pl-data'!$A540)</f>
        <v>0</v>
      </c>
      <c r="AI540" s="53">
        <f>+SUMIFS(postings!$T:$T,postings!$C:$C,'pl-data'!AI$2,postings!$D:$D,'pl-data'!AI$3,postings!$I:$I,'pl-data'!$A540)-SUMIFS(postings!$W:$W,postings!$C:$C,'pl-data'!AI$2,postings!$D:$D,'pl-data'!AI$3,postings!$M:$M,'pl-data'!$A540)</f>
        <v>0</v>
      </c>
      <c r="AJ540" s="53">
        <f>+SUM(X540:INDEX(X540:AI540,1,Settings!$C$4))</f>
        <v>0</v>
      </c>
      <c r="AK540" s="53">
        <f t="shared" si="283"/>
        <v>0</v>
      </c>
      <c r="AL540" s="53"/>
      <c r="AM540" s="53">
        <f t="shared" si="249"/>
        <v>0</v>
      </c>
      <c r="AN540" s="53">
        <f t="shared" si="250"/>
        <v>0</v>
      </c>
      <c r="AO540" s="53">
        <f t="shared" si="251"/>
        <v>0</v>
      </c>
      <c r="AP540" s="53">
        <f t="shared" si="252"/>
        <v>0</v>
      </c>
      <c r="AQ540" s="53">
        <f t="shared" si="253"/>
        <v>0</v>
      </c>
      <c r="AR540" s="53">
        <f t="shared" si="254"/>
        <v>0</v>
      </c>
      <c r="AS540" s="53">
        <f t="shared" si="255"/>
        <v>0</v>
      </c>
      <c r="AT540" s="53">
        <f t="shared" si="256"/>
        <v>0</v>
      </c>
      <c r="AU540" s="53">
        <f t="shared" si="257"/>
        <v>0</v>
      </c>
      <c r="AV540" s="53">
        <f t="shared" si="258"/>
        <v>0</v>
      </c>
      <c r="AW540" s="53">
        <f t="shared" si="259"/>
        <v>0</v>
      </c>
      <c r="AX540" s="53">
        <f t="shared" si="260"/>
        <v>0</v>
      </c>
      <c r="AY540" s="53">
        <f>+SUM(AM540:INDEX(AM540:AX540,1,Settings!$C$4))</f>
        <v>0</v>
      </c>
      <c r="AZ540" s="53">
        <f t="shared" si="284"/>
        <v>0</v>
      </c>
      <c r="BA540" s="53"/>
      <c r="BB540" s="53">
        <f t="shared" si="267"/>
        <v>0</v>
      </c>
      <c r="BC540" s="53">
        <f t="shared" si="268"/>
        <v>0</v>
      </c>
      <c r="BD540" s="53">
        <f t="shared" si="269"/>
        <v>0</v>
      </c>
      <c r="BE540" s="53">
        <f t="shared" si="270"/>
        <v>0</v>
      </c>
      <c r="BF540" s="53">
        <f t="shared" si="271"/>
        <v>0</v>
      </c>
      <c r="BG540" s="53">
        <f t="shared" si="272"/>
        <v>0</v>
      </c>
      <c r="BH540" s="53">
        <f t="shared" si="273"/>
        <v>0</v>
      </c>
      <c r="BI540" s="53">
        <f t="shared" si="274"/>
        <v>0</v>
      </c>
      <c r="BJ540" s="53">
        <f t="shared" si="275"/>
        <v>0</v>
      </c>
      <c r="BK540" s="53">
        <f t="shared" si="276"/>
        <v>0</v>
      </c>
      <c r="BL540" s="53">
        <f t="shared" si="277"/>
        <v>0</v>
      </c>
      <c r="BM540" s="53">
        <f t="shared" si="278"/>
        <v>0</v>
      </c>
      <c r="BN540" s="53">
        <f t="shared" si="281"/>
        <v>0</v>
      </c>
      <c r="BO540" s="53"/>
      <c r="BP540" s="53">
        <f t="shared" si="279"/>
        <v>0</v>
      </c>
      <c r="BQ540" s="53"/>
      <c r="BR540" s="53">
        <f t="shared" si="280"/>
        <v>0</v>
      </c>
    </row>
    <row r="541" spans="1:70" x14ac:dyDescent="0.2">
      <c r="A541" s="6">
        <v>8400</v>
      </c>
      <c r="B541" s="6" t="str">
        <f>+VLOOKUP(A541,masterfile!B:C,2,FALSE)</f>
        <v>Erlöse 19% USt</v>
      </c>
      <c r="D541" s="53">
        <f>+SUMIF('[1]2017'!$A:$A,$A541,'[1]2017'!$C:$C)-SUMIF('[1]2017'!$E:$E,$A541,'[1]2017'!$G:$G)</f>
        <v>0</v>
      </c>
      <c r="E541" s="53">
        <f>+SUMIF('[1]2018'!$A:$A,$A541,'[1]2018'!$C:$C)-SUMIF('[1]2018'!$E:$E,$A541,'[1]2018'!$G:$G)</f>
        <v>0</v>
      </c>
      <c r="F541" s="53">
        <f>+SUMIF('[1]2019'!$A:$A,$A541,'[1]2019'!$C:$C)-SUMIF('[1]2019'!$E:$E,$A541,'[1]2019'!$G:$G)</f>
        <v>0</v>
      </c>
      <c r="G541" s="53">
        <f>+SUMIF('[1]2020'!$A:$A,$A541,'[1]2020'!$C:$C)-SUMIF('[1]2020'!$E:$E,$A541,'[1]2020'!$G:$G)</f>
        <v>0</v>
      </c>
      <c r="H541" s="53"/>
      <c r="I541" s="53">
        <f>+(+SUMIF('[1]2021'!$A:$A,$A541,'[1]2021'!$C:$C)-SUMIF('[1]2021'!$E:$E,$A541,'[1]2021'!$G:$G))/12</f>
        <v>0</v>
      </c>
      <c r="J541" s="53">
        <f>+(+SUMIF('[1]2021'!$A:$A,$A541,'[1]2021'!$C:$C)-SUMIF('[1]2021'!$E:$E,$A541,'[1]2021'!$G:$G))/12</f>
        <v>0</v>
      </c>
      <c r="K541" s="53">
        <f>+(+SUMIF('[1]2021'!$A:$A,$A541,'[1]2021'!$C:$C)-SUMIF('[1]2021'!$E:$E,$A541,'[1]2021'!$G:$G))/12</f>
        <v>0</v>
      </c>
      <c r="L541" s="53">
        <f>+(+SUMIF('[1]2021'!$A:$A,$A541,'[1]2021'!$C:$C)-SUMIF('[1]2021'!$E:$E,$A541,'[1]2021'!$G:$G))/12</f>
        <v>0</v>
      </c>
      <c r="M541" s="53">
        <f>+(+SUMIF('[1]2021'!$A:$A,$A541,'[1]2021'!$C:$C)-SUMIF('[1]2021'!$E:$E,$A541,'[1]2021'!$G:$G))/12</f>
        <v>0</v>
      </c>
      <c r="N541" s="53">
        <f>+(+SUMIF('[1]2021'!$A:$A,$A541,'[1]2021'!$C:$C)-SUMIF('[1]2021'!$E:$E,$A541,'[1]2021'!$G:$G))/12</f>
        <v>0</v>
      </c>
      <c r="O541" s="53">
        <f>+(+SUMIF('[1]2021'!$A:$A,$A541,'[1]2021'!$C:$C)-SUMIF('[1]2021'!$E:$E,$A541,'[1]2021'!$G:$G))/12</f>
        <v>0</v>
      </c>
      <c r="P541" s="53">
        <f>+(+SUMIF('[1]2021'!$A:$A,$A541,'[1]2021'!$C:$C)-SUMIF('[1]2021'!$E:$E,$A541,'[1]2021'!$G:$G))/12</f>
        <v>0</v>
      </c>
      <c r="Q541" s="53">
        <f>+(+SUMIF('[1]2021'!$A:$A,$A541,'[1]2021'!$C:$C)-SUMIF('[1]2021'!$E:$E,$A541,'[1]2021'!$G:$G))/12</f>
        <v>0</v>
      </c>
      <c r="R541" s="53">
        <f>+(+SUMIF('[1]2021'!$A:$A,$A541,'[1]2021'!$C:$C)-SUMIF('[1]2021'!$E:$E,$A541,'[1]2021'!$G:$G))/12</f>
        <v>0</v>
      </c>
      <c r="S541" s="53">
        <f>+(+SUMIF('[1]2021'!$A:$A,$A541,'[1]2021'!$C:$C)-SUMIF('[1]2021'!$E:$E,$A541,'[1]2021'!$G:$G))/12</f>
        <v>0</v>
      </c>
      <c r="T541" s="53">
        <f>+(+SUMIF('[1]2021'!$A:$A,$A541,'[1]2021'!$C:$C)-SUMIF('[1]2021'!$E:$E,$A541,'[1]2021'!$G:$G))/12</f>
        <v>0</v>
      </c>
      <c r="U541" s="53">
        <f>+SUM(I541:INDEX(I541:T541,1,Settings!$C$4))</f>
        <v>0</v>
      </c>
      <c r="V541" s="53">
        <f t="shared" si="282"/>
        <v>0</v>
      </c>
      <c r="W541" s="53"/>
      <c r="X541" s="53">
        <f>+SUMIFS(postings!$T:$T,postings!$C:$C,'pl-data'!X$2,postings!$D:$D,'pl-data'!X$3,postings!$I:$I,'pl-data'!$A541)-SUMIFS(postings!$W:$W,postings!$C:$C,'pl-data'!X$2,postings!$D:$D,'pl-data'!X$3,postings!$M:$M,'pl-data'!$A541)</f>
        <v>0</v>
      </c>
      <c r="Y541" s="53">
        <f>+SUMIFS(postings!$T:$T,postings!$C:$C,'pl-data'!Y$2,postings!$D:$D,'pl-data'!Y$3,postings!$I:$I,'pl-data'!$A541)-SUMIFS(postings!$W:$W,postings!$C:$C,'pl-data'!Y$2,postings!$D:$D,'pl-data'!Y$3,postings!$M:$M,'pl-data'!$A541)</f>
        <v>0</v>
      </c>
      <c r="Z541" s="53">
        <f>+SUMIFS(postings!$T:$T,postings!$C:$C,'pl-data'!Z$2,postings!$D:$D,'pl-data'!Z$3,postings!$I:$I,'pl-data'!$A541)-SUMIFS(postings!$W:$W,postings!$C:$C,'pl-data'!Z$2,postings!$D:$D,'pl-data'!Z$3,postings!$M:$M,'pl-data'!$A541)</f>
        <v>0</v>
      </c>
      <c r="AA541" s="53">
        <f>+SUMIFS(postings!$T:$T,postings!$C:$C,'pl-data'!AA$2,postings!$D:$D,'pl-data'!AA$3,postings!$I:$I,'pl-data'!$A541)-SUMIFS(postings!$W:$W,postings!$C:$C,'pl-data'!AA$2,postings!$D:$D,'pl-data'!AA$3,postings!$M:$M,'pl-data'!$A541)</f>
        <v>0</v>
      </c>
      <c r="AB541" s="53">
        <f>+SUMIFS(postings!$T:$T,postings!$C:$C,'pl-data'!AB$2,postings!$D:$D,'pl-data'!AB$3,postings!$I:$I,'pl-data'!$A541)-SUMIFS(postings!$W:$W,postings!$C:$C,'pl-data'!AB$2,postings!$D:$D,'pl-data'!AB$3,postings!$M:$M,'pl-data'!$A541)</f>
        <v>0</v>
      </c>
      <c r="AC541" s="53">
        <f>+SUMIFS(postings!$T:$T,postings!$C:$C,'pl-data'!AC$2,postings!$D:$D,'pl-data'!AC$3,postings!$I:$I,'pl-data'!$A541)-SUMIFS(postings!$W:$W,postings!$C:$C,'pl-data'!AC$2,postings!$D:$D,'pl-data'!AC$3,postings!$M:$M,'pl-data'!$A541)</f>
        <v>0</v>
      </c>
      <c r="AD541" s="53">
        <f>+SUMIFS(postings!$T:$T,postings!$C:$C,'pl-data'!AD$2,postings!$D:$D,'pl-data'!AD$3,postings!$I:$I,'pl-data'!$A541)-SUMIFS(postings!$W:$W,postings!$C:$C,'pl-data'!AD$2,postings!$D:$D,'pl-data'!AD$3,postings!$M:$M,'pl-data'!$A541)</f>
        <v>0</v>
      </c>
      <c r="AE541" s="53">
        <f>+SUMIFS(postings!$T:$T,postings!$C:$C,'pl-data'!AE$2,postings!$D:$D,'pl-data'!AE$3,postings!$I:$I,'pl-data'!$A541)-SUMIFS(postings!$W:$W,postings!$C:$C,'pl-data'!AE$2,postings!$D:$D,'pl-data'!AE$3,postings!$M:$M,'pl-data'!$A541)</f>
        <v>0</v>
      </c>
      <c r="AF541" s="53">
        <f>+SUMIFS(postings!$T:$T,postings!$C:$C,'pl-data'!AF$2,postings!$D:$D,'pl-data'!AF$3,postings!$I:$I,'pl-data'!$A541)-SUMIFS(postings!$W:$W,postings!$C:$C,'pl-data'!AF$2,postings!$D:$D,'pl-data'!AF$3,postings!$M:$M,'pl-data'!$A541)</f>
        <v>0</v>
      </c>
      <c r="AG541" s="53">
        <f>+SUMIFS(postings!$T:$T,postings!$C:$C,'pl-data'!AG$2,postings!$D:$D,'pl-data'!AG$3,postings!$I:$I,'pl-data'!$A541)-SUMIFS(postings!$W:$W,postings!$C:$C,'pl-data'!AG$2,postings!$D:$D,'pl-data'!AG$3,postings!$M:$M,'pl-data'!$A541)</f>
        <v>0</v>
      </c>
      <c r="AH541" s="53">
        <f>+SUMIFS(postings!$T:$T,postings!$C:$C,'pl-data'!AH$2,postings!$D:$D,'pl-data'!AH$3,postings!$I:$I,'pl-data'!$A541)-SUMIFS(postings!$W:$W,postings!$C:$C,'pl-data'!AH$2,postings!$D:$D,'pl-data'!AH$3,postings!$M:$M,'pl-data'!$A541)</f>
        <v>0</v>
      </c>
      <c r="AI541" s="53">
        <f>+SUMIFS(postings!$T:$T,postings!$C:$C,'pl-data'!AI$2,postings!$D:$D,'pl-data'!AI$3,postings!$I:$I,'pl-data'!$A541)-SUMIFS(postings!$W:$W,postings!$C:$C,'pl-data'!AI$2,postings!$D:$D,'pl-data'!AI$3,postings!$M:$M,'pl-data'!$A541)</f>
        <v>0</v>
      </c>
      <c r="AJ541" s="53">
        <f>+SUM(X541:INDEX(X541:AI541,1,Settings!$C$4))</f>
        <v>0</v>
      </c>
      <c r="AK541" s="53">
        <f t="shared" si="283"/>
        <v>0</v>
      </c>
      <c r="AL541" s="53"/>
      <c r="AM541" s="53">
        <f t="shared" si="249"/>
        <v>0</v>
      </c>
      <c r="AN541" s="53">
        <f t="shared" si="250"/>
        <v>0</v>
      </c>
      <c r="AO541" s="53">
        <f t="shared" si="251"/>
        <v>0</v>
      </c>
      <c r="AP541" s="53">
        <f t="shared" si="252"/>
        <v>0</v>
      </c>
      <c r="AQ541" s="53">
        <f t="shared" si="253"/>
        <v>0</v>
      </c>
      <c r="AR541" s="53">
        <f t="shared" si="254"/>
        <v>0</v>
      </c>
      <c r="AS541" s="53">
        <f t="shared" si="255"/>
        <v>0</v>
      </c>
      <c r="AT541" s="53">
        <f t="shared" si="256"/>
        <v>0</v>
      </c>
      <c r="AU541" s="53">
        <f t="shared" si="257"/>
        <v>0</v>
      </c>
      <c r="AV541" s="53">
        <f t="shared" si="258"/>
        <v>0</v>
      </c>
      <c r="AW541" s="53">
        <f t="shared" si="259"/>
        <v>0</v>
      </c>
      <c r="AX541" s="53">
        <f t="shared" si="260"/>
        <v>0</v>
      </c>
      <c r="AY541" s="53">
        <f>+SUM(AM541:INDEX(AM541:AX541,1,Settings!$C$4))</f>
        <v>0</v>
      </c>
      <c r="AZ541" s="53">
        <f t="shared" si="284"/>
        <v>0</v>
      </c>
      <c r="BA541" s="53"/>
      <c r="BB541" s="53">
        <f t="shared" si="267"/>
        <v>0</v>
      </c>
      <c r="BC541" s="53">
        <f t="shared" si="268"/>
        <v>0</v>
      </c>
      <c r="BD541" s="53">
        <f t="shared" si="269"/>
        <v>0</v>
      </c>
      <c r="BE541" s="53">
        <f t="shared" si="270"/>
        <v>0</v>
      </c>
      <c r="BF541" s="53">
        <f t="shared" si="271"/>
        <v>0</v>
      </c>
      <c r="BG541" s="53">
        <f t="shared" si="272"/>
        <v>0</v>
      </c>
      <c r="BH541" s="53">
        <f t="shared" si="273"/>
        <v>0</v>
      </c>
      <c r="BI541" s="53">
        <f t="shared" si="274"/>
        <v>0</v>
      </c>
      <c r="BJ541" s="53">
        <f t="shared" si="275"/>
        <v>0</v>
      </c>
      <c r="BK541" s="53">
        <f t="shared" si="276"/>
        <v>0</v>
      </c>
      <c r="BL541" s="53">
        <f t="shared" si="277"/>
        <v>0</v>
      </c>
      <c r="BM541" s="53">
        <f t="shared" si="278"/>
        <v>0</v>
      </c>
      <c r="BN541" s="53">
        <f t="shared" si="281"/>
        <v>0</v>
      </c>
      <c r="BO541" s="53"/>
      <c r="BP541" s="53">
        <f t="shared" si="279"/>
        <v>0</v>
      </c>
      <c r="BQ541" s="53"/>
      <c r="BR541" s="53">
        <f t="shared" si="280"/>
        <v>0</v>
      </c>
    </row>
    <row r="542" spans="1:70" x14ac:dyDescent="0.2">
      <c r="A542" s="6">
        <v>8401</v>
      </c>
      <c r="B542" s="6" t="str">
        <f>+VLOOKUP(A542,masterfile!B:C,2,FALSE)</f>
        <v>Erlöse 19% USt</v>
      </c>
      <c r="D542" s="53">
        <f>+SUMIF('[1]2017'!$A:$A,$A542,'[1]2017'!$C:$C)-SUMIF('[1]2017'!$E:$E,$A542,'[1]2017'!$G:$G)</f>
        <v>0</v>
      </c>
      <c r="E542" s="53">
        <f>+SUMIF('[1]2018'!$A:$A,$A542,'[1]2018'!$C:$C)-SUMIF('[1]2018'!$E:$E,$A542,'[1]2018'!$G:$G)</f>
        <v>0</v>
      </c>
      <c r="F542" s="53">
        <f>+SUMIF('[1]2019'!$A:$A,$A542,'[1]2019'!$C:$C)-SUMIF('[1]2019'!$E:$E,$A542,'[1]2019'!$G:$G)</f>
        <v>0</v>
      </c>
      <c r="G542" s="53">
        <f>+SUMIF('[1]2020'!$A:$A,$A542,'[1]2020'!$C:$C)-SUMIF('[1]2020'!$E:$E,$A542,'[1]2020'!$G:$G)</f>
        <v>0</v>
      </c>
      <c r="H542" s="53"/>
      <c r="I542" s="53">
        <f>+(+SUMIF('[1]2021'!$A:$A,$A542,'[1]2021'!$C:$C)-SUMIF('[1]2021'!$E:$E,$A542,'[1]2021'!$G:$G))/12</f>
        <v>0</v>
      </c>
      <c r="J542" s="53">
        <f>+(+SUMIF('[1]2021'!$A:$A,$A542,'[1]2021'!$C:$C)-SUMIF('[1]2021'!$E:$E,$A542,'[1]2021'!$G:$G))/12</f>
        <v>0</v>
      </c>
      <c r="K542" s="53">
        <f>+(+SUMIF('[1]2021'!$A:$A,$A542,'[1]2021'!$C:$C)-SUMIF('[1]2021'!$E:$E,$A542,'[1]2021'!$G:$G))/12</f>
        <v>0</v>
      </c>
      <c r="L542" s="53">
        <f>+(+SUMIF('[1]2021'!$A:$A,$A542,'[1]2021'!$C:$C)-SUMIF('[1]2021'!$E:$E,$A542,'[1]2021'!$G:$G))/12</f>
        <v>0</v>
      </c>
      <c r="M542" s="53">
        <f>+(+SUMIF('[1]2021'!$A:$A,$A542,'[1]2021'!$C:$C)-SUMIF('[1]2021'!$E:$E,$A542,'[1]2021'!$G:$G))/12</f>
        <v>0</v>
      </c>
      <c r="N542" s="53">
        <f>+(+SUMIF('[1]2021'!$A:$A,$A542,'[1]2021'!$C:$C)-SUMIF('[1]2021'!$E:$E,$A542,'[1]2021'!$G:$G))/12</f>
        <v>0</v>
      </c>
      <c r="O542" s="53">
        <f>+(+SUMIF('[1]2021'!$A:$A,$A542,'[1]2021'!$C:$C)-SUMIF('[1]2021'!$E:$E,$A542,'[1]2021'!$G:$G))/12</f>
        <v>0</v>
      </c>
      <c r="P542" s="53">
        <f>+(+SUMIF('[1]2021'!$A:$A,$A542,'[1]2021'!$C:$C)-SUMIF('[1]2021'!$E:$E,$A542,'[1]2021'!$G:$G))/12</f>
        <v>0</v>
      </c>
      <c r="Q542" s="53">
        <f>+(+SUMIF('[1]2021'!$A:$A,$A542,'[1]2021'!$C:$C)-SUMIF('[1]2021'!$E:$E,$A542,'[1]2021'!$G:$G))/12</f>
        <v>0</v>
      </c>
      <c r="R542" s="53">
        <f>+(+SUMIF('[1]2021'!$A:$A,$A542,'[1]2021'!$C:$C)-SUMIF('[1]2021'!$E:$E,$A542,'[1]2021'!$G:$G))/12</f>
        <v>0</v>
      </c>
      <c r="S542" s="53">
        <f>+(+SUMIF('[1]2021'!$A:$A,$A542,'[1]2021'!$C:$C)-SUMIF('[1]2021'!$E:$E,$A542,'[1]2021'!$G:$G))/12</f>
        <v>0</v>
      </c>
      <c r="T542" s="53">
        <f>+(+SUMIF('[1]2021'!$A:$A,$A542,'[1]2021'!$C:$C)-SUMIF('[1]2021'!$E:$E,$A542,'[1]2021'!$G:$G))/12</f>
        <v>0</v>
      </c>
      <c r="U542" s="53">
        <f>+SUM(I542:INDEX(I542:T542,1,Settings!$C$4))</f>
        <v>0</v>
      </c>
      <c r="V542" s="53">
        <f t="shared" si="282"/>
        <v>0</v>
      </c>
      <c r="W542" s="53"/>
      <c r="X542" s="53">
        <f>+SUMIFS(postings!$T:$T,postings!$C:$C,'pl-data'!X$2,postings!$D:$D,'pl-data'!X$3,postings!$I:$I,'pl-data'!$A542)-SUMIFS(postings!$W:$W,postings!$C:$C,'pl-data'!X$2,postings!$D:$D,'pl-data'!X$3,postings!$M:$M,'pl-data'!$A542)</f>
        <v>0</v>
      </c>
      <c r="Y542" s="53">
        <f>+SUMIFS(postings!$T:$T,postings!$C:$C,'pl-data'!Y$2,postings!$D:$D,'pl-data'!Y$3,postings!$I:$I,'pl-data'!$A542)-SUMIFS(postings!$W:$W,postings!$C:$C,'pl-data'!Y$2,postings!$D:$D,'pl-data'!Y$3,postings!$M:$M,'pl-data'!$A542)</f>
        <v>0</v>
      </c>
      <c r="Z542" s="53">
        <f>+SUMIFS(postings!$T:$T,postings!$C:$C,'pl-data'!Z$2,postings!$D:$D,'pl-data'!Z$3,postings!$I:$I,'pl-data'!$A542)-SUMIFS(postings!$W:$W,postings!$C:$C,'pl-data'!Z$2,postings!$D:$D,'pl-data'!Z$3,postings!$M:$M,'pl-data'!$A542)</f>
        <v>0</v>
      </c>
      <c r="AA542" s="53">
        <f>+SUMIFS(postings!$T:$T,postings!$C:$C,'pl-data'!AA$2,postings!$D:$D,'pl-data'!AA$3,postings!$I:$I,'pl-data'!$A542)-SUMIFS(postings!$W:$W,postings!$C:$C,'pl-data'!AA$2,postings!$D:$D,'pl-data'!AA$3,postings!$M:$M,'pl-data'!$A542)</f>
        <v>0</v>
      </c>
      <c r="AB542" s="53">
        <f>+SUMIFS(postings!$T:$T,postings!$C:$C,'pl-data'!AB$2,postings!$D:$D,'pl-data'!AB$3,postings!$I:$I,'pl-data'!$A542)-SUMIFS(postings!$W:$W,postings!$C:$C,'pl-data'!AB$2,postings!$D:$D,'pl-data'!AB$3,postings!$M:$M,'pl-data'!$A542)</f>
        <v>0</v>
      </c>
      <c r="AC542" s="53">
        <f>+SUMIFS(postings!$T:$T,postings!$C:$C,'pl-data'!AC$2,postings!$D:$D,'pl-data'!AC$3,postings!$I:$I,'pl-data'!$A542)-SUMIFS(postings!$W:$W,postings!$C:$C,'pl-data'!AC$2,postings!$D:$D,'pl-data'!AC$3,postings!$M:$M,'pl-data'!$A542)</f>
        <v>0</v>
      </c>
      <c r="AD542" s="53">
        <f>+SUMIFS(postings!$T:$T,postings!$C:$C,'pl-data'!AD$2,postings!$D:$D,'pl-data'!AD$3,postings!$I:$I,'pl-data'!$A542)-SUMIFS(postings!$W:$W,postings!$C:$C,'pl-data'!AD$2,postings!$D:$D,'pl-data'!AD$3,postings!$M:$M,'pl-data'!$A542)</f>
        <v>0</v>
      </c>
      <c r="AE542" s="53">
        <f>+SUMIFS(postings!$T:$T,postings!$C:$C,'pl-data'!AE$2,postings!$D:$D,'pl-data'!AE$3,postings!$I:$I,'pl-data'!$A542)-SUMIFS(postings!$W:$W,postings!$C:$C,'pl-data'!AE$2,postings!$D:$D,'pl-data'!AE$3,postings!$M:$M,'pl-data'!$A542)</f>
        <v>0</v>
      </c>
      <c r="AF542" s="53">
        <f>+SUMIFS(postings!$T:$T,postings!$C:$C,'pl-data'!AF$2,postings!$D:$D,'pl-data'!AF$3,postings!$I:$I,'pl-data'!$A542)-SUMIFS(postings!$W:$W,postings!$C:$C,'pl-data'!AF$2,postings!$D:$D,'pl-data'!AF$3,postings!$M:$M,'pl-data'!$A542)</f>
        <v>0</v>
      </c>
      <c r="AG542" s="53">
        <f>+SUMIFS(postings!$T:$T,postings!$C:$C,'pl-data'!AG$2,postings!$D:$D,'pl-data'!AG$3,postings!$I:$I,'pl-data'!$A542)-SUMIFS(postings!$W:$W,postings!$C:$C,'pl-data'!AG$2,postings!$D:$D,'pl-data'!AG$3,postings!$M:$M,'pl-data'!$A542)</f>
        <v>0</v>
      </c>
      <c r="AH542" s="53">
        <f>+SUMIFS(postings!$T:$T,postings!$C:$C,'pl-data'!AH$2,postings!$D:$D,'pl-data'!AH$3,postings!$I:$I,'pl-data'!$A542)-SUMIFS(postings!$W:$W,postings!$C:$C,'pl-data'!AH$2,postings!$D:$D,'pl-data'!AH$3,postings!$M:$M,'pl-data'!$A542)</f>
        <v>0</v>
      </c>
      <c r="AI542" s="53">
        <f>+SUMIFS(postings!$T:$T,postings!$C:$C,'pl-data'!AI$2,postings!$D:$D,'pl-data'!AI$3,postings!$I:$I,'pl-data'!$A542)-SUMIFS(postings!$W:$W,postings!$C:$C,'pl-data'!AI$2,postings!$D:$D,'pl-data'!AI$3,postings!$M:$M,'pl-data'!$A542)</f>
        <v>0</v>
      </c>
      <c r="AJ542" s="53">
        <f>+SUM(X542:INDEX(X542:AI542,1,Settings!$C$4))</f>
        <v>0</v>
      </c>
      <c r="AK542" s="53">
        <f t="shared" si="283"/>
        <v>0</v>
      </c>
      <c r="AL542" s="53"/>
      <c r="AM542" s="53">
        <f t="shared" si="249"/>
        <v>0</v>
      </c>
      <c r="AN542" s="53">
        <f t="shared" si="250"/>
        <v>0</v>
      </c>
      <c r="AO542" s="53">
        <f t="shared" si="251"/>
        <v>0</v>
      </c>
      <c r="AP542" s="53">
        <f t="shared" si="252"/>
        <v>0</v>
      </c>
      <c r="AQ542" s="53">
        <f t="shared" si="253"/>
        <v>0</v>
      </c>
      <c r="AR542" s="53">
        <f t="shared" si="254"/>
        <v>0</v>
      </c>
      <c r="AS542" s="53">
        <f t="shared" si="255"/>
        <v>0</v>
      </c>
      <c r="AT542" s="53">
        <f t="shared" si="256"/>
        <v>0</v>
      </c>
      <c r="AU542" s="53">
        <f t="shared" si="257"/>
        <v>0</v>
      </c>
      <c r="AV542" s="53">
        <f t="shared" si="258"/>
        <v>0</v>
      </c>
      <c r="AW542" s="53">
        <f t="shared" si="259"/>
        <v>0</v>
      </c>
      <c r="AX542" s="53">
        <f t="shared" si="260"/>
        <v>0</v>
      </c>
      <c r="AY542" s="53">
        <f>+SUM(AM542:INDEX(AM542:AX542,1,Settings!$C$4))</f>
        <v>0</v>
      </c>
      <c r="AZ542" s="53">
        <f t="shared" si="284"/>
        <v>0</v>
      </c>
      <c r="BA542" s="53"/>
      <c r="BB542" s="53">
        <f t="shared" si="267"/>
        <v>0</v>
      </c>
      <c r="BC542" s="53">
        <f t="shared" si="268"/>
        <v>0</v>
      </c>
      <c r="BD542" s="53">
        <f t="shared" si="269"/>
        <v>0</v>
      </c>
      <c r="BE542" s="53">
        <f t="shared" si="270"/>
        <v>0</v>
      </c>
      <c r="BF542" s="53">
        <f t="shared" si="271"/>
        <v>0</v>
      </c>
      <c r="BG542" s="53">
        <f t="shared" si="272"/>
        <v>0</v>
      </c>
      <c r="BH542" s="53">
        <f t="shared" si="273"/>
        <v>0</v>
      </c>
      <c r="BI542" s="53">
        <f t="shared" si="274"/>
        <v>0</v>
      </c>
      <c r="BJ542" s="53">
        <f t="shared" si="275"/>
        <v>0</v>
      </c>
      <c r="BK542" s="53">
        <f t="shared" si="276"/>
        <v>0</v>
      </c>
      <c r="BL542" s="53">
        <f t="shared" si="277"/>
        <v>0</v>
      </c>
      <c r="BM542" s="53">
        <f t="shared" si="278"/>
        <v>0</v>
      </c>
      <c r="BN542" s="53">
        <f t="shared" si="281"/>
        <v>0</v>
      </c>
      <c r="BO542" s="53"/>
      <c r="BP542" s="53">
        <f t="shared" si="279"/>
        <v>0</v>
      </c>
      <c r="BQ542" s="53"/>
      <c r="BR542" s="53">
        <f t="shared" si="280"/>
        <v>0</v>
      </c>
    </row>
    <row r="543" spans="1:70" x14ac:dyDescent="0.2">
      <c r="A543" s="6">
        <v>8402</v>
      </c>
      <c r="B543" s="6" t="str">
        <f>+VLOOKUP(A543,masterfile!B:C,2,FALSE)</f>
        <v>Erlöse 19% USt</v>
      </c>
      <c r="D543" s="53">
        <f>+SUMIF('[1]2017'!$A:$A,$A543,'[1]2017'!$C:$C)-SUMIF('[1]2017'!$E:$E,$A543,'[1]2017'!$G:$G)</f>
        <v>0</v>
      </c>
      <c r="E543" s="53">
        <f>+SUMIF('[1]2018'!$A:$A,$A543,'[1]2018'!$C:$C)-SUMIF('[1]2018'!$E:$E,$A543,'[1]2018'!$G:$G)</f>
        <v>0</v>
      </c>
      <c r="F543" s="53">
        <f>+SUMIF('[1]2019'!$A:$A,$A543,'[1]2019'!$C:$C)-SUMIF('[1]2019'!$E:$E,$A543,'[1]2019'!$G:$G)</f>
        <v>0</v>
      </c>
      <c r="G543" s="53">
        <f>+SUMIF('[1]2020'!$A:$A,$A543,'[1]2020'!$C:$C)-SUMIF('[1]2020'!$E:$E,$A543,'[1]2020'!$G:$G)</f>
        <v>0</v>
      </c>
      <c r="H543" s="53"/>
      <c r="I543" s="53">
        <f>+(+SUMIF('[1]2021'!$A:$A,$A543,'[1]2021'!$C:$C)-SUMIF('[1]2021'!$E:$E,$A543,'[1]2021'!$G:$G))/12</f>
        <v>0</v>
      </c>
      <c r="J543" s="53">
        <f>+(+SUMIF('[1]2021'!$A:$A,$A543,'[1]2021'!$C:$C)-SUMIF('[1]2021'!$E:$E,$A543,'[1]2021'!$G:$G))/12</f>
        <v>0</v>
      </c>
      <c r="K543" s="53">
        <f>+(+SUMIF('[1]2021'!$A:$A,$A543,'[1]2021'!$C:$C)-SUMIF('[1]2021'!$E:$E,$A543,'[1]2021'!$G:$G))/12</f>
        <v>0</v>
      </c>
      <c r="L543" s="53">
        <f>+(+SUMIF('[1]2021'!$A:$A,$A543,'[1]2021'!$C:$C)-SUMIF('[1]2021'!$E:$E,$A543,'[1]2021'!$G:$G))/12</f>
        <v>0</v>
      </c>
      <c r="M543" s="53">
        <f>+(+SUMIF('[1]2021'!$A:$A,$A543,'[1]2021'!$C:$C)-SUMIF('[1]2021'!$E:$E,$A543,'[1]2021'!$G:$G))/12</f>
        <v>0</v>
      </c>
      <c r="N543" s="53">
        <f>+(+SUMIF('[1]2021'!$A:$A,$A543,'[1]2021'!$C:$C)-SUMIF('[1]2021'!$E:$E,$A543,'[1]2021'!$G:$G))/12</f>
        <v>0</v>
      </c>
      <c r="O543" s="53">
        <f>+(+SUMIF('[1]2021'!$A:$A,$A543,'[1]2021'!$C:$C)-SUMIF('[1]2021'!$E:$E,$A543,'[1]2021'!$G:$G))/12</f>
        <v>0</v>
      </c>
      <c r="P543" s="53">
        <f>+(+SUMIF('[1]2021'!$A:$A,$A543,'[1]2021'!$C:$C)-SUMIF('[1]2021'!$E:$E,$A543,'[1]2021'!$G:$G))/12</f>
        <v>0</v>
      </c>
      <c r="Q543" s="53">
        <f>+(+SUMIF('[1]2021'!$A:$A,$A543,'[1]2021'!$C:$C)-SUMIF('[1]2021'!$E:$E,$A543,'[1]2021'!$G:$G))/12</f>
        <v>0</v>
      </c>
      <c r="R543" s="53">
        <f>+(+SUMIF('[1]2021'!$A:$A,$A543,'[1]2021'!$C:$C)-SUMIF('[1]2021'!$E:$E,$A543,'[1]2021'!$G:$G))/12</f>
        <v>0</v>
      </c>
      <c r="S543" s="53">
        <f>+(+SUMIF('[1]2021'!$A:$A,$A543,'[1]2021'!$C:$C)-SUMIF('[1]2021'!$E:$E,$A543,'[1]2021'!$G:$G))/12</f>
        <v>0</v>
      </c>
      <c r="T543" s="53">
        <f>+(+SUMIF('[1]2021'!$A:$A,$A543,'[1]2021'!$C:$C)-SUMIF('[1]2021'!$E:$E,$A543,'[1]2021'!$G:$G))/12</f>
        <v>0</v>
      </c>
      <c r="U543" s="53">
        <f>+SUM(I543:INDEX(I543:T543,1,Settings!$C$4))</f>
        <v>0</v>
      </c>
      <c r="V543" s="53">
        <f t="shared" si="282"/>
        <v>0</v>
      </c>
      <c r="W543" s="53"/>
      <c r="X543" s="53">
        <f>+SUMIFS(postings!$T:$T,postings!$C:$C,'pl-data'!X$2,postings!$D:$D,'pl-data'!X$3,postings!$I:$I,'pl-data'!$A543)-SUMIFS(postings!$W:$W,postings!$C:$C,'pl-data'!X$2,postings!$D:$D,'pl-data'!X$3,postings!$M:$M,'pl-data'!$A543)</f>
        <v>0</v>
      </c>
      <c r="Y543" s="53">
        <f>+SUMIFS(postings!$T:$T,postings!$C:$C,'pl-data'!Y$2,postings!$D:$D,'pl-data'!Y$3,postings!$I:$I,'pl-data'!$A543)-SUMIFS(postings!$W:$W,postings!$C:$C,'pl-data'!Y$2,postings!$D:$D,'pl-data'!Y$3,postings!$M:$M,'pl-data'!$A543)</f>
        <v>0</v>
      </c>
      <c r="Z543" s="53">
        <f>+SUMIFS(postings!$T:$T,postings!$C:$C,'pl-data'!Z$2,postings!$D:$D,'pl-data'!Z$3,postings!$I:$I,'pl-data'!$A543)-SUMIFS(postings!$W:$W,postings!$C:$C,'pl-data'!Z$2,postings!$D:$D,'pl-data'!Z$3,postings!$M:$M,'pl-data'!$A543)</f>
        <v>0</v>
      </c>
      <c r="AA543" s="53">
        <f>+SUMIFS(postings!$T:$T,postings!$C:$C,'pl-data'!AA$2,postings!$D:$D,'pl-data'!AA$3,postings!$I:$I,'pl-data'!$A543)-SUMIFS(postings!$W:$W,postings!$C:$C,'pl-data'!AA$2,postings!$D:$D,'pl-data'!AA$3,postings!$M:$M,'pl-data'!$A543)</f>
        <v>0</v>
      </c>
      <c r="AB543" s="53">
        <f>+SUMIFS(postings!$T:$T,postings!$C:$C,'pl-data'!AB$2,postings!$D:$D,'pl-data'!AB$3,postings!$I:$I,'pl-data'!$A543)-SUMIFS(postings!$W:$W,postings!$C:$C,'pl-data'!AB$2,postings!$D:$D,'pl-data'!AB$3,postings!$M:$M,'pl-data'!$A543)</f>
        <v>0</v>
      </c>
      <c r="AC543" s="53">
        <f>+SUMIFS(postings!$T:$T,postings!$C:$C,'pl-data'!AC$2,postings!$D:$D,'pl-data'!AC$3,postings!$I:$I,'pl-data'!$A543)-SUMIFS(postings!$W:$W,postings!$C:$C,'pl-data'!AC$2,postings!$D:$D,'pl-data'!AC$3,postings!$M:$M,'pl-data'!$A543)</f>
        <v>0</v>
      </c>
      <c r="AD543" s="53">
        <f>+SUMIFS(postings!$T:$T,postings!$C:$C,'pl-data'!AD$2,postings!$D:$D,'pl-data'!AD$3,postings!$I:$I,'pl-data'!$A543)-SUMIFS(postings!$W:$W,postings!$C:$C,'pl-data'!AD$2,postings!$D:$D,'pl-data'!AD$3,postings!$M:$M,'pl-data'!$A543)</f>
        <v>0</v>
      </c>
      <c r="AE543" s="53">
        <f>+SUMIFS(postings!$T:$T,postings!$C:$C,'pl-data'!AE$2,postings!$D:$D,'pl-data'!AE$3,postings!$I:$I,'pl-data'!$A543)-SUMIFS(postings!$W:$W,postings!$C:$C,'pl-data'!AE$2,postings!$D:$D,'pl-data'!AE$3,postings!$M:$M,'pl-data'!$A543)</f>
        <v>0</v>
      </c>
      <c r="AF543" s="53">
        <f>+SUMIFS(postings!$T:$T,postings!$C:$C,'pl-data'!AF$2,postings!$D:$D,'pl-data'!AF$3,postings!$I:$I,'pl-data'!$A543)-SUMIFS(postings!$W:$W,postings!$C:$C,'pl-data'!AF$2,postings!$D:$D,'pl-data'!AF$3,postings!$M:$M,'pl-data'!$A543)</f>
        <v>0</v>
      </c>
      <c r="AG543" s="53">
        <f>+SUMIFS(postings!$T:$T,postings!$C:$C,'pl-data'!AG$2,postings!$D:$D,'pl-data'!AG$3,postings!$I:$I,'pl-data'!$A543)-SUMIFS(postings!$W:$W,postings!$C:$C,'pl-data'!AG$2,postings!$D:$D,'pl-data'!AG$3,postings!$M:$M,'pl-data'!$A543)</f>
        <v>0</v>
      </c>
      <c r="AH543" s="53">
        <f>+SUMIFS(postings!$T:$T,postings!$C:$C,'pl-data'!AH$2,postings!$D:$D,'pl-data'!AH$3,postings!$I:$I,'pl-data'!$A543)-SUMIFS(postings!$W:$W,postings!$C:$C,'pl-data'!AH$2,postings!$D:$D,'pl-data'!AH$3,postings!$M:$M,'pl-data'!$A543)</f>
        <v>0</v>
      </c>
      <c r="AI543" s="53">
        <f>+SUMIFS(postings!$T:$T,postings!$C:$C,'pl-data'!AI$2,postings!$D:$D,'pl-data'!AI$3,postings!$I:$I,'pl-data'!$A543)-SUMIFS(postings!$W:$W,postings!$C:$C,'pl-data'!AI$2,postings!$D:$D,'pl-data'!AI$3,postings!$M:$M,'pl-data'!$A543)</f>
        <v>0</v>
      </c>
      <c r="AJ543" s="53">
        <f>+SUM(X543:INDEX(X543:AI543,1,Settings!$C$4))</f>
        <v>0</v>
      </c>
      <c r="AK543" s="53">
        <f t="shared" si="283"/>
        <v>0</v>
      </c>
      <c r="AL543" s="53"/>
      <c r="AM543" s="53">
        <f t="shared" si="249"/>
        <v>0</v>
      </c>
      <c r="AN543" s="53">
        <f t="shared" si="250"/>
        <v>0</v>
      </c>
      <c r="AO543" s="53">
        <f t="shared" si="251"/>
        <v>0</v>
      </c>
      <c r="AP543" s="53">
        <f t="shared" si="252"/>
        <v>0</v>
      </c>
      <c r="AQ543" s="53">
        <f t="shared" si="253"/>
        <v>0</v>
      </c>
      <c r="AR543" s="53">
        <f t="shared" si="254"/>
        <v>0</v>
      </c>
      <c r="AS543" s="53">
        <f t="shared" si="255"/>
        <v>0</v>
      </c>
      <c r="AT543" s="53">
        <f t="shared" si="256"/>
        <v>0</v>
      </c>
      <c r="AU543" s="53">
        <f t="shared" si="257"/>
        <v>0</v>
      </c>
      <c r="AV543" s="53">
        <f t="shared" si="258"/>
        <v>0</v>
      </c>
      <c r="AW543" s="53">
        <f t="shared" si="259"/>
        <v>0</v>
      </c>
      <c r="AX543" s="53">
        <f t="shared" si="260"/>
        <v>0</v>
      </c>
      <c r="AY543" s="53">
        <f>+SUM(AM543:INDEX(AM543:AX543,1,Settings!$C$4))</f>
        <v>0</v>
      </c>
      <c r="AZ543" s="53">
        <f t="shared" si="284"/>
        <v>0</v>
      </c>
      <c r="BA543" s="53"/>
      <c r="BB543" s="53">
        <f t="shared" si="267"/>
        <v>0</v>
      </c>
      <c r="BC543" s="53">
        <f t="shared" si="268"/>
        <v>0</v>
      </c>
      <c r="BD543" s="53">
        <f t="shared" si="269"/>
        <v>0</v>
      </c>
      <c r="BE543" s="53">
        <f t="shared" si="270"/>
        <v>0</v>
      </c>
      <c r="BF543" s="53">
        <f t="shared" si="271"/>
        <v>0</v>
      </c>
      <c r="BG543" s="53">
        <f t="shared" si="272"/>
        <v>0</v>
      </c>
      <c r="BH543" s="53">
        <f t="shared" si="273"/>
        <v>0</v>
      </c>
      <c r="BI543" s="53">
        <f t="shared" si="274"/>
        <v>0</v>
      </c>
      <c r="BJ543" s="53">
        <f t="shared" si="275"/>
        <v>0</v>
      </c>
      <c r="BK543" s="53">
        <f t="shared" si="276"/>
        <v>0</v>
      </c>
      <c r="BL543" s="53">
        <f t="shared" si="277"/>
        <v>0</v>
      </c>
      <c r="BM543" s="53">
        <f t="shared" si="278"/>
        <v>0</v>
      </c>
      <c r="BN543" s="53">
        <f t="shared" si="281"/>
        <v>0</v>
      </c>
      <c r="BO543" s="53"/>
      <c r="BP543" s="53">
        <f t="shared" si="279"/>
        <v>0</v>
      </c>
      <c r="BQ543" s="53"/>
      <c r="BR543" s="53">
        <f t="shared" si="280"/>
        <v>0</v>
      </c>
    </row>
    <row r="544" spans="1:70" x14ac:dyDescent="0.2">
      <c r="A544" s="6">
        <v>8403</v>
      </c>
      <c r="B544" s="6" t="str">
        <f>+VLOOKUP(A544,masterfile!B:C,2,FALSE)</f>
        <v>Erlöse 19% USt</v>
      </c>
      <c r="D544" s="53">
        <f>+SUMIF('[1]2017'!$A:$A,$A544,'[1]2017'!$C:$C)-SUMIF('[1]2017'!$E:$E,$A544,'[1]2017'!$G:$G)</f>
        <v>0</v>
      </c>
      <c r="E544" s="53">
        <f>+SUMIF('[1]2018'!$A:$A,$A544,'[1]2018'!$C:$C)-SUMIF('[1]2018'!$E:$E,$A544,'[1]2018'!$G:$G)</f>
        <v>0</v>
      </c>
      <c r="F544" s="53">
        <f>+SUMIF('[1]2019'!$A:$A,$A544,'[1]2019'!$C:$C)-SUMIF('[1]2019'!$E:$E,$A544,'[1]2019'!$G:$G)</f>
        <v>0</v>
      </c>
      <c r="G544" s="53">
        <f>+SUMIF('[1]2020'!$A:$A,$A544,'[1]2020'!$C:$C)-SUMIF('[1]2020'!$E:$E,$A544,'[1]2020'!$G:$G)</f>
        <v>0</v>
      </c>
      <c r="H544" s="53"/>
      <c r="I544" s="53">
        <f>+(+SUMIF('[1]2021'!$A:$A,$A544,'[1]2021'!$C:$C)-SUMIF('[1]2021'!$E:$E,$A544,'[1]2021'!$G:$G))/12</f>
        <v>0</v>
      </c>
      <c r="J544" s="53">
        <f>+(+SUMIF('[1]2021'!$A:$A,$A544,'[1]2021'!$C:$C)-SUMIF('[1]2021'!$E:$E,$A544,'[1]2021'!$G:$G))/12</f>
        <v>0</v>
      </c>
      <c r="K544" s="53">
        <f>+(+SUMIF('[1]2021'!$A:$A,$A544,'[1]2021'!$C:$C)-SUMIF('[1]2021'!$E:$E,$A544,'[1]2021'!$G:$G))/12</f>
        <v>0</v>
      </c>
      <c r="L544" s="53">
        <f>+(+SUMIF('[1]2021'!$A:$A,$A544,'[1]2021'!$C:$C)-SUMIF('[1]2021'!$E:$E,$A544,'[1]2021'!$G:$G))/12</f>
        <v>0</v>
      </c>
      <c r="M544" s="53">
        <f>+(+SUMIF('[1]2021'!$A:$A,$A544,'[1]2021'!$C:$C)-SUMIF('[1]2021'!$E:$E,$A544,'[1]2021'!$G:$G))/12</f>
        <v>0</v>
      </c>
      <c r="N544" s="53">
        <f>+(+SUMIF('[1]2021'!$A:$A,$A544,'[1]2021'!$C:$C)-SUMIF('[1]2021'!$E:$E,$A544,'[1]2021'!$G:$G))/12</f>
        <v>0</v>
      </c>
      <c r="O544" s="53">
        <f>+(+SUMIF('[1]2021'!$A:$A,$A544,'[1]2021'!$C:$C)-SUMIF('[1]2021'!$E:$E,$A544,'[1]2021'!$G:$G))/12</f>
        <v>0</v>
      </c>
      <c r="P544" s="53">
        <f>+(+SUMIF('[1]2021'!$A:$A,$A544,'[1]2021'!$C:$C)-SUMIF('[1]2021'!$E:$E,$A544,'[1]2021'!$G:$G))/12</f>
        <v>0</v>
      </c>
      <c r="Q544" s="53">
        <f>+(+SUMIF('[1]2021'!$A:$A,$A544,'[1]2021'!$C:$C)-SUMIF('[1]2021'!$E:$E,$A544,'[1]2021'!$G:$G))/12</f>
        <v>0</v>
      </c>
      <c r="R544" s="53">
        <f>+(+SUMIF('[1]2021'!$A:$A,$A544,'[1]2021'!$C:$C)-SUMIF('[1]2021'!$E:$E,$A544,'[1]2021'!$G:$G))/12</f>
        <v>0</v>
      </c>
      <c r="S544" s="53">
        <f>+(+SUMIF('[1]2021'!$A:$A,$A544,'[1]2021'!$C:$C)-SUMIF('[1]2021'!$E:$E,$A544,'[1]2021'!$G:$G))/12</f>
        <v>0</v>
      </c>
      <c r="T544" s="53">
        <f>+(+SUMIF('[1]2021'!$A:$A,$A544,'[1]2021'!$C:$C)-SUMIF('[1]2021'!$E:$E,$A544,'[1]2021'!$G:$G))/12</f>
        <v>0</v>
      </c>
      <c r="U544" s="53">
        <f>+SUM(I544:INDEX(I544:T544,1,Settings!$C$4))</f>
        <v>0</v>
      </c>
      <c r="V544" s="53">
        <f t="shared" si="282"/>
        <v>0</v>
      </c>
      <c r="W544" s="53"/>
      <c r="X544" s="53">
        <f>+SUMIFS(postings!$T:$T,postings!$C:$C,'pl-data'!X$2,postings!$D:$D,'pl-data'!X$3,postings!$I:$I,'pl-data'!$A544)-SUMIFS(postings!$W:$W,postings!$C:$C,'pl-data'!X$2,postings!$D:$D,'pl-data'!X$3,postings!$M:$M,'pl-data'!$A544)</f>
        <v>0</v>
      </c>
      <c r="Y544" s="53">
        <f>+SUMIFS(postings!$T:$T,postings!$C:$C,'pl-data'!Y$2,postings!$D:$D,'pl-data'!Y$3,postings!$I:$I,'pl-data'!$A544)-SUMIFS(postings!$W:$W,postings!$C:$C,'pl-data'!Y$2,postings!$D:$D,'pl-data'!Y$3,postings!$M:$M,'pl-data'!$A544)</f>
        <v>0</v>
      </c>
      <c r="Z544" s="53">
        <f>+SUMIFS(postings!$T:$T,postings!$C:$C,'pl-data'!Z$2,postings!$D:$D,'pl-data'!Z$3,postings!$I:$I,'pl-data'!$A544)-SUMIFS(postings!$W:$W,postings!$C:$C,'pl-data'!Z$2,postings!$D:$D,'pl-data'!Z$3,postings!$M:$M,'pl-data'!$A544)</f>
        <v>0</v>
      </c>
      <c r="AA544" s="53">
        <f>+SUMIFS(postings!$T:$T,postings!$C:$C,'pl-data'!AA$2,postings!$D:$D,'pl-data'!AA$3,postings!$I:$I,'pl-data'!$A544)-SUMIFS(postings!$W:$W,postings!$C:$C,'pl-data'!AA$2,postings!$D:$D,'pl-data'!AA$3,postings!$M:$M,'pl-data'!$A544)</f>
        <v>0</v>
      </c>
      <c r="AB544" s="53">
        <f>+SUMIFS(postings!$T:$T,postings!$C:$C,'pl-data'!AB$2,postings!$D:$D,'pl-data'!AB$3,postings!$I:$I,'pl-data'!$A544)-SUMIFS(postings!$W:$W,postings!$C:$C,'pl-data'!AB$2,postings!$D:$D,'pl-data'!AB$3,postings!$M:$M,'pl-data'!$A544)</f>
        <v>0</v>
      </c>
      <c r="AC544" s="53">
        <f>+SUMIFS(postings!$T:$T,postings!$C:$C,'pl-data'!AC$2,postings!$D:$D,'pl-data'!AC$3,postings!$I:$I,'pl-data'!$A544)-SUMIFS(postings!$W:$W,postings!$C:$C,'pl-data'!AC$2,postings!$D:$D,'pl-data'!AC$3,postings!$M:$M,'pl-data'!$A544)</f>
        <v>0</v>
      </c>
      <c r="AD544" s="53">
        <f>+SUMIFS(postings!$T:$T,postings!$C:$C,'pl-data'!AD$2,postings!$D:$D,'pl-data'!AD$3,postings!$I:$I,'pl-data'!$A544)-SUMIFS(postings!$W:$W,postings!$C:$C,'pl-data'!AD$2,postings!$D:$D,'pl-data'!AD$3,postings!$M:$M,'pl-data'!$A544)</f>
        <v>0</v>
      </c>
      <c r="AE544" s="53">
        <f>+SUMIFS(postings!$T:$T,postings!$C:$C,'pl-data'!AE$2,postings!$D:$D,'pl-data'!AE$3,postings!$I:$I,'pl-data'!$A544)-SUMIFS(postings!$W:$W,postings!$C:$C,'pl-data'!AE$2,postings!$D:$D,'pl-data'!AE$3,postings!$M:$M,'pl-data'!$A544)</f>
        <v>0</v>
      </c>
      <c r="AF544" s="53">
        <f>+SUMIFS(postings!$T:$T,postings!$C:$C,'pl-data'!AF$2,postings!$D:$D,'pl-data'!AF$3,postings!$I:$I,'pl-data'!$A544)-SUMIFS(postings!$W:$W,postings!$C:$C,'pl-data'!AF$2,postings!$D:$D,'pl-data'!AF$3,postings!$M:$M,'pl-data'!$A544)</f>
        <v>0</v>
      </c>
      <c r="AG544" s="53">
        <f>+SUMIFS(postings!$T:$T,postings!$C:$C,'pl-data'!AG$2,postings!$D:$D,'pl-data'!AG$3,postings!$I:$I,'pl-data'!$A544)-SUMIFS(postings!$W:$W,postings!$C:$C,'pl-data'!AG$2,postings!$D:$D,'pl-data'!AG$3,postings!$M:$M,'pl-data'!$A544)</f>
        <v>0</v>
      </c>
      <c r="AH544" s="53">
        <f>+SUMIFS(postings!$T:$T,postings!$C:$C,'pl-data'!AH$2,postings!$D:$D,'pl-data'!AH$3,postings!$I:$I,'pl-data'!$A544)-SUMIFS(postings!$W:$W,postings!$C:$C,'pl-data'!AH$2,postings!$D:$D,'pl-data'!AH$3,postings!$M:$M,'pl-data'!$A544)</f>
        <v>0</v>
      </c>
      <c r="AI544" s="53">
        <f>+SUMIFS(postings!$T:$T,postings!$C:$C,'pl-data'!AI$2,postings!$D:$D,'pl-data'!AI$3,postings!$I:$I,'pl-data'!$A544)-SUMIFS(postings!$W:$W,postings!$C:$C,'pl-data'!AI$2,postings!$D:$D,'pl-data'!AI$3,postings!$M:$M,'pl-data'!$A544)</f>
        <v>0</v>
      </c>
      <c r="AJ544" s="53">
        <f>+SUM(X544:INDEX(X544:AI544,1,Settings!$C$4))</f>
        <v>0</v>
      </c>
      <c r="AK544" s="53">
        <f t="shared" si="283"/>
        <v>0</v>
      </c>
      <c r="AL544" s="53"/>
      <c r="AM544" s="53">
        <f t="shared" si="249"/>
        <v>0</v>
      </c>
      <c r="AN544" s="53">
        <f t="shared" si="250"/>
        <v>0</v>
      </c>
      <c r="AO544" s="53">
        <f t="shared" si="251"/>
        <v>0</v>
      </c>
      <c r="AP544" s="53">
        <f t="shared" si="252"/>
        <v>0</v>
      </c>
      <c r="AQ544" s="53">
        <f t="shared" si="253"/>
        <v>0</v>
      </c>
      <c r="AR544" s="53">
        <f t="shared" si="254"/>
        <v>0</v>
      </c>
      <c r="AS544" s="53">
        <f t="shared" si="255"/>
        <v>0</v>
      </c>
      <c r="AT544" s="53">
        <f t="shared" si="256"/>
        <v>0</v>
      </c>
      <c r="AU544" s="53">
        <f t="shared" si="257"/>
        <v>0</v>
      </c>
      <c r="AV544" s="53">
        <f t="shared" si="258"/>
        <v>0</v>
      </c>
      <c r="AW544" s="53">
        <f t="shared" si="259"/>
        <v>0</v>
      </c>
      <c r="AX544" s="53">
        <f t="shared" si="260"/>
        <v>0</v>
      </c>
      <c r="AY544" s="53">
        <f>+SUM(AM544:INDEX(AM544:AX544,1,Settings!$C$4))</f>
        <v>0</v>
      </c>
      <c r="AZ544" s="53">
        <f t="shared" si="284"/>
        <v>0</v>
      </c>
      <c r="BA544" s="53"/>
      <c r="BB544" s="53">
        <f t="shared" si="267"/>
        <v>0</v>
      </c>
      <c r="BC544" s="53">
        <f t="shared" si="268"/>
        <v>0</v>
      </c>
      <c r="BD544" s="53">
        <f t="shared" si="269"/>
        <v>0</v>
      </c>
      <c r="BE544" s="53">
        <f t="shared" si="270"/>
        <v>0</v>
      </c>
      <c r="BF544" s="53">
        <f t="shared" si="271"/>
        <v>0</v>
      </c>
      <c r="BG544" s="53">
        <f t="shared" si="272"/>
        <v>0</v>
      </c>
      <c r="BH544" s="53">
        <f t="shared" si="273"/>
        <v>0</v>
      </c>
      <c r="BI544" s="53">
        <f t="shared" si="274"/>
        <v>0</v>
      </c>
      <c r="BJ544" s="53">
        <f t="shared" si="275"/>
        <v>0</v>
      </c>
      <c r="BK544" s="53">
        <f t="shared" si="276"/>
        <v>0</v>
      </c>
      <c r="BL544" s="53">
        <f t="shared" si="277"/>
        <v>0</v>
      </c>
      <c r="BM544" s="53">
        <f t="shared" si="278"/>
        <v>0</v>
      </c>
      <c r="BN544" s="53">
        <f t="shared" si="281"/>
        <v>0</v>
      </c>
      <c r="BO544" s="53"/>
      <c r="BP544" s="53">
        <f t="shared" si="279"/>
        <v>0</v>
      </c>
      <c r="BQ544" s="53"/>
      <c r="BR544" s="53">
        <f t="shared" si="280"/>
        <v>0</v>
      </c>
    </row>
    <row r="545" spans="1:70" x14ac:dyDescent="0.2">
      <c r="A545" s="6">
        <v>8404</v>
      </c>
      <c r="B545" s="6" t="str">
        <f>+VLOOKUP(A545,masterfile!B:C,2,FALSE)</f>
        <v>Erlöse 19% USt</v>
      </c>
      <c r="D545" s="53">
        <f>+SUMIF('[1]2017'!$A:$A,$A545,'[1]2017'!$C:$C)-SUMIF('[1]2017'!$E:$E,$A545,'[1]2017'!$G:$G)</f>
        <v>0</v>
      </c>
      <c r="E545" s="53">
        <f>+SUMIF('[1]2018'!$A:$A,$A545,'[1]2018'!$C:$C)-SUMIF('[1]2018'!$E:$E,$A545,'[1]2018'!$G:$G)</f>
        <v>0</v>
      </c>
      <c r="F545" s="53">
        <f>+SUMIF('[1]2019'!$A:$A,$A545,'[1]2019'!$C:$C)-SUMIF('[1]2019'!$E:$E,$A545,'[1]2019'!$G:$G)</f>
        <v>0</v>
      </c>
      <c r="G545" s="53">
        <f>+SUMIF('[1]2020'!$A:$A,$A545,'[1]2020'!$C:$C)-SUMIF('[1]2020'!$E:$E,$A545,'[1]2020'!$G:$G)</f>
        <v>0</v>
      </c>
      <c r="H545" s="53"/>
      <c r="I545" s="53">
        <f>+(+SUMIF('[1]2021'!$A:$A,$A545,'[1]2021'!$C:$C)-SUMIF('[1]2021'!$E:$E,$A545,'[1]2021'!$G:$G))/12</f>
        <v>0</v>
      </c>
      <c r="J545" s="53">
        <f>+(+SUMIF('[1]2021'!$A:$A,$A545,'[1]2021'!$C:$C)-SUMIF('[1]2021'!$E:$E,$A545,'[1]2021'!$G:$G))/12</f>
        <v>0</v>
      </c>
      <c r="K545" s="53">
        <f>+(+SUMIF('[1]2021'!$A:$A,$A545,'[1]2021'!$C:$C)-SUMIF('[1]2021'!$E:$E,$A545,'[1]2021'!$G:$G))/12</f>
        <v>0</v>
      </c>
      <c r="L545" s="53">
        <f>+(+SUMIF('[1]2021'!$A:$A,$A545,'[1]2021'!$C:$C)-SUMIF('[1]2021'!$E:$E,$A545,'[1]2021'!$G:$G))/12</f>
        <v>0</v>
      </c>
      <c r="M545" s="53">
        <f>+(+SUMIF('[1]2021'!$A:$A,$A545,'[1]2021'!$C:$C)-SUMIF('[1]2021'!$E:$E,$A545,'[1]2021'!$G:$G))/12</f>
        <v>0</v>
      </c>
      <c r="N545" s="53">
        <f>+(+SUMIF('[1]2021'!$A:$A,$A545,'[1]2021'!$C:$C)-SUMIF('[1]2021'!$E:$E,$A545,'[1]2021'!$G:$G))/12</f>
        <v>0</v>
      </c>
      <c r="O545" s="53">
        <f>+(+SUMIF('[1]2021'!$A:$A,$A545,'[1]2021'!$C:$C)-SUMIF('[1]2021'!$E:$E,$A545,'[1]2021'!$G:$G))/12</f>
        <v>0</v>
      </c>
      <c r="P545" s="53">
        <f>+(+SUMIF('[1]2021'!$A:$A,$A545,'[1]2021'!$C:$C)-SUMIF('[1]2021'!$E:$E,$A545,'[1]2021'!$G:$G))/12</f>
        <v>0</v>
      </c>
      <c r="Q545" s="53">
        <f>+(+SUMIF('[1]2021'!$A:$A,$A545,'[1]2021'!$C:$C)-SUMIF('[1]2021'!$E:$E,$A545,'[1]2021'!$G:$G))/12</f>
        <v>0</v>
      </c>
      <c r="R545" s="53">
        <f>+(+SUMIF('[1]2021'!$A:$A,$A545,'[1]2021'!$C:$C)-SUMIF('[1]2021'!$E:$E,$A545,'[1]2021'!$G:$G))/12</f>
        <v>0</v>
      </c>
      <c r="S545" s="53">
        <f>+(+SUMIF('[1]2021'!$A:$A,$A545,'[1]2021'!$C:$C)-SUMIF('[1]2021'!$E:$E,$A545,'[1]2021'!$G:$G))/12</f>
        <v>0</v>
      </c>
      <c r="T545" s="53">
        <f>+(+SUMIF('[1]2021'!$A:$A,$A545,'[1]2021'!$C:$C)-SUMIF('[1]2021'!$E:$E,$A545,'[1]2021'!$G:$G))/12</f>
        <v>0</v>
      </c>
      <c r="U545" s="53">
        <f>+SUM(I545:INDEX(I545:T545,1,Settings!$C$4))</f>
        <v>0</v>
      </c>
      <c r="V545" s="53">
        <f t="shared" si="282"/>
        <v>0</v>
      </c>
      <c r="W545" s="53"/>
      <c r="X545" s="53">
        <f>+SUMIFS(postings!$T:$T,postings!$C:$C,'pl-data'!X$2,postings!$D:$D,'pl-data'!X$3,postings!$I:$I,'pl-data'!$A545)-SUMIFS(postings!$W:$W,postings!$C:$C,'pl-data'!X$2,postings!$D:$D,'pl-data'!X$3,postings!$M:$M,'pl-data'!$A545)</f>
        <v>0</v>
      </c>
      <c r="Y545" s="53">
        <f>+SUMIFS(postings!$T:$T,postings!$C:$C,'pl-data'!Y$2,postings!$D:$D,'pl-data'!Y$3,postings!$I:$I,'pl-data'!$A545)-SUMIFS(postings!$W:$W,postings!$C:$C,'pl-data'!Y$2,postings!$D:$D,'pl-data'!Y$3,postings!$M:$M,'pl-data'!$A545)</f>
        <v>0</v>
      </c>
      <c r="Z545" s="53">
        <f>+SUMIFS(postings!$T:$T,postings!$C:$C,'pl-data'!Z$2,postings!$D:$D,'pl-data'!Z$3,postings!$I:$I,'pl-data'!$A545)-SUMIFS(postings!$W:$W,postings!$C:$C,'pl-data'!Z$2,postings!$D:$D,'pl-data'!Z$3,postings!$M:$M,'pl-data'!$A545)</f>
        <v>0</v>
      </c>
      <c r="AA545" s="53">
        <f>+SUMIFS(postings!$T:$T,postings!$C:$C,'pl-data'!AA$2,postings!$D:$D,'pl-data'!AA$3,postings!$I:$I,'pl-data'!$A545)-SUMIFS(postings!$W:$W,postings!$C:$C,'pl-data'!AA$2,postings!$D:$D,'pl-data'!AA$3,postings!$M:$M,'pl-data'!$A545)</f>
        <v>0</v>
      </c>
      <c r="AB545" s="53">
        <f>+SUMIFS(postings!$T:$T,postings!$C:$C,'pl-data'!AB$2,postings!$D:$D,'pl-data'!AB$3,postings!$I:$I,'pl-data'!$A545)-SUMIFS(postings!$W:$W,postings!$C:$C,'pl-data'!AB$2,postings!$D:$D,'pl-data'!AB$3,postings!$M:$M,'pl-data'!$A545)</f>
        <v>0</v>
      </c>
      <c r="AC545" s="53">
        <f>+SUMIFS(postings!$T:$T,postings!$C:$C,'pl-data'!AC$2,postings!$D:$D,'pl-data'!AC$3,postings!$I:$I,'pl-data'!$A545)-SUMIFS(postings!$W:$W,postings!$C:$C,'pl-data'!AC$2,postings!$D:$D,'pl-data'!AC$3,postings!$M:$M,'pl-data'!$A545)</f>
        <v>0</v>
      </c>
      <c r="AD545" s="53">
        <f>+SUMIFS(postings!$T:$T,postings!$C:$C,'pl-data'!AD$2,postings!$D:$D,'pl-data'!AD$3,postings!$I:$I,'pl-data'!$A545)-SUMIFS(postings!$W:$W,postings!$C:$C,'pl-data'!AD$2,postings!$D:$D,'pl-data'!AD$3,postings!$M:$M,'pl-data'!$A545)</f>
        <v>0</v>
      </c>
      <c r="AE545" s="53">
        <f>+SUMIFS(postings!$T:$T,postings!$C:$C,'pl-data'!AE$2,postings!$D:$D,'pl-data'!AE$3,postings!$I:$I,'pl-data'!$A545)-SUMIFS(postings!$W:$W,postings!$C:$C,'pl-data'!AE$2,postings!$D:$D,'pl-data'!AE$3,postings!$M:$M,'pl-data'!$A545)</f>
        <v>0</v>
      </c>
      <c r="AF545" s="53">
        <f>+SUMIFS(postings!$T:$T,postings!$C:$C,'pl-data'!AF$2,postings!$D:$D,'pl-data'!AF$3,postings!$I:$I,'pl-data'!$A545)-SUMIFS(postings!$W:$W,postings!$C:$C,'pl-data'!AF$2,postings!$D:$D,'pl-data'!AF$3,postings!$M:$M,'pl-data'!$A545)</f>
        <v>0</v>
      </c>
      <c r="AG545" s="53">
        <f>+SUMIFS(postings!$T:$T,postings!$C:$C,'pl-data'!AG$2,postings!$D:$D,'pl-data'!AG$3,postings!$I:$I,'pl-data'!$A545)-SUMIFS(postings!$W:$W,postings!$C:$C,'pl-data'!AG$2,postings!$D:$D,'pl-data'!AG$3,postings!$M:$M,'pl-data'!$A545)</f>
        <v>0</v>
      </c>
      <c r="AH545" s="53">
        <f>+SUMIFS(postings!$T:$T,postings!$C:$C,'pl-data'!AH$2,postings!$D:$D,'pl-data'!AH$3,postings!$I:$I,'pl-data'!$A545)-SUMIFS(postings!$W:$W,postings!$C:$C,'pl-data'!AH$2,postings!$D:$D,'pl-data'!AH$3,postings!$M:$M,'pl-data'!$A545)</f>
        <v>0</v>
      </c>
      <c r="AI545" s="53">
        <f>+SUMIFS(postings!$T:$T,postings!$C:$C,'pl-data'!AI$2,postings!$D:$D,'pl-data'!AI$3,postings!$I:$I,'pl-data'!$A545)-SUMIFS(postings!$W:$W,postings!$C:$C,'pl-data'!AI$2,postings!$D:$D,'pl-data'!AI$3,postings!$M:$M,'pl-data'!$A545)</f>
        <v>0</v>
      </c>
      <c r="AJ545" s="53">
        <f>+SUM(X545:INDEX(X545:AI545,1,Settings!$C$4))</f>
        <v>0</v>
      </c>
      <c r="AK545" s="53">
        <f t="shared" si="283"/>
        <v>0</v>
      </c>
      <c r="AL545" s="53"/>
      <c r="AM545" s="53">
        <f t="shared" si="249"/>
        <v>0</v>
      </c>
      <c r="AN545" s="53">
        <f t="shared" si="250"/>
        <v>0</v>
      </c>
      <c r="AO545" s="53">
        <f t="shared" si="251"/>
        <v>0</v>
      </c>
      <c r="AP545" s="53">
        <f t="shared" si="252"/>
        <v>0</v>
      </c>
      <c r="AQ545" s="53">
        <f t="shared" si="253"/>
        <v>0</v>
      </c>
      <c r="AR545" s="53">
        <f t="shared" si="254"/>
        <v>0</v>
      </c>
      <c r="AS545" s="53">
        <f t="shared" si="255"/>
        <v>0</v>
      </c>
      <c r="AT545" s="53">
        <f t="shared" si="256"/>
        <v>0</v>
      </c>
      <c r="AU545" s="53">
        <f t="shared" si="257"/>
        <v>0</v>
      </c>
      <c r="AV545" s="53">
        <f t="shared" si="258"/>
        <v>0</v>
      </c>
      <c r="AW545" s="53">
        <f t="shared" si="259"/>
        <v>0</v>
      </c>
      <c r="AX545" s="53">
        <f t="shared" si="260"/>
        <v>0</v>
      </c>
      <c r="AY545" s="53">
        <f>+SUM(AM545:INDEX(AM545:AX545,1,Settings!$C$4))</f>
        <v>0</v>
      </c>
      <c r="AZ545" s="53">
        <f t="shared" si="284"/>
        <v>0</v>
      </c>
      <c r="BA545" s="53"/>
      <c r="BB545" s="53">
        <f t="shared" si="267"/>
        <v>0</v>
      </c>
      <c r="BC545" s="53">
        <f t="shared" si="268"/>
        <v>0</v>
      </c>
      <c r="BD545" s="53">
        <f t="shared" si="269"/>
        <v>0</v>
      </c>
      <c r="BE545" s="53">
        <f t="shared" si="270"/>
        <v>0</v>
      </c>
      <c r="BF545" s="53">
        <f t="shared" si="271"/>
        <v>0</v>
      </c>
      <c r="BG545" s="53">
        <f t="shared" si="272"/>
        <v>0</v>
      </c>
      <c r="BH545" s="53">
        <f t="shared" si="273"/>
        <v>0</v>
      </c>
      <c r="BI545" s="53">
        <f t="shared" si="274"/>
        <v>0</v>
      </c>
      <c r="BJ545" s="53">
        <f t="shared" si="275"/>
        <v>0</v>
      </c>
      <c r="BK545" s="53">
        <f t="shared" si="276"/>
        <v>0</v>
      </c>
      <c r="BL545" s="53">
        <f t="shared" si="277"/>
        <v>0</v>
      </c>
      <c r="BM545" s="53">
        <f t="shared" si="278"/>
        <v>0</v>
      </c>
      <c r="BN545" s="53">
        <f t="shared" si="281"/>
        <v>0</v>
      </c>
      <c r="BO545" s="53"/>
      <c r="BP545" s="53">
        <f t="shared" si="279"/>
        <v>0</v>
      </c>
      <c r="BQ545" s="53"/>
      <c r="BR545" s="53">
        <f t="shared" si="280"/>
        <v>0</v>
      </c>
    </row>
    <row r="546" spans="1:70" x14ac:dyDescent="0.2">
      <c r="A546" s="6">
        <v>8405</v>
      </c>
      <c r="B546" s="6" t="str">
        <f>+VLOOKUP(A546,masterfile!B:C,2,FALSE)</f>
        <v>Erlöse 19% USt</v>
      </c>
      <c r="D546" s="53">
        <f>+SUMIF('[1]2017'!$A:$A,$A546,'[1]2017'!$C:$C)-SUMIF('[1]2017'!$E:$E,$A546,'[1]2017'!$G:$G)</f>
        <v>0</v>
      </c>
      <c r="E546" s="53">
        <f>+SUMIF('[1]2018'!$A:$A,$A546,'[1]2018'!$C:$C)-SUMIF('[1]2018'!$E:$E,$A546,'[1]2018'!$G:$G)</f>
        <v>0</v>
      </c>
      <c r="F546" s="53">
        <f>+SUMIF('[1]2019'!$A:$A,$A546,'[1]2019'!$C:$C)-SUMIF('[1]2019'!$E:$E,$A546,'[1]2019'!$G:$G)</f>
        <v>0</v>
      </c>
      <c r="G546" s="53">
        <f>+SUMIF('[1]2020'!$A:$A,$A546,'[1]2020'!$C:$C)-SUMIF('[1]2020'!$E:$E,$A546,'[1]2020'!$G:$G)</f>
        <v>0</v>
      </c>
      <c r="H546" s="53"/>
      <c r="I546" s="53">
        <f>+(+SUMIF('[1]2021'!$A:$A,$A546,'[1]2021'!$C:$C)-SUMIF('[1]2021'!$E:$E,$A546,'[1]2021'!$G:$G))/12</f>
        <v>0</v>
      </c>
      <c r="J546" s="53">
        <f>+(+SUMIF('[1]2021'!$A:$A,$A546,'[1]2021'!$C:$C)-SUMIF('[1]2021'!$E:$E,$A546,'[1]2021'!$G:$G))/12</f>
        <v>0</v>
      </c>
      <c r="K546" s="53">
        <f>+(+SUMIF('[1]2021'!$A:$A,$A546,'[1]2021'!$C:$C)-SUMIF('[1]2021'!$E:$E,$A546,'[1]2021'!$G:$G))/12</f>
        <v>0</v>
      </c>
      <c r="L546" s="53">
        <f>+(+SUMIF('[1]2021'!$A:$A,$A546,'[1]2021'!$C:$C)-SUMIF('[1]2021'!$E:$E,$A546,'[1]2021'!$G:$G))/12</f>
        <v>0</v>
      </c>
      <c r="M546" s="53">
        <f>+(+SUMIF('[1]2021'!$A:$A,$A546,'[1]2021'!$C:$C)-SUMIF('[1]2021'!$E:$E,$A546,'[1]2021'!$G:$G))/12</f>
        <v>0</v>
      </c>
      <c r="N546" s="53">
        <f>+(+SUMIF('[1]2021'!$A:$A,$A546,'[1]2021'!$C:$C)-SUMIF('[1]2021'!$E:$E,$A546,'[1]2021'!$G:$G))/12</f>
        <v>0</v>
      </c>
      <c r="O546" s="53">
        <f>+(+SUMIF('[1]2021'!$A:$A,$A546,'[1]2021'!$C:$C)-SUMIF('[1]2021'!$E:$E,$A546,'[1]2021'!$G:$G))/12</f>
        <v>0</v>
      </c>
      <c r="P546" s="53">
        <f>+(+SUMIF('[1]2021'!$A:$A,$A546,'[1]2021'!$C:$C)-SUMIF('[1]2021'!$E:$E,$A546,'[1]2021'!$G:$G))/12</f>
        <v>0</v>
      </c>
      <c r="Q546" s="53">
        <f>+(+SUMIF('[1]2021'!$A:$A,$A546,'[1]2021'!$C:$C)-SUMIF('[1]2021'!$E:$E,$A546,'[1]2021'!$G:$G))/12</f>
        <v>0</v>
      </c>
      <c r="R546" s="53">
        <f>+(+SUMIF('[1]2021'!$A:$A,$A546,'[1]2021'!$C:$C)-SUMIF('[1]2021'!$E:$E,$A546,'[1]2021'!$G:$G))/12</f>
        <v>0</v>
      </c>
      <c r="S546" s="53">
        <f>+(+SUMIF('[1]2021'!$A:$A,$A546,'[1]2021'!$C:$C)-SUMIF('[1]2021'!$E:$E,$A546,'[1]2021'!$G:$G))/12</f>
        <v>0</v>
      </c>
      <c r="T546" s="53">
        <f>+(+SUMIF('[1]2021'!$A:$A,$A546,'[1]2021'!$C:$C)-SUMIF('[1]2021'!$E:$E,$A546,'[1]2021'!$G:$G))/12</f>
        <v>0</v>
      </c>
      <c r="U546" s="53">
        <f>+SUM(I546:INDEX(I546:T546,1,Settings!$C$4))</f>
        <v>0</v>
      </c>
      <c r="V546" s="53">
        <f t="shared" si="282"/>
        <v>0</v>
      </c>
      <c r="W546" s="53"/>
      <c r="X546" s="53">
        <f>+SUMIFS(postings!$T:$T,postings!$C:$C,'pl-data'!X$2,postings!$D:$D,'pl-data'!X$3,postings!$I:$I,'pl-data'!$A546)-SUMIFS(postings!$W:$W,postings!$C:$C,'pl-data'!X$2,postings!$D:$D,'pl-data'!X$3,postings!$M:$M,'pl-data'!$A546)</f>
        <v>0</v>
      </c>
      <c r="Y546" s="53">
        <f>+SUMIFS(postings!$T:$T,postings!$C:$C,'pl-data'!Y$2,postings!$D:$D,'pl-data'!Y$3,postings!$I:$I,'pl-data'!$A546)-SUMIFS(postings!$W:$W,postings!$C:$C,'pl-data'!Y$2,postings!$D:$D,'pl-data'!Y$3,postings!$M:$M,'pl-data'!$A546)</f>
        <v>0</v>
      </c>
      <c r="Z546" s="53">
        <f>+SUMIFS(postings!$T:$T,postings!$C:$C,'pl-data'!Z$2,postings!$D:$D,'pl-data'!Z$3,postings!$I:$I,'pl-data'!$A546)-SUMIFS(postings!$W:$W,postings!$C:$C,'pl-data'!Z$2,postings!$D:$D,'pl-data'!Z$3,postings!$M:$M,'pl-data'!$A546)</f>
        <v>0</v>
      </c>
      <c r="AA546" s="53">
        <f>+SUMIFS(postings!$T:$T,postings!$C:$C,'pl-data'!AA$2,postings!$D:$D,'pl-data'!AA$3,postings!$I:$I,'pl-data'!$A546)-SUMIFS(postings!$W:$W,postings!$C:$C,'pl-data'!AA$2,postings!$D:$D,'pl-data'!AA$3,postings!$M:$M,'pl-data'!$A546)</f>
        <v>0</v>
      </c>
      <c r="AB546" s="53">
        <f>+SUMIFS(postings!$T:$T,postings!$C:$C,'pl-data'!AB$2,postings!$D:$D,'pl-data'!AB$3,postings!$I:$I,'pl-data'!$A546)-SUMIFS(postings!$W:$W,postings!$C:$C,'pl-data'!AB$2,postings!$D:$D,'pl-data'!AB$3,postings!$M:$M,'pl-data'!$A546)</f>
        <v>0</v>
      </c>
      <c r="AC546" s="53">
        <f>+SUMIFS(postings!$T:$T,postings!$C:$C,'pl-data'!AC$2,postings!$D:$D,'pl-data'!AC$3,postings!$I:$I,'pl-data'!$A546)-SUMIFS(postings!$W:$W,postings!$C:$C,'pl-data'!AC$2,postings!$D:$D,'pl-data'!AC$3,postings!$M:$M,'pl-data'!$A546)</f>
        <v>0</v>
      </c>
      <c r="AD546" s="53">
        <f>+SUMIFS(postings!$T:$T,postings!$C:$C,'pl-data'!AD$2,postings!$D:$D,'pl-data'!AD$3,postings!$I:$I,'pl-data'!$A546)-SUMIFS(postings!$W:$W,postings!$C:$C,'pl-data'!AD$2,postings!$D:$D,'pl-data'!AD$3,postings!$M:$M,'pl-data'!$A546)</f>
        <v>0</v>
      </c>
      <c r="AE546" s="53">
        <f>+SUMIFS(postings!$T:$T,postings!$C:$C,'pl-data'!AE$2,postings!$D:$D,'pl-data'!AE$3,postings!$I:$I,'pl-data'!$A546)-SUMIFS(postings!$W:$W,postings!$C:$C,'pl-data'!AE$2,postings!$D:$D,'pl-data'!AE$3,postings!$M:$M,'pl-data'!$A546)</f>
        <v>0</v>
      </c>
      <c r="AF546" s="53">
        <f>+SUMIFS(postings!$T:$T,postings!$C:$C,'pl-data'!AF$2,postings!$D:$D,'pl-data'!AF$3,postings!$I:$I,'pl-data'!$A546)-SUMIFS(postings!$W:$W,postings!$C:$C,'pl-data'!AF$2,postings!$D:$D,'pl-data'!AF$3,postings!$M:$M,'pl-data'!$A546)</f>
        <v>0</v>
      </c>
      <c r="AG546" s="53">
        <f>+SUMIFS(postings!$T:$T,postings!$C:$C,'pl-data'!AG$2,postings!$D:$D,'pl-data'!AG$3,postings!$I:$I,'pl-data'!$A546)-SUMIFS(postings!$W:$W,postings!$C:$C,'pl-data'!AG$2,postings!$D:$D,'pl-data'!AG$3,postings!$M:$M,'pl-data'!$A546)</f>
        <v>0</v>
      </c>
      <c r="AH546" s="53">
        <f>+SUMIFS(postings!$T:$T,postings!$C:$C,'pl-data'!AH$2,postings!$D:$D,'pl-data'!AH$3,postings!$I:$I,'pl-data'!$A546)-SUMIFS(postings!$W:$W,postings!$C:$C,'pl-data'!AH$2,postings!$D:$D,'pl-data'!AH$3,postings!$M:$M,'pl-data'!$A546)</f>
        <v>0</v>
      </c>
      <c r="AI546" s="53">
        <f>+SUMIFS(postings!$T:$T,postings!$C:$C,'pl-data'!AI$2,postings!$D:$D,'pl-data'!AI$3,postings!$I:$I,'pl-data'!$A546)-SUMIFS(postings!$W:$W,postings!$C:$C,'pl-data'!AI$2,postings!$D:$D,'pl-data'!AI$3,postings!$M:$M,'pl-data'!$A546)</f>
        <v>0</v>
      </c>
      <c r="AJ546" s="53">
        <f>+SUM(X546:INDEX(X546:AI546,1,Settings!$C$4))</f>
        <v>0</v>
      </c>
      <c r="AK546" s="53">
        <f t="shared" si="283"/>
        <v>0</v>
      </c>
      <c r="AL546" s="53"/>
      <c r="AM546" s="53">
        <f t="shared" si="249"/>
        <v>0</v>
      </c>
      <c r="AN546" s="53">
        <f t="shared" si="250"/>
        <v>0</v>
      </c>
      <c r="AO546" s="53">
        <f t="shared" si="251"/>
        <v>0</v>
      </c>
      <c r="AP546" s="53">
        <f t="shared" si="252"/>
        <v>0</v>
      </c>
      <c r="AQ546" s="53">
        <f t="shared" si="253"/>
        <v>0</v>
      </c>
      <c r="AR546" s="53">
        <f t="shared" si="254"/>
        <v>0</v>
      </c>
      <c r="AS546" s="53">
        <f t="shared" si="255"/>
        <v>0</v>
      </c>
      <c r="AT546" s="53">
        <f t="shared" si="256"/>
        <v>0</v>
      </c>
      <c r="AU546" s="53">
        <f t="shared" si="257"/>
        <v>0</v>
      </c>
      <c r="AV546" s="53">
        <f t="shared" si="258"/>
        <v>0</v>
      </c>
      <c r="AW546" s="53">
        <f t="shared" si="259"/>
        <v>0</v>
      </c>
      <c r="AX546" s="53">
        <f t="shared" si="260"/>
        <v>0</v>
      </c>
      <c r="AY546" s="53">
        <f>+SUM(AM546:INDEX(AM546:AX546,1,Settings!$C$4))</f>
        <v>0</v>
      </c>
      <c r="AZ546" s="53">
        <f t="shared" si="284"/>
        <v>0</v>
      </c>
      <c r="BA546" s="53"/>
      <c r="BB546" s="53">
        <f t="shared" si="267"/>
        <v>0</v>
      </c>
      <c r="BC546" s="53">
        <f t="shared" si="268"/>
        <v>0</v>
      </c>
      <c r="BD546" s="53">
        <f t="shared" si="269"/>
        <v>0</v>
      </c>
      <c r="BE546" s="53">
        <f t="shared" si="270"/>
        <v>0</v>
      </c>
      <c r="BF546" s="53">
        <f t="shared" si="271"/>
        <v>0</v>
      </c>
      <c r="BG546" s="53">
        <f t="shared" si="272"/>
        <v>0</v>
      </c>
      <c r="BH546" s="53">
        <f t="shared" si="273"/>
        <v>0</v>
      </c>
      <c r="BI546" s="53">
        <f t="shared" si="274"/>
        <v>0</v>
      </c>
      <c r="BJ546" s="53">
        <f t="shared" si="275"/>
        <v>0</v>
      </c>
      <c r="BK546" s="53">
        <f t="shared" si="276"/>
        <v>0</v>
      </c>
      <c r="BL546" s="53">
        <f t="shared" si="277"/>
        <v>0</v>
      </c>
      <c r="BM546" s="53">
        <f t="shared" si="278"/>
        <v>0</v>
      </c>
      <c r="BN546" s="53">
        <f t="shared" si="281"/>
        <v>0</v>
      </c>
      <c r="BO546" s="53"/>
      <c r="BP546" s="53">
        <f t="shared" si="279"/>
        <v>0</v>
      </c>
      <c r="BQ546" s="53"/>
      <c r="BR546" s="53">
        <f t="shared" si="280"/>
        <v>0</v>
      </c>
    </row>
    <row r="547" spans="1:70" x14ac:dyDescent="0.2">
      <c r="A547" s="6">
        <v>8405</v>
      </c>
      <c r="B547" s="6" t="str">
        <f>+VLOOKUP(A547,masterfile!B:C,2,FALSE)</f>
        <v>Erlöse 19% USt</v>
      </c>
      <c r="D547" s="53">
        <f>+SUMIF('[1]2017'!$A:$A,$A547,'[1]2017'!$C:$C)-SUMIF('[1]2017'!$E:$E,$A547,'[1]2017'!$G:$G)</f>
        <v>0</v>
      </c>
      <c r="E547" s="53">
        <f>+SUMIF('[1]2018'!$A:$A,$A547,'[1]2018'!$C:$C)-SUMIF('[1]2018'!$E:$E,$A547,'[1]2018'!$G:$G)</f>
        <v>0</v>
      </c>
      <c r="F547" s="53">
        <f>+SUMIF('[1]2019'!$A:$A,$A547,'[1]2019'!$C:$C)-SUMIF('[1]2019'!$E:$E,$A547,'[1]2019'!$G:$G)</f>
        <v>0</v>
      </c>
      <c r="G547" s="53">
        <f>+SUMIF('[1]2020'!$A:$A,$A547,'[1]2020'!$C:$C)-SUMIF('[1]2020'!$E:$E,$A547,'[1]2020'!$G:$G)</f>
        <v>0</v>
      </c>
      <c r="H547" s="53"/>
      <c r="I547" s="53">
        <f>+(+SUMIF('[1]2021'!$A:$A,$A547,'[1]2021'!$C:$C)-SUMIF('[1]2021'!$E:$E,$A547,'[1]2021'!$G:$G))/12</f>
        <v>0</v>
      </c>
      <c r="J547" s="53">
        <f>+(+SUMIF('[1]2021'!$A:$A,$A547,'[1]2021'!$C:$C)-SUMIF('[1]2021'!$E:$E,$A547,'[1]2021'!$G:$G))/12</f>
        <v>0</v>
      </c>
      <c r="K547" s="53">
        <f>+(+SUMIF('[1]2021'!$A:$A,$A547,'[1]2021'!$C:$C)-SUMIF('[1]2021'!$E:$E,$A547,'[1]2021'!$G:$G))/12</f>
        <v>0</v>
      </c>
      <c r="L547" s="53">
        <f>+(+SUMIF('[1]2021'!$A:$A,$A547,'[1]2021'!$C:$C)-SUMIF('[1]2021'!$E:$E,$A547,'[1]2021'!$G:$G))/12</f>
        <v>0</v>
      </c>
      <c r="M547" s="53">
        <f>+(+SUMIF('[1]2021'!$A:$A,$A547,'[1]2021'!$C:$C)-SUMIF('[1]2021'!$E:$E,$A547,'[1]2021'!$G:$G))/12</f>
        <v>0</v>
      </c>
      <c r="N547" s="53">
        <f>+(+SUMIF('[1]2021'!$A:$A,$A547,'[1]2021'!$C:$C)-SUMIF('[1]2021'!$E:$E,$A547,'[1]2021'!$G:$G))/12</f>
        <v>0</v>
      </c>
      <c r="O547" s="53">
        <f>+(+SUMIF('[1]2021'!$A:$A,$A547,'[1]2021'!$C:$C)-SUMIF('[1]2021'!$E:$E,$A547,'[1]2021'!$G:$G))/12</f>
        <v>0</v>
      </c>
      <c r="P547" s="53">
        <f>+(+SUMIF('[1]2021'!$A:$A,$A547,'[1]2021'!$C:$C)-SUMIF('[1]2021'!$E:$E,$A547,'[1]2021'!$G:$G))/12</f>
        <v>0</v>
      </c>
      <c r="Q547" s="53">
        <f>+(+SUMIF('[1]2021'!$A:$A,$A547,'[1]2021'!$C:$C)-SUMIF('[1]2021'!$E:$E,$A547,'[1]2021'!$G:$G))/12</f>
        <v>0</v>
      </c>
      <c r="R547" s="53">
        <f>+(+SUMIF('[1]2021'!$A:$A,$A547,'[1]2021'!$C:$C)-SUMIF('[1]2021'!$E:$E,$A547,'[1]2021'!$G:$G))/12</f>
        <v>0</v>
      </c>
      <c r="S547" s="53">
        <f>+(+SUMIF('[1]2021'!$A:$A,$A547,'[1]2021'!$C:$C)-SUMIF('[1]2021'!$E:$E,$A547,'[1]2021'!$G:$G))/12</f>
        <v>0</v>
      </c>
      <c r="T547" s="53">
        <f>+(+SUMIF('[1]2021'!$A:$A,$A547,'[1]2021'!$C:$C)-SUMIF('[1]2021'!$E:$E,$A547,'[1]2021'!$G:$G))/12</f>
        <v>0</v>
      </c>
      <c r="U547" s="53">
        <f>+SUM(I547:INDEX(I547:T547,1,Settings!$C$4))</f>
        <v>0</v>
      </c>
      <c r="V547" s="53">
        <f t="shared" si="282"/>
        <v>0</v>
      </c>
      <c r="W547" s="53"/>
      <c r="X547" s="53">
        <f>+SUMIFS(postings!$T:$T,postings!$C:$C,'pl-data'!X$2,postings!$D:$D,'pl-data'!X$3,postings!$I:$I,'pl-data'!$A547)-SUMIFS(postings!$W:$W,postings!$C:$C,'pl-data'!X$2,postings!$D:$D,'pl-data'!X$3,postings!$M:$M,'pl-data'!$A547)</f>
        <v>0</v>
      </c>
      <c r="Y547" s="53">
        <f>+SUMIFS(postings!$T:$T,postings!$C:$C,'pl-data'!Y$2,postings!$D:$D,'pl-data'!Y$3,postings!$I:$I,'pl-data'!$A547)-SUMIFS(postings!$W:$W,postings!$C:$C,'pl-data'!Y$2,postings!$D:$D,'pl-data'!Y$3,postings!$M:$M,'pl-data'!$A547)</f>
        <v>0</v>
      </c>
      <c r="Z547" s="53">
        <f>+SUMIFS(postings!$T:$T,postings!$C:$C,'pl-data'!Z$2,postings!$D:$D,'pl-data'!Z$3,postings!$I:$I,'pl-data'!$A547)-SUMIFS(postings!$W:$W,postings!$C:$C,'pl-data'!Z$2,postings!$D:$D,'pl-data'!Z$3,postings!$M:$M,'pl-data'!$A547)</f>
        <v>0</v>
      </c>
      <c r="AA547" s="53">
        <f>+SUMIFS(postings!$T:$T,postings!$C:$C,'pl-data'!AA$2,postings!$D:$D,'pl-data'!AA$3,postings!$I:$I,'pl-data'!$A547)-SUMIFS(postings!$W:$W,postings!$C:$C,'pl-data'!AA$2,postings!$D:$D,'pl-data'!AA$3,postings!$M:$M,'pl-data'!$A547)</f>
        <v>0</v>
      </c>
      <c r="AB547" s="53">
        <f>+SUMIFS(postings!$T:$T,postings!$C:$C,'pl-data'!AB$2,postings!$D:$D,'pl-data'!AB$3,postings!$I:$I,'pl-data'!$A547)-SUMIFS(postings!$W:$W,postings!$C:$C,'pl-data'!AB$2,postings!$D:$D,'pl-data'!AB$3,postings!$M:$M,'pl-data'!$A547)</f>
        <v>0</v>
      </c>
      <c r="AC547" s="53">
        <f>+SUMIFS(postings!$T:$T,postings!$C:$C,'pl-data'!AC$2,postings!$D:$D,'pl-data'!AC$3,postings!$I:$I,'pl-data'!$A547)-SUMIFS(postings!$W:$W,postings!$C:$C,'pl-data'!AC$2,postings!$D:$D,'pl-data'!AC$3,postings!$M:$M,'pl-data'!$A547)</f>
        <v>0</v>
      </c>
      <c r="AD547" s="53">
        <f>+SUMIFS(postings!$T:$T,postings!$C:$C,'pl-data'!AD$2,postings!$D:$D,'pl-data'!AD$3,postings!$I:$I,'pl-data'!$A547)-SUMIFS(postings!$W:$W,postings!$C:$C,'pl-data'!AD$2,postings!$D:$D,'pl-data'!AD$3,postings!$M:$M,'pl-data'!$A547)</f>
        <v>0</v>
      </c>
      <c r="AE547" s="53">
        <f>+SUMIFS(postings!$T:$T,postings!$C:$C,'pl-data'!AE$2,postings!$D:$D,'pl-data'!AE$3,postings!$I:$I,'pl-data'!$A547)-SUMIFS(postings!$W:$W,postings!$C:$C,'pl-data'!AE$2,postings!$D:$D,'pl-data'!AE$3,postings!$M:$M,'pl-data'!$A547)</f>
        <v>0</v>
      </c>
      <c r="AF547" s="53">
        <f>+SUMIFS(postings!$T:$T,postings!$C:$C,'pl-data'!AF$2,postings!$D:$D,'pl-data'!AF$3,postings!$I:$I,'pl-data'!$A547)-SUMIFS(postings!$W:$W,postings!$C:$C,'pl-data'!AF$2,postings!$D:$D,'pl-data'!AF$3,postings!$M:$M,'pl-data'!$A547)</f>
        <v>0</v>
      </c>
      <c r="AG547" s="53">
        <f>+SUMIFS(postings!$T:$T,postings!$C:$C,'pl-data'!AG$2,postings!$D:$D,'pl-data'!AG$3,postings!$I:$I,'pl-data'!$A547)-SUMIFS(postings!$W:$W,postings!$C:$C,'pl-data'!AG$2,postings!$D:$D,'pl-data'!AG$3,postings!$M:$M,'pl-data'!$A547)</f>
        <v>0</v>
      </c>
      <c r="AH547" s="53">
        <f>+SUMIFS(postings!$T:$T,postings!$C:$C,'pl-data'!AH$2,postings!$D:$D,'pl-data'!AH$3,postings!$I:$I,'pl-data'!$A547)-SUMIFS(postings!$W:$W,postings!$C:$C,'pl-data'!AH$2,postings!$D:$D,'pl-data'!AH$3,postings!$M:$M,'pl-data'!$A547)</f>
        <v>0</v>
      </c>
      <c r="AI547" s="53">
        <f>+SUMIFS(postings!$T:$T,postings!$C:$C,'pl-data'!AI$2,postings!$D:$D,'pl-data'!AI$3,postings!$I:$I,'pl-data'!$A547)-SUMIFS(postings!$W:$W,postings!$C:$C,'pl-data'!AI$2,postings!$D:$D,'pl-data'!AI$3,postings!$M:$M,'pl-data'!$A547)</f>
        <v>0</v>
      </c>
      <c r="AJ547" s="53">
        <f>+SUM(X547:INDEX(X547:AI547,1,Settings!$C$4))</f>
        <v>0</v>
      </c>
      <c r="AK547" s="53">
        <f t="shared" si="283"/>
        <v>0</v>
      </c>
      <c r="AL547" s="53"/>
      <c r="AM547" s="53">
        <f t="shared" ref="AM547:AM610" si="285">+I547*1.03</f>
        <v>0</v>
      </c>
      <c r="AN547" s="53">
        <f t="shared" ref="AN547:AN610" si="286">+J547*1.03</f>
        <v>0</v>
      </c>
      <c r="AO547" s="53">
        <f t="shared" ref="AO547:AO610" si="287">+K547*1.03</f>
        <v>0</v>
      </c>
      <c r="AP547" s="53">
        <f t="shared" ref="AP547:AP610" si="288">+L547*1.03</f>
        <v>0</v>
      </c>
      <c r="AQ547" s="53">
        <f t="shared" ref="AQ547:AQ610" si="289">+M547*1.03</f>
        <v>0</v>
      </c>
      <c r="AR547" s="53">
        <f t="shared" ref="AR547:AR610" si="290">+N547*1.03</f>
        <v>0</v>
      </c>
      <c r="AS547" s="53">
        <f t="shared" ref="AS547:AS610" si="291">+O547*1.03</f>
        <v>0</v>
      </c>
      <c r="AT547" s="53">
        <f t="shared" ref="AT547:AT610" si="292">+P547*1.03</f>
        <v>0</v>
      </c>
      <c r="AU547" s="53">
        <f t="shared" ref="AU547:AU610" si="293">+Q547*1.03</f>
        <v>0</v>
      </c>
      <c r="AV547" s="53">
        <f t="shared" ref="AV547:AV610" si="294">+R547*1.03</f>
        <v>0</v>
      </c>
      <c r="AW547" s="53">
        <f t="shared" ref="AW547:AW610" si="295">+S547*1.03</f>
        <v>0</v>
      </c>
      <c r="AX547" s="53">
        <f t="shared" ref="AX547:AX610" si="296">+T547*1.03</f>
        <v>0</v>
      </c>
      <c r="AY547" s="53">
        <f>+SUM(AM547:INDEX(AM547:AX547,1,Settings!$C$4))</f>
        <v>0</v>
      </c>
      <c r="AZ547" s="53">
        <f t="shared" si="284"/>
        <v>0</v>
      </c>
      <c r="BA547" s="53"/>
      <c r="BB547" s="53">
        <f t="shared" si="267"/>
        <v>0</v>
      </c>
      <c r="BC547" s="53">
        <f t="shared" si="268"/>
        <v>0</v>
      </c>
      <c r="BD547" s="53">
        <f t="shared" si="269"/>
        <v>0</v>
      </c>
      <c r="BE547" s="53">
        <f t="shared" si="270"/>
        <v>0</v>
      </c>
      <c r="BF547" s="53">
        <f t="shared" si="271"/>
        <v>0</v>
      </c>
      <c r="BG547" s="53">
        <f t="shared" si="272"/>
        <v>0</v>
      </c>
      <c r="BH547" s="53">
        <f t="shared" si="273"/>
        <v>0</v>
      </c>
      <c r="BI547" s="53">
        <f t="shared" si="274"/>
        <v>0</v>
      </c>
      <c r="BJ547" s="53">
        <f t="shared" si="275"/>
        <v>0</v>
      </c>
      <c r="BK547" s="53">
        <f t="shared" si="276"/>
        <v>0</v>
      </c>
      <c r="BL547" s="53">
        <f t="shared" si="277"/>
        <v>0</v>
      </c>
      <c r="BM547" s="53">
        <f t="shared" si="278"/>
        <v>0</v>
      </c>
      <c r="BN547" s="53">
        <f t="shared" si="281"/>
        <v>0</v>
      </c>
      <c r="BO547" s="53"/>
      <c r="BP547" s="53">
        <f t="shared" si="279"/>
        <v>0</v>
      </c>
      <c r="BQ547" s="53"/>
      <c r="BR547" s="53">
        <f t="shared" si="280"/>
        <v>0</v>
      </c>
    </row>
    <row r="548" spans="1:70" x14ac:dyDescent="0.2">
      <c r="A548" s="6">
        <v>8406</v>
      </c>
      <c r="B548" s="6" t="str">
        <f>+VLOOKUP(A548,masterfile!B:C,2,FALSE)</f>
        <v>Erlöse 19% USt</v>
      </c>
      <c r="D548" s="53">
        <f>+SUMIF('[1]2017'!$A:$A,$A548,'[1]2017'!$C:$C)-SUMIF('[1]2017'!$E:$E,$A548,'[1]2017'!$G:$G)</f>
        <v>0</v>
      </c>
      <c r="E548" s="53">
        <f>+SUMIF('[1]2018'!$A:$A,$A548,'[1]2018'!$C:$C)-SUMIF('[1]2018'!$E:$E,$A548,'[1]2018'!$G:$G)</f>
        <v>0</v>
      </c>
      <c r="F548" s="53">
        <f>+SUMIF('[1]2019'!$A:$A,$A548,'[1]2019'!$C:$C)-SUMIF('[1]2019'!$E:$E,$A548,'[1]2019'!$G:$G)</f>
        <v>0</v>
      </c>
      <c r="G548" s="53">
        <f>+SUMIF('[1]2020'!$A:$A,$A548,'[1]2020'!$C:$C)-SUMIF('[1]2020'!$E:$E,$A548,'[1]2020'!$G:$G)</f>
        <v>0</v>
      </c>
      <c r="H548" s="53"/>
      <c r="I548" s="53">
        <f>+(+SUMIF('[1]2021'!$A:$A,$A548,'[1]2021'!$C:$C)-SUMIF('[1]2021'!$E:$E,$A548,'[1]2021'!$G:$G))/12</f>
        <v>0</v>
      </c>
      <c r="J548" s="53">
        <f>+(+SUMIF('[1]2021'!$A:$A,$A548,'[1]2021'!$C:$C)-SUMIF('[1]2021'!$E:$E,$A548,'[1]2021'!$G:$G))/12</f>
        <v>0</v>
      </c>
      <c r="K548" s="53">
        <f>+(+SUMIF('[1]2021'!$A:$A,$A548,'[1]2021'!$C:$C)-SUMIF('[1]2021'!$E:$E,$A548,'[1]2021'!$G:$G))/12</f>
        <v>0</v>
      </c>
      <c r="L548" s="53">
        <f>+(+SUMIF('[1]2021'!$A:$A,$A548,'[1]2021'!$C:$C)-SUMIF('[1]2021'!$E:$E,$A548,'[1]2021'!$G:$G))/12</f>
        <v>0</v>
      </c>
      <c r="M548" s="53">
        <f>+(+SUMIF('[1]2021'!$A:$A,$A548,'[1]2021'!$C:$C)-SUMIF('[1]2021'!$E:$E,$A548,'[1]2021'!$G:$G))/12</f>
        <v>0</v>
      </c>
      <c r="N548" s="53">
        <f>+(+SUMIF('[1]2021'!$A:$A,$A548,'[1]2021'!$C:$C)-SUMIF('[1]2021'!$E:$E,$A548,'[1]2021'!$G:$G))/12</f>
        <v>0</v>
      </c>
      <c r="O548" s="53">
        <f>+(+SUMIF('[1]2021'!$A:$A,$A548,'[1]2021'!$C:$C)-SUMIF('[1]2021'!$E:$E,$A548,'[1]2021'!$G:$G))/12</f>
        <v>0</v>
      </c>
      <c r="P548" s="53">
        <f>+(+SUMIF('[1]2021'!$A:$A,$A548,'[1]2021'!$C:$C)-SUMIF('[1]2021'!$E:$E,$A548,'[1]2021'!$G:$G))/12</f>
        <v>0</v>
      </c>
      <c r="Q548" s="53">
        <f>+(+SUMIF('[1]2021'!$A:$A,$A548,'[1]2021'!$C:$C)-SUMIF('[1]2021'!$E:$E,$A548,'[1]2021'!$G:$G))/12</f>
        <v>0</v>
      </c>
      <c r="R548" s="53">
        <f>+(+SUMIF('[1]2021'!$A:$A,$A548,'[1]2021'!$C:$C)-SUMIF('[1]2021'!$E:$E,$A548,'[1]2021'!$G:$G))/12</f>
        <v>0</v>
      </c>
      <c r="S548" s="53">
        <f>+(+SUMIF('[1]2021'!$A:$A,$A548,'[1]2021'!$C:$C)-SUMIF('[1]2021'!$E:$E,$A548,'[1]2021'!$G:$G))/12</f>
        <v>0</v>
      </c>
      <c r="T548" s="53">
        <f>+(+SUMIF('[1]2021'!$A:$A,$A548,'[1]2021'!$C:$C)-SUMIF('[1]2021'!$E:$E,$A548,'[1]2021'!$G:$G))/12</f>
        <v>0</v>
      </c>
      <c r="U548" s="53">
        <f>+SUM(I548:INDEX(I548:T548,1,Settings!$C$4))</f>
        <v>0</v>
      </c>
      <c r="V548" s="53">
        <f t="shared" si="282"/>
        <v>0</v>
      </c>
      <c r="W548" s="53"/>
      <c r="X548" s="53">
        <f>+SUMIFS(postings!$T:$T,postings!$C:$C,'pl-data'!X$2,postings!$D:$D,'pl-data'!X$3,postings!$I:$I,'pl-data'!$A548)-SUMIFS(postings!$W:$W,postings!$C:$C,'pl-data'!X$2,postings!$D:$D,'pl-data'!X$3,postings!$M:$M,'pl-data'!$A548)</f>
        <v>0</v>
      </c>
      <c r="Y548" s="53">
        <f>+SUMIFS(postings!$T:$T,postings!$C:$C,'pl-data'!Y$2,postings!$D:$D,'pl-data'!Y$3,postings!$I:$I,'pl-data'!$A548)-SUMIFS(postings!$W:$W,postings!$C:$C,'pl-data'!Y$2,postings!$D:$D,'pl-data'!Y$3,postings!$M:$M,'pl-data'!$A548)</f>
        <v>0</v>
      </c>
      <c r="Z548" s="53">
        <f>+SUMIFS(postings!$T:$T,postings!$C:$C,'pl-data'!Z$2,postings!$D:$D,'pl-data'!Z$3,postings!$I:$I,'pl-data'!$A548)-SUMIFS(postings!$W:$W,postings!$C:$C,'pl-data'!Z$2,postings!$D:$D,'pl-data'!Z$3,postings!$M:$M,'pl-data'!$A548)</f>
        <v>0</v>
      </c>
      <c r="AA548" s="53">
        <f>+SUMIFS(postings!$T:$T,postings!$C:$C,'pl-data'!AA$2,postings!$D:$D,'pl-data'!AA$3,postings!$I:$I,'pl-data'!$A548)-SUMIFS(postings!$W:$W,postings!$C:$C,'pl-data'!AA$2,postings!$D:$D,'pl-data'!AA$3,postings!$M:$M,'pl-data'!$A548)</f>
        <v>0</v>
      </c>
      <c r="AB548" s="53">
        <f>+SUMIFS(postings!$T:$T,postings!$C:$C,'pl-data'!AB$2,postings!$D:$D,'pl-data'!AB$3,postings!$I:$I,'pl-data'!$A548)-SUMIFS(postings!$W:$W,postings!$C:$C,'pl-data'!AB$2,postings!$D:$D,'pl-data'!AB$3,postings!$M:$M,'pl-data'!$A548)</f>
        <v>0</v>
      </c>
      <c r="AC548" s="53">
        <f>+SUMIFS(postings!$T:$T,postings!$C:$C,'pl-data'!AC$2,postings!$D:$D,'pl-data'!AC$3,postings!$I:$I,'pl-data'!$A548)-SUMIFS(postings!$W:$W,postings!$C:$C,'pl-data'!AC$2,postings!$D:$D,'pl-data'!AC$3,postings!$M:$M,'pl-data'!$A548)</f>
        <v>0</v>
      </c>
      <c r="AD548" s="53">
        <f>+SUMIFS(postings!$T:$T,postings!$C:$C,'pl-data'!AD$2,postings!$D:$D,'pl-data'!AD$3,postings!$I:$I,'pl-data'!$A548)-SUMIFS(postings!$W:$W,postings!$C:$C,'pl-data'!AD$2,postings!$D:$D,'pl-data'!AD$3,postings!$M:$M,'pl-data'!$A548)</f>
        <v>0</v>
      </c>
      <c r="AE548" s="53">
        <f>+SUMIFS(postings!$T:$T,postings!$C:$C,'pl-data'!AE$2,postings!$D:$D,'pl-data'!AE$3,postings!$I:$I,'pl-data'!$A548)-SUMIFS(postings!$W:$W,postings!$C:$C,'pl-data'!AE$2,postings!$D:$D,'pl-data'!AE$3,postings!$M:$M,'pl-data'!$A548)</f>
        <v>0</v>
      </c>
      <c r="AF548" s="53">
        <f>+SUMIFS(postings!$T:$T,postings!$C:$C,'pl-data'!AF$2,postings!$D:$D,'pl-data'!AF$3,postings!$I:$I,'pl-data'!$A548)-SUMIFS(postings!$W:$W,postings!$C:$C,'pl-data'!AF$2,postings!$D:$D,'pl-data'!AF$3,postings!$M:$M,'pl-data'!$A548)</f>
        <v>0</v>
      </c>
      <c r="AG548" s="53">
        <f>+SUMIFS(postings!$T:$T,postings!$C:$C,'pl-data'!AG$2,postings!$D:$D,'pl-data'!AG$3,postings!$I:$I,'pl-data'!$A548)-SUMIFS(postings!$W:$W,postings!$C:$C,'pl-data'!AG$2,postings!$D:$D,'pl-data'!AG$3,postings!$M:$M,'pl-data'!$A548)</f>
        <v>0</v>
      </c>
      <c r="AH548" s="53">
        <f>+SUMIFS(postings!$T:$T,postings!$C:$C,'pl-data'!AH$2,postings!$D:$D,'pl-data'!AH$3,postings!$I:$I,'pl-data'!$A548)-SUMIFS(postings!$W:$W,postings!$C:$C,'pl-data'!AH$2,postings!$D:$D,'pl-data'!AH$3,postings!$M:$M,'pl-data'!$A548)</f>
        <v>0</v>
      </c>
      <c r="AI548" s="53">
        <f>+SUMIFS(postings!$T:$T,postings!$C:$C,'pl-data'!AI$2,postings!$D:$D,'pl-data'!AI$3,postings!$I:$I,'pl-data'!$A548)-SUMIFS(postings!$W:$W,postings!$C:$C,'pl-data'!AI$2,postings!$D:$D,'pl-data'!AI$3,postings!$M:$M,'pl-data'!$A548)</f>
        <v>0</v>
      </c>
      <c r="AJ548" s="53">
        <f>+SUM(X548:INDEX(X548:AI548,1,Settings!$C$4))</f>
        <v>0</v>
      </c>
      <c r="AK548" s="53">
        <f t="shared" si="283"/>
        <v>0</v>
      </c>
      <c r="AL548" s="53"/>
      <c r="AM548" s="53">
        <f t="shared" si="285"/>
        <v>0</v>
      </c>
      <c r="AN548" s="53">
        <f t="shared" si="286"/>
        <v>0</v>
      </c>
      <c r="AO548" s="53">
        <f t="shared" si="287"/>
        <v>0</v>
      </c>
      <c r="AP548" s="53">
        <f t="shared" si="288"/>
        <v>0</v>
      </c>
      <c r="AQ548" s="53">
        <f t="shared" si="289"/>
        <v>0</v>
      </c>
      <c r="AR548" s="53">
        <f t="shared" si="290"/>
        <v>0</v>
      </c>
      <c r="AS548" s="53">
        <f t="shared" si="291"/>
        <v>0</v>
      </c>
      <c r="AT548" s="53">
        <f t="shared" si="292"/>
        <v>0</v>
      </c>
      <c r="AU548" s="53">
        <f t="shared" si="293"/>
        <v>0</v>
      </c>
      <c r="AV548" s="53">
        <f t="shared" si="294"/>
        <v>0</v>
      </c>
      <c r="AW548" s="53">
        <f t="shared" si="295"/>
        <v>0</v>
      </c>
      <c r="AX548" s="53">
        <f t="shared" si="296"/>
        <v>0</v>
      </c>
      <c r="AY548" s="53">
        <f>+SUM(AM548:INDEX(AM548:AX548,1,Settings!$C$4))</f>
        <v>0</v>
      </c>
      <c r="AZ548" s="53">
        <f t="shared" si="284"/>
        <v>0</v>
      </c>
      <c r="BA548" s="53"/>
      <c r="BB548" s="53">
        <f t="shared" si="267"/>
        <v>0</v>
      </c>
      <c r="BC548" s="53">
        <f t="shared" si="268"/>
        <v>0</v>
      </c>
      <c r="BD548" s="53">
        <f t="shared" si="269"/>
        <v>0</v>
      </c>
      <c r="BE548" s="53">
        <f t="shared" si="270"/>
        <v>0</v>
      </c>
      <c r="BF548" s="53">
        <f t="shared" si="271"/>
        <v>0</v>
      </c>
      <c r="BG548" s="53">
        <f t="shared" si="272"/>
        <v>0</v>
      </c>
      <c r="BH548" s="53">
        <f t="shared" si="273"/>
        <v>0</v>
      </c>
      <c r="BI548" s="53">
        <f t="shared" si="274"/>
        <v>0</v>
      </c>
      <c r="BJ548" s="53">
        <f t="shared" si="275"/>
        <v>0</v>
      </c>
      <c r="BK548" s="53">
        <f t="shared" si="276"/>
        <v>0</v>
      </c>
      <c r="BL548" s="53">
        <f t="shared" si="277"/>
        <v>0</v>
      </c>
      <c r="BM548" s="53">
        <f t="shared" si="278"/>
        <v>0</v>
      </c>
      <c r="BN548" s="53">
        <f t="shared" si="281"/>
        <v>0</v>
      </c>
      <c r="BO548" s="53"/>
      <c r="BP548" s="53">
        <f t="shared" si="279"/>
        <v>0</v>
      </c>
      <c r="BQ548" s="53"/>
      <c r="BR548" s="53">
        <f t="shared" si="280"/>
        <v>0</v>
      </c>
    </row>
    <row r="549" spans="1:70" x14ac:dyDescent="0.2">
      <c r="A549" s="6">
        <v>8407</v>
      </c>
      <c r="B549" s="6" t="str">
        <f>+VLOOKUP(A549,masterfile!B:C,2,FALSE)</f>
        <v>Erlöse 19% USt</v>
      </c>
      <c r="D549" s="53">
        <f>+SUMIF('[1]2017'!$A:$A,$A549,'[1]2017'!$C:$C)-SUMIF('[1]2017'!$E:$E,$A549,'[1]2017'!$G:$G)</f>
        <v>0</v>
      </c>
      <c r="E549" s="53">
        <f>+SUMIF('[1]2018'!$A:$A,$A549,'[1]2018'!$C:$C)-SUMIF('[1]2018'!$E:$E,$A549,'[1]2018'!$G:$G)</f>
        <v>0</v>
      </c>
      <c r="F549" s="53">
        <f>+SUMIF('[1]2019'!$A:$A,$A549,'[1]2019'!$C:$C)-SUMIF('[1]2019'!$E:$E,$A549,'[1]2019'!$G:$G)</f>
        <v>0</v>
      </c>
      <c r="G549" s="53">
        <f>+SUMIF('[1]2020'!$A:$A,$A549,'[1]2020'!$C:$C)-SUMIF('[1]2020'!$E:$E,$A549,'[1]2020'!$G:$G)</f>
        <v>0</v>
      </c>
      <c r="H549" s="53"/>
      <c r="I549" s="53">
        <f>+(+SUMIF('[1]2021'!$A:$A,$A549,'[1]2021'!$C:$C)-SUMIF('[1]2021'!$E:$E,$A549,'[1]2021'!$G:$G))/12</f>
        <v>0</v>
      </c>
      <c r="J549" s="53">
        <f>+(+SUMIF('[1]2021'!$A:$A,$A549,'[1]2021'!$C:$C)-SUMIF('[1]2021'!$E:$E,$A549,'[1]2021'!$G:$G))/12</f>
        <v>0</v>
      </c>
      <c r="K549" s="53">
        <f>+(+SUMIF('[1]2021'!$A:$A,$A549,'[1]2021'!$C:$C)-SUMIF('[1]2021'!$E:$E,$A549,'[1]2021'!$G:$G))/12</f>
        <v>0</v>
      </c>
      <c r="L549" s="53">
        <f>+(+SUMIF('[1]2021'!$A:$A,$A549,'[1]2021'!$C:$C)-SUMIF('[1]2021'!$E:$E,$A549,'[1]2021'!$G:$G))/12</f>
        <v>0</v>
      </c>
      <c r="M549" s="53">
        <f>+(+SUMIF('[1]2021'!$A:$A,$A549,'[1]2021'!$C:$C)-SUMIF('[1]2021'!$E:$E,$A549,'[1]2021'!$G:$G))/12</f>
        <v>0</v>
      </c>
      <c r="N549" s="53">
        <f>+(+SUMIF('[1]2021'!$A:$A,$A549,'[1]2021'!$C:$C)-SUMIF('[1]2021'!$E:$E,$A549,'[1]2021'!$G:$G))/12</f>
        <v>0</v>
      </c>
      <c r="O549" s="53">
        <f>+(+SUMIF('[1]2021'!$A:$A,$A549,'[1]2021'!$C:$C)-SUMIF('[1]2021'!$E:$E,$A549,'[1]2021'!$G:$G))/12</f>
        <v>0</v>
      </c>
      <c r="P549" s="53">
        <f>+(+SUMIF('[1]2021'!$A:$A,$A549,'[1]2021'!$C:$C)-SUMIF('[1]2021'!$E:$E,$A549,'[1]2021'!$G:$G))/12</f>
        <v>0</v>
      </c>
      <c r="Q549" s="53">
        <f>+(+SUMIF('[1]2021'!$A:$A,$A549,'[1]2021'!$C:$C)-SUMIF('[1]2021'!$E:$E,$A549,'[1]2021'!$G:$G))/12</f>
        <v>0</v>
      </c>
      <c r="R549" s="53">
        <f>+(+SUMIF('[1]2021'!$A:$A,$A549,'[1]2021'!$C:$C)-SUMIF('[1]2021'!$E:$E,$A549,'[1]2021'!$G:$G))/12</f>
        <v>0</v>
      </c>
      <c r="S549" s="53">
        <f>+(+SUMIF('[1]2021'!$A:$A,$A549,'[1]2021'!$C:$C)-SUMIF('[1]2021'!$E:$E,$A549,'[1]2021'!$G:$G))/12</f>
        <v>0</v>
      </c>
      <c r="T549" s="53">
        <f>+(+SUMIF('[1]2021'!$A:$A,$A549,'[1]2021'!$C:$C)-SUMIF('[1]2021'!$E:$E,$A549,'[1]2021'!$G:$G))/12</f>
        <v>0</v>
      </c>
      <c r="U549" s="53">
        <f>+SUM(I549:INDEX(I549:T549,1,Settings!$C$4))</f>
        <v>0</v>
      </c>
      <c r="V549" s="53">
        <f t="shared" si="282"/>
        <v>0</v>
      </c>
      <c r="W549" s="53"/>
      <c r="X549" s="53">
        <f>+SUMIFS(postings!$T:$T,postings!$C:$C,'pl-data'!X$2,postings!$D:$D,'pl-data'!X$3,postings!$I:$I,'pl-data'!$A549)-SUMIFS(postings!$W:$W,postings!$C:$C,'pl-data'!X$2,postings!$D:$D,'pl-data'!X$3,postings!$M:$M,'pl-data'!$A549)</f>
        <v>0</v>
      </c>
      <c r="Y549" s="53">
        <f>+SUMIFS(postings!$T:$T,postings!$C:$C,'pl-data'!Y$2,postings!$D:$D,'pl-data'!Y$3,postings!$I:$I,'pl-data'!$A549)-SUMIFS(postings!$W:$W,postings!$C:$C,'pl-data'!Y$2,postings!$D:$D,'pl-data'!Y$3,postings!$M:$M,'pl-data'!$A549)</f>
        <v>0</v>
      </c>
      <c r="Z549" s="53">
        <f>+SUMIFS(postings!$T:$T,postings!$C:$C,'pl-data'!Z$2,postings!$D:$D,'pl-data'!Z$3,postings!$I:$I,'pl-data'!$A549)-SUMIFS(postings!$W:$W,postings!$C:$C,'pl-data'!Z$2,postings!$D:$D,'pl-data'!Z$3,postings!$M:$M,'pl-data'!$A549)</f>
        <v>0</v>
      </c>
      <c r="AA549" s="53">
        <f>+SUMIFS(postings!$T:$T,postings!$C:$C,'pl-data'!AA$2,postings!$D:$D,'pl-data'!AA$3,postings!$I:$I,'pl-data'!$A549)-SUMIFS(postings!$W:$W,postings!$C:$C,'pl-data'!AA$2,postings!$D:$D,'pl-data'!AA$3,postings!$M:$M,'pl-data'!$A549)</f>
        <v>0</v>
      </c>
      <c r="AB549" s="53">
        <f>+SUMIFS(postings!$T:$T,postings!$C:$C,'pl-data'!AB$2,postings!$D:$D,'pl-data'!AB$3,postings!$I:$I,'pl-data'!$A549)-SUMIFS(postings!$W:$W,postings!$C:$C,'pl-data'!AB$2,postings!$D:$D,'pl-data'!AB$3,postings!$M:$M,'pl-data'!$A549)</f>
        <v>0</v>
      </c>
      <c r="AC549" s="53">
        <f>+SUMIFS(postings!$T:$T,postings!$C:$C,'pl-data'!AC$2,postings!$D:$D,'pl-data'!AC$3,postings!$I:$I,'pl-data'!$A549)-SUMIFS(postings!$W:$W,postings!$C:$C,'pl-data'!AC$2,postings!$D:$D,'pl-data'!AC$3,postings!$M:$M,'pl-data'!$A549)</f>
        <v>0</v>
      </c>
      <c r="AD549" s="53">
        <f>+SUMIFS(postings!$T:$T,postings!$C:$C,'pl-data'!AD$2,postings!$D:$D,'pl-data'!AD$3,postings!$I:$I,'pl-data'!$A549)-SUMIFS(postings!$W:$W,postings!$C:$C,'pl-data'!AD$2,postings!$D:$D,'pl-data'!AD$3,postings!$M:$M,'pl-data'!$A549)</f>
        <v>0</v>
      </c>
      <c r="AE549" s="53">
        <f>+SUMIFS(postings!$T:$T,postings!$C:$C,'pl-data'!AE$2,postings!$D:$D,'pl-data'!AE$3,postings!$I:$I,'pl-data'!$A549)-SUMIFS(postings!$W:$W,postings!$C:$C,'pl-data'!AE$2,postings!$D:$D,'pl-data'!AE$3,postings!$M:$M,'pl-data'!$A549)</f>
        <v>0</v>
      </c>
      <c r="AF549" s="53">
        <f>+SUMIFS(postings!$T:$T,postings!$C:$C,'pl-data'!AF$2,postings!$D:$D,'pl-data'!AF$3,postings!$I:$I,'pl-data'!$A549)-SUMIFS(postings!$W:$W,postings!$C:$C,'pl-data'!AF$2,postings!$D:$D,'pl-data'!AF$3,postings!$M:$M,'pl-data'!$A549)</f>
        <v>0</v>
      </c>
      <c r="AG549" s="53">
        <f>+SUMIFS(postings!$T:$T,postings!$C:$C,'pl-data'!AG$2,postings!$D:$D,'pl-data'!AG$3,postings!$I:$I,'pl-data'!$A549)-SUMIFS(postings!$W:$W,postings!$C:$C,'pl-data'!AG$2,postings!$D:$D,'pl-data'!AG$3,postings!$M:$M,'pl-data'!$A549)</f>
        <v>0</v>
      </c>
      <c r="AH549" s="53">
        <f>+SUMIFS(postings!$T:$T,postings!$C:$C,'pl-data'!AH$2,postings!$D:$D,'pl-data'!AH$3,postings!$I:$I,'pl-data'!$A549)-SUMIFS(postings!$W:$W,postings!$C:$C,'pl-data'!AH$2,postings!$D:$D,'pl-data'!AH$3,postings!$M:$M,'pl-data'!$A549)</f>
        <v>0</v>
      </c>
      <c r="AI549" s="53">
        <f>+SUMIFS(postings!$T:$T,postings!$C:$C,'pl-data'!AI$2,postings!$D:$D,'pl-data'!AI$3,postings!$I:$I,'pl-data'!$A549)-SUMIFS(postings!$W:$W,postings!$C:$C,'pl-data'!AI$2,postings!$D:$D,'pl-data'!AI$3,postings!$M:$M,'pl-data'!$A549)</f>
        <v>0</v>
      </c>
      <c r="AJ549" s="53">
        <f>+SUM(X549:INDEX(X549:AI549,1,Settings!$C$4))</f>
        <v>0</v>
      </c>
      <c r="AK549" s="53">
        <f t="shared" si="283"/>
        <v>0</v>
      </c>
      <c r="AL549" s="53"/>
      <c r="AM549" s="53">
        <f t="shared" si="285"/>
        <v>0</v>
      </c>
      <c r="AN549" s="53">
        <f t="shared" si="286"/>
        <v>0</v>
      </c>
      <c r="AO549" s="53">
        <f t="shared" si="287"/>
        <v>0</v>
      </c>
      <c r="AP549" s="53">
        <f t="shared" si="288"/>
        <v>0</v>
      </c>
      <c r="AQ549" s="53">
        <f t="shared" si="289"/>
        <v>0</v>
      </c>
      <c r="AR549" s="53">
        <f t="shared" si="290"/>
        <v>0</v>
      </c>
      <c r="AS549" s="53">
        <f t="shared" si="291"/>
        <v>0</v>
      </c>
      <c r="AT549" s="53">
        <f t="shared" si="292"/>
        <v>0</v>
      </c>
      <c r="AU549" s="53">
        <f t="shared" si="293"/>
        <v>0</v>
      </c>
      <c r="AV549" s="53">
        <f t="shared" si="294"/>
        <v>0</v>
      </c>
      <c r="AW549" s="53">
        <f t="shared" si="295"/>
        <v>0</v>
      </c>
      <c r="AX549" s="53">
        <f t="shared" si="296"/>
        <v>0</v>
      </c>
      <c r="AY549" s="53">
        <f>+SUM(AM549:INDEX(AM549:AX549,1,Settings!$C$4))</f>
        <v>0</v>
      </c>
      <c r="AZ549" s="53">
        <f t="shared" si="284"/>
        <v>0</v>
      </c>
      <c r="BA549" s="53"/>
      <c r="BB549" s="53">
        <f t="shared" si="267"/>
        <v>0</v>
      </c>
      <c r="BC549" s="53">
        <f t="shared" si="268"/>
        <v>0</v>
      </c>
      <c r="BD549" s="53">
        <f t="shared" si="269"/>
        <v>0</v>
      </c>
      <c r="BE549" s="53">
        <f t="shared" si="270"/>
        <v>0</v>
      </c>
      <c r="BF549" s="53">
        <f t="shared" si="271"/>
        <v>0</v>
      </c>
      <c r="BG549" s="53">
        <f t="shared" si="272"/>
        <v>0</v>
      </c>
      <c r="BH549" s="53">
        <f t="shared" si="273"/>
        <v>0</v>
      </c>
      <c r="BI549" s="53">
        <f t="shared" si="274"/>
        <v>0</v>
      </c>
      <c r="BJ549" s="53">
        <f t="shared" si="275"/>
        <v>0</v>
      </c>
      <c r="BK549" s="53">
        <f t="shared" si="276"/>
        <v>0</v>
      </c>
      <c r="BL549" s="53">
        <f t="shared" si="277"/>
        <v>0</v>
      </c>
      <c r="BM549" s="53">
        <f t="shared" si="278"/>
        <v>0</v>
      </c>
      <c r="BN549" s="53">
        <f t="shared" si="281"/>
        <v>0</v>
      </c>
      <c r="BO549" s="53"/>
      <c r="BP549" s="53">
        <f t="shared" si="279"/>
        <v>0</v>
      </c>
      <c r="BQ549" s="53"/>
      <c r="BR549" s="53">
        <f t="shared" si="280"/>
        <v>0</v>
      </c>
    </row>
    <row r="550" spans="1:70" x14ac:dyDescent="0.2">
      <c r="A550" s="6">
        <v>8408</v>
      </c>
      <c r="B550" s="6" t="str">
        <f>+VLOOKUP(A550,masterfile!B:C,2,FALSE)</f>
        <v>Erlöse 19% USt</v>
      </c>
      <c r="D550" s="53">
        <f>+SUMIF('[1]2017'!$A:$A,$A550,'[1]2017'!$C:$C)-SUMIF('[1]2017'!$E:$E,$A550,'[1]2017'!$G:$G)</f>
        <v>0</v>
      </c>
      <c r="E550" s="53">
        <f>+SUMIF('[1]2018'!$A:$A,$A550,'[1]2018'!$C:$C)-SUMIF('[1]2018'!$E:$E,$A550,'[1]2018'!$G:$G)</f>
        <v>0</v>
      </c>
      <c r="F550" s="53">
        <f>+SUMIF('[1]2019'!$A:$A,$A550,'[1]2019'!$C:$C)-SUMIF('[1]2019'!$E:$E,$A550,'[1]2019'!$G:$G)</f>
        <v>0</v>
      </c>
      <c r="G550" s="53">
        <f>+SUMIF('[1]2020'!$A:$A,$A550,'[1]2020'!$C:$C)-SUMIF('[1]2020'!$E:$E,$A550,'[1]2020'!$G:$G)</f>
        <v>0</v>
      </c>
      <c r="H550" s="53"/>
      <c r="I550" s="53">
        <f>+(+SUMIF('[1]2021'!$A:$A,$A550,'[1]2021'!$C:$C)-SUMIF('[1]2021'!$E:$E,$A550,'[1]2021'!$G:$G))/12</f>
        <v>0</v>
      </c>
      <c r="J550" s="53">
        <f>+(+SUMIF('[1]2021'!$A:$A,$A550,'[1]2021'!$C:$C)-SUMIF('[1]2021'!$E:$E,$A550,'[1]2021'!$G:$G))/12</f>
        <v>0</v>
      </c>
      <c r="K550" s="53">
        <f>+(+SUMIF('[1]2021'!$A:$A,$A550,'[1]2021'!$C:$C)-SUMIF('[1]2021'!$E:$E,$A550,'[1]2021'!$G:$G))/12</f>
        <v>0</v>
      </c>
      <c r="L550" s="53">
        <f>+(+SUMIF('[1]2021'!$A:$A,$A550,'[1]2021'!$C:$C)-SUMIF('[1]2021'!$E:$E,$A550,'[1]2021'!$G:$G))/12</f>
        <v>0</v>
      </c>
      <c r="M550" s="53">
        <f>+(+SUMIF('[1]2021'!$A:$A,$A550,'[1]2021'!$C:$C)-SUMIF('[1]2021'!$E:$E,$A550,'[1]2021'!$G:$G))/12</f>
        <v>0</v>
      </c>
      <c r="N550" s="53">
        <f>+(+SUMIF('[1]2021'!$A:$A,$A550,'[1]2021'!$C:$C)-SUMIF('[1]2021'!$E:$E,$A550,'[1]2021'!$G:$G))/12</f>
        <v>0</v>
      </c>
      <c r="O550" s="53">
        <f>+(+SUMIF('[1]2021'!$A:$A,$A550,'[1]2021'!$C:$C)-SUMIF('[1]2021'!$E:$E,$A550,'[1]2021'!$G:$G))/12</f>
        <v>0</v>
      </c>
      <c r="P550" s="53">
        <f>+(+SUMIF('[1]2021'!$A:$A,$A550,'[1]2021'!$C:$C)-SUMIF('[1]2021'!$E:$E,$A550,'[1]2021'!$G:$G))/12</f>
        <v>0</v>
      </c>
      <c r="Q550" s="53">
        <f>+(+SUMIF('[1]2021'!$A:$A,$A550,'[1]2021'!$C:$C)-SUMIF('[1]2021'!$E:$E,$A550,'[1]2021'!$G:$G))/12</f>
        <v>0</v>
      </c>
      <c r="R550" s="53">
        <f>+(+SUMIF('[1]2021'!$A:$A,$A550,'[1]2021'!$C:$C)-SUMIF('[1]2021'!$E:$E,$A550,'[1]2021'!$G:$G))/12</f>
        <v>0</v>
      </c>
      <c r="S550" s="53">
        <f>+(+SUMIF('[1]2021'!$A:$A,$A550,'[1]2021'!$C:$C)-SUMIF('[1]2021'!$E:$E,$A550,'[1]2021'!$G:$G))/12</f>
        <v>0</v>
      </c>
      <c r="T550" s="53">
        <f>+(+SUMIF('[1]2021'!$A:$A,$A550,'[1]2021'!$C:$C)-SUMIF('[1]2021'!$E:$E,$A550,'[1]2021'!$G:$G))/12</f>
        <v>0</v>
      </c>
      <c r="U550" s="53">
        <f>+SUM(I550:INDEX(I550:T550,1,Settings!$C$4))</f>
        <v>0</v>
      </c>
      <c r="V550" s="53">
        <f t="shared" si="282"/>
        <v>0</v>
      </c>
      <c r="W550" s="53"/>
      <c r="X550" s="53">
        <f>+SUMIFS(postings!$T:$T,postings!$C:$C,'pl-data'!X$2,postings!$D:$D,'pl-data'!X$3,postings!$I:$I,'pl-data'!$A550)-SUMIFS(postings!$W:$W,postings!$C:$C,'pl-data'!X$2,postings!$D:$D,'pl-data'!X$3,postings!$M:$M,'pl-data'!$A550)</f>
        <v>0</v>
      </c>
      <c r="Y550" s="53">
        <f>+SUMIFS(postings!$T:$T,postings!$C:$C,'pl-data'!Y$2,postings!$D:$D,'pl-data'!Y$3,postings!$I:$I,'pl-data'!$A550)-SUMIFS(postings!$W:$W,postings!$C:$C,'pl-data'!Y$2,postings!$D:$D,'pl-data'!Y$3,postings!$M:$M,'pl-data'!$A550)</f>
        <v>0</v>
      </c>
      <c r="Z550" s="53">
        <f>+SUMIFS(postings!$T:$T,postings!$C:$C,'pl-data'!Z$2,postings!$D:$D,'pl-data'!Z$3,postings!$I:$I,'pl-data'!$A550)-SUMIFS(postings!$W:$W,postings!$C:$C,'pl-data'!Z$2,postings!$D:$D,'pl-data'!Z$3,postings!$M:$M,'pl-data'!$A550)</f>
        <v>0</v>
      </c>
      <c r="AA550" s="53">
        <f>+SUMIFS(postings!$T:$T,postings!$C:$C,'pl-data'!AA$2,postings!$D:$D,'pl-data'!AA$3,postings!$I:$I,'pl-data'!$A550)-SUMIFS(postings!$W:$W,postings!$C:$C,'pl-data'!AA$2,postings!$D:$D,'pl-data'!AA$3,postings!$M:$M,'pl-data'!$A550)</f>
        <v>0</v>
      </c>
      <c r="AB550" s="53">
        <f>+SUMIFS(postings!$T:$T,postings!$C:$C,'pl-data'!AB$2,postings!$D:$D,'pl-data'!AB$3,postings!$I:$I,'pl-data'!$A550)-SUMIFS(postings!$W:$W,postings!$C:$C,'pl-data'!AB$2,postings!$D:$D,'pl-data'!AB$3,postings!$M:$M,'pl-data'!$A550)</f>
        <v>0</v>
      </c>
      <c r="AC550" s="53">
        <f>+SUMIFS(postings!$T:$T,postings!$C:$C,'pl-data'!AC$2,postings!$D:$D,'pl-data'!AC$3,postings!$I:$I,'pl-data'!$A550)-SUMIFS(postings!$W:$W,postings!$C:$C,'pl-data'!AC$2,postings!$D:$D,'pl-data'!AC$3,postings!$M:$M,'pl-data'!$A550)</f>
        <v>0</v>
      </c>
      <c r="AD550" s="53">
        <f>+SUMIFS(postings!$T:$T,postings!$C:$C,'pl-data'!AD$2,postings!$D:$D,'pl-data'!AD$3,postings!$I:$I,'pl-data'!$A550)-SUMIFS(postings!$W:$W,postings!$C:$C,'pl-data'!AD$2,postings!$D:$D,'pl-data'!AD$3,postings!$M:$M,'pl-data'!$A550)</f>
        <v>0</v>
      </c>
      <c r="AE550" s="53">
        <f>+SUMIFS(postings!$T:$T,postings!$C:$C,'pl-data'!AE$2,postings!$D:$D,'pl-data'!AE$3,postings!$I:$I,'pl-data'!$A550)-SUMIFS(postings!$W:$W,postings!$C:$C,'pl-data'!AE$2,postings!$D:$D,'pl-data'!AE$3,postings!$M:$M,'pl-data'!$A550)</f>
        <v>0</v>
      </c>
      <c r="AF550" s="53">
        <f>+SUMIFS(postings!$T:$T,postings!$C:$C,'pl-data'!AF$2,postings!$D:$D,'pl-data'!AF$3,postings!$I:$I,'pl-data'!$A550)-SUMIFS(postings!$W:$W,postings!$C:$C,'pl-data'!AF$2,postings!$D:$D,'pl-data'!AF$3,postings!$M:$M,'pl-data'!$A550)</f>
        <v>0</v>
      </c>
      <c r="AG550" s="53">
        <f>+SUMIFS(postings!$T:$T,postings!$C:$C,'pl-data'!AG$2,postings!$D:$D,'pl-data'!AG$3,postings!$I:$I,'pl-data'!$A550)-SUMIFS(postings!$W:$W,postings!$C:$C,'pl-data'!AG$2,postings!$D:$D,'pl-data'!AG$3,postings!$M:$M,'pl-data'!$A550)</f>
        <v>0</v>
      </c>
      <c r="AH550" s="53">
        <f>+SUMIFS(postings!$T:$T,postings!$C:$C,'pl-data'!AH$2,postings!$D:$D,'pl-data'!AH$3,postings!$I:$I,'pl-data'!$A550)-SUMIFS(postings!$W:$W,postings!$C:$C,'pl-data'!AH$2,postings!$D:$D,'pl-data'!AH$3,postings!$M:$M,'pl-data'!$A550)</f>
        <v>0</v>
      </c>
      <c r="AI550" s="53">
        <f>+SUMIFS(postings!$T:$T,postings!$C:$C,'pl-data'!AI$2,postings!$D:$D,'pl-data'!AI$3,postings!$I:$I,'pl-data'!$A550)-SUMIFS(postings!$W:$W,postings!$C:$C,'pl-data'!AI$2,postings!$D:$D,'pl-data'!AI$3,postings!$M:$M,'pl-data'!$A550)</f>
        <v>0</v>
      </c>
      <c r="AJ550" s="53">
        <f>+SUM(X550:INDEX(X550:AI550,1,Settings!$C$4))</f>
        <v>0</v>
      </c>
      <c r="AK550" s="53">
        <f t="shared" si="283"/>
        <v>0</v>
      </c>
      <c r="AL550" s="53"/>
      <c r="AM550" s="53">
        <f t="shared" si="285"/>
        <v>0</v>
      </c>
      <c r="AN550" s="53">
        <f t="shared" si="286"/>
        <v>0</v>
      </c>
      <c r="AO550" s="53">
        <f t="shared" si="287"/>
        <v>0</v>
      </c>
      <c r="AP550" s="53">
        <f t="shared" si="288"/>
        <v>0</v>
      </c>
      <c r="AQ550" s="53">
        <f t="shared" si="289"/>
        <v>0</v>
      </c>
      <c r="AR550" s="53">
        <f t="shared" si="290"/>
        <v>0</v>
      </c>
      <c r="AS550" s="53">
        <f t="shared" si="291"/>
        <v>0</v>
      </c>
      <c r="AT550" s="53">
        <f t="shared" si="292"/>
        <v>0</v>
      </c>
      <c r="AU550" s="53">
        <f t="shared" si="293"/>
        <v>0</v>
      </c>
      <c r="AV550" s="53">
        <f t="shared" si="294"/>
        <v>0</v>
      </c>
      <c r="AW550" s="53">
        <f t="shared" si="295"/>
        <v>0</v>
      </c>
      <c r="AX550" s="53">
        <f t="shared" si="296"/>
        <v>0</v>
      </c>
      <c r="AY550" s="53">
        <f>+SUM(AM550:INDEX(AM550:AX550,1,Settings!$C$4))</f>
        <v>0</v>
      </c>
      <c r="AZ550" s="53">
        <f t="shared" si="284"/>
        <v>0</v>
      </c>
      <c r="BA550" s="53"/>
      <c r="BB550" s="53">
        <f t="shared" si="267"/>
        <v>0</v>
      </c>
      <c r="BC550" s="53">
        <f t="shared" si="268"/>
        <v>0</v>
      </c>
      <c r="BD550" s="53">
        <f t="shared" si="269"/>
        <v>0</v>
      </c>
      <c r="BE550" s="53">
        <f t="shared" si="270"/>
        <v>0</v>
      </c>
      <c r="BF550" s="53">
        <f t="shared" si="271"/>
        <v>0</v>
      </c>
      <c r="BG550" s="53">
        <f t="shared" si="272"/>
        <v>0</v>
      </c>
      <c r="BH550" s="53">
        <f t="shared" si="273"/>
        <v>0</v>
      </c>
      <c r="BI550" s="53">
        <f t="shared" si="274"/>
        <v>0</v>
      </c>
      <c r="BJ550" s="53">
        <f t="shared" si="275"/>
        <v>0</v>
      </c>
      <c r="BK550" s="53">
        <f t="shared" si="276"/>
        <v>0</v>
      </c>
      <c r="BL550" s="53">
        <f t="shared" si="277"/>
        <v>0</v>
      </c>
      <c r="BM550" s="53">
        <f t="shared" si="278"/>
        <v>0</v>
      </c>
      <c r="BN550" s="53">
        <f t="shared" si="281"/>
        <v>0</v>
      </c>
      <c r="BO550" s="53"/>
      <c r="BP550" s="53">
        <f t="shared" si="279"/>
        <v>0</v>
      </c>
      <c r="BQ550" s="53"/>
      <c r="BR550" s="53">
        <f t="shared" si="280"/>
        <v>0</v>
      </c>
    </row>
    <row r="551" spans="1:70" x14ac:dyDescent="0.2">
      <c r="A551" s="6">
        <v>8409</v>
      </c>
      <c r="B551" s="6" t="str">
        <f>+VLOOKUP(A551,masterfile!B:C,2,FALSE)</f>
        <v>Erlöse 19% USt</v>
      </c>
      <c r="D551" s="53">
        <f>+SUMIF('[1]2017'!$A:$A,$A551,'[1]2017'!$C:$C)-SUMIF('[1]2017'!$E:$E,$A551,'[1]2017'!$G:$G)</f>
        <v>0</v>
      </c>
      <c r="E551" s="53">
        <f>+SUMIF('[1]2018'!$A:$A,$A551,'[1]2018'!$C:$C)-SUMIF('[1]2018'!$E:$E,$A551,'[1]2018'!$G:$G)</f>
        <v>0</v>
      </c>
      <c r="F551" s="53">
        <f>+SUMIF('[1]2019'!$A:$A,$A551,'[1]2019'!$C:$C)-SUMIF('[1]2019'!$E:$E,$A551,'[1]2019'!$G:$G)</f>
        <v>0</v>
      </c>
      <c r="G551" s="53">
        <f>+SUMIF('[1]2020'!$A:$A,$A551,'[1]2020'!$C:$C)-SUMIF('[1]2020'!$E:$E,$A551,'[1]2020'!$G:$G)</f>
        <v>0</v>
      </c>
      <c r="H551" s="53"/>
      <c r="I551" s="53">
        <f>+(+SUMIF('[1]2021'!$A:$A,$A551,'[1]2021'!$C:$C)-SUMIF('[1]2021'!$E:$E,$A551,'[1]2021'!$G:$G))/12</f>
        <v>0</v>
      </c>
      <c r="J551" s="53">
        <f>+(+SUMIF('[1]2021'!$A:$A,$A551,'[1]2021'!$C:$C)-SUMIF('[1]2021'!$E:$E,$A551,'[1]2021'!$G:$G))/12</f>
        <v>0</v>
      </c>
      <c r="K551" s="53">
        <f>+(+SUMIF('[1]2021'!$A:$A,$A551,'[1]2021'!$C:$C)-SUMIF('[1]2021'!$E:$E,$A551,'[1]2021'!$G:$G))/12</f>
        <v>0</v>
      </c>
      <c r="L551" s="53">
        <f>+(+SUMIF('[1]2021'!$A:$A,$A551,'[1]2021'!$C:$C)-SUMIF('[1]2021'!$E:$E,$A551,'[1]2021'!$G:$G))/12</f>
        <v>0</v>
      </c>
      <c r="M551" s="53">
        <f>+(+SUMIF('[1]2021'!$A:$A,$A551,'[1]2021'!$C:$C)-SUMIF('[1]2021'!$E:$E,$A551,'[1]2021'!$G:$G))/12</f>
        <v>0</v>
      </c>
      <c r="N551" s="53">
        <f>+(+SUMIF('[1]2021'!$A:$A,$A551,'[1]2021'!$C:$C)-SUMIF('[1]2021'!$E:$E,$A551,'[1]2021'!$G:$G))/12</f>
        <v>0</v>
      </c>
      <c r="O551" s="53">
        <f>+(+SUMIF('[1]2021'!$A:$A,$A551,'[1]2021'!$C:$C)-SUMIF('[1]2021'!$E:$E,$A551,'[1]2021'!$G:$G))/12</f>
        <v>0</v>
      </c>
      <c r="P551" s="53">
        <f>+(+SUMIF('[1]2021'!$A:$A,$A551,'[1]2021'!$C:$C)-SUMIF('[1]2021'!$E:$E,$A551,'[1]2021'!$G:$G))/12</f>
        <v>0</v>
      </c>
      <c r="Q551" s="53">
        <f>+(+SUMIF('[1]2021'!$A:$A,$A551,'[1]2021'!$C:$C)-SUMIF('[1]2021'!$E:$E,$A551,'[1]2021'!$G:$G))/12</f>
        <v>0</v>
      </c>
      <c r="R551" s="53">
        <f>+(+SUMIF('[1]2021'!$A:$A,$A551,'[1]2021'!$C:$C)-SUMIF('[1]2021'!$E:$E,$A551,'[1]2021'!$G:$G))/12</f>
        <v>0</v>
      </c>
      <c r="S551" s="53">
        <f>+(+SUMIF('[1]2021'!$A:$A,$A551,'[1]2021'!$C:$C)-SUMIF('[1]2021'!$E:$E,$A551,'[1]2021'!$G:$G))/12</f>
        <v>0</v>
      </c>
      <c r="T551" s="53">
        <f>+(+SUMIF('[1]2021'!$A:$A,$A551,'[1]2021'!$C:$C)-SUMIF('[1]2021'!$E:$E,$A551,'[1]2021'!$G:$G))/12</f>
        <v>0</v>
      </c>
      <c r="U551" s="53">
        <f>+SUM(I551:INDEX(I551:T551,1,Settings!$C$4))</f>
        <v>0</v>
      </c>
      <c r="V551" s="53">
        <f t="shared" si="282"/>
        <v>0</v>
      </c>
      <c r="W551" s="53"/>
      <c r="X551" s="53">
        <f>+SUMIFS(postings!$T:$T,postings!$C:$C,'pl-data'!X$2,postings!$D:$D,'pl-data'!X$3,postings!$I:$I,'pl-data'!$A551)-SUMIFS(postings!$W:$W,postings!$C:$C,'pl-data'!X$2,postings!$D:$D,'pl-data'!X$3,postings!$M:$M,'pl-data'!$A551)</f>
        <v>0</v>
      </c>
      <c r="Y551" s="53">
        <f>+SUMIFS(postings!$T:$T,postings!$C:$C,'pl-data'!Y$2,postings!$D:$D,'pl-data'!Y$3,postings!$I:$I,'pl-data'!$A551)-SUMIFS(postings!$W:$W,postings!$C:$C,'pl-data'!Y$2,postings!$D:$D,'pl-data'!Y$3,postings!$M:$M,'pl-data'!$A551)</f>
        <v>0</v>
      </c>
      <c r="Z551" s="53">
        <f>+SUMIFS(postings!$T:$T,postings!$C:$C,'pl-data'!Z$2,postings!$D:$D,'pl-data'!Z$3,postings!$I:$I,'pl-data'!$A551)-SUMIFS(postings!$W:$W,postings!$C:$C,'pl-data'!Z$2,postings!$D:$D,'pl-data'!Z$3,postings!$M:$M,'pl-data'!$A551)</f>
        <v>0</v>
      </c>
      <c r="AA551" s="53">
        <f>+SUMIFS(postings!$T:$T,postings!$C:$C,'pl-data'!AA$2,postings!$D:$D,'pl-data'!AA$3,postings!$I:$I,'pl-data'!$A551)-SUMIFS(postings!$W:$W,postings!$C:$C,'pl-data'!AA$2,postings!$D:$D,'pl-data'!AA$3,postings!$M:$M,'pl-data'!$A551)</f>
        <v>0</v>
      </c>
      <c r="AB551" s="53">
        <f>+SUMIFS(postings!$T:$T,postings!$C:$C,'pl-data'!AB$2,postings!$D:$D,'pl-data'!AB$3,postings!$I:$I,'pl-data'!$A551)-SUMIFS(postings!$W:$W,postings!$C:$C,'pl-data'!AB$2,postings!$D:$D,'pl-data'!AB$3,postings!$M:$M,'pl-data'!$A551)</f>
        <v>0</v>
      </c>
      <c r="AC551" s="53">
        <f>+SUMIFS(postings!$T:$T,postings!$C:$C,'pl-data'!AC$2,postings!$D:$D,'pl-data'!AC$3,postings!$I:$I,'pl-data'!$A551)-SUMIFS(postings!$W:$W,postings!$C:$C,'pl-data'!AC$2,postings!$D:$D,'pl-data'!AC$3,postings!$M:$M,'pl-data'!$A551)</f>
        <v>0</v>
      </c>
      <c r="AD551" s="53">
        <f>+SUMIFS(postings!$T:$T,postings!$C:$C,'pl-data'!AD$2,postings!$D:$D,'pl-data'!AD$3,postings!$I:$I,'pl-data'!$A551)-SUMIFS(postings!$W:$W,postings!$C:$C,'pl-data'!AD$2,postings!$D:$D,'pl-data'!AD$3,postings!$M:$M,'pl-data'!$A551)</f>
        <v>0</v>
      </c>
      <c r="AE551" s="53">
        <f>+SUMIFS(postings!$T:$T,postings!$C:$C,'pl-data'!AE$2,postings!$D:$D,'pl-data'!AE$3,postings!$I:$I,'pl-data'!$A551)-SUMIFS(postings!$W:$W,postings!$C:$C,'pl-data'!AE$2,postings!$D:$D,'pl-data'!AE$3,postings!$M:$M,'pl-data'!$A551)</f>
        <v>0</v>
      </c>
      <c r="AF551" s="53">
        <f>+SUMIFS(postings!$T:$T,postings!$C:$C,'pl-data'!AF$2,postings!$D:$D,'pl-data'!AF$3,postings!$I:$I,'pl-data'!$A551)-SUMIFS(postings!$W:$W,postings!$C:$C,'pl-data'!AF$2,postings!$D:$D,'pl-data'!AF$3,postings!$M:$M,'pl-data'!$A551)</f>
        <v>0</v>
      </c>
      <c r="AG551" s="53">
        <f>+SUMIFS(postings!$T:$T,postings!$C:$C,'pl-data'!AG$2,postings!$D:$D,'pl-data'!AG$3,postings!$I:$I,'pl-data'!$A551)-SUMIFS(postings!$W:$W,postings!$C:$C,'pl-data'!AG$2,postings!$D:$D,'pl-data'!AG$3,postings!$M:$M,'pl-data'!$A551)</f>
        <v>0</v>
      </c>
      <c r="AH551" s="53">
        <f>+SUMIFS(postings!$T:$T,postings!$C:$C,'pl-data'!AH$2,postings!$D:$D,'pl-data'!AH$3,postings!$I:$I,'pl-data'!$A551)-SUMIFS(postings!$W:$W,postings!$C:$C,'pl-data'!AH$2,postings!$D:$D,'pl-data'!AH$3,postings!$M:$M,'pl-data'!$A551)</f>
        <v>0</v>
      </c>
      <c r="AI551" s="53">
        <f>+SUMIFS(postings!$T:$T,postings!$C:$C,'pl-data'!AI$2,postings!$D:$D,'pl-data'!AI$3,postings!$I:$I,'pl-data'!$A551)-SUMIFS(postings!$W:$W,postings!$C:$C,'pl-data'!AI$2,postings!$D:$D,'pl-data'!AI$3,postings!$M:$M,'pl-data'!$A551)</f>
        <v>0</v>
      </c>
      <c r="AJ551" s="53">
        <f>+SUM(X551:INDEX(X551:AI551,1,Settings!$C$4))</f>
        <v>0</v>
      </c>
      <c r="AK551" s="53">
        <f t="shared" si="283"/>
        <v>0</v>
      </c>
      <c r="AL551" s="53"/>
      <c r="AM551" s="53">
        <f t="shared" si="285"/>
        <v>0</v>
      </c>
      <c r="AN551" s="53">
        <f t="shared" si="286"/>
        <v>0</v>
      </c>
      <c r="AO551" s="53">
        <f t="shared" si="287"/>
        <v>0</v>
      </c>
      <c r="AP551" s="53">
        <f t="shared" si="288"/>
        <v>0</v>
      </c>
      <c r="AQ551" s="53">
        <f t="shared" si="289"/>
        <v>0</v>
      </c>
      <c r="AR551" s="53">
        <f t="shared" si="290"/>
        <v>0</v>
      </c>
      <c r="AS551" s="53">
        <f t="shared" si="291"/>
        <v>0</v>
      </c>
      <c r="AT551" s="53">
        <f t="shared" si="292"/>
        <v>0</v>
      </c>
      <c r="AU551" s="53">
        <f t="shared" si="293"/>
        <v>0</v>
      </c>
      <c r="AV551" s="53">
        <f t="shared" si="294"/>
        <v>0</v>
      </c>
      <c r="AW551" s="53">
        <f t="shared" si="295"/>
        <v>0</v>
      </c>
      <c r="AX551" s="53">
        <f t="shared" si="296"/>
        <v>0</v>
      </c>
      <c r="AY551" s="53">
        <f>+SUM(AM551:INDEX(AM551:AX551,1,Settings!$C$4))</f>
        <v>0</v>
      </c>
      <c r="AZ551" s="53">
        <f t="shared" si="284"/>
        <v>0</v>
      </c>
      <c r="BA551" s="53"/>
      <c r="BB551" s="53">
        <f t="shared" si="267"/>
        <v>0</v>
      </c>
      <c r="BC551" s="53">
        <f t="shared" si="268"/>
        <v>0</v>
      </c>
      <c r="BD551" s="53">
        <f t="shared" si="269"/>
        <v>0</v>
      </c>
      <c r="BE551" s="53">
        <f t="shared" si="270"/>
        <v>0</v>
      </c>
      <c r="BF551" s="53">
        <f t="shared" si="271"/>
        <v>0</v>
      </c>
      <c r="BG551" s="53">
        <f t="shared" si="272"/>
        <v>0</v>
      </c>
      <c r="BH551" s="53">
        <f t="shared" si="273"/>
        <v>0</v>
      </c>
      <c r="BI551" s="53">
        <f t="shared" si="274"/>
        <v>0</v>
      </c>
      <c r="BJ551" s="53">
        <f t="shared" si="275"/>
        <v>0</v>
      </c>
      <c r="BK551" s="53">
        <f t="shared" si="276"/>
        <v>0</v>
      </c>
      <c r="BL551" s="53">
        <f t="shared" si="277"/>
        <v>0</v>
      </c>
      <c r="BM551" s="53">
        <f t="shared" si="278"/>
        <v>0</v>
      </c>
      <c r="BN551" s="53">
        <f t="shared" si="281"/>
        <v>0</v>
      </c>
      <c r="BO551" s="53"/>
      <c r="BP551" s="53">
        <f t="shared" si="279"/>
        <v>0</v>
      </c>
      <c r="BQ551" s="53"/>
      <c r="BR551" s="53">
        <f t="shared" si="280"/>
        <v>0</v>
      </c>
    </row>
    <row r="552" spans="1:70" x14ac:dyDescent="0.2">
      <c r="A552" s="6">
        <v>8449</v>
      </c>
      <c r="B552" s="6" t="str">
        <f>+VLOOKUP(A552,masterfile!B:C,2,FALSE)</f>
        <v>Erlöse elektr.DL Inland stpf 19% USt</v>
      </c>
      <c r="D552" s="53">
        <f>+SUMIF('[1]2017'!$A:$A,$A552,'[1]2017'!$C:$C)-SUMIF('[1]2017'!$E:$E,$A552,'[1]2017'!$G:$G)</f>
        <v>0</v>
      </c>
      <c r="E552" s="53">
        <f>+SUMIF('[1]2018'!$A:$A,$A552,'[1]2018'!$C:$C)-SUMIF('[1]2018'!$E:$E,$A552,'[1]2018'!$G:$G)</f>
        <v>0</v>
      </c>
      <c r="F552" s="53">
        <f>+SUMIF('[1]2019'!$A:$A,$A552,'[1]2019'!$C:$C)-SUMIF('[1]2019'!$E:$E,$A552,'[1]2019'!$G:$G)</f>
        <v>0</v>
      </c>
      <c r="G552" s="53">
        <f>+SUMIF('[1]2020'!$A:$A,$A552,'[1]2020'!$C:$C)-SUMIF('[1]2020'!$E:$E,$A552,'[1]2020'!$G:$G)</f>
        <v>0</v>
      </c>
      <c r="H552" s="53"/>
      <c r="I552" s="53">
        <f>+(+SUMIF('[1]2021'!$A:$A,$A552,'[1]2021'!$C:$C)-SUMIF('[1]2021'!$E:$E,$A552,'[1]2021'!$G:$G))/12</f>
        <v>0</v>
      </c>
      <c r="J552" s="53">
        <f>+(+SUMIF('[1]2021'!$A:$A,$A552,'[1]2021'!$C:$C)-SUMIF('[1]2021'!$E:$E,$A552,'[1]2021'!$G:$G))/12</f>
        <v>0</v>
      </c>
      <c r="K552" s="53">
        <f>+(+SUMIF('[1]2021'!$A:$A,$A552,'[1]2021'!$C:$C)-SUMIF('[1]2021'!$E:$E,$A552,'[1]2021'!$G:$G))/12</f>
        <v>0</v>
      </c>
      <c r="L552" s="53">
        <f>+(+SUMIF('[1]2021'!$A:$A,$A552,'[1]2021'!$C:$C)-SUMIF('[1]2021'!$E:$E,$A552,'[1]2021'!$G:$G))/12</f>
        <v>0</v>
      </c>
      <c r="M552" s="53">
        <f>+(+SUMIF('[1]2021'!$A:$A,$A552,'[1]2021'!$C:$C)-SUMIF('[1]2021'!$E:$E,$A552,'[1]2021'!$G:$G))/12</f>
        <v>0</v>
      </c>
      <c r="N552" s="53">
        <f>+(+SUMIF('[1]2021'!$A:$A,$A552,'[1]2021'!$C:$C)-SUMIF('[1]2021'!$E:$E,$A552,'[1]2021'!$G:$G))/12</f>
        <v>0</v>
      </c>
      <c r="O552" s="53">
        <f>+(+SUMIF('[1]2021'!$A:$A,$A552,'[1]2021'!$C:$C)-SUMIF('[1]2021'!$E:$E,$A552,'[1]2021'!$G:$G))/12</f>
        <v>0</v>
      </c>
      <c r="P552" s="53">
        <f>+(+SUMIF('[1]2021'!$A:$A,$A552,'[1]2021'!$C:$C)-SUMIF('[1]2021'!$E:$E,$A552,'[1]2021'!$G:$G))/12</f>
        <v>0</v>
      </c>
      <c r="Q552" s="53">
        <f>+(+SUMIF('[1]2021'!$A:$A,$A552,'[1]2021'!$C:$C)-SUMIF('[1]2021'!$E:$E,$A552,'[1]2021'!$G:$G))/12</f>
        <v>0</v>
      </c>
      <c r="R552" s="53">
        <f>+(+SUMIF('[1]2021'!$A:$A,$A552,'[1]2021'!$C:$C)-SUMIF('[1]2021'!$E:$E,$A552,'[1]2021'!$G:$G))/12</f>
        <v>0</v>
      </c>
      <c r="S552" s="53">
        <f>+(+SUMIF('[1]2021'!$A:$A,$A552,'[1]2021'!$C:$C)-SUMIF('[1]2021'!$E:$E,$A552,'[1]2021'!$G:$G))/12</f>
        <v>0</v>
      </c>
      <c r="T552" s="53">
        <f>+(+SUMIF('[1]2021'!$A:$A,$A552,'[1]2021'!$C:$C)-SUMIF('[1]2021'!$E:$E,$A552,'[1]2021'!$G:$G))/12</f>
        <v>0</v>
      </c>
      <c r="U552" s="53">
        <f>+SUM(I552:INDEX(I552:T552,1,Settings!$C$4))</f>
        <v>0</v>
      </c>
      <c r="V552" s="53">
        <f t="shared" si="282"/>
        <v>0</v>
      </c>
      <c r="W552" s="53"/>
      <c r="X552" s="53">
        <f>+SUMIFS(postings!$T:$T,postings!$C:$C,'pl-data'!X$2,postings!$D:$D,'pl-data'!X$3,postings!$I:$I,'pl-data'!$A552)-SUMIFS(postings!$W:$W,postings!$C:$C,'pl-data'!X$2,postings!$D:$D,'pl-data'!X$3,postings!$M:$M,'pl-data'!$A552)</f>
        <v>0</v>
      </c>
      <c r="Y552" s="53">
        <f>+SUMIFS(postings!$T:$T,postings!$C:$C,'pl-data'!Y$2,postings!$D:$D,'pl-data'!Y$3,postings!$I:$I,'pl-data'!$A552)-SUMIFS(postings!$W:$W,postings!$C:$C,'pl-data'!Y$2,postings!$D:$D,'pl-data'!Y$3,postings!$M:$M,'pl-data'!$A552)</f>
        <v>0</v>
      </c>
      <c r="Z552" s="53">
        <f>+SUMIFS(postings!$T:$T,postings!$C:$C,'pl-data'!Z$2,postings!$D:$D,'pl-data'!Z$3,postings!$I:$I,'pl-data'!$A552)-SUMIFS(postings!$W:$W,postings!$C:$C,'pl-data'!Z$2,postings!$D:$D,'pl-data'!Z$3,postings!$M:$M,'pl-data'!$A552)</f>
        <v>0</v>
      </c>
      <c r="AA552" s="53">
        <f>+SUMIFS(postings!$T:$T,postings!$C:$C,'pl-data'!AA$2,postings!$D:$D,'pl-data'!AA$3,postings!$I:$I,'pl-data'!$A552)-SUMIFS(postings!$W:$W,postings!$C:$C,'pl-data'!AA$2,postings!$D:$D,'pl-data'!AA$3,postings!$M:$M,'pl-data'!$A552)</f>
        <v>0</v>
      </c>
      <c r="AB552" s="53">
        <f>+SUMIFS(postings!$T:$T,postings!$C:$C,'pl-data'!AB$2,postings!$D:$D,'pl-data'!AB$3,postings!$I:$I,'pl-data'!$A552)-SUMIFS(postings!$W:$W,postings!$C:$C,'pl-data'!AB$2,postings!$D:$D,'pl-data'!AB$3,postings!$M:$M,'pl-data'!$A552)</f>
        <v>0</v>
      </c>
      <c r="AC552" s="53">
        <f>+SUMIFS(postings!$T:$T,postings!$C:$C,'pl-data'!AC$2,postings!$D:$D,'pl-data'!AC$3,postings!$I:$I,'pl-data'!$A552)-SUMIFS(postings!$W:$W,postings!$C:$C,'pl-data'!AC$2,postings!$D:$D,'pl-data'!AC$3,postings!$M:$M,'pl-data'!$A552)</f>
        <v>0</v>
      </c>
      <c r="AD552" s="53">
        <f>+SUMIFS(postings!$T:$T,postings!$C:$C,'pl-data'!AD$2,postings!$D:$D,'pl-data'!AD$3,postings!$I:$I,'pl-data'!$A552)-SUMIFS(postings!$W:$W,postings!$C:$C,'pl-data'!AD$2,postings!$D:$D,'pl-data'!AD$3,postings!$M:$M,'pl-data'!$A552)</f>
        <v>0</v>
      </c>
      <c r="AE552" s="53">
        <f>+SUMIFS(postings!$T:$T,postings!$C:$C,'pl-data'!AE$2,postings!$D:$D,'pl-data'!AE$3,postings!$I:$I,'pl-data'!$A552)-SUMIFS(postings!$W:$W,postings!$C:$C,'pl-data'!AE$2,postings!$D:$D,'pl-data'!AE$3,postings!$M:$M,'pl-data'!$A552)</f>
        <v>0</v>
      </c>
      <c r="AF552" s="53">
        <f>+SUMIFS(postings!$T:$T,postings!$C:$C,'pl-data'!AF$2,postings!$D:$D,'pl-data'!AF$3,postings!$I:$I,'pl-data'!$A552)-SUMIFS(postings!$W:$W,postings!$C:$C,'pl-data'!AF$2,postings!$D:$D,'pl-data'!AF$3,postings!$M:$M,'pl-data'!$A552)</f>
        <v>0</v>
      </c>
      <c r="AG552" s="53">
        <f>+SUMIFS(postings!$T:$T,postings!$C:$C,'pl-data'!AG$2,postings!$D:$D,'pl-data'!AG$3,postings!$I:$I,'pl-data'!$A552)-SUMIFS(postings!$W:$W,postings!$C:$C,'pl-data'!AG$2,postings!$D:$D,'pl-data'!AG$3,postings!$M:$M,'pl-data'!$A552)</f>
        <v>0</v>
      </c>
      <c r="AH552" s="53">
        <f>+SUMIFS(postings!$T:$T,postings!$C:$C,'pl-data'!AH$2,postings!$D:$D,'pl-data'!AH$3,postings!$I:$I,'pl-data'!$A552)-SUMIFS(postings!$W:$W,postings!$C:$C,'pl-data'!AH$2,postings!$D:$D,'pl-data'!AH$3,postings!$M:$M,'pl-data'!$A552)</f>
        <v>0</v>
      </c>
      <c r="AI552" s="53">
        <f>+SUMIFS(postings!$T:$T,postings!$C:$C,'pl-data'!AI$2,postings!$D:$D,'pl-data'!AI$3,postings!$I:$I,'pl-data'!$A552)-SUMIFS(postings!$W:$W,postings!$C:$C,'pl-data'!AI$2,postings!$D:$D,'pl-data'!AI$3,postings!$M:$M,'pl-data'!$A552)</f>
        <v>0</v>
      </c>
      <c r="AJ552" s="53">
        <f>+SUM(X552:INDEX(X552:AI552,1,Settings!$C$4))</f>
        <v>0</v>
      </c>
      <c r="AK552" s="53">
        <f t="shared" si="283"/>
        <v>0</v>
      </c>
      <c r="AL552" s="53"/>
      <c r="AM552" s="53">
        <f t="shared" si="285"/>
        <v>0</v>
      </c>
      <c r="AN552" s="53">
        <f t="shared" si="286"/>
        <v>0</v>
      </c>
      <c r="AO552" s="53">
        <f t="shared" si="287"/>
        <v>0</v>
      </c>
      <c r="AP552" s="53">
        <f t="shared" si="288"/>
        <v>0</v>
      </c>
      <c r="AQ552" s="53">
        <f t="shared" si="289"/>
        <v>0</v>
      </c>
      <c r="AR552" s="53">
        <f t="shared" si="290"/>
        <v>0</v>
      </c>
      <c r="AS552" s="53">
        <f t="shared" si="291"/>
        <v>0</v>
      </c>
      <c r="AT552" s="53">
        <f t="shared" si="292"/>
        <v>0</v>
      </c>
      <c r="AU552" s="53">
        <f t="shared" si="293"/>
        <v>0</v>
      </c>
      <c r="AV552" s="53">
        <f t="shared" si="294"/>
        <v>0</v>
      </c>
      <c r="AW552" s="53">
        <f t="shared" si="295"/>
        <v>0</v>
      </c>
      <c r="AX552" s="53">
        <f t="shared" si="296"/>
        <v>0</v>
      </c>
      <c r="AY552" s="53">
        <f>+SUM(AM552:INDEX(AM552:AX552,1,Settings!$C$4))</f>
        <v>0</v>
      </c>
      <c r="AZ552" s="53">
        <f t="shared" si="284"/>
        <v>0</v>
      </c>
      <c r="BA552" s="53"/>
      <c r="BB552" s="53">
        <f t="shared" si="267"/>
        <v>0</v>
      </c>
      <c r="BC552" s="53">
        <f t="shared" si="268"/>
        <v>0</v>
      </c>
      <c r="BD552" s="53">
        <f t="shared" si="269"/>
        <v>0</v>
      </c>
      <c r="BE552" s="53">
        <f t="shared" si="270"/>
        <v>0</v>
      </c>
      <c r="BF552" s="53">
        <f t="shared" si="271"/>
        <v>0</v>
      </c>
      <c r="BG552" s="53">
        <f t="shared" si="272"/>
        <v>0</v>
      </c>
      <c r="BH552" s="53">
        <f t="shared" si="273"/>
        <v>0</v>
      </c>
      <c r="BI552" s="53">
        <f t="shared" si="274"/>
        <v>0</v>
      </c>
      <c r="BJ552" s="53">
        <f t="shared" si="275"/>
        <v>0</v>
      </c>
      <c r="BK552" s="53">
        <f t="shared" si="276"/>
        <v>0</v>
      </c>
      <c r="BL552" s="53">
        <f t="shared" si="277"/>
        <v>0</v>
      </c>
      <c r="BM552" s="53">
        <f t="shared" si="278"/>
        <v>0</v>
      </c>
      <c r="BN552" s="53">
        <f t="shared" si="281"/>
        <v>0</v>
      </c>
      <c r="BO552" s="53"/>
      <c r="BP552" s="53">
        <f t="shared" si="279"/>
        <v>0</v>
      </c>
      <c r="BQ552" s="53"/>
      <c r="BR552" s="53">
        <f t="shared" si="280"/>
        <v>0</v>
      </c>
    </row>
    <row r="553" spans="1:70" x14ac:dyDescent="0.2">
      <c r="A553" s="6">
        <v>8499</v>
      </c>
      <c r="B553" s="6" t="str">
        <f>+VLOOKUP(A553,masterfile!B:C,2,FALSE)</f>
        <v>Nebenerlöse (Bezug zu Materialaufwand)</v>
      </c>
      <c r="D553" s="53">
        <f>+SUMIF('[1]2017'!$A:$A,$A553,'[1]2017'!$C:$C)-SUMIF('[1]2017'!$E:$E,$A553,'[1]2017'!$G:$G)</f>
        <v>0</v>
      </c>
      <c r="E553" s="53">
        <f>+SUMIF('[1]2018'!$A:$A,$A553,'[1]2018'!$C:$C)-SUMIF('[1]2018'!$E:$E,$A553,'[1]2018'!$G:$G)</f>
        <v>0</v>
      </c>
      <c r="F553" s="53">
        <f>+SUMIF('[1]2019'!$A:$A,$A553,'[1]2019'!$C:$C)-SUMIF('[1]2019'!$E:$E,$A553,'[1]2019'!$G:$G)</f>
        <v>0</v>
      </c>
      <c r="G553" s="53">
        <f>+SUMIF('[1]2020'!$A:$A,$A553,'[1]2020'!$C:$C)-SUMIF('[1]2020'!$E:$E,$A553,'[1]2020'!$G:$G)</f>
        <v>0</v>
      </c>
      <c r="H553" s="53"/>
      <c r="I553" s="53">
        <f>+(+SUMIF('[1]2021'!$A:$A,$A553,'[1]2021'!$C:$C)-SUMIF('[1]2021'!$E:$E,$A553,'[1]2021'!$G:$G))/12</f>
        <v>0</v>
      </c>
      <c r="J553" s="53">
        <f>+(+SUMIF('[1]2021'!$A:$A,$A553,'[1]2021'!$C:$C)-SUMIF('[1]2021'!$E:$E,$A553,'[1]2021'!$G:$G))/12</f>
        <v>0</v>
      </c>
      <c r="K553" s="53">
        <f>+(+SUMIF('[1]2021'!$A:$A,$A553,'[1]2021'!$C:$C)-SUMIF('[1]2021'!$E:$E,$A553,'[1]2021'!$G:$G))/12</f>
        <v>0</v>
      </c>
      <c r="L553" s="53">
        <f>+(+SUMIF('[1]2021'!$A:$A,$A553,'[1]2021'!$C:$C)-SUMIF('[1]2021'!$E:$E,$A553,'[1]2021'!$G:$G))/12</f>
        <v>0</v>
      </c>
      <c r="M553" s="53">
        <f>+(+SUMIF('[1]2021'!$A:$A,$A553,'[1]2021'!$C:$C)-SUMIF('[1]2021'!$E:$E,$A553,'[1]2021'!$G:$G))/12</f>
        <v>0</v>
      </c>
      <c r="N553" s="53">
        <f>+(+SUMIF('[1]2021'!$A:$A,$A553,'[1]2021'!$C:$C)-SUMIF('[1]2021'!$E:$E,$A553,'[1]2021'!$G:$G))/12</f>
        <v>0</v>
      </c>
      <c r="O553" s="53">
        <f>+(+SUMIF('[1]2021'!$A:$A,$A553,'[1]2021'!$C:$C)-SUMIF('[1]2021'!$E:$E,$A553,'[1]2021'!$G:$G))/12</f>
        <v>0</v>
      </c>
      <c r="P553" s="53">
        <f>+(+SUMIF('[1]2021'!$A:$A,$A553,'[1]2021'!$C:$C)-SUMIF('[1]2021'!$E:$E,$A553,'[1]2021'!$G:$G))/12</f>
        <v>0</v>
      </c>
      <c r="Q553" s="53">
        <f>+(+SUMIF('[1]2021'!$A:$A,$A553,'[1]2021'!$C:$C)-SUMIF('[1]2021'!$E:$E,$A553,'[1]2021'!$G:$G))/12</f>
        <v>0</v>
      </c>
      <c r="R553" s="53">
        <f>+(+SUMIF('[1]2021'!$A:$A,$A553,'[1]2021'!$C:$C)-SUMIF('[1]2021'!$E:$E,$A553,'[1]2021'!$G:$G))/12</f>
        <v>0</v>
      </c>
      <c r="S553" s="53">
        <f>+(+SUMIF('[1]2021'!$A:$A,$A553,'[1]2021'!$C:$C)-SUMIF('[1]2021'!$E:$E,$A553,'[1]2021'!$G:$G))/12</f>
        <v>0</v>
      </c>
      <c r="T553" s="53">
        <f>+(+SUMIF('[1]2021'!$A:$A,$A553,'[1]2021'!$C:$C)-SUMIF('[1]2021'!$E:$E,$A553,'[1]2021'!$G:$G))/12</f>
        <v>0</v>
      </c>
      <c r="U553" s="53">
        <f>+SUM(I553:INDEX(I553:T553,1,Settings!$C$4))</f>
        <v>0</v>
      </c>
      <c r="V553" s="53">
        <f t="shared" si="282"/>
        <v>0</v>
      </c>
      <c r="W553" s="53"/>
      <c r="X553" s="53">
        <f>+SUMIFS(postings!$T:$T,postings!$C:$C,'pl-data'!X$2,postings!$D:$D,'pl-data'!X$3,postings!$I:$I,'pl-data'!$A553)-SUMIFS(postings!$W:$W,postings!$C:$C,'pl-data'!X$2,postings!$D:$D,'pl-data'!X$3,postings!$M:$M,'pl-data'!$A553)</f>
        <v>0</v>
      </c>
      <c r="Y553" s="53">
        <f>+SUMIFS(postings!$T:$T,postings!$C:$C,'pl-data'!Y$2,postings!$D:$D,'pl-data'!Y$3,postings!$I:$I,'pl-data'!$A553)-SUMIFS(postings!$W:$W,postings!$C:$C,'pl-data'!Y$2,postings!$D:$D,'pl-data'!Y$3,postings!$M:$M,'pl-data'!$A553)</f>
        <v>0</v>
      </c>
      <c r="Z553" s="53">
        <f>+SUMIFS(postings!$T:$T,postings!$C:$C,'pl-data'!Z$2,postings!$D:$D,'pl-data'!Z$3,postings!$I:$I,'pl-data'!$A553)-SUMIFS(postings!$W:$W,postings!$C:$C,'pl-data'!Z$2,postings!$D:$D,'pl-data'!Z$3,postings!$M:$M,'pl-data'!$A553)</f>
        <v>0</v>
      </c>
      <c r="AA553" s="53">
        <f>+SUMIFS(postings!$T:$T,postings!$C:$C,'pl-data'!AA$2,postings!$D:$D,'pl-data'!AA$3,postings!$I:$I,'pl-data'!$A553)-SUMIFS(postings!$W:$W,postings!$C:$C,'pl-data'!AA$2,postings!$D:$D,'pl-data'!AA$3,postings!$M:$M,'pl-data'!$A553)</f>
        <v>0</v>
      </c>
      <c r="AB553" s="53">
        <f>+SUMIFS(postings!$T:$T,postings!$C:$C,'pl-data'!AB$2,postings!$D:$D,'pl-data'!AB$3,postings!$I:$I,'pl-data'!$A553)-SUMIFS(postings!$W:$W,postings!$C:$C,'pl-data'!AB$2,postings!$D:$D,'pl-data'!AB$3,postings!$M:$M,'pl-data'!$A553)</f>
        <v>0</v>
      </c>
      <c r="AC553" s="53">
        <f>+SUMIFS(postings!$T:$T,postings!$C:$C,'pl-data'!AC$2,postings!$D:$D,'pl-data'!AC$3,postings!$I:$I,'pl-data'!$A553)-SUMIFS(postings!$W:$W,postings!$C:$C,'pl-data'!AC$2,postings!$D:$D,'pl-data'!AC$3,postings!$M:$M,'pl-data'!$A553)</f>
        <v>0</v>
      </c>
      <c r="AD553" s="53">
        <f>+SUMIFS(postings!$T:$T,postings!$C:$C,'pl-data'!AD$2,postings!$D:$D,'pl-data'!AD$3,postings!$I:$I,'pl-data'!$A553)-SUMIFS(postings!$W:$W,postings!$C:$C,'pl-data'!AD$2,postings!$D:$D,'pl-data'!AD$3,postings!$M:$M,'pl-data'!$A553)</f>
        <v>0</v>
      </c>
      <c r="AE553" s="53">
        <f>+SUMIFS(postings!$T:$T,postings!$C:$C,'pl-data'!AE$2,postings!$D:$D,'pl-data'!AE$3,postings!$I:$I,'pl-data'!$A553)-SUMIFS(postings!$W:$W,postings!$C:$C,'pl-data'!AE$2,postings!$D:$D,'pl-data'!AE$3,postings!$M:$M,'pl-data'!$A553)</f>
        <v>0</v>
      </c>
      <c r="AF553" s="53">
        <f>+SUMIFS(postings!$T:$T,postings!$C:$C,'pl-data'!AF$2,postings!$D:$D,'pl-data'!AF$3,postings!$I:$I,'pl-data'!$A553)-SUMIFS(postings!$W:$W,postings!$C:$C,'pl-data'!AF$2,postings!$D:$D,'pl-data'!AF$3,postings!$M:$M,'pl-data'!$A553)</f>
        <v>0</v>
      </c>
      <c r="AG553" s="53">
        <f>+SUMIFS(postings!$T:$T,postings!$C:$C,'pl-data'!AG$2,postings!$D:$D,'pl-data'!AG$3,postings!$I:$I,'pl-data'!$A553)-SUMIFS(postings!$W:$W,postings!$C:$C,'pl-data'!AG$2,postings!$D:$D,'pl-data'!AG$3,postings!$M:$M,'pl-data'!$A553)</f>
        <v>0</v>
      </c>
      <c r="AH553" s="53">
        <f>+SUMIFS(postings!$T:$T,postings!$C:$C,'pl-data'!AH$2,postings!$D:$D,'pl-data'!AH$3,postings!$I:$I,'pl-data'!$A553)-SUMIFS(postings!$W:$W,postings!$C:$C,'pl-data'!AH$2,postings!$D:$D,'pl-data'!AH$3,postings!$M:$M,'pl-data'!$A553)</f>
        <v>0</v>
      </c>
      <c r="AI553" s="53">
        <f>+SUMIFS(postings!$T:$T,postings!$C:$C,'pl-data'!AI$2,postings!$D:$D,'pl-data'!AI$3,postings!$I:$I,'pl-data'!$A553)-SUMIFS(postings!$W:$W,postings!$C:$C,'pl-data'!AI$2,postings!$D:$D,'pl-data'!AI$3,postings!$M:$M,'pl-data'!$A553)</f>
        <v>0</v>
      </c>
      <c r="AJ553" s="53">
        <f>+SUM(X553:INDEX(X553:AI553,1,Settings!$C$4))</f>
        <v>0</v>
      </c>
      <c r="AK553" s="53">
        <f t="shared" si="283"/>
        <v>0</v>
      </c>
      <c r="AL553" s="53"/>
      <c r="AM553" s="53">
        <f t="shared" si="285"/>
        <v>0</v>
      </c>
      <c r="AN553" s="53">
        <f t="shared" si="286"/>
        <v>0</v>
      </c>
      <c r="AO553" s="53">
        <f t="shared" si="287"/>
        <v>0</v>
      </c>
      <c r="AP553" s="53">
        <f t="shared" si="288"/>
        <v>0</v>
      </c>
      <c r="AQ553" s="53">
        <f t="shared" si="289"/>
        <v>0</v>
      </c>
      <c r="AR553" s="53">
        <f t="shared" si="290"/>
        <v>0</v>
      </c>
      <c r="AS553" s="53">
        <f t="shared" si="291"/>
        <v>0</v>
      </c>
      <c r="AT553" s="53">
        <f t="shared" si="292"/>
        <v>0</v>
      </c>
      <c r="AU553" s="53">
        <f t="shared" si="293"/>
        <v>0</v>
      </c>
      <c r="AV553" s="53">
        <f t="shared" si="294"/>
        <v>0</v>
      </c>
      <c r="AW553" s="53">
        <f t="shared" si="295"/>
        <v>0</v>
      </c>
      <c r="AX553" s="53">
        <f t="shared" si="296"/>
        <v>0</v>
      </c>
      <c r="AY553" s="53">
        <f>+SUM(AM553:INDEX(AM553:AX553,1,Settings!$C$4))</f>
        <v>0</v>
      </c>
      <c r="AZ553" s="53">
        <f t="shared" si="284"/>
        <v>0</v>
      </c>
      <c r="BA553" s="53"/>
      <c r="BB553" s="53">
        <f t="shared" si="267"/>
        <v>0</v>
      </c>
      <c r="BC553" s="53">
        <f t="shared" si="268"/>
        <v>0</v>
      </c>
      <c r="BD553" s="53">
        <f t="shared" si="269"/>
        <v>0</v>
      </c>
      <c r="BE553" s="53">
        <f t="shared" si="270"/>
        <v>0</v>
      </c>
      <c r="BF553" s="53">
        <f t="shared" si="271"/>
        <v>0</v>
      </c>
      <c r="BG553" s="53">
        <f t="shared" si="272"/>
        <v>0</v>
      </c>
      <c r="BH553" s="53">
        <f t="shared" si="273"/>
        <v>0</v>
      </c>
      <c r="BI553" s="53">
        <f t="shared" si="274"/>
        <v>0</v>
      </c>
      <c r="BJ553" s="53">
        <f t="shared" si="275"/>
        <v>0</v>
      </c>
      <c r="BK553" s="53">
        <f t="shared" si="276"/>
        <v>0</v>
      </c>
      <c r="BL553" s="53">
        <f t="shared" si="277"/>
        <v>0</v>
      </c>
      <c r="BM553" s="53">
        <f t="shared" si="278"/>
        <v>0</v>
      </c>
      <c r="BN553" s="53">
        <f t="shared" si="281"/>
        <v>0</v>
      </c>
      <c r="BO553" s="53"/>
      <c r="BP553" s="53">
        <f t="shared" si="279"/>
        <v>0</v>
      </c>
      <c r="BQ553" s="53"/>
      <c r="BR553" s="53">
        <f t="shared" si="280"/>
        <v>0</v>
      </c>
    </row>
    <row r="554" spans="1:70" x14ac:dyDescent="0.2">
      <c r="A554" s="6">
        <v>8510</v>
      </c>
      <c r="B554" s="6" t="str">
        <f>+VLOOKUP(A554,masterfile!B:C,2,FALSE)</f>
        <v>Provisionsumsätze</v>
      </c>
      <c r="D554" s="53">
        <f>+SUMIF('[1]2017'!$A:$A,$A554,'[1]2017'!$C:$C)-SUMIF('[1]2017'!$E:$E,$A554,'[1]2017'!$G:$G)</f>
        <v>0</v>
      </c>
      <c r="E554" s="53">
        <f>+SUMIF('[1]2018'!$A:$A,$A554,'[1]2018'!$C:$C)-SUMIF('[1]2018'!$E:$E,$A554,'[1]2018'!$G:$G)</f>
        <v>0</v>
      </c>
      <c r="F554" s="53">
        <f>+SUMIF('[1]2019'!$A:$A,$A554,'[1]2019'!$C:$C)-SUMIF('[1]2019'!$E:$E,$A554,'[1]2019'!$G:$G)</f>
        <v>0</v>
      </c>
      <c r="G554" s="53">
        <f>+SUMIF('[1]2020'!$A:$A,$A554,'[1]2020'!$C:$C)-SUMIF('[1]2020'!$E:$E,$A554,'[1]2020'!$G:$G)</f>
        <v>0</v>
      </c>
      <c r="H554" s="53"/>
      <c r="I554" s="53">
        <f>+(+SUMIF('[1]2021'!$A:$A,$A554,'[1]2021'!$C:$C)-SUMIF('[1]2021'!$E:$E,$A554,'[1]2021'!$G:$G))/12</f>
        <v>0</v>
      </c>
      <c r="J554" s="53">
        <f>+(+SUMIF('[1]2021'!$A:$A,$A554,'[1]2021'!$C:$C)-SUMIF('[1]2021'!$E:$E,$A554,'[1]2021'!$G:$G))/12</f>
        <v>0</v>
      </c>
      <c r="K554" s="53">
        <f>+(+SUMIF('[1]2021'!$A:$A,$A554,'[1]2021'!$C:$C)-SUMIF('[1]2021'!$E:$E,$A554,'[1]2021'!$G:$G))/12</f>
        <v>0</v>
      </c>
      <c r="L554" s="53">
        <f>+(+SUMIF('[1]2021'!$A:$A,$A554,'[1]2021'!$C:$C)-SUMIF('[1]2021'!$E:$E,$A554,'[1]2021'!$G:$G))/12</f>
        <v>0</v>
      </c>
      <c r="M554" s="53">
        <f>+(+SUMIF('[1]2021'!$A:$A,$A554,'[1]2021'!$C:$C)-SUMIF('[1]2021'!$E:$E,$A554,'[1]2021'!$G:$G))/12</f>
        <v>0</v>
      </c>
      <c r="N554" s="53">
        <f>+(+SUMIF('[1]2021'!$A:$A,$A554,'[1]2021'!$C:$C)-SUMIF('[1]2021'!$E:$E,$A554,'[1]2021'!$G:$G))/12</f>
        <v>0</v>
      </c>
      <c r="O554" s="53">
        <f>+(+SUMIF('[1]2021'!$A:$A,$A554,'[1]2021'!$C:$C)-SUMIF('[1]2021'!$E:$E,$A554,'[1]2021'!$G:$G))/12</f>
        <v>0</v>
      </c>
      <c r="P554" s="53">
        <f>+(+SUMIF('[1]2021'!$A:$A,$A554,'[1]2021'!$C:$C)-SUMIF('[1]2021'!$E:$E,$A554,'[1]2021'!$G:$G))/12</f>
        <v>0</v>
      </c>
      <c r="Q554" s="53">
        <f>+(+SUMIF('[1]2021'!$A:$A,$A554,'[1]2021'!$C:$C)-SUMIF('[1]2021'!$E:$E,$A554,'[1]2021'!$G:$G))/12</f>
        <v>0</v>
      </c>
      <c r="R554" s="53">
        <f>+(+SUMIF('[1]2021'!$A:$A,$A554,'[1]2021'!$C:$C)-SUMIF('[1]2021'!$E:$E,$A554,'[1]2021'!$G:$G))/12</f>
        <v>0</v>
      </c>
      <c r="S554" s="53">
        <f>+(+SUMIF('[1]2021'!$A:$A,$A554,'[1]2021'!$C:$C)-SUMIF('[1]2021'!$E:$E,$A554,'[1]2021'!$G:$G))/12</f>
        <v>0</v>
      </c>
      <c r="T554" s="53">
        <f>+(+SUMIF('[1]2021'!$A:$A,$A554,'[1]2021'!$C:$C)-SUMIF('[1]2021'!$E:$E,$A554,'[1]2021'!$G:$G))/12</f>
        <v>0</v>
      </c>
      <c r="U554" s="53">
        <f>+SUM(I554:INDEX(I554:T554,1,Settings!$C$4))</f>
        <v>0</v>
      </c>
      <c r="V554" s="53">
        <f t="shared" si="282"/>
        <v>0</v>
      </c>
      <c r="W554" s="53"/>
      <c r="X554" s="53">
        <f>+SUMIFS(postings!$T:$T,postings!$C:$C,'pl-data'!X$2,postings!$D:$D,'pl-data'!X$3,postings!$I:$I,'pl-data'!$A554)-SUMIFS(postings!$W:$W,postings!$C:$C,'pl-data'!X$2,postings!$D:$D,'pl-data'!X$3,postings!$M:$M,'pl-data'!$A554)</f>
        <v>0</v>
      </c>
      <c r="Y554" s="53">
        <f>+SUMIFS(postings!$T:$T,postings!$C:$C,'pl-data'!Y$2,postings!$D:$D,'pl-data'!Y$3,postings!$I:$I,'pl-data'!$A554)-SUMIFS(postings!$W:$W,postings!$C:$C,'pl-data'!Y$2,postings!$D:$D,'pl-data'!Y$3,postings!$M:$M,'pl-data'!$A554)</f>
        <v>0</v>
      </c>
      <c r="Z554" s="53">
        <f>+SUMIFS(postings!$T:$T,postings!$C:$C,'pl-data'!Z$2,postings!$D:$D,'pl-data'!Z$3,postings!$I:$I,'pl-data'!$A554)-SUMIFS(postings!$W:$W,postings!$C:$C,'pl-data'!Z$2,postings!$D:$D,'pl-data'!Z$3,postings!$M:$M,'pl-data'!$A554)</f>
        <v>0</v>
      </c>
      <c r="AA554" s="53">
        <f>+SUMIFS(postings!$T:$T,postings!$C:$C,'pl-data'!AA$2,postings!$D:$D,'pl-data'!AA$3,postings!$I:$I,'pl-data'!$A554)-SUMIFS(postings!$W:$W,postings!$C:$C,'pl-data'!AA$2,postings!$D:$D,'pl-data'!AA$3,postings!$M:$M,'pl-data'!$A554)</f>
        <v>0</v>
      </c>
      <c r="AB554" s="53">
        <f>+SUMIFS(postings!$T:$T,postings!$C:$C,'pl-data'!AB$2,postings!$D:$D,'pl-data'!AB$3,postings!$I:$I,'pl-data'!$A554)-SUMIFS(postings!$W:$W,postings!$C:$C,'pl-data'!AB$2,postings!$D:$D,'pl-data'!AB$3,postings!$M:$M,'pl-data'!$A554)</f>
        <v>0</v>
      </c>
      <c r="AC554" s="53">
        <f>+SUMIFS(postings!$T:$T,postings!$C:$C,'pl-data'!AC$2,postings!$D:$D,'pl-data'!AC$3,postings!$I:$I,'pl-data'!$A554)-SUMIFS(postings!$W:$W,postings!$C:$C,'pl-data'!AC$2,postings!$D:$D,'pl-data'!AC$3,postings!$M:$M,'pl-data'!$A554)</f>
        <v>0</v>
      </c>
      <c r="AD554" s="53">
        <f>+SUMIFS(postings!$T:$T,postings!$C:$C,'pl-data'!AD$2,postings!$D:$D,'pl-data'!AD$3,postings!$I:$I,'pl-data'!$A554)-SUMIFS(postings!$W:$W,postings!$C:$C,'pl-data'!AD$2,postings!$D:$D,'pl-data'!AD$3,postings!$M:$M,'pl-data'!$A554)</f>
        <v>0</v>
      </c>
      <c r="AE554" s="53">
        <f>+SUMIFS(postings!$T:$T,postings!$C:$C,'pl-data'!AE$2,postings!$D:$D,'pl-data'!AE$3,postings!$I:$I,'pl-data'!$A554)-SUMIFS(postings!$W:$W,postings!$C:$C,'pl-data'!AE$2,postings!$D:$D,'pl-data'!AE$3,postings!$M:$M,'pl-data'!$A554)</f>
        <v>0</v>
      </c>
      <c r="AF554" s="53">
        <f>+SUMIFS(postings!$T:$T,postings!$C:$C,'pl-data'!AF$2,postings!$D:$D,'pl-data'!AF$3,postings!$I:$I,'pl-data'!$A554)-SUMIFS(postings!$W:$W,postings!$C:$C,'pl-data'!AF$2,postings!$D:$D,'pl-data'!AF$3,postings!$M:$M,'pl-data'!$A554)</f>
        <v>0</v>
      </c>
      <c r="AG554" s="53">
        <f>+SUMIFS(postings!$T:$T,postings!$C:$C,'pl-data'!AG$2,postings!$D:$D,'pl-data'!AG$3,postings!$I:$I,'pl-data'!$A554)-SUMIFS(postings!$W:$W,postings!$C:$C,'pl-data'!AG$2,postings!$D:$D,'pl-data'!AG$3,postings!$M:$M,'pl-data'!$A554)</f>
        <v>0</v>
      </c>
      <c r="AH554" s="53">
        <f>+SUMIFS(postings!$T:$T,postings!$C:$C,'pl-data'!AH$2,postings!$D:$D,'pl-data'!AH$3,postings!$I:$I,'pl-data'!$A554)-SUMIFS(postings!$W:$W,postings!$C:$C,'pl-data'!AH$2,postings!$D:$D,'pl-data'!AH$3,postings!$M:$M,'pl-data'!$A554)</f>
        <v>0</v>
      </c>
      <c r="AI554" s="53">
        <f>+SUMIFS(postings!$T:$T,postings!$C:$C,'pl-data'!AI$2,postings!$D:$D,'pl-data'!AI$3,postings!$I:$I,'pl-data'!$A554)-SUMIFS(postings!$W:$W,postings!$C:$C,'pl-data'!AI$2,postings!$D:$D,'pl-data'!AI$3,postings!$M:$M,'pl-data'!$A554)</f>
        <v>0</v>
      </c>
      <c r="AJ554" s="53">
        <f>+SUM(X554:INDEX(X554:AI554,1,Settings!$C$4))</f>
        <v>0</v>
      </c>
      <c r="AK554" s="53">
        <f t="shared" si="283"/>
        <v>0</v>
      </c>
      <c r="AL554" s="53"/>
      <c r="AM554" s="53">
        <f t="shared" si="285"/>
        <v>0</v>
      </c>
      <c r="AN554" s="53">
        <f t="shared" si="286"/>
        <v>0</v>
      </c>
      <c r="AO554" s="53">
        <f t="shared" si="287"/>
        <v>0</v>
      </c>
      <c r="AP554" s="53">
        <f t="shared" si="288"/>
        <v>0</v>
      </c>
      <c r="AQ554" s="53">
        <f t="shared" si="289"/>
        <v>0</v>
      </c>
      <c r="AR554" s="53">
        <f t="shared" si="290"/>
        <v>0</v>
      </c>
      <c r="AS554" s="53">
        <f t="shared" si="291"/>
        <v>0</v>
      </c>
      <c r="AT554" s="53">
        <f t="shared" si="292"/>
        <v>0</v>
      </c>
      <c r="AU554" s="53">
        <f t="shared" si="293"/>
        <v>0</v>
      </c>
      <c r="AV554" s="53">
        <f t="shared" si="294"/>
        <v>0</v>
      </c>
      <c r="AW554" s="53">
        <f t="shared" si="295"/>
        <v>0</v>
      </c>
      <c r="AX554" s="53">
        <f t="shared" si="296"/>
        <v>0</v>
      </c>
      <c r="AY554" s="53">
        <f>+SUM(AM554:INDEX(AM554:AX554,1,Settings!$C$4))</f>
        <v>0</v>
      </c>
      <c r="AZ554" s="53">
        <f t="shared" si="284"/>
        <v>0</v>
      </c>
      <c r="BA554" s="53"/>
      <c r="BB554" s="53">
        <f t="shared" si="267"/>
        <v>0</v>
      </c>
      <c r="BC554" s="53">
        <f t="shared" si="268"/>
        <v>0</v>
      </c>
      <c r="BD554" s="53">
        <f t="shared" si="269"/>
        <v>0</v>
      </c>
      <c r="BE554" s="53">
        <f t="shared" si="270"/>
        <v>0</v>
      </c>
      <c r="BF554" s="53">
        <f t="shared" si="271"/>
        <v>0</v>
      </c>
      <c r="BG554" s="53">
        <f t="shared" si="272"/>
        <v>0</v>
      </c>
      <c r="BH554" s="53">
        <f t="shared" si="273"/>
        <v>0</v>
      </c>
      <c r="BI554" s="53">
        <f t="shared" si="274"/>
        <v>0</v>
      </c>
      <c r="BJ554" s="53">
        <f t="shared" si="275"/>
        <v>0</v>
      </c>
      <c r="BK554" s="53">
        <f t="shared" si="276"/>
        <v>0</v>
      </c>
      <c r="BL554" s="53">
        <f t="shared" si="277"/>
        <v>0</v>
      </c>
      <c r="BM554" s="53">
        <f t="shared" si="278"/>
        <v>0</v>
      </c>
      <c r="BN554" s="53">
        <f t="shared" si="281"/>
        <v>0</v>
      </c>
      <c r="BO554" s="53"/>
      <c r="BP554" s="53">
        <f t="shared" si="279"/>
        <v>0</v>
      </c>
      <c r="BQ554" s="53"/>
      <c r="BR554" s="53">
        <f t="shared" si="280"/>
        <v>0</v>
      </c>
    </row>
    <row r="555" spans="1:70" x14ac:dyDescent="0.2">
      <c r="A555" s="6">
        <v>8514</v>
      </c>
      <c r="B555" s="6" t="str">
        <f>+VLOOKUP(A555,masterfile!B:C,2,FALSE)</f>
        <v>Provisionsumsätze, stfr.§4 Nr.8 ff.UStG</v>
      </c>
      <c r="D555" s="53">
        <f>+SUMIF('[1]2017'!$A:$A,$A555,'[1]2017'!$C:$C)-SUMIF('[1]2017'!$E:$E,$A555,'[1]2017'!$G:$G)</f>
        <v>0</v>
      </c>
      <c r="E555" s="53">
        <f>+SUMIF('[1]2018'!$A:$A,$A555,'[1]2018'!$C:$C)-SUMIF('[1]2018'!$E:$E,$A555,'[1]2018'!$G:$G)</f>
        <v>0</v>
      </c>
      <c r="F555" s="53">
        <f>+SUMIF('[1]2019'!$A:$A,$A555,'[1]2019'!$C:$C)-SUMIF('[1]2019'!$E:$E,$A555,'[1]2019'!$G:$G)</f>
        <v>0</v>
      </c>
      <c r="G555" s="53">
        <f>+SUMIF('[1]2020'!$A:$A,$A555,'[1]2020'!$C:$C)-SUMIF('[1]2020'!$E:$E,$A555,'[1]2020'!$G:$G)</f>
        <v>0</v>
      </c>
      <c r="H555" s="53"/>
      <c r="I555" s="53">
        <f>+(+SUMIF('[1]2021'!$A:$A,$A555,'[1]2021'!$C:$C)-SUMIF('[1]2021'!$E:$E,$A555,'[1]2021'!$G:$G))/12</f>
        <v>0</v>
      </c>
      <c r="J555" s="53">
        <f>+(+SUMIF('[1]2021'!$A:$A,$A555,'[1]2021'!$C:$C)-SUMIF('[1]2021'!$E:$E,$A555,'[1]2021'!$G:$G))/12</f>
        <v>0</v>
      </c>
      <c r="K555" s="53">
        <f>+(+SUMIF('[1]2021'!$A:$A,$A555,'[1]2021'!$C:$C)-SUMIF('[1]2021'!$E:$E,$A555,'[1]2021'!$G:$G))/12</f>
        <v>0</v>
      </c>
      <c r="L555" s="53">
        <f>+(+SUMIF('[1]2021'!$A:$A,$A555,'[1]2021'!$C:$C)-SUMIF('[1]2021'!$E:$E,$A555,'[1]2021'!$G:$G))/12</f>
        <v>0</v>
      </c>
      <c r="M555" s="53">
        <f>+(+SUMIF('[1]2021'!$A:$A,$A555,'[1]2021'!$C:$C)-SUMIF('[1]2021'!$E:$E,$A555,'[1]2021'!$G:$G))/12</f>
        <v>0</v>
      </c>
      <c r="N555" s="53">
        <f>+(+SUMIF('[1]2021'!$A:$A,$A555,'[1]2021'!$C:$C)-SUMIF('[1]2021'!$E:$E,$A555,'[1]2021'!$G:$G))/12</f>
        <v>0</v>
      </c>
      <c r="O555" s="53">
        <f>+(+SUMIF('[1]2021'!$A:$A,$A555,'[1]2021'!$C:$C)-SUMIF('[1]2021'!$E:$E,$A555,'[1]2021'!$G:$G))/12</f>
        <v>0</v>
      </c>
      <c r="P555" s="53">
        <f>+(+SUMIF('[1]2021'!$A:$A,$A555,'[1]2021'!$C:$C)-SUMIF('[1]2021'!$E:$E,$A555,'[1]2021'!$G:$G))/12</f>
        <v>0</v>
      </c>
      <c r="Q555" s="53">
        <f>+(+SUMIF('[1]2021'!$A:$A,$A555,'[1]2021'!$C:$C)-SUMIF('[1]2021'!$E:$E,$A555,'[1]2021'!$G:$G))/12</f>
        <v>0</v>
      </c>
      <c r="R555" s="53">
        <f>+(+SUMIF('[1]2021'!$A:$A,$A555,'[1]2021'!$C:$C)-SUMIF('[1]2021'!$E:$E,$A555,'[1]2021'!$G:$G))/12</f>
        <v>0</v>
      </c>
      <c r="S555" s="53">
        <f>+(+SUMIF('[1]2021'!$A:$A,$A555,'[1]2021'!$C:$C)-SUMIF('[1]2021'!$E:$E,$A555,'[1]2021'!$G:$G))/12</f>
        <v>0</v>
      </c>
      <c r="T555" s="53">
        <f>+(+SUMIF('[1]2021'!$A:$A,$A555,'[1]2021'!$C:$C)-SUMIF('[1]2021'!$E:$E,$A555,'[1]2021'!$G:$G))/12</f>
        <v>0</v>
      </c>
      <c r="U555" s="53">
        <f>+SUM(I555:INDEX(I555:T555,1,Settings!$C$4))</f>
        <v>0</v>
      </c>
      <c r="V555" s="53">
        <f t="shared" si="282"/>
        <v>0</v>
      </c>
      <c r="W555" s="53"/>
      <c r="X555" s="53">
        <f>+SUMIFS(postings!$T:$T,postings!$C:$C,'pl-data'!X$2,postings!$D:$D,'pl-data'!X$3,postings!$I:$I,'pl-data'!$A555)-SUMIFS(postings!$W:$W,postings!$C:$C,'pl-data'!X$2,postings!$D:$D,'pl-data'!X$3,postings!$M:$M,'pl-data'!$A555)</f>
        <v>0</v>
      </c>
      <c r="Y555" s="53">
        <f>+SUMIFS(postings!$T:$T,postings!$C:$C,'pl-data'!Y$2,postings!$D:$D,'pl-data'!Y$3,postings!$I:$I,'pl-data'!$A555)-SUMIFS(postings!$W:$W,postings!$C:$C,'pl-data'!Y$2,postings!$D:$D,'pl-data'!Y$3,postings!$M:$M,'pl-data'!$A555)</f>
        <v>0</v>
      </c>
      <c r="Z555" s="53">
        <f>+SUMIFS(postings!$T:$T,postings!$C:$C,'pl-data'!Z$2,postings!$D:$D,'pl-data'!Z$3,postings!$I:$I,'pl-data'!$A555)-SUMIFS(postings!$W:$W,postings!$C:$C,'pl-data'!Z$2,postings!$D:$D,'pl-data'!Z$3,postings!$M:$M,'pl-data'!$A555)</f>
        <v>0</v>
      </c>
      <c r="AA555" s="53">
        <f>+SUMIFS(postings!$T:$T,postings!$C:$C,'pl-data'!AA$2,postings!$D:$D,'pl-data'!AA$3,postings!$I:$I,'pl-data'!$A555)-SUMIFS(postings!$W:$W,postings!$C:$C,'pl-data'!AA$2,postings!$D:$D,'pl-data'!AA$3,postings!$M:$M,'pl-data'!$A555)</f>
        <v>0</v>
      </c>
      <c r="AB555" s="53">
        <f>+SUMIFS(postings!$T:$T,postings!$C:$C,'pl-data'!AB$2,postings!$D:$D,'pl-data'!AB$3,postings!$I:$I,'pl-data'!$A555)-SUMIFS(postings!$W:$W,postings!$C:$C,'pl-data'!AB$2,postings!$D:$D,'pl-data'!AB$3,postings!$M:$M,'pl-data'!$A555)</f>
        <v>0</v>
      </c>
      <c r="AC555" s="53">
        <f>+SUMIFS(postings!$T:$T,postings!$C:$C,'pl-data'!AC$2,postings!$D:$D,'pl-data'!AC$3,postings!$I:$I,'pl-data'!$A555)-SUMIFS(postings!$W:$W,postings!$C:$C,'pl-data'!AC$2,postings!$D:$D,'pl-data'!AC$3,postings!$M:$M,'pl-data'!$A555)</f>
        <v>0</v>
      </c>
      <c r="AD555" s="53">
        <f>+SUMIFS(postings!$T:$T,postings!$C:$C,'pl-data'!AD$2,postings!$D:$D,'pl-data'!AD$3,postings!$I:$I,'pl-data'!$A555)-SUMIFS(postings!$W:$W,postings!$C:$C,'pl-data'!AD$2,postings!$D:$D,'pl-data'!AD$3,postings!$M:$M,'pl-data'!$A555)</f>
        <v>0</v>
      </c>
      <c r="AE555" s="53">
        <f>+SUMIFS(postings!$T:$T,postings!$C:$C,'pl-data'!AE$2,postings!$D:$D,'pl-data'!AE$3,postings!$I:$I,'pl-data'!$A555)-SUMIFS(postings!$W:$W,postings!$C:$C,'pl-data'!AE$2,postings!$D:$D,'pl-data'!AE$3,postings!$M:$M,'pl-data'!$A555)</f>
        <v>0</v>
      </c>
      <c r="AF555" s="53">
        <f>+SUMIFS(postings!$T:$T,postings!$C:$C,'pl-data'!AF$2,postings!$D:$D,'pl-data'!AF$3,postings!$I:$I,'pl-data'!$A555)-SUMIFS(postings!$W:$W,postings!$C:$C,'pl-data'!AF$2,postings!$D:$D,'pl-data'!AF$3,postings!$M:$M,'pl-data'!$A555)</f>
        <v>0</v>
      </c>
      <c r="AG555" s="53">
        <f>+SUMIFS(postings!$T:$T,postings!$C:$C,'pl-data'!AG$2,postings!$D:$D,'pl-data'!AG$3,postings!$I:$I,'pl-data'!$A555)-SUMIFS(postings!$W:$W,postings!$C:$C,'pl-data'!AG$2,postings!$D:$D,'pl-data'!AG$3,postings!$M:$M,'pl-data'!$A555)</f>
        <v>0</v>
      </c>
      <c r="AH555" s="53">
        <f>+SUMIFS(postings!$T:$T,postings!$C:$C,'pl-data'!AH$2,postings!$D:$D,'pl-data'!AH$3,postings!$I:$I,'pl-data'!$A555)-SUMIFS(postings!$W:$W,postings!$C:$C,'pl-data'!AH$2,postings!$D:$D,'pl-data'!AH$3,postings!$M:$M,'pl-data'!$A555)</f>
        <v>0</v>
      </c>
      <c r="AI555" s="53">
        <f>+SUMIFS(postings!$T:$T,postings!$C:$C,'pl-data'!AI$2,postings!$D:$D,'pl-data'!AI$3,postings!$I:$I,'pl-data'!$A555)-SUMIFS(postings!$W:$W,postings!$C:$C,'pl-data'!AI$2,postings!$D:$D,'pl-data'!AI$3,postings!$M:$M,'pl-data'!$A555)</f>
        <v>0</v>
      </c>
      <c r="AJ555" s="53">
        <f>+SUM(X555:INDEX(X555:AI555,1,Settings!$C$4))</f>
        <v>0</v>
      </c>
      <c r="AK555" s="53">
        <f t="shared" si="283"/>
        <v>0</v>
      </c>
      <c r="AL555" s="53"/>
      <c r="AM555" s="53">
        <f t="shared" si="285"/>
        <v>0</v>
      </c>
      <c r="AN555" s="53">
        <f t="shared" si="286"/>
        <v>0</v>
      </c>
      <c r="AO555" s="53">
        <f t="shared" si="287"/>
        <v>0</v>
      </c>
      <c r="AP555" s="53">
        <f t="shared" si="288"/>
        <v>0</v>
      </c>
      <c r="AQ555" s="53">
        <f t="shared" si="289"/>
        <v>0</v>
      </c>
      <c r="AR555" s="53">
        <f t="shared" si="290"/>
        <v>0</v>
      </c>
      <c r="AS555" s="53">
        <f t="shared" si="291"/>
        <v>0</v>
      </c>
      <c r="AT555" s="53">
        <f t="shared" si="292"/>
        <v>0</v>
      </c>
      <c r="AU555" s="53">
        <f t="shared" si="293"/>
        <v>0</v>
      </c>
      <c r="AV555" s="53">
        <f t="shared" si="294"/>
        <v>0</v>
      </c>
      <c r="AW555" s="53">
        <f t="shared" si="295"/>
        <v>0</v>
      </c>
      <c r="AX555" s="53">
        <f t="shared" si="296"/>
        <v>0</v>
      </c>
      <c r="AY555" s="53">
        <f>+SUM(AM555:INDEX(AM555:AX555,1,Settings!$C$4))</f>
        <v>0</v>
      </c>
      <c r="AZ555" s="53">
        <f t="shared" si="284"/>
        <v>0</v>
      </c>
      <c r="BA555" s="53"/>
      <c r="BB555" s="53">
        <f t="shared" si="267"/>
        <v>0</v>
      </c>
      <c r="BC555" s="53">
        <f t="shared" si="268"/>
        <v>0</v>
      </c>
      <c r="BD555" s="53">
        <f t="shared" si="269"/>
        <v>0</v>
      </c>
      <c r="BE555" s="53">
        <f t="shared" si="270"/>
        <v>0</v>
      </c>
      <c r="BF555" s="53">
        <f t="shared" si="271"/>
        <v>0</v>
      </c>
      <c r="BG555" s="53">
        <f t="shared" si="272"/>
        <v>0</v>
      </c>
      <c r="BH555" s="53">
        <f t="shared" si="273"/>
        <v>0</v>
      </c>
      <c r="BI555" s="53">
        <f t="shared" si="274"/>
        <v>0</v>
      </c>
      <c r="BJ555" s="53">
        <f t="shared" si="275"/>
        <v>0</v>
      </c>
      <c r="BK555" s="53">
        <f t="shared" si="276"/>
        <v>0</v>
      </c>
      <c r="BL555" s="53">
        <f t="shared" si="277"/>
        <v>0</v>
      </c>
      <c r="BM555" s="53">
        <f t="shared" si="278"/>
        <v>0</v>
      </c>
      <c r="BN555" s="53">
        <f t="shared" si="281"/>
        <v>0</v>
      </c>
      <c r="BO555" s="53"/>
      <c r="BP555" s="53">
        <f t="shared" si="279"/>
        <v>0</v>
      </c>
      <c r="BQ555" s="53"/>
      <c r="BR555" s="53">
        <f t="shared" si="280"/>
        <v>0</v>
      </c>
    </row>
    <row r="556" spans="1:70" x14ac:dyDescent="0.2">
      <c r="A556" s="6">
        <v>8515</v>
      </c>
      <c r="B556" s="6" t="str">
        <f>+VLOOKUP(A556,masterfile!B:C,2,FALSE)</f>
        <v>Provisionsumsätze, stfrei §4 Nr. 5 UStG</v>
      </c>
      <c r="D556" s="53">
        <f>+SUMIF('[1]2017'!$A:$A,$A556,'[1]2017'!$C:$C)-SUMIF('[1]2017'!$E:$E,$A556,'[1]2017'!$G:$G)</f>
        <v>0</v>
      </c>
      <c r="E556" s="53">
        <f>+SUMIF('[1]2018'!$A:$A,$A556,'[1]2018'!$C:$C)-SUMIF('[1]2018'!$E:$E,$A556,'[1]2018'!$G:$G)</f>
        <v>0</v>
      </c>
      <c r="F556" s="53">
        <f>+SUMIF('[1]2019'!$A:$A,$A556,'[1]2019'!$C:$C)-SUMIF('[1]2019'!$E:$E,$A556,'[1]2019'!$G:$G)</f>
        <v>0</v>
      </c>
      <c r="G556" s="53">
        <f>+SUMIF('[1]2020'!$A:$A,$A556,'[1]2020'!$C:$C)-SUMIF('[1]2020'!$E:$E,$A556,'[1]2020'!$G:$G)</f>
        <v>0</v>
      </c>
      <c r="H556" s="53"/>
      <c r="I556" s="53">
        <f>+(+SUMIF('[1]2021'!$A:$A,$A556,'[1]2021'!$C:$C)-SUMIF('[1]2021'!$E:$E,$A556,'[1]2021'!$G:$G))/12</f>
        <v>0</v>
      </c>
      <c r="J556" s="53">
        <f>+(+SUMIF('[1]2021'!$A:$A,$A556,'[1]2021'!$C:$C)-SUMIF('[1]2021'!$E:$E,$A556,'[1]2021'!$G:$G))/12</f>
        <v>0</v>
      </c>
      <c r="K556" s="53">
        <f>+(+SUMIF('[1]2021'!$A:$A,$A556,'[1]2021'!$C:$C)-SUMIF('[1]2021'!$E:$E,$A556,'[1]2021'!$G:$G))/12</f>
        <v>0</v>
      </c>
      <c r="L556" s="53">
        <f>+(+SUMIF('[1]2021'!$A:$A,$A556,'[1]2021'!$C:$C)-SUMIF('[1]2021'!$E:$E,$A556,'[1]2021'!$G:$G))/12</f>
        <v>0</v>
      </c>
      <c r="M556" s="53">
        <f>+(+SUMIF('[1]2021'!$A:$A,$A556,'[1]2021'!$C:$C)-SUMIF('[1]2021'!$E:$E,$A556,'[1]2021'!$G:$G))/12</f>
        <v>0</v>
      </c>
      <c r="N556" s="53">
        <f>+(+SUMIF('[1]2021'!$A:$A,$A556,'[1]2021'!$C:$C)-SUMIF('[1]2021'!$E:$E,$A556,'[1]2021'!$G:$G))/12</f>
        <v>0</v>
      </c>
      <c r="O556" s="53">
        <f>+(+SUMIF('[1]2021'!$A:$A,$A556,'[1]2021'!$C:$C)-SUMIF('[1]2021'!$E:$E,$A556,'[1]2021'!$G:$G))/12</f>
        <v>0</v>
      </c>
      <c r="P556" s="53">
        <f>+(+SUMIF('[1]2021'!$A:$A,$A556,'[1]2021'!$C:$C)-SUMIF('[1]2021'!$E:$E,$A556,'[1]2021'!$G:$G))/12</f>
        <v>0</v>
      </c>
      <c r="Q556" s="53">
        <f>+(+SUMIF('[1]2021'!$A:$A,$A556,'[1]2021'!$C:$C)-SUMIF('[1]2021'!$E:$E,$A556,'[1]2021'!$G:$G))/12</f>
        <v>0</v>
      </c>
      <c r="R556" s="53">
        <f>+(+SUMIF('[1]2021'!$A:$A,$A556,'[1]2021'!$C:$C)-SUMIF('[1]2021'!$E:$E,$A556,'[1]2021'!$G:$G))/12</f>
        <v>0</v>
      </c>
      <c r="S556" s="53">
        <f>+(+SUMIF('[1]2021'!$A:$A,$A556,'[1]2021'!$C:$C)-SUMIF('[1]2021'!$E:$E,$A556,'[1]2021'!$G:$G))/12</f>
        <v>0</v>
      </c>
      <c r="T556" s="53">
        <f>+(+SUMIF('[1]2021'!$A:$A,$A556,'[1]2021'!$C:$C)-SUMIF('[1]2021'!$E:$E,$A556,'[1]2021'!$G:$G))/12</f>
        <v>0</v>
      </c>
      <c r="U556" s="53">
        <f>+SUM(I556:INDEX(I556:T556,1,Settings!$C$4))</f>
        <v>0</v>
      </c>
      <c r="V556" s="53">
        <f t="shared" si="282"/>
        <v>0</v>
      </c>
      <c r="W556" s="53"/>
      <c r="X556" s="53">
        <f>+SUMIFS(postings!$T:$T,postings!$C:$C,'pl-data'!X$2,postings!$D:$D,'pl-data'!X$3,postings!$I:$I,'pl-data'!$A556)-SUMIFS(postings!$W:$W,postings!$C:$C,'pl-data'!X$2,postings!$D:$D,'pl-data'!X$3,postings!$M:$M,'pl-data'!$A556)</f>
        <v>0</v>
      </c>
      <c r="Y556" s="53">
        <f>+SUMIFS(postings!$T:$T,postings!$C:$C,'pl-data'!Y$2,postings!$D:$D,'pl-data'!Y$3,postings!$I:$I,'pl-data'!$A556)-SUMIFS(postings!$W:$W,postings!$C:$C,'pl-data'!Y$2,postings!$D:$D,'pl-data'!Y$3,postings!$M:$M,'pl-data'!$A556)</f>
        <v>0</v>
      </c>
      <c r="Z556" s="53">
        <f>+SUMIFS(postings!$T:$T,postings!$C:$C,'pl-data'!Z$2,postings!$D:$D,'pl-data'!Z$3,postings!$I:$I,'pl-data'!$A556)-SUMIFS(postings!$W:$W,postings!$C:$C,'pl-data'!Z$2,postings!$D:$D,'pl-data'!Z$3,postings!$M:$M,'pl-data'!$A556)</f>
        <v>0</v>
      </c>
      <c r="AA556" s="53">
        <f>+SUMIFS(postings!$T:$T,postings!$C:$C,'pl-data'!AA$2,postings!$D:$D,'pl-data'!AA$3,postings!$I:$I,'pl-data'!$A556)-SUMIFS(postings!$W:$W,postings!$C:$C,'pl-data'!AA$2,postings!$D:$D,'pl-data'!AA$3,postings!$M:$M,'pl-data'!$A556)</f>
        <v>0</v>
      </c>
      <c r="AB556" s="53">
        <f>+SUMIFS(postings!$T:$T,postings!$C:$C,'pl-data'!AB$2,postings!$D:$D,'pl-data'!AB$3,postings!$I:$I,'pl-data'!$A556)-SUMIFS(postings!$W:$W,postings!$C:$C,'pl-data'!AB$2,postings!$D:$D,'pl-data'!AB$3,postings!$M:$M,'pl-data'!$A556)</f>
        <v>0</v>
      </c>
      <c r="AC556" s="53">
        <f>+SUMIFS(postings!$T:$T,postings!$C:$C,'pl-data'!AC$2,postings!$D:$D,'pl-data'!AC$3,postings!$I:$I,'pl-data'!$A556)-SUMIFS(postings!$W:$W,postings!$C:$C,'pl-data'!AC$2,postings!$D:$D,'pl-data'!AC$3,postings!$M:$M,'pl-data'!$A556)</f>
        <v>0</v>
      </c>
      <c r="AD556" s="53">
        <f>+SUMIFS(postings!$T:$T,postings!$C:$C,'pl-data'!AD$2,postings!$D:$D,'pl-data'!AD$3,postings!$I:$I,'pl-data'!$A556)-SUMIFS(postings!$W:$W,postings!$C:$C,'pl-data'!AD$2,postings!$D:$D,'pl-data'!AD$3,postings!$M:$M,'pl-data'!$A556)</f>
        <v>0</v>
      </c>
      <c r="AE556" s="53">
        <f>+SUMIFS(postings!$T:$T,postings!$C:$C,'pl-data'!AE$2,postings!$D:$D,'pl-data'!AE$3,postings!$I:$I,'pl-data'!$A556)-SUMIFS(postings!$W:$W,postings!$C:$C,'pl-data'!AE$2,postings!$D:$D,'pl-data'!AE$3,postings!$M:$M,'pl-data'!$A556)</f>
        <v>0</v>
      </c>
      <c r="AF556" s="53">
        <f>+SUMIFS(postings!$T:$T,postings!$C:$C,'pl-data'!AF$2,postings!$D:$D,'pl-data'!AF$3,postings!$I:$I,'pl-data'!$A556)-SUMIFS(postings!$W:$W,postings!$C:$C,'pl-data'!AF$2,postings!$D:$D,'pl-data'!AF$3,postings!$M:$M,'pl-data'!$A556)</f>
        <v>0</v>
      </c>
      <c r="AG556" s="53">
        <f>+SUMIFS(postings!$T:$T,postings!$C:$C,'pl-data'!AG$2,postings!$D:$D,'pl-data'!AG$3,postings!$I:$I,'pl-data'!$A556)-SUMIFS(postings!$W:$W,postings!$C:$C,'pl-data'!AG$2,postings!$D:$D,'pl-data'!AG$3,postings!$M:$M,'pl-data'!$A556)</f>
        <v>0</v>
      </c>
      <c r="AH556" s="53">
        <f>+SUMIFS(postings!$T:$T,postings!$C:$C,'pl-data'!AH$2,postings!$D:$D,'pl-data'!AH$3,postings!$I:$I,'pl-data'!$A556)-SUMIFS(postings!$W:$W,postings!$C:$C,'pl-data'!AH$2,postings!$D:$D,'pl-data'!AH$3,postings!$M:$M,'pl-data'!$A556)</f>
        <v>0</v>
      </c>
      <c r="AI556" s="53">
        <f>+SUMIFS(postings!$T:$T,postings!$C:$C,'pl-data'!AI$2,postings!$D:$D,'pl-data'!AI$3,postings!$I:$I,'pl-data'!$A556)-SUMIFS(postings!$W:$W,postings!$C:$C,'pl-data'!AI$2,postings!$D:$D,'pl-data'!AI$3,postings!$M:$M,'pl-data'!$A556)</f>
        <v>0</v>
      </c>
      <c r="AJ556" s="53">
        <f>+SUM(X556:INDEX(X556:AI556,1,Settings!$C$4))</f>
        <v>0</v>
      </c>
      <c r="AK556" s="53">
        <f t="shared" si="283"/>
        <v>0</v>
      </c>
      <c r="AL556" s="53"/>
      <c r="AM556" s="53">
        <f t="shared" si="285"/>
        <v>0</v>
      </c>
      <c r="AN556" s="53">
        <f t="shared" si="286"/>
        <v>0</v>
      </c>
      <c r="AO556" s="53">
        <f t="shared" si="287"/>
        <v>0</v>
      </c>
      <c r="AP556" s="53">
        <f t="shared" si="288"/>
        <v>0</v>
      </c>
      <c r="AQ556" s="53">
        <f t="shared" si="289"/>
        <v>0</v>
      </c>
      <c r="AR556" s="53">
        <f t="shared" si="290"/>
        <v>0</v>
      </c>
      <c r="AS556" s="53">
        <f t="shared" si="291"/>
        <v>0</v>
      </c>
      <c r="AT556" s="53">
        <f t="shared" si="292"/>
        <v>0</v>
      </c>
      <c r="AU556" s="53">
        <f t="shared" si="293"/>
        <v>0</v>
      </c>
      <c r="AV556" s="53">
        <f t="shared" si="294"/>
        <v>0</v>
      </c>
      <c r="AW556" s="53">
        <f t="shared" si="295"/>
        <v>0</v>
      </c>
      <c r="AX556" s="53">
        <f t="shared" si="296"/>
        <v>0</v>
      </c>
      <c r="AY556" s="53">
        <f>+SUM(AM556:INDEX(AM556:AX556,1,Settings!$C$4))</f>
        <v>0</v>
      </c>
      <c r="AZ556" s="53">
        <f t="shared" si="284"/>
        <v>0</v>
      </c>
      <c r="BA556" s="53"/>
      <c r="BB556" s="53">
        <f t="shared" si="267"/>
        <v>0</v>
      </c>
      <c r="BC556" s="53">
        <f t="shared" si="268"/>
        <v>0</v>
      </c>
      <c r="BD556" s="53">
        <f t="shared" si="269"/>
        <v>0</v>
      </c>
      <c r="BE556" s="53">
        <f t="shared" si="270"/>
        <v>0</v>
      </c>
      <c r="BF556" s="53">
        <f t="shared" si="271"/>
        <v>0</v>
      </c>
      <c r="BG556" s="53">
        <f t="shared" si="272"/>
        <v>0</v>
      </c>
      <c r="BH556" s="53">
        <f t="shared" si="273"/>
        <v>0</v>
      </c>
      <c r="BI556" s="53">
        <f t="shared" si="274"/>
        <v>0</v>
      </c>
      <c r="BJ556" s="53">
        <f t="shared" si="275"/>
        <v>0</v>
      </c>
      <c r="BK556" s="53">
        <f t="shared" si="276"/>
        <v>0</v>
      </c>
      <c r="BL556" s="53">
        <f t="shared" si="277"/>
        <v>0</v>
      </c>
      <c r="BM556" s="53">
        <f t="shared" si="278"/>
        <v>0</v>
      </c>
      <c r="BN556" s="53">
        <f t="shared" si="281"/>
        <v>0</v>
      </c>
      <c r="BO556" s="53"/>
      <c r="BP556" s="53">
        <f t="shared" si="279"/>
        <v>0</v>
      </c>
      <c r="BQ556" s="53"/>
      <c r="BR556" s="53">
        <f t="shared" si="280"/>
        <v>0</v>
      </c>
    </row>
    <row r="557" spans="1:70" x14ac:dyDescent="0.2">
      <c r="A557" s="6">
        <v>8516</v>
      </c>
      <c r="B557" s="6" t="str">
        <f>+VLOOKUP(A557,masterfile!B:C,2,FALSE)</f>
        <v>Provisionsumsätze 7% USt</v>
      </c>
      <c r="D557" s="53">
        <f>+SUMIF('[1]2017'!$A:$A,$A557,'[1]2017'!$C:$C)-SUMIF('[1]2017'!$E:$E,$A557,'[1]2017'!$G:$G)</f>
        <v>0</v>
      </c>
      <c r="E557" s="53">
        <f>+SUMIF('[1]2018'!$A:$A,$A557,'[1]2018'!$C:$C)-SUMIF('[1]2018'!$E:$E,$A557,'[1]2018'!$G:$G)</f>
        <v>0</v>
      </c>
      <c r="F557" s="53">
        <f>+SUMIF('[1]2019'!$A:$A,$A557,'[1]2019'!$C:$C)-SUMIF('[1]2019'!$E:$E,$A557,'[1]2019'!$G:$G)</f>
        <v>0</v>
      </c>
      <c r="G557" s="53">
        <f>+SUMIF('[1]2020'!$A:$A,$A557,'[1]2020'!$C:$C)-SUMIF('[1]2020'!$E:$E,$A557,'[1]2020'!$G:$G)</f>
        <v>0</v>
      </c>
      <c r="H557" s="53"/>
      <c r="I557" s="53">
        <f>+(+SUMIF('[1]2021'!$A:$A,$A557,'[1]2021'!$C:$C)-SUMIF('[1]2021'!$E:$E,$A557,'[1]2021'!$G:$G))/12</f>
        <v>0</v>
      </c>
      <c r="J557" s="53">
        <f>+(+SUMIF('[1]2021'!$A:$A,$A557,'[1]2021'!$C:$C)-SUMIF('[1]2021'!$E:$E,$A557,'[1]2021'!$G:$G))/12</f>
        <v>0</v>
      </c>
      <c r="K557" s="53">
        <f>+(+SUMIF('[1]2021'!$A:$A,$A557,'[1]2021'!$C:$C)-SUMIF('[1]2021'!$E:$E,$A557,'[1]2021'!$G:$G))/12</f>
        <v>0</v>
      </c>
      <c r="L557" s="53">
        <f>+(+SUMIF('[1]2021'!$A:$A,$A557,'[1]2021'!$C:$C)-SUMIF('[1]2021'!$E:$E,$A557,'[1]2021'!$G:$G))/12</f>
        <v>0</v>
      </c>
      <c r="M557" s="53">
        <f>+(+SUMIF('[1]2021'!$A:$A,$A557,'[1]2021'!$C:$C)-SUMIF('[1]2021'!$E:$E,$A557,'[1]2021'!$G:$G))/12</f>
        <v>0</v>
      </c>
      <c r="N557" s="53">
        <f>+(+SUMIF('[1]2021'!$A:$A,$A557,'[1]2021'!$C:$C)-SUMIF('[1]2021'!$E:$E,$A557,'[1]2021'!$G:$G))/12</f>
        <v>0</v>
      </c>
      <c r="O557" s="53">
        <f>+(+SUMIF('[1]2021'!$A:$A,$A557,'[1]2021'!$C:$C)-SUMIF('[1]2021'!$E:$E,$A557,'[1]2021'!$G:$G))/12</f>
        <v>0</v>
      </c>
      <c r="P557" s="53">
        <f>+(+SUMIF('[1]2021'!$A:$A,$A557,'[1]2021'!$C:$C)-SUMIF('[1]2021'!$E:$E,$A557,'[1]2021'!$G:$G))/12</f>
        <v>0</v>
      </c>
      <c r="Q557" s="53">
        <f>+(+SUMIF('[1]2021'!$A:$A,$A557,'[1]2021'!$C:$C)-SUMIF('[1]2021'!$E:$E,$A557,'[1]2021'!$G:$G))/12</f>
        <v>0</v>
      </c>
      <c r="R557" s="53">
        <f>+(+SUMIF('[1]2021'!$A:$A,$A557,'[1]2021'!$C:$C)-SUMIF('[1]2021'!$E:$E,$A557,'[1]2021'!$G:$G))/12</f>
        <v>0</v>
      </c>
      <c r="S557" s="53">
        <f>+(+SUMIF('[1]2021'!$A:$A,$A557,'[1]2021'!$C:$C)-SUMIF('[1]2021'!$E:$E,$A557,'[1]2021'!$G:$G))/12</f>
        <v>0</v>
      </c>
      <c r="T557" s="53">
        <f>+(+SUMIF('[1]2021'!$A:$A,$A557,'[1]2021'!$C:$C)-SUMIF('[1]2021'!$E:$E,$A557,'[1]2021'!$G:$G))/12</f>
        <v>0</v>
      </c>
      <c r="U557" s="53">
        <f>+SUM(I557:INDEX(I557:T557,1,Settings!$C$4))</f>
        <v>0</v>
      </c>
      <c r="V557" s="53">
        <f t="shared" si="282"/>
        <v>0</v>
      </c>
      <c r="W557" s="53"/>
      <c r="X557" s="53">
        <f>+SUMIFS(postings!$T:$T,postings!$C:$C,'pl-data'!X$2,postings!$D:$D,'pl-data'!X$3,postings!$I:$I,'pl-data'!$A557)-SUMIFS(postings!$W:$W,postings!$C:$C,'pl-data'!X$2,postings!$D:$D,'pl-data'!X$3,postings!$M:$M,'pl-data'!$A557)</f>
        <v>0</v>
      </c>
      <c r="Y557" s="53">
        <f>+SUMIFS(postings!$T:$T,postings!$C:$C,'pl-data'!Y$2,postings!$D:$D,'pl-data'!Y$3,postings!$I:$I,'pl-data'!$A557)-SUMIFS(postings!$W:$W,postings!$C:$C,'pl-data'!Y$2,postings!$D:$D,'pl-data'!Y$3,postings!$M:$M,'pl-data'!$A557)</f>
        <v>0</v>
      </c>
      <c r="Z557" s="53">
        <f>+SUMIFS(postings!$T:$T,postings!$C:$C,'pl-data'!Z$2,postings!$D:$D,'pl-data'!Z$3,postings!$I:$I,'pl-data'!$A557)-SUMIFS(postings!$W:$W,postings!$C:$C,'pl-data'!Z$2,postings!$D:$D,'pl-data'!Z$3,postings!$M:$M,'pl-data'!$A557)</f>
        <v>0</v>
      </c>
      <c r="AA557" s="53">
        <f>+SUMIFS(postings!$T:$T,postings!$C:$C,'pl-data'!AA$2,postings!$D:$D,'pl-data'!AA$3,postings!$I:$I,'pl-data'!$A557)-SUMIFS(postings!$W:$W,postings!$C:$C,'pl-data'!AA$2,postings!$D:$D,'pl-data'!AA$3,postings!$M:$M,'pl-data'!$A557)</f>
        <v>0</v>
      </c>
      <c r="AB557" s="53">
        <f>+SUMIFS(postings!$T:$T,postings!$C:$C,'pl-data'!AB$2,postings!$D:$D,'pl-data'!AB$3,postings!$I:$I,'pl-data'!$A557)-SUMIFS(postings!$W:$W,postings!$C:$C,'pl-data'!AB$2,postings!$D:$D,'pl-data'!AB$3,postings!$M:$M,'pl-data'!$A557)</f>
        <v>0</v>
      </c>
      <c r="AC557" s="53">
        <f>+SUMIFS(postings!$T:$T,postings!$C:$C,'pl-data'!AC$2,postings!$D:$D,'pl-data'!AC$3,postings!$I:$I,'pl-data'!$A557)-SUMIFS(postings!$W:$W,postings!$C:$C,'pl-data'!AC$2,postings!$D:$D,'pl-data'!AC$3,postings!$M:$M,'pl-data'!$A557)</f>
        <v>0</v>
      </c>
      <c r="AD557" s="53">
        <f>+SUMIFS(postings!$T:$T,postings!$C:$C,'pl-data'!AD$2,postings!$D:$D,'pl-data'!AD$3,postings!$I:$I,'pl-data'!$A557)-SUMIFS(postings!$W:$W,postings!$C:$C,'pl-data'!AD$2,postings!$D:$D,'pl-data'!AD$3,postings!$M:$M,'pl-data'!$A557)</f>
        <v>0</v>
      </c>
      <c r="AE557" s="53">
        <f>+SUMIFS(postings!$T:$T,postings!$C:$C,'pl-data'!AE$2,postings!$D:$D,'pl-data'!AE$3,postings!$I:$I,'pl-data'!$A557)-SUMIFS(postings!$W:$W,postings!$C:$C,'pl-data'!AE$2,postings!$D:$D,'pl-data'!AE$3,postings!$M:$M,'pl-data'!$A557)</f>
        <v>0</v>
      </c>
      <c r="AF557" s="53">
        <f>+SUMIFS(postings!$T:$T,postings!$C:$C,'pl-data'!AF$2,postings!$D:$D,'pl-data'!AF$3,postings!$I:$I,'pl-data'!$A557)-SUMIFS(postings!$W:$W,postings!$C:$C,'pl-data'!AF$2,postings!$D:$D,'pl-data'!AF$3,postings!$M:$M,'pl-data'!$A557)</f>
        <v>0</v>
      </c>
      <c r="AG557" s="53">
        <f>+SUMIFS(postings!$T:$T,postings!$C:$C,'pl-data'!AG$2,postings!$D:$D,'pl-data'!AG$3,postings!$I:$I,'pl-data'!$A557)-SUMIFS(postings!$W:$W,postings!$C:$C,'pl-data'!AG$2,postings!$D:$D,'pl-data'!AG$3,postings!$M:$M,'pl-data'!$A557)</f>
        <v>0</v>
      </c>
      <c r="AH557" s="53">
        <f>+SUMIFS(postings!$T:$T,postings!$C:$C,'pl-data'!AH$2,postings!$D:$D,'pl-data'!AH$3,postings!$I:$I,'pl-data'!$A557)-SUMIFS(postings!$W:$W,postings!$C:$C,'pl-data'!AH$2,postings!$D:$D,'pl-data'!AH$3,postings!$M:$M,'pl-data'!$A557)</f>
        <v>0</v>
      </c>
      <c r="AI557" s="53">
        <f>+SUMIFS(postings!$T:$T,postings!$C:$C,'pl-data'!AI$2,postings!$D:$D,'pl-data'!AI$3,postings!$I:$I,'pl-data'!$A557)-SUMIFS(postings!$W:$W,postings!$C:$C,'pl-data'!AI$2,postings!$D:$D,'pl-data'!AI$3,postings!$M:$M,'pl-data'!$A557)</f>
        <v>0</v>
      </c>
      <c r="AJ557" s="53">
        <f>+SUM(X557:INDEX(X557:AI557,1,Settings!$C$4))</f>
        <v>0</v>
      </c>
      <c r="AK557" s="53">
        <f t="shared" si="283"/>
        <v>0</v>
      </c>
      <c r="AL557" s="53"/>
      <c r="AM557" s="53">
        <f t="shared" si="285"/>
        <v>0</v>
      </c>
      <c r="AN557" s="53">
        <f t="shared" si="286"/>
        <v>0</v>
      </c>
      <c r="AO557" s="53">
        <f t="shared" si="287"/>
        <v>0</v>
      </c>
      <c r="AP557" s="53">
        <f t="shared" si="288"/>
        <v>0</v>
      </c>
      <c r="AQ557" s="53">
        <f t="shared" si="289"/>
        <v>0</v>
      </c>
      <c r="AR557" s="53">
        <f t="shared" si="290"/>
        <v>0</v>
      </c>
      <c r="AS557" s="53">
        <f t="shared" si="291"/>
        <v>0</v>
      </c>
      <c r="AT557" s="53">
        <f t="shared" si="292"/>
        <v>0</v>
      </c>
      <c r="AU557" s="53">
        <f t="shared" si="293"/>
        <v>0</v>
      </c>
      <c r="AV557" s="53">
        <f t="shared" si="294"/>
        <v>0</v>
      </c>
      <c r="AW557" s="53">
        <f t="shared" si="295"/>
        <v>0</v>
      </c>
      <c r="AX557" s="53">
        <f t="shared" si="296"/>
        <v>0</v>
      </c>
      <c r="AY557" s="53">
        <f>+SUM(AM557:INDEX(AM557:AX557,1,Settings!$C$4))</f>
        <v>0</v>
      </c>
      <c r="AZ557" s="53">
        <f t="shared" si="284"/>
        <v>0</v>
      </c>
      <c r="BA557" s="53"/>
      <c r="BB557" s="53">
        <f t="shared" si="267"/>
        <v>0</v>
      </c>
      <c r="BC557" s="53">
        <f t="shared" si="268"/>
        <v>0</v>
      </c>
      <c r="BD557" s="53">
        <f t="shared" si="269"/>
        <v>0</v>
      </c>
      <c r="BE557" s="53">
        <f t="shared" si="270"/>
        <v>0</v>
      </c>
      <c r="BF557" s="53">
        <f t="shared" si="271"/>
        <v>0</v>
      </c>
      <c r="BG557" s="53">
        <f t="shared" si="272"/>
        <v>0</v>
      </c>
      <c r="BH557" s="53">
        <f t="shared" si="273"/>
        <v>0</v>
      </c>
      <c r="BI557" s="53">
        <f t="shared" si="274"/>
        <v>0</v>
      </c>
      <c r="BJ557" s="53">
        <f t="shared" si="275"/>
        <v>0</v>
      </c>
      <c r="BK557" s="53">
        <f t="shared" si="276"/>
        <v>0</v>
      </c>
      <c r="BL557" s="53">
        <f t="shared" si="277"/>
        <v>0</v>
      </c>
      <c r="BM557" s="53">
        <f t="shared" si="278"/>
        <v>0</v>
      </c>
      <c r="BN557" s="53">
        <f t="shared" si="281"/>
        <v>0</v>
      </c>
      <c r="BO557" s="53"/>
      <c r="BP557" s="53">
        <f t="shared" si="279"/>
        <v>0</v>
      </c>
      <c r="BQ557" s="53"/>
      <c r="BR557" s="53">
        <f t="shared" si="280"/>
        <v>0</v>
      </c>
    </row>
    <row r="558" spans="1:70" x14ac:dyDescent="0.2">
      <c r="A558" s="6">
        <v>8519</v>
      </c>
      <c r="B558" s="6" t="str">
        <f>+VLOOKUP(A558,masterfile!B:C,2,FALSE)</f>
        <v>Provisionsumsätze 19% USt</v>
      </c>
      <c r="D558" s="53">
        <f>+SUMIF('[1]2017'!$A:$A,$A558,'[1]2017'!$C:$C)-SUMIF('[1]2017'!$E:$E,$A558,'[1]2017'!$G:$G)</f>
        <v>0</v>
      </c>
      <c r="E558" s="53">
        <f>+SUMIF('[1]2018'!$A:$A,$A558,'[1]2018'!$C:$C)-SUMIF('[1]2018'!$E:$E,$A558,'[1]2018'!$G:$G)</f>
        <v>0</v>
      </c>
      <c r="F558" s="53">
        <f>+SUMIF('[1]2019'!$A:$A,$A558,'[1]2019'!$C:$C)-SUMIF('[1]2019'!$E:$E,$A558,'[1]2019'!$G:$G)</f>
        <v>0</v>
      </c>
      <c r="G558" s="53">
        <f>+SUMIF('[1]2020'!$A:$A,$A558,'[1]2020'!$C:$C)-SUMIF('[1]2020'!$E:$E,$A558,'[1]2020'!$G:$G)</f>
        <v>0</v>
      </c>
      <c r="H558" s="53"/>
      <c r="I558" s="53">
        <f>+(+SUMIF('[1]2021'!$A:$A,$A558,'[1]2021'!$C:$C)-SUMIF('[1]2021'!$E:$E,$A558,'[1]2021'!$G:$G))/12</f>
        <v>0</v>
      </c>
      <c r="J558" s="53">
        <f>+(+SUMIF('[1]2021'!$A:$A,$A558,'[1]2021'!$C:$C)-SUMIF('[1]2021'!$E:$E,$A558,'[1]2021'!$G:$G))/12</f>
        <v>0</v>
      </c>
      <c r="K558" s="53">
        <f>+(+SUMIF('[1]2021'!$A:$A,$A558,'[1]2021'!$C:$C)-SUMIF('[1]2021'!$E:$E,$A558,'[1]2021'!$G:$G))/12</f>
        <v>0</v>
      </c>
      <c r="L558" s="53">
        <f>+(+SUMIF('[1]2021'!$A:$A,$A558,'[1]2021'!$C:$C)-SUMIF('[1]2021'!$E:$E,$A558,'[1]2021'!$G:$G))/12</f>
        <v>0</v>
      </c>
      <c r="M558" s="53">
        <f>+(+SUMIF('[1]2021'!$A:$A,$A558,'[1]2021'!$C:$C)-SUMIF('[1]2021'!$E:$E,$A558,'[1]2021'!$G:$G))/12</f>
        <v>0</v>
      </c>
      <c r="N558" s="53">
        <f>+(+SUMIF('[1]2021'!$A:$A,$A558,'[1]2021'!$C:$C)-SUMIF('[1]2021'!$E:$E,$A558,'[1]2021'!$G:$G))/12</f>
        <v>0</v>
      </c>
      <c r="O558" s="53">
        <f>+(+SUMIF('[1]2021'!$A:$A,$A558,'[1]2021'!$C:$C)-SUMIF('[1]2021'!$E:$E,$A558,'[1]2021'!$G:$G))/12</f>
        <v>0</v>
      </c>
      <c r="P558" s="53">
        <f>+(+SUMIF('[1]2021'!$A:$A,$A558,'[1]2021'!$C:$C)-SUMIF('[1]2021'!$E:$E,$A558,'[1]2021'!$G:$G))/12</f>
        <v>0</v>
      </c>
      <c r="Q558" s="53">
        <f>+(+SUMIF('[1]2021'!$A:$A,$A558,'[1]2021'!$C:$C)-SUMIF('[1]2021'!$E:$E,$A558,'[1]2021'!$G:$G))/12</f>
        <v>0</v>
      </c>
      <c r="R558" s="53">
        <f>+(+SUMIF('[1]2021'!$A:$A,$A558,'[1]2021'!$C:$C)-SUMIF('[1]2021'!$E:$E,$A558,'[1]2021'!$G:$G))/12</f>
        <v>0</v>
      </c>
      <c r="S558" s="53">
        <f>+(+SUMIF('[1]2021'!$A:$A,$A558,'[1]2021'!$C:$C)-SUMIF('[1]2021'!$E:$E,$A558,'[1]2021'!$G:$G))/12</f>
        <v>0</v>
      </c>
      <c r="T558" s="53">
        <f>+(+SUMIF('[1]2021'!$A:$A,$A558,'[1]2021'!$C:$C)-SUMIF('[1]2021'!$E:$E,$A558,'[1]2021'!$G:$G))/12</f>
        <v>0</v>
      </c>
      <c r="U558" s="53">
        <f>+SUM(I558:INDEX(I558:T558,1,Settings!$C$4))</f>
        <v>0</v>
      </c>
      <c r="V558" s="53">
        <f t="shared" si="282"/>
        <v>0</v>
      </c>
      <c r="W558" s="53"/>
      <c r="X558" s="53">
        <f>+SUMIFS(postings!$T:$T,postings!$C:$C,'pl-data'!X$2,postings!$D:$D,'pl-data'!X$3,postings!$I:$I,'pl-data'!$A558)-SUMIFS(postings!$W:$W,postings!$C:$C,'pl-data'!X$2,postings!$D:$D,'pl-data'!X$3,postings!$M:$M,'pl-data'!$A558)</f>
        <v>0</v>
      </c>
      <c r="Y558" s="53">
        <f>+SUMIFS(postings!$T:$T,postings!$C:$C,'pl-data'!Y$2,postings!$D:$D,'pl-data'!Y$3,postings!$I:$I,'pl-data'!$A558)-SUMIFS(postings!$W:$W,postings!$C:$C,'pl-data'!Y$2,postings!$D:$D,'pl-data'!Y$3,postings!$M:$M,'pl-data'!$A558)</f>
        <v>0</v>
      </c>
      <c r="Z558" s="53">
        <f>+SUMIFS(postings!$T:$T,postings!$C:$C,'pl-data'!Z$2,postings!$D:$D,'pl-data'!Z$3,postings!$I:$I,'pl-data'!$A558)-SUMIFS(postings!$W:$W,postings!$C:$C,'pl-data'!Z$2,postings!$D:$D,'pl-data'!Z$3,postings!$M:$M,'pl-data'!$A558)</f>
        <v>0</v>
      </c>
      <c r="AA558" s="53">
        <f>+SUMIFS(postings!$T:$T,postings!$C:$C,'pl-data'!AA$2,postings!$D:$D,'pl-data'!AA$3,postings!$I:$I,'pl-data'!$A558)-SUMIFS(postings!$W:$W,postings!$C:$C,'pl-data'!AA$2,postings!$D:$D,'pl-data'!AA$3,postings!$M:$M,'pl-data'!$A558)</f>
        <v>0</v>
      </c>
      <c r="AB558" s="53">
        <f>+SUMIFS(postings!$T:$T,postings!$C:$C,'pl-data'!AB$2,postings!$D:$D,'pl-data'!AB$3,postings!$I:$I,'pl-data'!$A558)-SUMIFS(postings!$W:$W,postings!$C:$C,'pl-data'!AB$2,postings!$D:$D,'pl-data'!AB$3,postings!$M:$M,'pl-data'!$A558)</f>
        <v>0</v>
      </c>
      <c r="AC558" s="53">
        <f>+SUMIFS(postings!$T:$T,postings!$C:$C,'pl-data'!AC$2,postings!$D:$D,'pl-data'!AC$3,postings!$I:$I,'pl-data'!$A558)-SUMIFS(postings!$W:$W,postings!$C:$C,'pl-data'!AC$2,postings!$D:$D,'pl-data'!AC$3,postings!$M:$M,'pl-data'!$A558)</f>
        <v>0</v>
      </c>
      <c r="AD558" s="53">
        <f>+SUMIFS(postings!$T:$T,postings!$C:$C,'pl-data'!AD$2,postings!$D:$D,'pl-data'!AD$3,postings!$I:$I,'pl-data'!$A558)-SUMIFS(postings!$W:$W,postings!$C:$C,'pl-data'!AD$2,postings!$D:$D,'pl-data'!AD$3,postings!$M:$M,'pl-data'!$A558)</f>
        <v>0</v>
      </c>
      <c r="AE558" s="53">
        <f>+SUMIFS(postings!$T:$T,postings!$C:$C,'pl-data'!AE$2,postings!$D:$D,'pl-data'!AE$3,postings!$I:$I,'pl-data'!$A558)-SUMIFS(postings!$W:$W,postings!$C:$C,'pl-data'!AE$2,postings!$D:$D,'pl-data'!AE$3,postings!$M:$M,'pl-data'!$A558)</f>
        <v>0</v>
      </c>
      <c r="AF558" s="53">
        <f>+SUMIFS(postings!$T:$T,postings!$C:$C,'pl-data'!AF$2,postings!$D:$D,'pl-data'!AF$3,postings!$I:$I,'pl-data'!$A558)-SUMIFS(postings!$W:$W,postings!$C:$C,'pl-data'!AF$2,postings!$D:$D,'pl-data'!AF$3,postings!$M:$M,'pl-data'!$A558)</f>
        <v>0</v>
      </c>
      <c r="AG558" s="53">
        <f>+SUMIFS(postings!$T:$T,postings!$C:$C,'pl-data'!AG$2,postings!$D:$D,'pl-data'!AG$3,postings!$I:$I,'pl-data'!$A558)-SUMIFS(postings!$W:$W,postings!$C:$C,'pl-data'!AG$2,postings!$D:$D,'pl-data'!AG$3,postings!$M:$M,'pl-data'!$A558)</f>
        <v>0</v>
      </c>
      <c r="AH558" s="53">
        <f>+SUMIFS(postings!$T:$T,postings!$C:$C,'pl-data'!AH$2,postings!$D:$D,'pl-data'!AH$3,postings!$I:$I,'pl-data'!$A558)-SUMIFS(postings!$W:$W,postings!$C:$C,'pl-data'!AH$2,postings!$D:$D,'pl-data'!AH$3,postings!$M:$M,'pl-data'!$A558)</f>
        <v>0</v>
      </c>
      <c r="AI558" s="53">
        <f>+SUMIFS(postings!$T:$T,postings!$C:$C,'pl-data'!AI$2,postings!$D:$D,'pl-data'!AI$3,postings!$I:$I,'pl-data'!$A558)-SUMIFS(postings!$W:$W,postings!$C:$C,'pl-data'!AI$2,postings!$D:$D,'pl-data'!AI$3,postings!$M:$M,'pl-data'!$A558)</f>
        <v>0</v>
      </c>
      <c r="AJ558" s="53">
        <f>+SUM(X558:INDEX(X558:AI558,1,Settings!$C$4))</f>
        <v>0</v>
      </c>
      <c r="AK558" s="53">
        <f t="shared" si="283"/>
        <v>0</v>
      </c>
      <c r="AL558" s="53"/>
      <c r="AM558" s="53">
        <f t="shared" si="285"/>
        <v>0</v>
      </c>
      <c r="AN558" s="53">
        <f t="shared" si="286"/>
        <v>0</v>
      </c>
      <c r="AO558" s="53">
        <f t="shared" si="287"/>
        <v>0</v>
      </c>
      <c r="AP558" s="53">
        <f t="shared" si="288"/>
        <v>0</v>
      </c>
      <c r="AQ558" s="53">
        <f t="shared" si="289"/>
        <v>0</v>
      </c>
      <c r="AR558" s="53">
        <f t="shared" si="290"/>
        <v>0</v>
      </c>
      <c r="AS558" s="53">
        <f t="shared" si="291"/>
        <v>0</v>
      </c>
      <c r="AT558" s="53">
        <f t="shared" si="292"/>
        <v>0</v>
      </c>
      <c r="AU558" s="53">
        <f t="shared" si="293"/>
        <v>0</v>
      </c>
      <c r="AV558" s="53">
        <f t="shared" si="294"/>
        <v>0</v>
      </c>
      <c r="AW558" s="53">
        <f t="shared" si="295"/>
        <v>0</v>
      </c>
      <c r="AX558" s="53">
        <f t="shared" si="296"/>
        <v>0</v>
      </c>
      <c r="AY558" s="53">
        <f>+SUM(AM558:INDEX(AM558:AX558,1,Settings!$C$4))</f>
        <v>0</v>
      </c>
      <c r="AZ558" s="53">
        <f t="shared" si="284"/>
        <v>0</v>
      </c>
      <c r="BA558" s="53"/>
      <c r="BB558" s="53">
        <f t="shared" si="267"/>
        <v>0</v>
      </c>
      <c r="BC558" s="53">
        <f t="shared" si="268"/>
        <v>0</v>
      </c>
      <c r="BD558" s="53">
        <f t="shared" si="269"/>
        <v>0</v>
      </c>
      <c r="BE558" s="53">
        <f t="shared" si="270"/>
        <v>0</v>
      </c>
      <c r="BF558" s="53">
        <f t="shared" si="271"/>
        <v>0</v>
      </c>
      <c r="BG558" s="53">
        <f t="shared" si="272"/>
        <v>0</v>
      </c>
      <c r="BH558" s="53">
        <f t="shared" si="273"/>
        <v>0</v>
      </c>
      <c r="BI558" s="53">
        <f t="shared" si="274"/>
        <v>0</v>
      </c>
      <c r="BJ558" s="53">
        <f t="shared" si="275"/>
        <v>0</v>
      </c>
      <c r="BK558" s="53">
        <f t="shared" si="276"/>
        <v>0</v>
      </c>
      <c r="BL558" s="53">
        <f t="shared" si="277"/>
        <v>0</v>
      </c>
      <c r="BM558" s="53">
        <f t="shared" si="278"/>
        <v>0</v>
      </c>
      <c r="BN558" s="53">
        <f t="shared" si="281"/>
        <v>0</v>
      </c>
      <c r="BO558" s="53"/>
      <c r="BP558" s="53">
        <f t="shared" si="279"/>
        <v>0</v>
      </c>
      <c r="BQ558" s="53"/>
      <c r="BR558" s="53">
        <f t="shared" si="280"/>
        <v>0</v>
      </c>
    </row>
    <row r="559" spans="1:70" x14ac:dyDescent="0.2">
      <c r="A559" s="6">
        <v>8520</v>
      </c>
      <c r="B559" s="6" t="str">
        <f>+VLOOKUP(A559,masterfile!B:C,2,FALSE)</f>
        <v>Erlöse Abfallverwertung</v>
      </c>
      <c r="D559" s="53">
        <f>+SUMIF('[1]2017'!$A:$A,$A559,'[1]2017'!$C:$C)-SUMIF('[1]2017'!$E:$E,$A559,'[1]2017'!$G:$G)</f>
        <v>0</v>
      </c>
      <c r="E559" s="53">
        <f>+SUMIF('[1]2018'!$A:$A,$A559,'[1]2018'!$C:$C)-SUMIF('[1]2018'!$E:$E,$A559,'[1]2018'!$G:$G)</f>
        <v>0</v>
      </c>
      <c r="F559" s="53">
        <f>+SUMIF('[1]2019'!$A:$A,$A559,'[1]2019'!$C:$C)-SUMIF('[1]2019'!$E:$E,$A559,'[1]2019'!$G:$G)</f>
        <v>0</v>
      </c>
      <c r="G559" s="53">
        <f>+SUMIF('[1]2020'!$A:$A,$A559,'[1]2020'!$C:$C)-SUMIF('[1]2020'!$E:$E,$A559,'[1]2020'!$G:$G)</f>
        <v>0</v>
      </c>
      <c r="H559" s="53"/>
      <c r="I559" s="53">
        <f>+(+SUMIF('[1]2021'!$A:$A,$A559,'[1]2021'!$C:$C)-SUMIF('[1]2021'!$E:$E,$A559,'[1]2021'!$G:$G))/12</f>
        <v>0</v>
      </c>
      <c r="J559" s="53">
        <f>+(+SUMIF('[1]2021'!$A:$A,$A559,'[1]2021'!$C:$C)-SUMIF('[1]2021'!$E:$E,$A559,'[1]2021'!$G:$G))/12</f>
        <v>0</v>
      </c>
      <c r="K559" s="53">
        <f>+(+SUMIF('[1]2021'!$A:$A,$A559,'[1]2021'!$C:$C)-SUMIF('[1]2021'!$E:$E,$A559,'[1]2021'!$G:$G))/12</f>
        <v>0</v>
      </c>
      <c r="L559" s="53">
        <f>+(+SUMIF('[1]2021'!$A:$A,$A559,'[1]2021'!$C:$C)-SUMIF('[1]2021'!$E:$E,$A559,'[1]2021'!$G:$G))/12</f>
        <v>0</v>
      </c>
      <c r="M559" s="53">
        <f>+(+SUMIF('[1]2021'!$A:$A,$A559,'[1]2021'!$C:$C)-SUMIF('[1]2021'!$E:$E,$A559,'[1]2021'!$G:$G))/12</f>
        <v>0</v>
      </c>
      <c r="N559" s="53">
        <f>+(+SUMIF('[1]2021'!$A:$A,$A559,'[1]2021'!$C:$C)-SUMIF('[1]2021'!$E:$E,$A559,'[1]2021'!$G:$G))/12</f>
        <v>0</v>
      </c>
      <c r="O559" s="53">
        <f>+(+SUMIF('[1]2021'!$A:$A,$A559,'[1]2021'!$C:$C)-SUMIF('[1]2021'!$E:$E,$A559,'[1]2021'!$G:$G))/12</f>
        <v>0</v>
      </c>
      <c r="P559" s="53">
        <f>+(+SUMIF('[1]2021'!$A:$A,$A559,'[1]2021'!$C:$C)-SUMIF('[1]2021'!$E:$E,$A559,'[1]2021'!$G:$G))/12</f>
        <v>0</v>
      </c>
      <c r="Q559" s="53">
        <f>+(+SUMIF('[1]2021'!$A:$A,$A559,'[1]2021'!$C:$C)-SUMIF('[1]2021'!$E:$E,$A559,'[1]2021'!$G:$G))/12</f>
        <v>0</v>
      </c>
      <c r="R559" s="53">
        <f>+(+SUMIF('[1]2021'!$A:$A,$A559,'[1]2021'!$C:$C)-SUMIF('[1]2021'!$E:$E,$A559,'[1]2021'!$G:$G))/12</f>
        <v>0</v>
      </c>
      <c r="S559" s="53">
        <f>+(+SUMIF('[1]2021'!$A:$A,$A559,'[1]2021'!$C:$C)-SUMIF('[1]2021'!$E:$E,$A559,'[1]2021'!$G:$G))/12</f>
        <v>0</v>
      </c>
      <c r="T559" s="53">
        <f>+(+SUMIF('[1]2021'!$A:$A,$A559,'[1]2021'!$C:$C)-SUMIF('[1]2021'!$E:$E,$A559,'[1]2021'!$G:$G))/12</f>
        <v>0</v>
      </c>
      <c r="U559" s="53">
        <f>+SUM(I559:INDEX(I559:T559,1,Settings!$C$4))</f>
        <v>0</v>
      </c>
      <c r="V559" s="53">
        <f t="shared" si="282"/>
        <v>0</v>
      </c>
      <c r="W559" s="53"/>
      <c r="X559" s="53">
        <f>+SUMIFS(postings!$T:$T,postings!$C:$C,'pl-data'!X$2,postings!$D:$D,'pl-data'!X$3,postings!$I:$I,'pl-data'!$A559)-SUMIFS(postings!$W:$W,postings!$C:$C,'pl-data'!X$2,postings!$D:$D,'pl-data'!X$3,postings!$M:$M,'pl-data'!$A559)</f>
        <v>0</v>
      </c>
      <c r="Y559" s="53">
        <f>+SUMIFS(postings!$T:$T,postings!$C:$C,'pl-data'!Y$2,postings!$D:$D,'pl-data'!Y$3,postings!$I:$I,'pl-data'!$A559)-SUMIFS(postings!$W:$W,postings!$C:$C,'pl-data'!Y$2,postings!$D:$D,'pl-data'!Y$3,postings!$M:$M,'pl-data'!$A559)</f>
        <v>0</v>
      </c>
      <c r="Z559" s="53">
        <f>+SUMIFS(postings!$T:$T,postings!$C:$C,'pl-data'!Z$2,postings!$D:$D,'pl-data'!Z$3,postings!$I:$I,'pl-data'!$A559)-SUMIFS(postings!$W:$W,postings!$C:$C,'pl-data'!Z$2,postings!$D:$D,'pl-data'!Z$3,postings!$M:$M,'pl-data'!$A559)</f>
        <v>0</v>
      </c>
      <c r="AA559" s="53">
        <f>+SUMIFS(postings!$T:$T,postings!$C:$C,'pl-data'!AA$2,postings!$D:$D,'pl-data'!AA$3,postings!$I:$I,'pl-data'!$A559)-SUMIFS(postings!$W:$W,postings!$C:$C,'pl-data'!AA$2,postings!$D:$D,'pl-data'!AA$3,postings!$M:$M,'pl-data'!$A559)</f>
        <v>0</v>
      </c>
      <c r="AB559" s="53">
        <f>+SUMIFS(postings!$T:$T,postings!$C:$C,'pl-data'!AB$2,postings!$D:$D,'pl-data'!AB$3,postings!$I:$I,'pl-data'!$A559)-SUMIFS(postings!$W:$W,postings!$C:$C,'pl-data'!AB$2,postings!$D:$D,'pl-data'!AB$3,postings!$M:$M,'pl-data'!$A559)</f>
        <v>0</v>
      </c>
      <c r="AC559" s="53">
        <f>+SUMIFS(postings!$T:$T,postings!$C:$C,'pl-data'!AC$2,postings!$D:$D,'pl-data'!AC$3,postings!$I:$I,'pl-data'!$A559)-SUMIFS(postings!$W:$W,postings!$C:$C,'pl-data'!AC$2,postings!$D:$D,'pl-data'!AC$3,postings!$M:$M,'pl-data'!$A559)</f>
        <v>0</v>
      </c>
      <c r="AD559" s="53">
        <f>+SUMIFS(postings!$T:$T,postings!$C:$C,'pl-data'!AD$2,postings!$D:$D,'pl-data'!AD$3,postings!$I:$I,'pl-data'!$A559)-SUMIFS(postings!$W:$W,postings!$C:$C,'pl-data'!AD$2,postings!$D:$D,'pl-data'!AD$3,postings!$M:$M,'pl-data'!$A559)</f>
        <v>0</v>
      </c>
      <c r="AE559" s="53">
        <f>+SUMIFS(postings!$T:$T,postings!$C:$C,'pl-data'!AE$2,postings!$D:$D,'pl-data'!AE$3,postings!$I:$I,'pl-data'!$A559)-SUMIFS(postings!$W:$W,postings!$C:$C,'pl-data'!AE$2,postings!$D:$D,'pl-data'!AE$3,postings!$M:$M,'pl-data'!$A559)</f>
        <v>0</v>
      </c>
      <c r="AF559" s="53">
        <f>+SUMIFS(postings!$T:$T,postings!$C:$C,'pl-data'!AF$2,postings!$D:$D,'pl-data'!AF$3,postings!$I:$I,'pl-data'!$A559)-SUMIFS(postings!$W:$W,postings!$C:$C,'pl-data'!AF$2,postings!$D:$D,'pl-data'!AF$3,postings!$M:$M,'pl-data'!$A559)</f>
        <v>0</v>
      </c>
      <c r="AG559" s="53">
        <f>+SUMIFS(postings!$T:$T,postings!$C:$C,'pl-data'!AG$2,postings!$D:$D,'pl-data'!AG$3,postings!$I:$I,'pl-data'!$A559)-SUMIFS(postings!$W:$W,postings!$C:$C,'pl-data'!AG$2,postings!$D:$D,'pl-data'!AG$3,postings!$M:$M,'pl-data'!$A559)</f>
        <v>0</v>
      </c>
      <c r="AH559" s="53">
        <f>+SUMIFS(postings!$T:$T,postings!$C:$C,'pl-data'!AH$2,postings!$D:$D,'pl-data'!AH$3,postings!$I:$I,'pl-data'!$A559)-SUMIFS(postings!$W:$W,postings!$C:$C,'pl-data'!AH$2,postings!$D:$D,'pl-data'!AH$3,postings!$M:$M,'pl-data'!$A559)</f>
        <v>0</v>
      </c>
      <c r="AI559" s="53">
        <f>+SUMIFS(postings!$T:$T,postings!$C:$C,'pl-data'!AI$2,postings!$D:$D,'pl-data'!AI$3,postings!$I:$I,'pl-data'!$A559)-SUMIFS(postings!$W:$W,postings!$C:$C,'pl-data'!AI$2,postings!$D:$D,'pl-data'!AI$3,postings!$M:$M,'pl-data'!$A559)</f>
        <v>0</v>
      </c>
      <c r="AJ559" s="53">
        <f>+SUM(X559:INDEX(X559:AI559,1,Settings!$C$4))</f>
        <v>0</v>
      </c>
      <c r="AK559" s="53">
        <f t="shared" si="283"/>
        <v>0</v>
      </c>
      <c r="AL559" s="53"/>
      <c r="AM559" s="53">
        <f t="shared" si="285"/>
        <v>0</v>
      </c>
      <c r="AN559" s="53">
        <f t="shared" si="286"/>
        <v>0</v>
      </c>
      <c r="AO559" s="53">
        <f t="shared" si="287"/>
        <v>0</v>
      </c>
      <c r="AP559" s="53">
        <f t="shared" si="288"/>
        <v>0</v>
      </c>
      <c r="AQ559" s="53">
        <f t="shared" si="289"/>
        <v>0</v>
      </c>
      <c r="AR559" s="53">
        <f t="shared" si="290"/>
        <v>0</v>
      </c>
      <c r="AS559" s="53">
        <f t="shared" si="291"/>
        <v>0</v>
      </c>
      <c r="AT559" s="53">
        <f t="shared" si="292"/>
        <v>0</v>
      </c>
      <c r="AU559" s="53">
        <f t="shared" si="293"/>
        <v>0</v>
      </c>
      <c r="AV559" s="53">
        <f t="shared" si="294"/>
        <v>0</v>
      </c>
      <c r="AW559" s="53">
        <f t="shared" si="295"/>
        <v>0</v>
      </c>
      <c r="AX559" s="53">
        <f t="shared" si="296"/>
        <v>0</v>
      </c>
      <c r="AY559" s="53">
        <f>+SUM(AM559:INDEX(AM559:AX559,1,Settings!$C$4))</f>
        <v>0</v>
      </c>
      <c r="AZ559" s="53">
        <f t="shared" si="284"/>
        <v>0</v>
      </c>
      <c r="BA559" s="53"/>
      <c r="BB559" s="53">
        <f t="shared" si="267"/>
        <v>0</v>
      </c>
      <c r="BC559" s="53">
        <f t="shared" si="268"/>
        <v>0</v>
      </c>
      <c r="BD559" s="53">
        <f t="shared" si="269"/>
        <v>0</v>
      </c>
      <c r="BE559" s="53">
        <f t="shared" si="270"/>
        <v>0</v>
      </c>
      <c r="BF559" s="53">
        <f t="shared" si="271"/>
        <v>0</v>
      </c>
      <c r="BG559" s="53">
        <f t="shared" si="272"/>
        <v>0</v>
      </c>
      <c r="BH559" s="53">
        <f t="shared" si="273"/>
        <v>0</v>
      </c>
      <c r="BI559" s="53">
        <f t="shared" si="274"/>
        <v>0</v>
      </c>
      <c r="BJ559" s="53">
        <f t="shared" si="275"/>
        <v>0</v>
      </c>
      <c r="BK559" s="53">
        <f t="shared" si="276"/>
        <v>0</v>
      </c>
      <c r="BL559" s="53">
        <f t="shared" si="277"/>
        <v>0</v>
      </c>
      <c r="BM559" s="53">
        <f t="shared" si="278"/>
        <v>0</v>
      </c>
      <c r="BN559" s="53">
        <f t="shared" si="281"/>
        <v>0</v>
      </c>
      <c r="BO559" s="53"/>
      <c r="BP559" s="53">
        <f t="shared" si="279"/>
        <v>0</v>
      </c>
      <c r="BQ559" s="53"/>
      <c r="BR559" s="53">
        <f t="shared" si="280"/>
        <v>0</v>
      </c>
    </row>
    <row r="560" spans="1:70" x14ac:dyDescent="0.2">
      <c r="A560" s="6">
        <v>8540</v>
      </c>
      <c r="B560" s="6" t="str">
        <f>+VLOOKUP(A560,masterfile!B:C,2,FALSE)</f>
        <v>Erlöse Leergut</v>
      </c>
      <c r="D560" s="53">
        <f>+SUMIF('[1]2017'!$A:$A,$A560,'[1]2017'!$C:$C)-SUMIF('[1]2017'!$E:$E,$A560,'[1]2017'!$G:$G)</f>
        <v>0</v>
      </c>
      <c r="E560" s="53">
        <f>+SUMIF('[1]2018'!$A:$A,$A560,'[1]2018'!$C:$C)-SUMIF('[1]2018'!$E:$E,$A560,'[1]2018'!$G:$G)</f>
        <v>0</v>
      </c>
      <c r="F560" s="53">
        <f>+SUMIF('[1]2019'!$A:$A,$A560,'[1]2019'!$C:$C)-SUMIF('[1]2019'!$E:$E,$A560,'[1]2019'!$G:$G)</f>
        <v>0</v>
      </c>
      <c r="G560" s="53">
        <f>+SUMIF('[1]2020'!$A:$A,$A560,'[1]2020'!$C:$C)-SUMIF('[1]2020'!$E:$E,$A560,'[1]2020'!$G:$G)</f>
        <v>0</v>
      </c>
      <c r="H560" s="53"/>
      <c r="I560" s="53">
        <f>+(+SUMIF('[1]2021'!$A:$A,$A560,'[1]2021'!$C:$C)-SUMIF('[1]2021'!$E:$E,$A560,'[1]2021'!$G:$G))/12</f>
        <v>0</v>
      </c>
      <c r="J560" s="53">
        <f>+(+SUMIF('[1]2021'!$A:$A,$A560,'[1]2021'!$C:$C)-SUMIF('[1]2021'!$E:$E,$A560,'[1]2021'!$G:$G))/12</f>
        <v>0</v>
      </c>
      <c r="K560" s="53">
        <f>+(+SUMIF('[1]2021'!$A:$A,$A560,'[1]2021'!$C:$C)-SUMIF('[1]2021'!$E:$E,$A560,'[1]2021'!$G:$G))/12</f>
        <v>0</v>
      </c>
      <c r="L560" s="53">
        <f>+(+SUMIF('[1]2021'!$A:$A,$A560,'[1]2021'!$C:$C)-SUMIF('[1]2021'!$E:$E,$A560,'[1]2021'!$G:$G))/12</f>
        <v>0</v>
      </c>
      <c r="M560" s="53">
        <f>+(+SUMIF('[1]2021'!$A:$A,$A560,'[1]2021'!$C:$C)-SUMIF('[1]2021'!$E:$E,$A560,'[1]2021'!$G:$G))/12</f>
        <v>0</v>
      </c>
      <c r="N560" s="53">
        <f>+(+SUMIF('[1]2021'!$A:$A,$A560,'[1]2021'!$C:$C)-SUMIF('[1]2021'!$E:$E,$A560,'[1]2021'!$G:$G))/12</f>
        <v>0</v>
      </c>
      <c r="O560" s="53">
        <f>+(+SUMIF('[1]2021'!$A:$A,$A560,'[1]2021'!$C:$C)-SUMIF('[1]2021'!$E:$E,$A560,'[1]2021'!$G:$G))/12</f>
        <v>0</v>
      </c>
      <c r="P560" s="53">
        <f>+(+SUMIF('[1]2021'!$A:$A,$A560,'[1]2021'!$C:$C)-SUMIF('[1]2021'!$E:$E,$A560,'[1]2021'!$G:$G))/12</f>
        <v>0</v>
      </c>
      <c r="Q560" s="53">
        <f>+(+SUMIF('[1]2021'!$A:$A,$A560,'[1]2021'!$C:$C)-SUMIF('[1]2021'!$E:$E,$A560,'[1]2021'!$G:$G))/12</f>
        <v>0</v>
      </c>
      <c r="R560" s="53">
        <f>+(+SUMIF('[1]2021'!$A:$A,$A560,'[1]2021'!$C:$C)-SUMIF('[1]2021'!$E:$E,$A560,'[1]2021'!$G:$G))/12</f>
        <v>0</v>
      </c>
      <c r="S560" s="53">
        <f>+(+SUMIF('[1]2021'!$A:$A,$A560,'[1]2021'!$C:$C)-SUMIF('[1]2021'!$E:$E,$A560,'[1]2021'!$G:$G))/12</f>
        <v>0</v>
      </c>
      <c r="T560" s="53">
        <f>+(+SUMIF('[1]2021'!$A:$A,$A560,'[1]2021'!$C:$C)-SUMIF('[1]2021'!$E:$E,$A560,'[1]2021'!$G:$G))/12</f>
        <v>0</v>
      </c>
      <c r="U560" s="53">
        <f>+SUM(I560:INDEX(I560:T560,1,Settings!$C$4))</f>
        <v>0</v>
      </c>
      <c r="V560" s="53">
        <f t="shared" si="282"/>
        <v>0</v>
      </c>
      <c r="W560" s="53"/>
      <c r="X560" s="53">
        <f>+SUMIFS(postings!$T:$T,postings!$C:$C,'pl-data'!X$2,postings!$D:$D,'pl-data'!X$3,postings!$I:$I,'pl-data'!$A560)-SUMIFS(postings!$W:$W,postings!$C:$C,'pl-data'!X$2,postings!$D:$D,'pl-data'!X$3,postings!$M:$M,'pl-data'!$A560)</f>
        <v>0</v>
      </c>
      <c r="Y560" s="53">
        <f>+SUMIFS(postings!$T:$T,postings!$C:$C,'pl-data'!Y$2,postings!$D:$D,'pl-data'!Y$3,postings!$I:$I,'pl-data'!$A560)-SUMIFS(postings!$W:$W,postings!$C:$C,'pl-data'!Y$2,postings!$D:$D,'pl-data'!Y$3,postings!$M:$M,'pl-data'!$A560)</f>
        <v>0</v>
      </c>
      <c r="Z560" s="53">
        <f>+SUMIFS(postings!$T:$T,postings!$C:$C,'pl-data'!Z$2,postings!$D:$D,'pl-data'!Z$3,postings!$I:$I,'pl-data'!$A560)-SUMIFS(postings!$W:$W,postings!$C:$C,'pl-data'!Z$2,postings!$D:$D,'pl-data'!Z$3,postings!$M:$M,'pl-data'!$A560)</f>
        <v>0</v>
      </c>
      <c r="AA560" s="53">
        <f>+SUMIFS(postings!$T:$T,postings!$C:$C,'pl-data'!AA$2,postings!$D:$D,'pl-data'!AA$3,postings!$I:$I,'pl-data'!$A560)-SUMIFS(postings!$W:$W,postings!$C:$C,'pl-data'!AA$2,postings!$D:$D,'pl-data'!AA$3,postings!$M:$M,'pl-data'!$A560)</f>
        <v>0</v>
      </c>
      <c r="AB560" s="53">
        <f>+SUMIFS(postings!$T:$T,postings!$C:$C,'pl-data'!AB$2,postings!$D:$D,'pl-data'!AB$3,postings!$I:$I,'pl-data'!$A560)-SUMIFS(postings!$W:$W,postings!$C:$C,'pl-data'!AB$2,postings!$D:$D,'pl-data'!AB$3,postings!$M:$M,'pl-data'!$A560)</f>
        <v>0</v>
      </c>
      <c r="AC560" s="53">
        <f>+SUMIFS(postings!$T:$T,postings!$C:$C,'pl-data'!AC$2,postings!$D:$D,'pl-data'!AC$3,postings!$I:$I,'pl-data'!$A560)-SUMIFS(postings!$W:$W,postings!$C:$C,'pl-data'!AC$2,postings!$D:$D,'pl-data'!AC$3,postings!$M:$M,'pl-data'!$A560)</f>
        <v>0</v>
      </c>
      <c r="AD560" s="53">
        <f>+SUMIFS(postings!$T:$T,postings!$C:$C,'pl-data'!AD$2,postings!$D:$D,'pl-data'!AD$3,postings!$I:$I,'pl-data'!$A560)-SUMIFS(postings!$W:$W,postings!$C:$C,'pl-data'!AD$2,postings!$D:$D,'pl-data'!AD$3,postings!$M:$M,'pl-data'!$A560)</f>
        <v>0</v>
      </c>
      <c r="AE560" s="53">
        <f>+SUMIFS(postings!$T:$T,postings!$C:$C,'pl-data'!AE$2,postings!$D:$D,'pl-data'!AE$3,postings!$I:$I,'pl-data'!$A560)-SUMIFS(postings!$W:$W,postings!$C:$C,'pl-data'!AE$2,postings!$D:$D,'pl-data'!AE$3,postings!$M:$M,'pl-data'!$A560)</f>
        <v>0</v>
      </c>
      <c r="AF560" s="53">
        <f>+SUMIFS(postings!$T:$T,postings!$C:$C,'pl-data'!AF$2,postings!$D:$D,'pl-data'!AF$3,postings!$I:$I,'pl-data'!$A560)-SUMIFS(postings!$W:$W,postings!$C:$C,'pl-data'!AF$2,postings!$D:$D,'pl-data'!AF$3,postings!$M:$M,'pl-data'!$A560)</f>
        <v>0</v>
      </c>
      <c r="AG560" s="53">
        <f>+SUMIFS(postings!$T:$T,postings!$C:$C,'pl-data'!AG$2,postings!$D:$D,'pl-data'!AG$3,postings!$I:$I,'pl-data'!$A560)-SUMIFS(postings!$W:$W,postings!$C:$C,'pl-data'!AG$2,postings!$D:$D,'pl-data'!AG$3,postings!$M:$M,'pl-data'!$A560)</f>
        <v>0</v>
      </c>
      <c r="AH560" s="53">
        <f>+SUMIFS(postings!$T:$T,postings!$C:$C,'pl-data'!AH$2,postings!$D:$D,'pl-data'!AH$3,postings!$I:$I,'pl-data'!$A560)-SUMIFS(postings!$W:$W,postings!$C:$C,'pl-data'!AH$2,postings!$D:$D,'pl-data'!AH$3,postings!$M:$M,'pl-data'!$A560)</f>
        <v>0</v>
      </c>
      <c r="AI560" s="53">
        <f>+SUMIFS(postings!$T:$T,postings!$C:$C,'pl-data'!AI$2,postings!$D:$D,'pl-data'!AI$3,postings!$I:$I,'pl-data'!$A560)-SUMIFS(postings!$W:$W,postings!$C:$C,'pl-data'!AI$2,postings!$D:$D,'pl-data'!AI$3,postings!$M:$M,'pl-data'!$A560)</f>
        <v>0</v>
      </c>
      <c r="AJ560" s="53">
        <f>+SUM(X560:INDEX(X560:AI560,1,Settings!$C$4))</f>
        <v>0</v>
      </c>
      <c r="AK560" s="53">
        <f t="shared" si="283"/>
        <v>0</v>
      </c>
      <c r="AL560" s="53"/>
      <c r="AM560" s="53">
        <f t="shared" si="285"/>
        <v>0</v>
      </c>
      <c r="AN560" s="53">
        <f t="shared" si="286"/>
        <v>0</v>
      </c>
      <c r="AO560" s="53">
        <f t="shared" si="287"/>
        <v>0</v>
      </c>
      <c r="AP560" s="53">
        <f t="shared" si="288"/>
        <v>0</v>
      </c>
      <c r="AQ560" s="53">
        <f t="shared" si="289"/>
        <v>0</v>
      </c>
      <c r="AR560" s="53">
        <f t="shared" si="290"/>
        <v>0</v>
      </c>
      <c r="AS560" s="53">
        <f t="shared" si="291"/>
        <v>0</v>
      </c>
      <c r="AT560" s="53">
        <f t="shared" si="292"/>
        <v>0</v>
      </c>
      <c r="AU560" s="53">
        <f t="shared" si="293"/>
        <v>0</v>
      </c>
      <c r="AV560" s="53">
        <f t="shared" si="294"/>
        <v>0</v>
      </c>
      <c r="AW560" s="53">
        <f t="shared" si="295"/>
        <v>0</v>
      </c>
      <c r="AX560" s="53">
        <f t="shared" si="296"/>
        <v>0</v>
      </c>
      <c r="AY560" s="53">
        <f>+SUM(AM560:INDEX(AM560:AX560,1,Settings!$C$4))</f>
        <v>0</v>
      </c>
      <c r="AZ560" s="53">
        <f t="shared" si="284"/>
        <v>0</v>
      </c>
      <c r="BA560" s="53"/>
      <c r="BB560" s="53">
        <f t="shared" si="267"/>
        <v>0</v>
      </c>
      <c r="BC560" s="53">
        <f t="shared" si="268"/>
        <v>0</v>
      </c>
      <c r="BD560" s="53">
        <f t="shared" si="269"/>
        <v>0</v>
      </c>
      <c r="BE560" s="53">
        <f t="shared" si="270"/>
        <v>0</v>
      </c>
      <c r="BF560" s="53">
        <f t="shared" si="271"/>
        <v>0</v>
      </c>
      <c r="BG560" s="53">
        <f t="shared" si="272"/>
        <v>0</v>
      </c>
      <c r="BH560" s="53">
        <f t="shared" si="273"/>
        <v>0</v>
      </c>
      <c r="BI560" s="53">
        <f t="shared" si="274"/>
        <v>0</v>
      </c>
      <c r="BJ560" s="53">
        <f t="shared" si="275"/>
        <v>0</v>
      </c>
      <c r="BK560" s="53">
        <f t="shared" si="276"/>
        <v>0</v>
      </c>
      <c r="BL560" s="53">
        <f t="shared" si="277"/>
        <v>0</v>
      </c>
      <c r="BM560" s="53">
        <f t="shared" si="278"/>
        <v>0</v>
      </c>
      <c r="BN560" s="53">
        <f t="shared" si="281"/>
        <v>0</v>
      </c>
      <c r="BO560" s="53"/>
      <c r="BP560" s="53">
        <f t="shared" si="279"/>
        <v>0</v>
      </c>
      <c r="BQ560" s="53"/>
      <c r="BR560" s="53">
        <f t="shared" si="280"/>
        <v>0</v>
      </c>
    </row>
    <row r="561" spans="1:70" x14ac:dyDescent="0.2">
      <c r="A561" s="6">
        <v>8570</v>
      </c>
      <c r="B561" s="6" t="str">
        <f>+VLOOKUP(A561,masterfile!B:C,2,FALSE)</f>
        <v>Provision, sonstige Erträge</v>
      </c>
      <c r="D561" s="53">
        <f>+SUMIF('[1]2017'!$A:$A,$A561,'[1]2017'!$C:$C)-SUMIF('[1]2017'!$E:$E,$A561,'[1]2017'!$G:$G)</f>
        <v>0</v>
      </c>
      <c r="E561" s="53">
        <f>+SUMIF('[1]2018'!$A:$A,$A561,'[1]2018'!$C:$C)-SUMIF('[1]2018'!$E:$E,$A561,'[1]2018'!$G:$G)</f>
        <v>0</v>
      </c>
      <c r="F561" s="53">
        <f>+SUMIF('[1]2019'!$A:$A,$A561,'[1]2019'!$C:$C)-SUMIF('[1]2019'!$E:$E,$A561,'[1]2019'!$G:$G)</f>
        <v>0</v>
      </c>
      <c r="G561" s="53">
        <f>+SUMIF('[1]2020'!$A:$A,$A561,'[1]2020'!$C:$C)-SUMIF('[1]2020'!$E:$E,$A561,'[1]2020'!$G:$G)</f>
        <v>0</v>
      </c>
      <c r="H561" s="53"/>
      <c r="I561" s="53">
        <f>+(+SUMIF('[1]2021'!$A:$A,$A561,'[1]2021'!$C:$C)-SUMIF('[1]2021'!$E:$E,$A561,'[1]2021'!$G:$G))/12</f>
        <v>0</v>
      </c>
      <c r="J561" s="53">
        <f>+(+SUMIF('[1]2021'!$A:$A,$A561,'[1]2021'!$C:$C)-SUMIF('[1]2021'!$E:$E,$A561,'[1]2021'!$G:$G))/12</f>
        <v>0</v>
      </c>
      <c r="K561" s="53">
        <f>+(+SUMIF('[1]2021'!$A:$A,$A561,'[1]2021'!$C:$C)-SUMIF('[1]2021'!$E:$E,$A561,'[1]2021'!$G:$G))/12</f>
        <v>0</v>
      </c>
      <c r="L561" s="53">
        <f>+(+SUMIF('[1]2021'!$A:$A,$A561,'[1]2021'!$C:$C)-SUMIF('[1]2021'!$E:$E,$A561,'[1]2021'!$G:$G))/12</f>
        <v>0</v>
      </c>
      <c r="M561" s="53">
        <f>+(+SUMIF('[1]2021'!$A:$A,$A561,'[1]2021'!$C:$C)-SUMIF('[1]2021'!$E:$E,$A561,'[1]2021'!$G:$G))/12</f>
        <v>0</v>
      </c>
      <c r="N561" s="53">
        <f>+(+SUMIF('[1]2021'!$A:$A,$A561,'[1]2021'!$C:$C)-SUMIF('[1]2021'!$E:$E,$A561,'[1]2021'!$G:$G))/12</f>
        <v>0</v>
      </c>
      <c r="O561" s="53">
        <f>+(+SUMIF('[1]2021'!$A:$A,$A561,'[1]2021'!$C:$C)-SUMIF('[1]2021'!$E:$E,$A561,'[1]2021'!$G:$G))/12</f>
        <v>0</v>
      </c>
      <c r="P561" s="53">
        <f>+(+SUMIF('[1]2021'!$A:$A,$A561,'[1]2021'!$C:$C)-SUMIF('[1]2021'!$E:$E,$A561,'[1]2021'!$G:$G))/12</f>
        <v>0</v>
      </c>
      <c r="Q561" s="53">
        <f>+(+SUMIF('[1]2021'!$A:$A,$A561,'[1]2021'!$C:$C)-SUMIF('[1]2021'!$E:$E,$A561,'[1]2021'!$G:$G))/12</f>
        <v>0</v>
      </c>
      <c r="R561" s="53">
        <f>+(+SUMIF('[1]2021'!$A:$A,$A561,'[1]2021'!$C:$C)-SUMIF('[1]2021'!$E:$E,$A561,'[1]2021'!$G:$G))/12</f>
        <v>0</v>
      </c>
      <c r="S561" s="53">
        <f>+(+SUMIF('[1]2021'!$A:$A,$A561,'[1]2021'!$C:$C)-SUMIF('[1]2021'!$E:$E,$A561,'[1]2021'!$G:$G))/12</f>
        <v>0</v>
      </c>
      <c r="T561" s="53">
        <f>+(+SUMIF('[1]2021'!$A:$A,$A561,'[1]2021'!$C:$C)-SUMIF('[1]2021'!$E:$E,$A561,'[1]2021'!$G:$G))/12</f>
        <v>0</v>
      </c>
      <c r="U561" s="53">
        <f>+SUM(I561:INDEX(I561:T561,1,Settings!$C$4))</f>
        <v>0</v>
      </c>
      <c r="V561" s="53">
        <f t="shared" si="282"/>
        <v>0</v>
      </c>
      <c r="W561" s="53"/>
      <c r="X561" s="53">
        <f>+SUMIFS(postings!$T:$T,postings!$C:$C,'pl-data'!X$2,postings!$D:$D,'pl-data'!X$3,postings!$I:$I,'pl-data'!$A561)-SUMIFS(postings!$W:$W,postings!$C:$C,'pl-data'!X$2,postings!$D:$D,'pl-data'!X$3,postings!$M:$M,'pl-data'!$A561)</f>
        <v>0</v>
      </c>
      <c r="Y561" s="53">
        <f>+SUMIFS(postings!$T:$T,postings!$C:$C,'pl-data'!Y$2,postings!$D:$D,'pl-data'!Y$3,postings!$I:$I,'pl-data'!$A561)-SUMIFS(postings!$W:$W,postings!$C:$C,'pl-data'!Y$2,postings!$D:$D,'pl-data'!Y$3,postings!$M:$M,'pl-data'!$A561)</f>
        <v>0</v>
      </c>
      <c r="Z561" s="53">
        <f>+SUMIFS(postings!$T:$T,postings!$C:$C,'pl-data'!Z$2,postings!$D:$D,'pl-data'!Z$3,postings!$I:$I,'pl-data'!$A561)-SUMIFS(postings!$W:$W,postings!$C:$C,'pl-data'!Z$2,postings!$D:$D,'pl-data'!Z$3,postings!$M:$M,'pl-data'!$A561)</f>
        <v>0</v>
      </c>
      <c r="AA561" s="53">
        <f>+SUMIFS(postings!$T:$T,postings!$C:$C,'pl-data'!AA$2,postings!$D:$D,'pl-data'!AA$3,postings!$I:$I,'pl-data'!$A561)-SUMIFS(postings!$W:$W,postings!$C:$C,'pl-data'!AA$2,postings!$D:$D,'pl-data'!AA$3,postings!$M:$M,'pl-data'!$A561)</f>
        <v>0</v>
      </c>
      <c r="AB561" s="53">
        <f>+SUMIFS(postings!$T:$T,postings!$C:$C,'pl-data'!AB$2,postings!$D:$D,'pl-data'!AB$3,postings!$I:$I,'pl-data'!$A561)-SUMIFS(postings!$W:$W,postings!$C:$C,'pl-data'!AB$2,postings!$D:$D,'pl-data'!AB$3,postings!$M:$M,'pl-data'!$A561)</f>
        <v>0</v>
      </c>
      <c r="AC561" s="53">
        <f>+SUMIFS(postings!$T:$T,postings!$C:$C,'pl-data'!AC$2,postings!$D:$D,'pl-data'!AC$3,postings!$I:$I,'pl-data'!$A561)-SUMIFS(postings!$W:$W,postings!$C:$C,'pl-data'!AC$2,postings!$D:$D,'pl-data'!AC$3,postings!$M:$M,'pl-data'!$A561)</f>
        <v>0</v>
      </c>
      <c r="AD561" s="53">
        <f>+SUMIFS(postings!$T:$T,postings!$C:$C,'pl-data'!AD$2,postings!$D:$D,'pl-data'!AD$3,postings!$I:$I,'pl-data'!$A561)-SUMIFS(postings!$W:$W,postings!$C:$C,'pl-data'!AD$2,postings!$D:$D,'pl-data'!AD$3,postings!$M:$M,'pl-data'!$A561)</f>
        <v>0</v>
      </c>
      <c r="AE561" s="53">
        <f>+SUMIFS(postings!$T:$T,postings!$C:$C,'pl-data'!AE$2,postings!$D:$D,'pl-data'!AE$3,postings!$I:$I,'pl-data'!$A561)-SUMIFS(postings!$W:$W,postings!$C:$C,'pl-data'!AE$2,postings!$D:$D,'pl-data'!AE$3,postings!$M:$M,'pl-data'!$A561)</f>
        <v>0</v>
      </c>
      <c r="AF561" s="53">
        <f>+SUMIFS(postings!$T:$T,postings!$C:$C,'pl-data'!AF$2,postings!$D:$D,'pl-data'!AF$3,postings!$I:$I,'pl-data'!$A561)-SUMIFS(postings!$W:$W,postings!$C:$C,'pl-data'!AF$2,postings!$D:$D,'pl-data'!AF$3,postings!$M:$M,'pl-data'!$A561)</f>
        <v>0</v>
      </c>
      <c r="AG561" s="53">
        <f>+SUMIFS(postings!$T:$T,postings!$C:$C,'pl-data'!AG$2,postings!$D:$D,'pl-data'!AG$3,postings!$I:$I,'pl-data'!$A561)-SUMIFS(postings!$W:$W,postings!$C:$C,'pl-data'!AG$2,postings!$D:$D,'pl-data'!AG$3,postings!$M:$M,'pl-data'!$A561)</f>
        <v>0</v>
      </c>
      <c r="AH561" s="53">
        <f>+SUMIFS(postings!$T:$T,postings!$C:$C,'pl-data'!AH$2,postings!$D:$D,'pl-data'!AH$3,postings!$I:$I,'pl-data'!$A561)-SUMIFS(postings!$W:$W,postings!$C:$C,'pl-data'!AH$2,postings!$D:$D,'pl-data'!AH$3,postings!$M:$M,'pl-data'!$A561)</f>
        <v>0</v>
      </c>
      <c r="AI561" s="53">
        <f>+SUMIFS(postings!$T:$T,postings!$C:$C,'pl-data'!AI$2,postings!$D:$D,'pl-data'!AI$3,postings!$I:$I,'pl-data'!$A561)-SUMIFS(postings!$W:$W,postings!$C:$C,'pl-data'!AI$2,postings!$D:$D,'pl-data'!AI$3,postings!$M:$M,'pl-data'!$A561)</f>
        <v>0</v>
      </c>
      <c r="AJ561" s="53">
        <f>+SUM(X561:INDEX(X561:AI561,1,Settings!$C$4))</f>
        <v>0</v>
      </c>
      <c r="AK561" s="53">
        <f t="shared" si="283"/>
        <v>0</v>
      </c>
      <c r="AL561" s="53"/>
      <c r="AM561" s="53">
        <f t="shared" si="285"/>
        <v>0</v>
      </c>
      <c r="AN561" s="53">
        <f t="shared" si="286"/>
        <v>0</v>
      </c>
      <c r="AO561" s="53">
        <f t="shared" si="287"/>
        <v>0</v>
      </c>
      <c r="AP561" s="53">
        <f t="shared" si="288"/>
        <v>0</v>
      </c>
      <c r="AQ561" s="53">
        <f t="shared" si="289"/>
        <v>0</v>
      </c>
      <c r="AR561" s="53">
        <f t="shared" si="290"/>
        <v>0</v>
      </c>
      <c r="AS561" s="53">
        <f t="shared" si="291"/>
        <v>0</v>
      </c>
      <c r="AT561" s="53">
        <f t="shared" si="292"/>
        <v>0</v>
      </c>
      <c r="AU561" s="53">
        <f t="shared" si="293"/>
        <v>0</v>
      </c>
      <c r="AV561" s="53">
        <f t="shared" si="294"/>
        <v>0</v>
      </c>
      <c r="AW561" s="53">
        <f t="shared" si="295"/>
        <v>0</v>
      </c>
      <c r="AX561" s="53">
        <f t="shared" si="296"/>
        <v>0</v>
      </c>
      <c r="AY561" s="53">
        <f>+SUM(AM561:INDEX(AM561:AX561,1,Settings!$C$4))</f>
        <v>0</v>
      </c>
      <c r="AZ561" s="53">
        <f t="shared" si="284"/>
        <v>0</v>
      </c>
      <c r="BA561" s="53"/>
      <c r="BB561" s="53">
        <f t="shared" si="267"/>
        <v>0</v>
      </c>
      <c r="BC561" s="53">
        <f t="shared" si="268"/>
        <v>0</v>
      </c>
      <c r="BD561" s="53">
        <f t="shared" si="269"/>
        <v>0</v>
      </c>
      <c r="BE561" s="53">
        <f t="shared" si="270"/>
        <v>0</v>
      </c>
      <c r="BF561" s="53">
        <f t="shared" si="271"/>
        <v>0</v>
      </c>
      <c r="BG561" s="53">
        <f t="shared" si="272"/>
        <v>0</v>
      </c>
      <c r="BH561" s="53">
        <f t="shared" si="273"/>
        <v>0</v>
      </c>
      <c r="BI561" s="53">
        <f t="shared" si="274"/>
        <v>0</v>
      </c>
      <c r="BJ561" s="53">
        <f t="shared" si="275"/>
        <v>0</v>
      </c>
      <c r="BK561" s="53">
        <f t="shared" si="276"/>
        <v>0</v>
      </c>
      <c r="BL561" s="53">
        <f t="shared" si="277"/>
        <v>0</v>
      </c>
      <c r="BM561" s="53">
        <f t="shared" si="278"/>
        <v>0</v>
      </c>
      <c r="BN561" s="53">
        <f t="shared" si="281"/>
        <v>0</v>
      </c>
      <c r="BO561" s="53"/>
      <c r="BP561" s="53">
        <f t="shared" si="279"/>
        <v>0</v>
      </c>
      <c r="BQ561" s="53"/>
      <c r="BR561" s="53">
        <f t="shared" si="280"/>
        <v>0</v>
      </c>
    </row>
    <row r="562" spans="1:70" x14ac:dyDescent="0.2">
      <c r="A562" s="6">
        <v>8574</v>
      </c>
      <c r="B562" s="6" t="str">
        <f>+VLOOKUP(A562,masterfile!B:C,2,FALSE)</f>
        <v>Provision so.Ertr.stfr. § 4 Nr.8 ff UStG</v>
      </c>
      <c r="D562" s="53">
        <f>+SUMIF('[1]2017'!$A:$A,$A562,'[1]2017'!$C:$C)-SUMIF('[1]2017'!$E:$E,$A562,'[1]2017'!$G:$G)</f>
        <v>0</v>
      </c>
      <c r="E562" s="53">
        <f>+SUMIF('[1]2018'!$A:$A,$A562,'[1]2018'!$C:$C)-SUMIF('[1]2018'!$E:$E,$A562,'[1]2018'!$G:$G)</f>
        <v>0</v>
      </c>
      <c r="F562" s="53">
        <f>+SUMIF('[1]2019'!$A:$A,$A562,'[1]2019'!$C:$C)-SUMIF('[1]2019'!$E:$E,$A562,'[1]2019'!$G:$G)</f>
        <v>0</v>
      </c>
      <c r="G562" s="53">
        <f>+SUMIF('[1]2020'!$A:$A,$A562,'[1]2020'!$C:$C)-SUMIF('[1]2020'!$E:$E,$A562,'[1]2020'!$G:$G)</f>
        <v>0</v>
      </c>
      <c r="H562" s="53"/>
      <c r="I562" s="53">
        <f>+(+SUMIF('[1]2021'!$A:$A,$A562,'[1]2021'!$C:$C)-SUMIF('[1]2021'!$E:$E,$A562,'[1]2021'!$G:$G))/12</f>
        <v>0</v>
      </c>
      <c r="J562" s="53">
        <f>+(+SUMIF('[1]2021'!$A:$A,$A562,'[1]2021'!$C:$C)-SUMIF('[1]2021'!$E:$E,$A562,'[1]2021'!$G:$G))/12</f>
        <v>0</v>
      </c>
      <c r="K562" s="53">
        <f>+(+SUMIF('[1]2021'!$A:$A,$A562,'[1]2021'!$C:$C)-SUMIF('[1]2021'!$E:$E,$A562,'[1]2021'!$G:$G))/12</f>
        <v>0</v>
      </c>
      <c r="L562" s="53">
        <f>+(+SUMIF('[1]2021'!$A:$A,$A562,'[1]2021'!$C:$C)-SUMIF('[1]2021'!$E:$E,$A562,'[1]2021'!$G:$G))/12</f>
        <v>0</v>
      </c>
      <c r="M562" s="53">
        <f>+(+SUMIF('[1]2021'!$A:$A,$A562,'[1]2021'!$C:$C)-SUMIF('[1]2021'!$E:$E,$A562,'[1]2021'!$G:$G))/12</f>
        <v>0</v>
      </c>
      <c r="N562" s="53">
        <f>+(+SUMIF('[1]2021'!$A:$A,$A562,'[1]2021'!$C:$C)-SUMIF('[1]2021'!$E:$E,$A562,'[1]2021'!$G:$G))/12</f>
        <v>0</v>
      </c>
      <c r="O562" s="53">
        <f>+(+SUMIF('[1]2021'!$A:$A,$A562,'[1]2021'!$C:$C)-SUMIF('[1]2021'!$E:$E,$A562,'[1]2021'!$G:$G))/12</f>
        <v>0</v>
      </c>
      <c r="P562" s="53">
        <f>+(+SUMIF('[1]2021'!$A:$A,$A562,'[1]2021'!$C:$C)-SUMIF('[1]2021'!$E:$E,$A562,'[1]2021'!$G:$G))/12</f>
        <v>0</v>
      </c>
      <c r="Q562" s="53">
        <f>+(+SUMIF('[1]2021'!$A:$A,$A562,'[1]2021'!$C:$C)-SUMIF('[1]2021'!$E:$E,$A562,'[1]2021'!$G:$G))/12</f>
        <v>0</v>
      </c>
      <c r="R562" s="53">
        <f>+(+SUMIF('[1]2021'!$A:$A,$A562,'[1]2021'!$C:$C)-SUMIF('[1]2021'!$E:$E,$A562,'[1]2021'!$G:$G))/12</f>
        <v>0</v>
      </c>
      <c r="S562" s="53">
        <f>+(+SUMIF('[1]2021'!$A:$A,$A562,'[1]2021'!$C:$C)-SUMIF('[1]2021'!$E:$E,$A562,'[1]2021'!$G:$G))/12</f>
        <v>0</v>
      </c>
      <c r="T562" s="53">
        <f>+(+SUMIF('[1]2021'!$A:$A,$A562,'[1]2021'!$C:$C)-SUMIF('[1]2021'!$E:$E,$A562,'[1]2021'!$G:$G))/12</f>
        <v>0</v>
      </c>
      <c r="U562" s="53">
        <f>+SUM(I562:INDEX(I562:T562,1,Settings!$C$4))</f>
        <v>0</v>
      </c>
      <c r="V562" s="53">
        <f t="shared" si="282"/>
        <v>0</v>
      </c>
      <c r="W562" s="53"/>
      <c r="X562" s="53">
        <f>+SUMIFS(postings!$T:$T,postings!$C:$C,'pl-data'!X$2,postings!$D:$D,'pl-data'!X$3,postings!$I:$I,'pl-data'!$A562)-SUMIFS(postings!$W:$W,postings!$C:$C,'pl-data'!X$2,postings!$D:$D,'pl-data'!X$3,postings!$M:$M,'pl-data'!$A562)</f>
        <v>0</v>
      </c>
      <c r="Y562" s="53">
        <f>+SUMIFS(postings!$T:$T,postings!$C:$C,'pl-data'!Y$2,postings!$D:$D,'pl-data'!Y$3,postings!$I:$I,'pl-data'!$A562)-SUMIFS(postings!$W:$W,postings!$C:$C,'pl-data'!Y$2,postings!$D:$D,'pl-data'!Y$3,postings!$M:$M,'pl-data'!$A562)</f>
        <v>0</v>
      </c>
      <c r="Z562" s="53">
        <f>+SUMIFS(postings!$T:$T,postings!$C:$C,'pl-data'!Z$2,postings!$D:$D,'pl-data'!Z$3,postings!$I:$I,'pl-data'!$A562)-SUMIFS(postings!$W:$W,postings!$C:$C,'pl-data'!Z$2,postings!$D:$D,'pl-data'!Z$3,postings!$M:$M,'pl-data'!$A562)</f>
        <v>0</v>
      </c>
      <c r="AA562" s="53">
        <f>+SUMIFS(postings!$T:$T,postings!$C:$C,'pl-data'!AA$2,postings!$D:$D,'pl-data'!AA$3,postings!$I:$I,'pl-data'!$A562)-SUMIFS(postings!$W:$W,postings!$C:$C,'pl-data'!AA$2,postings!$D:$D,'pl-data'!AA$3,postings!$M:$M,'pl-data'!$A562)</f>
        <v>0</v>
      </c>
      <c r="AB562" s="53">
        <f>+SUMIFS(postings!$T:$T,postings!$C:$C,'pl-data'!AB$2,postings!$D:$D,'pl-data'!AB$3,postings!$I:$I,'pl-data'!$A562)-SUMIFS(postings!$W:$W,postings!$C:$C,'pl-data'!AB$2,postings!$D:$D,'pl-data'!AB$3,postings!$M:$M,'pl-data'!$A562)</f>
        <v>0</v>
      </c>
      <c r="AC562" s="53">
        <f>+SUMIFS(postings!$T:$T,postings!$C:$C,'pl-data'!AC$2,postings!$D:$D,'pl-data'!AC$3,postings!$I:$I,'pl-data'!$A562)-SUMIFS(postings!$W:$W,postings!$C:$C,'pl-data'!AC$2,postings!$D:$D,'pl-data'!AC$3,postings!$M:$M,'pl-data'!$A562)</f>
        <v>0</v>
      </c>
      <c r="AD562" s="53">
        <f>+SUMIFS(postings!$T:$T,postings!$C:$C,'pl-data'!AD$2,postings!$D:$D,'pl-data'!AD$3,postings!$I:$I,'pl-data'!$A562)-SUMIFS(postings!$W:$W,postings!$C:$C,'pl-data'!AD$2,postings!$D:$D,'pl-data'!AD$3,postings!$M:$M,'pl-data'!$A562)</f>
        <v>0</v>
      </c>
      <c r="AE562" s="53">
        <f>+SUMIFS(postings!$T:$T,postings!$C:$C,'pl-data'!AE$2,postings!$D:$D,'pl-data'!AE$3,postings!$I:$I,'pl-data'!$A562)-SUMIFS(postings!$W:$W,postings!$C:$C,'pl-data'!AE$2,postings!$D:$D,'pl-data'!AE$3,postings!$M:$M,'pl-data'!$A562)</f>
        <v>0</v>
      </c>
      <c r="AF562" s="53">
        <f>+SUMIFS(postings!$T:$T,postings!$C:$C,'pl-data'!AF$2,postings!$D:$D,'pl-data'!AF$3,postings!$I:$I,'pl-data'!$A562)-SUMIFS(postings!$W:$W,postings!$C:$C,'pl-data'!AF$2,postings!$D:$D,'pl-data'!AF$3,postings!$M:$M,'pl-data'!$A562)</f>
        <v>0</v>
      </c>
      <c r="AG562" s="53">
        <f>+SUMIFS(postings!$T:$T,postings!$C:$C,'pl-data'!AG$2,postings!$D:$D,'pl-data'!AG$3,postings!$I:$I,'pl-data'!$A562)-SUMIFS(postings!$W:$W,postings!$C:$C,'pl-data'!AG$2,postings!$D:$D,'pl-data'!AG$3,postings!$M:$M,'pl-data'!$A562)</f>
        <v>0</v>
      </c>
      <c r="AH562" s="53">
        <f>+SUMIFS(postings!$T:$T,postings!$C:$C,'pl-data'!AH$2,postings!$D:$D,'pl-data'!AH$3,postings!$I:$I,'pl-data'!$A562)-SUMIFS(postings!$W:$W,postings!$C:$C,'pl-data'!AH$2,postings!$D:$D,'pl-data'!AH$3,postings!$M:$M,'pl-data'!$A562)</f>
        <v>0</v>
      </c>
      <c r="AI562" s="53">
        <f>+SUMIFS(postings!$T:$T,postings!$C:$C,'pl-data'!AI$2,postings!$D:$D,'pl-data'!AI$3,postings!$I:$I,'pl-data'!$A562)-SUMIFS(postings!$W:$W,postings!$C:$C,'pl-data'!AI$2,postings!$D:$D,'pl-data'!AI$3,postings!$M:$M,'pl-data'!$A562)</f>
        <v>0</v>
      </c>
      <c r="AJ562" s="53">
        <f>+SUM(X562:INDEX(X562:AI562,1,Settings!$C$4))</f>
        <v>0</v>
      </c>
      <c r="AK562" s="53">
        <f t="shared" si="283"/>
        <v>0</v>
      </c>
      <c r="AL562" s="53"/>
      <c r="AM562" s="53">
        <f t="shared" si="285"/>
        <v>0</v>
      </c>
      <c r="AN562" s="53">
        <f t="shared" si="286"/>
        <v>0</v>
      </c>
      <c r="AO562" s="53">
        <f t="shared" si="287"/>
        <v>0</v>
      </c>
      <c r="AP562" s="53">
        <f t="shared" si="288"/>
        <v>0</v>
      </c>
      <c r="AQ562" s="53">
        <f t="shared" si="289"/>
        <v>0</v>
      </c>
      <c r="AR562" s="53">
        <f t="shared" si="290"/>
        <v>0</v>
      </c>
      <c r="AS562" s="53">
        <f t="shared" si="291"/>
        <v>0</v>
      </c>
      <c r="AT562" s="53">
        <f t="shared" si="292"/>
        <v>0</v>
      </c>
      <c r="AU562" s="53">
        <f t="shared" si="293"/>
        <v>0</v>
      </c>
      <c r="AV562" s="53">
        <f t="shared" si="294"/>
        <v>0</v>
      </c>
      <c r="AW562" s="53">
        <f t="shared" si="295"/>
        <v>0</v>
      </c>
      <c r="AX562" s="53">
        <f t="shared" si="296"/>
        <v>0</v>
      </c>
      <c r="AY562" s="53">
        <f>+SUM(AM562:INDEX(AM562:AX562,1,Settings!$C$4))</f>
        <v>0</v>
      </c>
      <c r="AZ562" s="53">
        <f t="shared" si="284"/>
        <v>0</v>
      </c>
      <c r="BA562" s="53"/>
      <c r="BB562" s="53">
        <f t="shared" si="267"/>
        <v>0</v>
      </c>
      <c r="BC562" s="53">
        <f t="shared" si="268"/>
        <v>0</v>
      </c>
      <c r="BD562" s="53">
        <f t="shared" si="269"/>
        <v>0</v>
      </c>
      <c r="BE562" s="53">
        <f t="shared" si="270"/>
        <v>0</v>
      </c>
      <c r="BF562" s="53">
        <f t="shared" si="271"/>
        <v>0</v>
      </c>
      <c r="BG562" s="53">
        <f t="shared" si="272"/>
        <v>0</v>
      </c>
      <c r="BH562" s="53">
        <f t="shared" si="273"/>
        <v>0</v>
      </c>
      <c r="BI562" s="53">
        <f t="shared" si="274"/>
        <v>0</v>
      </c>
      <c r="BJ562" s="53">
        <f t="shared" si="275"/>
        <v>0</v>
      </c>
      <c r="BK562" s="53">
        <f t="shared" si="276"/>
        <v>0</v>
      </c>
      <c r="BL562" s="53">
        <f t="shared" si="277"/>
        <v>0</v>
      </c>
      <c r="BM562" s="53">
        <f t="shared" si="278"/>
        <v>0</v>
      </c>
      <c r="BN562" s="53">
        <f t="shared" si="281"/>
        <v>0</v>
      </c>
      <c r="BO562" s="53"/>
      <c r="BP562" s="53">
        <f t="shared" si="279"/>
        <v>0</v>
      </c>
      <c r="BQ562" s="53"/>
      <c r="BR562" s="53">
        <f t="shared" si="280"/>
        <v>0</v>
      </c>
    </row>
    <row r="563" spans="1:70" x14ac:dyDescent="0.2">
      <c r="A563" s="6">
        <v>8575</v>
      </c>
      <c r="B563" s="6" t="str">
        <f>+VLOOKUP(A563,masterfile!B:C,2,FALSE)</f>
        <v>Provision so.Ertr.stfr. § 4 Nr. 5 UStG</v>
      </c>
      <c r="D563" s="53">
        <f>+SUMIF('[1]2017'!$A:$A,$A563,'[1]2017'!$C:$C)-SUMIF('[1]2017'!$E:$E,$A563,'[1]2017'!$G:$G)</f>
        <v>0</v>
      </c>
      <c r="E563" s="53">
        <f>+SUMIF('[1]2018'!$A:$A,$A563,'[1]2018'!$C:$C)-SUMIF('[1]2018'!$E:$E,$A563,'[1]2018'!$G:$G)</f>
        <v>0</v>
      </c>
      <c r="F563" s="53">
        <f>+SUMIF('[1]2019'!$A:$A,$A563,'[1]2019'!$C:$C)-SUMIF('[1]2019'!$E:$E,$A563,'[1]2019'!$G:$G)</f>
        <v>0</v>
      </c>
      <c r="G563" s="53">
        <f>+SUMIF('[1]2020'!$A:$A,$A563,'[1]2020'!$C:$C)-SUMIF('[1]2020'!$E:$E,$A563,'[1]2020'!$G:$G)</f>
        <v>0</v>
      </c>
      <c r="H563" s="53"/>
      <c r="I563" s="53">
        <f>+(+SUMIF('[1]2021'!$A:$A,$A563,'[1]2021'!$C:$C)-SUMIF('[1]2021'!$E:$E,$A563,'[1]2021'!$G:$G))/12</f>
        <v>0</v>
      </c>
      <c r="J563" s="53">
        <f>+(+SUMIF('[1]2021'!$A:$A,$A563,'[1]2021'!$C:$C)-SUMIF('[1]2021'!$E:$E,$A563,'[1]2021'!$G:$G))/12</f>
        <v>0</v>
      </c>
      <c r="K563" s="53">
        <f>+(+SUMIF('[1]2021'!$A:$A,$A563,'[1]2021'!$C:$C)-SUMIF('[1]2021'!$E:$E,$A563,'[1]2021'!$G:$G))/12</f>
        <v>0</v>
      </c>
      <c r="L563" s="53">
        <f>+(+SUMIF('[1]2021'!$A:$A,$A563,'[1]2021'!$C:$C)-SUMIF('[1]2021'!$E:$E,$A563,'[1]2021'!$G:$G))/12</f>
        <v>0</v>
      </c>
      <c r="M563" s="53">
        <f>+(+SUMIF('[1]2021'!$A:$A,$A563,'[1]2021'!$C:$C)-SUMIF('[1]2021'!$E:$E,$A563,'[1]2021'!$G:$G))/12</f>
        <v>0</v>
      </c>
      <c r="N563" s="53">
        <f>+(+SUMIF('[1]2021'!$A:$A,$A563,'[1]2021'!$C:$C)-SUMIF('[1]2021'!$E:$E,$A563,'[1]2021'!$G:$G))/12</f>
        <v>0</v>
      </c>
      <c r="O563" s="53">
        <f>+(+SUMIF('[1]2021'!$A:$A,$A563,'[1]2021'!$C:$C)-SUMIF('[1]2021'!$E:$E,$A563,'[1]2021'!$G:$G))/12</f>
        <v>0</v>
      </c>
      <c r="P563" s="53">
        <f>+(+SUMIF('[1]2021'!$A:$A,$A563,'[1]2021'!$C:$C)-SUMIF('[1]2021'!$E:$E,$A563,'[1]2021'!$G:$G))/12</f>
        <v>0</v>
      </c>
      <c r="Q563" s="53">
        <f>+(+SUMIF('[1]2021'!$A:$A,$A563,'[1]2021'!$C:$C)-SUMIF('[1]2021'!$E:$E,$A563,'[1]2021'!$G:$G))/12</f>
        <v>0</v>
      </c>
      <c r="R563" s="53">
        <f>+(+SUMIF('[1]2021'!$A:$A,$A563,'[1]2021'!$C:$C)-SUMIF('[1]2021'!$E:$E,$A563,'[1]2021'!$G:$G))/12</f>
        <v>0</v>
      </c>
      <c r="S563" s="53">
        <f>+(+SUMIF('[1]2021'!$A:$A,$A563,'[1]2021'!$C:$C)-SUMIF('[1]2021'!$E:$E,$A563,'[1]2021'!$G:$G))/12</f>
        <v>0</v>
      </c>
      <c r="T563" s="53">
        <f>+(+SUMIF('[1]2021'!$A:$A,$A563,'[1]2021'!$C:$C)-SUMIF('[1]2021'!$E:$E,$A563,'[1]2021'!$G:$G))/12</f>
        <v>0</v>
      </c>
      <c r="U563" s="53">
        <f>+SUM(I563:INDEX(I563:T563,1,Settings!$C$4))</f>
        <v>0</v>
      </c>
      <c r="V563" s="53">
        <f t="shared" si="282"/>
        <v>0</v>
      </c>
      <c r="W563" s="53"/>
      <c r="X563" s="53">
        <f>+SUMIFS(postings!$T:$T,postings!$C:$C,'pl-data'!X$2,postings!$D:$D,'pl-data'!X$3,postings!$I:$I,'pl-data'!$A563)-SUMIFS(postings!$W:$W,postings!$C:$C,'pl-data'!X$2,postings!$D:$D,'pl-data'!X$3,postings!$M:$M,'pl-data'!$A563)</f>
        <v>0</v>
      </c>
      <c r="Y563" s="53">
        <f>+SUMIFS(postings!$T:$T,postings!$C:$C,'pl-data'!Y$2,postings!$D:$D,'pl-data'!Y$3,postings!$I:$I,'pl-data'!$A563)-SUMIFS(postings!$W:$W,postings!$C:$C,'pl-data'!Y$2,postings!$D:$D,'pl-data'!Y$3,postings!$M:$M,'pl-data'!$A563)</f>
        <v>0</v>
      </c>
      <c r="Z563" s="53">
        <f>+SUMIFS(postings!$T:$T,postings!$C:$C,'pl-data'!Z$2,postings!$D:$D,'pl-data'!Z$3,postings!$I:$I,'pl-data'!$A563)-SUMIFS(postings!$W:$W,postings!$C:$C,'pl-data'!Z$2,postings!$D:$D,'pl-data'!Z$3,postings!$M:$M,'pl-data'!$A563)</f>
        <v>0</v>
      </c>
      <c r="AA563" s="53">
        <f>+SUMIFS(postings!$T:$T,postings!$C:$C,'pl-data'!AA$2,postings!$D:$D,'pl-data'!AA$3,postings!$I:$I,'pl-data'!$A563)-SUMIFS(postings!$W:$W,postings!$C:$C,'pl-data'!AA$2,postings!$D:$D,'pl-data'!AA$3,postings!$M:$M,'pl-data'!$A563)</f>
        <v>0</v>
      </c>
      <c r="AB563" s="53">
        <f>+SUMIFS(postings!$T:$T,postings!$C:$C,'pl-data'!AB$2,postings!$D:$D,'pl-data'!AB$3,postings!$I:$I,'pl-data'!$A563)-SUMIFS(postings!$W:$W,postings!$C:$C,'pl-data'!AB$2,postings!$D:$D,'pl-data'!AB$3,postings!$M:$M,'pl-data'!$A563)</f>
        <v>0</v>
      </c>
      <c r="AC563" s="53">
        <f>+SUMIFS(postings!$T:$T,postings!$C:$C,'pl-data'!AC$2,postings!$D:$D,'pl-data'!AC$3,postings!$I:$I,'pl-data'!$A563)-SUMIFS(postings!$W:$W,postings!$C:$C,'pl-data'!AC$2,postings!$D:$D,'pl-data'!AC$3,postings!$M:$M,'pl-data'!$A563)</f>
        <v>0</v>
      </c>
      <c r="AD563" s="53">
        <f>+SUMIFS(postings!$T:$T,postings!$C:$C,'pl-data'!AD$2,postings!$D:$D,'pl-data'!AD$3,postings!$I:$I,'pl-data'!$A563)-SUMIFS(postings!$W:$W,postings!$C:$C,'pl-data'!AD$2,postings!$D:$D,'pl-data'!AD$3,postings!$M:$M,'pl-data'!$A563)</f>
        <v>0</v>
      </c>
      <c r="AE563" s="53">
        <f>+SUMIFS(postings!$T:$T,postings!$C:$C,'pl-data'!AE$2,postings!$D:$D,'pl-data'!AE$3,postings!$I:$I,'pl-data'!$A563)-SUMIFS(postings!$W:$W,postings!$C:$C,'pl-data'!AE$2,postings!$D:$D,'pl-data'!AE$3,postings!$M:$M,'pl-data'!$A563)</f>
        <v>0</v>
      </c>
      <c r="AF563" s="53">
        <f>+SUMIFS(postings!$T:$T,postings!$C:$C,'pl-data'!AF$2,postings!$D:$D,'pl-data'!AF$3,postings!$I:$I,'pl-data'!$A563)-SUMIFS(postings!$W:$W,postings!$C:$C,'pl-data'!AF$2,postings!$D:$D,'pl-data'!AF$3,postings!$M:$M,'pl-data'!$A563)</f>
        <v>0</v>
      </c>
      <c r="AG563" s="53">
        <f>+SUMIFS(postings!$T:$T,postings!$C:$C,'pl-data'!AG$2,postings!$D:$D,'pl-data'!AG$3,postings!$I:$I,'pl-data'!$A563)-SUMIFS(postings!$W:$W,postings!$C:$C,'pl-data'!AG$2,postings!$D:$D,'pl-data'!AG$3,postings!$M:$M,'pl-data'!$A563)</f>
        <v>0</v>
      </c>
      <c r="AH563" s="53">
        <f>+SUMIFS(postings!$T:$T,postings!$C:$C,'pl-data'!AH$2,postings!$D:$D,'pl-data'!AH$3,postings!$I:$I,'pl-data'!$A563)-SUMIFS(postings!$W:$W,postings!$C:$C,'pl-data'!AH$2,postings!$D:$D,'pl-data'!AH$3,postings!$M:$M,'pl-data'!$A563)</f>
        <v>0</v>
      </c>
      <c r="AI563" s="53">
        <f>+SUMIFS(postings!$T:$T,postings!$C:$C,'pl-data'!AI$2,postings!$D:$D,'pl-data'!AI$3,postings!$I:$I,'pl-data'!$A563)-SUMIFS(postings!$W:$W,postings!$C:$C,'pl-data'!AI$2,postings!$D:$D,'pl-data'!AI$3,postings!$M:$M,'pl-data'!$A563)</f>
        <v>0</v>
      </c>
      <c r="AJ563" s="53">
        <f>+SUM(X563:INDEX(X563:AI563,1,Settings!$C$4))</f>
        <v>0</v>
      </c>
      <c r="AK563" s="53">
        <f t="shared" si="283"/>
        <v>0</v>
      </c>
      <c r="AL563" s="53"/>
      <c r="AM563" s="53">
        <f t="shared" si="285"/>
        <v>0</v>
      </c>
      <c r="AN563" s="53">
        <f t="shared" si="286"/>
        <v>0</v>
      </c>
      <c r="AO563" s="53">
        <f t="shared" si="287"/>
        <v>0</v>
      </c>
      <c r="AP563" s="53">
        <f t="shared" si="288"/>
        <v>0</v>
      </c>
      <c r="AQ563" s="53">
        <f t="shared" si="289"/>
        <v>0</v>
      </c>
      <c r="AR563" s="53">
        <f t="shared" si="290"/>
        <v>0</v>
      </c>
      <c r="AS563" s="53">
        <f t="shared" si="291"/>
        <v>0</v>
      </c>
      <c r="AT563" s="53">
        <f t="shared" si="292"/>
        <v>0</v>
      </c>
      <c r="AU563" s="53">
        <f t="shared" si="293"/>
        <v>0</v>
      </c>
      <c r="AV563" s="53">
        <f t="shared" si="294"/>
        <v>0</v>
      </c>
      <c r="AW563" s="53">
        <f t="shared" si="295"/>
        <v>0</v>
      </c>
      <c r="AX563" s="53">
        <f t="shared" si="296"/>
        <v>0</v>
      </c>
      <c r="AY563" s="53">
        <f>+SUM(AM563:INDEX(AM563:AX563,1,Settings!$C$4))</f>
        <v>0</v>
      </c>
      <c r="AZ563" s="53">
        <f t="shared" si="284"/>
        <v>0</v>
      </c>
      <c r="BA563" s="53"/>
      <c r="BB563" s="53">
        <f t="shared" si="267"/>
        <v>0</v>
      </c>
      <c r="BC563" s="53">
        <f t="shared" si="268"/>
        <v>0</v>
      </c>
      <c r="BD563" s="53">
        <f t="shared" si="269"/>
        <v>0</v>
      </c>
      <c r="BE563" s="53">
        <f t="shared" si="270"/>
        <v>0</v>
      </c>
      <c r="BF563" s="53">
        <f t="shared" si="271"/>
        <v>0</v>
      </c>
      <c r="BG563" s="53">
        <f t="shared" si="272"/>
        <v>0</v>
      </c>
      <c r="BH563" s="53">
        <f t="shared" si="273"/>
        <v>0</v>
      </c>
      <c r="BI563" s="53">
        <f t="shared" si="274"/>
        <v>0</v>
      </c>
      <c r="BJ563" s="53">
        <f t="shared" si="275"/>
        <v>0</v>
      </c>
      <c r="BK563" s="53">
        <f t="shared" si="276"/>
        <v>0</v>
      </c>
      <c r="BL563" s="53">
        <f t="shared" si="277"/>
        <v>0</v>
      </c>
      <c r="BM563" s="53">
        <f t="shared" si="278"/>
        <v>0</v>
      </c>
      <c r="BN563" s="53">
        <f t="shared" si="281"/>
        <v>0</v>
      </c>
      <c r="BO563" s="53"/>
      <c r="BP563" s="53">
        <f t="shared" si="279"/>
        <v>0</v>
      </c>
      <c r="BQ563" s="53"/>
      <c r="BR563" s="53">
        <f t="shared" si="280"/>
        <v>0</v>
      </c>
    </row>
    <row r="564" spans="1:70" x14ac:dyDescent="0.2">
      <c r="A564" s="6">
        <v>8576</v>
      </c>
      <c r="B564" s="6" t="str">
        <f>+VLOOKUP(A564,masterfile!B:C,2,FALSE)</f>
        <v>Provision, sonstige Erträge 7% USt</v>
      </c>
      <c r="D564" s="53">
        <f>+SUMIF('[1]2017'!$A:$A,$A564,'[1]2017'!$C:$C)-SUMIF('[1]2017'!$E:$E,$A564,'[1]2017'!$G:$G)</f>
        <v>0</v>
      </c>
      <c r="E564" s="53">
        <f>+SUMIF('[1]2018'!$A:$A,$A564,'[1]2018'!$C:$C)-SUMIF('[1]2018'!$E:$E,$A564,'[1]2018'!$G:$G)</f>
        <v>0</v>
      </c>
      <c r="F564" s="53">
        <f>+SUMIF('[1]2019'!$A:$A,$A564,'[1]2019'!$C:$C)-SUMIF('[1]2019'!$E:$E,$A564,'[1]2019'!$G:$G)</f>
        <v>0</v>
      </c>
      <c r="G564" s="53">
        <f>+SUMIF('[1]2020'!$A:$A,$A564,'[1]2020'!$C:$C)-SUMIF('[1]2020'!$E:$E,$A564,'[1]2020'!$G:$G)</f>
        <v>0</v>
      </c>
      <c r="H564" s="53"/>
      <c r="I564" s="53">
        <f>+(+SUMIF('[1]2021'!$A:$A,$A564,'[1]2021'!$C:$C)-SUMIF('[1]2021'!$E:$E,$A564,'[1]2021'!$G:$G))/12</f>
        <v>0</v>
      </c>
      <c r="J564" s="53">
        <f>+(+SUMIF('[1]2021'!$A:$A,$A564,'[1]2021'!$C:$C)-SUMIF('[1]2021'!$E:$E,$A564,'[1]2021'!$G:$G))/12</f>
        <v>0</v>
      </c>
      <c r="K564" s="53">
        <f>+(+SUMIF('[1]2021'!$A:$A,$A564,'[1]2021'!$C:$C)-SUMIF('[1]2021'!$E:$E,$A564,'[1]2021'!$G:$G))/12</f>
        <v>0</v>
      </c>
      <c r="L564" s="53">
        <f>+(+SUMIF('[1]2021'!$A:$A,$A564,'[1]2021'!$C:$C)-SUMIF('[1]2021'!$E:$E,$A564,'[1]2021'!$G:$G))/12</f>
        <v>0</v>
      </c>
      <c r="M564" s="53">
        <f>+(+SUMIF('[1]2021'!$A:$A,$A564,'[1]2021'!$C:$C)-SUMIF('[1]2021'!$E:$E,$A564,'[1]2021'!$G:$G))/12</f>
        <v>0</v>
      </c>
      <c r="N564" s="53">
        <f>+(+SUMIF('[1]2021'!$A:$A,$A564,'[1]2021'!$C:$C)-SUMIF('[1]2021'!$E:$E,$A564,'[1]2021'!$G:$G))/12</f>
        <v>0</v>
      </c>
      <c r="O564" s="53">
        <f>+(+SUMIF('[1]2021'!$A:$A,$A564,'[1]2021'!$C:$C)-SUMIF('[1]2021'!$E:$E,$A564,'[1]2021'!$G:$G))/12</f>
        <v>0</v>
      </c>
      <c r="P564" s="53">
        <f>+(+SUMIF('[1]2021'!$A:$A,$A564,'[1]2021'!$C:$C)-SUMIF('[1]2021'!$E:$E,$A564,'[1]2021'!$G:$G))/12</f>
        <v>0</v>
      </c>
      <c r="Q564" s="53">
        <f>+(+SUMIF('[1]2021'!$A:$A,$A564,'[1]2021'!$C:$C)-SUMIF('[1]2021'!$E:$E,$A564,'[1]2021'!$G:$G))/12</f>
        <v>0</v>
      </c>
      <c r="R564" s="53">
        <f>+(+SUMIF('[1]2021'!$A:$A,$A564,'[1]2021'!$C:$C)-SUMIF('[1]2021'!$E:$E,$A564,'[1]2021'!$G:$G))/12</f>
        <v>0</v>
      </c>
      <c r="S564" s="53">
        <f>+(+SUMIF('[1]2021'!$A:$A,$A564,'[1]2021'!$C:$C)-SUMIF('[1]2021'!$E:$E,$A564,'[1]2021'!$G:$G))/12</f>
        <v>0</v>
      </c>
      <c r="T564" s="53">
        <f>+(+SUMIF('[1]2021'!$A:$A,$A564,'[1]2021'!$C:$C)-SUMIF('[1]2021'!$E:$E,$A564,'[1]2021'!$G:$G))/12</f>
        <v>0</v>
      </c>
      <c r="U564" s="53">
        <f>+SUM(I564:INDEX(I564:T564,1,Settings!$C$4))</f>
        <v>0</v>
      </c>
      <c r="V564" s="53">
        <f t="shared" si="282"/>
        <v>0</v>
      </c>
      <c r="W564" s="53"/>
      <c r="X564" s="53">
        <f>+SUMIFS(postings!$T:$T,postings!$C:$C,'pl-data'!X$2,postings!$D:$D,'pl-data'!X$3,postings!$I:$I,'pl-data'!$A564)-SUMIFS(postings!$W:$W,postings!$C:$C,'pl-data'!X$2,postings!$D:$D,'pl-data'!X$3,postings!$M:$M,'pl-data'!$A564)</f>
        <v>0</v>
      </c>
      <c r="Y564" s="53">
        <f>+SUMIFS(postings!$T:$T,postings!$C:$C,'pl-data'!Y$2,postings!$D:$D,'pl-data'!Y$3,postings!$I:$I,'pl-data'!$A564)-SUMIFS(postings!$W:$W,postings!$C:$C,'pl-data'!Y$2,postings!$D:$D,'pl-data'!Y$3,postings!$M:$M,'pl-data'!$A564)</f>
        <v>0</v>
      </c>
      <c r="Z564" s="53">
        <f>+SUMIFS(postings!$T:$T,postings!$C:$C,'pl-data'!Z$2,postings!$D:$D,'pl-data'!Z$3,postings!$I:$I,'pl-data'!$A564)-SUMIFS(postings!$W:$W,postings!$C:$C,'pl-data'!Z$2,postings!$D:$D,'pl-data'!Z$3,postings!$M:$M,'pl-data'!$A564)</f>
        <v>0</v>
      </c>
      <c r="AA564" s="53">
        <f>+SUMIFS(postings!$T:$T,postings!$C:$C,'pl-data'!AA$2,postings!$D:$D,'pl-data'!AA$3,postings!$I:$I,'pl-data'!$A564)-SUMIFS(postings!$W:$W,postings!$C:$C,'pl-data'!AA$2,postings!$D:$D,'pl-data'!AA$3,postings!$M:$M,'pl-data'!$A564)</f>
        <v>0</v>
      </c>
      <c r="AB564" s="53">
        <f>+SUMIFS(postings!$T:$T,postings!$C:$C,'pl-data'!AB$2,postings!$D:$D,'pl-data'!AB$3,postings!$I:$I,'pl-data'!$A564)-SUMIFS(postings!$W:$W,postings!$C:$C,'pl-data'!AB$2,postings!$D:$D,'pl-data'!AB$3,postings!$M:$M,'pl-data'!$A564)</f>
        <v>0</v>
      </c>
      <c r="AC564" s="53">
        <f>+SUMIFS(postings!$T:$T,postings!$C:$C,'pl-data'!AC$2,postings!$D:$D,'pl-data'!AC$3,postings!$I:$I,'pl-data'!$A564)-SUMIFS(postings!$W:$W,postings!$C:$C,'pl-data'!AC$2,postings!$D:$D,'pl-data'!AC$3,postings!$M:$M,'pl-data'!$A564)</f>
        <v>0</v>
      </c>
      <c r="AD564" s="53">
        <f>+SUMIFS(postings!$T:$T,postings!$C:$C,'pl-data'!AD$2,postings!$D:$D,'pl-data'!AD$3,postings!$I:$I,'pl-data'!$A564)-SUMIFS(postings!$W:$W,postings!$C:$C,'pl-data'!AD$2,postings!$D:$D,'pl-data'!AD$3,postings!$M:$M,'pl-data'!$A564)</f>
        <v>0</v>
      </c>
      <c r="AE564" s="53">
        <f>+SUMIFS(postings!$T:$T,postings!$C:$C,'pl-data'!AE$2,postings!$D:$D,'pl-data'!AE$3,postings!$I:$I,'pl-data'!$A564)-SUMIFS(postings!$W:$W,postings!$C:$C,'pl-data'!AE$2,postings!$D:$D,'pl-data'!AE$3,postings!$M:$M,'pl-data'!$A564)</f>
        <v>0</v>
      </c>
      <c r="AF564" s="53">
        <f>+SUMIFS(postings!$T:$T,postings!$C:$C,'pl-data'!AF$2,postings!$D:$D,'pl-data'!AF$3,postings!$I:$I,'pl-data'!$A564)-SUMIFS(postings!$W:$W,postings!$C:$C,'pl-data'!AF$2,postings!$D:$D,'pl-data'!AF$3,postings!$M:$M,'pl-data'!$A564)</f>
        <v>0</v>
      </c>
      <c r="AG564" s="53">
        <f>+SUMIFS(postings!$T:$T,postings!$C:$C,'pl-data'!AG$2,postings!$D:$D,'pl-data'!AG$3,postings!$I:$I,'pl-data'!$A564)-SUMIFS(postings!$W:$W,postings!$C:$C,'pl-data'!AG$2,postings!$D:$D,'pl-data'!AG$3,postings!$M:$M,'pl-data'!$A564)</f>
        <v>0</v>
      </c>
      <c r="AH564" s="53">
        <f>+SUMIFS(postings!$T:$T,postings!$C:$C,'pl-data'!AH$2,postings!$D:$D,'pl-data'!AH$3,postings!$I:$I,'pl-data'!$A564)-SUMIFS(postings!$W:$W,postings!$C:$C,'pl-data'!AH$2,postings!$D:$D,'pl-data'!AH$3,postings!$M:$M,'pl-data'!$A564)</f>
        <v>0</v>
      </c>
      <c r="AI564" s="53">
        <f>+SUMIFS(postings!$T:$T,postings!$C:$C,'pl-data'!AI$2,postings!$D:$D,'pl-data'!AI$3,postings!$I:$I,'pl-data'!$A564)-SUMIFS(postings!$W:$W,postings!$C:$C,'pl-data'!AI$2,postings!$D:$D,'pl-data'!AI$3,postings!$M:$M,'pl-data'!$A564)</f>
        <v>0</v>
      </c>
      <c r="AJ564" s="53">
        <f>+SUM(X564:INDEX(X564:AI564,1,Settings!$C$4))</f>
        <v>0</v>
      </c>
      <c r="AK564" s="53">
        <f t="shared" si="283"/>
        <v>0</v>
      </c>
      <c r="AL564" s="53"/>
      <c r="AM564" s="53">
        <f t="shared" si="285"/>
        <v>0</v>
      </c>
      <c r="AN564" s="53">
        <f t="shared" si="286"/>
        <v>0</v>
      </c>
      <c r="AO564" s="53">
        <f t="shared" si="287"/>
        <v>0</v>
      </c>
      <c r="AP564" s="53">
        <f t="shared" si="288"/>
        <v>0</v>
      </c>
      <c r="AQ564" s="53">
        <f t="shared" si="289"/>
        <v>0</v>
      </c>
      <c r="AR564" s="53">
        <f t="shared" si="290"/>
        <v>0</v>
      </c>
      <c r="AS564" s="53">
        <f t="shared" si="291"/>
        <v>0</v>
      </c>
      <c r="AT564" s="53">
        <f t="shared" si="292"/>
        <v>0</v>
      </c>
      <c r="AU564" s="53">
        <f t="shared" si="293"/>
        <v>0</v>
      </c>
      <c r="AV564" s="53">
        <f t="shared" si="294"/>
        <v>0</v>
      </c>
      <c r="AW564" s="53">
        <f t="shared" si="295"/>
        <v>0</v>
      </c>
      <c r="AX564" s="53">
        <f t="shared" si="296"/>
        <v>0</v>
      </c>
      <c r="AY564" s="53">
        <f>+SUM(AM564:INDEX(AM564:AX564,1,Settings!$C$4))</f>
        <v>0</v>
      </c>
      <c r="AZ564" s="53">
        <f t="shared" si="284"/>
        <v>0</v>
      </c>
      <c r="BA564" s="53"/>
      <c r="BB564" s="53">
        <f t="shared" si="267"/>
        <v>0</v>
      </c>
      <c r="BC564" s="53">
        <f t="shared" si="268"/>
        <v>0</v>
      </c>
      <c r="BD564" s="53">
        <f t="shared" si="269"/>
        <v>0</v>
      </c>
      <c r="BE564" s="53">
        <f t="shared" si="270"/>
        <v>0</v>
      </c>
      <c r="BF564" s="53">
        <f t="shared" si="271"/>
        <v>0</v>
      </c>
      <c r="BG564" s="53">
        <f t="shared" si="272"/>
        <v>0</v>
      </c>
      <c r="BH564" s="53">
        <f t="shared" si="273"/>
        <v>0</v>
      </c>
      <c r="BI564" s="53">
        <f t="shared" si="274"/>
        <v>0</v>
      </c>
      <c r="BJ564" s="53">
        <f t="shared" si="275"/>
        <v>0</v>
      </c>
      <c r="BK564" s="53">
        <f t="shared" si="276"/>
        <v>0</v>
      </c>
      <c r="BL564" s="53">
        <f t="shared" si="277"/>
        <v>0</v>
      </c>
      <c r="BM564" s="53">
        <f t="shared" si="278"/>
        <v>0</v>
      </c>
      <c r="BN564" s="53">
        <f t="shared" si="281"/>
        <v>0</v>
      </c>
      <c r="BO564" s="53"/>
      <c r="BP564" s="53">
        <f t="shared" si="279"/>
        <v>0</v>
      </c>
      <c r="BQ564" s="53"/>
      <c r="BR564" s="53">
        <f t="shared" si="280"/>
        <v>0</v>
      </c>
    </row>
    <row r="565" spans="1:70" x14ac:dyDescent="0.2">
      <c r="A565" s="6">
        <v>8579</v>
      </c>
      <c r="B565" s="6" t="str">
        <f>+VLOOKUP(A565,masterfile!B:C,2,FALSE)</f>
        <v>Provision, sonstige Erträge 19% USt</v>
      </c>
      <c r="D565" s="53">
        <f>+SUMIF('[1]2017'!$A:$A,$A565,'[1]2017'!$C:$C)-SUMIF('[1]2017'!$E:$E,$A565,'[1]2017'!$G:$G)</f>
        <v>0</v>
      </c>
      <c r="E565" s="53">
        <f>+SUMIF('[1]2018'!$A:$A,$A565,'[1]2018'!$C:$C)-SUMIF('[1]2018'!$E:$E,$A565,'[1]2018'!$G:$G)</f>
        <v>0</v>
      </c>
      <c r="F565" s="53">
        <f>+SUMIF('[1]2019'!$A:$A,$A565,'[1]2019'!$C:$C)-SUMIF('[1]2019'!$E:$E,$A565,'[1]2019'!$G:$G)</f>
        <v>0</v>
      </c>
      <c r="G565" s="53">
        <f>+SUMIF('[1]2020'!$A:$A,$A565,'[1]2020'!$C:$C)-SUMIF('[1]2020'!$E:$E,$A565,'[1]2020'!$G:$G)</f>
        <v>0</v>
      </c>
      <c r="H565" s="53"/>
      <c r="I565" s="53">
        <f>+(+SUMIF('[1]2021'!$A:$A,$A565,'[1]2021'!$C:$C)-SUMIF('[1]2021'!$E:$E,$A565,'[1]2021'!$G:$G))/12</f>
        <v>0</v>
      </c>
      <c r="J565" s="53">
        <f>+(+SUMIF('[1]2021'!$A:$A,$A565,'[1]2021'!$C:$C)-SUMIF('[1]2021'!$E:$E,$A565,'[1]2021'!$G:$G))/12</f>
        <v>0</v>
      </c>
      <c r="K565" s="53">
        <f>+(+SUMIF('[1]2021'!$A:$A,$A565,'[1]2021'!$C:$C)-SUMIF('[1]2021'!$E:$E,$A565,'[1]2021'!$G:$G))/12</f>
        <v>0</v>
      </c>
      <c r="L565" s="53">
        <f>+(+SUMIF('[1]2021'!$A:$A,$A565,'[1]2021'!$C:$C)-SUMIF('[1]2021'!$E:$E,$A565,'[1]2021'!$G:$G))/12</f>
        <v>0</v>
      </c>
      <c r="M565" s="53">
        <f>+(+SUMIF('[1]2021'!$A:$A,$A565,'[1]2021'!$C:$C)-SUMIF('[1]2021'!$E:$E,$A565,'[1]2021'!$G:$G))/12</f>
        <v>0</v>
      </c>
      <c r="N565" s="53">
        <f>+(+SUMIF('[1]2021'!$A:$A,$A565,'[1]2021'!$C:$C)-SUMIF('[1]2021'!$E:$E,$A565,'[1]2021'!$G:$G))/12</f>
        <v>0</v>
      </c>
      <c r="O565" s="53">
        <f>+(+SUMIF('[1]2021'!$A:$A,$A565,'[1]2021'!$C:$C)-SUMIF('[1]2021'!$E:$E,$A565,'[1]2021'!$G:$G))/12</f>
        <v>0</v>
      </c>
      <c r="P565" s="53">
        <f>+(+SUMIF('[1]2021'!$A:$A,$A565,'[1]2021'!$C:$C)-SUMIF('[1]2021'!$E:$E,$A565,'[1]2021'!$G:$G))/12</f>
        <v>0</v>
      </c>
      <c r="Q565" s="53">
        <f>+(+SUMIF('[1]2021'!$A:$A,$A565,'[1]2021'!$C:$C)-SUMIF('[1]2021'!$E:$E,$A565,'[1]2021'!$G:$G))/12</f>
        <v>0</v>
      </c>
      <c r="R565" s="53">
        <f>+(+SUMIF('[1]2021'!$A:$A,$A565,'[1]2021'!$C:$C)-SUMIF('[1]2021'!$E:$E,$A565,'[1]2021'!$G:$G))/12</f>
        <v>0</v>
      </c>
      <c r="S565" s="53">
        <f>+(+SUMIF('[1]2021'!$A:$A,$A565,'[1]2021'!$C:$C)-SUMIF('[1]2021'!$E:$E,$A565,'[1]2021'!$G:$G))/12</f>
        <v>0</v>
      </c>
      <c r="T565" s="53">
        <f>+(+SUMIF('[1]2021'!$A:$A,$A565,'[1]2021'!$C:$C)-SUMIF('[1]2021'!$E:$E,$A565,'[1]2021'!$G:$G))/12</f>
        <v>0</v>
      </c>
      <c r="U565" s="53">
        <f>+SUM(I565:INDEX(I565:T565,1,Settings!$C$4))</f>
        <v>0</v>
      </c>
      <c r="V565" s="53">
        <f t="shared" si="282"/>
        <v>0</v>
      </c>
      <c r="W565" s="53"/>
      <c r="X565" s="53">
        <f>+SUMIFS(postings!$T:$T,postings!$C:$C,'pl-data'!X$2,postings!$D:$D,'pl-data'!X$3,postings!$I:$I,'pl-data'!$A565)-SUMIFS(postings!$W:$W,postings!$C:$C,'pl-data'!X$2,postings!$D:$D,'pl-data'!X$3,postings!$M:$M,'pl-data'!$A565)</f>
        <v>0</v>
      </c>
      <c r="Y565" s="53">
        <f>+SUMIFS(postings!$T:$T,postings!$C:$C,'pl-data'!Y$2,postings!$D:$D,'pl-data'!Y$3,postings!$I:$I,'pl-data'!$A565)-SUMIFS(postings!$W:$W,postings!$C:$C,'pl-data'!Y$2,postings!$D:$D,'pl-data'!Y$3,postings!$M:$M,'pl-data'!$A565)</f>
        <v>0</v>
      </c>
      <c r="Z565" s="53">
        <f>+SUMIFS(postings!$T:$T,postings!$C:$C,'pl-data'!Z$2,postings!$D:$D,'pl-data'!Z$3,postings!$I:$I,'pl-data'!$A565)-SUMIFS(postings!$W:$W,postings!$C:$C,'pl-data'!Z$2,postings!$D:$D,'pl-data'!Z$3,postings!$M:$M,'pl-data'!$A565)</f>
        <v>0</v>
      </c>
      <c r="AA565" s="53">
        <f>+SUMIFS(postings!$T:$T,postings!$C:$C,'pl-data'!AA$2,postings!$D:$D,'pl-data'!AA$3,postings!$I:$I,'pl-data'!$A565)-SUMIFS(postings!$W:$W,postings!$C:$C,'pl-data'!AA$2,postings!$D:$D,'pl-data'!AA$3,postings!$M:$M,'pl-data'!$A565)</f>
        <v>0</v>
      </c>
      <c r="AB565" s="53">
        <f>+SUMIFS(postings!$T:$T,postings!$C:$C,'pl-data'!AB$2,postings!$D:$D,'pl-data'!AB$3,postings!$I:$I,'pl-data'!$A565)-SUMIFS(postings!$W:$W,postings!$C:$C,'pl-data'!AB$2,postings!$D:$D,'pl-data'!AB$3,postings!$M:$M,'pl-data'!$A565)</f>
        <v>0</v>
      </c>
      <c r="AC565" s="53">
        <f>+SUMIFS(postings!$T:$T,postings!$C:$C,'pl-data'!AC$2,postings!$D:$D,'pl-data'!AC$3,postings!$I:$I,'pl-data'!$A565)-SUMIFS(postings!$W:$W,postings!$C:$C,'pl-data'!AC$2,postings!$D:$D,'pl-data'!AC$3,postings!$M:$M,'pl-data'!$A565)</f>
        <v>0</v>
      </c>
      <c r="AD565" s="53">
        <f>+SUMIFS(postings!$T:$T,postings!$C:$C,'pl-data'!AD$2,postings!$D:$D,'pl-data'!AD$3,postings!$I:$I,'pl-data'!$A565)-SUMIFS(postings!$W:$W,postings!$C:$C,'pl-data'!AD$2,postings!$D:$D,'pl-data'!AD$3,postings!$M:$M,'pl-data'!$A565)</f>
        <v>0</v>
      </c>
      <c r="AE565" s="53">
        <f>+SUMIFS(postings!$T:$T,postings!$C:$C,'pl-data'!AE$2,postings!$D:$D,'pl-data'!AE$3,postings!$I:$I,'pl-data'!$A565)-SUMIFS(postings!$W:$W,postings!$C:$C,'pl-data'!AE$2,postings!$D:$D,'pl-data'!AE$3,postings!$M:$M,'pl-data'!$A565)</f>
        <v>0</v>
      </c>
      <c r="AF565" s="53">
        <f>+SUMIFS(postings!$T:$T,postings!$C:$C,'pl-data'!AF$2,postings!$D:$D,'pl-data'!AF$3,postings!$I:$I,'pl-data'!$A565)-SUMIFS(postings!$W:$W,postings!$C:$C,'pl-data'!AF$2,postings!$D:$D,'pl-data'!AF$3,postings!$M:$M,'pl-data'!$A565)</f>
        <v>0</v>
      </c>
      <c r="AG565" s="53">
        <f>+SUMIFS(postings!$T:$T,postings!$C:$C,'pl-data'!AG$2,postings!$D:$D,'pl-data'!AG$3,postings!$I:$I,'pl-data'!$A565)-SUMIFS(postings!$W:$W,postings!$C:$C,'pl-data'!AG$2,postings!$D:$D,'pl-data'!AG$3,postings!$M:$M,'pl-data'!$A565)</f>
        <v>0</v>
      </c>
      <c r="AH565" s="53">
        <f>+SUMIFS(postings!$T:$T,postings!$C:$C,'pl-data'!AH$2,postings!$D:$D,'pl-data'!AH$3,postings!$I:$I,'pl-data'!$A565)-SUMIFS(postings!$W:$W,postings!$C:$C,'pl-data'!AH$2,postings!$D:$D,'pl-data'!AH$3,postings!$M:$M,'pl-data'!$A565)</f>
        <v>0</v>
      </c>
      <c r="AI565" s="53">
        <f>+SUMIFS(postings!$T:$T,postings!$C:$C,'pl-data'!AI$2,postings!$D:$D,'pl-data'!AI$3,postings!$I:$I,'pl-data'!$A565)-SUMIFS(postings!$W:$W,postings!$C:$C,'pl-data'!AI$2,postings!$D:$D,'pl-data'!AI$3,postings!$M:$M,'pl-data'!$A565)</f>
        <v>0</v>
      </c>
      <c r="AJ565" s="53">
        <f>+SUM(X565:INDEX(X565:AI565,1,Settings!$C$4))</f>
        <v>0</v>
      </c>
      <c r="AK565" s="53">
        <f t="shared" si="283"/>
        <v>0</v>
      </c>
      <c r="AL565" s="53"/>
      <c r="AM565" s="53">
        <f t="shared" si="285"/>
        <v>0</v>
      </c>
      <c r="AN565" s="53">
        <f t="shared" si="286"/>
        <v>0</v>
      </c>
      <c r="AO565" s="53">
        <f t="shared" si="287"/>
        <v>0</v>
      </c>
      <c r="AP565" s="53">
        <f t="shared" si="288"/>
        <v>0</v>
      </c>
      <c r="AQ565" s="53">
        <f t="shared" si="289"/>
        <v>0</v>
      </c>
      <c r="AR565" s="53">
        <f t="shared" si="290"/>
        <v>0</v>
      </c>
      <c r="AS565" s="53">
        <f t="shared" si="291"/>
        <v>0</v>
      </c>
      <c r="AT565" s="53">
        <f t="shared" si="292"/>
        <v>0</v>
      </c>
      <c r="AU565" s="53">
        <f t="shared" si="293"/>
        <v>0</v>
      </c>
      <c r="AV565" s="53">
        <f t="shared" si="294"/>
        <v>0</v>
      </c>
      <c r="AW565" s="53">
        <f t="shared" si="295"/>
        <v>0</v>
      </c>
      <c r="AX565" s="53">
        <f t="shared" si="296"/>
        <v>0</v>
      </c>
      <c r="AY565" s="53">
        <f>+SUM(AM565:INDEX(AM565:AX565,1,Settings!$C$4))</f>
        <v>0</v>
      </c>
      <c r="AZ565" s="53">
        <f t="shared" si="284"/>
        <v>0</v>
      </c>
      <c r="BA565" s="53"/>
      <c r="BB565" s="53">
        <f t="shared" si="267"/>
        <v>0</v>
      </c>
      <c r="BC565" s="53">
        <f t="shared" si="268"/>
        <v>0</v>
      </c>
      <c r="BD565" s="53">
        <f t="shared" si="269"/>
        <v>0</v>
      </c>
      <c r="BE565" s="53">
        <f t="shared" si="270"/>
        <v>0</v>
      </c>
      <c r="BF565" s="53">
        <f t="shared" si="271"/>
        <v>0</v>
      </c>
      <c r="BG565" s="53">
        <f t="shared" si="272"/>
        <v>0</v>
      </c>
      <c r="BH565" s="53">
        <f t="shared" si="273"/>
        <v>0</v>
      </c>
      <c r="BI565" s="53">
        <f t="shared" si="274"/>
        <v>0</v>
      </c>
      <c r="BJ565" s="53">
        <f t="shared" si="275"/>
        <v>0</v>
      </c>
      <c r="BK565" s="53">
        <f t="shared" si="276"/>
        <v>0</v>
      </c>
      <c r="BL565" s="53">
        <f t="shared" si="277"/>
        <v>0</v>
      </c>
      <c r="BM565" s="53">
        <f t="shared" si="278"/>
        <v>0</v>
      </c>
      <c r="BN565" s="53">
        <f t="shared" si="281"/>
        <v>0</v>
      </c>
      <c r="BO565" s="53"/>
      <c r="BP565" s="53">
        <f t="shared" si="279"/>
        <v>0</v>
      </c>
      <c r="BQ565" s="53"/>
      <c r="BR565" s="53">
        <f t="shared" si="280"/>
        <v>0</v>
      </c>
    </row>
    <row r="566" spans="1:70" x14ac:dyDescent="0.2">
      <c r="A566" s="6">
        <v>8590</v>
      </c>
      <c r="B566" s="6" t="str">
        <f>+VLOOKUP(A566,masterfile!B:C,2,FALSE)</f>
        <v>Verr. sonstige Sachbezüge (keine Waren)</v>
      </c>
      <c r="D566" s="53">
        <f>+SUMIF('[1]2017'!$A:$A,$A566,'[1]2017'!$C:$C)-SUMIF('[1]2017'!$E:$E,$A566,'[1]2017'!$G:$G)</f>
        <v>0</v>
      </c>
      <c r="E566" s="53">
        <f>+SUMIF('[1]2018'!$A:$A,$A566,'[1]2018'!$C:$C)-SUMIF('[1]2018'!$E:$E,$A566,'[1]2018'!$G:$G)</f>
        <v>0</v>
      </c>
      <c r="F566" s="53">
        <f>+SUMIF('[1]2019'!$A:$A,$A566,'[1]2019'!$C:$C)-SUMIF('[1]2019'!$E:$E,$A566,'[1]2019'!$G:$G)</f>
        <v>0</v>
      </c>
      <c r="G566" s="53">
        <f>+SUMIF('[1]2020'!$A:$A,$A566,'[1]2020'!$C:$C)-SUMIF('[1]2020'!$E:$E,$A566,'[1]2020'!$G:$G)</f>
        <v>0</v>
      </c>
      <c r="H566" s="53"/>
      <c r="I566" s="53">
        <f>+(+SUMIF('[1]2021'!$A:$A,$A566,'[1]2021'!$C:$C)-SUMIF('[1]2021'!$E:$E,$A566,'[1]2021'!$G:$G))/12</f>
        <v>0</v>
      </c>
      <c r="J566" s="53">
        <f>+(+SUMIF('[1]2021'!$A:$A,$A566,'[1]2021'!$C:$C)-SUMIF('[1]2021'!$E:$E,$A566,'[1]2021'!$G:$G))/12</f>
        <v>0</v>
      </c>
      <c r="K566" s="53">
        <f>+(+SUMIF('[1]2021'!$A:$A,$A566,'[1]2021'!$C:$C)-SUMIF('[1]2021'!$E:$E,$A566,'[1]2021'!$G:$G))/12</f>
        <v>0</v>
      </c>
      <c r="L566" s="53">
        <f>+(+SUMIF('[1]2021'!$A:$A,$A566,'[1]2021'!$C:$C)-SUMIF('[1]2021'!$E:$E,$A566,'[1]2021'!$G:$G))/12</f>
        <v>0</v>
      </c>
      <c r="M566" s="53">
        <f>+(+SUMIF('[1]2021'!$A:$A,$A566,'[1]2021'!$C:$C)-SUMIF('[1]2021'!$E:$E,$A566,'[1]2021'!$G:$G))/12</f>
        <v>0</v>
      </c>
      <c r="N566" s="53">
        <f>+(+SUMIF('[1]2021'!$A:$A,$A566,'[1]2021'!$C:$C)-SUMIF('[1]2021'!$E:$E,$A566,'[1]2021'!$G:$G))/12</f>
        <v>0</v>
      </c>
      <c r="O566" s="53">
        <f>+(+SUMIF('[1]2021'!$A:$A,$A566,'[1]2021'!$C:$C)-SUMIF('[1]2021'!$E:$E,$A566,'[1]2021'!$G:$G))/12</f>
        <v>0</v>
      </c>
      <c r="P566" s="53">
        <f>+(+SUMIF('[1]2021'!$A:$A,$A566,'[1]2021'!$C:$C)-SUMIF('[1]2021'!$E:$E,$A566,'[1]2021'!$G:$G))/12</f>
        <v>0</v>
      </c>
      <c r="Q566" s="53">
        <f>+(+SUMIF('[1]2021'!$A:$A,$A566,'[1]2021'!$C:$C)-SUMIF('[1]2021'!$E:$E,$A566,'[1]2021'!$G:$G))/12</f>
        <v>0</v>
      </c>
      <c r="R566" s="53">
        <f>+(+SUMIF('[1]2021'!$A:$A,$A566,'[1]2021'!$C:$C)-SUMIF('[1]2021'!$E:$E,$A566,'[1]2021'!$G:$G))/12</f>
        <v>0</v>
      </c>
      <c r="S566" s="53">
        <f>+(+SUMIF('[1]2021'!$A:$A,$A566,'[1]2021'!$C:$C)-SUMIF('[1]2021'!$E:$E,$A566,'[1]2021'!$G:$G))/12</f>
        <v>0</v>
      </c>
      <c r="T566" s="53">
        <f>+(+SUMIF('[1]2021'!$A:$A,$A566,'[1]2021'!$C:$C)-SUMIF('[1]2021'!$E:$E,$A566,'[1]2021'!$G:$G))/12</f>
        <v>0</v>
      </c>
      <c r="U566" s="53">
        <f>+SUM(I566:INDEX(I566:T566,1,Settings!$C$4))</f>
        <v>0</v>
      </c>
      <c r="V566" s="53">
        <f t="shared" si="282"/>
        <v>0</v>
      </c>
      <c r="W566" s="53"/>
      <c r="X566" s="53">
        <f>+SUMIFS(postings!$T:$T,postings!$C:$C,'pl-data'!X$2,postings!$D:$D,'pl-data'!X$3,postings!$I:$I,'pl-data'!$A566)-SUMIFS(postings!$W:$W,postings!$C:$C,'pl-data'!X$2,postings!$D:$D,'pl-data'!X$3,postings!$M:$M,'pl-data'!$A566)</f>
        <v>0</v>
      </c>
      <c r="Y566" s="53">
        <f>+SUMIFS(postings!$T:$T,postings!$C:$C,'pl-data'!Y$2,postings!$D:$D,'pl-data'!Y$3,postings!$I:$I,'pl-data'!$A566)-SUMIFS(postings!$W:$W,postings!$C:$C,'pl-data'!Y$2,postings!$D:$D,'pl-data'!Y$3,postings!$M:$M,'pl-data'!$A566)</f>
        <v>0</v>
      </c>
      <c r="Z566" s="53">
        <f>+SUMIFS(postings!$T:$T,postings!$C:$C,'pl-data'!Z$2,postings!$D:$D,'pl-data'!Z$3,postings!$I:$I,'pl-data'!$A566)-SUMIFS(postings!$W:$W,postings!$C:$C,'pl-data'!Z$2,postings!$D:$D,'pl-data'!Z$3,postings!$M:$M,'pl-data'!$A566)</f>
        <v>0</v>
      </c>
      <c r="AA566" s="53">
        <f>+SUMIFS(postings!$T:$T,postings!$C:$C,'pl-data'!AA$2,postings!$D:$D,'pl-data'!AA$3,postings!$I:$I,'pl-data'!$A566)-SUMIFS(postings!$W:$W,postings!$C:$C,'pl-data'!AA$2,postings!$D:$D,'pl-data'!AA$3,postings!$M:$M,'pl-data'!$A566)</f>
        <v>0</v>
      </c>
      <c r="AB566" s="53">
        <f>+SUMIFS(postings!$T:$T,postings!$C:$C,'pl-data'!AB$2,postings!$D:$D,'pl-data'!AB$3,postings!$I:$I,'pl-data'!$A566)-SUMIFS(postings!$W:$W,postings!$C:$C,'pl-data'!AB$2,postings!$D:$D,'pl-data'!AB$3,postings!$M:$M,'pl-data'!$A566)</f>
        <v>0</v>
      </c>
      <c r="AC566" s="53">
        <f>+SUMIFS(postings!$T:$T,postings!$C:$C,'pl-data'!AC$2,postings!$D:$D,'pl-data'!AC$3,postings!$I:$I,'pl-data'!$A566)-SUMIFS(postings!$W:$W,postings!$C:$C,'pl-data'!AC$2,postings!$D:$D,'pl-data'!AC$3,postings!$M:$M,'pl-data'!$A566)</f>
        <v>0</v>
      </c>
      <c r="AD566" s="53">
        <f>+SUMIFS(postings!$T:$T,postings!$C:$C,'pl-data'!AD$2,postings!$D:$D,'pl-data'!AD$3,postings!$I:$I,'pl-data'!$A566)-SUMIFS(postings!$W:$W,postings!$C:$C,'pl-data'!AD$2,postings!$D:$D,'pl-data'!AD$3,postings!$M:$M,'pl-data'!$A566)</f>
        <v>0</v>
      </c>
      <c r="AE566" s="53">
        <f>+SUMIFS(postings!$T:$T,postings!$C:$C,'pl-data'!AE$2,postings!$D:$D,'pl-data'!AE$3,postings!$I:$I,'pl-data'!$A566)-SUMIFS(postings!$W:$W,postings!$C:$C,'pl-data'!AE$2,postings!$D:$D,'pl-data'!AE$3,postings!$M:$M,'pl-data'!$A566)</f>
        <v>0</v>
      </c>
      <c r="AF566" s="53">
        <f>+SUMIFS(postings!$T:$T,postings!$C:$C,'pl-data'!AF$2,postings!$D:$D,'pl-data'!AF$3,postings!$I:$I,'pl-data'!$A566)-SUMIFS(postings!$W:$W,postings!$C:$C,'pl-data'!AF$2,postings!$D:$D,'pl-data'!AF$3,postings!$M:$M,'pl-data'!$A566)</f>
        <v>0</v>
      </c>
      <c r="AG566" s="53">
        <f>+SUMIFS(postings!$T:$T,postings!$C:$C,'pl-data'!AG$2,postings!$D:$D,'pl-data'!AG$3,postings!$I:$I,'pl-data'!$A566)-SUMIFS(postings!$W:$W,postings!$C:$C,'pl-data'!AG$2,postings!$D:$D,'pl-data'!AG$3,postings!$M:$M,'pl-data'!$A566)</f>
        <v>0</v>
      </c>
      <c r="AH566" s="53">
        <f>+SUMIFS(postings!$T:$T,postings!$C:$C,'pl-data'!AH$2,postings!$D:$D,'pl-data'!AH$3,postings!$I:$I,'pl-data'!$A566)-SUMIFS(postings!$W:$W,postings!$C:$C,'pl-data'!AH$2,postings!$D:$D,'pl-data'!AH$3,postings!$M:$M,'pl-data'!$A566)</f>
        <v>0</v>
      </c>
      <c r="AI566" s="53">
        <f>+SUMIFS(postings!$T:$T,postings!$C:$C,'pl-data'!AI$2,postings!$D:$D,'pl-data'!AI$3,postings!$I:$I,'pl-data'!$A566)-SUMIFS(postings!$W:$W,postings!$C:$C,'pl-data'!AI$2,postings!$D:$D,'pl-data'!AI$3,postings!$M:$M,'pl-data'!$A566)</f>
        <v>0</v>
      </c>
      <c r="AJ566" s="53">
        <f>+SUM(X566:INDEX(X566:AI566,1,Settings!$C$4))</f>
        <v>0</v>
      </c>
      <c r="AK566" s="53">
        <f t="shared" si="283"/>
        <v>0</v>
      </c>
      <c r="AL566" s="53"/>
      <c r="AM566" s="53">
        <f t="shared" si="285"/>
        <v>0</v>
      </c>
      <c r="AN566" s="53">
        <f t="shared" si="286"/>
        <v>0</v>
      </c>
      <c r="AO566" s="53">
        <f t="shared" si="287"/>
        <v>0</v>
      </c>
      <c r="AP566" s="53">
        <f t="shared" si="288"/>
        <v>0</v>
      </c>
      <c r="AQ566" s="53">
        <f t="shared" si="289"/>
        <v>0</v>
      </c>
      <c r="AR566" s="53">
        <f t="shared" si="290"/>
        <v>0</v>
      </c>
      <c r="AS566" s="53">
        <f t="shared" si="291"/>
        <v>0</v>
      </c>
      <c r="AT566" s="53">
        <f t="shared" si="292"/>
        <v>0</v>
      </c>
      <c r="AU566" s="53">
        <f t="shared" si="293"/>
        <v>0</v>
      </c>
      <c r="AV566" s="53">
        <f t="shared" si="294"/>
        <v>0</v>
      </c>
      <c r="AW566" s="53">
        <f t="shared" si="295"/>
        <v>0</v>
      </c>
      <c r="AX566" s="53">
        <f t="shared" si="296"/>
        <v>0</v>
      </c>
      <c r="AY566" s="53">
        <f>+SUM(AM566:INDEX(AM566:AX566,1,Settings!$C$4))</f>
        <v>0</v>
      </c>
      <c r="AZ566" s="53">
        <f t="shared" si="284"/>
        <v>0</v>
      </c>
      <c r="BA566" s="53"/>
      <c r="BB566" s="53">
        <f t="shared" si="267"/>
        <v>0</v>
      </c>
      <c r="BC566" s="53">
        <f t="shared" si="268"/>
        <v>0</v>
      </c>
      <c r="BD566" s="53">
        <f t="shared" si="269"/>
        <v>0</v>
      </c>
      <c r="BE566" s="53">
        <f t="shared" si="270"/>
        <v>0</v>
      </c>
      <c r="BF566" s="53">
        <f t="shared" si="271"/>
        <v>0</v>
      </c>
      <c r="BG566" s="53">
        <f t="shared" si="272"/>
        <v>0</v>
      </c>
      <c r="BH566" s="53">
        <f t="shared" si="273"/>
        <v>0</v>
      </c>
      <c r="BI566" s="53">
        <f t="shared" si="274"/>
        <v>0</v>
      </c>
      <c r="BJ566" s="53">
        <f t="shared" si="275"/>
        <v>0</v>
      </c>
      <c r="BK566" s="53">
        <f t="shared" si="276"/>
        <v>0</v>
      </c>
      <c r="BL566" s="53">
        <f t="shared" si="277"/>
        <v>0</v>
      </c>
      <c r="BM566" s="53">
        <f t="shared" si="278"/>
        <v>0</v>
      </c>
      <c r="BN566" s="53">
        <f t="shared" si="281"/>
        <v>0</v>
      </c>
      <c r="BO566" s="53"/>
      <c r="BP566" s="53">
        <f t="shared" si="279"/>
        <v>0</v>
      </c>
      <c r="BQ566" s="53"/>
      <c r="BR566" s="53">
        <f t="shared" si="280"/>
        <v>0</v>
      </c>
    </row>
    <row r="567" spans="1:70" x14ac:dyDescent="0.2">
      <c r="A567" s="6">
        <v>8591</v>
      </c>
      <c r="B567" s="6" t="str">
        <f>+VLOOKUP(A567,masterfile!B:C,2,FALSE)</f>
        <v>Sachbezüge 7% USt (Waren)</v>
      </c>
      <c r="D567" s="53">
        <f>+SUMIF('[1]2017'!$A:$A,$A567,'[1]2017'!$C:$C)-SUMIF('[1]2017'!$E:$E,$A567,'[1]2017'!$G:$G)</f>
        <v>0</v>
      </c>
      <c r="E567" s="53">
        <f>+SUMIF('[1]2018'!$A:$A,$A567,'[1]2018'!$C:$C)-SUMIF('[1]2018'!$E:$E,$A567,'[1]2018'!$G:$G)</f>
        <v>0</v>
      </c>
      <c r="F567" s="53">
        <f>+SUMIF('[1]2019'!$A:$A,$A567,'[1]2019'!$C:$C)-SUMIF('[1]2019'!$E:$E,$A567,'[1]2019'!$G:$G)</f>
        <v>0</v>
      </c>
      <c r="G567" s="53">
        <f>+SUMIF('[1]2020'!$A:$A,$A567,'[1]2020'!$C:$C)-SUMIF('[1]2020'!$E:$E,$A567,'[1]2020'!$G:$G)</f>
        <v>0</v>
      </c>
      <c r="H567" s="53"/>
      <c r="I567" s="53">
        <f>+(+SUMIF('[1]2021'!$A:$A,$A567,'[1]2021'!$C:$C)-SUMIF('[1]2021'!$E:$E,$A567,'[1]2021'!$G:$G))/12</f>
        <v>0</v>
      </c>
      <c r="J567" s="53">
        <f>+(+SUMIF('[1]2021'!$A:$A,$A567,'[1]2021'!$C:$C)-SUMIF('[1]2021'!$E:$E,$A567,'[1]2021'!$G:$G))/12</f>
        <v>0</v>
      </c>
      <c r="K567" s="53">
        <f>+(+SUMIF('[1]2021'!$A:$A,$A567,'[1]2021'!$C:$C)-SUMIF('[1]2021'!$E:$E,$A567,'[1]2021'!$G:$G))/12</f>
        <v>0</v>
      </c>
      <c r="L567" s="53">
        <f>+(+SUMIF('[1]2021'!$A:$A,$A567,'[1]2021'!$C:$C)-SUMIF('[1]2021'!$E:$E,$A567,'[1]2021'!$G:$G))/12</f>
        <v>0</v>
      </c>
      <c r="M567" s="53">
        <f>+(+SUMIF('[1]2021'!$A:$A,$A567,'[1]2021'!$C:$C)-SUMIF('[1]2021'!$E:$E,$A567,'[1]2021'!$G:$G))/12</f>
        <v>0</v>
      </c>
      <c r="N567" s="53">
        <f>+(+SUMIF('[1]2021'!$A:$A,$A567,'[1]2021'!$C:$C)-SUMIF('[1]2021'!$E:$E,$A567,'[1]2021'!$G:$G))/12</f>
        <v>0</v>
      </c>
      <c r="O567" s="53">
        <f>+(+SUMIF('[1]2021'!$A:$A,$A567,'[1]2021'!$C:$C)-SUMIF('[1]2021'!$E:$E,$A567,'[1]2021'!$G:$G))/12</f>
        <v>0</v>
      </c>
      <c r="P567" s="53">
        <f>+(+SUMIF('[1]2021'!$A:$A,$A567,'[1]2021'!$C:$C)-SUMIF('[1]2021'!$E:$E,$A567,'[1]2021'!$G:$G))/12</f>
        <v>0</v>
      </c>
      <c r="Q567" s="53">
        <f>+(+SUMIF('[1]2021'!$A:$A,$A567,'[1]2021'!$C:$C)-SUMIF('[1]2021'!$E:$E,$A567,'[1]2021'!$G:$G))/12</f>
        <v>0</v>
      </c>
      <c r="R567" s="53">
        <f>+(+SUMIF('[1]2021'!$A:$A,$A567,'[1]2021'!$C:$C)-SUMIF('[1]2021'!$E:$E,$A567,'[1]2021'!$G:$G))/12</f>
        <v>0</v>
      </c>
      <c r="S567" s="53">
        <f>+(+SUMIF('[1]2021'!$A:$A,$A567,'[1]2021'!$C:$C)-SUMIF('[1]2021'!$E:$E,$A567,'[1]2021'!$G:$G))/12</f>
        <v>0</v>
      </c>
      <c r="T567" s="53">
        <f>+(+SUMIF('[1]2021'!$A:$A,$A567,'[1]2021'!$C:$C)-SUMIF('[1]2021'!$E:$E,$A567,'[1]2021'!$G:$G))/12</f>
        <v>0</v>
      </c>
      <c r="U567" s="53">
        <f>+SUM(I567:INDEX(I567:T567,1,Settings!$C$4))</f>
        <v>0</v>
      </c>
      <c r="V567" s="53">
        <f t="shared" si="282"/>
        <v>0</v>
      </c>
      <c r="W567" s="53"/>
      <c r="X567" s="53">
        <f>+SUMIFS(postings!$T:$T,postings!$C:$C,'pl-data'!X$2,postings!$D:$D,'pl-data'!X$3,postings!$I:$I,'pl-data'!$A567)-SUMIFS(postings!$W:$W,postings!$C:$C,'pl-data'!X$2,postings!$D:$D,'pl-data'!X$3,postings!$M:$M,'pl-data'!$A567)</f>
        <v>0</v>
      </c>
      <c r="Y567" s="53">
        <f>+SUMIFS(postings!$T:$T,postings!$C:$C,'pl-data'!Y$2,postings!$D:$D,'pl-data'!Y$3,postings!$I:$I,'pl-data'!$A567)-SUMIFS(postings!$W:$W,postings!$C:$C,'pl-data'!Y$2,postings!$D:$D,'pl-data'!Y$3,postings!$M:$M,'pl-data'!$A567)</f>
        <v>0</v>
      </c>
      <c r="Z567" s="53">
        <f>+SUMIFS(postings!$T:$T,postings!$C:$C,'pl-data'!Z$2,postings!$D:$D,'pl-data'!Z$3,postings!$I:$I,'pl-data'!$A567)-SUMIFS(postings!$W:$W,postings!$C:$C,'pl-data'!Z$2,postings!$D:$D,'pl-data'!Z$3,postings!$M:$M,'pl-data'!$A567)</f>
        <v>0</v>
      </c>
      <c r="AA567" s="53">
        <f>+SUMIFS(postings!$T:$T,postings!$C:$C,'pl-data'!AA$2,postings!$D:$D,'pl-data'!AA$3,postings!$I:$I,'pl-data'!$A567)-SUMIFS(postings!$W:$W,postings!$C:$C,'pl-data'!AA$2,postings!$D:$D,'pl-data'!AA$3,postings!$M:$M,'pl-data'!$A567)</f>
        <v>0</v>
      </c>
      <c r="AB567" s="53">
        <f>+SUMIFS(postings!$T:$T,postings!$C:$C,'pl-data'!AB$2,postings!$D:$D,'pl-data'!AB$3,postings!$I:$I,'pl-data'!$A567)-SUMIFS(postings!$W:$W,postings!$C:$C,'pl-data'!AB$2,postings!$D:$D,'pl-data'!AB$3,postings!$M:$M,'pl-data'!$A567)</f>
        <v>0</v>
      </c>
      <c r="AC567" s="53">
        <f>+SUMIFS(postings!$T:$T,postings!$C:$C,'pl-data'!AC$2,postings!$D:$D,'pl-data'!AC$3,postings!$I:$I,'pl-data'!$A567)-SUMIFS(postings!$W:$W,postings!$C:$C,'pl-data'!AC$2,postings!$D:$D,'pl-data'!AC$3,postings!$M:$M,'pl-data'!$A567)</f>
        <v>0</v>
      </c>
      <c r="AD567" s="53">
        <f>+SUMIFS(postings!$T:$T,postings!$C:$C,'pl-data'!AD$2,postings!$D:$D,'pl-data'!AD$3,postings!$I:$I,'pl-data'!$A567)-SUMIFS(postings!$W:$W,postings!$C:$C,'pl-data'!AD$2,postings!$D:$D,'pl-data'!AD$3,postings!$M:$M,'pl-data'!$A567)</f>
        <v>0</v>
      </c>
      <c r="AE567" s="53">
        <f>+SUMIFS(postings!$T:$T,postings!$C:$C,'pl-data'!AE$2,postings!$D:$D,'pl-data'!AE$3,postings!$I:$I,'pl-data'!$A567)-SUMIFS(postings!$W:$W,postings!$C:$C,'pl-data'!AE$2,postings!$D:$D,'pl-data'!AE$3,postings!$M:$M,'pl-data'!$A567)</f>
        <v>0</v>
      </c>
      <c r="AF567" s="53">
        <f>+SUMIFS(postings!$T:$T,postings!$C:$C,'pl-data'!AF$2,postings!$D:$D,'pl-data'!AF$3,postings!$I:$I,'pl-data'!$A567)-SUMIFS(postings!$W:$W,postings!$C:$C,'pl-data'!AF$2,postings!$D:$D,'pl-data'!AF$3,postings!$M:$M,'pl-data'!$A567)</f>
        <v>0</v>
      </c>
      <c r="AG567" s="53">
        <f>+SUMIFS(postings!$T:$T,postings!$C:$C,'pl-data'!AG$2,postings!$D:$D,'pl-data'!AG$3,postings!$I:$I,'pl-data'!$A567)-SUMIFS(postings!$W:$W,postings!$C:$C,'pl-data'!AG$2,postings!$D:$D,'pl-data'!AG$3,postings!$M:$M,'pl-data'!$A567)</f>
        <v>0</v>
      </c>
      <c r="AH567" s="53">
        <f>+SUMIFS(postings!$T:$T,postings!$C:$C,'pl-data'!AH$2,postings!$D:$D,'pl-data'!AH$3,postings!$I:$I,'pl-data'!$A567)-SUMIFS(postings!$W:$W,postings!$C:$C,'pl-data'!AH$2,postings!$D:$D,'pl-data'!AH$3,postings!$M:$M,'pl-data'!$A567)</f>
        <v>0</v>
      </c>
      <c r="AI567" s="53">
        <f>+SUMIFS(postings!$T:$T,postings!$C:$C,'pl-data'!AI$2,postings!$D:$D,'pl-data'!AI$3,postings!$I:$I,'pl-data'!$A567)-SUMIFS(postings!$W:$W,postings!$C:$C,'pl-data'!AI$2,postings!$D:$D,'pl-data'!AI$3,postings!$M:$M,'pl-data'!$A567)</f>
        <v>0</v>
      </c>
      <c r="AJ567" s="53">
        <f>+SUM(X567:INDEX(X567:AI567,1,Settings!$C$4))</f>
        <v>0</v>
      </c>
      <c r="AK567" s="53">
        <f t="shared" si="283"/>
        <v>0</v>
      </c>
      <c r="AL567" s="53"/>
      <c r="AM567" s="53">
        <f t="shared" si="285"/>
        <v>0</v>
      </c>
      <c r="AN567" s="53">
        <f t="shared" si="286"/>
        <v>0</v>
      </c>
      <c r="AO567" s="53">
        <f t="shared" si="287"/>
        <v>0</v>
      </c>
      <c r="AP567" s="53">
        <f t="shared" si="288"/>
        <v>0</v>
      </c>
      <c r="AQ567" s="53">
        <f t="shared" si="289"/>
        <v>0</v>
      </c>
      <c r="AR567" s="53">
        <f t="shared" si="290"/>
        <v>0</v>
      </c>
      <c r="AS567" s="53">
        <f t="shared" si="291"/>
        <v>0</v>
      </c>
      <c r="AT567" s="53">
        <f t="shared" si="292"/>
        <v>0</v>
      </c>
      <c r="AU567" s="53">
        <f t="shared" si="293"/>
        <v>0</v>
      </c>
      <c r="AV567" s="53">
        <f t="shared" si="294"/>
        <v>0</v>
      </c>
      <c r="AW567" s="53">
        <f t="shared" si="295"/>
        <v>0</v>
      </c>
      <c r="AX567" s="53">
        <f t="shared" si="296"/>
        <v>0</v>
      </c>
      <c r="AY567" s="53">
        <f>+SUM(AM567:INDEX(AM567:AX567,1,Settings!$C$4))</f>
        <v>0</v>
      </c>
      <c r="AZ567" s="53">
        <f t="shared" si="284"/>
        <v>0</v>
      </c>
      <c r="BA567" s="53"/>
      <c r="BB567" s="53">
        <f t="shared" si="267"/>
        <v>0</v>
      </c>
      <c r="BC567" s="53">
        <f t="shared" si="268"/>
        <v>0</v>
      </c>
      <c r="BD567" s="53">
        <f t="shared" si="269"/>
        <v>0</v>
      </c>
      <c r="BE567" s="53">
        <f t="shared" si="270"/>
        <v>0</v>
      </c>
      <c r="BF567" s="53">
        <f t="shared" si="271"/>
        <v>0</v>
      </c>
      <c r="BG567" s="53">
        <f t="shared" si="272"/>
        <v>0</v>
      </c>
      <c r="BH567" s="53">
        <f t="shared" si="273"/>
        <v>0</v>
      </c>
      <c r="BI567" s="53">
        <f t="shared" si="274"/>
        <v>0</v>
      </c>
      <c r="BJ567" s="53">
        <f t="shared" si="275"/>
        <v>0</v>
      </c>
      <c r="BK567" s="53">
        <f t="shared" si="276"/>
        <v>0</v>
      </c>
      <c r="BL567" s="53">
        <f t="shared" si="277"/>
        <v>0</v>
      </c>
      <c r="BM567" s="53">
        <f t="shared" si="278"/>
        <v>0</v>
      </c>
      <c r="BN567" s="53">
        <f t="shared" si="281"/>
        <v>0</v>
      </c>
      <c r="BO567" s="53"/>
      <c r="BP567" s="53">
        <f t="shared" si="279"/>
        <v>0</v>
      </c>
      <c r="BQ567" s="53"/>
      <c r="BR567" s="53">
        <f t="shared" si="280"/>
        <v>0</v>
      </c>
    </row>
    <row r="568" spans="1:70" x14ac:dyDescent="0.2">
      <c r="A568" s="6">
        <v>8595</v>
      </c>
      <c r="B568" s="6" t="str">
        <f>+VLOOKUP(A568,masterfile!B:C,2,FALSE)</f>
        <v>Sachbezüge 19% USt (Waren)</v>
      </c>
      <c r="D568" s="53">
        <f>+SUMIF('[1]2017'!$A:$A,$A568,'[1]2017'!$C:$C)-SUMIF('[1]2017'!$E:$E,$A568,'[1]2017'!$G:$G)</f>
        <v>0</v>
      </c>
      <c r="E568" s="53">
        <f>+SUMIF('[1]2018'!$A:$A,$A568,'[1]2018'!$C:$C)-SUMIF('[1]2018'!$E:$E,$A568,'[1]2018'!$G:$G)</f>
        <v>0</v>
      </c>
      <c r="F568" s="53">
        <f>+SUMIF('[1]2019'!$A:$A,$A568,'[1]2019'!$C:$C)-SUMIF('[1]2019'!$E:$E,$A568,'[1]2019'!$G:$G)</f>
        <v>0</v>
      </c>
      <c r="G568" s="53">
        <f>+SUMIF('[1]2020'!$A:$A,$A568,'[1]2020'!$C:$C)-SUMIF('[1]2020'!$E:$E,$A568,'[1]2020'!$G:$G)</f>
        <v>0</v>
      </c>
      <c r="H568" s="53"/>
      <c r="I568" s="53">
        <f>+(+SUMIF('[1]2021'!$A:$A,$A568,'[1]2021'!$C:$C)-SUMIF('[1]2021'!$E:$E,$A568,'[1]2021'!$G:$G))/12</f>
        <v>0</v>
      </c>
      <c r="J568" s="53">
        <f>+(+SUMIF('[1]2021'!$A:$A,$A568,'[1]2021'!$C:$C)-SUMIF('[1]2021'!$E:$E,$A568,'[1]2021'!$G:$G))/12</f>
        <v>0</v>
      </c>
      <c r="K568" s="53">
        <f>+(+SUMIF('[1]2021'!$A:$A,$A568,'[1]2021'!$C:$C)-SUMIF('[1]2021'!$E:$E,$A568,'[1]2021'!$G:$G))/12</f>
        <v>0</v>
      </c>
      <c r="L568" s="53">
        <f>+(+SUMIF('[1]2021'!$A:$A,$A568,'[1]2021'!$C:$C)-SUMIF('[1]2021'!$E:$E,$A568,'[1]2021'!$G:$G))/12</f>
        <v>0</v>
      </c>
      <c r="M568" s="53">
        <f>+(+SUMIF('[1]2021'!$A:$A,$A568,'[1]2021'!$C:$C)-SUMIF('[1]2021'!$E:$E,$A568,'[1]2021'!$G:$G))/12</f>
        <v>0</v>
      </c>
      <c r="N568" s="53">
        <f>+(+SUMIF('[1]2021'!$A:$A,$A568,'[1]2021'!$C:$C)-SUMIF('[1]2021'!$E:$E,$A568,'[1]2021'!$G:$G))/12</f>
        <v>0</v>
      </c>
      <c r="O568" s="53">
        <f>+(+SUMIF('[1]2021'!$A:$A,$A568,'[1]2021'!$C:$C)-SUMIF('[1]2021'!$E:$E,$A568,'[1]2021'!$G:$G))/12</f>
        <v>0</v>
      </c>
      <c r="P568" s="53">
        <f>+(+SUMIF('[1]2021'!$A:$A,$A568,'[1]2021'!$C:$C)-SUMIF('[1]2021'!$E:$E,$A568,'[1]2021'!$G:$G))/12</f>
        <v>0</v>
      </c>
      <c r="Q568" s="53">
        <f>+(+SUMIF('[1]2021'!$A:$A,$A568,'[1]2021'!$C:$C)-SUMIF('[1]2021'!$E:$E,$A568,'[1]2021'!$G:$G))/12</f>
        <v>0</v>
      </c>
      <c r="R568" s="53">
        <f>+(+SUMIF('[1]2021'!$A:$A,$A568,'[1]2021'!$C:$C)-SUMIF('[1]2021'!$E:$E,$A568,'[1]2021'!$G:$G))/12</f>
        <v>0</v>
      </c>
      <c r="S568" s="53">
        <f>+(+SUMIF('[1]2021'!$A:$A,$A568,'[1]2021'!$C:$C)-SUMIF('[1]2021'!$E:$E,$A568,'[1]2021'!$G:$G))/12</f>
        <v>0</v>
      </c>
      <c r="T568" s="53">
        <f>+(+SUMIF('[1]2021'!$A:$A,$A568,'[1]2021'!$C:$C)-SUMIF('[1]2021'!$E:$E,$A568,'[1]2021'!$G:$G))/12</f>
        <v>0</v>
      </c>
      <c r="U568" s="53">
        <f>+SUM(I568:INDEX(I568:T568,1,Settings!$C$4))</f>
        <v>0</v>
      </c>
      <c r="V568" s="53">
        <f t="shared" si="282"/>
        <v>0</v>
      </c>
      <c r="W568" s="53"/>
      <c r="X568" s="53">
        <f>+SUMIFS(postings!$T:$T,postings!$C:$C,'pl-data'!X$2,postings!$D:$D,'pl-data'!X$3,postings!$I:$I,'pl-data'!$A568)-SUMIFS(postings!$W:$W,postings!$C:$C,'pl-data'!X$2,postings!$D:$D,'pl-data'!X$3,postings!$M:$M,'pl-data'!$A568)</f>
        <v>0</v>
      </c>
      <c r="Y568" s="53">
        <f>+SUMIFS(postings!$T:$T,postings!$C:$C,'pl-data'!Y$2,postings!$D:$D,'pl-data'!Y$3,postings!$I:$I,'pl-data'!$A568)-SUMIFS(postings!$W:$W,postings!$C:$C,'pl-data'!Y$2,postings!$D:$D,'pl-data'!Y$3,postings!$M:$M,'pl-data'!$A568)</f>
        <v>0</v>
      </c>
      <c r="Z568" s="53">
        <f>+SUMIFS(postings!$T:$T,postings!$C:$C,'pl-data'!Z$2,postings!$D:$D,'pl-data'!Z$3,postings!$I:$I,'pl-data'!$A568)-SUMIFS(postings!$W:$W,postings!$C:$C,'pl-data'!Z$2,postings!$D:$D,'pl-data'!Z$3,postings!$M:$M,'pl-data'!$A568)</f>
        <v>0</v>
      </c>
      <c r="AA568" s="53">
        <f>+SUMIFS(postings!$T:$T,postings!$C:$C,'pl-data'!AA$2,postings!$D:$D,'pl-data'!AA$3,postings!$I:$I,'pl-data'!$A568)-SUMIFS(postings!$W:$W,postings!$C:$C,'pl-data'!AA$2,postings!$D:$D,'pl-data'!AA$3,postings!$M:$M,'pl-data'!$A568)</f>
        <v>0</v>
      </c>
      <c r="AB568" s="53">
        <f>+SUMIFS(postings!$T:$T,postings!$C:$C,'pl-data'!AB$2,postings!$D:$D,'pl-data'!AB$3,postings!$I:$I,'pl-data'!$A568)-SUMIFS(postings!$W:$W,postings!$C:$C,'pl-data'!AB$2,postings!$D:$D,'pl-data'!AB$3,postings!$M:$M,'pl-data'!$A568)</f>
        <v>0</v>
      </c>
      <c r="AC568" s="53">
        <f>+SUMIFS(postings!$T:$T,postings!$C:$C,'pl-data'!AC$2,postings!$D:$D,'pl-data'!AC$3,postings!$I:$I,'pl-data'!$A568)-SUMIFS(postings!$W:$W,postings!$C:$C,'pl-data'!AC$2,postings!$D:$D,'pl-data'!AC$3,postings!$M:$M,'pl-data'!$A568)</f>
        <v>0</v>
      </c>
      <c r="AD568" s="53">
        <f>+SUMIFS(postings!$T:$T,postings!$C:$C,'pl-data'!AD$2,postings!$D:$D,'pl-data'!AD$3,postings!$I:$I,'pl-data'!$A568)-SUMIFS(postings!$W:$W,postings!$C:$C,'pl-data'!AD$2,postings!$D:$D,'pl-data'!AD$3,postings!$M:$M,'pl-data'!$A568)</f>
        <v>0</v>
      </c>
      <c r="AE568" s="53">
        <f>+SUMIFS(postings!$T:$T,postings!$C:$C,'pl-data'!AE$2,postings!$D:$D,'pl-data'!AE$3,postings!$I:$I,'pl-data'!$A568)-SUMIFS(postings!$W:$W,postings!$C:$C,'pl-data'!AE$2,postings!$D:$D,'pl-data'!AE$3,postings!$M:$M,'pl-data'!$A568)</f>
        <v>0</v>
      </c>
      <c r="AF568" s="53">
        <f>+SUMIFS(postings!$T:$T,postings!$C:$C,'pl-data'!AF$2,postings!$D:$D,'pl-data'!AF$3,postings!$I:$I,'pl-data'!$A568)-SUMIFS(postings!$W:$W,postings!$C:$C,'pl-data'!AF$2,postings!$D:$D,'pl-data'!AF$3,postings!$M:$M,'pl-data'!$A568)</f>
        <v>0</v>
      </c>
      <c r="AG568" s="53">
        <f>+SUMIFS(postings!$T:$T,postings!$C:$C,'pl-data'!AG$2,postings!$D:$D,'pl-data'!AG$3,postings!$I:$I,'pl-data'!$A568)-SUMIFS(postings!$W:$W,postings!$C:$C,'pl-data'!AG$2,postings!$D:$D,'pl-data'!AG$3,postings!$M:$M,'pl-data'!$A568)</f>
        <v>0</v>
      </c>
      <c r="AH568" s="53">
        <f>+SUMIFS(postings!$T:$T,postings!$C:$C,'pl-data'!AH$2,postings!$D:$D,'pl-data'!AH$3,postings!$I:$I,'pl-data'!$A568)-SUMIFS(postings!$W:$W,postings!$C:$C,'pl-data'!AH$2,postings!$D:$D,'pl-data'!AH$3,postings!$M:$M,'pl-data'!$A568)</f>
        <v>0</v>
      </c>
      <c r="AI568" s="53">
        <f>+SUMIFS(postings!$T:$T,postings!$C:$C,'pl-data'!AI$2,postings!$D:$D,'pl-data'!AI$3,postings!$I:$I,'pl-data'!$A568)-SUMIFS(postings!$W:$W,postings!$C:$C,'pl-data'!AI$2,postings!$D:$D,'pl-data'!AI$3,postings!$M:$M,'pl-data'!$A568)</f>
        <v>0</v>
      </c>
      <c r="AJ568" s="53">
        <f>+SUM(X568:INDEX(X568:AI568,1,Settings!$C$4))</f>
        <v>0</v>
      </c>
      <c r="AK568" s="53">
        <f t="shared" si="283"/>
        <v>0</v>
      </c>
      <c r="AL568" s="53"/>
      <c r="AM568" s="53">
        <f t="shared" si="285"/>
        <v>0</v>
      </c>
      <c r="AN568" s="53">
        <f t="shared" si="286"/>
        <v>0</v>
      </c>
      <c r="AO568" s="53">
        <f t="shared" si="287"/>
        <v>0</v>
      </c>
      <c r="AP568" s="53">
        <f t="shared" si="288"/>
        <v>0</v>
      </c>
      <c r="AQ568" s="53">
        <f t="shared" si="289"/>
        <v>0</v>
      </c>
      <c r="AR568" s="53">
        <f t="shared" si="290"/>
        <v>0</v>
      </c>
      <c r="AS568" s="53">
        <f t="shared" si="291"/>
        <v>0</v>
      </c>
      <c r="AT568" s="53">
        <f t="shared" si="292"/>
        <v>0</v>
      </c>
      <c r="AU568" s="53">
        <f t="shared" si="293"/>
        <v>0</v>
      </c>
      <c r="AV568" s="53">
        <f t="shared" si="294"/>
        <v>0</v>
      </c>
      <c r="AW568" s="53">
        <f t="shared" si="295"/>
        <v>0</v>
      </c>
      <c r="AX568" s="53">
        <f t="shared" si="296"/>
        <v>0</v>
      </c>
      <c r="AY568" s="53">
        <f>+SUM(AM568:INDEX(AM568:AX568,1,Settings!$C$4))</f>
        <v>0</v>
      </c>
      <c r="AZ568" s="53">
        <f t="shared" si="284"/>
        <v>0</v>
      </c>
      <c r="BA568" s="53"/>
      <c r="BB568" s="53">
        <f t="shared" si="267"/>
        <v>0</v>
      </c>
      <c r="BC568" s="53">
        <f t="shared" si="268"/>
        <v>0</v>
      </c>
      <c r="BD568" s="53">
        <f t="shared" si="269"/>
        <v>0</v>
      </c>
      <c r="BE568" s="53">
        <f t="shared" si="270"/>
        <v>0</v>
      </c>
      <c r="BF568" s="53">
        <f t="shared" si="271"/>
        <v>0</v>
      </c>
      <c r="BG568" s="53">
        <f t="shared" si="272"/>
        <v>0</v>
      </c>
      <c r="BH568" s="53">
        <f t="shared" si="273"/>
        <v>0</v>
      </c>
      <c r="BI568" s="53">
        <f t="shared" si="274"/>
        <v>0</v>
      </c>
      <c r="BJ568" s="53">
        <f t="shared" si="275"/>
        <v>0</v>
      </c>
      <c r="BK568" s="53">
        <f t="shared" si="276"/>
        <v>0</v>
      </c>
      <c r="BL568" s="53">
        <f t="shared" si="277"/>
        <v>0</v>
      </c>
      <c r="BM568" s="53">
        <f t="shared" si="278"/>
        <v>0</v>
      </c>
      <c r="BN568" s="53">
        <f t="shared" si="281"/>
        <v>0</v>
      </c>
      <c r="BO568" s="53"/>
      <c r="BP568" s="53">
        <f t="shared" si="279"/>
        <v>0</v>
      </c>
      <c r="BQ568" s="53"/>
      <c r="BR568" s="53">
        <f t="shared" si="280"/>
        <v>0</v>
      </c>
    </row>
    <row r="569" spans="1:70" x14ac:dyDescent="0.2">
      <c r="A569" s="6">
        <v>8600</v>
      </c>
      <c r="B569" s="6" t="str">
        <f>+VLOOKUP(A569,masterfile!B:C,2,FALSE)</f>
        <v>Sonst. Erlöse betr. u. regelmäßig</v>
      </c>
      <c r="D569" s="53">
        <f>+SUMIF('[1]2017'!$A:$A,$A569,'[1]2017'!$C:$C)-SUMIF('[1]2017'!$E:$E,$A569,'[1]2017'!$G:$G)</f>
        <v>0</v>
      </c>
      <c r="E569" s="53">
        <f>+SUMIF('[1]2018'!$A:$A,$A569,'[1]2018'!$C:$C)-SUMIF('[1]2018'!$E:$E,$A569,'[1]2018'!$G:$G)</f>
        <v>0</v>
      </c>
      <c r="F569" s="53">
        <f>+SUMIF('[1]2019'!$A:$A,$A569,'[1]2019'!$C:$C)-SUMIF('[1]2019'!$E:$E,$A569,'[1]2019'!$G:$G)</f>
        <v>0</v>
      </c>
      <c r="G569" s="53">
        <f>+SUMIF('[1]2020'!$A:$A,$A569,'[1]2020'!$C:$C)-SUMIF('[1]2020'!$E:$E,$A569,'[1]2020'!$G:$G)</f>
        <v>0</v>
      </c>
      <c r="H569" s="53"/>
      <c r="I569" s="53">
        <f>+(+SUMIF('[1]2021'!$A:$A,$A569,'[1]2021'!$C:$C)-SUMIF('[1]2021'!$E:$E,$A569,'[1]2021'!$G:$G))/12</f>
        <v>0</v>
      </c>
      <c r="J569" s="53">
        <f>+(+SUMIF('[1]2021'!$A:$A,$A569,'[1]2021'!$C:$C)-SUMIF('[1]2021'!$E:$E,$A569,'[1]2021'!$G:$G))/12</f>
        <v>0</v>
      </c>
      <c r="K569" s="53">
        <f>+(+SUMIF('[1]2021'!$A:$A,$A569,'[1]2021'!$C:$C)-SUMIF('[1]2021'!$E:$E,$A569,'[1]2021'!$G:$G))/12</f>
        <v>0</v>
      </c>
      <c r="L569" s="53">
        <f>+(+SUMIF('[1]2021'!$A:$A,$A569,'[1]2021'!$C:$C)-SUMIF('[1]2021'!$E:$E,$A569,'[1]2021'!$G:$G))/12</f>
        <v>0</v>
      </c>
      <c r="M569" s="53">
        <f>+(+SUMIF('[1]2021'!$A:$A,$A569,'[1]2021'!$C:$C)-SUMIF('[1]2021'!$E:$E,$A569,'[1]2021'!$G:$G))/12</f>
        <v>0</v>
      </c>
      <c r="N569" s="53">
        <f>+(+SUMIF('[1]2021'!$A:$A,$A569,'[1]2021'!$C:$C)-SUMIF('[1]2021'!$E:$E,$A569,'[1]2021'!$G:$G))/12</f>
        <v>0</v>
      </c>
      <c r="O569" s="53">
        <f>+(+SUMIF('[1]2021'!$A:$A,$A569,'[1]2021'!$C:$C)-SUMIF('[1]2021'!$E:$E,$A569,'[1]2021'!$G:$G))/12</f>
        <v>0</v>
      </c>
      <c r="P569" s="53">
        <f>+(+SUMIF('[1]2021'!$A:$A,$A569,'[1]2021'!$C:$C)-SUMIF('[1]2021'!$E:$E,$A569,'[1]2021'!$G:$G))/12</f>
        <v>0</v>
      </c>
      <c r="Q569" s="53">
        <f>+(+SUMIF('[1]2021'!$A:$A,$A569,'[1]2021'!$C:$C)-SUMIF('[1]2021'!$E:$E,$A569,'[1]2021'!$G:$G))/12</f>
        <v>0</v>
      </c>
      <c r="R569" s="53">
        <f>+(+SUMIF('[1]2021'!$A:$A,$A569,'[1]2021'!$C:$C)-SUMIF('[1]2021'!$E:$E,$A569,'[1]2021'!$G:$G))/12</f>
        <v>0</v>
      </c>
      <c r="S569" s="53">
        <f>+(+SUMIF('[1]2021'!$A:$A,$A569,'[1]2021'!$C:$C)-SUMIF('[1]2021'!$E:$E,$A569,'[1]2021'!$G:$G))/12</f>
        <v>0</v>
      </c>
      <c r="T569" s="53">
        <f>+(+SUMIF('[1]2021'!$A:$A,$A569,'[1]2021'!$C:$C)-SUMIF('[1]2021'!$E:$E,$A569,'[1]2021'!$G:$G))/12</f>
        <v>0</v>
      </c>
      <c r="U569" s="53">
        <f>+SUM(I569:INDEX(I569:T569,1,Settings!$C$4))</f>
        <v>0</v>
      </c>
      <c r="V569" s="53">
        <f t="shared" si="282"/>
        <v>0</v>
      </c>
      <c r="W569" s="53"/>
      <c r="X569" s="53">
        <f>+SUMIFS(postings!$T:$T,postings!$C:$C,'pl-data'!X$2,postings!$D:$D,'pl-data'!X$3,postings!$I:$I,'pl-data'!$A569)-SUMIFS(postings!$W:$W,postings!$C:$C,'pl-data'!X$2,postings!$D:$D,'pl-data'!X$3,postings!$M:$M,'pl-data'!$A569)</f>
        <v>0</v>
      </c>
      <c r="Y569" s="53">
        <f>+SUMIFS(postings!$T:$T,postings!$C:$C,'pl-data'!Y$2,postings!$D:$D,'pl-data'!Y$3,postings!$I:$I,'pl-data'!$A569)-SUMIFS(postings!$W:$W,postings!$C:$C,'pl-data'!Y$2,postings!$D:$D,'pl-data'!Y$3,postings!$M:$M,'pl-data'!$A569)</f>
        <v>0</v>
      </c>
      <c r="Z569" s="53">
        <f>+SUMIFS(postings!$T:$T,postings!$C:$C,'pl-data'!Z$2,postings!$D:$D,'pl-data'!Z$3,postings!$I:$I,'pl-data'!$A569)-SUMIFS(postings!$W:$W,postings!$C:$C,'pl-data'!Z$2,postings!$D:$D,'pl-data'!Z$3,postings!$M:$M,'pl-data'!$A569)</f>
        <v>0</v>
      </c>
      <c r="AA569" s="53">
        <f>+SUMIFS(postings!$T:$T,postings!$C:$C,'pl-data'!AA$2,postings!$D:$D,'pl-data'!AA$3,postings!$I:$I,'pl-data'!$A569)-SUMIFS(postings!$W:$W,postings!$C:$C,'pl-data'!AA$2,postings!$D:$D,'pl-data'!AA$3,postings!$M:$M,'pl-data'!$A569)</f>
        <v>0</v>
      </c>
      <c r="AB569" s="53">
        <f>+SUMIFS(postings!$T:$T,postings!$C:$C,'pl-data'!AB$2,postings!$D:$D,'pl-data'!AB$3,postings!$I:$I,'pl-data'!$A569)-SUMIFS(postings!$W:$W,postings!$C:$C,'pl-data'!AB$2,postings!$D:$D,'pl-data'!AB$3,postings!$M:$M,'pl-data'!$A569)</f>
        <v>0</v>
      </c>
      <c r="AC569" s="53">
        <f>+SUMIFS(postings!$T:$T,postings!$C:$C,'pl-data'!AC$2,postings!$D:$D,'pl-data'!AC$3,postings!$I:$I,'pl-data'!$A569)-SUMIFS(postings!$W:$W,postings!$C:$C,'pl-data'!AC$2,postings!$D:$D,'pl-data'!AC$3,postings!$M:$M,'pl-data'!$A569)</f>
        <v>0</v>
      </c>
      <c r="AD569" s="53">
        <f>+SUMIFS(postings!$T:$T,postings!$C:$C,'pl-data'!AD$2,postings!$D:$D,'pl-data'!AD$3,postings!$I:$I,'pl-data'!$A569)-SUMIFS(postings!$W:$W,postings!$C:$C,'pl-data'!AD$2,postings!$D:$D,'pl-data'!AD$3,postings!$M:$M,'pl-data'!$A569)</f>
        <v>0</v>
      </c>
      <c r="AE569" s="53">
        <f>+SUMIFS(postings!$T:$T,postings!$C:$C,'pl-data'!AE$2,postings!$D:$D,'pl-data'!AE$3,postings!$I:$I,'pl-data'!$A569)-SUMIFS(postings!$W:$W,postings!$C:$C,'pl-data'!AE$2,postings!$D:$D,'pl-data'!AE$3,postings!$M:$M,'pl-data'!$A569)</f>
        <v>0</v>
      </c>
      <c r="AF569" s="53">
        <f>+SUMIFS(postings!$T:$T,postings!$C:$C,'pl-data'!AF$2,postings!$D:$D,'pl-data'!AF$3,postings!$I:$I,'pl-data'!$A569)-SUMIFS(postings!$W:$W,postings!$C:$C,'pl-data'!AF$2,postings!$D:$D,'pl-data'!AF$3,postings!$M:$M,'pl-data'!$A569)</f>
        <v>0</v>
      </c>
      <c r="AG569" s="53">
        <f>+SUMIFS(postings!$T:$T,postings!$C:$C,'pl-data'!AG$2,postings!$D:$D,'pl-data'!AG$3,postings!$I:$I,'pl-data'!$A569)-SUMIFS(postings!$W:$W,postings!$C:$C,'pl-data'!AG$2,postings!$D:$D,'pl-data'!AG$3,postings!$M:$M,'pl-data'!$A569)</f>
        <v>0</v>
      </c>
      <c r="AH569" s="53">
        <f>+SUMIFS(postings!$T:$T,postings!$C:$C,'pl-data'!AH$2,postings!$D:$D,'pl-data'!AH$3,postings!$I:$I,'pl-data'!$A569)-SUMIFS(postings!$W:$W,postings!$C:$C,'pl-data'!AH$2,postings!$D:$D,'pl-data'!AH$3,postings!$M:$M,'pl-data'!$A569)</f>
        <v>0</v>
      </c>
      <c r="AI569" s="53">
        <f>+SUMIFS(postings!$T:$T,postings!$C:$C,'pl-data'!AI$2,postings!$D:$D,'pl-data'!AI$3,postings!$I:$I,'pl-data'!$A569)-SUMIFS(postings!$W:$W,postings!$C:$C,'pl-data'!AI$2,postings!$D:$D,'pl-data'!AI$3,postings!$M:$M,'pl-data'!$A569)</f>
        <v>0</v>
      </c>
      <c r="AJ569" s="53">
        <f>+SUM(X569:INDEX(X569:AI569,1,Settings!$C$4))</f>
        <v>0</v>
      </c>
      <c r="AK569" s="53">
        <f t="shared" si="283"/>
        <v>0</v>
      </c>
      <c r="AL569" s="53"/>
      <c r="AM569" s="53">
        <f t="shared" si="285"/>
        <v>0</v>
      </c>
      <c r="AN569" s="53">
        <f t="shared" si="286"/>
        <v>0</v>
      </c>
      <c r="AO569" s="53">
        <f t="shared" si="287"/>
        <v>0</v>
      </c>
      <c r="AP569" s="53">
        <f t="shared" si="288"/>
        <v>0</v>
      </c>
      <c r="AQ569" s="53">
        <f t="shared" si="289"/>
        <v>0</v>
      </c>
      <c r="AR569" s="53">
        <f t="shared" si="290"/>
        <v>0</v>
      </c>
      <c r="AS569" s="53">
        <f t="shared" si="291"/>
        <v>0</v>
      </c>
      <c r="AT569" s="53">
        <f t="shared" si="292"/>
        <v>0</v>
      </c>
      <c r="AU569" s="53">
        <f t="shared" si="293"/>
        <v>0</v>
      </c>
      <c r="AV569" s="53">
        <f t="shared" si="294"/>
        <v>0</v>
      </c>
      <c r="AW569" s="53">
        <f t="shared" si="295"/>
        <v>0</v>
      </c>
      <c r="AX569" s="53">
        <f t="shared" si="296"/>
        <v>0</v>
      </c>
      <c r="AY569" s="53">
        <f>+SUM(AM569:INDEX(AM569:AX569,1,Settings!$C$4))</f>
        <v>0</v>
      </c>
      <c r="AZ569" s="53">
        <f t="shared" si="284"/>
        <v>0</v>
      </c>
      <c r="BA569" s="53"/>
      <c r="BB569" s="53">
        <f t="shared" si="267"/>
        <v>0</v>
      </c>
      <c r="BC569" s="53">
        <f t="shared" si="268"/>
        <v>0</v>
      </c>
      <c r="BD569" s="53">
        <f t="shared" si="269"/>
        <v>0</v>
      </c>
      <c r="BE569" s="53">
        <f t="shared" si="270"/>
        <v>0</v>
      </c>
      <c r="BF569" s="53">
        <f t="shared" si="271"/>
        <v>0</v>
      </c>
      <c r="BG569" s="53">
        <f t="shared" si="272"/>
        <v>0</v>
      </c>
      <c r="BH569" s="53">
        <f t="shared" si="273"/>
        <v>0</v>
      </c>
      <c r="BI569" s="53">
        <f t="shared" si="274"/>
        <v>0</v>
      </c>
      <c r="BJ569" s="53">
        <f t="shared" si="275"/>
        <v>0</v>
      </c>
      <c r="BK569" s="53">
        <f t="shared" si="276"/>
        <v>0</v>
      </c>
      <c r="BL569" s="53">
        <f t="shared" si="277"/>
        <v>0</v>
      </c>
      <c r="BM569" s="53">
        <f t="shared" si="278"/>
        <v>0</v>
      </c>
      <c r="BN569" s="53">
        <f t="shared" si="281"/>
        <v>0</v>
      </c>
      <c r="BO569" s="53"/>
      <c r="BP569" s="53">
        <f t="shared" si="279"/>
        <v>0</v>
      </c>
      <c r="BQ569" s="53"/>
      <c r="BR569" s="53">
        <f t="shared" si="280"/>
        <v>0</v>
      </c>
    </row>
    <row r="570" spans="1:70" x14ac:dyDescent="0.2">
      <c r="A570" s="6">
        <v>8603</v>
      </c>
      <c r="B570" s="6" t="str">
        <f>+VLOOKUP(A570,masterfile!B:C,2,FALSE)</f>
        <v>Sonstige betriebliche Erträge</v>
      </c>
      <c r="D570" s="53">
        <f>+SUMIF('[1]2017'!$A:$A,$A570,'[1]2017'!$C:$C)-SUMIF('[1]2017'!$E:$E,$A570,'[1]2017'!$G:$G)</f>
        <v>0</v>
      </c>
      <c r="E570" s="53">
        <f>+SUMIF('[1]2018'!$A:$A,$A570,'[1]2018'!$C:$C)-SUMIF('[1]2018'!$E:$E,$A570,'[1]2018'!$G:$G)</f>
        <v>0</v>
      </c>
      <c r="F570" s="53">
        <f>+SUMIF('[1]2019'!$A:$A,$A570,'[1]2019'!$C:$C)-SUMIF('[1]2019'!$E:$E,$A570,'[1]2019'!$G:$G)</f>
        <v>0</v>
      </c>
      <c r="G570" s="53">
        <f>+SUMIF('[1]2020'!$A:$A,$A570,'[1]2020'!$C:$C)-SUMIF('[1]2020'!$E:$E,$A570,'[1]2020'!$G:$G)</f>
        <v>0</v>
      </c>
      <c r="H570" s="53"/>
      <c r="I570" s="53">
        <f>+(+SUMIF('[1]2021'!$A:$A,$A570,'[1]2021'!$C:$C)-SUMIF('[1]2021'!$E:$E,$A570,'[1]2021'!$G:$G))/12</f>
        <v>0</v>
      </c>
      <c r="J570" s="53">
        <f>+(+SUMIF('[1]2021'!$A:$A,$A570,'[1]2021'!$C:$C)-SUMIF('[1]2021'!$E:$E,$A570,'[1]2021'!$G:$G))/12</f>
        <v>0</v>
      </c>
      <c r="K570" s="53">
        <f>+(+SUMIF('[1]2021'!$A:$A,$A570,'[1]2021'!$C:$C)-SUMIF('[1]2021'!$E:$E,$A570,'[1]2021'!$G:$G))/12</f>
        <v>0</v>
      </c>
      <c r="L570" s="53">
        <f>+(+SUMIF('[1]2021'!$A:$A,$A570,'[1]2021'!$C:$C)-SUMIF('[1]2021'!$E:$E,$A570,'[1]2021'!$G:$G))/12</f>
        <v>0</v>
      </c>
      <c r="M570" s="53">
        <f>+(+SUMIF('[1]2021'!$A:$A,$A570,'[1]2021'!$C:$C)-SUMIF('[1]2021'!$E:$E,$A570,'[1]2021'!$G:$G))/12</f>
        <v>0</v>
      </c>
      <c r="N570" s="53">
        <f>+(+SUMIF('[1]2021'!$A:$A,$A570,'[1]2021'!$C:$C)-SUMIF('[1]2021'!$E:$E,$A570,'[1]2021'!$G:$G))/12</f>
        <v>0</v>
      </c>
      <c r="O570" s="53">
        <f>+(+SUMIF('[1]2021'!$A:$A,$A570,'[1]2021'!$C:$C)-SUMIF('[1]2021'!$E:$E,$A570,'[1]2021'!$G:$G))/12</f>
        <v>0</v>
      </c>
      <c r="P570" s="53">
        <f>+(+SUMIF('[1]2021'!$A:$A,$A570,'[1]2021'!$C:$C)-SUMIF('[1]2021'!$E:$E,$A570,'[1]2021'!$G:$G))/12</f>
        <v>0</v>
      </c>
      <c r="Q570" s="53">
        <f>+(+SUMIF('[1]2021'!$A:$A,$A570,'[1]2021'!$C:$C)-SUMIF('[1]2021'!$E:$E,$A570,'[1]2021'!$G:$G))/12</f>
        <v>0</v>
      </c>
      <c r="R570" s="53">
        <f>+(+SUMIF('[1]2021'!$A:$A,$A570,'[1]2021'!$C:$C)-SUMIF('[1]2021'!$E:$E,$A570,'[1]2021'!$G:$G))/12</f>
        <v>0</v>
      </c>
      <c r="S570" s="53">
        <f>+(+SUMIF('[1]2021'!$A:$A,$A570,'[1]2021'!$C:$C)-SUMIF('[1]2021'!$E:$E,$A570,'[1]2021'!$G:$G))/12</f>
        <v>0</v>
      </c>
      <c r="T570" s="53">
        <f>+(+SUMIF('[1]2021'!$A:$A,$A570,'[1]2021'!$C:$C)-SUMIF('[1]2021'!$E:$E,$A570,'[1]2021'!$G:$G))/12</f>
        <v>0</v>
      </c>
      <c r="U570" s="53">
        <f>+SUM(I570:INDEX(I570:T570,1,Settings!$C$4))</f>
        <v>0</v>
      </c>
      <c r="V570" s="53">
        <f t="shared" si="282"/>
        <v>0</v>
      </c>
      <c r="W570" s="53"/>
      <c r="X570" s="53">
        <f>+SUMIFS(postings!$T:$T,postings!$C:$C,'pl-data'!X$2,postings!$D:$D,'pl-data'!X$3,postings!$I:$I,'pl-data'!$A570)-SUMIFS(postings!$W:$W,postings!$C:$C,'pl-data'!X$2,postings!$D:$D,'pl-data'!X$3,postings!$M:$M,'pl-data'!$A570)</f>
        <v>0</v>
      </c>
      <c r="Y570" s="53">
        <f>+SUMIFS(postings!$T:$T,postings!$C:$C,'pl-data'!Y$2,postings!$D:$D,'pl-data'!Y$3,postings!$I:$I,'pl-data'!$A570)-SUMIFS(postings!$W:$W,postings!$C:$C,'pl-data'!Y$2,postings!$D:$D,'pl-data'!Y$3,postings!$M:$M,'pl-data'!$A570)</f>
        <v>0</v>
      </c>
      <c r="Z570" s="53">
        <f>+SUMIFS(postings!$T:$T,postings!$C:$C,'pl-data'!Z$2,postings!$D:$D,'pl-data'!Z$3,postings!$I:$I,'pl-data'!$A570)-SUMIFS(postings!$W:$W,postings!$C:$C,'pl-data'!Z$2,postings!$D:$D,'pl-data'!Z$3,postings!$M:$M,'pl-data'!$A570)</f>
        <v>0</v>
      </c>
      <c r="AA570" s="53">
        <f>+SUMIFS(postings!$T:$T,postings!$C:$C,'pl-data'!AA$2,postings!$D:$D,'pl-data'!AA$3,postings!$I:$I,'pl-data'!$A570)-SUMIFS(postings!$W:$W,postings!$C:$C,'pl-data'!AA$2,postings!$D:$D,'pl-data'!AA$3,postings!$M:$M,'pl-data'!$A570)</f>
        <v>0</v>
      </c>
      <c r="AB570" s="53">
        <f>+SUMIFS(postings!$T:$T,postings!$C:$C,'pl-data'!AB$2,postings!$D:$D,'pl-data'!AB$3,postings!$I:$I,'pl-data'!$A570)-SUMIFS(postings!$W:$W,postings!$C:$C,'pl-data'!AB$2,postings!$D:$D,'pl-data'!AB$3,postings!$M:$M,'pl-data'!$A570)</f>
        <v>0</v>
      </c>
      <c r="AC570" s="53">
        <f>+SUMIFS(postings!$T:$T,postings!$C:$C,'pl-data'!AC$2,postings!$D:$D,'pl-data'!AC$3,postings!$I:$I,'pl-data'!$A570)-SUMIFS(postings!$W:$W,postings!$C:$C,'pl-data'!AC$2,postings!$D:$D,'pl-data'!AC$3,postings!$M:$M,'pl-data'!$A570)</f>
        <v>0</v>
      </c>
      <c r="AD570" s="53">
        <f>+SUMIFS(postings!$T:$T,postings!$C:$C,'pl-data'!AD$2,postings!$D:$D,'pl-data'!AD$3,postings!$I:$I,'pl-data'!$A570)-SUMIFS(postings!$W:$W,postings!$C:$C,'pl-data'!AD$2,postings!$D:$D,'pl-data'!AD$3,postings!$M:$M,'pl-data'!$A570)</f>
        <v>0</v>
      </c>
      <c r="AE570" s="53">
        <f>+SUMIFS(postings!$T:$T,postings!$C:$C,'pl-data'!AE$2,postings!$D:$D,'pl-data'!AE$3,postings!$I:$I,'pl-data'!$A570)-SUMIFS(postings!$W:$W,postings!$C:$C,'pl-data'!AE$2,postings!$D:$D,'pl-data'!AE$3,postings!$M:$M,'pl-data'!$A570)</f>
        <v>0</v>
      </c>
      <c r="AF570" s="53">
        <f>+SUMIFS(postings!$T:$T,postings!$C:$C,'pl-data'!AF$2,postings!$D:$D,'pl-data'!AF$3,postings!$I:$I,'pl-data'!$A570)-SUMIFS(postings!$W:$W,postings!$C:$C,'pl-data'!AF$2,postings!$D:$D,'pl-data'!AF$3,postings!$M:$M,'pl-data'!$A570)</f>
        <v>0</v>
      </c>
      <c r="AG570" s="53">
        <f>+SUMIFS(postings!$T:$T,postings!$C:$C,'pl-data'!AG$2,postings!$D:$D,'pl-data'!AG$3,postings!$I:$I,'pl-data'!$A570)-SUMIFS(postings!$W:$W,postings!$C:$C,'pl-data'!AG$2,postings!$D:$D,'pl-data'!AG$3,postings!$M:$M,'pl-data'!$A570)</f>
        <v>0</v>
      </c>
      <c r="AH570" s="53">
        <f>+SUMIFS(postings!$T:$T,postings!$C:$C,'pl-data'!AH$2,postings!$D:$D,'pl-data'!AH$3,postings!$I:$I,'pl-data'!$A570)-SUMIFS(postings!$W:$W,postings!$C:$C,'pl-data'!AH$2,postings!$D:$D,'pl-data'!AH$3,postings!$M:$M,'pl-data'!$A570)</f>
        <v>0</v>
      </c>
      <c r="AI570" s="53">
        <f>+SUMIFS(postings!$T:$T,postings!$C:$C,'pl-data'!AI$2,postings!$D:$D,'pl-data'!AI$3,postings!$I:$I,'pl-data'!$A570)-SUMIFS(postings!$W:$W,postings!$C:$C,'pl-data'!AI$2,postings!$D:$D,'pl-data'!AI$3,postings!$M:$M,'pl-data'!$A570)</f>
        <v>0</v>
      </c>
      <c r="AJ570" s="53">
        <f>+SUM(X570:INDEX(X570:AI570,1,Settings!$C$4))</f>
        <v>0</v>
      </c>
      <c r="AK570" s="53">
        <f t="shared" si="283"/>
        <v>0</v>
      </c>
      <c r="AL570" s="53"/>
      <c r="AM570" s="53">
        <f t="shared" si="285"/>
        <v>0</v>
      </c>
      <c r="AN570" s="53">
        <f t="shared" si="286"/>
        <v>0</v>
      </c>
      <c r="AO570" s="53">
        <f t="shared" si="287"/>
        <v>0</v>
      </c>
      <c r="AP570" s="53">
        <f t="shared" si="288"/>
        <v>0</v>
      </c>
      <c r="AQ570" s="53">
        <f t="shared" si="289"/>
        <v>0</v>
      </c>
      <c r="AR570" s="53">
        <f t="shared" si="290"/>
        <v>0</v>
      </c>
      <c r="AS570" s="53">
        <f t="shared" si="291"/>
        <v>0</v>
      </c>
      <c r="AT570" s="53">
        <f t="shared" si="292"/>
        <v>0</v>
      </c>
      <c r="AU570" s="53">
        <f t="shared" si="293"/>
        <v>0</v>
      </c>
      <c r="AV570" s="53">
        <f t="shared" si="294"/>
        <v>0</v>
      </c>
      <c r="AW570" s="53">
        <f t="shared" si="295"/>
        <v>0</v>
      </c>
      <c r="AX570" s="53">
        <f t="shared" si="296"/>
        <v>0</v>
      </c>
      <c r="AY570" s="53">
        <f>+SUM(AM570:INDEX(AM570:AX570,1,Settings!$C$4))</f>
        <v>0</v>
      </c>
      <c r="AZ570" s="53">
        <f t="shared" si="284"/>
        <v>0</v>
      </c>
      <c r="BA570" s="53"/>
      <c r="BB570" s="53">
        <f t="shared" si="267"/>
        <v>0</v>
      </c>
      <c r="BC570" s="53">
        <f t="shared" si="268"/>
        <v>0</v>
      </c>
      <c r="BD570" s="53">
        <f t="shared" si="269"/>
        <v>0</v>
      </c>
      <c r="BE570" s="53">
        <f t="shared" si="270"/>
        <v>0</v>
      </c>
      <c r="BF570" s="53">
        <f t="shared" si="271"/>
        <v>0</v>
      </c>
      <c r="BG570" s="53">
        <f t="shared" si="272"/>
        <v>0</v>
      </c>
      <c r="BH570" s="53">
        <f t="shared" si="273"/>
        <v>0</v>
      </c>
      <c r="BI570" s="53">
        <f t="shared" si="274"/>
        <v>0</v>
      </c>
      <c r="BJ570" s="53">
        <f t="shared" si="275"/>
        <v>0</v>
      </c>
      <c r="BK570" s="53">
        <f t="shared" si="276"/>
        <v>0</v>
      </c>
      <c r="BL570" s="53">
        <f t="shared" si="277"/>
        <v>0</v>
      </c>
      <c r="BM570" s="53">
        <f t="shared" si="278"/>
        <v>0</v>
      </c>
      <c r="BN570" s="53">
        <f t="shared" si="281"/>
        <v>0</v>
      </c>
      <c r="BO570" s="53"/>
      <c r="BP570" s="53">
        <f t="shared" si="279"/>
        <v>0</v>
      </c>
      <c r="BQ570" s="53"/>
      <c r="BR570" s="53">
        <f t="shared" si="280"/>
        <v>0</v>
      </c>
    </row>
    <row r="571" spans="1:70" x14ac:dyDescent="0.2">
      <c r="A571" s="6">
        <v>8604</v>
      </c>
      <c r="B571" s="6" t="str">
        <f>+VLOOKUP(A571,masterfile!B:C,2,FALSE)</f>
        <v>Erstattete Vorsteuer anderer Länder</v>
      </c>
      <c r="D571" s="53">
        <f>+SUMIF('[1]2017'!$A:$A,$A571,'[1]2017'!$C:$C)-SUMIF('[1]2017'!$E:$E,$A571,'[1]2017'!$G:$G)</f>
        <v>0</v>
      </c>
      <c r="E571" s="53">
        <f>+SUMIF('[1]2018'!$A:$A,$A571,'[1]2018'!$C:$C)-SUMIF('[1]2018'!$E:$E,$A571,'[1]2018'!$G:$G)</f>
        <v>0</v>
      </c>
      <c r="F571" s="53">
        <f>+SUMIF('[1]2019'!$A:$A,$A571,'[1]2019'!$C:$C)-SUMIF('[1]2019'!$E:$E,$A571,'[1]2019'!$G:$G)</f>
        <v>0</v>
      </c>
      <c r="G571" s="53">
        <f>+SUMIF('[1]2020'!$A:$A,$A571,'[1]2020'!$C:$C)-SUMIF('[1]2020'!$E:$E,$A571,'[1]2020'!$G:$G)</f>
        <v>0</v>
      </c>
      <c r="H571" s="53"/>
      <c r="I571" s="53">
        <f>+(+SUMIF('[1]2021'!$A:$A,$A571,'[1]2021'!$C:$C)-SUMIF('[1]2021'!$E:$E,$A571,'[1]2021'!$G:$G))/12</f>
        <v>0</v>
      </c>
      <c r="J571" s="53">
        <f>+(+SUMIF('[1]2021'!$A:$A,$A571,'[1]2021'!$C:$C)-SUMIF('[1]2021'!$E:$E,$A571,'[1]2021'!$G:$G))/12</f>
        <v>0</v>
      </c>
      <c r="K571" s="53">
        <f>+(+SUMIF('[1]2021'!$A:$A,$A571,'[1]2021'!$C:$C)-SUMIF('[1]2021'!$E:$E,$A571,'[1]2021'!$G:$G))/12</f>
        <v>0</v>
      </c>
      <c r="L571" s="53">
        <f>+(+SUMIF('[1]2021'!$A:$A,$A571,'[1]2021'!$C:$C)-SUMIF('[1]2021'!$E:$E,$A571,'[1]2021'!$G:$G))/12</f>
        <v>0</v>
      </c>
      <c r="M571" s="53">
        <f>+(+SUMIF('[1]2021'!$A:$A,$A571,'[1]2021'!$C:$C)-SUMIF('[1]2021'!$E:$E,$A571,'[1]2021'!$G:$G))/12</f>
        <v>0</v>
      </c>
      <c r="N571" s="53">
        <f>+(+SUMIF('[1]2021'!$A:$A,$A571,'[1]2021'!$C:$C)-SUMIF('[1]2021'!$E:$E,$A571,'[1]2021'!$G:$G))/12</f>
        <v>0</v>
      </c>
      <c r="O571" s="53">
        <f>+(+SUMIF('[1]2021'!$A:$A,$A571,'[1]2021'!$C:$C)-SUMIF('[1]2021'!$E:$E,$A571,'[1]2021'!$G:$G))/12</f>
        <v>0</v>
      </c>
      <c r="P571" s="53">
        <f>+(+SUMIF('[1]2021'!$A:$A,$A571,'[1]2021'!$C:$C)-SUMIF('[1]2021'!$E:$E,$A571,'[1]2021'!$G:$G))/12</f>
        <v>0</v>
      </c>
      <c r="Q571" s="53">
        <f>+(+SUMIF('[1]2021'!$A:$A,$A571,'[1]2021'!$C:$C)-SUMIF('[1]2021'!$E:$E,$A571,'[1]2021'!$G:$G))/12</f>
        <v>0</v>
      </c>
      <c r="R571" s="53">
        <f>+(+SUMIF('[1]2021'!$A:$A,$A571,'[1]2021'!$C:$C)-SUMIF('[1]2021'!$E:$E,$A571,'[1]2021'!$G:$G))/12</f>
        <v>0</v>
      </c>
      <c r="S571" s="53">
        <f>+(+SUMIF('[1]2021'!$A:$A,$A571,'[1]2021'!$C:$C)-SUMIF('[1]2021'!$E:$E,$A571,'[1]2021'!$G:$G))/12</f>
        <v>0</v>
      </c>
      <c r="T571" s="53">
        <f>+(+SUMIF('[1]2021'!$A:$A,$A571,'[1]2021'!$C:$C)-SUMIF('[1]2021'!$E:$E,$A571,'[1]2021'!$G:$G))/12</f>
        <v>0</v>
      </c>
      <c r="U571" s="53">
        <f>+SUM(I571:INDEX(I571:T571,1,Settings!$C$4))</f>
        <v>0</v>
      </c>
      <c r="V571" s="53">
        <f t="shared" si="282"/>
        <v>0</v>
      </c>
      <c r="W571" s="53"/>
      <c r="X571" s="53">
        <f>+SUMIFS(postings!$T:$T,postings!$C:$C,'pl-data'!X$2,postings!$D:$D,'pl-data'!X$3,postings!$I:$I,'pl-data'!$A571)-SUMIFS(postings!$W:$W,postings!$C:$C,'pl-data'!X$2,postings!$D:$D,'pl-data'!X$3,postings!$M:$M,'pl-data'!$A571)</f>
        <v>0</v>
      </c>
      <c r="Y571" s="53">
        <f>+SUMIFS(postings!$T:$T,postings!$C:$C,'pl-data'!Y$2,postings!$D:$D,'pl-data'!Y$3,postings!$I:$I,'pl-data'!$A571)-SUMIFS(postings!$W:$W,postings!$C:$C,'pl-data'!Y$2,postings!$D:$D,'pl-data'!Y$3,postings!$M:$M,'pl-data'!$A571)</f>
        <v>0</v>
      </c>
      <c r="Z571" s="53">
        <f>+SUMIFS(postings!$T:$T,postings!$C:$C,'pl-data'!Z$2,postings!$D:$D,'pl-data'!Z$3,postings!$I:$I,'pl-data'!$A571)-SUMIFS(postings!$W:$W,postings!$C:$C,'pl-data'!Z$2,postings!$D:$D,'pl-data'!Z$3,postings!$M:$M,'pl-data'!$A571)</f>
        <v>0</v>
      </c>
      <c r="AA571" s="53">
        <f>+SUMIFS(postings!$T:$T,postings!$C:$C,'pl-data'!AA$2,postings!$D:$D,'pl-data'!AA$3,postings!$I:$I,'pl-data'!$A571)-SUMIFS(postings!$W:$W,postings!$C:$C,'pl-data'!AA$2,postings!$D:$D,'pl-data'!AA$3,postings!$M:$M,'pl-data'!$A571)</f>
        <v>0</v>
      </c>
      <c r="AB571" s="53">
        <f>+SUMIFS(postings!$T:$T,postings!$C:$C,'pl-data'!AB$2,postings!$D:$D,'pl-data'!AB$3,postings!$I:$I,'pl-data'!$A571)-SUMIFS(postings!$W:$W,postings!$C:$C,'pl-data'!AB$2,postings!$D:$D,'pl-data'!AB$3,postings!$M:$M,'pl-data'!$A571)</f>
        <v>0</v>
      </c>
      <c r="AC571" s="53">
        <f>+SUMIFS(postings!$T:$T,postings!$C:$C,'pl-data'!AC$2,postings!$D:$D,'pl-data'!AC$3,postings!$I:$I,'pl-data'!$A571)-SUMIFS(postings!$W:$W,postings!$C:$C,'pl-data'!AC$2,postings!$D:$D,'pl-data'!AC$3,postings!$M:$M,'pl-data'!$A571)</f>
        <v>0</v>
      </c>
      <c r="AD571" s="53">
        <f>+SUMIFS(postings!$T:$T,postings!$C:$C,'pl-data'!AD$2,postings!$D:$D,'pl-data'!AD$3,postings!$I:$I,'pl-data'!$A571)-SUMIFS(postings!$W:$W,postings!$C:$C,'pl-data'!AD$2,postings!$D:$D,'pl-data'!AD$3,postings!$M:$M,'pl-data'!$A571)</f>
        <v>0</v>
      </c>
      <c r="AE571" s="53">
        <f>+SUMIFS(postings!$T:$T,postings!$C:$C,'pl-data'!AE$2,postings!$D:$D,'pl-data'!AE$3,postings!$I:$I,'pl-data'!$A571)-SUMIFS(postings!$W:$W,postings!$C:$C,'pl-data'!AE$2,postings!$D:$D,'pl-data'!AE$3,postings!$M:$M,'pl-data'!$A571)</f>
        <v>0</v>
      </c>
      <c r="AF571" s="53">
        <f>+SUMIFS(postings!$T:$T,postings!$C:$C,'pl-data'!AF$2,postings!$D:$D,'pl-data'!AF$3,postings!$I:$I,'pl-data'!$A571)-SUMIFS(postings!$W:$W,postings!$C:$C,'pl-data'!AF$2,postings!$D:$D,'pl-data'!AF$3,postings!$M:$M,'pl-data'!$A571)</f>
        <v>0</v>
      </c>
      <c r="AG571" s="53">
        <f>+SUMIFS(postings!$T:$T,postings!$C:$C,'pl-data'!AG$2,postings!$D:$D,'pl-data'!AG$3,postings!$I:$I,'pl-data'!$A571)-SUMIFS(postings!$W:$W,postings!$C:$C,'pl-data'!AG$2,postings!$D:$D,'pl-data'!AG$3,postings!$M:$M,'pl-data'!$A571)</f>
        <v>0</v>
      </c>
      <c r="AH571" s="53">
        <f>+SUMIFS(postings!$T:$T,postings!$C:$C,'pl-data'!AH$2,postings!$D:$D,'pl-data'!AH$3,postings!$I:$I,'pl-data'!$A571)-SUMIFS(postings!$W:$W,postings!$C:$C,'pl-data'!AH$2,postings!$D:$D,'pl-data'!AH$3,postings!$M:$M,'pl-data'!$A571)</f>
        <v>0</v>
      </c>
      <c r="AI571" s="53">
        <f>+SUMIFS(postings!$T:$T,postings!$C:$C,'pl-data'!AI$2,postings!$D:$D,'pl-data'!AI$3,postings!$I:$I,'pl-data'!$A571)-SUMIFS(postings!$W:$W,postings!$C:$C,'pl-data'!AI$2,postings!$D:$D,'pl-data'!AI$3,postings!$M:$M,'pl-data'!$A571)</f>
        <v>0</v>
      </c>
      <c r="AJ571" s="53">
        <f>+SUM(X571:INDEX(X571:AI571,1,Settings!$C$4))</f>
        <v>0</v>
      </c>
      <c r="AK571" s="53">
        <f t="shared" si="283"/>
        <v>0</v>
      </c>
      <c r="AL571" s="53"/>
      <c r="AM571" s="53">
        <f t="shared" si="285"/>
        <v>0</v>
      </c>
      <c r="AN571" s="53">
        <f t="shared" si="286"/>
        <v>0</v>
      </c>
      <c r="AO571" s="53">
        <f t="shared" si="287"/>
        <v>0</v>
      </c>
      <c r="AP571" s="53">
        <f t="shared" si="288"/>
        <v>0</v>
      </c>
      <c r="AQ571" s="53">
        <f t="shared" si="289"/>
        <v>0</v>
      </c>
      <c r="AR571" s="53">
        <f t="shared" si="290"/>
        <v>0</v>
      </c>
      <c r="AS571" s="53">
        <f t="shared" si="291"/>
        <v>0</v>
      </c>
      <c r="AT571" s="53">
        <f t="shared" si="292"/>
        <v>0</v>
      </c>
      <c r="AU571" s="53">
        <f t="shared" si="293"/>
        <v>0</v>
      </c>
      <c r="AV571" s="53">
        <f t="shared" si="294"/>
        <v>0</v>
      </c>
      <c r="AW571" s="53">
        <f t="shared" si="295"/>
        <v>0</v>
      </c>
      <c r="AX571" s="53">
        <f t="shared" si="296"/>
        <v>0</v>
      </c>
      <c r="AY571" s="53">
        <f>+SUM(AM571:INDEX(AM571:AX571,1,Settings!$C$4))</f>
        <v>0</v>
      </c>
      <c r="AZ571" s="53">
        <f t="shared" si="284"/>
        <v>0</v>
      </c>
      <c r="BA571" s="53"/>
      <c r="BB571" s="53">
        <f t="shared" si="267"/>
        <v>0</v>
      </c>
      <c r="BC571" s="53">
        <f t="shared" si="268"/>
        <v>0</v>
      </c>
      <c r="BD571" s="53">
        <f t="shared" si="269"/>
        <v>0</v>
      </c>
      <c r="BE571" s="53">
        <f t="shared" si="270"/>
        <v>0</v>
      </c>
      <c r="BF571" s="53">
        <f t="shared" si="271"/>
        <v>0</v>
      </c>
      <c r="BG571" s="53">
        <f t="shared" si="272"/>
        <v>0</v>
      </c>
      <c r="BH571" s="53">
        <f t="shared" si="273"/>
        <v>0</v>
      </c>
      <c r="BI571" s="53">
        <f t="shared" si="274"/>
        <v>0</v>
      </c>
      <c r="BJ571" s="53">
        <f t="shared" si="275"/>
        <v>0</v>
      </c>
      <c r="BK571" s="53">
        <f t="shared" si="276"/>
        <v>0</v>
      </c>
      <c r="BL571" s="53">
        <f t="shared" si="277"/>
        <v>0</v>
      </c>
      <c r="BM571" s="53">
        <f t="shared" si="278"/>
        <v>0</v>
      </c>
      <c r="BN571" s="53">
        <f t="shared" si="281"/>
        <v>0</v>
      </c>
      <c r="BO571" s="53"/>
      <c r="BP571" s="53">
        <f t="shared" si="279"/>
        <v>0</v>
      </c>
      <c r="BQ571" s="53"/>
      <c r="BR571" s="53">
        <f t="shared" si="280"/>
        <v>0</v>
      </c>
    </row>
    <row r="572" spans="1:70" x14ac:dyDescent="0.2">
      <c r="A572" s="6">
        <v>8605</v>
      </c>
      <c r="B572" s="6" t="str">
        <f>+VLOOKUP(A572,masterfile!B:C,2,FALSE)</f>
        <v>Sonst. Erträge betriebl. und regelmäßig</v>
      </c>
      <c r="D572" s="53">
        <f>+SUMIF('[1]2017'!$A:$A,$A572,'[1]2017'!$C:$C)-SUMIF('[1]2017'!$E:$E,$A572,'[1]2017'!$G:$G)</f>
        <v>0</v>
      </c>
      <c r="E572" s="53">
        <f>+SUMIF('[1]2018'!$A:$A,$A572,'[1]2018'!$C:$C)-SUMIF('[1]2018'!$E:$E,$A572,'[1]2018'!$G:$G)</f>
        <v>0</v>
      </c>
      <c r="F572" s="53">
        <f>+SUMIF('[1]2019'!$A:$A,$A572,'[1]2019'!$C:$C)-SUMIF('[1]2019'!$E:$E,$A572,'[1]2019'!$G:$G)</f>
        <v>0</v>
      </c>
      <c r="G572" s="53">
        <f>+SUMIF('[1]2020'!$A:$A,$A572,'[1]2020'!$C:$C)-SUMIF('[1]2020'!$E:$E,$A572,'[1]2020'!$G:$G)</f>
        <v>0</v>
      </c>
      <c r="H572" s="53"/>
      <c r="I572" s="53">
        <f>+(+SUMIF('[1]2021'!$A:$A,$A572,'[1]2021'!$C:$C)-SUMIF('[1]2021'!$E:$E,$A572,'[1]2021'!$G:$G))/12</f>
        <v>0</v>
      </c>
      <c r="J572" s="53">
        <f>+(+SUMIF('[1]2021'!$A:$A,$A572,'[1]2021'!$C:$C)-SUMIF('[1]2021'!$E:$E,$A572,'[1]2021'!$G:$G))/12</f>
        <v>0</v>
      </c>
      <c r="K572" s="53">
        <f>+(+SUMIF('[1]2021'!$A:$A,$A572,'[1]2021'!$C:$C)-SUMIF('[1]2021'!$E:$E,$A572,'[1]2021'!$G:$G))/12</f>
        <v>0</v>
      </c>
      <c r="L572" s="53">
        <f>+(+SUMIF('[1]2021'!$A:$A,$A572,'[1]2021'!$C:$C)-SUMIF('[1]2021'!$E:$E,$A572,'[1]2021'!$G:$G))/12</f>
        <v>0</v>
      </c>
      <c r="M572" s="53">
        <f>+(+SUMIF('[1]2021'!$A:$A,$A572,'[1]2021'!$C:$C)-SUMIF('[1]2021'!$E:$E,$A572,'[1]2021'!$G:$G))/12</f>
        <v>0</v>
      </c>
      <c r="N572" s="53">
        <f>+(+SUMIF('[1]2021'!$A:$A,$A572,'[1]2021'!$C:$C)-SUMIF('[1]2021'!$E:$E,$A572,'[1]2021'!$G:$G))/12</f>
        <v>0</v>
      </c>
      <c r="O572" s="53">
        <f>+(+SUMIF('[1]2021'!$A:$A,$A572,'[1]2021'!$C:$C)-SUMIF('[1]2021'!$E:$E,$A572,'[1]2021'!$G:$G))/12</f>
        <v>0</v>
      </c>
      <c r="P572" s="53">
        <f>+(+SUMIF('[1]2021'!$A:$A,$A572,'[1]2021'!$C:$C)-SUMIF('[1]2021'!$E:$E,$A572,'[1]2021'!$G:$G))/12</f>
        <v>0</v>
      </c>
      <c r="Q572" s="53">
        <f>+(+SUMIF('[1]2021'!$A:$A,$A572,'[1]2021'!$C:$C)-SUMIF('[1]2021'!$E:$E,$A572,'[1]2021'!$G:$G))/12</f>
        <v>0</v>
      </c>
      <c r="R572" s="53">
        <f>+(+SUMIF('[1]2021'!$A:$A,$A572,'[1]2021'!$C:$C)-SUMIF('[1]2021'!$E:$E,$A572,'[1]2021'!$G:$G))/12</f>
        <v>0</v>
      </c>
      <c r="S572" s="53">
        <f>+(+SUMIF('[1]2021'!$A:$A,$A572,'[1]2021'!$C:$C)-SUMIF('[1]2021'!$E:$E,$A572,'[1]2021'!$G:$G))/12</f>
        <v>0</v>
      </c>
      <c r="T572" s="53">
        <f>+(+SUMIF('[1]2021'!$A:$A,$A572,'[1]2021'!$C:$C)-SUMIF('[1]2021'!$E:$E,$A572,'[1]2021'!$G:$G))/12</f>
        <v>0</v>
      </c>
      <c r="U572" s="53">
        <f>+SUM(I572:INDEX(I572:T572,1,Settings!$C$4))</f>
        <v>0</v>
      </c>
      <c r="V572" s="53">
        <f t="shared" si="282"/>
        <v>0</v>
      </c>
      <c r="W572" s="53"/>
      <c r="X572" s="53">
        <f>+SUMIFS(postings!$T:$T,postings!$C:$C,'pl-data'!X$2,postings!$D:$D,'pl-data'!X$3,postings!$I:$I,'pl-data'!$A572)-SUMIFS(postings!$W:$W,postings!$C:$C,'pl-data'!X$2,postings!$D:$D,'pl-data'!X$3,postings!$M:$M,'pl-data'!$A572)</f>
        <v>0</v>
      </c>
      <c r="Y572" s="53">
        <f>+SUMIFS(postings!$T:$T,postings!$C:$C,'pl-data'!Y$2,postings!$D:$D,'pl-data'!Y$3,postings!$I:$I,'pl-data'!$A572)-SUMIFS(postings!$W:$W,postings!$C:$C,'pl-data'!Y$2,postings!$D:$D,'pl-data'!Y$3,postings!$M:$M,'pl-data'!$A572)</f>
        <v>0</v>
      </c>
      <c r="Z572" s="53">
        <f>+SUMIFS(postings!$T:$T,postings!$C:$C,'pl-data'!Z$2,postings!$D:$D,'pl-data'!Z$3,postings!$I:$I,'pl-data'!$A572)-SUMIFS(postings!$W:$W,postings!$C:$C,'pl-data'!Z$2,postings!$D:$D,'pl-data'!Z$3,postings!$M:$M,'pl-data'!$A572)</f>
        <v>0</v>
      </c>
      <c r="AA572" s="53">
        <f>+SUMIFS(postings!$T:$T,postings!$C:$C,'pl-data'!AA$2,postings!$D:$D,'pl-data'!AA$3,postings!$I:$I,'pl-data'!$A572)-SUMIFS(postings!$W:$W,postings!$C:$C,'pl-data'!AA$2,postings!$D:$D,'pl-data'!AA$3,postings!$M:$M,'pl-data'!$A572)</f>
        <v>0</v>
      </c>
      <c r="AB572" s="53">
        <f>+SUMIFS(postings!$T:$T,postings!$C:$C,'pl-data'!AB$2,postings!$D:$D,'pl-data'!AB$3,postings!$I:$I,'pl-data'!$A572)-SUMIFS(postings!$W:$W,postings!$C:$C,'pl-data'!AB$2,postings!$D:$D,'pl-data'!AB$3,postings!$M:$M,'pl-data'!$A572)</f>
        <v>0</v>
      </c>
      <c r="AC572" s="53">
        <f>+SUMIFS(postings!$T:$T,postings!$C:$C,'pl-data'!AC$2,postings!$D:$D,'pl-data'!AC$3,postings!$I:$I,'pl-data'!$A572)-SUMIFS(postings!$W:$W,postings!$C:$C,'pl-data'!AC$2,postings!$D:$D,'pl-data'!AC$3,postings!$M:$M,'pl-data'!$A572)</f>
        <v>0</v>
      </c>
      <c r="AD572" s="53">
        <f>+SUMIFS(postings!$T:$T,postings!$C:$C,'pl-data'!AD$2,postings!$D:$D,'pl-data'!AD$3,postings!$I:$I,'pl-data'!$A572)-SUMIFS(postings!$W:$W,postings!$C:$C,'pl-data'!AD$2,postings!$D:$D,'pl-data'!AD$3,postings!$M:$M,'pl-data'!$A572)</f>
        <v>0</v>
      </c>
      <c r="AE572" s="53">
        <f>+SUMIFS(postings!$T:$T,postings!$C:$C,'pl-data'!AE$2,postings!$D:$D,'pl-data'!AE$3,postings!$I:$I,'pl-data'!$A572)-SUMIFS(postings!$W:$W,postings!$C:$C,'pl-data'!AE$2,postings!$D:$D,'pl-data'!AE$3,postings!$M:$M,'pl-data'!$A572)</f>
        <v>0</v>
      </c>
      <c r="AF572" s="53">
        <f>+SUMIFS(postings!$T:$T,postings!$C:$C,'pl-data'!AF$2,postings!$D:$D,'pl-data'!AF$3,postings!$I:$I,'pl-data'!$A572)-SUMIFS(postings!$W:$W,postings!$C:$C,'pl-data'!AF$2,postings!$D:$D,'pl-data'!AF$3,postings!$M:$M,'pl-data'!$A572)</f>
        <v>0</v>
      </c>
      <c r="AG572" s="53">
        <f>+SUMIFS(postings!$T:$T,postings!$C:$C,'pl-data'!AG$2,postings!$D:$D,'pl-data'!AG$3,postings!$I:$I,'pl-data'!$A572)-SUMIFS(postings!$W:$W,postings!$C:$C,'pl-data'!AG$2,postings!$D:$D,'pl-data'!AG$3,postings!$M:$M,'pl-data'!$A572)</f>
        <v>0</v>
      </c>
      <c r="AH572" s="53">
        <f>+SUMIFS(postings!$T:$T,postings!$C:$C,'pl-data'!AH$2,postings!$D:$D,'pl-data'!AH$3,postings!$I:$I,'pl-data'!$A572)-SUMIFS(postings!$W:$W,postings!$C:$C,'pl-data'!AH$2,postings!$D:$D,'pl-data'!AH$3,postings!$M:$M,'pl-data'!$A572)</f>
        <v>0</v>
      </c>
      <c r="AI572" s="53">
        <f>+SUMIFS(postings!$T:$T,postings!$C:$C,'pl-data'!AI$2,postings!$D:$D,'pl-data'!AI$3,postings!$I:$I,'pl-data'!$A572)-SUMIFS(postings!$W:$W,postings!$C:$C,'pl-data'!AI$2,postings!$D:$D,'pl-data'!AI$3,postings!$M:$M,'pl-data'!$A572)</f>
        <v>0</v>
      </c>
      <c r="AJ572" s="53">
        <f>+SUM(X572:INDEX(X572:AI572,1,Settings!$C$4))</f>
        <v>0</v>
      </c>
      <c r="AK572" s="53">
        <f t="shared" si="283"/>
        <v>0</v>
      </c>
      <c r="AL572" s="53"/>
      <c r="AM572" s="53">
        <f t="shared" si="285"/>
        <v>0</v>
      </c>
      <c r="AN572" s="53">
        <f t="shared" si="286"/>
        <v>0</v>
      </c>
      <c r="AO572" s="53">
        <f t="shared" si="287"/>
        <v>0</v>
      </c>
      <c r="AP572" s="53">
        <f t="shared" si="288"/>
        <v>0</v>
      </c>
      <c r="AQ572" s="53">
        <f t="shared" si="289"/>
        <v>0</v>
      </c>
      <c r="AR572" s="53">
        <f t="shared" si="290"/>
        <v>0</v>
      </c>
      <c r="AS572" s="53">
        <f t="shared" si="291"/>
        <v>0</v>
      </c>
      <c r="AT572" s="53">
        <f t="shared" si="292"/>
        <v>0</v>
      </c>
      <c r="AU572" s="53">
        <f t="shared" si="293"/>
        <v>0</v>
      </c>
      <c r="AV572" s="53">
        <f t="shared" si="294"/>
        <v>0</v>
      </c>
      <c r="AW572" s="53">
        <f t="shared" si="295"/>
        <v>0</v>
      </c>
      <c r="AX572" s="53">
        <f t="shared" si="296"/>
        <v>0</v>
      </c>
      <c r="AY572" s="53">
        <f>+SUM(AM572:INDEX(AM572:AX572,1,Settings!$C$4))</f>
        <v>0</v>
      </c>
      <c r="AZ572" s="53">
        <f t="shared" si="284"/>
        <v>0</v>
      </c>
      <c r="BA572" s="53"/>
      <c r="BB572" s="53">
        <f t="shared" si="267"/>
        <v>0</v>
      </c>
      <c r="BC572" s="53">
        <f t="shared" si="268"/>
        <v>0</v>
      </c>
      <c r="BD572" s="53">
        <f t="shared" si="269"/>
        <v>0</v>
      </c>
      <c r="BE572" s="53">
        <f t="shared" si="270"/>
        <v>0</v>
      </c>
      <c r="BF572" s="53">
        <f t="shared" si="271"/>
        <v>0</v>
      </c>
      <c r="BG572" s="53">
        <f t="shared" si="272"/>
        <v>0</v>
      </c>
      <c r="BH572" s="53">
        <f t="shared" si="273"/>
        <v>0</v>
      </c>
      <c r="BI572" s="53">
        <f t="shared" si="274"/>
        <v>0</v>
      </c>
      <c r="BJ572" s="53">
        <f t="shared" si="275"/>
        <v>0</v>
      </c>
      <c r="BK572" s="53">
        <f t="shared" si="276"/>
        <v>0</v>
      </c>
      <c r="BL572" s="53">
        <f t="shared" si="277"/>
        <v>0</v>
      </c>
      <c r="BM572" s="53">
        <f t="shared" si="278"/>
        <v>0</v>
      </c>
      <c r="BN572" s="53">
        <f t="shared" si="281"/>
        <v>0</v>
      </c>
      <c r="BO572" s="53"/>
      <c r="BP572" s="53">
        <f t="shared" si="279"/>
        <v>0</v>
      </c>
      <c r="BQ572" s="53"/>
      <c r="BR572" s="53">
        <f t="shared" si="280"/>
        <v>0</v>
      </c>
    </row>
    <row r="573" spans="1:70" x14ac:dyDescent="0.2">
      <c r="A573" s="6">
        <v>8606</v>
      </c>
      <c r="B573" s="6" t="str">
        <f>+VLOOKUP(A573,masterfile!B:C,2,FALSE)</f>
        <v>Sonstige betriebliche Erträge verbUN</v>
      </c>
      <c r="D573" s="53">
        <f>+SUMIF('[1]2017'!$A:$A,$A573,'[1]2017'!$C:$C)-SUMIF('[1]2017'!$E:$E,$A573,'[1]2017'!$G:$G)</f>
        <v>0</v>
      </c>
      <c r="E573" s="53">
        <f>+SUMIF('[1]2018'!$A:$A,$A573,'[1]2018'!$C:$C)-SUMIF('[1]2018'!$E:$E,$A573,'[1]2018'!$G:$G)</f>
        <v>0</v>
      </c>
      <c r="F573" s="53">
        <f>+SUMIF('[1]2019'!$A:$A,$A573,'[1]2019'!$C:$C)-SUMIF('[1]2019'!$E:$E,$A573,'[1]2019'!$G:$G)</f>
        <v>0</v>
      </c>
      <c r="G573" s="53">
        <f>+SUMIF('[1]2020'!$A:$A,$A573,'[1]2020'!$C:$C)-SUMIF('[1]2020'!$E:$E,$A573,'[1]2020'!$G:$G)</f>
        <v>0</v>
      </c>
      <c r="H573" s="53"/>
      <c r="I573" s="53">
        <f>+(+SUMIF('[1]2021'!$A:$A,$A573,'[1]2021'!$C:$C)-SUMIF('[1]2021'!$E:$E,$A573,'[1]2021'!$G:$G))/12</f>
        <v>0</v>
      </c>
      <c r="J573" s="53">
        <f>+(+SUMIF('[1]2021'!$A:$A,$A573,'[1]2021'!$C:$C)-SUMIF('[1]2021'!$E:$E,$A573,'[1]2021'!$G:$G))/12</f>
        <v>0</v>
      </c>
      <c r="K573" s="53">
        <f>+(+SUMIF('[1]2021'!$A:$A,$A573,'[1]2021'!$C:$C)-SUMIF('[1]2021'!$E:$E,$A573,'[1]2021'!$G:$G))/12</f>
        <v>0</v>
      </c>
      <c r="L573" s="53">
        <f>+(+SUMIF('[1]2021'!$A:$A,$A573,'[1]2021'!$C:$C)-SUMIF('[1]2021'!$E:$E,$A573,'[1]2021'!$G:$G))/12</f>
        <v>0</v>
      </c>
      <c r="M573" s="53">
        <f>+(+SUMIF('[1]2021'!$A:$A,$A573,'[1]2021'!$C:$C)-SUMIF('[1]2021'!$E:$E,$A573,'[1]2021'!$G:$G))/12</f>
        <v>0</v>
      </c>
      <c r="N573" s="53">
        <f>+(+SUMIF('[1]2021'!$A:$A,$A573,'[1]2021'!$C:$C)-SUMIF('[1]2021'!$E:$E,$A573,'[1]2021'!$G:$G))/12</f>
        <v>0</v>
      </c>
      <c r="O573" s="53">
        <f>+(+SUMIF('[1]2021'!$A:$A,$A573,'[1]2021'!$C:$C)-SUMIF('[1]2021'!$E:$E,$A573,'[1]2021'!$G:$G))/12</f>
        <v>0</v>
      </c>
      <c r="P573" s="53">
        <f>+(+SUMIF('[1]2021'!$A:$A,$A573,'[1]2021'!$C:$C)-SUMIF('[1]2021'!$E:$E,$A573,'[1]2021'!$G:$G))/12</f>
        <v>0</v>
      </c>
      <c r="Q573" s="53">
        <f>+(+SUMIF('[1]2021'!$A:$A,$A573,'[1]2021'!$C:$C)-SUMIF('[1]2021'!$E:$E,$A573,'[1]2021'!$G:$G))/12</f>
        <v>0</v>
      </c>
      <c r="R573" s="53">
        <f>+(+SUMIF('[1]2021'!$A:$A,$A573,'[1]2021'!$C:$C)-SUMIF('[1]2021'!$E:$E,$A573,'[1]2021'!$G:$G))/12</f>
        <v>0</v>
      </c>
      <c r="S573" s="53">
        <f>+(+SUMIF('[1]2021'!$A:$A,$A573,'[1]2021'!$C:$C)-SUMIF('[1]2021'!$E:$E,$A573,'[1]2021'!$G:$G))/12</f>
        <v>0</v>
      </c>
      <c r="T573" s="53">
        <f>+(+SUMIF('[1]2021'!$A:$A,$A573,'[1]2021'!$C:$C)-SUMIF('[1]2021'!$E:$E,$A573,'[1]2021'!$G:$G))/12</f>
        <v>0</v>
      </c>
      <c r="U573" s="53">
        <f>+SUM(I573:INDEX(I573:T573,1,Settings!$C$4))</f>
        <v>0</v>
      </c>
      <c r="V573" s="53">
        <f t="shared" si="282"/>
        <v>0</v>
      </c>
      <c r="W573" s="53"/>
      <c r="X573" s="53">
        <f>+SUMIFS(postings!$T:$T,postings!$C:$C,'pl-data'!X$2,postings!$D:$D,'pl-data'!X$3,postings!$I:$I,'pl-data'!$A573)-SUMIFS(postings!$W:$W,postings!$C:$C,'pl-data'!X$2,postings!$D:$D,'pl-data'!X$3,postings!$M:$M,'pl-data'!$A573)</f>
        <v>0</v>
      </c>
      <c r="Y573" s="53">
        <f>+SUMIFS(postings!$T:$T,postings!$C:$C,'pl-data'!Y$2,postings!$D:$D,'pl-data'!Y$3,postings!$I:$I,'pl-data'!$A573)-SUMIFS(postings!$W:$W,postings!$C:$C,'pl-data'!Y$2,postings!$D:$D,'pl-data'!Y$3,postings!$M:$M,'pl-data'!$A573)</f>
        <v>0</v>
      </c>
      <c r="Z573" s="53">
        <f>+SUMIFS(postings!$T:$T,postings!$C:$C,'pl-data'!Z$2,postings!$D:$D,'pl-data'!Z$3,postings!$I:$I,'pl-data'!$A573)-SUMIFS(postings!$W:$W,postings!$C:$C,'pl-data'!Z$2,postings!$D:$D,'pl-data'!Z$3,postings!$M:$M,'pl-data'!$A573)</f>
        <v>0</v>
      </c>
      <c r="AA573" s="53">
        <f>+SUMIFS(postings!$T:$T,postings!$C:$C,'pl-data'!AA$2,postings!$D:$D,'pl-data'!AA$3,postings!$I:$I,'pl-data'!$A573)-SUMIFS(postings!$W:$W,postings!$C:$C,'pl-data'!AA$2,postings!$D:$D,'pl-data'!AA$3,postings!$M:$M,'pl-data'!$A573)</f>
        <v>0</v>
      </c>
      <c r="AB573" s="53">
        <f>+SUMIFS(postings!$T:$T,postings!$C:$C,'pl-data'!AB$2,postings!$D:$D,'pl-data'!AB$3,postings!$I:$I,'pl-data'!$A573)-SUMIFS(postings!$W:$W,postings!$C:$C,'pl-data'!AB$2,postings!$D:$D,'pl-data'!AB$3,postings!$M:$M,'pl-data'!$A573)</f>
        <v>0</v>
      </c>
      <c r="AC573" s="53">
        <f>+SUMIFS(postings!$T:$T,postings!$C:$C,'pl-data'!AC$2,postings!$D:$D,'pl-data'!AC$3,postings!$I:$I,'pl-data'!$A573)-SUMIFS(postings!$W:$W,postings!$C:$C,'pl-data'!AC$2,postings!$D:$D,'pl-data'!AC$3,postings!$M:$M,'pl-data'!$A573)</f>
        <v>0</v>
      </c>
      <c r="AD573" s="53">
        <f>+SUMIFS(postings!$T:$T,postings!$C:$C,'pl-data'!AD$2,postings!$D:$D,'pl-data'!AD$3,postings!$I:$I,'pl-data'!$A573)-SUMIFS(postings!$W:$W,postings!$C:$C,'pl-data'!AD$2,postings!$D:$D,'pl-data'!AD$3,postings!$M:$M,'pl-data'!$A573)</f>
        <v>0</v>
      </c>
      <c r="AE573" s="53">
        <f>+SUMIFS(postings!$T:$T,postings!$C:$C,'pl-data'!AE$2,postings!$D:$D,'pl-data'!AE$3,postings!$I:$I,'pl-data'!$A573)-SUMIFS(postings!$W:$W,postings!$C:$C,'pl-data'!AE$2,postings!$D:$D,'pl-data'!AE$3,postings!$M:$M,'pl-data'!$A573)</f>
        <v>0</v>
      </c>
      <c r="AF573" s="53">
        <f>+SUMIFS(postings!$T:$T,postings!$C:$C,'pl-data'!AF$2,postings!$D:$D,'pl-data'!AF$3,postings!$I:$I,'pl-data'!$A573)-SUMIFS(postings!$W:$W,postings!$C:$C,'pl-data'!AF$2,postings!$D:$D,'pl-data'!AF$3,postings!$M:$M,'pl-data'!$A573)</f>
        <v>0</v>
      </c>
      <c r="AG573" s="53">
        <f>+SUMIFS(postings!$T:$T,postings!$C:$C,'pl-data'!AG$2,postings!$D:$D,'pl-data'!AG$3,postings!$I:$I,'pl-data'!$A573)-SUMIFS(postings!$W:$W,postings!$C:$C,'pl-data'!AG$2,postings!$D:$D,'pl-data'!AG$3,postings!$M:$M,'pl-data'!$A573)</f>
        <v>0</v>
      </c>
      <c r="AH573" s="53">
        <f>+SUMIFS(postings!$T:$T,postings!$C:$C,'pl-data'!AH$2,postings!$D:$D,'pl-data'!AH$3,postings!$I:$I,'pl-data'!$A573)-SUMIFS(postings!$W:$W,postings!$C:$C,'pl-data'!AH$2,postings!$D:$D,'pl-data'!AH$3,postings!$M:$M,'pl-data'!$A573)</f>
        <v>0</v>
      </c>
      <c r="AI573" s="53">
        <f>+SUMIFS(postings!$T:$T,postings!$C:$C,'pl-data'!AI$2,postings!$D:$D,'pl-data'!AI$3,postings!$I:$I,'pl-data'!$A573)-SUMIFS(postings!$W:$W,postings!$C:$C,'pl-data'!AI$2,postings!$D:$D,'pl-data'!AI$3,postings!$M:$M,'pl-data'!$A573)</f>
        <v>0</v>
      </c>
      <c r="AJ573" s="53">
        <f>+SUM(X573:INDEX(X573:AI573,1,Settings!$C$4))</f>
        <v>0</v>
      </c>
      <c r="AK573" s="53">
        <f t="shared" si="283"/>
        <v>0</v>
      </c>
      <c r="AL573" s="53"/>
      <c r="AM573" s="53">
        <f t="shared" si="285"/>
        <v>0</v>
      </c>
      <c r="AN573" s="53">
        <f t="shared" si="286"/>
        <v>0</v>
      </c>
      <c r="AO573" s="53">
        <f t="shared" si="287"/>
        <v>0</v>
      </c>
      <c r="AP573" s="53">
        <f t="shared" si="288"/>
        <v>0</v>
      </c>
      <c r="AQ573" s="53">
        <f t="shared" si="289"/>
        <v>0</v>
      </c>
      <c r="AR573" s="53">
        <f t="shared" si="290"/>
        <v>0</v>
      </c>
      <c r="AS573" s="53">
        <f t="shared" si="291"/>
        <v>0</v>
      </c>
      <c r="AT573" s="53">
        <f t="shared" si="292"/>
        <v>0</v>
      </c>
      <c r="AU573" s="53">
        <f t="shared" si="293"/>
        <v>0</v>
      </c>
      <c r="AV573" s="53">
        <f t="shared" si="294"/>
        <v>0</v>
      </c>
      <c r="AW573" s="53">
        <f t="shared" si="295"/>
        <v>0</v>
      </c>
      <c r="AX573" s="53">
        <f t="shared" si="296"/>
        <v>0</v>
      </c>
      <c r="AY573" s="53">
        <f>+SUM(AM573:INDEX(AM573:AX573,1,Settings!$C$4))</f>
        <v>0</v>
      </c>
      <c r="AZ573" s="53">
        <f t="shared" si="284"/>
        <v>0</v>
      </c>
      <c r="BA573" s="53"/>
      <c r="BB573" s="53">
        <f t="shared" si="267"/>
        <v>0</v>
      </c>
      <c r="BC573" s="53">
        <f t="shared" si="268"/>
        <v>0</v>
      </c>
      <c r="BD573" s="53">
        <f t="shared" si="269"/>
        <v>0</v>
      </c>
      <c r="BE573" s="53">
        <f t="shared" si="270"/>
        <v>0</v>
      </c>
      <c r="BF573" s="53">
        <f t="shared" si="271"/>
        <v>0</v>
      </c>
      <c r="BG573" s="53">
        <f t="shared" si="272"/>
        <v>0</v>
      </c>
      <c r="BH573" s="53">
        <f t="shared" si="273"/>
        <v>0</v>
      </c>
      <c r="BI573" s="53">
        <f t="shared" si="274"/>
        <v>0</v>
      </c>
      <c r="BJ573" s="53">
        <f t="shared" si="275"/>
        <v>0</v>
      </c>
      <c r="BK573" s="53">
        <f t="shared" si="276"/>
        <v>0</v>
      </c>
      <c r="BL573" s="53">
        <f t="shared" si="277"/>
        <v>0</v>
      </c>
      <c r="BM573" s="53">
        <f t="shared" si="278"/>
        <v>0</v>
      </c>
      <c r="BN573" s="53">
        <f t="shared" si="281"/>
        <v>0</v>
      </c>
      <c r="BO573" s="53"/>
      <c r="BP573" s="53">
        <f t="shared" si="279"/>
        <v>0</v>
      </c>
      <c r="BQ573" s="53"/>
      <c r="BR573" s="53">
        <f t="shared" si="280"/>
        <v>0</v>
      </c>
    </row>
    <row r="574" spans="1:70" x14ac:dyDescent="0.2">
      <c r="A574" s="6">
        <v>8607</v>
      </c>
      <c r="B574" s="6" t="str">
        <f>+VLOOKUP(A574,masterfile!B:C,2,FALSE)</f>
        <v>Andere Nebenerlöse</v>
      </c>
      <c r="D574" s="53">
        <f>+SUMIF('[1]2017'!$A:$A,$A574,'[1]2017'!$C:$C)-SUMIF('[1]2017'!$E:$E,$A574,'[1]2017'!$G:$G)</f>
        <v>0</v>
      </c>
      <c r="E574" s="53">
        <f>+SUMIF('[1]2018'!$A:$A,$A574,'[1]2018'!$C:$C)-SUMIF('[1]2018'!$E:$E,$A574,'[1]2018'!$G:$G)</f>
        <v>0</v>
      </c>
      <c r="F574" s="53">
        <f>+SUMIF('[1]2019'!$A:$A,$A574,'[1]2019'!$C:$C)-SUMIF('[1]2019'!$E:$E,$A574,'[1]2019'!$G:$G)</f>
        <v>0</v>
      </c>
      <c r="G574" s="53">
        <f>+SUMIF('[1]2020'!$A:$A,$A574,'[1]2020'!$C:$C)-SUMIF('[1]2020'!$E:$E,$A574,'[1]2020'!$G:$G)</f>
        <v>0</v>
      </c>
      <c r="H574" s="53"/>
      <c r="I574" s="53">
        <f>+(+SUMIF('[1]2021'!$A:$A,$A574,'[1]2021'!$C:$C)-SUMIF('[1]2021'!$E:$E,$A574,'[1]2021'!$G:$G))/12</f>
        <v>0</v>
      </c>
      <c r="J574" s="53">
        <f>+(+SUMIF('[1]2021'!$A:$A,$A574,'[1]2021'!$C:$C)-SUMIF('[1]2021'!$E:$E,$A574,'[1]2021'!$G:$G))/12</f>
        <v>0</v>
      </c>
      <c r="K574" s="53">
        <f>+(+SUMIF('[1]2021'!$A:$A,$A574,'[1]2021'!$C:$C)-SUMIF('[1]2021'!$E:$E,$A574,'[1]2021'!$G:$G))/12</f>
        <v>0</v>
      </c>
      <c r="L574" s="53">
        <f>+(+SUMIF('[1]2021'!$A:$A,$A574,'[1]2021'!$C:$C)-SUMIF('[1]2021'!$E:$E,$A574,'[1]2021'!$G:$G))/12</f>
        <v>0</v>
      </c>
      <c r="M574" s="53">
        <f>+(+SUMIF('[1]2021'!$A:$A,$A574,'[1]2021'!$C:$C)-SUMIF('[1]2021'!$E:$E,$A574,'[1]2021'!$G:$G))/12</f>
        <v>0</v>
      </c>
      <c r="N574" s="53">
        <f>+(+SUMIF('[1]2021'!$A:$A,$A574,'[1]2021'!$C:$C)-SUMIF('[1]2021'!$E:$E,$A574,'[1]2021'!$G:$G))/12</f>
        <v>0</v>
      </c>
      <c r="O574" s="53">
        <f>+(+SUMIF('[1]2021'!$A:$A,$A574,'[1]2021'!$C:$C)-SUMIF('[1]2021'!$E:$E,$A574,'[1]2021'!$G:$G))/12</f>
        <v>0</v>
      </c>
      <c r="P574" s="53">
        <f>+(+SUMIF('[1]2021'!$A:$A,$A574,'[1]2021'!$C:$C)-SUMIF('[1]2021'!$E:$E,$A574,'[1]2021'!$G:$G))/12</f>
        <v>0</v>
      </c>
      <c r="Q574" s="53">
        <f>+(+SUMIF('[1]2021'!$A:$A,$A574,'[1]2021'!$C:$C)-SUMIF('[1]2021'!$E:$E,$A574,'[1]2021'!$G:$G))/12</f>
        <v>0</v>
      </c>
      <c r="R574" s="53">
        <f>+(+SUMIF('[1]2021'!$A:$A,$A574,'[1]2021'!$C:$C)-SUMIF('[1]2021'!$E:$E,$A574,'[1]2021'!$G:$G))/12</f>
        <v>0</v>
      </c>
      <c r="S574" s="53">
        <f>+(+SUMIF('[1]2021'!$A:$A,$A574,'[1]2021'!$C:$C)-SUMIF('[1]2021'!$E:$E,$A574,'[1]2021'!$G:$G))/12</f>
        <v>0</v>
      </c>
      <c r="T574" s="53">
        <f>+(+SUMIF('[1]2021'!$A:$A,$A574,'[1]2021'!$C:$C)-SUMIF('[1]2021'!$E:$E,$A574,'[1]2021'!$G:$G))/12</f>
        <v>0</v>
      </c>
      <c r="U574" s="53">
        <f>+SUM(I574:INDEX(I574:T574,1,Settings!$C$4))</f>
        <v>0</v>
      </c>
      <c r="V574" s="53">
        <f t="shared" si="282"/>
        <v>0</v>
      </c>
      <c r="W574" s="53"/>
      <c r="X574" s="53">
        <f>+SUMIFS(postings!$T:$T,postings!$C:$C,'pl-data'!X$2,postings!$D:$D,'pl-data'!X$3,postings!$I:$I,'pl-data'!$A574)-SUMIFS(postings!$W:$W,postings!$C:$C,'pl-data'!X$2,postings!$D:$D,'pl-data'!X$3,postings!$M:$M,'pl-data'!$A574)</f>
        <v>0</v>
      </c>
      <c r="Y574" s="53">
        <f>+SUMIFS(postings!$T:$T,postings!$C:$C,'pl-data'!Y$2,postings!$D:$D,'pl-data'!Y$3,postings!$I:$I,'pl-data'!$A574)-SUMIFS(postings!$W:$W,postings!$C:$C,'pl-data'!Y$2,postings!$D:$D,'pl-data'!Y$3,postings!$M:$M,'pl-data'!$A574)</f>
        <v>0</v>
      </c>
      <c r="Z574" s="53">
        <f>+SUMIFS(postings!$T:$T,postings!$C:$C,'pl-data'!Z$2,postings!$D:$D,'pl-data'!Z$3,postings!$I:$I,'pl-data'!$A574)-SUMIFS(postings!$W:$W,postings!$C:$C,'pl-data'!Z$2,postings!$D:$D,'pl-data'!Z$3,postings!$M:$M,'pl-data'!$A574)</f>
        <v>0</v>
      </c>
      <c r="AA574" s="53">
        <f>+SUMIFS(postings!$T:$T,postings!$C:$C,'pl-data'!AA$2,postings!$D:$D,'pl-data'!AA$3,postings!$I:$I,'pl-data'!$A574)-SUMIFS(postings!$W:$W,postings!$C:$C,'pl-data'!AA$2,postings!$D:$D,'pl-data'!AA$3,postings!$M:$M,'pl-data'!$A574)</f>
        <v>0</v>
      </c>
      <c r="AB574" s="53">
        <f>+SUMIFS(postings!$T:$T,postings!$C:$C,'pl-data'!AB$2,postings!$D:$D,'pl-data'!AB$3,postings!$I:$I,'pl-data'!$A574)-SUMIFS(postings!$W:$W,postings!$C:$C,'pl-data'!AB$2,postings!$D:$D,'pl-data'!AB$3,postings!$M:$M,'pl-data'!$A574)</f>
        <v>0</v>
      </c>
      <c r="AC574" s="53">
        <f>+SUMIFS(postings!$T:$T,postings!$C:$C,'pl-data'!AC$2,postings!$D:$D,'pl-data'!AC$3,postings!$I:$I,'pl-data'!$A574)-SUMIFS(postings!$W:$W,postings!$C:$C,'pl-data'!AC$2,postings!$D:$D,'pl-data'!AC$3,postings!$M:$M,'pl-data'!$A574)</f>
        <v>0</v>
      </c>
      <c r="AD574" s="53">
        <f>+SUMIFS(postings!$T:$T,postings!$C:$C,'pl-data'!AD$2,postings!$D:$D,'pl-data'!AD$3,postings!$I:$I,'pl-data'!$A574)-SUMIFS(postings!$W:$W,postings!$C:$C,'pl-data'!AD$2,postings!$D:$D,'pl-data'!AD$3,postings!$M:$M,'pl-data'!$A574)</f>
        <v>0</v>
      </c>
      <c r="AE574" s="53">
        <f>+SUMIFS(postings!$T:$T,postings!$C:$C,'pl-data'!AE$2,postings!$D:$D,'pl-data'!AE$3,postings!$I:$I,'pl-data'!$A574)-SUMIFS(postings!$W:$W,postings!$C:$C,'pl-data'!AE$2,postings!$D:$D,'pl-data'!AE$3,postings!$M:$M,'pl-data'!$A574)</f>
        <v>0</v>
      </c>
      <c r="AF574" s="53">
        <f>+SUMIFS(postings!$T:$T,postings!$C:$C,'pl-data'!AF$2,postings!$D:$D,'pl-data'!AF$3,postings!$I:$I,'pl-data'!$A574)-SUMIFS(postings!$W:$W,postings!$C:$C,'pl-data'!AF$2,postings!$D:$D,'pl-data'!AF$3,postings!$M:$M,'pl-data'!$A574)</f>
        <v>0</v>
      </c>
      <c r="AG574" s="53">
        <f>+SUMIFS(postings!$T:$T,postings!$C:$C,'pl-data'!AG$2,postings!$D:$D,'pl-data'!AG$3,postings!$I:$I,'pl-data'!$A574)-SUMIFS(postings!$W:$W,postings!$C:$C,'pl-data'!AG$2,postings!$D:$D,'pl-data'!AG$3,postings!$M:$M,'pl-data'!$A574)</f>
        <v>0</v>
      </c>
      <c r="AH574" s="53">
        <f>+SUMIFS(postings!$T:$T,postings!$C:$C,'pl-data'!AH$2,postings!$D:$D,'pl-data'!AH$3,postings!$I:$I,'pl-data'!$A574)-SUMIFS(postings!$W:$W,postings!$C:$C,'pl-data'!AH$2,postings!$D:$D,'pl-data'!AH$3,postings!$M:$M,'pl-data'!$A574)</f>
        <v>0</v>
      </c>
      <c r="AI574" s="53">
        <f>+SUMIFS(postings!$T:$T,postings!$C:$C,'pl-data'!AI$2,postings!$D:$D,'pl-data'!AI$3,postings!$I:$I,'pl-data'!$A574)-SUMIFS(postings!$W:$W,postings!$C:$C,'pl-data'!AI$2,postings!$D:$D,'pl-data'!AI$3,postings!$M:$M,'pl-data'!$A574)</f>
        <v>0</v>
      </c>
      <c r="AJ574" s="53">
        <f>+SUM(X574:INDEX(X574:AI574,1,Settings!$C$4))</f>
        <v>0</v>
      </c>
      <c r="AK574" s="53">
        <f t="shared" si="283"/>
        <v>0</v>
      </c>
      <c r="AL574" s="53"/>
      <c r="AM574" s="53">
        <f t="shared" si="285"/>
        <v>0</v>
      </c>
      <c r="AN574" s="53">
        <f t="shared" si="286"/>
        <v>0</v>
      </c>
      <c r="AO574" s="53">
        <f t="shared" si="287"/>
        <v>0</v>
      </c>
      <c r="AP574" s="53">
        <f t="shared" si="288"/>
        <v>0</v>
      </c>
      <c r="AQ574" s="53">
        <f t="shared" si="289"/>
        <v>0</v>
      </c>
      <c r="AR574" s="53">
        <f t="shared" si="290"/>
        <v>0</v>
      </c>
      <c r="AS574" s="53">
        <f t="shared" si="291"/>
        <v>0</v>
      </c>
      <c r="AT574" s="53">
        <f t="shared" si="292"/>
        <v>0</v>
      </c>
      <c r="AU574" s="53">
        <f t="shared" si="293"/>
        <v>0</v>
      </c>
      <c r="AV574" s="53">
        <f t="shared" si="294"/>
        <v>0</v>
      </c>
      <c r="AW574" s="53">
        <f t="shared" si="295"/>
        <v>0</v>
      </c>
      <c r="AX574" s="53">
        <f t="shared" si="296"/>
        <v>0</v>
      </c>
      <c r="AY574" s="53">
        <f>+SUM(AM574:INDEX(AM574:AX574,1,Settings!$C$4))</f>
        <v>0</v>
      </c>
      <c r="AZ574" s="53">
        <f t="shared" si="284"/>
        <v>0</v>
      </c>
      <c r="BA574" s="53"/>
      <c r="BB574" s="53">
        <f t="shared" si="267"/>
        <v>0</v>
      </c>
      <c r="BC574" s="53">
        <f t="shared" si="268"/>
        <v>0</v>
      </c>
      <c r="BD574" s="53">
        <f t="shared" si="269"/>
        <v>0</v>
      </c>
      <c r="BE574" s="53">
        <f t="shared" si="270"/>
        <v>0</v>
      </c>
      <c r="BF574" s="53">
        <f t="shared" si="271"/>
        <v>0</v>
      </c>
      <c r="BG574" s="53">
        <f t="shared" si="272"/>
        <v>0</v>
      </c>
      <c r="BH574" s="53">
        <f t="shared" si="273"/>
        <v>0</v>
      </c>
      <c r="BI574" s="53">
        <f t="shared" si="274"/>
        <v>0</v>
      </c>
      <c r="BJ574" s="53">
        <f t="shared" si="275"/>
        <v>0</v>
      </c>
      <c r="BK574" s="53">
        <f t="shared" si="276"/>
        <v>0</v>
      </c>
      <c r="BL574" s="53">
        <f t="shared" si="277"/>
        <v>0</v>
      </c>
      <c r="BM574" s="53">
        <f t="shared" si="278"/>
        <v>0</v>
      </c>
      <c r="BN574" s="53">
        <f t="shared" si="281"/>
        <v>0</v>
      </c>
      <c r="BO574" s="53"/>
      <c r="BP574" s="53">
        <f t="shared" si="279"/>
        <v>0</v>
      </c>
      <c r="BQ574" s="53"/>
      <c r="BR574" s="53">
        <f t="shared" si="280"/>
        <v>0</v>
      </c>
    </row>
    <row r="575" spans="1:70" x14ac:dyDescent="0.2">
      <c r="A575" s="6">
        <v>8609</v>
      </c>
      <c r="B575" s="6" t="str">
        <f>+VLOOKUP(A575,masterfile!B:C,2,FALSE)</f>
        <v>Sonstige Erträge stfrei §4 Nr.8 ff.UStG</v>
      </c>
      <c r="D575" s="53">
        <f>+SUMIF('[1]2017'!$A:$A,$A575,'[1]2017'!$C:$C)-SUMIF('[1]2017'!$E:$E,$A575,'[1]2017'!$G:$G)</f>
        <v>0</v>
      </c>
      <c r="E575" s="53">
        <f>+SUMIF('[1]2018'!$A:$A,$A575,'[1]2018'!$C:$C)-SUMIF('[1]2018'!$E:$E,$A575,'[1]2018'!$G:$G)</f>
        <v>0</v>
      </c>
      <c r="F575" s="53">
        <f>+SUMIF('[1]2019'!$A:$A,$A575,'[1]2019'!$C:$C)-SUMIF('[1]2019'!$E:$E,$A575,'[1]2019'!$G:$G)</f>
        <v>0</v>
      </c>
      <c r="G575" s="53">
        <f>+SUMIF('[1]2020'!$A:$A,$A575,'[1]2020'!$C:$C)-SUMIF('[1]2020'!$E:$E,$A575,'[1]2020'!$G:$G)</f>
        <v>0</v>
      </c>
      <c r="H575" s="53"/>
      <c r="I575" s="53">
        <f>+(+SUMIF('[1]2021'!$A:$A,$A575,'[1]2021'!$C:$C)-SUMIF('[1]2021'!$E:$E,$A575,'[1]2021'!$G:$G))/12</f>
        <v>0</v>
      </c>
      <c r="J575" s="53">
        <f>+(+SUMIF('[1]2021'!$A:$A,$A575,'[1]2021'!$C:$C)-SUMIF('[1]2021'!$E:$E,$A575,'[1]2021'!$G:$G))/12</f>
        <v>0</v>
      </c>
      <c r="K575" s="53">
        <f>+(+SUMIF('[1]2021'!$A:$A,$A575,'[1]2021'!$C:$C)-SUMIF('[1]2021'!$E:$E,$A575,'[1]2021'!$G:$G))/12</f>
        <v>0</v>
      </c>
      <c r="L575" s="53">
        <f>+(+SUMIF('[1]2021'!$A:$A,$A575,'[1]2021'!$C:$C)-SUMIF('[1]2021'!$E:$E,$A575,'[1]2021'!$G:$G))/12</f>
        <v>0</v>
      </c>
      <c r="M575" s="53">
        <f>+(+SUMIF('[1]2021'!$A:$A,$A575,'[1]2021'!$C:$C)-SUMIF('[1]2021'!$E:$E,$A575,'[1]2021'!$G:$G))/12</f>
        <v>0</v>
      </c>
      <c r="N575" s="53">
        <f>+(+SUMIF('[1]2021'!$A:$A,$A575,'[1]2021'!$C:$C)-SUMIF('[1]2021'!$E:$E,$A575,'[1]2021'!$G:$G))/12</f>
        <v>0</v>
      </c>
      <c r="O575" s="53">
        <f>+(+SUMIF('[1]2021'!$A:$A,$A575,'[1]2021'!$C:$C)-SUMIF('[1]2021'!$E:$E,$A575,'[1]2021'!$G:$G))/12</f>
        <v>0</v>
      </c>
      <c r="P575" s="53">
        <f>+(+SUMIF('[1]2021'!$A:$A,$A575,'[1]2021'!$C:$C)-SUMIF('[1]2021'!$E:$E,$A575,'[1]2021'!$G:$G))/12</f>
        <v>0</v>
      </c>
      <c r="Q575" s="53">
        <f>+(+SUMIF('[1]2021'!$A:$A,$A575,'[1]2021'!$C:$C)-SUMIF('[1]2021'!$E:$E,$A575,'[1]2021'!$G:$G))/12</f>
        <v>0</v>
      </c>
      <c r="R575" s="53">
        <f>+(+SUMIF('[1]2021'!$A:$A,$A575,'[1]2021'!$C:$C)-SUMIF('[1]2021'!$E:$E,$A575,'[1]2021'!$G:$G))/12</f>
        <v>0</v>
      </c>
      <c r="S575" s="53">
        <f>+(+SUMIF('[1]2021'!$A:$A,$A575,'[1]2021'!$C:$C)-SUMIF('[1]2021'!$E:$E,$A575,'[1]2021'!$G:$G))/12</f>
        <v>0</v>
      </c>
      <c r="T575" s="53">
        <f>+(+SUMIF('[1]2021'!$A:$A,$A575,'[1]2021'!$C:$C)-SUMIF('[1]2021'!$E:$E,$A575,'[1]2021'!$G:$G))/12</f>
        <v>0</v>
      </c>
      <c r="U575" s="53">
        <f>+SUM(I575:INDEX(I575:T575,1,Settings!$C$4))</f>
        <v>0</v>
      </c>
      <c r="V575" s="53">
        <f t="shared" si="282"/>
        <v>0</v>
      </c>
      <c r="W575" s="53"/>
      <c r="X575" s="53">
        <f>+SUMIFS(postings!$T:$T,postings!$C:$C,'pl-data'!X$2,postings!$D:$D,'pl-data'!X$3,postings!$I:$I,'pl-data'!$A575)-SUMIFS(postings!$W:$W,postings!$C:$C,'pl-data'!X$2,postings!$D:$D,'pl-data'!X$3,postings!$M:$M,'pl-data'!$A575)</f>
        <v>0</v>
      </c>
      <c r="Y575" s="53">
        <f>+SUMIFS(postings!$T:$T,postings!$C:$C,'pl-data'!Y$2,postings!$D:$D,'pl-data'!Y$3,postings!$I:$I,'pl-data'!$A575)-SUMIFS(postings!$W:$W,postings!$C:$C,'pl-data'!Y$2,postings!$D:$D,'pl-data'!Y$3,postings!$M:$M,'pl-data'!$A575)</f>
        <v>0</v>
      </c>
      <c r="Z575" s="53">
        <f>+SUMIFS(postings!$T:$T,postings!$C:$C,'pl-data'!Z$2,postings!$D:$D,'pl-data'!Z$3,postings!$I:$I,'pl-data'!$A575)-SUMIFS(postings!$W:$W,postings!$C:$C,'pl-data'!Z$2,postings!$D:$D,'pl-data'!Z$3,postings!$M:$M,'pl-data'!$A575)</f>
        <v>0</v>
      </c>
      <c r="AA575" s="53">
        <f>+SUMIFS(postings!$T:$T,postings!$C:$C,'pl-data'!AA$2,postings!$D:$D,'pl-data'!AA$3,postings!$I:$I,'pl-data'!$A575)-SUMIFS(postings!$W:$W,postings!$C:$C,'pl-data'!AA$2,postings!$D:$D,'pl-data'!AA$3,postings!$M:$M,'pl-data'!$A575)</f>
        <v>0</v>
      </c>
      <c r="AB575" s="53">
        <f>+SUMIFS(postings!$T:$T,postings!$C:$C,'pl-data'!AB$2,postings!$D:$D,'pl-data'!AB$3,postings!$I:$I,'pl-data'!$A575)-SUMIFS(postings!$W:$W,postings!$C:$C,'pl-data'!AB$2,postings!$D:$D,'pl-data'!AB$3,postings!$M:$M,'pl-data'!$A575)</f>
        <v>0</v>
      </c>
      <c r="AC575" s="53">
        <f>+SUMIFS(postings!$T:$T,postings!$C:$C,'pl-data'!AC$2,postings!$D:$D,'pl-data'!AC$3,postings!$I:$I,'pl-data'!$A575)-SUMIFS(postings!$W:$W,postings!$C:$C,'pl-data'!AC$2,postings!$D:$D,'pl-data'!AC$3,postings!$M:$M,'pl-data'!$A575)</f>
        <v>0</v>
      </c>
      <c r="AD575" s="53">
        <f>+SUMIFS(postings!$T:$T,postings!$C:$C,'pl-data'!AD$2,postings!$D:$D,'pl-data'!AD$3,postings!$I:$I,'pl-data'!$A575)-SUMIFS(postings!$W:$W,postings!$C:$C,'pl-data'!AD$2,postings!$D:$D,'pl-data'!AD$3,postings!$M:$M,'pl-data'!$A575)</f>
        <v>0</v>
      </c>
      <c r="AE575" s="53">
        <f>+SUMIFS(postings!$T:$T,postings!$C:$C,'pl-data'!AE$2,postings!$D:$D,'pl-data'!AE$3,postings!$I:$I,'pl-data'!$A575)-SUMIFS(postings!$W:$W,postings!$C:$C,'pl-data'!AE$2,postings!$D:$D,'pl-data'!AE$3,postings!$M:$M,'pl-data'!$A575)</f>
        <v>0</v>
      </c>
      <c r="AF575" s="53">
        <f>+SUMIFS(postings!$T:$T,postings!$C:$C,'pl-data'!AF$2,postings!$D:$D,'pl-data'!AF$3,postings!$I:$I,'pl-data'!$A575)-SUMIFS(postings!$W:$W,postings!$C:$C,'pl-data'!AF$2,postings!$D:$D,'pl-data'!AF$3,postings!$M:$M,'pl-data'!$A575)</f>
        <v>0</v>
      </c>
      <c r="AG575" s="53">
        <f>+SUMIFS(postings!$T:$T,postings!$C:$C,'pl-data'!AG$2,postings!$D:$D,'pl-data'!AG$3,postings!$I:$I,'pl-data'!$A575)-SUMIFS(postings!$W:$W,postings!$C:$C,'pl-data'!AG$2,postings!$D:$D,'pl-data'!AG$3,postings!$M:$M,'pl-data'!$A575)</f>
        <v>0</v>
      </c>
      <c r="AH575" s="53">
        <f>+SUMIFS(postings!$T:$T,postings!$C:$C,'pl-data'!AH$2,postings!$D:$D,'pl-data'!AH$3,postings!$I:$I,'pl-data'!$A575)-SUMIFS(postings!$W:$W,postings!$C:$C,'pl-data'!AH$2,postings!$D:$D,'pl-data'!AH$3,postings!$M:$M,'pl-data'!$A575)</f>
        <v>0</v>
      </c>
      <c r="AI575" s="53">
        <f>+SUMIFS(postings!$T:$T,postings!$C:$C,'pl-data'!AI$2,postings!$D:$D,'pl-data'!AI$3,postings!$I:$I,'pl-data'!$A575)-SUMIFS(postings!$W:$W,postings!$C:$C,'pl-data'!AI$2,postings!$D:$D,'pl-data'!AI$3,postings!$M:$M,'pl-data'!$A575)</f>
        <v>0</v>
      </c>
      <c r="AJ575" s="53">
        <f>+SUM(X575:INDEX(X575:AI575,1,Settings!$C$4))</f>
        <v>0</v>
      </c>
      <c r="AK575" s="53">
        <f t="shared" si="283"/>
        <v>0</v>
      </c>
      <c r="AL575" s="53"/>
      <c r="AM575" s="53">
        <f t="shared" si="285"/>
        <v>0</v>
      </c>
      <c r="AN575" s="53">
        <f t="shared" si="286"/>
        <v>0</v>
      </c>
      <c r="AO575" s="53">
        <f t="shared" si="287"/>
        <v>0</v>
      </c>
      <c r="AP575" s="53">
        <f t="shared" si="288"/>
        <v>0</v>
      </c>
      <c r="AQ575" s="53">
        <f t="shared" si="289"/>
        <v>0</v>
      </c>
      <c r="AR575" s="53">
        <f t="shared" si="290"/>
        <v>0</v>
      </c>
      <c r="AS575" s="53">
        <f t="shared" si="291"/>
        <v>0</v>
      </c>
      <c r="AT575" s="53">
        <f t="shared" si="292"/>
        <v>0</v>
      </c>
      <c r="AU575" s="53">
        <f t="shared" si="293"/>
        <v>0</v>
      </c>
      <c r="AV575" s="53">
        <f t="shared" si="294"/>
        <v>0</v>
      </c>
      <c r="AW575" s="53">
        <f t="shared" si="295"/>
        <v>0</v>
      </c>
      <c r="AX575" s="53">
        <f t="shared" si="296"/>
        <v>0</v>
      </c>
      <c r="AY575" s="53">
        <f>+SUM(AM575:INDEX(AM575:AX575,1,Settings!$C$4))</f>
        <v>0</v>
      </c>
      <c r="AZ575" s="53">
        <f t="shared" si="284"/>
        <v>0</v>
      </c>
      <c r="BA575" s="53"/>
      <c r="BB575" s="53">
        <f t="shared" si="267"/>
        <v>0</v>
      </c>
      <c r="BC575" s="53">
        <f t="shared" si="268"/>
        <v>0</v>
      </c>
      <c r="BD575" s="53">
        <f t="shared" si="269"/>
        <v>0</v>
      </c>
      <c r="BE575" s="53">
        <f t="shared" si="270"/>
        <v>0</v>
      </c>
      <c r="BF575" s="53">
        <f t="shared" si="271"/>
        <v>0</v>
      </c>
      <c r="BG575" s="53">
        <f t="shared" si="272"/>
        <v>0</v>
      </c>
      <c r="BH575" s="53">
        <f t="shared" si="273"/>
        <v>0</v>
      </c>
      <c r="BI575" s="53">
        <f t="shared" si="274"/>
        <v>0</v>
      </c>
      <c r="BJ575" s="53">
        <f t="shared" si="275"/>
        <v>0</v>
      </c>
      <c r="BK575" s="53">
        <f t="shared" si="276"/>
        <v>0</v>
      </c>
      <c r="BL575" s="53">
        <f t="shared" si="277"/>
        <v>0</v>
      </c>
      <c r="BM575" s="53">
        <f t="shared" si="278"/>
        <v>0</v>
      </c>
      <c r="BN575" s="53">
        <f t="shared" si="281"/>
        <v>0</v>
      </c>
      <c r="BO575" s="53"/>
      <c r="BP575" s="53">
        <f t="shared" si="279"/>
        <v>0</v>
      </c>
      <c r="BQ575" s="53"/>
      <c r="BR575" s="53">
        <f t="shared" si="280"/>
        <v>0</v>
      </c>
    </row>
    <row r="576" spans="1:70" x14ac:dyDescent="0.2">
      <c r="A576" s="6">
        <v>8610</v>
      </c>
      <c r="B576" s="6" t="str">
        <f>+VLOOKUP(A576,masterfile!B:C,2,FALSE)</f>
        <v>Verrechnete sonstige Sachbezüge</v>
      </c>
      <c r="D576" s="53">
        <f>+SUMIF('[1]2017'!$A:$A,$A576,'[1]2017'!$C:$C)-SUMIF('[1]2017'!$E:$E,$A576,'[1]2017'!$G:$G)</f>
        <v>0</v>
      </c>
      <c r="E576" s="53">
        <f>+SUMIF('[1]2018'!$A:$A,$A576,'[1]2018'!$C:$C)-SUMIF('[1]2018'!$E:$E,$A576,'[1]2018'!$G:$G)</f>
        <v>0</v>
      </c>
      <c r="F576" s="53">
        <f>+SUMIF('[1]2019'!$A:$A,$A576,'[1]2019'!$C:$C)-SUMIF('[1]2019'!$E:$E,$A576,'[1]2019'!$G:$G)</f>
        <v>0</v>
      </c>
      <c r="G576" s="53">
        <f>+SUMIF('[1]2020'!$A:$A,$A576,'[1]2020'!$C:$C)-SUMIF('[1]2020'!$E:$E,$A576,'[1]2020'!$G:$G)</f>
        <v>0</v>
      </c>
      <c r="H576" s="53"/>
      <c r="I576" s="53">
        <f>+(+SUMIF('[1]2021'!$A:$A,$A576,'[1]2021'!$C:$C)-SUMIF('[1]2021'!$E:$E,$A576,'[1]2021'!$G:$G))/12</f>
        <v>0</v>
      </c>
      <c r="J576" s="53">
        <f>+(+SUMIF('[1]2021'!$A:$A,$A576,'[1]2021'!$C:$C)-SUMIF('[1]2021'!$E:$E,$A576,'[1]2021'!$G:$G))/12</f>
        <v>0</v>
      </c>
      <c r="K576" s="53">
        <f>+(+SUMIF('[1]2021'!$A:$A,$A576,'[1]2021'!$C:$C)-SUMIF('[1]2021'!$E:$E,$A576,'[1]2021'!$G:$G))/12</f>
        <v>0</v>
      </c>
      <c r="L576" s="53">
        <f>+(+SUMIF('[1]2021'!$A:$A,$A576,'[1]2021'!$C:$C)-SUMIF('[1]2021'!$E:$E,$A576,'[1]2021'!$G:$G))/12</f>
        <v>0</v>
      </c>
      <c r="M576" s="53">
        <f>+(+SUMIF('[1]2021'!$A:$A,$A576,'[1]2021'!$C:$C)-SUMIF('[1]2021'!$E:$E,$A576,'[1]2021'!$G:$G))/12</f>
        <v>0</v>
      </c>
      <c r="N576" s="53">
        <f>+(+SUMIF('[1]2021'!$A:$A,$A576,'[1]2021'!$C:$C)-SUMIF('[1]2021'!$E:$E,$A576,'[1]2021'!$G:$G))/12</f>
        <v>0</v>
      </c>
      <c r="O576" s="53">
        <f>+(+SUMIF('[1]2021'!$A:$A,$A576,'[1]2021'!$C:$C)-SUMIF('[1]2021'!$E:$E,$A576,'[1]2021'!$G:$G))/12</f>
        <v>0</v>
      </c>
      <c r="P576" s="53">
        <f>+(+SUMIF('[1]2021'!$A:$A,$A576,'[1]2021'!$C:$C)-SUMIF('[1]2021'!$E:$E,$A576,'[1]2021'!$G:$G))/12</f>
        <v>0</v>
      </c>
      <c r="Q576" s="53">
        <f>+(+SUMIF('[1]2021'!$A:$A,$A576,'[1]2021'!$C:$C)-SUMIF('[1]2021'!$E:$E,$A576,'[1]2021'!$G:$G))/12</f>
        <v>0</v>
      </c>
      <c r="R576" s="53">
        <f>+(+SUMIF('[1]2021'!$A:$A,$A576,'[1]2021'!$C:$C)-SUMIF('[1]2021'!$E:$E,$A576,'[1]2021'!$G:$G))/12</f>
        <v>0</v>
      </c>
      <c r="S576" s="53">
        <f>+(+SUMIF('[1]2021'!$A:$A,$A576,'[1]2021'!$C:$C)-SUMIF('[1]2021'!$E:$E,$A576,'[1]2021'!$G:$G))/12</f>
        <v>0</v>
      </c>
      <c r="T576" s="53">
        <f>+(+SUMIF('[1]2021'!$A:$A,$A576,'[1]2021'!$C:$C)-SUMIF('[1]2021'!$E:$E,$A576,'[1]2021'!$G:$G))/12</f>
        <v>0</v>
      </c>
      <c r="U576" s="53">
        <f>+SUM(I576:INDEX(I576:T576,1,Settings!$C$4))</f>
        <v>0</v>
      </c>
      <c r="V576" s="53">
        <f t="shared" si="282"/>
        <v>0</v>
      </c>
      <c r="W576" s="53"/>
      <c r="X576" s="53">
        <f>+SUMIFS(postings!$T:$T,postings!$C:$C,'pl-data'!X$2,postings!$D:$D,'pl-data'!X$3,postings!$I:$I,'pl-data'!$A576)-SUMIFS(postings!$W:$W,postings!$C:$C,'pl-data'!X$2,postings!$D:$D,'pl-data'!X$3,postings!$M:$M,'pl-data'!$A576)</f>
        <v>0</v>
      </c>
      <c r="Y576" s="53">
        <f>+SUMIFS(postings!$T:$T,postings!$C:$C,'pl-data'!Y$2,postings!$D:$D,'pl-data'!Y$3,postings!$I:$I,'pl-data'!$A576)-SUMIFS(postings!$W:$W,postings!$C:$C,'pl-data'!Y$2,postings!$D:$D,'pl-data'!Y$3,postings!$M:$M,'pl-data'!$A576)</f>
        <v>0</v>
      </c>
      <c r="Z576" s="53">
        <f>+SUMIFS(postings!$T:$T,postings!$C:$C,'pl-data'!Z$2,postings!$D:$D,'pl-data'!Z$3,postings!$I:$I,'pl-data'!$A576)-SUMIFS(postings!$W:$W,postings!$C:$C,'pl-data'!Z$2,postings!$D:$D,'pl-data'!Z$3,postings!$M:$M,'pl-data'!$A576)</f>
        <v>0</v>
      </c>
      <c r="AA576" s="53">
        <f>+SUMIFS(postings!$T:$T,postings!$C:$C,'pl-data'!AA$2,postings!$D:$D,'pl-data'!AA$3,postings!$I:$I,'pl-data'!$A576)-SUMIFS(postings!$W:$W,postings!$C:$C,'pl-data'!AA$2,postings!$D:$D,'pl-data'!AA$3,postings!$M:$M,'pl-data'!$A576)</f>
        <v>0</v>
      </c>
      <c r="AB576" s="53">
        <f>+SUMIFS(postings!$T:$T,postings!$C:$C,'pl-data'!AB$2,postings!$D:$D,'pl-data'!AB$3,postings!$I:$I,'pl-data'!$A576)-SUMIFS(postings!$W:$W,postings!$C:$C,'pl-data'!AB$2,postings!$D:$D,'pl-data'!AB$3,postings!$M:$M,'pl-data'!$A576)</f>
        <v>0</v>
      </c>
      <c r="AC576" s="53">
        <f>+SUMIFS(postings!$T:$T,postings!$C:$C,'pl-data'!AC$2,postings!$D:$D,'pl-data'!AC$3,postings!$I:$I,'pl-data'!$A576)-SUMIFS(postings!$W:$W,postings!$C:$C,'pl-data'!AC$2,postings!$D:$D,'pl-data'!AC$3,postings!$M:$M,'pl-data'!$A576)</f>
        <v>0</v>
      </c>
      <c r="AD576" s="53">
        <f>+SUMIFS(postings!$T:$T,postings!$C:$C,'pl-data'!AD$2,postings!$D:$D,'pl-data'!AD$3,postings!$I:$I,'pl-data'!$A576)-SUMIFS(postings!$W:$W,postings!$C:$C,'pl-data'!AD$2,postings!$D:$D,'pl-data'!AD$3,postings!$M:$M,'pl-data'!$A576)</f>
        <v>0</v>
      </c>
      <c r="AE576" s="53">
        <f>+SUMIFS(postings!$T:$T,postings!$C:$C,'pl-data'!AE$2,postings!$D:$D,'pl-data'!AE$3,postings!$I:$I,'pl-data'!$A576)-SUMIFS(postings!$W:$W,postings!$C:$C,'pl-data'!AE$2,postings!$D:$D,'pl-data'!AE$3,postings!$M:$M,'pl-data'!$A576)</f>
        <v>0</v>
      </c>
      <c r="AF576" s="53">
        <f>+SUMIFS(postings!$T:$T,postings!$C:$C,'pl-data'!AF$2,postings!$D:$D,'pl-data'!AF$3,postings!$I:$I,'pl-data'!$A576)-SUMIFS(postings!$W:$W,postings!$C:$C,'pl-data'!AF$2,postings!$D:$D,'pl-data'!AF$3,postings!$M:$M,'pl-data'!$A576)</f>
        <v>0</v>
      </c>
      <c r="AG576" s="53">
        <f>+SUMIFS(postings!$T:$T,postings!$C:$C,'pl-data'!AG$2,postings!$D:$D,'pl-data'!AG$3,postings!$I:$I,'pl-data'!$A576)-SUMIFS(postings!$W:$W,postings!$C:$C,'pl-data'!AG$2,postings!$D:$D,'pl-data'!AG$3,postings!$M:$M,'pl-data'!$A576)</f>
        <v>0</v>
      </c>
      <c r="AH576" s="53">
        <f>+SUMIFS(postings!$T:$T,postings!$C:$C,'pl-data'!AH$2,postings!$D:$D,'pl-data'!AH$3,postings!$I:$I,'pl-data'!$A576)-SUMIFS(postings!$W:$W,postings!$C:$C,'pl-data'!AH$2,postings!$D:$D,'pl-data'!AH$3,postings!$M:$M,'pl-data'!$A576)</f>
        <v>0</v>
      </c>
      <c r="AI576" s="53">
        <f>+SUMIFS(postings!$T:$T,postings!$C:$C,'pl-data'!AI$2,postings!$D:$D,'pl-data'!AI$3,postings!$I:$I,'pl-data'!$A576)-SUMIFS(postings!$W:$W,postings!$C:$C,'pl-data'!AI$2,postings!$D:$D,'pl-data'!AI$3,postings!$M:$M,'pl-data'!$A576)</f>
        <v>0</v>
      </c>
      <c r="AJ576" s="53">
        <f>+SUM(X576:INDEX(X576:AI576,1,Settings!$C$4))</f>
        <v>0</v>
      </c>
      <c r="AK576" s="53">
        <f t="shared" si="283"/>
        <v>0</v>
      </c>
      <c r="AL576" s="53"/>
      <c r="AM576" s="53">
        <f t="shared" si="285"/>
        <v>0</v>
      </c>
      <c r="AN576" s="53">
        <f t="shared" si="286"/>
        <v>0</v>
      </c>
      <c r="AO576" s="53">
        <f t="shared" si="287"/>
        <v>0</v>
      </c>
      <c r="AP576" s="53">
        <f t="shared" si="288"/>
        <v>0</v>
      </c>
      <c r="AQ576" s="53">
        <f t="shared" si="289"/>
        <v>0</v>
      </c>
      <c r="AR576" s="53">
        <f t="shared" si="290"/>
        <v>0</v>
      </c>
      <c r="AS576" s="53">
        <f t="shared" si="291"/>
        <v>0</v>
      </c>
      <c r="AT576" s="53">
        <f t="shared" si="292"/>
        <v>0</v>
      </c>
      <c r="AU576" s="53">
        <f t="shared" si="293"/>
        <v>0</v>
      </c>
      <c r="AV576" s="53">
        <f t="shared" si="294"/>
        <v>0</v>
      </c>
      <c r="AW576" s="53">
        <f t="shared" si="295"/>
        <v>0</v>
      </c>
      <c r="AX576" s="53">
        <f t="shared" si="296"/>
        <v>0</v>
      </c>
      <c r="AY576" s="53">
        <f>+SUM(AM576:INDEX(AM576:AX576,1,Settings!$C$4))</f>
        <v>0</v>
      </c>
      <c r="AZ576" s="53">
        <f t="shared" si="284"/>
        <v>0</v>
      </c>
      <c r="BA576" s="53"/>
      <c r="BB576" s="53">
        <f t="shared" si="267"/>
        <v>0</v>
      </c>
      <c r="BC576" s="53">
        <f t="shared" si="268"/>
        <v>0</v>
      </c>
      <c r="BD576" s="53">
        <f t="shared" si="269"/>
        <v>0</v>
      </c>
      <c r="BE576" s="53">
        <f t="shared" si="270"/>
        <v>0</v>
      </c>
      <c r="BF576" s="53">
        <f t="shared" si="271"/>
        <v>0</v>
      </c>
      <c r="BG576" s="53">
        <f t="shared" si="272"/>
        <v>0</v>
      </c>
      <c r="BH576" s="53">
        <f t="shared" si="273"/>
        <v>0</v>
      </c>
      <c r="BI576" s="53">
        <f t="shared" si="274"/>
        <v>0</v>
      </c>
      <c r="BJ576" s="53">
        <f t="shared" si="275"/>
        <v>0</v>
      </c>
      <c r="BK576" s="53">
        <f t="shared" si="276"/>
        <v>0</v>
      </c>
      <c r="BL576" s="53">
        <f t="shared" si="277"/>
        <v>0</v>
      </c>
      <c r="BM576" s="53">
        <f t="shared" si="278"/>
        <v>0</v>
      </c>
      <c r="BN576" s="53">
        <f t="shared" si="281"/>
        <v>0</v>
      </c>
      <c r="BO576" s="53"/>
      <c r="BP576" s="53">
        <f t="shared" si="279"/>
        <v>0</v>
      </c>
      <c r="BQ576" s="53"/>
      <c r="BR576" s="53">
        <f t="shared" si="280"/>
        <v>0</v>
      </c>
    </row>
    <row r="577" spans="1:70" x14ac:dyDescent="0.2">
      <c r="A577" s="6">
        <v>8611</v>
      </c>
      <c r="B577" s="6" t="str">
        <f>+VLOOKUP(A577,masterfile!B:C,2,FALSE)</f>
        <v>Verrech. sonstige Sachbezüge Kfz 19% USt</v>
      </c>
      <c r="D577" s="53">
        <f>+SUMIF('[1]2017'!$A:$A,$A577,'[1]2017'!$C:$C)-SUMIF('[1]2017'!$E:$E,$A577,'[1]2017'!$G:$G)</f>
        <v>0</v>
      </c>
      <c r="E577" s="53">
        <f>+SUMIF('[1]2018'!$A:$A,$A577,'[1]2018'!$C:$C)-SUMIF('[1]2018'!$E:$E,$A577,'[1]2018'!$G:$G)</f>
        <v>0</v>
      </c>
      <c r="F577" s="53">
        <f>+SUMIF('[1]2019'!$A:$A,$A577,'[1]2019'!$C:$C)-SUMIF('[1]2019'!$E:$E,$A577,'[1]2019'!$G:$G)</f>
        <v>0</v>
      </c>
      <c r="G577" s="53">
        <f>+SUMIF('[1]2020'!$A:$A,$A577,'[1]2020'!$C:$C)-SUMIF('[1]2020'!$E:$E,$A577,'[1]2020'!$G:$G)</f>
        <v>0</v>
      </c>
      <c r="H577" s="53"/>
      <c r="I577" s="53">
        <f>+(+SUMIF('[1]2021'!$A:$A,$A577,'[1]2021'!$C:$C)-SUMIF('[1]2021'!$E:$E,$A577,'[1]2021'!$G:$G))/12</f>
        <v>0</v>
      </c>
      <c r="J577" s="53">
        <f>+(+SUMIF('[1]2021'!$A:$A,$A577,'[1]2021'!$C:$C)-SUMIF('[1]2021'!$E:$E,$A577,'[1]2021'!$G:$G))/12</f>
        <v>0</v>
      </c>
      <c r="K577" s="53">
        <f>+(+SUMIF('[1]2021'!$A:$A,$A577,'[1]2021'!$C:$C)-SUMIF('[1]2021'!$E:$E,$A577,'[1]2021'!$G:$G))/12</f>
        <v>0</v>
      </c>
      <c r="L577" s="53">
        <f>+(+SUMIF('[1]2021'!$A:$A,$A577,'[1]2021'!$C:$C)-SUMIF('[1]2021'!$E:$E,$A577,'[1]2021'!$G:$G))/12</f>
        <v>0</v>
      </c>
      <c r="M577" s="53">
        <f>+(+SUMIF('[1]2021'!$A:$A,$A577,'[1]2021'!$C:$C)-SUMIF('[1]2021'!$E:$E,$A577,'[1]2021'!$G:$G))/12</f>
        <v>0</v>
      </c>
      <c r="N577" s="53">
        <f>+(+SUMIF('[1]2021'!$A:$A,$A577,'[1]2021'!$C:$C)-SUMIF('[1]2021'!$E:$E,$A577,'[1]2021'!$G:$G))/12</f>
        <v>0</v>
      </c>
      <c r="O577" s="53">
        <f>+(+SUMIF('[1]2021'!$A:$A,$A577,'[1]2021'!$C:$C)-SUMIF('[1]2021'!$E:$E,$A577,'[1]2021'!$G:$G))/12</f>
        <v>0</v>
      </c>
      <c r="P577" s="53">
        <f>+(+SUMIF('[1]2021'!$A:$A,$A577,'[1]2021'!$C:$C)-SUMIF('[1]2021'!$E:$E,$A577,'[1]2021'!$G:$G))/12</f>
        <v>0</v>
      </c>
      <c r="Q577" s="53">
        <f>+(+SUMIF('[1]2021'!$A:$A,$A577,'[1]2021'!$C:$C)-SUMIF('[1]2021'!$E:$E,$A577,'[1]2021'!$G:$G))/12</f>
        <v>0</v>
      </c>
      <c r="R577" s="53">
        <f>+(+SUMIF('[1]2021'!$A:$A,$A577,'[1]2021'!$C:$C)-SUMIF('[1]2021'!$E:$E,$A577,'[1]2021'!$G:$G))/12</f>
        <v>0</v>
      </c>
      <c r="S577" s="53">
        <f>+(+SUMIF('[1]2021'!$A:$A,$A577,'[1]2021'!$C:$C)-SUMIF('[1]2021'!$E:$E,$A577,'[1]2021'!$G:$G))/12</f>
        <v>0</v>
      </c>
      <c r="T577" s="53">
        <f>+(+SUMIF('[1]2021'!$A:$A,$A577,'[1]2021'!$C:$C)-SUMIF('[1]2021'!$E:$E,$A577,'[1]2021'!$G:$G))/12</f>
        <v>0</v>
      </c>
      <c r="U577" s="53">
        <f>+SUM(I577:INDEX(I577:T577,1,Settings!$C$4))</f>
        <v>0</v>
      </c>
      <c r="V577" s="53">
        <f t="shared" si="282"/>
        <v>0</v>
      </c>
      <c r="W577" s="53"/>
      <c r="X577" s="53">
        <f>+SUMIFS(postings!$T:$T,postings!$C:$C,'pl-data'!X$2,postings!$D:$D,'pl-data'!X$3,postings!$I:$I,'pl-data'!$A577)-SUMIFS(postings!$W:$W,postings!$C:$C,'pl-data'!X$2,postings!$D:$D,'pl-data'!X$3,postings!$M:$M,'pl-data'!$A577)</f>
        <v>0</v>
      </c>
      <c r="Y577" s="53">
        <f>+SUMIFS(postings!$T:$T,postings!$C:$C,'pl-data'!Y$2,postings!$D:$D,'pl-data'!Y$3,postings!$I:$I,'pl-data'!$A577)-SUMIFS(postings!$W:$W,postings!$C:$C,'pl-data'!Y$2,postings!$D:$D,'pl-data'!Y$3,postings!$M:$M,'pl-data'!$A577)</f>
        <v>0</v>
      </c>
      <c r="Z577" s="53">
        <f>+SUMIFS(postings!$T:$T,postings!$C:$C,'pl-data'!Z$2,postings!$D:$D,'pl-data'!Z$3,postings!$I:$I,'pl-data'!$A577)-SUMIFS(postings!$W:$W,postings!$C:$C,'pl-data'!Z$2,postings!$D:$D,'pl-data'!Z$3,postings!$M:$M,'pl-data'!$A577)</f>
        <v>0</v>
      </c>
      <c r="AA577" s="53">
        <f>+SUMIFS(postings!$T:$T,postings!$C:$C,'pl-data'!AA$2,postings!$D:$D,'pl-data'!AA$3,postings!$I:$I,'pl-data'!$A577)-SUMIFS(postings!$W:$W,postings!$C:$C,'pl-data'!AA$2,postings!$D:$D,'pl-data'!AA$3,postings!$M:$M,'pl-data'!$A577)</f>
        <v>0</v>
      </c>
      <c r="AB577" s="53">
        <f>+SUMIFS(postings!$T:$T,postings!$C:$C,'pl-data'!AB$2,postings!$D:$D,'pl-data'!AB$3,postings!$I:$I,'pl-data'!$A577)-SUMIFS(postings!$W:$W,postings!$C:$C,'pl-data'!AB$2,postings!$D:$D,'pl-data'!AB$3,postings!$M:$M,'pl-data'!$A577)</f>
        <v>0</v>
      </c>
      <c r="AC577" s="53">
        <f>+SUMIFS(postings!$T:$T,postings!$C:$C,'pl-data'!AC$2,postings!$D:$D,'pl-data'!AC$3,postings!$I:$I,'pl-data'!$A577)-SUMIFS(postings!$W:$W,postings!$C:$C,'pl-data'!AC$2,postings!$D:$D,'pl-data'!AC$3,postings!$M:$M,'pl-data'!$A577)</f>
        <v>0</v>
      </c>
      <c r="AD577" s="53">
        <f>+SUMIFS(postings!$T:$T,postings!$C:$C,'pl-data'!AD$2,postings!$D:$D,'pl-data'!AD$3,postings!$I:$I,'pl-data'!$A577)-SUMIFS(postings!$W:$W,postings!$C:$C,'pl-data'!AD$2,postings!$D:$D,'pl-data'!AD$3,postings!$M:$M,'pl-data'!$A577)</f>
        <v>0</v>
      </c>
      <c r="AE577" s="53">
        <f>+SUMIFS(postings!$T:$T,postings!$C:$C,'pl-data'!AE$2,postings!$D:$D,'pl-data'!AE$3,postings!$I:$I,'pl-data'!$A577)-SUMIFS(postings!$W:$W,postings!$C:$C,'pl-data'!AE$2,postings!$D:$D,'pl-data'!AE$3,postings!$M:$M,'pl-data'!$A577)</f>
        <v>0</v>
      </c>
      <c r="AF577" s="53">
        <f>+SUMIFS(postings!$T:$T,postings!$C:$C,'pl-data'!AF$2,postings!$D:$D,'pl-data'!AF$3,postings!$I:$I,'pl-data'!$A577)-SUMIFS(postings!$W:$W,postings!$C:$C,'pl-data'!AF$2,postings!$D:$D,'pl-data'!AF$3,postings!$M:$M,'pl-data'!$A577)</f>
        <v>0</v>
      </c>
      <c r="AG577" s="53">
        <f>+SUMIFS(postings!$T:$T,postings!$C:$C,'pl-data'!AG$2,postings!$D:$D,'pl-data'!AG$3,postings!$I:$I,'pl-data'!$A577)-SUMIFS(postings!$W:$W,postings!$C:$C,'pl-data'!AG$2,postings!$D:$D,'pl-data'!AG$3,postings!$M:$M,'pl-data'!$A577)</f>
        <v>0</v>
      </c>
      <c r="AH577" s="53">
        <f>+SUMIFS(postings!$T:$T,postings!$C:$C,'pl-data'!AH$2,postings!$D:$D,'pl-data'!AH$3,postings!$I:$I,'pl-data'!$A577)-SUMIFS(postings!$W:$W,postings!$C:$C,'pl-data'!AH$2,postings!$D:$D,'pl-data'!AH$3,postings!$M:$M,'pl-data'!$A577)</f>
        <v>0</v>
      </c>
      <c r="AI577" s="53">
        <f>+SUMIFS(postings!$T:$T,postings!$C:$C,'pl-data'!AI$2,postings!$D:$D,'pl-data'!AI$3,postings!$I:$I,'pl-data'!$A577)-SUMIFS(postings!$W:$W,postings!$C:$C,'pl-data'!AI$2,postings!$D:$D,'pl-data'!AI$3,postings!$M:$M,'pl-data'!$A577)</f>
        <v>0</v>
      </c>
      <c r="AJ577" s="53">
        <f>+SUM(X577:INDEX(X577:AI577,1,Settings!$C$4))</f>
        <v>0</v>
      </c>
      <c r="AK577" s="53">
        <f t="shared" si="283"/>
        <v>0</v>
      </c>
      <c r="AL577" s="53"/>
      <c r="AM577" s="53">
        <f t="shared" si="285"/>
        <v>0</v>
      </c>
      <c r="AN577" s="53">
        <f t="shared" si="286"/>
        <v>0</v>
      </c>
      <c r="AO577" s="53">
        <f t="shared" si="287"/>
        <v>0</v>
      </c>
      <c r="AP577" s="53">
        <f t="shared" si="288"/>
        <v>0</v>
      </c>
      <c r="AQ577" s="53">
        <f t="shared" si="289"/>
        <v>0</v>
      </c>
      <c r="AR577" s="53">
        <f t="shared" si="290"/>
        <v>0</v>
      </c>
      <c r="AS577" s="53">
        <f t="shared" si="291"/>
        <v>0</v>
      </c>
      <c r="AT577" s="53">
        <f t="shared" si="292"/>
        <v>0</v>
      </c>
      <c r="AU577" s="53">
        <f t="shared" si="293"/>
        <v>0</v>
      </c>
      <c r="AV577" s="53">
        <f t="shared" si="294"/>
        <v>0</v>
      </c>
      <c r="AW577" s="53">
        <f t="shared" si="295"/>
        <v>0</v>
      </c>
      <c r="AX577" s="53">
        <f t="shared" si="296"/>
        <v>0</v>
      </c>
      <c r="AY577" s="53">
        <f>+SUM(AM577:INDEX(AM577:AX577,1,Settings!$C$4))</f>
        <v>0</v>
      </c>
      <c r="AZ577" s="53">
        <f t="shared" si="284"/>
        <v>0</v>
      </c>
      <c r="BA577" s="53"/>
      <c r="BB577" s="53">
        <f t="shared" si="267"/>
        <v>0</v>
      </c>
      <c r="BC577" s="53">
        <f t="shared" si="268"/>
        <v>0</v>
      </c>
      <c r="BD577" s="53">
        <f t="shared" si="269"/>
        <v>0</v>
      </c>
      <c r="BE577" s="53">
        <f t="shared" si="270"/>
        <v>0</v>
      </c>
      <c r="BF577" s="53">
        <f t="shared" si="271"/>
        <v>0</v>
      </c>
      <c r="BG577" s="53">
        <f t="shared" si="272"/>
        <v>0</v>
      </c>
      <c r="BH577" s="53">
        <f t="shared" si="273"/>
        <v>0</v>
      </c>
      <c r="BI577" s="53">
        <f t="shared" si="274"/>
        <v>0</v>
      </c>
      <c r="BJ577" s="53">
        <f t="shared" si="275"/>
        <v>0</v>
      </c>
      <c r="BK577" s="53">
        <f t="shared" si="276"/>
        <v>0</v>
      </c>
      <c r="BL577" s="53">
        <f t="shared" si="277"/>
        <v>0</v>
      </c>
      <c r="BM577" s="53">
        <f t="shared" si="278"/>
        <v>0</v>
      </c>
      <c r="BN577" s="53">
        <f t="shared" si="281"/>
        <v>0</v>
      </c>
      <c r="BO577" s="53"/>
      <c r="BP577" s="53">
        <f t="shared" si="279"/>
        <v>0</v>
      </c>
      <c r="BQ577" s="53"/>
      <c r="BR577" s="53">
        <f t="shared" si="280"/>
        <v>0</v>
      </c>
    </row>
    <row r="578" spans="1:70" x14ac:dyDescent="0.2">
      <c r="A578" s="6">
        <v>8613</v>
      </c>
      <c r="B578" s="6" t="str">
        <f>+VLOOKUP(A578,masterfile!B:C,2,FALSE)</f>
        <v>Verrechn. sonstige Sachbezüge 19% USt</v>
      </c>
      <c r="D578" s="53">
        <f>+SUMIF('[1]2017'!$A:$A,$A578,'[1]2017'!$C:$C)-SUMIF('[1]2017'!$E:$E,$A578,'[1]2017'!$G:$G)</f>
        <v>0</v>
      </c>
      <c r="E578" s="53">
        <f>+SUMIF('[1]2018'!$A:$A,$A578,'[1]2018'!$C:$C)-SUMIF('[1]2018'!$E:$E,$A578,'[1]2018'!$G:$G)</f>
        <v>0</v>
      </c>
      <c r="F578" s="53">
        <f>+SUMIF('[1]2019'!$A:$A,$A578,'[1]2019'!$C:$C)-SUMIF('[1]2019'!$E:$E,$A578,'[1]2019'!$G:$G)</f>
        <v>0</v>
      </c>
      <c r="G578" s="53">
        <f>+SUMIF('[1]2020'!$A:$A,$A578,'[1]2020'!$C:$C)-SUMIF('[1]2020'!$E:$E,$A578,'[1]2020'!$G:$G)</f>
        <v>0</v>
      </c>
      <c r="H578" s="53"/>
      <c r="I578" s="53">
        <f>+(+SUMIF('[1]2021'!$A:$A,$A578,'[1]2021'!$C:$C)-SUMIF('[1]2021'!$E:$E,$A578,'[1]2021'!$G:$G))/12</f>
        <v>0</v>
      </c>
      <c r="J578" s="53">
        <f>+(+SUMIF('[1]2021'!$A:$A,$A578,'[1]2021'!$C:$C)-SUMIF('[1]2021'!$E:$E,$A578,'[1]2021'!$G:$G))/12</f>
        <v>0</v>
      </c>
      <c r="K578" s="53">
        <f>+(+SUMIF('[1]2021'!$A:$A,$A578,'[1]2021'!$C:$C)-SUMIF('[1]2021'!$E:$E,$A578,'[1]2021'!$G:$G))/12</f>
        <v>0</v>
      </c>
      <c r="L578" s="53">
        <f>+(+SUMIF('[1]2021'!$A:$A,$A578,'[1]2021'!$C:$C)-SUMIF('[1]2021'!$E:$E,$A578,'[1]2021'!$G:$G))/12</f>
        <v>0</v>
      </c>
      <c r="M578" s="53">
        <f>+(+SUMIF('[1]2021'!$A:$A,$A578,'[1]2021'!$C:$C)-SUMIF('[1]2021'!$E:$E,$A578,'[1]2021'!$G:$G))/12</f>
        <v>0</v>
      </c>
      <c r="N578" s="53">
        <f>+(+SUMIF('[1]2021'!$A:$A,$A578,'[1]2021'!$C:$C)-SUMIF('[1]2021'!$E:$E,$A578,'[1]2021'!$G:$G))/12</f>
        <v>0</v>
      </c>
      <c r="O578" s="53">
        <f>+(+SUMIF('[1]2021'!$A:$A,$A578,'[1]2021'!$C:$C)-SUMIF('[1]2021'!$E:$E,$A578,'[1]2021'!$G:$G))/12</f>
        <v>0</v>
      </c>
      <c r="P578" s="53">
        <f>+(+SUMIF('[1]2021'!$A:$A,$A578,'[1]2021'!$C:$C)-SUMIF('[1]2021'!$E:$E,$A578,'[1]2021'!$G:$G))/12</f>
        <v>0</v>
      </c>
      <c r="Q578" s="53">
        <f>+(+SUMIF('[1]2021'!$A:$A,$A578,'[1]2021'!$C:$C)-SUMIF('[1]2021'!$E:$E,$A578,'[1]2021'!$G:$G))/12</f>
        <v>0</v>
      </c>
      <c r="R578" s="53">
        <f>+(+SUMIF('[1]2021'!$A:$A,$A578,'[1]2021'!$C:$C)-SUMIF('[1]2021'!$E:$E,$A578,'[1]2021'!$G:$G))/12</f>
        <v>0</v>
      </c>
      <c r="S578" s="53">
        <f>+(+SUMIF('[1]2021'!$A:$A,$A578,'[1]2021'!$C:$C)-SUMIF('[1]2021'!$E:$E,$A578,'[1]2021'!$G:$G))/12</f>
        <v>0</v>
      </c>
      <c r="T578" s="53">
        <f>+(+SUMIF('[1]2021'!$A:$A,$A578,'[1]2021'!$C:$C)-SUMIF('[1]2021'!$E:$E,$A578,'[1]2021'!$G:$G))/12</f>
        <v>0</v>
      </c>
      <c r="U578" s="53">
        <f>+SUM(I578:INDEX(I578:T578,1,Settings!$C$4))</f>
        <v>0</v>
      </c>
      <c r="V578" s="53">
        <f t="shared" si="282"/>
        <v>0</v>
      </c>
      <c r="W578" s="53"/>
      <c r="X578" s="53">
        <f>+SUMIFS(postings!$T:$T,postings!$C:$C,'pl-data'!X$2,postings!$D:$D,'pl-data'!X$3,postings!$I:$I,'pl-data'!$A578)-SUMIFS(postings!$W:$W,postings!$C:$C,'pl-data'!X$2,postings!$D:$D,'pl-data'!X$3,postings!$M:$M,'pl-data'!$A578)</f>
        <v>0</v>
      </c>
      <c r="Y578" s="53">
        <f>+SUMIFS(postings!$T:$T,postings!$C:$C,'pl-data'!Y$2,postings!$D:$D,'pl-data'!Y$3,postings!$I:$I,'pl-data'!$A578)-SUMIFS(postings!$W:$W,postings!$C:$C,'pl-data'!Y$2,postings!$D:$D,'pl-data'!Y$3,postings!$M:$M,'pl-data'!$A578)</f>
        <v>0</v>
      </c>
      <c r="Z578" s="53">
        <f>+SUMIFS(postings!$T:$T,postings!$C:$C,'pl-data'!Z$2,postings!$D:$D,'pl-data'!Z$3,postings!$I:$I,'pl-data'!$A578)-SUMIFS(postings!$W:$W,postings!$C:$C,'pl-data'!Z$2,postings!$D:$D,'pl-data'!Z$3,postings!$M:$M,'pl-data'!$A578)</f>
        <v>0</v>
      </c>
      <c r="AA578" s="53">
        <f>+SUMIFS(postings!$T:$T,postings!$C:$C,'pl-data'!AA$2,postings!$D:$D,'pl-data'!AA$3,postings!$I:$I,'pl-data'!$A578)-SUMIFS(postings!$W:$W,postings!$C:$C,'pl-data'!AA$2,postings!$D:$D,'pl-data'!AA$3,postings!$M:$M,'pl-data'!$A578)</f>
        <v>0</v>
      </c>
      <c r="AB578" s="53">
        <f>+SUMIFS(postings!$T:$T,postings!$C:$C,'pl-data'!AB$2,postings!$D:$D,'pl-data'!AB$3,postings!$I:$I,'pl-data'!$A578)-SUMIFS(postings!$W:$W,postings!$C:$C,'pl-data'!AB$2,postings!$D:$D,'pl-data'!AB$3,postings!$M:$M,'pl-data'!$A578)</f>
        <v>0</v>
      </c>
      <c r="AC578" s="53">
        <f>+SUMIFS(postings!$T:$T,postings!$C:$C,'pl-data'!AC$2,postings!$D:$D,'pl-data'!AC$3,postings!$I:$I,'pl-data'!$A578)-SUMIFS(postings!$W:$W,postings!$C:$C,'pl-data'!AC$2,postings!$D:$D,'pl-data'!AC$3,postings!$M:$M,'pl-data'!$A578)</f>
        <v>0</v>
      </c>
      <c r="AD578" s="53">
        <f>+SUMIFS(postings!$T:$T,postings!$C:$C,'pl-data'!AD$2,postings!$D:$D,'pl-data'!AD$3,postings!$I:$I,'pl-data'!$A578)-SUMIFS(postings!$W:$W,postings!$C:$C,'pl-data'!AD$2,postings!$D:$D,'pl-data'!AD$3,postings!$M:$M,'pl-data'!$A578)</f>
        <v>0</v>
      </c>
      <c r="AE578" s="53">
        <f>+SUMIFS(postings!$T:$T,postings!$C:$C,'pl-data'!AE$2,postings!$D:$D,'pl-data'!AE$3,postings!$I:$I,'pl-data'!$A578)-SUMIFS(postings!$W:$W,postings!$C:$C,'pl-data'!AE$2,postings!$D:$D,'pl-data'!AE$3,postings!$M:$M,'pl-data'!$A578)</f>
        <v>0</v>
      </c>
      <c r="AF578" s="53">
        <f>+SUMIFS(postings!$T:$T,postings!$C:$C,'pl-data'!AF$2,postings!$D:$D,'pl-data'!AF$3,postings!$I:$I,'pl-data'!$A578)-SUMIFS(postings!$W:$W,postings!$C:$C,'pl-data'!AF$2,postings!$D:$D,'pl-data'!AF$3,postings!$M:$M,'pl-data'!$A578)</f>
        <v>0</v>
      </c>
      <c r="AG578" s="53">
        <f>+SUMIFS(postings!$T:$T,postings!$C:$C,'pl-data'!AG$2,postings!$D:$D,'pl-data'!AG$3,postings!$I:$I,'pl-data'!$A578)-SUMIFS(postings!$W:$W,postings!$C:$C,'pl-data'!AG$2,postings!$D:$D,'pl-data'!AG$3,postings!$M:$M,'pl-data'!$A578)</f>
        <v>0</v>
      </c>
      <c r="AH578" s="53">
        <f>+SUMIFS(postings!$T:$T,postings!$C:$C,'pl-data'!AH$2,postings!$D:$D,'pl-data'!AH$3,postings!$I:$I,'pl-data'!$A578)-SUMIFS(postings!$W:$W,postings!$C:$C,'pl-data'!AH$2,postings!$D:$D,'pl-data'!AH$3,postings!$M:$M,'pl-data'!$A578)</f>
        <v>0</v>
      </c>
      <c r="AI578" s="53">
        <f>+SUMIFS(postings!$T:$T,postings!$C:$C,'pl-data'!AI$2,postings!$D:$D,'pl-data'!AI$3,postings!$I:$I,'pl-data'!$A578)-SUMIFS(postings!$W:$W,postings!$C:$C,'pl-data'!AI$2,postings!$D:$D,'pl-data'!AI$3,postings!$M:$M,'pl-data'!$A578)</f>
        <v>0</v>
      </c>
      <c r="AJ578" s="53">
        <f>+SUM(X578:INDEX(X578:AI578,1,Settings!$C$4))</f>
        <v>0</v>
      </c>
      <c r="AK578" s="53">
        <f t="shared" si="283"/>
        <v>0</v>
      </c>
      <c r="AL578" s="53"/>
      <c r="AM578" s="53">
        <f t="shared" si="285"/>
        <v>0</v>
      </c>
      <c r="AN578" s="53">
        <f t="shared" si="286"/>
        <v>0</v>
      </c>
      <c r="AO578" s="53">
        <f t="shared" si="287"/>
        <v>0</v>
      </c>
      <c r="AP578" s="53">
        <f t="shared" si="288"/>
        <v>0</v>
      </c>
      <c r="AQ578" s="53">
        <f t="shared" si="289"/>
        <v>0</v>
      </c>
      <c r="AR578" s="53">
        <f t="shared" si="290"/>
        <v>0</v>
      </c>
      <c r="AS578" s="53">
        <f t="shared" si="291"/>
        <v>0</v>
      </c>
      <c r="AT578" s="53">
        <f t="shared" si="292"/>
        <v>0</v>
      </c>
      <c r="AU578" s="53">
        <f t="shared" si="293"/>
        <v>0</v>
      </c>
      <c r="AV578" s="53">
        <f t="shared" si="294"/>
        <v>0</v>
      </c>
      <c r="AW578" s="53">
        <f t="shared" si="295"/>
        <v>0</v>
      </c>
      <c r="AX578" s="53">
        <f t="shared" si="296"/>
        <v>0</v>
      </c>
      <c r="AY578" s="53">
        <f>+SUM(AM578:INDEX(AM578:AX578,1,Settings!$C$4))</f>
        <v>0</v>
      </c>
      <c r="AZ578" s="53">
        <f t="shared" si="284"/>
        <v>0</v>
      </c>
      <c r="BA578" s="53"/>
      <c r="BB578" s="53">
        <f t="shared" si="267"/>
        <v>0</v>
      </c>
      <c r="BC578" s="53">
        <f t="shared" si="268"/>
        <v>0</v>
      </c>
      <c r="BD578" s="53">
        <f t="shared" si="269"/>
        <v>0</v>
      </c>
      <c r="BE578" s="53">
        <f t="shared" si="270"/>
        <v>0</v>
      </c>
      <c r="BF578" s="53">
        <f t="shared" si="271"/>
        <v>0</v>
      </c>
      <c r="BG578" s="53">
        <f t="shared" si="272"/>
        <v>0</v>
      </c>
      <c r="BH578" s="53">
        <f t="shared" si="273"/>
        <v>0</v>
      </c>
      <c r="BI578" s="53">
        <f t="shared" si="274"/>
        <v>0</v>
      </c>
      <c r="BJ578" s="53">
        <f t="shared" si="275"/>
        <v>0</v>
      </c>
      <c r="BK578" s="53">
        <f t="shared" si="276"/>
        <v>0</v>
      </c>
      <c r="BL578" s="53">
        <f t="shared" si="277"/>
        <v>0</v>
      </c>
      <c r="BM578" s="53">
        <f t="shared" si="278"/>
        <v>0</v>
      </c>
      <c r="BN578" s="53">
        <f t="shared" si="281"/>
        <v>0</v>
      </c>
      <c r="BO578" s="53"/>
      <c r="BP578" s="53">
        <f t="shared" si="279"/>
        <v>0</v>
      </c>
      <c r="BQ578" s="53"/>
      <c r="BR578" s="53">
        <f t="shared" si="280"/>
        <v>0</v>
      </c>
    </row>
    <row r="579" spans="1:70" x14ac:dyDescent="0.2">
      <c r="A579" s="6">
        <v>8614</v>
      </c>
      <c r="B579" s="6" t="str">
        <f>+VLOOKUP(A579,masterfile!B:C,2,FALSE)</f>
        <v>Verrechn. sonstige Sachbezüge ohne USt</v>
      </c>
      <c r="D579" s="53">
        <f>+SUMIF('[1]2017'!$A:$A,$A579,'[1]2017'!$C:$C)-SUMIF('[1]2017'!$E:$E,$A579,'[1]2017'!$G:$G)</f>
        <v>0</v>
      </c>
      <c r="E579" s="53">
        <f>+SUMIF('[1]2018'!$A:$A,$A579,'[1]2018'!$C:$C)-SUMIF('[1]2018'!$E:$E,$A579,'[1]2018'!$G:$G)</f>
        <v>0</v>
      </c>
      <c r="F579" s="53">
        <f>+SUMIF('[1]2019'!$A:$A,$A579,'[1]2019'!$C:$C)-SUMIF('[1]2019'!$E:$E,$A579,'[1]2019'!$G:$G)</f>
        <v>0</v>
      </c>
      <c r="G579" s="53">
        <f>+SUMIF('[1]2020'!$A:$A,$A579,'[1]2020'!$C:$C)-SUMIF('[1]2020'!$E:$E,$A579,'[1]2020'!$G:$G)</f>
        <v>0</v>
      </c>
      <c r="H579" s="53"/>
      <c r="I579" s="53">
        <f>+(+SUMIF('[1]2021'!$A:$A,$A579,'[1]2021'!$C:$C)-SUMIF('[1]2021'!$E:$E,$A579,'[1]2021'!$G:$G))/12</f>
        <v>0</v>
      </c>
      <c r="J579" s="53">
        <f>+(+SUMIF('[1]2021'!$A:$A,$A579,'[1]2021'!$C:$C)-SUMIF('[1]2021'!$E:$E,$A579,'[1]2021'!$G:$G))/12</f>
        <v>0</v>
      </c>
      <c r="K579" s="53">
        <f>+(+SUMIF('[1]2021'!$A:$A,$A579,'[1]2021'!$C:$C)-SUMIF('[1]2021'!$E:$E,$A579,'[1]2021'!$G:$G))/12</f>
        <v>0</v>
      </c>
      <c r="L579" s="53">
        <f>+(+SUMIF('[1]2021'!$A:$A,$A579,'[1]2021'!$C:$C)-SUMIF('[1]2021'!$E:$E,$A579,'[1]2021'!$G:$G))/12</f>
        <v>0</v>
      </c>
      <c r="M579" s="53">
        <f>+(+SUMIF('[1]2021'!$A:$A,$A579,'[1]2021'!$C:$C)-SUMIF('[1]2021'!$E:$E,$A579,'[1]2021'!$G:$G))/12</f>
        <v>0</v>
      </c>
      <c r="N579" s="53">
        <f>+(+SUMIF('[1]2021'!$A:$A,$A579,'[1]2021'!$C:$C)-SUMIF('[1]2021'!$E:$E,$A579,'[1]2021'!$G:$G))/12</f>
        <v>0</v>
      </c>
      <c r="O579" s="53">
        <f>+(+SUMIF('[1]2021'!$A:$A,$A579,'[1]2021'!$C:$C)-SUMIF('[1]2021'!$E:$E,$A579,'[1]2021'!$G:$G))/12</f>
        <v>0</v>
      </c>
      <c r="P579" s="53">
        <f>+(+SUMIF('[1]2021'!$A:$A,$A579,'[1]2021'!$C:$C)-SUMIF('[1]2021'!$E:$E,$A579,'[1]2021'!$G:$G))/12</f>
        <v>0</v>
      </c>
      <c r="Q579" s="53">
        <f>+(+SUMIF('[1]2021'!$A:$A,$A579,'[1]2021'!$C:$C)-SUMIF('[1]2021'!$E:$E,$A579,'[1]2021'!$G:$G))/12</f>
        <v>0</v>
      </c>
      <c r="R579" s="53">
        <f>+(+SUMIF('[1]2021'!$A:$A,$A579,'[1]2021'!$C:$C)-SUMIF('[1]2021'!$E:$E,$A579,'[1]2021'!$G:$G))/12</f>
        <v>0</v>
      </c>
      <c r="S579" s="53">
        <f>+(+SUMIF('[1]2021'!$A:$A,$A579,'[1]2021'!$C:$C)-SUMIF('[1]2021'!$E:$E,$A579,'[1]2021'!$G:$G))/12</f>
        <v>0</v>
      </c>
      <c r="T579" s="53">
        <f>+(+SUMIF('[1]2021'!$A:$A,$A579,'[1]2021'!$C:$C)-SUMIF('[1]2021'!$E:$E,$A579,'[1]2021'!$G:$G))/12</f>
        <v>0</v>
      </c>
      <c r="U579" s="53">
        <f>+SUM(I579:INDEX(I579:T579,1,Settings!$C$4))</f>
        <v>0</v>
      </c>
      <c r="V579" s="53">
        <f t="shared" si="282"/>
        <v>0</v>
      </c>
      <c r="W579" s="53"/>
      <c r="X579" s="53">
        <f>+SUMIFS(postings!$T:$T,postings!$C:$C,'pl-data'!X$2,postings!$D:$D,'pl-data'!X$3,postings!$I:$I,'pl-data'!$A579)-SUMIFS(postings!$W:$W,postings!$C:$C,'pl-data'!X$2,postings!$D:$D,'pl-data'!X$3,postings!$M:$M,'pl-data'!$A579)</f>
        <v>0</v>
      </c>
      <c r="Y579" s="53">
        <f>+SUMIFS(postings!$T:$T,postings!$C:$C,'pl-data'!Y$2,postings!$D:$D,'pl-data'!Y$3,postings!$I:$I,'pl-data'!$A579)-SUMIFS(postings!$W:$W,postings!$C:$C,'pl-data'!Y$2,postings!$D:$D,'pl-data'!Y$3,postings!$M:$M,'pl-data'!$A579)</f>
        <v>0</v>
      </c>
      <c r="Z579" s="53">
        <f>+SUMIFS(postings!$T:$T,postings!$C:$C,'pl-data'!Z$2,postings!$D:$D,'pl-data'!Z$3,postings!$I:$I,'pl-data'!$A579)-SUMIFS(postings!$W:$W,postings!$C:$C,'pl-data'!Z$2,postings!$D:$D,'pl-data'!Z$3,postings!$M:$M,'pl-data'!$A579)</f>
        <v>0</v>
      </c>
      <c r="AA579" s="53">
        <f>+SUMIFS(postings!$T:$T,postings!$C:$C,'pl-data'!AA$2,postings!$D:$D,'pl-data'!AA$3,postings!$I:$I,'pl-data'!$A579)-SUMIFS(postings!$W:$W,postings!$C:$C,'pl-data'!AA$2,postings!$D:$D,'pl-data'!AA$3,postings!$M:$M,'pl-data'!$A579)</f>
        <v>0</v>
      </c>
      <c r="AB579" s="53">
        <f>+SUMIFS(postings!$T:$T,postings!$C:$C,'pl-data'!AB$2,postings!$D:$D,'pl-data'!AB$3,postings!$I:$I,'pl-data'!$A579)-SUMIFS(postings!$W:$W,postings!$C:$C,'pl-data'!AB$2,postings!$D:$D,'pl-data'!AB$3,postings!$M:$M,'pl-data'!$A579)</f>
        <v>0</v>
      </c>
      <c r="AC579" s="53">
        <f>+SUMIFS(postings!$T:$T,postings!$C:$C,'pl-data'!AC$2,postings!$D:$D,'pl-data'!AC$3,postings!$I:$I,'pl-data'!$A579)-SUMIFS(postings!$W:$W,postings!$C:$C,'pl-data'!AC$2,postings!$D:$D,'pl-data'!AC$3,postings!$M:$M,'pl-data'!$A579)</f>
        <v>0</v>
      </c>
      <c r="AD579" s="53">
        <f>+SUMIFS(postings!$T:$T,postings!$C:$C,'pl-data'!AD$2,postings!$D:$D,'pl-data'!AD$3,postings!$I:$I,'pl-data'!$A579)-SUMIFS(postings!$W:$W,postings!$C:$C,'pl-data'!AD$2,postings!$D:$D,'pl-data'!AD$3,postings!$M:$M,'pl-data'!$A579)</f>
        <v>0</v>
      </c>
      <c r="AE579" s="53">
        <f>+SUMIFS(postings!$T:$T,postings!$C:$C,'pl-data'!AE$2,postings!$D:$D,'pl-data'!AE$3,postings!$I:$I,'pl-data'!$A579)-SUMIFS(postings!$W:$W,postings!$C:$C,'pl-data'!AE$2,postings!$D:$D,'pl-data'!AE$3,postings!$M:$M,'pl-data'!$A579)</f>
        <v>0</v>
      </c>
      <c r="AF579" s="53">
        <f>+SUMIFS(postings!$T:$T,postings!$C:$C,'pl-data'!AF$2,postings!$D:$D,'pl-data'!AF$3,postings!$I:$I,'pl-data'!$A579)-SUMIFS(postings!$W:$W,postings!$C:$C,'pl-data'!AF$2,postings!$D:$D,'pl-data'!AF$3,postings!$M:$M,'pl-data'!$A579)</f>
        <v>0</v>
      </c>
      <c r="AG579" s="53">
        <f>+SUMIFS(postings!$T:$T,postings!$C:$C,'pl-data'!AG$2,postings!$D:$D,'pl-data'!AG$3,postings!$I:$I,'pl-data'!$A579)-SUMIFS(postings!$W:$W,postings!$C:$C,'pl-data'!AG$2,postings!$D:$D,'pl-data'!AG$3,postings!$M:$M,'pl-data'!$A579)</f>
        <v>0</v>
      </c>
      <c r="AH579" s="53">
        <f>+SUMIFS(postings!$T:$T,postings!$C:$C,'pl-data'!AH$2,postings!$D:$D,'pl-data'!AH$3,postings!$I:$I,'pl-data'!$A579)-SUMIFS(postings!$W:$W,postings!$C:$C,'pl-data'!AH$2,postings!$D:$D,'pl-data'!AH$3,postings!$M:$M,'pl-data'!$A579)</f>
        <v>0</v>
      </c>
      <c r="AI579" s="53">
        <f>+SUMIFS(postings!$T:$T,postings!$C:$C,'pl-data'!AI$2,postings!$D:$D,'pl-data'!AI$3,postings!$I:$I,'pl-data'!$A579)-SUMIFS(postings!$W:$W,postings!$C:$C,'pl-data'!AI$2,postings!$D:$D,'pl-data'!AI$3,postings!$M:$M,'pl-data'!$A579)</f>
        <v>0</v>
      </c>
      <c r="AJ579" s="53">
        <f>+SUM(X579:INDEX(X579:AI579,1,Settings!$C$4))</f>
        <v>0</v>
      </c>
      <c r="AK579" s="53">
        <f t="shared" si="283"/>
        <v>0</v>
      </c>
      <c r="AL579" s="53"/>
      <c r="AM579" s="53">
        <f t="shared" si="285"/>
        <v>0</v>
      </c>
      <c r="AN579" s="53">
        <f t="shared" si="286"/>
        <v>0</v>
      </c>
      <c r="AO579" s="53">
        <f t="shared" si="287"/>
        <v>0</v>
      </c>
      <c r="AP579" s="53">
        <f t="shared" si="288"/>
        <v>0</v>
      </c>
      <c r="AQ579" s="53">
        <f t="shared" si="289"/>
        <v>0</v>
      </c>
      <c r="AR579" s="53">
        <f t="shared" si="290"/>
        <v>0</v>
      </c>
      <c r="AS579" s="53">
        <f t="shared" si="291"/>
        <v>0</v>
      </c>
      <c r="AT579" s="53">
        <f t="shared" si="292"/>
        <v>0</v>
      </c>
      <c r="AU579" s="53">
        <f t="shared" si="293"/>
        <v>0</v>
      </c>
      <c r="AV579" s="53">
        <f t="shared" si="294"/>
        <v>0</v>
      </c>
      <c r="AW579" s="53">
        <f t="shared" si="295"/>
        <v>0</v>
      </c>
      <c r="AX579" s="53">
        <f t="shared" si="296"/>
        <v>0</v>
      </c>
      <c r="AY579" s="53">
        <f>+SUM(AM579:INDEX(AM579:AX579,1,Settings!$C$4))</f>
        <v>0</v>
      </c>
      <c r="AZ579" s="53">
        <f t="shared" si="284"/>
        <v>0</v>
      </c>
      <c r="BA579" s="53"/>
      <c r="BB579" s="53">
        <f t="shared" si="267"/>
        <v>0</v>
      </c>
      <c r="BC579" s="53">
        <f t="shared" si="268"/>
        <v>0</v>
      </c>
      <c r="BD579" s="53">
        <f t="shared" si="269"/>
        <v>0</v>
      </c>
      <c r="BE579" s="53">
        <f t="shared" si="270"/>
        <v>0</v>
      </c>
      <c r="BF579" s="53">
        <f t="shared" si="271"/>
        <v>0</v>
      </c>
      <c r="BG579" s="53">
        <f t="shared" si="272"/>
        <v>0</v>
      </c>
      <c r="BH579" s="53">
        <f t="shared" si="273"/>
        <v>0</v>
      </c>
      <c r="BI579" s="53">
        <f t="shared" si="274"/>
        <v>0</v>
      </c>
      <c r="BJ579" s="53">
        <f t="shared" si="275"/>
        <v>0</v>
      </c>
      <c r="BK579" s="53">
        <f t="shared" si="276"/>
        <v>0</v>
      </c>
      <c r="BL579" s="53">
        <f t="shared" si="277"/>
        <v>0</v>
      </c>
      <c r="BM579" s="53">
        <f t="shared" si="278"/>
        <v>0</v>
      </c>
      <c r="BN579" s="53">
        <f t="shared" si="281"/>
        <v>0</v>
      </c>
      <c r="BO579" s="53"/>
      <c r="BP579" s="53">
        <f t="shared" si="279"/>
        <v>0</v>
      </c>
      <c r="BQ579" s="53"/>
      <c r="BR579" s="53">
        <f t="shared" si="280"/>
        <v>0</v>
      </c>
    </row>
    <row r="580" spans="1:70" x14ac:dyDescent="0.2">
      <c r="A580" s="6">
        <v>8625</v>
      </c>
      <c r="B580" s="6" t="str">
        <f>+VLOOKUP(A580,masterfile!B:C,2,FALSE)</f>
        <v>Sonst. Erträge betr.u. regelmäßig stfrei</v>
      </c>
      <c r="D580" s="53">
        <f>+SUMIF('[1]2017'!$A:$A,$A580,'[1]2017'!$C:$C)-SUMIF('[1]2017'!$E:$E,$A580,'[1]2017'!$G:$G)</f>
        <v>0</v>
      </c>
      <c r="E580" s="53">
        <f>+SUMIF('[1]2018'!$A:$A,$A580,'[1]2018'!$C:$C)-SUMIF('[1]2018'!$E:$E,$A580,'[1]2018'!$G:$G)</f>
        <v>0</v>
      </c>
      <c r="F580" s="53">
        <f>+SUMIF('[1]2019'!$A:$A,$A580,'[1]2019'!$C:$C)-SUMIF('[1]2019'!$E:$E,$A580,'[1]2019'!$G:$G)</f>
        <v>0</v>
      </c>
      <c r="G580" s="53">
        <f>+SUMIF('[1]2020'!$A:$A,$A580,'[1]2020'!$C:$C)-SUMIF('[1]2020'!$E:$E,$A580,'[1]2020'!$G:$G)</f>
        <v>0</v>
      </c>
      <c r="H580" s="53"/>
      <c r="I580" s="53">
        <f>+(+SUMIF('[1]2021'!$A:$A,$A580,'[1]2021'!$C:$C)-SUMIF('[1]2021'!$E:$E,$A580,'[1]2021'!$G:$G))/12</f>
        <v>0</v>
      </c>
      <c r="J580" s="53">
        <f>+(+SUMIF('[1]2021'!$A:$A,$A580,'[1]2021'!$C:$C)-SUMIF('[1]2021'!$E:$E,$A580,'[1]2021'!$G:$G))/12</f>
        <v>0</v>
      </c>
      <c r="K580" s="53">
        <f>+(+SUMIF('[1]2021'!$A:$A,$A580,'[1]2021'!$C:$C)-SUMIF('[1]2021'!$E:$E,$A580,'[1]2021'!$G:$G))/12</f>
        <v>0</v>
      </c>
      <c r="L580" s="53">
        <f>+(+SUMIF('[1]2021'!$A:$A,$A580,'[1]2021'!$C:$C)-SUMIF('[1]2021'!$E:$E,$A580,'[1]2021'!$G:$G))/12</f>
        <v>0</v>
      </c>
      <c r="M580" s="53">
        <f>+(+SUMIF('[1]2021'!$A:$A,$A580,'[1]2021'!$C:$C)-SUMIF('[1]2021'!$E:$E,$A580,'[1]2021'!$G:$G))/12</f>
        <v>0</v>
      </c>
      <c r="N580" s="53">
        <f>+(+SUMIF('[1]2021'!$A:$A,$A580,'[1]2021'!$C:$C)-SUMIF('[1]2021'!$E:$E,$A580,'[1]2021'!$G:$G))/12</f>
        <v>0</v>
      </c>
      <c r="O580" s="53">
        <f>+(+SUMIF('[1]2021'!$A:$A,$A580,'[1]2021'!$C:$C)-SUMIF('[1]2021'!$E:$E,$A580,'[1]2021'!$G:$G))/12</f>
        <v>0</v>
      </c>
      <c r="P580" s="53">
        <f>+(+SUMIF('[1]2021'!$A:$A,$A580,'[1]2021'!$C:$C)-SUMIF('[1]2021'!$E:$E,$A580,'[1]2021'!$G:$G))/12</f>
        <v>0</v>
      </c>
      <c r="Q580" s="53">
        <f>+(+SUMIF('[1]2021'!$A:$A,$A580,'[1]2021'!$C:$C)-SUMIF('[1]2021'!$E:$E,$A580,'[1]2021'!$G:$G))/12</f>
        <v>0</v>
      </c>
      <c r="R580" s="53">
        <f>+(+SUMIF('[1]2021'!$A:$A,$A580,'[1]2021'!$C:$C)-SUMIF('[1]2021'!$E:$E,$A580,'[1]2021'!$G:$G))/12</f>
        <v>0</v>
      </c>
      <c r="S580" s="53">
        <f>+(+SUMIF('[1]2021'!$A:$A,$A580,'[1]2021'!$C:$C)-SUMIF('[1]2021'!$E:$E,$A580,'[1]2021'!$G:$G))/12</f>
        <v>0</v>
      </c>
      <c r="T580" s="53">
        <f>+(+SUMIF('[1]2021'!$A:$A,$A580,'[1]2021'!$C:$C)-SUMIF('[1]2021'!$E:$E,$A580,'[1]2021'!$G:$G))/12</f>
        <v>0</v>
      </c>
      <c r="U580" s="53">
        <f>+SUM(I580:INDEX(I580:T580,1,Settings!$C$4))</f>
        <v>0</v>
      </c>
      <c r="V580" s="53">
        <f t="shared" si="282"/>
        <v>0</v>
      </c>
      <c r="W580" s="53"/>
      <c r="X580" s="53">
        <f>+SUMIFS(postings!$T:$T,postings!$C:$C,'pl-data'!X$2,postings!$D:$D,'pl-data'!X$3,postings!$I:$I,'pl-data'!$A580)-SUMIFS(postings!$W:$W,postings!$C:$C,'pl-data'!X$2,postings!$D:$D,'pl-data'!X$3,postings!$M:$M,'pl-data'!$A580)</f>
        <v>0</v>
      </c>
      <c r="Y580" s="53">
        <f>+SUMIFS(postings!$T:$T,postings!$C:$C,'pl-data'!Y$2,postings!$D:$D,'pl-data'!Y$3,postings!$I:$I,'pl-data'!$A580)-SUMIFS(postings!$W:$W,postings!$C:$C,'pl-data'!Y$2,postings!$D:$D,'pl-data'!Y$3,postings!$M:$M,'pl-data'!$A580)</f>
        <v>0</v>
      </c>
      <c r="Z580" s="53">
        <f>+SUMIFS(postings!$T:$T,postings!$C:$C,'pl-data'!Z$2,postings!$D:$D,'pl-data'!Z$3,postings!$I:$I,'pl-data'!$A580)-SUMIFS(postings!$W:$W,postings!$C:$C,'pl-data'!Z$2,postings!$D:$D,'pl-data'!Z$3,postings!$M:$M,'pl-data'!$A580)</f>
        <v>0</v>
      </c>
      <c r="AA580" s="53">
        <f>+SUMIFS(postings!$T:$T,postings!$C:$C,'pl-data'!AA$2,postings!$D:$D,'pl-data'!AA$3,postings!$I:$I,'pl-data'!$A580)-SUMIFS(postings!$W:$W,postings!$C:$C,'pl-data'!AA$2,postings!$D:$D,'pl-data'!AA$3,postings!$M:$M,'pl-data'!$A580)</f>
        <v>0</v>
      </c>
      <c r="AB580" s="53">
        <f>+SUMIFS(postings!$T:$T,postings!$C:$C,'pl-data'!AB$2,postings!$D:$D,'pl-data'!AB$3,postings!$I:$I,'pl-data'!$A580)-SUMIFS(postings!$W:$W,postings!$C:$C,'pl-data'!AB$2,postings!$D:$D,'pl-data'!AB$3,postings!$M:$M,'pl-data'!$A580)</f>
        <v>0</v>
      </c>
      <c r="AC580" s="53">
        <f>+SUMIFS(postings!$T:$T,postings!$C:$C,'pl-data'!AC$2,postings!$D:$D,'pl-data'!AC$3,postings!$I:$I,'pl-data'!$A580)-SUMIFS(postings!$W:$W,postings!$C:$C,'pl-data'!AC$2,postings!$D:$D,'pl-data'!AC$3,postings!$M:$M,'pl-data'!$A580)</f>
        <v>0</v>
      </c>
      <c r="AD580" s="53">
        <f>+SUMIFS(postings!$T:$T,postings!$C:$C,'pl-data'!AD$2,postings!$D:$D,'pl-data'!AD$3,postings!$I:$I,'pl-data'!$A580)-SUMIFS(postings!$W:$W,postings!$C:$C,'pl-data'!AD$2,postings!$D:$D,'pl-data'!AD$3,postings!$M:$M,'pl-data'!$A580)</f>
        <v>0</v>
      </c>
      <c r="AE580" s="53">
        <f>+SUMIFS(postings!$T:$T,postings!$C:$C,'pl-data'!AE$2,postings!$D:$D,'pl-data'!AE$3,postings!$I:$I,'pl-data'!$A580)-SUMIFS(postings!$W:$W,postings!$C:$C,'pl-data'!AE$2,postings!$D:$D,'pl-data'!AE$3,postings!$M:$M,'pl-data'!$A580)</f>
        <v>0</v>
      </c>
      <c r="AF580" s="53">
        <f>+SUMIFS(postings!$T:$T,postings!$C:$C,'pl-data'!AF$2,postings!$D:$D,'pl-data'!AF$3,postings!$I:$I,'pl-data'!$A580)-SUMIFS(postings!$W:$W,postings!$C:$C,'pl-data'!AF$2,postings!$D:$D,'pl-data'!AF$3,postings!$M:$M,'pl-data'!$A580)</f>
        <v>0</v>
      </c>
      <c r="AG580" s="53">
        <f>+SUMIFS(postings!$T:$T,postings!$C:$C,'pl-data'!AG$2,postings!$D:$D,'pl-data'!AG$3,postings!$I:$I,'pl-data'!$A580)-SUMIFS(postings!$W:$W,postings!$C:$C,'pl-data'!AG$2,postings!$D:$D,'pl-data'!AG$3,postings!$M:$M,'pl-data'!$A580)</f>
        <v>0</v>
      </c>
      <c r="AH580" s="53">
        <f>+SUMIFS(postings!$T:$T,postings!$C:$C,'pl-data'!AH$2,postings!$D:$D,'pl-data'!AH$3,postings!$I:$I,'pl-data'!$A580)-SUMIFS(postings!$W:$W,postings!$C:$C,'pl-data'!AH$2,postings!$D:$D,'pl-data'!AH$3,postings!$M:$M,'pl-data'!$A580)</f>
        <v>0</v>
      </c>
      <c r="AI580" s="53">
        <f>+SUMIFS(postings!$T:$T,postings!$C:$C,'pl-data'!AI$2,postings!$D:$D,'pl-data'!AI$3,postings!$I:$I,'pl-data'!$A580)-SUMIFS(postings!$W:$W,postings!$C:$C,'pl-data'!AI$2,postings!$D:$D,'pl-data'!AI$3,postings!$M:$M,'pl-data'!$A580)</f>
        <v>0</v>
      </c>
      <c r="AJ580" s="53">
        <f>+SUM(X580:INDEX(X580:AI580,1,Settings!$C$4))</f>
        <v>0</v>
      </c>
      <c r="AK580" s="53">
        <f t="shared" si="283"/>
        <v>0</v>
      </c>
      <c r="AL580" s="53"/>
      <c r="AM580" s="53">
        <f t="shared" si="285"/>
        <v>0</v>
      </c>
      <c r="AN580" s="53">
        <f t="shared" si="286"/>
        <v>0</v>
      </c>
      <c r="AO580" s="53">
        <f t="shared" si="287"/>
        <v>0</v>
      </c>
      <c r="AP580" s="53">
        <f t="shared" si="288"/>
        <v>0</v>
      </c>
      <c r="AQ580" s="53">
        <f t="shared" si="289"/>
        <v>0</v>
      </c>
      <c r="AR580" s="53">
        <f t="shared" si="290"/>
        <v>0</v>
      </c>
      <c r="AS580" s="53">
        <f t="shared" si="291"/>
        <v>0</v>
      </c>
      <c r="AT580" s="53">
        <f t="shared" si="292"/>
        <v>0</v>
      </c>
      <c r="AU580" s="53">
        <f t="shared" si="293"/>
        <v>0</v>
      </c>
      <c r="AV580" s="53">
        <f t="shared" si="294"/>
        <v>0</v>
      </c>
      <c r="AW580" s="53">
        <f t="shared" si="295"/>
        <v>0</v>
      </c>
      <c r="AX580" s="53">
        <f t="shared" si="296"/>
        <v>0</v>
      </c>
      <c r="AY580" s="53">
        <f>+SUM(AM580:INDEX(AM580:AX580,1,Settings!$C$4))</f>
        <v>0</v>
      </c>
      <c r="AZ580" s="53">
        <f t="shared" si="284"/>
        <v>0</v>
      </c>
      <c r="BA580" s="53"/>
      <c r="BB580" s="53">
        <f t="shared" si="267"/>
        <v>0</v>
      </c>
      <c r="BC580" s="53">
        <f t="shared" si="268"/>
        <v>0</v>
      </c>
      <c r="BD580" s="53">
        <f t="shared" si="269"/>
        <v>0</v>
      </c>
      <c r="BE580" s="53">
        <f t="shared" si="270"/>
        <v>0</v>
      </c>
      <c r="BF580" s="53">
        <f t="shared" si="271"/>
        <v>0</v>
      </c>
      <c r="BG580" s="53">
        <f t="shared" si="272"/>
        <v>0</v>
      </c>
      <c r="BH580" s="53">
        <f t="shared" si="273"/>
        <v>0</v>
      </c>
      <c r="BI580" s="53">
        <f t="shared" si="274"/>
        <v>0</v>
      </c>
      <c r="BJ580" s="53">
        <f t="shared" si="275"/>
        <v>0</v>
      </c>
      <c r="BK580" s="53">
        <f t="shared" si="276"/>
        <v>0</v>
      </c>
      <c r="BL580" s="53">
        <f t="shared" si="277"/>
        <v>0</v>
      </c>
      <c r="BM580" s="53">
        <f t="shared" si="278"/>
        <v>0</v>
      </c>
      <c r="BN580" s="53">
        <f t="shared" si="281"/>
        <v>0</v>
      </c>
      <c r="BO580" s="53"/>
      <c r="BP580" s="53">
        <f t="shared" si="279"/>
        <v>0</v>
      </c>
      <c r="BQ580" s="53"/>
      <c r="BR580" s="53">
        <f t="shared" si="280"/>
        <v>0</v>
      </c>
    </row>
    <row r="581" spans="1:70" x14ac:dyDescent="0.2">
      <c r="A581" s="6">
        <v>8630</v>
      </c>
      <c r="B581" s="6" t="str">
        <f>+VLOOKUP(A581,masterfile!B:C,2,FALSE)</f>
        <v>Sonst. Erträge betriebl., regelm.7% USt</v>
      </c>
      <c r="D581" s="53">
        <f>+SUMIF('[1]2017'!$A:$A,$A581,'[1]2017'!$C:$C)-SUMIF('[1]2017'!$E:$E,$A581,'[1]2017'!$G:$G)</f>
        <v>0</v>
      </c>
      <c r="E581" s="53">
        <f>+SUMIF('[1]2018'!$A:$A,$A581,'[1]2018'!$C:$C)-SUMIF('[1]2018'!$E:$E,$A581,'[1]2018'!$G:$G)</f>
        <v>0</v>
      </c>
      <c r="F581" s="53">
        <f>+SUMIF('[1]2019'!$A:$A,$A581,'[1]2019'!$C:$C)-SUMIF('[1]2019'!$E:$E,$A581,'[1]2019'!$G:$G)</f>
        <v>0</v>
      </c>
      <c r="G581" s="53">
        <f>+SUMIF('[1]2020'!$A:$A,$A581,'[1]2020'!$C:$C)-SUMIF('[1]2020'!$E:$E,$A581,'[1]2020'!$G:$G)</f>
        <v>0</v>
      </c>
      <c r="H581" s="53"/>
      <c r="I581" s="53">
        <f>+(+SUMIF('[1]2021'!$A:$A,$A581,'[1]2021'!$C:$C)-SUMIF('[1]2021'!$E:$E,$A581,'[1]2021'!$G:$G))/12</f>
        <v>0</v>
      </c>
      <c r="J581" s="53">
        <f>+(+SUMIF('[1]2021'!$A:$A,$A581,'[1]2021'!$C:$C)-SUMIF('[1]2021'!$E:$E,$A581,'[1]2021'!$G:$G))/12</f>
        <v>0</v>
      </c>
      <c r="K581" s="53">
        <f>+(+SUMIF('[1]2021'!$A:$A,$A581,'[1]2021'!$C:$C)-SUMIF('[1]2021'!$E:$E,$A581,'[1]2021'!$G:$G))/12</f>
        <v>0</v>
      </c>
      <c r="L581" s="53">
        <f>+(+SUMIF('[1]2021'!$A:$A,$A581,'[1]2021'!$C:$C)-SUMIF('[1]2021'!$E:$E,$A581,'[1]2021'!$G:$G))/12</f>
        <v>0</v>
      </c>
      <c r="M581" s="53">
        <f>+(+SUMIF('[1]2021'!$A:$A,$A581,'[1]2021'!$C:$C)-SUMIF('[1]2021'!$E:$E,$A581,'[1]2021'!$G:$G))/12</f>
        <v>0</v>
      </c>
      <c r="N581" s="53">
        <f>+(+SUMIF('[1]2021'!$A:$A,$A581,'[1]2021'!$C:$C)-SUMIF('[1]2021'!$E:$E,$A581,'[1]2021'!$G:$G))/12</f>
        <v>0</v>
      </c>
      <c r="O581" s="53">
        <f>+(+SUMIF('[1]2021'!$A:$A,$A581,'[1]2021'!$C:$C)-SUMIF('[1]2021'!$E:$E,$A581,'[1]2021'!$G:$G))/12</f>
        <v>0</v>
      </c>
      <c r="P581" s="53">
        <f>+(+SUMIF('[1]2021'!$A:$A,$A581,'[1]2021'!$C:$C)-SUMIF('[1]2021'!$E:$E,$A581,'[1]2021'!$G:$G))/12</f>
        <v>0</v>
      </c>
      <c r="Q581" s="53">
        <f>+(+SUMIF('[1]2021'!$A:$A,$A581,'[1]2021'!$C:$C)-SUMIF('[1]2021'!$E:$E,$A581,'[1]2021'!$G:$G))/12</f>
        <v>0</v>
      </c>
      <c r="R581" s="53">
        <f>+(+SUMIF('[1]2021'!$A:$A,$A581,'[1]2021'!$C:$C)-SUMIF('[1]2021'!$E:$E,$A581,'[1]2021'!$G:$G))/12</f>
        <v>0</v>
      </c>
      <c r="S581" s="53">
        <f>+(+SUMIF('[1]2021'!$A:$A,$A581,'[1]2021'!$C:$C)-SUMIF('[1]2021'!$E:$E,$A581,'[1]2021'!$G:$G))/12</f>
        <v>0</v>
      </c>
      <c r="T581" s="53">
        <f>+(+SUMIF('[1]2021'!$A:$A,$A581,'[1]2021'!$C:$C)-SUMIF('[1]2021'!$E:$E,$A581,'[1]2021'!$G:$G))/12</f>
        <v>0</v>
      </c>
      <c r="U581" s="53">
        <f>+SUM(I581:INDEX(I581:T581,1,Settings!$C$4))</f>
        <v>0</v>
      </c>
      <c r="V581" s="53">
        <f t="shared" si="282"/>
        <v>0</v>
      </c>
      <c r="W581" s="53"/>
      <c r="X581" s="53">
        <f>+SUMIFS(postings!$T:$T,postings!$C:$C,'pl-data'!X$2,postings!$D:$D,'pl-data'!X$3,postings!$I:$I,'pl-data'!$A581)-SUMIFS(postings!$W:$W,postings!$C:$C,'pl-data'!X$2,postings!$D:$D,'pl-data'!X$3,postings!$M:$M,'pl-data'!$A581)</f>
        <v>0</v>
      </c>
      <c r="Y581" s="53">
        <f>+SUMIFS(postings!$T:$T,postings!$C:$C,'pl-data'!Y$2,postings!$D:$D,'pl-data'!Y$3,postings!$I:$I,'pl-data'!$A581)-SUMIFS(postings!$W:$W,postings!$C:$C,'pl-data'!Y$2,postings!$D:$D,'pl-data'!Y$3,postings!$M:$M,'pl-data'!$A581)</f>
        <v>0</v>
      </c>
      <c r="Z581" s="53">
        <f>+SUMIFS(postings!$T:$T,postings!$C:$C,'pl-data'!Z$2,postings!$D:$D,'pl-data'!Z$3,postings!$I:$I,'pl-data'!$A581)-SUMIFS(postings!$W:$W,postings!$C:$C,'pl-data'!Z$2,postings!$D:$D,'pl-data'!Z$3,postings!$M:$M,'pl-data'!$A581)</f>
        <v>0</v>
      </c>
      <c r="AA581" s="53">
        <f>+SUMIFS(postings!$T:$T,postings!$C:$C,'pl-data'!AA$2,postings!$D:$D,'pl-data'!AA$3,postings!$I:$I,'pl-data'!$A581)-SUMIFS(postings!$W:$W,postings!$C:$C,'pl-data'!AA$2,postings!$D:$D,'pl-data'!AA$3,postings!$M:$M,'pl-data'!$A581)</f>
        <v>0</v>
      </c>
      <c r="AB581" s="53">
        <f>+SUMIFS(postings!$T:$T,postings!$C:$C,'pl-data'!AB$2,postings!$D:$D,'pl-data'!AB$3,postings!$I:$I,'pl-data'!$A581)-SUMIFS(postings!$W:$W,postings!$C:$C,'pl-data'!AB$2,postings!$D:$D,'pl-data'!AB$3,postings!$M:$M,'pl-data'!$A581)</f>
        <v>0</v>
      </c>
      <c r="AC581" s="53">
        <f>+SUMIFS(postings!$T:$T,postings!$C:$C,'pl-data'!AC$2,postings!$D:$D,'pl-data'!AC$3,postings!$I:$I,'pl-data'!$A581)-SUMIFS(postings!$W:$W,postings!$C:$C,'pl-data'!AC$2,postings!$D:$D,'pl-data'!AC$3,postings!$M:$M,'pl-data'!$A581)</f>
        <v>0</v>
      </c>
      <c r="AD581" s="53">
        <f>+SUMIFS(postings!$T:$T,postings!$C:$C,'pl-data'!AD$2,postings!$D:$D,'pl-data'!AD$3,postings!$I:$I,'pl-data'!$A581)-SUMIFS(postings!$W:$W,postings!$C:$C,'pl-data'!AD$2,postings!$D:$D,'pl-data'!AD$3,postings!$M:$M,'pl-data'!$A581)</f>
        <v>0</v>
      </c>
      <c r="AE581" s="53">
        <f>+SUMIFS(postings!$T:$T,postings!$C:$C,'pl-data'!AE$2,postings!$D:$D,'pl-data'!AE$3,postings!$I:$I,'pl-data'!$A581)-SUMIFS(postings!$W:$W,postings!$C:$C,'pl-data'!AE$2,postings!$D:$D,'pl-data'!AE$3,postings!$M:$M,'pl-data'!$A581)</f>
        <v>0</v>
      </c>
      <c r="AF581" s="53">
        <f>+SUMIFS(postings!$T:$T,postings!$C:$C,'pl-data'!AF$2,postings!$D:$D,'pl-data'!AF$3,postings!$I:$I,'pl-data'!$A581)-SUMIFS(postings!$W:$W,postings!$C:$C,'pl-data'!AF$2,postings!$D:$D,'pl-data'!AF$3,postings!$M:$M,'pl-data'!$A581)</f>
        <v>0</v>
      </c>
      <c r="AG581" s="53">
        <f>+SUMIFS(postings!$T:$T,postings!$C:$C,'pl-data'!AG$2,postings!$D:$D,'pl-data'!AG$3,postings!$I:$I,'pl-data'!$A581)-SUMIFS(postings!$W:$W,postings!$C:$C,'pl-data'!AG$2,postings!$D:$D,'pl-data'!AG$3,postings!$M:$M,'pl-data'!$A581)</f>
        <v>0</v>
      </c>
      <c r="AH581" s="53">
        <f>+SUMIFS(postings!$T:$T,postings!$C:$C,'pl-data'!AH$2,postings!$D:$D,'pl-data'!AH$3,postings!$I:$I,'pl-data'!$A581)-SUMIFS(postings!$W:$W,postings!$C:$C,'pl-data'!AH$2,postings!$D:$D,'pl-data'!AH$3,postings!$M:$M,'pl-data'!$A581)</f>
        <v>0</v>
      </c>
      <c r="AI581" s="53">
        <f>+SUMIFS(postings!$T:$T,postings!$C:$C,'pl-data'!AI$2,postings!$D:$D,'pl-data'!AI$3,postings!$I:$I,'pl-data'!$A581)-SUMIFS(postings!$W:$W,postings!$C:$C,'pl-data'!AI$2,postings!$D:$D,'pl-data'!AI$3,postings!$M:$M,'pl-data'!$A581)</f>
        <v>0</v>
      </c>
      <c r="AJ581" s="53">
        <f>+SUM(X581:INDEX(X581:AI581,1,Settings!$C$4))</f>
        <v>0</v>
      </c>
      <c r="AK581" s="53">
        <f t="shared" si="283"/>
        <v>0</v>
      </c>
      <c r="AL581" s="53"/>
      <c r="AM581" s="53">
        <f t="shared" si="285"/>
        <v>0</v>
      </c>
      <c r="AN581" s="53">
        <f t="shared" si="286"/>
        <v>0</v>
      </c>
      <c r="AO581" s="53">
        <f t="shared" si="287"/>
        <v>0</v>
      </c>
      <c r="AP581" s="53">
        <f t="shared" si="288"/>
        <v>0</v>
      </c>
      <c r="AQ581" s="53">
        <f t="shared" si="289"/>
        <v>0</v>
      </c>
      <c r="AR581" s="53">
        <f t="shared" si="290"/>
        <v>0</v>
      </c>
      <c r="AS581" s="53">
        <f t="shared" si="291"/>
        <v>0</v>
      </c>
      <c r="AT581" s="53">
        <f t="shared" si="292"/>
        <v>0</v>
      </c>
      <c r="AU581" s="53">
        <f t="shared" si="293"/>
        <v>0</v>
      </c>
      <c r="AV581" s="53">
        <f t="shared" si="294"/>
        <v>0</v>
      </c>
      <c r="AW581" s="53">
        <f t="shared" si="295"/>
        <v>0</v>
      </c>
      <c r="AX581" s="53">
        <f t="shared" si="296"/>
        <v>0</v>
      </c>
      <c r="AY581" s="53">
        <f>+SUM(AM581:INDEX(AM581:AX581,1,Settings!$C$4))</f>
        <v>0</v>
      </c>
      <c r="AZ581" s="53">
        <f t="shared" si="284"/>
        <v>0</v>
      </c>
      <c r="BA581" s="53"/>
      <c r="BB581" s="53">
        <f t="shared" ref="BB581:BB644" si="297">+AM581*1.03</f>
        <v>0</v>
      </c>
      <c r="BC581" s="53">
        <f t="shared" ref="BC581:BC644" si="298">+AN581*1.03</f>
        <v>0</v>
      </c>
      <c r="BD581" s="53">
        <f t="shared" ref="BD581:BD644" si="299">+AO581*1.03</f>
        <v>0</v>
      </c>
      <c r="BE581" s="53">
        <f t="shared" ref="BE581:BE644" si="300">+AP581*1.03</f>
        <v>0</v>
      </c>
      <c r="BF581" s="53">
        <f t="shared" ref="BF581:BF644" si="301">+AQ581*1.03</f>
        <v>0</v>
      </c>
      <c r="BG581" s="53">
        <f t="shared" ref="BG581:BG644" si="302">+AR581*1.03</f>
        <v>0</v>
      </c>
      <c r="BH581" s="53">
        <f t="shared" ref="BH581:BH644" si="303">+AS581*1.03</f>
        <v>0</v>
      </c>
      <c r="BI581" s="53">
        <f t="shared" ref="BI581:BI644" si="304">+AT581*1.03</f>
        <v>0</v>
      </c>
      <c r="BJ581" s="53">
        <f t="shared" ref="BJ581:BJ644" si="305">+AU581*1.03</f>
        <v>0</v>
      </c>
      <c r="BK581" s="53">
        <f t="shared" ref="BK581:BK644" si="306">+AV581*1.03</f>
        <v>0</v>
      </c>
      <c r="BL581" s="53">
        <f t="shared" ref="BL581:BL644" si="307">+AW581*1.03</f>
        <v>0</v>
      </c>
      <c r="BM581" s="53">
        <f t="shared" ref="BM581:BM644" si="308">+AX581*1.03</f>
        <v>0</v>
      </c>
      <c r="BN581" s="53">
        <f t="shared" si="281"/>
        <v>0</v>
      </c>
      <c r="BO581" s="53"/>
      <c r="BP581" s="53">
        <f t="shared" ref="BP581:BP644" si="309">+BN581*1.04</f>
        <v>0</v>
      </c>
      <c r="BQ581" s="53"/>
      <c r="BR581" s="53">
        <f t="shared" ref="BR581:BR644" si="310">+BP581*1.05</f>
        <v>0</v>
      </c>
    </row>
    <row r="582" spans="1:70" x14ac:dyDescent="0.2">
      <c r="A582" s="6">
        <v>8640</v>
      </c>
      <c r="B582" s="6" t="str">
        <f>+VLOOKUP(A582,masterfile!B:C,2,FALSE)</f>
        <v>Sonst. Erträge betriebl,, regelm.19% USt</v>
      </c>
      <c r="D582" s="53">
        <f>+SUMIF('[1]2017'!$A:$A,$A582,'[1]2017'!$C:$C)-SUMIF('[1]2017'!$E:$E,$A582,'[1]2017'!$G:$G)</f>
        <v>0</v>
      </c>
      <c r="E582" s="53">
        <f>+SUMIF('[1]2018'!$A:$A,$A582,'[1]2018'!$C:$C)-SUMIF('[1]2018'!$E:$E,$A582,'[1]2018'!$G:$G)</f>
        <v>0</v>
      </c>
      <c r="F582" s="53">
        <f>+SUMIF('[1]2019'!$A:$A,$A582,'[1]2019'!$C:$C)-SUMIF('[1]2019'!$E:$E,$A582,'[1]2019'!$G:$G)</f>
        <v>0</v>
      </c>
      <c r="G582" s="53">
        <f>+SUMIF('[1]2020'!$A:$A,$A582,'[1]2020'!$C:$C)-SUMIF('[1]2020'!$E:$E,$A582,'[1]2020'!$G:$G)</f>
        <v>0</v>
      </c>
      <c r="H582" s="53"/>
      <c r="I582" s="53">
        <f>+(+SUMIF('[1]2021'!$A:$A,$A582,'[1]2021'!$C:$C)-SUMIF('[1]2021'!$E:$E,$A582,'[1]2021'!$G:$G))/12</f>
        <v>0</v>
      </c>
      <c r="J582" s="53">
        <f>+(+SUMIF('[1]2021'!$A:$A,$A582,'[1]2021'!$C:$C)-SUMIF('[1]2021'!$E:$E,$A582,'[1]2021'!$G:$G))/12</f>
        <v>0</v>
      </c>
      <c r="K582" s="53">
        <f>+(+SUMIF('[1]2021'!$A:$A,$A582,'[1]2021'!$C:$C)-SUMIF('[1]2021'!$E:$E,$A582,'[1]2021'!$G:$G))/12</f>
        <v>0</v>
      </c>
      <c r="L582" s="53">
        <f>+(+SUMIF('[1]2021'!$A:$A,$A582,'[1]2021'!$C:$C)-SUMIF('[1]2021'!$E:$E,$A582,'[1]2021'!$G:$G))/12</f>
        <v>0</v>
      </c>
      <c r="M582" s="53">
        <f>+(+SUMIF('[1]2021'!$A:$A,$A582,'[1]2021'!$C:$C)-SUMIF('[1]2021'!$E:$E,$A582,'[1]2021'!$G:$G))/12</f>
        <v>0</v>
      </c>
      <c r="N582" s="53">
        <f>+(+SUMIF('[1]2021'!$A:$A,$A582,'[1]2021'!$C:$C)-SUMIF('[1]2021'!$E:$E,$A582,'[1]2021'!$G:$G))/12</f>
        <v>0</v>
      </c>
      <c r="O582" s="53">
        <f>+(+SUMIF('[1]2021'!$A:$A,$A582,'[1]2021'!$C:$C)-SUMIF('[1]2021'!$E:$E,$A582,'[1]2021'!$G:$G))/12</f>
        <v>0</v>
      </c>
      <c r="P582" s="53">
        <f>+(+SUMIF('[1]2021'!$A:$A,$A582,'[1]2021'!$C:$C)-SUMIF('[1]2021'!$E:$E,$A582,'[1]2021'!$G:$G))/12</f>
        <v>0</v>
      </c>
      <c r="Q582" s="53">
        <f>+(+SUMIF('[1]2021'!$A:$A,$A582,'[1]2021'!$C:$C)-SUMIF('[1]2021'!$E:$E,$A582,'[1]2021'!$G:$G))/12</f>
        <v>0</v>
      </c>
      <c r="R582" s="53">
        <f>+(+SUMIF('[1]2021'!$A:$A,$A582,'[1]2021'!$C:$C)-SUMIF('[1]2021'!$E:$E,$A582,'[1]2021'!$G:$G))/12</f>
        <v>0</v>
      </c>
      <c r="S582" s="53">
        <f>+(+SUMIF('[1]2021'!$A:$A,$A582,'[1]2021'!$C:$C)-SUMIF('[1]2021'!$E:$E,$A582,'[1]2021'!$G:$G))/12</f>
        <v>0</v>
      </c>
      <c r="T582" s="53">
        <f>+(+SUMIF('[1]2021'!$A:$A,$A582,'[1]2021'!$C:$C)-SUMIF('[1]2021'!$E:$E,$A582,'[1]2021'!$G:$G))/12</f>
        <v>0</v>
      </c>
      <c r="U582" s="53">
        <f>+SUM(I582:INDEX(I582:T582,1,Settings!$C$4))</f>
        <v>0</v>
      </c>
      <c r="V582" s="53">
        <f t="shared" si="282"/>
        <v>0</v>
      </c>
      <c r="W582" s="53"/>
      <c r="X582" s="53">
        <f>+SUMIFS(postings!$T:$T,postings!$C:$C,'pl-data'!X$2,postings!$D:$D,'pl-data'!X$3,postings!$I:$I,'pl-data'!$A582)-SUMIFS(postings!$W:$W,postings!$C:$C,'pl-data'!X$2,postings!$D:$D,'pl-data'!X$3,postings!$M:$M,'pl-data'!$A582)</f>
        <v>0</v>
      </c>
      <c r="Y582" s="53">
        <f>+SUMIFS(postings!$T:$T,postings!$C:$C,'pl-data'!Y$2,postings!$D:$D,'pl-data'!Y$3,postings!$I:$I,'pl-data'!$A582)-SUMIFS(postings!$W:$W,postings!$C:$C,'pl-data'!Y$2,postings!$D:$D,'pl-data'!Y$3,postings!$M:$M,'pl-data'!$A582)</f>
        <v>0</v>
      </c>
      <c r="Z582" s="53">
        <f>+SUMIFS(postings!$T:$T,postings!$C:$C,'pl-data'!Z$2,postings!$D:$D,'pl-data'!Z$3,postings!$I:$I,'pl-data'!$A582)-SUMIFS(postings!$W:$W,postings!$C:$C,'pl-data'!Z$2,postings!$D:$D,'pl-data'!Z$3,postings!$M:$M,'pl-data'!$A582)</f>
        <v>0</v>
      </c>
      <c r="AA582" s="53">
        <f>+SUMIFS(postings!$T:$T,postings!$C:$C,'pl-data'!AA$2,postings!$D:$D,'pl-data'!AA$3,postings!$I:$I,'pl-data'!$A582)-SUMIFS(postings!$W:$W,postings!$C:$C,'pl-data'!AA$2,postings!$D:$D,'pl-data'!AA$3,postings!$M:$M,'pl-data'!$A582)</f>
        <v>0</v>
      </c>
      <c r="AB582" s="53">
        <f>+SUMIFS(postings!$T:$T,postings!$C:$C,'pl-data'!AB$2,postings!$D:$D,'pl-data'!AB$3,postings!$I:$I,'pl-data'!$A582)-SUMIFS(postings!$W:$W,postings!$C:$C,'pl-data'!AB$2,postings!$D:$D,'pl-data'!AB$3,postings!$M:$M,'pl-data'!$A582)</f>
        <v>0</v>
      </c>
      <c r="AC582" s="53">
        <f>+SUMIFS(postings!$T:$T,postings!$C:$C,'pl-data'!AC$2,postings!$D:$D,'pl-data'!AC$3,postings!$I:$I,'pl-data'!$A582)-SUMIFS(postings!$W:$W,postings!$C:$C,'pl-data'!AC$2,postings!$D:$D,'pl-data'!AC$3,postings!$M:$M,'pl-data'!$A582)</f>
        <v>0</v>
      </c>
      <c r="AD582" s="53">
        <f>+SUMIFS(postings!$T:$T,postings!$C:$C,'pl-data'!AD$2,postings!$D:$D,'pl-data'!AD$3,postings!$I:$I,'pl-data'!$A582)-SUMIFS(postings!$W:$W,postings!$C:$C,'pl-data'!AD$2,postings!$D:$D,'pl-data'!AD$3,postings!$M:$M,'pl-data'!$A582)</f>
        <v>0</v>
      </c>
      <c r="AE582" s="53">
        <f>+SUMIFS(postings!$T:$T,postings!$C:$C,'pl-data'!AE$2,postings!$D:$D,'pl-data'!AE$3,postings!$I:$I,'pl-data'!$A582)-SUMIFS(postings!$W:$W,postings!$C:$C,'pl-data'!AE$2,postings!$D:$D,'pl-data'!AE$3,postings!$M:$M,'pl-data'!$A582)</f>
        <v>0</v>
      </c>
      <c r="AF582" s="53">
        <f>+SUMIFS(postings!$T:$T,postings!$C:$C,'pl-data'!AF$2,postings!$D:$D,'pl-data'!AF$3,postings!$I:$I,'pl-data'!$A582)-SUMIFS(postings!$W:$W,postings!$C:$C,'pl-data'!AF$2,postings!$D:$D,'pl-data'!AF$3,postings!$M:$M,'pl-data'!$A582)</f>
        <v>0</v>
      </c>
      <c r="AG582" s="53">
        <f>+SUMIFS(postings!$T:$T,postings!$C:$C,'pl-data'!AG$2,postings!$D:$D,'pl-data'!AG$3,postings!$I:$I,'pl-data'!$A582)-SUMIFS(postings!$W:$W,postings!$C:$C,'pl-data'!AG$2,postings!$D:$D,'pl-data'!AG$3,postings!$M:$M,'pl-data'!$A582)</f>
        <v>0</v>
      </c>
      <c r="AH582" s="53">
        <f>+SUMIFS(postings!$T:$T,postings!$C:$C,'pl-data'!AH$2,postings!$D:$D,'pl-data'!AH$3,postings!$I:$I,'pl-data'!$A582)-SUMIFS(postings!$W:$W,postings!$C:$C,'pl-data'!AH$2,postings!$D:$D,'pl-data'!AH$3,postings!$M:$M,'pl-data'!$A582)</f>
        <v>0</v>
      </c>
      <c r="AI582" s="53">
        <f>+SUMIFS(postings!$T:$T,postings!$C:$C,'pl-data'!AI$2,postings!$D:$D,'pl-data'!AI$3,postings!$I:$I,'pl-data'!$A582)-SUMIFS(postings!$W:$W,postings!$C:$C,'pl-data'!AI$2,postings!$D:$D,'pl-data'!AI$3,postings!$M:$M,'pl-data'!$A582)</f>
        <v>0</v>
      </c>
      <c r="AJ582" s="53">
        <f>+SUM(X582:INDEX(X582:AI582,1,Settings!$C$4))</f>
        <v>0</v>
      </c>
      <c r="AK582" s="53">
        <f t="shared" si="283"/>
        <v>0</v>
      </c>
      <c r="AL582" s="53"/>
      <c r="AM582" s="53">
        <f t="shared" si="285"/>
        <v>0</v>
      </c>
      <c r="AN582" s="53">
        <f t="shared" si="286"/>
        <v>0</v>
      </c>
      <c r="AO582" s="53">
        <f t="shared" si="287"/>
        <v>0</v>
      </c>
      <c r="AP582" s="53">
        <f t="shared" si="288"/>
        <v>0</v>
      </c>
      <c r="AQ582" s="53">
        <f t="shared" si="289"/>
        <v>0</v>
      </c>
      <c r="AR582" s="53">
        <f t="shared" si="290"/>
        <v>0</v>
      </c>
      <c r="AS582" s="53">
        <f t="shared" si="291"/>
        <v>0</v>
      </c>
      <c r="AT582" s="53">
        <f t="shared" si="292"/>
        <v>0</v>
      </c>
      <c r="AU582" s="53">
        <f t="shared" si="293"/>
        <v>0</v>
      </c>
      <c r="AV582" s="53">
        <f t="shared" si="294"/>
        <v>0</v>
      </c>
      <c r="AW582" s="53">
        <f t="shared" si="295"/>
        <v>0</v>
      </c>
      <c r="AX582" s="53">
        <f t="shared" si="296"/>
        <v>0</v>
      </c>
      <c r="AY582" s="53">
        <f>+SUM(AM582:INDEX(AM582:AX582,1,Settings!$C$4))</f>
        <v>0</v>
      </c>
      <c r="AZ582" s="53">
        <f t="shared" si="284"/>
        <v>0</v>
      </c>
      <c r="BA582" s="53"/>
      <c r="BB582" s="53">
        <f t="shared" si="297"/>
        <v>0</v>
      </c>
      <c r="BC582" s="53">
        <f t="shared" si="298"/>
        <v>0</v>
      </c>
      <c r="BD582" s="53">
        <f t="shared" si="299"/>
        <v>0</v>
      </c>
      <c r="BE582" s="53">
        <f t="shared" si="300"/>
        <v>0</v>
      </c>
      <c r="BF582" s="53">
        <f t="shared" si="301"/>
        <v>0</v>
      </c>
      <c r="BG582" s="53">
        <f t="shared" si="302"/>
        <v>0</v>
      </c>
      <c r="BH582" s="53">
        <f t="shared" si="303"/>
        <v>0</v>
      </c>
      <c r="BI582" s="53">
        <f t="shared" si="304"/>
        <v>0</v>
      </c>
      <c r="BJ582" s="53">
        <f t="shared" si="305"/>
        <v>0</v>
      </c>
      <c r="BK582" s="53">
        <f t="shared" si="306"/>
        <v>0</v>
      </c>
      <c r="BL582" s="53">
        <f t="shared" si="307"/>
        <v>0</v>
      </c>
      <c r="BM582" s="53">
        <f t="shared" si="308"/>
        <v>0</v>
      </c>
      <c r="BN582" s="53">
        <f t="shared" ref="BN582:BN645" si="311">+SUM(BB582:BM582)</f>
        <v>0</v>
      </c>
      <c r="BO582" s="53"/>
      <c r="BP582" s="53">
        <f t="shared" si="309"/>
        <v>0</v>
      </c>
      <c r="BQ582" s="53"/>
      <c r="BR582" s="53">
        <f t="shared" si="310"/>
        <v>0</v>
      </c>
    </row>
    <row r="583" spans="1:70" x14ac:dyDescent="0.2">
      <c r="A583" s="6">
        <v>8650</v>
      </c>
      <c r="B583" s="6" t="str">
        <f>+VLOOKUP(A583,masterfile!B:C,2,FALSE)</f>
        <v>Erlöse Zinsen und Diskontspesen</v>
      </c>
      <c r="D583" s="53">
        <f>+SUMIF('[1]2017'!$A:$A,$A583,'[1]2017'!$C:$C)-SUMIF('[1]2017'!$E:$E,$A583,'[1]2017'!$G:$G)</f>
        <v>0</v>
      </c>
      <c r="E583" s="53">
        <f>+SUMIF('[1]2018'!$A:$A,$A583,'[1]2018'!$C:$C)-SUMIF('[1]2018'!$E:$E,$A583,'[1]2018'!$G:$G)</f>
        <v>0</v>
      </c>
      <c r="F583" s="53">
        <f>+SUMIF('[1]2019'!$A:$A,$A583,'[1]2019'!$C:$C)-SUMIF('[1]2019'!$E:$E,$A583,'[1]2019'!$G:$G)</f>
        <v>0</v>
      </c>
      <c r="G583" s="53">
        <f>+SUMIF('[1]2020'!$A:$A,$A583,'[1]2020'!$C:$C)-SUMIF('[1]2020'!$E:$E,$A583,'[1]2020'!$G:$G)</f>
        <v>0</v>
      </c>
      <c r="H583" s="53"/>
      <c r="I583" s="53">
        <f>+(+SUMIF('[1]2021'!$A:$A,$A583,'[1]2021'!$C:$C)-SUMIF('[1]2021'!$E:$E,$A583,'[1]2021'!$G:$G))/12</f>
        <v>0</v>
      </c>
      <c r="J583" s="53">
        <f>+(+SUMIF('[1]2021'!$A:$A,$A583,'[1]2021'!$C:$C)-SUMIF('[1]2021'!$E:$E,$A583,'[1]2021'!$G:$G))/12</f>
        <v>0</v>
      </c>
      <c r="K583" s="53">
        <f>+(+SUMIF('[1]2021'!$A:$A,$A583,'[1]2021'!$C:$C)-SUMIF('[1]2021'!$E:$E,$A583,'[1]2021'!$G:$G))/12</f>
        <v>0</v>
      </c>
      <c r="L583" s="53">
        <f>+(+SUMIF('[1]2021'!$A:$A,$A583,'[1]2021'!$C:$C)-SUMIF('[1]2021'!$E:$E,$A583,'[1]2021'!$G:$G))/12</f>
        <v>0</v>
      </c>
      <c r="M583" s="53">
        <f>+(+SUMIF('[1]2021'!$A:$A,$A583,'[1]2021'!$C:$C)-SUMIF('[1]2021'!$E:$E,$A583,'[1]2021'!$G:$G))/12</f>
        <v>0</v>
      </c>
      <c r="N583" s="53">
        <f>+(+SUMIF('[1]2021'!$A:$A,$A583,'[1]2021'!$C:$C)-SUMIF('[1]2021'!$E:$E,$A583,'[1]2021'!$G:$G))/12</f>
        <v>0</v>
      </c>
      <c r="O583" s="53">
        <f>+(+SUMIF('[1]2021'!$A:$A,$A583,'[1]2021'!$C:$C)-SUMIF('[1]2021'!$E:$E,$A583,'[1]2021'!$G:$G))/12</f>
        <v>0</v>
      </c>
      <c r="P583" s="53">
        <f>+(+SUMIF('[1]2021'!$A:$A,$A583,'[1]2021'!$C:$C)-SUMIF('[1]2021'!$E:$E,$A583,'[1]2021'!$G:$G))/12</f>
        <v>0</v>
      </c>
      <c r="Q583" s="53">
        <f>+(+SUMIF('[1]2021'!$A:$A,$A583,'[1]2021'!$C:$C)-SUMIF('[1]2021'!$E:$E,$A583,'[1]2021'!$G:$G))/12</f>
        <v>0</v>
      </c>
      <c r="R583" s="53">
        <f>+(+SUMIF('[1]2021'!$A:$A,$A583,'[1]2021'!$C:$C)-SUMIF('[1]2021'!$E:$E,$A583,'[1]2021'!$G:$G))/12</f>
        <v>0</v>
      </c>
      <c r="S583" s="53">
        <f>+(+SUMIF('[1]2021'!$A:$A,$A583,'[1]2021'!$C:$C)-SUMIF('[1]2021'!$E:$E,$A583,'[1]2021'!$G:$G))/12</f>
        <v>0</v>
      </c>
      <c r="T583" s="53">
        <f>+(+SUMIF('[1]2021'!$A:$A,$A583,'[1]2021'!$C:$C)-SUMIF('[1]2021'!$E:$E,$A583,'[1]2021'!$G:$G))/12</f>
        <v>0</v>
      </c>
      <c r="U583" s="53">
        <f>+SUM(I583:INDEX(I583:T583,1,Settings!$C$4))</f>
        <v>0</v>
      </c>
      <c r="V583" s="53">
        <f t="shared" ref="V583:V646" si="312">+SUM(I583:T583)</f>
        <v>0</v>
      </c>
      <c r="W583" s="53"/>
      <c r="X583" s="53">
        <f>+SUMIFS(postings!$T:$T,postings!$C:$C,'pl-data'!X$2,postings!$D:$D,'pl-data'!X$3,postings!$I:$I,'pl-data'!$A583)-SUMIFS(postings!$W:$W,postings!$C:$C,'pl-data'!X$2,postings!$D:$D,'pl-data'!X$3,postings!$M:$M,'pl-data'!$A583)</f>
        <v>0</v>
      </c>
      <c r="Y583" s="53">
        <f>+SUMIFS(postings!$T:$T,postings!$C:$C,'pl-data'!Y$2,postings!$D:$D,'pl-data'!Y$3,postings!$I:$I,'pl-data'!$A583)-SUMIFS(postings!$W:$W,postings!$C:$C,'pl-data'!Y$2,postings!$D:$D,'pl-data'!Y$3,postings!$M:$M,'pl-data'!$A583)</f>
        <v>0</v>
      </c>
      <c r="Z583" s="53">
        <f>+SUMIFS(postings!$T:$T,postings!$C:$C,'pl-data'!Z$2,postings!$D:$D,'pl-data'!Z$3,postings!$I:$I,'pl-data'!$A583)-SUMIFS(postings!$W:$W,postings!$C:$C,'pl-data'!Z$2,postings!$D:$D,'pl-data'!Z$3,postings!$M:$M,'pl-data'!$A583)</f>
        <v>0</v>
      </c>
      <c r="AA583" s="53">
        <f>+SUMIFS(postings!$T:$T,postings!$C:$C,'pl-data'!AA$2,postings!$D:$D,'pl-data'!AA$3,postings!$I:$I,'pl-data'!$A583)-SUMIFS(postings!$W:$W,postings!$C:$C,'pl-data'!AA$2,postings!$D:$D,'pl-data'!AA$3,postings!$M:$M,'pl-data'!$A583)</f>
        <v>0</v>
      </c>
      <c r="AB583" s="53">
        <f>+SUMIFS(postings!$T:$T,postings!$C:$C,'pl-data'!AB$2,postings!$D:$D,'pl-data'!AB$3,postings!$I:$I,'pl-data'!$A583)-SUMIFS(postings!$W:$W,postings!$C:$C,'pl-data'!AB$2,postings!$D:$D,'pl-data'!AB$3,postings!$M:$M,'pl-data'!$A583)</f>
        <v>0</v>
      </c>
      <c r="AC583" s="53">
        <f>+SUMIFS(postings!$T:$T,postings!$C:$C,'pl-data'!AC$2,postings!$D:$D,'pl-data'!AC$3,postings!$I:$I,'pl-data'!$A583)-SUMIFS(postings!$W:$W,postings!$C:$C,'pl-data'!AC$2,postings!$D:$D,'pl-data'!AC$3,postings!$M:$M,'pl-data'!$A583)</f>
        <v>0</v>
      </c>
      <c r="AD583" s="53">
        <f>+SUMIFS(postings!$T:$T,postings!$C:$C,'pl-data'!AD$2,postings!$D:$D,'pl-data'!AD$3,postings!$I:$I,'pl-data'!$A583)-SUMIFS(postings!$W:$W,postings!$C:$C,'pl-data'!AD$2,postings!$D:$D,'pl-data'!AD$3,postings!$M:$M,'pl-data'!$A583)</f>
        <v>0</v>
      </c>
      <c r="AE583" s="53">
        <f>+SUMIFS(postings!$T:$T,postings!$C:$C,'pl-data'!AE$2,postings!$D:$D,'pl-data'!AE$3,postings!$I:$I,'pl-data'!$A583)-SUMIFS(postings!$W:$W,postings!$C:$C,'pl-data'!AE$2,postings!$D:$D,'pl-data'!AE$3,postings!$M:$M,'pl-data'!$A583)</f>
        <v>0</v>
      </c>
      <c r="AF583" s="53">
        <f>+SUMIFS(postings!$T:$T,postings!$C:$C,'pl-data'!AF$2,postings!$D:$D,'pl-data'!AF$3,postings!$I:$I,'pl-data'!$A583)-SUMIFS(postings!$W:$W,postings!$C:$C,'pl-data'!AF$2,postings!$D:$D,'pl-data'!AF$3,postings!$M:$M,'pl-data'!$A583)</f>
        <v>0</v>
      </c>
      <c r="AG583" s="53">
        <f>+SUMIFS(postings!$T:$T,postings!$C:$C,'pl-data'!AG$2,postings!$D:$D,'pl-data'!AG$3,postings!$I:$I,'pl-data'!$A583)-SUMIFS(postings!$W:$W,postings!$C:$C,'pl-data'!AG$2,postings!$D:$D,'pl-data'!AG$3,postings!$M:$M,'pl-data'!$A583)</f>
        <v>0</v>
      </c>
      <c r="AH583" s="53">
        <f>+SUMIFS(postings!$T:$T,postings!$C:$C,'pl-data'!AH$2,postings!$D:$D,'pl-data'!AH$3,postings!$I:$I,'pl-data'!$A583)-SUMIFS(postings!$W:$W,postings!$C:$C,'pl-data'!AH$2,postings!$D:$D,'pl-data'!AH$3,postings!$M:$M,'pl-data'!$A583)</f>
        <v>0</v>
      </c>
      <c r="AI583" s="53">
        <f>+SUMIFS(postings!$T:$T,postings!$C:$C,'pl-data'!AI$2,postings!$D:$D,'pl-data'!AI$3,postings!$I:$I,'pl-data'!$A583)-SUMIFS(postings!$W:$W,postings!$C:$C,'pl-data'!AI$2,postings!$D:$D,'pl-data'!AI$3,postings!$M:$M,'pl-data'!$A583)</f>
        <v>0</v>
      </c>
      <c r="AJ583" s="53">
        <f>+SUM(X583:INDEX(X583:AI583,1,Settings!$C$4))</f>
        <v>0</v>
      </c>
      <c r="AK583" s="53">
        <f t="shared" ref="AK583:AK646" si="313">+SUM(X583:AI583)</f>
        <v>0</v>
      </c>
      <c r="AL583" s="53"/>
      <c r="AM583" s="53">
        <f t="shared" si="285"/>
        <v>0</v>
      </c>
      <c r="AN583" s="53">
        <f t="shared" si="286"/>
        <v>0</v>
      </c>
      <c r="AO583" s="53">
        <f t="shared" si="287"/>
        <v>0</v>
      </c>
      <c r="AP583" s="53">
        <f t="shared" si="288"/>
        <v>0</v>
      </c>
      <c r="AQ583" s="53">
        <f t="shared" si="289"/>
        <v>0</v>
      </c>
      <c r="AR583" s="53">
        <f t="shared" si="290"/>
        <v>0</v>
      </c>
      <c r="AS583" s="53">
        <f t="shared" si="291"/>
        <v>0</v>
      </c>
      <c r="AT583" s="53">
        <f t="shared" si="292"/>
        <v>0</v>
      </c>
      <c r="AU583" s="53">
        <f t="shared" si="293"/>
        <v>0</v>
      </c>
      <c r="AV583" s="53">
        <f t="shared" si="294"/>
        <v>0</v>
      </c>
      <c r="AW583" s="53">
        <f t="shared" si="295"/>
        <v>0</v>
      </c>
      <c r="AX583" s="53">
        <f t="shared" si="296"/>
        <v>0</v>
      </c>
      <c r="AY583" s="53">
        <f>+SUM(AM583:INDEX(AM583:AX583,1,Settings!$C$4))</f>
        <v>0</v>
      </c>
      <c r="AZ583" s="53">
        <f t="shared" ref="AZ583:AZ646" si="314">+SUM(AM583:AX583)</f>
        <v>0</v>
      </c>
      <c r="BA583" s="53"/>
      <c r="BB583" s="53">
        <f t="shared" si="297"/>
        <v>0</v>
      </c>
      <c r="BC583" s="53">
        <f t="shared" si="298"/>
        <v>0</v>
      </c>
      <c r="BD583" s="53">
        <f t="shared" si="299"/>
        <v>0</v>
      </c>
      <c r="BE583" s="53">
        <f t="shared" si="300"/>
        <v>0</v>
      </c>
      <c r="BF583" s="53">
        <f t="shared" si="301"/>
        <v>0</v>
      </c>
      <c r="BG583" s="53">
        <f t="shared" si="302"/>
        <v>0</v>
      </c>
      <c r="BH583" s="53">
        <f t="shared" si="303"/>
        <v>0</v>
      </c>
      <c r="BI583" s="53">
        <f t="shared" si="304"/>
        <v>0</v>
      </c>
      <c r="BJ583" s="53">
        <f t="shared" si="305"/>
        <v>0</v>
      </c>
      <c r="BK583" s="53">
        <f t="shared" si="306"/>
        <v>0</v>
      </c>
      <c r="BL583" s="53">
        <f t="shared" si="307"/>
        <v>0</v>
      </c>
      <c r="BM583" s="53">
        <f t="shared" si="308"/>
        <v>0</v>
      </c>
      <c r="BN583" s="53">
        <f t="shared" si="311"/>
        <v>0</v>
      </c>
      <c r="BO583" s="53"/>
      <c r="BP583" s="53">
        <f t="shared" si="309"/>
        <v>0</v>
      </c>
      <c r="BQ583" s="53"/>
      <c r="BR583" s="53">
        <f t="shared" si="310"/>
        <v>0</v>
      </c>
    </row>
    <row r="584" spans="1:70" x14ac:dyDescent="0.2">
      <c r="A584" s="6">
        <v>8660</v>
      </c>
      <c r="B584" s="6" t="str">
        <f>+VLOOKUP(A584,masterfile!B:C,2,FALSE)</f>
        <v>Erl.Zinsen /Diskontspesen aus verb.UN</v>
      </c>
      <c r="D584" s="53">
        <f>+SUMIF('[1]2017'!$A:$A,$A584,'[1]2017'!$C:$C)-SUMIF('[1]2017'!$E:$E,$A584,'[1]2017'!$G:$G)</f>
        <v>0</v>
      </c>
      <c r="E584" s="53">
        <f>+SUMIF('[1]2018'!$A:$A,$A584,'[1]2018'!$C:$C)-SUMIF('[1]2018'!$E:$E,$A584,'[1]2018'!$G:$G)</f>
        <v>0</v>
      </c>
      <c r="F584" s="53">
        <f>+SUMIF('[1]2019'!$A:$A,$A584,'[1]2019'!$C:$C)-SUMIF('[1]2019'!$E:$E,$A584,'[1]2019'!$G:$G)</f>
        <v>0</v>
      </c>
      <c r="G584" s="53">
        <f>+SUMIF('[1]2020'!$A:$A,$A584,'[1]2020'!$C:$C)-SUMIF('[1]2020'!$E:$E,$A584,'[1]2020'!$G:$G)</f>
        <v>0</v>
      </c>
      <c r="H584" s="53"/>
      <c r="I584" s="53">
        <f>+(+SUMIF('[1]2021'!$A:$A,$A584,'[1]2021'!$C:$C)-SUMIF('[1]2021'!$E:$E,$A584,'[1]2021'!$G:$G))/12</f>
        <v>0</v>
      </c>
      <c r="J584" s="53">
        <f>+(+SUMIF('[1]2021'!$A:$A,$A584,'[1]2021'!$C:$C)-SUMIF('[1]2021'!$E:$E,$A584,'[1]2021'!$G:$G))/12</f>
        <v>0</v>
      </c>
      <c r="K584" s="53">
        <f>+(+SUMIF('[1]2021'!$A:$A,$A584,'[1]2021'!$C:$C)-SUMIF('[1]2021'!$E:$E,$A584,'[1]2021'!$G:$G))/12</f>
        <v>0</v>
      </c>
      <c r="L584" s="53">
        <f>+(+SUMIF('[1]2021'!$A:$A,$A584,'[1]2021'!$C:$C)-SUMIF('[1]2021'!$E:$E,$A584,'[1]2021'!$G:$G))/12</f>
        <v>0</v>
      </c>
      <c r="M584" s="53">
        <f>+(+SUMIF('[1]2021'!$A:$A,$A584,'[1]2021'!$C:$C)-SUMIF('[1]2021'!$E:$E,$A584,'[1]2021'!$G:$G))/12</f>
        <v>0</v>
      </c>
      <c r="N584" s="53">
        <f>+(+SUMIF('[1]2021'!$A:$A,$A584,'[1]2021'!$C:$C)-SUMIF('[1]2021'!$E:$E,$A584,'[1]2021'!$G:$G))/12</f>
        <v>0</v>
      </c>
      <c r="O584" s="53">
        <f>+(+SUMIF('[1]2021'!$A:$A,$A584,'[1]2021'!$C:$C)-SUMIF('[1]2021'!$E:$E,$A584,'[1]2021'!$G:$G))/12</f>
        <v>0</v>
      </c>
      <c r="P584" s="53">
        <f>+(+SUMIF('[1]2021'!$A:$A,$A584,'[1]2021'!$C:$C)-SUMIF('[1]2021'!$E:$E,$A584,'[1]2021'!$G:$G))/12</f>
        <v>0</v>
      </c>
      <c r="Q584" s="53">
        <f>+(+SUMIF('[1]2021'!$A:$A,$A584,'[1]2021'!$C:$C)-SUMIF('[1]2021'!$E:$E,$A584,'[1]2021'!$G:$G))/12</f>
        <v>0</v>
      </c>
      <c r="R584" s="53">
        <f>+(+SUMIF('[1]2021'!$A:$A,$A584,'[1]2021'!$C:$C)-SUMIF('[1]2021'!$E:$E,$A584,'[1]2021'!$G:$G))/12</f>
        <v>0</v>
      </c>
      <c r="S584" s="53">
        <f>+(+SUMIF('[1]2021'!$A:$A,$A584,'[1]2021'!$C:$C)-SUMIF('[1]2021'!$E:$E,$A584,'[1]2021'!$G:$G))/12</f>
        <v>0</v>
      </c>
      <c r="T584" s="53">
        <f>+(+SUMIF('[1]2021'!$A:$A,$A584,'[1]2021'!$C:$C)-SUMIF('[1]2021'!$E:$E,$A584,'[1]2021'!$G:$G))/12</f>
        <v>0</v>
      </c>
      <c r="U584" s="53">
        <f>+SUM(I584:INDEX(I584:T584,1,Settings!$C$4))</f>
        <v>0</v>
      </c>
      <c r="V584" s="53">
        <f t="shared" si="312"/>
        <v>0</v>
      </c>
      <c r="W584" s="53"/>
      <c r="X584" s="53">
        <f>+SUMIFS(postings!$T:$T,postings!$C:$C,'pl-data'!X$2,postings!$D:$D,'pl-data'!X$3,postings!$I:$I,'pl-data'!$A584)-SUMIFS(postings!$W:$W,postings!$C:$C,'pl-data'!X$2,postings!$D:$D,'pl-data'!X$3,postings!$M:$M,'pl-data'!$A584)</f>
        <v>0</v>
      </c>
      <c r="Y584" s="53">
        <f>+SUMIFS(postings!$T:$T,postings!$C:$C,'pl-data'!Y$2,postings!$D:$D,'pl-data'!Y$3,postings!$I:$I,'pl-data'!$A584)-SUMIFS(postings!$W:$W,postings!$C:$C,'pl-data'!Y$2,postings!$D:$D,'pl-data'!Y$3,postings!$M:$M,'pl-data'!$A584)</f>
        <v>0</v>
      </c>
      <c r="Z584" s="53">
        <f>+SUMIFS(postings!$T:$T,postings!$C:$C,'pl-data'!Z$2,postings!$D:$D,'pl-data'!Z$3,postings!$I:$I,'pl-data'!$A584)-SUMIFS(postings!$W:$W,postings!$C:$C,'pl-data'!Z$2,postings!$D:$D,'pl-data'!Z$3,postings!$M:$M,'pl-data'!$A584)</f>
        <v>0</v>
      </c>
      <c r="AA584" s="53">
        <f>+SUMIFS(postings!$T:$T,postings!$C:$C,'pl-data'!AA$2,postings!$D:$D,'pl-data'!AA$3,postings!$I:$I,'pl-data'!$A584)-SUMIFS(postings!$W:$W,postings!$C:$C,'pl-data'!AA$2,postings!$D:$D,'pl-data'!AA$3,postings!$M:$M,'pl-data'!$A584)</f>
        <v>0</v>
      </c>
      <c r="AB584" s="53">
        <f>+SUMIFS(postings!$T:$T,postings!$C:$C,'pl-data'!AB$2,postings!$D:$D,'pl-data'!AB$3,postings!$I:$I,'pl-data'!$A584)-SUMIFS(postings!$W:$W,postings!$C:$C,'pl-data'!AB$2,postings!$D:$D,'pl-data'!AB$3,postings!$M:$M,'pl-data'!$A584)</f>
        <v>0</v>
      </c>
      <c r="AC584" s="53">
        <f>+SUMIFS(postings!$T:$T,postings!$C:$C,'pl-data'!AC$2,postings!$D:$D,'pl-data'!AC$3,postings!$I:$I,'pl-data'!$A584)-SUMIFS(postings!$W:$W,postings!$C:$C,'pl-data'!AC$2,postings!$D:$D,'pl-data'!AC$3,postings!$M:$M,'pl-data'!$A584)</f>
        <v>0</v>
      </c>
      <c r="AD584" s="53">
        <f>+SUMIFS(postings!$T:$T,postings!$C:$C,'pl-data'!AD$2,postings!$D:$D,'pl-data'!AD$3,postings!$I:$I,'pl-data'!$A584)-SUMIFS(postings!$W:$W,postings!$C:$C,'pl-data'!AD$2,postings!$D:$D,'pl-data'!AD$3,postings!$M:$M,'pl-data'!$A584)</f>
        <v>0</v>
      </c>
      <c r="AE584" s="53">
        <f>+SUMIFS(postings!$T:$T,postings!$C:$C,'pl-data'!AE$2,postings!$D:$D,'pl-data'!AE$3,postings!$I:$I,'pl-data'!$A584)-SUMIFS(postings!$W:$W,postings!$C:$C,'pl-data'!AE$2,postings!$D:$D,'pl-data'!AE$3,postings!$M:$M,'pl-data'!$A584)</f>
        <v>0</v>
      </c>
      <c r="AF584" s="53">
        <f>+SUMIFS(postings!$T:$T,postings!$C:$C,'pl-data'!AF$2,postings!$D:$D,'pl-data'!AF$3,postings!$I:$I,'pl-data'!$A584)-SUMIFS(postings!$W:$W,postings!$C:$C,'pl-data'!AF$2,postings!$D:$D,'pl-data'!AF$3,postings!$M:$M,'pl-data'!$A584)</f>
        <v>0</v>
      </c>
      <c r="AG584" s="53">
        <f>+SUMIFS(postings!$T:$T,postings!$C:$C,'pl-data'!AG$2,postings!$D:$D,'pl-data'!AG$3,postings!$I:$I,'pl-data'!$A584)-SUMIFS(postings!$W:$W,postings!$C:$C,'pl-data'!AG$2,postings!$D:$D,'pl-data'!AG$3,postings!$M:$M,'pl-data'!$A584)</f>
        <v>0</v>
      </c>
      <c r="AH584" s="53">
        <f>+SUMIFS(postings!$T:$T,postings!$C:$C,'pl-data'!AH$2,postings!$D:$D,'pl-data'!AH$3,postings!$I:$I,'pl-data'!$A584)-SUMIFS(postings!$W:$W,postings!$C:$C,'pl-data'!AH$2,postings!$D:$D,'pl-data'!AH$3,postings!$M:$M,'pl-data'!$A584)</f>
        <v>0</v>
      </c>
      <c r="AI584" s="53">
        <f>+SUMIFS(postings!$T:$T,postings!$C:$C,'pl-data'!AI$2,postings!$D:$D,'pl-data'!AI$3,postings!$I:$I,'pl-data'!$A584)-SUMIFS(postings!$W:$W,postings!$C:$C,'pl-data'!AI$2,postings!$D:$D,'pl-data'!AI$3,postings!$M:$M,'pl-data'!$A584)</f>
        <v>0</v>
      </c>
      <c r="AJ584" s="53">
        <f>+SUM(X584:INDEX(X584:AI584,1,Settings!$C$4))</f>
        <v>0</v>
      </c>
      <c r="AK584" s="53">
        <f t="shared" si="313"/>
        <v>0</v>
      </c>
      <c r="AL584" s="53"/>
      <c r="AM584" s="53">
        <f t="shared" si="285"/>
        <v>0</v>
      </c>
      <c r="AN584" s="53">
        <f t="shared" si="286"/>
        <v>0</v>
      </c>
      <c r="AO584" s="53">
        <f t="shared" si="287"/>
        <v>0</v>
      </c>
      <c r="AP584" s="53">
        <f t="shared" si="288"/>
        <v>0</v>
      </c>
      <c r="AQ584" s="53">
        <f t="shared" si="289"/>
        <v>0</v>
      </c>
      <c r="AR584" s="53">
        <f t="shared" si="290"/>
        <v>0</v>
      </c>
      <c r="AS584" s="53">
        <f t="shared" si="291"/>
        <v>0</v>
      </c>
      <c r="AT584" s="53">
        <f t="shared" si="292"/>
        <v>0</v>
      </c>
      <c r="AU584" s="53">
        <f t="shared" si="293"/>
        <v>0</v>
      </c>
      <c r="AV584" s="53">
        <f t="shared" si="294"/>
        <v>0</v>
      </c>
      <c r="AW584" s="53">
        <f t="shared" si="295"/>
        <v>0</v>
      </c>
      <c r="AX584" s="53">
        <f t="shared" si="296"/>
        <v>0</v>
      </c>
      <c r="AY584" s="53">
        <f>+SUM(AM584:INDEX(AM584:AX584,1,Settings!$C$4))</f>
        <v>0</v>
      </c>
      <c r="AZ584" s="53">
        <f t="shared" si="314"/>
        <v>0</v>
      </c>
      <c r="BA584" s="53"/>
      <c r="BB584" s="53">
        <f t="shared" si="297"/>
        <v>0</v>
      </c>
      <c r="BC584" s="53">
        <f t="shared" si="298"/>
        <v>0</v>
      </c>
      <c r="BD584" s="53">
        <f t="shared" si="299"/>
        <v>0</v>
      </c>
      <c r="BE584" s="53">
        <f t="shared" si="300"/>
        <v>0</v>
      </c>
      <c r="BF584" s="53">
        <f t="shared" si="301"/>
        <v>0</v>
      </c>
      <c r="BG584" s="53">
        <f t="shared" si="302"/>
        <v>0</v>
      </c>
      <c r="BH584" s="53">
        <f t="shared" si="303"/>
        <v>0</v>
      </c>
      <c r="BI584" s="53">
        <f t="shared" si="304"/>
        <v>0</v>
      </c>
      <c r="BJ584" s="53">
        <f t="shared" si="305"/>
        <v>0</v>
      </c>
      <c r="BK584" s="53">
        <f t="shared" si="306"/>
        <v>0</v>
      </c>
      <c r="BL584" s="53">
        <f t="shared" si="307"/>
        <v>0</v>
      </c>
      <c r="BM584" s="53">
        <f t="shared" si="308"/>
        <v>0</v>
      </c>
      <c r="BN584" s="53">
        <f t="shared" si="311"/>
        <v>0</v>
      </c>
      <c r="BO584" s="53"/>
      <c r="BP584" s="53">
        <f t="shared" si="309"/>
        <v>0</v>
      </c>
      <c r="BQ584" s="53"/>
      <c r="BR584" s="53">
        <f t="shared" si="310"/>
        <v>0</v>
      </c>
    </row>
    <row r="585" spans="1:70" x14ac:dyDescent="0.2">
      <c r="A585" s="6">
        <v>8700</v>
      </c>
      <c r="B585" s="6" t="str">
        <f>+VLOOKUP(A585,masterfile!B:C,2,FALSE)</f>
        <v>Erlösschmälerungen</v>
      </c>
      <c r="D585" s="53">
        <f>+SUMIF('[1]2017'!$A:$A,$A585,'[1]2017'!$C:$C)-SUMIF('[1]2017'!$E:$E,$A585,'[1]2017'!$G:$G)</f>
        <v>0</v>
      </c>
      <c r="E585" s="53">
        <f>+SUMIF('[1]2018'!$A:$A,$A585,'[1]2018'!$C:$C)-SUMIF('[1]2018'!$E:$E,$A585,'[1]2018'!$G:$G)</f>
        <v>0</v>
      </c>
      <c r="F585" s="53">
        <f>+SUMIF('[1]2019'!$A:$A,$A585,'[1]2019'!$C:$C)-SUMIF('[1]2019'!$E:$E,$A585,'[1]2019'!$G:$G)</f>
        <v>0</v>
      </c>
      <c r="G585" s="53">
        <f>+SUMIF('[1]2020'!$A:$A,$A585,'[1]2020'!$C:$C)-SUMIF('[1]2020'!$E:$E,$A585,'[1]2020'!$G:$G)</f>
        <v>0</v>
      </c>
      <c r="H585" s="53"/>
      <c r="I585" s="53">
        <f>+(+SUMIF('[1]2021'!$A:$A,$A585,'[1]2021'!$C:$C)-SUMIF('[1]2021'!$E:$E,$A585,'[1]2021'!$G:$G))/12</f>
        <v>0</v>
      </c>
      <c r="J585" s="53">
        <f>+(+SUMIF('[1]2021'!$A:$A,$A585,'[1]2021'!$C:$C)-SUMIF('[1]2021'!$E:$E,$A585,'[1]2021'!$G:$G))/12</f>
        <v>0</v>
      </c>
      <c r="K585" s="53">
        <f>+(+SUMIF('[1]2021'!$A:$A,$A585,'[1]2021'!$C:$C)-SUMIF('[1]2021'!$E:$E,$A585,'[1]2021'!$G:$G))/12</f>
        <v>0</v>
      </c>
      <c r="L585" s="53">
        <f>+(+SUMIF('[1]2021'!$A:$A,$A585,'[1]2021'!$C:$C)-SUMIF('[1]2021'!$E:$E,$A585,'[1]2021'!$G:$G))/12</f>
        <v>0</v>
      </c>
      <c r="M585" s="53">
        <f>+(+SUMIF('[1]2021'!$A:$A,$A585,'[1]2021'!$C:$C)-SUMIF('[1]2021'!$E:$E,$A585,'[1]2021'!$G:$G))/12</f>
        <v>0</v>
      </c>
      <c r="N585" s="53">
        <f>+(+SUMIF('[1]2021'!$A:$A,$A585,'[1]2021'!$C:$C)-SUMIF('[1]2021'!$E:$E,$A585,'[1]2021'!$G:$G))/12</f>
        <v>0</v>
      </c>
      <c r="O585" s="53">
        <f>+(+SUMIF('[1]2021'!$A:$A,$A585,'[1]2021'!$C:$C)-SUMIF('[1]2021'!$E:$E,$A585,'[1]2021'!$G:$G))/12</f>
        <v>0</v>
      </c>
      <c r="P585" s="53">
        <f>+(+SUMIF('[1]2021'!$A:$A,$A585,'[1]2021'!$C:$C)-SUMIF('[1]2021'!$E:$E,$A585,'[1]2021'!$G:$G))/12</f>
        <v>0</v>
      </c>
      <c r="Q585" s="53">
        <f>+(+SUMIF('[1]2021'!$A:$A,$A585,'[1]2021'!$C:$C)-SUMIF('[1]2021'!$E:$E,$A585,'[1]2021'!$G:$G))/12</f>
        <v>0</v>
      </c>
      <c r="R585" s="53">
        <f>+(+SUMIF('[1]2021'!$A:$A,$A585,'[1]2021'!$C:$C)-SUMIF('[1]2021'!$E:$E,$A585,'[1]2021'!$G:$G))/12</f>
        <v>0</v>
      </c>
      <c r="S585" s="53">
        <f>+(+SUMIF('[1]2021'!$A:$A,$A585,'[1]2021'!$C:$C)-SUMIF('[1]2021'!$E:$E,$A585,'[1]2021'!$G:$G))/12</f>
        <v>0</v>
      </c>
      <c r="T585" s="53">
        <f>+(+SUMIF('[1]2021'!$A:$A,$A585,'[1]2021'!$C:$C)-SUMIF('[1]2021'!$E:$E,$A585,'[1]2021'!$G:$G))/12</f>
        <v>0</v>
      </c>
      <c r="U585" s="53">
        <f>+SUM(I585:INDEX(I585:T585,1,Settings!$C$4))</f>
        <v>0</v>
      </c>
      <c r="V585" s="53">
        <f t="shared" si="312"/>
        <v>0</v>
      </c>
      <c r="W585" s="53"/>
      <c r="X585" s="53">
        <f>+SUMIFS(postings!$T:$T,postings!$C:$C,'pl-data'!X$2,postings!$D:$D,'pl-data'!X$3,postings!$I:$I,'pl-data'!$A585)-SUMIFS(postings!$W:$W,postings!$C:$C,'pl-data'!X$2,postings!$D:$D,'pl-data'!X$3,postings!$M:$M,'pl-data'!$A585)</f>
        <v>0</v>
      </c>
      <c r="Y585" s="53">
        <f>+SUMIFS(postings!$T:$T,postings!$C:$C,'pl-data'!Y$2,postings!$D:$D,'pl-data'!Y$3,postings!$I:$I,'pl-data'!$A585)-SUMIFS(postings!$W:$W,postings!$C:$C,'pl-data'!Y$2,postings!$D:$D,'pl-data'!Y$3,postings!$M:$M,'pl-data'!$A585)</f>
        <v>0</v>
      </c>
      <c r="Z585" s="53">
        <f>+SUMIFS(postings!$T:$T,postings!$C:$C,'pl-data'!Z$2,postings!$D:$D,'pl-data'!Z$3,postings!$I:$I,'pl-data'!$A585)-SUMIFS(postings!$W:$W,postings!$C:$C,'pl-data'!Z$2,postings!$D:$D,'pl-data'!Z$3,postings!$M:$M,'pl-data'!$A585)</f>
        <v>0</v>
      </c>
      <c r="AA585" s="53">
        <f>+SUMIFS(postings!$T:$T,postings!$C:$C,'pl-data'!AA$2,postings!$D:$D,'pl-data'!AA$3,postings!$I:$I,'pl-data'!$A585)-SUMIFS(postings!$W:$W,postings!$C:$C,'pl-data'!AA$2,postings!$D:$D,'pl-data'!AA$3,postings!$M:$M,'pl-data'!$A585)</f>
        <v>0</v>
      </c>
      <c r="AB585" s="53">
        <f>+SUMIFS(postings!$T:$T,postings!$C:$C,'pl-data'!AB$2,postings!$D:$D,'pl-data'!AB$3,postings!$I:$I,'pl-data'!$A585)-SUMIFS(postings!$W:$W,postings!$C:$C,'pl-data'!AB$2,postings!$D:$D,'pl-data'!AB$3,postings!$M:$M,'pl-data'!$A585)</f>
        <v>0</v>
      </c>
      <c r="AC585" s="53">
        <f>+SUMIFS(postings!$T:$T,postings!$C:$C,'pl-data'!AC$2,postings!$D:$D,'pl-data'!AC$3,postings!$I:$I,'pl-data'!$A585)-SUMIFS(postings!$W:$W,postings!$C:$C,'pl-data'!AC$2,postings!$D:$D,'pl-data'!AC$3,postings!$M:$M,'pl-data'!$A585)</f>
        <v>0</v>
      </c>
      <c r="AD585" s="53">
        <f>+SUMIFS(postings!$T:$T,postings!$C:$C,'pl-data'!AD$2,postings!$D:$D,'pl-data'!AD$3,postings!$I:$I,'pl-data'!$A585)-SUMIFS(postings!$W:$W,postings!$C:$C,'pl-data'!AD$2,postings!$D:$D,'pl-data'!AD$3,postings!$M:$M,'pl-data'!$A585)</f>
        <v>0</v>
      </c>
      <c r="AE585" s="53">
        <f>+SUMIFS(postings!$T:$T,postings!$C:$C,'pl-data'!AE$2,postings!$D:$D,'pl-data'!AE$3,postings!$I:$I,'pl-data'!$A585)-SUMIFS(postings!$W:$W,postings!$C:$C,'pl-data'!AE$2,postings!$D:$D,'pl-data'!AE$3,postings!$M:$M,'pl-data'!$A585)</f>
        <v>0</v>
      </c>
      <c r="AF585" s="53">
        <f>+SUMIFS(postings!$T:$T,postings!$C:$C,'pl-data'!AF$2,postings!$D:$D,'pl-data'!AF$3,postings!$I:$I,'pl-data'!$A585)-SUMIFS(postings!$W:$W,postings!$C:$C,'pl-data'!AF$2,postings!$D:$D,'pl-data'!AF$3,postings!$M:$M,'pl-data'!$A585)</f>
        <v>0</v>
      </c>
      <c r="AG585" s="53">
        <f>+SUMIFS(postings!$T:$T,postings!$C:$C,'pl-data'!AG$2,postings!$D:$D,'pl-data'!AG$3,postings!$I:$I,'pl-data'!$A585)-SUMIFS(postings!$W:$W,postings!$C:$C,'pl-data'!AG$2,postings!$D:$D,'pl-data'!AG$3,postings!$M:$M,'pl-data'!$A585)</f>
        <v>0</v>
      </c>
      <c r="AH585" s="53">
        <f>+SUMIFS(postings!$T:$T,postings!$C:$C,'pl-data'!AH$2,postings!$D:$D,'pl-data'!AH$3,postings!$I:$I,'pl-data'!$A585)-SUMIFS(postings!$W:$W,postings!$C:$C,'pl-data'!AH$2,postings!$D:$D,'pl-data'!AH$3,postings!$M:$M,'pl-data'!$A585)</f>
        <v>0</v>
      </c>
      <c r="AI585" s="53">
        <f>+SUMIFS(postings!$T:$T,postings!$C:$C,'pl-data'!AI$2,postings!$D:$D,'pl-data'!AI$3,postings!$I:$I,'pl-data'!$A585)-SUMIFS(postings!$W:$W,postings!$C:$C,'pl-data'!AI$2,postings!$D:$D,'pl-data'!AI$3,postings!$M:$M,'pl-data'!$A585)</f>
        <v>0</v>
      </c>
      <c r="AJ585" s="53">
        <f>+SUM(X585:INDEX(X585:AI585,1,Settings!$C$4))</f>
        <v>0</v>
      </c>
      <c r="AK585" s="53">
        <f t="shared" si="313"/>
        <v>0</v>
      </c>
      <c r="AL585" s="53"/>
      <c r="AM585" s="53">
        <f t="shared" si="285"/>
        <v>0</v>
      </c>
      <c r="AN585" s="53">
        <f t="shared" si="286"/>
        <v>0</v>
      </c>
      <c r="AO585" s="53">
        <f t="shared" si="287"/>
        <v>0</v>
      </c>
      <c r="AP585" s="53">
        <f t="shared" si="288"/>
        <v>0</v>
      </c>
      <c r="AQ585" s="53">
        <f t="shared" si="289"/>
        <v>0</v>
      </c>
      <c r="AR585" s="53">
        <f t="shared" si="290"/>
        <v>0</v>
      </c>
      <c r="AS585" s="53">
        <f t="shared" si="291"/>
        <v>0</v>
      </c>
      <c r="AT585" s="53">
        <f t="shared" si="292"/>
        <v>0</v>
      </c>
      <c r="AU585" s="53">
        <f t="shared" si="293"/>
        <v>0</v>
      </c>
      <c r="AV585" s="53">
        <f t="shared" si="294"/>
        <v>0</v>
      </c>
      <c r="AW585" s="53">
        <f t="shared" si="295"/>
        <v>0</v>
      </c>
      <c r="AX585" s="53">
        <f t="shared" si="296"/>
        <v>0</v>
      </c>
      <c r="AY585" s="53">
        <f>+SUM(AM585:INDEX(AM585:AX585,1,Settings!$C$4))</f>
        <v>0</v>
      </c>
      <c r="AZ585" s="53">
        <f t="shared" si="314"/>
        <v>0</v>
      </c>
      <c r="BA585" s="53"/>
      <c r="BB585" s="53">
        <f t="shared" si="297"/>
        <v>0</v>
      </c>
      <c r="BC585" s="53">
        <f t="shared" si="298"/>
        <v>0</v>
      </c>
      <c r="BD585" s="53">
        <f t="shared" si="299"/>
        <v>0</v>
      </c>
      <c r="BE585" s="53">
        <f t="shared" si="300"/>
        <v>0</v>
      </c>
      <c r="BF585" s="53">
        <f t="shared" si="301"/>
        <v>0</v>
      </c>
      <c r="BG585" s="53">
        <f t="shared" si="302"/>
        <v>0</v>
      </c>
      <c r="BH585" s="53">
        <f t="shared" si="303"/>
        <v>0</v>
      </c>
      <c r="BI585" s="53">
        <f t="shared" si="304"/>
        <v>0</v>
      </c>
      <c r="BJ585" s="53">
        <f t="shared" si="305"/>
        <v>0</v>
      </c>
      <c r="BK585" s="53">
        <f t="shared" si="306"/>
        <v>0</v>
      </c>
      <c r="BL585" s="53">
        <f t="shared" si="307"/>
        <v>0</v>
      </c>
      <c r="BM585" s="53">
        <f t="shared" si="308"/>
        <v>0</v>
      </c>
      <c r="BN585" s="53">
        <f t="shared" si="311"/>
        <v>0</v>
      </c>
      <c r="BO585" s="53"/>
      <c r="BP585" s="53">
        <f t="shared" si="309"/>
        <v>0</v>
      </c>
      <c r="BQ585" s="53"/>
      <c r="BR585" s="53">
        <f t="shared" si="310"/>
        <v>0</v>
      </c>
    </row>
    <row r="586" spans="1:70" x14ac:dyDescent="0.2">
      <c r="A586" s="6">
        <v>8701</v>
      </c>
      <c r="B586" s="6" t="str">
        <f>+VLOOKUP(A586,masterfile!B:C,2,FALSE)</f>
        <v>Erlösschmälerungen stfr.§ 4 Nr.8 ff UStG</v>
      </c>
      <c r="D586" s="53">
        <f>+SUMIF('[1]2017'!$A:$A,$A586,'[1]2017'!$C:$C)-SUMIF('[1]2017'!$E:$E,$A586,'[1]2017'!$G:$G)</f>
        <v>0</v>
      </c>
      <c r="E586" s="53">
        <f>+SUMIF('[1]2018'!$A:$A,$A586,'[1]2018'!$C:$C)-SUMIF('[1]2018'!$E:$E,$A586,'[1]2018'!$G:$G)</f>
        <v>0</v>
      </c>
      <c r="F586" s="53">
        <f>+SUMIF('[1]2019'!$A:$A,$A586,'[1]2019'!$C:$C)-SUMIF('[1]2019'!$E:$E,$A586,'[1]2019'!$G:$G)</f>
        <v>0</v>
      </c>
      <c r="G586" s="53">
        <f>+SUMIF('[1]2020'!$A:$A,$A586,'[1]2020'!$C:$C)-SUMIF('[1]2020'!$E:$E,$A586,'[1]2020'!$G:$G)</f>
        <v>0</v>
      </c>
      <c r="H586" s="53"/>
      <c r="I586" s="53">
        <f>+(+SUMIF('[1]2021'!$A:$A,$A586,'[1]2021'!$C:$C)-SUMIF('[1]2021'!$E:$E,$A586,'[1]2021'!$G:$G))/12</f>
        <v>0</v>
      </c>
      <c r="J586" s="53">
        <f>+(+SUMIF('[1]2021'!$A:$A,$A586,'[1]2021'!$C:$C)-SUMIF('[1]2021'!$E:$E,$A586,'[1]2021'!$G:$G))/12</f>
        <v>0</v>
      </c>
      <c r="K586" s="53">
        <f>+(+SUMIF('[1]2021'!$A:$A,$A586,'[1]2021'!$C:$C)-SUMIF('[1]2021'!$E:$E,$A586,'[1]2021'!$G:$G))/12</f>
        <v>0</v>
      </c>
      <c r="L586" s="53">
        <f>+(+SUMIF('[1]2021'!$A:$A,$A586,'[1]2021'!$C:$C)-SUMIF('[1]2021'!$E:$E,$A586,'[1]2021'!$G:$G))/12</f>
        <v>0</v>
      </c>
      <c r="M586" s="53">
        <f>+(+SUMIF('[1]2021'!$A:$A,$A586,'[1]2021'!$C:$C)-SUMIF('[1]2021'!$E:$E,$A586,'[1]2021'!$G:$G))/12</f>
        <v>0</v>
      </c>
      <c r="N586" s="53">
        <f>+(+SUMIF('[1]2021'!$A:$A,$A586,'[1]2021'!$C:$C)-SUMIF('[1]2021'!$E:$E,$A586,'[1]2021'!$G:$G))/12</f>
        <v>0</v>
      </c>
      <c r="O586" s="53">
        <f>+(+SUMIF('[1]2021'!$A:$A,$A586,'[1]2021'!$C:$C)-SUMIF('[1]2021'!$E:$E,$A586,'[1]2021'!$G:$G))/12</f>
        <v>0</v>
      </c>
      <c r="P586" s="53">
        <f>+(+SUMIF('[1]2021'!$A:$A,$A586,'[1]2021'!$C:$C)-SUMIF('[1]2021'!$E:$E,$A586,'[1]2021'!$G:$G))/12</f>
        <v>0</v>
      </c>
      <c r="Q586" s="53">
        <f>+(+SUMIF('[1]2021'!$A:$A,$A586,'[1]2021'!$C:$C)-SUMIF('[1]2021'!$E:$E,$A586,'[1]2021'!$G:$G))/12</f>
        <v>0</v>
      </c>
      <c r="R586" s="53">
        <f>+(+SUMIF('[1]2021'!$A:$A,$A586,'[1]2021'!$C:$C)-SUMIF('[1]2021'!$E:$E,$A586,'[1]2021'!$G:$G))/12</f>
        <v>0</v>
      </c>
      <c r="S586" s="53">
        <f>+(+SUMIF('[1]2021'!$A:$A,$A586,'[1]2021'!$C:$C)-SUMIF('[1]2021'!$E:$E,$A586,'[1]2021'!$G:$G))/12</f>
        <v>0</v>
      </c>
      <c r="T586" s="53">
        <f>+(+SUMIF('[1]2021'!$A:$A,$A586,'[1]2021'!$C:$C)-SUMIF('[1]2021'!$E:$E,$A586,'[1]2021'!$G:$G))/12</f>
        <v>0</v>
      </c>
      <c r="U586" s="53">
        <f>+SUM(I586:INDEX(I586:T586,1,Settings!$C$4))</f>
        <v>0</v>
      </c>
      <c r="V586" s="53">
        <f t="shared" si="312"/>
        <v>0</v>
      </c>
      <c r="W586" s="53"/>
      <c r="X586" s="53">
        <f>+SUMIFS(postings!$T:$T,postings!$C:$C,'pl-data'!X$2,postings!$D:$D,'pl-data'!X$3,postings!$I:$I,'pl-data'!$A586)-SUMIFS(postings!$W:$W,postings!$C:$C,'pl-data'!X$2,postings!$D:$D,'pl-data'!X$3,postings!$M:$M,'pl-data'!$A586)</f>
        <v>0</v>
      </c>
      <c r="Y586" s="53">
        <f>+SUMIFS(postings!$T:$T,postings!$C:$C,'pl-data'!Y$2,postings!$D:$D,'pl-data'!Y$3,postings!$I:$I,'pl-data'!$A586)-SUMIFS(postings!$W:$W,postings!$C:$C,'pl-data'!Y$2,postings!$D:$D,'pl-data'!Y$3,postings!$M:$M,'pl-data'!$A586)</f>
        <v>0</v>
      </c>
      <c r="Z586" s="53">
        <f>+SUMIFS(postings!$T:$T,postings!$C:$C,'pl-data'!Z$2,postings!$D:$D,'pl-data'!Z$3,postings!$I:$I,'pl-data'!$A586)-SUMIFS(postings!$W:$W,postings!$C:$C,'pl-data'!Z$2,postings!$D:$D,'pl-data'!Z$3,postings!$M:$M,'pl-data'!$A586)</f>
        <v>0</v>
      </c>
      <c r="AA586" s="53">
        <f>+SUMIFS(postings!$T:$T,postings!$C:$C,'pl-data'!AA$2,postings!$D:$D,'pl-data'!AA$3,postings!$I:$I,'pl-data'!$A586)-SUMIFS(postings!$W:$W,postings!$C:$C,'pl-data'!AA$2,postings!$D:$D,'pl-data'!AA$3,postings!$M:$M,'pl-data'!$A586)</f>
        <v>0</v>
      </c>
      <c r="AB586" s="53">
        <f>+SUMIFS(postings!$T:$T,postings!$C:$C,'pl-data'!AB$2,postings!$D:$D,'pl-data'!AB$3,postings!$I:$I,'pl-data'!$A586)-SUMIFS(postings!$W:$W,postings!$C:$C,'pl-data'!AB$2,postings!$D:$D,'pl-data'!AB$3,postings!$M:$M,'pl-data'!$A586)</f>
        <v>0</v>
      </c>
      <c r="AC586" s="53">
        <f>+SUMIFS(postings!$T:$T,postings!$C:$C,'pl-data'!AC$2,postings!$D:$D,'pl-data'!AC$3,postings!$I:$I,'pl-data'!$A586)-SUMIFS(postings!$W:$W,postings!$C:$C,'pl-data'!AC$2,postings!$D:$D,'pl-data'!AC$3,postings!$M:$M,'pl-data'!$A586)</f>
        <v>0</v>
      </c>
      <c r="AD586" s="53">
        <f>+SUMIFS(postings!$T:$T,postings!$C:$C,'pl-data'!AD$2,postings!$D:$D,'pl-data'!AD$3,postings!$I:$I,'pl-data'!$A586)-SUMIFS(postings!$W:$W,postings!$C:$C,'pl-data'!AD$2,postings!$D:$D,'pl-data'!AD$3,postings!$M:$M,'pl-data'!$A586)</f>
        <v>0</v>
      </c>
      <c r="AE586" s="53">
        <f>+SUMIFS(postings!$T:$T,postings!$C:$C,'pl-data'!AE$2,postings!$D:$D,'pl-data'!AE$3,postings!$I:$I,'pl-data'!$A586)-SUMIFS(postings!$W:$W,postings!$C:$C,'pl-data'!AE$2,postings!$D:$D,'pl-data'!AE$3,postings!$M:$M,'pl-data'!$A586)</f>
        <v>0</v>
      </c>
      <c r="AF586" s="53">
        <f>+SUMIFS(postings!$T:$T,postings!$C:$C,'pl-data'!AF$2,postings!$D:$D,'pl-data'!AF$3,postings!$I:$I,'pl-data'!$A586)-SUMIFS(postings!$W:$W,postings!$C:$C,'pl-data'!AF$2,postings!$D:$D,'pl-data'!AF$3,postings!$M:$M,'pl-data'!$A586)</f>
        <v>0</v>
      </c>
      <c r="AG586" s="53">
        <f>+SUMIFS(postings!$T:$T,postings!$C:$C,'pl-data'!AG$2,postings!$D:$D,'pl-data'!AG$3,postings!$I:$I,'pl-data'!$A586)-SUMIFS(postings!$W:$W,postings!$C:$C,'pl-data'!AG$2,postings!$D:$D,'pl-data'!AG$3,postings!$M:$M,'pl-data'!$A586)</f>
        <v>0</v>
      </c>
      <c r="AH586" s="53">
        <f>+SUMIFS(postings!$T:$T,postings!$C:$C,'pl-data'!AH$2,postings!$D:$D,'pl-data'!AH$3,postings!$I:$I,'pl-data'!$A586)-SUMIFS(postings!$W:$W,postings!$C:$C,'pl-data'!AH$2,postings!$D:$D,'pl-data'!AH$3,postings!$M:$M,'pl-data'!$A586)</f>
        <v>0</v>
      </c>
      <c r="AI586" s="53">
        <f>+SUMIFS(postings!$T:$T,postings!$C:$C,'pl-data'!AI$2,postings!$D:$D,'pl-data'!AI$3,postings!$I:$I,'pl-data'!$A586)-SUMIFS(postings!$W:$W,postings!$C:$C,'pl-data'!AI$2,postings!$D:$D,'pl-data'!AI$3,postings!$M:$M,'pl-data'!$A586)</f>
        <v>0</v>
      </c>
      <c r="AJ586" s="53">
        <f>+SUM(X586:INDEX(X586:AI586,1,Settings!$C$4))</f>
        <v>0</v>
      </c>
      <c r="AK586" s="53">
        <f t="shared" si="313"/>
        <v>0</v>
      </c>
      <c r="AL586" s="53"/>
      <c r="AM586" s="53">
        <f t="shared" si="285"/>
        <v>0</v>
      </c>
      <c r="AN586" s="53">
        <f t="shared" si="286"/>
        <v>0</v>
      </c>
      <c r="AO586" s="53">
        <f t="shared" si="287"/>
        <v>0</v>
      </c>
      <c r="AP586" s="53">
        <f t="shared" si="288"/>
        <v>0</v>
      </c>
      <c r="AQ586" s="53">
        <f t="shared" si="289"/>
        <v>0</v>
      </c>
      <c r="AR586" s="53">
        <f t="shared" si="290"/>
        <v>0</v>
      </c>
      <c r="AS586" s="53">
        <f t="shared" si="291"/>
        <v>0</v>
      </c>
      <c r="AT586" s="53">
        <f t="shared" si="292"/>
        <v>0</v>
      </c>
      <c r="AU586" s="53">
        <f t="shared" si="293"/>
        <v>0</v>
      </c>
      <c r="AV586" s="53">
        <f t="shared" si="294"/>
        <v>0</v>
      </c>
      <c r="AW586" s="53">
        <f t="shared" si="295"/>
        <v>0</v>
      </c>
      <c r="AX586" s="53">
        <f t="shared" si="296"/>
        <v>0</v>
      </c>
      <c r="AY586" s="53">
        <f>+SUM(AM586:INDEX(AM586:AX586,1,Settings!$C$4))</f>
        <v>0</v>
      </c>
      <c r="AZ586" s="53">
        <f t="shared" si="314"/>
        <v>0</v>
      </c>
      <c r="BA586" s="53"/>
      <c r="BB586" s="53">
        <f t="shared" si="297"/>
        <v>0</v>
      </c>
      <c r="BC586" s="53">
        <f t="shared" si="298"/>
        <v>0</v>
      </c>
      <c r="BD586" s="53">
        <f t="shared" si="299"/>
        <v>0</v>
      </c>
      <c r="BE586" s="53">
        <f t="shared" si="300"/>
        <v>0</v>
      </c>
      <c r="BF586" s="53">
        <f t="shared" si="301"/>
        <v>0</v>
      </c>
      <c r="BG586" s="53">
        <f t="shared" si="302"/>
        <v>0</v>
      </c>
      <c r="BH586" s="53">
        <f t="shared" si="303"/>
        <v>0</v>
      </c>
      <c r="BI586" s="53">
        <f t="shared" si="304"/>
        <v>0</v>
      </c>
      <c r="BJ586" s="53">
        <f t="shared" si="305"/>
        <v>0</v>
      </c>
      <c r="BK586" s="53">
        <f t="shared" si="306"/>
        <v>0</v>
      </c>
      <c r="BL586" s="53">
        <f t="shared" si="307"/>
        <v>0</v>
      </c>
      <c r="BM586" s="53">
        <f t="shared" si="308"/>
        <v>0</v>
      </c>
      <c r="BN586" s="53">
        <f t="shared" si="311"/>
        <v>0</v>
      </c>
      <c r="BO586" s="53"/>
      <c r="BP586" s="53">
        <f t="shared" si="309"/>
        <v>0</v>
      </c>
      <c r="BQ586" s="53"/>
      <c r="BR586" s="53">
        <f t="shared" si="310"/>
        <v>0</v>
      </c>
    </row>
    <row r="587" spans="1:70" x14ac:dyDescent="0.2">
      <c r="A587" s="6">
        <v>8702</v>
      </c>
      <c r="B587" s="6" t="str">
        <f>+VLOOKUP(A587,masterfile!B:C,2,FALSE)</f>
        <v>Erlösschmälerungen stfr.§4 Nr. 2-7 UStG</v>
      </c>
      <c r="D587" s="53">
        <f>+SUMIF('[1]2017'!$A:$A,$A587,'[1]2017'!$C:$C)-SUMIF('[1]2017'!$E:$E,$A587,'[1]2017'!$G:$G)</f>
        <v>0</v>
      </c>
      <c r="E587" s="53">
        <f>+SUMIF('[1]2018'!$A:$A,$A587,'[1]2018'!$C:$C)-SUMIF('[1]2018'!$E:$E,$A587,'[1]2018'!$G:$G)</f>
        <v>0</v>
      </c>
      <c r="F587" s="53">
        <f>+SUMIF('[1]2019'!$A:$A,$A587,'[1]2019'!$C:$C)-SUMIF('[1]2019'!$E:$E,$A587,'[1]2019'!$G:$G)</f>
        <v>0</v>
      </c>
      <c r="G587" s="53">
        <f>+SUMIF('[1]2020'!$A:$A,$A587,'[1]2020'!$C:$C)-SUMIF('[1]2020'!$E:$E,$A587,'[1]2020'!$G:$G)</f>
        <v>0</v>
      </c>
      <c r="H587" s="53"/>
      <c r="I587" s="53">
        <f>+(+SUMIF('[1]2021'!$A:$A,$A587,'[1]2021'!$C:$C)-SUMIF('[1]2021'!$E:$E,$A587,'[1]2021'!$G:$G))/12</f>
        <v>0</v>
      </c>
      <c r="J587" s="53">
        <f>+(+SUMIF('[1]2021'!$A:$A,$A587,'[1]2021'!$C:$C)-SUMIF('[1]2021'!$E:$E,$A587,'[1]2021'!$G:$G))/12</f>
        <v>0</v>
      </c>
      <c r="K587" s="53">
        <f>+(+SUMIF('[1]2021'!$A:$A,$A587,'[1]2021'!$C:$C)-SUMIF('[1]2021'!$E:$E,$A587,'[1]2021'!$G:$G))/12</f>
        <v>0</v>
      </c>
      <c r="L587" s="53">
        <f>+(+SUMIF('[1]2021'!$A:$A,$A587,'[1]2021'!$C:$C)-SUMIF('[1]2021'!$E:$E,$A587,'[1]2021'!$G:$G))/12</f>
        <v>0</v>
      </c>
      <c r="M587" s="53">
        <f>+(+SUMIF('[1]2021'!$A:$A,$A587,'[1]2021'!$C:$C)-SUMIF('[1]2021'!$E:$E,$A587,'[1]2021'!$G:$G))/12</f>
        <v>0</v>
      </c>
      <c r="N587" s="53">
        <f>+(+SUMIF('[1]2021'!$A:$A,$A587,'[1]2021'!$C:$C)-SUMIF('[1]2021'!$E:$E,$A587,'[1]2021'!$G:$G))/12</f>
        <v>0</v>
      </c>
      <c r="O587" s="53">
        <f>+(+SUMIF('[1]2021'!$A:$A,$A587,'[1]2021'!$C:$C)-SUMIF('[1]2021'!$E:$E,$A587,'[1]2021'!$G:$G))/12</f>
        <v>0</v>
      </c>
      <c r="P587" s="53">
        <f>+(+SUMIF('[1]2021'!$A:$A,$A587,'[1]2021'!$C:$C)-SUMIF('[1]2021'!$E:$E,$A587,'[1]2021'!$G:$G))/12</f>
        <v>0</v>
      </c>
      <c r="Q587" s="53">
        <f>+(+SUMIF('[1]2021'!$A:$A,$A587,'[1]2021'!$C:$C)-SUMIF('[1]2021'!$E:$E,$A587,'[1]2021'!$G:$G))/12</f>
        <v>0</v>
      </c>
      <c r="R587" s="53">
        <f>+(+SUMIF('[1]2021'!$A:$A,$A587,'[1]2021'!$C:$C)-SUMIF('[1]2021'!$E:$E,$A587,'[1]2021'!$G:$G))/12</f>
        <v>0</v>
      </c>
      <c r="S587" s="53">
        <f>+(+SUMIF('[1]2021'!$A:$A,$A587,'[1]2021'!$C:$C)-SUMIF('[1]2021'!$E:$E,$A587,'[1]2021'!$G:$G))/12</f>
        <v>0</v>
      </c>
      <c r="T587" s="53">
        <f>+(+SUMIF('[1]2021'!$A:$A,$A587,'[1]2021'!$C:$C)-SUMIF('[1]2021'!$E:$E,$A587,'[1]2021'!$G:$G))/12</f>
        <v>0</v>
      </c>
      <c r="U587" s="53">
        <f>+SUM(I587:INDEX(I587:T587,1,Settings!$C$4))</f>
        <v>0</v>
      </c>
      <c r="V587" s="53">
        <f t="shared" si="312"/>
        <v>0</v>
      </c>
      <c r="W587" s="53"/>
      <c r="X587" s="53">
        <f>+SUMIFS(postings!$T:$T,postings!$C:$C,'pl-data'!X$2,postings!$D:$D,'pl-data'!X$3,postings!$I:$I,'pl-data'!$A587)-SUMIFS(postings!$W:$W,postings!$C:$C,'pl-data'!X$2,postings!$D:$D,'pl-data'!X$3,postings!$M:$M,'pl-data'!$A587)</f>
        <v>0</v>
      </c>
      <c r="Y587" s="53">
        <f>+SUMIFS(postings!$T:$T,postings!$C:$C,'pl-data'!Y$2,postings!$D:$D,'pl-data'!Y$3,postings!$I:$I,'pl-data'!$A587)-SUMIFS(postings!$W:$W,postings!$C:$C,'pl-data'!Y$2,postings!$D:$D,'pl-data'!Y$3,postings!$M:$M,'pl-data'!$A587)</f>
        <v>0</v>
      </c>
      <c r="Z587" s="53">
        <f>+SUMIFS(postings!$T:$T,postings!$C:$C,'pl-data'!Z$2,postings!$D:$D,'pl-data'!Z$3,postings!$I:$I,'pl-data'!$A587)-SUMIFS(postings!$W:$W,postings!$C:$C,'pl-data'!Z$2,postings!$D:$D,'pl-data'!Z$3,postings!$M:$M,'pl-data'!$A587)</f>
        <v>0</v>
      </c>
      <c r="AA587" s="53">
        <f>+SUMIFS(postings!$T:$T,postings!$C:$C,'pl-data'!AA$2,postings!$D:$D,'pl-data'!AA$3,postings!$I:$I,'pl-data'!$A587)-SUMIFS(postings!$W:$W,postings!$C:$C,'pl-data'!AA$2,postings!$D:$D,'pl-data'!AA$3,postings!$M:$M,'pl-data'!$A587)</f>
        <v>0</v>
      </c>
      <c r="AB587" s="53">
        <f>+SUMIFS(postings!$T:$T,postings!$C:$C,'pl-data'!AB$2,postings!$D:$D,'pl-data'!AB$3,postings!$I:$I,'pl-data'!$A587)-SUMIFS(postings!$W:$W,postings!$C:$C,'pl-data'!AB$2,postings!$D:$D,'pl-data'!AB$3,postings!$M:$M,'pl-data'!$A587)</f>
        <v>0</v>
      </c>
      <c r="AC587" s="53">
        <f>+SUMIFS(postings!$T:$T,postings!$C:$C,'pl-data'!AC$2,postings!$D:$D,'pl-data'!AC$3,postings!$I:$I,'pl-data'!$A587)-SUMIFS(postings!$W:$W,postings!$C:$C,'pl-data'!AC$2,postings!$D:$D,'pl-data'!AC$3,postings!$M:$M,'pl-data'!$A587)</f>
        <v>0</v>
      </c>
      <c r="AD587" s="53">
        <f>+SUMIFS(postings!$T:$T,postings!$C:$C,'pl-data'!AD$2,postings!$D:$D,'pl-data'!AD$3,postings!$I:$I,'pl-data'!$A587)-SUMIFS(postings!$W:$W,postings!$C:$C,'pl-data'!AD$2,postings!$D:$D,'pl-data'!AD$3,postings!$M:$M,'pl-data'!$A587)</f>
        <v>0</v>
      </c>
      <c r="AE587" s="53">
        <f>+SUMIFS(postings!$T:$T,postings!$C:$C,'pl-data'!AE$2,postings!$D:$D,'pl-data'!AE$3,postings!$I:$I,'pl-data'!$A587)-SUMIFS(postings!$W:$W,postings!$C:$C,'pl-data'!AE$2,postings!$D:$D,'pl-data'!AE$3,postings!$M:$M,'pl-data'!$A587)</f>
        <v>0</v>
      </c>
      <c r="AF587" s="53">
        <f>+SUMIFS(postings!$T:$T,postings!$C:$C,'pl-data'!AF$2,postings!$D:$D,'pl-data'!AF$3,postings!$I:$I,'pl-data'!$A587)-SUMIFS(postings!$W:$W,postings!$C:$C,'pl-data'!AF$2,postings!$D:$D,'pl-data'!AF$3,postings!$M:$M,'pl-data'!$A587)</f>
        <v>0</v>
      </c>
      <c r="AG587" s="53">
        <f>+SUMIFS(postings!$T:$T,postings!$C:$C,'pl-data'!AG$2,postings!$D:$D,'pl-data'!AG$3,postings!$I:$I,'pl-data'!$A587)-SUMIFS(postings!$W:$W,postings!$C:$C,'pl-data'!AG$2,postings!$D:$D,'pl-data'!AG$3,postings!$M:$M,'pl-data'!$A587)</f>
        <v>0</v>
      </c>
      <c r="AH587" s="53">
        <f>+SUMIFS(postings!$T:$T,postings!$C:$C,'pl-data'!AH$2,postings!$D:$D,'pl-data'!AH$3,postings!$I:$I,'pl-data'!$A587)-SUMIFS(postings!$W:$W,postings!$C:$C,'pl-data'!AH$2,postings!$D:$D,'pl-data'!AH$3,postings!$M:$M,'pl-data'!$A587)</f>
        <v>0</v>
      </c>
      <c r="AI587" s="53">
        <f>+SUMIFS(postings!$T:$T,postings!$C:$C,'pl-data'!AI$2,postings!$D:$D,'pl-data'!AI$3,postings!$I:$I,'pl-data'!$A587)-SUMIFS(postings!$W:$W,postings!$C:$C,'pl-data'!AI$2,postings!$D:$D,'pl-data'!AI$3,postings!$M:$M,'pl-data'!$A587)</f>
        <v>0</v>
      </c>
      <c r="AJ587" s="53">
        <f>+SUM(X587:INDEX(X587:AI587,1,Settings!$C$4))</f>
        <v>0</v>
      </c>
      <c r="AK587" s="53">
        <f t="shared" si="313"/>
        <v>0</v>
      </c>
      <c r="AL587" s="53"/>
      <c r="AM587" s="53">
        <f t="shared" si="285"/>
        <v>0</v>
      </c>
      <c r="AN587" s="53">
        <f t="shared" si="286"/>
        <v>0</v>
      </c>
      <c r="AO587" s="53">
        <f t="shared" si="287"/>
        <v>0</v>
      </c>
      <c r="AP587" s="53">
        <f t="shared" si="288"/>
        <v>0</v>
      </c>
      <c r="AQ587" s="53">
        <f t="shared" si="289"/>
        <v>0</v>
      </c>
      <c r="AR587" s="53">
        <f t="shared" si="290"/>
        <v>0</v>
      </c>
      <c r="AS587" s="53">
        <f t="shared" si="291"/>
        <v>0</v>
      </c>
      <c r="AT587" s="53">
        <f t="shared" si="292"/>
        <v>0</v>
      </c>
      <c r="AU587" s="53">
        <f t="shared" si="293"/>
        <v>0</v>
      </c>
      <c r="AV587" s="53">
        <f t="shared" si="294"/>
        <v>0</v>
      </c>
      <c r="AW587" s="53">
        <f t="shared" si="295"/>
        <v>0</v>
      </c>
      <c r="AX587" s="53">
        <f t="shared" si="296"/>
        <v>0</v>
      </c>
      <c r="AY587" s="53">
        <f>+SUM(AM587:INDEX(AM587:AX587,1,Settings!$C$4))</f>
        <v>0</v>
      </c>
      <c r="AZ587" s="53">
        <f t="shared" si="314"/>
        <v>0</v>
      </c>
      <c r="BA587" s="53"/>
      <c r="BB587" s="53">
        <f t="shared" si="297"/>
        <v>0</v>
      </c>
      <c r="BC587" s="53">
        <f t="shared" si="298"/>
        <v>0</v>
      </c>
      <c r="BD587" s="53">
        <f t="shared" si="299"/>
        <v>0</v>
      </c>
      <c r="BE587" s="53">
        <f t="shared" si="300"/>
        <v>0</v>
      </c>
      <c r="BF587" s="53">
        <f t="shared" si="301"/>
        <v>0</v>
      </c>
      <c r="BG587" s="53">
        <f t="shared" si="302"/>
        <v>0</v>
      </c>
      <c r="BH587" s="53">
        <f t="shared" si="303"/>
        <v>0</v>
      </c>
      <c r="BI587" s="53">
        <f t="shared" si="304"/>
        <v>0</v>
      </c>
      <c r="BJ587" s="53">
        <f t="shared" si="305"/>
        <v>0</v>
      </c>
      <c r="BK587" s="53">
        <f t="shared" si="306"/>
        <v>0</v>
      </c>
      <c r="BL587" s="53">
        <f t="shared" si="307"/>
        <v>0</v>
      </c>
      <c r="BM587" s="53">
        <f t="shared" si="308"/>
        <v>0</v>
      </c>
      <c r="BN587" s="53">
        <f t="shared" si="311"/>
        <v>0</v>
      </c>
      <c r="BO587" s="53"/>
      <c r="BP587" s="53">
        <f t="shared" si="309"/>
        <v>0</v>
      </c>
      <c r="BQ587" s="53"/>
      <c r="BR587" s="53">
        <f t="shared" si="310"/>
        <v>0</v>
      </c>
    </row>
    <row r="588" spans="1:70" x14ac:dyDescent="0.2">
      <c r="A588" s="6">
        <v>8703</v>
      </c>
      <c r="B588" s="6" t="str">
        <f>+VLOOKUP(A588,masterfile!B:C,2,FALSE)</f>
        <v>Erlösschmälerungen sonst.stfr. ohne VoSt</v>
      </c>
      <c r="D588" s="53">
        <f>+SUMIF('[1]2017'!$A:$A,$A588,'[1]2017'!$C:$C)-SUMIF('[1]2017'!$E:$E,$A588,'[1]2017'!$G:$G)</f>
        <v>0</v>
      </c>
      <c r="E588" s="53">
        <f>+SUMIF('[1]2018'!$A:$A,$A588,'[1]2018'!$C:$C)-SUMIF('[1]2018'!$E:$E,$A588,'[1]2018'!$G:$G)</f>
        <v>0</v>
      </c>
      <c r="F588" s="53">
        <f>+SUMIF('[1]2019'!$A:$A,$A588,'[1]2019'!$C:$C)-SUMIF('[1]2019'!$E:$E,$A588,'[1]2019'!$G:$G)</f>
        <v>0</v>
      </c>
      <c r="G588" s="53">
        <f>+SUMIF('[1]2020'!$A:$A,$A588,'[1]2020'!$C:$C)-SUMIF('[1]2020'!$E:$E,$A588,'[1]2020'!$G:$G)</f>
        <v>0</v>
      </c>
      <c r="H588" s="53"/>
      <c r="I588" s="53">
        <f>+(+SUMIF('[1]2021'!$A:$A,$A588,'[1]2021'!$C:$C)-SUMIF('[1]2021'!$E:$E,$A588,'[1]2021'!$G:$G))/12</f>
        <v>0</v>
      </c>
      <c r="J588" s="53">
        <f>+(+SUMIF('[1]2021'!$A:$A,$A588,'[1]2021'!$C:$C)-SUMIF('[1]2021'!$E:$E,$A588,'[1]2021'!$G:$G))/12</f>
        <v>0</v>
      </c>
      <c r="K588" s="53">
        <f>+(+SUMIF('[1]2021'!$A:$A,$A588,'[1]2021'!$C:$C)-SUMIF('[1]2021'!$E:$E,$A588,'[1]2021'!$G:$G))/12</f>
        <v>0</v>
      </c>
      <c r="L588" s="53">
        <f>+(+SUMIF('[1]2021'!$A:$A,$A588,'[1]2021'!$C:$C)-SUMIF('[1]2021'!$E:$E,$A588,'[1]2021'!$G:$G))/12</f>
        <v>0</v>
      </c>
      <c r="M588" s="53">
        <f>+(+SUMIF('[1]2021'!$A:$A,$A588,'[1]2021'!$C:$C)-SUMIF('[1]2021'!$E:$E,$A588,'[1]2021'!$G:$G))/12</f>
        <v>0</v>
      </c>
      <c r="N588" s="53">
        <f>+(+SUMIF('[1]2021'!$A:$A,$A588,'[1]2021'!$C:$C)-SUMIF('[1]2021'!$E:$E,$A588,'[1]2021'!$G:$G))/12</f>
        <v>0</v>
      </c>
      <c r="O588" s="53">
        <f>+(+SUMIF('[1]2021'!$A:$A,$A588,'[1]2021'!$C:$C)-SUMIF('[1]2021'!$E:$E,$A588,'[1]2021'!$G:$G))/12</f>
        <v>0</v>
      </c>
      <c r="P588" s="53">
        <f>+(+SUMIF('[1]2021'!$A:$A,$A588,'[1]2021'!$C:$C)-SUMIF('[1]2021'!$E:$E,$A588,'[1]2021'!$G:$G))/12</f>
        <v>0</v>
      </c>
      <c r="Q588" s="53">
        <f>+(+SUMIF('[1]2021'!$A:$A,$A588,'[1]2021'!$C:$C)-SUMIF('[1]2021'!$E:$E,$A588,'[1]2021'!$G:$G))/12</f>
        <v>0</v>
      </c>
      <c r="R588" s="53">
        <f>+(+SUMIF('[1]2021'!$A:$A,$A588,'[1]2021'!$C:$C)-SUMIF('[1]2021'!$E:$E,$A588,'[1]2021'!$G:$G))/12</f>
        <v>0</v>
      </c>
      <c r="S588" s="53">
        <f>+(+SUMIF('[1]2021'!$A:$A,$A588,'[1]2021'!$C:$C)-SUMIF('[1]2021'!$E:$E,$A588,'[1]2021'!$G:$G))/12</f>
        <v>0</v>
      </c>
      <c r="T588" s="53">
        <f>+(+SUMIF('[1]2021'!$A:$A,$A588,'[1]2021'!$C:$C)-SUMIF('[1]2021'!$E:$E,$A588,'[1]2021'!$G:$G))/12</f>
        <v>0</v>
      </c>
      <c r="U588" s="53">
        <f>+SUM(I588:INDEX(I588:T588,1,Settings!$C$4))</f>
        <v>0</v>
      </c>
      <c r="V588" s="53">
        <f t="shared" si="312"/>
        <v>0</v>
      </c>
      <c r="W588" s="53"/>
      <c r="X588" s="53">
        <f>+SUMIFS(postings!$T:$T,postings!$C:$C,'pl-data'!X$2,postings!$D:$D,'pl-data'!X$3,postings!$I:$I,'pl-data'!$A588)-SUMIFS(postings!$W:$W,postings!$C:$C,'pl-data'!X$2,postings!$D:$D,'pl-data'!X$3,postings!$M:$M,'pl-data'!$A588)</f>
        <v>0</v>
      </c>
      <c r="Y588" s="53">
        <f>+SUMIFS(postings!$T:$T,postings!$C:$C,'pl-data'!Y$2,postings!$D:$D,'pl-data'!Y$3,postings!$I:$I,'pl-data'!$A588)-SUMIFS(postings!$W:$W,postings!$C:$C,'pl-data'!Y$2,postings!$D:$D,'pl-data'!Y$3,postings!$M:$M,'pl-data'!$A588)</f>
        <v>0</v>
      </c>
      <c r="Z588" s="53">
        <f>+SUMIFS(postings!$T:$T,postings!$C:$C,'pl-data'!Z$2,postings!$D:$D,'pl-data'!Z$3,postings!$I:$I,'pl-data'!$A588)-SUMIFS(postings!$W:$W,postings!$C:$C,'pl-data'!Z$2,postings!$D:$D,'pl-data'!Z$3,postings!$M:$M,'pl-data'!$A588)</f>
        <v>0</v>
      </c>
      <c r="AA588" s="53">
        <f>+SUMIFS(postings!$T:$T,postings!$C:$C,'pl-data'!AA$2,postings!$D:$D,'pl-data'!AA$3,postings!$I:$I,'pl-data'!$A588)-SUMIFS(postings!$W:$W,postings!$C:$C,'pl-data'!AA$2,postings!$D:$D,'pl-data'!AA$3,postings!$M:$M,'pl-data'!$A588)</f>
        <v>0</v>
      </c>
      <c r="AB588" s="53">
        <f>+SUMIFS(postings!$T:$T,postings!$C:$C,'pl-data'!AB$2,postings!$D:$D,'pl-data'!AB$3,postings!$I:$I,'pl-data'!$A588)-SUMIFS(postings!$W:$W,postings!$C:$C,'pl-data'!AB$2,postings!$D:$D,'pl-data'!AB$3,postings!$M:$M,'pl-data'!$A588)</f>
        <v>0</v>
      </c>
      <c r="AC588" s="53">
        <f>+SUMIFS(postings!$T:$T,postings!$C:$C,'pl-data'!AC$2,postings!$D:$D,'pl-data'!AC$3,postings!$I:$I,'pl-data'!$A588)-SUMIFS(postings!$W:$W,postings!$C:$C,'pl-data'!AC$2,postings!$D:$D,'pl-data'!AC$3,postings!$M:$M,'pl-data'!$A588)</f>
        <v>0</v>
      </c>
      <c r="AD588" s="53">
        <f>+SUMIFS(postings!$T:$T,postings!$C:$C,'pl-data'!AD$2,postings!$D:$D,'pl-data'!AD$3,postings!$I:$I,'pl-data'!$A588)-SUMIFS(postings!$W:$W,postings!$C:$C,'pl-data'!AD$2,postings!$D:$D,'pl-data'!AD$3,postings!$M:$M,'pl-data'!$A588)</f>
        <v>0</v>
      </c>
      <c r="AE588" s="53">
        <f>+SUMIFS(postings!$T:$T,postings!$C:$C,'pl-data'!AE$2,postings!$D:$D,'pl-data'!AE$3,postings!$I:$I,'pl-data'!$A588)-SUMIFS(postings!$W:$W,postings!$C:$C,'pl-data'!AE$2,postings!$D:$D,'pl-data'!AE$3,postings!$M:$M,'pl-data'!$A588)</f>
        <v>0</v>
      </c>
      <c r="AF588" s="53">
        <f>+SUMIFS(postings!$T:$T,postings!$C:$C,'pl-data'!AF$2,postings!$D:$D,'pl-data'!AF$3,postings!$I:$I,'pl-data'!$A588)-SUMIFS(postings!$W:$W,postings!$C:$C,'pl-data'!AF$2,postings!$D:$D,'pl-data'!AF$3,postings!$M:$M,'pl-data'!$A588)</f>
        <v>0</v>
      </c>
      <c r="AG588" s="53">
        <f>+SUMIFS(postings!$T:$T,postings!$C:$C,'pl-data'!AG$2,postings!$D:$D,'pl-data'!AG$3,postings!$I:$I,'pl-data'!$A588)-SUMIFS(postings!$W:$W,postings!$C:$C,'pl-data'!AG$2,postings!$D:$D,'pl-data'!AG$3,postings!$M:$M,'pl-data'!$A588)</f>
        <v>0</v>
      </c>
      <c r="AH588" s="53">
        <f>+SUMIFS(postings!$T:$T,postings!$C:$C,'pl-data'!AH$2,postings!$D:$D,'pl-data'!AH$3,postings!$I:$I,'pl-data'!$A588)-SUMIFS(postings!$W:$W,postings!$C:$C,'pl-data'!AH$2,postings!$D:$D,'pl-data'!AH$3,postings!$M:$M,'pl-data'!$A588)</f>
        <v>0</v>
      </c>
      <c r="AI588" s="53">
        <f>+SUMIFS(postings!$T:$T,postings!$C:$C,'pl-data'!AI$2,postings!$D:$D,'pl-data'!AI$3,postings!$I:$I,'pl-data'!$A588)-SUMIFS(postings!$W:$W,postings!$C:$C,'pl-data'!AI$2,postings!$D:$D,'pl-data'!AI$3,postings!$M:$M,'pl-data'!$A588)</f>
        <v>0</v>
      </c>
      <c r="AJ588" s="53">
        <f>+SUM(X588:INDEX(X588:AI588,1,Settings!$C$4))</f>
        <v>0</v>
      </c>
      <c r="AK588" s="53">
        <f t="shared" si="313"/>
        <v>0</v>
      </c>
      <c r="AL588" s="53"/>
      <c r="AM588" s="53">
        <f t="shared" si="285"/>
        <v>0</v>
      </c>
      <c r="AN588" s="53">
        <f t="shared" si="286"/>
        <v>0</v>
      </c>
      <c r="AO588" s="53">
        <f t="shared" si="287"/>
        <v>0</v>
      </c>
      <c r="AP588" s="53">
        <f t="shared" si="288"/>
        <v>0</v>
      </c>
      <c r="AQ588" s="53">
        <f t="shared" si="289"/>
        <v>0</v>
      </c>
      <c r="AR588" s="53">
        <f t="shared" si="290"/>
        <v>0</v>
      </c>
      <c r="AS588" s="53">
        <f t="shared" si="291"/>
        <v>0</v>
      </c>
      <c r="AT588" s="53">
        <f t="shared" si="292"/>
        <v>0</v>
      </c>
      <c r="AU588" s="53">
        <f t="shared" si="293"/>
        <v>0</v>
      </c>
      <c r="AV588" s="53">
        <f t="shared" si="294"/>
        <v>0</v>
      </c>
      <c r="AW588" s="53">
        <f t="shared" si="295"/>
        <v>0</v>
      </c>
      <c r="AX588" s="53">
        <f t="shared" si="296"/>
        <v>0</v>
      </c>
      <c r="AY588" s="53">
        <f>+SUM(AM588:INDEX(AM588:AX588,1,Settings!$C$4))</f>
        <v>0</v>
      </c>
      <c r="AZ588" s="53">
        <f t="shared" si="314"/>
        <v>0</v>
      </c>
      <c r="BA588" s="53"/>
      <c r="BB588" s="53">
        <f t="shared" si="297"/>
        <v>0</v>
      </c>
      <c r="BC588" s="53">
        <f t="shared" si="298"/>
        <v>0</v>
      </c>
      <c r="BD588" s="53">
        <f t="shared" si="299"/>
        <v>0</v>
      </c>
      <c r="BE588" s="53">
        <f t="shared" si="300"/>
        <v>0</v>
      </c>
      <c r="BF588" s="53">
        <f t="shared" si="301"/>
        <v>0</v>
      </c>
      <c r="BG588" s="53">
        <f t="shared" si="302"/>
        <v>0</v>
      </c>
      <c r="BH588" s="53">
        <f t="shared" si="303"/>
        <v>0</v>
      </c>
      <c r="BI588" s="53">
        <f t="shared" si="304"/>
        <v>0</v>
      </c>
      <c r="BJ588" s="53">
        <f t="shared" si="305"/>
        <v>0</v>
      </c>
      <c r="BK588" s="53">
        <f t="shared" si="306"/>
        <v>0</v>
      </c>
      <c r="BL588" s="53">
        <f t="shared" si="307"/>
        <v>0</v>
      </c>
      <c r="BM588" s="53">
        <f t="shared" si="308"/>
        <v>0</v>
      </c>
      <c r="BN588" s="53">
        <f t="shared" si="311"/>
        <v>0</v>
      </c>
      <c r="BO588" s="53"/>
      <c r="BP588" s="53">
        <f t="shared" si="309"/>
        <v>0</v>
      </c>
      <c r="BQ588" s="53"/>
      <c r="BR588" s="53">
        <f t="shared" si="310"/>
        <v>0</v>
      </c>
    </row>
    <row r="589" spans="1:70" x14ac:dyDescent="0.2">
      <c r="A589" s="6">
        <v>8704</v>
      </c>
      <c r="B589" s="6" t="str">
        <f>+VLOOKUP(A589,masterfile!B:C,2,FALSE)</f>
        <v>Erlösschmälerungen sonst.stfr. mit VoSt</v>
      </c>
      <c r="D589" s="53">
        <f>+SUMIF('[1]2017'!$A:$A,$A589,'[1]2017'!$C:$C)-SUMIF('[1]2017'!$E:$E,$A589,'[1]2017'!$G:$G)</f>
        <v>0</v>
      </c>
      <c r="E589" s="53">
        <f>+SUMIF('[1]2018'!$A:$A,$A589,'[1]2018'!$C:$C)-SUMIF('[1]2018'!$E:$E,$A589,'[1]2018'!$G:$G)</f>
        <v>0</v>
      </c>
      <c r="F589" s="53">
        <f>+SUMIF('[1]2019'!$A:$A,$A589,'[1]2019'!$C:$C)-SUMIF('[1]2019'!$E:$E,$A589,'[1]2019'!$G:$G)</f>
        <v>0</v>
      </c>
      <c r="G589" s="53">
        <f>+SUMIF('[1]2020'!$A:$A,$A589,'[1]2020'!$C:$C)-SUMIF('[1]2020'!$E:$E,$A589,'[1]2020'!$G:$G)</f>
        <v>0</v>
      </c>
      <c r="H589" s="53"/>
      <c r="I589" s="53">
        <f>+(+SUMIF('[1]2021'!$A:$A,$A589,'[1]2021'!$C:$C)-SUMIF('[1]2021'!$E:$E,$A589,'[1]2021'!$G:$G))/12</f>
        <v>0</v>
      </c>
      <c r="J589" s="53">
        <f>+(+SUMIF('[1]2021'!$A:$A,$A589,'[1]2021'!$C:$C)-SUMIF('[1]2021'!$E:$E,$A589,'[1]2021'!$G:$G))/12</f>
        <v>0</v>
      </c>
      <c r="K589" s="53">
        <f>+(+SUMIF('[1]2021'!$A:$A,$A589,'[1]2021'!$C:$C)-SUMIF('[1]2021'!$E:$E,$A589,'[1]2021'!$G:$G))/12</f>
        <v>0</v>
      </c>
      <c r="L589" s="53">
        <f>+(+SUMIF('[1]2021'!$A:$A,$A589,'[1]2021'!$C:$C)-SUMIF('[1]2021'!$E:$E,$A589,'[1]2021'!$G:$G))/12</f>
        <v>0</v>
      </c>
      <c r="M589" s="53">
        <f>+(+SUMIF('[1]2021'!$A:$A,$A589,'[1]2021'!$C:$C)-SUMIF('[1]2021'!$E:$E,$A589,'[1]2021'!$G:$G))/12</f>
        <v>0</v>
      </c>
      <c r="N589" s="53">
        <f>+(+SUMIF('[1]2021'!$A:$A,$A589,'[1]2021'!$C:$C)-SUMIF('[1]2021'!$E:$E,$A589,'[1]2021'!$G:$G))/12</f>
        <v>0</v>
      </c>
      <c r="O589" s="53">
        <f>+(+SUMIF('[1]2021'!$A:$A,$A589,'[1]2021'!$C:$C)-SUMIF('[1]2021'!$E:$E,$A589,'[1]2021'!$G:$G))/12</f>
        <v>0</v>
      </c>
      <c r="P589" s="53">
        <f>+(+SUMIF('[1]2021'!$A:$A,$A589,'[1]2021'!$C:$C)-SUMIF('[1]2021'!$E:$E,$A589,'[1]2021'!$G:$G))/12</f>
        <v>0</v>
      </c>
      <c r="Q589" s="53">
        <f>+(+SUMIF('[1]2021'!$A:$A,$A589,'[1]2021'!$C:$C)-SUMIF('[1]2021'!$E:$E,$A589,'[1]2021'!$G:$G))/12</f>
        <v>0</v>
      </c>
      <c r="R589" s="53">
        <f>+(+SUMIF('[1]2021'!$A:$A,$A589,'[1]2021'!$C:$C)-SUMIF('[1]2021'!$E:$E,$A589,'[1]2021'!$G:$G))/12</f>
        <v>0</v>
      </c>
      <c r="S589" s="53">
        <f>+(+SUMIF('[1]2021'!$A:$A,$A589,'[1]2021'!$C:$C)-SUMIF('[1]2021'!$E:$E,$A589,'[1]2021'!$G:$G))/12</f>
        <v>0</v>
      </c>
      <c r="T589" s="53">
        <f>+(+SUMIF('[1]2021'!$A:$A,$A589,'[1]2021'!$C:$C)-SUMIF('[1]2021'!$E:$E,$A589,'[1]2021'!$G:$G))/12</f>
        <v>0</v>
      </c>
      <c r="U589" s="53">
        <f>+SUM(I589:INDEX(I589:T589,1,Settings!$C$4))</f>
        <v>0</v>
      </c>
      <c r="V589" s="53">
        <f t="shared" si="312"/>
        <v>0</v>
      </c>
      <c r="W589" s="53"/>
      <c r="X589" s="53">
        <f>+SUMIFS(postings!$T:$T,postings!$C:$C,'pl-data'!X$2,postings!$D:$D,'pl-data'!X$3,postings!$I:$I,'pl-data'!$A589)-SUMIFS(postings!$W:$W,postings!$C:$C,'pl-data'!X$2,postings!$D:$D,'pl-data'!X$3,postings!$M:$M,'pl-data'!$A589)</f>
        <v>0</v>
      </c>
      <c r="Y589" s="53">
        <f>+SUMIFS(postings!$T:$T,postings!$C:$C,'pl-data'!Y$2,postings!$D:$D,'pl-data'!Y$3,postings!$I:$I,'pl-data'!$A589)-SUMIFS(postings!$W:$W,postings!$C:$C,'pl-data'!Y$2,postings!$D:$D,'pl-data'!Y$3,postings!$M:$M,'pl-data'!$A589)</f>
        <v>0</v>
      </c>
      <c r="Z589" s="53">
        <f>+SUMIFS(postings!$T:$T,postings!$C:$C,'pl-data'!Z$2,postings!$D:$D,'pl-data'!Z$3,postings!$I:$I,'pl-data'!$A589)-SUMIFS(postings!$W:$W,postings!$C:$C,'pl-data'!Z$2,postings!$D:$D,'pl-data'!Z$3,postings!$M:$M,'pl-data'!$A589)</f>
        <v>0</v>
      </c>
      <c r="AA589" s="53">
        <f>+SUMIFS(postings!$T:$T,postings!$C:$C,'pl-data'!AA$2,postings!$D:$D,'pl-data'!AA$3,postings!$I:$I,'pl-data'!$A589)-SUMIFS(postings!$W:$W,postings!$C:$C,'pl-data'!AA$2,postings!$D:$D,'pl-data'!AA$3,postings!$M:$M,'pl-data'!$A589)</f>
        <v>0</v>
      </c>
      <c r="AB589" s="53">
        <f>+SUMIFS(postings!$T:$T,postings!$C:$C,'pl-data'!AB$2,postings!$D:$D,'pl-data'!AB$3,postings!$I:$I,'pl-data'!$A589)-SUMIFS(postings!$W:$W,postings!$C:$C,'pl-data'!AB$2,postings!$D:$D,'pl-data'!AB$3,postings!$M:$M,'pl-data'!$A589)</f>
        <v>0</v>
      </c>
      <c r="AC589" s="53">
        <f>+SUMIFS(postings!$T:$T,postings!$C:$C,'pl-data'!AC$2,postings!$D:$D,'pl-data'!AC$3,postings!$I:$I,'pl-data'!$A589)-SUMIFS(postings!$W:$W,postings!$C:$C,'pl-data'!AC$2,postings!$D:$D,'pl-data'!AC$3,postings!$M:$M,'pl-data'!$A589)</f>
        <v>0</v>
      </c>
      <c r="AD589" s="53">
        <f>+SUMIFS(postings!$T:$T,postings!$C:$C,'pl-data'!AD$2,postings!$D:$D,'pl-data'!AD$3,postings!$I:$I,'pl-data'!$A589)-SUMIFS(postings!$W:$W,postings!$C:$C,'pl-data'!AD$2,postings!$D:$D,'pl-data'!AD$3,postings!$M:$M,'pl-data'!$A589)</f>
        <v>0</v>
      </c>
      <c r="AE589" s="53">
        <f>+SUMIFS(postings!$T:$T,postings!$C:$C,'pl-data'!AE$2,postings!$D:$D,'pl-data'!AE$3,postings!$I:$I,'pl-data'!$A589)-SUMIFS(postings!$W:$W,postings!$C:$C,'pl-data'!AE$2,postings!$D:$D,'pl-data'!AE$3,postings!$M:$M,'pl-data'!$A589)</f>
        <v>0</v>
      </c>
      <c r="AF589" s="53">
        <f>+SUMIFS(postings!$T:$T,postings!$C:$C,'pl-data'!AF$2,postings!$D:$D,'pl-data'!AF$3,postings!$I:$I,'pl-data'!$A589)-SUMIFS(postings!$W:$W,postings!$C:$C,'pl-data'!AF$2,postings!$D:$D,'pl-data'!AF$3,postings!$M:$M,'pl-data'!$A589)</f>
        <v>0</v>
      </c>
      <c r="AG589" s="53">
        <f>+SUMIFS(postings!$T:$T,postings!$C:$C,'pl-data'!AG$2,postings!$D:$D,'pl-data'!AG$3,postings!$I:$I,'pl-data'!$A589)-SUMIFS(postings!$W:$W,postings!$C:$C,'pl-data'!AG$2,postings!$D:$D,'pl-data'!AG$3,postings!$M:$M,'pl-data'!$A589)</f>
        <v>0</v>
      </c>
      <c r="AH589" s="53">
        <f>+SUMIFS(postings!$T:$T,postings!$C:$C,'pl-data'!AH$2,postings!$D:$D,'pl-data'!AH$3,postings!$I:$I,'pl-data'!$A589)-SUMIFS(postings!$W:$W,postings!$C:$C,'pl-data'!AH$2,postings!$D:$D,'pl-data'!AH$3,postings!$M:$M,'pl-data'!$A589)</f>
        <v>0</v>
      </c>
      <c r="AI589" s="53">
        <f>+SUMIFS(postings!$T:$T,postings!$C:$C,'pl-data'!AI$2,postings!$D:$D,'pl-data'!AI$3,postings!$I:$I,'pl-data'!$A589)-SUMIFS(postings!$W:$W,postings!$C:$C,'pl-data'!AI$2,postings!$D:$D,'pl-data'!AI$3,postings!$M:$M,'pl-data'!$A589)</f>
        <v>0</v>
      </c>
      <c r="AJ589" s="53">
        <f>+SUM(X589:INDEX(X589:AI589,1,Settings!$C$4))</f>
        <v>0</v>
      </c>
      <c r="AK589" s="53">
        <f t="shared" si="313"/>
        <v>0</v>
      </c>
      <c r="AL589" s="53"/>
      <c r="AM589" s="53">
        <f t="shared" si="285"/>
        <v>0</v>
      </c>
      <c r="AN589" s="53">
        <f t="shared" si="286"/>
        <v>0</v>
      </c>
      <c r="AO589" s="53">
        <f t="shared" si="287"/>
        <v>0</v>
      </c>
      <c r="AP589" s="53">
        <f t="shared" si="288"/>
        <v>0</v>
      </c>
      <c r="AQ589" s="53">
        <f t="shared" si="289"/>
        <v>0</v>
      </c>
      <c r="AR589" s="53">
        <f t="shared" si="290"/>
        <v>0</v>
      </c>
      <c r="AS589" s="53">
        <f t="shared" si="291"/>
        <v>0</v>
      </c>
      <c r="AT589" s="53">
        <f t="shared" si="292"/>
        <v>0</v>
      </c>
      <c r="AU589" s="53">
        <f t="shared" si="293"/>
        <v>0</v>
      </c>
      <c r="AV589" s="53">
        <f t="shared" si="294"/>
        <v>0</v>
      </c>
      <c r="AW589" s="53">
        <f t="shared" si="295"/>
        <v>0</v>
      </c>
      <c r="AX589" s="53">
        <f t="shared" si="296"/>
        <v>0</v>
      </c>
      <c r="AY589" s="53">
        <f>+SUM(AM589:INDEX(AM589:AX589,1,Settings!$C$4))</f>
        <v>0</v>
      </c>
      <c r="AZ589" s="53">
        <f t="shared" si="314"/>
        <v>0</v>
      </c>
      <c r="BA589" s="53"/>
      <c r="BB589" s="53">
        <f t="shared" si="297"/>
        <v>0</v>
      </c>
      <c r="BC589" s="53">
        <f t="shared" si="298"/>
        <v>0</v>
      </c>
      <c r="BD589" s="53">
        <f t="shared" si="299"/>
        <v>0</v>
      </c>
      <c r="BE589" s="53">
        <f t="shared" si="300"/>
        <v>0</v>
      </c>
      <c r="BF589" s="53">
        <f t="shared" si="301"/>
        <v>0</v>
      </c>
      <c r="BG589" s="53">
        <f t="shared" si="302"/>
        <v>0</v>
      </c>
      <c r="BH589" s="53">
        <f t="shared" si="303"/>
        <v>0</v>
      </c>
      <c r="BI589" s="53">
        <f t="shared" si="304"/>
        <v>0</v>
      </c>
      <c r="BJ589" s="53">
        <f t="shared" si="305"/>
        <v>0</v>
      </c>
      <c r="BK589" s="53">
        <f t="shared" si="306"/>
        <v>0</v>
      </c>
      <c r="BL589" s="53">
        <f t="shared" si="307"/>
        <v>0</v>
      </c>
      <c r="BM589" s="53">
        <f t="shared" si="308"/>
        <v>0</v>
      </c>
      <c r="BN589" s="53">
        <f t="shared" si="311"/>
        <v>0</v>
      </c>
      <c r="BO589" s="53"/>
      <c r="BP589" s="53">
        <f t="shared" si="309"/>
        <v>0</v>
      </c>
      <c r="BQ589" s="53"/>
      <c r="BR589" s="53">
        <f t="shared" si="310"/>
        <v>0</v>
      </c>
    </row>
    <row r="590" spans="1:70" x14ac:dyDescent="0.2">
      <c r="A590" s="6">
        <v>8705</v>
      </c>
      <c r="B590" s="6" t="str">
        <f>+VLOOKUP(A590,masterfile!B:C,2,FALSE)</f>
        <v>Erlösschmälerungen stfrei §4 Nr.1a UStG</v>
      </c>
      <c r="D590" s="53">
        <f>+SUMIF('[1]2017'!$A:$A,$A590,'[1]2017'!$C:$C)-SUMIF('[1]2017'!$E:$E,$A590,'[1]2017'!$G:$G)</f>
        <v>0</v>
      </c>
      <c r="E590" s="53">
        <f>+SUMIF('[1]2018'!$A:$A,$A590,'[1]2018'!$C:$C)-SUMIF('[1]2018'!$E:$E,$A590,'[1]2018'!$G:$G)</f>
        <v>0</v>
      </c>
      <c r="F590" s="53">
        <f>+SUMIF('[1]2019'!$A:$A,$A590,'[1]2019'!$C:$C)-SUMIF('[1]2019'!$E:$E,$A590,'[1]2019'!$G:$G)</f>
        <v>0</v>
      </c>
      <c r="G590" s="53">
        <f>+SUMIF('[1]2020'!$A:$A,$A590,'[1]2020'!$C:$C)-SUMIF('[1]2020'!$E:$E,$A590,'[1]2020'!$G:$G)</f>
        <v>0</v>
      </c>
      <c r="H590" s="53"/>
      <c r="I590" s="53">
        <f>+(+SUMIF('[1]2021'!$A:$A,$A590,'[1]2021'!$C:$C)-SUMIF('[1]2021'!$E:$E,$A590,'[1]2021'!$G:$G))/12</f>
        <v>0</v>
      </c>
      <c r="J590" s="53">
        <f>+(+SUMIF('[1]2021'!$A:$A,$A590,'[1]2021'!$C:$C)-SUMIF('[1]2021'!$E:$E,$A590,'[1]2021'!$G:$G))/12</f>
        <v>0</v>
      </c>
      <c r="K590" s="53">
        <f>+(+SUMIF('[1]2021'!$A:$A,$A590,'[1]2021'!$C:$C)-SUMIF('[1]2021'!$E:$E,$A590,'[1]2021'!$G:$G))/12</f>
        <v>0</v>
      </c>
      <c r="L590" s="53">
        <f>+(+SUMIF('[1]2021'!$A:$A,$A590,'[1]2021'!$C:$C)-SUMIF('[1]2021'!$E:$E,$A590,'[1]2021'!$G:$G))/12</f>
        <v>0</v>
      </c>
      <c r="M590" s="53">
        <f>+(+SUMIF('[1]2021'!$A:$A,$A590,'[1]2021'!$C:$C)-SUMIF('[1]2021'!$E:$E,$A590,'[1]2021'!$G:$G))/12</f>
        <v>0</v>
      </c>
      <c r="N590" s="53">
        <f>+(+SUMIF('[1]2021'!$A:$A,$A590,'[1]2021'!$C:$C)-SUMIF('[1]2021'!$E:$E,$A590,'[1]2021'!$G:$G))/12</f>
        <v>0</v>
      </c>
      <c r="O590" s="53">
        <f>+(+SUMIF('[1]2021'!$A:$A,$A590,'[1]2021'!$C:$C)-SUMIF('[1]2021'!$E:$E,$A590,'[1]2021'!$G:$G))/12</f>
        <v>0</v>
      </c>
      <c r="P590" s="53">
        <f>+(+SUMIF('[1]2021'!$A:$A,$A590,'[1]2021'!$C:$C)-SUMIF('[1]2021'!$E:$E,$A590,'[1]2021'!$G:$G))/12</f>
        <v>0</v>
      </c>
      <c r="Q590" s="53">
        <f>+(+SUMIF('[1]2021'!$A:$A,$A590,'[1]2021'!$C:$C)-SUMIF('[1]2021'!$E:$E,$A590,'[1]2021'!$G:$G))/12</f>
        <v>0</v>
      </c>
      <c r="R590" s="53">
        <f>+(+SUMIF('[1]2021'!$A:$A,$A590,'[1]2021'!$C:$C)-SUMIF('[1]2021'!$E:$E,$A590,'[1]2021'!$G:$G))/12</f>
        <v>0</v>
      </c>
      <c r="S590" s="53">
        <f>+(+SUMIF('[1]2021'!$A:$A,$A590,'[1]2021'!$C:$C)-SUMIF('[1]2021'!$E:$E,$A590,'[1]2021'!$G:$G))/12</f>
        <v>0</v>
      </c>
      <c r="T590" s="53">
        <f>+(+SUMIF('[1]2021'!$A:$A,$A590,'[1]2021'!$C:$C)-SUMIF('[1]2021'!$E:$E,$A590,'[1]2021'!$G:$G))/12</f>
        <v>0</v>
      </c>
      <c r="U590" s="53">
        <f>+SUM(I590:INDEX(I590:T590,1,Settings!$C$4))</f>
        <v>0</v>
      </c>
      <c r="V590" s="53">
        <f t="shared" si="312"/>
        <v>0</v>
      </c>
      <c r="W590" s="53"/>
      <c r="X590" s="53">
        <f>+SUMIFS(postings!$T:$T,postings!$C:$C,'pl-data'!X$2,postings!$D:$D,'pl-data'!X$3,postings!$I:$I,'pl-data'!$A590)-SUMIFS(postings!$W:$W,postings!$C:$C,'pl-data'!X$2,postings!$D:$D,'pl-data'!X$3,postings!$M:$M,'pl-data'!$A590)</f>
        <v>0</v>
      </c>
      <c r="Y590" s="53">
        <f>+SUMIFS(postings!$T:$T,postings!$C:$C,'pl-data'!Y$2,postings!$D:$D,'pl-data'!Y$3,postings!$I:$I,'pl-data'!$A590)-SUMIFS(postings!$W:$W,postings!$C:$C,'pl-data'!Y$2,postings!$D:$D,'pl-data'!Y$3,postings!$M:$M,'pl-data'!$A590)</f>
        <v>0</v>
      </c>
      <c r="Z590" s="53">
        <f>+SUMIFS(postings!$T:$T,postings!$C:$C,'pl-data'!Z$2,postings!$D:$D,'pl-data'!Z$3,postings!$I:$I,'pl-data'!$A590)-SUMIFS(postings!$W:$W,postings!$C:$C,'pl-data'!Z$2,postings!$D:$D,'pl-data'!Z$3,postings!$M:$M,'pl-data'!$A590)</f>
        <v>0</v>
      </c>
      <c r="AA590" s="53">
        <f>+SUMIFS(postings!$T:$T,postings!$C:$C,'pl-data'!AA$2,postings!$D:$D,'pl-data'!AA$3,postings!$I:$I,'pl-data'!$A590)-SUMIFS(postings!$W:$W,postings!$C:$C,'pl-data'!AA$2,postings!$D:$D,'pl-data'!AA$3,postings!$M:$M,'pl-data'!$A590)</f>
        <v>0</v>
      </c>
      <c r="AB590" s="53">
        <f>+SUMIFS(postings!$T:$T,postings!$C:$C,'pl-data'!AB$2,postings!$D:$D,'pl-data'!AB$3,postings!$I:$I,'pl-data'!$A590)-SUMIFS(postings!$W:$W,postings!$C:$C,'pl-data'!AB$2,postings!$D:$D,'pl-data'!AB$3,postings!$M:$M,'pl-data'!$A590)</f>
        <v>0</v>
      </c>
      <c r="AC590" s="53">
        <f>+SUMIFS(postings!$T:$T,postings!$C:$C,'pl-data'!AC$2,postings!$D:$D,'pl-data'!AC$3,postings!$I:$I,'pl-data'!$A590)-SUMIFS(postings!$W:$W,postings!$C:$C,'pl-data'!AC$2,postings!$D:$D,'pl-data'!AC$3,postings!$M:$M,'pl-data'!$A590)</f>
        <v>0</v>
      </c>
      <c r="AD590" s="53">
        <f>+SUMIFS(postings!$T:$T,postings!$C:$C,'pl-data'!AD$2,postings!$D:$D,'pl-data'!AD$3,postings!$I:$I,'pl-data'!$A590)-SUMIFS(postings!$W:$W,postings!$C:$C,'pl-data'!AD$2,postings!$D:$D,'pl-data'!AD$3,postings!$M:$M,'pl-data'!$A590)</f>
        <v>0</v>
      </c>
      <c r="AE590" s="53">
        <f>+SUMIFS(postings!$T:$T,postings!$C:$C,'pl-data'!AE$2,postings!$D:$D,'pl-data'!AE$3,postings!$I:$I,'pl-data'!$A590)-SUMIFS(postings!$W:$W,postings!$C:$C,'pl-data'!AE$2,postings!$D:$D,'pl-data'!AE$3,postings!$M:$M,'pl-data'!$A590)</f>
        <v>0</v>
      </c>
      <c r="AF590" s="53">
        <f>+SUMIFS(postings!$T:$T,postings!$C:$C,'pl-data'!AF$2,postings!$D:$D,'pl-data'!AF$3,postings!$I:$I,'pl-data'!$A590)-SUMIFS(postings!$W:$W,postings!$C:$C,'pl-data'!AF$2,postings!$D:$D,'pl-data'!AF$3,postings!$M:$M,'pl-data'!$A590)</f>
        <v>0</v>
      </c>
      <c r="AG590" s="53">
        <f>+SUMIFS(postings!$T:$T,postings!$C:$C,'pl-data'!AG$2,postings!$D:$D,'pl-data'!AG$3,postings!$I:$I,'pl-data'!$A590)-SUMIFS(postings!$W:$W,postings!$C:$C,'pl-data'!AG$2,postings!$D:$D,'pl-data'!AG$3,postings!$M:$M,'pl-data'!$A590)</f>
        <v>0</v>
      </c>
      <c r="AH590" s="53">
        <f>+SUMIFS(postings!$T:$T,postings!$C:$C,'pl-data'!AH$2,postings!$D:$D,'pl-data'!AH$3,postings!$I:$I,'pl-data'!$A590)-SUMIFS(postings!$W:$W,postings!$C:$C,'pl-data'!AH$2,postings!$D:$D,'pl-data'!AH$3,postings!$M:$M,'pl-data'!$A590)</f>
        <v>0</v>
      </c>
      <c r="AI590" s="53">
        <f>+SUMIFS(postings!$T:$T,postings!$C:$C,'pl-data'!AI$2,postings!$D:$D,'pl-data'!AI$3,postings!$I:$I,'pl-data'!$A590)-SUMIFS(postings!$W:$W,postings!$C:$C,'pl-data'!AI$2,postings!$D:$D,'pl-data'!AI$3,postings!$M:$M,'pl-data'!$A590)</f>
        <v>0</v>
      </c>
      <c r="AJ590" s="53">
        <f>+SUM(X590:INDEX(X590:AI590,1,Settings!$C$4))</f>
        <v>0</v>
      </c>
      <c r="AK590" s="53">
        <f t="shared" si="313"/>
        <v>0</v>
      </c>
      <c r="AL590" s="53"/>
      <c r="AM590" s="53">
        <f t="shared" si="285"/>
        <v>0</v>
      </c>
      <c r="AN590" s="53">
        <f t="shared" si="286"/>
        <v>0</v>
      </c>
      <c r="AO590" s="53">
        <f t="shared" si="287"/>
        <v>0</v>
      </c>
      <c r="AP590" s="53">
        <f t="shared" si="288"/>
        <v>0</v>
      </c>
      <c r="AQ590" s="53">
        <f t="shared" si="289"/>
        <v>0</v>
      </c>
      <c r="AR590" s="53">
        <f t="shared" si="290"/>
        <v>0</v>
      </c>
      <c r="AS590" s="53">
        <f t="shared" si="291"/>
        <v>0</v>
      </c>
      <c r="AT590" s="53">
        <f t="shared" si="292"/>
        <v>0</v>
      </c>
      <c r="AU590" s="53">
        <f t="shared" si="293"/>
        <v>0</v>
      </c>
      <c r="AV590" s="53">
        <f t="shared" si="294"/>
        <v>0</v>
      </c>
      <c r="AW590" s="53">
        <f t="shared" si="295"/>
        <v>0</v>
      </c>
      <c r="AX590" s="53">
        <f t="shared" si="296"/>
        <v>0</v>
      </c>
      <c r="AY590" s="53">
        <f>+SUM(AM590:INDEX(AM590:AX590,1,Settings!$C$4))</f>
        <v>0</v>
      </c>
      <c r="AZ590" s="53">
        <f t="shared" si="314"/>
        <v>0</v>
      </c>
      <c r="BA590" s="53"/>
      <c r="BB590" s="53">
        <f t="shared" si="297"/>
        <v>0</v>
      </c>
      <c r="BC590" s="53">
        <f t="shared" si="298"/>
        <v>0</v>
      </c>
      <c r="BD590" s="53">
        <f t="shared" si="299"/>
        <v>0</v>
      </c>
      <c r="BE590" s="53">
        <f t="shared" si="300"/>
        <v>0</v>
      </c>
      <c r="BF590" s="53">
        <f t="shared" si="301"/>
        <v>0</v>
      </c>
      <c r="BG590" s="53">
        <f t="shared" si="302"/>
        <v>0</v>
      </c>
      <c r="BH590" s="53">
        <f t="shared" si="303"/>
        <v>0</v>
      </c>
      <c r="BI590" s="53">
        <f t="shared" si="304"/>
        <v>0</v>
      </c>
      <c r="BJ590" s="53">
        <f t="shared" si="305"/>
        <v>0</v>
      </c>
      <c r="BK590" s="53">
        <f t="shared" si="306"/>
        <v>0</v>
      </c>
      <c r="BL590" s="53">
        <f t="shared" si="307"/>
        <v>0</v>
      </c>
      <c r="BM590" s="53">
        <f t="shared" si="308"/>
        <v>0</v>
      </c>
      <c r="BN590" s="53">
        <f t="shared" si="311"/>
        <v>0</v>
      </c>
      <c r="BO590" s="53"/>
      <c r="BP590" s="53">
        <f t="shared" si="309"/>
        <v>0</v>
      </c>
      <c r="BQ590" s="53"/>
      <c r="BR590" s="53">
        <f t="shared" si="310"/>
        <v>0</v>
      </c>
    </row>
    <row r="591" spans="1:70" x14ac:dyDescent="0.2">
      <c r="A591" s="6">
        <v>8706</v>
      </c>
      <c r="B591" s="6" t="str">
        <f>+VLOOKUP(A591,masterfile!B:C,2,FALSE)</f>
        <v>Erlösschm.stfr.Dreiecksg.§ 25b(2,4) UStG</v>
      </c>
      <c r="D591" s="53">
        <f>+SUMIF('[1]2017'!$A:$A,$A591,'[1]2017'!$C:$C)-SUMIF('[1]2017'!$E:$E,$A591,'[1]2017'!$G:$G)</f>
        <v>0</v>
      </c>
      <c r="E591" s="53">
        <f>+SUMIF('[1]2018'!$A:$A,$A591,'[1]2018'!$C:$C)-SUMIF('[1]2018'!$E:$E,$A591,'[1]2018'!$G:$G)</f>
        <v>0</v>
      </c>
      <c r="F591" s="53">
        <f>+SUMIF('[1]2019'!$A:$A,$A591,'[1]2019'!$C:$C)-SUMIF('[1]2019'!$E:$E,$A591,'[1]2019'!$G:$G)</f>
        <v>0</v>
      </c>
      <c r="G591" s="53">
        <f>+SUMIF('[1]2020'!$A:$A,$A591,'[1]2020'!$C:$C)-SUMIF('[1]2020'!$E:$E,$A591,'[1]2020'!$G:$G)</f>
        <v>0</v>
      </c>
      <c r="H591" s="53"/>
      <c r="I591" s="53">
        <f>+(+SUMIF('[1]2021'!$A:$A,$A591,'[1]2021'!$C:$C)-SUMIF('[1]2021'!$E:$E,$A591,'[1]2021'!$G:$G))/12</f>
        <v>0</v>
      </c>
      <c r="J591" s="53">
        <f>+(+SUMIF('[1]2021'!$A:$A,$A591,'[1]2021'!$C:$C)-SUMIF('[1]2021'!$E:$E,$A591,'[1]2021'!$G:$G))/12</f>
        <v>0</v>
      </c>
      <c r="K591" s="53">
        <f>+(+SUMIF('[1]2021'!$A:$A,$A591,'[1]2021'!$C:$C)-SUMIF('[1]2021'!$E:$E,$A591,'[1]2021'!$G:$G))/12</f>
        <v>0</v>
      </c>
      <c r="L591" s="53">
        <f>+(+SUMIF('[1]2021'!$A:$A,$A591,'[1]2021'!$C:$C)-SUMIF('[1]2021'!$E:$E,$A591,'[1]2021'!$G:$G))/12</f>
        <v>0</v>
      </c>
      <c r="M591" s="53">
        <f>+(+SUMIF('[1]2021'!$A:$A,$A591,'[1]2021'!$C:$C)-SUMIF('[1]2021'!$E:$E,$A591,'[1]2021'!$G:$G))/12</f>
        <v>0</v>
      </c>
      <c r="N591" s="53">
        <f>+(+SUMIF('[1]2021'!$A:$A,$A591,'[1]2021'!$C:$C)-SUMIF('[1]2021'!$E:$E,$A591,'[1]2021'!$G:$G))/12</f>
        <v>0</v>
      </c>
      <c r="O591" s="53">
        <f>+(+SUMIF('[1]2021'!$A:$A,$A591,'[1]2021'!$C:$C)-SUMIF('[1]2021'!$E:$E,$A591,'[1]2021'!$G:$G))/12</f>
        <v>0</v>
      </c>
      <c r="P591" s="53">
        <f>+(+SUMIF('[1]2021'!$A:$A,$A591,'[1]2021'!$C:$C)-SUMIF('[1]2021'!$E:$E,$A591,'[1]2021'!$G:$G))/12</f>
        <v>0</v>
      </c>
      <c r="Q591" s="53">
        <f>+(+SUMIF('[1]2021'!$A:$A,$A591,'[1]2021'!$C:$C)-SUMIF('[1]2021'!$E:$E,$A591,'[1]2021'!$G:$G))/12</f>
        <v>0</v>
      </c>
      <c r="R591" s="53">
        <f>+(+SUMIF('[1]2021'!$A:$A,$A591,'[1]2021'!$C:$C)-SUMIF('[1]2021'!$E:$E,$A591,'[1]2021'!$G:$G))/12</f>
        <v>0</v>
      </c>
      <c r="S591" s="53">
        <f>+(+SUMIF('[1]2021'!$A:$A,$A591,'[1]2021'!$C:$C)-SUMIF('[1]2021'!$E:$E,$A591,'[1]2021'!$G:$G))/12</f>
        <v>0</v>
      </c>
      <c r="T591" s="53">
        <f>+(+SUMIF('[1]2021'!$A:$A,$A591,'[1]2021'!$C:$C)-SUMIF('[1]2021'!$E:$E,$A591,'[1]2021'!$G:$G))/12</f>
        <v>0</v>
      </c>
      <c r="U591" s="53">
        <f>+SUM(I591:INDEX(I591:T591,1,Settings!$C$4))</f>
        <v>0</v>
      </c>
      <c r="V591" s="53">
        <f t="shared" si="312"/>
        <v>0</v>
      </c>
      <c r="W591" s="53"/>
      <c r="X591" s="53">
        <f>+SUMIFS(postings!$T:$T,postings!$C:$C,'pl-data'!X$2,postings!$D:$D,'pl-data'!X$3,postings!$I:$I,'pl-data'!$A591)-SUMIFS(postings!$W:$W,postings!$C:$C,'pl-data'!X$2,postings!$D:$D,'pl-data'!X$3,postings!$M:$M,'pl-data'!$A591)</f>
        <v>0</v>
      </c>
      <c r="Y591" s="53">
        <f>+SUMIFS(postings!$T:$T,postings!$C:$C,'pl-data'!Y$2,postings!$D:$D,'pl-data'!Y$3,postings!$I:$I,'pl-data'!$A591)-SUMIFS(postings!$W:$W,postings!$C:$C,'pl-data'!Y$2,postings!$D:$D,'pl-data'!Y$3,postings!$M:$M,'pl-data'!$A591)</f>
        <v>0</v>
      </c>
      <c r="Z591" s="53">
        <f>+SUMIFS(postings!$T:$T,postings!$C:$C,'pl-data'!Z$2,postings!$D:$D,'pl-data'!Z$3,postings!$I:$I,'pl-data'!$A591)-SUMIFS(postings!$W:$W,postings!$C:$C,'pl-data'!Z$2,postings!$D:$D,'pl-data'!Z$3,postings!$M:$M,'pl-data'!$A591)</f>
        <v>0</v>
      </c>
      <c r="AA591" s="53">
        <f>+SUMIFS(postings!$T:$T,postings!$C:$C,'pl-data'!AA$2,postings!$D:$D,'pl-data'!AA$3,postings!$I:$I,'pl-data'!$A591)-SUMIFS(postings!$W:$W,postings!$C:$C,'pl-data'!AA$2,postings!$D:$D,'pl-data'!AA$3,postings!$M:$M,'pl-data'!$A591)</f>
        <v>0</v>
      </c>
      <c r="AB591" s="53">
        <f>+SUMIFS(postings!$T:$T,postings!$C:$C,'pl-data'!AB$2,postings!$D:$D,'pl-data'!AB$3,postings!$I:$I,'pl-data'!$A591)-SUMIFS(postings!$W:$W,postings!$C:$C,'pl-data'!AB$2,postings!$D:$D,'pl-data'!AB$3,postings!$M:$M,'pl-data'!$A591)</f>
        <v>0</v>
      </c>
      <c r="AC591" s="53">
        <f>+SUMIFS(postings!$T:$T,postings!$C:$C,'pl-data'!AC$2,postings!$D:$D,'pl-data'!AC$3,postings!$I:$I,'pl-data'!$A591)-SUMIFS(postings!$W:$W,postings!$C:$C,'pl-data'!AC$2,postings!$D:$D,'pl-data'!AC$3,postings!$M:$M,'pl-data'!$A591)</f>
        <v>0</v>
      </c>
      <c r="AD591" s="53">
        <f>+SUMIFS(postings!$T:$T,postings!$C:$C,'pl-data'!AD$2,postings!$D:$D,'pl-data'!AD$3,postings!$I:$I,'pl-data'!$A591)-SUMIFS(postings!$W:$W,postings!$C:$C,'pl-data'!AD$2,postings!$D:$D,'pl-data'!AD$3,postings!$M:$M,'pl-data'!$A591)</f>
        <v>0</v>
      </c>
      <c r="AE591" s="53">
        <f>+SUMIFS(postings!$T:$T,postings!$C:$C,'pl-data'!AE$2,postings!$D:$D,'pl-data'!AE$3,postings!$I:$I,'pl-data'!$A591)-SUMIFS(postings!$W:$W,postings!$C:$C,'pl-data'!AE$2,postings!$D:$D,'pl-data'!AE$3,postings!$M:$M,'pl-data'!$A591)</f>
        <v>0</v>
      </c>
      <c r="AF591" s="53">
        <f>+SUMIFS(postings!$T:$T,postings!$C:$C,'pl-data'!AF$2,postings!$D:$D,'pl-data'!AF$3,postings!$I:$I,'pl-data'!$A591)-SUMIFS(postings!$W:$W,postings!$C:$C,'pl-data'!AF$2,postings!$D:$D,'pl-data'!AF$3,postings!$M:$M,'pl-data'!$A591)</f>
        <v>0</v>
      </c>
      <c r="AG591" s="53">
        <f>+SUMIFS(postings!$T:$T,postings!$C:$C,'pl-data'!AG$2,postings!$D:$D,'pl-data'!AG$3,postings!$I:$I,'pl-data'!$A591)-SUMIFS(postings!$W:$W,postings!$C:$C,'pl-data'!AG$2,postings!$D:$D,'pl-data'!AG$3,postings!$M:$M,'pl-data'!$A591)</f>
        <v>0</v>
      </c>
      <c r="AH591" s="53">
        <f>+SUMIFS(postings!$T:$T,postings!$C:$C,'pl-data'!AH$2,postings!$D:$D,'pl-data'!AH$3,postings!$I:$I,'pl-data'!$A591)-SUMIFS(postings!$W:$W,postings!$C:$C,'pl-data'!AH$2,postings!$D:$D,'pl-data'!AH$3,postings!$M:$M,'pl-data'!$A591)</f>
        <v>0</v>
      </c>
      <c r="AI591" s="53">
        <f>+SUMIFS(postings!$T:$T,postings!$C:$C,'pl-data'!AI$2,postings!$D:$D,'pl-data'!AI$3,postings!$I:$I,'pl-data'!$A591)-SUMIFS(postings!$W:$W,postings!$C:$C,'pl-data'!AI$2,postings!$D:$D,'pl-data'!AI$3,postings!$M:$M,'pl-data'!$A591)</f>
        <v>0</v>
      </c>
      <c r="AJ591" s="53">
        <f>+SUM(X591:INDEX(X591:AI591,1,Settings!$C$4))</f>
        <v>0</v>
      </c>
      <c r="AK591" s="53">
        <f t="shared" si="313"/>
        <v>0</v>
      </c>
      <c r="AL591" s="53"/>
      <c r="AM591" s="53">
        <f t="shared" si="285"/>
        <v>0</v>
      </c>
      <c r="AN591" s="53">
        <f t="shared" si="286"/>
        <v>0</v>
      </c>
      <c r="AO591" s="53">
        <f t="shared" si="287"/>
        <v>0</v>
      </c>
      <c r="AP591" s="53">
        <f t="shared" si="288"/>
        <v>0</v>
      </c>
      <c r="AQ591" s="53">
        <f t="shared" si="289"/>
        <v>0</v>
      </c>
      <c r="AR591" s="53">
        <f t="shared" si="290"/>
        <v>0</v>
      </c>
      <c r="AS591" s="53">
        <f t="shared" si="291"/>
        <v>0</v>
      </c>
      <c r="AT591" s="53">
        <f t="shared" si="292"/>
        <v>0</v>
      </c>
      <c r="AU591" s="53">
        <f t="shared" si="293"/>
        <v>0</v>
      </c>
      <c r="AV591" s="53">
        <f t="shared" si="294"/>
        <v>0</v>
      </c>
      <c r="AW591" s="53">
        <f t="shared" si="295"/>
        <v>0</v>
      </c>
      <c r="AX591" s="53">
        <f t="shared" si="296"/>
        <v>0</v>
      </c>
      <c r="AY591" s="53">
        <f>+SUM(AM591:INDEX(AM591:AX591,1,Settings!$C$4))</f>
        <v>0</v>
      </c>
      <c r="AZ591" s="53">
        <f t="shared" si="314"/>
        <v>0</v>
      </c>
      <c r="BA591" s="53"/>
      <c r="BB591" s="53">
        <f t="shared" si="297"/>
        <v>0</v>
      </c>
      <c r="BC591" s="53">
        <f t="shared" si="298"/>
        <v>0</v>
      </c>
      <c r="BD591" s="53">
        <f t="shared" si="299"/>
        <v>0</v>
      </c>
      <c r="BE591" s="53">
        <f t="shared" si="300"/>
        <v>0</v>
      </c>
      <c r="BF591" s="53">
        <f t="shared" si="301"/>
        <v>0</v>
      </c>
      <c r="BG591" s="53">
        <f t="shared" si="302"/>
        <v>0</v>
      </c>
      <c r="BH591" s="53">
        <f t="shared" si="303"/>
        <v>0</v>
      </c>
      <c r="BI591" s="53">
        <f t="shared" si="304"/>
        <v>0</v>
      </c>
      <c r="BJ591" s="53">
        <f t="shared" si="305"/>
        <v>0</v>
      </c>
      <c r="BK591" s="53">
        <f t="shared" si="306"/>
        <v>0</v>
      </c>
      <c r="BL591" s="53">
        <f t="shared" si="307"/>
        <v>0</v>
      </c>
      <c r="BM591" s="53">
        <f t="shared" si="308"/>
        <v>0</v>
      </c>
      <c r="BN591" s="53">
        <f t="shared" si="311"/>
        <v>0</v>
      </c>
      <c r="BO591" s="53"/>
      <c r="BP591" s="53">
        <f t="shared" si="309"/>
        <v>0</v>
      </c>
      <c r="BQ591" s="53"/>
      <c r="BR591" s="53">
        <f t="shared" si="310"/>
        <v>0</v>
      </c>
    </row>
    <row r="592" spans="1:70" x14ac:dyDescent="0.2">
      <c r="A592" s="6">
        <v>8710</v>
      </c>
      <c r="B592" s="6" t="str">
        <f>+VLOOKUP(A592,masterfile!B:C,2,FALSE)</f>
        <v>Erlösschmälerungen 7% USt</v>
      </c>
      <c r="D592" s="53">
        <f>+SUMIF('[1]2017'!$A:$A,$A592,'[1]2017'!$C:$C)-SUMIF('[1]2017'!$E:$E,$A592,'[1]2017'!$G:$G)</f>
        <v>0</v>
      </c>
      <c r="E592" s="53">
        <f>+SUMIF('[1]2018'!$A:$A,$A592,'[1]2018'!$C:$C)-SUMIF('[1]2018'!$E:$E,$A592,'[1]2018'!$G:$G)</f>
        <v>0</v>
      </c>
      <c r="F592" s="53">
        <f>+SUMIF('[1]2019'!$A:$A,$A592,'[1]2019'!$C:$C)-SUMIF('[1]2019'!$E:$E,$A592,'[1]2019'!$G:$G)</f>
        <v>0</v>
      </c>
      <c r="G592" s="53">
        <f>+SUMIF('[1]2020'!$A:$A,$A592,'[1]2020'!$C:$C)-SUMIF('[1]2020'!$E:$E,$A592,'[1]2020'!$G:$G)</f>
        <v>0</v>
      </c>
      <c r="H592" s="53"/>
      <c r="I592" s="53">
        <f>+(+SUMIF('[1]2021'!$A:$A,$A592,'[1]2021'!$C:$C)-SUMIF('[1]2021'!$E:$E,$A592,'[1]2021'!$G:$G))/12</f>
        <v>0</v>
      </c>
      <c r="J592" s="53">
        <f>+(+SUMIF('[1]2021'!$A:$A,$A592,'[1]2021'!$C:$C)-SUMIF('[1]2021'!$E:$E,$A592,'[1]2021'!$G:$G))/12</f>
        <v>0</v>
      </c>
      <c r="K592" s="53">
        <f>+(+SUMIF('[1]2021'!$A:$A,$A592,'[1]2021'!$C:$C)-SUMIF('[1]2021'!$E:$E,$A592,'[1]2021'!$G:$G))/12</f>
        <v>0</v>
      </c>
      <c r="L592" s="53">
        <f>+(+SUMIF('[1]2021'!$A:$A,$A592,'[1]2021'!$C:$C)-SUMIF('[1]2021'!$E:$E,$A592,'[1]2021'!$G:$G))/12</f>
        <v>0</v>
      </c>
      <c r="M592" s="53">
        <f>+(+SUMIF('[1]2021'!$A:$A,$A592,'[1]2021'!$C:$C)-SUMIF('[1]2021'!$E:$E,$A592,'[1]2021'!$G:$G))/12</f>
        <v>0</v>
      </c>
      <c r="N592" s="53">
        <f>+(+SUMIF('[1]2021'!$A:$A,$A592,'[1]2021'!$C:$C)-SUMIF('[1]2021'!$E:$E,$A592,'[1]2021'!$G:$G))/12</f>
        <v>0</v>
      </c>
      <c r="O592" s="53">
        <f>+(+SUMIF('[1]2021'!$A:$A,$A592,'[1]2021'!$C:$C)-SUMIF('[1]2021'!$E:$E,$A592,'[1]2021'!$G:$G))/12</f>
        <v>0</v>
      </c>
      <c r="P592" s="53">
        <f>+(+SUMIF('[1]2021'!$A:$A,$A592,'[1]2021'!$C:$C)-SUMIF('[1]2021'!$E:$E,$A592,'[1]2021'!$G:$G))/12</f>
        <v>0</v>
      </c>
      <c r="Q592" s="53">
        <f>+(+SUMIF('[1]2021'!$A:$A,$A592,'[1]2021'!$C:$C)-SUMIF('[1]2021'!$E:$E,$A592,'[1]2021'!$G:$G))/12</f>
        <v>0</v>
      </c>
      <c r="R592" s="53">
        <f>+(+SUMIF('[1]2021'!$A:$A,$A592,'[1]2021'!$C:$C)-SUMIF('[1]2021'!$E:$E,$A592,'[1]2021'!$G:$G))/12</f>
        <v>0</v>
      </c>
      <c r="S592" s="53">
        <f>+(+SUMIF('[1]2021'!$A:$A,$A592,'[1]2021'!$C:$C)-SUMIF('[1]2021'!$E:$E,$A592,'[1]2021'!$G:$G))/12</f>
        <v>0</v>
      </c>
      <c r="T592" s="53">
        <f>+(+SUMIF('[1]2021'!$A:$A,$A592,'[1]2021'!$C:$C)-SUMIF('[1]2021'!$E:$E,$A592,'[1]2021'!$G:$G))/12</f>
        <v>0</v>
      </c>
      <c r="U592" s="53">
        <f>+SUM(I592:INDEX(I592:T592,1,Settings!$C$4))</f>
        <v>0</v>
      </c>
      <c r="V592" s="53">
        <f t="shared" si="312"/>
        <v>0</v>
      </c>
      <c r="W592" s="53"/>
      <c r="X592" s="53">
        <f>+SUMIFS(postings!$T:$T,postings!$C:$C,'pl-data'!X$2,postings!$D:$D,'pl-data'!X$3,postings!$I:$I,'pl-data'!$A592)-SUMIFS(postings!$W:$W,postings!$C:$C,'pl-data'!X$2,postings!$D:$D,'pl-data'!X$3,postings!$M:$M,'pl-data'!$A592)</f>
        <v>0</v>
      </c>
      <c r="Y592" s="53">
        <f>+SUMIFS(postings!$T:$T,postings!$C:$C,'pl-data'!Y$2,postings!$D:$D,'pl-data'!Y$3,postings!$I:$I,'pl-data'!$A592)-SUMIFS(postings!$W:$W,postings!$C:$C,'pl-data'!Y$2,postings!$D:$D,'pl-data'!Y$3,postings!$M:$M,'pl-data'!$A592)</f>
        <v>0</v>
      </c>
      <c r="Z592" s="53">
        <f>+SUMIFS(postings!$T:$T,postings!$C:$C,'pl-data'!Z$2,postings!$D:$D,'pl-data'!Z$3,postings!$I:$I,'pl-data'!$A592)-SUMIFS(postings!$W:$W,postings!$C:$C,'pl-data'!Z$2,postings!$D:$D,'pl-data'!Z$3,postings!$M:$M,'pl-data'!$A592)</f>
        <v>0</v>
      </c>
      <c r="AA592" s="53">
        <f>+SUMIFS(postings!$T:$T,postings!$C:$C,'pl-data'!AA$2,postings!$D:$D,'pl-data'!AA$3,postings!$I:$I,'pl-data'!$A592)-SUMIFS(postings!$W:$W,postings!$C:$C,'pl-data'!AA$2,postings!$D:$D,'pl-data'!AA$3,postings!$M:$M,'pl-data'!$A592)</f>
        <v>0</v>
      </c>
      <c r="AB592" s="53">
        <f>+SUMIFS(postings!$T:$T,postings!$C:$C,'pl-data'!AB$2,postings!$D:$D,'pl-data'!AB$3,postings!$I:$I,'pl-data'!$A592)-SUMIFS(postings!$W:$W,postings!$C:$C,'pl-data'!AB$2,postings!$D:$D,'pl-data'!AB$3,postings!$M:$M,'pl-data'!$A592)</f>
        <v>0</v>
      </c>
      <c r="AC592" s="53">
        <f>+SUMIFS(postings!$T:$T,postings!$C:$C,'pl-data'!AC$2,postings!$D:$D,'pl-data'!AC$3,postings!$I:$I,'pl-data'!$A592)-SUMIFS(postings!$W:$W,postings!$C:$C,'pl-data'!AC$2,postings!$D:$D,'pl-data'!AC$3,postings!$M:$M,'pl-data'!$A592)</f>
        <v>0</v>
      </c>
      <c r="AD592" s="53">
        <f>+SUMIFS(postings!$T:$T,postings!$C:$C,'pl-data'!AD$2,postings!$D:$D,'pl-data'!AD$3,postings!$I:$I,'pl-data'!$A592)-SUMIFS(postings!$W:$W,postings!$C:$C,'pl-data'!AD$2,postings!$D:$D,'pl-data'!AD$3,postings!$M:$M,'pl-data'!$A592)</f>
        <v>0</v>
      </c>
      <c r="AE592" s="53">
        <f>+SUMIFS(postings!$T:$T,postings!$C:$C,'pl-data'!AE$2,postings!$D:$D,'pl-data'!AE$3,postings!$I:$I,'pl-data'!$A592)-SUMIFS(postings!$W:$W,postings!$C:$C,'pl-data'!AE$2,postings!$D:$D,'pl-data'!AE$3,postings!$M:$M,'pl-data'!$A592)</f>
        <v>0</v>
      </c>
      <c r="AF592" s="53">
        <f>+SUMIFS(postings!$T:$T,postings!$C:$C,'pl-data'!AF$2,postings!$D:$D,'pl-data'!AF$3,postings!$I:$I,'pl-data'!$A592)-SUMIFS(postings!$W:$W,postings!$C:$C,'pl-data'!AF$2,postings!$D:$D,'pl-data'!AF$3,postings!$M:$M,'pl-data'!$A592)</f>
        <v>0</v>
      </c>
      <c r="AG592" s="53">
        <f>+SUMIFS(postings!$T:$T,postings!$C:$C,'pl-data'!AG$2,postings!$D:$D,'pl-data'!AG$3,postings!$I:$I,'pl-data'!$A592)-SUMIFS(postings!$W:$W,postings!$C:$C,'pl-data'!AG$2,postings!$D:$D,'pl-data'!AG$3,postings!$M:$M,'pl-data'!$A592)</f>
        <v>0</v>
      </c>
      <c r="AH592" s="53">
        <f>+SUMIFS(postings!$T:$T,postings!$C:$C,'pl-data'!AH$2,postings!$D:$D,'pl-data'!AH$3,postings!$I:$I,'pl-data'!$A592)-SUMIFS(postings!$W:$W,postings!$C:$C,'pl-data'!AH$2,postings!$D:$D,'pl-data'!AH$3,postings!$M:$M,'pl-data'!$A592)</f>
        <v>0</v>
      </c>
      <c r="AI592" s="53">
        <f>+SUMIFS(postings!$T:$T,postings!$C:$C,'pl-data'!AI$2,postings!$D:$D,'pl-data'!AI$3,postings!$I:$I,'pl-data'!$A592)-SUMIFS(postings!$W:$W,postings!$C:$C,'pl-data'!AI$2,postings!$D:$D,'pl-data'!AI$3,postings!$M:$M,'pl-data'!$A592)</f>
        <v>0</v>
      </c>
      <c r="AJ592" s="53">
        <f>+SUM(X592:INDEX(X592:AI592,1,Settings!$C$4))</f>
        <v>0</v>
      </c>
      <c r="AK592" s="53">
        <f t="shared" si="313"/>
        <v>0</v>
      </c>
      <c r="AL592" s="53"/>
      <c r="AM592" s="53">
        <f t="shared" si="285"/>
        <v>0</v>
      </c>
      <c r="AN592" s="53">
        <f t="shared" si="286"/>
        <v>0</v>
      </c>
      <c r="AO592" s="53">
        <f t="shared" si="287"/>
        <v>0</v>
      </c>
      <c r="AP592" s="53">
        <f t="shared" si="288"/>
        <v>0</v>
      </c>
      <c r="AQ592" s="53">
        <f t="shared" si="289"/>
        <v>0</v>
      </c>
      <c r="AR592" s="53">
        <f t="shared" si="290"/>
        <v>0</v>
      </c>
      <c r="AS592" s="53">
        <f t="shared" si="291"/>
        <v>0</v>
      </c>
      <c r="AT592" s="53">
        <f t="shared" si="292"/>
        <v>0</v>
      </c>
      <c r="AU592" s="53">
        <f t="shared" si="293"/>
        <v>0</v>
      </c>
      <c r="AV592" s="53">
        <f t="shared" si="294"/>
        <v>0</v>
      </c>
      <c r="AW592" s="53">
        <f t="shared" si="295"/>
        <v>0</v>
      </c>
      <c r="AX592" s="53">
        <f t="shared" si="296"/>
        <v>0</v>
      </c>
      <c r="AY592" s="53">
        <f>+SUM(AM592:INDEX(AM592:AX592,1,Settings!$C$4))</f>
        <v>0</v>
      </c>
      <c r="AZ592" s="53">
        <f t="shared" si="314"/>
        <v>0</v>
      </c>
      <c r="BA592" s="53"/>
      <c r="BB592" s="53">
        <f t="shared" si="297"/>
        <v>0</v>
      </c>
      <c r="BC592" s="53">
        <f t="shared" si="298"/>
        <v>0</v>
      </c>
      <c r="BD592" s="53">
        <f t="shared" si="299"/>
        <v>0</v>
      </c>
      <c r="BE592" s="53">
        <f t="shared" si="300"/>
        <v>0</v>
      </c>
      <c r="BF592" s="53">
        <f t="shared" si="301"/>
        <v>0</v>
      </c>
      <c r="BG592" s="53">
        <f t="shared" si="302"/>
        <v>0</v>
      </c>
      <c r="BH592" s="53">
        <f t="shared" si="303"/>
        <v>0</v>
      </c>
      <c r="BI592" s="53">
        <f t="shared" si="304"/>
        <v>0</v>
      </c>
      <c r="BJ592" s="53">
        <f t="shared" si="305"/>
        <v>0</v>
      </c>
      <c r="BK592" s="53">
        <f t="shared" si="306"/>
        <v>0</v>
      </c>
      <c r="BL592" s="53">
        <f t="shared" si="307"/>
        <v>0</v>
      </c>
      <c r="BM592" s="53">
        <f t="shared" si="308"/>
        <v>0</v>
      </c>
      <c r="BN592" s="53">
        <f t="shared" si="311"/>
        <v>0</v>
      </c>
      <c r="BO592" s="53"/>
      <c r="BP592" s="53">
        <f t="shared" si="309"/>
        <v>0</v>
      </c>
      <c r="BQ592" s="53"/>
      <c r="BR592" s="53">
        <f t="shared" si="310"/>
        <v>0</v>
      </c>
    </row>
    <row r="593" spans="1:70" x14ac:dyDescent="0.2">
      <c r="A593" s="6">
        <v>8720</v>
      </c>
      <c r="B593" s="6" t="str">
        <f>+VLOOKUP(A593,masterfile!B:C,2,FALSE)</f>
        <v>Erlösschmälerungen 19% USt</v>
      </c>
      <c r="D593" s="53">
        <f>+SUMIF('[1]2017'!$A:$A,$A593,'[1]2017'!$C:$C)-SUMIF('[1]2017'!$E:$E,$A593,'[1]2017'!$G:$G)</f>
        <v>0</v>
      </c>
      <c r="E593" s="53">
        <f>+SUMIF('[1]2018'!$A:$A,$A593,'[1]2018'!$C:$C)-SUMIF('[1]2018'!$E:$E,$A593,'[1]2018'!$G:$G)</f>
        <v>0</v>
      </c>
      <c r="F593" s="53">
        <f>+SUMIF('[1]2019'!$A:$A,$A593,'[1]2019'!$C:$C)-SUMIF('[1]2019'!$E:$E,$A593,'[1]2019'!$G:$G)</f>
        <v>0</v>
      </c>
      <c r="G593" s="53">
        <f>+SUMIF('[1]2020'!$A:$A,$A593,'[1]2020'!$C:$C)-SUMIF('[1]2020'!$E:$E,$A593,'[1]2020'!$G:$G)</f>
        <v>0</v>
      </c>
      <c r="H593" s="53"/>
      <c r="I593" s="53">
        <f>+(+SUMIF('[1]2021'!$A:$A,$A593,'[1]2021'!$C:$C)-SUMIF('[1]2021'!$E:$E,$A593,'[1]2021'!$G:$G))/12</f>
        <v>0</v>
      </c>
      <c r="J593" s="53">
        <f>+(+SUMIF('[1]2021'!$A:$A,$A593,'[1]2021'!$C:$C)-SUMIF('[1]2021'!$E:$E,$A593,'[1]2021'!$G:$G))/12</f>
        <v>0</v>
      </c>
      <c r="K593" s="53">
        <f>+(+SUMIF('[1]2021'!$A:$A,$A593,'[1]2021'!$C:$C)-SUMIF('[1]2021'!$E:$E,$A593,'[1]2021'!$G:$G))/12</f>
        <v>0</v>
      </c>
      <c r="L593" s="53">
        <f>+(+SUMIF('[1]2021'!$A:$A,$A593,'[1]2021'!$C:$C)-SUMIF('[1]2021'!$E:$E,$A593,'[1]2021'!$G:$G))/12</f>
        <v>0</v>
      </c>
      <c r="M593" s="53">
        <f>+(+SUMIF('[1]2021'!$A:$A,$A593,'[1]2021'!$C:$C)-SUMIF('[1]2021'!$E:$E,$A593,'[1]2021'!$G:$G))/12</f>
        <v>0</v>
      </c>
      <c r="N593" s="53">
        <f>+(+SUMIF('[1]2021'!$A:$A,$A593,'[1]2021'!$C:$C)-SUMIF('[1]2021'!$E:$E,$A593,'[1]2021'!$G:$G))/12</f>
        <v>0</v>
      </c>
      <c r="O593" s="53">
        <f>+(+SUMIF('[1]2021'!$A:$A,$A593,'[1]2021'!$C:$C)-SUMIF('[1]2021'!$E:$E,$A593,'[1]2021'!$G:$G))/12</f>
        <v>0</v>
      </c>
      <c r="P593" s="53">
        <f>+(+SUMIF('[1]2021'!$A:$A,$A593,'[1]2021'!$C:$C)-SUMIF('[1]2021'!$E:$E,$A593,'[1]2021'!$G:$G))/12</f>
        <v>0</v>
      </c>
      <c r="Q593" s="53">
        <f>+(+SUMIF('[1]2021'!$A:$A,$A593,'[1]2021'!$C:$C)-SUMIF('[1]2021'!$E:$E,$A593,'[1]2021'!$G:$G))/12</f>
        <v>0</v>
      </c>
      <c r="R593" s="53">
        <f>+(+SUMIF('[1]2021'!$A:$A,$A593,'[1]2021'!$C:$C)-SUMIF('[1]2021'!$E:$E,$A593,'[1]2021'!$G:$G))/12</f>
        <v>0</v>
      </c>
      <c r="S593" s="53">
        <f>+(+SUMIF('[1]2021'!$A:$A,$A593,'[1]2021'!$C:$C)-SUMIF('[1]2021'!$E:$E,$A593,'[1]2021'!$G:$G))/12</f>
        <v>0</v>
      </c>
      <c r="T593" s="53">
        <f>+(+SUMIF('[1]2021'!$A:$A,$A593,'[1]2021'!$C:$C)-SUMIF('[1]2021'!$E:$E,$A593,'[1]2021'!$G:$G))/12</f>
        <v>0</v>
      </c>
      <c r="U593" s="53">
        <f>+SUM(I593:INDEX(I593:T593,1,Settings!$C$4))</f>
        <v>0</v>
      </c>
      <c r="V593" s="53">
        <f t="shared" si="312"/>
        <v>0</v>
      </c>
      <c r="W593" s="53"/>
      <c r="X593" s="53">
        <f>+SUMIFS(postings!$T:$T,postings!$C:$C,'pl-data'!X$2,postings!$D:$D,'pl-data'!X$3,postings!$I:$I,'pl-data'!$A593)-SUMIFS(postings!$W:$W,postings!$C:$C,'pl-data'!X$2,postings!$D:$D,'pl-data'!X$3,postings!$M:$M,'pl-data'!$A593)</f>
        <v>0</v>
      </c>
      <c r="Y593" s="53">
        <f>+SUMIFS(postings!$T:$T,postings!$C:$C,'pl-data'!Y$2,postings!$D:$D,'pl-data'!Y$3,postings!$I:$I,'pl-data'!$A593)-SUMIFS(postings!$W:$W,postings!$C:$C,'pl-data'!Y$2,postings!$D:$D,'pl-data'!Y$3,postings!$M:$M,'pl-data'!$A593)</f>
        <v>0</v>
      </c>
      <c r="Z593" s="53">
        <f>+SUMIFS(postings!$T:$T,postings!$C:$C,'pl-data'!Z$2,postings!$D:$D,'pl-data'!Z$3,postings!$I:$I,'pl-data'!$A593)-SUMIFS(postings!$W:$W,postings!$C:$C,'pl-data'!Z$2,postings!$D:$D,'pl-data'!Z$3,postings!$M:$M,'pl-data'!$A593)</f>
        <v>0</v>
      </c>
      <c r="AA593" s="53">
        <f>+SUMIFS(postings!$T:$T,postings!$C:$C,'pl-data'!AA$2,postings!$D:$D,'pl-data'!AA$3,postings!$I:$I,'pl-data'!$A593)-SUMIFS(postings!$W:$W,postings!$C:$C,'pl-data'!AA$2,postings!$D:$D,'pl-data'!AA$3,postings!$M:$M,'pl-data'!$A593)</f>
        <v>0</v>
      </c>
      <c r="AB593" s="53">
        <f>+SUMIFS(postings!$T:$T,postings!$C:$C,'pl-data'!AB$2,postings!$D:$D,'pl-data'!AB$3,postings!$I:$I,'pl-data'!$A593)-SUMIFS(postings!$W:$W,postings!$C:$C,'pl-data'!AB$2,postings!$D:$D,'pl-data'!AB$3,postings!$M:$M,'pl-data'!$A593)</f>
        <v>0</v>
      </c>
      <c r="AC593" s="53">
        <f>+SUMIFS(postings!$T:$T,postings!$C:$C,'pl-data'!AC$2,postings!$D:$D,'pl-data'!AC$3,postings!$I:$I,'pl-data'!$A593)-SUMIFS(postings!$W:$W,postings!$C:$C,'pl-data'!AC$2,postings!$D:$D,'pl-data'!AC$3,postings!$M:$M,'pl-data'!$A593)</f>
        <v>0</v>
      </c>
      <c r="AD593" s="53">
        <f>+SUMIFS(postings!$T:$T,postings!$C:$C,'pl-data'!AD$2,postings!$D:$D,'pl-data'!AD$3,postings!$I:$I,'pl-data'!$A593)-SUMIFS(postings!$W:$W,postings!$C:$C,'pl-data'!AD$2,postings!$D:$D,'pl-data'!AD$3,postings!$M:$M,'pl-data'!$A593)</f>
        <v>0</v>
      </c>
      <c r="AE593" s="53">
        <f>+SUMIFS(postings!$T:$T,postings!$C:$C,'pl-data'!AE$2,postings!$D:$D,'pl-data'!AE$3,postings!$I:$I,'pl-data'!$A593)-SUMIFS(postings!$W:$W,postings!$C:$C,'pl-data'!AE$2,postings!$D:$D,'pl-data'!AE$3,postings!$M:$M,'pl-data'!$A593)</f>
        <v>0</v>
      </c>
      <c r="AF593" s="53">
        <f>+SUMIFS(postings!$T:$T,postings!$C:$C,'pl-data'!AF$2,postings!$D:$D,'pl-data'!AF$3,postings!$I:$I,'pl-data'!$A593)-SUMIFS(postings!$W:$W,postings!$C:$C,'pl-data'!AF$2,postings!$D:$D,'pl-data'!AF$3,postings!$M:$M,'pl-data'!$A593)</f>
        <v>0</v>
      </c>
      <c r="AG593" s="53">
        <f>+SUMIFS(postings!$T:$T,postings!$C:$C,'pl-data'!AG$2,postings!$D:$D,'pl-data'!AG$3,postings!$I:$I,'pl-data'!$A593)-SUMIFS(postings!$W:$W,postings!$C:$C,'pl-data'!AG$2,postings!$D:$D,'pl-data'!AG$3,postings!$M:$M,'pl-data'!$A593)</f>
        <v>0</v>
      </c>
      <c r="AH593" s="53">
        <f>+SUMIFS(postings!$T:$T,postings!$C:$C,'pl-data'!AH$2,postings!$D:$D,'pl-data'!AH$3,postings!$I:$I,'pl-data'!$A593)-SUMIFS(postings!$W:$W,postings!$C:$C,'pl-data'!AH$2,postings!$D:$D,'pl-data'!AH$3,postings!$M:$M,'pl-data'!$A593)</f>
        <v>0</v>
      </c>
      <c r="AI593" s="53">
        <f>+SUMIFS(postings!$T:$T,postings!$C:$C,'pl-data'!AI$2,postings!$D:$D,'pl-data'!AI$3,postings!$I:$I,'pl-data'!$A593)-SUMIFS(postings!$W:$W,postings!$C:$C,'pl-data'!AI$2,postings!$D:$D,'pl-data'!AI$3,postings!$M:$M,'pl-data'!$A593)</f>
        <v>0</v>
      </c>
      <c r="AJ593" s="53">
        <f>+SUM(X593:INDEX(X593:AI593,1,Settings!$C$4))</f>
        <v>0</v>
      </c>
      <c r="AK593" s="53">
        <f t="shared" si="313"/>
        <v>0</v>
      </c>
      <c r="AL593" s="53"/>
      <c r="AM593" s="53">
        <f t="shared" si="285"/>
        <v>0</v>
      </c>
      <c r="AN593" s="53">
        <f t="shared" si="286"/>
        <v>0</v>
      </c>
      <c r="AO593" s="53">
        <f t="shared" si="287"/>
        <v>0</v>
      </c>
      <c r="AP593" s="53">
        <f t="shared" si="288"/>
        <v>0</v>
      </c>
      <c r="AQ593" s="53">
        <f t="shared" si="289"/>
        <v>0</v>
      </c>
      <c r="AR593" s="53">
        <f t="shared" si="290"/>
        <v>0</v>
      </c>
      <c r="AS593" s="53">
        <f t="shared" si="291"/>
        <v>0</v>
      </c>
      <c r="AT593" s="53">
        <f t="shared" si="292"/>
        <v>0</v>
      </c>
      <c r="AU593" s="53">
        <f t="shared" si="293"/>
        <v>0</v>
      </c>
      <c r="AV593" s="53">
        <f t="shared" si="294"/>
        <v>0</v>
      </c>
      <c r="AW593" s="53">
        <f t="shared" si="295"/>
        <v>0</v>
      </c>
      <c r="AX593" s="53">
        <f t="shared" si="296"/>
        <v>0</v>
      </c>
      <c r="AY593" s="53">
        <f>+SUM(AM593:INDEX(AM593:AX593,1,Settings!$C$4))</f>
        <v>0</v>
      </c>
      <c r="AZ593" s="53">
        <f t="shared" si="314"/>
        <v>0</v>
      </c>
      <c r="BA593" s="53"/>
      <c r="BB593" s="53">
        <f t="shared" si="297"/>
        <v>0</v>
      </c>
      <c r="BC593" s="53">
        <f t="shared" si="298"/>
        <v>0</v>
      </c>
      <c r="BD593" s="53">
        <f t="shared" si="299"/>
        <v>0</v>
      </c>
      <c r="BE593" s="53">
        <f t="shared" si="300"/>
        <v>0</v>
      </c>
      <c r="BF593" s="53">
        <f t="shared" si="301"/>
        <v>0</v>
      </c>
      <c r="BG593" s="53">
        <f t="shared" si="302"/>
        <v>0</v>
      </c>
      <c r="BH593" s="53">
        <f t="shared" si="303"/>
        <v>0</v>
      </c>
      <c r="BI593" s="53">
        <f t="shared" si="304"/>
        <v>0</v>
      </c>
      <c r="BJ593" s="53">
        <f t="shared" si="305"/>
        <v>0</v>
      </c>
      <c r="BK593" s="53">
        <f t="shared" si="306"/>
        <v>0</v>
      </c>
      <c r="BL593" s="53">
        <f t="shared" si="307"/>
        <v>0</v>
      </c>
      <c r="BM593" s="53">
        <f t="shared" si="308"/>
        <v>0</v>
      </c>
      <c r="BN593" s="53">
        <f t="shared" si="311"/>
        <v>0</v>
      </c>
      <c r="BO593" s="53"/>
      <c r="BP593" s="53">
        <f t="shared" si="309"/>
        <v>0</v>
      </c>
      <c r="BQ593" s="53"/>
      <c r="BR593" s="53">
        <f t="shared" si="310"/>
        <v>0</v>
      </c>
    </row>
    <row r="594" spans="1:70" x14ac:dyDescent="0.2">
      <c r="A594" s="6">
        <v>8724</v>
      </c>
      <c r="B594" s="6" t="str">
        <f>+VLOOKUP(A594,masterfile!B:C,2,FALSE)</f>
        <v>Erlösschmälerung stfrei innerg.Lieferung</v>
      </c>
      <c r="D594" s="53">
        <f>+SUMIF('[1]2017'!$A:$A,$A594,'[1]2017'!$C:$C)-SUMIF('[1]2017'!$E:$E,$A594,'[1]2017'!$G:$G)</f>
        <v>0</v>
      </c>
      <c r="E594" s="53">
        <f>+SUMIF('[1]2018'!$A:$A,$A594,'[1]2018'!$C:$C)-SUMIF('[1]2018'!$E:$E,$A594,'[1]2018'!$G:$G)</f>
        <v>0</v>
      </c>
      <c r="F594" s="53">
        <f>+SUMIF('[1]2019'!$A:$A,$A594,'[1]2019'!$C:$C)-SUMIF('[1]2019'!$E:$E,$A594,'[1]2019'!$G:$G)</f>
        <v>0</v>
      </c>
      <c r="G594" s="53">
        <f>+SUMIF('[1]2020'!$A:$A,$A594,'[1]2020'!$C:$C)-SUMIF('[1]2020'!$E:$E,$A594,'[1]2020'!$G:$G)</f>
        <v>0</v>
      </c>
      <c r="H594" s="53"/>
      <c r="I594" s="53">
        <f>+(+SUMIF('[1]2021'!$A:$A,$A594,'[1]2021'!$C:$C)-SUMIF('[1]2021'!$E:$E,$A594,'[1]2021'!$G:$G))/12</f>
        <v>0</v>
      </c>
      <c r="J594" s="53">
        <f>+(+SUMIF('[1]2021'!$A:$A,$A594,'[1]2021'!$C:$C)-SUMIF('[1]2021'!$E:$E,$A594,'[1]2021'!$G:$G))/12</f>
        <v>0</v>
      </c>
      <c r="K594" s="53">
        <f>+(+SUMIF('[1]2021'!$A:$A,$A594,'[1]2021'!$C:$C)-SUMIF('[1]2021'!$E:$E,$A594,'[1]2021'!$G:$G))/12</f>
        <v>0</v>
      </c>
      <c r="L594" s="53">
        <f>+(+SUMIF('[1]2021'!$A:$A,$A594,'[1]2021'!$C:$C)-SUMIF('[1]2021'!$E:$E,$A594,'[1]2021'!$G:$G))/12</f>
        <v>0</v>
      </c>
      <c r="M594" s="53">
        <f>+(+SUMIF('[1]2021'!$A:$A,$A594,'[1]2021'!$C:$C)-SUMIF('[1]2021'!$E:$E,$A594,'[1]2021'!$G:$G))/12</f>
        <v>0</v>
      </c>
      <c r="N594" s="53">
        <f>+(+SUMIF('[1]2021'!$A:$A,$A594,'[1]2021'!$C:$C)-SUMIF('[1]2021'!$E:$E,$A594,'[1]2021'!$G:$G))/12</f>
        <v>0</v>
      </c>
      <c r="O594" s="53">
        <f>+(+SUMIF('[1]2021'!$A:$A,$A594,'[1]2021'!$C:$C)-SUMIF('[1]2021'!$E:$E,$A594,'[1]2021'!$G:$G))/12</f>
        <v>0</v>
      </c>
      <c r="P594" s="53">
        <f>+(+SUMIF('[1]2021'!$A:$A,$A594,'[1]2021'!$C:$C)-SUMIF('[1]2021'!$E:$E,$A594,'[1]2021'!$G:$G))/12</f>
        <v>0</v>
      </c>
      <c r="Q594" s="53">
        <f>+(+SUMIF('[1]2021'!$A:$A,$A594,'[1]2021'!$C:$C)-SUMIF('[1]2021'!$E:$E,$A594,'[1]2021'!$G:$G))/12</f>
        <v>0</v>
      </c>
      <c r="R594" s="53">
        <f>+(+SUMIF('[1]2021'!$A:$A,$A594,'[1]2021'!$C:$C)-SUMIF('[1]2021'!$E:$E,$A594,'[1]2021'!$G:$G))/12</f>
        <v>0</v>
      </c>
      <c r="S594" s="53">
        <f>+(+SUMIF('[1]2021'!$A:$A,$A594,'[1]2021'!$C:$C)-SUMIF('[1]2021'!$E:$E,$A594,'[1]2021'!$G:$G))/12</f>
        <v>0</v>
      </c>
      <c r="T594" s="53">
        <f>+(+SUMIF('[1]2021'!$A:$A,$A594,'[1]2021'!$C:$C)-SUMIF('[1]2021'!$E:$E,$A594,'[1]2021'!$G:$G))/12</f>
        <v>0</v>
      </c>
      <c r="U594" s="53">
        <f>+SUM(I594:INDEX(I594:T594,1,Settings!$C$4))</f>
        <v>0</v>
      </c>
      <c r="V594" s="53">
        <f t="shared" si="312"/>
        <v>0</v>
      </c>
      <c r="W594" s="53"/>
      <c r="X594" s="53">
        <f>+SUMIFS(postings!$T:$T,postings!$C:$C,'pl-data'!X$2,postings!$D:$D,'pl-data'!X$3,postings!$I:$I,'pl-data'!$A594)-SUMIFS(postings!$W:$W,postings!$C:$C,'pl-data'!X$2,postings!$D:$D,'pl-data'!X$3,postings!$M:$M,'pl-data'!$A594)</f>
        <v>0</v>
      </c>
      <c r="Y594" s="53">
        <f>+SUMIFS(postings!$T:$T,postings!$C:$C,'pl-data'!Y$2,postings!$D:$D,'pl-data'!Y$3,postings!$I:$I,'pl-data'!$A594)-SUMIFS(postings!$W:$W,postings!$C:$C,'pl-data'!Y$2,postings!$D:$D,'pl-data'!Y$3,postings!$M:$M,'pl-data'!$A594)</f>
        <v>0</v>
      </c>
      <c r="Z594" s="53">
        <f>+SUMIFS(postings!$T:$T,postings!$C:$C,'pl-data'!Z$2,postings!$D:$D,'pl-data'!Z$3,postings!$I:$I,'pl-data'!$A594)-SUMIFS(postings!$W:$W,postings!$C:$C,'pl-data'!Z$2,postings!$D:$D,'pl-data'!Z$3,postings!$M:$M,'pl-data'!$A594)</f>
        <v>0</v>
      </c>
      <c r="AA594" s="53">
        <f>+SUMIFS(postings!$T:$T,postings!$C:$C,'pl-data'!AA$2,postings!$D:$D,'pl-data'!AA$3,postings!$I:$I,'pl-data'!$A594)-SUMIFS(postings!$W:$W,postings!$C:$C,'pl-data'!AA$2,postings!$D:$D,'pl-data'!AA$3,postings!$M:$M,'pl-data'!$A594)</f>
        <v>0</v>
      </c>
      <c r="AB594" s="53">
        <f>+SUMIFS(postings!$T:$T,postings!$C:$C,'pl-data'!AB$2,postings!$D:$D,'pl-data'!AB$3,postings!$I:$I,'pl-data'!$A594)-SUMIFS(postings!$W:$W,postings!$C:$C,'pl-data'!AB$2,postings!$D:$D,'pl-data'!AB$3,postings!$M:$M,'pl-data'!$A594)</f>
        <v>0</v>
      </c>
      <c r="AC594" s="53">
        <f>+SUMIFS(postings!$T:$T,postings!$C:$C,'pl-data'!AC$2,postings!$D:$D,'pl-data'!AC$3,postings!$I:$I,'pl-data'!$A594)-SUMIFS(postings!$W:$W,postings!$C:$C,'pl-data'!AC$2,postings!$D:$D,'pl-data'!AC$3,postings!$M:$M,'pl-data'!$A594)</f>
        <v>0</v>
      </c>
      <c r="AD594" s="53">
        <f>+SUMIFS(postings!$T:$T,postings!$C:$C,'pl-data'!AD$2,postings!$D:$D,'pl-data'!AD$3,postings!$I:$I,'pl-data'!$A594)-SUMIFS(postings!$W:$W,postings!$C:$C,'pl-data'!AD$2,postings!$D:$D,'pl-data'!AD$3,postings!$M:$M,'pl-data'!$A594)</f>
        <v>0</v>
      </c>
      <c r="AE594" s="53">
        <f>+SUMIFS(postings!$T:$T,postings!$C:$C,'pl-data'!AE$2,postings!$D:$D,'pl-data'!AE$3,postings!$I:$I,'pl-data'!$A594)-SUMIFS(postings!$W:$W,postings!$C:$C,'pl-data'!AE$2,postings!$D:$D,'pl-data'!AE$3,postings!$M:$M,'pl-data'!$A594)</f>
        <v>0</v>
      </c>
      <c r="AF594" s="53">
        <f>+SUMIFS(postings!$T:$T,postings!$C:$C,'pl-data'!AF$2,postings!$D:$D,'pl-data'!AF$3,postings!$I:$I,'pl-data'!$A594)-SUMIFS(postings!$W:$W,postings!$C:$C,'pl-data'!AF$2,postings!$D:$D,'pl-data'!AF$3,postings!$M:$M,'pl-data'!$A594)</f>
        <v>0</v>
      </c>
      <c r="AG594" s="53">
        <f>+SUMIFS(postings!$T:$T,postings!$C:$C,'pl-data'!AG$2,postings!$D:$D,'pl-data'!AG$3,postings!$I:$I,'pl-data'!$A594)-SUMIFS(postings!$W:$W,postings!$C:$C,'pl-data'!AG$2,postings!$D:$D,'pl-data'!AG$3,postings!$M:$M,'pl-data'!$A594)</f>
        <v>0</v>
      </c>
      <c r="AH594" s="53">
        <f>+SUMIFS(postings!$T:$T,postings!$C:$C,'pl-data'!AH$2,postings!$D:$D,'pl-data'!AH$3,postings!$I:$I,'pl-data'!$A594)-SUMIFS(postings!$W:$W,postings!$C:$C,'pl-data'!AH$2,postings!$D:$D,'pl-data'!AH$3,postings!$M:$M,'pl-data'!$A594)</f>
        <v>0</v>
      </c>
      <c r="AI594" s="53">
        <f>+SUMIFS(postings!$T:$T,postings!$C:$C,'pl-data'!AI$2,postings!$D:$D,'pl-data'!AI$3,postings!$I:$I,'pl-data'!$A594)-SUMIFS(postings!$W:$W,postings!$C:$C,'pl-data'!AI$2,postings!$D:$D,'pl-data'!AI$3,postings!$M:$M,'pl-data'!$A594)</f>
        <v>0</v>
      </c>
      <c r="AJ594" s="53">
        <f>+SUM(X594:INDEX(X594:AI594,1,Settings!$C$4))</f>
        <v>0</v>
      </c>
      <c r="AK594" s="53">
        <f t="shared" si="313"/>
        <v>0</v>
      </c>
      <c r="AL594" s="53"/>
      <c r="AM594" s="53">
        <f t="shared" si="285"/>
        <v>0</v>
      </c>
      <c r="AN594" s="53">
        <f t="shared" si="286"/>
        <v>0</v>
      </c>
      <c r="AO594" s="53">
        <f t="shared" si="287"/>
        <v>0</v>
      </c>
      <c r="AP594" s="53">
        <f t="shared" si="288"/>
        <v>0</v>
      </c>
      <c r="AQ594" s="53">
        <f t="shared" si="289"/>
        <v>0</v>
      </c>
      <c r="AR594" s="53">
        <f t="shared" si="290"/>
        <v>0</v>
      </c>
      <c r="AS594" s="53">
        <f t="shared" si="291"/>
        <v>0</v>
      </c>
      <c r="AT594" s="53">
        <f t="shared" si="292"/>
        <v>0</v>
      </c>
      <c r="AU594" s="53">
        <f t="shared" si="293"/>
        <v>0</v>
      </c>
      <c r="AV594" s="53">
        <f t="shared" si="294"/>
        <v>0</v>
      </c>
      <c r="AW594" s="53">
        <f t="shared" si="295"/>
        <v>0</v>
      </c>
      <c r="AX594" s="53">
        <f t="shared" si="296"/>
        <v>0</v>
      </c>
      <c r="AY594" s="53">
        <f>+SUM(AM594:INDEX(AM594:AX594,1,Settings!$C$4))</f>
        <v>0</v>
      </c>
      <c r="AZ594" s="53">
        <f t="shared" si="314"/>
        <v>0</v>
      </c>
      <c r="BA594" s="53"/>
      <c r="BB594" s="53">
        <f t="shared" si="297"/>
        <v>0</v>
      </c>
      <c r="BC594" s="53">
        <f t="shared" si="298"/>
        <v>0</v>
      </c>
      <c r="BD594" s="53">
        <f t="shared" si="299"/>
        <v>0</v>
      </c>
      <c r="BE594" s="53">
        <f t="shared" si="300"/>
        <v>0</v>
      </c>
      <c r="BF594" s="53">
        <f t="shared" si="301"/>
        <v>0</v>
      </c>
      <c r="BG594" s="53">
        <f t="shared" si="302"/>
        <v>0</v>
      </c>
      <c r="BH594" s="53">
        <f t="shared" si="303"/>
        <v>0</v>
      </c>
      <c r="BI594" s="53">
        <f t="shared" si="304"/>
        <v>0</v>
      </c>
      <c r="BJ594" s="53">
        <f t="shared" si="305"/>
        <v>0</v>
      </c>
      <c r="BK594" s="53">
        <f t="shared" si="306"/>
        <v>0</v>
      </c>
      <c r="BL594" s="53">
        <f t="shared" si="307"/>
        <v>0</v>
      </c>
      <c r="BM594" s="53">
        <f t="shared" si="308"/>
        <v>0</v>
      </c>
      <c r="BN594" s="53">
        <f t="shared" si="311"/>
        <v>0</v>
      </c>
      <c r="BO594" s="53"/>
      <c r="BP594" s="53">
        <f t="shared" si="309"/>
        <v>0</v>
      </c>
      <c r="BQ594" s="53"/>
      <c r="BR594" s="53">
        <f t="shared" si="310"/>
        <v>0</v>
      </c>
    </row>
    <row r="595" spans="1:70" x14ac:dyDescent="0.2">
      <c r="A595" s="6">
        <v>8725</v>
      </c>
      <c r="B595" s="6" t="str">
        <f>+VLOOKUP(A595,masterfile!B:C,2,FALSE)</f>
        <v>Erlösschmälerung EU-Lieferung 7% USt</v>
      </c>
      <c r="D595" s="53">
        <f>+SUMIF('[1]2017'!$A:$A,$A595,'[1]2017'!$C:$C)-SUMIF('[1]2017'!$E:$E,$A595,'[1]2017'!$G:$G)</f>
        <v>0</v>
      </c>
      <c r="E595" s="53">
        <f>+SUMIF('[1]2018'!$A:$A,$A595,'[1]2018'!$C:$C)-SUMIF('[1]2018'!$E:$E,$A595,'[1]2018'!$G:$G)</f>
        <v>0</v>
      </c>
      <c r="F595" s="53">
        <f>+SUMIF('[1]2019'!$A:$A,$A595,'[1]2019'!$C:$C)-SUMIF('[1]2019'!$E:$E,$A595,'[1]2019'!$G:$G)</f>
        <v>0</v>
      </c>
      <c r="G595" s="53">
        <f>+SUMIF('[1]2020'!$A:$A,$A595,'[1]2020'!$C:$C)-SUMIF('[1]2020'!$E:$E,$A595,'[1]2020'!$G:$G)</f>
        <v>0</v>
      </c>
      <c r="H595" s="53"/>
      <c r="I595" s="53">
        <f>+(+SUMIF('[1]2021'!$A:$A,$A595,'[1]2021'!$C:$C)-SUMIF('[1]2021'!$E:$E,$A595,'[1]2021'!$G:$G))/12</f>
        <v>0</v>
      </c>
      <c r="J595" s="53">
        <f>+(+SUMIF('[1]2021'!$A:$A,$A595,'[1]2021'!$C:$C)-SUMIF('[1]2021'!$E:$E,$A595,'[1]2021'!$G:$G))/12</f>
        <v>0</v>
      </c>
      <c r="K595" s="53">
        <f>+(+SUMIF('[1]2021'!$A:$A,$A595,'[1]2021'!$C:$C)-SUMIF('[1]2021'!$E:$E,$A595,'[1]2021'!$G:$G))/12</f>
        <v>0</v>
      </c>
      <c r="L595" s="53">
        <f>+(+SUMIF('[1]2021'!$A:$A,$A595,'[1]2021'!$C:$C)-SUMIF('[1]2021'!$E:$E,$A595,'[1]2021'!$G:$G))/12</f>
        <v>0</v>
      </c>
      <c r="M595" s="53">
        <f>+(+SUMIF('[1]2021'!$A:$A,$A595,'[1]2021'!$C:$C)-SUMIF('[1]2021'!$E:$E,$A595,'[1]2021'!$G:$G))/12</f>
        <v>0</v>
      </c>
      <c r="N595" s="53">
        <f>+(+SUMIF('[1]2021'!$A:$A,$A595,'[1]2021'!$C:$C)-SUMIF('[1]2021'!$E:$E,$A595,'[1]2021'!$G:$G))/12</f>
        <v>0</v>
      </c>
      <c r="O595" s="53">
        <f>+(+SUMIF('[1]2021'!$A:$A,$A595,'[1]2021'!$C:$C)-SUMIF('[1]2021'!$E:$E,$A595,'[1]2021'!$G:$G))/12</f>
        <v>0</v>
      </c>
      <c r="P595" s="53">
        <f>+(+SUMIF('[1]2021'!$A:$A,$A595,'[1]2021'!$C:$C)-SUMIF('[1]2021'!$E:$E,$A595,'[1]2021'!$G:$G))/12</f>
        <v>0</v>
      </c>
      <c r="Q595" s="53">
        <f>+(+SUMIF('[1]2021'!$A:$A,$A595,'[1]2021'!$C:$C)-SUMIF('[1]2021'!$E:$E,$A595,'[1]2021'!$G:$G))/12</f>
        <v>0</v>
      </c>
      <c r="R595" s="53">
        <f>+(+SUMIF('[1]2021'!$A:$A,$A595,'[1]2021'!$C:$C)-SUMIF('[1]2021'!$E:$E,$A595,'[1]2021'!$G:$G))/12</f>
        <v>0</v>
      </c>
      <c r="S595" s="53">
        <f>+(+SUMIF('[1]2021'!$A:$A,$A595,'[1]2021'!$C:$C)-SUMIF('[1]2021'!$E:$E,$A595,'[1]2021'!$G:$G))/12</f>
        <v>0</v>
      </c>
      <c r="T595" s="53">
        <f>+(+SUMIF('[1]2021'!$A:$A,$A595,'[1]2021'!$C:$C)-SUMIF('[1]2021'!$E:$E,$A595,'[1]2021'!$G:$G))/12</f>
        <v>0</v>
      </c>
      <c r="U595" s="53">
        <f>+SUM(I595:INDEX(I595:T595,1,Settings!$C$4))</f>
        <v>0</v>
      </c>
      <c r="V595" s="53">
        <f t="shared" si="312"/>
        <v>0</v>
      </c>
      <c r="W595" s="53"/>
      <c r="X595" s="53">
        <f>+SUMIFS(postings!$T:$T,postings!$C:$C,'pl-data'!X$2,postings!$D:$D,'pl-data'!X$3,postings!$I:$I,'pl-data'!$A595)-SUMIFS(postings!$W:$W,postings!$C:$C,'pl-data'!X$2,postings!$D:$D,'pl-data'!X$3,postings!$M:$M,'pl-data'!$A595)</f>
        <v>0</v>
      </c>
      <c r="Y595" s="53">
        <f>+SUMIFS(postings!$T:$T,postings!$C:$C,'pl-data'!Y$2,postings!$D:$D,'pl-data'!Y$3,postings!$I:$I,'pl-data'!$A595)-SUMIFS(postings!$W:$W,postings!$C:$C,'pl-data'!Y$2,postings!$D:$D,'pl-data'!Y$3,postings!$M:$M,'pl-data'!$A595)</f>
        <v>0</v>
      </c>
      <c r="Z595" s="53">
        <f>+SUMIFS(postings!$T:$T,postings!$C:$C,'pl-data'!Z$2,postings!$D:$D,'pl-data'!Z$3,postings!$I:$I,'pl-data'!$A595)-SUMIFS(postings!$W:$W,postings!$C:$C,'pl-data'!Z$2,postings!$D:$D,'pl-data'!Z$3,postings!$M:$M,'pl-data'!$A595)</f>
        <v>0</v>
      </c>
      <c r="AA595" s="53">
        <f>+SUMIFS(postings!$T:$T,postings!$C:$C,'pl-data'!AA$2,postings!$D:$D,'pl-data'!AA$3,postings!$I:$I,'pl-data'!$A595)-SUMIFS(postings!$W:$W,postings!$C:$C,'pl-data'!AA$2,postings!$D:$D,'pl-data'!AA$3,postings!$M:$M,'pl-data'!$A595)</f>
        <v>0</v>
      </c>
      <c r="AB595" s="53">
        <f>+SUMIFS(postings!$T:$T,postings!$C:$C,'pl-data'!AB$2,postings!$D:$D,'pl-data'!AB$3,postings!$I:$I,'pl-data'!$A595)-SUMIFS(postings!$W:$W,postings!$C:$C,'pl-data'!AB$2,postings!$D:$D,'pl-data'!AB$3,postings!$M:$M,'pl-data'!$A595)</f>
        <v>0</v>
      </c>
      <c r="AC595" s="53">
        <f>+SUMIFS(postings!$T:$T,postings!$C:$C,'pl-data'!AC$2,postings!$D:$D,'pl-data'!AC$3,postings!$I:$I,'pl-data'!$A595)-SUMIFS(postings!$W:$W,postings!$C:$C,'pl-data'!AC$2,postings!$D:$D,'pl-data'!AC$3,postings!$M:$M,'pl-data'!$A595)</f>
        <v>0</v>
      </c>
      <c r="AD595" s="53">
        <f>+SUMIFS(postings!$T:$T,postings!$C:$C,'pl-data'!AD$2,postings!$D:$D,'pl-data'!AD$3,postings!$I:$I,'pl-data'!$A595)-SUMIFS(postings!$W:$W,postings!$C:$C,'pl-data'!AD$2,postings!$D:$D,'pl-data'!AD$3,postings!$M:$M,'pl-data'!$A595)</f>
        <v>0</v>
      </c>
      <c r="AE595" s="53">
        <f>+SUMIFS(postings!$T:$T,postings!$C:$C,'pl-data'!AE$2,postings!$D:$D,'pl-data'!AE$3,postings!$I:$I,'pl-data'!$A595)-SUMIFS(postings!$W:$W,postings!$C:$C,'pl-data'!AE$2,postings!$D:$D,'pl-data'!AE$3,postings!$M:$M,'pl-data'!$A595)</f>
        <v>0</v>
      </c>
      <c r="AF595" s="53">
        <f>+SUMIFS(postings!$T:$T,postings!$C:$C,'pl-data'!AF$2,postings!$D:$D,'pl-data'!AF$3,postings!$I:$I,'pl-data'!$A595)-SUMIFS(postings!$W:$W,postings!$C:$C,'pl-data'!AF$2,postings!$D:$D,'pl-data'!AF$3,postings!$M:$M,'pl-data'!$A595)</f>
        <v>0</v>
      </c>
      <c r="AG595" s="53">
        <f>+SUMIFS(postings!$T:$T,postings!$C:$C,'pl-data'!AG$2,postings!$D:$D,'pl-data'!AG$3,postings!$I:$I,'pl-data'!$A595)-SUMIFS(postings!$W:$W,postings!$C:$C,'pl-data'!AG$2,postings!$D:$D,'pl-data'!AG$3,postings!$M:$M,'pl-data'!$A595)</f>
        <v>0</v>
      </c>
      <c r="AH595" s="53">
        <f>+SUMIFS(postings!$T:$T,postings!$C:$C,'pl-data'!AH$2,postings!$D:$D,'pl-data'!AH$3,postings!$I:$I,'pl-data'!$A595)-SUMIFS(postings!$W:$W,postings!$C:$C,'pl-data'!AH$2,postings!$D:$D,'pl-data'!AH$3,postings!$M:$M,'pl-data'!$A595)</f>
        <v>0</v>
      </c>
      <c r="AI595" s="53">
        <f>+SUMIFS(postings!$T:$T,postings!$C:$C,'pl-data'!AI$2,postings!$D:$D,'pl-data'!AI$3,postings!$I:$I,'pl-data'!$A595)-SUMIFS(postings!$W:$W,postings!$C:$C,'pl-data'!AI$2,postings!$D:$D,'pl-data'!AI$3,postings!$M:$M,'pl-data'!$A595)</f>
        <v>0</v>
      </c>
      <c r="AJ595" s="53">
        <f>+SUM(X595:INDEX(X595:AI595,1,Settings!$C$4))</f>
        <v>0</v>
      </c>
      <c r="AK595" s="53">
        <f t="shared" si="313"/>
        <v>0</v>
      </c>
      <c r="AL595" s="53"/>
      <c r="AM595" s="53">
        <f t="shared" si="285"/>
        <v>0</v>
      </c>
      <c r="AN595" s="53">
        <f t="shared" si="286"/>
        <v>0</v>
      </c>
      <c r="AO595" s="53">
        <f t="shared" si="287"/>
        <v>0</v>
      </c>
      <c r="AP595" s="53">
        <f t="shared" si="288"/>
        <v>0</v>
      </c>
      <c r="AQ595" s="53">
        <f t="shared" si="289"/>
        <v>0</v>
      </c>
      <c r="AR595" s="53">
        <f t="shared" si="290"/>
        <v>0</v>
      </c>
      <c r="AS595" s="53">
        <f t="shared" si="291"/>
        <v>0</v>
      </c>
      <c r="AT595" s="53">
        <f t="shared" si="292"/>
        <v>0</v>
      </c>
      <c r="AU595" s="53">
        <f t="shared" si="293"/>
        <v>0</v>
      </c>
      <c r="AV595" s="53">
        <f t="shared" si="294"/>
        <v>0</v>
      </c>
      <c r="AW595" s="53">
        <f t="shared" si="295"/>
        <v>0</v>
      </c>
      <c r="AX595" s="53">
        <f t="shared" si="296"/>
        <v>0</v>
      </c>
      <c r="AY595" s="53">
        <f>+SUM(AM595:INDEX(AM595:AX595,1,Settings!$C$4))</f>
        <v>0</v>
      </c>
      <c r="AZ595" s="53">
        <f t="shared" si="314"/>
        <v>0</v>
      </c>
      <c r="BA595" s="53"/>
      <c r="BB595" s="53">
        <f t="shared" si="297"/>
        <v>0</v>
      </c>
      <c r="BC595" s="53">
        <f t="shared" si="298"/>
        <v>0</v>
      </c>
      <c r="BD595" s="53">
        <f t="shared" si="299"/>
        <v>0</v>
      </c>
      <c r="BE595" s="53">
        <f t="shared" si="300"/>
        <v>0</v>
      </c>
      <c r="BF595" s="53">
        <f t="shared" si="301"/>
        <v>0</v>
      </c>
      <c r="BG595" s="53">
        <f t="shared" si="302"/>
        <v>0</v>
      </c>
      <c r="BH595" s="53">
        <f t="shared" si="303"/>
        <v>0</v>
      </c>
      <c r="BI595" s="53">
        <f t="shared" si="304"/>
        <v>0</v>
      </c>
      <c r="BJ595" s="53">
        <f t="shared" si="305"/>
        <v>0</v>
      </c>
      <c r="BK595" s="53">
        <f t="shared" si="306"/>
        <v>0</v>
      </c>
      <c r="BL595" s="53">
        <f t="shared" si="307"/>
        <v>0</v>
      </c>
      <c r="BM595" s="53">
        <f t="shared" si="308"/>
        <v>0</v>
      </c>
      <c r="BN595" s="53">
        <f t="shared" si="311"/>
        <v>0</v>
      </c>
      <c r="BO595" s="53"/>
      <c r="BP595" s="53">
        <f t="shared" si="309"/>
        <v>0</v>
      </c>
      <c r="BQ595" s="53"/>
      <c r="BR595" s="53">
        <f t="shared" si="310"/>
        <v>0</v>
      </c>
    </row>
    <row r="596" spans="1:70" x14ac:dyDescent="0.2">
      <c r="A596" s="6">
        <v>8726</v>
      </c>
      <c r="B596" s="6" t="str">
        <f>+VLOOKUP(A596,masterfile!B:C,2,FALSE)</f>
        <v>Erlösschmälerung EU-Lieferung 19% USt</v>
      </c>
      <c r="D596" s="53">
        <f>+SUMIF('[1]2017'!$A:$A,$A596,'[1]2017'!$C:$C)-SUMIF('[1]2017'!$E:$E,$A596,'[1]2017'!$G:$G)</f>
        <v>0</v>
      </c>
      <c r="E596" s="53">
        <f>+SUMIF('[1]2018'!$A:$A,$A596,'[1]2018'!$C:$C)-SUMIF('[1]2018'!$E:$E,$A596,'[1]2018'!$G:$G)</f>
        <v>0</v>
      </c>
      <c r="F596" s="53">
        <f>+SUMIF('[1]2019'!$A:$A,$A596,'[1]2019'!$C:$C)-SUMIF('[1]2019'!$E:$E,$A596,'[1]2019'!$G:$G)</f>
        <v>0</v>
      </c>
      <c r="G596" s="53">
        <f>+SUMIF('[1]2020'!$A:$A,$A596,'[1]2020'!$C:$C)-SUMIF('[1]2020'!$E:$E,$A596,'[1]2020'!$G:$G)</f>
        <v>0</v>
      </c>
      <c r="H596" s="53"/>
      <c r="I596" s="53">
        <f>+(+SUMIF('[1]2021'!$A:$A,$A596,'[1]2021'!$C:$C)-SUMIF('[1]2021'!$E:$E,$A596,'[1]2021'!$G:$G))/12</f>
        <v>0</v>
      </c>
      <c r="J596" s="53">
        <f>+(+SUMIF('[1]2021'!$A:$A,$A596,'[1]2021'!$C:$C)-SUMIF('[1]2021'!$E:$E,$A596,'[1]2021'!$G:$G))/12</f>
        <v>0</v>
      </c>
      <c r="K596" s="53">
        <f>+(+SUMIF('[1]2021'!$A:$A,$A596,'[1]2021'!$C:$C)-SUMIF('[1]2021'!$E:$E,$A596,'[1]2021'!$G:$G))/12</f>
        <v>0</v>
      </c>
      <c r="L596" s="53">
        <f>+(+SUMIF('[1]2021'!$A:$A,$A596,'[1]2021'!$C:$C)-SUMIF('[1]2021'!$E:$E,$A596,'[1]2021'!$G:$G))/12</f>
        <v>0</v>
      </c>
      <c r="M596" s="53">
        <f>+(+SUMIF('[1]2021'!$A:$A,$A596,'[1]2021'!$C:$C)-SUMIF('[1]2021'!$E:$E,$A596,'[1]2021'!$G:$G))/12</f>
        <v>0</v>
      </c>
      <c r="N596" s="53">
        <f>+(+SUMIF('[1]2021'!$A:$A,$A596,'[1]2021'!$C:$C)-SUMIF('[1]2021'!$E:$E,$A596,'[1]2021'!$G:$G))/12</f>
        <v>0</v>
      </c>
      <c r="O596" s="53">
        <f>+(+SUMIF('[1]2021'!$A:$A,$A596,'[1]2021'!$C:$C)-SUMIF('[1]2021'!$E:$E,$A596,'[1]2021'!$G:$G))/12</f>
        <v>0</v>
      </c>
      <c r="P596" s="53">
        <f>+(+SUMIF('[1]2021'!$A:$A,$A596,'[1]2021'!$C:$C)-SUMIF('[1]2021'!$E:$E,$A596,'[1]2021'!$G:$G))/12</f>
        <v>0</v>
      </c>
      <c r="Q596" s="53">
        <f>+(+SUMIF('[1]2021'!$A:$A,$A596,'[1]2021'!$C:$C)-SUMIF('[1]2021'!$E:$E,$A596,'[1]2021'!$G:$G))/12</f>
        <v>0</v>
      </c>
      <c r="R596" s="53">
        <f>+(+SUMIF('[1]2021'!$A:$A,$A596,'[1]2021'!$C:$C)-SUMIF('[1]2021'!$E:$E,$A596,'[1]2021'!$G:$G))/12</f>
        <v>0</v>
      </c>
      <c r="S596" s="53">
        <f>+(+SUMIF('[1]2021'!$A:$A,$A596,'[1]2021'!$C:$C)-SUMIF('[1]2021'!$E:$E,$A596,'[1]2021'!$G:$G))/12</f>
        <v>0</v>
      </c>
      <c r="T596" s="53">
        <f>+(+SUMIF('[1]2021'!$A:$A,$A596,'[1]2021'!$C:$C)-SUMIF('[1]2021'!$E:$E,$A596,'[1]2021'!$G:$G))/12</f>
        <v>0</v>
      </c>
      <c r="U596" s="53">
        <f>+SUM(I596:INDEX(I596:T596,1,Settings!$C$4))</f>
        <v>0</v>
      </c>
      <c r="V596" s="53">
        <f t="shared" si="312"/>
        <v>0</v>
      </c>
      <c r="W596" s="53"/>
      <c r="X596" s="53">
        <f>+SUMIFS(postings!$T:$T,postings!$C:$C,'pl-data'!X$2,postings!$D:$D,'pl-data'!X$3,postings!$I:$I,'pl-data'!$A596)-SUMIFS(postings!$W:$W,postings!$C:$C,'pl-data'!X$2,postings!$D:$D,'pl-data'!X$3,postings!$M:$M,'pl-data'!$A596)</f>
        <v>0</v>
      </c>
      <c r="Y596" s="53">
        <f>+SUMIFS(postings!$T:$T,postings!$C:$C,'pl-data'!Y$2,postings!$D:$D,'pl-data'!Y$3,postings!$I:$I,'pl-data'!$A596)-SUMIFS(postings!$W:$W,postings!$C:$C,'pl-data'!Y$2,postings!$D:$D,'pl-data'!Y$3,postings!$M:$M,'pl-data'!$A596)</f>
        <v>0</v>
      </c>
      <c r="Z596" s="53">
        <f>+SUMIFS(postings!$T:$T,postings!$C:$C,'pl-data'!Z$2,postings!$D:$D,'pl-data'!Z$3,postings!$I:$I,'pl-data'!$A596)-SUMIFS(postings!$W:$W,postings!$C:$C,'pl-data'!Z$2,postings!$D:$D,'pl-data'!Z$3,postings!$M:$M,'pl-data'!$A596)</f>
        <v>0</v>
      </c>
      <c r="AA596" s="53">
        <f>+SUMIFS(postings!$T:$T,postings!$C:$C,'pl-data'!AA$2,postings!$D:$D,'pl-data'!AA$3,postings!$I:$I,'pl-data'!$A596)-SUMIFS(postings!$W:$W,postings!$C:$C,'pl-data'!AA$2,postings!$D:$D,'pl-data'!AA$3,postings!$M:$M,'pl-data'!$A596)</f>
        <v>0</v>
      </c>
      <c r="AB596" s="53">
        <f>+SUMIFS(postings!$T:$T,postings!$C:$C,'pl-data'!AB$2,postings!$D:$D,'pl-data'!AB$3,postings!$I:$I,'pl-data'!$A596)-SUMIFS(postings!$W:$W,postings!$C:$C,'pl-data'!AB$2,postings!$D:$D,'pl-data'!AB$3,postings!$M:$M,'pl-data'!$A596)</f>
        <v>0</v>
      </c>
      <c r="AC596" s="53">
        <f>+SUMIFS(postings!$T:$T,postings!$C:$C,'pl-data'!AC$2,postings!$D:$D,'pl-data'!AC$3,postings!$I:$I,'pl-data'!$A596)-SUMIFS(postings!$W:$W,postings!$C:$C,'pl-data'!AC$2,postings!$D:$D,'pl-data'!AC$3,postings!$M:$M,'pl-data'!$A596)</f>
        <v>0</v>
      </c>
      <c r="AD596" s="53">
        <f>+SUMIFS(postings!$T:$T,postings!$C:$C,'pl-data'!AD$2,postings!$D:$D,'pl-data'!AD$3,postings!$I:$I,'pl-data'!$A596)-SUMIFS(postings!$W:$W,postings!$C:$C,'pl-data'!AD$2,postings!$D:$D,'pl-data'!AD$3,postings!$M:$M,'pl-data'!$A596)</f>
        <v>0</v>
      </c>
      <c r="AE596" s="53">
        <f>+SUMIFS(postings!$T:$T,postings!$C:$C,'pl-data'!AE$2,postings!$D:$D,'pl-data'!AE$3,postings!$I:$I,'pl-data'!$A596)-SUMIFS(postings!$W:$W,postings!$C:$C,'pl-data'!AE$2,postings!$D:$D,'pl-data'!AE$3,postings!$M:$M,'pl-data'!$A596)</f>
        <v>0</v>
      </c>
      <c r="AF596" s="53">
        <f>+SUMIFS(postings!$T:$T,postings!$C:$C,'pl-data'!AF$2,postings!$D:$D,'pl-data'!AF$3,postings!$I:$I,'pl-data'!$A596)-SUMIFS(postings!$W:$W,postings!$C:$C,'pl-data'!AF$2,postings!$D:$D,'pl-data'!AF$3,postings!$M:$M,'pl-data'!$A596)</f>
        <v>0</v>
      </c>
      <c r="AG596" s="53">
        <f>+SUMIFS(postings!$T:$T,postings!$C:$C,'pl-data'!AG$2,postings!$D:$D,'pl-data'!AG$3,postings!$I:$I,'pl-data'!$A596)-SUMIFS(postings!$W:$W,postings!$C:$C,'pl-data'!AG$2,postings!$D:$D,'pl-data'!AG$3,postings!$M:$M,'pl-data'!$A596)</f>
        <v>0</v>
      </c>
      <c r="AH596" s="53">
        <f>+SUMIFS(postings!$T:$T,postings!$C:$C,'pl-data'!AH$2,postings!$D:$D,'pl-data'!AH$3,postings!$I:$I,'pl-data'!$A596)-SUMIFS(postings!$W:$W,postings!$C:$C,'pl-data'!AH$2,postings!$D:$D,'pl-data'!AH$3,postings!$M:$M,'pl-data'!$A596)</f>
        <v>0</v>
      </c>
      <c r="AI596" s="53">
        <f>+SUMIFS(postings!$T:$T,postings!$C:$C,'pl-data'!AI$2,postings!$D:$D,'pl-data'!AI$3,postings!$I:$I,'pl-data'!$A596)-SUMIFS(postings!$W:$W,postings!$C:$C,'pl-data'!AI$2,postings!$D:$D,'pl-data'!AI$3,postings!$M:$M,'pl-data'!$A596)</f>
        <v>0</v>
      </c>
      <c r="AJ596" s="53">
        <f>+SUM(X596:INDEX(X596:AI596,1,Settings!$C$4))</f>
        <v>0</v>
      </c>
      <c r="AK596" s="53">
        <f t="shared" si="313"/>
        <v>0</v>
      </c>
      <c r="AL596" s="53"/>
      <c r="AM596" s="53">
        <f t="shared" si="285"/>
        <v>0</v>
      </c>
      <c r="AN596" s="53">
        <f t="shared" si="286"/>
        <v>0</v>
      </c>
      <c r="AO596" s="53">
        <f t="shared" si="287"/>
        <v>0</v>
      </c>
      <c r="AP596" s="53">
        <f t="shared" si="288"/>
        <v>0</v>
      </c>
      <c r="AQ596" s="53">
        <f t="shared" si="289"/>
        <v>0</v>
      </c>
      <c r="AR596" s="53">
        <f t="shared" si="290"/>
        <v>0</v>
      </c>
      <c r="AS596" s="53">
        <f t="shared" si="291"/>
        <v>0</v>
      </c>
      <c r="AT596" s="53">
        <f t="shared" si="292"/>
        <v>0</v>
      </c>
      <c r="AU596" s="53">
        <f t="shared" si="293"/>
        <v>0</v>
      </c>
      <c r="AV596" s="53">
        <f t="shared" si="294"/>
        <v>0</v>
      </c>
      <c r="AW596" s="53">
        <f t="shared" si="295"/>
        <v>0</v>
      </c>
      <c r="AX596" s="53">
        <f t="shared" si="296"/>
        <v>0</v>
      </c>
      <c r="AY596" s="53">
        <f>+SUM(AM596:INDEX(AM596:AX596,1,Settings!$C$4))</f>
        <v>0</v>
      </c>
      <c r="AZ596" s="53">
        <f t="shared" si="314"/>
        <v>0</v>
      </c>
      <c r="BA596" s="53"/>
      <c r="BB596" s="53">
        <f t="shared" si="297"/>
        <v>0</v>
      </c>
      <c r="BC596" s="53">
        <f t="shared" si="298"/>
        <v>0</v>
      </c>
      <c r="BD596" s="53">
        <f t="shared" si="299"/>
        <v>0</v>
      </c>
      <c r="BE596" s="53">
        <f t="shared" si="300"/>
        <v>0</v>
      </c>
      <c r="BF596" s="53">
        <f t="shared" si="301"/>
        <v>0</v>
      </c>
      <c r="BG596" s="53">
        <f t="shared" si="302"/>
        <v>0</v>
      </c>
      <c r="BH596" s="53">
        <f t="shared" si="303"/>
        <v>0</v>
      </c>
      <c r="BI596" s="53">
        <f t="shared" si="304"/>
        <v>0</v>
      </c>
      <c r="BJ596" s="53">
        <f t="shared" si="305"/>
        <v>0</v>
      </c>
      <c r="BK596" s="53">
        <f t="shared" si="306"/>
        <v>0</v>
      </c>
      <c r="BL596" s="53">
        <f t="shared" si="307"/>
        <v>0</v>
      </c>
      <c r="BM596" s="53">
        <f t="shared" si="308"/>
        <v>0</v>
      </c>
      <c r="BN596" s="53">
        <f t="shared" si="311"/>
        <v>0</v>
      </c>
      <c r="BO596" s="53"/>
      <c r="BP596" s="53">
        <f t="shared" si="309"/>
        <v>0</v>
      </c>
      <c r="BQ596" s="53"/>
      <c r="BR596" s="53">
        <f t="shared" si="310"/>
        <v>0</v>
      </c>
    </row>
    <row r="597" spans="1:70" x14ac:dyDescent="0.2">
      <c r="A597" s="6">
        <v>8727</v>
      </c>
      <c r="B597" s="6" t="str">
        <f>+VLOOKUP(A597,masterfile!B:C,2,FALSE)</f>
        <v>Erlösschmälg a.i.and.EU-Land stpfl.Liefg</v>
      </c>
      <c r="D597" s="53">
        <f>+SUMIF('[1]2017'!$A:$A,$A597,'[1]2017'!$C:$C)-SUMIF('[1]2017'!$E:$E,$A597,'[1]2017'!$G:$G)</f>
        <v>0</v>
      </c>
      <c r="E597" s="53">
        <f>+SUMIF('[1]2018'!$A:$A,$A597,'[1]2018'!$C:$C)-SUMIF('[1]2018'!$E:$E,$A597,'[1]2018'!$G:$G)</f>
        <v>0</v>
      </c>
      <c r="F597" s="53">
        <f>+SUMIF('[1]2019'!$A:$A,$A597,'[1]2019'!$C:$C)-SUMIF('[1]2019'!$E:$E,$A597,'[1]2019'!$G:$G)</f>
        <v>0</v>
      </c>
      <c r="G597" s="53">
        <f>+SUMIF('[1]2020'!$A:$A,$A597,'[1]2020'!$C:$C)-SUMIF('[1]2020'!$E:$E,$A597,'[1]2020'!$G:$G)</f>
        <v>0</v>
      </c>
      <c r="H597" s="53"/>
      <c r="I597" s="53">
        <f>+(+SUMIF('[1]2021'!$A:$A,$A597,'[1]2021'!$C:$C)-SUMIF('[1]2021'!$E:$E,$A597,'[1]2021'!$G:$G))/12</f>
        <v>0</v>
      </c>
      <c r="J597" s="53">
        <f>+(+SUMIF('[1]2021'!$A:$A,$A597,'[1]2021'!$C:$C)-SUMIF('[1]2021'!$E:$E,$A597,'[1]2021'!$G:$G))/12</f>
        <v>0</v>
      </c>
      <c r="K597" s="53">
        <f>+(+SUMIF('[1]2021'!$A:$A,$A597,'[1]2021'!$C:$C)-SUMIF('[1]2021'!$E:$E,$A597,'[1]2021'!$G:$G))/12</f>
        <v>0</v>
      </c>
      <c r="L597" s="53">
        <f>+(+SUMIF('[1]2021'!$A:$A,$A597,'[1]2021'!$C:$C)-SUMIF('[1]2021'!$E:$E,$A597,'[1]2021'!$G:$G))/12</f>
        <v>0</v>
      </c>
      <c r="M597" s="53">
        <f>+(+SUMIF('[1]2021'!$A:$A,$A597,'[1]2021'!$C:$C)-SUMIF('[1]2021'!$E:$E,$A597,'[1]2021'!$G:$G))/12</f>
        <v>0</v>
      </c>
      <c r="N597" s="53">
        <f>+(+SUMIF('[1]2021'!$A:$A,$A597,'[1]2021'!$C:$C)-SUMIF('[1]2021'!$E:$E,$A597,'[1]2021'!$G:$G))/12</f>
        <v>0</v>
      </c>
      <c r="O597" s="53">
        <f>+(+SUMIF('[1]2021'!$A:$A,$A597,'[1]2021'!$C:$C)-SUMIF('[1]2021'!$E:$E,$A597,'[1]2021'!$G:$G))/12</f>
        <v>0</v>
      </c>
      <c r="P597" s="53">
        <f>+(+SUMIF('[1]2021'!$A:$A,$A597,'[1]2021'!$C:$C)-SUMIF('[1]2021'!$E:$E,$A597,'[1]2021'!$G:$G))/12</f>
        <v>0</v>
      </c>
      <c r="Q597" s="53">
        <f>+(+SUMIF('[1]2021'!$A:$A,$A597,'[1]2021'!$C:$C)-SUMIF('[1]2021'!$E:$E,$A597,'[1]2021'!$G:$G))/12</f>
        <v>0</v>
      </c>
      <c r="R597" s="53">
        <f>+(+SUMIF('[1]2021'!$A:$A,$A597,'[1]2021'!$C:$C)-SUMIF('[1]2021'!$E:$E,$A597,'[1]2021'!$G:$G))/12</f>
        <v>0</v>
      </c>
      <c r="S597" s="53">
        <f>+(+SUMIF('[1]2021'!$A:$A,$A597,'[1]2021'!$C:$C)-SUMIF('[1]2021'!$E:$E,$A597,'[1]2021'!$G:$G))/12</f>
        <v>0</v>
      </c>
      <c r="T597" s="53">
        <f>+(+SUMIF('[1]2021'!$A:$A,$A597,'[1]2021'!$C:$C)-SUMIF('[1]2021'!$E:$E,$A597,'[1]2021'!$G:$G))/12</f>
        <v>0</v>
      </c>
      <c r="U597" s="53">
        <f>+SUM(I597:INDEX(I597:T597,1,Settings!$C$4))</f>
        <v>0</v>
      </c>
      <c r="V597" s="53">
        <f t="shared" si="312"/>
        <v>0</v>
      </c>
      <c r="W597" s="53"/>
      <c r="X597" s="53">
        <f>+SUMIFS(postings!$T:$T,postings!$C:$C,'pl-data'!X$2,postings!$D:$D,'pl-data'!X$3,postings!$I:$I,'pl-data'!$A597)-SUMIFS(postings!$W:$W,postings!$C:$C,'pl-data'!X$2,postings!$D:$D,'pl-data'!X$3,postings!$M:$M,'pl-data'!$A597)</f>
        <v>0</v>
      </c>
      <c r="Y597" s="53">
        <f>+SUMIFS(postings!$T:$T,postings!$C:$C,'pl-data'!Y$2,postings!$D:$D,'pl-data'!Y$3,postings!$I:$I,'pl-data'!$A597)-SUMIFS(postings!$W:$W,postings!$C:$C,'pl-data'!Y$2,postings!$D:$D,'pl-data'!Y$3,postings!$M:$M,'pl-data'!$A597)</f>
        <v>0</v>
      </c>
      <c r="Z597" s="53">
        <f>+SUMIFS(postings!$T:$T,postings!$C:$C,'pl-data'!Z$2,postings!$D:$D,'pl-data'!Z$3,postings!$I:$I,'pl-data'!$A597)-SUMIFS(postings!$W:$W,postings!$C:$C,'pl-data'!Z$2,postings!$D:$D,'pl-data'!Z$3,postings!$M:$M,'pl-data'!$A597)</f>
        <v>0</v>
      </c>
      <c r="AA597" s="53">
        <f>+SUMIFS(postings!$T:$T,postings!$C:$C,'pl-data'!AA$2,postings!$D:$D,'pl-data'!AA$3,postings!$I:$I,'pl-data'!$A597)-SUMIFS(postings!$W:$W,postings!$C:$C,'pl-data'!AA$2,postings!$D:$D,'pl-data'!AA$3,postings!$M:$M,'pl-data'!$A597)</f>
        <v>0</v>
      </c>
      <c r="AB597" s="53">
        <f>+SUMIFS(postings!$T:$T,postings!$C:$C,'pl-data'!AB$2,postings!$D:$D,'pl-data'!AB$3,postings!$I:$I,'pl-data'!$A597)-SUMIFS(postings!$W:$W,postings!$C:$C,'pl-data'!AB$2,postings!$D:$D,'pl-data'!AB$3,postings!$M:$M,'pl-data'!$A597)</f>
        <v>0</v>
      </c>
      <c r="AC597" s="53">
        <f>+SUMIFS(postings!$T:$T,postings!$C:$C,'pl-data'!AC$2,postings!$D:$D,'pl-data'!AC$3,postings!$I:$I,'pl-data'!$A597)-SUMIFS(postings!$W:$W,postings!$C:$C,'pl-data'!AC$2,postings!$D:$D,'pl-data'!AC$3,postings!$M:$M,'pl-data'!$A597)</f>
        <v>0</v>
      </c>
      <c r="AD597" s="53">
        <f>+SUMIFS(postings!$T:$T,postings!$C:$C,'pl-data'!AD$2,postings!$D:$D,'pl-data'!AD$3,postings!$I:$I,'pl-data'!$A597)-SUMIFS(postings!$W:$W,postings!$C:$C,'pl-data'!AD$2,postings!$D:$D,'pl-data'!AD$3,postings!$M:$M,'pl-data'!$A597)</f>
        <v>0</v>
      </c>
      <c r="AE597" s="53">
        <f>+SUMIFS(postings!$T:$T,postings!$C:$C,'pl-data'!AE$2,postings!$D:$D,'pl-data'!AE$3,postings!$I:$I,'pl-data'!$A597)-SUMIFS(postings!$W:$W,postings!$C:$C,'pl-data'!AE$2,postings!$D:$D,'pl-data'!AE$3,postings!$M:$M,'pl-data'!$A597)</f>
        <v>0</v>
      </c>
      <c r="AF597" s="53">
        <f>+SUMIFS(postings!$T:$T,postings!$C:$C,'pl-data'!AF$2,postings!$D:$D,'pl-data'!AF$3,postings!$I:$I,'pl-data'!$A597)-SUMIFS(postings!$W:$W,postings!$C:$C,'pl-data'!AF$2,postings!$D:$D,'pl-data'!AF$3,postings!$M:$M,'pl-data'!$A597)</f>
        <v>0</v>
      </c>
      <c r="AG597" s="53">
        <f>+SUMIFS(postings!$T:$T,postings!$C:$C,'pl-data'!AG$2,postings!$D:$D,'pl-data'!AG$3,postings!$I:$I,'pl-data'!$A597)-SUMIFS(postings!$W:$W,postings!$C:$C,'pl-data'!AG$2,postings!$D:$D,'pl-data'!AG$3,postings!$M:$M,'pl-data'!$A597)</f>
        <v>0</v>
      </c>
      <c r="AH597" s="53">
        <f>+SUMIFS(postings!$T:$T,postings!$C:$C,'pl-data'!AH$2,postings!$D:$D,'pl-data'!AH$3,postings!$I:$I,'pl-data'!$A597)-SUMIFS(postings!$W:$W,postings!$C:$C,'pl-data'!AH$2,postings!$D:$D,'pl-data'!AH$3,postings!$M:$M,'pl-data'!$A597)</f>
        <v>0</v>
      </c>
      <c r="AI597" s="53">
        <f>+SUMIFS(postings!$T:$T,postings!$C:$C,'pl-data'!AI$2,postings!$D:$D,'pl-data'!AI$3,postings!$I:$I,'pl-data'!$A597)-SUMIFS(postings!$W:$W,postings!$C:$C,'pl-data'!AI$2,postings!$D:$D,'pl-data'!AI$3,postings!$M:$M,'pl-data'!$A597)</f>
        <v>0</v>
      </c>
      <c r="AJ597" s="53">
        <f>+SUM(X597:INDEX(X597:AI597,1,Settings!$C$4))</f>
        <v>0</v>
      </c>
      <c r="AK597" s="53">
        <f t="shared" si="313"/>
        <v>0</v>
      </c>
      <c r="AL597" s="53"/>
      <c r="AM597" s="53">
        <f t="shared" si="285"/>
        <v>0</v>
      </c>
      <c r="AN597" s="53">
        <f t="shared" si="286"/>
        <v>0</v>
      </c>
      <c r="AO597" s="53">
        <f t="shared" si="287"/>
        <v>0</v>
      </c>
      <c r="AP597" s="53">
        <f t="shared" si="288"/>
        <v>0</v>
      </c>
      <c r="AQ597" s="53">
        <f t="shared" si="289"/>
        <v>0</v>
      </c>
      <c r="AR597" s="53">
        <f t="shared" si="290"/>
        <v>0</v>
      </c>
      <c r="AS597" s="53">
        <f t="shared" si="291"/>
        <v>0</v>
      </c>
      <c r="AT597" s="53">
        <f t="shared" si="292"/>
        <v>0</v>
      </c>
      <c r="AU597" s="53">
        <f t="shared" si="293"/>
        <v>0</v>
      </c>
      <c r="AV597" s="53">
        <f t="shared" si="294"/>
        <v>0</v>
      </c>
      <c r="AW597" s="53">
        <f t="shared" si="295"/>
        <v>0</v>
      </c>
      <c r="AX597" s="53">
        <f t="shared" si="296"/>
        <v>0</v>
      </c>
      <c r="AY597" s="53">
        <f>+SUM(AM597:INDEX(AM597:AX597,1,Settings!$C$4))</f>
        <v>0</v>
      </c>
      <c r="AZ597" s="53">
        <f t="shared" si="314"/>
        <v>0</v>
      </c>
      <c r="BA597" s="53"/>
      <c r="BB597" s="53">
        <f t="shared" si="297"/>
        <v>0</v>
      </c>
      <c r="BC597" s="53">
        <f t="shared" si="298"/>
        <v>0</v>
      </c>
      <c r="BD597" s="53">
        <f t="shared" si="299"/>
        <v>0</v>
      </c>
      <c r="BE597" s="53">
        <f t="shared" si="300"/>
        <v>0</v>
      </c>
      <c r="BF597" s="53">
        <f t="shared" si="301"/>
        <v>0</v>
      </c>
      <c r="BG597" s="53">
        <f t="shared" si="302"/>
        <v>0</v>
      </c>
      <c r="BH597" s="53">
        <f t="shared" si="303"/>
        <v>0</v>
      </c>
      <c r="BI597" s="53">
        <f t="shared" si="304"/>
        <v>0</v>
      </c>
      <c r="BJ597" s="53">
        <f t="shared" si="305"/>
        <v>0</v>
      </c>
      <c r="BK597" s="53">
        <f t="shared" si="306"/>
        <v>0</v>
      </c>
      <c r="BL597" s="53">
        <f t="shared" si="307"/>
        <v>0</v>
      </c>
      <c r="BM597" s="53">
        <f t="shared" si="308"/>
        <v>0</v>
      </c>
      <c r="BN597" s="53">
        <f t="shared" si="311"/>
        <v>0</v>
      </c>
      <c r="BO597" s="53"/>
      <c r="BP597" s="53">
        <f t="shared" si="309"/>
        <v>0</v>
      </c>
      <c r="BQ597" s="53"/>
      <c r="BR597" s="53">
        <f t="shared" si="310"/>
        <v>0</v>
      </c>
    </row>
    <row r="598" spans="1:70" x14ac:dyDescent="0.2">
      <c r="A598" s="6">
        <v>8730</v>
      </c>
      <c r="B598" s="6" t="str">
        <f>+VLOOKUP(A598,masterfile!B:C,2,FALSE)</f>
        <v>Gewährte Skonti</v>
      </c>
      <c r="D598" s="53">
        <f>+SUMIF('[1]2017'!$A:$A,$A598,'[1]2017'!$C:$C)-SUMIF('[1]2017'!$E:$E,$A598,'[1]2017'!$G:$G)</f>
        <v>0</v>
      </c>
      <c r="E598" s="53">
        <f>+SUMIF('[1]2018'!$A:$A,$A598,'[1]2018'!$C:$C)-SUMIF('[1]2018'!$E:$E,$A598,'[1]2018'!$G:$G)</f>
        <v>0</v>
      </c>
      <c r="F598" s="53">
        <f>+SUMIF('[1]2019'!$A:$A,$A598,'[1]2019'!$C:$C)-SUMIF('[1]2019'!$E:$E,$A598,'[1]2019'!$G:$G)</f>
        <v>0</v>
      </c>
      <c r="G598" s="53">
        <f>+SUMIF('[1]2020'!$A:$A,$A598,'[1]2020'!$C:$C)-SUMIF('[1]2020'!$E:$E,$A598,'[1]2020'!$G:$G)</f>
        <v>0</v>
      </c>
      <c r="H598" s="53"/>
      <c r="I598" s="53">
        <f>+(+SUMIF('[1]2021'!$A:$A,$A598,'[1]2021'!$C:$C)-SUMIF('[1]2021'!$E:$E,$A598,'[1]2021'!$G:$G))/12</f>
        <v>0</v>
      </c>
      <c r="J598" s="53">
        <f>+(+SUMIF('[1]2021'!$A:$A,$A598,'[1]2021'!$C:$C)-SUMIF('[1]2021'!$E:$E,$A598,'[1]2021'!$G:$G))/12</f>
        <v>0</v>
      </c>
      <c r="K598" s="53">
        <f>+(+SUMIF('[1]2021'!$A:$A,$A598,'[1]2021'!$C:$C)-SUMIF('[1]2021'!$E:$E,$A598,'[1]2021'!$G:$G))/12</f>
        <v>0</v>
      </c>
      <c r="L598" s="53">
        <f>+(+SUMIF('[1]2021'!$A:$A,$A598,'[1]2021'!$C:$C)-SUMIF('[1]2021'!$E:$E,$A598,'[1]2021'!$G:$G))/12</f>
        <v>0</v>
      </c>
      <c r="M598" s="53">
        <f>+(+SUMIF('[1]2021'!$A:$A,$A598,'[1]2021'!$C:$C)-SUMIF('[1]2021'!$E:$E,$A598,'[1]2021'!$G:$G))/12</f>
        <v>0</v>
      </c>
      <c r="N598" s="53">
        <f>+(+SUMIF('[1]2021'!$A:$A,$A598,'[1]2021'!$C:$C)-SUMIF('[1]2021'!$E:$E,$A598,'[1]2021'!$G:$G))/12</f>
        <v>0</v>
      </c>
      <c r="O598" s="53">
        <f>+(+SUMIF('[1]2021'!$A:$A,$A598,'[1]2021'!$C:$C)-SUMIF('[1]2021'!$E:$E,$A598,'[1]2021'!$G:$G))/12</f>
        <v>0</v>
      </c>
      <c r="P598" s="53">
        <f>+(+SUMIF('[1]2021'!$A:$A,$A598,'[1]2021'!$C:$C)-SUMIF('[1]2021'!$E:$E,$A598,'[1]2021'!$G:$G))/12</f>
        <v>0</v>
      </c>
      <c r="Q598" s="53">
        <f>+(+SUMIF('[1]2021'!$A:$A,$A598,'[1]2021'!$C:$C)-SUMIF('[1]2021'!$E:$E,$A598,'[1]2021'!$G:$G))/12</f>
        <v>0</v>
      </c>
      <c r="R598" s="53">
        <f>+(+SUMIF('[1]2021'!$A:$A,$A598,'[1]2021'!$C:$C)-SUMIF('[1]2021'!$E:$E,$A598,'[1]2021'!$G:$G))/12</f>
        <v>0</v>
      </c>
      <c r="S598" s="53">
        <f>+(+SUMIF('[1]2021'!$A:$A,$A598,'[1]2021'!$C:$C)-SUMIF('[1]2021'!$E:$E,$A598,'[1]2021'!$G:$G))/12</f>
        <v>0</v>
      </c>
      <c r="T598" s="53">
        <f>+(+SUMIF('[1]2021'!$A:$A,$A598,'[1]2021'!$C:$C)-SUMIF('[1]2021'!$E:$E,$A598,'[1]2021'!$G:$G))/12</f>
        <v>0</v>
      </c>
      <c r="U598" s="53">
        <f>+SUM(I598:INDEX(I598:T598,1,Settings!$C$4))</f>
        <v>0</v>
      </c>
      <c r="V598" s="53">
        <f t="shared" si="312"/>
        <v>0</v>
      </c>
      <c r="W598" s="53"/>
      <c r="X598" s="53">
        <f>+SUMIFS(postings!$T:$T,postings!$C:$C,'pl-data'!X$2,postings!$D:$D,'pl-data'!X$3,postings!$I:$I,'pl-data'!$A598)-SUMIFS(postings!$W:$W,postings!$C:$C,'pl-data'!X$2,postings!$D:$D,'pl-data'!X$3,postings!$M:$M,'pl-data'!$A598)</f>
        <v>0</v>
      </c>
      <c r="Y598" s="53">
        <f>+SUMIFS(postings!$T:$T,postings!$C:$C,'pl-data'!Y$2,postings!$D:$D,'pl-data'!Y$3,postings!$I:$I,'pl-data'!$A598)-SUMIFS(postings!$W:$W,postings!$C:$C,'pl-data'!Y$2,postings!$D:$D,'pl-data'!Y$3,postings!$M:$M,'pl-data'!$A598)</f>
        <v>0</v>
      </c>
      <c r="Z598" s="53">
        <f>+SUMIFS(postings!$T:$T,postings!$C:$C,'pl-data'!Z$2,postings!$D:$D,'pl-data'!Z$3,postings!$I:$I,'pl-data'!$A598)-SUMIFS(postings!$W:$W,postings!$C:$C,'pl-data'!Z$2,postings!$D:$D,'pl-data'!Z$3,postings!$M:$M,'pl-data'!$A598)</f>
        <v>0</v>
      </c>
      <c r="AA598" s="53">
        <f>+SUMIFS(postings!$T:$T,postings!$C:$C,'pl-data'!AA$2,postings!$D:$D,'pl-data'!AA$3,postings!$I:$I,'pl-data'!$A598)-SUMIFS(postings!$W:$W,postings!$C:$C,'pl-data'!AA$2,postings!$D:$D,'pl-data'!AA$3,postings!$M:$M,'pl-data'!$A598)</f>
        <v>0</v>
      </c>
      <c r="AB598" s="53">
        <f>+SUMIFS(postings!$T:$T,postings!$C:$C,'pl-data'!AB$2,postings!$D:$D,'pl-data'!AB$3,postings!$I:$I,'pl-data'!$A598)-SUMIFS(postings!$W:$W,postings!$C:$C,'pl-data'!AB$2,postings!$D:$D,'pl-data'!AB$3,postings!$M:$M,'pl-data'!$A598)</f>
        <v>0</v>
      </c>
      <c r="AC598" s="53">
        <f>+SUMIFS(postings!$T:$T,postings!$C:$C,'pl-data'!AC$2,postings!$D:$D,'pl-data'!AC$3,postings!$I:$I,'pl-data'!$A598)-SUMIFS(postings!$W:$W,postings!$C:$C,'pl-data'!AC$2,postings!$D:$D,'pl-data'!AC$3,postings!$M:$M,'pl-data'!$A598)</f>
        <v>0</v>
      </c>
      <c r="AD598" s="53">
        <f>+SUMIFS(postings!$T:$T,postings!$C:$C,'pl-data'!AD$2,postings!$D:$D,'pl-data'!AD$3,postings!$I:$I,'pl-data'!$A598)-SUMIFS(postings!$W:$W,postings!$C:$C,'pl-data'!AD$2,postings!$D:$D,'pl-data'!AD$3,postings!$M:$M,'pl-data'!$A598)</f>
        <v>0</v>
      </c>
      <c r="AE598" s="53">
        <f>+SUMIFS(postings!$T:$T,postings!$C:$C,'pl-data'!AE$2,postings!$D:$D,'pl-data'!AE$3,postings!$I:$I,'pl-data'!$A598)-SUMIFS(postings!$W:$W,postings!$C:$C,'pl-data'!AE$2,postings!$D:$D,'pl-data'!AE$3,postings!$M:$M,'pl-data'!$A598)</f>
        <v>0</v>
      </c>
      <c r="AF598" s="53">
        <f>+SUMIFS(postings!$T:$T,postings!$C:$C,'pl-data'!AF$2,postings!$D:$D,'pl-data'!AF$3,postings!$I:$I,'pl-data'!$A598)-SUMIFS(postings!$W:$W,postings!$C:$C,'pl-data'!AF$2,postings!$D:$D,'pl-data'!AF$3,postings!$M:$M,'pl-data'!$A598)</f>
        <v>0</v>
      </c>
      <c r="AG598" s="53">
        <f>+SUMIFS(postings!$T:$T,postings!$C:$C,'pl-data'!AG$2,postings!$D:$D,'pl-data'!AG$3,postings!$I:$I,'pl-data'!$A598)-SUMIFS(postings!$W:$W,postings!$C:$C,'pl-data'!AG$2,postings!$D:$D,'pl-data'!AG$3,postings!$M:$M,'pl-data'!$A598)</f>
        <v>0</v>
      </c>
      <c r="AH598" s="53">
        <f>+SUMIFS(postings!$T:$T,postings!$C:$C,'pl-data'!AH$2,postings!$D:$D,'pl-data'!AH$3,postings!$I:$I,'pl-data'!$A598)-SUMIFS(postings!$W:$W,postings!$C:$C,'pl-data'!AH$2,postings!$D:$D,'pl-data'!AH$3,postings!$M:$M,'pl-data'!$A598)</f>
        <v>0</v>
      </c>
      <c r="AI598" s="53">
        <f>+SUMIFS(postings!$T:$T,postings!$C:$C,'pl-data'!AI$2,postings!$D:$D,'pl-data'!AI$3,postings!$I:$I,'pl-data'!$A598)-SUMIFS(postings!$W:$W,postings!$C:$C,'pl-data'!AI$2,postings!$D:$D,'pl-data'!AI$3,postings!$M:$M,'pl-data'!$A598)</f>
        <v>0</v>
      </c>
      <c r="AJ598" s="53">
        <f>+SUM(X598:INDEX(X598:AI598,1,Settings!$C$4))</f>
        <v>0</v>
      </c>
      <c r="AK598" s="53">
        <f t="shared" si="313"/>
        <v>0</v>
      </c>
      <c r="AL598" s="53"/>
      <c r="AM598" s="53">
        <f t="shared" si="285"/>
        <v>0</v>
      </c>
      <c r="AN598" s="53">
        <f t="shared" si="286"/>
        <v>0</v>
      </c>
      <c r="AO598" s="53">
        <f t="shared" si="287"/>
        <v>0</v>
      </c>
      <c r="AP598" s="53">
        <f t="shared" si="288"/>
        <v>0</v>
      </c>
      <c r="AQ598" s="53">
        <f t="shared" si="289"/>
        <v>0</v>
      </c>
      <c r="AR598" s="53">
        <f t="shared" si="290"/>
        <v>0</v>
      </c>
      <c r="AS598" s="53">
        <f t="shared" si="291"/>
        <v>0</v>
      </c>
      <c r="AT598" s="53">
        <f t="shared" si="292"/>
        <v>0</v>
      </c>
      <c r="AU598" s="53">
        <f t="shared" si="293"/>
        <v>0</v>
      </c>
      <c r="AV598" s="53">
        <f t="shared" si="294"/>
        <v>0</v>
      </c>
      <c r="AW598" s="53">
        <f t="shared" si="295"/>
        <v>0</v>
      </c>
      <c r="AX598" s="53">
        <f t="shared" si="296"/>
        <v>0</v>
      </c>
      <c r="AY598" s="53">
        <f>+SUM(AM598:INDEX(AM598:AX598,1,Settings!$C$4))</f>
        <v>0</v>
      </c>
      <c r="AZ598" s="53">
        <f t="shared" si="314"/>
        <v>0</v>
      </c>
      <c r="BA598" s="53"/>
      <c r="BB598" s="53">
        <f t="shared" si="297"/>
        <v>0</v>
      </c>
      <c r="BC598" s="53">
        <f t="shared" si="298"/>
        <v>0</v>
      </c>
      <c r="BD598" s="53">
        <f t="shared" si="299"/>
        <v>0</v>
      </c>
      <c r="BE598" s="53">
        <f t="shared" si="300"/>
        <v>0</v>
      </c>
      <c r="BF598" s="53">
        <f t="shared" si="301"/>
        <v>0</v>
      </c>
      <c r="BG598" s="53">
        <f t="shared" si="302"/>
        <v>0</v>
      </c>
      <c r="BH598" s="53">
        <f t="shared" si="303"/>
        <v>0</v>
      </c>
      <c r="BI598" s="53">
        <f t="shared" si="304"/>
        <v>0</v>
      </c>
      <c r="BJ598" s="53">
        <f t="shared" si="305"/>
        <v>0</v>
      </c>
      <c r="BK598" s="53">
        <f t="shared" si="306"/>
        <v>0</v>
      </c>
      <c r="BL598" s="53">
        <f t="shared" si="307"/>
        <v>0</v>
      </c>
      <c r="BM598" s="53">
        <f t="shared" si="308"/>
        <v>0</v>
      </c>
      <c r="BN598" s="53">
        <f t="shared" si="311"/>
        <v>0</v>
      </c>
      <c r="BO598" s="53"/>
      <c r="BP598" s="53">
        <f t="shared" si="309"/>
        <v>0</v>
      </c>
      <c r="BQ598" s="53"/>
      <c r="BR598" s="53">
        <f t="shared" si="310"/>
        <v>0</v>
      </c>
    </row>
    <row r="599" spans="1:70" x14ac:dyDescent="0.2">
      <c r="A599" s="6">
        <v>8731</v>
      </c>
      <c r="B599" s="6" t="str">
        <f>+VLOOKUP(A599,masterfile!B:C,2,FALSE)</f>
        <v>Gewährte Skonti 7 % USt</v>
      </c>
      <c r="D599" s="53">
        <f>+SUMIF('[1]2017'!$A:$A,$A599,'[1]2017'!$C:$C)-SUMIF('[1]2017'!$E:$E,$A599,'[1]2017'!$G:$G)</f>
        <v>0</v>
      </c>
      <c r="E599" s="53">
        <f>+SUMIF('[1]2018'!$A:$A,$A599,'[1]2018'!$C:$C)-SUMIF('[1]2018'!$E:$E,$A599,'[1]2018'!$G:$G)</f>
        <v>0</v>
      </c>
      <c r="F599" s="53">
        <f>+SUMIF('[1]2019'!$A:$A,$A599,'[1]2019'!$C:$C)-SUMIF('[1]2019'!$E:$E,$A599,'[1]2019'!$G:$G)</f>
        <v>0</v>
      </c>
      <c r="G599" s="53">
        <f>+SUMIF('[1]2020'!$A:$A,$A599,'[1]2020'!$C:$C)-SUMIF('[1]2020'!$E:$E,$A599,'[1]2020'!$G:$G)</f>
        <v>0</v>
      </c>
      <c r="H599" s="53"/>
      <c r="I599" s="53">
        <f>+(+SUMIF('[1]2021'!$A:$A,$A599,'[1]2021'!$C:$C)-SUMIF('[1]2021'!$E:$E,$A599,'[1]2021'!$G:$G))/12</f>
        <v>0</v>
      </c>
      <c r="J599" s="53">
        <f>+(+SUMIF('[1]2021'!$A:$A,$A599,'[1]2021'!$C:$C)-SUMIF('[1]2021'!$E:$E,$A599,'[1]2021'!$G:$G))/12</f>
        <v>0</v>
      </c>
      <c r="K599" s="53">
        <f>+(+SUMIF('[1]2021'!$A:$A,$A599,'[1]2021'!$C:$C)-SUMIF('[1]2021'!$E:$E,$A599,'[1]2021'!$G:$G))/12</f>
        <v>0</v>
      </c>
      <c r="L599" s="53">
        <f>+(+SUMIF('[1]2021'!$A:$A,$A599,'[1]2021'!$C:$C)-SUMIF('[1]2021'!$E:$E,$A599,'[1]2021'!$G:$G))/12</f>
        <v>0</v>
      </c>
      <c r="M599" s="53">
        <f>+(+SUMIF('[1]2021'!$A:$A,$A599,'[1]2021'!$C:$C)-SUMIF('[1]2021'!$E:$E,$A599,'[1]2021'!$G:$G))/12</f>
        <v>0</v>
      </c>
      <c r="N599" s="53">
        <f>+(+SUMIF('[1]2021'!$A:$A,$A599,'[1]2021'!$C:$C)-SUMIF('[1]2021'!$E:$E,$A599,'[1]2021'!$G:$G))/12</f>
        <v>0</v>
      </c>
      <c r="O599" s="53">
        <f>+(+SUMIF('[1]2021'!$A:$A,$A599,'[1]2021'!$C:$C)-SUMIF('[1]2021'!$E:$E,$A599,'[1]2021'!$G:$G))/12</f>
        <v>0</v>
      </c>
      <c r="P599" s="53">
        <f>+(+SUMIF('[1]2021'!$A:$A,$A599,'[1]2021'!$C:$C)-SUMIF('[1]2021'!$E:$E,$A599,'[1]2021'!$G:$G))/12</f>
        <v>0</v>
      </c>
      <c r="Q599" s="53">
        <f>+(+SUMIF('[1]2021'!$A:$A,$A599,'[1]2021'!$C:$C)-SUMIF('[1]2021'!$E:$E,$A599,'[1]2021'!$G:$G))/12</f>
        <v>0</v>
      </c>
      <c r="R599" s="53">
        <f>+(+SUMIF('[1]2021'!$A:$A,$A599,'[1]2021'!$C:$C)-SUMIF('[1]2021'!$E:$E,$A599,'[1]2021'!$G:$G))/12</f>
        <v>0</v>
      </c>
      <c r="S599" s="53">
        <f>+(+SUMIF('[1]2021'!$A:$A,$A599,'[1]2021'!$C:$C)-SUMIF('[1]2021'!$E:$E,$A599,'[1]2021'!$G:$G))/12</f>
        <v>0</v>
      </c>
      <c r="T599" s="53">
        <f>+(+SUMIF('[1]2021'!$A:$A,$A599,'[1]2021'!$C:$C)-SUMIF('[1]2021'!$E:$E,$A599,'[1]2021'!$G:$G))/12</f>
        <v>0</v>
      </c>
      <c r="U599" s="53">
        <f>+SUM(I599:INDEX(I599:T599,1,Settings!$C$4))</f>
        <v>0</v>
      </c>
      <c r="V599" s="53">
        <f t="shared" si="312"/>
        <v>0</v>
      </c>
      <c r="W599" s="53"/>
      <c r="X599" s="53">
        <f>+SUMIFS(postings!$T:$T,postings!$C:$C,'pl-data'!X$2,postings!$D:$D,'pl-data'!X$3,postings!$I:$I,'pl-data'!$A599)-SUMIFS(postings!$W:$W,postings!$C:$C,'pl-data'!X$2,postings!$D:$D,'pl-data'!X$3,postings!$M:$M,'pl-data'!$A599)</f>
        <v>0</v>
      </c>
      <c r="Y599" s="53">
        <f>+SUMIFS(postings!$T:$T,postings!$C:$C,'pl-data'!Y$2,postings!$D:$D,'pl-data'!Y$3,postings!$I:$I,'pl-data'!$A599)-SUMIFS(postings!$W:$W,postings!$C:$C,'pl-data'!Y$2,postings!$D:$D,'pl-data'!Y$3,postings!$M:$M,'pl-data'!$A599)</f>
        <v>0</v>
      </c>
      <c r="Z599" s="53">
        <f>+SUMIFS(postings!$T:$T,postings!$C:$C,'pl-data'!Z$2,postings!$D:$D,'pl-data'!Z$3,postings!$I:$I,'pl-data'!$A599)-SUMIFS(postings!$W:$W,postings!$C:$C,'pl-data'!Z$2,postings!$D:$D,'pl-data'!Z$3,postings!$M:$M,'pl-data'!$A599)</f>
        <v>0</v>
      </c>
      <c r="AA599" s="53">
        <f>+SUMIFS(postings!$T:$T,postings!$C:$C,'pl-data'!AA$2,postings!$D:$D,'pl-data'!AA$3,postings!$I:$I,'pl-data'!$A599)-SUMIFS(postings!$W:$W,postings!$C:$C,'pl-data'!AA$2,postings!$D:$D,'pl-data'!AA$3,postings!$M:$M,'pl-data'!$A599)</f>
        <v>0</v>
      </c>
      <c r="AB599" s="53">
        <f>+SUMIFS(postings!$T:$T,postings!$C:$C,'pl-data'!AB$2,postings!$D:$D,'pl-data'!AB$3,postings!$I:$I,'pl-data'!$A599)-SUMIFS(postings!$W:$W,postings!$C:$C,'pl-data'!AB$2,postings!$D:$D,'pl-data'!AB$3,postings!$M:$M,'pl-data'!$A599)</f>
        <v>0</v>
      </c>
      <c r="AC599" s="53">
        <f>+SUMIFS(postings!$T:$T,postings!$C:$C,'pl-data'!AC$2,postings!$D:$D,'pl-data'!AC$3,postings!$I:$I,'pl-data'!$A599)-SUMIFS(postings!$W:$W,postings!$C:$C,'pl-data'!AC$2,postings!$D:$D,'pl-data'!AC$3,postings!$M:$M,'pl-data'!$A599)</f>
        <v>0</v>
      </c>
      <c r="AD599" s="53">
        <f>+SUMIFS(postings!$T:$T,postings!$C:$C,'pl-data'!AD$2,postings!$D:$D,'pl-data'!AD$3,postings!$I:$I,'pl-data'!$A599)-SUMIFS(postings!$W:$W,postings!$C:$C,'pl-data'!AD$2,postings!$D:$D,'pl-data'!AD$3,postings!$M:$M,'pl-data'!$A599)</f>
        <v>0</v>
      </c>
      <c r="AE599" s="53">
        <f>+SUMIFS(postings!$T:$T,postings!$C:$C,'pl-data'!AE$2,postings!$D:$D,'pl-data'!AE$3,postings!$I:$I,'pl-data'!$A599)-SUMIFS(postings!$W:$W,postings!$C:$C,'pl-data'!AE$2,postings!$D:$D,'pl-data'!AE$3,postings!$M:$M,'pl-data'!$A599)</f>
        <v>0</v>
      </c>
      <c r="AF599" s="53">
        <f>+SUMIFS(postings!$T:$T,postings!$C:$C,'pl-data'!AF$2,postings!$D:$D,'pl-data'!AF$3,postings!$I:$I,'pl-data'!$A599)-SUMIFS(postings!$W:$W,postings!$C:$C,'pl-data'!AF$2,postings!$D:$D,'pl-data'!AF$3,postings!$M:$M,'pl-data'!$A599)</f>
        <v>0</v>
      </c>
      <c r="AG599" s="53">
        <f>+SUMIFS(postings!$T:$T,postings!$C:$C,'pl-data'!AG$2,postings!$D:$D,'pl-data'!AG$3,postings!$I:$I,'pl-data'!$A599)-SUMIFS(postings!$W:$W,postings!$C:$C,'pl-data'!AG$2,postings!$D:$D,'pl-data'!AG$3,postings!$M:$M,'pl-data'!$A599)</f>
        <v>0</v>
      </c>
      <c r="AH599" s="53">
        <f>+SUMIFS(postings!$T:$T,postings!$C:$C,'pl-data'!AH$2,postings!$D:$D,'pl-data'!AH$3,postings!$I:$I,'pl-data'!$A599)-SUMIFS(postings!$W:$W,postings!$C:$C,'pl-data'!AH$2,postings!$D:$D,'pl-data'!AH$3,postings!$M:$M,'pl-data'!$A599)</f>
        <v>0</v>
      </c>
      <c r="AI599" s="53">
        <f>+SUMIFS(postings!$T:$T,postings!$C:$C,'pl-data'!AI$2,postings!$D:$D,'pl-data'!AI$3,postings!$I:$I,'pl-data'!$A599)-SUMIFS(postings!$W:$W,postings!$C:$C,'pl-data'!AI$2,postings!$D:$D,'pl-data'!AI$3,postings!$M:$M,'pl-data'!$A599)</f>
        <v>0</v>
      </c>
      <c r="AJ599" s="53">
        <f>+SUM(X599:INDEX(X599:AI599,1,Settings!$C$4))</f>
        <v>0</v>
      </c>
      <c r="AK599" s="53">
        <f t="shared" si="313"/>
        <v>0</v>
      </c>
      <c r="AL599" s="53"/>
      <c r="AM599" s="53">
        <f t="shared" si="285"/>
        <v>0</v>
      </c>
      <c r="AN599" s="53">
        <f t="shared" si="286"/>
        <v>0</v>
      </c>
      <c r="AO599" s="53">
        <f t="shared" si="287"/>
        <v>0</v>
      </c>
      <c r="AP599" s="53">
        <f t="shared" si="288"/>
        <v>0</v>
      </c>
      <c r="AQ599" s="53">
        <f t="shared" si="289"/>
        <v>0</v>
      </c>
      <c r="AR599" s="53">
        <f t="shared" si="290"/>
        <v>0</v>
      </c>
      <c r="AS599" s="53">
        <f t="shared" si="291"/>
        <v>0</v>
      </c>
      <c r="AT599" s="53">
        <f t="shared" si="292"/>
        <v>0</v>
      </c>
      <c r="AU599" s="53">
        <f t="shared" si="293"/>
        <v>0</v>
      </c>
      <c r="AV599" s="53">
        <f t="shared" si="294"/>
        <v>0</v>
      </c>
      <c r="AW599" s="53">
        <f t="shared" si="295"/>
        <v>0</v>
      </c>
      <c r="AX599" s="53">
        <f t="shared" si="296"/>
        <v>0</v>
      </c>
      <c r="AY599" s="53">
        <f>+SUM(AM599:INDEX(AM599:AX599,1,Settings!$C$4))</f>
        <v>0</v>
      </c>
      <c r="AZ599" s="53">
        <f t="shared" si="314"/>
        <v>0</v>
      </c>
      <c r="BA599" s="53"/>
      <c r="BB599" s="53">
        <f t="shared" si="297"/>
        <v>0</v>
      </c>
      <c r="BC599" s="53">
        <f t="shared" si="298"/>
        <v>0</v>
      </c>
      <c r="BD599" s="53">
        <f t="shared" si="299"/>
        <v>0</v>
      </c>
      <c r="BE599" s="53">
        <f t="shared" si="300"/>
        <v>0</v>
      </c>
      <c r="BF599" s="53">
        <f t="shared" si="301"/>
        <v>0</v>
      </c>
      <c r="BG599" s="53">
        <f t="shared" si="302"/>
        <v>0</v>
      </c>
      <c r="BH599" s="53">
        <f t="shared" si="303"/>
        <v>0</v>
      </c>
      <c r="BI599" s="53">
        <f t="shared" si="304"/>
        <v>0</v>
      </c>
      <c r="BJ599" s="53">
        <f t="shared" si="305"/>
        <v>0</v>
      </c>
      <c r="BK599" s="53">
        <f t="shared" si="306"/>
        <v>0</v>
      </c>
      <c r="BL599" s="53">
        <f t="shared" si="307"/>
        <v>0</v>
      </c>
      <c r="BM599" s="53">
        <f t="shared" si="308"/>
        <v>0</v>
      </c>
      <c r="BN599" s="53">
        <f t="shared" si="311"/>
        <v>0</v>
      </c>
      <c r="BO599" s="53"/>
      <c r="BP599" s="53">
        <f t="shared" si="309"/>
        <v>0</v>
      </c>
      <c r="BQ599" s="53"/>
      <c r="BR599" s="53">
        <f t="shared" si="310"/>
        <v>0</v>
      </c>
    </row>
    <row r="600" spans="1:70" x14ac:dyDescent="0.2">
      <c r="A600" s="6">
        <v>8732</v>
      </c>
      <c r="B600" s="6" t="str">
        <f>+VLOOKUP(A600,masterfile!B:C,2,FALSE)</f>
        <v>Gewährte Skonti 5 % USt</v>
      </c>
      <c r="D600" s="53">
        <f>+SUMIF('[1]2017'!$A:$A,$A600,'[1]2017'!$C:$C)-SUMIF('[1]2017'!$E:$E,$A600,'[1]2017'!$G:$G)</f>
        <v>0</v>
      </c>
      <c r="E600" s="53">
        <f>+SUMIF('[1]2018'!$A:$A,$A600,'[1]2018'!$C:$C)-SUMIF('[1]2018'!$E:$E,$A600,'[1]2018'!$G:$G)</f>
        <v>0</v>
      </c>
      <c r="F600" s="53">
        <f>+SUMIF('[1]2019'!$A:$A,$A600,'[1]2019'!$C:$C)-SUMIF('[1]2019'!$E:$E,$A600,'[1]2019'!$G:$G)</f>
        <v>0</v>
      </c>
      <c r="G600" s="53">
        <f>+SUMIF('[1]2020'!$A:$A,$A600,'[1]2020'!$C:$C)-SUMIF('[1]2020'!$E:$E,$A600,'[1]2020'!$G:$G)</f>
        <v>0</v>
      </c>
      <c r="H600" s="53"/>
      <c r="I600" s="53">
        <f>+(+SUMIF('[1]2021'!$A:$A,$A600,'[1]2021'!$C:$C)-SUMIF('[1]2021'!$E:$E,$A600,'[1]2021'!$G:$G))/12</f>
        <v>0</v>
      </c>
      <c r="J600" s="53">
        <f>+(+SUMIF('[1]2021'!$A:$A,$A600,'[1]2021'!$C:$C)-SUMIF('[1]2021'!$E:$E,$A600,'[1]2021'!$G:$G))/12</f>
        <v>0</v>
      </c>
      <c r="K600" s="53">
        <f>+(+SUMIF('[1]2021'!$A:$A,$A600,'[1]2021'!$C:$C)-SUMIF('[1]2021'!$E:$E,$A600,'[1]2021'!$G:$G))/12</f>
        <v>0</v>
      </c>
      <c r="L600" s="53">
        <f>+(+SUMIF('[1]2021'!$A:$A,$A600,'[1]2021'!$C:$C)-SUMIF('[1]2021'!$E:$E,$A600,'[1]2021'!$G:$G))/12</f>
        <v>0</v>
      </c>
      <c r="M600" s="53">
        <f>+(+SUMIF('[1]2021'!$A:$A,$A600,'[1]2021'!$C:$C)-SUMIF('[1]2021'!$E:$E,$A600,'[1]2021'!$G:$G))/12</f>
        <v>0</v>
      </c>
      <c r="N600" s="53">
        <f>+(+SUMIF('[1]2021'!$A:$A,$A600,'[1]2021'!$C:$C)-SUMIF('[1]2021'!$E:$E,$A600,'[1]2021'!$G:$G))/12</f>
        <v>0</v>
      </c>
      <c r="O600" s="53">
        <f>+(+SUMIF('[1]2021'!$A:$A,$A600,'[1]2021'!$C:$C)-SUMIF('[1]2021'!$E:$E,$A600,'[1]2021'!$G:$G))/12</f>
        <v>0</v>
      </c>
      <c r="P600" s="53">
        <f>+(+SUMIF('[1]2021'!$A:$A,$A600,'[1]2021'!$C:$C)-SUMIF('[1]2021'!$E:$E,$A600,'[1]2021'!$G:$G))/12</f>
        <v>0</v>
      </c>
      <c r="Q600" s="53">
        <f>+(+SUMIF('[1]2021'!$A:$A,$A600,'[1]2021'!$C:$C)-SUMIF('[1]2021'!$E:$E,$A600,'[1]2021'!$G:$G))/12</f>
        <v>0</v>
      </c>
      <c r="R600" s="53">
        <f>+(+SUMIF('[1]2021'!$A:$A,$A600,'[1]2021'!$C:$C)-SUMIF('[1]2021'!$E:$E,$A600,'[1]2021'!$G:$G))/12</f>
        <v>0</v>
      </c>
      <c r="S600" s="53">
        <f>+(+SUMIF('[1]2021'!$A:$A,$A600,'[1]2021'!$C:$C)-SUMIF('[1]2021'!$E:$E,$A600,'[1]2021'!$G:$G))/12</f>
        <v>0</v>
      </c>
      <c r="T600" s="53">
        <f>+(+SUMIF('[1]2021'!$A:$A,$A600,'[1]2021'!$C:$C)-SUMIF('[1]2021'!$E:$E,$A600,'[1]2021'!$G:$G))/12</f>
        <v>0</v>
      </c>
      <c r="U600" s="53">
        <f>+SUM(I600:INDEX(I600:T600,1,Settings!$C$4))</f>
        <v>0</v>
      </c>
      <c r="V600" s="53">
        <f t="shared" si="312"/>
        <v>0</v>
      </c>
      <c r="W600" s="53"/>
      <c r="X600" s="53">
        <f>+SUMIFS(postings!$T:$T,postings!$C:$C,'pl-data'!X$2,postings!$D:$D,'pl-data'!X$3,postings!$I:$I,'pl-data'!$A600)-SUMIFS(postings!$W:$W,postings!$C:$C,'pl-data'!X$2,postings!$D:$D,'pl-data'!X$3,postings!$M:$M,'pl-data'!$A600)</f>
        <v>0</v>
      </c>
      <c r="Y600" s="53">
        <f>+SUMIFS(postings!$T:$T,postings!$C:$C,'pl-data'!Y$2,postings!$D:$D,'pl-data'!Y$3,postings!$I:$I,'pl-data'!$A600)-SUMIFS(postings!$W:$W,postings!$C:$C,'pl-data'!Y$2,postings!$D:$D,'pl-data'!Y$3,postings!$M:$M,'pl-data'!$A600)</f>
        <v>0</v>
      </c>
      <c r="Z600" s="53">
        <f>+SUMIFS(postings!$T:$T,postings!$C:$C,'pl-data'!Z$2,postings!$D:$D,'pl-data'!Z$3,postings!$I:$I,'pl-data'!$A600)-SUMIFS(postings!$W:$W,postings!$C:$C,'pl-data'!Z$2,postings!$D:$D,'pl-data'!Z$3,postings!$M:$M,'pl-data'!$A600)</f>
        <v>0</v>
      </c>
      <c r="AA600" s="53">
        <f>+SUMIFS(postings!$T:$T,postings!$C:$C,'pl-data'!AA$2,postings!$D:$D,'pl-data'!AA$3,postings!$I:$I,'pl-data'!$A600)-SUMIFS(postings!$W:$W,postings!$C:$C,'pl-data'!AA$2,postings!$D:$D,'pl-data'!AA$3,postings!$M:$M,'pl-data'!$A600)</f>
        <v>0</v>
      </c>
      <c r="AB600" s="53">
        <f>+SUMIFS(postings!$T:$T,postings!$C:$C,'pl-data'!AB$2,postings!$D:$D,'pl-data'!AB$3,postings!$I:$I,'pl-data'!$A600)-SUMIFS(postings!$W:$W,postings!$C:$C,'pl-data'!AB$2,postings!$D:$D,'pl-data'!AB$3,postings!$M:$M,'pl-data'!$A600)</f>
        <v>0</v>
      </c>
      <c r="AC600" s="53">
        <f>+SUMIFS(postings!$T:$T,postings!$C:$C,'pl-data'!AC$2,postings!$D:$D,'pl-data'!AC$3,postings!$I:$I,'pl-data'!$A600)-SUMIFS(postings!$W:$W,postings!$C:$C,'pl-data'!AC$2,postings!$D:$D,'pl-data'!AC$3,postings!$M:$M,'pl-data'!$A600)</f>
        <v>0</v>
      </c>
      <c r="AD600" s="53">
        <f>+SUMIFS(postings!$T:$T,postings!$C:$C,'pl-data'!AD$2,postings!$D:$D,'pl-data'!AD$3,postings!$I:$I,'pl-data'!$A600)-SUMIFS(postings!$W:$W,postings!$C:$C,'pl-data'!AD$2,postings!$D:$D,'pl-data'!AD$3,postings!$M:$M,'pl-data'!$A600)</f>
        <v>0</v>
      </c>
      <c r="AE600" s="53">
        <f>+SUMIFS(postings!$T:$T,postings!$C:$C,'pl-data'!AE$2,postings!$D:$D,'pl-data'!AE$3,postings!$I:$I,'pl-data'!$A600)-SUMIFS(postings!$W:$W,postings!$C:$C,'pl-data'!AE$2,postings!$D:$D,'pl-data'!AE$3,postings!$M:$M,'pl-data'!$A600)</f>
        <v>0</v>
      </c>
      <c r="AF600" s="53">
        <f>+SUMIFS(postings!$T:$T,postings!$C:$C,'pl-data'!AF$2,postings!$D:$D,'pl-data'!AF$3,postings!$I:$I,'pl-data'!$A600)-SUMIFS(postings!$W:$W,postings!$C:$C,'pl-data'!AF$2,postings!$D:$D,'pl-data'!AF$3,postings!$M:$M,'pl-data'!$A600)</f>
        <v>0</v>
      </c>
      <c r="AG600" s="53">
        <f>+SUMIFS(postings!$T:$T,postings!$C:$C,'pl-data'!AG$2,postings!$D:$D,'pl-data'!AG$3,postings!$I:$I,'pl-data'!$A600)-SUMIFS(postings!$W:$W,postings!$C:$C,'pl-data'!AG$2,postings!$D:$D,'pl-data'!AG$3,postings!$M:$M,'pl-data'!$A600)</f>
        <v>0</v>
      </c>
      <c r="AH600" s="53">
        <f>+SUMIFS(postings!$T:$T,postings!$C:$C,'pl-data'!AH$2,postings!$D:$D,'pl-data'!AH$3,postings!$I:$I,'pl-data'!$A600)-SUMIFS(postings!$W:$W,postings!$C:$C,'pl-data'!AH$2,postings!$D:$D,'pl-data'!AH$3,postings!$M:$M,'pl-data'!$A600)</f>
        <v>0</v>
      </c>
      <c r="AI600" s="53">
        <f>+SUMIFS(postings!$T:$T,postings!$C:$C,'pl-data'!AI$2,postings!$D:$D,'pl-data'!AI$3,postings!$I:$I,'pl-data'!$A600)-SUMIFS(postings!$W:$W,postings!$C:$C,'pl-data'!AI$2,postings!$D:$D,'pl-data'!AI$3,postings!$M:$M,'pl-data'!$A600)</f>
        <v>0</v>
      </c>
      <c r="AJ600" s="53">
        <f>+SUM(X600:INDEX(X600:AI600,1,Settings!$C$4))</f>
        <v>0</v>
      </c>
      <c r="AK600" s="53">
        <f t="shared" si="313"/>
        <v>0</v>
      </c>
      <c r="AL600" s="53"/>
      <c r="AM600" s="53">
        <f t="shared" si="285"/>
        <v>0</v>
      </c>
      <c r="AN600" s="53">
        <f t="shared" si="286"/>
        <v>0</v>
      </c>
      <c r="AO600" s="53">
        <f t="shared" si="287"/>
        <v>0</v>
      </c>
      <c r="AP600" s="53">
        <f t="shared" si="288"/>
        <v>0</v>
      </c>
      <c r="AQ600" s="53">
        <f t="shared" si="289"/>
        <v>0</v>
      </c>
      <c r="AR600" s="53">
        <f t="shared" si="290"/>
        <v>0</v>
      </c>
      <c r="AS600" s="53">
        <f t="shared" si="291"/>
        <v>0</v>
      </c>
      <c r="AT600" s="53">
        <f t="shared" si="292"/>
        <v>0</v>
      </c>
      <c r="AU600" s="53">
        <f t="shared" si="293"/>
        <v>0</v>
      </c>
      <c r="AV600" s="53">
        <f t="shared" si="294"/>
        <v>0</v>
      </c>
      <c r="AW600" s="53">
        <f t="shared" si="295"/>
        <v>0</v>
      </c>
      <c r="AX600" s="53">
        <f t="shared" si="296"/>
        <v>0</v>
      </c>
      <c r="AY600" s="53">
        <f>+SUM(AM600:INDEX(AM600:AX600,1,Settings!$C$4))</f>
        <v>0</v>
      </c>
      <c r="AZ600" s="53">
        <f t="shared" si="314"/>
        <v>0</v>
      </c>
      <c r="BA600" s="53"/>
      <c r="BB600" s="53">
        <f t="shared" si="297"/>
        <v>0</v>
      </c>
      <c r="BC600" s="53">
        <f t="shared" si="298"/>
        <v>0</v>
      </c>
      <c r="BD600" s="53">
        <f t="shared" si="299"/>
        <v>0</v>
      </c>
      <c r="BE600" s="53">
        <f t="shared" si="300"/>
        <v>0</v>
      </c>
      <c r="BF600" s="53">
        <f t="shared" si="301"/>
        <v>0</v>
      </c>
      <c r="BG600" s="53">
        <f t="shared" si="302"/>
        <v>0</v>
      </c>
      <c r="BH600" s="53">
        <f t="shared" si="303"/>
        <v>0</v>
      </c>
      <c r="BI600" s="53">
        <f t="shared" si="304"/>
        <v>0</v>
      </c>
      <c r="BJ600" s="53">
        <f t="shared" si="305"/>
        <v>0</v>
      </c>
      <c r="BK600" s="53">
        <f t="shared" si="306"/>
        <v>0</v>
      </c>
      <c r="BL600" s="53">
        <f t="shared" si="307"/>
        <v>0</v>
      </c>
      <c r="BM600" s="53">
        <f t="shared" si="308"/>
        <v>0</v>
      </c>
      <c r="BN600" s="53">
        <f t="shared" si="311"/>
        <v>0</v>
      </c>
      <c r="BO600" s="53"/>
      <c r="BP600" s="53">
        <f t="shared" si="309"/>
        <v>0</v>
      </c>
      <c r="BQ600" s="53"/>
      <c r="BR600" s="53">
        <f t="shared" si="310"/>
        <v>0</v>
      </c>
    </row>
    <row r="601" spans="1:70" x14ac:dyDescent="0.2">
      <c r="A601" s="6">
        <v>8735</v>
      </c>
      <c r="B601" s="6" t="str">
        <f>+VLOOKUP(A601,masterfile!B:C,2,FALSE)</f>
        <v>Gewährte Skonti 16 % USt</v>
      </c>
      <c r="D601" s="53">
        <f>+SUMIF('[1]2017'!$A:$A,$A601,'[1]2017'!$C:$C)-SUMIF('[1]2017'!$E:$E,$A601,'[1]2017'!$G:$G)</f>
        <v>0</v>
      </c>
      <c r="E601" s="53">
        <f>+SUMIF('[1]2018'!$A:$A,$A601,'[1]2018'!$C:$C)-SUMIF('[1]2018'!$E:$E,$A601,'[1]2018'!$G:$G)</f>
        <v>0</v>
      </c>
      <c r="F601" s="53">
        <f>+SUMIF('[1]2019'!$A:$A,$A601,'[1]2019'!$C:$C)-SUMIF('[1]2019'!$E:$E,$A601,'[1]2019'!$G:$G)</f>
        <v>0</v>
      </c>
      <c r="G601" s="53">
        <f>+SUMIF('[1]2020'!$A:$A,$A601,'[1]2020'!$C:$C)-SUMIF('[1]2020'!$E:$E,$A601,'[1]2020'!$G:$G)</f>
        <v>0</v>
      </c>
      <c r="H601" s="53"/>
      <c r="I601" s="53">
        <f>+(+SUMIF('[1]2021'!$A:$A,$A601,'[1]2021'!$C:$C)-SUMIF('[1]2021'!$E:$E,$A601,'[1]2021'!$G:$G))/12</f>
        <v>0</v>
      </c>
      <c r="J601" s="53">
        <f>+(+SUMIF('[1]2021'!$A:$A,$A601,'[1]2021'!$C:$C)-SUMIF('[1]2021'!$E:$E,$A601,'[1]2021'!$G:$G))/12</f>
        <v>0</v>
      </c>
      <c r="K601" s="53">
        <f>+(+SUMIF('[1]2021'!$A:$A,$A601,'[1]2021'!$C:$C)-SUMIF('[1]2021'!$E:$E,$A601,'[1]2021'!$G:$G))/12</f>
        <v>0</v>
      </c>
      <c r="L601" s="53">
        <f>+(+SUMIF('[1]2021'!$A:$A,$A601,'[1]2021'!$C:$C)-SUMIF('[1]2021'!$E:$E,$A601,'[1]2021'!$G:$G))/12</f>
        <v>0</v>
      </c>
      <c r="M601" s="53">
        <f>+(+SUMIF('[1]2021'!$A:$A,$A601,'[1]2021'!$C:$C)-SUMIF('[1]2021'!$E:$E,$A601,'[1]2021'!$G:$G))/12</f>
        <v>0</v>
      </c>
      <c r="N601" s="53">
        <f>+(+SUMIF('[1]2021'!$A:$A,$A601,'[1]2021'!$C:$C)-SUMIF('[1]2021'!$E:$E,$A601,'[1]2021'!$G:$G))/12</f>
        <v>0</v>
      </c>
      <c r="O601" s="53">
        <f>+(+SUMIF('[1]2021'!$A:$A,$A601,'[1]2021'!$C:$C)-SUMIF('[1]2021'!$E:$E,$A601,'[1]2021'!$G:$G))/12</f>
        <v>0</v>
      </c>
      <c r="P601" s="53">
        <f>+(+SUMIF('[1]2021'!$A:$A,$A601,'[1]2021'!$C:$C)-SUMIF('[1]2021'!$E:$E,$A601,'[1]2021'!$G:$G))/12</f>
        <v>0</v>
      </c>
      <c r="Q601" s="53">
        <f>+(+SUMIF('[1]2021'!$A:$A,$A601,'[1]2021'!$C:$C)-SUMIF('[1]2021'!$E:$E,$A601,'[1]2021'!$G:$G))/12</f>
        <v>0</v>
      </c>
      <c r="R601" s="53">
        <f>+(+SUMIF('[1]2021'!$A:$A,$A601,'[1]2021'!$C:$C)-SUMIF('[1]2021'!$E:$E,$A601,'[1]2021'!$G:$G))/12</f>
        <v>0</v>
      </c>
      <c r="S601" s="53">
        <f>+(+SUMIF('[1]2021'!$A:$A,$A601,'[1]2021'!$C:$C)-SUMIF('[1]2021'!$E:$E,$A601,'[1]2021'!$G:$G))/12</f>
        <v>0</v>
      </c>
      <c r="T601" s="53">
        <f>+(+SUMIF('[1]2021'!$A:$A,$A601,'[1]2021'!$C:$C)-SUMIF('[1]2021'!$E:$E,$A601,'[1]2021'!$G:$G))/12</f>
        <v>0</v>
      </c>
      <c r="U601" s="53">
        <f>+SUM(I601:INDEX(I601:T601,1,Settings!$C$4))</f>
        <v>0</v>
      </c>
      <c r="V601" s="53">
        <f t="shared" si="312"/>
        <v>0</v>
      </c>
      <c r="W601" s="53"/>
      <c r="X601" s="53">
        <f>+SUMIFS(postings!$T:$T,postings!$C:$C,'pl-data'!X$2,postings!$D:$D,'pl-data'!X$3,postings!$I:$I,'pl-data'!$A601)-SUMIFS(postings!$W:$W,postings!$C:$C,'pl-data'!X$2,postings!$D:$D,'pl-data'!X$3,postings!$M:$M,'pl-data'!$A601)</f>
        <v>0</v>
      </c>
      <c r="Y601" s="53">
        <f>+SUMIFS(postings!$T:$T,postings!$C:$C,'pl-data'!Y$2,postings!$D:$D,'pl-data'!Y$3,postings!$I:$I,'pl-data'!$A601)-SUMIFS(postings!$W:$W,postings!$C:$C,'pl-data'!Y$2,postings!$D:$D,'pl-data'!Y$3,postings!$M:$M,'pl-data'!$A601)</f>
        <v>0</v>
      </c>
      <c r="Z601" s="53">
        <f>+SUMIFS(postings!$T:$T,postings!$C:$C,'pl-data'!Z$2,postings!$D:$D,'pl-data'!Z$3,postings!$I:$I,'pl-data'!$A601)-SUMIFS(postings!$W:$W,postings!$C:$C,'pl-data'!Z$2,postings!$D:$D,'pl-data'!Z$3,postings!$M:$M,'pl-data'!$A601)</f>
        <v>0</v>
      </c>
      <c r="AA601" s="53">
        <f>+SUMIFS(postings!$T:$T,postings!$C:$C,'pl-data'!AA$2,postings!$D:$D,'pl-data'!AA$3,postings!$I:$I,'pl-data'!$A601)-SUMIFS(postings!$W:$W,postings!$C:$C,'pl-data'!AA$2,postings!$D:$D,'pl-data'!AA$3,postings!$M:$M,'pl-data'!$A601)</f>
        <v>0</v>
      </c>
      <c r="AB601" s="53">
        <f>+SUMIFS(postings!$T:$T,postings!$C:$C,'pl-data'!AB$2,postings!$D:$D,'pl-data'!AB$3,postings!$I:$I,'pl-data'!$A601)-SUMIFS(postings!$W:$W,postings!$C:$C,'pl-data'!AB$2,postings!$D:$D,'pl-data'!AB$3,postings!$M:$M,'pl-data'!$A601)</f>
        <v>0</v>
      </c>
      <c r="AC601" s="53">
        <f>+SUMIFS(postings!$T:$T,postings!$C:$C,'pl-data'!AC$2,postings!$D:$D,'pl-data'!AC$3,postings!$I:$I,'pl-data'!$A601)-SUMIFS(postings!$W:$W,postings!$C:$C,'pl-data'!AC$2,postings!$D:$D,'pl-data'!AC$3,postings!$M:$M,'pl-data'!$A601)</f>
        <v>0</v>
      </c>
      <c r="AD601" s="53">
        <f>+SUMIFS(postings!$T:$T,postings!$C:$C,'pl-data'!AD$2,postings!$D:$D,'pl-data'!AD$3,postings!$I:$I,'pl-data'!$A601)-SUMIFS(postings!$W:$W,postings!$C:$C,'pl-data'!AD$2,postings!$D:$D,'pl-data'!AD$3,postings!$M:$M,'pl-data'!$A601)</f>
        <v>0</v>
      </c>
      <c r="AE601" s="53">
        <f>+SUMIFS(postings!$T:$T,postings!$C:$C,'pl-data'!AE$2,postings!$D:$D,'pl-data'!AE$3,postings!$I:$I,'pl-data'!$A601)-SUMIFS(postings!$W:$W,postings!$C:$C,'pl-data'!AE$2,postings!$D:$D,'pl-data'!AE$3,postings!$M:$M,'pl-data'!$A601)</f>
        <v>0</v>
      </c>
      <c r="AF601" s="53">
        <f>+SUMIFS(postings!$T:$T,postings!$C:$C,'pl-data'!AF$2,postings!$D:$D,'pl-data'!AF$3,postings!$I:$I,'pl-data'!$A601)-SUMIFS(postings!$W:$W,postings!$C:$C,'pl-data'!AF$2,postings!$D:$D,'pl-data'!AF$3,postings!$M:$M,'pl-data'!$A601)</f>
        <v>0</v>
      </c>
      <c r="AG601" s="53">
        <f>+SUMIFS(postings!$T:$T,postings!$C:$C,'pl-data'!AG$2,postings!$D:$D,'pl-data'!AG$3,postings!$I:$I,'pl-data'!$A601)-SUMIFS(postings!$W:$W,postings!$C:$C,'pl-data'!AG$2,postings!$D:$D,'pl-data'!AG$3,postings!$M:$M,'pl-data'!$A601)</f>
        <v>0</v>
      </c>
      <c r="AH601" s="53">
        <f>+SUMIFS(postings!$T:$T,postings!$C:$C,'pl-data'!AH$2,postings!$D:$D,'pl-data'!AH$3,postings!$I:$I,'pl-data'!$A601)-SUMIFS(postings!$W:$W,postings!$C:$C,'pl-data'!AH$2,postings!$D:$D,'pl-data'!AH$3,postings!$M:$M,'pl-data'!$A601)</f>
        <v>0</v>
      </c>
      <c r="AI601" s="53">
        <f>+SUMIFS(postings!$T:$T,postings!$C:$C,'pl-data'!AI$2,postings!$D:$D,'pl-data'!AI$3,postings!$I:$I,'pl-data'!$A601)-SUMIFS(postings!$W:$W,postings!$C:$C,'pl-data'!AI$2,postings!$D:$D,'pl-data'!AI$3,postings!$M:$M,'pl-data'!$A601)</f>
        <v>0</v>
      </c>
      <c r="AJ601" s="53">
        <f>+SUM(X601:INDEX(X601:AI601,1,Settings!$C$4))</f>
        <v>0</v>
      </c>
      <c r="AK601" s="53">
        <f t="shared" si="313"/>
        <v>0</v>
      </c>
      <c r="AL601" s="53"/>
      <c r="AM601" s="53">
        <f t="shared" si="285"/>
        <v>0</v>
      </c>
      <c r="AN601" s="53">
        <f t="shared" si="286"/>
        <v>0</v>
      </c>
      <c r="AO601" s="53">
        <f t="shared" si="287"/>
        <v>0</v>
      </c>
      <c r="AP601" s="53">
        <f t="shared" si="288"/>
        <v>0</v>
      </c>
      <c r="AQ601" s="53">
        <f t="shared" si="289"/>
        <v>0</v>
      </c>
      <c r="AR601" s="53">
        <f t="shared" si="290"/>
        <v>0</v>
      </c>
      <c r="AS601" s="53">
        <f t="shared" si="291"/>
        <v>0</v>
      </c>
      <c r="AT601" s="53">
        <f t="shared" si="292"/>
        <v>0</v>
      </c>
      <c r="AU601" s="53">
        <f t="shared" si="293"/>
        <v>0</v>
      </c>
      <c r="AV601" s="53">
        <f t="shared" si="294"/>
        <v>0</v>
      </c>
      <c r="AW601" s="53">
        <f t="shared" si="295"/>
        <v>0</v>
      </c>
      <c r="AX601" s="53">
        <f t="shared" si="296"/>
        <v>0</v>
      </c>
      <c r="AY601" s="53">
        <f>+SUM(AM601:INDEX(AM601:AX601,1,Settings!$C$4))</f>
        <v>0</v>
      </c>
      <c r="AZ601" s="53">
        <f t="shared" si="314"/>
        <v>0</v>
      </c>
      <c r="BA601" s="53"/>
      <c r="BB601" s="53">
        <f t="shared" si="297"/>
        <v>0</v>
      </c>
      <c r="BC601" s="53">
        <f t="shared" si="298"/>
        <v>0</v>
      </c>
      <c r="BD601" s="53">
        <f t="shared" si="299"/>
        <v>0</v>
      </c>
      <c r="BE601" s="53">
        <f t="shared" si="300"/>
        <v>0</v>
      </c>
      <c r="BF601" s="53">
        <f t="shared" si="301"/>
        <v>0</v>
      </c>
      <c r="BG601" s="53">
        <f t="shared" si="302"/>
        <v>0</v>
      </c>
      <c r="BH601" s="53">
        <f t="shared" si="303"/>
        <v>0</v>
      </c>
      <c r="BI601" s="53">
        <f t="shared" si="304"/>
        <v>0</v>
      </c>
      <c r="BJ601" s="53">
        <f t="shared" si="305"/>
        <v>0</v>
      </c>
      <c r="BK601" s="53">
        <f t="shared" si="306"/>
        <v>0</v>
      </c>
      <c r="BL601" s="53">
        <f t="shared" si="307"/>
        <v>0</v>
      </c>
      <c r="BM601" s="53">
        <f t="shared" si="308"/>
        <v>0</v>
      </c>
      <c r="BN601" s="53">
        <f t="shared" si="311"/>
        <v>0</v>
      </c>
      <c r="BO601" s="53"/>
      <c r="BP601" s="53">
        <f t="shared" si="309"/>
        <v>0</v>
      </c>
      <c r="BQ601" s="53"/>
      <c r="BR601" s="53">
        <f t="shared" si="310"/>
        <v>0</v>
      </c>
    </row>
    <row r="602" spans="1:70" x14ac:dyDescent="0.2">
      <c r="A602" s="6">
        <v>8736</v>
      </c>
      <c r="B602" s="6" t="str">
        <f>+VLOOKUP(A602,masterfile!B:C,2,FALSE)</f>
        <v>Gewährte Skonti 19 % USt</v>
      </c>
      <c r="D602" s="53">
        <f>+SUMIF('[1]2017'!$A:$A,$A602,'[1]2017'!$C:$C)-SUMIF('[1]2017'!$E:$E,$A602,'[1]2017'!$G:$G)</f>
        <v>0</v>
      </c>
      <c r="E602" s="53">
        <f>+SUMIF('[1]2018'!$A:$A,$A602,'[1]2018'!$C:$C)-SUMIF('[1]2018'!$E:$E,$A602,'[1]2018'!$G:$G)</f>
        <v>0</v>
      </c>
      <c r="F602" s="53">
        <f>+SUMIF('[1]2019'!$A:$A,$A602,'[1]2019'!$C:$C)-SUMIF('[1]2019'!$E:$E,$A602,'[1]2019'!$G:$G)</f>
        <v>0</v>
      </c>
      <c r="G602" s="53">
        <f>+SUMIF('[1]2020'!$A:$A,$A602,'[1]2020'!$C:$C)-SUMIF('[1]2020'!$E:$E,$A602,'[1]2020'!$G:$G)</f>
        <v>0</v>
      </c>
      <c r="H602" s="53"/>
      <c r="I602" s="53">
        <f>+(+SUMIF('[1]2021'!$A:$A,$A602,'[1]2021'!$C:$C)-SUMIF('[1]2021'!$E:$E,$A602,'[1]2021'!$G:$G))/12</f>
        <v>0</v>
      </c>
      <c r="J602" s="53">
        <f>+(+SUMIF('[1]2021'!$A:$A,$A602,'[1]2021'!$C:$C)-SUMIF('[1]2021'!$E:$E,$A602,'[1]2021'!$G:$G))/12</f>
        <v>0</v>
      </c>
      <c r="K602" s="53">
        <f>+(+SUMIF('[1]2021'!$A:$A,$A602,'[1]2021'!$C:$C)-SUMIF('[1]2021'!$E:$E,$A602,'[1]2021'!$G:$G))/12</f>
        <v>0</v>
      </c>
      <c r="L602" s="53">
        <f>+(+SUMIF('[1]2021'!$A:$A,$A602,'[1]2021'!$C:$C)-SUMIF('[1]2021'!$E:$E,$A602,'[1]2021'!$G:$G))/12</f>
        <v>0</v>
      </c>
      <c r="M602" s="53">
        <f>+(+SUMIF('[1]2021'!$A:$A,$A602,'[1]2021'!$C:$C)-SUMIF('[1]2021'!$E:$E,$A602,'[1]2021'!$G:$G))/12</f>
        <v>0</v>
      </c>
      <c r="N602" s="53">
        <f>+(+SUMIF('[1]2021'!$A:$A,$A602,'[1]2021'!$C:$C)-SUMIF('[1]2021'!$E:$E,$A602,'[1]2021'!$G:$G))/12</f>
        <v>0</v>
      </c>
      <c r="O602" s="53">
        <f>+(+SUMIF('[1]2021'!$A:$A,$A602,'[1]2021'!$C:$C)-SUMIF('[1]2021'!$E:$E,$A602,'[1]2021'!$G:$G))/12</f>
        <v>0</v>
      </c>
      <c r="P602" s="53">
        <f>+(+SUMIF('[1]2021'!$A:$A,$A602,'[1]2021'!$C:$C)-SUMIF('[1]2021'!$E:$E,$A602,'[1]2021'!$G:$G))/12</f>
        <v>0</v>
      </c>
      <c r="Q602" s="53">
        <f>+(+SUMIF('[1]2021'!$A:$A,$A602,'[1]2021'!$C:$C)-SUMIF('[1]2021'!$E:$E,$A602,'[1]2021'!$G:$G))/12</f>
        <v>0</v>
      </c>
      <c r="R602" s="53">
        <f>+(+SUMIF('[1]2021'!$A:$A,$A602,'[1]2021'!$C:$C)-SUMIF('[1]2021'!$E:$E,$A602,'[1]2021'!$G:$G))/12</f>
        <v>0</v>
      </c>
      <c r="S602" s="53">
        <f>+(+SUMIF('[1]2021'!$A:$A,$A602,'[1]2021'!$C:$C)-SUMIF('[1]2021'!$E:$E,$A602,'[1]2021'!$G:$G))/12</f>
        <v>0</v>
      </c>
      <c r="T602" s="53">
        <f>+(+SUMIF('[1]2021'!$A:$A,$A602,'[1]2021'!$C:$C)-SUMIF('[1]2021'!$E:$E,$A602,'[1]2021'!$G:$G))/12</f>
        <v>0</v>
      </c>
      <c r="U602" s="53">
        <f>+SUM(I602:INDEX(I602:T602,1,Settings!$C$4))</f>
        <v>0</v>
      </c>
      <c r="V602" s="53">
        <f t="shared" si="312"/>
        <v>0</v>
      </c>
      <c r="W602" s="53"/>
      <c r="X602" s="53">
        <f>+SUMIFS(postings!$T:$T,postings!$C:$C,'pl-data'!X$2,postings!$D:$D,'pl-data'!X$3,postings!$I:$I,'pl-data'!$A602)-SUMIFS(postings!$W:$W,postings!$C:$C,'pl-data'!X$2,postings!$D:$D,'pl-data'!X$3,postings!$M:$M,'pl-data'!$A602)</f>
        <v>0</v>
      </c>
      <c r="Y602" s="53">
        <f>+SUMIFS(postings!$T:$T,postings!$C:$C,'pl-data'!Y$2,postings!$D:$D,'pl-data'!Y$3,postings!$I:$I,'pl-data'!$A602)-SUMIFS(postings!$W:$W,postings!$C:$C,'pl-data'!Y$2,postings!$D:$D,'pl-data'!Y$3,postings!$M:$M,'pl-data'!$A602)</f>
        <v>0</v>
      </c>
      <c r="Z602" s="53">
        <f>+SUMIFS(postings!$T:$T,postings!$C:$C,'pl-data'!Z$2,postings!$D:$D,'pl-data'!Z$3,postings!$I:$I,'pl-data'!$A602)-SUMIFS(postings!$W:$W,postings!$C:$C,'pl-data'!Z$2,postings!$D:$D,'pl-data'!Z$3,postings!$M:$M,'pl-data'!$A602)</f>
        <v>0</v>
      </c>
      <c r="AA602" s="53">
        <f>+SUMIFS(postings!$T:$T,postings!$C:$C,'pl-data'!AA$2,postings!$D:$D,'pl-data'!AA$3,postings!$I:$I,'pl-data'!$A602)-SUMIFS(postings!$W:$W,postings!$C:$C,'pl-data'!AA$2,postings!$D:$D,'pl-data'!AA$3,postings!$M:$M,'pl-data'!$A602)</f>
        <v>0</v>
      </c>
      <c r="AB602" s="53">
        <f>+SUMIFS(postings!$T:$T,postings!$C:$C,'pl-data'!AB$2,postings!$D:$D,'pl-data'!AB$3,postings!$I:$I,'pl-data'!$A602)-SUMIFS(postings!$W:$W,postings!$C:$C,'pl-data'!AB$2,postings!$D:$D,'pl-data'!AB$3,postings!$M:$M,'pl-data'!$A602)</f>
        <v>0</v>
      </c>
      <c r="AC602" s="53">
        <f>+SUMIFS(postings!$T:$T,postings!$C:$C,'pl-data'!AC$2,postings!$D:$D,'pl-data'!AC$3,postings!$I:$I,'pl-data'!$A602)-SUMIFS(postings!$W:$W,postings!$C:$C,'pl-data'!AC$2,postings!$D:$D,'pl-data'!AC$3,postings!$M:$M,'pl-data'!$A602)</f>
        <v>0</v>
      </c>
      <c r="AD602" s="53">
        <f>+SUMIFS(postings!$T:$T,postings!$C:$C,'pl-data'!AD$2,postings!$D:$D,'pl-data'!AD$3,postings!$I:$I,'pl-data'!$A602)-SUMIFS(postings!$W:$W,postings!$C:$C,'pl-data'!AD$2,postings!$D:$D,'pl-data'!AD$3,postings!$M:$M,'pl-data'!$A602)</f>
        <v>0</v>
      </c>
      <c r="AE602" s="53">
        <f>+SUMIFS(postings!$T:$T,postings!$C:$C,'pl-data'!AE$2,postings!$D:$D,'pl-data'!AE$3,postings!$I:$I,'pl-data'!$A602)-SUMIFS(postings!$W:$W,postings!$C:$C,'pl-data'!AE$2,postings!$D:$D,'pl-data'!AE$3,postings!$M:$M,'pl-data'!$A602)</f>
        <v>0</v>
      </c>
      <c r="AF602" s="53">
        <f>+SUMIFS(postings!$T:$T,postings!$C:$C,'pl-data'!AF$2,postings!$D:$D,'pl-data'!AF$3,postings!$I:$I,'pl-data'!$A602)-SUMIFS(postings!$W:$W,postings!$C:$C,'pl-data'!AF$2,postings!$D:$D,'pl-data'!AF$3,postings!$M:$M,'pl-data'!$A602)</f>
        <v>0</v>
      </c>
      <c r="AG602" s="53">
        <f>+SUMIFS(postings!$T:$T,postings!$C:$C,'pl-data'!AG$2,postings!$D:$D,'pl-data'!AG$3,postings!$I:$I,'pl-data'!$A602)-SUMIFS(postings!$W:$W,postings!$C:$C,'pl-data'!AG$2,postings!$D:$D,'pl-data'!AG$3,postings!$M:$M,'pl-data'!$A602)</f>
        <v>0</v>
      </c>
      <c r="AH602" s="53">
        <f>+SUMIFS(postings!$T:$T,postings!$C:$C,'pl-data'!AH$2,postings!$D:$D,'pl-data'!AH$3,postings!$I:$I,'pl-data'!$A602)-SUMIFS(postings!$W:$W,postings!$C:$C,'pl-data'!AH$2,postings!$D:$D,'pl-data'!AH$3,postings!$M:$M,'pl-data'!$A602)</f>
        <v>0</v>
      </c>
      <c r="AI602" s="53">
        <f>+SUMIFS(postings!$T:$T,postings!$C:$C,'pl-data'!AI$2,postings!$D:$D,'pl-data'!AI$3,postings!$I:$I,'pl-data'!$A602)-SUMIFS(postings!$W:$W,postings!$C:$C,'pl-data'!AI$2,postings!$D:$D,'pl-data'!AI$3,postings!$M:$M,'pl-data'!$A602)</f>
        <v>0</v>
      </c>
      <c r="AJ602" s="53">
        <f>+SUM(X602:INDEX(X602:AI602,1,Settings!$C$4))</f>
        <v>0</v>
      </c>
      <c r="AK602" s="53">
        <f t="shared" si="313"/>
        <v>0</v>
      </c>
      <c r="AL602" s="53"/>
      <c r="AM602" s="53">
        <f t="shared" si="285"/>
        <v>0</v>
      </c>
      <c r="AN602" s="53">
        <f t="shared" si="286"/>
        <v>0</v>
      </c>
      <c r="AO602" s="53">
        <f t="shared" si="287"/>
        <v>0</v>
      </c>
      <c r="AP602" s="53">
        <f t="shared" si="288"/>
        <v>0</v>
      </c>
      <c r="AQ602" s="53">
        <f t="shared" si="289"/>
        <v>0</v>
      </c>
      <c r="AR602" s="53">
        <f t="shared" si="290"/>
        <v>0</v>
      </c>
      <c r="AS602" s="53">
        <f t="shared" si="291"/>
        <v>0</v>
      </c>
      <c r="AT602" s="53">
        <f t="shared" si="292"/>
        <v>0</v>
      </c>
      <c r="AU602" s="53">
        <f t="shared" si="293"/>
        <v>0</v>
      </c>
      <c r="AV602" s="53">
        <f t="shared" si="294"/>
        <v>0</v>
      </c>
      <c r="AW602" s="53">
        <f t="shared" si="295"/>
        <v>0</v>
      </c>
      <c r="AX602" s="53">
        <f t="shared" si="296"/>
        <v>0</v>
      </c>
      <c r="AY602" s="53">
        <f>+SUM(AM602:INDEX(AM602:AX602,1,Settings!$C$4))</f>
        <v>0</v>
      </c>
      <c r="AZ602" s="53">
        <f t="shared" si="314"/>
        <v>0</v>
      </c>
      <c r="BA602" s="53"/>
      <c r="BB602" s="53">
        <f t="shared" si="297"/>
        <v>0</v>
      </c>
      <c r="BC602" s="53">
        <f t="shared" si="298"/>
        <v>0</v>
      </c>
      <c r="BD602" s="53">
        <f t="shared" si="299"/>
        <v>0</v>
      </c>
      <c r="BE602" s="53">
        <f t="shared" si="300"/>
        <v>0</v>
      </c>
      <c r="BF602" s="53">
        <f t="shared" si="301"/>
        <v>0</v>
      </c>
      <c r="BG602" s="53">
        <f t="shared" si="302"/>
        <v>0</v>
      </c>
      <c r="BH602" s="53">
        <f t="shared" si="303"/>
        <v>0</v>
      </c>
      <c r="BI602" s="53">
        <f t="shared" si="304"/>
        <v>0</v>
      </c>
      <c r="BJ602" s="53">
        <f t="shared" si="305"/>
        <v>0</v>
      </c>
      <c r="BK602" s="53">
        <f t="shared" si="306"/>
        <v>0</v>
      </c>
      <c r="BL602" s="53">
        <f t="shared" si="307"/>
        <v>0</v>
      </c>
      <c r="BM602" s="53">
        <f t="shared" si="308"/>
        <v>0</v>
      </c>
      <c r="BN602" s="53">
        <f t="shared" si="311"/>
        <v>0</v>
      </c>
      <c r="BO602" s="53"/>
      <c r="BP602" s="53">
        <f t="shared" si="309"/>
        <v>0</v>
      </c>
      <c r="BQ602" s="53"/>
      <c r="BR602" s="53">
        <f t="shared" si="310"/>
        <v>0</v>
      </c>
    </row>
    <row r="603" spans="1:70" x14ac:dyDescent="0.2">
      <c r="A603" s="6">
        <v>8738</v>
      </c>
      <c r="B603" s="6" t="str">
        <f>+VLOOKUP(A603,masterfile!B:C,2,FALSE)</f>
        <v>Gew.Skonti Leistg.§ 13b (2) Nr.10 UStG</v>
      </c>
      <c r="D603" s="53">
        <f>+SUMIF('[1]2017'!$A:$A,$A603,'[1]2017'!$C:$C)-SUMIF('[1]2017'!$E:$E,$A603,'[1]2017'!$G:$G)</f>
        <v>0</v>
      </c>
      <c r="E603" s="53">
        <f>+SUMIF('[1]2018'!$A:$A,$A603,'[1]2018'!$C:$C)-SUMIF('[1]2018'!$E:$E,$A603,'[1]2018'!$G:$G)</f>
        <v>0</v>
      </c>
      <c r="F603" s="53">
        <f>+SUMIF('[1]2019'!$A:$A,$A603,'[1]2019'!$C:$C)-SUMIF('[1]2019'!$E:$E,$A603,'[1]2019'!$G:$G)</f>
        <v>0</v>
      </c>
      <c r="G603" s="53">
        <f>+SUMIF('[1]2020'!$A:$A,$A603,'[1]2020'!$C:$C)-SUMIF('[1]2020'!$E:$E,$A603,'[1]2020'!$G:$G)</f>
        <v>0</v>
      </c>
      <c r="H603" s="53"/>
      <c r="I603" s="53">
        <f>+(+SUMIF('[1]2021'!$A:$A,$A603,'[1]2021'!$C:$C)-SUMIF('[1]2021'!$E:$E,$A603,'[1]2021'!$G:$G))/12</f>
        <v>0</v>
      </c>
      <c r="J603" s="53">
        <f>+(+SUMIF('[1]2021'!$A:$A,$A603,'[1]2021'!$C:$C)-SUMIF('[1]2021'!$E:$E,$A603,'[1]2021'!$G:$G))/12</f>
        <v>0</v>
      </c>
      <c r="K603" s="53">
        <f>+(+SUMIF('[1]2021'!$A:$A,$A603,'[1]2021'!$C:$C)-SUMIF('[1]2021'!$E:$E,$A603,'[1]2021'!$G:$G))/12</f>
        <v>0</v>
      </c>
      <c r="L603" s="53">
        <f>+(+SUMIF('[1]2021'!$A:$A,$A603,'[1]2021'!$C:$C)-SUMIF('[1]2021'!$E:$E,$A603,'[1]2021'!$G:$G))/12</f>
        <v>0</v>
      </c>
      <c r="M603" s="53">
        <f>+(+SUMIF('[1]2021'!$A:$A,$A603,'[1]2021'!$C:$C)-SUMIF('[1]2021'!$E:$E,$A603,'[1]2021'!$G:$G))/12</f>
        <v>0</v>
      </c>
      <c r="N603" s="53">
        <f>+(+SUMIF('[1]2021'!$A:$A,$A603,'[1]2021'!$C:$C)-SUMIF('[1]2021'!$E:$E,$A603,'[1]2021'!$G:$G))/12</f>
        <v>0</v>
      </c>
      <c r="O603" s="53">
        <f>+(+SUMIF('[1]2021'!$A:$A,$A603,'[1]2021'!$C:$C)-SUMIF('[1]2021'!$E:$E,$A603,'[1]2021'!$G:$G))/12</f>
        <v>0</v>
      </c>
      <c r="P603" s="53">
        <f>+(+SUMIF('[1]2021'!$A:$A,$A603,'[1]2021'!$C:$C)-SUMIF('[1]2021'!$E:$E,$A603,'[1]2021'!$G:$G))/12</f>
        <v>0</v>
      </c>
      <c r="Q603" s="53">
        <f>+(+SUMIF('[1]2021'!$A:$A,$A603,'[1]2021'!$C:$C)-SUMIF('[1]2021'!$E:$E,$A603,'[1]2021'!$G:$G))/12</f>
        <v>0</v>
      </c>
      <c r="R603" s="53">
        <f>+(+SUMIF('[1]2021'!$A:$A,$A603,'[1]2021'!$C:$C)-SUMIF('[1]2021'!$E:$E,$A603,'[1]2021'!$G:$G))/12</f>
        <v>0</v>
      </c>
      <c r="S603" s="53">
        <f>+(+SUMIF('[1]2021'!$A:$A,$A603,'[1]2021'!$C:$C)-SUMIF('[1]2021'!$E:$E,$A603,'[1]2021'!$G:$G))/12</f>
        <v>0</v>
      </c>
      <c r="T603" s="53">
        <f>+(+SUMIF('[1]2021'!$A:$A,$A603,'[1]2021'!$C:$C)-SUMIF('[1]2021'!$E:$E,$A603,'[1]2021'!$G:$G))/12</f>
        <v>0</v>
      </c>
      <c r="U603" s="53">
        <f>+SUM(I603:INDEX(I603:T603,1,Settings!$C$4))</f>
        <v>0</v>
      </c>
      <c r="V603" s="53">
        <f t="shared" si="312"/>
        <v>0</v>
      </c>
      <c r="W603" s="53"/>
      <c r="X603" s="53">
        <f>+SUMIFS(postings!$T:$T,postings!$C:$C,'pl-data'!X$2,postings!$D:$D,'pl-data'!X$3,postings!$I:$I,'pl-data'!$A603)-SUMIFS(postings!$W:$W,postings!$C:$C,'pl-data'!X$2,postings!$D:$D,'pl-data'!X$3,postings!$M:$M,'pl-data'!$A603)</f>
        <v>0</v>
      </c>
      <c r="Y603" s="53">
        <f>+SUMIFS(postings!$T:$T,postings!$C:$C,'pl-data'!Y$2,postings!$D:$D,'pl-data'!Y$3,postings!$I:$I,'pl-data'!$A603)-SUMIFS(postings!$W:$W,postings!$C:$C,'pl-data'!Y$2,postings!$D:$D,'pl-data'!Y$3,postings!$M:$M,'pl-data'!$A603)</f>
        <v>0</v>
      </c>
      <c r="Z603" s="53">
        <f>+SUMIFS(postings!$T:$T,postings!$C:$C,'pl-data'!Z$2,postings!$D:$D,'pl-data'!Z$3,postings!$I:$I,'pl-data'!$A603)-SUMIFS(postings!$W:$W,postings!$C:$C,'pl-data'!Z$2,postings!$D:$D,'pl-data'!Z$3,postings!$M:$M,'pl-data'!$A603)</f>
        <v>0</v>
      </c>
      <c r="AA603" s="53">
        <f>+SUMIFS(postings!$T:$T,postings!$C:$C,'pl-data'!AA$2,postings!$D:$D,'pl-data'!AA$3,postings!$I:$I,'pl-data'!$A603)-SUMIFS(postings!$W:$W,postings!$C:$C,'pl-data'!AA$2,postings!$D:$D,'pl-data'!AA$3,postings!$M:$M,'pl-data'!$A603)</f>
        <v>0</v>
      </c>
      <c r="AB603" s="53">
        <f>+SUMIFS(postings!$T:$T,postings!$C:$C,'pl-data'!AB$2,postings!$D:$D,'pl-data'!AB$3,postings!$I:$I,'pl-data'!$A603)-SUMIFS(postings!$W:$W,postings!$C:$C,'pl-data'!AB$2,postings!$D:$D,'pl-data'!AB$3,postings!$M:$M,'pl-data'!$A603)</f>
        <v>0</v>
      </c>
      <c r="AC603" s="53">
        <f>+SUMIFS(postings!$T:$T,postings!$C:$C,'pl-data'!AC$2,postings!$D:$D,'pl-data'!AC$3,postings!$I:$I,'pl-data'!$A603)-SUMIFS(postings!$W:$W,postings!$C:$C,'pl-data'!AC$2,postings!$D:$D,'pl-data'!AC$3,postings!$M:$M,'pl-data'!$A603)</f>
        <v>0</v>
      </c>
      <c r="AD603" s="53">
        <f>+SUMIFS(postings!$T:$T,postings!$C:$C,'pl-data'!AD$2,postings!$D:$D,'pl-data'!AD$3,postings!$I:$I,'pl-data'!$A603)-SUMIFS(postings!$W:$W,postings!$C:$C,'pl-data'!AD$2,postings!$D:$D,'pl-data'!AD$3,postings!$M:$M,'pl-data'!$A603)</f>
        <v>0</v>
      </c>
      <c r="AE603" s="53">
        <f>+SUMIFS(postings!$T:$T,postings!$C:$C,'pl-data'!AE$2,postings!$D:$D,'pl-data'!AE$3,postings!$I:$I,'pl-data'!$A603)-SUMIFS(postings!$W:$W,postings!$C:$C,'pl-data'!AE$2,postings!$D:$D,'pl-data'!AE$3,postings!$M:$M,'pl-data'!$A603)</f>
        <v>0</v>
      </c>
      <c r="AF603" s="53">
        <f>+SUMIFS(postings!$T:$T,postings!$C:$C,'pl-data'!AF$2,postings!$D:$D,'pl-data'!AF$3,postings!$I:$I,'pl-data'!$A603)-SUMIFS(postings!$W:$W,postings!$C:$C,'pl-data'!AF$2,postings!$D:$D,'pl-data'!AF$3,postings!$M:$M,'pl-data'!$A603)</f>
        <v>0</v>
      </c>
      <c r="AG603" s="53">
        <f>+SUMIFS(postings!$T:$T,postings!$C:$C,'pl-data'!AG$2,postings!$D:$D,'pl-data'!AG$3,postings!$I:$I,'pl-data'!$A603)-SUMIFS(postings!$W:$W,postings!$C:$C,'pl-data'!AG$2,postings!$D:$D,'pl-data'!AG$3,postings!$M:$M,'pl-data'!$A603)</f>
        <v>0</v>
      </c>
      <c r="AH603" s="53">
        <f>+SUMIFS(postings!$T:$T,postings!$C:$C,'pl-data'!AH$2,postings!$D:$D,'pl-data'!AH$3,postings!$I:$I,'pl-data'!$A603)-SUMIFS(postings!$W:$W,postings!$C:$C,'pl-data'!AH$2,postings!$D:$D,'pl-data'!AH$3,postings!$M:$M,'pl-data'!$A603)</f>
        <v>0</v>
      </c>
      <c r="AI603" s="53">
        <f>+SUMIFS(postings!$T:$T,postings!$C:$C,'pl-data'!AI$2,postings!$D:$D,'pl-data'!AI$3,postings!$I:$I,'pl-data'!$A603)-SUMIFS(postings!$W:$W,postings!$C:$C,'pl-data'!AI$2,postings!$D:$D,'pl-data'!AI$3,postings!$M:$M,'pl-data'!$A603)</f>
        <v>0</v>
      </c>
      <c r="AJ603" s="53">
        <f>+SUM(X603:INDEX(X603:AI603,1,Settings!$C$4))</f>
        <v>0</v>
      </c>
      <c r="AK603" s="53">
        <f t="shared" si="313"/>
        <v>0</v>
      </c>
      <c r="AL603" s="53"/>
      <c r="AM603" s="53">
        <f t="shared" si="285"/>
        <v>0</v>
      </c>
      <c r="AN603" s="53">
        <f t="shared" si="286"/>
        <v>0</v>
      </c>
      <c r="AO603" s="53">
        <f t="shared" si="287"/>
        <v>0</v>
      </c>
      <c r="AP603" s="53">
        <f t="shared" si="288"/>
        <v>0</v>
      </c>
      <c r="AQ603" s="53">
        <f t="shared" si="289"/>
        <v>0</v>
      </c>
      <c r="AR603" s="53">
        <f t="shared" si="290"/>
        <v>0</v>
      </c>
      <c r="AS603" s="53">
        <f t="shared" si="291"/>
        <v>0</v>
      </c>
      <c r="AT603" s="53">
        <f t="shared" si="292"/>
        <v>0</v>
      </c>
      <c r="AU603" s="53">
        <f t="shared" si="293"/>
        <v>0</v>
      </c>
      <c r="AV603" s="53">
        <f t="shared" si="294"/>
        <v>0</v>
      </c>
      <c r="AW603" s="53">
        <f t="shared" si="295"/>
        <v>0</v>
      </c>
      <c r="AX603" s="53">
        <f t="shared" si="296"/>
        <v>0</v>
      </c>
      <c r="AY603" s="53">
        <f>+SUM(AM603:INDEX(AM603:AX603,1,Settings!$C$4))</f>
        <v>0</v>
      </c>
      <c r="AZ603" s="53">
        <f t="shared" si="314"/>
        <v>0</v>
      </c>
      <c r="BA603" s="53"/>
      <c r="BB603" s="53">
        <f t="shared" si="297"/>
        <v>0</v>
      </c>
      <c r="BC603" s="53">
        <f t="shared" si="298"/>
        <v>0</v>
      </c>
      <c r="BD603" s="53">
        <f t="shared" si="299"/>
        <v>0</v>
      </c>
      <c r="BE603" s="53">
        <f t="shared" si="300"/>
        <v>0</v>
      </c>
      <c r="BF603" s="53">
        <f t="shared" si="301"/>
        <v>0</v>
      </c>
      <c r="BG603" s="53">
        <f t="shared" si="302"/>
        <v>0</v>
      </c>
      <c r="BH603" s="53">
        <f t="shared" si="303"/>
        <v>0</v>
      </c>
      <c r="BI603" s="53">
        <f t="shared" si="304"/>
        <v>0</v>
      </c>
      <c r="BJ603" s="53">
        <f t="shared" si="305"/>
        <v>0</v>
      </c>
      <c r="BK603" s="53">
        <f t="shared" si="306"/>
        <v>0</v>
      </c>
      <c r="BL603" s="53">
        <f t="shared" si="307"/>
        <v>0</v>
      </c>
      <c r="BM603" s="53">
        <f t="shared" si="308"/>
        <v>0</v>
      </c>
      <c r="BN603" s="53">
        <f t="shared" si="311"/>
        <v>0</v>
      </c>
      <c r="BO603" s="53"/>
      <c r="BP603" s="53">
        <f t="shared" si="309"/>
        <v>0</v>
      </c>
      <c r="BQ603" s="53"/>
      <c r="BR603" s="53">
        <f t="shared" si="310"/>
        <v>0</v>
      </c>
    </row>
    <row r="604" spans="1:70" x14ac:dyDescent="0.2">
      <c r="A604" s="6">
        <v>8741</v>
      </c>
      <c r="B604" s="6" t="str">
        <f>+VLOOKUP(A604,masterfile!B:C,2,FALSE)</f>
        <v>Gewährte Skonti Leistungen § 13b UStG</v>
      </c>
      <c r="D604" s="53">
        <f>+SUMIF('[1]2017'!$A:$A,$A604,'[1]2017'!$C:$C)-SUMIF('[1]2017'!$E:$E,$A604,'[1]2017'!$G:$G)</f>
        <v>0</v>
      </c>
      <c r="E604" s="53">
        <f>+SUMIF('[1]2018'!$A:$A,$A604,'[1]2018'!$C:$C)-SUMIF('[1]2018'!$E:$E,$A604,'[1]2018'!$G:$G)</f>
        <v>0</v>
      </c>
      <c r="F604" s="53">
        <f>+SUMIF('[1]2019'!$A:$A,$A604,'[1]2019'!$C:$C)-SUMIF('[1]2019'!$E:$E,$A604,'[1]2019'!$G:$G)</f>
        <v>0</v>
      </c>
      <c r="G604" s="53">
        <f>+SUMIF('[1]2020'!$A:$A,$A604,'[1]2020'!$C:$C)-SUMIF('[1]2020'!$E:$E,$A604,'[1]2020'!$G:$G)</f>
        <v>0</v>
      </c>
      <c r="H604" s="53"/>
      <c r="I604" s="53">
        <f>+(+SUMIF('[1]2021'!$A:$A,$A604,'[1]2021'!$C:$C)-SUMIF('[1]2021'!$E:$E,$A604,'[1]2021'!$G:$G))/12</f>
        <v>0</v>
      </c>
      <c r="J604" s="53">
        <f>+(+SUMIF('[1]2021'!$A:$A,$A604,'[1]2021'!$C:$C)-SUMIF('[1]2021'!$E:$E,$A604,'[1]2021'!$G:$G))/12</f>
        <v>0</v>
      </c>
      <c r="K604" s="53">
        <f>+(+SUMIF('[1]2021'!$A:$A,$A604,'[1]2021'!$C:$C)-SUMIF('[1]2021'!$E:$E,$A604,'[1]2021'!$G:$G))/12</f>
        <v>0</v>
      </c>
      <c r="L604" s="53">
        <f>+(+SUMIF('[1]2021'!$A:$A,$A604,'[1]2021'!$C:$C)-SUMIF('[1]2021'!$E:$E,$A604,'[1]2021'!$G:$G))/12</f>
        <v>0</v>
      </c>
      <c r="M604" s="53">
        <f>+(+SUMIF('[1]2021'!$A:$A,$A604,'[1]2021'!$C:$C)-SUMIF('[1]2021'!$E:$E,$A604,'[1]2021'!$G:$G))/12</f>
        <v>0</v>
      </c>
      <c r="N604" s="53">
        <f>+(+SUMIF('[1]2021'!$A:$A,$A604,'[1]2021'!$C:$C)-SUMIF('[1]2021'!$E:$E,$A604,'[1]2021'!$G:$G))/12</f>
        <v>0</v>
      </c>
      <c r="O604" s="53">
        <f>+(+SUMIF('[1]2021'!$A:$A,$A604,'[1]2021'!$C:$C)-SUMIF('[1]2021'!$E:$E,$A604,'[1]2021'!$G:$G))/12</f>
        <v>0</v>
      </c>
      <c r="P604" s="53">
        <f>+(+SUMIF('[1]2021'!$A:$A,$A604,'[1]2021'!$C:$C)-SUMIF('[1]2021'!$E:$E,$A604,'[1]2021'!$G:$G))/12</f>
        <v>0</v>
      </c>
      <c r="Q604" s="53">
        <f>+(+SUMIF('[1]2021'!$A:$A,$A604,'[1]2021'!$C:$C)-SUMIF('[1]2021'!$E:$E,$A604,'[1]2021'!$G:$G))/12</f>
        <v>0</v>
      </c>
      <c r="R604" s="53">
        <f>+(+SUMIF('[1]2021'!$A:$A,$A604,'[1]2021'!$C:$C)-SUMIF('[1]2021'!$E:$E,$A604,'[1]2021'!$G:$G))/12</f>
        <v>0</v>
      </c>
      <c r="S604" s="53">
        <f>+(+SUMIF('[1]2021'!$A:$A,$A604,'[1]2021'!$C:$C)-SUMIF('[1]2021'!$E:$E,$A604,'[1]2021'!$G:$G))/12</f>
        <v>0</v>
      </c>
      <c r="T604" s="53">
        <f>+(+SUMIF('[1]2021'!$A:$A,$A604,'[1]2021'!$C:$C)-SUMIF('[1]2021'!$E:$E,$A604,'[1]2021'!$G:$G))/12</f>
        <v>0</v>
      </c>
      <c r="U604" s="53">
        <f>+SUM(I604:INDEX(I604:T604,1,Settings!$C$4))</f>
        <v>0</v>
      </c>
      <c r="V604" s="53">
        <f t="shared" si="312"/>
        <v>0</v>
      </c>
      <c r="W604" s="53"/>
      <c r="X604" s="53">
        <f>+SUMIFS(postings!$T:$T,postings!$C:$C,'pl-data'!X$2,postings!$D:$D,'pl-data'!X$3,postings!$I:$I,'pl-data'!$A604)-SUMIFS(postings!$W:$W,postings!$C:$C,'pl-data'!X$2,postings!$D:$D,'pl-data'!X$3,postings!$M:$M,'pl-data'!$A604)</f>
        <v>0</v>
      </c>
      <c r="Y604" s="53">
        <f>+SUMIFS(postings!$T:$T,postings!$C:$C,'pl-data'!Y$2,postings!$D:$D,'pl-data'!Y$3,postings!$I:$I,'pl-data'!$A604)-SUMIFS(postings!$W:$W,postings!$C:$C,'pl-data'!Y$2,postings!$D:$D,'pl-data'!Y$3,postings!$M:$M,'pl-data'!$A604)</f>
        <v>0</v>
      </c>
      <c r="Z604" s="53">
        <f>+SUMIFS(postings!$T:$T,postings!$C:$C,'pl-data'!Z$2,postings!$D:$D,'pl-data'!Z$3,postings!$I:$I,'pl-data'!$A604)-SUMIFS(postings!$W:$W,postings!$C:$C,'pl-data'!Z$2,postings!$D:$D,'pl-data'!Z$3,postings!$M:$M,'pl-data'!$A604)</f>
        <v>0</v>
      </c>
      <c r="AA604" s="53">
        <f>+SUMIFS(postings!$T:$T,postings!$C:$C,'pl-data'!AA$2,postings!$D:$D,'pl-data'!AA$3,postings!$I:$I,'pl-data'!$A604)-SUMIFS(postings!$W:$W,postings!$C:$C,'pl-data'!AA$2,postings!$D:$D,'pl-data'!AA$3,postings!$M:$M,'pl-data'!$A604)</f>
        <v>0</v>
      </c>
      <c r="AB604" s="53">
        <f>+SUMIFS(postings!$T:$T,postings!$C:$C,'pl-data'!AB$2,postings!$D:$D,'pl-data'!AB$3,postings!$I:$I,'pl-data'!$A604)-SUMIFS(postings!$W:$W,postings!$C:$C,'pl-data'!AB$2,postings!$D:$D,'pl-data'!AB$3,postings!$M:$M,'pl-data'!$A604)</f>
        <v>0</v>
      </c>
      <c r="AC604" s="53">
        <f>+SUMIFS(postings!$T:$T,postings!$C:$C,'pl-data'!AC$2,postings!$D:$D,'pl-data'!AC$3,postings!$I:$I,'pl-data'!$A604)-SUMIFS(postings!$W:$W,postings!$C:$C,'pl-data'!AC$2,postings!$D:$D,'pl-data'!AC$3,postings!$M:$M,'pl-data'!$A604)</f>
        <v>0</v>
      </c>
      <c r="AD604" s="53">
        <f>+SUMIFS(postings!$T:$T,postings!$C:$C,'pl-data'!AD$2,postings!$D:$D,'pl-data'!AD$3,postings!$I:$I,'pl-data'!$A604)-SUMIFS(postings!$W:$W,postings!$C:$C,'pl-data'!AD$2,postings!$D:$D,'pl-data'!AD$3,postings!$M:$M,'pl-data'!$A604)</f>
        <v>0</v>
      </c>
      <c r="AE604" s="53">
        <f>+SUMIFS(postings!$T:$T,postings!$C:$C,'pl-data'!AE$2,postings!$D:$D,'pl-data'!AE$3,postings!$I:$I,'pl-data'!$A604)-SUMIFS(postings!$W:$W,postings!$C:$C,'pl-data'!AE$2,postings!$D:$D,'pl-data'!AE$3,postings!$M:$M,'pl-data'!$A604)</f>
        <v>0</v>
      </c>
      <c r="AF604" s="53">
        <f>+SUMIFS(postings!$T:$T,postings!$C:$C,'pl-data'!AF$2,postings!$D:$D,'pl-data'!AF$3,postings!$I:$I,'pl-data'!$A604)-SUMIFS(postings!$W:$W,postings!$C:$C,'pl-data'!AF$2,postings!$D:$D,'pl-data'!AF$3,postings!$M:$M,'pl-data'!$A604)</f>
        <v>0</v>
      </c>
      <c r="AG604" s="53">
        <f>+SUMIFS(postings!$T:$T,postings!$C:$C,'pl-data'!AG$2,postings!$D:$D,'pl-data'!AG$3,postings!$I:$I,'pl-data'!$A604)-SUMIFS(postings!$W:$W,postings!$C:$C,'pl-data'!AG$2,postings!$D:$D,'pl-data'!AG$3,postings!$M:$M,'pl-data'!$A604)</f>
        <v>0</v>
      </c>
      <c r="AH604" s="53">
        <f>+SUMIFS(postings!$T:$T,postings!$C:$C,'pl-data'!AH$2,postings!$D:$D,'pl-data'!AH$3,postings!$I:$I,'pl-data'!$A604)-SUMIFS(postings!$W:$W,postings!$C:$C,'pl-data'!AH$2,postings!$D:$D,'pl-data'!AH$3,postings!$M:$M,'pl-data'!$A604)</f>
        <v>0</v>
      </c>
      <c r="AI604" s="53">
        <f>+SUMIFS(postings!$T:$T,postings!$C:$C,'pl-data'!AI$2,postings!$D:$D,'pl-data'!AI$3,postings!$I:$I,'pl-data'!$A604)-SUMIFS(postings!$W:$W,postings!$C:$C,'pl-data'!AI$2,postings!$D:$D,'pl-data'!AI$3,postings!$M:$M,'pl-data'!$A604)</f>
        <v>0</v>
      </c>
      <c r="AJ604" s="53">
        <f>+SUM(X604:INDEX(X604:AI604,1,Settings!$C$4))</f>
        <v>0</v>
      </c>
      <c r="AK604" s="53">
        <f t="shared" si="313"/>
        <v>0</v>
      </c>
      <c r="AL604" s="53"/>
      <c r="AM604" s="53">
        <f t="shared" si="285"/>
        <v>0</v>
      </c>
      <c r="AN604" s="53">
        <f t="shared" si="286"/>
        <v>0</v>
      </c>
      <c r="AO604" s="53">
        <f t="shared" si="287"/>
        <v>0</v>
      </c>
      <c r="AP604" s="53">
        <f t="shared" si="288"/>
        <v>0</v>
      </c>
      <c r="AQ604" s="53">
        <f t="shared" si="289"/>
        <v>0</v>
      </c>
      <c r="AR604" s="53">
        <f t="shared" si="290"/>
        <v>0</v>
      </c>
      <c r="AS604" s="53">
        <f t="shared" si="291"/>
        <v>0</v>
      </c>
      <c r="AT604" s="53">
        <f t="shared" si="292"/>
        <v>0</v>
      </c>
      <c r="AU604" s="53">
        <f t="shared" si="293"/>
        <v>0</v>
      </c>
      <c r="AV604" s="53">
        <f t="shared" si="294"/>
        <v>0</v>
      </c>
      <c r="AW604" s="53">
        <f t="shared" si="295"/>
        <v>0</v>
      </c>
      <c r="AX604" s="53">
        <f t="shared" si="296"/>
        <v>0</v>
      </c>
      <c r="AY604" s="53">
        <f>+SUM(AM604:INDEX(AM604:AX604,1,Settings!$C$4))</f>
        <v>0</v>
      </c>
      <c r="AZ604" s="53">
        <f t="shared" si="314"/>
        <v>0</v>
      </c>
      <c r="BA604" s="53"/>
      <c r="BB604" s="53">
        <f t="shared" si="297"/>
        <v>0</v>
      </c>
      <c r="BC604" s="53">
        <f t="shared" si="298"/>
        <v>0</v>
      </c>
      <c r="BD604" s="53">
        <f t="shared" si="299"/>
        <v>0</v>
      </c>
      <c r="BE604" s="53">
        <f t="shared" si="300"/>
        <v>0</v>
      </c>
      <c r="BF604" s="53">
        <f t="shared" si="301"/>
        <v>0</v>
      </c>
      <c r="BG604" s="53">
        <f t="shared" si="302"/>
        <v>0</v>
      </c>
      <c r="BH604" s="53">
        <f t="shared" si="303"/>
        <v>0</v>
      </c>
      <c r="BI604" s="53">
        <f t="shared" si="304"/>
        <v>0</v>
      </c>
      <c r="BJ604" s="53">
        <f t="shared" si="305"/>
        <v>0</v>
      </c>
      <c r="BK604" s="53">
        <f t="shared" si="306"/>
        <v>0</v>
      </c>
      <c r="BL604" s="53">
        <f t="shared" si="307"/>
        <v>0</v>
      </c>
      <c r="BM604" s="53">
        <f t="shared" si="308"/>
        <v>0</v>
      </c>
      <c r="BN604" s="53">
        <f t="shared" si="311"/>
        <v>0</v>
      </c>
      <c r="BO604" s="53"/>
      <c r="BP604" s="53">
        <f t="shared" si="309"/>
        <v>0</v>
      </c>
      <c r="BQ604" s="53"/>
      <c r="BR604" s="53">
        <f t="shared" si="310"/>
        <v>0</v>
      </c>
    </row>
    <row r="605" spans="1:70" x14ac:dyDescent="0.2">
      <c r="A605" s="6">
        <v>8742</v>
      </c>
      <c r="B605" s="6" t="str">
        <f>+VLOOKUP(A605,masterfile!B:C,2,FALSE)</f>
        <v>Gewährte Skonti s. Leistung § 18b UStG</v>
      </c>
      <c r="D605" s="53">
        <f>+SUMIF('[1]2017'!$A:$A,$A605,'[1]2017'!$C:$C)-SUMIF('[1]2017'!$E:$E,$A605,'[1]2017'!$G:$G)</f>
        <v>0</v>
      </c>
      <c r="E605" s="53">
        <f>+SUMIF('[1]2018'!$A:$A,$A605,'[1]2018'!$C:$C)-SUMIF('[1]2018'!$E:$E,$A605,'[1]2018'!$G:$G)</f>
        <v>0</v>
      </c>
      <c r="F605" s="53">
        <f>+SUMIF('[1]2019'!$A:$A,$A605,'[1]2019'!$C:$C)-SUMIF('[1]2019'!$E:$E,$A605,'[1]2019'!$G:$G)</f>
        <v>0</v>
      </c>
      <c r="G605" s="53">
        <f>+SUMIF('[1]2020'!$A:$A,$A605,'[1]2020'!$C:$C)-SUMIF('[1]2020'!$E:$E,$A605,'[1]2020'!$G:$G)</f>
        <v>0</v>
      </c>
      <c r="H605" s="53"/>
      <c r="I605" s="53">
        <f>+(+SUMIF('[1]2021'!$A:$A,$A605,'[1]2021'!$C:$C)-SUMIF('[1]2021'!$E:$E,$A605,'[1]2021'!$G:$G))/12</f>
        <v>0</v>
      </c>
      <c r="J605" s="53">
        <f>+(+SUMIF('[1]2021'!$A:$A,$A605,'[1]2021'!$C:$C)-SUMIF('[1]2021'!$E:$E,$A605,'[1]2021'!$G:$G))/12</f>
        <v>0</v>
      </c>
      <c r="K605" s="53">
        <f>+(+SUMIF('[1]2021'!$A:$A,$A605,'[1]2021'!$C:$C)-SUMIF('[1]2021'!$E:$E,$A605,'[1]2021'!$G:$G))/12</f>
        <v>0</v>
      </c>
      <c r="L605" s="53">
        <f>+(+SUMIF('[1]2021'!$A:$A,$A605,'[1]2021'!$C:$C)-SUMIF('[1]2021'!$E:$E,$A605,'[1]2021'!$G:$G))/12</f>
        <v>0</v>
      </c>
      <c r="M605" s="53">
        <f>+(+SUMIF('[1]2021'!$A:$A,$A605,'[1]2021'!$C:$C)-SUMIF('[1]2021'!$E:$E,$A605,'[1]2021'!$G:$G))/12</f>
        <v>0</v>
      </c>
      <c r="N605" s="53">
        <f>+(+SUMIF('[1]2021'!$A:$A,$A605,'[1]2021'!$C:$C)-SUMIF('[1]2021'!$E:$E,$A605,'[1]2021'!$G:$G))/12</f>
        <v>0</v>
      </c>
      <c r="O605" s="53">
        <f>+(+SUMIF('[1]2021'!$A:$A,$A605,'[1]2021'!$C:$C)-SUMIF('[1]2021'!$E:$E,$A605,'[1]2021'!$G:$G))/12</f>
        <v>0</v>
      </c>
      <c r="P605" s="53">
        <f>+(+SUMIF('[1]2021'!$A:$A,$A605,'[1]2021'!$C:$C)-SUMIF('[1]2021'!$E:$E,$A605,'[1]2021'!$G:$G))/12</f>
        <v>0</v>
      </c>
      <c r="Q605" s="53">
        <f>+(+SUMIF('[1]2021'!$A:$A,$A605,'[1]2021'!$C:$C)-SUMIF('[1]2021'!$E:$E,$A605,'[1]2021'!$G:$G))/12</f>
        <v>0</v>
      </c>
      <c r="R605" s="53">
        <f>+(+SUMIF('[1]2021'!$A:$A,$A605,'[1]2021'!$C:$C)-SUMIF('[1]2021'!$E:$E,$A605,'[1]2021'!$G:$G))/12</f>
        <v>0</v>
      </c>
      <c r="S605" s="53">
        <f>+(+SUMIF('[1]2021'!$A:$A,$A605,'[1]2021'!$C:$C)-SUMIF('[1]2021'!$E:$E,$A605,'[1]2021'!$G:$G))/12</f>
        <v>0</v>
      </c>
      <c r="T605" s="53">
        <f>+(+SUMIF('[1]2021'!$A:$A,$A605,'[1]2021'!$C:$C)-SUMIF('[1]2021'!$E:$E,$A605,'[1]2021'!$G:$G))/12</f>
        <v>0</v>
      </c>
      <c r="U605" s="53">
        <f>+SUM(I605:INDEX(I605:T605,1,Settings!$C$4))</f>
        <v>0</v>
      </c>
      <c r="V605" s="53">
        <f t="shared" si="312"/>
        <v>0</v>
      </c>
      <c r="W605" s="53"/>
      <c r="X605" s="53">
        <f>+SUMIFS(postings!$T:$T,postings!$C:$C,'pl-data'!X$2,postings!$D:$D,'pl-data'!X$3,postings!$I:$I,'pl-data'!$A605)-SUMIFS(postings!$W:$W,postings!$C:$C,'pl-data'!X$2,postings!$D:$D,'pl-data'!X$3,postings!$M:$M,'pl-data'!$A605)</f>
        <v>0</v>
      </c>
      <c r="Y605" s="53">
        <f>+SUMIFS(postings!$T:$T,postings!$C:$C,'pl-data'!Y$2,postings!$D:$D,'pl-data'!Y$3,postings!$I:$I,'pl-data'!$A605)-SUMIFS(postings!$W:$W,postings!$C:$C,'pl-data'!Y$2,postings!$D:$D,'pl-data'!Y$3,postings!$M:$M,'pl-data'!$A605)</f>
        <v>0</v>
      </c>
      <c r="Z605" s="53">
        <f>+SUMIFS(postings!$T:$T,postings!$C:$C,'pl-data'!Z$2,postings!$D:$D,'pl-data'!Z$3,postings!$I:$I,'pl-data'!$A605)-SUMIFS(postings!$W:$W,postings!$C:$C,'pl-data'!Z$2,postings!$D:$D,'pl-data'!Z$3,postings!$M:$M,'pl-data'!$A605)</f>
        <v>0</v>
      </c>
      <c r="AA605" s="53">
        <f>+SUMIFS(postings!$T:$T,postings!$C:$C,'pl-data'!AA$2,postings!$D:$D,'pl-data'!AA$3,postings!$I:$I,'pl-data'!$A605)-SUMIFS(postings!$W:$W,postings!$C:$C,'pl-data'!AA$2,postings!$D:$D,'pl-data'!AA$3,postings!$M:$M,'pl-data'!$A605)</f>
        <v>0</v>
      </c>
      <c r="AB605" s="53">
        <f>+SUMIFS(postings!$T:$T,postings!$C:$C,'pl-data'!AB$2,postings!$D:$D,'pl-data'!AB$3,postings!$I:$I,'pl-data'!$A605)-SUMIFS(postings!$W:$W,postings!$C:$C,'pl-data'!AB$2,postings!$D:$D,'pl-data'!AB$3,postings!$M:$M,'pl-data'!$A605)</f>
        <v>0</v>
      </c>
      <c r="AC605" s="53">
        <f>+SUMIFS(postings!$T:$T,postings!$C:$C,'pl-data'!AC$2,postings!$D:$D,'pl-data'!AC$3,postings!$I:$I,'pl-data'!$A605)-SUMIFS(postings!$W:$W,postings!$C:$C,'pl-data'!AC$2,postings!$D:$D,'pl-data'!AC$3,postings!$M:$M,'pl-data'!$A605)</f>
        <v>0</v>
      </c>
      <c r="AD605" s="53">
        <f>+SUMIFS(postings!$T:$T,postings!$C:$C,'pl-data'!AD$2,postings!$D:$D,'pl-data'!AD$3,postings!$I:$I,'pl-data'!$A605)-SUMIFS(postings!$W:$W,postings!$C:$C,'pl-data'!AD$2,postings!$D:$D,'pl-data'!AD$3,postings!$M:$M,'pl-data'!$A605)</f>
        <v>0</v>
      </c>
      <c r="AE605" s="53">
        <f>+SUMIFS(postings!$T:$T,postings!$C:$C,'pl-data'!AE$2,postings!$D:$D,'pl-data'!AE$3,postings!$I:$I,'pl-data'!$A605)-SUMIFS(postings!$W:$W,postings!$C:$C,'pl-data'!AE$2,postings!$D:$D,'pl-data'!AE$3,postings!$M:$M,'pl-data'!$A605)</f>
        <v>0</v>
      </c>
      <c r="AF605" s="53">
        <f>+SUMIFS(postings!$T:$T,postings!$C:$C,'pl-data'!AF$2,postings!$D:$D,'pl-data'!AF$3,postings!$I:$I,'pl-data'!$A605)-SUMIFS(postings!$W:$W,postings!$C:$C,'pl-data'!AF$2,postings!$D:$D,'pl-data'!AF$3,postings!$M:$M,'pl-data'!$A605)</f>
        <v>0</v>
      </c>
      <c r="AG605" s="53">
        <f>+SUMIFS(postings!$T:$T,postings!$C:$C,'pl-data'!AG$2,postings!$D:$D,'pl-data'!AG$3,postings!$I:$I,'pl-data'!$A605)-SUMIFS(postings!$W:$W,postings!$C:$C,'pl-data'!AG$2,postings!$D:$D,'pl-data'!AG$3,postings!$M:$M,'pl-data'!$A605)</f>
        <v>0</v>
      </c>
      <c r="AH605" s="53">
        <f>+SUMIFS(postings!$T:$T,postings!$C:$C,'pl-data'!AH$2,postings!$D:$D,'pl-data'!AH$3,postings!$I:$I,'pl-data'!$A605)-SUMIFS(postings!$W:$W,postings!$C:$C,'pl-data'!AH$2,postings!$D:$D,'pl-data'!AH$3,postings!$M:$M,'pl-data'!$A605)</f>
        <v>0</v>
      </c>
      <c r="AI605" s="53">
        <f>+SUMIFS(postings!$T:$T,postings!$C:$C,'pl-data'!AI$2,postings!$D:$D,'pl-data'!AI$3,postings!$I:$I,'pl-data'!$A605)-SUMIFS(postings!$W:$W,postings!$C:$C,'pl-data'!AI$2,postings!$D:$D,'pl-data'!AI$3,postings!$M:$M,'pl-data'!$A605)</f>
        <v>0</v>
      </c>
      <c r="AJ605" s="53">
        <f>+SUM(X605:INDEX(X605:AI605,1,Settings!$C$4))</f>
        <v>0</v>
      </c>
      <c r="AK605" s="53">
        <f t="shared" si="313"/>
        <v>0</v>
      </c>
      <c r="AL605" s="53"/>
      <c r="AM605" s="53">
        <f t="shared" si="285"/>
        <v>0</v>
      </c>
      <c r="AN605" s="53">
        <f t="shared" si="286"/>
        <v>0</v>
      </c>
      <c r="AO605" s="53">
        <f t="shared" si="287"/>
        <v>0</v>
      </c>
      <c r="AP605" s="53">
        <f t="shared" si="288"/>
        <v>0</v>
      </c>
      <c r="AQ605" s="53">
        <f t="shared" si="289"/>
        <v>0</v>
      </c>
      <c r="AR605" s="53">
        <f t="shared" si="290"/>
        <v>0</v>
      </c>
      <c r="AS605" s="53">
        <f t="shared" si="291"/>
        <v>0</v>
      </c>
      <c r="AT605" s="53">
        <f t="shared" si="292"/>
        <v>0</v>
      </c>
      <c r="AU605" s="53">
        <f t="shared" si="293"/>
        <v>0</v>
      </c>
      <c r="AV605" s="53">
        <f t="shared" si="294"/>
        <v>0</v>
      </c>
      <c r="AW605" s="53">
        <f t="shared" si="295"/>
        <v>0</v>
      </c>
      <c r="AX605" s="53">
        <f t="shared" si="296"/>
        <v>0</v>
      </c>
      <c r="AY605" s="53">
        <f>+SUM(AM605:INDEX(AM605:AX605,1,Settings!$C$4))</f>
        <v>0</v>
      </c>
      <c r="AZ605" s="53">
        <f t="shared" si="314"/>
        <v>0</v>
      </c>
      <c r="BA605" s="53"/>
      <c r="BB605" s="53">
        <f t="shared" si="297"/>
        <v>0</v>
      </c>
      <c r="BC605" s="53">
        <f t="shared" si="298"/>
        <v>0</v>
      </c>
      <c r="BD605" s="53">
        <f t="shared" si="299"/>
        <v>0</v>
      </c>
      <c r="BE605" s="53">
        <f t="shared" si="300"/>
        <v>0</v>
      </c>
      <c r="BF605" s="53">
        <f t="shared" si="301"/>
        <v>0</v>
      </c>
      <c r="BG605" s="53">
        <f t="shared" si="302"/>
        <v>0</v>
      </c>
      <c r="BH605" s="53">
        <f t="shared" si="303"/>
        <v>0</v>
      </c>
      <c r="BI605" s="53">
        <f t="shared" si="304"/>
        <v>0</v>
      </c>
      <c r="BJ605" s="53">
        <f t="shared" si="305"/>
        <v>0</v>
      </c>
      <c r="BK605" s="53">
        <f t="shared" si="306"/>
        <v>0</v>
      </c>
      <c r="BL605" s="53">
        <f t="shared" si="307"/>
        <v>0</v>
      </c>
      <c r="BM605" s="53">
        <f t="shared" si="308"/>
        <v>0</v>
      </c>
      <c r="BN605" s="53">
        <f t="shared" si="311"/>
        <v>0</v>
      </c>
      <c r="BO605" s="53"/>
      <c r="BP605" s="53">
        <f t="shared" si="309"/>
        <v>0</v>
      </c>
      <c r="BQ605" s="53"/>
      <c r="BR605" s="53">
        <f t="shared" si="310"/>
        <v>0</v>
      </c>
    </row>
    <row r="606" spans="1:70" x14ac:dyDescent="0.2">
      <c r="A606" s="6">
        <v>8743</v>
      </c>
      <c r="B606" s="6" t="str">
        <f>+VLOOKUP(A606,masterfile!B:C,2,FALSE)</f>
        <v>Gewährte Skonti stfreie EU-Lieferung</v>
      </c>
      <c r="D606" s="53">
        <f>+SUMIF('[1]2017'!$A:$A,$A606,'[1]2017'!$C:$C)-SUMIF('[1]2017'!$E:$E,$A606,'[1]2017'!$G:$G)</f>
        <v>0</v>
      </c>
      <c r="E606" s="53">
        <f>+SUMIF('[1]2018'!$A:$A,$A606,'[1]2018'!$C:$C)-SUMIF('[1]2018'!$E:$E,$A606,'[1]2018'!$G:$G)</f>
        <v>0</v>
      </c>
      <c r="F606" s="53">
        <f>+SUMIF('[1]2019'!$A:$A,$A606,'[1]2019'!$C:$C)-SUMIF('[1]2019'!$E:$E,$A606,'[1]2019'!$G:$G)</f>
        <v>0</v>
      </c>
      <c r="G606" s="53">
        <f>+SUMIF('[1]2020'!$A:$A,$A606,'[1]2020'!$C:$C)-SUMIF('[1]2020'!$E:$E,$A606,'[1]2020'!$G:$G)</f>
        <v>0</v>
      </c>
      <c r="H606" s="53"/>
      <c r="I606" s="53">
        <f>+(+SUMIF('[1]2021'!$A:$A,$A606,'[1]2021'!$C:$C)-SUMIF('[1]2021'!$E:$E,$A606,'[1]2021'!$G:$G))/12</f>
        <v>0</v>
      </c>
      <c r="J606" s="53">
        <f>+(+SUMIF('[1]2021'!$A:$A,$A606,'[1]2021'!$C:$C)-SUMIF('[1]2021'!$E:$E,$A606,'[1]2021'!$G:$G))/12</f>
        <v>0</v>
      </c>
      <c r="K606" s="53">
        <f>+(+SUMIF('[1]2021'!$A:$A,$A606,'[1]2021'!$C:$C)-SUMIF('[1]2021'!$E:$E,$A606,'[1]2021'!$G:$G))/12</f>
        <v>0</v>
      </c>
      <c r="L606" s="53">
        <f>+(+SUMIF('[1]2021'!$A:$A,$A606,'[1]2021'!$C:$C)-SUMIF('[1]2021'!$E:$E,$A606,'[1]2021'!$G:$G))/12</f>
        <v>0</v>
      </c>
      <c r="M606" s="53">
        <f>+(+SUMIF('[1]2021'!$A:$A,$A606,'[1]2021'!$C:$C)-SUMIF('[1]2021'!$E:$E,$A606,'[1]2021'!$G:$G))/12</f>
        <v>0</v>
      </c>
      <c r="N606" s="53">
        <f>+(+SUMIF('[1]2021'!$A:$A,$A606,'[1]2021'!$C:$C)-SUMIF('[1]2021'!$E:$E,$A606,'[1]2021'!$G:$G))/12</f>
        <v>0</v>
      </c>
      <c r="O606" s="53">
        <f>+(+SUMIF('[1]2021'!$A:$A,$A606,'[1]2021'!$C:$C)-SUMIF('[1]2021'!$E:$E,$A606,'[1]2021'!$G:$G))/12</f>
        <v>0</v>
      </c>
      <c r="P606" s="53">
        <f>+(+SUMIF('[1]2021'!$A:$A,$A606,'[1]2021'!$C:$C)-SUMIF('[1]2021'!$E:$E,$A606,'[1]2021'!$G:$G))/12</f>
        <v>0</v>
      </c>
      <c r="Q606" s="53">
        <f>+(+SUMIF('[1]2021'!$A:$A,$A606,'[1]2021'!$C:$C)-SUMIF('[1]2021'!$E:$E,$A606,'[1]2021'!$G:$G))/12</f>
        <v>0</v>
      </c>
      <c r="R606" s="53">
        <f>+(+SUMIF('[1]2021'!$A:$A,$A606,'[1]2021'!$C:$C)-SUMIF('[1]2021'!$E:$E,$A606,'[1]2021'!$G:$G))/12</f>
        <v>0</v>
      </c>
      <c r="S606" s="53">
        <f>+(+SUMIF('[1]2021'!$A:$A,$A606,'[1]2021'!$C:$C)-SUMIF('[1]2021'!$E:$E,$A606,'[1]2021'!$G:$G))/12</f>
        <v>0</v>
      </c>
      <c r="T606" s="53">
        <f>+(+SUMIF('[1]2021'!$A:$A,$A606,'[1]2021'!$C:$C)-SUMIF('[1]2021'!$E:$E,$A606,'[1]2021'!$G:$G))/12</f>
        <v>0</v>
      </c>
      <c r="U606" s="53">
        <f>+SUM(I606:INDEX(I606:T606,1,Settings!$C$4))</f>
        <v>0</v>
      </c>
      <c r="V606" s="53">
        <f t="shared" si="312"/>
        <v>0</v>
      </c>
      <c r="W606" s="53"/>
      <c r="X606" s="53">
        <f>+SUMIFS(postings!$T:$T,postings!$C:$C,'pl-data'!X$2,postings!$D:$D,'pl-data'!X$3,postings!$I:$I,'pl-data'!$A606)-SUMIFS(postings!$W:$W,postings!$C:$C,'pl-data'!X$2,postings!$D:$D,'pl-data'!X$3,postings!$M:$M,'pl-data'!$A606)</f>
        <v>0</v>
      </c>
      <c r="Y606" s="53">
        <f>+SUMIFS(postings!$T:$T,postings!$C:$C,'pl-data'!Y$2,postings!$D:$D,'pl-data'!Y$3,postings!$I:$I,'pl-data'!$A606)-SUMIFS(postings!$W:$W,postings!$C:$C,'pl-data'!Y$2,postings!$D:$D,'pl-data'!Y$3,postings!$M:$M,'pl-data'!$A606)</f>
        <v>0</v>
      </c>
      <c r="Z606" s="53">
        <f>+SUMIFS(postings!$T:$T,postings!$C:$C,'pl-data'!Z$2,postings!$D:$D,'pl-data'!Z$3,postings!$I:$I,'pl-data'!$A606)-SUMIFS(postings!$W:$W,postings!$C:$C,'pl-data'!Z$2,postings!$D:$D,'pl-data'!Z$3,postings!$M:$M,'pl-data'!$A606)</f>
        <v>0</v>
      </c>
      <c r="AA606" s="53">
        <f>+SUMIFS(postings!$T:$T,postings!$C:$C,'pl-data'!AA$2,postings!$D:$D,'pl-data'!AA$3,postings!$I:$I,'pl-data'!$A606)-SUMIFS(postings!$W:$W,postings!$C:$C,'pl-data'!AA$2,postings!$D:$D,'pl-data'!AA$3,postings!$M:$M,'pl-data'!$A606)</f>
        <v>0</v>
      </c>
      <c r="AB606" s="53">
        <f>+SUMIFS(postings!$T:$T,postings!$C:$C,'pl-data'!AB$2,postings!$D:$D,'pl-data'!AB$3,postings!$I:$I,'pl-data'!$A606)-SUMIFS(postings!$W:$W,postings!$C:$C,'pl-data'!AB$2,postings!$D:$D,'pl-data'!AB$3,postings!$M:$M,'pl-data'!$A606)</f>
        <v>0</v>
      </c>
      <c r="AC606" s="53">
        <f>+SUMIFS(postings!$T:$T,postings!$C:$C,'pl-data'!AC$2,postings!$D:$D,'pl-data'!AC$3,postings!$I:$I,'pl-data'!$A606)-SUMIFS(postings!$W:$W,postings!$C:$C,'pl-data'!AC$2,postings!$D:$D,'pl-data'!AC$3,postings!$M:$M,'pl-data'!$A606)</f>
        <v>0</v>
      </c>
      <c r="AD606" s="53">
        <f>+SUMIFS(postings!$T:$T,postings!$C:$C,'pl-data'!AD$2,postings!$D:$D,'pl-data'!AD$3,postings!$I:$I,'pl-data'!$A606)-SUMIFS(postings!$W:$W,postings!$C:$C,'pl-data'!AD$2,postings!$D:$D,'pl-data'!AD$3,postings!$M:$M,'pl-data'!$A606)</f>
        <v>0</v>
      </c>
      <c r="AE606" s="53">
        <f>+SUMIFS(postings!$T:$T,postings!$C:$C,'pl-data'!AE$2,postings!$D:$D,'pl-data'!AE$3,postings!$I:$I,'pl-data'!$A606)-SUMIFS(postings!$W:$W,postings!$C:$C,'pl-data'!AE$2,postings!$D:$D,'pl-data'!AE$3,postings!$M:$M,'pl-data'!$A606)</f>
        <v>0</v>
      </c>
      <c r="AF606" s="53">
        <f>+SUMIFS(postings!$T:$T,postings!$C:$C,'pl-data'!AF$2,postings!$D:$D,'pl-data'!AF$3,postings!$I:$I,'pl-data'!$A606)-SUMIFS(postings!$W:$W,postings!$C:$C,'pl-data'!AF$2,postings!$D:$D,'pl-data'!AF$3,postings!$M:$M,'pl-data'!$A606)</f>
        <v>0</v>
      </c>
      <c r="AG606" s="53">
        <f>+SUMIFS(postings!$T:$T,postings!$C:$C,'pl-data'!AG$2,postings!$D:$D,'pl-data'!AG$3,postings!$I:$I,'pl-data'!$A606)-SUMIFS(postings!$W:$W,postings!$C:$C,'pl-data'!AG$2,postings!$D:$D,'pl-data'!AG$3,postings!$M:$M,'pl-data'!$A606)</f>
        <v>0</v>
      </c>
      <c r="AH606" s="53">
        <f>+SUMIFS(postings!$T:$T,postings!$C:$C,'pl-data'!AH$2,postings!$D:$D,'pl-data'!AH$3,postings!$I:$I,'pl-data'!$A606)-SUMIFS(postings!$W:$W,postings!$C:$C,'pl-data'!AH$2,postings!$D:$D,'pl-data'!AH$3,postings!$M:$M,'pl-data'!$A606)</f>
        <v>0</v>
      </c>
      <c r="AI606" s="53">
        <f>+SUMIFS(postings!$T:$T,postings!$C:$C,'pl-data'!AI$2,postings!$D:$D,'pl-data'!AI$3,postings!$I:$I,'pl-data'!$A606)-SUMIFS(postings!$W:$W,postings!$C:$C,'pl-data'!AI$2,postings!$D:$D,'pl-data'!AI$3,postings!$M:$M,'pl-data'!$A606)</f>
        <v>0</v>
      </c>
      <c r="AJ606" s="53">
        <f>+SUM(X606:INDEX(X606:AI606,1,Settings!$C$4))</f>
        <v>0</v>
      </c>
      <c r="AK606" s="53">
        <f t="shared" si="313"/>
        <v>0</v>
      </c>
      <c r="AL606" s="53"/>
      <c r="AM606" s="53">
        <f t="shared" si="285"/>
        <v>0</v>
      </c>
      <c r="AN606" s="53">
        <f t="shared" si="286"/>
        <v>0</v>
      </c>
      <c r="AO606" s="53">
        <f t="shared" si="287"/>
        <v>0</v>
      </c>
      <c r="AP606" s="53">
        <f t="shared" si="288"/>
        <v>0</v>
      </c>
      <c r="AQ606" s="53">
        <f t="shared" si="289"/>
        <v>0</v>
      </c>
      <c r="AR606" s="53">
        <f t="shared" si="290"/>
        <v>0</v>
      </c>
      <c r="AS606" s="53">
        <f t="shared" si="291"/>
        <v>0</v>
      </c>
      <c r="AT606" s="53">
        <f t="shared" si="292"/>
        <v>0</v>
      </c>
      <c r="AU606" s="53">
        <f t="shared" si="293"/>
        <v>0</v>
      </c>
      <c r="AV606" s="53">
        <f t="shared" si="294"/>
        <v>0</v>
      </c>
      <c r="AW606" s="53">
        <f t="shared" si="295"/>
        <v>0</v>
      </c>
      <c r="AX606" s="53">
        <f t="shared" si="296"/>
        <v>0</v>
      </c>
      <c r="AY606" s="53">
        <f>+SUM(AM606:INDEX(AM606:AX606,1,Settings!$C$4))</f>
        <v>0</v>
      </c>
      <c r="AZ606" s="53">
        <f t="shared" si="314"/>
        <v>0</v>
      </c>
      <c r="BA606" s="53"/>
      <c r="BB606" s="53">
        <f t="shared" si="297"/>
        <v>0</v>
      </c>
      <c r="BC606" s="53">
        <f t="shared" si="298"/>
        <v>0</v>
      </c>
      <c r="BD606" s="53">
        <f t="shared" si="299"/>
        <v>0</v>
      </c>
      <c r="BE606" s="53">
        <f t="shared" si="300"/>
        <v>0</v>
      </c>
      <c r="BF606" s="53">
        <f t="shared" si="301"/>
        <v>0</v>
      </c>
      <c r="BG606" s="53">
        <f t="shared" si="302"/>
        <v>0</v>
      </c>
      <c r="BH606" s="53">
        <f t="shared" si="303"/>
        <v>0</v>
      </c>
      <c r="BI606" s="53">
        <f t="shared" si="304"/>
        <v>0</v>
      </c>
      <c r="BJ606" s="53">
        <f t="shared" si="305"/>
        <v>0</v>
      </c>
      <c r="BK606" s="53">
        <f t="shared" si="306"/>
        <v>0</v>
      </c>
      <c r="BL606" s="53">
        <f t="shared" si="307"/>
        <v>0</v>
      </c>
      <c r="BM606" s="53">
        <f t="shared" si="308"/>
        <v>0</v>
      </c>
      <c r="BN606" s="53">
        <f t="shared" si="311"/>
        <v>0</v>
      </c>
      <c r="BO606" s="53"/>
      <c r="BP606" s="53">
        <f t="shared" si="309"/>
        <v>0</v>
      </c>
      <c r="BQ606" s="53"/>
      <c r="BR606" s="53">
        <f t="shared" si="310"/>
        <v>0</v>
      </c>
    </row>
    <row r="607" spans="1:70" x14ac:dyDescent="0.2">
      <c r="A607" s="6">
        <v>8745</v>
      </c>
      <c r="B607" s="6" t="str">
        <f>+VLOOKUP(A607,masterfile!B:C,2,FALSE)</f>
        <v>Gewährte Skonti stpfl. EU-Lieferung</v>
      </c>
      <c r="D607" s="53">
        <f>+SUMIF('[1]2017'!$A:$A,$A607,'[1]2017'!$C:$C)-SUMIF('[1]2017'!$E:$E,$A607,'[1]2017'!$G:$G)</f>
        <v>0</v>
      </c>
      <c r="E607" s="53">
        <f>+SUMIF('[1]2018'!$A:$A,$A607,'[1]2018'!$C:$C)-SUMIF('[1]2018'!$E:$E,$A607,'[1]2018'!$G:$G)</f>
        <v>0</v>
      </c>
      <c r="F607" s="53">
        <f>+SUMIF('[1]2019'!$A:$A,$A607,'[1]2019'!$C:$C)-SUMIF('[1]2019'!$E:$E,$A607,'[1]2019'!$G:$G)</f>
        <v>0</v>
      </c>
      <c r="G607" s="53">
        <f>+SUMIF('[1]2020'!$A:$A,$A607,'[1]2020'!$C:$C)-SUMIF('[1]2020'!$E:$E,$A607,'[1]2020'!$G:$G)</f>
        <v>0</v>
      </c>
      <c r="H607" s="53"/>
      <c r="I607" s="53">
        <f>+(+SUMIF('[1]2021'!$A:$A,$A607,'[1]2021'!$C:$C)-SUMIF('[1]2021'!$E:$E,$A607,'[1]2021'!$G:$G))/12</f>
        <v>0</v>
      </c>
      <c r="J607" s="53">
        <f>+(+SUMIF('[1]2021'!$A:$A,$A607,'[1]2021'!$C:$C)-SUMIF('[1]2021'!$E:$E,$A607,'[1]2021'!$G:$G))/12</f>
        <v>0</v>
      </c>
      <c r="K607" s="53">
        <f>+(+SUMIF('[1]2021'!$A:$A,$A607,'[1]2021'!$C:$C)-SUMIF('[1]2021'!$E:$E,$A607,'[1]2021'!$G:$G))/12</f>
        <v>0</v>
      </c>
      <c r="L607" s="53">
        <f>+(+SUMIF('[1]2021'!$A:$A,$A607,'[1]2021'!$C:$C)-SUMIF('[1]2021'!$E:$E,$A607,'[1]2021'!$G:$G))/12</f>
        <v>0</v>
      </c>
      <c r="M607" s="53">
        <f>+(+SUMIF('[1]2021'!$A:$A,$A607,'[1]2021'!$C:$C)-SUMIF('[1]2021'!$E:$E,$A607,'[1]2021'!$G:$G))/12</f>
        <v>0</v>
      </c>
      <c r="N607" s="53">
        <f>+(+SUMIF('[1]2021'!$A:$A,$A607,'[1]2021'!$C:$C)-SUMIF('[1]2021'!$E:$E,$A607,'[1]2021'!$G:$G))/12</f>
        <v>0</v>
      </c>
      <c r="O607" s="53">
        <f>+(+SUMIF('[1]2021'!$A:$A,$A607,'[1]2021'!$C:$C)-SUMIF('[1]2021'!$E:$E,$A607,'[1]2021'!$G:$G))/12</f>
        <v>0</v>
      </c>
      <c r="P607" s="53">
        <f>+(+SUMIF('[1]2021'!$A:$A,$A607,'[1]2021'!$C:$C)-SUMIF('[1]2021'!$E:$E,$A607,'[1]2021'!$G:$G))/12</f>
        <v>0</v>
      </c>
      <c r="Q607" s="53">
        <f>+(+SUMIF('[1]2021'!$A:$A,$A607,'[1]2021'!$C:$C)-SUMIF('[1]2021'!$E:$E,$A607,'[1]2021'!$G:$G))/12</f>
        <v>0</v>
      </c>
      <c r="R607" s="53">
        <f>+(+SUMIF('[1]2021'!$A:$A,$A607,'[1]2021'!$C:$C)-SUMIF('[1]2021'!$E:$E,$A607,'[1]2021'!$G:$G))/12</f>
        <v>0</v>
      </c>
      <c r="S607" s="53">
        <f>+(+SUMIF('[1]2021'!$A:$A,$A607,'[1]2021'!$C:$C)-SUMIF('[1]2021'!$E:$E,$A607,'[1]2021'!$G:$G))/12</f>
        <v>0</v>
      </c>
      <c r="T607" s="53">
        <f>+(+SUMIF('[1]2021'!$A:$A,$A607,'[1]2021'!$C:$C)-SUMIF('[1]2021'!$E:$E,$A607,'[1]2021'!$G:$G))/12</f>
        <v>0</v>
      </c>
      <c r="U607" s="53">
        <f>+SUM(I607:INDEX(I607:T607,1,Settings!$C$4))</f>
        <v>0</v>
      </c>
      <c r="V607" s="53">
        <f t="shared" si="312"/>
        <v>0</v>
      </c>
      <c r="W607" s="53"/>
      <c r="X607" s="53">
        <f>+SUMIFS(postings!$T:$T,postings!$C:$C,'pl-data'!X$2,postings!$D:$D,'pl-data'!X$3,postings!$I:$I,'pl-data'!$A607)-SUMIFS(postings!$W:$W,postings!$C:$C,'pl-data'!X$2,postings!$D:$D,'pl-data'!X$3,postings!$M:$M,'pl-data'!$A607)</f>
        <v>0</v>
      </c>
      <c r="Y607" s="53">
        <f>+SUMIFS(postings!$T:$T,postings!$C:$C,'pl-data'!Y$2,postings!$D:$D,'pl-data'!Y$3,postings!$I:$I,'pl-data'!$A607)-SUMIFS(postings!$W:$W,postings!$C:$C,'pl-data'!Y$2,postings!$D:$D,'pl-data'!Y$3,postings!$M:$M,'pl-data'!$A607)</f>
        <v>0</v>
      </c>
      <c r="Z607" s="53">
        <f>+SUMIFS(postings!$T:$T,postings!$C:$C,'pl-data'!Z$2,postings!$D:$D,'pl-data'!Z$3,postings!$I:$I,'pl-data'!$A607)-SUMIFS(postings!$W:$W,postings!$C:$C,'pl-data'!Z$2,postings!$D:$D,'pl-data'!Z$3,postings!$M:$M,'pl-data'!$A607)</f>
        <v>0</v>
      </c>
      <c r="AA607" s="53">
        <f>+SUMIFS(postings!$T:$T,postings!$C:$C,'pl-data'!AA$2,postings!$D:$D,'pl-data'!AA$3,postings!$I:$I,'pl-data'!$A607)-SUMIFS(postings!$W:$W,postings!$C:$C,'pl-data'!AA$2,postings!$D:$D,'pl-data'!AA$3,postings!$M:$M,'pl-data'!$A607)</f>
        <v>0</v>
      </c>
      <c r="AB607" s="53">
        <f>+SUMIFS(postings!$T:$T,postings!$C:$C,'pl-data'!AB$2,postings!$D:$D,'pl-data'!AB$3,postings!$I:$I,'pl-data'!$A607)-SUMIFS(postings!$W:$W,postings!$C:$C,'pl-data'!AB$2,postings!$D:$D,'pl-data'!AB$3,postings!$M:$M,'pl-data'!$A607)</f>
        <v>0</v>
      </c>
      <c r="AC607" s="53">
        <f>+SUMIFS(postings!$T:$T,postings!$C:$C,'pl-data'!AC$2,postings!$D:$D,'pl-data'!AC$3,postings!$I:$I,'pl-data'!$A607)-SUMIFS(postings!$W:$W,postings!$C:$C,'pl-data'!AC$2,postings!$D:$D,'pl-data'!AC$3,postings!$M:$M,'pl-data'!$A607)</f>
        <v>0</v>
      </c>
      <c r="AD607" s="53">
        <f>+SUMIFS(postings!$T:$T,postings!$C:$C,'pl-data'!AD$2,postings!$D:$D,'pl-data'!AD$3,postings!$I:$I,'pl-data'!$A607)-SUMIFS(postings!$W:$W,postings!$C:$C,'pl-data'!AD$2,postings!$D:$D,'pl-data'!AD$3,postings!$M:$M,'pl-data'!$A607)</f>
        <v>0</v>
      </c>
      <c r="AE607" s="53">
        <f>+SUMIFS(postings!$T:$T,postings!$C:$C,'pl-data'!AE$2,postings!$D:$D,'pl-data'!AE$3,postings!$I:$I,'pl-data'!$A607)-SUMIFS(postings!$W:$W,postings!$C:$C,'pl-data'!AE$2,postings!$D:$D,'pl-data'!AE$3,postings!$M:$M,'pl-data'!$A607)</f>
        <v>0</v>
      </c>
      <c r="AF607" s="53">
        <f>+SUMIFS(postings!$T:$T,postings!$C:$C,'pl-data'!AF$2,postings!$D:$D,'pl-data'!AF$3,postings!$I:$I,'pl-data'!$A607)-SUMIFS(postings!$W:$W,postings!$C:$C,'pl-data'!AF$2,postings!$D:$D,'pl-data'!AF$3,postings!$M:$M,'pl-data'!$A607)</f>
        <v>0</v>
      </c>
      <c r="AG607" s="53">
        <f>+SUMIFS(postings!$T:$T,postings!$C:$C,'pl-data'!AG$2,postings!$D:$D,'pl-data'!AG$3,postings!$I:$I,'pl-data'!$A607)-SUMIFS(postings!$W:$W,postings!$C:$C,'pl-data'!AG$2,postings!$D:$D,'pl-data'!AG$3,postings!$M:$M,'pl-data'!$A607)</f>
        <v>0</v>
      </c>
      <c r="AH607" s="53">
        <f>+SUMIFS(postings!$T:$T,postings!$C:$C,'pl-data'!AH$2,postings!$D:$D,'pl-data'!AH$3,postings!$I:$I,'pl-data'!$A607)-SUMIFS(postings!$W:$W,postings!$C:$C,'pl-data'!AH$2,postings!$D:$D,'pl-data'!AH$3,postings!$M:$M,'pl-data'!$A607)</f>
        <v>0</v>
      </c>
      <c r="AI607" s="53">
        <f>+SUMIFS(postings!$T:$T,postings!$C:$C,'pl-data'!AI$2,postings!$D:$D,'pl-data'!AI$3,postings!$I:$I,'pl-data'!$A607)-SUMIFS(postings!$W:$W,postings!$C:$C,'pl-data'!AI$2,postings!$D:$D,'pl-data'!AI$3,postings!$M:$M,'pl-data'!$A607)</f>
        <v>0</v>
      </c>
      <c r="AJ607" s="53">
        <f>+SUM(X607:INDEX(X607:AI607,1,Settings!$C$4))</f>
        <v>0</v>
      </c>
      <c r="AK607" s="53">
        <f t="shared" si="313"/>
        <v>0</v>
      </c>
      <c r="AL607" s="53"/>
      <c r="AM607" s="53">
        <f t="shared" si="285"/>
        <v>0</v>
      </c>
      <c r="AN607" s="53">
        <f t="shared" si="286"/>
        <v>0</v>
      </c>
      <c r="AO607" s="53">
        <f t="shared" si="287"/>
        <v>0</v>
      </c>
      <c r="AP607" s="53">
        <f t="shared" si="288"/>
        <v>0</v>
      </c>
      <c r="AQ607" s="53">
        <f t="shared" si="289"/>
        <v>0</v>
      </c>
      <c r="AR607" s="53">
        <f t="shared" si="290"/>
        <v>0</v>
      </c>
      <c r="AS607" s="53">
        <f t="shared" si="291"/>
        <v>0</v>
      </c>
      <c r="AT607" s="53">
        <f t="shared" si="292"/>
        <v>0</v>
      </c>
      <c r="AU607" s="53">
        <f t="shared" si="293"/>
        <v>0</v>
      </c>
      <c r="AV607" s="53">
        <f t="shared" si="294"/>
        <v>0</v>
      </c>
      <c r="AW607" s="53">
        <f t="shared" si="295"/>
        <v>0</v>
      </c>
      <c r="AX607" s="53">
        <f t="shared" si="296"/>
        <v>0</v>
      </c>
      <c r="AY607" s="53">
        <f>+SUM(AM607:INDEX(AM607:AX607,1,Settings!$C$4))</f>
        <v>0</v>
      </c>
      <c r="AZ607" s="53">
        <f t="shared" si="314"/>
        <v>0</v>
      </c>
      <c r="BA607" s="53"/>
      <c r="BB607" s="53">
        <f t="shared" si="297"/>
        <v>0</v>
      </c>
      <c r="BC607" s="53">
        <f t="shared" si="298"/>
        <v>0</v>
      </c>
      <c r="BD607" s="53">
        <f t="shared" si="299"/>
        <v>0</v>
      </c>
      <c r="BE607" s="53">
        <f t="shared" si="300"/>
        <v>0</v>
      </c>
      <c r="BF607" s="53">
        <f t="shared" si="301"/>
        <v>0</v>
      </c>
      <c r="BG607" s="53">
        <f t="shared" si="302"/>
        <v>0</v>
      </c>
      <c r="BH607" s="53">
        <f t="shared" si="303"/>
        <v>0</v>
      </c>
      <c r="BI607" s="53">
        <f t="shared" si="304"/>
        <v>0</v>
      </c>
      <c r="BJ607" s="53">
        <f t="shared" si="305"/>
        <v>0</v>
      </c>
      <c r="BK607" s="53">
        <f t="shared" si="306"/>
        <v>0</v>
      </c>
      <c r="BL607" s="53">
        <f t="shared" si="307"/>
        <v>0</v>
      </c>
      <c r="BM607" s="53">
        <f t="shared" si="308"/>
        <v>0</v>
      </c>
      <c r="BN607" s="53">
        <f t="shared" si="311"/>
        <v>0</v>
      </c>
      <c r="BO607" s="53"/>
      <c r="BP607" s="53">
        <f t="shared" si="309"/>
        <v>0</v>
      </c>
      <c r="BQ607" s="53"/>
      <c r="BR607" s="53">
        <f t="shared" si="310"/>
        <v>0</v>
      </c>
    </row>
    <row r="608" spans="1:70" x14ac:dyDescent="0.2">
      <c r="A608" s="6">
        <v>8746</v>
      </c>
      <c r="B608" s="6" t="str">
        <f>+VLOOKUP(A608,masterfile!B:C,2,FALSE)</f>
        <v>Gewährte Skonti EU-Lieferungen 7% USt</v>
      </c>
      <c r="D608" s="53">
        <f>+SUMIF('[1]2017'!$A:$A,$A608,'[1]2017'!$C:$C)-SUMIF('[1]2017'!$E:$E,$A608,'[1]2017'!$G:$G)</f>
        <v>0</v>
      </c>
      <c r="E608" s="53">
        <f>+SUMIF('[1]2018'!$A:$A,$A608,'[1]2018'!$C:$C)-SUMIF('[1]2018'!$E:$E,$A608,'[1]2018'!$G:$G)</f>
        <v>0</v>
      </c>
      <c r="F608" s="53">
        <f>+SUMIF('[1]2019'!$A:$A,$A608,'[1]2019'!$C:$C)-SUMIF('[1]2019'!$E:$E,$A608,'[1]2019'!$G:$G)</f>
        <v>0</v>
      </c>
      <c r="G608" s="53">
        <f>+SUMIF('[1]2020'!$A:$A,$A608,'[1]2020'!$C:$C)-SUMIF('[1]2020'!$E:$E,$A608,'[1]2020'!$G:$G)</f>
        <v>0</v>
      </c>
      <c r="H608" s="53"/>
      <c r="I608" s="53">
        <f>+(+SUMIF('[1]2021'!$A:$A,$A608,'[1]2021'!$C:$C)-SUMIF('[1]2021'!$E:$E,$A608,'[1]2021'!$G:$G))/12</f>
        <v>0</v>
      </c>
      <c r="J608" s="53">
        <f>+(+SUMIF('[1]2021'!$A:$A,$A608,'[1]2021'!$C:$C)-SUMIF('[1]2021'!$E:$E,$A608,'[1]2021'!$G:$G))/12</f>
        <v>0</v>
      </c>
      <c r="K608" s="53">
        <f>+(+SUMIF('[1]2021'!$A:$A,$A608,'[1]2021'!$C:$C)-SUMIF('[1]2021'!$E:$E,$A608,'[1]2021'!$G:$G))/12</f>
        <v>0</v>
      </c>
      <c r="L608" s="53">
        <f>+(+SUMIF('[1]2021'!$A:$A,$A608,'[1]2021'!$C:$C)-SUMIF('[1]2021'!$E:$E,$A608,'[1]2021'!$G:$G))/12</f>
        <v>0</v>
      </c>
      <c r="M608" s="53">
        <f>+(+SUMIF('[1]2021'!$A:$A,$A608,'[1]2021'!$C:$C)-SUMIF('[1]2021'!$E:$E,$A608,'[1]2021'!$G:$G))/12</f>
        <v>0</v>
      </c>
      <c r="N608" s="53">
        <f>+(+SUMIF('[1]2021'!$A:$A,$A608,'[1]2021'!$C:$C)-SUMIF('[1]2021'!$E:$E,$A608,'[1]2021'!$G:$G))/12</f>
        <v>0</v>
      </c>
      <c r="O608" s="53">
        <f>+(+SUMIF('[1]2021'!$A:$A,$A608,'[1]2021'!$C:$C)-SUMIF('[1]2021'!$E:$E,$A608,'[1]2021'!$G:$G))/12</f>
        <v>0</v>
      </c>
      <c r="P608" s="53">
        <f>+(+SUMIF('[1]2021'!$A:$A,$A608,'[1]2021'!$C:$C)-SUMIF('[1]2021'!$E:$E,$A608,'[1]2021'!$G:$G))/12</f>
        <v>0</v>
      </c>
      <c r="Q608" s="53">
        <f>+(+SUMIF('[1]2021'!$A:$A,$A608,'[1]2021'!$C:$C)-SUMIF('[1]2021'!$E:$E,$A608,'[1]2021'!$G:$G))/12</f>
        <v>0</v>
      </c>
      <c r="R608" s="53">
        <f>+(+SUMIF('[1]2021'!$A:$A,$A608,'[1]2021'!$C:$C)-SUMIF('[1]2021'!$E:$E,$A608,'[1]2021'!$G:$G))/12</f>
        <v>0</v>
      </c>
      <c r="S608" s="53">
        <f>+(+SUMIF('[1]2021'!$A:$A,$A608,'[1]2021'!$C:$C)-SUMIF('[1]2021'!$E:$E,$A608,'[1]2021'!$G:$G))/12</f>
        <v>0</v>
      </c>
      <c r="T608" s="53">
        <f>+(+SUMIF('[1]2021'!$A:$A,$A608,'[1]2021'!$C:$C)-SUMIF('[1]2021'!$E:$E,$A608,'[1]2021'!$G:$G))/12</f>
        <v>0</v>
      </c>
      <c r="U608" s="53">
        <f>+SUM(I608:INDEX(I608:T608,1,Settings!$C$4))</f>
        <v>0</v>
      </c>
      <c r="V608" s="53">
        <f t="shared" si="312"/>
        <v>0</v>
      </c>
      <c r="W608" s="53"/>
      <c r="X608" s="53">
        <f>+SUMIFS(postings!$T:$T,postings!$C:$C,'pl-data'!X$2,postings!$D:$D,'pl-data'!X$3,postings!$I:$I,'pl-data'!$A608)-SUMIFS(postings!$W:$W,postings!$C:$C,'pl-data'!X$2,postings!$D:$D,'pl-data'!X$3,postings!$M:$M,'pl-data'!$A608)</f>
        <v>0</v>
      </c>
      <c r="Y608" s="53">
        <f>+SUMIFS(postings!$T:$T,postings!$C:$C,'pl-data'!Y$2,postings!$D:$D,'pl-data'!Y$3,postings!$I:$I,'pl-data'!$A608)-SUMIFS(postings!$W:$W,postings!$C:$C,'pl-data'!Y$2,postings!$D:$D,'pl-data'!Y$3,postings!$M:$M,'pl-data'!$A608)</f>
        <v>0</v>
      </c>
      <c r="Z608" s="53">
        <f>+SUMIFS(postings!$T:$T,postings!$C:$C,'pl-data'!Z$2,postings!$D:$D,'pl-data'!Z$3,postings!$I:$I,'pl-data'!$A608)-SUMIFS(postings!$W:$W,postings!$C:$C,'pl-data'!Z$2,postings!$D:$D,'pl-data'!Z$3,postings!$M:$M,'pl-data'!$A608)</f>
        <v>0</v>
      </c>
      <c r="AA608" s="53">
        <f>+SUMIFS(postings!$T:$T,postings!$C:$C,'pl-data'!AA$2,postings!$D:$D,'pl-data'!AA$3,postings!$I:$I,'pl-data'!$A608)-SUMIFS(postings!$W:$W,postings!$C:$C,'pl-data'!AA$2,postings!$D:$D,'pl-data'!AA$3,postings!$M:$M,'pl-data'!$A608)</f>
        <v>0</v>
      </c>
      <c r="AB608" s="53">
        <f>+SUMIFS(postings!$T:$T,postings!$C:$C,'pl-data'!AB$2,postings!$D:$D,'pl-data'!AB$3,postings!$I:$I,'pl-data'!$A608)-SUMIFS(postings!$W:$W,postings!$C:$C,'pl-data'!AB$2,postings!$D:$D,'pl-data'!AB$3,postings!$M:$M,'pl-data'!$A608)</f>
        <v>0</v>
      </c>
      <c r="AC608" s="53">
        <f>+SUMIFS(postings!$T:$T,postings!$C:$C,'pl-data'!AC$2,postings!$D:$D,'pl-data'!AC$3,postings!$I:$I,'pl-data'!$A608)-SUMIFS(postings!$W:$W,postings!$C:$C,'pl-data'!AC$2,postings!$D:$D,'pl-data'!AC$3,postings!$M:$M,'pl-data'!$A608)</f>
        <v>0</v>
      </c>
      <c r="AD608" s="53">
        <f>+SUMIFS(postings!$T:$T,postings!$C:$C,'pl-data'!AD$2,postings!$D:$D,'pl-data'!AD$3,postings!$I:$I,'pl-data'!$A608)-SUMIFS(postings!$W:$W,postings!$C:$C,'pl-data'!AD$2,postings!$D:$D,'pl-data'!AD$3,postings!$M:$M,'pl-data'!$A608)</f>
        <v>0</v>
      </c>
      <c r="AE608" s="53">
        <f>+SUMIFS(postings!$T:$T,postings!$C:$C,'pl-data'!AE$2,postings!$D:$D,'pl-data'!AE$3,postings!$I:$I,'pl-data'!$A608)-SUMIFS(postings!$W:$W,postings!$C:$C,'pl-data'!AE$2,postings!$D:$D,'pl-data'!AE$3,postings!$M:$M,'pl-data'!$A608)</f>
        <v>0</v>
      </c>
      <c r="AF608" s="53">
        <f>+SUMIFS(postings!$T:$T,postings!$C:$C,'pl-data'!AF$2,postings!$D:$D,'pl-data'!AF$3,postings!$I:$I,'pl-data'!$A608)-SUMIFS(postings!$W:$W,postings!$C:$C,'pl-data'!AF$2,postings!$D:$D,'pl-data'!AF$3,postings!$M:$M,'pl-data'!$A608)</f>
        <v>0</v>
      </c>
      <c r="AG608" s="53">
        <f>+SUMIFS(postings!$T:$T,postings!$C:$C,'pl-data'!AG$2,postings!$D:$D,'pl-data'!AG$3,postings!$I:$I,'pl-data'!$A608)-SUMIFS(postings!$W:$W,postings!$C:$C,'pl-data'!AG$2,postings!$D:$D,'pl-data'!AG$3,postings!$M:$M,'pl-data'!$A608)</f>
        <v>0</v>
      </c>
      <c r="AH608" s="53">
        <f>+SUMIFS(postings!$T:$T,postings!$C:$C,'pl-data'!AH$2,postings!$D:$D,'pl-data'!AH$3,postings!$I:$I,'pl-data'!$A608)-SUMIFS(postings!$W:$W,postings!$C:$C,'pl-data'!AH$2,postings!$D:$D,'pl-data'!AH$3,postings!$M:$M,'pl-data'!$A608)</f>
        <v>0</v>
      </c>
      <c r="AI608" s="53">
        <f>+SUMIFS(postings!$T:$T,postings!$C:$C,'pl-data'!AI$2,postings!$D:$D,'pl-data'!AI$3,postings!$I:$I,'pl-data'!$A608)-SUMIFS(postings!$W:$W,postings!$C:$C,'pl-data'!AI$2,postings!$D:$D,'pl-data'!AI$3,postings!$M:$M,'pl-data'!$A608)</f>
        <v>0</v>
      </c>
      <c r="AJ608" s="53">
        <f>+SUM(X608:INDEX(X608:AI608,1,Settings!$C$4))</f>
        <v>0</v>
      </c>
      <c r="AK608" s="53">
        <f t="shared" si="313"/>
        <v>0</v>
      </c>
      <c r="AL608" s="53"/>
      <c r="AM608" s="53">
        <f t="shared" si="285"/>
        <v>0</v>
      </c>
      <c r="AN608" s="53">
        <f t="shared" si="286"/>
        <v>0</v>
      </c>
      <c r="AO608" s="53">
        <f t="shared" si="287"/>
        <v>0</v>
      </c>
      <c r="AP608" s="53">
        <f t="shared" si="288"/>
        <v>0</v>
      </c>
      <c r="AQ608" s="53">
        <f t="shared" si="289"/>
        <v>0</v>
      </c>
      <c r="AR608" s="53">
        <f t="shared" si="290"/>
        <v>0</v>
      </c>
      <c r="AS608" s="53">
        <f t="shared" si="291"/>
        <v>0</v>
      </c>
      <c r="AT608" s="53">
        <f t="shared" si="292"/>
        <v>0</v>
      </c>
      <c r="AU608" s="53">
        <f t="shared" si="293"/>
        <v>0</v>
      </c>
      <c r="AV608" s="53">
        <f t="shared" si="294"/>
        <v>0</v>
      </c>
      <c r="AW608" s="53">
        <f t="shared" si="295"/>
        <v>0</v>
      </c>
      <c r="AX608" s="53">
        <f t="shared" si="296"/>
        <v>0</v>
      </c>
      <c r="AY608" s="53">
        <f>+SUM(AM608:INDEX(AM608:AX608,1,Settings!$C$4))</f>
        <v>0</v>
      </c>
      <c r="AZ608" s="53">
        <f t="shared" si="314"/>
        <v>0</v>
      </c>
      <c r="BA608" s="53"/>
      <c r="BB608" s="53">
        <f t="shared" si="297"/>
        <v>0</v>
      </c>
      <c r="BC608" s="53">
        <f t="shared" si="298"/>
        <v>0</v>
      </c>
      <c r="BD608" s="53">
        <f t="shared" si="299"/>
        <v>0</v>
      </c>
      <c r="BE608" s="53">
        <f t="shared" si="300"/>
        <v>0</v>
      </c>
      <c r="BF608" s="53">
        <f t="shared" si="301"/>
        <v>0</v>
      </c>
      <c r="BG608" s="53">
        <f t="shared" si="302"/>
        <v>0</v>
      </c>
      <c r="BH608" s="53">
        <f t="shared" si="303"/>
        <v>0</v>
      </c>
      <c r="BI608" s="53">
        <f t="shared" si="304"/>
        <v>0</v>
      </c>
      <c r="BJ608" s="53">
        <f t="shared" si="305"/>
        <v>0</v>
      </c>
      <c r="BK608" s="53">
        <f t="shared" si="306"/>
        <v>0</v>
      </c>
      <c r="BL608" s="53">
        <f t="shared" si="307"/>
        <v>0</v>
      </c>
      <c r="BM608" s="53">
        <f t="shared" si="308"/>
        <v>0</v>
      </c>
      <c r="BN608" s="53">
        <f t="shared" si="311"/>
        <v>0</v>
      </c>
      <c r="BO608" s="53"/>
      <c r="BP608" s="53">
        <f t="shared" si="309"/>
        <v>0</v>
      </c>
      <c r="BQ608" s="53"/>
      <c r="BR608" s="53">
        <f t="shared" si="310"/>
        <v>0</v>
      </c>
    </row>
    <row r="609" spans="1:70" x14ac:dyDescent="0.2">
      <c r="A609" s="6">
        <v>8747</v>
      </c>
      <c r="B609" s="6" t="str">
        <f>+VLOOKUP(A609,masterfile!B:C,2,FALSE)</f>
        <v>Gewährte Skonti EU-Lieferungen 5% USt</v>
      </c>
      <c r="D609" s="53">
        <f>+SUMIF('[1]2017'!$A:$A,$A609,'[1]2017'!$C:$C)-SUMIF('[1]2017'!$E:$E,$A609,'[1]2017'!$G:$G)</f>
        <v>0</v>
      </c>
      <c r="E609" s="53">
        <f>+SUMIF('[1]2018'!$A:$A,$A609,'[1]2018'!$C:$C)-SUMIF('[1]2018'!$E:$E,$A609,'[1]2018'!$G:$G)</f>
        <v>0</v>
      </c>
      <c r="F609" s="53">
        <f>+SUMIF('[1]2019'!$A:$A,$A609,'[1]2019'!$C:$C)-SUMIF('[1]2019'!$E:$E,$A609,'[1]2019'!$G:$G)</f>
        <v>0</v>
      </c>
      <c r="G609" s="53">
        <f>+SUMIF('[1]2020'!$A:$A,$A609,'[1]2020'!$C:$C)-SUMIF('[1]2020'!$E:$E,$A609,'[1]2020'!$G:$G)</f>
        <v>0</v>
      </c>
      <c r="H609" s="53"/>
      <c r="I609" s="53">
        <f>+(+SUMIF('[1]2021'!$A:$A,$A609,'[1]2021'!$C:$C)-SUMIF('[1]2021'!$E:$E,$A609,'[1]2021'!$G:$G))/12</f>
        <v>0</v>
      </c>
      <c r="J609" s="53">
        <f>+(+SUMIF('[1]2021'!$A:$A,$A609,'[1]2021'!$C:$C)-SUMIF('[1]2021'!$E:$E,$A609,'[1]2021'!$G:$G))/12</f>
        <v>0</v>
      </c>
      <c r="K609" s="53">
        <f>+(+SUMIF('[1]2021'!$A:$A,$A609,'[1]2021'!$C:$C)-SUMIF('[1]2021'!$E:$E,$A609,'[1]2021'!$G:$G))/12</f>
        <v>0</v>
      </c>
      <c r="L609" s="53">
        <f>+(+SUMIF('[1]2021'!$A:$A,$A609,'[1]2021'!$C:$C)-SUMIF('[1]2021'!$E:$E,$A609,'[1]2021'!$G:$G))/12</f>
        <v>0</v>
      </c>
      <c r="M609" s="53">
        <f>+(+SUMIF('[1]2021'!$A:$A,$A609,'[1]2021'!$C:$C)-SUMIF('[1]2021'!$E:$E,$A609,'[1]2021'!$G:$G))/12</f>
        <v>0</v>
      </c>
      <c r="N609" s="53">
        <f>+(+SUMIF('[1]2021'!$A:$A,$A609,'[1]2021'!$C:$C)-SUMIF('[1]2021'!$E:$E,$A609,'[1]2021'!$G:$G))/12</f>
        <v>0</v>
      </c>
      <c r="O609" s="53">
        <f>+(+SUMIF('[1]2021'!$A:$A,$A609,'[1]2021'!$C:$C)-SUMIF('[1]2021'!$E:$E,$A609,'[1]2021'!$G:$G))/12</f>
        <v>0</v>
      </c>
      <c r="P609" s="53">
        <f>+(+SUMIF('[1]2021'!$A:$A,$A609,'[1]2021'!$C:$C)-SUMIF('[1]2021'!$E:$E,$A609,'[1]2021'!$G:$G))/12</f>
        <v>0</v>
      </c>
      <c r="Q609" s="53">
        <f>+(+SUMIF('[1]2021'!$A:$A,$A609,'[1]2021'!$C:$C)-SUMIF('[1]2021'!$E:$E,$A609,'[1]2021'!$G:$G))/12</f>
        <v>0</v>
      </c>
      <c r="R609" s="53">
        <f>+(+SUMIF('[1]2021'!$A:$A,$A609,'[1]2021'!$C:$C)-SUMIF('[1]2021'!$E:$E,$A609,'[1]2021'!$G:$G))/12</f>
        <v>0</v>
      </c>
      <c r="S609" s="53">
        <f>+(+SUMIF('[1]2021'!$A:$A,$A609,'[1]2021'!$C:$C)-SUMIF('[1]2021'!$E:$E,$A609,'[1]2021'!$G:$G))/12</f>
        <v>0</v>
      </c>
      <c r="T609" s="53">
        <f>+(+SUMIF('[1]2021'!$A:$A,$A609,'[1]2021'!$C:$C)-SUMIF('[1]2021'!$E:$E,$A609,'[1]2021'!$G:$G))/12</f>
        <v>0</v>
      </c>
      <c r="U609" s="53">
        <f>+SUM(I609:INDEX(I609:T609,1,Settings!$C$4))</f>
        <v>0</v>
      </c>
      <c r="V609" s="53">
        <f t="shared" si="312"/>
        <v>0</v>
      </c>
      <c r="W609" s="53"/>
      <c r="X609" s="53">
        <f>+SUMIFS(postings!$T:$T,postings!$C:$C,'pl-data'!X$2,postings!$D:$D,'pl-data'!X$3,postings!$I:$I,'pl-data'!$A609)-SUMIFS(postings!$W:$W,postings!$C:$C,'pl-data'!X$2,postings!$D:$D,'pl-data'!X$3,postings!$M:$M,'pl-data'!$A609)</f>
        <v>0</v>
      </c>
      <c r="Y609" s="53">
        <f>+SUMIFS(postings!$T:$T,postings!$C:$C,'pl-data'!Y$2,postings!$D:$D,'pl-data'!Y$3,postings!$I:$I,'pl-data'!$A609)-SUMIFS(postings!$W:$W,postings!$C:$C,'pl-data'!Y$2,postings!$D:$D,'pl-data'!Y$3,postings!$M:$M,'pl-data'!$A609)</f>
        <v>0</v>
      </c>
      <c r="Z609" s="53">
        <f>+SUMIFS(postings!$T:$T,postings!$C:$C,'pl-data'!Z$2,postings!$D:$D,'pl-data'!Z$3,postings!$I:$I,'pl-data'!$A609)-SUMIFS(postings!$W:$W,postings!$C:$C,'pl-data'!Z$2,postings!$D:$D,'pl-data'!Z$3,postings!$M:$M,'pl-data'!$A609)</f>
        <v>0</v>
      </c>
      <c r="AA609" s="53">
        <f>+SUMIFS(postings!$T:$T,postings!$C:$C,'pl-data'!AA$2,postings!$D:$D,'pl-data'!AA$3,postings!$I:$I,'pl-data'!$A609)-SUMIFS(postings!$W:$W,postings!$C:$C,'pl-data'!AA$2,postings!$D:$D,'pl-data'!AA$3,postings!$M:$M,'pl-data'!$A609)</f>
        <v>0</v>
      </c>
      <c r="AB609" s="53">
        <f>+SUMIFS(postings!$T:$T,postings!$C:$C,'pl-data'!AB$2,postings!$D:$D,'pl-data'!AB$3,postings!$I:$I,'pl-data'!$A609)-SUMIFS(postings!$W:$W,postings!$C:$C,'pl-data'!AB$2,postings!$D:$D,'pl-data'!AB$3,postings!$M:$M,'pl-data'!$A609)</f>
        <v>0</v>
      </c>
      <c r="AC609" s="53">
        <f>+SUMIFS(postings!$T:$T,postings!$C:$C,'pl-data'!AC$2,postings!$D:$D,'pl-data'!AC$3,postings!$I:$I,'pl-data'!$A609)-SUMIFS(postings!$W:$W,postings!$C:$C,'pl-data'!AC$2,postings!$D:$D,'pl-data'!AC$3,postings!$M:$M,'pl-data'!$A609)</f>
        <v>0</v>
      </c>
      <c r="AD609" s="53">
        <f>+SUMIFS(postings!$T:$T,postings!$C:$C,'pl-data'!AD$2,postings!$D:$D,'pl-data'!AD$3,postings!$I:$I,'pl-data'!$A609)-SUMIFS(postings!$W:$W,postings!$C:$C,'pl-data'!AD$2,postings!$D:$D,'pl-data'!AD$3,postings!$M:$M,'pl-data'!$A609)</f>
        <v>0</v>
      </c>
      <c r="AE609" s="53">
        <f>+SUMIFS(postings!$T:$T,postings!$C:$C,'pl-data'!AE$2,postings!$D:$D,'pl-data'!AE$3,postings!$I:$I,'pl-data'!$A609)-SUMIFS(postings!$W:$W,postings!$C:$C,'pl-data'!AE$2,postings!$D:$D,'pl-data'!AE$3,postings!$M:$M,'pl-data'!$A609)</f>
        <v>0</v>
      </c>
      <c r="AF609" s="53">
        <f>+SUMIFS(postings!$T:$T,postings!$C:$C,'pl-data'!AF$2,postings!$D:$D,'pl-data'!AF$3,postings!$I:$I,'pl-data'!$A609)-SUMIFS(postings!$W:$W,postings!$C:$C,'pl-data'!AF$2,postings!$D:$D,'pl-data'!AF$3,postings!$M:$M,'pl-data'!$A609)</f>
        <v>0</v>
      </c>
      <c r="AG609" s="53">
        <f>+SUMIFS(postings!$T:$T,postings!$C:$C,'pl-data'!AG$2,postings!$D:$D,'pl-data'!AG$3,postings!$I:$I,'pl-data'!$A609)-SUMIFS(postings!$W:$W,postings!$C:$C,'pl-data'!AG$2,postings!$D:$D,'pl-data'!AG$3,postings!$M:$M,'pl-data'!$A609)</f>
        <v>0</v>
      </c>
      <c r="AH609" s="53">
        <f>+SUMIFS(postings!$T:$T,postings!$C:$C,'pl-data'!AH$2,postings!$D:$D,'pl-data'!AH$3,postings!$I:$I,'pl-data'!$A609)-SUMIFS(postings!$W:$W,postings!$C:$C,'pl-data'!AH$2,postings!$D:$D,'pl-data'!AH$3,postings!$M:$M,'pl-data'!$A609)</f>
        <v>0</v>
      </c>
      <c r="AI609" s="53">
        <f>+SUMIFS(postings!$T:$T,postings!$C:$C,'pl-data'!AI$2,postings!$D:$D,'pl-data'!AI$3,postings!$I:$I,'pl-data'!$A609)-SUMIFS(postings!$W:$W,postings!$C:$C,'pl-data'!AI$2,postings!$D:$D,'pl-data'!AI$3,postings!$M:$M,'pl-data'!$A609)</f>
        <v>0</v>
      </c>
      <c r="AJ609" s="53">
        <f>+SUM(X609:INDEX(X609:AI609,1,Settings!$C$4))</f>
        <v>0</v>
      </c>
      <c r="AK609" s="53">
        <f t="shared" si="313"/>
        <v>0</v>
      </c>
      <c r="AL609" s="53"/>
      <c r="AM609" s="53">
        <f t="shared" si="285"/>
        <v>0</v>
      </c>
      <c r="AN609" s="53">
        <f t="shared" si="286"/>
        <v>0</v>
      </c>
      <c r="AO609" s="53">
        <f t="shared" si="287"/>
        <v>0</v>
      </c>
      <c r="AP609" s="53">
        <f t="shared" si="288"/>
        <v>0</v>
      </c>
      <c r="AQ609" s="53">
        <f t="shared" si="289"/>
        <v>0</v>
      </c>
      <c r="AR609" s="53">
        <f t="shared" si="290"/>
        <v>0</v>
      </c>
      <c r="AS609" s="53">
        <f t="shared" si="291"/>
        <v>0</v>
      </c>
      <c r="AT609" s="53">
        <f t="shared" si="292"/>
        <v>0</v>
      </c>
      <c r="AU609" s="53">
        <f t="shared" si="293"/>
        <v>0</v>
      </c>
      <c r="AV609" s="53">
        <f t="shared" si="294"/>
        <v>0</v>
      </c>
      <c r="AW609" s="53">
        <f t="shared" si="295"/>
        <v>0</v>
      </c>
      <c r="AX609" s="53">
        <f t="shared" si="296"/>
        <v>0</v>
      </c>
      <c r="AY609" s="53">
        <f>+SUM(AM609:INDEX(AM609:AX609,1,Settings!$C$4))</f>
        <v>0</v>
      </c>
      <c r="AZ609" s="53">
        <f t="shared" si="314"/>
        <v>0</v>
      </c>
      <c r="BA609" s="53"/>
      <c r="BB609" s="53">
        <f t="shared" si="297"/>
        <v>0</v>
      </c>
      <c r="BC609" s="53">
        <f t="shared" si="298"/>
        <v>0</v>
      </c>
      <c r="BD609" s="53">
        <f t="shared" si="299"/>
        <v>0</v>
      </c>
      <c r="BE609" s="53">
        <f t="shared" si="300"/>
        <v>0</v>
      </c>
      <c r="BF609" s="53">
        <f t="shared" si="301"/>
        <v>0</v>
      </c>
      <c r="BG609" s="53">
        <f t="shared" si="302"/>
        <v>0</v>
      </c>
      <c r="BH609" s="53">
        <f t="shared" si="303"/>
        <v>0</v>
      </c>
      <c r="BI609" s="53">
        <f t="shared" si="304"/>
        <v>0</v>
      </c>
      <c r="BJ609" s="53">
        <f t="shared" si="305"/>
        <v>0</v>
      </c>
      <c r="BK609" s="53">
        <f t="shared" si="306"/>
        <v>0</v>
      </c>
      <c r="BL609" s="53">
        <f t="shared" si="307"/>
        <v>0</v>
      </c>
      <c r="BM609" s="53">
        <f t="shared" si="308"/>
        <v>0</v>
      </c>
      <c r="BN609" s="53">
        <f t="shared" si="311"/>
        <v>0</v>
      </c>
      <c r="BO609" s="53"/>
      <c r="BP609" s="53">
        <f t="shared" si="309"/>
        <v>0</v>
      </c>
      <c r="BQ609" s="53"/>
      <c r="BR609" s="53">
        <f t="shared" si="310"/>
        <v>0</v>
      </c>
    </row>
    <row r="610" spans="1:70" x14ac:dyDescent="0.2">
      <c r="A610" s="6">
        <v>8748</v>
      </c>
      <c r="B610" s="6" t="str">
        <f>+VLOOKUP(A610,masterfile!B:C,2,FALSE)</f>
        <v>Gewährte Skonti EU-Lieferungen 19% USt</v>
      </c>
      <c r="D610" s="53">
        <f>+SUMIF('[1]2017'!$A:$A,$A610,'[1]2017'!$C:$C)-SUMIF('[1]2017'!$E:$E,$A610,'[1]2017'!$G:$G)</f>
        <v>0</v>
      </c>
      <c r="E610" s="53">
        <f>+SUMIF('[1]2018'!$A:$A,$A610,'[1]2018'!$C:$C)-SUMIF('[1]2018'!$E:$E,$A610,'[1]2018'!$G:$G)</f>
        <v>0</v>
      </c>
      <c r="F610" s="53">
        <f>+SUMIF('[1]2019'!$A:$A,$A610,'[1]2019'!$C:$C)-SUMIF('[1]2019'!$E:$E,$A610,'[1]2019'!$G:$G)</f>
        <v>0</v>
      </c>
      <c r="G610" s="53">
        <f>+SUMIF('[1]2020'!$A:$A,$A610,'[1]2020'!$C:$C)-SUMIF('[1]2020'!$E:$E,$A610,'[1]2020'!$G:$G)</f>
        <v>0</v>
      </c>
      <c r="H610" s="53"/>
      <c r="I610" s="53">
        <f>+(+SUMIF('[1]2021'!$A:$A,$A610,'[1]2021'!$C:$C)-SUMIF('[1]2021'!$E:$E,$A610,'[1]2021'!$G:$G))/12</f>
        <v>0</v>
      </c>
      <c r="J610" s="53">
        <f>+(+SUMIF('[1]2021'!$A:$A,$A610,'[1]2021'!$C:$C)-SUMIF('[1]2021'!$E:$E,$A610,'[1]2021'!$G:$G))/12</f>
        <v>0</v>
      </c>
      <c r="K610" s="53">
        <f>+(+SUMIF('[1]2021'!$A:$A,$A610,'[1]2021'!$C:$C)-SUMIF('[1]2021'!$E:$E,$A610,'[1]2021'!$G:$G))/12</f>
        <v>0</v>
      </c>
      <c r="L610" s="53">
        <f>+(+SUMIF('[1]2021'!$A:$A,$A610,'[1]2021'!$C:$C)-SUMIF('[1]2021'!$E:$E,$A610,'[1]2021'!$G:$G))/12</f>
        <v>0</v>
      </c>
      <c r="M610" s="53">
        <f>+(+SUMIF('[1]2021'!$A:$A,$A610,'[1]2021'!$C:$C)-SUMIF('[1]2021'!$E:$E,$A610,'[1]2021'!$G:$G))/12</f>
        <v>0</v>
      </c>
      <c r="N610" s="53">
        <f>+(+SUMIF('[1]2021'!$A:$A,$A610,'[1]2021'!$C:$C)-SUMIF('[1]2021'!$E:$E,$A610,'[1]2021'!$G:$G))/12</f>
        <v>0</v>
      </c>
      <c r="O610" s="53">
        <f>+(+SUMIF('[1]2021'!$A:$A,$A610,'[1]2021'!$C:$C)-SUMIF('[1]2021'!$E:$E,$A610,'[1]2021'!$G:$G))/12</f>
        <v>0</v>
      </c>
      <c r="P610" s="53">
        <f>+(+SUMIF('[1]2021'!$A:$A,$A610,'[1]2021'!$C:$C)-SUMIF('[1]2021'!$E:$E,$A610,'[1]2021'!$G:$G))/12</f>
        <v>0</v>
      </c>
      <c r="Q610" s="53">
        <f>+(+SUMIF('[1]2021'!$A:$A,$A610,'[1]2021'!$C:$C)-SUMIF('[1]2021'!$E:$E,$A610,'[1]2021'!$G:$G))/12</f>
        <v>0</v>
      </c>
      <c r="R610" s="53">
        <f>+(+SUMIF('[1]2021'!$A:$A,$A610,'[1]2021'!$C:$C)-SUMIF('[1]2021'!$E:$E,$A610,'[1]2021'!$G:$G))/12</f>
        <v>0</v>
      </c>
      <c r="S610" s="53">
        <f>+(+SUMIF('[1]2021'!$A:$A,$A610,'[1]2021'!$C:$C)-SUMIF('[1]2021'!$E:$E,$A610,'[1]2021'!$G:$G))/12</f>
        <v>0</v>
      </c>
      <c r="T610" s="53">
        <f>+(+SUMIF('[1]2021'!$A:$A,$A610,'[1]2021'!$C:$C)-SUMIF('[1]2021'!$E:$E,$A610,'[1]2021'!$G:$G))/12</f>
        <v>0</v>
      </c>
      <c r="U610" s="53">
        <f>+SUM(I610:INDEX(I610:T610,1,Settings!$C$4))</f>
        <v>0</v>
      </c>
      <c r="V610" s="53">
        <f t="shared" si="312"/>
        <v>0</v>
      </c>
      <c r="W610" s="53"/>
      <c r="X610" s="53">
        <f>+SUMIFS(postings!$T:$T,postings!$C:$C,'pl-data'!X$2,postings!$D:$D,'pl-data'!X$3,postings!$I:$I,'pl-data'!$A610)-SUMIFS(postings!$W:$W,postings!$C:$C,'pl-data'!X$2,postings!$D:$D,'pl-data'!X$3,postings!$M:$M,'pl-data'!$A610)</f>
        <v>0</v>
      </c>
      <c r="Y610" s="53">
        <f>+SUMIFS(postings!$T:$T,postings!$C:$C,'pl-data'!Y$2,postings!$D:$D,'pl-data'!Y$3,postings!$I:$I,'pl-data'!$A610)-SUMIFS(postings!$W:$W,postings!$C:$C,'pl-data'!Y$2,postings!$D:$D,'pl-data'!Y$3,postings!$M:$M,'pl-data'!$A610)</f>
        <v>0</v>
      </c>
      <c r="Z610" s="53">
        <f>+SUMIFS(postings!$T:$T,postings!$C:$C,'pl-data'!Z$2,postings!$D:$D,'pl-data'!Z$3,postings!$I:$I,'pl-data'!$A610)-SUMIFS(postings!$W:$W,postings!$C:$C,'pl-data'!Z$2,postings!$D:$D,'pl-data'!Z$3,postings!$M:$M,'pl-data'!$A610)</f>
        <v>0</v>
      </c>
      <c r="AA610" s="53">
        <f>+SUMIFS(postings!$T:$T,postings!$C:$C,'pl-data'!AA$2,postings!$D:$D,'pl-data'!AA$3,postings!$I:$I,'pl-data'!$A610)-SUMIFS(postings!$W:$W,postings!$C:$C,'pl-data'!AA$2,postings!$D:$D,'pl-data'!AA$3,postings!$M:$M,'pl-data'!$A610)</f>
        <v>0</v>
      </c>
      <c r="AB610" s="53">
        <f>+SUMIFS(postings!$T:$T,postings!$C:$C,'pl-data'!AB$2,postings!$D:$D,'pl-data'!AB$3,postings!$I:$I,'pl-data'!$A610)-SUMIFS(postings!$W:$W,postings!$C:$C,'pl-data'!AB$2,postings!$D:$D,'pl-data'!AB$3,postings!$M:$M,'pl-data'!$A610)</f>
        <v>0</v>
      </c>
      <c r="AC610" s="53">
        <f>+SUMIFS(postings!$T:$T,postings!$C:$C,'pl-data'!AC$2,postings!$D:$D,'pl-data'!AC$3,postings!$I:$I,'pl-data'!$A610)-SUMIFS(postings!$W:$W,postings!$C:$C,'pl-data'!AC$2,postings!$D:$D,'pl-data'!AC$3,postings!$M:$M,'pl-data'!$A610)</f>
        <v>0</v>
      </c>
      <c r="AD610" s="53">
        <f>+SUMIFS(postings!$T:$T,postings!$C:$C,'pl-data'!AD$2,postings!$D:$D,'pl-data'!AD$3,postings!$I:$I,'pl-data'!$A610)-SUMIFS(postings!$W:$W,postings!$C:$C,'pl-data'!AD$2,postings!$D:$D,'pl-data'!AD$3,postings!$M:$M,'pl-data'!$A610)</f>
        <v>0</v>
      </c>
      <c r="AE610" s="53">
        <f>+SUMIFS(postings!$T:$T,postings!$C:$C,'pl-data'!AE$2,postings!$D:$D,'pl-data'!AE$3,postings!$I:$I,'pl-data'!$A610)-SUMIFS(postings!$W:$W,postings!$C:$C,'pl-data'!AE$2,postings!$D:$D,'pl-data'!AE$3,postings!$M:$M,'pl-data'!$A610)</f>
        <v>0</v>
      </c>
      <c r="AF610" s="53">
        <f>+SUMIFS(postings!$T:$T,postings!$C:$C,'pl-data'!AF$2,postings!$D:$D,'pl-data'!AF$3,postings!$I:$I,'pl-data'!$A610)-SUMIFS(postings!$W:$W,postings!$C:$C,'pl-data'!AF$2,postings!$D:$D,'pl-data'!AF$3,postings!$M:$M,'pl-data'!$A610)</f>
        <v>0</v>
      </c>
      <c r="AG610" s="53">
        <f>+SUMIFS(postings!$T:$T,postings!$C:$C,'pl-data'!AG$2,postings!$D:$D,'pl-data'!AG$3,postings!$I:$I,'pl-data'!$A610)-SUMIFS(postings!$W:$W,postings!$C:$C,'pl-data'!AG$2,postings!$D:$D,'pl-data'!AG$3,postings!$M:$M,'pl-data'!$A610)</f>
        <v>0</v>
      </c>
      <c r="AH610" s="53">
        <f>+SUMIFS(postings!$T:$T,postings!$C:$C,'pl-data'!AH$2,postings!$D:$D,'pl-data'!AH$3,postings!$I:$I,'pl-data'!$A610)-SUMIFS(postings!$W:$W,postings!$C:$C,'pl-data'!AH$2,postings!$D:$D,'pl-data'!AH$3,postings!$M:$M,'pl-data'!$A610)</f>
        <v>0</v>
      </c>
      <c r="AI610" s="53">
        <f>+SUMIFS(postings!$T:$T,postings!$C:$C,'pl-data'!AI$2,postings!$D:$D,'pl-data'!AI$3,postings!$I:$I,'pl-data'!$A610)-SUMIFS(postings!$W:$W,postings!$C:$C,'pl-data'!AI$2,postings!$D:$D,'pl-data'!AI$3,postings!$M:$M,'pl-data'!$A610)</f>
        <v>0</v>
      </c>
      <c r="AJ610" s="53">
        <f>+SUM(X610:INDEX(X610:AI610,1,Settings!$C$4))</f>
        <v>0</v>
      </c>
      <c r="AK610" s="53">
        <f t="shared" si="313"/>
        <v>0</v>
      </c>
      <c r="AL610" s="53"/>
      <c r="AM610" s="53">
        <f t="shared" si="285"/>
        <v>0</v>
      </c>
      <c r="AN610" s="53">
        <f t="shared" si="286"/>
        <v>0</v>
      </c>
      <c r="AO610" s="53">
        <f t="shared" si="287"/>
        <v>0</v>
      </c>
      <c r="AP610" s="53">
        <f t="shared" si="288"/>
        <v>0</v>
      </c>
      <c r="AQ610" s="53">
        <f t="shared" si="289"/>
        <v>0</v>
      </c>
      <c r="AR610" s="53">
        <f t="shared" si="290"/>
        <v>0</v>
      </c>
      <c r="AS610" s="53">
        <f t="shared" si="291"/>
        <v>0</v>
      </c>
      <c r="AT610" s="53">
        <f t="shared" si="292"/>
        <v>0</v>
      </c>
      <c r="AU610" s="53">
        <f t="shared" si="293"/>
        <v>0</v>
      </c>
      <c r="AV610" s="53">
        <f t="shared" si="294"/>
        <v>0</v>
      </c>
      <c r="AW610" s="53">
        <f t="shared" si="295"/>
        <v>0</v>
      </c>
      <c r="AX610" s="53">
        <f t="shared" si="296"/>
        <v>0</v>
      </c>
      <c r="AY610" s="53">
        <f>+SUM(AM610:INDEX(AM610:AX610,1,Settings!$C$4))</f>
        <v>0</v>
      </c>
      <c r="AZ610" s="53">
        <f t="shared" si="314"/>
        <v>0</v>
      </c>
      <c r="BA610" s="53"/>
      <c r="BB610" s="53">
        <f t="shared" si="297"/>
        <v>0</v>
      </c>
      <c r="BC610" s="53">
        <f t="shared" si="298"/>
        <v>0</v>
      </c>
      <c r="BD610" s="53">
        <f t="shared" si="299"/>
        <v>0</v>
      </c>
      <c r="BE610" s="53">
        <f t="shared" si="300"/>
        <v>0</v>
      </c>
      <c r="BF610" s="53">
        <f t="shared" si="301"/>
        <v>0</v>
      </c>
      <c r="BG610" s="53">
        <f t="shared" si="302"/>
        <v>0</v>
      </c>
      <c r="BH610" s="53">
        <f t="shared" si="303"/>
        <v>0</v>
      </c>
      <c r="BI610" s="53">
        <f t="shared" si="304"/>
        <v>0</v>
      </c>
      <c r="BJ610" s="53">
        <f t="shared" si="305"/>
        <v>0</v>
      </c>
      <c r="BK610" s="53">
        <f t="shared" si="306"/>
        <v>0</v>
      </c>
      <c r="BL610" s="53">
        <f t="shared" si="307"/>
        <v>0</v>
      </c>
      <c r="BM610" s="53">
        <f t="shared" si="308"/>
        <v>0</v>
      </c>
      <c r="BN610" s="53">
        <f t="shared" si="311"/>
        <v>0</v>
      </c>
      <c r="BO610" s="53"/>
      <c r="BP610" s="53">
        <f t="shared" si="309"/>
        <v>0</v>
      </c>
      <c r="BQ610" s="53"/>
      <c r="BR610" s="53">
        <f t="shared" si="310"/>
        <v>0</v>
      </c>
    </row>
    <row r="611" spans="1:70" x14ac:dyDescent="0.2">
      <c r="A611" s="6">
        <v>8749</v>
      </c>
      <c r="B611" s="6" t="str">
        <f>+VLOOKUP(A611,masterfile!B:C,2,FALSE)</f>
        <v>Gewährte Skonti EU-Lieferungen 16% USt</v>
      </c>
      <c r="D611" s="53">
        <f>+SUMIF('[1]2017'!$A:$A,$A611,'[1]2017'!$C:$C)-SUMIF('[1]2017'!$E:$E,$A611,'[1]2017'!$G:$G)</f>
        <v>0</v>
      </c>
      <c r="E611" s="53">
        <f>+SUMIF('[1]2018'!$A:$A,$A611,'[1]2018'!$C:$C)-SUMIF('[1]2018'!$E:$E,$A611,'[1]2018'!$G:$G)</f>
        <v>0</v>
      </c>
      <c r="F611" s="53">
        <f>+SUMIF('[1]2019'!$A:$A,$A611,'[1]2019'!$C:$C)-SUMIF('[1]2019'!$E:$E,$A611,'[1]2019'!$G:$G)</f>
        <v>0</v>
      </c>
      <c r="G611" s="53">
        <f>+SUMIF('[1]2020'!$A:$A,$A611,'[1]2020'!$C:$C)-SUMIF('[1]2020'!$E:$E,$A611,'[1]2020'!$G:$G)</f>
        <v>0</v>
      </c>
      <c r="H611" s="53"/>
      <c r="I611" s="53">
        <f>+(+SUMIF('[1]2021'!$A:$A,$A611,'[1]2021'!$C:$C)-SUMIF('[1]2021'!$E:$E,$A611,'[1]2021'!$G:$G))/12</f>
        <v>0</v>
      </c>
      <c r="J611" s="53">
        <f>+(+SUMIF('[1]2021'!$A:$A,$A611,'[1]2021'!$C:$C)-SUMIF('[1]2021'!$E:$E,$A611,'[1]2021'!$G:$G))/12</f>
        <v>0</v>
      </c>
      <c r="K611" s="53">
        <f>+(+SUMIF('[1]2021'!$A:$A,$A611,'[1]2021'!$C:$C)-SUMIF('[1]2021'!$E:$E,$A611,'[1]2021'!$G:$G))/12</f>
        <v>0</v>
      </c>
      <c r="L611" s="53">
        <f>+(+SUMIF('[1]2021'!$A:$A,$A611,'[1]2021'!$C:$C)-SUMIF('[1]2021'!$E:$E,$A611,'[1]2021'!$G:$G))/12</f>
        <v>0</v>
      </c>
      <c r="M611" s="53">
        <f>+(+SUMIF('[1]2021'!$A:$A,$A611,'[1]2021'!$C:$C)-SUMIF('[1]2021'!$E:$E,$A611,'[1]2021'!$G:$G))/12</f>
        <v>0</v>
      </c>
      <c r="N611" s="53">
        <f>+(+SUMIF('[1]2021'!$A:$A,$A611,'[1]2021'!$C:$C)-SUMIF('[1]2021'!$E:$E,$A611,'[1]2021'!$G:$G))/12</f>
        <v>0</v>
      </c>
      <c r="O611" s="53">
        <f>+(+SUMIF('[1]2021'!$A:$A,$A611,'[1]2021'!$C:$C)-SUMIF('[1]2021'!$E:$E,$A611,'[1]2021'!$G:$G))/12</f>
        <v>0</v>
      </c>
      <c r="P611" s="53">
        <f>+(+SUMIF('[1]2021'!$A:$A,$A611,'[1]2021'!$C:$C)-SUMIF('[1]2021'!$E:$E,$A611,'[1]2021'!$G:$G))/12</f>
        <v>0</v>
      </c>
      <c r="Q611" s="53">
        <f>+(+SUMIF('[1]2021'!$A:$A,$A611,'[1]2021'!$C:$C)-SUMIF('[1]2021'!$E:$E,$A611,'[1]2021'!$G:$G))/12</f>
        <v>0</v>
      </c>
      <c r="R611" s="53">
        <f>+(+SUMIF('[1]2021'!$A:$A,$A611,'[1]2021'!$C:$C)-SUMIF('[1]2021'!$E:$E,$A611,'[1]2021'!$G:$G))/12</f>
        <v>0</v>
      </c>
      <c r="S611" s="53">
        <f>+(+SUMIF('[1]2021'!$A:$A,$A611,'[1]2021'!$C:$C)-SUMIF('[1]2021'!$E:$E,$A611,'[1]2021'!$G:$G))/12</f>
        <v>0</v>
      </c>
      <c r="T611" s="53">
        <f>+(+SUMIF('[1]2021'!$A:$A,$A611,'[1]2021'!$C:$C)-SUMIF('[1]2021'!$E:$E,$A611,'[1]2021'!$G:$G))/12</f>
        <v>0</v>
      </c>
      <c r="U611" s="53">
        <f>+SUM(I611:INDEX(I611:T611,1,Settings!$C$4))</f>
        <v>0</v>
      </c>
      <c r="V611" s="53">
        <f t="shared" si="312"/>
        <v>0</v>
      </c>
      <c r="W611" s="53"/>
      <c r="X611" s="53">
        <f>+SUMIFS(postings!$T:$T,postings!$C:$C,'pl-data'!X$2,postings!$D:$D,'pl-data'!X$3,postings!$I:$I,'pl-data'!$A611)-SUMIFS(postings!$W:$W,postings!$C:$C,'pl-data'!X$2,postings!$D:$D,'pl-data'!X$3,postings!$M:$M,'pl-data'!$A611)</f>
        <v>0</v>
      </c>
      <c r="Y611" s="53">
        <f>+SUMIFS(postings!$T:$T,postings!$C:$C,'pl-data'!Y$2,postings!$D:$D,'pl-data'!Y$3,postings!$I:$I,'pl-data'!$A611)-SUMIFS(postings!$W:$W,postings!$C:$C,'pl-data'!Y$2,postings!$D:$D,'pl-data'!Y$3,postings!$M:$M,'pl-data'!$A611)</f>
        <v>0</v>
      </c>
      <c r="Z611" s="53">
        <f>+SUMIFS(postings!$T:$T,postings!$C:$C,'pl-data'!Z$2,postings!$D:$D,'pl-data'!Z$3,postings!$I:$I,'pl-data'!$A611)-SUMIFS(postings!$W:$W,postings!$C:$C,'pl-data'!Z$2,postings!$D:$D,'pl-data'!Z$3,postings!$M:$M,'pl-data'!$A611)</f>
        <v>0</v>
      </c>
      <c r="AA611" s="53">
        <f>+SUMIFS(postings!$T:$T,postings!$C:$C,'pl-data'!AA$2,postings!$D:$D,'pl-data'!AA$3,postings!$I:$I,'pl-data'!$A611)-SUMIFS(postings!$W:$W,postings!$C:$C,'pl-data'!AA$2,postings!$D:$D,'pl-data'!AA$3,postings!$M:$M,'pl-data'!$A611)</f>
        <v>0</v>
      </c>
      <c r="AB611" s="53">
        <f>+SUMIFS(postings!$T:$T,postings!$C:$C,'pl-data'!AB$2,postings!$D:$D,'pl-data'!AB$3,postings!$I:$I,'pl-data'!$A611)-SUMIFS(postings!$W:$W,postings!$C:$C,'pl-data'!AB$2,postings!$D:$D,'pl-data'!AB$3,postings!$M:$M,'pl-data'!$A611)</f>
        <v>0</v>
      </c>
      <c r="AC611" s="53">
        <f>+SUMIFS(postings!$T:$T,postings!$C:$C,'pl-data'!AC$2,postings!$D:$D,'pl-data'!AC$3,postings!$I:$I,'pl-data'!$A611)-SUMIFS(postings!$W:$W,postings!$C:$C,'pl-data'!AC$2,postings!$D:$D,'pl-data'!AC$3,postings!$M:$M,'pl-data'!$A611)</f>
        <v>0</v>
      </c>
      <c r="AD611" s="53">
        <f>+SUMIFS(postings!$T:$T,postings!$C:$C,'pl-data'!AD$2,postings!$D:$D,'pl-data'!AD$3,postings!$I:$I,'pl-data'!$A611)-SUMIFS(postings!$W:$W,postings!$C:$C,'pl-data'!AD$2,postings!$D:$D,'pl-data'!AD$3,postings!$M:$M,'pl-data'!$A611)</f>
        <v>0</v>
      </c>
      <c r="AE611" s="53">
        <f>+SUMIFS(postings!$T:$T,postings!$C:$C,'pl-data'!AE$2,postings!$D:$D,'pl-data'!AE$3,postings!$I:$I,'pl-data'!$A611)-SUMIFS(postings!$W:$W,postings!$C:$C,'pl-data'!AE$2,postings!$D:$D,'pl-data'!AE$3,postings!$M:$M,'pl-data'!$A611)</f>
        <v>0</v>
      </c>
      <c r="AF611" s="53">
        <f>+SUMIFS(postings!$T:$T,postings!$C:$C,'pl-data'!AF$2,postings!$D:$D,'pl-data'!AF$3,postings!$I:$I,'pl-data'!$A611)-SUMIFS(postings!$W:$W,postings!$C:$C,'pl-data'!AF$2,postings!$D:$D,'pl-data'!AF$3,postings!$M:$M,'pl-data'!$A611)</f>
        <v>0</v>
      </c>
      <c r="AG611" s="53">
        <f>+SUMIFS(postings!$T:$T,postings!$C:$C,'pl-data'!AG$2,postings!$D:$D,'pl-data'!AG$3,postings!$I:$I,'pl-data'!$A611)-SUMIFS(postings!$W:$W,postings!$C:$C,'pl-data'!AG$2,postings!$D:$D,'pl-data'!AG$3,postings!$M:$M,'pl-data'!$A611)</f>
        <v>0</v>
      </c>
      <c r="AH611" s="53">
        <f>+SUMIFS(postings!$T:$T,postings!$C:$C,'pl-data'!AH$2,postings!$D:$D,'pl-data'!AH$3,postings!$I:$I,'pl-data'!$A611)-SUMIFS(postings!$W:$W,postings!$C:$C,'pl-data'!AH$2,postings!$D:$D,'pl-data'!AH$3,postings!$M:$M,'pl-data'!$A611)</f>
        <v>0</v>
      </c>
      <c r="AI611" s="53">
        <f>+SUMIFS(postings!$T:$T,postings!$C:$C,'pl-data'!AI$2,postings!$D:$D,'pl-data'!AI$3,postings!$I:$I,'pl-data'!$A611)-SUMIFS(postings!$W:$W,postings!$C:$C,'pl-data'!AI$2,postings!$D:$D,'pl-data'!AI$3,postings!$M:$M,'pl-data'!$A611)</f>
        <v>0</v>
      </c>
      <c r="AJ611" s="53">
        <f>+SUM(X611:INDEX(X611:AI611,1,Settings!$C$4))</f>
        <v>0</v>
      </c>
      <c r="AK611" s="53">
        <f t="shared" si="313"/>
        <v>0</v>
      </c>
      <c r="AL611" s="53"/>
      <c r="AM611" s="53">
        <f t="shared" ref="AM611:AM657" si="315">+I611*1.03</f>
        <v>0</v>
      </c>
      <c r="AN611" s="53">
        <f t="shared" ref="AN611:AN657" si="316">+J611*1.03</f>
        <v>0</v>
      </c>
      <c r="AO611" s="53">
        <f t="shared" ref="AO611:AO657" si="317">+K611*1.03</f>
        <v>0</v>
      </c>
      <c r="AP611" s="53">
        <f t="shared" ref="AP611:AP657" si="318">+L611*1.03</f>
        <v>0</v>
      </c>
      <c r="AQ611" s="53">
        <f t="shared" ref="AQ611:AQ657" si="319">+M611*1.03</f>
        <v>0</v>
      </c>
      <c r="AR611" s="53">
        <f t="shared" ref="AR611:AR657" si="320">+N611*1.03</f>
        <v>0</v>
      </c>
      <c r="AS611" s="53">
        <f t="shared" ref="AS611:AS657" si="321">+O611*1.03</f>
        <v>0</v>
      </c>
      <c r="AT611" s="53">
        <f t="shared" ref="AT611:AT657" si="322">+P611*1.03</f>
        <v>0</v>
      </c>
      <c r="AU611" s="53">
        <f t="shared" ref="AU611:AU657" si="323">+Q611*1.03</f>
        <v>0</v>
      </c>
      <c r="AV611" s="53">
        <f t="shared" ref="AV611:AV657" si="324">+R611*1.03</f>
        <v>0</v>
      </c>
      <c r="AW611" s="53">
        <f t="shared" ref="AW611:AW657" si="325">+S611*1.03</f>
        <v>0</v>
      </c>
      <c r="AX611" s="53">
        <f t="shared" ref="AX611:AX657" si="326">+T611*1.03</f>
        <v>0</v>
      </c>
      <c r="AY611" s="53">
        <f>+SUM(AM611:INDEX(AM611:AX611,1,Settings!$C$4))</f>
        <v>0</v>
      </c>
      <c r="AZ611" s="53">
        <f t="shared" si="314"/>
        <v>0</v>
      </c>
      <c r="BA611" s="53"/>
      <c r="BB611" s="53">
        <f t="shared" si="297"/>
        <v>0</v>
      </c>
      <c r="BC611" s="53">
        <f t="shared" si="298"/>
        <v>0</v>
      </c>
      <c r="BD611" s="53">
        <f t="shared" si="299"/>
        <v>0</v>
      </c>
      <c r="BE611" s="53">
        <f t="shared" si="300"/>
        <v>0</v>
      </c>
      <c r="BF611" s="53">
        <f t="shared" si="301"/>
        <v>0</v>
      </c>
      <c r="BG611" s="53">
        <f t="shared" si="302"/>
        <v>0</v>
      </c>
      <c r="BH611" s="53">
        <f t="shared" si="303"/>
        <v>0</v>
      </c>
      <c r="BI611" s="53">
        <f t="shared" si="304"/>
        <v>0</v>
      </c>
      <c r="BJ611" s="53">
        <f t="shared" si="305"/>
        <v>0</v>
      </c>
      <c r="BK611" s="53">
        <f t="shared" si="306"/>
        <v>0</v>
      </c>
      <c r="BL611" s="53">
        <f t="shared" si="307"/>
        <v>0</v>
      </c>
      <c r="BM611" s="53">
        <f t="shared" si="308"/>
        <v>0</v>
      </c>
      <c r="BN611" s="53">
        <f t="shared" si="311"/>
        <v>0</v>
      </c>
      <c r="BO611" s="53"/>
      <c r="BP611" s="53">
        <f t="shared" si="309"/>
        <v>0</v>
      </c>
      <c r="BQ611" s="53"/>
      <c r="BR611" s="53">
        <f t="shared" si="310"/>
        <v>0</v>
      </c>
    </row>
    <row r="612" spans="1:70" x14ac:dyDescent="0.2">
      <c r="A612" s="6">
        <v>8750</v>
      </c>
      <c r="B612" s="6" t="str">
        <f>+VLOOKUP(A612,masterfile!B:C,2,FALSE)</f>
        <v>Gewährte Boni 7% USt</v>
      </c>
      <c r="D612" s="53">
        <f>+SUMIF('[1]2017'!$A:$A,$A612,'[1]2017'!$C:$C)-SUMIF('[1]2017'!$E:$E,$A612,'[1]2017'!$G:$G)</f>
        <v>0</v>
      </c>
      <c r="E612" s="53">
        <f>+SUMIF('[1]2018'!$A:$A,$A612,'[1]2018'!$C:$C)-SUMIF('[1]2018'!$E:$E,$A612,'[1]2018'!$G:$G)</f>
        <v>0</v>
      </c>
      <c r="F612" s="53">
        <f>+SUMIF('[1]2019'!$A:$A,$A612,'[1]2019'!$C:$C)-SUMIF('[1]2019'!$E:$E,$A612,'[1]2019'!$G:$G)</f>
        <v>0</v>
      </c>
      <c r="G612" s="53">
        <f>+SUMIF('[1]2020'!$A:$A,$A612,'[1]2020'!$C:$C)-SUMIF('[1]2020'!$E:$E,$A612,'[1]2020'!$G:$G)</f>
        <v>0</v>
      </c>
      <c r="H612" s="53"/>
      <c r="I612" s="53">
        <f>+(+SUMIF('[1]2021'!$A:$A,$A612,'[1]2021'!$C:$C)-SUMIF('[1]2021'!$E:$E,$A612,'[1]2021'!$G:$G))/12</f>
        <v>0</v>
      </c>
      <c r="J612" s="53">
        <f>+(+SUMIF('[1]2021'!$A:$A,$A612,'[1]2021'!$C:$C)-SUMIF('[1]2021'!$E:$E,$A612,'[1]2021'!$G:$G))/12</f>
        <v>0</v>
      </c>
      <c r="K612" s="53">
        <f>+(+SUMIF('[1]2021'!$A:$A,$A612,'[1]2021'!$C:$C)-SUMIF('[1]2021'!$E:$E,$A612,'[1]2021'!$G:$G))/12</f>
        <v>0</v>
      </c>
      <c r="L612" s="53">
        <f>+(+SUMIF('[1]2021'!$A:$A,$A612,'[1]2021'!$C:$C)-SUMIF('[1]2021'!$E:$E,$A612,'[1]2021'!$G:$G))/12</f>
        <v>0</v>
      </c>
      <c r="M612" s="53">
        <f>+(+SUMIF('[1]2021'!$A:$A,$A612,'[1]2021'!$C:$C)-SUMIF('[1]2021'!$E:$E,$A612,'[1]2021'!$G:$G))/12</f>
        <v>0</v>
      </c>
      <c r="N612" s="53">
        <f>+(+SUMIF('[1]2021'!$A:$A,$A612,'[1]2021'!$C:$C)-SUMIF('[1]2021'!$E:$E,$A612,'[1]2021'!$G:$G))/12</f>
        <v>0</v>
      </c>
      <c r="O612" s="53">
        <f>+(+SUMIF('[1]2021'!$A:$A,$A612,'[1]2021'!$C:$C)-SUMIF('[1]2021'!$E:$E,$A612,'[1]2021'!$G:$G))/12</f>
        <v>0</v>
      </c>
      <c r="P612" s="53">
        <f>+(+SUMIF('[1]2021'!$A:$A,$A612,'[1]2021'!$C:$C)-SUMIF('[1]2021'!$E:$E,$A612,'[1]2021'!$G:$G))/12</f>
        <v>0</v>
      </c>
      <c r="Q612" s="53">
        <f>+(+SUMIF('[1]2021'!$A:$A,$A612,'[1]2021'!$C:$C)-SUMIF('[1]2021'!$E:$E,$A612,'[1]2021'!$G:$G))/12</f>
        <v>0</v>
      </c>
      <c r="R612" s="53">
        <f>+(+SUMIF('[1]2021'!$A:$A,$A612,'[1]2021'!$C:$C)-SUMIF('[1]2021'!$E:$E,$A612,'[1]2021'!$G:$G))/12</f>
        <v>0</v>
      </c>
      <c r="S612" s="53">
        <f>+(+SUMIF('[1]2021'!$A:$A,$A612,'[1]2021'!$C:$C)-SUMIF('[1]2021'!$E:$E,$A612,'[1]2021'!$G:$G))/12</f>
        <v>0</v>
      </c>
      <c r="T612" s="53">
        <f>+(+SUMIF('[1]2021'!$A:$A,$A612,'[1]2021'!$C:$C)-SUMIF('[1]2021'!$E:$E,$A612,'[1]2021'!$G:$G))/12</f>
        <v>0</v>
      </c>
      <c r="U612" s="53">
        <f>+SUM(I612:INDEX(I612:T612,1,Settings!$C$4))</f>
        <v>0</v>
      </c>
      <c r="V612" s="53">
        <f t="shared" si="312"/>
        <v>0</v>
      </c>
      <c r="W612" s="53"/>
      <c r="X612" s="53">
        <f>+SUMIFS(postings!$T:$T,postings!$C:$C,'pl-data'!X$2,postings!$D:$D,'pl-data'!X$3,postings!$I:$I,'pl-data'!$A612)-SUMIFS(postings!$W:$W,postings!$C:$C,'pl-data'!X$2,postings!$D:$D,'pl-data'!X$3,postings!$M:$M,'pl-data'!$A612)</f>
        <v>0</v>
      </c>
      <c r="Y612" s="53">
        <f>+SUMIFS(postings!$T:$T,postings!$C:$C,'pl-data'!Y$2,postings!$D:$D,'pl-data'!Y$3,postings!$I:$I,'pl-data'!$A612)-SUMIFS(postings!$W:$W,postings!$C:$C,'pl-data'!Y$2,postings!$D:$D,'pl-data'!Y$3,postings!$M:$M,'pl-data'!$A612)</f>
        <v>0</v>
      </c>
      <c r="Z612" s="53">
        <f>+SUMIFS(postings!$T:$T,postings!$C:$C,'pl-data'!Z$2,postings!$D:$D,'pl-data'!Z$3,postings!$I:$I,'pl-data'!$A612)-SUMIFS(postings!$W:$W,postings!$C:$C,'pl-data'!Z$2,postings!$D:$D,'pl-data'!Z$3,postings!$M:$M,'pl-data'!$A612)</f>
        <v>0</v>
      </c>
      <c r="AA612" s="53">
        <f>+SUMIFS(postings!$T:$T,postings!$C:$C,'pl-data'!AA$2,postings!$D:$D,'pl-data'!AA$3,postings!$I:$I,'pl-data'!$A612)-SUMIFS(postings!$W:$W,postings!$C:$C,'pl-data'!AA$2,postings!$D:$D,'pl-data'!AA$3,postings!$M:$M,'pl-data'!$A612)</f>
        <v>0</v>
      </c>
      <c r="AB612" s="53">
        <f>+SUMIFS(postings!$T:$T,postings!$C:$C,'pl-data'!AB$2,postings!$D:$D,'pl-data'!AB$3,postings!$I:$I,'pl-data'!$A612)-SUMIFS(postings!$W:$W,postings!$C:$C,'pl-data'!AB$2,postings!$D:$D,'pl-data'!AB$3,postings!$M:$M,'pl-data'!$A612)</f>
        <v>0</v>
      </c>
      <c r="AC612" s="53">
        <f>+SUMIFS(postings!$T:$T,postings!$C:$C,'pl-data'!AC$2,postings!$D:$D,'pl-data'!AC$3,postings!$I:$I,'pl-data'!$A612)-SUMIFS(postings!$W:$W,postings!$C:$C,'pl-data'!AC$2,postings!$D:$D,'pl-data'!AC$3,postings!$M:$M,'pl-data'!$A612)</f>
        <v>0</v>
      </c>
      <c r="AD612" s="53">
        <f>+SUMIFS(postings!$T:$T,postings!$C:$C,'pl-data'!AD$2,postings!$D:$D,'pl-data'!AD$3,postings!$I:$I,'pl-data'!$A612)-SUMIFS(postings!$W:$W,postings!$C:$C,'pl-data'!AD$2,postings!$D:$D,'pl-data'!AD$3,postings!$M:$M,'pl-data'!$A612)</f>
        <v>0</v>
      </c>
      <c r="AE612" s="53">
        <f>+SUMIFS(postings!$T:$T,postings!$C:$C,'pl-data'!AE$2,postings!$D:$D,'pl-data'!AE$3,postings!$I:$I,'pl-data'!$A612)-SUMIFS(postings!$W:$W,postings!$C:$C,'pl-data'!AE$2,postings!$D:$D,'pl-data'!AE$3,postings!$M:$M,'pl-data'!$A612)</f>
        <v>0</v>
      </c>
      <c r="AF612" s="53">
        <f>+SUMIFS(postings!$T:$T,postings!$C:$C,'pl-data'!AF$2,postings!$D:$D,'pl-data'!AF$3,postings!$I:$I,'pl-data'!$A612)-SUMIFS(postings!$W:$W,postings!$C:$C,'pl-data'!AF$2,postings!$D:$D,'pl-data'!AF$3,postings!$M:$M,'pl-data'!$A612)</f>
        <v>0</v>
      </c>
      <c r="AG612" s="53">
        <f>+SUMIFS(postings!$T:$T,postings!$C:$C,'pl-data'!AG$2,postings!$D:$D,'pl-data'!AG$3,postings!$I:$I,'pl-data'!$A612)-SUMIFS(postings!$W:$W,postings!$C:$C,'pl-data'!AG$2,postings!$D:$D,'pl-data'!AG$3,postings!$M:$M,'pl-data'!$A612)</f>
        <v>0</v>
      </c>
      <c r="AH612" s="53">
        <f>+SUMIFS(postings!$T:$T,postings!$C:$C,'pl-data'!AH$2,postings!$D:$D,'pl-data'!AH$3,postings!$I:$I,'pl-data'!$A612)-SUMIFS(postings!$W:$W,postings!$C:$C,'pl-data'!AH$2,postings!$D:$D,'pl-data'!AH$3,postings!$M:$M,'pl-data'!$A612)</f>
        <v>0</v>
      </c>
      <c r="AI612" s="53">
        <f>+SUMIFS(postings!$T:$T,postings!$C:$C,'pl-data'!AI$2,postings!$D:$D,'pl-data'!AI$3,postings!$I:$I,'pl-data'!$A612)-SUMIFS(postings!$W:$W,postings!$C:$C,'pl-data'!AI$2,postings!$D:$D,'pl-data'!AI$3,postings!$M:$M,'pl-data'!$A612)</f>
        <v>0</v>
      </c>
      <c r="AJ612" s="53">
        <f>+SUM(X612:INDEX(X612:AI612,1,Settings!$C$4))</f>
        <v>0</v>
      </c>
      <c r="AK612" s="53">
        <f t="shared" si="313"/>
        <v>0</v>
      </c>
      <c r="AL612" s="53"/>
      <c r="AM612" s="53">
        <f t="shared" si="315"/>
        <v>0</v>
      </c>
      <c r="AN612" s="53">
        <f t="shared" si="316"/>
        <v>0</v>
      </c>
      <c r="AO612" s="53">
        <f t="shared" si="317"/>
        <v>0</v>
      </c>
      <c r="AP612" s="53">
        <f t="shared" si="318"/>
        <v>0</v>
      </c>
      <c r="AQ612" s="53">
        <f t="shared" si="319"/>
        <v>0</v>
      </c>
      <c r="AR612" s="53">
        <f t="shared" si="320"/>
        <v>0</v>
      </c>
      <c r="AS612" s="53">
        <f t="shared" si="321"/>
        <v>0</v>
      </c>
      <c r="AT612" s="53">
        <f t="shared" si="322"/>
        <v>0</v>
      </c>
      <c r="AU612" s="53">
        <f t="shared" si="323"/>
        <v>0</v>
      </c>
      <c r="AV612" s="53">
        <f t="shared" si="324"/>
        <v>0</v>
      </c>
      <c r="AW612" s="53">
        <f t="shared" si="325"/>
        <v>0</v>
      </c>
      <c r="AX612" s="53">
        <f t="shared" si="326"/>
        <v>0</v>
      </c>
      <c r="AY612" s="53">
        <f>+SUM(AM612:INDEX(AM612:AX612,1,Settings!$C$4))</f>
        <v>0</v>
      </c>
      <c r="AZ612" s="53">
        <f t="shared" si="314"/>
        <v>0</v>
      </c>
      <c r="BA612" s="53"/>
      <c r="BB612" s="53">
        <f t="shared" si="297"/>
        <v>0</v>
      </c>
      <c r="BC612" s="53">
        <f t="shared" si="298"/>
        <v>0</v>
      </c>
      <c r="BD612" s="53">
        <f t="shared" si="299"/>
        <v>0</v>
      </c>
      <c r="BE612" s="53">
        <f t="shared" si="300"/>
        <v>0</v>
      </c>
      <c r="BF612" s="53">
        <f t="shared" si="301"/>
        <v>0</v>
      </c>
      <c r="BG612" s="53">
        <f t="shared" si="302"/>
        <v>0</v>
      </c>
      <c r="BH612" s="53">
        <f t="shared" si="303"/>
        <v>0</v>
      </c>
      <c r="BI612" s="53">
        <f t="shared" si="304"/>
        <v>0</v>
      </c>
      <c r="BJ612" s="53">
        <f t="shared" si="305"/>
        <v>0</v>
      </c>
      <c r="BK612" s="53">
        <f t="shared" si="306"/>
        <v>0</v>
      </c>
      <c r="BL612" s="53">
        <f t="shared" si="307"/>
        <v>0</v>
      </c>
      <c r="BM612" s="53">
        <f t="shared" si="308"/>
        <v>0</v>
      </c>
      <c r="BN612" s="53">
        <f t="shared" si="311"/>
        <v>0</v>
      </c>
      <c r="BO612" s="53"/>
      <c r="BP612" s="53">
        <f t="shared" si="309"/>
        <v>0</v>
      </c>
      <c r="BQ612" s="53"/>
      <c r="BR612" s="53">
        <f t="shared" si="310"/>
        <v>0</v>
      </c>
    </row>
    <row r="613" spans="1:70" x14ac:dyDescent="0.2">
      <c r="A613" s="6">
        <v>8760</v>
      </c>
      <c r="B613" s="6" t="str">
        <f>+VLOOKUP(A613,masterfile!B:C,2,FALSE)</f>
        <v>Gewährte Boni 19% USt</v>
      </c>
      <c r="D613" s="53">
        <f>+SUMIF('[1]2017'!$A:$A,$A613,'[1]2017'!$C:$C)-SUMIF('[1]2017'!$E:$E,$A613,'[1]2017'!$G:$G)</f>
        <v>0</v>
      </c>
      <c r="E613" s="53">
        <f>+SUMIF('[1]2018'!$A:$A,$A613,'[1]2018'!$C:$C)-SUMIF('[1]2018'!$E:$E,$A613,'[1]2018'!$G:$G)</f>
        <v>0</v>
      </c>
      <c r="F613" s="53">
        <f>+SUMIF('[1]2019'!$A:$A,$A613,'[1]2019'!$C:$C)-SUMIF('[1]2019'!$E:$E,$A613,'[1]2019'!$G:$G)</f>
        <v>0</v>
      </c>
      <c r="G613" s="53">
        <f>+SUMIF('[1]2020'!$A:$A,$A613,'[1]2020'!$C:$C)-SUMIF('[1]2020'!$E:$E,$A613,'[1]2020'!$G:$G)</f>
        <v>0</v>
      </c>
      <c r="H613" s="53"/>
      <c r="I613" s="53">
        <f>+(+SUMIF('[1]2021'!$A:$A,$A613,'[1]2021'!$C:$C)-SUMIF('[1]2021'!$E:$E,$A613,'[1]2021'!$G:$G))/12</f>
        <v>0</v>
      </c>
      <c r="J613" s="53">
        <f>+(+SUMIF('[1]2021'!$A:$A,$A613,'[1]2021'!$C:$C)-SUMIF('[1]2021'!$E:$E,$A613,'[1]2021'!$G:$G))/12</f>
        <v>0</v>
      </c>
      <c r="K613" s="53">
        <f>+(+SUMIF('[1]2021'!$A:$A,$A613,'[1]2021'!$C:$C)-SUMIF('[1]2021'!$E:$E,$A613,'[1]2021'!$G:$G))/12</f>
        <v>0</v>
      </c>
      <c r="L613" s="53">
        <f>+(+SUMIF('[1]2021'!$A:$A,$A613,'[1]2021'!$C:$C)-SUMIF('[1]2021'!$E:$E,$A613,'[1]2021'!$G:$G))/12</f>
        <v>0</v>
      </c>
      <c r="M613" s="53">
        <f>+(+SUMIF('[1]2021'!$A:$A,$A613,'[1]2021'!$C:$C)-SUMIF('[1]2021'!$E:$E,$A613,'[1]2021'!$G:$G))/12</f>
        <v>0</v>
      </c>
      <c r="N613" s="53">
        <f>+(+SUMIF('[1]2021'!$A:$A,$A613,'[1]2021'!$C:$C)-SUMIF('[1]2021'!$E:$E,$A613,'[1]2021'!$G:$G))/12</f>
        <v>0</v>
      </c>
      <c r="O613" s="53">
        <f>+(+SUMIF('[1]2021'!$A:$A,$A613,'[1]2021'!$C:$C)-SUMIF('[1]2021'!$E:$E,$A613,'[1]2021'!$G:$G))/12</f>
        <v>0</v>
      </c>
      <c r="P613" s="53">
        <f>+(+SUMIF('[1]2021'!$A:$A,$A613,'[1]2021'!$C:$C)-SUMIF('[1]2021'!$E:$E,$A613,'[1]2021'!$G:$G))/12</f>
        <v>0</v>
      </c>
      <c r="Q613" s="53">
        <f>+(+SUMIF('[1]2021'!$A:$A,$A613,'[1]2021'!$C:$C)-SUMIF('[1]2021'!$E:$E,$A613,'[1]2021'!$G:$G))/12</f>
        <v>0</v>
      </c>
      <c r="R613" s="53">
        <f>+(+SUMIF('[1]2021'!$A:$A,$A613,'[1]2021'!$C:$C)-SUMIF('[1]2021'!$E:$E,$A613,'[1]2021'!$G:$G))/12</f>
        <v>0</v>
      </c>
      <c r="S613" s="53">
        <f>+(+SUMIF('[1]2021'!$A:$A,$A613,'[1]2021'!$C:$C)-SUMIF('[1]2021'!$E:$E,$A613,'[1]2021'!$G:$G))/12</f>
        <v>0</v>
      </c>
      <c r="T613" s="53">
        <f>+(+SUMIF('[1]2021'!$A:$A,$A613,'[1]2021'!$C:$C)-SUMIF('[1]2021'!$E:$E,$A613,'[1]2021'!$G:$G))/12</f>
        <v>0</v>
      </c>
      <c r="U613" s="53">
        <f>+SUM(I613:INDEX(I613:T613,1,Settings!$C$4))</f>
        <v>0</v>
      </c>
      <c r="V613" s="53">
        <f t="shared" si="312"/>
        <v>0</v>
      </c>
      <c r="W613" s="53"/>
      <c r="X613" s="53">
        <f>+SUMIFS(postings!$T:$T,postings!$C:$C,'pl-data'!X$2,postings!$D:$D,'pl-data'!X$3,postings!$I:$I,'pl-data'!$A613)-SUMIFS(postings!$W:$W,postings!$C:$C,'pl-data'!X$2,postings!$D:$D,'pl-data'!X$3,postings!$M:$M,'pl-data'!$A613)</f>
        <v>0</v>
      </c>
      <c r="Y613" s="53">
        <f>+SUMIFS(postings!$T:$T,postings!$C:$C,'pl-data'!Y$2,postings!$D:$D,'pl-data'!Y$3,postings!$I:$I,'pl-data'!$A613)-SUMIFS(postings!$W:$W,postings!$C:$C,'pl-data'!Y$2,postings!$D:$D,'pl-data'!Y$3,postings!$M:$M,'pl-data'!$A613)</f>
        <v>0</v>
      </c>
      <c r="Z613" s="53">
        <f>+SUMIFS(postings!$T:$T,postings!$C:$C,'pl-data'!Z$2,postings!$D:$D,'pl-data'!Z$3,postings!$I:$I,'pl-data'!$A613)-SUMIFS(postings!$W:$W,postings!$C:$C,'pl-data'!Z$2,postings!$D:$D,'pl-data'!Z$3,postings!$M:$M,'pl-data'!$A613)</f>
        <v>0</v>
      </c>
      <c r="AA613" s="53">
        <f>+SUMIFS(postings!$T:$T,postings!$C:$C,'pl-data'!AA$2,postings!$D:$D,'pl-data'!AA$3,postings!$I:$I,'pl-data'!$A613)-SUMIFS(postings!$W:$W,postings!$C:$C,'pl-data'!AA$2,postings!$D:$D,'pl-data'!AA$3,postings!$M:$M,'pl-data'!$A613)</f>
        <v>0</v>
      </c>
      <c r="AB613" s="53">
        <f>+SUMIFS(postings!$T:$T,postings!$C:$C,'pl-data'!AB$2,postings!$D:$D,'pl-data'!AB$3,postings!$I:$I,'pl-data'!$A613)-SUMIFS(postings!$W:$W,postings!$C:$C,'pl-data'!AB$2,postings!$D:$D,'pl-data'!AB$3,postings!$M:$M,'pl-data'!$A613)</f>
        <v>0</v>
      </c>
      <c r="AC613" s="53">
        <f>+SUMIFS(postings!$T:$T,postings!$C:$C,'pl-data'!AC$2,postings!$D:$D,'pl-data'!AC$3,postings!$I:$I,'pl-data'!$A613)-SUMIFS(postings!$W:$W,postings!$C:$C,'pl-data'!AC$2,postings!$D:$D,'pl-data'!AC$3,postings!$M:$M,'pl-data'!$A613)</f>
        <v>0</v>
      </c>
      <c r="AD613" s="53">
        <f>+SUMIFS(postings!$T:$T,postings!$C:$C,'pl-data'!AD$2,postings!$D:$D,'pl-data'!AD$3,postings!$I:$I,'pl-data'!$A613)-SUMIFS(postings!$W:$W,postings!$C:$C,'pl-data'!AD$2,postings!$D:$D,'pl-data'!AD$3,postings!$M:$M,'pl-data'!$A613)</f>
        <v>0</v>
      </c>
      <c r="AE613" s="53">
        <f>+SUMIFS(postings!$T:$T,postings!$C:$C,'pl-data'!AE$2,postings!$D:$D,'pl-data'!AE$3,postings!$I:$I,'pl-data'!$A613)-SUMIFS(postings!$W:$W,postings!$C:$C,'pl-data'!AE$2,postings!$D:$D,'pl-data'!AE$3,postings!$M:$M,'pl-data'!$A613)</f>
        <v>0</v>
      </c>
      <c r="AF613" s="53">
        <f>+SUMIFS(postings!$T:$T,postings!$C:$C,'pl-data'!AF$2,postings!$D:$D,'pl-data'!AF$3,postings!$I:$I,'pl-data'!$A613)-SUMIFS(postings!$W:$W,postings!$C:$C,'pl-data'!AF$2,postings!$D:$D,'pl-data'!AF$3,postings!$M:$M,'pl-data'!$A613)</f>
        <v>0</v>
      </c>
      <c r="AG613" s="53">
        <f>+SUMIFS(postings!$T:$T,postings!$C:$C,'pl-data'!AG$2,postings!$D:$D,'pl-data'!AG$3,postings!$I:$I,'pl-data'!$A613)-SUMIFS(postings!$W:$W,postings!$C:$C,'pl-data'!AG$2,postings!$D:$D,'pl-data'!AG$3,postings!$M:$M,'pl-data'!$A613)</f>
        <v>0</v>
      </c>
      <c r="AH613" s="53">
        <f>+SUMIFS(postings!$T:$T,postings!$C:$C,'pl-data'!AH$2,postings!$D:$D,'pl-data'!AH$3,postings!$I:$I,'pl-data'!$A613)-SUMIFS(postings!$W:$W,postings!$C:$C,'pl-data'!AH$2,postings!$D:$D,'pl-data'!AH$3,postings!$M:$M,'pl-data'!$A613)</f>
        <v>0</v>
      </c>
      <c r="AI613" s="53">
        <f>+SUMIFS(postings!$T:$T,postings!$C:$C,'pl-data'!AI$2,postings!$D:$D,'pl-data'!AI$3,postings!$I:$I,'pl-data'!$A613)-SUMIFS(postings!$W:$W,postings!$C:$C,'pl-data'!AI$2,postings!$D:$D,'pl-data'!AI$3,postings!$M:$M,'pl-data'!$A613)</f>
        <v>0</v>
      </c>
      <c r="AJ613" s="53">
        <f>+SUM(X613:INDEX(X613:AI613,1,Settings!$C$4))</f>
        <v>0</v>
      </c>
      <c r="AK613" s="53">
        <f t="shared" si="313"/>
        <v>0</v>
      </c>
      <c r="AL613" s="53"/>
      <c r="AM613" s="53">
        <f t="shared" si="315"/>
        <v>0</v>
      </c>
      <c r="AN613" s="53">
        <f t="shared" si="316"/>
        <v>0</v>
      </c>
      <c r="AO613" s="53">
        <f t="shared" si="317"/>
        <v>0</v>
      </c>
      <c r="AP613" s="53">
        <f t="shared" si="318"/>
        <v>0</v>
      </c>
      <c r="AQ613" s="53">
        <f t="shared" si="319"/>
        <v>0</v>
      </c>
      <c r="AR613" s="53">
        <f t="shared" si="320"/>
        <v>0</v>
      </c>
      <c r="AS613" s="53">
        <f t="shared" si="321"/>
        <v>0</v>
      </c>
      <c r="AT613" s="53">
        <f t="shared" si="322"/>
        <v>0</v>
      </c>
      <c r="AU613" s="53">
        <f t="shared" si="323"/>
        <v>0</v>
      </c>
      <c r="AV613" s="53">
        <f t="shared" si="324"/>
        <v>0</v>
      </c>
      <c r="AW613" s="53">
        <f t="shared" si="325"/>
        <v>0</v>
      </c>
      <c r="AX613" s="53">
        <f t="shared" si="326"/>
        <v>0</v>
      </c>
      <c r="AY613" s="53">
        <f>+SUM(AM613:INDEX(AM613:AX613,1,Settings!$C$4))</f>
        <v>0</v>
      </c>
      <c r="AZ613" s="53">
        <f t="shared" si="314"/>
        <v>0</v>
      </c>
      <c r="BA613" s="53"/>
      <c r="BB613" s="53">
        <f t="shared" si="297"/>
        <v>0</v>
      </c>
      <c r="BC613" s="53">
        <f t="shared" si="298"/>
        <v>0</v>
      </c>
      <c r="BD613" s="53">
        <f t="shared" si="299"/>
        <v>0</v>
      </c>
      <c r="BE613" s="53">
        <f t="shared" si="300"/>
        <v>0</v>
      </c>
      <c r="BF613" s="53">
        <f t="shared" si="301"/>
        <v>0</v>
      </c>
      <c r="BG613" s="53">
        <f t="shared" si="302"/>
        <v>0</v>
      </c>
      <c r="BH613" s="53">
        <f t="shared" si="303"/>
        <v>0</v>
      </c>
      <c r="BI613" s="53">
        <f t="shared" si="304"/>
        <v>0</v>
      </c>
      <c r="BJ613" s="53">
        <f t="shared" si="305"/>
        <v>0</v>
      </c>
      <c r="BK613" s="53">
        <f t="shared" si="306"/>
        <v>0</v>
      </c>
      <c r="BL613" s="53">
        <f t="shared" si="307"/>
        <v>0</v>
      </c>
      <c r="BM613" s="53">
        <f t="shared" si="308"/>
        <v>0</v>
      </c>
      <c r="BN613" s="53">
        <f t="shared" si="311"/>
        <v>0</v>
      </c>
      <c r="BO613" s="53"/>
      <c r="BP613" s="53">
        <f t="shared" si="309"/>
        <v>0</v>
      </c>
      <c r="BQ613" s="53"/>
      <c r="BR613" s="53">
        <f t="shared" si="310"/>
        <v>0</v>
      </c>
    </row>
    <row r="614" spans="1:70" x14ac:dyDescent="0.2">
      <c r="A614" s="6">
        <v>8769</v>
      </c>
      <c r="B614" s="6" t="str">
        <f>+VLOOKUP(A614,masterfile!B:C,2,FALSE)</f>
        <v>Gewährte Boni</v>
      </c>
      <c r="D614" s="53">
        <f>+SUMIF('[1]2017'!$A:$A,$A614,'[1]2017'!$C:$C)-SUMIF('[1]2017'!$E:$E,$A614,'[1]2017'!$G:$G)</f>
        <v>0</v>
      </c>
      <c r="E614" s="53">
        <f>+SUMIF('[1]2018'!$A:$A,$A614,'[1]2018'!$C:$C)-SUMIF('[1]2018'!$E:$E,$A614,'[1]2018'!$G:$G)</f>
        <v>0</v>
      </c>
      <c r="F614" s="53">
        <f>+SUMIF('[1]2019'!$A:$A,$A614,'[1]2019'!$C:$C)-SUMIF('[1]2019'!$E:$E,$A614,'[1]2019'!$G:$G)</f>
        <v>0</v>
      </c>
      <c r="G614" s="53">
        <f>+SUMIF('[1]2020'!$A:$A,$A614,'[1]2020'!$C:$C)-SUMIF('[1]2020'!$E:$E,$A614,'[1]2020'!$G:$G)</f>
        <v>0</v>
      </c>
      <c r="H614" s="53"/>
      <c r="I614" s="53">
        <f>+(+SUMIF('[1]2021'!$A:$A,$A614,'[1]2021'!$C:$C)-SUMIF('[1]2021'!$E:$E,$A614,'[1]2021'!$G:$G))/12</f>
        <v>0</v>
      </c>
      <c r="J614" s="53">
        <f>+(+SUMIF('[1]2021'!$A:$A,$A614,'[1]2021'!$C:$C)-SUMIF('[1]2021'!$E:$E,$A614,'[1]2021'!$G:$G))/12</f>
        <v>0</v>
      </c>
      <c r="K614" s="53">
        <f>+(+SUMIF('[1]2021'!$A:$A,$A614,'[1]2021'!$C:$C)-SUMIF('[1]2021'!$E:$E,$A614,'[1]2021'!$G:$G))/12</f>
        <v>0</v>
      </c>
      <c r="L614" s="53">
        <f>+(+SUMIF('[1]2021'!$A:$A,$A614,'[1]2021'!$C:$C)-SUMIF('[1]2021'!$E:$E,$A614,'[1]2021'!$G:$G))/12</f>
        <v>0</v>
      </c>
      <c r="M614" s="53">
        <f>+(+SUMIF('[1]2021'!$A:$A,$A614,'[1]2021'!$C:$C)-SUMIF('[1]2021'!$E:$E,$A614,'[1]2021'!$G:$G))/12</f>
        <v>0</v>
      </c>
      <c r="N614" s="53">
        <f>+(+SUMIF('[1]2021'!$A:$A,$A614,'[1]2021'!$C:$C)-SUMIF('[1]2021'!$E:$E,$A614,'[1]2021'!$G:$G))/12</f>
        <v>0</v>
      </c>
      <c r="O614" s="53">
        <f>+(+SUMIF('[1]2021'!$A:$A,$A614,'[1]2021'!$C:$C)-SUMIF('[1]2021'!$E:$E,$A614,'[1]2021'!$G:$G))/12</f>
        <v>0</v>
      </c>
      <c r="P614" s="53">
        <f>+(+SUMIF('[1]2021'!$A:$A,$A614,'[1]2021'!$C:$C)-SUMIF('[1]2021'!$E:$E,$A614,'[1]2021'!$G:$G))/12</f>
        <v>0</v>
      </c>
      <c r="Q614" s="53">
        <f>+(+SUMIF('[1]2021'!$A:$A,$A614,'[1]2021'!$C:$C)-SUMIF('[1]2021'!$E:$E,$A614,'[1]2021'!$G:$G))/12</f>
        <v>0</v>
      </c>
      <c r="R614" s="53">
        <f>+(+SUMIF('[1]2021'!$A:$A,$A614,'[1]2021'!$C:$C)-SUMIF('[1]2021'!$E:$E,$A614,'[1]2021'!$G:$G))/12</f>
        <v>0</v>
      </c>
      <c r="S614" s="53">
        <f>+(+SUMIF('[1]2021'!$A:$A,$A614,'[1]2021'!$C:$C)-SUMIF('[1]2021'!$E:$E,$A614,'[1]2021'!$G:$G))/12</f>
        <v>0</v>
      </c>
      <c r="T614" s="53">
        <f>+(+SUMIF('[1]2021'!$A:$A,$A614,'[1]2021'!$C:$C)-SUMIF('[1]2021'!$E:$E,$A614,'[1]2021'!$G:$G))/12</f>
        <v>0</v>
      </c>
      <c r="U614" s="53">
        <f>+SUM(I614:INDEX(I614:T614,1,Settings!$C$4))</f>
        <v>0</v>
      </c>
      <c r="V614" s="53">
        <f t="shared" si="312"/>
        <v>0</v>
      </c>
      <c r="W614" s="53"/>
      <c r="X614" s="53">
        <f>+SUMIFS(postings!$T:$T,postings!$C:$C,'pl-data'!X$2,postings!$D:$D,'pl-data'!X$3,postings!$I:$I,'pl-data'!$A614)-SUMIFS(postings!$W:$W,postings!$C:$C,'pl-data'!X$2,postings!$D:$D,'pl-data'!X$3,postings!$M:$M,'pl-data'!$A614)</f>
        <v>0</v>
      </c>
      <c r="Y614" s="53">
        <f>+SUMIFS(postings!$T:$T,postings!$C:$C,'pl-data'!Y$2,postings!$D:$D,'pl-data'!Y$3,postings!$I:$I,'pl-data'!$A614)-SUMIFS(postings!$W:$W,postings!$C:$C,'pl-data'!Y$2,postings!$D:$D,'pl-data'!Y$3,postings!$M:$M,'pl-data'!$A614)</f>
        <v>0</v>
      </c>
      <c r="Z614" s="53">
        <f>+SUMIFS(postings!$T:$T,postings!$C:$C,'pl-data'!Z$2,postings!$D:$D,'pl-data'!Z$3,postings!$I:$I,'pl-data'!$A614)-SUMIFS(postings!$W:$W,postings!$C:$C,'pl-data'!Z$2,postings!$D:$D,'pl-data'!Z$3,postings!$M:$M,'pl-data'!$A614)</f>
        <v>0</v>
      </c>
      <c r="AA614" s="53">
        <f>+SUMIFS(postings!$T:$T,postings!$C:$C,'pl-data'!AA$2,postings!$D:$D,'pl-data'!AA$3,postings!$I:$I,'pl-data'!$A614)-SUMIFS(postings!$W:$W,postings!$C:$C,'pl-data'!AA$2,postings!$D:$D,'pl-data'!AA$3,postings!$M:$M,'pl-data'!$A614)</f>
        <v>0</v>
      </c>
      <c r="AB614" s="53">
        <f>+SUMIFS(postings!$T:$T,postings!$C:$C,'pl-data'!AB$2,postings!$D:$D,'pl-data'!AB$3,postings!$I:$I,'pl-data'!$A614)-SUMIFS(postings!$W:$W,postings!$C:$C,'pl-data'!AB$2,postings!$D:$D,'pl-data'!AB$3,postings!$M:$M,'pl-data'!$A614)</f>
        <v>0</v>
      </c>
      <c r="AC614" s="53">
        <f>+SUMIFS(postings!$T:$T,postings!$C:$C,'pl-data'!AC$2,postings!$D:$D,'pl-data'!AC$3,postings!$I:$I,'pl-data'!$A614)-SUMIFS(postings!$W:$W,postings!$C:$C,'pl-data'!AC$2,postings!$D:$D,'pl-data'!AC$3,postings!$M:$M,'pl-data'!$A614)</f>
        <v>0</v>
      </c>
      <c r="AD614" s="53">
        <f>+SUMIFS(postings!$T:$T,postings!$C:$C,'pl-data'!AD$2,postings!$D:$D,'pl-data'!AD$3,postings!$I:$I,'pl-data'!$A614)-SUMIFS(postings!$W:$W,postings!$C:$C,'pl-data'!AD$2,postings!$D:$D,'pl-data'!AD$3,postings!$M:$M,'pl-data'!$A614)</f>
        <v>0</v>
      </c>
      <c r="AE614" s="53">
        <f>+SUMIFS(postings!$T:$T,postings!$C:$C,'pl-data'!AE$2,postings!$D:$D,'pl-data'!AE$3,postings!$I:$I,'pl-data'!$A614)-SUMIFS(postings!$W:$W,postings!$C:$C,'pl-data'!AE$2,postings!$D:$D,'pl-data'!AE$3,postings!$M:$M,'pl-data'!$A614)</f>
        <v>0</v>
      </c>
      <c r="AF614" s="53">
        <f>+SUMIFS(postings!$T:$T,postings!$C:$C,'pl-data'!AF$2,postings!$D:$D,'pl-data'!AF$3,postings!$I:$I,'pl-data'!$A614)-SUMIFS(postings!$W:$W,postings!$C:$C,'pl-data'!AF$2,postings!$D:$D,'pl-data'!AF$3,postings!$M:$M,'pl-data'!$A614)</f>
        <v>0</v>
      </c>
      <c r="AG614" s="53">
        <f>+SUMIFS(postings!$T:$T,postings!$C:$C,'pl-data'!AG$2,postings!$D:$D,'pl-data'!AG$3,postings!$I:$I,'pl-data'!$A614)-SUMIFS(postings!$W:$W,postings!$C:$C,'pl-data'!AG$2,postings!$D:$D,'pl-data'!AG$3,postings!$M:$M,'pl-data'!$A614)</f>
        <v>0</v>
      </c>
      <c r="AH614" s="53">
        <f>+SUMIFS(postings!$T:$T,postings!$C:$C,'pl-data'!AH$2,postings!$D:$D,'pl-data'!AH$3,postings!$I:$I,'pl-data'!$A614)-SUMIFS(postings!$W:$W,postings!$C:$C,'pl-data'!AH$2,postings!$D:$D,'pl-data'!AH$3,postings!$M:$M,'pl-data'!$A614)</f>
        <v>0</v>
      </c>
      <c r="AI614" s="53">
        <f>+SUMIFS(postings!$T:$T,postings!$C:$C,'pl-data'!AI$2,postings!$D:$D,'pl-data'!AI$3,postings!$I:$I,'pl-data'!$A614)-SUMIFS(postings!$W:$W,postings!$C:$C,'pl-data'!AI$2,postings!$D:$D,'pl-data'!AI$3,postings!$M:$M,'pl-data'!$A614)</f>
        <v>0</v>
      </c>
      <c r="AJ614" s="53">
        <f>+SUM(X614:INDEX(X614:AI614,1,Settings!$C$4))</f>
        <v>0</v>
      </c>
      <c r="AK614" s="53">
        <f t="shared" si="313"/>
        <v>0</v>
      </c>
      <c r="AL614" s="53"/>
      <c r="AM614" s="53">
        <f t="shared" si="315"/>
        <v>0</v>
      </c>
      <c r="AN614" s="53">
        <f t="shared" si="316"/>
        <v>0</v>
      </c>
      <c r="AO614" s="53">
        <f t="shared" si="317"/>
        <v>0</v>
      </c>
      <c r="AP614" s="53">
        <f t="shared" si="318"/>
        <v>0</v>
      </c>
      <c r="AQ614" s="53">
        <f t="shared" si="319"/>
        <v>0</v>
      </c>
      <c r="AR614" s="53">
        <f t="shared" si="320"/>
        <v>0</v>
      </c>
      <c r="AS614" s="53">
        <f t="shared" si="321"/>
        <v>0</v>
      </c>
      <c r="AT614" s="53">
        <f t="shared" si="322"/>
        <v>0</v>
      </c>
      <c r="AU614" s="53">
        <f t="shared" si="323"/>
        <v>0</v>
      </c>
      <c r="AV614" s="53">
        <f t="shared" si="324"/>
        <v>0</v>
      </c>
      <c r="AW614" s="53">
        <f t="shared" si="325"/>
        <v>0</v>
      </c>
      <c r="AX614" s="53">
        <f t="shared" si="326"/>
        <v>0</v>
      </c>
      <c r="AY614" s="53">
        <f>+SUM(AM614:INDEX(AM614:AX614,1,Settings!$C$4))</f>
        <v>0</v>
      </c>
      <c r="AZ614" s="53">
        <f t="shared" si="314"/>
        <v>0</v>
      </c>
      <c r="BA614" s="53"/>
      <c r="BB614" s="53">
        <f t="shared" si="297"/>
        <v>0</v>
      </c>
      <c r="BC614" s="53">
        <f t="shared" si="298"/>
        <v>0</v>
      </c>
      <c r="BD614" s="53">
        <f t="shared" si="299"/>
        <v>0</v>
      </c>
      <c r="BE614" s="53">
        <f t="shared" si="300"/>
        <v>0</v>
      </c>
      <c r="BF614" s="53">
        <f t="shared" si="301"/>
        <v>0</v>
      </c>
      <c r="BG614" s="53">
        <f t="shared" si="302"/>
        <v>0</v>
      </c>
      <c r="BH614" s="53">
        <f t="shared" si="303"/>
        <v>0</v>
      </c>
      <c r="BI614" s="53">
        <f t="shared" si="304"/>
        <v>0</v>
      </c>
      <c r="BJ614" s="53">
        <f t="shared" si="305"/>
        <v>0</v>
      </c>
      <c r="BK614" s="53">
        <f t="shared" si="306"/>
        <v>0</v>
      </c>
      <c r="BL614" s="53">
        <f t="shared" si="307"/>
        <v>0</v>
      </c>
      <c r="BM614" s="53">
        <f t="shared" si="308"/>
        <v>0</v>
      </c>
      <c r="BN614" s="53">
        <f t="shared" si="311"/>
        <v>0</v>
      </c>
      <c r="BO614" s="53"/>
      <c r="BP614" s="53">
        <f t="shared" si="309"/>
        <v>0</v>
      </c>
      <c r="BQ614" s="53"/>
      <c r="BR614" s="53">
        <f t="shared" si="310"/>
        <v>0</v>
      </c>
    </row>
    <row r="615" spans="1:70" x14ac:dyDescent="0.2">
      <c r="A615" s="6">
        <v>8770</v>
      </c>
      <c r="B615" s="6" t="str">
        <f>+VLOOKUP(A615,masterfile!B:C,2,FALSE)</f>
        <v>Gewährte Rabatte</v>
      </c>
      <c r="D615" s="53">
        <f>+SUMIF('[1]2017'!$A:$A,$A615,'[1]2017'!$C:$C)-SUMIF('[1]2017'!$E:$E,$A615,'[1]2017'!$G:$G)</f>
        <v>0</v>
      </c>
      <c r="E615" s="53">
        <f>+SUMIF('[1]2018'!$A:$A,$A615,'[1]2018'!$C:$C)-SUMIF('[1]2018'!$E:$E,$A615,'[1]2018'!$G:$G)</f>
        <v>0</v>
      </c>
      <c r="F615" s="53">
        <f>+SUMIF('[1]2019'!$A:$A,$A615,'[1]2019'!$C:$C)-SUMIF('[1]2019'!$E:$E,$A615,'[1]2019'!$G:$G)</f>
        <v>0</v>
      </c>
      <c r="G615" s="53">
        <f>+SUMIF('[1]2020'!$A:$A,$A615,'[1]2020'!$C:$C)-SUMIF('[1]2020'!$E:$E,$A615,'[1]2020'!$G:$G)</f>
        <v>0</v>
      </c>
      <c r="H615" s="53"/>
      <c r="I615" s="53">
        <f>+(+SUMIF('[1]2021'!$A:$A,$A615,'[1]2021'!$C:$C)-SUMIF('[1]2021'!$E:$E,$A615,'[1]2021'!$G:$G))/12</f>
        <v>0</v>
      </c>
      <c r="J615" s="53">
        <f>+(+SUMIF('[1]2021'!$A:$A,$A615,'[1]2021'!$C:$C)-SUMIF('[1]2021'!$E:$E,$A615,'[1]2021'!$G:$G))/12</f>
        <v>0</v>
      </c>
      <c r="K615" s="53">
        <f>+(+SUMIF('[1]2021'!$A:$A,$A615,'[1]2021'!$C:$C)-SUMIF('[1]2021'!$E:$E,$A615,'[1]2021'!$G:$G))/12</f>
        <v>0</v>
      </c>
      <c r="L615" s="53">
        <f>+(+SUMIF('[1]2021'!$A:$A,$A615,'[1]2021'!$C:$C)-SUMIF('[1]2021'!$E:$E,$A615,'[1]2021'!$G:$G))/12</f>
        <v>0</v>
      </c>
      <c r="M615" s="53">
        <f>+(+SUMIF('[1]2021'!$A:$A,$A615,'[1]2021'!$C:$C)-SUMIF('[1]2021'!$E:$E,$A615,'[1]2021'!$G:$G))/12</f>
        <v>0</v>
      </c>
      <c r="N615" s="53">
        <f>+(+SUMIF('[1]2021'!$A:$A,$A615,'[1]2021'!$C:$C)-SUMIF('[1]2021'!$E:$E,$A615,'[1]2021'!$G:$G))/12</f>
        <v>0</v>
      </c>
      <c r="O615" s="53">
        <f>+(+SUMIF('[1]2021'!$A:$A,$A615,'[1]2021'!$C:$C)-SUMIF('[1]2021'!$E:$E,$A615,'[1]2021'!$G:$G))/12</f>
        <v>0</v>
      </c>
      <c r="P615" s="53">
        <f>+(+SUMIF('[1]2021'!$A:$A,$A615,'[1]2021'!$C:$C)-SUMIF('[1]2021'!$E:$E,$A615,'[1]2021'!$G:$G))/12</f>
        <v>0</v>
      </c>
      <c r="Q615" s="53">
        <f>+(+SUMIF('[1]2021'!$A:$A,$A615,'[1]2021'!$C:$C)-SUMIF('[1]2021'!$E:$E,$A615,'[1]2021'!$G:$G))/12</f>
        <v>0</v>
      </c>
      <c r="R615" s="53">
        <f>+(+SUMIF('[1]2021'!$A:$A,$A615,'[1]2021'!$C:$C)-SUMIF('[1]2021'!$E:$E,$A615,'[1]2021'!$G:$G))/12</f>
        <v>0</v>
      </c>
      <c r="S615" s="53">
        <f>+(+SUMIF('[1]2021'!$A:$A,$A615,'[1]2021'!$C:$C)-SUMIF('[1]2021'!$E:$E,$A615,'[1]2021'!$G:$G))/12</f>
        <v>0</v>
      </c>
      <c r="T615" s="53">
        <f>+(+SUMIF('[1]2021'!$A:$A,$A615,'[1]2021'!$C:$C)-SUMIF('[1]2021'!$E:$E,$A615,'[1]2021'!$G:$G))/12</f>
        <v>0</v>
      </c>
      <c r="U615" s="53">
        <f>+SUM(I615:INDEX(I615:T615,1,Settings!$C$4))</f>
        <v>0</v>
      </c>
      <c r="V615" s="53">
        <f t="shared" si="312"/>
        <v>0</v>
      </c>
      <c r="W615" s="53"/>
      <c r="X615" s="53">
        <f>+SUMIFS(postings!$T:$T,postings!$C:$C,'pl-data'!X$2,postings!$D:$D,'pl-data'!X$3,postings!$I:$I,'pl-data'!$A615)-SUMIFS(postings!$W:$W,postings!$C:$C,'pl-data'!X$2,postings!$D:$D,'pl-data'!X$3,postings!$M:$M,'pl-data'!$A615)</f>
        <v>0</v>
      </c>
      <c r="Y615" s="53">
        <f>+SUMIFS(postings!$T:$T,postings!$C:$C,'pl-data'!Y$2,postings!$D:$D,'pl-data'!Y$3,postings!$I:$I,'pl-data'!$A615)-SUMIFS(postings!$W:$W,postings!$C:$C,'pl-data'!Y$2,postings!$D:$D,'pl-data'!Y$3,postings!$M:$M,'pl-data'!$A615)</f>
        <v>0</v>
      </c>
      <c r="Z615" s="53">
        <f>+SUMIFS(postings!$T:$T,postings!$C:$C,'pl-data'!Z$2,postings!$D:$D,'pl-data'!Z$3,postings!$I:$I,'pl-data'!$A615)-SUMIFS(postings!$W:$W,postings!$C:$C,'pl-data'!Z$2,postings!$D:$D,'pl-data'!Z$3,postings!$M:$M,'pl-data'!$A615)</f>
        <v>0</v>
      </c>
      <c r="AA615" s="53">
        <f>+SUMIFS(postings!$T:$T,postings!$C:$C,'pl-data'!AA$2,postings!$D:$D,'pl-data'!AA$3,postings!$I:$I,'pl-data'!$A615)-SUMIFS(postings!$W:$W,postings!$C:$C,'pl-data'!AA$2,postings!$D:$D,'pl-data'!AA$3,postings!$M:$M,'pl-data'!$A615)</f>
        <v>0</v>
      </c>
      <c r="AB615" s="53">
        <f>+SUMIFS(postings!$T:$T,postings!$C:$C,'pl-data'!AB$2,postings!$D:$D,'pl-data'!AB$3,postings!$I:$I,'pl-data'!$A615)-SUMIFS(postings!$W:$W,postings!$C:$C,'pl-data'!AB$2,postings!$D:$D,'pl-data'!AB$3,postings!$M:$M,'pl-data'!$A615)</f>
        <v>0</v>
      </c>
      <c r="AC615" s="53">
        <f>+SUMIFS(postings!$T:$T,postings!$C:$C,'pl-data'!AC$2,postings!$D:$D,'pl-data'!AC$3,postings!$I:$I,'pl-data'!$A615)-SUMIFS(postings!$W:$W,postings!$C:$C,'pl-data'!AC$2,postings!$D:$D,'pl-data'!AC$3,postings!$M:$M,'pl-data'!$A615)</f>
        <v>0</v>
      </c>
      <c r="AD615" s="53">
        <f>+SUMIFS(postings!$T:$T,postings!$C:$C,'pl-data'!AD$2,postings!$D:$D,'pl-data'!AD$3,postings!$I:$I,'pl-data'!$A615)-SUMIFS(postings!$W:$W,postings!$C:$C,'pl-data'!AD$2,postings!$D:$D,'pl-data'!AD$3,postings!$M:$M,'pl-data'!$A615)</f>
        <v>0</v>
      </c>
      <c r="AE615" s="53">
        <f>+SUMIFS(postings!$T:$T,postings!$C:$C,'pl-data'!AE$2,postings!$D:$D,'pl-data'!AE$3,postings!$I:$I,'pl-data'!$A615)-SUMIFS(postings!$W:$W,postings!$C:$C,'pl-data'!AE$2,postings!$D:$D,'pl-data'!AE$3,postings!$M:$M,'pl-data'!$A615)</f>
        <v>0</v>
      </c>
      <c r="AF615" s="53">
        <f>+SUMIFS(postings!$T:$T,postings!$C:$C,'pl-data'!AF$2,postings!$D:$D,'pl-data'!AF$3,postings!$I:$I,'pl-data'!$A615)-SUMIFS(postings!$W:$W,postings!$C:$C,'pl-data'!AF$2,postings!$D:$D,'pl-data'!AF$3,postings!$M:$M,'pl-data'!$A615)</f>
        <v>0</v>
      </c>
      <c r="AG615" s="53">
        <f>+SUMIFS(postings!$T:$T,postings!$C:$C,'pl-data'!AG$2,postings!$D:$D,'pl-data'!AG$3,postings!$I:$I,'pl-data'!$A615)-SUMIFS(postings!$W:$W,postings!$C:$C,'pl-data'!AG$2,postings!$D:$D,'pl-data'!AG$3,postings!$M:$M,'pl-data'!$A615)</f>
        <v>0</v>
      </c>
      <c r="AH615" s="53">
        <f>+SUMIFS(postings!$T:$T,postings!$C:$C,'pl-data'!AH$2,postings!$D:$D,'pl-data'!AH$3,postings!$I:$I,'pl-data'!$A615)-SUMIFS(postings!$W:$W,postings!$C:$C,'pl-data'!AH$2,postings!$D:$D,'pl-data'!AH$3,postings!$M:$M,'pl-data'!$A615)</f>
        <v>0</v>
      </c>
      <c r="AI615" s="53">
        <f>+SUMIFS(postings!$T:$T,postings!$C:$C,'pl-data'!AI$2,postings!$D:$D,'pl-data'!AI$3,postings!$I:$I,'pl-data'!$A615)-SUMIFS(postings!$W:$W,postings!$C:$C,'pl-data'!AI$2,postings!$D:$D,'pl-data'!AI$3,postings!$M:$M,'pl-data'!$A615)</f>
        <v>0</v>
      </c>
      <c r="AJ615" s="53">
        <f>+SUM(X615:INDEX(X615:AI615,1,Settings!$C$4))</f>
        <v>0</v>
      </c>
      <c r="AK615" s="53">
        <f t="shared" si="313"/>
        <v>0</v>
      </c>
      <c r="AL615" s="53"/>
      <c r="AM615" s="53">
        <f t="shared" si="315"/>
        <v>0</v>
      </c>
      <c r="AN615" s="53">
        <f t="shared" si="316"/>
        <v>0</v>
      </c>
      <c r="AO615" s="53">
        <f t="shared" si="317"/>
        <v>0</v>
      </c>
      <c r="AP615" s="53">
        <f t="shared" si="318"/>
        <v>0</v>
      </c>
      <c r="AQ615" s="53">
        <f t="shared" si="319"/>
        <v>0</v>
      </c>
      <c r="AR615" s="53">
        <f t="shared" si="320"/>
        <v>0</v>
      </c>
      <c r="AS615" s="53">
        <f t="shared" si="321"/>
        <v>0</v>
      </c>
      <c r="AT615" s="53">
        <f t="shared" si="322"/>
        <v>0</v>
      </c>
      <c r="AU615" s="53">
        <f t="shared" si="323"/>
        <v>0</v>
      </c>
      <c r="AV615" s="53">
        <f t="shared" si="324"/>
        <v>0</v>
      </c>
      <c r="AW615" s="53">
        <f t="shared" si="325"/>
        <v>0</v>
      </c>
      <c r="AX615" s="53">
        <f t="shared" si="326"/>
        <v>0</v>
      </c>
      <c r="AY615" s="53">
        <f>+SUM(AM615:INDEX(AM615:AX615,1,Settings!$C$4))</f>
        <v>0</v>
      </c>
      <c r="AZ615" s="53">
        <f t="shared" si="314"/>
        <v>0</v>
      </c>
      <c r="BA615" s="53"/>
      <c r="BB615" s="53">
        <f t="shared" si="297"/>
        <v>0</v>
      </c>
      <c r="BC615" s="53">
        <f t="shared" si="298"/>
        <v>0</v>
      </c>
      <c r="BD615" s="53">
        <f t="shared" si="299"/>
        <v>0</v>
      </c>
      <c r="BE615" s="53">
        <f t="shared" si="300"/>
        <v>0</v>
      </c>
      <c r="BF615" s="53">
        <f t="shared" si="301"/>
        <v>0</v>
      </c>
      <c r="BG615" s="53">
        <f t="shared" si="302"/>
        <v>0</v>
      </c>
      <c r="BH615" s="53">
        <f t="shared" si="303"/>
        <v>0</v>
      </c>
      <c r="BI615" s="53">
        <f t="shared" si="304"/>
        <v>0</v>
      </c>
      <c r="BJ615" s="53">
        <f t="shared" si="305"/>
        <v>0</v>
      </c>
      <c r="BK615" s="53">
        <f t="shared" si="306"/>
        <v>0</v>
      </c>
      <c r="BL615" s="53">
        <f t="shared" si="307"/>
        <v>0</v>
      </c>
      <c r="BM615" s="53">
        <f t="shared" si="308"/>
        <v>0</v>
      </c>
      <c r="BN615" s="53">
        <f t="shared" si="311"/>
        <v>0</v>
      </c>
      <c r="BO615" s="53"/>
      <c r="BP615" s="53">
        <f t="shared" si="309"/>
        <v>0</v>
      </c>
      <c r="BQ615" s="53"/>
      <c r="BR615" s="53">
        <f t="shared" si="310"/>
        <v>0</v>
      </c>
    </row>
    <row r="616" spans="1:70" x14ac:dyDescent="0.2">
      <c r="A616" s="6">
        <v>8780</v>
      </c>
      <c r="B616" s="6" t="str">
        <f>+VLOOKUP(A616,masterfile!B:C,2,FALSE)</f>
        <v>Gewährte Rabatte 7 % USt</v>
      </c>
      <c r="D616" s="53">
        <f>+SUMIF('[1]2017'!$A:$A,$A616,'[1]2017'!$C:$C)-SUMIF('[1]2017'!$E:$E,$A616,'[1]2017'!$G:$G)</f>
        <v>0</v>
      </c>
      <c r="E616" s="53">
        <f>+SUMIF('[1]2018'!$A:$A,$A616,'[1]2018'!$C:$C)-SUMIF('[1]2018'!$E:$E,$A616,'[1]2018'!$G:$G)</f>
        <v>0</v>
      </c>
      <c r="F616" s="53">
        <f>+SUMIF('[1]2019'!$A:$A,$A616,'[1]2019'!$C:$C)-SUMIF('[1]2019'!$E:$E,$A616,'[1]2019'!$G:$G)</f>
        <v>0</v>
      </c>
      <c r="G616" s="53">
        <f>+SUMIF('[1]2020'!$A:$A,$A616,'[1]2020'!$C:$C)-SUMIF('[1]2020'!$E:$E,$A616,'[1]2020'!$G:$G)</f>
        <v>0</v>
      </c>
      <c r="H616" s="53"/>
      <c r="I616" s="53">
        <f>+(+SUMIF('[1]2021'!$A:$A,$A616,'[1]2021'!$C:$C)-SUMIF('[1]2021'!$E:$E,$A616,'[1]2021'!$G:$G))/12</f>
        <v>0</v>
      </c>
      <c r="J616" s="53">
        <f>+(+SUMIF('[1]2021'!$A:$A,$A616,'[1]2021'!$C:$C)-SUMIF('[1]2021'!$E:$E,$A616,'[1]2021'!$G:$G))/12</f>
        <v>0</v>
      </c>
      <c r="K616" s="53">
        <f>+(+SUMIF('[1]2021'!$A:$A,$A616,'[1]2021'!$C:$C)-SUMIF('[1]2021'!$E:$E,$A616,'[1]2021'!$G:$G))/12</f>
        <v>0</v>
      </c>
      <c r="L616" s="53">
        <f>+(+SUMIF('[1]2021'!$A:$A,$A616,'[1]2021'!$C:$C)-SUMIF('[1]2021'!$E:$E,$A616,'[1]2021'!$G:$G))/12</f>
        <v>0</v>
      </c>
      <c r="M616" s="53">
        <f>+(+SUMIF('[1]2021'!$A:$A,$A616,'[1]2021'!$C:$C)-SUMIF('[1]2021'!$E:$E,$A616,'[1]2021'!$G:$G))/12</f>
        <v>0</v>
      </c>
      <c r="N616" s="53">
        <f>+(+SUMIF('[1]2021'!$A:$A,$A616,'[1]2021'!$C:$C)-SUMIF('[1]2021'!$E:$E,$A616,'[1]2021'!$G:$G))/12</f>
        <v>0</v>
      </c>
      <c r="O616" s="53">
        <f>+(+SUMIF('[1]2021'!$A:$A,$A616,'[1]2021'!$C:$C)-SUMIF('[1]2021'!$E:$E,$A616,'[1]2021'!$G:$G))/12</f>
        <v>0</v>
      </c>
      <c r="P616" s="53">
        <f>+(+SUMIF('[1]2021'!$A:$A,$A616,'[1]2021'!$C:$C)-SUMIF('[1]2021'!$E:$E,$A616,'[1]2021'!$G:$G))/12</f>
        <v>0</v>
      </c>
      <c r="Q616" s="53">
        <f>+(+SUMIF('[1]2021'!$A:$A,$A616,'[1]2021'!$C:$C)-SUMIF('[1]2021'!$E:$E,$A616,'[1]2021'!$G:$G))/12</f>
        <v>0</v>
      </c>
      <c r="R616" s="53">
        <f>+(+SUMIF('[1]2021'!$A:$A,$A616,'[1]2021'!$C:$C)-SUMIF('[1]2021'!$E:$E,$A616,'[1]2021'!$G:$G))/12</f>
        <v>0</v>
      </c>
      <c r="S616" s="53">
        <f>+(+SUMIF('[1]2021'!$A:$A,$A616,'[1]2021'!$C:$C)-SUMIF('[1]2021'!$E:$E,$A616,'[1]2021'!$G:$G))/12</f>
        <v>0</v>
      </c>
      <c r="T616" s="53">
        <f>+(+SUMIF('[1]2021'!$A:$A,$A616,'[1]2021'!$C:$C)-SUMIF('[1]2021'!$E:$E,$A616,'[1]2021'!$G:$G))/12</f>
        <v>0</v>
      </c>
      <c r="U616" s="53">
        <f>+SUM(I616:INDEX(I616:T616,1,Settings!$C$4))</f>
        <v>0</v>
      </c>
      <c r="V616" s="53">
        <f t="shared" si="312"/>
        <v>0</v>
      </c>
      <c r="W616" s="53"/>
      <c r="X616" s="53">
        <f>+SUMIFS(postings!$T:$T,postings!$C:$C,'pl-data'!X$2,postings!$D:$D,'pl-data'!X$3,postings!$I:$I,'pl-data'!$A616)-SUMIFS(postings!$W:$W,postings!$C:$C,'pl-data'!X$2,postings!$D:$D,'pl-data'!X$3,postings!$M:$M,'pl-data'!$A616)</f>
        <v>0</v>
      </c>
      <c r="Y616" s="53">
        <f>+SUMIFS(postings!$T:$T,postings!$C:$C,'pl-data'!Y$2,postings!$D:$D,'pl-data'!Y$3,postings!$I:$I,'pl-data'!$A616)-SUMIFS(postings!$W:$W,postings!$C:$C,'pl-data'!Y$2,postings!$D:$D,'pl-data'!Y$3,postings!$M:$M,'pl-data'!$A616)</f>
        <v>0</v>
      </c>
      <c r="Z616" s="53">
        <f>+SUMIFS(postings!$T:$T,postings!$C:$C,'pl-data'!Z$2,postings!$D:$D,'pl-data'!Z$3,postings!$I:$I,'pl-data'!$A616)-SUMIFS(postings!$W:$W,postings!$C:$C,'pl-data'!Z$2,postings!$D:$D,'pl-data'!Z$3,postings!$M:$M,'pl-data'!$A616)</f>
        <v>0</v>
      </c>
      <c r="AA616" s="53">
        <f>+SUMIFS(postings!$T:$T,postings!$C:$C,'pl-data'!AA$2,postings!$D:$D,'pl-data'!AA$3,postings!$I:$I,'pl-data'!$A616)-SUMIFS(postings!$W:$W,postings!$C:$C,'pl-data'!AA$2,postings!$D:$D,'pl-data'!AA$3,postings!$M:$M,'pl-data'!$A616)</f>
        <v>0</v>
      </c>
      <c r="AB616" s="53">
        <f>+SUMIFS(postings!$T:$T,postings!$C:$C,'pl-data'!AB$2,postings!$D:$D,'pl-data'!AB$3,postings!$I:$I,'pl-data'!$A616)-SUMIFS(postings!$W:$W,postings!$C:$C,'pl-data'!AB$2,postings!$D:$D,'pl-data'!AB$3,postings!$M:$M,'pl-data'!$A616)</f>
        <v>0</v>
      </c>
      <c r="AC616" s="53">
        <f>+SUMIFS(postings!$T:$T,postings!$C:$C,'pl-data'!AC$2,postings!$D:$D,'pl-data'!AC$3,postings!$I:$I,'pl-data'!$A616)-SUMIFS(postings!$W:$W,postings!$C:$C,'pl-data'!AC$2,postings!$D:$D,'pl-data'!AC$3,postings!$M:$M,'pl-data'!$A616)</f>
        <v>0</v>
      </c>
      <c r="AD616" s="53">
        <f>+SUMIFS(postings!$T:$T,postings!$C:$C,'pl-data'!AD$2,postings!$D:$D,'pl-data'!AD$3,postings!$I:$I,'pl-data'!$A616)-SUMIFS(postings!$W:$W,postings!$C:$C,'pl-data'!AD$2,postings!$D:$D,'pl-data'!AD$3,postings!$M:$M,'pl-data'!$A616)</f>
        <v>0</v>
      </c>
      <c r="AE616" s="53">
        <f>+SUMIFS(postings!$T:$T,postings!$C:$C,'pl-data'!AE$2,postings!$D:$D,'pl-data'!AE$3,postings!$I:$I,'pl-data'!$A616)-SUMIFS(postings!$W:$W,postings!$C:$C,'pl-data'!AE$2,postings!$D:$D,'pl-data'!AE$3,postings!$M:$M,'pl-data'!$A616)</f>
        <v>0</v>
      </c>
      <c r="AF616" s="53">
        <f>+SUMIFS(postings!$T:$T,postings!$C:$C,'pl-data'!AF$2,postings!$D:$D,'pl-data'!AF$3,postings!$I:$I,'pl-data'!$A616)-SUMIFS(postings!$W:$W,postings!$C:$C,'pl-data'!AF$2,postings!$D:$D,'pl-data'!AF$3,postings!$M:$M,'pl-data'!$A616)</f>
        <v>0</v>
      </c>
      <c r="AG616" s="53">
        <f>+SUMIFS(postings!$T:$T,postings!$C:$C,'pl-data'!AG$2,postings!$D:$D,'pl-data'!AG$3,postings!$I:$I,'pl-data'!$A616)-SUMIFS(postings!$W:$W,postings!$C:$C,'pl-data'!AG$2,postings!$D:$D,'pl-data'!AG$3,postings!$M:$M,'pl-data'!$A616)</f>
        <v>0</v>
      </c>
      <c r="AH616" s="53">
        <f>+SUMIFS(postings!$T:$T,postings!$C:$C,'pl-data'!AH$2,postings!$D:$D,'pl-data'!AH$3,postings!$I:$I,'pl-data'!$A616)-SUMIFS(postings!$W:$W,postings!$C:$C,'pl-data'!AH$2,postings!$D:$D,'pl-data'!AH$3,postings!$M:$M,'pl-data'!$A616)</f>
        <v>0</v>
      </c>
      <c r="AI616" s="53">
        <f>+SUMIFS(postings!$T:$T,postings!$C:$C,'pl-data'!AI$2,postings!$D:$D,'pl-data'!AI$3,postings!$I:$I,'pl-data'!$A616)-SUMIFS(postings!$W:$W,postings!$C:$C,'pl-data'!AI$2,postings!$D:$D,'pl-data'!AI$3,postings!$M:$M,'pl-data'!$A616)</f>
        <v>0</v>
      </c>
      <c r="AJ616" s="53">
        <f>+SUM(X616:INDEX(X616:AI616,1,Settings!$C$4))</f>
        <v>0</v>
      </c>
      <c r="AK616" s="53">
        <f t="shared" si="313"/>
        <v>0</v>
      </c>
      <c r="AL616" s="53"/>
      <c r="AM616" s="53">
        <f t="shared" si="315"/>
        <v>0</v>
      </c>
      <c r="AN616" s="53">
        <f t="shared" si="316"/>
        <v>0</v>
      </c>
      <c r="AO616" s="53">
        <f t="shared" si="317"/>
        <v>0</v>
      </c>
      <c r="AP616" s="53">
        <f t="shared" si="318"/>
        <v>0</v>
      </c>
      <c r="AQ616" s="53">
        <f t="shared" si="319"/>
        <v>0</v>
      </c>
      <c r="AR616" s="53">
        <f t="shared" si="320"/>
        <v>0</v>
      </c>
      <c r="AS616" s="53">
        <f t="shared" si="321"/>
        <v>0</v>
      </c>
      <c r="AT616" s="53">
        <f t="shared" si="322"/>
        <v>0</v>
      </c>
      <c r="AU616" s="53">
        <f t="shared" si="323"/>
        <v>0</v>
      </c>
      <c r="AV616" s="53">
        <f t="shared" si="324"/>
        <v>0</v>
      </c>
      <c r="AW616" s="53">
        <f t="shared" si="325"/>
        <v>0</v>
      </c>
      <c r="AX616" s="53">
        <f t="shared" si="326"/>
        <v>0</v>
      </c>
      <c r="AY616" s="53">
        <f>+SUM(AM616:INDEX(AM616:AX616,1,Settings!$C$4))</f>
        <v>0</v>
      </c>
      <c r="AZ616" s="53">
        <f t="shared" si="314"/>
        <v>0</v>
      </c>
      <c r="BA616" s="53"/>
      <c r="BB616" s="53">
        <f t="shared" si="297"/>
        <v>0</v>
      </c>
      <c r="BC616" s="53">
        <f t="shared" si="298"/>
        <v>0</v>
      </c>
      <c r="BD616" s="53">
        <f t="shared" si="299"/>
        <v>0</v>
      </c>
      <c r="BE616" s="53">
        <f t="shared" si="300"/>
        <v>0</v>
      </c>
      <c r="BF616" s="53">
        <f t="shared" si="301"/>
        <v>0</v>
      </c>
      <c r="BG616" s="53">
        <f t="shared" si="302"/>
        <v>0</v>
      </c>
      <c r="BH616" s="53">
        <f t="shared" si="303"/>
        <v>0</v>
      </c>
      <c r="BI616" s="53">
        <f t="shared" si="304"/>
        <v>0</v>
      </c>
      <c r="BJ616" s="53">
        <f t="shared" si="305"/>
        <v>0</v>
      </c>
      <c r="BK616" s="53">
        <f t="shared" si="306"/>
        <v>0</v>
      </c>
      <c r="BL616" s="53">
        <f t="shared" si="307"/>
        <v>0</v>
      </c>
      <c r="BM616" s="53">
        <f t="shared" si="308"/>
        <v>0</v>
      </c>
      <c r="BN616" s="53">
        <f t="shared" si="311"/>
        <v>0</v>
      </c>
      <c r="BO616" s="53"/>
      <c r="BP616" s="53">
        <f t="shared" si="309"/>
        <v>0</v>
      </c>
      <c r="BQ616" s="53"/>
      <c r="BR616" s="53">
        <f t="shared" si="310"/>
        <v>0</v>
      </c>
    </row>
    <row r="617" spans="1:70" x14ac:dyDescent="0.2">
      <c r="A617" s="6">
        <v>8790</v>
      </c>
      <c r="B617" s="6" t="str">
        <f>+VLOOKUP(A617,masterfile!B:C,2,FALSE)</f>
        <v>Gewährte Rabatte 19 % USt</v>
      </c>
      <c r="D617" s="53">
        <f>+SUMIF('[1]2017'!$A:$A,$A617,'[1]2017'!$C:$C)-SUMIF('[1]2017'!$E:$E,$A617,'[1]2017'!$G:$G)</f>
        <v>0</v>
      </c>
      <c r="E617" s="53">
        <f>+SUMIF('[1]2018'!$A:$A,$A617,'[1]2018'!$C:$C)-SUMIF('[1]2018'!$E:$E,$A617,'[1]2018'!$G:$G)</f>
        <v>0</v>
      </c>
      <c r="F617" s="53">
        <f>+SUMIF('[1]2019'!$A:$A,$A617,'[1]2019'!$C:$C)-SUMIF('[1]2019'!$E:$E,$A617,'[1]2019'!$G:$G)</f>
        <v>0</v>
      </c>
      <c r="G617" s="53">
        <f>+SUMIF('[1]2020'!$A:$A,$A617,'[1]2020'!$C:$C)-SUMIF('[1]2020'!$E:$E,$A617,'[1]2020'!$G:$G)</f>
        <v>0</v>
      </c>
      <c r="H617" s="53"/>
      <c r="I617" s="53">
        <f>+(+SUMIF('[1]2021'!$A:$A,$A617,'[1]2021'!$C:$C)-SUMIF('[1]2021'!$E:$E,$A617,'[1]2021'!$G:$G))/12</f>
        <v>0</v>
      </c>
      <c r="J617" s="53">
        <f>+(+SUMIF('[1]2021'!$A:$A,$A617,'[1]2021'!$C:$C)-SUMIF('[1]2021'!$E:$E,$A617,'[1]2021'!$G:$G))/12</f>
        <v>0</v>
      </c>
      <c r="K617" s="53">
        <f>+(+SUMIF('[1]2021'!$A:$A,$A617,'[1]2021'!$C:$C)-SUMIF('[1]2021'!$E:$E,$A617,'[1]2021'!$G:$G))/12</f>
        <v>0</v>
      </c>
      <c r="L617" s="53">
        <f>+(+SUMIF('[1]2021'!$A:$A,$A617,'[1]2021'!$C:$C)-SUMIF('[1]2021'!$E:$E,$A617,'[1]2021'!$G:$G))/12</f>
        <v>0</v>
      </c>
      <c r="M617" s="53">
        <f>+(+SUMIF('[1]2021'!$A:$A,$A617,'[1]2021'!$C:$C)-SUMIF('[1]2021'!$E:$E,$A617,'[1]2021'!$G:$G))/12</f>
        <v>0</v>
      </c>
      <c r="N617" s="53">
        <f>+(+SUMIF('[1]2021'!$A:$A,$A617,'[1]2021'!$C:$C)-SUMIF('[1]2021'!$E:$E,$A617,'[1]2021'!$G:$G))/12</f>
        <v>0</v>
      </c>
      <c r="O617" s="53">
        <f>+(+SUMIF('[1]2021'!$A:$A,$A617,'[1]2021'!$C:$C)-SUMIF('[1]2021'!$E:$E,$A617,'[1]2021'!$G:$G))/12</f>
        <v>0</v>
      </c>
      <c r="P617" s="53">
        <f>+(+SUMIF('[1]2021'!$A:$A,$A617,'[1]2021'!$C:$C)-SUMIF('[1]2021'!$E:$E,$A617,'[1]2021'!$G:$G))/12</f>
        <v>0</v>
      </c>
      <c r="Q617" s="53">
        <f>+(+SUMIF('[1]2021'!$A:$A,$A617,'[1]2021'!$C:$C)-SUMIF('[1]2021'!$E:$E,$A617,'[1]2021'!$G:$G))/12</f>
        <v>0</v>
      </c>
      <c r="R617" s="53">
        <f>+(+SUMIF('[1]2021'!$A:$A,$A617,'[1]2021'!$C:$C)-SUMIF('[1]2021'!$E:$E,$A617,'[1]2021'!$G:$G))/12</f>
        <v>0</v>
      </c>
      <c r="S617" s="53">
        <f>+(+SUMIF('[1]2021'!$A:$A,$A617,'[1]2021'!$C:$C)-SUMIF('[1]2021'!$E:$E,$A617,'[1]2021'!$G:$G))/12</f>
        <v>0</v>
      </c>
      <c r="T617" s="53">
        <f>+(+SUMIF('[1]2021'!$A:$A,$A617,'[1]2021'!$C:$C)-SUMIF('[1]2021'!$E:$E,$A617,'[1]2021'!$G:$G))/12</f>
        <v>0</v>
      </c>
      <c r="U617" s="53">
        <f>+SUM(I617:INDEX(I617:T617,1,Settings!$C$4))</f>
        <v>0</v>
      </c>
      <c r="V617" s="53">
        <f t="shared" si="312"/>
        <v>0</v>
      </c>
      <c r="W617" s="53"/>
      <c r="X617" s="53">
        <f>+SUMIFS(postings!$T:$T,postings!$C:$C,'pl-data'!X$2,postings!$D:$D,'pl-data'!X$3,postings!$I:$I,'pl-data'!$A617)-SUMIFS(postings!$W:$W,postings!$C:$C,'pl-data'!X$2,postings!$D:$D,'pl-data'!X$3,postings!$M:$M,'pl-data'!$A617)</f>
        <v>0</v>
      </c>
      <c r="Y617" s="53">
        <f>+SUMIFS(postings!$T:$T,postings!$C:$C,'pl-data'!Y$2,postings!$D:$D,'pl-data'!Y$3,postings!$I:$I,'pl-data'!$A617)-SUMIFS(postings!$W:$W,postings!$C:$C,'pl-data'!Y$2,postings!$D:$D,'pl-data'!Y$3,postings!$M:$M,'pl-data'!$A617)</f>
        <v>0</v>
      </c>
      <c r="Z617" s="53">
        <f>+SUMIFS(postings!$T:$T,postings!$C:$C,'pl-data'!Z$2,postings!$D:$D,'pl-data'!Z$3,postings!$I:$I,'pl-data'!$A617)-SUMIFS(postings!$W:$W,postings!$C:$C,'pl-data'!Z$2,postings!$D:$D,'pl-data'!Z$3,postings!$M:$M,'pl-data'!$A617)</f>
        <v>0</v>
      </c>
      <c r="AA617" s="53">
        <f>+SUMIFS(postings!$T:$T,postings!$C:$C,'pl-data'!AA$2,postings!$D:$D,'pl-data'!AA$3,postings!$I:$I,'pl-data'!$A617)-SUMIFS(postings!$W:$W,postings!$C:$C,'pl-data'!AA$2,postings!$D:$D,'pl-data'!AA$3,postings!$M:$M,'pl-data'!$A617)</f>
        <v>0</v>
      </c>
      <c r="AB617" s="53">
        <f>+SUMIFS(postings!$T:$T,postings!$C:$C,'pl-data'!AB$2,postings!$D:$D,'pl-data'!AB$3,postings!$I:$I,'pl-data'!$A617)-SUMIFS(postings!$W:$W,postings!$C:$C,'pl-data'!AB$2,postings!$D:$D,'pl-data'!AB$3,postings!$M:$M,'pl-data'!$A617)</f>
        <v>0</v>
      </c>
      <c r="AC617" s="53">
        <f>+SUMIFS(postings!$T:$T,postings!$C:$C,'pl-data'!AC$2,postings!$D:$D,'pl-data'!AC$3,postings!$I:$I,'pl-data'!$A617)-SUMIFS(postings!$W:$W,postings!$C:$C,'pl-data'!AC$2,postings!$D:$D,'pl-data'!AC$3,postings!$M:$M,'pl-data'!$A617)</f>
        <v>0</v>
      </c>
      <c r="AD617" s="53">
        <f>+SUMIFS(postings!$T:$T,postings!$C:$C,'pl-data'!AD$2,postings!$D:$D,'pl-data'!AD$3,postings!$I:$I,'pl-data'!$A617)-SUMIFS(postings!$W:$W,postings!$C:$C,'pl-data'!AD$2,postings!$D:$D,'pl-data'!AD$3,postings!$M:$M,'pl-data'!$A617)</f>
        <v>0</v>
      </c>
      <c r="AE617" s="53">
        <f>+SUMIFS(postings!$T:$T,postings!$C:$C,'pl-data'!AE$2,postings!$D:$D,'pl-data'!AE$3,postings!$I:$I,'pl-data'!$A617)-SUMIFS(postings!$W:$W,postings!$C:$C,'pl-data'!AE$2,postings!$D:$D,'pl-data'!AE$3,postings!$M:$M,'pl-data'!$A617)</f>
        <v>0</v>
      </c>
      <c r="AF617" s="53">
        <f>+SUMIFS(postings!$T:$T,postings!$C:$C,'pl-data'!AF$2,postings!$D:$D,'pl-data'!AF$3,postings!$I:$I,'pl-data'!$A617)-SUMIFS(postings!$W:$W,postings!$C:$C,'pl-data'!AF$2,postings!$D:$D,'pl-data'!AF$3,postings!$M:$M,'pl-data'!$A617)</f>
        <v>0</v>
      </c>
      <c r="AG617" s="53">
        <f>+SUMIFS(postings!$T:$T,postings!$C:$C,'pl-data'!AG$2,postings!$D:$D,'pl-data'!AG$3,postings!$I:$I,'pl-data'!$A617)-SUMIFS(postings!$W:$W,postings!$C:$C,'pl-data'!AG$2,postings!$D:$D,'pl-data'!AG$3,postings!$M:$M,'pl-data'!$A617)</f>
        <v>0</v>
      </c>
      <c r="AH617" s="53">
        <f>+SUMIFS(postings!$T:$T,postings!$C:$C,'pl-data'!AH$2,postings!$D:$D,'pl-data'!AH$3,postings!$I:$I,'pl-data'!$A617)-SUMIFS(postings!$W:$W,postings!$C:$C,'pl-data'!AH$2,postings!$D:$D,'pl-data'!AH$3,postings!$M:$M,'pl-data'!$A617)</f>
        <v>0</v>
      </c>
      <c r="AI617" s="53">
        <f>+SUMIFS(postings!$T:$T,postings!$C:$C,'pl-data'!AI$2,postings!$D:$D,'pl-data'!AI$3,postings!$I:$I,'pl-data'!$A617)-SUMIFS(postings!$W:$W,postings!$C:$C,'pl-data'!AI$2,postings!$D:$D,'pl-data'!AI$3,postings!$M:$M,'pl-data'!$A617)</f>
        <v>0</v>
      </c>
      <c r="AJ617" s="53">
        <f>+SUM(X617:INDEX(X617:AI617,1,Settings!$C$4))</f>
        <v>0</v>
      </c>
      <c r="AK617" s="53">
        <f t="shared" si="313"/>
        <v>0</v>
      </c>
      <c r="AL617" s="53"/>
      <c r="AM617" s="53">
        <f t="shared" si="315"/>
        <v>0</v>
      </c>
      <c r="AN617" s="53">
        <f t="shared" si="316"/>
        <v>0</v>
      </c>
      <c r="AO617" s="53">
        <f t="shared" si="317"/>
        <v>0</v>
      </c>
      <c r="AP617" s="53">
        <f t="shared" si="318"/>
        <v>0</v>
      </c>
      <c r="AQ617" s="53">
        <f t="shared" si="319"/>
        <v>0</v>
      </c>
      <c r="AR617" s="53">
        <f t="shared" si="320"/>
        <v>0</v>
      </c>
      <c r="AS617" s="53">
        <f t="shared" si="321"/>
        <v>0</v>
      </c>
      <c r="AT617" s="53">
        <f t="shared" si="322"/>
        <v>0</v>
      </c>
      <c r="AU617" s="53">
        <f t="shared" si="323"/>
        <v>0</v>
      </c>
      <c r="AV617" s="53">
        <f t="shared" si="324"/>
        <v>0</v>
      </c>
      <c r="AW617" s="53">
        <f t="shared" si="325"/>
        <v>0</v>
      </c>
      <c r="AX617" s="53">
        <f t="shared" si="326"/>
        <v>0</v>
      </c>
      <c r="AY617" s="53">
        <f>+SUM(AM617:INDEX(AM617:AX617,1,Settings!$C$4))</f>
        <v>0</v>
      </c>
      <c r="AZ617" s="53">
        <f t="shared" si="314"/>
        <v>0</v>
      </c>
      <c r="BA617" s="53"/>
      <c r="BB617" s="53">
        <f t="shared" si="297"/>
        <v>0</v>
      </c>
      <c r="BC617" s="53">
        <f t="shared" si="298"/>
        <v>0</v>
      </c>
      <c r="BD617" s="53">
        <f t="shared" si="299"/>
        <v>0</v>
      </c>
      <c r="BE617" s="53">
        <f t="shared" si="300"/>
        <v>0</v>
      </c>
      <c r="BF617" s="53">
        <f t="shared" si="301"/>
        <v>0</v>
      </c>
      <c r="BG617" s="53">
        <f t="shared" si="302"/>
        <v>0</v>
      </c>
      <c r="BH617" s="53">
        <f t="shared" si="303"/>
        <v>0</v>
      </c>
      <c r="BI617" s="53">
        <f t="shared" si="304"/>
        <v>0</v>
      </c>
      <c r="BJ617" s="53">
        <f t="shared" si="305"/>
        <v>0</v>
      </c>
      <c r="BK617" s="53">
        <f t="shared" si="306"/>
        <v>0</v>
      </c>
      <c r="BL617" s="53">
        <f t="shared" si="307"/>
        <v>0</v>
      </c>
      <c r="BM617" s="53">
        <f t="shared" si="308"/>
        <v>0</v>
      </c>
      <c r="BN617" s="53">
        <f t="shared" si="311"/>
        <v>0</v>
      </c>
      <c r="BO617" s="53"/>
      <c r="BP617" s="53">
        <f t="shared" si="309"/>
        <v>0</v>
      </c>
      <c r="BQ617" s="53"/>
      <c r="BR617" s="53">
        <f t="shared" si="310"/>
        <v>0</v>
      </c>
    </row>
    <row r="618" spans="1:70" x14ac:dyDescent="0.2">
      <c r="A618" s="6">
        <v>8800</v>
      </c>
      <c r="B618" s="6" t="str">
        <f>+VLOOKUP(A618,masterfile!B:C,2,FALSE)</f>
        <v>Erlöse Sachanlageverkäufe Buchverlust</v>
      </c>
      <c r="D618" s="53">
        <f>+SUMIF('[1]2017'!$A:$A,$A618,'[1]2017'!$C:$C)-SUMIF('[1]2017'!$E:$E,$A618,'[1]2017'!$G:$G)</f>
        <v>0</v>
      </c>
      <c r="E618" s="53">
        <f>+SUMIF('[1]2018'!$A:$A,$A618,'[1]2018'!$C:$C)-SUMIF('[1]2018'!$E:$E,$A618,'[1]2018'!$G:$G)</f>
        <v>0</v>
      </c>
      <c r="F618" s="53">
        <f>+SUMIF('[1]2019'!$A:$A,$A618,'[1]2019'!$C:$C)-SUMIF('[1]2019'!$E:$E,$A618,'[1]2019'!$G:$G)</f>
        <v>0</v>
      </c>
      <c r="G618" s="53">
        <f>+SUMIF('[1]2020'!$A:$A,$A618,'[1]2020'!$C:$C)-SUMIF('[1]2020'!$E:$E,$A618,'[1]2020'!$G:$G)</f>
        <v>0</v>
      </c>
      <c r="H618" s="53"/>
      <c r="I618" s="53">
        <f>+(+SUMIF('[1]2021'!$A:$A,$A618,'[1]2021'!$C:$C)-SUMIF('[1]2021'!$E:$E,$A618,'[1]2021'!$G:$G))/12</f>
        <v>0</v>
      </c>
      <c r="J618" s="53">
        <f>+(+SUMIF('[1]2021'!$A:$A,$A618,'[1]2021'!$C:$C)-SUMIF('[1]2021'!$E:$E,$A618,'[1]2021'!$G:$G))/12</f>
        <v>0</v>
      </c>
      <c r="K618" s="53">
        <f>+(+SUMIF('[1]2021'!$A:$A,$A618,'[1]2021'!$C:$C)-SUMIF('[1]2021'!$E:$E,$A618,'[1]2021'!$G:$G))/12</f>
        <v>0</v>
      </c>
      <c r="L618" s="53">
        <f>+(+SUMIF('[1]2021'!$A:$A,$A618,'[1]2021'!$C:$C)-SUMIF('[1]2021'!$E:$E,$A618,'[1]2021'!$G:$G))/12</f>
        <v>0</v>
      </c>
      <c r="M618" s="53">
        <f>+(+SUMIF('[1]2021'!$A:$A,$A618,'[1]2021'!$C:$C)-SUMIF('[1]2021'!$E:$E,$A618,'[1]2021'!$G:$G))/12</f>
        <v>0</v>
      </c>
      <c r="N618" s="53">
        <f>+(+SUMIF('[1]2021'!$A:$A,$A618,'[1]2021'!$C:$C)-SUMIF('[1]2021'!$E:$E,$A618,'[1]2021'!$G:$G))/12</f>
        <v>0</v>
      </c>
      <c r="O618" s="53">
        <f>+(+SUMIF('[1]2021'!$A:$A,$A618,'[1]2021'!$C:$C)-SUMIF('[1]2021'!$E:$E,$A618,'[1]2021'!$G:$G))/12</f>
        <v>0</v>
      </c>
      <c r="P618" s="53">
        <f>+(+SUMIF('[1]2021'!$A:$A,$A618,'[1]2021'!$C:$C)-SUMIF('[1]2021'!$E:$E,$A618,'[1]2021'!$G:$G))/12</f>
        <v>0</v>
      </c>
      <c r="Q618" s="53">
        <f>+(+SUMIF('[1]2021'!$A:$A,$A618,'[1]2021'!$C:$C)-SUMIF('[1]2021'!$E:$E,$A618,'[1]2021'!$G:$G))/12</f>
        <v>0</v>
      </c>
      <c r="R618" s="53">
        <f>+(+SUMIF('[1]2021'!$A:$A,$A618,'[1]2021'!$C:$C)-SUMIF('[1]2021'!$E:$E,$A618,'[1]2021'!$G:$G))/12</f>
        <v>0</v>
      </c>
      <c r="S618" s="53">
        <f>+(+SUMIF('[1]2021'!$A:$A,$A618,'[1]2021'!$C:$C)-SUMIF('[1]2021'!$E:$E,$A618,'[1]2021'!$G:$G))/12</f>
        <v>0</v>
      </c>
      <c r="T618" s="53">
        <f>+(+SUMIF('[1]2021'!$A:$A,$A618,'[1]2021'!$C:$C)-SUMIF('[1]2021'!$E:$E,$A618,'[1]2021'!$G:$G))/12</f>
        <v>0</v>
      </c>
      <c r="U618" s="53">
        <f>+SUM(I618:INDEX(I618:T618,1,Settings!$C$4))</f>
        <v>0</v>
      </c>
      <c r="V618" s="53">
        <f t="shared" si="312"/>
        <v>0</v>
      </c>
      <c r="W618" s="53"/>
      <c r="X618" s="53">
        <f>+SUMIFS(postings!$T:$T,postings!$C:$C,'pl-data'!X$2,postings!$D:$D,'pl-data'!X$3,postings!$I:$I,'pl-data'!$A618)-SUMIFS(postings!$W:$W,postings!$C:$C,'pl-data'!X$2,postings!$D:$D,'pl-data'!X$3,postings!$M:$M,'pl-data'!$A618)</f>
        <v>0</v>
      </c>
      <c r="Y618" s="53">
        <f>+SUMIFS(postings!$T:$T,postings!$C:$C,'pl-data'!Y$2,postings!$D:$D,'pl-data'!Y$3,postings!$I:$I,'pl-data'!$A618)-SUMIFS(postings!$W:$W,postings!$C:$C,'pl-data'!Y$2,postings!$D:$D,'pl-data'!Y$3,postings!$M:$M,'pl-data'!$A618)</f>
        <v>0</v>
      </c>
      <c r="Z618" s="53">
        <f>+SUMIFS(postings!$T:$T,postings!$C:$C,'pl-data'!Z$2,postings!$D:$D,'pl-data'!Z$3,postings!$I:$I,'pl-data'!$A618)-SUMIFS(postings!$W:$W,postings!$C:$C,'pl-data'!Z$2,postings!$D:$D,'pl-data'!Z$3,postings!$M:$M,'pl-data'!$A618)</f>
        <v>0</v>
      </c>
      <c r="AA618" s="53">
        <f>+SUMIFS(postings!$T:$T,postings!$C:$C,'pl-data'!AA$2,postings!$D:$D,'pl-data'!AA$3,postings!$I:$I,'pl-data'!$A618)-SUMIFS(postings!$W:$W,postings!$C:$C,'pl-data'!AA$2,postings!$D:$D,'pl-data'!AA$3,postings!$M:$M,'pl-data'!$A618)</f>
        <v>0</v>
      </c>
      <c r="AB618" s="53">
        <f>+SUMIFS(postings!$T:$T,postings!$C:$C,'pl-data'!AB$2,postings!$D:$D,'pl-data'!AB$3,postings!$I:$I,'pl-data'!$A618)-SUMIFS(postings!$W:$W,postings!$C:$C,'pl-data'!AB$2,postings!$D:$D,'pl-data'!AB$3,postings!$M:$M,'pl-data'!$A618)</f>
        <v>0</v>
      </c>
      <c r="AC618" s="53">
        <f>+SUMIFS(postings!$T:$T,postings!$C:$C,'pl-data'!AC$2,postings!$D:$D,'pl-data'!AC$3,postings!$I:$I,'pl-data'!$A618)-SUMIFS(postings!$W:$W,postings!$C:$C,'pl-data'!AC$2,postings!$D:$D,'pl-data'!AC$3,postings!$M:$M,'pl-data'!$A618)</f>
        <v>0</v>
      </c>
      <c r="AD618" s="53">
        <f>+SUMIFS(postings!$T:$T,postings!$C:$C,'pl-data'!AD$2,postings!$D:$D,'pl-data'!AD$3,postings!$I:$I,'pl-data'!$A618)-SUMIFS(postings!$W:$W,postings!$C:$C,'pl-data'!AD$2,postings!$D:$D,'pl-data'!AD$3,postings!$M:$M,'pl-data'!$A618)</f>
        <v>0</v>
      </c>
      <c r="AE618" s="53">
        <f>+SUMIFS(postings!$T:$T,postings!$C:$C,'pl-data'!AE$2,postings!$D:$D,'pl-data'!AE$3,postings!$I:$I,'pl-data'!$A618)-SUMIFS(postings!$W:$W,postings!$C:$C,'pl-data'!AE$2,postings!$D:$D,'pl-data'!AE$3,postings!$M:$M,'pl-data'!$A618)</f>
        <v>0</v>
      </c>
      <c r="AF618" s="53">
        <f>+SUMIFS(postings!$T:$T,postings!$C:$C,'pl-data'!AF$2,postings!$D:$D,'pl-data'!AF$3,postings!$I:$I,'pl-data'!$A618)-SUMIFS(postings!$W:$W,postings!$C:$C,'pl-data'!AF$2,postings!$D:$D,'pl-data'!AF$3,postings!$M:$M,'pl-data'!$A618)</f>
        <v>0</v>
      </c>
      <c r="AG618" s="53">
        <f>+SUMIFS(postings!$T:$T,postings!$C:$C,'pl-data'!AG$2,postings!$D:$D,'pl-data'!AG$3,postings!$I:$I,'pl-data'!$A618)-SUMIFS(postings!$W:$W,postings!$C:$C,'pl-data'!AG$2,postings!$D:$D,'pl-data'!AG$3,postings!$M:$M,'pl-data'!$A618)</f>
        <v>0</v>
      </c>
      <c r="AH618" s="53">
        <f>+SUMIFS(postings!$T:$T,postings!$C:$C,'pl-data'!AH$2,postings!$D:$D,'pl-data'!AH$3,postings!$I:$I,'pl-data'!$A618)-SUMIFS(postings!$W:$W,postings!$C:$C,'pl-data'!AH$2,postings!$D:$D,'pl-data'!AH$3,postings!$M:$M,'pl-data'!$A618)</f>
        <v>0</v>
      </c>
      <c r="AI618" s="53">
        <f>+SUMIFS(postings!$T:$T,postings!$C:$C,'pl-data'!AI$2,postings!$D:$D,'pl-data'!AI$3,postings!$I:$I,'pl-data'!$A618)-SUMIFS(postings!$W:$W,postings!$C:$C,'pl-data'!AI$2,postings!$D:$D,'pl-data'!AI$3,postings!$M:$M,'pl-data'!$A618)</f>
        <v>0</v>
      </c>
      <c r="AJ618" s="53">
        <f>+SUM(X618:INDEX(X618:AI618,1,Settings!$C$4))</f>
        <v>0</v>
      </c>
      <c r="AK618" s="53">
        <f t="shared" si="313"/>
        <v>0</v>
      </c>
      <c r="AL618" s="53"/>
      <c r="AM618" s="53">
        <f t="shared" si="315"/>
        <v>0</v>
      </c>
      <c r="AN618" s="53">
        <f t="shared" si="316"/>
        <v>0</v>
      </c>
      <c r="AO618" s="53">
        <f t="shared" si="317"/>
        <v>0</v>
      </c>
      <c r="AP618" s="53">
        <f t="shared" si="318"/>
        <v>0</v>
      </c>
      <c r="AQ618" s="53">
        <f t="shared" si="319"/>
        <v>0</v>
      </c>
      <c r="AR618" s="53">
        <f t="shared" si="320"/>
        <v>0</v>
      </c>
      <c r="AS618" s="53">
        <f t="shared" si="321"/>
        <v>0</v>
      </c>
      <c r="AT618" s="53">
        <f t="shared" si="322"/>
        <v>0</v>
      </c>
      <c r="AU618" s="53">
        <f t="shared" si="323"/>
        <v>0</v>
      </c>
      <c r="AV618" s="53">
        <f t="shared" si="324"/>
        <v>0</v>
      </c>
      <c r="AW618" s="53">
        <f t="shared" si="325"/>
        <v>0</v>
      </c>
      <c r="AX618" s="53">
        <f t="shared" si="326"/>
        <v>0</v>
      </c>
      <c r="AY618" s="53">
        <f>+SUM(AM618:INDEX(AM618:AX618,1,Settings!$C$4))</f>
        <v>0</v>
      </c>
      <c r="AZ618" s="53">
        <f t="shared" si="314"/>
        <v>0</v>
      </c>
      <c r="BA618" s="53"/>
      <c r="BB618" s="53">
        <f t="shared" si="297"/>
        <v>0</v>
      </c>
      <c r="BC618" s="53">
        <f t="shared" si="298"/>
        <v>0</v>
      </c>
      <c r="BD618" s="53">
        <f t="shared" si="299"/>
        <v>0</v>
      </c>
      <c r="BE618" s="53">
        <f t="shared" si="300"/>
        <v>0</v>
      </c>
      <c r="BF618" s="53">
        <f t="shared" si="301"/>
        <v>0</v>
      </c>
      <c r="BG618" s="53">
        <f t="shared" si="302"/>
        <v>0</v>
      </c>
      <c r="BH618" s="53">
        <f t="shared" si="303"/>
        <v>0</v>
      </c>
      <c r="BI618" s="53">
        <f t="shared" si="304"/>
        <v>0</v>
      </c>
      <c r="BJ618" s="53">
        <f t="shared" si="305"/>
        <v>0</v>
      </c>
      <c r="BK618" s="53">
        <f t="shared" si="306"/>
        <v>0</v>
      </c>
      <c r="BL618" s="53">
        <f t="shared" si="307"/>
        <v>0</v>
      </c>
      <c r="BM618" s="53">
        <f t="shared" si="308"/>
        <v>0</v>
      </c>
      <c r="BN618" s="53">
        <f t="shared" si="311"/>
        <v>0</v>
      </c>
      <c r="BO618" s="53"/>
      <c r="BP618" s="53">
        <f t="shared" si="309"/>
        <v>0</v>
      </c>
      <c r="BQ618" s="53"/>
      <c r="BR618" s="53">
        <f t="shared" si="310"/>
        <v>0</v>
      </c>
    </row>
    <row r="619" spans="1:70" x14ac:dyDescent="0.2">
      <c r="A619" s="6">
        <v>8801</v>
      </c>
      <c r="B619" s="6" t="str">
        <f>+VLOOKUP(A619,masterfile!B:C,2,FALSE)</f>
        <v>Erlöse Sachanlageverkäufe 19% USt, BV</v>
      </c>
      <c r="D619" s="53">
        <f>+SUMIF('[1]2017'!$A:$A,$A619,'[1]2017'!$C:$C)-SUMIF('[1]2017'!$E:$E,$A619,'[1]2017'!$G:$G)</f>
        <v>0</v>
      </c>
      <c r="E619" s="53">
        <f>+SUMIF('[1]2018'!$A:$A,$A619,'[1]2018'!$C:$C)-SUMIF('[1]2018'!$E:$E,$A619,'[1]2018'!$G:$G)</f>
        <v>0</v>
      </c>
      <c r="F619" s="53">
        <f>+SUMIF('[1]2019'!$A:$A,$A619,'[1]2019'!$C:$C)-SUMIF('[1]2019'!$E:$E,$A619,'[1]2019'!$G:$G)</f>
        <v>0</v>
      </c>
      <c r="G619" s="53">
        <f>+SUMIF('[1]2020'!$A:$A,$A619,'[1]2020'!$C:$C)-SUMIF('[1]2020'!$E:$E,$A619,'[1]2020'!$G:$G)</f>
        <v>0</v>
      </c>
      <c r="H619" s="53"/>
      <c r="I619" s="53">
        <f>+(+SUMIF('[1]2021'!$A:$A,$A619,'[1]2021'!$C:$C)-SUMIF('[1]2021'!$E:$E,$A619,'[1]2021'!$G:$G))/12</f>
        <v>0</v>
      </c>
      <c r="J619" s="53">
        <f>+(+SUMIF('[1]2021'!$A:$A,$A619,'[1]2021'!$C:$C)-SUMIF('[1]2021'!$E:$E,$A619,'[1]2021'!$G:$G))/12</f>
        <v>0</v>
      </c>
      <c r="K619" s="53">
        <f>+(+SUMIF('[1]2021'!$A:$A,$A619,'[1]2021'!$C:$C)-SUMIF('[1]2021'!$E:$E,$A619,'[1]2021'!$G:$G))/12</f>
        <v>0</v>
      </c>
      <c r="L619" s="53">
        <f>+(+SUMIF('[1]2021'!$A:$A,$A619,'[1]2021'!$C:$C)-SUMIF('[1]2021'!$E:$E,$A619,'[1]2021'!$G:$G))/12</f>
        <v>0</v>
      </c>
      <c r="M619" s="53">
        <f>+(+SUMIF('[1]2021'!$A:$A,$A619,'[1]2021'!$C:$C)-SUMIF('[1]2021'!$E:$E,$A619,'[1]2021'!$G:$G))/12</f>
        <v>0</v>
      </c>
      <c r="N619" s="53">
        <f>+(+SUMIF('[1]2021'!$A:$A,$A619,'[1]2021'!$C:$C)-SUMIF('[1]2021'!$E:$E,$A619,'[1]2021'!$G:$G))/12</f>
        <v>0</v>
      </c>
      <c r="O619" s="53">
        <f>+(+SUMIF('[1]2021'!$A:$A,$A619,'[1]2021'!$C:$C)-SUMIF('[1]2021'!$E:$E,$A619,'[1]2021'!$G:$G))/12</f>
        <v>0</v>
      </c>
      <c r="P619" s="53">
        <f>+(+SUMIF('[1]2021'!$A:$A,$A619,'[1]2021'!$C:$C)-SUMIF('[1]2021'!$E:$E,$A619,'[1]2021'!$G:$G))/12</f>
        <v>0</v>
      </c>
      <c r="Q619" s="53">
        <f>+(+SUMIF('[1]2021'!$A:$A,$A619,'[1]2021'!$C:$C)-SUMIF('[1]2021'!$E:$E,$A619,'[1]2021'!$G:$G))/12</f>
        <v>0</v>
      </c>
      <c r="R619" s="53">
        <f>+(+SUMIF('[1]2021'!$A:$A,$A619,'[1]2021'!$C:$C)-SUMIF('[1]2021'!$E:$E,$A619,'[1]2021'!$G:$G))/12</f>
        <v>0</v>
      </c>
      <c r="S619" s="53">
        <f>+(+SUMIF('[1]2021'!$A:$A,$A619,'[1]2021'!$C:$C)-SUMIF('[1]2021'!$E:$E,$A619,'[1]2021'!$G:$G))/12</f>
        <v>0</v>
      </c>
      <c r="T619" s="53">
        <f>+(+SUMIF('[1]2021'!$A:$A,$A619,'[1]2021'!$C:$C)-SUMIF('[1]2021'!$E:$E,$A619,'[1]2021'!$G:$G))/12</f>
        <v>0</v>
      </c>
      <c r="U619" s="53">
        <f>+SUM(I619:INDEX(I619:T619,1,Settings!$C$4))</f>
        <v>0</v>
      </c>
      <c r="V619" s="53">
        <f t="shared" si="312"/>
        <v>0</v>
      </c>
      <c r="W619" s="53"/>
      <c r="X619" s="53">
        <f>+SUMIFS(postings!$T:$T,postings!$C:$C,'pl-data'!X$2,postings!$D:$D,'pl-data'!X$3,postings!$I:$I,'pl-data'!$A619)-SUMIFS(postings!$W:$W,postings!$C:$C,'pl-data'!X$2,postings!$D:$D,'pl-data'!X$3,postings!$M:$M,'pl-data'!$A619)</f>
        <v>0</v>
      </c>
      <c r="Y619" s="53">
        <f>+SUMIFS(postings!$T:$T,postings!$C:$C,'pl-data'!Y$2,postings!$D:$D,'pl-data'!Y$3,postings!$I:$I,'pl-data'!$A619)-SUMIFS(postings!$W:$W,postings!$C:$C,'pl-data'!Y$2,postings!$D:$D,'pl-data'!Y$3,postings!$M:$M,'pl-data'!$A619)</f>
        <v>0</v>
      </c>
      <c r="Z619" s="53">
        <f>+SUMIFS(postings!$T:$T,postings!$C:$C,'pl-data'!Z$2,postings!$D:$D,'pl-data'!Z$3,postings!$I:$I,'pl-data'!$A619)-SUMIFS(postings!$W:$W,postings!$C:$C,'pl-data'!Z$2,postings!$D:$D,'pl-data'!Z$3,postings!$M:$M,'pl-data'!$A619)</f>
        <v>0</v>
      </c>
      <c r="AA619" s="53">
        <f>+SUMIFS(postings!$T:$T,postings!$C:$C,'pl-data'!AA$2,postings!$D:$D,'pl-data'!AA$3,postings!$I:$I,'pl-data'!$A619)-SUMIFS(postings!$W:$W,postings!$C:$C,'pl-data'!AA$2,postings!$D:$D,'pl-data'!AA$3,postings!$M:$M,'pl-data'!$A619)</f>
        <v>0</v>
      </c>
      <c r="AB619" s="53">
        <f>+SUMIFS(postings!$T:$T,postings!$C:$C,'pl-data'!AB$2,postings!$D:$D,'pl-data'!AB$3,postings!$I:$I,'pl-data'!$A619)-SUMIFS(postings!$W:$W,postings!$C:$C,'pl-data'!AB$2,postings!$D:$D,'pl-data'!AB$3,postings!$M:$M,'pl-data'!$A619)</f>
        <v>0</v>
      </c>
      <c r="AC619" s="53">
        <f>+SUMIFS(postings!$T:$T,postings!$C:$C,'pl-data'!AC$2,postings!$D:$D,'pl-data'!AC$3,postings!$I:$I,'pl-data'!$A619)-SUMIFS(postings!$W:$W,postings!$C:$C,'pl-data'!AC$2,postings!$D:$D,'pl-data'!AC$3,postings!$M:$M,'pl-data'!$A619)</f>
        <v>0</v>
      </c>
      <c r="AD619" s="53">
        <f>+SUMIFS(postings!$T:$T,postings!$C:$C,'pl-data'!AD$2,postings!$D:$D,'pl-data'!AD$3,postings!$I:$I,'pl-data'!$A619)-SUMIFS(postings!$W:$W,postings!$C:$C,'pl-data'!AD$2,postings!$D:$D,'pl-data'!AD$3,postings!$M:$M,'pl-data'!$A619)</f>
        <v>0</v>
      </c>
      <c r="AE619" s="53">
        <f>+SUMIFS(postings!$T:$T,postings!$C:$C,'pl-data'!AE$2,postings!$D:$D,'pl-data'!AE$3,postings!$I:$I,'pl-data'!$A619)-SUMIFS(postings!$W:$W,postings!$C:$C,'pl-data'!AE$2,postings!$D:$D,'pl-data'!AE$3,postings!$M:$M,'pl-data'!$A619)</f>
        <v>0</v>
      </c>
      <c r="AF619" s="53">
        <f>+SUMIFS(postings!$T:$T,postings!$C:$C,'pl-data'!AF$2,postings!$D:$D,'pl-data'!AF$3,postings!$I:$I,'pl-data'!$A619)-SUMIFS(postings!$W:$W,postings!$C:$C,'pl-data'!AF$2,postings!$D:$D,'pl-data'!AF$3,postings!$M:$M,'pl-data'!$A619)</f>
        <v>0</v>
      </c>
      <c r="AG619" s="53">
        <f>+SUMIFS(postings!$T:$T,postings!$C:$C,'pl-data'!AG$2,postings!$D:$D,'pl-data'!AG$3,postings!$I:$I,'pl-data'!$A619)-SUMIFS(postings!$W:$W,postings!$C:$C,'pl-data'!AG$2,postings!$D:$D,'pl-data'!AG$3,postings!$M:$M,'pl-data'!$A619)</f>
        <v>0</v>
      </c>
      <c r="AH619" s="53">
        <f>+SUMIFS(postings!$T:$T,postings!$C:$C,'pl-data'!AH$2,postings!$D:$D,'pl-data'!AH$3,postings!$I:$I,'pl-data'!$A619)-SUMIFS(postings!$W:$W,postings!$C:$C,'pl-data'!AH$2,postings!$D:$D,'pl-data'!AH$3,postings!$M:$M,'pl-data'!$A619)</f>
        <v>0</v>
      </c>
      <c r="AI619" s="53">
        <f>+SUMIFS(postings!$T:$T,postings!$C:$C,'pl-data'!AI$2,postings!$D:$D,'pl-data'!AI$3,postings!$I:$I,'pl-data'!$A619)-SUMIFS(postings!$W:$W,postings!$C:$C,'pl-data'!AI$2,postings!$D:$D,'pl-data'!AI$3,postings!$M:$M,'pl-data'!$A619)</f>
        <v>0</v>
      </c>
      <c r="AJ619" s="53">
        <f>+SUM(X619:INDEX(X619:AI619,1,Settings!$C$4))</f>
        <v>0</v>
      </c>
      <c r="AK619" s="53">
        <f t="shared" si="313"/>
        <v>0</v>
      </c>
      <c r="AL619" s="53"/>
      <c r="AM619" s="53">
        <f t="shared" si="315"/>
        <v>0</v>
      </c>
      <c r="AN619" s="53">
        <f t="shared" si="316"/>
        <v>0</v>
      </c>
      <c r="AO619" s="53">
        <f t="shared" si="317"/>
        <v>0</v>
      </c>
      <c r="AP619" s="53">
        <f t="shared" si="318"/>
        <v>0</v>
      </c>
      <c r="AQ619" s="53">
        <f t="shared" si="319"/>
        <v>0</v>
      </c>
      <c r="AR619" s="53">
        <f t="shared" si="320"/>
        <v>0</v>
      </c>
      <c r="AS619" s="53">
        <f t="shared" si="321"/>
        <v>0</v>
      </c>
      <c r="AT619" s="53">
        <f t="shared" si="322"/>
        <v>0</v>
      </c>
      <c r="AU619" s="53">
        <f t="shared" si="323"/>
        <v>0</v>
      </c>
      <c r="AV619" s="53">
        <f t="shared" si="324"/>
        <v>0</v>
      </c>
      <c r="AW619" s="53">
        <f t="shared" si="325"/>
        <v>0</v>
      </c>
      <c r="AX619" s="53">
        <f t="shared" si="326"/>
        <v>0</v>
      </c>
      <c r="AY619" s="53">
        <f>+SUM(AM619:INDEX(AM619:AX619,1,Settings!$C$4))</f>
        <v>0</v>
      </c>
      <c r="AZ619" s="53">
        <f t="shared" si="314"/>
        <v>0</v>
      </c>
      <c r="BA619" s="53"/>
      <c r="BB619" s="53">
        <f t="shared" si="297"/>
        <v>0</v>
      </c>
      <c r="BC619" s="53">
        <f t="shared" si="298"/>
        <v>0</v>
      </c>
      <c r="BD619" s="53">
        <f t="shared" si="299"/>
        <v>0</v>
      </c>
      <c r="BE619" s="53">
        <f t="shared" si="300"/>
        <v>0</v>
      </c>
      <c r="BF619" s="53">
        <f t="shared" si="301"/>
        <v>0</v>
      </c>
      <c r="BG619" s="53">
        <f t="shared" si="302"/>
        <v>0</v>
      </c>
      <c r="BH619" s="53">
        <f t="shared" si="303"/>
        <v>0</v>
      </c>
      <c r="BI619" s="53">
        <f t="shared" si="304"/>
        <v>0</v>
      </c>
      <c r="BJ619" s="53">
        <f t="shared" si="305"/>
        <v>0</v>
      </c>
      <c r="BK619" s="53">
        <f t="shared" si="306"/>
        <v>0</v>
      </c>
      <c r="BL619" s="53">
        <f t="shared" si="307"/>
        <v>0</v>
      </c>
      <c r="BM619" s="53">
        <f t="shared" si="308"/>
        <v>0</v>
      </c>
      <c r="BN619" s="53">
        <f t="shared" si="311"/>
        <v>0</v>
      </c>
      <c r="BO619" s="53"/>
      <c r="BP619" s="53">
        <f t="shared" si="309"/>
        <v>0</v>
      </c>
      <c r="BQ619" s="53"/>
      <c r="BR619" s="53">
        <f t="shared" si="310"/>
        <v>0</v>
      </c>
    </row>
    <row r="620" spans="1:70" x14ac:dyDescent="0.2">
      <c r="A620" s="6">
        <v>8807</v>
      </c>
      <c r="B620" s="6" t="str">
        <f>+VLOOKUP(A620,masterfile!B:C,2,FALSE)</f>
        <v>Erl. Sachanlageverk. § 4 Nr.1a UStG (BV)</v>
      </c>
      <c r="D620" s="53">
        <f>+SUMIF('[1]2017'!$A:$A,$A620,'[1]2017'!$C:$C)-SUMIF('[1]2017'!$E:$E,$A620,'[1]2017'!$G:$G)</f>
        <v>0</v>
      </c>
      <c r="E620" s="53">
        <f>+SUMIF('[1]2018'!$A:$A,$A620,'[1]2018'!$C:$C)-SUMIF('[1]2018'!$E:$E,$A620,'[1]2018'!$G:$G)</f>
        <v>0</v>
      </c>
      <c r="F620" s="53">
        <f>+SUMIF('[1]2019'!$A:$A,$A620,'[1]2019'!$C:$C)-SUMIF('[1]2019'!$E:$E,$A620,'[1]2019'!$G:$G)</f>
        <v>0</v>
      </c>
      <c r="G620" s="53">
        <f>+SUMIF('[1]2020'!$A:$A,$A620,'[1]2020'!$C:$C)-SUMIF('[1]2020'!$E:$E,$A620,'[1]2020'!$G:$G)</f>
        <v>0</v>
      </c>
      <c r="H620" s="53"/>
      <c r="I620" s="53">
        <f>+(+SUMIF('[1]2021'!$A:$A,$A620,'[1]2021'!$C:$C)-SUMIF('[1]2021'!$E:$E,$A620,'[1]2021'!$G:$G))/12</f>
        <v>0</v>
      </c>
      <c r="J620" s="53">
        <f>+(+SUMIF('[1]2021'!$A:$A,$A620,'[1]2021'!$C:$C)-SUMIF('[1]2021'!$E:$E,$A620,'[1]2021'!$G:$G))/12</f>
        <v>0</v>
      </c>
      <c r="K620" s="53">
        <f>+(+SUMIF('[1]2021'!$A:$A,$A620,'[1]2021'!$C:$C)-SUMIF('[1]2021'!$E:$E,$A620,'[1]2021'!$G:$G))/12</f>
        <v>0</v>
      </c>
      <c r="L620" s="53">
        <f>+(+SUMIF('[1]2021'!$A:$A,$A620,'[1]2021'!$C:$C)-SUMIF('[1]2021'!$E:$E,$A620,'[1]2021'!$G:$G))/12</f>
        <v>0</v>
      </c>
      <c r="M620" s="53">
        <f>+(+SUMIF('[1]2021'!$A:$A,$A620,'[1]2021'!$C:$C)-SUMIF('[1]2021'!$E:$E,$A620,'[1]2021'!$G:$G))/12</f>
        <v>0</v>
      </c>
      <c r="N620" s="53">
        <f>+(+SUMIF('[1]2021'!$A:$A,$A620,'[1]2021'!$C:$C)-SUMIF('[1]2021'!$E:$E,$A620,'[1]2021'!$G:$G))/12</f>
        <v>0</v>
      </c>
      <c r="O620" s="53">
        <f>+(+SUMIF('[1]2021'!$A:$A,$A620,'[1]2021'!$C:$C)-SUMIF('[1]2021'!$E:$E,$A620,'[1]2021'!$G:$G))/12</f>
        <v>0</v>
      </c>
      <c r="P620" s="53">
        <f>+(+SUMIF('[1]2021'!$A:$A,$A620,'[1]2021'!$C:$C)-SUMIF('[1]2021'!$E:$E,$A620,'[1]2021'!$G:$G))/12</f>
        <v>0</v>
      </c>
      <c r="Q620" s="53">
        <f>+(+SUMIF('[1]2021'!$A:$A,$A620,'[1]2021'!$C:$C)-SUMIF('[1]2021'!$E:$E,$A620,'[1]2021'!$G:$G))/12</f>
        <v>0</v>
      </c>
      <c r="R620" s="53">
        <f>+(+SUMIF('[1]2021'!$A:$A,$A620,'[1]2021'!$C:$C)-SUMIF('[1]2021'!$E:$E,$A620,'[1]2021'!$G:$G))/12</f>
        <v>0</v>
      </c>
      <c r="S620" s="53">
        <f>+(+SUMIF('[1]2021'!$A:$A,$A620,'[1]2021'!$C:$C)-SUMIF('[1]2021'!$E:$E,$A620,'[1]2021'!$G:$G))/12</f>
        <v>0</v>
      </c>
      <c r="T620" s="53">
        <f>+(+SUMIF('[1]2021'!$A:$A,$A620,'[1]2021'!$C:$C)-SUMIF('[1]2021'!$E:$E,$A620,'[1]2021'!$G:$G))/12</f>
        <v>0</v>
      </c>
      <c r="U620" s="53">
        <f>+SUM(I620:INDEX(I620:T620,1,Settings!$C$4))</f>
        <v>0</v>
      </c>
      <c r="V620" s="53">
        <f t="shared" si="312"/>
        <v>0</v>
      </c>
      <c r="W620" s="53"/>
      <c r="X620" s="53">
        <f>+SUMIFS(postings!$T:$T,postings!$C:$C,'pl-data'!X$2,postings!$D:$D,'pl-data'!X$3,postings!$I:$I,'pl-data'!$A620)-SUMIFS(postings!$W:$W,postings!$C:$C,'pl-data'!X$2,postings!$D:$D,'pl-data'!X$3,postings!$M:$M,'pl-data'!$A620)</f>
        <v>0</v>
      </c>
      <c r="Y620" s="53">
        <f>+SUMIFS(postings!$T:$T,postings!$C:$C,'pl-data'!Y$2,postings!$D:$D,'pl-data'!Y$3,postings!$I:$I,'pl-data'!$A620)-SUMIFS(postings!$W:$W,postings!$C:$C,'pl-data'!Y$2,postings!$D:$D,'pl-data'!Y$3,postings!$M:$M,'pl-data'!$A620)</f>
        <v>0</v>
      </c>
      <c r="Z620" s="53">
        <f>+SUMIFS(postings!$T:$T,postings!$C:$C,'pl-data'!Z$2,postings!$D:$D,'pl-data'!Z$3,postings!$I:$I,'pl-data'!$A620)-SUMIFS(postings!$W:$W,postings!$C:$C,'pl-data'!Z$2,postings!$D:$D,'pl-data'!Z$3,postings!$M:$M,'pl-data'!$A620)</f>
        <v>0</v>
      </c>
      <c r="AA620" s="53">
        <f>+SUMIFS(postings!$T:$T,postings!$C:$C,'pl-data'!AA$2,postings!$D:$D,'pl-data'!AA$3,postings!$I:$I,'pl-data'!$A620)-SUMIFS(postings!$W:$W,postings!$C:$C,'pl-data'!AA$2,postings!$D:$D,'pl-data'!AA$3,postings!$M:$M,'pl-data'!$A620)</f>
        <v>0</v>
      </c>
      <c r="AB620" s="53">
        <f>+SUMIFS(postings!$T:$T,postings!$C:$C,'pl-data'!AB$2,postings!$D:$D,'pl-data'!AB$3,postings!$I:$I,'pl-data'!$A620)-SUMIFS(postings!$W:$W,postings!$C:$C,'pl-data'!AB$2,postings!$D:$D,'pl-data'!AB$3,postings!$M:$M,'pl-data'!$A620)</f>
        <v>0</v>
      </c>
      <c r="AC620" s="53">
        <f>+SUMIFS(postings!$T:$T,postings!$C:$C,'pl-data'!AC$2,postings!$D:$D,'pl-data'!AC$3,postings!$I:$I,'pl-data'!$A620)-SUMIFS(postings!$W:$W,postings!$C:$C,'pl-data'!AC$2,postings!$D:$D,'pl-data'!AC$3,postings!$M:$M,'pl-data'!$A620)</f>
        <v>0</v>
      </c>
      <c r="AD620" s="53">
        <f>+SUMIFS(postings!$T:$T,postings!$C:$C,'pl-data'!AD$2,postings!$D:$D,'pl-data'!AD$3,postings!$I:$I,'pl-data'!$A620)-SUMIFS(postings!$W:$W,postings!$C:$C,'pl-data'!AD$2,postings!$D:$D,'pl-data'!AD$3,postings!$M:$M,'pl-data'!$A620)</f>
        <v>0</v>
      </c>
      <c r="AE620" s="53">
        <f>+SUMIFS(postings!$T:$T,postings!$C:$C,'pl-data'!AE$2,postings!$D:$D,'pl-data'!AE$3,postings!$I:$I,'pl-data'!$A620)-SUMIFS(postings!$W:$W,postings!$C:$C,'pl-data'!AE$2,postings!$D:$D,'pl-data'!AE$3,postings!$M:$M,'pl-data'!$A620)</f>
        <v>0</v>
      </c>
      <c r="AF620" s="53">
        <f>+SUMIFS(postings!$T:$T,postings!$C:$C,'pl-data'!AF$2,postings!$D:$D,'pl-data'!AF$3,postings!$I:$I,'pl-data'!$A620)-SUMIFS(postings!$W:$W,postings!$C:$C,'pl-data'!AF$2,postings!$D:$D,'pl-data'!AF$3,postings!$M:$M,'pl-data'!$A620)</f>
        <v>0</v>
      </c>
      <c r="AG620" s="53">
        <f>+SUMIFS(postings!$T:$T,postings!$C:$C,'pl-data'!AG$2,postings!$D:$D,'pl-data'!AG$3,postings!$I:$I,'pl-data'!$A620)-SUMIFS(postings!$W:$W,postings!$C:$C,'pl-data'!AG$2,postings!$D:$D,'pl-data'!AG$3,postings!$M:$M,'pl-data'!$A620)</f>
        <v>0</v>
      </c>
      <c r="AH620" s="53">
        <f>+SUMIFS(postings!$T:$T,postings!$C:$C,'pl-data'!AH$2,postings!$D:$D,'pl-data'!AH$3,postings!$I:$I,'pl-data'!$A620)-SUMIFS(postings!$W:$W,postings!$C:$C,'pl-data'!AH$2,postings!$D:$D,'pl-data'!AH$3,postings!$M:$M,'pl-data'!$A620)</f>
        <v>0</v>
      </c>
      <c r="AI620" s="53">
        <f>+SUMIFS(postings!$T:$T,postings!$C:$C,'pl-data'!AI$2,postings!$D:$D,'pl-data'!AI$3,postings!$I:$I,'pl-data'!$A620)-SUMIFS(postings!$W:$W,postings!$C:$C,'pl-data'!AI$2,postings!$D:$D,'pl-data'!AI$3,postings!$M:$M,'pl-data'!$A620)</f>
        <v>0</v>
      </c>
      <c r="AJ620" s="53">
        <f>+SUM(X620:INDEX(X620:AI620,1,Settings!$C$4))</f>
        <v>0</v>
      </c>
      <c r="AK620" s="53">
        <f t="shared" si="313"/>
        <v>0</v>
      </c>
      <c r="AL620" s="53"/>
      <c r="AM620" s="53">
        <f t="shared" si="315"/>
        <v>0</v>
      </c>
      <c r="AN620" s="53">
        <f t="shared" si="316"/>
        <v>0</v>
      </c>
      <c r="AO620" s="53">
        <f t="shared" si="317"/>
        <v>0</v>
      </c>
      <c r="AP620" s="53">
        <f t="shared" si="318"/>
        <v>0</v>
      </c>
      <c r="AQ620" s="53">
        <f t="shared" si="319"/>
        <v>0</v>
      </c>
      <c r="AR620" s="53">
        <f t="shared" si="320"/>
        <v>0</v>
      </c>
      <c r="AS620" s="53">
        <f t="shared" si="321"/>
        <v>0</v>
      </c>
      <c r="AT620" s="53">
        <f t="shared" si="322"/>
        <v>0</v>
      </c>
      <c r="AU620" s="53">
        <f t="shared" si="323"/>
        <v>0</v>
      </c>
      <c r="AV620" s="53">
        <f t="shared" si="324"/>
        <v>0</v>
      </c>
      <c r="AW620" s="53">
        <f t="shared" si="325"/>
        <v>0</v>
      </c>
      <c r="AX620" s="53">
        <f t="shared" si="326"/>
        <v>0</v>
      </c>
      <c r="AY620" s="53">
        <f>+SUM(AM620:INDEX(AM620:AX620,1,Settings!$C$4))</f>
        <v>0</v>
      </c>
      <c r="AZ620" s="53">
        <f t="shared" si="314"/>
        <v>0</v>
      </c>
      <c r="BA620" s="53"/>
      <c r="BB620" s="53">
        <f t="shared" si="297"/>
        <v>0</v>
      </c>
      <c r="BC620" s="53">
        <f t="shared" si="298"/>
        <v>0</v>
      </c>
      <c r="BD620" s="53">
        <f t="shared" si="299"/>
        <v>0</v>
      </c>
      <c r="BE620" s="53">
        <f t="shared" si="300"/>
        <v>0</v>
      </c>
      <c r="BF620" s="53">
        <f t="shared" si="301"/>
        <v>0</v>
      </c>
      <c r="BG620" s="53">
        <f t="shared" si="302"/>
        <v>0</v>
      </c>
      <c r="BH620" s="53">
        <f t="shared" si="303"/>
        <v>0</v>
      </c>
      <c r="BI620" s="53">
        <f t="shared" si="304"/>
        <v>0</v>
      </c>
      <c r="BJ620" s="53">
        <f t="shared" si="305"/>
        <v>0</v>
      </c>
      <c r="BK620" s="53">
        <f t="shared" si="306"/>
        <v>0</v>
      </c>
      <c r="BL620" s="53">
        <f t="shared" si="307"/>
        <v>0</v>
      </c>
      <c r="BM620" s="53">
        <f t="shared" si="308"/>
        <v>0</v>
      </c>
      <c r="BN620" s="53">
        <f t="shared" si="311"/>
        <v>0</v>
      </c>
      <c r="BO620" s="53"/>
      <c r="BP620" s="53">
        <f t="shared" si="309"/>
        <v>0</v>
      </c>
      <c r="BQ620" s="53"/>
      <c r="BR620" s="53">
        <f t="shared" si="310"/>
        <v>0</v>
      </c>
    </row>
    <row r="621" spans="1:70" x14ac:dyDescent="0.2">
      <c r="A621" s="6">
        <v>8808</v>
      </c>
      <c r="B621" s="6" t="str">
        <f>+VLOOKUP(A621,masterfile!B:C,2,FALSE)</f>
        <v>Erl. Sachanlageverk. § 4 Nr.1b UStG (BV)</v>
      </c>
      <c r="D621" s="53">
        <f>+SUMIF('[1]2017'!$A:$A,$A621,'[1]2017'!$C:$C)-SUMIF('[1]2017'!$E:$E,$A621,'[1]2017'!$G:$G)</f>
        <v>0</v>
      </c>
      <c r="E621" s="53">
        <f>+SUMIF('[1]2018'!$A:$A,$A621,'[1]2018'!$C:$C)-SUMIF('[1]2018'!$E:$E,$A621,'[1]2018'!$G:$G)</f>
        <v>0</v>
      </c>
      <c r="F621" s="53">
        <f>+SUMIF('[1]2019'!$A:$A,$A621,'[1]2019'!$C:$C)-SUMIF('[1]2019'!$E:$E,$A621,'[1]2019'!$G:$G)</f>
        <v>0</v>
      </c>
      <c r="G621" s="53">
        <f>+SUMIF('[1]2020'!$A:$A,$A621,'[1]2020'!$C:$C)-SUMIF('[1]2020'!$E:$E,$A621,'[1]2020'!$G:$G)</f>
        <v>0</v>
      </c>
      <c r="H621" s="53"/>
      <c r="I621" s="53">
        <f>+(+SUMIF('[1]2021'!$A:$A,$A621,'[1]2021'!$C:$C)-SUMIF('[1]2021'!$E:$E,$A621,'[1]2021'!$G:$G))/12</f>
        <v>0</v>
      </c>
      <c r="J621" s="53">
        <f>+(+SUMIF('[1]2021'!$A:$A,$A621,'[1]2021'!$C:$C)-SUMIF('[1]2021'!$E:$E,$A621,'[1]2021'!$G:$G))/12</f>
        <v>0</v>
      </c>
      <c r="K621" s="53">
        <f>+(+SUMIF('[1]2021'!$A:$A,$A621,'[1]2021'!$C:$C)-SUMIF('[1]2021'!$E:$E,$A621,'[1]2021'!$G:$G))/12</f>
        <v>0</v>
      </c>
      <c r="L621" s="53">
        <f>+(+SUMIF('[1]2021'!$A:$A,$A621,'[1]2021'!$C:$C)-SUMIF('[1]2021'!$E:$E,$A621,'[1]2021'!$G:$G))/12</f>
        <v>0</v>
      </c>
      <c r="M621" s="53">
        <f>+(+SUMIF('[1]2021'!$A:$A,$A621,'[1]2021'!$C:$C)-SUMIF('[1]2021'!$E:$E,$A621,'[1]2021'!$G:$G))/12</f>
        <v>0</v>
      </c>
      <c r="N621" s="53">
        <f>+(+SUMIF('[1]2021'!$A:$A,$A621,'[1]2021'!$C:$C)-SUMIF('[1]2021'!$E:$E,$A621,'[1]2021'!$G:$G))/12</f>
        <v>0</v>
      </c>
      <c r="O621" s="53">
        <f>+(+SUMIF('[1]2021'!$A:$A,$A621,'[1]2021'!$C:$C)-SUMIF('[1]2021'!$E:$E,$A621,'[1]2021'!$G:$G))/12</f>
        <v>0</v>
      </c>
      <c r="P621" s="53">
        <f>+(+SUMIF('[1]2021'!$A:$A,$A621,'[1]2021'!$C:$C)-SUMIF('[1]2021'!$E:$E,$A621,'[1]2021'!$G:$G))/12</f>
        <v>0</v>
      </c>
      <c r="Q621" s="53">
        <f>+(+SUMIF('[1]2021'!$A:$A,$A621,'[1]2021'!$C:$C)-SUMIF('[1]2021'!$E:$E,$A621,'[1]2021'!$G:$G))/12</f>
        <v>0</v>
      </c>
      <c r="R621" s="53">
        <f>+(+SUMIF('[1]2021'!$A:$A,$A621,'[1]2021'!$C:$C)-SUMIF('[1]2021'!$E:$E,$A621,'[1]2021'!$G:$G))/12</f>
        <v>0</v>
      </c>
      <c r="S621" s="53">
        <f>+(+SUMIF('[1]2021'!$A:$A,$A621,'[1]2021'!$C:$C)-SUMIF('[1]2021'!$E:$E,$A621,'[1]2021'!$G:$G))/12</f>
        <v>0</v>
      </c>
      <c r="T621" s="53">
        <f>+(+SUMIF('[1]2021'!$A:$A,$A621,'[1]2021'!$C:$C)-SUMIF('[1]2021'!$E:$E,$A621,'[1]2021'!$G:$G))/12</f>
        <v>0</v>
      </c>
      <c r="U621" s="53">
        <f>+SUM(I621:INDEX(I621:T621,1,Settings!$C$4))</f>
        <v>0</v>
      </c>
      <c r="V621" s="53">
        <f t="shared" si="312"/>
        <v>0</v>
      </c>
      <c r="W621" s="53"/>
      <c r="X621" s="53">
        <f>+SUMIFS(postings!$T:$T,postings!$C:$C,'pl-data'!X$2,postings!$D:$D,'pl-data'!X$3,postings!$I:$I,'pl-data'!$A621)-SUMIFS(postings!$W:$W,postings!$C:$C,'pl-data'!X$2,postings!$D:$D,'pl-data'!X$3,postings!$M:$M,'pl-data'!$A621)</f>
        <v>0</v>
      </c>
      <c r="Y621" s="53">
        <f>+SUMIFS(postings!$T:$T,postings!$C:$C,'pl-data'!Y$2,postings!$D:$D,'pl-data'!Y$3,postings!$I:$I,'pl-data'!$A621)-SUMIFS(postings!$W:$W,postings!$C:$C,'pl-data'!Y$2,postings!$D:$D,'pl-data'!Y$3,postings!$M:$M,'pl-data'!$A621)</f>
        <v>0</v>
      </c>
      <c r="Z621" s="53">
        <f>+SUMIFS(postings!$T:$T,postings!$C:$C,'pl-data'!Z$2,postings!$D:$D,'pl-data'!Z$3,postings!$I:$I,'pl-data'!$A621)-SUMIFS(postings!$W:$W,postings!$C:$C,'pl-data'!Z$2,postings!$D:$D,'pl-data'!Z$3,postings!$M:$M,'pl-data'!$A621)</f>
        <v>0</v>
      </c>
      <c r="AA621" s="53">
        <f>+SUMIFS(postings!$T:$T,postings!$C:$C,'pl-data'!AA$2,postings!$D:$D,'pl-data'!AA$3,postings!$I:$I,'pl-data'!$A621)-SUMIFS(postings!$W:$W,postings!$C:$C,'pl-data'!AA$2,postings!$D:$D,'pl-data'!AA$3,postings!$M:$M,'pl-data'!$A621)</f>
        <v>0</v>
      </c>
      <c r="AB621" s="53">
        <f>+SUMIFS(postings!$T:$T,postings!$C:$C,'pl-data'!AB$2,postings!$D:$D,'pl-data'!AB$3,postings!$I:$I,'pl-data'!$A621)-SUMIFS(postings!$W:$W,postings!$C:$C,'pl-data'!AB$2,postings!$D:$D,'pl-data'!AB$3,postings!$M:$M,'pl-data'!$A621)</f>
        <v>0</v>
      </c>
      <c r="AC621" s="53">
        <f>+SUMIFS(postings!$T:$T,postings!$C:$C,'pl-data'!AC$2,postings!$D:$D,'pl-data'!AC$3,postings!$I:$I,'pl-data'!$A621)-SUMIFS(postings!$W:$W,postings!$C:$C,'pl-data'!AC$2,postings!$D:$D,'pl-data'!AC$3,postings!$M:$M,'pl-data'!$A621)</f>
        <v>0</v>
      </c>
      <c r="AD621" s="53">
        <f>+SUMIFS(postings!$T:$T,postings!$C:$C,'pl-data'!AD$2,postings!$D:$D,'pl-data'!AD$3,postings!$I:$I,'pl-data'!$A621)-SUMIFS(postings!$W:$W,postings!$C:$C,'pl-data'!AD$2,postings!$D:$D,'pl-data'!AD$3,postings!$M:$M,'pl-data'!$A621)</f>
        <v>0</v>
      </c>
      <c r="AE621" s="53">
        <f>+SUMIFS(postings!$T:$T,postings!$C:$C,'pl-data'!AE$2,postings!$D:$D,'pl-data'!AE$3,postings!$I:$I,'pl-data'!$A621)-SUMIFS(postings!$W:$W,postings!$C:$C,'pl-data'!AE$2,postings!$D:$D,'pl-data'!AE$3,postings!$M:$M,'pl-data'!$A621)</f>
        <v>0</v>
      </c>
      <c r="AF621" s="53">
        <f>+SUMIFS(postings!$T:$T,postings!$C:$C,'pl-data'!AF$2,postings!$D:$D,'pl-data'!AF$3,postings!$I:$I,'pl-data'!$A621)-SUMIFS(postings!$W:$W,postings!$C:$C,'pl-data'!AF$2,postings!$D:$D,'pl-data'!AF$3,postings!$M:$M,'pl-data'!$A621)</f>
        <v>0</v>
      </c>
      <c r="AG621" s="53">
        <f>+SUMIFS(postings!$T:$T,postings!$C:$C,'pl-data'!AG$2,postings!$D:$D,'pl-data'!AG$3,postings!$I:$I,'pl-data'!$A621)-SUMIFS(postings!$W:$W,postings!$C:$C,'pl-data'!AG$2,postings!$D:$D,'pl-data'!AG$3,postings!$M:$M,'pl-data'!$A621)</f>
        <v>0</v>
      </c>
      <c r="AH621" s="53">
        <f>+SUMIFS(postings!$T:$T,postings!$C:$C,'pl-data'!AH$2,postings!$D:$D,'pl-data'!AH$3,postings!$I:$I,'pl-data'!$A621)-SUMIFS(postings!$W:$W,postings!$C:$C,'pl-data'!AH$2,postings!$D:$D,'pl-data'!AH$3,postings!$M:$M,'pl-data'!$A621)</f>
        <v>0</v>
      </c>
      <c r="AI621" s="53">
        <f>+SUMIFS(postings!$T:$T,postings!$C:$C,'pl-data'!AI$2,postings!$D:$D,'pl-data'!AI$3,postings!$I:$I,'pl-data'!$A621)-SUMIFS(postings!$W:$W,postings!$C:$C,'pl-data'!AI$2,postings!$D:$D,'pl-data'!AI$3,postings!$M:$M,'pl-data'!$A621)</f>
        <v>0</v>
      </c>
      <c r="AJ621" s="53">
        <f>+SUM(X621:INDEX(X621:AI621,1,Settings!$C$4))</f>
        <v>0</v>
      </c>
      <c r="AK621" s="53">
        <f t="shared" si="313"/>
        <v>0</v>
      </c>
      <c r="AL621" s="53"/>
      <c r="AM621" s="53">
        <f t="shared" si="315"/>
        <v>0</v>
      </c>
      <c r="AN621" s="53">
        <f t="shared" si="316"/>
        <v>0</v>
      </c>
      <c r="AO621" s="53">
        <f t="shared" si="317"/>
        <v>0</v>
      </c>
      <c r="AP621" s="53">
        <f t="shared" si="318"/>
        <v>0</v>
      </c>
      <c r="AQ621" s="53">
        <f t="shared" si="319"/>
        <v>0</v>
      </c>
      <c r="AR621" s="53">
        <f t="shared" si="320"/>
        <v>0</v>
      </c>
      <c r="AS621" s="53">
        <f t="shared" si="321"/>
        <v>0</v>
      </c>
      <c r="AT621" s="53">
        <f t="shared" si="322"/>
        <v>0</v>
      </c>
      <c r="AU621" s="53">
        <f t="shared" si="323"/>
        <v>0</v>
      </c>
      <c r="AV621" s="53">
        <f t="shared" si="324"/>
        <v>0</v>
      </c>
      <c r="AW621" s="53">
        <f t="shared" si="325"/>
        <v>0</v>
      </c>
      <c r="AX621" s="53">
        <f t="shared" si="326"/>
        <v>0</v>
      </c>
      <c r="AY621" s="53">
        <f>+SUM(AM621:INDEX(AM621:AX621,1,Settings!$C$4))</f>
        <v>0</v>
      </c>
      <c r="AZ621" s="53">
        <f t="shared" si="314"/>
        <v>0</v>
      </c>
      <c r="BA621" s="53"/>
      <c r="BB621" s="53">
        <f t="shared" si="297"/>
        <v>0</v>
      </c>
      <c r="BC621" s="53">
        <f t="shared" si="298"/>
        <v>0</v>
      </c>
      <c r="BD621" s="53">
        <f t="shared" si="299"/>
        <v>0</v>
      </c>
      <c r="BE621" s="53">
        <f t="shared" si="300"/>
        <v>0</v>
      </c>
      <c r="BF621" s="53">
        <f t="shared" si="301"/>
        <v>0</v>
      </c>
      <c r="BG621" s="53">
        <f t="shared" si="302"/>
        <v>0</v>
      </c>
      <c r="BH621" s="53">
        <f t="shared" si="303"/>
        <v>0</v>
      </c>
      <c r="BI621" s="53">
        <f t="shared" si="304"/>
        <v>0</v>
      </c>
      <c r="BJ621" s="53">
        <f t="shared" si="305"/>
        <v>0</v>
      </c>
      <c r="BK621" s="53">
        <f t="shared" si="306"/>
        <v>0</v>
      </c>
      <c r="BL621" s="53">
        <f t="shared" si="307"/>
        <v>0</v>
      </c>
      <c r="BM621" s="53">
        <f t="shared" si="308"/>
        <v>0</v>
      </c>
      <c r="BN621" s="53">
        <f t="shared" si="311"/>
        <v>0</v>
      </c>
      <c r="BO621" s="53"/>
      <c r="BP621" s="53">
        <f t="shared" si="309"/>
        <v>0</v>
      </c>
      <c r="BQ621" s="53"/>
      <c r="BR621" s="53">
        <f t="shared" si="310"/>
        <v>0</v>
      </c>
    </row>
    <row r="622" spans="1:70" x14ac:dyDescent="0.2">
      <c r="A622" s="6">
        <v>8817</v>
      </c>
      <c r="B622" s="6" t="str">
        <f>+VLOOKUP(A622,masterfile!B:C,2,FALSE)</f>
        <v>Erlöse Verkäufe immaterielle VermG, BV</v>
      </c>
      <c r="D622" s="53">
        <f>+SUMIF('[1]2017'!$A:$A,$A622,'[1]2017'!$C:$C)-SUMIF('[1]2017'!$E:$E,$A622,'[1]2017'!$G:$G)</f>
        <v>0</v>
      </c>
      <c r="E622" s="53">
        <f>+SUMIF('[1]2018'!$A:$A,$A622,'[1]2018'!$C:$C)-SUMIF('[1]2018'!$E:$E,$A622,'[1]2018'!$G:$G)</f>
        <v>0</v>
      </c>
      <c r="F622" s="53">
        <f>+SUMIF('[1]2019'!$A:$A,$A622,'[1]2019'!$C:$C)-SUMIF('[1]2019'!$E:$E,$A622,'[1]2019'!$G:$G)</f>
        <v>0</v>
      </c>
      <c r="G622" s="53">
        <f>+SUMIF('[1]2020'!$A:$A,$A622,'[1]2020'!$C:$C)-SUMIF('[1]2020'!$E:$E,$A622,'[1]2020'!$G:$G)</f>
        <v>0</v>
      </c>
      <c r="H622" s="53"/>
      <c r="I622" s="53">
        <f>+(+SUMIF('[1]2021'!$A:$A,$A622,'[1]2021'!$C:$C)-SUMIF('[1]2021'!$E:$E,$A622,'[1]2021'!$G:$G))/12</f>
        <v>0</v>
      </c>
      <c r="J622" s="53">
        <f>+(+SUMIF('[1]2021'!$A:$A,$A622,'[1]2021'!$C:$C)-SUMIF('[1]2021'!$E:$E,$A622,'[1]2021'!$G:$G))/12</f>
        <v>0</v>
      </c>
      <c r="K622" s="53">
        <f>+(+SUMIF('[1]2021'!$A:$A,$A622,'[1]2021'!$C:$C)-SUMIF('[1]2021'!$E:$E,$A622,'[1]2021'!$G:$G))/12</f>
        <v>0</v>
      </c>
      <c r="L622" s="53">
        <f>+(+SUMIF('[1]2021'!$A:$A,$A622,'[1]2021'!$C:$C)-SUMIF('[1]2021'!$E:$E,$A622,'[1]2021'!$G:$G))/12</f>
        <v>0</v>
      </c>
      <c r="M622" s="53">
        <f>+(+SUMIF('[1]2021'!$A:$A,$A622,'[1]2021'!$C:$C)-SUMIF('[1]2021'!$E:$E,$A622,'[1]2021'!$G:$G))/12</f>
        <v>0</v>
      </c>
      <c r="N622" s="53">
        <f>+(+SUMIF('[1]2021'!$A:$A,$A622,'[1]2021'!$C:$C)-SUMIF('[1]2021'!$E:$E,$A622,'[1]2021'!$G:$G))/12</f>
        <v>0</v>
      </c>
      <c r="O622" s="53">
        <f>+(+SUMIF('[1]2021'!$A:$A,$A622,'[1]2021'!$C:$C)-SUMIF('[1]2021'!$E:$E,$A622,'[1]2021'!$G:$G))/12</f>
        <v>0</v>
      </c>
      <c r="P622" s="53">
        <f>+(+SUMIF('[1]2021'!$A:$A,$A622,'[1]2021'!$C:$C)-SUMIF('[1]2021'!$E:$E,$A622,'[1]2021'!$G:$G))/12</f>
        <v>0</v>
      </c>
      <c r="Q622" s="53">
        <f>+(+SUMIF('[1]2021'!$A:$A,$A622,'[1]2021'!$C:$C)-SUMIF('[1]2021'!$E:$E,$A622,'[1]2021'!$G:$G))/12</f>
        <v>0</v>
      </c>
      <c r="R622" s="53">
        <f>+(+SUMIF('[1]2021'!$A:$A,$A622,'[1]2021'!$C:$C)-SUMIF('[1]2021'!$E:$E,$A622,'[1]2021'!$G:$G))/12</f>
        <v>0</v>
      </c>
      <c r="S622" s="53">
        <f>+(+SUMIF('[1]2021'!$A:$A,$A622,'[1]2021'!$C:$C)-SUMIF('[1]2021'!$E:$E,$A622,'[1]2021'!$G:$G))/12</f>
        <v>0</v>
      </c>
      <c r="T622" s="53">
        <f>+(+SUMIF('[1]2021'!$A:$A,$A622,'[1]2021'!$C:$C)-SUMIF('[1]2021'!$E:$E,$A622,'[1]2021'!$G:$G))/12</f>
        <v>0</v>
      </c>
      <c r="U622" s="53">
        <f>+SUM(I622:INDEX(I622:T622,1,Settings!$C$4))</f>
        <v>0</v>
      </c>
      <c r="V622" s="53">
        <f t="shared" si="312"/>
        <v>0</v>
      </c>
      <c r="W622" s="53"/>
      <c r="X622" s="53">
        <f>+SUMIFS(postings!$T:$T,postings!$C:$C,'pl-data'!X$2,postings!$D:$D,'pl-data'!X$3,postings!$I:$I,'pl-data'!$A622)-SUMIFS(postings!$W:$W,postings!$C:$C,'pl-data'!X$2,postings!$D:$D,'pl-data'!X$3,postings!$M:$M,'pl-data'!$A622)</f>
        <v>0</v>
      </c>
      <c r="Y622" s="53">
        <f>+SUMIFS(postings!$T:$T,postings!$C:$C,'pl-data'!Y$2,postings!$D:$D,'pl-data'!Y$3,postings!$I:$I,'pl-data'!$A622)-SUMIFS(postings!$W:$W,postings!$C:$C,'pl-data'!Y$2,postings!$D:$D,'pl-data'!Y$3,postings!$M:$M,'pl-data'!$A622)</f>
        <v>0</v>
      </c>
      <c r="Z622" s="53">
        <f>+SUMIFS(postings!$T:$T,postings!$C:$C,'pl-data'!Z$2,postings!$D:$D,'pl-data'!Z$3,postings!$I:$I,'pl-data'!$A622)-SUMIFS(postings!$W:$W,postings!$C:$C,'pl-data'!Z$2,postings!$D:$D,'pl-data'!Z$3,postings!$M:$M,'pl-data'!$A622)</f>
        <v>0</v>
      </c>
      <c r="AA622" s="53">
        <f>+SUMIFS(postings!$T:$T,postings!$C:$C,'pl-data'!AA$2,postings!$D:$D,'pl-data'!AA$3,postings!$I:$I,'pl-data'!$A622)-SUMIFS(postings!$W:$W,postings!$C:$C,'pl-data'!AA$2,postings!$D:$D,'pl-data'!AA$3,postings!$M:$M,'pl-data'!$A622)</f>
        <v>0</v>
      </c>
      <c r="AB622" s="53">
        <f>+SUMIFS(postings!$T:$T,postings!$C:$C,'pl-data'!AB$2,postings!$D:$D,'pl-data'!AB$3,postings!$I:$I,'pl-data'!$A622)-SUMIFS(postings!$W:$W,postings!$C:$C,'pl-data'!AB$2,postings!$D:$D,'pl-data'!AB$3,postings!$M:$M,'pl-data'!$A622)</f>
        <v>0</v>
      </c>
      <c r="AC622" s="53">
        <f>+SUMIFS(postings!$T:$T,postings!$C:$C,'pl-data'!AC$2,postings!$D:$D,'pl-data'!AC$3,postings!$I:$I,'pl-data'!$A622)-SUMIFS(postings!$W:$W,postings!$C:$C,'pl-data'!AC$2,postings!$D:$D,'pl-data'!AC$3,postings!$M:$M,'pl-data'!$A622)</f>
        <v>0</v>
      </c>
      <c r="AD622" s="53">
        <f>+SUMIFS(postings!$T:$T,postings!$C:$C,'pl-data'!AD$2,postings!$D:$D,'pl-data'!AD$3,postings!$I:$I,'pl-data'!$A622)-SUMIFS(postings!$W:$W,postings!$C:$C,'pl-data'!AD$2,postings!$D:$D,'pl-data'!AD$3,postings!$M:$M,'pl-data'!$A622)</f>
        <v>0</v>
      </c>
      <c r="AE622" s="53">
        <f>+SUMIFS(postings!$T:$T,postings!$C:$C,'pl-data'!AE$2,postings!$D:$D,'pl-data'!AE$3,postings!$I:$I,'pl-data'!$A622)-SUMIFS(postings!$W:$W,postings!$C:$C,'pl-data'!AE$2,postings!$D:$D,'pl-data'!AE$3,postings!$M:$M,'pl-data'!$A622)</f>
        <v>0</v>
      </c>
      <c r="AF622" s="53">
        <f>+SUMIFS(postings!$T:$T,postings!$C:$C,'pl-data'!AF$2,postings!$D:$D,'pl-data'!AF$3,postings!$I:$I,'pl-data'!$A622)-SUMIFS(postings!$W:$W,postings!$C:$C,'pl-data'!AF$2,postings!$D:$D,'pl-data'!AF$3,postings!$M:$M,'pl-data'!$A622)</f>
        <v>0</v>
      </c>
      <c r="AG622" s="53">
        <f>+SUMIFS(postings!$T:$T,postings!$C:$C,'pl-data'!AG$2,postings!$D:$D,'pl-data'!AG$3,postings!$I:$I,'pl-data'!$A622)-SUMIFS(postings!$W:$W,postings!$C:$C,'pl-data'!AG$2,postings!$D:$D,'pl-data'!AG$3,postings!$M:$M,'pl-data'!$A622)</f>
        <v>0</v>
      </c>
      <c r="AH622" s="53">
        <f>+SUMIFS(postings!$T:$T,postings!$C:$C,'pl-data'!AH$2,postings!$D:$D,'pl-data'!AH$3,postings!$I:$I,'pl-data'!$A622)-SUMIFS(postings!$W:$W,postings!$C:$C,'pl-data'!AH$2,postings!$D:$D,'pl-data'!AH$3,postings!$M:$M,'pl-data'!$A622)</f>
        <v>0</v>
      </c>
      <c r="AI622" s="53">
        <f>+SUMIFS(postings!$T:$T,postings!$C:$C,'pl-data'!AI$2,postings!$D:$D,'pl-data'!AI$3,postings!$I:$I,'pl-data'!$A622)-SUMIFS(postings!$W:$W,postings!$C:$C,'pl-data'!AI$2,postings!$D:$D,'pl-data'!AI$3,postings!$M:$M,'pl-data'!$A622)</f>
        <v>0</v>
      </c>
      <c r="AJ622" s="53">
        <f>+SUM(X622:INDEX(X622:AI622,1,Settings!$C$4))</f>
        <v>0</v>
      </c>
      <c r="AK622" s="53">
        <f t="shared" si="313"/>
        <v>0</v>
      </c>
      <c r="AL622" s="53"/>
      <c r="AM622" s="53">
        <f t="shared" si="315"/>
        <v>0</v>
      </c>
      <c r="AN622" s="53">
        <f t="shared" si="316"/>
        <v>0</v>
      </c>
      <c r="AO622" s="53">
        <f t="shared" si="317"/>
        <v>0</v>
      </c>
      <c r="AP622" s="53">
        <f t="shared" si="318"/>
        <v>0</v>
      </c>
      <c r="AQ622" s="53">
        <f t="shared" si="319"/>
        <v>0</v>
      </c>
      <c r="AR622" s="53">
        <f t="shared" si="320"/>
        <v>0</v>
      </c>
      <c r="AS622" s="53">
        <f t="shared" si="321"/>
        <v>0</v>
      </c>
      <c r="AT622" s="53">
        <f t="shared" si="322"/>
        <v>0</v>
      </c>
      <c r="AU622" s="53">
        <f t="shared" si="323"/>
        <v>0</v>
      </c>
      <c r="AV622" s="53">
        <f t="shared" si="324"/>
        <v>0</v>
      </c>
      <c r="AW622" s="53">
        <f t="shared" si="325"/>
        <v>0</v>
      </c>
      <c r="AX622" s="53">
        <f t="shared" si="326"/>
        <v>0</v>
      </c>
      <c r="AY622" s="53">
        <f>+SUM(AM622:INDEX(AM622:AX622,1,Settings!$C$4))</f>
        <v>0</v>
      </c>
      <c r="AZ622" s="53">
        <f t="shared" si="314"/>
        <v>0</v>
      </c>
      <c r="BA622" s="53"/>
      <c r="BB622" s="53">
        <f t="shared" si="297"/>
        <v>0</v>
      </c>
      <c r="BC622" s="53">
        <f t="shared" si="298"/>
        <v>0</v>
      </c>
      <c r="BD622" s="53">
        <f t="shared" si="299"/>
        <v>0</v>
      </c>
      <c r="BE622" s="53">
        <f t="shared" si="300"/>
        <v>0</v>
      </c>
      <c r="BF622" s="53">
        <f t="shared" si="301"/>
        <v>0</v>
      </c>
      <c r="BG622" s="53">
        <f t="shared" si="302"/>
        <v>0</v>
      </c>
      <c r="BH622" s="53">
        <f t="shared" si="303"/>
        <v>0</v>
      </c>
      <c r="BI622" s="53">
        <f t="shared" si="304"/>
        <v>0</v>
      </c>
      <c r="BJ622" s="53">
        <f t="shared" si="305"/>
        <v>0</v>
      </c>
      <c r="BK622" s="53">
        <f t="shared" si="306"/>
        <v>0</v>
      </c>
      <c r="BL622" s="53">
        <f t="shared" si="307"/>
        <v>0</v>
      </c>
      <c r="BM622" s="53">
        <f t="shared" si="308"/>
        <v>0</v>
      </c>
      <c r="BN622" s="53">
        <f t="shared" si="311"/>
        <v>0</v>
      </c>
      <c r="BO622" s="53"/>
      <c r="BP622" s="53">
        <f t="shared" si="309"/>
        <v>0</v>
      </c>
      <c r="BQ622" s="53"/>
      <c r="BR622" s="53">
        <f t="shared" si="310"/>
        <v>0</v>
      </c>
    </row>
    <row r="623" spans="1:70" x14ac:dyDescent="0.2">
      <c r="A623" s="6">
        <v>8818</v>
      </c>
      <c r="B623" s="6" t="str">
        <f>+VLOOKUP(A623,masterfile!B:C,2,FALSE)</f>
        <v>Erlöse Verkäufe Finanzanlagen, BV</v>
      </c>
      <c r="D623" s="53">
        <f>+SUMIF('[1]2017'!$A:$A,$A623,'[1]2017'!$C:$C)-SUMIF('[1]2017'!$E:$E,$A623,'[1]2017'!$G:$G)</f>
        <v>0</v>
      </c>
      <c r="E623" s="53">
        <f>+SUMIF('[1]2018'!$A:$A,$A623,'[1]2018'!$C:$C)-SUMIF('[1]2018'!$E:$E,$A623,'[1]2018'!$G:$G)</f>
        <v>0</v>
      </c>
      <c r="F623" s="53">
        <f>+SUMIF('[1]2019'!$A:$A,$A623,'[1]2019'!$C:$C)-SUMIF('[1]2019'!$E:$E,$A623,'[1]2019'!$G:$G)</f>
        <v>0</v>
      </c>
      <c r="G623" s="53">
        <f>+SUMIF('[1]2020'!$A:$A,$A623,'[1]2020'!$C:$C)-SUMIF('[1]2020'!$E:$E,$A623,'[1]2020'!$G:$G)</f>
        <v>0</v>
      </c>
      <c r="H623" s="53"/>
      <c r="I623" s="53">
        <f>+(+SUMIF('[1]2021'!$A:$A,$A623,'[1]2021'!$C:$C)-SUMIF('[1]2021'!$E:$E,$A623,'[1]2021'!$G:$G))/12</f>
        <v>0</v>
      </c>
      <c r="J623" s="53">
        <f>+(+SUMIF('[1]2021'!$A:$A,$A623,'[1]2021'!$C:$C)-SUMIF('[1]2021'!$E:$E,$A623,'[1]2021'!$G:$G))/12</f>
        <v>0</v>
      </c>
      <c r="K623" s="53">
        <f>+(+SUMIF('[1]2021'!$A:$A,$A623,'[1]2021'!$C:$C)-SUMIF('[1]2021'!$E:$E,$A623,'[1]2021'!$G:$G))/12</f>
        <v>0</v>
      </c>
      <c r="L623" s="53">
        <f>+(+SUMIF('[1]2021'!$A:$A,$A623,'[1]2021'!$C:$C)-SUMIF('[1]2021'!$E:$E,$A623,'[1]2021'!$G:$G))/12</f>
        <v>0</v>
      </c>
      <c r="M623" s="53">
        <f>+(+SUMIF('[1]2021'!$A:$A,$A623,'[1]2021'!$C:$C)-SUMIF('[1]2021'!$E:$E,$A623,'[1]2021'!$G:$G))/12</f>
        <v>0</v>
      </c>
      <c r="N623" s="53">
        <f>+(+SUMIF('[1]2021'!$A:$A,$A623,'[1]2021'!$C:$C)-SUMIF('[1]2021'!$E:$E,$A623,'[1]2021'!$G:$G))/12</f>
        <v>0</v>
      </c>
      <c r="O623" s="53">
        <f>+(+SUMIF('[1]2021'!$A:$A,$A623,'[1]2021'!$C:$C)-SUMIF('[1]2021'!$E:$E,$A623,'[1]2021'!$G:$G))/12</f>
        <v>0</v>
      </c>
      <c r="P623" s="53">
        <f>+(+SUMIF('[1]2021'!$A:$A,$A623,'[1]2021'!$C:$C)-SUMIF('[1]2021'!$E:$E,$A623,'[1]2021'!$G:$G))/12</f>
        <v>0</v>
      </c>
      <c r="Q623" s="53">
        <f>+(+SUMIF('[1]2021'!$A:$A,$A623,'[1]2021'!$C:$C)-SUMIF('[1]2021'!$E:$E,$A623,'[1]2021'!$G:$G))/12</f>
        <v>0</v>
      </c>
      <c r="R623" s="53">
        <f>+(+SUMIF('[1]2021'!$A:$A,$A623,'[1]2021'!$C:$C)-SUMIF('[1]2021'!$E:$E,$A623,'[1]2021'!$G:$G))/12</f>
        <v>0</v>
      </c>
      <c r="S623" s="53">
        <f>+(+SUMIF('[1]2021'!$A:$A,$A623,'[1]2021'!$C:$C)-SUMIF('[1]2021'!$E:$E,$A623,'[1]2021'!$G:$G))/12</f>
        <v>0</v>
      </c>
      <c r="T623" s="53">
        <f>+(+SUMIF('[1]2021'!$A:$A,$A623,'[1]2021'!$C:$C)-SUMIF('[1]2021'!$E:$E,$A623,'[1]2021'!$G:$G))/12</f>
        <v>0</v>
      </c>
      <c r="U623" s="53">
        <f>+SUM(I623:INDEX(I623:T623,1,Settings!$C$4))</f>
        <v>0</v>
      </c>
      <c r="V623" s="53">
        <f t="shared" si="312"/>
        <v>0</v>
      </c>
      <c r="W623" s="53"/>
      <c r="X623" s="53">
        <f>+SUMIFS(postings!$T:$T,postings!$C:$C,'pl-data'!X$2,postings!$D:$D,'pl-data'!X$3,postings!$I:$I,'pl-data'!$A623)-SUMIFS(postings!$W:$W,postings!$C:$C,'pl-data'!X$2,postings!$D:$D,'pl-data'!X$3,postings!$M:$M,'pl-data'!$A623)</f>
        <v>0</v>
      </c>
      <c r="Y623" s="53">
        <f>+SUMIFS(postings!$T:$T,postings!$C:$C,'pl-data'!Y$2,postings!$D:$D,'pl-data'!Y$3,postings!$I:$I,'pl-data'!$A623)-SUMIFS(postings!$W:$W,postings!$C:$C,'pl-data'!Y$2,postings!$D:$D,'pl-data'!Y$3,postings!$M:$M,'pl-data'!$A623)</f>
        <v>0</v>
      </c>
      <c r="Z623" s="53">
        <f>+SUMIFS(postings!$T:$T,postings!$C:$C,'pl-data'!Z$2,postings!$D:$D,'pl-data'!Z$3,postings!$I:$I,'pl-data'!$A623)-SUMIFS(postings!$W:$W,postings!$C:$C,'pl-data'!Z$2,postings!$D:$D,'pl-data'!Z$3,postings!$M:$M,'pl-data'!$A623)</f>
        <v>0</v>
      </c>
      <c r="AA623" s="53">
        <f>+SUMIFS(postings!$T:$T,postings!$C:$C,'pl-data'!AA$2,postings!$D:$D,'pl-data'!AA$3,postings!$I:$I,'pl-data'!$A623)-SUMIFS(postings!$W:$W,postings!$C:$C,'pl-data'!AA$2,postings!$D:$D,'pl-data'!AA$3,postings!$M:$M,'pl-data'!$A623)</f>
        <v>0</v>
      </c>
      <c r="AB623" s="53">
        <f>+SUMIFS(postings!$T:$T,postings!$C:$C,'pl-data'!AB$2,postings!$D:$D,'pl-data'!AB$3,postings!$I:$I,'pl-data'!$A623)-SUMIFS(postings!$W:$W,postings!$C:$C,'pl-data'!AB$2,postings!$D:$D,'pl-data'!AB$3,postings!$M:$M,'pl-data'!$A623)</f>
        <v>0</v>
      </c>
      <c r="AC623" s="53">
        <f>+SUMIFS(postings!$T:$T,postings!$C:$C,'pl-data'!AC$2,postings!$D:$D,'pl-data'!AC$3,postings!$I:$I,'pl-data'!$A623)-SUMIFS(postings!$W:$W,postings!$C:$C,'pl-data'!AC$2,postings!$D:$D,'pl-data'!AC$3,postings!$M:$M,'pl-data'!$A623)</f>
        <v>0</v>
      </c>
      <c r="AD623" s="53">
        <f>+SUMIFS(postings!$T:$T,postings!$C:$C,'pl-data'!AD$2,postings!$D:$D,'pl-data'!AD$3,postings!$I:$I,'pl-data'!$A623)-SUMIFS(postings!$W:$W,postings!$C:$C,'pl-data'!AD$2,postings!$D:$D,'pl-data'!AD$3,postings!$M:$M,'pl-data'!$A623)</f>
        <v>0</v>
      </c>
      <c r="AE623" s="53">
        <f>+SUMIFS(postings!$T:$T,postings!$C:$C,'pl-data'!AE$2,postings!$D:$D,'pl-data'!AE$3,postings!$I:$I,'pl-data'!$A623)-SUMIFS(postings!$W:$W,postings!$C:$C,'pl-data'!AE$2,postings!$D:$D,'pl-data'!AE$3,postings!$M:$M,'pl-data'!$A623)</f>
        <v>0</v>
      </c>
      <c r="AF623" s="53">
        <f>+SUMIFS(postings!$T:$T,postings!$C:$C,'pl-data'!AF$2,postings!$D:$D,'pl-data'!AF$3,postings!$I:$I,'pl-data'!$A623)-SUMIFS(postings!$W:$W,postings!$C:$C,'pl-data'!AF$2,postings!$D:$D,'pl-data'!AF$3,postings!$M:$M,'pl-data'!$A623)</f>
        <v>0</v>
      </c>
      <c r="AG623" s="53">
        <f>+SUMIFS(postings!$T:$T,postings!$C:$C,'pl-data'!AG$2,postings!$D:$D,'pl-data'!AG$3,postings!$I:$I,'pl-data'!$A623)-SUMIFS(postings!$W:$W,postings!$C:$C,'pl-data'!AG$2,postings!$D:$D,'pl-data'!AG$3,postings!$M:$M,'pl-data'!$A623)</f>
        <v>0</v>
      </c>
      <c r="AH623" s="53">
        <f>+SUMIFS(postings!$T:$T,postings!$C:$C,'pl-data'!AH$2,postings!$D:$D,'pl-data'!AH$3,postings!$I:$I,'pl-data'!$A623)-SUMIFS(postings!$W:$W,postings!$C:$C,'pl-data'!AH$2,postings!$D:$D,'pl-data'!AH$3,postings!$M:$M,'pl-data'!$A623)</f>
        <v>0</v>
      </c>
      <c r="AI623" s="53">
        <f>+SUMIFS(postings!$T:$T,postings!$C:$C,'pl-data'!AI$2,postings!$D:$D,'pl-data'!AI$3,postings!$I:$I,'pl-data'!$A623)-SUMIFS(postings!$W:$W,postings!$C:$C,'pl-data'!AI$2,postings!$D:$D,'pl-data'!AI$3,postings!$M:$M,'pl-data'!$A623)</f>
        <v>0</v>
      </c>
      <c r="AJ623" s="53">
        <f>+SUM(X623:INDEX(X623:AI623,1,Settings!$C$4))</f>
        <v>0</v>
      </c>
      <c r="AK623" s="53">
        <f t="shared" si="313"/>
        <v>0</v>
      </c>
      <c r="AL623" s="53"/>
      <c r="AM623" s="53">
        <f t="shared" si="315"/>
        <v>0</v>
      </c>
      <c r="AN623" s="53">
        <f t="shared" si="316"/>
        <v>0</v>
      </c>
      <c r="AO623" s="53">
        <f t="shared" si="317"/>
        <v>0</v>
      </c>
      <c r="AP623" s="53">
        <f t="shared" si="318"/>
        <v>0</v>
      </c>
      <c r="AQ623" s="53">
        <f t="shared" si="319"/>
        <v>0</v>
      </c>
      <c r="AR623" s="53">
        <f t="shared" si="320"/>
        <v>0</v>
      </c>
      <c r="AS623" s="53">
        <f t="shared" si="321"/>
        <v>0</v>
      </c>
      <c r="AT623" s="53">
        <f t="shared" si="322"/>
        <v>0</v>
      </c>
      <c r="AU623" s="53">
        <f t="shared" si="323"/>
        <v>0</v>
      </c>
      <c r="AV623" s="53">
        <f t="shared" si="324"/>
        <v>0</v>
      </c>
      <c r="AW623" s="53">
        <f t="shared" si="325"/>
        <v>0</v>
      </c>
      <c r="AX623" s="53">
        <f t="shared" si="326"/>
        <v>0</v>
      </c>
      <c r="AY623" s="53">
        <f>+SUM(AM623:INDEX(AM623:AX623,1,Settings!$C$4))</f>
        <v>0</v>
      </c>
      <c r="AZ623" s="53">
        <f t="shared" si="314"/>
        <v>0</v>
      </c>
      <c r="BA623" s="53"/>
      <c r="BB623" s="53">
        <f t="shared" si="297"/>
        <v>0</v>
      </c>
      <c r="BC623" s="53">
        <f t="shared" si="298"/>
        <v>0</v>
      </c>
      <c r="BD623" s="53">
        <f t="shared" si="299"/>
        <v>0</v>
      </c>
      <c r="BE623" s="53">
        <f t="shared" si="300"/>
        <v>0</v>
      </c>
      <c r="BF623" s="53">
        <f t="shared" si="301"/>
        <v>0</v>
      </c>
      <c r="BG623" s="53">
        <f t="shared" si="302"/>
        <v>0</v>
      </c>
      <c r="BH623" s="53">
        <f t="shared" si="303"/>
        <v>0</v>
      </c>
      <c r="BI623" s="53">
        <f t="shared" si="304"/>
        <v>0</v>
      </c>
      <c r="BJ623" s="53">
        <f t="shared" si="305"/>
        <v>0</v>
      </c>
      <c r="BK623" s="53">
        <f t="shared" si="306"/>
        <v>0</v>
      </c>
      <c r="BL623" s="53">
        <f t="shared" si="307"/>
        <v>0</v>
      </c>
      <c r="BM623" s="53">
        <f t="shared" si="308"/>
        <v>0</v>
      </c>
      <c r="BN623" s="53">
        <f t="shared" si="311"/>
        <v>0</v>
      </c>
      <c r="BO623" s="53"/>
      <c r="BP623" s="53">
        <f t="shared" si="309"/>
        <v>0</v>
      </c>
      <c r="BQ623" s="53"/>
      <c r="BR623" s="53">
        <f t="shared" si="310"/>
        <v>0</v>
      </c>
    </row>
    <row r="624" spans="1:70" x14ac:dyDescent="0.2">
      <c r="A624" s="6">
        <v>8819</v>
      </c>
      <c r="B624" s="6" t="str">
        <f>+VLOOKUP(A624,masterfile!B:C,2,FALSE)</f>
        <v>Erlöse Verkäufe Finanzanl. z.T.stfr,BV</v>
      </c>
      <c r="D624" s="53">
        <f>+SUMIF('[1]2017'!$A:$A,$A624,'[1]2017'!$C:$C)-SUMIF('[1]2017'!$E:$E,$A624,'[1]2017'!$G:$G)</f>
        <v>0</v>
      </c>
      <c r="E624" s="53">
        <f>+SUMIF('[1]2018'!$A:$A,$A624,'[1]2018'!$C:$C)-SUMIF('[1]2018'!$E:$E,$A624,'[1]2018'!$G:$G)</f>
        <v>0</v>
      </c>
      <c r="F624" s="53">
        <f>+SUMIF('[1]2019'!$A:$A,$A624,'[1]2019'!$C:$C)-SUMIF('[1]2019'!$E:$E,$A624,'[1]2019'!$G:$G)</f>
        <v>0</v>
      </c>
      <c r="G624" s="53">
        <f>+SUMIF('[1]2020'!$A:$A,$A624,'[1]2020'!$C:$C)-SUMIF('[1]2020'!$E:$E,$A624,'[1]2020'!$G:$G)</f>
        <v>0</v>
      </c>
      <c r="H624" s="53"/>
      <c r="I624" s="53">
        <f>+(+SUMIF('[1]2021'!$A:$A,$A624,'[1]2021'!$C:$C)-SUMIF('[1]2021'!$E:$E,$A624,'[1]2021'!$G:$G))/12</f>
        <v>0</v>
      </c>
      <c r="J624" s="53">
        <f>+(+SUMIF('[1]2021'!$A:$A,$A624,'[1]2021'!$C:$C)-SUMIF('[1]2021'!$E:$E,$A624,'[1]2021'!$G:$G))/12</f>
        <v>0</v>
      </c>
      <c r="K624" s="53">
        <f>+(+SUMIF('[1]2021'!$A:$A,$A624,'[1]2021'!$C:$C)-SUMIF('[1]2021'!$E:$E,$A624,'[1]2021'!$G:$G))/12</f>
        <v>0</v>
      </c>
      <c r="L624" s="53">
        <f>+(+SUMIF('[1]2021'!$A:$A,$A624,'[1]2021'!$C:$C)-SUMIF('[1]2021'!$E:$E,$A624,'[1]2021'!$G:$G))/12</f>
        <v>0</v>
      </c>
      <c r="M624" s="53">
        <f>+(+SUMIF('[1]2021'!$A:$A,$A624,'[1]2021'!$C:$C)-SUMIF('[1]2021'!$E:$E,$A624,'[1]2021'!$G:$G))/12</f>
        <v>0</v>
      </c>
      <c r="N624" s="53">
        <f>+(+SUMIF('[1]2021'!$A:$A,$A624,'[1]2021'!$C:$C)-SUMIF('[1]2021'!$E:$E,$A624,'[1]2021'!$G:$G))/12</f>
        <v>0</v>
      </c>
      <c r="O624" s="53">
        <f>+(+SUMIF('[1]2021'!$A:$A,$A624,'[1]2021'!$C:$C)-SUMIF('[1]2021'!$E:$E,$A624,'[1]2021'!$G:$G))/12</f>
        <v>0</v>
      </c>
      <c r="P624" s="53">
        <f>+(+SUMIF('[1]2021'!$A:$A,$A624,'[1]2021'!$C:$C)-SUMIF('[1]2021'!$E:$E,$A624,'[1]2021'!$G:$G))/12</f>
        <v>0</v>
      </c>
      <c r="Q624" s="53">
        <f>+(+SUMIF('[1]2021'!$A:$A,$A624,'[1]2021'!$C:$C)-SUMIF('[1]2021'!$E:$E,$A624,'[1]2021'!$G:$G))/12</f>
        <v>0</v>
      </c>
      <c r="R624" s="53">
        <f>+(+SUMIF('[1]2021'!$A:$A,$A624,'[1]2021'!$C:$C)-SUMIF('[1]2021'!$E:$E,$A624,'[1]2021'!$G:$G))/12</f>
        <v>0</v>
      </c>
      <c r="S624" s="53">
        <f>+(+SUMIF('[1]2021'!$A:$A,$A624,'[1]2021'!$C:$C)-SUMIF('[1]2021'!$E:$E,$A624,'[1]2021'!$G:$G))/12</f>
        <v>0</v>
      </c>
      <c r="T624" s="53">
        <f>+(+SUMIF('[1]2021'!$A:$A,$A624,'[1]2021'!$C:$C)-SUMIF('[1]2021'!$E:$E,$A624,'[1]2021'!$G:$G))/12</f>
        <v>0</v>
      </c>
      <c r="U624" s="53">
        <f>+SUM(I624:INDEX(I624:T624,1,Settings!$C$4))</f>
        <v>0</v>
      </c>
      <c r="V624" s="53">
        <f t="shared" si="312"/>
        <v>0</v>
      </c>
      <c r="W624" s="53"/>
      <c r="X624" s="53">
        <f>+SUMIFS(postings!$T:$T,postings!$C:$C,'pl-data'!X$2,postings!$D:$D,'pl-data'!X$3,postings!$I:$I,'pl-data'!$A624)-SUMIFS(postings!$W:$W,postings!$C:$C,'pl-data'!X$2,postings!$D:$D,'pl-data'!X$3,postings!$M:$M,'pl-data'!$A624)</f>
        <v>0</v>
      </c>
      <c r="Y624" s="53">
        <f>+SUMIFS(postings!$T:$T,postings!$C:$C,'pl-data'!Y$2,postings!$D:$D,'pl-data'!Y$3,postings!$I:$I,'pl-data'!$A624)-SUMIFS(postings!$W:$W,postings!$C:$C,'pl-data'!Y$2,postings!$D:$D,'pl-data'!Y$3,postings!$M:$M,'pl-data'!$A624)</f>
        <v>0</v>
      </c>
      <c r="Z624" s="53">
        <f>+SUMIFS(postings!$T:$T,postings!$C:$C,'pl-data'!Z$2,postings!$D:$D,'pl-data'!Z$3,postings!$I:$I,'pl-data'!$A624)-SUMIFS(postings!$W:$W,postings!$C:$C,'pl-data'!Z$2,postings!$D:$D,'pl-data'!Z$3,postings!$M:$M,'pl-data'!$A624)</f>
        <v>0</v>
      </c>
      <c r="AA624" s="53">
        <f>+SUMIFS(postings!$T:$T,postings!$C:$C,'pl-data'!AA$2,postings!$D:$D,'pl-data'!AA$3,postings!$I:$I,'pl-data'!$A624)-SUMIFS(postings!$W:$W,postings!$C:$C,'pl-data'!AA$2,postings!$D:$D,'pl-data'!AA$3,postings!$M:$M,'pl-data'!$A624)</f>
        <v>0</v>
      </c>
      <c r="AB624" s="53">
        <f>+SUMIFS(postings!$T:$T,postings!$C:$C,'pl-data'!AB$2,postings!$D:$D,'pl-data'!AB$3,postings!$I:$I,'pl-data'!$A624)-SUMIFS(postings!$W:$W,postings!$C:$C,'pl-data'!AB$2,postings!$D:$D,'pl-data'!AB$3,postings!$M:$M,'pl-data'!$A624)</f>
        <v>0</v>
      </c>
      <c r="AC624" s="53">
        <f>+SUMIFS(postings!$T:$T,postings!$C:$C,'pl-data'!AC$2,postings!$D:$D,'pl-data'!AC$3,postings!$I:$I,'pl-data'!$A624)-SUMIFS(postings!$W:$W,postings!$C:$C,'pl-data'!AC$2,postings!$D:$D,'pl-data'!AC$3,postings!$M:$M,'pl-data'!$A624)</f>
        <v>0</v>
      </c>
      <c r="AD624" s="53">
        <f>+SUMIFS(postings!$T:$T,postings!$C:$C,'pl-data'!AD$2,postings!$D:$D,'pl-data'!AD$3,postings!$I:$I,'pl-data'!$A624)-SUMIFS(postings!$W:$W,postings!$C:$C,'pl-data'!AD$2,postings!$D:$D,'pl-data'!AD$3,postings!$M:$M,'pl-data'!$A624)</f>
        <v>0</v>
      </c>
      <c r="AE624" s="53">
        <f>+SUMIFS(postings!$T:$T,postings!$C:$C,'pl-data'!AE$2,postings!$D:$D,'pl-data'!AE$3,postings!$I:$I,'pl-data'!$A624)-SUMIFS(postings!$W:$W,postings!$C:$C,'pl-data'!AE$2,postings!$D:$D,'pl-data'!AE$3,postings!$M:$M,'pl-data'!$A624)</f>
        <v>0</v>
      </c>
      <c r="AF624" s="53">
        <f>+SUMIFS(postings!$T:$T,postings!$C:$C,'pl-data'!AF$2,postings!$D:$D,'pl-data'!AF$3,postings!$I:$I,'pl-data'!$A624)-SUMIFS(postings!$W:$W,postings!$C:$C,'pl-data'!AF$2,postings!$D:$D,'pl-data'!AF$3,postings!$M:$M,'pl-data'!$A624)</f>
        <v>0</v>
      </c>
      <c r="AG624" s="53">
        <f>+SUMIFS(postings!$T:$T,postings!$C:$C,'pl-data'!AG$2,postings!$D:$D,'pl-data'!AG$3,postings!$I:$I,'pl-data'!$A624)-SUMIFS(postings!$W:$W,postings!$C:$C,'pl-data'!AG$2,postings!$D:$D,'pl-data'!AG$3,postings!$M:$M,'pl-data'!$A624)</f>
        <v>0</v>
      </c>
      <c r="AH624" s="53">
        <f>+SUMIFS(postings!$T:$T,postings!$C:$C,'pl-data'!AH$2,postings!$D:$D,'pl-data'!AH$3,postings!$I:$I,'pl-data'!$A624)-SUMIFS(postings!$W:$W,postings!$C:$C,'pl-data'!AH$2,postings!$D:$D,'pl-data'!AH$3,postings!$M:$M,'pl-data'!$A624)</f>
        <v>0</v>
      </c>
      <c r="AI624" s="53">
        <f>+SUMIFS(postings!$T:$T,postings!$C:$C,'pl-data'!AI$2,postings!$D:$D,'pl-data'!AI$3,postings!$I:$I,'pl-data'!$A624)-SUMIFS(postings!$W:$W,postings!$C:$C,'pl-data'!AI$2,postings!$D:$D,'pl-data'!AI$3,postings!$M:$M,'pl-data'!$A624)</f>
        <v>0</v>
      </c>
      <c r="AJ624" s="53">
        <f>+SUM(X624:INDEX(X624:AI624,1,Settings!$C$4))</f>
        <v>0</v>
      </c>
      <c r="AK624" s="53">
        <f t="shared" si="313"/>
        <v>0</v>
      </c>
      <c r="AL624" s="53"/>
      <c r="AM624" s="53">
        <f t="shared" si="315"/>
        <v>0</v>
      </c>
      <c r="AN624" s="53">
        <f t="shared" si="316"/>
        <v>0</v>
      </c>
      <c r="AO624" s="53">
        <f t="shared" si="317"/>
        <v>0</v>
      </c>
      <c r="AP624" s="53">
        <f t="shared" si="318"/>
        <v>0</v>
      </c>
      <c r="AQ624" s="53">
        <f t="shared" si="319"/>
        <v>0</v>
      </c>
      <c r="AR624" s="53">
        <f t="shared" si="320"/>
        <v>0</v>
      </c>
      <c r="AS624" s="53">
        <f t="shared" si="321"/>
        <v>0</v>
      </c>
      <c r="AT624" s="53">
        <f t="shared" si="322"/>
        <v>0</v>
      </c>
      <c r="AU624" s="53">
        <f t="shared" si="323"/>
        <v>0</v>
      </c>
      <c r="AV624" s="53">
        <f t="shared" si="324"/>
        <v>0</v>
      </c>
      <c r="AW624" s="53">
        <f t="shared" si="325"/>
        <v>0</v>
      </c>
      <c r="AX624" s="53">
        <f t="shared" si="326"/>
        <v>0</v>
      </c>
      <c r="AY624" s="53">
        <f>+SUM(AM624:INDEX(AM624:AX624,1,Settings!$C$4))</f>
        <v>0</v>
      </c>
      <c r="AZ624" s="53">
        <f t="shared" si="314"/>
        <v>0</v>
      </c>
      <c r="BA624" s="53"/>
      <c r="BB624" s="53">
        <f t="shared" si="297"/>
        <v>0</v>
      </c>
      <c r="BC624" s="53">
        <f t="shared" si="298"/>
        <v>0</v>
      </c>
      <c r="BD624" s="53">
        <f t="shared" si="299"/>
        <v>0</v>
      </c>
      <c r="BE624" s="53">
        <f t="shared" si="300"/>
        <v>0</v>
      </c>
      <c r="BF624" s="53">
        <f t="shared" si="301"/>
        <v>0</v>
      </c>
      <c r="BG624" s="53">
        <f t="shared" si="302"/>
        <v>0</v>
      </c>
      <c r="BH624" s="53">
        <f t="shared" si="303"/>
        <v>0</v>
      </c>
      <c r="BI624" s="53">
        <f t="shared" si="304"/>
        <v>0</v>
      </c>
      <c r="BJ624" s="53">
        <f t="shared" si="305"/>
        <v>0</v>
      </c>
      <c r="BK624" s="53">
        <f t="shared" si="306"/>
        <v>0</v>
      </c>
      <c r="BL624" s="53">
        <f t="shared" si="307"/>
        <v>0</v>
      </c>
      <c r="BM624" s="53">
        <f t="shared" si="308"/>
        <v>0</v>
      </c>
      <c r="BN624" s="53">
        <f t="shared" si="311"/>
        <v>0</v>
      </c>
      <c r="BO624" s="53"/>
      <c r="BP624" s="53">
        <f t="shared" si="309"/>
        <v>0</v>
      </c>
      <c r="BQ624" s="53"/>
      <c r="BR624" s="53">
        <f t="shared" si="310"/>
        <v>0</v>
      </c>
    </row>
    <row r="625" spans="1:70" x14ac:dyDescent="0.2">
      <c r="A625" s="6">
        <v>8820</v>
      </c>
      <c r="B625" s="6" t="str">
        <f>+VLOOKUP(A625,masterfile!B:C,2,FALSE)</f>
        <v>Erlöse Sachanlageverkäufe 19% USt, BG</v>
      </c>
      <c r="D625" s="53">
        <f>+SUMIF('[1]2017'!$A:$A,$A625,'[1]2017'!$C:$C)-SUMIF('[1]2017'!$E:$E,$A625,'[1]2017'!$G:$G)</f>
        <v>0</v>
      </c>
      <c r="E625" s="53">
        <f>+SUMIF('[1]2018'!$A:$A,$A625,'[1]2018'!$C:$C)-SUMIF('[1]2018'!$E:$E,$A625,'[1]2018'!$G:$G)</f>
        <v>0</v>
      </c>
      <c r="F625" s="53">
        <f>+SUMIF('[1]2019'!$A:$A,$A625,'[1]2019'!$C:$C)-SUMIF('[1]2019'!$E:$E,$A625,'[1]2019'!$G:$G)</f>
        <v>0</v>
      </c>
      <c r="G625" s="53">
        <f>+SUMIF('[1]2020'!$A:$A,$A625,'[1]2020'!$C:$C)-SUMIF('[1]2020'!$E:$E,$A625,'[1]2020'!$G:$G)</f>
        <v>0</v>
      </c>
      <c r="H625" s="53"/>
      <c r="I625" s="53">
        <f>+(+SUMIF('[1]2021'!$A:$A,$A625,'[1]2021'!$C:$C)-SUMIF('[1]2021'!$E:$E,$A625,'[1]2021'!$G:$G))/12</f>
        <v>0</v>
      </c>
      <c r="J625" s="53">
        <f>+(+SUMIF('[1]2021'!$A:$A,$A625,'[1]2021'!$C:$C)-SUMIF('[1]2021'!$E:$E,$A625,'[1]2021'!$G:$G))/12</f>
        <v>0</v>
      </c>
      <c r="K625" s="53">
        <f>+(+SUMIF('[1]2021'!$A:$A,$A625,'[1]2021'!$C:$C)-SUMIF('[1]2021'!$E:$E,$A625,'[1]2021'!$G:$G))/12</f>
        <v>0</v>
      </c>
      <c r="L625" s="53">
        <f>+(+SUMIF('[1]2021'!$A:$A,$A625,'[1]2021'!$C:$C)-SUMIF('[1]2021'!$E:$E,$A625,'[1]2021'!$G:$G))/12</f>
        <v>0</v>
      </c>
      <c r="M625" s="53">
        <f>+(+SUMIF('[1]2021'!$A:$A,$A625,'[1]2021'!$C:$C)-SUMIF('[1]2021'!$E:$E,$A625,'[1]2021'!$G:$G))/12</f>
        <v>0</v>
      </c>
      <c r="N625" s="53">
        <f>+(+SUMIF('[1]2021'!$A:$A,$A625,'[1]2021'!$C:$C)-SUMIF('[1]2021'!$E:$E,$A625,'[1]2021'!$G:$G))/12</f>
        <v>0</v>
      </c>
      <c r="O625" s="53">
        <f>+(+SUMIF('[1]2021'!$A:$A,$A625,'[1]2021'!$C:$C)-SUMIF('[1]2021'!$E:$E,$A625,'[1]2021'!$G:$G))/12</f>
        <v>0</v>
      </c>
      <c r="P625" s="53">
        <f>+(+SUMIF('[1]2021'!$A:$A,$A625,'[1]2021'!$C:$C)-SUMIF('[1]2021'!$E:$E,$A625,'[1]2021'!$G:$G))/12</f>
        <v>0</v>
      </c>
      <c r="Q625" s="53">
        <f>+(+SUMIF('[1]2021'!$A:$A,$A625,'[1]2021'!$C:$C)-SUMIF('[1]2021'!$E:$E,$A625,'[1]2021'!$G:$G))/12</f>
        <v>0</v>
      </c>
      <c r="R625" s="53">
        <f>+(+SUMIF('[1]2021'!$A:$A,$A625,'[1]2021'!$C:$C)-SUMIF('[1]2021'!$E:$E,$A625,'[1]2021'!$G:$G))/12</f>
        <v>0</v>
      </c>
      <c r="S625" s="53">
        <f>+(+SUMIF('[1]2021'!$A:$A,$A625,'[1]2021'!$C:$C)-SUMIF('[1]2021'!$E:$E,$A625,'[1]2021'!$G:$G))/12</f>
        <v>0</v>
      </c>
      <c r="T625" s="53">
        <f>+(+SUMIF('[1]2021'!$A:$A,$A625,'[1]2021'!$C:$C)-SUMIF('[1]2021'!$E:$E,$A625,'[1]2021'!$G:$G))/12</f>
        <v>0</v>
      </c>
      <c r="U625" s="53">
        <f>+SUM(I625:INDEX(I625:T625,1,Settings!$C$4))</f>
        <v>0</v>
      </c>
      <c r="V625" s="53">
        <f t="shared" si="312"/>
        <v>0</v>
      </c>
      <c r="W625" s="53"/>
      <c r="X625" s="53">
        <f>+SUMIFS(postings!$T:$T,postings!$C:$C,'pl-data'!X$2,postings!$D:$D,'pl-data'!X$3,postings!$I:$I,'pl-data'!$A625)-SUMIFS(postings!$W:$W,postings!$C:$C,'pl-data'!X$2,postings!$D:$D,'pl-data'!X$3,postings!$M:$M,'pl-data'!$A625)</f>
        <v>0</v>
      </c>
      <c r="Y625" s="53">
        <f>+SUMIFS(postings!$T:$T,postings!$C:$C,'pl-data'!Y$2,postings!$D:$D,'pl-data'!Y$3,postings!$I:$I,'pl-data'!$A625)-SUMIFS(postings!$W:$W,postings!$C:$C,'pl-data'!Y$2,postings!$D:$D,'pl-data'!Y$3,postings!$M:$M,'pl-data'!$A625)</f>
        <v>0</v>
      </c>
      <c r="Z625" s="53">
        <f>+SUMIFS(postings!$T:$T,postings!$C:$C,'pl-data'!Z$2,postings!$D:$D,'pl-data'!Z$3,postings!$I:$I,'pl-data'!$A625)-SUMIFS(postings!$W:$W,postings!$C:$C,'pl-data'!Z$2,postings!$D:$D,'pl-data'!Z$3,postings!$M:$M,'pl-data'!$A625)</f>
        <v>0</v>
      </c>
      <c r="AA625" s="53">
        <f>+SUMIFS(postings!$T:$T,postings!$C:$C,'pl-data'!AA$2,postings!$D:$D,'pl-data'!AA$3,postings!$I:$I,'pl-data'!$A625)-SUMIFS(postings!$W:$W,postings!$C:$C,'pl-data'!AA$2,postings!$D:$D,'pl-data'!AA$3,postings!$M:$M,'pl-data'!$A625)</f>
        <v>0</v>
      </c>
      <c r="AB625" s="53">
        <f>+SUMIFS(postings!$T:$T,postings!$C:$C,'pl-data'!AB$2,postings!$D:$D,'pl-data'!AB$3,postings!$I:$I,'pl-data'!$A625)-SUMIFS(postings!$W:$W,postings!$C:$C,'pl-data'!AB$2,postings!$D:$D,'pl-data'!AB$3,postings!$M:$M,'pl-data'!$A625)</f>
        <v>0</v>
      </c>
      <c r="AC625" s="53">
        <f>+SUMIFS(postings!$T:$T,postings!$C:$C,'pl-data'!AC$2,postings!$D:$D,'pl-data'!AC$3,postings!$I:$I,'pl-data'!$A625)-SUMIFS(postings!$W:$W,postings!$C:$C,'pl-data'!AC$2,postings!$D:$D,'pl-data'!AC$3,postings!$M:$M,'pl-data'!$A625)</f>
        <v>0</v>
      </c>
      <c r="AD625" s="53">
        <f>+SUMIFS(postings!$T:$T,postings!$C:$C,'pl-data'!AD$2,postings!$D:$D,'pl-data'!AD$3,postings!$I:$I,'pl-data'!$A625)-SUMIFS(postings!$W:$W,postings!$C:$C,'pl-data'!AD$2,postings!$D:$D,'pl-data'!AD$3,postings!$M:$M,'pl-data'!$A625)</f>
        <v>0</v>
      </c>
      <c r="AE625" s="53">
        <f>+SUMIFS(postings!$T:$T,postings!$C:$C,'pl-data'!AE$2,postings!$D:$D,'pl-data'!AE$3,postings!$I:$I,'pl-data'!$A625)-SUMIFS(postings!$W:$W,postings!$C:$C,'pl-data'!AE$2,postings!$D:$D,'pl-data'!AE$3,postings!$M:$M,'pl-data'!$A625)</f>
        <v>0</v>
      </c>
      <c r="AF625" s="53">
        <f>+SUMIFS(postings!$T:$T,postings!$C:$C,'pl-data'!AF$2,postings!$D:$D,'pl-data'!AF$3,postings!$I:$I,'pl-data'!$A625)-SUMIFS(postings!$W:$W,postings!$C:$C,'pl-data'!AF$2,postings!$D:$D,'pl-data'!AF$3,postings!$M:$M,'pl-data'!$A625)</f>
        <v>0</v>
      </c>
      <c r="AG625" s="53">
        <f>+SUMIFS(postings!$T:$T,postings!$C:$C,'pl-data'!AG$2,postings!$D:$D,'pl-data'!AG$3,postings!$I:$I,'pl-data'!$A625)-SUMIFS(postings!$W:$W,postings!$C:$C,'pl-data'!AG$2,postings!$D:$D,'pl-data'!AG$3,postings!$M:$M,'pl-data'!$A625)</f>
        <v>0</v>
      </c>
      <c r="AH625" s="53">
        <f>+SUMIFS(postings!$T:$T,postings!$C:$C,'pl-data'!AH$2,postings!$D:$D,'pl-data'!AH$3,postings!$I:$I,'pl-data'!$A625)-SUMIFS(postings!$W:$W,postings!$C:$C,'pl-data'!AH$2,postings!$D:$D,'pl-data'!AH$3,postings!$M:$M,'pl-data'!$A625)</f>
        <v>0</v>
      </c>
      <c r="AI625" s="53">
        <f>+SUMIFS(postings!$T:$T,postings!$C:$C,'pl-data'!AI$2,postings!$D:$D,'pl-data'!AI$3,postings!$I:$I,'pl-data'!$A625)-SUMIFS(postings!$W:$W,postings!$C:$C,'pl-data'!AI$2,postings!$D:$D,'pl-data'!AI$3,postings!$M:$M,'pl-data'!$A625)</f>
        <v>0</v>
      </c>
      <c r="AJ625" s="53">
        <f>+SUM(X625:INDEX(X625:AI625,1,Settings!$C$4))</f>
        <v>0</v>
      </c>
      <c r="AK625" s="53">
        <f t="shared" si="313"/>
        <v>0</v>
      </c>
      <c r="AL625" s="53"/>
      <c r="AM625" s="53">
        <f t="shared" si="315"/>
        <v>0</v>
      </c>
      <c r="AN625" s="53">
        <f t="shared" si="316"/>
        <v>0</v>
      </c>
      <c r="AO625" s="53">
        <f t="shared" si="317"/>
        <v>0</v>
      </c>
      <c r="AP625" s="53">
        <f t="shared" si="318"/>
        <v>0</v>
      </c>
      <c r="AQ625" s="53">
        <f t="shared" si="319"/>
        <v>0</v>
      </c>
      <c r="AR625" s="53">
        <f t="shared" si="320"/>
        <v>0</v>
      </c>
      <c r="AS625" s="53">
        <f t="shared" si="321"/>
        <v>0</v>
      </c>
      <c r="AT625" s="53">
        <f t="shared" si="322"/>
        <v>0</v>
      </c>
      <c r="AU625" s="53">
        <f t="shared" si="323"/>
        <v>0</v>
      </c>
      <c r="AV625" s="53">
        <f t="shared" si="324"/>
        <v>0</v>
      </c>
      <c r="AW625" s="53">
        <f t="shared" si="325"/>
        <v>0</v>
      </c>
      <c r="AX625" s="53">
        <f t="shared" si="326"/>
        <v>0</v>
      </c>
      <c r="AY625" s="53">
        <f>+SUM(AM625:INDEX(AM625:AX625,1,Settings!$C$4))</f>
        <v>0</v>
      </c>
      <c r="AZ625" s="53">
        <f t="shared" si="314"/>
        <v>0</v>
      </c>
      <c r="BA625" s="53"/>
      <c r="BB625" s="53">
        <f t="shared" si="297"/>
        <v>0</v>
      </c>
      <c r="BC625" s="53">
        <f t="shared" si="298"/>
        <v>0</v>
      </c>
      <c r="BD625" s="53">
        <f t="shared" si="299"/>
        <v>0</v>
      </c>
      <c r="BE625" s="53">
        <f t="shared" si="300"/>
        <v>0</v>
      </c>
      <c r="BF625" s="53">
        <f t="shared" si="301"/>
        <v>0</v>
      </c>
      <c r="BG625" s="53">
        <f t="shared" si="302"/>
        <v>0</v>
      </c>
      <c r="BH625" s="53">
        <f t="shared" si="303"/>
        <v>0</v>
      </c>
      <c r="BI625" s="53">
        <f t="shared" si="304"/>
        <v>0</v>
      </c>
      <c r="BJ625" s="53">
        <f t="shared" si="305"/>
        <v>0</v>
      </c>
      <c r="BK625" s="53">
        <f t="shared" si="306"/>
        <v>0</v>
      </c>
      <c r="BL625" s="53">
        <f t="shared" si="307"/>
        <v>0</v>
      </c>
      <c r="BM625" s="53">
        <f t="shared" si="308"/>
        <v>0</v>
      </c>
      <c r="BN625" s="53">
        <f t="shared" si="311"/>
        <v>0</v>
      </c>
      <c r="BO625" s="53"/>
      <c r="BP625" s="53">
        <f t="shared" si="309"/>
        <v>0</v>
      </c>
      <c r="BQ625" s="53"/>
      <c r="BR625" s="53">
        <f t="shared" si="310"/>
        <v>0</v>
      </c>
    </row>
    <row r="626" spans="1:70" x14ac:dyDescent="0.2">
      <c r="A626" s="6">
        <v>8827</v>
      </c>
      <c r="B626" s="6" t="str">
        <f>+VLOOKUP(A626,masterfile!B:C,2,FALSE)</f>
        <v>Erl. Sachanlageverk.§ 4 Nr.1a UStG,Buchg</v>
      </c>
      <c r="D626" s="53">
        <f>+SUMIF('[1]2017'!$A:$A,$A626,'[1]2017'!$C:$C)-SUMIF('[1]2017'!$E:$E,$A626,'[1]2017'!$G:$G)</f>
        <v>0</v>
      </c>
      <c r="E626" s="53">
        <f>+SUMIF('[1]2018'!$A:$A,$A626,'[1]2018'!$C:$C)-SUMIF('[1]2018'!$E:$E,$A626,'[1]2018'!$G:$G)</f>
        <v>0</v>
      </c>
      <c r="F626" s="53">
        <f>+SUMIF('[1]2019'!$A:$A,$A626,'[1]2019'!$C:$C)-SUMIF('[1]2019'!$E:$E,$A626,'[1]2019'!$G:$G)</f>
        <v>0</v>
      </c>
      <c r="G626" s="53">
        <f>+SUMIF('[1]2020'!$A:$A,$A626,'[1]2020'!$C:$C)-SUMIF('[1]2020'!$E:$E,$A626,'[1]2020'!$G:$G)</f>
        <v>0</v>
      </c>
      <c r="H626" s="53"/>
      <c r="I626" s="53">
        <f>+(+SUMIF('[1]2021'!$A:$A,$A626,'[1]2021'!$C:$C)-SUMIF('[1]2021'!$E:$E,$A626,'[1]2021'!$G:$G))/12</f>
        <v>0</v>
      </c>
      <c r="J626" s="53">
        <f>+(+SUMIF('[1]2021'!$A:$A,$A626,'[1]2021'!$C:$C)-SUMIF('[1]2021'!$E:$E,$A626,'[1]2021'!$G:$G))/12</f>
        <v>0</v>
      </c>
      <c r="K626" s="53">
        <f>+(+SUMIF('[1]2021'!$A:$A,$A626,'[1]2021'!$C:$C)-SUMIF('[1]2021'!$E:$E,$A626,'[1]2021'!$G:$G))/12</f>
        <v>0</v>
      </c>
      <c r="L626" s="53">
        <f>+(+SUMIF('[1]2021'!$A:$A,$A626,'[1]2021'!$C:$C)-SUMIF('[1]2021'!$E:$E,$A626,'[1]2021'!$G:$G))/12</f>
        <v>0</v>
      </c>
      <c r="M626" s="53">
        <f>+(+SUMIF('[1]2021'!$A:$A,$A626,'[1]2021'!$C:$C)-SUMIF('[1]2021'!$E:$E,$A626,'[1]2021'!$G:$G))/12</f>
        <v>0</v>
      </c>
      <c r="N626" s="53">
        <f>+(+SUMIF('[1]2021'!$A:$A,$A626,'[1]2021'!$C:$C)-SUMIF('[1]2021'!$E:$E,$A626,'[1]2021'!$G:$G))/12</f>
        <v>0</v>
      </c>
      <c r="O626" s="53">
        <f>+(+SUMIF('[1]2021'!$A:$A,$A626,'[1]2021'!$C:$C)-SUMIF('[1]2021'!$E:$E,$A626,'[1]2021'!$G:$G))/12</f>
        <v>0</v>
      </c>
      <c r="P626" s="53">
        <f>+(+SUMIF('[1]2021'!$A:$A,$A626,'[1]2021'!$C:$C)-SUMIF('[1]2021'!$E:$E,$A626,'[1]2021'!$G:$G))/12</f>
        <v>0</v>
      </c>
      <c r="Q626" s="53">
        <f>+(+SUMIF('[1]2021'!$A:$A,$A626,'[1]2021'!$C:$C)-SUMIF('[1]2021'!$E:$E,$A626,'[1]2021'!$G:$G))/12</f>
        <v>0</v>
      </c>
      <c r="R626" s="53">
        <f>+(+SUMIF('[1]2021'!$A:$A,$A626,'[1]2021'!$C:$C)-SUMIF('[1]2021'!$E:$E,$A626,'[1]2021'!$G:$G))/12</f>
        <v>0</v>
      </c>
      <c r="S626" s="53">
        <f>+(+SUMIF('[1]2021'!$A:$A,$A626,'[1]2021'!$C:$C)-SUMIF('[1]2021'!$E:$E,$A626,'[1]2021'!$G:$G))/12</f>
        <v>0</v>
      </c>
      <c r="T626" s="53">
        <f>+(+SUMIF('[1]2021'!$A:$A,$A626,'[1]2021'!$C:$C)-SUMIF('[1]2021'!$E:$E,$A626,'[1]2021'!$G:$G))/12</f>
        <v>0</v>
      </c>
      <c r="U626" s="53">
        <f>+SUM(I626:INDEX(I626:T626,1,Settings!$C$4))</f>
        <v>0</v>
      </c>
      <c r="V626" s="53">
        <f t="shared" si="312"/>
        <v>0</v>
      </c>
      <c r="W626" s="53"/>
      <c r="X626" s="53">
        <f>+SUMIFS(postings!$T:$T,postings!$C:$C,'pl-data'!X$2,postings!$D:$D,'pl-data'!X$3,postings!$I:$I,'pl-data'!$A626)-SUMIFS(postings!$W:$W,postings!$C:$C,'pl-data'!X$2,postings!$D:$D,'pl-data'!X$3,postings!$M:$M,'pl-data'!$A626)</f>
        <v>0</v>
      </c>
      <c r="Y626" s="53">
        <f>+SUMIFS(postings!$T:$T,postings!$C:$C,'pl-data'!Y$2,postings!$D:$D,'pl-data'!Y$3,postings!$I:$I,'pl-data'!$A626)-SUMIFS(postings!$W:$W,postings!$C:$C,'pl-data'!Y$2,postings!$D:$D,'pl-data'!Y$3,postings!$M:$M,'pl-data'!$A626)</f>
        <v>0</v>
      </c>
      <c r="Z626" s="53">
        <f>+SUMIFS(postings!$T:$T,postings!$C:$C,'pl-data'!Z$2,postings!$D:$D,'pl-data'!Z$3,postings!$I:$I,'pl-data'!$A626)-SUMIFS(postings!$W:$W,postings!$C:$C,'pl-data'!Z$2,postings!$D:$D,'pl-data'!Z$3,postings!$M:$M,'pl-data'!$A626)</f>
        <v>0</v>
      </c>
      <c r="AA626" s="53">
        <f>+SUMIFS(postings!$T:$T,postings!$C:$C,'pl-data'!AA$2,postings!$D:$D,'pl-data'!AA$3,postings!$I:$I,'pl-data'!$A626)-SUMIFS(postings!$W:$W,postings!$C:$C,'pl-data'!AA$2,postings!$D:$D,'pl-data'!AA$3,postings!$M:$M,'pl-data'!$A626)</f>
        <v>0</v>
      </c>
      <c r="AB626" s="53">
        <f>+SUMIFS(postings!$T:$T,postings!$C:$C,'pl-data'!AB$2,postings!$D:$D,'pl-data'!AB$3,postings!$I:$I,'pl-data'!$A626)-SUMIFS(postings!$W:$W,postings!$C:$C,'pl-data'!AB$2,postings!$D:$D,'pl-data'!AB$3,postings!$M:$M,'pl-data'!$A626)</f>
        <v>0</v>
      </c>
      <c r="AC626" s="53">
        <f>+SUMIFS(postings!$T:$T,postings!$C:$C,'pl-data'!AC$2,postings!$D:$D,'pl-data'!AC$3,postings!$I:$I,'pl-data'!$A626)-SUMIFS(postings!$W:$W,postings!$C:$C,'pl-data'!AC$2,postings!$D:$D,'pl-data'!AC$3,postings!$M:$M,'pl-data'!$A626)</f>
        <v>0</v>
      </c>
      <c r="AD626" s="53">
        <f>+SUMIFS(postings!$T:$T,postings!$C:$C,'pl-data'!AD$2,postings!$D:$D,'pl-data'!AD$3,postings!$I:$I,'pl-data'!$A626)-SUMIFS(postings!$W:$W,postings!$C:$C,'pl-data'!AD$2,postings!$D:$D,'pl-data'!AD$3,postings!$M:$M,'pl-data'!$A626)</f>
        <v>0</v>
      </c>
      <c r="AE626" s="53">
        <f>+SUMIFS(postings!$T:$T,postings!$C:$C,'pl-data'!AE$2,postings!$D:$D,'pl-data'!AE$3,postings!$I:$I,'pl-data'!$A626)-SUMIFS(postings!$W:$W,postings!$C:$C,'pl-data'!AE$2,postings!$D:$D,'pl-data'!AE$3,postings!$M:$M,'pl-data'!$A626)</f>
        <v>0</v>
      </c>
      <c r="AF626" s="53">
        <f>+SUMIFS(postings!$T:$T,postings!$C:$C,'pl-data'!AF$2,postings!$D:$D,'pl-data'!AF$3,postings!$I:$I,'pl-data'!$A626)-SUMIFS(postings!$W:$W,postings!$C:$C,'pl-data'!AF$2,postings!$D:$D,'pl-data'!AF$3,postings!$M:$M,'pl-data'!$A626)</f>
        <v>0</v>
      </c>
      <c r="AG626" s="53">
        <f>+SUMIFS(postings!$T:$T,postings!$C:$C,'pl-data'!AG$2,postings!$D:$D,'pl-data'!AG$3,postings!$I:$I,'pl-data'!$A626)-SUMIFS(postings!$W:$W,postings!$C:$C,'pl-data'!AG$2,postings!$D:$D,'pl-data'!AG$3,postings!$M:$M,'pl-data'!$A626)</f>
        <v>0</v>
      </c>
      <c r="AH626" s="53">
        <f>+SUMIFS(postings!$T:$T,postings!$C:$C,'pl-data'!AH$2,postings!$D:$D,'pl-data'!AH$3,postings!$I:$I,'pl-data'!$A626)-SUMIFS(postings!$W:$W,postings!$C:$C,'pl-data'!AH$2,postings!$D:$D,'pl-data'!AH$3,postings!$M:$M,'pl-data'!$A626)</f>
        <v>0</v>
      </c>
      <c r="AI626" s="53">
        <f>+SUMIFS(postings!$T:$T,postings!$C:$C,'pl-data'!AI$2,postings!$D:$D,'pl-data'!AI$3,postings!$I:$I,'pl-data'!$A626)-SUMIFS(postings!$W:$W,postings!$C:$C,'pl-data'!AI$2,postings!$D:$D,'pl-data'!AI$3,postings!$M:$M,'pl-data'!$A626)</f>
        <v>0</v>
      </c>
      <c r="AJ626" s="53">
        <f>+SUM(X626:INDEX(X626:AI626,1,Settings!$C$4))</f>
        <v>0</v>
      </c>
      <c r="AK626" s="53">
        <f t="shared" si="313"/>
        <v>0</v>
      </c>
      <c r="AL626" s="53"/>
      <c r="AM626" s="53">
        <f t="shared" si="315"/>
        <v>0</v>
      </c>
      <c r="AN626" s="53">
        <f t="shared" si="316"/>
        <v>0</v>
      </c>
      <c r="AO626" s="53">
        <f t="shared" si="317"/>
        <v>0</v>
      </c>
      <c r="AP626" s="53">
        <f t="shared" si="318"/>
        <v>0</v>
      </c>
      <c r="AQ626" s="53">
        <f t="shared" si="319"/>
        <v>0</v>
      </c>
      <c r="AR626" s="53">
        <f t="shared" si="320"/>
        <v>0</v>
      </c>
      <c r="AS626" s="53">
        <f t="shared" si="321"/>
        <v>0</v>
      </c>
      <c r="AT626" s="53">
        <f t="shared" si="322"/>
        <v>0</v>
      </c>
      <c r="AU626" s="53">
        <f t="shared" si="323"/>
        <v>0</v>
      </c>
      <c r="AV626" s="53">
        <f t="shared" si="324"/>
        <v>0</v>
      </c>
      <c r="AW626" s="53">
        <f t="shared" si="325"/>
        <v>0</v>
      </c>
      <c r="AX626" s="53">
        <f t="shared" si="326"/>
        <v>0</v>
      </c>
      <c r="AY626" s="53">
        <f>+SUM(AM626:INDEX(AM626:AX626,1,Settings!$C$4))</f>
        <v>0</v>
      </c>
      <c r="AZ626" s="53">
        <f t="shared" si="314"/>
        <v>0</v>
      </c>
      <c r="BA626" s="53"/>
      <c r="BB626" s="53">
        <f t="shared" si="297"/>
        <v>0</v>
      </c>
      <c r="BC626" s="53">
        <f t="shared" si="298"/>
        <v>0</v>
      </c>
      <c r="BD626" s="53">
        <f t="shared" si="299"/>
        <v>0</v>
      </c>
      <c r="BE626" s="53">
        <f t="shared" si="300"/>
        <v>0</v>
      </c>
      <c r="BF626" s="53">
        <f t="shared" si="301"/>
        <v>0</v>
      </c>
      <c r="BG626" s="53">
        <f t="shared" si="302"/>
        <v>0</v>
      </c>
      <c r="BH626" s="53">
        <f t="shared" si="303"/>
        <v>0</v>
      </c>
      <c r="BI626" s="53">
        <f t="shared" si="304"/>
        <v>0</v>
      </c>
      <c r="BJ626" s="53">
        <f t="shared" si="305"/>
        <v>0</v>
      </c>
      <c r="BK626" s="53">
        <f t="shared" si="306"/>
        <v>0</v>
      </c>
      <c r="BL626" s="53">
        <f t="shared" si="307"/>
        <v>0</v>
      </c>
      <c r="BM626" s="53">
        <f t="shared" si="308"/>
        <v>0</v>
      </c>
      <c r="BN626" s="53">
        <f t="shared" si="311"/>
        <v>0</v>
      </c>
      <c r="BO626" s="53"/>
      <c r="BP626" s="53">
        <f t="shared" si="309"/>
        <v>0</v>
      </c>
      <c r="BQ626" s="53"/>
      <c r="BR626" s="53">
        <f t="shared" si="310"/>
        <v>0</v>
      </c>
    </row>
    <row r="627" spans="1:70" x14ac:dyDescent="0.2">
      <c r="A627" s="6">
        <v>8828</v>
      </c>
      <c r="B627" s="6" t="str">
        <f>+VLOOKUP(A627,masterfile!B:C,2,FALSE)</f>
        <v>Erl. Sachanlageverk.§ 4 Nr.1b UStG,Buchg</v>
      </c>
      <c r="D627" s="53">
        <f>+SUMIF('[1]2017'!$A:$A,$A627,'[1]2017'!$C:$C)-SUMIF('[1]2017'!$E:$E,$A627,'[1]2017'!$G:$G)</f>
        <v>0</v>
      </c>
      <c r="E627" s="53">
        <f>+SUMIF('[1]2018'!$A:$A,$A627,'[1]2018'!$C:$C)-SUMIF('[1]2018'!$E:$E,$A627,'[1]2018'!$G:$G)</f>
        <v>0</v>
      </c>
      <c r="F627" s="53">
        <f>+SUMIF('[1]2019'!$A:$A,$A627,'[1]2019'!$C:$C)-SUMIF('[1]2019'!$E:$E,$A627,'[1]2019'!$G:$G)</f>
        <v>0</v>
      </c>
      <c r="G627" s="53">
        <f>+SUMIF('[1]2020'!$A:$A,$A627,'[1]2020'!$C:$C)-SUMIF('[1]2020'!$E:$E,$A627,'[1]2020'!$G:$G)</f>
        <v>0</v>
      </c>
      <c r="H627" s="53"/>
      <c r="I627" s="53">
        <f>+(+SUMIF('[1]2021'!$A:$A,$A627,'[1]2021'!$C:$C)-SUMIF('[1]2021'!$E:$E,$A627,'[1]2021'!$G:$G))/12</f>
        <v>0</v>
      </c>
      <c r="J627" s="53">
        <f>+(+SUMIF('[1]2021'!$A:$A,$A627,'[1]2021'!$C:$C)-SUMIF('[1]2021'!$E:$E,$A627,'[1]2021'!$G:$G))/12</f>
        <v>0</v>
      </c>
      <c r="K627" s="53">
        <f>+(+SUMIF('[1]2021'!$A:$A,$A627,'[1]2021'!$C:$C)-SUMIF('[1]2021'!$E:$E,$A627,'[1]2021'!$G:$G))/12</f>
        <v>0</v>
      </c>
      <c r="L627" s="53">
        <f>+(+SUMIF('[1]2021'!$A:$A,$A627,'[1]2021'!$C:$C)-SUMIF('[1]2021'!$E:$E,$A627,'[1]2021'!$G:$G))/12</f>
        <v>0</v>
      </c>
      <c r="M627" s="53">
        <f>+(+SUMIF('[1]2021'!$A:$A,$A627,'[1]2021'!$C:$C)-SUMIF('[1]2021'!$E:$E,$A627,'[1]2021'!$G:$G))/12</f>
        <v>0</v>
      </c>
      <c r="N627" s="53">
        <f>+(+SUMIF('[1]2021'!$A:$A,$A627,'[1]2021'!$C:$C)-SUMIF('[1]2021'!$E:$E,$A627,'[1]2021'!$G:$G))/12</f>
        <v>0</v>
      </c>
      <c r="O627" s="53">
        <f>+(+SUMIF('[1]2021'!$A:$A,$A627,'[1]2021'!$C:$C)-SUMIF('[1]2021'!$E:$E,$A627,'[1]2021'!$G:$G))/12</f>
        <v>0</v>
      </c>
      <c r="P627" s="53">
        <f>+(+SUMIF('[1]2021'!$A:$A,$A627,'[1]2021'!$C:$C)-SUMIF('[1]2021'!$E:$E,$A627,'[1]2021'!$G:$G))/12</f>
        <v>0</v>
      </c>
      <c r="Q627" s="53">
        <f>+(+SUMIF('[1]2021'!$A:$A,$A627,'[1]2021'!$C:$C)-SUMIF('[1]2021'!$E:$E,$A627,'[1]2021'!$G:$G))/12</f>
        <v>0</v>
      </c>
      <c r="R627" s="53">
        <f>+(+SUMIF('[1]2021'!$A:$A,$A627,'[1]2021'!$C:$C)-SUMIF('[1]2021'!$E:$E,$A627,'[1]2021'!$G:$G))/12</f>
        <v>0</v>
      </c>
      <c r="S627" s="53">
        <f>+(+SUMIF('[1]2021'!$A:$A,$A627,'[1]2021'!$C:$C)-SUMIF('[1]2021'!$E:$E,$A627,'[1]2021'!$G:$G))/12</f>
        <v>0</v>
      </c>
      <c r="T627" s="53">
        <f>+(+SUMIF('[1]2021'!$A:$A,$A627,'[1]2021'!$C:$C)-SUMIF('[1]2021'!$E:$E,$A627,'[1]2021'!$G:$G))/12</f>
        <v>0</v>
      </c>
      <c r="U627" s="53">
        <f>+SUM(I627:INDEX(I627:T627,1,Settings!$C$4))</f>
        <v>0</v>
      </c>
      <c r="V627" s="53">
        <f t="shared" si="312"/>
        <v>0</v>
      </c>
      <c r="W627" s="53"/>
      <c r="X627" s="53">
        <f>+SUMIFS(postings!$T:$T,postings!$C:$C,'pl-data'!X$2,postings!$D:$D,'pl-data'!X$3,postings!$I:$I,'pl-data'!$A627)-SUMIFS(postings!$W:$W,postings!$C:$C,'pl-data'!X$2,postings!$D:$D,'pl-data'!X$3,postings!$M:$M,'pl-data'!$A627)</f>
        <v>0</v>
      </c>
      <c r="Y627" s="53">
        <f>+SUMIFS(postings!$T:$T,postings!$C:$C,'pl-data'!Y$2,postings!$D:$D,'pl-data'!Y$3,postings!$I:$I,'pl-data'!$A627)-SUMIFS(postings!$W:$W,postings!$C:$C,'pl-data'!Y$2,postings!$D:$D,'pl-data'!Y$3,postings!$M:$M,'pl-data'!$A627)</f>
        <v>0</v>
      </c>
      <c r="Z627" s="53">
        <f>+SUMIFS(postings!$T:$T,postings!$C:$C,'pl-data'!Z$2,postings!$D:$D,'pl-data'!Z$3,postings!$I:$I,'pl-data'!$A627)-SUMIFS(postings!$W:$W,postings!$C:$C,'pl-data'!Z$2,postings!$D:$D,'pl-data'!Z$3,postings!$M:$M,'pl-data'!$A627)</f>
        <v>0</v>
      </c>
      <c r="AA627" s="53">
        <f>+SUMIFS(postings!$T:$T,postings!$C:$C,'pl-data'!AA$2,postings!$D:$D,'pl-data'!AA$3,postings!$I:$I,'pl-data'!$A627)-SUMIFS(postings!$W:$W,postings!$C:$C,'pl-data'!AA$2,postings!$D:$D,'pl-data'!AA$3,postings!$M:$M,'pl-data'!$A627)</f>
        <v>0</v>
      </c>
      <c r="AB627" s="53">
        <f>+SUMIFS(postings!$T:$T,postings!$C:$C,'pl-data'!AB$2,postings!$D:$D,'pl-data'!AB$3,postings!$I:$I,'pl-data'!$A627)-SUMIFS(postings!$W:$W,postings!$C:$C,'pl-data'!AB$2,postings!$D:$D,'pl-data'!AB$3,postings!$M:$M,'pl-data'!$A627)</f>
        <v>0</v>
      </c>
      <c r="AC627" s="53">
        <f>+SUMIFS(postings!$T:$T,postings!$C:$C,'pl-data'!AC$2,postings!$D:$D,'pl-data'!AC$3,postings!$I:$I,'pl-data'!$A627)-SUMIFS(postings!$W:$W,postings!$C:$C,'pl-data'!AC$2,postings!$D:$D,'pl-data'!AC$3,postings!$M:$M,'pl-data'!$A627)</f>
        <v>0</v>
      </c>
      <c r="AD627" s="53">
        <f>+SUMIFS(postings!$T:$T,postings!$C:$C,'pl-data'!AD$2,postings!$D:$D,'pl-data'!AD$3,postings!$I:$I,'pl-data'!$A627)-SUMIFS(postings!$W:$W,postings!$C:$C,'pl-data'!AD$2,postings!$D:$D,'pl-data'!AD$3,postings!$M:$M,'pl-data'!$A627)</f>
        <v>0</v>
      </c>
      <c r="AE627" s="53">
        <f>+SUMIFS(postings!$T:$T,postings!$C:$C,'pl-data'!AE$2,postings!$D:$D,'pl-data'!AE$3,postings!$I:$I,'pl-data'!$A627)-SUMIFS(postings!$W:$W,postings!$C:$C,'pl-data'!AE$2,postings!$D:$D,'pl-data'!AE$3,postings!$M:$M,'pl-data'!$A627)</f>
        <v>0</v>
      </c>
      <c r="AF627" s="53">
        <f>+SUMIFS(postings!$T:$T,postings!$C:$C,'pl-data'!AF$2,postings!$D:$D,'pl-data'!AF$3,postings!$I:$I,'pl-data'!$A627)-SUMIFS(postings!$W:$W,postings!$C:$C,'pl-data'!AF$2,postings!$D:$D,'pl-data'!AF$3,postings!$M:$M,'pl-data'!$A627)</f>
        <v>0</v>
      </c>
      <c r="AG627" s="53">
        <f>+SUMIFS(postings!$T:$T,postings!$C:$C,'pl-data'!AG$2,postings!$D:$D,'pl-data'!AG$3,postings!$I:$I,'pl-data'!$A627)-SUMIFS(postings!$W:$W,postings!$C:$C,'pl-data'!AG$2,postings!$D:$D,'pl-data'!AG$3,postings!$M:$M,'pl-data'!$A627)</f>
        <v>0</v>
      </c>
      <c r="AH627" s="53">
        <f>+SUMIFS(postings!$T:$T,postings!$C:$C,'pl-data'!AH$2,postings!$D:$D,'pl-data'!AH$3,postings!$I:$I,'pl-data'!$A627)-SUMIFS(postings!$W:$W,postings!$C:$C,'pl-data'!AH$2,postings!$D:$D,'pl-data'!AH$3,postings!$M:$M,'pl-data'!$A627)</f>
        <v>0</v>
      </c>
      <c r="AI627" s="53">
        <f>+SUMIFS(postings!$T:$T,postings!$C:$C,'pl-data'!AI$2,postings!$D:$D,'pl-data'!AI$3,postings!$I:$I,'pl-data'!$A627)-SUMIFS(postings!$W:$W,postings!$C:$C,'pl-data'!AI$2,postings!$D:$D,'pl-data'!AI$3,postings!$M:$M,'pl-data'!$A627)</f>
        <v>0</v>
      </c>
      <c r="AJ627" s="53">
        <f>+SUM(X627:INDEX(X627:AI627,1,Settings!$C$4))</f>
        <v>0</v>
      </c>
      <c r="AK627" s="53">
        <f t="shared" si="313"/>
        <v>0</v>
      </c>
      <c r="AL627" s="53"/>
      <c r="AM627" s="53">
        <f t="shared" si="315"/>
        <v>0</v>
      </c>
      <c r="AN627" s="53">
        <f t="shared" si="316"/>
        <v>0</v>
      </c>
      <c r="AO627" s="53">
        <f t="shared" si="317"/>
        <v>0</v>
      </c>
      <c r="AP627" s="53">
        <f t="shared" si="318"/>
        <v>0</v>
      </c>
      <c r="AQ627" s="53">
        <f t="shared" si="319"/>
        <v>0</v>
      </c>
      <c r="AR627" s="53">
        <f t="shared" si="320"/>
        <v>0</v>
      </c>
      <c r="AS627" s="53">
        <f t="shared" si="321"/>
        <v>0</v>
      </c>
      <c r="AT627" s="53">
        <f t="shared" si="322"/>
        <v>0</v>
      </c>
      <c r="AU627" s="53">
        <f t="shared" si="323"/>
        <v>0</v>
      </c>
      <c r="AV627" s="53">
        <f t="shared" si="324"/>
        <v>0</v>
      </c>
      <c r="AW627" s="53">
        <f t="shared" si="325"/>
        <v>0</v>
      </c>
      <c r="AX627" s="53">
        <f t="shared" si="326"/>
        <v>0</v>
      </c>
      <c r="AY627" s="53">
        <f>+SUM(AM627:INDEX(AM627:AX627,1,Settings!$C$4))</f>
        <v>0</v>
      </c>
      <c r="AZ627" s="53">
        <f t="shared" si="314"/>
        <v>0</v>
      </c>
      <c r="BA627" s="53"/>
      <c r="BB627" s="53">
        <f t="shared" si="297"/>
        <v>0</v>
      </c>
      <c r="BC627" s="53">
        <f t="shared" si="298"/>
        <v>0</v>
      </c>
      <c r="BD627" s="53">
        <f t="shared" si="299"/>
        <v>0</v>
      </c>
      <c r="BE627" s="53">
        <f t="shared" si="300"/>
        <v>0</v>
      </c>
      <c r="BF627" s="53">
        <f t="shared" si="301"/>
        <v>0</v>
      </c>
      <c r="BG627" s="53">
        <f t="shared" si="302"/>
        <v>0</v>
      </c>
      <c r="BH627" s="53">
        <f t="shared" si="303"/>
        <v>0</v>
      </c>
      <c r="BI627" s="53">
        <f t="shared" si="304"/>
        <v>0</v>
      </c>
      <c r="BJ627" s="53">
        <f t="shared" si="305"/>
        <v>0</v>
      </c>
      <c r="BK627" s="53">
        <f t="shared" si="306"/>
        <v>0</v>
      </c>
      <c r="BL627" s="53">
        <f t="shared" si="307"/>
        <v>0</v>
      </c>
      <c r="BM627" s="53">
        <f t="shared" si="308"/>
        <v>0</v>
      </c>
      <c r="BN627" s="53">
        <f t="shared" si="311"/>
        <v>0</v>
      </c>
      <c r="BO627" s="53"/>
      <c r="BP627" s="53">
        <f t="shared" si="309"/>
        <v>0</v>
      </c>
      <c r="BQ627" s="53"/>
      <c r="BR627" s="53">
        <f t="shared" si="310"/>
        <v>0</v>
      </c>
    </row>
    <row r="628" spans="1:70" x14ac:dyDescent="0.2">
      <c r="A628" s="6">
        <v>8829</v>
      </c>
      <c r="B628" s="6" t="str">
        <f>+VLOOKUP(A628,masterfile!B:C,2,FALSE)</f>
        <v>Erlöse Sachanlageverkäufe Buchgewinn</v>
      </c>
      <c r="D628" s="53">
        <f>+SUMIF('[1]2017'!$A:$A,$A628,'[1]2017'!$C:$C)-SUMIF('[1]2017'!$E:$E,$A628,'[1]2017'!$G:$G)</f>
        <v>0</v>
      </c>
      <c r="E628" s="53">
        <f>+SUMIF('[1]2018'!$A:$A,$A628,'[1]2018'!$C:$C)-SUMIF('[1]2018'!$E:$E,$A628,'[1]2018'!$G:$G)</f>
        <v>0</v>
      </c>
      <c r="F628" s="53">
        <f>+SUMIF('[1]2019'!$A:$A,$A628,'[1]2019'!$C:$C)-SUMIF('[1]2019'!$E:$E,$A628,'[1]2019'!$G:$G)</f>
        <v>0</v>
      </c>
      <c r="G628" s="53">
        <f>+SUMIF('[1]2020'!$A:$A,$A628,'[1]2020'!$C:$C)-SUMIF('[1]2020'!$E:$E,$A628,'[1]2020'!$G:$G)</f>
        <v>0</v>
      </c>
      <c r="H628" s="53"/>
      <c r="I628" s="53">
        <f>+(+SUMIF('[1]2021'!$A:$A,$A628,'[1]2021'!$C:$C)-SUMIF('[1]2021'!$E:$E,$A628,'[1]2021'!$G:$G))/12</f>
        <v>0</v>
      </c>
      <c r="J628" s="53">
        <f>+(+SUMIF('[1]2021'!$A:$A,$A628,'[1]2021'!$C:$C)-SUMIF('[1]2021'!$E:$E,$A628,'[1]2021'!$G:$G))/12</f>
        <v>0</v>
      </c>
      <c r="K628" s="53">
        <f>+(+SUMIF('[1]2021'!$A:$A,$A628,'[1]2021'!$C:$C)-SUMIF('[1]2021'!$E:$E,$A628,'[1]2021'!$G:$G))/12</f>
        <v>0</v>
      </c>
      <c r="L628" s="53">
        <f>+(+SUMIF('[1]2021'!$A:$A,$A628,'[1]2021'!$C:$C)-SUMIF('[1]2021'!$E:$E,$A628,'[1]2021'!$G:$G))/12</f>
        <v>0</v>
      </c>
      <c r="M628" s="53">
        <f>+(+SUMIF('[1]2021'!$A:$A,$A628,'[1]2021'!$C:$C)-SUMIF('[1]2021'!$E:$E,$A628,'[1]2021'!$G:$G))/12</f>
        <v>0</v>
      </c>
      <c r="N628" s="53">
        <f>+(+SUMIF('[1]2021'!$A:$A,$A628,'[1]2021'!$C:$C)-SUMIF('[1]2021'!$E:$E,$A628,'[1]2021'!$G:$G))/12</f>
        <v>0</v>
      </c>
      <c r="O628" s="53">
        <f>+(+SUMIF('[1]2021'!$A:$A,$A628,'[1]2021'!$C:$C)-SUMIF('[1]2021'!$E:$E,$A628,'[1]2021'!$G:$G))/12</f>
        <v>0</v>
      </c>
      <c r="P628" s="53">
        <f>+(+SUMIF('[1]2021'!$A:$A,$A628,'[1]2021'!$C:$C)-SUMIF('[1]2021'!$E:$E,$A628,'[1]2021'!$G:$G))/12</f>
        <v>0</v>
      </c>
      <c r="Q628" s="53">
        <f>+(+SUMIF('[1]2021'!$A:$A,$A628,'[1]2021'!$C:$C)-SUMIF('[1]2021'!$E:$E,$A628,'[1]2021'!$G:$G))/12</f>
        <v>0</v>
      </c>
      <c r="R628" s="53">
        <f>+(+SUMIF('[1]2021'!$A:$A,$A628,'[1]2021'!$C:$C)-SUMIF('[1]2021'!$E:$E,$A628,'[1]2021'!$G:$G))/12</f>
        <v>0</v>
      </c>
      <c r="S628" s="53">
        <f>+(+SUMIF('[1]2021'!$A:$A,$A628,'[1]2021'!$C:$C)-SUMIF('[1]2021'!$E:$E,$A628,'[1]2021'!$G:$G))/12</f>
        <v>0</v>
      </c>
      <c r="T628" s="53">
        <f>+(+SUMIF('[1]2021'!$A:$A,$A628,'[1]2021'!$C:$C)-SUMIF('[1]2021'!$E:$E,$A628,'[1]2021'!$G:$G))/12</f>
        <v>0</v>
      </c>
      <c r="U628" s="53">
        <f>+SUM(I628:INDEX(I628:T628,1,Settings!$C$4))</f>
        <v>0</v>
      </c>
      <c r="V628" s="53">
        <f t="shared" si="312"/>
        <v>0</v>
      </c>
      <c r="W628" s="53"/>
      <c r="X628" s="53">
        <f>+SUMIFS(postings!$T:$T,postings!$C:$C,'pl-data'!X$2,postings!$D:$D,'pl-data'!X$3,postings!$I:$I,'pl-data'!$A628)-SUMIFS(postings!$W:$W,postings!$C:$C,'pl-data'!X$2,postings!$D:$D,'pl-data'!X$3,postings!$M:$M,'pl-data'!$A628)</f>
        <v>0</v>
      </c>
      <c r="Y628" s="53">
        <f>+SUMIFS(postings!$T:$T,postings!$C:$C,'pl-data'!Y$2,postings!$D:$D,'pl-data'!Y$3,postings!$I:$I,'pl-data'!$A628)-SUMIFS(postings!$W:$W,postings!$C:$C,'pl-data'!Y$2,postings!$D:$D,'pl-data'!Y$3,postings!$M:$M,'pl-data'!$A628)</f>
        <v>0</v>
      </c>
      <c r="Z628" s="53">
        <f>+SUMIFS(postings!$T:$T,postings!$C:$C,'pl-data'!Z$2,postings!$D:$D,'pl-data'!Z$3,postings!$I:$I,'pl-data'!$A628)-SUMIFS(postings!$W:$W,postings!$C:$C,'pl-data'!Z$2,postings!$D:$D,'pl-data'!Z$3,postings!$M:$M,'pl-data'!$A628)</f>
        <v>0</v>
      </c>
      <c r="AA628" s="53">
        <f>+SUMIFS(postings!$T:$T,postings!$C:$C,'pl-data'!AA$2,postings!$D:$D,'pl-data'!AA$3,postings!$I:$I,'pl-data'!$A628)-SUMIFS(postings!$W:$W,postings!$C:$C,'pl-data'!AA$2,postings!$D:$D,'pl-data'!AA$3,postings!$M:$M,'pl-data'!$A628)</f>
        <v>0</v>
      </c>
      <c r="AB628" s="53">
        <f>+SUMIFS(postings!$T:$T,postings!$C:$C,'pl-data'!AB$2,postings!$D:$D,'pl-data'!AB$3,postings!$I:$I,'pl-data'!$A628)-SUMIFS(postings!$W:$W,postings!$C:$C,'pl-data'!AB$2,postings!$D:$D,'pl-data'!AB$3,postings!$M:$M,'pl-data'!$A628)</f>
        <v>0</v>
      </c>
      <c r="AC628" s="53">
        <f>+SUMIFS(postings!$T:$T,postings!$C:$C,'pl-data'!AC$2,postings!$D:$D,'pl-data'!AC$3,postings!$I:$I,'pl-data'!$A628)-SUMIFS(postings!$W:$W,postings!$C:$C,'pl-data'!AC$2,postings!$D:$D,'pl-data'!AC$3,postings!$M:$M,'pl-data'!$A628)</f>
        <v>0</v>
      </c>
      <c r="AD628" s="53">
        <f>+SUMIFS(postings!$T:$T,postings!$C:$C,'pl-data'!AD$2,postings!$D:$D,'pl-data'!AD$3,postings!$I:$I,'pl-data'!$A628)-SUMIFS(postings!$W:$W,postings!$C:$C,'pl-data'!AD$2,postings!$D:$D,'pl-data'!AD$3,postings!$M:$M,'pl-data'!$A628)</f>
        <v>0</v>
      </c>
      <c r="AE628" s="53">
        <f>+SUMIFS(postings!$T:$T,postings!$C:$C,'pl-data'!AE$2,postings!$D:$D,'pl-data'!AE$3,postings!$I:$I,'pl-data'!$A628)-SUMIFS(postings!$W:$W,postings!$C:$C,'pl-data'!AE$2,postings!$D:$D,'pl-data'!AE$3,postings!$M:$M,'pl-data'!$A628)</f>
        <v>0</v>
      </c>
      <c r="AF628" s="53">
        <f>+SUMIFS(postings!$T:$T,postings!$C:$C,'pl-data'!AF$2,postings!$D:$D,'pl-data'!AF$3,postings!$I:$I,'pl-data'!$A628)-SUMIFS(postings!$W:$W,postings!$C:$C,'pl-data'!AF$2,postings!$D:$D,'pl-data'!AF$3,postings!$M:$M,'pl-data'!$A628)</f>
        <v>0</v>
      </c>
      <c r="AG628" s="53">
        <f>+SUMIFS(postings!$T:$T,postings!$C:$C,'pl-data'!AG$2,postings!$D:$D,'pl-data'!AG$3,postings!$I:$I,'pl-data'!$A628)-SUMIFS(postings!$W:$W,postings!$C:$C,'pl-data'!AG$2,postings!$D:$D,'pl-data'!AG$3,postings!$M:$M,'pl-data'!$A628)</f>
        <v>0</v>
      </c>
      <c r="AH628" s="53">
        <f>+SUMIFS(postings!$T:$T,postings!$C:$C,'pl-data'!AH$2,postings!$D:$D,'pl-data'!AH$3,postings!$I:$I,'pl-data'!$A628)-SUMIFS(postings!$W:$W,postings!$C:$C,'pl-data'!AH$2,postings!$D:$D,'pl-data'!AH$3,postings!$M:$M,'pl-data'!$A628)</f>
        <v>0</v>
      </c>
      <c r="AI628" s="53">
        <f>+SUMIFS(postings!$T:$T,postings!$C:$C,'pl-data'!AI$2,postings!$D:$D,'pl-data'!AI$3,postings!$I:$I,'pl-data'!$A628)-SUMIFS(postings!$W:$W,postings!$C:$C,'pl-data'!AI$2,postings!$D:$D,'pl-data'!AI$3,postings!$M:$M,'pl-data'!$A628)</f>
        <v>0</v>
      </c>
      <c r="AJ628" s="53">
        <f>+SUM(X628:INDEX(X628:AI628,1,Settings!$C$4))</f>
        <v>0</v>
      </c>
      <c r="AK628" s="53">
        <f t="shared" si="313"/>
        <v>0</v>
      </c>
      <c r="AL628" s="53"/>
      <c r="AM628" s="53">
        <f t="shared" si="315"/>
        <v>0</v>
      </c>
      <c r="AN628" s="53">
        <f t="shared" si="316"/>
        <v>0</v>
      </c>
      <c r="AO628" s="53">
        <f t="shared" si="317"/>
        <v>0</v>
      </c>
      <c r="AP628" s="53">
        <f t="shared" si="318"/>
        <v>0</v>
      </c>
      <c r="AQ628" s="53">
        <f t="shared" si="319"/>
        <v>0</v>
      </c>
      <c r="AR628" s="53">
        <f t="shared" si="320"/>
        <v>0</v>
      </c>
      <c r="AS628" s="53">
        <f t="shared" si="321"/>
        <v>0</v>
      </c>
      <c r="AT628" s="53">
        <f t="shared" si="322"/>
        <v>0</v>
      </c>
      <c r="AU628" s="53">
        <f t="shared" si="323"/>
        <v>0</v>
      </c>
      <c r="AV628" s="53">
        <f t="shared" si="324"/>
        <v>0</v>
      </c>
      <c r="AW628" s="53">
        <f t="shared" si="325"/>
        <v>0</v>
      </c>
      <c r="AX628" s="53">
        <f t="shared" si="326"/>
        <v>0</v>
      </c>
      <c r="AY628" s="53">
        <f>+SUM(AM628:INDEX(AM628:AX628,1,Settings!$C$4))</f>
        <v>0</v>
      </c>
      <c r="AZ628" s="53">
        <f t="shared" si="314"/>
        <v>0</v>
      </c>
      <c r="BA628" s="53"/>
      <c r="BB628" s="53">
        <f t="shared" si="297"/>
        <v>0</v>
      </c>
      <c r="BC628" s="53">
        <f t="shared" si="298"/>
        <v>0</v>
      </c>
      <c r="BD628" s="53">
        <f t="shared" si="299"/>
        <v>0</v>
      </c>
      <c r="BE628" s="53">
        <f t="shared" si="300"/>
        <v>0</v>
      </c>
      <c r="BF628" s="53">
        <f t="shared" si="301"/>
        <v>0</v>
      </c>
      <c r="BG628" s="53">
        <f t="shared" si="302"/>
        <v>0</v>
      </c>
      <c r="BH628" s="53">
        <f t="shared" si="303"/>
        <v>0</v>
      </c>
      <c r="BI628" s="53">
        <f t="shared" si="304"/>
        <v>0</v>
      </c>
      <c r="BJ628" s="53">
        <f t="shared" si="305"/>
        <v>0</v>
      </c>
      <c r="BK628" s="53">
        <f t="shared" si="306"/>
        <v>0</v>
      </c>
      <c r="BL628" s="53">
        <f t="shared" si="307"/>
        <v>0</v>
      </c>
      <c r="BM628" s="53">
        <f t="shared" si="308"/>
        <v>0</v>
      </c>
      <c r="BN628" s="53">
        <f t="shared" si="311"/>
        <v>0</v>
      </c>
      <c r="BO628" s="53"/>
      <c r="BP628" s="53">
        <f t="shared" si="309"/>
        <v>0</v>
      </c>
      <c r="BQ628" s="53"/>
      <c r="BR628" s="53">
        <f t="shared" si="310"/>
        <v>0</v>
      </c>
    </row>
    <row r="629" spans="1:70" x14ac:dyDescent="0.2">
      <c r="A629" s="6">
        <v>8837</v>
      </c>
      <c r="B629" s="6" t="str">
        <f>+VLOOKUP(A629,masterfile!B:C,2,FALSE)</f>
        <v>Erlöse Verkäufe immaterielle VermG, BG</v>
      </c>
      <c r="D629" s="53">
        <f>+SUMIF('[1]2017'!$A:$A,$A629,'[1]2017'!$C:$C)-SUMIF('[1]2017'!$E:$E,$A629,'[1]2017'!$G:$G)</f>
        <v>0</v>
      </c>
      <c r="E629" s="53">
        <f>+SUMIF('[1]2018'!$A:$A,$A629,'[1]2018'!$C:$C)-SUMIF('[1]2018'!$E:$E,$A629,'[1]2018'!$G:$G)</f>
        <v>0</v>
      </c>
      <c r="F629" s="53">
        <f>+SUMIF('[1]2019'!$A:$A,$A629,'[1]2019'!$C:$C)-SUMIF('[1]2019'!$E:$E,$A629,'[1]2019'!$G:$G)</f>
        <v>0</v>
      </c>
      <c r="G629" s="53">
        <f>+SUMIF('[1]2020'!$A:$A,$A629,'[1]2020'!$C:$C)-SUMIF('[1]2020'!$E:$E,$A629,'[1]2020'!$G:$G)</f>
        <v>0</v>
      </c>
      <c r="H629" s="53"/>
      <c r="I629" s="53">
        <f>+(+SUMIF('[1]2021'!$A:$A,$A629,'[1]2021'!$C:$C)-SUMIF('[1]2021'!$E:$E,$A629,'[1]2021'!$G:$G))/12</f>
        <v>0</v>
      </c>
      <c r="J629" s="53">
        <f>+(+SUMIF('[1]2021'!$A:$A,$A629,'[1]2021'!$C:$C)-SUMIF('[1]2021'!$E:$E,$A629,'[1]2021'!$G:$G))/12</f>
        <v>0</v>
      </c>
      <c r="K629" s="53">
        <f>+(+SUMIF('[1]2021'!$A:$A,$A629,'[1]2021'!$C:$C)-SUMIF('[1]2021'!$E:$E,$A629,'[1]2021'!$G:$G))/12</f>
        <v>0</v>
      </c>
      <c r="L629" s="53">
        <f>+(+SUMIF('[1]2021'!$A:$A,$A629,'[1]2021'!$C:$C)-SUMIF('[1]2021'!$E:$E,$A629,'[1]2021'!$G:$G))/12</f>
        <v>0</v>
      </c>
      <c r="M629" s="53">
        <f>+(+SUMIF('[1]2021'!$A:$A,$A629,'[1]2021'!$C:$C)-SUMIF('[1]2021'!$E:$E,$A629,'[1]2021'!$G:$G))/12</f>
        <v>0</v>
      </c>
      <c r="N629" s="53">
        <f>+(+SUMIF('[1]2021'!$A:$A,$A629,'[1]2021'!$C:$C)-SUMIF('[1]2021'!$E:$E,$A629,'[1]2021'!$G:$G))/12</f>
        <v>0</v>
      </c>
      <c r="O629" s="53">
        <f>+(+SUMIF('[1]2021'!$A:$A,$A629,'[1]2021'!$C:$C)-SUMIF('[1]2021'!$E:$E,$A629,'[1]2021'!$G:$G))/12</f>
        <v>0</v>
      </c>
      <c r="P629" s="53">
        <f>+(+SUMIF('[1]2021'!$A:$A,$A629,'[1]2021'!$C:$C)-SUMIF('[1]2021'!$E:$E,$A629,'[1]2021'!$G:$G))/12</f>
        <v>0</v>
      </c>
      <c r="Q629" s="53">
        <f>+(+SUMIF('[1]2021'!$A:$A,$A629,'[1]2021'!$C:$C)-SUMIF('[1]2021'!$E:$E,$A629,'[1]2021'!$G:$G))/12</f>
        <v>0</v>
      </c>
      <c r="R629" s="53">
        <f>+(+SUMIF('[1]2021'!$A:$A,$A629,'[1]2021'!$C:$C)-SUMIF('[1]2021'!$E:$E,$A629,'[1]2021'!$G:$G))/12</f>
        <v>0</v>
      </c>
      <c r="S629" s="53">
        <f>+(+SUMIF('[1]2021'!$A:$A,$A629,'[1]2021'!$C:$C)-SUMIF('[1]2021'!$E:$E,$A629,'[1]2021'!$G:$G))/12</f>
        <v>0</v>
      </c>
      <c r="T629" s="53">
        <f>+(+SUMIF('[1]2021'!$A:$A,$A629,'[1]2021'!$C:$C)-SUMIF('[1]2021'!$E:$E,$A629,'[1]2021'!$G:$G))/12</f>
        <v>0</v>
      </c>
      <c r="U629" s="53">
        <f>+SUM(I629:INDEX(I629:T629,1,Settings!$C$4))</f>
        <v>0</v>
      </c>
      <c r="V629" s="53">
        <f t="shared" si="312"/>
        <v>0</v>
      </c>
      <c r="W629" s="53"/>
      <c r="X629" s="53">
        <f>+SUMIFS(postings!$T:$T,postings!$C:$C,'pl-data'!X$2,postings!$D:$D,'pl-data'!X$3,postings!$I:$I,'pl-data'!$A629)-SUMIFS(postings!$W:$W,postings!$C:$C,'pl-data'!X$2,postings!$D:$D,'pl-data'!X$3,postings!$M:$M,'pl-data'!$A629)</f>
        <v>0</v>
      </c>
      <c r="Y629" s="53">
        <f>+SUMIFS(postings!$T:$T,postings!$C:$C,'pl-data'!Y$2,postings!$D:$D,'pl-data'!Y$3,postings!$I:$I,'pl-data'!$A629)-SUMIFS(postings!$W:$W,postings!$C:$C,'pl-data'!Y$2,postings!$D:$D,'pl-data'!Y$3,postings!$M:$M,'pl-data'!$A629)</f>
        <v>0</v>
      </c>
      <c r="Z629" s="53">
        <f>+SUMIFS(postings!$T:$T,postings!$C:$C,'pl-data'!Z$2,postings!$D:$D,'pl-data'!Z$3,postings!$I:$I,'pl-data'!$A629)-SUMIFS(postings!$W:$W,postings!$C:$C,'pl-data'!Z$2,postings!$D:$D,'pl-data'!Z$3,postings!$M:$M,'pl-data'!$A629)</f>
        <v>0</v>
      </c>
      <c r="AA629" s="53">
        <f>+SUMIFS(postings!$T:$T,postings!$C:$C,'pl-data'!AA$2,postings!$D:$D,'pl-data'!AA$3,postings!$I:$I,'pl-data'!$A629)-SUMIFS(postings!$W:$W,postings!$C:$C,'pl-data'!AA$2,postings!$D:$D,'pl-data'!AA$3,postings!$M:$M,'pl-data'!$A629)</f>
        <v>0</v>
      </c>
      <c r="AB629" s="53">
        <f>+SUMIFS(postings!$T:$T,postings!$C:$C,'pl-data'!AB$2,postings!$D:$D,'pl-data'!AB$3,postings!$I:$I,'pl-data'!$A629)-SUMIFS(postings!$W:$W,postings!$C:$C,'pl-data'!AB$2,postings!$D:$D,'pl-data'!AB$3,postings!$M:$M,'pl-data'!$A629)</f>
        <v>0</v>
      </c>
      <c r="AC629" s="53">
        <f>+SUMIFS(postings!$T:$T,postings!$C:$C,'pl-data'!AC$2,postings!$D:$D,'pl-data'!AC$3,postings!$I:$I,'pl-data'!$A629)-SUMIFS(postings!$W:$W,postings!$C:$C,'pl-data'!AC$2,postings!$D:$D,'pl-data'!AC$3,postings!$M:$M,'pl-data'!$A629)</f>
        <v>0</v>
      </c>
      <c r="AD629" s="53">
        <f>+SUMIFS(postings!$T:$T,postings!$C:$C,'pl-data'!AD$2,postings!$D:$D,'pl-data'!AD$3,postings!$I:$I,'pl-data'!$A629)-SUMIFS(postings!$W:$W,postings!$C:$C,'pl-data'!AD$2,postings!$D:$D,'pl-data'!AD$3,postings!$M:$M,'pl-data'!$A629)</f>
        <v>0</v>
      </c>
      <c r="AE629" s="53">
        <f>+SUMIFS(postings!$T:$T,postings!$C:$C,'pl-data'!AE$2,postings!$D:$D,'pl-data'!AE$3,postings!$I:$I,'pl-data'!$A629)-SUMIFS(postings!$W:$W,postings!$C:$C,'pl-data'!AE$2,postings!$D:$D,'pl-data'!AE$3,postings!$M:$M,'pl-data'!$A629)</f>
        <v>0</v>
      </c>
      <c r="AF629" s="53">
        <f>+SUMIFS(postings!$T:$T,postings!$C:$C,'pl-data'!AF$2,postings!$D:$D,'pl-data'!AF$3,postings!$I:$I,'pl-data'!$A629)-SUMIFS(postings!$W:$W,postings!$C:$C,'pl-data'!AF$2,postings!$D:$D,'pl-data'!AF$3,postings!$M:$M,'pl-data'!$A629)</f>
        <v>0</v>
      </c>
      <c r="AG629" s="53">
        <f>+SUMIFS(postings!$T:$T,postings!$C:$C,'pl-data'!AG$2,postings!$D:$D,'pl-data'!AG$3,postings!$I:$I,'pl-data'!$A629)-SUMIFS(postings!$W:$W,postings!$C:$C,'pl-data'!AG$2,postings!$D:$D,'pl-data'!AG$3,postings!$M:$M,'pl-data'!$A629)</f>
        <v>0</v>
      </c>
      <c r="AH629" s="53">
        <f>+SUMIFS(postings!$T:$T,postings!$C:$C,'pl-data'!AH$2,postings!$D:$D,'pl-data'!AH$3,postings!$I:$I,'pl-data'!$A629)-SUMIFS(postings!$W:$W,postings!$C:$C,'pl-data'!AH$2,postings!$D:$D,'pl-data'!AH$3,postings!$M:$M,'pl-data'!$A629)</f>
        <v>0</v>
      </c>
      <c r="AI629" s="53">
        <f>+SUMIFS(postings!$T:$T,postings!$C:$C,'pl-data'!AI$2,postings!$D:$D,'pl-data'!AI$3,postings!$I:$I,'pl-data'!$A629)-SUMIFS(postings!$W:$W,postings!$C:$C,'pl-data'!AI$2,postings!$D:$D,'pl-data'!AI$3,postings!$M:$M,'pl-data'!$A629)</f>
        <v>0</v>
      </c>
      <c r="AJ629" s="53">
        <f>+SUM(X629:INDEX(X629:AI629,1,Settings!$C$4))</f>
        <v>0</v>
      </c>
      <c r="AK629" s="53">
        <f t="shared" si="313"/>
        <v>0</v>
      </c>
      <c r="AL629" s="53"/>
      <c r="AM629" s="53">
        <f t="shared" si="315"/>
        <v>0</v>
      </c>
      <c r="AN629" s="53">
        <f t="shared" si="316"/>
        <v>0</v>
      </c>
      <c r="AO629" s="53">
        <f t="shared" si="317"/>
        <v>0</v>
      </c>
      <c r="AP629" s="53">
        <f t="shared" si="318"/>
        <v>0</v>
      </c>
      <c r="AQ629" s="53">
        <f t="shared" si="319"/>
        <v>0</v>
      </c>
      <c r="AR629" s="53">
        <f t="shared" si="320"/>
        <v>0</v>
      </c>
      <c r="AS629" s="53">
        <f t="shared" si="321"/>
        <v>0</v>
      </c>
      <c r="AT629" s="53">
        <f t="shared" si="322"/>
        <v>0</v>
      </c>
      <c r="AU629" s="53">
        <f t="shared" si="323"/>
        <v>0</v>
      </c>
      <c r="AV629" s="53">
        <f t="shared" si="324"/>
        <v>0</v>
      </c>
      <c r="AW629" s="53">
        <f t="shared" si="325"/>
        <v>0</v>
      </c>
      <c r="AX629" s="53">
        <f t="shared" si="326"/>
        <v>0</v>
      </c>
      <c r="AY629" s="53">
        <f>+SUM(AM629:INDEX(AM629:AX629,1,Settings!$C$4))</f>
        <v>0</v>
      </c>
      <c r="AZ629" s="53">
        <f t="shared" si="314"/>
        <v>0</v>
      </c>
      <c r="BA629" s="53"/>
      <c r="BB629" s="53">
        <f t="shared" si="297"/>
        <v>0</v>
      </c>
      <c r="BC629" s="53">
        <f t="shared" si="298"/>
        <v>0</v>
      </c>
      <c r="BD629" s="53">
        <f t="shared" si="299"/>
        <v>0</v>
      </c>
      <c r="BE629" s="53">
        <f t="shared" si="300"/>
        <v>0</v>
      </c>
      <c r="BF629" s="53">
        <f t="shared" si="301"/>
        <v>0</v>
      </c>
      <c r="BG629" s="53">
        <f t="shared" si="302"/>
        <v>0</v>
      </c>
      <c r="BH629" s="53">
        <f t="shared" si="303"/>
        <v>0</v>
      </c>
      <c r="BI629" s="53">
        <f t="shared" si="304"/>
        <v>0</v>
      </c>
      <c r="BJ629" s="53">
        <f t="shared" si="305"/>
        <v>0</v>
      </c>
      <c r="BK629" s="53">
        <f t="shared" si="306"/>
        <v>0</v>
      </c>
      <c r="BL629" s="53">
        <f t="shared" si="307"/>
        <v>0</v>
      </c>
      <c r="BM629" s="53">
        <f t="shared" si="308"/>
        <v>0</v>
      </c>
      <c r="BN629" s="53">
        <f t="shared" si="311"/>
        <v>0</v>
      </c>
      <c r="BO629" s="53"/>
      <c r="BP629" s="53">
        <f t="shared" si="309"/>
        <v>0</v>
      </c>
      <c r="BQ629" s="53"/>
      <c r="BR629" s="53">
        <f t="shared" si="310"/>
        <v>0</v>
      </c>
    </row>
    <row r="630" spans="1:70" x14ac:dyDescent="0.2">
      <c r="A630" s="6">
        <v>8838</v>
      </c>
      <c r="B630" s="6" t="str">
        <f>+VLOOKUP(A630,masterfile!B:C,2,FALSE)</f>
        <v>Erlöse Verkäufe Finanzanlagen, BG</v>
      </c>
      <c r="D630" s="53">
        <f>+SUMIF('[1]2017'!$A:$A,$A630,'[1]2017'!$C:$C)-SUMIF('[1]2017'!$E:$E,$A630,'[1]2017'!$G:$G)</f>
        <v>0</v>
      </c>
      <c r="E630" s="53">
        <f>+SUMIF('[1]2018'!$A:$A,$A630,'[1]2018'!$C:$C)-SUMIF('[1]2018'!$E:$E,$A630,'[1]2018'!$G:$G)</f>
        <v>0</v>
      </c>
      <c r="F630" s="53">
        <f>+SUMIF('[1]2019'!$A:$A,$A630,'[1]2019'!$C:$C)-SUMIF('[1]2019'!$E:$E,$A630,'[1]2019'!$G:$G)</f>
        <v>0</v>
      </c>
      <c r="G630" s="53">
        <f>+SUMIF('[1]2020'!$A:$A,$A630,'[1]2020'!$C:$C)-SUMIF('[1]2020'!$E:$E,$A630,'[1]2020'!$G:$G)</f>
        <v>0</v>
      </c>
      <c r="H630" s="53"/>
      <c r="I630" s="53">
        <f>+(+SUMIF('[1]2021'!$A:$A,$A630,'[1]2021'!$C:$C)-SUMIF('[1]2021'!$E:$E,$A630,'[1]2021'!$G:$G))/12</f>
        <v>0</v>
      </c>
      <c r="J630" s="53">
        <f>+(+SUMIF('[1]2021'!$A:$A,$A630,'[1]2021'!$C:$C)-SUMIF('[1]2021'!$E:$E,$A630,'[1]2021'!$G:$G))/12</f>
        <v>0</v>
      </c>
      <c r="K630" s="53">
        <f>+(+SUMIF('[1]2021'!$A:$A,$A630,'[1]2021'!$C:$C)-SUMIF('[1]2021'!$E:$E,$A630,'[1]2021'!$G:$G))/12</f>
        <v>0</v>
      </c>
      <c r="L630" s="53">
        <f>+(+SUMIF('[1]2021'!$A:$A,$A630,'[1]2021'!$C:$C)-SUMIF('[1]2021'!$E:$E,$A630,'[1]2021'!$G:$G))/12</f>
        <v>0</v>
      </c>
      <c r="M630" s="53">
        <f>+(+SUMIF('[1]2021'!$A:$A,$A630,'[1]2021'!$C:$C)-SUMIF('[1]2021'!$E:$E,$A630,'[1]2021'!$G:$G))/12</f>
        <v>0</v>
      </c>
      <c r="N630" s="53">
        <f>+(+SUMIF('[1]2021'!$A:$A,$A630,'[1]2021'!$C:$C)-SUMIF('[1]2021'!$E:$E,$A630,'[1]2021'!$G:$G))/12</f>
        <v>0</v>
      </c>
      <c r="O630" s="53">
        <f>+(+SUMIF('[1]2021'!$A:$A,$A630,'[1]2021'!$C:$C)-SUMIF('[1]2021'!$E:$E,$A630,'[1]2021'!$G:$G))/12</f>
        <v>0</v>
      </c>
      <c r="P630" s="53">
        <f>+(+SUMIF('[1]2021'!$A:$A,$A630,'[1]2021'!$C:$C)-SUMIF('[1]2021'!$E:$E,$A630,'[1]2021'!$G:$G))/12</f>
        <v>0</v>
      </c>
      <c r="Q630" s="53">
        <f>+(+SUMIF('[1]2021'!$A:$A,$A630,'[1]2021'!$C:$C)-SUMIF('[1]2021'!$E:$E,$A630,'[1]2021'!$G:$G))/12</f>
        <v>0</v>
      </c>
      <c r="R630" s="53">
        <f>+(+SUMIF('[1]2021'!$A:$A,$A630,'[1]2021'!$C:$C)-SUMIF('[1]2021'!$E:$E,$A630,'[1]2021'!$G:$G))/12</f>
        <v>0</v>
      </c>
      <c r="S630" s="53">
        <f>+(+SUMIF('[1]2021'!$A:$A,$A630,'[1]2021'!$C:$C)-SUMIF('[1]2021'!$E:$E,$A630,'[1]2021'!$G:$G))/12</f>
        <v>0</v>
      </c>
      <c r="T630" s="53">
        <f>+(+SUMIF('[1]2021'!$A:$A,$A630,'[1]2021'!$C:$C)-SUMIF('[1]2021'!$E:$E,$A630,'[1]2021'!$G:$G))/12</f>
        <v>0</v>
      </c>
      <c r="U630" s="53">
        <f>+SUM(I630:INDEX(I630:T630,1,Settings!$C$4))</f>
        <v>0</v>
      </c>
      <c r="V630" s="53">
        <f t="shared" si="312"/>
        <v>0</v>
      </c>
      <c r="W630" s="53"/>
      <c r="X630" s="53">
        <f>+SUMIFS(postings!$T:$T,postings!$C:$C,'pl-data'!X$2,postings!$D:$D,'pl-data'!X$3,postings!$I:$I,'pl-data'!$A630)-SUMIFS(postings!$W:$W,postings!$C:$C,'pl-data'!X$2,postings!$D:$D,'pl-data'!X$3,postings!$M:$M,'pl-data'!$A630)</f>
        <v>0</v>
      </c>
      <c r="Y630" s="53">
        <f>+SUMIFS(postings!$T:$T,postings!$C:$C,'pl-data'!Y$2,postings!$D:$D,'pl-data'!Y$3,postings!$I:$I,'pl-data'!$A630)-SUMIFS(postings!$W:$W,postings!$C:$C,'pl-data'!Y$2,postings!$D:$D,'pl-data'!Y$3,postings!$M:$M,'pl-data'!$A630)</f>
        <v>0</v>
      </c>
      <c r="Z630" s="53">
        <f>+SUMIFS(postings!$T:$T,postings!$C:$C,'pl-data'!Z$2,postings!$D:$D,'pl-data'!Z$3,postings!$I:$I,'pl-data'!$A630)-SUMIFS(postings!$W:$W,postings!$C:$C,'pl-data'!Z$2,postings!$D:$D,'pl-data'!Z$3,postings!$M:$M,'pl-data'!$A630)</f>
        <v>0</v>
      </c>
      <c r="AA630" s="53">
        <f>+SUMIFS(postings!$T:$T,postings!$C:$C,'pl-data'!AA$2,postings!$D:$D,'pl-data'!AA$3,postings!$I:$I,'pl-data'!$A630)-SUMIFS(postings!$W:$W,postings!$C:$C,'pl-data'!AA$2,postings!$D:$D,'pl-data'!AA$3,postings!$M:$M,'pl-data'!$A630)</f>
        <v>0</v>
      </c>
      <c r="AB630" s="53">
        <f>+SUMIFS(postings!$T:$T,postings!$C:$C,'pl-data'!AB$2,postings!$D:$D,'pl-data'!AB$3,postings!$I:$I,'pl-data'!$A630)-SUMIFS(postings!$W:$W,postings!$C:$C,'pl-data'!AB$2,postings!$D:$D,'pl-data'!AB$3,postings!$M:$M,'pl-data'!$A630)</f>
        <v>0</v>
      </c>
      <c r="AC630" s="53">
        <f>+SUMIFS(postings!$T:$T,postings!$C:$C,'pl-data'!AC$2,postings!$D:$D,'pl-data'!AC$3,postings!$I:$I,'pl-data'!$A630)-SUMIFS(postings!$W:$W,postings!$C:$C,'pl-data'!AC$2,postings!$D:$D,'pl-data'!AC$3,postings!$M:$M,'pl-data'!$A630)</f>
        <v>0</v>
      </c>
      <c r="AD630" s="53">
        <f>+SUMIFS(postings!$T:$T,postings!$C:$C,'pl-data'!AD$2,postings!$D:$D,'pl-data'!AD$3,postings!$I:$I,'pl-data'!$A630)-SUMIFS(postings!$W:$W,postings!$C:$C,'pl-data'!AD$2,postings!$D:$D,'pl-data'!AD$3,postings!$M:$M,'pl-data'!$A630)</f>
        <v>0</v>
      </c>
      <c r="AE630" s="53">
        <f>+SUMIFS(postings!$T:$T,postings!$C:$C,'pl-data'!AE$2,postings!$D:$D,'pl-data'!AE$3,postings!$I:$I,'pl-data'!$A630)-SUMIFS(postings!$W:$W,postings!$C:$C,'pl-data'!AE$2,postings!$D:$D,'pl-data'!AE$3,postings!$M:$M,'pl-data'!$A630)</f>
        <v>0</v>
      </c>
      <c r="AF630" s="53">
        <f>+SUMIFS(postings!$T:$T,postings!$C:$C,'pl-data'!AF$2,postings!$D:$D,'pl-data'!AF$3,postings!$I:$I,'pl-data'!$A630)-SUMIFS(postings!$W:$W,postings!$C:$C,'pl-data'!AF$2,postings!$D:$D,'pl-data'!AF$3,postings!$M:$M,'pl-data'!$A630)</f>
        <v>0</v>
      </c>
      <c r="AG630" s="53">
        <f>+SUMIFS(postings!$T:$T,postings!$C:$C,'pl-data'!AG$2,postings!$D:$D,'pl-data'!AG$3,postings!$I:$I,'pl-data'!$A630)-SUMIFS(postings!$W:$W,postings!$C:$C,'pl-data'!AG$2,postings!$D:$D,'pl-data'!AG$3,postings!$M:$M,'pl-data'!$A630)</f>
        <v>0</v>
      </c>
      <c r="AH630" s="53">
        <f>+SUMIFS(postings!$T:$T,postings!$C:$C,'pl-data'!AH$2,postings!$D:$D,'pl-data'!AH$3,postings!$I:$I,'pl-data'!$A630)-SUMIFS(postings!$W:$W,postings!$C:$C,'pl-data'!AH$2,postings!$D:$D,'pl-data'!AH$3,postings!$M:$M,'pl-data'!$A630)</f>
        <v>0</v>
      </c>
      <c r="AI630" s="53">
        <f>+SUMIFS(postings!$T:$T,postings!$C:$C,'pl-data'!AI$2,postings!$D:$D,'pl-data'!AI$3,postings!$I:$I,'pl-data'!$A630)-SUMIFS(postings!$W:$W,postings!$C:$C,'pl-data'!AI$2,postings!$D:$D,'pl-data'!AI$3,postings!$M:$M,'pl-data'!$A630)</f>
        <v>0</v>
      </c>
      <c r="AJ630" s="53">
        <f>+SUM(X630:INDEX(X630:AI630,1,Settings!$C$4))</f>
        <v>0</v>
      </c>
      <c r="AK630" s="53">
        <f t="shared" si="313"/>
        <v>0</v>
      </c>
      <c r="AL630" s="53"/>
      <c r="AM630" s="53">
        <f t="shared" si="315"/>
        <v>0</v>
      </c>
      <c r="AN630" s="53">
        <f t="shared" si="316"/>
        <v>0</v>
      </c>
      <c r="AO630" s="53">
        <f t="shared" si="317"/>
        <v>0</v>
      </c>
      <c r="AP630" s="53">
        <f t="shared" si="318"/>
        <v>0</v>
      </c>
      <c r="AQ630" s="53">
        <f t="shared" si="319"/>
        <v>0</v>
      </c>
      <c r="AR630" s="53">
        <f t="shared" si="320"/>
        <v>0</v>
      </c>
      <c r="AS630" s="53">
        <f t="shared" si="321"/>
        <v>0</v>
      </c>
      <c r="AT630" s="53">
        <f t="shared" si="322"/>
        <v>0</v>
      </c>
      <c r="AU630" s="53">
        <f t="shared" si="323"/>
        <v>0</v>
      </c>
      <c r="AV630" s="53">
        <f t="shared" si="324"/>
        <v>0</v>
      </c>
      <c r="AW630" s="53">
        <f t="shared" si="325"/>
        <v>0</v>
      </c>
      <c r="AX630" s="53">
        <f t="shared" si="326"/>
        <v>0</v>
      </c>
      <c r="AY630" s="53">
        <f>+SUM(AM630:INDEX(AM630:AX630,1,Settings!$C$4))</f>
        <v>0</v>
      </c>
      <c r="AZ630" s="53">
        <f t="shared" si="314"/>
        <v>0</v>
      </c>
      <c r="BA630" s="53"/>
      <c r="BB630" s="53">
        <f t="shared" si="297"/>
        <v>0</v>
      </c>
      <c r="BC630" s="53">
        <f t="shared" si="298"/>
        <v>0</v>
      </c>
      <c r="BD630" s="53">
        <f t="shared" si="299"/>
        <v>0</v>
      </c>
      <c r="BE630" s="53">
        <f t="shared" si="300"/>
        <v>0</v>
      </c>
      <c r="BF630" s="53">
        <f t="shared" si="301"/>
        <v>0</v>
      </c>
      <c r="BG630" s="53">
        <f t="shared" si="302"/>
        <v>0</v>
      </c>
      <c r="BH630" s="53">
        <f t="shared" si="303"/>
        <v>0</v>
      </c>
      <c r="BI630" s="53">
        <f t="shared" si="304"/>
        <v>0</v>
      </c>
      <c r="BJ630" s="53">
        <f t="shared" si="305"/>
        <v>0</v>
      </c>
      <c r="BK630" s="53">
        <f t="shared" si="306"/>
        <v>0</v>
      </c>
      <c r="BL630" s="53">
        <f t="shared" si="307"/>
        <v>0</v>
      </c>
      <c r="BM630" s="53">
        <f t="shared" si="308"/>
        <v>0</v>
      </c>
      <c r="BN630" s="53">
        <f t="shared" si="311"/>
        <v>0</v>
      </c>
      <c r="BO630" s="53"/>
      <c r="BP630" s="53">
        <f t="shared" si="309"/>
        <v>0</v>
      </c>
      <c r="BQ630" s="53"/>
      <c r="BR630" s="53">
        <f t="shared" si="310"/>
        <v>0</v>
      </c>
    </row>
    <row r="631" spans="1:70" x14ac:dyDescent="0.2">
      <c r="A631" s="6">
        <v>8839</v>
      </c>
      <c r="B631" s="6" t="str">
        <f>+VLOOKUP(A631,masterfile!B:C,2,FALSE)</f>
        <v>Erlöse Verkäufe Finanzanl. z.T.stfr,BG</v>
      </c>
      <c r="D631" s="53">
        <f>+SUMIF('[1]2017'!$A:$A,$A631,'[1]2017'!$C:$C)-SUMIF('[1]2017'!$E:$E,$A631,'[1]2017'!$G:$G)</f>
        <v>0</v>
      </c>
      <c r="E631" s="53">
        <f>+SUMIF('[1]2018'!$A:$A,$A631,'[1]2018'!$C:$C)-SUMIF('[1]2018'!$E:$E,$A631,'[1]2018'!$G:$G)</f>
        <v>0</v>
      </c>
      <c r="F631" s="53">
        <f>+SUMIF('[1]2019'!$A:$A,$A631,'[1]2019'!$C:$C)-SUMIF('[1]2019'!$E:$E,$A631,'[1]2019'!$G:$G)</f>
        <v>0</v>
      </c>
      <c r="G631" s="53">
        <f>+SUMIF('[1]2020'!$A:$A,$A631,'[1]2020'!$C:$C)-SUMIF('[1]2020'!$E:$E,$A631,'[1]2020'!$G:$G)</f>
        <v>0</v>
      </c>
      <c r="H631" s="53"/>
      <c r="I631" s="53">
        <f>+(+SUMIF('[1]2021'!$A:$A,$A631,'[1]2021'!$C:$C)-SUMIF('[1]2021'!$E:$E,$A631,'[1]2021'!$G:$G))/12</f>
        <v>0</v>
      </c>
      <c r="J631" s="53">
        <f>+(+SUMIF('[1]2021'!$A:$A,$A631,'[1]2021'!$C:$C)-SUMIF('[1]2021'!$E:$E,$A631,'[1]2021'!$G:$G))/12</f>
        <v>0</v>
      </c>
      <c r="K631" s="53">
        <f>+(+SUMIF('[1]2021'!$A:$A,$A631,'[1]2021'!$C:$C)-SUMIF('[1]2021'!$E:$E,$A631,'[1]2021'!$G:$G))/12</f>
        <v>0</v>
      </c>
      <c r="L631" s="53">
        <f>+(+SUMIF('[1]2021'!$A:$A,$A631,'[1]2021'!$C:$C)-SUMIF('[1]2021'!$E:$E,$A631,'[1]2021'!$G:$G))/12</f>
        <v>0</v>
      </c>
      <c r="M631" s="53">
        <f>+(+SUMIF('[1]2021'!$A:$A,$A631,'[1]2021'!$C:$C)-SUMIF('[1]2021'!$E:$E,$A631,'[1]2021'!$G:$G))/12</f>
        <v>0</v>
      </c>
      <c r="N631" s="53">
        <f>+(+SUMIF('[1]2021'!$A:$A,$A631,'[1]2021'!$C:$C)-SUMIF('[1]2021'!$E:$E,$A631,'[1]2021'!$G:$G))/12</f>
        <v>0</v>
      </c>
      <c r="O631" s="53">
        <f>+(+SUMIF('[1]2021'!$A:$A,$A631,'[1]2021'!$C:$C)-SUMIF('[1]2021'!$E:$E,$A631,'[1]2021'!$G:$G))/12</f>
        <v>0</v>
      </c>
      <c r="P631" s="53">
        <f>+(+SUMIF('[1]2021'!$A:$A,$A631,'[1]2021'!$C:$C)-SUMIF('[1]2021'!$E:$E,$A631,'[1]2021'!$G:$G))/12</f>
        <v>0</v>
      </c>
      <c r="Q631" s="53">
        <f>+(+SUMIF('[1]2021'!$A:$A,$A631,'[1]2021'!$C:$C)-SUMIF('[1]2021'!$E:$E,$A631,'[1]2021'!$G:$G))/12</f>
        <v>0</v>
      </c>
      <c r="R631" s="53">
        <f>+(+SUMIF('[1]2021'!$A:$A,$A631,'[1]2021'!$C:$C)-SUMIF('[1]2021'!$E:$E,$A631,'[1]2021'!$G:$G))/12</f>
        <v>0</v>
      </c>
      <c r="S631" s="53">
        <f>+(+SUMIF('[1]2021'!$A:$A,$A631,'[1]2021'!$C:$C)-SUMIF('[1]2021'!$E:$E,$A631,'[1]2021'!$G:$G))/12</f>
        <v>0</v>
      </c>
      <c r="T631" s="53">
        <f>+(+SUMIF('[1]2021'!$A:$A,$A631,'[1]2021'!$C:$C)-SUMIF('[1]2021'!$E:$E,$A631,'[1]2021'!$G:$G))/12</f>
        <v>0</v>
      </c>
      <c r="U631" s="53">
        <f>+SUM(I631:INDEX(I631:T631,1,Settings!$C$4))</f>
        <v>0</v>
      </c>
      <c r="V631" s="53">
        <f t="shared" si="312"/>
        <v>0</v>
      </c>
      <c r="W631" s="53"/>
      <c r="X631" s="53">
        <f>+SUMIFS(postings!$T:$T,postings!$C:$C,'pl-data'!X$2,postings!$D:$D,'pl-data'!X$3,postings!$I:$I,'pl-data'!$A631)-SUMIFS(postings!$W:$W,postings!$C:$C,'pl-data'!X$2,postings!$D:$D,'pl-data'!X$3,postings!$M:$M,'pl-data'!$A631)</f>
        <v>0</v>
      </c>
      <c r="Y631" s="53">
        <f>+SUMIFS(postings!$T:$T,postings!$C:$C,'pl-data'!Y$2,postings!$D:$D,'pl-data'!Y$3,postings!$I:$I,'pl-data'!$A631)-SUMIFS(postings!$W:$W,postings!$C:$C,'pl-data'!Y$2,postings!$D:$D,'pl-data'!Y$3,postings!$M:$M,'pl-data'!$A631)</f>
        <v>0</v>
      </c>
      <c r="Z631" s="53">
        <f>+SUMIFS(postings!$T:$T,postings!$C:$C,'pl-data'!Z$2,postings!$D:$D,'pl-data'!Z$3,postings!$I:$I,'pl-data'!$A631)-SUMIFS(postings!$W:$W,postings!$C:$C,'pl-data'!Z$2,postings!$D:$D,'pl-data'!Z$3,postings!$M:$M,'pl-data'!$A631)</f>
        <v>0</v>
      </c>
      <c r="AA631" s="53">
        <f>+SUMIFS(postings!$T:$T,postings!$C:$C,'pl-data'!AA$2,postings!$D:$D,'pl-data'!AA$3,postings!$I:$I,'pl-data'!$A631)-SUMIFS(postings!$W:$W,postings!$C:$C,'pl-data'!AA$2,postings!$D:$D,'pl-data'!AA$3,postings!$M:$M,'pl-data'!$A631)</f>
        <v>0</v>
      </c>
      <c r="AB631" s="53">
        <f>+SUMIFS(postings!$T:$T,postings!$C:$C,'pl-data'!AB$2,postings!$D:$D,'pl-data'!AB$3,postings!$I:$I,'pl-data'!$A631)-SUMIFS(postings!$W:$W,postings!$C:$C,'pl-data'!AB$2,postings!$D:$D,'pl-data'!AB$3,postings!$M:$M,'pl-data'!$A631)</f>
        <v>0</v>
      </c>
      <c r="AC631" s="53">
        <f>+SUMIFS(postings!$T:$T,postings!$C:$C,'pl-data'!AC$2,postings!$D:$D,'pl-data'!AC$3,postings!$I:$I,'pl-data'!$A631)-SUMIFS(postings!$W:$W,postings!$C:$C,'pl-data'!AC$2,postings!$D:$D,'pl-data'!AC$3,postings!$M:$M,'pl-data'!$A631)</f>
        <v>0</v>
      </c>
      <c r="AD631" s="53">
        <f>+SUMIFS(postings!$T:$T,postings!$C:$C,'pl-data'!AD$2,postings!$D:$D,'pl-data'!AD$3,postings!$I:$I,'pl-data'!$A631)-SUMIFS(postings!$W:$W,postings!$C:$C,'pl-data'!AD$2,postings!$D:$D,'pl-data'!AD$3,postings!$M:$M,'pl-data'!$A631)</f>
        <v>0</v>
      </c>
      <c r="AE631" s="53">
        <f>+SUMIFS(postings!$T:$T,postings!$C:$C,'pl-data'!AE$2,postings!$D:$D,'pl-data'!AE$3,postings!$I:$I,'pl-data'!$A631)-SUMIFS(postings!$W:$W,postings!$C:$C,'pl-data'!AE$2,postings!$D:$D,'pl-data'!AE$3,postings!$M:$M,'pl-data'!$A631)</f>
        <v>0</v>
      </c>
      <c r="AF631" s="53">
        <f>+SUMIFS(postings!$T:$T,postings!$C:$C,'pl-data'!AF$2,postings!$D:$D,'pl-data'!AF$3,postings!$I:$I,'pl-data'!$A631)-SUMIFS(postings!$W:$W,postings!$C:$C,'pl-data'!AF$2,postings!$D:$D,'pl-data'!AF$3,postings!$M:$M,'pl-data'!$A631)</f>
        <v>0</v>
      </c>
      <c r="AG631" s="53">
        <f>+SUMIFS(postings!$T:$T,postings!$C:$C,'pl-data'!AG$2,postings!$D:$D,'pl-data'!AG$3,postings!$I:$I,'pl-data'!$A631)-SUMIFS(postings!$W:$W,postings!$C:$C,'pl-data'!AG$2,postings!$D:$D,'pl-data'!AG$3,postings!$M:$M,'pl-data'!$A631)</f>
        <v>0</v>
      </c>
      <c r="AH631" s="53">
        <f>+SUMIFS(postings!$T:$T,postings!$C:$C,'pl-data'!AH$2,postings!$D:$D,'pl-data'!AH$3,postings!$I:$I,'pl-data'!$A631)-SUMIFS(postings!$W:$W,postings!$C:$C,'pl-data'!AH$2,postings!$D:$D,'pl-data'!AH$3,postings!$M:$M,'pl-data'!$A631)</f>
        <v>0</v>
      </c>
      <c r="AI631" s="53">
        <f>+SUMIFS(postings!$T:$T,postings!$C:$C,'pl-data'!AI$2,postings!$D:$D,'pl-data'!AI$3,postings!$I:$I,'pl-data'!$A631)-SUMIFS(postings!$W:$W,postings!$C:$C,'pl-data'!AI$2,postings!$D:$D,'pl-data'!AI$3,postings!$M:$M,'pl-data'!$A631)</f>
        <v>0</v>
      </c>
      <c r="AJ631" s="53">
        <f>+SUM(X631:INDEX(X631:AI631,1,Settings!$C$4))</f>
        <v>0</v>
      </c>
      <c r="AK631" s="53">
        <f t="shared" si="313"/>
        <v>0</v>
      </c>
      <c r="AL631" s="53"/>
      <c r="AM631" s="53">
        <f t="shared" si="315"/>
        <v>0</v>
      </c>
      <c r="AN631" s="53">
        <f t="shared" si="316"/>
        <v>0</v>
      </c>
      <c r="AO631" s="53">
        <f t="shared" si="317"/>
        <v>0</v>
      </c>
      <c r="AP631" s="53">
        <f t="shared" si="318"/>
        <v>0</v>
      </c>
      <c r="AQ631" s="53">
        <f t="shared" si="319"/>
        <v>0</v>
      </c>
      <c r="AR631" s="53">
        <f t="shared" si="320"/>
        <v>0</v>
      </c>
      <c r="AS631" s="53">
        <f t="shared" si="321"/>
        <v>0</v>
      </c>
      <c r="AT631" s="53">
        <f t="shared" si="322"/>
        <v>0</v>
      </c>
      <c r="AU631" s="53">
        <f t="shared" si="323"/>
        <v>0</v>
      </c>
      <c r="AV631" s="53">
        <f t="shared" si="324"/>
        <v>0</v>
      </c>
      <c r="AW631" s="53">
        <f t="shared" si="325"/>
        <v>0</v>
      </c>
      <c r="AX631" s="53">
        <f t="shared" si="326"/>
        <v>0</v>
      </c>
      <c r="AY631" s="53">
        <f>+SUM(AM631:INDEX(AM631:AX631,1,Settings!$C$4))</f>
        <v>0</v>
      </c>
      <c r="AZ631" s="53">
        <f t="shared" si="314"/>
        <v>0</v>
      </c>
      <c r="BA631" s="53"/>
      <c r="BB631" s="53">
        <f t="shared" si="297"/>
        <v>0</v>
      </c>
      <c r="BC631" s="53">
        <f t="shared" si="298"/>
        <v>0</v>
      </c>
      <c r="BD631" s="53">
        <f t="shared" si="299"/>
        <v>0</v>
      </c>
      <c r="BE631" s="53">
        <f t="shared" si="300"/>
        <v>0</v>
      </c>
      <c r="BF631" s="53">
        <f t="shared" si="301"/>
        <v>0</v>
      </c>
      <c r="BG631" s="53">
        <f t="shared" si="302"/>
        <v>0</v>
      </c>
      <c r="BH631" s="53">
        <f t="shared" si="303"/>
        <v>0</v>
      </c>
      <c r="BI631" s="53">
        <f t="shared" si="304"/>
        <v>0</v>
      </c>
      <c r="BJ631" s="53">
        <f t="shared" si="305"/>
        <v>0</v>
      </c>
      <c r="BK631" s="53">
        <f t="shared" si="306"/>
        <v>0</v>
      </c>
      <c r="BL631" s="53">
        <f t="shared" si="307"/>
        <v>0</v>
      </c>
      <c r="BM631" s="53">
        <f t="shared" si="308"/>
        <v>0</v>
      </c>
      <c r="BN631" s="53">
        <f t="shared" si="311"/>
        <v>0</v>
      </c>
      <c r="BO631" s="53"/>
      <c r="BP631" s="53">
        <f t="shared" si="309"/>
        <v>0</v>
      </c>
      <c r="BQ631" s="53"/>
      <c r="BR631" s="53">
        <f t="shared" si="310"/>
        <v>0</v>
      </c>
    </row>
    <row r="632" spans="1:70" x14ac:dyDescent="0.2">
      <c r="A632" s="6">
        <v>8850</v>
      </c>
      <c r="B632" s="6" t="str">
        <f>+VLOOKUP(A632,masterfile!B:C,2,FALSE)</f>
        <v>Erl.Verk. WG UV § 4 (3) EStG,19% USt</v>
      </c>
      <c r="D632" s="53">
        <f>+SUMIF('[1]2017'!$A:$A,$A632,'[1]2017'!$C:$C)-SUMIF('[1]2017'!$E:$E,$A632,'[1]2017'!$G:$G)</f>
        <v>0</v>
      </c>
      <c r="E632" s="53">
        <f>+SUMIF('[1]2018'!$A:$A,$A632,'[1]2018'!$C:$C)-SUMIF('[1]2018'!$E:$E,$A632,'[1]2018'!$G:$G)</f>
        <v>0</v>
      </c>
      <c r="F632" s="53">
        <f>+SUMIF('[1]2019'!$A:$A,$A632,'[1]2019'!$C:$C)-SUMIF('[1]2019'!$E:$E,$A632,'[1]2019'!$G:$G)</f>
        <v>0</v>
      </c>
      <c r="G632" s="53">
        <f>+SUMIF('[1]2020'!$A:$A,$A632,'[1]2020'!$C:$C)-SUMIF('[1]2020'!$E:$E,$A632,'[1]2020'!$G:$G)</f>
        <v>0</v>
      </c>
      <c r="H632" s="53"/>
      <c r="I632" s="53">
        <f>+(+SUMIF('[1]2021'!$A:$A,$A632,'[1]2021'!$C:$C)-SUMIF('[1]2021'!$E:$E,$A632,'[1]2021'!$G:$G))/12</f>
        <v>0</v>
      </c>
      <c r="J632" s="53">
        <f>+(+SUMIF('[1]2021'!$A:$A,$A632,'[1]2021'!$C:$C)-SUMIF('[1]2021'!$E:$E,$A632,'[1]2021'!$G:$G))/12</f>
        <v>0</v>
      </c>
      <c r="K632" s="53">
        <f>+(+SUMIF('[1]2021'!$A:$A,$A632,'[1]2021'!$C:$C)-SUMIF('[1]2021'!$E:$E,$A632,'[1]2021'!$G:$G))/12</f>
        <v>0</v>
      </c>
      <c r="L632" s="53">
        <f>+(+SUMIF('[1]2021'!$A:$A,$A632,'[1]2021'!$C:$C)-SUMIF('[1]2021'!$E:$E,$A632,'[1]2021'!$G:$G))/12</f>
        <v>0</v>
      </c>
      <c r="M632" s="53">
        <f>+(+SUMIF('[1]2021'!$A:$A,$A632,'[1]2021'!$C:$C)-SUMIF('[1]2021'!$E:$E,$A632,'[1]2021'!$G:$G))/12</f>
        <v>0</v>
      </c>
      <c r="N632" s="53">
        <f>+(+SUMIF('[1]2021'!$A:$A,$A632,'[1]2021'!$C:$C)-SUMIF('[1]2021'!$E:$E,$A632,'[1]2021'!$G:$G))/12</f>
        <v>0</v>
      </c>
      <c r="O632" s="53">
        <f>+(+SUMIF('[1]2021'!$A:$A,$A632,'[1]2021'!$C:$C)-SUMIF('[1]2021'!$E:$E,$A632,'[1]2021'!$G:$G))/12</f>
        <v>0</v>
      </c>
      <c r="P632" s="53">
        <f>+(+SUMIF('[1]2021'!$A:$A,$A632,'[1]2021'!$C:$C)-SUMIF('[1]2021'!$E:$E,$A632,'[1]2021'!$G:$G))/12</f>
        <v>0</v>
      </c>
      <c r="Q632" s="53">
        <f>+(+SUMIF('[1]2021'!$A:$A,$A632,'[1]2021'!$C:$C)-SUMIF('[1]2021'!$E:$E,$A632,'[1]2021'!$G:$G))/12</f>
        <v>0</v>
      </c>
      <c r="R632" s="53">
        <f>+(+SUMIF('[1]2021'!$A:$A,$A632,'[1]2021'!$C:$C)-SUMIF('[1]2021'!$E:$E,$A632,'[1]2021'!$G:$G))/12</f>
        <v>0</v>
      </c>
      <c r="S632" s="53">
        <f>+(+SUMIF('[1]2021'!$A:$A,$A632,'[1]2021'!$C:$C)-SUMIF('[1]2021'!$E:$E,$A632,'[1]2021'!$G:$G))/12</f>
        <v>0</v>
      </c>
      <c r="T632" s="53">
        <f>+(+SUMIF('[1]2021'!$A:$A,$A632,'[1]2021'!$C:$C)-SUMIF('[1]2021'!$E:$E,$A632,'[1]2021'!$G:$G))/12</f>
        <v>0</v>
      </c>
      <c r="U632" s="53">
        <f>+SUM(I632:INDEX(I632:T632,1,Settings!$C$4))</f>
        <v>0</v>
      </c>
      <c r="V632" s="53">
        <f t="shared" si="312"/>
        <v>0</v>
      </c>
      <c r="W632" s="53"/>
      <c r="X632" s="53">
        <f>+SUMIFS(postings!$T:$T,postings!$C:$C,'pl-data'!X$2,postings!$D:$D,'pl-data'!X$3,postings!$I:$I,'pl-data'!$A632)-SUMIFS(postings!$W:$W,postings!$C:$C,'pl-data'!X$2,postings!$D:$D,'pl-data'!X$3,postings!$M:$M,'pl-data'!$A632)</f>
        <v>0</v>
      </c>
      <c r="Y632" s="53">
        <f>+SUMIFS(postings!$T:$T,postings!$C:$C,'pl-data'!Y$2,postings!$D:$D,'pl-data'!Y$3,postings!$I:$I,'pl-data'!$A632)-SUMIFS(postings!$W:$W,postings!$C:$C,'pl-data'!Y$2,postings!$D:$D,'pl-data'!Y$3,postings!$M:$M,'pl-data'!$A632)</f>
        <v>0</v>
      </c>
      <c r="Z632" s="53">
        <f>+SUMIFS(postings!$T:$T,postings!$C:$C,'pl-data'!Z$2,postings!$D:$D,'pl-data'!Z$3,postings!$I:$I,'pl-data'!$A632)-SUMIFS(postings!$W:$W,postings!$C:$C,'pl-data'!Z$2,postings!$D:$D,'pl-data'!Z$3,postings!$M:$M,'pl-data'!$A632)</f>
        <v>0</v>
      </c>
      <c r="AA632" s="53">
        <f>+SUMIFS(postings!$T:$T,postings!$C:$C,'pl-data'!AA$2,postings!$D:$D,'pl-data'!AA$3,postings!$I:$I,'pl-data'!$A632)-SUMIFS(postings!$W:$W,postings!$C:$C,'pl-data'!AA$2,postings!$D:$D,'pl-data'!AA$3,postings!$M:$M,'pl-data'!$A632)</f>
        <v>0</v>
      </c>
      <c r="AB632" s="53">
        <f>+SUMIFS(postings!$T:$T,postings!$C:$C,'pl-data'!AB$2,postings!$D:$D,'pl-data'!AB$3,postings!$I:$I,'pl-data'!$A632)-SUMIFS(postings!$W:$W,postings!$C:$C,'pl-data'!AB$2,postings!$D:$D,'pl-data'!AB$3,postings!$M:$M,'pl-data'!$A632)</f>
        <v>0</v>
      </c>
      <c r="AC632" s="53">
        <f>+SUMIFS(postings!$T:$T,postings!$C:$C,'pl-data'!AC$2,postings!$D:$D,'pl-data'!AC$3,postings!$I:$I,'pl-data'!$A632)-SUMIFS(postings!$W:$W,postings!$C:$C,'pl-data'!AC$2,postings!$D:$D,'pl-data'!AC$3,postings!$M:$M,'pl-data'!$A632)</f>
        <v>0</v>
      </c>
      <c r="AD632" s="53">
        <f>+SUMIFS(postings!$T:$T,postings!$C:$C,'pl-data'!AD$2,postings!$D:$D,'pl-data'!AD$3,postings!$I:$I,'pl-data'!$A632)-SUMIFS(postings!$W:$W,postings!$C:$C,'pl-data'!AD$2,postings!$D:$D,'pl-data'!AD$3,postings!$M:$M,'pl-data'!$A632)</f>
        <v>0</v>
      </c>
      <c r="AE632" s="53">
        <f>+SUMIFS(postings!$T:$T,postings!$C:$C,'pl-data'!AE$2,postings!$D:$D,'pl-data'!AE$3,postings!$I:$I,'pl-data'!$A632)-SUMIFS(postings!$W:$W,postings!$C:$C,'pl-data'!AE$2,postings!$D:$D,'pl-data'!AE$3,postings!$M:$M,'pl-data'!$A632)</f>
        <v>0</v>
      </c>
      <c r="AF632" s="53">
        <f>+SUMIFS(postings!$T:$T,postings!$C:$C,'pl-data'!AF$2,postings!$D:$D,'pl-data'!AF$3,postings!$I:$I,'pl-data'!$A632)-SUMIFS(postings!$W:$W,postings!$C:$C,'pl-data'!AF$2,postings!$D:$D,'pl-data'!AF$3,postings!$M:$M,'pl-data'!$A632)</f>
        <v>0</v>
      </c>
      <c r="AG632" s="53">
        <f>+SUMIFS(postings!$T:$T,postings!$C:$C,'pl-data'!AG$2,postings!$D:$D,'pl-data'!AG$3,postings!$I:$I,'pl-data'!$A632)-SUMIFS(postings!$W:$W,postings!$C:$C,'pl-data'!AG$2,postings!$D:$D,'pl-data'!AG$3,postings!$M:$M,'pl-data'!$A632)</f>
        <v>0</v>
      </c>
      <c r="AH632" s="53">
        <f>+SUMIFS(postings!$T:$T,postings!$C:$C,'pl-data'!AH$2,postings!$D:$D,'pl-data'!AH$3,postings!$I:$I,'pl-data'!$A632)-SUMIFS(postings!$W:$W,postings!$C:$C,'pl-data'!AH$2,postings!$D:$D,'pl-data'!AH$3,postings!$M:$M,'pl-data'!$A632)</f>
        <v>0</v>
      </c>
      <c r="AI632" s="53">
        <f>+SUMIFS(postings!$T:$T,postings!$C:$C,'pl-data'!AI$2,postings!$D:$D,'pl-data'!AI$3,postings!$I:$I,'pl-data'!$A632)-SUMIFS(postings!$W:$W,postings!$C:$C,'pl-data'!AI$2,postings!$D:$D,'pl-data'!AI$3,postings!$M:$M,'pl-data'!$A632)</f>
        <v>0</v>
      </c>
      <c r="AJ632" s="53">
        <f>+SUM(X632:INDEX(X632:AI632,1,Settings!$C$4))</f>
        <v>0</v>
      </c>
      <c r="AK632" s="53">
        <f t="shared" si="313"/>
        <v>0</v>
      </c>
      <c r="AL632" s="53"/>
      <c r="AM632" s="53">
        <f t="shared" si="315"/>
        <v>0</v>
      </c>
      <c r="AN632" s="53">
        <f t="shared" si="316"/>
        <v>0</v>
      </c>
      <c r="AO632" s="53">
        <f t="shared" si="317"/>
        <v>0</v>
      </c>
      <c r="AP632" s="53">
        <f t="shared" si="318"/>
        <v>0</v>
      </c>
      <c r="AQ632" s="53">
        <f t="shared" si="319"/>
        <v>0</v>
      </c>
      <c r="AR632" s="53">
        <f t="shared" si="320"/>
        <v>0</v>
      </c>
      <c r="AS632" s="53">
        <f t="shared" si="321"/>
        <v>0</v>
      </c>
      <c r="AT632" s="53">
        <f t="shared" si="322"/>
        <v>0</v>
      </c>
      <c r="AU632" s="53">
        <f t="shared" si="323"/>
        <v>0</v>
      </c>
      <c r="AV632" s="53">
        <f t="shared" si="324"/>
        <v>0</v>
      </c>
      <c r="AW632" s="53">
        <f t="shared" si="325"/>
        <v>0</v>
      </c>
      <c r="AX632" s="53">
        <f t="shared" si="326"/>
        <v>0</v>
      </c>
      <c r="AY632" s="53">
        <f>+SUM(AM632:INDEX(AM632:AX632,1,Settings!$C$4))</f>
        <v>0</v>
      </c>
      <c r="AZ632" s="53">
        <f t="shared" si="314"/>
        <v>0</v>
      </c>
      <c r="BA632" s="53"/>
      <c r="BB632" s="53">
        <f t="shared" si="297"/>
        <v>0</v>
      </c>
      <c r="BC632" s="53">
        <f t="shared" si="298"/>
        <v>0</v>
      </c>
      <c r="BD632" s="53">
        <f t="shared" si="299"/>
        <v>0</v>
      </c>
      <c r="BE632" s="53">
        <f t="shared" si="300"/>
        <v>0</v>
      </c>
      <c r="BF632" s="53">
        <f t="shared" si="301"/>
        <v>0</v>
      </c>
      <c r="BG632" s="53">
        <f t="shared" si="302"/>
        <v>0</v>
      </c>
      <c r="BH632" s="53">
        <f t="shared" si="303"/>
        <v>0</v>
      </c>
      <c r="BI632" s="53">
        <f t="shared" si="304"/>
        <v>0</v>
      </c>
      <c r="BJ632" s="53">
        <f t="shared" si="305"/>
        <v>0</v>
      </c>
      <c r="BK632" s="53">
        <f t="shared" si="306"/>
        <v>0</v>
      </c>
      <c r="BL632" s="53">
        <f t="shared" si="307"/>
        <v>0</v>
      </c>
      <c r="BM632" s="53">
        <f t="shared" si="308"/>
        <v>0</v>
      </c>
      <c r="BN632" s="53">
        <f t="shared" si="311"/>
        <v>0</v>
      </c>
      <c r="BO632" s="53"/>
      <c r="BP632" s="53">
        <f t="shared" si="309"/>
        <v>0</v>
      </c>
      <c r="BQ632" s="53"/>
      <c r="BR632" s="53">
        <f t="shared" si="310"/>
        <v>0</v>
      </c>
    </row>
    <row r="633" spans="1:70" x14ac:dyDescent="0.2">
      <c r="A633" s="6">
        <v>8851</v>
      </c>
      <c r="B633" s="6" t="str">
        <f>+VLOOKUP(A633,masterfile!B:C,2,FALSE)</f>
        <v>Erl. Verkauf WG UV § 4 (3) EStG stfrei</v>
      </c>
      <c r="D633" s="53">
        <f>+SUMIF('[1]2017'!$A:$A,$A633,'[1]2017'!$C:$C)-SUMIF('[1]2017'!$E:$E,$A633,'[1]2017'!$G:$G)</f>
        <v>0</v>
      </c>
      <c r="E633" s="53">
        <f>+SUMIF('[1]2018'!$A:$A,$A633,'[1]2018'!$C:$C)-SUMIF('[1]2018'!$E:$E,$A633,'[1]2018'!$G:$G)</f>
        <v>0</v>
      </c>
      <c r="F633" s="53">
        <f>+SUMIF('[1]2019'!$A:$A,$A633,'[1]2019'!$C:$C)-SUMIF('[1]2019'!$E:$E,$A633,'[1]2019'!$G:$G)</f>
        <v>0</v>
      </c>
      <c r="G633" s="53">
        <f>+SUMIF('[1]2020'!$A:$A,$A633,'[1]2020'!$C:$C)-SUMIF('[1]2020'!$E:$E,$A633,'[1]2020'!$G:$G)</f>
        <v>0</v>
      </c>
      <c r="H633" s="53"/>
      <c r="I633" s="53">
        <f>+(+SUMIF('[1]2021'!$A:$A,$A633,'[1]2021'!$C:$C)-SUMIF('[1]2021'!$E:$E,$A633,'[1]2021'!$G:$G))/12</f>
        <v>0</v>
      </c>
      <c r="J633" s="53">
        <f>+(+SUMIF('[1]2021'!$A:$A,$A633,'[1]2021'!$C:$C)-SUMIF('[1]2021'!$E:$E,$A633,'[1]2021'!$G:$G))/12</f>
        <v>0</v>
      </c>
      <c r="K633" s="53">
        <f>+(+SUMIF('[1]2021'!$A:$A,$A633,'[1]2021'!$C:$C)-SUMIF('[1]2021'!$E:$E,$A633,'[1]2021'!$G:$G))/12</f>
        <v>0</v>
      </c>
      <c r="L633" s="53">
        <f>+(+SUMIF('[1]2021'!$A:$A,$A633,'[1]2021'!$C:$C)-SUMIF('[1]2021'!$E:$E,$A633,'[1]2021'!$G:$G))/12</f>
        <v>0</v>
      </c>
      <c r="M633" s="53">
        <f>+(+SUMIF('[1]2021'!$A:$A,$A633,'[1]2021'!$C:$C)-SUMIF('[1]2021'!$E:$E,$A633,'[1]2021'!$G:$G))/12</f>
        <v>0</v>
      </c>
      <c r="N633" s="53">
        <f>+(+SUMIF('[1]2021'!$A:$A,$A633,'[1]2021'!$C:$C)-SUMIF('[1]2021'!$E:$E,$A633,'[1]2021'!$G:$G))/12</f>
        <v>0</v>
      </c>
      <c r="O633" s="53">
        <f>+(+SUMIF('[1]2021'!$A:$A,$A633,'[1]2021'!$C:$C)-SUMIF('[1]2021'!$E:$E,$A633,'[1]2021'!$G:$G))/12</f>
        <v>0</v>
      </c>
      <c r="P633" s="53">
        <f>+(+SUMIF('[1]2021'!$A:$A,$A633,'[1]2021'!$C:$C)-SUMIF('[1]2021'!$E:$E,$A633,'[1]2021'!$G:$G))/12</f>
        <v>0</v>
      </c>
      <c r="Q633" s="53">
        <f>+(+SUMIF('[1]2021'!$A:$A,$A633,'[1]2021'!$C:$C)-SUMIF('[1]2021'!$E:$E,$A633,'[1]2021'!$G:$G))/12</f>
        <v>0</v>
      </c>
      <c r="R633" s="53">
        <f>+(+SUMIF('[1]2021'!$A:$A,$A633,'[1]2021'!$C:$C)-SUMIF('[1]2021'!$E:$E,$A633,'[1]2021'!$G:$G))/12</f>
        <v>0</v>
      </c>
      <c r="S633" s="53">
        <f>+(+SUMIF('[1]2021'!$A:$A,$A633,'[1]2021'!$C:$C)-SUMIF('[1]2021'!$E:$E,$A633,'[1]2021'!$G:$G))/12</f>
        <v>0</v>
      </c>
      <c r="T633" s="53">
        <f>+(+SUMIF('[1]2021'!$A:$A,$A633,'[1]2021'!$C:$C)-SUMIF('[1]2021'!$E:$E,$A633,'[1]2021'!$G:$G))/12</f>
        <v>0</v>
      </c>
      <c r="U633" s="53">
        <f>+SUM(I633:INDEX(I633:T633,1,Settings!$C$4))</f>
        <v>0</v>
      </c>
      <c r="V633" s="53">
        <f t="shared" si="312"/>
        <v>0</v>
      </c>
      <c r="W633" s="53"/>
      <c r="X633" s="53">
        <f>+SUMIFS(postings!$T:$T,postings!$C:$C,'pl-data'!X$2,postings!$D:$D,'pl-data'!X$3,postings!$I:$I,'pl-data'!$A633)-SUMIFS(postings!$W:$W,postings!$C:$C,'pl-data'!X$2,postings!$D:$D,'pl-data'!X$3,postings!$M:$M,'pl-data'!$A633)</f>
        <v>0</v>
      </c>
      <c r="Y633" s="53">
        <f>+SUMIFS(postings!$T:$T,postings!$C:$C,'pl-data'!Y$2,postings!$D:$D,'pl-data'!Y$3,postings!$I:$I,'pl-data'!$A633)-SUMIFS(postings!$W:$W,postings!$C:$C,'pl-data'!Y$2,postings!$D:$D,'pl-data'!Y$3,postings!$M:$M,'pl-data'!$A633)</f>
        <v>0</v>
      </c>
      <c r="Z633" s="53">
        <f>+SUMIFS(postings!$T:$T,postings!$C:$C,'pl-data'!Z$2,postings!$D:$D,'pl-data'!Z$3,postings!$I:$I,'pl-data'!$A633)-SUMIFS(postings!$W:$W,postings!$C:$C,'pl-data'!Z$2,postings!$D:$D,'pl-data'!Z$3,postings!$M:$M,'pl-data'!$A633)</f>
        <v>0</v>
      </c>
      <c r="AA633" s="53">
        <f>+SUMIFS(postings!$T:$T,postings!$C:$C,'pl-data'!AA$2,postings!$D:$D,'pl-data'!AA$3,postings!$I:$I,'pl-data'!$A633)-SUMIFS(postings!$W:$W,postings!$C:$C,'pl-data'!AA$2,postings!$D:$D,'pl-data'!AA$3,postings!$M:$M,'pl-data'!$A633)</f>
        <v>0</v>
      </c>
      <c r="AB633" s="53">
        <f>+SUMIFS(postings!$T:$T,postings!$C:$C,'pl-data'!AB$2,postings!$D:$D,'pl-data'!AB$3,postings!$I:$I,'pl-data'!$A633)-SUMIFS(postings!$W:$W,postings!$C:$C,'pl-data'!AB$2,postings!$D:$D,'pl-data'!AB$3,postings!$M:$M,'pl-data'!$A633)</f>
        <v>0</v>
      </c>
      <c r="AC633" s="53">
        <f>+SUMIFS(postings!$T:$T,postings!$C:$C,'pl-data'!AC$2,postings!$D:$D,'pl-data'!AC$3,postings!$I:$I,'pl-data'!$A633)-SUMIFS(postings!$W:$W,postings!$C:$C,'pl-data'!AC$2,postings!$D:$D,'pl-data'!AC$3,postings!$M:$M,'pl-data'!$A633)</f>
        <v>0</v>
      </c>
      <c r="AD633" s="53">
        <f>+SUMIFS(postings!$T:$T,postings!$C:$C,'pl-data'!AD$2,postings!$D:$D,'pl-data'!AD$3,postings!$I:$I,'pl-data'!$A633)-SUMIFS(postings!$W:$W,postings!$C:$C,'pl-data'!AD$2,postings!$D:$D,'pl-data'!AD$3,postings!$M:$M,'pl-data'!$A633)</f>
        <v>0</v>
      </c>
      <c r="AE633" s="53">
        <f>+SUMIFS(postings!$T:$T,postings!$C:$C,'pl-data'!AE$2,postings!$D:$D,'pl-data'!AE$3,postings!$I:$I,'pl-data'!$A633)-SUMIFS(postings!$W:$W,postings!$C:$C,'pl-data'!AE$2,postings!$D:$D,'pl-data'!AE$3,postings!$M:$M,'pl-data'!$A633)</f>
        <v>0</v>
      </c>
      <c r="AF633" s="53">
        <f>+SUMIFS(postings!$T:$T,postings!$C:$C,'pl-data'!AF$2,postings!$D:$D,'pl-data'!AF$3,postings!$I:$I,'pl-data'!$A633)-SUMIFS(postings!$W:$W,postings!$C:$C,'pl-data'!AF$2,postings!$D:$D,'pl-data'!AF$3,postings!$M:$M,'pl-data'!$A633)</f>
        <v>0</v>
      </c>
      <c r="AG633" s="53">
        <f>+SUMIFS(postings!$T:$T,postings!$C:$C,'pl-data'!AG$2,postings!$D:$D,'pl-data'!AG$3,postings!$I:$I,'pl-data'!$A633)-SUMIFS(postings!$W:$W,postings!$C:$C,'pl-data'!AG$2,postings!$D:$D,'pl-data'!AG$3,postings!$M:$M,'pl-data'!$A633)</f>
        <v>0</v>
      </c>
      <c r="AH633" s="53">
        <f>+SUMIFS(postings!$T:$T,postings!$C:$C,'pl-data'!AH$2,postings!$D:$D,'pl-data'!AH$3,postings!$I:$I,'pl-data'!$A633)-SUMIFS(postings!$W:$W,postings!$C:$C,'pl-data'!AH$2,postings!$D:$D,'pl-data'!AH$3,postings!$M:$M,'pl-data'!$A633)</f>
        <v>0</v>
      </c>
      <c r="AI633" s="53">
        <f>+SUMIFS(postings!$T:$T,postings!$C:$C,'pl-data'!AI$2,postings!$D:$D,'pl-data'!AI$3,postings!$I:$I,'pl-data'!$A633)-SUMIFS(postings!$W:$W,postings!$C:$C,'pl-data'!AI$2,postings!$D:$D,'pl-data'!AI$3,postings!$M:$M,'pl-data'!$A633)</f>
        <v>0</v>
      </c>
      <c r="AJ633" s="53">
        <f>+SUM(X633:INDEX(X633:AI633,1,Settings!$C$4))</f>
        <v>0</v>
      </c>
      <c r="AK633" s="53">
        <f t="shared" si="313"/>
        <v>0</v>
      </c>
      <c r="AL633" s="53"/>
      <c r="AM633" s="53">
        <f t="shared" si="315"/>
        <v>0</v>
      </c>
      <c r="AN633" s="53">
        <f t="shared" si="316"/>
        <v>0</v>
      </c>
      <c r="AO633" s="53">
        <f t="shared" si="317"/>
        <v>0</v>
      </c>
      <c r="AP633" s="53">
        <f t="shared" si="318"/>
        <v>0</v>
      </c>
      <c r="AQ633" s="53">
        <f t="shared" si="319"/>
        <v>0</v>
      </c>
      <c r="AR633" s="53">
        <f t="shared" si="320"/>
        <v>0</v>
      </c>
      <c r="AS633" s="53">
        <f t="shared" si="321"/>
        <v>0</v>
      </c>
      <c r="AT633" s="53">
        <f t="shared" si="322"/>
        <v>0</v>
      </c>
      <c r="AU633" s="53">
        <f t="shared" si="323"/>
        <v>0</v>
      </c>
      <c r="AV633" s="53">
        <f t="shared" si="324"/>
        <v>0</v>
      </c>
      <c r="AW633" s="53">
        <f t="shared" si="325"/>
        <v>0</v>
      </c>
      <c r="AX633" s="53">
        <f t="shared" si="326"/>
        <v>0</v>
      </c>
      <c r="AY633" s="53">
        <f>+SUM(AM633:INDEX(AM633:AX633,1,Settings!$C$4))</f>
        <v>0</v>
      </c>
      <c r="AZ633" s="53">
        <f t="shared" si="314"/>
        <v>0</v>
      </c>
      <c r="BA633" s="53"/>
      <c r="BB633" s="53">
        <f t="shared" si="297"/>
        <v>0</v>
      </c>
      <c r="BC633" s="53">
        <f t="shared" si="298"/>
        <v>0</v>
      </c>
      <c r="BD633" s="53">
        <f t="shared" si="299"/>
        <v>0</v>
      </c>
      <c r="BE633" s="53">
        <f t="shared" si="300"/>
        <v>0</v>
      </c>
      <c r="BF633" s="53">
        <f t="shared" si="301"/>
        <v>0</v>
      </c>
      <c r="BG633" s="53">
        <f t="shared" si="302"/>
        <v>0</v>
      </c>
      <c r="BH633" s="53">
        <f t="shared" si="303"/>
        <v>0</v>
      </c>
      <c r="BI633" s="53">
        <f t="shared" si="304"/>
        <v>0</v>
      </c>
      <c r="BJ633" s="53">
        <f t="shared" si="305"/>
        <v>0</v>
      </c>
      <c r="BK633" s="53">
        <f t="shared" si="306"/>
        <v>0</v>
      </c>
      <c r="BL633" s="53">
        <f t="shared" si="307"/>
        <v>0</v>
      </c>
      <c r="BM633" s="53">
        <f t="shared" si="308"/>
        <v>0</v>
      </c>
      <c r="BN633" s="53">
        <f t="shared" si="311"/>
        <v>0</v>
      </c>
      <c r="BO633" s="53"/>
      <c r="BP633" s="53">
        <f t="shared" si="309"/>
        <v>0</v>
      </c>
      <c r="BQ633" s="53"/>
      <c r="BR633" s="53">
        <f t="shared" si="310"/>
        <v>0</v>
      </c>
    </row>
    <row r="634" spans="1:70" x14ac:dyDescent="0.2">
      <c r="A634" s="6">
        <v>8852</v>
      </c>
      <c r="B634" s="6" t="str">
        <f>+VLOOKUP(A634,masterfile!B:C,2,FALSE)</f>
        <v>Verkauf WG UV §4 Nr.8ff UStG,f.§4(3)EStG</v>
      </c>
      <c r="D634" s="53">
        <f>+SUMIF('[1]2017'!$A:$A,$A634,'[1]2017'!$C:$C)-SUMIF('[1]2017'!$E:$E,$A634,'[1]2017'!$G:$G)</f>
        <v>0</v>
      </c>
      <c r="E634" s="53">
        <f>+SUMIF('[1]2018'!$A:$A,$A634,'[1]2018'!$C:$C)-SUMIF('[1]2018'!$E:$E,$A634,'[1]2018'!$G:$G)</f>
        <v>0</v>
      </c>
      <c r="F634" s="53">
        <f>+SUMIF('[1]2019'!$A:$A,$A634,'[1]2019'!$C:$C)-SUMIF('[1]2019'!$E:$E,$A634,'[1]2019'!$G:$G)</f>
        <v>0</v>
      </c>
      <c r="G634" s="53">
        <f>+SUMIF('[1]2020'!$A:$A,$A634,'[1]2020'!$C:$C)-SUMIF('[1]2020'!$E:$E,$A634,'[1]2020'!$G:$G)</f>
        <v>0</v>
      </c>
      <c r="H634" s="53"/>
      <c r="I634" s="53">
        <f>+(+SUMIF('[1]2021'!$A:$A,$A634,'[1]2021'!$C:$C)-SUMIF('[1]2021'!$E:$E,$A634,'[1]2021'!$G:$G))/12</f>
        <v>0</v>
      </c>
      <c r="J634" s="53">
        <f>+(+SUMIF('[1]2021'!$A:$A,$A634,'[1]2021'!$C:$C)-SUMIF('[1]2021'!$E:$E,$A634,'[1]2021'!$G:$G))/12</f>
        <v>0</v>
      </c>
      <c r="K634" s="53">
        <f>+(+SUMIF('[1]2021'!$A:$A,$A634,'[1]2021'!$C:$C)-SUMIF('[1]2021'!$E:$E,$A634,'[1]2021'!$G:$G))/12</f>
        <v>0</v>
      </c>
      <c r="L634" s="53">
        <f>+(+SUMIF('[1]2021'!$A:$A,$A634,'[1]2021'!$C:$C)-SUMIF('[1]2021'!$E:$E,$A634,'[1]2021'!$G:$G))/12</f>
        <v>0</v>
      </c>
      <c r="M634" s="53">
        <f>+(+SUMIF('[1]2021'!$A:$A,$A634,'[1]2021'!$C:$C)-SUMIF('[1]2021'!$E:$E,$A634,'[1]2021'!$G:$G))/12</f>
        <v>0</v>
      </c>
      <c r="N634" s="53">
        <f>+(+SUMIF('[1]2021'!$A:$A,$A634,'[1]2021'!$C:$C)-SUMIF('[1]2021'!$E:$E,$A634,'[1]2021'!$G:$G))/12</f>
        <v>0</v>
      </c>
      <c r="O634" s="53">
        <f>+(+SUMIF('[1]2021'!$A:$A,$A634,'[1]2021'!$C:$C)-SUMIF('[1]2021'!$E:$E,$A634,'[1]2021'!$G:$G))/12</f>
        <v>0</v>
      </c>
      <c r="P634" s="53">
        <f>+(+SUMIF('[1]2021'!$A:$A,$A634,'[1]2021'!$C:$C)-SUMIF('[1]2021'!$E:$E,$A634,'[1]2021'!$G:$G))/12</f>
        <v>0</v>
      </c>
      <c r="Q634" s="53">
        <f>+(+SUMIF('[1]2021'!$A:$A,$A634,'[1]2021'!$C:$C)-SUMIF('[1]2021'!$E:$E,$A634,'[1]2021'!$G:$G))/12</f>
        <v>0</v>
      </c>
      <c r="R634" s="53">
        <f>+(+SUMIF('[1]2021'!$A:$A,$A634,'[1]2021'!$C:$C)-SUMIF('[1]2021'!$E:$E,$A634,'[1]2021'!$G:$G))/12</f>
        <v>0</v>
      </c>
      <c r="S634" s="53">
        <f>+(+SUMIF('[1]2021'!$A:$A,$A634,'[1]2021'!$C:$C)-SUMIF('[1]2021'!$E:$E,$A634,'[1]2021'!$G:$G))/12</f>
        <v>0</v>
      </c>
      <c r="T634" s="53">
        <f>+(+SUMIF('[1]2021'!$A:$A,$A634,'[1]2021'!$C:$C)-SUMIF('[1]2021'!$E:$E,$A634,'[1]2021'!$G:$G))/12</f>
        <v>0</v>
      </c>
      <c r="U634" s="53">
        <f>+SUM(I634:INDEX(I634:T634,1,Settings!$C$4))</f>
        <v>0</v>
      </c>
      <c r="V634" s="53">
        <f t="shared" si="312"/>
        <v>0</v>
      </c>
      <c r="W634" s="53"/>
      <c r="X634" s="53">
        <f>+SUMIFS(postings!$T:$T,postings!$C:$C,'pl-data'!X$2,postings!$D:$D,'pl-data'!X$3,postings!$I:$I,'pl-data'!$A634)-SUMIFS(postings!$W:$W,postings!$C:$C,'pl-data'!X$2,postings!$D:$D,'pl-data'!X$3,postings!$M:$M,'pl-data'!$A634)</f>
        <v>0</v>
      </c>
      <c r="Y634" s="53">
        <f>+SUMIFS(postings!$T:$T,postings!$C:$C,'pl-data'!Y$2,postings!$D:$D,'pl-data'!Y$3,postings!$I:$I,'pl-data'!$A634)-SUMIFS(postings!$W:$W,postings!$C:$C,'pl-data'!Y$2,postings!$D:$D,'pl-data'!Y$3,postings!$M:$M,'pl-data'!$A634)</f>
        <v>0</v>
      </c>
      <c r="Z634" s="53">
        <f>+SUMIFS(postings!$T:$T,postings!$C:$C,'pl-data'!Z$2,postings!$D:$D,'pl-data'!Z$3,postings!$I:$I,'pl-data'!$A634)-SUMIFS(postings!$W:$W,postings!$C:$C,'pl-data'!Z$2,postings!$D:$D,'pl-data'!Z$3,postings!$M:$M,'pl-data'!$A634)</f>
        <v>0</v>
      </c>
      <c r="AA634" s="53">
        <f>+SUMIFS(postings!$T:$T,postings!$C:$C,'pl-data'!AA$2,postings!$D:$D,'pl-data'!AA$3,postings!$I:$I,'pl-data'!$A634)-SUMIFS(postings!$W:$W,postings!$C:$C,'pl-data'!AA$2,postings!$D:$D,'pl-data'!AA$3,postings!$M:$M,'pl-data'!$A634)</f>
        <v>0</v>
      </c>
      <c r="AB634" s="53">
        <f>+SUMIFS(postings!$T:$T,postings!$C:$C,'pl-data'!AB$2,postings!$D:$D,'pl-data'!AB$3,postings!$I:$I,'pl-data'!$A634)-SUMIFS(postings!$W:$W,postings!$C:$C,'pl-data'!AB$2,postings!$D:$D,'pl-data'!AB$3,postings!$M:$M,'pl-data'!$A634)</f>
        <v>0</v>
      </c>
      <c r="AC634" s="53">
        <f>+SUMIFS(postings!$T:$T,postings!$C:$C,'pl-data'!AC$2,postings!$D:$D,'pl-data'!AC$3,postings!$I:$I,'pl-data'!$A634)-SUMIFS(postings!$W:$W,postings!$C:$C,'pl-data'!AC$2,postings!$D:$D,'pl-data'!AC$3,postings!$M:$M,'pl-data'!$A634)</f>
        <v>0</v>
      </c>
      <c r="AD634" s="53">
        <f>+SUMIFS(postings!$T:$T,postings!$C:$C,'pl-data'!AD$2,postings!$D:$D,'pl-data'!AD$3,postings!$I:$I,'pl-data'!$A634)-SUMIFS(postings!$W:$W,postings!$C:$C,'pl-data'!AD$2,postings!$D:$D,'pl-data'!AD$3,postings!$M:$M,'pl-data'!$A634)</f>
        <v>0</v>
      </c>
      <c r="AE634" s="53">
        <f>+SUMIFS(postings!$T:$T,postings!$C:$C,'pl-data'!AE$2,postings!$D:$D,'pl-data'!AE$3,postings!$I:$I,'pl-data'!$A634)-SUMIFS(postings!$W:$W,postings!$C:$C,'pl-data'!AE$2,postings!$D:$D,'pl-data'!AE$3,postings!$M:$M,'pl-data'!$A634)</f>
        <v>0</v>
      </c>
      <c r="AF634" s="53">
        <f>+SUMIFS(postings!$T:$T,postings!$C:$C,'pl-data'!AF$2,postings!$D:$D,'pl-data'!AF$3,postings!$I:$I,'pl-data'!$A634)-SUMIFS(postings!$W:$W,postings!$C:$C,'pl-data'!AF$2,postings!$D:$D,'pl-data'!AF$3,postings!$M:$M,'pl-data'!$A634)</f>
        <v>0</v>
      </c>
      <c r="AG634" s="53">
        <f>+SUMIFS(postings!$T:$T,postings!$C:$C,'pl-data'!AG$2,postings!$D:$D,'pl-data'!AG$3,postings!$I:$I,'pl-data'!$A634)-SUMIFS(postings!$W:$W,postings!$C:$C,'pl-data'!AG$2,postings!$D:$D,'pl-data'!AG$3,postings!$M:$M,'pl-data'!$A634)</f>
        <v>0</v>
      </c>
      <c r="AH634" s="53">
        <f>+SUMIFS(postings!$T:$T,postings!$C:$C,'pl-data'!AH$2,postings!$D:$D,'pl-data'!AH$3,postings!$I:$I,'pl-data'!$A634)-SUMIFS(postings!$W:$W,postings!$C:$C,'pl-data'!AH$2,postings!$D:$D,'pl-data'!AH$3,postings!$M:$M,'pl-data'!$A634)</f>
        <v>0</v>
      </c>
      <c r="AI634" s="53">
        <f>+SUMIFS(postings!$T:$T,postings!$C:$C,'pl-data'!AI$2,postings!$D:$D,'pl-data'!AI$3,postings!$I:$I,'pl-data'!$A634)-SUMIFS(postings!$W:$W,postings!$C:$C,'pl-data'!AI$2,postings!$D:$D,'pl-data'!AI$3,postings!$M:$M,'pl-data'!$A634)</f>
        <v>0</v>
      </c>
      <c r="AJ634" s="53">
        <f>+SUM(X634:INDEX(X634:AI634,1,Settings!$C$4))</f>
        <v>0</v>
      </c>
      <c r="AK634" s="53">
        <f t="shared" si="313"/>
        <v>0</v>
      </c>
      <c r="AL634" s="53"/>
      <c r="AM634" s="53">
        <f t="shared" si="315"/>
        <v>0</v>
      </c>
      <c r="AN634" s="53">
        <f t="shared" si="316"/>
        <v>0</v>
      </c>
      <c r="AO634" s="53">
        <f t="shared" si="317"/>
        <v>0</v>
      </c>
      <c r="AP634" s="53">
        <f t="shared" si="318"/>
        <v>0</v>
      </c>
      <c r="AQ634" s="53">
        <f t="shared" si="319"/>
        <v>0</v>
      </c>
      <c r="AR634" s="53">
        <f t="shared" si="320"/>
        <v>0</v>
      </c>
      <c r="AS634" s="53">
        <f t="shared" si="321"/>
        <v>0</v>
      </c>
      <c r="AT634" s="53">
        <f t="shared" si="322"/>
        <v>0</v>
      </c>
      <c r="AU634" s="53">
        <f t="shared" si="323"/>
        <v>0</v>
      </c>
      <c r="AV634" s="53">
        <f t="shared" si="324"/>
        <v>0</v>
      </c>
      <c r="AW634" s="53">
        <f t="shared" si="325"/>
        <v>0</v>
      </c>
      <c r="AX634" s="53">
        <f t="shared" si="326"/>
        <v>0</v>
      </c>
      <c r="AY634" s="53">
        <f>+SUM(AM634:INDEX(AM634:AX634,1,Settings!$C$4))</f>
        <v>0</v>
      </c>
      <c r="AZ634" s="53">
        <f t="shared" si="314"/>
        <v>0</v>
      </c>
      <c r="BA634" s="53"/>
      <c r="BB634" s="53">
        <f t="shared" si="297"/>
        <v>0</v>
      </c>
      <c r="BC634" s="53">
        <f t="shared" si="298"/>
        <v>0</v>
      </c>
      <c r="BD634" s="53">
        <f t="shared" si="299"/>
        <v>0</v>
      </c>
      <c r="BE634" s="53">
        <f t="shared" si="300"/>
        <v>0</v>
      </c>
      <c r="BF634" s="53">
        <f t="shared" si="301"/>
        <v>0</v>
      </c>
      <c r="BG634" s="53">
        <f t="shared" si="302"/>
        <v>0</v>
      </c>
      <c r="BH634" s="53">
        <f t="shared" si="303"/>
        <v>0</v>
      </c>
      <c r="BI634" s="53">
        <f t="shared" si="304"/>
        <v>0</v>
      </c>
      <c r="BJ634" s="53">
        <f t="shared" si="305"/>
        <v>0</v>
      </c>
      <c r="BK634" s="53">
        <f t="shared" si="306"/>
        <v>0</v>
      </c>
      <c r="BL634" s="53">
        <f t="shared" si="307"/>
        <v>0</v>
      </c>
      <c r="BM634" s="53">
        <f t="shared" si="308"/>
        <v>0</v>
      </c>
      <c r="BN634" s="53">
        <f t="shared" si="311"/>
        <v>0</v>
      </c>
      <c r="BO634" s="53"/>
      <c r="BP634" s="53">
        <f t="shared" si="309"/>
        <v>0</v>
      </c>
      <c r="BQ634" s="53"/>
      <c r="BR634" s="53">
        <f t="shared" si="310"/>
        <v>0</v>
      </c>
    </row>
    <row r="635" spans="1:70" x14ac:dyDescent="0.2">
      <c r="A635" s="6">
        <v>8853</v>
      </c>
      <c r="B635" s="6" t="str">
        <f>+VLOOKUP(A635,masterfile!B:C,2,FALSE)</f>
        <v>Erlöse Verkauf WG UV § 4 (3) EStG</v>
      </c>
      <c r="D635" s="53">
        <f>+SUMIF('[1]2017'!$A:$A,$A635,'[1]2017'!$C:$C)-SUMIF('[1]2017'!$E:$E,$A635,'[1]2017'!$G:$G)</f>
        <v>0</v>
      </c>
      <c r="E635" s="53">
        <f>+SUMIF('[1]2018'!$A:$A,$A635,'[1]2018'!$C:$C)-SUMIF('[1]2018'!$E:$E,$A635,'[1]2018'!$G:$G)</f>
        <v>0</v>
      </c>
      <c r="F635" s="53">
        <f>+SUMIF('[1]2019'!$A:$A,$A635,'[1]2019'!$C:$C)-SUMIF('[1]2019'!$E:$E,$A635,'[1]2019'!$G:$G)</f>
        <v>0</v>
      </c>
      <c r="G635" s="53">
        <f>+SUMIF('[1]2020'!$A:$A,$A635,'[1]2020'!$C:$C)-SUMIF('[1]2020'!$E:$E,$A635,'[1]2020'!$G:$G)</f>
        <v>0</v>
      </c>
      <c r="H635" s="53"/>
      <c r="I635" s="53">
        <f>+(+SUMIF('[1]2021'!$A:$A,$A635,'[1]2021'!$C:$C)-SUMIF('[1]2021'!$E:$E,$A635,'[1]2021'!$G:$G))/12</f>
        <v>0</v>
      </c>
      <c r="J635" s="53">
        <f>+(+SUMIF('[1]2021'!$A:$A,$A635,'[1]2021'!$C:$C)-SUMIF('[1]2021'!$E:$E,$A635,'[1]2021'!$G:$G))/12</f>
        <v>0</v>
      </c>
      <c r="K635" s="53">
        <f>+(+SUMIF('[1]2021'!$A:$A,$A635,'[1]2021'!$C:$C)-SUMIF('[1]2021'!$E:$E,$A635,'[1]2021'!$G:$G))/12</f>
        <v>0</v>
      </c>
      <c r="L635" s="53">
        <f>+(+SUMIF('[1]2021'!$A:$A,$A635,'[1]2021'!$C:$C)-SUMIF('[1]2021'!$E:$E,$A635,'[1]2021'!$G:$G))/12</f>
        <v>0</v>
      </c>
      <c r="M635" s="53">
        <f>+(+SUMIF('[1]2021'!$A:$A,$A635,'[1]2021'!$C:$C)-SUMIF('[1]2021'!$E:$E,$A635,'[1]2021'!$G:$G))/12</f>
        <v>0</v>
      </c>
      <c r="N635" s="53">
        <f>+(+SUMIF('[1]2021'!$A:$A,$A635,'[1]2021'!$C:$C)-SUMIF('[1]2021'!$E:$E,$A635,'[1]2021'!$G:$G))/12</f>
        <v>0</v>
      </c>
      <c r="O635" s="53">
        <f>+(+SUMIF('[1]2021'!$A:$A,$A635,'[1]2021'!$C:$C)-SUMIF('[1]2021'!$E:$E,$A635,'[1]2021'!$G:$G))/12</f>
        <v>0</v>
      </c>
      <c r="P635" s="53">
        <f>+(+SUMIF('[1]2021'!$A:$A,$A635,'[1]2021'!$C:$C)-SUMIF('[1]2021'!$E:$E,$A635,'[1]2021'!$G:$G))/12</f>
        <v>0</v>
      </c>
      <c r="Q635" s="53">
        <f>+(+SUMIF('[1]2021'!$A:$A,$A635,'[1]2021'!$C:$C)-SUMIF('[1]2021'!$E:$E,$A635,'[1]2021'!$G:$G))/12</f>
        <v>0</v>
      </c>
      <c r="R635" s="53">
        <f>+(+SUMIF('[1]2021'!$A:$A,$A635,'[1]2021'!$C:$C)-SUMIF('[1]2021'!$E:$E,$A635,'[1]2021'!$G:$G))/12</f>
        <v>0</v>
      </c>
      <c r="S635" s="53">
        <f>+(+SUMIF('[1]2021'!$A:$A,$A635,'[1]2021'!$C:$C)-SUMIF('[1]2021'!$E:$E,$A635,'[1]2021'!$G:$G))/12</f>
        <v>0</v>
      </c>
      <c r="T635" s="53">
        <f>+(+SUMIF('[1]2021'!$A:$A,$A635,'[1]2021'!$C:$C)-SUMIF('[1]2021'!$E:$E,$A635,'[1]2021'!$G:$G))/12</f>
        <v>0</v>
      </c>
      <c r="U635" s="53">
        <f>+SUM(I635:INDEX(I635:T635,1,Settings!$C$4))</f>
        <v>0</v>
      </c>
      <c r="V635" s="53">
        <f t="shared" si="312"/>
        <v>0</v>
      </c>
      <c r="W635" s="53"/>
      <c r="X635" s="53">
        <f>+SUMIFS(postings!$T:$T,postings!$C:$C,'pl-data'!X$2,postings!$D:$D,'pl-data'!X$3,postings!$I:$I,'pl-data'!$A635)-SUMIFS(postings!$W:$W,postings!$C:$C,'pl-data'!X$2,postings!$D:$D,'pl-data'!X$3,postings!$M:$M,'pl-data'!$A635)</f>
        <v>0</v>
      </c>
      <c r="Y635" s="53">
        <f>+SUMIFS(postings!$T:$T,postings!$C:$C,'pl-data'!Y$2,postings!$D:$D,'pl-data'!Y$3,postings!$I:$I,'pl-data'!$A635)-SUMIFS(postings!$W:$W,postings!$C:$C,'pl-data'!Y$2,postings!$D:$D,'pl-data'!Y$3,postings!$M:$M,'pl-data'!$A635)</f>
        <v>0</v>
      </c>
      <c r="Z635" s="53">
        <f>+SUMIFS(postings!$T:$T,postings!$C:$C,'pl-data'!Z$2,postings!$D:$D,'pl-data'!Z$3,postings!$I:$I,'pl-data'!$A635)-SUMIFS(postings!$W:$W,postings!$C:$C,'pl-data'!Z$2,postings!$D:$D,'pl-data'!Z$3,postings!$M:$M,'pl-data'!$A635)</f>
        <v>0</v>
      </c>
      <c r="AA635" s="53">
        <f>+SUMIFS(postings!$T:$T,postings!$C:$C,'pl-data'!AA$2,postings!$D:$D,'pl-data'!AA$3,postings!$I:$I,'pl-data'!$A635)-SUMIFS(postings!$W:$W,postings!$C:$C,'pl-data'!AA$2,postings!$D:$D,'pl-data'!AA$3,postings!$M:$M,'pl-data'!$A635)</f>
        <v>0</v>
      </c>
      <c r="AB635" s="53">
        <f>+SUMIFS(postings!$T:$T,postings!$C:$C,'pl-data'!AB$2,postings!$D:$D,'pl-data'!AB$3,postings!$I:$I,'pl-data'!$A635)-SUMIFS(postings!$W:$W,postings!$C:$C,'pl-data'!AB$2,postings!$D:$D,'pl-data'!AB$3,postings!$M:$M,'pl-data'!$A635)</f>
        <v>0</v>
      </c>
      <c r="AC635" s="53">
        <f>+SUMIFS(postings!$T:$T,postings!$C:$C,'pl-data'!AC$2,postings!$D:$D,'pl-data'!AC$3,postings!$I:$I,'pl-data'!$A635)-SUMIFS(postings!$W:$W,postings!$C:$C,'pl-data'!AC$2,postings!$D:$D,'pl-data'!AC$3,postings!$M:$M,'pl-data'!$A635)</f>
        <v>0</v>
      </c>
      <c r="AD635" s="53">
        <f>+SUMIFS(postings!$T:$T,postings!$C:$C,'pl-data'!AD$2,postings!$D:$D,'pl-data'!AD$3,postings!$I:$I,'pl-data'!$A635)-SUMIFS(postings!$W:$W,postings!$C:$C,'pl-data'!AD$2,postings!$D:$D,'pl-data'!AD$3,postings!$M:$M,'pl-data'!$A635)</f>
        <v>0</v>
      </c>
      <c r="AE635" s="53">
        <f>+SUMIFS(postings!$T:$T,postings!$C:$C,'pl-data'!AE$2,postings!$D:$D,'pl-data'!AE$3,postings!$I:$I,'pl-data'!$A635)-SUMIFS(postings!$W:$W,postings!$C:$C,'pl-data'!AE$2,postings!$D:$D,'pl-data'!AE$3,postings!$M:$M,'pl-data'!$A635)</f>
        <v>0</v>
      </c>
      <c r="AF635" s="53">
        <f>+SUMIFS(postings!$T:$T,postings!$C:$C,'pl-data'!AF$2,postings!$D:$D,'pl-data'!AF$3,postings!$I:$I,'pl-data'!$A635)-SUMIFS(postings!$W:$W,postings!$C:$C,'pl-data'!AF$2,postings!$D:$D,'pl-data'!AF$3,postings!$M:$M,'pl-data'!$A635)</f>
        <v>0</v>
      </c>
      <c r="AG635" s="53">
        <f>+SUMIFS(postings!$T:$T,postings!$C:$C,'pl-data'!AG$2,postings!$D:$D,'pl-data'!AG$3,postings!$I:$I,'pl-data'!$A635)-SUMIFS(postings!$W:$W,postings!$C:$C,'pl-data'!AG$2,postings!$D:$D,'pl-data'!AG$3,postings!$M:$M,'pl-data'!$A635)</f>
        <v>0</v>
      </c>
      <c r="AH635" s="53">
        <f>+SUMIFS(postings!$T:$T,postings!$C:$C,'pl-data'!AH$2,postings!$D:$D,'pl-data'!AH$3,postings!$I:$I,'pl-data'!$A635)-SUMIFS(postings!$W:$W,postings!$C:$C,'pl-data'!AH$2,postings!$D:$D,'pl-data'!AH$3,postings!$M:$M,'pl-data'!$A635)</f>
        <v>0</v>
      </c>
      <c r="AI635" s="53">
        <f>+SUMIFS(postings!$T:$T,postings!$C:$C,'pl-data'!AI$2,postings!$D:$D,'pl-data'!AI$3,postings!$I:$I,'pl-data'!$A635)-SUMIFS(postings!$W:$W,postings!$C:$C,'pl-data'!AI$2,postings!$D:$D,'pl-data'!AI$3,postings!$M:$M,'pl-data'!$A635)</f>
        <v>0</v>
      </c>
      <c r="AJ635" s="53">
        <f>+SUM(X635:INDEX(X635:AI635,1,Settings!$C$4))</f>
        <v>0</v>
      </c>
      <c r="AK635" s="53">
        <f t="shared" si="313"/>
        <v>0</v>
      </c>
      <c r="AL635" s="53"/>
      <c r="AM635" s="53">
        <f t="shared" si="315"/>
        <v>0</v>
      </c>
      <c r="AN635" s="53">
        <f t="shared" si="316"/>
        <v>0</v>
      </c>
      <c r="AO635" s="53">
        <f t="shared" si="317"/>
        <v>0</v>
      </c>
      <c r="AP635" s="53">
        <f t="shared" si="318"/>
        <v>0</v>
      </c>
      <c r="AQ635" s="53">
        <f t="shared" si="319"/>
        <v>0</v>
      </c>
      <c r="AR635" s="53">
        <f t="shared" si="320"/>
        <v>0</v>
      </c>
      <c r="AS635" s="53">
        <f t="shared" si="321"/>
        <v>0</v>
      </c>
      <c r="AT635" s="53">
        <f t="shared" si="322"/>
        <v>0</v>
      </c>
      <c r="AU635" s="53">
        <f t="shared" si="323"/>
        <v>0</v>
      </c>
      <c r="AV635" s="53">
        <f t="shared" si="324"/>
        <v>0</v>
      </c>
      <c r="AW635" s="53">
        <f t="shared" si="325"/>
        <v>0</v>
      </c>
      <c r="AX635" s="53">
        <f t="shared" si="326"/>
        <v>0</v>
      </c>
      <c r="AY635" s="53">
        <f>+SUM(AM635:INDEX(AM635:AX635,1,Settings!$C$4))</f>
        <v>0</v>
      </c>
      <c r="AZ635" s="53">
        <f t="shared" si="314"/>
        <v>0</v>
      </c>
      <c r="BA635" s="53"/>
      <c r="BB635" s="53">
        <f t="shared" si="297"/>
        <v>0</v>
      </c>
      <c r="BC635" s="53">
        <f t="shared" si="298"/>
        <v>0</v>
      </c>
      <c r="BD635" s="53">
        <f t="shared" si="299"/>
        <v>0</v>
      </c>
      <c r="BE635" s="53">
        <f t="shared" si="300"/>
        <v>0</v>
      </c>
      <c r="BF635" s="53">
        <f t="shared" si="301"/>
        <v>0</v>
      </c>
      <c r="BG635" s="53">
        <f t="shared" si="302"/>
        <v>0</v>
      </c>
      <c r="BH635" s="53">
        <f t="shared" si="303"/>
        <v>0</v>
      </c>
      <c r="BI635" s="53">
        <f t="shared" si="304"/>
        <v>0</v>
      </c>
      <c r="BJ635" s="53">
        <f t="shared" si="305"/>
        <v>0</v>
      </c>
      <c r="BK635" s="53">
        <f t="shared" si="306"/>
        <v>0</v>
      </c>
      <c r="BL635" s="53">
        <f t="shared" si="307"/>
        <v>0</v>
      </c>
      <c r="BM635" s="53">
        <f t="shared" si="308"/>
        <v>0</v>
      </c>
      <c r="BN635" s="53">
        <f t="shared" si="311"/>
        <v>0</v>
      </c>
      <c r="BO635" s="53"/>
      <c r="BP635" s="53">
        <f t="shared" si="309"/>
        <v>0</v>
      </c>
      <c r="BQ635" s="53"/>
      <c r="BR635" s="53">
        <f t="shared" si="310"/>
        <v>0</v>
      </c>
    </row>
    <row r="636" spans="1:70" x14ac:dyDescent="0.2">
      <c r="A636" s="6">
        <v>8900</v>
      </c>
      <c r="B636" s="6" t="str">
        <f>+VLOOKUP(A636,masterfile!B:C,2,FALSE)</f>
        <v>Unentgeltliche Wertabgaben</v>
      </c>
      <c r="D636" s="53">
        <f>+SUMIF('[1]2017'!$A:$A,$A636,'[1]2017'!$C:$C)-SUMIF('[1]2017'!$E:$E,$A636,'[1]2017'!$G:$G)</f>
        <v>0</v>
      </c>
      <c r="E636" s="53">
        <f>+SUMIF('[1]2018'!$A:$A,$A636,'[1]2018'!$C:$C)-SUMIF('[1]2018'!$E:$E,$A636,'[1]2018'!$G:$G)</f>
        <v>0</v>
      </c>
      <c r="F636" s="53">
        <f>+SUMIF('[1]2019'!$A:$A,$A636,'[1]2019'!$C:$C)-SUMIF('[1]2019'!$E:$E,$A636,'[1]2019'!$G:$G)</f>
        <v>0</v>
      </c>
      <c r="G636" s="53">
        <f>+SUMIF('[1]2020'!$A:$A,$A636,'[1]2020'!$C:$C)-SUMIF('[1]2020'!$E:$E,$A636,'[1]2020'!$G:$G)</f>
        <v>0</v>
      </c>
      <c r="H636" s="53"/>
      <c r="I636" s="53">
        <f>+(+SUMIF('[1]2021'!$A:$A,$A636,'[1]2021'!$C:$C)-SUMIF('[1]2021'!$E:$E,$A636,'[1]2021'!$G:$G))/12</f>
        <v>0</v>
      </c>
      <c r="J636" s="53">
        <f>+(+SUMIF('[1]2021'!$A:$A,$A636,'[1]2021'!$C:$C)-SUMIF('[1]2021'!$E:$E,$A636,'[1]2021'!$G:$G))/12</f>
        <v>0</v>
      </c>
      <c r="K636" s="53">
        <f>+(+SUMIF('[1]2021'!$A:$A,$A636,'[1]2021'!$C:$C)-SUMIF('[1]2021'!$E:$E,$A636,'[1]2021'!$G:$G))/12</f>
        <v>0</v>
      </c>
      <c r="L636" s="53">
        <f>+(+SUMIF('[1]2021'!$A:$A,$A636,'[1]2021'!$C:$C)-SUMIF('[1]2021'!$E:$E,$A636,'[1]2021'!$G:$G))/12</f>
        <v>0</v>
      </c>
      <c r="M636" s="53">
        <f>+(+SUMIF('[1]2021'!$A:$A,$A636,'[1]2021'!$C:$C)-SUMIF('[1]2021'!$E:$E,$A636,'[1]2021'!$G:$G))/12</f>
        <v>0</v>
      </c>
      <c r="N636" s="53">
        <f>+(+SUMIF('[1]2021'!$A:$A,$A636,'[1]2021'!$C:$C)-SUMIF('[1]2021'!$E:$E,$A636,'[1]2021'!$G:$G))/12</f>
        <v>0</v>
      </c>
      <c r="O636" s="53">
        <f>+(+SUMIF('[1]2021'!$A:$A,$A636,'[1]2021'!$C:$C)-SUMIF('[1]2021'!$E:$E,$A636,'[1]2021'!$G:$G))/12</f>
        <v>0</v>
      </c>
      <c r="P636" s="53">
        <f>+(+SUMIF('[1]2021'!$A:$A,$A636,'[1]2021'!$C:$C)-SUMIF('[1]2021'!$E:$E,$A636,'[1]2021'!$G:$G))/12</f>
        <v>0</v>
      </c>
      <c r="Q636" s="53">
        <f>+(+SUMIF('[1]2021'!$A:$A,$A636,'[1]2021'!$C:$C)-SUMIF('[1]2021'!$E:$E,$A636,'[1]2021'!$G:$G))/12</f>
        <v>0</v>
      </c>
      <c r="R636" s="53">
        <f>+(+SUMIF('[1]2021'!$A:$A,$A636,'[1]2021'!$C:$C)-SUMIF('[1]2021'!$E:$E,$A636,'[1]2021'!$G:$G))/12</f>
        <v>0</v>
      </c>
      <c r="S636" s="53">
        <f>+(+SUMIF('[1]2021'!$A:$A,$A636,'[1]2021'!$C:$C)-SUMIF('[1]2021'!$E:$E,$A636,'[1]2021'!$G:$G))/12</f>
        <v>0</v>
      </c>
      <c r="T636" s="53">
        <f>+(+SUMIF('[1]2021'!$A:$A,$A636,'[1]2021'!$C:$C)-SUMIF('[1]2021'!$E:$E,$A636,'[1]2021'!$G:$G))/12</f>
        <v>0</v>
      </c>
      <c r="U636" s="53">
        <f>+SUM(I636:INDEX(I636:T636,1,Settings!$C$4))</f>
        <v>0</v>
      </c>
      <c r="V636" s="53">
        <f t="shared" si="312"/>
        <v>0</v>
      </c>
      <c r="W636" s="53"/>
      <c r="X636" s="53">
        <f>+SUMIFS(postings!$T:$T,postings!$C:$C,'pl-data'!X$2,postings!$D:$D,'pl-data'!X$3,postings!$I:$I,'pl-data'!$A636)-SUMIFS(postings!$W:$W,postings!$C:$C,'pl-data'!X$2,postings!$D:$D,'pl-data'!X$3,postings!$M:$M,'pl-data'!$A636)</f>
        <v>0</v>
      </c>
      <c r="Y636" s="53">
        <f>+SUMIFS(postings!$T:$T,postings!$C:$C,'pl-data'!Y$2,postings!$D:$D,'pl-data'!Y$3,postings!$I:$I,'pl-data'!$A636)-SUMIFS(postings!$W:$W,postings!$C:$C,'pl-data'!Y$2,postings!$D:$D,'pl-data'!Y$3,postings!$M:$M,'pl-data'!$A636)</f>
        <v>0</v>
      </c>
      <c r="Z636" s="53">
        <f>+SUMIFS(postings!$T:$T,postings!$C:$C,'pl-data'!Z$2,postings!$D:$D,'pl-data'!Z$3,postings!$I:$I,'pl-data'!$A636)-SUMIFS(postings!$W:$W,postings!$C:$C,'pl-data'!Z$2,postings!$D:$D,'pl-data'!Z$3,postings!$M:$M,'pl-data'!$A636)</f>
        <v>0</v>
      </c>
      <c r="AA636" s="53">
        <f>+SUMIFS(postings!$T:$T,postings!$C:$C,'pl-data'!AA$2,postings!$D:$D,'pl-data'!AA$3,postings!$I:$I,'pl-data'!$A636)-SUMIFS(postings!$W:$W,postings!$C:$C,'pl-data'!AA$2,postings!$D:$D,'pl-data'!AA$3,postings!$M:$M,'pl-data'!$A636)</f>
        <v>0</v>
      </c>
      <c r="AB636" s="53">
        <f>+SUMIFS(postings!$T:$T,postings!$C:$C,'pl-data'!AB$2,postings!$D:$D,'pl-data'!AB$3,postings!$I:$I,'pl-data'!$A636)-SUMIFS(postings!$W:$W,postings!$C:$C,'pl-data'!AB$2,postings!$D:$D,'pl-data'!AB$3,postings!$M:$M,'pl-data'!$A636)</f>
        <v>0</v>
      </c>
      <c r="AC636" s="53">
        <f>+SUMIFS(postings!$T:$T,postings!$C:$C,'pl-data'!AC$2,postings!$D:$D,'pl-data'!AC$3,postings!$I:$I,'pl-data'!$A636)-SUMIFS(postings!$W:$W,postings!$C:$C,'pl-data'!AC$2,postings!$D:$D,'pl-data'!AC$3,postings!$M:$M,'pl-data'!$A636)</f>
        <v>0</v>
      </c>
      <c r="AD636" s="53">
        <f>+SUMIFS(postings!$T:$T,postings!$C:$C,'pl-data'!AD$2,postings!$D:$D,'pl-data'!AD$3,postings!$I:$I,'pl-data'!$A636)-SUMIFS(postings!$W:$W,postings!$C:$C,'pl-data'!AD$2,postings!$D:$D,'pl-data'!AD$3,postings!$M:$M,'pl-data'!$A636)</f>
        <v>0</v>
      </c>
      <c r="AE636" s="53">
        <f>+SUMIFS(postings!$T:$T,postings!$C:$C,'pl-data'!AE$2,postings!$D:$D,'pl-data'!AE$3,postings!$I:$I,'pl-data'!$A636)-SUMIFS(postings!$W:$W,postings!$C:$C,'pl-data'!AE$2,postings!$D:$D,'pl-data'!AE$3,postings!$M:$M,'pl-data'!$A636)</f>
        <v>0</v>
      </c>
      <c r="AF636" s="53">
        <f>+SUMIFS(postings!$T:$T,postings!$C:$C,'pl-data'!AF$2,postings!$D:$D,'pl-data'!AF$3,postings!$I:$I,'pl-data'!$A636)-SUMIFS(postings!$W:$W,postings!$C:$C,'pl-data'!AF$2,postings!$D:$D,'pl-data'!AF$3,postings!$M:$M,'pl-data'!$A636)</f>
        <v>0</v>
      </c>
      <c r="AG636" s="53">
        <f>+SUMIFS(postings!$T:$T,postings!$C:$C,'pl-data'!AG$2,postings!$D:$D,'pl-data'!AG$3,postings!$I:$I,'pl-data'!$A636)-SUMIFS(postings!$W:$W,postings!$C:$C,'pl-data'!AG$2,postings!$D:$D,'pl-data'!AG$3,postings!$M:$M,'pl-data'!$A636)</f>
        <v>0</v>
      </c>
      <c r="AH636" s="53">
        <f>+SUMIFS(postings!$T:$T,postings!$C:$C,'pl-data'!AH$2,postings!$D:$D,'pl-data'!AH$3,postings!$I:$I,'pl-data'!$A636)-SUMIFS(postings!$W:$W,postings!$C:$C,'pl-data'!AH$2,postings!$D:$D,'pl-data'!AH$3,postings!$M:$M,'pl-data'!$A636)</f>
        <v>0</v>
      </c>
      <c r="AI636" s="53">
        <f>+SUMIFS(postings!$T:$T,postings!$C:$C,'pl-data'!AI$2,postings!$D:$D,'pl-data'!AI$3,postings!$I:$I,'pl-data'!$A636)-SUMIFS(postings!$W:$W,postings!$C:$C,'pl-data'!AI$2,postings!$D:$D,'pl-data'!AI$3,postings!$M:$M,'pl-data'!$A636)</f>
        <v>0</v>
      </c>
      <c r="AJ636" s="53">
        <f>+SUM(X636:INDEX(X636:AI636,1,Settings!$C$4))</f>
        <v>0</v>
      </c>
      <c r="AK636" s="53">
        <f t="shared" si="313"/>
        <v>0</v>
      </c>
      <c r="AL636" s="53"/>
      <c r="AM636" s="53">
        <f t="shared" si="315"/>
        <v>0</v>
      </c>
      <c r="AN636" s="53">
        <f t="shared" si="316"/>
        <v>0</v>
      </c>
      <c r="AO636" s="53">
        <f t="shared" si="317"/>
        <v>0</v>
      </c>
      <c r="AP636" s="53">
        <f t="shared" si="318"/>
        <v>0</v>
      </c>
      <c r="AQ636" s="53">
        <f t="shared" si="319"/>
        <v>0</v>
      </c>
      <c r="AR636" s="53">
        <f t="shared" si="320"/>
        <v>0</v>
      </c>
      <c r="AS636" s="53">
        <f t="shared" si="321"/>
        <v>0</v>
      </c>
      <c r="AT636" s="53">
        <f t="shared" si="322"/>
        <v>0</v>
      </c>
      <c r="AU636" s="53">
        <f t="shared" si="323"/>
        <v>0</v>
      </c>
      <c r="AV636" s="53">
        <f t="shared" si="324"/>
        <v>0</v>
      </c>
      <c r="AW636" s="53">
        <f t="shared" si="325"/>
        <v>0</v>
      </c>
      <c r="AX636" s="53">
        <f t="shared" si="326"/>
        <v>0</v>
      </c>
      <c r="AY636" s="53">
        <f>+SUM(AM636:INDEX(AM636:AX636,1,Settings!$C$4))</f>
        <v>0</v>
      </c>
      <c r="AZ636" s="53">
        <f t="shared" si="314"/>
        <v>0</v>
      </c>
      <c r="BA636" s="53"/>
      <c r="BB636" s="53">
        <f t="shared" si="297"/>
        <v>0</v>
      </c>
      <c r="BC636" s="53">
        <f t="shared" si="298"/>
        <v>0</v>
      </c>
      <c r="BD636" s="53">
        <f t="shared" si="299"/>
        <v>0</v>
      </c>
      <c r="BE636" s="53">
        <f t="shared" si="300"/>
        <v>0</v>
      </c>
      <c r="BF636" s="53">
        <f t="shared" si="301"/>
        <v>0</v>
      </c>
      <c r="BG636" s="53">
        <f t="shared" si="302"/>
        <v>0</v>
      </c>
      <c r="BH636" s="53">
        <f t="shared" si="303"/>
        <v>0</v>
      </c>
      <c r="BI636" s="53">
        <f t="shared" si="304"/>
        <v>0</v>
      </c>
      <c r="BJ636" s="53">
        <f t="shared" si="305"/>
        <v>0</v>
      </c>
      <c r="BK636" s="53">
        <f t="shared" si="306"/>
        <v>0</v>
      </c>
      <c r="BL636" s="53">
        <f t="shared" si="307"/>
        <v>0</v>
      </c>
      <c r="BM636" s="53">
        <f t="shared" si="308"/>
        <v>0</v>
      </c>
      <c r="BN636" s="53">
        <f t="shared" si="311"/>
        <v>0</v>
      </c>
      <c r="BO636" s="53"/>
      <c r="BP636" s="53">
        <f t="shared" si="309"/>
        <v>0</v>
      </c>
      <c r="BQ636" s="53"/>
      <c r="BR636" s="53">
        <f t="shared" si="310"/>
        <v>0</v>
      </c>
    </row>
    <row r="637" spans="1:70" x14ac:dyDescent="0.2">
      <c r="A637" s="6">
        <v>8905</v>
      </c>
      <c r="B637" s="6" t="str">
        <f>+VLOOKUP(A637,masterfile!B:C,2,FALSE)</f>
        <v>Entnahme von Gegenständen ohne USt</v>
      </c>
      <c r="D637" s="53">
        <f>+SUMIF('[1]2017'!$A:$A,$A637,'[1]2017'!$C:$C)-SUMIF('[1]2017'!$E:$E,$A637,'[1]2017'!$G:$G)</f>
        <v>0</v>
      </c>
      <c r="E637" s="53">
        <f>+SUMIF('[1]2018'!$A:$A,$A637,'[1]2018'!$C:$C)-SUMIF('[1]2018'!$E:$E,$A637,'[1]2018'!$G:$G)</f>
        <v>0</v>
      </c>
      <c r="F637" s="53">
        <f>+SUMIF('[1]2019'!$A:$A,$A637,'[1]2019'!$C:$C)-SUMIF('[1]2019'!$E:$E,$A637,'[1]2019'!$G:$G)</f>
        <v>0</v>
      </c>
      <c r="G637" s="53">
        <f>+SUMIF('[1]2020'!$A:$A,$A637,'[1]2020'!$C:$C)-SUMIF('[1]2020'!$E:$E,$A637,'[1]2020'!$G:$G)</f>
        <v>0</v>
      </c>
      <c r="H637" s="53"/>
      <c r="I637" s="53">
        <f>+(+SUMIF('[1]2021'!$A:$A,$A637,'[1]2021'!$C:$C)-SUMIF('[1]2021'!$E:$E,$A637,'[1]2021'!$G:$G))/12</f>
        <v>0</v>
      </c>
      <c r="J637" s="53">
        <f>+(+SUMIF('[1]2021'!$A:$A,$A637,'[1]2021'!$C:$C)-SUMIF('[1]2021'!$E:$E,$A637,'[1]2021'!$G:$G))/12</f>
        <v>0</v>
      </c>
      <c r="K637" s="53">
        <f>+(+SUMIF('[1]2021'!$A:$A,$A637,'[1]2021'!$C:$C)-SUMIF('[1]2021'!$E:$E,$A637,'[1]2021'!$G:$G))/12</f>
        <v>0</v>
      </c>
      <c r="L637" s="53">
        <f>+(+SUMIF('[1]2021'!$A:$A,$A637,'[1]2021'!$C:$C)-SUMIF('[1]2021'!$E:$E,$A637,'[1]2021'!$G:$G))/12</f>
        <v>0</v>
      </c>
      <c r="M637" s="53">
        <f>+(+SUMIF('[1]2021'!$A:$A,$A637,'[1]2021'!$C:$C)-SUMIF('[1]2021'!$E:$E,$A637,'[1]2021'!$G:$G))/12</f>
        <v>0</v>
      </c>
      <c r="N637" s="53">
        <f>+(+SUMIF('[1]2021'!$A:$A,$A637,'[1]2021'!$C:$C)-SUMIF('[1]2021'!$E:$E,$A637,'[1]2021'!$G:$G))/12</f>
        <v>0</v>
      </c>
      <c r="O637" s="53">
        <f>+(+SUMIF('[1]2021'!$A:$A,$A637,'[1]2021'!$C:$C)-SUMIF('[1]2021'!$E:$E,$A637,'[1]2021'!$G:$G))/12</f>
        <v>0</v>
      </c>
      <c r="P637" s="53">
        <f>+(+SUMIF('[1]2021'!$A:$A,$A637,'[1]2021'!$C:$C)-SUMIF('[1]2021'!$E:$E,$A637,'[1]2021'!$G:$G))/12</f>
        <v>0</v>
      </c>
      <c r="Q637" s="53">
        <f>+(+SUMIF('[1]2021'!$A:$A,$A637,'[1]2021'!$C:$C)-SUMIF('[1]2021'!$E:$E,$A637,'[1]2021'!$G:$G))/12</f>
        <v>0</v>
      </c>
      <c r="R637" s="53">
        <f>+(+SUMIF('[1]2021'!$A:$A,$A637,'[1]2021'!$C:$C)-SUMIF('[1]2021'!$E:$E,$A637,'[1]2021'!$G:$G))/12</f>
        <v>0</v>
      </c>
      <c r="S637" s="53">
        <f>+(+SUMIF('[1]2021'!$A:$A,$A637,'[1]2021'!$C:$C)-SUMIF('[1]2021'!$E:$E,$A637,'[1]2021'!$G:$G))/12</f>
        <v>0</v>
      </c>
      <c r="T637" s="53">
        <f>+(+SUMIF('[1]2021'!$A:$A,$A637,'[1]2021'!$C:$C)-SUMIF('[1]2021'!$E:$E,$A637,'[1]2021'!$G:$G))/12</f>
        <v>0</v>
      </c>
      <c r="U637" s="53">
        <f>+SUM(I637:INDEX(I637:T637,1,Settings!$C$4))</f>
        <v>0</v>
      </c>
      <c r="V637" s="53">
        <f t="shared" si="312"/>
        <v>0</v>
      </c>
      <c r="W637" s="53"/>
      <c r="X637" s="53">
        <f>+SUMIFS(postings!$T:$T,postings!$C:$C,'pl-data'!X$2,postings!$D:$D,'pl-data'!X$3,postings!$I:$I,'pl-data'!$A637)-SUMIFS(postings!$W:$W,postings!$C:$C,'pl-data'!X$2,postings!$D:$D,'pl-data'!X$3,postings!$M:$M,'pl-data'!$A637)</f>
        <v>0</v>
      </c>
      <c r="Y637" s="53">
        <f>+SUMIFS(postings!$T:$T,postings!$C:$C,'pl-data'!Y$2,postings!$D:$D,'pl-data'!Y$3,postings!$I:$I,'pl-data'!$A637)-SUMIFS(postings!$W:$W,postings!$C:$C,'pl-data'!Y$2,postings!$D:$D,'pl-data'!Y$3,postings!$M:$M,'pl-data'!$A637)</f>
        <v>0</v>
      </c>
      <c r="Z637" s="53">
        <f>+SUMIFS(postings!$T:$T,postings!$C:$C,'pl-data'!Z$2,postings!$D:$D,'pl-data'!Z$3,postings!$I:$I,'pl-data'!$A637)-SUMIFS(postings!$W:$W,postings!$C:$C,'pl-data'!Z$2,postings!$D:$D,'pl-data'!Z$3,postings!$M:$M,'pl-data'!$A637)</f>
        <v>0</v>
      </c>
      <c r="AA637" s="53">
        <f>+SUMIFS(postings!$T:$T,postings!$C:$C,'pl-data'!AA$2,postings!$D:$D,'pl-data'!AA$3,postings!$I:$I,'pl-data'!$A637)-SUMIFS(postings!$W:$W,postings!$C:$C,'pl-data'!AA$2,postings!$D:$D,'pl-data'!AA$3,postings!$M:$M,'pl-data'!$A637)</f>
        <v>0</v>
      </c>
      <c r="AB637" s="53">
        <f>+SUMIFS(postings!$T:$T,postings!$C:$C,'pl-data'!AB$2,postings!$D:$D,'pl-data'!AB$3,postings!$I:$I,'pl-data'!$A637)-SUMIFS(postings!$W:$W,postings!$C:$C,'pl-data'!AB$2,postings!$D:$D,'pl-data'!AB$3,postings!$M:$M,'pl-data'!$A637)</f>
        <v>0</v>
      </c>
      <c r="AC637" s="53">
        <f>+SUMIFS(postings!$T:$T,postings!$C:$C,'pl-data'!AC$2,postings!$D:$D,'pl-data'!AC$3,postings!$I:$I,'pl-data'!$A637)-SUMIFS(postings!$W:$W,postings!$C:$C,'pl-data'!AC$2,postings!$D:$D,'pl-data'!AC$3,postings!$M:$M,'pl-data'!$A637)</f>
        <v>0</v>
      </c>
      <c r="AD637" s="53">
        <f>+SUMIFS(postings!$T:$T,postings!$C:$C,'pl-data'!AD$2,postings!$D:$D,'pl-data'!AD$3,postings!$I:$I,'pl-data'!$A637)-SUMIFS(postings!$W:$W,postings!$C:$C,'pl-data'!AD$2,postings!$D:$D,'pl-data'!AD$3,postings!$M:$M,'pl-data'!$A637)</f>
        <v>0</v>
      </c>
      <c r="AE637" s="53">
        <f>+SUMIFS(postings!$T:$T,postings!$C:$C,'pl-data'!AE$2,postings!$D:$D,'pl-data'!AE$3,postings!$I:$I,'pl-data'!$A637)-SUMIFS(postings!$W:$W,postings!$C:$C,'pl-data'!AE$2,postings!$D:$D,'pl-data'!AE$3,postings!$M:$M,'pl-data'!$A637)</f>
        <v>0</v>
      </c>
      <c r="AF637" s="53">
        <f>+SUMIFS(postings!$T:$T,postings!$C:$C,'pl-data'!AF$2,postings!$D:$D,'pl-data'!AF$3,postings!$I:$I,'pl-data'!$A637)-SUMIFS(postings!$W:$W,postings!$C:$C,'pl-data'!AF$2,postings!$D:$D,'pl-data'!AF$3,postings!$M:$M,'pl-data'!$A637)</f>
        <v>0</v>
      </c>
      <c r="AG637" s="53">
        <f>+SUMIFS(postings!$T:$T,postings!$C:$C,'pl-data'!AG$2,postings!$D:$D,'pl-data'!AG$3,postings!$I:$I,'pl-data'!$A637)-SUMIFS(postings!$W:$W,postings!$C:$C,'pl-data'!AG$2,postings!$D:$D,'pl-data'!AG$3,postings!$M:$M,'pl-data'!$A637)</f>
        <v>0</v>
      </c>
      <c r="AH637" s="53">
        <f>+SUMIFS(postings!$T:$T,postings!$C:$C,'pl-data'!AH$2,postings!$D:$D,'pl-data'!AH$3,postings!$I:$I,'pl-data'!$A637)-SUMIFS(postings!$W:$W,postings!$C:$C,'pl-data'!AH$2,postings!$D:$D,'pl-data'!AH$3,postings!$M:$M,'pl-data'!$A637)</f>
        <v>0</v>
      </c>
      <c r="AI637" s="53">
        <f>+SUMIFS(postings!$T:$T,postings!$C:$C,'pl-data'!AI$2,postings!$D:$D,'pl-data'!AI$3,postings!$I:$I,'pl-data'!$A637)-SUMIFS(postings!$W:$W,postings!$C:$C,'pl-data'!AI$2,postings!$D:$D,'pl-data'!AI$3,postings!$M:$M,'pl-data'!$A637)</f>
        <v>0</v>
      </c>
      <c r="AJ637" s="53">
        <f>+SUM(X637:INDEX(X637:AI637,1,Settings!$C$4))</f>
        <v>0</v>
      </c>
      <c r="AK637" s="53">
        <f t="shared" si="313"/>
        <v>0</v>
      </c>
      <c r="AL637" s="53"/>
      <c r="AM637" s="53">
        <f t="shared" si="315"/>
        <v>0</v>
      </c>
      <c r="AN637" s="53">
        <f t="shared" si="316"/>
        <v>0</v>
      </c>
      <c r="AO637" s="53">
        <f t="shared" si="317"/>
        <v>0</v>
      </c>
      <c r="AP637" s="53">
        <f t="shared" si="318"/>
        <v>0</v>
      </c>
      <c r="AQ637" s="53">
        <f t="shared" si="319"/>
        <v>0</v>
      </c>
      <c r="AR637" s="53">
        <f t="shared" si="320"/>
        <v>0</v>
      </c>
      <c r="AS637" s="53">
        <f t="shared" si="321"/>
        <v>0</v>
      </c>
      <c r="AT637" s="53">
        <f t="shared" si="322"/>
        <v>0</v>
      </c>
      <c r="AU637" s="53">
        <f t="shared" si="323"/>
        <v>0</v>
      </c>
      <c r="AV637" s="53">
        <f t="shared" si="324"/>
        <v>0</v>
      </c>
      <c r="AW637" s="53">
        <f t="shared" si="325"/>
        <v>0</v>
      </c>
      <c r="AX637" s="53">
        <f t="shared" si="326"/>
        <v>0</v>
      </c>
      <c r="AY637" s="53">
        <f>+SUM(AM637:INDEX(AM637:AX637,1,Settings!$C$4))</f>
        <v>0</v>
      </c>
      <c r="AZ637" s="53">
        <f t="shared" si="314"/>
        <v>0</v>
      </c>
      <c r="BA637" s="53"/>
      <c r="BB637" s="53">
        <f t="shared" si="297"/>
        <v>0</v>
      </c>
      <c r="BC637" s="53">
        <f t="shared" si="298"/>
        <v>0</v>
      </c>
      <c r="BD637" s="53">
        <f t="shared" si="299"/>
        <v>0</v>
      </c>
      <c r="BE637" s="53">
        <f t="shared" si="300"/>
        <v>0</v>
      </c>
      <c r="BF637" s="53">
        <f t="shared" si="301"/>
        <v>0</v>
      </c>
      <c r="BG637" s="53">
        <f t="shared" si="302"/>
        <v>0</v>
      </c>
      <c r="BH637" s="53">
        <f t="shared" si="303"/>
        <v>0</v>
      </c>
      <c r="BI637" s="53">
        <f t="shared" si="304"/>
        <v>0</v>
      </c>
      <c r="BJ637" s="53">
        <f t="shared" si="305"/>
        <v>0</v>
      </c>
      <c r="BK637" s="53">
        <f t="shared" si="306"/>
        <v>0</v>
      </c>
      <c r="BL637" s="53">
        <f t="shared" si="307"/>
        <v>0</v>
      </c>
      <c r="BM637" s="53">
        <f t="shared" si="308"/>
        <v>0</v>
      </c>
      <c r="BN637" s="53">
        <f t="shared" si="311"/>
        <v>0</v>
      </c>
      <c r="BO637" s="53"/>
      <c r="BP637" s="53">
        <f t="shared" si="309"/>
        <v>0</v>
      </c>
      <c r="BQ637" s="53"/>
      <c r="BR637" s="53">
        <f t="shared" si="310"/>
        <v>0</v>
      </c>
    </row>
    <row r="638" spans="1:70" x14ac:dyDescent="0.2">
      <c r="A638" s="6">
        <v>8906</v>
      </c>
      <c r="B638" s="6" t="str">
        <f>+VLOOKUP(A638,masterfile!B:C,2,FALSE)</f>
        <v>Verwendung von Gegenständen ohne USt</v>
      </c>
      <c r="D638" s="53">
        <f>+SUMIF('[1]2017'!$A:$A,$A638,'[1]2017'!$C:$C)-SUMIF('[1]2017'!$E:$E,$A638,'[1]2017'!$G:$G)</f>
        <v>0</v>
      </c>
      <c r="E638" s="53">
        <f>+SUMIF('[1]2018'!$A:$A,$A638,'[1]2018'!$C:$C)-SUMIF('[1]2018'!$E:$E,$A638,'[1]2018'!$G:$G)</f>
        <v>0</v>
      </c>
      <c r="F638" s="53">
        <f>+SUMIF('[1]2019'!$A:$A,$A638,'[1]2019'!$C:$C)-SUMIF('[1]2019'!$E:$E,$A638,'[1]2019'!$G:$G)</f>
        <v>0</v>
      </c>
      <c r="G638" s="53">
        <f>+SUMIF('[1]2020'!$A:$A,$A638,'[1]2020'!$C:$C)-SUMIF('[1]2020'!$E:$E,$A638,'[1]2020'!$G:$G)</f>
        <v>0</v>
      </c>
      <c r="H638" s="53"/>
      <c r="I638" s="53">
        <f>+(+SUMIF('[1]2021'!$A:$A,$A638,'[1]2021'!$C:$C)-SUMIF('[1]2021'!$E:$E,$A638,'[1]2021'!$G:$G))/12</f>
        <v>0</v>
      </c>
      <c r="J638" s="53">
        <f>+(+SUMIF('[1]2021'!$A:$A,$A638,'[1]2021'!$C:$C)-SUMIF('[1]2021'!$E:$E,$A638,'[1]2021'!$G:$G))/12</f>
        <v>0</v>
      </c>
      <c r="K638" s="53">
        <f>+(+SUMIF('[1]2021'!$A:$A,$A638,'[1]2021'!$C:$C)-SUMIF('[1]2021'!$E:$E,$A638,'[1]2021'!$G:$G))/12</f>
        <v>0</v>
      </c>
      <c r="L638" s="53">
        <f>+(+SUMIF('[1]2021'!$A:$A,$A638,'[1]2021'!$C:$C)-SUMIF('[1]2021'!$E:$E,$A638,'[1]2021'!$G:$G))/12</f>
        <v>0</v>
      </c>
      <c r="M638" s="53">
        <f>+(+SUMIF('[1]2021'!$A:$A,$A638,'[1]2021'!$C:$C)-SUMIF('[1]2021'!$E:$E,$A638,'[1]2021'!$G:$G))/12</f>
        <v>0</v>
      </c>
      <c r="N638" s="53">
        <f>+(+SUMIF('[1]2021'!$A:$A,$A638,'[1]2021'!$C:$C)-SUMIF('[1]2021'!$E:$E,$A638,'[1]2021'!$G:$G))/12</f>
        <v>0</v>
      </c>
      <c r="O638" s="53">
        <f>+(+SUMIF('[1]2021'!$A:$A,$A638,'[1]2021'!$C:$C)-SUMIF('[1]2021'!$E:$E,$A638,'[1]2021'!$G:$G))/12</f>
        <v>0</v>
      </c>
      <c r="P638" s="53">
        <f>+(+SUMIF('[1]2021'!$A:$A,$A638,'[1]2021'!$C:$C)-SUMIF('[1]2021'!$E:$E,$A638,'[1]2021'!$G:$G))/12</f>
        <v>0</v>
      </c>
      <c r="Q638" s="53">
        <f>+(+SUMIF('[1]2021'!$A:$A,$A638,'[1]2021'!$C:$C)-SUMIF('[1]2021'!$E:$E,$A638,'[1]2021'!$G:$G))/12</f>
        <v>0</v>
      </c>
      <c r="R638" s="53">
        <f>+(+SUMIF('[1]2021'!$A:$A,$A638,'[1]2021'!$C:$C)-SUMIF('[1]2021'!$E:$E,$A638,'[1]2021'!$G:$G))/12</f>
        <v>0</v>
      </c>
      <c r="S638" s="53">
        <f>+(+SUMIF('[1]2021'!$A:$A,$A638,'[1]2021'!$C:$C)-SUMIF('[1]2021'!$E:$E,$A638,'[1]2021'!$G:$G))/12</f>
        <v>0</v>
      </c>
      <c r="T638" s="53">
        <f>+(+SUMIF('[1]2021'!$A:$A,$A638,'[1]2021'!$C:$C)-SUMIF('[1]2021'!$E:$E,$A638,'[1]2021'!$G:$G))/12</f>
        <v>0</v>
      </c>
      <c r="U638" s="53">
        <f>+SUM(I638:INDEX(I638:T638,1,Settings!$C$4))</f>
        <v>0</v>
      </c>
      <c r="V638" s="53">
        <f t="shared" si="312"/>
        <v>0</v>
      </c>
      <c r="W638" s="53"/>
      <c r="X638" s="53">
        <f>+SUMIFS(postings!$T:$T,postings!$C:$C,'pl-data'!X$2,postings!$D:$D,'pl-data'!X$3,postings!$I:$I,'pl-data'!$A638)-SUMIFS(postings!$W:$W,postings!$C:$C,'pl-data'!X$2,postings!$D:$D,'pl-data'!X$3,postings!$M:$M,'pl-data'!$A638)</f>
        <v>0</v>
      </c>
      <c r="Y638" s="53">
        <f>+SUMIFS(postings!$T:$T,postings!$C:$C,'pl-data'!Y$2,postings!$D:$D,'pl-data'!Y$3,postings!$I:$I,'pl-data'!$A638)-SUMIFS(postings!$W:$W,postings!$C:$C,'pl-data'!Y$2,postings!$D:$D,'pl-data'!Y$3,postings!$M:$M,'pl-data'!$A638)</f>
        <v>0</v>
      </c>
      <c r="Z638" s="53">
        <f>+SUMIFS(postings!$T:$T,postings!$C:$C,'pl-data'!Z$2,postings!$D:$D,'pl-data'!Z$3,postings!$I:$I,'pl-data'!$A638)-SUMIFS(postings!$W:$W,postings!$C:$C,'pl-data'!Z$2,postings!$D:$D,'pl-data'!Z$3,postings!$M:$M,'pl-data'!$A638)</f>
        <v>0</v>
      </c>
      <c r="AA638" s="53">
        <f>+SUMIFS(postings!$T:$T,postings!$C:$C,'pl-data'!AA$2,postings!$D:$D,'pl-data'!AA$3,postings!$I:$I,'pl-data'!$A638)-SUMIFS(postings!$W:$W,postings!$C:$C,'pl-data'!AA$2,postings!$D:$D,'pl-data'!AA$3,postings!$M:$M,'pl-data'!$A638)</f>
        <v>0</v>
      </c>
      <c r="AB638" s="53">
        <f>+SUMIFS(postings!$T:$T,postings!$C:$C,'pl-data'!AB$2,postings!$D:$D,'pl-data'!AB$3,postings!$I:$I,'pl-data'!$A638)-SUMIFS(postings!$W:$W,postings!$C:$C,'pl-data'!AB$2,postings!$D:$D,'pl-data'!AB$3,postings!$M:$M,'pl-data'!$A638)</f>
        <v>0</v>
      </c>
      <c r="AC638" s="53">
        <f>+SUMIFS(postings!$T:$T,postings!$C:$C,'pl-data'!AC$2,postings!$D:$D,'pl-data'!AC$3,postings!$I:$I,'pl-data'!$A638)-SUMIFS(postings!$W:$W,postings!$C:$C,'pl-data'!AC$2,postings!$D:$D,'pl-data'!AC$3,postings!$M:$M,'pl-data'!$A638)</f>
        <v>0</v>
      </c>
      <c r="AD638" s="53">
        <f>+SUMIFS(postings!$T:$T,postings!$C:$C,'pl-data'!AD$2,postings!$D:$D,'pl-data'!AD$3,postings!$I:$I,'pl-data'!$A638)-SUMIFS(postings!$W:$W,postings!$C:$C,'pl-data'!AD$2,postings!$D:$D,'pl-data'!AD$3,postings!$M:$M,'pl-data'!$A638)</f>
        <v>0</v>
      </c>
      <c r="AE638" s="53">
        <f>+SUMIFS(postings!$T:$T,postings!$C:$C,'pl-data'!AE$2,postings!$D:$D,'pl-data'!AE$3,postings!$I:$I,'pl-data'!$A638)-SUMIFS(postings!$W:$W,postings!$C:$C,'pl-data'!AE$2,postings!$D:$D,'pl-data'!AE$3,postings!$M:$M,'pl-data'!$A638)</f>
        <v>0</v>
      </c>
      <c r="AF638" s="53">
        <f>+SUMIFS(postings!$T:$T,postings!$C:$C,'pl-data'!AF$2,postings!$D:$D,'pl-data'!AF$3,postings!$I:$I,'pl-data'!$A638)-SUMIFS(postings!$W:$W,postings!$C:$C,'pl-data'!AF$2,postings!$D:$D,'pl-data'!AF$3,postings!$M:$M,'pl-data'!$A638)</f>
        <v>0</v>
      </c>
      <c r="AG638" s="53">
        <f>+SUMIFS(postings!$T:$T,postings!$C:$C,'pl-data'!AG$2,postings!$D:$D,'pl-data'!AG$3,postings!$I:$I,'pl-data'!$A638)-SUMIFS(postings!$W:$W,postings!$C:$C,'pl-data'!AG$2,postings!$D:$D,'pl-data'!AG$3,postings!$M:$M,'pl-data'!$A638)</f>
        <v>0</v>
      </c>
      <c r="AH638" s="53">
        <f>+SUMIFS(postings!$T:$T,postings!$C:$C,'pl-data'!AH$2,postings!$D:$D,'pl-data'!AH$3,postings!$I:$I,'pl-data'!$A638)-SUMIFS(postings!$W:$W,postings!$C:$C,'pl-data'!AH$2,postings!$D:$D,'pl-data'!AH$3,postings!$M:$M,'pl-data'!$A638)</f>
        <v>0</v>
      </c>
      <c r="AI638" s="53">
        <f>+SUMIFS(postings!$T:$T,postings!$C:$C,'pl-data'!AI$2,postings!$D:$D,'pl-data'!AI$3,postings!$I:$I,'pl-data'!$A638)-SUMIFS(postings!$W:$W,postings!$C:$C,'pl-data'!AI$2,postings!$D:$D,'pl-data'!AI$3,postings!$M:$M,'pl-data'!$A638)</f>
        <v>0</v>
      </c>
      <c r="AJ638" s="53">
        <f>+SUM(X638:INDEX(X638:AI638,1,Settings!$C$4))</f>
        <v>0</v>
      </c>
      <c r="AK638" s="53">
        <f t="shared" si="313"/>
        <v>0</v>
      </c>
      <c r="AL638" s="53"/>
      <c r="AM638" s="53">
        <f t="shared" si="315"/>
        <v>0</v>
      </c>
      <c r="AN638" s="53">
        <f t="shared" si="316"/>
        <v>0</v>
      </c>
      <c r="AO638" s="53">
        <f t="shared" si="317"/>
        <v>0</v>
      </c>
      <c r="AP638" s="53">
        <f t="shared" si="318"/>
        <v>0</v>
      </c>
      <c r="AQ638" s="53">
        <f t="shared" si="319"/>
        <v>0</v>
      </c>
      <c r="AR638" s="53">
        <f t="shared" si="320"/>
        <v>0</v>
      </c>
      <c r="AS638" s="53">
        <f t="shared" si="321"/>
        <v>0</v>
      </c>
      <c r="AT638" s="53">
        <f t="shared" si="322"/>
        <v>0</v>
      </c>
      <c r="AU638" s="53">
        <f t="shared" si="323"/>
        <v>0</v>
      </c>
      <c r="AV638" s="53">
        <f t="shared" si="324"/>
        <v>0</v>
      </c>
      <c r="AW638" s="53">
        <f t="shared" si="325"/>
        <v>0</v>
      </c>
      <c r="AX638" s="53">
        <f t="shared" si="326"/>
        <v>0</v>
      </c>
      <c r="AY638" s="53">
        <f>+SUM(AM638:INDEX(AM638:AX638,1,Settings!$C$4))</f>
        <v>0</v>
      </c>
      <c r="AZ638" s="53">
        <f t="shared" si="314"/>
        <v>0</v>
      </c>
      <c r="BA638" s="53"/>
      <c r="BB638" s="53">
        <f t="shared" si="297"/>
        <v>0</v>
      </c>
      <c r="BC638" s="53">
        <f t="shared" si="298"/>
        <v>0</v>
      </c>
      <c r="BD638" s="53">
        <f t="shared" si="299"/>
        <v>0</v>
      </c>
      <c r="BE638" s="53">
        <f t="shared" si="300"/>
        <v>0</v>
      </c>
      <c r="BF638" s="53">
        <f t="shared" si="301"/>
        <v>0</v>
      </c>
      <c r="BG638" s="53">
        <f t="shared" si="302"/>
        <v>0</v>
      </c>
      <c r="BH638" s="53">
        <f t="shared" si="303"/>
        <v>0</v>
      </c>
      <c r="BI638" s="53">
        <f t="shared" si="304"/>
        <v>0</v>
      </c>
      <c r="BJ638" s="53">
        <f t="shared" si="305"/>
        <v>0</v>
      </c>
      <c r="BK638" s="53">
        <f t="shared" si="306"/>
        <v>0</v>
      </c>
      <c r="BL638" s="53">
        <f t="shared" si="307"/>
        <v>0</v>
      </c>
      <c r="BM638" s="53">
        <f t="shared" si="308"/>
        <v>0</v>
      </c>
      <c r="BN638" s="53">
        <f t="shared" si="311"/>
        <v>0</v>
      </c>
      <c r="BO638" s="53"/>
      <c r="BP638" s="53">
        <f t="shared" si="309"/>
        <v>0</v>
      </c>
      <c r="BQ638" s="53"/>
      <c r="BR638" s="53">
        <f t="shared" si="310"/>
        <v>0</v>
      </c>
    </row>
    <row r="639" spans="1:70" x14ac:dyDescent="0.2">
      <c r="A639" s="6">
        <v>8910</v>
      </c>
      <c r="B639" s="6" t="str">
        <f>+VLOOKUP(A639,masterfile!B:C,2,FALSE)</f>
        <v>Entnahme Unternehmer (Waren) 19% USt</v>
      </c>
      <c r="D639" s="53">
        <f>+SUMIF('[1]2017'!$A:$A,$A639,'[1]2017'!$C:$C)-SUMIF('[1]2017'!$E:$E,$A639,'[1]2017'!$G:$G)</f>
        <v>0</v>
      </c>
      <c r="E639" s="53">
        <f>+SUMIF('[1]2018'!$A:$A,$A639,'[1]2018'!$C:$C)-SUMIF('[1]2018'!$E:$E,$A639,'[1]2018'!$G:$G)</f>
        <v>0</v>
      </c>
      <c r="F639" s="53">
        <f>+SUMIF('[1]2019'!$A:$A,$A639,'[1]2019'!$C:$C)-SUMIF('[1]2019'!$E:$E,$A639,'[1]2019'!$G:$G)</f>
        <v>0</v>
      </c>
      <c r="G639" s="53">
        <f>+SUMIF('[1]2020'!$A:$A,$A639,'[1]2020'!$C:$C)-SUMIF('[1]2020'!$E:$E,$A639,'[1]2020'!$G:$G)</f>
        <v>0</v>
      </c>
      <c r="H639" s="53"/>
      <c r="I639" s="53">
        <f>+(+SUMIF('[1]2021'!$A:$A,$A639,'[1]2021'!$C:$C)-SUMIF('[1]2021'!$E:$E,$A639,'[1]2021'!$G:$G))/12</f>
        <v>0</v>
      </c>
      <c r="J639" s="53">
        <f>+(+SUMIF('[1]2021'!$A:$A,$A639,'[1]2021'!$C:$C)-SUMIF('[1]2021'!$E:$E,$A639,'[1]2021'!$G:$G))/12</f>
        <v>0</v>
      </c>
      <c r="K639" s="53">
        <f>+(+SUMIF('[1]2021'!$A:$A,$A639,'[1]2021'!$C:$C)-SUMIF('[1]2021'!$E:$E,$A639,'[1]2021'!$G:$G))/12</f>
        <v>0</v>
      </c>
      <c r="L639" s="53">
        <f>+(+SUMIF('[1]2021'!$A:$A,$A639,'[1]2021'!$C:$C)-SUMIF('[1]2021'!$E:$E,$A639,'[1]2021'!$G:$G))/12</f>
        <v>0</v>
      </c>
      <c r="M639" s="53">
        <f>+(+SUMIF('[1]2021'!$A:$A,$A639,'[1]2021'!$C:$C)-SUMIF('[1]2021'!$E:$E,$A639,'[1]2021'!$G:$G))/12</f>
        <v>0</v>
      </c>
      <c r="N639" s="53">
        <f>+(+SUMIF('[1]2021'!$A:$A,$A639,'[1]2021'!$C:$C)-SUMIF('[1]2021'!$E:$E,$A639,'[1]2021'!$G:$G))/12</f>
        <v>0</v>
      </c>
      <c r="O639" s="53">
        <f>+(+SUMIF('[1]2021'!$A:$A,$A639,'[1]2021'!$C:$C)-SUMIF('[1]2021'!$E:$E,$A639,'[1]2021'!$G:$G))/12</f>
        <v>0</v>
      </c>
      <c r="P639" s="53">
        <f>+(+SUMIF('[1]2021'!$A:$A,$A639,'[1]2021'!$C:$C)-SUMIF('[1]2021'!$E:$E,$A639,'[1]2021'!$G:$G))/12</f>
        <v>0</v>
      </c>
      <c r="Q639" s="53">
        <f>+(+SUMIF('[1]2021'!$A:$A,$A639,'[1]2021'!$C:$C)-SUMIF('[1]2021'!$E:$E,$A639,'[1]2021'!$G:$G))/12</f>
        <v>0</v>
      </c>
      <c r="R639" s="53">
        <f>+(+SUMIF('[1]2021'!$A:$A,$A639,'[1]2021'!$C:$C)-SUMIF('[1]2021'!$E:$E,$A639,'[1]2021'!$G:$G))/12</f>
        <v>0</v>
      </c>
      <c r="S639" s="53">
        <f>+(+SUMIF('[1]2021'!$A:$A,$A639,'[1]2021'!$C:$C)-SUMIF('[1]2021'!$E:$E,$A639,'[1]2021'!$G:$G))/12</f>
        <v>0</v>
      </c>
      <c r="T639" s="53">
        <f>+(+SUMIF('[1]2021'!$A:$A,$A639,'[1]2021'!$C:$C)-SUMIF('[1]2021'!$E:$E,$A639,'[1]2021'!$G:$G))/12</f>
        <v>0</v>
      </c>
      <c r="U639" s="53">
        <f>+SUM(I639:INDEX(I639:T639,1,Settings!$C$4))</f>
        <v>0</v>
      </c>
      <c r="V639" s="53">
        <f t="shared" si="312"/>
        <v>0</v>
      </c>
      <c r="W639" s="53"/>
      <c r="X639" s="53">
        <f>+SUMIFS(postings!$T:$T,postings!$C:$C,'pl-data'!X$2,postings!$D:$D,'pl-data'!X$3,postings!$I:$I,'pl-data'!$A639)-SUMIFS(postings!$W:$W,postings!$C:$C,'pl-data'!X$2,postings!$D:$D,'pl-data'!X$3,postings!$M:$M,'pl-data'!$A639)</f>
        <v>0</v>
      </c>
      <c r="Y639" s="53">
        <f>+SUMIFS(postings!$T:$T,postings!$C:$C,'pl-data'!Y$2,postings!$D:$D,'pl-data'!Y$3,postings!$I:$I,'pl-data'!$A639)-SUMIFS(postings!$W:$W,postings!$C:$C,'pl-data'!Y$2,postings!$D:$D,'pl-data'!Y$3,postings!$M:$M,'pl-data'!$A639)</f>
        <v>0</v>
      </c>
      <c r="Z639" s="53">
        <f>+SUMIFS(postings!$T:$T,postings!$C:$C,'pl-data'!Z$2,postings!$D:$D,'pl-data'!Z$3,postings!$I:$I,'pl-data'!$A639)-SUMIFS(postings!$W:$W,postings!$C:$C,'pl-data'!Z$2,postings!$D:$D,'pl-data'!Z$3,postings!$M:$M,'pl-data'!$A639)</f>
        <v>0</v>
      </c>
      <c r="AA639" s="53">
        <f>+SUMIFS(postings!$T:$T,postings!$C:$C,'pl-data'!AA$2,postings!$D:$D,'pl-data'!AA$3,postings!$I:$I,'pl-data'!$A639)-SUMIFS(postings!$W:$W,postings!$C:$C,'pl-data'!AA$2,postings!$D:$D,'pl-data'!AA$3,postings!$M:$M,'pl-data'!$A639)</f>
        <v>0</v>
      </c>
      <c r="AB639" s="53">
        <f>+SUMIFS(postings!$T:$T,postings!$C:$C,'pl-data'!AB$2,postings!$D:$D,'pl-data'!AB$3,postings!$I:$I,'pl-data'!$A639)-SUMIFS(postings!$W:$W,postings!$C:$C,'pl-data'!AB$2,postings!$D:$D,'pl-data'!AB$3,postings!$M:$M,'pl-data'!$A639)</f>
        <v>0</v>
      </c>
      <c r="AC639" s="53">
        <f>+SUMIFS(postings!$T:$T,postings!$C:$C,'pl-data'!AC$2,postings!$D:$D,'pl-data'!AC$3,postings!$I:$I,'pl-data'!$A639)-SUMIFS(postings!$W:$W,postings!$C:$C,'pl-data'!AC$2,postings!$D:$D,'pl-data'!AC$3,postings!$M:$M,'pl-data'!$A639)</f>
        <v>0</v>
      </c>
      <c r="AD639" s="53">
        <f>+SUMIFS(postings!$T:$T,postings!$C:$C,'pl-data'!AD$2,postings!$D:$D,'pl-data'!AD$3,postings!$I:$I,'pl-data'!$A639)-SUMIFS(postings!$W:$W,postings!$C:$C,'pl-data'!AD$2,postings!$D:$D,'pl-data'!AD$3,postings!$M:$M,'pl-data'!$A639)</f>
        <v>0</v>
      </c>
      <c r="AE639" s="53">
        <f>+SUMIFS(postings!$T:$T,postings!$C:$C,'pl-data'!AE$2,postings!$D:$D,'pl-data'!AE$3,postings!$I:$I,'pl-data'!$A639)-SUMIFS(postings!$W:$W,postings!$C:$C,'pl-data'!AE$2,postings!$D:$D,'pl-data'!AE$3,postings!$M:$M,'pl-data'!$A639)</f>
        <v>0</v>
      </c>
      <c r="AF639" s="53">
        <f>+SUMIFS(postings!$T:$T,postings!$C:$C,'pl-data'!AF$2,postings!$D:$D,'pl-data'!AF$3,postings!$I:$I,'pl-data'!$A639)-SUMIFS(postings!$W:$W,postings!$C:$C,'pl-data'!AF$2,postings!$D:$D,'pl-data'!AF$3,postings!$M:$M,'pl-data'!$A639)</f>
        <v>0</v>
      </c>
      <c r="AG639" s="53">
        <f>+SUMIFS(postings!$T:$T,postings!$C:$C,'pl-data'!AG$2,postings!$D:$D,'pl-data'!AG$3,postings!$I:$I,'pl-data'!$A639)-SUMIFS(postings!$W:$W,postings!$C:$C,'pl-data'!AG$2,postings!$D:$D,'pl-data'!AG$3,postings!$M:$M,'pl-data'!$A639)</f>
        <v>0</v>
      </c>
      <c r="AH639" s="53">
        <f>+SUMIFS(postings!$T:$T,postings!$C:$C,'pl-data'!AH$2,postings!$D:$D,'pl-data'!AH$3,postings!$I:$I,'pl-data'!$A639)-SUMIFS(postings!$W:$W,postings!$C:$C,'pl-data'!AH$2,postings!$D:$D,'pl-data'!AH$3,postings!$M:$M,'pl-data'!$A639)</f>
        <v>0</v>
      </c>
      <c r="AI639" s="53">
        <f>+SUMIFS(postings!$T:$T,postings!$C:$C,'pl-data'!AI$2,postings!$D:$D,'pl-data'!AI$3,postings!$I:$I,'pl-data'!$A639)-SUMIFS(postings!$W:$W,postings!$C:$C,'pl-data'!AI$2,postings!$D:$D,'pl-data'!AI$3,postings!$M:$M,'pl-data'!$A639)</f>
        <v>0</v>
      </c>
      <c r="AJ639" s="53">
        <f>+SUM(X639:INDEX(X639:AI639,1,Settings!$C$4))</f>
        <v>0</v>
      </c>
      <c r="AK639" s="53">
        <f t="shared" si="313"/>
        <v>0</v>
      </c>
      <c r="AL639" s="53"/>
      <c r="AM639" s="53">
        <f t="shared" si="315"/>
        <v>0</v>
      </c>
      <c r="AN639" s="53">
        <f t="shared" si="316"/>
        <v>0</v>
      </c>
      <c r="AO639" s="53">
        <f t="shared" si="317"/>
        <v>0</v>
      </c>
      <c r="AP639" s="53">
        <f t="shared" si="318"/>
        <v>0</v>
      </c>
      <c r="AQ639" s="53">
        <f t="shared" si="319"/>
        <v>0</v>
      </c>
      <c r="AR639" s="53">
        <f t="shared" si="320"/>
        <v>0</v>
      </c>
      <c r="AS639" s="53">
        <f t="shared" si="321"/>
        <v>0</v>
      </c>
      <c r="AT639" s="53">
        <f t="shared" si="322"/>
        <v>0</v>
      </c>
      <c r="AU639" s="53">
        <f t="shared" si="323"/>
        <v>0</v>
      </c>
      <c r="AV639" s="53">
        <f t="shared" si="324"/>
        <v>0</v>
      </c>
      <c r="AW639" s="53">
        <f t="shared" si="325"/>
        <v>0</v>
      </c>
      <c r="AX639" s="53">
        <f t="shared" si="326"/>
        <v>0</v>
      </c>
      <c r="AY639" s="53">
        <f>+SUM(AM639:INDEX(AM639:AX639,1,Settings!$C$4))</f>
        <v>0</v>
      </c>
      <c r="AZ639" s="53">
        <f t="shared" si="314"/>
        <v>0</v>
      </c>
      <c r="BA639" s="53"/>
      <c r="BB639" s="53">
        <f t="shared" si="297"/>
        <v>0</v>
      </c>
      <c r="BC639" s="53">
        <f t="shared" si="298"/>
        <v>0</v>
      </c>
      <c r="BD639" s="53">
        <f t="shared" si="299"/>
        <v>0</v>
      </c>
      <c r="BE639" s="53">
        <f t="shared" si="300"/>
        <v>0</v>
      </c>
      <c r="BF639" s="53">
        <f t="shared" si="301"/>
        <v>0</v>
      </c>
      <c r="BG639" s="53">
        <f t="shared" si="302"/>
        <v>0</v>
      </c>
      <c r="BH639" s="53">
        <f t="shared" si="303"/>
        <v>0</v>
      </c>
      <c r="BI639" s="53">
        <f t="shared" si="304"/>
        <v>0</v>
      </c>
      <c r="BJ639" s="53">
        <f t="shared" si="305"/>
        <v>0</v>
      </c>
      <c r="BK639" s="53">
        <f t="shared" si="306"/>
        <v>0</v>
      </c>
      <c r="BL639" s="53">
        <f t="shared" si="307"/>
        <v>0</v>
      </c>
      <c r="BM639" s="53">
        <f t="shared" si="308"/>
        <v>0</v>
      </c>
      <c r="BN639" s="53">
        <f t="shared" si="311"/>
        <v>0</v>
      </c>
      <c r="BO639" s="53"/>
      <c r="BP639" s="53">
        <f t="shared" si="309"/>
        <v>0</v>
      </c>
      <c r="BQ639" s="53"/>
      <c r="BR639" s="53">
        <f t="shared" si="310"/>
        <v>0</v>
      </c>
    </row>
    <row r="640" spans="1:70" x14ac:dyDescent="0.2">
      <c r="A640" s="6">
        <v>8915</v>
      </c>
      <c r="B640" s="6" t="str">
        <f>+VLOOKUP(A640,masterfile!B:C,2,FALSE)</f>
        <v>Entnahme Unternehmer (Waren) 7% USt</v>
      </c>
      <c r="D640" s="53">
        <f>+SUMIF('[1]2017'!$A:$A,$A640,'[1]2017'!$C:$C)-SUMIF('[1]2017'!$E:$E,$A640,'[1]2017'!$G:$G)</f>
        <v>0</v>
      </c>
      <c r="E640" s="53">
        <f>+SUMIF('[1]2018'!$A:$A,$A640,'[1]2018'!$C:$C)-SUMIF('[1]2018'!$E:$E,$A640,'[1]2018'!$G:$G)</f>
        <v>0</v>
      </c>
      <c r="F640" s="53">
        <f>+SUMIF('[1]2019'!$A:$A,$A640,'[1]2019'!$C:$C)-SUMIF('[1]2019'!$E:$E,$A640,'[1]2019'!$G:$G)</f>
        <v>0</v>
      </c>
      <c r="G640" s="53">
        <f>+SUMIF('[1]2020'!$A:$A,$A640,'[1]2020'!$C:$C)-SUMIF('[1]2020'!$E:$E,$A640,'[1]2020'!$G:$G)</f>
        <v>0</v>
      </c>
      <c r="H640" s="53"/>
      <c r="I640" s="53">
        <f>+(+SUMIF('[1]2021'!$A:$A,$A640,'[1]2021'!$C:$C)-SUMIF('[1]2021'!$E:$E,$A640,'[1]2021'!$G:$G))/12</f>
        <v>0</v>
      </c>
      <c r="J640" s="53">
        <f>+(+SUMIF('[1]2021'!$A:$A,$A640,'[1]2021'!$C:$C)-SUMIF('[1]2021'!$E:$E,$A640,'[1]2021'!$G:$G))/12</f>
        <v>0</v>
      </c>
      <c r="K640" s="53">
        <f>+(+SUMIF('[1]2021'!$A:$A,$A640,'[1]2021'!$C:$C)-SUMIF('[1]2021'!$E:$E,$A640,'[1]2021'!$G:$G))/12</f>
        <v>0</v>
      </c>
      <c r="L640" s="53">
        <f>+(+SUMIF('[1]2021'!$A:$A,$A640,'[1]2021'!$C:$C)-SUMIF('[1]2021'!$E:$E,$A640,'[1]2021'!$G:$G))/12</f>
        <v>0</v>
      </c>
      <c r="M640" s="53">
        <f>+(+SUMIF('[1]2021'!$A:$A,$A640,'[1]2021'!$C:$C)-SUMIF('[1]2021'!$E:$E,$A640,'[1]2021'!$G:$G))/12</f>
        <v>0</v>
      </c>
      <c r="N640" s="53">
        <f>+(+SUMIF('[1]2021'!$A:$A,$A640,'[1]2021'!$C:$C)-SUMIF('[1]2021'!$E:$E,$A640,'[1]2021'!$G:$G))/12</f>
        <v>0</v>
      </c>
      <c r="O640" s="53">
        <f>+(+SUMIF('[1]2021'!$A:$A,$A640,'[1]2021'!$C:$C)-SUMIF('[1]2021'!$E:$E,$A640,'[1]2021'!$G:$G))/12</f>
        <v>0</v>
      </c>
      <c r="P640" s="53">
        <f>+(+SUMIF('[1]2021'!$A:$A,$A640,'[1]2021'!$C:$C)-SUMIF('[1]2021'!$E:$E,$A640,'[1]2021'!$G:$G))/12</f>
        <v>0</v>
      </c>
      <c r="Q640" s="53">
        <f>+(+SUMIF('[1]2021'!$A:$A,$A640,'[1]2021'!$C:$C)-SUMIF('[1]2021'!$E:$E,$A640,'[1]2021'!$G:$G))/12</f>
        <v>0</v>
      </c>
      <c r="R640" s="53">
        <f>+(+SUMIF('[1]2021'!$A:$A,$A640,'[1]2021'!$C:$C)-SUMIF('[1]2021'!$E:$E,$A640,'[1]2021'!$G:$G))/12</f>
        <v>0</v>
      </c>
      <c r="S640" s="53">
        <f>+(+SUMIF('[1]2021'!$A:$A,$A640,'[1]2021'!$C:$C)-SUMIF('[1]2021'!$E:$E,$A640,'[1]2021'!$G:$G))/12</f>
        <v>0</v>
      </c>
      <c r="T640" s="53">
        <f>+(+SUMIF('[1]2021'!$A:$A,$A640,'[1]2021'!$C:$C)-SUMIF('[1]2021'!$E:$E,$A640,'[1]2021'!$G:$G))/12</f>
        <v>0</v>
      </c>
      <c r="U640" s="53">
        <f>+SUM(I640:INDEX(I640:T640,1,Settings!$C$4))</f>
        <v>0</v>
      </c>
      <c r="V640" s="53">
        <f t="shared" si="312"/>
        <v>0</v>
      </c>
      <c r="W640" s="53"/>
      <c r="X640" s="53">
        <f>+SUMIFS(postings!$T:$T,postings!$C:$C,'pl-data'!X$2,postings!$D:$D,'pl-data'!X$3,postings!$I:$I,'pl-data'!$A640)-SUMIFS(postings!$W:$W,postings!$C:$C,'pl-data'!X$2,postings!$D:$D,'pl-data'!X$3,postings!$M:$M,'pl-data'!$A640)</f>
        <v>0</v>
      </c>
      <c r="Y640" s="53">
        <f>+SUMIFS(postings!$T:$T,postings!$C:$C,'pl-data'!Y$2,postings!$D:$D,'pl-data'!Y$3,postings!$I:$I,'pl-data'!$A640)-SUMIFS(postings!$W:$W,postings!$C:$C,'pl-data'!Y$2,postings!$D:$D,'pl-data'!Y$3,postings!$M:$M,'pl-data'!$A640)</f>
        <v>0</v>
      </c>
      <c r="Z640" s="53">
        <f>+SUMIFS(postings!$T:$T,postings!$C:$C,'pl-data'!Z$2,postings!$D:$D,'pl-data'!Z$3,postings!$I:$I,'pl-data'!$A640)-SUMIFS(postings!$W:$W,postings!$C:$C,'pl-data'!Z$2,postings!$D:$D,'pl-data'!Z$3,postings!$M:$M,'pl-data'!$A640)</f>
        <v>0</v>
      </c>
      <c r="AA640" s="53">
        <f>+SUMIFS(postings!$T:$T,postings!$C:$C,'pl-data'!AA$2,postings!$D:$D,'pl-data'!AA$3,postings!$I:$I,'pl-data'!$A640)-SUMIFS(postings!$W:$W,postings!$C:$C,'pl-data'!AA$2,postings!$D:$D,'pl-data'!AA$3,postings!$M:$M,'pl-data'!$A640)</f>
        <v>0</v>
      </c>
      <c r="AB640" s="53">
        <f>+SUMIFS(postings!$T:$T,postings!$C:$C,'pl-data'!AB$2,postings!$D:$D,'pl-data'!AB$3,postings!$I:$I,'pl-data'!$A640)-SUMIFS(postings!$W:$W,postings!$C:$C,'pl-data'!AB$2,postings!$D:$D,'pl-data'!AB$3,postings!$M:$M,'pl-data'!$A640)</f>
        <v>0</v>
      </c>
      <c r="AC640" s="53">
        <f>+SUMIFS(postings!$T:$T,postings!$C:$C,'pl-data'!AC$2,postings!$D:$D,'pl-data'!AC$3,postings!$I:$I,'pl-data'!$A640)-SUMIFS(postings!$W:$W,postings!$C:$C,'pl-data'!AC$2,postings!$D:$D,'pl-data'!AC$3,postings!$M:$M,'pl-data'!$A640)</f>
        <v>0</v>
      </c>
      <c r="AD640" s="53">
        <f>+SUMIFS(postings!$T:$T,postings!$C:$C,'pl-data'!AD$2,postings!$D:$D,'pl-data'!AD$3,postings!$I:$I,'pl-data'!$A640)-SUMIFS(postings!$W:$W,postings!$C:$C,'pl-data'!AD$2,postings!$D:$D,'pl-data'!AD$3,postings!$M:$M,'pl-data'!$A640)</f>
        <v>0</v>
      </c>
      <c r="AE640" s="53">
        <f>+SUMIFS(postings!$T:$T,postings!$C:$C,'pl-data'!AE$2,postings!$D:$D,'pl-data'!AE$3,postings!$I:$I,'pl-data'!$A640)-SUMIFS(postings!$W:$W,postings!$C:$C,'pl-data'!AE$2,postings!$D:$D,'pl-data'!AE$3,postings!$M:$M,'pl-data'!$A640)</f>
        <v>0</v>
      </c>
      <c r="AF640" s="53">
        <f>+SUMIFS(postings!$T:$T,postings!$C:$C,'pl-data'!AF$2,postings!$D:$D,'pl-data'!AF$3,postings!$I:$I,'pl-data'!$A640)-SUMIFS(postings!$W:$W,postings!$C:$C,'pl-data'!AF$2,postings!$D:$D,'pl-data'!AF$3,postings!$M:$M,'pl-data'!$A640)</f>
        <v>0</v>
      </c>
      <c r="AG640" s="53">
        <f>+SUMIFS(postings!$T:$T,postings!$C:$C,'pl-data'!AG$2,postings!$D:$D,'pl-data'!AG$3,postings!$I:$I,'pl-data'!$A640)-SUMIFS(postings!$W:$W,postings!$C:$C,'pl-data'!AG$2,postings!$D:$D,'pl-data'!AG$3,postings!$M:$M,'pl-data'!$A640)</f>
        <v>0</v>
      </c>
      <c r="AH640" s="53">
        <f>+SUMIFS(postings!$T:$T,postings!$C:$C,'pl-data'!AH$2,postings!$D:$D,'pl-data'!AH$3,postings!$I:$I,'pl-data'!$A640)-SUMIFS(postings!$W:$W,postings!$C:$C,'pl-data'!AH$2,postings!$D:$D,'pl-data'!AH$3,postings!$M:$M,'pl-data'!$A640)</f>
        <v>0</v>
      </c>
      <c r="AI640" s="53">
        <f>+SUMIFS(postings!$T:$T,postings!$C:$C,'pl-data'!AI$2,postings!$D:$D,'pl-data'!AI$3,postings!$I:$I,'pl-data'!$A640)-SUMIFS(postings!$W:$W,postings!$C:$C,'pl-data'!AI$2,postings!$D:$D,'pl-data'!AI$3,postings!$M:$M,'pl-data'!$A640)</f>
        <v>0</v>
      </c>
      <c r="AJ640" s="53">
        <f>+SUM(X640:INDEX(X640:AI640,1,Settings!$C$4))</f>
        <v>0</v>
      </c>
      <c r="AK640" s="53">
        <f t="shared" si="313"/>
        <v>0</v>
      </c>
      <c r="AL640" s="53"/>
      <c r="AM640" s="53">
        <f t="shared" si="315"/>
        <v>0</v>
      </c>
      <c r="AN640" s="53">
        <f t="shared" si="316"/>
        <v>0</v>
      </c>
      <c r="AO640" s="53">
        <f t="shared" si="317"/>
        <v>0</v>
      </c>
      <c r="AP640" s="53">
        <f t="shared" si="318"/>
        <v>0</v>
      </c>
      <c r="AQ640" s="53">
        <f t="shared" si="319"/>
        <v>0</v>
      </c>
      <c r="AR640" s="53">
        <f t="shared" si="320"/>
        <v>0</v>
      </c>
      <c r="AS640" s="53">
        <f t="shared" si="321"/>
        <v>0</v>
      </c>
      <c r="AT640" s="53">
        <f t="shared" si="322"/>
        <v>0</v>
      </c>
      <c r="AU640" s="53">
        <f t="shared" si="323"/>
        <v>0</v>
      </c>
      <c r="AV640" s="53">
        <f t="shared" si="324"/>
        <v>0</v>
      </c>
      <c r="AW640" s="53">
        <f t="shared" si="325"/>
        <v>0</v>
      </c>
      <c r="AX640" s="53">
        <f t="shared" si="326"/>
        <v>0</v>
      </c>
      <c r="AY640" s="53">
        <f>+SUM(AM640:INDEX(AM640:AX640,1,Settings!$C$4))</f>
        <v>0</v>
      </c>
      <c r="AZ640" s="53">
        <f t="shared" si="314"/>
        <v>0</v>
      </c>
      <c r="BA640" s="53"/>
      <c r="BB640" s="53">
        <f t="shared" si="297"/>
        <v>0</v>
      </c>
      <c r="BC640" s="53">
        <f t="shared" si="298"/>
        <v>0</v>
      </c>
      <c r="BD640" s="53">
        <f t="shared" si="299"/>
        <v>0</v>
      </c>
      <c r="BE640" s="53">
        <f t="shared" si="300"/>
        <v>0</v>
      </c>
      <c r="BF640" s="53">
        <f t="shared" si="301"/>
        <v>0</v>
      </c>
      <c r="BG640" s="53">
        <f t="shared" si="302"/>
        <v>0</v>
      </c>
      <c r="BH640" s="53">
        <f t="shared" si="303"/>
        <v>0</v>
      </c>
      <c r="BI640" s="53">
        <f t="shared" si="304"/>
        <v>0</v>
      </c>
      <c r="BJ640" s="53">
        <f t="shared" si="305"/>
        <v>0</v>
      </c>
      <c r="BK640" s="53">
        <f t="shared" si="306"/>
        <v>0</v>
      </c>
      <c r="BL640" s="53">
        <f t="shared" si="307"/>
        <v>0</v>
      </c>
      <c r="BM640" s="53">
        <f t="shared" si="308"/>
        <v>0</v>
      </c>
      <c r="BN640" s="53">
        <f t="shared" si="311"/>
        <v>0</v>
      </c>
      <c r="BO640" s="53"/>
      <c r="BP640" s="53">
        <f t="shared" si="309"/>
        <v>0</v>
      </c>
      <c r="BQ640" s="53"/>
      <c r="BR640" s="53">
        <f t="shared" si="310"/>
        <v>0</v>
      </c>
    </row>
    <row r="641" spans="1:70" x14ac:dyDescent="0.2">
      <c r="A641" s="6">
        <v>8918</v>
      </c>
      <c r="B641" s="6" t="str">
        <f>+VLOOKUP(A641,masterfile!B:C,2,FALSE)</f>
        <v>Verwendung von Gegenst.(Tel) ohne USt</v>
      </c>
      <c r="D641" s="53">
        <f>+SUMIF('[1]2017'!$A:$A,$A641,'[1]2017'!$C:$C)-SUMIF('[1]2017'!$E:$E,$A641,'[1]2017'!$G:$G)</f>
        <v>0</v>
      </c>
      <c r="E641" s="53">
        <f>+SUMIF('[1]2018'!$A:$A,$A641,'[1]2018'!$C:$C)-SUMIF('[1]2018'!$E:$E,$A641,'[1]2018'!$G:$G)</f>
        <v>0</v>
      </c>
      <c r="F641" s="53">
        <f>+SUMIF('[1]2019'!$A:$A,$A641,'[1]2019'!$C:$C)-SUMIF('[1]2019'!$E:$E,$A641,'[1]2019'!$G:$G)</f>
        <v>0</v>
      </c>
      <c r="G641" s="53">
        <f>+SUMIF('[1]2020'!$A:$A,$A641,'[1]2020'!$C:$C)-SUMIF('[1]2020'!$E:$E,$A641,'[1]2020'!$G:$G)</f>
        <v>0</v>
      </c>
      <c r="H641" s="53"/>
      <c r="I641" s="53">
        <f>+(+SUMIF('[1]2021'!$A:$A,$A641,'[1]2021'!$C:$C)-SUMIF('[1]2021'!$E:$E,$A641,'[1]2021'!$G:$G))/12</f>
        <v>0</v>
      </c>
      <c r="J641" s="53">
        <f>+(+SUMIF('[1]2021'!$A:$A,$A641,'[1]2021'!$C:$C)-SUMIF('[1]2021'!$E:$E,$A641,'[1]2021'!$G:$G))/12</f>
        <v>0</v>
      </c>
      <c r="K641" s="53">
        <f>+(+SUMIF('[1]2021'!$A:$A,$A641,'[1]2021'!$C:$C)-SUMIF('[1]2021'!$E:$E,$A641,'[1]2021'!$G:$G))/12</f>
        <v>0</v>
      </c>
      <c r="L641" s="53">
        <f>+(+SUMIF('[1]2021'!$A:$A,$A641,'[1]2021'!$C:$C)-SUMIF('[1]2021'!$E:$E,$A641,'[1]2021'!$G:$G))/12</f>
        <v>0</v>
      </c>
      <c r="M641" s="53">
        <f>+(+SUMIF('[1]2021'!$A:$A,$A641,'[1]2021'!$C:$C)-SUMIF('[1]2021'!$E:$E,$A641,'[1]2021'!$G:$G))/12</f>
        <v>0</v>
      </c>
      <c r="N641" s="53">
        <f>+(+SUMIF('[1]2021'!$A:$A,$A641,'[1]2021'!$C:$C)-SUMIF('[1]2021'!$E:$E,$A641,'[1]2021'!$G:$G))/12</f>
        <v>0</v>
      </c>
      <c r="O641" s="53">
        <f>+(+SUMIF('[1]2021'!$A:$A,$A641,'[1]2021'!$C:$C)-SUMIF('[1]2021'!$E:$E,$A641,'[1]2021'!$G:$G))/12</f>
        <v>0</v>
      </c>
      <c r="P641" s="53">
        <f>+(+SUMIF('[1]2021'!$A:$A,$A641,'[1]2021'!$C:$C)-SUMIF('[1]2021'!$E:$E,$A641,'[1]2021'!$G:$G))/12</f>
        <v>0</v>
      </c>
      <c r="Q641" s="53">
        <f>+(+SUMIF('[1]2021'!$A:$A,$A641,'[1]2021'!$C:$C)-SUMIF('[1]2021'!$E:$E,$A641,'[1]2021'!$G:$G))/12</f>
        <v>0</v>
      </c>
      <c r="R641" s="53">
        <f>+(+SUMIF('[1]2021'!$A:$A,$A641,'[1]2021'!$C:$C)-SUMIF('[1]2021'!$E:$E,$A641,'[1]2021'!$G:$G))/12</f>
        <v>0</v>
      </c>
      <c r="S641" s="53">
        <f>+(+SUMIF('[1]2021'!$A:$A,$A641,'[1]2021'!$C:$C)-SUMIF('[1]2021'!$E:$E,$A641,'[1]2021'!$G:$G))/12</f>
        <v>0</v>
      </c>
      <c r="T641" s="53">
        <f>+(+SUMIF('[1]2021'!$A:$A,$A641,'[1]2021'!$C:$C)-SUMIF('[1]2021'!$E:$E,$A641,'[1]2021'!$G:$G))/12</f>
        <v>0</v>
      </c>
      <c r="U641" s="53">
        <f>+SUM(I641:INDEX(I641:T641,1,Settings!$C$4))</f>
        <v>0</v>
      </c>
      <c r="V641" s="53">
        <f t="shared" si="312"/>
        <v>0</v>
      </c>
      <c r="W641" s="53"/>
      <c r="X641" s="53">
        <f>+SUMIFS(postings!$T:$T,postings!$C:$C,'pl-data'!X$2,postings!$D:$D,'pl-data'!X$3,postings!$I:$I,'pl-data'!$A641)-SUMIFS(postings!$W:$W,postings!$C:$C,'pl-data'!X$2,postings!$D:$D,'pl-data'!X$3,postings!$M:$M,'pl-data'!$A641)</f>
        <v>0</v>
      </c>
      <c r="Y641" s="53">
        <f>+SUMIFS(postings!$T:$T,postings!$C:$C,'pl-data'!Y$2,postings!$D:$D,'pl-data'!Y$3,postings!$I:$I,'pl-data'!$A641)-SUMIFS(postings!$W:$W,postings!$C:$C,'pl-data'!Y$2,postings!$D:$D,'pl-data'!Y$3,postings!$M:$M,'pl-data'!$A641)</f>
        <v>0</v>
      </c>
      <c r="Z641" s="53">
        <f>+SUMIFS(postings!$T:$T,postings!$C:$C,'pl-data'!Z$2,postings!$D:$D,'pl-data'!Z$3,postings!$I:$I,'pl-data'!$A641)-SUMIFS(postings!$W:$W,postings!$C:$C,'pl-data'!Z$2,postings!$D:$D,'pl-data'!Z$3,postings!$M:$M,'pl-data'!$A641)</f>
        <v>0</v>
      </c>
      <c r="AA641" s="53">
        <f>+SUMIFS(postings!$T:$T,postings!$C:$C,'pl-data'!AA$2,postings!$D:$D,'pl-data'!AA$3,postings!$I:$I,'pl-data'!$A641)-SUMIFS(postings!$W:$W,postings!$C:$C,'pl-data'!AA$2,postings!$D:$D,'pl-data'!AA$3,postings!$M:$M,'pl-data'!$A641)</f>
        <v>0</v>
      </c>
      <c r="AB641" s="53">
        <f>+SUMIFS(postings!$T:$T,postings!$C:$C,'pl-data'!AB$2,postings!$D:$D,'pl-data'!AB$3,postings!$I:$I,'pl-data'!$A641)-SUMIFS(postings!$W:$W,postings!$C:$C,'pl-data'!AB$2,postings!$D:$D,'pl-data'!AB$3,postings!$M:$M,'pl-data'!$A641)</f>
        <v>0</v>
      </c>
      <c r="AC641" s="53">
        <f>+SUMIFS(postings!$T:$T,postings!$C:$C,'pl-data'!AC$2,postings!$D:$D,'pl-data'!AC$3,postings!$I:$I,'pl-data'!$A641)-SUMIFS(postings!$W:$W,postings!$C:$C,'pl-data'!AC$2,postings!$D:$D,'pl-data'!AC$3,postings!$M:$M,'pl-data'!$A641)</f>
        <v>0</v>
      </c>
      <c r="AD641" s="53">
        <f>+SUMIFS(postings!$T:$T,postings!$C:$C,'pl-data'!AD$2,postings!$D:$D,'pl-data'!AD$3,postings!$I:$I,'pl-data'!$A641)-SUMIFS(postings!$W:$W,postings!$C:$C,'pl-data'!AD$2,postings!$D:$D,'pl-data'!AD$3,postings!$M:$M,'pl-data'!$A641)</f>
        <v>0</v>
      </c>
      <c r="AE641" s="53">
        <f>+SUMIFS(postings!$T:$T,postings!$C:$C,'pl-data'!AE$2,postings!$D:$D,'pl-data'!AE$3,postings!$I:$I,'pl-data'!$A641)-SUMIFS(postings!$W:$W,postings!$C:$C,'pl-data'!AE$2,postings!$D:$D,'pl-data'!AE$3,postings!$M:$M,'pl-data'!$A641)</f>
        <v>0</v>
      </c>
      <c r="AF641" s="53">
        <f>+SUMIFS(postings!$T:$T,postings!$C:$C,'pl-data'!AF$2,postings!$D:$D,'pl-data'!AF$3,postings!$I:$I,'pl-data'!$A641)-SUMIFS(postings!$W:$W,postings!$C:$C,'pl-data'!AF$2,postings!$D:$D,'pl-data'!AF$3,postings!$M:$M,'pl-data'!$A641)</f>
        <v>0</v>
      </c>
      <c r="AG641" s="53">
        <f>+SUMIFS(postings!$T:$T,postings!$C:$C,'pl-data'!AG$2,postings!$D:$D,'pl-data'!AG$3,postings!$I:$I,'pl-data'!$A641)-SUMIFS(postings!$W:$W,postings!$C:$C,'pl-data'!AG$2,postings!$D:$D,'pl-data'!AG$3,postings!$M:$M,'pl-data'!$A641)</f>
        <v>0</v>
      </c>
      <c r="AH641" s="53">
        <f>+SUMIFS(postings!$T:$T,postings!$C:$C,'pl-data'!AH$2,postings!$D:$D,'pl-data'!AH$3,postings!$I:$I,'pl-data'!$A641)-SUMIFS(postings!$W:$W,postings!$C:$C,'pl-data'!AH$2,postings!$D:$D,'pl-data'!AH$3,postings!$M:$M,'pl-data'!$A641)</f>
        <v>0</v>
      </c>
      <c r="AI641" s="53">
        <f>+SUMIFS(postings!$T:$T,postings!$C:$C,'pl-data'!AI$2,postings!$D:$D,'pl-data'!AI$3,postings!$I:$I,'pl-data'!$A641)-SUMIFS(postings!$W:$W,postings!$C:$C,'pl-data'!AI$2,postings!$D:$D,'pl-data'!AI$3,postings!$M:$M,'pl-data'!$A641)</f>
        <v>0</v>
      </c>
      <c r="AJ641" s="53">
        <f>+SUM(X641:INDEX(X641:AI641,1,Settings!$C$4))</f>
        <v>0</v>
      </c>
      <c r="AK641" s="53">
        <f t="shared" si="313"/>
        <v>0</v>
      </c>
      <c r="AL641" s="53"/>
      <c r="AM641" s="53">
        <f t="shared" si="315"/>
        <v>0</v>
      </c>
      <c r="AN641" s="53">
        <f t="shared" si="316"/>
        <v>0</v>
      </c>
      <c r="AO641" s="53">
        <f t="shared" si="317"/>
        <v>0</v>
      </c>
      <c r="AP641" s="53">
        <f t="shared" si="318"/>
        <v>0</v>
      </c>
      <c r="AQ641" s="53">
        <f t="shared" si="319"/>
        <v>0</v>
      </c>
      <c r="AR641" s="53">
        <f t="shared" si="320"/>
        <v>0</v>
      </c>
      <c r="AS641" s="53">
        <f t="shared" si="321"/>
        <v>0</v>
      </c>
      <c r="AT641" s="53">
        <f t="shared" si="322"/>
        <v>0</v>
      </c>
      <c r="AU641" s="53">
        <f t="shared" si="323"/>
        <v>0</v>
      </c>
      <c r="AV641" s="53">
        <f t="shared" si="324"/>
        <v>0</v>
      </c>
      <c r="AW641" s="53">
        <f t="shared" si="325"/>
        <v>0</v>
      </c>
      <c r="AX641" s="53">
        <f t="shared" si="326"/>
        <v>0</v>
      </c>
      <c r="AY641" s="53">
        <f>+SUM(AM641:INDEX(AM641:AX641,1,Settings!$C$4))</f>
        <v>0</v>
      </c>
      <c r="AZ641" s="53">
        <f t="shared" si="314"/>
        <v>0</v>
      </c>
      <c r="BA641" s="53"/>
      <c r="BB641" s="53">
        <f t="shared" si="297"/>
        <v>0</v>
      </c>
      <c r="BC641" s="53">
        <f t="shared" si="298"/>
        <v>0</v>
      </c>
      <c r="BD641" s="53">
        <f t="shared" si="299"/>
        <v>0</v>
      </c>
      <c r="BE641" s="53">
        <f t="shared" si="300"/>
        <v>0</v>
      </c>
      <c r="BF641" s="53">
        <f t="shared" si="301"/>
        <v>0</v>
      </c>
      <c r="BG641" s="53">
        <f t="shared" si="302"/>
        <v>0</v>
      </c>
      <c r="BH641" s="53">
        <f t="shared" si="303"/>
        <v>0</v>
      </c>
      <c r="BI641" s="53">
        <f t="shared" si="304"/>
        <v>0</v>
      </c>
      <c r="BJ641" s="53">
        <f t="shared" si="305"/>
        <v>0</v>
      </c>
      <c r="BK641" s="53">
        <f t="shared" si="306"/>
        <v>0</v>
      </c>
      <c r="BL641" s="53">
        <f t="shared" si="307"/>
        <v>0</v>
      </c>
      <c r="BM641" s="53">
        <f t="shared" si="308"/>
        <v>0</v>
      </c>
      <c r="BN641" s="53">
        <f t="shared" si="311"/>
        <v>0</v>
      </c>
      <c r="BO641" s="53"/>
      <c r="BP641" s="53">
        <f t="shared" si="309"/>
        <v>0</v>
      </c>
      <c r="BQ641" s="53"/>
      <c r="BR641" s="53">
        <f t="shared" si="310"/>
        <v>0</v>
      </c>
    </row>
    <row r="642" spans="1:70" x14ac:dyDescent="0.2">
      <c r="A642" s="6">
        <v>8919</v>
      </c>
      <c r="B642" s="6" t="str">
        <f>+VLOOKUP(A642,masterfile!B:C,2,FALSE)</f>
        <v>Entnahme Unternehmer (Waren) ohne USt</v>
      </c>
      <c r="D642" s="53">
        <f>+SUMIF('[1]2017'!$A:$A,$A642,'[1]2017'!$C:$C)-SUMIF('[1]2017'!$E:$E,$A642,'[1]2017'!$G:$G)</f>
        <v>0</v>
      </c>
      <c r="E642" s="53">
        <f>+SUMIF('[1]2018'!$A:$A,$A642,'[1]2018'!$C:$C)-SUMIF('[1]2018'!$E:$E,$A642,'[1]2018'!$G:$G)</f>
        <v>0</v>
      </c>
      <c r="F642" s="53">
        <f>+SUMIF('[1]2019'!$A:$A,$A642,'[1]2019'!$C:$C)-SUMIF('[1]2019'!$E:$E,$A642,'[1]2019'!$G:$G)</f>
        <v>0</v>
      </c>
      <c r="G642" s="53">
        <f>+SUMIF('[1]2020'!$A:$A,$A642,'[1]2020'!$C:$C)-SUMIF('[1]2020'!$E:$E,$A642,'[1]2020'!$G:$G)</f>
        <v>0</v>
      </c>
      <c r="H642" s="53"/>
      <c r="I642" s="53">
        <f>+(+SUMIF('[1]2021'!$A:$A,$A642,'[1]2021'!$C:$C)-SUMIF('[1]2021'!$E:$E,$A642,'[1]2021'!$G:$G))/12</f>
        <v>0</v>
      </c>
      <c r="J642" s="53">
        <f>+(+SUMIF('[1]2021'!$A:$A,$A642,'[1]2021'!$C:$C)-SUMIF('[1]2021'!$E:$E,$A642,'[1]2021'!$G:$G))/12</f>
        <v>0</v>
      </c>
      <c r="K642" s="53">
        <f>+(+SUMIF('[1]2021'!$A:$A,$A642,'[1]2021'!$C:$C)-SUMIF('[1]2021'!$E:$E,$A642,'[1]2021'!$G:$G))/12</f>
        <v>0</v>
      </c>
      <c r="L642" s="53">
        <f>+(+SUMIF('[1]2021'!$A:$A,$A642,'[1]2021'!$C:$C)-SUMIF('[1]2021'!$E:$E,$A642,'[1]2021'!$G:$G))/12</f>
        <v>0</v>
      </c>
      <c r="M642" s="53">
        <f>+(+SUMIF('[1]2021'!$A:$A,$A642,'[1]2021'!$C:$C)-SUMIF('[1]2021'!$E:$E,$A642,'[1]2021'!$G:$G))/12</f>
        <v>0</v>
      </c>
      <c r="N642" s="53">
        <f>+(+SUMIF('[1]2021'!$A:$A,$A642,'[1]2021'!$C:$C)-SUMIF('[1]2021'!$E:$E,$A642,'[1]2021'!$G:$G))/12</f>
        <v>0</v>
      </c>
      <c r="O642" s="53">
        <f>+(+SUMIF('[1]2021'!$A:$A,$A642,'[1]2021'!$C:$C)-SUMIF('[1]2021'!$E:$E,$A642,'[1]2021'!$G:$G))/12</f>
        <v>0</v>
      </c>
      <c r="P642" s="53">
        <f>+(+SUMIF('[1]2021'!$A:$A,$A642,'[1]2021'!$C:$C)-SUMIF('[1]2021'!$E:$E,$A642,'[1]2021'!$G:$G))/12</f>
        <v>0</v>
      </c>
      <c r="Q642" s="53">
        <f>+(+SUMIF('[1]2021'!$A:$A,$A642,'[1]2021'!$C:$C)-SUMIF('[1]2021'!$E:$E,$A642,'[1]2021'!$G:$G))/12</f>
        <v>0</v>
      </c>
      <c r="R642" s="53">
        <f>+(+SUMIF('[1]2021'!$A:$A,$A642,'[1]2021'!$C:$C)-SUMIF('[1]2021'!$E:$E,$A642,'[1]2021'!$G:$G))/12</f>
        <v>0</v>
      </c>
      <c r="S642" s="53">
        <f>+(+SUMIF('[1]2021'!$A:$A,$A642,'[1]2021'!$C:$C)-SUMIF('[1]2021'!$E:$E,$A642,'[1]2021'!$G:$G))/12</f>
        <v>0</v>
      </c>
      <c r="T642" s="53">
        <f>+(+SUMIF('[1]2021'!$A:$A,$A642,'[1]2021'!$C:$C)-SUMIF('[1]2021'!$E:$E,$A642,'[1]2021'!$G:$G))/12</f>
        <v>0</v>
      </c>
      <c r="U642" s="53">
        <f>+SUM(I642:INDEX(I642:T642,1,Settings!$C$4))</f>
        <v>0</v>
      </c>
      <c r="V642" s="53">
        <f t="shared" si="312"/>
        <v>0</v>
      </c>
      <c r="W642" s="53"/>
      <c r="X642" s="53">
        <f>+SUMIFS(postings!$T:$T,postings!$C:$C,'pl-data'!X$2,postings!$D:$D,'pl-data'!X$3,postings!$I:$I,'pl-data'!$A642)-SUMIFS(postings!$W:$W,postings!$C:$C,'pl-data'!X$2,postings!$D:$D,'pl-data'!X$3,postings!$M:$M,'pl-data'!$A642)</f>
        <v>0</v>
      </c>
      <c r="Y642" s="53">
        <f>+SUMIFS(postings!$T:$T,postings!$C:$C,'pl-data'!Y$2,postings!$D:$D,'pl-data'!Y$3,postings!$I:$I,'pl-data'!$A642)-SUMIFS(postings!$W:$W,postings!$C:$C,'pl-data'!Y$2,postings!$D:$D,'pl-data'!Y$3,postings!$M:$M,'pl-data'!$A642)</f>
        <v>0</v>
      </c>
      <c r="Z642" s="53">
        <f>+SUMIFS(postings!$T:$T,postings!$C:$C,'pl-data'!Z$2,postings!$D:$D,'pl-data'!Z$3,postings!$I:$I,'pl-data'!$A642)-SUMIFS(postings!$W:$W,postings!$C:$C,'pl-data'!Z$2,postings!$D:$D,'pl-data'!Z$3,postings!$M:$M,'pl-data'!$A642)</f>
        <v>0</v>
      </c>
      <c r="AA642" s="53">
        <f>+SUMIFS(postings!$T:$T,postings!$C:$C,'pl-data'!AA$2,postings!$D:$D,'pl-data'!AA$3,postings!$I:$I,'pl-data'!$A642)-SUMIFS(postings!$W:$W,postings!$C:$C,'pl-data'!AA$2,postings!$D:$D,'pl-data'!AA$3,postings!$M:$M,'pl-data'!$A642)</f>
        <v>0</v>
      </c>
      <c r="AB642" s="53">
        <f>+SUMIFS(postings!$T:$T,postings!$C:$C,'pl-data'!AB$2,postings!$D:$D,'pl-data'!AB$3,postings!$I:$I,'pl-data'!$A642)-SUMIFS(postings!$W:$W,postings!$C:$C,'pl-data'!AB$2,postings!$D:$D,'pl-data'!AB$3,postings!$M:$M,'pl-data'!$A642)</f>
        <v>0</v>
      </c>
      <c r="AC642" s="53">
        <f>+SUMIFS(postings!$T:$T,postings!$C:$C,'pl-data'!AC$2,postings!$D:$D,'pl-data'!AC$3,postings!$I:$I,'pl-data'!$A642)-SUMIFS(postings!$W:$W,postings!$C:$C,'pl-data'!AC$2,postings!$D:$D,'pl-data'!AC$3,postings!$M:$M,'pl-data'!$A642)</f>
        <v>0</v>
      </c>
      <c r="AD642" s="53">
        <f>+SUMIFS(postings!$T:$T,postings!$C:$C,'pl-data'!AD$2,postings!$D:$D,'pl-data'!AD$3,postings!$I:$I,'pl-data'!$A642)-SUMIFS(postings!$W:$W,postings!$C:$C,'pl-data'!AD$2,postings!$D:$D,'pl-data'!AD$3,postings!$M:$M,'pl-data'!$A642)</f>
        <v>0</v>
      </c>
      <c r="AE642" s="53">
        <f>+SUMIFS(postings!$T:$T,postings!$C:$C,'pl-data'!AE$2,postings!$D:$D,'pl-data'!AE$3,postings!$I:$I,'pl-data'!$A642)-SUMIFS(postings!$W:$W,postings!$C:$C,'pl-data'!AE$2,postings!$D:$D,'pl-data'!AE$3,postings!$M:$M,'pl-data'!$A642)</f>
        <v>0</v>
      </c>
      <c r="AF642" s="53">
        <f>+SUMIFS(postings!$T:$T,postings!$C:$C,'pl-data'!AF$2,postings!$D:$D,'pl-data'!AF$3,postings!$I:$I,'pl-data'!$A642)-SUMIFS(postings!$W:$W,postings!$C:$C,'pl-data'!AF$2,postings!$D:$D,'pl-data'!AF$3,postings!$M:$M,'pl-data'!$A642)</f>
        <v>0</v>
      </c>
      <c r="AG642" s="53">
        <f>+SUMIFS(postings!$T:$T,postings!$C:$C,'pl-data'!AG$2,postings!$D:$D,'pl-data'!AG$3,postings!$I:$I,'pl-data'!$A642)-SUMIFS(postings!$W:$W,postings!$C:$C,'pl-data'!AG$2,postings!$D:$D,'pl-data'!AG$3,postings!$M:$M,'pl-data'!$A642)</f>
        <v>0</v>
      </c>
      <c r="AH642" s="53">
        <f>+SUMIFS(postings!$T:$T,postings!$C:$C,'pl-data'!AH$2,postings!$D:$D,'pl-data'!AH$3,postings!$I:$I,'pl-data'!$A642)-SUMIFS(postings!$W:$W,postings!$C:$C,'pl-data'!AH$2,postings!$D:$D,'pl-data'!AH$3,postings!$M:$M,'pl-data'!$A642)</f>
        <v>0</v>
      </c>
      <c r="AI642" s="53">
        <f>+SUMIFS(postings!$T:$T,postings!$C:$C,'pl-data'!AI$2,postings!$D:$D,'pl-data'!AI$3,postings!$I:$I,'pl-data'!$A642)-SUMIFS(postings!$W:$W,postings!$C:$C,'pl-data'!AI$2,postings!$D:$D,'pl-data'!AI$3,postings!$M:$M,'pl-data'!$A642)</f>
        <v>0</v>
      </c>
      <c r="AJ642" s="53">
        <f>+SUM(X642:INDEX(X642:AI642,1,Settings!$C$4))</f>
        <v>0</v>
      </c>
      <c r="AK642" s="53">
        <f t="shared" si="313"/>
        <v>0</v>
      </c>
      <c r="AL642" s="53"/>
      <c r="AM642" s="53">
        <f t="shared" si="315"/>
        <v>0</v>
      </c>
      <c r="AN642" s="53">
        <f t="shared" si="316"/>
        <v>0</v>
      </c>
      <c r="AO642" s="53">
        <f t="shared" si="317"/>
        <v>0</v>
      </c>
      <c r="AP642" s="53">
        <f t="shared" si="318"/>
        <v>0</v>
      </c>
      <c r="AQ642" s="53">
        <f t="shared" si="319"/>
        <v>0</v>
      </c>
      <c r="AR642" s="53">
        <f t="shared" si="320"/>
        <v>0</v>
      </c>
      <c r="AS642" s="53">
        <f t="shared" si="321"/>
        <v>0</v>
      </c>
      <c r="AT642" s="53">
        <f t="shared" si="322"/>
        <v>0</v>
      </c>
      <c r="AU642" s="53">
        <f t="shared" si="323"/>
        <v>0</v>
      </c>
      <c r="AV642" s="53">
        <f t="shared" si="324"/>
        <v>0</v>
      </c>
      <c r="AW642" s="53">
        <f t="shared" si="325"/>
        <v>0</v>
      </c>
      <c r="AX642" s="53">
        <f t="shared" si="326"/>
        <v>0</v>
      </c>
      <c r="AY642" s="53">
        <f>+SUM(AM642:INDEX(AM642:AX642,1,Settings!$C$4))</f>
        <v>0</v>
      </c>
      <c r="AZ642" s="53">
        <f t="shared" si="314"/>
        <v>0</v>
      </c>
      <c r="BA642" s="53"/>
      <c r="BB642" s="53">
        <f t="shared" si="297"/>
        <v>0</v>
      </c>
      <c r="BC642" s="53">
        <f t="shared" si="298"/>
        <v>0</v>
      </c>
      <c r="BD642" s="53">
        <f t="shared" si="299"/>
        <v>0</v>
      </c>
      <c r="BE642" s="53">
        <f t="shared" si="300"/>
        <v>0</v>
      </c>
      <c r="BF642" s="53">
        <f t="shared" si="301"/>
        <v>0</v>
      </c>
      <c r="BG642" s="53">
        <f t="shared" si="302"/>
        <v>0</v>
      </c>
      <c r="BH642" s="53">
        <f t="shared" si="303"/>
        <v>0</v>
      </c>
      <c r="BI642" s="53">
        <f t="shared" si="304"/>
        <v>0</v>
      </c>
      <c r="BJ642" s="53">
        <f t="shared" si="305"/>
        <v>0</v>
      </c>
      <c r="BK642" s="53">
        <f t="shared" si="306"/>
        <v>0</v>
      </c>
      <c r="BL642" s="53">
        <f t="shared" si="307"/>
        <v>0</v>
      </c>
      <c r="BM642" s="53">
        <f t="shared" si="308"/>
        <v>0</v>
      </c>
      <c r="BN642" s="53">
        <f t="shared" si="311"/>
        <v>0</v>
      </c>
      <c r="BO642" s="53"/>
      <c r="BP642" s="53">
        <f t="shared" si="309"/>
        <v>0</v>
      </c>
      <c r="BQ642" s="53"/>
      <c r="BR642" s="53">
        <f t="shared" si="310"/>
        <v>0</v>
      </c>
    </row>
    <row r="643" spans="1:70" x14ac:dyDescent="0.2">
      <c r="A643" s="6">
        <v>8920</v>
      </c>
      <c r="B643" s="6" t="str">
        <f>+VLOOKUP(A643,masterfile!B:C,2,FALSE)</f>
        <v>Verwendung von Gegenständen 19% USt</v>
      </c>
      <c r="D643" s="53">
        <f>+SUMIF('[1]2017'!$A:$A,$A643,'[1]2017'!$C:$C)-SUMIF('[1]2017'!$E:$E,$A643,'[1]2017'!$G:$G)</f>
        <v>0</v>
      </c>
      <c r="E643" s="53">
        <f>+SUMIF('[1]2018'!$A:$A,$A643,'[1]2018'!$C:$C)-SUMIF('[1]2018'!$E:$E,$A643,'[1]2018'!$G:$G)</f>
        <v>0</v>
      </c>
      <c r="F643" s="53">
        <f>+SUMIF('[1]2019'!$A:$A,$A643,'[1]2019'!$C:$C)-SUMIF('[1]2019'!$E:$E,$A643,'[1]2019'!$G:$G)</f>
        <v>0</v>
      </c>
      <c r="G643" s="53">
        <f>+SUMIF('[1]2020'!$A:$A,$A643,'[1]2020'!$C:$C)-SUMIF('[1]2020'!$E:$E,$A643,'[1]2020'!$G:$G)</f>
        <v>0</v>
      </c>
      <c r="H643" s="53"/>
      <c r="I643" s="53">
        <f>+(+SUMIF('[1]2021'!$A:$A,$A643,'[1]2021'!$C:$C)-SUMIF('[1]2021'!$E:$E,$A643,'[1]2021'!$G:$G))/12</f>
        <v>0</v>
      </c>
      <c r="J643" s="53">
        <f>+(+SUMIF('[1]2021'!$A:$A,$A643,'[1]2021'!$C:$C)-SUMIF('[1]2021'!$E:$E,$A643,'[1]2021'!$G:$G))/12</f>
        <v>0</v>
      </c>
      <c r="K643" s="53">
        <f>+(+SUMIF('[1]2021'!$A:$A,$A643,'[1]2021'!$C:$C)-SUMIF('[1]2021'!$E:$E,$A643,'[1]2021'!$G:$G))/12</f>
        <v>0</v>
      </c>
      <c r="L643" s="53">
        <f>+(+SUMIF('[1]2021'!$A:$A,$A643,'[1]2021'!$C:$C)-SUMIF('[1]2021'!$E:$E,$A643,'[1]2021'!$G:$G))/12</f>
        <v>0</v>
      </c>
      <c r="M643" s="53">
        <f>+(+SUMIF('[1]2021'!$A:$A,$A643,'[1]2021'!$C:$C)-SUMIF('[1]2021'!$E:$E,$A643,'[1]2021'!$G:$G))/12</f>
        <v>0</v>
      </c>
      <c r="N643" s="53">
        <f>+(+SUMIF('[1]2021'!$A:$A,$A643,'[1]2021'!$C:$C)-SUMIF('[1]2021'!$E:$E,$A643,'[1]2021'!$G:$G))/12</f>
        <v>0</v>
      </c>
      <c r="O643" s="53">
        <f>+(+SUMIF('[1]2021'!$A:$A,$A643,'[1]2021'!$C:$C)-SUMIF('[1]2021'!$E:$E,$A643,'[1]2021'!$G:$G))/12</f>
        <v>0</v>
      </c>
      <c r="P643" s="53">
        <f>+(+SUMIF('[1]2021'!$A:$A,$A643,'[1]2021'!$C:$C)-SUMIF('[1]2021'!$E:$E,$A643,'[1]2021'!$G:$G))/12</f>
        <v>0</v>
      </c>
      <c r="Q643" s="53">
        <f>+(+SUMIF('[1]2021'!$A:$A,$A643,'[1]2021'!$C:$C)-SUMIF('[1]2021'!$E:$E,$A643,'[1]2021'!$G:$G))/12</f>
        <v>0</v>
      </c>
      <c r="R643" s="53">
        <f>+(+SUMIF('[1]2021'!$A:$A,$A643,'[1]2021'!$C:$C)-SUMIF('[1]2021'!$E:$E,$A643,'[1]2021'!$G:$G))/12</f>
        <v>0</v>
      </c>
      <c r="S643" s="53">
        <f>+(+SUMIF('[1]2021'!$A:$A,$A643,'[1]2021'!$C:$C)-SUMIF('[1]2021'!$E:$E,$A643,'[1]2021'!$G:$G))/12</f>
        <v>0</v>
      </c>
      <c r="T643" s="53">
        <f>+(+SUMIF('[1]2021'!$A:$A,$A643,'[1]2021'!$C:$C)-SUMIF('[1]2021'!$E:$E,$A643,'[1]2021'!$G:$G))/12</f>
        <v>0</v>
      </c>
      <c r="U643" s="53">
        <f>+SUM(I643:INDEX(I643:T643,1,Settings!$C$4))</f>
        <v>0</v>
      </c>
      <c r="V643" s="53">
        <f t="shared" si="312"/>
        <v>0</v>
      </c>
      <c r="W643" s="53"/>
      <c r="X643" s="53">
        <f>+SUMIFS(postings!$T:$T,postings!$C:$C,'pl-data'!X$2,postings!$D:$D,'pl-data'!X$3,postings!$I:$I,'pl-data'!$A643)-SUMIFS(postings!$W:$W,postings!$C:$C,'pl-data'!X$2,postings!$D:$D,'pl-data'!X$3,postings!$M:$M,'pl-data'!$A643)</f>
        <v>0</v>
      </c>
      <c r="Y643" s="53">
        <f>+SUMIFS(postings!$T:$T,postings!$C:$C,'pl-data'!Y$2,postings!$D:$D,'pl-data'!Y$3,postings!$I:$I,'pl-data'!$A643)-SUMIFS(postings!$W:$W,postings!$C:$C,'pl-data'!Y$2,postings!$D:$D,'pl-data'!Y$3,postings!$M:$M,'pl-data'!$A643)</f>
        <v>0</v>
      </c>
      <c r="Z643" s="53">
        <f>+SUMIFS(postings!$T:$T,postings!$C:$C,'pl-data'!Z$2,postings!$D:$D,'pl-data'!Z$3,postings!$I:$I,'pl-data'!$A643)-SUMIFS(postings!$W:$W,postings!$C:$C,'pl-data'!Z$2,postings!$D:$D,'pl-data'!Z$3,postings!$M:$M,'pl-data'!$A643)</f>
        <v>0</v>
      </c>
      <c r="AA643" s="53">
        <f>+SUMIFS(postings!$T:$T,postings!$C:$C,'pl-data'!AA$2,postings!$D:$D,'pl-data'!AA$3,postings!$I:$I,'pl-data'!$A643)-SUMIFS(postings!$W:$W,postings!$C:$C,'pl-data'!AA$2,postings!$D:$D,'pl-data'!AA$3,postings!$M:$M,'pl-data'!$A643)</f>
        <v>0</v>
      </c>
      <c r="AB643" s="53">
        <f>+SUMIFS(postings!$T:$T,postings!$C:$C,'pl-data'!AB$2,postings!$D:$D,'pl-data'!AB$3,postings!$I:$I,'pl-data'!$A643)-SUMIFS(postings!$W:$W,postings!$C:$C,'pl-data'!AB$2,postings!$D:$D,'pl-data'!AB$3,postings!$M:$M,'pl-data'!$A643)</f>
        <v>0</v>
      </c>
      <c r="AC643" s="53">
        <f>+SUMIFS(postings!$T:$T,postings!$C:$C,'pl-data'!AC$2,postings!$D:$D,'pl-data'!AC$3,postings!$I:$I,'pl-data'!$A643)-SUMIFS(postings!$W:$W,postings!$C:$C,'pl-data'!AC$2,postings!$D:$D,'pl-data'!AC$3,postings!$M:$M,'pl-data'!$A643)</f>
        <v>0</v>
      </c>
      <c r="AD643" s="53">
        <f>+SUMIFS(postings!$T:$T,postings!$C:$C,'pl-data'!AD$2,postings!$D:$D,'pl-data'!AD$3,postings!$I:$I,'pl-data'!$A643)-SUMIFS(postings!$W:$W,postings!$C:$C,'pl-data'!AD$2,postings!$D:$D,'pl-data'!AD$3,postings!$M:$M,'pl-data'!$A643)</f>
        <v>0</v>
      </c>
      <c r="AE643" s="53">
        <f>+SUMIFS(postings!$T:$T,postings!$C:$C,'pl-data'!AE$2,postings!$D:$D,'pl-data'!AE$3,postings!$I:$I,'pl-data'!$A643)-SUMIFS(postings!$W:$W,postings!$C:$C,'pl-data'!AE$2,postings!$D:$D,'pl-data'!AE$3,postings!$M:$M,'pl-data'!$A643)</f>
        <v>0</v>
      </c>
      <c r="AF643" s="53">
        <f>+SUMIFS(postings!$T:$T,postings!$C:$C,'pl-data'!AF$2,postings!$D:$D,'pl-data'!AF$3,postings!$I:$I,'pl-data'!$A643)-SUMIFS(postings!$W:$W,postings!$C:$C,'pl-data'!AF$2,postings!$D:$D,'pl-data'!AF$3,postings!$M:$M,'pl-data'!$A643)</f>
        <v>0</v>
      </c>
      <c r="AG643" s="53">
        <f>+SUMIFS(postings!$T:$T,postings!$C:$C,'pl-data'!AG$2,postings!$D:$D,'pl-data'!AG$3,postings!$I:$I,'pl-data'!$A643)-SUMIFS(postings!$W:$W,postings!$C:$C,'pl-data'!AG$2,postings!$D:$D,'pl-data'!AG$3,postings!$M:$M,'pl-data'!$A643)</f>
        <v>0</v>
      </c>
      <c r="AH643" s="53">
        <f>+SUMIFS(postings!$T:$T,postings!$C:$C,'pl-data'!AH$2,postings!$D:$D,'pl-data'!AH$3,postings!$I:$I,'pl-data'!$A643)-SUMIFS(postings!$W:$W,postings!$C:$C,'pl-data'!AH$2,postings!$D:$D,'pl-data'!AH$3,postings!$M:$M,'pl-data'!$A643)</f>
        <v>0</v>
      </c>
      <c r="AI643" s="53">
        <f>+SUMIFS(postings!$T:$T,postings!$C:$C,'pl-data'!AI$2,postings!$D:$D,'pl-data'!AI$3,postings!$I:$I,'pl-data'!$A643)-SUMIFS(postings!$W:$W,postings!$C:$C,'pl-data'!AI$2,postings!$D:$D,'pl-data'!AI$3,postings!$M:$M,'pl-data'!$A643)</f>
        <v>0</v>
      </c>
      <c r="AJ643" s="53">
        <f>+SUM(X643:INDEX(X643:AI643,1,Settings!$C$4))</f>
        <v>0</v>
      </c>
      <c r="AK643" s="53">
        <f t="shared" si="313"/>
        <v>0</v>
      </c>
      <c r="AL643" s="53"/>
      <c r="AM643" s="53">
        <f t="shared" si="315"/>
        <v>0</v>
      </c>
      <c r="AN643" s="53">
        <f t="shared" si="316"/>
        <v>0</v>
      </c>
      <c r="AO643" s="53">
        <f t="shared" si="317"/>
        <v>0</v>
      </c>
      <c r="AP643" s="53">
        <f t="shared" si="318"/>
        <v>0</v>
      </c>
      <c r="AQ643" s="53">
        <f t="shared" si="319"/>
        <v>0</v>
      </c>
      <c r="AR643" s="53">
        <f t="shared" si="320"/>
        <v>0</v>
      </c>
      <c r="AS643" s="53">
        <f t="shared" si="321"/>
        <v>0</v>
      </c>
      <c r="AT643" s="53">
        <f t="shared" si="322"/>
        <v>0</v>
      </c>
      <c r="AU643" s="53">
        <f t="shared" si="323"/>
        <v>0</v>
      </c>
      <c r="AV643" s="53">
        <f t="shared" si="324"/>
        <v>0</v>
      </c>
      <c r="AW643" s="53">
        <f t="shared" si="325"/>
        <v>0</v>
      </c>
      <c r="AX643" s="53">
        <f t="shared" si="326"/>
        <v>0</v>
      </c>
      <c r="AY643" s="53">
        <f>+SUM(AM643:INDEX(AM643:AX643,1,Settings!$C$4))</f>
        <v>0</v>
      </c>
      <c r="AZ643" s="53">
        <f t="shared" si="314"/>
        <v>0</v>
      </c>
      <c r="BA643" s="53"/>
      <c r="BB643" s="53">
        <f t="shared" si="297"/>
        <v>0</v>
      </c>
      <c r="BC643" s="53">
        <f t="shared" si="298"/>
        <v>0</v>
      </c>
      <c r="BD643" s="53">
        <f t="shared" si="299"/>
        <v>0</v>
      </c>
      <c r="BE643" s="53">
        <f t="shared" si="300"/>
        <v>0</v>
      </c>
      <c r="BF643" s="53">
        <f t="shared" si="301"/>
        <v>0</v>
      </c>
      <c r="BG643" s="53">
        <f t="shared" si="302"/>
        <v>0</v>
      </c>
      <c r="BH643" s="53">
        <f t="shared" si="303"/>
        <v>0</v>
      </c>
      <c r="BI643" s="53">
        <f t="shared" si="304"/>
        <v>0</v>
      </c>
      <c r="BJ643" s="53">
        <f t="shared" si="305"/>
        <v>0</v>
      </c>
      <c r="BK643" s="53">
        <f t="shared" si="306"/>
        <v>0</v>
      </c>
      <c r="BL643" s="53">
        <f t="shared" si="307"/>
        <v>0</v>
      </c>
      <c r="BM643" s="53">
        <f t="shared" si="308"/>
        <v>0</v>
      </c>
      <c r="BN643" s="53">
        <f t="shared" si="311"/>
        <v>0</v>
      </c>
      <c r="BO643" s="53"/>
      <c r="BP643" s="53">
        <f t="shared" si="309"/>
        <v>0</v>
      </c>
      <c r="BQ643" s="53"/>
      <c r="BR643" s="53">
        <f t="shared" si="310"/>
        <v>0</v>
      </c>
    </row>
    <row r="644" spans="1:70" x14ac:dyDescent="0.2">
      <c r="A644" s="6">
        <v>8921</v>
      </c>
      <c r="B644" s="6" t="str">
        <f>+VLOOKUP(A644,masterfile!B:C,2,FALSE)</f>
        <v>Verwendung von Gegenst. (Kfz) 19% USt</v>
      </c>
      <c r="D644" s="53">
        <f>+SUMIF('[1]2017'!$A:$A,$A644,'[1]2017'!$C:$C)-SUMIF('[1]2017'!$E:$E,$A644,'[1]2017'!$G:$G)</f>
        <v>0</v>
      </c>
      <c r="E644" s="53">
        <f>+SUMIF('[1]2018'!$A:$A,$A644,'[1]2018'!$C:$C)-SUMIF('[1]2018'!$E:$E,$A644,'[1]2018'!$G:$G)</f>
        <v>0</v>
      </c>
      <c r="F644" s="53">
        <f>+SUMIF('[1]2019'!$A:$A,$A644,'[1]2019'!$C:$C)-SUMIF('[1]2019'!$E:$E,$A644,'[1]2019'!$G:$G)</f>
        <v>0</v>
      </c>
      <c r="G644" s="53">
        <f>+SUMIF('[1]2020'!$A:$A,$A644,'[1]2020'!$C:$C)-SUMIF('[1]2020'!$E:$E,$A644,'[1]2020'!$G:$G)</f>
        <v>0</v>
      </c>
      <c r="H644" s="53"/>
      <c r="I644" s="53">
        <f>+(+SUMIF('[1]2021'!$A:$A,$A644,'[1]2021'!$C:$C)-SUMIF('[1]2021'!$E:$E,$A644,'[1]2021'!$G:$G))/12</f>
        <v>0</v>
      </c>
      <c r="J644" s="53">
        <f>+(+SUMIF('[1]2021'!$A:$A,$A644,'[1]2021'!$C:$C)-SUMIF('[1]2021'!$E:$E,$A644,'[1]2021'!$G:$G))/12</f>
        <v>0</v>
      </c>
      <c r="K644" s="53">
        <f>+(+SUMIF('[1]2021'!$A:$A,$A644,'[1]2021'!$C:$C)-SUMIF('[1]2021'!$E:$E,$A644,'[1]2021'!$G:$G))/12</f>
        <v>0</v>
      </c>
      <c r="L644" s="53">
        <f>+(+SUMIF('[1]2021'!$A:$A,$A644,'[1]2021'!$C:$C)-SUMIF('[1]2021'!$E:$E,$A644,'[1]2021'!$G:$G))/12</f>
        <v>0</v>
      </c>
      <c r="M644" s="53">
        <f>+(+SUMIF('[1]2021'!$A:$A,$A644,'[1]2021'!$C:$C)-SUMIF('[1]2021'!$E:$E,$A644,'[1]2021'!$G:$G))/12</f>
        <v>0</v>
      </c>
      <c r="N644" s="53">
        <f>+(+SUMIF('[1]2021'!$A:$A,$A644,'[1]2021'!$C:$C)-SUMIF('[1]2021'!$E:$E,$A644,'[1]2021'!$G:$G))/12</f>
        <v>0</v>
      </c>
      <c r="O644" s="53">
        <f>+(+SUMIF('[1]2021'!$A:$A,$A644,'[1]2021'!$C:$C)-SUMIF('[1]2021'!$E:$E,$A644,'[1]2021'!$G:$G))/12</f>
        <v>0</v>
      </c>
      <c r="P644" s="53">
        <f>+(+SUMIF('[1]2021'!$A:$A,$A644,'[1]2021'!$C:$C)-SUMIF('[1]2021'!$E:$E,$A644,'[1]2021'!$G:$G))/12</f>
        <v>0</v>
      </c>
      <c r="Q644" s="53">
        <f>+(+SUMIF('[1]2021'!$A:$A,$A644,'[1]2021'!$C:$C)-SUMIF('[1]2021'!$E:$E,$A644,'[1]2021'!$G:$G))/12</f>
        <v>0</v>
      </c>
      <c r="R644" s="53">
        <f>+(+SUMIF('[1]2021'!$A:$A,$A644,'[1]2021'!$C:$C)-SUMIF('[1]2021'!$E:$E,$A644,'[1]2021'!$G:$G))/12</f>
        <v>0</v>
      </c>
      <c r="S644" s="53">
        <f>+(+SUMIF('[1]2021'!$A:$A,$A644,'[1]2021'!$C:$C)-SUMIF('[1]2021'!$E:$E,$A644,'[1]2021'!$G:$G))/12</f>
        <v>0</v>
      </c>
      <c r="T644" s="53">
        <f>+(+SUMIF('[1]2021'!$A:$A,$A644,'[1]2021'!$C:$C)-SUMIF('[1]2021'!$E:$E,$A644,'[1]2021'!$G:$G))/12</f>
        <v>0</v>
      </c>
      <c r="U644" s="53">
        <f>+SUM(I644:INDEX(I644:T644,1,Settings!$C$4))</f>
        <v>0</v>
      </c>
      <c r="V644" s="53">
        <f t="shared" si="312"/>
        <v>0</v>
      </c>
      <c r="W644" s="53"/>
      <c r="X644" s="53">
        <f>+SUMIFS(postings!$T:$T,postings!$C:$C,'pl-data'!X$2,postings!$D:$D,'pl-data'!X$3,postings!$I:$I,'pl-data'!$A644)-SUMIFS(postings!$W:$W,postings!$C:$C,'pl-data'!X$2,postings!$D:$D,'pl-data'!X$3,postings!$M:$M,'pl-data'!$A644)</f>
        <v>0</v>
      </c>
      <c r="Y644" s="53">
        <f>+SUMIFS(postings!$T:$T,postings!$C:$C,'pl-data'!Y$2,postings!$D:$D,'pl-data'!Y$3,postings!$I:$I,'pl-data'!$A644)-SUMIFS(postings!$W:$W,postings!$C:$C,'pl-data'!Y$2,postings!$D:$D,'pl-data'!Y$3,postings!$M:$M,'pl-data'!$A644)</f>
        <v>0</v>
      </c>
      <c r="Z644" s="53">
        <f>+SUMIFS(postings!$T:$T,postings!$C:$C,'pl-data'!Z$2,postings!$D:$D,'pl-data'!Z$3,postings!$I:$I,'pl-data'!$A644)-SUMIFS(postings!$W:$W,postings!$C:$C,'pl-data'!Z$2,postings!$D:$D,'pl-data'!Z$3,postings!$M:$M,'pl-data'!$A644)</f>
        <v>0</v>
      </c>
      <c r="AA644" s="53">
        <f>+SUMIFS(postings!$T:$T,postings!$C:$C,'pl-data'!AA$2,postings!$D:$D,'pl-data'!AA$3,postings!$I:$I,'pl-data'!$A644)-SUMIFS(postings!$W:$W,postings!$C:$C,'pl-data'!AA$2,postings!$D:$D,'pl-data'!AA$3,postings!$M:$M,'pl-data'!$A644)</f>
        <v>0</v>
      </c>
      <c r="AB644" s="53">
        <f>+SUMIFS(postings!$T:$T,postings!$C:$C,'pl-data'!AB$2,postings!$D:$D,'pl-data'!AB$3,postings!$I:$I,'pl-data'!$A644)-SUMIFS(postings!$W:$W,postings!$C:$C,'pl-data'!AB$2,postings!$D:$D,'pl-data'!AB$3,postings!$M:$M,'pl-data'!$A644)</f>
        <v>0</v>
      </c>
      <c r="AC644" s="53">
        <f>+SUMIFS(postings!$T:$T,postings!$C:$C,'pl-data'!AC$2,postings!$D:$D,'pl-data'!AC$3,postings!$I:$I,'pl-data'!$A644)-SUMIFS(postings!$W:$W,postings!$C:$C,'pl-data'!AC$2,postings!$D:$D,'pl-data'!AC$3,postings!$M:$M,'pl-data'!$A644)</f>
        <v>0</v>
      </c>
      <c r="AD644" s="53">
        <f>+SUMIFS(postings!$T:$T,postings!$C:$C,'pl-data'!AD$2,postings!$D:$D,'pl-data'!AD$3,postings!$I:$I,'pl-data'!$A644)-SUMIFS(postings!$W:$W,postings!$C:$C,'pl-data'!AD$2,postings!$D:$D,'pl-data'!AD$3,postings!$M:$M,'pl-data'!$A644)</f>
        <v>0</v>
      </c>
      <c r="AE644" s="53">
        <f>+SUMIFS(postings!$T:$T,postings!$C:$C,'pl-data'!AE$2,postings!$D:$D,'pl-data'!AE$3,postings!$I:$I,'pl-data'!$A644)-SUMIFS(postings!$W:$W,postings!$C:$C,'pl-data'!AE$2,postings!$D:$D,'pl-data'!AE$3,postings!$M:$M,'pl-data'!$A644)</f>
        <v>0</v>
      </c>
      <c r="AF644" s="53">
        <f>+SUMIFS(postings!$T:$T,postings!$C:$C,'pl-data'!AF$2,postings!$D:$D,'pl-data'!AF$3,postings!$I:$I,'pl-data'!$A644)-SUMIFS(postings!$W:$W,postings!$C:$C,'pl-data'!AF$2,postings!$D:$D,'pl-data'!AF$3,postings!$M:$M,'pl-data'!$A644)</f>
        <v>0</v>
      </c>
      <c r="AG644" s="53">
        <f>+SUMIFS(postings!$T:$T,postings!$C:$C,'pl-data'!AG$2,postings!$D:$D,'pl-data'!AG$3,postings!$I:$I,'pl-data'!$A644)-SUMIFS(postings!$W:$W,postings!$C:$C,'pl-data'!AG$2,postings!$D:$D,'pl-data'!AG$3,postings!$M:$M,'pl-data'!$A644)</f>
        <v>0</v>
      </c>
      <c r="AH644" s="53">
        <f>+SUMIFS(postings!$T:$T,postings!$C:$C,'pl-data'!AH$2,postings!$D:$D,'pl-data'!AH$3,postings!$I:$I,'pl-data'!$A644)-SUMIFS(postings!$W:$W,postings!$C:$C,'pl-data'!AH$2,postings!$D:$D,'pl-data'!AH$3,postings!$M:$M,'pl-data'!$A644)</f>
        <v>0</v>
      </c>
      <c r="AI644" s="53">
        <f>+SUMIFS(postings!$T:$T,postings!$C:$C,'pl-data'!AI$2,postings!$D:$D,'pl-data'!AI$3,postings!$I:$I,'pl-data'!$A644)-SUMIFS(postings!$W:$W,postings!$C:$C,'pl-data'!AI$2,postings!$D:$D,'pl-data'!AI$3,postings!$M:$M,'pl-data'!$A644)</f>
        <v>0</v>
      </c>
      <c r="AJ644" s="53">
        <f>+SUM(X644:INDEX(X644:AI644,1,Settings!$C$4))</f>
        <v>0</v>
      </c>
      <c r="AK644" s="53">
        <f t="shared" si="313"/>
        <v>0</v>
      </c>
      <c r="AL644" s="53"/>
      <c r="AM644" s="53">
        <f t="shared" si="315"/>
        <v>0</v>
      </c>
      <c r="AN644" s="53">
        <f t="shared" si="316"/>
        <v>0</v>
      </c>
      <c r="AO644" s="53">
        <f t="shared" si="317"/>
        <v>0</v>
      </c>
      <c r="AP644" s="53">
        <f t="shared" si="318"/>
        <v>0</v>
      </c>
      <c r="AQ644" s="53">
        <f t="shared" si="319"/>
        <v>0</v>
      </c>
      <c r="AR644" s="53">
        <f t="shared" si="320"/>
        <v>0</v>
      </c>
      <c r="AS644" s="53">
        <f t="shared" si="321"/>
        <v>0</v>
      </c>
      <c r="AT644" s="53">
        <f t="shared" si="322"/>
        <v>0</v>
      </c>
      <c r="AU644" s="53">
        <f t="shared" si="323"/>
        <v>0</v>
      </c>
      <c r="AV644" s="53">
        <f t="shared" si="324"/>
        <v>0</v>
      </c>
      <c r="AW644" s="53">
        <f t="shared" si="325"/>
        <v>0</v>
      </c>
      <c r="AX644" s="53">
        <f t="shared" si="326"/>
        <v>0</v>
      </c>
      <c r="AY644" s="53">
        <f>+SUM(AM644:INDEX(AM644:AX644,1,Settings!$C$4))</f>
        <v>0</v>
      </c>
      <c r="AZ644" s="53">
        <f t="shared" si="314"/>
        <v>0</v>
      </c>
      <c r="BA644" s="53"/>
      <c r="BB644" s="53">
        <f t="shared" si="297"/>
        <v>0</v>
      </c>
      <c r="BC644" s="53">
        <f t="shared" si="298"/>
        <v>0</v>
      </c>
      <c r="BD644" s="53">
        <f t="shared" si="299"/>
        <v>0</v>
      </c>
      <c r="BE644" s="53">
        <f t="shared" si="300"/>
        <v>0</v>
      </c>
      <c r="BF644" s="53">
        <f t="shared" si="301"/>
        <v>0</v>
      </c>
      <c r="BG644" s="53">
        <f t="shared" si="302"/>
        <v>0</v>
      </c>
      <c r="BH644" s="53">
        <f t="shared" si="303"/>
        <v>0</v>
      </c>
      <c r="BI644" s="53">
        <f t="shared" si="304"/>
        <v>0</v>
      </c>
      <c r="BJ644" s="53">
        <f t="shared" si="305"/>
        <v>0</v>
      </c>
      <c r="BK644" s="53">
        <f t="shared" si="306"/>
        <v>0</v>
      </c>
      <c r="BL644" s="53">
        <f t="shared" si="307"/>
        <v>0</v>
      </c>
      <c r="BM644" s="53">
        <f t="shared" si="308"/>
        <v>0</v>
      </c>
      <c r="BN644" s="53">
        <f t="shared" si="311"/>
        <v>0</v>
      </c>
      <c r="BO644" s="53"/>
      <c r="BP644" s="53">
        <f t="shared" si="309"/>
        <v>0</v>
      </c>
      <c r="BQ644" s="53"/>
      <c r="BR644" s="53">
        <f t="shared" si="310"/>
        <v>0</v>
      </c>
    </row>
    <row r="645" spans="1:70" x14ac:dyDescent="0.2">
      <c r="A645" s="6">
        <v>8922</v>
      </c>
      <c r="B645" s="6" t="str">
        <f>+VLOOKUP(A645,masterfile!B:C,2,FALSE)</f>
        <v>Verwendung von Gegenst. (Tel) 19% USt</v>
      </c>
      <c r="D645" s="53">
        <f>+SUMIF('[1]2017'!$A:$A,$A645,'[1]2017'!$C:$C)-SUMIF('[1]2017'!$E:$E,$A645,'[1]2017'!$G:$G)</f>
        <v>0</v>
      </c>
      <c r="E645" s="53">
        <f>+SUMIF('[1]2018'!$A:$A,$A645,'[1]2018'!$C:$C)-SUMIF('[1]2018'!$E:$E,$A645,'[1]2018'!$G:$G)</f>
        <v>0</v>
      </c>
      <c r="F645" s="53">
        <f>+SUMIF('[1]2019'!$A:$A,$A645,'[1]2019'!$C:$C)-SUMIF('[1]2019'!$E:$E,$A645,'[1]2019'!$G:$G)</f>
        <v>0</v>
      </c>
      <c r="G645" s="53">
        <f>+SUMIF('[1]2020'!$A:$A,$A645,'[1]2020'!$C:$C)-SUMIF('[1]2020'!$E:$E,$A645,'[1]2020'!$G:$G)</f>
        <v>0</v>
      </c>
      <c r="H645" s="53"/>
      <c r="I645" s="53">
        <f>+(+SUMIF('[1]2021'!$A:$A,$A645,'[1]2021'!$C:$C)-SUMIF('[1]2021'!$E:$E,$A645,'[1]2021'!$G:$G))/12</f>
        <v>0</v>
      </c>
      <c r="J645" s="53">
        <f>+(+SUMIF('[1]2021'!$A:$A,$A645,'[1]2021'!$C:$C)-SUMIF('[1]2021'!$E:$E,$A645,'[1]2021'!$G:$G))/12</f>
        <v>0</v>
      </c>
      <c r="K645" s="53">
        <f>+(+SUMIF('[1]2021'!$A:$A,$A645,'[1]2021'!$C:$C)-SUMIF('[1]2021'!$E:$E,$A645,'[1]2021'!$G:$G))/12</f>
        <v>0</v>
      </c>
      <c r="L645" s="53">
        <f>+(+SUMIF('[1]2021'!$A:$A,$A645,'[1]2021'!$C:$C)-SUMIF('[1]2021'!$E:$E,$A645,'[1]2021'!$G:$G))/12</f>
        <v>0</v>
      </c>
      <c r="M645" s="53">
        <f>+(+SUMIF('[1]2021'!$A:$A,$A645,'[1]2021'!$C:$C)-SUMIF('[1]2021'!$E:$E,$A645,'[1]2021'!$G:$G))/12</f>
        <v>0</v>
      </c>
      <c r="N645" s="53">
        <f>+(+SUMIF('[1]2021'!$A:$A,$A645,'[1]2021'!$C:$C)-SUMIF('[1]2021'!$E:$E,$A645,'[1]2021'!$G:$G))/12</f>
        <v>0</v>
      </c>
      <c r="O645" s="53">
        <f>+(+SUMIF('[1]2021'!$A:$A,$A645,'[1]2021'!$C:$C)-SUMIF('[1]2021'!$E:$E,$A645,'[1]2021'!$G:$G))/12</f>
        <v>0</v>
      </c>
      <c r="P645" s="53">
        <f>+(+SUMIF('[1]2021'!$A:$A,$A645,'[1]2021'!$C:$C)-SUMIF('[1]2021'!$E:$E,$A645,'[1]2021'!$G:$G))/12</f>
        <v>0</v>
      </c>
      <c r="Q645" s="53">
        <f>+(+SUMIF('[1]2021'!$A:$A,$A645,'[1]2021'!$C:$C)-SUMIF('[1]2021'!$E:$E,$A645,'[1]2021'!$G:$G))/12</f>
        <v>0</v>
      </c>
      <c r="R645" s="53">
        <f>+(+SUMIF('[1]2021'!$A:$A,$A645,'[1]2021'!$C:$C)-SUMIF('[1]2021'!$E:$E,$A645,'[1]2021'!$G:$G))/12</f>
        <v>0</v>
      </c>
      <c r="S645" s="53">
        <f>+(+SUMIF('[1]2021'!$A:$A,$A645,'[1]2021'!$C:$C)-SUMIF('[1]2021'!$E:$E,$A645,'[1]2021'!$G:$G))/12</f>
        <v>0</v>
      </c>
      <c r="T645" s="53">
        <f>+(+SUMIF('[1]2021'!$A:$A,$A645,'[1]2021'!$C:$C)-SUMIF('[1]2021'!$E:$E,$A645,'[1]2021'!$G:$G))/12</f>
        <v>0</v>
      </c>
      <c r="U645" s="53">
        <f>+SUM(I645:INDEX(I645:T645,1,Settings!$C$4))</f>
        <v>0</v>
      </c>
      <c r="V645" s="53">
        <f t="shared" si="312"/>
        <v>0</v>
      </c>
      <c r="W645" s="53"/>
      <c r="X645" s="53">
        <f>+SUMIFS(postings!$T:$T,postings!$C:$C,'pl-data'!X$2,postings!$D:$D,'pl-data'!X$3,postings!$I:$I,'pl-data'!$A645)-SUMIFS(postings!$W:$W,postings!$C:$C,'pl-data'!X$2,postings!$D:$D,'pl-data'!X$3,postings!$M:$M,'pl-data'!$A645)</f>
        <v>0</v>
      </c>
      <c r="Y645" s="53">
        <f>+SUMIFS(postings!$T:$T,postings!$C:$C,'pl-data'!Y$2,postings!$D:$D,'pl-data'!Y$3,postings!$I:$I,'pl-data'!$A645)-SUMIFS(postings!$W:$W,postings!$C:$C,'pl-data'!Y$2,postings!$D:$D,'pl-data'!Y$3,postings!$M:$M,'pl-data'!$A645)</f>
        <v>0</v>
      </c>
      <c r="Z645" s="53">
        <f>+SUMIFS(postings!$T:$T,postings!$C:$C,'pl-data'!Z$2,postings!$D:$D,'pl-data'!Z$3,postings!$I:$I,'pl-data'!$A645)-SUMIFS(postings!$W:$W,postings!$C:$C,'pl-data'!Z$2,postings!$D:$D,'pl-data'!Z$3,postings!$M:$M,'pl-data'!$A645)</f>
        <v>0</v>
      </c>
      <c r="AA645" s="53">
        <f>+SUMIFS(postings!$T:$T,postings!$C:$C,'pl-data'!AA$2,postings!$D:$D,'pl-data'!AA$3,postings!$I:$I,'pl-data'!$A645)-SUMIFS(postings!$W:$W,postings!$C:$C,'pl-data'!AA$2,postings!$D:$D,'pl-data'!AA$3,postings!$M:$M,'pl-data'!$A645)</f>
        <v>0</v>
      </c>
      <c r="AB645" s="53">
        <f>+SUMIFS(postings!$T:$T,postings!$C:$C,'pl-data'!AB$2,postings!$D:$D,'pl-data'!AB$3,postings!$I:$I,'pl-data'!$A645)-SUMIFS(postings!$W:$W,postings!$C:$C,'pl-data'!AB$2,postings!$D:$D,'pl-data'!AB$3,postings!$M:$M,'pl-data'!$A645)</f>
        <v>0</v>
      </c>
      <c r="AC645" s="53">
        <f>+SUMIFS(postings!$T:$T,postings!$C:$C,'pl-data'!AC$2,postings!$D:$D,'pl-data'!AC$3,postings!$I:$I,'pl-data'!$A645)-SUMIFS(postings!$W:$W,postings!$C:$C,'pl-data'!AC$2,postings!$D:$D,'pl-data'!AC$3,postings!$M:$M,'pl-data'!$A645)</f>
        <v>0</v>
      </c>
      <c r="AD645" s="53">
        <f>+SUMIFS(postings!$T:$T,postings!$C:$C,'pl-data'!AD$2,postings!$D:$D,'pl-data'!AD$3,postings!$I:$I,'pl-data'!$A645)-SUMIFS(postings!$W:$W,postings!$C:$C,'pl-data'!AD$2,postings!$D:$D,'pl-data'!AD$3,postings!$M:$M,'pl-data'!$A645)</f>
        <v>0</v>
      </c>
      <c r="AE645" s="53">
        <f>+SUMIFS(postings!$T:$T,postings!$C:$C,'pl-data'!AE$2,postings!$D:$D,'pl-data'!AE$3,postings!$I:$I,'pl-data'!$A645)-SUMIFS(postings!$W:$W,postings!$C:$C,'pl-data'!AE$2,postings!$D:$D,'pl-data'!AE$3,postings!$M:$M,'pl-data'!$A645)</f>
        <v>0</v>
      </c>
      <c r="AF645" s="53">
        <f>+SUMIFS(postings!$T:$T,postings!$C:$C,'pl-data'!AF$2,postings!$D:$D,'pl-data'!AF$3,postings!$I:$I,'pl-data'!$A645)-SUMIFS(postings!$W:$W,postings!$C:$C,'pl-data'!AF$2,postings!$D:$D,'pl-data'!AF$3,postings!$M:$M,'pl-data'!$A645)</f>
        <v>0</v>
      </c>
      <c r="AG645" s="53">
        <f>+SUMIFS(postings!$T:$T,postings!$C:$C,'pl-data'!AG$2,postings!$D:$D,'pl-data'!AG$3,postings!$I:$I,'pl-data'!$A645)-SUMIFS(postings!$W:$W,postings!$C:$C,'pl-data'!AG$2,postings!$D:$D,'pl-data'!AG$3,postings!$M:$M,'pl-data'!$A645)</f>
        <v>0</v>
      </c>
      <c r="AH645" s="53">
        <f>+SUMIFS(postings!$T:$T,postings!$C:$C,'pl-data'!AH$2,postings!$D:$D,'pl-data'!AH$3,postings!$I:$I,'pl-data'!$A645)-SUMIFS(postings!$W:$W,postings!$C:$C,'pl-data'!AH$2,postings!$D:$D,'pl-data'!AH$3,postings!$M:$M,'pl-data'!$A645)</f>
        <v>0</v>
      </c>
      <c r="AI645" s="53">
        <f>+SUMIFS(postings!$T:$T,postings!$C:$C,'pl-data'!AI$2,postings!$D:$D,'pl-data'!AI$3,postings!$I:$I,'pl-data'!$A645)-SUMIFS(postings!$W:$W,postings!$C:$C,'pl-data'!AI$2,postings!$D:$D,'pl-data'!AI$3,postings!$M:$M,'pl-data'!$A645)</f>
        <v>0</v>
      </c>
      <c r="AJ645" s="53">
        <f>+SUM(X645:INDEX(X645:AI645,1,Settings!$C$4))</f>
        <v>0</v>
      </c>
      <c r="AK645" s="53">
        <f t="shared" si="313"/>
        <v>0</v>
      </c>
      <c r="AL645" s="53"/>
      <c r="AM645" s="53">
        <f t="shared" si="315"/>
        <v>0</v>
      </c>
      <c r="AN645" s="53">
        <f t="shared" si="316"/>
        <v>0</v>
      </c>
      <c r="AO645" s="53">
        <f t="shared" si="317"/>
        <v>0</v>
      </c>
      <c r="AP645" s="53">
        <f t="shared" si="318"/>
        <v>0</v>
      </c>
      <c r="AQ645" s="53">
        <f t="shared" si="319"/>
        <v>0</v>
      </c>
      <c r="AR645" s="53">
        <f t="shared" si="320"/>
        <v>0</v>
      </c>
      <c r="AS645" s="53">
        <f t="shared" si="321"/>
        <v>0</v>
      </c>
      <c r="AT645" s="53">
        <f t="shared" si="322"/>
        <v>0</v>
      </c>
      <c r="AU645" s="53">
        <f t="shared" si="323"/>
        <v>0</v>
      </c>
      <c r="AV645" s="53">
        <f t="shared" si="324"/>
        <v>0</v>
      </c>
      <c r="AW645" s="53">
        <f t="shared" si="325"/>
        <v>0</v>
      </c>
      <c r="AX645" s="53">
        <f t="shared" si="326"/>
        <v>0</v>
      </c>
      <c r="AY645" s="53">
        <f>+SUM(AM645:INDEX(AM645:AX645,1,Settings!$C$4))</f>
        <v>0</v>
      </c>
      <c r="AZ645" s="53">
        <f t="shared" si="314"/>
        <v>0</v>
      </c>
      <c r="BA645" s="53"/>
      <c r="BB645" s="53">
        <f t="shared" ref="BB645:BB657" si="327">+AM645*1.03</f>
        <v>0</v>
      </c>
      <c r="BC645" s="53">
        <f t="shared" ref="BC645:BC657" si="328">+AN645*1.03</f>
        <v>0</v>
      </c>
      <c r="BD645" s="53">
        <f t="shared" ref="BD645:BD657" si="329">+AO645*1.03</f>
        <v>0</v>
      </c>
      <c r="BE645" s="53">
        <f t="shared" ref="BE645:BE657" si="330">+AP645*1.03</f>
        <v>0</v>
      </c>
      <c r="BF645" s="53">
        <f t="shared" ref="BF645:BF657" si="331">+AQ645*1.03</f>
        <v>0</v>
      </c>
      <c r="BG645" s="53">
        <f t="shared" ref="BG645:BG657" si="332">+AR645*1.03</f>
        <v>0</v>
      </c>
      <c r="BH645" s="53">
        <f t="shared" ref="BH645:BH657" si="333">+AS645*1.03</f>
        <v>0</v>
      </c>
      <c r="BI645" s="53">
        <f t="shared" ref="BI645:BI657" si="334">+AT645*1.03</f>
        <v>0</v>
      </c>
      <c r="BJ645" s="53">
        <f t="shared" ref="BJ645:BJ657" si="335">+AU645*1.03</f>
        <v>0</v>
      </c>
      <c r="BK645" s="53">
        <f t="shared" ref="BK645:BK657" si="336">+AV645*1.03</f>
        <v>0</v>
      </c>
      <c r="BL645" s="53">
        <f t="shared" ref="BL645:BL657" si="337">+AW645*1.03</f>
        <v>0</v>
      </c>
      <c r="BM645" s="53">
        <f t="shared" ref="BM645:BM657" si="338">+AX645*1.03</f>
        <v>0</v>
      </c>
      <c r="BN645" s="53">
        <f t="shared" si="311"/>
        <v>0</v>
      </c>
      <c r="BO645" s="53"/>
      <c r="BP645" s="53">
        <f t="shared" ref="BP645:BP657" si="339">+BN645*1.04</f>
        <v>0</v>
      </c>
      <c r="BQ645" s="53"/>
      <c r="BR645" s="53">
        <f t="shared" ref="BR645:BR657" si="340">+BP645*1.05</f>
        <v>0</v>
      </c>
    </row>
    <row r="646" spans="1:70" x14ac:dyDescent="0.2">
      <c r="A646" s="6">
        <v>8924</v>
      </c>
      <c r="B646" s="6" t="str">
        <f>+VLOOKUP(A646,masterfile!B:C,2,FALSE)</f>
        <v>Verwendung von Gegenst.(Kfz) ohne USt</v>
      </c>
      <c r="D646" s="53">
        <f>+SUMIF('[1]2017'!$A:$A,$A646,'[1]2017'!$C:$C)-SUMIF('[1]2017'!$E:$E,$A646,'[1]2017'!$G:$G)</f>
        <v>0</v>
      </c>
      <c r="E646" s="53">
        <f>+SUMIF('[1]2018'!$A:$A,$A646,'[1]2018'!$C:$C)-SUMIF('[1]2018'!$E:$E,$A646,'[1]2018'!$G:$G)</f>
        <v>0</v>
      </c>
      <c r="F646" s="53">
        <f>+SUMIF('[1]2019'!$A:$A,$A646,'[1]2019'!$C:$C)-SUMIF('[1]2019'!$E:$E,$A646,'[1]2019'!$G:$G)</f>
        <v>0</v>
      </c>
      <c r="G646" s="53">
        <f>+SUMIF('[1]2020'!$A:$A,$A646,'[1]2020'!$C:$C)-SUMIF('[1]2020'!$E:$E,$A646,'[1]2020'!$G:$G)</f>
        <v>0</v>
      </c>
      <c r="H646" s="53"/>
      <c r="I646" s="53">
        <f>+(+SUMIF('[1]2021'!$A:$A,$A646,'[1]2021'!$C:$C)-SUMIF('[1]2021'!$E:$E,$A646,'[1]2021'!$G:$G))/12</f>
        <v>0</v>
      </c>
      <c r="J646" s="53">
        <f>+(+SUMIF('[1]2021'!$A:$A,$A646,'[1]2021'!$C:$C)-SUMIF('[1]2021'!$E:$E,$A646,'[1]2021'!$G:$G))/12</f>
        <v>0</v>
      </c>
      <c r="K646" s="53">
        <f>+(+SUMIF('[1]2021'!$A:$A,$A646,'[1]2021'!$C:$C)-SUMIF('[1]2021'!$E:$E,$A646,'[1]2021'!$G:$G))/12</f>
        <v>0</v>
      </c>
      <c r="L646" s="53">
        <f>+(+SUMIF('[1]2021'!$A:$A,$A646,'[1]2021'!$C:$C)-SUMIF('[1]2021'!$E:$E,$A646,'[1]2021'!$G:$G))/12</f>
        <v>0</v>
      </c>
      <c r="M646" s="53">
        <f>+(+SUMIF('[1]2021'!$A:$A,$A646,'[1]2021'!$C:$C)-SUMIF('[1]2021'!$E:$E,$A646,'[1]2021'!$G:$G))/12</f>
        <v>0</v>
      </c>
      <c r="N646" s="53">
        <f>+(+SUMIF('[1]2021'!$A:$A,$A646,'[1]2021'!$C:$C)-SUMIF('[1]2021'!$E:$E,$A646,'[1]2021'!$G:$G))/12</f>
        <v>0</v>
      </c>
      <c r="O646" s="53">
        <f>+(+SUMIF('[1]2021'!$A:$A,$A646,'[1]2021'!$C:$C)-SUMIF('[1]2021'!$E:$E,$A646,'[1]2021'!$G:$G))/12</f>
        <v>0</v>
      </c>
      <c r="P646" s="53">
        <f>+(+SUMIF('[1]2021'!$A:$A,$A646,'[1]2021'!$C:$C)-SUMIF('[1]2021'!$E:$E,$A646,'[1]2021'!$G:$G))/12</f>
        <v>0</v>
      </c>
      <c r="Q646" s="53">
        <f>+(+SUMIF('[1]2021'!$A:$A,$A646,'[1]2021'!$C:$C)-SUMIF('[1]2021'!$E:$E,$A646,'[1]2021'!$G:$G))/12</f>
        <v>0</v>
      </c>
      <c r="R646" s="53">
        <f>+(+SUMIF('[1]2021'!$A:$A,$A646,'[1]2021'!$C:$C)-SUMIF('[1]2021'!$E:$E,$A646,'[1]2021'!$G:$G))/12</f>
        <v>0</v>
      </c>
      <c r="S646" s="53">
        <f>+(+SUMIF('[1]2021'!$A:$A,$A646,'[1]2021'!$C:$C)-SUMIF('[1]2021'!$E:$E,$A646,'[1]2021'!$G:$G))/12</f>
        <v>0</v>
      </c>
      <c r="T646" s="53">
        <f>+(+SUMIF('[1]2021'!$A:$A,$A646,'[1]2021'!$C:$C)-SUMIF('[1]2021'!$E:$E,$A646,'[1]2021'!$G:$G))/12</f>
        <v>0</v>
      </c>
      <c r="U646" s="53">
        <f>+SUM(I646:INDEX(I646:T646,1,Settings!$C$4))</f>
        <v>0</v>
      </c>
      <c r="V646" s="53">
        <f t="shared" si="312"/>
        <v>0</v>
      </c>
      <c r="W646" s="53"/>
      <c r="X646" s="53">
        <f>+SUMIFS(postings!$T:$T,postings!$C:$C,'pl-data'!X$2,postings!$D:$D,'pl-data'!X$3,postings!$I:$I,'pl-data'!$A646)-SUMIFS(postings!$W:$W,postings!$C:$C,'pl-data'!X$2,postings!$D:$D,'pl-data'!X$3,postings!$M:$M,'pl-data'!$A646)</f>
        <v>0</v>
      </c>
      <c r="Y646" s="53">
        <f>+SUMIFS(postings!$T:$T,postings!$C:$C,'pl-data'!Y$2,postings!$D:$D,'pl-data'!Y$3,postings!$I:$I,'pl-data'!$A646)-SUMIFS(postings!$W:$W,postings!$C:$C,'pl-data'!Y$2,postings!$D:$D,'pl-data'!Y$3,postings!$M:$M,'pl-data'!$A646)</f>
        <v>0</v>
      </c>
      <c r="Z646" s="53">
        <f>+SUMIFS(postings!$T:$T,postings!$C:$C,'pl-data'!Z$2,postings!$D:$D,'pl-data'!Z$3,postings!$I:$I,'pl-data'!$A646)-SUMIFS(postings!$W:$W,postings!$C:$C,'pl-data'!Z$2,postings!$D:$D,'pl-data'!Z$3,postings!$M:$M,'pl-data'!$A646)</f>
        <v>0</v>
      </c>
      <c r="AA646" s="53">
        <f>+SUMIFS(postings!$T:$T,postings!$C:$C,'pl-data'!AA$2,postings!$D:$D,'pl-data'!AA$3,postings!$I:$I,'pl-data'!$A646)-SUMIFS(postings!$W:$W,postings!$C:$C,'pl-data'!AA$2,postings!$D:$D,'pl-data'!AA$3,postings!$M:$M,'pl-data'!$A646)</f>
        <v>0</v>
      </c>
      <c r="AB646" s="53">
        <f>+SUMIFS(postings!$T:$T,postings!$C:$C,'pl-data'!AB$2,postings!$D:$D,'pl-data'!AB$3,postings!$I:$I,'pl-data'!$A646)-SUMIFS(postings!$W:$W,postings!$C:$C,'pl-data'!AB$2,postings!$D:$D,'pl-data'!AB$3,postings!$M:$M,'pl-data'!$A646)</f>
        <v>0</v>
      </c>
      <c r="AC646" s="53">
        <f>+SUMIFS(postings!$T:$T,postings!$C:$C,'pl-data'!AC$2,postings!$D:$D,'pl-data'!AC$3,postings!$I:$I,'pl-data'!$A646)-SUMIFS(postings!$W:$W,postings!$C:$C,'pl-data'!AC$2,postings!$D:$D,'pl-data'!AC$3,postings!$M:$M,'pl-data'!$A646)</f>
        <v>0</v>
      </c>
      <c r="AD646" s="53">
        <f>+SUMIFS(postings!$T:$T,postings!$C:$C,'pl-data'!AD$2,postings!$D:$D,'pl-data'!AD$3,postings!$I:$I,'pl-data'!$A646)-SUMIFS(postings!$W:$W,postings!$C:$C,'pl-data'!AD$2,postings!$D:$D,'pl-data'!AD$3,postings!$M:$M,'pl-data'!$A646)</f>
        <v>0</v>
      </c>
      <c r="AE646" s="53">
        <f>+SUMIFS(postings!$T:$T,postings!$C:$C,'pl-data'!AE$2,postings!$D:$D,'pl-data'!AE$3,postings!$I:$I,'pl-data'!$A646)-SUMIFS(postings!$W:$W,postings!$C:$C,'pl-data'!AE$2,postings!$D:$D,'pl-data'!AE$3,postings!$M:$M,'pl-data'!$A646)</f>
        <v>0</v>
      </c>
      <c r="AF646" s="53">
        <f>+SUMIFS(postings!$T:$T,postings!$C:$C,'pl-data'!AF$2,postings!$D:$D,'pl-data'!AF$3,postings!$I:$I,'pl-data'!$A646)-SUMIFS(postings!$W:$W,postings!$C:$C,'pl-data'!AF$2,postings!$D:$D,'pl-data'!AF$3,postings!$M:$M,'pl-data'!$A646)</f>
        <v>0</v>
      </c>
      <c r="AG646" s="53">
        <f>+SUMIFS(postings!$T:$T,postings!$C:$C,'pl-data'!AG$2,postings!$D:$D,'pl-data'!AG$3,postings!$I:$I,'pl-data'!$A646)-SUMIFS(postings!$W:$W,postings!$C:$C,'pl-data'!AG$2,postings!$D:$D,'pl-data'!AG$3,postings!$M:$M,'pl-data'!$A646)</f>
        <v>0</v>
      </c>
      <c r="AH646" s="53">
        <f>+SUMIFS(postings!$T:$T,postings!$C:$C,'pl-data'!AH$2,postings!$D:$D,'pl-data'!AH$3,postings!$I:$I,'pl-data'!$A646)-SUMIFS(postings!$W:$W,postings!$C:$C,'pl-data'!AH$2,postings!$D:$D,'pl-data'!AH$3,postings!$M:$M,'pl-data'!$A646)</f>
        <v>0</v>
      </c>
      <c r="AI646" s="53">
        <f>+SUMIFS(postings!$T:$T,postings!$C:$C,'pl-data'!AI$2,postings!$D:$D,'pl-data'!AI$3,postings!$I:$I,'pl-data'!$A646)-SUMIFS(postings!$W:$W,postings!$C:$C,'pl-data'!AI$2,postings!$D:$D,'pl-data'!AI$3,postings!$M:$M,'pl-data'!$A646)</f>
        <v>0</v>
      </c>
      <c r="AJ646" s="53">
        <f>+SUM(X646:INDEX(X646:AI646,1,Settings!$C$4))</f>
        <v>0</v>
      </c>
      <c r="AK646" s="53">
        <f t="shared" si="313"/>
        <v>0</v>
      </c>
      <c r="AL646" s="53"/>
      <c r="AM646" s="53">
        <f t="shared" si="315"/>
        <v>0</v>
      </c>
      <c r="AN646" s="53">
        <f t="shared" si="316"/>
        <v>0</v>
      </c>
      <c r="AO646" s="53">
        <f t="shared" si="317"/>
        <v>0</v>
      </c>
      <c r="AP646" s="53">
        <f t="shared" si="318"/>
        <v>0</v>
      </c>
      <c r="AQ646" s="53">
        <f t="shared" si="319"/>
        <v>0</v>
      </c>
      <c r="AR646" s="53">
        <f t="shared" si="320"/>
        <v>0</v>
      </c>
      <c r="AS646" s="53">
        <f t="shared" si="321"/>
        <v>0</v>
      </c>
      <c r="AT646" s="53">
        <f t="shared" si="322"/>
        <v>0</v>
      </c>
      <c r="AU646" s="53">
        <f t="shared" si="323"/>
        <v>0</v>
      </c>
      <c r="AV646" s="53">
        <f t="shared" si="324"/>
        <v>0</v>
      </c>
      <c r="AW646" s="53">
        <f t="shared" si="325"/>
        <v>0</v>
      </c>
      <c r="AX646" s="53">
        <f t="shared" si="326"/>
        <v>0</v>
      </c>
      <c r="AY646" s="53">
        <f>+SUM(AM646:INDEX(AM646:AX646,1,Settings!$C$4))</f>
        <v>0</v>
      </c>
      <c r="AZ646" s="53">
        <f t="shared" si="314"/>
        <v>0</v>
      </c>
      <c r="BA646" s="53"/>
      <c r="BB646" s="53">
        <f t="shared" si="327"/>
        <v>0</v>
      </c>
      <c r="BC646" s="53">
        <f t="shared" si="328"/>
        <v>0</v>
      </c>
      <c r="BD646" s="53">
        <f t="shared" si="329"/>
        <v>0</v>
      </c>
      <c r="BE646" s="53">
        <f t="shared" si="330"/>
        <v>0</v>
      </c>
      <c r="BF646" s="53">
        <f t="shared" si="331"/>
        <v>0</v>
      </c>
      <c r="BG646" s="53">
        <f t="shared" si="332"/>
        <v>0</v>
      </c>
      <c r="BH646" s="53">
        <f t="shared" si="333"/>
        <v>0</v>
      </c>
      <c r="BI646" s="53">
        <f t="shared" si="334"/>
        <v>0</v>
      </c>
      <c r="BJ646" s="53">
        <f t="shared" si="335"/>
        <v>0</v>
      </c>
      <c r="BK646" s="53">
        <f t="shared" si="336"/>
        <v>0</v>
      </c>
      <c r="BL646" s="53">
        <f t="shared" si="337"/>
        <v>0</v>
      </c>
      <c r="BM646" s="53">
        <f t="shared" si="338"/>
        <v>0</v>
      </c>
      <c r="BN646" s="53">
        <f t="shared" ref="BN646:BN657" si="341">+SUM(BB646:BM646)</f>
        <v>0</v>
      </c>
      <c r="BO646" s="53"/>
      <c r="BP646" s="53">
        <f t="shared" si="339"/>
        <v>0</v>
      </c>
      <c r="BQ646" s="53"/>
      <c r="BR646" s="53">
        <f t="shared" si="340"/>
        <v>0</v>
      </c>
    </row>
    <row r="647" spans="1:70" x14ac:dyDescent="0.2">
      <c r="A647" s="6">
        <v>8950</v>
      </c>
      <c r="B647" s="6" t="str">
        <f>+VLOOKUP(A647,masterfile!B:C,2,FALSE)</f>
        <v>Nicht steuerb.Umsätze (Innenumsätze)</v>
      </c>
      <c r="D647" s="53">
        <f>+SUMIF('[1]2017'!$A:$A,$A647,'[1]2017'!$C:$C)-SUMIF('[1]2017'!$E:$E,$A647,'[1]2017'!$G:$G)</f>
        <v>0</v>
      </c>
      <c r="E647" s="53">
        <f>+SUMIF('[1]2018'!$A:$A,$A647,'[1]2018'!$C:$C)-SUMIF('[1]2018'!$E:$E,$A647,'[1]2018'!$G:$G)</f>
        <v>0</v>
      </c>
      <c r="F647" s="53">
        <f>+SUMIF('[1]2019'!$A:$A,$A647,'[1]2019'!$C:$C)-SUMIF('[1]2019'!$E:$E,$A647,'[1]2019'!$G:$G)</f>
        <v>0</v>
      </c>
      <c r="G647" s="53">
        <f>+SUMIF('[1]2020'!$A:$A,$A647,'[1]2020'!$C:$C)-SUMIF('[1]2020'!$E:$E,$A647,'[1]2020'!$G:$G)</f>
        <v>0</v>
      </c>
      <c r="H647" s="53"/>
      <c r="I647" s="53">
        <f>+(+SUMIF('[1]2021'!$A:$A,$A647,'[1]2021'!$C:$C)-SUMIF('[1]2021'!$E:$E,$A647,'[1]2021'!$G:$G))/12</f>
        <v>0</v>
      </c>
      <c r="J647" s="53">
        <f>+(+SUMIF('[1]2021'!$A:$A,$A647,'[1]2021'!$C:$C)-SUMIF('[1]2021'!$E:$E,$A647,'[1]2021'!$G:$G))/12</f>
        <v>0</v>
      </c>
      <c r="K647" s="53">
        <f>+(+SUMIF('[1]2021'!$A:$A,$A647,'[1]2021'!$C:$C)-SUMIF('[1]2021'!$E:$E,$A647,'[1]2021'!$G:$G))/12</f>
        <v>0</v>
      </c>
      <c r="L647" s="53">
        <f>+(+SUMIF('[1]2021'!$A:$A,$A647,'[1]2021'!$C:$C)-SUMIF('[1]2021'!$E:$E,$A647,'[1]2021'!$G:$G))/12</f>
        <v>0</v>
      </c>
      <c r="M647" s="53">
        <f>+(+SUMIF('[1]2021'!$A:$A,$A647,'[1]2021'!$C:$C)-SUMIF('[1]2021'!$E:$E,$A647,'[1]2021'!$G:$G))/12</f>
        <v>0</v>
      </c>
      <c r="N647" s="53">
        <f>+(+SUMIF('[1]2021'!$A:$A,$A647,'[1]2021'!$C:$C)-SUMIF('[1]2021'!$E:$E,$A647,'[1]2021'!$G:$G))/12</f>
        <v>0</v>
      </c>
      <c r="O647" s="53">
        <f>+(+SUMIF('[1]2021'!$A:$A,$A647,'[1]2021'!$C:$C)-SUMIF('[1]2021'!$E:$E,$A647,'[1]2021'!$G:$G))/12</f>
        <v>0</v>
      </c>
      <c r="P647" s="53">
        <f>+(+SUMIF('[1]2021'!$A:$A,$A647,'[1]2021'!$C:$C)-SUMIF('[1]2021'!$E:$E,$A647,'[1]2021'!$G:$G))/12</f>
        <v>0</v>
      </c>
      <c r="Q647" s="53">
        <f>+(+SUMIF('[1]2021'!$A:$A,$A647,'[1]2021'!$C:$C)-SUMIF('[1]2021'!$E:$E,$A647,'[1]2021'!$G:$G))/12</f>
        <v>0</v>
      </c>
      <c r="R647" s="53">
        <f>+(+SUMIF('[1]2021'!$A:$A,$A647,'[1]2021'!$C:$C)-SUMIF('[1]2021'!$E:$E,$A647,'[1]2021'!$G:$G))/12</f>
        <v>0</v>
      </c>
      <c r="S647" s="53">
        <f>+(+SUMIF('[1]2021'!$A:$A,$A647,'[1]2021'!$C:$C)-SUMIF('[1]2021'!$E:$E,$A647,'[1]2021'!$G:$G))/12</f>
        <v>0</v>
      </c>
      <c r="T647" s="53">
        <f>+(+SUMIF('[1]2021'!$A:$A,$A647,'[1]2021'!$C:$C)-SUMIF('[1]2021'!$E:$E,$A647,'[1]2021'!$G:$G))/12</f>
        <v>0</v>
      </c>
      <c r="U647" s="53">
        <f>+SUM(I647:INDEX(I647:T647,1,Settings!$C$4))</f>
        <v>0</v>
      </c>
      <c r="V647" s="53">
        <f t="shared" ref="V647:V657" si="342">+SUM(I647:T647)</f>
        <v>0</v>
      </c>
      <c r="W647" s="53"/>
      <c r="X647" s="53">
        <f>+SUMIFS(postings!$T:$T,postings!$C:$C,'pl-data'!X$2,postings!$D:$D,'pl-data'!X$3,postings!$I:$I,'pl-data'!$A647)-SUMIFS(postings!$W:$W,postings!$C:$C,'pl-data'!X$2,postings!$D:$D,'pl-data'!X$3,postings!$M:$M,'pl-data'!$A647)</f>
        <v>0</v>
      </c>
      <c r="Y647" s="53">
        <f>+SUMIFS(postings!$T:$T,postings!$C:$C,'pl-data'!Y$2,postings!$D:$D,'pl-data'!Y$3,postings!$I:$I,'pl-data'!$A647)-SUMIFS(postings!$W:$W,postings!$C:$C,'pl-data'!Y$2,postings!$D:$D,'pl-data'!Y$3,postings!$M:$M,'pl-data'!$A647)</f>
        <v>0</v>
      </c>
      <c r="Z647" s="53">
        <f>+SUMIFS(postings!$T:$T,postings!$C:$C,'pl-data'!Z$2,postings!$D:$D,'pl-data'!Z$3,postings!$I:$I,'pl-data'!$A647)-SUMIFS(postings!$W:$W,postings!$C:$C,'pl-data'!Z$2,postings!$D:$D,'pl-data'!Z$3,postings!$M:$M,'pl-data'!$A647)</f>
        <v>0</v>
      </c>
      <c r="AA647" s="53">
        <f>+SUMIFS(postings!$T:$T,postings!$C:$C,'pl-data'!AA$2,postings!$D:$D,'pl-data'!AA$3,postings!$I:$I,'pl-data'!$A647)-SUMIFS(postings!$W:$W,postings!$C:$C,'pl-data'!AA$2,postings!$D:$D,'pl-data'!AA$3,postings!$M:$M,'pl-data'!$A647)</f>
        <v>0</v>
      </c>
      <c r="AB647" s="53">
        <f>+SUMIFS(postings!$T:$T,postings!$C:$C,'pl-data'!AB$2,postings!$D:$D,'pl-data'!AB$3,postings!$I:$I,'pl-data'!$A647)-SUMIFS(postings!$W:$W,postings!$C:$C,'pl-data'!AB$2,postings!$D:$D,'pl-data'!AB$3,postings!$M:$M,'pl-data'!$A647)</f>
        <v>0</v>
      </c>
      <c r="AC647" s="53">
        <f>+SUMIFS(postings!$T:$T,postings!$C:$C,'pl-data'!AC$2,postings!$D:$D,'pl-data'!AC$3,postings!$I:$I,'pl-data'!$A647)-SUMIFS(postings!$W:$W,postings!$C:$C,'pl-data'!AC$2,postings!$D:$D,'pl-data'!AC$3,postings!$M:$M,'pl-data'!$A647)</f>
        <v>0</v>
      </c>
      <c r="AD647" s="53">
        <f>+SUMIFS(postings!$T:$T,postings!$C:$C,'pl-data'!AD$2,postings!$D:$D,'pl-data'!AD$3,postings!$I:$I,'pl-data'!$A647)-SUMIFS(postings!$W:$W,postings!$C:$C,'pl-data'!AD$2,postings!$D:$D,'pl-data'!AD$3,postings!$M:$M,'pl-data'!$A647)</f>
        <v>0</v>
      </c>
      <c r="AE647" s="53">
        <f>+SUMIFS(postings!$T:$T,postings!$C:$C,'pl-data'!AE$2,postings!$D:$D,'pl-data'!AE$3,postings!$I:$I,'pl-data'!$A647)-SUMIFS(postings!$W:$W,postings!$C:$C,'pl-data'!AE$2,postings!$D:$D,'pl-data'!AE$3,postings!$M:$M,'pl-data'!$A647)</f>
        <v>0</v>
      </c>
      <c r="AF647" s="53">
        <f>+SUMIFS(postings!$T:$T,postings!$C:$C,'pl-data'!AF$2,postings!$D:$D,'pl-data'!AF$3,postings!$I:$I,'pl-data'!$A647)-SUMIFS(postings!$W:$W,postings!$C:$C,'pl-data'!AF$2,postings!$D:$D,'pl-data'!AF$3,postings!$M:$M,'pl-data'!$A647)</f>
        <v>0</v>
      </c>
      <c r="AG647" s="53">
        <f>+SUMIFS(postings!$T:$T,postings!$C:$C,'pl-data'!AG$2,postings!$D:$D,'pl-data'!AG$3,postings!$I:$I,'pl-data'!$A647)-SUMIFS(postings!$W:$W,postings!$C:$C,'pl-data'!AG$2,postings!$D:$D,'pl-data'!AG$3,postings!$M:$M,'pl-data'!$A647)</f>
        <v>0</v>
      </c>
      <c r="AH647" s="53">
        <f>+SUMIFS(postings!$T:$T,postings!$C:$C,'pl-data'!AH$2,postings!$D:$D,'pl-data'!AH$3,postings!$I:$I,'pl-data'!$A647)-SUMIFS(postings!$W:$W,postings!$C:$C,'pl-data'!AH$2,postings!$D:$D,'pl-data'!AH$3,postings!$M:$M,'pl-data'!$A647)</f>
        <v>0</v>
      </c>
      <c r="AI647" s="53">
        <f>+SUMIFS(postings!$T:$T,postings!$C:$C,'pl-data'!AI$2,postings!$D:$D,'pl-data'!AI$3,postings!$I:$I,'pl-data'!$A647)-SUMIFS(postings!$W:$W,postings!$C:$C,'pl-data'!AI$2,postings!$D:$D,'pl-data'!AI$3,postings!$M:$M,'pl-data'!$A647)</f>
        <v>0</v>
      </c>
      <c r="AJ647" s="53">
        <f>+SUM(X647:INDEX(X647:AI647,1,Settings!$C$4))</f>
        <v>0</v>
      </c>
      <c r="AK647" s="53">
        <f t="shared" ref="AK647:AK657" si="343">+SUM(X647:AI647)</f>
        <v>0</v>
      </c>
      <c r="AL647" s="53"/>
      <c r="AM647" s="53">
        <f t="shared" si="315"/>
        <v>0</v>
      </c>
      <c r="AN647" s="53">
        <f t="shared" si="316"/>
        <v>0</v>
      </c>
      <c r="AO647" s="53">
        <f t="shared" si="317"/>
        <v>0</v>
      </c>
      <c r="AP647" s="53">
        <f t="shared" si="318"/>
        <v>0</v>
      </c>
      <c r="AQ647" s="53">
        <f t="shared" si="319"/>
        <v>0</v>
      </c>
      <c r="AR647" s="53">
        <f t="shared" si="320"/>
        <v>0</v>
      </c>
      <c r="AS647" s="53">
        <f t="shared" si="321"/>
        <v>0</v>
      </c>
      <c r="AT647" s="53">
        <f t="shared" si="322"/>
        <v>0</v>
      </c>
      <c r="AU647" s="53">
        <f t="shared" si="323"/>
        <v>0</v>
      </c>
      <c r="AV647" s="53">
        <f t="shared" si="324"/>
        <v>0</v>
      </c>
      <c r="AW647" s="53">
        <f t="shared" si="325"/>
        <v>0</v>
      </c>
      <c r="AX647" s="53">
        <f t="shared" si="326"/>
        <v>0</v>
      </c>
      <c r="AY647" s="53">
        <f>+SUM(AM647:INDEX(AM647:AX647,1,Settings!$C$4))</f>
        <v>0</v>
      </c>
      <c r="AZ647" s="53">
        <f t="shared" ref="AZ647:AZ657" si="344">+SUM(AM647:AX647)</f>
        <v>0</v>
      </c>
      <c r="BA647" s="53"/>
      <c r="BB647" s="53">
        <f t="shared" si="327"/>
        <v>0</v>
      </c>
      <c r="BC647" s="53">
        <f t="shared" si="328"/>
        <v>0</v>
      </c>
      <c r="BD647" s="53">
        <f t="shared" si="329"/>
        <v>0</v>
      </c>
      <c r="BE647" s="53">
        <f t="shared" si="330"/>
        <v>0</v>
      </c>
      <c r="BF647" s="53">
        <f t="shared" si="331"/>
        <v>0</v>
      </c>
      <c r="BG647" s="53">
        <f t="shared" si="332"/>
        <v>0</v>
      </c>
      <c r="BH647" s="53">
        <f t="shared" si="333"/>
        <v>0</v>
      </c>
      <c r="BI647" s="53">
        <f t="shared" si="334"/>
        <v>0</v>
      </c>
      <c r="BJ647" s="53">
        <f t="shared" si="335"/>
        <v>0</v>
      </c>
      <c r="BK647" s="53">
        <f t="shared" si="336"/>
        <v>0</v>
      </c>
      <c r="BL647" s="53">
        <f t="shared" si="337"/>
        <v>0</v>
      </c>
      <c r="BM647" s="53">
        <f t="shared" si="338"/>
        <v>0</v>
      </c>
      <c r="BN647" s="53">
        <f t="shared" si="341"/>
        <v>0</v>
      </c>
      <c r="BO647" s="53"/>
      <c r="BP647" s="53">
        <f t="shared" si="339"/>
        <v>0</v>
      </c>
      <c r="BQ647" s="53"/>
      <c r="BR647" s="53">
        <f t="shared" si="340"/>
        <v>0</v>
      </c>
    </row>
    <row r="648" spans="1:70" x14ac:dyDescent="0.2">
      <c r="A648" s="6">
        <v>8955</v>
      </c>
      <c r="B648" s="6" t="str">
        <f>+VLOOKUP(A648,masterfile!B:C,2,FALSE)</f>
        <v>USt-Vergütungen, z.B. nach § 24 UStG</v>
      </c>
      <c r="D648" s="53">
        <f>+SUMIF('[1]2017'!$A:$A,$A648,'[1]2017'!$C:$C)-SUMIF('[1]2017'!$E:$E,$A648,'[1]2017'!$G:$G)</f>
        <v>0</v>
      </c>
      <c r="E648" s="53">
        <f>+SUMIF('[1]2018'!$A:$A,$A648,'[1]2018'!$C:$C)-SUMIF('[1]2018'!$E:$E,$A648,'[1]2018'!$G:$G)</f>
        <v>0</v>
      </c>
      <c r="F648" s="53">
        <f>+SUMIF('[1]2019'!$A:$A,$A648,'[1]2019'!$C:$C)-SUMIF('[1]2019'!$E:$E,$A648,'[1]2019'!$G:$G)</f>
        <v>0</v>
      </c>
      <c r="G648" s="53">
        <f>+SUMIF('[1]2020'!$A:$A,$A648,'[1]2020'!$C:$C)-SUMIF('[1]2020'!$E:$E,$A648,'[1]2020'!$G:$G)</f>
        <v>0</v>
      </c>
      <c r="H648" s="53"/>
      <c r="I648" s="53">
        <f>+(+SUMIF('[1]2021'!$A:$A,$A648,'[1]2021'!$C:$C)-SUMIF('[1]2021'!$E:$E,$A648,'[1]2021'!$G:$G))/12</f>
        <v>0</v>
      </c>
      <c r="J648" s="53">
        <f>+(+SUMIF('[1]2021'!$A:$A,$A648,'[1]2021'!$C:$C)-SUMIF('[1]2021'!$E:$E,$A648,'[1]2021'!$G:$G))/12</f>
        <v>0</v>
      </c>
      <c r="K648" s="53">
        <f>+(+SUMIF('[1]2021'!$A:$A,$A648,'[1]2021'!$C:$C)-SUMIF('[1]2021'!$E:$E,$A648,'[1]2021'!$G:$G))/12</f>
        <v>0</v>
      </c>
      <c r="L648" s="53">
        <f>+(+SUMIF('[1]2021'!$A:$A,$A648,'[1]2021'!$C:$C)-SUMIF('[1]2021'!$E:$E,$A648,'[1]2021'!$G:$G))/12</f>
        <v>0</v>
      </c>
      <c r="M648" s="53">
        <f>+(+SUMIF('[1]2021'!$A:$A,$A648,'[1]2021'!$C:$C)-SUMIF('[1]2021'!$E:$E,$A648,'[1]2021'!$G:$G))/12</f>
        <v>0</v>
      </c>
      <c r="N648" s="53">
        <f>+(+SUMIF('[1]2021'!$A:$A,$A648,'[1]2021'!$C:$C)-SUMIF('[1]2021'!$E:$E,$A648,'[1]2021'!$G:$G))/12</f>
        <v>0</v>
      </c>
      <c r="O648" s="53">
        <f>+(+SUMIF('[1]2021'!$A:$A,$A648,'[1]2021'!$C:$C)-SUMIF('[1]2021'!$E:$E,$A648,'[1]2021'!$G:$G))/12</f>
        <v>0</v>
      </c>
      <c r="P648" s="53">
        <f>+(+SUMIF('[1]2021'!$A:$A,$A648,'[1]2021'!$C:$C)-SUMIF('[1]2021'!$E:$E,$A648,'[1]2021'!$G:$G))/12</f>
        <v>0</v>
      </c>
      <c r="Q648" s="53">
        <f>+(+SUMIF('[1]2021'!$A:$A,$A648,'[1]2021'!$C:$C)-SUMIF('[1]2021'!$E:$E,$A648,'[1]2021'!$G:$G))/12</f>
        <v>0</v>
      </c>
      <c r="R648" s="53">
        <f>+(+SUMIF('[1]2021'!$A:$A,$A648,'[1]2021'!$C:$C)-SUMIF('[1]2021'!$E:$E,$A648,'[1]2021'!$G:$G))/12</f>
        <v>0</v>
      </c>
      <c r="S648" s="53">
        <f>+(+SUMIF('[1]2021'!$A:$A,$A648,'[1]2021'!$C:$C)-SUMIF('[1]2021'!$E:$E,$A648,'[1]2021'!$G:$G))/12</f>
        <v>0</v>
      </c>
      <c r="T648" s="53">
        <f>+(+SUMIF('[1]2021'!$A:$A,$A648,'[1]2021'!$C:$C)-SUMIF('[1]2021'!$E:$E,$A648,'[1]2021'!$G:$G))/12</f>
        <v>0</v>
      </c>
      <c r="U648" s="53">
        <f>+SUM(I648:INDEX(I648:T648,1,Settings!$C$4))</f>
        <v>0</v>
      </c>
      <c r="V648" s="53">
        <f t="shared" si="342"/>
        <v>0</v>
      </c>
      <c r="W648" s="53"/>
      <c r="X648" s="53">
        <f>+SUMIFS(postings!$T:$T,postings!$C:$C,'pl-data'!X$2,postings!$D:$D,'pl-data'!X$3,postings!$I:$I,'pl-data'!$A648)-SUMIFS(postings!$W:$W,postings!$C:$C,'pl-data'!X$2,postings!$D:$D,'pl-data'!X$3,postings!$M:$M,'pl-data'!$A648)</f>
        <v>0</v>
      </c>
      <c r="Y648" s="53">
        <f>+SUMIFS(postings!$T:$T,postings!$C:$C,'pl-data'!Y$2,postings!$D:$D,'pl-data'!Y$3,postings!$I:$I,'pl-data'!$A648)-SUMIFS(postings!$W:$W,postings!$C:$C,'pl-data'!Y$2,postings!$D:$D,'pl-data'!Y$3,postings!$M:$M,'pl-data'!$A648)</f>
        <v>0</v>
      </c>
      <c r="Z648" s="53">
        <f>+SUMIFS(postings!$T:$T,postings!$C:$C,'pl-data'!Z$2,postings!$D:$D,'pl-data'!Z$3,postings!$I:$I,'pl-data'!$A648)-SUMIFS(postings!$W:$W,postings!$C:$C,'pl-data'!Z$2,postings!$D:$D,'pl-data'!Z$3,postings!$M:$M,'pl-data'!$A648)</f>
        <v>0</v>
      </c>
      <c r="AA648" s="53">
        <f>+SUMIFS(postings!$T:$T,postings!$C:$C,'pl-data'!AA$2,postings!$D:$D,'pl-data'!AA$3,postings!$I:$I,'pl-data'!$A648)-SUMIFS(postings!$W:$W,postings!$C:$C,'pl-data'!AA$2,postings!$D:$D,'pl-data'!AA$3,postings!$M:$M,'pl-data'!$A648)</f>
        <v>0</v>
      </c>
      <c r="AB648" s="53">
        <f>+SUMIFS(postings!$T:$T,postings!$C:$C,'pl-data'!AB$2,postings!$D:$D,'pl-data'!AB$3,postings!$I:$I,'pl-data'!$A648)-SUMIFS(postings!$W:$W,postings!$C:$C,'pl-data'!AB$2,postings!$D:$D,'pl-data'!AB$3,postings!$M:$M,'pl-data'!$A648)</f>
        <v>0</v>
      </c>
      <c r="AC648" s="53">
        <f>+SUMIFS(postings!$T:$T,postings!$C:$C,'pl-data'!AC$2,postings!$D:$D,'pl-data'!AC$3,postings!$I:$I,'pl-data'!$A648)-SUMIFS(postings!$W:$W,postings!$C:$C,'pl-data'!AC$2,postings!$D:$D,'pl-data'!AC$3,postings!$M:$M,'pl-data'!$A648)</f>
        <v>0</v>
      </c>
      <c r="AD648" s="53">
        <f>+SUMIFS(postings!$T:$T,postings!$C:$C,'pl-data'!AD$2,postings!$D:$D,'pl-data'!AD$3,postings!$I:$I,'pl-data'!$A648)-SUMIFS(postings!$W:$W,postings!$C:$C,'pl-data'!AD$2,postings!$D:$D,'pl-data'!AD$3,postings!$M:$M,'pl-data'!$A648)</f>
        <v>0</v>
      </c>
      <c r="AE648" s="53">
        <f>+SUMIFS(postings!$T:$T,postings!$C:$C,'pl-data'!AE$2,postings!$D:$D,'pl-data'!AE$3,postings!$I:$I,'pl-data'!$A648)-SUMIFS(postings!$W:$W,postings!$C:$C,'pl-data'!AE$2,postings!$D:$D,'pl-data'!AE$3,postings!$M:$M,'pl-data'!$A648)</f>
        <v>0</v>
      </c>
      <c r="AF648" s="53">
        <f>+SUMIFS(postings!$T:$T,postings!$C:$C,'pl-data'!AF$2,postings!$D:$D,'pl-data'!AF$3,postings!$I:$I,'pl-data'!$A648)-SUMIFS(postings!$W:$W,postings!$C:$C,'pl-data'!AF$2,postings!$D:$D,'pl-data'!AF$3,postings!$M:$M,'pl-data'!$A648)</f>
        <v>0</v>
      </c>
      <c r="AG648" s="53">
        <f>+SUMIFS(postings!$T:$T,postings!$C:$C,'pl-data'!AG$2,postings!$D:$D,'pl-data'!AG$3,postings!$I:$I,'pl-data'!$A648)-SUMIFS(postings!$W:$W,postings!$C:$C,'pl-data'!AG$2,postings!$D:$D,'pl-data'!AG$3,postings!$M:$M,'pl-data'!$A648)</f>
        <v>0</v>
      </c>
      <c r="AH648" s="53">
        <f>+SUMIFS(postings!$T:$T,postings!$C:$C,'pl-data'!AH$2,postings!$D:$D,'pl-data'!AH$3,postings!$I:$I,'pl-data'!$A648)-SUMIFS(postings!$W:$W,postings!$C:$C,'pl-data'!AH$2,postings!$D:$D,'pl-data'!AH$3,postings!$M:$M,'pl-data'!$A648)</f>
        <v>0</v>
      </c>
      <c r="AI648" s="53">
        <f>+SUMIFS(postings!$T:$T,postings!$C:$C,'pl-data'!AI$2,postings!$D:$D,'pl-data'!AI$3,postings!$I:$I,'pl-data'!$A648)-SUMIFS(postings!$W:$W,postings!$C:$C,'pl-data'!AI$2,postings!$D:$D,'pl-data'!AI$3,postings!$M:$M,'pl-data'!$A648)</f>
        <v>0</v>
      </c>
      <c r="AJ648" s="53">
        <f>+SUM(X648:INDEX(X648:AI648,1,Settings!$C$4))</f>
        <v>0</v>
      </c>
      <c r="AK648" s="53">
        <f t="shared" si="343"/>
        <v>0</v>
      </c>
      <c r="AL648" s="53"/>
      <c r="AM648" s="53">
        <f t="shared" si="315"/>
        <v>0</v>
      </c>
      <c r="AN648" s="53">
        <f t="shared" si="316"/>
        <v>0</v>
      </c>
      <c r="AO648" s="53">
        <f t="shared" si="317"/>
        <v>0</v>
      </c>
      <c r="AP648" s="53">
        <f t="shared" si="318"/>
        <v>0</v>
      </c>
      <c r="AQ648" s="53">
        <f t="shared" si="319"/>
        <v>0</v>
      </c>
      <c r="AR648" s="53">
        <f t="shared" si="320"/>
        <v>0</v>
      </c>
      <c r="AS648" s="53">
        <f t="shared" si="321"/>
        <v>0</v>
      </c>
      <c r="AT648" s="53">
        <f t="shared" si="322"/>
        <v>0</v>
      </c>
      <c r="AU648" s="53">
        <f t="shared" si="323"/>
        <v>0</v>
      </c>
      <c r="AV648" s="53">
        <f t="shared" si="324"/>
        <v>0</v>
      </c>
      <c r="AW648" s="53">
        <f t="shared" si="325"/>
        <v>0</v>
      </c>
      <c r="AX648" s="53">
        <f t="shared" si="326"/>
        <v>0</v>
      </c>
      <c r="AY648" s="53">
        <f>+SUM(AM648:INDEX(AM648:AX648,1,Settings!$C$4))</f>
        <v>0</v>
      </c>
      <c r="AZ648" s="53">
        <f t="shared" si="344"/>
        <v>0</v>
      </c>
      <c r="BA648" s="53"/>
      <c r="BB648" s="53">
        <f t="shared" si="327"/>
        <v>0</v>
      </c>
      <c r="BC648" s="53">
        <f t="shared" si="328"/>
        <v>0</v>
      </c>
      <c r="BD648" s="53">
        <f t="shared" si="329"/>
        <v>0</v>
      </c>
      <c r="BE648" s="53">
        <f t="shared" si="330"/>
        <v>0</v>
      </c>
      <c r="BF648" s="53">
        <f t="shared" si="331"/>
        <v>0</v>
      </c>
      <c r="BG648" s="53">
        <f t="shared" si="332"/>
        <v>0</v>
      </c>
      <c r="BH648" s="53">
        <f t="shared" si="333"/>
        <v>0</v>
      </c>
      <c r="BI648" s="53">
        <f t="shared" si="334"/>
        <v>0</v>
      </c>
      <c r="BJ648" s="53">
        <f t="shared" si="335"/>
        <v>0</v>
      </c>
      <c r="BK648" s="53">
        <f t="shared" si="336"/>
        <v>0</v>
      </c>
      <c r="BL648" s="53">
        <f t="shared" si="337"/>
        <v>0</v>
      </c>
      <c r="BM648" s="53">
        <f t="shared" si="338"/>
        <v>0</v>
      </c>
      <c r="BN648" s="53">
        <f t="shared" si="341"/>
        <v>0</v>
      </c>
      <c r="BO648" s="53"/>
      <c r="BP648" s="53">
        <f t="shared" si="339"/>
        <v>0</v>
      </c>
      <c r="BQ648" s="53"/>
      <c r="BR648" s="53">
        <f t="shared" si="340"/>
        <v>0</v>
      </c>
    </row>
    <row r="649" spans="1:70" x14ac:dyDescent="0.2">
      <c r="A649" s="6">
        <v>8959</v>
      </c>
      <c r="B649" s="6" t="str">
        <f>+VLOOKUP(A649,masterfile!B:C,2,FALSE)</f>
        <v>Direkt mit dem Umsatz verb. Steuern</v>
      </c>
      <c r="D649" s="53">
        <f>+SUMIF('[1]2017'!$A:$A,$A649,'[1]2017'!$C:$C)-SUMIF('[1]2017'!$E:$E,$A649,'[1]2017'!$G:$G)</f>
        <v>0</v>
      </c>
      <c r="E649" s="53">
        <f>+SUMIF('[1]2018'!$A:$A,$A649,'[1]2018'!$C:$C)-SUMIF('[1]2018'!$E:$E,$A649,'[1]2018'!$G:$G)</f>
        <v>0</v>
      </c>
      <c r="F649" s="53">
        <f>+SUMIF('[1]2019'!$A:$A,$A649,'[1]2019'!$C:$C)-SUMIF('[1]2019'!$E:$E,$A649,'[1]2019'!$G:$G)</f>
        <v>0</v>
      </c>
      <c r="G649" s="53">
        <f>+SUMIF('[1]2020'!$A:$A,$A649,'[1]2020'!$C:$C)-SUMIF('[1]2020'!$E:$E,$A649,'[1]2020'!$G:$G)</f>
        <v>0</v>
      </c>
      <c r="H649" s="53"/>
      <c r="I649" s="53">
        <f>+(+SUMIF('[1]2021'!$A:$A,$A649,'[1]2021'!$C:$C)-SUMIF('[1]2021'!$E:$E,$A649,'[1]2021'!$G:$G))/12</f>
        <v>0</v>
      </c>
      <c r="J649" s="53">
        <f>+(+SUMIF('[1]2021'!$A:$A,$A649,'[1]2021'!$C:$C)-SUMIF('[1]2021'!$E:$E,$A649,'[1]2021'!$G:$G))/12</f>
        <v>0</v>
      </c>
      <c r="K649" s="53">
        <f>+(+SUMIF('[1]2021'!$A:$A,$A649,'[1]2021'!$C:$C)-SUMIF('[1]2021'!$E:$E,$A649,'[1]2021'!$G:$G))/12</f>
        <v>0</v>
      </c>
      <c r="L649" s="53">
        <f>+(+SUMIF('[1]2021'!$A:$A,$A649,'[1]2021'!$C:$C)-SUMIF('[1]2021'!$E:$E,$A649,'[1]2021'!$G:$G))/12</f>
        <v>0</v>
      </c>
      <c r="M649" s="53">
        <f>+(+SUMIF('[1]2021'!$A:$A,$A649,'[1]2021'!$C:$C)-SUMIF('[1]2021'!$E:$E,$A649,'[1]2021'!$G:$G))/12</f>
        <v>0</v>
      </c>
      <c r="N649" s="53">
        <f>+(+SUMIF('[1]2021'!$A:$A,$A649,'[1]2021'!$C:$C)-SUMIF('[1]2021'!$E:$E,$A649,'[1]2021'!$G:$G))/12</f>
        <v>0</v>
      </c>
      <c r="O649" s="53">
        <f>+(+SUMIF('[1]2021'!$A:$A,$A649,'[1]2021'!$C:$C)-SUMIF('[1]2021'!$E:$E,$A649,'[1]2021'!$G:$G))/12</f>
        <v>0</v>
      </c>
      <c r="P649" s="53">
        <f>+(+SUMIF('[1]2021'!$A:$A,$A649,'[1]2021'!$C:$C)-SUMIF('[1]2021'!$E:$E,$A649,'[1]2021'!$G:$G))/12</f>
        <v>0</v>
      </c>
      <c r="Q649" s="53">
        <f>+(+SUMIF('[1]2021'!$A:$A,$A649,'[1]2021'!$C:$C)-SUMIF('[1]2021'!$E:$E,$A649,'[1]2021'!$G:$G))/12</f>
        <v>0</v>
      </c>
      <c r="R649" s="53">
        <f>+(+SUMIF('[1]2021'!$A:$A,$A649,'[1]2021'!$C:$C)-SUMIF('[1]2021'!$E:$E,$A649,'[1]2021'!$G:$G))/12</f>
        <v>0</v>
      </c>
      <c r="S649" s="53">
        <f>+(+SUMIF('[1]2021'!$A:$A,$A649,'[1]2021'!$C:$C)-SUMIF('[1]2021'!$E:$E,$A649,'[1]2021'!$G:$G))/12</f>
        <v>0</v>
      </c>
      <c r="T649" s="53">
        <f>+(+SUMIF('[1]2021'!$A:$A,$A649,'[1]2021'!$C:$C)-SUMIF('[1]2021'!$E:$E,$A649,'[1]2021'!$G:$G))/12</f>
        <v>0</v>
      </c>
      <c r="U649" s="53">
        <f>+SUM(I649:INDEX(I649:T649,1,Settings!$C$4))</f>
        <v>0</v>
      </c>
      <c r="V649" s="53">
        <f t="shared" si="342"/>
        <v>0</v>
      </c>
      <c r="W649" s="53"/>
      <c r="X649" s="53">
        <f>+SUMIFS(postings!$T:$T,postings!$C:$C,'pl-data'!X$2,postings!$D:$D,'pl-data'!X$3,postings!$I:$I,'pl-data'!$A649)-SUMIFS(postings!$W:$W,postings!$C:$C,'pl-data'!X$2,postings!$D:$D,'pl-data'!X$3,postings!$M:$M,'pl-data'!$A649)</f>
        <v>0</v>
      </c>
      <c r="Y649" s="53">
        <f>+SUMIFS(postings!$T:$T,postings!$C:$C,'pl-data'!Y$2,postings!$D:$D,'pl-data'!Y$3,postings!$I:$I,'pl-data'!$A649)-SUMIFS(postings!$W:$W,postings!$C:$C,'pl-data'!Y$2,postings!$D:$D,'pl-data'!Y$3,postings!$M:$M,'pl-data'!$A649)</f>
        <v>0</v>
      </c>
      <c r="Z649" s="53">
        <f>+SUMIFS(postings!$T:$T,postings!$C:$C,'pl-data'!Z$2,postings!$D:$D,'pl-data'!Z$3,postings!$I:$I,'pl-data'!$A649)-SUMIFS(postings!$W:$W,postings!$C:$C,'pl-data'!Z$2,postings!$D:$D,'pl-data'!Z$3,postings!$M:$M,'pl-data'!$A649)</f>
        <v>0</v>
      </c>
      <c r="AA649" s="53">
        <f>+SUMIFS(postings!$T:$T,postings!$C:$C,'pl-data'!AA$2,postings!$D:$D,'pl-data'!AA$3,postings!$I:$I,'pl-data'!$A649)-SUMIFS(postings!$W:$W,postings!$C:$C,'pl-data'!AA$2,postings!$D:$D,'pl-data'!AA$3,postings!$M:$M,'pl-data'!$A649)</f>
        <v>0</v>
      </c>
      <c r="AB649" s="53">
        <f>+SUMIFS(postings!$T:$T,postings!$C:$C,'pl-data'!AB$2,postings!$D:$D,'pl-data'!AB$3,postings!$I:$I,'pl-data'!$A649)-SUMIFS(postings!$W:$W,postings!$C:$C,'pl-data'!AB$2,postings!$D:$D,'pl-data'!AB$3,postings!$M:$M,'pl-data'!$A649)</f>
        <v>0</v>
      </c>
      <c r="AC649" s="53">
        <f>+SUMIFS(postings!$T:$T,postings!$C:$C,'pl-data'!AC$2,postings!$D:$D,'pl-data'!AC$3,postings!$I:$I,'pl-data'!$A649)-SUMIFS(postings!$W:$W,postings!$C:$C,'pl-data'!AC$2,postings!$D:$D,'pl-data'!AC$3,postings!$M:$M,'pl-data'!$A649)</f>
        <v>0</v>
      </c>
      <c r="AD649" s="53">
        <f>+SUMIFS(postings!$T:$T,postings!$C:$C,'pl-data'!AD$2,postings!$D:$D,'pl-data'!AD$3,postings!$I:$I,'pl-data'!$A649)-SUMIFS(postings!$W:$W,postings!$C:$C,'pl-data'!AD$2,postings!$D:$D,'pl-data'!AD$3,postings!$M:$M,'pl-data'!$A649)</f>
        <v>0</v>
      </c>
      <c r="AE649" s="53">
        <f>+SUMIFS(postings!$T:$T,postings!$C:$C,'pl-data'!AE$2,postings!$D:$D,'pl-data'!AE$3,postings!$I:$I,'pl-data'!$A649)-SUMIFS(postings!$W:$W,postings!$C:$C,'pl-data'!AE$2,postings!$D:$D,'pl-data'!AE$3,postings!$M:$M,'pl-data'!$A649)</f>
        <v>0</v>
      </c>
      <c r="AF649" s="53">
        <f>+SUMIFS(postings!$T:$T,postings!$C:$C,'pl-data'!AF$2,postings!$D:$D,'pl-data'!AF$3,postings!$I:$I,'pl-data'!$A649)-SUMIFS(postings!$W:$W,postings!$C:$C,'pl-data'!AF$2,postings!$D:$D,'pl-data'!AF$3,postings!$M:$M,'pl-data'!$A649)</f>
        <v>0</v>
      </c>
      <c r="AG649" s="53">
        <f>+SUMIFS(postings!$T:$T,postings!$C:$C,'pl-data'!AG$2,postings!$D:$D,'pl-data'!AG$3,postings!$I:$I,'pl-data'!$A649)-SUMIFS(postings!$W:$W,postings!$C:$C,'pl-data'!AG$2,postings!$D:$D,'pl-data'!AG$3,postings!$M:$M,'pl-data'!$A649)</f>
        <v>0</v>
      </c>
      <c r="AH649" s="53">
        <f>+SUMIFS(postings!$T:$T,postings!$C:$C,'pl-data'!AH$2,postings!$D:$D,'pl-data'!AH$3,postings!$I:$I,'pl-data'!$A649)-SUMIFS(postings!$W:$W,postings!$C:$C,'pl-data'!AH$2,postings!$D:$D,'pl-data'!AH$3,postings!$M:$M,'pl-data'!$A649)</f>
        <v>0</v>
      </c>
      <c r="AI649" s="53">
        <f>+SUMIFS(postings!$T:$T,postings!$C:$C,'pl-data'!AI$2,postings!$D:$D,'pl-data'!AI$3,postings!$I:$I,'pl-data'!$A649)-SUMIFS(postings!$W:$W,postings!$C:$C,'pl-data'!AI$2,postings!$D:$D,'pl-data'!AI$3,postings!$M:$M,'pl-data'!$A649)</f>
        <v>0</v>
      </c>
      <c r="AJ649" s="53">
        <f>+SUM(X649:INDEX(X649:AI649,1,Settings!$C$4))</f>
        <v>0</v>
      </c>
      <c r="AK649" s="53">
        <f t="shared" si="343"/>
        <v>0</v>
      </c>
      <c r="AL649" s="53"/>
      <c r="AM649" s="53">
        <f t="shared" si="315"/>
        <v>0</v>
      </c>
      <c r="AN649" s="53">
        <f t="shared" si="316"/>
        <v>0</v>
      </c>
      <c r="AO649" s="53">
        <f t="shared" si="317"/>
        <v>0</v>
      </c>
      <c r="AP649" s="53">
        <f t="shared" si="318"/>
        <v>0</v>
      </c>
      <c r="AQ649" s="53">
        <f t="shared" si="319"/>
        <v>0</v>
      </c>
      <c r="AR649" s="53">
        <f t="shared" si="320"/>
        <v>0</v>
      </c>
      <c r="AS649" s="53">
        <f t="shared" si="321"/>
        <v>0</v>
      </c>
      <c r="AT649" s="53">
        <f t="shared" si="322"/>
        <v>0</v>
      </c>
      <c r="AU649" s="53">
        <f t="shared" si="323"/>
        <v>0</v>
      </c>
      <c r="AV649" s="53">
        <f t="shared" si="324"/>
        <v>0</v>
      </c>
      <c r="AW649" s="53">
        <f t="shared" si="325"/>
        <v>0</v>
      </c>
      <c r="AX649" s="53">
        <f t="shared" si="326"/>
        <v>0</v>
      </c>
      <c r="AY649" s="53">
        <f>+SUM(AM649:INDEX(AM649:AX649,1,Settings!$C$4))</f>
        <v>0</v>
      </c>
      <c r="AZ649" s="53">
        <f t="shared" si="344"/>
        <v>0</v>
      </c>
      <c r="BA649" s="53"/>
      <c r="BB649" s="53">
        <f t="shared" si="327"/>
        <v>0</v>
      </c>
      <c r="BC649" s="53">
        <f t="shared" si="328"/>
        <v>0</v>
      </c>
      <c r="BD649" s="53">
        <f t="shared" si="329"/>
        <v>0</v>
      </c>
      <c r="BE649" s="53">
        <f t="shared" si="330"/>
        <v>0</v>
      </c>
      <c r="BF649" s="53">
        <f t="shared" si="331"/>
        <v>0</v>
      </c>
      <c r="BG649" s="53">
        <f t="shared" si="332"/>
        <v>0</v>
      </c>
      <c r="BH649" s="53">
        <f t="shared" si="333"/>
        <v>0</v>
      </c>
      <c r="BI649" s="53">
        <f t="shared" si="334"/>
        <v>0</v>
      </c>
      <c r="BJ649" s="53">
        <f t="shared" si="335"/>
        <v>0</v>
      </c>
      <c r="BK649" s="53">
        <f t="shared" si="336"/>
        <v>0</v>
      </c>
      <c r="BL649" s="53">
        <f t="shared" si="337"/>
        <v>0</v>
      </c>
      <c r="BM649" s="53">
        <f t="shared" si="338"/>
        <v>0</v>
      </c>
      <c r="BN649" s="53">
        <f t="shared" si="341"/>
        <v>0</v>
      </c>
      <c r="BO649" s="53"/>
      <c r="BP649" s="53">
        <f t="shared" si="339"/>
        <v>0</v>
      </c>
      <c r="BQ649" s="53"/>
      <c r="BR649" s="53">
        <f t="shared" si="340"/>
        <v>0</v>
      </c>
    </row>
    <row r="650" spans="1:70" x14ac:dyDescent="0.2">
      <c r="A650" s="6">
        <v>8960</v>
      </c>
      <c r="B650" s="6" t="str">
        <f>+VLOOKUP(A650,masterfile!B:C,2,FALSE)</f>
        <v>Bestandsveränd.unfertige Erzeugnisse</v>
      </c>
      <c r="D650" s="53">
        <f>+SUMIF('[1]2017'!$A:$A,$A650,'[1]2017'!$C:$C)-SUMIF('[1]2017'!$E:$E,$A650,'[1]2017'!$G:$G)</f>
        <v>0</v>
      </c>
      <c r="E650" s="53">
        <f>+SUMIF('[1]2018'!$A:$A,$A650,'[1]2018'!$C:$C)-SUMIF('[1]2018'!$E:$E,$A650,'[1]2018'!$G:$G)</f>
        <v>0</v>
      </c>
      <c r="F650" s="53">
        <f>+SUMIF('[1]2019'!$A:$A,$A650,'[1]2019'!$C:$C)-SUMIF('[1]2019'!$E:$E,$A650,'[1]2019'!$G:$G)</f>
        <v>0</v>
      </c>
      <c r="G650" s="53">
        <f>+SUMIF('[1]2020'!$A:$A,$A650,'[1]2020'!$C:$C)-SUMIF('[1]2020'!$E:$E,$A650,'[1]2020'!$G:$G)</f>
        <v>0</v>
      </c>
      <c r="H650" s="53"/>
      <c r="I650" s="53">
        <f>+(+SUMIF('[1]2021'!$A:$A,$A650,'[1]2021'!$C:$C)-SUMIF('[1]2021'!$E:$E,$A650,'[1]2021'!$G:$G))/12</f>
        <v>0</v>
      </c>
      <c r="J650" s="53">
        <f>+(+SUMIF('[1]2021'!$A:$A,$A650,'[1]2021'!$C:$C)-SUMIF('[1]2021'!$E:$E,$A650,'[1]2021'!$G:$G))/12</f>
        <v>0</v>
      </c>
      <c r="K650" s="53">
        <f>+(+SUMIF('[1]2021'!$A:$A,$A650,'[1]2021'!$C:$C)-SUMIF('[1]2021'!$E:$E,$A650,'[1]2021'!$G:$G))/12</f>
        <v>0</v>
      </c>
      <c r="L650" s="53">
        <f>+(+SUMIF('[1]2021'!$A:$A,$A650,'[1]2021'!$C:$C)-SUMIF('[1]2021'!$E:$E,$A650,'[1]2021'!$G:$G))/12</f>
        <v>0</v>
      </c>
      <c r="M650" s="53">
        <f>+(+SUMIF('[1]2021'!$A:$A,$A650,'[1]2021'!$C:$C)-SUMIF('[1]2021'!$E:$E,$A650,'[1]2021'!$G:$G))/12</f>
        <v>0</v>
      </c>
      <c r="N650" s="53">
        <f>+(+SUMIF('[1]2021'!$A:$A,$A650,'[1]2021'!$C:$C)-SUMIF('[1]2021'!$E:$E,$A650,'[1]2021'!$G:$G))/12</f>
        <v>0</v>
      </c>
      <c r="O650" s="53">
        <f>+(+SUMIF('[1]2021'!$A:$A,$A650,'[1]2021'!$C:$C)-SUMIF('[1]2021'!$E:$E,$A650,'[1]2021'!$G:$G))/12</f>
        <v>0</v>
      </c>
      <c r="P650" s="53">
        <f>+(+SUMIF('[1]2021'!$A:$A,$A650,'[1]2021'!$C:$C)-SUMIF('[1]2021'!$E:$E,$A650,'[1]2021'!$G:$G))/12</f>
        <v>0</v>
      </c>
      <c r="Q650" s="53">
        <f>+(+SUMIF('[1]2021'!$A:$A,$A650,'[1]2021'!$C:$C)-SUMIF('[1]2021'!$E:$E,$A650,'[1]2021'!$G:$G))/12</f>
        <v>0</v>
      </c>
      <c r="R650" s="53">
        <f>+(+SUMIF('[1]2021'!$A:$A,$A650,'[1]2021'!$C:$C)-SUMIF('[1]2021'!$E:$E,$A650,'[1]2021'!$G:$G))/12</f>
        <v>0</v>
      </c>
      <c r="S650" s="53">
        <f>+(+SUMIF('[1]2021'!$A:$A,$A650,'[1]2021'!$C:$C)-SUMIF('[1]2021'!$E:$E,$A650,'[1]2021'!$G:$G))/12</f>
        <v>0</v>
      </c>
      <c r="T650" s="53">
        <f>+(+SUMIF('[1]2021'!$A:$A,$A650,'[1]2021'!$C:$C)-SUMIF('[1]2021'!$E:$E,$A650,'[1]2021'!$G:$G))/12</f>
        <v>0</v>
      </c>
      <c r="U650" s="53">
        <f>+SUM(I650:INDEX(I650:T650,1,Settings!$C$4))</f>
        <v>0</v>
      </c>
      <c r="V650" s="53">
        <f t="shared" si="342"/>
        <v>0</v>
      </c>
      <c r="W650" s="53"/>
      <c r="X650" s="53">
        <f>+SUMIFS(postings!$T:$T,postings!$C:$C,'pl-data'!X$2,postings!$D:$D,'pl-data'!X$3,postings!$I:$I,'pl-data'!$A650)-SUMIFS(postings!$W:$W,postings!$C:$C,'pl-data'!X$2,postings!$D:$D,'pl-data'!X$3,postings!$M:$M,'pl-data'!$A650)</f>
        <v>0</v>
      </c>
      <c r="Y650" s="53">
        <f>+SUMIFS(postings!$T:$T,postings!$C:$C,'pl-data'!Y$2,postings!$D:$D,'pl-data'!Y$3,postings!$I:$I,'pl-data'!$A650)-SUMIFS(postings!$W:$W,postings!$C:$C,'pl-data'!Y$2,postings!$D:$D,'pl-data'!Y$3,postings!$M:$M,'pl-data'!$A650)</f>
        <v>0</v>
      </c>
      <c r="Z650" s="53">
        <f>+SUMIFS(postings!$T:$T,postings!$C:$C,'pl-data'!Z$2,postings!$D:$D,'pl-data'!Z$3,postings!$I:$I,'pl-data'!$A650)-SUMIFS(postings!$W:$W,postings!$C:$C,'pl-data'!Z$2,postings!$D:$D,'pl-data'!Z$3,postings!$M:$M,'pl-data'!$A650)</f>
        <v>0</v>
      </c>
      <c r="AA650" s="53">
        <f>+SUMIFS(postings!$T:$T,postings!$C:$C,'pl-data'!AA$2,postings!$D:$D,'pl-data'!AA$3,postings!$I:$I,'pl-data'!$A650)-SUMIFS(postings!$W:$W,postings!$C:$C,'pl-data'!AA$2,postings!$D:$D,'pl-data'!AA$3,postings!$M:$M,'pl-data'!$A650)</f>
        <v>0</v>
      </c>
      <c r="AB650" s="53">
        <f>+SUMIFS(postings!$T:$T,postings!$C:$C,'pl-data'!AB$2,postings!$D:$D,'pl-data'!AB$3,postings!$I:$I,'pl-data'!$A650)-SUMIFS(postings!$W:$W,postings!$C:$C,'pl-data'!AB$2,postings!$D:$D,'pl-data'!AB$3,postings!$M:$M,'pl-data'!$A650)</f>
        <v>0</v>
      </c>
      <c r="AC650" s="53">
        <f>+SUMIFS(postings!$T:$T,postings!$C:$C,'pl-data'!AC$2,postings!$D:$D,'pl-data'!AC$3,postings!$I:$I,'pl-data'!$A650)-SUMIFS(postings!$W:$W,postings!$C:$C,'pl-data'!AC$2,postings!$D:$D,'pl-data'!AC$3,postings!$M:$M,'pl-data'!$A650)</f>
        <v>0</v>
      </c>
      <c r="AD650" s="53">
        <f>+SUMIFS(postings!$T:$T,postings!$C:$C,'pl-data'!AD$2,postings!$D:$D,'pl-data'!AD$3,postings!$I:$I,'pl-data'!$A650)-SUMIFS(postings!$W:$W,postings!$C:$C,'pl-data'!AD$2,postings!$D:$D,'pl-data'!AD$3,postings!$M:$M,'pl-data'!$A650)</f>
        <v>0</v>
      </c>
      <c r="AE650" s="53">
        <f>+SUMIFS(postings!$T:$T,postings!$C:$C,'pl-data'!AE$2,postings!$D:$D,'pl-data'!AE$3,postings!$I:$I,'pl-data'!$A650)-SUMIFS(postings!$W:$W,postings!$C:$C,'pl-data'!AE$2,postings!$D:$D,'pl-data'!AE$3,postings!$M:$M,'pl-data'!$A650)</f>
        <v>0</v>
      </c>
      <c r="AF650" s="53">
        <f>+SUMIFS(postings!$T:$T,postings!$C:$C,'pl-data'!AF$2,postings!$D:$D,'pl-data'!AF$3,postings!$I:$I,'pl-data'!$A650)-SUMIFS(postings!$W:$W,postings!$C:$C,'pl-data'!AF$2,postings!$D:$D,'pl-data'!AF$3,postings!$M:$M,'pl-data'!$A650)</f>
        <v>0</v>
      </c>
      <c r="AG650" s="53">
        <f>+SUMIFS(postings!$T:$T,postings!$C:$C,'pl-data'!AG$2,postings!$D:$D,'pl-data'!AG$3,postings!$I:$I,'pl-data'!$A650)-SUMIFS(postings!$W:$W,postings!$C:$C,'pl-data'!AG$2,postings!$D:$D,'pl-data'!AG$3,postings!$M:$M,'pl-data'!$A650)</f>
        <v>0</v>
      </c>
      <c r="AH650" s="53">
        <f>+SUMIFS(postings!$T:$T,postings!$C:$C,'pl-data'!AH$2,postings!$D:$D,'pl-data'!AH$3,postings!$I:$I,'pl-data'!$A650)-SUMIFS(postings!$W:$W,postings!$C:$C,'pl-data'!AH$2,postings!$D:$D,'pl-data'!AH$3,postings!$M:$M,'pl-data'!$A650)</f>
        <v>0</v>
      </c>
      <c r="AI650" s="53">
        <f>+SUMIFS(postings!$T:$T,postings!$C:$C,'pl-data'!AI$2,postings!$D:$D,'pl-data'!AI$3,postings!$I:$I,'pl-data'!$A650)-SUMIFS(postings!$W:$W,postings!$C:$C,'pl-data'!AI$2,postings!$D:$D,'pl-data'!AI$3,postings!$M:$M,'pl-data'!$A650)</f>
        <v>0</v>
      </c>
      <c r="AJ650" s="53">
        <f>+SUM(X650:INDEX(X650:AI650,1,Settings!$C$4))</f>
        <v>0</v>
      </c>
      <c r="AK650" s="53">
        <f t="shared" si="343"/>
        <v>0</v>
      </c>
      <c r="AL650" s="53"/>
      <c r="AM650" s="53">
        <f t="shared" si="315"/>
        <v>0</v>
      </c>
      <c r="AN650" s="53">
        <f t="shared" si="316"/>
        <v>0</v>
      </c>
      <c r="AO650" s="53">
        <f t="shared" si="317"/>
        <v>0</v>
      </c>
      <c r="AP650" s="53">
        <f t="shared" si="318"/>
        <v>0</v>
      </c>
      <c r="AQ650" s="53">
        <f t="shared" si="319"/>
        <v>0</v>
      </c>
      <c r="AR650" s="53">
        <f t="shared" si="320"/>
        <v>0</v>
      </c>
      <c r="AS650" s="53">
        <f t="shared" si="321"/>
        <v>0</v>
      </c>
      <c r="AT650" s="53">
        <f t="shared" si="322"/>
        <v>0</v>
      </c>
      <c r="AU650" s="53">
        <f t="shared" si="323"/>
        <v>0</v>
      </c>
      <c r="AV650" s="53">
        <f t="shared" si="324"/>
        <v>0</v>
      </c>
      <c r="AW650" s="53">
        <f t="shared" si="325"/>
        <v>0</v>
      </c>
      <c r="AX650" s="53">
        <f t="shared" si="326"/>
        <v>0</v>
      </c>
      <c r="AY650" s="53">
        <f>+SUM(AM650:INDEX(AM650:AX650,1,Settings!$C$4))</f>
        <v>0</v>
      </c>
      <c r="AZ650" s="53">
        <f t="shared" si="344"/>
        <v>0</v>
      </c>
      <c r="BA650" s="53"/>
      <c r="BB650" s="53">
        <f t="shared" si="327"/>
        <v>0</v>
      </c>
      <c r="BC650" s="53">
        <f t="shared" si="328"/>
        <v>0</v>
      </c>
      <c r="BD650" s="53">
        <f t="shared" si="329"/>
        <v>0</v>
      </c>
      <c r="BE650" s="53">
        <f t="shared" si="330"/>
        <v>0</v>
      </c>
      <c r="BF650" s="53">
        <f t="shared" si="331"/>
        <v>0</v>
      </c>
      <c r="BG650" s="53">
        <f t="shared" si="332"/>
        <v>0</v>
      </c>
      <c r="BH650" s="53">
        <f t="shared" si="333"/>
        <v>0</v>
      </c>
      <c r="BI650" s="53">
        <f t="shared" si="334"/>
        <v>0</v>
      </c>
      <c r="BJ650" s="53">
        <f t="shared" si="335"/>
        <v>0</v>
      </c>
      <c r="BK650" s="53">
        <f t="shared" si="336"/>
        <v>0</v>
      </c>
      <c r="BL650" s="53">
        <f t="shared" si="337"/>
        <v>0</v>
      </c>
      <c r="BM650" s="53">
        <f t="shared" si="338"/>
        <v>0</v>
      </c>
      <c r="BN650" s="53">
        <f t="shared" si="341"/>
        <v>0</v>
      </c>
      <c r="BO650" s="53"/>
      <c r="BP650" s="53">
        <f t="shared" si="339"/>
        <v>0</v>
      </c>
      <c r="BQ650" s="53"/>
      <c r="BR650" s="53">
        <f t="shared" si="340"/>
        <v>0</v>
      </c>
    </row>
    <row r="651" spans="1:70" x14ac:dyDescent="0.2">
      <c r="A651" s="6">
        <v>8970</v>
      </c>
      <c r="B651" s="6" t="str">
        <f>+VLOOKUP(A651,masterfile!B:C,2,FALSE)</f>
        <v>Bestandsveränderung unfertige Leistung</v>
      </c>
      <c r="D651" s="53">
        <f>+SUMIF('[1]2017'!$A:$A,$A651,'[1]2017'!$C:$C)-SUMIF('[1]2017'!$E:$E,$A651,'[1]2017'!$G:$G)</f>
        <v>-200</v>
      </c>
      <c r="E651" s="53">
        <f>+SUMIF('[1]2018'!$A:$A,$A651,'[1]2018'!$C:$C)-SUMIF('[1]2018'!$E:$E,$A651,'[1]2018'!$G:$G)</f>
        <v>-200</v>
      </c>
      <c r="F651" s="53">
        <f>+SUMIF('[1]2019'!$A:$A,$A651,'[1]2019'!$C:$C)-SUMIF('[1]2019'!$E:$E,$A651,'[1]2019'!$G:$G)</f>
        <v>-200</v>
      </c>
      <c r="G651" s="53">
        <f>+SUMIF('[1]2020'!$A:$A,$A651,'[1]2020'!$C:$C)-SUMIF('[1]2020'!$E:$E,$A651,'[1]2020'!$G:$G)</f>
        <v>-200</v>
      </c>
      <c r="H651" s="53"/>
      <c r="I651" s="53">
        <f>+(+SUMIF('[1]2021'!$A:$A,$A651,'[1]2021'!$C:$C)-SUMIF('[1]2021'!$E:$E,$A651,'[1]2021'!$G:$G))/12</f>
        <v>-16.666666666666668</v>
      </c>
      <c r="J651" s="53">
        <f>+(+SUMIF('[1]2021'!$A:$A,$A651,'[1]2021'!$C:$C)-SUMIF('[1]2021'!$E:$E,$A651,'[1]2021'!$G:$G))/12</f>
        <v>-16.666666666666668</v>
      </c>
      <c r="K651" s="53">
        <f>+(+SUMIF('[1]2021'!$A:$A,$A651,'[1]2021'!$C:$C)-SUMIF('[1]2021'!$E:$E,$A651,'[1]2021'!$G:$G))/12</f>
        <v>-16.666666666666668</v>
      </c>
      <c r="L651" s="53">
        <f>+(+SUMIF('[1]2021'!$A:$A,$A651,'[1]2021'!$C:$C)-SUMIF('[1]2021'!$E:$E,$A651,'[1]2021'!$G:$G))/12</f>
        <v>-16.666666666666668</v>
      </c>
      <c r="M651" s="53">
        <f>+(+SUMIF('[1]2021'!$A:$A,$A651,'[1]2021'!$C:$C)-SUMIF('[1]2021'!$E:$E,$A651,'[1]2021'!$G:$G))/12</f>
        <v>-16.666666666666668</v>
      </c>
      <c r="N651" s="53">
        <f>+(+SUMIF('[1]2021'!$A:$A,$A651,'[1]2021'!$C:$C)-SUMIF('[1]2021'!$E:$E,$A651,'[1]2021'!$G:$G))/12</f>
        <v>-16.666666666666668</v>
      </c>
      <c r="O651" s="53">
        <f>+(+SUMIF('[1]2021'!$A:$A,$A651,'[1]2021'!$C:$C)-SUMIF('[1]2021'!$E:$E,$A651,'[1]2021'!$G:$G))/12</f>
        <v>-16.666666666666668</v>
      </c>
      <c r="P651" s="53">
        <f>+(+SUMIF('[1]2021'!$A:$A,$A651,'[1]2021'!$C:$C)-SUMIF('[1]2021'!$E:$E,$A651,'[1]2021'!$G:$G))/12</f>
        <v>-16.666666666666668</v>
      </c>
      <c r="Q651" s="53">
        <f>+(+SUMIF('[1]2021'!$A:$A,$A651,'[1]2021'!$C:$C)-SUMIF('[1]2021'!$E:$E,$A651,'[1]2021'!$G:$G))/12</f>
        <v>-16.666666666666668</v>
      </c>
      <c r="R651" s="53">
        <f>+(+SUMIF('[1]2021'!$A:$A,$A651,'[1]2021'!$C:$C)-SUMIF('[1]2021'!$E:$E,$A651,'[1]2021'!$G:$G))/12</f>
        <v>-16.666666666666668</v>
      </c>
      <c r="S651" s="53">
        <f>+(+SUMIF('[1]2021'!$A:$A,$A651,'[1]2021'!$C:$C)-SUMIF('[1]2021'!$E:$E,$A651,'[1]2021'!$G:$G))/12</f>
        <v>-16.666666666666668</v>
      </c>
      <c r="T651" s="53">
        <f>+(+SUMIF('[1]2021'!$A:$A,$A651,'[1]2021'!$C:$C)-SUMIF('[1]2021'!$E:$E,$A651,'[1]2021'!$G:$G))/12</f>
        <v>-16.666666666666668</v>
      </c>
      <c r="U651" s="53">
        <f>+SUM(I651:INDEX(I651:T651,1,Settings!$C$4))</f>
        <v>-199.99999999999997</v>
      </c>
      <c r="V651" s="53">
        <f t="shared" si="342"/>
        <v>-199.99999999999997</v>
      </c>
      <c r="W651" s="53"/>
      <c r="X651" s="53">
        <f>+SUMIFS(postings!$T:$T,postings!$C:$C,'pl-data'!X$2,postings!$D:$D,'pl-data'!X$3,postings!$I:$I,'pl-data'!$A651)-SUMIFS(postings!$W:$W,postings!$C:$C,'pl-data'!X$2,postings!$D:$D,'pl-data'!X$3,postings!$M:$M,'pl-data'!$A651)</f>
        <v>0</v>
      </c>
      <c r="Y651" s="53">
        <f>+SUMIFS(postings!$T:$T,postings!$C:$C,'pl-data'!Y$2,postings!$D:$D,'pl-data'!Y$3,postings!$I:$I,'pl-data'!$A651)-SUMIFS(postings!$W:$W,postings!$C:$C,'pl-data'!Y$2,postings!$D:$D,'pl-data'!Y$3,postings!$M:$M,'pl-data'!$A651)</f>
        <v>0</v>
      </c>
      <c r="Z651" s="53">
        <f>+SUMIFS(postings!$T:$T,postings!$C:$C,'pl-data'!Z$2,postings!$D:$D,'pl-data'!Z$3,postings!$I:$I,'pl-data'!$A651)-SUMIFS(postings!$W:$W,postings!$C:$C,'pl-data'!Z$2,postings!$D:$D,'pl-data'!Z$3,postings!$M:$M,'pl-data'!$A651)</f>
        <v>0</v>
      </c>
      <c r="AA651" s="53">
        <f>+SUMIFS(postings!$T:$T,postings!$C:$C,'pl-data'!AA$2,postings!$D:$D,'pl-data'!AA$3,postings!$I:$I,'pl-data'!$A651)-SUMIFS(postings!$W:$W,postings!$C:$C,'pl-data'!AA$2,postings!$D:$D,'pl-data'!AA$3,postings!$M:$M,'pl-data'!$A651)</f>
        <v>0</v>
      </c>
      <c r="AB651" s="53">
        <f>+SUMIFS(postings!$T:$T,postings!$C:$C,'pl-data'!AB$2,postings!$D:$D,'pl-data'!AB$3,postings!$I:$I,'pl-data'!$A651)-SUMIFS(postings!$W:$W,postings!$C:$C,'pl-data'!AB$2,postings!$D:$D,'pl-data'!AB$3,postings!$M:$M,'pl-data'!$A651)</f>
        <v>0</v>
      </c>
      <c r="AC651" s="53">
        <f>+SUMIFS(postings!$T:$T,postings!$C:$C,'pl-data'!AC$2,postings!$D:$D,'pl-data'!AC$3,postings!$I:$I,'pl-data'!$A651)-SUMIFS(postings!$W:$W,postings!$C:$C,'pl-data'!AC$2,postings!$D:$D,'pl-data'!AC$3,postings!$M:$M,'pl-data'!$A651)</f>
        <v>0</v>
      </c>
      <c r="AD651" s="53">
        <f>+SUMIFS(postings!$T:$T,postings!$C:$C,'pl-data'!AD$2,postings!$D:$D,'pl-data'!AD$3,postings!$I:$I,'pl-data'!$A651)-SUMIFS(postings!$W:$W,postings!$C:$C,'pl-data'!AD$2,postings!$D:$D,'pl-data'!AD$3,postings!$M:$M,'pl-data'!$A651)</f>
        <v>0</v>
      </c>
      <c r="AE651" s="53">
        <f>+SUMIFS(postings!$T:$T,postings!$C:$C,'pl-data'!AE$2,postings!$D:$D,'pl-data'!AE$3,postings!$I:$I,'pl-data'!$A651)-SUMIFS(postings!$W:$W,postings!$C:$C,'pl-data'!AE$2,postings!$D:$D,'pl-data'!AE$3,postings!$M:$M,'pl-data'!$A651)</f>
        <v>0</v>
      </c>
      <c r="AF651" s="53">
        <f>+SUMIFS(postings!$T:$T,postings!$C:$C,'pl-data'!AF$2,postings!$D:$D,'pl-data'!AF$3,postings!$I:$I,'pl-data'!$A651)-SUMIFS(postings!$W:$W,postings!$C:$C,'pl-data'!AF$2,postings!$D:$D,'pl-data'!AF$3,postings!$M:$M,'pl-data'!$A651)</f>
        <v>0</v>
      </c>
      <c r="AG651" s="53">
        <f>+SUMIFS(postings!$T:$T,postings!$C:$C,'pl-data'!AG$2,postings!$D:$D,'pl-data'!AG$3,postings!$I:$I,'pl-data'!$A651)-SUMIFS(postings!$W:$W,postings!$C:$C,'pl-data'!AG$2,postings!$D:$D,'pl-data'!AG$3,postings!$M:$M,'pl-data'!$A651)</f>
        <v>0</v>
      </c>
      <c r="AH651" s="53">
        <f>+SUMIFS(postings!$T:$T,postings!$C:$C,'pl-data'!AH$2,postings!$D:$D,'pl-data'!AH$3,postings!$I:$I,'pl-data'!$A651)-SUMIFS(postings!$W:$W,postings!$C:$C,'pl-data'!AH$2,postings!$D:$D,'pl-data'!AH$3,postings!$M:$M,'pl-data'!$A651)</f>
        <v>0</v>
      </c>
      <c r="AI651" s="53">
        <f>+SUMIFS(postings!$T:$T,postings!$C:$C,'pl-data'!AI$2,postings!$D:$D,'pl-data'!AI$3,postings!$I:$I,'pl-data'!$A651)-SUMIFS(postings!$W:$W,postings!$C:$C,'pl-data'!AI$2,postings!$D:$D,'pl-data'!AI$3,postings!$M:$M,'pl-data'!$A651)</f>
        <v>0</v>
      </c>
      <c r="AJ651" s="53">
        <f>+SUM(X651:INDEX(X651:AI651,1,Settings!$C$4))</f>
        <v>0</v>
      </c>
      <c r="AK651" s="53">
        <f t="shared" si="343"/>
        <v>0</v>
      </c>
      <c r="AL651" s="53"/>
      <c r="AM651" s="53">
        <f t="shared" si="315"/>
        <v>-17.166666666666668</v>
      </c>
      <c r="AN651" s="53">
        <f t="shared" si="316"/>
        <v>-17.166666666666668</v>
      </c>
      <c r="AO651" s="53">
        <f t="shared" si="317"/>
        <v>-17.166666666666668</v>
      </c>
      <c r="AP651" s="53">
        <f t="shared" si="318"/>
        <v>-17.166666666666668</v>
      </c>
      <c r="AQ651" s="53">
        <f t="shared" si="319"/>
        <v>-17.166666666666668</v>
      </c>
      <c r="AR651" s="53">
        <f t="shared" si="320"/>
        <v>-17.166666666666668</v>
      </c>
      <c r="AS651" s="53">
        <f t="shared" si="321"/>
        <v>-17.166666666666668</v>
      </c>
      <c r="AT651" s="53">
        <f t="shared" si="322"/>
        <v>-17.166666666666668</v>
      </c>
      <c r="AU651" s="53">
        <f t="shared" si="323"/>
        <v>-17.166666666666668</v>
      </c>
      <c r="AV651" s="53">
        <f t="shared" si="324"/>
        <v>-17.166666666666668</v>
      </c>
      <c r="AW651" s="53">
        <f t="shared" si="325"/>
        <v>-17.166666666666668</v>
      </c>
      <c r="AX651" s="53">
        <f t="shared" si="326"/>
        <v>-17.166666666666668</v>
      </c>
      <c r="AY651" s="53">
        <f>+SUM(AM651:INDEX(AM651:AX651,1,Settings!$C$4))</f>
        <v>-205.99999999999997</v>
      </c>
      <c r="AZ651" s="53">
        <f t="shared" si="344"/>
        <v>-205.99999999999997</v>
      </c>
      <c r="BA651" s="53"/>
      <c r="BB651" s="53">
        <f t="shared" si="327"/>
        <v>-17.681666666666668</v>
      </c>
      <c r="BC651" s="53">
        <f t="shared" si="328"/>
        <v>-17.681666666666668</v>
      </c>
      <c r="BD651" s="53">
        <f t="shared" si="329"/>
        <v>-17.681666666666668</v>
      </c>
      <c r="BE651" s="53">
        <f t="shared" si="330"/>
        <v>-17.681666666666668</v>
      </c>
      <c r="BF651" s="53">
        <f t="shared" si="331"/>
        <v>-17.681666666666668</v>
      </c>
      <c r="BG651" s="53">
        <f t="shared" si="332"/>
        <v>-17.681666666666668</v>
      </c>
      <c r="BH651" s="53">
        <f t="shared" si="333"/>
        <v>-17.681666666666668</v>
      </c>
      <c r="BI651" s="53">
        <f t="shared" si="334"/>
        <v>-17.681666666666668</v>
      </c>
      <c r="BJ651" s="53">
        <f t="shared" si="335"/>
        <v>-17.681666666666668</v>
      </c>
      <c r="BK651" s="53">
        <f t="shared" si="336"/>
        <v>-17.681666666666668</v>
      </c>
      <c r="BL651" s="53">
        <f t="shared" si="337"/>
        <v>-17.681666666666668</v>
      </c>
      <c r="BM651" s="53">
        <f t="shared" si="338"/>
        <v>-17.681666666666668</v>
      </c>
      <c r="BN651" s="53">
        <f t="shared" si="341"/>
        <v>-212.18000000000004</v>
      </c>
      <c r="BO651" s="53"/>
      <c r="BP651" s="53">
        <f t="shared" si="339"/>
        <v>-220.66720000000004</v>
      </c>
      <c r="BQ651" s="53"/>
      <c r="BR651" s="53">
        <f t="shared" si="340"/>
        <v>-231.70056000000005</v>
      </c>
    </row>
    <row r="652" spans="1:70" x14ac:dyDescent="0.2">
      <c r="A652" s="6">
        <v>8975</v>
      </c>
      <c r="B652" s="6" t="str">
        <f>+VLOOKUP(A652,masterfile!B:C,2,FALSE)</f>
        <v>Bestandsveränderung Bauaufträge</v>
      </c>
      <c r="D652" s="53">
        <f>+SUMIF('[1]2017'!$A:$A,$A652,'[1]2017'!$C:$C)-SUMIF('[1]2017'!$E:$E,$A652,'[1]2017'!$G:$G)</f>
        <v>0</v>
      </c>
      <c r="E652" s="53">
        <f>+SUMIF('[1]2018'!$A:$A,$A652,'[1]2018'!$C:$C)-SUMIF('[1]2018'!$E:$E,$A652,'[1]2018'!$G:$G)</f>
        <v>0</v>
      </c>
      <c r="F652" s="53">
        <f>+SUMIF('[1]2019'!$A:$A,$A652,'[1]2019'!$C:$C)-SUMIF('[1]2019'!$E:$E,$A652,'[1]2019'!$G:$G)</f>
        <v>0</v>
      </c>
      <c r="G652" s="53">
        <f>+SUMIF('[1]2020'!$A:$A,$A652,'[1]2020'!$C:$C)-SUMIF('[1]2020'!$E:$E,$A652,'[1]2020'!$G:$G)</f>
        <v>0</v>
      </c>
      <c r="H652" s="53"/>
      <c r="I652" s="53">
        <f>+(+SUMIF('[1]2021'!$A:$A,$A652,'[1]2021'!$C:$C)-SUMIF('[1]2021'!$E:$E,$A652,'[1]2021'!$G:$G))/12</f>
        <v>0</v>
      </c>
      <c r="J652" s="53">
        <f>+(+SUMIF('[1]2021'!$A:$A,$A652,'[1]2021'!$C:$C)-SUMIF('[1]2021'!$E:$E,$A652,'[1]2021'!$G:$G))/12</f>
        <v>0</v>
      </c>
      <c r="K652" s="53">
        <f>+(+SUMIF('[1]2021'!$A:$A,$A652,'[1]2021'!$C:$C)-SUMIF('[1]2021'!$E:$E,$A652,'[1]2021'!$G:$G))/12</f>
        <v>0</v>
      </c>
      <c r="L652" s="53">
        <f>+(+SUMIF('[1]2021'!$A:$A,$A652,'[1]2021'!$C:$C)-SUMIF('[1]2021'!$E:$E,$A652,'[1]2021'!$G:$G))/12</f>
        <v>0</v>
      </c>
      <c r="M652" s="53">
        <f>+(+SUMIF('[1]2021'!$A:$A,$A652,'[1]2021'!$C:$C)-SUMIF('[1]2021'!$E:$E,$A652,'[1]2021'!$G:$G))/12</f>
        <v>0</v>
      </c>
      <c r="N652" s="53">
        <f>+(+SUMIF('[1]2021'!$A:$A,$A652,'[1]2021'!$C:$C)-SUMIF('[1]2021'!$E:$E,$A652,'[1]2021'!$G:$G))/12</f>
        <v>0</v>
      </c>
      <c r="O652" s="53">
        <f>+(+SUMIF('[1]2021'!$A:$A,$A652,'[1]2021'!$C:$C)-SUMIF('[1]2021'!$E:$E,$A652,'[1]2021'!$G:$G))/12</f>
        <v>0</v>
      </c>
      <c r="P652" s="53">
        <f>+(+SUMIF('[1]2021'!$A:$A,$A652,'[1]2021'!$C:$C)-SUMIF('[1]2021'!$E:$E,$A652,'[1]2021'!$G:$G))/12</f>
        <v>0</v>
      </c>
      <c r="Q652" s="53">
        <f>+(+SUMIF('[1]2021'!$A:$A,$A652,'[1]2021'!$C:$C)-SUMIF('[1]2021'!$E:$E,$A652,'[1]2021'!$G:$G))/12</f>
        <v>0</v>
      </c>
      <c r="R652" s="53">
        <f>+(+SUMIF('[1]2021'!$A:$A,$A652,'[1]2021'!$C:$C)-SUMIF('[1]2021'!$E:$E,$A652,'[1]2021'!$G:$G))/12</f>
        <v>0</v>
      </c>
      <c r="S652" s="53">
        <f>+(+SUMIF('[1]2021'!$A:$A,$A652,'[1]2021'!$C:$C)-SUMIF('[1]2021'!$E:$E,$A652,'[1]2021'!$G:$G))/12</f>
        <v>0</v>
      </c>
      <c r="T652" s="53">
        <f>+(+SUMIF('[1]2021'!$A:$A,$A652,'[1]2021'!$C:$C)-SUMIF('[1]2021'!$E:$E,$A652,'[1]2021'!$G:$G))/12</f>
        <v>0</v>
      </c>
      <c r="U652" s="53">
        <f>+SUM(I652:INDEX(I652:T652,1,Settings!$C$4))</f>
        <v>0</v>
      </c>
      <c r="V652" s="53">
        <f t="shared" si="342"/>
        <v>0</v>
      </c>
      <c r="W652" s="53"/>
      <c r="X652" s="53">
        <f>+SUMIFS(postings!$T:$T,postings!$C:$C,'pl-data'!X$2,postings!$D:$D,'pl-data'!X$3,postings!$I:$I,'pl-data'!$A652)-SUMIFS(postings!$W:$W,postings!$C:$C,'pl-data'!X$2,postings!$D:$D,'pl-data'!X$3,postings!$M:$M,'pl-data'!$A652)</f>
        <v>0</v>
      </c>
      <c r="Y652" s="53">
        <f>+SUMIFS(postings!$T:$T,postings!$C:$C,'pl-data'!Y$2,postings!$D:$D,'pl-data'!Y$3,postings!$I:$I,'pl-data'!$A652)-SUMIFS(postings!$W:$W,postings!$C:$C,'pl-data'!Y$2,postings!$D:$D,'pl-data'!Y$3,postings!$M:$M,'pl-data'!$A652)</f>
        <v>0</v>
      </c>
      <c r="Z652" s="53">
        <f>+SUMIFS(postings!$T:$T,postings!$C:$C,'pl-data'!Z$2,postings!$D:$D,'pl-data'!Z$3,postings!$I:$I,'pl-data'!$A652)-SUMIFS(postings!$W:$W,postings!$C:$C,'pl-data'!Z$2,postings!$D:$D,'pl-data'!Z$3,postings!$M:$M,'pl-data'!$A652)</f>
        <v>0</v>
      </c>
      <c r="AA652" s="53">
        <f>+SUMIFS(postings!$T:$T,postings!$C:$C,'pl-data'!AA$2,postings!$D:$D,'pl-data'!AA$3,postings!$I:$I,'pl-data'!$A652)-SUMIFS(postings!$W:$W,postings!$C:$C,'pl-data'!AA$2,postings!$D:$D,'pl-data'!AA$3,postings!$M:$M,'pl-data'!$A652)</f>
        <v>0</v>
      </c>
      <c r="AB652" s="53">
        <f>+SUMIFS(postings!$T:$T,postings!$C:$C,'pl-data'!AB$2,postings!$D:$D,'pl-data'!AB$3,postings!$I:$I,'pl-data'!$A652)-SUMIFS(postings!$W:$W,postings!$C:$C,'pl-data'!AB$2,postings!$D:$D,'pl-data'!AB$3,postings!$M:$M,'pl-data'!$A652)</f>
        <v>0</v>
      </c>
      <c r="AC652" s="53">
        <f>+SUMIFS(postings!$T:$T,postings!$C:$C,'pl-data'!AC$2,postings!$D:$D,'pl-data'!AC$3,postings!$I:$I,'pl-data'!$A652)-SUMIFS(postings!$W:$W,postings!$C:$C,'pl-data'!AC$2,postings!$D:$D,'pl-data'!AC$3,postings!$M:$M,'pl-data'!$A652)</f>
        <v>0</v>
      </c>
      <c r="AD652" s="53">
        <f>+SUMIFS(postings!$T:$T,postings!$C:$C,'pl-data'!AD$2,postings!$D:$D,'pl-data'!AD$3,postings!$I:$I,'pl-data'!$A652)-SUMIFS(postings!$W:$W,postings!$C:$C,'pl-data'!AD$2,postings!$D:$D,'pl-data'!AD$3,postings!$M:$M,'pl-data'!$A652)</f>
        <v>0</v>
      </c>
      <c r="AE652" s="53">
        <f>+SUMIFS(postings!$T:$T,postings!$C:$C,'pl-data'!AE$2,postings!$D:$D,'pl-data'!AE$3,postings!$I:$I,'pl-data'!$A652)-SUMIFS(postings!$W:$W,postings!$C:$C,'pl-data'!AE$2,postings!$D:$D,'pl-data'!AE$3,postings!$M:$M,'pl-data'!$A652)</f>
        <v>0</v>
      </c>
      <c r="AF652" s="53">
        <f>+SUMIFS(postings!$T:$T,postings!$C:$C,'pl-data'!AF$2,postings!$D:$D,'pl-data'!AF$3,postings!$I:$I,'pl-data'!$A652)-SUMIFS(postings!$W:$W,postings!$C:$C,'pl-data'!AF$2,postings!$D:$D,'pl-data'!AF$3,postings!$M:$M,'pl-data'!$A652)</f>
        <v>0</v>
      </c>
      <c r="AG652" s="53">
        <f>+SUMIFS(postings!$T:$T,postings!$C:$C,'pl-data'!AG$2,postings!$D:$D,'pl-data'!AG$3,postings!$I:$I,'pl-data'!$A652)-SUMIFS(postings!$W:$W,postings!$C:$C,'pl-data'!AG$2,postings!$D:$D,'pl-data'!AG$3,postings!$M:$M,'pl-data'!$A652)</f>
        <v>0</v>
      </c>
      <c r="AH652" s="53">
        <f>+SUMIFS(postings!$T:$T,postings!$C:$C,'pl-data'!AH$2,postings!$D:$D,'pl-data'!AH$3,postings!$I:$I,'pl-data'!$A652)-SUMIFS(postings!$W:$W,postings!$C:$C,'pl-data'!AH$2,postings!$D:$D,'pl-data'!AH$3,postings!$M:$M,'pl-data'!$A652)</f>
        <v>0</v>
      </c>
      <c r="AI652" s="53">
        <f>+SUMIFS(postings!$T:$T,postings!$C:$C,'pl-data'!AI$2,postings!$D:$D,'pl-data'!AI$3,postings!$I:$I,'pl-data'!$A652)-SUMIFS(postings!$W:$W,postings!$C:$C,'pl-data'!AI$2,postings!$D:$D,'pl-data'!AI$3,postings!$M:$M,'pl-data'!$A652)</f>
        <v>0</v>
      </c>
      <c r="AJ652" s="53">
        <f>+SUM(X652:INDEX(X652:AI652,1,Settings!$C$4))</f>
        <v>0</v>
      </c>
      <c r="AK652" s="53">
        <f t="shared" si="343"/>
        <v>0</v>
      </c>
      <c r="AL652" s="53"/>
      <c r="AM652" s="53">
        <f t="shared" si="315"/>
        <v>0</v>
      </c>
      <c r="AN652" s="53">
        <f t="shared" si="316"/>
        <v>0</v>
      </c>
      <c r="AO652" s="53">
        <f t="shared" si="317"/>
        <v>0</v>
      </c>
      <c r="AP652" s="53">
        <f t="shared" si="318"/>
        <v>0</v>
      </c>
      <c r="AQ652" s="53">
        <f t="shared" si="319"/>
        <v>0</v>
      </c>
      <c r="AR652" s="53">
        <f t="shared" si="320"/>
        <v>0</v>
      </c>
      <c r="AS652" s="53">
        <f t="shared" si="321"/>
        <v>0</v>
      </c>
      <c r="AT652" s="53">
        <f t="shared" si="322"/>
        <v>0</v>
      </c>
      <c r="AU652" s="53">
        <f t="shared" si="323"/>
        <v>0</v>
      </c>
      <c r="AV652" s="53">
        <f t="shared" si="324"/>
        <v>0</v>
      </c>
      <c r="AW652" s="53">
        <f t="shared" si="325"/>
        <v>0</v>
      </c>
      <c r="AX652" s="53">
        <f t="shared" si="326"/>
        <v>0</v>
      </c>
      <c r="AY652" s="53">
        <f>+SUM(AM652:INDEX(AM652:AX652,1,Settings!$C$4))</f>
        <v>0</v>
      </c>
      <c r="AZ652" s="53">
        <f t="shared" si="344"/>
        <v>0</v>
      </c>
      <c r="BA652" s="53"/>
      <c r="BB652" s="53">
        <f t="shared" si="327"/>
        <v>0</v>
      </c>
      <c r="BC652" s="53">
        <f t="shared" si="328"/>
        <v>0</v>
      </c>
      <c r="BD652" s="53">
        <f t="shared" si="329"/>
        <v>0</v>
      </c>
      <c r="BE652" s="53">
        <f t="shared" si="330"/>
        <v>0</v>
      </c>
      <c r="BF652" s="53">
        <f t="shared" si="331"/>
        <v>0</v>
      </c>
      <c r="BG652" s="53">
        <f t="shared" si="332"/>
        <v>0</v>
      </c>
      <c r="BH652" s="53">
        <f t="shared" si="333"/>
        <v>0</v>
      </c>
      <c r="BI652" s="53">
        <f t="shared" si="334"/>
        <v>0</v>
      </c>
      <c r="BJ652" s="53">
        <f t="shared" si="335"/>
        <v>0</v>
      </c>
      <c r="BK652" s="53">
        <f t="shared" si="336"/>
        <v>0</v>
      </c>
      <c r="BL652" s="53">
        <f t="shared" si="337"/>
        <v>0</v>
      </c>
      <c r="BM652" s="53">
        <f t="shared" si="338"/>
        <v>0</v>
      </c>
      <c r="BN652" s="53">
        <f t="shared" si="341"/>
        <v>0</v>
      </c>
      <c r="BO652" s="53"/>
      <c r="BP652" s="53">
        <f t="shared" si="339"/>
        <v>0</v>
      </c>
      <c r="BQ652" s="53"/>
      <c r="BR652" s="53">
        <f t="shared" si="340"/>
        <v>0</v>
      </c>
    </row>
    <row r="653" spans="1:70" x14ac:dyDescent="0.2">
      <c r="A653" s="6">
        <v>8977</v>
      </c>
      <c r="B653" s="6" t="str">
        <f>+VLOOKUP(A653,masterfile!B:C,2,FALSE)</f>
        <v>Bestandsveränderung Aufträge in Arbeit</v>
      </c>
      <c r="D653" s="53">
        <f>+SUMIF('[1]2017'!$A:$A,$A653,'[1]2017'!$C:$C)-SUMIF('[1]2017'!$E:$E,$A653,'[1]2017'!$G:$G)</f>
        <v>0</v>
      </c>
      <c r="E653" s="53">
        <f>+SUMIF('[1]2018'!$A:$A,$A653,'[1]2018'!$C:$C)-SUMIF('[1]2018'!$E:$E,$A653,'[1]2018'!$G:$G)</f>
        <v>0</v>
      </c>
      <c r="F653" s="53">
        <f>+SUMIF('[1]2019'!$A:$A,$A653,'[1]2019'!$C:$C)-SUMIF('[1]2019'!$E:$E,$A653,'[1]2019'!$G:$G)</f>
        <v>0</v>
      </c>
      <c r="G653" s="53">
        <f>+SUMIF('[1]2020'!$A:$A,$A653,'[1]2020'!$C:$C)-SUMIF('[1]2020'!$E:$E,$A653,'[1]2020'!$G:$G)</f>
        <v>0</v>
      </c>
      <c r="H653" s="53"/>
      <c r="I653" s="53">
        <f>+(+SUMIF('[1]2021'!$A:$A,$A653,'[1]2021'!$C:$C)-SUMIF('[1]2021'!$E:$E,$A653,'[1]2021'!$G:$G))/12</f>
        <v>0</v>
      </c>
      <c r="J653" s="53">
        <f>+(+SUMIF('[1]2021'!$A:$A,$A653,'[1]2021'!$C:$C)-SUMIF('[1]2021'!$E:$E,$A653,'[1]2021'!$G:$G))/12</f>
        <v>0</v>
      </c>
      <c r="K653" s="53">
        <f>+(+SUMIF('[1]2021'!$A:$A,$A653,'[1]2021'!$C:$C)-SUMIF('[1]2021'!$E:$E,$A653,'[1]2021'!$G:$G))/12</f>
        <v>0</v>
      </c>
      <c r="L653" s="53">
        <f>+(+SUMIF('[1]2021'!$A:$A,$A653,'[1]2021'!$C:$C)-SUMIF('[1]2021'!$E:$E,$A653,'[1]2021'!$G:$G))/12</f>
        <v>0</v>
      </c>
      <c r="M653" s="53">
        <f>+(+SUMIF('[1]2021'!$A:$A,$A653,'[1]2021'!$C:$C)-SUMIF('[1]2021'!$E:$E,$A653,'[1]2021'!$G:$G))/12</f>
        <v>0</v>
      </c>
      <c r="N653" s="53">
        <f>+(+SUMIF('[1]2021'!$A:$A,$A653,'[1]2021'!$C:$C)-SUMIF('[1]2021'!$E:$E,$A653,'[1]2021'!$G:$G))/12</f>
        <v>0</v>
      </c>
      <c r="O653" s="53">
        <f>+(+SUMIF('[1]2021'!$A:$A,$A653,'[1]2021'!$C:$C)-SUMIF('[1]2021'!$E:$E,$A653,'[1]2021'!$G:$G))/12</f>
        <v>0</v>
      </c>
      <c r="P653" s="53">
        <f>+(+SUMIF('[1]2021'!$A:$A,$A653,'[1]2021'!$C:$C)-SUMIF('[1]2021'!$E:$E,$A653,'[1]2021'!$G:$G))/12</f>
        <v>0</v>
      </c>
      <c r="Q653" s="53">
        <f>+(+SUMIF('[1]2021'!$A:$A,$A653,'[1]2021'!$C:$C)-SUMIF('[1]2021'!$E:$E,$A653,'[1]2021'!$G:$G))/12</f>
        <v>0</v>
      </c>
      <c r="R653" s="53">
        <f>+(+SUMIF('[1]2021'!$A:$A,$A653,'[1]2021'!$C:$C)-SUMIF('[1]2021'!$E:$E,$A653,'[1]2021'!$G:$G))/12</f>
        <v>0</v>
      </c>
      <c r="S653" s="53">
        <f>+(+SUMIF('[1]2021'!$A:$A,$A653,'[1]2021'!$C:$C)-SUMIF('[1]2021'!$E:$E,$A653,'[1]2021'!$G:$G))/12</f>
        <v>0</v>
      </c>
      <c r="T653" s="53">
        <f>+(+SUMIF('[1]2021'!$A:$A,$A653,'[1]2021'!$C:$C)-SUMIF('[1]2021'!$E:$E,$A653,'[1]2021'!$G:$G))/12</f>
        <v>0</v>
      </c>
      <c r="U653" s="53">
        <f>+SUM(I653:INDEX(I653:T653,1,Settings!$C$4))</f>
        <v>0</v>
      </c>
      <c r="V653" s="53">
        <f t="shared" si="342"/>
        <v>0</v>
      </c>
      <c r="W653" s="53"/>
      <c r="X653" s="53">
        <f>+SUMIFS(postings!$T:$T,postings!$C:$C,'pl-data'!X$2,postings!$D:$D,'pl-data'!X$3,postings!$I:$I,'pl-data'!$A653)-SUMIFS(postings!$W:$W,postings!$C:$C,'pl-data'!X$2,postings!$D:$D,'pl-data'!X$3,postings!$M:$M,'pl-data'!$A653)</f>
        <v>0</v>
      </c>
      <c r="Y653" s="53">
        <f>+SUMIFS(postings!$T:$T,postings!$C:$C,'pl-data'!Y$2,postings!$D:$D,'pl-data'!Y$3,postings!$I:$I,'pl-data'!$A653)-SUMIFS(postings!$W:$W,postings!$C:$C,'pl-data'!Y$2,postings!$D:$D,'pl-data'!Y$3,postings!$M:$M,'pl-data'!$A653)</f>
        <v>0</v>
      </c>
      <c r="Z653" s="53">
        <f>+SUMIFS(postings!$T:$T,postings!$C:$C,'pl-data'!Z$2,postings!$D:$D,'pl-data'!Z$3,postings!$I:$I,'pl-data'!$A653)-SUMIFS(postings!$W:$W,postings!$C:$C,'pl-data'!Z$2,postings!$D:$D,'pl-data'!Z$3,postings!$M:$M,'pl-data'!$A653)</f>
        <v>0</v>
      </c>
      <c r="AA653" s="53">
        <f>+SUMIFS(postings!$T:$T,postings!$C:$C,'pl-data'!AA$2,postings!$D:$D,'pl-data'!AA$3,postings!$I:$I,'pl-data'!$A653)-SUMIFS(postings!$W:$W,postings!$C:$C,'pl-data'!AA$2,postings!$D:$D,'pl-data'!AA$3,postings!$M:$M,'pl-data'!$A653)</f>
        <v>0</v>
      </c>
      <c r="AB653" s="53">
        <f>+SUMIFS(postings!$T:$T,postings!$C:$C,'pl-data'!AB$2,postings!$D:$D,'pl-data'!AB$3,postings!$I:$I,'pl-data'!$A653)-SUMIFS(postings!$W:$W,postings!$C:$C,'pl-data'!AB$2,postings!$D:$D,'pl-data'!AB$3,postings!$M:$M,'pl-data'!$A653)</f>
        <v>0</v>
      </c>
      <c r="AC653" s="53">
        <f>+SUMIFS(postings!$T:$T,postings!$C:$C,'pl-data'!AC$2,postings!$D:$D,'pl-data'!AC$3,postings!$I:$I,'pl-data'!$A653)-SUMIFS(postings!$W:$W,postings!$C:$C,'pl-data'!AC$2,postings!$D:$D,'pl-data'!AC$3,postings!$M:$M,'pl-data'!$A653)</f>
        <v>0</v>
      </c>
      <c r="AD653" s="53">
        <f>+SUMIFS(postings!$T:$T,postings!$C:$C,'pl-data'!AD$2,postings!$D:$D,'pl-data'!AD$3,postings!$I:$I,'pl-data'!$A653)-SUMIFS(postings!$W:$W,postings!$C:$C,'pl-data'!AD$2,postings!$D:$D,'pl-data'!AD$3,postings!$M:$M,'pl-data'!$A653)</f>
        <v>0</v>
      </c>
      <c r="AE653" s="53">
        <f>+SUMIFS(postings!$T:$T,postings!$C:$C,'pl-data'!AE$2,postings!$D:$D,'pl-data'!AE$3,postings!$I:$I,'pl-data'!$A653)-SUMIFS(postings!$W:$W,postings!$C:$C,'pl-data'!AE$2,postings!$D:$D,'pl-data'!AE$3,postings!$M:$M,'pl-data'!$A653)</f>
        <v>0</v>
      </c>
      <c r="AF653" s="53">
        <f>+SUMIFS(postings!$T:$T,postings!$C:$C,'pl-data'!AF$2,postings!$D:$D,'pl-data'!AF$3,postings!$I:$I,'pl-data'!$A653)-SUMIFS(postings!$W:$W,postings!$C:$C,'pl-data'!AF$2,postings!$D:$D,'pl-data'!AF$3,postings!$M:$M,'pl-data'!$A653)</f>
        <v>0</v>
      </c>
      <c r="AG653" s="53">
        <f>+SUMIFS(postings!$T:$T,postings!$C:$C,'pl-data'!AG$2,postings!$D:$D,'pl-data'!AG$3,postings!$I:$I,'pl-data'!$A653)-SUMIFS(postings!$W:$W,postings!$C:$C,'pl-data'!AG$2,postings!$D:$D,'pl-data'!AG$3,postings!$M:$M,'pl-data'!$A653)</f>
        <v>0</v>
      </c>
      <c r="AH653" s="53">
        <f>+SUMIFS(postings!$T:$T,postings!$C:$C,'pl-data'!AH$2,postings!$D:$D,'pl-data'!AH$3,postings!$I:$I,'pl-data'!$A653)-SUMIFS(postings!$W:$W,postings!$C:$C,'pl-data'!AH$2,postings!$D:$D,'pl-data'!AH$3,postings!$M:$M,'pl-data'!$A653)</f>
        <v>0</v>
      </c>
      <c r="AI653" s="53">
        <f>+SUMIFS(postings!$T:$T,postings!$C:$C,'pl-data'!AI$2,postings!$D:$D,'pl-data'!AI$3,postings!$I:$I,'pl-data'!$A653)-SUMIFS(postings!$W:$W,postings!$C:$C,'pl-data'!AI$2,postings!$D:$D,'pl-data'!AI$3,postings!$M:$M,'pl-data'!$A653)</f>
        <v>0</v>
      </c>
      <c r="AJ653" s="53">
        <f>+SUM(X653:INDEX(X653:AI653,1,Settings!$C$4))</f>
        <v>0</v>
      </c>
      <c r="AK653" s="53">
        <f t="shared" si="343"/>
        <v>0</v>
      </c>
      <c r="AL653" s="53"/>
      <c r="AM653" s="53">
        <f t="shared" si="315"/>
        <v>0</v>
      </c>
      <c r="AN653" s="53">
        <f t="shared" si="316"/>
        <v>0</v>
      </c>
      <c r="AO653" s="53">
        <f t="shared" si="317"/>
        <v>0</v>
      </c>
      <c r="AP653" s="53">
        <f t="shared" si="318"/>
        <v>0</v>
      </c>
      <c r="AQ653" s="53">
        <f t="shared" si="319"/>
        <v>0</v>
      </c>
      <c r="AR653" s="53">
        <f t="shared" si="320"/>
        <v>0</v>
      </c>
      <c r="AS653" s="53">
        <f t="shared" si="321"/>
        <v>0</v>
      </c>
      <c r="AT653" s="53">
        <f t="shared" si="322"/>
        <v>0</v>
      </c>
      <c r="AU653" s="53">
        <f t="shared" si="323"/>
        <v>0</v>
      </c>
      <c r="AV653" s="53">
        <f t="shared" si="324"/>
        <v>0</v>
      </c>
      <c r="AW653" s="53">
        <f t="shared" si="325"/>
        <v>0</v>
      </c>
      <c r="AX653" s="53">
        <f t="shared" si="326"/>
        <v>0</v>
      </c>
      <c r="AY653" s="53">
        <f>+SUM(AM653:INDEX(AM653:AX653,1,Settings!$C$4))</f>
        <v>0</v>
      </c>
      <c r="AZ653" s="53">
        <f t="shared" si="344"/>
        <v>0</v>
      </c>
      <c r="BA653" s="53"/>
      <c r="BB653" s="53">
        <f t="shared" si="327"/>
        <v>0</v>
      </c>
      <c r="BC653" s="53">
        <f t="shared" si="328"/>
        <v>0</v>
      </c>
      <c r="BD653" s="53">
        <f t="shared" si="329"/>
        <v>0</v>
      </c>
      <c r="BE653" s="53">
        <f t="shared" si="330"/>
        <v>0</v>
      </c>
      <c r="BF653" s="53">
        <f t="shared" si="331"/>
        <v>0</v>
      </c>
      <c r="BG653" s="53">
        <f t="shared" si="332"/>
        <v>0</v>
      </c>
      <c r="BH653" s="53">
        <f t="shared" si="333"/>
        <v>0</v>
      </c>
      <c r="BI653" s="53">
        <f t="shared" si="334"/>
        <v>0</v>
      </c>
      <c r="BJ653" s="53">
        <f t="shared" si="335"/>
        <v>0</v>
      </c>
      <c r="BK653" s="53">
        <f t="shared" si="336"/>
        <v>0</v>
      </c>
      <c r="BL653" s="53">
        <f t="shared" si="337"/>
        <v>0</v>
      </c>
      <c r="BM653" s="53">
        <f t="shared" si="338"/>
        <v>0</v>
      </c>
      <c r="BN653" s="53">
        <f t="shared" si="341"/>
        <v>0</v>
      </c>
      <c r="BO653" s="53"/>
      <c r="BP653" s="53">
        <f t="shared" si="339"/>
        <v>0</v>
      </c>
      <c r="BQ653" s="53"/>
      <c r="BR653" s="53">
        <f t="shared" si="340"/>
        <v>0</v>
      </c>
    </row>
    <row r="654" spans="1:70" x14ac:dyDescent="0.2">
      <c r="A654" s="6">
        <v>8980</v>
      </c>
      <c r="B654" s="6" t="str">
        <f>+VLOOKUP(A654,masterfile!B:C,2,FALSE)</f>
        <v>Bestandsveränderung fertige Erzeugnisse</v>
      </c>
      <c r="D654" s="53">
        <f>+SUMIF('[1]2017'!$A:$A,$A654,'[1]2017'!$C:$C)-SUMIF('[1]2017'!$E:$E,$A654,'[1]2017'!$G:$G)</f>
        <v>0</v>
      </c>
      <c r="E654" s="53">
        <f>+SUMIF('[1]2018'!$A:$A,$A654,'[1]2018'!$C:$C)-SUMIF('[1]2018'!$E:$E,$A654,'[1]2018'!$G:$G)</f>
        <v>0</v>
      </c>
      <c r="F654" s="53">
        <f>+SUMIF('[1]2019'!$A:$A,$A654,'[1]2019'!$C:$C)-SUMIF('[1]2019'!$E:$E,$A654,'[1]2019'!$G:$G)</f>
        <v>0</v>
      </c>
      <c r="G654" s="53">
        <f>+SUMIF('[1]2020'!$A:$A,$A654,'[1]2020'!$C:$C)-SUMIF('[1]2020'!$E:$E,$A654,'[1]2020'!$G:$G)</f>
        <v>0</v>
      </c>
      <c r="H654" s="53"/>
      <c r="I654" s="53">
        <f>+(+SUMIF('[1]2021'!$A:$A,$A654,'[1]2021'!$C:$C)-SUMIF('[1]2021'!$E:$E,$A654,'[1]2021'!$G:$G))/12</f>
        <v>0</v>
      </c>
      <c r="J654" s="53">
        <f>+(+SUMIF('[1]2021'!$A:$A,$A654,'[1]2021'!$C:$C)-SUMIF('[1]2021'!$E:$E,$A654,'[1]2021'!$G:$G))/12</f>
        <v>0</v>
      </c>
      <c r="K654" s="53">
        <f>+(+SUMIF('[1]2021'!$A:$A,$A654,'[1]2021'!$C:$C)-SUMIF('[1]2021'!$E:$E,$A654,'[1]2021'!$G:$G))/12</f>
        <v>0</v>
      </c>
      <c r="L654" s="53">
        <f>+(+SUMIF('[1]2021'!$A:$A,$A654,'[1]2021'!$C:$C)-SUMIF('[1]2021'!$E:$E,$A654,'[1]2021'!$G:$G))/12</f>
        <v>0</v>
      </c>
      <c r="M654" s="53">
        <f>+(+SUMIF('[1]2021'!$A:$A,$A654,'[1]2021'!$C:$C)-SUMIF('[1]2021'!$E:$E,$A654,'[1]2021'!$G:$G))/12</f>
        <v>0</v>
      </c>
      <c r="N654" s="53">
        <f>+(+SUMIF('[1]2021'!$A:$A,$A654,'[1]2021'!$C:$C)-SUMIF('[1]2021'!$E:$E,$A654,'[1]2021'!$G:$G))/12</f>
        <v>0</v>
      </c>
      <c r="O654" s="53">
        <f>+(+SUMIF('[1]2021'!$A:$A,$A654,'[1]2021'!$C:$C)-SUMIF('[1]2021'!$E:$E,$A654,'[1]2021'!$G:$G))/12</f>
        <v>0</v>
      </c>
      <c r="P654" s="53">
        <f>+(+SUMIF('[1]2021'!$A:$A,$A654,'[1]2021'!$C:$C)-SUMIF('[1]2021'!$E:$E,$A654,'[1]2021'!$G:$G))/12</f>
        <v>0</v>
      </c>
      <c r="Q654" s="53">
        <f>+(+SUMIF('[1]2021'!$A:$A,$A654,'[1]2021'!$C:$C)-SUMIF('[1]2021'!$E:$E,$A654,'[1]2021'!$G:$G))/12</f>
        <v>0</v>
      </c>
      <c r="R654" s="53">
        <f>+(+SUMIF('[1]2021'!$A:$A,$A654,'[1]2021'!$C:$C)-SUMIF('[1]2021'!$E:$E,$A654,'[1]2021'!$G:$G))/12</f>
        <v>0</v>
      </c>
      <c r="S654" s="53">
        <f>+(+SUMIF('[1]2021'!$A:$A,$A654,'[1]2021'!$C:$C)-SUMIF('[1]2021'!$E:$E,$A654,'[1]2021'!$G:$G))/12</f>
        <v>0</v>
      </c>
      <c r="T654" s="53">
        <f>+(+SUMIF('[1]2021'!$A:$A,$A654,'[1]2021'!$C:$C)-SUMIF('[1]2021'!$E:$E,$A654,'[1]2021'!$G:$G))/12</f>
        <v>0</v>
      </c>
      <c r="U654" s="53">
        <f>+SUM(I654:INDEX(I654:T654,1,Settings!$C$4))</f>
        <v>0</v>
      </c>
      <c r="V654" s="53">
        <f t="shared" si="342"/>
        <v>0</v>
      </c>
      <c r="W654" s="53"/>
      <c r="X654" s="53">
        <f>+SUMIFS(postings!$T:$T,postings!$C:$C,'pl-data'!X$2,postings!$D:$D,'pl-data'!X$3,postings!$I:$I,'pl-data'!$A654)-SUMIFS(postings!$W:$W,postings!$C:$C,'pl-data'!X$2,postings!$D:$D,'pl-data'!X$3,postings!$M:$M,'pl-data'!$A654)</f>
        <v>0</v>
      </c>
      <c r="Y654" s="53">
        <f>+SUMIFS(postings!$T:$T,postings!$C:$C,'pl-data'!Y$2,postings!$D:$D,'pl-data'!Y$3,postings!$I:$I,'pl-data'!$A654)-SUMIFS(postings!$W:$W,postings!$C:$C,'pl-data'!Y$2,postings!$D:$D,'pl-data'!Y$3,postings!$M:$M,'pl-data'!$A654)</f>
        <v>0</v>
      </c>
      <c r="Z654" s="53">
        <f>+SUMIFS(postings!$T:$T,postings!$C:$C,'pl-data'!Z$2,postings!$D:$D,'pl-data'!Z$3,postings!$I:$I,'pl-data'!$A654)-SUMIFS(postings!$W:$W,postings!$C:$C,'pl-data'!Z$2,postings!$D:$D,'pl-data'!Z$3,postings!$M:$M,'pl-data'!$A654)</f>
        <v>0</v>
      </c>
      <c r="AA654" s="53">
        <f>+SUMIFS(postings!$T:$T,postings!$C:$C,'pl-data'!AA$2,postings!$D:$D,'pl-data'!AA$3,postings!$I:$I,'pl-data'!$A654)-SUMIFS(postings!$W:$W,postings!$C:$C,'pl-data'!AA$2,postings!$D:$D,'pl-data'!AA$3,postings!$M:$M,'pl-data'!$A654)</f>
        <v>0</v>
      </c>
      <c r="AB654" s="53">
        <f>+SUMIFS(postings!$T:$T,postings!$C:$C,'pl-data'!AB$2,postings!$D:$D,'pl-data'!AB$3,postings!$I:$I,'pl-data'!$A654)-SUMIFS(postings!$W:$W,postings!$C:$C,'pl-data'!AB$2,postings!$D:$D,'pl-data'!AB$3,postings!$M:$M,'pl-data'!$A654)</f>
        <v>0</v>
      </c>
      <c r="AC654" s="53">
        <f>+SUMIFS(postings!$T:$T,postings!$C:$C,'pl-data'!AC$2,postings!$D:$D,'pl-data'!AC$3,postings!$I:$I,'pl-data'!$A654)-SUMIFS(postings!$W:$W,postings!$C:$C,'pl-data'!AC$2,postings!$D:$D,'pl-data'!AC$3,postings!$M:$M,'pl-data'!$A654)</f>
        <v>0</v>
      </c>
      <c r="AD654" s="53">
        <f>+SUMIFS(postings!$T:$T,postings!$C:$C,'pl-data'!AD$2,postings!$D:$D,'pl-data'!AD$3,postings!$I:$I,'pl-data'!$A654)-SUMIFS(postings!$W:$W,postings!$C:$C,'pl-data'!AD$2,postings!$D:$D,'pl-data'!AD$3,postings!$M:$M,'pl-data'!$A654)</f>
        <v>0</v>
      </c>
      <c r="AE654" s="53">
        <f>+SUMIFS(postings!$T:$T,postings!$C:$C,'pl-data'!AE$2,postings!$D:$D,'pl-data'!AE$3,postings!$I:$I,'pl-data'!$A654)-SUMIFS(postings!$W:$W,postings!$C:$C,'pl-data'!AE$2,postings!$D:$D,'pl-data'!AE$3,postings!$M:$M,'pl-data'!$A654)</f>
        <v>0</v>
      </c>
      <c r="AF654" s="53">
        <f>+SUMIFS(postings!$T:$T,postings!$C:$C,'pl-data'!AF$2,postings!$D:$D,'pl-data'!AF$3,postings!$I:$I,'pl-data'!$A654)-SUMIFS(postings!$W:$W,postings!$C:$C,'pl-data'!AF$2,postings!$D:$D,'pl-data'!AF$3,postings!$M:$M,'pl-data'!$A654)</f>
        <v>0</v>
      </c>
      <c r="AG654" s="53">
        <f>+SUMIFS(postings!$T:$T,postings!$C:$C,'pl-data'!AG$2,postings!$D:$D,'pl-data'!AG$3,postings!$I:$I,'pl-data'!$A654)-SUMIFS(postings!$W:$W,postings!$C:$C,'pl-data'!AG$2,postings!$D:$D,'pl-data'!AG$3,postings!$M:$M,'pl-data'!$A654)</f>
        <v>0</v>
      </c>
      <c r="AH654" s="53">
        <f>+SUMIFS(postings!$T:$T,postings!$C:$C,'pl-data'!AH$2,postings!$D:$D,'pl-data'!AH$3,postings!$I:$I,'pl-data'!$A654)-SUMIFS(postings!$W:$W,postings!$C:$C,'pl-data'!AH$2,postings!$D:$D,'pl-data'!AH$3,postings!$M:$M,'pl-data'!$A654)</f>
        <v>0</v>
      </c>
      <c r="AI654" s="53">
        <f>+SUMIFS(postings!$T:$T,postings!$C:$C,'pl-data'!AI$2,postings!$D:$D,'pl-data'!AI$3,postings!$I:$I,'pl-data'!$A654)-SUMIFS(postings!$W:$W,postings!$C:$C,'pl-data'!AI$2,postings!$D:$D,'pl-data'!AI$3,postings!$M:$M,'pl-data'!$A654)</f>
        <v>0</v>
      </c>
      <c r="AJ654" s="53">
        <f>+SUM(X654:INDEX(X654:AI654,1,Settings!$C$4))</f>
        <v>0</v>
      </c>
      <c r="AK654" s="53">
        <f t="shared" si="343"/>
        <v>0</v>
      </c>
      <c r="AL654" s="53"/>
      <c r="AM654" s="53">
        <f t="shared" si="315"/>
        <v>0</v>
      </c>
      <c r="AN654" s="53">
        <f t="shared" si="316"/>
        <v>0</v>
      </c>
      <c r="AO654" s="53">
        <f t="shared" si="317"/>
        <v>0</v>
      </c>
      <c r="AP654" s="53">
        <f t="shared" si="318"/>
        <v>0</v>
      </c>
      <c r="AQ654" s="53">
        <f t="shared" si="319"/>
        <v>0</v>
      </c>
      <c r="AR654" s="53">
        <f t="shared" si="320"/>
        <v>0</v>
      </c>
      <c r="AS654" s="53">
        <f t="shared" si="321"/>
        <v>0</v>
      </c>
      <c r="AT654" s="53">
        <f t="shared" si="322"/>
        <v>0</v>
      </c>
      <c r="AU654" s="53">
        <f t="shared" si="323"/>
        <v>0</v>
      </c>
      <c r="AV654" s="53">
        <f t="shared" si="324"/>
        <v>0</v>
      </c>
      <c r="AW654" s="53">
        <f t="shared" si="325"/>
        <v>0</v>
      </c>
      <c r="AX654" s="53">
        <f t="shared" si="326"/>
        <v>0</v>
      </c>
      <c r="AY654" s="53">
        <f>+SUM(AM654:INDEX(AM654:AX654,1,Settings!$C$4))</f>
        <v>0</v>
      </c>
      <c r="AZ654" s="53">
        <f t="shared" si="344"/>
        <v>0</v>
      </c>
      <c r="BA654" s="53"/>
      <c r="BB654" s="53">
        <f t="shared" si="327"/>
        <v>0</v>
      </c>
      <c r="BC654" s="53">
        <f t="shared" si="328"/>
        <v>0</v>
      </c>
      <c r="BD654" s="53">
        <f t="shared" si="329"/>
        <v>0</v>
      </c>
      <c r="BE654" s="53">
        <f t="shared" si="330"/>
        <v>0</v>
      </c>
      <c r="BF654" s="53">
        <f t="shared" si="331"/>
        <v>0</v>
      </c>
      <c r="BG654" s="53">
        <f t="shared" si="332"/>
        <v>0</v>
      </c>
      <c r="BH654" s="53">
        <f t="shared" si="333"/>
        <v>0</v>
      </c>
      <c r="BI654" s="53">
        <f t="shared" si="334"/>
        <v>0</v>
      </c>
      <c r="BJ654" s="53">
        <f t="shared" si="335"/>
        <v>0</v>
      </c>
      <c r="BK654" s="53">
        <f t="shared" si="336"/>
        <v>0</v>
      </c>
      <c r="BL654" s="53">
        <f t="shared" si="337"/>
        <v>0</v>
      </c>
      <c r="BM654" s="53">
        <f t="shared" si="338"/>
        <v>0</v>
      </c>
      <c r="BN654" s="53">
        <f t="shared" si="341"/>
        <v>0</v>
      </c>
      <c r="BO654" s="53"/>
      <c r="BP654" s="53">
        <f t="shared" si="339"/>
        <v>0</v>
      </c>
      <c r="BQ654" s="53"/>
      <c r="BR654" s="53">
        <f t="shared" si="340"/>
        <v>0</v>
      </c>
    </row>
    <row r="655" spans="1:70" x14ac:dyDescent="0.2">
      <c r="A655" s="6">
        <v>8990</v>
      </c>
      <c r="B655" s="6" t="str">
        <f>+VLOOKUP(A655,masterfile!B:C,2,FALSE)</f>
        <v>Andere aktivierte Eigenleistungen</v>
      </c>
      <c r="D655" s="53">
        <f>+SUMIF('[1]2017'!$A:$A,$A655,'[1]2017'!$C:$C)-SUMIF('[1]2017'!$E:$E,$A655,'[1]2017'!$G:$G)</f>
        <v>0</v>
      </c>
      <c r="E655" s="53">
        <f>+SUMIF('[1]2018'!$A:$A,$A655,'[1]2018'!$C:$C)-SUMIF('[1]2018'!$E:$E,$A655,'[1]2018'!$G:$G)</f>
        <v>0</v>
      </c>
      <c r="F655" s="53">
        <f>+SUMIF('[1]2019'!$A:$A,$A655,'[1]2019'!$C:$C)-SUMIF('[1]2019'!$E:$E,$A655,'[1]2019'!$G:$G)</f>
        <v>0</v>
      </c>
      <c r="G655" s="53">
        <f>+SUMIF('[1]2020'!$A:$A,$A655,'[1]2020'!$C:$C)-SUMIF('[1]2020'!$E:$E,$A655,'[1]2020'!$G:$G)</f>
        <v>0</v>
      </c>
      <c r="H655" s="53"/>
      <c r="I655" s="53">
        <f>+(+SUMIF('[1]2021'!$A:$A,$A655,'[1]2021'!$C:$C)-SUMIF('[1]2021'!$E:$E,$A655,'[1]2021'!$G:$G))/12</f>
        <v>0</v>
      </c>
      <c r="J655" s="53">
        <f>+(+SUMIF('[1]2021'!$A:$A,$A655,'[1]2021'!$C:$C)-SUMIF('[1]2021'!$E:$E,$A655,'[1]2021'!$G:$G))/12</f>
        <v>0</v>
      </c>
      <c r="K655" s="53">
        <f>+(+SUMIF('[1]2021'!$A:$A,$A655,'[1]2021'!$C:$C)-SUMIF('[1]2021'!$E:$E,$A655,'[1]2021'!$G:$G))/12</f>
        <v>0</v>
      </c>
      <c r="L655" s="53">
        <f>+(+SUMIF('[1]2021'!$A:$A,$A655,'[1]2021'!$C:$C)-SUMIF('[1]2021'!$E:$E,$A655,'[1]2021'!$G:$G))/12</f>
        <v>0</v>
      </c>
      <c r="M655" s="53">
        <f>+(+SUMIF('[1]2021'!$A:$A,$A655,'[1]2021'!$C:$C)-SUMIF('[1]2021'!$E:$E,$A655,'[1]2021'!$G:$G))/12</f>
        <v>0</v>
      </c>
      <c r="N655" s="53">
        <f>+(+SUMIF('[1]2021'!$A:$A,$A655,'[1]2021'!$C:$C)-SUMIF('[1]2021'!$E:$E,$A655,'[1]2021'!$G:$G))/12</f>
        <v>0</v>
      </c>
      <c r="O655" s="53">
        <f>+(+SUMIF('[1]2021'!$A:$A,$A655,'[1]2021'!$C:$C)-SUMIF('[1]2021'!$E:$E,$A655,'[1]2021'!$G:$G))/12</f>
        <v>0</v>
      </c>
      <c r="P655" s="53">
        <f>+(+SUMIF('[1]2021'!$A:$A,$A655,'[1]2021'!$C:$C)-SUMIF('[1]2021'!$E:$E,$A655,'[1]2021'!$G:$G))/12</f>
        <v>0</v>
      </c>
      <c r="Q655" s="53">
        <f>+(+SUMIF('[1]2021'!$A:$A,$A655,'[1]2021'!$C:$C)-SUMIF('[1]2021'!$E:$E,$A655,'[1]2021'!$G:$G))/12</f>
        <v>0</v>
      </c>
      <c r="R655" s="53">
        <f>+(+SUMIF('[1]2021'!$A:$A,$A655,'[1]2021'!$C:$C)-SUMIF('[1]2021'!$E:$E,$A655,'[1]2021'!$G:$G))/12</f>
        <v>0</v>
      </c>
      <c r="S655" s="53">
        <f>+(+SUMIF('[1]2021'!$A:$A,$A655,'[1]2021'!$C:$C)-SUMIF('[1]2021'!$E:$E,$A655,'[1]2021'!$G:$G))/12</f>
        <v>0</v>
      </c>
      <c r="T655" s="53">
        <f>+(+SUMIF('[1]2021'!$A:$A,$A655,'[1]2021'!$C:$C)-SUMIF('[1]2021'!$E:$E,$A655,'[1]2021'!$G:$G))/12</f>
        <v>0</v>
      </c>
      <c r="U655" s="53">
        <f>+SUM(I655:INDEX(I655:T655,1,Settings!$C$4))</f>
        <v>0</v>
      </c>
      <c r="V655" s="53">
        <f t="shared" si="342"/>
        <v>0</v>
      </c>
      <c r="W655" s="53"/>
      <c r="X655" s="53">
        <f>+SUMIFS(postings!$T:$T,postings!$C:$C,'pl-data'!X$2,postings!$D:$D,'pl-data'!X$3,postings!$I:$I,'pl-data'!$A655)-SUMIFS(postings!$W:$W,postings!$C:$C,'pl-data'!X$2,postings!$D:$D,'pl-data'!X$3,postings!$M:$M,'pl-data'!$A655)</f>
        <v>0</v>
      </c>
      <c r="Y655" s="53">
        <f>+SUMIFS(postings!$T:$T,postings!$C:$C,'pl-data'!Y$2,postings!$D:$D,'pl-data'!Y$3,postings!$I:$I,'pl-data'!$A655)-SUMIFS(postings!$W:$W,postings!$C:$C,'pl-data'!Y$2,postings!$D:$D,'pl-data'!Y$3,postings!$M:$M,'pl-data'!$A655)</f>
        <v>0</v>
      </c>
      <c r="Z655" s="53">
        <f>+SUMIFS(postings!$T:$T,postings!$C:$C,'pl-data'!Z$2,postings!$D:$D,'pl-data'!Z$3,postings!$I:$I,'pl-data'!$A655)-SUMIFS(postings!$W:$W,postings!$C:$C,'pl-data'!Z$2,postings!$D:$D,'pl-data'!Z$3,postings!$M:$M,'pl-data'!$A655)</f>
        <v>0</v>
      </c>
      <c r="AA655" s="53">
        <f>+SUMIFS(postings!$T:$T,postings!$C:$C,'pl-data'!AA$2,postings!$D:$D,'pl-data'!AA$3,postings!$I:$I,'pl-data'!$A655)-SUMIFS(postings!$W:$W,postings!$C:$C,'pl-data'!AA$2,postings!$D:$D,'pl-data'!AA$3,postings!$M:$M,'pl-data'!$A655)</f>
        <v>0</v>
      </c>
      <c r="AB655" s="53">
        <f>+SUMIFS(postings!$T:$T,postings!$C:$C,'pl-data'!AB$2,postings!$D:$D,'pl-data'!AB$3,postings!$I:$I,'pl-data'!$A655)-SUMIFS(postings!$W:$W,postings!$C:$C,'pl-data'!AB$2,postings!$D:$D,'pl-data'!AB$3,postings!$M:$M,'pl-data'!$A655)</f>
        <v>0</v>
      </c>
      <c r="AC655" s="53">
        <f>+SUMIFS(postings!$T:$T,postings!$C:$C,'pl-data'!AC$2,postings!$D:$D,'pl-data'!AC$3,postings!$I:$I,'pl-data'!$A655)-SUMIFS(postings!$W:$W,postings!$C:$C,'pl-data'!AC$2,postings!$D:$D,'pl-data'!AC$3,postings!$M:$M,'pl-data'!$A655)</f>
        <v>0</v>
      </c>
      <c r="AD655" s="53">
        <f>+SUMIFS(postings!$T:$T,postings!$C:$C,'pl-data'!AD$2,postings!$D:$D,'pl-data'!AD$3,postings!$I:$I,'pl-data'!$A655)-SUMIFS(postings!$W:$W,postings!$C:$C,'pl-data'!AD$2,postings!$D:$D,'pl-data'!AD$3,postings!$M:$M,'pl-data'!$A655)</f>
        <v>0</v>
      </c>
      <c r="AE655" s="53">
        <f>+SUMIFS(postings!$T:$T,postings!$C:$C,'pl-data'!AE$2,postings!$D:$D,'pl-data'!AE$3,postings!$I:$I,'pl-data'!$A655)-SUMIFS(postings!$W:$W,postings!$C:$C,'pl-data'!AE$2,postings!$D:$D,'pl-data'!AE$3,postings!$M:$M,'pl-data'!$A655)</f>
        <v>0</v>
      </c>
      <c r="AF655" s="53">
        <f>+SUMIFS(postings!$T:$T,postings!$C:$C,'pl-data'!AF$2,postings!$D:$D,'pl-data'!AF$3,postings!$I:$I,'pl-data'!$A655)-SUMIFS(postings!$W:$W,postings!$C:$C,'pl-data'!AF$2,postings!$D:$D,'pl-data'!AF$3,postings!$M:$M,'pl-data'!$A655)</f>
        <v>0</v>
      </c>
      <c r="AG655" s="53">
        <f>+SUMIFS(postings!$T:$T,postings!$C:$C,'pl-data'!AG$2,postings!$D:$D,'pl-data'!AG$3,postings!$I:$I,'pl-data'!$A655)-SUMIFS(postings!$W:$W,postings!$C:$C,'pl-data'!AG$2,postings!$D:$D,'pl-data'!AG$3,postings!$M:$M,'pl-data'!$A655)</f>
        <v>0</v>
      </c>
      <c r="AH655" s="53">
        <f>+SUMIFS(postings!$T:$T,postings!$C:$C,'pl-data'!AH$2,postings!$D:$D,'pl-data'!AH$3,postings!$I:$I,'pl-data'!$A655)-SUMIFS(postings!$W:$W,postings!$C:$C,'pl-data'!AH$2,postings!$D:$D,'pl-data'!AH$3,postings!$M:$M,'pl-data'!$A655)</f>
        <v>0</v>
      </c>
      <c r="AI655" s="53">
        <f>+SUMIFS(postings!$T:$T,postings!$C:$C,'pl-data'!AI$2,postings!$D:$D,'pl-data'!AI$3,postings!$I:$I,'pl-data'!$A655)-SUMIFS(postings!$W:$W,postings!$C:$C,'pl-data'!AI$2,postings!$D:$D,'pl-data'!AI$3,postings!$M:$M,'pl-data'!$A655)</f>
        <v>0</v>
      </c>
      <c r="AJ655" s="53">
        <f>+SUM(X655:INDEX(X655:AI655,1,Settings!$C$4))</f>
        <v>0</v>
      </c>
      <c r="AK655" s="53">
        <f t="shared" si="343"/>
        <v>0</v>
      </c>
      <c r="AL655" s="53"/>
      <c r="AM655" s="53">
        <f t="shared" si="315"/>
        <v>0</v>
      </c>
      <c r="AN655" s="53">
        <f t="shared" si="316"/>
        <v>0</v>
      </c>
      <c r="AO655" s="53">
        <f t="shared" si="317"/>
        <v>0</v>
      </c>
      <c r="AP655" s="53">
        <f t="shared" si="318"/>
        <v>0</v>
      </c>
      <c r="AQ655" s="53">
        <f t="shared" si="319"/>
        <v>0</v>
      </c>
      <c r="AR655" s="53">
        <f t="shared" si="320"/>
        <v>0</v>
      </c>
      <c r="AS655" s="53">
        <f t="shared" si="321"/>
        <v>0</v>
      </c>
      <c r="AT655" s="53">
        <f t="shared" si="322"/>
        <v>0</v>
      </c>
      <c r="AU655" s="53">
        <f t="shared" si="323"/>
        <v>0</v>
      </c>
      <c r="AV655" s="53">
        <f t="shared" si="324"/>
        <v>0</v>
      </c>
      <c r="AW655" s="53">
        <f t="shared" si="325"/>
        <v>0</v>
      </c>
      <c r="AX655" s="53">
        <f t="shared" si="326"/>
        <v>0</v>
      </c>
      <c r="AY655" s="53">
        <f>+SUM(AM655:INDEX(AM655:AX655,1,Settings!$C$4))</f>
        <v>0</v>
      </c>
      <c r="AZ655" s="53">
        <f t="shared" si="344"/>
        <v>0</v>
      </c>
      <c r="BA655" s="53"/>
      <c r="BB655" s="53">
        <f t="shared" si="327"/>
        <v>0</v>
      </c>
      <c r="BC655" s="53">
        <f t="shared" si="328"/>
        <v>0</v>
      </c>
      <c r="BD655" s="53">
        <f t="shared" si="329"/>
        <v>0</v>
      </c>
      <c r="BE655" s="53">
        <f t="shared" si="330"/>
        <v>0</v>
      </c>
      <c r="BF655" s="53">
        <f t="shared" si="331"/>
        <v>0</v>
      </c>
      <c r="BG655" s="53">
        <f t="shared" si="332"/>
        <v>0</v>
      </c>
      <c r="BH655" s="53">
        <f t="shared" si="333"/>
        <v>0</v>
      </c>
      <c r="BI655" s="53">
        <f t="shared" si="334"/>
        <v>0</v>
      </c>
      <c r="BJ655" s="53">
        <f t="shared" si="335"/>
        <v>0</v>
      </c>
      <c r="BK655" s="53">
        <f t="shared" si="336"/>
        <v>0</v>
      </c>
      <c r="BL655" s="53">
        <f t="shared" si="337"/>
        <v>0</v>
      </c>
      <c r="BM655" s="53">
        <f t="shared" si="338"/>
        <v>0</v>
      </c>
      <c r="BN655" s="53">
        <f t="shared" si="341"/>
        <v>0</v>
      </c>
      <c r="BO655" s="53"/>
      <c r="BP655" s="53">
        <f t="shared" si="339"/>
        <v>0</v>
      </c>
      <c r="BQ655" s="53"/>
      <c r="BR655" s="53">
        <f t="shared" si="340"/>
        <v>0</v>
      </c>
    </row>
    <row r="656" spans="1:70" x14ac:dyDescent="0.2">
      <c r="A656" s="6">
        <v>8994</v>
      </c>
      <c r="B656" s="6" t="str">
        <f>+VLOOKUP(A656,masterfile!B:C,2,FALSE)</f>
        <v>Akt.Eigenleistg. FK-Zins zu Herst.kosten</v>
      </c>
      <c r="D656" s="53">
        <f>+SUMIF('[1]2017'!$A:$A,$A656,'[1]2017'!$C:$C)-SUMIF('[1]2017'!$E:$E,$A656,'[1]2017'!$G:$G)</f>
        <v>0</v>
      </c>
      <c r="E656" s="53">
        <f>+SUMIF('[1]2018'!$A:$A,$A656,'[1]2018'!$C:$C)-SUMIF('[1]2018'!$E:$E,$A656,'[1]2018'!$G:$G)</f>
        <v>0</v>
      </c>
      <c r="F656" s="53">
        <f>+SUMIF('[1]2019'!$A:$A,$A656,'[1]2019'!$C:$C)-SUMIF('[1]2019'!$E:$E,$A656,'[1]2019'!$G:$G)</f>
        <v>0</v>
      </c>
      <c r="G656" s="53">
        <f>+SUMIF('[1]2020'!$A:$A,$A656,'[1]2020'!$C:$C)-SUMIF('[1]2020'!$E:$E,$A656,'[1]2020'!$G:$G)</f>
        <v>0</v>
      </c>
      <c r="H656" s="53"/>
      <c r="I656" s="53">
        <f>+(+SUMIF('[1]2021'!$A:$A,$A656,'[1]2021'!$C:$C)-SUMIF('[1]2021'!$E:$E,$A656,'[1]2021'!$G:$G))/12</f>
        <v>0</v>
      </c>
      <c r="J656" s="53">
        <f>+(+SUMIF('[1]2021'!$A:$A,$A656,'[1]2021'!$C:$C)-SUMIF('[1]2021'!$E:$E,$A656,'[1]2021'!$G:$G))/12</f>
        <v>0</v>
      </c>
      <c r="K656" s="53">
        <f>+(+SUMIF('[1]2021'!$A:$A,$A656,'[1]2021'!$C:$C)-SUMIF('[1]2021'!$E:$E,$A656,'[1]2021'!$G:$G))/12</f>
        <v>0</v>
      </c>
      <c r="L656" s="53">
        <f>+(+SUMIF('[1]2021'!$A:$A,$A656,'[1]2021'!$C:$C)-SUMIF('[1]2021'!$E:$E,$A656,'[1]2021'!$G:$G))/12</f>
        <v>0</v>
      </c>
      <c r="M656" s="53">
        <f>+(+SUMIF('[1]2021'!$A:$A,$A656,'[1]2021'!$C:$C)-SUMIF('[1]2021'!$E:$E,$A656,'[1]2021'!$G:$G))/12</f>
        <v>0</v>
      </c>
      <c r="N656" s="53">
        <f>+(+SUMIF('[1]2021'!$A:$A,$A656,'[1]2021'!$C:$C)-SUMIF('[1]2021'!$E:$E,$A656,'[1]2021'!$G:$G))/12</f>
        <v>0</v>
      </c>
      <c r="O656" s="53">
        <f>+(+SUMIF('[1]2021'!$A:$A,$A656,'[1]2021'!$C:$C)-SUMIF('[1]2021'!$E:$E,$A656,'[1]2021'!$G:$G))/12</f>
        <v>0</v>
      </c>
      <c r="P656" s="53">
        <f>+(+SUMIF('[1]2021'!$A:$A,$A656,'[1]2021'!$C:$C)-SUMIF('[1]2021'!$E:$E,$A656,'[1]2021'!$G:$G))/12</f>
        <v>0</v>
      </c>
      <c r="Q656" s="53">
        <f>+(+SUMIF('[1]2021'!$A:$A,$A656,'[1]2021'!$C:$C)-SUMIF('[1]2021'!$E:$E,$A656,'[1]2021'!$G:$G))/12</f>
        <v>0</v>
      </c>
      <c r="R656" s="53">
        <f>+(+SUMIF('[1]2021'!$A:$A,$A656,'[1]2021'!$C:$C)-SUMIF('[1]2021'!$E:$E,$A656,'[1]2021'!$G:$G))/12</f>
        <v>0</v>
      </c>
      <c r="S656" s="53">
        <f>+(+SUMIF('[1]2021'!$A:$A,$A656,'[1]2021'!$C:$C)-SUMIF('[1]2021'!$E:$E,$A656,'[1]2021'!$G:$G))/12</f>
        <v>0</v>
      </c>
      <c r="T656" s="53">
        <f>+(+SUMIF('[1]2021'!$A:$A,$A656,'[1]2021'!$C:$C)-SUMIF('[1]2021'!$E:$E,$A656,'[1]2021'!$G:$G))/12</f>
        <v>0</v>
      </c>
      <c r="U656" s="53">
        <f>+SUM(I656:INDEX(I656:T656,1,Settings!$C$4))</f>
        <v>0</v>
      </c>
      <c r="V656" s="53">
        <f t="shared" si="342"/>
        <v>0</v>
      </c>
      <c r="W656" s="53"/>
      <c r="X656" s="53">
        <f>+SUMIFS(postings!$T:$T,postings!$C:$C,'pl-data'!X$2,postings!$D:$D,'pl-data'!X$3,postings!$I:$I,'pl-data'!$A656)-SUMIFS(postings!$W:$W,postings!$C:$C,'pl-data'!X$2,postings!$D:$D,'pl-data'!X$3,postings!$M:$M,'pl-data'!$A656)</f>
        <v>0</v>
      </c>
      <c r="Y656" s="53">
        <f>+SUMIFS(postings!$T:$T,postings!$C:$C,'pl-data'!Y$2,postings!$D:$D,'pl-data'!Y$3,postings!$I:$I,'pl-data'!$A656)-SUMIFS(postings!$W:$W,postings!$C:$C,'pl-data'!Y$2,postings!$D:$D,'pl-data'!Y$3,postings!$M:$M,'pl-data'!$A656)</f>
        <v>0</v>
      </c>
      <c r="Z656" s="53">
        <f>+SUMIFS(postings!$T:$T,postings!$C:$C,'pl-data'!Z$2,postings!$D:$D,'pl-data'!Z$3,postings!$I:$I,'pl-data'!$A656)-SUMIFS(postings!$W:$W,postings!$C:$C,'pl-data'!Z$2,postings!$D:$D,'pl-data'!Z$3,postings!$M:$M,'pl-data'!$A656)</f>
        <v>0</v>
      </c>
      <c r="AA656" s="53">
        <f>+SUMIFS(postings!$T:$T,postings!$C:$C,'pl-data'!AA$2,postings!$D:$D,'pl-data'!AA$3,postings!$I:$I,'pl-data'!$A656)-SUMIFS(postings!$W:$W,postings!$C:$C,'pl-data'!AA$2,postings!$D:$D,'pl-data'!AA$3,postings!$M:$M,'pl-data'!$A656)</f>
        <v>0</v>
      </c>
      <c r="AB656" s="53">
        <f>+SUMIFS(postings!$T:$T,postings!$C:$C,'pl-data'!AB$2,postings!$D:$D,'pl-data'!AB$3,postings!$I:$I,'pl-data'!$A656)-SUMIFS(postings!$W:$W,postings!$C:$C,'pl-data'!AB$2,postings!$D:$D,'pl-data'!AB$3,postings!$M:$M,'pl-data'!$A656)</f>
        <v>0</v>
      </c>
      <c r="AC656" s="53">
        <f>+SUMIFS(postings!$T:$T,postings!$C:$C,'pl-data'!AC$2,postings!$D:$D,'pl-data'!AC$3,postings!$I:$I,'pl-data'!$A656)-SUMIFS(postings!$W:$W,postings!$C:$C,'pl-data'!AC$2,postings!$D:$D,'pl-data'!AC$3,postings!$M:$M,'pl-data'!$A656)</f>
        <v>0</v>
      </c>
      <c r="AD656" s="53">
        <f>+SUMIFS(postings!$T:$T,postings!$C:$C,'pl-data'!AD$2,postings!$D:$D,'pl-data'!AD$3,postings!$I:$I,'pl-data'!$A656)-SUMIFS(postings!$W:$W,postings!$C:$C,'pl-data'!AD$2,postings!$D:$D,'pl-data'!AD$3,postings!$M:$M,'pl-data'!$A656)</f>
        <v>0</v>
      </c>
      <c r="AE656" s="53">
        <f>+SUMIFS(postings!$T:$T,postings!$C:$C,'pl-data'!AE$2,postings!$D:$D,'pl-data'!AE$3,postings!$I:$I,'pl-data'!$A656)-SUMIFS(postings!$W:$W,postings!$C:$C,'pl-data'!AE$2,postings!$D:$D,'pl-data'!AE$3,postings!$M:$M,'pl-data'!$A656)</f>
        <v>0</v>
      </c>
      <c r="AF656" s="53">
        <f>+SUMIFS(postings!$T:$T,postings!$C:$C,'pl-data'!AF$2,postings!$D:$D,'pl-data'!AF$3,postings!$I:$I,'pl-data'!$A656)-SUMIFS(postings!$W:$W,postings!$C:$C,'pl-data'!AF$2,postings!$D:$D,'pl-data'!AF$3,postings!$M:$M,'pl-data'!$A656)</f>
        <v>0</v>
      </c>
      <c r="AG656" s="53">
        <f>+SUMIFS(postings!$T:$T,postings!$C:$C,'pl-data'!AG$2,postings!$D:$D,'pl-data'!AG$3,postings!$I:$I,'pl-data'!$A656)-SUMIFS(postings!$W:$W,postings!$C:$C,'pl-data'!AG$2,postings!$D:$D,'pl-data'!AG$3,postings!$M:$M,'pl-data'!$A656)</f>
        <v>0</v>
      </c>
      <c r="AH656" s="53">
        <f>+SUMIFS(postings!$T:$T,postings!$C:$C,'pl-data'!AH$2,postings!$D:$D,'pl-data'!AH$3,postings!$I:$I,'pl-data'!$A656)-SUMIFS(postings!$W:$W,postings!$C:$C,'pl-data'!AH$2,postings!$D:$D,'pl-data'!AH$3,postings!$M:$M,'pl-data'!$A656)</f>
        <v>0</v>
      </c>
      <c r="AI656" s="53">
        <f>+SUMIFS(postings!$T:$T,postings!$C:$C,'pl-data'!AI$2,postings!$D:$D,'pl-data'!AI$3,postings!$I:$I,'pl-data'!$A656)-SUMIFS(postings!$W:$W,postings!$C:$C,'pl-data'!AI$2,postings!$D:$D,'pl-data'!AI$3,postings!$M:$M,'pl-data'!$A656)</f>
        <v>0</v>
      </c>
      <c r="AJ656" s="53">
        <f>+SUM(X656:INDEX(X656:AI656,1,Settings!$C$4))</f>
        <v>0</v>
      </c>
      <c r="AK656" s="53">
        <f t="shared" si="343"/>
        <v>0</v>
      </c>
      <c r="AL656" s="53"/>
      <c r="AM656" s="53">
        <f t="shared" si="315"/>
        <v>0</v>
      </c>
      <c r="AN656" s="53">
        <f t="shared" si="316"/>
        <v>0</v>
      </c>
      <c r="AO656" s="53">
        <f t="shared" si="317"/>
        <v>0</v>
      </c>
      <c r="AP656" s="53">
        <f t="shared" si="318"/>
        <v>0</v>
      </c>
      <c r="AQ656" s="53">
        <f t="shared" si="319"/>
        <v>0</v>
      </c>
      <c r="AR656" s="53">
        <f t="shared" si="320"/>
        <v>0</v>
      </c>
      <c r="AS656" s="53">
        <f t="shared" si="321"/>
        <v>0</v>
      </c>
      <c r="AT656" s="53">
        <f t="shared" si="322"/>
        <v>0</v>
      </c>
      <c r="AU656" s="53">
        <f t="shared" si="323"/>
        <v>0</v>
      </c>
      <c r="AV656" s="53">
        <f t="shared" si="324"/>
        <v>0</v>
      </c>
      <c r="AW656" s="53">
        <f t="shared" si="325"/>
        <v>0</v>
      </c>
      <c r="AX656" s="53">
        <f t="shared" si="326"/>
        <v>0</v>
      </c>
      <c r="AY656" s="53">
        <f>+SUM(AM656:INDEX(AM656:AX656,1,Settings!$C$4))</f>
        <v>0</v>
      </c>
      <c r="AZ656" s="53">
        <f t="shared" si="344"/>
        <v>0</v>
      </c>
      <c r="BA656" s="53"/>
      <c r="BB656" s="53">
        <f t="shared" si="327"/>
        <v>0</v>
      </c>
      <c r="BC656" s="53">
        <f t="shared" si="328"/>
        <v>0</v>
      </c>
      <c r="BD656" s="53">
        <f t="shared" si="329"/>
        <v>0</v>
      </c>
      <c r="BE656" s="53">
        <f t="shared" si="330"/>
        <v>0</v>
      </c>
      <c r="BF656" s="53">
        <f t="shared" si="331"/>
        <v>0</v>
      </c>
      <c r="BG656" s="53">
        <f t="shared" si="332"/>
        <v>0</v>
      </c>
      <c r="BH656" s="53">
        <f t="shared" si="333"/>
        <v>0</v>
      </c>
      <c r="BI656" s="53">
        <f t="shared" si="334"/>
        <v>0</v>
      </c>
      <c r="BJ656" s="53">
        <f t="shared" si="335"/>
        <v>0</v>
      </c>
      <c r="BK656" s="53">
        <f t="shared" si="336"/>
        <v>0</v>
      </c>
      <c r="BL656" s="53">
        <f t="shared" si="337"/>
        <v>0</v>
      </c>
      <c r="BM656" s="53">
        <f t="shared" si="338"/>
        <v>0</v>
      </c>
      <c r="BN656" s="53">
        <f t="shared" si="341"/>
        <v>0</v>
      </c>
      <c r="BO656" s="53"/>
      <c r="BP656" s="53">
        <f t="shared" si="339"/>
        <v>0</v>
      </c>
      <c r="BQ656" s="53"/>
      <c r="BR656" s="53">
        <f t="shared" si="340"/>
        <v>0</v>
      </c>
    </row>
    <row r="657" spans="1:70" x14ac:dyDescent="0.2">
      <c r="A657" s="6">
        <v>8995</v>
      </c>
      <c r="B657" s="6" t="str">
        <f>+VLOOKUP(A657,masterfile!B:C,2,FALSE)</f>
        <v>Akt. Eigenleistung selbst gesch. imm.VG</v>
      </c>
      <c r="D657" s="53">
        <f>+SUMIF('[1]2017'!$A:$A,$A657,'[1]2017'!$C:$C)-SUMIF('[1]2017'!$E:$E,$A657,'[1]2017'!$G:$G)</f>
        <v>-1050</v>
      </c>
      <c r="E657" s="53">
        <f>+SUMIF('[1]2018'!$A:$A,$A657,'[1]2018'!$C:$C)-SUMIF('[1]2018'!$E:$E,$A657,'[1]2018'!$G:$G)</f>
        <v>-1050</v>
      </c>
      <c r="F657" s="53">
        <f>+SUMIF('[1]2019'!$A:$A,$A657,'[1]2019'!$C:$C)-SUMIF('[1]2019'!$E:$E,$A657,'[1]2019'!$G:$G)</f>
        <v>-1050</v>
      </c>
      <c r="G657" s="53">
        <f>+SUMIF('[1]2020'!$A:$A,$A657,'[1]2020'!$C:$C)-SUMIF('[1]2020'!$E:$E,$A657,'[1]2020'!$G:$G)</f>
        <v>-1050</v>
      </c>
      <c r="H657" s="53"/>
      <c r="I657" s="53">
        <f>+(+SUMIF('[1]2021'!$A:$A,$A657,'[1]2021'!$C:$C)-SUMIF('[1]2021'!$E:$E,$A657,'[1]2021'!$G:$G))/12</f>
        <v>-87.5</v>
      </c>
      <c r="J657" s="53">
        <f>+(+SUMIF('[1]2021'!$A:$A,$A657,'[1]2021'!$C:$C)-SUMIF('[1]2021'!$E:$E,$A657,'[1]2021'!$G:$G))/12</f>
        <v>-87.5</v>
      </c>
      <c r="K657" s="53">
        <f>+(+SUMIF('[1]2021'!$A:$A,$A657,'[1]2021'!$C:$C)-SUMIF('[1]2021'!$E:$E,$A657,'[1]2021'!$G:$G))/12</f>
        <v>-87.5</v>
      </c>
      <c r="L657" s="53">
        <f>+(+SUMIF('[1]2021'!$A:$A,$A657,'[1]2021'!$C:$C)-SUMIF('[1]2021'!$E:$E,$A657,'[1]2021'!$G:$G))/12</f>
        <v>-87.5</v>
      </c>
      <c r="M657" s="53">
        <f>+(+SUMIF('[1]2021'!$A:$A,$A657,'[1]2021'!$C:$C)-SUMIF('[1]2021'!$E:$E,$A657,'[1]2021'!$G:$G))/12</f>
        <v>-87.5</v>
      </c>
      <c r="N657" s="53">
        <f>+(+SUMIF('[1]2021'!$A:$A,$A657,'[1]2021'!$C:$C)-SUMIF('[1]2021'!$E:$E,$A657,'[1]2021'!$G:$G))/12</f>
        <v>-87.5</v>
      </c>
      <c r="O657" s="53">
        <f>+(+SUMIF('[1]2021'!$A:$A,$A657,'[1]2021'!$C:$C)-SUMIF('[1]2021'!$E:$E,$A657,'[1]2021'!$G:$G))/12</f>
        <v>-87.5</v>
      </c>
      <c r="P657" s="53">
        <f>+(+SUMIF('[1]2021'!$A:$A,$A657,'[1]2021'!$C:$C)-SUMIF('[1]2021'!$E:$E,$A657,'[1]2021'!$G:$G))/12</f>
        <v>-87.5</v>
      </c>
      <c r="Q657" s="53">
        <f>+(+SUMIF('[1]2021'!$A:$A,$A657,'[1]2021'!$C:$C)-SUMIF('[1]2021'!$E:$E,$A657,'[1]2021'!$G:$G))/12</f>
        <v>-87.5</v>
      </c>
      <c r="R657" s="53">
        <f>+(+SUMIF('[1]2021'!$A:$A,$A657,'[1]2021'!$C:$C)-SUMIF('[1]2021'!$E:$E,$A657,'[1]2021'!$G:$G))/12</f>
        <v>-87.5</v>
      </c>
      <c r="S657" s="53">
        <f>+(+SUMIF('[1]2021'!$A:$A,$A657,'[1]2021'!$C:$C)-SUMIF('[1]2021'!$E:$E,$A657,'[1]2021'!$G:$G))/12</f>
        <v>-87.5</v>
      </c>
      <c r="T657" s="53">
        <f>+(+SUMIF('[1]2021'!$A:$A,$A657,'[1]2021'!$C:$C)-SUMIF('[1]2021'!$E:$E,$A657,'[1]2021'!$G:$G))/12</f>
        <v>-87.5</v>
      </c>
      <c r="U657" s="53">
        <f>+SUM(I657:INDEX(I657:T657,1,Settings!$C$4))</f>
        <v>-1050</v>
      </c>
      <c r="V657" s="53">
        <f t="shared" si="342"/>
        <v>-1050</v>
      </c>
      <c r="W657" s="53"/>
      <c r="X657" s="53">
        <f>+SUMIFS(postings!$T:$T,postings!$C:$C,'pl-data'!X$2,postings!$D:$D,'pl-data'!X$3,postings!$I:$I,'pl-data'!$A657)-SUMIFS(postings!$W:$W,postings!$C:$C,'pl-data'!X$2,postings!$D:$D,'pl-data'!X$3,postings!$M:$M,'pl-data'!$A657)</f>
        <v>0</v>
      </c>
      <c r="Y657" s="53">
        <f>+SUMIFS(postings!$T:$T,postings!$C:$C,'pl-data'!Y$2,postings!$D:$D,'pl-data'!Y$3,postings!$I:$I,'pl-data'!$A657)-SUMIFS(postings!$W:$W,postings!$C:$C,'pl-data'!Y$2,postings!$D:$D,'pl-data'!Y$3,postings!$M:$M,'pl-data'!$A657)</f>
        <v>0</v>
      </c>
      <c r="Z657" s="53">
        <f>+SUMIFS(postings!$T:$T,postings!$C:$C,'pl-data'!Z$2,postings!$D:$D,'pl-data'!Z$3,postings!$I:$I,'pl-data'!$A657)-SUMIFS(postings!$W:$W,postings!$C:$C,'pl-data'!Z$2,postings!$D:$D,'pl-data'!Z$3,postings!$M:$M,'pl-data'!$A657)</f>
        <v>0</v>
      </c>
      <c r="AA657" s="53">
        <f>+SUMIFS(postings!$T:$T,postings!$C:$C,'pl-data'!AA$2,postings!$D:$D,'pl-data'!AA$3,postings!$I:$I,'pl-data'!$A657)-SUMIFS(postings!$W:$W,postings!$C:$C,'pl-data'!AA$2,postings!$D:$D,'pl-data'!AA$3,postings!$M:$M,'pl-data'!$A657)</f>
        <v>0</v>
      </c>
      <c r="AB657" s="53">
        <f>+SUMIFS(postings!$T:$T,postings!$C:$C,'pl-data'!AB$2,postings!$D:$D,'pl-data'!AB$3,postings!$I:$I,'pl-data'!$A657)-SUMIFS(postings!$W:$W,postings!$C:$C,'pl-data'!AB$2,postings!$D:$D,'pl-data'!AB$3,postings!$M:$M,'pl-data'!$A657)</f>
        <v>0</v>
      </c>
      <c r="AC657" s="53">
        <f>+SUMIFS(postings!$T:$T,postings!$C:$C,'pl-data'!AC$2,postings!$D:$D,'pl-data'!AC$3,postings!$I:$I,'pl-data'!$A657)-SUMIFS(postings!$W:$W,postings!$C:$C,'pl-data'!AC$2,postings!$D:$D,'pl-data'!AC$3,postings!$M:$M,'pl-data'!$A657)</f>
        <v>0</v>
      </c>
      <c r="AD657" s="53">
        <f>+SUMIFS(postings!$T:$T,postings!$C:$C,'pl-data'!AD$2,postings!$D:$D,'pl-data'!AD$3,postings!$I:$I,'pl-data'!$A657)-SUMIFS(postings!$W:$W,postings!$C:$C,'pl-data'!AD$2,postings!$D:$D,'pl-data'!AD$3,postings!$M:$M,'pl-data'!$A657)</f>
        <v>0</v>
      </c>
      <c r="AE657" s="53">
        <f>+SUMIFS(postings!$T:$T,postings!$C:$C,'pl-data'!AE$2,postings!$D:$D,'pl-data'!AE$3,postings!$I:$I,'pl-data'!$A657)-SUMIFS(postings!$W:$W,postings!$C:$C,'pl-data'!AE$2,postings!$D:$D,'pl-data'!AE$3,postings!$M:$M,'pl-data'!$A657)</f>
        <v>0</v>
      </c>
      <c r="AF657" s="53">
        <f>+SUMIFS(postings!$T:$T,postings!$C:$C,'pl-data'!AF$2,postings!$D:$D,'pl-data'!AF$3,postings!$I:$I,'pl-data'!$A657)-SUMIFS(postings!$W:$W,postings!$C:$C,'pl-data'!AF$2,postings!$D:$D,'pl-data'!AF$3,postings!$M:$M,'pl-data'!$A657)</f>
        <v>0</v>
      </c>
      <c r="AG657" s="53">
        <f>+SUMIFS(postings!$T:$T,postings!$C:$C,'pl-data'!AG$2,postings!$D:$D,'pl-data'!AG$3,postings!$I:$I,'pl-data'!$A657)-SUMIFS(postings!$W:$W,postings!$C:$C,'pl-data'!AG$2,postings!$D:$D,'pl-data'!AG$3,postings!$M:$M,'pl-data'!$A657)</f>
        <v>0</v>
      </c>
      <c r="AH657" s="53">
        <f>+SUMIFS(postings!$T:$T,postings!$C:$C,'pl-data'!AH$2,postings!$D:$D,'pl-data'!AH$3,postings!$I:$I,'pl-data'!$A657)-SUMIFS(postings!$W:$W,postings!$C:$C,'pl-data'!AH$2,postings!$D:$D,'pl-data'!AH$3,postings!$M:$M,'pl-data'!$A657)</f>
        <v>0</v>
      </c>
      <c r="AI657" s="53">
        <f>+SUMIFS(postings!$T:$T,postings!$C:$C,'pl-data'!AI$2,postings!$D:$D,'pl-data'!AI$3,postings!$I:$I,'pl-data'!$A657)-SUMIFS(postings!$W:$W,postings!$C:$C,'pl-data'!AI$2,postings!$D:$D,'pl-data'!AI$3,postings!$M:$M,'pl-data'!$A657)</f>
        <v>0</v>
      </c>
      <c r="AJ657" s="53">
        <f>+SUM(X657:INDEX(X657:AI657,1,Settings!$C$4))</f>
        <v>0</v>
      </c>
      <c r="AK657" s="53">
        <f t="shared" si="343"/>
        <v>0</v>
      </c>
      <c r="AL657" s="53"/>
      <c r="AM657" s="53">
        <f t="shared" si="315"/>
        <v>-90.125</v>
      </c>
      <c r="AN657" s="53">
        <f t="shared" si="316"/>
        <v>-90.125</v>
      </c>
      <c r="AO657" s="53">
        <f t="shared" si="317"/>
        <v>-90.125</v>
      </c>
      <c r="AP657" s="53">
        <f t="shared" si="318"/>
        <v>-90.125</v>
      </c>
      <c r="AQ657" s="53">
        <f t="shared" si="319"/>
        <v>-90.125</v>
      </c>
      <c r="AR657" s="53">
        <f t="shared" si="320"/>
        <v>-90.125</v>
      </c>
      <c r="AS657" s="53">
        <f t="shared" si="321"/>
        <v>-90.125</v>
      </c>
      <c r="AT657" s="53">
        <f t="shared" si="322"/>
        <v>-90.125</v>
      </c>
      <c r="AU657" s="53">
        <f t="shared" si="323"/>
        <v>-90.125</v>
      </c>
      <c r="AV657" s="53">
        <f t="shared" si="324"/>
        <v>-90.125</v>
      </c>
      <c r="AW657" s="53">
        <f t="shared" si="325"/>
        <v>-90.125</v>
      </c>
      <c r="AX657" s="53">
        <f t="shared" si="326"/>
        <v>-90.125</v>
      </c>
      <c r="AY657" s="53">
        <f>+SUM(AM657:INDEX(AM657:AX657,1,Settings!$C$4))</f>
        <v>-1081.5</v>
      </c>
      <c r="AZ657" s="53">
        <f t="shared" si="344"/>
        <v>-1081.5</v>
      </c>
      <c r="BA657" s="53"/>
      <c r="BB657" s="53">
        <f t="shared" si="327"/>
        <v>-92.828749999999999</v>
      </c>
      <c r="BC657" s="53">
        <f t="shared" si="328"/>
        <v>-92.828749999999999</v>
      </c>
      <c r="BD657" s="53">
        <f t="shared" si="329"/>
        <v>-92.828749999999999</v>
      </c>
      <c r="BE657" s="53">
        <f t="shared" si="330"/>
        <v>-92.828749999999999</v>
      </c>
      <c r="BF657" s="53">
        <f t="shared" si="331"/>
        <v>-92.828749999999999</v>
      </c>
      <c r="BG657" s="53">
        <f t="shared" si="332"/>
        <v>-92.828749999999999</v>
      </c>
      <c r="BH657" s="53">
        <f t="shared" si="333"/>
        <v>-92.828749999999999</v>
      </c>
      <c r="BI657" s="53">
        <f t="shared" si="334"/>
        <v>-92.828749999999999</v>
      </c>
      <c r="BJ657" s="53">
        <f t="shared" si="335"/>
        <v>-92.828749999999999</v>
      </c>
      <c r="BK657" s="53">
        <f t="shared" si="336"/>
        <v>-92.828749999999999</v>
      </c>
      <c r="BL657" s="53">
        <f t="shared" si="337"/>
        <v>-92.828749999999999</v>
      </c>
      <c r="BM657" s="53">
        <f t="shared" si="338"/>
        <v>-92.828749999999999</v>
      </c>
      <c r="BN657" s="53">
        <f t="shared" si="341"/>
        <v>-1113.9449999999999</v>
      </c>
      <c r="BO657" s="53"/>
      <c r="BP657" s="53">
        <f t="shared" si="339"/>
        <v>-1158.5028</v>
      </c>
      <c r="BQ657" s="53"/>
      <c r="BR657" s="53">
        <f t="shared" si="340"/>
        <v>-1216.42794</v>
      </c>
    </row>
  </sheetData>
  <mergeCells count="2">
    <mergeCell ref="AM1:BR1"/>
    <mergeCell ref="D1:AK1"/>
  </mergeCells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3C7A-83EE-4631-AA93-545143035F12}">
  <sheetPr>
    <tabColor theme="0"/>
  </sheetPr>
  <dimension ref="A1:BR397"/>
  <sheetViews>
    <sheetView showGridLines="0" workbookViewId="0">
      <pane xSplit="2" ySplit="3" topLeftCell="N142" activePane="bottomRight" state="frozen"/>
      <selection pane="topRight" activeCell="C1" sqref="C1"/>
      <selection pane="bottomLeft" activeCell="A4" sqref="A4"/>
      <selection pane="bottomRight" activeCell="AA162" sqref="AA162"/>
    </sheetView>
  </sheetViews>
  <sheetFormatPr baseColWidth="10" defaultColWidth="11.42578125" defaultRowHeight="12" x14ac:dyDescent="0.2"/>
  <cols>
    <col min="1" max="1" width="4.42578125" style="6" bestFit="1" customWidth="1"/>
    <col min="2" max="2" width="36.7109375" style="6" bestFit="1" customWidth="1"/>
    <col min="3" max="3" width="2.140625" style="6" customWidth="1"/>
    <col min="4" max="4" width="11.140625" style="6" bestFit="1" customWidth="1"/>
    <col min="5" max="5" width="9" style="6" bestFit="1" customWidth="1"/>
    <col min="6" max="7" width="11.140625" style="6" bestFit="1" customWidth="1"/>
    <col min="8" max="8" width="2.140625" style="6" customWidth="1"/>
    <col min="9" max="10" width="6.85546875" style="6" bestFit="1" customWidth="1"/>
    <col min="11" max="15" width="8.140625" style="6" bestFit="1" customWidth="1"/>
    <col min="16" max="21" width="6.85546875" style="6" bestFit="1" customWidth="1"/>
    <col min="22" max="22" width="7.42578125" style="6" bestFit="1" customWidth="1"/>
    <col min="23" max="23" width="2.140625" style="6" customWidth="1"/>
    <col min="24" max="34" width="6.85546875" style="6" bestFit="1" customWidth="1"/>
    <col min="35" max="35" width="8.140625" style="6" bestFit="1" customWidth="1"/>
    <col min="36" max="36" width="6.85546875" style="6" bestFit="1" customWidth="1"/>
    <col min="37" max="37" width="8.140625" style="6" bestFit="1" customWidth="1"/>
    <col min="38" max="38" width="2.140625" style="6" customWidth="1"/>
    <col min="39" max="51" width="6.85546875" style="6" bestFit="1" customWidth="1"/>
    <col min="52" max="52" width="7.42578125" style="6" bestFit="1" customWidth="1"/>
    <col min="53" max="53" width="2.140625" style="6" customWidth="1"/>
    <col min="54" max="65" width="6.85546875" style="6" bestFit="1" customWidth="1"/>
    <col min="66" max="66" width="7.42578125" style="6" bestFit="1" customWidth="1"/>
    <col min="67" max="67" width="2.140625" style="6" customWidth="1"/>
    <col min="68" max="68" width="6.85546875" style="6" bestFit="1" customWidth="1"/>
    <col min="69" max="69" width="2.140625" style="6" customWidth="1"/>
    <col min="70" max="70" width="6.85546875" style="6" bestFit="1" customWidth="1"/>
    <col min="71" max="16384" width="11.42578125" style="6"/>
  </cols>
  <sheetData>
    <row r="1" spans="1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1:70" x14ac:dyDescent="0.2">
      <c r="B2" s="2" t="s">
        <v>89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1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1:70" x14ac:dyDescent="0.2">
      <c r="A4" s="6">
        <v>10</v>
      </c>
      <c r="B4" s="6" t="str">
        <f>+VLOOKUP(A4,masterfile!B:C,2,FALSE)</f>
        <v>Konzessionen,Rechte, entgeltl. erworben</v>
      </c>
      <c r="D4" s="53">
        <f>+SUMIF('[1]2017'!$A:$A,$A4,'[1]2017'!$C:$C)-SUMIF('[1]2017'!$E:$E,$A4,'[1]2017'!$G:$G)</f>
        <v>0</v>
      </c>
      <c r="E4" s="53">
        <f>+SUMIF('[1]2018'!$A:$A,$A4,'[1]2018'!$C:$C)-SUMIF('[1]2018'!$E:$E,$A4,'[1]2018'!$G:$G)+D4</f>
        <v>0</v>
      </c>
      <c r="F4" s="53">
        <f>+SUMIF('[1]2019'!$A:$A,$A4,'[1]2019'!$C:$C)-SUMIF('[1]2019'!$E:$E,$A4,'[1]2019'!$G:$G)+E4</f>
        <v>0</v>
      </c>
      <c r="G4" s="53">
        <f>+SUMIF('[1]2020'!$A:$A,$A4,'[1]2020'!$C:$C)-SUMIF('[1]2020'!$E:$E,$A4,'[1]2020'!$G:$G)+F4</f>
        <v>0</v>
      </c>
      <c r="H4" s="53"/>
      <c r="I4" s="53">
        <f>+(SUMIF('[1]2021'!$A:$A,$A4,'[1]2021'!$C:$C)-SUMIF('[1]2021'!$E:$E,$A4,'[1]2021'!$G:$G))/12+G4</f>
        <v>0</v>
      </c>
      <c r="J4" s="53">
        <f>+(SUMIF('[1]2021'!$A:$A,$A4,'[1]2021'!$C:$C)-SUMIF('[1]2021'!$E:$E,$A4,'[1]2021'!$G:$G))/12+I4</f>
        <v>0</v>
      </c>
      <c r="K4" s="53">
        <f>+(SUMIF('[1]2021'!$A:$A,$A4,'[1]2021'!$C:$C)-SUMIF('[1]2021'!$E:$E,$A4,'[1]2021'!$G:$G))/12+J4</f>
        <v>0</v>
      </c>
      <c r="L4" s="53">
        <f>+(SUMIF('[1]2021'!$A:$A,$A4,'[1]2021'!$C:$C)-SUMIF('[1]2021'!$E:$E,$A4,'[1]2021'!$G:$G))/12+K4</f>
        <v>0</v>
      </c>
      <c r="M4" s="53">
        <f>+(SUMIF('[1]2021'!$A:$A,$A4,'[1]2021'!$C:$C)-SUMIF('[1]2021'!$E:$E,$A4,'[1]2021'!$G:$G))/12+L4</f>
        <v>0</v>
      </c>
      <c r="N4" s="53">
        <f>+(SUMIF('[1]2021'!$A:$A,$A4,'[1]2021'!$C:$C)-SUMIF('[1]2021'!$E:$E,$A4,'[1]2021'!$G:$G))/12+M4</f>
        <v>0</v>
      </c>
      <c r="O4" s="53">
        <f>+(SUMIF('[1]2021'!$A:$A,$A4,'[1]2021'!$C:$C)-SUMIF('[1]2021'!$E:$E,$A4,'[1]2021'!$G:$G))/12+N4</f>
        <v>0</v>
      </c>
      <c r="P4" s="53">
        <f>+(SUMIF('[1]2021'!$A:$A,$A4,'[1]2021'!$C:$C)-SUMIF('[1]2021'!$E:$E,$A4,'[1]2021'!$G:$G))/12+O4</f>
        <v>0</v>
      </c>
      <c r="Q4" s="53">
        <f>+(SUMIF('[1]2021'!$A:$A,$A4,'[1]2021'!$C:$C)-SUMIF('[1]2021'!$E:$E,$A4,'[1]2021'!$G:$G))/12+P4</f>
        <v>0</v>
      </c>
      <c r="R4" s="53">
        <f>+(SUMIF('[1]2021'!$A:$A,$A4,'[1]2021'!$C:$C)-SUMIF('[1]2021'!$E:$E,$A4,'[1]2021'!$G:$G))/12+Q4</f>
        <v>0</v>
      </c>
      <c r="S4" s="53">
        <f>+(SUMIF('[1]2021'!$A:$A,$A4,'[1]2021'!$C:$C)-SUMIF('[1]2021'!$E:$E,$A4,'[1]2021'!$G:$G))/12+R4</f>
        <v>0</v>
      </c>
      <c r="T4" s="53">
        <f>+(SUMIF('[1]2021'!$A:$A,$A4,'[1]2021'!$C:$C)-SUMIF('[1]2021'!$E:$E,$A4,'[1]2021'!$G:$G))/12+S4</f>
        <v>0</v>
      </c>
      <c r="U4" s="53" cm="1">
        <f t="array" ref="U4">+INDEX(I4:T4,1,Settings!$C$4)</f>
        <v>0</v>
      </c>
      <c r="V4" s="53" cm="1">
        <f t="array" ref="V4">+INDEX(I4:T4,1,Settings!$C$4)</f>
        <v>0</v>
      </c>
      <c r="W4" s="53"/>
      <c r="X4" s="53">
        <f>V4+SUMIFS(postings!$T:$T,postings!$C:$C,'b-data'!X$2,postings!$D:$D,'b-data'!X$3,postings!$I:$I,'b-data'!$A4)-SUMIFS(postings!$W:$W,postings!$C:$C,'b-data'!X$2,postings!$D:$D,'b-data'!X$3,postings!$M:$M,'b-data'!$A4)</f>
        <v>0</v>
      </c>
      <c r="Y4" s="53">
        <f>X4+SUMIFS(postings!$T:$T,postings!$C:$C,'b-data'!Y$2,postings!$D:$D,'b-data'!Y$3,postings!$I:$I,'b-data'!$A4)-SUMIFS(postings!$W:$W,postings!$C:$C,'b-data'!Y$2,postings!$D:$D,'b-data'!Y$3,postings!$M:$M,'b-data'!$A4)</f>
        <v>0</v>
      </c>
      <c r="Z4" s="53">
        <f>Y4+SUMIFS(postings!$T:$T,postings!$C:$C,'b-data'!Z$2,postings!$D:$D,'b-data'!Z$3,postings!$I:$I,'b-data'!$A4)-SUMIFS(postings!$W:$W,postings!$C:$C,'b-data'!Z$2,postings!$D:$D,'b-data'!Z$3,postings!$M:$M,'b-data'!$A4)</f>
        <v>0</v>
      </c>
      <c r="AA4" s="53">
        <f>Z4+SUMIFS(postings!$T:$T,postings!$C:$C,'b-data'!AA$2,postings!$D:$D,'b-data'!AA$3,postings!$I:$I,'b-data'!$A4)-SUMIFS(postings!$W:$W,postings!$C:$C,'b-data'!AA$2,postings!$D:$D,'b-data'!AA$3,postings!$M:$M,'b-data'!$A4)</f>
        <v>0</v>
      </c>
      <c r="AB4" s="53">
        <f>AA4+SUMIFS(postings!$T:$T,postings!$C:$C,'b-data'!AB$2,postings!$D:$D,'b-data'!AB$3,postings!$I:$I,'b-data'!$A4)-SUMIFS(postings!$W:$W,postings!$C:$C,'b-data'!AB$2,postings!$D:$D,'b-data'!AB$3,postings!$M:$M,'b-data'!$A4)</f>
        <v>0</v>
      </c>
      <c r="AC4" s="53">
        <f>AB4+SUMIFS(postings!$T:$T,postings!$C:$C,'b-data'!AC$2,postings!$D:$D,'b-data'!AC$3,postings!$I:$I,'b-data'!$A4)-SUMIFS(postings!$W:$W,postings!$C:$C,'b-data'!AC$2,postings!$D:$D,'b-data'!AC$3,postings!$M:$M,'b-data'!$A4)</f>
        <v>0</v>
      </c>
      <c r="AD4" s="53">
        <f>AC4+SUMIFS(postings!$T:$T,postings!$C:$C,'b-data'!AD$2,postings!$D:$D,'b-data'!AD$3,postings!$I:$I,'b-data'!$A4)-SUMIFS(postings!$W:$W,postings!$C:$C,'b-data'!AD$2,postings!$D:$D,'b-data'!AD$3,postings!$M:$M,'b-data'!$A4)</f>
        <v>0</v>
      </c>
      <c r="AE4" s="53">
        <f>AD4+SUMIFS(postings!$T:$T,postings!$C:$C,'b-data'!AE$2,postings!$D:$D,'b-data'!AE$3,postings!$I:$I,'b-data'!$A4)-SUMIFS(postings!$W:$W,postings!$C:$C,'b-data'!AE$2,postings!$D:$D,'b-data'!AE$3,postings!$M:$M,'b-data'!$A4)</f>
        <v>0</v>
      </c>
      <c r="AF4" s="53">
        <f>AE4+SUMIFS(postings!$T:$T,postings!$C:$C,'b-data'!AF$2,postings!$D:$D,'b-data'!AF$3,postings!$I:$I,'b-data'!$A4)-SUMIFS(postings!$W:$W,postings!$C:$C,'b-data'!AF$2,postings!$D:$D,'b-data'!AF$3,postings!$M:$M,'b-data'!$A4)</f>
        <v>0</v>
      </c>
      <c r="AG4" s="53">
        <f>AF4+SUMIFS(postings!$T:$T,postings!$C:$C,'b-data'!AG$2,postings!$D:$D,'b-data'!AG$3,postings!$I:$I,'b-data'!$A4)-SUMIFS(postings!$W:$W,postings!$C:$C,'b-data'!AG$2,postings!$D:$D,'b-data'!AG$3,postings!$M:$M,'b-data'!$A4)</f>
        <v>0</v>
      </c>
      <c r="AH4" s="53">
        <f>AG4+SUMIFS(postings!$T:$T,postings!$C:$C,'b-data'!AH$2,postings!$D:$D,'b-data'!AH$3,postings!$I:$I,'b-data'!$A4)-SUMIFS(postings!$W:$W,postings!$C:$C,'b-data'!AH$2,postings!$D:$D,'b-data'!AH$3,postings!$M:$M,'b-data'!$A4)</f>
        <v>0</v>
      </c>
      <c r="AI4" s="53">
        <f>AH4+SUMIFS(postings!$T:$T,postings!$C:$C,'b-data'!AI$2,postings!$D:$D,'b-data'!AI$3,postings!$I:$I,'b-data'!$A4)-SUMIFS(postings!$W:$W,postings!$C:$C,'b-data'!AI$2,postings!$D:$D,'b-data'!AI$3,postings!$M:$M,'b-data'!$A4)</f>
        <v>0</v>
      </c>
      <c r="AJ4" s="53" cm="1">
        <f t="array" ref="AJ4">+INDEX(X4:AI4,1,Settings!$C$4)</f>
        <v>0</v>
      </c>
      <c r="AK4" s="53" cm="1">
        <f t="array" ref="AK4">+INDEX(X4:AI4,1,Settings!$C$4)</f>
        <v>0</v>
      </c>
      <c r="AL4" s="53"/>
      <c r="AM4" s="53">
        <f>+V4</f>
        <v>0</v>
      </c>
      <c r="AN4" s="53">
        <f>+AM4</f>
        <v>0</v>
      </c>
      <c r="AO4" s="53">
        <f t="shared" ref="AO4:AX4" si="4">+AN4</f>
        <v>0</v>
      </c>
      <c r="AP4" s="53">
        <f t="shared" si="4"/>
        <v>0</v>
      </c>
      <c r="AQ4" s="53">
        <f t="shared" si="4"/>
        <v>0</v>
      </c>
      <c r="AR4" s="53">
        <f t="shared" si="4"/>
        <v>0</v>
      </c>
      <c r="AS4" s="53">
        <f t="shared" si="4"/>
        <v>0</v>
      </c>
      <c r="AT4" s="53">
        <f t="shared" si="4"/>
        <v>0</v>
      </c>
      <c r="AU4" s="53">
        <f t="shared" si="4"/>
        <v>0</v>
      </c>
      <c r="AV4" s="53">
        <f t="shared" si="4"/>
        <v>0</v>
      </c>
      <c r="AW4" s="53">
        <f t="shared" si="4"/>
        <v>0</v>
      </c>
      <c r="AX4" s="53">
        <f t="shared" si="4"/>
        <v>0</v>
      </c>
      <c r="AY4" s="53" cm="1">
        <f t="array" ref="AY4">+INDEX(AM4:AX4,1,Settings!$C$4)</f>
        <v>0</v>
      </c>
      <c r="AZ4" s="53">
        <f>+AX4</f>
        <v>0</v>
      </c>
      <c r="BA4" s="53"/>
      <c r="BB4" s="53">
        <f>+AZ4</f>
        <v>0</v>
      </c>
      <c r="BC4" s="53">
        <f>+BB4</f>
        <v>0</v>
      </c>
      <c r="BD4" s="53">
        <f t="shared" ref="BD4:BM4" si="5">+BC4</f>
        <v>0</v>
      </c>
      <c r="BE4" s="53">
        <f t="shared" si="5"/>
        <v>0</v>
      </c>
      <c r="BF4" s="53">
        <f t="shared" si="5"/>
        <v>0</v>
      </c>
      <c r="BG4" s="53">
        <f t="shared" si="5"/>
        <v>0</v>
      </c>
      <c r="BH4" s="53">
        <f t="shared" si="5"/>
        <v>0</v>
      </c>
      <c r="BI4" s="53">
        <f t="shared" si="5"/>
        <v>0</v>
      </c>
      <c r="BJ4" s="53">
        <f t="shared" si="5"/>
        <v>0</v>
      </c>
      <c r="BK4" s="53">
        <f t="shared" si="5"/>
        <v>0</v>
      </c>
      <c r="BL4" s="53">
        <f t="shared" si="5"/>
        <v>0</v>
      </c>
      <c r="BM4" s="53">
        <f t="shared" si="5"/>
        <v>0</v>
      </c>
      <c r="BN4" s="53">
        <f>+BM4</f>
        <v>0</v>
      </c>
      <c r="BO4" s="53"/>
      <c r="BP4" s="53">
        <f>+BN4</f>
        <v>0</v>
      </c>
      <c r="BQ4" s="53"/>
      <c r="BR4" s="53">
        <f>+BP4</f>
        <v>0</v>
      </c>
    </row>
    <row r="5" spans="1:70" x14ac:dyDescent="0.2">
      <c r="A5" s="6">
        <v>15</v>
      </c>
      <c r="B5" s="6" t="str">
        <f>+VLOOKUP(A5,masterfile!B:C,2,FALSE)</f>
        <v>Konzessionen, entgeltl. erworben</v>
      </c>
      <c r="D5" s="53">
        <f>+SUMIF('[1]2017'!$A:$A,$A5,'[1]2017'!$C:$C)-SUMIF('[1]2017'!$E:$E,$A5,'[1]2017'!$G:$G)</f>
        <v>0</v>
      </c>
      <c r="E5" s="53">
        <f>+SUMIF('[1]2018'!$A:$A,$A5,'[1]2018'!$C:$C)-SUMIF('[1]2018'!$E:$E,$A5,'[1]2018'!$G:$G)+D5</f>
        <v>0</v>
      </c>
      <c r="F5" s="53">
        <f>+SUMIF('[1]2019'!$A:$A,$A5,'[1]2019'!$C:$C)-SUMIF('[1]2019'!$E:$E,$A5,'[1]2019'!$G:$G)+E5</f>
        <v>0</v>
      </c>
      <c r="G5" s="53">
        <f>+SUMIF('[1]2020'!$A:$A,$A5,'[1]2020'!$C:$C)-SUMIF('[1]2020'!$E:$E,$A5,'[1]2020'!$G:$G)+F5</f>
        <v>0</v>
      </c>
      <c r="H5" s="53"/>
      <c r="I5" s="53">
        <f>+(SUMIF('[1]2021'!$A:$A,$A5,'[1]2021'!$C:$C)-SUMIF('[1]2021'!$E:$E,$A5,'[1]2021'!$G:$G))/12+G5</f>
        <v>0</v>
      </c>
      <c r="J5" s="53">
        <f>+(SUMIF('[1]2021'!$A:$A,$A5,'[1]2021'!$C:$C)-SUMIF('[1]2021'!$E:$E,$A5,'[1]2021'!$G:$G))/12+I5</f>
        <v>0</v>
      </c>
      <c r="K5" s="53">
        <f>+(SUMIF('[1]2021'!$A:$A,$A5,'[1]2021'!$C:$C)-SUMIF('[1]2021'!$E:$E,$A5,'[1]2021'!$G:$G))/12+J5</f>
        <v>0</v>
      </c>
      <c r="L5" s="53">
        <f>+(SUMIF('[1]2021'!$A:$A,$A5,'[1]2021'!$C:$C)-SUMIF('[1]2021'!$E:$E,$A5,'[1]2021'!$G:$G))/12+K5</f>
        <v>0</v>
      </c>
      <c r="M5" s="53">
        <f>+(SUMIF('[1]2021'!$A:$A,$A5,'[1]2021'!$C:$C)-SUMIF('[1]2021'!$E:$E,$A5,'[1]2021'!$G:$G))/12+L5</f>
        <v>0</v>
      </c>
      <c r="N5" s="53">
        <f>+(SUMIF('[1]2021'!$A:$A,$A5,'[1]2021'!$C:$C)-SUMIF('[1]2021'!$E:$E,$A5,'[1]2021'!$G:$G))/12+M5</f>
        <v>0</v>
      </c>
      <c r="O5" s="53">
        <f>+(SUMIF('[1]2021'!$A:$A,$A5,'[1]2021'!$C:$C)-SUMIF('[1]2021'!$E:$E,$A5,'[1]2021'!$G:$G))/12+N5</f>
        <v>0</v>
      </c>
      <c r="P5" s="53">
        <f>+(SUMIF('[1]2021'!$A:$A,$A5,'[1]2021'!$C:$C)-SUMIF('[1]2021'!$E:$E,$A5,'[1]2021'!$G:$G))/12+O5</f>
        <v>0</v>
      </c>
      <c r="Q5" s="53">
        <f>+(SUMIF('[1]2021'!$A:$A,$A5,'[1]2021'!$C:$C)-SUMIF('[1]2021'!$E:$E,$A5,'[1]2021'!$G:$G))/12+P5</f>
        <v>0</v>
      </c>
      <c r="R5" s="53">
        <f>+(SUMIF('[1]2021'!$A:$A,$A5,'[1]2021'!$C:$C)-SUMIF('[1]2021'!$E:$E,$A5,'[1]2021'!$G:$G))/12+Q5</f>
        <v>0</v>
      </c>
      <c r="S5" s="53">
        <f>+(SUMIF('[1]2021'!$A:$A,$A5,'[1]2021'!$C:$C)-SUMIF('[1]2021'!$E:$E,$A5,'[1]2021'!$G:$G))/12+R5</f>
        <v>0</v>
      </c>
      <c r="T5" s="53">
        <f>+(SUMIF('[1]2021'!$A:$A,$A5,'[1]2021'!$C:$C)-SUMIF('[1]2021'!$E:$E,$A5,'[1]2021'!$G:$G))/12+S5</f>
        <v>0</v>
      </c>
      <c r="U5" s="53" cm="1">
        <f t="array" ref="U5">+INDEX(I5:T5,1,Settings!$C$4)</f>
        <v>0</v>
      </c>
      <c r="V5" s="53" cm="1">
        <f t="array" ref="V5">+INDEX(I5:T5,1,Settings!$C$4)</f>
        <v>0</v>
      </c>
      <c r="W5" s="53"/>
      <c r="X5" s="53">
        <f>V5+SUMIFS(postings!$T:$T,postings!$C:$C,'b-data'!X$2,postings!$D:$D,'b-data'!X$3,postings!$I:$I,'b-data'!$A5)-SUMIFS(postings!$W:$W,postings!$C:$C,'b-data'!X$2,postings!$D:$D,'b-data'!X$3,postings!$M:$M,'b-data'!$A5)</f>
        <v>0</v>
      </c>
      <c r="Y5" s="53">
        <f>X5+SUMIFS(postings!$T:$T,postings!$C:$C,'b-data'!Y$2,postings!$D:$D,'b-data'!Y$3,postings!$I:$I,'b-data'!$A5)-SUMIFS(postings!$W:$W,postings!$C:$C,'b-data'!Y$2,postings!$D:$D,'b-data'!Y$3,postings!$M:$M,'b-data'!$A5)</f>
        <v>0</v>
      </c>
      <c r="Z5" s="53">
        <f>Y5+SUMIFS(postings!$T:$T,postings!$C:$C,'b-data'!Z$2,postings!$D:$D,'b-data'!Z$3,postings!$I:$I,'b-data'!$A5)-SUMIFS(postings!$W:$W,postings!$C:$C,'b-data'!Z$2,postings!$D:$D,'b-data'!Z$3,postings!$M:$M,'b-data'!$A5)</f>
        <v>0</v>
      </c>
      <c r="AA5" s="53">
        <f>Z5+SUMIFS(postings!$T:$T,postings!$C:$C,'b-data'!AA$2,postings!$D:$D,'b-data'!AA$3,postings!$I:$I,'b-data'!$A5)-SUMIFS(postings!$W:$W,postings!$C:$C,'b-data'!AA$2,postings!$D:$D,'b-data'!AA$3,postings!$M:$M,'b-data'!$A5)</f>
        <v>0</v>
      </c>
      <c r="AB5" s="53">
        <f>AA5+SUMIFS(postings!$T:$T,postings!$C:$C,'b-data'!AB$2,postings!$D:$D,'b-data'!AB$3,postings!$I:$I,'b-data'!$A5)-SUMIFS(postings!$W:$W,postings!$C:$C,'b-data'!AB$2,postings!$D:$D,'b-data'!AB$3,postings!$M:$M,'b-data'!$A5)</f>
        <v>0</v>
      </c>
      <c r="AC5" s="53">
        <f>AB5+SUMIFS(postings!$T:$T,postings!$C:$C,'b-data'!AC$2,postings!$D:$D,'b-data'!AC$3,postings!$I:$I,'b-data'!$A5)-SUMIFS(postings!$W:$W,postings!$C:$C,'b-data'!AC$2,postings!$D:$D,'b-data'!AC$3,postings!$M:$M,'b-data'!$A5)</f>
        <v>0</v>
      </c>
      <c r="AD5" s="53">
        <f>AC5+SUMIFS(postings!$T:$T,postings!$C:$C,'b-data'!AD$2,postings!$D:$D,'b-data'!AD$3,postings!$I:$I,'b-data'!$A5)-SUMIFS(postings!$W:$W,postings!$C:$C,'b-data'!AD$2,postings!$D:$D,'b-data'!AD$3,postings!$M:$M,'b-data'!$A5)</f>
        <v>0</v>
      </c>
      <c r="AE5" s="53">
        <f>AD5+SUMIFS(postings!$T:$T,postings!$C:$C,'b-data'!AE$2,postings!$D:$D,'b-data'!AE$3,postings!$I:$I,'b-data'!$A5)-SUMIFS(postings!$W:$W,postings!$C:$C,'b-data'!AE$2,postings!$D:$D,'b-data'!AE$3,postings!$M:$M,'b-data'!$A5)</f>
        <v>0</v>
      </c>
      <c r="AF5" s="53">
        <f>AE5+SUMIFS(postings!$T:$T,postings!$C:$C,'b-data'!AF$2,postings!$D:$D,'b-data'!AF$3,postings!$I:$I,'b-data'!$A5)-SUMIFS(postings!$W:$W,postings!$C:$C,'b-data'!AF$2,postings!$D:$D,'b-data'!AF$3,postings!$M:$M,'b-data'!$A5)</f>
        <v>0</v>
      </c>
      <c r="AG5" s="53">
        <f>AF5+SUMIFS(postings!$T:$T,postings!$C:$C,'b-data'!AG$2,postings!$D:$D,'b-data'!AG$3,postings!$I:$I,'b-data'!$A5)-SUMIFS(postings!$W:$W,postings!$C:$C,'b-data'!AG$2,postings!$D:$D,'b-data'!AG$3,postings!$M:$M,'b-data'!$A5)</f>
        <v>0</v>
      </c>
      <c r="AH5" s="53">
        <f>AG5+SUMIFS(postings!$T:$T,postings!$C:$C,'b-data'!AH$2,postings!$D:$D,'b-data'!AH$3,postings!$I:$I,'b-data'!$A5)-SUMIFS(postings!$W:$W,postings!$C:$C,'b-data'!AH$2,postings!$D:$D,'b-data'!AH$3,postings!$M:$M,'b-data'!$A5)</f>
        <v>0</v>
      </c>
      <c r="AI5" s="53">
        <f>AH5+SUMIFS(postings!$T:$T,postings!$C:$C,'b-data'!AI$2,postings!$D:$D,'b-data'!AI$3,postings!$I:$I,'b-data'!$A5)-SUMIFS(postings!$W:$W,postings!$C:$C,'b-data'!AI$2,postings!$D:$D,'b-data'!AI$3,postings!$M:$M,'b-data'!$A5)</f>
        <v>0</v>
      </c>
      <c r="AJ5" s="53" cm="1">
        <f t="array" ref="AJ5">+INDEX(X5:AI5,1,Settings!$C$4)</f>
        <v>0</v>
      </c>
      <c r="AK5" s="53" cm="1">
        <f t="array" ref="AK5">+INDEX(X5:AI5,1,Settings!$C$4)</f>
        <v>0</v>
      </c>
      <c r="AL5" s="53"/>
      <c r="AM5" s="53">
        <f t="shared" ref="AM5:AM68" si="6">+V5</f>
        <v>0</v>
      </c>
      <c r="AN5" s="53">
        <f t="shared" ref="AN5:AX5" si="7">+AM5</f>
        <v>0</v>
      </c>
      <c r="AO5" s="53">
        <f t="shared" si="7"/>
        <v>0</v>
      </c>
      <c r="AP5" s="53">
        <f t="shared" si="7"/>
        <v>0</v>
      </c>
      <c r="AQ5" s="53">
        <f t="shared" si="7"/>
        <v>0</v>
      </c>
      <c r="AR5" s="53">
        <f t="shared" si="7"/>
        <v>0</v>
      </c>
      <c r="AS5" s="53">
        <f t="shared" si="7"/>
        <v>0</v>
      </c>
      <c r="AT5" s="53">
        <f t="shared" si="7"/>
        <v>0</v>
      </c>
      <c r="AU5" s="53">
        <f t="shared" si="7"/>
        <v>0</v>
      </c>
      <c r="AV5" s="53">
        <f t="shared" si="7"/>
        <v>0</v>
      </c>
      <c r="AW5" s="53">
        <f t="shared" si="7"/>
        <v>0</v>
      </c>
      <c r="AX5" s="53">
        <f t="shared" si="7"/>
        <v>0</v>
      </c>
      <c r="AY5" s="53" cm="1">
        <f t="array" ref="AY5">+INDEX(AM5:AX5,1,Settings!$C$4)</f>
        <v>0</v>
      </c>
      <c r="AZ5" s="53">
        <f t="shared" ref="AZ5:AZ68" si="8">+AX5</f>
        <v>0</v>
      </c>
      <c r="BA5" s="53"/>
      <c r="BB5" s="53">
        <f t="shared" ref="BB5:BB68" si="9">+AZ5</f>
        <v>0</v>
      </c>
      <c r="BC5" s="53">
        <f t="shared" ref="BC5:BN5" si="10">+BB5</f>
        <v>0</v>
      </c>
      <c r="BD5" s="53">
        <f t="shared" si="10"/>
        <v>0</v>
      </c>
      <c r="BE5" s="53">
        <f t="shared" si="10"/>
        <v>0</v>
      </c>
      <c r="BF5" s="53">
        <f t="shared" si="10"/>
        <v>0</v>
      </c>
      <c r="BG5" s="53">
        <f t="shared" si="10"/>
        <v>0</v>
      </c>
      <c r="BH5" s="53">
        <f t="shared" si="10"/>
        <v>0</v>
      </c>
      <c r="BI5" s="53">
        <f t="shared" si="10"/>
        <v>0</v>
      </c>
      <c r="BJ5" s="53">
        <f t="shared" si="10"/>
        <v>0</v>
      </c>
      <c r="BK5" s="53">
        <f t="shared" si="10"/>
        <v>0</v>
      </c>
      <c r="BL5" s="53">
        <f t="shared" si="10"/>
        <v>0</v>
      </c>
      <c r="BM5" s="53">
        <f t="shared" si="10"/>
        <v>0</v>
      </c>
      <c r="BN5" s="53">
        <f t="shared" si="10"/>
        <v>0</v>
      </c>
      <c r="BO5" s="53"/>
      <c r="BP5" s="53">
        <f t="shared" ref="BP5:BP68" si="11">+BN5</f>
        <v>0</v>
      </c>
      <c r="BQ5" s="53"/>
      <c r="BR5" s="53">
        <f t="shared" ref="BR5:BR68" si="12">+BP5</f>
        <v>0</v>
      </c>
    </row>
    <row r="6" spans="1:70" x14ac:dyDescent="0.2">
      <c r="A6" s="6">
        <v>20</v>
      </c>
      <c r="B6" s="6" t="str">
        <f>+VLOOKUP(A6,masterfile!B:C,2,FALSE)</f>
        <v>Gew. Schutzrechte, entgeltl. erworben</v>
      </c>
      <c r="D6" s="53">
        <f>+SUMIF('[1]2017'!$A:$A,$A6,'[1]2017'!$C:$C)-SUMIF('[1]2017'!$E:$E,$A6,'[1]2017'!$G:$G)</f>
        <v>0</v>
      </c>
      <c r="E6" s="53">
        <f>+SUMIF('[1]2018'!$A:$A,$A6,'[1]2018'!$C:$C)-SUMIF('[1]2018'!$E:$E,$A6,'[1]2018'!$G:$G)+D6</f>
        <v>0</v>
      </c>
      <c r="F6" s="53">
        <f>+SUMIF('[1]2019'!$A:$A,$A6,'[1]2019'!$C:$C)-SUMIF('[1]2019'!$E:$E,$A6,'[1]2019'!$G:$G)+E6</f>
        <v>0</v>
      </c>
      <c r="G6" s="53">
        <f>+SUMIF('[1]2020'!$A:$A,$A6,'[1]2020'!$C:$C)-SUMIF('[1]2020'!$E:$E,$A6,'[1]2020'!$G:$G)+F6</f>
        <v>0</v>
      </c>
      <c r="H6" s="53"/>
      <c r="I6" s="53">
        <f>+(SUMIF('[1]2021'!$A:$A,$A6,'[1]2021'!$C:$C)-SUMIF('[1]2021'!$E:$E,$A6,'[1]2021'!$G:$G))/12+G6</f>
        <v>0</v>
      </c>
      <c r="J6" s="53">
        <f>+(SUMIF('[1]2021'!$A:$A,$A6,'[1]2021'!$C:$C)-SUMIF('[1]2021'!$E:$E,$A6,'[1]2021'!$G:$G))/12+I6</f>
        <v>0</v>
      </c>
      <c r="K6" s="53">
        <f>+(SUMIF('[1]2021'!$A:$A,$A6,'[1]2021'!$C:$C)-SUMIF('[1]2021'!$E:$E,$A6,'[1]2021'!$G:$G))/12+J6</f>
        <v>0</v>
      </c>
      <c r="L6" s="53">
        <f>+(SUMIF('[1]2021'!$A:$A,$A6,'[1]2021'!$C:$C)-SUMIF('[1]2021'!$E:$E,$A6,'[1]2021'!$G:$G))/12+K6</f>
        <v>0</v>
      </c>
      <c r="M6" s="53">
        <f>+(SUMIF('[1]2021'!$A:$A,$A6,'[1]2021'!$C:$C)-SUMIF('[1]2021'!$E:$E,$A6,'[1]2021'!$G:$G))/12+L6</f>
        <v>0</v>
      </c>
      <c r="N6" s="53">
        <f>+(SUMIF('[1]2021'!$A:$A,$A6,'[1]2021'!$C:$C)-SUMIF('[1]2021'!$E:$E,$A6,'[1]2021'!$G:$G))/12+M6</f>
        <v>0</v>
      </c>
      <c r="O6" s="53">
        <f>+(SUMIF('[1]2021'!$A:$A,$A6,'[1]2021'!$C:$C)-SUMIF('[1]2021'!$E:$E,$A6,'[1]2021'!$G:$G))/12+N6</f>
        <v>0</v>
      </c>
      <c r="P6" s="53">
        <f>+(SUMIF('[1]2021'!$A:$A,$A6,'[1]2021'!$C:$C)-SUMIF('[1]2021'!$E:$E,$A6,'[1]2021'!$G:$G))/12+O6</f>
        <v>0</v>
      </c>
      <c r="Q6" s="53">
        <f>+(SUMIF('[1]2021'!$A:$A,$A6,'[1]2021'!$C:$C)-SUMIF('[1]2021'!$E:$E,$A6,'[1]2021'!$G:$G))/12+P6</f>
        <v>0</v>
      </c>
      <c r="R6" s="53">
        <f>+(SUMIF('[1]2021'!$A:$A,$A6,'[1]2021'!$C:$C)-SUMIF('[1]2021'!$E:$E,$A6,'[1]2021'!$G:$G))/12+Q6</f>
        <v>0</v>
      </c>
      <c r="S6" s="53">
        <f>+(SUMIF('[1]2021'!$A:$A,$A6,'[1]2021'!$C:$C)-SUMIF('[1]2021'!$E:$E,$A6,'[1]2021'!$G:$G))/12+R6</f>
        <v>0</v>
      </c>
      <c r="T6" s="53">
        <f>+(SUMIF('[1]2021'!$A:$A,$A6,'[1]2021'!$C:$C)-SUMIF('[1]2021'!$E:$E,$A6,'[1]2021'!$G:$G))/12+S6</f>
        <v>0</v>
      </c>
      <c r="U6" s="53" cm="1">
        <f t="array" ref="U6">+INDEX(I6:T6,1,Settings!$C$4)</f>
        <v>0</v>
      </c>
      <c r="V6" s="53" cm="1">
        <f t="array" ref="V6">+INDEX(I6:T6,1,Settings!$C$4)</f>
        <v>0</v>
      </c>
      <c r="W6" s="53"/>
      <c r="X6" s="53">
        <f>V6+SUMIFS(postings!$T:$T,postings!$C:$C,'b-data'!X$2,postings!$D:$D,'b-data'!X$3,postings!$I:$I,'b-data'!$A6)-SUMIFS(postings!$W:$W,postings!$C:$C,'b-data'!X$2,postings!$D:$D,'b-data'!X$3,postings!$M:$M,'b-data'!$A6)</f>
        <v>0</v>
      </c>
      <c r="Y6" s="53">
        <f>X6+SUMIFS(postings!$T:$T,postings!$C:$C,'b-data'!Y$2,postings!$D:$D,'b-data'!Y$3,postings!$I:$I,'b-data'!$A6)-SUMIFS(postings!$W:$W,postings!$C:$C,'b-data'!Y$2,postings!$D:$D,'b-data'!Y$3,postings!$M:$M,'b-data'!$A6)</f>
        <v>0</v>
      </c>
      <c r="Z6" s="53">
        <f>Y6+SUMIFS(postings!$T:$T,postings!$C:$C,'b-data'!Z$2,postings!$D:$D,'b-data'!Z$3,postings!$I:$I,'b-data'!$A6)-SUMIFS(postings!$W:$W,postings!$C:$C,'b-data'!Z$2,postings!$D:$D,'b-data'!Z$3,postings!$M:$M,'b-data'!$A6)</f>
        <v>0</v>
      </c>
      <c r="AA6" s="53">
        <f>Z6+SUMIFS(postings!$T:$T,postings!$C:$C,'b-data'!AA$2,postings!$D:$D,'b-data'!AA$3,postings!$I:$I,'b-data'!$A6)-SUMIFS(postings!$W:$W,postings!$C:$C,'b-data'!AA$2,postings!$D:$D,'b-data'!AA$3,postings!$M:$M,'b-data'!$A6)</f>
        <v>0</v>
      </c>
      <c r="AB6" s="53">
        <f>AA6+SUMIFS(postings!$T:$T,postings!$C:$C,'b-data'!AB$2,postings!$D:$D,'b-data'!AB$3,postings!$I:$I,'b-data'!$A6)-SUMIFS(postings!$W:$W,postings!$C:$C,'b-data'!AB$2,postings!$D:$D,'b-data'!AB$3,postings!$M:$M,'b-data'!$A6)</f>
        <v>0</v>
      </c>
      <c r="AC6" s="53">
        <f>AB6+SUMIFS(postings!$T:$T,postings!$C:$C,'b-data'!AC$2,postings!$D:$D,'b-data'!AC$3,postings!$I:$I,'b-data'!$A6)-SUMIFS(postings!$W:$W,postings!$C:$C,'b-data'!AC$2,postings!$D:$D,'b-data'!AC$3,postings!$M:$M,'b-data'!$A6)</f>
        <v>0</v>
      </c>
      <c r="AD6" s="53">
        <f>AC6+SUMIFS(postings!$T:$T,postings!$C:$C,'b-data'!AD$2,postings!$D:$D,'b-data'!AD$3,postings!$I:$I,'b-data'!$A6)-SUMIFS(postings!$W:$W,postings!$C:$C,'b-data'!AD$2,postings!$D:$D,'b-data'!AD$3,postings!$M:$M,'b-data'!$A6)</f>
        <v>0</v>
      </c>
      <c r="AE6" s="53">
        <f>AD6+SUMIFS(postings!$T:$T,postings!$C:$C,'b-data'!AE$2,postings!$D:$D,'b-data'!AE$3,postings!$I:$I,'b-data'!$A6)-SUMIFS(postings!$W:$W,postings!$C:$C,'b-data'!AE$2,postings!$D:$D,'b-data'!AE$3,postings!$M:$M,'b-data'!$A6)</f>
        <v>0</v>
      </c>
      <c r="AF6" s="53">
        <f>AE6+SUMIFS(postings!$T:$T,postings!$C:$C,'b-data'!AF$2,postings!$D:$D,'b-data'!AF$3,postings!$I:$I,'b-data'!$A6)-SUMIFS(postings!$W:$W,postings!$C:$C,'b-data'!AF$2,postings!$D:$D,'b-data'!AF$3,postings!$M:$M,'b-data'!$A6)</f>
        <v>0</v>
      </c>
      <c r="AG6" s="53">
        <f>AF6+SUMIFS(postings!$T:$T,postings!$C:$C,'b-data'!AG$2,postings!$D:$D,'b-data'!AG$3,postings!$I:$I,'b-data'!$A6)-SUMIFS(postings!$W:$W,postings!$C:$C,'b-data'!AG$2,postings!$D:$D,'b-data'!AG$3,postings!$M:$M,'b-data'!$A6)</f>
        <v>0</v>
      </c>
      <c r="AH6" s="53">
        <f>AG6+SUMIFS(postings!$T:$T,postings!$C:$C,'b-data'!AH$2,postings!$D:$D,'b-data'!AH$3,postings!$I:$I,'b-data'!$A6)-SUMIFS(postings!$W:$W,postings!$C:$C,'b-data'!AH$2,postings!$D:$D,'b-data'!AH$3,postings!$M:$M,'b-data'!$A6)</f>
        <v>0</v>
      </c>
      <c r="AI6" s="53">
        <f>AH6+SUMIFS(postings!$T:$T,postings!$C:$C,'b-data'!AI$2,postings!$D:$D,'b-data'!AI$3,postings!$I:$I,'b-data'!$A6)-SUMIFS(postings!$W:$W,postings!$C:$C,'b-data'!AI$2,postings!$D:$D,'b-data'!AI$3,postings!$M:$M,'b-data'!$A6)</f>
        <v>0</v>
      </c>
      <c r="AJ6" s="53" cm="1">
        <f t="array" ref="AJ6">+INDEX(X6:AI6,1,Settings!$C$4)</f>
        <v>0</v>
      </c>
      <c r="AK6" s="53" cm="1">
        <f t="array" ref="AK6">+INDEX(X6:AI6,1,Settings!$C$4)</f>
        <v>0</v>
      </c>
      <c r="AL6" s="53"/>
      <c r="AM6" s="53">
        <f t="shared" si="6"/>
        <v>0</v>
      </c>
      <c r="AN6" s="53">
        <f t="shared" ref="AN6:AX6" si="13">+AM6</f>
        <v>0</v>
      </c>
      <c r="AO6" s="53">
        <f t="shared" si="13"/>
        <v>0</v>
      </c>
      <c r="AP6" s="53">
        <f t="shared" si="13"/>
        <v>0</v>
      </c>
      <c r="AQ6" s="53">
        <f t="shared" si="13"/>
        <v>0</v>
      </c>
      <c r="AR6" s="53">
        <f t="shared" si="13"/>
        <v>0</v>
      </c>
      <c r="AS6" s="53">
        <f t="shared" si="13"/>
        <v>0</v>
      </c>
      <c r="AT6" s="53">
        <f t="shared" si="13"/>
        <v>0</v>
      </c>
      <c r="AU6" s="53">
        <f t="shared" si="13"/>
        <v>0</v>
      </c>
      <c r="AV6" s="53">
        <f t="shared" si="13"/>
        <v>0</v>
      </c>
      <c r="AW6" s="53">
        <f t="shared" si="13"/>
        <v>0</v>
      </c>
      <c r="AX6" s="53">
        <f t="shared" si="13"/>
        <v>0</v>
      </c>
      <c r="AY6" s="53" cm="1">
        <f t="array" ref="AY6">+INDEX(AM6:AX6,1,Settings!$C$4)</f>
        <v>0</v>
      </c>
      <c r="AZ6" s="53">
        <f t="shared" si="8"/>
        <v>0</v>
      </c>
      <c r="BA6" s="53"/>
      <c r="BB6" s="53">
        <f t="shared" si="9"/>
        <v>0</v>
      </c>
      <c r="BC6" s="53">
        <f t="shared" ref="BC6:BN6" si="14">+BB6</f>
        <v>0</v>
      </c>
      <c r="BD6" s="53">
        <f t="shared" si="14"/>
        <v>0</v>
      </c>
      <c r="BE6" s="53">
        <f t="shared" si="14"/>
        <v>0</v>
      </c>
      <c r="BF6" s="53">
        <f t="shared" si="14"/>
        <v>0</v>
      </c>
      <c r="BG6" s="53">
        <f t="shared" si="14"/>
        <v>0</v>
      </c>
      <c r="BH6" s="53">
        <f t="shared" si="14"/>
        <v>0</v>
      </c>
      <c r="BI6" s="53">
        <f t="shared" si="14"/>
        <v>0</v>
      </c>
      <c r="BJ6" s="53">
        <f t="shared" si="14"/>
        <v>0</v>
      </c>
      <c r="BK6" s="53">
        <f t="shared" si="14"/>
        <v>0</v>
      </c>
      <c r="BL6" s="53">
        <f t="shared" si="14"/>
        <v>0</v>
      </c>
      <c r="BM6" s="53">
        <f t="shared" si="14"/>
        <v>0</v>
      </c>
      <c r="BN6" s="53">
        <f t="shared" si="14"/>
        <v>0</v>
      </c>
      <c r="BO6" s="53"/>
      <c r="BP6" s="53">
        <f t="shared" si="11"/>
        <v>0</v>
      </c>
      <c r="BQ6" s="53"/>
      <c r="BR6" s="53">
        <f t="shared" si="12"/>
        <v>0</v>
      </c>
    </row>
    <row r="7" spans="1:70" x14ac:dyDescent="0.2">
      <c r="A7" s="6">
        <v>25</v>
      </c>
      <c r="B7" s="6" t="str">
        <f>+VLOOKUP(A7,masterfile!B:C,2,FALSE)</f>
        <v>Ähnl. Rechte, Werte, entgeltl. erworben</v>
      </c>
      <c r="D7" s="53">
        <f>+SUMIF('[1]2017'!$A:$A,$A7,'[1]2017'!$C:$C)-SUMIF('[1]2017'!$E:$E,$A7,'[1]2017'!$G:$G)</f>
        <v>0</v>
      </c>
      <c r="E7" s="53">
        <f>+SUMIF('[1]2018'!$A:$A,$A7,'[1]2018'!$C:$C)-SUMIF('[1]2018'!$E:$E,$A7,'[1]2018'!$G:$G)+D7</f>
        <v>0</v>
      </c>
      <c r="F7" s="53">
        <f>+SUMIF('[1]2019'!$A:$A,$A7,'[1]2019'!$C:$C)-SUMIF('[1]2019'!$E:$E,$A7,'[1]2019'!$G:$G)+E7</f>
        <v>0</v>
      </c>
      <c r="G7" s="53">
        <f>+SUMIF('[1]2020'!$A:$A,$A7,'[1]2020'!$C:$C)-SUMIF('[1]2020'!$E:$E,$A7,'[1]2020'!$G:$G)+F7</f>
        <v>0</v>
      </c>
      <c r="H7" s="53"/>
      <c r="I7" s="53">
        <f>+(SUMIF('[1]2021'!$A:$A,$A7,'[1]2021'!$C:$C)-SUMIF('[1]2021'!$E:$E,$A7,'[1]2021'!$G:$G))/12+G7</f>
        <v>0</v>
      </c>
      <c r="J7" s="53">
        <f>+(SUMIF('[1]2021'!$A:$A,$A7,'[1]2021'!$C:$C)-SUMIF('[1]2021'!$E:$E,$A7,'[1]2021'!$G:$G))/12+I7</f>
        <v>0</v>
      </c>
      <c r="K7" s="53">
        <f>+(SUMIF('[1]2021'!$A:$A,$A7,'[1]2021'!$C:$C)-SUMIF('[1]2021'!$E:$E,$A7,'[1]2021'!$G:$G))/12+J7</f>
        <v>0</v>
      </c>
      <c r="L7" s="53">
        <f>+(SUMIF('[1]2021'!$A:$A,$A7,'[1]2021'!$C:$C)-SUMIF('[1]2021'!$E:$E,$A7,'[1]2021'!$G:$G))/12+K7</f>
        <v>0</v>
      </c>
      <c r="M7" s="53">
        <f>+(SUMIF('[1]2021'!$A:$A,$A7,'[1]2021'!$C:$C)-SUMIF('[1]2021'!$E:$E,$A7,'[1]2021'!$G:$G))/12+L7</f>
        <v>0</v>
      </c>
      <c r="N7" s="53">
        <f>+(SUMIF('[1]2021'!$A:$A,$A7,'[1]2021'!$C:$C)-SUMIF('[1]2021'!$E:$E,$A7,'[1]2021'!$G:$G))/12+M7</f>
        <v>0</v>
      </c>
      <c r="O7" s="53">
        <f>+(SUMIF('[1]2021'!$A:$A,$A7,'[1]2021'!$C:$C)-SUMIF('[1]2021'!$E:$E,$A7,'[1]2021'!$G:$G))/12+N7</f>
        <v>0</v>
      </c>
      <c r="P7" s="53">
        <f>+(SUMIF('[1]2021'!$A:$A,$A7,'[1]2021'!$C:$C)-SUMIF('[1]2021'!$E:$E,$A7,'[1]2021'!$G:$G))/12+O7</f>
        <v>0</v>
      </c>
      <c r="Q7" s="53">
        <f>+(SUMIF('[1]2021'!$A:$A,$A7,'[1]2021'!$C:$C)-SUMIF('[1]2021'!$E:$E,$A7,'[1]2021'!$G:$G))/12+P7</f>
        <v>0</v>
      </c>
      <c r="R7" s="53">
        <f>+(SUMIF('[1]2021'!$A:$A,$A7,'[1]2021'!$C:$C)-SUMIF('[1]2021'!$E:$E,$A7,'[1]2021'!$G:$G))/12+Q7</f>
        <v>0</v>
      </c>
      <c r="S7" s="53">
        <f>+(SUMIF('[1]2021'!$A:$A,$A7,'[1]2021'!$C:$C)-SUMIF('[1]2021'!$E:$E,$A7,'[1]2021'!$G:$G))/12+R7</f>
        <v>0</v>
      </c>
      <c r="T7" s="53">
        <f>+(SUMIF('[1]2021'!$A:$A,$A7,'[1]2021'!$C:$C)-SUMIF('[1]2021'!$E:$E,$A7,'[1]2021'!$G:$G))/12+S7</f>
        <v>0</v>
      </c>
      <c r="U7" s="53" cm="1">
        <f t="array" ref="U7">+INDEX(I7:T7,1,Settings!$C$4)</f>
        <v>0</v>
      </c>
      <c r="V7" s="53" cm="1">
        <f t="array" ref="V7">+INDEX(I7:T7,1,Settings!$C$4)</f>
        <v>0</v>
      </c>
      <c r="W7" s="53"/>
      <c r="X7" s="53">
        <f>V7+SUMIFS(postings!$T:$T,postings!$C:$C,'b-data'!X$2,postings!$D:$D,'b-data'!X$3,postings!$I:$I,'b-data'!$A7)-SUMIFS(postings!$W:$W,postings!$C:$C,'b-data'!X$2,postings!$D:$D,'b-data'!X$3,postings!$M:$M,'b-data'!$A7)</f>
        <v>0</v>
      </c>
      <c r="Y7" s="53">
        <f>X7+SUMIFS(postings!$T:$T,postings!$C:$C,'b-data'!Y$2,postings!$D:$D,'b-data'!Y$3,postings!$I:$I,'b-data'!$A7)-SUMIFS(postings!$W:$W,postings!$C:$C,'b-data'!Y$2,postings!$D:$D,'b-data'!Y$3,postings!$M:$M,'b-data'!$A7)</f>
        <v>0</v>
      </c>
      <c r="Z7" s="53">
        <f>Y7+SUMIFS(postings!$T:$T,postings!$C:$C,'b-data'!Z$2,postings!$D:$D,'b-data'!Z$3,postings!$I:$I,'b-data'!$A7)-SUMIFS(postings!$W:$W,postings!$C:$C,'b-data'!Z$2,postings!$D:$D,'b-data'!Z$3,postings!$M:$M,'b-data'!$A7)</f>
        <v>0</v>
      </c>
      <c r="AA7" s="53">
        <f>Z7+SUMIFS(postings!$T:$T,postings!$C:$C,'b-data'!AA$2,postings!$D:$D,'b-data'!AA$3,postings!$I:$I,'b-data'!$A7)-SUMIFS(postings!$W:$W,postings!$C:$C,'b-data'!AA$2,postings!$D:$D,'b-data'!AA$3,postings!$M:$M,'b-data'!$A7)</f>
        <v>0</v>
      </c>
      <c r="AB7" s="53">
        <f>AA7+SUMIFS(postings!$T:$T,postings!$C:$C,'b-data'!AB$2,postings!$D:$D,'b-data'!AB$3,postings!$I:$I,'b-data'!$A7)-SUMIFS(postings!$W:$W,postings!$C:$C,'b-data'!AB$2,postings!$D:$D,'b-data'!AB$3,postings!$M:$M,'b-data'!$A7)</f>
        <v>0</v>
      </c>
      <c r="AC7" s="53">
        <f>AB7+SUMIFS(postings!$T:$T,postings!$C:$C,'b-data'!AC$2,postings!$D:$D,'b-data'!AC$3,postings!$I:$I,'b-data'!$A7)-SUMIFS(postings!$W:$W,postings!$C:$C,'b-data'!AC$2,postings!$D:$D,'b-data'!AC$3,postings!$M:$M,'b-data'!$A7)</f>
        <v>0</v>
      </c>
      <c r="AD7" s="53">
        <f>AC7+SUMIFS(postings!$T:$T,postings!$C:$C,'b-data'!AD$2,postings!$D:$D,'b-data'!AD$3,postings!$I:$I,'b-data'!$A7)-SUMIFS(postings!$W:$W,postings!$C:$C,'b-data'!AD$2,postings!$D:$D,'b-data'!AD$3,postings!$M:$M,'b-data'!$A7)</f>
        <v>0</v>
      </c>
      <c r="AE7" s="53">
        <f>AD7+SUMIFS(postings!$T:$T,postings!$C:$C,'b-data'!AE$2,postings!$D:$D,'b-data'!AE$3,postings!$I:$I,'b-data'!$A7)-SUMIFS(postings!$W:$W,postings!$C:$C,'b-data'!AE$2,postings!$D:$D,'b-data'!AE$3,postings!$M:$M,'b-data'!$A7)</f>
        <v>0</v>
      </c>
      <c r="AF7" s="53">
        <f>AE7+SUMIFS(postings!$T:$T,postings!$C:$C,'b-data'!AF$2,postings!$D:$D,'b-data'!AF$3,postings!$I:$I,'b-data'!$A7)-SUMIFS(postings!$W:$W,postings!$C:$C,'b-data'!AF$2,postings!$D:$D,'b-data'!AF$3,postings!$M:$M,'b-data'!$A7)</f>
        <v>0</v>
      </c>
      <c r="AG7" s="53">
        <f>AF7+SUMIFS(postings!$T:$T,postings!$C:$C,'b-data'!AG$2,postings!$D:$D,'b-data'!AG$3,postings!$I:$I,'b-data'!$A7)-SUMIFS(postings!$W:$W,postings!$C:$C,'b-data'!AG$2,postings!$D:$D,'b-data'!AG$3,postings!$M:$M,'b-data'!$A7)</f>
        <v>0</v>
      </c>
      <c r="AH7" s="53">
        <f>AG7+SUMIFS(postings!$T:$T,postings!$C:$C,'b-data'!AH$2,postings!$D:$D,'b-data'!AH$3,postings!$I:$I,'b-data'!$A7)-SUMIFS(postings!$W:$W,postings!$C:$C,'b-data'!AH$2,postings!$D:$D,'b-data'!AH$3,postings!$M:$M,'b-data'!$A7)</f>
        <v>0</v>
      </c>
      <c r="AI7" s="53">
        <f>AH7+SUMIFS(postings!$T:$T,postings!$C:$C,'b-data'!AI$2,postings!$D:$D,'b-data'!AI$3,postings!$I:$I,'b-data'!$A7)-SUMIFS(postings!$W:$W,postings!$C:$C,'b-data'!AI$2,postings!$D:$D,'b-data'!AI$3,postings!$M:$M,'b-data'!$A7)</f>
        <v>0</v>
      </c>
      <c r="AJ7" s="53" cm="1">
        <f t="array" ref="AJ7">+INDEX(X7:AI7,1,Settings!$C$4)</f>
        <v>0</v>
      </c>
      <c r="AK7" s="53" cm="1">
        <f t="array" ref="AK7">+INDEX(X7:AI7,1,Settings!$C$4)</f>
        <v>0</v>
      </c>
      <c r="AL7" s="53"/>
      <c r="AM7" s="53">
        <f t="shared" si="6"/>
        <v>0</v>
      </c>
      <c r="AN7" s="53">
        <f t="shared" ref="AN7:AX7" si="15">+AM7</f>
        <v>0</v>
      </c>
      <c r="AO7" s="53">
        <f t="shared" si="15"/>
        <v>0</v>
      </c>
      <c r="AP7" s="53">
        <f t="shared" si="15"/>
        <v>0</v>
      </c>
      <c r="AQ7" s="53">
        <f t="shared" si="15"/>
        <v>0</v>
      </c>
      <c r="AR7" s="53">
        <f t="shared" si="15"/>
        <v>0</v>
      </c>
      <c r="AS7" s="53">
        <f t="shared" si="15"/>
        <v>0</v>
      </c>
      <c r="AT7" s="53">
        <f t="shared" si="15"/>
        <v>0</v>
      </c>
      <c r="AU7" s="53">
        <f t="shared" si="15"/>
        <v>0</v>
      </c>
      <c r="AV7" s="53">
        <f t="shared" si="15"/>
        <v>0</v>
      </c>
      <c r="AW7" s="53">
        <f t="shared" si="15"/>
        <v>0</v>
      </c>
      <c r="AX7" s="53">
        <f t="shared" si="15"/>
        <v>0</v>
      </c>
      <c r="AY7" s="53" cm="1">
        <f t="array" ref="AY7">+INDEX(AM7:AX7,1,Settings!$C$4)</f>
        <v>0</v>
      </c>
      <c r="AZ7" s="53">
        <f t="shared" si="8"/>
        <v>0</v>
      </c>
      <c r="BA7" s="53"/>
      <c r="BB7" s="53">
        <f t="shared" si="9"/>
        <v>0</v>
      </c>
      <c r="BC7" s="53">
        <f t="shared" ref="BC7:BN7" si="16">+BB7</f>
        <v>0</v>
      </c>
      <c r="BD7" s="53">
        <f t="shared" si="16"/>
        <v>0</v>
      </c>
      <c r="BE7" s="53">
        <f t="shared" si="16"/>
        <v>0</v>
      </c>
      <c r="BF7" s="53">
        <f t="shared" si="16"/>
        <v>0</v>
      </c>
      <c r="BG7" s="53">
        <f t="shared" si="16"/>
        <v>0</v>
      </c>
      <c r="BH7" s="53">
        <f t="shared" si="16"/>
        <v>0</v>
      </c>
      <c r="BI7" s="53">
        <f t="shared" si="16"/>
        <v>0</v>
      </c>
      <c r="BJ7" s="53">
        <f t="shared" si="16"/>
        <v>0</v>
      </c>
      <c r="BK7" s="53">
        <f t="shared" si="16"/>
        <v>0</v>
      </c>
      <c r="BL7" s="53">
        <f t="shared" si="16"/>
        <v>0</v>
      </c>
      <c r="BM7" s="53">
        <f t="shared" si="16"/>
        <v>0</v>
      </c>
      <c r="BN7" s="53">
        <f t="shared" si="16"/>
        <v>0</v>
      </c>
      <c r="BO7" s="53"/>
      <c r="BP7" s="53">
        <f t="shared" si="11"/>
        <v>0</v>
      </c>
      <c r="BQ7" s="53"/>
      <c r="BR7" s="53">
        <f t="shared" si="12"/>
        <v>0</v>
      </c>
    </row>
    <row r="8" spans="1:70" x14ac:dyDescent="0.2">
      <c r="A8" s="6">
        <v>27</v>
      </c>
      <c r="B8" s="6" t="str">
        <f>+VLOOKUP(A8,masterfile!B:C,2,FALSE)</f>
        <v>EDV-Software, entgeltl. erworben</v>
      </c>
      <c r="D8" s="53">
        <f>+SUMIF('[1]2017'!$A:$A,$A8,'[1]2017'!$C:$C)-SUMIF('[1]2017'!$E:$E,$A8,'[1]2017'!$G:$G)</f>
        <v>30</v>
      </c>
      <c r="E8" s="53">
        <f>+SUMIF('[1]2018'!$A:$A,$A8,'[1]2018'!$C:$C)-SUMIF('[1]2018'!$E:$E,$A8,'[1]2018'!$G:$G)+D8</f>
        <v>15</v>
      </c>
      <c r="F8" s="53">
        <f>+SUMIF('[1]2019'!$A:$A,$A8,'[1]2019'!$C:$C)-SUMIF('[1]2019'!$E:$E,$A8,'[1]2019'!$G:$G)+E8</f>
        <v>0</v>
      </c>
      <c r="G8" s="53">
        <f>+SUMIF('[1]2020'!$A:$A,$A8,'[1]2020'!$C:$C)-SUMIF('[1]2020'!$E:$E,$A8,'[1]2020'!$G:$G)+F8</f>
        <v>-15</v>
      </c>
      <c r="H8" s="53"/>
      <c r="I8" s="53">
        <f>+(SUMIF('[1]2021'!$A:$A,$A8,'[1]2021'!$C:$C)-SUMIF('[1]2021'!$E:$E,$A8,'[1]2021'!$G:$G))/12+G8</f>
        <v>-16.25</v>
      </c>
      <c r="J8" s="53">
        <f>+(SUMIF('[1]2021'!$A:$A,$A8,'[1]2021'!$C:$C)-SUMIF('[1]2021'!$E:$E,$A8,'[1]2021'!$G:$G))/12+I8</f>
        <v>-17.5</v>
      </c>
      <c r="K8" s="53">
        <f>+(SUMIF('[1]2021'!$A:$A,$A8,'[1]2021'!$C:$C)-SUMIF('[1]2021'!$E:$E,$A8,'[1]2021'!$G:$G))/12+J8</f>
        <v>-18.75</v>
      </c>
      <c r="L8" s="53">
        <f>+(SUMIF('[1]2021'!$A:$A,$A8,'[1]2021'!$C:$C)-SUMIF('[1]2021'!$E:$E,$A8,'[1]2021'!$G:$G))/12+K8</f>
        <v>-20</v>
      </c>
      <c r="M8" s="53">
        <f>+(SUMIF('[1]2021'!$A:$A,$A8,'[1]2021'!$C:$C)-SUMIF('[1]2021'!$E:$E,$A8,'[1]2021'!$G:$G))/12+L8</f>
        <v>-21.25</v>
      </c>
      <c r="N8" s="53">
        <f>+(SUMIF('[1]2021'!$A:$A,$A8,'[1]2021'!$C:$C)-SUMIF('[1]2021'!$E:$E,$A8,'[1]2021'!$G:$G))/12+M8</f>
        <v>-22.5</v>
      </c>
      <c r="O8" s="53">
        <f>+(SUMIF('[1]2021'!$A:$A,$A8,'[1]2021'!$C:$C)-SUMIF('[1]2021'!$E:$E,$A8,'[1]2021'!$G:$G))/12+N8</f>
        <v>-23.75</v>
      </c>
      <c r="P8" s="53">
        <f>+(SUMIF('[1]2021'!$A:$A,$A8,'[1]2021'!$C:$C)-SUMIF('[1]2021'!$E:$E,$A8,'[1]2021'!$G:$G))/12+O8</f>
        <v>-25</v>
      </c>
      <c r="Q8" s="53">
        <f>+(SUMIF('[1]2021'!$A:$A,$A8,'[1]2021'!$C:$C)-SUMIF('[1]2021'!$E:$E,$A8,'[1]2021'!$G:$G))/12+P8</f>
        <v>-26.25</v>
      </c>
      <c r="R8" s="53">
        <f>+(SUMIF('[1]2021'!$A:$A,$A8,'[1]2021'!$C:$C)-SUMIF('[1]2021'!$E:$E,$A8,'[1]2021'!$G:$G))/12+Q8</f>
        <v>-27.5</v>
      </c>
      <c r="S8" s="53">
        <f>+(SUMIF('[1]2021'!$A:$A,$A8,'[1]2021'!$C:$C)-SUMIF('[1]2021'!$E:$E,$A8,'[1]2021'!$G:$G))/12+R8</f>
        <v>-28.75</v>
      </c>
      <c r="T8" s="53">
        <f>+(SUMIF('[1]2021'!$A:$A,$A8,'[1]2021'!$C:$C)-SUMIF('[1]2021'!$E:$E,$A8,'[1]2021'!$G:$G))/12+S8</f>
        <v>-30</v>
      </c>
      <c r="U8" s="53" cm="1">
        <f t="array" ref="U8">+INDEX(I8:T8,1,Settings!$C$4)</f>
        <v>-30</v>
      </c>
      <c r="V8" s="53" cm="1">
        <f t="array" ref="V8">+INDEX(I8:T8,1,Settings!$C$4)</f>
        <v>-30</v>
      </c>
      <c r="W8" s="53"/>
      <c r="X8" s="53">
        <f>V8+SUMIFS(postings!$T:$T,postings!$C:$C,'b-data'!X$2,postings!$D:$D,'b-data'!X$3,postings!$I:$I,'b-data'!$A8)-SUMIFS(postings!$W:$W,postings!$C:$C,'b-data'!X$2,postings!$D:$D,'b-data'!X$3,postings!$M:$M,'b-data'!$A8)</f>
        <v>-30</v>
      </c>
      <c r="Y8" s="53">
        <f>X8+SUMIFS(postings!$T:$T,postings!$C:$C,'b-data'!Y$2,postings!$D:$D,'b-data'!Y$3,postings!$I:$I,'b-data'!$A8)-SUMIFS(postings!$W:$W,postings!$C:$C,'b-data'!Y$2,postings!$D:$D,'b-data'!Y$3,postings!$M:$M,'b-data'!$A8)</f>
        <v>-30</v>
      </c>
      <c r="Z8" s="53">
        <f>Y8+SUMIFS(postings!$T:$T,postings!$C:$C,'b-data'!Z$2,postings!$D:$D,'b-data'!Z$3,postings!$I:$I,'b-data'!$A8)-SUMIFS(postings!$W:$W,postings!$C:$C,'b-data'!Z$2,postings!$D:$D,'b-data'!Z$3,postings!$M:$M,'b-data'!$A8)</f>
        <v>-30</v>
      </c>
      <c r="AA8" s="53">
        <f>Z8+SUMIFS(postings!$T:$T,postings!$C:$C,'b-data'!AA$2,postings!$D:$D,'b-data'!AA$3,postings!$I:$I,'b-data'!$A8)-SUMIFS(postings!$W:$W,postings!$C:$C,'b-data'!AA$2,postings!$D:$D,'b-data'!AA$3,postings!$M:$M,'b-data'!$A8)</f>
        <v>-30</v>
      </c>
      <c r="AB8" s="53">
        <f>AA8+SUMIFS(postings!$T:$T,postings!$C:$C,'b-data'!AB$2,postings!$D:$D,'b-data'!AB$3,postings!$I:$I,'b-data'!$A8)-SUMIFS(postings!$W:$W,postings!$C:$C,'b-data'!AB$2,postings!$D:$D,'b-data'!AB$3,postings!$M:$M,'b-data'!$A8)</f>
        <v>-30</v>
      </c>
      <c r="AC8" s="53">
        <f>AB8+SUMIFS(postings!$T:$T,postings!$C:$C,'b-data'!AC$2,postings!$D:$D,'b-data'!AC$3,postings!$I:$I,'b-data'!$A8)-SUMIFS(postings!$W:$W,postings!$C:$C,'b-data'!AC$2,postings!$D:$D,'b-data'!AC$3,postings!$M:$M,'b-data'!$A8)</f>
        <v>-30</v>
      </c>
      <c r="AD8" s="53">
        <f>AC8+SUMIFS(postings!$T:$T,postings!$C:$C,'b-data'!AD$2,postings!$D:$D,'b-data'!AD$3,postings!$I:$I,'b-data'!$A8)-SUMIFS(postings!$W:$W,postings!$C:$C,'b-data'!AD$2,postings!$D:$D,'b-data'!AD$3,postings!$M:$M,'b-data'!$A8)</f>
        <v>-30</v>
      </c>
      <c r="AE8" s="53">
        <f>AD8+SUMIFS(postings!$T:$T,postings!$C:$C,'b-data'!AE$2,postings!$D:$D,'b-data'!AE$3,postings!$I:$I,'b-data'!$A8)-SUMIFS(postings!$W:$W,postings!$C:$C,'b-data'!AE$2,postings!$D:$D,'b-data'!AE$3,postings!$M:$M,'b-data'!$A8)</f>
        <v>-30</v>
      </c>
      <c r="AF8" s="53">
        <f>AE8+SUMIFS(postings!$T:$T,postings!$C:$C,'b-data'!AF$2,postings!$D:$D,'b-data'!AF$3,postings!$I:$I,'b-data'!$A8)-SUMIFS(postings!$W:$W,postings!$C:$C,'b-data'!AF$2,postings!$D:$D,'b-data'!AF$3,postings!$M:$M,'b-data'!$A8)</f>
        <v>-30</v>
      </c>
      <c r="AG8" s="53">
        <f>AF8+SUMIFS(postings!$T:$T,postings!$C:$C,'b-data'!AG$2,postings!$D:$D,'b-data'!AG$3,postings!$I:$I,'b-data'!$A8)-SUMIFS(postings!$W:$W,postings!$C:$C,'b-data'!AG$2,postings!$D:$D,'b-data'!AG$3,postings!$M:$M,'b-data'!$A8)</f>
        <v>-30</v>
      </c>
      <c r="AH8" s="53">
        <f>AG8+SUMIFS(postings!$T:$T,postings!$C:$C,'b-data'!AH$2,postings!$D:$D,'b-data'!AH$3,postings!$I:$I,'b-data'!$A8)-SUMIFS(postings!$W:$W,postings!$C:$C,'b-data'!AH$2,postings!$D:$D,'b-data'!AH$3,postings!$M:$M,'b-data'!$A8)</f>
        <v>-30</v>
      </c>
      <c r="AI8" s="53">
        <f>AH8+SUMIFS(postings!$T:$T,postings!$C:$C,'b-data'!AI$2,postings!$D:$D,'b-data'!AI$3,postings!$I:$I,'b-data'!$A8)-SUMIFS(postings!$W:$W,postings!$C:$C,'b-data'!AI$2,postings!$D:$D,'b-data'!AI$3,postings!$M:$M,'b-data'!$A8)</f>
        <v>-30</v>
      </c>
      <c r="AJ8" s="53" cm="1">
        <f t="array" ref="AJ8">+INDEX(X8:AI8,1,Settings!$C$4)</f>
        <v>-30</v>
      </c>
      <c r="AK8" s="53" cm="1">
        <f t="array" ref="AK8">+INDEX(X8:AI8,1,Settings!$C$4)</f>
        <v>-30</v>
      </c>
      <c r="AL8" s="53"/>
      <c r="AM8" s="53">
        <f t="shared" si="6"/>
        <v>-30</v>
      </c>
      <c r="AN8" s="53">
        <f t="shared" ref="AN8:AX8" si="17">+AM8</f>
        <v>-30</v>
      </c>
      <c r="AO8" s="53">
        <f t="shared" si="17"/>
        <v>-30</v>
      </c>
      <c r="AP8" s="53">
        <f t="shared" si="17"/>
        <v>-30</v>
      </c>
      <c r="AQ8" s="53">
        <f t="shared" si="17"/>
        <v>-30</v>
      </c>
      <c r="AR8" s="53">
        <f t="shared" si="17"/>
        <v>-30</v>
      </c>
      <c r="AS8" s="53">
        <f t="shared" si="17"/>
        <v>-30</v>
      </c>
      <c r="AT8" s="53">
        <f t="shared" si="17"/>
        <v>-30</v>
      </c>
      <c r="AU8" s="53">
        <f t="shared" si="17"/>
        <v>-30</v>
      </c>
      <c r="AV8" s="53">
        <f t="shared" si="17"/>
        <v>-30</v>
      </c>
      <c r="AW8" s="53">
        <f t="shared" si="17"/>
        <v>-30</v>
      </c>
      <c r="AX8" s="53">
        <f t="shared" si="17"/>
        <v>-30</v>
      </c>
      <c r="AY8" s="53" cm="1">
        <f t="array" ref="AY8">+INDEX(AM8:AX8,1,Settings!$C$4)</f>
        <v>-30</v>
      </c>
      <c r="AZ8" s="53">
        <f t="shared" si="8"/>
        <v>-30</v>
      </c>
      <c r="BA8" s="53"/>
      <c r="BB8" s="53">
        <f t="shared" si="9"/>
        <v>-30</v>
      </c>
      <c r="BC8" s="53">
        <f t="shared" ref="BC8:BN8" si="18">+BB8</f>
        <v>-30</v>
      </c>
      <c r="BD8" s="53">
        <f t="shared" si="18"/>
        <v>-30</v>
      </c>
      <c r="BE8" s="53">
        <f t="shared" si="18"/>
        <v>-30</v>
      </c>
      <c r="BF8" s="53">
        <f t="shared" si="18"/>
        <v>-30</v>
      </c>
      <c r="BG8" s="53">
        <f t="shared" si="18"/>
        <v>-30</v>
      </c>
      <c r="BH8" s="53">
        <f t="shared" si="18"/>
        <v>-30</v>
      </c>
      <c r="BI8" s="53">
        <f t="shared" si="18"/>
        <v>-30</v>
      </c>
      <c r="BJ8" s="53">
        <f t="shared" si="18"/>
        <v>-30</v>
      </c>
      <c r="BK8" s="53">
        <f t="shared" si="18"/>
        <v>-30</v>
      </c>
      <c r="BL8" s="53">
        <f t="shared" si="18"/>
        <v>-30</v>
      </c>
      <c r="BM8" s="53">
        <f t="shared" si="18"/>
        <v>-30</v>
      </c>
      <c r="BN8" s="53">
        <f t="shared" si="18"/>
        <v>-30</v>
      </c>
      <c r="BO8" s="53"/>
      <c r="BP8" s="53">
        <f t="shared" si="11"/>
        <v>-30</v>
      </c>
      <c r="BQ8" s="53"/>
      <c r="BR8" s="53">
        <f t="shared" si="12"/>
        <v>-30</v>
      </c>
    </row>
    <row r="9" spans="1:70" x14ac:dyDescent="0.2">
      <c r="A9" s="6">
        <v>30</v>
      </c>
      <c r="B9" s="6" t="str">
        <f>+VLOOKUP(A9,masterfile!B:C,2,FALSE)</f>
        <v>Lizenz gew. Schutzrechte,entg.erworben</v>
      </c>
      <c r="D9" s="53">
        <f>+SUMIF('[1]2017'!$A:$A,$A9,'[1]2017'!$C:$C)-SUMIF('[1]2017'!$E:$E,$A9,'[1]2017'!$G:$G)</f>
        <v>0</v>
      </c>
      <c r="E9" s="53">
        <f>+SUMIF('[1]2018'!$A:$A,$A9,'[1]2018'!$C:$C)-SUMIF('[1]2018'!$E:$E,$A9,'[1]2018'!$G:$G)+D9</f>
        <v>0</v>
      </c>
      <c r="F9" s="53">
        <f>+SUMIF('[1]2019'!$A:$A,$A9,'[1]2019'!$C:$C)-SUMIF('[1]2019'!$E:$E,$A9,'[1]2019'!$G:$G)+E9</f>
        <v>0</v>
      </c>
      <c r="G9" s="53">
        <f>+SUMIF('[1]2020'!$A:$A,$A9,'[1]2020'!$C:$C)-SUMIF('[1]2020'!$E:$E,$A9,'[1]2020'!$G:$G)+F9</f>
        <v>0</v>
      </c>
      <c r="H9" s="53"/>
      <c r="I9" s="53">
        <f>+(SUMIF('[1]2021'!$A:$A,$A9,'[1]2021'!$C:$C)-SUMIF('[1]2021'!$E:$E,$A9,'[1]2021'!$G:$G))/12+G9</f>
        <v>0</v>
      </c>
      <c r="J9" s="53">
        <f>+(SUMIF('[1]2021'!$A:$A,$A9,'[1]2021'!$C:$C)-SUMIF('[1]2021'!$E:$E,$A9,'[1]2021'!$G:$G))/12+I9</f>
        <v>0</v>
      </c>
      <c r="K9" s="53">
        <f>+(SUMIF('[1]2021'!$A:$A,$A9,'[1]2021'!$C:$C)-SUMIF('[1]2021'!$E:$E,$A9,'[1]2021'!$G:$G))/12+J9</f>
        <v>0</v>
      </c>
      <c r="L9" s="53">
        <f>+(SUMIF('[1]2021'!$A:$A,$A9,'[1]2021'!$C:$C)-SUMIF('[1]2021'!$E:$E,$A9,'[1]2021'!$G:$G))/12+K9</f>
        <v>0</v>
      </c>
      <c r="M9" s="53">
        <f>+(SUMIF('[1]2021'!$A:$A,$A9,'[1]2021'!$C:$C)-SUMIF('[1]2021'!$E:$E,$A9,'[1]2021'!$G:$G))/12+L9</f>
        <v>0</v>
      </c>
      <c r="N9" s="53">
        <f>+(SUMIF('[1]2021'!$A:$A,$A9,'[1]2021'!$C:$C)-SUMIF('[1]2021'!$E:$E,$A9,'[1]2021'!$G:$G))/12+M9</f>
        <v>0</v>
      </c>
      <c r="O9" s="53">
        <f>+(SUMIF('[1]2021'!$A:$A,$A9,'[1]2021'!$C:$C)-SUMIF('[1]2021'!$E:$E,$A9,'[1]2021'!$G:$G))/12+N9</f>
        <v>0</v>
      </c>
      <c r="P9" s="53">
        <f>+(SUMIF('[1]2021'!$A:$A,$A9,'[1]2021'!$C:$C)-SUMIF('[1]2021'!$E:$E,$A9,'[1]2021'!$G:$G))/12+O9</f>
        <v>0</v>
      </c>
      <c r="Q9" s="53">
        <f>+(SUMIF('[1]2021'!$A:$A,$A9,'[1]2021'!$C:$C)-SUMIF('[1]2021'!$E:$E,$A9,'[1]2021'!$G:$G))/12+P9</f>
        <v>0</v>
      </c>
      <c r="R9" s="53">
        <f>+(SUMIF('[1]2021'!$A:$A,$A9,'[1]2021'!$C:$C)-SUMIF('[1]2021'!$E:$E,$A9,'[1]2021'!$G:$G))/12+Q9</f>
        <v>0</v>
      </c>
      <c r="S9" s="53">
        <f>+(SUMIF('[1]2021'!$A:$A,$A9,'[1]2021'!$C:$C)-SUMIF('[1]2021'!$E:$E,$A9,'[1]2021'!$G:$G))/12+R9</f>
        <v>0</v>
      </c>
      <c r="T9" s="53">
        <f>+(SUMIF('[1]2021'!$A:$A,$A9,'[1]2021'!$C:$C)-SUMIF('[1]2021'!$E:$E,$A9,'[1]2021'!$G:$G))/12+S9</f>
        <v>0</v>
      </c>
      <c r="U9" s="53" cm="1">
        <f t="array" ref="U9">+INDEX(I9:T9,1,Settings!$C$4)</f>
        <v>0</v>
      </c>
      <c r="V9" s="53" cm="1">
        <f t="array" ref="V9">+INDEX(I9:T9,1,Settings!$C$4)</f>
        <v>0</v>
      </c>
      <c r="W9" s="53"/>
      <c r="X9" s="53">
        <f>V9+SUMIFS(postings!$T:$T,postings!$C:$C,'b-data'!X$2,postings!$D:$D,'b-data'!X$3,postings!$I:$I,'b-data'!$A9)-SUMIFS(postings!$W:$W,postings!$C:$C,'b-data'!X$2,postings!$D:$D,'b-data'!X$3,postings!$M:$M,'b-data'!$A9)</f>
        <v>0</v>
      </c>
      <c r="Y9" s="53">
        <f>X9+SUMIFS(postings!$T:$T,postings!$C:$C,'b-data'!Y$2,postings!$D:$D,'b-data'!Y$3,postings!$I:$I,'b-data'!$A9)-SUMIFS(postings!$W:$W,postings!$C:$C,'b-data'!Y$2,postings!$D:$D,'b-data'!Y$3,postings!$M:$M,'b-data'!$A9)</f>
        <v>0</v>
      </c>
      <c r="Z9" s="53">
        <f>Y9+SUMIFS(postings!$T:$T,postings!$C:$C,'b-data'!Z$2,postings!$D:$D,'b-data'!Z$3,postings!$I:$I,'b-data'!$A9)-SUMIFS(postings!$W:$W,postings!$C:$C,'b-data'!Z$2,postings!$D:$D,'b-data'!Z$3,postings!$M:$M,'b-data'!$A9)</f>
        <v>0</v>
      </c>
      <c r="AA9" s="53">
        <f>Z9+SUMIFS(postings!$T:$T,postings!$C:$C,'b-data'!AA$2,postings!$D:$D,'b-data'!AA$3,postings!$I:$I,'b-data'!$A9)-SUMIFS(postings!$W:$W,postings!$C:$C,'b-data'!AA$2,postings!$D:$D,'b-data'!AA$3,postings!$M:$M,'b-data'!$A9)</f>
        <v>0</v>
      </c>
      <c r="AB9" s="53">
        <f>AA9+SUMIFS(postings!$T:$T,postings!$C:$C,'b-data'!AB$2,postings!$D:$D,'b-data'!AB$3,postings!$I:$I,'b-data'!$A9)-SUMIFS(postings!$W:$W,postings!$C:$C,'b-data'!AB$2,postings!$D:$D,'b-data'!AB$3,postings!$M:$M,'b-data'!$A9)</f>
        <v>0</v>
      </c>
      <c r="AC9" s="53">
        <f>AB9+SUMIFS(postings!$T:$T,postings!$C:$C,'b-data'!AC$2,postings!$D:$D,'b-data'!AC$3,postings!$I:$I,'b-data'!$A9)-SUMIFS(postings!$W:$W,postings!$C:$C,'b-data'!AC$2,postings!$D:$D,'b-data'!AC$3,postings!$M:$M,'b-data'!$A9)</f>
        <v>0</v>
      </c>
      <c r="AD9" s="53">
        <f>AC9+SUMIFS(postings!$T:$T,postings!$C:$C,'b-data'!AD$2,postings!$D:$D,'b-data'!AD$3,postings!$I:$I,'b-data'!$A9)-SUMIFS(postings!$W:$W,postings!$C:$C,'b-data'!AD$2,postings!$D:$D,'b-data'!AD$3,postings!$M:$M,'b-data'!$A9)</f>
        <v>0</v>
      </c>
      <c r="AE9" s="53">
        <f>AD9+SUMIFS(postings!$T:$T,postings!$C:$C,'b-data'!AE$2,postings!$D:$D,'b-data'!AE$3,postings!$I:$I,'b-data'!$A9)-SUMIFS(postings!$W:$W,postings!$C:$C,'b-data'!AE$2,postings!$D:$D,'b-data'!AE$3,postings!$M:$M,'b-data'!$A9)</f>
        <v>0</v>
      </c>
      <c r="AF9" s="53">
        <f>AE9+SUMIFS(postings!$T:$T,postings!$C:$C,'b-data'!AF$2,postings!$D:$D,'b-data'!AF$3,postings!$I:$I,'b-data'!$A9)-SUMIFS(postings!$W:$W,postings!$C:$C,'b-data'!AF$2,postings!$D:$D,'b-data'!AF$3,postings!$M:$M,'b-data'!$A9)</f>
        <v>0</v>
      </c>
      <c r="AG9" s="53">
        <f>AF9+SUMIFS(postings!$T:$T,postings!$C:$C,'b-data'!AG$2,postings!$D:$D,'b-data'!AG$3,postings!$I:$I,'b-data'!$A9)-SUMIFS(postings!$W:$W,postings!$C:$C,'b-data'!AG$2,postings!$D:$D,'b-data'!AG$3,postings!$M:$M,'b-data'!$A9)</f>
        <v>0</v>
      </c>
      <c r="AH9" s="53">
        <f>AG9+SUMIFS(postings!$T:$T,postings!$C:$C,'b-data'!AH$2,postings!$D:$D,'b-data'!AH$3,postings!$I:$I,'b-data'!$A9)-SUMIFS(postings!$W:$W,postings!$C:$C,'b-data'!AH$2,postings!$D:$D,'b-data'!AH$3,postings!$M:$M,'b-data'!$A9)</f>
        <v>0</v>
      </c>
      <c r="AI9" s="53">
        <f>AH9+SUMIFS(postings!$T:$T,postings!$C:$C,'b-data'!AI$2,postings!$D:$D,'b-data'!AI$3,postings!$I:$I,'b-data'!$A9)-SUMIFS(postings!$W:$W,postings!$C:$C,'b-data'!AI$2,postings!$D:$D,'b-data'!AI$3,postings!$M:$M,'b-data'!$A9)</f>
        <v>0</v>
      </c>
      <c r="AJ9" s="53" cm="1">
        <f t="array" ref="AJ9">+INDEX(X9:AI9,1,Settings!$C$4)</f>
        <v>0</v>
      </c>
      <c r="AK9" s="53" cm="1">
        <f t="array" ref="AK9">+INDEX(X9:AI9,1,Settings!$C$4)</f>
        <v>0</v>
      </c>
      <c r="AL9" s="53"/>
      <c r="AM9" s="53">
        <f t="shared" si="6"/>
        <v>0</v>
      </c>
      <c r="AN9" s="53">
        <f t="shared" ref="AN9:AX9" si="19">+AM9</f>
        <v>0</v>
      </c>
      <c r="AO9" s="53">
        <f t="shared" si="19"/>
        <v>0</v>
      </c>
      <c r="AP9" s="53">
        <f t="shared" si="19"/>
        <v>0</v>
      </c>
      <c r="AQ9" s="53">
        <f t="shared" si="19"/>
        <v>0</v>
      </c>
      <c r="AR9" s="53">
        <f t="shared" si="19"/>
        <v>0</v>
      </c>
      <c r="AS9" s="53">
        <f t="shared" si="19"/>
        <v>0</v>
      </c>
      <c r="AT9" s="53">
        <f t="shared" si="19"/>
        <v>0</v>
      </c>
      <c r="AU9" s="53">
        <f t="shared" si="19"/>
        <v>0</v>
      </c>
      <c r="AV9" s="53">
        <f t="shared" si="19"/>
        <v>0</v>
      </c>
      <c r="AW9" s="53">
        <f t="shared" si="19"/>
        <v>0</v>
      </c>
      <c r="AX9" s="53">
        <f t="shared" si="19"/>
        <v>0</v>
      </c>
      <c r="AY9" s="53" cm="1">
        <f t="array" ref="AY9">+INDEX(AM9:AX9,1,Settings!$C$4)</f>
        <v>0</v>
      </c>
      <c r="AZ9" s="53">
        <f t="shared" si="8"/>
        <v>0</v>
      </c>
      <c r="BA9" s="53"/>
      <c r="BB9" s="53">
        <f t="shared" si="9"/>
        <v>0</v>
      </c>
      <c r="BC9" s="53">
        <f t="shared" ref="BC9:BN9" si="20">+BB9</f>
        <v>0</v>
      </c>
      <c r="BD9" s="53">
        <f t="shared" si="20"/>
        <v>0</v>
      </c>
      <c r="BE9" s="53">
        <f t="shared" si="20"/>
        <v>0</v>
      </c>
      <c r="BF9" s="53">
        <f t="shared" si="20"/>
        <v>0</v>
      </c>
      <c r="BG9" s="53">
        <f t="shared" si="20"/>
        <v>0</v>
      </c>
      <c r="BH9" s="53">
        <f t="shared" si="20"/>
        <v>0</v>
      </c>
      <c r="BI9" s="53">
        <f t="shared" si="20"/>
        <v>0</v>
      </c>
      <c r="BJ9" s="53">
        <f t="shared" si="20"/>
        <v>0</v>
      </c>
      <c r="BK9" s="53">
        <f t="shared" si="20"/>
        <v>0</v>
      </c>
      <c r="BL9" s="53">
        <f t="shared" si="20"/>
        <v>0</v>
      </c>
      <c r="BM9" s="53">
        <f t="shared" si="20"/>
        <v>0</v>
      </c>
      <c r="BN9" s="53">
        <f t="shared" si="20"/>
        <v>0</v>
      </c>
      <c r="BO9" s="53"/>
      <c r="BP9" s="53">
        <f t="shared" si="11"/>
        <v>0</v>
      </c>
      <c r="BQ9" s="53"/>
      <c r="BR9" s="53">
        <f t="shared" si="12"/>
        <v>0</v>
      </c>
    </row>
    <row r="10" spans="1:70" x14ac:dyDescent="0.2">
      <c r="A10" s="6">
        <v>39</v>
      </c>
      <c r="B10" s="6" t="str">
        <f>+VLOOKUP(A10,masterfile!B:C,2,FALSE)</f>
        <v>Anzahlungen immaterielle VermG</v>
      </c>
      <c r="D10" s="53">
        <f>+SUMIF('[1]2017'!$A:$A,$A10,'[1]2017'!$C:$C)-SUMIF('[1]2017'!$E:$E,$A10,'[1]2017'!$G:$G)</f>
        <v>0</v>
      </c>
      <c r="E10" s="53">
        <f>+SUMIF('[1]2018'!$A:$A,$A10,'[1]2018'!$C:$C)-SUMIF('[1]2018'!$E:$E,$A10,'[1]2018'!$G:$G)+D10</f>
        <v>0</v>
      </c>
      <c r="F10" s="53">
        <f>+SUMIF('[1]2019'!$A:$A,$A10,'[1]2019'!$C:$C)-SUMIF('[1]2019'!$E:$E,$A10,'[1]2019'!$G:$G)+E10</f>
        <v>0</v>
      </c>
      <c r="G10" s="53">
        <f>+SUMIF('[1]2020'!$A:$A,$A10,'[1]2020'!$C:$C)-SUMIF('[1]2020'!$E:$E,$A10,'[1]2020'!$G:$G)+F10</f>
        <v>0</v>
      </c>
      <c r="H10" s="53"/>
      <c r="I10" s="53">
        <f>+(SUMIF('[1]2021'!$A:$A,$A10,'[1]2021'!$C:$C)-SUMIF('[1]2021'!$E:$E,$A10,'[1]2021'!$G:$G))/12+G10</f>
        <v>0</v>
      </c>
      <c r="J10" s="53">
        <f>+(SUMIF('[1]2021'!$A:$A,$A10,'[1]2021'!$C:$C)-SUMIF('[1]2021'!$E:$E,$A10,'[1]2021'!$G:$G))/12+I10</f>
        <v>0</v>
      </c>
      <c r="K10" s="53">
        <f>+(SUMIF('[1]2021'!$A:$A,$A10,'[1]2021'!$C:$C)-SUMIF('[1]2021'!$E:$E,$A10,'[1]2021'!$G:$G))/12+J10</f>
        <v>0</v>
      </c>
      <c r="L10" s="53">
        <f>+(SUMIF('[1]2021'!$A:$A,$A10,'[1]2021'!$C:$C)-SUMIF('[1]2021'!$E:$E,$A10,'[1]2021'!$G:$G))/12+K10</f>
        <v>0</v>
      </c>
      <c r="M10" s="53">
        <f>+(SUMIF('[1]2021'!$A:$A,$A10,'[1]2021'!$C:$C)-SUMIF('[1]2021'!$E:$E,$A10,'[1]2021'!$G:$G))/12+L10</f>
        <v>0</v>
      </c>
      <c r="N10" s="53">
        <f>+(SUMIF('[1]2021'!$A:$A,$A10,'[1]2021'!$C:$C)-SUMIF('[1]2021'!$E:$E,$A10,'[1]2021'!$G:$G))/12+M10</f>
        <v>0</v>
      </c>
      <c r="O10" s="53">
        <f>+(SUMIF('[1]2021'!$A:$A,$A10,'[1]2021'!$C:$C)-SUMIF('[1]2021'!$E:$E,$A10,'[1]2021'!$G:$G))/12+N10</f>
        <v>0</v>
      </c>
      <c r="P10" s="53">
        <f>+(SUMIF('[1]2021'!$A:$A,$A10,'[1]2021'!$C:$C)-SUMIF('[1]2021'!$E:$E,$A10,'[1]2021'!$G:$G))/12+O10</f>
        <v>0</v>
      </c>
      <c r="Q10" s="53">
        <f>+(SUMIF('[1]2021'!$A:$A,$A10,'[1]2021'!$C:$C)-SUMIF('[1]2021'!$E:$E,$A10,'[1]2021'!$G:$G))/12+P10</f>
        <v>0</v>
      </c>
      <c r="R10" s="53">
        <f>+(SUMIF('[1]2021'!$A:$A,$A10,'[1]2021'!$C:$C)-SUMIF('[1]2021'!$E:$E,$A10,'[1]2021'!$G:$G))/12+Q10</f>
        <v>0</v>
      </c>
      <c r="S10" s="53">
        <f>+(SUMIF('[1]2021'!$A:$A,$A10,'[1]2021'!$C:$C)-SUMIF('[1]2021'!$E:$E,$A10,'[1]2021'!$G:$G))/12+R10</f>
        <v>0</v>
      </c>
      <c r="T10" s="53">
        <f>+(SUMIF('[1]2021'!$A:$A,$A10,'[1]2021'!$C:$C)-SUMIF('[1]2021'!$E:$E,$A10,'[1]2021'!$G:$G))/12+S10</f>
        <v>0</v>
      </c>
      <c r="U10" s="53" cm="1">
        <f t="array" ref="U10">+INDEX(I10:T10,1,Settings!$C$4)</f>
        <v>0</v>
      </c>
      <c r="V10" s="53" cm="1">
        <f t="array" ref="V10">+INDEX(I10:T10,1,Settings!$C$4)</f>
        <v>0</v>
      </c>
      <c r="W10" s="53"/>
      <c r="X10" s="53">
        <f>V10+SUMIFS(postings!$T:$T,postings!$C:$C,'b-data'!X$2,postings!$D:$D,'b-data'!X$3,postings!$I:$I,'b-data'!$A10)-SUMIFS(postings!$W:$W,postings!$C:$C,'b-data'!X$2,postings!$D:$D,'b-data'!X$3,postings!$M:$M,'b-data'!$A10)</f>
        <v>0</v>
      </c>
      <c r="Y10" s="53">
        <f>X10+SUMIFS(postings!$T:$T,postings!$C:$C,'b-data'!Y$2,postings!$D:$D,'b-data'!Y$3,postings!$I:$I,'b-data'!$A10)-SUMIFS(postings!$W:$W,postings!$C:$C,'b-data'!Y$2,postings!$D:$D,'b-data'!Y$3,postings!$M:$M,'b-data'!$A10)</f>
        <v>0</v>
      </c>
      <c r="Z10" s="53">
        <f>Y10+SUMIFS(postings!$T:$T,postings!$C:$C,'b-data'!Z$2,postings!$D:$D,'b-data'!Z$3,postings!$I:$I,'b-data'!$A10)-SUMIFS(postings!$W:$W,postings!$C:$C,'b-data'!Z$2,postings!$D:$D,'b-data'!Z$3,postings!$M:$M,'b-data'!$A10)</f>
        <v>0</v>
      </c>
      <c r="AA10" s="53">
        <f>Z10+SUMIFS(postings!$T:$T,postings!$C:$C,'b-data'!AA$2,postings!$D:$D,'b-data'!AA$3,postings!$I:$I,'b-data'!$A10)-SUMIFS(postings!$W:$W,postings!$C:$C,'b-data'!AA$2,postings!$D:$D,'b-data'!AA$3,postings!$M:$M,'b-data'!$A10)</f>
        <v>0</v>
      </c>
      <c r="AB10" s="53">
        <f>AA10+SUMIFS(postings!$T:$T,postings!$C:$C,'b-data'!AB$2,postings!$D:$D,'b-data'!AB$3,postings!$I:$I,'b-data'!$A10)-SUMIFS(postings!$W:$W,postings!$C:$C,'b-data'!AB$2,postings!$D:$D,'b-data'!AB$3,postings!$M:$M,'b-data'!$A10)</f>
        <v>0</v>
      </c>
      <c r="AC10" s="53">
        <f>AB10+SUMIFS(postings!$T:$T,postings!$C:$C,'b-data'!AC$2,postings!$D:$D,'b-data'!AC$3,postings!$I:$I,'b-data'!$A10)-SUMIFS(postings!$W:$W,postings!$C:$C,'b-data'!AC$2,postings!$D:$D,'b-data'!AC$3,postings!$M:$M,'b-data'!$A10)</f>
        <v>0</v>
      </c>
      <c r="AD10" s="53">
        <f>AC10+SUMIFS(postings!$T:$T,postings!$C:$C,'b-data'!AD$2,postings!$D:$D,'b-data'!AD$3,postings!$I:$I,'b-data'!$A10)-SUMIFS(postings!$W:$W,postings!$C:$C,'b-data'!AD$2,postings!$D:$D,'b-data'!AD$3,postings!$M:$M,'b-data'!$A10)</f>
        <v>0</v>
      </c>
      <c r="AE10" s="53">
        <f>AD10+SUMIFS(postings!$T:$T,postings!$C:$C,'b-data'!AE$2,postings!$D:$D,'b-data'!AE$3,postings!$I:$I,'b-data'!$A10)-SUMIFS(postings!$W:$W,postings!$C:$C,'b-data'!AE$2,postings!$D:$D,'b-data'!AE$3,postings!$M:$M,'b-data'!$A10)</f>
        <v>0</v>
      </c>
      <c r="AF10" s="53">
        <f>AE10+SUMIFS(postings!$T:$T,postings!$C:$C,'b-data'!AF$2,postings!$D:$D,'b-data'!AF$3,postings!$I:$I,'b-data'!$A10)-SUMIFS(postings!$W:$W,postings!$C:$C,'b-data'!AF$2,postings!$D:$D,'b-data'!AF$3,postings!$M:$M,'b-data'!$A10)</f>
        <v>0</v>
      </c>
      <c r="AG10" s="53">
        <f>AF10+SUMIFS(postings!$T:$T,postings!$C:$C,'b-data'!AG$2,postings!$D:$D,'b-data'!AG$3,postings!$I:$I,'b-data'!$A10)-SUMIFS(postings!$W:$W,postings!$C:$C,'b-data'!AG$2,postings!$D:$D,'b-data'!AG$3,postings!$M:$M,'b-data'!$A10)</f>
        <v>0</v>
      </c>
      <c r="AH10" s="53">
        <f>AG10+SUMIFS(postings!$T:$T,postings!$C:$C,'b-data'!AH$2,postings!$D:$D,'b-data'!AH$3,postings!$I:$I,'b-data'!$A10)-SUMIFS(postings!$W:$W,postings!$C:$C,'b-data'!AH$2,postings!$D:$D,'b-data'!AH$3,postings!$M:$M,'b-data'!$A10)</f>
        <v>0</v>
      </c>
      <c r="AI10" s="53">
        <f>AH10+SUMIFS(postings!$T:$T,postings!$C:$C,'b-data'!AI$2,postings!$D:$D,'b-data'!AI$3,postings!$I:$I,'b-data'!$A10)-SUMIFS(postings!$W:$W,postings!$C:$C,'b-data'!AI$2,postings!$D:$D,'b-data'!AI$3,postings!$M:$M,'b-data'!$A10)</f>
        <v>0</v>
      </c>
      <c r="AJ10" s="53" cm="1">
        <f t="array" ref="AJ10">+INDEX(X10:AI10,1,Settings!$C$4)</f>
        <v>0</v>
      </c>
      <c r="AK10" s="53" cm="1">
        <f t="array" ref="AK10">+INDEX(X10:AI10,1,Settings!$C$4)</f>
        <v>0</v>
      </c>
      <c r="AL10" s="53"/>
      <c r="AM10" s="53">
        <f t="shared" si="6"/>
        <v>0</v>
      </c>
      <c r="AN10" s="53">
        <f t="shared" ref="AN10:AX10" si="21">+AM10</f>
        <v>0</v>
      </c>
      <c r="AO10" s="53">
        <f t="shared" si="21"/>
        <v>0</v>
      </c>
      <c r="AP10" s="53">
        <f t="shared" si="21"/>
        <v>0</v>
      </c>
      <c r="AQ10" s="53">
        <f t="shared" si="21"/>
        <v>0</v>
      </c>
      <c r="AR10" s="53">
        <f t="shared" si="21"/>
        <v>0</v>
      </c>
      <c r="AS10" s="53">
        <f t="shared" si="21"/>
        <v>0</v>
      </c>
      <c r="AT10" s="53">
        <f t="shared" si="21"/>
        <v>0</v>
      </c>
      <c r="AU10" s="53">
        <f t="shared" si="21"/>
        <v>0</v>
      </c>
      <c r="AV10" s="53">
        <f t="shared" si="21"/>
        <v>0</v>
      </c>
      <c r="AW10" s="53">
        <f t="shared" si="21"/>
        <v>0</v>
      </c>
      <c r="AX10" s="53">
        <f t="shared" si="21"/>
        <v>0</v>
      </c>
      <c r="AY10" s="53" cm="1">
        <f t="array" ref="AY10">+INDEX(AM10:AX10,1,Settings!$C$4)</f>
        <v>0</v>
      </c>
      <c r="AZ10" s="53">
        <f t="shared" si="8"/>
        <v>0</v>
      </c>
      <c r="BA10" s="53"/>
      <c r="BB10" s="53">
        <f t="shared" si="9"/>
        <v>0</v>
      </c>
      <c r="BC10" s="53">
        <f t="shared" ref="BC10:BN10" si="22">+BB10</f>
        <v>0</v>
      </c>
      <c r="BD10" s="53">
        <f t="shared" si="22"/>
        <v>0</v>
      </c>
      <c r="BE10" s="53">
        <f t="shared" si="22"/>
        <v>0</v>
      </c>
      <c r="BF10" s="53">
        <f t="shared" si="22"/>
        <v>0</v>
      </c>
      <c r="BG10" s="53">
        <f t="shared" si="22"/>
        <v>0</v>
      </c>
      <c r="BH10" s="53">
        <f t="shared" si="22"/>
        <v>0</v>
      </c>
      <c r="BI10" s="53">
        <f t="shared" si="22"/>
        <v>0</v>
      </c>
      <c r="BJ10" s="53">
        <f t="shared" si="22"/>
        <v>0</v>
      </c>
      <c r="BK10" s="53">
        <f t="shared" si="22"/>
        <v>0</v>
      </c>
      <c r="BL10" s="53">
        <f t="shared" si="22"/>
        <v>0</v>
      </c>
      <c r="BM10" s="53">
        <f t="shared" si="22"/>
        <v>0</v>
      </c>
      <c r="BN10" s="53">
        <f t="shared" si="22"/>
        <v>0</v>
      </c>
      <c r="BO10" s="53"/>
      <c r="BP10" s="53">
        <f t="shared" si="11"/>
        <v>0</v>
      </c>
      <c r="BQ10" s="53"/>
      <c r="BR10" s="53">
        <f t="shared" si="12"/>
        <v>0</v>
      </c>
    </row>
    <row r="11" spans="1:70" x14ac:dyDescent="0.2">
      <c r="A11" s="6">
        <v>44</v>
      </c>
      <c r="B11" s="6" t="str">
        <f>+VLOOKUP(A11,masterfile!B:C,2,FALSE)</f>
        <v>EDV-Software, selbst geschaffen</v>
      </c>
      <c r="D11" s="53">
        <f>+SUMIF('[1]2017'!$A:$A,$A11,'[1]2017'!$C:$C)-SUMIF('[1]2017'!$E:$E,$A11,'[1]2017'!$G:$G)</f>
        <v>1916.6666666666667</v>
      </c>
      <c r="E11" s="53">
        <f>+SUMIF('[1]2018'!$A:$A,$A11,'[1]2018'!$C:$C)-SUMIF('[1]2018'!$E:$E,$A11,'[1]2018'!$G:$G)+D11</f>
        <v>2533.3333333333335</v>
      </c>
      <c r="F11" s="53">
        <f>+SUMIF('[1]2019'!$A:$A,$A11,'[1]2019'!$C:$C)-SUMIF('[1]2019'!$E:$E,$A11,'[1]2019'!$G:$G)+E11</f>
        <v>3150</v>
      </c>
      <c r="G11" s="53">
        <f>+SUMIF('[1]2020'!$A:$A,$A11,'[1]2020'!$C:$C)-SUMIF('[1]2020'!$E:$E,$A11,'[1]2020'!$G:$G)+F11</f>
        <v>3766.666666666667</v>
      </c>
      <c r="H11" s="53"/>
      <c r="I11" s="53">
        <f>+(SUMIF('[1]2021'!$A:$A,$A11,'[1]2021'!$C:$C)-SUMIF('[1]2021'!$E:$E,$A11,'[1]2021'!$G:$G))/12+G11</f>
        <v>3818.0555555555557</v>
      </c>
      <c r="J11" s="53">
        <f>+(SUMIF('[1]2021'!$A:$A,$A11,'[1]2021'!$C:$C)-SUMIF('[1]2021'!$E:$E,$A11,'[1]2021'!$G:$G))/12+I11</f>
        <v>3869.4444444444443</v>
      </c>
      <c r="K11" s="53">
        <f>+(SUMIF('[1]2021'!$A:$A,$A11,'[1]2021'!$C:$C)-SUMIF('[1]2021'!$E:$E,$A11,'[1]2021'!$G:$G))/12+J11</f>
        <v>3920.833333333333</v>
      </c>
      <c r="L11" s="53">
        <f>+(SUMIF('[1]2021'!$A:$A,$A11,'[1]2021'!$C:$C)-SUMIF('[1]2021'!$E:$E,$A11,'[1]2021'!$G:$G))/12+K11</f>
        <v>3972.2222222222217</v>
      </c>
      <c r="M11" s="53">
        <f>+(SUMIF('[1]2021'!$A:$A,$A11,'[1]2021'!$C:$C)-SUMIF('[1]2021'!$E:$E,$A11,'[1]2021'!$G:$G))/12+L11</f>
        <v>4023.6111111111104</v>
      </c>
      <c r="N11" s="53">
        <f>+(SUMIF('[1]2021'!$A:$A,$A11,'[1]2021'!$C:$C)-SUMIF('[1]2021'!$E:$E,$A11,'[1]2021'!$G:$G))/12+M11</f>
        <v>4074.9999999999991</v>
      </c>
      <c r="O11" s="53">
        <f>+(SUMIF('[1]2021'!$A:$A,$A11,'[1]2021'!$C:$C)-SUMIF('[1]2021'!$E:$E,$A11,'[1]2021'!$G:$G))/12+N11</f>
        <v>4126.3888888888878</v>
      </c>
      <c r="P11" s="53">
        <f>+(SUMIF('[1]2021'!$A:$A,$A11,'[1]2021'!$C:$C)-SUMIF('[1]2021'!$E:$E,$A11,'[1]2021'!$G:$G))/12+O11</f>
        <v>4177.7777777777765</v>
      </c>
      <c r="Q11" s="53">
        <f>+(SUMIF('[1]2021'!$A:$A,$A11,'[1]2021'!$C:$C)-SUMIF('[1]2021'!$E:$E,$A11,'[1]2021'!$G:$G))/12+P11</f>
        <v>4229.1666666666652</v>
      </c>
      <c r="R11" s="53">
        <f>+(SUMIF('[1]2021'!$A:$A,$A11,'[1]2021'!$C:$C)-SUMIF('[1]2021'!$E:$E,$A11,'[1]2021'!$G:$G))/12+Q11</f>
        <v>4280.5555555555538</v>
      </c>
      <c r="S11" s="53">
        <f>+(SUMIF('[1]2021'!$A:$A,$A11,'[1]2021'!$C:$C)-SUMIF('[1]2021'!$E:$E,$A11,'[1]2021'!$G:$G))/12+R11</f>
        <v>4331.9444444444425</v>
      </c>
      <c r="T11" s="53">
        <f>+(SUMIF('[1]2021'!$A:$A,$A11,'[1]2021'!$C:$C)-SUMIF('[1]2021'!$E:$E,$A11,'[1]2021'!$G:$G))/12+S11</f>
        <v>4383.3333333333312</v>
      </c>
      <c r="U11" s="53" cm="1">
        <f t="array" ref="U11">+INDEX(I11:T11,1,Settings!$C$4)</f>
        <v>4383.3333333333312</v>
      </c>
      <c r="V11" s="53" cm="1">
        <f t="array" ref="V11">+INDEX(I11:T11,1,Settings!$C$4)</f>
        <v>4383.3333333333312</v>
      </c>
      <c r="W11" s="53"/>
      <c r="X11" s="53">
        <f>V11+SUMIFS(postings!$T:$T,postings!$C:$C,'b-data'!X$2,postings!$D:$D,'b-data'!X$3,postings!$I:$I,'b-data'!$A11)-SUMIFS(postings!$W:$W,postings!$C:$C,'b-data'!X$2,postings!$D:$D,'b-data'!X$3,postings!$M:$M,'b-data'!$A11)</f>
        <v>4383.3333333333312</v>
      </c>
      <c r="Y11" s="53">
        <f>X11+SUMIFS(postings!$T:$T,postings!$C:$C,'b-data'!Y$2,postings!$D:$D,'b-data'!Y$3,postings!$I:$I,'b-data'!$A11)-SUMIFS(postings!$W:$W,postings!$C:$C,'b-data'!Y$2,postings!$D:$D,'b-data'!Y$3,postings!$M:$M,'b-data'!$A11)</f>
        <v>4383.3333333333312</v>
      </c>
      <c r="Z11" s="53">
        <f>Y11+SUMIFS(postings!$T:$T,postings!$C:$C,'b-data'!Z$2,postings!$D:$D,'b-data'!Z$3,postings!$I:$I,'b-data'!$A11)-SUMIFS(postings!$W:$W,postings!$C:$C,'b-data'!Z$2,postings!$D:$D,'b-data'!Z$3,postings!$M:$M,'b-data'!$A11)</f>
        <v>4383.3333333333312</v>
      </c>
      <c r="AA11" s="53">
        <f>Z11+SUMIFS(postings!$T:$T,postings!$C:$C,'b-data'!AA$2,postings!$D:$D,'b-data'!AA$3,postings!$I:$I,'b-data'!$A11)-SUMIFS(postings!$W:$W,postings!$C:$C,'b-data'!AA$2,postings!$D:$D,'b-data'!AA$3,postings!$M:$M,'b-data'!$A11)</f>
        <v>4383.3333333333312</v>
      </c>
      <c r="AB11" s="53">
        <f>AA11+SUMIFS(postings!$T:$T,postings!$C:$C,'b-data'!AB$2,postings!$D:$D,'b-data'!AB$3,postings!$I:$I,'b-data'!$A11)-SUMIFS(postings!$W:$W,postings!$C:$C,'b-data'!AB$2,postings!$D:$D,'b-data'!AB$3,postings!$M:$M,'b-data'!$A11)</f>
        <v>4383.3333333333312</v>
      </c>
      <c r="AC11" s="53">
        <f>AB11+SUMIFS(postings!$T:$T,postings!$C:$C,'b-data'!AC$2,postings!$D:$D,'b-data'!AC$3,postings!$I:$I,'b-data'!$A11)-SUMIFS(postings!$W:$W,postings!$C:$C,'b-data'!AC$2,postings!$D:$D,'b-data'!AC$3,postings!$M:$M,'b-data'!$A11)</f>
        <v>4383.3333333333312</v>
      </c>
      <c r="AD11" s="53">
        <f>AC11+SUMIFS(postings!$T:$T,postings!$C:$C,'b-data'!AD$2,postings!$D:$D,'b-data'!AD$3,postings!$I:$I,'b-data'!$A11)-SUMIFS(postings!$W:$W,postings!$C:$C,'b-data'!AD$2,postings!$D:$D,'b-data'!AD$3,postings!$M:$M,'b-data'!$A11)</f>
        <v>4383.3333333333312</v>
      </c>
      <c r="AE11" s="53">
        <f>AD11+SUMIFS(postings!$T:$T,postings!$C:$C,'b-data'!AE$2,postings!$D:$D,'b-data'!AE$3,postings!$I:$I,'b-data'!$A11)-SUMIFS(postings!$W:$W,postings!$C:$C,'b-data'!AE$2,postings!$D:$D,'b-data'!AE$3,postings!$M:$M,'b-data'!$A11)</f>
        <v>4383.3333333333312</v>
      </c>
      <c r="AF11" s="53">
        <f>AE11+SUMIFS(postings!$T:$T,postings!$C:$C,'b-data'!AF$2,postings!$D:$D,'b-data'!AF$3,postings!$I:$I,'b-data'!$A11)-SUMIFS(postings!$W:$W,postings!$C:$C,'b-data'!AF$2,postings!$D:$D,'b-data'!AF$3,postings!$M:$M,'b-data'!$A11)</f>
        <v>4383.3333333333312</v>
      </c>
      <c r="AG11" s="53">
        <f>AF11+SUMIFS(postings!$T:$T,postings!$C:$C,'b-data'!AG$2,postings!$D:$D,'b-data'!AG$3,postings!$I:$I,'b-data'!$A11)-SUMIFS(postings!$W:$W,postings!$C:$C,'b-data'!AG$2,postings!$D:$D,'b-data'!AG$3,postings!$M:$M,'b-data'!$A11)</f>
        <v>4383.3333333333312</v>
      </c>
      <c r="AH11" s="53">
        <f>AG11+SUMIFS(postings!$T:$T,postings!$C:$C,'b-data'!AH$2,postings!$D:$D,'b-data'!AH$3,postings!$I:$I,'b-data'!$A11)-SUMIFS(postings!$W:$W,postings!$C:$C,'b-data'!AH$2,postings!$D:$D,'b-data'!AH$3,postings!$M:$M,'b-data'!$A11)</f>
        <v>4383.3333333333312</v>
      </c>
      <c r="AI11" s="53">
        <f>AH11+SUMIFS(postings!$T:$T,postings!$C:$C,'b-data'!AI$2,postings!$D:$D,'b-data'!AI$3,postings!$I:$I,'b-data'!$A11)-SUMIFS(postings!$W:$W,postings!$C:$C,'b-data'!AI$2,postings!$D:$D,'b-data'!AI$3,postings!$M:$M,'b-data'!$A11)</f>
        <v>4383.3333333333312</v>
      </c>
      <c r="AJ11" s="53" cm="1">
        <f t="array" ref="AJ11">+INDEX(X11:AI11,1,Settings!$C$4)</f>
        <v>4383.3333333333312</v>
      </c>
      <c r="AK11" s="53" cm="1">
        <f t="array" ref="AK11">+INDEX(X11:AI11,1,Settings!$C$4)</f>
        <v>4383.3333333333312</v>
      </c>
      <c r="AL11" s="53"/>
      <c r="AM11" s="53">
        <f t="shared" si="6"/>
        <v>4383.3333333333312</v>
      </c>
      <c r="AN11" s="53">
        <f t="shared" ref="AN11:AX11" si="23">+AM11</f>
        <v>4383.3333333333312</v>
      </c>
      <c r="AO11" s="53">
        <f t="shared" si="23"/>
        <v>4383.3333333333312</v>
      </c>
      <c r="AP11" s="53">
        <f t="shared" si="23"/>
        <v>4383.3333333333312</v>
      </c>
      <c r="AQ11" s="53">
        <f t="shared" si="23"/>
        <v>4383.3333333333312</v>
      </c>
      <c r="AR11" s="53">
        <f t="shared" si="23"/>
        <v>4383.3333333333312</v>
      </c>
      <c r="AS11" s="53">
        <f t="shared" si="23"/>
        <v>4383.3333333333312</v>
      </c>
      <c r="AT11" s="53">
        <f t="shared" si="23"/>
        <v>4383.3333333333312</v>
      </c>
      <c r="AU11" s="53">
        <f t="shared" si="23"/>
        <v>4383.3333333333312</v>
      </c>
      <c r="AV11" s="53">
        <f t="shared" si="23"/>
        <v>4383.3333333333312</v>
      </c>
      <c r="AW11" s="53">
        <f t="shared" si="23"/>
        <v>4383.3333333333312</v>
      </c>
      <c r="AX11" s="53">
        <f t="shared" si="23"/>
        <v>4383.3333333333312</v>
      </c>
      <c r="AY11" s="53" cm="1">
        <f t="array" ref="AY11">+INDEX(AM11:AX11,1,Settings!$C$4)</f>
        <v>4383.3333333333312</v>
      </c>
      <c r="AZ11" s="53">
        <f t="shared" si="8"/>
        <v>4383.3333333333312</v>
      </c>
      <c r="BA11" s="53"/>
      <c r="BB11" s="53">
        <f t="shared" si="9"/>
        <v>4383.3333333333312</v>
      </c>
      <c r="BC11" s="53">
        <f t="shared" ref="BC11:BN11" si="24">+BB11</f>
        <v>4383.3333333333312</v>
      </c>
      <c r="BD11" s="53">
        <f t="shared" si="24"/>
        <v>4383.3333333333312</v>
      </c>
      <c r="BE11" s="53">
        <f t="shared" si="24"/>
        <v>4383.3333333333312</v>
      </c>
      <c r="BF11" s="53">
        <f t="shared" si="24"/>
        <v>4383.3333333333312</v>
      </c>
      <c r="BG11" s="53">
        <f t="shared" si="24"/>
        <v>4383.3333333333312</v>
      </c>
      <c r="BH11" s="53">
        <f t="shared" si="24"/>
        <v>4383.3333333333312</v>
      </c>
      <c r="BI11" s="53">
        <f t="shared" si="24"/>
        <v>4383.3333333333312</v>
      </c>
      <c r="BJ11" s="53">
        <f t="shared" si="24"/>
        <v>4383.3333333333312</v>
      </c>
      <c r="BK11" s="53">
        <f t="shared" si="24"/>
        <v>4383.3333333333312</v>
      </c>
      <c r="BL11" s="53">
        <f t="shared" si="24"/>
        <v>4383.3333333333312</v>
      </c>
      <c r="BM11" s="53">
        <f t="shared" si="24"/>
        <v>4383.3333333333312</v>
      </c>
      <c r="BN11" s="53">
        <f t="shared" si="24"/>
        <v>4383.3333333333312</v>
      </c>
      <c r="BO11" s="53"/>
      <c r="BP11" s="53">
        <f t="shared" si="11"/>
        <v>4383.3333333333312</v>
      </c>
      <c r="BQ11" s="53"/>
      <c r="BR11" s="53">
        <f t="shared" si="12"/>
        <v>4383.3333333333312</v>
      </c>
    </row>
    <row r="12" spans="1:70" x14ac:dyDescent="0.2">
      <c r="A12" s="6">
        <v>45</v>
      </c>
      <c r="B12" s="6" t="str">
        <f>+VLOOKUP(A12,masterfile!B:C,2,FALSE)</f>
        <v>Lizenzen, Franchise, selbst geschaffen</v>
      </c>
      <c r="D12" s="53">
        <f>+SUMIF('[1]2017'!$A:$A,$A12,'[1]2017'!$C:$C)-SUMIF('[1]2017'!$E:$E,$A12,'[1]2017'!$G:$G)</f>
        <v>0</v>
      </c>
      <c r="E12" s="53">
        <f>+SUMIF('[1]2018'!$A:$A,$A12,'[1]2018'!$C:$C)-SUMIF('[1]2018'!$E:$E,$A12,'[1]2018'!$G:$G)+D12</f>
        <v>0</v>
      </c>
      <c r="F12" s="53">
        <f>+SUMIF('[1]2019'!$A:$A,$A12,'[1]2019'!$C:$C)-SUMIF('[1]2019'!$E:$E,$A12,'[1]2019'!$G:$G)+E12</f>
        <v>0</v>
      </c>
      <c r="G12" s="53">
        <f>+SUMIF('[1]2020'!$A:$A,$A12,'[1]2020'!$C:$C)-SUMIF('[1]2020'!$E:$E,$A12,'[1]2020'!$G:$G)+F12</f>
        <v>0</v>
      </c>
      <c r="H12" s="53"/>
      <c r="I12" s="53">
        <f>+(SUMIF('[1]2021'!$A:$A,$A12,'[1]2021'!$C:$C)-SUMIF('[1]2021'!$E:$E,$A12,'[1]2021'!$G:$G))/12+G12</f>
        <v>0</v>
      </c>
      <c r="J12" s="53">
        <f>+(SUMIF('[1]2021'!$A:$A,$A12,'[1]2021'!$C:$C)-SUMIF('[1]2021'!$E:$E,$A12,'[1]2021'!$G:$G))/12+I12</f>
        <v>0</v>
      </c>
      <c r="K12" s="53">
        <f>+(SUMIF('[1]2021'!$A:$A,$A12,'[1]2021'!$C:$C)-SUMIF('[1]2021'!$E:$E,$A12,'[1]2021'!$G:$G))/12+J12</f>
        <v>0</v>
      </c>
      <c r="L12" s="53">
        <f>+(SUMIF('[1]2021'!$A:$A,$A12,'[1]2021'!$C:$C)-SUMIF('[1]2021'!$E:$E,$A12,'[1]2021'!$G:$G))/12+K12</f>
        <v>0</v>
      </c>
      <c r="M12" s="53">
        <f>+(SUMIF('[1]2021'!$A:$A,$A12,'[1]2021'!$C:$C)-SUMIF('[1]2021'!$E:$E,$A12,'[1]2021'!$G:$G))/12+L12</f>
        <v>0</v>
      </c>
      <c r="N12" s="53">
        <f>+(SUMIF('[1]2021'!$A:$A,$A12,'[1]2021'!$C:$C)-SUMIF('[1]2021'!$E:$E,$A12,'[1]2021'!$G:$G))/12+M12</f>
        <v>0</v>
      </c>
      <c r="O12" s="53">
        <f>+(SUMIF('[1]2021'!$A:$A,$A12,'[1]2021'!$C:$C)-SUMIF('[1]2021'!$E:$E,$A12,'[1]2021'!$G:$G))/12+N12</f>
        <v>0</v>
      </c>
      <c r="P12" s="53">
        <f>+(SUMIF('[1]2021'!$A:$A,$A12,'[1]2021'!$C:$C)-SUMIF('[1]2021'!$E:$E,$A12,'[1]2021'!$G:$G))/12+O12</f>
        <v>0</v>
      </c>
      <c r="Q12" s="53">
        <f>+(SUMIF('[1]2021'!$A:$A,$A12,'[1]2021'!$C:$C)-SUMIF('[1]2021'!$E:$E,$A12,'[1]2021'!$G:$G))/12+P12</f>
        <v>0</v>
      </c>
      <c r="R12" s="53">
        <f>+(SUMIF('[1]2021'!$A:$A,$A12,'[1]2021'!$C:$C)-SUMIF('[1]2021'!$E:$E,$A12,'[1]2021'!$G:$G))/12+Q12</f>
        <v>0</v>
      </c>
      <c r="S12" s="53">
        <f>+(SUMIF('[1]2021'!$A:$A,$A12,'[1]2021'!$C:$C)-SUMIF('[1]2021'!$E:$E,$A12,'[1]2021'!$G:$G))/12+R12</f>
        <v>0</v>
      </c>
      <c r="T12" s="53">
        <f>+(SUMIF('[1]2021'!$A:$A,$A12,'[1]2021'!$C:$C)-SUMIF('[1]2021'!$E:$E,$A12,'[1]2021'!$G:$G))/12+S12</f>
        <v>0</v>
      </c>
      <c r="U12" s="53" cm="1">
        <f t="array" ref="U12">+INDEX(I12:T12,1,Settings!$C$4)</f>
        <v>0</v>
      </c>
      <c r="V12" s="53" cm="1">
        <f t="array" ref="V12">+INDEX(I12:T12,1,Settings!$C$4)</f>
        <v>0</v>
      </c>
      <c r="W12" s="53"/>
      <c r="X12" s="53">
        <f>V12+SUMIFS(postings!$T:$T,postings!$C:$C,'b-data'!X$2,postings!$D:$D,'b-data'!X$3,postings!$I:$I,'b-data'!$A12)-SUMIFS(postings!$W:$W,postings!$C:$C,'b-data'!X$2,postings!$D:$D,'b-data'!X$3,postings!$M:$M,'b-data'!$A12)</f>
        <v>0</v>
      </c>
      <c r="Y12" s="53">
        <f>X12+SUMIFS(postings!$T:$T,postings!$C:$C,'b-data'!Y$2,postings!$D:$D,'b-data'!Y$3,postings!$I:$I,'b-data'!$A12)-SUMIFS(postings!$W:$W,postings!$C:$C,'b-data'!Y$2,postings!$D:$D,'b-data'!Y$3,postings!$M:$M,'b-data'!$A12)</f>
        <v>0</v>
      </c>
      <c r="Z12" s="53">
        <f>Y12+SUMIFS(postings!$T:$T,postings!$C:$C,'b-data'!Z$2,postings!$D:$D,'b-data'!Z$3,postings!$I:$I,'b-data'!$A12)-SUMIFS(postings!$W:$W,postings!$C:$C,'b-data'!Z$2,postings!$D:$D,'b-data'!Z$3,postings!$M:$M,'b-data'!$A12)</f>
        <v>0</v>
      </c>
      <c r="AA12" s="53">
        <f>Z12+SUMIFS(postings!$T:$T,postings!$C:$C,'b-data'!AA$2,postings!$D:$D,'b-data'!AA$3,postings!$I:$I,'b-data'!$A12)-SUMIFS(postings!$W:$W,postings!$C:$C,'b-data'!AA$2,postings!$D:$D,'b-data'!AA$3,postings!$M:$M,'b-data'!$A12)</f>
        <v>0</v>
      </c>
      <c r="AB12" s="53">
        <f>AA12+SUMIFS(postings!$T:$T,postings!$C:$C,'b-data'!AB$2,postings!$D:$D,'b-data'!AB$3,postings!$I:$I,'b-data'!$A12)-SUMIFS(postings!$W:$W,postings!$C:$C,'b-data'!AB$2,postings!$D:$D,'b-data'!AB$3,postings!$M:$M,'b-data'!$A12)</f>
        <v>0</v>
      </c>
      <c r="AC12" s="53">
        <f>AB12+SUMIFS(postings!$T:$T,postings!$C:$C,'b-data'!AC$2,postings!$D:$D,'b-data'!AC$3,postings!$I:$I,'b-data'!$A12)-SUMIFS(postings!$W:$W,postings!$C:$C,'b-data'!AC$2,postings!$D:$D,'b-data'!AC$3,postings!$M:$M,'b-data'!$A12)</f>
        <v>0</v>
      </c>
      <c r="AD12" s="53">
        <f>AC12+SUMIFS(postings!$T:$T,postings!$C:$C,'b-data'!AD$2,postings!$D:$D,'b-data'!AD$3,postings!$I:$I,'b-data'!$A12)-SUMIFS(postings!$W:$W,postings!$C:$C,'b-data'!AD$2,postings!$D:$D,'b-data'!AD$3,postings!$M:$M,'b-data'!$A12)</f>
        <v>0</v>
      </c>
      <c r="AE12" s="53">
        <f>AD12+SUMIFS(postings!$T:$T,postings!$C:$C,'b-data'!AE$2,postings!$D:$D,'b-data'!AE$3,postings!$I:$I,'b-data'!$A12)-SUMIFS(postings!$W:$W,postings!$C:$C,'b-data'!AE$2,postings!$D:$D,'b-data'!AE$3,postings!$M:$M,'b-data'!$A12)</f>
        <v>0</v>
      </c>
      <c r="AF12" s="53">
        <f>AE12+SUMIFS(postings!$T:$T,postings!$C:$C,'b-data'!AF$2,postings!$D:$D,'b-data'!AF$3,postings!$I:$I,'b-data'!$A12)-SUMIFS(postings!$W:$W,postings!$C:$C,'b-data'!AF$2,postings!$D:$D,'b-data'!AF$3,postings!$M:$M,'b-data'!$A12)</f>
        <v>0</v>
      </c>
      <c r="AG12" s="53">
        <f>AF12+SUMIFS(postings!$T:$T,postings!$C:$C,'b-data'!AG$2,postings!$D:$D,'b-data'!AG$3,postings!$I:$I,'b-data'!$A12)-SUMIFS(postings!$W:$W,postings!$C:$C,'b-data'!AG$2,postings!$D:$D,'b-data'!AG$3,postings!$M:$M,'b-data'!$A12)</f>
        <v>0</v>
      </c>
      <c r="AH12" s="53">
        <f>AG12+SUMIFS(postings!$T:$T,postings!$C:$C,'b-data'!AH$2,postings!$D:$D,'b-data'!AH$3,postings!$I:$I,'b-data'!$A12)-SUMIFS(postings!$W:$W,postings!$C:$C,'b-data'!AH$2,postings!$D:$D,'b-data'!AH$3,postings!$M:$M,'b-data'!$A12)</f>
        <v>0</v>
      </c>
      <c r="AI12" s="53">
        <f>AH12+SUMIFS(postings!$T:$T,postings!$C:$C,'b-data'!AI$2,postings!$D:$D,'b-data'!AI$3,postings!$I:$I,'b-data'!$A12)-SUMIFS(postings!$W:$W,postings!$C:$C,'b-data'!AI$2,postings!$D:$D,'b-data'!AI$3,postings!$M:$M,'b-data'!$A12)</f>
        <v>0</v>
      </c>
      <c r="AJ12" s="53" cm="1">
        <f t="array" ref="AJ12">+INDEX(X12:AI12,1,Settings!$C$4)</f>
        <v>0</v>
      </c>
      <c r="AK12" s="53" cm="1">
        <f t="array" ref="AK12">+INDEX(X12:AI12,1,Settings!$C$4)</f>
        <v>0</v>
      </c>
      <c r="AL12" s="53"/>
      <c r="AM12" s="53">
        <f t="shared" si="6"/>
        <v>0</v>
      </c>
      <c r="AN12" s="53">
        <f t="shared" ref="AN12:AX12" si="25">+AM12</f>
        <v>0</v>
      </c>
      <c r="AO12" s="53">
        <f t="shared" si="25"/>
        <v>0</v>
      </c>
      <c r="AP12" s="53">
        <f t="shared" si="25"/>
        <v>0</v>
      </c>
      <c r="AQ12" s="53">
        <f t="shared" si="25"/>
        <v>0</v>
      </c>
      <c r="AR12" s="53">
        <f t="shared" si="25"/>
        <v>0</v>
      </c>
      <c r="AS12" s="53">
        <f t="shared" si="25"/>
        <v>0</v>
      </c>
      <c r="AT12" s="53">
        <f t="shared" si="25"/>
        <v>0</v>
      </c>
      <c r="AU12" s="53">
        <f t="shared" si="25"/>
        <v>0</v>
      </c>
      <c r="AV12" s="53">
        <f t="shared" si="25"/>
        <v>0</v>
      </c>
      <c r="AW12" s="53">
        <f t="shared" si="25"/>
        <v>0</v>
      </c>
      <c r="AX12" s="53">
        <f t="shared" si="25"/>
        <v>0</v>
      </c>
      <c r="AY12" s="53" cm="1">
        <f t="array" ref="AY12">+INDEX(AM12:AX12,1,Settings!$C$4)</f>
        <v>0</v>
      </c>
      <c r="AZ12" s="53">
        <f t="shared" si="8"/>
        <v>0</v>
      </c>
      <c r="BA12" s="53"/>
      <c r="BB12" s="53">
        <f t="shared" si="9"/>
        <v>0</v>
      </c>
      <c r="BC12" s="53">
        <f t="shared" ref="BC12:BN12" si="26">+BB12</f>
        <v>0</v>
      </c>
      <c r="BD12" s="53">
        <f t="shared" si="26"/>
        <v>0</v>
      </c>
      <c r="BE12" s="53">
        <f t="shared" si="26"/>
        <v>0</v>
      </c>
      <c r="BF12" s="53">
        <f t="shared" si="26"/>
        <v>0</v>
      </c>
      <c r="BG12" s="53">
        <f t="shared" si="26"/>
        <v>0</v>
      </c>
      <c r="BH12" s="53">
        <f t="shared" si="26"/>
        <v>0</v>
      </c>
      <c r="BI12" s="53">
        <f t="shared" si="26"/>
        <v>0</v>
      </c>
      <c r="BJ12" s="53">
        <f t="shared" si="26"/>
        <v>0</v>
      </c>
      <c r="BK12" s="53">
        <f t="shared" si="26"/>
        <v>0</v>
      </c>
      <c r="BL12" s="53">
        <f t="shared" si="26"/>
        <v>0</v>
      </c>
      <c r="BM12" s="53">
        <f t="shared" si="26"/>
        <v>0</v>
      </c>
      <c r="BN12" s="53">
        <f t="shared" si="26"/>
        <v>0</v>
      </c>
      <c r="BO12" s="53"/>
      <c r="BP12" s="53">
        <f t="shared" si="11"/>
        <v>0</v>
      </c>
      <c r="BQ12" s="53"/>
      <c r="BR12" s="53">
        <f t="shared" si="12"/>
        <v>0</v>
      </c>
    </row>
    <row r="13" spans="1:70" x14ac:dyDescent="0.2">
      <c r="A13" s="6">
        <v>46</v>
      </c>
      <c r="B13" s="6" t="str">
        <f>+VLOOKUP(A13,masterfile!B:C,2,FALSE)</f>
        <v>Konzessionen, Schutzr.,selbst geschaffen</v>
      </c>
      <c r="D13" s="53">
        <f>+SUMIF('[1]2017'!$A:$A,$A13,'[1]2017'!$C:$C)-SUMIF('[1]2017'!$E:$E,$A13,'[1]2017'!$G:$G)</f>
        <v>0</v>
      </c>
      <c r="E13" s="53">
        <f>+SUMIF('[1]2018'!$A:$A,$A13,'[1]2018'!$C:$C)-SUMIF('[1]2018'!$E:$E,$A13,'[1]2018'!$G:$G)+D13</f>
        <v>0</v>
      </c>
      <c r="F13" s="53">
        <f>+SUMIF('[1]2019'!$A:$A,$A13,'[1]2019'!$C:$C)-SUMIF('[1]2019'!$E:$E,$A13,'[1]2019'!$G:$G)+E13</f>
        <v>0</v>
      </c>
      <c r="G13" s="53">
        <f>+SUMIF('[1]2020'!$A:$A,$A13,'[1]2020'!$C:$C)-SUMIF('[1]2020'!$E:$E,$A13,'[1]2020'!$G:$G)+F13</f>
        <v>0</v>
      </c>
      <c r="H13" s="53"/>
      <c r="I13" s="53">
        <f>+(SUMIF('[1]2021'!$A:$A,$A13,'[1]2021'!$C:$C)-SUMIF('[1]2021'!$E:$E,$A13,'[1]2021'!$G:$G))/12+G13</f>
        <v>0</v>
      </c>
      <c r="J13" s="53">
        <f>+(SUMIF('[1]2021'!$A:$A,$A13,'[1]2021'!$C:$C)-SUMIF('[1]2021'!$E:$E,$A13,'[1]2021'!$G:$G))/12+I13</f>
        <v>0</v>
      </c>
      <c r="K13" s="53">
        <f>+(SUMIF('[1]2021'!$A:$A,$A13,'[1]2021'!$C:$C)-SUMIF('[1]2021'!$E:$E,$A13,'[1]2021'!$G:$G))/12+J13</f>
        <v>0</v>
      </c>
      <c r="L13" s="53">
        <f>+(SUMIF('[1]2021'!$A:$A,$A13,'[1]2021'!$C:$C)-SUMIF('[1]2021'!$E:$E,$A13,'[1]2021'!$G:$G))/12+K13</f>
        <v>0</v>
      </c>
      <c r="M13" s="53">
        <f>+(SUMIF('[1]2021'!$A:$A,$A13,'[1]2021'!$C:$C)-SUMIF('[1]2021'!$E:$E,$A13,'[1]2021'!$G:$G))/12+L13</f>
        <v>0</v>
      </c>
      <c r="N13" s="53">
        <f>+(SUMIF('[1]2021'!$A:$A,$A13,'[1]2021'!$C:$C)-SUMIF('[1]2021'!$E:$E,$A13,'[1]2021'!$G:$G))/12+M13</f>
        <v>0</v>
      </c>
      <c r="O13" s="53">
        <f>+(SUMIF('[1]2021'!$A:$A,$A13,'[1]2021'!$C:$C)-SUMIF('[1]2021'!$E:$E,$A13,'[1]2021'!$G:$G))/12+N13</f>
        <v>0</v>
      </c>
      <c r="P13" s="53">
        <f>+(SUMIF('[1]2021'!$A:$A,$A13,'[1]2021'!$C:$C)-SUMIF('[1]2021'!$E:$E,$A13,'[1]2021'!$G:$G))/12+O13</f>
        <v>0</v>
      </c>
      <c r="Q13" s="53">
        <f>+(SUMIF('[1]2021'!$A:$A,$A13,'[1]2021'!$C:$C)-SUMIF('[1]2021'!$E:$E,$A13,'[1]2021'!$G:$G))/12+P13</f>
        <v>0</v>
      </c>
      <c r="R13" s="53">
        <f>+(SUMIF('[1]2021'!$A:$A,$A13,'[1]2021'!$C:$C)-SUMIF('[1]2021'!$E:$E,$A13,'[1]2021'!$G:$G))/12+Q13</f>
        <v>0</v>
      </c>
      <c r="S13" s="53">
        <f>+(SUMIF('[1]2021'!$A:$A,$A13,'[1]2021'!$C:$C)-SUMIF('[1]2021'!$E:$E,$A13,'[1]2021'!$G:$G))/12+R13</f>
        <v>0</v>
      </c>
      <c r="T13" s="53">
        <f>+(SUMIF('[1]2021'!$A:$A,$A13,'[1]2021'!$C:$C)-SUMIF('[1]2021'!$E:$E,$A13,'[1]2021'!$G:$G))/12+S13</f>
        <v>0</v>
      </c>
      <c r="U13" s="53" cm="1">
        <f t="array" ref="U13">+INDEX(I13:T13,1,Settings!$C$4)</f>
        <v>0</v>
      </c>
      <c r="V13" s="53" cm="1">
        <f t="array" ref="V13">+INDEX(I13:T13,1,Settings!$C$4)</f>
        <v>0</v>
      </c>
      <c r="W13" s="53"/>
      <c r="X13" s="53">
        <f>V13+SUMIFS(postings!$T:$T,postings!$C:$C,'b-data'!X$2,postings!$D:$D,'b-data'!X$3,postings!$I:$I,'b-data'!$A13)-SUMIFS(postings!$W:$W,postings!$C:$C,'b-data'!X$2,postings!$D:$D,'b-data'!X$3,postings!$M:$M,'b-data'!$A13)</f>
        <v>0</v>
      </c>
      <c r="Y13" s="53">
        <f>X13+SUMIFS(postings!$T:$T,postings!$C:$C,'b-data'!Y$2,postings!$D:$D,'b-data'!Y$3,postings!$I:$I,'b-data'!$A13)-SUMIFS(postings!$W:$W,postings!$C:$C,'b-data'!Y$2,postings!$D:$D,'b-data'!Y$3,postings!$M:$M,'b-data'!$A13)</f>
        <v>0</v>
      </c>
      <c r="Z13" s="53">
        <f>Y13+SUMIFS(postings!$T:$T,postings!$C:$C,'b-data'!Z$2,postings!$D:$D,'b-data'!Z$3,postings!$I:$I,'b-data'!$A13)-SUMIFS(postings!$W:$W,postings!$C:$C,'b-data'!Z$2,postings!$D:$D,'b-data'!Z$3,postings!$M:$M,'b-data'!$A13)</f>
        <v>0</v>
      </c>
      <c r="AA13" s="53">
        <f>Z13+SUMIFS(postings!$T:$T,postings!$C:$C,'b-data'!AA$2,postings!$D:$D,'b-data'!AA$3,postings!$I:$I,'b-data'!$A13)-SUMIFS(postings!$W:$W,postings!$C:$C,'b-data'!AA$2,postings!$D:$D,'b-data'!AA$3,postings!$M:$M,'b-data'!$A13)</f>
        <v>0</v>
      </c>
      <c r="AB13" s="53">
        <f>AA13+SUMIFS(postings!$T:$T,postings!$C:$C,'b-data'!AB$2,postings!$D:$D,'b-data'!AB$3,postings!$I:$I,'b-data'!$A13)-SUMIFS(postings!$W:$W,postings!$C:$C,'b-data'!AB$2,postings!$D:$D,'b-data'!AB$3,postings!$M:$M,'b-data'!$A13)</f>
        <v>0</v>
      </c>
      <c r="AC13" s="53">
        <f>AB13+SUMIFS(postings!$T:$T,postings!$C:$C,'b-data'!AC$2,postings!$D:$D,'b-data'!AC$3,postings!$I:$I,'b-data'!$A13)-SUMIFS(postings!$W:$W,postings!$C:$C,'b-data'!AC$2,postings!$D:$D,'b-data'!AC$3,postings!$M:$M,'b-data'!$A13)</f>
        <v>0</v>
      </c>
      <c r="AD13" s="53">
        <f>AC13+SUMIFS(postings!$T:$T,postings!$C:$C,'b-data'!AD$2,postings!$D:$D,'b-data'!AD$3,postings!$I:$I,'b-data'!$A13)-SUMIFS(postings!$W:$W,postings!$C:$C,'b-data'!AD$2,postings!$D:$D,'b-data'!AD$3,postings!$M:$M,'b-data'!$A13)</f>
        <v>0</v>
      </c>
      <c r="AE13" s="53">
        <f>AD13+SUMIFS(postings!$T:$T,postings!$C:$C,'b-data'!AE$2,postings!$D:$D,'b-data'!AE$3,postings!$I:$I,'b-data'!$A13)-SUMIFS(postings!$W:$W,postings!$C:$C,'b-data'!AE$2,postings!$D:$D,'b-data'!AE$3,postings!$M:$M,'b-data'!$A13)</f>
        <v>0</v>
      </c>
      <c r="AF13" s="53">
        <f>AE13+SUMIFS(postings!$T:$T,postings!$C:$C,'b-data'!AF$2,postings!$D:$D,'b-data'!AF$3,postings!$I:$I,'b-data'!$A13)-SUMIFS(postings!$W:$W,postings!$C:$C,'b-data'!AF$2,postings!$D:$D,'b-data'!AF$3,postings!$M:$M,'b-data'!$A13)</f>
        <v>0</v>
      </c>
      <c r="AG13" s="53">
        <f>AF13+SUMIFS(postings!$T:$T,postings!$C:$C,'b-data'!AG$2,postings!$D:$D,'b-data'!AG$3,postings!$I:$I,'b-data'!$A13)-SUMIFS(postings!$W:$W,postings!$C:$C,'b-data'!AG$2,postings!$D:$D,'b-data'!AG$3,postings!$M:$M,'b-data'!$A13)</f>
        <v>0</v>
      </c>
      <c r="AH13" s="53">
        <f>AG13+SUMIFS(postings!$T:$T,postings!$C:$C,'b-data'!AH$2,postings!$D:$D,'b-data'!AH$3,postings!$I:$I,'b-data'!$A13)-SUMIFS(postings!$W:$W,postings!$C:$C,'b-data'!AH$2,postings!$D:$D,'b-data'!AH$3,postings!$M:$M,'b-data'!$A13)</f>
        <v>0</v>
      </c>
      <c r="AI13" s="53">
        <f>AH13+SUMIFS(postings!$T:$T,postings!$C:$C,'b-data'!AI$2,postings!$D:$D,'b-data'!AI$3,postings!$I:$I,'b-data'!$A13)-SUMIFS(postings!$W:$W,postings!$C:$C,'b-data'!AI$2,postings!$D:$D,'b-data'!AI$3,postings!$M:$M,'b-data'!$A13)</f>
        <v>0</v>
      </c>
      <c r="AJ13" s="53" cm="1">
        <f t="array" ref="AJ13">+INDEX(X13:AI13,1,Settings!$C$4)</f>
        <v>0</v>
      </c>
      <c r="AK13" s="53" cm="1">
        <f t="array" ref="AK13">+INDEX(X13:AI13,1,Settings!$C$4)</f>
        <v>0</v>
      </c>
      <c r="AL13" s="53"/>
      <c r="AM13" s="53">
        <f t="shared" si="6"/>
        <v>0</v>
      </c>
      <c r="AN13" s="53">
        <f t="shared" ref="AN13:AX13" si="27">+AM13</f>
        <v>0</v>
      </c>
      <c r="AO13" s="53">
        <f t="shared" si="27"/>
        <v>0</v>
      </c>
      <c r="AP13" s="53">
        <f t="shared" si="27"/>
        <v>0</v>
      </c>
      <c r="AQ13" s="53">
        <f t="shared" si="27"/>
        <v>0</v>
      </c>
      <c r="AR13" s="53">
        <f t="shared" si="27"/>
        <v>0</v>
      </c>
      <c r="AS13" s="53">
        <f t="shared" si="27"/>
        <v>0</v>
      </c>
      <c r="AT13" s="53">
        <f t="shared" si="27"/>
        <v>0</v>
      </c>
      <c r="AU13" s="53">
        <f t="shared" si="27"/>
        <v>0</v>
      </c>
      <c r="AV13" s="53">
        <f t="shared" si="27"/>
        <v>0</v>
      </c>
      <c r="AW13" s="53">
        <f t="shared" si="27"/>
        <v>0</v>
      </c>
      <c r="AX13" s="53">
        <f t="shared" si="27"/>
        <v>0</v>
      </c>
      <c r="AY13" s="53" cm="1">
        <f t="array" ref="AY13">+INDEX(AM13:AX13,1,Settings!$C$4)</f>
        <v>0</v>
      </c>
      <c r="AZ13" s="53">
        <f t="shared" si="8"/>
        <v>0</v>
      </c>
      <c r="BA13" s="53"/>
      <c r="BB13" s="53">
        <f t="shared" si="9"/>
        <v>0</v>
      </c>
      <c r="BC13" s="53">
        <f t="shared" ref="BC13:BN13" si="28">+BB13</f>
        <v>0</v>
      </c>
      <c r="BD13" s="53">
        <f t="shared" si="28"/>
        <v>0</v>
      </c>
      <c r="BE13" s="53">
        <f t="shared" si="28"/>
        <v>0</v>
      </c>
      <c r="BF13" s="53">
        <f t="shared" si="28"/>
        <v>0</v>
      </c>
      <c r="BG13" s="53">
        <f t="shared" si="28"/>
        <v>0</v>
      </c>
      <c r="BH13" s="53">
        <f t="shared" si="28"/>
        <v>0</v>
      </c>
      <c r="BI13" s="53">
        <f t="shared" si="28"/>
        <v>0</v>
      </c>
      <c r="BJ13" s="53">
        <f t="shared" si="28"/>
        <v>0</v>
      </c>
      <c r="BK13" s="53">
        <f t="shared" si="28"/>
        <v>0</v>
      </c>
      <c r="BL13" s="53">
        <f t="shared" si="28"/>
        <v>0</v>
      </c>
      <c r="BM13" s="53">
        <f t="shared" si="28"/>
        <v>0</v>
      </c>
      <c r="BN13" s="53">
        <f t="shared" si="28"/>
        <v>0</v>
      </c>
      <c r="BO13" s="53"/>
      <c r="BP13" s="53">
        <f t="shared" si="11"/>
        <v>0</v>
      </c>
      <c r="BQ13" s="53"/>
      <c r="BR13" s="53">
        <f t="shared" si="12"/>
        <v>0</v>
      </c>
    </row>
    <row r="14" spans="1:70" x14ac:dyDescent="0.2">
      <c r="A14" s="6">
        <v>47</v>
      </c>
      <c r="B14" s="6" t="str">
        <f>+VLOOKUP(A14,masterfile!B:C,2,FALSE)</f>
        <v>Rezepte, Verfahren, selbst geschaffen</v>
      </c>
      <c r="D14" s="53">
        <f>+SUMIF('[1]2017'!$A:$A,$A14,'[1]2017'!$C:$C)-SUMIF('[1]2017'!$E:$E,$A14,'[1]2017'!$G:$G)</f>
        <v>0</v>
      </c>
      <c r="E14" s="53">
        <f>+SUMIF('[1]2018'!$A:$A,$A14,'[1]2018'!$C:$C)-SUMIF('[1]2018'!$E:$E,$A14,'[1]2018'!$G:$G)+D14</f>
        <v>0</v>
      </c>
      <c r="F14" s="53">
        <f>+SUMIF('[1]2019'!$A:$A,$A14,'[1]2019'!$C:$C)-SUMIF('[1]2019'!$E:$E,$A14,'[1]2019'!$G:$G)+E14</f>
        <v>0</v>
      </c>
      <c r="G14" s="53">
        <f>+SUMIF('[1]2020'!$A:$A,$A14,'[1]2020'!$C:$C)-SUMIF('[1]2020'!$E:$E,$A14,'[1]2020'!$G:$G)+F14</f>
        <v>0</v>
      </c>
      <c r="H14" s="53"/>
      <c r="I14" s="53">
        <f>+(SUMIF('[1]2021'!$A:$A,$A14,'[1]2021'!$C:$C)-SUMIF('[1]2021'!$E:$E,$A14,'[1]2021'!$G:$G))/12+G14</f>
        <v>0</v>
      </c>
      <c r="J14" s="53">
        <f>+(SUMIF('[1]2021'!$A:$A,$A14,'[1]2021'!$C:$C)-SUMIF('[1]2021'!$E:$E,$A14,'[1]2021'!$G:$G))/12+I14</f>
        <v>0</v>
      </c>
      <c r="K14" s="53">
        <f>+(SUMIF('[1]2021'!$A:$A,$A14,'[1]2021'!$C:$C)-SUMIF('[1]2021'!$E:$E,$A14,'[1]2021'!$G:$G))/12+J14</f>
        <v>0</v>
      </c>
      <c r="L14" s="53">
        <f>+(SUMIF('[1]2021'!$A:$A,$A14,'[1]2021'!$C:$C)-SUMIF('[1]2021'!$E:$E,$A14,'[1]2021'!$G:$G))/12+K14</f>
        <v>0</v>
      </c>
      <c r="M14" s="53">
        <f>+(SUMIF('[1]2021'!$A:$A,$A14,'[1]2021'!$C:$C)-SUMIF('[1]2021'!$E:$E,$A14,'[1]2021'!$G:$G))/12+L14</f>
        <v>0</v>
      </c>
      <c r="N14" s="53">
        <f>+(SUMIF('[1]2021'!$A:$A,$A14,'[1]2021'!$C:$C)-SUMIF('[1]2021'!$E:$E,$A14,'[1]2021'!$G:$G))/12+M14</f>
        <v>0</v>
      </c>
      <c r="O14" s="53">
        <f>+(SUMIF('[1]2021'!$A:$A,$A14,'[1]2021'!$C:$C)-SUMIF('[1]2021'!$E:$E,$A14,'[1]2021'!$G:$G))/12+N14</f>
        <v>0</v>
      </c>
      <c r="P14" s="53">
        <f>+(SUMIF('[1]2021'!$A:$A,$A14,'[1]2021'!$C:$C)-SUMIF('[1]2021'!$E:$E,$A14,'[1]2021'!$G:$G))/12+O14</f>
        <v>0</v>
      </c>
      <c r="Q14" s="53">
        <f>+(SUMIF('[1]2021'!$A:$A,$A14,'[1]2021'!$C:$C)-SUMIF('[1]2021'!$E:$E,$A14,'[1]2021'!$G:$G))/12+P14</f>
        <v>0</v>
      </c>
      <c r="R14" s="53">
        <f>+(SUMIF('[1]2021'!$A:$A,$A14,'[1]2021'!$C:$C)-SUMIF('[1]2021'!$E:$E,$A14,'[1]2021'!$G:$G))/12+Q14</f>
        <v>0</v>
      </c>
      <c r="S14" s="53">
        <f>+(SUMIF('[1]2021'!$A:$A,$A14,'[1]2021'!$C:$C)-SUMIF('[1]2021'!$E:$E,$A14,'[1]2021'!$G:$G))/12+R14</f>
        <v>0</v>
      </c>
      <c r="T14" s="53">
        <f>+(SUMIF('[1]2021'!$A:$A,$A14,'[1]2021'!$C:$C)-SUMIF('[1]2021'!$E:$E,$A14,'[1]2021'!$G:$G))/12+S14</f>
        <v>0</v>
      </c>
      <c r="U14" s="53" cm="1">
        <f t="array" ref="U14">+INDEX(I14:T14,1,Settings!$C$4)</f>
        <v>0</v>
      </c>
      <c r="V14" s="53" cm="1">
        <f t="array" ref="V14">+INDEX(I14:T14,1,Settings!$C$4)</f>
        <v>0</v>
      </c>
      <c r="W14" s="53"/>
      <c r="X14" s="53">
        <f>V14+SUMIFS(postings!$T:$T,postings!$C:$C,'b-data'!X$2,postings!$D:$D,'b-data'!X$3,postings!$I:$I,'b-data'!$A14)-SUMIFS(postings!$W:$W,postings!$C:$C,'b-data'!X$2,postings!$D:$D,'b-data'!X$3,postings!$M:$M,'b-data'!$A14)</f>
        <v>0</v>
      </c>
      <c r="Y14" s="53">
        <f>X14+SUMIFS(postings!$T:$T,postings!$C:$C,'b-data'!Y$2,postings!$D:$D,'b-data'!Y$3,postings!$I:$I,'b-data'!$A14)-SUMIFS(postings!$W:$W,postings!$C:$C,'b-data'!Y$2,postings!$D:$D,'b-data'!Y$3,postings!$M:$M,'b-data'!$A14)</f>
        <v>0</v>
      </c>
      <c r="Z14" s="53">
        <f>Y14+SUMIFS(postings!$T:$T,postings!$C:$C,'b-data'!Z$2,postings!$D:$D,'b-data'!Z$3,postings!$I:$I,'b-data'!$A14)-SUMIFS(postings!$W:$W,postings!$C:$C,'b-data'!Z$2,postings!$D:$D,'b-data'!Z$3,postings!$M:$M,'b-data'!$A14)</f>
        <v>0</v>
      </c>
      <c r="AA14" s="53">
        <f>Z14+SUMIFS(postings!$T:$T,postings!$C:$C,'b-data'!AA$2,postings!$D:$D,'b-data'!AA$3,postings!$I:$I,'b-data'!$A14)-SUMIFS(postings!$W:$W,postings!$C:$C,'b-data'!AA$2,postings!$D:$D,'b-data'!AA$3,postings!$M:$M,'b-data'!$A14)</f>
        <v>0</v>
      </c>
      <c r="AB14" s="53">
        <f>AA14+SUMIFS(postings!$T:$T,postings!$C:$C,'b-data'!AB$2,postings!$D:$D,'b-data'!AB$3,postings!$I:$I,'b-data'!$A14)-SUMIFS(postings!$W:$W,postings!$C:$C,'b-data'!AB$2,postings!$D:$D,'b-data'!AB$3,postings!$M:$M,'b-data'!$A14)</f>
        <v>0</v>
      </c>
      <c r="AC14" s="53">
        <f>AB14+SUMIFS(postings!$T:$T,postings!$C:$C,'b-data'!AC$2,postings!$D:$D,'b-data'!AC$3,postings!$I:$I,'b-data'!$A14)-SUMIFS(postings!$W:$W,postings!$C:$C,'b-data'!AC$2,postings!$D:$D,'b-data'!AC$3,postings!$M:$M,'b-data'!$A14)</f>
        <v>0</v>
      </c>
      <c r="AD14" s="53">
        <f>AC14+SUMIFS(postings!$T:$T,postings!$C:$C,'b-data'!AD$2,postings!$D:$D,'b-data'!AD$3,postings!$I:$I,'b-data'!$A14)-SUMIFS(postings!$W:$W,postings!$C:$C,'b-data'!AD$2,postings!$D:$D,'b-data'!AD$3,postings!$M:$M,'b-data'!$A14)</f>
        <v>0</v>
      </c>
      <c r="AE14" s="53">
        <f>AD14+SUMIFS(postings!$T:$T,postings!$C:$C,'b-data'!AE$2,postings!$D:$D,'b-data'!AE$3,postings!$I:$I,'b-data'!$A14)-SUMIFS(postings!$W:$W,postings!$C:$C,'b-data'!AE$2,postings!$D:$D,'b-data'!AE$3,postings!$M:$M,'b-data'!$A14)</f>
        <v>0</v>
      </c>
      <c r="AF14" s="53">
        <f>AE14+SUMIFS(postings!$T:$T,postings!$C:$C,'b-data'!AF$2,postings!$D:$D,'b-data'!AF$3,postings!$I:$I,'b-data'!$A14)-SUMIFS(postings!$W:$W,postings!$C:$C,'b-data'!AF$2,postings!$D:$D,'b-data'!AF$3,postings!$M:$M,'b-data'!$A14)</f>
        <v>0</v>
      </c>
      <c r="AG14" s="53">
        <f>AF14+SUMIFS(postings!$T:$T,postings!$C:$C,'b-data'!AG$2,postings!$D:$D,'b-data'!AG$3,postings!$I:$I,'b-data'!$A14)-SUMIFS(postings!$W:$W,postings!$C:$C,'b-data'!AG$2,postings!$D:$D,'b-data'!AG$3,postings!$M:$M,'b-data'!$A14)</f>
        <v>0</v>
      </c>
      <c r="AH14" s="53">
        <f>AG14+SUMIFS(postings!$T:$T,postings!$C:$C,'b-data'!AH$2,postings!$D:$D,'b-data'!AH$3,postings!$I:$I,'b-data'!$A14)-SUMIFS(postings!$W:$W,postings!$C:$C,'b-data'!AH$2,postings!$D:$D,'b-data'!AH$3,postings!$M:$M,'b-data'!$A14)</f>
        <v>0</v>
      </c>
      <c r="AI14" s="53">
        <f>AH14+SUMIFS(postings!$T:$T,postings!$C:$C,'b-data'!AI$2,postings!$D:$D,'b-data'!AI$3,postings!$I:$I,'b-data'!$A14)-SUMIFS(postings!$W:$W,postings!$C:$C,'b-data'!AI$2,postings!$D:$D,'b-data'!AI$3,postings!$M:$M,'b-data'!$A14)</f>
        <v>0</v>
      </c>
      <c r="AJ14" s="53" cm="1">
        <f t="array" ref="AJ14">+INDEX(X14:AI14,1,Settings!$C$4)</f>
        <v>0</v>
      </c>
      <c r="AK14" s="53" cm="1">
        <f t="array" ref="AK14">+INDEX(X14:AI14,1,Settings!$C$4)</f>
        <v>0</v>
      </c>
      <c r="AL14" s="53"/>
      <c r="AM14" s="53">
        <f t="shared" si="6"/>
        <v>0</v>
      </c>
      <c r="AN14" s="53">
        <f t="shared" ref="AN14:AX14" si="29">+AM14</f>
        <v>0</v>
      </c>
      <c r="AO14" s="53">
        <f t="shared" si="29"/>
        <v>0</v>
      </c>
      <c r="AP14" s="53">
        <f t="shared" si="29"/>
        <v>0</v>
      </c>
      <c r="AQ14" s="53">
        <f t="shared" si="29"/>
        <v>0</v>
      </c>
      <c r="AR14" s="53">
        <f t="shared" si="29"/>
        <v>0</v>
      </c>
      <c r="AS14" s="53">
        <f t="shared" si="29"/>
        <v>0</v>
      </c>
      <c r="AT14" s="53">
        <f t="shared" si="29"/>
        <v>0</v>
      </c>
      <c r="AU14" s="53">
        <f t="shared" si="29"/>
        <v>0</v>
      </c>
      <c r="AV14" s="53">
        <f t="shared" si="29"/>
        <v>0</v>
      </c>
      <c r="AW14" s="53">
        <f t="shared" si="29"/>
        <v>0</v>
      </c>
      <c r="AX14" s="53">
        <f t="shared" si="29"/>
        <v>0</v>
      </c>
      <c r="AY14" s="53" cm="1">
        <f t="array" ref="AY14">+INDEX(AM14:AX14,1,Settings!$C$4)</f>
        <v>0</v>
      </c>
      <c r="AZ14" s="53">
        <f t="shared" si="8"/>
        <v>0</v>
      </c>
      <c r="BA14" s="53"/>
      <c r="BB14" s="53">
        <f t="shared" si="9"/>
        <v>0</v>
      </c>
      <c r="BC14" s="53">
        <f t="shared" ref="BC14:BN14" si="30">+BB14</f>
        <v>0</v>
      </c>
      <c r="BD14" s="53">
        <f t="shared" si="30"/>
        <v>0</v>
      </c>
      <c r="BE14" s="53">
        <f t="shared" si="30"/>
        <v>0</v>
      </c>
      <c r="BF14" s="53">
        <f t="shared" si="30"/>
        <v>0</v>
      </c>
      <c r="BG14" s="53">
        <f t="shared" si="30"/>
        <v>0</v>
      </c>
      <c r="BH14" s="53">
        <f t="shared" si="30"/>
        <v>0</v>
      </c>
      <c r="BI14" s="53">
        <f t="shared" si="30"/>
        <v>0</v>
      </c>
      <c r="BJ14" s="53">
        <f t="shared" si="30"/>
        <v>0</v>
      </c>
      <c r="BK14" s="53">
        <f t="shared" si="30"/>
        <v>0</v>
      </c>
      <c r="BL14" s="53">
        <f t="shared" si="30"/>
        <v>0</v>
      </c>
      <c r="BM14" s="53">
        <f t="shared" si="30"/>
        <v>0</v>
      </c>
      <c r="BN14" s="53">
        <f t="shared" si="30"/>
        <v>0</v>
      </c>
      <c r="BO14" s="53"/>
      <c r="BP14" s="53">
        <f t="shared" si="11"/>
        <v>0</v>
      </c>
      <c r="BQ14" s="53"/>
      <c r="BR14" s="53">
        <f t="shared" si="12"/>
        <v>0</v>
      </c>
    </row>
    <row r="15" spans="1:70" x14ac:dyDescent="0.2">
      <c r="A15" s="6">
        <v>48</v>
      </c>
      <c r="B15" s="6" t="str">
        <f>+VLOOKUP(A15,masterfile!B:C,2,FALSE)</f>
        <v>Immat. Vermögensgegenst. in Entwicklung</v>
      </c>
      <c r="D15" s="53">
        <f>+SUMIF('[1]2017'!$A:$A,$A15,'[1]2017'!$C:$C)-SUMIF('[1]2017'!$E:$E,$A15,'[1]2017'!$G:$G)</f>
        <v>0</v>
      </c>
      <c r="E15" s="53">
        <f>+SUMIF('[1]2018'!$A:$A,$A15,'[1]2018'!$C:$C)-SUMIF('[1]2018'!$E:$E,$A15,'[1]2018'!$G:$G)+D15</f>
        <v>0</v>
      </c>
      <c r="F15" s="53">
        <f>+SUMIF('[1]2019'!$A:$A,$A15,'[1]2019'!$C:$C)-SUMIF('[1]2019'!$E:$E,$A15,'[1]2019'!$G:$G)+E15</f>
        <v>0</v>
      </c>
      <c r="G15" s="53">
        <f>+SUMIF('[1]2020'!$A:$A,$A15,'[1]2020'!$C:$C)-SUMIF('[1]2020'!$E:$E,$A15,'[1]2020'!$G:$G)+F15</f>
        <v>0</v>
      </c>
      <c r="H15" s="53"/>
      <c r="I15" s="53">
        <f>+(SUMIF('[1]2021'!$A:$A,$A15,'[1]2021'!$C:$C)-SUMIF('[1]2021'!$E:$E,$A15,'[1]2021'!$G:$G))/12+G15</f>
        <v>0</v>
      </c>
      <c r="J15" s="53">
        <f>+(SUMIF('[1]2021'!$A:$A,$A15,'[1]2021'!$C:$C)-SUMIF('[1]2021'!$E:$E,$A15,'[1]2021'!$G:$G))/12+I15</f>
        <v>0</v>
      </c>
      <c r="K15" s="53">
        <f>+(SUMIF('[1]2021'!$A:$A,$A15,'[1]2021'!$C:$C)-SUMIF('[1]2021'!$E:$E,$A15,'[1]2021'!$G:$G))/12+J15</f>
        <v>0</v>
      </c>
      <c r="L15" s="53">
        <f>+(SUMIF('[1]2021'!$A:$A,$A15,'[1]2021'!$C:$C)-SUMIF('[1]2021'!$E:$E,$A15,'[1]2021'!$G:$G))/12+K15</f>
        <v>0</v>
      </c>
      <c r="M15" s="53">
        <f>+(SUMIF('[1]2021'!$A:$A,$A15,'[1]2021'!$C:$C)-SUMIF('[1]2021'!$E:$E,$A15,'[1]2021'!$G:$G))/12+L15</f>
        <v>0</v>
      </c>
      <c r="N15" s="53">
        <f>+(SUMIF('[1]2021'!$A:$A,$A15,'[1]2021'!$C:$C)-SUMIF('[1]2021'!$E:$E,$A15,'[1]2021'!$G:$G))/12+M15</f>
        <v>0</v>
      </c>
      <c r="O15" s="53">
        <f>+(SUMIF('[1]2021'!$A:$A,$A15,'[1]2021'!$C:$C)-SUMIF('[1]2021'!$E:$E,$A15,'[1]2021'!$G:$G))/12+N15</f>
        <v>0</v>
      </c>
      <c r="P15" s="53">
        <f>+(SUMIF('[1]2021'!$A:$A,$A15,'[1]2021'!$C:$C)-SUMIF('[1]2021'!$E:$E,$A15,'[1]2021'!$G:$G))/12+O15</f>
        <v>0</v>
      </c>
      <c r="Q15" s="53">
        <f>+(SUMIF('[1]2021'!$A:$A,$A15,'[1]2021'!$C:$C)-SUMIF('[1]2021'!$E:$E,$A15,'[1]2021'!$G:$G))/12+P15</f>
        <v>0</v>
      </c>
      <c r="R15" s="53">
        <f>+(SUMIF('[1]2021'!$A:$A,$A15,'[1]2021'!$C:$C)-SUMIF('[1]2021'!$E:$E,$A15,'[1]2021'!$G:$G))/12+Q15</f>
        <v>0</v>
      </c>
      <c r="S15" s="53">
        <f>+(SUMIF('[1]2021'!$A:$A,$A15,'[1]2021'!$C:$C)-SUMIF('[1]2021'!$E:$E,$A15,'[1]2021'!$G:$G))/12+R15</f>
        <v>0</v>
      </c>
      <c r="T15" s="53">
        <f>+(SUMIF('[1]2021'!$A:$A,$A15,'[1]2021'!$C:$C)-SUMIF('[1]2021'!$E:$E,$A15,'[1]2021'!$G:$G))/12+S15</f>
        <v>0</v>
      </c>
      <c r="U15" s="53" cm="1">
        <f t="array" ref="U15">+INDEX(I15:T15,1,Settings!$C$4)</f>
        <v>0</v>
      </c>
      <c r="V15" s="53" cm="1">
        <f t="array" ref="V15">+INDEX(I15:T15,1,Settings!$C$4)</f>
        <v>0</v>
      </c>
      <c r="W15" s="53"/>
      <c r="X15" s="53">
        <f>V15+SUMIFS(postings!$T:$T,postings!$C:$C,'b-data'!X$2,postings!$D:$D,'b-data'!X$3,postings!$I:$I,'b-data'!$A15)-SUMIFS(postings!$W:$W,postings!$C:$C,'b-data'!X$2,postings!$D:$D,'b-data'!X$3,postings!$M:$M,'b-data'!$A15)</f>
        <v>0</v>
      </c>
      <c r="Y15" s="53">
        <f>X15+SUMIFS(postings!$T:$T,postings!$C:$C,'b-data'!Y$2,postings!$D:$D,'b-data'!Y$3,postings!$I:$I,'b-data'!$A15)-SUMIFS(postings!$W:$W,postings!$C:$C,'b-data'!Y$2,postings!$D:$D,'b-data'!Y$3,postings!$M:$M,'b-data'!$A15)</f>
        <v>0</v>
      </c>
      <c r="Z15" s="53">
        <f>Y15+SUMIFS(postings!$T:$T,postings!$C:$C,'b-data'!Z$2,postings!$D:$D,'b-data'!Z$3,postings!$I:$I,'b-data'!$A15)-SUMIFS(postings!$W:$W,postings!$C:$C,'b-data'!Z$2,postings!$D:$D,'b-data'!Z$3,postings!$M:$M,'b-data'!$A15)</f>
        <v>0</v>
      </c>
      <c r="AA15" s="53">
        <f>Z15+SUMIFS(postings!$T:$T,postings!$C:$C,'b-data'!AA$2,postings!$D:$D,'b-data'!AA$3,postings!$I:$I,'b-data'!$A15)-SUMIFS(postings!$W:$W,postings!$C:$C,'b-data'!AA$2,postings!$D:$D,'b-data'!AA$3,postings!$M:$M,'b-data'!$A15)</f>
        <v>0</v>
      </c>
      <c r="AB15" s="53">
        <f>AA15+SUMIFS(postings!$T:$T,postings!$C:$C,'b-data'!AB$2,postings!$D:$D,'b-data'!AB$3,postings!$I:$I,'b-data'!$A15)-SUMIFS(postings!$W:$W,postings!$C:$C,'b-data'!AB$2,postings!$D:$D,'b-data'!AB$3,postings!$M:$M,'b-data'!$A15)</f>
        <v>0</v>
      </c>
      <c r="AC15" s="53">
        <f>AB15+SUMIFS(postings!$T:$T,postings!$C:$C,'b-data'!AC$2,postings!$D:$D,'b-data'!AC$3,postings!$I:$I,'b-data'!$A15)-SUMIFS(postings!$W:$W,postings!$C:$C,'b-data'!AC$2,postings!$D:$D,'b-data'!AC$3,postings!$M:$M,'b-data'!$A15)</f>
        <v>0</v>
      </c>
      <c r="AD15" s="53">
        <f>AC15+SUMIFS(postings!$T:$T,postings!$C:$C,'b-data'!AD$2,postings!$D:$D,'b-data'!AD$3,postings!$I:$I,'b-data'!$A15)-SUMIFS(postings!$W:$W,postings!$C:$C,'b-data'!AD$2,postings!$D:$D,'b-data'!AD$3,postings!$M:$M,'b-data'!$A15)</f>
        <v>0</v>
      </c>
      <c r="AE15" s="53">
        <f>AD15+SUMIFS(postings!$T:$T,postings!$C:$C,'b-data'!AE$2,postings!$D:$D,'b-data'!AE$3,postings!$I:$I,'b-data'!$A15)-SUMIFS(postings!$W:$W,postings!$C:$C,'b-data'!AE$2,postings!$D:$D,'b-data'!AE$3,postings!$M:$M,'b-data'!$A15)</f>
        <v>0</v>
      </c>
      <c r="AF15" s="53">
        <f>AE15+SUMIFS(postings!$T:$T,postings!$C:$C,'b-data'!AF$2,postings!$D:$D,'b-data'!AF$3,postings!$I:$I,'b-data'!$A15)-SUMIFS(postings!$W:$W,postings!$C:$C,'b-data'!AF$2,postings!$D:$D,'b-data'!AF$3,postings!$M:$M,'b-data'!$A15)</f>
        <v>0</v>
      </c>
      <c r="AG15" s="53">
        <f>AF15+SUMIFS(postings!$T:$T,postings!$C:$C,'b-data'!AG$2,postings!$D:$D,'b-data'!AG$3,postings!$I:$I,'b-data'!$A15)-SUMIFS(postings!$W:$W,postings!$C:$C,'b-data'!AG$2,postings!$D:$D,'b-data'!AG$3,postings!$M:$M,'b-data'!$A15)</f>
        <v>0</v>
      </c>
      <c r="AH15" s="53">
        <f>AG15+SUMIFS(postings!$T:$T,postings!$C:$C,'b-data'!AH$2,postings!$D:$D,'b-data'!AH$3,postings!$I:$I,'b-data'!$A15)-SUMIFS(postings!$W:$W,postings!$C:$C,'b-data'!AH$2,postings!$D:$D,'b-data'!AH$3,postings!$M:$M,'b-data'!$A15)</f>
        <v>0</v>
      </c>
      <c r="AI15" s="53">
        <f>AH15+SUMIFS(postings!$T:$T,postings!$C:$C,'b-data'!AI$2,postings!$D:$D,'b-data'!AI$3,postings!$I:$I,'b-data'!$A15)-SUMIFS(postings!$W:$W,postings!$C:$C,'b-data'!AI$2,postings!$D:$D,'b-data'!AI$3,postings!$M:$M,'b-data'!$A15)</f>
        <v>0</v>
      </c>
      <c r="AJ15" s="53" cm="1">
        <f t="array" ref="AJ15">+INDEX(X15:AI15,1,Settings!$C$4)</f>
        <v>0</v>
      </c>
      <c r="AK15" s="53" cm="1">
        <f t="array" ref="AK15">+INDEX(X15:AI15,1,Settings!$C$4)</f>
        <v>0</v>
      </c>
      <c r="AL15" s="53"/>
      <c r="AM15" s="53">
        <f t="shared" si="6"/>
        <v>0</v>
      </c>
      <c r="AN15" s="53">
        <f t="shared" ref="AN15:AX15" si="31">+AM15</f>
        <v>0</v>
      </c>
      <c r="AO15" s="53">
        <f t="shared" si="31"/>
        <v>0</v>
      </c>
      <c r="AP15" s="53">
        <f t="shared" si="31"/>
        <v>0</v>
      </c>
      <c r="AQ15" s="53">
        <f t="shared" si="31"/>
        <v>0</v>
      </c>
      <c r="AR15" s="53">
        <f t="shared" si="31"/>
        <v>0</v>
      </c>
      <c r="AS15" s="53">
        <f t="shared" si="31"/>
        <v>0</v>
      </c>
      <c r="AT15" s="53">
        <f t="shared" si="31"/>
        <v>0</v>
      </c>
      <c r="AU15" s="53">
        <f t="shared" si="31"/>
        <v>0</v>
      </c>
      <c r="AV15" s="53">
        <f t="shared" si="31"/>
        <v>0</v>
      </c>
      <c r="AW15" s="53">
        <f t="shared" si="31"/>
        <v>0</v>
      </c>
      <c r="AX15" s="53">
        <f t="shared" si="31"/>
        <v>0</v>
      </c>
      <c r="AY15" s="53" cm="1">
        <f t="array" ref="AY15">+INDEX(AM15:AX15,1,Settings!$C$4)</f>
        <v>0</v>
      </c>
      <c r="AZ15" s="53">
        <f t="shared" si="8"/>
        <v>0</v>
      </c>
      <c r="BA15" s="53"/>
      <c r="BB15" s="53">
        <f t="shared" si="9"/>
        <v>0</v>
      </c>
      <c r="BC15" s="53">
        <f t="shared" ref="BC15:BN15" si="32">+BB15</f>
        <v>0</v>
      </c>
      <c r="BD15" s="53">
        <f t="shared" si="32"/>
        <v>0</v>
      </c>
      <c r="BE15" s="53">
        <f t="shared" si="32"/>
        <v>0</v>
      </c>
      <c r="BF15" s="53">
        <f t="shared" si="32"/>
        <v>0</v>
      </c>
      <c r="BG15" s="53">
        <f t="shared" si="32"/>
        <v>0</v>
      </c>
      <c r="BH15" s="53">
        <f t="shared" si="32"/>
        <v>0</v>
      </c>
      <c r="BI15" s="53">
        <f t="shared" si="32"/>
        <v>0</v>
      </c>
      <c r="BJ15" s="53">
        <f t="shared" si="32"/>
        <v>0</v>
      </c>
      <c r="BK15" s="53">
        <f t="shared" si="32"/>
        <v>0</v>
      </c>
      <c r="BL15" s="53">
        <f t="shared" si="32"/>
        <v>0</v>
      </c>
      <c r="BM15" s="53">
        <f t="shared" si="32"/>
        <v>0</v>
      </c>
      <c r="BN15" s="53">
        <f t="shared" si="32"/>
        <v>0</v>
      </c>
      <c r="BO15" s="53"/>
      <c r="BP15" s="53">
        <f t="shared" si="11"/>
        <v>0</v>
      </c>
      <c r="BQ15" s="53"/>
      <c r="BR15" s="53">
        <f t="shared" si="12"/>
        <v>0</v>
      </c>
    </row>
    <row r="16" spans="1:70" x14ac:dyDescent="0.2">
      <c r="A16" s="6">
        <v>50</v>
      </c>
      <c r="B16" s="6" t="str">
        <f>+VLOOKUP(A16,masterfile!B:C,2,FALSE)</f>
        <v>Grundstücke,grndst.Rechte und Bauten</v>
      </c>
      <c r="D16" s="53">
        <f>+SUMIF('[1]2017'!$A:$A,$A16,'[1]2017'!$C:$C)-SUMIF('[1]2017'!$E:$E,$A16,'[1]2017'!$G:$G)</f>
        <v>1600</v>
      </c>
      <c r="E16" s="53">
        <f>+SUMIF('[1]2018'!$A:$A,$A16,'[1]2018'!$C:$C)-SUMIF('[1]2018'!$E:$E,$A16,'[1]2018'!$G:$G)+D16</f>
        <v>1600</v>
      </c>
      <c r="F16" s="53">
        <f>+SUMIF('[1]2019'!$A:$A,$A16,'[1]2019'!$C:$C)-SUMIF('[1]2019'!$E:$E,$A16,'[1]2019'!$G:$G)+E16</f>
        <v>1600</v>
      </c>
      <c r="G16" s="53">
        <f>+SUMIF('[1]2020'!$A:$A,$A16,'[1]2020'!$C:$C)-SUMIF('[1]2020'!$E:$E,$A16,'[1]2020'!$G:$G)+F16</f>
        <v>1600</v>
      </c>
      <c r="H16" s="53"/>
      <c r="I16" s="53">
        <f>+(SUMIF('[1]2021'!$A:$A,$A16,'[1]2021'!$C:$C)-SUMIF('[1]2021'!$E:$E,$A16,'[1]2021'!$G:$G))/12+G16</f>
        <v>1600</v>
      </c>
      <c r="J16" s="53">
        <f>+(SUMIF('[1]2021'!$A:$A,$A16,'[1]2021'!$C:$C)-SUMIF('[1]2021'!$E:$E,$A16,'[1]2021'!$G:$G))/12+I16</f>
        <v>1600</v>
      </c>
      <c r="K16" s="53">
        <f>+(SUMIF('[1]2021'!$A:$A,$A16,'[1]2021'!$C:$C)-SUMIF('[1]2021'!$E:$E,$A16,'[1]2021'!$G:$G))/12+J16</f>
        <v>1600</v>
      </c>
      <c r="L16" s="53">
        <f>+(SUMIF('[1]2021'!$A:$A,$A16,'[1]2021'!$C:$C)-SUMIF('[1]2021'!$E:$E,$A16,'[1]2021'!$G:$G))/12+K16</f>
        <v>1600</v>
      </c>
      <c r="M16" s="53">
        <f>+(SUMIF('[1]2021'!$A:$A,$A16,'[1]2021'!$C:$C)-SUMIF('[1]2021'!$E:$E,$A16,'[1]2021'!$G:$G))/12+L16</f>
        <v>1600</v>
      </c>
      <c r="N16" s="53">
        <f>+(SUMIF('[1]2021'!$A:$A,$A16,'[1]2021'!$C:$C)-SUMIF('[1]2021'!$E:$E,$A16,'[1]2021'!$G:$G))/12+M16</f>
        <v>1600</v>
      </c>
      <c r="O16" s="53">
        <f>+(SUMIF('[1]2021'!$A:$A,$A16,'[1]2021'!$C:$C)-SUMIF('[1]2021'!$E:$E,$A16,'[1]2021'!$G:$G))/12+N16</f>
        <v>1600</v>
      </c>
      <c r="P16" s="53">
        <f>+(SUMIF('[1]2021'!$A:$A,$A16,'[1]2021'!$C:$C)-SUMIF('[1]2021'!$E:$E,$A16,'[1]2021'!$G:$G))/12+O16</f>
        <v>1600</v>
      </c>
      <c r="Q16" s="53">
        <f>+(SUMIF('[1]2021'!$A:$A,$A16,'[1]2021'!$C:$C)-SUMIF('[1]2021'!$E:$E,$A16,'[1]2021'!$G:$G))/12+P16</f>
        <v>1600</v>
      </c>
      <c r="R16" s="53">
        <f>+(SUMIF('[1]2021'!$A:$A,$A16,'[1]2021'!$C:$C)-SUMIF('[1]2021'!$E:$E,$A16,'[1]2021'!$G:$G))/12+Q16</f>
        <v>1600</v>
      </c>
      <c r="S16" s="53">
        <f>+(SUMIF('[1]2021'!$A:$A,$A16,'[1]2021'!$C:$C)-SUMIF('[1]2021'!$E:$E,$A16,'[1]2021'!$G:$G))/12+R16</f>
        <v>1600</v>
      </c>
      <c r="T16" s="53">
        <f>+(SUMIF('[1]2021'!$A:$A,$A16,'[1]2021'!$C:$C)-SUMIF('[1]2021'!$E:$E,$A16,'[1]2021'!$G:$G))/12+S16</f>
        <v>1600</v>
      </c>
      <c r="U16" s="53" cm="1">
        <f t="array" ref="U16">+INDEX(I16:T16,1,Settings!$C$4)</f>
        <v>1600</v>
      </c>
      <c r="V16" s="53" cm="1">
        <f t="array" ref="V16">+INDEX(I16:T16,1,Settings!$C$4)</f>
        <v>1600</v>
      </c>
      <c r="W16" s="53"/>
      <c r="X16" s="53">
        <f>V16+SUMIFS(postings!$T:$T,postings!$C:$C,'b-data'!X$2,postings!$D:$D,'b-data'!X$3,postings!$I:$I,'b-data'!$A16)-SUMIFS(postings!$W:$W,postings!$C:$C,'b-data'!X$2,postings!$D:$D,'b-data'!X$3,postings!$M:$M,'b-data'!$A16)</f>
        <v>1600</v>
      </c>
      <c r="Y16" s="53">
        <f>X16+SUMIFS(postings!$T:$T,postings!$C:$C,'b-data'!Y$2,postings!$D:$D,'b-data'!Y$3,postings!$I:$I,'b-data'!$A16)-SUMIFS(postings!$W:$W,postings!$C:$C,'b-data'!Y$2,postings!$D:$D,'b-data'!Y$3,postings!$M:$M,'b-data'!$A16)</f>
        <v>1600</v>
      </c>
      <c r="Z16" s="53">
        <f>Y16+SUMIFS(postings!$T:$T,postings!$C:$C,'b-data'!Z$2,postings!$D:$D,'b-data'!Z$3,postings!$I:$I,'b-data'!$A16)-SUMIFS(postings!$W:$W,postings!$C:$C,'b-data'!Z$2,postings!$D:$D,'b-data'!Z$3,postings!$M:$M,'b-data'!$A16)</f>
        <v>1600</v>
      </c>
      <c r="AA16" s="53">
        <f>Z16+SUMIFS(postings!$T:$T,postings!$C:$C,'b-data'!AA$2,postings!$D:$D,'b-data'!AA$3,postings!$I:$I,'b-data'!$A16)-SUMIFS(postings!$W:$W,postings!$C:$C,'b-data'!AA$2,postings!$D:$D,'b-data'!AA$3,postings!$M:$M,'b-data'!$A16)</f>
        <v>1600</v>
      </c>
      <c r="AB16" s="53">
        <f>AA16+SUMIFS(postings!$T:$T,postings!$C:$C,'b-data'!AB$2,postings!$D:$D,'b-data'!AB$3,postings!$I:$I,'b-data'!$A16)-SUMIFS(postings!$W:$W,postings!$C:$C,'b-data'!AB$2,postings!$D:$D,'b-data'!AB$3,postings!$M:$M,'b-data'!$A16)</f>
        <v>1600</v>
      </c>
      <c r="AC16" s="53">
        <f>AB16+SUMIFS(postings!$T:$T,postings!$C:$C,'b-data'!AC$2,postings!$D:$D,'b-data'!AC$3,postings!$I:$I,'b-data'!$A16)-SUMIFS(postings!$W:$W,postings!$C:$C,'b-data'!AC$2,postings!$D:$D,'b-data'!AC$3,postings!$M:$M,'b-data'!$A16)</f>
        <v>1600</v>
      </c>
      <c r="AD16" s="53">
        <f>AC16+SUMIFS(postings!$T:$T,postings!$C:$C,'b-data'!AD$2,postings!$D:$D,'b-data'!AD$3,postings!$I:$I,'b-data'!$A16)-SUMIFS(postings!$W:$W,postings!$C:$C,'b-data'!AD$2,postings!$D:$D,'b-data'!AD$3,postings!$M:$M,'b-data'!$A16)</f>
        <v>1600</v>
      </c>
      <c r="AE16" s="53">
        <f>AD16+SUMIFS(postings!$T:$T,postings!$C:$C,'b-data'!AE$2,postings!$D:$D,'b-data'!AE$3,postings!$I:$I,'b-data'!$A16)-SUMIFS(postings!$W:$W,postings!$C:$C,'b-data'!AE$2,postings!$D:$D,'b-data'!AE$3,postings!$M:$M,'b-data'!$A16)</f>
        <v>1600</v>
      </c>
      <c r="AF16" s="53">
        <f>AE16+SUMIFS(postings!$T:$T,postings!$C:$C,'b-data'!AF$2,postings!$D:$D,'b-data'!AF$3,postings!$I:$I,'b-data'!$A16)-SUMIFS(postings!$W:$W,postings!$C:$C,'b-data'!AF$2,postings!$D:$D,'b-data'!AF$3,postings!$M:$M,'b-data'!$A16)</f>
        <v>1600</v>
      </c>
      <c r="AG16" s="53">
        <f>AF16+SUMIFS(postings!$T:$T,postings!$C:$C,'b-data'!AG$2,postings!$D:$D,'b-data'!AG$3,postings!$I:$I,'b-data'!$A16)-SUMIFS(postings!$W:$W,postings!$C:$C,'b-data'!AG$2,postings!$D:$D,'b-data'!AG$3,postings!$M:$M,'b-data'!$A16)</f>
        <v>1600</v>
      </c>
      <c r="AH16" s="53">
        <f>AG16+SUMIFS(postings!$T:$T,postings!$C:$C,'b-data'!AH$2,postings!$D:$D,'b-data'!AH$3,postings!$I:$I,'b-data'!$A16)-SUMIFS(postings!$W:$W,postings!$C:$C,'b-data'!AH$2,postings!$D:$D,'b-data'!AH$3,postings!$M:$M,'b-data'!$A16)</f>
        <v>1600</v>
      </c>
      <c r="AI16" s="53">
        <f>AH16+SUMIFS(postings!$T:$T,postings!$C:$C,'b-data'!AI$2,postings!$D:$D,'b-data'!AI$3,postings!$I:$I,'b-data'!$A16)-SUMIFS(postings!$W:$W,postings!$C:$C,'b-data'!AI$2,postings!$D:$D,'b-data'!AI$3,postings!$M:$M,'b-data'!$A16)</f>
        <v>1600</v>
      </c>
      <c r="AJ16" s="53" cm="1">
        <f t="array" ref="AJ16">+INDEX(X16:AI16,1,Settings!$C$4)</f>
        <v>1600</v>
      </c>
      <c r="AK16" s="53" cm="1">
        <f t="array" ref="AK16">+INDEX(X16:AI16,1,Settings!$C$4)</f>
        <v>1600</v>
      </c>
      <c r="AL16" s="53"/>
      <c r="AM16" s="53">
        <f t="shared" si="6"/>
        <v>1600</v>
      </c>
      <c r="AN16" s="53">
        <f t="shared" ref="AN16:AX16" si="33">+AM16</f>
        <v>1600</v>
      </c>
      <c r="AO16" s="53">
        <f t="shared" si="33"/>
        <v>1600</v>
      </c>
      <c r="AP16" s="53">
        <f t="shared" si="33"/>
        <v>1600</v>
      </c>
      <c r="AQ16" s="53">
        <f t="shared" si="33"/>
        <v>1600</v>
      </c>
      <c r="AR16" s="53">
        <f t="shared" si="33"/>
        <v>1600</v>
      </c>
      <c r="AS16" s="53">
        <f t="shared" si="33"/>
        <v>1600</v>
      </c>
      <c r="AT16" s="53">
        <f t="shared" si="33"/>
        <v>1600</v>
      </c>
      <c r="AU16" s="53">
        <f t="shared" si="33"/>
        <v>1600</v>
      </c>
      <c r="AV16" s="53">
        <f t="shared" si="33"/>
        <v>1600</v>
      </c>
      <c r="AW16" s="53">
        <f t="shared" si="33"/>
        <v>1600</v>
      </c>
      <c r="AX16" s="53">
        <f t="shared" si="33"/>
        <v>1600</v>
      </c>
      <c r="AY16" s="53" cm="1">
        <f t="array" ref="AY16">+INDEX(AM16:AX16,1,Settings!$C$4)</f>
        <v>1600</v>
      </c>
      <c r="AZ16" s="53">
        <f t="shared" si="8"/>
        <v>1600</v>
      </c>
      <c r="BA16" s="53"/>
      <c r="BB16" s="53">
        <f t="shared" si="9"/>
        <v>1600</v>
      </c>
      <c r="BC16" s="53">
        <f t="shared" ref="BC16:BN16" si="34">+BB16</f>
        <v>1600</v>
      </c>
      <c r="BD16" s="53">
        <f t="shared" si="34"/>
        <v>1600</v>
      </c>
      <c r="BE16" s="53">
        <f t="shared" si="34"/>
        <v>1600</v>
      </c>
      <c r="BF16" s="53">
        <f t="shared" si="34"/>
        <v>1600</v>
      </c>
      <c r="BG16" s="53">
        <f t="shared" si="34"/>
        <v>1600</v>
      </c>
      <c r="BH16" s="53">
        <f t="shared" si="34"/>
        <v>1600</v>
      </c>
      <c r="BI16" s="53">
        <f t="shared" si="34"/>
        <v>1600</v>
      </c>
      <c r="BJ16" s="53">
        <f t="shared" si="34"/>
        <v>1600</v>
      </c>
      <c r="BK16" s="53">
        <f t="shared" si="34"/>
        <v>1600</v>
      </c>
      <c r="BL16" s="53">
        <f t="shared" si="34"/>
        <v>1600</v>
      </c>
      <c r="BM16" s="53">
        <f t="shared" si="34"/>
        <v>1600</v>
      </c>
      <c r="BN16" s="53">
        <f t="shared" si="34"/>
        <v>1600</v>
      </c>
      <c r="BO16" s="53"/>
      <c r="BP16" s="53">
        <f t="shared" si="11"/>
        <v>1600</v>
      </c>
      <c r="BQ16" s="53"/>
      <c r="BR16" s="53">
        <f t="shared" si="12"/>
        <v>1600</v>
      </c>
    </row>
    <row r="17" spans="1:70" x14ac:dyDescent="0.2">
      <c r="A17" s="6">
        <v>59</v>
      </c>
      <c r="B17" s="6" t="str">
        <f>+VLOOKUP(A17,masterfile!B:C,2,FALSE)</f>
        <v>Grundstücksanteil häusl. Arbeitszimmer</v>
      </c>
      <c r="D17" s="53">
        <f>+SUMIF('[1]2017'!$A:$A,$A17,'[1]2017'!$C:$C)-SUMIF('[1]2017'!$E:$E,$A17,'[1]2017'!$G:$G)</f>
        <v>0</v>
      </c>
      <c r="E17" s="53">
        <f>+SUMIF('[1]2018'!$A:$A,$A17,'[1]2018'!$C:$C)-SUMIF('[1]2018'!$E:$E,$A17,'[1]2018'!$G:$G)+D17</f>
        <v>0</v>
      </c>
      <c r="F17" s="53">
        <f>+SUMIF('[1]2019'!$A:$A,$A17,'[1]2019'!$C:$C)-SUMIF('[1]2019'!$E:$E,$A17,'[1]2019'!$G:$G)+E17</f>
        <v>0</v>
      </c>
      <c r="G17" s="53">
        <f>+SUMIF('[1]2020'!$A:$A,$A17,'[1]2020'!$C:$C)-SUMIF('[1]2020'!$E:$E,$A17,'[1]2020'!$G:$G)+F17</f>
        <v>0</v>
      </c>
      <c r="H17" s="53"/>
      <c r="I17" s="53">
        <f>+(SUMIF('[1]2021'!$A:$A,$A17,'[1]2021'!$C:$C)-SUMIF('[1]2021'!$E:$E,$A17,'[1]2021'!$G:$G))/12+G17</f>
        <v>0</v>
      </c>
      <c r="J17" s="53">
        <f>+(SUMIF('[1]2021'!$A:$A,$A17,'[1]2021'!$C:$C)-SUMIF('[1]2021'!$E:$E,$A17,'[1]2021'!$G:$G))/12+I17</f>
        <v>0</v>
      </c>
      <c r="K17" s="53">
        <f>+(SUMIF('[1]2021'!$A:$A,$A17,'[1]2021'!$C:$C)-SUMIF('[1]2021'!$E:$E,$A17,'[1]2021'!$G:$G))/12+J17</f>
        <v>0</v>
      </c>
      <c r="L17" s="53">
        <f>+(SUMIF('[1]2021'!$A:$A,$A17,'[1]2021'!$C:$C)-SUMIF('[1]2021'!$E:$E,$A17,'[1]2021'!$G:$G))/12+K17</f>
        <v>0</v>
      </c>
      <c r="M17" s="53">
        <f>+(SUMIF('[1]2021'!$A:$A,$A17,'[1]2021'!$C:$C)-SUMIF('[1]2021'!$E:$E,$A17,'[1]2021'!$G:$G))/12+L17</f>
        <v>0</v>
      </c>
      <c r="N17" s="53">
        <f>+(SUMIF('[1]2021'!$A:$A,$A17,'[1]2021'!$C:$C)-SUMIF('[1]2021'!$E:$E,$A17,'[1]2021'!$G:$G))/12+M17</f>
        <v>0</v>
      </c>
      <c r="O17" s="53">
        <f>+(SUMIF('[1]2021'!$A:$A,$A17,'[1]2021'!$C:$C)-SUMIF('[1]2021'!$E:$E,$A17,'[1]2021'!$G:$G))/12+N17</f>
        <v>0</v>
      </c>
      <c r="P17" s="53">
        <f>+(SUMIF('[1]2021'!$A:$A,$A17,'[1]2021'!$C:$C)-SUMIF('[1]2021'!$E:$E,$A17,'[1]2021'!$G:$G))/12+O17</f>
        <v>0</v>
      </c>
      <c r="Q17" s="53">
        <f>+(SUMIF('[1]2021'!$A:$A,$A17,'[1]2021'!$C:$C)-SUMIF('[1]2021'!$E:$E,$A17,'[1]2021'!$G:$G))/12+P17</f>
        <v>0</v>
      </c>
      <c r="R17" s="53">
        <f>+(SUMIF('[1]2021'!$A:$A,$A17,'[1]2021'!$C:$C)-SUMIF('[1]2021'!$E:$E,$A17,'[1]2021'!$G:$G))/12+Q17</f>
        <v>0</v>
      </c>
      <c r="S17" s="53">
        <f>+(SUMIF('[1]2021'!$A:$A,$A17,'[1]2021'!$C:$C)-SUMIF('[1]2021'!$E:$E,$A17,'[1]2021'!$G:$G))/12+R17</f>
        <v>0</v>
      </c>
      <c r="T17" s="53">
        <f>+(SUMIF('[1]2021'!$A:$A,$A17,'[1]2021'!$C:$C)-SUMIF('[1]2021'!$E:$E,$A17,'[1]2021'!$G:$G))/12+S17</f>
        <v>0</v>
      </c>
      <c r="U17" s="53" cm="1">
        <f t="array" ref="U17">+INDEX(I17:T17,1,Settings!$C$4)</f>
        <v>0</v>
      </c>
      <c r="V17" s="53" cm="1">
        <f t="array" ref="V17">+INDEX(I17:T17,1,Settings!$C$4)</f>
        <v>0</v>
      </c>
      <c r="W17" s="53"/>
      <c r="X17" s="53">
        <f>V17+SUMIFS(postings!$T:$T,postings!$C:$C,'b-data'!X$2,postings!$D:$D,'b-data'!X$3,postings!$I:$I,'b-data'!$A17)-SUMIFS(postings!$W:$W,postings!$C:$C,'b-data'!X$2,postings!$D:$D,'b-data'!X$3,postings!$M:$M,'b-data'!$A17)</f>
        <v>0</v>
      </c>
      <c r="Y17" s="53">
        <f>X17+SUMIFS(postings!$T:$T,postings!$C:$C,'b-data'!Y$2,postings!$D:$D,'b-data'!Y$3,postings!$I:$I,'b-data'!$A17)-SUMIFS(postings!$W:$W,postings!$C:$C,'b-data'!Y$2,postings!$D:$D,'b-data'!Y$3,postings!$M:$M,'b-data'!$A17)</f>
        <v>0</v>
      </c>
      <c r="Z17" s="53">
        <f>Y17+SUMIFS(postings!$T:$T,postings!$C:$C,'b-data'!Z$2,postings!$D:$D,'b-data'!Z$3,postings!$I:$I,'b-data'!$A17)-SUMIFS(postings!$W:$W,postings!$C:$C,'b-data'!Z$2,postings!$D:$D,'b-data'!Z$3,postings!$M:$M,'b-data'!$A17)</f>
        <v>0</v>
      </c>
      <c r="AA17" s="53">
        <f>Z17+SUMIFS(postings!$T:$T,postings!$C:$C,'b-data'!AA$2,postings!$D:$D,'b-data'!AA$3,postings!$I:$I,'b-data'!$A17)-SUMIFS(postings!$W:$W,postings!$C:$C,'b-data'!AA$2,postings!$D:$D,'b-data'!AA$3,postings!$M:$M,'b-data'!$A17)</f>
        <v>0</v>
      </c>
      <c r="AB17" s="53">
        <f>AA17+SUMIFS(postings!$T:$T,postings!$C:$C,'b-data'!AB$2,postings!$D:$D,'b-data'!AB$3,postings!$I:$I,'b-data'!$A17)-SUMIFS(postings!$W:$W,postings!$C:$C,'b-data'!AB$2,postings!$D:$D,'b-data'!AB$3,postings!$M:$M,'b-data'!$A17)</f>
        <v>0</v>
      </c>
      <c r="AC17" s="53">
        <f>AB17+SUMIFS(postings!$T:$T,postings!$C:$C,'b-data'!AC$2,postings!$D:$D,'b-data'!AC$3,postings!$I:$I,'b-data'!$A17)-SUMIFS(postings!$W:$W,postings!$C:$C,'b-data'!AC$2,postings!$D:$D,'b-data'!AC$3,postings!$M:$M,'b-data'!$A17)</f>
        <v>0</v>
      </c>
      <c r="AD17" s="53">
        <f>AC17+SUMIFS(postings!$T:$T,postings!$C:$C,'b-data'!AD$2,postings!$D:$D,'b-data'!AD$3,postings!$I:$I,'b-data'!$A17)-SUMIFS(postings!$W:$W,postings!$C:$C,'b-data'!AD$2,postings!$D:$D,'b-data'!AD$3,postings!$M:$M,'b-data'!$A17)</f>
        <v>0</v>
      </c>
      <c r="AE17" s="53">
        <f>AD17+SUMIFS(postings!$T:$T,postings!$C:$C,'b-data'!AE$2,postings!$D:$D,'b-data'!AE$3,postings!$I:$I,'b-data'!$A17)-SUMIFS(postings!$W:$W,postings!$C:$C,'b-data'!AE$2,postings!$D:$D,'b-data'!AE$3,postings!$M:$M,'b-data'!$A17)</f>
        <v>0</v>
      </c>
      <c r="AF17" s="53">
        <f>AE17+SUMIFS(postings!$T:$T,postings!$C:$C,'b-data'!AF$2,postings!$D:$D,'b-data'!AF$3,postings!$I:$I,'b-data'!$A17)-SUMIFS(postings!$W:$W,postings!$C:$C,'b-data'!AF$2,postings!$D:$D,'b-data'!AF$3,postings!$M:$M,'b-data'!$A17)</f>
        <v>0</v>
      </c>
      <c r="AG17" s="53">
        <f>AF17+SUMIFS(postings!$T:$T,postings!$C:$C,'b-data'!AG$2,postings!$D:$D,'b-data'!AG$3,postings!$I:$I,'b-data'!$A17)-SUMIFS(postings!$W:$W,postings!$C:$C,'b-data'!AG$2,postings!$D:$D,'b-data'!AG$3,postings!$M:$M,'b-data'!$A17)</f>
        <v>0</v>
      </c>
      <c r="AH17" s="53">
        <f>AG17+SUMIFS(postings!$T:$T,postings!$C:$C,'b-data'!AH$2,postings!$D:$D,'b-data'!AH$3,postings!$I:$I,'b-data'!$A17)-SUMIFS(postings!$W:$W,postings!$C:$C,'b-data'!AH$2,postings!$D:$D,'b-data'!AH$3,postings!$M:$M,'b-data'!$A17)</f>
        <v>0</v>
      </c>
      <c r="AI17" s="53">
        <f>AH17+SUMIFS(postings!$T:$T,postings!$C:$C,'b-data'!AI$2,postings!$D:$D,'b-data'!AI$3,postings!$I:$I,'b-data'!$A17)-SUMIFS(postings!$W:$W,postings!$C:$C,'b-data'!AI$2,postings!$D:$D,'b-data'!AI$3,postings!$M:$M,'b-data'!$A17)</f>
        <v>0</v>
      </c>
      <c r="AJ17" s="53" cm="1">
        <f t="array" ref="AJ17">+INDEX(X17:AI17,1,Settings!$C$4)</f>
        <v>0</v>
      </c>
      <c r="AK17" s="53" cm="1">
        <f t="array" ref="AK17">+INDEX(X17:AI17,1,Settings!$C$4)</f>
        <v>0</v>
      </c>
      <c r="AL17" s="53"/>
      <c r="AM17" s="53">
        <f t="shared" si="6"/>
        <v>0</v>
      </c>
      <c r="AN17" s="53">
        <f t="shared" ref="AN17:AX17" si="35">+AM17</f>
        <v>0</v>
      </c>
      <c r="AO17" s="53">
        <f t="shared" si="35"/>
        <v>0</v>
      </c>
      <c r="AP17" s="53">
        <f t="shared" si="35"/>
        <v>0</v>
      </c>
      <c r="AQ17" s="53">
        <f t="shared" si="35"/>
        <v>0</v>
      </c>
      <c r="AR17" s="53">
        <f t="shared" si="35"/>
        <v>0</v>
      </c>
      <c r="AS17" s="53">
        <f t="shared" si="35"/>
        <v>0</v>
      </c>
      <c r="AT17" s="53">
        <f t="shared" si="35"/>
        <v>0</v>
      </c>
      <c r="AU17" s="53">
        <f t="shared" si="35"/>
        <v>0</v>
      </c>
      <c r="AV17" s="53">
        <f t="shared" si="35"/>
        <v>0</v>
      </c>
      <c r="AW17" s="53">
        <f t="shared" si="35"/>
        <v>0</v>
      </c>
      <c r="AX17" s="53">
        <f t="shared" si="35"/>
        <v>0</v>
      </c>
      <c r="AY17" s="53" cm="1">
        <f t="array" ref="AY17">+INDEX(AM17:AX17,1,Settings!$C$4)</f>
        <v>0</v>
      </c>
      <c r="AZ17" s="53">
        <f t="shared" si="8"/>
        <v>0</v>
      </c>
      <c r="BA17" s="53"/>
      <c r="BB17" s="53">
        <f t="shared" si="9"/>
        <v>0</v>
      </c>
      <c r="BC17" s="53">
        <f t="shared" ref="BC17:BN17" si="36">+BB17</f>
        <v>0</v>
      </c>
      <c r="BD17" s="53">
        <f t="shared" si="36"/>
        <v>0</v>
      </c>
      <c r="BE17" s="53">
        <f t="shared" si="36"/>
        <v>0</v>
      </c>
      <c r="BF17" s="53">
        <f t="shared" si="36"/>
        <v>0</v>
      </c>
      <c r="BG17" s="53">
        <f t="shared" si="36"/>
        <v>0</v>
      </c>
      <c r="BH17" s="53">
        <f t="shared" si="36"/>
        <v>0</v>
      </c>
      <c r="BI17" s="53">
        <f t="shared" si="36"/>
        <v>0</v>
      </c>
      <c r="BJ17" s="53">
        <f t="shared" si="36"/>
        <v>0</v>
      </c>
      <c r="BK17" s="53">
        <f t="shared" si="36"/>
        <v>0</v>
      </c>
      <c r="BL17" s="53">
        <f t="shared" si="36"/>
        <v>0</v>
      </c>
      <c r="BM17" s="53">
        <f t="shared" si="36"/>
        <v>0</v>
      </c>
      <c r="BN17" s="53">
        <f t="shared" si="36"/>
        <v>0</v>
      </c>
      <c r="BO17" s="53"/>
      <c r="BP17" s="53">
        <f t="shared" si="11"/>
        <v>0</v>
      </c>
      <c r="BQ17" s="53"/>
      <c r="BR17" s="53">
        <f t="shared" si="12"/>
        <v>0</v>
      </c>
    </row>
    <row r="18" spans="1:70" x14ac:dyDescent="0.2">
      <c r="A18" s="6">
        <v>60</v>
      </c>
      <c r="B18" s="6" t="str">
        <f>+VLOOKUP(A18,masterfile!B:C,2,FALSE)</f>
        <v>Grundstücksgleiche Rechte ohne Bauten</v>
      </c>
      <c r="D18" s="53">
        <f>+SUMIF('[1]2017'!$A:$A,$A18,'[1]2017'!$C:$C)-SUMIF('[1]2017'!$E:$E,$A18,'[1]2017'!$G:$G)</f>
        <v>0</v>
      </c>
      <c r="E18" s="53">
        <f>+SUMIF('[1]2018'!$A:$A,$A18,'[1]2018'!$C:$C)-SUMIF('[1]2018'!$E:$E,$A18,'[1]2018'!$G:$G)+D18</f>
        <v>0</v>
      </c>
      <c r="F18" s="53">
        <f>+SUMIF('[1]2019'!$A:$A,$A18,'[1]2019'!$C:$C)-SUMIF('[1]2019'!$E:$E,$A18,'[1]2019'!$G:$G)+E18</f>
        <v>0</v>
      </c>
      <c r="G18" s="53">
        <f>+SUMIF('[1]2020'!$A:$A,$A18,'[1]2020'!$C:$C)-SUMIF('[1]2020'!$E:$E,$A18,'[1]2020'!$G:$G)+F18</f>
        <v>0</v>
      </c>
      <c r="H18" s="53"/>
      <c r="I18" s="53">
        <f>+(SUMIF('[1]2021'!$A:$A,$A18,'[1]2021'!$C:$C)-SUMIF('[1]2021'!$E:$E,$A18,'[1]2021'!$G:$G))/12+G18</f>
        <v>0</v>
      </c>
      <c r="J18" s="53">
        <f>+(SUMIF('[1]2021'!$A:$A,$A18,'[1]2021'!$C:$C)-SUMIF('[1]2021'!$E:$E,$A18,'[1]2021'!$G:$G))/12+I18</f>
        <v>0</v>
      </c>
      <c r="K18" s="53">
        <f>+(SUMIF('[1]2021'!$A:$A,$A18,'[1]2021'!$C:$C)-SUMIF('[1]2021'!$E:$E,$A18,'[1]2021'!$G:$G))/12+J18</f>
        <v>0</v>
      </c>
      <c r="L18" s="53">
        <f>+(SUMIF('[1]2021'!$A:$A,$A18,'[1]2021'!$C:$C)-SUMIF('[1]2021'!$E:$E,$A18,'[1]2021'!$G:$G))/12+K18</f>
        <v>0</v>
      </c>
      <c r="M18" s="53">
        <f>+(SUMIF('[1]2021'!$A:$A,$A18,'[1]2021'!$C:$C)-SUMIF('[1]2021'!$E:$E,$A18,'[1]2021'!$G:$G))/12+L18</f>
        <v>0</v>
      </c>
      <c r="N18" s="53">
        <f>+(SUMIF('[1]2021'!$A:$A,$A18,'[1]2021'!$C:$C)-SUMIF('[1]2021'!$E:$E,$A18,'[1]2021'!$G:$G))/12+M18</f>
        <v>0</v>
      </c>
      <c r="O18" s="53">
        <f>+(SUMIF('[1]2021'!$A:$A,$A18,'[1]2021'!$C:$C)-SUMIF('[1]2021'!$E:$E,$A18,'[1]2021'!$G:$G))/12+N18</f>
        <v>0</v>
      </c>
      <c r="P18" s="53">
        <f>+(SUMIF('[1]2021'!$A:$A,$A18,'[1]2021'!$C:$C)-SUMIF('[1]2021'!$E:$E,$A18,'[1]2021'!$G:$G))/12+O18</f>
        <v>0</v>
      </c>
      <c r="Q18" s="53">
        <f>+(SUMIF('[1]2021'!$A:$A,$A18,'[1]2021'!$C:$C)-SUMIF('[1]2021'!$E:$E,$A18,'[1]2021'!$G:$G))/12+P18</f>
        <v>0</v>
      </c>
      <c r="R18" s="53">
        <f>+(SUMIF('[1]2021'!$A:$A,$A18,'[1]2021'!$C:$C)-SUMIF('[1]2021'!$E:$E,$A18,'[1]2021'!$G:$G))/12+Q18</f>
        <v>0</v>
      </c>
      <c r="S18" s="53">
        <f>+(SUMIF('[1]2021'!$A:$A,$A18,'[1]2021'!$C:$C)-SUMIF('[1]2021'!$E:$E,$A18,'[1]2021'!$G:$G))/12+R18</f>
        <v>0</v>
      </c>
      <c r="T18" s="53">
        <f>+(SUMIF('[1]2021'!$A:$A,$A18,'[1]2021'!$C:$C)-SUMIF('[1]2021'!$E:$E,$A18,'[1]2021'!$G:$G))/12+S18</f>
        <v>0</v>
      </c>
      <c r="U18" s="53" cm="1">
        <f t="array" ref="U18">+INDEX(I18:T18,1,Settings!$C$4)</f>
        <v>0</v>
      </c>
      <c r="V18" s="53" cm="1">
        <f t="array" ref="V18">+INDEX(I18:T18,1,Settings!$C$4)</f>
        <v>0</v>
      </c>
      <c r="W18" s="53"/>
      <c r="X18" s="53">
        <f>V18+SUMIFS(postings!$T:$T,postings!$C:$C,'b-data'!X$2,postings!$D:$D,'b-data'!X$3,postings!$I:$I,'b-data'!$A18)-SUMIFS(postings!$W:$W,postings!$C:$C,'b-data'!X$2,postings!$D:$D,'b-data'!X$3,postings!$M:$M,'b-data'!$A18)</f>
        <v>0</v>
      </c>
      <c r="Y18" s="53">
        <f>X18+SUMIFS(postings!$T:$T,postings!$C:$C,'b-data'!Y$2,postings!$D:$D,'b-data'!Y$3,postings!$I:$I,'b-data'!$A18)-SUMIFS(postings!$W:$W,postings!$C:$C,'b-data'!Y$2,postings!$D:$D,'b-data'!Y$3,postings!$M:$M,'b-data'!$A18)</f>
        <v>0</v>
      </c>
      <c r="Z18" s="53">
        <f>Y18+SUMIFS(postings!$T:$T,postings!$C:$C,'b-data'!Z$2,postings!$D:$D,'b-data'!Z$3,postings!$I:$I,'b-data'!$A18)-SUMIFS(postings!$W:$W,postings!$C:$C,'b-data'!Z$2,postings!$D:$D,'b-data'!Z$3,postings!$M:$M,'b-data'!$A18)</f>
        <v>0</v>
      </c>
      <c r="AA18" s="53">
        <f>Z18+SUMIFS(postings!$T:$T,postings!$C:$C,'b-data'!AA$2,postings!$D:$D,'b-data'!AA$3,postings!$I:$I,'b-data'!$A18)-SUMIFS(postings!$W:$W,postings!$C:$C,'b-data'!AA$2,postings!$D:$D,'b-data'!AA$3,postings!$M:$M,'b-data'!$A18)</f>
        <v>0</v>
      </c>
      <c r="AB18" s="53">
        <f>AA18+SUMIFS(postings!$T:$T,postings!$C:$C,'b-data'!AB$2,postings!$D:$D,'b-data'!AB$3,postings!$I:$I,'b-data'!$A18)-SUMIFS(postings!$W:$W,postings!$C:$C,'b-data'!AB$2,postings!$D:$D,'b-data'!AB$3,postings!$M:$M,'b-data'!$A18)</f>
        <v>0</v>
      </c>
      <c r="AC18" s="53">
        <f>AB18+SUMIFS(postings!$T:$T,postings!$C:$C,'b-data'!AC$2,postings!$D:$D,'b-data'!AC$3,postings!$I:$I,'b-data'!$A18)-SUMIFS(postings!$W:$W,postings!$C:$C,'b-data'!AC$2,postings!$D:$D,'b-data'!AC$3,postings!$M:$M,'b-data'!$A18)</f>
        <v>0</v>
      </c>
      <c r="AD18" s="53">
        <f>AC18+SUMIFS(postings!$T:$T,postings!$C:$C,'b-data'!AD$2,postings!$D:$D,'b-data'!AD$3,postings!$I:$I,'b-data'!$A18)-SUMIFS(postings!$W:$W,postings!$C:$C,'b-data'!AD$2,postings!$D:$D,'b-data'!AD$3,postings!$M:$M,'b-data'!$A18)</f>
        <v>0</v>
      </c>
      <c r="AE18" s="53">
        <f>AD18+SUMIFS(postings!$T:$T,postings!$C:$C,'b-data'!AE$2,postings!$D:$D,'b-data'!AE$3,postings!$I:$I,'b-data'!$A18)-SUMIFS(postings!$W:$W,postings!$C:$C,'b-data'!AE$2,postings!$D:$D,'b-data'!AE$3,postings!$M:$M,'b-data'!$A18)</f>
        <v>0</v>
      </c>
      <c r="AF18" s="53">
        <f>AE18+SUMIFS(postings!$T:$T,postings!$C:$C,'b-data'!AF$2,postings!$D:$D,'b-data'!AF$3,postings!$I:$I,'b-data'!$A18)-SUMIFS(postings!$W:$W,postings!$C:$C,'b-data'!AF$2,postings!$D:$D,'b-data'!AF$3,postings!$M:$M,'b-data'!$A18)</f>
        <v>0</v>
      </c>
      <c r="AG18" s="53">
        <f>AF18+SUMIFS(postings!$T:$T,postings!$C:$C,'b-data'!AG$2,postings!$D:$D,'b-data'!AG$3,postings!$I:$I,'b-data'!$A18)-SUMIFS(postings!$W:$W,postings!$C:$C,'b-data'!AG$2,postings!$D:$D,'b-data'!AG$3,postings!$M:$M,'b-data'!$A18)</f>
        <v>0</v>
      </c>
      <c r="AH18" s="53">
        <f>AG18+SUMIFS(postings!$T:$T,postings!$C:$C,'b-data'!AH$2,postings!$D:$D,'b-data'!AH$3,postings!$I:$I,'b-data'!$A18)-SUMIFS(postings!$W:$W,postings!$C:$C,'b-data'!AH$2,postings!$D:$D,'b-data'!AH$3,postings!$M:$M,'b-data'!$A18)</f>
        <v>0</v>
      </c>
      <c r="AI18" s="53">
        <f>AH18+SUMIFS(postings!$T:$T,postings!$C:$C,'b-data'!AI$2,postings!$D:$D,'b-data'!AI$3,postings!$I:$I,'b-data'!$A18)-SUMIFS(postings!$W:$W,postings!$C:$C,'b-data'!AI$2,postings!$D:$D,'b-data'!AI$3,postings!$M:$M,'b-data'!$A18)</f>
        <v>0</v>
      </c>
      <c r="AJ18" s="53" cm="1">
        <f t="array" ref="AJ18">+INDEX(X18:AI18,1,Settings!$C$4)</f>
        <v>0</v>
      </c>
      <c r="AK18" s="53" cm="1">
        <f t="array" ref="AK18">+INDEX(X18:AI18,1,Settings!$C$4)</f>
        <v>0</v>
      </c>
      <c r="AL18" s="53"/>
      <c r="AM18" s="53">
        <f t="shared" si="6"/>
        <v>0</v>
      </c>
      <c r="AN18" s="53">
        <f t="shared" ref="AN18:AX18" si="37">+AM18</f>
        <v>0</v>
      </c>
      <c r="AO18" s="53">
        <f t="shared" si="37"/>
        <v>0</v>
      </c>
      <c r="AP18" s="53">
        <f t="shared" si="37"/>
        <v>0</v>
      </c>
      <c r="AQ18" s="53">
        <f t="shared" si="37"/>
        <v>0</v>
      </c>
      <c r="AR18" s="53">
        <f t="shared" si="37"/>
        <v>0</v>
      </c>
      <c r="AS18" s="53">
        <f t="shared" si="37"/>
        <v>0</v>
      </c>
      <c r="AT18" s="53">
        <f t="shared" si="37"/>
        <v>0</v>
      </c>
      <c r="AU18" s="53">
        <f t="shared" si="37"/>
        <v>0</v>
      </c>
      <c r="AV18" s="53">
        <f t="shared" si="37"/>
        <v>0</v>
      </c>
      <c r="AW18" s="53">
        <f t="shared" si="37"/>
        <v>0</v>
      </c>
      <c r="AX18" s="53">
        <f t="shared" si="37"/>
        <v>0</v>
      </c>
      <c r="AY18" s="53" cm="1">
        <f t="array" ref="AY18">+INDEX(AM18:AX18,1,Settings!$C$4)</f>
        <v>0</v>
      </c>
      <c r="AZ18" s="53">
        <f t="shared" si="8"/>
        <v>0</v>
      </c>
      <c r="BA18" s="53"/>
      <c r="BB18" s="53">
        <f t="shared" si="9"/>
        <v>0</v>
      </c>
      <c r="BC18" s="53">
        <f t="shared" ref="BC18:BN18" si="38">+BB18</f>
        <v>0</v>
      </c>
      <c r="BD18" s="53">
        <f t="shared" si="38"/>
        <v>0</v>
      </c>
      <c r="BE18" s="53">
        <f t="shared" si="38"/>
        <v>0</v>
      </c>
      <c r="BF18" s="53">
        <f t="shared" si="38"/>
        <v>0</v>
      </c>
      <c r="BG18" s="53">
        <f t="shared" si="38"/>
        <v>0</v>
      </c>
      <c r="BH18" s="53">
        <f t="shared" si="38"/>
        <v>0</v>
      </c>
      <c r="BI18" s="53">
        <f t="shared" si="38"/>
        <v>0</v>
      </c>
      <c r="BJ18" s="53">
        <f t="shared" si="38"/>
        <v>0</v>
      </c>
      <c r="BK18" s="53">
        <f t="shared" si="38"/>
        <v>0</v>
      </c>
      <c r="BL18" s="53">
        <f t="shared" si="38"/>
        <v>0</v>
      </c>
      <c r="BM18" s="53">
        <f t="shared" si="38"/>
        <v>0</v>
      </c>
      <c r="BN18" s="53">
        <f t="shared" si="38"/>
        <v>0</v>
      </c>
      <c r="BO18" s="53"/>
      <c r="BP18" s="53">
        <f t="shared" si="11"/>
        <v>0</v>
      </c>
      <c r="BQ18" s="53"/>
      <c r="BR18" s="53">
        <f t="shared" si="12"/>
        <v>0</v>
      </c>
    </row>
    <row r="19" spans="1:70" x14ac:dyDescent="0.2">
      <c r="A19" s="6">
        <v>65</v>
      </c>
      <c r="B19" s="6" t="str">
        <f>+VLOOKUP(A19,masterfile!B:C,2,FALSE)</f>
        <v>Unbebaute Grundstücke</v>
      </c>
      <c r="D19" s="53">
        <f>+SUMIF('[1]2017'!$A:$A,$A19,'[1]2017'!$C:$C)-SUMIF('[1]2017'!$E:$E,$A19,'[1]2017'!$G:$G)</f>
        <v>0</v>
      </c>
      <c r="E19" s="53">
        <f>+SUMIF('[1]2018'!$A:$A,$A19,'[1]2018'!$C:$C)-SUMIF('[1]2018'!$E:$E,$A19,'[1]2018'!$G:$G)+D19</f>
        <v>0</v>
      </c>
      <c r="F19" s="53">
        <f>+SUMIF('[1]2019'!$A:$A,$A19,'[1]2019'!$C:$C)-SUMIF('[1]2019'!$E:$E,$A19,'[1]2019'!$G:$G)+E19</f>
        <v>0</v>
      </c>
      <c r="G19" s="53">
        <f>+SUMIF('[1]2020'!$A:$A,$A19,'[1]2020'!$C:$C)-SUMIF('[1]2020'!$E:$E,$A19,'[1]2020'!$G:$G)+F19</f>
        <v>0</v>
      </c>
      <c r="H19" s="53"/>
      <c r="I19" s="53">
        <f>+(SUMIF('[1]2021'!$A:$A,$A19,'[1]2021'!$C:$C)-SUMIF('[1]2021'!$E:$E,$A19,'[1]2021'!$G:$G))/12+G19</f>
        <v>0</v>
      </c>
      <c r="J19" s="53">
        <f>+(SUMIF('[1]2021'!$A:$A,$A19,'[1]2021'!$C:$C)-SUMIF('[1]2021'!$E:$E,$A19,'[1]2021'!$G:$G))/12+I19</f>
        <v>0</v>
      </c>
      <c r="K19" s="53">
        <f>+(SUMIF('[1]2021'!$A:$A,$A19,'[1]2021'!$C:$C)-SUMIF('[1]2021'!$E:$E,$A19,'[1]2021'!$G:$G))/12+J19</f>
        <v>0</v>
      </c>
      <c r="L19" s="53">
        <f>+(SUMIF('[1]2021'!$A:$A,$A19,'[1]2021'!$C:$C)-SUMIF('[1]2021'!$E:$E,$A19,'[1]2021'!$G:$G))/12+K19</f>
        <v>0</v>
      </c>
      <c r="M19" s="53">
        <f>+(SUMIF('[1]2021'!$A:$A,$A19,'[1]2021'!$C:$C)-SUMIF('[1]2021'!$E:$E,$A19,'[1]2021'!$G:$G))/12+L19</f>
        <v>0</v>
      </c>
      <c r="N19" s="53">
        <f>+(SUMIF('[1]2021'!$A:$A,$A19,'[1]2021'!$C:$C)-SUMIF('[1]2021'!$E:$E,$A19,'[1]2021'!$G:$G))/12+M19</f>
        <v>0</v>
      </c>
      <c r="O19" s="53">
        <f>+(SUMIF('[1]2021'!$A:$A,$A19,'[1]2021'!$C:$C)-SUMIF('[1]2021'!$E:$E,$A19,'[1]2021'!$G:$G))/12+N19</f>
        <v>0</v>
      </c>
      <c r="P19" s="53">
        <f>+(SUMIF('[1]2021'!$A:$A,$A19,'[1]2021'!$C:$C)-SUMIF('[1]2021'!$E:$E,$A19,'[1]2021'!$G:$G))/12+O19</f>
        <v>0</v>
      </c>
      <c r="Q19" s="53">
        <f>+(SUMIF('[1]2021'!$A:$A,$A19,'[1]2021'!$C:$C)-SUMIF('[1]2021'!$E:$E,$A19,'[1]2021'!$G:$G))/12+P19</f>
        <v>0</v>
      </c>
      <c r="R19" s="53">
        <f>+(SUMIF('[1]2021'!$A:$A,$A19,'[1]2021'!$C:$C)-SUMIF('[1]2021'!$E:$E,$A19,'[1]2021'!$G:$G))/12+Q19</f>
        <v>0</v>
      </c>
      <c r="S19" s="53">
        <f>+(SUMIF('[1]2021'!$A:$A,$A19,'[1]2021'!$C:$C)-SUMIF('[1]2021'!$E:$E,$A19,'[1]2021'!$G:$G))/12+R19</f>
        <v>0</v>
      </c>
      <c r="T19" s="53">
        <f>+(SUMIF('[1]2021'!$A:$A,$A19,'[1]2021'!$C:$C)-SUMIF('[1]2021'!$E:$E,$A19,'[1]2021'!$G:$G))/12+S19</f>
        <v>0</v>
      </c>
      <c r="U19" s="53" cm="1">
        <f t="array" ref="U19">+INDEX(I19:T19,1,Settings!$C$4)</f>
        <v>0</v>
      </c>
      <c r="V19" s="53" cm="1">
        <f t="array" ref="V19">+INDEX(I19:T19,1,Settings!$C$4)</f>
        <v>0</v>
      </c>
      <c r="W19" s="53"/>
      <c r="X19" s="53">
        <f>V19+SUMIFS(postings!$T:$T,postings!$C:$C,'b-data'!X$2,postings!$D:$D,'b-data'!X$3,postings!$I:$I,'b-data'!$A19)-SUMIFS(postings!$W:$W,postings!$C:$C,'b-data'!X$2,postings!$D:$D,'b-data'!X$3,postings!$M:$M,'b-data'!$A19)</f>
        <v>0</v>
      </c>
      <c r="Y19" s="53">
        <f>X19+SUMIFS(postings!$T:$T,postings!$C:$C,'b-data'!Y$2,postings!$D:$D,'b-data'!Y$3,postings!$I:$I,'b-data'!$A19)-SUMIFS(postings!$W:$W,postings!$C:$C,'b-data'!Y$2,postings!$D:$D,'b-data'!Y$3,postings!$M:$M,'b-data'!$A19)</f>
        <v>0</v>
      </c>
      <c r="Z19" s="53">
        <f>Y19+SUMIFS(postings!$T:$T,postings!$C:$C,'b-data'!Z$2,postings!$D:$D,'b-data'!Z$3,postings!$I:$I,'b-data'!$A19)-SUMIFS(postings!$W:$W,postings!$C:$C,'b-data'!Z$2,postings!$D:$D,'b-data'!Z$3,postings!$M:$M,'b-data'!$A19)</f>
        <v>0</v>
      </c>
      <c r="AA19" s="53">
        <f>Z19+SUMIFS(postings!$T:$T,postings!$C:$C,'b-data'!AA$2,postings!$D:$D,'b-data'!AA$3,postings!$I:$I,'b-data'!$A19)-SUMIFS(postings!$W:$W,postings!$C:$C,'b-data'!AA$2,postings!$D:$D,'b-data'!AA$3,postings!$M:$M,'b-data'!$A19)</f>
        <v>0</v>
      </c>
      <c r="AB19" s="53">
        <f>AA19+SUMIFS(postings!$T:$T,postings!$C:$C,'b-data'!AB$2,postings!$D:$D,'b-data'!AB$3,postings!$I:$I,'b-data'!$A19)-SUMIFS(postings!$W:$W,postings!$C:$C,'b-data'!AB$2,postings!$D:$D,'b-data'!AB$3,postings!$M:$M,'b-data'!$A19)</f>
        <v>0</v>
      </c>
      <c r="AC19" s="53">
        <f>AB19+SUMIFS(postings!$T:$T,postings!$C:$C,'b-data'!AC$2,postings!$D:$D,'b-data'!AC$3,postings!$I:$I,'b-data'!$A19)-SUMIFS(postings!$W:$W,postings!$C:$C,'b-data'!AC$2,postings!$D:$D,'b-data'!AC$3,postings!$M:$M,'b-data'!$A19)</f>
        <v>0</v>
      </c>
      <c r="AD19" s="53">
        <f>AC19+SUMIFS(postings!$T:$T,postings!$C:$C,'b-data'!AD$2,postings!$D:$D,'b-data'!AD$3,postings!$I:$I,'b-data'!$A19)-SUMIFS(postings!$W:$W,postings!$C:$C,'b-data'!AD$2,postings!$D:$D,'b-data'!AD$3,postings!$M:$M,'b-data'!$A19)</f>
        <v>0</v>
      </c>
      <c r="AE19" s="53">
        <f>AD19+SUMIFS(postings!$T:$T,postings!$C:$C,'b-data'!AE$2,postings!$D:$D,'b-data'!AE$3,postings!$I:$I,'b-data'!$A19)-SUMIFS(postings!$W:$W,postings!$C:$C,'b-data'!AE$2,postings!$D:$D,'b-data'!AE$3,postings!$M:$M,'b-data'!$A19)</f>
        <v>0</v>
      </c>
      <c r="AF19" s="53">
        <f>AE19+SUMIFS(postings!$T:$T,postings!$C:$C,'b-data'!AF$2,postings!$D:$D,'b-data'!AF$3,postings!$I:$I,'b-data'!$A19)-SUMIFS(postings!$W:$W,postings!$C:$C,'b-data'!AF$2,postings!$D:$D,'b-data'!AF$3,postings!$M:$M,'b-data'!$A19)</f>
        <v>0</v>
      </c>
      <c r="AG19" s="53">
        <f>AF19+SUMIFS(postings!$T:$T,postings!$C:$C,'b-data'!AG$2,postings!$D:$D,'b-data'!AG$3,postings!$I:$I,'b-data'!$A19)-SUMIFS(postings!$W:$W,postings!$C:$C,'b-data'!AG$2,postings!$D:$D,'b-data'!AG$3,postings!$M:$M,'b-data'!$A19)</f>
        <v>0</v>
      </c>
      <c r="AH19" s="53">
        <f>AG19+SUMIFS(postings!$T:$T,postings!$C:$C,'b-data'!AH$2,postings!$D:$D,'b-data'!AH$3,postings!$I:$I,'b-data'!$A19)-SUMIFS(postings!$W:$W,postings!$C:$C,'b-data'!AH$2,postings!$D:$D,'b-data'!AH$3,postings!$M:$M,'b-data'!$A19)</f>
        <v>0</v>
      </c>
      <c r="AI19" s="53">
        <f>AH19+SUMIFS(postings!$T:$T,postings!$C:$C,'b-data'!AI$2,postings!$D:$D,'b-data'!AI$3,postings!$I:$I,'b-data'!$A19)-SUMIFS(postings!$W:$W,postings!$C:$C,'b-data'!AI$2,postings!$D:$D,'b-data'!AI$3,postings!$M:$M,'b-data'!$A19)</f>
        <v>0</v>
      </c>
      <c r="AJ19" s="53" cm="1">
        <f t="array" ref="AJ19">+INDEX(X19:AI19,1,Settings!$C$4)</f>
        <v>0</v>
      </c>
      <c r="AK19" s="53" cm="1">
        <f t="array" ref="AK19">+INDEX(X19:AI19,1,Settings!$C$4)</f>
        <v>0</v>
      </c>
      <c r="AL19" s="53"/>
      <c r="AM19" s="53">
        <f t="shared" si="6"/>
        <v>0</v>
      </c>
      <c r="AN19" s="53">
        <f t="shared" ref="AN19:AX19" si="39">+AM19</f>
        <v>0</v>
      </c>
      <c r="AO19" s="53">
        <f t="shared" si="39"/>
        <v>0</v>
      </c>
      <c r="AP19" s="53">
        <f t="shared" si="39"/>
        <v>0</v>
      </c>
      <c r="AQ19" s="53">
        <f t="shared" si="39"/>
        <v>0</v>
      </c>
      <c r="AR19" s="53">
        <f t="shared" si="39"/>
        <v>0</v>
      </c>
      <c r="AS19" s="53">
        <f t="shared" si="39"/>
        <v>0</v>
      </c>
      <c r="AT19" s="53">
        <f t="shared" si="39"/>
        <v>0</v>
      </c>
      <c r="AU19" s="53">
        <f t="shared" si="39"/>
        <v>0</v>
      </c>
      <c r="AV19" s="53">
        <f t="shared" si="39"/>
        <v>0</v>
      </c>
      <c r="AW19" s="53">
        <f t="shared" si="39"/>
        <v>0</v>
      </c>
      <c r="AX19" s="53">
        <f t="shared" si="39"/>
        <v>0</v>
      </c>
      <c r="AY19" s="53" cm="1">
        <f t="array" ref="AY19">+INDEX(AM19:AX19,1,Settings!$C$4)</f>
        <v>0</v>
      </c>
      <c r="AZ19" s="53">
        <f t="shared" si="8"/>
        <v>0</v>
      </c>
      <c r="BA19" s="53"/>
      <c r="BB19" s="53">
        <f t="shared" si="9"/>
        <v>0</v>
      </c>
      <c r="BC19" s="53">
        <f t="shared" ref="BC19:BN19" si="40">+BB19</f>
        <v>0</v>
      </c>
      <c r="BD19" s="53">
        <f t="shared" si="40"/>
        <v>0</v>
      </c>
      <c r="BE19" s="53">
        <f t="shared" si="40"/>
        <v>0</v>
      </c>
      <c r="BF19" s="53">
        <f t="shared" si="40"/>
        <v>0</v>
      </c>
      <c r="BG19" s="53">
        <f t="shared" si="40"/>
        <v>0</v>
      </c>
      <c r="BH19" s="53">
        <f t="shared" si="40"/>
        <v>0</v>
      </c>
      <c r="BI19" s="53">
        <f t="shared" si="40"/>
        <v>0</v>
      </c>
      <c r="BJ19" s="53">
        <f t="shared" si="40"/>
        <v>0</v>
      </c>
      <c r="BK19" s="53">
        <f t="shared" si="40"/>
        <v>0</v>
      </c>
      <c r="BL19" s="53">
        <f t="shared" si="40"/>
        <v>0</v>
      </c>
      <c r="BM19" s="53">
        <f t="shared" si="40"/>
        <v>0</v>
      </c>
      <c r="BN19" s="53">
        <f t="shared" si="40"/>
        <v>0</v>
      </c>
      <c r="BO19" s="53"/>
      <c r="BP19" s="53">
        <f t="shared" si="11"/>
        <v>0</v>
      </c>
      <c r="BQ19" s="53"/>
      <c r="BR19" s="53">
        <f t="shared" si="12"/>
        <v>0</v>
      </c>
    </row>
    <row r="20" spans="1:70" x14ac:dyDescent="0.2">
      <c r="A20" s="6">
        <v>70</v>
      </c>
      <c r="B20" s="6" t="str">
        <f>+VLOOKUP(A20,masterfile!B:C,2,FALSE)</f>
        <v>Grundstücksgleiche Rechte</v>
      </c>
      <c r="D20" s="53">
        <f>+SUMIF('[1]2017'!$A:$A,$A20,'[1]2017'!$C:$C)-SUMIF('[1]2017'!$E:$E,$A20,'[1]2017'!$G:$G)</f>
        <v>0</v>
      </c>
      <c r="E20" s="53">
        <f>+SUMIF('[1]2018'!$A:$A,$A20,'[1]2018'!$C:$C)-SUMIF('[1]2018'!$E:$E,$A20,'[1]2018'!$G:$G)+D20</f>
        <v>0</v>
      </c>
      <c r="F20" s="53">
        <f>+SUMIF('[1]2019'!$A:$A,$A20,'[1]2019'!$C:$C)-SUMIF('[1]2019'!$E:$E,$A20,'[1]2019'!$G:$G)+E20</f>
        <v>0</v>
      </c>
      <c r="G20" s="53">
        <f>+SUMIF('[1]2020'!$A:$A,$A20,'[1]2020'!$C:$C)-SUMIF('[1]2020'!$E:$E,$A20,'[1]2020'!$G:$G)+F20</f>
        <v>0</v>
      </c>
      <c r="H20" s="53"/>
      <c r="I20" s="53">
        <f>+(SUMIF('[1]2021'!$A:$A,$A20,'[1]2021'!$C:$C)-SUMIF('[1]2021'!$E:$E,$A20,'[1]2021'!$G:$G))/12+G20</f>
        <v>0</v>
      </c>
      <c r="J20" s="53">
        <f>+(SUMIF('[1]2021'!$A:$A,$A20,'[1]2021'!$C:$C)-SUMIF('[1]2021'!$E:$E,$A20,'[1]2021'!$G:$G))/12+I20</f>
        <v>0</v>
      </c>
      <c r="K20" s="53">
        <f>+(SUMIF('[1]2021'!$A:$A,$A20,'[1]2021'!$C:$C)-SUMIF('[1]2021'!$E:$E,$A20,'[1]2021'!$G:$G))/12+J20</f>
        <v>0</v>
      </c>
      <c r="L20" s="53">
        <f>+(SUMIF('[1]2021'!$A:$A,$A20,'[1]2021'!$C:$C)-SUMIF('[1]2021'!$E:$E,$A20,'[1]2021'!$G:$G))/12+K20</f>
        <v>0</v>
      </c>
      <c r="M20" s="53">
        <f>+(SUMIF('[1]2021'!$A:$A,$A20,'[1]2021'!$C:$C)-SUMIF('[1]2021'!$E:$E,$A20,'[1]2021'!$G:$G))/12+L20</f>
        <v>0</v>
      </c>
      <c r="N20" s="53">
        <f>+(SUMIF('[1]2021'!$A:$A,$A20,'[1]2021'!$C:$C)-SUMIF('[1]2021'!$E:$E,$A20,'[1]2021'!$G:$G))/12+M20</f>
        <v>0</v>
      </c>
      <c r="O20" s="53">
        <f>+(SUMIF('[1]2021'!$A:$A,$A20,'[1]2021'!$C:$C)-SUMIF('[1]2021'!$E:$E,$A20,'[1]2021'!$G:$G))/12+N20</f>
        <v>0</v>
      </c>
      <c r="P20" s="53">
        <f>+(SUMIF('[1]2021'!$A:$A,$A20,'[1]2021'!$C:$C)-SUMIF('[1]2021'!$E:$E,$A20,'[1]2021'!$G:$G))/12+O20</f>
        <v>0</v>
      </c>
      <c r="Q20" s="53">
        <f>+(SUMIF('[1]2021'!$A:$A,$A20,'[1]2021'!$C:$C)-SUMIF('[1]2021'!$E:$E,$A20,'[1]2021'!$G:$G))/12+P20</f>
        <v>0</v>
      </c>
      <c r="R20" s="53">
        <f>+(SUMIF('[1]2021'!$A:$A,$A20,'[1]2021'!$C:$C)-SUMIF('[1]2021'!$E:$E,$A20,'[1]2021'!$G:$G))/12+Q20</f>
        <v>0</v>
      </c>
      <c r="S20" s="53">
        <f>+(SUMIF('[1]2021'!$A:$A,$A20,'[1]2021'!$C:$C)-SUMIF('[1]2021'!$E:$E,$A20,'[1]2021'!$G:$G))/12+R20</f>
        <v>0</v>
      </c>
      <c r="T20" s="53">
        <f>+(SUMIF('[1]2021'!$A:$A,$A20,'[1]2021'!$C:$C)-SUMIF('[1]2021'!$E:$E,$A20,'[1]2021'!$G:$G))/12+S20</f>
        <v>0</v>
      </c>
      <c r="U20" s="53" cm="1">
        <f t="array" ref="U20">+INDEX(I20:T20,1,Settings!$C$4)</f>
        <v>0</v>
      </c>
      <c r="V20" s="53" cm="1">
        <f t="array" ref="V20">+INDEX(I20:T20,1,Settings!$C$4)</f>
        <v>0</v>
      </c>
      <c r="W20" s="53"/>
      <c r="X20" s="53">
        <f>V20+SUMIFS(postings!$T:$T,postings!$C:$C,'b-data'!X$2,postings!$D:$D,'b-data'!X$3,postings!$I:$I,'b-data'!$A20)-SUMIFS(postings!$W:$W,postings!$C:$C,'b-data'!X$2,postings!$D:$D,'b-data'!X$3,postings!$M:$M,'b-data'!$A20)</f>
        <v>0</v>
      </c>
      <c r="Y20" s="53">
        <f>X20+SUMIFS(postings!$T:$T,postings!$C:$C,'b-data'!Y$2,postings!$D:$D,'b-data'!Y$3,postings!$I:$I,'b-data'!$A20)-SUMIFS(postings!$W:$W,postings!$C:$C,'b-data'!Y$2,postings!$D:$D,'b-data'!Y$3,postings!$M:$M,'b-data'!$A20)</f>
        <v>0</v>
      </c>
      <c r="Z20" s="53">
        <f>Y20+SUMIFS(postings!$T:$T,postings!$C:$C,'b-data'!Z$2,postings!$D:$D,'b-data'!Z$3,postings!$I:$I,'b-data'!$A20)-SUMIFS(postings!$W:$W,postings!$C:$C,'b-data'!Z$2,postings!$D:$D,'b-data'!Z$3,postings!$M:$M,'b-data'!$A20)</f>
        <v>0</v>
      </c>
      <c r="AA20" s="53">
        <f>Z20+SUMIFS(postings!$T:$T,postings!$C:$C,'b-data'!AA$2,postings!$D:$D,'b-data'!AA$3,postings!$I:$I,'b-data'!$A20)-SUMIFS(postings!$W:$W,postings!$C:$C,'b-data'!AA$2,postings!$D:$D,'b-data'!AA$3,postings!$M:$M,'b-data'!$A20)</f>
        <v>0</v>
      </c>
      <c r="AB20" s="53">
        <f>AA20+SUMIFS(postings!$T:$T,postings!$C:$C,'b-data'!AB$2,postings!$D:$D,'b-data'!AB$3,postings!$I:$I,'b-data'!$A20)-SUMIFS(postings!$W:$W,postings!$C:$C,'b-data'!AB$2,postings!$D:$D,'b-data'!AB$3,postings!$M:$M,'b-data'!$A20)</f>
        <v>0</v>
      </c>
      <c r="AC20" s="53">
        <f>AB20+SUMIFS(postings!$T:$T,postings!$C:$C,'b-data'!AC$2,postings!$D:$D,'b-data'!AC$3,postings!$I:$I,'b-data'!$A20)-SUMIFS(postings!$W:$W,postings!$C:$C,'b-data'!AC$2,postings!$D:$D,'b-data'!AC$3,postings!$M:$M,'b-data'!$A20)</f>
        <v>0</v>
      </c>
      <c r="AD20" s="53">
        <f>AC20+SUMIFS(postings!$T:$T,postings!$C:$C,'b-data'!AD$2,postings!$D:$D,'b-data'!AD$3,postings!$I:$I,'b-data'!$A20)-SUMIFS(postings!$W:$W,postings!$C:$C,'b-data'!AD$2,postings!$D:$D,'b-data'!AD$3,postings!$M:$M,'b-data'!$A20)</f>
        <v>0</v>
      </c>
      <c r="AE20" s="53">
        <f>AD20+SUMIFS(postings!$T:$T,postings!$C:$C,'b-data'!AE$2,postings!$D:$D,'b-data'!AE$3,postings!$I:$I,'b-data'!$A20)-SUMIFS(postings!$W:$W,postings!$C:$C,'b-data'!AE$2,postings!$D:$D,'b-data'!AE$3,postings!$M:$M,'b-data'!$A20)</f>
        <v>0</v>
      </c>
      <c r="AF20" s="53">
        <f>AE20+SUMIFS(postings!$T:$T,postings!$C:$C,'b-data'!AF$2,postings!$D:$D,'b-data'!AF$3,postings!$I:$I,'b-data'!$A20)-SUMIFS(postings!$W:$W,postings!$C:$C,'b-data'!AF$2,postings!$D:$D,'b-data'!AF$3,postings!$M:$M,'b-data'!$A20)</f>
        <v>0</v>
      </c>
      <c r="AG20" s="53">
        <f>AF20+SUMIFS(postings!$T:$T,postings!$C:$C,'b-data'!AG$2,postings!$D:$D,'b-data'!AG$3,postings!$I:$I,'b-data'!$A20)-SUMIFS(postings!$W:$W,postings!$C:$C,'b-data'!AG$2,postings!$D:$D,'b-data'!AG$3,postings!$M:$M,'b-data'!$A20)</f>
        <v>0</v>
      </c>
      <c r="AH20" s="53">
        <f>AG20+SUMIFS(postings!$T:$T,postings!$C:$C,'b-data'!AH$2,postings!$D:$D,'b-data'!AH$3,postings!$I:$I,'b-data'!$A20)-SUMIFS(postings!$W:$W,postings!$C:$C,'b-data'!AH$2,postings!$D:$D,'b-data'!AH$3,postings!$M:$M,'b-data'!$A20)</f>
        <v>0</v>
      </c>
      <c r="AI20" s="53">
        <f>AH20+SUMIFS(postings!$T:$T,postings!$C:$C,'b-data'!AI$2,postings!$D:$D,'b-data'!AI$3,postings!$I:$I,'b-data'!$A20)-SUMIFS(postings!$W:$W,postings!$C:$C,'b-data'!AI$2,postings!$D:$D,'b-data'!AI$3,postings!$M:$M,'b-data'!$A20)</f>
        <v>0</v>
      </c>
      <c r="AJ20" s="53" cm="1">
        <f t="array" ref="AJ20">+INDEX(X20:AI20,1,Settings!$C$4)</f>
        <v>0</v>
      </c>
      <c r="AK20" s="53" cm="1">
        <f t="array" ref="AK20">+INDEX(X20:AI20,1,Settings!$C$4)</f>
        <v>0</v>
      </c>
      <c r="AL20" s="53"/>
      <c r="AM20" s="53">
        <f t="shared" si="6"/>
        <v>0</v>
      </c>
      <c r="AN20" s="53">
        <f t="shared" ref="AN20:AX20" si="41">+AM20</f>
        <v>0</v>
      </c>
      <c r="AO20" s="53">
        <f t="shared" si="41"/>
        <v>0</v>
      </c>
      <c r="AP20" s="53">
        <f t="shared" si="41"/>
        <v>0</v>
      </c>
      <c r="AQ20" s="53">
        <f t="shared" si="41"/>
        <v>0</v>
      </c>
      <c r="AR20" s="53">
        <f t="shared" si="41"/>
        <v>0</v>
      </c>
      <c r="AS20" s="53">
        <f t="shared" si="41"/>
        <v>0</v>
      </c>
      <c r="AT20" s="53">
        <f t="shared" si="41"/>
        <v>0</v>
      </c>
      <c r="AU20" s="53">
        <f t="shared" si="41"/>
        <v>0</v>
      </c>
      <c r="AV20" s="53">
        <f t="shared" si="41"/>
        <v>0</v>
      </c>
      <c r="AW20" s="53">
        <f t="shared" si="41"/>
        <v>0</v>
      </c>
      <c r="AX20" s="53">
        <f t="shared" si="41"/>
        <v>0</v>
      </c>
      <c r="AY20" s="53" cm="1">
        <f t="array" ref="AY20">+INDEX(AM20:AX20,1,Settings!$C$4)</f>
        <v>0</v>
      </c>
      <c r="AZ20" s="53">
        <f t="shared" si="8"/>
        <v>0</v>
      </c>
      <c r="BA20" s="53"/>
      <c r="BB20" s="53">
        <f t="shared" si="9"/>
        <v>0</v>
      </c>
      <c r="BC20" s="53">
        <f t="shared" ref="BC20:BN20" si="42">+BB20</f>
        <v>0</v>
      </c>
      <c r="BD20" s="53">
        <f t="shared" si="42"/>
        <v>0</v>
      </c>
      <c r="BE20" s="53">
        <f t="shared" si="42"/>
        <v>0</v>
      </c>
      <c r="BF20" s="53">
        <f t="shared" si="42"/>
        <v>0</v>
      </c>
      <c r="BG20" s="53">
        <f t="shared" si="42"/>
        <v>0</v>
      </c>
      <c r="BH20" s="53">
        <f t="shared" si="42"/>
        <v>0</v>
      </c>
      <c r="BI20" s="53">
        <f t="shared" si="42"/>
        <v>0</v>
      </c>
      <c r="BJ20" s="53">
        <f t="shared" si="42"/>
        <v>0</v>
      </c>
      <c r="BK20" s="53">
        <f t="shared" si="42"/>
        <v>0</v>
      </c>
      <c r="BL20" s="53">
        <f t="shared" si="42"/>
        <v>0</v>
      </c>
      <c r="BM20" s="53">
        <f t="shared" si="42"/>
        <v>0</v>
      </c>
      <c r="BN20" s="53">
        <f t="shared" si="42"/>
        <v>0</v>
      </c>
      <c r="BO20" s="53"/>
      <c r="BP20" s="53">
        <f t="shared" si="11"/>
        <v>0</v>
      </c>
      <c r="BQ20" s="53"/>
      <c r="BR20" s="53">
        <f t="shared" si="12"/>
        <v>0</v>
      </c>
    </row>
    <row r="21" spans="1:70" x14ac:dyDescent="0.2">
      <c r="A21" s="6">
        <v>75</v>
      </c>
      <c r="B21" s="6" t="str">
        <f>+VLOOKUP(A21,masterfile!B:C,2,FALSE)</f>
        <v>Grundstücke mit Substanzverzehr</v>
      </c>
      <c r="D21" s="53">
        <f>+SUMIF('[1]2017'!$A:$A,$A21,'[1]2017'!$C:$C)-SUMIF('[1]2017'!$E:$E,$A21,'[1]2017'!$G:$G)</f>
        <v>0</v>
      </c>
      <c r="E21" s="53">
        <f>+SUMIF('[1]2018'!$A:$A,$A21,'[1]2018'!$C:$C)-SUMIF('[1]2018'!$E:$E,$A21,'[1]2018'!$G:$G)+D21</f>
        <v>0</v>
      </c>
      <c r="F21" s="53">
        <f>+SUMIF('[1]2019'!$A:$A,$A21,'[1]2019'!$C:$C)-SUMIF('[1]2019'!$E:$E,$A21,'[1]2019'!$G:$G)+E21</f>
        <v>0</v>
      </c>
      <c r="G21" s="53">
        <f>+SUMIF('[1]2020'!$A:$A,$A21,'[1]2020'!$C:$C)-SUMIF('[1]2020'!$E:$E,$A21,'[1]2020'!$G:$G)+F21</f>
        <v>0</v>
      </c>
      <c r="H21" s="53"/>
      <c r="I21" s="53">
        <f>+(SUMIF('[1]2021'!$A:$A,$A21,'[1]2021'!$C:$C)-SUMIF('[1]2021'!$E:$E,$A21,'[1]2021'!$G:$G))/12+G21</f>
        <v>0</v>
      </c>
      <c r="J21" s="53">
        <f>+(SUMIF('[1]2021'!$A:$A,$A21,'[1]2021'!$C:$C)-SUMIF('[1]2021'!$E:$E,$A21,'[1]2021'!$G:$G))/12+I21</f>
        <v>0</v>
      </c>
      <c r="K21" s="53">
        <f>+(SUMIF('[1]2021'!$A:$A,$A21,'[1]2021'!$C:$C)-SUMIF('[1]2021'!$E:$E,$A21,'[1]2021'!$G:$G))/12+J21</f>
        <v>0</v>
      </c>
      <c r="L21" s="53">
        <f>+(SUMIF('[1]2021'!$A:$A,$A21,'[1]2021'!$C:$C)-SUMIF('[1]2021'!$E:$E,$A21,'[1]2021'!$G:$G))/12+K21</f>
        <v>0</v>
      </c>
      <c r="M21" s="53">
        <f>+(SUMIF('[1]2021'!$A:$A,$A21,'[1]2021'!$C:$C)-SUMIF('[1]2021'!$E:$E,$A21,'[1]2021'!$G:$G))/12+L21</f>
        <v>0</v>
      </c>
      <c r="N21" s="53">
        <f>+(SUMIF('[1]2021'!$A:$A,$A21,'[1]2021'!$C:$C)-SUMIF('[1]2021'!$E:$E,$A21,'[1]2021'!$G:$G))/12+M21</f>
        <v>0</v>
      </c>
      <c r="O21" s="53">
        <f>+(SUMIF('[1]2021'!$A:$A,$A21,'[1]2021'!$C:$C)-SUMIF('[1]2021'!$E:$E,$A21,'[1]2021'!$G:$G))/12+N21</f>
        <v>0</v>
      </c>
      <c r="P21" s="53">
        <f>+(SUMIF('[1]2021'!$A:$A,$A21,'[1]2021'!$C:$C)-SUMIF('[1]2021'!$E:$E,$A21,'[1]2021'!$G:$G))/12+O21</f>
        <v>0</v>
      </c>
      <c r="Q21" s="53">
        <f>+(SUMIF('[1]2021'!$A:$A,$A21,'[1]2021'!$C:$C)-SUMIF('[1]2021'!$E:$E,$A21,'[1]2021'!$G:$G))/12+P21</f>
        <v>0</v>
      </c>
      <c r="R21" s="53">
        <f>+(SUMIF('[1]2021'!$A:$A,$A21,'[1]2021'!$C:$C)-SUMIF('[1]2021'!$E:$E,$A21,'[1]2021'!$G:$G))/12+Q21</f>
        <v>0</v>
      </c>
      <c r="S21" s="53">
        <f>+(SUMIF('[1]2021'!$A:$A,$A21,'[1]2021'!$C:$C)-SUMIF('[1]2021'!$E:$E,$A21,'[1]2021'!$G:$G))/12+R21</f>
        <v>0</v>
      </c>
      <c r="T21" s="53">
        <f>+(SUMIF('[1]2021'!$A:$A,$A21,'[1]2021'!$C:$C)-SUMIF('[1]2021'!$E:$E,$A21,'[1]2021'!$G:$G))/12+S21</f>
        <v>0</v>
      </c>
      <c r="U21" s="53" cm="1">
        <f t="array" ref="U21">+INDEX(I21:T21,1,Settings!$C$4)</f>
        <v>0</v>
      </c>
      <c r="V21" s="53" cm="1">
        <f t="array" ref="V21">+INDEX(I21:T21,1,Settings!$C$4)</f>
        <v>0</v>
      </c>
      <c r="W21" s="53"/>
      <c r="X21" s="53">
        <f>V21+SUMIFS(postings!$T:$T,postings!$C:$C,'b-data'!X$2,postings!$D:$D,'b-data'!X$3,postings!$I:$I,'b-data'!$A21)-SUMIFS(postings!$W:$W,postings!$C:$C,'b-data'!X$2,postings!$D:$D,'b-data'!X$3,postings!$M:$M,'b-data'!$A21)</f>
        <v>0</v>
      </c>
      <c r="Y21" s="53">
        <f>X21+SUMIFS(postings!$T:$T,postings!$C:$C,'b-data'!Y$2,postings!$D:$D,'b-data'!Y$3,postings!$I:$I,'b-data'!$A21)-SUMIFS(postings!$W:$W,postings!$C:$C,'b-data'!Y$2,postings!$D:$D,'b-data'!Y$3,postings!$M:$M,'b-data'!$A21)</f>
        <v>0</v>
      </c>
      <c r="Z21" s="53">
        <f>Y21+SUMIFS(postings!$T:$T,postings!$C:$C,'b-data'!Z$2,postings!$D:$D,'b-data'!Z$3,postings!$I:$I,'b-data'!$A21)-SUMIFS(postings!$W:$W,postings!$C:$C,'b-data'!Z$2,postings!$D:$D,'b-data'!Z$3,postings!$M:$M,'b-data'!$A21)</f>
        <v>0</v>
      </c>
      <c r="AA21" s="53">
        <f>Z21+SUMIFS(postings!$T:$T,postings!$C:$C,'b-data'!AA$2,postings!$D:$D,'b-data'!AA$3,postings!$I:$I,'b-data'!$A21)-SUMIFS(postings!$W:$W,postings!$C:$C,'b-data'!AA$2,postings!$D:$D,'b-data'!AA$3,postings!$M:$M,'b-data'!$A21)</f>
        <v>0</v>
      </c>
      <c r="AB21" s="53">
        <f>AA21+SUMIFS(postings!$T:$T,postings!$C:$C,'b-data'!AB$2,postings!$D:$D,'b-data'!AB$3,postings!$I:$I,'b-data'!$A21)-SUMIFS(postings!$W:$W,postings!$C:$C,'b-data'!AB$2,postings!$D:$D,'b-data'!AB$3,postings!$M:$M,'b-data'!$A21)</f>
        <v>0</v>
      </c>
      <c r="AC21" s="53">
        <f>AB21+SUMIFS(postings!$T:$T,postings!$C:$C,'b-data'!AC$2,postings!$D:$D,'b-data'!AC$3,postings!$I:$I,'b-data'!$A21)-SUMIFS(postings!$W:$W,postings!$C:$C,'b-data'!AC$2,postings!$D:$D,'b-data'!AC$3,postings!$M:$M,'b-data'!$A21)</f>
        <v>0</v>
      </c>
      <c r="AD21" s="53">
        <f>AC21+SUMIFS(postings!$T:$T,postings!$C:$C,'b-data'!AD$2,postings!$D:$D,'b-data'!AD$3,postings!$I:$I,'b-data'!$A21)-SUMIFS(postings!$W:$W,postings!$C:$C,'b-data'!AD$2,postings!$D:$D,'b-data'!AD$3,postings!$M:$M,'b-data'!$A21)</f>
        <v>0</v>
      </c>
      <c r="AE21" s="53">
        <f>AD21+SUMIFS(postings!$T:$T,postings!$C:$C,'b-data'!AE$2,postings!$D:$D,'b-data'!AE$3,postings!$I:$I,'b-data'!$A21)-SUMIFS(postings!$W:$W,postings!$C:$C,'b-data'!AE$2,postings!$D:$D,'b-data'!AE$3,postings!$M:$M,'b-data'!$A21)</f>
        <v>0</v>
      </c>
      <c r="AF21" s="53">
        <f>AE21+SUMIFS(postings!$T:$T,postings!$C:$C,'b-data'!AF$2,postings!$D:$D,'b-data'!AF$3,postings!$I:$I,'b-data'!$A21)-SUMIFS(postings!$W:$W,postings!$C:$C,'b-data'!AF$2,postings!$D:$D,'b-data'!AF$3,postings!$M:$M,'b-data'!$A21)</f>
        <v>0</v>
      </c>
      <c r="AG21" s="53">
        <f>AF21+SUMIFS(postings!$T:$T,postings!$C:$C,'b-data'!AG$2,postings!$D:$D,'b-data'!AG$3,postings!$I:$I,'b-data'!$A21)-SUMIFS(postings!$W:$W,postings!$C:$C,'b-data'!AG$2,postings!$D:$D,'b-data'!AG$3,postings!$M:$M,'b-data'!$A21)</f>
        <v>0</v>
      </c>
      <c r="AH21" s="53">
        <f>AG21+SUMIFS(postings!$T:$T,postings!$C:$C,'b-data'!AH$2,postings!$D:$D,'b-data'!AH$3,postings!$I:$I,'b-data'!$A21)-SUMIFS(postings!$W:$W,postings!$C:$C,'b-data'!AH$2,postings!$D:$D,'b-data'!AH$3,postings!$M:$M,'b-data'!$A21)</f>
        <v>0</v>
      </c>
      <c r="AI21" s="53">
        <f>AH21+SUMIFS(postings!$T:$T,postings!$C:$C,'b-data'!AI$2,postings!$D:$D,'b-data'!AI$3,postings!$I:$I,'b-data'!$A21)-SUMIFS(postings!$W:$W,postings!$C:$C,'b-data'!AI$2,postings!$D:$D,'b-data'!AI$3,postings!$M:$M,'b-data'!$A21)</f>
        <v>0</v>
      </c>
      <c r="AJ21" s="53" cm="1">
        <f t="array" ref="AJ21">+INDEX(X21:AI21,1,Settings!$C$4)</f>
        <v>0</v>
      </c>
      <c r="AK21" s="53" cm="1">
        <f t="array" ref="AK21">+INDEX(X21:AI21,1,Settings!$C$4)</f>
        <v>0</v>
      </c>
      <c r="AL21" s="53"/>
      <c r="AM21" s="53">
        <f t="shared" si="6"/>
        <v>0</v>
      </c>
      <c r="AN21" s="53">
        <f t="shared" ref="AN21:AX21" si="43">+AM21</f>
        <v>0</v>
      </c>
      <c r="AO21" s="53">
        <f t="shared" si="43"/>
        <v>0</v>
      </c>
      <c r="AP21" s="53">
        <f t="shared" si="43"/>
        <v>0</v>
      </c>
      <c r="AQ21" s="53">
        <f t="shared" si="43"/>
        <v>0</v>
      </c>
      <c r="AR21" s="53">
        <f t="shared" si="43"/>
        <v>0</v>
      </c>
      <c r="AS21" s="53">
        <f t="shared" si="43"/>
        <v>0</v>
      </c>
      <c r="AT21" s="53">
        <f t="shared" si="43"/>
        <v>0</v>
      </c>
      <c r="AU21" s="53">
        <f t="shared" si="43"/>
        <v>0</v>
      </c>
      <c r="AV21" s="53">
        <f t="shared" si="43"/>
        <v>0</v>
      </c>
      <c r="AW21" s="53">
        <f t="shared" si="43"/>
        <v>0</v>
      </c>
      <c r="AX21" s="53">
        <f t="shared" si="43"/>
        <v>0</v>
      </c>
      <c r="AY21" s="53" cm="1">
        <f t="array" ref="AY21">+INDEX(AM21:AX21,1,Settings!$C$4)</f>
        <v>0</v>
      </c>
      <c r="AZ21" s="53">
        <f t="shared" si="8"/>
        <v>0</v>
      </c>
      <c r="BA21" s="53"/>
      <c r="BB21" s="53">
        <f t="shared" si="9"/>
        <v>0</v>
      </c>
      <c r="BC21" s="53">
        <f t="shared" ref="BC21:BN21" si="44">+BB21</f>
        <v>0</v>
      </c>
      <c r="BD21" s="53">
        <f t="shared" si="44"/>
        <v>0</v>
      </c>
      <c r="BE21" s="53">
        <f t="shared" si="44"/>
        <v>0</v>
      </c>
      <c r="BF21" s="53">
        <f t="shared" si="44"/>
        <v>0</v>
      </c>
      <c r="BG21" s="53">
        <f t="shared" si="44"/>
        <v>0</v>
      </c>
      <c r="BH21" s="53">
        <f t="shared" si="44"/>
        <v>0</v>
      </c>
      <c r="BI21" s="53">
        <f t="shared" si="44"/>
        <v>0</v>
      </c>
      <c r="BJ21" s="53">
        <f t="shared" si="44"/>
        <v>0</v>
      </c>
      <c r="BK21" s="53">
        <f t="shared" si="44"/>
        <v>0</v>
      </c>
      <c r="BL21" s="53">
        <f t="shared" si="44"/>
        <v>0</v>
      </c>
      <c r="BM21" s="53">
        <f t="shared" si="44"/>
        <v>0</v>
      </c>
      <c r="BN21" s="53">
        <f t="shared" si="44"/>
        <v>0</v>
      </c>
      <c r="BO21" s="53"/>
      <c r="BP21" s="53">
        <f t="shared" si="11"/>
        <v>0</v>
      </c>
      <c r="BQ21" s="53"/>
      <c r="BR21" s="53">
        <f t="shared" si="12"/>
        <v>0</v>
      </c>
    </row>
    <row r="22" spans="1:70" x14ac:dyDescent="0.2">
      <c r="A22" s="6">
        <v>79</v>
      </c>
      <c r="B22" s="6" t="str">
        <f>+VLOOKUP(A22,masterfile!B:C,2,FALSE)</f>
        <v>Anzahlungen auf Grund und Boden</v>
      </c>
      <c r="D22" s="53">
        <f>+SUMIF('[1]2017'!$A:$A,$A22,'[1]2017'!$C:$C)-SUMIF('[1]2017'!$E:$E,$A22,'[1]2017'!$G:$G)</f>
        <v>0</v>
      </c>
      <c r="E22" s="53">
        <f>+SUMIF('[1]2018'!$A:$A,$A22,'[1]2018'!$C:$C)-SUMIF('[1]2018'!$E:$E,$A22,'[1]2018'!$G:$G)+D22</f>
        <v>0</v>
      </c>
      <c r="F22" s="53">
        <f>+SUMIF('[1]2019'!$A:$A,$A22,'[1]2019'!$C:$C)-SUMIF('[1]2019'!$E:$E,$A22,'[1]2019'!$G:$G)+E22</f>
        <v>0</v>
      </c>
      <c r="G22" s="53">
        <f>+SUMIF('[1]2020'!$A:$A,$A22,'[1]2020'!$C:$C)-SUMIF('[1]2020'!$E:$E,$A22,'[1]2020'!$G:$G)+F22</f>
        <v>0</v>
      </c>
      <c r="H22" s="53"/>
      <c r="I22" s="53">
        <f>+(SUMIF('[1]2021'!$A:$A,$A22,'[1]2021'!$C:$C)-SUMIF('[1]2021'!$E:$E,$A22,'[1]2021'!$G:$G))/12+G22</f>
        <v>0</v>
      </c>
      <c r="J22" s="53">
        <f>+(SUMIF('[1]2021'!$A:$A,$A22,'[1]2021'!$C:$C)-SUMIF('[1]2021'!$E:$E,$A22,'[1]2021'!$G:$G))/12+I22</f>
        <v>0</v>
      </c>
      <c r="K22" s="53">
        <f>+(SUMIF('[1]2021'!$A:$A,$A22,'[1]2021'!$C:$C)-SUMIF('[1]2021'!$E:$E,$A22,'[1]2021'!$G:$G))/12+J22</f>
        <v>0</v>
      </c>
      <c r="L22" s="53">
        <f>+(SUMIF('[1]2021'!$A:$A,$A22,'[1]2021'!$C:$C)-SUMIF('[1]2021'!$E:$E,$A22,'[1]2021'!$G:$G))/12+K22</f>
        <v>0</v>
      </c>
      <c r="M22" s="53">
        <f>+(SUMIF('[1]2021'!$A:$A,$A22,'[1]2021'!$C:$C)-SUMIF('[1]2021'!$E:$E,$A22,'[1]2021'!$G:$G))/12+L22</f>
        <v>0</v>
      </c>
      <c r="N22" s="53">
        <f>+(SUMIF('[1]2021'!$A:$A,$A22,'[1]2021'!$C:$C)-SUMIF('[1]2021'!$E:$E,$A22,'[1]2021'!$G:$G))/12+M22</f>
        <v>0</v>
      </c>
      <c r="O22" s="53">
        <f>+(SUMIF('[1]2021'!$A:$A,$A22,'[1]2021'!$C:$C)-SUMIF('[1]2021'!$E:$E,$A22,'[1]2021'!$G:$G))/12+N22</f>
        <v>0</v>
      </c>
      <c r="P22" s="53">
        <f>+(SUMIF('[1]2021'!$A:$A,$A22,'[1]2021'!$C:$C)-SUMIF('[1]2021'!$E:$E,$A22,'[1]2021'!$G:$G))/12+O22</f>
        <v>0</v>
      </c>
      <c r="Q22" s="53">
        <f>+(SUMIF('[1]2021'!$A:$A,$A22,'[1]2021'!$C:$C)-SUMIF('[1]2021'!$E:$E,$A22,'[1]2021'!$G:$G))/12+P22</f>
        <v>0</v>
      </c>
      <c r="R22" s="53">
        <f>+(SUMIF('[1]2021'!$A:$A,$A22,'[1]2021'!$C:$C)-SUMIF('[1]2021'!$E:$E,$A22,'[1]2021'!$G:$G))/12+Q22</f>
        <v>0</v>
      </c>
      <c r="S22" s="53">
        <f>+(SUMIF('[1]2021'!$A:$A,$A22,'[1]2021'!$C:$C)-SUMIF('[1]2021'!$E:$E,$A22,'[1]2021'!$G:$G))/12+R22</f>
        <v>0</v>
      </c>
      <c r="T22" s="53">
        <f>+(SUMIF('[1]2021'!$A:$A,$A22,'[1]2021'!$C:$C)-SUMIF('[1]2021'!$E:$E,$A22,'[1]2021'!$G:$G))/12+S22</f>
        <v>0</v>
      </c>
      <c r="U22" s="53" cm="1">
        <f t="array" ref="U22">+INDEX(I22:T22,1,Settings!$C$4)</f>
        <v>0</v>
      </c>
      <c r="V22" s="53" cm="1">
        <f t="array" ref="V22">+INDEX(I22:T22,1,Settings!$C$4)</f>
        <v>0</v>
      </c>
      <c r="W22" s="53"/>
      <c r="X22" s="53">
        <f>V22+SUMIFS(postings!$T:$T,postings!$C:$C,'b-data'!X$2,postings!$D:$D,'b-data'!X$3,postings!$I:$I,'b-data'!$A22)-SUMIFS(postings!$W:$W,postings!$C:$C,'b-data'!X$2,postings!$D:$D,'b-data'!X$3,postings!$M:$M,'b-data'!$A22)</f>
        <v>0</v>
      </c>
      <c r="Y22" s="53">
        <f>X22+SUMIFS(postings!$T:$T,postings!$C:$C,'b-data'!Y$2,postings!$D:$D,'b-data'!Y$3,postings!$I:$I,'b-data'!$A22)-SUMIFS(postings!$W:$W,postings!$C:$C,'b-data'!Y$2,postings!$D:$D,'b-data'!Y$3,postings!$M:$M,'b-data'!$A22)</f>
        <v>0</v>
      </c>
      <c r="Z22" s="53">
        <f>Y22+SUMIFS(postings!$T:$T,postings!$C:$C,'b-data'!Z$2,postings!$D:$D,'b-data'!Z$3,postings!$I:$I,'b-data'!$A22)-SUMIFS(postings!$W:$W,postings!$C:$C,'b-data'!Z$2,postings!$D:$D,'b-data'!Z$3,postings!$M:$M,'b-data'!$A22)</f>
        <v>0</v>
      </c>
      <c r="AA22" s="53">
        <f>Z22+SUMIFS(postings!$T:$T,postings!$C:$C,'b-data'!AA$2,postings!$D:$D,'b-data'!AA$3,postings!$I:$I,'b-data'!$A22)-SUMIFS(postings!$W:$W,postings!$C:$C,'b-data'!AA$2,postings!$D:$D,'b-data'!AA$3,postings!$M:$M,'b-data'!$A22)</f>
        <v>0</v>
      </c>
      <c r="AB22" s="53">
        <f>AA22+SUMIFS(postings!$T:$T,postings!$C:$C,'b-data'!AB$2,postings!$D:$D,'b-data'!AB$3,postings!$I:$I,'b-data'!$A22)-SUMIFS(postings!$W:$W,postings!$C:$C,'b-data'!AB$2,postings!$D:$D,'b-data'!AB$3,postings!$M:$M,'b-data'!$A22)</f>
        <v>0</v>
      </c>
      <c r="AC22" s="53">
        <f>AB22+SUMIFS(postings!$T:$T,postings!$C:$C,'b-data'!AC$2,postings!$D:$D,'b-data'!AC$3,postings!$I:$I,'b-data'!$A22)-SUMIFS(postings!$W:$W,postings!$C:$C,'b-data'!AC$2,postings!$D:$D,'b-data'!AC$3,postings!$M:$M,'b-data'!$A22)</f>
        <v>0</v>
      </c>
      <c r="AD22" s="53">
        <f>AC22+SUMIFS(postings!$T:$T,postings!$C:$C,'b-data'!AD$2,postings!$D:$D,'b-data'!AD$3,postings!$I:$I,'b-data'!$A22)-SUMIFS(postings!$W:$W,postings!$C:$C,'b-data'!AD$2,postings!$D:$D,'b-data'!AD$3,postings!$M:$M,'b-data'!$A22)</f>
        <v>0</v>
      </c>
      <c r="AE22" s="53">
        <f>AD22+SUMIFS(postings!$T:$T,postings!$C:$C,'b-data'!AE$2,postings!$D:$D,'b-data'!AE$3,postings!$I:$I,'b-data'!$A22)-SUMIFS(postings!$W:$W,postings!$C:$C,'b-data'!AE$2,postings!$D:$D,'b-data'!AE$3,postings!$M:$M,'b-data'!$A22)</f>
        <v>0</v>
      </c>
      <c r="AF22" s="53">
        <f>AE22+SUMIFS(postings!$T:$T,postings!$C:$C,'b-data'!AF$2,postings!$D:$D,'b-data'!AF$3,postings!$I:$I,'b-data'!$A22)-SUMIFS(postings!$W:$W,postings!$C:$C,'b-data'!AF$2,postings!$D:$D,'b-data'!AF$3,postings!$M:$M,'b-data'!$A22)</f>
        <v>0</v>
      </c>
      <c r="AG22" s="53">
        <f>AF22+SUMIFS(postings!$T:$T,postings!$C:$C,'b-data'!AG$2,postings!$D:$D,'b-data'!AG$3,postings!$I:$I,'b-data'!$A22)-SUMIFS(postings!$W:$W,postings!$C:$C,'b-data'!AG$2,postings!$D:$D,'b-data'!AG$3,postings!$M:$M,'b-data'!$A22)</f>
        <v>0</v>
      </c>
      <c r="AH22" s="53">
        <f>AG22+SUMIFS(postings!$T:$T,postings!$C:$C,'b-data'!AH$2,postings!$D:$D,'b-data'!AH$3,postings!$I:$I,'b-data'!$A22)-SUMIFS(postings!$W:$W,postings!$C:$C,'b-data'!AH$2,postings!$D:$D,'b-data'!AH$3,postings!$M:$M,'b-data'!$A22)</f>
        <v>0</v>
      </c>
      <c r="AI22" s="53">
        <f>AH22+SUMIFS(postings!$T:$T,postings!$C:$C,'b-data'!AI$2,postings!$D:$D,'b-data'!AI$3,postings!$I:$I,'b-data'!$A22)-SUMIFS(postings!$W:$W,postings!$C:$C,'b-data'!AI$2,postings!$D:$D,'b-data'!AI$3,postings!$M:$M,'b-data'!$A22)</f>
        <v>0</v>
      </c>
      <c r="AJ22" s="53" cm="1">
        <f t="array" ref="AJ22">+INDEX(X22:AI22,1,Settings!$C$4)</f>
        <v>0</v>
      </c>
      <c r="AK22" s="53" cm="1">
        <f t="array" ref="AK22">+INDEX(X22:AI22,1,Settings!$C$4)</f>
        <v>0</v>
      </c>
      <c r="AL22" s="53"/>
      <c r="AM22" s="53">
        <f t="shared" si="6"/>
        <v>0</v>
      </c>
      <c r="AN22" s="53">
        <f t="shared" ref="AN22:AX22" si="45">+AM22</f>
        <v>0</v>
      </c>
      <c r="AO22" s="53">
        <f t="shared" si="45"/>
        <v>0</v>
      </c>
      <c r="AP22" s="53">
        <f t="shared" si="45"/>
        <v>0</v>
      </c>
      <c r="AQ22" s="53">
        <f t="shared" si="45"/>
        <v>0</v>
      </c>
      <c r="AR22" s="53">
        <f t="shared" si="45"/>
        <v>0</v>
      </c>
      <c r="AS22" s="53">
        <f t="shared" si="45"/>
        <v>0</v>
      </c>
      <c r="AT22" s="53">
        <f t="shared" si="45"/>
        <v>0</v>
      </c>
      <c r="AU22" s="53">
        <f t="shared" si="45"/>
        <v>0</v>
      </c>
      <c r="AV22" s="53">
        <f t="shared" si="45"/>
        <v>0</v>
      </c>
      <c r="AW22" s="53">
        <f t="shared" si="45"/>
        <v>0</v>
      </c>
      <c r="AX22" s="53">
        <f t="shared" si="45"/>
        <v>0</v>
      </c>
      <c r="AY22" s="53" cm="1">
        <f t="array" ref="AY22">+INDEX(AM22:AX22,1,Settings!$C$4)</f>
        <v>0</v>
      </c>
      <c r="AZ22" s="53">
        <f t="shared" si="8"/>
        <v>0</v>
      </c>
      <c r="BA22" s="53"/>
      <c r="BB22" s="53">
        <f t="shared" si="9"/>
        <v>0</v>
      </c>
      <c r="BC22" s="53">
        <f t="shared" ref="BC22:BN22" si="46">+BB22</f>
        <v>0</v>
      </c>
      <c r="BD22" s="53">
        <f t="shared" si="46"/>
        <v>0</v>
      </c>
      <c r="BE22" s="53">
        <f t="shared" si="46"/>
        <v>0</v>
      </c>
      <c r="BF22" s="53">
        <f t="shared" si="46"/>
        <v>0</v>
      </c>
      <c r="BG22" s="53">
        <f t="shared" si="46"/>
        <v>0</v>
      </c>
      <c r="BH22" s="53">
        <f t="shared" si="46"/>
        <v>0</v>
      </c>
      <c r="BI22" s="53">
        <f t="shared" si="46"/>
        <v>0</v>
      </c>
      <c r="BJ22" s="53">
        <f t="shared" si="46"/>
        <v>0</v>
      </c>
      <c r="BK22" s="53">
        <f t="shared" si="46"/>
        <v>0</v>
      </c>
      <c r="BL22" s="53">
        <f t="shared" si="46"/>
        <v>0</v>
      </c>
      <c r="BM22" s="53">
        <f t="shared" si="46"/>
        <v>0</v>
      </c>
      <c r="BN22" s="53">
        <f t="shared" si="46"/>
        <v>0</v>
      </c>
      <c r="BO22" s="53"/>
      <c r="BP22" s="53">
        <f t="shared" si="11"/>
        <v>0</v>
      </c>
      <c r="BQ22" s="53"/>
      <c r="BR22" s="53">
        <f t="shared" si="12"/>
        <v>0</v>
      </c>
    </row>
    <row r="23" spans="1:70" x14ac:dyDescent="0.2">
      <c r="A23" s="6">
        <v>80</v>
      </c>
      <c r="B23" s="6" t="str">
        <f>+VLOOKUP(A23,masterfile!B:C,2,FALSE)</f>
        <v>Bauten auf eigenen Grundstücken</v>
      </c>
      <c r="D23" s="53">
        <f>+SUMIF('[1]2017'!$A:$A,$A23,'[1]2017'!$C:$C)-SUMIF('[1]2017'!$E:$E,$A23,'[1]2017'!$G:$G)</f>
        <v>0</v>
      </c>
      <c r="E23" s="53">
        <f>+SUMIF('[1]2018'!$A:$A,$A23,'[1]2018'!$C:$C)-SUMIF('[1]2018'!$E:$E,$A23,'[1]2018'!$G:$G)+D23</f>
        <v>0</v>
      </c>
      <c r="F23" s="53">
        <f>+SUMIF('[1]2019'!$A:$A,$A23,'[1]2019'!$C:$C)-SUMIF('[1]2019'!$E:$E,$A23,'[1]2019'!$G:$G)+E23</f>
        <v>0</v>
      </c>
      <c r="G23" s="53">
        <f>+SUMIF('[1]2020'!$A:$A,$A23,'[1]2020'!$C:$C)-SUMIF('[1]2020'!$E:$E,$A23,'[1]2020'!$G:$G)+F23</f>
        <v>0</v>
      </c>
      <c r="H23" s="53"/>
      <c r="I23" s="53">
        <f>+(SUMIF('[1]2021'!$A:$A,$A23,'[1]2021'!$C:$C)-SUMIF('[1]2021'!$E:$E,$A23,'[1]2021'!$G:$G))/12+G23</f>
        <v>0</v>
      </c>
      <c r="J23" s="53">
        <f>+(SUMIF('[1]2021'!$A:$A,$A23,'[1]2021'!$C:$C)-SUMIF('[1]2021'!$E:$E,$A23,'[1]2021'!$G:$G))/12+I23</f>
        <v>0</v>
      </c>
      <c r="K23" s="53">
        <f>+(SUMIF('[1]2021'!$A:$A,$A23,'[1]2021'!$C:$C)-SUMIF('[1]2021'!$E:$E,$A23,'[1]2021'!$G:$G))/12+J23</f>
        <v>0</v>
      </c>
      <c r="L23" s="53">
        <f>+(SUMIF('[1]2021'!$A:$A,$A23,'[1]2021'!$C:$C)-SUMIF('[1]2021'!$E:$E,$A23,'[1]2021'!$G:$G))/12+K23</f>
        <v>0</v>
      </c>
      <c r="M23" s="53">
        <f>+(SUMIF('[1]2021'!$A:$A,$A23,'[1]2021'!$C:$C)-SUMIF('[1]2021'!$E:$E,$A23,'[1]2021'!$G:$G))/12+L23</f>
        <v>0</v>
      </c>
      <c r="N23" s="53">
        <f>+(SUMIF('[1]2021'!$A:$A,$A23,'[1]2021'!$C:$C)-SUMIF('[1]2021'!$E:$E,$A23,'[1]2021'!$G:$G))/12+M23</f>
        <v>0</v>
      </c>
      <c r="O23" s="53">
        <f>+(SUMIF('[1]2021'!$A:$A,$A23,'[1]2021'!$C:$C)-SUMIF('[1]2021'!$E:$E,$A23,'[1]2021'!$G:$G))/12+N23</f>
        <v>0</v>
      </c>
      <c r="P23" s="53">
        <f>+(SUMIF('[1]2021'!$A:$A,$A23,'[1]2021'!$C:$C)-SUMIF('[1]2021'!$E:$E,$A23,'[1]2021'!$G:$G))/12+O23</f>
        <v>0</v>
      </c>
      <c r="Q23" s="53">
        <f>+(SUMIF('[1]2021'!$A:$A,$A23,'[1]2021'!$C:$C)-SUMIF('[1]2021'!$E:$E,$A23,'[1]2021'!$G:$G))/12+P23</f>
        <v>0</v>
      </c>
      <c r="R23" s="53">
        <f>+(SUMIF('[1]2021'!$A:$A,$A23,'[1]2021'!$C:$C)-SUMIF('[1]2021'!$E:$E,$A23,'[1]2021'!$G:$G))/12+Q23</f>
        <v>0</v>
      </c>
      <c r="S23" s="53">
        <f>+(SUMIF('[1]2021'!$A:$A,$A23,'[1]2021'!$C:$C)-SUMIF('[1]2021'!$E:$E,$A23,'[1]2021'!$G:$G))/12+R23</f>
        <v>0</v>
      </c>
      <c r="T23" s="53">
        <f>+(SUMIF('[1]2021'!$A:$A,$A23,'[1]2021'!$C:$C)-SUMIF('[1]2021'!$E:$E,$A23,'[1]2021'!$G:$G))/12+S23</f>
        <v>0</v>
      </c>
      <c r="U23" s="53" cm="1">
        <f t="array" ref="U23">+INDEX(I23:T23,1,Settings!$C$4)</f>
        <v>0</v>
      </c>
      <c r="V23" s="53" cm="1">
        <f t="array" ref="V23">+INDEX(I23:T23,1,Settings!$C$4)</f>
        <v>0</v>
      </c>
      <c r="W23" s="53"/>
      <c r="X23" s="53">
        <f>V23+SUMIFS(postings!$T:$T,postings!$C:$C,'b-data'!X$2,postings!$D:$D,'b-data'!X$3,postings!$I:$I,'b-data'!$A23)-SUMIFS(postings!$W:$W,postings!$C:$C,'b-data'!X$2,postings!$D:$D,'b-data'!X$3,postings!$M:$M,'b-data'!$A23)</f>
        <v>0</v>
      </c>
      <c r="Y23" s="53">
        <f>X23+SUMIFS(postings!$T:$T,postings!$C:$C,'b-data'!Y$2,postings!$D:$D,'b-data'!Y$3,postings!$I:$I,'b-data'!$A23)-SUMIFS(postings!$W:$W,postings!$C:$C,'b-data'!Y$2,postings!$D:$D,'b-data'!Y$3,postings!$M:$M,'b-data'!$A23)</f>
        <v>0</v>
      </c>
      <c r="Z23" s="53">
        <f>Y23+SUMIFS(postings!$T:$T,postings!$C:$C,'b-data'!Z$2,postings!$D:$D,'b-data'!Z$3,postings!$I:$I,'b-data'!$A23)-SUMIFS(postings!$W:$W,postings!$C:$C,'b-data'!Z$2,postings!$D:$D,'b-data'!Z$3,postings!$M:$M,'b-data'!$A23)</f>
        <v>0</v>
      </c>
      <c r="AA23" s="53">
        <f>Z23+SUMIFS(postings!$T:$T,postings!$C:$C,'b-data'!AA$2,postings!$D:$D,'b-data'!AA$3,postings!$I:$I,'b-data'!$A23)-SUMIFS(postings!$W:$W,postings!$C:$C,'b-data'!AA$2,postings!$D:$D,'b-data'!AA$3,postings!$M:$M,'b-data'!$A23)</f>
        <v>0</v>
      </c>
      <c r="AB23" s="53">
        <f>AA23+SUMIFS(postings!$T:$T,postings!$C:$C,'b-data'!AB$2,postings!$D:$D,'b-data'!AB$3,postings!$I:$I,'b-data'!$A23)-SUMIFS(postings!$W:$W,postings!$C:$C,'b-data'!AB$2,postings!$D:$D,'b-data'!AB$3,postings!$M:$M,'b-data'!$A23)</f>
        <v>0</v>
      </c>
      <c r="AC23" s="53">
        <f>AB23+SUMIFS(postings!$T:$T,postings!$C:$C,'b-data'!AC$2,postings!$D:$D,'b-data'!AC$3,postings!$I:$I,'b-data'!$A23)-SUMIFS(postings!$W:$W,postings!$C:$C,'b-data'!AC$2,postings!$D:$D,'b-data'!AC$3,postings!$M:$M,'b-data'!$A23)</f>
        <v>0</v>
      </c>
      <c r="AD23" s="53">
        <f>AC23+SUMIFS(postings!$T:$T,postings!$C:$C,'b-data'!AD$2,postings!$D:$D,'b-data'!AD$3,postings!$I:$I,'b-data'!$A23)-SUMIFS(postings!$W:$W,postings!$C:$C,'b-data'!AD$2,postings!$D:$D,'b-data'!AD$3,postings!$M:$M,'b-data'!$A23)</f>
        <v>0</v>
      </c>
      <c r="AE23" s="53">
        <f>AD23+SUMIFS(postings!$T:$T,postings!$C:$C,'b-data'!AE$2,postings!$D:$D,'b-data'!AE$3,postings!$I:$I,'b-data'!$A23)-SUMIFS(postings!$W:$W,postings!$C:$C,'b-data'!AE$2,postings!$D:$D,'b-data'!AE$3,postings!$M:$M,'b-data'!$A23)</f>
        <v>0</v>
      </c>
      <c r="AF23" s="53">
        <f>AE23+SUMIFS(postings!$T:$T,postings!$C:$C,'b-data'!AF$2,postings!$D:$D,'b-data'!AF$3,postings!$I:$I,'b-data'!$A23)-SUMIFS(postings!$W:$W,postings!$C:$C,'b-data'!AF$2,postings!$D:$D,'b-data'!AF$3,postings!$M:$M,'b-data'!$A23)</f>
        <v>0</v>
      </c>
      <c r="AG23" s="53">
        <f>AF23+SUMIFS(postings!$T:$T,postings!$C:$C,'b-data'!AG$2,postings!$D:$D,'b-data'!AG$3,postings!$I:$I,'b-data'!$A23)-SUMIFS(postings!$W:$W,postings!$C:$C,'b-data'!AG$2,postings!$D:$D,'b-data'!AG$3,postings!$M:$M,'b-data'!$A23)</f>
        <v>0</v>
      </c>
      <c r="AH23" s="53">
        <f>AG23+SUMIFS(postings!$T:$T,postings!$C:$C,'b-data'!AH$2,postings!$D:$D,'b-data'!AH$3,postings!$I:$I,'b-data'!$A23)-SUMIFS(postings!$W:$W,postings!$C:$C,'b-data'!AH$2,postings!$D:$D,'b-data'!AH$3,postings!$M:$M,'b-data'!$A23)</f>
        <v>0</v>
      </c>
      <c r="AI23" s="53">
        <f>AH23+SUMIFS(postings!$T:$T,postings!$C:$C,'b-data'!AI$2,postings!$D:$D,'b-data'!AI$3,postings!$I:$I,'b-data'!$A23)-SUMIFS(postings!$W:$W,postings!$C:$C,'b-data'!AI$2,postings!$D:$D,'b-data'!AI$3,postings!$M:$M,'b-data'!$A23)</f>
        <v>0</v>
      </c>
      <c r="AJ23" s="53" cm="1">
        <f t="array" ref="AJ23">+INDEX(X23:AI23,1,Settings!$C$4)</f>
        <v>0</v>
      </c>
      <c r="AK23" s="53" cm="1">
        <f t="array" ref="AK23">+INDEX(X23:AI23,1,Settings!$C$4)</f>
        <v>0</v>
      </c>
      <c r="AL23" s="53"/>
      <c r="AM23" s="53">
        <f t="shared" si="6"/>
        <v>0</v>
      </c>
      <c r="AN23" s="53">
        <f t="shared" ref="AN23:AX23" si="47">+AM23</f>
        <v>0</v>
      </c>
      <c r="AO23" s="53">
        <f t="shared" si="47"/>
        <v>0</v>
      </c>
      <c r="AP23" s="53">
        <f t="shared" si="47"/>
        <v>0</v>
      </c>
      <c r="AQ23" s="53">
        <f t="shared" si="47"/>
        <v>0</v>
      </c>
      <c r="AR23" s="53">
        <f t="shared" si="47"/>
        <v>0</v>
      </c>
      <c r="AS23" s="53">
        <f t="shared" si="47"/>
        <v>0</v>
      </c>
      <c r="AT23" s="53">
        <f t="shared" si="47"/>
        <v>0</v>
      </c>
      <c r="AU23" s="53">
        <f t="shared" si="47"/>
        <v>0</v>
      </c>
      <c r="AV23" s="53">
        <f t="shared" si="47"/>
        <v>0</v>
      </c>
      <c r="AW23" s="53">
        <f t="shared" si="47"/>
        <v>0</v>
      </c>
      <c r="AX23" s="53">
        <f t="shared" si="47"/>
        <v>0</v>
      </c>
      <c r="AY23" s="53" cm="1">
        <f t="array" ref="AY23">+INDEX(AM23:AX23,1,Settings!$C$4)</f>
        <v>0</v>
      </c>
      <c r="AZ23" s="53">
        <f t="shared" si="8"/>
        <v>0</v>
      </c>
      <c r="BA23" s="53"/>
      <c r="BB23" s="53">
        <f t="shared" si="9"/>
        <v>0</v>
      </c>
      <c r="BC23" s="53">
        <f t="shared" ref="BC23:BN23" si="48">+BB23</f>
        <v>0</v>
      </c>
      <c r="BD23" s="53">
        <f t="shared" si="48"/>
        <v>0</v>
      </c>
      <c r="BE23" s="53">
        <f t="shared" si="48"/>
        <v>0</v>
      </c>
      <c r="BF23" s="53">
        <f t="shared" si="48"/>
        <v>0</v>
      </c>
      <c r="BG23" s="53">
        <f t="shared" si="48"/>
        <v>0</v>
      </c>
      <c r="BH23" s="53">
        <f t="shared" si="48"/>
        <v>0</v>
      </c>
      <c r="BI23" s="53">
        <f t="shared" si="48"/>
        <v>0</v>
      </c>
      <c r="BJ23" s="53">
        <f t="shared" si="48"/>
        <v>0</v>
      </c>
      <c r="BK23" s="53">
        <f t="shared" si="48"/>
        <v>0</v>
      </c>
      <c r="BL23" s="53">
        <f t="shared" si="48"/>
        <v>0</v>
      </c>
      <c r="BM23" s="53">
        <f t="shared" si="48"/>
        <v>0</v>
      </c>
      <c r="BN23" s="53">
        <f t="shared" si="48"/>
        <v>0</v>
      </c>
      <c r="BO23" s="53"/>
      <c r="BP23" s="53">
        <f t="shared" si="11"/>
        <v>0</v>
      </c>
      <c r="BQ23" s="53"/>
      <c r="BR23" s="53">
        <f t="shared" si="12"/>
        <v>0</v>
      </c>
    </row>
    <row r="24" spans="1:70" x14ac:dyDescent="0.2">
      <c r="A24" s="6">
        <v>85</v>
      </c>
      <c r="B24" s="6" t="str">
        <f>+VLOOKUP(A24,masterfile!B:C,2,FALSE)</f>
        <v>Grundstückswert bebauter Grundstücke</v>
      </c>
      <c r="D24" s="53">
        <f>+SUMIF('[1]2017'!$A:$A,$A24,'[1]2017'!$C:$C)-SUMIF('[1]2017'!$E:$E,$A24,'[1]2017'!$G:$G)</f>
        <v>0</v>
      </c>
      <c r="E24" s="53">
        <f>+SUMIF('[1]2018'!$A:$A,$A24,'[1]2018'!$C:$C)-SUMIF('[1]2018'!$E:$E,$A24,'[1]2018'!$G:$G)+D24</f>
        <v>0</v>
      </c>
      <c r="F24" s="53">
        <f>+SUMIF('[1]2019'!$A:$A,$A24,'[1]2019'!$C:$C)-SUMIF('[1]2019'!$E:$E,$A24,'[1]2019'!$G:$G)+E24</f>
        <v>0</v>
      </c>
      <c r="G24" s="53">
        <f>+SUMIF('[1]2020'!$A:$A,$A24,'[1]2020'!$C:$C)-SUMIF('[1]2020'!$E:$E,$A24,'[1]2020'!$G:$G)+F24</f>
        <v>0</v>
      </c>
      <c r="H24" s="53"/>
      <c r="I24" s="53">
        <f>+(SUMIF('[1]2021'!$A:$A,$A24,'[1]2021'!$C:$C)-SUMIF('[1]2021'!$E:$E,$A24,'[1]2021'!$G:$G))/12+G24</f>
        <v>0</v>
      </c>
      <c r="J24" s="53">
        <f>+(SUMIF('[1]2021'!$A:$A,$A24,'[1]2021'!$C:$C)-SUMIF('[1]2021'!$E:$E,$A24,'[1]2021'!$G:$G))/12+I24</f>
        <v>0</v>
      </c>
      <c r="K24" s="53">
        <f>+(SUMIF('[1]2021'!$A:$A,$A24,'[1]2021'!$C:$C)-SUMIF('[1]2021'!$E:$E,$A24,'[1]2021'!$G:$G))/12+J24</f>
        <v>0</v>
      </c>
      <c r="L24" s="53">
        <f>+(SUMIF('[1]2021'!$A:$A,$A24,'[1]2021'!$C:$C)-SUMIF('[1]2021'!$E:$E,$A24,'[1]2021'!$G:$G))/12+K24</f>
        <v>0</v>
      </c>
      <c r="M24" s="53">
        <f>+(SUMIF('[1]2021'!$A:$A,$A24,'[1]2021'!$C:$C)-SUMIF('[1]2021'!$E:$E,$A24,'[1]2021'!$G:$G))/12+L24</f>
        <v>0</v>
      </c>
      <c r="N24" s="53">
        <f>+(SUMIF('[1]2021'!$A:$A,$A24,'[1]2021'!$C:$C)-SUMIF('[1]2021'!$E:$E,$A24,'[1]2021'!$G:$G))/12+M24</f>
        <v>0</v>
      </c>
      <c r="O24" s="53">
        <f>+(SUMIF('[1]2021'!$A:$A,$A24,'[1]2021'!$C:$C)-SUMIF('[1]2021'!$E:$E,$A24,'[1]2021'!$G:$G))/12+N24</f>
        <v>0</v>
      </c>
      <c r="P24" s="53">
        <f>+(SUMIF('[1]2021'!$A:$A,$A24,'[1]2021'!$C:$C)-SUMIF('[1]2021'!$E:$E,$A24,'[1]2021'!$G:$G))/12+O24</f>
        <v>0</v>
      </c>
      <c r="Q24" s="53">
        <f>+(SUMIF('[1]2021'!$A:$A,$A24,'[1]2021'!$C:$C)-SUMIF('[1]2021'!$E:$E,$A24,'[1]2021'!$G:$G))/12+P24</f>
        <v>0</v>
      </c>
      <c r="R24" s="53">
        <f>+(SUMIF('[1]2021'!$A:$A,$A24,'[1]2021'!$C:$C)-SUMIF('[1]2021'!$E:$E,$A24,'[1]2021'!$G:$G))/12+Q24</f>
        <v>0</v>
      </c>
      <c r="S24" s="53">
        <f>+(SUMIF('[1]2021'!$A:$A,$A24,'[1]2021'!$C:$C)-SUMIF('[1]2021'!$E:$E,$A24,'[1]2021'!$G:$G))/12+R24</f>
        <v>0</v>
      </c>
      <c r="T24" s="53">
        <f>+(SUMIF('[1]2021'!$A:$A,$A24,'[1]2021'!$C:$C)-SUMIF('[1]2021'!$E:$E,$A24,'[1]2021'!$G:$G))/12+S24</f>
        <v>0</v>
      </c>
      <c r="U24" s="53" cm="1">
        <f t="array" ref="U24">+INDEX(I24:T24,1,Settings!$C$4)</f>
        <v>0</v>
      </c>
      <c r="V24" s="53" cm="1">
        <f t="array" ref="V24">+INDEX(I24:T24,1,Settings!$C$4)</f>
        <v>0</v>
      </c>
      <c r="W24" s="53"/>
      <c r="X24" s="53">
        <f>V24+SUMIFS(postings!$T:$T,postings!$C:$C,'b-data'!X$2,postings!$D:$D,'b-data'!X$3,postings!$I:$I,'b-data'!$A24)-SUMIFS(postings!$W:$W,postings!$C:$C,'b-data'!X$2,postings!$D:$D,'b-data'!X$3,postings!$M:$M,'b-data'!$A24)</f>
        <v>0</v>
      </c>
      <c r="Y24" s="53">
        <f>X24+SUMIFS(postings!$T:$T,postings!$C:$C,'b-data'!Y$2,postings!$D:$D,'b-data'!Y$3,postings!$I:$I,'b-data'!$A24)-SUMIFS(postings!$W:$W,postings!$C:$C,'b-data'!Y$2,postings!$D:$D,'b-data'!Y$3,postings!$M:$M,'b-data'!$A24)</f>
        <v>0</v>
      </c>
      <c r="Z24" s="53">
        <f>Y24+SUMIFS(postings!$T:$T,postings!$C:$C,'b-data'!Z$2,postings!$D:$D,'b-data'!Z$3,postings!$I:$I,'b-data'!$A24)-SUMIFS(postings!$W:$W,postings!$C:$C,'b-data'!Z$2,postings!$D:$D,'b-data'!Z$3,postings!$M:$M,'b-data'!$A24)</f>
        <v>0</v>
      </c>
      <c r="AA24" s="53">
        <f>Z24+SUMIFS(postings!$T:$T,postings!$C:$C,'b-data'!AA$2,postings!$D:$D,'b-data'!AA$3,postings!$I:$I,'b-data'!$A24)-SUMIFS(postings!$W:$W,postings!$C:$C,'b-data'!AA$2,postings!$D:$D,'b-data'!AA$3,postings!$M:$M,'b-data'!$A24)</f>
        <v>0</v>
      </c>
      <c r="AB24" s="53">
        <f>AA24+SUMIFS(postings!$T:$T,postings!$C:$C,'b-data'!AB$2,postings!$D:$D,'b-data'!AB$3,postings!$I:$I,'b-data'!$A24)-SUMIFS(postings!$W:$W,postings!$C:$C,'b-data'!AB$2,postings!$D:$D,'b-data'!AB$3,postings!$M:$M,'b-data'!$A24)</f>
        <v>0</v>
      </c>
      <c r="AC24" s="53">
        <f>AB24+SUMIFS(postings!$T:$T,postings!$C:$C,'b-data'!AC$2,postings!$D:$D,'b-data'!AC$3,postings!$I:$I,'b-data'!$A24)-SUMIFS(postings!$W:$W,postings!$C:$C,'b-data'!AC$2,postings!$D:$D,'b-data'!AC$3,postings!$M:$M,'b-data'!$A24)</f>
        <v>0</v>
      </c>
      <c r="AD24" s="53">
        <f>AC24+SUMIFS(postings!$T:$T,postings!$C:$C,'b-data'!AD$2,postings!$D:$D,'b-data'!AD$3,postings!$I:$I,'b-data'!$A24)-SUMIFS(postings!$W:$W,postings!$C:$C,'b-data'!AD$2,postings!$D:$D,'b-data'!AD$3,postings!$M:$M,'b-data'!$A24)</f>
        <v>0</v>
      </c>
      <c r="AE24" s="53">
        <f>AD24+SUMIFS(postings!$T:$T,postings!$C:$C,'b-data'!AE$2,postings!$D:$D,'b-data'!AE$3,postings!$I:$I,'b-data'!$A24)-SUMIFS(postings!$W:$W,postings!$C:$C,'b-data'!AE$2,postings!$D:$D,'b-data'!AE$3,postings!$M:$M,'b-data'!$A24)</f>
        <v>0</v>
      </c>
      <c r="AF24" s="53">
        <f>AE24+SUMIFS(postings!$T:$T,postings!$C:$C,'b-data'!AF$2,postings!$D:$D,'b-data'!AF$3,postings!$I:$I,'b-data'!$A24)-SUMIFS(postings!$W:$W,postings!$C:$C,'b-data'!AF$2,postings!$D:$D,'b-data'!AF$3,postings!$M:$M,'b-data'!$A24)</f>
        <v>0</v>
      </c>
      <c r="AG24" s="53">
        <f>AF24+SUMIFS(postings!$T:$T,postings!$C:$C,'b-data'!AG$2,postings!$D:$D,'b-data'!AG$3,postings!$I:$I,'b-data'!$A24)-SUMIFS(postings!$W:$W,postings!$C:$C,'b-data'!AG$2,postings!$D:$D,'b-data'!AG$3,postings!$M:$M,'b-data'!$A24)</f>
        <v>0</v>
      </c>
      <c r="AH24" s="53">
        <f>AG24+SUMIFS(postings!$T:$T,postings!$C:$C,'b-data'!AH$2,postings!$D:$D,'b-data'!AH$3,postings!$I:$I,'b-data'!$A24)-SUMIFS(postings!$W:$W,postings!$C:$C,'b-data'!AH$2,postings!$D:$D,'b-data'!AH$3,postings!$M:$M,'b-data'!$A24)</f>
        <v>0</v>
      </c>
      <c r="AI24" s="53">
        <f>AH24+SUMIFS(postings!$T:$T,postings!$C:$C,'b-data'!AI$2,postings!$D:$D,'b-data'!AI$3,postings!$I:$I,'b-data'!$A24)-SUMIFS(postings!$W:$W,postings!$C:$C,'b-data'!AI$2,postings!$D:$D,'b-data'!AI$3,postings!$M:$M,'b-data'!$A24)</f>
        <v>0</v>
      </c>
      <c r="AJ24" s="53" cm="1">
        <f t="array" ref="AJ24">+INDEX(X24:AI24,1,Settings!$C$4)</f>
        <v>0</v>
      </c>
      <c r="AK24" s="53" cm="1">
        <f t="array" ref="AK24">+INDEX(X24:AI24,1,Settings!$C$4)</f>
        <v>0</v>
      </c>
      <c r="AL24" s="53"/>
      <c r="AM24" s="53">
        <f t="shared" si="6"/>
        <v>0</v>
      </c>
      <c r="AN24" s="53">
        <f t="shared" ref="AN24:AX24" si="49">+AM24</f>
        <v>0</v>
      </c>
      <c r="AO24" s="53">
        <f t="shared" si="49"/>
        <v>0</v>
      </c>
      <c r="AP24" s="53">
        <f t="shared" si="49"/>
        <v>0</v>
      </c>
      <c r="AQ24" s="53">
        <f t="shared" si="49"/>
        <v>0</v>
      </c>
      <c r="AR24" s="53">
        <f t="shared" si="49"/>
        <v>0</v>
      </c>
      <c r="AS24" s="53">
        <f t="shared" si="49"/>
        <v>0</v>
      </c>
      <c r="AT24" s="53">
        <f t="shared" si="49"/>
        <v>0</v>
      </c>
      <c r="AU24" s="53">
        <f t="shared" si="49"/>
        <v>0</v>
      </c>
      <c r="AV24" s="53">
        <f t="shared" si="49"/>
        <v>0</v>
      </c>
      <c r="AW24" s="53">
        <f t="shared" si="49"/>
        <v>0</v>
      </c>
      <c r="AX24" s="53">
        <f t="shared" si="49"/>
        <v>0</v>
      </c>
      <c r="AY24" s="53" cm="1">
        <f t="array" ref="AY24">+INDEX(AM24:AX24,1,Settings!$C$4)</f>
        <v>0</v>
      </c>
      <c r="AZ24" s="53">
        <f t="shared" si="8"/>
        <v>0</v>
      </c>
      <c r="BA24" s="53"/>
      <c r="BB24" s="53">
        <f t="shared" si="9"/>
        <v>0</v>
      </c>
      <c r="BC24" s="53">
        <f t="shared" ref="BC24:BN24" si="50">+BB24</f>
        <v>0</v>
      </c>
      <c r="BD24" s="53">
        <f t="shared" si="50"/>
        <v>0</v>
      </c>
      <c r="BE24" s="53">
        <f t="shared" si="50"/>
        <v>0</v>
      </c>
      <c r="BF24" s="53">
        <f t="shared" si="50"/>
        <v>0</v>
      </c>
      <c r="BG24" s="53">
        <f t="shared" si="50"/>
        <v>0</v>
      </c>
      <c r="BH24" s="53">
        <f t="shared" si="50"/>
        <v>0</v>
      </c>
      <c r="BI24" s="53">
        <f t="shared" si="50"/>
        <v>0</v>
      </c>
      <c r="BJ24" s="53">
        <f t="shared" si="50"/>
        <v>0</v>
      </c>
      <c r="BK24" s="53">
        <f t="shared" si="50"/>
        <v>0</v>
      </c>
      <c r="BL24" s="53">
        <f t="shared" si="50"/>
        <v>0</v>
      </c>
      <c r="BM24" s="53">
        <f t="shared" si="50"/>
        <v>0</v>
      </c>
      <c r="BN24" s="53">
        <f t="shared" si="50"/>
        <v>0</v>
      </c>
      <c r="BO24" s="53"/>
      <c r="BP24" s="53">
        <f t="shared" si="11"/>
        <v>0</v>
      </c>
      <c r="BQ24" s="53"/>
      <c r="BR24" s="53">
        <f t="shared" si="12"/>
        <v>0</v>
      </c>
    </row>
    <row r="25" spans="1:70" x14ac:dyDescent="0.2">
      <c r="A25" s="6">
        <v>90</v>
      </c>
      <c r="B25" s="6" t="str">
        <f>+VLOOKUP(A25,masterfile!B:C,2,FALSE)</f>
        <v>Geschäftsbauten (eigene Grundstücke)</v>
      </c>
      <c r="D25" s="53">
        <f>+SUMIF('[1]2017'!$A:$A,$A25,'[1]2017'!$C:$C)-SUMIF('[1]2017'!$E:$E,$A25,'[1]2017'!$G:$G)</f>
        <v>4266.666666666667</v>
      </c>
      <c r="E25" s="53">
        <f>+SUMIF('[1]2018'!$A:$A,$A25,'[1]2018'!$C:$C)-SUMIF('[1]2018'!$E:$E,$A25,'[1]2018'!$G:$G)+D25</f>
        <v>4133.3333333333339</v>
      </c>
      <c r="F25" s="53">
        <f>+SUMIF('[1]2019'!$A:$A,$A25,'[1]2019'!$C:$C)-SUMIF('[1]2019'!$E:$E,$A25,'[1]2019'!$G:$G)+E25</f>
        <v>4000.0000000000005</v>
      </c>
      <c r="G25" s="53">
        <f>+SUMIF('[1]2020'!$A:$A,$A25,'[1]2020'!$C:$C)-SUMIF('[1]2020'!$E:$E,$A25,'[1]2020'!$G:$G)+F25</f>
        <v>3866.666666666667</v>
      </c>
      <c r="H25" s="53"/>
      <c r="I25" s="53">
        <f>+(SUMIF('[1]2021'!$A:$A,$A25,'[1]2021'!$C:$C)-SUMIF('[1]2021'!$E:$E,$A25,'[1]2021'!$G:$G))/12+G25</f>
        <v>3855.5555555555557</v>
      </c>
      <c r="J25" s="53">
        <f>+(SUMIF('[1]2021'!$A:$A,$A25,'[1]2021'!$C:$C)-SUMIF('[1]2021'!$E:$E,$A25,'[1]2021'!$G:$G))/12+I25</f>
        <v>3844.4444444444443</v>
      </c>
      <c r="K25" s="53">
        <f>+(SUMIF('[1]2021'!$A:$A,$A25,'[1]2021'!$C:$C)-SUMIF('[1]2021'!$E:$E,$A25,'[1]2021'!$G:$G))/12+J25</f>
        <v>3833.333333333333</v>
      </c>
      <c r="L25" s="53">
        <f>+(SUMIF('[1]2021'!$A:$A,$A25,'[1]2021'!$C:$C)-SUMIF('[1]2021'!$E:$E,$A25,'[1]2021'!$G:$G))/12+K25</f>
        <v>3822.2222222222217</v>
      </c>
      <c r="M25" s="53">
        <f>+(SUMIF('[1]2021'!$A:$A,$A25,'[1]2021'!$C:$C)-SUMIF('[1]2021'!$E:$E,$A25,'[1]2021'!$G:$G))/12+L25</f>
        <v>3811.1111111111104</v>
      </c>
      <c r="N25" s="53">
        <f>+(SUMIF('[1]2021'!$A:$A,$A25,'[1]2021'!$C:$C)-SUMIF('[1]2021'!$E:$E,$A25,'[1]2021'!$G:$G))/12+M25</f>
        <v>3799.9999999999991</v>
      </c>
      <c r="O25" s="53">
        <f>+(SUMIF('[1]2021'!$A:$A,$A25,'[1]2021'!$C:$C)-SUMIF('[1]2021'!$E:$E,$A25,'[1]2021'!$G:$G))/12+N25</f>
        <v>3788.8888888888878</v>
      </c>
      <c r="P25" s="53">
        <f>+(SUMIF('[1]2021'!$A:$A,$A25,'[1]2021'!$C:$C)-SUMIF('[1]2021'!$E:$E,$A25,'[1]2021'!$G:$G))/12+O25</f>
        <v>3777.7777777777765</v>
      </c>
      <c r="Q25" s="53">
        <f>+(SUMIF('[1]2021'!$A:$A,$A25,'[1]2021'!$C:$C)-SUMIF('[1]2021'!$E:$E,$A25,'[1]2021'!$G:$G))/12+P25</f>
        <v>3766.6666666666652</v>
      </c>
      <c r="R25" s="53">
        <f>+(SUMIF('[1]2021'!$A:$A,$A25,'[1]2021'!$C:$C)-SUMIF('[1]2021'!$E:$E,$A25,'[1]2021'!$G:$G))/12+Q25</f>
        <v>3755.5555555555538</v>
      </c>
      <c r="S25" s="53">
        <f>+(SUMIF('[1]2021'!$A:$A,$A25,'[1]2021'!$C:$C)-SUMIF('[1]2021'!$E:$E,$A25,'[1]2021'!$G:$G))/12+R25</f>
        <v>3744.4444444444425</v>
      </c>
      <c r="T25" s="53">
        <f>+(SUMIF('[1]2021'!$A:$A,$A25,'[1]2021'!$C:$C)-SUMIF('[1]2021'!$E:$E,$A25,'[1]2021'!$G:$G))/12+S25</f>
        <v>3733.3333333333312</v>
      </c>
      <c r="U25" s="53" cm="1">
        <f t="array" ref="U25">+INDEX(I25:T25,1,Settings!$C$4)</f>
        <v>3733.3333333333312</v>
      </c>
      <c r="V25" s="53" cm="1">
        <f t="array" ref="V25">+INDEX(I25:T25,1,Settings!$C$4)</f>
        <v>3733.3333333333312</v>
      </c>
      <c r="W25" s="53"/>
      <c r="X25" s="53">
        <f>V25+SUMIFS(postings!$T:$T,postings!$C:$C,'b-data'!X$2,postings!$D:$D,'b-data'!X$3,postings!$I:$I,'b-data'!$A25)-SUMIFS(postings!$W:$W,postings!$C:$C,'b-data'!X$2,postings!$D:$D,'b-data'!X$3,postings!$M:$M,'b-data'!$A25)</f>
        <v>3733.3333333333312</v>
      </c>
      <c r="Y25" s="53">
        <f>X25+SUMIFS(postings!$T:$T,postings!$C:$C,'b-data'!Y$2,postings!$D:$D,'b-data'!Y$3,postings!$I:$I,'b-data'!$A25)-SUMIFS(postings!$W:$W,postings!$C:$C,'b-data'!Y$2,postings!$D:$D,'b-data'!Y$3,postings!$M:$M,'b-data'!$A25)</f>
        <v>3733.3333333333312</v>
      </c>
      <c r="Z25" s="53">
        <f>Y25+SUMIFS(postings!$T:$T,postings!$C:$C,'b-data'!Z$2,postings!$D:$D,'b-data'!Z$3,postings!$I:$I,'b-data'!$A25)-SUMIFS(postings!$W:$W,postings!$C:$C,'b-data'!Z$2,postings!$D:$D,'b-data'!Z$3,postings!$M:$M,'b-data'!$A25)</f>
        <v>3733.3333333333312</v>
      </c>
      <c r="AA25" s="53">
        <f>Z25+SUMIFS(postings!$T:$T,postings!$C:$C,'b-data'!AA$2,postings!$D:$D,'b-data'!AA$3,postings!$I:$I,'b-data'!$A25)-SUMIFS(postings!$W:$W,postings!$C:$C,'b-data'!AA$2,postings!$D:$D,'b-data'!AA$3,postings!$M:$M,'b-data'!$A25)</f>
        <v>3733.3333333333312</v>
      </c>
      <c r="AB25" s="53">
        <f>AA25+SUMIFS(postings!$T:$T,postings!$C:$C,'b-data'!AB$2,postings!$D:$D,'b-data'!AB$3,postings!$I:$I,'b-data'!$A25)-SUMIFS(postings!$W:$W,postings!$C:$C,'b-data'!AB$2,postings!$D:$D,'b-data'!AB$3,postings!$M:$M,'b-data'!$A25)</f>
        <v>3733.3333333333312</v>
      </c>
      <c r="AC25" s="53">
        <f>AB25+SUMIFS(postings!$T:$T,postings!$C:$C,'b-data'!AC$2,postings!$D:$D,'b-data'!AC$3,postings!$I:$I,'b-data'!$A25)-SUMIFS(postings!$W:$W,postings!$C:$C,'b-data'!AC$2,postings!$D:$D,'b-data'!AC$3,postings!$M:$M,'b-data'!$A25)</f>
        <v>3733.3333333333312</v>
      </c>
      <c r="AD25" s="53">
        <f>AC25+SUMIFS(postings!$T:$T,postings!$C:$C,'b-data'!AD$2,postings!$D:$D,'b-data'!AD$3,postings!$I:$I,'b-data'!$A25)-SUMIFS(postings!$W:$W,postings!$C:$C,'b-data'!AD$2,postings!$D:$D,'b-data'!AD$3,postings!$M:$M,'b-data'!$A25)</f>
        <v>3733.3333333333312</v>
      </c>
      <c r="AE25" s="53">
        <f>AD25+SUMIFS(postings!$T:$T,postings!$C:$C,'b-data'!AE$2,postings!$D:$D,'b-data'!AE$3,postings!$I:$I,'b-data'!$A25)-SUMIFS(postings!$W:$W,postings!$C:$C,'b-data'!AE$2,postings!$D:$D,'b-data'!AE$3,postings!$M:$M,'b-data'!$A25)</f>
        <v>3733.3333333333312</v>
      </c>
      <c r="AF25" s="53">
        <f>AE25+SUMIFS(postings!$T:$T,postings!$C:$C,'b-data'!AF$2,postings!$D:$D,'b-data'!AF$3,postings!$I:$I,'b-data'!$A25)-SUMIFS(postings!$W:$W,postings!$C:$C,'b-data'!AF$2,postings!$D:$D,'b-data'!AF$3,postings!$M:$M,'b-data'!$A25)</f>
        <v>3733.3333333333312</v>
      </c>
      <c r="AG25" s="53">
        <f>AF25+SUMIFS(postings!$T:$T,postings!$C:$C,'b-data'!AG$2,postings!$D:$D,'b-data'!AG$3,postings!$I:$I,'b-data'!$A25)-SUMIFS(postings!$W:$W,postings!$C:$C,'b-data'!AG$2,postings!$D:$D,'b-data'!AG$3,postings!$M:$M,'b-data'!$A25)</f>
        <v>3733.3333333333312</v>
      </c>
      <c r="AH25" s="53">
        <f>AG25+SUMIFS(postings!$T:$T,postings!$C:$C,'b-data'!AH$2,postings!$D:$D,'b-data'!AH$3,postings!$I:$I,'b-data'!$A25)-SUMIFS(postings!$W:$W,postings!$C:$C,'b-data'!AH$2,postings!$D:$D,'b-data'!AH$3,postings!$M:$M,'b-data'!$A25)</f>
        <v>3733.3333333333312</v>
      </c>
      <c r="AI25" s="53">
        <f>AH25+SUMIFS(postings!$T:$T,postings!$C:$C,'b-data'!AI$2,postings!$D:$D,'b-data'!AI$3,postings!$I:$I,'b-data'!$A25)-SUMIFS(postings!$W:$W,postings!$C:$C,'b-data'!AI$2,postings!$D:$D,'b-data'!AI$3,postings!$M:$M,'b-data'!$A25)</f>
        <v>3733.3333333333312</v>
      </c>
      <c r="AJ25" s="53" cm="1">
        <f t="array" ref="AJ25">+INDEX(X25:AI25,1,Settings!$C$4)</f>
        <v>3733.3333333333312</v>
      </c>
      <c r="AK25" s="53" cm="1">
        <f t="array" ref="AK25">+INDEX(X25:AI25,1,Settings!$C$4)</f>
        <v>3733.3333333333312</v>
      </c>
      <c r="AL25" s="53"/>
      <c r="AM25" s="53">
        <f t="shared" si="6"/>
        <v>3733.3333333333312</v>
      </c>
      <c r="AN25" s="53">
        <f t="shared" ref="AN25:AX25" si="51">+AM25</f>
        <v>3733.3333333333312</v>
      </c>
      <c r="AO25" s="53">
        <f t="shared" si="51"/>
        <v>3733.3333333333312</v>
      </c>
      <c r="AP25" s="53">
        <f t="shared" si="51"/>
        <v>3733.3333333333312</v>
      </c>
      <c r="AQ25" s="53">
        <f t="shared" si="51"/>
        <v>3733.3333333333312</v>
      </c>
      <c r="AR25" s="53">
        <f t="shared" si="51"/>
        <v>3733.3333333333312</v>
      </c>
      <c r="AS25" s="53">
        <f t="shared" si="51"/>
        <v>3733.3333333333312</v>
      </c>
      <c r="AT25" s="53">
        <f t="shared" si="51"/>
        <v>3733.3333333333312</v>
      </c>
      <c r="AU25" s="53">
        <f t="shared" si="51"/>
        <v>3733.3333333333312</v>
      </c>
      <c r="AV25" s="53">
        <f t="shared" si="51"/>
        <v>3733.3333333333312</v>
      </c>
      <c r="AW25" s="53">
        <f t="shared" si="51"/>
        <v>3733.3333333333312</v>
      </c>
      <c r="AX25" s="53">
        <f t="shared" si="51"/>
        <v>3733.3333333333312</v>
      </c>
      <c r="AY25" s="53" cm="1">
        <f t="array" ref="AY25">+INDEX(AM25:AX25,1,Settings!$C$4)</f>
        <v>3733.3333333333312</v>
      </c>
      <c r="AZ25" s="53">
        <f t="shared" si="8"/>
        <v>3733.3333333333312</v>
      </c>
      <c r="BA25" s="53"/>
      <c r="BB25" s="53">
        <f t="shared" si="9"/>
        <v>3733.3333333333312</v>
      </c>
      <c r="BC25" s="53">
        <f t="shared" ref="BC25:BN25" si="52">+BB25</f>
        <v>3733.3333333333312</v>
      </c>
      <c r="BD25" s="53">
        <f t="shared" si="52"/>
        <v>3733.3333333333312</v>
      </c>
      <c r="BE25" s="53">
        <f t="shared" si="52"/>
        <v>3733.3333333333312</v>
      </c>
      <c r="BF25" s="53">
        <f t="shared" si="52"/>
        <v>3733.3333333333312</v>
      </c>
      <c r="BG25" s="53">
        <f t="shared" si="52"/>
        <v>3733.3333333333312</v>
      </c>
      <c r="BH25" s="53">
        <f t="shared" si="52"/>
        <v>3733.3333333333312</v>
      </c>
      <c r="BI25" s="53">
        <f t="shared" si="52"/>
        <v>3733.3333333333312</v>
      </c>
      <c r="BJ25" s="53">
        <f t="shared" si="52"/>
        <v>3733.3333333333312</v>
      </c>
      <c r="BK25" s="53">
        <f t="shared" si="52"/>
        <v>3733.3333333333312</v>
      </c>
      <c r="BL25" s="53">
        <f t="shared" si="52"/>
        <v>3733.3333333333312</v>
      </c>
      <c r="BM25" s="53">
        <f t="shared" si="52"/>
        <v>3733.3333333333312</v>
      </c>
      <c r="BN25" s="53">
        <f t="shared" si="52"/>
        <v>3733.3333333333312</v>
      </c>
      <c r="BO25" s="53"/>
      <c r="BP25" s="53">
        <f t="shared" si="11"/>
        <v>3733.3333333333312</v>
      </c>
      <c r="BQ25" s="53"/>
      <c r="BR25" s="53">
        <f t="shared" si="12"/>
        <v>3733.3333333333312</v>
      </c>
    </row>
    <row r="26" spans="1:70" x14ac:dyDescent="0.2">
      <c r="A26" s="6">
        <v>100</v>
      </c>
      <c r="B26" s="6" t="str">
        <f>+VLOOKUP(A26,masterfile!B:C,2,FALSE)</f>
        <v>Fabrikbauten (eigene Grundstücke)</v>
      </c>
      <c r="D26" s="53">
        <f>+SUMIF('[1]2017'!$A:$A,$A26,'[1]2017'!$C:$C)-SUMIF('[1]2017'!$E:$E,$A26,'[1]2017'!$G:$G)</f>
        <v>0</v>
      </c>
      <c r="E26" s="53">
        <f>+SUMIF('[1]2018'!$A:$A,$A26,'[1]2018'!$C:$C)-SUMIF('[1]2018'!$E:$E,$A26,'[1]2018'!$G:$G)+D26</f>
        <v>0</v>
      </c>
      <c r="F26" s="53">
        <f>+SUMIF('[1]2019'!$A:$A,$A26,'[1]2019'!$C:$C)-SUMIF('[1]2019'!$E:$E,$A26,'[1]2019'!$G:$G)+E26</f>
        <v>0</v>
      </c>
      <c r="G26" s="53">
        <f>+SUMIF('[1]2020'!$A:$A,$A26,'[1]2020'!$C:$C)-SUMIF('[1]2020'!$E:$E,$A26,'[1]2020'!$G:$G)+F26</f>
        <v>0</v>
      </c>
      <c r="H26" s="53"/>
      <c r="I26" s="53">
        <f>+(SUMIF('[1]2021'!$A:$A,$A26,'[1]2021'!$C:$C)-SUMIF('[1]2021'!$E:$E,$A26,'[1]2021'!$G:$G))/12+G26</f>
        <v>0</v>
      </c>
      <c r="J26" s="53">
        <f>+(SUMIF('[1]2021'!$A:$A,$A26,'[1]2021'!$C:$C)-SUMIF('[1]2021'!$E:$E,$A26,'[1]2021'!$G:$G))/12+I26</f>
        <v>0</v>
      </c>
      <c r="K26" s="53">
        <f>+(SUMIF('[1]2021'!$A:$A,$A26,'[1]2021'!$C:$C)-SUMIF('[1]2021'!$E:$E,$A26,'[1]2021'!$G:$G))/12+J26</f>
        <v>0</v>
      </c>
      <c r="L26" s="53">
        <f>+(SUMIF('[1]2021'!$A:$A,$A26,'[1]2021'!$C:$C)-SUMIF('[1]2021'!$E:$E,$A26,'[1]2021'!$G:$G))/12+K26</f>
        <v>0</v>
      </c>
      <c r="M26" s="53">
        <f>+(SUMIF('[1]2021'!$A:$A,$A26,'[1]2021'!$C:$C)-SUMIF('[1]2021'!$E:$E,$A26,'[1]2021'!$G:$G))/12+L26</f>
        <v>0</v>
      </c>
      <c r="N26" s="53">
        <f>+(SUMIF('[1]2021'!$A:$A,$A26,'[1]2021'!$C:$C)-SUMIF('[1]2021'!$E:$E,$A26,'[1]2021'!$G:$G))/12+M26</f>
        <v>0</v>
      </c>
      <c r="O26" s="53">
        <f>+(SUMIF('[1]2021'!$A:$A,$A26,'[1]2021'!$C:$C)-SUMIF('[1]2021'!$E:$E,$A26,'[1]2021'!$G:$G))/12+N26</f>
        <v>0</v>
      </c>
      <c r="P26" s="53">
        <f>+(SUMIF('[1]2021'!$A:$A,$A26,'[1]2021'!$C:$C)-SUMIF('[1]2021'!$E:$E,$A26,'[1]2021'!$G:$G))/12+O26</f>
        <v>0</v>
      </c>
      <c r="Q26" s="53">
        <f>+(SUMIF('[1]2021'!$A:$A,$A26,'[1]2021'!$C:$C)-SUMIF('[1]2021'!$E:$E,$A26,'[1]2021'!$G:$G))/12+P26</f>
        <v>0</v>
      </c>
      <c r="R26" s="53">
        <f>+(SUMIF('[1]2021'!$A:$A,$A26,'[1]2021'!$C:$C)-SUMIF('[1]2021'!$E:$E,$A26,'[1]2021'!$G:$G))/12+Q26</f>
        <v>0</v>
      </c>
      <c r="S26" s="53">
        <f>+(SUMIF('[1]2021'!$A:$A,$A26,'[1]2021'!$C:$C)-SUMIF('[1]2021'!$E:$E,$A26,'[1]2021'!$G:$G))/12+R26</f>
        <v>0</v>
      </c>
      <c r="T26" s="53">
        <f>+(SUMIF('[1]2021'!$A:$A,$A26,'[1]2021'!$C:$C)-SUMIF('[1]2021'!$E:$E,$A26,'[1]2021'!$G:$G))/12+S26</f>
        <v>0</v>
      </c>
      <c r="U26" s="53" cm="1">
        <f t="array" ref="U26">+INDEX(I26:T26,1,Settings!$C$4)</f>
        <v>0</v>
      </c>
      <c r="V26" s="53" cm="1">
        <f t="array" ref="V26">+INDEX(I26:T26,1,Settings!$C$4)</f>
        <v>0</v>
      </c>
      <c r="W26" s="53"/>
      <c r="X26" s="53">
        <f>V26+SUMIFS(postings!$T:$T,postings!$C:$C,'b-data'!X$2,postings!$D:$D,'b-data'!X$3,postings!$I:$I,'b-data'!$A26)-SUMIFS(postings!$W:$W,postings!$C:$C,'b-data'!X$2,postings!$D:$D,'b-data'!X$3,postings!$M:$M,'b-data'!$A26)</f>
        <v>0</v>
      </c>
      <c r="Y26" s="53">
        <f>X26+SUMIFS(postings!$T:$T,postings!$C:$C,'b-data'!Y$2,postings!$D:$D,'b-data'!Y$3,postings!$I:$I,'b-data'!$A26)-SUMIFS(postings!$W:$W,postings!$C:$C,'b-data'!Y$2,postings!$D:$D,'b-data'!Y$3,postings!$M:$M,'b-data'!$A26)</f>
        <v>0</v>
      </c>
      <c r="Z26" s="53">
        <f>Y26+SUMIFS(postings!$T:$T,postings!$C:$C,'b-data'!Z$2,postings!$D:$D,'b-data'!Z$3,postings!$I:$I,'b-data'!$A26)-SUMIFS(postings!$W:$W,postings!$C:$C,'b-data'!Z$2,postings!$D:$D,'b-data'!Z$3,postings!$M:$M,'b-data'!$A26)</f>
        <v>0</v>
      </c>
      <c r="AA26" s="53">
        <f>Z26+SUMIFS(postings!$T:$T,postings!$C:$C,'b-data'!AA$2,postings!$D:$D,'b-data'!AA$3,postings!$I:$I,'b-data'!$A26)-SUMIFS(postings!$W:$W,postings!$C:$C,'b-data'!AA$2,postings!$D:$D,'b-data'!AA$3,postings!$M:$M,'b-data'!$A26)</f>
        <v>0</v>
      </c>
      <c r="AB26" s="53">
        <f>AA26+SUMIFS(postings!$T:$T,postings!$C:$C,'b-data'!AB$2,postings!$D:$D,'b-data'!AB$3,postings!$I:$I,'b-data'!$A26)-SUMIFS(postings!$W:$W,postings!$C:$C,'b-data'!AB$2,postings!$D:$D,'b-data'!AB$3,postings!$M:$M,'b-data'!$A26)</f>
        <v>0</v>
      </c>
      <c r="AC26" s="53">
        <f>AB26+SUMIFS(postings!$T:$T,postings!$C:$C,'b-data'!AC$2,postings!$D:$D,'b-data'!AC$3,postings!$I:$I,'b-data'!$A26)-SUMIFS(postings!$W:$W,postings!$C:$C,'b-data'!AC$2,postings!$D:$D,'b-data'!AC$3,postings!$M:$M,'b-data'!$A26)</f>
        <v>0</v>
      </c>
      <c r="AD26" s="53">
        <f>AC26+SUMIFS(postings!$T:$T,postings!$C:$C,'b-data'!AD$2,postings!$D:$D,'b-data'!AD$3,postings!$I:$I,'b-data'!$A26)-SUMIFS(postings!$W:$W,postings!$C:$C,'b-data'!AD$2,postings!$D:$D,'b-data'!AD$3,postings!$M:$M,'b-data'!$A26)</f>
        <v>0</v>
      </c>
      <c r="AE26" s="53">
        <f>AD26+SUMIFS(postings!$T:$T,postings!$C:$C,'b-data'!AE$2,postings!$D:$D,'b-data'!AE$3,postings!$I:$I,'b-data'!$A26)-SUMIFS(postings!$W:$W,postings!$C:$C,'b-data'!AE$2,postings!$D:$D,'b-data'!AE$3,postings!$M:$M,'b-data'!$A26)</f>
        <v>0</v>
      </c>
      <c r="AF26" s="53">
        <f>AE26+SUMIFS(postings!$T:$T,postings!$C:$C,'b-data'!AF$2,postings!$D:$D,'b-data'!AF$3,postings!$I:$I,'b-data'!$A26)-SUMIFS(postings!$W:$W,postings!$C:$C,'b-data'!AF$2,postings!$D:$D,'b-data'!AF$3,postings!$M:$M,'b-data'!$A26)</f>
        <v>0</v>
      </c>
      <c r="AG26" s="53">
        <f>AF26+SUMIFS(postings!$T:$T,postings!$C:$C,'b-data'!AG$2,postings!$D:$D,'b-data'!AG$3,postings!$I:$I,'b-data'!$A26)-SUMIFS(postings!$W:$W,postings!$C:$C,'b-data'!AG$2,postings!$D:$D,'b-data'!AG$3,postings!$M:$M,'b-data'!$A26)</f>
        <v>0</v>
      </c>
      <c r="AH26" s="53">
        <f>AG26+SUMIFS(postings!$T:$T,postings!$C:$C,'b-data'!AH$2,postings!$D:$D,'b-data'!AH$3,postings!$I:$I,'b-data'!$A26)-SUMIFS(postings!$W:$W,postings!$C:$C,'b-data'!AH$2,postings!$D:$D,'b-data'!AH$3,postings!$M:$M,'b-data'!$A26)</f>
        <v>0</v>
      </c>
      <c r="AI26" s="53">
        <f>AH26+SUMIFS(postings!$T:$T,postings!$C:$C,'b-data'!AI$2,postings!$D:$D,'b-data'!AI$3,postings!$I:$I,'b-data'!$A26)-SUMIFS(postings!$W:$W,postings!$C:$C,'b-data'!AI$2,postings!$D:$D,'b-data'!AI$3,postings!$M:$M,'b-data'!$A26)</f>
        <v>0</v>
      </c>
      <c r="AJ26" s="53" cm="1">
        <f t="array" ref="AJ26">+INDEX(X26:AI26,1,Settings!$C$4)</f>
        <v>0</v>
      </c>
      <c r="AK26" s="53" cm="1">
        <f t="array" ref="AK26">+INDEX(X26:AI26,1,Settings!$C$4)</f>
        <v>0</v>
      </c>
      <c r="AL26" s="53"/>
      <c r="AM26" s="53">
        <f t="shared" si="6"/>
        <v>0</v>
      </c>
      <c r="AN26" s="53">
        <f t="shared" ref="AN26:AX26" si="53">+AM26</f>
        <v>0</v>
      </c>
      <c r="AO26" s="53">
        <f t="shared" si="53"/>
        <v>0</v>
      </c>
      <c r="AP26" s="53">
        <f t="shared" si="53"/>
        <v>0</v>
      </c>
      <c r="AQ26" s="53">
        <f t="shared" si="53"/>
        <v>0</v>
      </c>
      <c r="AR26" s="53">
        <f t="shared" si="53"/>
        <v>0</v>
      </c>
      <c r="AS26" s="53">
        <f t="shared" si="53"/>
        <v>0</v>
      </c>
      <c r="AT26" s="53">
        <f t="shared" si="53"/>
        <v>0</v>
      </c>
      <c r="AU26" s="53">
        <f t="shared" si="53"/>
        <v>0</v>
      </c>
      <c r="AV26" s="53">
        <f t="shared" si="53"/>
        <v>0</v>
      </c>
      <c r="AW26" s="53">
        <f t="shared" si="53"/>
        <v>0</v>
      </c>
      <c r="AX26" s="53">
        <f t="shared" si="53"/>
        <v>0</v>
      </c>
      <c r="AY26" s="53" cm="1">
        <f t="array" ref="AY26">+INDEX(AM26:AX26,1,Settings!$C$4)</f>
        <v>0</v>
      </c>
      <c r="AZ26" s="53">
        <f t="shared" si="8"/>
        <v>0</v>
      </c>
      <c r="BA26" s="53"/>
      <c r="BB26" s="53">
        <f t="shared" si="9"/>
        <v>0</v>
      </c>
      <c r="BC26" s="53">
        <f t="shared" ref="BC26:BN26" si="54">+BB26</f>
        <v>0</v>
      </c>
      <c r="BD26" s="53">
        <f t="shared" si="54"/>
        <v>0</v>
      </c>
      <c r="BE26" s="53">
        <f t="shared" si="54"/>
        <v>0</v>
      </c>
      <c r="BF26" s="53">
        <f t="shared" si="54"/>
        <v>0</v>
      </c>
      <c r="BG26" s="53">
        <f t="shared" si="54"/>
        <v>0</v>
      </c>
      <c r="BH26" s="53">
        <f t="shared" si="54"/>
        <v>0</v>
      </c>
      <c r="BI26" s="53">
        <f t="shared" si="54"/>
        <v>0</v>
      </c>
      <c r="BJ26" s="53">
        <f t="shared" si="54"/>
        <v>0</v>
      </c>
      <c r="BK26" s="53">
        <f t="shared" si="54"/>
        <v>0</v>
      </c>
      <c r="BL26" s="53">
        <f t="shared" si="54"/>
        <v>0</v>
      </c>
      <c r="BM26" s="53">
        <f t="shared" si="54"/>
        <v>0</v>
      </c>
      <c r="BN26" s="53">
        <f t="shared" si="54"/>
        <v>0</v>
      </c>
      <c r="BO26" s="53"/>
      <c r="BP26" s="53">
        <f t="shared" si="11"/>
        <v>0</v>
      </c>
      <c r="BQ26" s="53"/>
      <c r="BR26" s="53">
        <f t="shared" si="12"/>
        <v>0</v>
      </c>
    </row>
    <row r="27" spans="1:70" x14ac:dyDescent="0.2">
      <c r="A27" s="6">
        <v>110</v>
      </c>
      <c r="B27" s="6" t="str">
        <f>+VLOOKUP(A27,masterfile!B:C,2,FALSE)</f>
        <v>Garagen (eigene Grst., Geschäftsbauten)</v>
      </c>
      <c r="D27" s="53">
        <f>+SUMIF('[1]2017'!$A:$A,$A27,'[1]2017'!$C:$C)-SUMIF('[1]2017'!$E:$E,$A27,'[1]2017'!$G:$G)</f>
        <v>0</v>
      </c>
      <c r="E27" s="53">
        <f>+SUMIF('[1]2018'!$A:$A,$A27,'[1]2018'!$C:$C)-SUMIF('[1]2018'!$E:$E,$A27,'[1]2018'!$G:$G)+D27</f>
        <v>0</v>
      </c>
      <c r="F27" s="53">
        <f>+SUMIF('[1]2019'!$A:$A,$A27,'[1]2019'!$C:$C)-SUMIF('[1]2019'!$E:$E,$A27,'[1]2019'!$G:$G)+E27</f>
        <v>0</v>
      </c>
      <c r="G27" s="53">
        <f>+SUMIF('[1]2020'!$A:$A,$A27,'[1]2020'!$C:$C)-SUMIF('[1]2020'!$E:$E,$A27,'[1]2020'!$G:$G)+F27</f>
        <v>0</v>
      </c>
      <c r="H27" s="53"/>
      <c r="I27" s="53">
        <f>+(SUMIF('[1]2021'!$A:$A,$A27,'[1]2021'!$C:$C)-SUMIF('[1]2021'!$E:$E,$A27,'[1]2021'!$G:$G))/12+G27</f>
        <v>0</v>
      </c>
      <c r="J27" s="53">
        <f>+(SUMIF('[1]2021'!$A:$A,$A27,'[1]2021'!$C:$C)-SUMIF('[1]2021'!$E:$E,$A27,'[1]2021'!$G:$G))/12+I27</f>
        <v>0</v>
      </c>
      <c r="K27" s="53">
        <f>+(SUMIF('[1]2021'!$A:$A,$A27,'[1]2021'!$C:$C)-SUMIF('[1]2021'!$E:$E,$A27,'[1]2021'!$G:$G))/12+J27</f>
        <v>0</v>
      </c>
      <c r="L27" s="53">
        <f>+(SUMIF('[1]2021'!$A:$A,$A27,'[1]2021'!$C:$C)-SUMIF('[1]2021'!$E:$E,$A27,'[1]2021'!$G:$G))/12+K27</f>
        <v>0</v>
      </c>
      <c r="M27" s="53">
        <f>+(SUMIF('[1]2021'!$A:$A,$A27,'[1]2021'!$C:$C)-SUMIF('[1]2021'!$E:$E,$A27,'[1]2021'!$G:$G))/12+L27</f>
        <v>0</v>
      </c>
      <c r="N27" s="53">
        <f>+(SUMIF('[1]2021'!$A:$A,$A27,'[1]2021'!$C:$C)-SUMIF('[1]2021'!$E:$E,$A27,'[1]2021'!$G:$G))/12+M27</f>
        <v>0</v>
      </c>
      <c r="O27" s="53">
        <f>+(SUMIF('[1]2021'!$A:$A,$A27,'[1]2021'!$C:$C)-SUMIF('[1]2021'!$E:$E,$A27,'[1]2021'!$G:$G))/12+N27</f>
        <v>0</v>
      </c>
      <c r="P27" s="53">
        <f>+(SUMIF('[1]2021'!$A:$A,$A27,'[1]2021'!$C:$C)-SUMIF('[1]2021'!$E:$E,$A27,'[1]2021'!$G:$G))/12+O27</f>
        <v>0</v>
      </c>
      <c r="Q27" s="53">
        <f>+(SUMIF('[1]2021'!$A:$A,$A27,'[1]2021'!$C:$C)-SUMIF('[1]2021'!$E:$E,$A27,'[1]2021'!$G:$G))/12+P27</f>
        <v>0</v>
      </c>
      <c r="R27" s="53">
        <f>+(SUMIF('[1]2021'!$A:$A,$A27,'[1]2021'!$C:$C)-SUMIF('[1]2021'!$E:$E,$A27,'[1]2021'!$G:$G))/12+Q27</f>
        <v>0</v>
      </c>
      <c r="S27" s="53">
        <f>+(SUMIF('[1]2021'!$A:$A,$A27,'[1]2021'!$C:$C)-SUMIF('[1]2021'!$E:$E,$A27,'[1]2021'!$G:$G))/12+R27</f>
        <v>0</v>
      </c>
      <c r="T27" s="53">
        <f>+(SUMIF('[1]2021'!$A:$A,$A27,'[1]2021'!$C:$C)-SUMIF('[1]2021'!$E:$E,$A27,'[1]2021'!$G:$G))/12+S27</f>
        <v>0</v>
      </c>
      <c r="U27" s="53" cm="1">
        <f t="array" ref="U27">+INDEX(I27:T27,1,Settings!$C$4)</f>
        <v>0</v>
      </c>
      <c r="V27" s="53" cm="1">
        <f t="array" ref="V27">+INDEX(I27:T27,1,Settings!$C$4)</f>
        <v>0</v>
      </c>
      <c r="W27" s="53"/>
      <c r="X27" s="53">
        <f>V27+SUMIFS(postings!$T:$T,postings!$C:$C,'b-data'!X$2,postings!$D:$D,'b-data'!X$3,postings!$I:$I,'b-data'!$A27)-SUMIFS(postings!$W:$W,postings!$C:$C,'b-data'!X$2,postings!$D:$D,'b-data'!X$3,postings!$M:$M,'b-data'!$A27)</f>
        <v>0</v>
      </c>
      <c r="Y27" s="53">
        <f>X27+SUMIFS(postings!$T:$T,postings!$C:$C,'b-data'!Y$2,postings!$D:$D,'b-data'!Y$3,postings!$I:$I,'b-data'!$A27)-SUMIFS(postings!$W:$W,postings!$C:$C,'b-data'!Y$2,postings!$D:$D,'b-data'!Y$3,postings!$M:$M,'b-data'!$A27)</f>
        <v>0</v>
      </c>
      <c r="Z27" s="53">
        <f>Y27+SUMIFS(postings!$T:$T,postings!$C:$C,'b-data'!Z$2,postings!$D:$D,'b-data'!Z$3,postings!$I:$I,'b-data'!$A27)-SUMIFS(postings!$W:$W,postings!$C:$C,'b-data'!Z$2,postings!$D:$D,'b-data'!Z$3,postings!$M:$M,'b-data'!$A27)</f>
        <v>0</v>
      </c>
      <c r="AA27" s="53">
        <f>Z27+SUMIFS(postings!$T:$T,postings!$C:$C,'b-data'!AA$2,postings!$D:$D,'b-data'!AA$3,postings!$I:$I,'b-data'!$A27)-SUMIFS(postings!$W:$W,postings!$C:$C,'b-data'!AA$2,postings!$D:$D,'b-data'!AA$3,postings!$M:$M,'b-data'!$A27)</f>
        <v>0</v>
      </c>
      <c r="AB27" s="53">
        <f>AA27+SUMIFS(postings!$T:$T,postings!$C:$C,'b-data'!AB$2,postings!$D:$D,'b-data'!AB$3,postings!$I:$I,'b-data'!$A27)-SUMIFS(postings!$W:$W,postings!$C:$C,'b-data'!AB$2,postings!$D:$D,'b-data'!AB$3,postings!$M:$M,'b-data'!$A27)</f>
        <v>0</v>
      </c>
      <c r="AC27" s="53">
        <f>AB27+SUMIFS(postings!$T:$T,postings!$C:$C,'b-data'!AC$2,postings!$D:$D,'b-data'!AC$3,postings!$I:$I,'b-data'!$A27)-SUMIFS(postings!$W:$W,postings!$C:$C,'b-data'!AC$2,postings!$D:$D,'b-data'!AC$3,postings!$M:$M,'b-data'!$A27)</f>
        <v>0</v>
      </c>
      <c r="AD27" s="53">
        <f>AC27+SUMIFS(postings!$T:$T,postings!$C:$C,'b-data'!AD$2,postings!$D:$D,'b-data'!AD$3,postings!$I:$I,'b-data'!$A27)-SUMIFS(postings!$W:$W,postings!$C:$C,'b-data'!AD$2,postings!$D:$D,'b-data'!AD$3,postings!$M:$M,'b-data'!$A27)</f>
        <v>0</v>
      </c>
      <c r="AE27" s="53">
        <f>AD27+SUMIFS(postings!$T:$T,postings!$C:$C,'b-data'!AE$2,postings!$D:$D,'b-data'!AE$3,postings!$I:$I,'b-data'!$A27)-SUMIFS(postings!$W:$W,postings!$C:$C,'b-data'!AE$2,postings!$D:$D,'b-data'!AE$3,postings!$M:$M,'b-data'!$A27)</f>
        <v>0</v>
      </c>
      <c r="AF27" s="53">
        <f>AE27+SUMIFS(postings!$T:$T,postings!$C:$C,'b-data'!AF$2,postings!$D:$D,'b-data'!AF$3,postings!$I:$I,'b-data'!$A27)-SUMIFS(postings!$W:$W,postings!$C:$C,'b-data'!AF$2,postings!$D:$D,'b-data'!AF$3,postings!$M:$M,'b-data'!$A27)</f>
        <v>0</v>
      </c>
      <c r="AG27" s="53">
        <f>AF27+SUMIFS(postings!$T:$T,postings!$C:$C,'b-data'!AG$2,postings!$D:$D,'b-data'!AG$3,postings!$I:$I,'b-data'!$A27)-SUMIFS(postings!$W:$W,postings!$C:$C,'b-data'!AG$2,postings!$D:$D,'b-data'!AG$3,postings!$M:$M,'b-data'!$A27)</f>
        <v>0</v>
      </c>
      <c r="AH27" s="53">
        <f>AG27+SUMIFS(postings!$T:$T,postings!$C:$C,'b-data'!AH$2,postings!$D:$D,'b-data'!AH$3,postings!$I:$I,'b-data'!$A27)-SUMIFS(postings!$W:$W,postings!$C:$C,'b-data'!AH$2,postings!$D:$D,'b-data'!AH$3,postings!$M:$M,'b-data'!$A27)</f>
        <v>0</v>
      </c>
      <c r="AI27" s="53">
        <f>AH27+SUMIFS(postings!$T:$T,postings!$C:$C,'b-data'!AI$2,postings!$D:$D,'b-data'!AI$3,postings!$I:$I,'b-data'!$A27)-SUMIFS(postings!$W:$W,postings!$C:$C,'b-data'!AI$2,postings!$D:$D,'b-data'!AI$3,postings!$M:$M,'b-data'!$A27)</f>
        <v>0</v>
      </c>
      <c r="AJ27" s="53" cm="1">
        <f t="array" ref="AJ27">+INDEX(X27:AI27,1,Settings!$C$4)</f>
        <v>0</v>
      </c>
      <c r="AK27" s="53" cm="1">
        <f t="array" ref="AK27">+INDEX(X27:AI27,1,Settings!$C$4)</f>
        <v>0</v>
      </c>
      <c r="AL27" s="53"/>
      <c r="AM27" s="53">
        <f t="shared" si="6"/>
        <v>0</v>
      </c>
      <c r="AN27" s="53">
        <f t="shared" ref="AN27:AX27" si="55">+AM27</f>
        <v>0</v>
      </c>
      <c r="AO27" s="53">
        <f t="shared" si="55"/>
        <v>0</v>
      </c>
      <c r="AP27" s="53">
        <f t="shared" si="55"/>
        <v>0</v>
      </c>
      <c r="AQ27" s="53">
        <f t="shared" si="55"/>
        <v>0</v>
      </c>
      <c r="AR27" s="53">
        <f t="shared" si="55"/>
        <v>0</v>
      </c>
      <c r="AS27" s="53">
        <f t="shared" si="55"/>
        <v>0</v>
      </c>
      <c r="AT27" s="53">
        <f t="shared" si="55"/>
        <v>0</v>
      </c>
      <c r="AU27" s="53">
        <f t="shared" si="55"/>
        <v>0</v>
      </c>
      <c r="AV27" s="53">
        <f t="shared" si="55"/>
        <v>0</v>
      </c>
      <c r="AW27" s="53">
        <f t="shared" si="55"/>
        <v>0</v>
      </c>
      <c r="AX27" s="53">
        <f t="shared" si="55"/>
        <v>0</v>
      </c>
      <c r="AY27" s="53" cm="1">
        <f t="array" ref="AY27">+INDEX(AM27:AX27,1,Settings!$C$4)</f>
        <v>0</v>
      </c>
      <c r="AZ27" s="53">
        <f t="shared" si="8"/>
        <v>0</v>
      </c>
      <c r="BA27" s="53"/>
      <c r="BB27" s="53">
        <f t="shared" si="9"/>
        <v>0</v>
      </c>
      <c r="BC27" s="53">
        <f t="shared" ref="BC27:BN27" si="56">+BB27</f>
        <v>0</v>
      </c>
      <c r="BD27" s="53">
        <f t="shared" si="56"/>
        <v>0</v>
      </c>
      <c r="BE27" s="53">
        <f t="shared" si="56"/>
        <v>0</v>
      </c>
      <c r="BF27" s="53">
        <f t="shared" si="56"/>
        <v>0</v>
      </c>
      <c r="BG27" s="53">
        <f t="shared" si="56"/>
        <v>0</v>
      </c>
      <c r="BH27" s="53">
        <f t="shared" si="56"/>
        <v>0</v>
      </c>
      <c r="BI27" s="53">
        <f t="shared" si="56"/>
        <v>0</v>
      </c>
      <c r="BJ27" s="53">
        <f t="shared" si="56"/>
        <v>0</v>
      </c>
      <c r="BK27" s="53">
        <f t="shared" si="56"/>
        <v>0</v>
      </c>
      <c r="BL27" s="53">
        <f t="shared" si="56"/>
        <v>0</v>
      </c>
      <c r="BM27" s="53">
        <f t="shared" si="56"/>
        <v>0</v>
      </c>
      <c r="BN27" s="53">
        <f t="shared" si="56"/>
        <v>0</v>
      </c>
      <c r="BO27" s="53"/>
      <c r="BP27" s="53">
        <f t="shared" si="11"/>
        <v>0</v>
      </c>
      <c r="BQ27" s="53"/>
      <c r="BR27" s="53">
        <f t="shared" si="12"/>
        <v>0</v>
      </c>
    </row>
    <row r="28" spans="1:70" x14ac:dyDescent="0.2">
      <c r="A28" s="6">
        <v>111</v>
      </c>
      <c r="B28" s="6" t="str">
        <f>+VLOOKUP(A28,masterfile!B:C,2,FALSE)</f>
        <v>Außenanlagen (eigene Grst., Geschäftsb.)</v>
      </c>
      <c r="D28" s="53">
        <f>+SUMIF('[1]2017'!$A:$A,$A28,'[1]2017'!$C:$C)-SUMIF('[1]2017'!$E:$E,$A28,'[1]2017'!$G:$G)</f>
        <v>0</v>
      </c>
      <c r="E28" s="53">
        <f>+SUMIF('[1]2018'!$A:$A,$A28,'[1]2018'!$C:$C)-SUMIF('[1]2018'!$E:$E,$A28,'[1]2018'!$G:$G)+D28</f>
        <v>0</v>
      </c>
      <c r="F28" s="53">
        <f>+SUMIF('[1]2019'!$A:$A,$A28,'[1]2019'!$C:$C)-SUMIF('[1]2019'!$E:$E,$A28,'[1]2019'!$G:$G)+E28</f>
        <v>0</v>
      </c>
      <c r="G28" s="53">
        <f>+SUMIF('[1]2020'!$A:$A,$A28,'[1]2020'!$C:$C)-SUMIF('[1]2020'!$E:$E,$A28,'[1]2020'!$G:$G)+F28</f>
        <v>0</v>
      </c>
      <c r="H28" s="53"/>
      <c r="I28" s="53">
        <f>+(SUMIF('[1]2021'!$A:$A,$A28,'[1]2021'!$C:$C)-SUMIF('[1]2021'!$E:$E,$A28,'[1]2021'!$G:$G))/12+G28</f>
        <v>0</v>
      </c>
      <c r="J28" s="53">
        <f>+(SUMIF('[1]2021'!$A:$A,$A28,'[1]2021'!$C:$C)-SUMIF('[1]2021'!$E:$E,$A28,'[1]2021'!$G:$G))/12+I28</f>
        <v>0</v>
      </c>
      <c r="K28" s="53">
        <f>+(SUMIF('[1]2021'!$A:$A,$A28,'[1]2021'!$C:$C)-SUMIF('[1]2021'!$E:$E,$A28,'[1]2021'!$G:$G))/12+J28</f>
        <v>0</v>
      </c>
      <c r="L28" s="53">
        <f>+(SUMIF('[1]2021'!$A:$A,$A28,'[1]2021'!$C:$C)-SUMIF('[1]2021'!$E:$E,$A28,'[1]2021'!$G:$G))/12+K28</f>
        <v>0</v>
      </c>
      <c r="M28" s="53">
        <f>+(SUMIF('[1]2021'!$A:$A,$A28,'[1]2021'!$C:$C)-SUMIF('[1]2021'!$E:$E,$A28,'[1]2021'!$G:$G))/12+L28</f>
        <v>0</v>
      </c>
      <c r="N28" s="53">
        <f>+(SUMIF('[1]2021'!$A:$A,$A28,'[1]2021'!$C:$C)-SUMIF('[1]2021'!$E:$E,$A28,'[1]2021'!$G:$G))/12+M28</f>
        <v>0</v>
      </c>
      <c r="O28" s="53">
        <f>+(SUMIF('[1]2021'!$A:$A,$A28,'[1]2021'!$C:$C)-SUMIF('[1]2021'!$E:$E,$A28,'[1]2021'!$G:$G))/12+N28</f>
        <v>0</v>
      </c>
      <c r="P28" s="53">
        <f>+(SUMIF('[1]2021'!$A:$A,$A28,'[1]2021'!$C:$C)-SUMIF('[1]2021'!$E:$E,$A28,'[1]2021'!$G:$G))/12+O28</f>
        <v>0</v>
      </c>
      <c r="Q28" s="53">
        <f>+(SUMIF('[1]2021'!$A:$A,$A28,'[1]2021'!$C:$C)-SUMIF('[1]2021'!$E:$E,$A28,'[1]2021'!$G:$G))/12+P28</f>
        <v>0</v>
      </c>
      <c r="R28" s="53">
        <f>+(SUMIF('[1]2021'!$A:$A,$A28,'[1]2021'!$C:$C)-SUMIF('[1]2021'!$E:$E,$A28,'[1]2021'!$G:$G))/12+Q28</f>
        <v>0</v>
      </c>
      <c r="S28" s="53">
        <f>+(SUMIF('[1]2021'!$A:$A,$A28,'[1]2021'!$C:$C)-SUMIF('[1]2021'!$E:$E,$A28,'[1]2021'!$G:$G))/12+R28</f>
        <v>0</v>
      </c>
      <c r="T28" s="53">
        <f>+(SUMIF('[1]2021'!$A:$A,$A28,'[1]2021'!$C:$C)-SUMIF('[1]2021'!$E:$E,$A28,'[1]2021'!$G:$G))/12+S28</f>
        <v>0</v>
      </c>
      <c r="U28" s="53" cm="1">
        <f t="array" ref="U28">+INDEX(I28:T28,1,Settings!$C$4)</f>
        <v>0</v>
      </c>
      <c r="V28" s="53" cm="1">
        <f t="array" ref="V28">+INDEX(I28:T28,1,Settings!$C$4)</f>
        <v>0</v>
      </c>
      <c r="W28" s="53"/>
      <c r="X28" s="53">
        <f>V28+SUMIFS(postings!$T:$T,postings!$C:$C,'b-data'!X$2,postings!$D:$D,'b-data'!X$3,postings!$I:$I,'b-data'!$A28)-SUMIFS(postings!$W:$W,postings!$C:$C,'b-data'!X$2,postings!$D:$D,'b-data'!X$3,postings!$M:$M,'b-data'!$A28)</f>
        <v>0</v>
      </c>
      <c r="Y28" s="53">
        <f>X28+SUMIFS(postings!$T:$T,postings!$C:$C,'b-data'!Y$2,postings!$D:$D,'b-data'!Y$3,postings!$I:$I,'b-data'!$A28)-SUMIFS(postings!$W:$W,postings!$C:$C,'b-data'!Y$2,postings!$D:$D,'b-data'!Y$3,postings!$M:$M,'b-data'!$A28)</f>
        <v>0</v>
      </c>
      <c r="Z28" s="53">
        <f>Y28+SUMIFS(postings!$T:$T,postings!$C:$C,'b-data'!Z$2,postings!$D:$D,'b-data'!Z$3,postings!$I:$I,'b-data'!$A28)-SUMIFS(postings!$W:$W,postings!$C:$C,'b-data'!Z$2,postings!$D:$D,'b-data'!Z$3,postings!$M:$M,'b-data'!$A28)</f>
        <v>0</v>
      </c>
      <c r="AA28" s="53">
        <f>Z28+SUMIFS(postings!$T:$T,postings!$C:$C,'b-data'!AA$2,postings!$D:$D,'b-data'!AA$3,postings!$I:$I,'b-data'!$A28)-SUMIFS(postings!$W:$W,postings!$C:$C,'b-data'!AA$2,postings!$D:$D,'b-data'!AA$3,postings!$M:$M,'b-data'!$A28)</f>
        <v>0</v>
      </c>
      <c r="AB28" s="53">
        <f>AA28+SUMIFS(postings!$T:$T,postings!$C:$C,'b-data'!AB$2,postings!$D:$D,'b-data'!AB$3,postings!$I:$I,'b-data'!$A28)-SUMIFS(postings!$W:$W,postings!$C:$C,'b-data'!AB$2,postings!$D:$D,'b-data'!AB$3,postings!$M:$M,'b-data'!$A28)</f>
        <v>0</v>
      </c>
      <c r="AC28" s="53">
        <f>AB28+SUMIFS(postings!$T:$T,postings!$C:$C,'b-data'!AC$2,postings!$D:$D,'b-data'!AC$3,postings!$I:$I,'b-data'!$A28)-SUMIFS(postings!$W:$W,postings!$C:$C,'b-data'!AC$2,postings!$D:$D,'b-data'!AC$3,postings!$M:$M,'b-data'!$A28)</f>
        <v>0</v>
      </c>
      <c r="AD28" s="53">
        <f>AC28+SUMIFS(postings!$T:$T,postings!$C:$C,'b-data'!AD$2,postings!$D:$D,'b-data'!AD$3,postings!$I:$I,'b-data'!$A28)-SUMIFS(postings!$W:$W,postings!$C:$C,'b-data'!AD$2,postings!$D:$D,'b-data'!AD$3,postings!$M:$M,'b-data'!$A28)</f>
        <v>0</v>
      </c>
      <c r="AE28" s="53">
        <f>AD28+SUMIFS(postings!$T:$T,postings!$C:$C,'b-data'!AE$2,postings!$D:$D,'b-data'!AE$3,postings!$I:$I,'b-data'!$A28)-SUMIFS(postings!$W:$W,postings!$C:$C,'b-data'!AE$2,postings!$D:$D,'b-data'!AE$3,postings!$M:$M,'b-data'!$A28)</f>
        <v>0</v>
      </c>
      <c r="AF28" s="53">
        <f>AE28+SUMIFS(postings!$T:$T,postings!$C:$C,'b-data'!AF$2,postings!$D:$D,'b-data'!AF$3,postings!$I:$I,'b-data'!$A28)-SUMIFS(postings!$W:$W,postings!$C:$C,'b-data'!AF$2,postings!$D:$D,'b-data'!AF$3,postings!$M:$M,'b-data'!$A28)</f>
        <v>0</v>
      </c>
      <c r="AG28" s="53">
        <f>AF28+SUMIFS(postings!$T:$T,postings!$C:$C,'b-data'!AG$2,postings!$D:$D,'b-data'!AG$3,postings!$I:$I,'b-data'!$A28)-SUMIFS(postings!$W:$W,postings!$C:$C,'b-data'!AG$2,postings!$D:$D,'b-data'!AG$3,postings!$M:$M,'b-data'!$A28)</f>
        <v>0</v>
      </c>
      <c r="AH28" s="53">
        <f>AG28+SUMIFS(postings!$T:$T,postings!$C:$C,'b-data'!AH$2,postings!$D:$D,'b-data'!AH$3,postings!$I:$I,'b-data'!$A28)-SUMIFS(postings!$W:$W,postings!$C:$C,'b-data'!AH$2,postings!$D:$D,'b-data'!AH$3,postings!$M:$M,'b-data'!$A28)</f>
        <v>0</v>
      </c>
      <c r="AI28" s="53">
        <f>AH28+SUMIFS(postings!$T:$T,postings!$C:$C,'b-data'!AI$2,postings!$D:$D,'b-data'!AI$3,postings!$I:$I,'b-data'!$A28)-SUMIFS(postings!$W:$W,postings!$C:$C,'b-data'!AI$2,postings!$D:$D,'b-data'!AI$3,postings!$M:$M,'b-data'!$A28)</f>
        <v>0</v>
      </c>
      <c r="AJ28" s="53" cm="1">
        <f t="array" ref="AJ28">+INDEX(X28:AI28,1,Settings!$C$4)</f>
        <v>0</v>
      </c>
      <c r="AK28" s="53" cm="1">
        <f t="array" ref="AK28">+INDEX(X28:AI28,1,Settings!$C$4)</f>
        <v>0</v>
      </c>
      <c r="AL28" s="53"/>
      <c r="AM28" s="53">
        <f t="shared" si="6"/>
        <v>0</v>
      </c>
      <c r="AN28" s="53">
        <f t="shared" ref="AN28:AX28" si="57">+AM28</f>
        <v>0</v>
      </c>
      <c r="AO28" s="53">
        <f t="shared" si="57"/>
        <v>0</v>
      </c>
      <c r="AP28" s="53">
        <f t="shared" si="57"/>
        <v>0</v>
      </c>
      <c r="AQ28" s="53">
        <f t="shared" si="57"/>
        <v>0</v>
      </c>
      <c r="AR28" s="53">
        <f t="shared" si="57"/>
        <v>0</v>
      </c>
      <c r="AS28" s="53">
        <f t="shared" si="57"/>
        <v>0</v>
      </c>
      <c r="AT28" s="53">
        <f t="shared" si="57"/>
        <v>0</v>
      </c>
      <c r="AU28" s="53">
        <f t="shared" si="57"/>
        <v>0</v>
      </c>
      <c r="AV28" s="53">
        <f t="shared" si="57"/>
        <v>0</v>
      </c>
      <c r="AW28" s="53">
        <f t="shared" si="57"/>
        <v>0</v>
      </c>
      <c r="AX28" s="53">
        <f t="shared" si="57"/>
        <v>0</v>
      </c>
      <c r="AY28" s="53" cm="1">
        <f t="array" ref="AY28">+INDEX(AM28:AX28,1,Settings!$C$4)</f>
        <v>0</v>
      </c>
      <c r="AZ28" s="53">
        <f t="shared" si="8"/>
        <v>0</v>
      </c>
      <c r="BA28" s="53"/>
      <c r="BB28" s="53">
        <f t="shared" si="9"/>
        <v>0</v>
      </c>
      <c r="BC28" s="53">
        <f t="shared" ref="BC28:BN28" si="58">+BB28</f>
        <v>0</v>
      </c>
      <c r="BD28" s="53">
        <f t="shared" si="58"/>
        <v>0</v>
      </c>
      <c r="BE28" s="53">
        <f t="shared" si="58"/>
        <v>0</v>
      </c>
      <c r="BF28" s="53">
        <f t="shared" si="58"/>
        <v>0</v>
      </c>
      <c r="BG28" s="53">
        <f t="shared" si="58"/>
        <v>0</v>
      </c>
      <c r="BH28" s="53">
        <f t="shared" si="58"/>
        <v>0</v>
      </c>
      <c r="BI28" s="53">
        <f t="shared" si="58"/>
        <v>0</v>
      </c>
      <c r="BJ28" s="53">
        <f t="shared" si="58"/>
        <v>0</v>
      </c>
      <c r="BK28" s="53">
        <f t="shared" si="58"/>
        <v>0</v>
      </c>
      <c r="BL28" s="53">
        <f t="shared" si="58"/>
        <v>0</v>
      </c>
      <c r="BM28" s="53">
        <f t="shared" si="58"/>
        <v>0</v>
      </c>
      <c r="BN28" s="53">
        <f t="shared" si="58"/>
        <v>0</v>
      </c>
      <c r="BO28" s="53"/>
      <c r="BP28" s="53">
        <f t="shared" si="11"/>
        <v>0</v>
      </c>
      <c r="BQ28" s="53"/>
      <c r="BR28" s="53">
        <f t="shared" si="12"/>
        <v>0</v>
      </c>
    </row>
    <row r="29" spans="1:70" x14ac:dyDescent="0.2">
      <c r="A29" s="6">
        <v>112</v>
      </c>
      <c r="B29" s="6" t="str">
        <f>+VLOOKUP(A29,masterfile!B:C,2,FALSE)</f>
        <v>Hof-, Wegebefestig (eig Grst,Geschäftsb)</v>
      </c>
      <c r="D29" s="53">
        <f>+SUMIF('[1]2017'!$A:$A,$A29,'[1]2017'!$C:$C)-SUMIF('[1]2017'!$E:$E,$A29,'[1]2017'!$G:$G)</f>
        <v>0</v>
      </c>
      <c r="E29" s="53">
        <f>+SUMIF('[1]2018'!$A:$A,$A29,'[1]2018'!$C:$C)-SUMIF('[1]2018'!$E:$E,$A29,'[1]2018'!$G:$G)+D29</f>
        <v>0</v>
      </c>
      <c r="F29" s="53">
        <f>+SUMIF('[1]2019'!$A:$A,$A29,'[1]2019'!$C:$C)-SUMIF('[1]2019'!$E:$E,$A29,'[1]2019'!$G:$G)+E29</f>
        <v>0</v>
      </c>
      <c r="G29" s="53">
        <f>+SUMIF('[1]2020'!$A:$A,$A29,'[1]2020'!$C:$C)-SUMIF('[1]2020'!$E:$E,$A29,'[1]2020'!$G:$G)+F29</f>
        <v>0</v>
      </c>
      <c r="H29" s="53"/>
      <c r="I29" s="53">
        <f>+(SUMIF('[1]2021'!$A:$A,$A29,'[1]2021'!$C:$C)-SUMIF('[1]2021'!$E:$E,$A29,'[1]2021'!$G:$G))/12+G29</f>
        <v>0</v>
      </c>
      <c r="J29" s="53">
        <f>+(SUMIF('[1]2021'!$A:$A,$A29,'[1]2021'!$C:$C)-SUMIF('[1]2021'!$E:$E,$A29,'[1]2021'!$G:$G))/12+I29</f>
        <v>0</v>
      </c>
      <c r="K29" s="53">
        <f>+(SUMIF('[1]2021'!$A:$A,$A29,'[1]2021'!$C:$C)-SUMIF('[1]2021'!$E:$E,$A29,'[1]2021'!$G:$G))/12+J29</f>
        <v>0</v>
      </c>
      <c r="L29" s="53">
        <f>+(SUMIF('[1]2021'!$A:$A,$A29,'[1]2021'!$C:$C)-SUMIF('[1]2021'!$E:$E,$A29,'[1]2021'!$G:$G))/12+K29</f>
        <v>0</v>
      </c>
      <c r="M29" s="53">
        <f>+(SUMIF('[1]2021'!$A:$A,$A29,'[1]2021'!$C:$C)-SUMIF('[1]2021'!$E:$E,$A29,'[1]2021'!$G:$G))/12+L29</f>
        <v>0</v>
      </c>
      <c r="N29" s="53">
        <f>+(SUMIF('[1]2021'!$A:$A,$A29,'[1]2021'!$C:$C)-SUMIF('[1]2021'!$E:$E,$A29,'[1]2021'!$G:$G))/12+M29</f>
        <v>0</v>
      </c>
      <c r="O29" s="53">
        <f>+(SUMIF('[1]2021'!$A:$A,$A29,'[1]2021'!$C:$C)-SUMIF('[1]2021'!$E:$E,$A29,'[1]2021'!$G:$G))/12+N29</f>
        <v>0</v>
      </c>
      <c r="P29" s="53">
        <f>+(SUMIF('[1]2021'!$A:$A,$A29,'[1]2021'!$C:$C)-SUMIF('[1]2021'!$E:$E,$A29,'[1]2021'!$G:$G))/12+O29</f>
        <v>0</v>
      </c>
      <c r="Q29" s="53">
        <f>+(SUMIF('[1]2021'!$A:$A,$A29,'[1]2021'!$C:$C)-SUMIF('[1]2021'!$E:$E,$A29,'[1]2021'!$G:$G))/12+P29</f>
        <v>0</v>
      </c>
      <c r="R29" s="53">
        <f>+(SUMIF('[1]2021'!$A:$A,$A29,'[1]2021'!$C:$C)-SUMIF('[1]2021'!$E:$E,$A29,'[1]2021'!$G:$G))/12+Q29</f>
        <v>0</v>
      </c>
      <c r="S29" s="53">
        <f>+(SUMIF('[1]2021'!$A:$A,$A29,'[1]2021'!$C:$C)-SUMIF('[1]2021'!$E:$E,$A29,'[1]2021'!$G:$G))/12+R29</f>
        <v>0</v>
      </c>
      <c r="T29" s="53">
        <f>+(SUMIF('[1]2021'!$A:$A,$A29,'[1]2021'!$C:$C)-SUMIF('[1]2021'!$E:$E,$A29,'[1]2021'!$G:$G))/12+S29</f>
        <v>0</v>
      </c>
      <c r="U29" s="53" cm="1">
        <f t="array" ref="U29">+INDEX(I29:T29,1,Settings!$C$4)</f>
        <v>0</v>
      </c>
      <c r="V29" s="53" cm="1">
        <f t="array" ref="V29">+INDEX(I29:T29,1,Settings!$C$4)</f>
        <v>0</v>
      </c>
      <c r="W29" s="53"/>
      <c r="X29" s="53">
        <f>V29+SUMIFS(postings!$T:$T,postings!$C:$C,'b-data'!X$2,postings!$D:$D,'b-data'!X$3,postings!$I:$I,'b-data'!$A29)-SUMIFS(postings!$W:$W,postings!$C:$C,'b-data'!X$2,postings!$D:$D,'b-data'!X$3,postings!$M:$M,'b-data'!$A29)</f>
        <v>0</v>
      </c>
      <c r="Y29" s="53">
        <f>X29+SUMIFS(postings!$T:$T,postings!$C:$C,'b-data'!Y$2,postings!$D:$D,'b-data'!Y$3,postings!$I:$I,'b-data'!$A29)-SUMIFS(postings!$W:$W,postings!$C:$C,'b-data'!Y$2,postings!$D:$D,'b-data'!Y$3,postings!$M:$M,'b-data'!$A29)</f>
        <v>0</v>
      </c>
      <c r="Z29" s="53">
        <f>Y29+SUMIFS(postings!$T:$T,postings!$C:$C,'b-data'!Z$2,postings!$D:$D,'b-data'!Z$3,postings!$I:$I,'b-data'!$A29)-SUMIFS(postings!$W:$W,postings!$C:$C,'b-data'!Z$2,postings!$D:$D,'b-data'!Z$3,postings!$M:$M,'b-data'!$A29)</f>
        <v>0</v>
      </c>
      <c r="AA29" s="53">
        <f>Z29+SUMIFS(postings!$T:$T,postings!$C:$C,'b-data'!AA$2,postings!$D:$D,'b-data'!AA$3,postings!$I:$I,'b-data'!$A29)-SUMIFS(postings!$W:$W,postings!$C:$C,'b-data'!AA$2,postings!$D:$D,'b-data'!AA$3,postings!$M:$M,'b-data'!$A29)</f>
        <v>0</v>
      </c>
      <c r="AB29" s="53">
        <f>AA29+SUMIFS(postings!$T:$T,postings!$C:$C,'b-data'!AB$2,postings!$D:$D,'b-data'!AB$3,postings!$I:$I,'b-data'!$A29)-SUMIFS(postings!$W:$W,postings!$C:$C,'b-data'!AB$2,postings!$D:$D,'b-data'!AB$3,postings!$M:$M,'b-data'!$A29)</f>
        <v>0</v>
      </c>
      <c r="AC29" s="53">
        <f>AB29+SUMIFS(postings!$T:$T,postings!$C:$C,'b-data'!AC$2,postings!$D:$D,'b-data'!AC$3,postings!$I:$I,'b-data'!$A29)-SUMIFS(postings!$W:$W,postings!$C:$C,'b-data'!AC$2,postings!$D:$D,'b-data'!AC$3,postings!$M:$M,'b-data'!$A29)</f>
        <v>0</v>
      </c>
      <c r="AD29" s="53">
        <f>AC29+SUMIFS(postings!$T:$T,postings!$C:$C,'b-data'!AD$2,postings!$D:$D,'b-data'!AD$3,postings!$I:$I,'b-data'!$A29)-SUMIFS(postings!$W:$W,postings!$C:$C,'b-data'!AD$2,postings!$D:$D,'b-data'!AD$3,postings!$M:$M,'b-data'!$A29)</f>
        <v>0</v>
      </c>
      <c r="AE29" s="53">
        <f>AD29+SUMIFS(postings!$T:$T,postings!$C:$C,'b-data'!AE$2,postings!$D:$D,'b-data'!AE$3,postings!$I:$I,'b-data'!$A29)-SUMIFS(postings!$W:$W,postings!$C:$C,'b-data'!AE$2,postings!$D:$D,'b-data'!AE$3,postings!$M:$M,'b-data'!$A29)</f>
        <v>0</v>
      </c>
      <c r="AF29" s="53">
        <f>AE29+SUMIFS(postings!$T:$T,postings!$C:$C,'b-data'!AF$2,postings!$D:$D,'b-data'!AF$3,postings!$I:$I,'b-data'!$A29)-SUMIFS(postings!$W:$W,postings!$C:$C,'b-data'!AF$2,postings!$D:$D,'b-data'!AF$3,postings!$M:$M,'b-data'!$A29)</f>
        <v>0</v>
      </c>
      <c r="AG29" s="53">
        <f>AF29+SUMIFS(postings!$T:$T,postings!$C:$C,'b-data'!AG$2,postings!$D:$D,'b-data'!AG$3,postings!$I:$I,'b-data'!$A29)-SUMIFS(postings!$W:$W,postings!$C:$C,'b-data'!AG$2,postings!$D:$D,'b-data'!AG$3,postings!$M:$M,'b-data'!$A29)</f>
        <v>0</v>
      </c>
      <c r="AH29" s="53">
        <f>AG29+SUMIFS(postings!$T:$T,postings!$C:$C,'b-data'!AH$2,postings!$D:$D,'b-data'!AH$3,postings!$I:$I,'b-data'!$A29)-SUMIFS(postings!$W:$W,postings!$C:$C,'b-data'!AH$2,postings!$D:$D,'b-data'!AH$3,postings!$M:$M,'b-data'!$A29)</f>
        <v>0</v>
      </c>
      <c r="AI29" s="53">
        <f>AH29+SUMIFS(postings!$T:$T,postings!$C:$C,'b-data'!AI$2,postings!$D:$D,'b-data'!AI$3,postings!$I:$I,'b-data'!$A29)-SUMIFS(postings!$W:$W,postings!$C:$C,'b-data'!AI$2,postings!$D:$D,'b-data'!AI$3,postings!$M:$M,'b-data'!$A29)</f>
        <v>0</v>
      </c>
      <c r="AJ29" s="53" cm="1">
        <f t="array" ref="AJ29">+INDEX(X29:AI29,1,Settings!$C$4)</f>
        <v>0</v>
      </c>
      <c r="AK29" s="53" cm="1">
        <f t="array" ref="AK29">+INDEX(X29:AI29,1,Settings!$C$4)</f>
        <v>0</v>
      </c>
      <c r="AL29" s="53"/>
      <c r="AM29" s="53">
        <f t="shared" si="6"/>
        <v>0</v>
      </c>
      <c r="AN29" s="53">
        <f t="shared" ref="AN29:AX29" si="59">+AM29</f>
        <v>0</v>
      </c>
      <c r="AO29" s="53">
        <f t="shared" si="59"/>
        <v>0</v>
      </c>
      <c r="AP29" s="53">
        <f t="shared" si="59"/>
        <v>0</v>
      </c>
      <c r="AQ29" s="53">
        <f t="shared" si="59"/>
        <v>0</v>
      </c>
      <c r="AR29" s="53">
        <f t="shared" si="59"/>
        <v>0</v>
      </c>
      <c r="AS29" s="53">
        <f t="shared" si="59"/>
        <v>0</v>
      </c>
      <c r="AT29" s="53">
        <f t="shared" si="59"/>
        <v>0</v>
      </c>
      <c r="AU29" s="53">
        <f t="shared" si="59"/>
        <v>0</v>
      </c>
      <c r="AV29" s="53">
        <f t="shared" si="59"/>
        <v>0</v>
      </c>
      <c r="AW29" s="53">
        <f t="shared" si="59"/>
        <v>0</v>
      </c>
      <c r="AX29" s="53">
        <f t="shared" si="59"/>
        <v>0</v>
      </c>
      <c r="AY29" s="53" cm="1">
        <f t="array" ref="AY29">+INDEX(AM29:AX29,1,Settings!$C$4)</f>
        <v>0</v>
      </c>
      <c r="AZ29" s="53">
        <f t="shared" si="8"/>
        <v>0</v>
      </c>
      <c r="BA29" s="53"/>
      <c r="BB29" s="53">
        <f t="shared" si="9"/>
        <v>0</v>
      </c>
      <c r="BC29" s="53">
        <f t="shared" ref="BC29:BN29" si="60">+BB29</f>
        <v>0</v>
      </c>
      <c r="BD29" s="53">
        <f t="shared" si="60"/>
        <v>0</v>
      </c>
      <c r="BE29" s="53">
        <f t="shared" si="60"/>
        <v>0</v>
      </c>
      <c r="BF29" s="53">
        <f t="shared" si="60"/>
        <v>0</v>
      </c>
      <c r="BG29" s="53">
        <f t="shared" si="60"/>
        <v>0</v>
      </c>
      <c r="BH29" s="53">
        <f t="shared" si="60"/>
        <v>0</v>
      </c>
      <c r="BI29" s="53">
        <f t="shared" si="60"/>
        <v>0</v>
      </c>
      <c r="BJ29" s="53">
        <f t="shared" si="60"/>
        <v>0</v>
      </c>
      <c r="BK29" s="53">
        <f t="shared" si="60"/>
        <v>0</v>
      </c>
      <c r="BL29" s="53">
        <f t="shared" si="60"/>
        <v>0</v>
      </c>
      <c r="BM29" s="53">
        <f t="shared" si="60"/>
        <v>0</v>
      </c>
      <c r="BN29" s="53">
        <f t="shared" si="60"/>
        <v>0</v>
      </c>
      <c r="BO29" s="53"/>
      <c r="BP29" s="53">
        <f t="shared" si="11"/>
        <v>0</v>
      </c>
      <c r="BQ29" s="53"/>
      <c r="BR29" s="53">
        <f t="shared" si="12"/>
        <v>0</v>
      </c>
    </row>
    <row r="30" spans="1:70" x14ac:dyDescent="0.2">
      <c r="A30" s="6">
        <v>113</v>
      </c>
      <c r="B30" s="6" t="str">
        <f>+VLOOKUP(A30,masterfile!B:C,2,FALSE)</f>
        <v>Einrichtungen (eigene Grst.,Geschäftsb.)</v>
      </c>
      <c r="D30" s="53">
        <f>+SUMIF('[1]2017'!$A:$A,$A30,'[1]2017'!$C:$C)-SUMIF('[1]2017'!$E:$E,$A30,'[1]2017'!$G:$G)</f>
        <v>0</v>
      </c>
      <c r="E30" s="53">
        <f>+SUMIF('[1]2018'!$A:$A,$A30,'[1]2018'!$C:$C)-SUMIF('[1]2018'!$E:$E,$A30,'[1]2018'!$G:$G)+D30</f>
        <v>0</v>
      </c>
      <c r="F30" s="53">
        <f>+SUMIF('[1]2019'!$A:$A,$A30,'[1]2019'!$C:$C)-SUMIF('[1]2019'!$E:$E,$A30,'[1]2019'!$G:$G)+E30</f>
        <v>0</v>
      </c>
      <c r="G30" s="53">
        <f>+SUMIF('[1]2020'!$A:$A,$A30,'[1]2020'!$C:$C)-SUMIF('[1]2020'!$E:$E,$A30,'[1]2020'!$G:$G)+F30</f>
        <v>0</v>
      </c>
      <c r="H30" s="53"/>
      <c r="I30" s="53">
        <f>+(SUMIF('[1]2021'!$A:$A,$A30,'[1]2021'!$C:$C)-SUMIF('[1]2021'!$E:$E,$A30,'[1]2021'!$G:$G))/12+G30</f>
        <v>0</v>
      </c>
      <c r="J30" s="53">
        <f>+(SUMIF('[1]2021'!$A:$A,$A30,'[1]2021'!$C:$C)-SUMIF('[1]2021'!$E:$E,$A30,'[1]2021'!$G:$G))/12+I30</f>
        <v>0</v>
      </c>
      <c r="K30" s="53">
        <f>+(SUMIF('[1]2021'!$A:$A,$A30,'[1]2021'!$C:$C)-SUMIF('[1]2021'!$E:$E,$A30,'[1]2021'!$G:$G))/12+J30</f>
        <v>0</v>
      </c>
      <c r="L30" s="53">
        <f>+(SUMIF('[1]2021'!$A:$A,$A30,'[1]2021'!$C:$C)-SUMIF('[1]2021'!$E:$E,$A30,'[1]2021'!$G:$G))/12+K30</f>
        <v>0</v>
      </c>
      <c r="M30" s="53">
        <f>+(SUMIF('[1]2021'!$A:$A,$A30,'[1]2021'!$C:$C)-SUMIF('[1]2021'!$E:$E,$A30,'[1]2021'!$G:$G))/12+L30</f>
        <v>0</v>
      </c>
      <c r="N30" s="53">
        <f>+(SUMIF('[1]2021'!$A:$A,$A30,'[1]2021'!$C:$C)-SUMIF('[1]2021'!$E:$E,$A30,'[1]2021'!$G:$G))/12+M30</f>
        <v>0</v>
      </c>
      <c r="O30" s="53">
        <f>+(SUMIF('[1]2021'!$A:$A,$A30,'[1]2021'!$C:$C)-SUMIF('[1]2021'!$E:$E,$A30,'[1]2021'!$G:$G))/12+N30</f>
        <v>0</v>
      </c>
      <c r="P30" s="53">
        <f>+(SUMIF('[1]2021'!$A:$A,$A30,'[1]2021'!$C:$C)-SUMIF('[1]2021'!$E:$E,$A30,'[1]2021'!$G:$G))/12+O30</f>
        <v>0</v>
      </c>
      <c r="Q30" s="53">
        <f>+(SUMIF('[1]2021'!$A:$A,$A30,'[1]2021'!$C:$C)-SUMIF('[1]2021'!$E:$E,$A30,'[1]2021'!$G:$G))/12+P30</f>
        <v>0</v>
      </c>
      <c r="R30" s="53">
        <f>+(SUMIF('[1]2021'!$A:$A,$A30,'[1]2021'!$C:$C)-SUMIF('[1]2021'!$E:$E,$A30,'[1]2021'!$G:$G))/12+Q30</f>
        <v>0</v>
      </c>
      <c r="S30" s="53">
        <f>+(SUMIF('[1]2021'!$A:$A,$A30,'[1]2021'!$C:$C)-SUMIF('[1]2021'!$E:$E,$A30,'[1]2021'!$G:$G))/12+R30</f>
        <v>0</v>
      </c>
      <c r="T30" s="53">
        <f>+(SUMIF('[1]2021'!$A:$A,$A30,'[1]2021'!$C:$C)-SUMIF('[1]2021'!$E:$E,$A30,'[1]2021'!$G:$G))/12+S30</f>
        <v>0</v>
      </c>
      <c r="U30" s="53" cm="1">
        <f t="array" ref="U30">+INDEX(I30:T30,1,Settings!$C$4)</f>
        <v>0</v>
      </c>
      <c r="V30" s="53" cm="1">
        <f t="array" ref="V30">+INDEX(I30:T30,1,Settings!$C$4)</f>
        <v>0</v>
      </c>
      <c r="W30" s="53"/>
      <c r="X30" s="53">
        <f>V30+SUMIFS(postings!$T:$T,postings!$C:$C,'b-data'!X$2,postings!$D:$D,'b-data'!X$3,postings!$I:$I,'b-data'!$A30)-SUMIFS(postings!$W:$W,postings!$C:$C,'b-data'!X$2,postings!$D:$D,'b-data'!X$3,postings!$M:$M,'b-data'!$A30)</f>
        <v>0</v>
      </c>
      <c r="Y30" s="53">
        <f>X30+SUMIFS(postings!$T:$T,postings!$C:$C,'b-data'!Y$2,postings!$D:$D,'b-data'!Y$3,postings!$I:$I,'b-data'!$A30)-SUMIFS(postings!$W:$W,postings!$C:$C,'b-data'!Y$2,postings!$D:$D,'b-data'!Y$3,postings!$M:$M,'b-data'!$A30)</f>
        <v>0</v>
      </c>
      <c r="Z30" s="53">
        <f>Y30+SUMIFS(postings!$T:$T,postings!$C:$C,'b-data'!Z$2,postings!$D:$D,'b-data'!Z$3,postings!$I:$I,'b-data'!$A30)-SUMIFS(postings!$W:$W,postings!$C:$C,'b-data'!Z$2,postings!$D:$D,'b-data'!Z$3,postings!$M:$M,'b-data'!$A30)</f>
        <v>0</v>
      </c>
      <c r="AA30" s="53">
        <f>Z30+SUMIFS(postings!$T:$T,postings!$C:$C,'b-data'!AA$2,postings!$D:$D,'b-data'!AA$3,postings!$I:$I,'b-data'!$A30)-SUMIFS(postings!$W:$W,postings!$C:$C,'b-data'!AA$2,postings!$D:$D,'b-data'!AA$3,postings!$M:$M,'b-data'!$A30)</f>
        <v>0</v>
      </c>
      <c r="AB30" s="53">
        <f>AA30+SUMIFS(postings!$T:$T,postings!$C:$C,'b-data'!AB$2,postings!$D:$D,'b-data'!AB$3,postings!$I:$I,'b-data'!$A30)-SUMIFS(postings!$W:$W,postings!$C:$C,'b-data'!AB$2,postings!$D:$D,'b-data'!AB$3,postings!$M:$M,'b-data'!$A30)</f>
        <v>0</v>
      </c>
      <c r="AC30" s="53">
        <f>AB30+SUMIFS(postings!$T:$T,postings!$C:$C,'b-data'!AC$2,postings!$D:$D,'b-data'!AC$3,postings!$I:$I,'b-data'!$A30)-SUMIFS(postings!$W:$W,postings!$C:$C,'b-data'!AC$2,postings!$D:$D,'b-data'!AC$3,postings!$M:$M,'b-data'!$A30)</f>
        <v>0</v>
      </c>
      <c r="AD30" s="53">
        <f>AC30+SUMIFS(postings!$T:$T,postings!$C:$C,'b-data'!AD$2,postings!$D:$D,'b-data'!AD$3,postings!$I:$I,'b-data'!$A30)-SUMIFS(postings!$W:$W,postings!$C:$C,'b-data'!AD$2,postings!$D:$D,'b-data'!AD$3,postings!$M:$M,'b-data'!$A30)</f>
        <v>0</v>
      </c>
      <c r="AE30" s="53">
        <f>AD30+SUMIFS(postings!$T:$T,postings!$C:$C,'b-data'!AE$2,postings!$D:$D,'b-data'!AE$3,postings!$I:$I,'b-data'!$A30)-SUMIFS(postings!$W:$W,postings!$C:$C,'b-data'!AE$2,postings!$D:$D,'b-data'!AE$3,postings!$M:$M,'b-data'!$A30)</f>
        <v>0</v>
      </c>
      <c r="AF30" s="53">
        <f>AE30+SUMIFS(postings!$T:$T,postings!$C:$C,'b-data'!AF$2,postings!$D:$D,'b-data'!AF$3,postings!$I:$I,'b-data'!$A30)-SUMIFS(postings!$W:$W,postings!$C:$C,'b-data'!AF$2,postings!$D:$D,'b-data'!AF$3,postings!$M:$M,'b-data'!$A30)</f>
        <v>0</v>
      </c>
      <c r="AG30" s="53">
        <f>AF30+SUMIFS(postings!$T:$T,postings!$C:$C,'b-data'!AG$2,postings!$D:$D,'b-data'!AG$3,postings!$I:$I,'b-data'!$A30)-SUMIFS(postings!$W:$W,postings!$C:$C,'b-data'!AG$2,postings!$D:$D,'b-data'!AG$3,postings!$M:$M,'b-data'!$A30)</f>
        <v>0</v>
      </c>
      <c r="AH30" s="53">
        <f>AG30+SUMIFS(postings!$T:$T,postings!$C:$C,'b-data'!AH$2,postings!$D:$D,'b-data'!AH$3,postings!$I:$I,'b-data'!$A30)-SUMIFS(postings!$W:$W,postings!$C:$C,'b-data'!AH$2,postings!$D:$D,'b-data'!AH$3,postings!$M:$M,'b-data'!$A30)</f>
        <v>0</v>
      </c>
      <c r="AI30" s="53">
        <f>AH30+SUMIFS(postings!$T:$T,postings!$C:$C,'b-data'!AI$2,postings!$D:$D,'b-data'!AI$3,postings!$I:$I,'b-data'!$A30)-SUMIFS(postings!$W:$W,postings!$C:$C,'b-data'!AI$2,postings!$D:$D,'b-data'!AI$3,postings!$M:$M,'b-data'!$A30)</f>
        <v>0</v>
      </c>
      <c r="AJ30" s="53" cm="1">
        <f t="array" ref="AJ30">+INDEX(X30:AI30,1,Settings!$C$4)</f>
        <v>0</v>
      </c>
      <c r="AK30" s="53" cm="1">
        <f t="array" ref="AK30">+INDEX(X30:AI30,1,Settings!$C$4)</f>
        <v>0</v>
      </c>
      <c r="AL30" s="53"/>
      <c r="AM30" s="53">
        <f t="shared" si="6"/>
        <v>0</v>
      </c>
      <c r="AN30" s="53">
        <f t="shared" ref="AN30:AX30" si="61">+AM30</f>
        <v>0</v>
      </c>
      <c r="AO30" s="53">
        <f t="shared" si="61"/>
        <v>0</v>
      </c>
      <c r="AP30" s="53">
        <f t="shared" si="61"/>
        <v>0</v>
      </c>
      <c r="AQ30" s="53">
        <f t="shared" si="61"/>
        <v>0</v>
      </c>
      <c r="AR30" s="53">
        <f t="shared" si="61"/>
        <v>0</v>
      </c>
      <c r="AS30" s="53">
        <f t="shared" si="61"/>
        <v>0</v>
      </c>
      <c r="AT30" s="53">
        <f t="shared" si="61"/>
        <v>0</v>
      </c>
      <c r="AU30" s="53">
        <f t="shared" si="61"/>
        <v>0</v>
      </c>
      <c r="AV30" s="53">
        <f t="shared" si="61"/>
        <v>0</v>
      </c>
      <c r="AW30" s="53">
        <f t="shared" si="61"/>
        <v>0</v>
      </c>
      <c r="AX30" s="53">
        <f t="shared" si="61"/>
        <v>0</v>
      </c>
      <c r="AY30" s="53" cm="1">
        <f t="array" ref="AY30">+INDEX(AM30:AX30,1,Settings!$C$4)</f>
        <v>0</v>
      </c>
      <c r="AZ30" s="53">
        <f t="shared" si="8"/>
        <v>0</v>
      </c>
      <c r="BA30" s="53"/>
      <c r="BB30" s="53">
        <f t="shared" si="9"/>
        <v>0</v>
      </c>
      <c r="BC30" s="53">
        <f t="shared" ref="BC30:BN30" si="62">+BB30</f>
        <v>0</v>
      </c>
      <c r="BD30" s="53">
        <f t="shared" si="62"/>
        <v>0</v>
      </c>
      <c r="BE30" s="53">
        <f t="shared" si="62"/>
        <v>0</v>
      </c>
      <c r="BF30" s="53">
        <f t="shared" si="62"/>
        <v>0</v>
      </c>
      <c r="BG30" s="53">
        <f t="shared" si="62"/>
        <v>0</v>
      </c>
      <c r="BH30" s="53">
        <f t="shared" si="62"/>
        <v>0</v>
      </c>
      <c r="BI30" s="53">
        <f t="shared" si="62"/>
        <v>0</v>
      </c>
      <c r="BJ30" s="53">
        <f t="shared" si="62"/>
        <v>0</v>
      </c>
      <c r="BK30" s="53">
        <f t="shared" si="62"/>
        <v>0</v>
      </c>
      <c r="BL30" s="53">
        <f t="shared" si="62"/>
        <v>0</v>
      </c>
      <c r="BM30" s="53">
        <f t="shared" si="62"/>
        <v>0</v>
      </c>
      <c r="BN30" s="53">
        <f t="shared" si="62"/>
        <v>0</v>
      </c>
      <c r="BO30" s="53"/>
      <c r="BP30" s="53">
        <f t="shared" si="11"/>
        <v>0</v>
      </c>
      <c r="BQ30" s="53"/>
      <c r="BR30" s="53">
        <f t="shared" si="12"/>
        <v>0</v>
      </c>
    </row>
    <row r="31" spans="1:70" x14ac:dyDescent="0.2">
      <c r="A31" s="6">
        <v>115</v>
      </c>
      <c r="B31" s="6" t="str">
        <f>+VLOOKUP(A31,masterfile!B:C,2,FALSE)</f>
        <v>Andere Bauten (eigene Grundstücke)</v>
      </c>
      <c r="D31" s="53">
        <f>+SUMIF('[1]2017'!$A:$A,$A31,'[1]2017'!$C:$C)-SUMIF('[1]2017'!$E:$E,$A31,'[1]2017'!$G:$G)</f>
        <v>0</v>
      </c>
      <c r="E31" s="53">
        <f>+SUMIF('[1]2018'!$A:$A,$A31,'[1]2018'!$C:$C)-SUMIF('[1]2018'!$E:$E,$A31,'[1]2018'!$G:$G)+D31</f>
        <v>0</v>
      </c>
      <c r="F31" s="53">
        <f>+SUMIF('[1]2019'!$A:$A,$A31,'[1]2019'!$C:$C)-SUMIF('[1]2019'!$E:$E,$A31,'[1]2019'!$G:$G)+E31</f>
        <v>0</v>
      </c>
      <c r="G31" s="53">
        <f>+SUMIF('[1]2020'!$A:$A,$A31,'[1]2020'!$C:$C)-SUMIF('[1]2020'!$E:$E,$A31,'[1]2020'!$G:$G)+F31</f>
        <v>0</v>
      </c>
      <c r="H31" s="53"/>
      <c r="I31" s="53">
        <f>+(SUMIF('[1]2021'!$A:$A,$A31,'[1]2021'!$C:$C)-SUMIF('[1]2021'!$E:$E,$A31,'[1]2021'!$G:$G))/12+G31</f>
        <v>0</v>
      </c>
      <c r="J31" s="53">
        <f>+(SUMIF('[1]2021'!$A:$A,$A31,'[1]2021'!$C:$C)-SUMIF('[1]2021'!$E:$E,$A31,'[1]2021'!$G:$G))/12+I31</f>
        <v>0</v>
      </c>
      <c r="K31" s="53">
        <f>+(SUMIF('[1]2021'!$A:$A,$A31,'[1]2021'!$C:$C)-SUMIF('[1]2021'!$E:$E,$A31,'[1]2021'!$G:$G))/12+J31</f>
        <v>0</v>
      </c>
      <c r="L31" s="53">
        <f>+(SUMIF('[1]2021'!$A:$A,$A31,'[1]2021'!$C:$C)-SUMIF('[1]2021'!$E:$E,$A31,'[1]2021'!$G:$G))/12+K31</f>
        <v>0</v>
      </c>
      <c r="M31" s="53">
        <f>+(SUMIF('[1]2021'!$A:$A,$A31,'[1]2021'!$C:$C)-SUMIF('[1]2021'!$E:$E,$A31,'[1]2021'!$G:$G))/12+L31</f>
        <v>0</v>
      </c>
      <c r="N31" s="53">
        <f>+(SUMIF('[1]2021'!$A:$A,$A31,'[1]2021'!$C:$C)-SUMIF('[1]2021'!$E:$E,$A31,'[1]2021'!$G:$G))/12+M31</f>
        <v>0</v>
      </c>
      <c r="O31" s="53">
        <f>+(SUMIF('[1]2021'!$A:$A,$A31,'[1]2021'!$C:$C)-SUMIF('[1]2021'!$E:$E,$A31,'[1]2021'!$G:$G))/12+N31</f>
        <v>0</v>
      </c>
      <c r="P31" s="53">
        <f>+(SUMIF('[1]2021'!$A:$A,$A31,'[1]2021'!$C:$C)-SUMIF('[1]2021'!$E:$E,$A31,'[1]2021'!$G:$G))/12+O31</f>
        <v>0</v>
      </c>
      <c r="Q31" s="53">
        <f>+(SUMIF('[1]2021'!$A:$A,$A31,'[1]2021'!$C:$C)-SUMIF('[1]2021'!$E:$E,$A31,'[1]2021'!$G:$G))/12+P31</f>
        <v>0</v>
      </c>
      <c r="R31" s="53">
        <f>+(SUMIF('[1]2021'!$A:$A,$A31,'[1]2021'!$C:$C)-SUMIF('[1]2021'!$E:$E,$A31,'[1]2021'!$G:$G))/12+Q31</f>
        <v>0</v>
      </c>
      <c r="S31" s="53">
        <f>+(SUMIF('[1]2021'!$A:$A,$A31,'[1]2021'!$C:$C)-SUMIF('[1]2021'!$E:$E,$A31,'[1]2021'!$G:$G))/12+R31</f>
        <v>0</v>
      </c>
      <c r="T31" s="53">
        <f>+(SUMIF('[1]2021'!$A:$A,$A31,'[1]2021'!$C:$C)-SUMIF('[1]2021'!$E:$E,$A31,'[1]2021'!$G:$G))/12+S31</f>
        <v>0</v>
      </c>
      <c r="U31" s="53" cm="1">
        <f t="array" ref="U31">+INDEX(I31:T31,1,Settings!$C$4)</f>
        <v>0</v>
      </c>
      <c r="V31" s="53" cm="1">
        <f t="array" ref="V31">+INDEX(I31:T31,1,Settings!$C$4)</f>
        <v>0</v>
      </c>
      <c r="W31" s="53"/>
      <c r="X31" s="53">
        <f>V31+SUMIFS(postings!$T:$T,postings!$C:$C,'b-data'!X$2,postings!$D:$D,'b-data'!X$3,postings!$I:$I,'b-data'!$A31)-SUMIFS(postings!$W:$W,postings!$C:$C,'b-data'!X$2,postings!$D:$D,'b-data'!X$3,postings!$M:$M,'b-data'!$A31)</f>
        <v>0</v>
      </c>
      <c r="Y31" s="53">
        <f>X31+SUMIFS(postings!$T:$T,postings!$C:$C,'b-data'!Y$2,postings!$D:$D,'b-data'!Y$3,postings!$I:$I,'b-data'!$A31)-SUMIFS(postings!$W:$W,postings!$C:$C,'b-data'!Y$2,postings!$D:$D,'b-data'!Y$3,postings!$M:$M,'b-data'!$A31)</f>
        <v>0</v>
      </c>
      <c r="Z31" s="53">
        <f>Y31+SUMIFS(postings!$T:$T,postings!$C:$C,'b-data'!Z$2,postings!$D:$D,'b-data'!Z$3,postings!$I:$I,'b-data'!$A31)-SUMIFS(postings!$W:$W,postings!$C:$C,'b-data'!Z$2,postings!$D:$D,'b-data'!Z$3,postings!$M:$M,'b-data'!$A31)</f>
        <v>0</v>
      </c>
      <c r="AA31" s="53">
        <f>Z31+SUMIFS(postings!$T:$T,postings!$C:$C,'b-data'!AA$2,postings!$D:$D,'b-data'!AA$3,postings!$I:$I,'b-data'!$A31)-SUMIFS(postings!$W:$W,postings!$C:$C,'b-data'!AA$2,postings!$D:$D,'b-data'!AA$3,postings!$M:$M,'b-data'!$A31)</f>
        <v>0</v>
      </c>
      <c r="AB31" s="53">
        <f>AA31+SUMIFS(postings!$T:$T,postings!$C:$C,'b-data'!AB$2,postings!$D:$D,'b-data'!AB$3,postings!$I:$I,'b-data'!$A31)-SUMIFS(postings!$W:$W,postings!$C:$C,'b-data'!AB$2,postings!$D:$D,'b-data'!AB$3,postings!$M:$M,'b-data'!$A31)</f>
        <v>0</v>
      </c>
      <c r="AC31" s="53">
        <f>AB31+SUMIFS(postings!$T:$T,postings!$C:$C,'b-data'!AC$2,postings!$D:$D,'b-data'!AC$3,postings!$I:$I,'b-data'!$A31)-SUMIFS(postings!$W:$W,postings!$C:$C,'b-data'!AC$2,postings!$D:$D,'b-data'!AC$3,postings!$M:$M,'b-data'!$A31)</f>
        <v>0</v>
      </c>
      <c r="AD31" s="53">
        <f>AC31+SUMIFS(postings!$T:$T,postings!$C:$C,'b-data'!AD$2,postings!$D:$D,'b-data'!AD$3,postings!$I:$I,'b-data'!$A31)-SUMIFS(postings!$W:$W,postings!$C:$C,'b-data'!AD$2,postings!$D:$D,'b-data'!AD$3,postings!$M:$M,'b-data'!$A31)</f>
        <v>0</v>
      </c>
      <c r="AE31" s="53">
        <f>AD31+SUMIFS(postings!$T:$T,postings!$C:$C,'b-data'!AE$2,postings!$D:$D,'b-data'!AE$3,postings!$I:$I,'b-data'!$A31)-SUMIFS(postings!$W:$W,postings!$C:$C,'b-data'!AE$2,postings!$D:$D,'b-data'!AE$3,postings!$M:$M,'b-data'!$A31)</f>
        <v>0</v>
      </c>
      <c r="AF31" s="53">
        <f>AE31+SUMIFS(postings!$T:$T,postings!$C:$C,'b-data'!AF$2,postings!$D:$D,'b-data'!AF$3,postings!$I:$I,'b-data'!$A31)-SUMIFS(postings!$W:$W,postings!$C:$C,'b-data'!AF$2,postings!$D:$D,'b-data'!AF$3,postings!$M:$M,'b-data'!$A31)</f>
        <v>0</v>
      </c>
      <c r="AG31" s="53">
        <f>AF31+SUMIFS(postings!$T:$T,postings!$C:$C,'b-data'!AG$2,postings!$D:$D,'b-data'!AG$3,postings!$I:$I,'b-data'!$A31)-SUMIFS(postings!$W:$W,postings!$C:$C,'b-data'!AG$2,postings!$D:$D,'b-data'!AG$3,postings!$M:$M,'b-data'!$A31)</f>
        <v>0</v>
      </c>
      <c r="AH31" s="53">
        <f>AG31+SUMIFS(postings!$T:$T,postings!$C:$C,'b-data'!AH$2,postings!$D:$D,'b-data'!AH$3,postings!$I:$I,'b-data'!$A31)-SUMIFS(postings!$W:$W,postings!$C:$C,'b-data'!AH$2,postings!$D:$D,'b-data'!AH$3,postings!$M:$M,'b-data'!$A31)</f>
        <v>0</v>
      </c>
      <c r="AI31" s="53">
        <f>AH31+SUMIFS(postings!$T:$T,postings!$C:$C,'b-data'!AI$2,postings!$D:$D,'b-data'!AI$3,postings!$I:$I,'b-data'!$A31)-SUMIFS(postings!$W:$W,postings!$C:$C,'b-data'!AI$2,postings!$D:$D,'b-data'!AI$3,postings!$M:$M,'b-data'!$A31)</f>
        <v>0</v>
      </c>
      <c r="AJ31" s="53" cm="1">
        <f t="array" ref="AJ31">+INDEX(X31:AI31,1,Settings!$C$4)</f>
        <v>0</v>
      </c>
      <c r="AK31" s="53" cm="1">
        <f t="array" ref="AK31">+INDEX(X31:AI31,1,Settings!$C$4)</f>
        <v>0</v>
      </c>
      <c r="AL31" s="53"/>
      <c r="AM31" s="53">
        <f t="shared" si="6"/>
        <v>0</v>
      </c>
      <c r="AN31" s="53">
        <f t="shared" ref="AN31:AX31" si="63">+AM31</f>
        <v>0</v>
      </c>
      <c r="AO31" s="53">
        <f t="shared" si="63"/>
        <v>0</v>
      </c>
      <c r="AP31" s="53">
        <f t="shared" si="63"/>
        <v>0</v>
      </c>
      <c r="AQ31" s="53">
        <f t="shared" si="63"/>
        <v>0</v>
      </c>
      <c r="AR31" s="53">
        <f t="shared" si="63"/>
        <v>0</v>
      </c>
      <c r="AS31" s="53">
        <f t="shared" si="63"/>
        <v>0</v>
      </c>
      <c r="AT31" s="53">
        <f t="shared" si="63"/>
        <v>0</v>
      </c>
      <c r="AU31" s="53">
        <f t="shared" si="63"/>
        <v>0</v>
      </c>
      <c r="AV31" s="53">
        <f t="shared" si="63"/>
        <v>0</v>
      </c>
      <c r="AW31" s="53">
        <f t="shared" si="63"/>
        <v>0</v>
      </c>
      <c r="AX31" s="53">
        <f t="shared" si="63"/>
        <v>0</v>
      </c>
      <c r="AY31" s="53" cm="1">
        <f t="array" ref="AY31">+INDEX(AM31:AX31,1,Settings!$C$4)</f>
        <v>0</v>
      </c>
      <c r="AZ31" s="53">
        <f t="shared" si="8"/>
        <v>0</v>
      </c>
      <c r="BA31" s="53"/>
      <c r="BB31" s="53">
        <f t="shared" si="9"/>
        <v>0</v>
      </c>
      <c r="BC31" s="53">
        <f t="shared" ref="BC31:BN31" si="64">+BB31</f>
        <v>0</v>
      </c>
      <c r="BD31" s="53">
        <f t="shared" si="64"/>
        <v>0</v>
      </c>
      <c r="BE31" s="53">
        <f t="shared" si="64"/>
        <v>0</v>
      </c>
      <c r="BF31" s="53">
        <f t="shared" si="64"/>
        <v>0</v>
      </c>
      <c r="BG31" s="53">
        <f t="shared" si="64"/>
        <v>0</v>
      </c>
      <c r="BH31" s="53">
        <f t="shared" si="64"/>
        <v>0</v>
      </c>
      <c r="BI31" s="53">
        <f t="shared" si="64"/>
        <v>0</v>
      </c>
      <c r="BJ31" s="53">
        <f t="shared" si="64"/>
        <v>0</v>
      </c>
      <c r="BK31" s="53">
        <f t="shared" si="64"/>
        <v>0</v>
      </c>
      <c r="BL31" s="53">
        <f t="shared" si="64"/>
        <v>0</v>
      </c>
      <c r="BM31" s="53">
        <f t="shared" si="64"/>
        <v>0</v>
      </c>
      <c r="BN31" s="53">
        <f t="shared" si="64"/>
        <v>0</v>
      </c>
      <c r="BO31" s="53"/>
      <c r="BP31" s="53">
        <f t="shared" si="11"/>
        <v>0</v>
      </c>
      <c r="BQ31" s="53"/>
      <c r="BR31" s="53">
        <f t="shared" si="12"/>
        <v>0</v>
      </c>
    </row>
    <row r="32" spans="1:70" x14ac:dyDescent="0.2">
      <c r="A32" s="6">
        <v>120</v>
      </c>
      <c r="B32" s="6" t="str">
        <f>+VLOOKUP(A32,masterfile!B:C,2,FALSE)</f>
        <v>Geschäfts-,Fabrik-u.and. Bauten im Bau</v>
      </c>
      <c r="D32" s="53">
        <f>+SUMIF('[1]2017'!$A:$A,$A32,'[1]2017'!$C:$C)-SUMIF('[1]2017'!$E:$E,$A32,'[1]2017'!$G:$G)</f>
        <v>0</v>
      </c>
      <c r="E32" s="53">
        <f>+SUMIF('[1]2018'!$A:$A,$A32,'[1]2018'!$C:$C)-SUMIF('[1]2018'!$E:$E,$A32,'[1]2018'!$G:$G)+D32</f>
        <v>0</v>
      </c>
      <c r="F32" s="53">
        <f>+SUMIF('[1]2019'!$A:$A,$A32,'[1]2019'!$C:$C)-SUMIF('[1]2019'!$E:$E,$A32,'[1]2019'!$G:$G)+E32</f>
        <v>0</v>
      </c>
      <c r="G32" s="53">
        <f>+SUMIF('[1]2020'!$A:$A,$A32,'[1]2020'!$C:$C)-SUMIF('[1]2020'!$E:$E,$A32,'[1]2020'!$G:$G)+F32</f>
        <v>0</v>
      </c>
      <c r="H32" s="53"/>
      <c r="I32" s="53">
        <f>+(SUMIF('[1]2021'!$A:$A,$A32,'[1]2021'!$C:$C)-SUMIF('[1]2021'!$E:$E,$A32,'[1]2021'!$G:$G))/12+G32</f>
        <v>0</v>
      </c>
      <c r="J32" s="53">
        <f>+(SUMIF('[1]2021'!$A:$A,$A32,'[1]2021'!$C:$C)-SUMIF('[1]2021'!$E:$E,$A32,'[1]2021'!$G:$G))/12+I32</f>
        <v>0</v>
      </c>
      <c r="K32" s="53">
        <f>+(SUMIF('[1]2021'!$A:$A,$A32,'[1]2021'!$C:$C)-SUMIF('[1]2021'!$E:$E,$A32,'[1]2021'!$G:$G))/12+J32</f>
        <v>0</v>
      </c>
      <c r="L32" s="53">
        <f>+(SUMIF('[1]2021'!$A:$A,$A32,'[1]2021'!$C:$C)-SUMIF('[1]2021'!$E:$E,$A32,'[1]2021'!$G:$G))/12+K32</f>
        <v>0</v>
      </c>
      <c r="M32" s="53">
        <f>+(SUMIF('[1]2021'!$A:$A,$A32,'[1]2021'!$C:$C)-SUMIF('[1]2021'!$E:$E,$A32,'[1]2021'!$G:$G))/12+L32</f>
        <v>0</v>
      </c>
      <c r="N32" s="53">
        <f>+(SUMIF('[1]2021'!$A:$A,$A32,'[1]2021'!$C:$C)-SUMIF('[1]2021'!$E:$E,$A32,'[1]2021'!$G:$G))/12+M32</f>
        <v>0</v>
      </c>
      <c r="O32" s="53">
        <f>+(SUMIF('[1]2021'!$A:$A,$A32,'[1]2021'!$C:$C)-SUMIF('[1]2021'!$E:$E,$A32,'[1]2021'!$G:$G))/12+N32</f>
        <v>0</v>
      </c>
      <c r="P32" s="53">
        <f>+(SUMIF('[1]2021'!$A:$A,$A32,'[1]2021'!$C:$C)-SUMIF('[1]2021'!$E:$E,$A32,'[1]2021'!$G:$G))/12+O32</f>
        <v>0</v>
      </c>
      <c r="Q32" s="53">
        <f>+(SUMIF('[1]2021'!$A:$A,$A32,'[1]2021'!$C:$C)-SUMIF('[1]2021'!$E:$E,$A32,'[1]2021'!$G:$G))/12+P32</f>
        <v>0</v>
      </c>
      <c r="R32" s="53">
        <f>+(SUMIF('[1]2021'!$A:$A,$A32,'[1]2021'!$C:$C)-SUMIF('[1]2021'!$E:$E,$A32,'[1]2021'!$G:$G))/12+Q32</f>
        <v>0</v>
      </c>
      <c r="S32" s="53">
        <f>+(SUMIF('[1]2021'!$A:$A,$A32,'[1]2021'!$C:$C)-SUMIF('[1]2021'!$E:$E,$A32,'[1]2021'!$G:$G))/12+R32</f>
        <v>0</v>
      </c>
      <c r="T32" s="53">
        <f>+(SUMIF('[1]2021'!$A:$A,$A32,'[1]2021'!$C:$C)-SUMIF('[1]2021'!$E:$E,$A32,'[1]2021'!$G:$G))/12+S32</f>
        <v>0</v>
      </c>
      <c r="U32" s="53" cm="1">
        <f t="array" ref="U32">+INDEX(I32:T32,1,Settings!$C$4)</f>
        <v>0</v>
      </c>
      <c r="V32" s="53" cm="1">
        <f t="array" ref="V32">+INDEX(I32:T32,1,Settings!$C$4)</f>
        <v>0</v>
      </c>
      <c r="W32" s="53"/>
      <c r="X32" s="53">
        <f>V32+SUMIFS(postings!$T:$T,postings!$C:$C,'b-data'!X$2,postings!$D:$D,'b-data'!X$3,postings!$I:$I,'b-data'!$A32)-SUMIFS(postings!$W:$W,postings!$C:$C,'b-data'!X$2,postings!$D:$D,'b-data'!X$3,postings!$M:$M,'b-data'!$A32)</f>
        <v>0</v>
      </c>
      <c r="Y32" s="53">
        <f>X32+SUMIFS(postings!$T:$T,postings!$C:$C,'b-data'!Y$2,postings!$D:$D,'b-data'!Y$3,postings!$I:$I,'b-data'!$A32)-SUMIFS(postings!$W:$W,postings!$C:$C,'b-data'!Y$2,postings!$D:$D,'b-data'!Y$3,postings!$M:$M,'b-data'!$A32)</f>
        <v>0</v>
      </c>
      <c r="Z32" s="53">
        <f>Y32+SUMIFS(postings!$T:$T,postings!$C:$C,'b-data'!Z$2,postings!$D:$D,'b-data'!Z$3,postings!$I:$I,'b-data'!$A32)-SUMIFS(postings!$W:$W,postings!$C:$C,'b-data'!Z$2,postings!$D:$D,'b-data'!Z$3,postings!$M:$M,'b-data'!$A32)</f>
        <v>0</v>
      </c>
      <c r="AA32" s="53">
        <f>Z32+SUMIFS(postings!$T:$T,postings!$C:$C,'b-data'!AA$2,postings!$D:$D,'b-data'!AA$3,postings!$I:$I,'b-data'!$A32)-SUMIFS(postings!$W:$W,postings!$C:$C,'b-data'!AA$2,postings!$D:$D,'b-data'!AA$3,postings!$M:$M,'b-data'!$A32)</f>
        <v>0</v>
      </c>
      <c r="AB32" s="53">
        <f>AA32+SUMIFS(postings!$T:$T,postings!$C:$C,'b-data'!AB$2,postings!$D:$D,'b-data'!AB$3,postings!$I:$I,'b-data'!$A32)-SUMIFS(postings!$W:$W,postings!$C:$C,'b-data'!AB$2,postings!$D:$D,'b-data'!AB$3,postings!$M:$M,'b-data'!$A32)</f>
        <v>0</v>
      </c>
      <c r="AC32" s="53">
        <f>AB32+SUMIFS(postings!$T:$T,postings!$C:$C,'b-data'!AC$2,postings!$D:$D,'b-data'!AC$3,postings!$I:$I,'b-data'!$A32)-SUMIFS(postings!$W:$W,postings!$C:$C,'b-data'!AC$2,postings!$D:$D,'b-data'!AC$3,postings!$M:$M,'b-data'!$A32)</f>
        <v>0</v>
      </c>
      <c r="AD32" s="53">
        <f>AC32+SUMIFS(postings!$T:$T,postings!$C:$C,'b-data'!AD$2,postings!$D:$D,'b-data'!AD$3,postings!$I:$I,'b-data'!$A32)-SUMIFS(postings!$W:$W,postings!$C:$C,'b-data'!AD$2,postings!$D:$D,'b-data'!AD$3,postings!$M:$M,'b-data'!$A32)</f>
        <v>0</v>
      </c>
      <c r="AE32" s="53">
        <f>AD32+SUMIFS(postings!$T:$T,postings!$C:$C,'b-data'!AE$2,postings!$D:$D,'b-data'!AE$3,postings!$I:$I,'b-data'!$A32)-SUMIFS(postings!$W:$W,postings!$C:$C,'b-data'!AE$2,postings!$D:$D,'b-data'!AE$3,postings!$M:$M,'b-data'!$A32)</f>
        <v>0</v>
      </c>
      <c r="AF32" s="53">
        <f>AE32+SUMIFS(postings!$T:$T,postings!$C:$C,'b-data'!AF$2,postings!$D:$D,'b-data'!AF$3,postings!$I:$I,'b-data'!$A32)-SUMIFS(postings!$W:$W,postings!$C:$C,'b-data'!AF$2,postings!$D:$D,'b-data'!AF$3,postings!$M:$M,'b-data'!$A32)</f>
        <v>0</v>
      </c>
      <c r="AG32" s="53">
        <f>AF32+SUMIFS(postings!$T:$T,postings!$C:$C,'b-data'!AG$2,postings!$D:$D,'b-data'!AG$3,postings!$I:$I,'b-data'!$A32)-SUMIFS(postings!$W:$W,postings!$C:$C,'b-data'!AG$2,postings!$D:$D,'b-data'!AG$3,postings!$M:$M,'b-data'!$A32)</f>
        <v>0</v>
      </c>
      <c r="AH32" s="53">
        <f>AG32+SUMIFS(postings!$T:$T,postings!$C:$C,'b-data'!AH$2,postings!$D:$D,'b-data'!AH$3,postings!$I:$I,'b-data'!$A32)-SUMIFS(postings!$W:$W,postings!$C:$C,'b-data'!AH$2,postings!$D:$D,'b-data'!AH$3,postings!$M:$M,'b-data'!$A32)</f>
        <v>0</v>
      </c>
      <c r="AI32" s="53">
        <f>AH32+SUMIFS(postings!$T:$T,postings!$C:$C,'b-data'!AI$2,postings!$D:$D,'b-data'!AI$3,postings!$I:$I,'b-data'!$A32)-SUMIFS(postings!$W:$W,postings!$C:$C,'b-data'!AI$2,postings!$D:$D,'b-data'!AI$3,postings!$M:$M,'b-data'!$A32)</f>
        <v>0</v>
      </c>
      <c r="AJ32" s="53" cm="1">
        <f t="array" ref="AJ32">+INDEX(X32:AI32,1,Settings!$C$4)</f>
        <v>0</v>
      </c>
      <c r="AK32" s="53" cm="1">
        <f t="array" ref="AK32">+INDEX(X32:AI32,1,Settings!$C$4)</f>
        <v>0</v>
      </c>
      <c r="AL32" s="53"/>
      <c r="AM32" s="53">
        <f t="shared" si="6"/>
        <v>0</v>
      </c>
      <c r="AN32" s="53">
        <f t="shared" ref="AN32:AX32" si="65">+AM32</f>
        <v>0</v>
      </c>
      <c r="AO32" s="53">
        <f t="shared" si="65"/>
        <v>0</v>
      </c>
      <c r="AP32" s="53">
        <f t="shared" si="65"/>
        <v>0</v>
      </c>
      <c r="AQ32" s="53">
        <f t="shared" si="65"/>
        <v>0</v>
      </c>
      <c r="AR32" s="53">
        <f t="shared" si="65"/>
        <v>0</v>
      </c>
      <c r="AS32" s="53">
        <f t="shared" si="65"/>
        <v>0</v>
      </c>
      <c r="AT32" s="53">
        <f t="shared" si="65"/>
        <v>0</v>
      </c>
      <c r="AU32" s="53">
        <f t="shared" si="65"/>
        <v>0</v>
      </c>
      <c r="AV32" s="53">
        <f t="shared" si="65"/>
        <v>0</v>
      </c>
      <c r="AW32" s="53">
        <f t="shared" si="65"/>
        <v>0</v>
      </c>
      <c r="AX32" s="53">
        <f t="shared" si="65"/>
        <v>0</v>
      </c>
      <c r="AY32" s="53" cm="1">
        <f t="array" ref="AY32">+INDEX(AM32:AX32,1,Settings!$C$4)</f>
        <v>0</v>
      </c>
      <c r="AZ32" s="53">
        <f t="shared" si="8"/>
        <v>0</v>
      </c>
      <c r="BA32" s="53"/>
      <c r="BB32" s="53">
        <f t="shared" si="9"/>
        <v>0</v>
      </c>
      <c r="BC32" s="53">
        <f t="shared" ref="BC32:BN32" si="66">+BB32</f>
        <v>0</v>
      </c>
      <c r="BD32" s="53">
        <f t="shared" si="66"/>
        <v>0</v>
      </c>
      <c r="BE32" s="53">
        <f t="shared" si="66"/>
        <v>0</v>
      </c>
      <c r="BF32" s="53">
        <f t="shared" si="66"/>
        <v>0</v>
      </c>
      <c r="BG32" s="53">
        <f t="shared" si="66"/>
        <v>0</v>
      </c>
      <c r="BH32" s="53">
        <f t="shared" si="66"/>
        <v>0</v>
      </c>
      <c r="BI32" s="53">
        <f t="shared" si="66"/>
        <v>0</v>
      </c>
      <c r="BJ32" s="53">
        <f t="shared" si="66"/>
        <v>0</v>
      </c>
      <c r="BK32" s="53">
        <f t="shared" si="66"/>
        <v>0</v>
      </c>
      <c r="BL32" s="53">
        <f t="shared" si="66"/>
        <v>0</v>
      </c>
      <c r="BM32" s="53">
        <f t="shared" si="66"/>
        <v>0</v>
      </c>
      <c r="BN32" s="53">
        <f t="shared" si="66"/>
        <v>0</v>
      </c>
      <c r="BO32" s="53"/>
      <c r="BP32" s="53">
        <f t="shared" si="11"/>
        <v>0</v>
      </c>
      <c r="BQ32" s="53"/>
      <c r="BR32" s="53">
        <f t="shared" si="12"/>
        <v>0</v>
      </c>
    </row>
    <row r="33" spans="1:70" x14ac:dyDescent="0.2">
      <c r="A33" s="6">
        <v>129</v>
      </c>
      <c r="B33" s="6" t="str">
        <f>+VLOOKUP(A33,masterfile!B:C,2,FALSE)</f>
        <v>Anzahlg.Bauten auf eigenen Grundstücken</v>
      </c>
      <c r="D33" s="53">
        <f>+SUMIF('[1]2017'!$A:$A,$A33,'[1]2017'!$C:$C)-SUMIF('[1]2017'!$E:$E,$A33,'[1]2017'!$G:$G)</f>
        <v>0</v>
      </c>
      <c r="E33" s="53">
        <f>+SUMIF('[1]2018'!$A:$A,$A33,'[1]2018'!$C:$C)-SUMIF('[1]2018'!$E:$E,$A33,'[1]2018'!$G:$G)+D33</f>
        <v>0</v>
      </c>
      <c r="F33" s="53">
        <f>+SUMIF('[1]2019'!$A:$A,$A33,'[1]2019'!$C:$C)-SUMIF('[1]2019'!$E:$E,$A33,'[1]2019'!$G:$G)+E33</f>
        <v>0</v>
      </c>
      <c r="G33" s="53">
        <f>+SUMIF('[1]2020'!$A:$A,$A33,'[1]2020'!$C:$C)-SUMIF('[1]2020'!$E:$E,$A33,'[1]2020'!$G:$G)+F33</f>
        <v>0</v>
      </c>
      <c r="H33" s="53"/>
      <c r="I33" s="53">
        <f>+(SUMIF('[1]2021'!$A:$A,$A33,'[1]2021'!$C:$C)-SUMIF('[1]2021'!$E:$E,$A33,'[1]2021'!$G:$G))/12+G33</f>
        <v>0</v>
      </c>
      <c r="J33" s="53">
        <f>+(SUMIF('[1]2021'!$A:$A,$A33,'[1]2021'!$C:$C)-SUMIF('[1]2021'!$E:$E,$A33,'[1]2021'!$G:$G))/12+I33</f>
        <v>0</v>
      </c>
      <c r="K33" s="53">
        <f>+(SUMIF('[1]2021'!$A:$A,$A33,'[1]2021'!$C:$C)-SUMIF('[1]2021'!$E:$E,$A33,'[1]2021'!$G:$G))/12+J33</f>
        <v>0</v>
      </c>
      <c r="L33" s="53">
        <f>+(SUMIF('[1]2021'!$A:$A,$A33,'[1]2021'!$C:$C)-SUMIF('[1]2021'!$E:$E,$A33,'[1]2021'!$G:$G))/12+K33</f>
        <v>0</v>
      </c>
      <c r="M33" s="53">
        <f>+(SUMIF('[1]2021'!$A:$A,$A33,'[1]2021'!$C:$C)-SUMIF('[1]2021'!$E:$E,$A33,'[1]2021'!$G:$G))/12+L33</f>
        <v>0</v>
      </c>
      <c r="N33" s="53">
        <f>+(SUMIF('[1]2021'!$A:$A,$A33,'[1]2021'!$C:$C)-SUMIF('[1]2021'!$E:$E,$A33,'[1]2021'!$G:$G))/12+M33</f>
        <v>0</v>
      </c>
      <c r="O33" s="53">
        <f>+(SUMIF('[1]2021'!$A:$A,$A33,'[1]2021'!$C:$C)-SUMIF('[1]2021'!$E:$E,$A33,'[1]2021'!$G:$G))/12+N33</f>
        <v>0</v>
      </c>
      <c r="P33" s="53">
        <f>+(SUMIF('[1]2021'!$A:$A,$A33,'[1]2021'!$C:$C)-SUMIF('[1]2021'!$E:$E,$A33,'[1]2021'!$G:$G))/12+O33</f>
        <v>0</v>
      </c>
      <c r="Q33" s="53">
        <f>+(SUMIF('[1]2021'!$A:$A,$A33,'[1]2021'!$C:$C)-SUMIF('[1]2021'!$E:$E,$A33,'[1]2021'!$G:$G))/12+P33</f>
        <v>0</v>
      </c>
      <c r="R33" s="53">
        <f>+(SUMIF('[1]2021'!$A:$A,$A33,'[1]2021'!$C:$C)-SUMIF('[1]2021'!$E:$E,$A33,'[1]2021'!$G:$G))/12+Q33</f>
        <v>0</v>
      </c>
      <c r="S33" s="53">
        <f>+(SUMIF('[1]2021'!$A:$A,$A33,'[1]2021'!$C:$C)-SUMIF('[1]2021'!$E:$E,$A33,'[1]2021'!$G:$G))/12+R33</f>
        <v>0</v>
      </c>
      <c r="T33" s="53">
        <f>+(SUMIF('[1]2021'!$A:$A,$A33,'[1]2021'!$C:$C)-SUMIF('[1]2021'!$E:$E,$A33,'[1]2021'!$G:$G))/12+S33</f>
        <v>0</v>
      </c>
      <c r="U33" s="53" cm="1">
        <f t="array" ref="U33">+INDEX(I33:T33,1,Settings!$C$4)</f>
        <v>0</v>
      </c>
      <c r="V33" s="53" cm="1">
        <f t="array" ref="V33">+INDEX(I33:T33,1,Settings!$C$4)</f>
        <v>0</v>
      </c>
      <c r="W33" s="53"/>
      <c r="X33" s="53">
        <f>V33+SUMIFS(postings!$T:$T,postings!$C:$C,'b-data'!X$2,postings!$D:$D,'b-data'!X$3,postings!$I:$I,'b-data'!$A33)-SUMIFS(postings!$W:$W,postings!$C:$C,'b-data'!X$2,postings!$D:$D,'b-data'!X$3,postings!$M:$M,'b-data'!$A33)</f>
        <v>0</v>
      </c>
      <c r="Y33" s="53">
        <f>X33+SUMIFS(postings!$T:$T,postings!$C:$C,'b-data'!Y$2,postings!$D:$D,'b-data'!Y$3,postings!$I:$I,'b-data'!$A33)-SUMIFS(postings!$W:$W,postings!$C:$C,'b-data'!Y$2,postings!$D:$D,'b-data'!Y$3,postings!$M:$M,'b-data'!$A33)</f>
        <v>0</v>
      </c>
      <c r="Z33" s="53">
        <f>Y33+SUMIFS(postings!$T:$T,postings!$C:$C,'b-data'!Z$2,postings!$D:$D,'b-data'!Z$3,postings!$I:$I,'b-data'!$A33)-SUMIFS(postings!$W:$W,postings!$C:$C,'b-data'!Z$2,postings!$D:$D,'b-data'!Z$3,postings!$M:$M,'b-data'!$A33)</f>
        <v>0</v>
      </c>
      <c r="AA33" s="53">
        <f>Z33+SUMIFS(postings!$T:$T,postings!$C:$C,'b-data'!AA$2,postings!$D:$D,'b-data'!AA$3,postings!$I:$I,'b-data'!$A33)-SUMIFS(postings!$W:$W,postings!$C:$C,'b-data'!AA$2,postings!$D:$D,'b-data'!AA$3,postings!$M:$M,'b-data'!$A33)</f>
        <v>0</v>
      </c>
      <c r="AB33" s="53">
        <f>AA33+SUMIFS(postings!$T:$T,postings!$C:$C,'b-data'!AB$2,postings!$D:$D,'b-data'!AB$3,postings!$I:$I,'b-data'!$A33)-SUMIFS(postings!$W:$W,postings!$C:$C,'b-data'!AB$2,postings!$D:$D,'b-data'!AB$3,postings!$M:$M,'b-data'!$A33)</f>
        <v>0</v>
      </c>
      <c r="AC33" s="53">
        <f>AB33+SUMIFS(postings!$T:$T,postings!$C:$C,'b-data'!AC$2,postings!$D:$D,'b-data'!AC$3,postings!$I:$I,'b-data'!$A33)-SUMIFS(postings!$W:$W,postings!$C:$C,'b-data'!AC$2,postings!$D:$D,'b-data'!AC$3,postings!$M:$M,'b-data'!$A33)</f>
        <v>0</v>
      </c>
      <c r="AD33" s="53">
        <f>AC33+SUMIFS(postings!$T:$T,postings!$C:$C,'b-data'!AD$2,postings!$D:$D,'b-data'!AD$3,postings!$I:$I,'b-data'!$A33)-SUMIFS(postings!$W:$W,postings!$C:$C,'b-data'!AD$2,postings!$D:$D,'b-data'!AD$3,postings!$M:$M,'b-data'!$A33)</f>
        <v>0</v>
      </c>
      <c r="AE33" s="53">
        <f>AD33+SUMIFS(postings!$T:$T,postings!$C:$C,'b-data'!AE$2,postings!$D:$D,'b-data'!AE$3,postings!$I:$I,'b-data'!$A33)-SUMIFS(postings!$W:$W,postings!$C:$C,'b-data'!AE$2,postings!$D:$D,'b-data'!AE$3,postings!$M:$M,'b-data'!$A33)</f>
        <v>0</v>
      </c>
      <c r="AF33" s="53">
        <f>AE33+SUMIFS(postings!$T:$T,postings!$C:$C,'b-data'!AF$2,postings!$D:$D,'b-data'!AF$3,postings!$I:$I,'b-data'!$A33)-SUMIFS(postings!$W:$W,postings!$C:$C,'b-data'!AF$2,postings!$D:$D,'b-data'!AF$3,postings!$M:$M,'b-data'!$A33)</f>
        <v>0</v>
      </c>
      <c r="AG33" s="53">
        <f>AF33+SUMIFS(postings!$T:$T,postings!$C:$C,'b-data'!AG$2,postings!$D:$D,'b-data'!AG$3,postings!$I:$I,'b-data'!$A33)-SUMIFS(postings!$W:$W,postings!$C:$C,'b-data'!AG$2,postings!$D:$D,'b-data'!AG$3,postings!$M:$M,'b-data'!$A33)</f>
        <v>0</v>
      </c>
      <c r="AH33" s="53">
        <f>AG33+SUMIFS(postings!$T:$T,postings!$C:$C,'b-data'!AH$2,postings!$D:$D,'b-data'!AH$3,postings!$I:$I,'b-data'!$A33)-SUMIFS(postings!$W:$W,postings!$C:$C,'b-data'!AH$2,postings!$D:$D,'b-data'!AH$3,postings!$M:$M,'b-data'!$A33)</f>
        <v>0</v>
      </c>
      <c r="AI33" s="53">
        <f>AH33+SUMIFS(postings!$T:$T,postings!$C:$C,'b-data'!AI$2,postings!$D:$D,'b-data'!AI$3,postings!$I:$I,'b-data'!$A33)-SUMIFS(postings!$W:$W,postings!$C:$C,'b-data'!AI$2,postings!$D:$D,'b-data'!AI$3,postings!$M:$M,'b-data'!$A33)</f>
        <v>0</v>
      </c>
      <c r="AJ33" s="53" cm="1">
        <f t="array" ref="AJ33">+INDEX(X33:AI33,1,Settings!$C$4)</f>
        <v>0</v>
      </c>
      <c r="AK33" s="53" cm="1">
        <f t="array" ref="AK33">+INDEX(X33:AI33,1,Settings!$C$4)</f>
        <v>0</v>
      </c>
      <c r="AL33" s="53"/>
      <c r="AM33" s="53">
        <f t="shared" si="6"/>
        <v>0</v>
      </c>
      <c r="AN33" s="53">
        <f t="shared" ref="AN33:AX33" si="67">+AM33</f>
        <v>0</v>
      </c>
      <c r="AO33" s="53">
        <f t="shared" si="67"/>
        <v>0</v>
      </c>
      <c r="AP33" s="53">
        <f t="shared" si="67"/>
        <v>0</v>
      </c>
      <c r="AQ33" s="53">
        <f t="shared" si="67"/>
        <v>0</v>
      </c>
      <c r="AR33" s="53">
        <f t="shared" si="67"/>
        <v>0</v>
      </c>
      <c r="AS33" s="53">
        <f t="shared" si="67"/>
        <v>0</v>
      </c>
      <c r="AT33" s="53">
        <f t="shared" si="67"/>
        <v>0</v>
      </c>
      <c r="AU33" s="53">
        <f t="shared" si="67"/>
        <v>0</v>
      </c>
      <c r="AV33" s="53">
        <f t="shared" si="67"/>
        <v>0</v>
      </c>
      <c r="AW33" s="53">
        <f t="shared" si="67"/>
        <v>0</v>
      </c>
      <c r="AX33" s="53">
        <f t="shared" si="67"/>
        <v>0</v>
      </c>
      <c r="AY33" s="53" cm="1">
        <f t="array" ref="AY33">+INDEX(AM33:AX33,1,Settings!$C$4)</f>
        <v>0</v>
      </c>
      <c r="AZ33" s="53">
        <f t="shared" si="8"/>
        <v>0</v>
      </c>
      <c r="BA33" s="53"/>
      <c r="BB33" s="53">
        <f t="shared" si="9"/>
        <v>0</v>
      </c>
      <c r="BC33" s="53">
        <f t="shared" ref="BC33:BN33" si="68">+BB33</f>
        <v>0</v>
      </c>
      <c r="BD33" s="53">
        <f t="shared" si="68"/>
        <v>0</v>
      </c>
      <c r="BE33" s="53">
        <f t="shared" si="68"/>
        <v>0</v>
      </c>
      <c r="BF33" s="53">
        <f t="shared" si="68"/>
        <v>0</v>
      </c>
      <c r="BG33" s="53">
        <f t="shared" si="68"/>
        <v>0</v>
      </c>
      <c r="BH33" s="53">
        <f t="shared" si="68"/>
        <v>0</v>
      </c>
      <c r="BI33" s="53">
        <f t="shared" si="68"/>
        <v>0</v>
      </c>
      <c r="BJ33" s="53">
        <f t="shared" si="68"/>
        <v>0</v>
      </c>
      <c r="BK33" s="53">
        <f t="shared" si="68"/>
        <v>0</v>
      </c>
      <c r="BL33" s="53">
        <f t="shared" si="68"/>
        <v>0</v>
      </c>
      <c r="BM33" s="53">
        <f t="shared" si="68"/>
        <v>0</v>
      </c>
      <c r="BN33" s="53">
        <f t="shared" si="68"/>
        <v>0</v>
      </c>
      <c r="BO33" s="53"/>
      <c r="BP33" s="53">
        <f t="shared" si="11"/>
        <v>0</v>
      </c>
      <c r="BQ33" s="53"/>
      <c r="BR33" s="53">
        <f t="shared" si="12"/>
        <v>0</v>
      </c>
    </row>
    <row r="34" spans="1:70" x14ac:dyDescent="0.2">
      <c r="A34" s="6">
        <v>140</v>
      </c>
      <c r="B34" s="6" t="str">
        <f>+VLOOKUP(A34,masterfile!B:C,2,FALSE)</f>
        <v>Wohnbauten (eigene Grundstücke)</v>
      </c>
      <c r="D34" s="53">
        <f>+SUMIF('[1]2017'!$A:$A,$A34,'[1]2017'!$C:$C)-SUMIF('[1]2017'!$E:$E,$A34,'[1]2017'!$G:$G)</f>
        <v>0</v>
      </c>
      <c r="E34" s="53">
        <f>+SUMIF('[1]2018'!$A:$A,$A34,'[1]2018'!$C:$C)-SUMIF('[1]2018'!$E:$E,$A34,'[1]2018'!$G:$G)+D34</f>
        <v>0</v>
      </c>
      <c r="F34" s="53">
        <f>+SUMIF('[1]2019'!$A:$A,$A34,'[1]2019'!$C:$C)-SUMIF('[1]2019'!$E:$E,$A34,'[1]2019'!$G:$G)+E34</f>
        <v>0</v>
      </c>
      <c r="G34" s="53">
        <f>+SUMIF('[1]2020'!$A:$A,$A34,'[1]2020'!$C:$C)-SUMIF('[1]2020'!$E:$E,$A34,'[1]2020'!$G:$G)+F34</f>
        <v>0</v>
      </c>
      <c r="H34" s="53"/>
      <c r="I34" s="53">
        <f>+(SUMIF('[1]2021'!$A:$A,$A34,'[1]2021'!$C:$C)-SUMIF('[1]2021'!$E:$E,$A34,'[1]2021'!$G:$G))/12+G34</f>
        <v>0</v>
      </c>
      <c r="J34" s="53">
        <f>+(SUMIF('[1]2021'!$A:$A,$A34,'[1]2021'!$C:$C)-SUMIF('[1]2021'!$E:$E,$A34,'[1]2021'!$G:$G))/12+I34</f>
        <v>0</v>
      </c>
      <c r="K34" s="53">
        <f>+(SUMIF('[1]2021'!$A:$A,$A34,'[1]2021'!$C:$C)-SUMIF('[1]2021'!$E:$E,$A34,'[1]2021'!$G:$G))/12+J34</f>
        <v>0</v>
      </c>
      <c r="L34" s="53">
        <f>+(SUMIF('[1]2021'!$A:$A,$A34,'[1]2021'!$C:$C)-SUMIF('[1]2021'!$E:$E,$A34,'[1]2021'!$G:$G))/12+K34</f>
        <v>0</v>
      </c>
      <c r="M34" s="53">
        <f>+(SUMIF('[1]2021'!$A:$A,$A34,'[1]2021'!$C:$C)-SUMIF('[1]2021'!$E:$E,$A34,'[1]2021'!$G:$G))/12+L34</f>
        <v>0</v>
      </c>
      <c r="N34" s="53">
        <f>+(SUMIF('[1]2021'!$A:$A,$A34,'[1]2021'!$C:$C)-SUMIF('[1]2021'!$E:$E,$A34,'[1]2021'!$G:$G))/12+M34</f>
        <v>0</v>
      </c>
      <c r="O34" s="53">
        <f>+(SUMIF('[1]2021'!$A:$A,$A34,'[1]2021'!$C:$C)-SUMIF('[1]2021'!$E:$E,$A34,'[1]2021'!$G:$G))/12+N34</f>
        <v>0</v>
      </c>
      <c r="P34" s="53">
        <f>+(SUMIF('[1]2021'!$A:$A,$A34,'[1]2021'!$C:$C)-SUMIF('[1]2021'!$E:$E,$A34,'[1]2021'!$G:$G))/12+O34</f>
        <v>0</v>
      </c>
      <c r="Q34" s="53">
        <f>+(SUMIF('[1]2021'!$A:$A,$A34,'[1]2021'!$C:$C)-SUMIF('[1]2021'!$E:$E,$A34,'[1]2021'!$G:$G))/12+P34</f>
        <v>0</v>
      </c>
      <c r="R34" s="53">
        <f>+(SUMIF('[1]2021'!$A:$A,$A34,'[1]2021'!$C:$C)-SUMIF('[1]2021'!$E:$E,$A34,'[1]2021'!$G:$G))/12+Q34</f>
        <v>0</v>
      </c>
      <c r="S34" s="53">
        <f>+(SUMIF('[1]2021'!$A:$A,$A34,'[1]2021'!$C:$C)-SUMIF('[1]2021'!$E:$E,$A34,'[1]2021'!$G:$G))/12+R34</f>
        <v>0</v>
      </c>
      <c r="T34" s="53">
        <f>+(SUMIF('[1]2021'!$A:$A,$A34,'[1]2021'!$C:$C)-SUMIF('[1]2021'!$E:$E,$A34,'[1]2021'!$G:$G))/12+S34</f>
        <v>0</v>
      </c>
      <c r="U34" s="53" cm="1">
        <f t="array" ref="U34">+INDEX(I34:T34,1,Settings!$C$4)</f>
        <v>0</v>
      </c>
      <c r="V34" s="53" cm="1">
        <f t="array" ref="V34">+INDEX(I34:T34,1,Settings!$C$4)</f>
        <v>0</v>
      </c>
      <c r="W34" s="53"/>
      <c r="X34" s="53">
        <f>V34+SUMIFS(postings!$T:$T,postings!$C:$C,'b-data'!X$2,postings!$D:$D,'b-data'!X$3,postings!$I:$I,'b-data'!$A34)-SUMIFS(postings!$W:$W,postings!$C:$C,'b-data'!X$2,postings!$D:$D,'b-data'!X$3,postings!$M:$M,'b-data'!$A34)</f>
        <v>0</v>
      </c>
      <c r="Y34" s="53">
        <f>X34+SUMIFS(postings!$T:$T,postings!$C:$C,'b-data'!Y$2,postings!$D:$D,'b-data'!Y$3,postings!$I:$I,'b-data'!$A34)-SUMIFS(postings!$W:$W,postings!$C:$C,'b-data'!Y$2,postings!$D:$D,'b-data'!Y$3,postings!$M:$M,'b-data'!$A34)</f>
        <v>0</v>
      </c>
      <c r="Z34" s="53">
        <f>Y34+SUMIFS(postings!$T:$T,postings!$C:$C,'b-data'!Z$2,postings!$D:$D,'b-data'!Z$3,postings!$I:$I,'b-data'!$A34)-SUMIFS(postings!$W:$W,postings!$C:$C,'b-data'!Z$2,postings!$D:$D,'b-data'!Z$3,postings!$M:$M,'b-data'!$A34)</f>
        <v>0</v>
      </c>
      <c r="AA34" s="53">
        <f>Z34+SUMIFS(postings!$T:$T,postings!$C:$C,'b-data'!AA$2,postings!$D:$D,'b-data'!AA$3,postings!$I:$I,'b-data'!$A34)-SUMIFS(postings!$W:$W,postings!$C:$C,'b-data'!AA$2,postings!$D:$D,'b-data'!AA$3,postings!$M:$M,'b-data'!$A34)</f>
        <v>0</v>
      </c>
      <c r="AB34" s="53">
        <f>AA34+SUMIFS(postings!$T:$T,postings!$C:$C,'b-data'!AB$2,postings!$D:$D,'b-data'!AB$3,postings!$I:$I,'b-data'!$A34)-SUMIFS(postings!$W:$W,postings!$C:$C,'b-data'!AB$2,postings!$D:$D,'b-data'!AB$3,postings!$M:$M,'b-data'!$A34)</f>
        <v>0</v>
      </c>
      <c r="AC34" s="53">
        <f>AB34+SUMIFS(postings!$T:$T,postings!$C:$C,'b-data'!AC$2,postings!$D:$D,'b-data'!AC$3,postings!$I:$I,'b-data'!$A34)-SUMIFS(postings!$W:$W,postings!$C:$C,'b-data'!AC$2,postings!$D:$D,'b-data'!AC$3,postings!$M:$M,'b-data'!$A34)</f>
        <v>0</v>
      </c>
      <c r="AD34" s="53">
        <f>AC34+SUMIFS(postings!$T:$T,postings!$C:$C,'b-data'!AD$2,postings!$D:$D,'b-data'!AD$3,postings!$I:$I,'b-data'!$A34)-SUMIFS(postings!$W:$W,postings!$C:$C,'b-data'!AD$2,postings!$D:$D,'b-data'!AD$3,postings!$M:$M,'b-data'!$A34)</f>
        <v>0</v>
      </c>
      <c r="AE34" s="53">
        <f>AD34+SUMIFS(postings!$T:$T,postings!$C:$C,'b-data'!AE$2,postings!$D:$D,'b-data'!AE$3,postings!$I:$I,'b-data'!$A34)-SUMIFS(postings!$W:$W,postings!$C:$C,'b-data'!AE$2,postings!$D:$D,'b-data'!AE$3,postings!$M:$M,'b-data'!$A34)</f>
        <v>0</v>
      </c>
      <c r="AF34" s="53">
        <f>AE34+SUMIFS(postings!$T:$T,postings!$C:$C,'b-data'!AF$2,postings!$D:$D,'b-data'!AF$3,postings!$I:$I,'b-data'!$A34)-SUMIFS(postings!$W:$W,postings!$C:$C,'b-data'!AF$2,postings!$D:$D,'b-data'!AF$3,postings!$M:$M,'b-data'!$A34)</f>
        <v>0</v>
      </c>
      <c r="AG34" s="53">
        <f>AF34+SUMIFS(postings!$T:$T,postings!$C:$C,'b-data'!AG$2,postings!$D:$D,'b-data'!AG$3,postings!$I:$I,'b-data'!$A34)-SUMIFS(postings!$W:$W,postings!$C:$C,'b-data'!AG$2,postings!$D:$D,'b-data'!AG$3,postings!$M:$M,'b-data'!$A34)</f>
        <v>0</v>
      </c>
      <c r="AH34" s="53">
        <f>AG34+SUMIFS(postings!$T:$T,postings!$C:$C,'b-data'!AH$2,postings!$D:$D,'b-data'!AH$3,postings!$I:$I,'b-data'!$A34)-SUMIFS(postings!$W:$W,postings!$C:$C,'b-data'!AH$2,postings!$D:$D,'b-data'!AH$3,postings!$M:$M,'b-data'!$A34)</f>
        <v>0</v>
      </c>
      <c r="AI34" s="53">
        <f>AH34+SUMIFS(postings!$T:$T,postings!$C:$C,'b-data'!AI$2,postings!$D:$D,'b-data'!AI$3,postings!$I:$I,'b-data'!$A34)-SUMIFS(postings!$W:$W,postings!$C:$C,'b-data'!AI$2,postings!$D:$D,'b-data'!AI$3,postings!$M:$M,'b-data'!$A34)</f>
        <v>0</v>
      </c>
      <c r="AJ34" s="53" cm="1">
        <f t="array" ref="AJ34">+INDEX(X34:AI34,1,Settings!$C$4)</f>
        <v>0</v>
      </c>
      <c r="AK34" s="53" cm="1">
        <f t="array" ref="AK34">+INDEX(X34:AI34,1,Settings!$C$4)</f>
        <v>0</v>
      </c>
      <c r="AL34" s="53"/>
      <c r="AM34" s="53">
        <f t="shared" si="6"/>
        <v>0</v>
      </c>
      <c r="AN34" s="53">
        <f t="shared" ref="AN34:AX34" si="69">+AM34</f>
        <v>0</v>
      </c>
      <c r="AO34" s="53">
        <f t="shared" si="69"/>
        <v>0</v>
      </c>
      <c r="AP34" s="53">
        <f t="shared" si="69"/>
        <v>0</v>
      </c>
      <c r="AQ34" s="53">
        <f t="shared" si="69"/>
        <v>0</v>
      </c>
      <c r="AR34" s="53">
        <f t="shared" si="69"/>
        <v>0</v>
      </c>
      <c r="AS34" s="53">
        <f t="shared" si="69"/>
        <v>0</v>
      </c>
      <c r="AT34" s="53">
        <f t="shared" si="69"/>
        <v>0</v>
      </c>
      <c r="AU34" s="53">
        <f t="shared" si="69"/>
        <v>0</v>
      </c>
      <c r="AV34" s="53">
        <f t="shared" si="69"/>
        <v>0</v>
      </c>
      <c r="AW34" s="53">
        <f t="shared" si="69"/>
        <v>0</v>
      </c>
      <c r="AX34" s="53">
        <f t="shared" si="69"/>
        <v>0</v>
      </c>
      <c r="AY34" s="53" cm="1">
        <f t="array" ref="AY34">+INDEX(AM34:AX34,1,Settings!$C$4)</f>
        <v>0</v>
      </c>
      <c r="AZ34" s="53">
        <f t="shared" si="8"/>
        <v>0</v>
      </c>
      <c r="BA34" s="53"/>
      <c r="BB34" s="53">
        <f t="shared" si="9"/>
        <v>0</v>
      </c>
      <c r="BC34" s="53">
        <f t="shared" ref="BC34:BN34" si="70">+BB34</f>
        <v>0</v>
      </c>
      <c r="BD34" s="53">
        <f t="shared" si="70"/>
        <v>0</v>
      </c>
      <c r="BE34" s="53">
        <f t="shared" si="70"/>
        <v>0</v>
      </c>
      <c r="BF34" s="53">
        <f t="shared" si="70"/>
        <v>0</v>
      </c>
      <c r="BG34" s="53">
        <f t="shared" si="70"/>
        <v>0</v>
      </c>
      <c r="BH34" s="53">
        <f t="shared" si="70"/>
        <v>0</v>
      </c>
      <c r="BI34" s="53">
        <f t="shared" si="70"/>
        <v>0</v>
      </c>
      <c r="BJ34" s="53">
        <f t="shared" si="70"/>
        <v>0</v>
      </c>
      <c r="BK34" s="53">
        <f t="shared" si="70"/>
        <v>0</v>
      </c>
      <c r="BL34" s="53">
        <f t="shared" si="70"/>
        <v>0</v>
      </c>
      <c r="BM34" s="53">
        <f t="shared" si="70"/>
        <v>0</v>
      </c>
      <c r="BN34" s="53">
        <f t="shared" si="70"/>
        <v>0</v>
      </c>
      <c r="BO34" s="53"/>
      <c r="BP34" s="53">
        <f t="shared" si="11"/>
        <v>0</v>
      </c>
      <c r="BQ34" s="53"/>
      <c r="BR34" s="53">
        <f t="shared" si="12"/>
        <v>0</v>
      </c>
    </row>
    <row r="35" spans="1:70" x14ac:dyDescent="0.2">
      <c r="A35" s="6">
        <v>145</v>
      </c>
      <c r="B35" s="6" t="str">
        <f>+VLOOKUP(A35,masterfile!B:C,2,FALSE)</f>
        <v>Garagen (eigene Grundst., Wohnbauten)</v>
      </c>
      <c r="D35" s="53">
        <f>+SUMIF('[1]2017'!$A:$A,$A35,'[1]2017'!$C:$C)-SUMIF('[1]2017'!$E:$E,$A35,'[1]2017'!$G:$G)</f>
        <v>0</v>
      </c>
      <c r="E35" s="53">
        <f>+SUMIF('[1]2018'!$A:$A,$A35,'[1]2018'!$C:$C)-SUMIF('[1]2018'!$E:$E,$A35,'[1]2018'!$G:$G)+D35</f>
        <v>0</v>
      </c>
      <c r="F35" s="53">
        <f>+SUMIF('[1]2019'!$A:$A,$A35,'[1]2019'!$C:$C)-SUMIF('[1]2019'!$E:$E,$A35,'[1]2019'!$G:$G)+E35</f>
        <v>0</v>
      </c>
      <c r="G35" s="53">
        <f>+SUMIF('[1]2020'!$A:$A,$A35,'[1]2020'!$C:$C)-SUMIF('[1]2020'!$E:$E,$A35,'[1]2020'!$G:$G)+F35</f>
        <v>0</v>
      </c>
      <c r="H35" s="53"/>
      <c r="I35" s="53">
        <f>+(SUMIF('[1]2021'!$A:$A,$A35,'[1]2021'!$C:$C)-SUMIF('[1]2021'!$E:$E,$A35,'[1]2021'!$G:$G))/12+G35</f>
        <v>0</v>
      </c>
      <c r="J35" s="53">
        <f>+(SUMIF('[1]2021'!$A:$A,$A35,'[1]2021'!$C:$C)-SUMIF('[1]2021'!$E:$E,$A35,'[1]2021'!$G:$G))/12+I35</f>
        <v>0</v>
      </c>
      <c r="K35" s="53">
        <f>+(SUMIF('[1]2021'!$A:$A,$A35,'[1]2021'!$C:$C)-SUMIF('[1]2021'!$E:$E,$A35,'[1]2021'!$G:$G))/12+J35</f>
        <v>0</v>
      </c>
      <c r="L35" s="53">
        <f>+(SUMIF('[1]2021'!$A:$A,$A35,'[1]2021'!$C:$C)-SUMIF('[1]2021'!$E:$E,$A35,'[1]2021'!$G:$G))/12+K35</f>
        <v>0</v>
      </c>
      <c r="M35" s="53">
        <f>+(SUMIF('[1]2021'!$A:$A,$A35,'[1]2021'!$C:$C)-SUMIF('[1]2021'!$E:$E,$A35,'[1]2021'!$G:$G))/12+L35</f>
        <v>0</v>
      </c>
      <c r="N35" s="53">
        <f>+(SUMIF('[1]2021'!$A:$A,$A35,'[1]2021'!$C:$C)-SUMIF('[1]2021'!$E:$E,$A35,'[1]2021'!$G:$G))/12+M35</f>
        <v>0</v>
      </c>
      <c r="O35" s="53">
        <f>+(SUMIF('[1]2021'!$A:$A,$A35,'[1]2021'!$C:$C)-SUMIF('[1]2021'!$E:$E,$A35,'[1]2021'!$G:$G))/12+N35</f>
        <v>0</v>
      </c>
      <c r="P35" s="53">
        <f>+(SUMIF('[1]2021'!$A:$A,$A35,'[1]2021'!$C:$C)-SUMIF('[1]2021'!$E:$E,$A35,'[1]2021'!$G:$G))/12+O35</f>
        <v>0</v>
      </c>
      <c r="Q35" s="53">
        <f>+(SUMIF('[1]2021'!$A:$A,$A35,'[1]2021'!$C:$C)-SUMIF('[1]2021'!$E:$E,$A35,'[1]2021'!$G:$G))/12+P35</f>
        <v>0</v>
      </c>
      <c r="R35" s="53">
        <f>+(SUMIF('[1]2021'!$A:$A,$A35,'[1]2021'!$C:$C)-SUMIF('[1]2021'!$E:$E,$A35,'[1]2021'!$G:$G))/12+Q35</f>
        <v>0</v>
      </c>
      <c r="S35" s="53">
        <f>+(SUMIF('[1]2021'!$A:$A,$A35,'[1]2021'!$C:$C)-SUMIF('[1]2021'!$E:$E,$A35,'[1]2021'!$G:$G))/12+R35</f>
        <v>0</v>
      </c>
      <c r="T35" s="53">
        <f>+(SUMIF('[1]2021'!$A:$A,$A35,'[1]2021'!$C:$C)-SUMIF('[1]2021'!$E:$E,$A35,'[1]2021'!$G:$G))/12+S35</f>
        <v>0</v>
      </c>
      <c r="U35" s="53" cm="1">
        <f t="array" ref="U35">+INDEX(I35:T35,1,Settings!$C$4)</f>
        <v>0</v>
      </c>
      <c r="V35" s="53" cm="1">
        <f t="array" ref="V35">+INDEX(I35:T35,1,Settings!$C$4)</f>
        <v>0</v>
      </c>
      <c r="W35" s="53"/>
      <c r="X35" s="53">
        <f>V35+SUMIFS(postings!$T:$T,postings!$C:$C,'b-data'!X$2,postings!$D:$D,'b-data'!X$3,postings!$I:$I,'b-data'!$A35)-SUMIFS(postings!$W:$W,postings!$C:$C,'b-data'!X$2,postings!$D:$D,'b-data'!X$3,postings!$M:$M,'b-data'!$A35)</f>
        <v>0</v>
      </c>
      <c r="Y35" s="53">
        <f>X35+SUMIFS(postings!$T:$T,postings!$C:$C,'b-data'!Y$2,postings!$D:$D,'b-data'!Y$3,postings!$I:$I,'b-data'!$A35)-SUMIFS(postings!$W:$W,postings!$C:$C,'b-data'!Y$2,postings!$D:$D,'b-data'!Y$3,postings!$M:$M,'b-data'!$A35)</f>
        <v>0</v>
      </c>
      <c r="Z35" s="53">
        <f>Y35+SUMIFS(postings!$T:$T,postings!$C:$C,'b-data'!Z$2,postings!$D:$D,'b-data'!Z$3,postings!$I:$I,'b-data'!$A35)-SUMIFS(postings!$W:$W,postings!$C:$C,'b-data'!Z$2,postings!$D:$D,'b-data'!Z$3,postings!$M:$M,'b-data'!$A35)</f>
        <v>0</v>
      </c>
      <c r="AA35" s="53">
        <f>Z35+SUMIFS(postings!$T:$T,postings!$C:$C,'b-data'!AA$2,postings!$D:$D,'b-data'!AA$3,postings!$I:$I,'b-data'!$A35)-SUMIFS(postings!$W:$W,postings!$C:$C,'b-data'!AA$2,postings!$D:$D,'b-data'!AA$3,postings!$M:$M,'b-data'!$A35)</f>
        <v>0</v>
      </c>
      <c r="AB35" s="53">
        <f>AA35+SUMIFS(postings!$T:$T,postings!$C:$C,'b-data'!AB$2,postings!$D:$D,'b-data'!AB$3,postings!$I:$I,'b-data'!$A35)-SUMIFS(postings!$W:$W,postings!$C:$C,'b-data'!AB$2,postings!$D:$D,'b-data'!AB$3,postings!$M:$M,'b-data'!$A35)</f>
        <v>0</v>
      </c>
      <c r="AC35" s="53">
        <f>AB35+SUMIFS(postings!$T:$T,postings!$C:$C,'b-data'!AC$2,postings!$D:$D,'b-data'!AC$3,postings!$I:$I,'b-data'!$A35)-SUMIFS(postings!$W:$W,postings!$C:$C,'b-data'!AC$2,postings!$D:$D,'b-data'!AC$3,postings!$M:$M,'b-data'!$A35)</f>
        <v>0</v>
      </c>
      <c r="AD35" s="53">
        <f>AC35+SUMIFS(postings!$T:$T,postings!$C:$C,'b-data'!AD$2,postings!$D:$D,'b-data'!AD$3,postings!$I:$I,'b-data'!$A35)-SUMIFS(postings!$W:$W,postings!$C:$C,'b-data'!AD$2,postings!$D:$D,'b-data'!AD$3,postings!$M:$M,'b-data'!$A35)</f>
        <v>0</v>
      </c>
      <c r="AE35" s="53">
        <f>AD35+SUMIFS(postings!$T:$T,postings!$C:$C,'b-data'!AE$2,postings!$D:$D,'b-data'!AE$3,postings!$I:$I,'b-data'!$A35)-SUMIFS(postings!$W:$W,postings!$C:$C,'b-data'!AE$2,postings!$D:$D,'b-data'!AE$3,postings!$M:$M,'b-data'!$A35)</f>
        <v>0</v>
      </c>
      <c r="AF35" s="53">
        <f>AE35+SUMIFS(postings!$T:$T,postings!$C:$C,'b-data'!AF$2,postings!$D:$D,'b-data'!AF$3,postings!$I:$I,'b-data'!$A35)-SUMIFS(postings!$W:$W,postings!$C:$C,'b-data'!AF$2,postings!$D:$D,'b-data'!AF$3,postings!$M:$M,'b-data'!$A35)</f>
        <v>0</v>
      </c>
      <c r="AG35" s="53">
        <f>AF35+SUMIFS(postings!$T:$T,postings!$C:$C,'b-data'!AG$2,postings!$D:$D,'b-data'!AG$3,postings!$I:$I,'b-data'!$A35)-SUMIFS(postings!$W:$W,postings!$C:$C,'b-data'!AG$2,postings!$D:$D,'b-data'!AG$3,postings!$M:$M,'b-data'!$A35)</f>
        <v>0</v>
      </c>
      <c r="AH35" s="53">
        <f>AG35+SUMIFS(postings!$T:$T,postings!$C:$C,'b-data'!AH$2,postings!$D:$D,'b-data'!AH$3,postings!$I:$I,'b-data'!$A35)-SUMIFS(postings!$W:$W,postings!$C:$C,'b-data'!AH$2,postings!$D:$D,'b-data'!AH$3,postings!$M:$M,'b-data'!$A35)</f>
        <v>0</v>
      </c>
      <c r="AI35" s="53">
        <f>AH35+SUMIFS(postings!$T:$T,postings!$C:$C,'b-data'!AI$2,postings!$D:$D,'b-data'!AI$3,postings!$I:$I,'b-data'!$A35)-SUMIFS(postings!$W:$W,postings!$C:$C,'b-data'!AI$2,postings!$D:$D,'b-data'!AI$3,postings!$M:$M,'b-data'!$A35)</f>
        <v>0</v>
      </c>
      <c r="AJ35" s="53" cm="1">
        <f t="array" ref="AJ35">+INDEX(X35:AI35,1,Settings!$C$4)</f>
        <v>0</v>
      </c>
      <c r="AK35" s="53" cm="1">
        <f t="array" ref="AK35">+INDEX(X35:AI35,1,Settings!$C$4)</f>
        <v>0</v>
      </c>
      <c r="AL35" s="53"/>
      <c r="AM35" s="53">
        <f t="shared" si="6"/>
        <v>0</v>
      </c>
      <c r="AN35" s="53">
        <f t="shared" ref="AN35:AX35" si="71">+AM35</f>
        <v>0</v>
      </c>
      <c r="AO35" s="53">
        <f t="shared" si="71"/>
        <v>0</v>
      </c>
      <c r="AP35" s="53">
        <f t="shared" si="71"/>
        <v>0</v>
      </c>
      <c r="AQ35" s="53">
        <f t="shared" si="71"/>
        <v>0</v>
      </c>
      <c r="AR35" s="53">
        <f t="shared" si="71"/>
        <v>0</v>
      </c>
      <c r="AS35" s="53">
        <f t="shared" si="71"/>
        <v>0</v>
      </c>
      <c r="AT35" s="53">
        <f t="shared" si="71"/>
        <v>0</v>
      </c>
      <c r="AU35" s="53">
        <f t="shared" si="71"/>
        <v>0</v>
      </c>
      <c r="AV35" s="53">
        <f t="shared" si="71"/>
        <v>0</v>
      </c>
      <c r="AW35" s="53">
        <f t="shared" si="71"/>
        <v>0</v>
      </c>
      <c r="AX35" s="53">
        <f t="shared" si="71"/>
        <v>0</v>
      </c>
      <c r="AY35" s="53" cm="1">
        <f t="array" ref="AY35">+INDEX(AM35:AX35,1,Settings!$C$4)</f>
        <v>0</v>
      </c>
      <c r="AZ35" s="53">
        <f t="shared" si="8"/>
        <v>0</v>
      </c>
      <c r="BA35" s="53"/>
      <c r="BB35" s="53">
        <f t="shared" si="9"/>
        <v>0</v>
      </c>
      <c r="BC35" s="53">
        <f t="shared" ref="BC35:BN35" si="72">+BB35</f>
        <v>0</v>
      </c>
      <c r="BD35" s="53">
        <f t="shared" si="72"/>
        <v>0</v>
      </c>
      <c r="BE35" s="53">
        <f t="shared" si="72"/>
        <v>0</v>
      </c>
      <c r="BF35" s="53">
        <f t="shared" si="72"/>
        <v>0</v>
      </c>
      <c r="BG35" s="53">
        <f t="shared" si="72"/>
        <v>0</v>
      </c>
      <c r="BH35" s="53">
        <f t="shared" si="72"/>
        <v>0</v>
      </c>
      <c r="BI35" s="53">
        <f t="shared" si="72"/>
        <v>0</v>
      </c>
      <c r="BJ35" s="53">
        <f t="shared" si="72"/>
        <v>0</v>
      </c>
      <c r="BK35" s="53">
        <f t="shared" si="72"/>
        <v>0</v>
      </c>
      <c r="BL35" s="53">
        <f t="shared" si="72"/>
        <v>0</v>
      </c>
      <c r="BM35" s="53">
        <f t="shared" si="72"/>
        <v>0</v>
      </c>
      <c r="BN35" s="53">
        <f t="shared" si="72"/>
        <v>0</v>
      </c>
      <c r="BO35" s="53"/>
      <c r="BP35" s="53">
        <f t="shared" si="11"/>
        <v>0</v>
      </c>
      <c r="BQ35" s="53"/>
      <c r="BR35" s="53">
        <f t="shared" si="12"/>
        <v>0</v>
      </c>
    </row>
    <row r="36" spans="1:70" x14ac:dyDescent="0.2">
      <c r="A36" s="6">
        <v>146</v>
      </c>
      <c r="B36" s="6" t="str">
        <f>+VLOOKUP(A36,masterfile!B:C,2,FALSE)</f>
        <v>Außenanlagen (eigene Grst., Wohnbauten)</v>
      </c>
      <c r="D36" s="53">
        <f>+SUMIF('[1]2017'!$A:$A,$A36,'[1]2017'!$C:$C)-SUMIF('[1]2017'!$E:$E,$A36,'[1]2017'!$G:$G)</f>
        <v>0</v>
      </c>
      <c r="E36" s="53">
        <f>+SUMIF('[1]2018'!$A:$A,$A36,'[1]2018'!$C:$C)-SUMIF('[1]2018'!$E:$E,$A36,'[1]2018'!$G:$G)+D36</f>
        <v>0</v>
      </c>
      <c r="F36" s="53">
        <f>+SUMIF('[1]2019'!$A:$A,$A36,'[1]2019'!$C:$C)-SUMIF('[1]2019'!$E:$E,$A36,'[1]2019'!$G:$G)+E36</f>
        <v>0</v>
      </c>
      <c r="G36" s="53">
        <f>+SUMIF('[1]2020'!$A:$A,$A36,'[1]2020'!$C:$C)-SUMIF('[1]2020'!$E:$E,$A36,'[1]2020'!$G:$G)+F36</f>
        <v>0</v>
      </c>
      <c r="H36" s="53"/>
      <c r="I36" s="53">
        <f>+(SUMIF('[1]2021'!$A:$A,$A36,'[1]2021'!$C:$C)-SUMIF('[1]2021'!$E:$E,$A36,'[1]2021'!$G:$G))/12+G36</f>
        <v>0</v>
      </c>
      <c r="J36" s="53">
        <f>+(SUMIF('[1]2021'!$A:$A,$A36,'[1]2021'!$C:$C)-SUMIF('[1]2021'!$E:$E,$A36,'[1]2021'!$G:$G))/12+I36</f>
        <v>0</v>
      </c>
      <c r="K36" s="53">
        <f>+(SUMIF('[1]2021'!$A:$A,$A36,'[1]2021'!$C:$C)-SUMIF('[1]2021'!$E:$E,$A36,'[1]2021'!$G:$G))/12+J36</f>
        <v>0</v>
      </c>
      <c r="L36" s="53">
        <f>+(SUMIF('[1]2021'!$A:$A,$A36,'[1]2021'!$C:$C)-SUMIF('[1]2021'!$E:$E,$A36,'[1]2021'!$G:$G))/12+K36</f>
        <v>0</v>
      </c>
      <c r="M36" s="53">
        <f>+(SUMIF('[1]2021'!$A:$A,$A36,'[1]2021'!$C:$C)-SUMIF('[1]2021'!$E:$E,$A36,'[1]2021'!$G:$G))/12+L36</f>
        <v>0</v>
      </c>
      <c r="N36" s="53">
        <f>+(SUMIF('[1]2021'!$A:$A,$A36,'[1]2021'!$C:$C)-SUMIF('[1]2021'!$E:$E,$A36,'[1]2021'!$G:$G))/12+M36</f>
        <v>0</v>
      </c>
      <c r="O36" s="53">
        <f>+(SUMIF('[1]2021'!$A:$A,$A36,'[1]2021'!$C:$C)-SUMIF('[1]2021'!$E:$E,$A36,'[1]2021'!$G:$G))/12+N36</f>
        <v>0</v>
      </c>
      <c r="P36" s="53">
        <f>+(SUMIF('[1]2021'!$A:$A,$A36,'[1]2021'!$C:$C)-SUMIF('[1]2021'!$E:$E,$A36,'[1]2021'!$G:$G))/12+O36</f>
        <v>0</v>
      </c>
      <c r="Q36" s="53">
        <f>+(SUMIF('[1]2021'!$A:$A,$A36,'[1]2021'!$C:$C)-SUMIF('[1]2021'!$E:$E,$A36,'[1]2021'!$G:$G))/12+P36</f>
        <v>0</v>
      </c>
      <c r="R36" s="53">
        <f>+(SUMIF('[1]2021'!$A:$A,$A36,'[1]2021'!$C:$C)-SUMIF('[1]2021'!$E:$E,$A36,'[1]2021'!$G:$G))/12+Q36</f>
        <v>0</v>
      </c>
      <c r="S36" s="53">
        <f>+(SUMIF('[1]2021'!$A:$A,$A36,'[1]2021'!$C:$C)-SUMIF('[1]2021'!$E:$E,$A36,'[1]2021'!$G:$G))/12+R36</f>
        <v>0</v>
      </c>
      <c r="T36" s="53">
        <f>+(SUMIF('[1]2021'!$A:$A,$A36,'[1]2021'!$C:$C)-SUMIF('[1]2021'!$E:$E,$A36,'[1]2021'!$G:$G))/12+S36</f>
        <v>0</v>
      </c>
      <c r="U36" s="53" cm="1">
        <f t="array" ref="U36">+INDEX(I36:T36,1,Settings!$C$4)</f>
        <v>0</v>
      </c>
      <c r="V36" s="53" cm="1">
        <f t="array" ref="V36">+INDEX(I36:T36,1,Settings!$C$4)</f>
        <v>0</v>
      </c>
      <c r="W36" s="53"/>
      <c r="X36" s="53">
        <f>V36+SUMIFS(postings!$T:$T,postings!$C:$C,'b-data'!X$2,postings!$D:$D,'b-data'!X$3,postings!$I:$I,'b-data'!$A36)-SUMIFS(postings!$W:$W,postings!$C:$C,'b-data'!X$2,postings!$D:$D,'b-data'!X$3,postings!$M:$M,'b-data'!$A36)</f>
        <v>0</v>
      </c>
      <c r="Y36" s="53">
        <f>X36+SUMIFS(postings!$T:$T,postings!$C:$C,'b-data'!Y$2,postings!$D:$D,'b-data'!Y$3,postings!$I:$I,'b-data'!$A36)-SUMIFS(postings!$W:$W,postings!$C:$C,'b-data'!Y$2,postings!$D:$D,'b-data'!Y$3,postings!$M:$M,'b-data'!$A36)</f>
        <v>0</v>
      </c>
      <c r="Z36" s="53">
        <f>Y36+SUMIFS(postings!$T:$T,postings!$C:$C,'b-data'!Z$2,postings!$D:$D,'b-data'!Z$3,postings!$I:$I,'b-data'!$A36)-SUMIFS(postings!$W:$W,postings!$C:$C,'b-data'!Z$2,postings!$D:$D,'b-data'!Z$3,postings!$M:$M,'b-data'!$A36)</f>
        <v>0</v>
      </c>
      <c r="AA36" s="53">
        <f>Z36+SUMIFS(postings!$T:$T,postings!$C:$C,'b-data'!AA$2,postings!$D:$D,'b-data'!AA$3,postings!$I:$I,'b-data'!$A36)-SUMIFS(postings!$W:$W,postings!$C:$C,'b-data'!AA$2,postings!$D:$D,'b-data'!AA$3,postings!$M:$M,'b-data'!$A36)</f>
        <v>0</v>
      </c>
      <c r="AB36" s="53">
        <f>AA36+SUMIFS(postings!$T:$T,postings!$C:$C,'b-data'!AB$2,postings!$D:$D,'b-data'!AB$3,postings!$I:$I,'b-data'!$A36)-SUMIFS(postings!$W:$W,postings!$C:$C,'b-data'!AB$2,postings!$D:$D,'b-data'!AB$3,postings!$M:$M,'b-data'!$A36)</f>
        <v>0</v>
      </c>
      <c r="AC36" s="53">
        <f>AB36+SUMIFS(postings!$T:$T,postings!$C:$C,'b-data'!AC$2,postings!$D:$D,'b-data'!AC$3,postings!$I:$I,'b-data'!$A36)-SUMIFS(postings!$W:$W,postings!$C:$C,'b-data'!AC$2,postings!$D:$D,'b-data'!AC$3,postings!$M:$M,'b-data'!$A36)</f>
        <v>0</v>
      </c>
      <c r="AD36" s="53">
        <f>AC36+SUMIFS(postings!$T:$T,postings!$C:$C,'b-data'!AD$2,postings!$D:$D,'b-data'!AD$3,postings!$I:$I,'b-data'!$A36)-SUMIFS(postings!$W:$W,postings!$C:$C,'b-data'!AD$2,postings!$D:$D,'b-data'!AD$3,postings!$M:$M,'b-data'!$A36)</f>
        <v>0</v>
      </c>
      <c r="AE36" s="53">
        <f>AD36+SUMIFS(postings!$T:$T,postings!$C:$C,'b-data'!AE$2,postings!$D:$D,'b-data'!AE$3,postings!$I:$I,'b-data'!$A36)-SUMIFS(postings!$W:$W,postings!$C:$C,'b-data'!AE$2,postings!$D:$D,'b-data'!AE$3,postings!$M:$M,'b-data'!$A36)</f>
        <v>0</v>
      </c>
      <c r="AF36" s="53">
        <f>AE36+SUMIFS(postings!$T:$T,postings!$C:$C,'b-data'!AF$2,postings!$D:$D,'b-data'!AF$3,postings!$I:$I,'b-data'!$A36)-SUMIFS(postings!$W:$W,postings!$C:$C,'b-data'!AF$2,postings!$D:$D,'b-data'!AF$3,postings!$M:$M,'b-data'!$A36)</f>
        <v>0</v>
      </c>
      <c r="AG36" s="53">
        <f>AF36+SUMIFS(postings!$T:$T,postings!$C:$C,'b-data'!AG$2,postings!$D:$D,'b-data'!AG$3,postings!$I:$I,'b-data'!$A36)-SUMIFS(postings!$W:$W,postings!$C:$C,'b-data'!AG$2,postings!$D:$D,'b-data'!AG$3,postings!$M:$M,'b-data'!$A36)</f>
        <v>0</v>
      </c>
      <c r="AH36" s="53">
        <f>AG36+SUMIFS(postings!$T:$T,postings!$C:$C,'b-data'!AH$2,postings!$D:$D,'b-data'!AH$3,postings!$I:$I,'b-data'!$A36)-SUMIFS(postings!$W:$W,postings!$C:$C,'b-data'!AH$2,postings!$D:$D,'b-data'!AH$3,postings!$M:$M,'b-data'!$A36)</f>
        <v>0</v>
      </c>
      <c r="AI36" s="53">
        <f>AH36+SUMIFS(postings!$T:$T,postings!$C:$C,'b-data'!AI$2,postings!$D:$D,'b-data'!AI$3,postings!$I:$I,'b-data'!$A36)-SUMIFS(postings!$W:$W,postings!$C:$C,'b-data'!AI$2,postings!$D:$D,'b-data'!AI$3,postings!$M:$M,'b-data'!$A36)</f>
        <v>0</v>
      </c>
      <c r="AJ36" s="53" cm="1">
        <f t="array" ref="AJ36">+INDEX(X36:AI36,1,Settings!$C$4)</f>
        <v>0</v>
      </c>
      <c r="AK36" s="53" cm="1">
        <f t="array" ref="AK36">+INDEX(X36:AI36,1,Settings!$C$4)</f>
        <v>0</v>
      </c>
      <c r="AL36" s="53"/>
      <c r="AM36" s="53">
        <f t="shared" si="6"/>
        <v>0</v>
      </c>
      <c r="AN36" s="53">
        <f t="shared" ref="AN36:AX36" si="73">+AM36</f>
        <v>0</v>
      </c>
      <c r="AO36" s="53">
        <f t="shared" si="73"/>
        <v>0</v>
      </c>
      <c r="AP36" s="53">
        <f t="shared" si="73"/>
        <v>0</v>
      </c>
      <c r="AQ36" s="53">
        <f t="shared" si="73"/>
        <v>0</v>
      </c>
      <c r="AR36" s="53">
        <f t="shared" si="73"/>
        <v>0</v>
      </c>
      <c r="AS36" s="53">
        <f t="shared" si="73"/>
        <v>0</v>
      </c>
      <c r="AT36" s="53">
        <f t="shared" si="73"/>
        <v>0</v>
      </c>
      <c r="AU36" s="53">
        <f t="shared" si="73"/>
        <v>0</v>
      </c>
      <c r="AV36" s="53">
        <f t="shared" si="73"/>
        <v>0</v>
      </c>
      <c r="AW36" s="53">
        <f t="shared" si="73"/>
        <v>0</v>
      </c>
      <c r="AX36" s="53">
        <f t="shared" si="73"/>
        <v>0</v>
      </c>
      <c r="AY36" s="53" cm="1">
        <f t="array" ref="AY36">+INDEX(AM36:AX36,1,Settings!$C$4)</f>
        <v>0</v>
      </c>
      <c r="AZ36" s="53">
        <f t="shared" si="8"/>
        <v>0</v>
      </c>
      <c r="BA36" s="53"/>
      <c r="BB36" s="53">
        <f t="shared" si="9"/>
        <v>0</v>
      </c>
      <c r="BC36" s="53">
        <f t="shared" ref="BC36:BN36" si="74">+BB36</f>
        <v>0</v>
      </c>
      <c r="BD36" s="53">
        <f t="shared" si="74"/>
        <v>0</v>
      </c>
      <c r="BE36" s="53">
        <f t="shared" si="74"/>
        <v>0</v>
      </c>
      <c r="BF36" s="53">
        <f t="shared" si="74"/>
        <v>0</v>
      </c>
      <c r="BG36" s="53">
        <f t="shared" si="74"/>
        <v>0</v>
      </c>
      <c r="BH36" s="53">
        <f t="shared" si="74"/>
        <v>0</v>
      </c>
      <c r="BI36" s="53">
        <f t="shared" si="74"/>
        <v>0</v>
      </c>
      <c r="BJ36" s="53">
        <f t="shared" si="74"/>
        <v>0</v>
      </c>
      <c r="BK36" s="53">
        <f t="shared" si="74"/>
        <v>0</v>
      </c>
      <c r="BL36" s="53">
        <f t="shared" si="74"/>
        <v>0</v>
      </c>
      <c r="BM36" s="53">
        <f t="shared" si="74"/>
        <v>0</v>
      </c>
      <c r="BN36" s="53">
        <f t="shared" si="74"/>
        <v>0</v>
      </c>
      <c r="BO36" s="53"/>
      <c r="BP36" s="53">
        <f t="shared" si="11"/>
        <v>0</v>
      </c>
      <c r="BQ36" s="53"/>
      <c r="BR36" s="53">
        <f t="shared" si="12"/>
        <v>0</v>
      </c>
    </row>
    <row r="37" spans="1:70" x14ac:dyDescent="0.2">
      <c r="A37" s="6">
        <v>147</v>
      </c>
      <c r="B37" s="6" t="str">
        <f>+VLOOKUP(A37,masterfile!B:C,2,FALSE)</f>
        <v>Hof-, Wegebefestig (eig Grst,Wohnbauten)</v>
      </c>
      <c r="D37" s="53">
        <f>+SUMIF('[1]2017'!$A:$A,$A37,'[1]2017'!$C:$C)-SUMIF('[1]2017'!$E:$E,$A37,'[1]2017'!$G:$G)</f>
        <v>0</v>
      </c>
      <c r="E37" s="53">
        <f>+SUMIF('[1]2018'!$A:$A,$A37,'[1]2018'!$C:$C)-SUMIF('[1]2018'!$E:$E,$A37,'[1]2018'!$G:$G)+D37</f>
        <v>0</v>
      </c>
      <c r="F37" s="53">
        <f>+SUMIF('[1]2019'!$A:$A,$A37,'[1]2019'!$C:$C)-SUMIF('[1]2019'!$E:$E,$A37,'[1]2019'!$G:$G)+E37</f>
        <v>0</v>
      </c>
      <c r="G37" s="53">
        <f>+SUMIF('[1]2020'!$A:$A,$A37,'[1]2020'!$C:$C)-SUMIF('[1]2020'!$E:$E,$A37,'[1]2020'!$G:$G)+F37</f>
        <v>0</v>
      </c>
      <c r="H37" s="53"/>
      <c r="I37" s="53">
        <f>+(SUMIF('[1]2021'!$A:$A,$A37,'[1]2021'!$C:$C)-SUMIF('[1]2021'!$E:$E,$A37,'[1]2021'!$G:$G))/12+G37</f>
        <v>0</v>
      </c>
      <c r="J37" s="53">
        <f>+(SUMIF('[1]2021'!$A:$A,$A37,'[1]2021'!$C:$C)-SUMIF('[1]2021'!$E:$E,$A37,'[1]2021'!$G:$G))/12+I37</f>
        <v>0</v>
      </c>
      <c r="K37" s="53">
        <f>+(SUMIF('[1]2021'!$A:$A,$A37,'[1]2021'!$C:$C)-SUMIF('[1]2021'!$E:$E,$A37,'[1]2021'!$G:$G))/12+J37</f>
        <v>0</v>
      </c>
      <c r="L37" s="53">
        <f>+(SUMIF('[1]2021'!$A:$A,$A37,'[1]2021'!$C:$C)-SUMIF('[1]2021'!$E:$E,$A37,'[1]2021'!$G:$G))/12+K37</f>
        <v>0</v>
      </c>
      <c r="M37" s="53">
        <f>+(SUMIF('[1]2021'!$A:$A,$A37,'[1]2021'!$C:$C)-SUMIF('[1]2021'!$E:$E,$A37,'[1]2021'!$G:$G))/12+L37</f>
        <v>0</v>
      </c>
      <c r="N37" s="53">
        <f>+(SUMIF('[1]2021'!$A:$A,$A37,'[1]2021'!$C:$C)-SUMIF('[1]2021'!$E:$E,$A37,'[1]2021'!$G:$G))/12+M37</f>
        <v>0</v>
      </c>
      <c r="O37" s="53">
        <f>+(SUMIF('[1]2021'!$A:$A,$A37,'[1]2021'!$C:$C)-SUMIF('[1]2021'!$E:$E,$A37,'[1]2021'!$G:$G))/12+N37</f>
        <v>0</v>
      </c>
      <c r="P37" s="53">
        <f>+(SUMIF('[1]2021'!$A:$A,$A37,'[1]2021'!$C:$C)-SUMIF('[1]2021'!$E:$E,$A37,'[1]2021'!$G:$G))/12+O37</f>
        <v>0</v>
      </c>
      <c r="Q37" s="53">
        <f>+(SUMIF('[1]2021'!$A:$A,$A37,'[1]2021'!$C:$C)-SUMIF('[1]2021'!$E:$E,$A37,'[1]2021'!$G:$G))/12+P37</f>
        <v>0</v>
      </c>
      <c r="R37" s="53">
        <f>+(SUMIF('[1]2021'!$A:$A,$A37,'[1]2021'!$C:$C)-SUMIF('[1]2021'!$E:$E,$A37,'[1]2021'!$G:$G))/12+Q37</f>
        <v>0</v>
      </c>
      <c r="S37" s="53">
        <f>+(SUMIF('[1]2021'!$A:$A,$A37,'[1]2021'!$C:$C)-SUMIF('[1]2021'!$E:$E,$A37,'[1]2021'!$G:$G))/12+R37</f>
        <v>0</v>
      </c>
      <c r="T37" s="53">
        <f>+(SUMIF('[1]2021'!$A:$A,$A37,'[1]2021'!$C:$C)-SUMIF('[1]2021'!$E:$E,$A37,'[1]2021'!$G:$G))/12+S37</f>
        <v>0</v>
      </c>
      <c r="U37" s="53" cm="1">
        <f t="array" ref="U37">+INDEX(I37:T37,1,Settings!$C$4)</f>
        <v>0</v>
      </c>
      <c r="V37" s="53" cm="1">
        <f t="array" ref="V37">+INDEX(I37:T37,1,Settings!$C$4)</f>
        <v>0</v>
      </c>
      <c r="W37" s="53"/>
      <c r="X37" s="53">
        <f>V37+SUMIFS(postings!$T:$T,postings!$C:$C,'b-data'!X$2,postings!$D:$D,'b-data'!X$3,postings!$I:$I,'b-data'!$A37)-SUMIFS(postings!$W:$W,postings!$C:$C,'b-data'!X$2,postings!$D:$D,'b-data'!X$3,postings!$M:$M,'b-data'!$A37)</f>
        <v>0</v>
      </c>
      <c r="Y37" s="53">
        <f>X37+SUMIFS(postings!$T:$T,postings!$C:$C,'b-data'!Y$2,postings!$D:$D,'b-data'!Y$3,postings!$I:$I,'b-data'!$A37)-SUMIFS(postings!$W:$W,postings!$C:$C,'b-data'!Y$2,postings!$D:$D,'b-data'!Y$3,postings!$M:$M,'b-data'!$A37)</f>
        <v>0</v>
      </c>
      <c r="Z37" s="53">
        <f>Y37+SUMIFS(postings!$T:$T,postings!$C:$C,'b-data'!Z$2,postings!$D:$D,'b-data'!Z$3,postings!$I:$I,'b-data'!$A37)-SUMIFS(postings!$W:$W,postings!$C:$C,'b-data'!Z$2,postings!$D:$D,'b-data'!Z$3,postings!$M:$M,'b-data'!$A37)</f>
        <v>0</v>
      </c>
      <c r="AA37" s="53">
        <f>Z37+SUMIFS(postings!$T:$T,postings!$C:$C,'b-data'!AA$2,postings!$D:$D,'b-data'!AA$3,postings!$I:$I,'b-data'!$A37)-SUMIFS(postings!$W:$W,postings!$C:$C,'b-data'!AA$2,postings!$D:$D,'b-data'!AA$3,postings!$M:$M,'b-data'!$A37)</f>
        <v>0</v>
      </c>
      <c r="AB37" s="53">
        <f>AA37+SUMIFS(postings!$T:$T,postings!$C:$C,'b-data'!AB$2,postings!$D:$D,'b-data'!AB$3,postings!$I:$I,'b-data'!$A37)-SUMIFS(postings!$W:$W,postings!$C:$C,'b-data'!AB$2,postings!$D:$D,'b-data'!AB$3,postings!$M:$M,'b-data'!$A37)</f>
        <v>0</v>
      </c>
      <c r="AC37" s="53">
        <f>AB37+SUMIFS(postings!$T:$T,postings!$C:$C,'b-data'!AC$2,postings!$D:$D,'b-data'!AC$3,postings!$I:$I,'b-data'!$A37)-SUMIFS(postings!$W:$W,postings!$C:$C,'b-data'!AC$2,postings!$D:$D,'b-data'!AC$3,postings!$M:$M,'b-data'!$A37)</f>
        <v>0</v>
      </c>
      <c r="AD37" s="53">
        <f>AC37+SUMIFS(postings!$T:$T,postings!$C:$C,'b-data'!AD$2,postings!$D:$D,'b-data'!AD$3,postings!$I:$I,'b-data'!$A37)-SUMIFS(postings!$W:$W,postings!$C:$C,'b-data'!AD$2,postings!$D:$D,'b-data'!AD$3,postings!$M:$M,'b-data'!$A37)</f>
        <v>0</v>
      </c>
      <c r="AE37" s="53">
        <f>AD37+SUMIFS(postings!$T:$T,postings!$C:$C,'b-data'!AE$2,postings!$D:$D,'b-data'!AE$3,postings!$I:$I,'b-data'!$A37)-SUMIFS(postings!$W:$W,postings!$C:$C,'b-data'!AE$2,postings!$D:$D,'b-data'!AE$3,postings!$M:$M,'b-data'!$A37)</f>
        <v>0</v>
      </c>
      <c r="AF37" s="53">
        <f>AE37+SUMIFS(postings!$T:$T,postings!$C:$C,'b-data'!AF$2,postings!$D:$D,'b-data'!AF$3,postings!$I:$I,'b-data'!$A37)-SUMIFS(postings!$W:$W,postings!$C:$C,'b-data'!AF$2,postings!$D:$D,'b-data'!AF$3,postings!$M:$M,'b-data'!$A37)</f>
        <v>0</v>
      </c>
      <c r="AG37" s="53">
        <f>AF37+SUMIFS(postings!$T:$T,postings!$C:$C,'b-data'!AG$2,postings!$D:$D,'b-data'!AG$3,postings!$I:$I,'b-data'!$A37)-SUMIFS(postings!$W:$W,postings!$C:$C,'b-data'!AG$2,postings!$D:$D,'b-data'!AG$3,postings!$M:$M,'b-data'!$A37)</f>
        <v>0</v>
      </c>
      <c r="AH37" s="53">
        <f>AG37+SUMIFS(postings!$T:$T,postings!$C:$C,'b-data'!AH$2,postings!$D:$D,'b-data'!AH$3,postings!$I:$I,'b-data'!$A37)-SUMIFS(postings!$W:$W,postings!$C:$C,'b-data'!AH$2,postings!$D:$D,'b-data'!AH$3,postings!$M:$M,'b-data'!$A37)</f>
        <v>0</v>
      </c>
      <c r="AI37" s="53">
        <f>AH37+SUMIFS(postings!$T:$T,postings!$C:$C,'b-data'!AI$2,postings!$D:$D,'b-data'!AI$3,postings!$I:$I,'b-data'!$A37)-SUMIFS(postings!$W:$W,postings!$C:$C,'b-data'!AI$2,postings!$D:$D,'b-data'!AI$3,postings!$M:$M,'b-data'!$A37)</f>
        <v>0</v>
      </c>
      <c r="AJ37" s="53" cm="1">
        <f t="array" ref="AJ37">+INDEX(X37:AI37,1,Settings!$C$4)</f>
        <v>0</v>
      </c>
      <c r="AK37" s="53" cm="1">
        <f t="array" ref="AK37">+INDEX(X37:AI37,1,Settings!$C$4)</f>
        <v>0</v>
      </c>
      <c r="AL37" s="53"/>
      <c r="AM37" s="53">
        <f t="shared" si="6"/>
        <v>0</v>
      </c>
      <c r="AN37" s="53">
        <f t="shared" ref="AN37:AX37" si="75">+AM37</f>
        <v>0</v>
      </c>
      <c r="AO37" s="53">
        <f t="shared" si="75"/>
        <v>0</v>
      </c>
      <c r="AP37" s="53">
        <f t="shared" si="75"/>
        <v>0</v>
      </c>
      <c r="AQ37" s="53">
        <f t="shared" si="75"/>
        <v>0</v>
      </c>
      <c r="AR37" s="53">
        <f t="shared" si="75"/>
        <v>0</v>
      </c>
      <c r="AS37" s="53">
        <f t="shared" si="75"/>
        <v>0</v>
      </c>
      <c r="AT37" s="53">
        <f t="shared" si="75"/>
        <v>0</v>
      </c>
      <c r="AU37" s="53">
        <f t="shared" si="75"/>
        <v>0</v>
      </c>
      <c r="AV37" s="53">
        <f t="shared" si="75"/>
        <v>0</v>
      </c>
      <c r="AW37" s="53">
        <f t="shared" si="75"/>
        <v>0</v>
      </c>
      <c r="AX37" s="53">
        <f t="shared" si="75"/>
        <v>0</v>
      </c>
      <c r="AY37" s="53" cm="1">
        <f t="array" ref="AY37">+INDEX(AM37:AX37,1,Settings!$C$4)</f>
        <v>0</v>
      </c>
      <c r="AZ37" s="53">
        <f t="shared" si="8"/>
        <v>0</v>
      </c>
      <c r="BA37" s="53"/>
      <c r="BB37" s="53">
        <f t="shared" si="9"/>
        <v>0</v>
      </c>
      <c r="BC37" s="53">
        <f t="shared" ref="BC37:BN37" si="76">+BB37</f>
        <v>0</v>
      </c>
      <c r="BD37" s="53">
        <f t="shared" si="76"/>
        <v>0</v>
      </c>
      <c r="BE37" s="53">
        <f t="shared" si="76"/>
        <v>0</v>
      </c>
      <c r="BF37" s="53">
        <f t="shared" si="76"/>
        <v>0</v>
      </c>
      <c r="BG37" s="53">
        <f t="shared" si="76"/>
        <v>0</v>
      </c>
      <c r="BH37" s="53">
        <f t="shared" si="76"/>
        <v>0</v>
      </c>
      <c r="BI37" s="53">
        <f t="shared" si="76"/>
        <v>0</v>
      </c>
      <c r="BJ37" s="53">
        <f t="shared" si="76"/>
        <v>0</v>
      </c>
      <c r="BK37" s="53">
        <f t="shared" si="76"/>
        <v>0</v>
      </c>
      <c r="BL37" s="53">
        <f t="shared" si="76"/>
        <v>0</v>
      </c>
      <c r="BM37" s="53">
        <f t="shared" si="76"/>
        <v>0</v>
      </c>
      <c r="BN37" s="53">
        <f t="shared" si="76"/>
        <v>0</v>
      </c>
      <c r="BO37" s="53"/>
      <c r="BP37" s="53">
        <f t="shared" si="11"/>
        <v>0</v>
      </c>
      <c r="BQ37" s="53"/>
      <c r="BR37" s="53">
        <f t="shared" si="12"/>
        <v>0</v>
      </c>
    </row>
    <row r="38" spans="1:70" x14ac:dyDescent="0.2">
      <c r="A38" s="6">
        <v>148</v>
      </c>
      <c r="B38" s="6" t="str">
        <f>+VLOOKUP(A38,masterfile!B:C,2,FALSE)</f>
        <v>Einrichtungen (eigene Grst., Wohnbauten)</v>
      </c>
      <c r="D38" s="53">
        <f>+SUMIF('[1]2017'!$A:$A,$A38,'[1]2017'!$C:$C)-SUMIF('[1]2017'!$E:$E,$A38,'[1]2017'!$G:$G)</f>
        <v>0</v>
      </c>
      <c r="E38" s="53">
        <f>+SUMIF('[1]2018'!$A:$A,$A38,'[1]2018'!$C:$C)-SUMIF('[1]2018'!$E:$E,$A38,'[1]2018'!$G:$G)+D38</f>
        <v>0</v>
      </c>
      <c r="F38" s="53">
        <f>+SUMIF('[1]2019'!$A:$A,$A38,'[1]2019'!$C:$C)-SUMIF('[1]2019'!$E:$E,$A38,'[1]2019'!$G:$G)+E38</f>
        <v>0</v>
      </c>
      <c r="G38" s="53">
        <f>+SUMIF('[1]2020'!$A:$A,$A38,'[1]2020'!$C:$C)-SUMIF('[1]2020'!$E:$E,$A38,'[1]2020'!$G:$G)+F38</f>
        <v>0</v>
      </c>
      <c r="H38" s="53"/>
      <c r="I38" s="53">
        <f>+(SUMIF('[1]2021'!$A:$A,$A38,'[1]2021'!$C:$C)-SUMIF('[1]2021'!$E:$E,$A38,'[1]2021'!$G:$G))/12+G38</f>
        <v>0</v>
      </c>
      <c r="J38" s="53">
        <f>+(SUMIF('[1]2021'!$A:$A,$A38,'[1]2021'!$C:$C)-SUMIF('[1]2021'!$E:$E,$A38,'[1]2021'!$G:$G))/12+I38</f>
        <v>0</v>
      </c>
      <c r="K38" s="53">
        <f>+(SUMIF('[1]2021'!$A:$A,$A38,'[1]2021'!$C:$C)-SUMIF('[1]2021'!$E:$E,$A38,'[1]2021'!$G:$G))/12+J38</f>
        <v>0</v>
      </c>
      <c r="L38" s="53">
        <f>+(SUMIF('[1]2021'!$A:$A,$A38,'[1]2021'!$C:$C)-SUMIF('[1]2021'!$E:$E,$A38,'[1]2021'!$G:$G))/12+K38</f>
        <v>0</v>
      </c>
      <c r="M38" s="53">
        <f>+(SUMIF('[1]2021'!$A:$A,$A38,'[1]2021'!$C:$C)-SUMIF('[1]2021'!$E:$E,$A38,'[1]2021'!$G:$G))/12+L38</f>
        <v>0</v>
      </c>
      <c r="N38" s="53">
        <f>+(SUMIF('[1]2021'!$A:$A,$A38,'[1]2021'!$C:$C)-SUMIF('[1]2021'!$E:$E,$A38,'[1]2021'!$G:$G))/12+M38</f>
        <v>0</v>
      </c>
      <c r="O38" s="53">
        <f>+(SUMIF('[1]2021'!$A:$A,$A38,'[1]2021'!$C:$C)-SUMIF('[1]2021'!$E:$E,$A38,'[1]2021'!$G:$G))/12+N38</f>
        <v>0</v>
      </c>
      <c r="P38" s="53">
        <f>+(SUMIF('[1]2021'!$A:$A,$A38,'[1]2021'!$C:$C)-SUMIF('[1]2021'!$E:$E,$A38,'[1]2021'!$G:$G))/12+O38</f>
        <v>0</v>
      </c>
      <c r="Q38" s="53">
        <f>+(SUMIF('[1]2021'!$A:$A,$A38,'[1]2021'!$C:$C)-SUMIF('[1]2021'!$E:$E,$A38,'[1]2021'!$G:$G))/12+P38</f>
        <v>0</v>
      </c>
      <c r="R38" s="53">
        <f>+(SUMIF('[1]2021'!$A:$A,$A38,'[1]2021'!$C:$C)-SUMIF('[1]2021'!$E:$E,$A38,'[1]2021'!$G:$G))/12+Q38</f>
        <v>0</v>
      </c>
      <c r="S38" s="53">
        <f>+(SUMIF('[1]2021'!$A:$A,$A38,'[1]2021'!$C:$C)-SUMIF('[1]2021'!$E:$E,$A38,'[1]2021'!$G:$G))/12+R38</f>
        <v>0</v>
      </c>
      <c r="T38" s="53">
        <f>+(SUMIF('[1]2021'!$A:$A,$A38,'[1]2021'!$C:$C)-SUMIF('[1]2021'!$E:$E,$A38,'[1]2021'!$G:$G))/12+S38</f>
        <v>0</v>
      </c>
      <c r="U38" s="53" cm="1">
        <f t="array" ref="U38">+INDEX(I38:T38,1,Settings!$C$4)</f>
        <v>0</v>
      </c>
      <c r="V38" s="53" cm="1">
        <f t="array" ref="V38">+INDEX(I38:T38,1,Settings!$C$4)</f>
        <v>0</v>
      </c>
      <c r="W38" s="53"/>
      <c r="X38" s="53">
        <f>V38+SUMIFS(postings!$T:$T,postings!$C:$C,'b-data'!X$2,postings!$D:$D,'b-data'!X$3,postings!$I:$I,'b-data'!$A38)-SUMIFS(postings!$W:$W,postings!$C:$C,'b-data'!X$2,postings!$D:$D,'b-data'!X$3,postings!$M:$M,'b-data'!$A38)</f>
        <v>0</v>
      </c>
      <c r="Y38" s="53">
        <f>X38+SUMIFS(postings!$T:$T,postings!$C:$C,'b-data'!Y$2,postings!$D:$D,'b-data'!Y$3,postings!$I:$I,'b-data'!$A38)-SUMIFS(postings!$W:$W,postings!$C:$C,'b-data'!Y$2,postings!$D:$D,'b-data'!Y$3,postings!$M:$M,'b-data'!$A38)</f>
        <v>0</v>
      </c>
      <c r="Z38" s="53">
        <f>Y38+SUMIFS(postings!$T:$T,postings!$C:$C,'b-data'!Z$2,postings!$D:$D,'b-data'!Z$3,postings!$I:$I,'b-data'!$A38)-SUMIFS(postings!$W:$W,postings!$C:$C,'b-data'!Z$2,postings!$D:$D,'b-data'!Z$3,postings!$M:$M,'b-data'!$A38)</f>
        <v>0</v>
      </c>
      <c r="AA38" s="53">
        <f>Z38+SUMIFS(postings!$T:$T,postings!$C:$C,'b-data'!AA$2,postings!$D:$D,'b-data'!AA$3,postings!$I:$I,'b-data'!$A38)-SUMIFS(postings!$W:$W,postings!$C:$C,'b-data'!AA$2,postings!$D:$D,'b-data'!AA$3,postings!$M:$M,'b-data'!$A38)</f>
        <v>0</v>
      </c>
      <c r="AB38" s="53">
        <f>AA38+SUMIFS(postings!$T:$T,postings!$C:$C,'b-data'!AB$2,postings!$D:$D,'b-data'!AB$3,postings!$I:$I,'b-data'!$A38)-SUMIFS(postings!$W:$W,postings!$C:$C,'b-data'!AB$2,postings!$D:$D,'b-data'!AB$3,postings!$M:$M,'b-data'!$A38)</f>
        <v>0</v>
      </c>
      <c r="AC38" s="53">
        <f>AB38+SUMIFS(postings!$T:$T,postings!$C:$C,'b-data'!AC$2,postings!$D:$D,'b-data'!AC$3,postings!$I:$I,'b-data'!$A38)-SUMIFS(postings!$W:$W,postings!$C:$C,'b-data'!AC$2,postings!$D:$D,'b-data'!AC$3,postings!$M:$M,'b-data'!$A38)</f>
        <v>0</v>
      </c>
      <c r="AD38" s="53">
        <f>AC38+SUMIFS(postings!$T:$T,postings!$C:$C,'b-data'!AD$2,postings!$D:$D,'b-data'!AD$3,postings!$I:$I,'b-data'!$A38)-SUMIFS(postings!$W:$W,postings!$C:$C,'b-data'!AD$2,postings!$D:$D,'b-data'!AD$3,postings!$M:$M,'b-data'!$A38)</f>
        <v>0</v>
      </c>
      <c r="AE38" s="53">
        <f>AD38+SUMIFS(postings!$T:$T,postings!$C:$C,'b-data'!AE$2,postings!$D:$D,'b-data'!AE$3,postings!$I:$I,'b-data'!$A38)-SUMIFS(postings!$W:$W,postings!$C:$C,'b-data'!AE$2,postings!$D:$D,'b-data'!AE$3,postings!$M:$M,'b-data'!$A38)</f>
        <v>0</v>
      </c>
      <c r="AF38" s="53">
        <f>AE38+SUMIFS(postings!$T:$T,postings!$C:$C,'b-data'!AF$2,postings!$D:$D,'b-data'!AF$3,postings!$I:$I,'b-data'!$A38)-SUMIFS(postings!$W:$W,postings!$C:$C,'b-data'!AF$2,postings!$D:$D,'b-data'!AF$3,postings!$M:$M,'b-data'!$A38)</f>
        <v>0</v>
      </c>
      <c r="AG38" s="53">
        <f>AF38+SUMIFS(postings!$T:$T,postings!$C:$C,'b-data'!AG$2,postings!$D:$D,'b-data'!AG$3,postings!$I:$I,'b-data'!$A38)-SUMIFS(postings!$W:$W,postings!$C:$C,'b-data'!AG$2,postings!$D:$D,'b-data'!AG$3,postings!$M:$M,'b-data'!$A38)</f>
        <v>0</v>
      </c>
      <c r="AH38" s="53">
        <f>AG38+SUMIFS(postings!$T:$T,postings!$C:$C,'b-data'!AH$2,postings!$D:$D,'b-data'!AH$3,postings!$I:$I,'b-data'!$A38)-SUMIFS(postings!$W:$W,postings!$C:$C,'b-data'!AH$2,postings!$D:$D,'b-data'!AH$3,postings!$M:$M,'b-data'!$A38)</f>
        <v>0</v>
      </c>
      <c r="AI38" s="53">
        <f>AH38+SUMIFS(postings!$T:$T,postings!$C:$C,'b-data'!AI$2,postings!$D:$D,'b-data'!AI$3,postings!$I:$I,'b-data'!$A38)-SUMIFS(postings!$W:$W,postings!$C:$C,'b-data'!AI$2,postings!$D:$D,'b-data'!AI$3,postings!$M:$M,'b-data'!$A38)</f>
        <v>0</v>
      </c>
      <c r="AJ38" s="53" cm="1">
        <f t="array" ref="AJ38">+INDEX(X38:AI38,1,Settings!$C$4)</f>
        <v>0</v>
      </c>
      <c r="AK38" s="53" cm="1">
        <f t="array" ref="AK38">+INDEX(X38:AI38,1,Settings!$C$4)</f>
        <v>0</v>
      </c>
      <c r="AL38" s="53"/>
      <c r="AM38" s="53">
        <f t="shared" si="6"/>
        <v>0</v>
      </c>
      <c r="AN38" s="53">
        <f t="shared" ref="AN38:AX38" si="77">+AM38</f>
        <v>0</v>
      </c>
      <c r="AO38" s="53">
        <f t="shared" si="77"/>
        <v>0</v>
      </c>
      <c r="AP38" s="53">
        <f t="shared" si="77"/>
        <v>0</v>
      </c>
      <c r="AQ38" s="53">
        <f t="shared" si="77"/>
        <v>0</v>
      </c>
      <c r="AR38" s="53">
        <f t="shared" si="77"/>
        <v>0</v>
      </c>
      <c r="AS38" s="53">
        <f t="shared" si="77"/>
        <v>0</v>
      </c>
      <c r="AT38" s="53">
        <f t="shared" si="77"/>
        <v>0</v>
      </c>
      <c r="AU38" s="53">
        <f t="shared" si="77"/>
        <v>0</v>
      </c>
      <c r="AV38" s="53">
        <f t="shared" si="77"/>
        <v>0</v>
      </c>
      <c r="AW38" s="53">
        <f t="shared" si="77"/>
        <v>0</v>
      </c>
      <c r="AX38" s="53">
        <f t="shared" si="77"/>
        <v>0</v>
      </c>
      <c r="AY38" s="53" cm="1">
        <f t="array" ref="AY38">+INDEX(AM38:AX38,1,Settings!$C$4)</f>
        <v>0</v>
      </c>
      <c r="AZ38" s="53">
        <f t="shared" si="8"/>
        <v>0</v>
      </c>
      <c r="BA38" s="53"/>
      <c r="BB38" s="53">
        <f t="shared" si="9"/>
        <v>0</v>
      </c>
      <c r="BC38" s="53">
        <f t="shared" ref="BC38:BN38" si="78">+BB38</f>
        <v>0</v>
      </c>
      <c r="BD38" s="53">
        <f t="shared" si="78"/>
        <v>0</v>
      </c>
      <c r="BE38" s="53">
        <f t="shared" si="78"/>
        <v>0</v>
      </c>
      <c r="BF38" s="53">
        <f t="shared" si="78"/>
        <v>0</v>
      </c>
      <c r="BG38" s="53">
        <f t="shared" si="78"/>
        <v>0</v>
      </c>
      <c r="BH38" s="53">
        <f t="shared" si="78"/>
        <v>0</v>
      </c>
      <c r="BI38" s="53">
        <f t="shared" si="78"/>
        <v>0</v>
      </c>
      <c r="BJ38" s="53">
        <f t="shared" si="78"/>
        <v>0</v>
      </c>
      <c r="BK38" s="53">
        <f t="shared" si="78"/>
        <v>0</v>
      </c>
      <c r="BL38" s="53">
        <f t="shared" si="78"/>
        <v>0</v>
      </c>
      <c r="BM38" s="53">
        <f t="shared" si="78"/>
        <v>0</v>
      </c>
      <c r="BN38" s="53">
        <f t="shared" si="78"/>
        <v>0</v>
      </c>
      <c r="BO38" s="53"/>
      <c r="BP38" s="53">
        <f t="shared" si="11"/>
        <v>0</v>
      </c>
      <c r="BQ38" s="53"/>
      <c r="BR38" s="53">
        <f t="shared" si="12"/>
        <v>0</v>
      </c>
    </row>
    <row r="39" spans="1:70" x14ac:dyDescent="0.2">
      <c r="A39" s="6">
        <v>149</v>
      </c>
      <c r="B39" s="6" t="str">
        <f>+VLOOKUP(A39,masterfile!B:C,2,FALSE)</f>
        <v>Gebäudeteil häusliches Arbeitszimmer</v>
      </c>
      <c r="D39" s="53">
        <f>+SUMIF('[1]2017'!$A:$A,$A39,'[1]2017'!$C:$C)-SUMIF('[1]2017'!$E:$E,$A39,'[1]2017'!$G:$G)</f>
        <v>0</v>
      </c>
      <c r="E39" s="53">
        <f>+SUMIF('[1]2018'!$A:$A,$A39,'[1]2018'!$C:$C)-SUMIF('[1]2018'!$E:$E,$A39,'[1]2018'!$G:$G)+D39</f>
        <v>0</v>
      </c>
      <c r="F39" s="53">
        <f>+SUMIF('[1]2019'!$A:$A,$A39,'[1]2019'!$C:$C)-SUMIF('[1]2019'!$E:$E,$A39,'[1]2019'!$G:$G)+E39</f>
        <v>0</v>
      </c>
      <c r="G39" s="53">
        <f>+SUMIF('[1]2020'!$A:$A,$A39,'[1]2020'!$C:$C)-SUMIF('[1]2020'!$E:$E,$A39,'[1]2020'!$G:$G)+F39</f>
        <v>0</v>
      </c>
      <c r="H39" s="53"/>
      <c r="I39" s="53">
        <f>+(SUMIF('[1]2021'!$A:$A,$A39,'[1]2021'!$C:$C)-SUMIF('[1]2021'!$E:$E,$A39,'[1]2021'!$G:$G))/12+G39</f>
        <v>0</v>
      </c>
      <c r="J39" s="53">
        <f>+(SUMIF('[1]2021'!$A:$A,$A39,'[1]2021'!$C:$C)-SUMIF('[1]2021'!$E:$E,$A39,'[1]2021'!$G:$G))/12+I39</f>
        <v>0</v>
      </c>
      <c r="K39" s="53">
        <f>+(SUMIF('[1]2021'!$A:$A,$A39,'[1]2021'!$C:$C)-SUMIF('[1]2021'!$E:$E,$A39,'[1]2021'!$G:$G))/12+J39</f>
        <v>0</v>
      </c>
      <c r="L39" s="53">
        <f>+(SUMIF('[1]2021'!$A:$A,$A39,'[1]2021'!$C:$C)-SUMIF('[1]2021'!$E:$E,$A39,'[1]2021'!$G:$G))/12+K39</f>
        <v>0</v>
      </c>
      <c r="M39" s="53">
        <f>+(SUMIF('[1]2021'!$A:$A,$A39,'[1]2021'!$C:$C)-SUMIF('[1]2021'!$E:$E,$A39,'[1]2021'!$G:$G))/12+L39</f>
        <v>0</v>
      </c>
      <c r="N39" s="53">
        <f>+(SUMIF('[1]2021'!$A:$A,$A39,'[1]2021'!$C:$C)-SUMIF('[1]2021'!$E:$E,$A39,'[1]2021'!$G:$G))/12+M39</f>
        <v>0</v>
      </c>
      <c r="O39" s="53">
        <f>+(SUMIF('[1]2021'!$A:$A,$A39,'[1]2021'!$C:$C)-SUMIF('[1]2021'!$E:$E,$A39,'[1]2021'!$G:$G))/12+N39</f>
        <v>0</v>
      </c>
      <c r="P39" s="53">
        <f>+(SUMIF('[1]2021'!$A:$A,$A39,'[1]2021'!$C:$C)-SUMIF('[1]2021'!$E:$E,$A39,'[1]2021'!$G:$G))/12+O39</f>
        <v>0</v>
      </c>
      <c r="Q39" s="53">
        <f>+(SUMIF('[1]2021'!$A:$A,$A39,'[1]2021'!$C:$C)-SUMIF('[1]2021'!$E:$E,$A39,'[1]2021'!$G:$G))/12+P39</f>
        <v>0</v>
      </c>
      <c r="R39" s="53">
        <f>+(SUMIF('[1]2021'!$A:$A,$A39,'[1]2021'!$C:$C)-SUMIF('[1]2021'!$E:$E,$A39,'[1]2021'!$G:$G))/12+Q39</f>
        <v>0</v>
      </c>
      <c r="S39" s="53">
        <f>+(SUMIF('[1]2021'!$A:$A,$A39,'[1]2021'!$C:$C)-SUMIF('[1]2021'!$E:$E,$A39,'[1]2021'!$G:$G))/12+R39</f>
        <v>0</v>
      </c>
      <c r="T39" s="53">
        <f>+(SUMIF('[1]2021'!$A:$A,$A39,'[1]2021'!$C:$C)-SUMIF('[1]2021'!$E:$E,$A39,'[1]2021'!$G:$G))/12+S39</f>
        <v>0</v>
      </c>
      <c r="U39" s="53" cm="1">
        <f t="array" ref="U39">+INDEX(I39:T39,1,Settings!$C$4)</f>
        <v>0</v>
      </c>
      <c r="V39" s="53" cm="1">
        <f t="array" ref="V39">+INDEX(I39:T39,1,Settings!$C$4)</f>
        <v>0</v>
      </c>
      <c r="W39" s="53"/>
      <c r="X39" s="53">
        <f>V39+SUMIFS(postings!$T:$T,postings!$C:$C,'b-data'!X$2,postings!$D:$D,'b-data'!X$3,postings!$I:$I,'b-data'!$A39)-SUMIFS(postings!$W:$W,postings!$C:$C,'b-data'!X$2,postings!$D:$D,'b-data'!X$3,postings!$M:$M,'b-data'!$A39)</f>
        <v>0</v>
      </c>
      <c r="Y39" s="53">
        <f>X39+SUMIFS(postings!$T:$T,postings!$C:$C,'b-data'!Y$2,postings!$D:$D,'b-data'!Y$3,postings!$I:$I,'b-data'!$A39)-SUMIFS(postings!$W:$W,postings!$C:$C,'b-data'!Y$2,postings!$D:$D,'b-data'!Y$3,postings!$M:$M,'b-data'!$A39)</f>
        <v>0</v>
      </c>
      <c r="Z39" s="53">
        <f>Y39+SUMIFS(postings!$T:$T,postings!$C:$C,'b-data'!Z$2,postings!$D:$D,'b-data'!Z$3,postings!$I:$I,'b-data'!$A39)-SUMIFS(postings!$W:$W,postings!$C:$C,'b-data'!Z$2,postings!$D:$D,'b-data'!Z$3,postings!$M:$M,'b-data'!$A39)</f>
        <v>0</v>
      </c>
      <c r="AA39" s="53">
        <f>Z39+SUMIFS(postings!$T:$T,postings!$C:$C,'b-data'!AA$2,postings!$D:$D,'b-data'!AA$3,postings!$I:$I,'b-data'!$A39)-SUMIFS(postings!$W:$W,postings!$C:$C,'b-data'!AA$2,postings!$D:$D,'b-data'!AA$3,postings!$M:$M,'b-data'!$A39)</f>
        <v>0</v>
      </c>
      <c r="AB39" s="53">
        <f>AA39+SUMIFS(postings!$T:$T,postings!$C:$C,'b-data'!AB$2,postings!$D:$D,'b-data'!AB$3,postings!$I:$I,'b-data'!$A39)-SUMIFS(postings!$W:$W,postings!$C:$C,'b-data'!AB$2,postings!$D:$D,'b-data'!AB$3,postings!$M:$M,'b-data'!$A39)</f>
        <v>0</v>
      </c>
      <c r="AC39" s="53">
        <f>AB39+SUMIFS(postings!$T:$T,postings!$C:$C,'b-data'!AC$2,postings!$D:$D,'b-data'!AC$3,postings!$I:$I,'b-data'!$A39)-SUMIFS(postings!$W:$W,postings!$C:$C,'b-data'!AC$2,postings!$D:$D,'b-data'!AC$3,postings!$M:$M,'b-data'!$A39)</f>
        <v>0</v>
      </c>
      <c r="AD39" s="53">
        <f>AC39+SUMIFS(postings!$T:$T,postings!$C:$C,'b-data'!AD$2,postings!$D:$D,'b-data'!AD$3,postings!$I:$I,'b-data'!$A39)-SUMIFS(postings!$W:$W,postings!$C:$C,'b-data'!AD$2,postings!$D:$D,'b-data'!AD$3,postings!$M:$M,'b-data'!$A39)</f>
        <v>0</v>
      </c>
      <c r="AE39" s="53">
        <f>AD39+SUMIFS(postings!$T:$T,postings!$C:$C,'b-data'!AE$2,postings!$D:$D,'b-data'!AE$3,postings!$I:$I,'b-data'!$A39)-SUMIFS(postings!$W:$W,postings!$C:$C,'b-data'!AE$2,postings!$D:$D,'b-data'!AE$3,postings!$M:$M,'b-data'!$A39)</f>
        <v>0</v>
      </c>
      <c r="AF39" s="53">
        <f>AE39+SUMIFS(postings!$T:$T,postings!$C:$C,'b-data'!AF$2,postings!$D:$D,'b-data'!AF$3,postings!$I:$I,'b-data'!$A39)-SUMIFS(postings!$W:$W,postings!$C:$C,'b-data'!AF$2,postings!$D:$D,'b-data'!AF$3,postings!$M:$M,'b-data'!$A39)</f>
        <v>0</v>
      </c>
      <c r="AG39" s="53">
        <f>AF39+SUMIFS(postings!$T:$T,postings!$C:$C,'b-data'!AG$2,postings!$D:$D,'b-data'!AG$3,postings!$I:$I,'b-data'!$A39)-SUMIFS(postings!$W:$W,postings!$C:$C,'b-data'!AG$2,postings!$D:$D,'b-data'!AG$3,postings!$M:$M,'b-data'!$A39)</f>
        <v>0</v>
      </c>
      <c r="AH39" s="53">
        <f>AG39+SUMIFS(postings!$T:$T,postings!$C:$C,'b-data'!AH$2,postings!$D:$D,'b-data'!AH$3,postings!$I:$I,'b-data'!$A39)-SUMIFS(postings!$W:$W,postings!$C:$C,'b-data'!AH$2,postings!$D:$D,'b-data'!AH$3,postings!$M:$M,'b-data'!$A39)</f>
        <v>0</v>
      </c>
      <c r="AI39" s="53">
        <f>AH39+SUMIFS(postings!$T:$T,postings!$C:$C,'b-data'!AI$2,postings!$D:$D,'b-data'!AI$3,postings!$I:$I,'b-data'!$A39)-SUMIFS(postings!$W:$W,postings!$C:$C,'b-data'!AI$2,postings!$D:$D,'b-data'!AI$3,postings!$M:$M,'b-data'!$A39)</f>
        <v>0</v>
      </c>
      <c r="AJ39" s="53" cm="1">
        <f t="array" ref="AJ39">+INDEX(X39:AI39,1,Settings!$C$4)</f>
        <v>0</v>
      </c>
      <c r="AK39" s="53" cm="1">
        <f t="array" ref="AK39">+INDEX(X39:AI39,1,Settings!$C$4)</f>
        <v>0</v>
      </c>
      <c r="AL39" s="53"/>
      <c r="AM39" s="53">
        <f t="shared" si="6"/>
        <v>0</v>
      </c>
      <c r="AN39" s="53">
        <f t="shared" ref="AN39:AX39" si="79">+AM39</f>
        <v>0</v>
      </c>
      <c r="AO39" s="53">
        <f t="shared" si="79"/>
        <v>0</v>
      </c>
      <c r="AP39" s="53">
        <f t="shared" si="79"/>
        <v>0</v>
      </c>
      <c r="AQ39" s="53">
        <f t="shared" si="79"/>
        <v>0</v>
      </c>
      <c r="AR39" s="53">
        <f t="shared" si="79"/>
        <v>0</v>
      </c>
      <c r="AS39" s="53">
        <f t="shared" si="79"/>
        <v>0</v>
      </c>
      <c r="AT39" s="53">
        <f t="shared" si="79"/>
        <v>0</v>
      </c>
      <c r="AU39" s="53">
        <f t="shared" si="79"/>
        <v>0</v>
      </c>
      <c r="AV39" s="53">
        <f t="shared" si="79"/>
        <v>0</v>
      </c>
      <c r="AW39" s="53">
        <f t="shared" si="79"/>
        <v>0</v>
      </c>
      <c r="AX39" s="53">
        <f t="shared" si="79"/>
        <v>0</v>
      </c>
      <c r="AY39" s="53" cm="1">
        <f t="array" ref="AY39">+INDEX(AM39:AX39,1,Settings!$C$4)</f>
        <v>0</v>
      </c>
      <c r="AZ39" s="53">
        <f t="shared" si="8"/>
        <v>0</v>
      </c>
      <c r="BA39" s="53"/>
      <c r="BB39" s="53">
        <f t="shared" si="9"/>
        <v>0</v>
      </c>
      <c r="BC39" s="53">
        <f t="shared" ref="BC39:BN39" si="80">+BB39</f>
        <v>0</v>
      </c>
      <c r="BD39" s="53">
        <f t="shared" si="80"/>
        <v>0</v>
      </c>
      <c r="BE39" s="53">
        <f t="shared" si="80"/>
        <v>0</v>
      </c>
      <c r="BF39" s="53">
        <f t="shared" si="80"/>
        <v>0</v>
      </c>
      <c r="BG39" s="53">
        <f t="shared" si="80"/>
        <v>0</v>
      </c>
      <c r="BH39" s="53">
        <f t="shared" si="80"/>
        <v>0</v>
      </c>
      <c r="BI39" s="53">
        <f t="shared" si="80"/>
        <v>0</v>
      </c>
      <c r="BJ39" s="53">
        <f t="shared" si="80"/>
        <v>0</v>
      </c>
      <c r="BK39" s="53">
        <f t="shared" si="80"/>
        <v>0</v>
      </c>
      <c r="BL39" s="53">
        <f t="shared" si="80"/>
        <v>0</v>
      </c>
      <c r="BM39" s="53">
        <f t="shared" si="80"/>
        <v>0</v>
      </c>
      <c r="BN39" s="53">
        <f t="shared" si="80"/>
        <v>0</v>
      </c>
      <c r="BO39" s="53"/>
      <c r="BP39" s="53">
        <f t="shared" si="11"/>
        <v>0</v>
      </c>
      <c r="BQ39" s="53"/>
      <c r="BR39" s="53">
        <f t="shared" si="12"/>
        <v>0</v>
      </c>
    </row>
    <row r="40" spans="1:70" x14ac:dyDescent="0.2">
      <c r="A40" s="6">
        <v>150</v>
      </c>
      <c r="B40" s="6" t="str">
        <f>+VLOOKUP(A40,masterfile!B:C,2,FALSE)</f>
        <v>Wohnbauten im Bau eigenen Grundstücken</v>
      </c>
      <c r="D40" s="53">
        <f>+SUMIF('[1]2017'!$A:$A,$A40,'[1]2017'!$C:$C)-SUMIF('[1]2017'!$E:$E,$A40,'[1]2017'!$G:$G)</f>
        <v>0</v>
      </c>
      <c r="E40" s="53">
        <f>+SUMIF('[1]2018'!$A:$A,$A40,'[1]2018'!$C:$C)-SUMIF('[1]2018'!$E:$E,$A40,'[1]2018'!$G:$G)+D40</f>
        <v>0</v>
      </c>
      <c r="F40" s="53">
        <f>+SUMIF('[1]2019'!$A:$A,$A40,'[1]2019'!$C:$C)-SUMIF('[1]2019'!$E:$E,$A40,'[1]2019'!$G:$G)+E40</f>
        <v>0</v>
      </c>
      <c r="G40" s="53">
        <f>+SUMIF('[1]2020'!$A:$A,$A40,'[1]2020'!$C:$C)-SUMIF('[1]2020'!$E:$E,$A40,'[1]2020'!$G:$G)+F40</f>
        <v>0</v>
      </c>
      <c r="H40" s="53"/>
      <c r="I40" s="53">
        <f>+(SUMIF('[1]2021'!$A:$A,$A40,'[1]2021'!$C:$C)-SUMIF('[1]2021'!$E:$E,$A40,'[1]2021'!$G:$G))/12+G40</f>
        <v>0</v>
      </c>
      <c r="J40" s="53">
        <f>+(SUMIF('[1]2021'!$A:$A,$A40,'[1]2021'!$C:$C)-SUMIF('[1]2021'!$E:$E,$A40,'[1]2021'!$G:$G))/12+I40</f>
        <v>0</v>
      </c>
      <c r="K40" s="53">
        <f>+(SUMIF('[1]2021'!$A:$A,$A40,'[1]2021'!$C:$C)-SUMIF('[1]2021'!$E:$E,$A40,'[1]2021'!$G:$G))/12+J40</f>
        <v>0</v>
      </c>
      <c r="L40" s="53">
        <f>+(SUMIF('[1]2021'!$A:$A,$A40,'[1]2021'!$C:$C)-SUMIF('[1]2021'!$E:$E,$A40,'[1]2021'!$G:$G))/12+K40</f>
        <v>0</v>
      </c>
      <c r="M40" s="53">
        <f>+(SUMIF('[1]2021'!$A:$A,$A40,'[1]2021'!$C:$C)-SUMIF('[1]2021'!$E:$E,$A40,'[1]2021'!$G:$G))/12+L40</f>
        <v>0</v>
      </c>
      <c r="N40" s="53">
        <f>+(SUMIF('[1]2021'!$A:$A,$A40,'[1]2021'!$C:$C)-SUMIF('[1]2021'!$E:$E,$A40,'[1]2021'!$G:$G))/12+M40</f>
        <v>0</v>
      </c>
      <c r="O40" s="53">
        <f>+(SUMIF('[1]2021'!$A:$A,$A40,'[1]2021'!$C:$C)-SUMIF('[1]2021'!$E:$E,$A40,'[1]2021'!$G:$G))/12+N40</f>
        <v>0</v>
      </c>
      <c r="P40" s="53">
        <f>+(SUMIF('[1]2021'!$A:$A,$A40,'[1]2021'!$C:$C)-SUMIF('[1]2021'!$E:$E,$A40,'[1]2021'!$G:$G))/12+O40</f>
        <v>0</v>
      </c>
      <c r="Q40" s="53">
        <f>+(SUMIF('[1]2021'!$A:$A,$A40,'[1]2021'!$C:$C)-SUMIF('[1]2021'!$E:$E,$A40,'[1]2021'!$G:$G))/12+P40</f>
        <v>0</v>
      </c>
      <c r="R40" s="53">
        <f>+(SUMIF('[1]2021'!$A:$A,$A40,'[1]2021'!$C:$C)-SUMIF('[1]2021'!$E:$E,$A40,'[1]2021'!$G:$G))/12+Q40</f>
        <v>0</v>
      </c>
      <c r="S40" s="53">
        <f>+(SUMIF('[1]2021'!$A:$A,$A40,'[1]2021'!$C:$C)-SUMIF('[1]2021'!$E:$E,$A40,'[1]2021'!$G:$G))/12+R40</f>
        <v>0</v>
      </c>
      <c r="T40" s="53">
        <f>+(SUMIF('[1]2021'!$A:$A,$A40,'[1]2021'!$C:$C)-SUMIF('[1]2021'!$E:$E,$A40,'[1]2021'!$G:$G))/12+S40</f>
        <v>0</v>
      </c>
      <c r="U40" s="53" cm="1">
        <f t="array" ref="U40">+INDEX(I40:T40,1,Settings!$C$4)</f>
        <v>0</v>
      </c>
      <c r="V40" s="53" cm="1">
        <f t="array" ref="V40">+INDEX(I40:T40,1,Settings!$C$4)</f>
        <v>0</v>
      </c>
      <c r="W40" s="53"/>
      <c r="X40" s="53">
        <f>V40+SUMIFS(postings!$T:$T,postings!$C:$C,'b-data'!X$2,postings!$D:$D,'b-data'!X$3,postings!$I:$I,'b-data'!$A40)-SUMIFS(postings!$W:$W,postings!$C:$C,'b-data'!X$2,postings!$D:$D,'b-data'!X$3,postings!$M:$M,'b-data'!$A40)</f>
        <v>0</v>
      </c>
      <c r="Y40" s="53">
        <f>X40+SUMIFS(postings!$T:$T,postings!$C:$C,'b-data'!Y$2,postings!$D:$D,'b-data'!Y$3,postings!$I:$I,'b-data'!$A40)-SUMIFS(postings!$W:$W,postings!$C:$C,'b-data'!Y$2,postings!$D:$D,'b-data'!Y$3,postings!$M:$M,'b-data'!$A40)</f>
        <v>0</v>
      </c>
      <c r="Z40" s="53">
        <f>Y40+SUMIFS(postings!$T:$T,postings!$C:$C,'b-data'!Z$2,postings!$D:$D,'b-data'!Z$3,postings!$I:$I,'b-data'!$A40)-SUMIFS(postings!$W:$W,postings!$C:$C,'b-data'!Z$2,postings!$D:$D,'b-data'!Z$3,postings!$M:$M,'b-data'!$A40)</f>
        <v>0</v>
      </c>
      <c r="AA40" s="53">
        <f>Z40+SUMIFS(postings!$T:$T,postings!$C:$C,'b-data'!AA$2,postings!$D:$D,'b-data'!AA$3,postings!$I:$I,'b-data'!$A40)-SUMIFS(postings!$W:$W,postings!$C:$C,'b-data'!AA$2,postings!$D:$D,'b-data'!AA$3,postings!$M:$M,'b-data'!$A40)</f>
        <v>0</v>
      </c>
      <c r="AB40" s="53">
        <f>AA40+SUMIFS(postings!$T:$T,postings!$C:$C,'b-data'!AB$2,postings!$D:$D,'b-data'!AB$3,postings!$I:$I,'b-data'!$A40)-SUMIFS(postings!$W:$W,postings!$C:$C,'b-data'!AB$2,postings!$D:$D,'b-data'!AB$3,postings!$M:$M,'b-data'!$A40)</f>
        <v>0</v>
      </c>
      <c r="AC40" s="53">
        <f>AB40+SUMIFS(postings!$T:$T,postings!$C:$C,'b-data'!AC$2,postings!$D:$D,'b-data'!AC$3,postings!$I:$I,'b-data'!$A40)-SUMIFS(postings!$W:$W,postings!$C:$C,'b-data'!AC$2,postings!$D:$D,'b-data'!AC$3,postings!$M:$M,'b-data'!$A40)</f>
        <v>0</v>
      </c>
      <c r="AD40" s="53">
        <f>AC40+SUMIFS(postings!$T:$T,postings!$C:$C,'b-data'!AD$2,postings!$D:$D,'b-data'!AD$3,postings!$I:$I,'b-data'!$A40)-SUMIFS(postings!$W:$W,postings!$C:$C,'b-data'!AD$2,postings!$D:$D,'b-data'!AD$3,postings!$M:$M,'b-data'!$A40)</f>
        <v>0</v>
      </c>
      <c r="AE40" s="53">
        <f>AD40+SUMIFS(postings!$T:$T,postings!$C:$C,'b-data'!AE$2,postings!$D:$D,'b-data'!AE$3,postings!$I:$I,'b-data'!$A40)-SUMIFS(postings!$W:$W,postings!$C:$C,'b-data'!AE$2,postings!$D:$D,'b-data'!AE$3,postings!$M:$M,'b-data'!$A40)</f>
        <v>0</v>
      </c>
      <c r="AF40" s="53">
        <f>AE40+SUMIFS(postings!$T:$T,postings!$C:$C,'b-data'!AF$2,postings!$D:$D,'b-data'!AF$3,postings!$I:$I,'b-data'!$A40)-SUMIFS(postings!$W:$W,postings!$C:$C,'b-data'!AF$2,postings!$D:$D,'b-data'!AF$3,postings!$M:$M,'b-data'!$A40)</f>
        <v>0</v>
      </c>
      <c r="AG40" s="53">
        <f>AF40+SUMIFS(postings!$T:$T,postings!$C:$C,'b-data'!AG$2,postings!$D:$D,'b-data'!AG$3,postings!$I:$I,'b-data'!$A40)-SUMIFS(postings!$W:$W,postings!$C:$C,'b-data'!AG$2,postings!$D:$D,'b-data'!AG$3,postings!$M:$M,'b-data'!$A40)</f>
        <v>0</v>
      </c>
      <c r="AH40" s="53">
        <f>AG40+SUMIFS(postings!$T:$T,postings!$C:$C,'b-data'!AH$2,postings!$D:$D,'b-data'!AH$3,postings!$I:$I,'b-data'!$A40)-SUMIFS(postings!$W:$W,postings!$C:$C,'b-data'!AH$2,postings!$D:$D,'b-data'!AH$3,postings!$M:$M,'b-data'!$A40)</f>
        <v>0</v>
      </c>
      <c r="AI40" s="53">
        <f>AH40+SUMIFS(postings!$T:$T,postings!$C:$C,'b-data'!AI$2,postings!$D:$D,'b-data'!AI$3,postings!$I:$I,'b-data'!$A40)-SUMIFS(postings!$W:$W,postings!$C:$C,'b-data'!AI$2,postings!$D:$D,'b-data'!AI$3,postings!$M:$M,'b-data'!$A40)</f>
        <v>0</v>
      </c>
      <c r="AJ40" s="53" cm="1">
        <f t="array" ref="AJ40">+INDEX(X40:AI40,1,Settings!$C$4)</f>
        <v>0</v>
      </c>
      <c r="AK40" s="53" cm="1">
        <f t="array" ref="AK40">+INDEX(X40:AI40,1,Settings!$C$4)</f>
        <v>0</v>
      </c>
      <c r="AL40" s="53"/>
      <c r="AM40" s="53">
        <f t="shared" si="6"/>
        <v>0</v>
      </c>
      <c r="AN40" s="53">
        <f t="shared" ref="AN40:AX40" si="81">+AM40</f>
        <v>0</v>
      </c>
      <c r="AO40" s="53">
        <f t="shared" si="81"/>
        <v>0</v>
      </c>
      <c r="AP40" s="53">
        <f t="shared" si="81"/>
        <v>0</v>
      </c>
      <c r="AQ40" s="53">
        <f t="shared" si="81"/>
        <v>0</v>
      </c>
      <c r="AR40" s="53">
        <f t="shared" si="81"/>
        <v>0</v>
      </c>
      <c r="AS40" s="53">
        <f t="shared" si="81"/>
        <v>0</v>
      </c>
      <c r="AT40" s="53">
        <f t="shared" si="81"/>
        <v>0</v>
      </c>
      <c r="AU40" s="53">
        <f t="shared" si="81"/>
        <v>0</v>
      </c>
      <c r="AV40" s="53">
        <f t="shared" si="81"/>
        <v>0</v>
      </c>
      <c r="AW40" s="53">
        <f t="shared" si="81"/>
        <v>0</v>
      </c>
      <c r="AX40" s="53">
        <f t="shared" si="81"/>
        <v>0</v>
      </c>
      <c r="AY40" s="53" cm="1">
        <f t="array" ref="AY40">+INDEX(AM40:AX40,1,Settings!$C$4)</f>
        <v>0</v>
      </c>
      <c r="AZ40" s="53">
        <f t="shared" si="8"/>
        <v>0</v>
      </c>
      <c r="BA40" s="53"/>
      <c r="BB40" s="53">
        <f t="shared" si="9"/>
        <v>0</v>
      </c>
      <c r="BC40" s="53">
        <f t="shared" ref="BC40:BN40" si="82">+BB40</f>
        <v>0</v>
      </c>
      <c r="BD40" s="53">
        <f t="shared" si="82"/>
        <v>0</v>
      </c>
      <c r="BE40" s="53">
        <f t="shared" si="82"/>
        <v>0</v>
      </c>
      <c r="BF40" s="53">
        <f t="shared" si="82"/>
        <v>0</v>
      </c>
      <c r="BG40" s="53">
        <f t="shared" si="82"/>
        <v>0</v>
      </c>
      <c r="BH40" s="53">
        <f t="shared" si="82"/>
        <v>0</v>
      </c>
      <c r="BI40" s="53">
        <f t="shared" si="82"/>
        <v>0</v>
      </c>
      <c r="BJ40" s="53">
        <f t="shared" si="82"/>
        <v>0</v>
      </c>
      <c r="BK40" s="53">
        <f t="shared" si="82"/>
        <v>0</v>
      </c>
      <c r="BL40" s="53">
        <f t="shared" si="82"/>
        <v>0</v>
      </c>
      <c r="BM40" s="53">
        <f t="shared" si="82"/>
        <v>0</v>
      </c>
      <c r="BN40" s="53">
        <f t="shared" si="82"/>
        <v>0</v>
      </c>
      <c r="BO40" s="53"/>
      <c r="BP40" s="53">
        <f t="shared" si="11"/>
        <v>0</v>
      </c>
      <c r="BQ40" s="53"/>
      <c r="BR40" s="53">
        <f t="shared" si="12"/>
        <v>0</v>
      </c>
    </row>
    <row r="41" spans="1:70" x14ac:dyDescent="0.2">
      <c r="A41" s="6">
        <v>159</v>
      </c>
      <c r="B41" s="6" t="str">
        <f>+VLOOKUP(A41,masterfile!B:C,2,FALSE)</f>
        <v>Anzahlg. Wohnbauten auf eig.Grundstücken</v>
      </c>
      <c r="D41" s="53">
        <f>+SUMIF('[1]2017'!$A:$A,$A41,'[1]2017'!$C:$C)-SUMIF('[1]2017'!$E:$E,$A41,'[1]2017'!$G:$G)</f>
        <v>0</v>
      </c>
      <c r="E41" s="53">
        <f>+SUMIF('[1]2018'!$A:$A,$A41,'[1]2018'!$C:$C)-SUMIF('[1]2018'!$E:$E,$A41,'[1]2018'!$G:$G)+D41</f>
        <v>0</v>
      </c>
      <c r="F41" s="53">
        <f>+SUMIF('[1]2019'!$A:$A,$A41,'[1]2019'!$C:$C)-SUMIF('[1]2019'!$E:$E,$A41,'[1]2019'!$G:$G)+E41</f>
        <v>0</v>
      </c>
      <c r="G41" s="53">
        <f>+SUMIF('[1]2020'!$A:$A,$A41,'[1]2020'!$C:$C)-SUMIF('[1]2020'!$E:$E,$A41,'[1]2020'!$G:$G)+F41</f>
        <v>0</v>
      </c>
      <c r="H41" s="53"/>
      <c r="I41" s="53">
        <f>+(SUMIF('[1]2021'!$A:$A,$A41,'[1]2021'!$C:$C)-SUMIF('[1]2021'!$E:$E,$A41,'[1]2021'!$G:$G))/12+G41</f>
        <v>0</v>
      </c>
      <c r="J41" s="53">
        <f>+(SUMIF('[1]2021'!$A:$A,$A41,'[1]2021'!$C:$C)-SUMIF('[1]2021'!$E:$E,$A41,'[1]2021'!$G:$G))/12+I41</f>
        <v>0</v>
      </c>
      <c r="K41" s="53">
        <f>+(SUMIF('[1]2021'!$A:$A,$A41,'[1]2021'!$C:$C)-SUMIF('[1]2021'!$E:$E,$A41,'[1]2021'!$G:$G))/12+J41</f>
        <v>0</v>
      </c>
      <c r="L41" s="53">
        <f>+(SUMIF('[1]2021'!$A:$A,$A41,'[1]2021'!$C:$C)-SUMIF('[1]2021'!$E:$E,$A41,'[1]2021'!$G:$G))/12+K41</f>
        <v>0</v>
      </c>
      <c r="M41" s="53">
        <f>+(SUMIF('[1]2021'!$A:$A,$A41,'[1]2021'!$C:$C)-SUMIF('[1]2021'!$E:$E,$A41,'[1]2021'!$G:$G))/12+L41</f>
        <v>0</v>
      </c>
      <c r="N41" s="53">
        <f>+(SUMIF('[1]2021'!$A:$A,$A41,'[1]2021'!$C:$C)-SUMIF('[1]2021'!$E:$E,$A41,'[1]2021'!$G:$G))/12+M41</f>
        <v>0</v>
      </c>
      <c r="O41" s="53">
        <f>+(SUMIF('[1]2021'!$A:$A,$A41,'[1]2021'!$C:$C)-SUMIF('[1]2021'!$E:$E,$A41,'[1]2021'!$G:$G))/12+N41</f>
        <v>0</v>
      </c>
      <c r="P41" s="53">
        <f>+(SUMIF('[1]2021'!$A:$A,$A41,'[1]2021'!$C:$C)-SUMIF('[1]2021'!$E:$E,$A41,'[1]2021'!$G:$G))/12+O41</f>
        <v>0</v>
      </c>
      <c r="Q41" s="53">
        <f>+(SUMIF('[1]2021'!$A:$A,$A41,'[1]2021'!$C:$C)-SUMIF('[1]2021'!$E:$E,$A41,'[1]2021'!$G:$G))/12+P41</f>
        <v>0</v>
      </c>
      <c r="R41" s="53">
        <f>+(SUMIF('[1]2021'!$A:$A,$A41,'[1]2021'!$C:$C)-SUMIF('[1]2021'!$E:$E,$A41,'[1]2021'!$G:$G))/12+Q41</f>
        <v>0</v>
      </c>
      <c r="S41" s="53">
        <f>+(SUMIF('[1]2021'!$A:$A,$A41,'[1]2021'!$C:$C)-SUMIF('[1]2021'!$E:$E,$A41,'[1]2021'!$G:$G))/12+R41</f>
        <v>0</v>
      </c>
      <c r="T41" s="53">
        <f>+(SUMIF('[1]2021'!$A:$A,$A41,'[1]2021'!$C:$C)-SUMIF('[1]2021'!$E:$E,$A41,'[1]2021'!$G:$G))/12+S41</f>
        <v>0</v>
      </c>
      <c r="U41" s="53" cm="1">
        <f t="array" ref="U41">+INDEX(I41:T41,1,Settings!$C$4)</f>
        <v>0</v>
      </c>
      <c r="V41" s="53" cm="1">
        <f t="array" ref="V41">+INDEX(I41:T41,1,Settings!$C$4)</f>
        <v>0</v>
      </c>
      <c r="W41" s="53"/>
      <c r="X41" s="53">
        <f>V41+SUMIFS(postings!$T:$T,postings!$C:$C,'b-data'!X$2,postings!$D:$D,'b-data'!X$3,postings!$I:$I,'b-data'!$A41)-SUMIFS(postings!$W:$W,postings!$C:$C,'b-data'!X$2,postings!$D:$D,'b-data'!X$3,postings!$M:$M,'b-data'!$A41)</f>
        <v>0</v>
      </c>
      <c r="Y41" s="53">
        <f>X41+SUMIFS(postings!$T:$T,postings!$C:$C,'b-data'!Y$2,postings!$D:$D,'b-data'!Y$3,postings!$I:$I,'b-data'!$A41)-SUMIFS(postings!$W:$W,postings!$C:$C,'b-data'!Y$2,postings!$D:$D,'b-data'!Y$3,postings!$M:$M,'b-data'!$A41)</f>
        <v>0</v>
      </c>
      <c r="Z41" s="53">
        <f>Y41+SUMIFS(postings!$T:$T,postings!$C:$C,'b-data'!Z$2,postings!$D:$D,'b-data'!Z$3,postings!$I:$I,'b-data'!$A41)-SUMIFS(postings!$W:$W,postings!$C:$C,'b-data'!Z$2,postings!$D:$D,'b-data'!Z$3,postings!$M:$M,'b-data'!$A41)</f>
        <v>0</v>
      </c>
      <c r="AA41" s="53">
        <f>Z41+SUMIFS(postings!$T:$T,postings!$C:$C,'b-data'!AA$2,postings!$D:$D,'b-data'!AA$3,postings!$I:$I,'b-data'!$A41)-SUMIFS(postings!$W:$W,postings!$C:$C,'b-data'!AA$2,postings!$D:$D,'b-data'!AA$3,postings!$M:$M,'b-data'!$A41)</f>
        <v>0</v>
      </c>
      <c r="AB41" s="53">
        <f>AA41+SUMIFS(postings!$T:$T,postings!$C:$C,'b-data'!AB$2,postings!$D:$D,'b-data'!AB$3,postings!$I:$I,'b-data'!$A41)-SUMIFS(postings!$W:$W,postings!$C:$C,'b-data'!AB$2,postings!$D:$D,'b-data'!AB$3,postings!$M:$M,'b-data'!$A41)</f>
        <v>0</v>
      </c>
      <c r="AC41" s="53">
        <f>AB41+SUMIFS(postings!$T:$T,postings!$C:$C,'b-data'!AC$2,postings!$D:$D,'b-data'!AC$3,postings!$I:$I,'b-data'!$A41)-SUMIFS(postings!$W:$W,postings!$C:$C,'b-data'!AC$2,postings!$D:$D,'b-data'!AC$3,postings!$M:$M,'b-data'!$A41)</f>
        <v>0</v>
      </c>
      <c r="AD41" s="53">
        <f>AC41+SUMIFS(postings!$T:$T,postings!$C:$C,'b-data'!AD$2,postings!$D:$D,'b-data'!AD$3,postings!$I:$I,'b-data'!$A41)-SUMIFS(postings!$W:$W,postings!$C:$C,'b-data'!AD$2,postings!$D:$D,'b-data'!AD$3,postings!$M:$M,'b-data'!$A41)</f>
        <v>0</v>
      </c>
      <c r="AE41" s="53">
        <f>AD41+SUMIFS(postings!$T:$T,postings!$C:$C,'b-data'!AE$2,postings!$D:$D,'b-data'!AE$3,postings!$I:$I,'b-data'!$A41)-SUMIFS(postings!$W:$W,postings!$C:$C,'b-data'!AE$2,postings!$D:$D,'b-data'!AE$3,postings!$M:$M,'b-data'!$A41)</f>
        <v>0</v>
      </c>
      <c r="AF41" s="53">
        <f>AE41+SUMIFS(postings!$T:$T,postings!$C:$C,'b-data'!AF$2,postings!$D:$D,'b-data'!AF$3,postings!$I:$I,'b-data'!$A41)-SUMIFS(postings!$W:$W,postings!$C:$C,'b-data'!AF$2,postings!$D:$D,'b-data'!AF$3,postings!$M:$M,'b-data'!$A41)</f>
        <v>0</v>
      </c>
      <c r="AG41" s="53">
        <f>AF41+SUMIFS(postings!$T:$T,postings!$C:$C,'b-data'!AG$2,postings!$D:$D,'b-data'!AG$3,postings!$I:$I,'b-data'!$A41)-SUMIFS(postings!$W:$W,postings!$C:$C,'b-data'!AG$2,postings!$D:$D,'b-data'!AG$3,postings!$M:$M,'b-data'!$A41)</f>
        <v>0</v>
      </c>
      <c r="AH41" s="53">
        <f>AG41+SUMIFS(postings!$T:$T,postings!$C:$C,'b-data'!AH$2,postings!$D:$D,'b-data'!AH$3,postings!$I:$I,'b-data'!$A41)-SUMIFS(postings!$W:$W,postings!$C:$C,'b-data'!AH$2,postings!$D:$D,'b-data'!AH$3,postings!$M:$M,'b-data'!$A41)</f>
        <v>0</v>
      </c>
      <c r="AI41" s="53">
        <f>AH41+SUMIFS(postings!$T:$T,postings!$C:$C,'b-data'!AI$2,postings!$D:$D,'b-data'!AI$3,postings!$I:$I,'b-data'!$A41)-SUMIFS(postings!$W:$W,postings!$C:$C,'b-data'!AI$2,postings!$D:$D,'b-data'!AI$3,postings!$M:$M,'b-data'!$A41)</f>
        <v>0</v>
      </c>
      <c r="AJ41" s="53" cm="1">
        <f t="array" ref="AJ41">+INDEX(X41:AI41,1,Settings!$C$4)</f>
        <v>0</v>
      </c>
      <c r="AK41" s="53" cm="1">
        <f t="array" ref="AK41">+INDEX(X41:AI41,1,Settings!$C$4)</f>
        <v>0</v>
      </c>
      <c r="AL41" s="53"/>
      <c r="AM41" s="53">
        <f t="shared" si="6"/>
        <v>0</v>
      </c>
      <c r="AN41" s="53">
        <f t="shared" ref="AN41:AX41" si="83">+AM41</f>
        <v>0</v>
      </c>
      <c r="AO41" s="53">
        <f t="shared" si="83"/>
        <v>0</v>
      </c>
      <c r="AP41" s="53">
        <f t="shared" si="83"/>
        <v>0</v>
      </c>
      <c r="AQ41" s="53">
        <f t="shared" si="83"/>
        <v>0</v>
      </c>
      <c r="AR41" s="53">
        <f t="shared" si="83"/>
        <v>0</v>
      </c>
      <c r="AS41" s="53">
        <f t="shared" si="83"/>
        <v>0</v>
      </c>
      <c r="AT41" s="53">
        <f t="shared" si="83"/>
        <v>0</v>
      </c>
      <c r="AU41" s="53">
        <f t="shared" si="83"/>
        <v>0</v>
      </c>
      <c r="AV41" s="53">
        <f t="shared" si="83"/>
        <v>0</v>
      </c>
      <c r="AW41" s="53">
        <f t="shared" si="83"/>
        <v>0</v>
      </c>
      <c r="AX41" s="53">
        <f t="shared" si="83"/>
        <v>0</v>
      </c>
      <c r="AY41" s="53" cm="1">
        <f t="array" ref="AY41">+INDEX(AM41:AX41,1,Settings!$C$4)</f>
        <v>0</v>
      </c>
      <c r="AZ41" s="53">
        <f t="shared" si="8"/>
        <v>0</v>
      </c>
      <c r="BA41" s="53"/>
      <c r="BB41" s="53">
        <f t="shared" si="9"/>
        <v>0</v>
      </c>
      <c r="BC41" s="53">
        <f t="shared" ref="BC41:BN41" si="84">+BB41</f>
        <v>0</v>
      </c>
      <c r="BD41" s="53">
        <f t="shared" si="84"/>
        <v>0</v>
      </c>
      <c r="BE41" s="53">
        <f t="shared" si="84"/>
        <v>0</v>
      </c>
      <c r="BF41" s="53">
        <f t="shared" si="84"/>
        <v>0</v>
      </c>
      <c r="BG41" s="53">
        <f t="shared" si="84"/>
        <v>0</v>
      </c>
      <c r="BH41" s="53">
        <f t="shared" si="84"/>
        <v>0</v>
      </c>
      <c r="BI41" s="53">
        <f t="shared" si="84"/>
        <v>0</v>
      </c>
      <c r="BJ41" s="53">
        <f t="shared" si="84"/>
        <v>0</v>
      </c>
      <c r="BK41" s="53">
        <f t="shared" si="84"/>
        <v>0</v>
      </c>
      <c r="BL41" s="53">
        <f t="shared" si="84"/>
        <v>0</v>
      </c>
      <c r="BM41" s="53">
        <f t="shared" si="84"/>
        <v>0</v>
      </c>
      <c r="BN41" s="53">
        <f t="shared" si="84"/>
        <v>0</v>
      </c>
      <c r="BO41" s="53"/>
      <c r="BP41" s="53">
        <f t="shared" si="11"/>
        <v>0</v>
      </c>
      <c r="BQ41" s="53"/>
      <c r="BR41" s="53">
        <f t="shared" si="12"/>
        <v>0</v>
      </c>
    </row>
    <row r="42" spans="1:70" x14ac:dyDescent="0.2">
      <c r="A42" s="6">
        <v>160</v>
      </c>
      <c r="B42" s="6" t="str">
        <f>+VLOOKUP(A42,masterfile!B:C,2,FALSE)</f>
        <v>Bauten auf fremden Grundstücken</v>
      </c>
      <c r="D42" s="53">
        <f>+SUMIF('[1]2017'!$A:$A,$A42,'[1]2017'!$C:$C)-SUMIF('[1]2017'!$E:$E,$A42,'[1]2017'!$G:$G)</f>
        <v>0</v>
      </c>
      <c r="E42" s="53">
        <f>+SUMIF('[1]2018'!$A:$A,$A42,'[1]2018'!$C:$C)-SUMIF('[1]2018'!$E:$E,$A42,'[1]2018'!$G:$G)+D42</f>
        <v>0</v>
      </c>
      <c r="F42" s="53">
        <f>+SUMIF('[1]2019'!$A:$A,$A42,'[1]2019'!$C:$C)-SUMIF('[1]2019'!$E:$E,$A42,'[1]2019'!$G:$G)+E42</f>
        <v>0</v>
      </c>
      <c r="G42" s="53">
        <f>+SUMIF('[1]2020'!$A:$A,$A42,'[1]2020'!$C:$C)-SUMIF('[1]2020'!$E:$E,$A42,'[1]2020'!$G:$G)+F42</f>
        <v>0</v>
      </c>
      <c r="H42" s="53"/>
      <c r="I42" s="53">
        <f>+(SUMIF('[1]2021'!$A:$A,$A42,'[1]2021'!$C:$C)-SUMIF('[1]2021'!$E:$E,$A42,'[1]2021'!$G:$G))/12+G42</f>
        <v>0</v>
      </c>
      <c r="J42" s="53">
        <f>+(SUMIF('[1]2021'!$A:$A,$A42,'[1]2021'!$C:$C)-SUMIF('[1]2021'!$E:$E,$A42,'[1]2021'!$G:$G))/12+I42</f>
        <v>0</v>
      </c>
      <c r="K42" s="53">
        <f>+(SUMIF('[1]2021'!$A:$A,$A42,'[1]2021'!$C:$C)-SUMIF('[1]2021'!$E:$E,$A42,'[1]2021'!$G:$G))/12+J42</f>
        <v>0</v>
      </c>
      <c r="L42" s="53">
        <f>+(SUMIF('[1]2021'!$A:$A,$A42,'[1]2021'!$C:$C)-SUMIF('[1]2021'!$E:$E,$A42,'[1]2021'!$G:$G))/12+K42</f>
        <v>0</v>
      </c>
      <c r="M42" s="53">
        <f>+(SUMIF('[1]2021'!$A:$A,$A42,'[1]2021'!$C:$C)-SUMIF('[1]2021'!$E:$E,$A42,'[1]2021'!$G:$G))/12+L42</f>
        <v>0</v>
      </c>
      <c r="N42" s="53">
        <f>+(SUMIF('[1]2021'!$A:$A,$A42,'[1]2021'!$C:$C)-SUMIF('[1]2021'!$E:$E,$A42,'[1]2021'!$G:$G))/12+M42</f>
        <v>0</v>
      </c>
      <c r="O42" s="53">
        <f>+(SUMIF('[1]2021'!$A:$A,$A42,'[1]2021'!$C:$C)-SUMIF('[1]2021'!$E:$E,$A42,'[1]2021'!$G:$G))/12+N42</f>
        <v>0</v>
      </c>
      <c r="P42" s="53">
        <f>+(SUMIF('[1]2021'!$A:$A,$A42,'[1]2021'!$C:$C)-SUMIF('[1]2021'!$E:$E,$A42,'[1]2021'!$G:$G))/12+O42</f>
        <v>0</v>
      </c>
      <c r="Q42" s="53">
        <f>+(SUMIF('[1]2021'!$A:$A,$A42,'[1]2021'!$C:$C)-SUMIF('[1]2021'!$E:$E,$A42,'[1]2021'!$G:$G))/12+P42</f>
        <v>0</v>
      </c>
      <c r="R42" s="53">
        <f>+(SUMIF('[1]2021'!$A:$A,$A42,'[1]2021'!$C:$C)-SUMIF('[1]2021'!$E:$E,$A42,'[1]2021'!$G:$G))/12+Q42</f>
        <v>0</v>
      </c>
      <c r="S42" s="53">
        <f>+(SUMIF('[1]2021'!$A:$A,$A42,'[1]2021'!$C:$C)-SUMIF('[1]2021'!$E:$E,$A42,'[1]2021'!$G:$G))/12+R42</f>
        <v>0</v>
      </c>
      <c r="T42" s="53">
        <f>+(SUMIF('[1]2021'!$A:$A,$A42,'[1]2021'!$C:$C)-SUMIF('[1]2021'!$E:$E,$A42,'[1]2021'!$G:$G))/12+S42</f>
        <v>0</v>
      </c>
      <c r="U42" s="53" cm="1">
        <f t="array" ref="U42">+INDEX(I42:T42,1,Settings!$C$4)</f>
        <v>0</v>
      </c>
      <c r="V42" s="53" cm="1">
        <f t="array" ref="V42">+INDEX(I42:T42,1,Settings!$C$4)</f>
        <v>0</v>
      </c>
      <c r="W42" s="53"/>
      <c r="X42" s="53">
        <f>V42+SUMIFS(postings!$T:$T,postings!$C:$C,'b-data'!X$2,postings!$D:$D,'b-data'!X$3,postings!$I:$I,'b-data'!$A42)-SUMIFS(postings!$W:$W,postings!$C:$C,'b-data'!X$2,postings!$D:$D,'b-data'!X$3,postings!$M:$M,'b-data'!$A42)</f>
        <v>0</v>
      </c>
      <c r="Y42" s="53">
        <f>X42+SUMIFS(postings!$T:$T,postings!$C:$C,'b-data'!Y$2,postings!$D:$D,'b-data'!Y$3,postings!$I:$I,'b-data'!$A42)-SUMIFS(postings!$W:$W,postings!$C:$C,'b-data'!Y$2,postings!$D:$D,'b-data'!Y$3,postings!$M:$M,'b-data'!$A42)</f>
        <v>0</v>
      </c>
      <c r="Z42" s="53">
        <f>Y42+SUMIFS(postings!$T:$T,postings!$C:$C,'b-data'!Z$2,postings!$D:$D,'b-data'!Z$3,postings!$I:$I,'b-data'!$A42)-SUMIFS(postings!$W:$W,postings!$C:$C,'b-data'!Z$2,postings!$D:$D,'b-data'!Z$3,postings!$M:$M,'b-data'!$A42)</f>
        <v>0</v>
      </c>
      <c r="AA42" s="53">
        <f>Z42+SUMIFS(postings!$T:$T,postings!$C:$C,'b-data'!AA$2,postings!$D:$D,'b-data'!AA$3,postings!$I:$I,'b-data'!$A42)-SUMIFS(postings!$W:$W,postings!$C:$C,'b-data'!AA$2,postings!$D:$D,'b-data'!AA$3,postings!$M:$M,'b-data'!$A42)</f>
        <v>0</v>
      </c>
      <c r="AB42" s="53">
        <f>AA42+SUMIFS(postings!$T:$T,postings!$C:$C,'b-data'!AB$2,postings!$D:$D,'b-data'!AB$3,postings!$I:$I,'b-data'!$A42)-SUMIFS(postings!$W:$W,postings!$C:$C,'b-data'!AB$2,postings!$D:$D,'b-data'!AB$3,postings!$M:$M,'b-data'!$A42)</f>
        <v>0</v>
      </c>
      <c r="AC42" s="53">
        <f>AB42+SUMIFS(postings!$T:$T,postings!$C:$C,'b-data'!AC$2,postings!$D:$D,'b-data'!AC$3,postings!$I:$I,'b-data'!$A42)-SUMIFS(postings!$W:$W,postings!$C:$C,'b-data'!AC$2,postings!$D:$D,'b-data'!AC$3,postings!$M:$M,'b-data'!$A42)</f>
        <v>0</v>
      </c>
      <c r="AD42" s="53">
        <f>AC42+SUMIFS(postings!$T:$T,postings!$C:$C,'b-data'!AD$2,postings!$D:$D,'b-data'!AD$3,postings!$I:$I,'b-data'!$A42)-SUMIFS(postings!$W:$W,postings!$C:$C,'b-data'!AD$2,postings!$D:$D,'b-data'!AD$3,postings!$M:$M,'b-data'!$A42)</f>
        <v>0</v>
      </c>
      <c r="AE42" s="53">
        <f>AD42+SUMIFS(postings!$T:$T,postings!$C:$C,'b-data'!AE$2,postings!$D:$D,'b-data'!AE$3,postings!$I:$I,'b-data'!$A42)-SUMIFS(postings!$W:$W,postings!$C:$C,'b-data'!AE$2,postings!$D:$D,'b-data'!AE$3,postings!$M:$M,'b-data'!$A42)</f>
        <v>0</v>
      </c>
      <c r="AF42" s="53">
        <f>AE42+SUMIFS(postings!$T:$T,postings!$C:$C,'b-data'!AF$2,postings!$D:$D,'b-data'!AF$3,postings!$I:$I,'b-data'!$A42)-SUMIFS(postings!$W:$W,postings!$C:$C,'b-data'!AF$2,postings!$D:$D,'b-data'!AF$3,postings!$M:$M,'b-data'!$A42)</f>
        <v>0</v>
      </c>
      <c r="AG42" s="53">
        <f>AF42+SUMIFS(postings!$T:$T,postings!$C:$C,'b-data'!AG$2,postings!$D:$D,'b-data'!AG$3,postings!$I:$I,'b-data'!$A42)-SUMIFS(postings!$W:$W,postings!$C:$C,'b-data'!AG$2,postings!$D:$D,'b-data'!AG$3,postings!$M:$M,'b-data'!$A42)</f>
        <v>0</v>
      </c>
      <c r="AH42" s="53">
        <f>AG42+SUMIFS(postings!$T:$T,postings!$C:$C,'b-data'!AH$2,postings!$D:$D,'b-data'!AH$3,postings!$I:$I,'b-data'!$A42)-SUMIFS(postings!$W:$W,postings!$C:$C,'b-data'!AH$2,postings!$D:$D,'b-data'!AH$3,postings!$M:$M,'b-data'!$A42)</f>
        <v>0</v>
      </c>
      <c r="AI42" s="53">
        <f>AH42+SUMIFS(postings!$T:$T,postings!$C:$C,'b-data'!AI$2,postings!$D:$D,'b-data'!AI$3,postings!$I:$I,'b-data'!$A42)-SUMIFS(postings!$W:$W,postings!$C:$C,'b-data'!AI$2,postings!$D:$D,'b-data'!AI$3,postings!$M:$M,'b-data'!$A42)</f>
        <v>0</v>
      </c>
      <c r="AJ42" s="53" cm="1">
        <f t="array" ref="AJ42">+INDEX(X42:AI42,1,Settings!$C$4)</f>
        <v>0</v>
      </c>
      <c r="AK42" s="53" cm="1">
        <f t="array" ref="AK42">+INDEX(X42:AI42,1,Settings!$C$4)</f>
        <v>0</v>
      </c>
      <c r="AL42" s="53"/>
      <c r="AM42" s="53">
        <f t="shared" si="6"/>
        <v>0</v>
      </c>
      <c r="AN42" s="53">
        <f t="shared" ref="AN42:AX42" si="85">+AM42</f>
        <v>0</v>
      </c>
      <c r="AO42" s="53">
        <f t="shared" si="85"/>
        <v>0</v>
      </c>
      <c r="AP42" s="53">
        <f t="shared" si="85"/>
        <v>0</v>
      </c>
      <c r="AQ42" s="53">
        <f t="shared" si="85"/>
        <v>0</v>
      </c>
      <c r="AR42" s="53">
        <f t="shared" si="85"/>
        <v>0</v>
      </c>
      <c r="AS42" s="53">
        <f t="shared" si="85"/>
        <v>0</v>
      </c>
      <c r="AT42" s="53">
        <f t="shared" si="85"/>
        <v>0</v>
      </c>
      <c r="AU42" s="53">
        <f t="shared" si="85"/>
        <v>0</v>
      </c>
      <c r="AV42" s="53">
        <f t="shared" si="85"/>
        <v>0</v>
      </c>
      <c r="AW42" s="53">
        <f t="shared" si="85"/>
        <v>0</v>
      </c>
      <c r="AX42" s="53">
        <f t="shared" si="85"/>
        <v>0</v>
      </c>
      <c r="AY42" s="53" cm="1">
        <f t="array" ref="AY42">+INDEX(AM42:AX42,1,Settings!$C$4)</f>
        <v>0</v>
      </c>
      <c r="AZ42" s="53">
        <f t="shared" si="8"/>
        <v>0</v>
      </c>
      <c r="BA42" s="53"/>
      <c r="BB42" s="53">
        <f t="shared" si="9"/>
        <v>0</v>
      </c>
      <c r="BC42" s="53">
        <f t="shared" ref="BC42:BN42" si="86">+BB42</f>
        <v>0</v>
      </c>
      <c r="BD42" s="53">
        <f t="shared" si="86"/>
        <v>0</v>
      </c>
      <c r="BE42" s="53">
        <f t="shared" si="86"/>
        <v>0</v>
      </c>
      <c r="BF42" s="53">
        <f t="shared" si="86"/>
        <v>0</v>
      </c>
      <c r="BG42" s="53">
        <f t="shared" si="86"/>
        <v>0</v>
      </c>
      <c r="BH42" s="53">
        <f t="shared" si="86"/>
        <v>0</v>
      </c>
      <c r="BI42" s="53">
        <f t="shared" si="86"/>
        <v>0</v>
      </c>
      <c r="BJ42" s="53">
        <f t="shared" si="86"/>
        <v>0</v>
      </c>
      <c r="BK42" s="53">
        <f t="shared" si="86"/>
        <v>0</v>
      </c>
      <c r="BL42" s="53">
        <f t="shared" si="86"/>
        <v>0</v>
      </c>
      <c r="BM42" s="53">
        <f t="shared" si="86"/>
        <v>0</v>
      </c>
      <c r="BN42" s="53">
        <f t="shared" si="86"/>
        <v>0</v>
      </c>
      <c r="BO42" s="53"/>
      <c r="BP42" s="53">
        <f t="shared" si="11"/>
        <v>0</v>
      </c>
      <c r="BQ42" s="53"/>
      <c r="BR42" s="53">
        <f t="shared" si="12"/>
        <v>0</v>
      </c>
    </row>
    <row r="43" spans="1:70" x14ac:dyDescent="0.2">
      <c r="A43" s="6">
        <v>165</v>
      </c>
      <c r="B43" s="6" t="str">
        <f>+VLOOKUP(A43,masterfile!B:C,2,FALSE)</f>
        <v>Geschäftsbauten (fremde Grundstücke)</v>
      </c>
      <c r="D43" s="53">
        <f>+SUMIF('[1]2017'!$A:$A,$A43,'[1]2017'!$C:$C)-SUMIF('[1]2017'!$E:$E,$A43,'[1]2017'!$G:$G)</f>
        <v>0</v>
      </c>
      <c r="E43" s="53">
        <f>+SUMIF('[1]2018'!$A:$A,$A43,'[1]2018'!$C:$C)-SUMIF('[1]2018'!$E:$E,$A43,'[1]2018'!$G:$G)+D43</f>
        <v>0</v>
      </c>
      <c r="F43" s="53">
        <f>+SUMIF('[1]2019'!$A:$A,$A43,'[1]2019'!$C:$C)-SUMIF('[1]2019'!$E:$E,$A43,'[1]2019'!$G:$G)+E43</f>
        <v>0</v>
      </c>
      <c r="G43" s="53">
        <f>+SUMIF('[1]2020'!$A:$A,$A43,'[1]2020'!$C:$C)-SUMIF('[1]2020'!$E:$E,$A43,'[1]2020'!$G:$G)+F43</f>
        <v>0</v>
      </c>
      <c r="H43" s="53"/>
      <c r="I43" s="53">
        <f>+(SUMIF('[1]2021'!$A:$A,$A43,'[1]2021'!$C:$C)-SUMIF('[1]2021'!$E:$E,$A43,'[1]2021'!$G:$G))/12+G43</f>
        <v>0</v>
      </c>
      <c r="J43" s="53">
        <f>+(SUMIF('[1]2021'!$A:$A,$A43,'[1]2021'!$C:$C)-SUMIF('[1]2021'!$E:$E,$A43,'[1]2021'!$G:$G))/12+I43</f>
        <v>0</v>
      </c>
      <c r="K43" s="53">
        <f>+(SUMIF('[1]2021'!$A:$A,$A43,'[1]2021'!$C:$C)-SUMIF('[1]2021'!$E:$E,$A43,'[1]2021'!$G:$G))/12+J43</f>
        <v>0</v>
      </c>
      <c r="L43" s="53">
        <f>+(SUMIF('[1]2021'!$A:$A,$A43,'[1]2021'!$C:$C)-SUMIF('[1]2021'!$E:$E,$A43,'[1]2021'!$G:$G))/12+K43</f>
        <v>0</v>
      </c>
      <c r="M43" s="53">
        <f>+(SUMIF('[1]2021'!$A:$A,$A43,'[1]2021'!$C:$C)-SUMIF('[1]2021'!$E:$E,$A43,'[1]2021'!$G:$G))/12+L43</f>
        <v>0</v>
      </c>
      <c r="N43" s="53">
        <f>+(SUMIF('[1]2021'!$A:$A,$A43,'[1]2021'!$C:$C)-SUMIF('[1]2021'!$E:$E,$A43,'[1]2021'!$G:$G))/12+M43</f>
        <v>0</v>
      </c>
      <c r="O43" s="53">
        <f>+(SUMIF('[1]2021'!$A:$A,$A43,'[1]2021'!$C:$C)-SUMIF('[1]2021'!$E:$E,$A43,'[1]2021'!$G:$G))/12+N43</f>
        <v>0</v>
      </c>
      <c r="P43" s="53">
        <f>+(SUMIF('[1]2021'!$A:$A,$A43,'[1]2021'!$C:$C)-SUMIF('[1]2021'!$E:$E,$A43,'[1]2021'!$G:$G))/12+O43</f>
        <v>0</v>
      </c>
      <c r="Q43" s="53">
        <f>+(SUMIF('[1]2021'!$A:$A,$A43,'[1]2021'!$C:$C)-SUMIF('[1]2021'!$E:$E,$A43,'[1]2021'!$G:$G))/12+P43</f>
        <v>0</v>
      </c>
      <c r="R43" s="53">
        <f>+(SUMIF('[1]2021'!$A:$A,$A43,'[1]2021'!$C:$C)-SUMIF('[1]2021'!$E:$E,$A43,'[1]2021'!$G:$G))/12+Q43</f>
        <v>0</v>
      </c>
      <c r="S43" s="53">
        <f>+(SUMIF('[1]2021'!$A:$A,$A43,'[1]2021'!$C:$C)-SUMIF('[1]2021'!$E:$E,$A43,'[1]2021'!$G:$G))/12+R43</f>
        <v>0</v>
      </c>
      <c r="T43" s="53">
        <f>+(SUMIF('[1]2021'!$A:$A,$A43,'[1]2021'!$C:$C)-SUMIF('[1]2021'!$E:$E,$A43,'[1]2021'!$G:$G))/12+S43</f>
        <v>0</v>
      </c>
      <c r="U43" s="53" cm="1">
        <f t="array" ref="U43">+INDEX(I43:T43,1,Settings!$C$4)</f>
        <v>0</v>
      </c>
      <c r="V43" s="53" cm="1">
        <f t="array" ref="V43">+INDEX(I43:T43,1,Settings!$C$4)</f>
        <v>0</v>
      </c>
      <c r="W43" s="53"/>
      <c r="X43" s="53">
        <f>V43+SUMIFS(postings!$T:$T,postings!$C:$C,'b-data'!X$2,postings!$D:$D,'b-data'!X$3,postings!$I:$I,'b-data'!$A43)-SUMIFS(postings!$W:$W,postings!$C:$C,'b-data'!X$2,postings!$D:$D,'b-data'!X$3,postings!$M:$M,'b-data'!$A43)</f>
        <v>0</v>
      </c>
      <c r="Y43" s="53">
        <f>X43+SUMIFS(postings!$T:$T,postings!$C:$C,'b-data'!Y$2,postings!$D:$D,'b-data'!Y$3,postings!$I:$I,'b-data'!$A43)-SUMIFS(postings!$W:$W,postings!$C:$C,'b-data'!Y$2,postings!$D:$D,'b-data'!Y$3,postings!$M:$M,'b-data'!$A43)</f>
        <v>0</v>
      </c>
      <c r="Z43" s="53">
        <f>Y43+SUMIFS(postings!$T:$T,postings!$C:$C,'b-data'!Z$2,postings!$D:$D,'b-data'!Z$3,postings!$I:$I,'b-data'!$A43)-SUMIFS(postings!$W:$W,postings!$C:$C,'b-data'!Z$2,postings!$D:$D,'b-data'!Z$3,postings!$M:$M,'b-data'!$A43)</f>
        <v>0</v>
      </c>
      <c r="AA43" s="53">
        <f>Z43+SUMIFS(postings!$T:$T,postings!$C:$C,'b-data'!AA$2,postings!$D:$D,'b-data'!AA$3,postings!$I:$I,'b-data'!$A43)-SUMIFS(postings!$W:$W,postings!$C:$C,'b-data'!AA$2,postings!$D:$D,'b-data'!AA$3,postings!$M:$M,'b-data'!$A43)</f>
        <v>0</v>
      </c>
      <c r="AB43" s="53">
        <f>AA43+SUMIFS(postings!$T:$T,postings!$C:$C,'b-data'!AB$2,postings!$D:$D,'b-data'!AB$3,postings!$I:$I,'b-data'!$A43)-SUMIFS(postings!$W:$W,postings!$C:$C,'b-data'!AB$2,postings!$D:$D,'b-data'!AB$3,postings!$M:$M,'b-data'!$A43)</f>
        <v>0</v>
      </c>
      <c r="AC43" s="53">
        <f>AB43+SUMIFS(postings!$T:$T,postings!$C:$C,'b-data'!AC$2,postings!$D:$D,'b-data'!AC$3,postings!$I:$I,'b-data'!$A43)-SUMIFS(postings!$W:$W,postings!$C:$C,'b-data'!AC$2,postings!$D:$D,'b-data'!AC$3,postings!$M:$M,'b-data'!$A43)</f>
        <v>0</v>
      </c>
      <c r="AD43" s="53">
        <f>AC43+SUMIFS(postings!$T:$T,postings!$C:$C,'b-data'!AD$2,postings!$D:$D,'b-data'!AD$3,postings!$I:$I,'b-data'!$A43)-SUMIFS(postings!$W:$W,postings!$C:$C,'b-data'!AD$2,postings!$D:$D,'b-data'!AD$3,postings!$M:$M,'b-data'!$A43)</f>
        <v>0</v>
      </c>
      <c r="AE43" s="53">
        <f>AD43+SUMIFS(postings!$T:$T,postings!$C:$C,'b-data'!AE$2,postings!$D:$D,'b-data'!AE$3,postings!$I:$I,'b-data'!$A43)-SUMIFS(postings!$W:$W,postings!$C:$C,'b-data'!AE$2,postings!$D:$D,'b-data'!AE$3,postings!$M:$M,'b-data'!$A43)</f>
        <v>0</v>
      </c>
      <c r="AF43" s="53">
        <f>AE43+SUMIFS(postings!$T:$T,postings!$C:$C,'b-data'!AF$2,postings!$D:$D,'b-data'!AF$3,postings!$I:$I,'b-data'!$A43)-SUMIFS(postings!$W:$W,postings!$C:$C,'b-data'!AF$2,postings!$D:$D,'b-data'!AF$3,postings!$M:$M,'b-data'!$A43)</f>
        <v>0</v>
      </c>
      <c r="AG43" s="53">
        <f>AF43+SUMIFS(postings!$T:$T,postings!$C:$C,'b-data'!AG$2,postings!$D:$D,'b-data'!AG$3,postings!$I:$I,'b-data'!$A43)-SUMIFS(postings!$W:$W,postings!$C:$C,'b-data'!AG$2,postings!$D:$D,'b-data'!AG$3,postings!$M:$M,'b-data'!$A43)</f>
        <v>0</v>
      </c>
      <c r="AH43" s="53">
        <f>AG43+SUMIFS(postings!$T:$T,postings!$C:$C,'b-data'!AH$2,postings!$D:$D,'b-data'!AH$3,postings!$I:$I,'b-data'!$A43)-SUMIFS(postings!$W:$W,postings!$C:$C,'b-data'!AH$2,postings!$D:$D,'b-data'!AH$3,postings!$M:$M,'b-data'!$A43)</f>
        <v>0</v>
      </c>
      <c r="AI43" s="53">
        <f>AH43+SUMIFS(postings!$T:$T,postings!$C:$C,'b-data'!AI$2,postings!$D:$D,'b-data'!AI$3,postings!$I:$I,'b-data'!$A43)-SUMIFS(postings!$W:$W,postings!$C:$C,'b-data'!AI$2,postings!$D:$D,'b-data'!AI$3,postings!$M:$M,'b-data'!$A43)</f>
        <v>0</v>
      </c>
      <c r="AJ43" s="53" cm="1">
        <f t="array" ref="AJ43">+INDEX(X43:AI43,1,Settings!$C$4)</f>
        <v>0</v>
      </c>
      <c r="AK43" s="53" cm="1">
        <f t="array" ref="AK43">+INDEX(X43:AI43,1,Settings!$C$4)</f>
        <v>0</v>
      </c>
      <c r="AL43" s="53"/>
      <c r="AM43" s="53">
        <f t="shared" si="6"/>
        <v>0</v>
      </c>
      <c r="AN43" s="53">
        <f t="shared" ref="AN43:AX43" si="87">+AM43</f>
        <v>0</v>
      </c>
      <c r="AO43" s="53">
        <f t="shared" si="87"/>
        <v>0</v>
      </c>
      <c r="AP43" s="53">
        <f t="shared" si="87"/>
        <v>0</v>
      </c>
      <c r="AQ43" s="53">
        <f t="shared" si="87"/>
        <v>0</v>
      </c>
      <c r="AR43" s="53">
        <f t="shared" si="87"/>
        <v>0</v>
      </c>
      <c r="AS43" s="53">
        <f t="shared" si="87"/>
        <v>0</v>
      </c>
      <c r="AT43" s="53">
        <f t="shared" si="87"/>
        <v>0</v>
      </c>
      <c r="AU43" s="53">
        <f t="shared" si="87"/>
        <v>0</v>
      </c>
      <c r="AV43" s="53">
        <f t="shared" si="87"/>
        <v>0</v>
      </c>
      <c r="AW43" s="53">
        <f t="shared" si="87"/>
        <v>0</v>
      </c>
      <c r="AX43" s="53">
        <f t="shared" si="87"/>
        <v>0</v>
      </c>
      <c r="AY43" s="53" cm="1">
        <f t="array" ref="AY43">+INDEX(AM43:AX43,1,Settings!$C$4)</f>
        <v>0</v>
      </c>
      <c r="AZ43" s="53">
        <f t="shared" si="8"/>
        <v>0</v>
      </c>
      <c r="BA43" s="53"/>
      <c r="BB43" s="53">
        <f t="shared" si="9"/>
        <v>0</v>
      </c>
      <c r="BC43" s="53">
        <f t="shared" ref="BC43:BN43" si="88">+BB43</f>
        <v>0</v>
      </c>
      <c r="BD43" s="53">
        <f t="shared" si="88"/>
        <v>0</v>
      </c>
      <c r="BE43" s="53">
        <f t="shared" si="88"/>
        <v>0</v>
      </c>
      <c r="BF43" s="53">
        <f t="shared" si="88"/>
        <v>0</v>
      </c>
      <c r="BG43" s="53">
        <f t="shared" si="88"/>
        <v>0</v>
      </c>
      <c r="BH43" s="53">
        <f t="shared" si="88"/>
        <v>0</v>
      </c>
      <c r="BI43" s="53">
        <f t="shared" si="88"/>
        <v>0</v>
      </c>
      <c r="BJ43" s="53">
        <f t="shared" si="88"/>
        <v>0</v>
      </c>
      <c r="BK43" s="53">
        <f t="shared" si="88"/>
        <v>0</v>
      </c>
      <c r="BL43" s="53">
        <f t="shared" si="88"/>
        <v>0</v>
      </c>
      <c r="BM43" s="53">
        <f t="shared" si="88"/>
        <v>0</v>
      </c>
      <c r="BN43" s="53">
        <f t="shared" si="88"/>
        <v>0</v>
      </c>
      <c r="BO43" s="53"/>
      <c r="BP43" s="53">
        <f t="shared" si="11"/>
        <v>0</v>
      </c>
      <c r="BQ43" s="53"/>
      <c r="BR43" s="53">
        <f t="shared" si="12"/>
        <v>0</v>
      </c>
    </row>
    <row r="44" spans="1:70" x14ac:dyDescent="0.2">
      <c r="A44" s="6">
        <v>170</v>
      </c>
      <c r="B44" s="6" t="str">
        <f>+VLOOKUP(A44,masterfile!B:C,2,FALSE)</f>
        <v>Fabrikbauten (fremde Grundstücke)</v>
      </c>
      <c r="D44" s="53">
        <f>+SUMIF('[1]2017'!$A:$A,$A44,'[1]2017'!$C:$C)-SUMIF('[1]2017'!$E:$E,$A44,'[1]2017'!$G:$G)</f>
        <v>0</v>
      </c>
      <c r="E44" s="53">
        <f>+SUMIF('[1]2018'!$A:$A,$A44,'[1]2018'!$C:$C)-SUMIF('[1]2018'!$E:$E,$A44,'[1]2018'!$G:$G)+D44</f>
        <v>0</v>
      </c>
      <c r="F44" s="53">
        <f>+SUMIF('[1]2019'!$A:$A,$A44,'[1]2019'!$C:$C)-SUMIF('[1]2019'!$E:$E,$A44,'[1]2019'!$G:$G)+E44</f>
        <v>0</v>
      </c>
      <c r="G44" s="53">
        <f>+SUMIF('[1]2020'!$A:$A,$A44,'[1]2020'!$C:$C)-SUMIF('[1]2020'!$E:$E,$A44,'[1]2020'!$G:$G)+F44</f>
        <v>0</v>
      </c>
      <c r="H44" s="53"/>
      <c r="I44" s="53">
        <f>+(SUMIF('[1]2021'!$A:$A,$A44,'[1]2021'!$C:$C)-SUMIF('[1]2021'!$E:$E,$A44,'[1]2021'!$G:$G))/12+G44</f>
        <v>0</v>
      </c>
      <c r="J44" s="53">
        <f>+(SUMIF('[1]2021'!$A:$A,$A44,'[1]2021'!$C:$C)-SUMIF('[1]2021'!$E:$E,$A44,'[1]2021'!$G:$G))/12+I44</f>
        <v>0</v>
      </c>
      <c r="K44" s="53">
        <f>+(SUMIF('[1]2021'!$A:$A,$A44,'[1]2021'!$C:$C)-SUMIF('[1]2021'!$E:$E,$A44,'[1]2021'!$G:$G))/12+J44</f>
        <v>0</v>
      </c>
      <c r="L44" s="53">
        <f>+(SUMIF('[1]2021'!$A:$A,$A44,'[1]2021'!$C:$C)-SUMIF('[1]2021'!$E:$E,$A44,'[1]2021'!$G:$G))/12+K44</f>
        <v>0</v>
      </c>
      <c r="M44" s="53">
        <f>+(SUMIF('[1]2021'!$A:$A,$A44,'[1]2021'!$C:$C)-SUMIF('[1]2021'!$E:$E,$A44,'[1]2021'!$G:$G))/12+L44</f>
        <v>0</v>
      </c>
      <c r="N44" s="53">
        <f>+(SUMIF('[1]2021'!$A:$A,$A44,'[1]2021'!$C:$C)-SUMIF('[1]2021'!$E:$E,$A44,'[1]2021'!$G:$G))/12+M44</f>
        <v>0</v>
      </c>
      <c r="O44" s="53">
        <f>+(SUMIF('[1]2021'!$A:$A,$A44,'[1]2021'!$C:$C)-SUMIF('[1]2021'!$E:$E,$A44,'[1]2021'!$G:$G))/12+N44</f>
        <v>0</v>
      </c>
      <c r="P44" s="53">
        <f>+(SUMIF('[1]2021'!$A:$A,$A44,'[1]2021'!$C:$C)-SUMIF('[1]2021'!$E:$E,$A44,'[1]2021'!$G:$G))/12+O44</f>
        <v>0</v>
      </c>
      <c r="Q44" s="53">
        <f>+(SUMIF('[1]2021'!$A:$A,$A44,'[1]2021'!$C:$C)-SUMIF('[1]2021'!$E:$E,$A44,'[1]2021'!$G:$G))/12+P44</f>
        <v>0</v>
      </c>
      <c r="R44" s="53">
        <f>+(SUMIF('[1]2021'!$A:$A,$A44,'[1]2021'!$C:$C)-SUMIF('[1]2021'!$E:$E,$A44,'[1]2021'!$G:$G))/12+Q44</f>
        <v>0</v>
      </c>
      <c r="S44" s="53">
        <f>+(SUMIF('[1]2021'!$A:$A,$A44,'[1]2021'!$C:$C)-SUMIF('[1]2021'!$E:$E,$A44,'[1]2021'!$G:$G))/12+R44</f>
        <v>0</v>
      </c>
      <c r="T44" s="53">
        <f>+(SUMIF('[1]2021'!$A:$A,$A44,'[1]2021'!$C:$C)-SUMIF('[1]2021'!$E:$E,$A44,'[1]2021'!$G:$G))/12+S44</f>
        <v>0</v>
      </c>
      <c r="U44" s="53" cm="1">
        <f t="array" ref="U44">+INDEX(I44:T44,1,Settings!$C$4)</f>
        <v>0</v>
      </c>
      <c r="V44" s="53" cm="1">
        <f t="array" ref="V44">+INDEX(I44:T44,1,Settings!$C$4)</f>
        <v>0</v>
      </c>
      <c r="W44" s="53"/>
      <c r="X44" s="53">
        <f>V44+SUMIFS(postings!$T:$T,postings!$C:$C,'b-data'!X$2,postings!$D:$D,'b-data'!X$3,postings!$I:$I,'b-data'!$A44)-SUMIFS(postings!$W:$W,postings!$C:$C,'b-data'!X$2,postings!$D:$D,'b-data'!X$3,postings!$M:$M,'b-data'!$A44)</f>
        <v>0</v>
      </c>
      <c r="Y44" s="53">
        <f>X44+SUMIFS(postings!$T:$T,postings!$C:$C,'b-data'!Y$2,postings!$D:$D,'b-data'!Y$3,postings!$I:$I,'b-data'!$A44)-SUMIFS(postings!$W:$W,postings!$C:$C,'b-data'!Y$2,postings!$D:$D,'b-data'!Y$3,postings!$M:$M,'b-data'!$A44)</f>
        <v>0</v>
      </c>
      <c r="Z44" s="53">
        <f>Y44+SUMIFS(postings!$T:$T,postings!$C:$C,'b-data'!Z$2,postings!$D:$D,'b-data'!Z$3,postings!$I:$I,'b-data'!$A44)-SUMIFS(postings!$W:$W,postings!$C:$C,'b-data'!Z$2,postings!$D:$D,'b-data'!Z$3,postings!$M:$M,'b-data'!$A44)</f>
        <v>0</v>
      </c>
      <c r="AA44" s="53">
        <f>Z44+SUMIFS(postings!$T:$T,postings!$C:$C,'b-data'!AA$2,postings!$D:$D,'b-data'!AA$3,postings!$I:$I,'b-data'!$A44)-SUMIFS(postings!$W:$W,postings!$C:$C,'b-data'!AA$2,postings!$D:$D,'b-data'!AA$3,postings!$M:$M,'b-data'!$A44)</f>
        <v>0</v>
      </c>
      <c r="AB44" s="53">
        <f>AA44+SUMIFS(postings!$T:$T,postings!$C:$C,'b-data'!AB$2,postings!$D:$D,'b-data'!AB$3,postings!$I:$I,'b-data'!$A44)-SUMIFS(postings!$W:$W,postings!$C:$C,'b-data'!AB$2,postings!$D:$D,'b-data'!AB$3,postings!$M:$M,'b-data'!$A44)</f>
        <v>0</v>
      </c>
      <c r="AC44" s="53">
        <f>AB44+SUMIFS(postings!$T:$T,postings!$C:$C,'b-data'!AC$2,postings!$D:$D,'b-data'!AC$3,postings!$I:$I,'b-data'!$A44)-SUMIFS(postings!$W:$W,postings!$C:$C,'b-data'!AC$2,postings!$D:$D,'b-data'!AC$3,postings!$M:$M,'b-data'!$A44)</f>
        <v>0</v>
      </c>
      <c r="AD44" s="53">
        <f>AC44+SUMIFS(postings!$T:$T,postings!$C:$C,'b-data'!AD$2,postings!$D:$D,'b-data'!AD$3,postings!$I:$I,'b-data'!$A44)-SUMIFS(postings!$W:$W,postings!$C:$C,'b-data'!AD$2,postings!$D:$D,'b-data'!AD$3,postings!$M:$M,'b-data'!$A44)</f>
        <v>0</v>
      </c>
      <c r="AE44" s="53">
        <f>AD44+SUMIFS(postings!$T:$T,postings!$C:$C,'b-data'!AE$2,postings!$D:$D,'b-data'!AE$3,postings!$I:$I,'b-data'!$A44)-SUMIFS(postings!$W:$W,postings!$C:$C,'b-data'!AE$2,postings!$D:$D,'b-data'!AE$3,postings!$M:$M,'b-data'!$A44)</f>
        <v>0</v>
      </c>
      <c r="AF44" s="53">
        <f>AE44+SUMIFS(postings!$T:$T,postings!$C:$C,'b-data'!AF$2,postings!$D:$D,'b-data'!AF$3,postings!$I:$I,'b-data'!$A44)-SUMIFS(postings!$W:$W,postings!$C:$C,'b-data'!AF$2,postings!$D:$D,'b-data'!AF$3,postings!$M:$M,'b-data'!$A44)</f>
        <v>0</v>
      </c>
      <c r="AG44" s="53">
        <f>AF44+SUMIFS(postings!$T:$T,postings!$C:$C,'b-data'!AG$2,postings!$D:$D,'b-data'!AG$3,postings!$I:$I,'b-data'!$A44)-SUMIFS(postings!$W:$W,postings!$C:$C,'b-data'!AG$2,postings!$D:$D,'b-data'!AG$3,postings!$M:$M,'b-data'!$A44)</f>
        <v>0</v>
      </c>
      <c r="AH44" s="53">
        <f>AG44+SUMIFS(postings!$T:$T,postings!$C:$C,'b-data'!AH$2,postings!$D:$D,'b-data'!AH$3,postings!$I:$I,'b-data'!$A44)-SUMIFS(postings!$W:$W,postings!$C:$C,'b-data'!AH$2,postings!$D:$D,'b-data'!AH$3,postings!$M:$M,'b-data'!$A44)</f>
        <v>0</v>
      </c>
      <c r="AI44" s="53">
        <f>AH44+SUMIFS(postings!$T:$T,postings!$C:$C,'b-data'!AI$2,postings!$D:$D,'b-data'!AI$3,postings!$I:$I,'b-data'!$A44)-SUMIFS(postings!$W:$W,postings!$C:$C,'b-data'!AI$2,postings!$D:$D,'b-data'!AI$3,postings!$M:$M,'b-data'!$A44)</f>
        <v>0</v>
      </c>
      <c r="AJ44" s="53" cm="1">
        <f t="array" ref="AJ44">+INDEX(X44:AI44,1,Settings!$C$4)</f>
        <v>0</v>
      </c>
      <c r="AK44" s="53" cm="1">
        <f t="array" ref="AK44">+INDEX(X44:AI44,1,Settings!$C$4)</f>
        <v>0</v>
      </c>
      <c r="AL44" s="53"/>
      <c r="AM44" s="53">
        <f t="shared" si="6"/>
        <v>0</v>
      </c>
      <c r="AN44" s="53">
        <f t="shared" ref="AN44:AX44" si="89">+AM44</f>
        <v>0</v>
      </c>
      <c r="AO44" s="53">
        <f t="shared" si="89"/>
        <v>0</v>
      </c>
      <c r="AP44" s="53">
        <f t="shared" si="89"/>
        <v>0</v>
      </c>
      <c r="AQ44" s="53">
        <f t="shared" si="89"/>
        <v>0</v>
      </c>
      <c r="AR44" s="53">
        <f t="shared" si="89"/>
        <v>0</v>
      </c>
      <c r="AS44" s="53">
        <f t="shared" si="89"/>
        <v>0</v>
      </c>
      <c r="AT44" s="53">
        <f t="shared" si="89"/>
        <v>0</v>
      </c>
      <c r="AU44" s="53">
        <f t="shared" si="89"/>
        <v>0</v>
      </c>
      <c r="AV44" s="53">
        <f t="shared" si="89"/>
        <v>0</v>
      </c>
      <c r="AW44" s="53">
        <f t="shared" si="89"/>
        <v>0</v>
      </c>
      <c r="AX44" s="53">
        <f t="shared" si="89"/>
        <v>0</v>
      </c>
      <c r="AY44" s="53" cm="1">
        <f t="array" ref="AY44">+INDEX(AM44:AX44,1,Settings!$C$4)</f>
        <v>0</v>
      </c>
      <c r="AZ44" s="53">
        <f t="shared" si="8"/>
        <v>0</v>
      </c>
      <c r="BA44" s="53"/>
      <c r="BB44" s="53">
        <f t="shared" si="9"/>
        <v>0</v>
      </c>
      <c r="BC44" s="53">
        <f t="shared" ref="BC44:BN44" si="90">+BB44</f>
        <v>0</v>
      </c>
      <c r="BD44" s="53">
        <f t="shared" si="90"/>
        <v>0</v>
      </c>
      <c r="BE44" s="53">
        <f t="shared" si="90"/>
        <v>0</v>
      </c>
      <c r="BF44" s="53">
        <f t="shared" si="90"/>
        <v>0</v>
      </c>
      <c r="BG44" s="53">
        <f t="shared" si="90"/>
        <v>0</v>
      </c>
      <c r="BH44" s="53">
        <f t="shared" si="90"/>
        <v>0</v>
      </c>
      <c r="BI44" s="53">
        <f t="shared" si="90"/>
        <v>0</v>
      </c>
      <c r="BJ44" s="53">
        <f t="shared" si="90"/>
        <v>0</v>
      </c>
      <c r="BK44" s="53">
        <f t="shared" si="90"/>
        <v>0</v>
      </c>
      <c r="BL44" s="53">
        <f t="shared" si="90"/>
        <v>0</v>
      </c>
      <c r="BM44" s="53">
        <f t="shared" si="90"/>
        <v>0</v>
      </c>
      <c r="BN44" s="53">
        <f t="shared" si="90"/>
        <v>0</v>
      </c>
      <c r="BO44" s="53"/>
      <c r="BP44" s="53">
        <f t="shared" si="11"/>
        <v>0</v>
      </c>
      <c r="BQ44" s="53"/>
      <c r="BR44" s="53">
        <f t="shared" si="12"/>
        <v>0</v>
      </c>
    </row>
    <row r="45" spans="1:70" x14ac:dyDescent="0.2">
      <c r="A45" s="6">
        <v>175</v>
      </c>
      <c r="B45" s="6" t="str">
        <f>+VLOOKUP(A45,masterfile!B:C,2,FALSE)</f>
        <v>Garagen (fremde Grst., Geschäftsbauten)</v>
      </c>
      <c r="D45" s="53">
        <f>+SUMIF('[1]2017'!$A:$A,$A45,'[1]2017'!$C:$C)-SUMIF('[1]2017'!$E:$E,$A45,'[1]2017'!$G:$G)</f>
        <v>0</v>
      </c>
      <c r="E45" s="53">
        <f>+SUMIF('[1]2018'!$A:$A,$A45,'[1]2018'!$C:$C)-SUMIF('[1]2018'!$E:$E,$A45,'[1]2018'!$G:$G)+D45</f>
        <v>0</v>
      </c>
      <c r="F45" s="53">
        <f>+SUMIF('[1]2019'!$A:$A,$A45,'[1]2019'!$C:$C)-SUMIF('[1]2019'!$E:$E,$A45,'[1]2019'!$G:$G)+E45</f>
        <v>0</v>
      </c>
      <c r="G45" s="53">
        <f>+SUMIF('[1]2020'!$A:$A,$A45,'[1]2020'!$C:$C)-SUMIF('[1]2020'!$E:$E,$A45,'[1]2020'!$G:$G)+F45</f>
        <v>0</v>
      </c>
      <c r="H45" s="53"/>
      <c r="I45" s="53">
        <f>+(SUMIF('[1]2021'!$A:$A,$A45,'[1]2021'!$C:$C)-SUMIF('[1]2021'!$E:$E,$A45,'[1]2021'!$G:$G))/12+G45</f>
        <v>0</v>
      </c>
      <c r="J45" s="53">
        <f>+(SUMIF('[1]2021'!$A:$A,$A45,'[1]2021'!$C:$C)-SUMIF('[1]2021'!$E:$E,$A45,'[1]2021'!$G:$G))/12+I45</f>
        <v>0</v>
      </c>
      <c r="K45" s="53">
        <f>+(SUMIF('[1]2021'!$A:$A,$A45,'[1]2021'!$C:$C)-SUMIF('[1]2021'!$E:$E,$A45,'[1]2021'!$G:$G))/12+J45</f>
        <v>0</v>
      </c>
      <c r="L45" s="53">
        <f>+(SUMIF('[1]2021'!$A:$A,$A45,'[1]2021'!$C:$C)-SUMIF('[1]2021'!$E:$E,$A45,'[1]2021'!$G:$G))/12+K45</f>
        <v>0</v>
      </c>
      <c r="M45" s="53">
        <f>+(SUMIF('[1]2021'!$A:$A,$A45,'[1]2021'!$C:$C)-SUMIF('[1]2021'!$E:$E,$A45,'[1]2021'!$G:$G))/12+L45</f>
        <v>0</v>
      </c>
      <c r="N45" s="53">
        <f>+(SUMIF('[1]2021'!$A:$A,$A45,'[1]2021'!$C:$C)-SUMIF('[1]2021'!$E:$E,$A45,'[1]2021'!$G:$G))/12+M45</f>
        <v>0</v>
      </c>
      <c r="O45" s="53">
        <f>+(SUMIF('[1]2021'!$A:$A,$A45,'[1]2021'!$C:$C)-SUMIF('[1]2021'!$E:$E,$A45,'[1]2021'!$G:$G))/12+N45</f>
        <v>0</v>
      </c>
      <c r="P45" s="53">
        <f>+(SUMIF('[1]2021'!$A:$A,$A45,'[1]2021'!$C:$C)-SUMIF('[1]2021'!$E:$E,$A45,'[1]2021'!$G:$G))/12+O45</f>
        <v>0</v>
      </c>
      <c r="Q45" s="53">
        <f>+(SUMIF('[1]2021'!$A:$A,$A45,'[1]2021'!$C:$C)-SUMIF('[1]2021'!$E:$E,$A45,'[1]2021'!$G:$G))/12+P45</f>
        <v>0</v>
      </c>
      <c r="R45" s="53">
        <f>+(SUMIF('[1]2021'!$A:$A,$A45,'[1]2021'!$C:$C)-SUMIF('[1]2021'!$E:$E,$A45,'[1]2021'!$G:$G))/12+Q45</f>
        <v>0</v>
      </c>
      <c r="S45" s="53">
        <f>+(SUMIF('[1]2021'!$A:$A,$A45,'[1]2021'!$C:$C)-SUMIF('[1]2021'!$E:$E,$A45,'[1]2021'!$G:$G))/12+R45</f>
        <v>0</v>
      </c>
      <c r="T45" s="53">
        <f>+(SUMIF('[1]2021'!$A:$A,$A45,'[1]2021'!$C:$C)-SUMIF('[1]2021'!$E:$E,$A45,'[1]2021'!$G:$G))/12+S45</f>
        <v>0</v>
      </c>
      <c r="U45" s="53" cm="1">
        <f t="array" ref="U45">+INDEX(I45:T45,1,Settings!$C$4)</f>
        <v>0</v>
      </c>
      <c r="V45" s="53" cm="1">
        <f t="array" ref="V45">+INDEX(I45:T45,1,Settings!$C$4)</f>
        <v>0</v>
      </c>
      <c r="W45" s="53"/>
      <c r="X45" s="53">
        <f>V45+SUMIFS(postings!$T:$T,postings!$C:$C,'b-data'!X$2,postings!$D:$D,'b-data'!X$3,postings!$I:$I,'b-data'!$A45)-SUMIFS(postings!$W:$W,postings!$C:$C,'b-data'!X$2,postings!$D:$D,'b-data'!X$3,postings!$M:$M,'b-data'!$A45)</f>
        <v>0</v>
      </c>
      <c r="Y45" s="53">
        <f>X45+SUMIFS(postings!$T:$T,postings!$C:$C,'b-data'!Y$2,postings!$D:$D,'b-data'!Y$3,postings!$I:$I,'b-data'!$A45)-SUMIFS(postings!$W:$W,postings!$C:$C,'b-data'!Y$2,postings!$D:$D,'b-data'!Y$3,postings!$M:$M,'b-data'!$A45)</f>
        <v>0</v>
      </c>
      <c r="Z45" s="53">
        <f>Y45+SUMIFS(postings!$T:$T,postings!$C:$C,'b-data'!Z$2,postings!$D:$D,'b-data'!Z$3,postings!$I:$I,'b-data'!$A45)-SUMIFS(postings!$W:$W,postings!$C:$C,'b-data'!Z$2,postings!$D:$D,'b-data'!Z$3,postings!$M:$M,'b-data'!$A45)</f>
        <v>0</v>
      </c>
      <c r="AA45" s="53">
        <f>Z45+SUMIFS(postings!$T:$T,postings!$C:$C,'b-data'!AA$2,postings!$D:$D,'b-data'!AA$3,postings!$I:$I,'b-data'!$A45)-SUMIFS(postings!$W:$W,postings!$C:$C,'b-data'!AA$2,postings!$D:$D,'b-data'!AA$3,postings!$M:$M,'b-data'!$A45)</f>
        <v>0</v>
      </c>
      <c r="AB45" s="53">
        <f>AA45+SUMIFS(postings!$T:$T,postings!$C:$C,'b-data'!AB$2,postings!$D:$D,'b-data'!AB$3,postings!$I:$I,'b-data'!$A45)-SUMIFS(postings!$W:$W,postings!$C:$C,'b-data'!AB$2,postings!$D:$D,'b-data'!AB$3,postings!$M:$M,'b-data'!$A45)</f>
        <v>0</v>
      </c>
      <c r="AC45" s="53">
        <f>AB45+SUMIFS(postings!$T:$T,postings!$C:$C,'b-data'!AC$2,postings!$D:$D,'b-data'!AC$3,postings!$I:$I,'b-data'!$A45)-SUMIFS(postings!$W:$W,postings!$C:$C,'b-data'!AC$2,postings!$D:$D,'b-data'!AC$3,postings!$M:$M,'b-data'!$A45)</f>
        <v>0</v>
      </c>
      <c r="AD45" s="53">
        <f>AC45+SUMIFS(postings!$T:$T,postings!$C:$C,'b-data'!AD$2,postings!$D:$D,'b-data'!AD$3,postings!$I:$I,'b-data'!$A45)-SUMIFS(postings!$W:$W,postings!$C:$C,'b-data'!AD$2,postings!$D:$D,'b-data'!AD$3,postings!$M:$M,'b-data'!$A45)</f>
        <v>0</v>
      </c>
      <c r="AE45" s="53">
        <f>AD45+SUMIFS(postings!$T:$T,postings!$C:$C,'b-data'!AE$2,postings!$D:$D,'b-data'!AE$3,postings!$I:$I,'b-data'!$A45)-SUMIFS(postings!$W:$W,postings!$C:$C,'b-data'!AE$2,postings!$D:$D,'b-data'!AE$3,postings!$M:$M,'b-data'!$A45)</f>
        <v>0</v>
      </c>
      <c r="AF45" s="53">
        <f>AE45+SUMIFS(postings!$T:$T,postings!$C:$C,'b-data'!AF$2,postings!$D:$D,'b-data'!AF$3,postings!$I:$I,'b-data'!$A45)-SUMIFS(postings!$W:$W,postings!$C:$C,'b-data'!AF$2,postings!$D:$D,'b-data'!AF$3,postings!$M:$M,'b-data'!$A45)</f>
        <v>0</v>
      </c>
      <c r="AG45" s="53">
        <f>AF45+SUMIFS(postings!$T:$T,postings!$C:$C,'b-data'!AG$2,postings!$D:$D,'b-data'!AG$3,postings!$I:$I,'b-data'!$A45)-SUMIFS(postings!$W:$W,postings!$C:$C,'b-data'!AG$2,postings!$D:$D,'b-data'!AG$3,postings!$M:$M,'b-data'!$A45)</f>
        <v>0</v>
      </c>
      <c r="AH45" s="53">
        <f>AG45+SUMIFS(postings!$T:$T,postings!$C:$C,'b-data'!AH$2,postings!$D:$D,'b-data'!AH$3,postings!$I:$I,'b-data'!$A45)-SUMIFS(postings!$W:$W,postings!$C:$C,'b-data'!AH$2,postings!$D:$D,'b-data'!AH$3,postings!$M:$M,'b-data'!$A45)</f>
        <v>0</v>
      </c>
      <c r="AI45" s="53">
        <f>AH45+SUMIFS(postings!$T:$T,postings!$C:$C,'b-data'!AI$2,postings!$D:$D,'b-data'!AI$3,postings!$I:$I,'b-data'!$A45)-SUMIFS(postings!$W:$W,postings!$C:$C,'b-data'!AI$2,postings!$D:$D,'b-data'!AI$3,postings!$M:$M,'b-data'!$A45)</f>
        <v>0</v>
      </c>
      <c r="AJ45" s="53" cm="1">
        <f t="array" ref="AJ45">+INDEX(X45:AI45,1,Settings!$C$4)</f>
        <v>0</v>
      </c>
      <c r="AK45" s="53" cm="1">
        <f t="array" ref="AK45">+INDEX(X45:AI45,1,Settings!$C$4)</f>
        <v>0</v>
      </c>
      <c r="AL45" s="53"/>
      <c r="AM45" s="53">
        <f t="shared" si="6"/>
        <v>0</v>
      </c>
      <c r="AN45" s="53">
        <f t="shared" ref="AN45:AX45" si="91">+AM45</f>
        <v>0</v>
      </c>
      <c r="AO45" s="53">
        <f t="shared" si="91"/>
        <v>0</v>
      </c>
      <c r="AP45" s="53">
        <f t="shared" si="91"/>
        <v>0</v>
      </c>
      <c r="AQ45" s="53">
        <f t="shared" si="91"/>
        <v>0</v>
      </c>
      <c r="AR45" s="53">
        <f t="shared" si="91"/>
        <v>0</v>
      </c>
      <c r="AS45" s="53">
        <f t="shared" si="91"/>
        <v>0</v>
      </c>
      <c r="AT45" s="53">
        <f t="shared" si="91"/>
        <v>0</v>
      </c>
      <c r="AU45" s="53">
        <f t="shared" si="91"/>
        <v>0</v>
      </c>
      <c r="AV45" s="53">
        <f t="shared" si="91"/>
        <v>0</v>
      </c>
      <c r="AW45" s="53">
        <f t="shared" si="91"/>
        <v>0</v>
      </c>
      <c r="AX45" s="53">
        <f t="shared" si="91"/>
        <v>0</v>
      </c>
      <c r="AY45" s="53" cm="1">
        <f t="array" ref="AY45">+INDEX(AM45:AX45,1,Settings!$C$4)</f>
        <v>0</v>
      </c>
      <c r="AZ45" s="53">
        <f t="shared" si="8"/>
        <v>0</v>
      </c>
      <c r="BA45" s="53"/>
      <c r="BB45" s="53">
        <f t="shared" si="9"/>
        <v>0</v>
      </c>
      <c r="BC45" s="53">
        <f t="shared" ref="BC45:BN45" si="92">+BB45</f>
        <v>0</v>
      </c>
      <c r="BD45" s="53">
        <f t="shared" si="92"/>
        <v>0</v>
      </c>
      <c r="BE45" s="53">
        <f t="shared" si="92"/>
        <v>0</v>
      </c>
      <c r="BF45" s="53">
        <f t="shared" si="92"/>
        <v>0</v>
      </c>
      <c r="BG45" s="53">
        <f t="shared" si="92"/>
        <v>0</v>
      </c>
      <c r="BH45" s="53">
        <f t="shared" si="92"/>
        <v>0</v>
      </c>
      <c r="BI45" s="53">
        <f t="shared" si="92"/>
        <v>0</v>
      </c>
      <c r="BJ45" s="53">
        <f t="shared" si="92"/>
        <v>0</v>
      </c>
      <c r="BK45" s="53">
        <f t="shared" si="92"/>
        <v>0</v>
      </c>
      <c r="BL45" s="53">
        <f t="shared" si="92"/>
        <v>0</v>
      </c>
      <c r="BM45" s="53">
        <f t="shared" si="92"/>
        <v>0</v>
      </c>
      <c r="BN45" s="53">
        <f t="shared" si="92"/>
        <v>0</v>
      </c>
      <c r="BO45" s="53"/>
      <c r="BP45" s="53">
        <f t="shared" si="11"/>
        <v>0</v>
      </c>
      <c r="BQ45" s="53"/>
      <c r="BR45" s="53">
        <f t="shared" si="12"/>
        <v>0</v>
      </c>
    </row>
    <row r="46" spans="1:70" x14ac:dyDescent="0.2">
      <c r="A46" s="6">
        <v>176</v>
      </c>
      <c r="B46" s="6" t="str">
        <f>+VLOOKUP(A46,masterfile!B:C,2,FALSE)</f>
        <v>Außenanlagen (fremde Grst.,Geschäftsb.)</v>
      </c>
      <c r="D46" s="53">
        <f>+SUMIF('[1]2017'!$A:$A,$A46,'[1]2017'!$C:$C)-SUMIF('[1]2017'!$E:$E,$A46,'[1]2017'!$G:$G)</f>
        <v>0</v>
      </c>
      <c r="E46" s="53">
        <f>+SUMIF('[1]2018'!$A:$A,$A46,'[1]2018'!$C:$C)-SUMIF('[1]2018'!$E:$E,$A46,'[1]2018'!$G:$G)+D46</f>
        <v>0</v>
      </c>
      <c r="F46" s="53">
        <f>+SUMIF('[1]2019'!$A:$A,$A46,'[1]2019'!$C:$C)-SUMIF('[1]2019'!$E:$E,$A46,'[1]2019'!$G:$G)+E46</f>
        <v>0</v>
      </c>
      <c r="G46" s="53">
        <f>+SUMIF('[1]2020'!$A:$A,$A46,'[1]2020'!$C:$C)-SUMIF('[1]2020'!$E:$E,$A46,'[1]2020'!$G:$G)+F46</f>
        <v>0</v>
      </c>
      <c r="H46" s="53"/>
      <c r="I46" s="53">
        <f>+(SUMIF('[1]2021'!$A:$A,$A46,'[1]2021'!$C:$C)-SUMIF('[1]2021'!$E:$E,$A46,'[1]2021'!$G:$G))/12+G46</f>
        <v>0</v>
      </c>
      <c r="J46" s="53">
        <f>+(SUMIF('[1]2021'!$A:$A,$A46,'[1]2021'!$C:$C)-SUMIF('[1]2021'!$E:$E,$A46,'[1]2021'!$G:$G))/12+I46</f>
        <v>0</v>
      </c>
      <c r="K46" s="53">
        <f>+(SUMIF('[1]2021'!$A:$A,$A46,'[1]2021'!$C:$C)-SUMIF('[1]2021'!$E:$E,$A46,'[1]2021'!$G:$G))/12+J46</f>
        <v>0</v>
      </c>
      <c r="L46" s="53">
        <f>+(SUMIF('[1]2021'!$A:$A,$A46,'[1]2021'!$C:$C)-SUMIF('[1]2021'!$E:$E,$A46,'[1]2021'!$G:$G))/12+K46</f>
        <v>0</v>
      </c>
      <c r="M46" s="53">
        <f>+(SUMIF('[1]2021'!$A:$A,$A46,'[1]2021'!$C:$C)-SUMIF('[1]2021'!$E:$E,$A46,'[1]2021'!$G:$G))/12+L46</f>
        <v>0</v>
      </c>
      <c r="N46" s="53">
        <f>+(SUMIF('[1]2021'!$A:$A,$A46,'[1]2021'!$C:$C)-SUMIF('[1]2021'!$E:$E,$A46,'[1]2021'!$G:$G))/12+M46</f>
        <v>0</v>
      </c>
      <c r="O46" s="53">
        <f>+(SUMIF('[1]2021'!$A:$A,$A46,'[1]2021'!$C:$C)-SUMIF('[1]2021'!$E:$E,$A46,'[1]2021'!$G:$G))/12+N46</f>
        <v>0</v>
      </c>
      <c r="P46" s="53">
        <f>+(SUMIF('[1]2021'!$A:$A,$A46,'[1]2021'!$C:$C)-SUMIF('[1]2021'!$E:$E,$A46,'[1]2021'!$G:$G))/12+O46</f>
        <v>0</v>
      </c>
      <c r="Q46" s="53">
        <f>+(SUMIF('[1]2021'!$A:$A,$A46,'[1]2021'!$C:$C)-SUMIF('[1]2021'!$E:$E,$A46,'[1]2021'!$G:$G))/12+P46</f>
        <v>0</v>
      </c>
      <c r="R46" s="53">
        <f>+(SUMIF('[1]2021'!$A:$A,$A46,'[1]2021'!$C:$C)-SUMIF('[1]2021'!$E:$E,$A46,'[1]2021'!$G:$G))/12+Q46</f>
        <v>0</v>
      </c>
      <c r="S46" s="53">
        <f>+(SUMIF('[1]2021'!$A:$A,$A46,'[1]2021'!$C:$C)-SUMIF('[1]2021'!$E:$E,$A46,'[1]2021'!$G:$G))/12+R46</f>
        <v>0</v>
      </c>
      <c r="T46" s="53">
        <f>+(SUMIF('[1]2021'!$A:$A,$A46,'[1]2021'!$C:$C)-SUMIF('[1]2021'!$E:$E,$A46,'[1]2021'!$G:$G))/12+S46</f>
        <v>0</v>
      </c>
      <c r="U46" s="53" cm="1">
        <f t="array" ref="U46">+INDEX(I46:T46,1,Settings!$C$4)</f>
        <v>0</v>
      </c>
      <c r="V46" s="53" cm="1">
        <f t="array" ref="V46">+INDEX(I46:T46,1,Settings!$C$4)</f>
        <v>0</v>
      </c>
      <c r="W46" s="53"/>
      <c r="X46" s="53">
        <f>V46+SUMIFS(postings!$T:$T,postings!$C:$C,'b-data'!X$2,postings!$D:$D,'b-data'!X$3,postings!$I:$I,'b-data'!$A46)-SUMIFS(postings!$W:$W,postings!$C:$C,'b-data'!X$2,postings!$D:$D,'b-data'!X$3,postings!$M:$M,'b-data'!$A46)</f>
        <v>0</v>
      </c>
      <c r="Y46" s="53">
        <f>X46+SUMIFS(postings!$T:$T,postings!$C:$C,'b-data'!Y$2,postings!$D:$D,'b-data'!Y$3,postings!$I:$I,'b-data'!$A46)-SUMIFS(postings!$W:$W,postings!$C:$C,'b-data'!Y$2,postings!$D:$D,'b-data'!Y$3,postings!$M:$M,'b-data'!$A46)</f>
        <v>0</v>
      </c>
      <c r="Z46" s="53">
        <f>Y46+SUMIFS(postings!$T:$T,postings!$C:$C,'b-data'!Z$2,postings!$D:$D,'b-data'!Z$3,postings!$I:$I,'b-data'!$A46)-SUMIFS(postings!$W:$W,postings!$C:$C,'b-data'!Z$2,postings!$D:$D,'b-data'!Z$3,postings!$M:$M,'b-data'!$A46)</f>
        <v>0</v>
      </c>
      <c r="AA46" s="53">
        <f>Z46+SUMIFS(postings!$T:$T,postings!$C:$C,'b-data'!AA$2,postings!$D:$D,'b-data'!AA$3,postings!$I:$I,'b-data'!$A46)-SUMIFS(postings!$W:$W,postings!$C:$C,'b-data'!AA$2,postings!$D:$D,'b-data'!AA$3,postings!$M:$M,'b-data'!$A46)</f>
        <v>0</v>
      </c>
      <c r="AB46" s="53">
        <f>AA46+SUMIFS(postings!$T:$T,postings!$C:$C,'b-data'!AB$2,postings!$D:$D,'b-data'!AB$3,postings!$I:$I,'b-data'!$A46)-SUMIFS(postings!$W:$W,postings!$C:$C,'b-data'!AB$2,postings!$D:$D,'b-data'!AB$3,postings!$M:$M,'b-data'!$A46)</f>
        <v>0</v>
      </c>
      <c r="AC46" s="53">
        <f>AB46+SUMIFS(postings!$T:$T,postings!$C:$C,'b-data'!AC$2,postings!$D:$D,'b-data'!AC$3,postings!$I:$I,'b-data'!$A46)-SUMIFS(postings!$W:$W,postings!$C:$C,'b-data'!AC$2,postings!$D:$D,'b-data'!AC$3,postings!$M:$M,'b-data'!$A46)</f>
        <v>0</v>
      </c>
      <c r="AD46" s="53">
        <f>AC46+SUMIFS(postings!$T:$T,postings!$C:$C,'b-data'!AD$2,postings!$D:$D,'b-data'!AD$3,postings!$I:$I,'b-data'!$A46)-SUMIFS(postings!$W:$W,postings!$C:$C,'b-data'!AD$2,postings!$D:$D,'b-data'!AD$3,postings!$M:$M,'b-data'!$A46)</f>
        <v>0</v>
      </c>
      <c r="AE46" s="53">
        <f>AD46+SUMIFS(postings!$T:$T,postings!$C:$C,'b-data'!AE$2,postings!$D:$D,'b-data'!AE$3,postings!$I:$I,'b-data'!$A46)-SUMIFS(postings!$W:$W,postings!$C:$C,'b-data'!AE$2,postings!$D:$D,'b-data'!AE$3,postings!$M:$M,'b-data'!$A46)</f>
        <v>0</v>
      </c>
      <c r="AF46" s="53">
        <f>AE46+SUMIFS(postings!$T:$T,postings!$C:$C,'b-data'!AF$2,postings!$D:$D,'b-data'!AF$3,postings!$I:$I,'b-data'!$A46)-SUMIFS(postings!$W:$W,postings!$C:$C,'b-data'!AF$2,postings!$D:$D,'b-data'!AF$3,postings!$M:$M,'b-data'!$A46)</f>
        <v>0</v>
      </c>
      <c r="AG46" s="53">
        <f>AF46+SUMIFS(postings!$T:$T,postings!$C:$C,'b-data'!AG$2,postings!$D:$D,'b-data'!AG$3,postings!$I:$I,'b-data'!$A46)-SUMIFS(postings!$W:$W,postings!$C:$C,'b-data'!AG$2,postings!$D:$D,'b-data'!AG$3,postings!$M:$M,'b-data'!$A46)</f>
        <v>0</v>
      </c>
      <c r="AH46" s="53">
        <f>AG46+SUMIFS(postings!$T:$T,postings!$C:$C,'b-data'!AH$2,postings!$D:$D,'b-data'!AH$3,postings!$I:$I,'b-data'!$A46)-SUMIFS(postings!$W:$W,postings!$C:$C,'b-data'!AH$2,postings!$D:$D,'b-data'!AH$3,postings!$M:$M,'b-data'!$A46)</f>
        <v>0</v>
      </c>
      <c r="AI46" s="53">
        <f>AH46+SUMIFS(postings!$T:$T,postings!$C:$C,'b-data'!AI$2,postings!$D:$D,'b-data'!AI$3,postings!$I:$I,'b-data'!$A46)-SUMIFS(postings!$W:$W,postings!$C:$C,'b-data'!AI$2,postings!$D:$D,'b-data'!AI$3,postings!$M:$M,'b-data'!$A46)</f>
        <v>0</v>
      </c>
      <c r="AJ46" s="53" cm="1">
        <f t="array" ref="AJ46">+INDEX(X46:AI46,1,Settings!$C$4)</f>
        <v>0</v>
      </c>
      <c r="AK46" s="53" cm="1">
        <f t="array" ref="AK46">+INDEX(X46:AI46,1,Settings!$C$4)</f>
        <v>0</v>
      </c>
      <c r="AL46" s="53"/>
      <c r="AM46" s="53">
        <f t="shared" si="6"/>
        <v>0</v>
      </c>
      <c r="AN46" s="53">
        <f t="shared" ref="AN46:AX46" si="93">+AM46</f>
        <v>0</v>
      </c>
      <c r="AO46" s="53">
        <f t="shared" si="93"/>
        <v>0</v>
      </c>
      <c r="AP46" s="53">
        <f t="shared" si="93"/>
        <v>0</v>
      </c>
      <c r="AQ46" s="53">
        <f t="shared" si="93"/>
        <v>0</v>
      </c>
      <c r="AR46" s="53">
        <f t="shared" si="93"/>
        <v>0</v>
      </c>
      <c r="AS46" s="53">
        <f t="shared" si="93"/>
        <v>0</v>
      </c>
      <c r="AT46" s="53">
        <f t="shared" si="93"/>
        <v>0</v>
      </c>
      <c r="AU46" s="53">
        <f t="shared" si="93"/>
        <v>0</v>
      </c>
      <c r="AV46" s="53">
        <f t="shared" si="93"/>
        <v>0</v>
      </c>
      <c r="AW46" s="53">
        <f t="shared" si="93"/>
        <v>0</v>
      </c>
      <c r="AX46" s="53">
        <f t="shared" si="93"/>
        <v>0</v>
      </c>
      <c r="AY46" s="53" cm="1">
        <f t="array" ref="AY46">+INDEX(AM46:AX46,1,Settings!$C$4)</f>
        <v>0</v>
      </c>
      <c r="AZ46" s="53">
        <f t="shared" si="8"/>
        <v>0</v>
      </c>
      <c r="BA46" s="53"/>
      <c r="BB46" s="53">
        <f t="shared" si="9"/>
        <v>0</v>
      </c>
      <c r="BC46" s="53">
        <f t="shared" ref="BC46:BN46" si="94">+BB46</f>
        <v>0</v>
      </c>
      <c r="BD46" s="53">
        <f t="shared" si="94"/>
        <v>0</v>
      </c>
      <c r="BE46" s="53">
        <f t="shared" si="94"/>
        <v>0</v>
      </c>
      <c r="BF46" s="53">
        <f t="shared" si="94"/>
        <v>0</v>
      </c>
      <c r="BG46" s="53">
        <f t="shared" si="94"/>
        <v>0</v>
      </c>
      <c r="BH46" s="53">
        <f t="shared" si="94"/>
        <v>0</v>
      </c>
      <c r="BI46" s="53">
        <f t="shared" si="94"/>
        <v>0</v>
      </c>
      <c r="BJ46" s="53">
        <f t="shared" si="94"/>
        <v>0</v>
      </c>
      <c r="BK46" s="53">
        <f t="shared" si="94"/>
        <v>0</v>
      </c>
      <c r="BL46" s="53">
        <f t="shared" si="94"/>
        <v>0</v>
      </c>
      <c r="BM46" s="53">
        <f t="shared" si="94"/>
        <v>0</v>
      </c>
      <c r="BN46" s="53">
        <f t="shared" si="94"/>
        <v>0</v>
      </c>
      <c r="BO46" s="53"/>
      <c r="BP46" s="53">
        <f t="shared" si="11"/>
        <v>0</v>
      </c>
      <c r="BQ46" s="53"/>
      <c r="BR46" s="53">
        <f t="shared" si="12"/>
        <v>0</v>
      </c>
    </row>
    <row r="47" spans="1:70" x14ac:dyDescent="0.2">
      <c r="A47" s="6">
        <v>177</v>
      </c>
      <c r="B47" s="6" t="str">
        <f>+VLOOKUP(A47,masterfile!B:C,2,FALSE)</f>
        <v>Hof-, Wegebefestig (frd Grst,Geschäftsb)</v>
      </c>
      <c r="D47" s="53">
        <f>+SUMIF('[1]2017'!$A:$A,$A47,'[1]2017'!$C:$C)-SUMIF('[1]2017'!$E:$E,$A47,'[1]2017'!$G:$G)</f>
        <v>0</v>
      </c>
      <c r="E47" s="53">
        <f>+SUMIF('[1]2018'!$A:$A,$A47,'[1]2018'!$C:$C)-SUMIF('[1]2018'!$E:$E,$A47,'[1]2018'!$G:$G)+D47</f>
        <v>0</v>
      </c>
      <c r="F47" s="53">
        <f>+SUMIF('[1]2019'!$A:$A,$A47,'[1]2019'!$C:$C)-SUMIF('[1]2019'!$E:$E,$A47,'[1]2019'!$G:$G)+E47</f>
        <v>0</v>
      </c>
      <c r="G47" s="53">
        <f>+SUMIF('[1]2020'!$A:$A,$A47,'[1]2020'!$C:$C)-SUMIF('[1]2020'!$E:$E,$A47,'[1]2020'!$G:$G)+F47</f>
        <v>0</v>
      </c>
      <c r="H47" s="53"/>
      <c r="I47" s="53">
        <f>+(SUMIF('[1]2021'!$A:$A,$A47,'[1]2021'!$C:$C)-SUMIF('[1]2021'!$E:$E,$A47,'[1]2021'!$G:$G))/12+G47</f>
        <v>0</v>
      </c>
      <c r="J47" s="53">
        <f>+(SUMIF('[1]2021'!$A:$A,$A47,'[1]2021'!$C:$C)-SUMIF('[1]2021'!$E:$E,$A47,'[1]2021'!$G:$G))/12+I47</f>
        <v>0</v>
      </c>
      <c r="K47" s="53">
        <f>+(SUMIF('[1]2021'!$A:$A,$A47,'[1]2021'!$C:$C)-SUMIF('[1]2021'!$E:$E,$A47,'[1]2021'!$G:$G))/12+J47</f>
        <v>0</v>
      </c>
      <c r="L47" s="53">
        <f>+(SUMIF('[1]2021'!$A:$A,$A47,'[1]2021'!$C:$C)-SUMIF('[1]2021'!$E:$E,$A47,'[1]2021'!$G:$G))/12+K47</f>
        <v>0</v>
      </c>
      <c r="M47" s="53">
        <f>+(SUMIF('[1]2021'!$A:$A,$A47,'[1]2021'!$C:$C)-SUMIF('[1]2021'!$E:$E,$A47,'[1]2021'!$G:$G))/12+L47</f>
        <v>0</v>
      </c>
      <c r="N47" s="53">
        <f>+(SUMIF('[1]2021'!$A:$A,$A47,'[1]2021'!$C:$C)-SUMIF('[1]2021'!$E:$E,$A47,'[1]2021'!$G:$G))/12+M47</f>
        <v>0</v>
      </c>
      <c r="O47" s="53">
        <f>+(SUMIF('[1]2021'!$A:$A,$A47,'[1]2021'!$C:$C)-SUMIF('[1]2021'!$E:$E,$A47,'[1]2021'!$G:$G))/12+N47</f>
        <v>0</v>
      </c>
      <c r="P47" s="53">
        <f>+(SUMIF('[1]2021'!$A:$A,$A47,'[1]2021'!$C:$C)-SUMIF('[1]2021'!$E:$E,$A47,'[1]2021'!$G:$G))/12+O47</f>
        <v>0</v>
      </c>
      <c r="Q47" s="53">
        <f>+(SUMIF('[1]2021'!$A:$A,$A47,'[1]2021'!$C:$C)-SUMIF('[1]2021'!$E:$E,$A47,'[1]2021'!$G:$G))/12+P47</f>
        <v>0</v>
      </c>
      <c r="R47" s="53">
        <f>+(SUMIF('[1]2021'!$A:$A,$A47,'[1]2021'!$C:$C)-SUMIF('[1]2021'!$E:$E,$A47,'[1]2021'!$G:$G))/12+Q47</f>
        <v>0</v>
      </c>
      <c r="S47" s="53">
        <f>+(SUMIF('[1]2021'!$A:$A,$A47,'[1]2021'!$C:$C)-SUMIF('[1]2021'!$E:$E,$A47,'[1]2021'!$G:$G))/12+R47</f>
        <v>0</v>
      </c>
      <c r="T47" s="53">
        <f>+(SUMIF('[1]2021'!$A:$A,$A47,'[1]2021'!$C:$C)-SUMIF('[1]2021'!$E:$E,$A47,'[1]2021'!$G:$G))/12+S47</f>
        <v>0</v>
      </c>
      <c r="U47" s="53" cm="1">
        <f t="array" ref="U47">+INDEX(I47:T47,1,Settings!$C$4)</f>
        <v>0</v>
      </c>
      <c r="V47" s="53" cm="1">
        <f t="array" ref="V47">+INDEX(I47:T47,1,Settings!$C$4)</f>
        <v>0</v>
      </c>
      <c r="W47" s="53"/>
      <c r="X47" s="53">
        <f>V47+SUMIFS(postings!$T:$T,postings!$C:$C,'b-data'!X$2,postings!$D:$D,'b-data'!X$3,postings!$I:$I,'b-data'!$A47)-SUMIFS(postings!$W:$W,postings!$C:$C,'b-data'!X$2,postings!$D:$D,'b-data'!X$3,postings!$M:$M,'b-data'!$A47)</f>
        <v>0</v>
      </c>
      <c r="Y47" s="53">
        <f>X47+SUMIFS(postings!$T:$T,postings!$C:$C,'b-data'!Y$2,postings!$D:$D,'b-data'!Y$3,postings!$I:$I,'b-data'!$A47)-SUMIFS(postings!$W:$W,postings!$C:$C,'b-data'!Y$2,postings!$D:$D,'b-data'!Y$3,postings!$M:$M,'b-data'!$A47)</f>
        <v>0</v>
      </c>
      <c r="Z47" s="53">
        <f>Y47+SUMIFS(postings!$T:$T,postings!$C:$C,'b-data'!Z$2,postings!$D:$D,'b-data'!Z$3,postings!$I:$I,'b-data'!$A47)-SUMIFS(postings!$W:$W,postings!$C:$C,'b-data'!Z$2,postings!$D:$D,'b-data'!Z$3,postings!$M:$M,'b-data'!$A47)</f>
        <v>0</v>
      </c>
      <c r="AA47" s="53">
        <f>Z47+SUMIFS(postings!$T:$T,postings!$C:$C,'b-data'!AA$2,postings!$D:$D,'b-data'!AA$3,postings!$I:$I,'b-data'!$A47)-SUMIFS(postings!$W:$W,postings!$C:$C,'b-data'!AA$2,postings!$D:$D,'b-data'!AA$3,postings!$M:$M,'b-data'!$A47)</f>
        <v>0</v>
      </c>
      <c r="AB47" s="53">
        <f>AA47+SUMIFS(postings!$T:$T,postings!$C:$C,'b-data'!AB$2,postings!$D:$D,'b-data'!AB$3,postings!$I:$I,'b-data'!$A47)-SUMIFS(postings!$W:$W,postings!$C:$C,'b-data'!AB$2,postings!$D:$D,'b-data'!AB$3,postings!$M:$M,'b-data'!$A47)</f>
        <v>0</v>
      </c>
      <c r="AC47" s="53">
        <f>AB47+SUMIFS(postings!$T:$T,postings!$C:$C,'b-data'!AC$2,postings!$D:$D,'b-data'!AC$3,postings!$I:$I,'b-data'!$A47)-SUMIFS(postings!$W:$W,postings!$C:$C,'b-data'!AC$2,postings!$D:$D,'b-data'!AC$3,postings!$M:$M,'b-data'!$A47)</f>
        <v>0</v>
      </c>
      <c r="AD47" s="53">
        <f>AC47+SUMIFS(postings!$T:$T,postings!$C:$C,'b-data'!AD$2,postings!$D:$D,'b-data'!AD$3,postings!$I:$I,'b-data'!$A47)-SUMIFS(postings!$W:$W,postings!$C:$C,'b-data'!AD$2,postings!$D:$D,'b-data'!AD$3,postings!$M:$M,'b-data'!$A47)</f>
        <v>0</v>
      </c>
      <c r="AE47" s="53">
        <f>AD47+SUMIFS(postings!$T:$T,postings!$C:$C,'b-data'!AE$2,postings!$D:$D,'b-data'!AE$3,postings!$I:$I,'b-data'!$A47)-SUMIFS(postings!$W:$W,postings!$C:$C,'b-data'!AE$2,postings!$D:$D,'b-data'!AE$3,postings!$M:$M,'b-data'!$A47)</f>
        <v>0</v>
      </c>
      <c r="AF47" s="53">
        <f>AE47+SUMIFS(postings!$T:$T,postings!$C:$C,'b-data'!AF$2,postings!$D:$D,'b-data'!AF$3,postings!$I:$I,'b-data'!$A47)-SUMIFS(postings!$W:$W,postings!$C:$C,'b-data'!AF$2,postings!$D:$D,'b-data'!AF$3,postings!$M:$M,'b-data'!$A47)</f>
        <v>0</v>
      </c>
      <c r="AG47" s="53">
        <f>AF47+SUMIFS(postings!$T:$T,postings!$C:$C,'b-data'!AG$2,postings!$D:$D,'b-data'!AG$3,postings!$I:$I,'b-data'!$A47)-SUMIFS(postings!$W:$W,postings!$C:$C,'b-data'!AG$2,postings!$D:$D,'b-data'!AG$3,postings!$M:$M,'b-data'!$A47)</f>
        <v>0</v>
      </c>
      <c r="AH47" s="53">
        <f>AG47+SUMIFS(postings!$T:$T,postings!$C:$C,'b-data'!AH$2,postings!$D:$D,'b-data'!AH$3,postings!$I:$I,'b-data'!$A47)-SUMIFS(postings!$W:$W,postings!$C:$C,'b-data'!AH$2,postings!$D:$D,'b-data'!AH$3,postings!$M:$M,'b-data'!$A47)</f>
        <v>0</v>
      </c>
      <c r="AI47" s="53">
        <f>AH47+SUMIFS(postings!$T:$T,postings!$C:$C,'b-data'!AI$2,postings!$D:$D,'b-data'!AI$3,postings!$I:$I,'b-data'!$A47)-SUMIFS(postings!$W:$W,postings!$C:$C,'b-data'!AI$2,postings!$D:$D,'b-data'!AI$3,postings!$M:$M,'b-data'!$A47)</f>
        <v>0</v>
      </c>
      <c r="AJ47" s="53" cm="1">
        <f t="array" ref="AJ47">+INDEX(X47:AI47,1,Settings!$C$4)</f>
        <v>0</v>
      </c>
      <c r="AK47" s="53" cm="1">
        <f t="array" ref="AK47">+INDEX(X47:AI47,1,Settings!$C$4)</f>
        <v>0</v>
      </c>
      <c r="AL47" s="53"/>
      <c r="AM47" s="53">
        <f t="shared" si="6"/>
        <v>0</v>
      </c>
      <c r="AN47" s="53">
        <f t="shared" ref="AN47:AX47" si="95">+AM47</f>
        <v>0</v>
      </c>
      <c r="AO47" s="53">
        <f t="shared" si="95"/>
        <v>0</v>
      </c>
      <c r="AP47" s="53">
        <f t="shared" si="95"/>
        <v>0</v>
      </c>
      <c r="AQ47" s="53">
        <f t="shared" si="95"/>
        <v>0</v>
      </c>
      <c r="AR47" s="53">
        <f t="shared" si="95"/>
        <v>0</v>
      </c>
      <c r="AS47" s="53">
        <f t="shared" si="95"/>
        <v>0</v>
      </c>
      <c r="AT47" s="53">
        <f t="shared" si="95"/>
        <v>0</v>
      </c>
      <c r="AU47" s="53">
        <f t="shared" si="95"/>
        <v>0</v>
      </c>
      <c r="AV47" s="53">
        <f t="shared" si="95"/>
        <v>0</v>
      </c>
      <c r="AW47" s="53">
        <f t="shared" si="95"/>
        <v>0</v>
      </c>
      <c r="AX47" s="53">
        <f t="shared" si="95"/>
        <v>0</v>
      </c>
      <c r="AY47" s="53" cm="1">
        <f t="array" ref="AY47">+INDEX(AM47:AX47,1,Settings!$C$4)</f>
        <v>0</v>
      </c>
      <c r="AZ47" s="53">
        <f t="shared" si="8"/>
        <v>0</v>
      </c>
      <c r="BA47" s="53"/>
      <c r="BB47" s="53">
        <f t="shared" si="9"/>
        <v>0</v>
      </c>
      <c r="BC47" s="53">
        <f t="shared" ref="BC47:BN47" si="96">+BB47</f>
        <v>0</v>
      </c>
      <c r="BD47" s="53">
        <f t="shared" si="96"/>
        <v>0</v>
      </c>
      <c r="BE47" s="53">
        <f t="shared" si="96"/>
        <v>0</v>
      </c>
      <c r="BF47" s="53">
        <f t="shared" si="96"/>
        <v>0</v>
      </c>
      <c r="BG47" s="53">
        <f t="shared" si="96"/>
        <v>0</v>
      </c>
      <c r="BH47" s="53">
        <f t="shared" si="96"/>
        <v>0</v>
      </c>
      <c r="BI47" s="53">
        <f t="shared" si="96"/>
        <v>0</v>
      </c>
      <c r="BJ47" s="53">
        <f t="shared" si="96"/>
        <v>0</v>
      </c>
      <c r="BK47" s="53">
        <f t="shared" si="96"/>
        <v>0</v>
      </c>
      <c r="BL47" s="53">
        <f t="shared" si="96"/>
        <v>0</v>
      </c>
      <c r="BM47" s="53">
        <f t="shared" si="96"/>
        <v>0</v>
      </c>
      <c r="BN47" s="53">
        <f t="shared" si="96"/>
        <v>0</v>
      </c>
      <c r="BO47" s="53"/>
      <c r="BP47" s="53">
        <f t="shared" si="11"/>
        <v>0</v>
      </c>
      <c r="BQ47" s="53"/>
      <c r="BR47" s="53">
        <f t="shared" si="12"/>
        <v>0</v>
      </c>
    </row>
    <row r="48" spans="1:70" x14ac:dyDescent="0.2">
      <c r="A48" s="6">
        <v>178</v>
      </c>
      <c r="B48" s="6" t="str">
        <f>+VLOOKUP(A48,masterfile!B:C,2,FALSE)</f>
        <v>Einrichtungen (fremde Grst.,Geschäftsb.)</v>
      </c>
      <c r="D48" s="53">
        <f>+SUMIF('[1]2017'!$A:$A,$A48,'[1]2017'!$C:$C)-SUMIF('[1]2017'!$E:$E,$A48,'[1]2017'!$G:$G)</f>
        <v>0</v>
      </c>
      <c r="E48" s="53">
        <f>+SUMIF('[1]2018'!$A:$A,$A48,'[1]2018'!$C:$C)-SUMIF('[1]2018'!$E:$E,$A48,'[1]2018'!$G:$G)+D48</f>
        <v>0</v>
      </c>
      <c r="F48" s="53">
        <f>+SUMIF('[1]2019'!$A:$A,$A48,'[1]2019'!$C:$C)-SUMIF('[1]2019'!$E:$E,$A48,'[1]2019'!$G:$G)+E48</f>
        <v>0</v>
      </c>
      <c r="G48" s="53">
        <f>+SUMIF('[1]2020'!$A:$A,$A48,'[1]2020'!$C:$C)-SUMIF('[1]2020'!$E:$E,$A48,'[1]2020'!$G:$G)+F48</f>
        <v>0</v>
      </c>
      <c r="H48" s="53"/>
      <c r="I48" s="53">
        <f>+(SUMIF('[1]2021'!$A:$A,$A48,'[1]2021'!$C:$C)-SUMIF('[1]2021'!$E:$E,$A48,'[1]2021'!$G:$G))/12+G48</f>
        <v>0</v>
      </c>
      <c r="J48" s="53">
        <f>+(SUMIF('[1]2021'!$A:$A,$A48,'[1]2021'!$C:$C)-SUMIF('[1]2021'!$E:$E,$A48,'[1]2021'!$G:$G))/12+I48</f>
        <v>0</v>
      </c>
      <c r="K48" s="53">
        <f>+(SUMIF('[1]2021'!$A:$A,$A48,'[1]2021'!$C:$C)-SUMIF('[1]2021'!$E:$E,$A48,'[1]2021'!$G:$G))/12+J48</f>
        <v>0</v>
      </c>
      <c r="L48" s="53">
        <f>+(SUMIF('[1]2021'!$A:$A,$A48,'[1]2021'!$C:$C)-SUMIF('[1]2021'!$E:$E,$A48,'[1]2021'!$G:$G))/12+K48</f>
        <v>0</v>
      </c>
      <c r="M48" s="53">
        <f>+(SUMIF('[1]2021'!$A:$A,$A48,'[1]2021'!$C:$C)-SUMIF('[1]2021'!$E:$E,$A48,'[1]2021'!$G:$G))/12+L48</f>
        <v>0</v>
      </c>
      <c r="N48" s="53">
        <f>+(SUMIF('[1]2021'!$A:$A,$A48,'[1]2021'!$C:$C)-SUMIF('[1]2021'!$E:$E,$A48,'[1]2021'!$G:$G))/12+M48</f>
        <v>0</v>
      </c>
      <c r="O48" s="53">
        <f>+(SUMIF('[1]2021'!$A:$A,$A48,'[1]2021'!$C:$C)-SUMIF('[1]2021'!$E:$E,$A48,'[1]2021'!$G:$G))/12+N48</f>
        <v>0</v>
      </c>
      <c r="P48" s="53">
        <f>+(SUMIF('[1]2021'!$A:$A,$A48,'[1]2021'!$C:$C)-SUMIF('[1]2021'!$E:$E,$A48,'[1]2021'!$G:$G))/12+O48</f>
        <v>0</v>
      </c>
      <c r="Q48" s="53">
        <f>+(SUMIF('[1]2021'!$A:$A,$A48,'[1]2021'!$C:$C)-SUMIF('[1]2021'!$E:$E,$A48,'[1]2021'!$G:$G))/12+P48</f>
        <v>0</v>
      </c>
      <c r="R48" s="53">
        <f>+(SUMIF('[1]2021'!$A:$A,$A48,'[1]2021'!$C:$C)-SUMIF('[1]2021'!$E:$E,$A48,'[1]2021'!$G:$G))/12+Q48</f>
        <v>0</v>
      </c>
      <c r="S48" s="53">
        <f>+(SUMIF('[1]2021'!$A:$A,$A48,'[1]2021'!$C:$C)-SUMIF('[1]2021'!$E:$E,$A48,'[1]2021'!$G:$G))/12+R48</f>
        <v>0</v>
      </c>
      <c r="T48" s="53">
        <f>+(SUMIF('[1]2021'!$A:$A,$A48,'[1]2021'!$C:$C)-SUMIF('[1]2021'!$E:$E,$A48,'[1]2021'!$G:$G))/12+S48</f>
        <v>0</v>
      </c>
      <c r="U48" s="53" cm="1">
        <f t="array" ref="U48">+INDEX(I48:T48,1,Settings!$C$4)</f>
        <v>0</v>
      </c>
      <c r="V48" s="53" cm="1">
        <f t="array" ref="V48">+INDEX(I48:T48,1,Settings!$C$4)</f>
        <v>0</v>
      </c>
      <c r="W48" s="53"/>
      <c r="X48" s="53">
        <f>V48+SUMIFS(postings!$T:$T,postings!$C:$C,'b-data'!X$2,postings!$D:$D,'b-data'!X$3,postings!$I:$I,'b-data'!$A48)-SUMIFS(postings!$W:$W,postings!$C:$C,'b-data'!X$2,postings!$D:$D,'b-data'!X$3,postings!$M:$M,'b-data'!$A48)</f>
        <v>0</v>
      </c>
      <c r="Y48" s="53">
        <f>X48+SUMIFS(postings!$T:$T,postings!$C:$C,'b-data'!Y$2,postings!$D:$D,'b-data'!Y$3,postings!$I:$I,'b-data'!$A48)-SUMIFS(postings!$W:$W,postings!$C:$C,'b-data'!Y$2,postings!$D:$D,'b-data'!Y$3,postings!$M:$M,'b-data'!$A48)</f>
        <v>0</v>
      </c>
      <c r="Z48" s="53">
        <f>Y48+SUMIFS(postings!$T:$T,postings!$C:$C,'b-data'!Z$2,postings!$D:$D,'b-data'!Z$3,postings!$I:$I,'b-data'!$A48)-SUMIFS(postings!$W:$W,postings!$C:$C,'b-data'!Z$2,postings!$D:$D,'b-data'!Z$3,postings!$M:$M,'b-data'!$A48)</f>
        <v>0</v>
      </c>
      <c r="AA48" s="53">
        <f>Z48+SUMIFS(postings!$T:$T,postings!$C:$C,'b-data'!AA$2,postings!$D:$D,'b-data'!AA$3,postings!$I:$I,'b-data'!$A48)-SUMIFS(postings!$W:$W,postings!$C:$C,'b-data'!AA$2,postings!$D:$D,'b-data'!AA$3,postings!$M:$M,'b-data'!$A48)</f>
        <v>0</v>
      </c>
      <c r="AB48" s="53">
        <f>AA48+SUMIFS(postings!$T:$T,postings!$C:$C,'b-data'!AB$2,postings!$D:$D,'b-data'!AB$3,postings!$I:$I,'b-data'!$A48)-SUMIFS(postings!$W:$W,postings!$C:$C,'b-data'!AB$2,postings!$D:$D,'b-data'!AB$3,postings!$M:$M,'b-data'!$A48)</f>
        <v>0</v>
      </c>
      <c r="AC48" s="53">
        <f>AB48+SUMIFS(postings!$T:$T,postings!$C:$C,'b-data'!AC$2,postings!$D:$D,'b-data'!AC$3,postings!$I:$I,'b-data'!$A48)-SUMIFS(postings!$W:$W,postings!$C:$C,'b-data'!AC$2,postings!$D:$D,'b-data'!AC$3,postings!$M:$M,'b-data'!$A48)</f>
        <v>0</v>
      </c>
      <c r="AD48" s="53">
        <f>AC48+SUMIFS(postings!$T:$T,postings!$C:$C,'b-data'!AD$2,postings!$D:$D,'b-data'!AD$3,postings!$I:$I,'b-data'!$A48)-SUMIFS(postings!$W:$W,postings!$C:$C,'b-data'!AD$2,postings!$D:$D,'b-data'!AD$3,postings!$M:$M,'b-data'!$A48)</f>
        <v>0</v>
      </c>
      <c r="AE48" s="53">
        <f>AD48+SUMIFS(postings!$T:$T,postings!$C:$C,'b-data'!AE$2,postings!$D:$D,'b-data'!AE$3,postings!$I:$I,'b-data'!$A48)-SUMIFS(postings!$W:$W,postings!$C:$C,'b-data'!AE$2,postings!$D:$D,'b-data'!AE$3,postings!$M:$M,'b-data'!$A48)</f>
        <v>0</v>
      </c>
      <c r="AF48" s="53">
        <f>AE48+SUMIFS(postings!$T:$T,postings!$C:$C,'b-data'!AF$2,postings!$D:$D,'b-data'!AF$3,postings!$I:$I,'b-data'!$A48)-SUMIFS(postings!$W:$W,postings!$C:$C,'b-data'!AF$2,postings!$D:$D,'b-data'!AF$3,postings!$M:$M,'b-data'!$A48)</f>
        <v>0</v>
      </c>
      <c r="AG48" s="53">
        <f>AF48+SUMIFS(postings!$T:$T,postings!$C:$C,'b-data'!AG$2,postings!$D:$D,'b-data'!AG$3,postings!$I:$I,'b-data'!$A48)-SUMIFS(postings!$W:$W,postings!$C:$C,'b-data'!AG$2,postings!$D:$D,'b-data'!AG$3,postings!$M:$M,'b-data'!$A48)</f>
        <v>0</v>
      </c>
      <c r="AH48" s="53">
        <f>AG48+SUMIFS(postings!$T:$T,postings!$C:$C,'b-data'!AH$2,postings!$D:$D,'b-data'!AH$3,postings!$I:$I,'b-data'!$A48)-SUMIFS(postings!$W:$W,postings!$C:$C,'b-data'!AH$2,postings!$D:$D,'b-data'!AH$3,postings!$M:$M,'b-data'!$A48)</f>
        <v>0</v>
      </c>
      <c r="AI48" s="53">
        <f>AH48+SUMIFS(postings!$T:$T,postings!$C:$C,'b-data'!AI$2,postings!$D:$D,'b-data'!AI$3,postings!$I:$I,'b-data'!$A48)-SUMIFS(postings!$W:$W,postings!$C:$C,'b-data'!AI$2,postings!$D:$D,'b-data'!AI$3,postings!$M:$M,'b-data'!$A48)</f>
        <v>0</v>
      </c>
      <c r="AJ48" s="53" cm="1">
        <f t="array" ref="AJ48">+INDEX(X48:AI48,1,Settings!$C$4)</f>
        <v>0</v>
      </c>
      <c r="AK48" s="53" cm="1">
        <f t="array" ref="AK48">+INDEX(X48:AI48,1,Settings!$C$4)</f>
        <v>0</v>
      </c>
      <c r="AL48" s="53"/>
      <c r="AM48" s="53">
        <f t="shared" si="6"/>
        <v>0</v>
      </c>
      <c r="AN48" s="53">
        <f t="shared" ref="AN48:AX48" si="97">+AM48</f>
        <v>0</v>
      </c>
      <c r="AO48" s="53">
        <f t="shared" si="97"/>
        <v>0</v>
      </c>
      <c r="AP48" s="53">
        <f t="shared" si="97"/>
        <v>0</v>
      </c>
      <c r="AQ48" s="53">
        <f t="shared" si="97"/>
        <v>0</v>
      </c>
      <c r="AR48" s="53">
        <f t="shared" si="97"/>
        <v>0</v>
      </c>
      <c r="AS48" s="53">
        <f t="shared" si="97"/>
        <v>0</v>
      </c>
      <c r="AT48" s="53">
        <f t="shared" si="97"/>
        <v>0</v>
      </c>
      <c r="AU48" s="53">
        <f t="shared" si="97"/>
        <v>0</v>
      </c>
      <c r="AV48" s="53">
        <f t="shared" si="97"/>
        <v>0</v>
      </c>
      <c r="AW48" s="53">
        <f t="shared" si="97"/>
        <v>0</v>
      </c>
      <c r="AX48" s="53">
        <f t="shared" si="97"/>
        <v>0</v>
      </c>
      <c r="AY48" s="53" cm="1">
        <f t="array" ref="AY48">+INDEX(AM48:AX48,1,Settings!$C$4)</f>
        <v>0</v>
      </c>
      <c r="AZ48" s="53">
        <f t="shared" si="8"/>
        <v>0</v>
      </c>
      <c r="BA48" s="53"/>
      <c r="BB48" s="53">
        <f t="shared" si="9"/>
        <v>0</v>
      </c>
      <c r="BC48" s="53">
        <f t="shared" ref="BC48:BN48" si="98">+BB48</f>
        <v>0</v>
      </c>
      <c r="BD48" s="53">
        <f t="shared" si="98"/>
        <v>0</v>
      </c>
      <c r="BE48" s="53">
        <f t="shared" si="98"/>
        <v>0</v>
      </c>
      <c r="BF48" s="53">
        <f t="shared" si="98"/>
        <v>0</v>
      </c>
      <c r="BG48" s="53">
        <f t="shared" si="98"/>
        <v>0</v>
      </c>
      <c r="BH48" s="53">
        <f t="shared" si="98"/>
        <v>0</v>
      </c>
      <c r="BI48" s="53">
        <f t="shared" si="98"/>
        <v>0</v>
      </c>
      <c r="BJ48" s="53">
        <f t="shared" si="98"/>
        <v>0</v>
      </c>
      <c r="BK48" s="53">
        <f t="shared" si="98"/>
        <v>0</v>
      </c>
      <c r="BL48" s="53">
        <f t="shared" si="98"/>
        <v>0</v>
      </c>
      <c r="BM48" s="53">
        <f t="shared" si="98"/>
        <v>0</v>
      </c>
      <c r="BN48" s="53">
        <f t="shared" si="98"/>
        <v>0</v>
      </c>
      <c r="BO48" s="53"/>
      <c r="BP48" s="53">
        <f t="shared" si="11"/>
        <v>0</v>
      </c>
      <c r="BQ48" s="53"/>
      <c r="BR48" s="53">
        <f t="shared" si="12"/>
        <v>0</v>
      </c>
    </row>
    <row r="49" spans="1:70" x14ac:dyDescent="0.2">
      <c r="A49" s="6">
        <v>179</v>
      </c>
      <c r="B49" s="6" t="str">
        <f>+VLOOKUP(A49,masterfile!B:C,2,FALSE)</f>
        <v>Andere Bauten (fremde Grundstücke)</v>
      </c>
      <c r="D49" s="53">
        <f>+SUMIF('[1]2017'!$A:$A,$A49,'[1]2017'!$C:$C)-SUMIF('[1]2017'!$E:$E,$A49,'[1]2017'!$G:$G)</f>
        <v>0</v>
      </c>
      <c r="E49" s="53">
        <f>+SUMIF('[1]2018'!$A:$A,$A49,'[1]2018'!$C:$C)-SUMIF('[1]2018'!$E:$E,$A49,'[1]2018'!$G:$G)+D49</f>
        <v>0</v>
      </c>
      <c r="F49" s="53">
        <f>+SUMIF('[1]2019'!$A:$A,$A49,'[1]2019'!$C:$C)-SUMIF('[1]2019'!$E:$E,$A49,'[1]2019'!$G:$G)+E49</f>
        <v>0</v>
      </c>
      <c r="G49" s="53">
        <f>+SUMIF('[1]2020'!$A:$A,$A49,'[1]2020'!$C:$C)-SUMIF('[1]2020'!$E:$E,$A49,'[1]2020'!$G:$G)+F49</f>
        <v>0</v>
      </c>
      <c r="H49" s="53"/>
      <c r="I49" s="53">
        <f>+(SUMIF('[1]2021'!$A:$A,$A49,'[1]2021'!$C:$C)-SUMIF('[1]2021'!$E:$E,$A49,'[1]2021'!$G:$G))/12+G49</f>
        <v>0</v>
      </c>
      <c r="J49" s="53">
        <f>+(SUMIF('[1]2021'!$A:$A,$A49,'[1]2021'!$C:$C)-SUMIF('[1]2021'!$E:$E,$A49,'[1]2021'!$G:$G))/12+I49</f>
        <v>0</v>
      </c>
      <c r="K49" s="53">
        <f>+(SUMIF('[1]2021'!$A:$A,$A49,'[1]2021'!$C:$C)-SUMIF('[1]2021'!$E:$E,$A49,'[1]2021'!$G:$G))/12+J49</f>
        <v>0</v>
      </c>
      <c r="L49" s="53">
        <f>+(SUMIF('[1]2021'!$A:$A,$A49,'[1]2021'!$C:$C)-SUMIF('[1]2021'!$E:$E,$A49,'[1]2021'!$G:$G))/12+K49</f>
        <v>0</v>
      </c>
      <c r="M49" s="53">
        <f>+(SUMIF('[1]2021'!$A:$A,$A49,'[1]2021'!$C:$C)-SUMIF('[1]2021'!$E:$E,$A49,'[1]2021'!$G:$G))/12+L49</f>
        <v>0</v>
      </c>
      <c r="N49" s="53">
        <f>+(SUMIF('[1]2021'!$A:$A,$A49,'[1]2021'!$C:$C)-SUMIF('[1]2021'!$E:$E,$A49,'[1]2021'!$G:$G))/12+M49</f>
        <v>0</v>
      </c>
      <c r="O49" s="53">
        <f>+(SUMIF('[1]2021'!$A:$A,$A49,'[1]2021'!$C:$C)-SUMIF('[1]2021'!$E:$E,$A49,'[1]2021'!$G:$G))/12+N49</f>
        <v>0</v>
      </c>
      <c r="P49" s="53">
        <f>+(SUMIF('[1]2021'!$A:$A,$A49,'[1]2021'!$C:$C)-SUMIF('[1]2021'!$E:$E,$A49,'[1]2021'!$G:$G))/12+O49</f>
        <v>0</v>
      </c>
      <c r="Q49" s="53">
        <f>+(SUMIF('[1]2021'!$A:$A,$A49,'[1]2021'!$C:$C)-SUMIF('[1]2021'!$E:$E,$A49,'[1]2021'!$G:$G))/12+P49</f>
        <v>0</v>
      </c>
      <c r="R49" s="53">
        <f>+(SUMIF('[1]2021'!$A:$A,$A49,'[1]2021'!$C:$C)-SUMIF('[1]2021'!$E:$E,$A49,'[1]2021'!$G:$G))/12+Q49</f>
        <v>0</v>
      </c>
      <c r="S49" s="53">
        <f>+(SUMIF('[1]2021'!$A:$A,$A49,'[1]2021'!$C:$C)-SUMIF('[1]2021'!$E:$E,$A49,'[1]2021'!$G:$G))/12+R49</f>
        <v>0</v>
      </c>
      <c r="T49" s="53">
        <f>+(SUMIF('[1]2021'!$A:$A,$A49,'[1]2021'!$C:$C)-SUMIF('[1]2021'!$E:$E,$A49,'[1]2021'!$G:$G))/12+S49</f>
        <v>0</v>
      </c>
      <c r="U49" s="53" cm="1">
        <f t="array" ref="U49">+INDEX(I49:T49,1,Settings!$C$4)</f>
        <v>0</v>
      </c>
      <c r="V49" s="53" cm="1">
        <f t="array" ref="V49">+INDEX(I49:T49,1,Settings!$C$4)</f>
        <v>0</v>
      </c>
      <c r="W49" s="53"/>
      <c r="X49" s="53">
        <f>V49+SUMIFS(postings!$T:$T,postings!$C:$C,'b-data'!X$2,postings!$D:$D,'b-data'!X$3,postings!$I:$I,'b-data'!$A49)-SUMIFS(postings!$W:$W,postings!$C:$C,'b-data'!X$2,postings!$D:$D,'b-data'!X$3,postings!$M:$M,'b-data'!$A49)</f>
        <v>0</v>
      </c>
      <c r="Y49" s="53">
        <f>X49+SUMIFS(postings!$T:$T,postings!$C:$C,'b-data'!Y$2,postings!$D:$D,'b-data'!Y$3,postings!$I:$I,'b-data'!$A49)-SUMIFS(postings!$W:$W,postings!$C:$C,'b-data'!Y$2,postings!$D:$D,'b-data'!Y$3,postings!$M:$M,'b-data'!$A49)</f>
        <v>0</v>
      </c>
      <c r="Z49" s="53">
        <f>Y49+SUMIFS(postings!$T:$T,postings!$C:$C,'b-data'!Z$2,postings!$D:$D,'b-data'!Z$3,postings!$I:$I,'b-data'!$A49)-SUMIFS(postings!$W:$W,postings!$C:$C,'b-data'!Z$2,postings!$D:$D,'b-data'!Z$3,postings!$M:$M,'b-data'!$A49)</f>
        <v>0</v>
      </c>
      <c r="AA49" s="53">
        <f>Z49+SUMIFS(postings!$T:$T,postings!$C:$C,'b-data'!AA$2,postings!$D:$D,'b-data'!AA$3,postings!$I:$I,'b-data'!$A49)-SUMIFS(postings!$W:$W,postings!$C:$C,'b-data'!AA$2,postings!$D:$D,'b-data'!AA$3,postings!$M:$M,'b-data'!$A49)</f>
        <v>0</v>
      </c>
      <c r="AB49" s="53">
        <f>AA49+SUMIFS(postings!$T:$T,postings!$C:$C,'b-data'!AB$2,postings!$D:$D,'b-data'!AB$3,postings!$I:$I,'b-data'!$A49)-SUMIFS(postings!$W:$W,postings!$C:$C,'b-data'!AB$2,postings!$D:$D,'b-data'!AB$3,postings!$M:$M,'b-data'!$A49)</f>
        <v>0</v>
      </c>
      <c r="AC49" s="53">
        <f>AB49+SUMIFS(postings!$T:$T,postings!$C:$C,'b-data'!AC$2,postings!$D:$D,'b-data'!AC$3,postings!$I:$I,'b-data'!$A49)-SUMIFS(postings!$W:$W,postings!$C:$C,'b-data'!AC$2,postings!$D:$D,'b-data'!AC$3,postings!$M:$M,'b-data'!$A49)</f>
        <v>0</v>
      </c>
      <c r="AD49" s="53">
        <f>AC49+SUMIFS(postings!$T:$T,postings!$C:$C,'b-data'!AD$2,postings!$D:$D,'b-data'!AD$3,postings!$I:$I,'b-data'!$A49)-SUMIFS(postings!$W:$W,postings!$C:$C,'b-data'!AD$2,postings!$D:$D,'b-data'!AD$3,postings!$M:$M,'b-data'!$A49)</f>
        <v>0</v>
      </c>
      <c r="AE49" s="53">
        <f>AD49+SUMIFS(postings!$T:$T,postings!$C:$C,'b-data'!AE$2,postings!$D:$D,'b-data'!AE$3,postings!$I:$I,'b-data'!$A49)-SUMIFS(postings!$W:$W,postings!$C:$C,'b-data'!AE$2,postings!$D:$D,'b-data'!AE$3,postings!$M:$M,'b-data'!$A49)</f>
        <v>0</v>
      </c>
      <c r="AF49" s="53">
        <f>AE49+SUMIFS(postings!$T:$T,postings!$C:$C,'b-data'!AF$2,postings!$D:$D,'b-data'!AF$3,postings!$I:$I,'b-data'!$A49)-SUMIFS(postings!$W:$W,postings!$C:$C,'b-data'!AF$2,postings!$D:$D,'b-data'!AF$3,postings!$M:$M,'b-data'!$A49)</f>
        <v>0</v>
      </c>
      <c r="AG49" s="53">
        <f>AF49+SUMIFS(postings!$T:$T,postings!$C:$C,'b-data'!AG$2,postings!$D:$D,'b-data'!AG$3,postings!$I:$I,'b-data'!$A49)-SUMIFS(postings!$W:$W,postings!$C:$C,'b-data'!AG$2,postings!$D:$D,'b-data'!AG$3,postings!$M:$M,'b-data'!$A49)</f>
        <v>0</v>
      </c>
      <c r="AH49" s="53">
        <f>AG49+SUMIFS(postings!$T:$T,postings!$C:$C,'b-data'!AH$2,postings!$D:$D,'b-data'!AH$3,postings!$I:$I,'b-data'!$A49)-SUMIFS(postings!$W:$W,postings!$C:$C,'b-data'!AH$2,postings!$D:$D,'b-data'!AH$3,postings!$M:$M,'b-data'!$A49)</f>
        <v>0</v>
      </c>
      <c r="AI49" s="53">
        <f>AH49+SUMIFS(postings!$T:$T,postings!$C:$C,'b-data'!AI$2,postings!$D:$D,'b-data'!AI$3,postings!$I:$I,'b-data'!$A49)-SUMIFS(postings!$W:$W,postings!$C:$C,'b-data'!AI$2,postings!$D:$D,'b-data'!AI$3,postings!$M:$M,'b-data'!$A49)</f>
        <v>0</v>
      </c>
      <c r="AJ49" s="53" cm="1">
        <f t="array" ref="AJ49">+INDEX(X49:AI49,1,Settings!$C$4)</f>
        <v>0</v>
      </c>
      <c r="AK49" s="53" cm="1">
        <f t="array" ref="AK49">+INDEX(X49:AI49,1,Settings!$C$4)</f>
        <v>0</v>
      </c>
      <c r="AL49" s="53"/>
      <c r="AM49" s="53">
        <f t="shared" si="6"/>
        <v>0</v>
      </c>
      <c r="AN49" s="53">
        <f t="shared" ref="AN49:AX49" si="99">+AM49</f>
        <v>0</v>
      </c>
      <c r="AO49" s="53">
        <f t="shared" si="99"/>
        <v>0</v>
      </c>
      <c r="AP49" s="53">
        <f t="shared" si="99"/>
        <v>0</v>
      </c>
      <c r="AQ49" s="53">
        <f t="shared" si="99"/>
        <v>0</v>
      </c>
      <c r="AR49" s="53">
        <f t="shared" si="99"/>
        <v>0</v>
      </c>
      <c r="AS49" s="53">
        <f t="shared" si="99"/>
        <v>0</v>
      </c>
      <c r="AT49" s="53">
        <f t="shared" si="99"/>
        <v>0</v>
      </c>
      <c r="AU49" s="53">
        <f t="shared" si="99"/>
        <v>0</v>
      </c>
      <c r="AV49" s="53">
        <f t="shared" si="99"/>
        <v>0</v>
      </c>
      <c r="AW49" s="53">
        <f t="shared" si="99"/>
        <v>0</v>
      </c>
      <c r="AX49" s="53">
        <f t="shared" si="99"/>
        <v>0</v>
      </c>
      <c r="AY49" s="53" cm="1">
        <f t="array" ref="AY49">+INDEX(AM49:AX49,1,Settings!$C$4)</f>
        <v>0</v>
      </c>
      <c r="AZ49" s="53">
        <f t="shared" si="8"/>
        <v>0</v>
      </c>
      <c r="BA49" s="53"/>
      <c r="BB49" s="53">
        <f t="shared" si="9"/>
        <v>0</v>
      </c>
      <c r="BC49" s="53">
        <f t="shared" ref="BC49:BN49" si="100">+BB49</f>
        <v>0</v>
      </c>
      <c r="BD49" s="53">
        <f t="shared" si="100"/>
        <v>0</v>
      </c>
      <c r="BE49" s="53">
        <f t="shared" si="100"/>
        <v>0</v>
      </c>
      <c r="BF49" s="53">
        <f t="shared" si="100"/>
        <v>0</v>
      </c>
      <c r="BG49" s="53">
        <f t="shared" si="100"/>
        <v>0</v>
      </c>
      <c r="BH49" s="53">
        <f t="shared" si="100"/>
        <v>0</v>
      </c>
      <c r="BI49" s="53">
        <f t="shared" si="100"/>
        <v>0</v>
      </c>
      <c r="BJ49" s="53">
        <f t="shared" si="100"/>
        <v>0</v>
      </c>
      <c r="BK49" s="53">
        <f t="shared" si="100"/>
        <v>0</v>
      </c>
      <c r="BL49" s="53">
        <f t="shared" si="100"/>
        <v>0</v>
      </c>
      <c r="BM49" s="53">
        <f t="shared" si="100"/>
        <v>0</v>
      </c>
      <c r="BN49" s="53">
        <f t="shared" si="100"/>
        <v>0</v>
      </c>
      <c r="BO49" s="53"/>
      <c r="BP49" s="53">
        <f t="shared" si="11"/>
        <v>0</v>
      </c>
      <c r="BQ49" s="53"/>
      <c r="BR49" s="53">
        <f t="shared" si="12"/>
        <v>0</v>
      </c>
    </row>
    <row r="50" spans="1:70" x14ac:dyDescent="0.2">
      <c r="A50" s="6">
        <v>180</v>
      </c>
      <c r="B50" s="6" t="str">
        <f>+VLOOKUP(A50,masterfile!B:C,2,FALSE)</f>
        <v>Geschäfts-,Fabrik-u.and. Bauten im Bau</v>
      </c>
      <c r="D50" s="53">
        <f>+SUMIF('[1]2017'!$A:$A,$A50,'[1]2017'!$C:$C)-SUMIF('[1]2017'!$E:$E,$A50,'[1]2017'!$G:$G)</f>
        <v>0</v>
      </c>
      <c r="E50" s="53">
        <f>+SUMIF('[1]2018'!$A:$A,$A50,'[1]2018'!$C:$C)-SUMIF('[1]2018'!$E:$E,$A50,'[1]2018'!$G:$G)+D50</f>
        <v>0</v>
      </c>
      <c r="F50" s="53">
        <f>+SUMIF('[1]2019'!$A:$A,$A50,'[1]2019'!$C:$C)-SUMIF('[1]2019'!$E:$E,$A50,'[1]2019'!$G:$G)+E50</f>
        <v>0</v>
      </c>
      <c r="G50" s="53">
        <f>+SUMIF('[1]2020'!$A:$A,$A50,'[1]2020'!$C:$C)-SUMIF('[1]2020'!$E:$E,$A50,'[1]2020'!$G:$G)+F50</f>
        <v>0</v>
      </c>
      <c r="H50" s="53"/>
      <c r="I50" s="53">
        <f>+(SUMIF('[1]2021'!$A:$A,$A50,'[1]2021'!$C:$C)-SUMIF('[1]2021'!$E:$E,$A50,'[1]2021'!$G:$G))/12+G50</f>
        <v>0</v>
      </c>
      <c r="J50" s="53">
        <f>+(SUMIF('[1]2021'!$A:$A,$A50,'[1]2021'!$C:$C)-SUMIF('[1]2021'!$E:$E,$A50,'[1]2021'!$G:$G))/12+I50</f>
        <v>0</v>
      </c>
      <c r="K50" s="53">
        <f>+(SUMIF('[1]2021'!$A:$A,$A50,'[1]2021'!$C:$C)-SUMIF('[1]2021'!$E:$E,$A50,'[1]2021'!$G:$G))/12+J50</f>
        <v>0</v>
      </c>
      <c r="L50" s="53">
        <f>+(SUMIF('[1]2021'!$A:$A,$A50,'[1]2021'!$C:$C)-SUMIF('[1]2021'!$E:$E,$A50,'[1]2021'!$G:$G))/12+K50</f>
        <v>0</v>
      </c>
      <c r="M50" s="53">
        <f>+(SUMIF('[1]2021'!$A:$A,$A50,'[1]2021'!$C:$C)-SUMIF('[1]2021'!$E:$E,$A50,'[1]2021'!$G:$G))/12+L50</f>
        <v>0</v>
      </c>
      <c r="N50" s="53">
        <f>+(SUMIF('[1]2021'!$A:$A,$A50,'[1]2021'!$C:$C)-SUMIF('[1]2021'!$E:$E,$A50,'[1]2021'!$G:$G))/12+M50</f>
        <v>0</v>
      </c>
      <c r="O50" s="53">
        <f>+(SUMIF('[1]2021'!$A:$A,$A50,'[1]2021'!$C:$C)-SUMIF('[1]2021'!$E:$E,$A50,'[1]2021'!$G:$G))/12+N50</f>
        <v>0</v>
      </c>
      <c r="P50" s="53">
        <f>+(SUMIF('[1]2021'!$A:$A,$A50,'[1]2021'!$C:$C)-SUMIF('[1]2021'!$E:$E,$A50,'[1]2021'!$G:$G))/12+O50</f>
        <v>0</v>
      </c>
      <c r="Q50" s="53">
        <f>+(SUMIF('[1]2021'!$A:$A,$A50,'[1]2021'!$C:$C)-SUMIF('[1]2021'!$E:$E,$A50,'[1]2021'!$G:$G))/12+P50</f>
        <v>0</v>
      </c>
      <c r="R50" s="53">
        <f>+(SUMIF('[1]2021'!$A:$A,$A50,'[1]2021'!$C:$C)-SUMIF('[1]2021'!$E:$E,$A50,'[1]2021'!$G:$G))/12+Q50</f>
        <v>0</v>
      </c>
      <c r="S50" s="53">
        <f>+(SUMIF('[1]2021'!$A:$A,$A50,'[1]2021'!$C:$C)-SUMIF('[1]2021'!$E:$E,$A50,'[1]2021'!$G:$G))/12+R50</f>
        <v>0</v>
      </c>
      <c r="T50" s="53">
        <f>+(SUMIF('[1]2021'!$A:$A,$A50,'[1]2021'!$C:$C)-SUMIF('[1]2021'!$E:$E,$A50,'[1]2021'!$G:$G))/12+S50</f>
        <v>0</v>
      </c>
      <c r="U50" s="53" cm="1">
        <f t="array" ref="U50">+INDEX(I50:T50,1,Settings!$C$4)</f>
        <v>0</v>
      </c>
      <c r="V50" s="53" cm="1">
        <f t="array" ref="V50">+INDEX(I50:T50,1,Settings!$C$4)</f>
        <v>0</v>
      </c>
      <c r="W50" s="53"/>
      <c r="X50" s="53">
        <f>V50+SUMIFS(postings!$T:$T,postings!$C:$C,'b-data'!X$2,postings!$D:$D,'b-data'!X$3,postings!$I:$I,'b-data'!$A50)-SUMIFS(postings!$W:$W,postings!$C:$C,'b-data'!X$2,postings!$D:$D,'b-data'!X$3,postings!$M:$M,'b-data'!$A50)</f>
        <v>0</v>
      </c>
      <c r="Y50" s="53">
        <f>X50+SUMIFS(postings!$T:$T,postings!$C:$C,'b-data'!Y$2,postings!$D:$D,'b-data'!Y$3,postings!$I:$I,'b-data'!$A50)-SUMIFS(postings!$W:$W,postings!$C:$C,'b-data'!Y$2,postings!$D:$D,'b-data'!Y$3,postings!$M:$M,'b-data'!$A50)</f>
        <v>0</v>
      </c>
      <c r="Z50" s="53">
        <f>Y50+SUMIFS(postings!$T:$T,postings!$C:$C,'b-data'!Z$2,postings!$D:$D,'b-data'!Z$3,postings!$I:$I,'b-data'!$A50)-SUMIFS(postings!$W:$W,postings!$C:$C,'b-data'!Z$2,postings!$D:$D,'b-data'!Z$3,postings!$M:$M,'b-data'!$A50)</f>
        <v>0</v>
      </c>
      <c r="AA50" s="53">
        <f>Z50+SUMIFS(postings!$T:$T,postings!$C:$C,'b-data'!AA$2,postings!$D:$D,'b-data'!AA$3,postings!$I:$I,'b-data'!$A50)-SUMIFS(postings!$W:$W,postings!$C:$C,'b-data'!AA$2,postings!$D:$D,'b-data'!AA$3,postings!$M:$M,'b-data'!$A50)</f>
        <v>0</v>
      </c>
      <c r="AB50" s="53">
        <f>AA50+SUMIFS(postings!$T:$T,postings!$C:$C,'b-data'!AB$2,postings!$D:$D,'b-data'!AB$3,postings!$I:$I,'b-data'!$A50)-SUMIFS(postings!$W:$W,postings!$C:$C,'b-data'!AB$2,postings!$D:$D,'b-data'!AB$3,postings!$M:$M,'b-data'!$A50)</f>
        <v>0</v>
      </c>
      <c r="AC50" s="53">
        <f>AB50+SUMIFS(postings!$T:$T,postings!$C:$C,'b-data'!AC$2,postings!$D:$D,'b-data'!AC$3,postings!$I:$I,'b-data'!$A50)-SUMIFS(postings!$W:$W,postings!$C:$C,'b-data'!AC$2,postings!$D:$D,'b-data'!AC$3,postings!$M:$M,'b-data'!$A50)</f>
        <v>0</v>
      </c>
      <c r="AD50" s="53">
        <f>AC50+SUMIFS(postings!$T:$T,postings!$C:$C,'b-data'!AD$2,postings!$D:$D,'b-data'!AD$3,postings!$I:$I,'b-data'!$A50)-SUMIFS(postings!$W:$W,postings!$C:$C,'b-data'!AD$2,postings!$D:$D,'b-data'!AD$3,postings!$M:$M,'b-data'!$A50)</f>
        <v>0</v>
      </c>
      <c r="AE50" s="53">
        <f>AD50+SUMIFS(postings!$T:$T,postings!$C:$C,'b-data'!AE$2,postings!$D:$D,'b-data'!AE$3,postings!$I:$I,'b-data'!$A50)-SUMIFS(postings!$W:$W,postings!$C:$C,'b-data'!AE$2,postings!$D:$D,'b-data'!AE$3,postings!$M:$M,'b-data'!$A50)</f>
        <v>0</v>
      </c>
      <c r="AF50" s="53">
        <f>AE50+SUMIFS(postings!$T:$T,postings!$C:$C,'b-data'!AF$2,postings!$D:$D,'b-data'!AF$3,postings!$I:$I,'b-data'!$A50)-SUMIFS(postings!$W:$W,postings!$C:$C,'b-data'!AF$2,postings!$D:$D,'b-data'!AF$3,postings!$M:$M,'b-data'!$A50)</f>
        <v>0</v>
      </c>
      <c r="AG50" s="53">
        <f>AF50+SUMIFS(postings!$T:$T,postings!$C:$C,'b-data'!AG$2,postings!$D:$D,'b-data'!AG$3,postings!$I:$I,'b-data'!$A50)-SUMIFS(postings!$W:$W,postings!$C:$C,'b-data'!AG$2,postings!$D:$D,'b-data'!AG$3,postings!$M:$M,'b-data'!$A50)</f>
        <v>0</v>
      </c>
      <c r="AH50" s="53">
        <f>AG50+SUMIFS(postings!$T:$T,postings!$C:$C,'b-data'!AH$2,postings!$D:$D,'b-data'!AH$3,postings!$I:$I,'b-data'!$A50)-SUMIFS(postings!$W:$W,postings!$C:$C,'b-data'!AH$2,postings!$D:$D,'b-data'!AH$3,postings!$M:$M,'b-data'!$A50)</f>
        <v>0</v>
      </c>
      <c r="AI50" s="53">
        <f>AH50+SUMIFS(postings!$T:$T,postings!$C:$C,'b-data'!AI$2,postings!$D:$D,'b-data'!AI$3,postings!$I:$I,'b-data'!$A50)-SUMIFS(postings!$W:$W,postings!$C:$C,'b-data'!AI$2,postings!$D:$D,'b-data'!AI$3,postings!$M:$M,'b-data'!$A50)</f>
        <v>0</v>
      </c>
      <c r="AJ50" s="53" cm="1">
        <f t="array" ref="AJ50">+INDEX(X50:AI50,1,Settings!$C$4)</f>
        <v>0</v>
      </c>
      <c r="AK50" s="53" cm="1">
        <f t="array" ref="AK50">+INDEX(X50:AI50,1,Settings!$C$4)</f>
        <v>0</v>
      </c>
      <c r="AL50" s="53"/>
      <c r="AM50" s="53">
        <f t="shared" si="6"/>
        <v>0</v>
      </c>
      <c r="AN50" s="53">
        <f t="shared" ref="AN50:AX50" si="101">+AM50</f>
        <v>0</v>
      </c>
      <c r="AO50" s="53">
        <f t="shared" si="101"/>
        <v>0</v>
      </c>
      <c r="AP50" s="53">
        <f t="shared" si="101"/>
        <v>0</v>
      </c>
      <c r="AQ50" s="53">
        <f t="shared" si="101"/>
        <v>0</v>
      </c>
      <c r="AR50" s="53">
        <f t="shared" si="101"/>
        <v>0</v>
      </c>
      <c r="AS50" s="53">
        <f t="shared" si="101"/>
        <v>0</v>
      </c>
      <c r="AT50" s="53">
        <f t="shared" si="101"/>
        <v>0</v>
      </c>
      <c r="AU50" s="53">
        <f t="shared" si="101"/>
        <v>0</v>
      </c>
      <c r="AV50" s="53">
        <f t="shared" si="101"/>
        <v>0</v>
      </c>
      <c r="AW50" s="53">
        <f t="shared" si="101"/>
        <v>0</v>
      </c>
      <c r="AX50" s="53">
        <f t="shared" si="101"/>
        <v>0</v>
      </c>
      <c r="AY50" s="53" cm="1">
        <f t="array" ref="AY50">+INDEX(AM50:AX50,1,Settings!$C$4)</f>
        <v>0</v>
      </c>
      <c r="AZ50" s="53">
        <f t="shared" si="8"/>
        <v>0</v>
      </c>
      <c r="BA50" s="53"/>
      <c r="BB50" s="53">
        <f t="shared" si="9"/>
        <v>0</v>
      </c>
      <c r="BC50" s="53">
        <f t="shared" ref="BC50:BN50" si="102">+BB50</f>
        <v>0</v>
      </c>
      <c r="BD50" s="53">
        <f t="shared" si="102"/>
        <v>0</v>
      </c>
      <c r="BE50" s="53">
        <f t="shared" si="102"/>
        <v>0</v>
      </c>
      <c r="BF50" s="53">
        <f t="shared" si="102"/>
        <v>0</v>
      </c>
      <c r="BG50" s="53">
        <f t="shared" si="102"/>
        <v>0</v>
      </c>
      <c r="BH50" s="53">
        <f t="shared" si="102"/>
        <v>0</v>
      </c>
      <c r="BI50" s="53">
        <f t="shared" si="102"/>
        <v>0</v>
      </c>
      <c r="BJ50" s="53">
        <f t="shared" si="102"/>
        <v>0</v>
      </c>
      <c r="BK50" s="53">
        <f t="shared" si="102"/>
        <v>0</v>
      </c>
      <c r="BL50" s="53">
        <f t="shared" si="102"/>
        <v>0</v>
      </c>
      <c r="BM50" s="53">
        <f t="shared" si="102"/>
        <v>0</v>
      </c>
      <c r="BN50" s="53">
        <f t="shared" si="102"/>
        <v>0</v>
      </c>
      <c r="BO50" s="53"/>
      <c r="BP50" s="53">
        <f t="shared" si="11"/>
        <v>0</v>
      </c>
      <c r="BQ50" s="53"/>
      <c r="BR50" s="53">
        <f t="shared" si="12"/>
        <v>0</v>
      </c>
    </row>
    <row r="51" spans="1:70" x14ac:dyDescent="0.2">
      <c r="A51" s="6">
        <v>189</v>
      </c>
      <c r="B51" s="6" t="str">
        <f>+VLOOKUP(A51,masterfile!B:C,2,FALSE)</f>
        <v>Anzahlg. auf Bauten fremd. Grundstücken</v>
      </c>
      <c r="D51" s="53">
        <f>+SUMIF('[1]2017'!$A:$A,$A51,'[1]2017'!$C:$C)-SUMIF('[1]2017'!$E:$E,$A51,'[1]2017'!$G:$G)</f>
        <v>0</v>
      </c>
      <c r="E51" s="53">
        <f>+SUMIF('[1]2018'!$A:$A,$A51,'[1]2018'!$C:$C)-SUMIF('[1]2018'!$E:$E,$A51,'[1]2018'!$G:$G)+D51</f>
        <v>0</v>
      </c>
      <c r="F51" s="53">
        <f>+SUMIF('[1]2019'!$A:$A,$A51,'[1]2019'!$C:$C)-SUMIF('[1]2019'!$E:$E,$A51,'[1]2019'!$G:$G)+E51</f>
        <v>0</v>
      </c>
      <c r="G51" s="53">
        <f>+SUMIF('[1]2020'!$A:$A,$A51,'[1]2020'!$C:$C)-SUMIF('[1]2020'!$E:$E,$A51,'[1]2020'!$G:$G)+F51</f>
        <v>0</v>
      </c>
      <c r="H51" s="53"/>
      <c r="I51" s="53">
        <f>+(SUMIF('[1]2021'!$A:$A,$A51,'[1]2021'!$C:$C)-SUMIF('[1]2021'!$E:$E,$A51,'[1]2021'!$G:$G))/12+G51</f>
        <v>0</v>
      </c>
      <c r="J51" s="53">
        <f>+(SUMIF('[1]2021'!$A:$A,$A51,'[1]2021'!$C:$C)-SUMIF('[1]2021'!$E:$E,$A51,'[1]2021'!$G:$G))/12+I51</f>
        <v>0</v>
      </c>
      <c r="K51" s="53">
        <f>+(SUMIF('[1]2021'!$A:$A,$A51,'[1]2021'!$C:$C)-SUMIF('[1]2021'!$E:$E,$A51,'[1]2021'!$G:$G))/12+J51</f>
        <v>0</v>
      </c>
      <c r="L51" s="53">
        <f>+(SUMIF('[1]2021'!$A:$A,$A51,'[1]2021'!$C:$C)-SUMIF('[1]2021'!$E:$E,$A51,'[1]2021'!$G:$G))/12+K51</f>
        <v>0</v>
      </c>
      <c r="M51" s="53">
        <f>+(SUMIF('[1]2021'!$A:$A,$A51,'[1]2021'!$C:$C)-SUMIF('[1]2021'!$E:$E,$A51,'[1]2021'!$G:$G))/12+L51</f>
        <v>0</v>
      </c>
      <c r="N51" s="53">
        <f>+(SUMIF('[1]2021'!$A:$A,$A51,'[1]2021'!$C:$C)-SUMIF('[1]2021'!$E:$E,$A51,'[1]2021'!$G:$G))/12+M51</f>
        <v>0</v>
      </c>
      <c r="O51" s="53">
        <f>+(SUMIF('[1]2021'!$A:$A,$A51,'[1]2021'!$C:$C)-SUMIF('[1]2021'!$E:$E,$A51,'[1]2021'!$G:$G))/12+N51</f>
        <v>0</v>
      </c>
      <c r="P51" s="53">
        <f>+(SUMIF('[1]2021'!$A:$A,$A51,'[1]2021'!$C:$C)-SUMIF('[1]2021'!$E:$E,$A51,'[1]2021'!$G:$G))/12+O51</f>
        <v>0</v>
      </c>
      <c r="Q51" s="53">
        <f>+(SUMIF('[1]2021'!$A:$A,$A51,'[1]2021'!$C:$C)-SUMIF('[1]2021'!$E:$E,$A51,'[1]2021'!$G:$G))/12+P51</f>
        <v>0</v>
      </c>
      <c r="R51" s="53">
        <f>+(SUMIF('[1]2021'!$A:$A,$A51,'[1]2021'!$C:$C)-SUMIF('[1]2021'!$E:$E,$A51,'[1]2021'!$G:$G))/12+Q51</f>
        <v>0</v>
      </c>
      <c r="S51" s="53">
        <f>+(SUMIF('[1]2021'!$A:$A,$A51,'[1]2021'!$C:$C)-SUMIF('[1]2021'!$E:$E,$A51,'[1]2021'!$G:$G))/12+R51</f>
        <v>0</v>
      </c>
      <c r="T51" s="53">
        <f>+(SUMIF('[1]2021'!$A:$A,$A51,'[1]2021'!$C:$C)-SUMIF('[1]2021'!$E:$E,$A51,'[1]2021'!$G:$G))/12+S51</f>
        <v>0</v>
      </c>
      <c r="U51" s="53" cm="1">
        <f t="array" ref="U51">+INDEX(I51:T51,1,Settings!$C$4)</f>
        <v>0</v>
      </c>
      <c r="V51" s="53" cm="1">
        <f t="array" ref="V51">+INDEX(I51:T51,1,Settings!$C$4)</f>
        <v>0</v>
      </c>
      <c r="W51" s="53"/>
      <c r="X51" s="53">
        <f>V51+SUMIFS(postings!$T:$T,postings!$C:$C,'b-data'!X$2,postings!$D:$D,'b-data'!X$3,postings!$I:$I,'b-data'!$A51)-SUMIFS(postings!$W:$W,postings!$C:$C,'b-data'!X$2,postings!$D:$D,'b-data'!X$3,postings!$M:$M,'b-data'!$A51)</f>
        <v>0</v>
      </c>
      <c r="Y51" s="53">
        <f>X51+SUMIFS(postings!$T:$T,postings!$C:$C,'b-data'!Y$2,postings!$D:$D,'b-data'!Y$3,postings!$I:$I,'b-data'!$A51)-SUMIFS(postings!$W:$W,postings!$C:$C,'b-data'!Y$2,postings!$D:$D,'b-data'!Y$3,postings!$M:$M,'b-data'!$A51)</f>
        <v>0</v>
      </c>
      <c r="Z51" s="53">
        <f>Y51+SUMIFS(postings!$T:$T,postings!$C:$C,'b-data'!Z$2,postings!$D:$D,'b-data'!Z$3,postings!$I:$I,'b-data'!$A51)-SUMIFS(postings!$W:$W,postings!$C:$C,'b-data'!Z$2,postings!$D:$D,'b-data'!Z$3,postings!$M:$M,'b-data'!$A51)</f>
        <v>0</v>
      </c>
      <c r="AA51" s="53">
        <f>Z51+SUMIFS(postings!$T:$T,postings!$C:$C,'b-data'!AA$2,postings!$D:$D,'b-data'!AA$3,postings!$I:$I,'b-data'!$A51)-SUMIFS(postings!$W:$W,postings!$C:$C,'b-data'!AA$2,postings!$D:$D,'b-data'!AA$3,postings!$M:$M,'b-data'!$A51)</f>
        <v>0</v>
      </c>
      <c r="AB51" s="53">
        <f>AA51+SUMIFS(postings!$T:$T,postings!$C:$C,'b-data'!AB$2,postings!$D:$D,'b-data'!AB$3,postings!$I:$I,'b-data'!$A51)-SUMIFS(postings!$W:$W,postings!$C:$C,'b-data'!AB$2,postings!$D:$D,'b-data'!AB$3,postings!$M:$M,'b-data'!$A51)</f>
        <v>0</v>
      </c>
      <c r="AC51" s="53">
        <f>AB51+SUMIFS(postings!$T:$T,postings!$C:$C,'b-data'!AC$2,postings!$D:$D,'b-data'!AC$3,postings!$I:$I,'b-data'!$A51)-SUMIFS(postings!$W:$W,postings!$C:$C,'b-data'!AC$2,postings!$D:$D,'b-data'!AC$3,postings!$M:$M,'b-data'!$A51)</f>
        <v>0</v>
      </c>
      <c r="AD51" s="53">
        <f>AC51+SUMIFS(postings!$T:$T,postings!$C:$C,'b-data'!AD$2,postings!$D:$D,'b-data'!AD$3,postings!$I:$I,'b-data'!$A51)-SUMIFS(postings!$W:$W,postings!$C:$C,'b-data'!AD$2,postings!$D:$D,'b-data'!AD$3,postings!$M:$M,'b-data'!$A51)</f>
        <v>0</v>
      </c>
      <c r="AE51" s="53">
        <f>AD51+SUMIFS(postings!$T:$T,postings!$C:$C,'b-data'!AE$2,postings!$D:$D,'b-data'!AE$3,postings!$I:$I,'b-data'!$A51)-SUMIFS(postings!$W:$W,postings!$C:$C,'b-data'!AE$2,postings!$D:$D,'b-data'!AE$3,postings!$M:$M,'b-data'!$A51)</f>
        <v>0</v>
      </c>
      <c r="AF51" s="53">
        <f>AE51+SUMIFS(postings!$T:$T,postings!$C:$C,'b-data'!AF$2,postings!$D:$D,'b-data'!AF$3,postings!$I:$I,'b-data'!$A51)-SUMIFS(postings!$W:$W,postings!$C:$C,'b-data'!AF$2,postings!$D:$D,'b-data'!AF$3,postings!$M:$M,'b-data'!$A51)</f>
        <v>0</v>
      </c>
      <c r="AG51" s="53">
        <f>AF51+SUMIFS(postings!$T:$T,postings!$C:$C,'b-data'!AG$2,postings!$D:$D,'b-data'!AG$3,postings!$I:$I,'b-data'!$A51)-SUMIFS(postings!$W:$W,postings!$C:$C,'b-data'!AG$2,postings!$D:$D,'b-data'!AG$3,postings!$M:$M,'b-data'!$A51)</f>
        <v>0</v>
      </c>
      <c r="AH51" s="53">
        <f>AG51+SUMIFS(postings!$T:$T,postings!$C:$C,'b-data'!AH$2,postings!$D:$D,'b-data'!AH$3,postings!$I:$I,'b-data'!$A51)-SUMIFS(postings!$W:$W,postings!$C:$C,'b-data'!AH$2,postings!$D:$D,'b-data'!AH$3,postings!$M:$M,'b-data'!$A51)</f>
        <v>0</v>
      </c>
      <c r="AI51" s="53">
        <f>AH51+SUMIFS(postings!$T:$T,postings!$C:$C,'b-data'!AI$2,postings!$D:$D,'b-data'!AI$3,postings!$I:$I,'b-data'!$A51)-SUMIFS(postings!$W:$W,postings!$C:$C,'b-data'!AI$2,postings!$D:$D,'b-data'!AI$3,postings!$M:$M,'b-data'!$A51)</f>
        <v>0</v>
      </c>
      <c r="AJ51" s="53" cm="1">
        <f t="array" ref="AJ51">+INDEX(X51:AI51,1,Settings!$C$4)</f>
        <v>0</v>
      </c>
      <c r="AK51" s="53" cm="1">
        <f t="array" ref="AK51">+INDEX(X51:AI51,1,Settings!$C$4)</f>
        <v>0</v>
      </c>
      <c r="AL51" s="53"/>
      <c r="AM51" s="53">
        <f t="shared" si="6"/>
        <v>0</v>
      </c>
      <c r="AN51" s="53">
        <f t="shared" ref="AN51:AX51" si="103">+AM51</f>
        <v>0</v>
      </c>
      <c r="AO51" s="53">
        <f t="shared" si="103"/>
        <v>0</v>
      </c>
      <c r="AP51" s="53">
        <f t="shared" si="103"/>
        <v>0</v>
      </c>
      <c r="AQ51" s="53">
        <f t="shared" si="103"/>
        <v>0</v>
      </c>
      <c r="AR51" s="53">
        <f t="shared" si="103"/>
        <v>0</v>
      </c>
      <c r="AS51" s="53">
        <f t="shared" si="103"/>
        <v>0</v>
      </c>
      <c r="AT51" s="53">
        <f t="shared" si="103"/>
        <v>0</v>
      </c>
      <c r="AU51" s="53">
        <f t="shared" si="103"/>
        <v>0</v>
      </c>
      <c r="AV51" s="53">
        <f t="shared" si="103"/>
        <v>0</v>
      </c>
      <c r="AW51" s="53">
        <f t="shared" si="103"/>
        <v>0</v>
      </c>
      <c r="AX51" s="53">
        <f t="shared" si="103"/>
        <v>0</v>
      </c>
      <c r="AY51" s="53" cm="1">
        <f t="array" ref="AY51">+INDEX(AM51:AX51,1,Settings!$C$4)</f>
        <v>0</v>
      </c>
      <c r="AZ51" s="53">
        <f t="shared" si="8"/>
        <v>0</v>
      </c>
      <c r="BA51" s="53"/>
      <c r="BB51" s="53">
        <f t="shared" si="9"/>
        <v>0</v>
      </c>
      <c r="BC51" s="53">
        <f t="shared" ref="BC51:BN51" si="104">+BB51</f>
        <v>0</v>
      </c>
      <c r="BD51" s="53">
        <f t="shared" si="104"/>
        <v>0</v>
      </c>
      <c r="BE51" s="53">
        <f t="shared" si="104"/>
        <v>0</v>
      </c>
      <c r="BF51" s="53">
        <f t="shared" si="104"/>
        <v>0</v>
      </c>
      <c r="BG51" s="53">
        <f t="shared" si="104"/>
        <v>0</v>
      </c>
      <c r="BH51" s="53">
        <f t="shared" si="104"/>
        <v>0</v>
      </c>
      <c r="BI51" s="53">
        <f t="shared" si="104"/>
        <v>0</v>
      </c>
      <c r="BJ51" s="53">
        <f t="shared" si="104"/>
        <v>0</v>
      </c>
      <c r="BK51" s="53">
        <f t="shared" si="104"/>
        <v>0</v>
      </c>
      <c r="BL51" s="53">
        <f t="shared" si="104"/>
        <v>0</v>
      </c>
      <c r="BM51" s="53">
        <f t="shared" si="104"/>
        <v>0</v>
      </c>
      <c r="BN51" s="53">
        <f t="shared" si="104"/>
        <v>0</v>
      </c>
      <c r="BO51" s="53"/>
      <c r="BP51" s="53">
        <f t="shared" si="11"/>
        <v>0</v>
      </c>
      <c r="BQ51" s="53"/>
      <c r="BR51" s="53">
        <f t="shared" si="12"/>
        <v>0</v>
      </c>
    </row>
    <row r="52" spans="1:70" x14ac:dyDescent="0.2">
      <c r="A52" s="6">
        <v>190</v>
      </c>
      <c r="B52" s="6" t="str">
        <f>+VLOOKUP(A52,masterfile!B:C,2,FALSE)</f>
        <v>Wohnbauten (fremde Grundstücke)</v>
      </c>
      <c r="D52" s="53">
        <f>+SUMIF('[1]2017'!$A:$A,$A52,'[1]2017'!$C:$C)-SUMIF('[1]2017'!$E:$E,$A52,'[1]2017'!$G:$G)</f>
        <v>0</v>
      </c>
      <c r="E52" s="53">
        <f>+SUMIF('[1]2018'!$A:$A,$A52,'[1]2018'!$C:$C)-SUMIF('[1]2018'!$E:$E,$A52,'[1]2018'!$G:$G)+D52</f>
        <v>0</v>
      </c>
      <c r="F52" s="53">
        <f>+SUMIF('[1]2019'!$A:$A,$A52,'[1]2019'!$C:$C)-SUMIF('[1]2019'!$E:$E,$A52,'[1]2019'!$G:$G)+E52</f>
        <v>0</v>
      </c>
      <c r="G52" s="53">
        <f>+SUMIF('[1]2020'!$A:$A,$A52,'[1]2020'!$C:$C)-SUMIF('[1]2020'!$E:$E,$A52,'[1]2020'!$G:$G)+F52</f>
        <v>0</v>
      </c>
      <c r="H52" s="53"/>
      <c r="I52" s="53">
        <f>+(SUMIF('[1]2021'!$A:$A,$A52,'[1]2021'!$C:$C)-SUMIF('[1]2021'!$E:$E,$A52,'[1]2021'!$G:$G))/12+G52</f>
        <v>0</v>
      </c>
      <c r="J52" s="53">
        <f>+(SUMIF('[1]2021'!$A:$A,$A52,'[1]2021'!$C:$C)-SUMIF('[1]2021'!$E:$E,$A52,'[1]2021'!$G:$G))/12+I52</f>
        <v>0</v>
      </c>
      <c r="K52" s="53">
        <f>+(SUMIF('[1]2021'!$A:$A,$A52,'[1]2021'!$C:$C)-SUMIF('[1]2021'!$E:$E,$A52,'[1]2021'!$G:$G))/12+J52</f>
        <v>0</v>
      </c>
      <c r="L52" s="53">
        <f>+(SUMIF('[1]2021'!$A:$A,$A52,'[1]2021'!$C:$C)-SUMIF('[1]2021'!$E:$E,$A52,'[1]2021'!$G:$G))/12+K52</f>
        <v>0</v>
      </c>
      <c r="M52" s="53">
        <f>+(SUMIF('[1]2021'!$A:$A,$A52,'[1]2021'!$C:$C)-SUMIF('[1]2021'!$E:$E,$A52,'[1]2021'!$G:$G))/12+L52</f>
        <v>0</v>
      </c>
      <c r="N52" s="53">
        <f>+(SUMIF('[1]2021'!$A:$A,$A52,'[1]2021'!$C:$C)-SUMIF('[1]2021'!$E:$E,$A52,'[1]2021'!$G:$G))/12+M52</f>
        <v>0</v>
      </c>
      <c r="O52" s="53">
        <f>+(SUMIF('[1]2021'!$A:$A,$A52,'[1]2021'!$C:$C)-SUMIF('[1]2021'!$E:$E,$A52,'[1]2021'!$G:$G))/12+N52</f>
        <v>0</v>
      </c>
      <c r="P52" s="53">
        <f>+(SUMIF('[1]2021'!$A:$A,$A52,'[1]2021'!$C:$C)-SUMIF('[1]2021'!$E:$E,$A52,'[1]2021'!$G:$G))/12+O52</f>
        <v>0</v>
      </c>
      <c r="Q52" s="53">
        <f>+(SUMIF('[1]2021'!$A:$A,$A52,'[1]2021'!$C:$C)-SUMIF('[1]2021'!$E:$E,$A52,'[1]2021'!$G:$G))/12+P52</f>
        <v>0</v>
      </c>
      <c r="R52" s="53">
        <f>+(SUMIF('[1]2021'!$A:$A,$A52,'[1]2021'!$C:$C)-SUMIF('[1]2021'!$E:$E,$A52,'[1]2021'!$G:$G))/12+Q52</f>
        <v>0</v>
      </c>
      <c r="S52" s="53">
        <f>+(SUMIF('[1]2021'!$A:$A,$A52,'[1]2021'!$C:$C)-SUMIF('[1]2021'!$E:$E,$A52,'[1]2021'!$G:$G))/12+R52</f>
        <v>0</v>
      </c>
      <c r="T52" s="53">
        <f>+(SUMIF('[1]2021'!$A:$A,$A52,'[1]2021'!$C:$C)-SUMIF('[1]2021'!$E:$E,$A52,'[1]2021'!$G:$G))/12+S52</f>
        <v>0</v>
      </c>
      <c r="U52" s="53" cm="1">
        <f t="array" ref="U52">+INDEX(I52:T52,1,Settings!$C$4)</f>
        <v>0</v>
      </c>
      <c r="V52" s="53" cm="1">
        <f t="array" ref="V52">+INDEX(I52:T52,1,Settings!$C$4)</f>
        <v>0</v>
      </c>
      <c r="W52" s="53"/>
      <c r="X52" s="53">
        <f>V52+SUMIFS(postings!$T:$T,postings!$C:$C,'b-data'!X$2,postings!$D:$D,'b-data'!X$3,postings!$I:$I,'b-data'!$A52)-SUMIFS(postings!$W:$W,postings!$C:$C,'b-data'!X$2,postings!$D:$D,'b-data'!X$3,postings!$M:$M,'b-data'!$A52)</f>
        <v>0</v>
      </c>
      <c r="Y52" s="53">
        <f>X52+SUMIFS(postings!$T:$T,postings!$C:$C,'b-data'!Y$2,postings!$D:$D,'b-data'!Y$3,postings!$I:$I,'b-data'!$A52)-SUMIFS(postings!$W:$W,postings!$C:$C,'b-data'!Y$2,postings!$D:$D,'b-data'!Y$3,postings!$M:$M,'b-data'!$A52)</f>
        <v>0</v>
      </c>
      <c r="Z52" s="53">
        <f>Y52+SUMIFS(postings!$T:$T,postings!$C:$C,'b-data'!Z$2,postings!$D:$D,'b-data'!Z$3,postings!$I:$I,'b-data'!$A52)-SUMIFS(postings!$W:$W,postings!$C:$C,'b-data'!Z$2,postings!$D:$D,'b-data'!Z$3,postings!$M:$M,'b-data'!$A52)</f>
        <v>0</v>
      </c>
      <c r="AA52" s="53">
        <f>Z52+SUMIFS(postings!$T:$T,postings!$C:$C,'b-data'!AA$2,postings!$D:$D,'b-data'!AA$3,postings!$I:$I,'b-data'!$A52)-SUMIFS(postings!$W:$W,postings!$C:$C,'b-data'!AA$2,postings!$D:$D,'b-data'!AA$3,postings!$M:$M,'b-data'!$A52)</f>
        <v>0</v>
      </c>
      <c r="AB52" s="53">
        <f>AA52+SUMIFS(postings!$T:$T,postings!$C:$C,'b-data'!AB$2,postings!$D:$D,'b-data'!AB$3,postings!$I:$I,'b-data'!$A52)-SUMIFS(postings!$W:$W,postings!$C:$C,'b-data'!AB$2,postings!$D:$D,'b-data'!AB$3,postings!$M:$M,'b-data'!$A52)</f>
        <v>0</v>
      </c>
      <c r="AC52" s="53">
        <f>AB52+SUMIFS(postings!$T:$T,postings!$C:$C,'b-data'!AC$2,postings!$D:$D,'b-data'!AC$3,postings!$I:$I,'b-data'!$A52)-SUMIFS(postings!$W:$W,postings!$C:$C,'b-data'!AC$2,postings!$D:$D,'b-data'!AC$3,postings!$M:$M,'b-data'!$A52)</f>
        <v>0</v>
      </c>
      <c r="AD52" s="53">
        <f>AC52+SUMIFS(postings!$T:$T,postings!$C:$C,'b-data'!AD$2,postings!$D:$D,'b-data'!AD$3,postings!$I:$I,'b-data'!$A52)-SUMIFS(postings!$W:$W,postings!$C:$C,'b-data'!AD$2,postings!$D:$D,'b-data'!AD$3,postings!$M:$M,'b-data'!$A52)</f>
        <v>0</v>
      </c>
      <c r="AE52" s="53">
        <f>AD52+SUMIFS(postings!$T:$T,postings!$C:$C,'b-data'!AE$2,postings!$D:$D,'b-data'!AE$3,postings!$I:$I,'b-data'!$A52)-SUMIFS(postings!$W:$W,postings!$C:$C,'b-data'!AE$2,postings!$D:$D,'b-data'!AE$3,postings!$M:$M,'b-data'!$A52)</f>
        <v>0</v>
      </c>
      <c r="AF52" s="53">
        <f>AE52+SUMIFS(postings!$T:$T,postings!$C:$C,'b-data'!AF$2,postings!$D:$D,'b-data'!AF$3,postings!$I:$I,'b-data'!$A52)-SUMIFS(postings!$W:$W,postings!$C:$C,'b-data'!AF$2,postings!$D:$D,'b-data'!AF$3,postings!$M:$M,'b-data'!$A52)</f>
        <v>0</v>
      </c>
      <c r="AG52" s="53">
        <f>AF52+SUMIFS(postings!$T:$T,postings!$C:$C,'b-data'!AG$2,postings!$D:$D,'b-data'!AG$3,postings!$I:$I,'b-data'!$A52)-SUMIFS(postings!$W:$W,postings!$C:$C,'b-data'!AG$2,postings!$D:$D,'b-data'!AG$3,postings!$M:$M,'b-data'!$A52)</f>
        <v>0</v>
      </c>
      <c r="AH52" s="53">
        <f>AG52+SUMIFS(postings!$T:$T,postings!$C:$C,'b-data'!AH$2,postings!$D:$D,'b-data'!AH$3,postings!$I:$I,'b-data'!$A52)-SUMIFS(postings!$W:$W,postings!$C:$C,'b-data'!AH$2,postings!$D:$D,'b-data'!AH$3,postings!$M:$M,'b-data'!$A52)</f>
        <v>0</v>
      </c>
      <c r="AI52" s="53">
        <f>AH52+SUMIFS(postings!$T:$T,postings!$C:$C,'b-data'!AI$2,postings!$D:$D,'b-data'!AI$3,postings!$I:$I,'b-data'!$A52)-SUMIFS(postings!$W:$W,postings!$C:$C,'b-data'!AI$2,postings!$D:$D,'b-data'!AI$3,postings!$M:$M,'b-data'!$A52)</f>
        <v>0</v>
      </c>
      <c r="AJ52" s="53" cm="1">
        <f t="array" ref="AJ52">+INDEX(X52:AI52,1,Settings!$C$4)</f>
        <v>0</v>
      </c>
      <c r="AK52" s="53" cm="1">
        <f t="array" ref="AK52">+INDEX(X52:AI52,1,Settings!$C$4)</f>
        <v>0</v>
      </c>
      <c r="AL52" s="53"/>
      <c r="AM52" s="53">
        <f t="shared" si="6"/>
        <v>0</v>
      </c>
      <c r="AN52" s="53">
        <f t="shared" ref="AN52:AX52" si="105">+AM52</f>
        <v>0</v>
      </c>
      <c r="AO52" s="53">
        <f t="shared" si="105"/>
        <v>0</v>
      </c>
      <c r="AP52" s="53">
        <f t="shared" si="105"/>
        <v>0</v>
      </c>
      <c r="AQ52" s="53">
        <f t="shared" si="105"/>
        <v>0</v>
      </c>
      <c r="AR52" s="53">
        <f t="shared" si="105"/>
        <v>0</v>
      </c>
      <c r="AS52" s="53">
        <f t="shared" si="105"/>
        <v>0</v>
      </c>
      <c r="AT52" s="53">
        <f t="shared" si="105"/>
        <v>0</v>
      </c>
      <c r="AU52" s="53">
        <f t="shared" si="105"/>
        <v>0</v>
      </c>
      <c r="AV52" s="53">
        <f t="shared" si="105"/>
        <v>0</v>
      </c>
      <c r="AW52" s="53">
        <f t="shared" si="105"/>
        <v>0</v>
      </c>
      <c r="AX52" s="53">
        <f t="shared" si="105"/>
        <v>0</v>
      </c>
      <c r="AY52" s="53" cm="1">
        <f t="array" ref="AY52">+INDEX(AM52:AX52,1,Settings!$C$4)</f>
        <v>0</v>
      </c>
      <c r="AZ52" s="53">
        <f t="shared" si="8"/>
        <v>0</v>
      </c>
      <c r="BA52" s="53"/>
      <c r="BB52" s="53">
        <f t="shared" si="9"/>
        <v>0</v>
      </c>
      <c r="BC52" s="53">
        <f t="shared" ref="BC52:BN52" si="106">+BB52</f>
        <v>0</v>
      </c>
      <c r="BD52" s="53">
        <f t="shared" si="106"/>
        <v>0</v>
      </c>
      <c r="BE52" s="53">
        <f t="shared" si="106"/>
        <v>0</v>
      </c>
      <c r="BF52" s="53">
        <f t="shared" si="106"/>
        <v>0</v>
      </c>
      <c r="BG52" s="53">
        <f t="shared" si="106"/>
        <v>0</v>
      </c>
      <c r="BH52" s="53">
        <f t="shared" si="106"/>
        <v>0</v>
      </c>
      <c r="BI52" s="53">
        <f t="shared" si="106"/>
        <v>0</v>
      </c>
      <c r="BJ52" s="53">
        <f t="shared" si="106"/>
        <v>0</v>
      </c>
      <c r="BK52" s="53">
        <f t="shared" si="106"/>
        <v>0</v>
      </c>
      <c r="BL52" s="53">
        <f t="shared" si="106"/>
        <v>0</v>
      </c>
      <c r="BM52" s="53">
        <f t="shared" si="106"/>
        <v>0</v>
      </c>
      <c r="BN52" s="53">
        <f t="shared" si="106"/>
        <v>0</v>
      </c>
      <c r="BO52" s="53"/>
      <c r="BP52" s="53">
        <f t="shared" si="11"/>
        <v>0</v>
      </c>
      <c r="BQ52" s="53"/>
      <c r="BR52" s="53">
        <f t="shared" si="12"/>
        <v>0</v>
      </c>
    </row>
    <row r="53" spans="1:70" x14ac:dyDescent="0.2">
      <c r="A53" s="6">
        <v>191</v>
      </c>
      <c r="B53" s="6" t="str">
        <f>+VLOOKUP(A53,masterfile!B:C,2,FALSE)</f>
        <v>Garagen (fremde Grundstücke, Wohnbauten)</v>
      </c>
      <c r="D53" s="53">
        <f>+SUMIF('[1]2017'!$A:$A,$A53,'[1]2017'!$C:$C)-SUMIF('[1]2017'!$E:$E,$A53,'[1]2017'!$G:$G)</f>
        <v>0</v>
      </c>
      <c r="E53" s="53">
        <f>+SUMIF('[1]2018'!$A:$A,$A53,'[1]2018'!$C:$C)-SUMIF('[1]2018'!$E:$E,$A53,'[1]2018'!$G:$G)+D53</f>
        <v>0</v>
      </c>
      <c r="F53" s="53">
        <f>+SUMIF('[1]2019'!$A:$A,$A53,'[1]2019'!$C:$C)-SUMIF('[1]2019'!$E:$E,$A53,'[1]2019'!$G:$G)+E53</f>
        <v>0</v>
      </c>
      <c r="G53" s="53">
        <f>+SUMIF('[1]2020'!$A:$A,$A53,'[1]2020'!$C:$C)-SUMIF('[1]2020'!$E:$E,$A53,'[1]2020'!$G:$G)+F53</f>
        <v>0</v>
      </c>
      <c r="H53" s="53"/>
      <c r="I53" s="53">
        <f>+(SUMIF('[1]2021'!$A:$A,$A53,'[1]2021'!$C:$C)-SUMIF('[1]2021'!$E:$E,$A53,'[1]2021'!$G:$G))/12+G53</f>
        <v>0</v>
      </c>
      <c r="J53" s="53">
        <f>+(SUMIF('[1]2021'!$A:$A,$A53,'[1]2021'!$C:$C)-SUMIF('[1]2021'!$E:$E,$A53,'[1]2021'!$G:$G))/12+I53</f>
        <v>0</v>
      </c>
      <c r="K53" s="53">
        <f>+(SUMIF('[1]2021'!$A:$A,$A53,'[1]2021'!$C:$C)-SUMIF('[1]2021'!$E:$E,$A53,'[1]2021'!$G:$G))/12+J53</f>
        <v>0</v>
      </c>
      <c r="L53" s="53">
        <f>+(SUMIF('[1]2021'!$A:$A,$A53,'[1]2021'!$C:$C)-SUMIF('[1]2021'!$E:$E,$A53,'[1]2021'!$G:$G))/12+K53</f>
        <v>0</v>
      </c>
      <c r="M53" s="53">
        <f>+(SUMIF('[1]2021'!$A:$A,$A53,'[1]2021'!$C:$C)-SUMIF('[1]2021'!$E:$E,$A53,'[1]2021'!$G:$G))/12+L53</f>
        <v>0</v>
      </c>
      <c r="N53" s="53">
        <f>+(SUMIF('[1]2021'!$A:$A,$A53,'[1]2021'!$C:$C)-SUMIF('[1]2021'!$E:$E,$A53,'[1]2021'!$G:$G))/12+M53</f>
        <v>0</v>
      </c>
      <c r="O53" s="53">
        <f>+(SUMIF('[1]2021'!$A:$A,$A53,'[1]2021'!$C:$C)-SUMIF('[1]2021'!$E:$E,$A53,'[1]2021'!$G:$G))/12+N53</f>
        <v>0</v>
      </c>
      <c r="P53" s="53">
        <f>+(SUMIF('[1]2021'!$A:$A,$A53,'[1]2021'!$C:$C)-SUMIF('[1]2021'!$E:$E,$A53,'[1]2021'!$G:$G))/12+O53</f>
        <v>0</v>
      </c>
      <c r="Q53" s="53">
        <f>+(SUMIF('[1]2021'!$A:$A,$A53,'[1]2021'!$C:$C)-SUMIF('[1]2021'!$E:$E,$A53,'[1]2021'!$G:$G))/12+P53</f>
        <v>0</v>
      </c>
      <c r="R53" s="53">
        <f>+(SUMIF('[1]2021'!$A:$A,$A53,'[1]2021'!$C:$C)-SUMIF('[1]2021'!$E:$E,$A53,'[1]2021'!$G:$G))/12+Q53</f>
        <v>0</v>
      </c>
      <c r="S53" s="53">
        <f>+(SUMIF('[1]2021'!$A:$A,$A53,'[1]2021'!$C:$C)-SUMIF('[1]2021'!$E:$E,$A53,'[1]2021'!$G:$G))/12+R53</f>
        <v>0</v>
      </c>
      <c r="T53" s="53">
        <f>+(SUMIF('[1]2021'!$A:$A,$A53,'[1]2021'!$C:$C)-SUMIF('[1]2021'!$E:$E,$A53,'[1]2021'!$G:$G))/12+S53</f>
        <v>0</v>
      </c>
      <c r="U53" s="53" cm="1">
        <f t="array" ref="U53">+INDEX(I53:T53,1,Settings!$C$4)</f>
        <v>0</v>
      </c>
      <c r="V53" s="53" cm="1">
        <f t="array" ref="V53">+INDEX(I53:T53,1,Settings!$C$4)</f>
        <v>0</v>
      </c>
      <c r="W53" s="53"/>
      <c r="X53" s="53">
        <f>V53+SUMIFS(postings!$T:$T,postings!$C:$C,'b-data'!X$2,postings!$D:$D,'b-data'!X$3,postings!$I:$I,'b-data'!$A53)-SUMIFS(postings!$W:$W,postings!$C:$C,'b-data'!X$2,postings!$D:$D,'b-data'!X$3,postings!$M:$M,'b-data'!$A53)</f>
        <v>0</v>
      </c>
      <c r="Y53" s="53">
        <f>X53+SUMIFS(postings!$T:$T,postings!$C:$C,'b-data'!Y$2,postings!$D:$D,'b-data'!Y$3,postings!$I:$I,'b-data'!$A53)-SUMIFS(postings!$W:$W,postings!$C:$C,'b-data'!Y$2,postings!$D:$D,'b-data'!Y$3,postings!$M:$M,'b-data'!$A53)</f>
        <v>0</v>
      </c>
      <c r="Z53" s="53">
        <f>Y53+SUMIFS(postings!$T:$T,postings!$C:$C,'b-data'!Z$2,postings!$D:$D,'b-data'!Z$3,postings!$I:$I,'b-data'!$A53)-SUMIFS(postings!$W:$W,postings!$C:$C,'b-data'!Z$2,postings!$D:$D,'b-data'!Z$3,postings!$M:$M,'b-data'!$A53)</f>
        <v>0</v>
      </c>
      <c r="AA53" s="53">
        <f>Z53+SUMIFS(postings!$T:$T,postings!$C:$C,'b-data'!AA$2,postings!$D:$D,'b-data'!AA$3,postings!$I:$I,'b-data'!$A53)-SUMIFS(postings!$W:$W,postings!$C:$C,'b-data'!AA$2,postings!$D:$D,'b-data'!AA$3,postings!$M:$M,'b-data'!$A53)</f>
        <v>0</v>
      </c>
      <c r="AB53" s="53">
        <f>AA53+SUMIFS(postings!$T:$T,postings!$C:$C,'b-data'!AB$2,postings!$D:$D,'b-data'!AB$3,postings!$I:$I,'b-data'!$A53)-SUMIFS(postings!$W:$W,postings!$C:$C,'b-data'!AB$2,postings!$D:$D,'b-data'!AB$3,postings!$M:$M,'b-data'!$A53)</f>
        <v>0</v>
      </c>
      <c r="AC53" s="53">
        <f>AB53+SUMIFS(postings!$T:$T,postings!$C:$C,'b-data'!AC$2,postings!$D:$D,'b-data'!AC$3,postings!$I:$I,'b-data'!$A53)-SUMIFS(postings!$W:$W,postings!$C:$C,'b-data'!AC$2,postings!$D:$D,'b-data'!AC$3,postings!$M:$M,'b-data'!$A53)</f>
        <v>0</v>
      </c>
      <c r="AD53" s="53">
        <f>AC53+SUMIFS(postings!$T:$T,postings!$C:$C,'b-data'!AD$2,postings!$D:$D,'b-data'!AD$3,postings!$I:$I,'b-data'!$A53)-SUMIFS(postings!$W:$W,postings!$C:$C,'b-data'!AD$2,postings!$D:$D,'b-data'!AD$3,postings!$M:$M,'b-data'!$A53)</f>
        <v>0</v>
      </c>
      <c r="AE53" s="53">
        <f>AD53+SUMIFS(postings!$T:$T,postings!$C:$C,'b-data'!AE$2,postings!$D:$D,'b-data'!AE$3,postings!$I:$I,'b-data'!$A53)-SUMIFS(postings!$W:$W,postings!$C:$C,'b-data'!AE$2,postings!$D:$D,'b-data'!AE$3,postings!$M:$M,'b-data'!$A53)</f>
        <v>0</v>
      </c>
      <c r="AF53" s="53">
        <f>AE53+SUMIFS(postings!$T:$T,postings!$C:$C,'b-data'!AF$2,postings!$D:$D,'b-data'!AF$3,postings!$I:$I,'b-data'!$A53)-SUMIFS(postings!$W:$W,postings!$C:$C,'b-data'!AF$2,postings!$D:$D,'b-data'!AF$3,postings!$M:$M,'b-data'!$A53)</f>
        <v>0</v>
      </c>
      <c r="AG53" s="53">
        <f>AF53+SUMIFS(postings!$T:$T,postings!$C:$C,'b-data'!AG$2,postings!$D:$D,'b-data'!AG$3,postings!$I:$I,'b-data'!$A53)-SUMIFS(postings!$W:$W,postings!$C:$C,'b-data'!AG$2,postings!$D:$D,'b-data'!AG$3,postings!$M:$M,'b-data'!$A53)</f>
        <v>0</v>
      </c>
      <c r="AH53" s="53">
        <f>AG53+SUMIFS(postings!$T:$T,postings!$C:$C,'b-data'!AH$2,postings!$D:$D,'b-data'!AH$3,postings!$I:$I,'b-data'!$A53)-SUMIFS(postings!$W:$W,postings!$C:$C,'b-data'!AH$2,postings!$D:$D,'b-data'!AH$3,postings!$M:$M,'b-data'!$A53)</f>
        <v>0</v>
      </c>
      <c r="AI53" s="53">
        <f>AH53+SUMIFS(postings!$T:$T,postings!$C:$C,'b-data'!AI$2,postings!$D:$D,'b-data'!AI$3,postings!$I:$I,'b-data'!$A53)-SUMIFS(postings!$W:$W,postings!$C:$C,'b-data'!AI$2,postings!$D:$D,'b-data'!AI$3,postings!$M:$M,'b-data'!$A53)</f>
        <v>0</v>
      </c>
      <c r="AJ53" s="53" cm="1">
        <f t="array" ref="AJ53">+INDEX(X53:AI53,1,Settings!$C$4)</f>
        <v>0</v>
      </c>
      <c r="AK53" s="53" cm="1">
        <f t="array" ref="AK53">+INDEX(X53:AI53,1,Settings!$C$4)</f>
        <v>0</v>
      </c>
      <c r="AL53" s="53"/>
      <c r="AM53" s="53">
        <f t="shared" si="6"/>
        <v>0</v>
      </c>
      <c r="AN53" s="53">
        <f t="shared" ref="AN53:AX53" si="107">+AM53</f>
        <v>0</v>
      </c>
      <c r="AO53" s="53">
        <f t="shared" si="107"/>
        <v>0</v>
      </c>
      <c r="AP53" s="53">
        <f t="shared" si="107"/>
        <v>0</v>
      </c>
      <c r="AQ53" s="53">
        <f t="shared" si="107"/>
        <v>0</v>
      </c>
      <c r="AR53" s="53">
        <f t="shared" si="107"/>
        <v>0</v>
      </c>
      <c r="AS53" s="53">
        <f t="shared" si="107"/>
        <v>0</v>
      </c>
      <c r="AT53" s="53">
        <f t="shared" si="107"/>
        <v>0</v>
      </c>
      <c r="AU53" s="53">
        <f t="shared" si="107"/>
        <v>0</v>
      </c>
      <c r="AV53" s="53">
        <f t="shared" si="107"/>
        <v>0</v>
      </c>
      <c r="AW53" s="53">
        <f t="shared" si="107"/>
        <v>0</v>
      </c>
      <c r="AX53" s="53">
        <f t="shared" si="107"/>
        <v>0</v>
      </c>
      <c r="AY53" s="53" cm="1">
        <f t="array" ref="AY53">+INDEX(AM53:AX53,1,Settings!$C$4)</f>
        <v>0</v>
      </c>
      <c r="AZ53" s="53">
        <f t="shared" si="8"/>
        <v>0</v>
      </c>
      <c r="BA53" s="53"/>
      <c r="BB53" s="53">
        <f t="shared" si="9"/>
        <v>0</v>
      </c>
      <c r="BC53" s="53">
        <f t="shared" ref="BC53:BN53" si="108">+BB53</f>
        <v>0</v>
      </c>
      <c r="BD53" s="53">
        <f t="shared" si="108"/>
        <v>0</v>
      </c>
      <c r="BE53" s="53">
        <f t="shared" si="108"/>
        <v>0</v>
      </c>
      <c r="BF53" s="53">
        <f t="shared" si="108"/>
        <v>0</v>
      </c>
      <c r="BG53" s="53">
        <f t="shared" si="108"/>
        <v>0</v>
      </c>
      <c r="BH53" s="53">
        <f t="shared" si="108"/>
        <v>0</v>
      </c>
      <c r="BI53" s="53">
        <f t="shared" si="108"/>
        <v>0</v>
      </c>
      <c r="BJ53" s="53">
        <f t="shared" si="108"/>
        <v>0</v>
      </c>
      <c r="BK53" s="53">
        <f t="shared" si="108"/>
        <v>0</v>
      </c>
      <c r="BL53" s="53">
        <f t="shared" si="108"/>
        <v>0</v>
      </c>
      <c r="BM53" s="53">
        <f t="shared" si="108"/>
        <v>0</v>
      </c>
      <c r="BN53" s="53">
        <f t="shared" si="108"/>
        <v>0</v>
      </c>
      <c r="BO53" s="53"/>
      <c r="BP53" s="53">
        <f t="shared" si="11"/>
        <v>0</v>
      </c>
      <c r="BQ53" s="53"/>
      <c r="BR53" s="53">
        <f t="shared" si="12"/>
        <v>0</v>
      </c>
    </row>
    <row r="54" spans="1:70" x14ac:dyDescent="0.2">
      <c r="A54" s="6">
        <v>192</v>
      </c>
      <c r="B54" s="6" t="str">
        <f>+VLOOKUP(A54,masterfile!B:C,2,FALSE)</f>
        <v>Außenanlagen (fremde Grundstücke,Wohnb.)</v>
      </c>
      <c r="D54" s="53">
        <f>+SUMIF('[1]2017'!$A:$A,$A54,'[1]2017'!$C:$C)-SUMIF('[1]2017'!$E:$E,$A54,'[1]2017'!$G:$G)</f>
        <v>0</v>
      </c>
      <c r="E54" s="53">
        <f>+SUMIF('[1]2018'!$A:$A,$A54,'[1]2018'!$C:$C)-SUMIF('[1]2018'!$E:$E,$A54,'[1]2018'!$G:$G)+D54</f>
        <v>0</v>
      </c>
      <c r="F54" s="53">
        <f>+SUMIF('[1]2019'!$A:$A,$A54,'[1]2019'!$C:$C)-SUMIF('[1]2019'!$E:$E,$A54,'[1]2019'!$G:$G)+E54</f>
        <v>0</v>
      </c>
      <c r="G54" s="53">
        <f>+SUMIF('[1]2020'!$A:$A,$A54,'[1]2020'!$C:$C)-SUMIF('[1]2020'!$E:$E,$A54,'[1]2020'!$G:$G)+F54</f>
        <v>0</v>
      </c>
      <c r="H54" s="53"/>
      <c r="I54" s="53">
        <f>+(SUMIF('[1]2021'!$A:$A,$A54,'[1]2021'!$C:$C)-SUMIF('[1]2021'!$E:$E,$A54,'[1]2021'!$G:$G))/12+G54</f>
        <v>0</v>
      </c>
      <c r="J54" s="53">
        <f>+(SUMIF('[1]2021'!$A:$A,$A54,'[1]2021'!$C:$C)-SUMIF('[1]2021'!$E:$E,$A54,'[1]2021'!$G:$G))/12+I54</f>
        <v>0</v>
      </c>
      <c r="K54" s="53">
        <f>+(SUMIF('[1]2021'!$A:$A,$A54,'[1]2021'!$C:$C)-SUMIF('[1]2021'!$E:$E,$A54,'[1]2021'!$G:$G))/12+J54</f>
        <v>0</v>
      </c>
      <c r="L54" s="53">
        <f>+(SUMIF('[1]2021'!$A:$A,$A54,'[1]2021'!$C:$C)-SUMIF('[1]2021'!$E:$E,$A54,'[1]2021'!$G:$G))/12+K54</f>
        <v>0</v>
      </c>
      <c r="M54" s="53">
        <f>+(SUMIF('[1]2021'!$A:$A,$A54,'[1]2021'!$C:$C)-SUMIF('[1]2021'!$E:$E,$A54,'[1]2021'!$G:$G))/12+L54</f>
        <v>0</v>
      </c>
      <c r="N54" s="53">
        <f>+(SUMIF('[1]2021'!$A:$A,$A54,'[1]2021'!$C:$C)-SUMIF('[1]2021'!$E:$E,$A54,'[1]2021'!$G:$G))/12+M54</f>
        <v>0</v>
      </c>
      <c r="O54" s="53">
        <f>+(SUMIF('[1]2021'!$A:$A,$A54,'[1]2021'!$C:$C)-SUMIF('[1]2021'!$E:$E,$A54,'[1]2021'!$G:$G))/12+N54</f>
        <v>0</v>
      </c>
      <c r="P54" s="53">
        <f>+(SUMIF('[1]2021'!$A:$A,$A54,'[1]2021'!$C:$C)-SUMIF('[1]2021'!$E:$E,$A54,'[1]2021'!$G:$G))/12+O54</f>
        <v>0</v>
      </c>
      <c r="Q54" s="53">
        <f>+(SUMIF('[1]2021'!$A:$A,$A54,'[1]2021'!$C:$C)-SUMIF('[1]2021'!$E:$E,$A54,'[1]2021'!$G:$G))/12+P54</f>
        <v>0</v>
      </c>
      <c r="R54" s="53">
        <f>+(SUMIF('[1]2021'!$A:$A,$A54,'[1]2021'!$C:$C)-SUMIF('[1]2021'!$E:$E,$A54,'[1]2021'!$G:$G))/12+Q54</f>
        <v>0</v>
      </c>
      <c r="S54" s="53">
        <f>+(SUMIF('[1]2021'!$A:$A,$A54,'[1]2021'!$C:$C)-SUMIF('[1]2021'!$E:$E,$A54,'[1]2021'!$G:$G))/12+R54</f>
        <v>0</v>
      </c>
      <c r="T54" s="53">
        <f>+(SUMIF('[1]2021'!$A:$A,$A54,'[1]2021'!$C:$C)-SUMIF('[1]2021'!$E:$E,$A54,'[1]2021'!$G:$G))/12+S54</f>
        <v>0</v>
      </c>
      <c r="U54" s="53" cm="1">
        <f t="array" ref="U54">+INDEX(I54:T54,1,Settings!$C$4)</f>
        <v>0</v>
      </c>
      <c r="V54" s="53" cm="1">
        <f t="array" ref="V54">+INDEX(I54:T54,1,Settings!$C$4)</f>
        <v>0</v>
      </c>
      <c r="W54" s="53"/>
      <c r="X54" s="53">
        <f>V54+SUMIFS(postings!$T:$T,postings!$C:$C,'b-data'!X$2,postings!$D:$D,'b-data'!X$3,postings!$I:$I,'b-data'!$A54)-SUMIFS(postings!$W:$W,postings!$C:$C,'b-data'!X$2,postings!$D:$D,'b-data'!X$3,postings!$M:$M,'b-data'!$A54)</f>
        <v>0</v>
      </c>
      <c r="Y54" s="53">
        <f>X54+SUMIFS(postings!$T:$T,postings!$C:$C,'b-data'!Y$2,postings!$D:$D,'b-data'!Y$3,postings!$I:$I,'b-data'!$A54)-SUMIFS(postings!$W:$W,postings!$C:$C,'b-data'!Y$2,postings!$D:$D,'b-data'!Y$3,postings!$M:$M,'b-data'!$A54)</f>
        <v>0</v>
      </c>
      <c r="Z54" s="53">
        <f>Y54+SUMIFS(postings!$T:$T,postings!$C:$C,'b-data'!Z$2,postings!$D:$D,'b-data'!Z$3,postings!$I:$I,'b-data'!$A54)-SUMIFS(postings!$W:$W,postings!$C:$C,'b-data'!Z$2,postings!$D:$D,'b-data'!Z$3,postings!$M:$M,'b-data'!$A54)</f>
        <v>0</v>
      </c>
      <c r="AA54" s="53">
        <f>Z54+SUMIFS(postings!$T:$T,postings!$C:$C,'b-data'!AA$2,postings!$D:$D,'b-data'!AA$3,postings!$I:$I,'b-data'!$A54)-SUMIFS(postings!$W:$W,postings!$C:$C,'b-data'!AA$2,postings!$D:$D,'b-data'!AA$3,postings!$M:$M,'b-data'!$A54)</f>
        <v>0</v>
      </c>
      <c r="AB54" s="53">
        <f>AA54+SUMIFS(postings!$T:$T,postings!$C:$C,'b-data'!AB$2,postings!$D:$D,'b-data'!AB$3,postings!$I:$I,'b-data'!$A54)-SUMIFS(postings!$W:$W,postings!$C:$C,'b-data'!AB$2,postings!$D:$D,'b-data'!AB$3,postings!$M:$M,'b-data'!$A54)</f>
        <v>0</v>
      </c>
      <c r="AC54" s="53">
        <f>AB54+SUMIFS(postings!$T:$T,postings!$C:$C,'b-data'!AC$2,postings!$D:$D,'b-data'!AC$3,postings!$I:$I,'b-data'!$A54)-SUMIFS(postings!$W:$W,postings!$C:$C,'b-data'!AC$2,postings!$D:$D,'b-data'!AC$3,postings!$M:$M,'b-data'!$A54)</f>
        <v>0</v>
      </c>
      <c r="AD54" s="53">
        <f>AC54+SUMIFS(postings!$T:$T,postings!$C:$C,'b-data'!AD$2,postings!$D:$D,'b-data'!AD$3,postings!$I:$I,'b-data'!$A54)-SUMIFS(postings!$W:$W,postings!$C:$C,'b-data'!AD$2,postings!$D:$D,'b-data'!AD$3,postings!$M:$M,'b-data'!$A54)</f>
        <v>0</v>
      </c>
      <c r="AE54" s="53">
        <f>AD54+SUMIFS(postings!$T:$T,postings!$C:$C,'b-data'!AE$2,postings!$D:$D,'b-data'!AE$3,postings!$I:$I,'b-data'!$A54)-SUMIFS(postings!$W:$W,postings!$C:$C,'b-data'!AE$2,postings!$D:$D,'b-data'!AE$3,postings!$M:$M,'b-data'!$A54)</f>
        <v>0</v>
      </c>
      <c r="AF54" s="53">
        <f>AE54+SUMIFS(postings!$T:$T,postings!$C:$C,'b-data'!AF$2,postings!$D:$D,'b-data'!AF$3,postings!$I:$I,'b-data'!$A54)-SUMIFS(postings!$W:$W,postings!$C:$C,'b-data'!AF$2,postings!$D:$D,'b-data'!AF$3,postings!$M:$M,'b-data'!$A54)</f>
        <v>0</v>
      </c>
      <c r="AG54" s="53">
        <f>AF54+SUMIFS(postings!$T:$T,postings!$C:$C,'b-data'!AG$2,postings!$D:$D,'b-data'!AG$3,postings!$I:$I,'b-data'!$A54)-SUMIFS(postings!$W:$W,postings!$C:$C,'b-data'!AG$2,postings!$D:$D,'b-data'!AG$3,postings!$M:$M,'b-data'!$A54)</f>
        <v>0</v>
      </c>
      <c r="AH54" s="53">
        <f>AG54+SUMIFS(postings!$T:$T,postings!$C:$C,'b-data'!AH$2,postings!$D:$D,'b-data'!AH$3,postings!$I:$I,'b-data'!$A54)-SUMIFS(postings!$W:$W,postings!$C:$C,'b-data'!AH$2,postings!$D:$D,'b-data'!AH$3,postings!$M:$M,'b-data'!$A54)</f>
        <v>0</v>
      </c>
      <c r="AI54" s="53">
        <f>AH54+SUMIFS(postings!$T:$T,postings!$C:$C,'b-data'!AI$2,postings!$D:$D,'b-data'!AI$3,postings!$I:$I,'b-data'!$A54)-SUMIFS(postings!$W:$W,postings!$C:$C,'b-data'!AI$2,postings!$D:$D,'b-data'!AI$3,postings!$M:$M,'b-data'!$A54)</f>
        <v>0</v>
      </c>
      <c r="AJ54" s="53" cm="1">
        <f t="array" ref="AJ54">+INDEX(X54:AI54,1,Settings!$C$4)</f>
        <v>0</v>
      </c>
      <c r="AK54" s="53" cm="1">
        <f t="array" ref="AK54">+INDEX(X54:AI54,1,Settings!$C$4)</f>
        <v>0</v>
      </c>
      <c r="AL54" s="53"/>
      <c r="AM54" s="53">
        <f t="shared" si="6"/>
        <v>0</v>
      </c>
      <c r="AN54" s="53">
        <f t="shared" ref="AN54:AX54" si="109">+AM54</f>
        <v>0</v>
      </c>
      <c r="AO54" s="53">
        <f t="shared" si="109"/>
        <v>0</v>
      </c>
      <c r="AP54" s="53">
        <f t="shared" si="109"/>
        <v>0</v>
      </c>
      <c r="AQ54" s="53">
        <f t="shared" si="109"/>
        <v>0</v>
      </c>
      <c r="AR54" s="53">
        <f t="shared" si="109"/>
        <v>0</v>
      </c>
      <c r="AS54" s="53">
        <f t="shared" si="109"/>
        <v>0</v>
      </c>
      <c r="AT54" s="53">
        <f t="shared" si="109"/>
        <v>0</v>
      </c>
      <c r="AU54" s="53">
        <f t="shared" si="109"/>
        <v>0</v>
      </c>
      <c r="AV54" s="53">
        <f t="shared" si="109"/>
        <v>0</v>
      </c>
      <c r="AW54" s="53">
        <f t="shared" si="109"/>
        <v>0</v>
      </c>
      <c r="AX54" s="53">
        <f t="shared" si="109"/>
        <v>0</v>
      </c>
      <c r="AY54" s="53" cm="1">
        <f t="array" ref="AY54">+INDEX(AM54:AX54,1,Settings!$C$4)</f>
        <v>0</v>
      </c>
      <c r="AZ54" s="53">
        <f t="shared" si="8"/>
        <v>0</v>
      </c>
      <c r="BA54" s="53"/>
      <c r="BB54" s="53">
        <f t="shared" si="9"/>
        <v>0</v>
      </c>
      <c r="BC54" s="53">
        <f t="shared" ref="BC54:BN54" si="110">+BB54</f>
        <v>0</v>
      </c>
      <c r="BD54" s="53">
        <f t="shared" si="110"/>
        <v>0</v>
      </c>
      <c r="BE54" s="53">
        <f t="shared" si="110"/>
        <v>0</v>
      </c>
      <c r="BF54" s="53">
        <f t="shared" si="110"/>
        <v>0</v>
      </c>
      <c r="BG54" s="53">
        <f t="shared" si="110"/>
        <v>0</v>
      </c>
      <c r="BH54" s="53">
        <f t="shared" si="110"/>
        <v>0</v>
      </c>
      <c r="BI54" s="53">
        <f t="shared" si="110"/>
        <v>0</v>
      </c>
      <c r="BJ54" s="53">
        <f t="shared" si="110"/>
        <v>0</v>
      </c>
      <c r="BK54" s="53">
        <f t="shared" si="110"/>
        <v>0</v>
      </c>
      <c r="BL54" s="53">
        <f t="shared" si="110"/>
        <v>0</v>
      </c>
      <c r="BM54" s="53">
        <f t="shared" si="110"/>
        <v>0</v>
      </c>
      <c r="BN54" s="53">
        <f t="shared" si="110"/>
        <v>0</v>
      </c>
      <c r="BO54" s="53"/>
      <c r="BP54" s="53">
        <f t="shared" si="11"/>
        <v>0</v>
      </c>
      <c r="BQ54" s="53"/>
      <c r="BR54" s="53">
        <f t="shared" si="12"/>
        <v>0</v>
      </c>
    </row>
    <row r="55" spans="1:70" x14ac:dyDescent="0.2">
      <c r="A55" s="6">
        <v>193</v>
      </c>
      <c r="B55" s="6" t="str">
        <f>+VLOOKUP(A55,masterfile!B:C,2,FALSE)</f>
        <v>Hof-, Wegebefestigung (frd Grst.,Wohnb.)</v>
      </c>
      <c r="D55" s="53">
        <f>+SUMIF('[1]2017'!$A:$A,$A55,'[1]2017'!$C:$C)-SUMIF('[1]2017'!$E:$E,$A55,'[1]2017'!$G:$G)</f>
        <v>0</v>
      </c>
      <c r="E55" s="53">
        <f>+SUMIF('[1]2018'!$A:$A,$A55,'[1]2018'!$C:$C)-SUMIF('[1]2018'!$E:$E,$A55,'[1]2018'!$G:$G)+D55</f>
        <v>0</v>
      </c>
      <c r="F55" s="53">
        <f>+SUMIF('[1]2019'!$A:$A,$A55,'[1]2019'!$C:$C)-SUMIF('[1]2019'!$E:$E,$A55,'[1]2019'!$G:$G)+E55</f>
        <v>0</v>
      </c>
      <c r="G55" s="53">
        <f>+SUMIF('[1]2020'!$A:$A,$A55,'[1]2020'!$C:$C)-SUMIF('[1]2020'!$E:$E,$A55,'[1]2020'!$G:$G)+F55</f>
        <v>0</v>
      </c>
      <c r="H55" s="53"/>
      <c r="I55" s="53">
        <f>+(SUMIF('[1]2021'!$A:$A,$A55,'[1]2021'!$C:$C)-SUMIF('[1]2021'!$E:$E,$A55,'[1]2021'!$G:$G))/12+G55</f>
        <v>0</v>
      </c>
      <c r="J55" s="53">
        <f>+(SUMIF('[1]2021'!$A:$A,$A55,'[1]2021'!$C:$C)-SUMIF('[1]2021'!$E:$E,$A55,'[1]2021'!$G:$G))/12+I55</f>
        <v>0</v>
      </c>
      <c r="K55" s="53">
        <f>+(SUMIF('[1]2021'!$A:$A,$A55,'[1]2021'!$C:$C)-SUMIF('[1]2021'!$E:$E,$A55,'[1]2021'!$G:$G))/12+J55</f>
        <v>0</v>
      </c>
      <c r="L55" s="53">
        <f>+(SUMIF('[1]2021'!$A:$A,$A55,'[1]2021'!$C:$C)-SUMIF('[1]2021'!$E:$E,$A55,'[1]2021'!$G:$G))/12+K55</f>
        <v>0</v>
      </c>
      <c r="M55" s="53">
        <f>+(SUMIF('[1]2021'!$A:$A,$A55,'[1]2021'!$C:$C)-SUMIF('[1]2021'!$E:$E,$A55,'[1]2021'!$G:$G))/12+L55</f>
        <v>0</v>
      </c>
      <c r="N55" s="53">
        <f>+(SUMIF('[1]2021'!$A:$A,$A55,'[1]2021'!$C:$C)-SUMIF('[1]2021'!$E:$E,$A55,'[1]2021'!$G:$G))/12+M55</f>
        <v>0</v>
      </c>
      <c r="O55" s="53">
        <f>+(SUMIF('[1]2021'!$A:$A,$A55,'[1]2021'!$C:$C)-SUMIF('[1]2021'!$E:$E,$A55,'[1]2021'!$G:$G))/12+N55</f>
        <v>0</v>
      </c>
      <c r="P55" s="53">
        <f>+(SUMIF('[1]2021'!$A:$A,$A55,'[1]2021'!$C:$C)-SUMIF('[1]2021'!$E:$E,$A55,'[1]2021'!$G:$G))/12+O55</f>
        <v>0</v>
      </c>
      <c r="Q55" s="53">
        <f>+(SUMIF('[1]2021'!$A:$A,$A55,'[1]2021'!$C:$C)-SUMIF('[1]2021'!$E:$E,$A55,'[1]2021'!$G:$G))/12+P55</f>
        <v>0</v>
      </c>
      <c r="R55" s="53">
        <f>+(SUMIF('[1]2021'!$A:$A,$A55,'[1]2021'!$C:$C)-SUMIF('[1]2021'!$E:$E,$A55,'[1]2021'!$G:$G))/12+Q55</f>
        <v>0</v>
      </c>
      <c r="S55" s="53">
        <f>+(SUMIF('[1]2021'!$A:$A,$A55,'[1]2021'!$C:$C)-SUMIF('[1]2021'!$E:$E,$A55,'[1]2021'!$G:$G))/12+R55</f>
        <v>0</v>
      </c>
      <c r="T55" s="53">
        <f>+(SUMIF('[1]2021'!$A:$A,$A55,'[1]2021'!$C:$C)-SUMIF('[1]2021'!$E:$E,$A55,'[1]2021'!$G:$G))/12+S55</f>
        <v>0</v>
      </c>
      <c r="U55" s="53" cm="1">
        <f t="array" ref="U55">+INDEX(I55:T55,1,Settings!$C$4)</f>
        <v>0</v>
      </c>
      <c r="V55" s="53" cm="1">
        <f t="array" ref="V55">+INDEX(I55:T55,1,Settings!$C$4)</f>
        <v>0</v>
      </c>
      <c r="W55" s="53"/>
      <c r="X55" s="53">
        <f>V55+SUMIFS(postings!$T:$T,postings!$C:$C,'b-data'!X$2,postings!$D:$D,'b-data'!X$3,postings!$I:$I,'b-data'!$A55)-SUMIFS(postings!$W:$W,postings!$C:$C,'b-data'!X$2,postings!$D:$D,'b-data'!X$3,postings!$M:$M,'b-data'!$A55)</f>
        <v>0</v>
      </c>
      <c r="Y55" s="53">
        <f>X55+SUMIFS(postings!$T:$T,postings!$C:$C,'b-data'!Y$2,postings!$D:$D,'b-data'!Y$3,postings!$I:$I,'b-data'!$A55)-SUMIFS(postings!$W:$W,postings!$C:$C,'b-data'!Y$2,postings!$D:$D,'b-data'!Y$3,postings!$M:$M,'b-data'!$A55)</f>
        <v>0</v>
      </c>
      <c r="Z55" s="53">
        <f>Y55+SUMIFS(postings!$T:$T,postings!$C:$C,'b-data'!Z$2,postings!$D:$D,'b-data'!Z$3,postings!$I:$I,'b-data'!$A55)-SUMIFS(postings!$W:$W,postings!$C:$C,'b-data'!Z$2,postings!$D:$D,'b-data'!Z$3,postings!$M:$M,'b-data'!$A55)</f>
        <v>0</v>
      </c>
      <c r="AA55" s="53">
        <f>Z55+SUMIFS(postings!$T:$T,postings!$C:$C,'b-data'!AA$2,postings!$D:$D,'b-data'!AA$3,postings!$I:$I,'b-data'!$A55)-SUMIFS(postings!$W:$W,postings!$C:$C,'b-data'!AA$2,postings!$D:$D,'b-data'!AA$3,postings!$M:$M,'b-data'!$A55)</f>
        <v>0</v>
      </c>
      <c r="AB55" s="53">
        <f>AA55+SUMIFS(postings!$T:$T,postings!$C:$C,'b-data'!AB$2,postings!$D:$D,'b-data'!AB$3,postings!$I:$I,'b-data'!$A55)-SUMIFS(postings!$W:$W,postings!$C:$C,'b-data'!AB$2,postings!$D:$D,'b-data'!AB$3,postings!$M:$M,'b-data'!$A55)</f>
        <v>0</v>
      </c>
      <c r="AC55" s="53">
        <f>AB55+SUMIFS(postings!$T:$T,postings!$C:$C,'b-data'!AC$2,postings!$D:$D,'b-data'!AC$3,postings!$I:$I,'b-data'!$A55)-SUMIFS(postings!$W:$W,postings!$C:$C,'b-data'!AC$2,postings!$D:$D,'b-data'!AC$3,postings!$M:$M,'b-data'!$A55)</f>
        <v>0</v>
      </c>
      <c r="AD55" s="53">
        <f>AC55+SUMIFS(postings!$T:$T,postings!$C:$C,'b-data'!AD$2,postings!$D:$D,'b-data'!AD$3,postings!$I:$I,'b-data'!$A55)-SUMIFS(postings!$W:$W,postings!$C:$C,'b-data'!AD$2,postings!$D:$D,'b-data'!AD$3,postings!$M:$M,'b-data'!$A55)</f>
        <v>0</v>
      </c>
      <c r="AE55" s="53">
        <f>AD55+SUMIFS(postings!$T:$T,postings!$C:$C,'b-data'!AE$2,postings!$D:$D,'b-data'!AE$3,postings!$I:$I,'b-data'!$A55)-SUMIFS(postings!$W:$W,postings!$C:$C,'b-data'!AE$2,postings!$D:$D,'b-data'!AE$3,postings!$M:$M,'b-data'!$A55)</f>
        <v>0</v>
      </c>
      <c r="AF55" s="53">
        <f>AE55+SUMIFS(postings!$T:$T,postings!$C:$C,'b-data'!AF$2,postings!$D:$D,'b-data'!AF$3,postings!$I:$I,'b-data'!$A55)-SUMIFS(postings!$W:$W,postings!$C:$C,'b-data'!AF$2,postings!$D:$D,'b-data'!AF$3,postings!$M:$M,'b-data'!$A55)</f>
        <v>0</v>
      </c>
      <c r="AG55" s="53">
        <f>AF55+SUMIFS(postings!$T:$T,postings!$C:$C,'b-data'!AG$2,postings!$D:$D,'b-data'!AG$3,postings!$I:$I,'b-data'!$A55)-SUMIFS(postings!$W:$W,postings!$C:$C,'b-data'!AG$2,postings!$D:$D,'b-data'!AG$3,postings!$M:$M,'b-data'!$A55)</f>
        <v>0</v>
      </c>
      <c r="AH55" s="53">
        <f>AG55+SUMIFS(postings!$T:$T,postings!$C:$C,'b-data'!AH$2,postings!$D:$D,'b-data'!AH$3,postings!$I:$I,'b-data'!$A55)-SUMIFS(postings!$W:$W,postings!$C:$C,'b-data'!AH$2,postings!$D:$D,'b-data'!AH$3,postings!$M:$M,'b-data'!$A55)</f>
        <v>0</v>
      </c>
      <c r="AI55" s="53">
        <f>AH55+SUMIFS(postings!$T:$T,postings!$C:$C,'b-data'!AI$2,postings!$D:$D,'b-data'!AI$3,postings!$I:$I,'b-data'!$A55)-SUMIFS(postings!$W:$W,postings!$C:$C,'b-data'!AI$2,postings!$D:$D,'b-data'!AI$3,postings!$M:$M,'b-data'!$A55)</f>
        <v>0</v>
      </c>
      <c r="AJ55" s="53" cm="1">
        <f t="array" ref="AJ55">+INDEX(X55:AI55,1,Settings!$C$4)</f>
        <v>0</v>
      </c>
      <c r="AK55" s="53" cm="1">
        <f t="array" ref="AK55">+INDEX(X55:AI55,1,Settings!$C$4)</f>
        <v>0</v>
      </c>
      <c r="AL55" s="53"/>
      <c r="AM55" s="53">
        <f t="shared" si="6"/>
        <v>0</v>
      </c>
      <c r="AN55" s="53">
        <f t="shared" ref="AN55:AX55" si="111">+AM55</f>
        <v>0</v>
      </c>
      <c r="AO55" s="53">
        <f t="shared" si="111"/>
        <v>0</v>
      </c>
      <c r="AP55" s="53">
        <f t="shared" si="111"/>
        <v>0</v>
      </c>
      <c r="AQ55" s="53">
        <f t="shared" si="111"/>
        <v>0</v>
      </c>
      <c r="AR55" s="53">
        <f t="shared" si="111"/>
        <v>0</v>
      </c>
      <c r="AS55" s="53">
        <f t="shared" si="111"/>
        <v>0</v>
      </c>
      <c r="AT55" s="53">
        <f t="shared" si="111"/>
        <v>0</v>
      </c>
      <c r="AU55" s="53">
        <f t="shared" si="111"/>
        <v>0</v>
      </c>
      <c r="AV55" s="53">
        <f t="shared" si="111"/>
        <v>0</v>
      </c>
      <c r="AW55" s="53">
        <f t="shared" si="111"/>
        <v>0</v>
      </c>
      <c r="AX55" s="53">
        <f t="shared" si="111"/>
        <v>0</v>
      </c>
      <c r="AY55" s="53" cm="1">
        <f t="array" ref="AY55">+INDEX(AM55:AX55,1,Settings!$C$4)</f>
        <v>0</v>
      </c>
      <c r="AZ55" s="53">
        <f t="shared" si="8"/>
        <v>0</v>
      </c>
      <c r="BA55" s="53"/>
      <c r="BB55" s="53">
        <f t="shared" si="9"/>
        <v>0</v>
      </c>
      <c r="BC55" s="53">
        <f t="shared" ref="BC55:BN55" si="112">+BB55</f>
        <v>0</v>
      </c>
      <c r="BD55" s="53">
        <f t="shared" si="112"/>
        <v>0</v>
      </c>
      <c r="BE55" s="53">
        <f t="shared" si="112"/>
        <v>0</v>
      </c>
      <c r="BF55" s="53">
        <f t="shared" si="112"/>
        <v>0</v>
      </c>
      <c r="BG55" s="53">
        <f t="shared" si="112"/>
        <v>0</v>
      </c>
      <c r="BH55" s="53">
        <f t="shared" si="112"/>
        <v>0</v>
      </c>
      <c r="BI55" s="53">
        <f t="shared" si="112"/>
        <v>0</v>
      </c>
      <c r="BJ55" s="53">
        <f t="shared" si="112"/>
        <v>0</v>
      </c>
      <c r="BK55" s="53">
        <f t="shared" si="112"/>
        <v>0</v>
      </c>
      <c r="BL55" s="53">
        <f t="shared" si="112"/>
        <v>0</v>
      </c>
      <c r="BM55" s="53">
        <f t="shared" si="112"/>
        <v>0</v>
      </c>
      <c r="BN55" s="53">
        <f t="shared" si="112"/>
        <v>0</v>
      </c>
      <c r="BO55" s="53"/>
      <c r="BP55" s="53">
        <f t="shared" si="11"/>
        <v>0</v>
      </c>
      <c r="BQ55" s="53"/>
      <c r="BR55" s="53">
        <f t="shared" si="12"/>
        <v>0</v>
      </c>
    </row>
    <row r="56" spans="1:70" x14ac:dyDescent="0.2">
      <c r="A56" s="6">
        <v>194</v>
      </c>
      <c r="B56" s="6" t="str">
        <f>+VLOOKUP(A56,masterfile!B:C,2,FALSE)</f>
        <v>Einrichtungen (fremde Grundst., Wohnb.)</v>
      </c>
      <c r="D56" s="53">
        <f>+SUMIF('[1]2017'!$A:$A,$A56,'[1]2017'!$C:$C)-SUMIF('[1]2017'!$E:$E,$A56,'[1]2017'!$G:$G)</f>
        <v>0</v>
      </c>
      <c r="E56" s="53">
        <f>+SUMIF('[1]2018'!$A:$A,$A56,'[1]2018'!$C:$C)-SUMIF('[1]2018'!$E:$E,$A56,'[1]2018'!$G:$G)+D56</f>
        <v>0</v>
      </c>
      <c r="F56" s="53">
        <f>+SUMIF('[1]2019'!$A:$A,$A56,'[1]2019'!$C:$C)-SUMIF('[1]2019'!$E:$E,$A56,'[1]2019'!$G:$G)+E56</f>
        <v>0</v>
      </c>
      <c r="G56" s="53">
        <f>+SUMIF('[1]2020'!$A:$A,$A56,'[1]2020'!$C:$C)-SUMIF('[1]2020'!$E:$E,$A56,'[1]2020'!$G:$G)+F56</f>
        <v>0</v>
      </c>
      <c r="H56" s="53"/>
      <c r="I56" s="53">
        <f>+(SUMIF('[1]2021'!$A:$A,$A56,'[1]2021'!$C:$C)-SUMIF('[1]2021'!$E:$E,$A56,'[1]2021'!$G:$G))/12+G56</f>
        <v>0</v>
      </c>
      <c r="J56" s="53">
        <f>+(SUMIF('[1]2021'!$A:$A,$A56,'[1]2021'!$C:$C)-SUMIF('[1]2021'!$E:$E,$A56,'[1]2021'!$G:$G))/12+I56</f>
        <v>0</v>
      </c>
      <c r="K56" s="53">
        <f>+(SUMIF('[1]2021'!$A:$A,$A56,'[1]2021'!$C:$C)-SUMIF('[1]2021'!$E:$E,$A56,'[1]2021'!$G:$G))/12+J56</f>
        <v>0</v>
      </c>
      <c r="L56" s="53">
        <f>+(SUMIF('[1]2021'!$A:$A,$A56,'[1]2021'!$C:$C)-SUMIF('[1]2021'!$E:$E,$A56,'[1]2021'!$G:$G))/12+K56</f>
        <v>0</v>
      </c>
      <c r="M56" s="53">
        <f>+(SUMIF('[1]2021'!$A:$A,$A56,'[1]2021'!$C:$C)-SUMIF('[1]2021'!$E:$E,$A56,'[1]2021'!$G:$G))/12+L56</f>
        <v>0</v>
      </c>
      <c r="N56" s="53">
        <f>+(SUMIF('[1]2021'!$A:$A,$A56,'[1]2021'!$C:$C)-SUMIF('[1]2021'!$E:$E,$A56,'[1]2021'!$G:$G))/12+M56</f>
        <v>0</v>
      </c>
      <c r="O56" s="53">
        <f>+(SUMIF('[1]2021'!$A:$A,$A56,'[1]2021'!$C:$C)-SUMIF('[1]2021'!$E:$E,$A56,'[1]2021'!$G:$G))/12+N56</f>
        <v>0</v>
      </c>
      <c r="P56" s="53">
        <f>+(SUMIF('[1]2021'!$A:$A,$A56,'[1]2021'!$C:$C)-SUMIF('[1]2021'!$E:$E,$A56,'[1]2021'!$G:$G))/12+O56</f>
        <v>0</v>
      </c>
      <c r="Q56" s="53">
        <f>+(SUMIF('[1]2021'!$A:$A,$A56,'[1]2021'!$C:$C)-SUMIF('[1]2021'!$E:$E,$A56,'[1]2021'!$G:$G))/12+P56</f>
        <v>0</v>
      </c>
      <c r="R56" s="53">
        <f>+(SUMIF('[1]2021'!$A:$A,$A56,'[1]2021'!$C:$C)-SUMIF('[1]2021'!$E:$E,$A56,'[1]2021'!$G:$G))/12+Q56</f>
        <v>0</v>
      </c>
      <c r="S56" s="53">
        <f>+(SUMIF('[1]2021'!$A:$A,$A56,'[1]2021'!$C:$C)-SUMIF('[1]2021'!$E:$E,$A56,'[1]2021'!$G:$G))/12+R56</f>
        <v>0</v>
      </c>
      <c r="T56" s="53">
        <f>+(SUMIF('[1]2021'!$A:$A,$A56,'[1]2021'!$C:$C)-SUMIF('[1]2021'!$E:$E,$A56,'[1]2021'!$G:$G))/12+S56</f>
        <v>0</v>
      </c>
      <c r="U56" s="53" cm="1">
        <f t="array" ref="U56">+INDEX(I56:T56,1,Settings!$C$4)</f>
        <v>0</v>
      </c>
      <c r="V56" s="53" cm="1">
        <f t="array" ref="V56">+INDEX(I56:T56,1,Settings!$C$4)</f>
        <v>0</v>
      </c>
      <c r="W56" s="53"/>
      <c r="X56" s="53">
        <f>V56+SUMIFS(postings!$T:$T,postings!$C:$C,'b-data'!X$2,postings!$D:$D,'b-data'!X$3,postings!$I:$I,'b-data'!$A56)-SUMIFS(postings!$W:$W,postings!$C:$C,'b-data'!X$2,postings!$D:$D,'b-data'!X$3,postings!$M:$M,'b-data'!$A56)</f>
        <v>0</v>
      </c>
      <c r="Y56" s="53">
        <f>X56+SUMIFS(postings!$T:$T,postings!$C:$C,'b-data'!Y$2,postings!$D:$D,'b-data'!Y$3,postings!$I:$I,'b-data'!$A56)-SUMIFS(postings!$W:$W,postings!$C:$C,'b-data'!Y$2,postings!$D:$D,'b-data'!Y$3,postings!$M:$M,'b-data'!$A56)</f>
        <v>0</v>
      </c>
      <c r="Z56" s="53">
        <f>Y56+SUMIFS(postings!$T:$T,postings!$C:$C,'b-data'!Z$2,postings!$D:$D,'b-data'!Z$3,postings!$I:$I,'b-data'!$A56)-SUMIFS(postings!$W:$W,postings!$C:$C,'b-data'!Z$2,postings!$D:$D,'b-data'!Z$3,postings!$M:$M,'b-data'!$A56)</f>
        <v>0</v>
      </c>
      <c r="AA56" s="53">
        <f>Z56+SUMIFS(postings!$T:$T,postings!$C:$C,'b-data'!AA$2,postings!$D:$D,'b-data'!AA$3,postings!$I:$I,'b-data'!$A56)-SUMIFS(postings!$W:$W,postings!$C:$C,'b-data'!AA$2,postings!$D:$D,'b-data'!AA$3,postings!$M:$M,'b-data'!$A56)</f>
        <v>0</v>
      </c>
      <c r="AB56" s="53">
        <f>AA56+SUMIFS(postings!$T:$T,postings!$C:$C,'b-data'!AB$2,postings!$D:$D,'b-data'!AB$3,postings!$I:$I,'b-data'!$A56)-SUMIFS(postings!$W:$W,postings!$C:$C,'b-data'!AB$2,postings!$D:$D,'b-data'!AB$3,postings!$M:$M,'b-data'!$A56)</f>
        <v>0</v>
      </c>
      <c r="AC56" s="53">
        <f>AB56+SUMIFS(postings!$T:$T,postings!$C:$C,'b-data'!AC$2,postings!$D:$D,'b-data'!AC$3,postings!$I:$I,'b-data'!$A56)-SUMIFS(postings!$W:$W,postings!$C:$C,'b-data'!AC$2,postings!$D:$D,'b-data'!AC$3,postings!$M:$M,'b-data'!$A56)</f>
        <v>0</v>
      </c>
      <c r="AD56" s="53">
        <f>AC56+SUMIFS(postings!$T:$T,postings!$C:$C,'b-data'!AD$2,postings!$D:$D,'b-data'!AD$3,postings!$I:$I,'b-data'!$A56)-SUMIFS(postings!$W:$W,postings!$C:$C,'b-data'!AD$2,postings!$D:$D,'b-data'!AD$3,postings!$M:$M,'b-data'!$A56)</f>
        <v>0</v>
      </c>
      <c r="AE56" s="53">
        <f>AD56+SUMIFS(postings!$T:$T,postings!$C:$C,'b-data'!AE$2,postings!$D:$D,'b-data'!AE$3,postings!$I:$I,'b-data'!$A56)-SUMIFS(postings!$W:$W,postings!$C:$C,'b-data'!AE$2,postings!$D:$D,'b-data'!AE$3,postings!$M:$M,'b-data'!$A56)</f>
        <v>0</v>
      </c>
      <c r="AF56" s="53">
        <f>AE56+SUMIFS(postings!$T:$T,postings!$C:$C,'b-data'!AF$2,postings!$D:$D,'b-data'!AF$3,postings!$I:$I,'b-data'!$A56)-SUMIFS(postings!$W:$W,postings!$C:$C,'b-data'!AF$2,postings!$D:$D,'b-data'!AF$3,postings!$M:$M,'b-data'!$A56)</f>
        <v>0</v>
      </c>
      <c r="AG56" s="53">
        <f>AF56+SUMIFS(postings!$T:$T,postings!$C:$C,'b-data'!AG$2,postings!$D:$D,'b-data'!AG$3,postings!$I:$I,'b-data'!$A56)-SUMIFS(postings!$W:$W,postings!$C:$C,'b-data'!AG$2,postings!$D:$D,'b-data'!AG$3,postings!$M:$M,'b-data'!$A56)</f>
        <v>0</v>
      </c>
      <c r="AH56" s="53">
        <f>AG56+SUMIFS(postings!$T:$T,postings!$C:$C,'b-data'!AH$2,postings!$D:$D,'b-data'!AH$3,postings!$I:$I,'b-data'!$A56)-SUMIFS(postings!$W:$W,postings!$C:$C,'b-data'!AH$2,postings!$D:$D,'b-data'!AH$3,postings!$M:$M,'b-data'!$A56)</f>
        <v>0</v>
      </c>
      <c r="AI56" s="53">
        <f>AH56+SUMIFS(postings!$T:$T,postings!$C:$C,'b-data'!AI$2,postings!$D:$D,'b-data'!AI$3,postings!$I:$I,'b-data'!$A56)-SUMIFS(postings!$W:$W,postings!$C:$C,'b-data'!AI$2,postings!$D:$D,'b-data'!AI$3,postings!$M:$M,'b-data'!$A56)</f>
        <v>0</v>
      </c>
      <c r="AJ56" s="53" cm="1">
        <f t="array" ref="AJ56">+INDEX(X56:AI56,1,Settings!$C$4)</f>
        <v>0</v>
      </c>
      <c r="AK56" s="53" cm="1">
        <f t="array" ref="AK56">+INDEX(X56:AI56,1,Settings!$C$4)</f>
        <v>0</v>
      </c>
      <c r="AL56" s="53"/>
      <c r="AM56" s="53">
        <f t="shared" si="6"/>
        <v>0</v>
      </c>
      <c r="AN56" s="53">
        <f t="shared" ref="AN56:AX56" si="113">+AM56</f>
        <v>0</v>
      </c>
      <c r="AO56" s="53">
        <f t="shared" si="113"/>
        <v>0</v>
      </c>
      <c r="AP56" s="53">
        <f t="shared" si="113"/>
        <v>0</v>
      </c>
      <c r="AQ56" s="53">
        <f t="shared" si="113"/>
        <v>0</v>
      </c>
      <c r="AR56" s="53">
        <f t="shared" si="113"/>
        <v>0</v>
      </c>
      <c r="AS56" s="53">
        <f t="shared" si="113"/>
        <v>0</v>
      </c>
      <c r="AT56" s="53">
        <f t="shared" si="113"/>
        <v>0</v>
      </c>
      <c r="AU56" s="53">
        <f t="shared" si="113"/>
        <v>0</v>
      </c>
      <c r="AV56" s="53">
        <f t="shared" si="113"/>
        <v>0</v>
      </c>
      <c r="AW56" s="53">
        <f t="shared" si="113"/>
        <v>0</v>
      </c>
      <c r="AX56" s="53">
        <f t="shared" si="113"/>
        <v>0</v>
      </c>
      <c r="AY56" s="53" cm="1">
        <f t="array" ref="AY56">+INDEX(AM56:AX56,1,Settings!$C$4)</f>
        <v>0</v>
      </c>
      <c r="AZ56" s="53">
        <f t="shared" si="8"/>
        <v>0</v>
      </c>
      <c r="BA56" s="53"/>
      <c r="BB56" s="53">
        <f t="shared" si="9"/>
        <v>0</v>
      </c>
      <c r="BC56" s="53">
        <f t="shared" ref="BC56:BN56" si="114">+BB56</f>
        <v>0</v>
      </c>
      <c r="BD56" s="53">
        <f t="shared" si="114"/>
        <v>0</v>
      </c>
      <c r="BE56" s="53">
        <f t="shared" si="114"/>
        <v>0</v>
      </c>
      <c r="BF56" s="53">
        <f t="shared" si="114"/>
        <v>0</v>
      </c>
      <c r="BG56" s="53">
        <f t="shared" si="114"/>
        <v>0</v>
      </c>
      <c r="BH56" s="53">
        <f t="shared" si="114"/>
        <v>0</v>
      </c>
      <c r="BI56" s="53">
        <f t="shared" si="114"/>
        <v>0</v>
      </c>
      <c r="BJ56" s="53">
        <f t="shared" si="114"/>
        <v>0</v>
      </c>
      <c r="BK56" s="53">
        <f t="shared" si="114"/>
        <v>0</v>
      </c>
      <c r="BL56" s="53">
        <f t="shared" si="114"/>
        <v>0</v>
      </c>
      <c r="BM56" s="53">
        <f t="shared" si="114"/>
        <v>0</v>
      </c>
      <c r="BN56" s="53">
        <f t="shared" si="114"/>
        <v>0</v>
      </c>
      <c r="BO56" s="53"/>
      <c r="BP56" s="53">
        <f t="shared" si="11"/>
        <v>0</v>
      </c>
      <c r="BQ56" s="53"/>
      <c r="BR56" s="53">
        <f t="shared" si="12"/>
        <v>0</v>
      </c>
    </row>
    <row r="57" spans="1:70" x14ac:dyDescent="0.2">
      <c r="A57" s="6">
        <v>195</v>
      </c>
      <c r="B57" s="6" t="str">
        <f>+VLOOKUP(A57,masterfile!B:C,2,FALSE)</f>
        <v>Wohnbauten im Bau fremden Grundstücken</v>
      </c>
      <c r="D57" s="53">
        <f>+SUMIF('[1]2017'!$A:$A,$A57,'[1]2017'!$C:$C)-SUMIF('[1]2017'!$E:$E,$A57,'[1]2017'!$G:$G)</f>
        <v>0</v>
      </c>
      <c r="E57" s="53">
        <f>+SUMIF('[1]2018'!$A:$A,$A57,'[1]2018'!$C:$C)-SUMIF('[1]2018'!$E:$E,$A57,'[1]2018'!$G:$G)+D57</f>
        <v>0</v>
      </c>
      <c r="F57" s="53">
        <f>+SUMIF('[1]2019'!$A:$A,$A57,'[1]2019'!$C:$C)-SUMIF('[1]2019'!$E:$E,$A57,'[1]2019'!$G:$G)+E57</f>
        <v>0</v>
      </c>
      <c r="G57" s="53">
        <f>+SUMIF('[1]2020'!$A:$A,$A57,'[1]2020'!$C:$C)-SUMIF('[1]2020'!$E:$E,$A57,'[1]2020'!$G:$G)+F57</f>
        <v>0</v>
      </c>
      <c r="H57" s="53"/>
      <c r="I57" s="53">
        <f>+(SUMIF('[1]2021'!$A:$A,$A57,'[1]2021'!$C:$C)-SUMIF('[1]2021'!$E:$E,$A57,'[1]2021'!$G:$G))/12+G57</f>
        <v>0</v>
      </c>
      <c r="J57" s="53">
        <f>+(SUMIF('[1]2021'!$A:$A,$A57,'[1]2021'!$C:$C)-SUMIF('[1]2021'!$E:$E,$A57,'[1]2021'!$G:$G))/12+I57</f>
        <v>0</v>
      </c>
      <c r="K57" s="53">
        <f>+(SUMIF('[1]2021'!$A:$A,$A57,'[1]2021'!$C:$C)-SUMIF('[1]2021'!$E:$E,$A57,'[1]2021'!$G:$G))/12+J57</f>
        <v>0</v>
      </c>
      <c r="L57" s="53">
        <f>+(SUMIF('[1]2021'!$A:$A,$A57,'[1]2021'!$C:$C)-SUMIF('[1]2021'!$E:$E,$A57,'[1]2021'!$G:$G))/12+K57</f>
        <v>0</v>
      </c>
      <c r="M57" s="53">
        <f>+(SUMIF('[1]2021'!$A:$A,$A57,'[1]2021'!$C:$C)-SUMIF('[1]2021'!$E:$E,$A57,'[1]2021'!$G:$G))/12+L57</f>
        <v>0</v>
      </c>
      <c r="N57" s="53">
        <f>+(SUMIF('[1]2021'!$A:$A,$A57,'[1]2021'!$C:$C)-SUMIF('[1]2021'!$E:$E,$A57,'[1]2021'!$G:$G))/12+M57</f>
        <v>0</v>
      </c>
      <c r="O57" s="53">
        <f>+(SUMIF('[1]2021'!$A:$A,$A57,'[1]2021'!$C:$C)-SUMIF('[1]2021'!$E:$E,$A57,'[1]2021'!$G:$G))/12+N57</f>
        <v>0</v>
      </c>
      <c r="P57" s="53">
        <f>+(SUMIF('[1]2021'!$A:$A,$A57,'[1]2021'!$C:$C)-SUMIF('[1]2021'!$E:$E,$A57,'[1]2021'!$G:$G))/12+O57</f>
        <v>0</v>
      </c>
      <c r="Q57" s="53">
        <f>+(SUMIF('[1]2021'!$A:$A,$A57,'[1]2021'!$C:$C)-SUMIF('[1]2021'!$E:$E,$A57,'[1]2021'!$G:$G))/12+P57</f>
        <v>0</v>
      </c>
      <c r="R57" s="53">
        <f>+(SUMIF('[1]2021'!$A:$A,$A57,'[1]2021'!$C:$C)-SUMIF('[1]2021'!$E:$E,$A57,'[1]2021'!$G:$G))/12+Q57</f>
        <v>0</v>
      </c>
      <c r="S57" s="53">
        <f>+(SUMIF('[1]2021'!$A:$A,$A57,'[1]2021'!$C:$C)-SUMIF('[1]2021'!$E:$E,$A57,'[1]2021'!$G:$G))/12+R57</f>
        <v>0</v>
      </c>
      <c r="T57" s="53">
        <f>+(SUMIF('[1]2021'!$A:$A,$A57,'[1]2021'!$C:$C)-SUMIF('[1]2021'!$E:$E,$A57,'[1]2021'!$G:$G))/12+S57</f>
        <v>0</v>
      </c>
      <c r="U57" s="53" cm="1">
        <f t="array" ref="U57">+INDEX(I57:T57,1,Settings!$C$4)</f>
        <v>0</v>
      </c>
      <c r="V57" s="53" cm="1">
        <f t="array" ref="V57">+INDEX(I57:T57,1,Settings!$C$4)</f>
        <v>0</v>
      </c>
      <c r="W57" s="53"/>
      <c r="X57" s="53">
        <f>V57+SUMIFS(postings!$T:$T,postings!$C:$C,'b-data'!X$2,postings!$D:$D,'b-data'!X$3,postings!$I:$I,'b-data'!$A57)-SUMIFS(postings!$W:$W,postings!$C:$C,'b-data'!X$2,postings!$D:$D,'b-data'!X$3,postings!$M:$M,'b-data'!$A57)</f>
        <v>0</v>
      </c>
      <c r="Y57" s="53">
        <f>X57+SUMIFS(postings!$T:$T,postings!$C:$C,'b-data'!Y$2,postings!$D:$D,'b-data'!Y$3,postings!$I:$I,'b-data'!$A57)-SUMIFS(postings!$W:$W,postings!$C:$C,'b-data'!Y$2,postings!$D:$D,'b-data'!Y$3,postings!$M:$M,'b-data'!$A57)</f>
        <v>0</v>
      </c>
      <c r="Z57" s="53">
        <f>Y57+SUMIFS(postings!$T:$T,postings!$C:$C,'b-data'!Z$2,postings!$D:$D,'b-data'!Z$3,postings!$I:$I,'b-data'!$A57)-SUMIFS(postings!$W:$W,postings!$C:$C,'b-data'!Z$2,postings!$D:$D,'b-data'!Z$3,postings!$M:$M,'b-data'!$A57)</f>
        <v>0</v>
      </c>
      <c r="AA57" s="53">
        <f>Z57+SUMIFS(postings!$T:$T,postings!$C:$C,'b-data'!AA$2,postings!$D:$D,'b-data'!AA$3,postings!$I:$I,'b-data'!$A57)-SUMIFS(postings!$W:$W,postings!$C:$C,'b-data'!AA$2,postings!$D:$D,'b-data'!AA$3,postings!$M:$M,'b-data'!$A57)</f>
        <v>0</v>
      </c>
      <c r="AB57" s="53">
        <f>AA57+SUMIFS(postings!$T:$T,postings!$C:$C,'b-data'!AB$2,postings!$D:$D,'b-data'!AB$3,postings!$I:$I,'b-data'!$A57)-SUMIFS(postings!$W:$W,postings!$C:$C,'b-data'!AB$2,postings!$D:$D,'b-data'!AB$3,postings!$M:$M,'b-data'!$A57)</f>
        <v>0</v>
      </c>
      <c r="AC57" s="53">
        <f>AB57+SUMIFS(postings!$T:$T,postings!$C:$C,'b-data'!AC$2,postings!$D:$D,'b-data'!AC$3,postings!$I:$I,'b-data'!$A57)-SUMIFS(postings!$W:$W,postings!$C:$C,'b-data'!AC$2,postings!$D:$D,'b-data'!AC$3,postings!$M:$M,'b-data'!$A57)</f>
        <v>0</v>
      </c>
      <c r="AD57" s="53">
        <f>AC57+SUMIFS(postings!$T:$T,postings!$C:$C,'b-data'!AD$2,postings!$D:$D,'b-data'!AD$3,postings!$I:$I,'b-data'!$A57)-SUMIFS(postings!$W:$W,postings!$C:$C,'b-data'!AD$2,postings!$D:$D,'b-data'!AD$3,postings!$M:$M,'b-data'!$A57)</f>
        <v>0</v>
      </c>
      <c r="AE57" s="53">
        <f>AD57+SUMIFS(postings!$T:$T,postings!$C:$C,'b-data'!AE$2,postings!$D:$D,'b-data'!AE$3,postings!$I:$I,'b-data'!$A57)-SUMIFS(postings!$W:$W,postings!$C:$C,'b-data'!AE$2,postings!$D:$D,'b-data'!AE$3,postings!$M:$M,'b-data'!$A57)</f>
        <v>0</v>
      </c>
      <c r="AF57" s="53">
        <f>AE57+SUMIFS(postings!$T:$T,postings!$C:$C,'b-data'!AF$2,postings!$D:$D,'b-data'!AF$3,postings!$I:$I,'b-data'!$A57)-SUMIFS(postings!$W:$W,postings!$C:$C,'b-data'!AF$2,postings!$D:$D,'b-data'!AF$3,postings!$M:$M,'b-data'!$A57)</f>
        <v>0</v>
      </c>
      <c r="AG57" s="53">
        <f>AF57+SUMIFS(postings!$T:$T,postings!$C:$C,'b-data'!AG$2,postings!$D:$D,'b-data'!AG$3,postings!$I:$I,'b-data'!$A57)-SUMIFS(postings!$W:$W,postings!$C:$C,'b-data'!AG$2,postings!$D:$D,'b-data'!AG$3,postings!$M:$M,'b-data'!$A57)</f>
        <v>0</v>
      </c>
      <c r="AH57" s="53">
        <f>AG57+SUMIFS(postings!$T:$T,postings!$C:$C,'b-data'!AH$2,postings!$D:$D,'b-data'!AH$3,postings!$I:$I,'b-data'!$A57)-SUMIFS(postings!$W:$W,postings!$C:$C,'b-data'!AH$2,postings!$D:$D,'b-data'!AH$3,postings!$M:$M,'b-data'!$A57)</f>
        <v>0</v>
      </c>
      <c r="AI57" s="53">
        <f>AH57+SUMIFS(postings!$T:$T,postings!$C:$C,'b-data'!AI$2,postings!$D:$D,'b-data'!AI$3,postings!$I:$I,'b-data'!$A57)-SUMIFS(postings!$W:$W,postings!$C:$C,'b-data'!AI$2,postings!$D:$D,'b-data'!AI$3,postings!$M:$M,'b-data'!$A57)</f>
        <v>0</v>
      </c>
      <c r="AJ57" s="53" cm="1">
        <f t="array" ref="AJ57">+INDEX(X57:AI57,1,Settings!$C$4)</f>
        <v>0</v>
      </c>
      <c r="AK57" s="53" cm="1">
        <f t="array" ref="AK57">+INDEX(X57:AI57,1,Settings!$C$4)</f>
        <v>0</v>
      </c>
      <c r="AL57" s="53"/>
      <c r="AM57" s="53">
        <f t="shared" si="6"/>
        <v>0</v>
      </c>
      <c r="AN57" s="53">
        <f t="shared" ref="AN57:AX57" si="115">+AM57</f>
        <v>0</v>
      </c>
      <c r="AO57" s="53">
        <f t="shared" si="115"/>
        <v>0</v>
      </c>
      <c r="AP57" s="53">
        <f t="shared" si="115"/>
        <v>0</v>
      </c>
      <c r="AQ57" s="53">
        <f t="shared" si="115"/>
        <v>0</v>
      </c>
      <c r="AR57" s="53">
        <f t="shared" si="115"/>
        <v>0</v>
      </c>
      <c r="AS57" s="53">
        <f t="shared" si="115"/>
        <v>0</v>
      </c>
      <c r="AT57" s="53">
        <f t="shared" si="115"/>
        <v>0</v>
      </c>
      <c r="AU57" s="53">
        <f t="shared" si="115"/>
        <v>0</v>
      </c>
      <c r="AV57" s="53">
        <f t="shared" si="115"/>
        <v>0</v>
      </c>
      <c r="AW57" s="53">
        <f t="shared" si="115"/>
        <v>0</v>
      </c>
      <c r="AX57" s="53">
        <f t="shared" si="115"/>
        <v>0</v>
      </c>
      <c r="AY57" s="53" cm="1">
        <f t="array" ref="AY57">+INDEX(AM57:AX57,1,Settings!$C$4)</f>
        <v>0</v>
      </c>
      <c r="AZ57" s="53">
        <f t="shared" si="8"/>
        <v>0</v>
      </c>
      <c r="BA57" s="53"/>
      <c r="BB57" s="53">
        <f t="shared" si="9"/>
        <v>0</v>
      </c>
      <c r="BC57" s="53">
        <f t="shared" ref="BC57:BN57" si="116">+BB57</f>
        <v>0</v>
      </c>
      <c r="BD57" s="53">
        <f t="shared" si="116"/>
        <v>0</v>
      </c>
      <c r="BE57" s="53">
        <f t="shared" si="116"/>
        <v>0</v>
      </c>
      <c r="BF57" s="53">
        <f t="shared" si="116"/>
        <v>0</v>
      </c>
      <c r="BG57" s="53">
        <f t="shared" si="116"/>
        <v>0</v>
      </c>
      <c r="BH57" s="53">
        <f t="shared" si="116"/>
        <v>0</v>
      </c>
      <c r="BI57" s="53">
        <f t="shared" si="116"/>
        <v>0</v>
      </c>
      <c r="BJ57" s="53">
        <f t="shared" si="116"/>
        <v>0</v>
      </c>
      <c r="BK57" s="53">
        <f t="shared" si="116"/>
        <v>0</v>
      </c>
      <c r="BL57" s="53">
        <f t="shared" si="116"/>
        <v>0</v>
      </c>
      <c r="BM57" s="53">
        <f t="shared" si="116"/>
        <v>0</v>
      </c>
      <c r="BN57" s="53">
        <f t="shared" si="116"/>
        <v>0</v>
      </c>
      <c r="BO57" s="53"/>
      <c r="BP57" s="53">
        <f t="shared" si="11"/>
        <v>0</v>
      </c>
      <c r="BQ57" s="53"/>
      <c r="BR57" s="53">
        <f t="shared" si="12"/>
        <v>0</v>
      </c>
    </row>
    <row r="58" spans="1:70" x14ac:dyDescent="0.2">
      <c r="A58" s="6">
        <v>199</v>
      </c>
      <c r="B58" s="6" t="str">
        <f>+VLOOKUP(A58,masterfile!B:C,2,FALSE)</f>
        <v>Anzahlungen a. Wohnbauten a. fremd. Gr.</v>
      </c>
      <c r="D58" s="53">
        <f>+SUMIF('[1]2017'!$A:$A,$A58,'[1]2017'!$C:$C)-SUMIF('[1]2017'!$E:$E,$A58,'[1]2017'!$G:$G)</f>
        <v>0</v>
      </c>
      <c r="E58" s="53">
        <f>+SUMIF('[1]2018'!$A:$A,$A58,'[1]2018'!$C:$C)-SUMIF('[1]2018'!$E:$E,$A58,'[1]2018'!$G:$G)+D58</f>
        <v>0</v>
      </c>
      <c r="F58" s="53">
        <f>+SUMIF('[1]2019'!$A:$A,$A58,'[1]2019'!$C:$C)-SUMIF('[1]2019'!$E:$E,$A58,'[1]2019'!$G:$G)+E58</f>
        <v>0</v>
      </c>
      <c r="G58" s="53">
        <f>+SUMIF('[1]2020'!$A:$A,$A58,'[1]2020'!$C:$C)-SUMIF('[1]2020'!$E:$E,$A58,'[1]2020'!$G:$G)+F58</f>
        <v>0</v>
      </c>
      <c r="H58" s="53"/>
      <c r="I58" s="53">
        <f>+(SUMIF('[1]2021'!$A:$A,$A58,'[1]2021'!$C:$C)-SUMIF('[1]2021'!$E:$E,$A58,'[1]2021'!$G:$G))/12+G58</f>
        <v>0</v>
      </c>
      <c r="J58" s="53">
        <f>+(SUMIF('[1]2021'!$A:$A,$A58,'[1]2021'!$C:$C)-SUMIF('[1]2021'!$E:$E,$A58,'[1]2021'!$G:$G))/12+I58</f>
        <v>0</v>
      </c>
      <c r="K58" s="53">
        <f>+(SUMIF('[1]2021'!$A:$A,$A58,'[1]2021'!$C:$C)-SUMIF('[1]2021'!$E:$E,$A58,'[1]2021'!$G:$G))/12+J58</f>
        <v>0</v>
      </c>
      <c r="L58" s="53">
        <f>+(SUMIF('[1]2021'!$A:$A,$A58,'[1]2021'!$C:$C)-SUMIF('[1]2021'!$E:$E,$A58,'[1]2021'!$G:$G))/12+K58</f>
        <v>0</v>
      </c>
      <c r="M58" s="53">
        <f>+(SUMIF('[1]2021'!$A:$A,$A58,'[1]2021'!$C:$C)-SUMIF('[1]2021'!$E:$E,$A58,'[1]2021'!$G:$G))/12+L58</f>
        <v>0</v>
      </c>
      <c r="N58" s="53">
        <f>+(SUMIF('[1]2021'!$A:$A,$A58,'[1]2021'!$C:$C)-SUMIF('[1]2021'!$E:$E,$A58,'[1]2021'!$G:$G))/12+M58</f>
        <v>0</v>
      </c>
      <c r="O58" s="53">
        <f>+(SUMIF('[1]2021'!$A:$A,$A58,'[1]2021'!$C:$C)-SUMIF('[1]2021'!$E:$E,$A58,'[1]2021'!$G:$G))/12+N58</f>
        <v>0</v>
      </c>
      <c r="P58" s="53">
        <f>+(SUMIF('[1]2021'!$A:$A,$A58,'[1]2021'!$C:$C)-SUMIF('[1]2021'!$E:$E,$A58,'[1]2021'!$G:$G))/12+O58</f>
        <v>0</v>
      </c>
      <c r="Q58" s="53">
        <f>+(SUMIF('[1]2021'!$A:$A,$A58,'[1]2021'!$C:$C)-SUMIF('[1]2021'!$E:$E,$A58,'[1]2021'!$G:$G))/12+P58</f>
        <v>0</v>
      </c>
      <c r="R58" s="53">
        <f>+(SUMIF('[1]2021'!$A:$A,$A58,'[1]2021'!$C:$C)-SUMIF('[1]2021'!$E:$E,$A58,'[1]2021'!$G:$G))/12+Q58</f>
        <v>0</v>
      </c>
      <c r="S58" s="53">
        <f>+(SUMIF('[1]2021'!$A:$A,$A58,'[1]2021'!$C:$C)-SUMIF('[1]2021'!$E:$E,$A58,'[1]2021'!$G:$G))/12+R58</f>
        <v>0</v>
      </c>
      <c r="T58" s="53">
        <f>+(SUMIF('[1]2021'!$A:$A,$A58,'[1]2021'!$C:$C)-SUMIF('[1]2021'!$E:$E,$A58,'[1]2021'!$G:$G))/12+S58</f>
        <v>0</v>
      </c>
      <c r="U58" s="53" cm="1">
        <f t="array" ref="U58">+INDEX(I58:T58,1,Settings!$C$4)</f>
        <v>0</v>
      </c>
      <c r="V58" s="53" cm="1">
        <f t="array" ref="V58">+INDEX(I58:T58,1,Settings!$C$4)</f>
        <v>0</v>
      </c>
      <c r="W58" s="53"/>
      <c r="X58" s="53">
        <f>V58+SUMIFS(postings!$T:$T,postings!$C:$C,'b-data'!X$2,postings!$D:$D,'b-data'!X$3,postings!$I:$I,'b-data'!$A58)-SUMIFS(postings!$W:$W,postings!$C:$C,'b-data'!X$2,postings!$D:$D,'b-data'!X$3,postings!$M:$M,'b-data'!$A58)</f>
        <v>0</v>
      </c>
      <c r="Y58" s="53">
        <f>X58+SUMIFS(postings!$T:$T,postings!$C:$C,'b-data'!Y$2,postings!$D:$D,'b-data'!Y$3,postings!$I:$I,'b-data'!$A58)-SUMIFS(postings!$W:$W,postings!$C:$C,'b-data'!Y$2,postings!$D:$D,'b-data'!Y$3,postings!$M:$M,'b-data'!$A58)</f>
        <v>0</v>
      </c>
      <c r="Z58" s="53">
        <f>Y58+SUMIFS(postings!$T:$T,postings!$C:$C,'b-data'!Z$2,postings!$D:$D,'b-data'!Z$3,postings!$I:$I,'b-data'!$A58)-SUMIFS(postings!$W:$W,postings!$C:$C,'b-data'!Z$2,postings!$D:$D,'b-data'!Z$3,postings!$M:$M,'b-data'!$A58)</f>
        <v>0</v>
      </c>
      <c r="AA58" s="53">
        <f>Z58+SUMIFS(postings!$T:$T,postings!$C:$C,'b-data'!AA$2,postings!$D:$D,'b-data'!AA$3,postings!$I:$I,'b-data'!$A58)-SUMIFS(postings!$W:$W,postings!$C:$C,'b-data'!AA$2,postings!$D:$D,'b-data'!AA$3,postings!$M:$M,'b-data'!$A58)</f>
        <v>0</v>
      </c>
      <c r="AB58" s="53">
        <f>AA58+SUMIFS(postings!$T:$T,postings!$C:$C,'b-data'!AB$2,postings!$D:$D,'b-data'!AB$3,postings!$I:$I,'b-data'!$A58)-SUMIFS(postings!$W:$W,postings!$C:$C,'b-data'!AB$2,postings!$D:$D,'b-data'!AB$3,postings!$M:$M,'b-data'!$A58)</f>
        <v>0</v>
      </c>
      <c r="AC58" s="53">
        <f>AB58+SUMIFS(postings!$T:$T,postings!$C:$C,'b-data'!AC$2,postings!$D:$D,'b-data'!AC$3,postings!$I:$I,'b-data'!$A58)-SUMIFS(postings!$W:$W,postings!$C:$C,'b-data'!AC$2,postings!$D:$D,'b-data'!AC$3,postings!$M:$M,'b-data'!$A58)</f>
        <v>0</v>
      </c>
      <c r="AD58" s="53">
        <f>AC58+SUMIFS(postings!$T:$T,postings!$C:$C,'b-data'!AD$2,postings!$D:$D,'b-data'!AD$3,postings!$I:$I,'b-data'!$A58)-SUMIFS(postings!$W:$W,postings!$C:$C,'b-data'!AD$2,postings!$D:$D,'b-data'!AD$3,postings!$M:$M,'b-data'!$A58)</f>
        <v>0</v>
      </c>
      <c r="AE58" s="53">
        <f>AD58+SUMIFS(postings!$T:$T,postings!$C:$C,'b-data'!AE$2,postings!$D:$D,'b-data'!AE$3,postings!$I:$I,'b-data'!$A58)-SUMIFS(postings!$W:$W,postings!$C:$C,'b-data'!AE$2,postings!$D:$D,'b-data'!AE$3,postings!$M:$M,'b-data'!$A58)</f>
        <v>0</v>
      </c>
      <c r="AF58" s="53">
        <f>AE58+SUMIFS(postings!$T:$T,postings!$C:$C,'b-data'!AF$2,postings!$D:$D,'b-data'!AF$3,postings!$I:$I,'b-data'!$A58)-SUMIFS(postings!$W:$W,postings!$C:$C,'b-data'!AF$2,postings!$D:$D,'b-data'!AF$3,postings!$M:$M,'b-data'!$A58)</f>
        <v>0</v>
      </c>
      <c r="AG58" s="53">
        <f>AF58+SUMIFS(postings!$T:$T,postings!$C:$C,'b-data'!AG$2,postings!$D:$D,'b-data'!AG$3,postings!$I:$I,'b-data'!$A58)-SUMIFS(postings!$W:$W,postings!$C:$C,'b-data'!AG$2,postings!$D:$D,'b-data'!AG$3,postings!$M:$M,'b-data'!$A58)</f>
        <v>0</v>
      </c>
      <c r="AH58" s="53">
        <f>AG58+SUMIFS(postings!$T:$T,postings!$C:$C,'b-data'!AH$2,postings!$D:$D,'b-data'!AH$3,postings!$I:$I,'b-data'!$A58)-SUMIFS(postings!$W:$W,postings!$C:$C,'b-data'!AH$2,postings!$D:$D,'b-data'!AH$3,postings!$M:$M,'b-data'!$A58)</f>
        <v>0</v>
      </c>
      <c r="AI58" s="53">
        <f>AH58+SUMIFS(postings!$T:$T,postings!$C:$C,'b-data'!AI$2,postings!$D:$D,'b-data'!AI$3,postings!$I:$I,'b-data'!$A58)-SUMIFS(postings!$W:$W,postings!$C:$C,'b-data'!AI$2,postings!$D:$D,'b-data'!AI$3,postings!$M:$M,'b-data'!$A58)</f>
        <v>0</v>
      </c>
      <c r="AJ58" s="53" cm="1">
        <f t="array" ref="AJ58">+INDEX(X58:AI58,1,Settings!$C$4)</f>
        <v>0</v>
      </c>
      <c r="AK58" s="53" cm="1">
        <f t="array" ref="AK58">+INDEX(X58:AI58,1,Settings!$C$4)</f>
        <v>0</v>
      </c>
      <c r="AL58" s="53"/>
      <c r="AM58" s="53">
        <f t="shared" si="6"/>
        <v>0</v>
      </c>
      <c r="AN58" s="53">
        <f t="shared" ref="AN58:AX58" si="117">+AM58</f>
        <v>0</v>
      </c>
      <c r="AO58" s="53">
        <f t="shared" si="117"/>
        <v>0</v>
      </c>
      <c r="AP58" s="53">
        <f t="shared" si="117"/>
        <v>0</v>
      </c>
      <c r="AQ58" s="53">
        <f t="shared" si="117"/>
        <v>0</v>
      </c>
      <c r="AR58" s="53">
        <f t="shared" si="117"/>
        <v>0</v>
      </c>
      <c r="AS58" s="53">
        <f t="shared" si="117"/>
        <v>0</v>
      </c>
      <c r="AT58" s="53">
        <f t="shared" si="117"/>
        <v>0</v>
      </c>
      <c r="AU58" s="53">
        <f t="shared" si="117"/>
        <v>0</v>
      </c>
      <c r="AV58" s="53">
        <f t="shared" si="117"/>
        <v>0</v>
      </c>
      <c r="AW58" s="53">
        <f t="shared" si="117"/>
        <v>0</v>
      </c>
      <c r="AX58" s="53">
        <f t="shared" si="117"/>
        <v>0</v>
      </c>
      <c r="AY58" s="53" cm="1">
        <f t="array" ref="AY58">+INDEX(AM58:AX58,1,Settings!$C$4)</f>
        <v>0</v>
      </c>
      <c r="AZ58" s="53">
        <f t="shared" si="8"/>
        <v>0</v>
      </c>
      <c r="BA58" s="53"/>
      <c r="BB58" s="53">
        <f t="shared" si="9"/>
        <v>0</v>
      </c>
      <c r="BC58" s="53">
        <f t="shared" ref="BC58:BN58" si="118">+BB58</f>
        <v>0</v>
      </c>
      <c r="BD58" s="53">
        <f t="shared" si="118"/>
        <v>0</v>
      </c>
      <c r="BE58" s="53">
        <f t="shared" si="118"/>
        <v>0</v>
      </c>
      <c r="BF58" s="53">
        <f t="shared" si="118"/>
        <v>0</v>
      </c>
      <c r="BG58" s="53">
        <f t="shared" si="118"/>
        <v>0</v>
      </c>
      <c r="BH58" s="53">
        <f t="shared" si="118"/>
        <v>0</v>
      </c>
      <c r="BI58" s="53">
        <f t="shared" si="118"/>
        <v>0</v>
      </c>
      <c r="BJ58" s="53">
        <f t="shared" si="118"/>
        <v>0</v>
      </c>
      <c r="BK58" s="53">
        <f t="shared" si="118"/>
        <v>0</v>
      </c>
      <c r="BL58" s="53">
        <f t="shared" si="118"/>
        <v>0</v>
      </c>
      <c r="BM58" s="53">
        <f t="shared" si="118"/>
        <v>0</v>
      </c>
      <c r="BN58" s="53">
        <f t="shared" si="118"/>
        <v>0</v>
      </c>
      <c r="BO58" s="53"/>
      <c r="BP58" s="53">
        <f t="shared" si="11"/>
        <v>0</v>
      </c>
      <c r="BQ58" s="53"/>
      <c r="BR58" s="53">
        <f t="shared" si="12"/>
        <v>0</v>
      </c>
    </row>
    <row r="59" spans="1:70" x14ac:dyDescent="0.2">
      <c r="A59" s="6">
        <v>200</v>
      </c>
      <c r="B59" s="6" t="str">
        <f>+VLOOKUP(A59,masterfile!B:C,2,FALSE)</f>
        <v>Technische Anlagen und Maschinen</v>
      </c>
      <c r="D59" s="53">
        <f>+SUMIF('[1]2017'!$A:$A,$A59,'[1]2017'!$C:$C)-SUMIF('[1]2017'!$E:$E,$A59,'[1]2017'!$G:$G)</f>
        <v>0</v>
      </c>
      <c r="E59" s="53">
        <f>+SUMIF('[1]2018'!$A:$A,$A59,'[1]2018'!$C:$C)-SUMIF('[1]2018'!$E:$E,$A59,'[1]2018'!$G:$G)+D59</f>
        <v>0</v>
      </c>
      <c r="F59" s="53">
        <f>+SUMIF('[1]2019'!$A:$A,$A59,'[1]2019'!$C:$C)-SUMIF('[1]2019'!$E:$E,$A59,'[1]2019'!$G:$G)+E59</f>
        <v>0</v>
      </c>
      <c r="G59" s="53">
        <f>+SUMIF('[1]2020'!$A:$A,$A59,'[1]2020'!$C:$C)-SUMIF('[1]2020'!$E:$E,$A59,'[1]2020'!$G:$G)+F59</f>
        <v>0</v>
      </c>
      <c r="H59" s="53"/>
      <c r="I59" s="53">
        <f>+(SUMIF('[1]2021'!$A:$A,$A59,'[1]2021'!$C:$C)-SUMIF('[1]2021'!$E:$E,$A59,'[1]2021'!$G:$G))/12+G59</f>
        <v>0</v>
      </c>
      <c r="J59" s="53">
        <f>+(SUMIF('[1]2021'!$A:$A,$A59,'[1]2021'!$C:$C)-SUMIF('[1]2021'!$E:$E,$A59,'[1]2021'!$G:$G))/12+I59</f>
        <v>0</v>
      </c>
      <c r="K59" s="53">
        <f>+(SUMIF('[1]2021'!$A:$A,$A59,'[1]2021'!$C:$C)-SUMIF('[1]2021'!$E:$E,$A59,'[1]2021'!$G:$G))/12+J59</f>
        <v>0</v>
      </c>
      <c r="L59" s="53">
        <f>+(SUMIF('[1]2021'!$A:$A,$A59,'[1]2021'!$C:$C)-SUMIF('[1]2021'!$E:$E,$A59,'[1]2021'!$G:$G))/12+K59</f>
        <v>0</v>
      </c>
      <c r="M59" s="53">
        <f>+(SUMIF('[1]2021'!$A:$A,$A59,'[1]2021'!$C:$C)-SUMIF('[1]2021'!$E:$E,$A59,'[1]2021'!$G:$G))/12+L59</f>
        <v>0</v>
      </c>
      <c r="N59" s="53">
        <f>+(SUMIF('[1]2021'!$A:$A,$A59,'[1]2021'!$C:$C)-SUMIF('[1]2021'!$E:$E,$A59,'[1]2021'!$G:$G))/12+M59</f>
        <v>0</v>
      </c>
      <c r="O59" s="53">
        <f>+(SUMIF('[1]2021'!$A:$A,$A59,'[1]2021'!$C:$C)-SUMIF('[1]2021'!$E:$E,$A59,'[1]2021'!$G:$G))/12+N59</f>
        <v>0</v>
      </c>
      <c r="P59" s="53">
        <f>+(SUMIF('[1]2021'!$A:$A,$A59,'[1]2021'!$C:$C)-SUMIF('[1]2021'!$E:$E,$A59,'[1]2021'!$G:$G))/12+O59</f>
        <v>0</v>
      </c>
      <c r="Q59" s="53">
        <f>+(SUMIF('[1]2021'!$A:$A,$A59,'[1]2021'!$C:$C)-SUMIF('[1]2021'!$E:$E,$A59,'[1]2021'!$G:$G))/12+P59</f>
        <v>0</v>
      </c>
      <c r="R59" s="53">
        <f>+(SUMIF('[1]2021'!$A:$A,$A59,'[1]2021'!$C:$C)-SUMIF('[1]2021'!$E:$E,$A59,'[1]2021'!$G:$G))/12+Q59</f>
        <v>0</v>
      </c>
      <c r="S59" s="53">
        <f>+(SUMIF('[1]2021'!$A:$A,$A59,'[1]2021'!$C:$C)-SUMIF('[1]2021'!$E:$E,$A59,'[1]2021'!$G:$G))/12+R59</f>
        <v>0</v>
      </c>
      <c r="T59" s="53">
        <f>+(SUMIF('[1]2021'!$A:$A,$A59,'[1]2021'!$C:$C)-SUMIF('[1]2021'!$E:$E,$A59,'[1]2021'!$G:$G))/12+S59</f>
        <v>0</v>
      </c>
      <c r="U59" s="53" cm="1">
        <f t="array" ref="U59">+INDEX(I59:T59,1,Settings!$C$4)</f>
        <v>0</v>
      </c>
      <c r="V59" s="53" cm="1">
        <f t="array" ref="V59">+INDEX(I59:T59,1,Settings!$C$4)</f>
        <v>0</v>
      </c>
      <c r="W59" s="53"/>
      <c r="X59" s="53">
        <f>V59+SUMIFS(postings!$T:$T,postings!$C:$C,'b-data'!X$2,postings!$D:$D,'b-data'!X$3,postings!$I:$I,'b-data'!$A59)-SUMIFS(postings!$W:$W,postings!$C:$C,'b-data'!X$2,postings!$D:$D,'b-data'!X$3,postings!$M:$M,'b-data'!$A59)</f>
        <v>0</v>
      </c>
      <c r="Y59" s="53">
        <f>X59+SUMIFS(postings!$T:$T,postings!$C:$C,'b-data'!Y$2,postings!$D:$D,'b-data'!Y$3,postings!$I:$I,'b-data'!$A59)-SUMIFS(postings!$W:$W,postings!$C:$C,'b-data'!Y$2,postings!$D:$D,'b-data'!Y$3,postings!$M:$M,'b-data'!$A59)</f>
        <v>0</v>
      </c>
      <c r="Z59" s="53">
        <f>Y59+SUMIFS(postings!$T:$T,postings!$C:$C,'b-data'!Z$2,postings!$D:$D,'b-data'!Z$3,postings!$I:$I,'b-data'!$A59)-SUMIFS(postings!$W:$W,postings!$C:$C,'b-data'!Z$2,postings!$D:$D,'b-data'!Z$3,postings!$M:$M,'b-data'!$A59)</f>
        <v>0</v>
      </c>
      <c r="AA59" s="53">
        <f>Z59+SUMIFS(postings!$T:$T,postings!$C:$C,'b-data'!AA$2,postings!$D:$D,'b-data'!AA$3,postings!$I:$I,'b-data'!$A59)-SUMIFS(postings!$W:$W,postings!$C:$C,'b-data'!AA$2,postings!$D:$D,'b-data'!AA$3,postings!$M:$M,'b-data'!$A59)</f>
        <v>0</v>
      </c>
      <c r="AB59" s="53">
        <f>AA59+SUMIFS(postings!$T:$T,postings!$C:$C,'b-data'!AB$2,postings!$D:$D,'b-data'!AB$3,postings!$I:$I,'b-data'!$A59)-SUMIFS(postings!$W:$W,postings!$C:$C,'b-data'!AB$2,postings!$D:$D,'b-data'!AB$3,postings!$M:$M,'b-data'!$A59)</f>
        <v>0</v>
      </c>
      <c r="AC59" s="53">
        <f>AB59+SUMIFS(postings!$T:$T,postings!$C:$C,'b-data'!AC$2,postings!$D:$D,'b-data'!AC$3,postings!$I:$I,'b-data'!$A59)-SUMIFS(postings!$W:$W,postings!$C:$C,'b-data'!AC$2,postings!$D:$D,'b-data'!AC$3,postings!$M:$M,'b-data'!$A59)</f>
        <v>0</v>
      </c>
      <c r="AD59" s="53">
        <f>AC59+SUMIFS(postings!$T:$T,postings!$C:$C,'b-data'!AD$2,postings!$D:$D,'b-data'!AD$3,postings!$I:$I,'b-data'!$A59)-SUMIFS(postings!$W:$W,postings!$C:$C,'b-data'!AD$2,postings!$D:$D,'b-data'!AD$3,postings!$M:$M,'b-data'!$A59)</f>
        <v>0</v>
      </c>
      <c r="AE59" s="53">
        <f>AD59+SUMIFS(postings!$T:$T,postings!$C:$C,'b-data'!AE$2,postings!$D:$D,'b-data'!AE$3,postings!$I:$I,'b-data'!$A59)-SUMIFS(postings!$W:$W,postings!$C:$C,'b-data'!AE$2,postings!$D:$D,'b-data'!AE$3,postings!$M:$M,'b-data'!$A59)</f>
        <v>0</v>
      </c>
      <c r="AF59" s="53">
        <f>AE59+SUMIFS(postings!$T:$T,postings!$C:$C,'b-data'!AF$2,postings!$D:$D,'b-data'!AF$3,postings!$I:$I,'b-data'!$A59)-SUMIFS(postings!$W:$W,postings!$C:$C,'b-data'!AF$2,postings!$D:$D,'b-data'!AF$3,postings!$M:$M,'b-data'!$A59)</f>
        <v>0</v>
      </c>
      <c r="AG59" s="53">
        <f>AF59+SUMIFS(postings!$T:$T,postings!$C:$C,'b-data'!AG$2,postings!$D:$D,'b-data'!AG$3,postings!$I:$I,'b-data'!$A59)-SUMIFS(postings!$W:$W,postings!$C:$C,'b-data'!AG$2,postings!$D:$D,'b-data'!AG$3,postings!$M:$M,'b-data'!$A59)</f>
        <v>0</v>
      </c>
      <c r="AH59" s="53">
        <f>AG59+SUMIFS(postings!$T:$T,postings!$C:$C,'b-data'!AH$2,postings!$D:$D,'b-data'!AH$3,postings!$I:$I,'b-data'!$A59)-SUMIFS(postings!$W:$W,postings!$C:$C,'b-data'!AH$2,postings!$D:$D,'b-data'!AH$3,postings!$M:$M,'b-data'!$A59)</f>
        <v>0</v>
      </c>
      <c r="AI59" s="53">
        <f>AH59+SUMIFS(postings!$T:$T,postings!$C:$C,'b-data'!AI$2,postings!$D:$D,'b-data'!AI$3,postings!$I:$I,'b-data'!$A59)-SUMIFS(postings!$W:$W,postings!$C:$C,'b-data'!AI$2,postings!$D:$D,'b-data'!AI$3,postings!$M:$M,'b-data'!$A59)</f>
        <v>0</v>
      </c>
      <c r="AJ59" s="53" cm="1">
        <f t="array" ref="AJ59">+INDEX(X59:AI59,1,Settings!$C$4)</f>
        <v>0</v>
      </c>
      <c r="AK59" s="53" cm="1">
        <f t="array" ref="AK59">+INDEX(X59:AI59,1,Settings!$C$4)</f>
        <v>0</v>
      </c>
      <c r="AL59" s="53"/>
      <c r="AM59" s="53">
        <f t="shared" si="6"/>
        <v>0</v>
      </c>
      <c r="AN59" s="53">
        <f t="shared" ref="AN59:AX59" si="119">+AM59</f>
        <v>0</v>
      </c>
      <c r="AO59" s="53">
        <f t="shared" si="119"/>
        <v>0</v>
      </c>
      <c r="AP59" s="53">
        <f t="shared" si="119"/>
        <v>0</v>
      </c>
      <c r="AQ59" s="53">
        <f t="shared" si="119"/>
        <v>0</v>
      </c>
      <c r="AR59" s="53">
        <f t="shared" si="119"/>
        <v>0</v>
      </c>
      <c r="AS59" s="53">
        <f t="shared" si="119"/>
        <v>0</v>
      </c>
      <c r="AT59" s="53">
        <f t="shared" si="119"/>
        <v>0</v>
      </c>
      <c r="AU59" s="53">
        <f t="shared" si="119"/>
        <v>0</v>
      </c>
      <c r="AV59" s="53">
        <f t="shared" si="119"/>
        <v>0</v>
      </c>
      <c r="AW59" s="53">
        <f t="shared" si="119"/>
        <v>0</v>
      </c>
      <c r="AX59" s="53">
        <f t="shared" si="119"/>
        <v>0</v>
      </c>
      <c r="AY59" s="53" cm="1">
        <f t="array" ref="AY59">+INDEX(AM59:AX59,1,Settings!$C$4)</f>
        <v>0</v>
      </c>
      <c r="AZ59" s="53">
        <f t="shared" si="8"/>
        <v>0</v>
      </c>
      <c r="BA59" s="53"/>
      <c r="BB59" s="53">
        <f t="shared" si="9"/>
        <v>0</v>
      </c>
      <c r="BC59" s="53">
        <f t="shared" ref="BC59:BN59" si="120">+BB59</f>
        <v>0</v>
      </c>
      <c r="BD59" s="53">
        <f t="shared" si="120"/>
        <v>0</v>
      </c>
      <c r="BE59" s="53">
        <f t="shared" si="120"/>
        <v>0</v>
      </c>
      <c r="BF59" s="53">
        <f t="shared" si="120"/>
        <v>0</v>
      </c>
      <c r="BG59" s="53">
        <f t="shared" si="120"/>
        <v>0</v>
      </c>
      <c r="BH59" s="53">
        <f t="shared" si="120"/>
        <v>0</v>
      </c>
      <c r="BI59" s="53">
        <f t="shared" si="120"/>
        <v>0</v>
      </c>
      <c r="BJ59" s="53">
        <f t="shared" si="120"/>
        <v>0</v>
      </c>
      <c r="BK59" s="53">
        <f t="shared" si="120"/>
        <v>0</v>
      </c>
      <c r="BL59" s="53">
        <f t="shared" si="120"/>
        <v>0</v>
      </c>
      <c r="BM59" s="53">
        <f t="shared" si="120"/>
        <v>0</v>
      </c>
      <c r="BN59" s="53">
        <f t="shared" si="120"/>
        <v>0</v>
      </c>
      <c r="BO59" s="53"/>
      <c r="BP59" s="53">
        <f t="shared" si="11"/>
        <v>0</v>
      </c>
      <c r="BQ59" s="53"/>
      <c r="BR59" s="53">
        <f t="shared" si="12"/>
        <v>0</v>
      </c>
    </row>
    <row r="60" spans="1:70" x14ac:dyDescent="0.2">
      <c r="A60" s="6">
        <v>210</v>
      </c>
      <c r="B60" s="6" t="str">
        <f>+VLOOKUP(A60,masterfile!B:C,2,FALSE)</f>
        <v>Maschinen</v>
      </c>
      <c r="D60" s="53">
        <f>+SUMIF('[1]2017'!$A:$A,$A60,'[1]2017'!$C:$C)-SUMIF('[1]2017'!$E:$E,$A60,'[1]2017'!$G:$G)</f>
        <v>0</v>
      </c>
      <c r="E60" s="53">
        <f>+SUMIF('[1]2018'!$A:$A,$A60,'[1]2018'!$C:$C)-SUMIF('[1]2018'!$E:$E,$A60,'[1]2018'!$G:$G)+D60</f>
        <v>0</v>
      </c>
      <c r="F60" s="53">
        <f>+SUMIF('[1]2019'!$A:$A,$A60,'[1]2019'!$C:$C)-SUMIF('[1]2019'!$E:$E,$A60,'[1]2019'!$G:$G)+E60</f>
        <v>0</v>
      </c>
      <c r="G60" s="53">
        <f>+SUMIF('[1]2020'!$A:$A,$A60,'[1]2020'!$C:$C)-SUMIF('[1]2020'!$E:$E,$A60,'[1]2020'!$G:$G)+F60</f>
        <v>0</v>
      </c>
      <c r="H60" s="53"/>
      <c r="I60" s="53">
        <f>+(SUMIF('[1]2021'!$A:$A,$A60,'[1]2021'!$C:$C)-SUMIF('[1]2021'!$E:$E,$A60,'[1]2021'!$G:$G))/12+G60</f>
        <v>0</v>
      </c>
      <c r="J60" s="53">
        <f>+(SUMIF('[1]2021'!$A:$A,$A60,'[1]2021'!$C:$C)-SUMIF('[1]2021'!$E:$E,$A60,'[1]2021'!$G:$G))/12+I60</f>
        <v>0</v>
      </c>
      <c r="K60" s="53">
        <f>+(SUMIF('[1]2021'!$A:$A,$A60,'[1]2021'!$C:$C)-SUMIF('[1]2021'!$E:$E,$A60,'[1]2021'!$G:$G))/12+J60</f>
        <v>0</v>
      </c>
      <c r="L60" s="53">
        <f>+(SUMIF('[1]2021'!$A:$A,$A60,'[1]2021'!$C:$C)-SUMIF('[1]2021'!$E:$E,$A60,'[1]2021'!$G:$G))/12+K60</f>
        <v>0</v>
      </c>
      <c r="M60" s="53">
        <f>+(SUMIF('[1]2021'!$A:$A,$A60,'[1]2021'!$C:$C)-SUMIF('[1]2021'!$E:$E,$A60,'[1]2021'!$G:$G))/12+L60</f>
        <v>0</v>
      </c>
      <c r="N60" s="53">
        <f>+(SUMIF('[1]2021'!$A:$A,$A60,'[1]2021'!$C:$C)-SUMIF('[1]2021'!$E:$E,$A60,'[1]2021'!$G:$G))/12+M60</f>
        <v>0</v>
      </c>
      <c r="O60" s="53">
        <f>+(SUMIF('[1]2021'!$A:$A,$A60,'[1]2021'!$C:$C)-SUMIF('[1]2021'!$E:$E,$A60,'[1]2021'!$G:$G))/12+N60</f>
        <v>0</v>
      </c>
      <c r="P60" s="53">
        <f>+(SUMIF('[1]2021'!$A:$A,$A60,'[1]2021'!$C:$C)-SUMIF('[1]2021'!$E:$E,$A60,'[1]2021'!$G:$G))/12+O60</f>
        <v>0</v>
      </c>
      <c r="Q60" s="53">
        <f>+(SUMIF('[1]2021'!$A:$A,$A60,'[1]2021'!$C:$C)-SUMIF('[1]2021'!$E:$E,$A60,'[1]2021'!$G:$G))/12+P60</f>
        <v>0</v>
      </c>
      <c r="R60" s="53">
        <f>+(SUMIF('[1]2021'!$A:$A,$A60,'[1]2021'!$C:$C)-SUMIF('[1]2021'!$E:$E,$A60,'[1]2021'!$G:$G))/12+Q60</f>
        <v>0</v>
      </c>
      <c r="S60" s="53">
        <f>+(SUMIF('[1]2021'!$A:$A,$A60,'[1]2021'!$C:$C)-SUMIF('[1]2021'!$E:$E,$A60,'[1]2021'!$G:$G))/12+R60</f>
        <v>0</v>
      </c>
      <c r="T60" s="53">
        <f>+(SUMIF('[1]2021'!$A:$A,$A60,'[1]2021'!$C:$C)-SUMIF('[1]2021'!$E:$E,$A60,'[1]2021'!$G:$G))/12+S60</f>
        <v>0</v>
      </c>
      <c r="U60" s="53" cm="1">
        <f t="array" ref="U60">+INDEX(I60:T60,1,Settings!$C$4)</f>
        <v>0</v>
      </c>
      <c r="V60" s="53" cm="1">
        <f t="array" ref="V60">+INDEX(I60:T60,1,Settings!$C$4)</f>
        <v>0</v>
      </c>
      <c r="W60" s="53"/>
      <c r="X60" s="53">
        <f>V60+SUMIFS(postings!$T:$T,postings!$C:$C,'b-data'!X$2,postings!$D:$D,'b-data'!X$3,postings!$I:$I,'b-data'!$A60)-SUMIFS(postings!$W:$W,postings!$C:$C,'b-data'!X$2,postings!$D:$D,'b-data'!X$3,postings!$M:$M,'b-data'!$A60)</f>
        <v>0</v>
      </c>
      <c r="Y60" s="53">
        <f>X60+SUMIFS(postings!$T:$T,postings!$C:$C,'b-data'!Y$2,postings!$D:$D,'b-data'!Y$3,postings!$I:$I,'b-data'!$A60)-SUMIFS(postings!$W:$W,postings!$C:$C,'b-data'!Y$2,postings!$D:$D,'b-data'!Y$3,postings!$M:$M,'b-data'!$A60)</f>
        <v>0</v>
      </c>
      <c r="Z60" s="53">
        <f>Y60+SUMIFS(postings!$T:$T,postings!$C:$C,'b-data'!Z$2,postings!$D:$D,'b-data'!Z$3,postings!$I:$I,'b-data'!$A60)-SUMIFS(postings!$W:$W,postings!$C:$C,'b-data'!Z$2,postings!$D:$D,'b-data'!Z$3,postings!$M:$M,'b-data'!$A60)</f>
        <v>0</v>
      </c>
      <c r="AA60" s="53">
        <f>Z60+SUMIFS(postings!$T:$T,postings!$C:$C,'b-data'!AA$2,postings!$D:$D,'b-data'!AA$3,postings!$I:$I,'b-data'!$A60)-SUMIFS(postings!$W:$W,postings!$C:$C,'b-data'!AA$2,postings!$D:$D,'b-data'!AA$3,postings!$M:$M,'b-data'!$A60)</f>
        <v>0</v>
      </c>
      <c r="AB60" s="53">
        <f>AA60+SUMIFS(postings!$T:$T,postings!$C:$C,'b-data'!AB$2,postings!$D:$D,'b-data'!AB$3,postings!$I:$I,'b-data'!$A60)-SUMIFS(postings!$W:$W,postings!$C:$C,'b-data'!AB$2,postings!$D:$D,'b-data'!AB$3,postings!$M:$M,'b-data'!$A60)</f>
        <v>0</v>
      </c>
      <c r="AC60" s="53">
        <f>AB60+SUMIFS(postings!$T:$T,postings!$C:$C,'b-data'!AC$2,postings!$D:$D,'b-data'!AC$3,postings!$I:$I,'b-data'!$A60)-SUMIFS(postings!$W:$W,postings!$C:$C,'b-data'!AC$2,postings!$D:$D,'b-data'!AC$3,postings!$M:$M,'b-data'!$A60)</f>
        <v>0</v>
      </c>
      <c r="AD60" s="53">
        <f>AC60+SUMIFS(postings!$T:$T,postings!$C:$C,'b-data'!AD$2,postings!$D:$D,'b-data'!AD$3,postings!$I:$I,'b-data'!$A60)-SUMIFS(postings!$W:$W,postings!$C:$C,'b-data'!AD$2,postings!$D:$D,'b-data'!AD$3,postings!$M:$M,'b-data'!$A60)</f>
        <v>0</v>
      </c>
      <c r="AE60" s="53">
        <f>AD60+SUMIFS(postings!$T:$T,postings!$C:$C,'b-data'!AE$2,postings!$D:$D,'b-data'!AE$3,postings!$I:$I,'b-data'!$A60)-SUMIFS(postings!$W:$W,postings!$C:$C,'b-data'!AE$2,postings!$D:$D,'b-data'!AE$3,postings!$M:$M,'b-data'!$A60)</f>
        <v>0</v>
      </c>
      <c r="AF60" s="53">
        <f>AE60+SUMIFS(postings!$T:$T,postings!$C:$C,'b-data'!AF$2,postings!$D:$D,'b-data'!AF$3,postings!$I:$I,'b-data'!$A60)-SUMIFS(postings!$W:$W,postings!$C:$C,'b-data'!AF$2,postings!$D:$D,'b-data'!AF$3,postings!$M:$M,'b-data'!$A60)</f>
        <v>0</v>
      </c>
      <c r="AG60" s="53">
        <f>AF60+SUMIFS(postings!$T:$T,postings!$C:$C,'b-data'!AG$2,postings!$D:$D,'b-data'!AG$3,postings!$I:$I,'b-data'!$A60)-SUMIFS(postings!$W:$W,postings!$C:$C,'b-data'!AG$2,postings!$D:$D,'b-data'!AG$3,postings!$M:$M,'b-data'!$A60)</f>
        <v>0</v>
      </c>
      <c r="AH60" s="53">
        <f>AG60+SUMIFS(postings!$T:$T,postings!$C:$C,'b-data'!AH$2,postings!$D:$D,'b-data'!AH$3,postings!$I:$I,'b-data'!$A60)-SUMIFS(postings!$W:$W,postings!$C:$C,'b-data'!AH$2,postings!$D:$D,'b-data'!AH$3,postings!$M:$M,'b-data'!$A60)</f>
        <v>0</v>
      </c>
      <c r="AI60" s="53">
        <f>AH60+SUMIFS(postings!$T:$T,postings!$C:$C,'b-data'!AI$2,postings!$D:$D,'b-data'!AI$3,postings!$I:$I,'b-data'!$A60)-SUMIFS(postings!$W:$W,postings!$C:$C,'b-data'!AI$2,postings!$D:$D,'b-data'!AI$3,postings!$M:$M,'b-data'!$A60)</f>
        <v>0</v>
      </c>
      <c r="AJ60" s="53" cm="1">
        <f t="array" ref="AJ60">+INDEX(X60:AI60,1,Settings!$C$4)</f>
        <v>0</v>
      </c>
      <c r="AK60" s="53" cm="1">
        <f t="array" ref="AK60">+INDEX(X60:AI60,1,Settings!$C$4)</f>
        <v>0</v>
      </c>
      <c r="AL60" s="53"/>
      <c r="AM60" s="53">
        <f t="shared" si="6"/>
        <v>0</v>
      </c>
      <c r="AN60" s="53">
        <f t="shared" ref="AN60:AX60" si="121">+AM60</f>
        <v>0</v>
      </c>
      <c r="AO60" s="53">
        <f t="shared" si="121"/>
        <v>0</v>
      </c>
      <c r="AP60" s="53">
        <f t="shared" si="121"/>
        <v>0</v>
      </c>
      <c r="AQ60" s="53">
        <f t="shared" si="121"/>
        <v>0</v>
      </c>
      <c r="AR60" s="53">
        <f t="shared" si="121"/>
        <v>0</v>
      </c>
      <c r="AS60" s="53">
        <f t="shared" si="121"/>
        <v>0</v>
      </c>
      <c r="AT60" s="53">
        <f t="shared" si="121"/>
        <v>0</v>
      </c>
      <c r="AU60" s="53">
        <f t="shared" si="121"/>
        <v>0</v>
      </c>
      <c r="AV60" s="53">
        <f t="shared" si="121"/>
        <v>0</v>
      </c>
      <c r="AW60" s="53">
        <f t="shared" si="121"/>
        <v>0</v>
      </c>
      <c r="AX60" s="53">
        <f t="shared" si="121"/>
        <v>0</v>
      </c>
      <c r="AY60" s="53" cm="1">
        <f t="array" ref="AY60">+INDEX(AM60:AX60,1,Settings!$C$4)</f>
        <v>0</v>
      </c>
      <c r="AZ60" s="53">
        <f t="shared" si="8"/>
        <v>0</v>
      </c>
      <c r="BA60" s="53"/>
      <c r="BB60" s="53">
        <f t="shared" si="9"/>
        <v>0</v>
      </c>
      <c r="BC60" s="53">
        <f t="shared" ref="BC60:BN60" si="122">+BB60</f>
        <v>0</v>
      </c>
      <c r="BD60" s="53">
        <f t="shared" si="122"/>
        <v>0</v>
      </c>
      <c r="BE60" s="53">
        <f t="shared" si="122"/>
        <v>0</v>
      </c>
      <c r="BF60" s="53">
        <f t="shared" si="122"/>
        <v>0</v>
      </c>
      <c r="BG60" s="53">
        <f t="shared" si="122"/>
        <v>0</v>
      </c>
      <c r="BH60" s="53">
        <f t="shared" si="122"/>
        <v>0</v>
      </c>
      <c r="BI60" s="53">
        <f t="shared" si="122"/>
        <v>0</v>
      </c>
      <c r="BJ60" s="53">
        <f t="shared" si="122"/>
        <v>0</v>
      </c>
      <c r="BK60" s="53">
        <f t="shared" si="122"/>
        <v>0</v>
      </c>
      <c r="BL60" s="53">
        <f t="shared" si="122"/>
        <v>0</v>
      </c>
      <c r="BM60" s="53">
        <f t="shared" si="122"/>
        <v>0</v>
      </c>
      <c r="BN60" s="53">
        <f t="shared" si="122"/>
        <v>0</v>
      </c>
      <c r="BO60" s="53"/>
      <c r="BP60" s="53">
        <f t="shared" si="11"/>
        <v>0</v>
      </c>
      <c r="BQ60" s="53"/>
      <c r="BR60" s="53">
        <f t="shared" si="12"/>
        <v>0</v>
      </c>
    </row>
    <row r="61" spans="1:70" x14ac:dyDescent="0.2">
      <c r="A61" s="6">
        <v>220</v>
      </c>
      <c r="B61" s="6" t="str">
        <f>+VLOOKUP(A61,masterfile!B:C,2,FALSE)</f>
        <v>Maschinengebundene Werkzeuge</v>
      </c>
      <c r="D61" s="53">
        <f>+SUMIF('[1]2017'!$A:$A,$A61,'[1]2017'!$C:$C)-SUMIF('[1]2017'!$E:$E,$A61,'[1]2017'!$G:$G)</f>
        <v>0</v>
      </c>
      <c r="E61" s="53">
        <f>+SUMIF('[1]2018'!$A:$A,$A61,'[1]2018'!$C:$C)-SUMIF('[1]2018'!$E:$E,$A61,'[1]2018'!$G:$G)+D61</f>
        <v>0</v>
      </c>
      <c r="F61" s="53">
        <f>+SUMIF('[1]2019'!$A:$A,$A61,'[1]2019'!$C:$C)-SUMIF('[1]2019'!$E:$E,$A61,'[1]2019'!$G:$G)+E61</f>
        <v>0</v>
      </c>
      <c r="G61" s="53">
        <f>+SUMIF('[1]2020'!$A:$A,$A61,'[1]2020'!$C:$C)-SUMIF('[1]2020'!$E:$E,$A61,'[1]2020'!$G:$G)+F61</f>
        <v>0</v>
      </c>
      <c r="H61" s="53"/>
      <c r="I61" s="53">
        <f>+(SUMIF('[1]2021'!$A:$A,$A61,'[1]2021'!$C:$C)-SUMIF('[1]2021'!$E:$E,$A61,'[1]2021'!$G:$G))/12+G61</f>
        <v>0</v>
      </c>
      <c r="J61" s="53">
        <f>+(SUMIF('[1]2021'!$A:$A,$A61,'[1]2021'!$C:$C)-SUMIF('[1]2021'!$E:$E,$A61,'[1]2021'!$G:$G))/12+I61</f>
        <v>0</v>
      </c>
      <c r="K61" s="53">
        <f>+(SUMIF('[1]2021'!$A:$A,$A61,'[1]2021'!$C:$C)-SUMIF('[1]2021'!$E:$E,$A61,'[1]2021'!$G:$G))/12+J61</f>
        <v>0</v>
      </c>
      <c r="L61" s="53">
        <f>+(SUMIF('[1]2021'!$A:$A,$A61,'[1]2021'!$C:$C)-SUMIF('[1]2021'!$E:$E,$A61,'[1]2021'!$G:$G))/12+K61</f>
        <v>0</v>
      </c>
      <c r="M61" s="53">
        <f>+(SUMIF('[1]2021'!$A:$A,$A61,'[1]2021'!$C:$C)-SUMIF('[1]2021'!$E:$E,$A61,'[1]2021'!$G:$G))/12+L61</f>
        <v>0</v>
      </c>
      <c r="N61" s="53">
        <f>+(SUMIF('[1]2021'!$A:$A,$A61,'[1]2021'!$C:$C)-SUMIF('[1]2021'!$E:$E,$A61,'[1]2021'!$G:$G))/12+M61</f>
        <v>0</v>
      </c>
      <c r="O61" s="53">
        <f>+(SUMIF('[1]2021'!$A:$A,$A61,'[1]2021'!$C:$C)-SUMIF('[1]2021'!$E:$E,$A61,'[1]2021'!$G:$G))/12+N61</f>
        <v>0</v>
      </c>
      <c r="P61" s="53">
        <f>+(SUMIF('[1]2021'!$A:$A,$A61,'[1]2021'!$C:$C)-SUMIF('[1]2021'!$E:$E,$A61,'[1]2021'!$G:$G))/12+O61</f>
        <v>0</v>
      </c>
      <c r="Q61" s="53">
        <f>+(SUMIF('[1]2021'!$A:$A,$A61,'[1]2021'!$C:$C)-SUMIF('[1]2021'!$E:$E,$A61,'[1]2021'!$G:$G))/12+P61</f>
        <v>0</v>
      </c>
      <c r="R61" s="53">
        <f>+(SUMIF('[1]2021'!$A:$A,$A61,'[1]2021'!$C:$C)-SUMIF('[1]2021'!$E:$E,$A61,'[1]2021'!$G:$G))/12+Q61</f>
        <v>0</v>
      </c>
      <c r="S61" s="53">
        <f>+(SUMIF('[1]2021'!$A:$A,$A61,'[1]2021'!$C:$C)-SUMIF('[1]2021'!$E:$E,$A61,'[1]2021'!$G:$G))/12+R61</f>
        <v>0</v>
      </c>
      <c r="T61" s="53">
        <f>+(SUMIF('[1]2021'!$A:$A,$A61,'[1]2021'!$C:$C)-SUMIF('[1]2021'!$E:$E,$A61,'[1]2021'!$G:$G))/12+S61</f>
        <v>0</v>
      </c>
      <c r="U61" s="53" cm="1">
        <f t="array" ref="U61">+INDEX(I61:T61,1,Settings!$C$4)</f>
        <v>0</v>
      </c>
      <c r="V61" s="53" cm="1">
        <f t="array" ref="V61">+INDEX(I61:T61,1,Settings!$C$4)</f>
        <v>0</v>
      </c>
      <c r="W61" s="53"/>
      <c r="X61" s="53">
        <f>V61+SUMIFS(postings!$T:$T,postings!$C:$C,'b-data'!X$2,postings!$D:$D,'b-data'!X$3,postings!$I:$I,'b-data'!$A61)-SUMIFS(postings!$W:$W,postings!$C:$C,'b-data'!X$2,postings!$D:$D,'b-data'!X$3,postings!$M:$M,'b-data'!$A61)</f>
        <v>0</v>
      </c>
      <c r="Y61" s="53">
        <f>X61+SUMIFS(postings!$T:$T,postings!$C:$C,'b-data'!Y$2,postings!$D:$D,'b-data'!Y$3,postings!$I:$I,'b-data'!$A61)-SUMIFS(postings!$W:$W,postings!$C:$C,'b-data'!Y$2,postings!$D:$D,'b-data'!Y$3,postings!$M:$M,'b-data'!$A61)</f>
        <v>0</v>
      </c>
      <c r="Z61" s="53">
        <f>Y61+SUMIFS(postings!$T:$T,postings!$C:$C,'b-data'!Z$2,postings!$D:$D,'b-data'!Z$3,postings!$I:$I,'b-data'!$A61)-SUMIFS(postings!$W:$W,postings!$C:$C,'b-data'!Z$2,postings!$D:$D,'b-data'!Z$3,postings!$M:$M,'b-data'!$A61)</f>
        <v>0</v>
      </c>
      <c r="AA61" s="53">
        <f>Z61+SUMIFS(postings!$T:$T,postings!$C:$C,'b-data'!AA$2,postings!$D:$D,'b-data'!AA$3,postings!$I:$I,'b-data'!$A61)-SUMIFS(postings!$W:$W,postings!$C:$C,'b-data'!AA$2,postings!$D:$D,'b-data'!AA$3,postings!$M:$M,'b-data'!$A61)</f>
        <v>0</v>
      </c>
      <c r="AB61" s="53">
        <f>AA61+SUMIFS(postings!$T:$T,postings!$C:$C,'b-data'!AB$2,postings!$D:$D,'b-data'!AB$3,postings!$I:$I,'b-data'!$A61)-SUMIFS(postings!$W:$W,postings!$C:$C,'b-data'!AB$2,postings!$D:$D,'b-data'!AB$3,postings!$M:$M,'b-data'!$A61)</f>
        <v>0</v>
      </c>
      <c r="AC61" s="53">
        <f>AB61+SUMIFS(postings!$T:$T,postings!$C:$C,'b-data'!AC$2,postings!$D:$D,'b-data'!AC$3,postings!$I:$I,'b-data'!$A61)-SUMIFS(postings!$W:$W,postings!$C:$C,'b-data'!AC$2,postings!$D:$D,'b-data'!AC$3,postings!$M:$M,'b-data'!$A61)</f>
        <v>0</v>
      </c>
      <c r="AD61" s="53">
        <f>AC61+SUMIFS(postings!$T:$T,postings!$C:$C,'b-data'!AD$2,postings!$D:$D,'b-data'!AD$3,postings!$I:$I,'b-data'!$A61)-SUMIFS(postings!$W:$W,postings!$C:$C,'b-data'!AD$2,postings!$D:$D,'b-data'!AD$3,postings!$M:$M,'b-data'!$A61)</f>
        <v>0</v>
      </c>
      <c r="AE61" s="53">
        <f>AD61+SUMIFS(postings!$T:$T,postings!$C:$C,'b-data'!AE$2,postings!$D:$D,'b-data'!AE$3,postings!$I:$I,'b-data'!$A61)-SUMIFS(postings!$W:$W,postings!$C:$C,'b-data'!AE$2,postings!$D:$D,'b-data'!AE$3,postings!$M:$M,'b-data'!$A61)</f>
        <v>0</v>
      </c>
      <c r="AF61" s="53">
        <f>AE61+SUMIFS(postings!$T:$T,postings!$C:$C,'b-data'!AF$2,postings!$D:$D,'b-data'!AF$3,postings!$I:$I,'b-data'!$A61)-SUMIFS(postings!$W:$W,postings!$C:$C,'b-data'!AF$2,postings!$D:$D,'b-data'!AF$3,postings!$M:$M,'b-data'!$A61)</f>
        <v>0</v>
      </c>
      <c r="AG61" s="53">
        <f>AF61+SUMIFS(postings!$T:$T,postings!$C:$C,'b-data'!AG$2,postings!$D:$D,'b-data'!AG$3,postings!$I:$I,'b-data'!$A61)-SUMIFS(postings!$W:$W,postings!$C:$C,'b-data'!AG$2,postings!$D:$D,'b-data'!AG$3,postings!$M:$M,'b-data'!$A61)</f>
        <v>0</v>
      </c>
      <c r="AH61" s="53">
        <f>AG61+SUMIFS(postings!$T:$T,postings!$C:$C,'b-data'!AH$2,postings!$D:$D,'b-data'!AH$3,postings!$I:$I,'b-data'!$A61)-SUMIFS(postings!$W:$W,postings!$C:$C,'b-data'!AH$2,postings!$D:$D,'b-data'!AH$3,postings!$M:$M,'b-data'!$A61)</f>
        <v>0</v>
      </c>
      <c r="AI61" s="53">
        <f>AH61+SUMIFS(postings!$T:$T,postings!$C:$C,'b-data'!AI$2,postings!$D:$D,'b-data'!AI$3,postings!$I:$I,'b-data'!$A61)-SUMIFS(postings!$W:$W,postings!$C:$C,'b-data'!AI$2,postings!$D:$D,'b-data'!AI$3,postings!$M:$M,'b-data'!$A61)</f>
        <v>0</v>
      </c>
      <c r="AJ61" s="53" cm="1">
        <f t="array" ref="AJ61">+INDEX(X61:AI61,1,Settings!$C$4)</f>
        <v>0</v>
      </c>
      <c r="AK61" s="53" cm="1">
        <f t="array" ref="AK61">+INDEX(X61:AI61,1,Settings!$C$4)</f>
        <v>0</v>
      </c>
      <c r="AL61" s="53"/>
      <c r="AM61" s="53">
        <f t="shared" si="6"/>
        <v>0</v>
      </c>
      <c r="AN61" s="53">
        <f t="shared" ref="AN61:AX61" si="123">+AM61</f>
        <v>0</v>
      </c>
      <c r="AO61" s="53">
        <f t="shared" si="123"/>
        <v>0</v>
      </c>
      <c r="AP61" s="53">
        <f t="shared" si="123"/>
        <v>0</v>
      </c>
      <c r="AQ61" s="53">
        <f t="shared" si="123"/>
        <v>0</v>
      </c>
      <c r="AR61" s="53">
        <f t="shared" si="123"/>
        <v>0</v>
      </c>
      <c r="AS61" s="53">
        <f t="shared" si="123"/>
        <v>0</v>
      </c>
      <c r="AT61" s="53">
        <f t="shared" si="123"/>
        <v>0</v>
      </c>
      <c r="AU61" s="53">
        <f t="shared" si="123"/>
        <v>0</v>
      </c>
      <c r="AV61" s="53">
        <f t="shared" si="123"/>
        <v>0</v>
      </c>
      <c r="AW61" s="53">
        <f t="shared" si="123"/>
        <v>0</v>
      </c>
      <c r="AX61" s="53">
        <f t="shared" si="123"/>
        <v>0</v>
      </c>
      <c r="AY61" s="53" cm="1">
        <f t="array" ref="AY61">+INDEX(AM61:AX61,1,Settings!$C$4)</f>
        <v>0</v>
      </c>
      <c r="AZ61" s="53">
        <f t="shared" si="8"/>
        <v>0</v>
      </c>
      <c r="BA61" s="53"/>
      <c r="BB61" s="53">
        <f t="shared" si="9"/>
        <v>0</v>
      </c>
      <c r="BC61" s="53">
        <f t="shared" ref="BC61:BN61" si="124">+BB61</f>
        <v>0</v>
      </c>
      <c r="BD61" s="53">
        <f t="shared" si="124"/>
        <v>0</v>
      </c>
      <c r="BE61" s="53">
        <f t="shared" si="124"/>
        <v>0</v>
      </c>
      <c r="BF61" s="53">
        <f t="shared" si="124"/>
        <v>0</v>
      </c>
      <c r="BG61" s="53">
        <f t="shared" si="124"/>
        <v>0</v>
      </c>
      <c r="BH61" s="53">
        <f t="shared" si="124"/>
        <v>0</v>
      </c>
      <c r="BI61" s="53">
        <f t="shared" si="124"/>
        <v>0</v>
      </c>
      <c r="BJ61" s="53">
        <f t="shared" si="124"/>
        <v>0</v>
      </c>
      <c r="BK61" s="53">
        <f t="shared" si="124"/>
        <v>0</v>
      </c>
      <c r="BL61" s="53">
        <f t="shared" si="124"/>
        <v>0</v>
      </c>
      <c r="BM61" s="53">
        <f t="shared" si="124"/>
        <v>0</v>
      </c>
      <c r="BN61" s="53">
        <f t="shared" si="124"/>
        <v>0</v>
      </c>
      <c r="BO61" s="53"/>
      <c r="BP61" s="53">
        <f t="shared" si="11"/>
        <v>0</v>
      </c>
      <c r="BQ61" s="53"/>
      <c r="BR61" s="53">
        <f t="shared" si="12"/>
        <v>0</v>
      </c>
    </row>
    <row r="62" spans="1:70" x14ac:dyDescent="0.2">
      <c r="A62" s="6">
        <v>240</v>
      </c>
      <c r="B62" s="6" t="str">
        <f>+VLOOKUP(A62,masterfile!B:C,2,FALSE)</f>
        <v>Technische Anlagen</v>
      </c>
      <c r="D62" s="53">
        <f>+SUMIF('[1]2017'!$A:$A,$A62,'[1]2017'!$C:$C)-SUMIF('[1]2017'!$E:$E,$A62,'[1]2017'!$G:$G)</f>
        <v>0</v>
      </c>
      <c r="E62" s="53">
        <f>+SUMIF('[1]2018'!$A:$A,$A62,'[1]2018'!$C:$C)-SUMIF('[1]2018'!$E:$E,$A62,'[1]2018'!$G:$G)+D62</f>
        <v>0</v>
      </c>
      <c r="F62" s="53">
        <f>+SUMIF('[1]2019'!$A:$A,$A62,'[1]2019'!$C:$C)-SUMIF('[1]2019'!$E:$E,$A62,'[1]2019'!$G:$G)+E62</f>
        <v>0</v>
      </c>
      <c r="G62" s="53">
        <f>+SUMIF('[1]2020'!$A:$A,$A62,'[1]2020'!$C:$C)-SUMIF('[1]2020'!$E:$E,$A62,'[1]2020'!$G:$G)+F62</f>
        <v>0</v>
      </c>
      <c r="H62" s="53"/>
      <c r="I62" s="53">
        <f>+(SUMIF('[1]2021'!$A:$A,$A62,'[1]2021'!$C:$C)-SUMIF('[1]2021'!$E:$E,$A62,'[1]2021'!$G:$G))/12+G62</f>
        <v>0</v>
      </c>
      <c r="J62" s="53">
        <f>+(SUMIF('[1]2021'!$A:$A,$A62,'[1]2021'!$C:$C)-SUMIF('[1]2021'!$E:$E,$A62,'[1]2021'!$G:$G))/12+I62</f>
        <v>0</v>
      </c>
      <c r="K62" s="53">
        <f>+(SUMIF('[1]2021'!$A:$A,$A62,'[1]2021'!$C:$C)-SUMIF('[1]2021'!$E:$E,$A62,'[1]2021'!$G:$G))/12+J62</f>
        <v>0</v>
      </c>
      <c r="L62" s="53">
        <f>+(SUMIF('[1]2021'!$A:$A,$A62,'[1]2021'!$C:$C)-SUMIF('[1]2021'!$E:$E,$A62,'[1]2021'!$G:$G))/12+K62</f>
        <v>0</v>
      </c>
      <c r="M62" s="53">
        <f>+(SUMIF('[1]2021'!$A:$A,$A62,'[1]2021'!$C:$C)-SUMIF('[1]2021'!$E:$E,$A62,'[1]2021'!$G:$G))/12+L62</f>
        <v>0</v>
      </c>
      <c r="N62" s="53">
        <f>+(SUMIF('[1]2021'!$A:$A,$A62,'[1]2021'!$C:$C)-SUMIF('[1]2021'!$E:$E,$A62,'[1]2021'!$G:$G))/12+M62</f>
        <v>0</v>
      </c>
      <c r="O62" s="53">
        <f>+(SUMIF('[1]2021'!$A:$A,$A62,'[1]2021'!$C:$C)-SUMIF('[1]2021'!$E:$E,$A62,'[1]2021'!$G:$G))/12+N62</f>
        <v>0</v>
      </c>
      <c r="P62" s="53">
        <f>+(SUMIF('[1]2021'!$A:$A,$A62,'[1]2021'!$C:$C)-SUMIF('[1]2021'!$E:$E,$A62,'[1]2021'!$G:$G))/12+O62</f>
        <v>0</v>
      </c>
      <c r="Q62" s="53">
        <f>+(SUMIF('[1]2021'!$A:$A,$A62,'[1]2021'!$C:$C)-SUMIF('[1]2021'!$E:$E,$A62,'[1]2021'!$G:$G))/12+P62</f>
        <v>0</v>
      </c>
      <c r="R62" s="53">
        <f>+(SUMIF('[1]2021'!$A:$A,$A62,'[1]2021'!$C:$C)-SUMIF('[1]2021'!$E:$E,$A62,'[1]2021'!$G:$G))/12+Q62</f>
        <v>0</v>
      </c>
      <c r="S62" s="53">
        <f>+(SUMIF('[1]2021'!$A:$A,$A62,'[1]2021'!$C:$C)-SUMIF('[1]2021'!$E:$E,$A62,'[1]2021'!$G:$G))/12+R62</f>
        <v>0</v>
      </c>
      <c r="T62" s="53">
        <f>+(SUMIF('[1]2021'!$A:$A,$A62,'[1]2021'!$C:$C)-SUMIF('[1]2021'!$E:$E,$A62,'[1]2021'!$G:$G))/12+S62</f>
        <v>0</v>
      </c>
      <c r="U62" s="53" cm="1">
        <f t="array" ref="U62">+INDEX(I62:T62,1,Settings!$C$4)</f>
        <v>0</v>
      </c>
      <c r="V62" s="53" cm="1">
        <f t="array" ref="V62">+INDEX(I62:T62,1,Settings!$C$4)</f>
        <v>0</v>
      </c>
      <c r="W62" s="53"/>
      <c r="X62" s="53">
        <f>V62+SUMIFS(postings!$T:$T,postings!$C:$C,'b-data'!X$2,postings!$D:$D,'b-data'!X$3,postings!$I:$I,'b-data'!$A62)-SUMIFS(postings!$W:$W,postings!$C:$C,'b-data'!X$2,postings!$D:$D,'b-data'!X$3,postings!$M:$M,'b-data'!$A62)</f>
        <v>0</v>
      </c>
      <c r="Y62" s="53">
        <f>X62+SUMIFS(postings!$T:$T,postings!$C:$C,'b-data'!Y$2,postings!$D:$D,'b-data'!Y$3,postings!$I:$I,'b-data'!$A62)-SUMIFS(postings!$W:$W,postings!$C:$C,'b-data'!Y$2,postings!$D:$D,'b-data'!Y$3,postings!$M:$M,'b-data'!$A62)</f>
        <v>0</v>
      </c>
      <c r="Z62" s="53">
        <f>Y62+SUMIFS(postings!$T:$T,postings!$C:$C,'b-data'!Z$2,postings!$D:$D,'b-data'!Z$3,postings!$I:$I,'b-data'!$A62)-SUMIFS(postings!$W:$W,postings!$C:$C,'b-data'!Z$2,postings!$D:$D,'b-data'!Z$3,postings!$M:$M,'b-data'!$A62)</f>
        <v>0</v>
      </c>
      <c r="AA62" s="53">
        <f>Z62+SUMIFS(postings!$T:$T,postings!$C:$C,'b-data'!AA$2,postings!$D:$D,'b-data'!AA$3,postings!$I:$I,'b-data'!$A62)-SUMIFS(postings!$W:$W,postings!$C:$C,'b-data'!AA$2,postings!$D:$D,'b-data'!AA$3,postings!$M:$M,'b-data'!$A62)</f>
        <v>0</v>
      </c>
      <c r="AB62" s="53">
        <f>AA62+SUMIFS(postings!$T:$T,postings!$C:$C,'b-data'!AB$2,postings!$D:$D,'b-data'!AB$3,postings!$I:$I,'b-data'!$A62)-SUMIFS(postings!$W:$W,postings!$C:$C,'b-data'!AB$2,postings!$D:$D,'b-data'!AB$3,postings!$M:$M,'b-data'!$A62)</f>
        <v>0</v>
      </c>
      <c r="AC62" s="53">
        <f>AB62+SUMIFS(postings!$T:$T,postings!$C:$C,'b-data'!AC$2,postings!$D:$D,'b-data'!AC$3,postings!$I:$I,'b-data'!$A62)-SUMIFS(postings!$W:$W,postings!$C:$C,'b-data'!AC$2,postings!$D:$D,'b-data'!AC$3,postings!$M:$M,'b-data'!$A62)</f>
        <v>0</v>
      </c>
      <c r="AD62" s="53">
        <f>AC62+SUMIFS(postings!$T:$T,postings!$C:$C,'b-data'!AD$2,postings!$D:$D,'b-data'!AD$3,postings!$I:$I,'b-data'!$A62)-SUMIFS(postings!$W:$W,postings!$C:$C,'b-data'!AD$2,postings!$D:$D,'b-data'!AD$3,postings!$M:$M,'b-data'!$A62)</f>
        <v>0</v>
      </c>
      <c r="AE62" s="53">
        <f>AD62+SUMIFS(postings!$T:$T,postings!$C:$C,'b-data'!AE$2,postings!$D:$D,'b-data'!AE$3,postings!$I:$I,'b-data'!$A62)-SUMIFS(postings!$W:$W,postings!$C:$C,'b-data'!AE$2,postings!$D:$D,'b-data'!AE$3,postings!$M:$M,'b-data'!$A62)</f>
        <v>0</v>
      </c>
      <c r="AF62" s="53">
        <f>AE62+SUMIFS(postings!$T:$T,postings!$C:$C,'b-data'!AF$2,postings!$D:$D,'b-data'!AF$3,postings!$I:$I,'b-data'!$A62)-SUMIFS(postings!$W:$W,postings!$C:$C,'b-data'!AF$2,postings!$D:$D,'b-data'!AF$3,postings!$M:$M,'b-data'!$A62)</f>
        <v>0</v>
      </c>
      <c r="AG62" s="53">
        <f>AF62+SUMIFS(postings!$T:$T,postings!$C:$C,'b-data'!AG$2,postings!$D:$D,'b-data'!AG$3,postings!$I:$I,'b-data'!$A62)-SUMIFS(postings!$W:$W,postings!$C:$C,'b-data'!AG$2,postings!$D:$D,'b-data'!AG$3,postings!$M:$M,'b-data'!$A62)</f>
        <v>0</v>
      </c>
      <c r="AH62" s="53">
        <f>AG62+SUMIFS(postings!$T:$T,postings!$C:$C,'b-data'!AH$2,postings!$D:$D,'b-data'!AH$3,postings!$I:$I,'b-data'!$A62)-SUMIFS(postings!$W:$W,postings!$C:$C,'b-data'!AH$2,postings!$D:$D,'b-data'!AH$3,postings!$M:$M,'b-data'!$A62)</f>
        <v>0</v>
      </c>
      <c r="AI62" s="53">
        <f>AH62+SUMIFS(postings!$T:$T,postings!$C:$C,'b-data'!AI$2,postings!$D:$D,'b-data'!AI$3,postings!$I:$I,'b-data'!$A62)-SUMIFS(postings!$W:$W,postings!$C:$C,'b-data'!AI$2,postings!$D:$D,'b-data'!AI$3,postings!$M:$M,'b-data'!$A62)</f>
        <v>0</v>
      </c>
      <c r="AJ62" s="53" cm="1">
        <f t="array" ref="AJ62">+INDEX(X62:AI62,1,Settings!$C$4)</f>
        <v>0</v>
      </c>
      <c r="AK62" s="53" cm="1">
        <f t="array" ref="AK62">+INDEX(X62:AI62,1,Settings!$C$4)</f>
        <v>0</v>
      </c>
      <c r="AL62" s="53"/>
      <c r="AM62" s="53">
        <f t="shared" si="6"/>
        <v>0</v>
      </c>
      <c r="AN62" s="53">
        <f t="shared" ref="AN62:AX62" si="125">+AM62</f>
        <v>0</v>
      </c>
      <c r="AO62" s="53">
        <f t="shared" si="125"/>
        <v>0</v>
      </c>
      <c r="AP62" s="53">
        <f t="shared" si="125"/>
        <v>0</v>
      </c>
      <c r="AQ62" s="53">
        <f t="shared" si="125"/>
        <v>0</v>
      </c>
      <c r="AR62" s="53">
        <f t="shared" si="125"/>
        <v>0</v>
      </c>
      <c r="AS62" s="53">
        <f t="shared" si="125"/>
        <v>0</v>
      </c>
      <c r="AT62" s="53">
        <f t="shared" si="125"/>
        <v>0</v>
      </c>
      <c r="AU62" s="53">
        <f t="shared" si="125"/>
        <v>0</v>
      </c>
      <c r="AV62" s="53">
        <f t="shared" si="125"/>
        <v>0</v>
      </c>
      <c r="AW62" s="53">
        <f t="shared" si="125"/>
        <v>0</v>
      </c>
      <c r="AX62" s="53">
        <f t="shared" si="125"/>
        <v>0</v>
      </c>
      <c r="AY62" s="53" cm="1">
        <f t="array" ref="AY62">+INDEX(AM62:AX62,1,Settings!$C$4)</f>
        <v>0</v>
      </c>
      <c r="AZ62" s="53">
        <f t="shared" si="8"/>
        <v>0</v>
      </c>
      <c r="BA62" s="53"/>
      <c r="BB62" s="53">
        <f t="shared" si="9"/>
        <v>0</v>
      </c>
      <c r="BC62" s="53">
        <f t="shared" ref="BC62:BN62" si="126">+BB62</f>
        <v>0</v>
      </c>
      <c r="BD62" s="53">
        <f t="shared" si="126"/>
        <v>0</v>
      </c>
      <c r="BE62" s="53">
        <f t="shared" si="126"/>
        <v>0</v>
      </c>
      <c r="BF62" s="53">
        <f t="shared" si="126"/>
        <v>0</v>
      </c>
      <c r="BG62" s="53">
        <f t="shared" si="126"/>
        <v>0</v>
      </c>
      <c r="BH62" s="53">
        <f t="shared" si="126"/>
        <v>0</v>
      </c>
      <c r="BI62" s="53">
        <f t="shared" si="126"/>
        <v>0</v>
      </c>
      <c r="BJ62" s="53">
        <f t="shared" si="126"/>
        <v>0</v>
      </c>
      <c r="BK62" s="53">
        <f t="shared" si="126"/>
        <v>0</v>
      </c>
      <c r="BL62" s="53">
        <f t="shared" si="126"/>
        <v>0</v>
      </c>
      <c r="BM62" s="53">
        <f t="shared" si="126"/>
        <v>0</v>
      </c>
      <c r="BN62" s="53">
        <f t="shared" si="126"/>
        <v>0</v>
      </c>
      <c r="BO62" s="53"/>
      <c r="BP62" s="53">
        <f t="shared" si="11"/>
        <v>0</v>
      </c>
      <c r="BQ62" s="53"/>
      <c r="BR62" s="53">
        <f t="shared" si="12"/>
        <v>0</v>
      </c>
    </row>
    <row r="63" spans="1:70" x14ac:dyDescent="0.2">
      <c r="A63" s="6">
        <v>260</v>
      </c>
      <c r="B63" s="6" t="str">
        <f>+VLOOKUP(A63,masterfile!B:C,2,FALSE)</f>
        <v>Transportanlagen und Ähnliches</v>
      </c>
      <c r="D63" s="53">
        <f>+SUMIF('[1]2017'!$A:$A,$A63,'[1]2017'!$C:$C)-SUMIF('[1]2017'!$E:$E,$A63,'[1]2017'!$G:$G)</f>
        <v>0</v>
      </c>
      <c r="E63" s="53">
        <f>+SUMIF('[1]2018'!$A:$A,$A63,'[1]2018'!$C:$C)-SUMIF('[1]2018'!$E:$E,$A63,'[1]2018'!$G:$G)+D63</f>
        <v>0</v>
      </c>
      <c r="F63" s="53">
        <f>+SUMIF('[1]2019'!$A:$A,$A63,'[1]2019'!$C:$C)-SUMIF('[1]2019'!$E:$E,$A63,'[1]2019'!$G:$G)+E63</f>
        <v>0</v>
      </c>
      <c r="G63" s="53">
        <f>+SUMIF('[1]2020'!$A:$A,$A63,'[1]2020'!$C:$C)-SUMIF('[1]2020'!$E:$E,$A63,'[1]2020'!$G:$G)+F63</f>
        <v>0</v>
      </c>
      <c r="H63" s="53"/>
      <c r="I63" s="53">
        <f>+(SUMIF('[1]2021'!$A:$A,$A63,'[1]2021'!$C:$C)-SUMIF('[1]2021'!$E:$E,$A63,'[1]2021'!$G:$G))/12+G63</f>
        <v>0</v>
      </c>
      <c r="J63" s="53">
        <f>+(SUMIF('[1]2021'!$A:$A,$A63,'[1]2021'!$C:$C)-SUMIF('[1]2021'!$E:$E,$A63,'[1]2021'!$G:$G))/12+I63</f>
        <v>0</v>
      </c>
      <c r="K63" s="53">
        <f>+(SUMIF('[1]2021'!$A:$A,$A63,'[1]2021'!$C:$C)-SUMIF('[1]2021'!$E:$E,$A63,'[1]2021'!$G:$G))/12+J63</f>
        <v>0</v>
      </c>
      <c r="L63" s="53">
        <f>+(SUMIF('[1]2021'!$A:$A,$A63,'[1]2021'!$C:$C)-SUMIF('[1]2021'!$E:$E,$A63,'[1]2021'!$G:$G))/12+K63</f>
        <v>0</v>
      </c>
      <c r="M63" s="53">
        <f>+(SUMIF('[1]2021'!$A:$A,$A63,'[1]2021'!$C:$C)-SUMIF('[1]2021'!$E:$E,$A63,'[1]2021'!$G:$G))/12+L63</f>
        <v>0</v>
      </c>
      <c r="N63" s="53">
        <f>+(SUMIF('[1]2021'!$A:$A,$A63,'[1]2021'!$C:$C)-SUMIF('[1]2021'!$E:$E,$A63,'[1]2021'!$G:$G))/12+M63</f>
        <v>0</v>
      </c>
      <c r="O63" s="53">
        <f>+(SUMIF('[1]2021'!$A:$A,$A63,'[1]2021'!$C:$C)-SUMIF('[1]2021'!$E:$E,$A63,'[1]2021'!$G:$G))/12+N63</f>
        <v>0</v>
      </c>
      <c r="P63" s="53">
        <f>+(SUMIF('[1]2021'!$A:$A,$A63,'[1]2021'!$C:$C)-SUMIF('[1]2021'!$E:$E,$A63,'[1]2021'!$G:$G))/12+O63</f>
        <v>0</v>
      </c>
      <c r="Q63" s="53">
        <f>+(SUMIF('[1]2021'!$A:$A,$A63,'[1]2021'!$C:$C)-SUMIF('[1]2021'!$E:$E,$A63,'[1]2021'!$G:$G))/12+P63</f>
        <v>0</v>
      </c>
      <c r="R63" s="53">
        <f>+(SUMIF('[1]2021'!$A:$A,$A63,'[1]2021'!$C:$C)-SUMIF('[1]2021'!$E:$E,$A63,'[1]2021'!$G:$G))/12+Q63</f>
        <v>0</v>
      </c>
      <c r="S63" s="53">
        <f>+(SUMIF('[1]2021'!$A:$A,$A63,'[1]2021'!$C:$C)-SUMIF('[1]2021'!$E:$E,$A63,'[1]2021'!$G:$G))/12+R63</f>
        <v>0</v>
      </c>
      <c r="T63" s="53">
        <f>+(SUMIF('[1]2021'!$A:$A,$A63,'[1]2021'!$C:$C)-SUMIF('[1]2021'!$E:$E,$A63,'[1]2021'!$G:$G))/12+S63</f>
        <v>0</v>
      </c>
      <c r="U63" s="53" cm="1">
        <f t="array" ref="U63">+INDEX(I63:T63,1,Settings!$C$4)</f>
        <v>0</v>
      </c>
      <c r="V63" s="53" cm="1">
        <f t="array" ref="V63">+INDEX(I63:T63,1,Settings!$C$4)</f>
        <v>0</v>
      </c>
      <c r="W63" s="53"/>
      <c r="X63" s="53">
        <f>V63+SUMIFS(postings!$T:$T,postings!$C:$C,'b-data'!X$2,postings!$D:$D,'b-data'!X$3,postings!$I:$I,'b-data'!$A63)-SUMIFS(postings!$W:$W,postings!$C:$C,'b-data'!X$2,postings!$D:$D,'b-data'!X$3,postings!$M:$M,'b-data'!$A63)</f>
        <v>0</v>
      </c>
      <c r="Y63" s="53">
        <f>X63+SUMIFS(postings!$T:$T,postings!$C:$C,'b-data'!Y$2,postings!$D:$D,'b-data'!Y$3,postings!$I:$I,'b-data'!$A63)-SUMIFS(postings!$W:$W,postings!$C:$C,'b-data'!Y$2,postings!$D:$D,'b-data'!Y$3,postings!$M:$M,'b-data'!$A63)</f>
        <v>0</v>
      </c>
      <c r="Z63" s="53">
        <f>Y63+SUMIFS(postings!$T:$T,postings!$C:$C,'b-data'!Z$2,postings!$D:$D,'b-data'!Z$3,postings!$I:$I,'b-data'!$A63)-SUMIFS(postings!$W:$W,postings!$C:$C,'b-data'!Z$2,postings!$D:$D,'b-data'!Z$3,postings!$M:$M,'b-data'!$A63)</f>
        <v>0</v>
      </c>
      <c r="AA63" s="53">
        <f>Z63+SUMIFS(postings!$T:$T,postings!$C:$C,'b-data'!AA$2,postings!$D:$D,'b-data'!AA$3,postings!$I:$I,'b-data'!$A63)-SUMIFS(postings!$W:$W,postings!$C:$C,'b-data'!AA$2,postings!$D:$D,'b-data'!AA$3,postings!$M:$M,'b-data'!$A63)</f>
        <v>0</v>
      </c>
      <c r="AB63" s="53">
        <f>AA63+SUMIFS(postings!$T:$T,postings!$C:$C,'b-data'!AB$2,postings!$D:$D,'b-data'!AB$3,postings!$I:$I,'b-data'!$A63)-SUMIFS(postings!$W:$W,postings!$C:$C,'b-data'!AB$2,postings!$D:$D,'b-data'!AB$3,postings!$M:$M,'b-data'!$A63)</f>
        <v>0</v>
      </c>
      <c r="AC63" s="53">
        <f>AB63+SUMIFS(postings!$T:$T,postings!$C:$C,'b-data'!AC$2,postings!$D:$D,'b-data'!AC$3,postings!$I:$I,'b-data'!$A63)-SUMIFS(postings!$W:$W,postings!$C:$C,'b-data'!AC$2,postings!$D:$D,'b-data'!AC$3,postings!$M:$M,'b-data'!$A63)</f>
        <v>0</v>
      </c>
      <c r="AD63" s="53">
        <f>AC63+SUMIFS(postings!$T:$T,postings!$C:$C,'b-data'!AD$2,postings!$D:$D,'b-data'!AD$3,postings!$I:$I,'b-data'!$A63)-SUMIFS(postings!$W:$W,postings!$C:$C,'b-data'!AD$2,postings!$D:$D,'b-data'!AD$3,postings!$M:$M,'b-data'!$A63)</f>
        <v>0</v>
      </c>
      <c r="AE63" s="53">
        <f>AD63+SUMIFS(postings!$T:$T,postings!$C:$C,'b-data'!AE$2,postings!$D:$D,'b-data'!AE$3,postings!$I:$I,'b-data'!$A63)-SUMIFS(postings!$W:$W,postings!$C:$C,'b-data'!AE$2,postings!$D:$D,'b-data'!AE$3,postings!$M:$M,'b-data'!$A63)</f>
        <v>0</v>
      </c>
      <c r="AF63" s="53">
        <f>AE63+SUMIFS(postings!$T:$T,postings!$C:$C,'b-data'!AF$2,postings!$D:$D,'b-data'!AF$3,postings!$I:$I,'b-data'!$A63)-SUMIFS(postings!$W:$W,postings!$C:$C,'b-data'!AF$2,postings!$D:$D,'b-data'!AF$3,postings!$M:$M,'b-data'!$A63)</f>
        <v>0</v>
      </c>
      <c r="AG63" s="53">
        <f>AF63+SUMIFS(postings!$T:$T,postings!$C:$C,'b-data'!AG$2,postings!$D:$D,'b-data'!AG$3,postings!$I:$I,'b-data'!$A63)-SUMIFS(postings!$W:$W,postings!$C:$C,'b-data'!AG$2,postings!$D:$D,'b-data'!AG$3,postings!$M:$M,'b-data'!$A63)</f>
        <v>0</v>
      </c>
      <c r="AH63" s="53">
        <f>AG63+SUMIFS(postings!$T:$T,postings!$C:$C,'b-data'!AH$2,postings!$D:$D,'b-data'!AH$3,postings!$I:$I,'b-data'!$A63)-SUMIFS(postings!$W:$W,postings!$C:$C,'b-data'!AH$2,postings!$D:$D,'b-data'!AH$3,postings!$M:$M,'b-data'!$A63)</f>
        <v>0</v>
      </c>
      <c r="AI63" s="53">
        <f>AH63+SUMIFS(postings!$T:$T,postings!$C:$C,'b-data'!AI$2,postings!$D:$D,'b-data'!AI$3,postings!$I:$I,'b-data'!$A63)-SUMIFS(postings!$W:$W,postings!$C:$C,'b-data'!AI$2,postings!$D:$D,'b-data'!AI$3,postings!$M:$M,'b-data'!$A63)</f>
        <v>0</v>
      </c>
      <c r="AJ63" s="53" cm="1">
        <f t="array" ref="AJ63">+INDEX(X63:AI63,1,Settings!$C$4)</f>
        <v>0</v>
      </c>
      <c r="AK63" s="53" cm="1">
        <f t="array" ref="AK63">+INDEX(X63:AI63,1,Settings!$C$4)</f>
        <v>0</v>
      </c>
      <c r="AL63" s="53"/>
      <c r="AM63" s="53">
        <f t="shared" si="6"/>
        <v>0</v>
      </c>
      <c r="AN63" s="53">
        <f t="shared" ref="AN63:AX63" si="127">+AM63</f>
        <v>0</v>
      </c>
      <c r="AO63" s="53">
        <f t="shared" si="127"/>
        <v>0</v>
      </c>
      <c r="AP63" s="53">
        <f t="shared" si="127"/>
        <v>0</v>
      </c>
      <c r="AQ63" s="53">
        <f t="shared" si="127"/>
        <v>0</v>
      </c>
      <c r="AR63" s="53">
        <f t="shared" si="127"/>
        <v>0</v>
      </c>
      <c r="AS63" s="53">
        <f t="shared" si="127"/>
        <v>0</v>
      </c>
      <c r="AT63" s="53">
        <f t="shared" si="127"/>
        <v>0</v>
      </c>
      <c r="AU63" s="53">
        <f t="shared" si="127"/>
        <v>0</v>
      </c>
      <c r="AV63" s="53">
        <f t="shared" si="127"/>
        <v>0</v>
      </c>
      <c r="AW63" s="53">
        <f t="shared" si="127"/>
        <v>0</v>
      </c>
      <c r="AX63" s="53">
        <f t="shared" si="127"/>
        <v>0</v>
      </c>
      <c r="AY63" s="53" cm="1">
        <f t="array" ref="AY63">+INDEX(AM63:AX63,1,Settings!$C$4)</f>
        <v>0</v>
      </c>
      <c r="AZ63" s="53">
        <f t="shared" si="8"/>
        <v>0</v>
      </c>
      <c r="BA63" s="53"/>
      <c r="BB63" s="53">
        <f t="shared" si="9"/>
        <v>0</v>
      </c>
      <c r="BC63" s="53">
        <f t="shared" ref="BC63:BN63" si="128">+BB63</f>
        <v>0</v>
      </c>
      <c r="BD63" s="53">
        <f t="shared" si="128"/>
        <v>0</v>
      </c>
      <c r="BE63" s="53">
        <f t="shared" si="128"/>
        <v>0</v>
      </c>
      <c r="BF63" s="53">
        <f t="shared" si="128"/>
        <v>0</v>
      </c>
      <c r="BG63" s="53">
        <f t="shared" si="128"/>
        <v>0</v>
      </c>
      <c r="BH63" s="53">
        <f t="shared" si="128"/>
        <v>0</v>
      </c>
      <c r="BI63" s="53">
        <f t="shared" si="128"/>
        <v>0</v>
      </c>
      <c r="BJ63" s="53">
        <f t="shared" si="128"/>
        <v>0</v>
      </c>
      <c r="BK63" s="53">
        <f t="shared" si="128"/>
        <v>0</v>
      </c>
      <c r="BL63" s="53">
        <f t="shared" si="128"/>
        <v>0</v>
      </c>
      <c r="BM63" s="53">
        <f t="shared" si="128"/>
        <v>0</v>
      </c>
      <c r="BN63" s="53">
        <f t="shared" si="128"/>
        <v>0</v>
      </c>
      <c r="BO63" s="53"/>
      <c r="BP63" s="53">
        <f t="shared" si="11"/>
        <v>0</v>
      </c>
      <c r="BQ63" s="53"/>
      <c r="BR63" s="53">
        <f t="shared" si="12"/>
        <v>0</v>
      </c>
    </row>
    <row r="64" spans="1:70" x14ac:dyDescent="0.2">
      <c r="A64" s="6">
        <v>280</v>
      </c>
      <c r="B64" s="6" t="str">
        <f>+VLOOKUP(A64,masterfile!B:C,2,FALSE)</f>
        <v>Betriebsvorrichtungen</v>
      </c>
      <c r="D64" s="53">
        <f>+SUMIF('[1]2017'!$A:$A,$A64,'[1]2017'!$C:$C)-SUMIF('[1]2017'!$E:$E,$A64,'[1]2017'!$G:$G)</f>
        <v>0</v>
      </c>
      <c r="E64" s="53">
        <f>+SUMIF('[1]2018'!$A:$A,$A64,'[1]2018'!$C:$C)-SUMIF('[1]2018'!$E:$E,$A64,'[1]2018'!$G:$G)+D64</f>
        <v>0</v>
      </c>
      <c r="F64" s="53">
        <f>+SUMIF('[1]2019'!$A:$A,$A64,'[1]2019'!$C:$C)-SUMIF('[1]2019'!$E:$E,$A64,'[1]2019'!$G:$G)+E64</f>
        <v>0</v>
      </c>
      <c r="G64" s="53">
        <f>+SUMIF('[1]2020'!$A:$A,$A64,'[1]2020'!$C:$C)-SUMIF('[1]2020'!$E:$E,$A64,'[1]2020'!$G:$G)+F64</f>
        <v>0</v>
      </c>
      <c r="H64" s="53"/>
      <c r="I64" s="53">
        <f>+(SUMIF('[1]2021'!$A:$A,$A64,'[1]2021'!$C:$C)-SUMIF('[1]2021'!$E:$E,$A64,'[1]2021'!$G:$G))/12+G64</f>
        <v>0</v>
      </c>
      <c r="J64" s="53">
        <f>+(SUMIF('[1]2021'!$A:$A,$A64,'[1]2021'!$C:$C)-SUMIF('[1]2021'!$E:$E,$A64,'[1]2021'!$G:$G))/12+I64</f>
        <v>0</v>
      </c>
      <c r="K64" s="53">
        <f>+(SUMIF('[1]2021'!$A:$A,$A64,'[1]2021'!$C:$C)-SUMIF('[1]2021'!$E:$E,$A64,'[1]2021'!$G:$G))/12+J64</f>
        <v>0</v>
      </c>
      <c r="L64" s="53">
        <f>+(SUMIF('[1]2021'!$A:$A,$A64,'[1]2021'!$C:$C)-SUMIF('[1]2021'!$E:$E,$A64,'[1]2021'!$G:$G))/12+K64</f>
        <v>0</v>
      </c>
      <c r="M64" s="53">
        <f>+(SUMIF('[1]2021'!$A:$A,$A64,'[1]2021'!$C:$C)-SUMIF('[1]2021'!$E:$E,$A64,'[1]2021'!$G:$G))/12+L64</f>
        <v>0</v>
      </c>
      <c r="N64" s="53">
        <f>+(SUMIF('[1]2021'!$A:$A,$A64,'[1]2021'!$C:$C)-SUMIF('[1]2021'!$E:$E,$A64,'[1]2021'!$G:$G))/12+M64</f>
        <v>0</v>
      </c>
      <c r="O64" s="53">
        <f>+(SUMIF('[1]2021'!$A:$A,$A64,'[1]2021'!$C:$C)-SUMIF('[1]2021'!$E:$E,$A64,'[1]2021'!$G:$G))/12+N64</f>
        <v>0</v>
      </c>
      <c r="P64" s="53">
        <f>+(SUMIF('[1]2021'!$A:$A,$A64,'[1]2021'!$C:$C)-SUMIF('[1]2021'!$E:$E,$A64,'[1]2021'!$G:$G))/12+O64</f>
        <v>0</v>
      </c>
      <c r="Q64" s="53">
        <f>+(SUMIF('[1]2021'!$A:$A,$A64,'[1]2021'!$C:$C)-SUMIF('[1]2021'!$E:$E,$A64,'[1]2021'!$G:$G))/12+P64</f>
        <v>0</v>
      </c>
      <c r="R64" s="53">
        <f>+(SUMIF('[1]2021'!$A:$A,$A64,'[1]2021'!$C:$C)-SUMIF('[1]2021'!$E:$E,$A64,'[1]2021'!$G:$G))/12+Q64</f>
        <v>0</v>
      </c>
      <c r="S64" s="53">
        <f>+(SUMIF('[1]2021'!$A:$A,$A64,'[1]2021'!$C:$C)-SUMIF('[1]2021'!$E:$E,$A64,'[1]2021'!$G:$G))/12+R64</f>
        <v>0</v>
      </c>
      <c r="T64" s="53">
        <f>+(SUMIF('[1]2021'!$A:$A,$A64,'[1]2021'!$C:$C)-SUMIF('[1]2021'!$E:$E,$A64,'[1]2021'!$G:$G))/12+S64</f>
        <v>0</v>
      </c>
      <c r="U64" s="53" cm="1">
        <f t="array" ref="U64">+INDEX(I64:T64,1,Settings!$C$4)</f>
        <v>0</v>
      </c>
      <c r="V64" s="53" cm="1">
        <f t="array" ref="V64">+INDEX(I64:T64,1,Settings!$C$4)</f>
        <v>0</v>
      </c>
      <c r="W64" s="53"/>
      <c r="X64" s="53">
        <f>V64+SUMIFS(postings!$T:$T,postings!$C:$C,'b-data'!X$2,postings!$D:$D,'b-data'!X$3,postings!$I:$I,'b-data'!$A64)-SUMIFS(postings!$W:$W,postings!$C:$C,'b-data'!X$2,postings!$D:$D,'b-data'!X$3,postings!$M:$M,'b-data'!$A64)</f>
        <v>0</v>
      </c>
      <c r="Y64" s="53">
        <f>X64+SUMIFS(postings!$T:$T,postings!$C:$C,'b-data'!Y$2,postings!$D:$D,'b-data'!Y$3,postings!$I:$I,'b-data'!$A64)-SUMIFS(postings!$W:$W,postings!$C:$C,'b-data'!Y$2,postings!$D:$D,'b-data'!Y$3,postings!$M:$M,'b-data'!$A64)</f>
        <v>0</v>
      </c>
      <c r="Z64" s="53">
        <f>Y64+SUMIFS(postings!$T:$T,postings!$C:$C,'b-data'!Z$2,postings!$D:$D,'b-data'!Z$3,postings!$I:$I,'b-data'!$A64)-SUMIFS(postings!$W:$W,postings!$C:$C,'b-data'!Z$2,postings!$D:$D,'b-data'!Z$3,postings!$M:$M,'b-data'!$A64)</f>
        <v>0</v>
      </c>
      <c r="AA64" s="53">
        <f>Z64+SUMIFS(postings!$T:$T,postings!$C:$C,'b-data'!AA$2,postings!$D:$D,'b-data'!AA$3,postings!$I:$I,'b-data'!$A64)-SUMIFS(postings!$W:$W,postings!$C:$C,'b-data'!AA$2,postings!$D:$D,'b-data'!AA$3,postings!$M:$M,'b-data'!$A64)</f>
        <v>0</v>
      </c>
      <c r="AB64" s="53">
        <f>AA64+SUMIFS(postings!$T:$T,postings!$C:$C,'b-data'!AB$2,postings!$D:$D,'b-data'!AB$3,postings!$I:$I,'b-data'!$A64)-SUMIFS(postings!$W:$W,postings!$C:$C,'b-data'!AB$2,postings!$D:$D,'b-data'!AB$3,postings!$M:$M,'b-data'!$A64)</f>
        <v>0</v>
      </c>
      <c r="AC64" s="53">
        <f>AB64+SUMIFS(postings!$T:$T,postings!$C:$C,'b-data'!AC$2,postings!$D:$D,'b-data'!AC$3,postings!$I:$I,'b-data'!$A64)-SUMIFS(postings!$W:$W,postings!$C:$C,'b-data'!AC$2,postings!$D:$D,'b-data'!AC$3,postings!$M:$M,'b-data'!$A64)</f>
        <v>0</v>
      </c>
      <c r="AD64" s="53">
        <f>AC64+SUMIFS(postings!$T:$T,postings!$C:$C,'b-data'!AD$2,postings!$D:$D,'b-data'!AD$3,postings!$I:$I,'b-data'!$A64)-SUMIFS(postings!$W:$W,postings!$C:$C,'b-data'!AD$2,postings!$D:$D,'b-data'!AD$3,postings!$M:$M,'b-data'!$A64)</f>
        <v>0</v>
      </c>
      <c r="AE64" s="53">
        <f>AD64+SUMIFS(postings!$T:$T,postings!$C:$C,'b-data'!AE$2,postings!$D:$D,'b-data'!AE$3,postings!$I:$I,'b-data'!$A64)-SUMIFS(postings!$W:$W,postings!$C:$C,'b-data'!AE$2,postings!$D:$D,'b-data'!AE$3,postings!$M:$M,'b-data'!$A64)</f>
        <v>0</v>
      </c>
      <c r="AF64" s="53">
        <f>AE64+SUMIFS(postings!$T:$T,postings!$C:$C,'b-data'!AF$2,postings!$D:$D,'b-data'!AF$3,postings!$I:$I,'b-data'!$A64)-SUMIFS(postings!$W:$W,postings!$C:$C,'b-data'!AF$2,postings!$D:$D,'b-data'!AF$3,postings!$M:$M,'b-data'!$A64)</f>
        <v>0</v>
      </c>
      <c r="AG64" s="53">
        <f>AF64+SUMIFS(postings!$T:$T,postings!$C:$C,'b-data'!AG$2,postings!$D:$D,'b-data'!AG$3,postings!$I:$I,'b-data'!$A64)-SUMIFS(postings!$W:$W,postings!$C:$C,'b-data'!AG$2,postings!$D:$D,'b-data'!AG$3,postings!$M:$M,'b-data'!$A64)</f>
        <v>0</v>
      </c>
      <c r="AH64" s="53">
        <f>AG64+SUMIFS(postings!$T:$T,postings!$C:$C,'b-data'!AH$2,postings!$D:$D,'b-data'!AH$3,postings!$I:$I,'b-data'!$A64)-SUMIFS(postings!$W:$W,postings!$C:$C,'b-data'!AH$2,postings!$D:$D,'b-data'!AH$3,postings!$M:$M,'b-data'!$A64)</f>
        <v>0</v>
      </c>
      <c r="AI64" s="53">
        <f>AH64+SUMIFS(postings!$T:$T,postings!$C:$C,'b-data'!AI$2,postings!$D:$D,'b-data'!AI$3,postings!$I:$I,'b-data'!$A64)-SUMIFS(postings!$W:$W,postings!$C:$C,'b-data'!AI$2,postings!$D:$D,'b-data'!AI$3,postings!$M:$M,'b-data'!$A64)</f>
        <v>0</v>
      </c>
      <c r="AJ64" s="53" cm="1">
        <f t="array" ref="AJ64">+INDEX(X64:AI64,1,Settings!$C$4)</f>
        <v>0</v>
      </c>
      <c r="AK64" s="53" cm="1">
        <f t="array" ref="AK64">+INDEX(X64:AI64,1,Settings!$C$4)</f>
        <v>0</v>
      </c>
      <c r="AL64" s="53"/>
      <c r="AM64" s="53">
        <f t="shared" si="6"/>
        <v>0</v>
      </c>
      <c r="AN64" s="53">
        <f t="shared" ref="AN64:AX64" si="129">+AM64</f>
        <v>0</v>
      </c>
      <c r="AO64" s="53">
        <f t="shared" si="129"/>
        <v>0</v>
      </c>
      <c r="AP64" s="53">
        <f t="shared" si="129"/>
        <v>0</v>
      </c>
      <c r="AQ64" s="53">
        <f t="shared" si="129"/>
        <v>0</v>
      </c>
      <c r="AR64" s="53">
        <f t="shared" si="129"/>
        <v>0</v>
      </c>
      <c r="AS64" s="53">
        <f t="shared" si="129"/>
        <v>0</v>
      </c>
      <c r="AT64" s="53">
        <f t="shared" si="129"/>
        <v>0</v>
      </c>
      <c r="AU64" s="53">
        <f t="shared" si="129"/>
        <v>0</v>
      </c>
      <c r="AV64" s="53">
        <f t="shared" si="129"/>
        <v>0</v>
      </c>
      <c r="AW64" s="53">
        <f t="shared" si="129"/>
        <v>0</v>
      </c>
      <c r="AX64" s="53">
        <f t="shared" si="129"/>
        <v>0</v>
      </c>
      <c r="AY64" s="53" cm="1">
        <f t="array" ref="AY64">+INDEX(AM64:AX64,1,Settings!$C$4)</f>
        <v>0</v>
      </c>
      <c r="AZ64" s="53">
        <f t="shared" si="8"/>
        <v>0</v>
      </c>
      <c r="BA64" s="53"/>
      <c r="BB64" s="53">
        <f t="shared" si="9"/>
        <v>0</v>
      </c>
      <c r="BC64" s="53">
        <f t="shared" ref="BC64:BN64" si="130">+BB64</f>
        <v>0</v>
      </c>
      <c r="BD64" s="53">
        <f t="shared" si="130"/>
        <v>0</v>
      </c>
      <c r="BE64" s="53">
        <f t="shared" si="130"/>
        <v>0</v>
      </c>
      <c r="BF64" s="53">
        <f t="shared" si="130"/>
        <v>0</v>
      </c>
      <c r="BG64" s="53">
        <f t="shared" si="130"/>
        <v>0</v>
      </c>
      <c r="BH64" s="53">
        <f t="shared" si="130"/>
        <v>0</v>
      </c>
      <c r="BI64" s="53">
        <f t="shared" si="130"/>
        <v>0</v>
      </c>
      <c r="BJ64" s="53">
        <f t="shared" si="130"/>
        <v>0</v>
      </c>
      <c r="BK64" s="53">
        <f t="shared" si="130"/>
        <v>0</v>
      </c>
      <c r="BL64" s="53">
        <f t="shared" si="130"/>
        <v>0</v>
      </c>
      <c r="BM64" s="53">
        <f t="shared" si="130"/>
        <v>0</v>
      </c>
      <c r="BN64" s="53">
        <f t="shared" si="130"/>
        <v>0</v>
      </c>
      <c r="BO64" s="53"/>
      <c r="BP64" s="53">
        <f t="shared" si="11"/>
        <v>0</v>
      </c>
      <c r="BQ64" s="53"/>
      <c r="BR64" s="53">
        <f t="shared" si="12"/>
        <v>0</v>
      </c>
    </row>
    <row r="65" spans="1:70" x14ac:dyDescent="0.2">
      <c r="A65" s="6">
        <v>290</v>
      </c>
      <c r="B65" s="6" t="str">
        <f>+VLOOKUP(A65,masterfile!B:C,2,FALSE)</f>
        <v>Technische Anlagen und Maschinen im Bau</v>
      </c>
      <c r="D65" s="53">
        <f>+SUMIF('[1]2017'!$A:$A,$A65,'[1]2017'!$C:$C)-SUMIF('[1]2017'!$E:$E,$A65,'[1]2017'!$G:$G)</f>
        <v>0</v>
      </c>
      <c r="E65" s="53">
        <f>+SUMIF('[1]2018'!$A:$A,$A65,'[1]2018'!$C:$C)-SUMIF('[1]2018'!$E:$E,$A65,'[1]2018'!$G:$G)+D65</f>
        <v>0</v>
      </c>
      <c r="F65" s="53">
        <f>+SUMIF('[1]2019'!$A:$A,$A65,'[1]2019'!$C:$C)-SUMIF('[1]2019'!$E:$E,$A65,'[1]2019'!$G:$G)+E65</f>
        <v>0</v>
      </c>
      <c r="G65" s="53">
        <f>+SUMIF('[1]2020'!$A:$A,$A65,'[1]2020'!$C:$C)-SUMIF('[1]2020'!$E:$E,$A65,'[1]2020'!$G:$G)+F65</f>
        <v>0</v>
      </c>
      <c r="H65" s="53"/>
      <c r="I65" s="53">
        <f>+(SUMIF('[1]2021'!$A:$A,$A65,'[1]2021'!$C:$C)-SUMIF('[1]2021'!$E:$E,$A65,'[1]2021'!$G:$G))/12+G65</f>
        <v>0</v>
      </c>
      <c r="J65" s="53">
        <f>+(SUMIF('[1]2021'!$A:$A,$A65,'[1]2021'!$C:$C)-SUMIF('[1]2021'!$E:$E,$A65,'[1]2021'!$G:$G))/12+I65</f>
        <v>0</v>
      </c>
      <c r="K65" s="53">
        <f>+(SUMIF('[1]2021'!$A:$A,$A65,'[1]2021'!$C:$C)-SUMIF('[1]2021'!$E:$E,$A65,'[1]2021'!$G:$G))/12+J65</f>
        <v>0</v>
      </c>
      <c r="L65" s="53">
        <f>+(SUMIF('[1]2021'!$A:$A,$A65,'[1]2021'!$C:$C)-SUMIF('[1]2021'!$E:$E,$A65,'[1]2021'!$G:$G))/12+K65</f>
        <v>0</v>
      </c>
      <c r="M65" s="53">
        <f>+(SUMIF('[1]2021'!$A:$A,$A65,'[1]2021'!$C:$C)-SUMIF('[1]2021'!$E:$E,$A65,'[1]2021'!$G:$G))/12+L65</f>
        <v>0</v>
      </c>
      <c r="N65" s="53">
        <f>+(SUMIF('[1]2021'!$A:$A,$A65,'[1]2021'!$C:$C)-SUMIF('[1]2021'!$E:$E,$A65,'[1]2021'!$G:$G))/12+M65</f>
        <v>0</v>
      </c>
      <c r="O65" s="53">
        <f>+(SUMIF('[1]2021'!$A:$A,$A65,'[1]2021'!$C:$C)-SUMIF('[1]2021'!$E:$E,$A65,'[1]2021'!$G:$G))/12+N65</f>
        <v>0</v>
      </c>
      <c r="P65" s="53">
        <f>+(SUMIF('[1]2021'!$A:$A,$A65,'[1]2021'!$C:$C)-SUMIF('[1]2021'!$E:$E,$A65,'[1]2021'!$G:$G))/12+O65</f>
        <v>0</v>
      </c>
      <c r="Q65" s="53">
        <f>+(SUMIF('[1]2021'!$A:$A,$A65,'[1]2021'!$C:$C)-SUMIF('[1]2021'!$E:$E,$A65,'[1]2021'!$G:$G))/12+P65</f>
        <v>0</v>
      </c>
      <c r="R65" s="53">
        <f>+(SUMIF('[1]2021'!$A:$A,$A65,'[1]2021'!$C:$C)-SUMIF('[1]2021'!$E:$E,$A65,'[1]2021'!$G:$G))/12+Q65</f>
        <v>0</v>
      </c>
      <c r="S65" s="53">
        <f>+(SUMIF('[1]2021'!$A:$A,$A65,'[1]2021'!$C:$C)-SUMIF('[1]2021'!$E:$E,$A65,'[1]2021'!$G:$G))/12+R65</f>
        <v>0</v>
      </c>
      <c r="T65" s="53">
        <f>+(SUMIF('[1]2021'!$A:$A,$A65,'[1]2021'!$C:$C)-SUMIF('[1]2021'!$E:$E,$A65,'[1]2021'!$G:$G))/12+S65</f>
        <v>0</v>
      </c>
      <c r="U65" s="53" cm="1">
        <f t="array" ref="U65">+INDEX(I65:T65,1,Settings!$C$4)</f>
        <v>0</v>
      </c>
      <c r="V65" s="53" cm="1">
        <f t="array" ref="V65">+INDEX(I65:T65,1,Settings!$C$4)</f>
        <v>0</v>
      </c>
      <c r="W65" s="53"/>
      <c r="X65" s="53">
        <f>V65+SUMIFS(postings!$T:$T,postings!$C:$C,'b-data'!X$2,postings!$D:$D,'b-data'!X$3,postings!$I:$I,'b-data'!$A65)-SUMIFS(postings!$W:$W,postings!$C:$C,'b-data'!X$2,postings!$D:$D,'b-data'!X$3,postings!$M:$M,'b-data'!$A65)</f>
        <v>0</v>
      </c>
      <c r="Y65" s="53">
        <f>X65+SUMIFS(postings!$T:$T,postings!$C:$C,'b-data'!Y$2,postings!$D:$D,'b-data'!Y$3,postings!$I:$I,'b-data'!$A65)-SUMIFS(postings!$W:$W,postings!$C:$C,'b-data'!Y$2,postings!$D:$D,'b-data'!Y$3,postings!$M:$M,'b-data'!$A65)</f>
        <v>0</v>
      </c>
      <c r="Z65" s="53">
        <f>Y65+SUMIFS(postings!$T:$T,postings!$C:$C,'b-data'!Z$2,postings!$D:$D,'b-data'!Z$3,postings!$I:$I,'b-data'!$A65)-SUMIFS(postings!$W:$W,postings!$C:$C,'b-data'!Z$2,postings!$D:$D,'b-data'!Z$3,postings!$M:$M,'b-data'!$A65)</f>
        <v>0</v>
      </c>
      <c r="AA65" s="53">
        <f>Z65+SUMIFS(postings!$T:$T,postings!$C:$C,'b-data'!AA$2,postings!$D:$D,'b-data'!AA$3,postings!$I:$I,'b-data'!$A65)-SUMIFS(postings!$W:$W,postings!$C:$C,'b-data'!AA$2,postings!$D:$D,'b-data'!AA$3,postings!$M:$M,'b-data'!$A65)</f>
        <v>0</v>
      </c>
      <c r="AB65" s="53">
        <f>AA65+SUMIFS(postings!$T:$T,postings!$C:$C,'b-data'!AB$2,postings!$D:$D,'b-data'!AB$3,postings!$I:$I,'b-data'!$A65)-SUMIFS(postings!$W:$W,postings!$C:$C,'b-data'!AB$2,postings!$D:$D,'b-data'!AB$3,postings!$M:$M,'b-data'!$A65)</f>
        <v>0</v>
      </c>
      <c r="AC65" s="53">
        <f>AB65+SUMIFS(postings!$T:$T,postings!$C:$C,'b-data'!AC$2,postings!$D:$D,'b-data'!AC$3,postings!$I:$I,'b-data'!$A65)-SUMIFS(postings!$W:$W,postings!$C:$C,'b-data'!AC$2,postings!$D:$D,'b-data'!AC$3,postings!$M:$M,'b-data'!$A65)</f>
        <v>0</v>
      </c>
      <c r="AD65" s="53">
        <f>AC65+SUMIFS(postings!$T:$T,postings!$C:$C,'b-data'!AD$2,postings!$D:$D,'b-data'!AD$3,postings!$I:$I,'b-data'!$A65)-SUMIFS(postings!$W:$W,postings!$C:$C,'b-data'!AD$2,postings!$D:$D,'b-data'!AD$3,postings!$M:$M,'b-data'!$A65)</f>
        <v>0</v>
      </c>
      <c r="AE65" s="53">
        <f>AD65+SUMIFS(postings!$T:$T,postings!$C:$C,'b-data'!AE$2,postings!$D:$D,'b-data'!AE$3,postings!$I:$I,'b-data'!$A65)-SUMIFS(postings!$W:$W,postings!$C:$C,'b-data'!AE$2,postings!$D:$D,'b-data'!AE$3,postings!$M:$M,'b-data'!$A65)</f>
        <v>0</v>
      </c>
      <c r="AF65" s="53">
        <f>AE65+SUMIFS(postings!$T:$T,postings!$C:$C,'b-data'!AF$2,postings!$D:$D,'b-data'!AF$3,postings!$I:$I,'b-data'!$A65)-SUMIFS(postings!$W:$W,postings!$C:$C,'b-data'!AF$2,postings!$D:$D,'b-data'!AF$3,postings!$M:$M,'b-data'!$A65)</f>
        <v>0</v>
      </c>
      <c r="AG65" s="53">
        <f>AF65+SUMIFS(postings!$T:$T,postings!$C:$C,'b-data'!AG$2,postings!$D:$D,'b-data'!AG$3,postings!$I:$I,'b-data'!$A65)-SUMIFS(postings!$W:$W,postings!$C:$C,'b-data'!AG$2,postings!$D:$D,'b-data'!AG$3,postings!$M:$M,'b-data'!$A65)</f>
        <v>0</v>
      </c>
      <c r="AH65" s="53">
        <f>AG65+SUMIFS(postings!$T:$T,postings!$C:$C,'b-data'!AH$2,postings!$D:$D,'b-data'!AH$3,postings!$I:$I,'b-data'!$A65)-SUMIFS(postings!$W:$W,postings!$C:$C,'b-data'!AH$2,postings!$D:$D,'b-data'!AH$3,postings!$M:$M,'b-data'!$A65)</f>
        <v>0</v>
      </c>
      <c r="AI65" s="53">
        <f>AH65+SUMIFS(postings!$T:$T,postings!$C:$C,'b-data'!AI$2,postings!$D:$D,'b-data'!AI$3,postings!$I:$I,'b-data'!$A65)-SUMIFS(postings!$W:$W,postings!$C:$C,'b-data'!AI$2,postings!$D:$D,'b-data'!AI$3,postings!$M:$M,'b-data'!$A65)</f>
        <v>0</v>
      </c>
      <c r="AJ65" s="53" cm="1">
        <f t="array" ref="AJ65">+INDEX(X65:AI65,1,Settings!$C$4)</f>
        <v>0</v>
      </c>
      <c r="AK65" s="53" cm="1">
        <f t="array" ref="AK65">+INDEX(X65:AI65,1,Settings!$C$4)</f>
        <v>0</v>
      </c>
      <c r="AL65" s="53"/>
      <c r="AM65" s="53">
        <f t="shared" si="6"/>
        <v>0</v>
      </c>
      <c r="AN65" s="53">
        <f t="shared" ref="AN65:AX65" si="131">+AM65</f>
        <v>0</v>
      </c>
      <c r="AO65" s="53">
        <f t="shared" si="131"/>
        <v>0</v>
      </c>
      <c r="AP65" s="53">
        <f t="shared" si="131"/>
        <v>0</v>
      </c>
      <c r="AQ65" s="53">
        <f t="shared" si="131"/>
        <v>0</v>
      </c>
      <c r="AR65" s="53">
        <f t="shared" si="131"/>
        <v>0</v>
      </c>
      <c r="AS65" s="53">
        <f t="shared" si="131"/>
        <v>0</v>
      </c>
      <c r="AT65" s="53">
        <f t="shared" si="131"/>
        <v>0</v>
      </c>
      <c r="AU65" s="53">
        <f t="shared" si="131"/>
        <v>0</v>
      </c>
      <c r="AV65" s="53">
        <f t="shared" si="131"/>
        <v>0</v>
      </c>
      <c r="AW65" s="53">
        <f t="shared" si="131"/>
        <v>0</v>
      </c>
      <c r="AX65" s="53">
        <f t="shared" si="131"/>
        <v>0</v>
      </c>
      <c r="AY65" s="53" cm="1">
        <f t="array" ref="AY65">+INDEX(AM65:AX65,1,Settings!$C$4)</f>
        <v>0</v>
      </c>
      <c r="AZ65" s="53">
        <f t="shared" si="8"/>
        <v>0</v>
      </c>
      <c r="BA65" s="53"/>
      <c r="BB65" s="53">
        <f t="shared" si="9"/>
        <v>0</v>
      </c>
      <c r="BC65" s="53">
        <f t="shared" ref="BC65:BN65" si="132">+BB65</f>
        <v>0</v>
      </c>
      <c r="BD65" s="53">
        <f t="shared" si="132"/>
        <v>0</v>
      </c>
      <c r="BE65" s="53">
        <f t="shared" si="132"/>
        <v>0</v>
      </c>
      <c r="BF65" s="53">
        <f t="shared" si="132"/>
        <v>0</v>
      </c>
      <c r="BG65" s="53">
        <f t="shared" si="132"/>
        <v>0</v>
      </c>
      <c r="BH65" s="53">
        <f t="shared" si="132"/>
        <v>0</v>
      </c>
      <c r="BI65" s="53">
        <f t="shared" si="132"/>
        <v>0</v>
      </c>
      <c r="BJ65" s="53">
        <f t="shared" si="132"/>
        <v>0</v>
      </c>
      <c r="BK65" s="53">
        <f t="shared" si="132"/>
        <v>0</v>
      </c>
      <c r="BL65" s="53">
        <f t="shared" si="132"/>
        <v>0</v>
      </c>
      <c r="BM65" s="53">
        <f t="shared" si="132"/>
        <v>0</v>
      </c>
      <c r="BN65" s="53">
        <f t="shared" si="132"/>
        <v>0</v>
      </c>
      <c r="BO65" s="53"/>
      <c r="BP65" s="53">
        <f t="shared" si="11"/>
        <v>0</v>
      </c>
      <c r="BQ65" s="53"/>
      <c r="BR65" s="53">
        <f t="shared" si="12"/>
        <v>0</v>
      </c>
    </row>
    <row r="66" spans="1:70" x14ac:dyDescent="0.2">
      <c r="A66" s="6">
        <v>299</v>
      </c>
      <c r="B66" s="6" t="str">
        <f>+VLOOKUP(A66,masterfile!B:C,2,FALSE)</f>
        <v>Anzahlungen auf technische Anlagen</v>
      </c>
      <c r="D66" s="53">
        <f>+SUMIF('[1]2017'!$A:$A,$A66,'[1]2017'!$C:$C)-SUMIF('[1]2017'!$E:$E,$A66,'[1]2017'!$G:$G)</f>
        <v>0</v>
      </c>
      <c r="E66" s="53">
        <f>+SUMIF('[1]2018'!$A:$A,$A66,'[1]2018'!$C:$C)-SUMIF('[1]2018'!$E:$E,$A66,'[1]2018'!$G:$G)+D66</f>
        <v>0</v>
      </c>
      <c r="F66" s="53">
        <f>+SUMIF('[1]2019'!$A:$A,$A66,'[1]2019'!$C:$C)-SUMIF('[1]2019'!$E:$E,$A66,'[1]2019'!$G:$G)+E66</f>
        <v>0</v>
      </c>
      <c r="G66" s="53">
        <f>+SUMIF('[1]2020'!$A:$A,$A66,'[1]2020'!$C:$C)-SUMIF('[1]2020'!$E:$E,$A66,'[1]2020'!$G:$G)+F66</f>
        <v>0</v>
      </c>
      <c r="H66" s="53"/>
      <c r="I66" s="53">
        <f>+(SUMIF('[1]2021'!$A:$A,$A66,'[1]2021'!$C:$C)-SUMIF('[1]2021'!$E:$E,$A66,'[1]2021'!$G:$G))/12+G66</f>
        <v>0</v>
      </c>
      <c r="J66" s="53">
        <f>+(SUMIF('[1]2021'!$A:$A,$A66,'[1]2021'!$C:$C)-SUMIF('[1]2021'!$E:$E,$A66,'[1]2021'!$G:$G))/12+I66</f>
        <v>0</v>
      </c>
      <c r="K66" s="53">
        <f>+(SUMIF('[1]2021'!$A:$A,$A66,'[1]2021'!$C:$C)-SUMIF('[1]2021'!$E:$E,$A66,'[1]2021'!$G:$G))/12+J66</f>
        <v>0</v>
      </c>
      <c r="L66" s="53">
        <f>+(SUMIF('[1]2021'!$A:$A,$A66,'[1]2021'!$C:$C)-SUMIF('[1]2021'!$E:$E,$A66,'[1]2021'!$G:$G))/12+K66</f>
        <v>0</v>
      </c>
      <c r="M66" s="53">
        <f>+(SUMIF('[1]2021'!$A:$A,$A66,'[1]2021'!$C:$C)-SUMIF('[1]2021'!$E:$E,$A66,'[1]2021'!$G:$G))/12+L66</f>
        <v>0</v>
      </c>
      <c r="N66" s="53">
        <f>+(SUMIF('[1]2021'!$A:$A,$A66,'[1]2021'!$C:$C)-SUMIF('[1]2021'!$E:$E,$A66,'[1]2021'!$G:$G))/12+M66</f>
        <v>0</v>
      </c>
      <c r="O66" s="53">
        <f>+(SUMIF('[1]2021'!$A:$A,$A66,'[1]2021'!$C:$C)-SUMIF('[1]2021'!$E:$E,$A66,'[1]2021'!$G:$G))/12+N66</f>
        <v>0</v>
      </c>
      <c r="P66" s="53">
        <f>+(SUMIF('[1]2021'!$A:$A,$A66,'[1]2021'!$C:$C)-SUMIF('[1]2021'!$E:$E,$A66,'[1]2021'!$G:$G))/12+O66</f>
        <v>0</v>
      </c>
      <c r="Q66" s="53">
        <f>+(SUMIF('[1]2021'!$A:$A,$A66,'[1]2021'!$C:$C)-SUMIF('[1]2021'!$E:$E,$A66,'[1]2021'!$G:$G))/12+P66</f>
        <v>0</v>
      </c>
      <c r="R66" s="53">
        <f>+(SUMIF('[1]2021'!$A:$A,$A66,'[1]2021'!$C:$C)-SUMIF('[1]2021'!$E:$E,$A66,'[1]2021'!$G:$G))/12+Q66</f>
        <v>0</v>
      </c>
      <c r="S66" s="53">
        <f>+(SUMIF('[1]2021'!$A:$A,$A66,'[1]2021'!$C:$C)-SUMIF('[1]2021'!$E:$E,$A66,'[1]2021'!$G:$G))/12+R66</f>
        <v>0</v>
      </c>
      <c r="T66" s="53">
        <f>+(SUMIF('[1]2021'!$A:$A,$A66,'[1]2021'!$C:$C)-SUMIF('[1]2021'!$E:$E,$A66,'[1]2021'!$G:$G))/12+S66</f>
        <v>0</v>
      </c>
      <c r="U66" s="53" cm="1">
        <f t="array" ref="U66">+INDEX(I66:T66,1,Settings!$C$4)</f>
        <v>0</v>
      </c>
      <c r="V66" s="53" cm="1">
        <f t="array" ref="V66">+INDEX(I66:T66,1,Settings!$C$4)</f>
        <v>0</v>
      </c>
      <c r="W66" s="53"/>
      <c r="X66" s="53">
        <f>V66+SUMIFS(postings!$T:$T,postings!$C:$C,'b-data'!X$2,postings!$D:$D,'b-data'!X$3,postings!$I:$I,'b-data'!$A66)-SUMIFS(postings!$W:$W,postings!$C:$C,'b-data'!X$2,postings!$D:$D,'b-data'!X$3,postings!$M:$M,'b-data'!$A66)</f>
        <v>0</v>
      </c>
      <c r="Y66" s="53">
        <f>X66+SUMIFS(postings!$T:$T,postings!$C:$C,'b-data'!Y$2,postings!$D:$D,'b-data'!Y$3,postings!$I:$I,'b-data'!$A66)-SUMIFS(postings!$W:$W,postings!$C:$C,'b-data'!Y$2,postings!$D:$D,'b-data'!Y$3,postings!$M:$M,'b-data'!$A66)</f>
        <v>0</v>
      </c>
      <c r="Z66" s="53">
        <f>Y66+SUMIFS(postings!$T:$T,postings!$C:$C,'b-data'!Z$2,postings!$D:$D,'b-data'!Z$3,postings!$I:$I,'b-data'!$A66)-SUMIFS(postings!$W:$W,postings!$C:$C,'b-data'!Z$2,postings!$D:$D,'b-data'!Z$3,postings!$M:$M,'b-data'!$A66)</f>
        <v>0</v>
      </c>
      <c r="AA66" s="53">
        <f>Z66+SUMIFS(postings!$T:$T,postings!$C:$C,'b-data'!AA$2,postings!$D:$D,'b-data'!AA$3,postings!$I:$I,'b-data'!$A66)-SUMIFS(postings!$W:$W,postings!$C:$C,'b-data'!AA$2,postings!$D:$D,'b-data'!AA$3,postings!$M:$M,'b-data'!$A66)</f>
        <v>0</v>
      </c>
      <c r="AB66" s="53">
        <f>AA66+SUMIFS(postings!$T:$T,postings!$C:$C,'b-data'!AB$2,postings!$D:$D,'b-data'!AB$3,postings!$I:$I,'b-data'!$A66)-SUMIFS(postings!$W:$W,postings!$C:$C,'b-data'!AB$2,postings!$D:$D,'b-data'!AB$3,postings!$M:$M,'b-data'!$A66)</f>
        <v>0</v>
      </c>
      <c r="AC66" s="53">
        <f>AB66+SUMIFS(postings!$T:$T,postings!$C:$C,'b-data'!AC$2,postings!$D:$D,'b-data'!AC$3,postings!$I:$I,'b-data'!$A66)-SUMIFS(postings!$W:$W,postings!$C:$C,'b-data'!AC$2,postings!$D:$D,'b-data'!AC$3,postings!$M:$M,'b-data'!$A66)</f>
        <v>0</v>
      </c>
      <c r="AD66" s="53">
        <f>AC66+SUMIFS(postings!$T:$T,postings!$C:$C,'b-data'!AD$2,postings!$D:$D,'b-data'!AD$3,postings!$I:$I,'b-data'!$A66)-SUMIFS(postings!$W:$W,postings!$C:$C,'b-data'!AD$2,postings!$D:$D,'b-data'!AD$3,postings!$M:$M,'b-data'!$A66)</f>
        <v>0</v>
      </c>
      <c r="AE66" s="53">
        <f>AD66+SUMIFS(postings!$T:$T,postings!$C:$C,'b-data'!AE$2,postings!$D:$D,'b-data'!AE$3,postings!$I:$I,'b-data'!$A66)-SUMIFS(postings!$W:$W,postings!$C:$C,'b-data'!AE$2,postings!$D:$D,'b-data'!AE$3,postings!$M:$M,'b-data'!$A66)</f>
        <v>0</v>
      </c>
      <c r="AF66" s="53">
        <f>AE66+SUMIFS(postings!$T:$T,postings!$C:$C,'b-data'!AF$2,postings!$D:$D,'b-data'!AF$3,postings!$I:$I,'b-data'!$A66)-SUMIFS(postings!$W:$W,postings!$C:$C,'b-data'!AF$2,postings!$D:$D,'b-data'!AF$3,postings!$M:$M,'b-data'!$A66)</f>
        <v>0</v>
      </c>
      <c r="AG66" s="53">
        <f>AF66+SUMIFS(postings!$T:$T,postings!$C:$C,'b-data'!AG$2,postings!$D:$D,'b-data'!AG$3,postings!$I:$I,'b-data'!$A66)-SUMIFS(postings!$W:$W,postings!$C:$C,'b-data'!AG$2,postings!$D:$D,'b-data'!AG$3,postings!$M:$M,'b-data'!$A66)</f>
        <v>0</v>
      </c>
      <c r="AH66" s="53">
        <f>AG66+SUMIFS(postings!$T:$T,postings!$C:$C,'b-data'!AH$2,postings!$D:$D,'b-data'!AH$3,postings!$I:$I,'b-data'!$A66)-SUMIFS(postings!$W:$W,postings!$C:$C,'b-data'!AH$2,postings!$D:$D,'b-data'!AH$3,postings!$M:$M,'b-data'!$A66)</f>
        <v>0</v>
      </c>
      <c r="AI66" s="53">
        <f>AH66+SUMIFS(postings!$T:$T,postings!$C:$C,'b-data'!AI$2,postings!$D:$D,'b-data'!AI$3,postings!$I:$I,'b-data'!$A66)-SUMIFS(postings!$W:$W,postings!$C:$C,'b-data'!AI$2,postings!$D:$D,'b-data'!AI$3,postings!$M:$M,'b-data'!$A66)</f>
        <v>0</v>
      </c>
      <c r="AJ66" s="53" cm="1">
        <f t="array" ref="AJ66">+INDEX(X66:AI66,1,Settings!$C$4)</f>
        <v>0</v>
      </c>
      <c r="AK66" s="53" cm="1">
        <f t="array" ref="AK66">+INDEX(X66:AI66,1,Settings!$C$4)</f>
        <v>0</v>
      </c>
      <c r="AL66" s="53"/>
      <c r="AM66" s="53">
        <f t="shared" si="6"/>
        <v>0</v>
      </c>
      <c r="AN66" s="53">
        <f t="shared" ref="AN66:AX66" si="133">+AM66</f>
        <v>0</v>
      </c>
      <c r="AO66" s="53">
        <f t="shared" si="133"/>
        <v>0</v>
      </c>
      <c r="AP66" s="53">
        <f t="shared" si="133"/>
        <v>0</v>
      </c>
      <c r="AQ66" s="53">
        <f t="shared" si="133"/>
        <v>0</v>
      </c>
      <c r="AR66" s="53">
        <f t="shared" si="133"/>
        <v>0</v>
      </c>
      <c r="AS66" s="53">
        <f t="shared" si="133"/>
        <v>0</v>
      </c>
      <c r="AT66" s="53">
        <f t="shared" si="133"/>
        <v>0</v>
      </c>
      <c r="AU66" s="53">
        <f t="shared" si="133"/>
        <v>0</v>
      </c>
      <c r="AV66" s="53">
        <f t="shared" si="133"/>
        <v>0</v>
      </c>
      <c r="AW66" s="53">
        <f t="shared" si="133"/>
        <v>0</v>
      </c>
      <c r="AX66" s="53">
        <f t="shared" si="133"/>
        <v>0</v>
      </c>
      <c r="AY66" s="53" cm="1">
        <f t="array" ref="AY66">+INDEX(AM66:AX66,1,Settings!$C$4)</f>
        <v>0</v>
      </c>
      <c r="AZ66" s="53">
        <f t="shared" si="8"/>
        <v>0</v>
      </c>
      <c r="BA66" s="53"/>
      <c r="BB66" s="53">
        <f t="shared" si="9"/>
        <v>0</v>
      </c>
      <c r="BC66" s="53">
        <f t="shared" ref="BC66:BN66" si="134">+BB66</f>
        <v>0</v>
      </c>
      <c r="BD66" s="53">
        <f t="shared" si="134"/>
        <v>0</v>
      </c>
      <c r="BE66" s="53">
        <f t="shared" si="134"/>
        <v>0</v>
      </c>
      <c r="BF66" s="53">
        <f t="shared" si="134"/>
        <v>0</v>
      </c>
      <c r="BG66" s="53">
        <f t="shared" si="134"/>
        <v>0</v>
      </c>
      <c r="BH66" s="53">
        <f t="shared" si="134"/>
        <v>0</v>
      </c>
      <c r="BI66" s="53">
        <f t="shared" si="134"/>
        <v>0</v>
      </c>
      <c r="BJ66" s="53">
        <f t="shared" si="134"/>
        <v>0</v>
      </c>
      <c r="BK66" s="53">
        <f t="shared" si="134"/>
        <v>0</v>
      </c>
      <c r="BL66" s="53">
        <f t="shared" si="134"/>
        <v>0</v>
      </c>
      <c r="BM66" s="53">
        <f t="shared" si="134"/>
        <v>0</v>
      </c>
      <c r="BN66" s="53">
        <f t="shared" si="134"/>
        <v>0</v>
      </c>
      <c r="BO66" s="53"/>
      <c r="BP66" s="53">
        <f t="shared" si="11"/>
        <v>0</v>
      </c>
      <c r="BQ66" s="53"/>
      <c r="BR66" s="53">
        <f t="shared" si="12"/>
        <v>0</v>
      </c>
    </row>
    <row r="67" spans="1:70" x14ac:dyDescent="0.2">
      <c r="A67" s="6">
        <v>300</v>
      </c>
      <c r="B67" s="6" t="str">
        <f>+VLOOKUP(A67,masterfile!B:C,2,FALSE)</f>
        <v>Betriebs- und Geschäftsausstattung</v>
      </c>
      <c r="D67" s="53">
        <f>+SUMIF('[1]2017'!$A:$A,$A67,'[1]2017'!$C:$C)-SUMIF('[1]2017'!$E:$E,$A67,'[1]2017'!$G:$G)</f>
        <v>0</v>
      </c>
      <c r="E67" s="53">
        <f>+SUMIF('[1]2018'!$A:$A,$A67,'[1]2018'!$C:$C)-SUMIF('[1]2018'!$E:$E,$A67,'[1]2018'!$G:$G)+D67</f>
        <v>0</v>
      </c>
      <c r="F67" s="53">
        <f>+SUMIF('[1]2019'!$A:$A,$A67,'[1]2019'!$C:$C)-SUMIF('[1]2019'!$E:$E,$A67,'[1]2019'!$G:$G)+E67</f>
        <v>0</v>
      </c>
      <c r="G67" s="53">
        <f>+SUMIF('[1]2020'!$A:$A,$A67,'[1]2020'!$C:$C)-SUMIF('[1]2020'!$E:$E,$A67,'[1]2020'!$G:$G)+F67</f>
        <v>0</v>
      </c>
      <c r="H67" s="53"/>
      <c r="I67" s="53">
        <f>+(SUMIF('[1]2021'!$A:$A,$A67,'[1]2021'!$C:$C)-SUMIF('[1]2021'!$E:$E,$A67,'[1]2021'!$G:$G))/12+G67</f>
        <v>0</v>
      </c>
      <c r="J67" s="53">
        <f>+(SUMIF('[1]2021'!$A:$A,$A67,'[1]2021'!$C:$C)-SUMIF('[1]2021'!$E:$E,$A67,'[1]2021'!$G:$G))/12+I67</f>
        <v>0</v>
      </c>
      <c r="K67" s="53">
        <f>+(SUMIF('[1]2021'!$A:$A,$A67,'[1]2021'!$C:$C)-SUMIF('[1]2021'!$E:$E,$A67,'[1]2021'!$G:$G))/12+J67</f>
        <v>0</v>
      </c>
      <c r="L67" s="53">
        <f>+(SUMIF('[1]2021'!$A:$A,$A67,'[1]2021'!$C:$C)-SUMIF('[1]2021'!$E:$E,$A67,'[1]2021'!$G:$G))/12+K67</f>
        <v>0</v>
      </c>
      <c r="M67" s="53">
        <f>+(SUMIF('[1]2021'!$A:$A,$A67,'[1]2021'!$C:$C)-SUMIF('[1]2021'!$E:$E,$A67,'[1]2021'!$G:$G))/12+L67</f>
        <v>0</v>
      </c>
      <c r="N67" s="53">
        <f>+(SUMIF('[1]2021'!$A:$A,$A67,'[1]2021'!$C:$C)-SUMIF('[1]2021'!$E:$E,$A67,'[1]2021'!$G:$G))/12+M67</f>
        <v>0</v>
      </c>
      <c r="O67" s="53">
        <f>+(SUMIF('[1]2021'!$A:$A,$A67,'[1]2021'!$C:$C)-SUMIF('[1]2021'!$E:$E,$A67,'[1]2021'!$G:$G))/12+N67</f>
        <v>0</v>
      </c>
      <c r="P67" s="53">
        <f>+(SUMIF('[1]2021'!$A:$A,$A67,'[1]2021'!$C:$C)-SUMIF('[1]2021'!$E:$E,$A67,'[1]2021'!$G:$G))/12+O67</f>
        <v>0</v>
      </c>
      <c r="Q67" s="53">
        <f>+(SUMIF('[1]2021'!$A:$A,$A67,'[1]2021'!$C:$C)-SUMIF('[1]2021'!$E:$E,$A67,'[1]2021'!$G:$G))/12+P67</f>
        <v>0</v>
      </c>
      <c r="R67" s="53">
        <f>+(SUMIF('[1]2021'!$A:$A,$A67,'[1]2021'!$C:$C)-SUMIF('[1]2021'!$E:$E,$A67,'[1]2021'!$G:$G))/12+Q67</f>
        <v>0</v>
      </c>
      <c r="S67" s="53">
        <f>+(SUMIF('[1]2021'!$A:$A,$A67,'[1]2021'!$C:$C)-SUMIF('[1]2021'!$E:$E,$A67,'[1]2021'!$G:$G))/12+R67</f>
        <v>0</v>
      </c>
      <c r="T67" s="53">
        <f>+(SUMIF('[1]2021'!$A:$A,$A67,'[1]2021'!$C:$C)-SUMIF('[1]2021'!$E:$E,$A67,'[1]2021'!$G:$G))/12+S67</f>
        <v>0</v>
      </c>
      <c r="U67" s="53" cm="1">
        <f t="array" ref="U67">+INDEX(I67:T67,1,Settings!$C$4)</f>
        <v>0</v>
      </c>
      <c r="V67" s="53" cm="1">
        <f t="array" ref="V67">+INDEX(I67:T67,1,Settings!$C$4)</f>
        <v>0</v>
      </c>
      <c r="W67" s="53"/>
      <c r="X67" s="53">
        <f>V67+SUMIFS(postings!$T:$T,postings!$C:$C,'b-data'!X$2,postings!$D:$D,'b-data'!X$3,postings!$I:$I,'b-data'!$A67)-SUMIFS(postings!$W:$W,postings!$C:$C,'b-data'!X$2,postings!$D:$D,'b-data'!X$3,postings!$M:$M,'b-data'!$A67)</f>
        <v>0</v>
      </c>
      <c r="Y67" s="53">
        <f>X67+SUMIFS(postings!$T:$T,postings!$C:$C,'b-data'!Y$2,postings!$D:$D,'b-data'!Y$3,postings!$I:$I,'b-data'!$A67)-SUMIFS(postings!$W:$W,postings!$C:$C,'b-data'!Y$2,postings!$D:$D,'b-data'!Y$3,postings!$M:$M,'b-data'!$A67)</f>
        <v>0</v>
      </c>
      <c r="Z67" s="53">
        <f>Y67+SUMIFS(postings!$T:$T,postings!$C:$C,'b-data'!Z$2,postings!$D:$D,'b-data'!Z$3,postings!$I:$I,'b-data'!$A67)-SUMIFS(postings!$W:$W,postings!$C:$C,'b-data'!Z$2,postings!$D:$D,'b-data'!Z$3,postings!$M:$M,'b-data'!$A67)</f>
        <v>0</v>
      </c>
      <c r="AA67" s="53">
        <f>Z67+SUMIFS(postings!$T:$T,postings!$C:$C,'b-data'!AA$2,postings!$D:$D,'b-data'!AA$3,postings!$I:$I,'b-data'!$A67)-SUMIFS(postings!$W:$W,postings!$C:$C,'b-data'!AA$2,postings!$D:$D,'b-data'!AA$3,postings!$M:$M,'b-data'!$A67)</f>
        <v>0</v>
      </c>
      <c r="AB67" s="53">
        <f>AA67+SUMIFS(postings!$T:$T,postings!$C:$C,'b-data'!AB$2,postings!$D:$D,'b-data'!AB$3,postings!$I:$I,'b-data'!$A67)-SUMIFS(postings!$W:$W,postings!$C:$C,'b-data'!AB$2,postings!$D:$D,'b-data'!AB$3,postings!$M:$M,'b-data'!$A67)</f>
        <v>0</v>
      </c>
      <c r="AC67" s="53">
        <f>AB67+SUMIFS(postings!$T:$T,postings!$C:$C,'b-data'!AC$2,postings!$D:$D,'b-data'!AC$3,postings!$I:$I,'b-data'!$A67)-SUMIFS(postings!$W:$W,postings!$C:$C,'b-data'!AC$2,postings!$D:$D,'b-data'!AC$3,postings!$M:$M,'b-data'!$A67)</f>
        <v>0</v>
      </c>
      <c r="AD67" s="53">
        <f>AC67+SUMIFS(postings!$T:$T,postings!$C:$C,'b-data'!AD$2,postings!$D:$D,'b-data'!AD$3,postings!$I:$I,'b-data'!$A67)-SUMIFS(postings!$W:$W,postings!$C:$C,'b-data'!AD$2,postings!$D:$D,'b-data'!AD$3,postings!$M:$M,'b-data'!$A67)</f>
        <v>0</v>
      </c>
      <c r="AE67" s="53">
        <f>AD67+SUMIFS(postings!$T:$T,postings!$C:$C,'b-data'!AE$2,postings!$D:$D,'b-data'!AE$3,postings!$I:$I,'b-data'!$A67)-SUMIFS(postings!$W:$W,postings!$C:$C,'b-data'!AE$2,postings!$D:$D,'b-data'!AE$3,postings!$M:$M,'b-data'!$A67)</f>
        <v>0</v>
      </c>
      <c r="AF67" s="53">
        <f>AE67+SUMIFS(postings!$T:$T,postings!$C:$C,'b-data'!AF$2,postings!$D:$D,'b-data'!AF$3,postings!$I:$I,'b-data'!$A67)-SUMIFS(postings!$W:$W,postings!$C:$C,'b-data'!AF$2,postings!$D:$D,'b-data'!AF$3,postings!$M:$M,'b-data'!$A67)</f>
        <v>0</v>
      </c>
      <c r="AG67" s="53">
        <f>AF67+SUMIFS(postings!$T:$T,postings!$C:$C,'b-data'!AG$2,postings!$D:$D,'b-data'!AG$3,postings!$I:$I,'b-data'!$A67)-SUMIFS(postings!$W:$W,postings!$C:$C,'b-data'!AG$2,postings!$D:$D,'b-data'!AG$3,postings!$M:$M,'b-data'!$A67)</f>
        <v>0</v>
      </c>
      <c r="AH67" s="53">
        <f>AG67+SUMIFS(postings!$T:$T,postings!$C:$C,'b-data'!AH$2,postings!$D:$D,'b-data'!AH$3,postings!$I:$I,'b-data'!$A67)-SUMIFS(postings!$W:$W,postings!$C:$C,'b-data'!AH$2,postings!$D:$D,'b-data'!AH$3,postings!$M:$M,'b-data'!$A67)</f>
        <v>0</v>
      </c>
      <c r="AI67" s="53">
        <f>AH67+SUMIFS(postings!$T:$T,postings!$C:$C,'b-data'!AI$2,postings!$D:$D,'b-data'!AI$3,postings!$I:$I,'b-data'!$A67)-SUMIFS(postings!$W:$W,postings!$C:$C,'b-data'!AI$2,postings!$D:$D,'b-data'!AI$3,postings!$M:$M,'b-data'!$A67)</f>
        <v>0</v>
      </c>
      <c r="AJ67" s="53" cm="1">
        <f t="array" ref="AJ67">+INDEX(X67:AI67,1,Settings!$C$4)</f>
        <v>0</v>
      </c>
      <c r="AK67" s="53" cm="1">
        <f t="array" ref="AK67">+INDEX(X67:AI67,1,Settings!$C$4)</f>
        <v>0</v>
      </c>
      <c r="AL67" s="53"/>
      <c r="AM67" s="53">
        <f t="shared" si="6"/>
        <v>0</v>
      </c>
      <c r="AN67" s="53">
        <f t="shared" ref="AN67:AX67" si="135">+AM67</f>
        <v>0</v>
      </c>
      <c r="AO67" s="53">
        <f t="shared" si="135"/>
        <v>0</v>
      </c>
      <c r="AP67" s="53">
        <f t="shared" si="135"/>
        <v>0</v>
      </c>
      <c r="AQ67" s="53">
        <f t="shared" si="135"/>
        <v>0</v>
      </c>
      <c r="AR67" s="53">
        <f t="shared" si="135"/>
        <v>0</v>
      </c>
      <c r="AS67" s="53">
        <f t="shared" si="135"/>
        <v>0</v>
      </c>
      <c r="AT67" s="53">
        <f t="shared" si="135"/>
        <v>0</v>
      </c>
      <c r="AU67" s="53">
        <f t="shared" si="135"/>
        <v>0</v>
      </c>
      <c r="AV67" s="53">
        <f t="shared" si="135"/>
        <v>0</v>
      </c>
      <c r="AW67" s="53">
        <f t="shared" si="135"/>
        <v>0</v>
      </c>
      <c r="AX67" s="53">
        <f t="shared" si="135"/>
        <v>0</v>
      </c>
      <c r="AY67" s="53" cm="1">
        <f t="array" ref="AY67">+INDEX(AM67:AX67,1,Settings!$C$4)</f>
        <v>0</v>
      </c>
      <c r="AZ67" s="53">
        <f t="shared" si="8"/>
        <v>0</v>
      </c>
      <c r="BA67" s="53"/>
      <c r="BB67" s="53">
        <f t="shared" si="9"/>
        <v>0</v>
      </c>
      <c r="BC67" s="53">
        <f t="shared" ref="BC67:BN67" si="136">+BB67</f>
        <v>0</v>
      </c>
      <c r="BD67" s="53">
        <f t="shared" si="136"/>
        <v>0</v>
      </c>
      <c r="BE67" s="53">
        <f t="shared" si="136"/>
        <v>0</v>
      </c>
      <c r="BF67" s="53">
        <f t="shared" si="136"/>
        <v>0</v>
      </c>
      <c r="BG67" s="53">
        <f t="shared" si="136"/>
        <v>0</v>
      </c>
      <c r="BH67" s="53">
        <f t="shared" si="136"/>
        <v>0</v>
      </c>
      <c r="BI67" s="53">
        <f t="shared" si="136"/>
        <v>0</v>
      </c>
      <c r="BJ67" s="53">
        <f t="shared" si="136"/>
        <v>0</v>
      </c>
      <c r="BK67" s="53">
        <f t="shared" si="136"/>
        <v>0</v>
      </c>
      <c r="BL67" s="53">
        <f t="shared" si="136"/>
        <v>0</v>
      </c>
      <c r="BM67" s="53">
        <f t="shared" si="136"/>
        <v>0</v>
      </c>
      <c r="BN67" s="53">
        <f t="shared" si="136"/>
        <v>0</v>
      </c>
      <c r="BO67" s="53"/>
      <c r="BP67" s="53">
        <f t="shared" si="11"/>
        <v>0</v>
      </c>
      <c r="BQ67" s="53"/>
      <c r="BR67" s="53">
        <f t="shared" si="12"/>
        <v>0</v>
      </c>
    </row>
    <row r="68" spans="1:70" x14ac:dyDescent="0.2">
      <c r="A68" s="6">
        <v>310</v>
      </c>
      <c r="B68" s="6" t="str">
        <f>+VLOOKUP(A68,masterfile!B:C,2,FALSE)</f>
        <v>Andere Anlagen</v>
      </c>
      <c r="D68" s="53">
        <f>+SUMIF('[1]2017'!$A:$A,$A68,'[1]2017'!$C:$C)-SUMIF('[1]2017'!$E:$E,$A68,'[1]2017'!$G:$G)</f>
        <v>0</v>
      </c>
      <c r="E68" s="53">
        <f>+SUMIF('[1]2018'!$A:$A,$A68,'[1]2018'!$C:$C)-SUMIF('[1]2018'!$E:$E,$A68,'[1]2018'!$G:$G)+D68</f>
        <v>0</v>
      </c>
      <c r="F68" s="53">
        <f>+SUMIF('[1]2019'!$A:$A,$A68,'[1]2019'!$C:$C)-SUMIF('[1]2019'!$E:$E,$A68,'[1]2019'!$G:$G)+E68</f>
        <v>0</v>
      </c>
      <c r="G68" s="53">
        <f>+SUMIF('[1]2020'!$A:$A,$A68,'[1]2020'!$C:$C)-SUMIF('[1]2020'!$E:$E,$A68,'[1]2020'!$G:$G)+F68</f>
        <v>0</v>
      </c>
      <c r="H68" s="53"/>
      <c r="I68" s="53">
        <f>+(SUMIF('[1]2021'!$A:$A,$A68,'[1]2021'!$C:$C)-SUMIF('[1]2021'!$E:$E,$A68,'[1]2021'!$G:$G))/12+G68</f>
        <v>0</v>
      </c>
      <c r="J68" s="53">
        <f>+(SUMIF('[1]2021'!$A:$A,$A68,'[1]2021'!$C:$C)-SUMIF('[1]2021'!$E:$E,$A68,'[1]2021'!$G:$G))/12+I68</f>
        <v>0</v>
      </c>
      <c r="K68" s="53">
        <f>+(SUMIF('[1]2021'!$A:$A,$A68,'[1]2021'!$C:$C)-SUMIF('[1]2021'!$E:$E,$A68,'[1]2021'!$G:$G))/12+J68</f>
        <v>0</v>
      </c>
      <c r="L68" s="53">
        <f>+(SUMIF('[1]2021'!$A:$A,$A68,'[1]2021'!$C:$C)-SUMIF('[1]2021'!$E:$E,$A68,'[1]2021'!$G:$G))/12+K68</f>
        <v>0</v>
      </c>
      <c r="M68" s="53">
        <f>+(SUMIF('[1]2021'!$A:$A,$A68,'[1]2021'!$C:$C)-SUMIF('[1]2021'!$E:$E,$A68,'[1]2021'!$G:$G))/12+L68</f>
        <v>0</v>
      </c>
      <c r="N68" s="53">
        <f>+(SUMIF('[1]2021'!$A:$A,$A68,'[1]2021'!$C:$C)-SUMIF('[1]2021'!$E:$E,$A68,'[1]2021'!$G:$G))/12+M68</f>
        <v>0</v>
      </c>
      <c r="O68" s="53">
        <f>+(SUMIF('[1]2021'!$A:$A,$A68,'[1]2021'!$C:$C)-SUMIF('[1]2021'!$E:$E,$A68,'[1]2021'!$G:$G))/12+N68</f>
        <v>0</v>
      </c>
      <c r="P68" s="53">
        <f>+(SUMIF('[1]2021'!$A:$A,$A68,'[1]2021'!$C:$C)-SUMIF('[1]2021'!$E:$E,$A68,'[1]2021'!$G:$G))/12+O68</f>
        <v>0</v>
      </c>
      <c r="Q68" s="53">
        <f>+(SUMIF('[1]2021'!$A:$A,$A68,'[1]2021'!$C:$C)-SUMIF('[1]2021'!$E:$E,$A68,'[1]2021'!$G:$G))/12+P68</f>
        <v>0</v>
      </c>
      <c r="R68" s="53">
        <f>+(SUMIF('[1]2021'!$A:$A,$A68,'[1]2021'!$C:$C)-SUMIF('[1]2021'!$E:$E,$A68,'[1]2021'!$G:$G))/12+Q68</f>
        <v>0</v>
      </c>
      <c r="S68" s="53">
        <f>+(SUMIF('[1]2021'!$A:$A,$A68,'[1]2021'!$C:$C)-SUMIF('[1]2021'!$E:$E,$A68,'[1]2021'!$G:$G))/12+R68</f>
        <v>0</v>
      </c>
      <c r="T68" s="53">
        <f>+(SUMIF('[1]2021'!$A:$A,$A68,'[1]2021'!$C:$C)-SUMIF('[1]2021'!$E:$E,$A68,'[1]2021'!$G:$G))/12+S68</f>
        <v>0</v>
      </c>
      <c r="U68" s="53" cm="1">
        <f t="array" ref="U68">+INDEX(I68:T68,1,Settings!$C$4)</f>
        <v>0</v>
      </c>
      <c r="V68" s="53" cm="1">
        <f t="array" ref="V68">+INDEX(I68:T68,1,Settings!$C$4)</f>
        <v>0</v>
      </c>
      <c r="W68" s="53"/>
      <c r="X68" s="53">
        <f>V68+SUMIFS(postings!$T:$T,postings!$C:$C,'b-data'!X$2,postings!$D:$D,'b-data'!X$3,postings!$I:$I,'b-data'!$A68)-SUMIFS(postings!$W:$W,postings!$C:$C,'b-data'!X$2,postings!$D:$D,'b-data'!X$3,postings!$M:$M,'b-data'!$A68)</f>
        <v>0</v>
      </c>
      <c r="Y68" s="53">
        <f>X68+SUMIFS(postings!$T:$T,postings!$C:$C,'b-data'!Y$2,postings!$D:$D,'b-data'!Y$3,postings!$I:$I,'b-data'!$A68)-SUMIFS(postings!$W:$W,postings!$C:$C,'b-data'!Y$2,postings!$D:$D,'b-data'!Y$3,postings!$M:$M,'b-data'!$A68)</f>
        <v>0</v>
      </c>
      <c r="Z68" s="53">
        <f>Y68+SUMIFS(postings!$T:$T,postings!$C:$C,'b-data'!Z$2,postings!$D:$D,'b-data'!Z$3,postings!$I:$I,'b-data'!$A68)-SUMIFS(postings!$W:$W,postings!$C:$C,'b-data'!Z$2,postings!$D:$D,'b-data'!Z$3,postings!$M:$M,'b-data'!$A68)</f>
        <v>0</v>
      </c>
      <c r="AA68" s="53">
        <f>Z68+SUMIFS(postings!$T:$T,postings!$C:$C,'b-data'!AA$2,postings!$D:$D,'b-data'!AA$3,postings!$I:$I,'b-data'!$A68)-SUMIFS(postings!$W:$W,postings!$C:$C,'b-data'!AA$2,postings!$D:$D,'b-data'!AA$3,postings!$M:$M,'b-data'!$A68)</f>
        <v>0</v>
      </c>
      <c r="AB68" s="53">
        <f>AA68+SUMIFS(postings!$T:$T,postings!$C:$C,'b-data'!AB$2,postings!$D:$D,'b-data'!AB$3,postings!$I:$I,'b-data'!$A68)-SUMIFS(postings!$W:$W,postings!$C:$C,'b-data'!AB$2,postings!$D:$D,'b-data'!AB$3,postings!$M:$M,'b-data'!$A68)</f>
        <v>0</v>
      </c>
      <c r="AC68" s="53">
        <f>AB68+SUMIFS(postings!$T:$T,postings!$C:$C,'b-data'!AC$2,postings!$D:$D,'b-data'!AC$3,postings!$I:$I,'b-data'!$A68)-SUMIFS(postings!$W:$W,postings!$C:$C,'b-data'!AC$2,postings!$D:$D,'b-data'!AC$3,postings!$M:$M,'b-data'!$A68)</f>
        <v>0</v>
      </c>
      <c r="AD68" s="53">
        <f>AC68+SUMIFS(postings!$T:$T,postings!$C:$C,'b-data'!AD$2,postings!$D:$D,'b-data'!AD$3,postings!$I:$I,'b-data'!$A68)-SUMIFS(postings!$W:$W,postings!$C:$C,'b-data'!AD$2,postings!$D:$D,'b-data'!AD$3,postings!$M:$M,'b-data'!$A68)</f>
        <v>0</v>
      </c>
      <c r="AE68" s="53">
        <f>AD68+SUMIFS(postings!$T:$T,postings!$C:$C,'b-data'!AE$2,postings!$D:$D,'b-data'!AE$3,postings!$I:$I,'b-data'!$A68)-SUMIFS(postings!$W:$W,postings!$C:$C,'b-data'!AE$2,postings!$D:$D,'b-data'!AE$3,postings!$M:$M,'b-data'!$A68)</f>
        <v>0</v>
      </c>
      <c r="AF68" s="53">
        <f>AE68+SUMIFS(postings!$T:$T,postings!$C:$C,'b-data'!AF$2,postings!$D:$D,'b-data'!AF$3,postings!$I:$I,'b-data'!$A68)-SUMIFS(postings!$W:$W,postings!$C:$C,'b-data'!AF$2,postings!$D:$D,'b-data'!AF$3,postings!$M:$M,'b-data'!$A68)</f>
        <v>0</v>
      </c>
      <c r="AG68" s="53">
        <f>AF68+SUMIFS(postings!$T:$T,postings!$C:$C,'b-data'!AG$2,postings!$D:$D,'b-data'!AG$3,postings!$I:$I,'b-data'!$A68)-SUMIFS(postings!$W:$W,postings!$C:$C,'b-data'!AG$2,postings!$D:$D,'b-data'!AG$3,postings!$M:$M,'b-data'!$A68)</f>
        <v>0</v>
      </c>
      <c r="AH68" s="53">
        <f>AG68+SUMIFS(postings!$T:$T,postings!$C:$C,'b-data'!AH$2,postings!$D:$D,'b-data'!AH$3,postings!$I:$I,'b-data'!$A68)-SUMIFS(postings!$W:$W,postings!$C:$C,'b-data'!AH$2,postings!$D:$D,'b-data'!AH$3,postings!$M:$M,'b-data'!$A68)</f>
        <v>0</v>
      </c>
      <c r="AI68" s="53">
        <f>AH68+SUMIFS(postings!$T:$T,postings!$C:$C,'b-data'!AI$2,postings!$D:$D,'b-data'!AI$3,postings!$I:$I,'b-data'!$A68)-SUMIFS(postings!$W:$W,postings!$C:$C,'b-data'!AI$2,postings!$D:$D,'b-data'!AI$3,postings!$M:$M,'b-data'!$A68)</f>
        <v>0</v>
      </c>
      <c r="AJ68" s="53" cm="1">
        <f t="array" ref="AJ68">+INDEX(X68:AI68,1,Settings!$C$4)</f>
        <v>0</v>
      </c>
      <c r="AK68" s="53" cm="1">
        <f t="array" ref="AK68">+INDEX(X68:AI68,1,Settings!$C$4)</f>
        <v>0</v>
      </c>
      <c r="AL68" s="53"/>
      <c r="AM68" s="53">
        <f t="shared" si="6"/>
        <v>0</v>
      </c>
      <c r="AN68" s="53">
        <f t="shared" ref="AN68:AX68" si="137">+AM68</f>
        <v>0</v>
      </c>
      <c r="AO68" s="53">
        <f t="shared" si="137"/>
        <v>0</v>
      </c>
      <c r="AP68" s="53">
        <f t="shared" si="137"/>
        <v>0</v>
      </c>
      <c r="AQ68" s="53">
        <f t="shared" si="137"/>
        <v>0</v>
      </c>
      <c r="AR68" s="53">
        <f t="shared" si="137"/>
        <v>0</v>
      </c>
      <c r="AS68" s="53">
        <f t="shared" si="137"/>
        <v>0</v>
      </c>
      <c r="AT68" s="53">
        <f t="shared" si="137"/>
        <v>0</v>
      </c>
      <c r="AU68" s="53">
        <f t="shared" si="137"/>
        <v>0</v>
      </c>
      <c r="AV68" s="53">
        <f t="shared" si="137"/>
        <v>0</v>
      </c>
      <c r="AW68" s="53">
        <f t="shared" si="137"/>
        <v>0</v>
      </c>
      <c r="AX68" s="53">
        <f t="shared" si="137"/>
        <v>0</v>
      </c>
      <c r="AY68" s="53" cm="1">
        <f t="array" ref="AY68">+INDEX(AM68:AX68,1,Settings!$C$4)</f>
        <v>0</v>
      </c>
      <c r="AZ68" s="53">
        <f t="shared" si="8"/>
        <v>0</v>
      </c>
      <c r="BA68" s="53"/>
      <c r="BB68" s="53">
        <f t="shared" si="9"/>
        <v>0</v>
      </c>
      <c r="BC68" s="53">
        <f t="shared" ref="BC68:BN68" si="138">+BB68</f>
        <v>0</v>
      </c>
      <c r="BD68" s="53">
        <f t="shared" si="138"/>
        <v>0</v>
      </c>
      <c r="BE68" s="53">
        <f t="shared" si="138"/>
        <v>0</v>
      </c>
      <c r="BF68" s="53">
        <f t="shared" si="138"/>
        <v>0</v>
      </c>
      <c r="BG68" s="53">
        <f t="shared" si="138"/>
        <v>0</v>
      </c>
      <c r="BH68" s="53">
        <f t="shared" si="138"/>
        <v>0</v>
      </c>
      <c r="BI68" s="53">
        <f t="shared" si="138"/>
        <v>0</v>
      </c>
      <c r="BJ68" s="53">
        <f t="shared" si="138"/>
        <v>0</v>
      </c>
      <c r="BK68" s="53">
        <f t="shared" si="138"/>
        <v>0</v>
      </c>
      <c r="BL68" s="53">
        <f t="shared" si="138"/>
        <v>0</v>
      </c>
      <c r="BM68" s="53">
        <f t="shared" si="138"/>
        <v>0</v>
      </c>
      <c r="BN68" s="53">
        <f t="shared" si="138"/>
        <v>0</v>
      </c>
      <c r="BO68" s="53"/>
      <c r="BP68" s="53">
        <f t="shared" si="11"/>
        <v>0</v>
      </c>
      <c r="BQ68" s="53"/>
      <c r="BR68" s="53">
        <f t="shared" si="12"/>
        <v>0</v>
      </c>
    </row>
    <row r="69" spans="1:70" x14ac:dyDescent="0.2">
      <c r="A69" s="6">
        <v>320</v>
      </c>
      <c r="B69" s="6" t="str">
        <f>+VLOOKUP(A69,masterfile!B:C,2,FALSE)</f>
        <v>Pkw</v>
      </c>
      <c r="D69" s="53">
        <f>+SUMIF('[1]2017'!$A:$A,$A69,'[1]2017'!$C:$C)-SUMIF('[1]2017'!$E:$E,$A69,'[1]2017'!$G:$G)</f>
        <v>0</v>
      </c>
      <c r="E69" s="53">
        <f>+SUMIF('[1]2018'!$A:$A,$A69,'[1]2018'!$C:$C)-SUMIF('[1]2018'!$E:$E,$A69,'[1]2018'!$G:$G)+D69</f>
        <v>0</v>
      </c>
      <c r="F69" s="53">
        <f>+SUMIF('[1]2019'!$A:$A,$A69,'[1]2019'!$C:$C)-SUMIF('[1]2019'!$E:$E,$A69,'[1]2019'!$G:$G)+E69</f>
        <v>0</v>
      </c>
      <c r="G69" s="53">
        <f>+SUMIF('[1]2020'!$A:$A,$A69,'[1]2020'!$C:$C)-SUMIF('[1]2020'!$E:$E,$A69,'[1]2020'!$G:$G)+F69</f>
        <v>0</v>
      </c>
      <c r="H69" s="53"/>
      <c r="I69" s="53">
        <f>+(SUMIF('[1]2021'!$A:$A,$A69,'[1]2021'!$C:$C)-SUMIF('[1]2021'!$E:$E,$A69,'[1]2021'!$G:$G))/12+G69</f>
        <v>0</v>
      </c>
      <c r="J69" s="53">
        <f>+(SUMIF('[1]2021'!$A:$A,$A69,'[1]2021'!$C:$C)-SUMIF('[1]2021'!$E:$E,$A69,'[1]2021'!$G:$G))/12+I69</f>
        <v>0</v>
      </c>
      <c r="K69" s="53">
        <f>+(SUMIF('[1]2021'!$A:$A,$A69,'[1]2021'!$C:$C)-SUMIF('[1]2021'!$E:$E,$A69,'[1]2021'!$G:$G))/12+J69</f>
        <v>0</v>
      </c>
      <c r="L69" s="53">
        <f>+(SUMIF('[1]2021'!$A:$A,$A69,'[1]2021'!$C:$C)-SUMIF('[1]2021'!$E:$E,$A69,'[1]2021'!$G:$G))/12+K69</f>
        <v>0</v>
      </c>
      <c r="M69" s="53">
        <f>+(SUMIF('[1]2021'!$A:$A,$A69,'[1]2021'!$C:$C)-SUMIF('[1]2021'!$E:$E,$A69,'[1]2021'!$G:$G))/12+L69</f>
        <v>0</v>
      </c>
      <c r="N69" s="53">
        <f>+(SUMIF('[1]2021'!$A:$A,$A69,'[1]2021'!$C:$C)-SUMIF('[1]2021'!$E:$E,$A69,'[1]2021'!$G:$G))/12+M69</f>
        <v>0</v>
      </c>
      <c r="O69" s="53">
        <f>+(SUMIF('[1]2021'!$A:$A,$A69,'[1]2021'!$C:$C)-SUMIF('[1]2021'!$E:$E,$A69,'[1]2021'!$G:$G))/12+N69</f>
        <v>0</v>
      </c>
      <c r="P69" s="53">
        <f>+(SUMIF('[1]2021'!$A:$A,$A69,'[1]2021'!$C:$C)-SUMIF('[1]2021'!$E:$E,$A69,'[1]2021'!$G:$G))/12+O69</f>
        <v>0</v>
      </c>
      <c r="Q69" s="53">
        <f>+(SUMIF('[1]2021'!$A:$A,$A69,'[1]2021'!$C:$C)-SUMIF('[1]2021'!$E:$E,$A69,'[1]2021'!$G:$G))/12+P69</f>
        <v>0</v>
      </c>
      <c r="R69" s="53">
        <f>+(SUMIF('[1]2021'!$A:$A,$A69,'[1]2021'!$C:$C)-SUMIF('[1]2021'!$E:$E,$A69,'[1]2021'!$G:$G))/12+Q69</f>
        <v>0</v>
      </c>
      <c r="S69" s="53">
        <f>+(SUMIF('[1]2021'!$A:$A,$A69,'[1]2021'!$C:$C)-SUMIF('[1]2021'!$E:$E,$A69,'[1]2021'!$G:$G))/12+R69</f>
        <v>0</v>
      </c>
      <c r="T69" s="53">
        <f>+(SUMIF('[1]2021'!$A:$A,$A69,'[1]2021'!$C:$C)-SUMIF('[1]2021'!$E:$E,$A69,'[1]2021'!$G:$G))/12+S69</f>
        <v>0</v>
      </c>
      <c r="U69" s="53" cm="1">
        <f t="array" ref="U69">+INDEX(I69:T69,1,Settings!$C$4)</f>
        <v>0</v>
      </c>
      <c r="V69" s="53" cm="1">
        <f t="array" ref="V69">+INDEX(I69:T69,1,Settings!$C$4)</f>
        <v>0</v>
      </c>
      <c r="W69" s="53"/>
      <c r="X69" s="53">
        <f>V69+SUMIFS(postings!$T:$T,postings!$C:$C,'b-data'!X$2,postings!$D:$D,'b-data'!X$3,postings!$I:$I,'b-data'!$A69)-SUMIFS(postings!$W:$W,postings!$C:$C,'b-data'!X$2,postings!$D:$D,'b-data'!X$3,postings!$M:$M,'b-data'!$A69)</f>
        <v>0</v>
      </c>
      <c r="Y69" s="53">
        <f>X69+SUMIFS(postings!$T:$T,postings!$C:$C,'b-data'!Y$2,postings!$D:$D,'b-data'!Y$3,postings!$I:$I,'b-data'!$A69)-SUMIFS(postings!$W:$W,postings!$C:$C,'b-data'!Y$2,postings!$D:$D,'b-data'!Y$3,postings!$M:$M,'b-data'!$A69)</f>
        <v>0</v>
      </c>
      <c r="Z69" s="53">
        <f>Y69+SUMIFS(postings!$T:$T,postings!$C:$C,'b-data'!Z$2,postings!$D:$D,'b-data'!Z$3,postings!$I:$I,'b-data'!$A69)-SUMIFS(postings!$W:$W,postings!$C:$C,'b-data'!Z$2,postings!$D:$D,'b-data'!Z$3,postings!$M:$M,'b-data'!$A69)</f>
        <v>0</v>
      </c>
      <c r="AA69" s="53">
        <f>Z69+SUMIFS(postings!$T:$T,postings!$C:$C,'b-data'!AA$2,postings!$D:$D,'b-data'!AA$3,postings!$I:$I,'b-data'!$A69)-SUMIFS(postings!$W:$W,postings!$C:$C,'b-data'!AA$2,postings!$D:$D,'b-data'!AA$3,postings!$M:$M,'b-data'!$A69)</f>
        <v>0</v>
      </c>
      <c r="AB69" s="53">
        <f>AA69+SUMIFS(postings!$T:$T,postings!$C:$C,'b-data'!AB$2,postings!$D:$D,'b-data'!AB$3,postings!$I:$I,'b-data'!$A69)-SUMIFS(postings!$W:$W,postings!$C:$C,'b-data'!AB$2,postings!$D:$D,'b-data'!AB$3,postings!$M:$M,'b-data'!$A69)</f>
        <v>0</v>
      </c>
      <c r="AC69" s="53">
        <f>AB69+SUMIFS(postings!$T:$T,postings!$C:$C,'b-data'!AC$2,postings!$D:$D,'b-data'!AC$3,postings!$I:$I,'b-data'!$A69)-SUMIFS(postings!$W:$W,postings!$C:$C,'b-data'!AC$2,postings!$D:$D,'b-data'!AC$3,postings!$M:$M,'b-data'!$A69)</f>
        <v>0</v>
      </c>
      <c r="AD69" s="53">
        <f>AC69+SUMIFS(postings!$T:$T,postings!$C:$C,'b-data'!AD$2,postings!$D:$D,'b-data'!AD$3,postings!$I:$I,'b-data'!$A69)-SUMIFS(postings!$W:$W,postings!$C:$C,'b-data'!AD$2,postings!$D:$D,'b-data'!AD$3,postings!$M:$M,'b-data'!$A69)</f>
        <v>0</v>
      </c>
      <c r="AE69" s="53">
        <f>AD69+SUMIFS(postings!$T:$T,postings!$C:$C,'b-data'!AE$2,postings!$D:$D,'b-data'!AE$3,postings!$I:$I,'b-data'!$A69)-SUMIFS(postings!$W:$W,postings!$C:$C,'b-data'!AE$2,postings!$D:$D,'b-data'!AE$3,postings!$M:$M,'b-data'!$A69)</f>
        <v>0</v>
      </c>
      <c r="AF69" s="53">
        <f>AE69+SUMIFS(postings!$T:$T,postings!$C:$C,'b-data'!AF$2,postings!$D:$D,'b-data'!AF$3,postings!$I:$I,'b-data'!$A69)-SUMIFS(postings!$W:$W,postings!$C:$C,'b-data'!AF$2,postings!$D:$D,'b-data'!AF$3,postings!$M:$M,'b-data'!$A69)</f>
        <v>0</v>
      </c>
      <c r="AG69" s="53">
        <f>AF69+SUMIFS(postings!$T:$T,postings!$C:$C,'b-data'!AG$2,postings!$D:$D,'b-data'!AG$3,postings!$I:$I,'b-data'!$A69)-SUMIFS(postings!$W:$W,postings!$C:$C,'b-data'!AG$2,postings!$D:$D,'b-data'!AG$3,postings!$M:$M,'b-data'!$A69)</f>
        <v>0</v>
      </c>
      <c r="AH69" s="53">
        <f>AG69+SUMIFS(postings!$T:$T,postings!$C:$C,'b-data'!AH$2,postings!$D:$D,'b-data'!AH$3,postings!$I:$I,'b-data'!$A69)-SUMIFS(postings!$W:$W,postings!$C:$C,'b-data'!AH$2,postings!$D:$D,'b-data'!AH$3,postings!$M:$M,'b-data'!$A69)</f>
        <v>0</v>
      </c>
      <c r="AI69" s="53">
        <f>AH69+SUMIFS(postings!$T:$T,postings!$C:$C,'b-data'!AI$2,postings!$D:$D,'b-data'!AI$3,postings!$I:$I,'b-data'!$A69)-SUMIFS(postings!$W:$W,postings!$C:$C,'b-data'!AI$2,postings!$D:$D,'b-data'!AI$3,postings!$M:$M,'b-data'!$A69)</f>
        <v>0</v>
      </c>
      <c r="AJ69" s="53" cm="1">
        <f t="array" ref="AJ69">+INDEX(X69:AI69,1,Settings!$C$4)</f>
        <v>0</v>
      </c>
      <c r="AK69" s="53" cm="1">
        <f t="array" ref="AK69">+INDEX(X69:AI69,1,Settings!$C$4)</f>
        <v>0</v>
      </c>
      <c r="AL69" s="53"/>
      <c r="AM69" s="53">
        <f t="shared" ref="AM69:AM132" si="139">+V69</f>
        <v>0</v>
      </c>
      <c r="AN69" s="53">
        <f t="shared" ref="AN69:AX69" si="140">+AM69</f>
        <v>0</v>
      </c>
      <c r="AO69" s="53">
        <f t="shared" si="140"/>
        <v>0</v>
      </c>
      <c r="AP69" s="53">
        <f t="shared" si="140"/>
        <v>0</v>
      </c>
      <c r="AQ69" s="53">
        <f t="shared" si="140"/>
        <v>0</v>
      </c>
      <c r="AR69" s="53">
        <f t="shared" si="140"/>
        <v>0</v>
      </c>
      <c r="AS69" s="53">
        <f t="shared" si="140"/>
        <v>0</v>
      </c>
      <c r="AT69" s="53">
        <f t="shared" si="140"/>
        <v>0</v>
      </c>
      <c r="AU69" s="53">
        <f t="shared" si="140"/>
        <v>0</v>
      </c>
      <c r="AV69" s="53">
        <f t="shared" si="140"/>
        <v>0</v>
      </c>
      <c r="AW69" s="53">
        <f t="shared" si="140"/>
        <v>0</v>
      </c>
      <c r="AX69" s="53">
        <f t="shared" si="140"/>
        <v>0</v>
      </c>
      <c r="AY69" s="53" cm="1">
        <f t="array" ref="AY69">+INDEX(AM69:AX69,1,Settings!$C$4)</f>
        <v>0</v>
      </c>
      <c r="AZ69" s="53">
        <f t="shared" ref="AZ69:AZ132" si="141">+AX69</f>
        <v>0</v>
      </c>
      <c r="BA69" s="53"/>
      <c r="BB69" s="53">
        <f t="shared" ref="BB69:BB132" si="142">+AZ69</f>
        <v>0</v>
      </c>
      <c r="BC69" s="53">
        <f t="shared" ref="BC69:BN69" si="143">+BB69</f>
        <v>0</v>
      </c>
      <c r="BD69" s="53">
        <f t="shared" si="143"/>
        <v>0</v>
      </c>
      <c r="BE69" s="53">
        <f t="shared" si="143"/>
        <v>0</v>
      </c>
      <c r="BF69" s="53">
        <f t="shared" si="143"/>
        <v>0</v>
      </c>
      <c r="BG69" s="53">
        <f t="shared" si="143"/>
        <v>0</v>
      </c>
      <c r="BH69" s="53">
        <f t="shared" si="143"/>
        <v>0</v>
      </c>
      <c r="BI69" s="53">
        <f t="shared" si="143"/>
        <v>0</v>
      </c>
      <c r="BJ69" s="53">
        <f t="shared" si="143"/>
        <v>0</v>
      </c>
      <c r="BK69" s="53">
        <f t="shared" si="143"/>
        <v>0</v>
      </c>
      <c r="BL69" s="53">
        <f t="shared" si="143"/>
        <v>0</v>
      </c>
      <c r="BM69" s="53">
        <f t="shared" si="143"/>
        <v>0</v>
      </c>
      <c r="BN69" s="53">
        <f t="shared" si="143"/>
        <v>0</v>
      </c>
      <c r="BO69" s="53"/>
      <c r="BP69" s="53">
        <f t="shared" ref="BP69:BP132" si="144">+BN69</f>
        <v>0</v>
      </c>
      <c r="BQ69" s="53"/>
      <c r="BR69" s="53">
        <f t="shared" ref="BR69:BR132" si="145">+BP69</f>
        <v>0</v>
      </c>
    </row>
    <row r="70" spans="1:70" x14ac:dyDescent="0.2">
      <c r="A70" s="6">
        <v>350</v>
      </c>
      <c r="B70" s="6" t="str">
        <f>+VLOOKUP(A70,masterfile!B:C,2,FALSE)</f>
        <v>Lkw</v>
      </c>
      <c r="D70" s="53">
        <f>+SUMIF('[1]2017'!$A:$A,$A70,'[1]2017'!$C:$C)-SUMIF('[1]2017'!$E:$E,$A70,'[1]2017'!$G:$G)</f>
        <v>0</v>
      </c>
      <c r="E70" s="53">
        <f>+SUMIF('[1]2018'!$A:$A,$A70,'[1]2018'!$C:$C)-SUMIF('[1]2018'!$E:$E,$A70,'[1]2018'!$G:$G)+D70</f>
        <v>0</v>
      </c>
      <c r="F70" s="53">
        <f>+SUMIF('[1]2019'!$A:$A,$A70,'[1]2019'!$C:$C)-SUMIF('[1]2019'!$E:$E,$A70,'[1]2019'!$G:$G)+E70</f>
        <v>0</v>
      </c>
      <c r="G70" s="53">
        <f>+SUMIF('[1]2020'!$A:$A,$A70,'[1]2020'!$C:$C)-SUMIF('[1]2020'!$E:$E,$A70,'[1]2020'!$G:$G)+F70</f>
        <v>0</v>
      </c>
      <c r="H70" s="53"/>
      <c r="I70" s="53">
        <f>+(SUMIF('[1]2021'!$A:$A,$A70,'[1]2021'!$C:$C)-SUMIF('[1]2021'!$E:$E,$A70,'[1]2021'!$G:$G))/12+G70</f>
        <v>0</v>
      </c>
      <c r="J70" s="53">
        <f>+(SUMIF('[1]2021'!$A:$A,$A70,'[1]2021'!$C:$C)-SUMIF('[1]2021'!$E:$E,$A70,'[1]2021'!$G:$G))/12+I70</f>
        <v>0</v>
      </c>
      <c r="K70" s="53">
        <f>+(SUMIF('[1]2021'!$A:$A,$A70,'[1]2021'!$C:$C)-SUMIF('[1]2021'!$E:$E,$A70,'[1]2021'!$G:$G))/12+J70</f>
        <v>0</v>
      </c>
      <c r="L70" s="53">
        <f>+(SUMIF('[1]2021'!$A:$A,$A70,'[1]2021'!$C:$C)-SUMIF('[1]2021'!$E:$E,$A70,'[1]2021'!$G:$G))/12+K70</f>
        <v>0</v>
      </c>
      <c r="M70" s="53">
        <f>+(SUMIF('[1]2021'!$A:$A,$A70,'[1]2021'!$C:$C)-SUMIF('[1]2021'!$E:$E,$A70,'[1]2021'!$G:$G))/12+L70</f>
        <v>0</v>
      </c>
      <c r="N70" s="53">
        <f>+(SUMIF('[1]2021'!$A:$A,$A70,'[1]2021'!$C:$C)-SUMIF('[1]2021'!$E:$E,$A70,'[1]2021'!$G:$G))/12+M70</f>
        <v>0</v>
      </c>
      <c r="O70" s="53">
        <f>+(SUMIF('[1]2021'!$A:$A,$A70,'[1]2021'!$C:$C)-SUMIF('[1]2021'!$E:$E,$A70,'[1]2021'!$G:$G))/12+N70</f>
        <v>0</v>
      </c>
      <c r="P70" s="53">
        <f>+(SUMIF('[1]2021'!$A:$A,$A70,'[1]2021'!$C:$C)-SUMIF('[1]2021'!$E:$E,$A70,'[1]2021'!$G:$G))/12+O70</f>
        <v>0</v>
      </c>
      <c r="Q70" s="53">
        <f>+(SUMIF('[1]2021'!$A:$A,$A70,'[1]2021'!$C:$C)-SUMIF('[1]2021'!$E:$E,$A70,'[1]2021'!$G:$G))/12+P70</f>
        <v>0</v>
      </c>
      <c r="R70" s="53">
        <f>+(SUMIF('[1]2021'!$A:$A,$A70,'[1]2021'!$C:$C)-SUMIF('[1]2021'!$E:$E,$A70,'[1]2021'!$G:$G))/12+Q70</f>
        <v>0</v>
      </c>
      <c r="S70" s="53">
        <f>+(SUMIF('[1]2021'!$A:$A,$A70,'[1]2021'!$C:$C)-SUMIF('[1]2021'!$E:$E,$A70,'[1]2021'!$G:$G))/12+R70</f>
        <v>0</v>
      </c>
      <c r="T70" s="53">
        <f>+(SUMIF('[1]2021'!$A:$A,$A70,'[1]2021'!$C:$C)-SUMIF('[1]2021'!$E:$E,$A70,'[1]2021'!$G:$G))/12+S70</f>
        <v>0</v>
      </c>
      <c r="U70" s="53" cm="1">
        <f t="array" ref="U70">+INDEX(I70:T70,1,Settings!$C$4)</f>
        <v>0</v>
      </c>
      <c r="V70" s="53" cm="1">
        <f t="array" ref="V70">+INDEX(I70:T70,1,Settings!$C$4)</f>
        <v>0</v>
      </c>
      <c r="W70" s="53"/>
      <c r="X70" s="53">
        <f>V70+SUMIFS(postings!$T:$T,postings!$C:$C,'b-data'!X$2,postings!$D:$D,'b-data'!X$3,postings!$I:$I,'b-data'!$A70)-SUMIFS(postings!$W:$W,postings!$C:$C,'b-data'!X$2,postings!$D:$D,'b-data'!X$3,postings!$M:$M,'b-data'!$A70)</f>
        <v>0</v>
      </c>
      <c r="Y70" s="53">
        <f>X70+SUMIFS(postings!$T:$T,postings!$C:$C,'b-data'!Y$2,postings!$D:$D,'b-data'!Y$3,postings!$I:$I,'b-data'!$A70)-SUMIFS(postings!$W:$W,postings!$C:$C,'b-data'!Y$2,postings!$D:$D,'b-data'!Y$3,postings!$M:$M,'b-data'!$A70)</f>
        <v>0</v>
      </c>
      <c r="Z70" s="53">
        <f>Y70+SUMIFS(postings!$T:$T,postings!$C:$C,'b-data'!Z$2,postings!$D:$D,'b-data'!Z$3,postings!$I:$I,'b-data'!$A70)-SUMIFS(postings!$W:$W,postings!$C:$C,'b-data'!Z$2,postings!$D:$D,'b-data'!Z$3,postings!$M:$M,'b-data'!$A70)</f>
        <v>0</v>
      </c>
      <c r="AA70" s="53">
        <f>Z70+SUMIFS(postings!$T:$T,postings!$C:$C,'b-data'!AA$2,postings!$D:$D,'b-data'!AA$3,postings!$I:$I,'b-data'!$A70)-SUMIFS(postings!$W:$W,postings!$C:$C,'b-data'!AA$2,postings!$D:$D,'b-data'!AA$3,postings!$M:$M,'b-data'!$A70)</f>
        <v>0</v>
      </c>
      <c r="AB70" s="53">
        <f>AA70+SUMIFS(postings!$T:$T,postings!$C:$C,'b-data'!AB$2,postings!$D:$D,'b-data'!AB$3,postings!$I:$I,'b-data'!$A70)-SUMIFS(postings!$W:$W,postings!$C:$C,'b-data'!AB$2,postings!$D:$D,'b-data'!AB$3,postings!$M:$M,'b-data'!$A70)</f>
        <v>0</v>
      </c>
      <c r="AC70" s="53">
        <f>AB70+SUMIFS(postings!$T:$T,postings!$C:$C,'b-data'!AC$2,postings!$D:$D,'b-data'!AC$3,postings!$I:$I,'b-data'!$A70)-SUMIFS(postings!$W:$W,postings!$C:$C,'b-data'!AC$2,postings!$D:$D,'b-data'!AC$3,postings!$M:$M,'b-data'!$A70)</f>
        <v>0</v>
      </c>
      <c r="AD70" s="53">
        <f>AC70+SUMIFS(postings!$T:$T,postings!$C:$C,'b-data'!AD$2,postings!$D:$D,'b-data'!AD$3,postings!$I:$I,'b-data'!$A70)-SUMIFS(postings!$W:$W,postings!$C:$C,'b-data'!AD$2,postings!$D:$D,'b-data'!AD$3,postings!$M:$M,'b-data'!$A70)</f>
        <v>0</v>
      </c>
      <c r="AE70" s="53">
        <f>AD70+SUMIFS(postings!$T:$T,postings!$C:$C,'b-data'!AE$2,postings!$D:$D,'b-data'!AE$3,postings!$I:$I,'b-data'!$A70)-SUMIFS(postings!$W:$W,postings!$C:$C,'b-data'!AE$2,postings!$D:$D,'b-data'!AE$3,postings!$M:$M,'b-data'!$A70)</f>
        <v>0</v>
      </c>
      <c r="AF70" s="53">
        <f>AE70+SUMIFS(postings!$T:$T,postings!$C:$C,'b-data'!AF$2,postings!$D:$D,'b-data'!AF$3,postings!$I:$I,'b-data'!$A70)-SUMIFS(postings!$W:$W,postings!$C:$C,'b-data'!AF$2,postings!$D:$D,'b-data'!AF$3,postings!$M:$M,'b-data'!$A70)</f>
        <v>0</v>
      </c>
      <c r="AG70" s="53">
        <f>AF70+SUMIFS(postings!$T:$T,postings!$C:$C,'b-data'!AG$2,postings!$D:$D,'b-data'!AG$3,postings!$I:$I,'b-data'!$A70)-SUMIFS(postings!$W:$W,postings!$C:$C,'b-data'!AG$2,postings!$D:$D,'b-data'!AG$3,postings!$M:$M,'b-data'!$A70)</f>
        <v>0</v>
      </c>
      <c r="AH70" s="53">
        <f>AG70+SUMIFS(postings!$T:$T,postings!$C:$C,'b-data'!AH$2,postings!$D:$D,'b-data'!AH$3,postings!$I:$I,'b-data'!$A70)-SUMIFS(postings!$W:$W,postings!$C:$C,'b-data'!AH$2,postings!$D:$D,'b-data'!AH$3,postings!$M:$M,'b-data'!$A70)</f>
        <v>0</v>
      </c>
      <c r="AI70" s="53">
        <f>AH70+SUMIFS(postings!$T:$T,postings!$C:$C,'b-data'!AI$2,postings!$D:$D,'b-data'!AI$3,postings!$I:$I,'b-data'!$A70)-SUMIFS(postings!$W:$W,postings!$C:$C,'b-data'!AI$2,postings!$D:$D,'b-data'!AI$3,postings!$M:$M,'b-data'!$A70)</f>
        <v>0</v>
      </c>
      <c r="AJ70" s="53" cm="1">
        <f t="array" ref="AJ70">+INDEX(X70:AI70,1,Settings!$C$4)</f>
        <v>0</v>
      </c>
      <c r="AK70" s="53" cm="1">
        <f t="array" ref="AK70">+INDEX(X70:AI70,1,Settings!$C$4)</f>
        <v>0</v>
      </c>
      <c r="AL70" s="53"/>
      <c r="AM70" s="53">
        <f t="shared" si="139"/>
        <v>0</v>
      </c>
      <c r="AN70" s="53">
        <f t="shared" ref="AN70:AX70" si="146">+AM70</f>
        <v>0</v>
      </c>
      <c r="AO70" s="53">
        <f t="shared" si="146"/>
        <v>0</v>
      </c>
      <c r="AP70" s="53">
        <f t="shared" si="146"/>
        <v>0</v>
      </c>
      <c r="AQ70" s="53">
        <f t="shared" si="146"/>
        <v>0</v>
      </c>
      <c r="AR70" s="53">
        <f t="shared" si="146"/>
        <v>0</v>
      </c>
      <c r="AS70" s="53">
        <f t="shared" si="146"/>
        <v>0</v>
      </c>
      <c r="AT70" s="53">
        <f t="shared" si="146"/>
        <v>0</v>
      </c>
      <c r="AU70" s="53">
        <f t="shared" si="146"/>
        <v>0</v>
      </c>
      <c r="AV70" s="53">
        <f t="shared" si="146"/>
        <v>0</v>
      </c>
      <c r="AW70" s="53">
        <f t="shared" si="146"/>
        <v>0</v>
      </c>
      <c r="AX70" s="53">
        <f t="shared" si="146"/>
        <v>0</v>
      </c>
      <c r="AY70" s="53" cm="1">
        <f t="array" ref="AY70">+INDEX(AM70:AX70,1,Settings!$C$4)</f>
        <v>0</v>
      </c>
      <c r="AZ70" s="53">
        <f t="shared" si="141"/>
        <v>0</v>
      </c>
      <c r="BA70" s="53"/>
      <c r="BB70" s="53">
        <f t="shared" si="142"/>
        <v>0</v>
      </c>
      <c r="BC70" s="53">
        <f t="shared" ref="BC70:BN70" si="147">+BB70</f>
        <v>0</v>
      </c>
      <c r="BD70" s="53">
        <f t="shared" si="147"/>
        <v>0</v>
      </c>
      <c r="BE70" s="53">
        <f t="shared" si="147"/>
        <v>0</v>
      </c>
      <c r="BF70" s="53">
        <f t="shared" si="147"/>
        <v>0</v>
      </c>
      <c r="BG70" s="53">
        <f t="shared" si="147"/>
        <v>0</v>
      </c>
      <c r="BH70" s="53">
        <f t="shared" si="147"/>
        <v>0</v>
      </c>
      <c r="BI70" s="53">
        <f t="shared" si="147"/>
        <v>0</v>
      </c>
      <c r="BJ70" s="53">
        <f t="shared" si="147"/>
        <v>0</v>
      </c>
      <c r="BK70" s="53">
        <f t="shared" si="147"/>
        <v>0</v>
      </c>
      <c r="BL70" s="53">
        <f t="shared" si="147"/>
        <v>0</v>
      </c>
      <c r="BM70" s="53">
        <f t="shared" si="147"/>
        <v>0</v>
      </c>
      <c r="BN70" s="53">
        <f t="shared" si="147"/>
        <v>0</v>
      </c>
      <c r="BO70" s="53"/>
      <c r="BP70" s="53">
        <f t="shared" si="144"/>
        <v>0</v>
      </c>
      <c r="BQ70" s="53"/>
      <c r="BR70" s="53">
        <f t="shared" si="145"/>
        <v>0</v>
      </c>
    </row>
    <row r="71" spans="1:70" x14ac:dyDescent="0.2">
      <c r="A71" s="6">
        <v>380</v>
      </c>
      <c r="B71" s="6" t="str">
        <f>+VLOOKUP(A71,masterfile!B:C,2,FALSE)</f>
        <v>Sonstige Transportmittel</v>
      </c>
      <c r="D71" s="53">
        <f>+SUMIF('[1]2017'!$A:$A,$A71,'[1]2017'!$C:$C)-SUMIF('[1]2017'!$E:$E,$A71,'[1]2017'!$G:$G)</f>
        <v>0</v>
      </c>
      <c r="E71" s="53">
        <f>+SUMIF('[1]2018'!$A:$A,$A71,'[1]2018'!$C:$C)-SUMIF('[1]2018'!$E:$E,$A71,'[1]2018'!$G:$G)+D71</f>
        <v>0</v>
      </c>
      <c r="F71" s="53">
        <f>+SUMIF('[1]2019'!$A:$A,$A71,'[1]2019'!$C:$C)-SUMIF('[1]2019'!$E:$E,$A71,'[1]2019'!$G:$G)+E71</f>
        <v>0</v>
      </c>
      <c r="G71" s="53">
        <f>+SUMIF('[1]2020'!$A:$A,$A71,'[1]2020'!$C:$C)-SUMIF('[1]2020'!$E:$E,$A71,'[1]2020'!$G:$G)+F71</f>
        <v>0</v>
      </c>
      <c r="H71" s="53"/>
      <c r="I71" s="53">
        <f>+(SUMIF('[1]2021'!$A:$A,$A71,'[1]2021'!$C:$C)-SUMIF('[1]2021'!$E:$E,$A71,'[1]2021'!$G:$G))/12+G71</f>
        <v>0</v>
      </c>
      <c r="J71" s="53">
        <f>+(SUMIF('[1]2021'!$A:$A,$A71,'[1]2021'!$C:$C)-SUMIF('[1]2021'!$E:$E,$A71,'[1]2021'!$G:$G))/12+I71</f>
        <v>0</v>
      </c>
      <c r="K71" s="53">
        <f>+(SUMIF('[1]2021'!$A:$A,$A71,'[1]2021'!$C:$C)-SUMIF('[1]2021'!$E:$E,$A71,'[1]2021'!$G:$G))/12+J71</f>
        <v>0</v>
      </c>
      <c r="L71" s="53">
        <f>+(SUMIF('[1]2021'!$A:$A,$A71,'[1]2021'!$C:$C)-SUMIF('[1]2021'!$E:$E,$A71,'[1]2021'!$G:$G))/12+K71</f>
        <v>0</v>
      </c>
      <c r="M71" s="53">
        <f>+(SUMIF('[1]2021'!$A:$A,$A71,'[1]2021'!$C:$C)-SUMIF('[1]2021'!$E:$E,$A71,'[1]2021'!$G:$G))/12+L71</f>
        <v>0</v>
      </c>
      <c r="N71" s="53">
        <f>+(SUMIF('[1]2021'!$A:$A,$A71,'[1]2021'!$C:$C)-SUMIF('[1]2021'!$E:$E,$A71,'[1]2021'!$G:$G))/12+M71</f>
        <v>0</v>
      </c>
      <c r="O71" s="53">
        <f>+(SUMIF('[1]2021'!$A:$A,$A71,'[1]2021'!$C:$C)-SUMIF('[1]2021'!$E:$E,$A71,'[1]2021'!$G:$G))/12+N71</f>
        <v>0</v>
      </c>
      <c r="P71" s="53">
        <f>+(SUMIF('[1]2021'!$A:$A,$A71,'[1]2021'!$C:$C)-SUMIF('[1]2021'!$E:$E,$A71,'[1]2021'!$G:$G))/12+O71</f>
        <v>0</v>
      </c>
      <c r="Q71" s="53">
        <f>+(SUMIF('[1]2021'!$A:$A,$A71,'[1]2021'!$C:$C)-SUMIF('[1]2021'!$E:$E,$A71,'[1]2021'!$G:$G))/12+P71</f>
        <v>0</v>
      </c>
      <c r="R71" s="53">
        <f>+(SUMIF('[1]2021'!$A:$A,$A71,'[1]2021'!$C:$C)-SUMIF('[1]2021'!$E:$E,$A71,'[1]2021'!$G:$G))/12+Q71</f>
        <v>0</v>
      </c>
      <c r="S71" s="53">
        <f>+(SUMIF('[1]2021'!$A:$A,$A71,'[1]2021'!$C:$C)-SUMIF('[1]2021'!$E:$E,$A71,'[1]2021'!$G:$G))/12+R71</f>
        <v>0</v>
      </c>
      <c r="T71" s="53">
        <f>+(SUMIF('[1]2021'!$A:$A,$A71,'[1]2021'!$C:$C)-SUMIF('[1]2021'!$E:$E,$A71,'[1]2021'!$G:$G))/12+S71</f>
        <v>0</v>
      </c>
      <c r="U71" s="53" cm="1">
        <f t="array" ref="U71">+INDEX(I71:T71,1,Settings!$C$4)</f>
        <v>0</v>
      </c>
      <c r="V71" s="53" cm="1">
        <f t="array" ref="V71">+INDEX(I71:T71,1,Settings!$C$4)</f>
        <v>0</v>
      </c>
      <c r="W71" s="53"/>
      <c r="X71" s="53">
        <f>V71+SUMIFS(postings!$T:$T,postings!$C:$C,'b-data'!X$2,postings!$D:$D,'b-data'!X$3,postings!$I:$I,'b-data'!$A71)-SUMIFS(postings!$W:$W,postings!$C:$C,'b-data'!X$2,postings!$D:$D,'b-data'!X$3,postings!$M:$M,'b-data'!$A71)</f>
        <v>0</v>
      </c>
      <c r="Y71" s="53">
        <f>X71+SUMIFS(postings!$T:$T,postings!$C:$C,'b-data'!Y$2,postings!$D:$D,'b-data'!Y$3,postings!$I:$I,'b-data'!$A71)-SUMIFS(postings!$W:$W,postings!$C:$C,'b-data'!Y$2,postings!$D:$D,'b-data'!Y$3,postings!$M:$M,'b-data'!$A71)</f>
        <v>0</v>
      </c>
      <c r="Z71" s="53">
        <f>Y71+SUMIFS(postings!$T:$T,postings!$C:$C,'b-data'!Z$2,postings!$D:$D,'b-data'!Z$3,postings!$I:$I,'b-data'!$A71)-SUMIFS(postings!$W:$W,postings!$C:$C,'b-data'!Z$2,postings!$D:$D,'b-data'!Z$3,postings!$M:$M,'b-data'!$A71)</f>
        <v>0</v>
      </c>
      <c r="AA71" s="53">
        <f>Z71+SUMIFS(postings!$T:$T,postings!$C:$C,'b-data'!AA$2,postings!$D:$D,'b-data'!AA$3,postings!$I:$I,'b-data'!$A71)-SUMIFS(postings!$W:$W,postings!$C:$C,'b-data'!AA$2,postings!$D:$D,'b-data'!AA$3,postings!$M:$M,'b-data'!$A71)</f>
        <v>0</v>
      </c>
      <c r="AB71" s="53">
        <f>AA71+SUMIFS(postings!$T:$T,postings!$C:$C,'b-data'!AB$2,postings!$D:$D,'b-data'!AB$3,postings!$I:$I,'b-data'!$A71)-SUMIFS(postings!$W:$W,postings!$C:$C,'b-data'!AB$2,postings!$D:$D,'b-data'!AB$3,postings!$M:$M,'b-data'!$A71)</f>
        <v>0</v>
      </c>
      <c r="AC71" s="53">
        <f>AB71+SUMIFS(postings!$T:$T,postings!$C:$C,'b-data'!AC$2,postings!$D:$D,'b-data'!AC$3,postings!$I:$I,'b-data'!$A71)-SUMIFS(postings!$W:$W,postings!$C:$C,'b-data'!AC$2,postings!$D:$D,'b-data'!AC$3,postings!$M:$M,'b-data'!$A71)</f>
        <v>0</v>
      </c>
      <c r="AD71" s="53">
        <f>AC71+SUMIFS(postings!$T:$T,postings!$C:$C,'b-data'!AD$2,postings!$D:$D,'b-data'!AD$3,postings!$I:$I,'b-data'!$A71)-SUMIFS(postings!$W:$W,postings!$C:$C,'b-data'!AD$2,postings!$D:$D,'b-data'!AD$3,postings!$M:$M,'b-data'!$A71)</f>
        <v>0</v>
      </c>
      <c r="AE71" s="53">
        <f>AD71+SUMIFS(postings!$T:$T,postings!$C:$C,'b-data'!AE$2,postings!$D:$D,'b-data'!AE$3,postings!$I:$I,'b-data'!$A71)-SUMIFS(postings!$W:$W,postings!$C:$C,'b-data'!AE$2,postings!$D:$D,'b-data'!AE$3,postings!$M:$M,'b-data'!$A71)</f>
        <v>0</v>
      </c>
      <c r="AF71" s="53">
        <f>AE71+SUMIFS(postings!$T:$T,postings!$C:$C,'b-data'!AF$2,postings!$D:$D,'b-data'!AF$3,postings!$I:$I,'b-data'!$A71)-SUMIFS(postings!$W:$W,postings!$C:$C,'b-data'!AF$2,postings!$D:$D,'b-data'!AF$3,postings!$M:$M,'b-data'!$A71)</f>
        <v>0</v>
      </c>
      <c r="AG71" s="53">
        <f>AF71+SUMIFS(postings!$T:$T,postings!$C:$C,'b-data'!AG$2,postings!$D:$D,'b-data'!AG$3,postings!$I:$I,'b-data'!$A71)-SUMIFS(postings!$W:$W,postings!$C:$C,'b-data'!AG$2,postings!$D:$D,'b-data'!AG$3,postings!$M:$M,'b-data'!$A71)</f>
        <v>0</v>
      </c>
      <c r="AH71" s="53">
        <f>AG71+SUMIFS(postings!$T:$T,postings!$C:$C,'b-data'!AH$2,postings!$D:$D,'b-data'!AH$3,postings!$I:$I,'b-data'!$A71)-SUMIFS(postings!$W:$W,postings!$C:$C,'b-data'!AH$2,postings!$D:$D,'b-data'!AH$3,postings!$M:$M,'b-data'!$A71)</f>
        <v>0</v>
      </c>
      <c r="AI71" s="53">
        <f>AH71+SUMIFS(postings!$T:$T,postings!$C:$C,'b-data'!AI$2,postings!$D:$D,'b-data'!AI$3,postings!$I:$I,'b-data'!$A71)-SUMIFS(postings!$W:$W,postings!$C:$C,'b-data'!AI$2,postings!$D:$D,'b-data'!AI$3,postings!$M:$M,'b-data'!$A71)</f>
        <v>0</v>
      </c>
      <c r="AJ71" s="53" cm="1">
        <f t="array" ref="AJ71">+INDEX(X71:AI71,1,Settings!$C$4)</f>
        <v>0</v>
      </c>
      <c r="AK71" s="53" cm="1">
        <f t="array" ref="AK71">+INDEX(X71:AI71,1,Settings!$C$4)</f>
        <v>0</v>
      </c>
      <c r="AL71" s="53"/>
      <c r="AM71" s="53">
        <f t="shared" si="139"/>
        <v>0</v>
      </c>
      <c r="AN71" s="53">
        <f t="shared" ref="AN71:AX71" si="148">+AM71</f>
        <v>0</v>
      </c>
      <c r="AO71" s="53">
        <f t="shared" si="148"/>
        <v>0</v>
      </c>
      <c r="AP71" s="53">
        <f t="shared" si="148"/>
        <v>0</v>
      </c>
      <c r="AQ71" s="53">
        <f t="shared" si="148"/>
        <v>0</v>
      </c>
      <c r="AR71" s="53">
        <f t="shared" si="148"/>
        <v>0</v>
      </c>
      <c r="AS71" s="53">
        <f t="shared" si="148"/>
        <v>0</v>
      </c>
      <c r="AT71" s="53">
        <f t="shared" si="148"/>
        <v>0</v>
      </c>
      <c r="AU71" s="53">
        <f t="shared" si="148"/>
        <v>0</v>
      </c>
      <c r="AV71" s="53">
        <f t="shared" si="148"/>
        <v>0</v>
      </c>
      <c r="AW71" s="53">
        <f t="shared" si="148"/>
        <v>0</v>
      </c>
      <c r="AX71" s="53">
        <f t="shared" si="148"/>
        <v>0</v>
      </c>
      <c r="AY71" s="53" cm="1">
        <f t="array" ref="AY71">+INDEX(AM71:AX71,1,Settings!$C$4)</f>
        <v>0</v>
      </c>
      <c r="AZ71" s="53">
        <f t="shared" si="141"/>
        <v>0</v>
      </c>
      <c r="BA71" s="53"/>
      <c r="BB71" s="53">
        <f t="shared" si="142"/>
        <v>0</v>
      </c>
      <c r="BC71" s="53">
        <f t="shared" ref="BC71:BN71" si="149">+BB71</f>
        <v>0</v>
      </c>
      <c r="BD71" s="53">
        <f t="shared" si="149"/>
        <v>0</v>
      </c>
      <c r="BE71" s="53">
        <f t="shared" si="149"/>
        <v>0</v>
      </c>
      <c r="BF71" s="53">
        <f t="shared" si="149"/>
        <v>0</v>
      </c>
      <c r="BG71" s="53">
        <f t="shared" si="149"/>
        <v>0</v>
      </c>
      <c r="BH71" s="53">
        <f t="shared" si="149"/>
        <v>0</v>
      </c>
      <c r="BI71" s="53">
        <f t="shared" si="149"/>
        <v>0</v>
      </c>
      <c r="BJ71" s="53">
        <f t="shared" si="149"/>
        <v>0</v>
      </c>
      <c r="BK71" s="53">
        <f t="shared" si="149"/>
        <v>0</v>
      </c>
      <c r="BL71" s="53">
        <f t="shared" si="149"/>
        <v>0</v>
      </c>
      <c r="BM71" s="53">
        <f t="shared" si="149"/>
        <v>0</v>
      </c>
      <c r="BN71" s="53">
        <f t="shared" si="149"/>
        <v>0</v>
      </c>
      <c r="BO71" s="53"/>
      <c r="BP71" s="53">
        <f t="shared" si="144"/>
        <v>0</v>
      </c>
      <c r="BQ71" s="53"/>
      <c r="BR71" s="53">
        <f t="shared" si="145"/>
        <v>0</v>
      </c>
    </row>
    <row r="72" spans="1:70" x14ac:dyDescent="0.2">
      <c r="A72" s="6">
        <v>400</v>
      </c>
      <c r="B72" s="6" t="str">
        <f>+VLOOKUP(A72,masterfile!B:C,2,FALSE)</f>
        <v>Betriebsausstattung</v>
      </c>
      <c r="D72" s="53">
        <f>+SUMIF('[1]2017'!$A:$A,$A72,'[1]2017'!$C:$C)-SUMIF('[1]2017'!$E:$E,$A72,'[1]2017'!$G:$G)</f>
        <v>0</v>
      </c>
      <c r="E72" s="53">
        <f>+SUMIF('[1]2018'!$A:$A,$A72,'[1]2018'!$C:$C)-SUMIF('[1]2018'!$E:$E,$A72,'[1]2018'!$G:$G)+D72</f>
        <v>0</v>
      </c>
      <c r="F72" s="53">
        <f>+SUMIF('[1]2019'!$A:$A,$A72,'[1]2019'!$C:$C)-SUMIF('[1]2019'!$E:$E,$A72,'[1]2019'!$G:$G)+E72</f>
        <v>0</v>
      </c>
      <c r="G72" s="53">
        <f>+SUMIF('[1]2020'!$A:$A,$A72,'[1]2020'!$C:$C)-SUMIF('[1]2020'!$E:$E,$A72,'[1]2020'!$G:$G)+F72</f>
        <v>0</v>
      </c>
      <c r="H72" s="53"/>
      <c r="I72" s="53">
        <f>+(SUMIF('[1]2021'!$A:$A,$A72,'[1]2021'!$C:$C)-SUMIF('[1]2021'!$E:$E,$A72,'[1]2021'!$G:$G))/12+G72</f>
        <v>0</v>
      </c>
      <c r="J72" s="53">
        <f>+(SUMIF('[1]2021'!$A:$A,$A72,'[1]2021'!$C:$C)-SUMIF('[1]2021'!$E:$E,$A72,'[1]2021'!$G:$G))/12+I72</f>
        <v>0</v>
      </c>
      <c r="K72" s="53">
        <f>+(SUMIF('[1]2021'!$A:$A,$A72,'[1]2021'!$C:$C)-SUMIF('[1]2021'!$E:$E,$A72,'[1]2021'!$G:$G))/12+J72</f>
        <v>0</v>
      </c>
      <c r="L72" s="53">
        <f>+(SUMIF('[1]2021'!$A:$A,$A72,'[1]2021'!$C:$C)-SUMIF('[1]2021'!$E:$E,$A72,'[1]2021'!$G:$G))/12+K72</f>
        <v>0</v>
      </c>
      <c r="M72" s="53">
        <f>+(SUMIF('[1]2021'!$A:$A,$A72,'[1]2021'!$C:$C)-SUMIF('[1]2021'!$E:$E,$A72,'[1]2021'!$G:$G))/12+L72</f>
        <v>0</v>
      </c>
      <c r="N72" s="53">
        <f>+(SUMIF('[1]2021'!$A:$A,$A72,'[1]2021'!$C:$C)-SUMIF('[1]2021'!$E:$E,$A72,'[1]2021'!$G:$G))/12+M72</f>
        <v>0</v>
      </c>
      <c r="O72" s="53">
        <f>+(SUMIF('[1]2021'!$A:$A,$A72,'[1]2021'!$C:$C)-SUMIF('[1]2021'!$E:$E,$A72,'[1]2021'!$G:$G))/12+N72</f>
        <v>0</v>
      </c>
      <c r="P72" s="53">
        <f>+(SUMIF('[1]2021'!$A:$A,$A72,'[1]2021'!$C:$C)-SUMIF('[1]2021'!$E:$E,$A72,'[1]2021'!$G:$G))/12+O72</f>
        <v>0</v>
      </c>
      <c r="Q72" s="53">
        <f>+(SUMIF('[1]2021'!$A:$A,$A72,'[1]2021'!$C:$C)-SUMIF('[1]2021'!$E:$E,$A72,'[1]2021'!$G:$G))/12+P72</f>
        <v>0</v>
      </c>
      <c r="R72" s="53">
        <f>+(SUMIF('[1]2021'!$A:$A,$A72,'[1]2021'!$C:$C)-SUMIF('[1]2021'!$E:$E,$A72,'[1]2021'!$G:$G))/12+Q72</f>
        <v>0</v>
      </c>
      <c r="S72" s="53">
        <f>+(SUMIF('[1]2021'!$A:$A,$A72,'[1]2021'!$C:$C)-SUMIF('[1]2021'!$E:$E,$A72,'[1]2021'!$G:$G))/12+R72</f>
        <v>0</v>
      </c>
      <c r="T72" s="53">
        <f>+(SUMIF('[1]2021'!$A:$A,$A72,'[1]2021'!$C:$C)-SUMIF('[1]2021'!$E:$E,$A72,'[1]2021'!$G:$G))/12+S72</f>
        <v>0</v>
      </c>
      <c r="U72" s="53" cm="1">
        <f t="array" ref="U72">+INDEX(I72:T72,1,Settings!$C$4)</f>
        <v>0</v>
      </c>
      <c r="V72" s="53" cm="1">
        <f t="array" ref="V72">+INDEX(I72:T72,1,Settings!$C$4)</f>
        <v>0</v>
      </c>
      <c r="W72" s="53"/>
      <c r="X72" s="53">
        <f>V72+SUMIFS(postings!$T:$T,postings!$C:$C,'b-data'!X$2,postings!$D:$D,'b-data'!X$3,postings!$I:$I,'b-data'!$A72)-SUMIFS(postings!$W:$W,postings!$C:$C,'b-data'!X$2,postings!$D:$D,'b-data'!X$3,postings!$M:$M,'b-data'!$A72)</f>
        <v>0</v>
      </c>
      <c r="Y72" s="53">
        <f>X72+SUMIFS(postings!$T:$T,postings!$C:$C,'b-data'!Y$2,postings!$D:$D,'b-data'!Y$3,postings!$I:$I,'b-data'!$A72)-SUMIFS(postings!$W:$W,postings!$C:$C,'b-data'!Y$2,postings!$D:$D,'b-data'!Y$3,postings!$M:$M,'b-data'!$A72)</f>
        <v>0</v>
      </c>
      <c r="Z72" s="53">
        <f>Y72+SUMIFS(postings!$T:$T,postings!$C:$C,'b-data'!Z$2,postings!$D:$D,'b-data'!Z$3,postings!$I:$I,'b-data'!$A72)-SUMIFS(postings!$W:$W,postings!$C:$C,'b-data'!Z$2,postings!$D:$D,'b-data'!Z$3,postings!$M:$M,'b-data'!$A72)</f>
        <v>0</v>
      </c>
      <c r="AA72" s="53">
        <f>Z72+SUMIFS(postings!$T:$T,postings!$C:$C,'b-data'!AA$2,postings!$D:$D,'b-data'!AA$3,postings!$I:$I,'b-data'!$A72)-SUMIFS(postings!$W:$W,postings!$C:$C,'b-data'!AA$2,postings!$D:$D,'b-data'!AA$3,postings!$M:$M,'b-data'!$A72)</f>
        <v>0</v>
      </c>
      <c r="AB72" s="53">
        <f>AA72+SUMIFS(postings!$T:$T,postings!$C:$C,'b-data'!AB$2,postings!$D:$D,'b-data'!AB$3,postings!$I:$I,'b-data'!$A72)-SUMIFS(postings!$W:$W,postings!$C:$C,'b-data'!AB$2,postings!$D:$D,'b-data'!AB$3,postings!$M:$M,'b-data'!$A72)</f>
        <v>0</v>
      </c>
      <c r="AC72" s="53">
        <f>AB72+SUMIFS(postings!$T:$T,postings!$C:$C,'b-data'!AC$2,postings!$D:$D,'b-data'!AC$3,postings!$I:$I,'b-data'!$A72)-SUMIFS(postings!$W:$W,postings!$C:$C,'b-data'!AC$2,postings!$D:$D,'b-data'!AC$3,postings!$M:$M,'b-data'!$A72)</f>
        <v>0</v>
      </c>
      <c r="AD72" s="53">
        <f>AC72+SUMIFS(postings!$T:$T,postings!$C:$C,'b-data'!AD$2,postings!$D:$D,'b-data'!AD$3,postings!$I:$I,'b-data'!$A72)-SUMIFS(postings!$W:$W,postings!$C:$C,'b-data'!AD$2,postings!$D:$D,'b-data'!AD$3,postings!$M:$M,'b-data'!$A72)</f>
        <v>0</v>
      </c>
      <c r="AE72" s="53">
        <f>AD72+SUMIFS(postings!$T:$T,postings!$C:$C,'b-data'!AE$2,postings!$D:$D,'b-data'!AE$3,postings!$I:$I,'b-data'!$A72)-SUMIFS(postings!$W:$W,postings!$C:$C,'b-data'!AE$2,postings!$D:$D,'b-data'!AE$3,postings!$M:$M,'b-data'!$A72)</f>
        <v>0</v>
      </c>
      <c r="AF72" s="53">
        <f>AE72+SUMIFS(postings!$T:$T,postings!$C:$C,'b-data'!AF$2,postings!$D:$D,'b-data'!AF$3,postings!$I:$I,'b-data'!$A72)-SUMIFS(postings!$W:$W,postings!$C:$C,'b-data'!AF$2,postings!$D:$D,'b-data'!AF$3,postings!$M:$M,'b-data'!$A72)</f>
        <v>0</v>
      </c>
      <c r="AG72" s="53">
        <f>AF72+SUMIFS(postings!$T:$T,postings!$C:$C,'b-data'!AG$2,postings!$D:$D,'b-data'!AG$3,postings!$I:$I,'b-data'!$A72)-SUMIFS(postings!$W:$W,postings!$C:$C,'b-data'!AG$2,postings!$D:$D,'b-data'!AG$3,postings!$M:$M,'b-data'!$A72)</f>
        <v>0</v>
      </c>
      <c r="AH72" s="53">
        <f>AG72+SUMIFS(postings!$T:$T,postings!$C:$C,'b-data'!AH$2,postings!$D:$D,'b-data'!AH$3,postings!$I:$I,'b-data'!$A72)-SUMIFS(postings!$W:$W,postings!$C:$C,'b-data'!AH$2,postings!$D:$D,'b-data'!AH$3,postings!$M:$M,'b-data'!$A72)</f>
        <v>0</v>
      </c>
      <c r="AI72" s="53">
        <f>AH72+SUMIFS(postings!$T:$T,postings!$C:$C,'b-data'!AI$2,postings!$D:$D,'b-data'!AI$3,postings!$I:$I,'b-data'!$A72)-SUMIFS(postings!$W:$W,postings!$C:$C,'b-data'!AI$2,postings!$D:$D,'b-data'!AI$3,postings!$M:$M,'b-data'!$A72)</f>
        <v>0</v>
      </c>
      <c r="AJ72" s="53" cm="1">
        <f t="array" ref="AJ72">+INDEX(X72:AI72,1,Settings!$C$4)</f>
        <v>0</v>
      </c>
      <c r="AK72" s="53" cm="1">
        <f t="array" ref="AK72">+INDEX(X72:AI72,1,Settings!$C$4)</f>
        <v>0</v>
      </c>
      <c r="AL72" s="53"/>
      <c r="AM72" s="53">
        <f t="shared" si="139"/>
        <v>0</v>
      </c>
      <c r="AN72" s="53">
        <f t="shared" ref="AN72:AX72" si="150">+AM72</f>
        <v>0</v>
      </c>
      <c r="AO72" s="53">
        <f t="shared" si="150"/>
        <v>0</v>
      </c>
      <c r="AP72" s="53">
        <f t="shared" si="150"/>
        <v>0</v>
      </c>
      <c r="AQ72" s="53">
        <f t="shared" si="150"/>
        <v>0</v>
      </c>
      <c r="AR72" s="53">
        <f t="shared" si="150"/>
        <v>0</v>
      </c>
      <c r="AS72" s="53">
        <f t="shared" si="150"/>
        <v>0</v>
      </c>
      <c r="AT72" s="53">
        <f t="shared" si="150"/>
        <v>0</v>
      </c>
      <c r="AU72" s="53">
        <f t="shared" si="150"/>
        <v>0</v>
      </c>
      <c r="AV72" s="53">
        <f t="shared" si="150"/>
        <v>0</v>
      </c>
      <c r="AW72" s="53">
        <f t="shared" si="150"/>
        <v>0</v>
      </c>
      <c r="AX72" s="53">
        <f t="shared" si="150"/>
        <v>0</v>
      </c>
      <c r="AY72" s="53" cm="1">
        <f t="array" ref="AY72">+INDEX(AM72:AX72,1,Settings!$C$4)</f>
        <v>0</v>
      </c>
      <c r="AZ72" s="53">
        <f t="shared" si="141"/>
        <v>0</v>
      </c>
      <c r="BA72" s="53"/>
      <c r="BB72" s="53">
        <f t="shared" si="142"/>
        <v>0</v>
      </c>
      <c r="BC72" s="53">
        <f t="shared" ref="BC72:BN72" si="151">+BB72</f>
        <v>0</v>
      </c>
      <c r="BD72" s="53">
        <f t="shared" si="151"/>
        <v>0</v>
      </c>
      <c r="BE72" s="53">
        <f t="shared" si="151"/>
        <v>0</v>
      </c>
      <c r="BF72" s="53">
        <f t="shared" si="151"/>
        <v>0</v>
      </c>
      <c r="BG72" s="53">
        <f t="shared" si="151"/>
        <v>0</v>
      </c>
      <c r="BH72" s="53">
        <f t="shared" si="151"/>
        <v>0</v>
      </c>
      <c r="BI72" s="53">
        <f t="shared" si="151"/>
        <v>0</v>
      </c>
      <c r="BJ72" s="53">
        <f t="shared" si="151"/>
        <v>0</v>
      </c>
      <c r="BK72" s="53">
        <f t="shared" si="151"/>
        <v>0</v>
      </c>
      <c r="BL72" s="53">
        <f t="shared" si="151"/>
        <v>0</v>
      </c>
      <c r="BM72" s="53">
        <f t="shared" si="151"/>
        <v>0</v>
      </c>
      <c r="BN72" s="53">
        <f t="shared" si="151"/>
        <v>0</v>
      </c>
      <c r="BO72" s="53"/>
      <c r="BP72" s="53">
        <f t="shared" si="144"/>
        <v>0</v>
      </c>
      <c r="BQ72" s="53"/>
      <c r="BR72" s="53">
        <f t="shared" si="145"/>
        <v>0</v>
      </c>
    </row>
    <row r="73" spans="1:70" x14ac:dyDescent="0.2">
      <c r="A73" s="6">
        <v>410</v>
      </c>
      <c r="B73" s="6" t="str">
        <f>+VLOOKUP(A73,masterfile!B:C,2,FALSE)</f>
        <v>Geschäftsausstattung</v>
      </c>
      <c r="D73" s="53">
        <f>+SUMIF('[1]2017'!$A:$A,$A73,'[1]2017'!$C:$C)-SUMIF('[1]2017'!$E:$E,$A73,'[1]2017'!$G:$G)</f>
        <v>0</v>
      </c>
      <c r="E73" s="53">
        <f>+SUMIF('[1]2018'!$A:$A,$A73,'[1]2018'!$C:$C)-SUMIF('[1]2018'!$E:$E,$A73,'[1]2018'!$G:$G)+D73</f>
        <v>0</v>
      </c>
      <c r="F73" s="53">
        <f>+SUMIF('[1]2019'!$A:$A,$A73,'[1]2019'!$C:$C)-SUMIF('[1]2019'!$E:$E,$A73,'[1]2019'!$G:$G)+E73</f>
        <v>0</v>
      </c>
      <c r="G73" s="53">
        <f>+SUMIF('[1]2020'!$A:$A,$A73,'[1]2020'!$C:$C)-SUMIF('[1]2020'!$E:$E,$A73,'[1]2020'!$G:$G)+F73</f>
        <v>0</v>
      </c>
      <c r="H73" s="53"/>
      <c r="I73" s="53">
        <f>+(SUMIF('[1]2021'!$A:$A,$A73,'[1]2021'!$C:$C)-SUMIF('[1]2021'!$E:$E,$A73,'[1]2021'!$G:$G))/12+G73</f>
        <v>0</v>
      </c>
      <c r="J73" s="53">
        <f>+(SUMIF('[1]2021'!$A:$A,$A73,'[1]2021'!$C:$C)-SUMIF('[1]2021'!$E:$E,$A73,'[1]2021'!$G:$G))/12+I73</f>
        <v>0</v>
      </c>
      <c r="K73" s="53">
        <f>+(SUMIF('[1]2021'!$A:$A,$A73,'[1]2021'!$C:$C)-SUMIF('[1]2021'!$E:$E,$A73,'[1]2021'!$G:$G))/12+J73</f>
        <v>0</v>
      </c>
      <c r="L73" s="53">
        <f>+(SUMIF('[1]2021'!$A:$A,$A73,'[1]2021'!$C:$C)-SUMIF('[1]2021'!$E:$E,$A73,'[1]2021'!$G:$G))/12+K73</f>
        <v>0</v>
      </c>
      <c r="M73" s="53">
        <f>+(SUMIF('[1]2021'!$A:$A,$A73,'[1]2021'!$C:$C)-SUMIF('[1]2021'!$E:$E,$A73,'[1]2021'!$G:$G))/12+L73</f>
        <v>0</v>
      </c>
      <c r="N73" s="53">
        <f>+(SUMIF('[1]2021'!$A:$A,$A73,'[1]2021'!$C:$C)-SUMIF('[1]2021'!$E:$E,$A73,'[1]2021'!$G:$G))/12+M73</f>
        <v>0</v>
      </c>
      <c r="O73" s="53">
        <f>+(SUMIF('[1]2021'!$A:$A,$A73,'[1]2021'!$C:$C)-SUMIF('[1]2021'!$E:$E,$A73,'[1]2021'!$G:$G))/12+N73</f>
        <v>0</v>
      </c>
      <c r="P73" s="53">
        <f>+(SUMIF('[1]2021'!$A:$A,$A73,'[1]2021'!$C:$C)-SUMIF('[1]2021'!$E:$E,$A73,'[1]2021'!$G:$G))/12+O73</f>
        <v>0</v>
      </c>
      <c r="Q73" s="53">
        <f>+(SUMIF('[1]2021'!$A:$A,$A73,'[1]2021'!$C:$C)-SUMIF('[1]2021'!$E:$E,$A73,'[1]2021'!$G:$G))/12+P73</f>
        <v>0</v>
      </c>
      <c r="R73" s="53">
        <f>+(SUMIF('[1]2021'!$A:$A,$A73,'[1]2021'!$C:$C)-SUMIF('[1]2021'!$E:$E,$A73,'[1]2021'!$G:$G))/12+Q73</f>
        <v>0</v>
      </c>
      <c r="S73" s="53">
        <f>+(SUMIF('[1]2021'!$A:$A,$A73,'[1]2021'!$C:$C)-SUMIF('[1]2021'!$E:$E,$A73,'[1]2021'!$G:$G))/12+R73</f>
        <v>0</v>
      </c>
      <c r="T73" s="53">
        <f>+(SUMIF('[1]2021'!$A:$A,$A73,'[1]2021'!$C:$C)-SUMIF('[1]2021'!$E:$E,$A73,'[1]2021'!$G:$G))/12+S73</f>
        <v>0</v>
      </c>
      <c r="U73" s="53" cm="1">
        <f t="array" ref="U73">+INDEX(I73:T73,1,Settings!$C$4)</f>
        <v>0</v>
      </c>
      <c r="V73" s="53" cm="1">
        <f t="array" ref="V73">+INDEX(I73:T73,1,Settings!$C$4)</f>
        <v>0</v>
      </c>
      <c r="W73" s="53"/>
      <c r="X73" s="53">
        <f>V73+SUMIFS(postings!$T:$T,postings!$C:$C,'b-data'!X$2,postings!$D:$D,'b-data'!X$3,postings!$I:$I,'b-data'!$A73)-SUMIFS(postings!$W:$W,postings!$C:$C,'b-data'!X$2,postings!$D:$D,'b-data'!X$3,postings!$M:$M,'b-data'!$A73)</f>
        <v>0</v>
      </c>
      <c r="Y73" s="53">
        <f>X73+SUMIFS(postings!$T:$T,postings!$C:$C,'b-data'!Y$2,postings!$D:$D,'b-data'!Y$3,postings!$I:$I,'b-data'!$A73)-SUMIFS(postings!$W:$W,postings!$C:$C,'b-data'!Y$2,postings!$D:$D,'b-data'!Y$3,postings!$M:$M,'b-data'!$A73)</f>
        <v>0</v>
      </c>
      <c r="Z73" s="53">
        <f>Y73+SUMIFS(postings!$T:$T,postings!$C:$C,'b-data'!Z$2,postings!$D:$D,'b-data'!Z$3,postings!$I:$I,'b-data'!$A73)-SUMIFS(postings!$W:$W,postings!$C:$C,'b-data'!Z$2,postings!$D:$D,'b-data'!Z$3,postings!$M:$M,'b-data'!$A73)</f>
        <v>0</v>
      </c>
      <c r="AA73" s="53">
        <f>Z73+SUMIFS(postings!$T:$T,postings!$C:$C,'b-data'!AA$2,postings!$D:$D,'b-data'!AA$3,postings!$I:$I,'b-data'!$A73)-SUMIFS(postings!$W:$W,postings!$C:$C,'b-data'!AA$2,postings!$D:$D,'b-data'!AA$3,postings!$M:$M,'b-data'!$A73)</f>
        <v>0</v>
      </c>
      <c r="AB73" s="53">
        <f>AA73+SUMIFS(postings!$T:$T,postings!$C:$C,'b-data'!AB$2,postings!$D:$D,'b-data'!AB$3,postings!$I:$I,'b-data'!$A73)-SUMIFS(postings!$W:$W,postings!$C:$C,'b-data'!AB$2,postings!$D:$D,'b-data'!AB$3,postings!$M:$M,'b-data'!$A73)</f>
        <v>0</v>
      </c>
      <c r="AC73" s="53">
        <f>AB73+SUMIFS(postings!$T:$T,postings!$C:$C,'b-data'!AC$2,postings!$D:$D,'b-data'!AC$3,postings!$I:$I,'b-data'!$A73)-SUMIFS(postings!$W:$W,postings!$C:$C,'b-data'!AC$2,postings!$D:$D,'b-data'!AC$3,postings!$M:$M,'b-data'!$A73)</f>
        <v>0</v>
      </c>
      <c r="AD73" s="53">
        <f>AC73+SUMIFS(postings!$T:$T,postings!$C:$C,'b-data'!AD$2,postings!$D:$D,'b-data'!AD$3,postings!$I:$I,'b-data'!$A73)-SUMIFS(postings!$W:$W,postings!$C:$C,'b-data'!AD$2,postings!$D:$D,'b-data'!AD$3,postings!$M:$M,'b-data'!$A73)</f>
        <v>0</v>
      </c>
      <c r="AE73" s="53">
        <f>AD73+SUMIFS(postings!$T:$T,postings!$C:$C,'b-data'!AE$2,postings!$D:$D,'b-data'!AE$3,postings!$I:$I,'b-data'!$A73)-SUMIFS(postings!$W:$W,postings!$C:$C,'b-data'!AE$2,postings!$D:$D,'b-data'!AE$3,postings!$M:$M,'b-data'!$A73)</f>
        <v>0</v>
      </c>
      <c r="AF73" s="53">
        <f>AE73+SUMIFS(postings!$T:$T,postings!$C:$C,'b-data'!AF$2,postings!$D:$D,'b-data'!AF$3,postings!$I:$I,'b-data'!$A73)-SUMIFS(postings!$W:$W,postings!$C:$C,'b-data'!AF$2,postings!$D:$D,'b-data'!AF$3,postings!$M:$M,'b-data'!$A73)</f>
        <v>0</v>
      </c>
      <c r="AG73" s="53">
        <f>AF73+SUMIFS(postings!$T:$T,postings!$C:$C,'b-data'!AG$2,postings!$D:$D,'b-data'!AG$3,postings!$I:$I,'b-data'!$A73)-SUMIFS(postings!$W:$W,postings!$C:$C,'b-data'!AG$2,postings!$D:$D,'b-data'!AG$3,postings!$M:$M,'b-data'!$A73)</f>
        <v>0</v>
      </c>
      <c r="AH73" s="53">
        <f>AG73+SUMIFS(postings!$T:$T,postings!$C:$C,'b-data'!AH$2,postings!$D:$D,'b-data'!AH$3,postings!$I:$I,'b-data'!$A73)-SUMIFS(postings!$W:$W,postings!$C:$C,'b-data'!AH$2,postings!$D:$D,'b-data'!AH$3,postings!$M:$M,'b-data'!$A73)</f>
        <v>0</v>
      </c>
      <c r="AI73" s="53">
        <f>AH73+SUMIFS(postings!$T:$T,postings!$C:$C,'b-data'!AI$2,postings!$D:$D,'b-data'!AI$3,postings!$I:$I,'b-data'!$A73)-SUMIFS(postings!$W:$W,postings!$C:$C,'b-data'!AI$2,postings!$D:$D,'b-data'!AI$3,postings!$M:$M,'b-data'!$A73)</f>
        <v>0</v>
      </c>
      <c r="AJ73" s="53" cm="1">
        <f t="array" ref="AJ73">+INDEX(X73:AI73,1,Settings!$C$4)</f>
        <v>0</v>
      </c>
      <c r="AK73" s="53" cm="1">
        <f t="array" ref="AK73">+INDEX(X73:AI73,1,Settings!$C$4)</f>
        <v>0</v>
      </c>
      <c r="AL73" s="53"/>
      <c r="AM73" s="53">
        <f t="shared" si="139"/>
        <v>0</v>
      </c>
      <c r="AN73" s="53">
        <f t="shared" ref="AN73:AX73" si="152">+AM73</f>
        <v>0</v>
      </c>
      <c r="AO73" s="53">
        <f t="shared" si="152"/>
        <v>0</v>
      </c>
      <c r="AP73" s="53">
        <f t="shared" si="152"/>
        <v>0</v>
      </c>
      <c r="AQ73" s="53">
        <f t="shared" si="152"/>
        <v>0</v>
      </c>
      <c r="AR73" s="53">
        <f t="shared" si="152"/>
        <v>0</v>
      </c>
      <c r="AS73" s="53">
        <f t="shared" si="152"/>
        <v>0</v>
      </c>
      <c r="AT73" s="53">
        <f t="shared" si="152"/>
        <v>0</v>
      </c>
      <c r="AU73" s="53">
        <f t="shared" si="152"/>
        <v>0</v>
      </c>
      <c r="AV73" s="53">
        <f t="shared" si="152"/>
        <v>0</v>
      </c>
      <c r="AW73" s="53">
        <f t="shared" si="152"/>
        <v>0</v>
      </c>
      <c r="AX73" s="53">
        <f t="shared" si="152"/>
        <v>0</v>
      </c>
      <c r="AY73" s="53" cm="1">
        <f t="array" ref="AY73">+INDEX(AM73:AX73,1,Settings!$C$4)</f>
        <v>0</v>
      </c>
      <c r="AZ73" s="53">
        <f t="shared" si="141"/>
        <v>0</v>
      </c>
      <c r="BA73" s="53"/>
      <c r="BB73" s="53">
        <f t="shared" si="142"/>
        <v>0</v>
      </c>
      <c r="BC73" s="53">
        <f t="shared" ref="BC73:BN73" si="153">+BB73</f>
        <v>0</v>
      </c>
      <c r="BD73" s="53">
        <f t="shared" si="153"/>
        <v>0</v>
      </c>
      <c r="BE73" s="53">
        <f t="shared" si="153"/>
        <v>0</v>
      </c>
      <c r="BF73" s="53">
        <f t="shared" si="153"/>
        <v>0</v>
      </c>
      <c r="BG73" s="53">
        <f t="shared" si="153"/>
        <v>0</v>
      </c>
      <c r="BH73" s="53">
        <f t="shared" si="153"/>
        <v>0</v>
      </c>
      <c r="BI73" s="53">
        <f t="shared" si="153"/>
        <v>0</v>
      </c>
      <c r="BJ73" s="53">
        <f t="shared" si="153"/>
        <v>0</v>
      </c>
      <c r="BK73" s="53">
        <f t="shared" si="153"/>
        <v>0</v>
      </c>
      <c r="BL73" s="53">
        <f t="shared" si="153"/>
        <v>0</v>
      </c>
      <c r="BM73" s="53">
        <f t="shared" si="153"/>
        <v>0</v>
      </c>
      <c r="BN73" s="53">
        <f t="shared" si="153"/>
        <v>0</v>
      </c>
      <c r="BO73" s="53"/>
      <c r="BP73" s="53">
        <f t="shared" si="144"/>
        <v>0</v>
      </c>
      <c r="BQ73" s="53"/>
      <c r="BR73" s="53">
        <f t="shared" si="145"/>
        <v>0</v>
      </c>
    </row>
    <row r="74" spans="1:70" x14ac:dyDescent="0.2">
      <c r="A74" s="6">
        <v>420</v>
      </c>
      <c r="B74" s="6" t="str">
        <f>+VLOOKUP(A74,masterfile!B:C,2,FALSE)</f>
        <v>Büroeinrichtung</v>
      </c>
      <c r="D74" s="53">
        <f>+SUMIF('[1]2017'!$A:$A,$A74,'[1]2017'!$C:$C)-SUMIF('[1]2017'!$E:$E,$A74,'[1]2017'!$G:$G)</f>
        <v>23.333333333333332</v>
      </c>
      <c r="E74" s="53">
        <f>+SUMIF('[1]2018'!$A:$A,$A74,'[1]2018'!$C:$C)-SUMIF('[1]2018'!$E:$E,$A74,'[1]2018'!$G:$G)+D74</f>
        <v>26.666666666666664</v>
      </c>
      <c r="F74" s="53">
        <f>+SUMIF('[1]2019'!$A:$A,$A74,'[1]2019'!$C:$C)-SUMIF('[1]2019'!$E:$E,$A74,'[1]2019'!$G:$G)+E74</f>
        <v>29.999999999999996</v>
      </c>
      <c r="G74" s="53">
        <f>+SUMIF('[1]2020'!$A:$A,$A74,'[1]2020'!$C:$C)-SUMIF('[1]2020'!$E:$E,$A74,'[1]2020'!$G:$G)+F74</f>
        <v>33.333333333333329</v>
      </c>
      <c r="H74" s="53"/>
      <c r="I74" s="53">
        <f>+(SUMIF('[1]2021'!$A:$A,$A74,'[1]2021'!$C:$C)-SUMIF('[1]2021'!$E:$E,$A74,'[1]2021'!$G:$G))/12+G74</f>
        <v>33.611111111111107</v>
      </c>
      <c r="J74" s="53">
        <f>+(SUMIF('[1]2021'!$A:$A,$A74,'[1]2021'!$C:$C)-SUMIF('[1]2021'!$E:$E,$A74,'[1]2021'!$G:$G))/12+I74</f>
        <v>33.888888888888886</v>
      </c>
      <c r="K74" s="53">
        <f>+(SUMIF('[1]2021'!$A:$A,$A74,'[1]2021'!$C:$C)-SUMIF('[1]2021'!$E:$E,$A74,'[1]2021'!$G:$G))/12+J74</f>
        <v>34.166666666666664</v>
      </c>
      <c r="L74" s="53">
        <f>+(SUMIF('[1]2021'!$A:$A,$A74,'[1]2021'!$C:$C)-SUMIF('[1]2021'!$E:$E,$A74,'[1]2021'!$G:$G))/12+K74</f>
        <v>34.444444444444443</v>
      </c>
      <c r="M74" s="53">
        <f>+(SUMIF('[1]2021'!$A:$A,$A74,'[1]2021'!$C:$C)-SUMIF('[1]2021'!$E:$E,$A74,'[1]2021'!$G:$G))/12+L74</f>
        <v>34.722222222222221</v>
      </c>
      <c r="N74" s="53">
        <f>+(SUMIF('[1]2021'!$A:$A,$A74,'[1]2021'!$C:$C)-SUMIF('[1]2021'!$E:$E,$A74,'[1]2021'!$G:$G))/12+M74</f>
        <v>35</v>
      </c>
      <c r="O74" s="53">
        <f>+(SUMIF('[1]2021'!$A:$A,$A74,'[1]2021'!$C:$C)-SUMIF('[1]2021'!$E:$E,$A74,'[1]2021'!$G:$G))/12+N74</f>
        <v>35.277777777777779</v>
      </c>
      <c r="P74" s="53">
        <f>+(SUMIF('[1]2021'!$A:$A,$A74,'[1]2021'!$C:$C)-SUMIF('[1]2021'!$E:$E,$A74,'[1]2021'!$G:$G))/12+O74</f>
        <v>35.555555555555557</v>
      </c>
      <c r="Q74" s="53">
        <f>+(SUMIF('[1]2021'!$A:$A,$A74,'[1]2021'!$C:$C)-SUMIF('[1]2021'!$E:$E,$A74,'[1]2021'!$G:$G))/12+P74</f>
        <v>35.833333333333336</v>
      </c>
      <c r="R74" s="53">
        <f>+(SUMIF('[1]2021'!$A:$A,$A74,'[1]2021'!$C:$C)-SUMIF('[1]2021'!$E:$E,$A74,'[1]2021'!$G:$G))/12+Q74</f>
        <v>36.111111111111114</v>
      </c>
      <c r="S74" s="53">
        <f>+(SUMIF('[1]2021'!$A:$A,$A74,'[1]2021'!$C:$C)-SUMIF('[1]2021'!$E:$E,$A74,'[1]2021'!$G:$G))/12+R74</f>
        <v>36.388888888888893</v>
      </c>
      <c r="T74" s="53">
        <f>+(SUMIF('[1]2021'!$A:$A,$A74,'[1]2021'!$C:$C)-SUMIF('[1]2021'!$E:$E,$A74,'[1]2021'!$G:$G))/12+S74</f>
        <v>36.666666666666671</v>
      </c>
      <c r="U74" s="53" cm="1">
        <f t="array" ref="U74">+INDEX(I74:T74,1,Settings!$C$4)</f>
        <v>36.666666666666671</v>
      </c>
      <c r="V74" s="53" cm="1">
        <f t="array" ref="V74">+INDEX(I74:T74,1,Settings!$C$4)</f>
        <v>36.666666666666671</v>
      </c>
      <c r="W74" s="53"/>
      <c r="X74" s="53">
        <f>V74+SUMIFS(postings!$T:$T,postings!$C:$C,'b-data'!X$2,postings!$D:$D,'b-data'!X$3,postings!$I:$I,'b-data'!$A74)-SUMIFS(postings!$W:$W,postings!$C:$C,'b-data'!X$2,postings!$D:$D,'b-data'!X$3,postings!$M:$M,'b-data'!$A74)</f>
        <v>36.666666666666671</v>
      </c>
      <c r="Y74" s="53">
        <f>X74+SUMIFS(postings!$T:$T,postings!$C:$C,'b-data'!Y$2,postings!$D:$D,'b-data'!Y$3,postings!$I:$I,'b-data'!$A74)-SUMIFS(postings!$W:$W,postings!$C:$C,'b-data'!Y$2,postings!$D:$D,'b-data'!Y$3,postings!$M:$M,'b-data'!$A74)</f>
        <v>36.666666666666671</v>
      </c>
      <c r="Z74" s="53">
        <f>Y74+SUMIFS(postings!$T:$T,postings!$C:$C,'b-data'!Z$2,postings!$D:$D,'b-data'!Z$3,postings!$I:$I,'b-data'!$A74)-SUMIFS(postings!$W:$W,postings!$C:$C,'b-data'!Z$2,postings!$D:$D,'b-data'!Z$3,postings!$M:$M,'b-data'!$A74)</f>
        <v>36.666666666666671</v>
      </c>
      <c r="AA74" s="53">
        <f>Z74+SUMIFS(postings!$T:$T,postings!$C:$C,'b-data'!AA$2,postings!$D:$D,'b-data'!AA$3,postings!$I:$I,'b-data'!$A74)-SUMIFS(postings!$W:$W,postings!$C:$C,'b-data'!AA$2,postings!$D:$D,'b-data'!AA$3,postings!$M:$M,'b-data'!$A74)</f>
        <v>36.666666666666671</v>
      </c>
      <c r="AB74" s="53">
        <f>AA74+SUMIFS(postings!$T:$T,postings!$C:$C,'b-data'!AB$2,postings!$D:$D,'b-data'!AB$3,postings!$I:$I,'b-data'!$A74)-SUMIFS(postings!$W:$W,postings!$C:$C,'b-data'!AB$2,postings!$D:$D,'b-data'!AB$3,postings!$M:$M,'b-data'!$A74)</f>
        <v>36.666666666666671</v>
      </c>
      <c r="AC74" s="53">
        <f>AB74+SUMIFS(postings!$T:$T,postings!$C:$C,'b-data'!AC$2,postings!$D:$D,'b-data'!AC$3,postings!$I:$I,'b-data'!$A74)-SUMIFS(postings!$W:$W,postings!$C:$C,'b-data'!AC$2,postings!$D:$D,'b-data'!AC$3,postings!$M:$M,'b-data'!$A74)</f>
        <v>36.666666666666671</v>
      </c>
      <c r="AD74" s="53">
        <f>AC74+SUMIFS(postings!$T:$T,postings!$C:$C,'b-data'!AD$2,postings!$D:$D,'b-data'!AD$3,postings!$I:$I,'b-data'!$A74)-SUMIFS(postings!$W:$W,postings!$C:$C,'b-data'!AD$2,postings!$D:$D,'b-data'!AD$3,postings!$M:$M,'b-data'!$A74)</f>
        <v>36.666666666666671</v>
      </c>
      <c r="AE74" s="53">
        <f>AD74+SUMIFS(postings!$T:$T,postings!$C:$C,'b-data'!AE$2,postings!$D:$D,'b-data'!AE$3,postings!$I:$I,'b-data'!$A74)-SUMIFS(postings!$W:$W,postings!$C:$C,'b-data'!AE$2,postings!$D:$D,'b-data'!AE$3,postings!$M:$M,'b-data'!$A74)</f>
        <v>36.666666666666671</v>
      </c>
      <c r="AF74" s="53">
        <f>AE74+SUMIFS(postings!$T:$T,postings!$C:$C,'b-data'!AF$2,postings!$D:$D,'b-data'!AF$3,postings!$I:$I,'b-data'!$A74)-SUMIFS(postings!$W:$W,postings!$C:$C,'b-data'!AF$2,postings!$D:$D,'b-data'!AF$3,postings!$M:$M,'b-data'!$A74)</f>
        <v>36.666666666666671</v>
      </c>
      <c r="AG74" s="53">
        <f>AF74+SUMIFS(postings!$T:$T,postings!$C:$C,'b-data'!AG$2,postings!$D:$D,'b-data'!AG$3,postings!$I:$I,'b-data'!$A74)-SUMIFS(postings!$W:$W,postings!$C:$C,'b-data'!AG$2,postings!$D:$D,'b-data'!AG$3,postings!$M:$M,'b-data'!$A74)</f>
        <v>36.666666666666671</v>
      </c>
      <c r="AH74" s="53">
        <f>AG74+SUMIFS(postings!$T:$T,postings!$C:$C,'b-data'!AH$2,postings!$D:$D,'b-data'!AH$3,postings!$I:$I,'b-data'!$A74)-SUMIFS(postings!$W:$W,postings!$C:$C,'b-data'!AH$2,postings!$D:$D,'b-data'!AH$3,postings!$M:$M,'b-data'!$A74)</f>
        <v>36.666666666666671</v>
      </c>
      <c r="AI74" s="53">
        <f>AH74+SUMIFS(postings!$T:$T,postings!$C:$C,'b-data'!AI$2,postings!$D:$D,'b-data'!AI$3,postings!$I:$I,'b-data'!$A74)-SUMIFS(postings!$W:$W,postings!$C:$C,'b-data'!AI$2,postings!$D:$D,'b-data'!AI$3,postings!$M:$M,'b-data'!$A74)</f>
        <v>36.666666666666671</v>
      </c>
      <c r="AJ74" s="53" cm="1">
        <f t="array" ref="AJ74">+INDEX(X74:AI74,1,Settings!$C$4)</f>
        <v>36.666666666666671</v>
      </c>
      <c r="AK74" s="53" cm="1">
        <f t="array" ref="AK74">+INDEX(X74:AI74,1,Settings!$C$4)</f>
        <v>36.666666666666671</v>
      </c>
      <c r="AL74" s="53"/>
      <c r="AM74" s="53">
        <f t="shared" si="139"/>
        <v>36.666666666666671</v>
      </c>
      <c r="AN74" s="53">
        <f t="shared" ref="AN74:AX74" si="154">+AM74</f>
        <v>36.666666666666671</v>
      </c>
      <c r="AO74" s="53">
        <f t="shared" si="154"/>
        <v>36.666666666666671</v>
      </c>
      <c r="AP74" s="53">
        <f t="shared" si="154"/>
        <v>36.666666666666671</v>
      </c>
      <c r="AQ74" s="53">
        <f t="shared" si="154"/>
        <v>36.666666666666671</v>
      </c>
      <c r="AR74" s="53">
        <f t="shared" si="154"/>
        <v>36.666666666666671</v>
      </c>
      <c r="AS74" s="53">
        <f t="shared" si="154"/>
        <v>36.666666666666671</v>
      </c>
      <c r="AT74" s="53">
        <f t="shared" si="154"/>
        <v>36.666666666666671</v>
      </c>
      <c r="AU74" s="53">
        <f t="shared" si="154"/>
        <v>36.666666666666671</v>
      </c>
      <c r="AV74" s="53">
        <f t="shared" si="154"/>
        <v>36.666666666666671</v>
      </c>
      <c r="AW74" s="53">
        <f t="shared" si="154"/>
        <v>36.666666666666671</v>
      </c>
      <c r="AX74" s="53">
        <f t="shared" si="154"/>
        <v>36.666666666666671</v>
      </c>
      <c r="AY74" s="53" cm="1">
        <f t="array" ref="AY74">+INDEX(AM74:AX74,1,Settings!$C$4)</f>
        <v>36.666666666666671</v>
      </c>
      <c r="AZ74" s="53">
        <f t="shared" si="141"/>
        <v>36.666666666666671</v>
      </c>
      <c r="BA74" s="53"/>
      <c r="BB74" s="53">
        <f t="shared" si="142"/>
        <v>36.666666666666671</v>
      </c>
      <c r="BC74" s="53">
        <f t="shared" ref="BC74:BN74" si="155">+BB74</f>
        <v>36.666666666666671</v>
      </c>
      <c r="BD74" s="53">
        <f t="shared" si="155"/>
        <v>36.666666666666671</v>
      </c>
      <c r="BE74" s="53">
        <f t="shared" si="155"/>
        <v>36.666666666666671</v>
      </c>
      <c r="BF74" s="53">
        <f t="shared" si="155"/>
        <v>36.666666666666671</v>
      </c>
      <c r="BG74" s="53">
        <f t="shared" si="155"/>
        <v>36.666666666666671</v>
      </c>
      <c r="BH74" s="53">
        <f t="shared" si="155"/>
        <v>36.666666666666671</v>
      </c>
      <c r="BI74" s="53">
        <f t="shared" si="155"/>
        <v>36.666666666666671</v>
      </c>
      <c r="BJ74" s="53">
        <f t="shared" si="155"/>
        <v>36.666666666666671</v>
      </c>
      <c r="BK74" s="53">
        <f t="shared" si="155"/>
        <v>36.666666666666671</v>
      </c>
      <c r="BL74" s="53">
        <f t="shared" si="155"/>
        <v>36.666666666666671</v>
      </c>
      <c r="BM74" s="53">
        <f t="shared" si="155"/>
        <v>36.666666666666671</v>
      </c>
      <c r="BN74" s="53">
        <f t="shared" si="155"/>
        <v>36.666666666666671</v>
      </c>
      <c r="BO74" s="53"/>
      <c r="BP74" s="53">
        <f t="shared" si="144"/>
        <v>36.666666666666671</v>
      </c>
      <c r="BQ74" s="53"/>
      <c r="BR74" s="53">
        <f t="shared" si="145"/>
        <v>36.666666666666671</v>
      </c>
    </row>
    <row r="75" spans="1:70" x14ac:dyDescent="0.2">
      <c r="A75" s="6">
        <v>430</v>
      </c>
      <c r="B75" s="6" t="str">
        <f>+VLOOKUP(A75,masterfile!B:C,2,FALSE)</f>
        <v>Ladeneinrichtung</v>
      </c>
      <c r="D75" s="53">
        <f>+SUMIF('[1]2017'!$A:$A,$A75,'[1]2017'!$C:$C)-SUMIF('[1]2017'!$E:$E,$A75,'[1]2017'!$G:$G)</f>
        <v>0</v>
      </c>
      <c r="E75" s="53">
        <f>+SUMIF('[1]2018'!$A:$A,$A75,'[1]2018'!$C:$C)-SUMIF('[1]2018'!$E:$E,$A75,'[1]2018'!$G:$G)+D75</f>
        <v>0</v>
      </c>
      <c r="F75" s="53">
        <f>+SUMIF('[1]2019'!$A:$A,$A75,'[1]2019'!$C:$C)-SUMIF('[1]2019'!$E:$E,$A75,'[1]2019'!$G:$G)+E75</f>
        <v>0</v>
      </c>
      <c r="G75" s="53">
        <f>+SUMIF('[1]2020'!$A:$A,$A75,'[1]2020'!$C:$C)-SUMIF('[1]2020'!$E:$E,$A75,'[1]2020'!$G:$G)+F75</f>
        <v>0</v>
      </c>
      <c r="H75" s="53"/>
      <c r="I75" s="53">
        <f>+(SUMIF('[1]2021'!$A:$A,$A75,'[1]2021'!$C:$C)-SUMIF('[1]2021'!$E:$E,$A75,'[1]2021'!$G:$G))/12+G75</f>
        <v>0</v>
      </c>
      <c r="J75" s="53">
        <f>+(SUMIF('[1]2021'!$A:$A,$A75,'[1]2021'!$C:$C)-SUMIF('[1]2021'!$E:$E,$A75,'[1]2021'!$G:$G))/12+I75</f>
        <v>0</v>
      </c>
      <c r="K75" s="53">
        <f>+(SUMIF('[1]2021'!$A:$A,$A75,'[1]2021'!$C:$C)-SUMIF('[1]2021'!$E:$E,$A75,'[1]2021'!$G:$G))/12+J75</f>
        <v>0</v>
      </c>
      <c r="L75" s="53">
        <f>+(SUMIF('[1]2021'!$A:$A,$A75,'[1]2021'!$C:$C)-SUMIF('[1]2021'!$E:$E,$A75,'[1]2021'!$G:$G))/12+K75</f>
        <v>0</v>
      </c>
      <c r="M75" s="53">
        <f>+(SUMIF('[1]2021'!$A:$A,$A75,'[1]2021'!$C:$C)-SUMIF('[1]2021'!$E:$E,$A75,'[1]2021'!$G:$G))/12+L75</f>
        <v>0</v>
      </c>
      <c r="N75" s="53">
        <f>+(SUMIF('[1]2021'!$A:$A,$A75,'[1]2021'!$C:$C)-SUMIF('[1]2021'!$E:$E,$A75,'[1]2021'!$G:$G))/12+M75</f>
        <v>0</v>
      </c>
      <c r="O75" s="53">
        <f>+(SUMIF('[1]2021'!$A:$A,$A75,'[1]2021'!$C:$C)-SUMIF('[1]2021'!$E:$E,$A75,'[1]2021'!$G:$G))/12+N75</f>
        <v>0</v>
      </c>
      <c r="P75" s="53">
        <f>+(SUMIF('[1]2021'!$A:$A,$A75,'[1]2021'!$C:$C)-SUMIF('[1]2021'!$E:$E,$A75,'[1]2021'!$G:$G))/12+O75</f>
        <v>0</v>
      </c>
      <c r="Q75" s="53">
        <f>+(SUMIF('[1]2021'!$A:$A,$A75,'[1]2021'!$C:$C)-SUMIF('[1]2021'!$E:$E,$A75,'[1]2021'!$G:$G))/12+P75</f>
        <v>0</v>
      </c>
      <c r="R75" s="53">
        <f>+(SUMIF('[1]2021'!$A:$A,$A75,'[1]2021'!$C:$C)-SUMIF('[1]2021'!$E:$E,$A75,'[1]2021'!$G:$G))/12+Q75</f>
        <v>0</v>
      </c>
      <c r="S75" s="53">
        <f>+(SUMIF('[1]2021'!$A:$A,$A75,'[1]2021'!$C:$C)-SUMIF('[1]2021'!$E:$E,$A75,'[1]2021'!$G:$G))/12+R75</f>
        <v>0</v>
      </c>
      <c r="T75" s="53">
        <f>+(SUMIF('[1]2021'!$A:$A,$A75,'[1]2021'!$C:$C)-SUMIF('[1]2021'!$E:$E,$A75,'[1]2021'!$G:$G))/12+S75</f>
        <v>0</v>
      </c>
      <c r="U75" s="53" cm="1">
        <f t="array" ref="U75">+INDEX(I75:T75,1,Settings!$C$4)</f>
        <v>0</v>
      </c>
      <c r="V75" s="53" cm="1">
        <f t="array" ref="V75">+INDEX(I75:T75,1,Settings!$C$4)</f>
        <v>0</v>
      </c>
      <c r="W75" s="53"/>
      <c r="X75" s="53">
        <f>V75+SUMIFS(postings!$T:$T,postings!$C:$C,'b-data'!X$2,postings!$D:$D,'b-data'!X$3,postings!$I:$I,'b-data'!$A75)-SUMIFS(postings!$W:$W,postings!$C:$C,'b-data'!X$2,postings!$D:$D,'b-data'!X$3,postings!$M:$M,'b-data'!$A75)</f>
        <v>0</v>
      </c>
      <c r="Y75" s="53">
        <f>X75+SUMIFS(postings!$T:$T,postings!$C:$C,'b-data'!Y$2,postings!$D:$D,'b-data'!Y$3,postings!$I:$I,'b-data'!$A75)-SUMIFS(postings!$W:$W,postings!$C:$C,'b-data'!Y$2,postings!$D:$D,'b-data'!Y$3,postings!$M:$M,'b-data'!$A75)</f>
        <v>0</v>
      </c>
      <c r="Z75" s="53">
        <f>Y75+SUMIFS(postings!$T:$T,postings!$C:$C,'b-data'!Z$2,postings!$D:$D,'b-data'!Z$3,postings!$I:$I,'b-data'!$A75)-SUMIFS(postings!$W:$W,postings!$C:$C,'b-data'!Z$2,postings!$D:$D,'b-data'!Z$3,postings!$M:$M,'b-data'!$A75)</f>
        <v>0</v>
      </c>
      <c r="AA75" s="53">
        <f>Z75+SUMIFS(postings!$T:$T,postings!$C:$C,'b-data'!AA$2,postings!$D:$D,'b-data'!AA$3,postings!$I:$I,'b-data'!$A75)-SUMIFS(postings!$W:$W,postings!$C:$C,'b-data'!AA$2,postings!$D:$D,'b-data'!AA$3,postings!$M:$M,'b-data'!$A75)</f>
        <v>0</v>
      </c>
      <c r="AB75" s="53">
        <f>AA75+SUMIFS(postings!$T:$T,postings!$C:$C,'b-data'!AB$2,postings!$D:$D,'b-data'!AB$3,postings!$I:$I,'b-data'!$A75)-SUMIFS(postings!$W:$W,postings!$C:$C,'b-data'!AB$2,postings!$D:$D,'b-data'!AB$3,postings!$M:$M,'b-data'!$A75)</f>
        <v>0</v>
      </c>
      <c r="AC75" s="53">
        <f>AB75+SUMIFS(postings!$T:$T,postings!$C:$C,'b-data'!AC$2,postings!$D:$D,'b-data'!AC$3,postings!$I:$I,'b-data'!$A75)-SUMIFS(postings!$W:$W,postings!$C:$C,'b-data'!AC$2,postings!$D:$D,'b-data'!AC$3,postings!$M:$M,'b-data'!$A75)</f>
        <v>0</v>
      </c>
      <c r="AD75" s="53">
        <f>AC75+SUMIFS(postings!$T:$T,postings!$C:$C,'b-data'!AD$2,postings!$D:$D,'b-data'!AD$3,postings!$I:$I,'b-data'!$A75)-SUMIFS(postings!$W:$W,postings!$C:$C,'b-data'!AD$2,postings!$D:$D,'b-data'!AD$3,postings!$M:$M,'b-data'!$A75)</f>
        <v>0</v>
      </c>
      <c r="AE75" s="53">
        <f>AD75+SUMIFS(postings!$T:$T,postings!$C:$C,'b-data'!AE$2,postings!$D:$D,'b-data'!AE$3,postings!$I:$I,'b-data'!$A75)-SUMIFS(postings!$W:$W,postings!$C:$C,'b-data'!AE$2,postings!$D:$D,'b-data'!AE$3,postings!$M:$M,'b-data'!$A75)</f>
        <v>0</v>
      </c>
      <c r="AF75" s="53">
        <f>AE75+SUMIFS(postings!$T:$T,postings!$C:$C,'b-data'!AF$2,postings!$D:$D,'b-data'!AF$3,postings!$I:$I,'b-data'!$A75)-SUMIFS(postings!$W:$W,postings!$C:$C,'b-data'!AF$2,postings!$D:$D,'b-data'!AF$3,postings!$M:$M,'b-data'!$A75)</f>
        <v>0</v>
      </c>
      <c r="AG75" s="53">
        <f>AF75+SUMIFS(postings!$T:$T,postings!$C:$C,'b-data'!AG$2,postings!$D:$D,'b-data'!AG$3,postings!$I:$I,'b-data'!$A75)-SUMIFS(postings!$W:$W,postings!$C:$C,'b-data'!AG$2,postings!$D:$D,'b-data'!AG$3,postings!$M:$M,'b-data'!$A75)</f>
        <v>0</v>
      </c>
      <c r="AH75" s="53">
        <f>AG75+SUMIFS(postings!$T:$T,postings!$C:$C,'b-data'!AH$2,postings!$D:$D,'b-data'!AH$3,postings!$I:$I,'b-data'!$A75)-SUMIFS(postings!$W:$W,postings!$C:$C,'b-data'!AH$2,postings!$D:$D,'b-data'!AH$3,postings!$M:$M,'b-data'!$A75)</f>
        <v>0</v>
      </c>
      <c r="AI75" s="53">
        <f>AH75+SUMIFS(postings!$T:$T,postings!$C:$C,'b-data'!AI$2,postings!$D:$D,'b-data'!AI$3,postings!$I:$I,'b-data'!$A75)-SUMIFS(postings!$W:$W,postings!$C:$C,'b-data'!AI$2,postings!$D:$D,'b-data'!AI$3,postings!$M:$M,'b-data'!$A75)</f>
        <v>0</v>
      </c>
      <c r="AJ75" s="53" cm="1">
        <f t="array" ref="AJ75">+INDEX(X75:AI75,1,Settings!$C$4)</f>
        <v>0</v>
      </c>
      <c r="AK75" s="53" cm="1">
        <f t="array" ref="AK75">+INDEX(X75:AI75,1,Settings!$C$4)</f>
        <v>0</v>
      </c>
      <c r="AL75" s="53"/>
      <c r="AM75" s="53">
        <f t="shared" si="139"/>
        <v>0</v>
      </c>
      <c r="AN75" s="53">
        <f t="shared" ref="AN75:AX75" si="156">+AM75</f>
        <v>0</v>
      </c>
      <c r="AO75" s="53">
        <f t="shared" si="156"/>
        <v>0</v>
      </c>
      <c r="AP75" s="53">
        <f t="shared" si="156"/>
        <v>0</v>
      </c>
      <c r="AQ75" s="53">
        <f t="shared" si="156"/>
        <v>0</v>
      </c>
      <c r="AR75" s="53">
        <f t="shared" si="156"/>
        <v>0</v>
      </c>
      <c r="AS75" s="53">
        <f t="shared" si="156"/>
        <v>0</v>
      </c>
      <c r="AT75" s="53">
        <f t="shared" si="156"/>
        <v>0</v>
      </c>
      <c r="AU75" s="53">
        <f t="shared" si="156"/>
        <v>0</v>
      </c>
      <c r="AV75" s="53">
        <f t="shared" si="156"/>
        <v>0</v>
      </c>
      <c r="AW75" s="53">
        <f t="shared" si="156"/>
        <v>0</v>
      </c>
      <c r="AX75" s="53">
        <f t="shared" si="156"/>
        <v>0</v>
      </c>
      <c r="AY75" s="53" cm="1">
        <f t="array" ref="AY75">+INDEX(AM75:AX75,1,Settings!$C$4)</f>
        <v>0</v>
      </c>
      <c r="AZ75" s="53">
        <f t="shared" si="141"/>
        <v>0</v>
      </c>
      <c r="BA75" s="53"/>
      <c r="BB75" s="53">
        <f t="shared" si="142"/>
        <v>0</v>
      </c>
      <c r="BC75" s="53">
        <f t="shared" ref="BC75:BN75" si="157">+BB75</f>
        <v>0</v>
      </c>
      <c r="BD75" s="53">
        <f t="shared" si="157"/>
        <v>0</v>
      </c>
      <c r="BE75" s="53">
        <f t="shared" si="157"/>
        <v>0</v>
      </c>
      <c r="BF75" s="53">
        <f t="shared" si="157"/>
        <v>0</v>
      </c>
      <c r="BG75" s="53">
        <f t="shared" si="157"/>
        <v>0</v>
      </c>
      <c r="BH75" s="53">
        <f t="shared" si="157"/>
        <v>0</v>
      </c>
      <c r="BI75" s="53">
        <f t="shared" si="157"/>
        <v>0</v>
      </c>
      <c r="BJ75" s="53">
        <f t="shared" si="157"/>
        <v>0</v>
      </c>
      <c r="BK75" s="53">
        <f t="shared" si="157"/>
        <v>0</v>
      </c>
      <c r="BL75" s="53">
        <f t="shared" si="157"/>
        <v>0</v>
      </c>
      <c r="BM75" s="53">
        <f t="shared" si="157"/>
        <v>0</v>
      </c>
      <c r="BN75" s="53">
        <f t="shared" si="157"/>
        <v>0</v>
      </c>
      <c r="BO75" s="53"/>
      <c r="BP75" s="53">
        <f t="shared" si="144"/>
        <v>0</v>
      </c>
      <c r="BQ75" s="53"/>
      <c r="BR75" s="53">
        <f t="shared" si="145"/>
        <v>0</v>
      </c>
    </row>
    <row r="76" spans="1:70" x14ac:dyDescent="0.2">
      <c r="A76" s="6">
        <v>440</v>
      </c>
      <c r="B76" s="6" t="str">
        <f>+VLOOKUP(A76,masterfile!B:C,2,FALSE)</f>
        <v>Werkzeuge</v>
      </c>
      <c r="D76" s="53">
        <f>+SUMIF('[1]2017'!$A:$A,$A76,'[1]2017'!$C:$C)-SUMIF('[1]2017'!$E:$E,$A76,'[1]2017'!$G:$G)</f>
        <v>0</v>
      </c>
      <c r="E76" s="53">
        <f>+SUMIF('[1]2018'!$A:$A,$A76,'[1]2018'!$C:$C)-SUMIF('[1]2018'!$E:$E,$A76,'[1]2018'!$G:$G)+D76</f>
        <v>0</v>
      </c>
      <c r="F76" s="53">
        <f>+SUMIF('[1]2019'!$A:$A,$A76,'[1]2019'!$C:$C)-SUMIF('[1]2019'!$E:$E,$A76,'[1]2019'!$G:$G)+E76</f>
        <v>0</v>
      </c>
      <c r="G76" s="53">
        <f>+SUMIF('[1]2020'!$A:$A,$A76,'[1]2020'!$C:$C)-SUMIF('[1]2020'!$E:$E,$A76,'[1]2020'!$G:$G)+F76</f>
        <v>0</v>
      </c>
      <c r="H76" s="53"/>
      <c r="I76" s="53">
        <f>+(SUMIF('[1]2021'!$A:$A,$A76,'[1]2021'!$C:$C)-SUMIF('[1]2021'!$E:$E,$A76,'[1]2021'!$G:$G))/12+G76</f>
        <v>0</v>
      </c>
      <c r="J76" s="53">
        <f>+(SUMIF('[1]2021'!$A:$A,$A76,'[1]2021'!$C:$C)-SUMIF('[1]2021'!$E:$E,$A76,'[1]2021'!$G:$G))/12+I76</f>
        <v>0</v>
      </c>
      <c r="K76" s="53">
        <f>+(SUMIF('[1]2021'!$A:$A,$A76,'[1]2021'!$C:$C)-SUMIF('[1]2021'!$E:$E,$A76,'[1]2021'!$G:$G))/12+J76</f>
        <v>0</v>
      </c>
      <c r="L76" s="53">
        <f>+(SUMIF('[1]2021'!$A:$A,$A76,'[1]2021'!$C:$C)-SUMIF('[1]2021'!$E:$E,$A76,'[1]2021'!$G:$G))/12+K76</f>
        <v>0</v>
      </c>
      <c r="M76" s="53">
        <f>+(SUMIF('[1]2021'!$A:$A,$A76,'[1]2021'!$C:$C)-SUMIF('[1]2021'!$E:$E,$A76,'[1]2021'!$G:$G))/12+L76</f>
        <v>0</v>
      </c>
      <c r="N76" s="53">
        <f>+(SUMIF('[1]2021'!$A:$A,$A76,'[1]2021'!$C:$C)-SUMIF('[1]2021'!$E:$E,$A76,'[1]2021'!$G:$G))/12+M76</f>
        <v>0</v>
      </c>
      <c r="O76" s="53">
        <f>+(SUMIF('[1]2021'!$A:$A,$A76,'[1]2021'!$C:$C)-SUMIF('[1]2021'!$E:$E,$A76,'[1]2021'!$G:$G))/12+N76</f>
        <v>0</v>
      </c>
      <c r="P76" s="53">
        <f>+(SUMIF('[1]2021'!$A:$A,$A76,'[1]2021'!$C:$C)-SUMIF('[1]2021'!$E:$E,$A76,'[1]2021'!$G:$G))/12+O76</f>
        <v>0</v>
      </c>
      <c r="Q76" s="53">
        <f>+(SUMIF('[1]2021'!$A:$A,$A76,'[1]2021'!$C:$C)-SUMIF('[1]2021'!$E:$E,$A76,'[1]2021'!$G:$G))/12+P76</f>
        <v>0</v>
      </c>
      <c r="R76" s="53">
        <f>+(SUMIF('[1]2021'!$A:$A,$A76,'[1]2021'!$C:$C)-SUMIF('[1]2021'!$E:$E,$A76,'[1]2021'!$G:$G))/12+Q76</f>
        <v>0</v>
      </c>
      <c r="S76" s="53">
        <f>+(SUMIF('[1]2021'!$A:$A,$A76,'[1]2021'!$C:$C)-SUMIF('[1]2021'!$E:$E,$A76,'[1]2021'!$G:$G))/12+R76</f>
        <v>0</v>
      </c>
      <c r="T76" s="53">
        <f>+(SUMIF('[1]2021'!$A:$A,$A76,'[1]2021'!$C:$C)-SUMIF('[1]2021'!$E:$E,$A76,'[1]2021'!$G:$G))/12+S76</f>
        <v>0</v>
      </c>
      <c r="U76" s="53" cm="1">
        <f t="array" ref="U76">+INDEX(I76:T76,1,Settings!$C$4)</f>
        <v>0</v>
      </c>
      <c r="V76" s="53" cm="1">
        <f t="array" ref="V76">+INDEX(I76:T76,1,Settings!$C$4)</f>
        <v>0</v>
      </c>
      <c r="W76" s="53"/>
      <c r="X76" s="53">
        <f>V76+SUMIFS(postings!$T:$T,postings!$C:$C,'b-data'!X$2,postings!$D:$D,'b-data'!X$3,postings!$I:$I,'b-data'!$A76)-SUMIFS(postings!$W:$W,postings!$C:$C,'b-data'!X$2,postings!$D:$D,'b-data'!X$3,postings!$M:$M,'b-data'!$A76)</f>
        <v>0</v>
      </c>
      <c r="Y76" s="53">
        <f>X76+SUMIFS(postings!$T:$T,postings!$C:$C,'b-data'!Y$2,postings!$D:$D,'b-data'!Y$3,postings!$I:$I,'b-data'!$A76)-SUMIFS(postings!$W:$W,postings!$C:$C,'b-data'!Y$2,postings!$D:$D,'b-data'!Y$3,postings!$M:$M,'b-data'!$A76)</f>
        <v>0</v>
      </c>
      <c r="Z76" s="53">
        <f>Y76+SUMIFS(postings!$T:$T,postings!$C:$C,'b-data'!Z$2,postings!$D:$D,'b-data'!Z$3,postings!$I:$I,'b-data'!$A76)-SUMIFS(postings!$W:$W,postings!$C:$C,'b-data'!Z$2,postings!$D:$D,'b-data'!Z$3,postings!$M:$M,'b-data'!$A76)</f>
        <v>0</v>
      </c>
      <c r="AA76" s="53">
        <f>Z76+SUMIFS(postings!$T:$T,postings!$C:$C,'b-data'!AA$2,postings!$D:$D,'b-data'!AA$3,postings!$I:$I,'b-data'!$A76)-SUMIFS(postings!$W:$W,postings!$C:$C,'b-data'!AA$2,postings!$D:$D,'b-data'!AA$3,postings!$M:$M,'b-data'!$A76)</f>
        <v>0</v>
      </c>
      <c r="AB76" s="53">
        <f>AA76+SUMIFS(postings!$T:$T,postings!$C:$C,'b-data'!AB$2,postings!$D:$D,'b-data'!AB$3,postings!$I:$I,'b-data'!$A76)-SUMIFS(postings!$W:$W,postings!$C:$C,'b-data'!AB$2,postings!$D:$D,'b-data'!AB$3,postings!$M:$M,'b-data'!$A76)</f>
        <v>0</v>
      </c>
      <c r="AC76" s="53">
        <f>AB76+SUMIFS(postings!$T:$T,postings!$C:$C,'b-data'!AC$2,postings!$D:$D,'b-data'!AC$3,postings!$I:$I,'b-data'!$A76)-SUMIFS(postings!$W:$W,postings!$C:$C,'b-data'!AC$2,postings!$D:$D,'b-data'!AC$3,postings!$M:$M,'b-data'!$A76)</f>
        <v>0</v>
      </c>
      <c r="AD76" s="53">
        <f>AC76+SUMIFS(postings!$T:$T,postings!$C:$C,'b-data'!AD$2,postings!$D:$D,'b-data'!AD$3,postings!$I:$I,'b-data'!$A76)-SUMIFS(postings!$W:$W,postings!$C:$C,'b-data'!AD$2,postings!$D:$D,'b-data'!AD$3,postings!$M:$M,'b-data'!$A76)</f>
        <v>0</v>
      </c>
      <c r="AE76" s="53">
        <f>AD76+SUMIFS(postings!$T:$T,postings!$C:$C,'b-data'!AE$2,postings!$D:$D,'b-data'!AE$3,postings!$I:$I,'b-data'!$A76)-SUMIFS(postings!$W:$W,postings!$C:$C,'b-data'!AE$2,postings!$D:$D,'b-data'!AE$3,postings!$M:$M,'b-data'!$A76)</f>
        <v>0</v>
      </c>
      <c r="AF76" s="53">
        <f>AE76+SUMIFS(postings!$T:$T,postings!$C:$C,'b-data'!AF$2,postings!$D:$D,'b-data'!AF$3,postings!$I:$I,'b-data'!$A76)-SUMIFS(postings!$W:$W,postings!$C:$C,'b-data'!AF$2,postings!$D:$D,'b-data'!AF$3,postings!$M:$M,'b-data'!$A76)</f>
        <v>0</v>
      </c>
      <c r="AG76" s="53">
        <f>AF76+SUMIFS(postings!$T:$T,postings!$C:$C,'b-data'!AG$2,postings!$D:$D,'b-data'!AG$3,postings!$I:$I,'b-data'!$A76)-SUMIFS(postings!$W:$W,postings!$C:$C,'b-data'!AG$2,postings!$D:$D,'b-data'!AG$3,postings!$M:$M,'b-data'!$A76)</f>
        <v>0</v>
      </c>
      <c r="AH76" s="53">
        <f>AG76+SUMIFS(postings!$T:$T,postings!$C:$C,'b-data'!AH$2,postings!$D:$D,'b-data'!AH$3,postings!$I:$I,'b-data'!$A76)-SUMIFS(postings!$W:$W,postings!$C:$C,'b-data'!AH$2,postings!$D:$D,'b-data'!AH$3,postings!$M:$M,'b-data'!$A76)</f>
        <v>0</v>
      </c>
      <c r="AI76" s="53">
        <f>AH76+SUMIFS(postings!$T:$T,postings!$C:$C,'b-data'!AI$2,postings!$D:$D,'b-data'!AI$3,postings!$I:$I,'b-data'!$A76)-SUMIFS(postings!$W:$W,postings!$C:$C,'b-data'!AI$2,postings!$D:$D,'b-data'!AI$3,postings!$M:$M,'b-data'!$A76)</f>
        <v>0</v>
      </c>
      <c r="AJ76" s="53" cm="1">
        <f t="array" ref="AJ76">+INDEX(X76:AI76,1,Settings!$C$4)</f>
        <v>0</v>
      </c>
      <c r="AK76" s="53" cm="1">
        <f t="array" ref="AK76">+INDEX(X76:AI76,1,Settings!$C$4)</f>
        <v>0</v>
      </c>
      <c r="AL76" s="53"/>
      <c r="AM76" s="53">
        <f t="shared" si="139"/>
        <v>0</v>
      </c>
      <c r="AN76" s="53">
        <f t="shared" ref="AN76:AX76" si="158">+AM76</f>
        <v>0</v>
      </c>
      <c r="AO76" s="53">
        <f t="shared" si="158"/>
        <v>0</v>
      </c>
      <c r="AP76" s="53">
        <f t="shared" si="158"/>
        <v>0</v>
      </c>
      <c r="AQ76" s="53">
        <f t="shared" si="158"/>
        <v>0</v>
      </c>
      <c r="AR76" s="53">
        <f t="shared" si="158"/>
        <v>0</v>
      </c>
      <c r="AS76" s="53">
        <f t="shared" si="158"/>
        <v>0</v>
      </c>
      <c r="AT76" s="53">
        <f t="shared" si="158"/>
        <v>0</v>
      </c>
      <c r="AU76" s="53">
        <f t="shared" si="158"/>
        <v>0</v>
      </c>
      <c r="AV76" s="53">
        <f t="shared" si="158"/>
        <v>0</v>
      </c>
      <c r="AW76" s="53">
        <f t="shared" si="158"/>
        <v>0</v>
      </c>
      <c r="AX76" s="53">
        <f t="shared" si="158"/>
        <v>0</v>
      </c>
      <c r="AY76" s="53" cm="1">
        <f t="array" ref="AY76">+INDEX(AM76:AX76,1,Settings!$C$4)</f>
        <v>0</v>
      </c>
      <c r="AZ76" s="53">
        <f t="shared" si="141"/>
        <v>0</v>
      </c>
      <c r="BA76" s="53"/>
      <c r="BB76" s="53">
        <f t="shared" si="142"/>
        <v>0</v>
      </c>
      <c r="BC76" s="53">
        <f t="shared" ref="BC76:BN76" si="159">+BB76</f>
        <v>0</v>
      </c>
      <c r="BD76" s="53">
        <f t="shared" si="159"/>
        <v>0</v>
      </c>
      <c r="BE76" s="53">
        <f t="shared" si="159"/>
        <v>0</v>
      </c>
      <c r="BF76" s="53">
        <f t="shared" si="159"/>
        <v>0</v>
      </c>
      <c r="BG76" s="53">
        <f t="shared" si="159"/>
        <v>0</v>
      </c>
      <c r="BH76" s="53">
        <f t="shared" si="159"/>
        <v>0</v>
      </c>
      <c r="BI76" s="53">
        <f t="shared" si="159"/>
        <v>0</v>
      </c>
      <c r="BJ76" s="53">
        <f t="shared" si="159"/>
        <v>0</v>
      </c>
      <c r="BK76" s="53">
        <f t="shared" si="159"/>
        <v>0</v>
      </c>
      <c r="BL76" s="53">
        <f t="shared" si="159"/>
        <v>0</v>
      </c>
      <c r="BM76" s="53">
        <f t="shared" si="159"/>
        <v>0</v>
      </c>
      <c r="BN76" s="53">
        <f t="shared" si="159"/>
        <v>0</v>
      </c>
      <c r="BO76" s="53"/>
      <c r="BP76" s="53">
        <f t="shared" si="144"/>
        <v>0</v>
      </c>
      <c r="BQ76" s="53"/>
      <c r="BR76" s="53">
        <f t="shared" si="145"/>
        <v>0</v>
      </c>
    </row>
    <row r="77" spans="1:70" x14ac:dyDescent="0.2">
      <c r="A77" s="6">
        <v>450</v>
      </c>
      <c r="B77" s="6" t="str">
        <f>+VLOOKUP(A77,masterfile!B:C,2,FALSE)</f>
        <v>Einbauten in fremde Grundstücke</v>
      </c>
      <c r="D77" s="53">
        <f>+SUMIF('[1]2017'!$A:$A,$A77,'[1]2017'!$C:$C)-SUMIF('[1]2017'!$E:$E,$A77,'[1]2017'!$G:$G)</f>
        <v>0</v>
      </c>
      <c r="E77" s="53">
        <f>+SUMIF('[1]2018'!$A:$A,$A77,'[1]2018'!$C:$C)-SUMIF('[1]2018'!$E:$E,$A77,'[1]2018'!$G:$G)+D77</f>
        <v>0</v>
      </c>
      <c r="F77" s="53">
        <f>+SUMIF('[1]2019'!$A:$A,$A77,'[1]2019'!$C:$C)-SUMIF('[1]2019'!$E:$E,$A77,'[1]2019'!$G:$G)+E77</f>
        <v>0</v>
      </c>
      <c r="G77" s="53">
        <f>+SUMIF('[1]2020'!$A:$A,$A77,'[1]2020'!$C:$C)-SUMIF('[1]2020'!$E:$E,$A77,'[1]2020'!$G:$G)+F77</f>
        <v>0</v>
      </c>
      <c r="H77" s="53"/>
      <c r="I77" s="53">
        <f>+(SUMIF('[1]2021'!$A:$A,$A77,'[1]2021'!$C:$C)-SUMIF('[1]2021'!$E:$E,$A77,'[1]2021'!$G:$G))/12+G77</f>
        <v>0</v>
      </c>
      <c r="J77" s="53">
        <f>+(SUMIF('[1]2021'!$A:$A,$A77,'[1]2021'!$C:$C)-SUMIF('[1]2021'!$E:$E,$A77,'[1]2021'!$G:$G))/12+I77</f>
        <v>0</v>
      </c>
      <c r="K77" s="53">
        <f>+(SUMIF('[1]2021'!$A:$A,$A77,'[1]2021'!$C:$C)-SUMIF('[1]2021'!$E:$E,$A77,'[1]2021'!$G:$G))/12+J77</f>
        <v>0</v>
      </c>
      <c r="L77" s="53">
        <f>+(SUMIF('[1]2021'!$A:$A,$A77,'[1]2021'!$C:$C)-SUMIF('[1]2021'!$E:$E,$A77,'[1]2021'!$G:$G))/12+K77</f>
        <v>0</v>
      </c>
      <c r="M77" s="53">
        <f>+(SUMIF('[1]2021'!$A:$A,$A77,'[1]2021'!$C:$C)-SUMIF('[1]2021'!$E:$E,$A77,'[1]2021'!$G:$G))/12+L77</f>
        <v>0</v>
      </c>
      <c r="N77" s="53">
        <f>+(SUMIF('[1]2021'!$A:$A,$A77,'[1]2021'!$C:$C)-SUMIF('[1]2021'!$E:$E,$A77,'[1]2021'!$G:$G))/12+M77</f>
        <v>0</v>
      </c>
      <c r="O77" s="53">
        <f>+(SUMIF('[1]2021'!$A:$A,$A77,'[1]2021'!$C:$C)-SUMIF('[1]2021'!$E:$E,$A77,'[1]2021'!$G:$G))/12+N77</f>
        <v>0</v>
      </c>
      <c r="P77" s="53">
        <f>+(SUMIF('[1]2021'!$A:$A,$A77,'[1]2021'!$C:$C)-SUMIF('[1]2021'!$E:$E,$A77,'[1]2021'!$G:$G))/12+O77</f>
        <v>0</v>
      </c>
      <c r="Q77" s="53">
        <f>+(SUMIF('[1]2021'!$A:$A,$A77,'[1]2021'!$C:$C)-SUMIF('[1]2021'!$E:$E,$A77,'[1]2021'!$G:$G))/12+P77</f>
        <v>0</v>
      </c>
      <c r="R77" s="53">
        <f>+(SUMIF('[1]2021'!$A:$A,$A77,'[1]2021'!$C:$C)-SUMIF('[1]2021'!$E:$E,$A77,'[1]2021'!$G:$G))/12+Q77</f>
        <v>0</v>
      </c>
      <c r="S77" s="53">
        <f>+(SUMIF('[1]2021'!$A:$A,$A77,'[1]2021'!$C:$C)-SUMIF('[1]2021'!$E:$E,$A77,'[1]2021'!$G:$G))/12+R77</f>
        <v>0</v>
      </c>
      <c r="T77" s="53">
        <f>+(SUMIF('[1]2021'!$A:$A,$A77,'[1]2021'!$C:$C)-SUMIF('[1]2021'!$E:$E,$A77,'[1]2021'!$G:$G))/12+S77</f>
        <v>0</v>
      </c>
      <c r="U77" s="53" cm="1">
        <f t="array" ref="U77">+INDEX(I77:T77,1,Settings!$C$4)</f>
        <v>0</v>
      </c>
      <c r="V77" s="53" cm="1">
        <f t="array" ref="V77">+INDEX(I77:T77,1,Settings!$C$4)</f>
        <v>0</v>
      </c>
      <c r="W77" s="53"/>
      <c r="X77" s="53">
        <f>V77+SUMIFS(postings!$T:$T,postings!$C:$C,'b-data'!X$2,postings!$D:$D,'b-data'!X$3,postings!$I:$I,'b-data'!$A77)-SUMIFS(postings!$W:$W,postings!$C:$C,'b-data'!X$2,postings!$D:$D,'b-data'!X$3,postings!$M:$M,'b-data'!$A77)</f>
        <v>0</v>
      </c>
      <c r="Y77" s="53">
        <f>X77+SUMIFS(postings!$T:$T,postings!$C:$C,'b-data'!Y$2,postings!$D:$D,'b-data'!Y$3,postings!$I:$I,'b-data'!$A77)-SUMIFS(postings!$W:$W,postings!$C:$C,'b-data'!Y$2,postings!$D:$D,'b-data'!Y$3,postings!$M:$M,'b-data'!$A77)</f>
        <v>0</v>
      </c>
      <c r="Z77" s="53">
        <f>Y77+SUMIFS(postings!$T:$T,postings!$C:$C,'b-data'!Z$2,postings!$D:$D,'b-data'!Z$3,postings!$I:$I,'b-data'!$A77)-SUMIFS(postings!$W:$W,postings!$C:$C,'b-data'!Z$2,postings!$D:$D,'b-data'!Z$3,postings!$M:$M,'b-data'!$A77)</f>
        <v>0</v>
      </c>
      <c r="AA77" s="53">
        <f>Z77+SUMIFS(postings!$T:$T,postings!$C:$C,'b-data'!AA$2,postings!$D:$D,'b-data'!AA$3,postings!$I:$I,'b-data'!$A77)-SUMIFS(postings!$W:$W,postings!$C:$C,'b-data'!AA$2,postings!$D:$D,'b-data'!AA$3,postings!$M:$M,'b-data'!$A77)</f>
        <v>0</v>
      </c>
      <c r="AB77" s="53">
        <f>AA77+SUMIFS(postings!$T:$T,postings!$C:$C,'b-data'!AB$2,postings!$D:$D,'b-data'!AB$3,postings!$I:$I,'b-data'!$A77)-SUMIFS(postings!$W:$W,postings!$C:$C,'b-data'!AB$2,postings!$D:$D,'b-data'!AB$3,postings!$M:$M,'b-data'!$A77)</f>
        <v>0</v>
      </c>
      <c r="AC77" s="53">
        <f>AB77+SUMIFS(postings!$T:$T,postings!$C:$C,'b-data'!AC$2,postings!$D:$D,'b-data'!AC$3,postings!$I:$I,'b-data'!$A77)-SUMIFS(postings!$W:$W,postings!$C:$C,'b-data'!AC$2,postings!$D:$D,'b-data'!AC$3,postings!$M:$M,'b-data'!$A77)</f>
        <v>0</v>
      </c>
      <c r="AD77" s="53">
        <f>AC77+SUMIFS(postings!$T:$T,postings!$C:$C,'b-data'!AD$2,postings!$D:$D,'b-data'!AD$3,postings!$I:$I,'b-data'!$A77)-SUMIFS(postings!$W:$W,postings!$C:$C,'b-data'!AD$2,postings!$D:$D,'b-data'!AD$3,postings!$M:$M,'b-data'!$A77)</f>
        <v>0</v>
      </c>
      <c r="AE77" s="53">
        <f>AD77+SUMIFS(postings!$T:$T,postings!$C:$C,'b-data'!AE$2,postings!$D:$D,'b-data'!AE$3,postings!$I:$I,'b-data'!$A77)-SUMIFS(postings!$W:$W,postings!$C:$C,'b-data'!AE$2,postings!$D:$D,'b-data'!AE$3,postings!$M:$M,'b-data'!$A77)</f>
        <v>0</v>
      </c>
      <c r="AF77" s="53">
        <f>AE77+SUMIFS(postings!$T:$T,postings!$C:$C,'b-data'!AF$2,postings!$D:$D,'b-data'!AF$3,postings!$I:$I,'b-data'!$A77)-SUMIFS(postings!$W:$W,postings!$C:$C,'b-data'!AF$2,postings!$D:$D,'b-data'!AF$3,postings!$M:$M,'b-data'!$A77)</f>
        <v>0</v>
      </c>
      <c r="AG77" s="53">
        <f>AF77+SUMIFS(postings!$T:$T,postings!$C:$C,'b-data'!AG$2,postings!$D:$D,'b-data'!AG$3,postings!$I:$I,'b-data'!$A77)-SUMIFS(postings!$W:$W,postings!$C:$C,'b-data'!AG$2,postings!$D:$D,'b-data'!AG$3,postings!$M:$M,'b-data'!$A77)</f>
        <v>0</v>
      </c>
      <c r="AH77" s="53">
        <f>AG77+SUMIFS(postings!$T:$T,postings!$C:$C,'b-data'!AH$2,postings!$D:$D,'b-data'!AH$3,postings!$I:$I,'b-data'!$A77)-SUMIFS(postings!$W:$W,postings!$C:$C,'b-data'!AH$2,postings!$D:$D,'b-data'!AH$3,postings!$M:$M,'b-data'!$A77)</f>
        <v>0</v>
      </c>
      <c r="AI77" s="53">
        <f>AH77+SUMIFS(postings!$T:$T,postings!$C:$C,'b-data'!AI$2,postings!$D:$D,'b-data'!AI$3,postings!$I:$I,'b-data'!$A77)-SUMIFS(postings!$W:$W,postings!$C:$C,'b-data'!AI$2,postings!$D:$D,'b-data'!AI$3,postings!$M:$M,'b-data'!$A77)</f>
        <v>0</v>
      </c>
      <c r="AJ77" s="53" cm="1">
        <f t="array" ref="AJ77">+INDEX(X77:AI77,1,Settings!$C$4)</f>
        <v>0</v>
      </c>
      <c r="AK77" s="53" cm="1">
        <f t="array" ref="AK77">+INDEX(X77:AI77,1,Settings!$C$4)</f>
        <v>0</v>
      </c>
      <c r="AL77" s="53"/>
      <c r="AM77" s="53">
        <f t="shared" si="139"/>
        <v>0</v>
      </c>
      <c r="AN77" s="53">
        <f t="shared" ref="AN77:AX77" si="160">+AM77</f>
        <v>0</v>
      </c>
      <c r="AO77" s="53">
        <f t="shared" si="160"/>
        <v>0</v>
      </c>
      <c r="AP77" s="53">
        <f t="shared" si="160"/>
        <v>0</v>
      </c>
      <c r="AQ77" s="53">
        <f t="shared" si="160"/>
        <v>0</v>
      </c>
      <c r="AR77" s="53">
        <f t="shared" si="160"/>
        <v>0</v>
      </c>
      <c r="AS77" s="53">
        <f t="shared" si="160"/>
        <v>0</v>
      </c>
      <c r="AT77" s="53">
        <f t="shared" si="160"/>
        <v>0</v>
      </c>
      <c r="AU77" s="53">
        <f t="shared" si="160"/>
        <v>0</v>
      </c>
      <c r="AV77" s="53">
        <f t="shared" si="160"/>
        <v>0</v>
      </c>
      <c r="AW77" s="53">
        <f t="shared" si="160"/>
        <v>0</v>
      </c>
      <c r="AX77" s="53">
        <f t="shared" si="160"/>
        <v>0</v>
      </c>
      <c r="AY77" s="53" cm="1">
        <f t="array" ref="AY77">+INDEX(AM77:AX77,1,Settings!$C$4)</f>
        <v>0</v>
      </c>
      <c r="AZ77" s="53">
        <f t="shared" si="141"/>
        <v>0</v>
      </c>
      <c r="BA77" s="53"/>
      <c r="BB77" s="53">
        <f t="shared" si="142"/>
        <v>0</v>
      </c>
      <c r="BC77" s="53">
        <f t="shared" ref="BC77:BN77" si="161">+BB77</f>
        <v>0</v>
      </c>
      <c r="BD77" s="53">
        <f t="shared" si="161"/>
        <v>0</v>
      </c>
      <c r="BE77" s="53">
        <f t="shared" si="161"/>
        <v>0</v>
      </c>
      <c r="BF77" s="53">
        <f t="shared" si="161"/>
        <v>0</v>
      </c>
      <c r="BG77" s="53">
        <f t="shared" si="161"/>
        <v>0</v>
      </c>
      <c r="BH77" s="53">
        <f t="shared" si="161"/>
        <v>0</v>
      </c>
      <c r="BI77" s="53">
        <f t="shared" si="161"/>
        <v>0</v>
      </c>
      <c r="BJ77" s="53">
        <f t="shared" si="161"/>
        <v>0</v>
      </c>
      <c r="BK77" s="53">
        <f t="shared" si="161"/>
        <v>0</v>
      </c>
      <c r="BL77" s="53">
        <f t="shared" si="161"/>
        <v>0</v>
      </c>
      <c r="BM77" s="53">
        <f t="shared" si="161"/>
        <v>0</v>
      </c>
      <c r="BN77" s="53">
        <f t="shared" si="161"/>
        <v>0</v>
      </c>
      <c r="BO77" s="53"/>
      <c r="BP77" s="53">
        <f t="shared" si="144"/>
        <v>0</v>
      </c>
      <c r="BQ77" s="53"/>
      <c r="BR77" s="53">
        <f t="shared" si="145"/>
        <v>0</v>
      </c>
    </row>
    <row r="78" spans="1:70" x14ac:dyDescent="0.2">
      <c r="A78" s="6">
        <v>460</v>
      </c>
      <c r="B78" s="6" t="str">
        <f>+VLOOKUP(A78,masterfile!B:C,2,FALSE)</f>
        <v>Gerüst- und Schalungsmaterial</v>
      </c>
      <c r="D78" s="53">
        <f>+SUMIF('[1]2017'!$A:$A,$A78,'[1]2017'!$C:$C)-SUMIF('[1]2017'!$E:$E,$A78,'[1]2017'!$G:$G)</f>
        <v>0</v>
      </c>
      <c r="E78" s="53">
        <f>+SUMIF('[1]2018'!$A:$A,$A78,'[1]2018'!$C:$C)-SUMIF('[1]2018'!$E:$E,$A78,'[1]2018'!$G:$G)+D78</f>
        <v>0</v>
      </c>
      <c r="F78" s="53">
        <f>+SUMIF('[1]2019'!$A:$A,$A78,'[1]2019'!$C:$C)-SUMIF('[1]2019'!$E:$E,$A78,'[1]2019'!$G:$G)+E78</f>
        <v>0</v>
      </c>
      <c r="G78" s="53">
        <f>+SUMIF('[1]2020'!$A:$A,$A78,'[1]2020'!$C:$C)-SUMIF('[1]2020'!$E:$E,$A78,'[1]2020'!$G:$G)+F78</f>
        <v>0</v>
      </c>
      <c r="H78" s="53"/>
      <c r="I78" s="53">
        <f>+(SUMIF('[1]2021'!$A:$A,$A78,'[1]2021'!$C:$C)-SUMIF('[1]2021'!$E:$E,$A78,'[1]2021'!$G:$G))/12+G78</f>
        <v>0</v>
      </c>
      <c r="J78" s="53">
        <f>+(SUMIF('[1]2021'!$A:$A,$A78,'[1]2021'!$C:$C)-SUMIF('[1]2021'!$E:$E,$A78,'[1]2021'!$G:$G))/12+I78</f>
        <v>0</v>
      </c>
      <c r="K78" s="53">
        <f>+(SUMIF('[1]2021'!$A:$A,$A78,'[1]2021'!$C:$C)-SUMIF('[1]2021'!$E:$E,$A78,'[1]2021'!$G:$G))/12+J78</f>
        <v>0</v>
      </c>
      <c r="L78" s="53">
        <f>+(SUMIF('[1]2021'!$A:$A,$A78,'[1]2021'!$C:$C)-SUMIF('[1]2021'!$E:$E,$A78,'[1]2021'!$G:$G))/12+K78</f>
        <v>0</v>
      </c>
      <c r="M78" s="53">
        <f>+(SUMIF('[1]2021'!$A:$A,$A78,'[1]2021'!$C:$C)-SUMIF('[1]2021'!$E:$E,$A78,'[1]2021'!$G:$G))/12+L78</f>
        <v>0</v>
      </c>
      <c r="N78" s="53">
        <f>+(SUMIF('[1]2021'!$A:$A,$A78,'[1]2021'!$C:$C)-SUMIF('[1]2021'!$E:$E,$A78,'[1]2021'!$G:$G))/12+M78</f>
        <v>0</v>
      </c>
      <c r="O78" s="53">
        <f>+(SUMIF('[1]2021'!$A:$A,$A78,'[1]2021'!$C:$C)-SUMIF('[1]2021'!$E:$E,$A78,'[1]2021'!$G:$G))/12+N78</f>
        <v>0</v>
      </c>
      <c r="P78" s="53">
        <f>+(SUMIF('[1]2021'!$A:$A,$A78,'[1]2021'!$C:$C)-SUMIF('[1]2021'!$E:$E,$A78,'[1]2021'!$G:$G))/12+O78</f>
        <v>0</v>
      </c>
      <c r="Q78" s="53">
        <f>+(SUMIF('[1]2021'!$A:$A,$A78,'[1]2021'!$C:$C)-SUMIF('[1]2021'!$E:$E,$A78,'[1]2021'!$G:$G))/12+P78</f>
        <v>0</v>
      </c>
      <c r="R78" s="53">
        <f>+(SUMIF('[1]2021'!$A:$A,$A78,'[1]2021'!$C:$C)-SUMIF('[1]2021'!$E:$E,$A78,'[1]2021'!$G:$G))/12+Q78</f>
        <v>0</v>
      </c>
      <c r="S78" s="53">
        <f>+(SUMIF('[1]2021'!$A:$A,$A78,'[1]2021'!$C:$C)-SUMIF('[1]2021'!$E:$E,$A78,'[1]2021'!$G:$G))/12+R78</f>
        <v>0</v>
      </c>
      <c r="T78" s="53">
        <f>+(SUMIF('[1]2021'!$A:$A,$A78,'[1]2021'!$C:$C)-SUMIF('[1]2021'!$E:$E,$A78,'[1]2021'!$G:$G))/12+S78</f>
        <v>0</v>
      </c>
      <c r="U78" s="53" cm="1">
        <f t="array" ref="U78">+INDEX(I78:T78,1,Settings!$C$4)</f>
        <v>0</v>
      </c>
      <c r="V78" s="53" cm="1">
        <f t="array" ref="V78">+INDEX(I78:T78,1,Settings!$C$4)</f>
        <v>0</v>
      </c>
      <c r="W78" s="53"/>
      <c r="X78" s="53">
        <f>V78+SUMIFS(postings!$T:$T,postings!$C:$C,'b-data'!X$2,postings!$D:$D,'b-data'!X$3,postings!$I:$I,'b-data'!$A78)-SUMIFS(postings!$W:$W,postings!$C:$C,'b-data'!X$2,postings!$D:$D,'b-data'!X$3,postings!$M:$M,'b-data'!$A78)</f>
        <v>0</v>
      </c>
      <c r="Y78" s="53">
        <f>X78+SUMIFS(postings!$T:$T,postings!$C:$C,'b-data'!Y$2,postings!$D:$D,'b-data'!Y$3,postings!$I:$I,'b-data'!$A78)-SUMIFS(postings!$W:$W,postings!$C:$C,'b-data'!Y$2,postings!$D:$D,'b-data'!Y$3,postings!$M:$M,'b-data'!$A78)</f>
        <v>0</v>
      </c>
      <c r="Z78" s="53">
        <f>Y78+SUMIFS(postings!$T:$T,postings!$C:$C,'b-data'!Z$2,postings!$D:$D,'b-data'!Z$3,postings!$I:$I,'b-data'!$A78)-SUMIFS(postings!$W:$W,postings!$C:$C,'b-data'!Z$2,postings!$D:$D,'b-data'!Z$3,postings!$M:$M,'b-data'!$A78)</f>
        <v>0</v>
      </c>
      <c r="AA78" s="53">
        <f>Z78+SUMIFS(postings!$T:$T,postings!$C:$C,'b-data'!AA$2,postings!$D:$D,'b-data'!AA$3,postings!$I:$I,'b-data'!$A78)-SUMIFS(postings!$W:$W,postings!$C:$C,'b-data'!AA$2,postings!$D:$D,'b-data'!AA$3,postings!$M:$M,'b-data'!$A78)</f>
        <v>0</v>
      </c>
      <c r="AB78" s="53">
        <f>AA78+SUMIFS(postings!$T:$T,postings!$C:$C,'b-data'!AB$2,postings!$D:$D,'b-data'!AB$3,postings!$I:$I,'b-data'!$A78)-SUMIFS(postings!$W:$W,postings!$C:$C,'b-data'!AB$2,postings!$D:$D,'b-data'!AB$3,postings!$M:$M,'b-data'!$A78)</f>
        <v>0</v>
      </c>
      <c r="AC78" s="53">
        <f>AB78+SUMIFS(postings!$T:$T,postings!$C:$C,'b-data'!AC$2,postings!$D:$D,'b-data'!AC$3,postings!$I:$I,'b-data'!$A78)-SUMIFS(postings!$W:$W,postings!$C:$C,'b-data'!AC$2,postings!$D:$D,'b-data'!AC$3,postings!$M:$M,'b-data'!$A78)</f>
        <v>0</v>
      </c>
      <c r="AD78" s="53">
        <f>AC78+SUMIFS(postings!$T:$T,postings!$C:$C,'b-data'!AD$2,postings!$D:$D,'b-data'!AD$3,postings!$I:$I,'b-data'!$A78)-SUMIFS(postings!$W:$W,postings!$C:$C,'b-data'!AD$2,postings!$D:$D,'b-data'!AD$3,postings!$M:$M,'b-data'!$A78)</f>
        <v>0</v>
      </c>
      <c r="AE78" s="53">
        <f>AD78+SUMIFS(postings!$T:$T,postings!$C:$C,'b-data'!AE$2,postings!$D:$D,'b-data'!AE$3,postings!$I:$I,'b-data'!$A78)-SUMIFS(postings!$W:$W,postings!$C:$C,'b-data'!AE$2,postings!$D:$D,'b-data'!AE$3,postings!$M:$M,'b-data'!$A78)</f>
        <v>0</v>
      </c>
      <c r="AF78" s="53">
        <f>AE78+SUMIFS(postings!$T:$T,postings!$C:$C,'b-data'!AF$2,postings!$D:$D,'b-data'!AF$3,postings!$I:$I,'b-data'!$A78)-SUMIFS(postings!$W:$W,postings!$C:$C,'b-data'!AF$2,postings!$D:$D,'b-data'!AF$3,postings!$M:$M,'b-data'!$A78)</f>
        <v>0</v>
      </c>
      <c r="AG78" s="53">
        <f>AF78+SUMIFS(postings!$T:$T,postings!$C:$C,'b-data'!AG$2,postings!$D:$D,'b-data'!AG$3,postings!$I:$I,'b-data'!$A78)-SUMIFS(postings!$W:$W,postings!$C:$C,'b-data'!AG$2,postings!$D:$D,'b-data'!AG$3,postings!$M:$M,'b-data'!$A78)</f>
        <v>0</v>
      </c>
      <c r="AH78" s="53">
        <f>AG78+SUMIFS(postings!$T:$T,postings!$C:$C,'b-data'!AH$2,postings!$D:$D,'b-data'!AH$3,postings!$I:$I,'b-data'!$A78)-SUMIFS(postings!$W:$W,postings!$C:$C,'b-data'!AH$2,postings!$D:$D,'b-data'!AH$3,postings!$M:$M,'b-data'!$A78)</f>
        <v>0</v>
      </c>
      <c r="AI78" s="53">
        <f>AH78+SUMIFS(postings!$T:$T,postings!$C:$C,'b-data'!AI$2,postings!$D:$D,'b-data'!AI$3,postings!$I:$I,'b-data'!$A78)-SUMIFS(postings!$W:$W,postings!$C:$C,'b-data'!AI$2,postings!$D:$D,'b-data'!AI$3,postings!$M:$M,'b-data'!$A78)</f>
        <v>0</v>
      </c>
      <c r="AJ78" s="53" cm="1">
        <f t="array" ref="AJ78">+INDEX(X78:AI78,1,Settings!$C$4)</f>
        <v>0</v>
      </c>
      <c r="AK78" s="53" cm="1">
        <f t="array" ref="AK78">+INDEX(X78:AI78,1,Settings!$C$4)</f>
        <v>0</v>
      </c>
      <c r="AL78" s="53"/>
      <c r="AM78" s="53">
        <f t="shared" si="139"/>
        <v>0</v>
      </c>
      <c r="AN78" s="53">
        <f t="shared" ref="AN78:AX78" si="162">+AM78</f>
        <v>0</v>
      </c>
      <c r="AO78" s="53">
        <f t="shared" si="162"/>
        <v>0</v>
      </c>
      <c r="AP78" s="53">
        <f t="shared" si="162"/>
        <v>0</v>
      </c>
      <c r="AQ78" s="53">
        <f t="shared" si="162"/>
        <v>0</v>
      </c>
      <c r="AR78" s="53">
        <f t="shared" si="162"/>
        <v>0</v>
      </c>
      <c r="AS78" s="53">
        <f t="shared" si="162"/>
        <v>0</v>
      </c>
      <c r="AT78" s="53">
        <f t="shared" si="162"/>
        <v>0</v>
      </c>
      <c r="AU78" s="53">
        <f t="shared" si="162"/>
        <v>0</v>
      </c>
      <c r="AV78" s="53">
        <f t="shared" si="162"/>
        <v>0</v>
      </c>
      <c r="AW78" s="53">
        <f t="shared" si="162"/>
        <v>0</v>
      </c>
      <c r="AX78" s="53">
        <f t="shared" si="162"/>
        <v>0</v>
      </c>
      <c r="AY78" s="53" cm="1">
        <f t="array" ref="AY78">+INDEX(AM78:AX78,1,Settings!$C$4)</f>
        <v>0</v>
      </c>
      <c r="AZ78" s="53">
        <f t="shared" si="141"/>
        <v>0</v>
      </c>
      <c r="BA78" s="53"/>
      <c r="BB78" s="53">
        <f t="shared" si="142"/>
        <v>0</v>
      </c>
      <c r="BC78" s="53">
        <f t="shared" ref="BC78:BN78" si="163">+BB78</f>
        <v>0</v>
      </c>
      <c r="BD78" s="53">
        <f t="shared" si="163"/>
        <v>0</v>
      </c>
      <c r="BE78" s="53">
        <f t="shared" si="163"/>
        <v>0</v>
      </c>
      <c r="BF78" s="53">
        <f t="shared" si="163"/>
        <v>0</v>
      </c>
      <c r="BG78" s="53">
        <f t="shared" si="163"/>
        <v>0</v>
      </c>
      <c r="BH78" s="53">
        <f t="shared" si="163"/>
        <v>0</v>
      </c>
      <c r="BI78" s="53">
        <f t="shared" si="163"/>
        <v>0</v>
      </c>
      <c r="BJ78" s="53">
        <f t="shared" si="163"/>
        <v>0</v>
      </c>
      <c r="BK78" s="53">
        <f t="shared" si="163"/>
        <v>0</v>
      </c>
      <c r="BL78" s="53">
        <f t="shared" si="163"/>
        <v>0</v>
      </c>
      <c r="BM78" s="53">
        <f t="shared" si="163"/>
        <v>0</v>
      </c>
      <c r="BN78" s="53">
        <f t="shared" si="163"/>
        <v>0</v>
      </c>
      <c r="BO78" s="53"/>
      <c r="BP78" s="53">
        <f t="shared" si="144"/>
        <v>0</v>
      </c>
      <c r="BQ78" s="53"/>
      <c r="BR78" s="53">
        <f t="shared" si="145"/>
        <v>0</v>
      </c>
    </row>
    <row r="79" spans="1:70" x14ac:dyDescent="0.2">
      <c r="A79" s="6">
        <v>480</v>
      </c>
      <c r="B79" s="6" t="str">
        <f>+VLOOKUP(A79,masterfile!B:C,2,FALSE)</f>
        <v>Geringwertige Wirtschaftsgüter</v>
      </c>
      <c r="D79" s="53">
        <f>+SUMIF('[1]2017'!$A:$A,$A79,'[1]2017'!$C:$C)-SUMIF('[1]2017'!$E:$E,$A79,'[1]2017'!$G:$G)</f>
        <v>0</v>
      </c>
      <c r="E79" s="53">
        <f>+SUMIF('[1]2018'!$A:$A,$A79,'[1]2018'!$C:$C)-SUMIF('[1]2018'!$E:$E,$A79,'[1]2018'!$G:$G)+D79</f>
        <v>0</v>
      </c>
      <c r="F79" s="53">
        <f>+SUMIF('[1]2019'!$A:$A,$A79,'[1]2019'!$C:$C)-SUMIF('[1]2019'!$E:$E,$A79,'[1]2019'!$G:$G)+E79</f>
        <v>0</v>
      </c>
      <c r="G79" s="53">
        <f>+SUMIF('[1]2020'!$A:$A,$A79,'[1]2020'!$C:$C)-SUMIF('[1]2020'!$E:$E,$A79,'[1]2020'!$G:$G)+F79</f>
        <v>0</v>
      </c>
      <c r="H79" s="53"/>
      <c r="I79" s="53">
        <f>+(SUMIF('[1]2021'!$A:$A,$A79,'[1]2021'!$C:$C)-SUMIF('[1]2021'!$E:$E,$A79,'[1]2021'!$G:$G))/12+G79</f>
        <v>0</v>
      </c>
      <c r="J79" s="53">
        <f>+(SUMIF('[1]2021'!$A:$A,$A79,'[1]2021'!$C:$C)-SUMIF('[1]2021'!$E:$E,$A79,'[1]2021'!$G:$G))/12+I79</f>
        <v>0</v>
      </c>
      <c r="K79" s="53">
        <f>+(SUMIF('[1]2021'!$A:$A,$A79,'[1]2021'!$C:$C)-SUMIF('[1]2021'!$E:$E,$A79,'[1]2021'!$G:$G))/12+J79</f>
        <v>0</v>
      </c>
      <c r="L79" s="53">
        <f>+(SUMIF('[1]2021'!$A:$A,$A79,'[1]2021'!$C:$C)-SUMIF('[1]2021'!$E:$E,$A79,'[1]2021'!$G:$G))/12+K79</f>
        <v>0</v>
      </c>
      <c r="M79" s="53">
        <f>+(SUMIF('[1]2021'!$A:$A,$A79,'[1]2021'!$C:$C)-SUMIF('[1]2021'!$E:$E,$A79,'[1]2021'!$G:$G))/12+L79</f>
        <v>0</v>
      </c>
      <c r="N79" s="53">
        <f>+(SUMIF('[1]2021'!$A:$A,$A79,'[1]2021'!$C:$C)-SUMIF('[1]2021'!$E:$E,$A79,'[1]2021'!$G:$G))/12+M79</f>
        <v>0</v>
      </c>
      <c r="O79" s="53">
        <f>+(SUMIF('[1]2021'!$A:$A,$A79,'[1]2021'!$C:$C)-SUMIF('[1]2021'!$E:$E,$A79,'[1]2021'!$G:$G))/12+N79</f>
        <v>0</v>
      </c>
      <c r="P79" s="53">
        <f>+(SUMIF('[1]2021'!$A:$A,$A79,'[1]2021'!$C:$C)-SUMIF('[1]2021'!$E:$E,$A79,'[1]2021'!$G:$G))/12+O79</f>
        <v>0</v>
      </c>
      <c r="Q79" s="53">
        <f>+(SUMIF('[1]2021'!$A:$A,$A79,'[1]2021'!$C:$C)-SUMIF('[1]2021'!$E:$E,$A79,'[1]2021'!$G:$G))/12+P79</f>
        <v>0</v>
      </c>
      <c r="R79" s="53">
        <f>+(SUMIF('[1]2021'!$A:$A,$A79,'[1]2021'!$C:$C)-SUMIF('[1]2021'!$E:$E,$A79,'[1]2021'!$G:$G))/12+Q79</f>
        <v>0</v>
      </c>
      <c r="S79" s="53">
        <f>+(SUMIF('[1]2021'!$A:$A,$A79,'[1]2021'!$C:$C)-SUMIF('[1]2021'!$E:$E,$A79,'[1]2021'!$G:$G))/12+R79</f>
        <v>0</v>
      </c>
      <c r="T79" s="53">
        <f>+(SUMIF('[1]2021'!$A:$A,$A79,'[1]2021'!$C:$C)-SUMIF('[1]2021'!$E:$E,$A79,'[1]2021'!$G:$G))/12+S79</f>
        <v>0</v>
      </c>
      <c r="U79" s="53" cm="1">
        <f t="array" ref="U79">+INDEX(I79:T79,1,Settings!$C$4)</f>
        <v>0</v>
      </c>
      <c r="V79" s="53" cm="1">
        <f t="array" ref="V79">+INDEX(I79:T79,1,Settings!$C$4)</f>
        <v>0</v>
      </c>
      <c r="W79" s="53"/>
      <c r="X79" s="53">
        <f>V79+SUMIFS(postings!$T:$T,postings!$C:$C,'b-data'!X$2,postings!$D:$D,'b-data'!X$3,postings!$I:$I,'b-data'!$A79)-SUMIFS(postings!$W:$W,postings!$C:$C,'b-data'!X$2,postings!$D:$D,'b-data'!X$3,postings!$M:$M,'b-data'!$A79)</f>
        <v>0</v>
      </c>
      <c r="Y79" s="53">
        <f>X79+SUMIFS(postings!$T:$T,postings!$C:$C,'b-data'!Y$2,postings!$D:$D,'b-data'!Y$3,postings!$I:$I,'b-data'!$A79)-SUMIFS(postings!$W:$W,postings!$C:$C,'b-data'!Y$2,postings!$D:$D,'b-data'!Y$3,postings!$M:$M,'b-data'!$A79)</f>
        <v>0</v>
      </c>
      <c r="Z79" s="53">
        <f>Y79+SUMIFS(postings!$T:$T,postings!$C:$C,'b-data'!Z$2,postings!$D:$D,'b-data'!Z$3,postings!$I:$I,'b-data'!$A79)-SUMIFS(postings!$W:$W,postings!$C:$C,'b-data'!Z$2,postings!$D:$D,'b-data'!Z$3,postings!$M:$M,'b-data'!$A79)</f>
        <v>0</v>
      </c>
      <c r="AA79" s="53">
        <f>Z79+SUMIFS(postings!$T:$T,postings!$C:$C,'b-data'!AA$2,postings!$D:$D,'b-data'!AA$3,postings!$I:$I,'b-data'!$A79)-SUMIFS(postings!$W:$W,postings!$C:$C,'b-data'!AA$2,postings!$D:$D,'b-data'!AA$3,postings!$M:$M,'b-data'!$A79)</f>
        <v>0</v>
      </c>
      <c r="AB79" s="53">
        <f>AA79+SUMIFS(postings!$T:$T,postings!$C:$C,'b-data'!AB$2,postings!$D:$D,'b-data'!AB$3,postings!$I:$I,'b-data'!$A79)-SUMIFS(postings!$W:$W,postings!$C:$C,'b-data'!AB$2,postings!$D:$D,'b-data'!AB$3,postings!$M:$M,'b-data'!$A79)</f>
        <v>0</v>
      </c>
      <c r="AC79" s="53">
        <f>AB79+SUMIFS(postings!$T:$T,postings!$C:$C,'b-data'!AC$2,postings!$D:$D,'b-data'!AC$3,postings!$I:$I,'b-data'!$A79)-SUMIFS(postings!$W:$W,postings!$C:$C,'b-data'!AC$2,postings!$D:$D,'b-data'!AC$3,postings!$M:$M,'b-data'!$A79)</f>
        <v>0</v>
      </c>
      <c r="AD79" s="53">
        <f>AC79+SUMIFS(postings!$T:$T,postings!$C:$C,'b-data'!AD$2,postings!$D:$D,'b-data'!AD$3,postings!$I:$I,'b-data'!$A79)-SUMIFS(postings!$W:$W,postings!$C:$C,'b-data'!AD$2,postings!$D:$D,'b-data'!AD$3,postings!$M:$M,'b-data'!$A79)</f>
        <v>0</v>
      </c>
      <c r="AE79" s="53">
        <f>AD79+SUMIFS(postings!$T:$T,postings!$C:$C,'b-data'!AE$2,postings!$D:$D,'b-data'!AE$3,postings!$I:$I,'b-data'!$A79)-SUMIFS(postings!$W:$W,postings!$C:$C,'b-data'!AE$2,postings!$D:$D,'b-data'!AE$3,postings!$M:$M,'b-data'!$A79)</f>
        <v>0</v>
      </c>
      <c r="AF79" s="53">
        <f>AE79+SUMIFS(postings!$T:$T,postings!$C:$C,'b-data'!AF$2,postings!$D:$D,'b-data'!AF$3,postings!$I:$I,'b-data'!$A79)-SUMIFS(postings!$W:$W,postings!$C:$C,'b-data'!AF$2,postings!$D:$D,'b-data'!AF$3,postings!$M:$M,'b-data'!$A79)</f>
        <v>0</v>
      </c>
      <c r="AG79" s="53">
        <f>AF79+SUMIFS(postings!$T:$T,postings!$C:$C,'b-data'!AG$2,postings!$D:$D,'b-data'!AG$3,postings!$I:$I,'b-data'!$A79)-SUMIFS(postings!$W:$W,postings!$C:$C,'b-data'!AG$2,postings!$D:$D,'b-data'!AG$3,postings!$M:$M,'b-data'!$A79)</f>
        <v>0</v>
      </c>
      <c r="AH79" s="53">
        <f>AG79+SUMIFS(postings!$T:$T,postings!$C:$C,'b-data'!AH$2,postings!$D:$D,'b-data'!AH$3,postings!$I:$I,'b-data'!$A79)-SUMIFS(postings!$W:$W,postings!$C:$C,'b-data'!AH$2,postings!$D:$D,'b-data'!AH$3,postings!$M:$M,'b-data'!$A79)</f>
        <v>0</v>
      </c>
      <c r="AI79" s="53">
        <f>AH79+SUMIFS(postings!$T:$T,postings!$C:$C,'b-data'!AI$2,postings!$D:$D,'b-data'!AI$3,postings!$I:$I,'b-data'!$A79)-SUMIFS(postings!$W:$W,postings!$C:$C,'b-data'!AI$2,postings!$D:$D,'b-data'!AI$3,postings!$M:$M,'b-data'!$A79)</f>
        <v>0</v>
      </c>
      <c r="AJ79" s="53" cm="1">
        <f t="array" ref="AJ79">+INDEX(X79:AI79,1,Settings!$C$4)</f>
        <v>0</v>
      </c>
      <c r="AK79" s="53" cm="1">
        <f t="array" ref="AK79">+INDEX(X79:AI79,1,Settings!$C$4)</f>
        <v>0</v>
      </c>
      <c r="AL79" s="53"/>
      <c r="AM79" s="53">
        <f t="shared" si="139"/>
        <v>0</v>
      </c>
      <c r="AN79" s="53">
        <f t="shared" ref="AN79:AX79" si="164">+AM79</f>
        <v>0</v>
      </c>
      <c r="AO79" s="53">
        <f t="shared" si="164"/>
        <v>0</v>
      </c>
      <c r="AP79" s="53">
        <f t="shared" si="164"/>
        <v>0</v>
      </c>
      <c r="AQ79" s="53">
        <f t="shared" si="164"/>
        <v>0</v>
      </c>
      <c r="AR79" s="53">
        <f t="shared" si="164"/>
        <v>0</v>
      </c>
      <c r="AS79" s="53">
        <f t="shared" si="164"/>
        <v>0</v>
      </c>
      <c r="AT79" s="53">
        <f t="shared" si="164"/>
        <v>0</v>
      </c>
      <c r="AU79" s="53">
        <f t="shared" si="164"/>
        <v>0</v>
      </c>
      <c r="AV79" s="53">
        <f t="shared" si="164"/>
        <v>0</v>
      </c>
      <c r="AW79" s="53">
        <f t="shared" si="164"/>
        <v>0</v>
      </c>
      <c r="AX79" s="53">
        <f t="shared" si="164"/>
        <v>0</v>
      </c>
      <c r="AY79" s="53" cm="1">
        <f t="array" ref="AY79">+INDEX(AM79:AX79,1,Settings!$C$4)</f>
        <v>0</v>
      </c>
      <c r="AZ79" s="53">
        <f t="shared" si="141"/>
        <v>0</v>
      </c>
      <c r="BA79" s="53"/>
      <c r="BB79" s="53">
        <f t="shared" si="142"/>
        <v>0</v>
      </c>
      <c r="BC79" s="53">
        <f t="shared" ref="BC79:BN79" si="165">+BB79</f>
        <v>0</v>
      </c>
      <c r="BD79" s="53">
        <f t="shared" si="165"/>
        <v>0</v>
      </c>
      <c r="BE79" s="53">
        <f t="shared" si="165"/>
        <v>0</v>
      </c>
      <c r="BF79" s="53">
        <f t="shared" si="165"/>
        <v>0</v>
      </c>
      <c r="BG79" s="53">
        <f t="shared" si="165"/>
        <v>0</v>
      </c>
      <c r="BH79" s="53">
        <f t="shared" si="165"/>
        <v>0</v>
      </c>
      <c r="BI79" s="53">
        <f t="shared" si="165"/>
        <v>0</v>
      </c>
      <c r="BJ79" s="53">
        <f t="shared" si="165"/>
        <v>0</v>
      </c>
      <c r="BK79" s="53">
        <f t="shared" si="165"/>
        <v>0</v>
      </c>
      <c r="BL79" s="53">
        <f t="shared" si="165"/>
        <v>0</v>
      </c>
      <c r="BM79" s="53">
        <f t="shared" si="165"/>
        <v>0</v>
      </c>
      <c r="BN79" s="53">
        <f t="shared" si="165"/>
        <v>0</v>
      </c>
      <c r="BO79" s="53"/>
      <c r="BP79" s="53">
        <f t="shared" si="144"/>
        <v>0</v>
      </c>
      <c r="BQ79" s="53"/>
      <c r="BR79" s="53">
        <f t="shared" si="145"/>
        <v>0</v>
      </c>
    </row>
    <row r="80" spans="1:70" x14ac:dyDescent="0.2">
      <c r="A80" s="6">
        <v>485</v>
      </c>
      <c r="B80" s="6" t="str">
        <f>+VLOOKUP(A80,masterfile!B:C,2,FALSE)</f>
        <v>Wirtschaftsgüter (Sammelposten)</v>
      </c>
      <c r="D80" s="53">
        <f>+SUMIF('[1]2017'!$A:$A,$A80,'[1]2017'!$C:$C)-SUMIF('[1]2017'!$E:$E,$A80,'[1]2017'!$G:$G)</f>
        <v>0</v>
      </c>
      <c r="E80" s="53">
        <f>+SUMIF('[1]2018'!$A:$A,$A80,'[1]2018'!$C:$C)-SUMIF('[1]2018'!$E:$E,$A80,'[1]2018'!$G:$G)+D80</f>
        <v>0</v>
      </c>
      <c r="F80" s="53">
        <f>+SUMIF('[1]2019'!$A:$A,$A80,'[1]2019'!$C:$C)-SUMIF('[1]2019'!$E:$E,$A80,'[1]2019'!$G:$G)+E80</f>
        <v>0</v>
      </c>
      <c r="G80" s="53">
        <f>+SUMIF('[1]2020'!$A:$A,$A80,'[1]2020'!$C:$C)-SUMIF('[1]2020'!$E:$E,$A80,'[1]2020'!$G:$G)+F80</f>
        <v>0</v>
      </c>
      <c r="H80" s="53"/>
      <c r="I80" s="53">
        <f>+(SUMIF('[1]2021'!$A:$A,$A80,'[1]2021'!$C:$C)-SUMIF('[1]2021'!$E:$E,$A80,'[1]2021'!$G:$G))/12+G80</f>
        <v>0</v>
      </c>
      <c r="J80" s="53">
        <f>+(SUMIF('[1]2021'!$A:$A,$A80,'[1]2021'!$C:$C)-SUMIF('[1]2021'!$E:$E,$A80,'[1]2021'!$G:$G))/12+I80</f>
        <v>0</v>
      </c>
      <c r="K80" s="53">
        <f>+(SUMIF('[1]2021'!$A:$A,$A80,'[1]2021'!$C:$C)-SUMIF('[1]2021'!$E:$E,$A80,'[1]2021'!$G:$G))/12+J80</f>
        <v>0</v>
      </c>
      <c r="L80" s="53">
        <f>+(SUMIF('[1]2021'!$A:$A,$A80,'[1]2021'!$C:$C)-SUMIF('[1]2021'!$E:$E,$A80,'[1]2021'!$G:$G))/12+K80</f>
        <v>0</v>
      </c>
      <c r="M80" s="53">
        <f>+(SUMIF('[1]2021'!$A:$A,$A80,'[1]2021'!$C:$C)-SUMIF('[1]2021'!$E:$E,$A80,'[1]2021'!$G:$G))/12+L80</f>
        <v>0</v>
      </c>
      <c r="N80" s="53">
        <f>+(SUMIF('[1]2021'!$A:$A,$A80,'[1]2021'!$C:$C)-SUMIF('[1]2021'!$E:$E,$A80,'[1]2021'!$G:$G))/12+M80</f>
        <v>0</v>
      </c>
      <c r="O80" s="53">
        <f>+(SUMIF('[1]2021'!$A:$A,$A80,'[1]2021'!$C:$C)-SUMIF('[1]2021'!$E:$E,$A80,'[1]2021'!$G:$G))/12+N80</f>
        <v>0</v>
      </c>
      <c r="P80" s="53">
        <f>+(SUMIF('[1]2021'!$A:$A,$A80,'[1]2021'!$C:$C)-SUMIF('[1]2021'!$E:$E,$A80,'[1]2021'!$G:$G))/12+O80</f>
        <v>0</v>
      </c>
      <c r="Q80" s="53">
        <f>+(SUMIF('[1]2021'!$A:$A,$A80,'[1]2021'!$C:$C)-SUMIF('[1]2021'!$E:$E,$A80,'[1]2021'!$G:$G))/12+P80</f>
        <v>0</v>
      </c>
      <c r="R80" s="53">
        <f>+(SUMIF('[1]2021'!$A:$A,$A80,'[1]2021'!$C:$C)-SUMIF('[1]2021'!$E:$E,$A80,'[1]2021'!$G:$G))/12+Q80</f>
        <v>0</v>
      </c>
      <c r="S80" s="53">
        <f>+(SUMIF('[1]2021'!$A:$A,$A80,'[1]2021'!$C:$C)-SUMIF('[1]2021'!$E:$E,$A80,'[1]2021'!$G:$G))/12+R80</f>
        <v>0</v>
      </c>
      <c r="T80" s="53">
        <f>+(SUMIF('[1]2021'!$A:$A,$A80,'[1]2021'!$C:$C)-SUMIF('[1]2021'!$E:$E,$A80,'[1]2021'!$G:$G))/12+S80</f>
        <v>0</v>
      </c>
      <c r="U80" s="53" cm="1">
        <f t="array" ref="U80">+INDEX(I80:T80,1,Settings!$C$4)</f>
        <v>0</v>
      </c>
      <c r="V80" s="53" cm="1">
        <f t="array" ref="V80">+INDEX(I80:T80,1,Settings!$C$4)</f>
        <v>0</v>
      </c>
      <c r="W80" s="53"/>
      <c r="X80" s="53">
        <f>V80+SUMIFS(postings!$T:$T,postings!$C:$C,'b-data'!X$2,postings!$D:$D,'b-data'!X$3,postings!$I:$I,'b-data'!$A80)-SUMIFS(postings!$W:$W,postings!$C:$C,'b-data'!X$2,postings!$D:$D,'b-data'!X$3,postings!$M:$M,'b-data'!$A80)</f>
        <v>0</v>
      </c>
      <c r="Y80" s="53">
        <f>X80+SUMIFS(postings!$T:$T,postings!$C:$C,'b-data'!Y$2,postings!$D:$D,'b-data'!Y$3,postings!$I:$I,'b-data'!$A80)-SUMIFS(postings!$W:$W,postings!$C:$C,'b-data'!Y$2,postings!$D:$D,'b-data'!Y$3,postings!$M:$M,'b-data'!$A80)</f>
        <v>0</v>
      </c>
      <c r="Z80" s="53">
        <f>Y80+SUMIFS(postings!$T:$T,postings!$C:$C,'b-data'!Z$2,postings!$D:$D,'b-data'!Z$3,postings!$I:$I,'b-data'!$A80)-SUMIFS(postings!$W:$W,postings!$C:$C,'b-data'!Z$2,postings!$D:$D,'b-data'!Z$3,postings!$M:$M,'b-data'!$A80)</f>
        <v>0</v>
      </c>
      <c r="AA80" s="53">
        <f>Z80+SUMIFS(postings!$T:$T,postings!$C:$C,'b-data'!AA$2,postings!$D:$D,'b-data'!AA$3,postings!$I:$I,'b-data'!$A80)-SUMIFS(postings!$W:$W,postings!$C:$C,'b-data'!AA$2,postings!$D:$D,'b-data'!AA$3,postings!$M:$M,'b-data'!$A80)</f>
        <v>0</v>
      </c>
      <c r="AB80" s="53">
        <f>AA80+SUMIFS(postings!$T:$T,postings!$C:$C,'b-data'!AB$2,postings!$D:$D,'b-data'!AB$3,postings!$I:$I,'b-data'!$A80)-SUMIFS(postings!$W:$W,postings!$C:$C,'b-data'!AB$2,postings!$D:$D,'b-data'!AB$3,postings!$M:$M,'b-data'!$A80)</f>
        <v>0</v>
      </c>
      <c r="AC80" s="53">
        <f>AB80+SUMIFS(postings!$T:$T,postings!$C:$C,'b-data'!AC$2,postings!$D:$D,'b-data'!AC$3,postings!$I:$I,'b-data'!$A80)-SUMIFS(postings!$W:$W,postings!$C:$C,'b-data'!AC$2,postings!$D:$D,'b-data'!AC$3,postings!$M:$M,'b-data'!$A80)</f>
        <v>0</v>
      </c>
      <c r="AD80" s="53">
        <f>AC80+SUMIFS(postings!$T:$T,postings!$C:$C,'b-data'!AD$2,postings!$D:$D,'b-data'!AD$3,postings!$I:$I,'b-data'!$A80)-SUMIFS(postings!$W:$W,postings!$C:$C,'b-data'!AD$2,postings!$D:$D,'b-data'!AD$3,postings!$M:$M,'b-data'!$A80)</f>
        <v>0</v>
      </c>
      <c r="AE80" s="53">
        <f>AD80+SUMIFS(postings!$T:$T,postings!$C:$C,'b-data'!AE$2,postings!$D:$D,'b-data'!AE$3,postings!$I:$I,'b-data'!$A80)-SUMIFS(postings!$W:$W,postings!$C:$C,'b-data'!AE$2,postings!$D:$D,'b-data'!AE$3,postings!$M:$M,'b-data'!$A80)</f>
        <v>0</v>
      </c>
      <c r="AF80" s="53">
        <f>AE80+SUMIFS(postings!$T:$T,postings!$C:$C,'b-data'!AF$2,postings!$D:$D,'b-data'!AF$3,postings!$I:$I,'b-data'!$A80)-SUMIFS(postings!$W:$W,postings!$C:$C,'b-data'!AF$2,postings!$D:$D,'b-data'!AF$3,postings!$M:$M,'b-data'!$A80)</f>
        <v>0</v>
      </c>
      <c r="AG80" s="53">
        <f>AF80+SUMIFS(postings!$T:$T,postings!$C:$C,'b-data'!AG$2,postings!$D:$D,'b-data'!AG$3,postings!$I:$I,'b-data'!$A80)-SUMIFS(postings!$W:$W,postings!$C:$C,'b-data'!AG$2,postings!$D:$D,'b-data'!AG$3,postings!$M:$M,'b-data'!$A80)</f>
        <v>0</v>
      </c>
      <c r="AH80" s="53">
        <f>AG80+SUMIFS(postings!$T:$T,postings!$C:$C,'b-data'!AH$2,postings!$D:$D,'b-data'!AH$3,postings!$I:$I,'b-data'!$A80)-SUMIFS(postings!$W:$W,postings!$C:$C,'b-data'!AH$2,postings!$D:$D,'b-data'!AH$3,postings!$M:$M,'b-data'!$A80)</f>
        <v>0</v>
      </c>
      <c r="AI80" s="53">
        <f>AH80+SUMIFS(postings!$T:$T,postings!$C:$C,'b-data'!AI$2,postings!$D:$D,'b-data'!AI$3,postings!$I:$I,'b-data'!$A80)-SUMIFS(postings!$W:$W,postings!$C:$C,'b-data'!AI$2,postings!$D:$D,'b-data'!AI$3,postings!$M:$M,'b-data'!$A80)</f>
        <v>0</v>
      </c>
      <c r="AJ80" s="53" cm="1">
        <f t="array" ref="AJ80">+INDEX(X80:AI80,1,Settings!$C$4)</f>
        <v>0</v>
      </c>
      <c r="AK80" s="53" cm="1">
        <f t="array" ref="AK80">+INDEX(X80:AI80,1,Settings!$C$4)</f>
        <v>0</v>
      </c>
      <c r="AL80" s="53"/>
      <c r="AM80" s="53">
        <f t="shared" si="139"/>
        <v>0</v>
      </c>
      <c r="AN80" s="53">
        <f t="shared" ref="AN80:AX80" si="166">+AM80</f>
        <v>0</v>
      </c>
      <c r="AO80" s="53">
        <f t="shared" si="166"/>
        <v>0</v>
      </c>
      <c r="AP80" s="53">
        <f t="shared" si="166"/>
        <v>0</v>
      </c>
      <c r="AQ80" s="53">
        <f t="shared" si="166"/>
        <v>0</v>
      </c>
      <c r="AR80" s="53">
        <f t="shared" si="166"/>
        <v>0</v>
      </c>
      <c r="AS80" s="53">
        <f t="shared" si="166"/>
        <v>0</v>
      </c>
      <c r="AT80" s="53">
        <f t="shared" si="166"/>
        <v>0</v>
      </c>
      <c r="AU80" s="53">
        <f t="shared" si="166"/>
        <v>0</v>
      </c>
      <c r="AV80" s="53">
        <f t="shared" si="166"/>
        <v>0</v>
      </c>
      <c r="AW80" s="53">
        <f t="shared" si="166"/>
        <v>0</v>
      </c>
      <c r="AX80" s="53">
        <f t="shared" si="166"/>
        <v>0</v>
      </c>
      <c r="AY80" s="53" cm="1">
        <f t="array" ref="AY80">+INDEX(AM80:AX80,1,Settings!$C$4)</f>
        <v>0</v>
      </c>
      <c r="AZ80" s="53">
        <f t="shared" si="141"/>
        <v>0</v>
      </c>
      <c r="BA80" s="53"/>
      <c r="BB80" s="53">
        <f t="shared" si="142"/>
        <v>0</v>
      </c>
      <c r="BC80" s="53">
        <f t="shared" ref="BC80:BN80" si="167">+BB80</f>
        <v>0</v>
      </c>
      <c r="BD80" s="53">
        <f t="shared" si="167"/>
        <v>0</v>
      </c>
      <c r="BE80" s="53">
        <f t="shared" si="167"/>
        <v>0</v>
      </c>
      <c r="BF80" s="53">
        <f t="shared" si="167"/>
        <v>0</v>
      </c>
      <c r="BG80" s="53">
        <f t="shared" si="167"/>
        <v>0</v>
      </c>
      <c r="BH80" s="53">
        <f t="shared" si="167"/>
        <v>0</v>
      </c>
      <c r="BI80" s="53">
        <f t="shared" si="167"/>
        <v>0</v>
      </c>
      <c r="BJ80" s="53">
        <f t="shared" si="167"/>
        <v>0</v>
      </c>
      <c r="BK80" s="53">
        <f t="shared" si="167"/>
        <v>0</v>
      </c>
      <c r="BL80" s="53">
        <f t="shared" si="167"/>
        <v>0</v>
      </c>
      <c r="BM80" s="53">
        <f t="shared" si="167"/>
        <v>0</v>
      </c>
      <c r="BN80" s="53">
        <f t="shared" si="167"/>
        <v>0</v>
      </c>
      <c r="BO80" s="53"/>
      <c r="BP80" s="53">
        <f t="shared" si="144"/>
        <v>0</v>
      </c>
      <c r="BQ80" s="53"/>
      <c r="BR80" s="53">
        <f t="shared" si="145"/>
        <v>0</v>
      </c>
    </row>
    <row r="81" spans="1:70" x14ac:dyDescent="0.2">
      <c r="A81" s="6">
        <v>490</v>
      </c>
      <c r="B81" s="6" t="str">
        <f>+VLOOKUP(A81,masterfile!B:C,2,FALSE)</f>
        <v>Sonstige Betriebs-u.Gesch.ausstattung</v>
      </c>
      <c r="D81" s="53">
        <f>+SUMIF('[1]2017'!$A:$A,$A81,'[1]2017'!$C:$C)-SUMIF('[1]2017'!$E:$E,$A81,'[1]2017'!$G:$G)</f>
        <v>45</v>
      </c>
      <c r="E81" s="53">
        <f>+SUMIF('[1]2018'!$A:$A,$A81,'[1]2018'!$C:$C)-SUMIF('[1]2018'!$E:$E,$A81,'[1]2018'!$G:$G)+D81</f>
        <v>60</v>
      </c>
      <c r="F81" s="53">
        <f>+SUMIF('[1]2019'!$A:$A,$A81,'[1]2019'!$C:$C)-SUMIF('[1]2019'!$E:$E,$A81,'[1]2019'!$G:$G)+E81</f>
        <v>75</v>
      </c>
      <c r="G81" s="53">
        <f>+SUMIF('[1]2020'!$A:$A,$A81,'[1]2020'!$C:$C)-SUMIF('[1]2020'!$E:$E,$A81,'[1]2020'!$G:$G)+F81</f>
        <v>90</v>
      </c>
      <c r="H81" s="53"/>
      <c r="I81" s="53">
        <f>+(SUMIF('[1]2021'!$A:$A,$A81,'[1]2021'!$C:$C)-SUMIF('[1]2021'!$E:$E,$A81,'[1]2021'!$G:$G))/12+G81</f>
        <v>91.25</v>
      </c>
      <c r="J81" s="53">
        <f>+(SUMIF('[1]2021'!$A:$A,$A81,'[1]2021'!$C:$C)-SUMIF('[1]2021'!$E:$E,$A81,'[1]2021'!$G:$G))/12+I81</f>
        <v>92.5</v>
      </c>
      <c r="K81" s="53">
        <f>+(SUMIF('[1]2021'!$A:$A,$A81,'[1]2021'!$C:$C)-SUMIF('[1]2021'!$E:$E,$A81,'[1]2021'!$G:$G))/12+J81</f>
        <v>93.75</v>
      </c>
      <c r="L81" s="53">
        <f>+(SUMIF('[1]2021'!$A:$A,$A81,'[1]2021'!$C:$C)-SUMIF('[1]2021'!$E:$E,$A81,'[1]2021'!$G:$G))/12+K81</f>
        <v>95</v>
      </c>
      <c r="M81" s="53">
        <f>+(SUMIF('[1]2021'!$A:$A,$A81,'[1]2021'!$C:$C)-SUMIF('[1]2021'!$E:$E,$A81,'[1]2021'!$G:$G))/12+L81</f>
        <v>96.25</v>
      </c>
      <c r="N81" s="53">
        <f>+(SUMIF('[1]2021'!$A:$A,$A81,'[1]2021'!$C:$C)-SUMIF('[1]2021'!$E:$E,$A81,'[1]2021'!$G:$G))/12+M81</f>
        <v>97.5</v>
      </c>
      <c r="O81" s="53">
        <f>+(SUMIF('[1]2021'!$A:$A,$A81,'[1]2021'!$C:$C)-SUMIF('[1]2021'!$E:$E,$A81,'[1]2021'!$G:$G))/12+N81</f>
        <v>98.75</v>
      </c>
      <c r="P81" s="53">
        <f>+(SUMIF('[1]2021'!$A:$A,$A81,'[1]2021'!$C:$C)-SUMIF('[1]2021'!$E:$E,$A81,'[1]2021'!$G:$G))/12+O81</f>
        <v>100</v>
      </c>
      <c r="Q81" s="53">
        <f>+(SUMIF('[1]2021'!$A:$A,$A81,'[1]2021'!$C:$C)-SUMIF('[1]2021'!$E:$E,$A81,'[1]2021'!$G:$G))/12+P81</f>
        <v>101.25</v>
      </c>
      <c r="R81" s="53">
        <f>+(SUMIF('[1]2021'!$A:$A,$A81,'[1]2021'!$C:$C)-SUMIF('[1]2021'!$E:$E,$A81,'[1]2021'!$G:$G))/12+Q81</f>
        <v>102.5</v>
      </c>
      <c r="S81" s="53">
        <f>+(SUMIF('[1]2021'!$A:$A,$A81,'[1]2021'!$C:$C)-SUMIF('[1]2021'!$E:$E,$A81,'[1]2021'!$G:$G))/12+R81</f>
        <v>103.75</v>
      </c>
      <c r="T81" s="53">
        <f>+(SUMIF('[1]2021'!$A:$A,$A81,'[1]2021'!$C:$C)-SUMIF('[1]2021'!$E:$E,$A81,'[1]2021'!$G:$G))/12+S81</f>
        <v>105</v>
      </c>
      <c r="U81" s="53" cm="1">
        <f t="array" ref="U81">+INDEX(I81:T81,1,Settings!$C$4)</f>
        <v>105</v>
      </c>
      <c r="V81" s="53" cm="1">
        <f t="array" ref="V81">+INDEX(I81:T81,1,Settings!$C$4)</f>
        <v>105</v>
      </c>
      <c r="W81" s="53"/>
      <c r="X81" s="53">
        <f>V81+SUMIFS(postings!$T:$T,postings!$C:$C,'b-data'!X$2,postings!$D:$D,'b-data'!X$3,postings!$I:$I,'b-data'!$A81)-SUMIFS(postings!$W:$W,postings!$C:$C,'b-data'!X$2,postings!$D:$D,'b-data'!X$3,postings!$M:$M,'b-data'!$A81)</f>
        <v>105</v>
      </c>
      <c r="Y81" s="53">
        <f>X81+SUMIFS(postings!$T:$T,postings!$C:$C,'b-data'!Y$2,postings!$D:$D,'b-data'!Y$3,postings!$I:$I,'b-data'!$A81)-SUMIFS(postings!$W:$W,postings!$C:$C,'b-data'!Y$2,postings!$D:$D,'b-data'!Y$3,postings!$M:$M,'b-data'!$A81)</f>
        <v>105</v>
      </c>
      <c r="Z81" s="53">
        <f>Y81+SUMIFS(postings!$T:$T,postings!$C:$C,'b-data'!Z$2,postings!$D:$D,'b-data'!Z$3,postings!$I:$I,'b-data'!$A81)-SUMIFS(postings!$W:$W,postings!$C:$C,'b-data'!Z$2,postings!$D:$D,'b-data'!Z$3,postings!$M:$M,'b-data'!$A81)</f>
        <v>105</v>
      </c>
      <c r="AA81" s="53">
        <f>Z81+SUMIFS(postings!$T:$T,postings!$C:$C,'b-data'!AA$2,postings!$D:$D,'b-data'!AA$3,postings!$I:$I,'b-data'!$A81)-SUMIFS(postings!$W:$W,postings!$C:$C,'b-data'!AA$2,postings!$D:$D,'b-data'!AA$3,postings!$M:$M,'b-data'!$A81)</f>
        <v>105</v>
      </c>
      <c r="AB81" s="53">
        <f>AA81+SUMIFS(postings!$T:$T,postings!$C:$C,'b-data'!AB$2,postings!$D:$D,'b-data'!AB$3,postings!$I:$I,'b-data'!$A81)-SUMIFS(postings!$W:$W,postings!$C:$C,'b-data'!AB$2,postings!$D:$D,'b-data'!AB$3,postings!$M:$M,'b-data'!$A81)</f>
        <v>105</v>
      </c>
      <c r="AC81" s="53">
        <f>AB81+SUMIFS(postings!$T:$T,postings!$C:$C,'b-data'!AC$2,postings!$D:$D,'b-data'!AC$3,postings!$I:$I,'b-data'!$A81)-SUMIFS(postings!$W:$W,postings!$C:$C,'b-data'!AC$2,postings!$D:$D,'b-data'!AC$3,postings!$M:$M,'b-data'!$A81)</f>
        <v>105</v>
      </c>
      <c r="AD81" s="53">
        <f>AC81+SUMIFS(postings!$T:$T,postings!$C:$C,'b-data'!AD$2,postings!$D:$D,'b-data'!AD$3,postings!$I:$I,'b-data'!$A81)-SUMIFS(postings!$W:$W,postings!$C:$C,'b-data'!AD$2,postings!$D:$D,'b-data'!AD$3,postings!$M:$M,'b-data'!$A81)</f>
        <v>105</v>
      </c>
      <c r="AE81" s="53">
        <f>AD81+SUMIFS(postings!$T:$T,postings!$C:$C,'b-data'!AE$2,postings!$D:$D,'b-data'!AE$3,postings!$I:$I,'b-data'!$A81)-SUMIFS(postings!$W:$W,postings!$C:$C,'b-data'!AE$2,postings!$D:$D,'b-data'!AE$3,postings!$M:$M,'b-data'!$A81)</f>
        <v>105</v>
      </c>
      <c r="AF81" s="53">
        <f>AE81+SUMIFS(postings!$T:$T,postings!$C:$C,'b-data'!AF$2,postings!$D:$D,'b-data'!AF$3,postings!$I:$I,'b-data'!$A81)-SUMIFS(postings!$W:$W,postings!$C:$C,'b-data'!AF$2,postings!$D:$D,'b-data'!AF$3,postings!$M:$M,'b-data'!$A81)</f>
        <v>105</v>
      </c>
      <c r="AG81" s="53">
        <f>AF81+SUMIFS(postings!$T:$T,postings!$C:$C,'b-data'!AG$2,postings!$D:$D,'b-data'!AG$3,postings!$I:$I,'b-data'!$A81)-SUMIFS(postings!$W:$W,postings!$C:$C,'b-data'!AG$2,postings!$D:$D,'b-data'!AG$3,postings!$M:$M,'b-data'!$A81)</f>
        <v>105</v>
      </c>
      <c r="AH81" s="53">
        <f>AG81+SUMIFS(postings!$T:$T,postings!$C:$C,'b-data'!AH$2,postings!$D:$D,'b-data'!AH$3,postings!$I:$I,'b-data'!$A81)-SUMIFS(postings!$W:$W,postings!$C:$C,'b-data'!AH$2,postings!$D:$D,'b-data'!AH$3,postings!$M:$M,'b-data'!$A81)</f>
        <v>105</v>
      </c>
      <c r="AI81" s="53">
        <f>AH81+SUMIFS(postings!$T:$T,postings!$C:$C,'b-data'!AI$2,postings!$D:$D,'b-data'!AI$3,postings!$I:$I,'b-data'!$A81)-SUMIFS(postings!$W:$W,postings!$C:$C,'b-data'!AI$2,postings!$D:$D,'b-data'!AI$3,postings!$M:$M,'b-data'!$A81)</f>
        <v>105</v>
      </c>
      <c r="AJ81" s="53" cm="1">
        <f t="array" ref="AJ81">+INDEX(X81:AI81,1,Settings!$C$4)</f>
        <v>105</v>
      </c>
      <c r="AK81" s="53" cm="1">
        <f t="array" ref="AK81">+INDEX(X81:AI81,1,Settings!$C$4)</f>
        <v>105</v>
      </c>
      <c r="AL81" s="53"/>
      <c r="AM81" s="53">
        <f t="shared" si="139"/>
        <v>105</v>
      </c>
      <c r="AN81" s="53">
        <f t="shared" ref="AN81:AX81" si="168">+AM81</f>
        <v>105</v>
      </c>
      <c r="AO81" s="53">
        <f t="shared" si="168"/>
        <v>105</v>
      </c>
      <c r="AP81" s="53">
        <f t="shared" si="168"/>
        <v>105</v>
      </c>
      <c r="AQ81" s="53">
        <f t="shared" si="168"/>
        <v>105</v>
      </c>
      <c r="AR81" s="53">
        <f t="shared" si="168"/>
        <v>105</v>
      </c>
      <c r="AS81" s="53">
        <f t="shared" si="168"/>
        <v>105</v>
      </c>
      <c r="AT81" s="53">
        <f t="shared" si="168"/>
        <v>105</v>
      </c>
      <c r="AU81" s="53">
        <f t="shared" si="168"/>
        <v>105</v>
      </c>
      <c r="AV81" s="53">
        <f t="shared" si="168"/>
        <v>105</v>
      </c>
      <c r="AW81" s="53">
        <f t="shared" si="168"/>
        <v>105</v>
      </c>
      <c r="AX81" s="53">
        <f t="shared" si="168"/>
        <v>105</v>
      </c>
      <c r="AY81" s="53" cm="1">
        <f t="array" ref="AY81">+INDEX(AM81:AX81,1,Settings!$C$4)</f>
        <v>105</v>
      </c>
      <c r="AZ81" s="53">
        <f t="shared" si="141"/>
        <v>105</v>
      </c>
      <c r="BA81" s="53"/>
      <c r="BB81" s="53">
        <f t="shared" si="142"/>
        <v>105</v>
      </c>
      <c r="BC81" s="53">
        <f t="shared" ref="BC81:BN81" si="169">+BB81</f>
        <v>105</v>
      </c>
      <c r="BD81" s="53">
        <f t="shared" si="169"/>
        <v>105</v>
      </c>
      <c r="BE81" s="53">
        <f t="shared" si="169"/>
        <v>105</v>
      </c>
      <c r="BF81" s="53">
        <f t="shared" si="169"/>
        <v>105</v>
      </c>
      <c r="BG81" s="53">
        <f t="shared" si="169"/>
        <v>105</v>
      </c>
      <c r="BH81" s="53">
        <f t="shared" si="169"/>
        <v>105</v>
      </c>
      <c r="BI81" s="53">
        <f t="shared" si="169"/>
        <v>105</v>
      </c>
      <c r="BJ81" s="53">
        <f t="shared" si="169"/>
        <v>105</v>
      </c>
      <c r="BK81" s="53">
        <f t="shared" si="169"/>
        <v>105</v>
      </c>
      <c r="BL81" s="53">
        <f t="shared" si="169"/>
        <v>105</v>
      </c>
      <c r="BM81" s="53">
        <f t="shared" si="169"/>
        <v>105</v>
      </c>
      <c r="BN81" s="53">
        <f t="shared" si="169"/>
        <v>105</v>
      </c>
      <c r="BO81" s="53"/>
      <c r="BP81" s="53">
        <f t="shared" si="144"/>
        <v>105</v>
      </c>
      <c r="BQ81" s="53"/>
      <c r="BR81" s="53">
        <f t="shared" si="145"/>
        <v>105</v>
      </c>
    </row>
    <row r="82" spans="1:70" x14ac:dyDescent="0.2">
      <c r="A82" s="6">
        <v>498</v>
      </c>
      <c r="B82" s="6" t="str">
        <f>+VLOOKUP(A82,masterfile!B:C,2,FALSE)</f>
        <v>Betriebs- u. Gesch.ausstattung im Bau</v>
      </c>
      <c r="D82" s="53">
        <f>+SUMIF('[1]2017'!$A:$A,$A82,'[1]2017'!$C:$C)-SUMIF('[1]2017'!$E:$E,$A82,'[1]2017'!$G:$G)</f>
        <v>0</v>
      </c>
      <c r="E82" s="53">
        <f>+SUMIF('[1]2018'!$A:$A,$A82,'[1]2018'!$C:$C)-SUMIF('[1]2018'!$E:$E,$A82,'[1]2018'!$G:$G)+D82</f>
        <v>0</v>
      </c>
      <c r="F82" s="53">
        <f>+SUMIF('[1]2019'!$A:$A,$A82,'[1]2019'!$C:$C)-SUMIF('[1]2019'!$E:$E,$A82,'[1]2019'!$G:$G)+E82</f>
        <v>0</v>
      </c>
      <c r="G82" s="53">
        <f>+SUMIF('[1]2020'!$A:$A,$A82,'[1]2020'!$C:$C)-SUMIF('[1]2020'!$E:$E,$A82,'[1]2020'!$G:$G)+F82</f>
        <v>0</v>
      </c>
      <c r="H82" s="53"/>
      <c r="I82" s="53">
        <f>+(SUMIF('[1]2021'!$A:$A,$A82,'[1]2021'!$C:$C)-SUMIF('[1]2021'!$E:$E,$A82,'[1]2021'!$G:$G))/12+G82</f>
        <v>0</v>
      </c>
      <c r="J82" s="53">
        <f>+(SUMIF('[1]2021'!$A:$A,$A82,'[1]2021'!$C:$C)-SUMIF('[1]2021'!$E:$E,$A82,'[1]2021'!$G:$G))/12+I82</f>
        <v>0</v>
      </c>
      <c r="K82" s="53">
        <f>+(SUMIF('[1]2021'!$A:$A,$A82,'[1]2021'!$C:$C)-SUMIF('[1]2021'!$E:$E,$A82,'[1]2021'!$G:$G))/12+J82</f>
        <v>0</v>
      </c>
      <c r="L82" s="53">
        <f>+(SUMIF('[1]2021'!$A:$A,$A82,'[1]2021'!$C:$C)-SUMIF('[1]2021'!$E:$E,$A82,'[1]2021'!$G:$G))/12+K82</f>
        <v>0</v>
      </c>
      <c r="M82" s="53">
        <f>+(SUMIF('[1]2021'!$A:$A,$A82,'[1]2021'!$C:$C)-SUMIF('[1]2021'!$E:$E,$A82,'[1]2021'!$G:$G))/12+L82</f>
        <v>0</v>
      </c>
      <c r="N82" s="53">
        <f>+(SUMIF('[1]2021'!$A:$A,$A82,'[1]2021'!$C:$C)-SUMIF('[1]2021'!$E:$E,$A82,'[1]2021'!$G:$G))/12+M82</f>
        <v>0</v>
      </c>
      <c r="O82" s="53">
        <f>+(SUMIF('[1]2021'!$A:$A,$A82,'[1]2021'!$C:$C)-SUMIF('[1]2021'!$E:$E,$A82,'[1]2021'!$G:$G))/12+N82</f>
        <v>0</v>
      </c>
      <c r="P82" s="53">
        <f>+(SUMIF('[1]2021'!$A:$A,$A82,'[1]2021'!$C:$C)-SUMIF('[1]2021'!$E:$E,$A82,'[1]2021'!$G:$G))/12+O82</f>
        <v>0</v>
      </c>
      <c r="Q82" s="53">
        <f>+(SUMIF('[1]2021'!$A:$A,$A82,'[1]2021'!$C:$C)-SUMIF('[1]2021'!$E:$E,$A82,'[1]2021'!$G:$G))/12+P82</f>
        <v>0</v>
      </c>
      <c r="R82" s="53">
        <f>+(SUMIF('[1]2021'!$A:$A,$A82,'[1]2021'!$C:$C)-SUMIF('[1]2021'!$E:$E,$A82,'[1]2021'!$G:$G))/12+Q82</f>
        <v>0</v>
      </c>
      <c r="S82" s="53">
        <f>+(SUMIF('[1]2021'!$A:$A,$A82,'[1]2021'!$C:$C)-SUMIF('[1]2021'!$E:$E,$A82,'[1]2021'!$G:$G))/12+R82</f>
        <v>0</v>
      </c>
      <c r="T82" s="53">
        <f>+(SUMIF('[1]2021'!$A:$A,$A82,'[1]2021'!$C:$C)-SUMIF('[1]2021'!$E:$E,$A82,'[1]2021'!$G:$G))/12+S82</f>
        <v>0</v>
      </c>
      <c r="U82" s="53" cm="1">
        <f t="array" ref="U82">+INDEX(I82:T82,1,Settings!$C$4)</f>
        <v>0</v>
      </c>
      <c r="V82" s="53" cm="1">
        <f t="array" ref="V82">+INDEX(I82:T82,1,Settings!$C$4)</f>
        <v>0</v>
      </c>
      <c r="W82" s="53"/>
      <c r="X82" s="53">
        <f>V82+SUMIFS(postings!$T:$T,postings!$C:$C,'b-data'!X$2,postings!$D:$D,'b-data'!X$3,postings!$I:$I,'b-data'!$A82)-SUMIFS(postings!$W:$W,postings!$C:$C,'b-data'!X$2,postings!$D:$D,'b-data'!X$3,postings!$M:$M,'b-data'!$A82)</f>
        <v>0</v>
      </c>
      <c r="Y82" s="53">
        <f>X82+SUMIFS(postings!$T:$T,postings!$C:$C,'b-data'!Y$2,postings!$D:$D,'b-data'!Y$3,postings!$I:$I,'b-data'!$A82)-SUMIFS(postings!$W:$W,postings!$C:$C,'b-data'!Y$2,postings!$D:$D,'b-data'!Y$3,postings!$M:$M,'b-data'!$A82)</f>
        <v>0</v>
      </c>
      <c r="Z82" s="53">
        <f>Y82+SUMIFS(postings!$T:$T,postings!$C:$C,'b-data'!Z$2,postings!$D:$D,'b-data'!Z$3,postings!$I:$I,'b-data'!$A82)-SUMIFS(postings!$W:$W,postings!$C:$C,'b-data'!Z$2,postings!$D:$D,'b-data'!Z$3,postings!$M:$M,'b-data'!$A82)</f>
        <v>0</v>
      </c>
      <c r="AA82" s="53">
        <f>Z82+SUMIFS(postings!$T:$T,postings!$C:$C,'b-data'!AA$2,postings!$D:$D,'b-data'!AA$3,postings!$I:$I,'b-data'!$A82)-SUMIFS(postings!$W:$W,postings!$C:$C,'b-data'!AA$2,postings!$D:$D,'b-data'!AA$3,postings!$M:$M,'b-data'!$A82)</f>
        <v>0</v>
      </c>
      <c r="AB82" s="53">
        <f>AA82+SUMIFS(postings!$T:$T,postings!$C:$C,'b-data'!AB$2,postings!$D:$D,'b-data'!AB$3,postings!$I:$I,'b-data'!$A82)-SUMIFS(postings!$W:$W,postings!$C:$C,'b-data'!AB$2,postings!$D:$D,'b-data'!AB$3,postings!$M:$M,'b-data'!$A82)</f>
        <v>0</v>
      </c>
      <c r="AC82" s="53">
        <f>AB82+SUMIFS(postings!$T:$T,postings!$C:$C,'b-data'!AC$2,postings!$D:$D,'b-data'!AC$3,postings!$I:$I,'b-data'!$A82)-SUMIFS(postings!$W:$W,postings!$C:$C,'b-data'!AC$2,postings!$D:$D,'b-data'!AC$3,postings!$M:$M,'b-data'!$A82)</f>
        <v>0</v>
      </c>
      <c r="AD82" s="53">
        <f>AC82+SUMIFS(postings!$T:$T,postings!$C:$C,'b-data'!AD$2,postings!$D:$D,'b-data'!AD$3,postings!$I:$I,'b-data'!$A82)-SUMIFS(postings!$W:$W,postings!$C:$C,'b-data'!AD$2,postings!$D:$D,'b-data'!AD$3,postings!$M:$M,'b-data'!$A82)</f>
        <v>0</v>
      </c>
      <c r="AE82" s="53">
        <f>AD82+SUMIFS(postings!$T:$T,postings!$C:$C,'b-data'!AE$2,postings!$D:$D,'b-data'!AE$3,postings!$I:$I,'b-data'!$A82)-SUMIFS(postings!$W:$W,postings!$C:$C,'b-data'!AE$2,postings!$D:$D,'b-data'!AE$3,postings!$M:$M,'b-data'!$A82)</f>
        <v>0</v>
      </c>
      <c r="AF82" s="53">
        <f>AE82+SUMIFS(postings!$T:$T,postings!$C:$C,'b-data'!AF$2,postings!$D:$D,'b-data'!AF$3,postings!$I:$I,'b-data'!$A82)-SUMIFS(postings!$W:$W,postings!$C:$C,'b-data'!AF$2,postings!$D:$D,'b-data'!AF$3,postings!$M:$M,'b-data'!$A82)</f>
        <v>0</v>
      </c>
      <c r="AG82" s="53">
        <f>AF82+SUMIFS(postings!$T:$T,postings!$C:$C,'b-data'!AG$2,postings!$D:$D,'b-data'!AG$3,postings!$I:$I,'b-data'!$A82)-SUMIFS(postings!$W:$W,postings!$C:$C,'b-data'!AG$2,postings!$D:$D,'b-data'!AG$3,postings!$M:$M,'b-data'!$A82)</f>
        <v>0</v>
      </c>
      <c r="AH82" s="53">
        <f>AG82+SUMIFS(postings!$T:$T,postings!$C:$C,'b-data'!AH$2,postings!$D:$D,'b-data'!AH$3,postings!$I:$I,'b-data'!$A82)-SUMIFS(postings!$W:$W,postings!$C:$C,'b-data'!AH$2,postings!$D:$D,'b-data'!AH$3,postings!$M:$M,'b-data'!$A82)</f>
        <v>0</v>
      </c>
      <c r="AI82" s="53">
        <f>AH82+SUMIFS(postings!$T:$T,postings!$C:$C,'b-data'!AI$2,postings!$D:$D,'b-data'!AI$3,postings!$I:$I,'b-data'!$A82)-SUMIFS(postings!$W:$W,postings!$C:$C,'b-data'!AI$2,postings!$D:$D,'b-data'!AI$3,postings!$M:$M,'b-data'!$A82)</f>
        <v>0</v>
      </c>
      <c r="AJ82" s="53" cm="1">
        <f t="array" ref="AJ82">+INDEX(X82:AI82,1,Settings!$C$4)</f>
        <v>0</v>
      </c>
      <c r="AK82" s="53" cm="1">
        <f t="array" ref="AK82">+INDEX(X82:AI82,1,Settings!$C$4)</f>
        <v>0</v>
      </c>
      <c r="AL82" s="53"/>
      <c r="AM82" s="53">
        <f t="shared" si="139"/>
        <v>0</v>
      </c>
      <c r="AN82" s="53">
        <f t="shared" ref="AN82:AX82" si="170">+AM82</f>
        <v>0</v>
      </c>
      <c r="AO82" s="53">
        <f t="shared" si="170"/>
        <v>0</v>
      </c>
      <c r="AP82" s="53">
        <f t="shared" si="170"/>
        <v>0</v>
      </c>
      <c r="AQ82" s="53">
        <f t="shared" si="170"/>
        <v>0</v>
      </c>
      <c r="AR82" s="53">
        <f t="shared" si="170"/>
        <v>0</v>
      </c>
      <c r="AS82" s="53">
        <f t="shared" si="170"/>
        <v>0</v>
      </c>
      <c r="AT82" s="53">
        <f t="shared" si="170"/>
        <v>0</v>
      </c>
      <c r="AU82" s="53">
        <f t="shared" si="170"/>
        <v>0</v>
      </c>
      <c r="AV82" s="53">
        <f t="shared" si="170"/>
        <v>0</v>
      </c>
      <c r="AW82" s="53">
        <f t="shared" si="170"/>
        <v>0</v>
      </c>
      <c r="AX82" s="53">
        <f t="shared" si="170"/>
        <v>0</v>
      </c>
      <c r="AY82" s="53" cm="1">
        <f t="array" ref="AY82">+INDEX(AM82:AX82,1,Settings!$C$4)</f>
        <v>0</v>
      </c>
      <c r="AZ82" s="53">
        <f t="shared" si="141"/>
        <v>0</v>
      </c>
      <c r="BA82" s="53"/>
      <c r="BB82" s="53">
        <f t="shared" si="142"/>
        <v>0</v>
      </c>
      <c r="BC82" s="53">
        <f t="shared" ref="BC82:BN82" si="171">+BB82</f>
        <v>0</v>
      </c>
      <c r="BD82" s="53">
        <f t="shared" si="171"/>
        <v>0</v>
      </c>
      <c r="BE82" s="53">
        <f t="shared" si="171"/>
        <v>0</v>
      </c>
      <c r="BF82" s="53">
        <f t="shared" si="171"/>
        <v>0</v>
      </c>
      <c r="BG82" s="53">
        <f t="shared" si="171"/>
        <v>0</v>
      </c>
      <c r="BH82" s="53">
        <f t="shared" si="171"/>
        <v>0</v>
      </c>
      <c r="BI82" s="53">
        <f t="shared" si="171"/>
        <v>0</v>
      </c>
      <c r="BJ82" s="53">
        <f t="shared" si="171"/>
        <v>0</v>
      </c>
      <c r="BK82" s="53">
        <f t="shared" si="171"/>
        <v>0</v>
      </c>
      <c r="BL82" s="53">
        <f t="shared" si="171"/>
        <v>0</v>
      </c>
      <c r="BM82" s="53">
        <f t="shared" si="171"/>
        <v>0</v>
      </c>
      <c r="BN82" s="53">
        <f t="shared" si="171"/>
        <v>0</v>
      </c>
      <c r="BO82" s="53"/>
      <c r="BP82" s="53">
        <f t="shared" si="144"/>
        <v>0</v>
      </c>
      <c r="BQ82" s="53"/>
      <c r="BR82" s="53">
        <f t="shared" si="145"/>
        <v>0</v>
      </c>
    </row>
    <row r="83" spans="1:70" x14ac:dyDescent="0.2">
      <c r="A83" s="6">
        <v>499</v>
      </c>
      <c r="B83" s="6" t="str">
        <f>+VLOOKUP(A83,masterfile!B:C,2,FALSE)</f>
        <v>Anzahlung Betriebs- u. Gesch.ausstattung</v>
      </c>
      <c r="D83" s="53">
        <f>+SUMIF('[1]2017'!$A:$A,$A83,'[1]2017'!$C:$C)-SUMIF('[1]2017'!$E:$E,$A83,'[1]2017'!$G:$G)</f>
        <v>0</v>
      </c>
      <c r="E83" s="53">
        <f>+SUMIF('[1]2018'!$A:$A,$A83,'[1]2018'!$C:$C)-SUMIF('[1]2018'!$E:$E,$A83,'[1]2018'!$G:$G)+D83</f>
        <v>0</v>
      </c>
      <c r="F83" s="53">
        <f>+SUMIF('[1]2019'!$A:$A,$A83,'[1]2019'!$C:$C)-SUMIF('[1]2019'!$E:$E,$A83,'[1]2019'!$G:$G)+E83</f>
        <v>0</v>
      </c>
      <c r="G83" s="53">
        <f>+SUMIF('[1]2020'!$A:$A,$A83,'[1]2020'!$C:$C)-SUMIF('[1]2020'!$E:$E,$A83,'[1]2020'!$G:$G)+F83</f>
        <v>0</v>
      </c>
      <c r="H83" s="53"/>
      <c r="I83" s="53">
        <f>+(SUMIF('[1]2021'!$A:$A,$A83,'[1]2021'!$C:$C)-SUMIF('[1]2021'!$E:$E,$A83,'[1]2021'!$G:$G))/12+G83</f>
        <v>0</v>
      </c>
      <c r="J83" s="53">
        <f>+(SUMIF('[1]2021'!$A:$A,$A83,'[1]2021'!$C:$C)-SUMIF('[1]2021'!$E:$E,$A83,'[1]2021'!$G:$G))/12+I83</f>
        <v>0</v>
      </c>
      <c r="K83" s="53">
        <f>+(SUMIF('[1]2021'!$A:$A,$A83,'[1]2021'!$C:$C)-SUMIF('[1]2021'!$E:$E,$A83,'[1]2021'!$G:$G))/12+J83</f>
        <v>0</v>
      </c>
      <c r="L83" s="53">
        <f>+(SUMIF('[1]2021'!$A:$A,$A83,'[1]2021'!$C:$C)-SUMIF('[1]2021'!$E:$E,$A83,'[1]2021'!$G:$G))/12+K83</f>
        <v>0</v>
      </c>
      <c r="M83" s="53">
        <f>+(SUMIF('[1]2021'!$A:$A,$A83,'[1]2021'!$C:$C)-SUMIF('[1]2021'!$E:$E,$A83,'[1]2021'!$G:$G))/12+L83</f>
        <v>0</v>
      </c>
      <c r="N83" s="53">
        <f>+(SUMIF('[1]2021'!$A:$A,$A83,'[1]2021'!$C:$C)-SUMIF('[1]2021'!$E:$E,$A83,'[1]2021'!$G:$G))/12+M83</f>
        <v>0</v>
      </c>
      <c r="O83" s="53">
        <f>+(SUMIF('[1]2021'!$A:$A,$A83,'[1]2021'!$C:$C)-SUMIF('[1]2021'!$E:$E,$A83,'[1]2021'!$G:$G))/12+N83</f>
        <v>0</v>
      </c>
      <c r="P83" s="53">
        <f>+(SUMIF('[1]2021'!$A:$A,$A83,'[1]2021'!$C:$C)-SUMIF('[1]2021'!$E:$E,$A83,'[1]2021'!$G:$G))/12+O83</f>
        <v>0</v>
      </c>
      <c r="Q83" s="53">
        <f>+(SUMIF('[1]2021'!$A:$A,$A83,'[1]2021'!$C:$C)-SUMIF('[1]2021'!$E:$E,$A83,'[1]2021'!$G:$G))/12+P83</f>
        <v>0</v>
      </c>
      <c r="R83" s="53">
        <f>+(SUMIF('[1]2021'!$A:$A,$A83,'[1]2021'!$C:$C)-SUMIF('[1]2021'!$E:$E,$A83,'[1]2021'!$G:$G))/12+Q83</f>
        <v>0</v>
      </c>
      <c r="S83" s="53">
        <f>+(SUMIF('[1]2021'!$A:$A,$A83,'[1]2021'!$C:$C)-SUMIF('[1]2021'!$E:$E,$A83,'[1]2021'!$G:$G))/12+R83</f>
        <v>0</v>
      </c>
      <c r="T83" s="53">
        <f>+(SUMIF('[1]2021'!$A:$A,$A83,'[1]2021'!$C:$C)-SUMIF('[1]2021'!$E:$E,$A83,'[1]2021'!$G:$G))/12+S83</f>
        <v>0</v>
      </c>
      <c r="U83" s="53" cm="1">
        <f t="array" ref="U83">+INDEX(I83:T83,1,Settings!$C$4)</f>
        <v>0</v>
      </c>
      <c r="V83" s="53" cm="1">
        <f t="array" ref="V83">+INDEX(I83:T83,1,Settings!$C$4)</f>
        <v>0</v>
      </c>
      <c r="W83" s="53"/>
      <c r="X83" s="53">
        <f>V83+SUMIFS(postings!$T:$T,postings!$C:$C,'b-data'!X$2,postings!$D:$D,'b-data'!X$3,postings!$I:$I,'b-data'!$A83)-SUMIFS(postings!$W:$W,postings!$C:$C,'b-data'!X$2,postings!$D:$D,'b-data'!X$3,postings!$M:$M,'b-data'!$A83)</f>
        <v>0</v>
      </c>
      <c r="Y83" s="53">
        <f>X83+SUMIFS(postings!$T:$T,postings!$C:$C,'b-data'!Y$2,postings!$D:$D,'b-data'!Y$3,postings!$I:$I,'b-data'!$A83)-SUMIFS(postings!$W:$W,postings!$C:$C,'b-data'!Y$2,postings!$D:$D,'b-data'!Y$3,postings!$M:$M,'b-data'!$A83)</f>
        <v>0</v>
      </c>
      <c r="Z83" s="53">
        <f>Y83+SUMIFS(postings!$T:$T,postings!$C:$C,'b-data'!Z$2,postings!$D:$D,'b-data'!Z$3,postings!$I:$I,'b-data'!$A83)-SUMIFS(postings!$W:$W,postings!$C:$C,'b-data'!Z$2,postings!$D:$D,'b-data'!Z$3,postings!$M:$M,'b-data'!$A83)</f>
        <v>0</v>
      </c>
      <c r="AA83" s="53">
        <f>Z83+SUMIFS(postings!$T:$T,postings!$C:$C,'b-data'!AA$2,postings!$D:$D,'b-data'!AA$3,postings!$I:$I,'b-data'!$A83)-SUMIFS(postings!$W:$W,postings!$C:$C,'b-data'!AA$2,postings!$D:$D,'b-data'!AA$3,postings!$M:$M,'b-data'!$A83)</f>
        <v>0</v>
      </c>
      <c r="AB83" s="53">
        <f>AA83+SUMIFS(postings!$T:$T,postings!$C:$C,'b-data'!AB$2,postings!$D:$D,'b-data'!AB$3,postings!$I:$I,'b-data'!$A83)-SUMIFS(postings!$W:$W,postings!$C:$C,'b-data'!AB$2,postings!$D:$D,'b-data'!AB$3,postings!$M:$M,'b-data'!$A83)</f>
        <v>0</v>
      </c>
      <c r="AC83" s="53">
        <f>AB83+SUMIFS(postings!$T:$T,postings!$C:$C,'b-data'!AC$2,postings!$D:$D,'b-data'!AC$3,postings!$I:$I,'b-data'!$A83)-SUMIFS(postings!$W:$W,postings!$C:$C,'b-data'!AC$2,postings!$D:$D,'b-data'!AC$3,postings!$M:$M,'b-data'!$A83)</f>
        <v>0</v>
      </c>
      <c r="AD83" s="53">
        <f>AC83+SUMIFS(postings!$T:$T,postings!$C:$C,'b-data'!AD$2,postings!$D:$D,'b-data'!AD$3,postings!$I:$I,'b-data'!$A83)-SUMIFS(postings!$W:$W,postings!$C:$C,'b-data'!AD$2,postings!$D:$D,'b-data'!AD$3,postings!$M:$M,'b-data'!$A83)</f>
        <v>0</v>
      </c>
      <c r="AE83" s="53">
        <f>AD83+SUMIFS(postings!$T:$T,postings!$C:$C,'b-data'!AE$2,postings!$D:$D,'b-data'!AE$3,postings!$I:$I,'b-data'!$A83)-SUMIFS(postings!$W:$W,postings!$C:$C,'b-data'!AE$2,postings!$D:$D,'b-data'!AE$3,postings!$M:$M,'b-data'!$A83)</f>
        <v>0</v>
      </c>
      <c r="AF83" s="53">
        <f>AE83+SUMIFS(postings!$T:$T,postings!$C:$C,'b-data'!AF$2,postings!$D:$D,'b-data'!AF$3,postings!$I:$I,'b-data'!$A83)-SUMIFS(postings!$W:$W,postings!$C:$C,'b-data'!AF$2,postings!$D:$D,'b-data'!AF$3,postings!$M:$M,'b-data'!$A83)</f>
        <v>0</v>
      </c>
      <c r="AG83" s="53">
        <f>AF83+SUMIFS(postings!$T:$T,postings!$C:$C,'b-data'!AG$2,postings!$D:$D,'b-data'!AG$3,postings!$I:$I,'b-data'!$A83)-SUMIFS(postings!$W:$W,postings!$C:$C,'b-data'!AG$2,postings!$D:$D,'b-data'!AG$3,postings!$M:$M,'b-data'!$A83)</f>
        <v>0</v>
      </c>
      <c r="AH83" s="53">
        <f>AG83+SUMIFS(postings!$T:$T,postings!$C:$C,'b-data'!AH$2,postings!$D:$D,'b-data'!AH$3,postings!$I:$I,'b-data'!$A83)-SUMIFS(postings!$W:$W,postings!$C:$C,'b-data'!AH$2,postings!$D:$D,'b-data'!AH$3,postings!$M:$M,'b-data'!$A83)</f>
        <v>0</v>
      </c>
      <c r="AI83" s="53">
        <f>AH83+SUMIFS(postings!$T:$T,postings!$C:$C,'b-data'!AI$2,postings!$D:$D,'b-data'!AI$3,postings!$I:$I,'b-data'!$A83)-SUMIFS(postings!$W:$W,postings!$C:$C,'b-data'!AI$2,postings!$D:$D,'b-data'!AI$3,postings!$M:$M,'b-data'!$A83)</f>
        <v>0</v>
      </c>
      <c r="AJ83" s="53" cm="1">
        <f t="array" ref="AJ83">+INDEX(X83:AI83,1,Settings!$C$4)</f>
        <v>0</v>
      </c>
      <c r="AK83" s="53" cm="1">
        <f t="array" ref="AK83">+INDEX(X83:AI83,1,Settings!$C$4)</f>
        <v>0</v>
      </c>
      <c r="AL83" s="53"/>
      <c r="AM83" s="53">
        <f t="shared" si="139"/>
        <v>0</v>
      </c>
      <c r="AN83" s="53">
        <f t="shared" ref="AN83:AX83" si="172">+AM83</f>
        <v>0</v>
      </c>
      <c r="AO83" s="53">
        <f t="shared" si="172"/>
        <v>0</v>
      </c>
      <c r="AP83" s="53">
        <f t="shared" si="172"/>
        <v>0</v>
      </c>
      <c r="AQ83" s="53">
        <f t="shared" si="172"/>
        <v>0</v>
      </c>
      <c r="AR83" s="53">
        <f t="shared" si="172"/>
        <v>0</v>
      </c>
      <c r="AS83" s="53">
        <f t="shared" si="172"/>
        <v>0</v>
      </c>
      <c r="AT83" s="53">
        <f t="shared" si="172"/>
        <v>0</v>
      </c>
      <c r="AU83" s="53">
        <f t="shared" si="172"/>
        <v>0</v>
      </c>
      <c r="AV83" s="53">
        <f t="shared" si="172"/>
        <v>0</v>
      </c>
      <c r="AW83" s="53">
        <f t="shared" si="172"/>
        <v>0</v>
      </c>
      <c r="AX83" s="53">
        <f t="shared" si="172"/>
        <v>0</v>
      </c>
      <c r="AY83" s="53" cm="1">
        <f t="array" ref="AY83">+INDEX(AM83:AX83,1,Settings!$C$4)</f>
        <v>0</v>
      </c>
      <c r="AZ83" s="53">
        <f t="shared" si="141"/>
        <v>0</v>
      </c>
      <c r="BA83" s="53"/>
      <c r="BB83" s="53">
        <f t="shared" si="142"/>
        <v>0</v>
      </c>
      <c r="BC83" s="53">
        <f t="shared" ref="BC83:BN83" si="173">+BB83</f>
        <v>0</v>
      </c>
      <c r="BD83" s="53">
        <f t="shared" si="173"/>
        <v>0</v>
      </c>
      <c r="BE83" s="53">
        <f t="shared" si="173"/>
        <v>0</v>
      </c>
      <c r="BF83" s="53">
        <f t="shared" si="173"/>
        <v>0</v>
      </c>
      <c r="BG83" s="53">
        <f t="shared" si="173"/>
        <v>0</v>
      </c>
      <c r="BH83" s="53">
        <f t="shared" si="173"/>
        <v>0</v>
      </c>
      <c r="BI83" s="53">
        <f t="shared" si="173"/>
        <v>0</v>
      </c>
      <c r="BJ83" s="53">
        <f t="shared" si="173"/>
        <v>0</v>
      </c>
      <c r="BK83" s="53">
        <f t="shared" si="173"/>
        <v>0</v>
      </c>
      <c r="BL83" s="53">
        <f t="shared" si="173"/>
        <v>0</v>
      </c>
      <c r="BM83" s="53">
        <f t="shared" si="173"/>
        <v>0</v>
      </c>
      <c r="BN83" s="53">
        <f t="shared" si="173"/>
        <v>0</v>
      </c>
      <c r="BO83" s="53"/>
      <c r="BP83" s="53">
        <f t="shared" si="144"/>
        <v>0</v>
      </c>
      <c r="BQ83" s="53"/>
      <c r="BR83" s="53">
        <f t="shared" si="145"/>
        <v>0</v>
      </c>
    </row>
    <row r="84" spans="1:70" x14ac:dyDescent="0.2">
      <c r="A84" s="6">
        <v>630</v>
      </c>
      <c r="B84" s="6" t="str">
        <f>+VLOOKUP(A84,masterfile!B:C,2,FALSE)</f>
        <v>Verbindlichkeiten gg. Kreditinstituten</v>
      </c>
      <c r="D84" s="53">
        <f>+SUMIF('[1]2017'!$A:$A,$A84,'[1]2017'!$C:$C)-SUMIF('[1]2017'!$E:$E,$A84,'[1]2017'!$G:$G)</f>
        <v>-1850</v>
      </c>
      <c r="E84" s="53">
        <f>+SUMIF('[1]2018'!$A:$A,$A84,'[1]2018'!$C:$C)-SUMIF('[1]2018'!$E:$E,$A84,'[1]2018'!$G:$G)+D84</f>
        <v>-1700</v>
      </c>
      <c r="F84" s="53">
        <f>+SUMIF('[1]2019'!$A:$A,$A84,'[1]2019'!$C:$C)-SUMIF('[1]2019'!$E:$E,$A84,'[1]2019'!$G:$G)+E84</f>
        <v>-1550</v>
      </c>
      <c r="G84" s="53">
        <f>+SUMIF('[1]2020'!$A:$A,$A84,'[1]2020'!$C:$C)-SUMIF('[1]2020'!$E:$E,$A84,'[1]2020'!$G:$G)+F84</f>
        <v>-1400</v>
      </c>
      <c r="H84" s="53"/>
      <c r="I84" s="53">
        <f>+(SUMIF('[1]2021'!$A:$A,$A84,'[1]2021'!$C:$C)-SUMIF('[1]2021'!$E:$E,$A84,'[1]2021'!$G:$G))/12+G84</f>
        <v>-1387.5</v>
      </c>
      <c r="J84" s="53">
        <f>+(SUMIF('[1]2021'!$A:$A,$A84,'[1]2021'!$C:$C)-SUMIF('[1]2021'!$E:$E,$A84,'[1]2021'!$G:$G))/12+I84</f>
        <v>-1375</v>
      </c>
      <c r="K84" s="53">
        <f>+(SUMIF('[1]2021'!$A:$A,$A84,'[1]2021'!$C:$C)-SUMIF('[1]2021'!$E:$E,$A84,'[1]2021'!$G:$G))/12+J84</f>
        <v>-1362.5</v>
      </c>
      <c r="L84" s="53">
        <f>+(SUMIF('[1]2021'!$A:$A,$A84,'[1]2021'!$C:$C)-SUMIF('[1]2021'!$E:$E,$A84,'[1]2021'!$G:$G))/12+K84</f>
        <v>-1350</v>
      </c>
      <c r="M84" s="53">
        <f>+(SUMIF('[1]2021'!$A:$A,$A84,'[1]2021'!$C:$C)-SUMIF('[1]2021'!$E:$E,$A84,'[1]2021'!$G:$G))/12+L84</f>
        <v>-1337.5</v>
      </c>
      <c r="N84" s="53">
        <f>+(SUMIF('[1]2021'!$A:$A,$A84,'[1]2021'!$C:$C)-SUMIF('[1]2021'!$E:$E,$A84,'[1]2021'!$G:$G))/12+M84</f>
        <v>-1325</v>
      </c>
      <c r="O84" s="53">
        <f>+(SUMIF('[1]2021'!$A:$A,$A84,'[1]2021'!$C:$C)-SUMIF('[1]2021'!$E:$E,$A84,'[1]2021'!$G:$G))/12+N84</f>
        <v>-1312.5</v>
      </c>
      <c r="P84" s="53">
        <f>+(SUMIF('[1]2021'!$A:$A,$A84,'[1]2021'!$C:$C)-SUMIF('[1]2021'!$E:$E,$A84,'[1]2021'!$G:$G))/12+O84</f>
        <v>-1300</v>
      </c>
      <c r="Q84" s="53">
        <f>+(SUMIF('[1]2021'!$A:$A,$A84,'[1]2021'!$C:$C)-SUMIF('[1]2021'!$E:$E,$A84,'[1]2021'!$G:$G))/12+P84</f>
        <v>-1287.5</v>
      </c>
      <c r="R84" s="53">
        <f>+(SUMIF('[1]2021'!$A:$A,$A84,'[1]2021'!$C:$C)-SUMIF('[1]2021'!$E:$E,$A84,'[1]2021'!$G:$G))/12+Q84</f>
        <v>-1275</v>
      </c>
      <c r="S84" s="53">
        <f>+(SUMIF('[1]2021'!$A:$A,$A84,'[1]2021'!$C:$C)-SUMIF('[1]2021'!$E:$E,$A84,'[1]2021'!$G:$G))/12+R84</f>
        <v>-1262.5</v>
      </c>
      <c r="T84" s="53">
        <f>+(SUMIF('[1]2021'!$A:$A,$A84,'[1]2021'!$C:$C)-SUMIF('[1]2021'!$E:$E,$A84,'[1]2021'!$G:$G))/12+S84</f>
        <v>-1250</v>
      </c>
      <c r="U84" s="53" cm="1">
        <f t="array" ref="U84">+INDEX(I84:T84,1,Settings!$C$4)</f>
        <v>-1250</v>
      </c>
      <c r="V84" s="53" cm="1">
        <f t="array" ref="V84">+INDEX(I84:T84,1,Settings!$C$4)</f>
        <v>-1250</v>
      </c>
      <c r="W84" s="53"/>
      <c r="X84" s="53">
        <f>V84+SUMIFS(postings!$T:$T,postings!$C:$C,'b-data'!X$2,postings!$D:$D,'b-data'!X$3,postings!$I:$I,'b-data'!$A84)-SUMIFS(postings!$W:$W,postings!$C:$C,'b-data'!X$2,postings!$D:$D,'b-data'!X$3,postings!$M:$M,'b-data'!$A84)</f>
        <v>-1250</v>
      </c>
      <c r="Y84" s="53">
        <f>X84+SUMIFS(postings!$T:$T,postings!$C:$C,'b-data'!Y$2,postings!$D:$D,'b-data'!Y$3,postings!$I:$I,'b-data'!$A84)-SUMIFS(postings!$W:$W,postings!$C:$C,'b-data'!Y$2,postings!$D:$D,'b-data'!Y$3,postings!$M:$M,'b-data'!$A84)</f>
        <v>-1250</v>
      </c>
      <c r="Z84" s="53">
        <f>Y84+SUMIFS(postings!$T:$T,postings!$C:$C,'b-data'!Z$2,postings!$D:$D,'b-data'!Z$3,postings!$I:$I,'b-data'!$A84)-SUMIFS(postings!$W:$W,postings!$C:$C,'b-data'!Z$2,postings!$D:$D,'b-data'!Z$3,postings!$M:$M,'b-data'!$A84)</f>
        <v>-1250</v>
      </c>
      <c r="AA84" s="53">
        <f>Z84+SUMIFS(postings!$T:$T,postings!$C:$C,'b-data'!AA$2,postings!$D:$D,'b-data'!AA$3,postings!$I:$I,'b-data'!$A84)-SUMIFS(postings!$W:$W,postings!$C:$C,'b-data'!AA$2,postings!$D:$D,'b-data'!AA$3,postings!$M:$M,'b-data'!$A84)</f>
        <v>-1250</v>
      </c>
      <c r="AB84" s="53">
        <f>AA84+SUMIFS(postings!$T:$T,postings!$C:$C,'b-data'!AB$2,postings!$D:$D,'b-data'!AB$3,postings!$I:$I,'b-data'!$A84)-SUMIFS(postings!$W:$W,postings!$C:$C,'b-data'!AB$2,postings!$D:$D,'b-data'!AB$3,postings!$M:$M,'b-data'!$A84)</f>
        <v>-1250</v>
      </c>
      <c r="AC84" s="53">
        <f>AB84+SUMIFS(postings!$T:$T,postings!$C:$C,'b-data'!AC$2,postings!$D:$D,'b-data'!AC$3,postings!$I:$I,'b-data'!$A84)-SUMIFS(postings!$W:$W,postings!$C:$C,'b-data'!AC$2,postings!$D:$D,'b-data'!AC$3,postings!$M:$M,'b-data'!$A84)</f>
        <v>-1250</v>
      </c>
      <c r="AD84" s="53">
        <f>AC84+SUMIFS(postings!$T:$T,postings!$C:$C,'b-data'!AD$2,postings!$D:$D,'b-data'!AD$3,postings!$I:$I,'b-data'!$A84)-SUMIFS(postings!$W:$W,postings!$C:$C,'b-data'!AD$2,postings!$D:$D,'b-data'!AD$3,postings!$M:$M,'b-data'!$A84)</f>
        <v>-1250</v>
      </c>
      <c r="AE84" s="53">
        <f>AD84+SUMIFS(postings!$T:$T,postings!$C:$C,'b-data'!AE$2,postings!$D:$D,'b-data'!AE$3,postings!$I:$I,'b-data'!$A84)-SUMIFS(postings!$W:$W,postings!$C:$C,'b-data'!AE$2,postings!$D:$D,'b-data'!AE$3,postings!$M:$M,'b-data'!$A84)</f>
        <v>-1250</v>
      </c>
      <c r="AF84" s="53">
        <f>AE84+SUMIFS(postings!$T:$T,postings!$C:$C,'b-data'!AF$2,postings!$D:$D,'b-data'!AF$3,postings!$I:$I,'b-data'!$A84)-SUMIFS(postings!$W:$W,postings!$C:$C,'b-data'!AF$2,postings!$D:$D,'b-data'!AF$3,postings!$M:$M,'b-data'!$A84)</f>
        <v>-1250</v>
      </c>
      <c r="AG84" s="53">
        <f>AF84+SUMIFS(postings!$T:$T,postings!$C:$C,'b-data'!AG$2,postings!$D:$D,'b-data'!AG$3,postings!$I:$I,'b-data'!$A84)-SUMIFS(postings!$W:$W,postings!$C:$C,'b-data'!AG$2,postings!$D:$D,'b-data'!AG$3,postings!$M:$M,'b-data'!$A84)</f>
        <v>-1250</v>
      </c>
      <c r="AH84" s="53">
        <f>AG84+SUMIFS(postings!$T:$T,postings!$C:$C,'b-data'!AH$2,postings!$D:$D,'b-data'!AH$3,postings!$I:$I,'b-data'!$A84)-SUMIFS(postings!$W:$W,postings!$C:$C,'b-data'!AH$2,postings!$D:$D,'b-data'!AH$3,postings!$M:$M,'b-data'!$A84)</f>
        <v>-1250</v>
      </c>
      <c r="AI84" s="53">
        <f>AH84+SUMIFS(postings!$T:$T,postings!$C:$C,'b-data'!AI$2,postings!$D:$D,'b-data'!AI$3,postings!$I:$I,'b-data'!$A84)-SUMIFS(postings!$W:$W,postings!$C:$C,'b-data'!AI$2,postings!$D:$D,'b-data'!AI$3,postings!$M:$M,'b-data'!$A84)</f>
        <v>-1250</v>
      </c>
      <c r="AJ84" s="53" cm="1">
        <f t="array" ref="AJ84">+INDEX(X84:AI84,1,Settings!$C$4)</f>
        <v>-1250</v>
      </c>
      <c r="AK84" s="53" cm="1">
        <f t="array" ref="AK84">+INDEX(X84:AI84,1,Settings!$C$4)</f>
        <v>-1250</v>
      </c>
      <c r="AL84" s="53"/>
      <c r="AM84" s="53">
        <f t="shared" si="139"/>
        <v>-1250</v>
      </c>
      <c r="AN84" s="53">
        <f t="shared" ref="AN84:AX84" si="174">+AM84</f>
        <v>-1250</v>
      </c>
      <c r="AO84" s="53">
        <f t="shared" si="174"/>
        <v>-1250</v>
      </c>
      <c r="AP84" s="53">
        <f t="shared" si="174"/>
        <v>-1250</v>
      </c>
      <c r="AQ84" s="53">
        <f t="shared" si="174"/>
        <v>-1250</v>
      </c>
      <c r="AR84" s="53">
        <f t="shared" si="174"/>
        <v>-1250</v>
      </c>
      <c r="AS84" s="53">
        <f t="shared" si="174"/>
        <v>-1250</v>
      </c>
      <c r="AT84" s="53">
        <f t="shared" si="174"/>
        <v>-1250</v>
      </c>
      <c r="AU84" s="53">
        <f t="shared" si="174"/>
        <v>-1250</v>
      </c>
      <c r="AV84" s="53">
        <f t="shared" si="174"/>
        <v>-1250</v>
      </c>
      <c r="AW84" s="53">
        <f t="shared" si="174"/>
        <v>-1250</v>
      </c>
      <c r="AX84" s="53">
        <f t="shared" si="174"/>
        <v>-1250</v>
      </c>
      <c r="AY84" s="53" cm="1">
        <f t="array" ref="AY84">+INDEX(AM84:AX84,1,Settings!$C$4)</f>
        <v>-1250</v>
      </c>
      <c r="AZ84" s="53">
        <f t="shared" si="141"/>
        <v>-1250</v>
      </c>
      <c r="BA84" s="53"/>
      <c r="BB84" s="53">
        <f t="shared" si="142"/>
        <v>-1250</v>
      </c>
      <c r="BC84" s="53">
        <f t="shared" ref="BC84:BN84" si="175">+BB84</f>
        <v>-1250</v>
      </c>
      <c r="BD84" s="53">
        <f t="shared" si="175"/>
        <v>-1250</v>
      </c>
      <c r="BE84" s="53">
        <f t="shared" si="175"/>
        <v>-1250</v>
      </c>
      <c r="BF84" s="53">
        <f t="shared" si="175"/>
        <v>-1250</v>
      </c>
      <c r="BG84" s="53">
        <f t="shared" si="175"/>
        <v>-1250</v>
      </c>
      <c r="BH84" s="53">
        <f t="shared" si="175"/>
        <v>-1250</v>
      </c>
      <c r="BI84" s="53">
        <f t="shared" si="175"/>
        <v>-1250</v>
      </c>
      <c r="BJ84" s="53">
        <f t="shared" si="175"/>
        <v>-1250</v>
      </c>
      <c r="BK84" s="53">
        <f t="shared" si="175"/>
        <v>-1250</v>
      </c>
      <c r="BL84" s="53">
        <f t="shared" si="175"/>
        <v>-1250</v>
      </c>
      <c r="BM84" s="53">
        <f t="shared" si="175"/>
        <v>-1250</v>
      </c>
      <c r="BN84" s="53">
        <f t="shared" si="175"/>
        <v>-1250</v>
      </c>
      <c r="BO84" s="53"/>
      <c r="BP84" s="53">
        <f t="shared" si="144"/>
        <v>-1250</v>
      </c>
      <c r="BQ84" s="53"/>
      <c r="BR84" s="53">
        <f t="shared" si="145"/>
        <v>-1250</v>
      </c>
    </row>
    <row r="85" spans="1:70" x14ac:dyDescent="0.2">
      <c r="A85" s="6">
        <v>631</v>
      </c>
      <c r="B85" s="6" t="str">
        <f>+VLOOKUP(A85,masterfile!B:C,2,FALSE)</f>
        <v>Verbindlichkeiten Kreditinstitut(b.1J)</v>
      </c>
      <c r="D85" s="53">
        <f>+SUMIF('[1]2017'!$A:$A,$A85,'[1]2017'!$C:$C)-SUMIF('[1]2017'!$E:$E,$A85,'[1]2017'!$G:$G)</f>
        <v>0</v>
      </c>
      <c r="E85" s="53">
        <f>+SUMIF('[1]2018'!$A:$A,$A85,'[1]2018'!$C:$C)-SUMIF('[1]2018'!$E:$E,$A85,'[1]2018'!$G:$G)+D85</f>
        <v>0</v>
      </c>
      <c r="F85" s="53">
        <f>+SUMIF('[1]2019'!$A:$A,$A85,'[1]2019'!$C:$C)-SUMIF('[1]2019'!$E:$E,$A85,'[1]2019'!$G:$G)+E85</f>
        <v>0</v>
      </c>
      <c r="G85" s="53">
        <f>+SUMIF('[1]2020'!$A:$A,$A85,'[1]2020'!$C:$C)-SUMIF('[1]2020'!$E:$E,$A85,'[1]2020'!$G:$G)+F85</f>
        <v>0</v>
      </c>
      <c r="H85" s="53"/>
      <c r="I85" s="53">
        <f>+(SUMIF('[1]2021'!$A:$A,$A85,'[1]2021'!$C:$C)-SUMIF('[1]2021'!$E:$E,$A85,'[1]2021'!$G:$G))/12+G85</f>
        <v>0</v>
      </c>
      <c r="J85" s="53">
        <f>+(SUMIF('[1]2021'!$A:$A,$A85,'[1]2021'!$C:$C)-SUMIF('[1]2021'!$E:$E,$A85,'[1]2021'!$G:$G))/12+I85</f>
        <v>0</v>
      </c>
      <c r="K85" s="53">
        <f>+(SUMIF('[1]2021'!$A:$A,$A85,'[1]2021'!$C:$C)-SUMIF('[1]2021'!$E:$E,$A85,'[1]2021'!$G:$G))/12+J85</f>
        <v>0</v>
      </c>
      <c r="L85" s="53">
        <f>+(SUMIF('[1]2021'!$A:$A,$A85,'[1]2021'!$C:$C)-SUMIF('[1]2021'!$E:$E,$A85,'[1]2021'!$G:$G))/12+K85</f>
        <v>0</v>
      </c>
      <c r="M85" s="53">
        <f>+(SUMIF('[1]2021'!$A:$A,$A85,'[1]2021'!$C:$C)-SUMIF('[1]2021'!$E:$E,$A85,'[1]2021'!$G:$G))/12+L85</f>
        <v>0</v>
      </c>
      <c r="N85" s="53">
        <f>+(SUMIF('[1]2021'!$A:$A,$A85,'[1]2021'!$C:$C)-SUMIF('[1]2021'!$E:$E,$A85,'[1]2021'!$G:$G))/12+M85</f>
        <v>0</v>
      </c>
      <c r="O85" s="53">
        <f>+(SUMIF('[1]2021'!$A:$A,$A85,'[1]2021'!$C:$C)-SUMIF('[1]2021'!$E:$E,$A85,'[1]2021'!$G:$G))/12+N85</f>
        <v>0</v>
      </c>
      <c r="P85" s="53">
        <f>+(SUMIF('[1]2021'!$A:$A,$A85,'[1]2021'!$C:$C)-SUMIF('[1]2021'!$E:$E,$A85,'[1]2021'!$G:$G))/12+O85</f>
        <v>0</v>
      </c>
      <c r="Q85" s="53">
        <f>+(SUMIF('[1]2021'!$A:$A,$A85,'[1]2021'!$C:$C)-SUMIF('[1]2021'!$E:$E,$A85,'[1]2021'!$G:$G))/12+P85</f>
        <v>0</v>
      </c>
      <c r="R85" s="53">
        <f>+(SUMIF('[1]2021'!$A:$A,$A85,'[1]2021'!$C:$C)-SUMIF('[1]2021'!$E:$E,$A85,'[1]2021'!$G:$G))/12+Q85</f>
        <v>0</v>
      </c>
      <c r="S85" s="53">
        <f>+(SUMIF('[1]2021'!$A:$A,$A85,'[1]2021'!$C:$C)-SUMIF('[1]2021'!$E:$E,$A85,'[1]2021'!$G:$G))/12+R85</f>
        <v>0</v>
      </c>
      <c r="T85" s="53">
        <f>+(SUMIF('[1]2021'!$A:$A,$A85,'[1]2021'!$C:$C)-SUMIF('[1]2021'!$E:$E,$A85,'[1]2021'!$G:$G))/12+S85</f>
        <v>0</v>
      </c>
      <c r="U85" s="53" cm="1">
        <f t="array" ref="U85">+INDEX(I85:T85,1,Settings!$C$4)</f>
        <v>0</v>
      </c>
      <c r="V85" s="53" cm="1">
        <f t="array" ref="V85">+INDEX(I85:T85,1,Settings!$C$4)</f>
        <v>0</v>
      </c>
      <c r="W85" s="53"/>
      <c r="X85" s="53">
        <f>V85+SUMIFS(postings!$T:$T,postings!$C:$C,'b-data'!X$2,postings!$D:$D,'b-data'!X$3,postings!$I:$I,'b-data'!$A85)-SUMIFS(postings!$W:$W,postings!$C:$C,'b-data'!X$2,postings!$D:$D,'b-data'!X$3,postings!$M:$M,'b-data'!$A85)</f>
        <v>0</v>
      </c>
      <c r="Y85" s="53">
        <f>X85+SUMIFS(postings!$T:$T,postings!$C:$C,'b-data'!Y$2,postings!$D:$D,'b-data'!Y$3,postings!$I:$I,'b-data'!$A85)-SUMIFS(postings!$W:$W,postings!$C:$C,'b-data'!Y$2,postings!$D:$D,'b-data'!Y$3,postings!$M:$M,'b-data'!$A85)</f>
        <v>0</v>
      </c>
      <c r="Z85" s="53">
        <f>Y85+SUMIFS(postings!$T:$T,postings!$C:$C,'b-data'!Z$2,postings!$D:$D,'b-data'!Z$3,postings!$I:$I,'b-data'!$A85)-SUMIFS(postings!$W:$W,postings!$C:$C,'b-data'!Z$2,postings!$D:$D,'b-data'!Z$3,postings!$M:$M,'b-data'!$A85)</f>
        <v>0</v>
      </c>
      <c r="AA85" s="53">
        <f>Z85+SUMIFS(postings!$T:$T,postings!$C:$C,'b-data'!AA$2,postings!$D:$D,'b-data'!AA$3,postings!$I:$I,'b-data'!$A85)-SUMIFS(postings!$W:$W,postings!$C:$C,'b-data'!AA$2,postings!$D:$D,'b-data'!AA$3,postings!$M:$M,'b-data'!$A85)</f>
        <v>0</v>
      </c>
      <c r="AB85" s="53">
        <f>AA85+SUMIFS(postings!$T:$T,postings!$C:$C,'b-data'!AB$2,postings!$D:$D,'b-data'!AB$3,postings!$I:$I,'b-data'!$A85)-SUMIFS(postings!$W:$W,postings!$C:$C,'b-data'!AB$2,postings!$D:$D,'b-data'!AB$3,postings!$M:$M,'b-data'!$A85)</f>
        <v>0</v>
      </c>
      <c r="AC85" s="53">
        <f>AB85+SUMIFS(postings!$T:$T,postings!$C:$C,'b-data'!AC$2,postings!$D:$D,'b-data'!AC$3,postings!$I:$I,'b-data'!$A85)-SUMIFS(postings!$W:$W,postings!$C:$C,'b-data'!AC$2,postings!$D:$D,'b-data'!AC$3,postings!$M:$M,'b-data'!$A85)</f>
        <v>0</v>
      </c>
      <c r="AD85" s="53">
        <f>AC85+SUMIFS(postings!$T:$T,postings!$C:$C,'b-data'!AD$2,postings!$D:$D,'b-data'!AD$3,postings!$I:$I,'b-data'!$A85)-SUMIFS(postings!$W:$W,postings!$C:$C,'b-data'!AD$2,postings!$D:$D,'b-data'!AD$3,postings!$M:$M,'b-data'!$A85)</f>
        <v>0</v>
      </c>
      <c r="AE85" s="53">
        <f>AD85+SUMIFS(postings!$T:$T,postings!$C:$C,'b-data'!AE$2,postings!$D:$D,'b-data'!AE$3,postings!$I:$I,'b-data'!$A85)-SUMIFS(postings!$W:$W,postings!$C:$C,'b-data'!AE$2,postings!$D:$D,'b-data'!AE$3,postings!$M:$M,'b-data'!$A85)</f>
        <v>0</v>
      </c>
      <c r="AF85" s="53">
        <f>AE85+SUMIFS(postings!$T:$T,postings!$C:$C,'b-data'!AF$2,postings!$D:$D,'b-data'!AF$3,postings!$I:$I,'b-data'!$A85)-SUMIFS(postings!$W:$W,postings!$C:$C,'b-data'!AF$2,postings!$D:$D,'b-data'!AF$3,postings!$M:$M,'b-data'!$A85)</f>
        <v>0</v>
      </c>
      <c r="AG85" s="53">
        <f>AF85+SUMIFS(postings!$T:$T,postings!$C:$C,'b-data'!AG$2,postings!$D:$D,'b-data'!AG$3,postings!$I:$I,'b-data'!$A85)-SUMIFS(postings!$W:$W,postings!$C:$C,'b-data'!AG$2,postings!$D:$D,'b-data'!AG$3,postings!$M:$M,'b-data'!$A85)</f>
        <v>0</v>
      </c>
      <c r="AH85" s="53">
        <f>AG85+SUMIFS(postings!$T:$T,postings!$C:$C,'b-data'!AH$2,postings!$D:$D,'b-data'!AH$3,postings!$I:$I,'b-data'!$A85)-SUMIFS(postings!$W:$W,postings!$C:$C,'b-data'!AH$2,postings!$D:$D,'b-data'!AH$3,postings!$M:$M,'b-data'!$A85)</f>
        <v>0</v>
      </c>
      <c r="AI85" s="53">
        <f>AH85+SUMIFS(postings!$T:$T,postings!$C:$C,'b-data'!AI$2,postings!$D:$D,'b-data'!AI$3,postings!$I:$I,'b-data'!$A85)-SUMIFS(postings!$W:$W,postings!$C:$C,'b-data'!AI$2,postings!$D:$D,'b-data'!AI$3,postings!$M:$M,'b-data'!$A85)</f>
        <v>0</v>
      </c>
      <c r="AJ85" s="53" cm="1">
        <f t="array" ref="AJ85">+INDEX(X85:AI85,1,Settings!$C$4)</f>
        <v>0</v>
      </c>
      <c r="AK85" s="53" cm="1">
        <f t="array" ref="AK85">+INDEX(X85:AI85,1,Settings!$C$4)</f>
        <v>0</v>
      </c>
      <c r="AL85" s="53"/>
      <c r="AM85" s="53">
        <f t="shared" si="139"/>
        <v>0</v>
      </c>
      <c r="AN85" s="53">
        <f t="shared" ref="AN85:AX85" si="176">+AM85</f>
        <v>0</v>
      </c>
      <c r="AO85" s="53">
        <f t="shared" si="176"/>
        <v>0</v>
      </c>
      <c r="AP85" s="53">
        <f t="shared" si="176"/>
        <v>0</v>
      </c>
      <c r="AQ85" s="53">
        <f t="shared" si="176"/>
        <v>0</v>
      </c>
      <c r="AR85" s="53">
        <f t="shared" si="176"/>
        <v>0</v>
      </c>
      <c r="AS85" s="53">
        <f t="shared" si="176"/>
        <v>0</v>
      </c>
      <c r="AT85" s="53">
        <f t="shared" si="176"/>
        <v>0</v>
      </c>
      <c r="AU85" s="53">
        <f t="shared" si="176"/>
        <v>0</v>
      </c>
      <c r="AV85" s="53">
        <f t="shared" si="176"/>
        <v>0</v>
      </c>
      <c r="AW85" s="53">
        <f t="shared" si="176"/>
        <v>0</v>
      </c>
      <c r="AX85" s="53">
        <f t="shared" si="176"/>
        <v>0</v>
      </c>
      <c r="AY85" s="53" cm="1">
        <f t="array" ref="AY85">+INDEX(AM85:AX85,1,Settings!$C$4)</f>
        <v>0</v>
      </c>
      <c r="AZ85" s="53">
        <f t="shared" si="141"/>
        <v>0</v>
      </c>
      <c r="BA85" s="53"/>
      <c r="BB85" s="53">
        <f t="shared" si="142"/>
        <v>0</v>
      </c>
      <c r="BC85" s="53">
        <f t="shared" ref="BC85:BN85" si="177">+BB85</f>
        <v>0</v>
      </c>
      <c r="BD85" s="53">
        <f t="shared" si="177"/>
        <v>0</v>
      </c>
      <c r="BE85" s="53">
        <f t="shared" si="177"/>
        <v>0</v>
      </c>
      <c r="BF85" s="53">
        <f t="shared" si="177"/>
        <v>0</v>
      </c>
      <c r="BG85" s="53">
        <f t="shared" si="177"/>
        <v>0</v>
      </c>
      <c r="BH85" s="53">
        <f t="shared" si="177"/>
        <v>0</v>
      </c>
      <c r="BI85" s="53">
        <f t="shared" si="177"/>
        <v>0</v>
      </c>
      <c r="BJ85" s="53">
        <f t="shared" si="177"/>
        <v>0</v>
      </c>
      <c r="BK85" s="53">
        <f t="shared" si="177"/>
        <v>0</v>
      </c>
      <c r="BL85" s="53">
        <f t="shared" si="177"/>
        <v>0</v>
      </c>
      <c r="BM85" s="53">
        <f t="shared" si="177"/>
        <v>0</v>
      </c>
      <c r="BN85" s="53">
        <f t="shared" si="177"/>
        <v>0</v>
      </c>
      <c r="BO85" s="53"/>
      <c r="BP85" s="53">
        <f t="shared" si="144"/>
        <v>0</v>
      </c>
      <c r="BQ85" s="53"/>
      <c r="BR85" s="53">
        <f t="shared" si="145"/>
        <v>0</v>
      </c>
    </row>
    <row r="86" spans="1:70" x14ac:dyDescent="0.2">
      <c r="A86" s="6">
        <v>640</v>
      </c>
      <c r="B86" s="6" t="str">
        <f>+VLOOKUP(A86,masterfile!B:C,2,FALSE)</f>
        <v>Verbindlichkeiten Kreditinstitut(1-5J)</v>
      </c>
      <c r="D86" s="53">
        <f>+SUMIF('[1]2017'!$A:$A,$A86,'[1]2017'!$C:$C)-SUMIF('[1]2017'!$E:$E,$A86,'[1]2017'!$G:$G)</f>
        <v>0</v>
      </c>
      <c r="E86" s="53">
        <f>+SUMIF('[1]2018'!$A:$A,$A86,'[1]2018'!$C:$C)-SUMIF('[1]2018'!$E:$E,$A86,'[1]2018'!$G:$G)+D86</f>
        <v>0</v>
      </c>
      <c r="F86" s="53">
        <f>+SUMIF('[1]2019'!$A:$A,$A86,'[1]2019'!$C:$C)-SUMIF('[1]2019'!$E:$E,$A86,'[1]2019'!$G:$G)+E86</f>
        <v>0</v>
      </c>
      <c r="G86" s="53">
        <f>+SUMIF('[1]2020'!$A:$A,$A86,'[1]2020'!$C:$C)-SUMIF('[1]2020'!$E:$E,$A86,'[1]2020'!$G:$G)+F86</f>
        <v>0</v>
      </c>
      <c r="H86" s="53"/>
      <c r="I86" s="53">
        <f>+(SUMIF('[1]2021'!$A:$A,$A86,'[1]2021'!$C:$C)-SUMIF('[1]2021'!$E:$E,$A86,'[1]2021'!$G:$G))/12+G86</f>
        <v>0</v>
      </c>
      <c r="J86" s="53">
        <f>+(SUMIF('[1]2021'!$A:$A,$A86,'[1]2021'!$C:$C)-SUMIF('[1]2021'!$E:$E,$A86,'[1]2021'!$G:$G))/12+I86</f>
        <v>0</v>
      </c>
      <c r="K86" s="53">
        <f>+(SUMIF('[1]2021'!$A:$A,$A86,'[1]2021'!$C:$C)-SUMIF('[1]2021'!$E:$E,$A86,'[1]2021'!$G:$G))/12+J86</f>
        <v>0</v>
      </c>
      <c r="L86" s="53">
        <f>+(SUMIF('[1]2021'!$A:$A,$A86,'[1]2021'!$C:$C)-SUMIF('[1]2021'!$E:$E,$A86,'[1]2021'!$G:$G))/12+K86</f>
        <v>0</v>
      </c>
      <c r="M86" s="53">
        <f>+(SUMIF('[1]2021'!$A:$A,$A86,'[1]2021'!$C:$C)-SUMIF('[1]2021'!$E:$E,$A86,'[1]2021'!$G:$G))/12+L86</f>
        <v>0</v>
      </c>
      <c r="N86" s="53">
        <f>+(SUMIF('[1]2021'!$A:$A,$A86,'[1]2021'!$C:$C)-SUMIF('[1]2021'!$E:$E,$A86,'[1]2021'!$G:$G))/12+M86</f>
        <v>0</v>
      </c>
      <c r="O86" s="53">
        <f>+(SUMIF('[1]2021'!$A:$A,$A86,'[1]2021'!$C:$C)-SUMIF('[1]2021'!$E:$E,$A86,'[1]2021'!$G:$G))/12+N86</f>
        <v>0</v>
      </c>
      <c r="P86" s="53">
        <f>+(SUMIF('[1]2021'!$A:$A,$A86,'[1]2021'!$C:$C)-SUMIF('[1]2021'!$E:$E,$A86,'[1]2021'!$G:$G))/12+O86</f>
        <v>0</v>
      </c>
      <c r="Q86" s="53">
        <f>+(SUMIF('[1]2021'!$A:$A,$A86,'[1]2021'!$C:$C)-SUMIF('[1]2021'!$E:$E,$A86,'[1]2021'!$G:$G))/12+P86</f>
        <v>0</v>
      </c>
      <c r="R86" s="53">
        <f>+(SUMIF('[1]2021'!$A:$A,$A86,'[1]2021'!$C:$C)-SUMIF('[1]2021'!$E:$E,$A86,'[1]2021'!$G:$G))/12+Q86</f>
        <v>0</v>
      </c>
      <c r="S86" s="53">
        <f>+(SUMIF('[1]2021'!$A:$A,$A86,'[1]2021'!$C:$C)-SUMIF('[1]2021'!$E:$E,$A86,'[1]2021'!$G:$G))/12+R86</f>
        <v>0</v>
      </c>
      <c r="T86" s="53">
        <f>+(SUMIF('[1]2021'!$A:$A,$A86,'[1]2021'!$C:$C)-SUMIF('[1]2021'!$E:$E,$A86,'[1]2021'!$G:$G))/12+S86</f>
        <v>0</v>
      </c>
      <c r="U86" s="53" cm="1">
        <f t="array" ref="U86">+INDEX(I86:T86,1,Settings!$C$4)</f>
        <v>0</v>
      </c>
      <c r="V86" s="53" cm="1">
        <f t="array" ref="V86">+INDEX(I86:T86,1,Settings!$C$4)</f>
        <v>0</v>
      </c>
      <c r="W86" s="53"/>
      <c r="X86" s="53">
        <f>V86+SUMIFS(postings!$T:$T,postings!$C:$C,'b-data'!X$2,postings!$D:$D,'b-data'!X$3,postings!$I:$I,'b-data'!$A86)-SUMIFS(postings!$W:$W,postings!$C:$C,'b-data'!X$2,postings!$D:$D,'b-data'!X$3,postings!$M:$M,'b-data'!$A86)</f>
        <v>0</v>
      </c>
      <c r="Y86" s="53">
        <f>X86+SUMIFS(postings!$T:$T,postings!$C:$C,'b-data'!Y$2,postings!$D:$D,'b-data'!Y$3,postings!$I:$I,'b-data'!$A86)-SUMIFS(postings!$W:$W,postings!$C:$C,'b-data'!Y$2,postings!$D:$D,'b-data'!Y$3,postings!$M:$M,'b-data'!$A86)</f>
        <v>0</v>
      </c>
      <c r="Z86" s="53">
        <f>Y86+SUMIFS(postings!$T:$T,postings!$C:$C,'b-data'!Z$2,postings!$D:$D,'b-data'!Z$3,postings!$I:$I,'b-data'!$A86)-SUMIFS(postings!$W:$W,postings!$C:$C,'b-data'!Z$2,postings!$D:$D,'b-data'!Z$3,postings!$M:$M,'b-data'!$A86)</f>
        <v>0</v>
      </c>
      <c r="AA86" s="53">
        <f>Z86+SUMIFS(postings!$T:$T,postings!$C:$C,'b-data'!AA$2,postings!$D:$D,'b-data'!AA$3,postings!$I:$I,'b-data'!$A86)-SUMIFS(postings!$W:$W,postings!$C:$C,'b-data'!AA$2,postings!$D:$D,'b-data'!AA$3,postings!$M:$M,'b-data'!$A86)</f>
        <v>0</v>
      </c>
      <c r="AB86" s="53">
        <f>AA86+SUMIFS(postings!$T:$T,postings!$C:$C,'b-data'!AB$2,postings!$D:$D,'b-data'!AB$3,postings!$I:$I,'b-data'!$A86)-SUMIFS(postings!$W:$W,postings!$C:$C,'b-data'!AB$2,postings!$D:$D,'b-data'!AB$3,postings!$M:$M,'b-data'!$A86)</f>
        <v>0</v>
      </c>
      <c r="AC86" s="53">
        <f>AB86+SUMIFS(postings!$T:$T,postings!$C:$C,'b-data'!AC$2,postings!$D:$D,'b-data'!AC$3,postings!$I:$I,'b-data'!$A86)-SUMIFS(postings!$W:$W,postings!$C:$C,'b-data'!AC$2,postings!$D:$D,'b-data'!AC$3,postings!$M:$M,'b-data'!$A86)</f>
        <v>0</v>
      </c>
      <c r="AD86" s="53">
        <f>AC86+SUMIFS(postings!$T:$T,postings!$C:$C,'b-data'!AD$2,postings!$D:$D,'b-data'!AD$3,postings!$I:$I,'b-data'!$A86)-SUMIFS(postings!$W:$W,postings!$C:$C,'b-data'!AD$2,postings!$D:$D,'b-data'!AD$3,postings!$M:$M,'b-data'!$A86)</f>
        <v>0</v>
      </c>
      <c r="AE86" s="53">
        <f>AD86+SUMIFS(postings!$T:$T,postings!$C:$C,'b-data'!AE$2,postings!$D:$D,'b-data'!AE$3,postings!$I:$I,'b-data'!$A86)-SUMIFS(postings!$W:$W,postings!$C:$C,'b-data'!AE$2,postings!$D:$D,'b-data'!AE$3,postings!$M:$M,'b-data'!$A86)</f>
        <v>0</v>
      </c>
      <c r="AF86" s="53">
        <f>AE86+SUMIFS(postings!$T:$T,postings!$C:$C,'b-data'!AF$2,postings!$D:$D,'b-data'!AF$3,postings!$I:$I,'b-data'!$A86)-SUMIFS(postings!$W:$W,postings!$C:$C,'b-data'!AF$2,postings!$D:$D,'b-data'!AF$3,postings!$M:$M,'b-data'!$A86)</f>
        <v>0</v>
      </c>
      <c r="AG86" s="53">
        <f>AF86+SUMIFS(postings!$T:$T,postings!$C:$C,'b-data'!AG$2,postings!$D:$D,'b-data'!AG$3,postings!$I:$I,'b-data'!$A86)-SUMIFS(postings!$W:$W,postings!$C:$C,'b-data'!AG$2,postings!$D:$D,'b-data'!AG$3,postings!$M:$M,'b-data'!$A86)</f>
        <v>0</v>
      </c>
      <c r="AH86" s="53">
        <f>AG86+SUMIFS(postings!$T:$T,postings!$C:$C,'b-data'!AH$2,postings!$D:$D,'b-data'!AH$3,postings!$I:$I,'b-data'!$A86)-SUMIFS(postings!$W:$W,postings!$C:$C,'b-data'!AH$2,postings!$D:$D,'b-data'!AH$3,postings!$M:$M,'b-data'!$A86)</f>
        <v>0</v>
      </c>
      <c r="AI86" s="53">
        <f>AH86+SUMIFS(postings!$T:$T,postings!$C:$C,'b-data'!AI$2,postings!$D:$D,'b-data'!AI$3,postings!$I:$I,'b-data'!$A86)-SUMIFS(postings!$W:$W,postings!$C:$C,'b-data'!AI$2,postings!$D:$D,'b-data'!AI$3,postings!$M:$M,'b-data'!$A86)</f>
        <v>0</v>
      </c>
      <c r="AJ86" s="53" cm="1">
        <f t="array" ref="AJ86">+INDEX(X86:AI86,1,Settings!$C$4)</f>
        <v>0</v>
      </c>
      <c r="AK86" s="53" cm="1">
        <f t="array" ref="AK86">+INDEX(X86:AI86,1,Settings!$C$4)</f>
        <v>0</v>
      </c>
      <c r="AL86" s="53"/>
      <c r="AM86" s="53">
        <f t="shared" si="139"/>
        <v>0</v>
      </c>
      <c r="AN86" s="53">
        <f t="shared" ref="AN86:AX86" si="178">+AM86</f>
        <v>0</v>
      </c>
      <c r="AO86" s="53">
        <f t="shared" si="178"/>
        <v>0</v>
      </c>
      <c r="AP86" s="53">
        <f t="shared" si="178"/>
        <v>0</v>
      </c>
      <c r="AQ86" s="53">
        <f t="shared" si="178"/>
        <v>0</v>
      </c>
      <c r="AR86" s="53">
        <f t="shared" si="178"/>
        <v>0</v>
      </c>
      <c r="AS86" s="53">
        <f t="shared" si="178"/>
        <v>0</v>
      </c>
      <c r="AT86" s="53">
        <f t="shared" si="178"/>
        <v>0</v>
      </c>
      <c r="AU86" s="53">
        <f t="shared" si="178"/>
        <v>0</v>
      </c>
      <c r="AV86" s="53">
        <f t="shared" si="178"/>
        <v>0</v>
      </c>
      <c r="AW86" s="53">
        <f t="shared" si="178"/>
        <v>0</v>
      </c>
      <c r="AX86" s="53">
        <f t="shared" si="178"/>
        <v>0</v>
      </c>
      <c r="AY86" s="53" cm="1">
        <f t="array" ref="AY86">+INDEX(AM86:AX86,1,Settings!$C$4)</f>
        <v>0</v>
      </c>
      <c r="AZ86" s="53">
        <f t="shared" si="141"/>
        <v>0</v>
      </c>
      <c r="BA86" s="53"/>
      <c r="BB86" s="53">
        <f t="shared" si="142"/>
        <v>0</v>
      </c>
      <c r="BC86" s="53">
        <f t="shared" ref="BC86:BN86" si="179">+BB86</f>
        <v>0</v>
      </c>
      <c r="BD86" s="53">
        <f t="shared" si="179"/>
        <v>0</v>
      </c>
      <c r="BE86" s="53">
        <f t="shared" si="179"/>
        <v>0</v>
      </c>
      <c r="BF86" s="53">
        <f t="shared" si="179"/>
        <v>0</v>
      </c>
      <c r="BG86" s="53">
        <f t="shared" si="179"/>
        <v>0</v>
      </c>
      <c r="BH86" s="53">
        <f t="shared" si="179"/>
        <v>0</v>
      </c>
      <c r="BI86" s="53">
        <f t="shared" si="179"/>
        <v>0</v>
      </c>
      <c r="BJ86" s="53">
        <f t="shared" si="179"/>
        <v>0</v>
      </c>
      <c r="BK86" s="53">
        <f t="shared" si="179"/>
        <v>0</v>
      </c>
      <c r="BL86" s="53">
        <f t="shared" si="179"/>
        <v>0</v>
      </c>
      <c r="BM86" s="53">
        <f t="shared" si="179"/>
        <v>0</v>
      </c>
      <c r="BN86" s="53">
        <f t="shared" si="179"/>
        <v>0</v>
      </c>
      <c r="BO86" s="53"/>
      <c r="BP86" s="53">
        <f t="shared" si="144"/>
        <v>0</v>
      </c>
      <c r="BQ86" s="53"/>
      <c r="BR86" s="53">
        <f t="shared" si="145"/>
        <v>0</v>
      </c>
    </row>
    <row r="87" spans="1:70" x14ac:dyDescent="0.2">
      <c r="A87" s="6">
        <v>650</v>
      </c>
      <c r="B87" s="6" t="str">
        <f>+VLOOKUP(A87,masterfile!B:C,2,FALSE)</f>
        <v>Verbindlichkeiten Kreditinstitut(g.5J)</v>
      </c>
      <c r="D87" s="53">
        <f>+SUMIF('[1]2017'!$A:$A,$A87,'[1]2017'!$C:$C)-SUMIF('[1]2017'!$E:$E,$A87,'[1]2017'!$G:$G)</f>
        <v>0</v>
      </c>
      <c r="E87" s="53">
        <f>+SUMIF('[1]2018'!$A:$A,$A87,'[1]2018'!$C:$C)-SUMIF('[1]2018'!$E:$E,$A87,'[1]2018'!$G:$G)+D87</f>
        <v>0</v>
      </c>
      <c r="F87" s="53">
        <f>+SUMIF('[1]2019'!$A:$A,$A87,'[1]2019'!$C:$C)-SUMIF('[1]2019'!$E:$E,$A87,'[1]2019'!$G:$G)+E87</f>
        <v>0</v>
      </c>
      <c r="G87" s="53">
        <f>+SUMIF('[1]2020'!$A:$A,$A87,'[1]2020'!$C:$C)-SUMIF('[1]2020'!$E:$E,$A87,'[1]2020'!$G:$G)+F87</f>
        <v>0</v>
      </c>
      <c r="H87" s="53"/>
      <c r="I87" s="53">
        <f>+(SUMIF('[1]2021'!$A:$A,$A87,'[1]2021'!$C:$C)-SUMIF('[1]2021'!$E:$E,$A87,'[1]2021'!$G:$G))/12+G87</f>
        <v>0</v>
      </c>
      <c r="J87" s="53">
        <f>+(SUMIF('[1]2021'!$A:$A,$A87,'[1]2021'!$C:$C)-SUMIF('[1]2021'!$E:$E,$A87,'[1]2021'!$G:$G))/12+I87</f>
        <v>0</v>
      </c>
      <c r="K87" s="53">
        <f>+(SUMIF('[1]2021'!$A:$A,$A87,'[1]2021'!$C:$C)-SUMIF('[1]2021'!$E:$E,$A87,'[1]2021'!$G:$G))/12+J87</f>
        <v>0</v>
      </c>
      <c r="L87" s="53">
        <f>+(SUMIF('[1]2021'!$A:$A,$A87,'[1]2021'!$C:$C)-SUMIF('[1]2021'!$E:$E,$A87,'[1]2021'!$G:$G))/12+K87</f>
        <v>0</v>
      </c>
      <c r="M87" s="53">
        <f>+(SUMIF('[1]2021'!$A:$A,$A87,'[1]2021'!$C:$C)-SUMIF('[1]2021'!$E:$E,$A87,'[1]2021'!$G:$G))/12+L87</f>
        <v>0</v>
      </c>
      <c r="N87" s="53">
        <f>+(SUMIF('[1]2021'!$A:$A,$A87,'[1]2021'!$C:$C)-SUMIF('[1]2021'!$E:$E,$A87,'[1]2021'!$G:$G))/12+M87</f>
        <v>0</v>
      </c>
      <c r="O87" s="53">
        <f>+(SUMIF('[1]2021'!$A:$A,$A87,'[1]2021'!$C:$C)-SUMIF('[1]2021'!$E:$E,$A87,'[1]2021'!$G:$G))/12+N87</f>
        <v>0</v>
      </c>
      <c r="P87" s="53">
        <f>+(SUMIF('[1]2021'!$A:$A,$A87,'[1]2021'!$C:$C)-SUMIF('[1]2021'!$E:$E,$A87,'[1]2021'!$G:$G))/12+O87</f>
        <v>0</v>
      </c>
      <c r="Q87" s="53">
        <f>+(SUMIF('[1]2021'!$A:$A,$A87,'[1]2021'!$C:$C)-SUMIF('[1]2021'!$E:$E,$A87,'[1]2021'!$G:$G))/12+P87</f>
        <v>0</v>
      </c>
      <c r="R87" s="53">
        <f>+(SUMIF('[1]2021'!$A:$A,$A87,'[1]2021'!$C:$C)-SUMIF('[1]2021'!$E:$E,$A87,'[1]2021'!$G:$G))/12+Q87</f>
        <v>0</v>
      </c>
      <c r="S87" s="53">
        <f>+(SUMIF('[1]2021'!$A:$A,$A87,'[1]2021'!$C:$C)-SUMIF('[1]2021'!$E:$E,$A87,'[1]2021'!$G:$G))/12+R87</f>
        <v>0</v>
      </c>
      <c r="T87" s="53">
        <f>+(SUMIF('[1]2021'!$A:$A,$A87,'[1]2021'!$C:$C)-SUMIF('[1]2021'!$E:$E,$A87,'[1]2021'!$G:$G))/12+S87</f>
        <v>0</v>
      </c>
      <c r="U87" s="53" cm="1">
        <f t="array" ref="U87">+INDEX(I87:T87,1,Settings!$C$4)</f>
        <v>0</v>
      </c>
      <c r="V87" s="53" cm="1">
        <f t="array" ref="V87">+INDEX(I87:T87,1,Settings!$C$4)</f>
        <v>0</v>
      </c>
      <c r="W87" s="53"/>
      <c r="X87" s="53">
        <f>V87+SUMIFS(postings!$T:$T,postings!$C:$C,'b-data'!X$2,postings!$D:$D,'b-data'!X$3,postings!$I:$I,'b-data'!$A87)-SUMIFS(postings!$W:$W,postings!$C:$C,'b-data'!X$2,postings!$D:$D,'b-data'!X$3,postings!$M:$M,'b-data'!$A87)</f>
        <v>0</v>
      </c>
      <c r="Y87" s="53">
        <f>X87+SUMIFS(postings!$T:$T,postings!$C:$C,'b-data'!Y$2,postings!$D:$D,'b-data'!Y$3,postings!$I:$I,'b-data'!$A87)-SUMIFS(postings!$W:$W,postings!$C:$C,'b-data'!Y$2,postings!$D:$D,'b-data'!Y$3,postings!$M:$M,'b-data'!$A87)</f>
        <v>0</v>
      </c>
      <c r="Z87" s="53">
        <f>Y87+SUMIFS(postings!$T:$T,postings!$C:$C,'b-data'!Z$2,postings!$D:$D,'b-data'!Z$3,postings!$I:$I,'b-data'!$A87)-SUMIFS(postings!$W:$W,postings!$C:$C,'b-data'!Z$2,postings!$D:$D,'b-data'!Z$3,postings!$M:$M,'b-data'!$A87)</f>
        <v>0</v>
      </c>
      <c r="AA87" s="53">
        <f>Z87+SUMIFS(postings!$T:$T,postings!$C:$C,'b-data'!AA$2,postings!$D:$D,'b-data'!AA$3,postings!$I:$I,'b-data'!$A87)-SUMIFS(postings!$W:$W,postings!$C:$C,'b-data'!AA$2,postings!$D:$D,'b-data'!AA$3,postings!$M:$M,'b-data'!$A87)</f>
        <v>0</v>
      </c>
      <c r="AB87" s="53">
        <f>AA87+SUMIFS(postings!$T:$T,postings!$C:$C,'b-data'!AB$2,postings!$D:$D,'b-data'!AB$3,postings!$I:$I,'b-data'!$A87)-SUMIFS(postings!$W:$W,postings!$C:$C,'b-data'!AB$2,postings!$D:$D,'b-data'!AB$3,postings!$M:$M,'b-data'!$A87)</f>
        <v>0</v>
      </c>
      <c r="AC87" s="53">
        <f>AB87+SUMIFS(postings!$T:$T,postings!$C:$C,'b-data'!AC$2,postings!$D:$D,'b-data'!AC$3,postings!$I:$I,'b-data'!$A87)-SUMIFS(postings!$W:$W,postings!$C:$C,'b-data'!AC$2,postings!$D:$D,'b-data'!AC$3,postings!$M:$M,'b-data'!$A87)</f>
        <v>0</v>
      </c>
      <c r="AD87" s="53">
        <f>AC87+SUMIFS(postings!$T:$T,postings!$C:$C,'b-data'!AD$2,postings!$D:$D,'b-data'!AD$3,postings!$I:$I,'b-data'!$A87)-SUMIFS(postings!$W:$W,postings!$C:$C,'b-data'!AD$2,postings!$D:$D,'b-data'!AD$3,postings!$M:$M,'b-data'!$A87)</f>
        <v>0</v>
      </c>
      <c r="AE87" s="53">
        <f>AD87+SUMIFS(postings!$T:$T,postings!$C:$C,'b-data'!AE$2,postings!$D:$D,'b-data'!AE$3,postings!$I:$I,'b-data'!$A87)-SUMIFS(postings!$W:$W,postings!$C:$C,'b-data'!AE$2,postings!$D:$D,'b-data'!AE$3,postings!$M:$M,'b-data'!$A87)</f>
        <v>0</v>
      </c>
      <c r="AF87" s="53">
        <f>AE87+SUMIFS(postings!$T:$T,postings!$C:$C,'b-data'!AF$2,postings!$D:$D,'b-data'!AF$3,postings!$I:$I,'b-data'!$A87)-SUMIFS(postings!$W:$W,postings!$C:$C,'b-data'!AF$2,postings!$D:$D,'b-data'!AF$3,postings!$M:$M,'b-data'!$A87)</f>
        <v>0</v>
      </c>
      <c r="AG87" s="53">
        <f>AF87+SUMIFS(postings!$T:$T,postings!$C:$C,'b-data'!AG$2,postings!$D:$D,'b-data'!AG$3,postings!$I:$I,'b-data'!$A87)-SUMIFS(postings!$W:$W,postings!$C:$C,'b-data'!AG$2,postings!$D:$D,'b-data'!AG$3,postings!$M:$M,'b-data'!$A87)</f>
        <v>0</v>
      </c>
      <c r="AH87" s="53">
        <f>AG87+SUMIFS(postings!$T:$T,postings!$C:$C,'b-data'!AH$2,postings!$D:$D,'b-data'!AH$3,postings!$I:$I,'b-data'!$A87)-SUMIFS(postings!$W:$W,postings!$C:$C,'b-data'!AH$2,postings!$D:$D,'b-data'!AH$3,postings!$M:$M,'b-data'!$A87)</f>
        <v>0</v>
      </c>
      <c r="AI87" s="53">
        <f>AH87+SUMIFS(postings!$T:$T,postings!$C:$C,'b-data'!AI$2,postings!$D:$D,'b-data'!AI$3,postings!$I:$I,'b-data'!$A87)-SUMIFS(postings!$W:$W,postings!$C:$C,'b-data'!AI$2,postings!$D:$D,'b-data'!AI$3,postings!$M:$M,'b-data'!$A87)</f>
        <v>0</v>
      </c>
      <c r="AJ87" s="53" cm="1">
        <f t="array" ref="AJ87">+INDEX(X87:AI87,1,Settings!$C$4)</f>
        <v>0</v>
      </c>
      <c r="AK87" s="53" cm="1">
        <f t="array" ref="AK87">+INDEX(X87:AI87,1,Settings!$C$4)</f>
        <v>0</v>
      </c>
      <c r="AL87" s="53"/>
      <c r="AM87" s="53">
        <f t="shared" si="139"/>
        <v>0</v>
      </c>
      <c r="AN87" s="53">
        <f t="shared" ref="AN87:AX87" si="180">+AM87</f>
        <v>0</v>
      </c>
      <c r="AO87" s="53">
        <f t="shared" si="180"/>
        <v>0</v>
      </c>
      <c r="AP87" s="53">
        <f t="shared" si="180"/>
        <v>0</v>
      </c>
      <c r="AQ87" s="53">
        <f t="shared" si="180"/>
        <v>0</v>
      </c>
      <c r="AR87" s="53">
        <f t="shared" si="180"/>
        <v>0</v>
      </c>
      <c r="AS87" s="53">
        <f t="shared" si="180"/>
        <v>0</v>
      </c>
      <c r="AT87" s="53">
        <f t="shared" si="180"/>
        <v>0</v>
      </c>
      <c r="AU87" s="53">
        <f t="shared" si="180"/>
        <v>0</v>
      </c>
      <c r="AV87" s="53">
        <f t="shared" si="180"/>
        <v>0</v>
      </c>
      <c r="AW87" s="53">
        <f t="shared" si="180"/>
        <v>0</v>
      </c>
      <c r="AX87" s="53">
        <f t="shared" si="180"/>
        <v>0</v>
      </c>
      <c r="AY87" s="53" cm="1">
        <f t="array" ref="AY87">+INDEX(AM87:AX87,1,Settings!$C$4)</f>
        <v>0</v>
      </c>
      <c r="AZ87" s="53">
        <f t="shared" si="141"/>
        <v>0</v>
      </c>
      <c r="BA87" s="53"/>
      <c r="BB87" s="53">
        <f t="shared" si="142"/>
        <v>0</v>
      </c>
      <c r="BC87" s="53">
        <f t="shared" ref="BC87:BN87" si="181">+BB87</f>
        <v>0</v>
      </c>
      <c r="BD87" s="53">
        <f t="shared" si="181"/>
        <v>0</v>
      </c>
      <c r="BE87" s="53">
        <f t="shared" si="181"/>
        <v>0</v>
      </c>
      <c r="BF87" s="53">
        <f t="shared" si="181"/>
        <v>0</v>
      </c>
      <c r="BG87" s="53">
        <f t="shared" si="181"/>
        <v>0</v>
      </c>
      <c r="BH87" s="53">
        <f t="shared" si="181"/>
        <v>0</v>
      </c>
      <c r="BI87" s="53">
        <f t="shared" si="181"/>
        <v>0</v>
      </c>
      <c r="BJ87" s="53">
        <f t="shared" si="181"/>
        <v>0</v>
      </c>
      <c r="BK87" s="53">
        <f t="shared" si="181"/>
        <v>0</v>
      </c>
      <c r="BL87" s="53">
        <f t="shared" si="181"/>
        <v>0</v>
      </c>
      <c r="BM87" s="53">
        <f t="shared" si="181"/>
        <v>0</v>
      </c>
      <c r="BN87" s="53">
        <f t="shared" si="181"/>
        <v>0</v>
      </c>
      <c r="BO87" s="53"/>
      <c r="BP87" s="53">
        <f t="shared" si="144"/>
        <v>0</v>
      </c>
      <c r="BQ87" s="53"/>
      <c r="BR87" s="53">
        <f t="shared" si="145"/>
        <v>0</v>
      </c>
    </row>
    <row r="88" spans="1:70" x14ac:dyDescent="0.2">
      <c r="A88" s="6">
        <v>660</v>
      </c>
      <c r="B88" s="6" t="str">
        <f>+VLOOKUP(A88,masterfile!B:C,2,FALSE)</f>
        <v>TZ-Verbindlichkeit. gg. Kreditinstituten</v>
      </c>
      <c r="D88" s="53">
        <f>+SUMIF('[1]2017'!$A:$A,$A88,'[1]2017'!$C:$C)-SUMIF('[1]2017'!$E:$E,$A88,'[1]2017'!$G:$G)</f>
        <v>0</v>
      </c>
      <c r="E88" s="53">
        <f>+SUMIF('[1]2018'!$A:$A,$A88,'[1]2018'!$C:$C)-SUMIF('[1]2018'!$E:$E,$A88,'[1]2018'!$G:$G)+D88</f>
        <v>0</v>
      </c>
      <c r="F88" s="53">
        <f>+SUMIF('[1]2019'!$A:$A,$A88,'[1]2019'!$C:$C)-SUMIF('[1]2019'!$E:$E,$A88,'[1]2019'!$G:$G)+E88</f>
        <v>0</v>
      </c>
      <c r="G88" s="53">
        <f>+SUMIF('[1]2020'!$A:$A,$A88,'[1]2020'!$C:$C)-SUMIF('[1]2020'!$E:$E,$A88,'[1]2020'!$G:$G)+F88</f>
        <v>0</v>
      </c>
      <c r="H88" s="53"/>
      <c r="I88" s="53">
        <f>+(SUMIF('[1]2021'!$A:$A,$A88,'[1]2021'!$C:$C)-SUMIF('[1]2021'!$E:$E,$A88,'[1]2021'!$G:$G))/12+G88</f>
        <v>0</v>
      </c>
      <c r="J88" s="53">
        <f>+(SUMIF('[1]2021'!$A:$A,$A88,'[1]2021'!$C:$C)-SUMIF('[1]2021'!$E:$E,$A88,'[1]2021'!$G:$G))/12+I88</f>
        <v>0</v>
      </c>
      <c r="K88" s="53">
        <f>+(SUMIF('[1]2021'!$A:$A,$A88,'[1]2021'!$C:$C)-SUMIF('[1]2021'!$E:$E,$A88,'[1]2021'!$G:$G))/12+J88</f>
        <v>0</v>
      </c>
      <c r="L88" s="53">
        <f>+(SUMIF('[1]2021'!$A:$A,$A88,'[1]2021'!$C:$C)-SUMIF('[1]2021'!$E:$E,$A88,'[1]2021'!$G:$G))/12+K88</f>
        <v>0</v>
      </c>
      <c r="M88" s="53">
        <f>+(SUMIF('[1]2021'!$A:$A,$A88,'[1]2021'!$C:$C)-SUMIF('[1]2021'!$E:$E,$A88,'[1]2021'!$G:$G))/12+L88</f>
        <v>0</v>
      </c>
      <c r="N88" s="53">
        <f>+(SUMIF('[1]2021'!$A:$A,$A88,'[1]2021'!$C:$C)-SUMIF('[1]2021'!$E:$E,$A88,'[1]2021'!$G:$G))/12+M88</f>
        <v>0</v>
      </c>
      <c r="O88" s="53">
        <f>+(SUMIF('[1]2021'!$A:$A,$A88,'[1]2021'!$C:$C)-SUMIF('[1]2021'!$E:$E,$A88,'[1]2021'!$G:$G))/12+N88</f>
        <v>0</v>
      </c>
      <c r="P88" s="53">
        <f>+(SUMIF('[1]2021'!$A:$A,$A88,'[1]2021'!$C:$C)-SUMIF('[1]2021'!$E:$E,$A88,'[1]2021'!$G:$G))/12+O88</f>
        <v>0</v>
      </c>
      <c r="Q88" s="53">
        <f>+(SUMIF('[1]2021'!$A:$A,$A88,'[1]2021'!$C:$C)-SUMIF('[1]2021'!$E:$E,$A88,'[1]2021'!$G:$G))/12+P88</f>
        <v>0</v>
      </c>
      <c r="R88" s="53">
        <f>+(SUMIF('[1]2021'!$A:$A,$A88,'[1]2021'!$C:$C)-SUMIF('[1]2021'!$E:$E,$A88,'[1]2021'!$G:$G))/12+Q88</f>
        <v>0</v>
      </c>
      <c r="S88" s="53">
        <f>+(SUMIF('[1]2021'!$A:$A,$A88,'[1]2021'!$C:$C)-SUMIF('[1]2021'!$E:$E,$A88,'[1]2021'!$G:$G))/12+R88</f>
        <v>0</v>
      </c>
      <c r="T88" s="53">
        <f>+(SUMIF('[1]2021'!$A:$A,$A88,'[1]2021'!$C:$C)-SUMIF('[1]2021'!$E:$E,$A88,'[1]2021'!$G:$G))/12+S88</f>
        <v>0</v>
      </c>
      <c r="U88" s="53" cm="1">
        <f t="array" ref="U88">+INDEX(I88:T88,1,Settings!$C$4)</f>
        <v>0</v>
      </c>
      <c r="V88" s="53" cm="1">
        <f t="array" ref="V88">+INDEX(I88:T88,1,Settings!$C$4)</f>
        <v>0</v>
      </c>
      <c r="W88" s="53"/>
      <c r="X88" s="53">
        <f>V88+SUMIFS(postings!$T:$T,postings!$C:$C,'b-data'!X$2,postings!$D:$D,'b-data'!X$3,postings!$I:$I,'b-data'!$A88)-SUMIFS(postings!$W:$W,postings!$C:$C,'b-data'!X$2,postings!$D:$D,'b-data'!X$3,postings!$M:$M,'b-data'!$A88)</f>
        <v>0</v>
      </c>
      <c r="Y88" s="53">
        <f>X88+SUMIFS(postings!$T:$T,postings!$C:$C,'b-data'!Y$2,postings!$D:$D,'b-data'!Y$3,postings!$I:$I,'b-data'!$A88)-SUMIFS(postings!$W:$W,postings!$C:$C,'b-data'!Y$2,postings!$D:$D,'b-data'!Y$3,postings!$M:$M,'b-data'!$A88)</f>
        <v>0</v>
      </c>
      <c r="Z88" s="53">
        <f>Y88+SUMIFS(postings!$T:$T,postings!$C:$C,'b-data'!Z$2,postings!$D:$D,'b-data'!Z$3,postings!$I:$I,'b-data'!$A88)-SUMIFS(postings!$W:$W,postings!$C:$C,'b-data'!Z$2,postings!$D:$D,'b-data'!Z$3,postings!$M:$M,'b-data'!$A88)</f>
        <v>0</v>
      </c>
      <c r="AA88" s="53">
        <f>Z88+SUMIFS(postings!$T:$T,postings!$C:$C,'b-data'!AA$2,postings!$D:$D,'b-data'!AA$3,postings!$I:$I,'b-data'!$A88)-SUMIFS(postings!$W:$W,postings!$C:$C,'b-data'!AA$2,postings!$D:$D,'b-data'!AA$3,postings!$M:$M,'b-data'!$A88)</f>
        <v>0</v>
      </c>
      <c r="AB88" s="53">
        <f>AA88+SUMIFS(postings!$T:$T,postings!$C:$C,'b-data'!AB$2,postings!$D:$D,'b-data'!AB$3,postings!$I:$I,'b-data'!$A88)-SUMIFS(postings!$W:$W,postings!$C:$C,'b-data'!AB$2,postings!$D:$D,'b-data'!AB$3,postings!$M:$M,'b-data'!$A88)</f>
        <v>0</v>
      </c>
      <c r="AC88" s="53">
        <f>AB88+SUMIFS(postings!$T:$T,postings!$C:$C,'b-data'!AC$2,postings!$D:$D,'b-data'!AC$3,postings!$I:$I,'b-data'!$A88)-SUMIFS(postings!$W:$W,postings!$C:$C,'b-data'!AC$2,postings!$D:$D,'b-data'!AC$3,postings!$M:$M,'b-data'!$A88)</f>
        <v>0</v>
      </c>
      <c r="AD88" s="53">
        <f>AC88+SUMIFS(postings!$T:$T,postings!$C:$C,'b-data'!AD$2,postings!$D:$D,'b-data'!AD$3,postings!$I:$I,'b-data'!$A88)-SUMIFS(postings!$W:$W,postings!$C:$C,'b-data'!AD$2,postings!$D:$D,'b-data'!AD$3,postings!$M:$M,'b-data'!$A88)</f>
        <v>0</v>
      </c>
      <c r="AE88" s="53">
        <f>AD88+SUMIFS(postings!$T:$T,postings!$C:$C,'b-data'!AE$2,postings!$D:$D,'b-data'!AE$3,postings!$I:$I,'b-data'!$A88)-SUMIFS(postings!$W:$W,postings!$C:$C,'b-data'!AE$2,postings!$D:$D,'b-data'!AE$3,postings!$M:$M,'b-data'!$A88)</f>
        <v>0</v>
      </c>
      <c r="AF88" s="53">
        <f>AE88+SUMIFS(postings!$T:$T,postings!$C:$C,'b-data'!AF$2,postings!$D:$D,'b-data'!AF$3,postings!$I:$I,'b-data'!$A88)-SUMIFS(postings!$W:$W,postings!$C:$C,'b-data'!AF$2,postings!$D:$D,'b-data'!AF$3,postings!$M:$M,'b-data'!$A88)</f>
        <v>0</v>
      </c>
      <c r="AG88" s="53">
        <f>AF88+SUMIFS(postings!$T:$T,postings!$C:$C,'b-data'!AG$2,postings!$D:$D,'b-data'!AG$3,postings!$I:$I,'b-data'!$A88)-SUMIFS(postings!$W:$W,postings!$C:$C,'b-data'!AG$2,postings!$D:$D,'b-data'!AG$3,postings!$M:$M,'b-data'!$A88)</f>
        <v>0</v>
      </c>
      <c r="AH88" s="53">
        <f>AG88+SUMIFS(postings!$T:$T,postings!$C:$C,'b-data'!AH$2,postings!$D:$D,'b-data'!AH$3,postings!$I:$I,'b-data'!$A88)-SUMIFS(postings!$W:$W,postings!$C:$C,'b-data'!AH$2,postings!$D:$D,'b-data'!AH$3,postings!$M:$M,'b-data'!$A88)</f>
        <v>0</v>
      </c>
      <c r="AI88" s="53">
        <f>AH88+SUMIFS(postings!$T:$T,postings!$C:$C,'b-data'!AI$2,postings!$D:$D,'b-data'!AI$3,postings!$I:$I,'b-data'!$A88)-SUMIFS(postings!$W:$W,postings!$C:$C,'b-data'!AI$2,postings!$D:$D,'b-data'!AI$3,postings!$M:$M,'b-data'!$A88)</f>
        <v>0</v>
      </c>
      <c r="AJ88" s="53" cm="1">
        <f t="array" ref="AJ88">+INDEX(X88:AI88,1,Settings!$C$4)</f>
        <v>0</v>
      </c>
      <c r="AK88" s="53" cm="1">
        <f t="array" ref="AK88">+INDEX(X88:AI88,1,Settings!$C$4)</f>
        <v>0</v>
      </c>
      <c r="AL88" s="53"/>
      <c r="AM88" s="53">
        <f t="shared" si="139"/>
        <v>0</v>
      </c>
      <c r="AN88" s="53">
        <f t="shared" ref="AN88:AX88" si="182">+AM88</f>
        <v>0</v>
      </c>
      <c r="AO88" s="53">
        <f t="shared" si="182"/>
        <v>0</v>
      </c>
      <c r="AP88" s="53">
        <f t="shared" si="182"/>
        <v>0</v>
      </c>
      <c r="AQ88" s="53">
        <f t="shared" si="182"/>
        <v>0</v>
      </c>
      <c r="AR88" s="53">
        <f t="shared" si="182"/>
        <v>0</v>
      </c>
      <c r="AS88" s="53">
        <f t="shared" si="182"/>
        <v>0</v>
      </c>
      <c r="AT88" s="53">
        <f t="shared" si="182"/>
        <v>0</v>
      </c>
      <c r="AU88" s="53">
        <f t="shared" si="182"/>
        <v>0</v>
      </c>
      <c r="AV88" s="53">
        <f t="shared" si="182"/>
        <v>0</v>
      </c>
      <c r="AW88" s="53">
        <f t="shared" si="182"/>
        <v>0</v>
      </c>
      <c r="AX88" s="53">
        <f t="shared" si="182"/>
        <v>0</v>
      </c>
      <c r="AY88" s="53" cm="1">
        <f t="array" ref="AY88">+INDEX(AM88:AX88,1,Settings!$C$4)</f>
        <v>0</v>
      </c>
      <c r="AZ88" s="53">
        <f t="shared" si="141"/>
        <v>0</v>
      </c>
      <c r="BA88" s="53"/>
      <c r="BB88" s="53">
        <f t="shared" si="142"/>
        <v>0</v>
      </c>
      <c r="BC88" s="53">
        <f t="shared" ref="BC88:BN88" si="183">+BB88</f>
        <v>0</v>
      </c>
      <c r="BD88" s="53">
        <f t="shared" si="183"/>
        <v>0</v>
      </c>
      <c r="BE88" s="53">
        <f t="shared" si="183"/>
        <v>0</v>
      </c>
      <c r="BF88" s="53">
        <f t="shared" si="183"/>
        <v>0</v>
      </c>
      <c r="BG88" s="53">
        <f t="shared" si="183"/>
        <v>0</v>
      </c>
      <c r="BH88" s="53">
        <f t="shared" si="183"/>
        <v>0</v>
      </c>
      <c r="BI88" s="53">
        <f t="shared" si="183"/>
        <v>0</v>
      </c>
      <c r="BJ88" s="53">
        <f t="shared" si="183"/>
        <v>0</v>
      </c>
      <c r="BK88" s="53">
        <f t="shared" si="183"/>
        <v>0</v>
      </c>
      <c r="BL88" s="53">
        <f t="shared" si="183"/>
        <v>0</v>
      </c>
      <c r="BM88" s="53">
        <f t="shared" si="183"/>
        <v>0</v>
      </c>
      <c r="BN88" s="53">
        <f t="shared" si="183"/>
        <v>0</v>
      </c>
      <c r="BO88" s="53"/>
      <c r="BP88" s="53">
        <f t="shared" si="144"/>
        <v>0</v>
      </c>
      <c r="BQ88" s="53"/>
      <c r="BR88" s="53">
        <f t="shared" si="145"/>
        <v>0</v>
      </c>
    </row>
    <row r="89" spans="1:70" x14ac:dyDescent="0.2">
      <c r="A89" s="6">
        <v>661</v>
      </c>
      <c r="B89" s="6" t="str">
        <f>+VLOOKUP(A89,masterfile!B:C,2,FALSE)</f>
        <v>TZ-Verbindlichkeit. Kreditinstitut(b.1J)</v>
      </c>
      <c r="D89" s="53">
        <f>+SUMIF('[1]2017'!$A:$A,$A89,'[1]2017'!$C:$C)-SUMIF('[1]2017'!$E:$E,$A89,'[1]2017'!$G:$G)</f>
        <v>0</v>
      </c>
      <c r="E89" s="53">
        <f>+SUMIF('[1]2018'!$A:$A,$A89,'[1]2018'!$C:$C)-SUMIF('[1]2018'!$E:$E,$A89,'[1]2018'!$G:$G)+D89</f>
        <v>0</v>
      </c>
      <c r="F89" s="53">
        <f>+SUMIF('[1]2019'!$A:$A,$A89,'[1]2019'!$C:$C)-SUMIF('[1]2019'!$E:$E,$A89,'[1]2019'!$G:$G)+E89</f>
        <v>0</v>
      </c>
      <c r="G89" s="53">
        <f>+SUMIF('[1]2020'!$A:$A,$A89,'[1]2020'!$C:$C)-SUMIF('[1]2020'!$E:$E,$A89,'[1]2020'!$G:$G)+F89</f>
        <v>0</v>
      </c>
      <c r="H89" s="53"/>
      <c r="I89" s="53">
        <f>+(SUMIF('[1]2021'!$A:$A,$A89,'[1]2021'!$C:$C)-SUMIF('[1]2021'!$E:$E,$A89,'[1]2021'!$G:$G))/12+G89</f>
        <v>0</v>
      </c>
      <c r="J89" s="53">
        <f>+(SUMIF('[1]2021'!$A:$A,$A89,'[1]2021'!$C:$C)-SUMIF('[1]2021'!$E:$E,$A89,'[1]2021'!$G:$G))/12+I89</f>
        <v>0</v>
      </c>
      <c r="K89" s="53">
        <f>+(SUMIF('[1]2021'!$A:$A,$A89,'[1]2021'!$C:$C)-SUMIF('[1]2021'!$E:$E,$A89,'[1]2021'!$G:$G))/12+J89</f>
        <v>0</v>
      </c>
      <c r="L89" s="53">
        <f>+(SUMIF('[1]2021'!$A:$A,$A89,'[1]2021'!$C:$C)-SUMIF('[1]2021'!$E:$E,$A89,'[1]2021'!$G:$G))/12+K89</f>
        <v>0</v>
      </c>
      <c r="M89" s="53">
        <f>+(SUMIF('[1]2021'!$A:$A,$A89,'[1]2021'!$C:$C)-SUMIF('[1]2021'!$E:$E,$A89,'[1]2021'!$G:$G))/12+L89</f>
        <v>0</v>
      </c>
      <c r="N89" s="53">
        <f>+(SUMIF('[1]2021'!$A:$A,$A89,'[1]2021'!$C:$C)-SUMIF('[1]2021'!$E:$E,$A89,'[1]2021'!$G:$G))/12+M89</f>
        <v>0</v>
      </c>
      <c r="O89" s="53">
        <f>+(SUMIF('[1]2021'!$A:$A,$A89,'[1]2021'!$C:$C)-SUMIF('[1]2021'!$E:$E,$A89,'[1]2021'!$G:$G))/12+N89</f>
        <v>0</v>
      </c>
      <c r="P89" s="53">
        <f>+(SUMIF('[1]2021'!$A:$A,$A89,'[1]2021'!$C:$C)-SUMIF('[1]2021'!$E:$E,$A89,'[1]2021'!$G:$G))/12+O89</f>
        <v>0</v>
      </c>
      <c r="Q89" s="53">
        <f>+(SUMIF('[1]2021'!$A:$A,$A89,'[1]2021'!$C:$C)-SUMIF('[1]2021'!$E:$E,$A89,'[1]2021'!$G:$G))/12+P89</f>
        <v>0</v>
      </c>
      <c r="R89" s="53">
        <f>+(SUMIF('[1]2021'!$A:$A,$A89,'[1]2021'!$C:$C)-SUMIF('[1]2021'!$E:$E,$A89,'[1]2021'!$G:$G))/12+Q89</f>
        <v>0</v>
      </c>
      <c r="S89" s="53">
        <f>+(SUMIF('[1]2021'!$A:$A,$A89,'[1]2021'!$C:$C)-SUMIF('[1]2021'!$E:$E,$A89,'[1]2021'!$G:$G))/12+R89</f>
        <v>0</v>
      </c>
      <c r="T89" s="53">
        <f>+(SUMIF('[1]2021'!$A:$A,$A89,'[1]2021'!$C:$C)-SUMIF('[1]2021'!$E:$E,$A89,'[1]2021'!$G:$G))/12+S89</f>
        <v>0</v>
      </c>
      <c r="U89" s="53" cm="1">
        <f t="array" ref="U89">+INDEX(I89:T89,1,Settings!$C$4)</f>
        <v>0</v>
      </c>
      <c r="V89" s="53" cm="1">
        <f t="array" ref="V89">+INDEX(I89:T89,1,Settings!$C$4)</f>
        <v>0</v>
      </c>
      <c r="W89" s="53"/>
      <c r="X89" s="53">
        <f>V89+SUMIFS(postings!$T:$T,postings!$C:$C,'b-data'!X$2,postings!$D:$D,'b-data'!X$3,postings!$I:$I,'b-data'!$A89)-SUMIFS(postings!$W:$W,postings!$C:$C,'b-data'!X$2,postings!$D:$D,'b-data'!X$3,postings!$M:$M,'b-data'!$A89)</f>
        <v>0</v>
      </c>
      <c r="Y89" s="53">
        <f>X89+SUMIFS(postings!$T:$T,postings!$C:$C,'b-data'!Y$2,postings!$D:$D,'b-data'!Y$3,postings!$I:$I,'b-data'!$A89)-SUMIFS(postings!$W:$W,postings!$C:$C,'b-data'!Y$2,postings!$D:$D,'b-data'!Y$3,postings!$M:$M,'b-data'!$A89)</f>
        <v>0</v>
      </c>
      <c r="Z89" s="53">
        <f>Y89+SUMIFS(postings!$T:$T,postings!$C:$C,'b-data'!Z$2,postings!$D:$D,'b-data'!Z$3,postings!$I:$I,'b-data'!$A89)-SUMIFS(postings!$W:$W,postings!$C:$C,'b-data'!Z$2,postings!$D:$D,'b-data'!Z$3,postings!$M:$M,'b-data'!$A89)</f>
        <v>0</v>
      </c>
      <c r="AA89" s="53">
        <f>Z89+SUMIFS(postings!$T:$T,postings!$C:$C,'b-data'!AA$2,postings!$D:$D,'b-data'!AA$3,postings!$I:$I,'b-data'!$A89)-SUMIFS(postings!$W:$W,postings!$C:$C,'b-data'!AA$2,postings!$D:$D,'b-data'!AA$3,postings!$M:$M,'b-data'!$A89)</f>
        <v>0</v>
      </c>
      <c r="AB89" s="53">
        <f>AA89+SUMIFS(postings!$T:$T,postings!$C:$C,'b-data'!AB$2,postings!$D:$D,'b-data'!AB$3,postings!$I:$I,'b-data'!$A89)-SUMIFS(postings!$W:$W,postings!$C:$C,'b-data'!AB$2,postings!$D:$D,'b-data'!AB$3,postings!$M:$M,'b-data'!$A89)</f>
        <v>0</v>
      </c>
      <c r="AC89" s="53">
        <f>AB89+SUMIFS(postings!$T:$T,postings!$C:$C,'b-data'!AC$2,postings!$D:$D,'b-data'!AC$3,postings!$I:$I,'b-data'!$A89)-SUMIFS(postings!$W:$W,postings!$C:$C,'b-data'!AC$2,postings!$D:$D,'b-data'!AC$3,postings!$M:$M,'b-data'!$A89)</f>
        <v>0</v>
      </c>
      <c r="AD89" s="53">
        <f>AC89+SUMIFS(postings!$T:$T,postings!$C:$C,'b-data'!AD$2,postings!$D:$D,'b-data'!AD$3,postings!$I:$I,'b-data'!$A89)-SUMIFS(postings!$W:$W,postings!$C:$C,'b-data'!AD$2,postings!$D:$D,'b-data'!AD$3,postings!$M:$M,'b-data'!$A89)</f>
        <v>0</v>
      </c>
      <c r="AE89" s="53">
        <f>AD89+SUMIFS(postings!$T:$T,postings!$C:$C,'b-data'!AE$2,postings!$D:$D,'b-data'!AE$3,postings!$I:$I,'b-data'!$A89)-SUMIFS(postings!$W:$W,postings!$C:$C,'b-data'!AE$2,postings!$D:$D,'b-data'!AE$3,postings!$M:$M,'b-data'!$A89)</f>
        <v>0</v>
      </c>
      <c r="AF89" s="53">
        <f>AE89+SUMIFS(postings!$T:$T,postings!$C:$C,'b-data'!AF$2,postings!$D:$D,'b-data'!AF$3,postings!$I:$I,'b-data'!$A89)-SUMIFS(postings!$W:$W,postings!$C:$C,'b-data'!AF$2,postings!$D:$D,'b-data'!AF$3,postings!$M:$M,'b-data'!$A89)</f>
        <v>0</v>
      </c>
      <c r="AG89" s="53">
        <f>AF89+SUMIFS(postings!$T:$T,postings!$C:$C,'b-data'!AG$2,postings!$D:$D,'b-data'!AG$3,postings!$I:$I,'b-data'!$A89)-SUMIFS(postings!$W:$W,postings!$C:$C,'b-data'!AG$2,postings!$D:$D,'b-data'!AG$3,postings!$M:$M,'b-data'!$A89)</f>
        <v>0</v>
      </c>
      <c r="AH89" s="53">
        <f>AG89+SUMIFS(postings!$T:$T,postings!$C:$C,'b-data'!AH$2,postings!$D:$D,'b-data'!AH$3,postings!$I:$I,'b-data'!$A89)-SUMIFS(postings!$W:$W,postings!$C:$C,'b-data'!AH$2,postings!$D:$D,'b-data'!AH$3,postings!$M:$M,'b-data'!$A89)</f>
        <v>0</v>
      </c>
      <c r="AI89" s="53">
        <f>AH89+SUMIFS(postings!$T:$T,postings!$C:$C,'b-data'!AI$2,postings!$D:$D,'b-data'!AI$3,postings!$I:$I,'b-data'!$A89)-SUMIFS(postings!$W:$W,postings!$C:$C,'b-data'!AI$2,postings!$D:$D,'b-data'!AI$3,postings!$M:$M,'b-data'!$A89)</f>
        <v>0</v>
      </c>
      <c r="AJ89" s="53" cm="1">
        <f t="array" ref="AJ89">+INDEX(X89:AI89,1,Settings!$C$4)</f>
        <v>0</v>
      </c>
      <c r="AK89" s="53" cm="1">
        <f t="array" ref="AK89">+INDEX(X89:AI89,1,Settings!$C$4)</f>
        <v>0</v>
      </c>
      <c r="AL89" s="53"/>
      <c r="AM89" s="53">
        <f t="shared" si="139"/>
        <v>0</v>
      </c>
      <c r="AN89" s="53">
        <f t="shared" ref="AN89:AX89" si="184">+AM89</f>
        <v>0</v>
      </c>
      <c r="AO89" s="53">
        <f t="shared" si="184"/>
        <v>0</v>
      </c>
      <c r="AP89" s="53">
        <f t="shared" si="184"/>
        <v>0</v>
      </c>
      <c r="AQ89" s="53">
        <f t="shared" si="184"/>
        <v>0</v>
      </c>
      <c r="AR89" s="53">
        <f t="shared" si="184"/>
        <v>0</v>
      </c>
      <c r="AS89" s="53">
        <f t="shared" si="184"/>
        <v>0</v>
      </c>
      <c r="AT89" s="53">
        <f t="shared" si="184"/>
        <v>0</v>
      </c>
      <c r="AU89" s="53">
        <f t="shared" si="184"/>
        <v>0</v>
      </c>
      <c r="AV89" s="53">
        <f t="shared" si="184"/>
        <v>0</v>
      </c>
      <c r="AW89" s="53">
        <f t="shared" si="184"/>
        <v>0</v>
      </c>
      <c r="AX89" s="53">
        <f t="shared" si="184"/>
        <v>0</v>
      </c>
      <c r="AY89" s="53" cm="1">
        <f t="array" ref="AY89">+INDEX(AM89:AX89,1,Settings!$C$4)</f>
        <v>0</v>
      </c>
      <c r="AZ89" s="53">
        <f t="shared" si="141"/>
        <v>0</v>
      </c>
      <c r="BA89" s="53"/>
      <c r="BB89" s="53">
        <f t="shared" si="142"/>
        <v>0</v>
      </c>
      <c r="BC89" s="53">
        <f t="shared" ref="BC89:BN89" si="185">+BB89</f>
        <v>0</v>
      </c>
      <c r="BD89" s="53">
        <f t="shared" si="185"/>
        <v>0</v>
      </c>
      <c r="BE89" s="53">
        <f t="shared" si="185"/>
        <v>0</v>
      </c>
      <c r="BF89" s="53">
        <f t="shared" si="185"/>
        <v>0</v>
      </c>
      <c r="BG89" s="53">
        <f t="shared" si="185"/>
        <v>0</v>
      </c>
      <c r="BH89" s="53">
        <f t="shared" si="185"/>
        <v>0</v>
      </c>
      <c r="BI89" s="53">
        <f t="shared" si="185"/>
        <v>0</v>
      </c>
      <c r="BJ89" s="53">
        <f t="shared" si="185"/>
        <v>0</v>
      </c>
      <c r="BK89" s="53">
        <f t="shared" si="185"/>
        <v>0</v>
      </c>
      <c r="BL89" s="53">
        <f t="shared" si="185"/>
        <v>0</v>
      </c>
      <c r="BM89" s="53">
        <f t="shared" si="185"/>
        <v>0</v>
      </c>
      <c r="BN89" s="53">
        <f t="shared" si="185"/>
        <v>0</v>
      </c>
      <c r="BO89" s="53"/>
      <c r="BP89" s="53">
        <f t="shared" si="144"/>
        <v>0</v>
      </c>
      <c r="BQ89" s="53"/>
      <c r="BR89" s="53">
        <f t="shared" si="145"/>
        <v>0</v>
      </c>
    </row>
    <row r="90" spans="1:70" x14ac:dyDescent="0.2">
      <c r="A90" s="6">
        <v>670</v>
      </c>
      <c r="B90" s="6" t="str">
        <f>+VLOOKUP(A90,masterfile!B:C,2,FALSE)</f>
        <v>TZ-Verbindlichkeit. Kreditinstitut(1-5J)</v>
      </c>
      <c r="D90" s="53">
        <f>+SUMIF('[1]2017'!$A:$A,$A90,'[1]2017'!$C:$C)-SUMIF('[1]2017'!$E:$E,$A90,'[1]2017'!$G:$G)</f>
        <v>0</v>
      </c>
      <c r="E90" s="53">
        <f>+SUMIF('[1]2018'!$A:$A,$A90,'[1]2018'!$C:$C)-SUMIF('[1]2018'!$E:$E,$A90,'[1]2018'!$G:$G)+D90</f>
        <v>0</v>
      </c>
      <c r="F90" s="53">
        <f>+SUMIF('[1]2019'!$A:$A,$A90,'[1]2019'!$C:$C)-SUMIF('[1]2019'!$E:$E,$A90,'[1]2019'!$G:$G)+E90</f>
        <v>0</v>
      </c>
      <c r="G90" s="53">
        <f>+SUMIF('[1]2020'!$A:$A,$A90,'[1]2020'!$C:$C)-SUMIF('[1]2020'!$E:$E,$A90,'[1]2020'!$G:$G)+F90</f>
        <v>0</v>
      </c>
      <c r="H90" s="53"/>
      <c r="I90" s="53">
        <f>+(SUMIF('[1]2021'!$A:$A,$A90,'[1]2021'!$C:$C)-SUMIF('[1]2021'!$E:$E,$A90,'[1]2021'!$G:$G))/12+G90</f>
        <v>0</v>
      </c>
      <c r="J90" s="53">
        <f>+(SUMIF('[1]2021'!$A:$A,$A90,'[1]2021'!$C:$C)-SUMIF('[1]2021'!$E:$E,$A90,'[1]2021'!$G:$G))/12+I90</f>
        <v>0</v>
      </c>
      <c r="K90" s="53">
        <f>+(SUMIF('[1]2021'!$A:$A,$A90,'[1]2021'!$C:$C)-SUMIF('[1]2021'!$E:$E,$A90,'[1]2021'!$G:$G))/12+J90</f>
        <v>0</v>
      </c>
      <c r="L90" s="53">
        <f>+(SUMIF('[1]2021'!$A:$A,$A90,'[1]2021'!$C:$C)-SUMIF('[1]2021'!$E:$E,$A90,'[1]2021'!$G:$G))/12+K90</f>
        <v>0</v>
      </c>
      <c r="M90" s="53">
        <f>+(SUMIF('[1]2021'!$A:$A,$A90,'[1]2021'!$C:$C)-SUMIF('[1]2021'!$E:$E,$A90,'[1]2021'!$G:$G))/12+L90</f>
        <v>0</v>
      </c>
      <c r="N90" s="53">
        <f>+(SUMIF('[1]2021'!$A:$A,$A90,'[1]2021'!$C:$C)-SUMIF('[1]2021'!$E:$E,$A90,'[1]2021'!$G:$G))/12+M90</f>
        <v>0</v>
      </c>
      <c r="O90" s="53">
        <f>+(SUMIF('[1]2021'!$A:$A,$A90,'[1]2021'!$C:$C)-SUMIF('[1]2021'!$E:$E,$A90,'[1]2021'!$G:$G))/12+N90</f>
        <v>0</v>
      </c>
      <c r="P90" s="53">
        <f>+(SUMIF('[1]2021'!$A:$A,$A90,'[1]2021'!$C:$C)-SUMIF('[1]2021'!$E:$E,$A90,'[1]2021'!$G:$G))/12+O90</f>
        <v>0</v>
      </c>
      <c r="Q90" s="53">
        <f>+(SUMIF('[1]2021'!$A:$A,$A90,'[1]2021'!$C:$C)-SUMIF('[1]2021'!$E:$E,$A90,'[1]2021'!$G:$G))/12+P90</f>
        <v>0</v>
      </c>
      <c r="R90" s="53">
        <f>+(SUMIF('[1]2021'!$A:$A,$A90,'[1]2021'!$C:$C)-SUMIF('[1]2021'!$E:$E,$A90,'[1]2021'!$G:$G))/12+Q90</f>
        <v>0</v>
      </c>
      <c r="S90" s="53">
        <f>+(SUMIF('[1]2021'!$A:$A,$A90,'[1]2021'!$C:$C)-SUMIF('[1]2021'!$E:$E,$A90,'[1]2021'!$G:$G))/12+R90</f>
        <v>0</v>
      </c>
      <c r="T90" s="53">
        <f>+(SUMIF('[1]2021'!$A:$A,$A90,'[1]2021'!$C:$C)-SUMIF('[1]2021'!$E:$E,$A90,'[1]2021'!$G:$G))/12+S90</f>
        <v>0</v>
      </c>
      <c r="U90" s="53" cm="1">
        <f t="array" ref="U90">+INDEX(I90:T90,1,Settings!$C$4)</f>
        <v>0</v>
      </c>
      <c r="V90" s="53" cm="1">
        <f t="array" ref="V90">+INDEX(I90:T90,1,Settings!$C$4)</f>
        <v>0</v>
      </c>
      <c r="W90" s="53"/>
      <c r="X90" s="53">
        <f>V90+SUMIFS(postings!$T:$T,postings!$C:$C,'b-data'!X$2,postings!$D:$D,'b-data'!X$3,postings!$I:$I,'b-data'!$A90)-SUMIFS(postings!$W:$W,postings!$C:$C,'b-data'!X$2,postings!$D:$D,'b-data'!X$3,postings!$M:$M,'b-data'!$A90)</f>
        <v>0</v>
      </c>
      <c r="Y90" s="53">
        <f>X90+SUMIFS(postings!$T:$T,postings!$C:$C,'b-data'!Y$2,postings!$D:$D,'b-data'!Y$3,postings!$I:$I,'b-data'!$A90)-SUMIFS(postings!$W:$W,postings!$C:$C,'b-data'!Y$2,postings!$D:$D,'b-data'!Y$3,postings!$M:$M,'b-data'!$A90)</f>
        <v>0</v>
      </c>
      <c r="Z90" s="53">
        <f>Y90+SUMIFS(postings!$T:$T,postings!$C:$C,'b-data'!Z$2,postings!$D:$D,'b-data'!Z$3,postings!$I:$I,'b-data'!$A90)-SUMIFS(postings!$W:$W,postings!$C:$C,'b-data'!Z$2,postings!$D:$D,'b-data'!Z$3,postings!$M:$M,'b-data'!$A90)</f>
        <v>0</v>
      </c>
      <c r="AA90" s="53">
        <f>Z90+SUMIFS(postings!$T:$T,postings!$C:$C,'b-data'!AA$2,postings!$D:$D,'b-data'!AA$3,postings!$I:$I,'b-data'!$A90)-SUMIFS(postings!$W:$W,postings!$C:$C,'b-data'!AA$2,postings!$D:$D,'b-data'!AA$3,postings!$M:$M,'b-data'!$A90)</f>
        <v>0</v>
      </c>
      <c r="AB90" s="53">
        <f>AA90+SUMIFS(postings!$T:$T,postings!$C:$C,'b-data'!AB$2,postings!$D:$D,'b-data'!AB$3,postings!$I:$I,'b-data'!$A90)-SUMIFS(postings!$W:$W,postings!$C:$C,'b-data'!AB$2,postings!$D:$D,'b-data'!AB$3,postings!$M:$M,'b-data'!$A90)</f>
        <v>0</v>
      </c>
      <c r="AC90" s="53">
        <f>AB90+SUMIFS(postings!$T:$T,postings!$C:$C,'b-data'!AC$2,postings!$D:$D,'b-data'!AC$3,postings!$I:$I,'b-data'!$A90)-SUMIFS(postings!$W:$W,postings!$C:$C,'b-data'!AC$2,postings!$D:$D,'b-data'!AC$3,postings!$M:$M,'b-data'!$A90)</f>
        <v>0</v>
      </c>
      <c r="AD90" s="53">
        <f>AC90+SUMIFS(postings!$T:$T,postings!$C:$C,'b-data'!AD$2,postings!$D:$D,'b-data'!AD$3,postings!$I:$I,'b-data'!$A90)-SUMIFS(postings!$W:$W,postings!$C:$C,'b-data'!AD$2,postings!$D:$D,'b-data'!AD$3,postings!$M:$M,'b-data'!$A90)</f>
        <v>0</v>
      </c>
      <c r="AE90" s="53">
        <f>AD90+SUMIFS(postings!$T:$T,postings!$C:$C,'b-data'!AE$2,postings!$D:$D,'b-data'!AE$3,postings!$I:$I,'b-data'!$A90)-SUMIFS(postings!$W:$W,postings!$C:$C,'b-data'!AE$2,postings!$D:$D,'b-data'!AE$3,postings!$M:$M,'b-data'!$A90)</f>
        <v>0</v>
      </c>
      <c r="AF90" s="53">
        <f>AE90+SUMIFS(postings!$T:$T,postings!$C:$C,'b-data'!AF$2,postings!$D:$D,'b-data'!AF$3,postings!$I:$I,'b-data'!$A90)-SUMIFS(postings!$W:$W,postings!$C:$C,'b-data'!AF$2,postings!$D:$D,'b-data'!AF$3,postings!$M:$M,'b-data'!$A90)</f>
        <v>0</v>
      </c>
      <c r="AG90" s="53">
        <f>AF90+SUMIFS(postings!$T:$T,postings!$C:$C,'b-data'!AG$2,postings!$D:$D,'b-data'!AG$3,postings!$I:$I,'b-data'!$A90)-SUMIFS(postings!$W:$W,postings!$C:$C,'b-data'!AG$2,postings!$D:$D,'b-data'!AG$3,postings!$M:$M,'b-data'!$A90)</f>
        <v>0</v>
      </c>
      <c r="AH90" s="53">
        <f>AG90+SUMIFS(postings!$T:$T,postings!$C:$C,'b-data'!AH$2,postings!$D:$D,'b-data'!AH$3,postings!$I:$I,'b-data'!$A90)-SUMIFS(postings!$W:$W,postings!$C:$C,'b-data'!AH$2,postings!$D:$D,'b-data'!AH$3,postings!$M:$M,'b-data'!$A90)</f>
        <v>0</v>
      </c>
      <c r="AI90" s="53">
        <f>AH90+SUMIFS(postings!$T:$T,postings!$C:$C,'b-data'!AI$2,postings!$D:$D,'b-data'!AI$3,postings!$I:$I,'b-data'!$A90)-SUMIFS(postings!$W:$W,postings!$C:$C,'b-data'!AI$2,postings!$D:$D,'b-data'!AI$3,postings!$M:$M,'b-data'!$A90)</f>
        <v>0</v>
      </c>
      <c r="AJ90" s="53" cm="1">
        <f t="array" ref="AJ90">+INDEX(X90:AI90,1,Settings!$C$4)</f>
        <v>0</v>
      </c>
      <c r="AK90" s="53" cm="1">
        <f t="array" ref="AK90">+INDEX(X90:AI90,1,Settings!$C$4)</f>
        <v>0</v>
      </c>
      <c r="AL90" s="53"/>
      <c r="AM90" s="53">
        <f t="shared" si="139"/>
        <v>0</v>
      </c>
      <c r="AN90" s="53">
        <f t="shared" ref="AN90:AX90" si="186">+AM90</f>
        <v>0</v>
      </c>
      <c r="AO90" s="53">
        <f t="shared" si="186"/>
        <v>0</v>
      </c>
      <c r="AP90" s="53">
        <f t="shared" si="186"/>
        <v>0</v>
      </c>
      <c r="AQ90" s="53">
        <f t="shared" si="186"/>
        <v>0</v>
      </c>
      <c r="AR90" s="53">
        <f t="shared" si="186"/>
        <v>0</v>
      </c>
      <c r="AS90" s="53">
        <f t="shared" si="186"/>
        <v>0</v>
      </c>
      <c r="AT90" s="53">
        <f t="shared" si="186"/>
        <v>0</v>
      </c>
      <c r="AU90" s="53">
        <f t="shared" si="186"/>
        <v>0</v>
      </c>
      <c r="AV90" s="53">
        <f t="shared" si="186"/>
        <v>0</v>
      </c>
      <c r="AW90" s="53">
        <f t="shared" si="186"/>
        <v>0</v>
      </c>
      <c r="AX90" s="53">
        <f t="shared" si="186"/>
        <v>0</v>
      </c>
      <c r="AY90" s="53" cm="1">
        <f t="array" ref="AY90">+INDEX(AM90:AX90,1,Settings!$C$4)</f>
        <v>0</v>
      </c>
      <c r="AZ90" s="53">
        <f t="shared" si="141"/>
        <v>0</v>
      </c>
      <c r="BA90" s="53"/>
      <c r="BB90" s="53">
        <f t="shared" si="142"/>
        <v>0</v>
      </c>
      <c r="BC90" s="53">
        <f t="shared" ref="BC90:BN90" si="187">+BB90</f>
        <v>0</v>
      </c>
      <c r="BD90" s="53">
        <f t="shared" si="187"/>
        <v>0</v>
      </c>
      <c r="BE90" s="53">
        <f t="shared" si="187"/>
        <v>0</v>
      </c>
      <c r="BF90" s="53">
        <f t="shared" si="187"/>
        <v>0</v>
      </c>
      <c r="BG90" s="53">
        <f t="shared" si="187"/>
        <v>0</v>
      </c>
      <c r="BH90" s="53">
        <f t="shared" si="187"/>
        <v>0</v>
      </c>
      <c r="BI90" s="53">
        <f t="shared" si="187"/>
        <v>0</v>
      </c>
      <c r="BJ90" s="53">
        <f t="shared" si="187"/>
        <v>0</v>
      </c>
      <c r="BK90" s="53">
        <f t="shared" si="187"/>
        <v>0</v>
      </c>
      <c r="BL90" s="53">
        <f t="shared" si="187"/>
        <v>0</v>
      </c>
      <c r="BM90" s="53">
        <f t="shared" si="187"/>
        <v>0</v>
      </c>
      <c r="BN90" s="53">
        <f t="shared" si="187"/>
        <v>0</v>
      </c>
      <c r="BO90" s="53"/>
      <c r="BP90" s="53">
        <f t="shared" si="144"/>
        <v>0</v>
      </c>
      <c r="BQ90" s="53"/>
      <c r="BR90" s="53">
        <f t="shared" si="145"/>
        <v>0</v>
      </c>
    </row>
    <row r="91" spans="1:70" x14ac:dyDescent="0.2">
      <c r="A91" s="6">
        <v>680</v>
      </c>
      <c r="B91" s="6" t="str">
        <f>+VLOOKUP(A91,masterfile!B:C,2,FALSE)</f>
        <v>TZ-Verbindlichkeit. Kreditinstitut(g.5J)</v>
      </c>
      <c r="D91" s="53">
        <f>+SUMIF('[1]2017'!$A:$A,$A91,'[1]2017'!$C:$C)-SUMIF('[1]2017'!$E:$E,$A91,'[1]2017'!$G:$G)</f>
        <v>0</v>
      </c>
      <c r="E91" s="53">
        <f>+SUMIF('[1]2018'!$A:$A,$A91,'[1]2018'!$C:$C)-SUMIF('[1]2018'!$E:$E,$A91,'[1]2018'!$G:$G)+D91</f>
        <v>0</v>
      </c>
      <c r="F91" s="53">
        <f>+SUMIF('[1]2019'!$A:$A,$A91,'[1]2019'!$C:$C)-SUMIF('[1]2019'!$E:$E,$A91,'[1]2019'!$G:$G)+E91</f>
        <v>0</v>
      </c>
      <c r="G91" s="53">
        <f>+SUMIF('[1]2020'!$A:$A,$A91,'[1]2020'!$C:$C)-SUMIF('[1]2020'!$E:$E,$A91,'[1]2020'!$G:$G)+F91</f>
        <v>0</v>
      </c>
      <c r="H91" s="53"/>
      <c r="I91" s="53">
        <f>+(SUMIF('[1]2021'!$A:$A,$A91,'[1]2021'!$C:$C)-SUMIF('[1]2021'!$E:$E,$A91,'[1]2021'!$G:$G))/12+G91</f>
        <v>0</v>
      </c>
      <c r="J91" s="53">
        <f>+(SUMIF('[1]2021'!$A:$A,$A91,'[1]2021'!$C:$C)-SUMIF('[1]2021'!$E:$E,$A91,'[1]2021'!$G:$G))/12+I91</f>
        <v>0</v>
      </c>
      <c r="K91" s="53">
        <f>+(SUMIF('[1]2021'!$A:$A,$A91,'[1]2021'!$C:$C)-SUMIF('[1]2021'!$E:$E,$A91,'[1]2021'!$G:$G))/12+J91</f>
        <v>0</v>
      </c>
      <c r="L91" s="53">
        <f>+(SUMIF('[1]2021'!$A:$A,$A91,'[1]2021'!$C:$C)-SUMIF('[1]2021'!$E:$E,$A91,'[1]2021'!$G:$G))/12+K91</f>
        <v>0</v>
      </c>
      <c r="M91" s="53">
        <f>+(SUMIF('[1]2021'!$A:$A,$A91,'[1]2021'!$C:$C)-SUMIF('[1]2021'!$E:$E,$A91,'[1]2021'!$G:$G))/12+L91</f>
        <v>0</v>
      </c>
      <c r="N91" s="53">
        <f>+(SUMIF('[1]2021'!$A:$A,$A91,'[1]2021'!$C:$C)-SUMIF('[1]2021'!$E:$E,$A91,'[1]2021'!$G:$G))/12+M91</f>
        <v>0</v>
      </c>
      <c r="O91" s="53">
        <f>+(SUMIF('[1]2021'!$A:$A,$A91,'[1]2021'!$C:$C)-SUMIF('[1]2021'!$E:$E,$A91,'[1]2021'!$G:$G))/12+N91</f>
        <v>0</v>
      </c>
      <c r="P91" s="53">
        <f>+(SUMIF('[1]2021'!$A:$A,$A91,'[1]2021'!$C:$C)-SUMIF('[1]2021'!$E:$E,$A91,'[1]2021'!$G:$G))/12+O91</f>
        <v>0</v>
      </c>
      <c r="Q91" s="53">
        <f>+(SUMIF('[1]2021'!$A:$A,$A91,'[1]2021'!$C:$C)-SUMIF('[1]2021'!$E:$E,$A91,'[1]2021'!$G:$G))/12+P91</f>
        <v>0</v>
      </c>
      <c r="R91" s="53">
        <f>+(SUMIF('[1]2021'!$A:$A,$A91,'[1]2021'!$C:$C)-SUMIF('[1]2021'!$E:$E,$A91,'[1]2021'!$G:$G))/12+Q91</f>
        <v>0</v>
      </c>
      <c r="S91" s="53">
        <f>+(SUMIF('[1]2021'!$A:$A,$A91,'[1]2021'!$C:$C)-SUMIF('[1]2021'!$E:$E,$A91,'[1]2021'!$G:$G))/12+R91</f>
        <v>0</v>
      </c>
      <c r="T91" s="53">
        <f>+(SUMIF('[1]2021'!$A:$A,$A91,'[1]2021'!$C:$C)-SUMIF('[1]2021'!$E:$E,$A91,'[1]2021'!$G:$G))/12+S91</f>
        <v>0</v>
      </c>
      <c r="U91" s="53" cm="1">
        <f t="array" ref="U91">+INDEX(I91:T91,1,Settings!$C$4)</f>
        <v>0</v>
      </c>
      <c r="V91" s="53" cm="1">
        <f t="array" ref="V91">+INDEX(I91:T91,1,Settings!$C$4)</f>
        <v>0</v>
      </c>
      <c r="W91" s="53"/>
      <c r="X91" s="53">
        <f>V91+SUMIFS(postings!$T:$T,postings!$C:$C,'b-data'!X$2,postings!$D:$D,'b-data'!X$3,postings!$I:$I,'b-data'!$A91)-SUMIFS(postings!$W:$W,postings!$C:$C,'b-data'!X$2,postings!$D:$D,'b-data'!X$3,postings!$M:$M,'b-data'!$A91)</f>
        <v>0</v>
      </c>
      <c r="Y91" s="53">
        <f>X91+SUMIFS(postings!$T:$T,postings!$C:$C,'b-data'!Y$2,postings!$D:$D,'b-data'!Y$3,postings!$I:$I,'b-data'!$A91)-SUMIFS(postings!$W:$W,postings!$C:$C,'b-data'!Y$2,postings!$D:$D,'b-data'!Y$3,postings!$M:$M,'b-data'!$A91)</f>
        <v>0</v>
      </c>
      <c r="Z91" s="53">
        <f>Y91+SUMIFS(postings!$T:$T,postings!$C:$C,'b-data'!Z$2,postings!$D:$D,'b-data'!Z$3,postings!$I:$I,'b-data'!$A91)-SUMIFS(postings!$W:$W,postings!$C:$C,'b-data'!Z$2,postings!$D:$D,'b-data'!Z$3,postings!$M:$M,'b-data'!$A91)</f>
        <v>0</v>
      </c>
      <c r="AA91" s="53">
        <f>Z91+SUMIFS(postings!$T:$T,postings!$C:$C,'b-data'!AA$2,postings!$D:$D,'b-data'!AA$3,postings!$I:$I,'b-data'!$A91)-SUMIFS(postings!$W:$W,postings!$C:$C,'b-data'!AA$2,postings!$D:$D,'b-data'!AA$3,postings!$M:$M,'b-data'!$A91)</f>
        <v>0</v>
      </c>
      <c r="AB91" s="53">
        <f>AA91+SUMIFS(postings!$T:$T,postings!$C:$C,'b-data'!AB$2,postings!$D:$D,'b-data'!AB$3,postings!$I:$I,'b-data'!$A91)-SUMIFS(postings!$W:$W,postings!$C:$C,'b-data'!AB$2,postings!$D:$D,'b-data'!AB$3,postings!$M:$M,'b-data'!$A91)</f>
        <v>0</v>
      </c>
      <c r="AC91" s="53">
        <f>AB91+SUMIFS(postings!$T:$T,postings!$C:$C,'b-data'!AC$2,postings!$D:$D,'b-data'!AC$3,postings!$I:$I,'b-data'!$A91)-SUMIFS(postings!$W:$W,postings!$C:$C,'b-data'!AC$2,postings!$D:$D,'b-data'!AC$3,postings!$M:$M,'b-data'!$A91)</f>
        <v>0</v>
      </c>
      <c r="AD91" s="53">
        <f>AC91+SUMIFS(postings!$T:$T,postings!$C:$C,'b-data'!AD$2,postings!$D:$D,'b-data'!AD$3,postings!$I:$I,'b-data'!$A91)-SUMIFS(postings!$W:$W,postings!$C:$C,'b-data'!AD$2,postings!$D:$D,'b-data'!AD$3,postings!$M:$M,'b-data'!$A91)</f>
        <v>0</v>
      </c>
      <c r="AE91" s="53">
        <f>AD91+SUMIFS(postings!$T:$T,postings!$C:$C,'b-data'!AE$2,postings!$D:$D,'b-data'!AE$3,postings!$I:$I,'b-data'!$A91)-SUMIFS(postings!$W:$W,postings!$C:$C,'b-data'!AE$2,postings!$D:$D,'b-data'!AE$3,postings!$M:$M,'b-data'!$A91)</f>
        <v>0</v>
      </c>
      <c r="AF91" s="53">
        <f>AE91+SUMIFS(postings!$T:$T,postings!$C:$C,'b-data'!AF$2,postings!$D:$D,'b-data'!AF$3,postings!$I:$I,'b-data'!$A91)-SUMIFS(postings!$W:$W,postings!$C:$C,'b-data'!AF$2,postings!$D:$D,'b-data'!AF$3,postings!$M:$M,'b-data'!$A91)</f>
        <v>0</v>
      </c>
      <c r="AG91" s="53">
        <f>AF91+SUMIFS(postings!$T:$T,postings!$C:$C,'b-data'!AG$2,postings!$D:$D,'b-data'!AG$3,postings!$I:$I,'b-data'!$A91)-SUMIFS(postings!$W:$W,postings!$C:$C,'b-data'!AG$2,postings!$D:$D,'b-data'!AG$3,postings!$M:$M,'b-data'!$A91)</f>
        <v>0</v>
      </c>
      <c r="AH91" s="53">
        <f>AG91+SUMIFS(postings!$T:$T,postings!$C:$C,'b-data'!AH$2,postings!$D:$D,'b-data'!AH$3,postings!$I:$I,'b-data'!$A91)-SUMIFS(postings!$W:$W,postings!$C:$C,'b-data'!AH$2,postings!$D:$D,'b-data'!AH$3,postings!$M:$M,'b-data'!$A91)</f>
        <v>0</v>
      </c>
      <c r="AI91" s="53">
        <f>AH91+SUMIFS(postings!$T:$T,postings!$C:$C,'b-data'!AI$2,postings!$D:$D,'b-data'!AI$3,postings!$I:$I,'b-data'!$A91)-SUMIFS(postings!$W:$W,postings!$C:$C,'b-data'!AI$2,postings!$D:$D,'b-data'!AI$3,postings!$M:$M,'b-data'!$A91)</f>
        <v>0</v>
      </c>
      <c r="AJ91" s="53" cm="1">
        <f t="array" ref="AJ91">+INDEX(X91:AI91,1,Settings!$C$4)</f>
        <v>0</v>
      </c>
      <c r="AK91" s="53" cm="1">
        <f t="array" ref="AK91">+INDEX(X91:AI91,1,Settings!$C$4)</f>
        <v>0</v>
      </c>
      <c r="AL91" s="53"/>
      <c r="AM91" s="53">
        <f t="shared" si="139"/>
        <v>0</v>
      </c>
      <c r="AN91" s="53">
        <f t="shared" ref="AN91:AX91" si="188">+AM91</f>
        <v>0</v>
      </c>
      <c r="AO91" s="53">
        <f t="shared" si="188"/>
        <v>0</v>
      </c>
      <c r="AP91" s="53">
        <f t="shared" si="188"/>
        <v>0</v>
      </c>
      <c r="AQ91" s="53">
        <f t="shared" si="188"/>
        <v>0</v>
      </c>
      <c r="AR91" s="53">
        <f t="shared" si="188"/>
        <v>0</v>
      </c>
      <c r="AS91" s="53">
        <f t="shared" si="188"/>
        <v>0</v>
      </c>
      <c r="AT91" s="53">
        <f t="shared" si="188"/>
        <v>0</v>
      </c>
      <c r="AU91" s="53">
        <f t="shared" si="188"/>
        <v>0</v>
      </c>
      <c r="AV91" s="53">
        <f t="shared" si="188"/>
        <v>0</v>
      </c>
      <c r="AW91" s="53">
        <f t="shared" si="188"/>
        <v>0</v>
      </c>
      <c r="AX91" s="53">
        <f t="shared" si="188"/>
        <v>0</v>
      </c>
      <c r="AY91" s="53" cm="1">
        <f t="array" ref="AY91">+INDEX(AM91:AX91,1,Settings!$C$4)</f>
        <v>0</v>
      </c>
      <c r="AZ91" s="53">
        <f t="shared" si="141"/>
        <v>0</v>
      </c>
      <c r="BA91" s="53"/>
      <c r="BB91" s="53">
        <f t="shared" si="142"/>
        <v>0</v>
      </c>
      <c r="BC91" s="53">
        <f t="shared" ref="BC91:BN91" si="189">+BB91</f>
        <v>0</v>
      </c>
      <c r="BD91" s="53">
        <f t="shared" si="189"/>
        <v>0</v>
      </c>
      <c r="BE91" s="53">
        <f t="shared" si="189"/>
        <v>0</v>
      </c>
      <c r="BF91" s="53">
        <f t="shared" si="189"/>
        <v>0</v>
      </c>
      <c r="BG91" s="53">
        <f t="shared" si="189"/>
        <v>0</v>
      </c>
      <c r="BH91" s="53">
        <f t="shared" si="189"/>
        <v>0</v>
      </c>
      <c r="BI91" s="53">
        <f t="shared" si="189"/>
        <v>0</v>
      </c>
      <c r="BJ91" s="53">
        <f t="shared" si="189"/>
        <v>0</v>
      </c>
      <c r="BK91" s="53">
        <f t="shared" si="189"/>
        <v>0</v>
      </c>
      <c r="BL91" s="53">
        <f t="shared" si="189"/>
        <v>0</v>
      </c>
      <c r="BM91" s="53">
        <f t="shared" si="189"/>
        <v>0</v>
      </c>
      <c r="BN91" s="53">
        <f t="shared" si="189"/>
        <v>0</v>
      </c>
      <c r="BO91" s="53"/>
      <c r="BP91" s="53">
        <f t="shared" si="144"/>
        <v>0</v>
      </c>
      <c r="BQ91" s="53"/>
      <c r="BR91" s="53">
        <f t="shared" si="145"/>
        <v>0</v>
      </c>
    </row>
    <row r="92" spans="1:70" x14ac:dyDescent="0.2">
      <c r="A92" s="6">
        <v>690</v>
      </c>
      <c r="B92" s="6" t="str">
        <f>+VLOOKUP(A92,masterfile!B:C,2,FALSE)</f>
        <v>Verb.g.Kred.inst.,vor Rlz-Differenzierg</v>
      </c>
      <c r="D92" s="53">
        <f>+SUMIF('[1]2017'!$A:$A,$A92,'[1]2017'!$C:$C)-SUMIF('[1]2017'!$E:$E,$A92,'[1]2017'!$G:$G)</f>
        <v>0</v>
      </c>
      <c r="E92" s="53">
        <f>+SUMIF('[1]2018'!$A:$A,$A92,'[1]2018'!$C:$C)-SUMIF('[1]2018'!$E:$E,$A92,'[1]2018'!$G:$G)+D92</f>
        <v>0</v>
      </c>
      <c r="F92" s="53">
        <f>+SUMIF('[1]2019'!$A:$A,$A92,'[1]2019'!$C:$C)-SUMIF('[1]2019'!$E:$E,$A92,'[1]2019'!$G:$G)+E92</f>
        <v>0</v>
      </c>
      <c r="G92" s="53">
        <f>+SUMIF('[1]2020'!$A:$A,$A92,'[1]2020'!$C:$C)-SUMIF('[1]2020'!$E:$E,$A92,'[1]2020'!$G:$G)+F92</f>
        <v>0</v>
      </c>
      <c r="H92" s="53"/>
      <c r="I92" s="53">
        <f>+(SUMIF('[1]2021'!$A:$A,$A92,'[1]2021'!$C:$C)-SUMIF('[1]2021'!$E:$E,$A92,'[1]2021'!$G:$G))/12+G92</f>
        <v>0</v>
      </c>
      <c r="J92" s="53">
        <f>+(SUMIF('[1]2021'!$A:$A,$A92,'[1]2021'!$C:$C)-SUMIF('[1]2021'!$E:$E,$A92,'[1]2021'!$G:$G))/12+I92</f>
        <v>0</v>
      </c>
      <c r="K92" s="53">
        <f>+(SUMIF('[1]2021'!$A:$A,$A92,'[1]2021'!$C:$C)-SUMIF('[1]2021'!$E:$E,$A92,'[1]2021'!$G:$G))/12+J92</f>
        <v>0</v>
      </c>
      <c r="L92" s="53">
        <f>+(SUMIF('[1]2021'!$A:$A,$A92,'[1]2021'!$C:$C)-SUMIF('[1]2021'!$E:$E,$A92,'[1]2021'!$G:$G))/12+K92</f>
        <v>0</v>
      </c>
      <c r="M92" s="53">
        <f>+(SUMIF('[1]2021'!$A:$A,$A92,'[1]2021'!$C:$C)-SUMIF('[1]2021'!$E:$E,$A92,'[1]2021'!$G:$G))/12+L92</f>
        <v>0</v>
      </c>
      <c r="N92" s="53">
        <f>+(SUMIF('[1]2021'!$A:$A,$A92,'[1]2021'!$C:$C)-SUMIF('[1]2021'!$E:$E,$A92,'[1]2021'!$G:$G))/12+M92</f>
        <v>0</v>
      </c>
      <c r="O92" s="53">
        <f>+(SUMIF('[1]2021'!$A:$A,$A92,'[1]2021'!$C:$C)-SUMIF('[1]2021'!$E:$E,$A92,'[1]2021'!$G:$G))/12+N92</f>
        <v>0</v>
      </c>
      <c r="P92" s="53">
        <f>+(SUMIF('[1]2021'!$A:$A,$A92,'[1]2021'!$C:$C)-SUMIF('[1]2021'!$E:$E,$A92,'[1]2021'!$G:$G))/12+O92</f>
        <v>0</v>
      </c>
      <c r="Q92" s="53">
        <f>+(SUMIF('[1]2021'!$A:$A,$A92,'[1]2021'!$C:$C)-SUMIF('[1]2021'!$E:$E,$A92,'[1]2021'!$G:$G))/12+P92</f>
        <v>0</v>
      </c>
      <c r="R92" s="53">
        <f>+(SUMIF('[1]2021'!$A:$A,$A92,'[1]2021'!$C:$C)-SUMIF('[1]2021'!$E:$E,$A92,'[1]2021'!$G:$G))/12+Q92</f>
        <v>0</v>
      </c>
      <c r="S92" s="53">
        <f>+(SUMIF('[1]2021'!$A:$A,$A92,'[1]2021'!$C:$C)-SUMIF('[1]2021'!$E:$E,$A92,'[1]2021'!$G:$G))/12+R92</f>
        <v>0</v>
      </c>
      <c r="T92" s="53">
        <f>+(SUMIF('[1]2021'!$A:$A,$A92,'[1]2021'!$C:$C)-SUMIF('[1]2021'!$E:$E,$A92,'[1]2021'!$G:$G))/12+S92</f>
        <v>0</v>
      </c>
      <c r="U92" s="53" cm="1">
        <f t="array" ref="U92">+INDEX(I92:T92,1,Settings!$C$4)</f>
        <v>0</v>
      </c>
      <c r="V92" s="53" cm="1">
        <f t="array" ref="V92">+INDEX(I92:T92,1,Settings!$C$4)</f>
        <v>0</v>
      </c>
      <c r="W92" s="53"/>
      <c r="X92" s="53">
        <f>V92+SUMIFS(postings!$T:$T,postings!$C:$C,'b-data'!X$2,postings!$D:$D,'b-data'!X$3,postings!$I:$I,'b-data'!$A92)-SUMIFS(postings!$W:$W,postings!$C:$C,'b-data'!X$2,postings!$D:$D,'b-data'!X$3,postings!$M:$M,'b-data'!$A92)</f>
        <v>0</v>
      </c>
      <c r="Y92" s="53">
        <f>X92+SUMIFS(postings!$T:$T,postings!$C:$C,'b-data'!Y$2,postings!$D:$D,'b-data'!Y$3,postings!$I:$I,'b-data'!$A92)-SUMIFS(postings!$W:$W,postings!$C:$C,'b-data'!Y$2,postings!$D:$D,'b-data'!Y$3,postings!$M:$M,'b-data'!$A92)</f>
        <v>0</v>
      </c>
      <c r="Z92" s="53">
        <f>Y92+SUMIFS(postings!$T:$T,postings!$C:$C,'b-data'!Z$2,postings!$D:$D,'b-data'!Z$3,postings!$I:$I,'b-data'!$A92)-SUMIFS(postings!$W:$W,postings!$C:$C,'b-data'!Z$2,postings!$D:$D,'b-data'!Z$3,postings!$M:$M,'b-data'!$A92)</f>
        <v>0</v>
      </c>
      <c r="AA92" s="53">
        <f>Z92+SUMIFS(postings!$T:$T,postings!$C:$C,'b-data'!AA$2,postings!$D:$D,'b-data'!AA$3,postings!$I:$I,'b-data'!$A92)-SUMIFS(postings!$W:$W,postings!$C:$C,'b-data'!AA$2,postings!$D:$D,'b-data'!AA$3,postings!$M:$M,'b-data'!$A92)</f>
        <v>0</v>
      </c>
      <c r="AB92" s="53">
        <f>AA92+SUMIFS(postings!$T:$T,postings!$C:$C,'b-data'!AB$2,postings!$D:$D,'b-data'!AB$3,postings!$I:$I,'b-data'!$A92)-SUMIFS(postings!$W:$W,postings!$C:$C,'b-data'!AB$2,postings!$D:$D,'b-data'!AB$3,postings!$M:$M,'b-data'!$A92)</f>
        <v>0</v>
      </c>
      <c r="AC92" s="53">
        <f>AB92+SUMIFS(postings!$T:$T,postings!$C:$C,'b-data'!AC$2,postings!$D:$D,'b-data'!AC$3,postings!$I:$I,'b-data'!$A92)-SUMIFS(postings!$W:$W,postings!$C:$C,'b-data'!AC$2,postings!$D:$D,'b-data'!AC$3,postings!$M:$M,'b-data'!$A92)</f>
        <v>0</v>
      </c>
      <c r="AD92" s="53">
        <f>AC92+SUMIFS(postings!$T:$T,postings!$C:$C,'b-data'!AD$2,postings!$D:$D,'b-data'!AD$3,postings!$I:$I,'b-data'!$A92)-SUMIFS(postings!$W:$W,postings!$C:$C,'b-data'!AD$2,postings!$D:$D,'b-data'!AD$3,postings!$M:$M,'b-data'!$A92)</f>
        <v>0</v>
      </c>
      <c r="AE92" s="53">
        <f>AD92+SUMIFS(postings!$T:$T,postings!$C:$C,'b-data'!AE$2,postings!$D:$D,'b-data'!AE$3,postings!$I:$I,'b-data'!$A92)-SUMIFS(postings!$W:$W,postings!$C:$C,'b-data'!AE$2,postings!$D:$D,'b-data'!AE$3,postings!$M:$M,'b-data'!$A92)</f>
        <v>0</v>
      </c>
      <c r="AF92" s="53">
        <f>AE92+SUMIFS(postings!$T:$T,postings!$C:$C,'b-data'!AF$2,postings!$D:$D,'b-data'!AF$3,postings!$I:$I,'b-data'!$A92)-SUMIFS(postings!$W:$W,postings!$C:$C,'b-data'!AF$2,postings!$D:$D,'b-data'!AF$3,postings!$M:$M,'b-data'!$A92)</f>
        <v>0</v>
      </c>
      <c r="AG92" s="53">
        <f>AF92+SUMIFS(postings!$T:$T,postings!$C:$C,'b-data'!AG$2,postings!$D:$D,'b-data'!AG$3,postings!$I:$I,'b-data'!$A92)-SUMIFS(postings!$W:$W,postings!$C:$C,'b-data'!AG$2,postings!$D:$D,'b-data'!AG$3,postings!$M:$M,'b-data'!$A92)</f>
        <v>0</v>
      </c>
      <c r="AH92" s="53">
        <f>AG92+SUMIFS(postings!$T:$T,postings!$C:$C,'b-data'!AH$2,postings!$D:$D,'b-data'!AH$3,postings!$I:$I,'b-data'!$A92)-SUMIFS(postings!$W:$W,postings!$C:$C,'b-data'!AH$2,postings!$D:$D,'b-data'!AH$3,postings!$M:$M,'b-data'!$A92)</f>
        <v>0</v>
      </c>
      <c r="AI92" s="53">
        <f>AH92+SUMIFS(postings!$T:$T,postings!$C:$C,'b-data'!AI$2,postings!$D:$D,'b-data'!AI$3,postings!$I:$I,'b-data'!$A92)-SUMIFS(postings!$W:$W,postings!$C:$C,'b-data'!AI$2,postings!$D:$D,'b-data'!AI$3,postings!$M:$M,'b-data'!$A92)</f>
        <v>0</v>
      </c>
      <c r="AJ92" s="53" cm="1">
        <f t="array" ref="AJ92">+INDEX(X92:AI92,1,Settings!$C$4)</f>
        <v>0</v>
      </c>
      <c r="AK92" s="53" cm="1">
        <f t="array" ref="AK92">+INDEX(X92:AI92,1,Settings!$C$4)</f>
        <v>0</v>
      </c>
      <c r="AL92" s="53"/>
      <c r="AM92" s="53">
        <f t="shared" si="139"/>
        <v>0</v>
      </c>
      <c r="AN92" s="53">
        <f t="shared" ref="AN92:AX92" si="190">+AM92</f>
        <v>0</v>
      </c>
      <c r="AO92" s="53">
        <f t="shared" si="190"/>
        <v>0</v>
      </c>
      <c r="AP92" s="53">
        <f t="shared" si="190"/>
        <v>0</v>
      </c>
      <c r="AQ92" s="53">
        <f t="shared" si="190"/>
        <v>0</v>
      </c>
      <c r="AR92" s="53">
        <f t="shared" si="190"/>
        <v>0</v>
      </c>
      <c r="AS92" s="53">
        <f t="shared" si="190"/>
        <v>0</v>
      </c>
      <c r="AT92" s="53">
        <f t="shared" si="190"/>
        <v>0</v>
      </c>
      <c r="AU92" s="53">
        <f t="shared" si="190"/>
        <v>0</v>
      </c>
      <c r="AV92" s="53">
        <f t="shared" si="190"/>
        <v>0</v>
      </c>
      <c r="AW92" s="53">
        <f t="shared" si="190"/>
        <v>0</v>
      </c>
      <c r="AX92" s="53">
        <f t="shared" si="190"/>
        <v>0</v>
      </c>
      <c r="AY92" s="53" cm="1">
        <f t="array" ref="AY92">+INDEX(AM92:AX92,1,Settings!$C$4)</f>
        <v>0</v>
      </c>
      <c r="AZ92" s="53">
        <f t="shared" si="141"/>
        <v>0</v>
      </c>
      <c r="BA92" s="53"/>
      <c r="BB92" s="53">
        <f t="shared" si="142"/>
        <v>0</v>
      </c>
      <c r="BC92" s="53">
        <f t="shared" ref="BC92:BN92" si="191">+BB92</f>
        <v>0</v>
      </c>
      <c r="BD92" s="53">
        <f t="shared" si="191"/>
        <v>0</v>
      </c>
      <c r="BE92" s="53">
        <f t="shared" si="191"/>
        <v>0</v>
      </c>
      <c r="BF92" s="53">
        <f t="shared" si="191"/>
        <v>0</v>
      </c>
      <c r="BG92" s="53">
        <f t="shared" si="191"/>
        <v>0</v>
      </c>
      <c r="BH92" s="53">
        <f t="shared" si="191"/>
        <v>0</v>
      </c>
      <c r="BI92" s="53">
        <f t="shared" si="191"/>
        <v>0</v>
      </c>
      <c r="BJ92" s="53">
        <f t="shared" si="191"/>
        <v>0</v>
      </c>
      <c r="BK92" s="53">
        <f t="shared" si="191"/>
        <v>0</v>
      </c>
      <c r="BL92" s="53">
        <f t="shared" si="191"/>
        <v>0</v>
      </c>
      <c r="BM92" s="53">
        <f t="shared" si="191"/>
        <v>0</v>
      </c>
      <c r="BN92" s="53">
        <f t="shared" si="191"/>
        <v>0</v>
      </c>
      <c r="BO92" s="53"/>
      <c r="BP92" s="53">
        <f t="shared" si="144"/>
        <v>0</v>
      </c>
      <c r="BQ92" s="53"/>
      <c r="BR92" s="53">
        <f t="shared" si="145"/>
        <v>0</v>
      </c>
    </row>
    <row r="93" spans="1:70" x14ac:dyDescent="0.2">
      <c r="A93" s="6">
        <v>699</v>
      </c>
      <c r="B93" s="6" t="str">
        <f>+VLOOKUP(A93,masterfile!B:C,2,FALSE)</f>
        <v>Gegenkonto bei Aufteilung Kto 0690-98</v>
      </c>
      <c r="D93" s="53">
        <f>+SUMIF('[1]2017'!$A:$A,$A93,'[1]2017'!$C:$C)-SUMIF('[1]2017'!$E:$E,$A93,'[1]2017'!$G:$G)</f>
        <v>0</v>
      </c>
      <c r="E93" s="53">
        <f>+SUMIF('[1]2018'!$A:$A,$A93,'[1]2018'!$C:$C)-SUMIF('[1]2018'!$E:$E,$A93,'[1]2018'!$G:$G)+D93</f>
        <v>0</v>
      </c>
      <c r="F93" s="53">
        <f>+SUMIF('[1]2019'!$A:$A,$A93,'[1]2019'!$C:$C)-SUMIF('[1]2019'!$E:$E,$A93,'[1]2019'!$G:$G)+E93</f>
        <v>0</v>
      </c>
      <c r="G93" s="53">
        <f>+SUMIF('[1]2020'!$A:$A,$A93,'[1]2020'!$C:$C)-SUMIF('[1]2020'!$E:$E,$A93,'[1]2020'!$G:$G)+F93</f>
        <v>0</v>
      </c>
      <c r="H93" s="53"/>
      <c r="I93" s="53">
        <f>+(SUMIF('[1]2021'!$A:$A,$A93,'[1]2021'!$C:$C)-SUMIF('[1]2021'!$E:$E,$A93,'[1]2021'!$G:$G))/12+G93</f>
        <v>0</v>
      </c>
      <c r="J93" s="53">
        <f>+(SUMIF('[1]2021'!$A:$A,$A93,'[1]2021'!$C:$C)-SUMIF('[1]2021'!$E:$E,$A93,'[1]2021'!$G:$G))/12+I93</f>
        <v>0</v>
      </c>
      <c r="K93" s="53">
        <f>+(SUMIF('[1]2021'!$A:$A,$A93,'[1]2021'!$C:$C)-SUMIF('[1]2021'!$E:$E,$A93,'[1]2021'!$G:$G))/12+J93</f>
        <v>0</v>
      </c>
      <c r="L93" s="53">
        <f>+(SUMIF('[1]2021'!$A:$A,$A93,'[1]2021'!$C:$C)-SUMIF('[1]2021'!$E:$E,$A93,'[1]2021'!$G:$G))/12+K93</f>
        <v>0</v>
      </c>
      <c r="M93" s="53">
        <f>+(SUMIF('[1]2021'!$A:$A,$A93,'[1]2021'!$C:$C)-SUMIF('[1]2021'!$E:$E,$A93,'[1]2021'!$G:$G))/12+L93</f>
        <v>0</v>
      </c>
      <c r="N93" s="53">
        <f>+(SUMIF('[1]2021'!$A:$A,$A93,'[1]2021'!$C:$C)-SUMIF('[1]2021'!$E:$E,$A93,'[1]2021'!$G:$G))/12+M93</f>
        <v>0</v>
      </c>
      <c r="O93" s="53">
        <f>+(SUMIF('[1]2021'!$A:$A,$A93,'[1]2021'!$C:$C)-SUMIF('[1]2021'!$E:$E,$A93,'[1]2021'!$G:$G))/12+N93</f>
        <v>0</v>
      </c>
      <c r="P93" s="53">
        <f>+(SUMIF('[1]2021'!$A:$A,$A93,'[1]2021'!$C:$C)-SUMIF('[1]2021'!$E:$E,$A93,'[1]2021'!$G:$G))/12+O93</f>
        <v>0</v>
      </c>
      <c r="Q93" s="53">
        <f>+(SUMIF('[1]2021'!$A:$A,$A93,'[1]2021'!$C:$C)-SUMIF('[1]2021'!$E:$E,$A93,'[1]2021'!$G:$G))/12+P93</f>
        <v>0</v>
      </c>
      <c r="R93" s="53">
        <f>+(SUMIF('[1]2021'!$A:$A,$A93,'[1]2021'!$C:$C)-SUMIF('[1]2021'!$E:$E,$A93,'[1]2021'!$G:$G))/12+Q93</f>
        <v>0</v>
      </c>
      <c r="S93" s="53">
        <f>+(SUMIF('[1]2021'!$A:$A,$A93,'[1]2021'!$C:$C)-SUMIF('[1]2021'!$E:$E,$A93,'[1]2021'!$G:$G))/12+R93</f>
        <v>0</v>
      </c>
      <c r="T93" s="53">
        <f>+(SUMIF('[1]2021'!$A:$A,$A93,'[1]2021'!$C:$C)-SUMIF('[1]2021'!$E:$E,$A93,'[1]2021'!$G:$G))/12+S93</f>
        <v>0</v>
      </c>
      <c r="U93" s="53" cm="1">
        <f t="array" ref="U93">+INDEX(I93:T93,1,Settings!$C$4)</f>
        <v>0</v>
      </c>
      <c r="V93" s="53" cm="1">
        <f t="array" ref="V93">+INDEX(I93:T93,1,Settings!$C$4)</f>
        <v>0</v>
      </c>
      <c r="W93" s="53"/>
      <c r="X93" s="53">
        <f>V93+SUMIFS(postings!$T:$T,postings!$C:$C,'b-data'!X$2,postings!$D:$D,'b-data'!X$3,postings!$I:$I,'b-data'!$A93)-SUMIFS(postings!$W:$W,postings!$C:$C,'b-data'!X$2,postings!$D:$D,'b-data'!X$3,postings!$M:$M,'b-data'!$A93)</f>
        <v>0</v>
      </c>
      <c r="Y93" s="53">
        <f>X93+SUMIFS(postings!$T:$T,postings!$C:$C,'b-data'!Y$2,postings!$D:$D,'b-data'!Y$3,postings!$I:$I,'b-data'!$A93)-SUMIFS(postings!$W:$W,postings!$C:$C,'b-data'!Y$2,postings!$D:$D,'b-data'!Y$3,postings!$M:$M,'b-data'!$A93)</f>
        <v>0</v>
      </c>
      <c r="Z93" s="53">
        <f>Y93+SUMIFS(postings!$T:$T,postings!$C:$C,'b-data'!Z$2,postings!$D:$D,'b-data'!Z$3,postings!$I:$I,'b-data'!$A93)-SUMIFS(postings!$W:$W,postings!$C:$C,'b-data'!Z$2,postings!$D:$D,'b-data'!Z$3,postings!$M:$M,'b-data'!$A93)</f>
        <v>0</v>
      </c>
      <c r="AA93" s="53">
        <f>Z93+SUMIFS(postings!$T:$T,postings!$C:$C,'b-data'!AA$2,postings!$D:$D,'b-data'!AA$3,postings!$I:$I,'b-data'!$A93)-SUMIFS(postings!$W:$W,postings!$C:$C,'b-data'!AA$2,postings!$D:$D,'b-data'!AA$3,postings!$M:$M,'b-data'!$A93)</f>
        <v>0</v>
      </c>
      <c r="AB93" s="53">
        <f>AA93+SUMIFS(postings!$T:$T,postings!$C:$C,'b-data'!AB$2,postings!$D:$D,'b-data'!AB$3,postings!$I:$I,'b-data'!$A93)-SUMIFS(postings!$W:$W,postings!$C:$C,'b-data'!AB$2,postings!$D:$D,'b-data'!AB$3,postings!$M:$M,'b-data'!$A93)</f>
        <v>0</v>
      </c>
      <c r="AC93" s="53">
        <f>AB93+SUMIFS(postings!$T:$T,postings!$C:$C,'b-data'!AC$2,postings!$D:$D,'b-data'!AC$3,postings!$I:$I,'b-data'!$A93)-SUMIFS(postings!$W:$W,postings!$C:$C,'b-data'!AC$2,postings!$D:$D,'b-data'!AC$3,postings!$M:$M,'b-data'!$A93)</f>
        <v>0</v>
      </c>
      <c r="AD93" s="53">
        <f>AC93+SUMIFS(postings!$T:$T,postings!$C:$C,'b-data'!AD$2,postings!$D:$D,'b-data'!AD$3,postings!$I:$I,'b-data'!$A93)-SUMIFS(postings!$W:$W,postings!$C:$C,'b-data'!AD$2,postings!$D:$D,'b-data'!AD$3,postings!$M:$M,'b-data'!$A93)</f>
        <v>0</v>
      </c>
      <c r="AE93" s="53">
        <f>AD93+SUMIFS(postings!$T:$T,postings!$C:$C,'b-data'!AE$2,postings!$D:$D,'b-data'!AE$3,postings!$I:$I,'b-data'!$A93)-SUMIFS(postings!$W:$W,postings!$C:$C,'b-data'!AE$2,postings!$D:$D,'b-data'!AE$3,postings!$M:$M,'b-data'!$A93)</f>
        <v>0</v>
      </c>
      <c r="AF93" s="53">
        <f>AE93+SUMIFS(postings!$T:$T,postings!$C:$C,'b-data'!AF$2,postings!$D:$D,'b-data'!AF$3,postings!$I:$I,'b-data'!$A93)-SUMIFS(postings!$W:$W,postings!$C:$C,'b-data'!AF$2,postings!$D:$D,'b-data'!AF$3,postings!$M:$M,'b-data'!$A93)</f>
        <v>0</v>
      </c>
      <c r="AG93" s="53">
        <f>AF93+SUMIFS(postings!$T:$T,postings!$C:$C,'b-data'!AG$2,postings!$D:$D,'b-data'!AG$3,postings!$I:$I,'b-data'!$A93)-SUMIFS(postings!$W:$W,postings!$C:$C,'b-data'!AG$2,postings!$D:$D,'b-data'!AG$3,postings!$M:$M,'b-data'!$A93)</f>
        <v>0</v>
      </c>
      <c r="AH93" s="53">
        <f>AG93+SUMIFS(postings!$T:$T,postings!$C:$C,'b-data'!AH$2,postings!$D:$D,'b-data'!AH$3,postings!$I:$I,'b-data'!$A93)-SUMIFS(postings!$W:$W,postings!$C:$C,'b-data'!AH$2,postings!$D:$D,'b-data'!AH$3,postings!$M:$M,'b-data'!$A93)</f>
        <v>0</v>
      </c>
      <c r="AI93" s="53">
        <f>AH93+SUMIFS(postings!$T:$T,postings!$C:$C,'b-data'!AI$2,postings!$D:$D,'b-data'!AI$3,postings!$I:$I,'b-data'!$A93)-SUMIFS(postings!$W:$W,postings!$C:$C,'b-data'!AI$2,postings!$D:$D,'b-data'!AI$3,postings!$M:$M,'b-data'!$A93)</f>
        <v>0</v>
      </c>
      <c r="AJ93" s="53" cm="1">
        <f t="array" ref="AJ93">+INDEX(X93:AI93,1,Settings!$C$4)</f>
        <v>0</v>
      </c>
      <c r="AK93" s="53" cm="1">
        <f t="array" ref="AK93">+INDEX(X93:AI93,1,Settings!$C$4)</f>
        <v>0</v>
      </c>
      <c r="AL93" s="53"/>
      <c r="AM93" s="53">
        <f t="shared" si="139"/>
        <v>0</v>
      </c>
      <c r="AN93" s="53">
        <f t="shared" ref="AN93:AX93" si="192">+AM93</f>
        <v>0</v>
      </c>
      <c r="AO93" s="53">
        <f t="shared" si="192"/>
        <v>0</v>
      </c>
      <c r="AP93" s="53">
        <f t="shared" si="192"/>
        <v>0</v>
      </c>
      <c r="AQ93" s="53">
        <f t="shared" si="192"/>
        <v>0</v>
      </c>
      <c r="AR93" s="53">
        <f t="shared" si="192"/>
        <v>0</v>
      </c>
      <c r="AS93" s="53">
        <f t="shared" si="192"/>
        <v>0</v>
      </c>
      <c r="AT93" s="53">
        <f t="shared" si="192"/>
        <v>0</v>
      </c>
      <c r="AU93" s="53">
        <f t="shared" si="192"/>
        <v>0</v>
      </c>
      <c r="AV93" s="53">
        <f t="shared" si="192"/>
        <v>0</v>
      </c>
      <c r="AW93" s="53">
        <f t="shared" si="192"/>
        <v>0</v>
      </c>
      <c r="AX93" s="53">
        <f t="shared" si="192"/>
        <v>0</v>
      </c>
      <c r="AY93" s="53" cm="1">
        <f t="array" ref="AY93">+INDEX(AM93:AX93,1,Settings!$C$4)</f>
        <v>0</v>
      </c>
      <c r="AZ93" s="53">
        <f t="shared" si="141"/>
        <v>0</v>
      </c>
      <c r="BA93" s="53"/>
      <c r="BB93" s="53">
        <f t="shared" si="142"/>
        <v>0</v>
      </c>
      <c r="BC93" s="53">
        <f t="shared" ref="BC93:BN93" si="193">+BB93</f>
        <v>0</v>
      </c>
      <c r="BD93" s="53">
        <f t="shared" si="193"/>
        <v>0</v>
      </c>
      <c r="BE93" s="53">
        <f t="shared" si="193"/>
        <v>0</v>
      </c>
      <c r="BF93" s="53">
        <f t="shared" si="193"/>
        <v>0</v>
      </c>
      <c r="BG93" s="53">
        <f t="shared" si="193"/>
        <v>0</v>
      </c>
      <c r="BH93" s="53">
        <f t="shared" si="193"/>
        <v>0</v>
      </c>
      <c r="BI93" s="53">
        <f t="shared" si="193"/>
        <v>0</v>
      </c>
      <c r="BJ93" s="53">
        <f t="shared" si="193"/>
        <v>0</v>
      </c>
      <c r="BK93" s="53">
        <f t="shared" si="193"/>
        <v>0</v>
      </c>
      <c r="BL93" s="53">
        <f t="shared" si="193"/>
        <v>0</v>
      </c>
      <c r="BM93" s="53">
        <f t="shared" si="193"/>
        <v>0</v>
      </c>
      <c r="BN93" s="53">
        <f t="shared" si="193"/>
        <v>0</v>
      </c>
      <c r="BO93" s="53"/>
      <c r="BP93" s="53">
        <f t="shared" si="144"/>
        <v>0</v>
      </c>
      <c r="BQ93" s="53"/>
      <c r="BR93" s="53">
        <f t="shared" si="145"/>
        <v>0</v>
      </c>
    </row>
    <row r="94" spans="1:70" x14ac:dyDescent="0.2">
      <c r="A94" s="6">
        <v>800</v>
      </c>
      <c r="B94" s="6" t="str">
        <f>+VLOOKUP(A94,masterfile!B:C,2,FALSE)</f>
        <v>Gezeichnetes Kapital</v>
      </c>
      <c r="D94" s="53">
        <f>+SUMIF('[1]2017'!$A:$A,$A94,'[1]2017'!$C:$C)-SUMIF('[1]2017'!$E:$E,$A94,'[1]2017'!$G:$G)</f>
        <v>-25</v>
      </c>
      <c r="E94" s="53">
        <f>+SUMIF('[1]2018'!$A:$A,$A94,'[1]2018'!$C:$C)-SUMIF('[1]2018'!$E:$E,$A94,'[1]2018'!$G:$G)+D94</f>
        <v>-25</v>
      </c>
      <c r="F94" s="53">
        <f>+SUMIF('[1]2019'!$A:$A,$A94,'[1]2019'!$C:$C)-SUMIF('[1]2019'!$E:$E,$A94,'[1]2019'!$G:$G)+E94</f>
        <v>-25</v>
      </c>
      <c r="G94" s="53">
        <f>+SUMIF('[1]2020'!$A:$A,$A94,'[1]2020'!$C:$C)-SUMIF('[1]2020'!$E:$E,$A94,'[1]2020'!$G:$G)+F94</f>
        <v>-25</v>
      </c>
      <c r="H94" s="53"/>
      <c r="I94" s="53">
        <f>+(SUMIF('[1]2021'!$A:$A,$A94,'[1]2021'!$C:$C)-SUMIF('[1]2021'!$E:$E,$A94,'[1]2021'!$G:$G))/12+G94</f>
        <v>-25</v>
      </c>
      <c r="J94" s="53">
        <f>+(SUMIF('[1]2021'!$A:$A,$A94,'[1]2021'!$C:$C)-SUMIF('[1]2021'!$E:$E,$A94,'[1]2021'!$G:$G))/12+I94</f>
        <v>-25</v>
      </c>
      <c r="K94" s="53">
        <f>+(SUMIF('[1]2021'!$A:$A,$A94,'[1]2021'!$C:$C)-SUMIF('[1]2021'!$E:$E,$A94,'[1]2021'!$G:$G))/12+J94</f>
        <v>-25</v>
      </c>
      <c r="L94" s="53">
        <f>+(SUMIF('[1]2021'!$A:$A,$A94,'[1]2021'!$C:$C)-SUMIF('[1]2021'!$E:$E,$A94,'[1]2021'!$G:$G))/12+K94</f>
        <v>-25</v>
      </c>
      <c r="M94" s="53">
        <f>+(SUMIF('[1]2021'!$A:$A,$A94,'[1]2021'!$C:$C)-SUMIF('[1]2021'!$E:$E,$A94,'[1]2021'!$G:$G))/12+L94</f>
        <v>-25</v>
      </c>
      <c r="N94" s="53">
        <f>+(SUMIF('[1]2021'!$A:$A,$A94,'[1]2021'!$C:$C)-SUMIF('[1]2021'!$E:$E,$A94,'[1]2021'!$G:$G))/12+M94</f>
        <v>-25</v>
      </c>
      <c r="O94" s="53">
        <f>+(SUMIF('[1]2021'!$A:$A,$A94,'[1]2021'!$C:$C)-SUMIF('[1]2021'!$E:$E,$A94,'[1]2021'!$G:$G))/12+N94</f>
        <v>-25</v>
      </c>
      <c r="P94" s="53">
        <f>+(SUMIF('[1]2021'!$A:$A,$A94,'[1]2021'!$C:$C)-SUMIF('[1]2021'!$E:$E,$A94,'[1]2021'!$G:$G))/12+O94</f>
        <v>-25</v>
      </c>
      <c r="Q94" s="53">
        <f>+(SUMIF('[1]2021'!$A:$A,$A94,'[1]2021'!$C:$C)-SUMIF('[1]2021'!$E:$E,$A94,'[1]2021'!$G:$G))/12+P94</f>
        <v>-25</v>
      </c>
      <c r="R94" s="53">
        <f>+(SUMIF('[1]2021'!$A:$A,$A94,'[1]2021'!$C:$C)-SUMIF('[1]2021'!$E:$E,$A94,'[1]2021'!$G:$G))/12+Q94</f>
        <v>-25</v>
      </c>
      <c r="S94" s="53">
        <f>+(SUMIF('[1]2021'!$A:$A,$A94,'[1]2021'!$C:$C)-SUMIF('[1]2021'!$E:$E,$A94,'[1]2021'!$G:$G))/12+R94</f>
        <v>-25</v>
      </c>
      <c r="T94" s="53">
        <f>+(SUMIF('[1]2021'!$A:$A,$A94,'[1]2021'!$C:$C)-SUMIF('[1]2021'!$E:$E,$A94,'[1]2021'!$G:$G))/12+S94</f>
        <v>-25</v>
      </c>
      <c r="U94" s="53" cm="1">
        <f t="array" ref="U94">+INDEX(I94:T94,1,Settings!$C$4)</f>
        <v>-25</v>
      </c>
      <c r="V94" s="53" cm="1">
        <f t="array" ref="V94">+INDEX(I94:T94,1,Settings!$C$4)</f>
        <v>-25</v>
      </c>
      <c r="W94" s="53"/>
      <c r="X94" s="53">
        <f>V94+SUMIFS(postings!$T:$T,postings!$C:$C,'b-data'!X$2,postings!$D:$D,'b-data'!X$3,postings!$I:$I,'b-data'!$A94)-SUMIFS(postings!$W:$W,postings!$C:$C,'b-data'!X$2,postings!$D:$D,'b-data'!X$3,postings!$M:$M,'b-data'!$A94)</f>
        <v>-25</v>
      </c>
      <c r="Y94" s="53">
        <f>X94+SUMIFS(postings!$T:$T,postings!$C:$C,'b-data'!Y$2,postings!$D:$D,'b-data'!Y$3,postings!$I:$I,'b-data'!$A94)-SUMIFS(postings!$W:$W,postings!$C:$C,'b-data'!Y$2,postings!$D:$D,'b-data'!Y$3,postings!$M:$M,'b-data'!$A94)</f>
        <v>-25</v>
      </c>
      <c r="Z94" s="53">
        <f>Y94+SUMIFS(postings!$T:$T,postings!$C:$C,'b-data'!Z$2,postings!$D:$D,'b-data'!Z$3,postings!$I:$I,'b-data'!$A94)-SUMIFS(postings!$W:$W,postings!$C:$C,'b-data'!Z$2,postings!$D:$D,'b-data'!Z$3,postings!$M:$M,'b-data'!$A94)</f>
        <v>-25</v>
      </c>
      <c r="AA94" s="53">
        <f>Z94+SUMIFS(postings!$T:$T,postings!$C:$C,'b-data'!AA$2,postings!$D:$D,'b-data'!AA$3,postings!$I:$I,'b-data'!$A94)-SUMIFS(postings!$W:$W,postings!$C:$C,'b-data'!AA$2,postings!$D:$D,'b-data'!AA$3,postings!$M:$M,'b-data'!$A94)</f>
        <v>-25</v>
      </c>
      <c r="AB94" s="53">
        <f>AA94+SUMIFS(postings!$T:$T,postings!$C:$C,'b-data'!AB$2,postings!$D:$D,'b-data'!AB$3,postings!$I:$I,'b-data'!$A94)-SUMIFS(postings!$W:$W,postings!$C:$C,'b-data'!AB$2,postings!$D:$D,'b-data'!AB$3,postings!$M:$M,'b-data'!$A94)</f>
        <v>-25</v>
      </c>
      <c r="AC94" s="53">
        <f>AB94+SUMIFS(postings!$T:$T,postings!$C:$C,'b-data'!AC$2,postings!$D:$D,'b-data'!AC$3,postings!$I:$I,'b-data'!$A94)-SUMIFS(postings!$W:$W,postings!$C:$C,'b-data'!AC$2,postings!$D:$D,'b-data'!AC$3,postings!$M:$M,'b-data'!$A94)</f>
        <v>-25</v>
      </c>
      <c r="AD94" s="53">
        <f>AC94+SUMIFS(postings!$T:$T,postings!$C:$C,'b-data'!AD$2,postings!$D:$D,'b-data'!AD$3,postings!$I:$I,'b-data'!$A94)-SUMIFS(postings!$W:$W,postings!$C:$C,'b-data'!AD$2,postings!$D:$D,'b-data'!AD$3,postings!$M:$M,'b-data'!$A94)</f>
        <v>-25</v>
      </c>
      <c r="AE94" s="53">
        <f>AD94+SUMIFS(postings!$T:$T,postings!$C:$C,'b-data'!AE$2,postings!$D:$D,'b-data'!AE$3,postings!$I:$I,'b-data'!$A94)-SUMIFS(postings!$W:$W,postings!$C:$C,'b-data'!AE$2,postings!$D:$D,'b-data'!AE$3,postings!$M:$M,'b-data'!$A94)</f>
        <v>-25</v>
      </c>
      <c r="AF94" s="53">
        <f>AE94+SUMIFS(postings!$T:$T,postings!$C:$C,'b-data'!AF$2,postings!$D:$D,'b-data'!AF$3,postings!$I:$I,'b-data'!$A94)-SUMIFS(postings!$W:$W,postings!$C:$C,'b-data'!AF$2,postings!$D:$D,'b-data'!AF$3,postings!$M:$M,'b-data'!$A94)</f>
        <v>-25</v>
      </c>
      <c r="AG94" s="53">
        <f>AF94+SUMIFS(postings!$T:$T,postings!$C:$C,'b-data'!AG$2,postings!$D:$D,'b-data'!AG$3,postings!$I:$I,'b-data'!$A94)-SUMIFS(postings!$W:$W,postings!$C:$C,'b-data'!AG$2,postings!$D:$D,'b-data'!AG$3,postings!$M:$M,'b-data'!$A94)</f>
        <v>-25</v>
      </c>
      <c r="AH94" s="53">
        <f>AG94+SUMIFS(postings!$T:$T,postings!$C:$C,'b-data'!AH$2,postings!$D:$D,'b-data'!AH$3,postings!$I:$I,'b-data'!$A94)-SUMIFS(postings!$W:$W,postings!$C:$C,'b-data'!AH$2,postings!$D:$D,'b-data'!AH$3,postings!$M:$M,'b-data'!$A94)</f>
        <v>-25</v>
      </c>
      <c r="AI94" s="53">
        <f>AH94+SUMIFS(postings!$T:$T,postings!$C:$C,'b-data'!AI$2,postings!$D:$D,'b-data'!AI$3,postings!$I:$I,'b-data'!$A94)-SUMIFS(postings!$W:$W,postings!$C:$C,'b-data'!AI$2,postings!$D:$D,'b-data'!AI$3,postings!$M:$M,'b-data'!$A94)</f>
        <v>-25</v>
      </c>
      <c r="AJ94" s="53" cm="1">
        <f t="array" ref="AJ94">+INDEX(X94:AI94,1,Settings!$C$4)</f>
        <v>-25</v>
      </c>
      <c r="AK94" s="53" cm="1">
        <f t="array" ref="AK94">+INDEX(X94:AI94,1,Settings!$C$4)</f>
        <v>-25</v>
      </c>
      <c r="AL94" s="53"/>
      <c r="AM94" s="53">
        <f t="shared" si="139"/>
        <v>-25</v>
      </c>
      <c r="AN94" s="53">
        <f t="shared" ref="AN94:AX94" si="194">+AM94</f>
        <v>-25</v>
      </c>
      <c r="AO94" s="53">
        <f t="shared" si="194"/>
        <v>-25</v>
      </c>
      <c r="AP94" s="53">
        <f t="shared" si="194"/>
        <v>-25</v>
      </c>
      <c r="AQ94" s="53">
        <f t="shared" si="194"/>
        <v>-25</v>
      </c>
      <c r="AR94" s="53">
        <f t="shared" si="194"/>
        <v>-25</v>
      </c>
      <c r="AS94" s="53">
        <f t="shared" si="194"/>
        <v>-25</v>
      </c>
      <c r="AT94" s="53">
        <f t="shared" si="194"/>
        <v>-25</v>
      </c>
      <c r="AU94" s="53">
        <f t="shared" si="194"/>
        <v>-25</v>
      </c>
      <c r="AV94" s="53">
        <f t="shared" si="194"/>
        <v>-25</v>
      </c>
      <c r="AW94" s="53">
        <f t="shared" si="194"/>
        <v>-25</v>
      </c>
      <c r="AX94" s="53">
        <f t="shared" si="194"/>
        <v>-25</v>
      </c>
      <c r="AY94" s="53" cm="1">
        <f t="array" ref="AY94">+INDEX(AM94:AX94,1,Settings!$C$4)</f>
        <v>-25</v>
      </c>
      <c r="AZ94" s="53">
        <f t="shared" si="141"/>
        <v>-25</v>
      </c>
      <c r="BA94" s="53"/>
      <c r="BB94" s="53">
        <f t="shared" si="142"/>
        <v>-25</v>
      </c>
      <c r="BC94" s="53">
        <f t="shared" ref="BC94:BN94" si="195">+BB94</f>
        <v>-25</v>
      </c>
      <c r="BD94" s="53">
        <f t="shared" si="195"/>
        <v>-25</v>
      </c>
      <c r="BE94" s="53">
        <f t="shared" si="195"/>
        <v>-25</v>
      </c>
      <c r="BF94" s="53">
        <f t="shared" si="195"/>
        <v>-25</v>
      </c>
      <c r="BG94" s="53">
        <f t="shared" si="195"/>
        <v>-25</v>
      </c>
      <c r="BH94" s="53">
        <f t="shared" si="195"/>
        <v>-25</v>
      </c>
      <c r="BI94" s="53">
        <f t="shared" si="195"/>
        <v>-25</v>
      </c>
      <c r="BJ94" s="53">
        <f t="shared" si="195"/>
        <v>-25</v>
      </c>
      <c r="BK94" s="53">
        <f t="shared" si="195"/>
        <v>-25</v>
      </c>
      <c r="BL94" s="53">
        <f t="shared" si="195"/>
        <v>-25</v>
      </c>
      <c r="BM94" s="53">
        <f t="shared" si="195"/>
        <v>-25</v>
      </c>
      <c r="BN94" s="53">
        <f t="shared" si="195"/>
        <v>-25</v>
      </c>
      <c r="BO94" s="53"/>
      <c r="BP94" s="53">
        <f t="shared" si="144"/>
        <v>-25</v>
      </c>
      <c r="BQ94" s="53"/>
      <c r="BR94" s="53">
        <f t="shared" si="145"/>
        <v>-25</v>
      </c>
    </row>
    <row r="95" spans="1:70" x14ac:dyDescent="0.2">
      <c r="A95" s="6">
        <v>809</v>
      </c>
      <c r="B95" s="6" t="str">
        <f>+VLOOKUP(A95,masterfile!B:C,2,FALSE)</f>
        <v>Kapitalerhöhung aus Gesellschaftsmitteln</v>
      </c>
      <c r="D95" s="53">
        <f>+SUMIF('[1]2017'!$A:$A,$A95,'[1]2017'!$C:$C)-SUMIF('[1]2017'!$E:$E,$A95,'[1]2017'!$G:$G)</f>
        <v>0</v>
      </c>
      <c r="E95" s="53">
        <f>+SUMIF('[1]2018'!$A:$A,$A95,'[1]2018'!$C:$C)-SUMIF('[1]2018'!$E:$E,$A95,'[1]2018'!$G:$G)+D95</f>
        <v>0</v>
      </c>
      <c r="F95" s="53">
        <f>+SUMIF('[1]2019'!$A:$A,$A95,'[1]2019'!$C:$C)-SUMIF('[1]2019'!$E:$E,$A95,'[1]2019'!$G:$G)+E95</f>
        <v>0</v>
      </c>
      <c r="G95" s="53">
        <f>+SUMIF('[1]2020'!$A:$A,$A95,'[1]2020'!$C:$C)-SUMIF('[1]2020'!$E:$E,$A95,'[1]2020'!$G:$G)+F95</f>
        <v>0</v>
      </c>
      <c r="H95" s="53"/>
      <c r="I95" s="53">
        <f>+(SUMIF('[1]2021'!$A:$A,$A95,'[1]2021'!$C:$C)-SUMIF('[1]2021'!$E:$E,$A95,'[1]2021'!$G:$G))/12+G95</f>
        <v>0</v>
      </c>
      <c r="J95" s="53">
        <f>+(SUMIF('[1]2021'!$A:$A,$A95,'[1]2021'!$C:$C)-SUMIF('[1]2021'!$E:$E,$A95,'[1]2021'!$G:$G))/12+I95</f>
        <v>0</v>
      </c>
      <c r="K95" s="53">
        <f>+(SUMIF('[1]2021'!$A:$A,$A95,'[1]2021'!$C:$C)-SUMIF('[1]2021'!$E:$E,$A95,'[1]2021'!$G:$G))/12+J95</f>
        <v>0</v>
      </c>
      <c r="L95" s="53">
        <f>+(SUMIF('[1]2021'!$A:$A,$A95,'[1]2021'!$C:$C)-SUMIF('[1]2021'!$E:$E,$A95,'[1]2021'!$G:$G))/12+K95</f>
        <v>0</v>
      </c>
      <c r="M95" s="53">
        <f>+(SUMIF('[1]2021'!$A:$A,$A95,'[1]2021'!$C:$C)-SUMIF('[1]2021'!$E:$E,$A95,'[1]2021'!$G:$G))/12+L95</f>
        <v>0</v>
      </c>
      <c r="N95" s="53">
        <f>+(SUMIF('[1]2021'!$A:$A,$A95,'[1]2021'!$C:$C)-SUMIF('[1]2021'!$E:$E,$A95,'[1]2021'!$G:$G))/12+M95</f>
        <v>0</v>
      </c>
      <c r="O95" s="53">
        <f>+(SUMIF('[1]2021'!$A:$A,$A95,'[1]2021'!$C:$C)-SUMIF('[1]2021'!$E:$E,$A95,'[1]2021'!$G:$G))/12+N95</f>
        <v>0</v>
      </c>
      <c r="P95" s="53">
        <f>+(SUMIF('[1]2021'!$A:$A,$A95,'[1]2021'!$C:$C)-SUMIF('[1]2021'!$E:$E,$A95,'[1]2021'!$G:$G))/12+O95</f>
        <v>0</v>
      </c>
      <c r="Q95" s="53">
        <f>+(SUMIF('[1]2021'!$A:$A,$A95,'[1]2021'!$C:$C)-SUMIF('[1]2021'!$E:$E,$A95,'[1]2021'!$G:$G))/12+P95</f>
        <v>0</v>
      </c>
      <c r="R95" s="53">
        <f>+(SUMIF('[1]2021'!$A:$A,$A95,'[1]2021'!$C:$C)-SUMIF('[1]2021'!$E:$E,$A95,'[1]2021'!$G:$G))/12+Q95</f>
        <v>0</v>
      </c>
      <c r="S95" s="53">
        <f>+(SUMIF('[1]2021'!$A:$A,$A95,'[1]2021'!$C:$C)-SUMIF('[1]2021'!$E:$E,$A95,'[1]2021'!$G:$G))/12+R95</f>
        <v>0</v>
      </c>
      <c r="T95" s="53">
        <f>+(SUMIF('[1]2021'!$A:$A,$A95,'[1]2021'!$C:$C)-SUMIF('[1]2021'!$E:$E,$A95,'[1]2021'!$G:$G))/12+S95</f>
        <v>0</v>
      </c>
      <c r="U95" s="53" cm="1">
        <f t="array" ref="U95">+INDEX(I95:T95,1,Settings!$C$4)</f>
        <v>0</v>
      </c>
      <c r="V95" s="53" cm="1">
        <f t="array" ref="V95">+INDEX(I95:T95,1,Settings!$C$4)</f>
        <v>0</v>
      </c>
      <c r="W95" s="53"/>
      <c r="X95" s="53">
        <f>V95+SUMIFS(postings!$T:$T,postings!$C:$C,'b-data'!X$2,postings!$D:$D,'b-data'!X$3,postings!$I:$I,'b-data'!$A95)-SUMIFS(postings!$W:$W,postings!$C:$C,'b-data'!X$2,postings!$D:$D,'b-data'!X$3,postings!$M:$M,'b-data'!$A95)</f>
        <v>0</v>
      </c>
      <c r="Y95" s="53">
        <f>X95+SUMIFS(postings!$T:$T,postings!$C:$C,'b-data'!Y$2,postings!$D:$D,'b-data'!Y$3,postings!$I:$I,'b-data'!$A95)-SUMIFS(postings!$W:$W,postings!$C:$C,'b-data'!Y$2,postings!$D:$D,'b-data'!Y$3,postings!$M:$M,'b-data'!$A95)</f>
        <v>0</v>
      </c>
      <c r="Z95" s="53">
        <f>Y95+SUMIFS(postings!$T:$T,postings!$C:$C,'b-data'!Z$2,postings!$D:$D,'b-data'!Z$3,postings!$I:$I,'b-data'!$A95)-SUMIFS(postings!$W:$W,postings!$C:$C,'b-data'!Z$2,postings!$D:$D,'b-data'!Z$3,postings!$M:$M,'b-data'!$A95)</f>
        <v>0</v>
      </c>
      <c r="AA95" s="53">
        <f>Z95+SUMIFS(postings!$T:$T,postings!$C:$C,'b-data'!AA$2,postings!$D:$D,'b-data'!AA$3,postings!$I:$I,'b-data'!$A95)-SUMIFS(postings!$W:$W,postings!$C:$C,'b-data'!AA$2,postings!$D:$D,'b-data'!AA$3,postings!$M:$M,'b-data'!$A95)</f>
        <v>0</v>
      </c>
      <c r="AB95" s="53">
        <f>AA95+SUMIFS(postings!$T:$T,postings!$C:$C,'b-data'!AB$2,postings!$D:$D,'b-data'!AB$3,postings!$I:$I,'b-data'!$A95)-SUMIFS(postings!$W:$W,postings!$C:$C,'b-data'!AB$2,postings!$D:$D,'b-data'!AB$3,postings!$M:$M,'b-data'!$A95)</f>
        <v>0</v>
      </c>
      <c r="AC95" s="53">
        <f>AB95+SUMIFS(postings!$T:$T,postings!$C:$C,'b-data'!AC$2,postings!$D:$D,'b-data'!AC$3,postings!$I:$I,'b-data'!$A95)-SUMIFS(postings!$W:$W,postings!$C:$C,'b-data'!AC$2,postings!$D:$D,'b-data'!AC$3,postings!$M:$M,'b-data'!$A95)</f>
        <v>0</v>
      </c>
      <c r="AD95" s="53">
        <f>AC95+SUMIFS(postings!$T:$T,postings!$C:$C,'b-data'!AD$2,postings!$D:$D,'b-data'!AD$3,postings!$I:$I,'b-data'!$A95)-SUMIFS(postings!$W:$W,postings!$C:$C,'b-data'!AD$2,postings!$D:$D,'b-data'!AD$3,postings!$M:$M,'b-data'!$A95)</f>
        <v>0</v>
      </c>
      <c r="AE95" s="53">
        <f>AD95+SUMIFS(postings!$T:$T,postings!$C:$C,'b-data'!AE$2,postings!$D:$D,'b-data'!AE$3,postings!$I:$I,'b-data'!$A95)-SUMIFS(postings!$W:$W,postings!$C:$C,'b-data'!AE$2,postings!$D:$D,'b-data'!AE$3,postings!$M:$M,'b-data'!$A95)</f>
        <v>0</v>
      </c>
      <c r="AF95" s="53">
        <f>AE95+SUMIFS(postings!$T:$T,postings!$C:$C,'b-data'!AF$2,postings!$D:$D,'b-data'!AF$3,postings!$I:$I,'b-data'!$A95)-SUMIFS(postings!$W:$W,postings!$C:$C,'b-data'!AF$2,postings!$D:$D,'b-data'!AF$3,postings!$M:$M,'b-data'!$A95)</f>
        <v>0</v>
      </c>
      <c r="AG95" s="53">
        <f>AF95+SUMIFS(postings!$T:$T,postings!$C:$C,'b-data'!AG$2,postings!$D:$D,'b-data'!AG$3,postings!$I:$I,'b-data'!$A95)-SUMIFS(postings!$W:$W,postings!$C:$C,'b-data'!AG$2,postings!$D:$D,'b-data'!AG$3,postings!$M:$M,'b-data'!$A95)</f>
        <v>0</v>
      </c>
      <c r="AH95" s="53">
        <f>AG95+SUMIFS(postings!$T:$T,postings!$C:$C,'b-data'!AH$2,postings!$D:$D,'b-data'!AH$3,postings!$I:$I,'b-data'!$A95)-SUMIFS(postings!$W:$W,postings!$C:$C,'b-data'!AH$2,postings!$D:$D,'b-data'!AH$3,postings!$M:$M,'b-data'!$A95)</f>
        <v>0</v>
      </c>
      <c r="AI95" s="53">
        <f>AH95+SUMIFS(postings!$T:$T,postings!$C:$C,'b-data'!AI$2,postings!$D:$D,'b-data'!AI$3,postings!$I:$I,'b-data'!$A95)-SUMIFS(postings!$W:$W,postings!$C:$C,'b-data'!AI$2,postings!$D:$D,'b-data'!AI$3,postings!$M:$M,'b-data'!$A95)</f>
        <v>0</v>
      </c>
      <c r="AJ95" s="53" cm="1">
        <f t="array" ref="AJ95">+INDEX(X95:AI95,1,Settings!$C$4)</f>
        <v>0</v>
      </c>
      <c r="AK95" s="53" cm="1">
        <f t="array" ref="AK95">+INDEX(X95:AI95,1,Settings!$C$4)</f>
        <v>0</v>
      </c>
      <c r="AL95" s="53"/>
      <c r="AM95" s="53">
        <f t="shared" si="139"/>
        <v>0</v>
      </c>
      <c r="AN95" s="53">
        <f t="shared" ref="AN95:AX95" si="196">+AM95</f>
        <v>0</v>
      </c>
      <c r="AO95" s="53">
        <f t="shared" si="196"/>
        <v>0</v>
      </c>
      <c r="AP95" s="53">
        <f t="shared" si="196"/>
        <v>0</v>
      </c>
      <c r="AQ95" s="53">
        <f t="shared" si="196"/>
        <v>0</v>
      </c>
      <c r="AR95" s="53">
        <f t="shared" si="196"/>
        <v>0</v>
      </c>
      <c r="AS95" s="53">
        <f t="shared" si="196"/>
        <v>0</v>
      </c>
      <c r="AT95" s="53">
        <f t="shared" si="196"/>
        <v>0</v>
      </c>
      <c r="AU95" s="53">
        <f t="shared" si="196"/>
        <v>0</v>
      </c>
      <c r="AV95" s="53">
        <f t="shared" si="196"/>
        <v>0</v>
      </c>
      <c r="AW95" s="53">
        <f t="shared" si="196"/>
        <v>0</v>
      </c>
      <c r="AX95" s="53">
        <f t="shared" si="196"/>
        <v>0</v>
      </c>
      <c r="AY95" s="53" cm="1">
        <f t="array" ref="AY95">+INDEX(AM95:AX95,1,Settings!$C$4)</f>
        <v>0</v>
      </c>
      <c r="AZ95" s="53">
        <f t="shared" si="141"/>
        <v>0</v>
      </c>
      <c r="BA95" s="53"/>
      <c r="BB95" s="53">
        <f t="shared" si="142"/>
        <v>0</v>
      </c>
      <c r="BC95" s="53">
        <f t="shared" ref="BC95:BN95" si="197">+BB95</f>
        <v>0</v>
      </c>
      <c r="BD95" s="53">
        <f t="shared" si="197"/>
        <v>0</v>
      </c>
      <c r="BE95" s="53">
        <f t="shared" si="197"/>
        <v>0</v>
      </c>
      <c r="BF95" s="53">
        <f t="shared" si="197"/>
        <v>0</v>
      </c>
      <c r="BG95" s="53">
        <f t="shared" si="197"/>
        <v>0</v>
      </c>
      <c r="BH95" s="53">
        <f t="shared" si="197"/>
        <v>0</v>
      </c>
      <c r="BI95" s="53">
        <f t="shared" si="197"/>
        <v>0</v>
      </c>
      <c r="BJ95" s="53">
        <f t="shared" si="197"/>
        <v>0</v>
      </c>
      <c r="BK95" s="53">
        <f t="shared" si="197"/>
        <v>0</v>
      </c>
      <c r="BL95" s="53">
        <f t="shared" si="197"/>
        <v>0</v>
      </c>
      <c r="BM95" s="53">
        <f t="shared" si="197"/>
        <v>0</v>
      </c>
      <c r="BN95" s="53">
        <f t="shared" si="197"/>
        <v>0</v>
      </c>
      <c r="BO95" s="53"/>
      <c r="BP95" s="53">
        <f t="shared" si="144"/>
        <v>0</v>
      </c>
      <c r="BQ95" s="53"/>
      <c r="BR95" s="53">
        <f t="shared" si="145"/>
        <v>0</v>
      </c>
    </row>
    <row r="96" spans="1:70" x14ac:dyDescent="0.2">
      <c r="A96" s="6">
        <v>840</v>
      </c>
      <c r="B96" s="6" t="str">
        <f>+VLOOKUP(A96,masterfile!B:C,2,FALSE)</f>
        <v>Kapitalrücklage</v>
      </c>
      <c r="D96" s="53">
        <f>+SUMIF('[1]2017'!$A:$A,$A96,'[1]2017'!$C:$C)-SUMIF('[1]2017'!$E:$E,$A96,'[1]2017'!$G:$G)</f>
        <v>0</v>
      </c>
      <c r="E96" s="53">
        <f>+SUMIF('[1]2018'!$A:$A,$A96,'[1]2018'!$C:$C)-SUMIF('[1]2018'!$E:$E,$A96,'[1]2018'!$G:$G)+D96</f>
        <v>0</v>
      </c>
      <c r="F96" s="53">
        <f>+SUMIF('[1]2019'!$A:$A,$A96,'[1]2019'!$C:$C)-SUMIF('[1]2019'!$E:$E,$A96,'[1]2019'!$G:$G)+E96</f>
        <v>0</v>
      </c>
      <c r="G96" s="53">
        <f>+SUMIF('[1]2020'!$A:$A,$A96,'[1]2020'!$C:$C)-SUMIF('[1]2020'!$E:$E,$A96,'[1]2020'!$G:$G)+F96</f>
        <v>0</v>
      </c>
      <c r="H96" s="53"/>
      <c r="I96" s="53">
        <f>+(SUMIF('[1]2021'!$A:$A,$A96,'[1]2021'!$C:$C)-SUMIF('[1]2021'!$E:$E,$A96,'[1]2021'!$G:$G))/12+G96</f>
        <v>0</v>
      </c>
      <c r="J96" s="53">
        <f>+(SUMIF('[1]2021'!$A:$A,$A96,'[1]2021'!$C:$C)-SUMIF('[1]2021'!$E:$E,$A96,'[1]2021'!$G:$G))/12+I96</f>
        <v>0</v>
      </c>
      <c r="K96" s="53">
        <f>+(SUMIF('[1]2021'!$A:$A,$A96,'[1]2021'!$C:$C)-SUMIF('[1]2021'!$E:$E,$A96,'[1]2021'!$G:$G))/12+J96</f>
        <v>0</v>
      </c>
      <c r="L96" s="53">
        <f>+(SUMIF('[1]2021'!$A:$A,$A96,'[1]2021'!$C:$C)-SUMIF('[1]2021'!$E:$E,$A96,'[1]2021'!$G:$G))/12+K96</f>
        <v>0</v>
      </c>
      <c r="M96" s="53">
        <f>+(SUMIF('[1]2021'!$A:$A,$A96,'[1]2021'!$C:$C)-SUMIF('[1]2021'!$E:$E,$A96,'[1]2021'!$G:$G))/12+L96</f>
        <v>0</v>
      </c>
      <c r="N96" s="53">
        <f>+(SUMIF('[1]2021'!$A:$A,$A96,'[1]2021'!$C:$C)-SUMIF('[1]2021'!$E:$E,$A96,'[1]2021'!$G:$G))/12+M96</f>
        <v>0</v>
      </c>
      <c r="O96" s="53">
        <f>+(SUMIF('[1]2021'!$A:$A,$A96,'[1]2021'!$C:$C)-SUMIF('[1]2021'!$E:$E,$A96,'[1]2021'!$G:$G))/12+N96</f>
        <v>0</v>
      </c>
      <c r="P96" s="53">
        <f>+(SUMIF('[1]2021'!$A:$A,$A96,'[1]2021'!$C:$C)-SUMIF('[1]2021'!$E:$E,$A96,'[1]2021'!$G:$G))/12+O96</f>
        <v>0</v>
      </c>
      <c r="Q96" s="53">
        <f>+(SUMIF('[1]2021'!$A:$A,$A96,'[1]2021'!$C:$C)-SUMIF('[1]2021'!$E:$E,$A96,'[1]2021'!$G:$G))/12+P96</f>
        <v>0</v>
      </c>
      <c r="R96" s="53">
        <f>+(SUMIF('[1]2021'!$A:$A,$A96,'[1]2021'!$C:$C)-SUMIF('[1]2021'!$E:$E,$A96,'[1]2021'!$G:$G))/12+Q96</f>
        <v>0</v>
      </c>
      <c r="S96" s="53">
        <f>+(SUMIF('[1]2021'!$A:$A,$A96,'[1]2021'!$C:$C)-SUMIF('[1]2021'!$E:$E,$A96,'[1]2021'!$G:$G))/12+R96</f>
        <v>0</v>
      </c>
      <c r="T96" s="53">
        <f>+(SUMIF('[1]2021'!$A:$A,$A96,'[1]2021'!$C:$C)-SUMIF('[1]2021'!$E:$E,$A96,'[1]2021'!$G:$G))/12+S96</f>
        <v>0</v>
      </c>
      <c r="U96" s="53" cm="1">
        <f t="array" ref="U96">+INDEX(I96:T96,1,Settings!$C$4)</f>
        <v>0</v>
      </c>
      <c r="V96" s="53" cm="1">
        <f t="array" ref="V96">+INDEX(I96:T96,1,Settings!$C$4)</f>
        <v>0</v>
      </c>
      <c r="W96" s="53"/>
      <c r="X96" s="53">
        <f>V96+SUMIFS(postings!$T:$T,postings!$C:$C,'b-data'!X$2,postings!$D:$D,'b-data'!X$3,postings!$I:$I,'b-data'!$A96)-SUMIFS(postings!$W:$W,postings!$C:$C,'b-data'!X$2,postings!$D:$D,'b-data'!X$3,postings!$M:$M,'b-data'!$A96)</f>
        <v>0</v>
      </c>
      <c r="Y96" s="53">
        <f>X96+SUMIFS(postings!$T:$T,postings!$C:$C,'b-data'!Y$2,postings!$D:$D,'b-data'!Y$3,postings!$I:$I,'b-data'!$A96)-SUMIFS(postings!$W:$W,postings!$C:$C,'b-data'!Y$2,postings!$D:$D,'b-data'!Y$3,postings!$M:$M,'b-data'!$A96)</f>
        <v>0</v>
      </c>
      <c r="Z96" s="53">
        <f>Y96+SUMIFS(postings!$T:$T,postings!$C:$C,'b-data'!Z$2,postings!$D:$D,'b-data'!Z$3,postings!$I:$I,'b-data'!$A96)-SUMIFS(postings!$W:$W,postings!$C:$C,'b-data'!Z$2,postings!$D:$D,'b-data'!Z$3,postings!$M:$M,'b-data'!$A96)</f>
        <v>0</v>
      </c>
      <c r="AA96" s="53">
        <f>Z96+SUMIFS(postings!$T:$T,postings!$C:$C,'b-data'!AA$2,postings!$D:$D,'b-data'!AA$3,postings!$I:$I,'b-data'!$A96)-SUMIFS(postings!$W:$W,postings!$C:$C,'b-data'!AA$2,postings!$D:$D,'b-data'!AA$3,postings!$M:$M,'b-data'!$A96)</f>
        <v>0</v>
      </c>
      <c r="AB96" s="53">
        <f>AA96+SUMIFS(postings!$T:$T,postings!$C:$C,'b-data'!AB$2,postings!$D:$D,'b-data'!AB$3,postings!$I:$I,'b-data'!$A96)-SUMIFS(postings!$W:$W,postings!$C:$C,'b-data'!AB$2,postings!$D:$D,'b-data'!AB$3,postings!$M:$M,'b-data'!$A96)</f>
        <v>0</v>
      </c>
      <c r="AC96" s="53">
        <f>AB96+SUMIFS(postings!$T:$T,postings!$C:$C,'b-data'!AC$2,postings!$D:$D,'b-data'!AC$3,postings!$I:$I,'b-data'!$A96)-SUMIFS(postings!$W:$W,postings!$C:$C,'b-data'!AC$2,postings!$D:$D,'b-data'!AC$3,postings!$M:$M,'b-data'!$A96)</f>
        <v>0</v>
      </c>
      <c r="AD96" s="53">
        <f>AC96+SUMIFS(postings!$T:$T,postings!$C:$C,'b-data'!AD$2,postings!$D:$D,'b-data'!AD$3,postings!$I:$I,'b-data'!$A96)-SUMIFS(postings!$W:$W,postings!$C:$C,'b-data'!AD$2,postings!$D:$D,'b-data'!AD$3,postings!$M:$M,'b-data'!$A96)</f>
        <v>0</v>
      </c>
      <c r="AE96" s="53">
        <f>AD96+SUMIFS(postings!$T:$T,postings!$C:$C,'b-data'!AE$2,postings!$D:$D,'b-data'!AE$3,postings!$I:$I,'b-data'!$A96)-SUMIFS(postings!$W:$W,postings!$C:$C,'b-data'!AE$2,postings!$D:$D,'b-data'!AE$3,postings!$M:$M,'b-data'!$A96)</f>
        <v>0</v>
      </c>
      <c r="AF96" s="53">
        <f>AE96+SUMIFS(postings!$T:$T,postings!$C:$C,'b-data'!AF$2,postings!$D:$D,'b-data'!AF$3,postings!$I:$I,'b-data'!$A96)-SUMIFS(postings!$W:$W,postings!$C:$C,'b-data'!AF$2,postings!$D:$D,'b-data'!AF$3,postings!$M:$M,'b-data'!$A96)</f>
        <v>0</v>
      </c>
      <c r="AG96" s="53">
        <f>AF96+SUMIFS(postings!$T:$T,postings!$C:$C,'b-data'!AG$2,postings!$D:$D,'b-data'!AG$3,postings!$I:$I,'b-data'!$A96)-SUMIFS(postings!$W:$W,postings!$C:$C,'b-data'!AG$2,postings!$D:$D,'b-data'!AG$3,postings!$M:$M,'b-data'!$A96)</f>
        <v>0</v>
      </c>
      <c r="AH96" s="53">
        <f>AG96+SUMIFS(postings!$T:$T,postings!$C:$C,'b-data'!AH$2,postings!$D:$D,'b-data'!AH$3,postings!$I:$I,'b-data'!$A96)-SUMIFS(postings!$W:$W,postings!$C:$C,'b-data'!AH$2,postings!$D:$D,'b-data'!AH$3,postings!$M:$M,'b-data'!$A96)</f>
        <v>0</v>
      </c>
      <c r="AI96" s="53">
        <f>AH96+SUMIFS(postings!$T:$T,postings!$C:$C,'b-data'!AI$2,postings!$D:$D,'b-data'!AI$3,postings!$I:$I,'b-data'!$A96)-SUMIFS(postings!$W:$W,postings!$C:$C,'b-data'!AI$2,postings!$D:$D,'b-data'!AI$3,postings!$M:$M,'b-data'!$A96)</f>
        <v>0</v>
      </c>
      <c r="AJ96" s="53" cm="1">
        <f t="array" ref="AJ96">+INDEX(X96:AI96,1,Settings!$C$4)</f>
        <v>0</v>
      </c>
      <c r="AK96" s="53" cm="1">
        <f t="array" ref="AK96">+INDEX(X96:AI96,1,Settings!$C$4)</f>
        <v>0</v>
      </c>
      <c r="AL96" s="53"/>
      <c r="AM96" s="53">
        <f t="shared" si="139"/>
        <v>0</v>
      </c>
      <c r="AN96" s="53">
        <f t="shared" ref="AN96:AX96" si="198">+AM96</f>
        <v>0</v>
      </c>
      <c r="AO96" s="53">
        <f t="shared" si="198"/>
        <v>0</v>
      </c>
      <c r="AP96" s="53">
        <f t="shared" si="198"/>
        <v>0</v>
      </c>
      <c r="AQ96" s="53">
        <f t="shared" si="198"/>
        <v>0</v>
      </c>
      <c r="AR96" s="53">
        <f t="shared" si="198"/>
        <v>0</v>
      </c>
      <c r="AS96" s="53">
        <f t="shared" si="198"/>
        <v>0</v>
      </c>
      <c r="AT96" s="53">
        <f t="shared" si="198"/>
        <v>0</v>
      </c>
      <c r="AU96" s="53">
        <f t="shared" si="198"/>
        <v>0</v>
      </c>
      <c r="AV96" s="53">
        <f t="shared" si="198"/>
        <v>0</v>
      </c>
      <c r="AW96" s="53">
        <f t="shared" si="198"/>
        <v>0</v>
      </c>
      <c r="AX96" s="53">
        <f t="shared" si="198"/>
        <v>0</v>
      </c>
      <c r="AY96" s="53" cm="1">
        <f t="array" ref="AY96">+INDEX(AM96:AX96,1,Settings!$C$4)</f>
        <v>0</v>
      </c>
      <c r="AZ96" s="53">
        <f t="shared" si="141"/>
        <v>0</v>
      </c>
      <c r="BA96" s="53"/>
      <c r="BB96" s="53">
        <f t="shared" si="142"/>
        <v>0</v>
      </c>
      <c r="BC96" s="53">
        <f t="shared" ref="BC96:BN96" si="199">+BB96</f>
        <v>0</v>
      </c>
      <c r="BD96" s="53">
        <f t="shared" si="199"/>
        <v>0</v>
      </c>
      <c r="BE96" s="53">
        <f t="shared" si="199"/>
        <v>0</v>
      </c>
      <c r="BF96" s="53">
        <f t="shared" si="199"/>
        <v>0</v>
      </c>
      <c r="BG96" s="53">
        <f t="shared" si="199"/>
        <v>0</v>
      </c>
      <c r="BH96" s="53">
        <f t="shared" si="199"/>
        <v>0</v>
      </c>
      <c r="BI96" s="53">
        <f t="shared" si="199"/>
        <v>0</v>
      </c>
      <c r="BJ96" s="53">
        <f t="shared" si="199"/>
        <v>0</v>
      </c>
      <c r="BK96" s="53">
        <f t="shared" si="199"/>
        <v>0</v>
      </c>
      <c r="BL96" s="53">
        <f t="shared" si="199"/>
        <v>0</v>
      </c>
      <c r="BM96" s="53">
        <f t="shared" si="199"/>
        <v>0</v>
      </c>
      <c r="BN96" s="53">
        <f t="shared" si="199"/>
        <v>0</v>
      </c>
      <c r="BO96" s="53"/>
      <c r="BP96" s="53">
        <f t="shared" si="144"/>
        <v>0</v>
      </c>
      <c r="BQ96" s="53"/>
      <c r="BR96" s="53">
        <f t="shared" si="145"/>
        <v>0</v>
      </c>
    </row>
    <row r="97" spans="1:70" x14ac:dyDescent="0.2">
      <c r="A97" s="6">
        <v>841</v>
      </c>
      <c r="B97" s="6" t="str">
        <f>+VLOOKUP(A97,masterfile!B:C,2,FALSE)</f>
        <v>Kapitalrücklage/Anteile ü. Nennbetrag</v>
      </c>
      <c r="D97" s="53">
        <f>+SUMIF('[1]2017'!$A:$A,$A97,'[1]2017'!$C:$C)-SUMIF('[1]2017'!$E:$E,$A97,'[1]2017'!$G:$G)</f>
        <v>0</v>
      </c>
      <c r="E97" s="53">
        <f>+SUMIF('[1]2018'!$A:$A,$A97,'[1]2018'!$C:$C)-SUMIF('[1]2018'!$E:$E,$A97,'[1]2018'!$G:$G)+D97</f>
        <v>0</v>
      </c>
      <c r="F97" s="53">
        <f>+SUMIF('[1]2019'!$A:$A,$A97,'[1]2019'!$C:$C)-SUMIF('[1]2019'!$E:$E,$A97,'[1]2019'!$G:$G)+E97</f>
        <v>0</v>
      </c>
      <c r="G97" s="53">
        <f>+SUMIF('[1]2020'!$A:$A,$A97,'[1]2020'!$C:$C)-SUMIF('[1]2020'!$E:$E,$A97,'[1]2020'!$G:$G)+F97</f>
        <v>0</v>
      </c>
      <c r="H97" s="53"/>
      <c r="I97" s="53">
        <f>+(SUMIF('[1]2021'!$A:$A,$A97,'[1]2021'!$C:$C)-SUMIF('[1]2021'!$E:$E,$A97,'[1]2021'!$G:$G))/12+G97</f>
        <v>0</v>
      </c>
      <c r="J97" s="53">
        <f>+(SUMIF('[1]2021'!$A:$A,$A97,'[1]2021'!$C:$C)-SUMIF('[1]2021'!$E:$E,$A97,'[1]2021'!$G:$G))/12+I97</f>
        <v>0</v>
      </c>
      <c r="K97" s="53">
        <f>+(SUMIF('[1]2021'!$A:$A,$A97,'[1]2021'!$C:$C)-SUMIF('[1]2021'!$E:$E,$A97,'[1]2021'!$G:$G))/12+J97</f>
        <v>0</v>
      </c>
      <c r="L97" s="53">
        <f>+(SUMIF('[1]2021'!$A:$A,$A97,'[1]2021'!$C:$C)-SUMIF('[1]2021'!$E:$E,$A97,'[1]2021'!$G:$G))/12+K97</f>
        <v>0</v>
      </c>
      <c r="M97" s="53">
        <f>+(SUMIF('[1]2021'!$A:$A,$A97,'[1]2021'!$C:$C)-SUMIF('[1]2021'!$E:$E,$A97,'[1]2021'!$G:$G))/12+L97</f>
        <v>0</v>
      </c>
      <c r="N97" s="53">
        <f>+(SUMIF('[1]2021'!$A:$A,$A97,'[1]2021'!$C:$C)-SUMIF('[1]2021'!$E:$E,$A97,'[1]2021'!$G:$G))/12+M97</f>
        <v>0</v>
      </c>
      <c r="O97" s="53">
        <f>+(SUMIF('[1]2021'!$A:$A,$A97,'[1]2021'!$C:$C)-SUMIF('[1]2021'!$E:$E,$A97,'[1]2021'!$G:$G))/12+N97</f>
        <v>0</v>
      </c>
      <c r="P97" s="53">
        <f>+(SUMIF('[1]2021'!$A:$A,$A97,'[1]2021'!$C:$C)-SUMIF('[1]2021'!$E:$E,$A97,'[1]2021'!$G:$G))/12+O97</f>
        <v>0</v>
      </c>
      <c r="Q97" s="53">
        <f>+(SUMIF('[1]2021'!$A:$A,$A97,'[1]2021'!$C:$C)-SUMIF('[1]2021'!$E:$E,$A97,'[1]2021'!$G:$G))/12+P97</f>
        <v>0</v>
      </c>
      <c r="R97" s="53">
        <f>+(SUMIF('[1]2021'!$A:$A,$A97,'[1]2021'!$C:$C)-SUMIF('[1]2021'!$E:$E,$A97,'[1]2021'!$G:$G))/12+Q97</f>
        <v>0</v>
      </c>
      <c r="S97" s="53">
        <f>+(SUMIF('[1]2021'!$A:$A,$A97,'[1]2021'!$C:$C)-SUMIF('[1]2021'!$E:$E,$A97,'[1]2021'!$G:$G))/12+R97</f>
        <v>0</v>
      </c>
      <c r="T97" s="53">
        <f>+(SUMIF('[1]2021'!$A:$A,$A97,'[1]2021'!$C:$C)-SUMIF('[1]2021'!$E:$E,$A97,'[1]2021'!$G:$G))/12+S97</f>
        <v>0</v>
      </c>
      <c r="U97" s="53" cm="1">
        <f t="array" ref="U97">+INDEX(I97:T97,1,Settings!$C$4)</f>
        <v>0</v>
      </c>
      <c r="V97" s="53" cm="1">
        <f t="array" ref="V97">+INDEX(I97:T97,1,Settings!$C$4)</f>
        <v>0</v>
      </c>
      <c r="W97" s="53"/>
      <c r="X97" s="53">
        <f>V97+SUMIFS(postings!$T:$T,postings!$C:$C,'b-data'!X$2,postings!$D:$D,'b-data'!X$3,postings!$I:$I,'b-data'!$A97)-SUMIFS(postings!$W:$W,postings!$C:$C,'b-data'!X$2,postings!$D:$D,'b-data'!X$3,postings!$M:$M,'b-data'!$A97)</f>
        <v>0</v>
      </c>
      <c r="Y97" s="53">
        <f>X97+SUMIFS(postings!$T:$T,postings!$C:$C,'b-data'!Y$2,postings!$D:$D,'b-data'!Y$3,postings!$I:$I,'b-data'!$A97)-SUMIFS(postings!$W:$W,postings!$C:$C,'b-data'!Y$2,postings!$D:$D,'b-data'!Y$3,postings!$M:$M,'b-data'!$A97)</f>
        <v>0</v>
      </c>
      <c r="Z97" s="53">
        <f>Y97+SUMIFS(postings!$T:$T,postings!$C:$C,'b-data'!Z$2,postings!$D:$D,'b-data'!Z$3,postings!$I:$I,'b-data'!$A97)-SUMIFS(postings!$W:$W,postings!$C:$C,'b-data'!Z$2,postings!$D:$D,'b-data'!Z$3,postings!$M:$M,'b-data'!$A97)</f>
        <v>0</v>
      </c>
      <c r="AA97" s="53">
        <f>Z97+SUMIFS(postings!$T:$T,postings!$C:$C,'b-data'!AA$2,postings!$D:$D,'b-data'!AA$3,postings!$I:$I,'b-data'!$A97)-SUMIFS(postings!$W:$W,postings!$C:$C,'b-data'!AA$2,postings!$D:$D,'b-data'!AA$3,postings!$M:$M,'b-data'!$A97)</f>
        <v>0</v>
      </c>
      <c r="AB97" s="53">
        <f>AA97+SUMIFS(postings!$T:$T,postings!$C:$C,'b-data'!AB$2,postings!$D:$D,'b-data'!AB$3,postings!$I:$I,'b-data'!$A97)-SUMIFS(postings!$W:$W,postings!$C:$C,'b-data'!AB$2,postings!$D:$D,'b-data'!AB$3,postings!$M:$M,'b-data'!$A97)</f>
        <v>0</v>
      </c>
      <c r="AC97" s="53">
        <f>AB97+SUMIFS(postings!$T:$T,postings!$C:$C,'b-data'!AC$2,postings!$D:$D,'b-data'!AC$3,postings!$I:$I,'b-data'!$A97)-SUMIFS(postings!$W:$W,postings!$C:$C,'b-data'!AC$2,postings!$D:$D,'b-data'!AC$3,postings!$M:$M,'b-data'!$A97)</f>
        <v>0</v>
      </c>
      <c r="AD97" s="53">
        <f>AC97+SUMIFS(postings!$T:$T,postings!$C:$C,'b-data'!AD$2,postings!$D:$D,'b-data'!AD$3,postings!$I:$I,'b-data'!$A97)-SUMIFS(postings!$W:$W,postings!$C:$C,'b-data'!AD$2,postings!$D:$D,'b-data'!AD$3,postings!$M:$M,'b-data'!$A97)</f>
        <v>0</v>
      </c>
      <c r="AE97" s="53">
        <f>AD97+SUMIFS(postings!$T:$T,postings!$C:$C,'b-data'!AE$2,postings!$D:$D,'b-data'!AE$3,postings!$I:$I,'b-data'!$A97)-SUMIFS(postings!$W:$W,postings!$C:$C,'b-data'!AE$2,postings!$D:$D,'b-data'!AE$3,postings!$M:$M,'b-data'!$A97)</f>
        <v>0</v>
      </c>
      <c r="AF97" s="53">
        <f>AE97+SUMIFS(postings!$T:$T,postings!$C:$C,'b-data'!AF$2,postings!$D:$D,'b-data'!AF$3,postings!$I:$I,'b-data'!$A97)-SUMIFS(postings!$W:$W,postings!$C:$C,'b-data'!AF$2,postings!$D:$D,'b-data'!AF$3,postings!$M:$M,'b-data'!$A97)</f>
        <v>0</v>
      </c>
      <c r="AG97" s="53">
        <f>AF97+SUMIFS(postings!$T:$T,postings!$C:$C,'b-data'!AG$2,postings!$D:$D,'b-data'!AG$3,postings!$I:$I,'b-data'!$A97)-SUMIFS(postings!$W:$W,postings!$C:$C,'b-data'!AG$2,postings!$D:$D,'b-data'!AG$3,postings!$M:$M,'b-data'!$A97)</f>
        <v>0</v>
      </c>
      <c r="AH97" s="53">
        <f>AG97+SUMIFS(postings!$T:$T,postings!$C:$C,'b-data'!AH$2,postings!$D:$D,'b-data'!AH$3,postings!$I:$I,'b-data'!$A97)-SUMIFS(postings!$W:$W,postings!$C:$C,'b-data'!AH$2,postings!$D:$D,'b-data'!AH$3,postings!$M:$M,'b-data'!$A97)</f>
        <v>0</v>
      </c>
      <c r="AI97" s="53">
        <f>AH97+SUMIFS(postings!$T:$T,postings!$C:$C,'b-data'!AI$2,postings!$D:$D,'b-data'!AI$3,postings!$I:$I,'b-data'!$A97)-SUMIFS(postings!$W:$W,postings!$C:$C,'b-data'!AI$2,postings!$D:$D,'b-data'!AI$3,postings!$M:$M,'b-data'!$A97)</f>
        <v>0</v>
      </c>
      <c r="AJ97" s="53" cm="1">
        <f t="array" ref="AJ97">+INDEX(X97:AI97,1,Settings!$C$4)</f>
        <v>0</v>
      </c>
      <c r="AK97" s="53" cm="1">
        <f t="array" ref="AK97">+INDEX(X97:AI97,1,Settings!$C$4)</f>
        <v>0</v>
      </c>
      <c r="AL97" s="53"/>
      <c r="AM97" s="53">
        <f t="shared" si="139"/>
        <v>0</v>
      </c>
      <c r="AN97" s="53">
        <f t="shared" ref="AN97:AX97" si="200">+AM97</f>
        <v>0</v>
      </c>
      <c r="AO97" s="53">
        <f t="shared" si="200"/>
        <v>0</v>
      </c>
      <c r="AP97" s="53">
        <f t="shared" si="200"/>
        <v>0</v>
      </c>
      <c r="AQ97" s="53">
        <f t="shared" si="200"/>
        <v>0</v>
      </c>
      <c r="AR97" s="53">
        <f t="shared" si="200"/>
        <v>0</v>
      </c>
      <c r="AS97" s="53">
        <f t="shared" si="200"/>
        <v>0</v>
      </c>
      <c r="AT97" s="53">
        <f t="shared" si="200"/>
        <v>0</v>
      </c>
      <c r="AU97" s="53">
        <f t="shared" si="200"/>
        <v>0</v>
      </c>
      <c r="AV97" s="53">
        <f t="shared" si="200"/>
        <v>0</v>
      </c>
      <c r="AW97" s="53">
        <f t="shared" si="200"/>
        <v>0</v>
      </c>
      <c r="AX97" s="53">
        <f t="shared" si="200"/>
        <v>0</v>
      </c>
      <c r="AY97" s="53" cm="1">
        <f t="array" ref="AY97">+INDEX(AM97:AX97,1,Settings!$C$4)</f>
        <v>0</v>
      </c>
      <c r="AZ97" s="53">
        <f t="shared" si="141"/>
        <v>0</v>
      </c>
      <c r="BA97" s="53"/>
      <c r="BB97" s="53">
        <f t="shared" si="142"/>
        <v>0</v>
      </c>
      <c r="BC97" s="53">
        <f t="shared" ref="BC97:BN97" si="201">+BB97</f>
        <v>0</v>
      </c>
      <c r="BD97" s="53">
        <f t="shared" si="201"/>
        <v>0</v>
      </c>
      <c r="BE97" s="53">
        <f t="shared" si="201"/>
        <v>0</v>
      </c>
      <c r="BF97" s="53">
        <f t="shared" si="201"/>
        <v>0</v>
      </c>
      <c r="BG97" s="53">
        <f t="shared" si="201"/>
        <v>0</v>
      </c>
      <c r="BH97" s="53">
        <f t="shared" si="201"/>
        <v>0</v>
      </c>
      <c r="BI97" s="53">
        <f t="shared" si="201"/>
        <v>0</v>
      </c>
      <c r="BJ97" s="53">
        <f t="shared" si="201"/>
        <v>0</v>
      </c>
      <c r="BK97" s="53">
        <f t="shared" si="201"/>
        <v>0</v>
      </c>
      <c r="BL97" s="53">
        <f t="shared" si="201"/>
        <v>0</v>
      </c>
      <c r="BM97" s="53">
        <f t="shared" si="201"/>
        <v>0</v>
      </c>
      <c r="BN97" s="53">
        <f t="shared" si="201"/>
        <v>0</v>
      </c>
      <c r="BO97" s="53"/>
      <c r="BP97" s="53">
        <f t="shared" si="144"/>
        <v>0</v>
      </c>
      <c r="BQ97" s="53"/>
      <c r="BR97" s="53">
        <f t="shared" si="145"/>
        <v>0</v>
      </c>
    </row>
    <row r="98" spans="1:70" x14ac:dyDescent="0.2">
      <c r="A98" s="6">
        <v>842</v>
      </c>
      <c r="B98" s="6" t="str">
        <f>+VLOOKUP(A98,masterfile!B:C,2,FALSE)</f>
        <v>Kapitalrückl./Ausgabe Schuldverschr.</v>
      </c>
      <c r="D98" s="53">
        <f>+SUMIF('[1]2017'!$A:$A,$A98,'[1]2017'!$C:$C)-SUMIF('[1]2017'!$E:$E,$A98,'[1]2017'!$G:$G)</f>
        <v>0</v>
      </c>
      <c r="E98" s="53">
        <f>+SUMIF('[1]2018'!$A:$A,$A98,'[1]2018'!$C:$C)-SUMIF('[1]2018'!$E:$E,$A98,'[1]2018'!$G:$G)+D98</f>
        <v>0</v>
      </c>
      <c r="F98" s="53">
        <f>+SUMIF('[1]2019'!$A:$A,$A98,'[1]2019'!$C:$C)-SUMIF('[1]2019'!$E:$E,$A98,'[1]2019'!$G:$G)+E98</f>
        <v>0</v>
      </c>
      <c r="G98" s="53">
        <f>+SUMIF('[1]2020'!$A:$A,$A98,'[1]2020'!$C:$C)-SUMIF('[1]2020'!$E:$E,$A98,'[1]2020'!$G:$G)+F98</f>
        <v>0</v>
      </c>
      <c r="H98" s="53"/>
      <c r="I98" s="53">
        <f>+(SUMIF('[1]2021'!$A:$A,$A98,'[1]2021'!$C:$C)-SUMIF('[1]2021'!$E:$E,$A98,'[1]2021'!$G:$G))/12+G98</f>
        <v>0</v>
      </c>
      <c r="J98" s="53">
        <f>+(SUMIF('[1]2021'!$A:$A,$A98,'[1]2021'!$C:$C)-SUMIF('[1]2021'!$E:$E,$A98,'[1]2021'!$G:$G))/12+I98</f>
        <v>0</v>
      </c>
      <c r="K98" s="53">
        <f>+(SUMIF('[1]2021'!$A:$A,$A98,'[1]2021'!$C:$C)-SUMIF('[1]2021'!$E:$E,$A98,'[1]2021'!$G:$G))/12+J98</f>
        <v>0</v>
      </c>
      <c r="L98" s="53">
        <f>+(SUMIF('[1]2021'!$A:$A,$A98,'[1]2021'!$C:$C)-SUMIF('[1]2021'!$E:$E,$A98,'[1]2021'!$G:$G))/12+K98</f>
        <v>0</v>
      </c>
      <c r="M98" s="53">
        <f>+(SUMIF('[1]2021'!$A:$A,$A98,'[1]2021'!$C:$C)-SUMIF('[1]2021'!$E:$E,$A98,'[1]2021'!$G:$G))/12+L98</f>
        <v>0</v>
      </c>
      <c r="N98" s="53">
        <f>+(SUMIF('[1]2021'!$A:$A,$A98,'[1]2021'!$C:$C)-SUMIF('[1]2021'!$E:$E,$A98,'[1]2021'!$G:$G))/12+M98</f>
        <v>0</v>
      </c>
      <c r="O98" s="53">
        <f>+(SUMIF('[1]2021'!$A:$A,$A98,'[1]2021'!$C:$C)-SUMIF('[1]2021'!$E:$E,$A98,'[1]2021'!$G:$G))/12+N98</f>
        <v>0</v>
      </c>
      <c r="P98" s="53">
        <f>+(SUMIF('[1]2021'!$A:$A,$A98,'[1]2021'!$C:$C)-SUMIF('[1]2021'!$E:$E,$A98,'[1]2021'!$G:$G))/12+O98</f>
        <v>0</v>
      </c>
      <c r="Q98" s="53">
        <f>+(SUMIF('[1]2021'!$A:$A,$A98,'[1]2021'!$C:$C)-SUMIF('[1]2021'!$E:$E,$A98,'[1]2021'!$G:$G))/12+P98</f>
        <v>0</v>
      </c>
      <c r="R98" s="53">
        <f>+(SUMIF('[1]2021'!$A:$A,$A98,'[1]2021'!$C:$C)-SUMIF('[1]2021'!$E:$E,$A98,'[1]2021'!$G:$G))/12+Q98</f>
        <v>0</v>
      </c>
      <c r="S98" s="53">
        <f>+(SUMIF('[1]2021'!$A:$A,$A98,'[1]2021'!$C:$C)-SUMIF('[1]2021'!$E:$E,$A98,'[1]2021'!$G:$G))/12+R98</f>
        <v>0</v>
      </c>
      <c r="T98" s="53">
        <f>+(SUMIF('[1]2021'!$A:$A,$A98,'[1]2021'!$C:$C)-SUMIF('[1]2021'!$E:$E,$A98,'[1]2021'!$G:$G))/12+S98</f>
        <v>0</v>
      </c>
      <c r="U98" s="53" cm="1">
        <f t="array" ref="U98">+INDEX(I98:T98,1,Settings!$C$4)</f>
        <v>0</v>
      </c>
      <c r="V98" s="53" cm="1">
        <f t="array" ref="V98">+INDEX(I98:T98,1,Settings!$C$4)</f>
        <v>0</v>
      </c>
      <c r="W98" s="53"/>
      <c r="X98" s="53">
        <f>V98+SUMIFS(postings!$T:$T,postings!$C:$C,'b-data'!X$2,postings!$D:$D,'b-data'!X$3,postings!$I:$I,'b-data'!$A98)-SUMIFS(postings!$W:$W,postings!$C:$C,'b-data'!X$2,postings!$D:$D,'b-data'!X$3,postings!$M:$M,'b-data'!$A98)</f>
        <v>0</v>
      </c>
      <c r="Y98" s="53">
        <f>X98+SUMIFS(postings!$T:$T,postings!$C:$C,'b-data'!Y$2,postings!$D:$D,'b-data'!Y$3,postings!$I:$I,'b-data'!$A98)-SUMIFS(postings!$W:$W,postings!$C:$C,'b-data'!Y$2,postings!$D:$D,'b-data'!Y$3,postings!$M:$M,'b-data'!$A98)</f>
        <v>0</v>
      </c>
      <c r="Z98" s="53">
        <f>Y98+SUMIFS(postings!$T:$T,postings!$C:$C,'b-data'!Z$2,postings!$D:$D,'b-data'!Z$3,postings!$I:$I,'b-data'!$A98)-SUMIFS(postings!$W:$W,postings!$C:$C,'b-data'!Z$2,postings!$D:$D,'b-data'!Z$3,postings!$M:$M,'b-data'!$A98)</f>
        <v>0</v>
      </c>
      <c r="AA98" s="53">
        <f>Z98+SUMIFS(postings!$T:$T,postings!$C:$C,'b-data'!AA$2,postings!$D:$D,'b-data'!AA$3,postings!$I:$I,'b-data'!$A98)-SUMIFS(postings!$W:$W,postings!$C:$C,'b-data'!AA$2,postings!$D:$D,'b-data'!AA$3,postings!$M:$M,'b-data'!$A98)</f>
        <v>0</v>
      </c>
      <c r="AB98" s="53">
        <f>AA98+SUMIFS(postings!$T:$T,postings!$C:$C,'b-data'!AB$2,postings!$D:$D,'b-data'!AB$3,postings!$I:$I,'b-data'!$A98)-SUMIFS(postings!$W:$W,postings!$C:$C,'b-data'!AB$2,postings!$D:$D,'b-data'!AB$3,postings!$M:$M,'b-data'!$A98)</f>
        <v>0</v>
      </c>
      <c r="AC98" s="53">
        <f>AB98+SUMIFS(postings!$T:$T,postings!$C:$C,'b-data'!AC$2,postings!$D:$D,'b-data'!AC$3,postings!$I:$I,'b-data'!$A98)-SUMIFS(postings!$W:$W,postings!$C:$C,'b-data'!AC$2,postings!$D:$D,'b-data'!AC$3,postings!$M:$M,'b-data'!$A98)</f>
        <v>0</v>
      </c>
      <c r="AD98" s="53">
        <f>AC98+SUMIFS(postings!$T:$T,postings!$C:$C,'b-data'!AD$2,postings!$D:$D,'b-data'!AD$3,postings!$I:$I,'b-data'!$A98)-SUMIFS(postings!$W:$W,postings!$C:$C,'b-data'!AD$2,postings!$D:$D,'b-data'!AD$3,postings!$M:$M,'b-data'!$A98)</f>
        <v>0</v>
      </c>
      <c r="AE98" s="53">
        <f>AD98+SUMIFS(postings!$T:$T,postings!$C:$C,'b-data'!AE$2,postings!$D:$D,'b-data'!AE$3,postings!$I:$I,'b-data'!$A98)-SUMIFS(postings!$W:$W,postings!$C:$C,'b-data'!AE$2,postings!$D:$D,'b-data'!AE$3,postings!$M:$M,'b-data'!$A98)</f>
        <v>0</v>
      </c>
      <c r="AF98" s="53">
        <f>AE98+SUMIFS(postings!$T:$T,postings!$C:$C,'b-data'!AF$2,postings!$D:$D,'b-data'!AF$3,postings!$I:$I,'b-data'!$A98)-SUMIFS(postings!$W:$W,postings!$C:$C,'b-data'!AF$2,postings!$D:$D,'b-data'!AF$3,postings!$M:$M,'b-data'!$A98)</f>
        <v>0</v>
      </c>
      <c r="AG98" s="53">
        <f>AF98+SUMIFS(postings!$T:$T,postings!$C:$C,'b-data'!AG$2,postings!$D:$D,'b-data'!AG$3,postings!$I:$I,'b-data'!$A98)-SUMIFS(postings!$W:$W,postings!$C:$C,'b-data'!AG$2,postings!$D:$D,'b-data'!AG$3,postings!$M:$M,'b-data'!$A98)</f>
        <v>0</v>
      </c>
      <c r="AH98" s="53">
        <f>AG98+SUMIFS(postings!$T:$T,postings!$C:$C,'b-data'!AH$2,postings!$D:$D,'b-data'!AH$3,postings!$I:$I,'b-data'!$A98)-SUMIFS(postings!$W:$W,postings!$C:$C,'b-data'!AH$2,postings!$D:$D,'b-data'!AH$3,postings!$M:$M,'b-data'!$A98)</f>
        <v>0</v>
      </c>
      <c r="AI98" s="53">
        <f>AH98+SUMIFS(postings!$T:$T,postings!$C:$C,'b-data'!AI$2,postings!$D:$D,'b-data'!AI$3,postings!$I:$I,'b-data'!$A98)-SUMIFS(postings!$W:$W,postings!$C:$C,'b-data'!AI$2,postings!$D:$D,'b-data'!AI$3,postings!$M:$M,'b-data'!$A98)</f>
        <v>0</v>
      </c>
      <c r="AJ98" s="53" cm="1">
        <f t="array" ref="AJ98">+INDEX(X98:AI98,1,Settings!$C$4)</f>
        <v>0</v>
      </c>
      <c r="AK98" s="53" cm="1">
        <f t="array" ref="AK98">+INDEX(X98:AI98,1,Settings!$C$4)</f>
        <v>0</v>
      </c>
      <c r="AL98" s="53"/>
      <c r="AM98" s="53">
        <f t="shared" si="139"/>
        <v>0</v>
      </c>
      <c r="AN98" s="53">
        <f t="shared" ref="AN98:AX98" si="202">+AM98</f>
        <v>0</v>
      </c>
      <c r="AO98" s="53">
        <f t="shared" si="202"/>
        <v>0</v>
      </c>
      <c r="AP98" s="53">
        <f t="shared" si="202"/>
        <v>0</v>
      </c>
      <c r="AQ98" s="53">
        <f t="shared" si="202"/>
        <v>0</v>
      </c>
      <c r="AR98" s="53">
        <f t="shared" si="202"/>
        <v>0</v>
      </c>
      <c r="AS98" s="53">
        <f t="shared" si="202"/>
        <v>0</v>
      </c>
      <c r="AT98" s="53">
        <f t="shared" si="202"/>
        <v>0</v>
      </c>
      <c r="AU98" s="53">
        <f t="shared" si="202"/>
        <v>0</v>
      </c>
      <c r="AV98" s="53">
        <f t="shared" si="202"/>
        <v>0</v>
      </c>
      <c r="AW98" s="53">
        <f t="shared" si="202"/>
        <v>0</v>
      </c>
      <c r="AX98" s="53">
        <f t="shared" si="202"/>
        <v>0</v>
      </c>
      <c r="AY98" s="53" cm="1">
        <f t="array" ref="AY98">+INDEX(AM98:AX98,1,Settings!$C$4)</f>
        <v>0</v>
      </c>
      <c r="AZ98" s="53">
        <f t="shared" si="141"/>
        <v>0</v>
      </c>
      <c r="BA98" s="53"/>
      <c r="BB98" s="53">
        <f t="shared" si="142"/>
        <v>0</v>
      </c>
      <c r="BC98" s="53">
        <f t="shared" ref="BC98:BN98" si="203">+BB98</f>
        <v>0</v>
      </c>
      <c r="BD98" s="53">
        <f t="shared" si="203"/>
        <v>0</v>
      </c>
      <c r="BE98" s="53">
        <f t="shared" si="203"/>
        <v>0</v>
      </c>
      <c r="BF98" s="53">
        <f t="shared" si="203"/>
        <v>0</v>
      </c>
      <c r="BG98" s="53">
        <f t="shared" si="203"/>
        <v>0</v>
      </c>
      <c r="BH98" s="53">
        <f t="shared" si="203"/>
        <v>0</v>
      </c>
      <c r="BI98" s="53">
        <f t="shared" si="203"/>
        <v>0</v>
      </c>
      <c r="BJ98" s="53">
        <f t="shared" si="203"/>
        <v>0</v>
      </c>
      <c r="BK98" s="53">
        <f t="shared" si="203"/>
        <v>0</v>
      </c>
      <c r="BL98" s="53">
        <f t="shared" si="203"/>
        <v>0</v>
      </c>
      <c r="BM98" s="53">
        <f t="shared" si="203"/>
        <v>0</v>
      </c>
      <c r="BN98" s="53">
        <f t="shared" si="203"/>
        <v>0</v>
      </c>
      <c r="BO98" s="53"/>
      <c r="BP98" s="53">
        <f t="shared" si="144"/>
        <v>0</v>
      </c>
      <c r="BQ98" s="53"/>
      <c r="BR98" s="53">
        <f t="shared" si="145"/>
        <v>0</v>
      </c>
    </row>
    <row r="99" spans="1:70" x14ac:dyDescent="0.2">
      <c r="A99" s="6">
        <v>843</v>
      </c>
      <c r="B99" s="6" t="str">
        <f>+VLOOKUP(A99,masterfile!B:C,2,FALSE)</f>
        <v>Kapitalrücklage gg.Vorzugsgewährung</v>
      </c>
      <c r="D99" s="53">
        <f>+SUMIF('[1]2017'!$A:$A,$A99,'[1]2017'!$C:$C)-SUMIF('[1]2017'!$E:$E,$A99,'[1]2017'!$G:$G)</f>
        <v>0</v>
      </c>
      <c r="E99" s="53">
        <f>+SUMIF('[1]2018'!$A:$A,$A99,'[1]2018'!$C:$C)-SUMIF('[1]2018'!$E:$E,$A99,'[1]2018'!$G:$G)+D99</f>
        <v>0</v>
      </c>
      <c r="F99" s="53">
        <f>+SUMIF('[1]2019'!$A:$A,$A99,'[1]2019'!$C:$C)-SUMIF('[1]2019'!$E:$E,$A99,'[1]2019'!$G:$G)+E99</f>
        <v>0</v>
      </c>
      <c r="G99" s="53">
        <f>+SUMIF('[1]2020'!$A:$A,$A99,'[1]2020'!$C:$C)-SUMIF('[1]2020'!$E:$E,$A99,'[1]2020'!$G:$G)+F99</f>
        <v>0</v>
      </c>
      <c r="H99" s="53"/>
      <c r="I99" s="53">
        <f>+(SUMIF('[1]2021'!$A:$A,$A99,'[1]2021'!$C:$C)-SUMIF('[1]2021'!$E:$E,$A99,'[1]2021'!$G:$G))/12+G99</f>
        <v>0</v>
      </c>
      <c r="J99" s="53">
        <f>+(SUMIF('[1]2021'!$A:$A,$A99,'[1]2021'!$C:$C)-SUMIF('[1]2021'!$E:$E,$A99,'[1]2021'!$G:$G))/12+I99</f>
        <v>0</v>
      </c>
      <c r="K99" s="53">
        <f>+(SUMIF('[1]2021'!$A:$A,$A99,'[1]2021'!$C:$C)-SUMIF('[1]2021'!$E:$E,$A99,'[1]2021'!$G:$G))/12+J99</f>
        <v>0</v>
      </c>
      <c r="L99" s="53">
        <f>+(SUMIF('[1]2021'!$A:$A,$A99,'[1]2021'!$C:$C)-SUMIF('[1]2021'!$E:$E,$A99,'[1]2021'!$G:$G))/12+K99</f>
        <v>0</v>
      </c>
      <c r="M99" s="53">
        <f>+(SUMIF('[1]2021'!$A:$A,$A99,'[1]2021'!$C:$C)-SUMIF('[1]2021'!$E:$E,$A99,'[1]2021'!$G:$G))/12+L99</f>
        <v>0</v>
      </c>
      <c r="N99" s="53">
        <f>+(SUMIF('[1]2021'!$A:$A,$A99,'[1]2021'!$C:$C)-SUMIF('[1]2021'!$E:$E,$A99,'[1]2021'!$G:$G))/12+M99</f>
        <v>0</v>
      </c>
      <c r="O99" s="53">
        <f>+(SUMIF('[1]2021'!$A:$A,$A99,'[1]2021'!$C:$C)-SUMIF('[1]2021'!$E:$E,$A99,'[1]2021'!$G:$G))/12+N99</f>
        <v>0</v>
      </c>
      <c r="P99" s="53">
        <f>+(SUMIF('[1]2021'!$A:$A,$A99,'[1]2021'!$C:$C)-SUMIF('[1]2021'!$E:$E,$A99,'[1]2021'!$G:$G))/12+O99</f>
        <v>0</v>
      </c>
      <c r="Q99" s="53">
        <f>+(SUMIF('[1]2021'!$A:$A,$A99,'[1]2021'!$C:$C)-SUMIF('[1]2021'!$E:$E,$A99,'[1]2021'!$G:$G))/12+P99</f>
        <v>0</v>
      </c>
      <c r="R99" s="53">
        <f>+(SUMIF('[1]2021'!$A:$A,$A99,'[1]2021'!$C:$C)-SUMIF('[1]2021'!$E:$E,$A99,'[1]2021'!$G:$G))/12+Q99</f>
        <v>0</v>
      </c>
      <c r="S99" s="53">
        <f>+(SUMIF('[1]2021'!$A:$A,$A99,'[1]2021'!$C:$C)-SUMIF('[1]2021'!$E:$E,$A99,'[1]2021'!$G:$G))/12+R99</f>
        <v>0</v>
      </c>
      <c r="T99" s="53">
        <f>+(SUMIF('[1]2021'!$A:$A,$A99,'[1]2021'!$C:$C)-SUMIF('[1]2021'!$E:$E,$A99,'[1]2021'!$G:$G))/12+S99</f>
        <v>0</v>
      </c>
      <c r="U99" s="53" cm="1">
        <f t="array" ref="U99">+INDEX(I99:T99,1,Settings!$C$4)</f>
        <v>0</v>
      </c>
      <c r="V99" s="53" cm="1">
        <f t="array" ref="V99">+INDEX(I99:T99,1,Settings!$C$4)</f>
        <v>0</v>
      </c>
      <c r="W99" s="53"/>
      <c r="X99" s="53">
        <f>V99+SUMIFS(postings!$T:$T,postings!$C:$C,'b-data'!X$2,postings!$D:$D,'b-data'!X$3,postings!$I:$I,'b-data'!$A99)-SUMIFS(postings!$W:$W,postings!$C:$C,'b-data'!X$2,postings!$D:$D,'b-data'!X$3,postings!$M:$M,'b-data'!$A99)</f>
        <v>0</v>
      </c>
      <c r="Y99" s="53">
        <f>X99+SUMIFS(postings!$T:$T,postings!$C:$C,'b-data'!Y$2,postings!$D:$D,'b-data'!Y$3,postings!$I:$I,'b-data'!$A99)-SUMIFS(postings!$W:$W,postings!$C:$C,'b-data'!Y$2,postings!$D:$D,'b-data'!Y$3,postings!$M:$M,'b-data'!$A99)</f>
        <v>0</v>
      </c>
      <c r="Z99" s="53">
        <f>Y99+SUMIFS(postings!$T:$T,postings!$C:$C,'b-data'!Z$2,postings!$D:$D,'b-data'!Z$3,postings!$I:$I,'b-data'!$A99)-SUMIFS(postings!$W:$W,postings!$C:$C,'b-data'!Z$2,postings!$D:$D,'b-data'!Z$3,postings!$M:$M,'b-data'!$A99)</f>
        <v>0</v>
      </c>
      <c r="AA99" s="53">
        <f>Z99+SUMIFS(postings!$T:$T,postings!$C:$C,'b-data'!AA$2,postings!$D:$D,'b-data'!AA$3,postings!$I:$I,'b-data'!$A99)-SUMIFS(postings!$W:$W,postings!$C:$C,'b-data'!AA$2,postings!$D:$D,'b-data'!AA$3,postings!$M:$M,'b-data'!$A99)</f>
        <v>0</v>
      </c>
      <c r="AB99" s="53">
        <f>AA99+SUMIFS(postings!$T:$T,postings!$C:$C,'b-data'!AB$2,postings!$D:$D,'b-data'!AB$3,postings!$I:$I,'b-data'!$A99)-SUMIFS(postings!$W:$W,postings!$C:$C,'b-data'!AB$2,postings!$D:$D,'b-data'!AB$3,postings!$M:$M,'b-data'!$A99)</f>
        <v>0</v>
      </c>
      <c r="AC99" s="53">
        <f>AB99+SUMIFS(postings!$T:$T,postings!$C:$C,'b-data'!AC$2,postings!$D:$D,'b-data'!AC$3,postings!$I:$I,'b-data'!$A99)-SUMIFS(postings!$W:$W,postings!$C:$C,'b-data'!AC$2,postings!$D:$D,'b-data'!AC$3,postings!$M:$M,'b-data'!$A99)</f>
        <v>0</v>
      </c>
      <c r="AD99" s="53">
        <f>AC99+SUMIFS(postings!$T:$T,postings!$C:$C,'b-data'!AD$2,postings!$D:$D,'b-data'!AD$3,postings!$I:$I,'b-data'!$A99)-SUMIFS(postings!$W:$W,postings!$C:$C,'b-data'!AD$2,postings!$D:$D,'b-data'!AD$3,postings!$M:$M,'b-data'!$A99)</f>
        <v>0</v>
      </c>
      <c r="AE99" s="53">
        <f>AD99+SUMIFS(postings!$T:$T,postings!$C:$C,'b-data'!AE$2,postings!$D:$D,'b-data'!AE$3,postings!$I:$I,'b-data'!$A99)-SUMIFS(postings!$W:$W,postings!$C:$C,'b-data'!AE$2,postings!$D:$D,'b-data'!AE$3,postings!$M:$M,'b-data'!$A99)</f>
        <v>0</v>
      </c>
      <c r="AF99" s="53">
        <f>AE99+SUMIFS(postings!$T:$T,postings!$C:$C,'b-data'!AF$2,postings!$D:$D,'b-data'!AF$3,postings!$I:$I,'b-data'!$A99)-SUMIFS(postings!$W:$W,postings!$C:$C,'b-data'!AF$2,postings!$D:$D,'b-data'!AF$3,postings!$M:$M,'b-data'!$A99)</f>
        <v>0</v>
      </c>
      <c r="AG99" s="53">
        <f>AF99+SUMIFS(postings!$T:$T,postings!$C:$C,'b-data'!AG$2,postings!$D:$D,'b-data'!AG$3,postings!$I:$I,'b-data'!$A99)-SUMIFS(postings!$W:$W,postings!$C:$C,'b-data'!AG$2,postings!$D:$D,'b-data'!AG$3,postings!$M:$M,'b-data'!$A99)</f>
        <v>0</v>
      </c>
      <c r="AH99" s="53">
        <f>AG99+SUMIFS(postings!$T:$T,postings!$C:$C,'b-data'!AH$2,postings!$D:$D,'b-data'!AH$3,postings!$I:$I,'b-data'!$A99)-SUMIFS(postings!$W:$W,postings!$C:$C,'b-data'!AH$2,postings!$D:$D,'b-data'!AH$3,postings!$M:$M,'b-data'!$A99)</f>
        <v>0</v>
      </c>
      <c r="AI99" s="53">
        <f>AH99+SUMIFS(postings!$T:$T,postings!$C:$C,'b-data'!AI$2,postings!$D:$D,'b-data'!AI$3,postings!$I:$I,'b-data'!$A99)-SUMIFS(postings!$W:$W,postings!$C:$C,'b-data'!AI$2,postings!$D:$D,'b-data'!AI$3,postings!$M:$M,'b-data'!$A99)</f>
        <v>0</v>
      </c>
      <c r="AJ99" s="53" cm="1">
        <f t="array" ref="AJ99">+INDEX(X99:AI99,1,Settings!$C$4)</f>
        <v>0</v>
      </c>
      <c r="AK99" s="53" cm="1">
        <f t="array" ref="AK99">+INDEX(X99:AI99,1,Settings!$C$4)</f>
        <v>0</v>
      </c>
      <c r="AL99" s="53"/>
      <c r="AM99" s="53">
        <f t="shared" si="139"/>
        <v>0</v>
      </c>
      <c r="AN99" s="53">
        <f t="shared" ref="AN99:AX99" si="204">+AM99</f>
        <v>0</v>
      </c>
      <c r="AO99" s="53">
        <f t="shared" si="204"/>
        <v>0</v>
      </c>
      <c r="AP99" s="53">
        <f t="shared" si="204"/>
        <v>0</v>
      </c>
      <c r="AQ99" s="53">
        <f t="shared" si="204"/>
        <v>0</v>
      </c>
      <c r="AR99" s="53">
        <f t="shared" si="204"/>
        <v>0</v>
      </c>
      <c r="AS99" s="53">
        <f t="shared" si="204"/>
        <v>0</v>
      </c>
      <c r="AT99" s="53">
        <f t="shared" si="204"/>
        <v>0</v>
      </c>
      <c r="AU99" s="53">
        <f t="shared" si="204"/>
        <v>0</v>
      </c>
      <c r="AV99" s="53">
        <f t="shared" si="204"/>
        <v>0</v>
      </c>
      <c r="AW99" s="53">
        <f t="shared" si="204"/>
        <v>0</v>
      </c>
      <c r="AX99" s="53">
        <f t="shared" si="204"/>
        <v>0</v>
      </c>
      <c r="AY99" s="53" cm="1">
        <f t="array" ref="AY99">+INDEX(AM99:AX99,1,Settings!$C$4)</f>
        <v>0</v>
      </c>
      <c r="AZ99" s="53">
        <f t="shared" si="141"/>
        <v>0</v>
      </c>
      <c r="BA99" s="53"/>
      <c r="BB99" s="53">
        <f t="shared" si="142"/>
        <v>0</v>
      </c>
      <c r="BC99" s="53">
        <f t="shared" ref="BC99:BN99" si="205">+BB99</f>
        <v>0</v>
      </c>
      <c r="BD99" s="53">
        <f t="shared" si="205"/>
        <v>0</v>
      </c>
      <c r="BE99" s="53">
        <f t="shared" si="205"/>
        <v>0</v>
      </c>
      <c r="BF99" s="53">
        <f t="shared" si="205"/>
        <v>0</v>
      </c>
      <c r="BG99" s="53">
        <f t="shared" si="205"/>
        <v>0</v>
      </c>
      <c r="BH99" s="53">
        <f t="shared" si="205"/>
        <v>0</v>
      </c>
      <c r="BI99" s="53">
        <f t="shared" si="205"/>
        <v>0</v>
      </c>
      <c r="BJ99" s="53">
        <f t="shared" si="205"/>
        <v>0</v>
      </c>
      <c r="BK99" s="53">
        <f t="shared" si="205"/>
        <v>0</v>
      </c>
      <c r="BL99" s="53">
        <f t="shared" si="205"/>
        <v>0</v>
      </c>
      <c r="BM99" s="53">
        <f t="shared" si="205"/>
        <v>0</v>
      </c>
      <c r="BN99" s="53">
        <f t="shared" si="205"/>
        <v>0</v>
      </c>
      <c r="BO99" s="53"/>
      <c r="BP99" s="53">
        <f t="shared" si="144"/>
        <v>0</v>
      </c>
      <c r="BQ99" s="53"/>
      <c r="BR99" s="53">
        <f t="shared" si="145"/>
        <v>0</v>
      </c>
    </row>
    <row r="100" spans="1:70" x14ac:dyDescent="0.2">
      <c r="A100" s="6">
        <v>844</v>
      </c>
      <c r="B100" s="6" t="str">
        <f>+VLOOKUP(A100,masterfile!B:C,2,FALSE)</f>
        <v>Kapitalrückl. durch Zuzahlungen in EK</v>
      </c>
      <c r="D100" s="53">
        <f>+SUMIF('[1]2017'!$A:$A,$A100,'[1]2017'!$C:$C)-SUMIF('[1]2017'!$E:$E,$A100,'[1]2017'!$G:$G)</f>
        <v>0</v>
      </c>
      <c r="E100" s="53">
        <f>+SUMIF('[1]2018'!$A:$A,$A100,'[1]2018'!$C:$C)-SUMIF('[1]2018'!$E:$E,$A100,'[1]2018'!$G:$G)+D100</f>
        <v>0</v>
      </c>
      <c r="F100" s="53">
        <f>+SUMIF('[1]2019'!$A:$A,$A100,'[1]2019'!$C:$C)-SUMIF('[1]2019'!$E:$E,$A100,'[1]2019'!$G:$G)+E100</f>
        <v>0</v>
      </c>
      <c r="G100" s="53">
        <f>+SUMIF('[1]2020'!$A:$A,$A100,'[1]2020'!$C:$C)-SUMIF('[1]2020'!$E:$E,$A100,'[1]2020'!$G:$G)+F100</f>
        <v>0</v>
      </c>
      <c r="H100" s="53"/>
      <c r="I100" s="53">
        <f>+(SUMIF('[1]2021'!$A:$A,$A100,'[1]2021'!$C:$C)-SUMIF('[1]2021'!$E:$E,$A100,'[1]2021'!$G:$G))/12+G100</f>
        <v>0</v>
      </c>
      <c r="J100" s="53">
        <f>+(SUMIF('[1]2021'!$A:$A,$A100,'[1]2021'!$C:$C)-SUMIF('[1]2021'!$E:$E,$A100,'[1]2021'!$G:$G))/12+I100</f>
        <v>0</v>
      </c>
      <c r="K100" s="53">
        <f>+(SUMIF('[1]2021'!$A:$A,$A100,'[1]2021'!$C:$C)-SUMIF('[1]2021'!$E:$E,$A100,'[1]2021'!$G:$G))/12+J100</f>
        <v>0</v>
      </c>
      <c r="L100" s="53">
        <f>+(SUMIF('[1]2021'!$A:$A,$A100,'[1]2021'!$C:$C)-SUMIF('[1]2021'!$E:$E,$A100,'[1]2021'!$G:$G))/12+K100</f>
        <v>0</v>
      </c>
      <c r="M100" s="53">
        <f>+(SUMIF('[1]2021'!$A:$A,$A100,'[1]2021'!$C:$C)-SUMIF('[1]2021'!$E:$E,$A100,'[1]2021'!$G:$G))/12+L100</f>
        <v>0</v>
      </c>
      <c r="N100" s="53">
        <f>+(SUMIF('[1]2021'!$A:$A,$A100,'[1]2021'!$C:$C)-SUMIF('[1]2021'!$E:$E,$A100,'[1]2021'!$G:$G))/12+M100</f>
        <v>0</v>
      </c>
      <c r="O100" s="53">
        <f>+(SUMIF('[1]2021'!$A:$A,$A100,'[1]2021'!$C:$C)-SUMIF('[1]2021'!$E:$E,$A100,'[1]2021'!$G:$G))/12+N100</f>
        <v>0</v>
      </c>
      <c r="P100" s="53">
        <f>+(SUMIF('[1]2021'!$A:$A,$A100,'[1]2021'!$C:$C)-SUMIF('[1]2021'!$E:$E,$A100,'[1]2021'!$G:$G))/12+O100</f>
        <v>0</v>
      </c>
      <c r="Q100" s="53">
        <f>+(SUMIF('[1]2021'!$A:$A,$A100,'[1]2021'!$C:$C)-SUMIF('[1]2021'!$E:$E,$A100,'[1]2021'!$G:$G))/12+P100</f>
        <v>0</v>
      </c>
      <c r="R100" s="53">
        <f>+(SUMIF('[1]2021'!$A:$A,$A100,'[1]2021'!$C:$C)-SUMIF('[1]2021'!$E:$E,$A100,'[1]2021'!$G:$G))/12+Q100</f>
        <v>0</v>
      </c>
      <c r="S100" s="53">
        <f>+(SUMIF('[1]2021'!$A:$A,$A100,'[1]2021'!$C:$C)-SUMIF('[1]2021'!$E:$E,$A100,'[1]2021'!$G:$G))/12+R100</f>
        <v>0</v>
      </c>
      <c r="T100" s="53">
        <f>+(SUMIF('[1]2021'!$A:$A,$A100,'[1]2021'!$C:$C)-SUMIF('[1]2021'!$E:$E,$A100,'[1]2021'!$G:$G))/12+S100</f>
        <v>0</v>
      </c>
      <c r="U100" s="53" cm="1">
        <f t="array" ref="U100">+INDEX(I100:T100,1,Settings!$C$4)</f>
        <v>0</v>
      </c>
      <c r="V100" s="53" cm="1">
        <f t="array" ref="V100">+INDEX(I100:T100,1,Settings!$C$4)</f>
        <v>0</v>
      </c>
      <c r="W100" s="53"/>
      <c r="X100" s="53">
        <f>V100+SUMIFS(postings!$T:$T,postings!$C:$C,'b-data'!X$2,postings!$D:$D,'b-data'!X$3,postings!$I:$I,'b-data'!$A100)-SUMIFS(postings!$W:$W,postings!$C:$C,'b-data'!X$2,postings!$D:$D,'b-data'!X$3,postings!$M:$M,'b-data'!$A100)</f>
        <v>0</v>
      </c>
      <c r="Y100" s="53">
        <f>X100+SUMIFS(postings!$T:$T,postings!$C:$C,'b-data'!Y$2,postings!$D:$D,'b-data'!Y$3,postings!$I:$I,'b-data'!$A100)-SUMIFS(postings!$W:$W,postings!$C:$C,'b-data'!Y$2,postings!$D:$D,'b-data'!Y$3,postings!$M:$M,'b-data'!$A100)</f>
        <v>0</v>
      </c>
      <c r="Z100" s="53">
        <f>Y100+SUMIFS(postings!$T:$T,postings!$C:$C,'b-data'!Z$2,postings!$D:$D,'b-data'!Z$3,postings!$I:$I,'b-data'!$A100)-SUMIFS(postings!$W:$W,postings!$C:$C,'b-data'!Z$2,postings!$D:$D,'b-data'!Z$3,postings!$M:$M,'b-data'!$A100)</f>
        <v>0</v>
      </c>
      <c r="AA100" s="53">
        <f>Z100+SUMIFS(postings!$T:$T,postings!$C:$C,'b-data'!AA$2,postings!$D:$D,'b-data'!AA$3,postings!$I:$I,'b-data'!$A100)-SUMIFS(postings!$W:$W,postings!$C:$C,'b-data'!AA$2,postings!$D:$D,'b-data'!AA$3,postings!$M:$M,'b-data'!$A100)</f>
        <v>0</v>
      </c>
      <c r="AB100" s="53">
        <f>AA100+SUMIFS(postings!$T:$T,postings!$C:$C,'b-data'!AB$2,postings!$D:$D,'b-data'!AB$3,postings!$I:$I,'b-data'!$A100)-SUMIFS(postings!$W:$W,postings!$C:$C,'b-data'!AB$2,postings!$D:$D,'b-data'!AB$3,postings!$M:$M,'b-data'!$A100)</f>
        <v>0</v>
      </c>
      <c r="AC100" s="53">
        <f>AB100+SUMIFS(postings!$T:$T,postings!$C:$C,'b-data'!AC$2,postings!$D:$D,'b-data'!AC$3,postings!$I:$I,'b-data'!$A100)-SUMIFS(postings!$W:$W,postings!$C:$C,'b-data'!AC$2,postings!$D:$D,'b-data'!AC$3,postings!$M:$M,'b-data'!$A100)</f>
        <v>0</v>
      </c>
      <c r="AD100" s="53">
        <f>AC100+SUMIFS(postings!$T:$T,postings!$C:$C,'b-data'!AD$2,postings!$D:$D,'b-data'!AD$3,postings!$I:$I,'b-data'!$A100)-SUMIFS(postings!$W:$W,postings!$C:$C,'b-data'!AD$2,postings!$D:$D,'b-data'!AD$3,postings!$M:$M,'b-data'!$A100)</f>
        <v>0</v>
      </c>
      <c r="AE100" s="53">
        <f>AD100+SUMIFS(postings!$T:$T,postings!$C:$C,'b-data'!AE$2,postings!$D:$D,'b-data'!AE$3,postings!$I:$I,'b-data'!$A100)-SUMIFS(postings!$W:$W,postings!$C:$C,'b-data'!AE$2,postings!$D:$D,'b-data'!AE$3,postings!$M:$M,'b-data'!$A100)</f>
        <v>0</v>
      </c>
      <c r="AF100" s="53">
        <f>AE100+SUMIFS(postings!$T:$T,postings!$C:$C,'b-data'!AF$2,postings!$D:$D,'b-data'!AF$3,postings!$I:$I,'b-data'!$A100)-SUMIFS(postings!$W:$W,postings!$C:$C,'b-data'!AF$2,postings!$D:$D,'b-data'!AF$3,postings!$M:$M,'b-data'!$A100)</f>
        <v>0</v>
      </c>
      <c r="AG100" s="53">
        <f>AF100+SUMIFS(postings!$T:$T,postings!$C:$C,'b-data'!AG$2,postings!$D:$D,'b-data'!AG$3,postings!$I:$I,'b-data'!$A100)-SUMIFS(postings!$W:$W,postings!$C:$C,'b-data'!AG$2,postings!$D:$D,'b-data'!AG$3,postings!$M:$M,'b-data'!$A100)</f>
        <v>0</v>
      </c>
      <c r="AH100" s="53">
        <f>AG100+SUMIFS(postings!$T:$T,postings!$C:$C,'b-data'!AH$2,postings!$D:$D,'b-data'!AH$3,postings!$I:$I,'b-data'!$A100)-SUMIFS(postings!$W:$W,postings!$C:$C,'b-data'!AH$2,postings!$D:$D,'b-data'!AH$3,postings!$M:$M,'b-data'!$A100)</f>
        <v>0</v>
      </c>
      <c r="AI100" s="53">
        <f>AH100+SUMIFS(postings!$T:$T,postings!$C:$C,'b-data'!AI$2,postings!$D:$D,'b-data'!AI$3,postings!$I:$I,'b-data'!$A100)-SUMIFS(postings!$W:$W,postings!$C:$C,'b-data'!AI$2,postings!$D:$D,'b-data'!AI$3,postings!$M:$M,'b-data'!$A100)</f>
        <v>0</v>
      </c>
      <c r="AJ100" s="53" cm="1">
        <f t="array" ref="AJ100">+INDEX(X100:AI100,1,Settings!$C$4)</f>
        <v>0</v>
      </c>
      <c r="AK100" s="53" cm="1">
        <f t="array" ref="AK100">+INDEX(X100:AI100,1,Settings!$C$4)</f>
        <v>0</v>
      </c>
      <c r="AL100" s="53"/>
      <c r="AM100" s="53">
        <f t="shared" si="139"/>
        <v>0</v>
      </c>
      <c r="AN100" s="53">
        <f t="shared" ref="AN100:AX100" si="206">+AM100</f>
        <v>0</v>
      </c>
      <c r="AO100" s="53">
        <f t="shared" si="206"/>
        <v>0</v>
      </c>
      <c r="AP100" s="53">
        <f t="shared" si="206"/>
        <v>0</v>
      </c>
      <c r="AQ100" s="53">
        <f t="shared" si="206"/>
        <v>0</v>
      </c>
      <c r="AR100" s="53">
        <f t="shared" si="206"/>
        <v>0</v>
      </c>
      <c r="AS100" s="53">
        <f t="shared" si="206"/>
        <v>0</v>
      </c>
      <c r="AT100" s="53">
        <f t="shared" si="206"/>
        <v>0</v>
      </c>
      <c r="AU100" s="53">
        <f t="shared" si="206"/>
        <v>0</v>
      </c>
      <c r="AV100" s="53">
        <f t="shared" si="206"/>
        <v>0</v>
      </c>
      <c r="AW100" s="53">
        <f t="shared" si="206"/>
        <v>0</v>
      </c>
      <c r="AX100" s="53">
        <f t="shared" si="206"/>
        <v>0</v>
      </c>
      <c r="AY100" s="53" cm="1">
        <f t="array" ref="AY100">+INDEX(AM100:AX100,1,Settings!$C$4)</f>
        <v>0</v>
      </c>
      <c r="AZ100" s="53">
        <f t="shared" si="141"/>
        <v>0</v>
      </c>
      <c r="BA100" s="53"/>
      <c r="BB100" s="53">
        <f t="shared" si="142"/>
        <v>0</v>
      </c>
      <c r="BC100" s="53">
        <f t="shared" ref="BC100:BN100" si="207">+BB100</f>
        <v>0</v>
      </c>
      <c r="BD100" s="53">
        <f t="shared" si="207"/>
        <v>0</v>
      </c>
      <c r="BE100" s="53">
        <f t="shared" si="207"/>
        <v>0</v>
      </c>
      <c r="BF100" s="53">
        <f t="shared" si="207"/>
        <v>0</v>
      </c>
      <c r="BG100" s="53">
        <f t="shared" si="207"/>
        <v>0</v>
      </c>
      <c r="BH100" s="53">
        <f t="shared" si="207"/>
        <v>0</v>
      </c>
      <c r="BI100" s="53">
        <f t="shared" si="207"/>
        <v>0</v>
      </c>
      <c r="BJ100" s="53">
        <f t="shared" si="207"/>
        <v>0</v>
      </c>
      <c r="BK100" s="53">
        <f t="shared" si="207"/>
        <v>0</v>
      </c>
      <c r="BL100" s="53">
        <f t="shared" si="207"/>
        <v>0</v>
      </c>
      <c r="BM100" s="53">
        <f t="shared" si="207"/>
        <v>0</v>
      </c>
      <c r="BN100" s="53">
        <f t="shared" si="207"/>
        <v>0</v>
      </c>
      <c r="BO100" s="53"/>
      <c r="BP100" s="53">
        <f t="shared" si="144"/>
        <v>0</v>
      </c>
      <c r="BQ100" s="53"/>
      <c r="BR100" s="53">
        <f t="shared" si="145"/>
        <v>0</v>
      </c>
    </row>
    <row r="101" spans="1:70" x14ac:dyDescent="0.2">
      <c r="A101" s="6">
        <v>845</v>
      </c>
      <c r="B101" s="6" t="str">
        <f>+VLOOKUP(A101,masterfile!B:C,2,FALSE)</f>
        <v>Nachschusskapital</v>
      </c>
      <c r="D101" s="53">
        <f>+SUMIF('[1]2017'!$A:$A,$A101,'[1]2017'!$C:$C)-SUMIF('[1]2017'!$E:$E,$A101,'[1]2017'!$G:$G)</f>
        <v>0</v>
      </c>
      <c r="E101" s="53">
        <f>+SUMIF('[1]2018'!$A:$A,$A101,'[1]2018'!$C:$C)-SUMIF('[1]2018'!$E:$E,$A101,'[1]2018'!$G:$G)+D101</f>
        <v>0</v>
      </c>
      <c r="F101" s="53">
        <f>+SUMIF('[1]2019'!$A:$A,$A101,'[1]2019'!$C:$C)-SUMIF('[1]2019'!$E:$E,$A101,'[1]2019'!$G:$G)+E101</f>
        <v>0</v>
      </c>
      <c r="G101" s="53">
        <f>+SUMIF('[1]2020'!$A:$A,$A101,'[1]2020'!$C:$C)-SUMIF('[1]2020'!$E:$E,$A101,'[1]2020'!$G:$G)+F101</f>
        <v>0</v>
      </c>
      <c r="H101" s="53"/>
      <c r="I101" s="53">
        <f>+(SUMIF('[1]2021'!$A:$A,$A101,'[1]2021'!$C:$C)-SUMIF('[1]2021'!$E:$E,$A101,'[1]2021'!$G:$G))/12+G101</f>
        <v>0</v>
      </c>
      <c r="J101" s="53">
        <f>+(SUMIF('[1]2021'!$A:$A,$A101,'[1]2021'!$C:$C)-SUMIF('[1]2021'!$E:$E,$A101,'[1]2021'!$G:$G))/12+I101</f>
        <v>0</v>
      </c>
      <c r="K101" s="53">
        <f>+(SUMIF('[1]2021'!$A:$A,$A101,'[1]2021'!$C:$C)-SUMIF('[1]2021'!$E:$E,$A101,'[1]2021'!$G:$G))/12+J101</f>
        <v>0</v>
      </c>
      <c r="L101" s="53">
        <f>+(SUMIF('[1]2021'!$A:$A,$A101,'[1]2021'!$C:$C)-SUMIF('[1]2021'!$E:$E,$A101,'[1]2021'!$G:$G))/12+K101</f>
        <v>0</v>
      </c>
      <c r="M101" s="53">
        <f>+(SUMIF('[1]2021'!$A:$A,$A101,'[1]2021'!$C:$C)-SUMIF('[1]2021'!$E:$E,$A101,'[1]2021'!$G:$G))/12+L101</f>
        <v>0</v>
      </c>
      <c r="N101" s="53">
        <f>+(SUMIF('[1]2021'!$A:$A,$A101,'[1]2021'!$C:$C)-SUMIF('[1]2021'!$E:$E,$A101,'[1]2021'!$G:$G))/12+M101</f>
        <v>0</v>
      </c>
      <c r="O101" s="53">
        <f>+(SUMIF('[1]2021'!$A:$A,$A101,'[1]2021'!$C:$C)-SUMIF('[1]2021'!$E:$E,$A101,'[1]2021'!$G:$G))/12+N101</f>
        <v>0</v>
      </c>
      <c r="P101" s="53">
        <f>+(SUMIF('[1]2021'!$A:$A,$A101,'[1]2021'!$C:$C)-SUMIF('[1]2021'!$E:$E,$A101,'[1]2021'!$G:$G))/12+O101</f>
        <v>0</v>
      </c>
      <c r="Q101" s="53">
        <f>+(SUMIF('[1]2021'!$A:$A,$A101,'[1]2021'!$C:$C)-SUMIF('[1]2021'!$E:$E,$A101,'[1]2021'!$G:$G))/12+P101</f>
        <v>0</v>
      </c>
      <c r="R101" s="53">
        <f>+(SUMIF('[1]2021'!$A:$A,$A101,'[1]2021'!$C:$C)-SUMIF('[1]2021'!$E:$E,$A101,'[1]2021'!$G:$G))/12+Q101</f>
        <v>0</v>
      </c>
      <c r="S101" s="53">
        <f>+(SUMIF('[1]2021'!$A:$A,$A101,'[1]2021'!$C:$C)-SUMIF('[1]2021'!$E:$E,$A101,'[1]2021'!$G:$G))/12+R101</f>
        <v>0</v>
      </c>
      <c r="T101" s="53">
        <f>+(SUMIF('[1]2021'!$A:$A,$A101,'[1]2021'!$C:$C)-SUMIF('[1]2021'!$E:$E,$A101,'[1]2021'!$G:$G))/12+S101</f>
        <v>0</v>
      </c>
      <c r="U101" s="53" cm="1">
        <f t="array" ref="U101">+INDEX(I101:T101,1,Settings!$C$4)</f>
        <v>0</v>
      </c>
      <c r="V101" s="53" cm="1">
        <f t="array" ref="V101">+INDEX(I101:T101,1,Settings!$C$4)</f>
        <v>0</v>
      </c>
      <c r="W101" s="53"/>
      <c r="X101" s="53">
        <f>V101+SUMIFS(postings!$T:$T,postings!$C:$C,'b-data'!X$2,postings!$D:$D,'b-data'!X$3,postings!$I:$I,'b-data'!$A101)-SUMIFS(postings!$W:$W,postings!$C:$C,'b-data'!X$2,postings!$D:$D,'b-data'!X$3,postings!$M:$M,'b-data'!$A101)</f>
        <v>0</v>
      </c>
      <c r="Y101" s="53">
        <f>X101+SUMIFS(postings!$T:$T,postings!$C:$C,'b-data'!Y$2,postings!$D:$D,'b-data'!Y$3,postings!$I:$I,'b-data'!$A101)-SUMIFS(postings!$W:$W,postings!$C:$C,'b-data'!Y$2,postings!$D:$D,'b-data'!Y$3,postings!$M:$M,'b-data'!$A101)</f>
        <v>0</v>
      </c>
      <c r="Z101" s="53">
        <f>Y101+SUMIFS(postings!$T:$T,postings!$C:$C,'b-data'!Z$2,postings!$D:$D,'b-data'!Z$3,postings!$I:$I,'b-data'!$A101)-SUMIFS(postings!$W:$W,postings!$C:$C,'b-data'!Z$2,postings!$D:$D,'b-data'!Z$3,postings!$M:$M,'b-data'!$A101)</f>
        <v>0</v>
      </c>
      <c r="AA101" s="53">
        <f>Z101+SUMIFS(postings!$T:$T,postings!$C:$C,'b-data'!AA$2,postings!$D:$D,'b-data'!AA$3,postings!$I:$I,'b-data'!$A101)-SUMIFS(postings!$W:$W,postings!$C:$C,'b-data'!AA$2,postings!$D:$D,'b-data'!AA$3,postings!$M:$M,'b-data'!$A101)</f>
        <v>0</v>
      </c>
      <c r="AB101" s="53">
        <f>AA101+SUMIFS(postings!$T:$T,postings!$C:$C,'b-data'!AB$2,postings!$D:$D,'b-data'!AB$3,postings!$I:$I,'b-data'!$A101)-SUMIFS(postings!$W:$W,postings!$C:$C,'b-data'!AB$2,postings!$D:$D,'b-data'!AB$3,postings!$M:$M,'b-data'!$A101)</f>
        <v>0</v>
      </c>
      <c r="AC101" s="53">
        <f>AB101+SUMIFS(postings!$T:$T,postings!$C:$C,'b-data'!AC$2,postings!$D:$D,'b-data'!AC$3,postings!$I:$I,'b-data'!$A101)-SUMIFS(postings!$W:$W,postings!$C:$C,'b-data'!AC$2,postings!$D:$D,'b-data'!AC$3,postings!$M:$M,'b-data'!$A101)</f>
        <v>0</v>
      </c>
      <c r="AD101" s="53">
        <f>AC101+SUMIFS(postings!$T:$T,postings!$C:$C,'b-data'!AD$2,postings!$D:$D,'b-data'!AD$3,postings!$I:$I,'b-data'!$A101)-SUMIFS(postings!$W:$W,postings!$C:$C,'b-data'!AD$2,postings!$D:$D,'b-data'!AD$3,postings!$M:$M,'b-data'!$A101)</f>
        <v>0</v>
      </c>
      <c r="AE101" s="53">
        <f>AD101+SUMIFS(postings!$T:$T,postings!$C:$C,'b-data'!AE$2,postings!$D:$D,'b-data'!AE$3,postings!$I:$I,'b-data'!$A101)-SUMIFS(postings!$W:$W,postings!$C:$C,'b-data'!AE$2,postings!$D:$D,'b-data'!AE$3,postings!$M:$M,'b-data'!$A101)</f>
        <v>0</v>
      </c>
      <c r="AF101" s="53">
        <f>AE101+SUMIFS(postings!$T:$T,postings!$C:$C,'b-data'!AF$2,postings!$D:$D,'b-data'!AF$3,postings!$I:$I,'b-data'!$A101)-SUMIFS(postings!$W:$W,postings!$C:$C,'b-data'!AF$2,postings!$D:$D,'b-data'!AF$3,postings!$M:$M,'b-data'!$A101)</f>
        <v>0</v>
      </c>
      <c r="AG101" s="53">
        <f>AF101+SUMIFS(postings!$T:$T,postings!$C:$C,'b-data'!AG$2,postings!$D:$D,'b-data'!AG$3,postings!$I:$I,'b-data'!$A101)-SUMIFS(postings!$W:$W,postings!$C:$C,'b-data'!AG$2,postings!$D:$D,'b-data'!AG$3,postings!$M:$M,'b-data'!$A101)</f>
        <v>0</v>
      </c>
      <c r="AH101" s="53">
        <f>AG101+SUMIFS(postings!$T:$T,postings!$C:$C,'b-data'!AH$2,postings!$D:$D,'b-data'!AH$3,postings!$I:$I,'b-data'!$A101)-SUMIFS(postings!$W:$W,postings!$C:$C,'b-data'!AH$2,postings!$D:$D,'b-data'!AH$3,postings!$M:$M,'b-data'!$A101)</f>
        <v>0</v>
      </c>
      <c r="AI101" s="53">
        <f>AH101+SUMIFS(postings!$T:$T,postings!$C:$C,'b-data'!AI$2,postings!$D:$D,'b-data'!AI$3,postings!$I:$I,'b-data'!$A101)-SUMIFS(postings!$W:$W,postings!$C:$C,'b-data'!AI$2,postings!$D:$D,'b-data'!AI$3,postings!$M:$M,'b-data'!$A101)</f>
        <v>0</v>
      </c>
      <c r="AJ101" s="53" cm="1">
        <f t="array" ref="AJ101">+INDEX(X101:AI101,1,Settings!$C$4)</f>
        <v>0</v>
      </c>
      <c r="AK101" s="53" cm="1">
        <f t="array" ref="AK101">+INDEX(X101:AI101,1,Settings!$C$4)</f>
        <v>0</v>
      </c>
      <c r="AL101" s="53"/>
      <c r="AM101" s="53">
        <f t="shared" si="139"/>
        <v>0</v>
      </c>
      <c r="AN101" s="53">
        <f t="shared" ref="AN101:AX101" si="208">+AM101</f>
        <v>0</v>
      </c>
      <c r="AO101" s="53">
        <f t="shared" si="208"/>
        <v>0</v>
      </c>
      <c r="AP101" s="53">
        <f t="shared" si="208"/>
        <v>0</v>
      </c>
      <c r="AQ101" s="53">
        <f t="shared" si="208"/>
        <v>0</v>
      </c>
      <c r="AR101" s="53">
        <f t="shared" si="208"/>
        <v>0</v>
      </c>
      <c r="AS101" s="53">
        <f t="shared" si="208"/>
        <v>0</v>
      </c>
      <c r="AT101" s="53">
        <f t="shared" si="208"/>
        <v>0</v>
      </c>
      <c r="AU101" s="53">
        <f t="shared" si="208"/>
        <v>0</v>
      </c>
      <c r="AV101" s="53">
        <f t="shared" si="208"/>
        <v>0</v>
      </c>
      <c r="AW101" s="53">
        <f t="shared" si="208"/>
        <v>0</v>
      </c>
      <c r="AX101" s="53">
        <f t="shared" si="208"/>
        <v>0</v>
      </c>
      <c r="AY101" s="53" cm="1">
        <f t="array" ref="AY101">+INDEX(AM101:AX101,1,Settings!$C$4)</f>
        <v>0</v>
      </c>
      <c r="AZ101" s="53">
        <f t="shared" si="141"/>
        <v>0</v>
      </c>
      <c r="BA101" s="53"/>
      <c r="BB101" s="53">
        <f t="shared" si="142"/>
        <v>0</v>
      </c>
      <c r="BC101" s="53">
        <f t="shared" ref="BC101:BN101" si="209">+BB101</f>
        <v>0</v>
      </c>
      <c r="BD101" s="53">
        <f t="shared" si="209"/>
        <v>0</v>
      </c>
      <c r="BE101" s="53">
        <f t="shared" si="209"/>
        <v>0</v>
      </c>
      <c r="BF101" s="53">
        <f t="shared" si="209"/>
        <v>0</v>
      </c>
      <c r="BG101" s="53">
        <f t="shared" si="209"/>
        <v>0</v>
      </c>
      <c r="BH101" s="53">
        <f t="shared" si="209"/>
        <v>0</v>
      </c>
      <c r="BI101" s="53">
        <f t="shared" si="209"/>
        <v>0</v>
      </c>
      <c r="BJ101" s="53">
        <f t="shared" si="209"/>
        <v>0</v>
      </c>
      <c r="BK101" s="53">
        <f t="shared" si="209"/>
        <v>0</v>
      </c>
      <c r="BL101" s="53">
        <f t="shared" si="209"/>
        <v>0</v>
      </c>
      <c r="BM101" s="53">
        <f t="shared" si="209"/>
        <v>0</v>
      </c>
      <c r="BN101" s="53">
        <f t="shared" si="209"/>
        <v>0</v>
      </c>
      <c r="BO101" s="53"/>
      <c r="BP101" s="53">
        <f t="shared" si="144"/>
        <v>0</v>
      </c>
      <c r="BQ101" s="53"/>
      <c r="BR101" s="53">
        <f t="shared" si="145"/>
        <v>0</v>
      </c>
    </row>
    <row r="102" spans="1:70" x14ac:dyDescent="0.2">
      <c r="A102" s="6">
        <v>846</v>
      </c>
      <c r="B102" s="6" t="str">
        <f>+VLOOKUP(A102,masterfile!B:C,2,FALSE)</f>
        <v>Gesetzliche Rücklage</v>
      </c>
      <c r="D102" s="53">
        <f>+SUMIF('[1]2017'!$A:$A,$A102,'[1]2017'!$C:$C)-SUMIF('[1]2017'!$E:$E,$A102,'[1]2017'!$G:$G)</f>
        <v>0</v>
      </c>
      <c r="E102" s="53">
        <f>+SUMIF('[1]2018'!$A:$A,$A102,'[1]2018'!$C:$C)-SUMIF('[1]2018'!$E:$E,$A102,'[1]2018'!$G:$G)+D102</f>
        <v>0</v>
      </c>
      <c r="F102" s="53">
        <f>+SUMIF('[1]2019'!$A:$A,$A102,'[1]2019'!$C:$C)-SUMIF('[1]2019'!$E:$E,$A102,'[1]2019'!$G:$G)+E102</f>
        <v>0</v>
      </c>
      <c r="G102" s="53">
        <f>+SUMIF('[1]2020'!$A:$A,$A102,'[1]2020'!$C:$C)-SUMIF('[1]2020'!$E:$E,$A102,'[1]2020'!$G:$G)+F102</f>
        <v>0</v>
      </c>
      <c r="H102" s="53"/>
      <c r="I102" s="53">
        <f>+(SUMIF('[1]2021'!$A:$A,$A102,'[1]2021'!$C:$C)-SUMIF('[1]2021'!$E:$E,$A102,'[1]2021'!$G:$G))/12+G102</f>
        <v>0</v>
      </c>
      <c r="J102" s="53">
        <f>+(SUMIF('[1]2021'!$A:$A,$A102,'[1]2021'!$C:$C)-SUMIF('[1]2021'!$E:$E,$A102,'[1]2021'!$G:$G))/12+I102</f>
        <v>0</v>
      </c>
      <c r="K102" s="53">
        <f>+(SUMIF('[1]2021'!$A:$A,$A102,'[1]2021'!$C:$C)-SUMIF('[1]2021'!$E:$E,$A102,'[1]2021'!$G:$G))/12+J102</f>
        <v>0</v>
      </c>
      <c r="L102" s="53">
        <f>+(SUMIF('[1]2021'!$A:$A,$A102,'[1]2021'!$C:$C)-SUMIF('[1]2021'!$E:$E,$A102,'[1]2021'!$G:$G))/12+K102</f>
        <v>0</v>
      </c>
      <c r="M102" s="53">
        <f>+(SUMIF('[1]2021'!$A:$A,$A102,'[1]2021'!$C:$C)-SUMIF('[1]2021'!$E:$E,$A102,'[1]2021'!$G:$G))/12+L102</f>
        <v>0</v>
      </c>
      <c r="N102" s="53">
        <f>+(SUMIF('[1]2021'!$A:$A,$A102,'[1]2021'!$C:$C)-SUMIF('[1]2021'!$E:$E,$A102,'[1]2021'!$G:$G))/12+M102</f>
        <v>0</v>
      </c>
      <c r="O102" s="53">
        <f>+(SUMIF('[1]2021'!$A:$A,$A102,'[1]2021'!$C:$C)-SUMIF('[1]2021'!$E:$E,$A102,'[1]2021'!$G:$G))/12+N102</f>
        <v>0</v>
      </c>
      <c r="P102" s="53">
        <f>+(SUMIF('[1]2021'!$A:$A,$A102,'[1]2021'!$C:$C)-SUMIF('[1]2021'!$E:$E,$A102,'[1]2021'!$G:$G))/12+O102</f>
        <v>0</v>
      </c>
      <c r="Q102" s="53">
        <f>+(SUMIF('[1]2021'!$A:$A,$A102,'[1]2021'!$C:$C)-SUMIF('[1]2021'!$E:$E,$A102,'[1]2021'!$G:$G))/12+P102</f>
        <v>0</v>
      </c>
      <c r="R102" s="53">
        <f>+(SUMIF('[1]2021'!$A:$A,$A102,'[1]2021'!$C:$C)-SUMIF('[1]2021'!$E:$E,$A102,'[1]2021'!$G:$G))/12+Q102</f>
        <v>0</v>
      </c>
      <c r="S102" s="53">
        <f>+(SUMIF('[1]2021'!$A:$A,$A102,'[1]2021'!$C:$C)-SUMIF('[1]2021'!$E:$E,$A102,'[1]2021'!$G:$G))/12+R102</f>
        <v>0</v>
      </c>
      <c r="T102" s="53">
        <f>+(SUMIF('[1]2021'!$A:$A,$A102,'[1]2021'!$C:$C)-SUMIF('[1]2021'!$E:$E,$A102,'[1]2021'!$G:$G))/12+S102</f>
        <v>0</v>
      </c>
      <c r="U102" s="53" cm="1">
        <f t="array" ref="U102">+INDEX(I102:T102,1,Settings!$C$4)</f>
        <v>0</v>
      </c>
      <c r="V102" s="53" cm="1">
        <f t="array" ref="V102">+INDEX(I102:T102,1,Settings!$C$4)</f>
        <v>0</v>
      </c>
      <c r="W102" s="53"/>
      <c r="X102" s="53">
        <f>V102+SUMIFS(postings!$T:$T,postings!$C:$C,'b-data'!X$2,postings!$D:$D,'b-data'!X$3,postings!$I:$I,'b-data'!$A102)-SUMIFS(postings!$W:$W,postings!$C:$C,'b-data'!X$2,postings!$D:$D,'b-data'!X$3,postings!$M:$M,'b-data'!$A102)</f>
        <v>0</v>
      </c>
      <c r="Y102" s="53">
        <f>X102+SUMIFS(postings!$T:$T,postings!$C:$C,'b-data'!Y$2,postings!$D:$D,'b-data'!Y$3,postings!$I:$I,'b-data'!$A102)-SUMIFS(postings!$W:$W,postings!$C:$C,'b-data'!Y$2,postings!$D:$D,'b-data'!Y$3,postings!$M:$M,'b-data'!$A102)</f>
        <v>0</v>
      </c>
      <c r="Z102" s="53">
        <f>Y102+SUMIFS(postings!$T:$T,postings!$C:$C,'b-data'!Z$2,postings!$D:$D,'b-data'!Z$3,postings!$I:$I,'b-data'!$A102)-SUMIFS(postings!$W:$W,postings!$C:$C,'b-data'!Z$2,postings!$D:$D,'b-data'!Z$3,postings!$M:$M,'b-data'!$A102)</f>
        <v>0</v>
      </c>
      <c r="AA102" s="53">
        <f>Z102+SUMIFS(postings!$T:$T,postings!$C:$C,'b-data'!AA$2,postings!$D:$D,'b-data'!AA$3,postings!$I:$I,'b-data'!$A102)-SUMIFS(postings!$W:$W,postings!$C:$C,'b-data'!AA$2,postings!$D:$D,'b-data'!AA$3,postings!$M:$M,'b-data'!$A102)</f>
        <v>0</v>
      </c>
      <c r="AB102" s="53">
        <f>AA102+SUMIFS(postings!$T:$T,postings!$C:$C,'b-data'!AB$2,postings!$D:$D,'b-data'!AB$3,postings!$I:$I,'b-data'!$A102)-SUMIFS(postings!$W:$W,postings!$C:$C,'b-data'!AB$2,postings!$D:$D,'b-data'!AB$3,postings!$M:$M,'b-data'!$A102)</f>
        <v>0</v>
      </c>
      <c r="AC102" s="53">
        <f>AB102+SUMIFS(postings!$T:$T,postings!$C:$C,'b-data'!AC$2,postings!$D:$D,'b-data'!AC$3,postings!$I:$I,'b-data'!$A102)-SUMIFS(postings!$W:$W,postings!$C:$C,'b-data'!AC$2,postings!$D:$D,'b-data'!AC$3,postings!$M:$M,'b-data'!$A102)</f>
        <v>0</v>
      </c>
      <c r="AD102" s="53">
        <f>AC102+SUMIFS(postings!$T:$T,postings!$C:$C,'b-data'!AD$2,postings!$D:$D,'b-data'!AD$3,postings!$I:$I,'b-data'!$A102)-SUMIFS(postings!$W:$W,postings!$C:$C,'b-data'!AD$2,postings!$D:$D,'b-data'!AD$3,postings!$M:$M,'b-data'!$A102)</f>
        <v>0</v>
      </c>
      <c r="AE102" s="53">
        <f>AD102+SUMIFS(postings!$T:$T,postings!$C:$C,'b-data'!AE$2,postings!$D:$D,'b-data'!AE$3,postings!$I:$I,'b-data'!$A102)-SUMIFS(postings!$W:$W,postings!$C:$C,'b-data'!AE$2,postings!$D:$D,'b-data'!AE$3,postings!$M:$M,'b-data'!$A102)</f>
        <v>0</v>
      </c>
      <c r="AF102" s="53">
        <f>AE102+SUMIFS(postings!$T:$T,postings!$C:$C,'b-data'!AF$2,postings!$D:$D,'b-data'!AF$3,postings!$I:$I,'b-data'!$A102)-SUMIFS(postings!$W:$W,postings!$C:$C,'b-data'!AF$2,postings!$D:$D,'b-data'!AF$3,postings!$M:$M,'b-data'!$A102)</f>
        <v>0</v>
      </c>
      <c r="AG102" s="53">
        <f>AF102+SUMIFS(postings!$T:$T,postings!$C:$C,'b-data'!AG$2,postings!$D:$D,'b-data'!AG$3,postings!$I:$I,'b-data'!$A102)-SUMIFS(postings!$W:$W,postings!$C:$C,'b-data'!AG$2,postings!$D:$D,'b-data'!AG$3,postings!$M:$M,'b-data'!$A102)</f>
        <v>0</v>
      </c>
      <c r="AH102" s="53">
        <f>AG102+SUMIFS(postings!$T:$T,postings!$C:$C,'b-data'!AH$2,postings!$D:$D,'b-data'!AH$3,postings!$I:$I,'b-data'!$A102)-SUMIFS(postings!$W:$W,postings!$C:$C,'b-data'!AH$2,postings!$D:$D,'b-data'!AH$3,postings!$M:$M,'b-data'!$A102)</f>
        <v>0</v>
      </c>
      <c r="AI102" s="53">
        <f>AH102+SUMIFS(postings!$T:$T,postings!$C:$C,'b-data'!AI$2,postings!$D:$D,'b-data'!AI$3,postings!$I:$I,'b-data'!$A102)-SUMIFS(postings!$W:$W,postings!$C:$C,'b-data'!AI$2,postings!$D:$D,'b-data'!AI$3,postings!$M:$M,'b-data'!$A102)</f>
        <v>0</v>
      </c>
      <c r="AJ102" s="53" cm="1">
        <f t="array" ref="AJ102">+INDEX(X102:AI102,1,Settings!$C$4)</f>
        <v>0</v>
      </c>
      <c r="AK102" s="53" cm="1">
        <f t="array" ref="AK102">+INDEX(X102:AI102,1,Settings!$C$4)</f>
        <v>0</v>
      </c>
      <c r="AL102" s="53"/>
      <c r="AM102" s="53">
        <f t="shared" si="139"/>
        <v>0</v>
      </c>
      <c r="AN102" s="53">
        <f t="shared" ref="AN102:AX102" si="210">+AM102</f>
        <v>0</v>
      </c>
      <c r="AO102" s="53">
        <f t="shared" si="210"/>
        <v>0</v>
      </c>
      <c r="AP102" s="53">
        <f t="shared" si="210"/>
        <v>0</v>
      </c>
      <c r="AQ102" s="53">
        <f t="shared" si="210"/>
        <v>0</v>
      </c>
      <c r="AR102" s="53">
        <f t="shared" si="210"/>
        <v>0</v>
      </c>
      <c r="AS102" s="53">
        <f t="shared" si="210"/>
        <v>0</v>
      </c>
      <c r="AT102" s="53">
        <f t="shared" si="210"/>
        <v>0</v>
      </c>
      <c r="AU102" s="53">
        <f t="shared" si="210"/>
        <v>0</v>
      </c>
      <c r="AV102" s="53">
        <f t="shared" si="210"/>
        <v>0</v>
      </c>
      <c r="AW102" s="53">
        <f t="shared" si="210"/>
        <v>0</v>
      </c>
      <c r="AX102" s="53">
        <f t="shared" si="210"/>
        <v>0</v>
      </c>
      <c r="AY102" s="53" cm="1">
        <f t="array" ref="AY102">+INDEX(AM102:AX102,1,Settings!$C$4)</f>
        <v>0</v>
      </c>
      <c r="AZ102" s="53">
        <f t="shared" si="141"/>
        <v>0</v>
      </c>
      <c r="BA102" s="53"/>
      <c r="BB102" s="53">
        <f t="shared" si="142"/>
        <v>0</v>
      </c>
      <c r="BC102" s="53">
        <f t="shared" ref="BC102:BN102" si="211">+BB102</f>
        <v>0</v>
      </c>
      <c r="BD102" s="53">
        <f t="shared" si="211"/>
        <v>0</v>
      </c>
      <c r="BE102" s="53">
        <f t="shared" si="211"/>
        <v>0</v>
      </c>
      <c r="BF102" s="53">
        <f t="shared" si="211"/>
        <v>0</v>
      </c>
      <c r="BG102" s="53">
        <f t="shared" si="211"/>
        <v>0</v>
      </c>
      <c r="BH102" s="53">
        <f t="shared" si="211"/>
        <v>0</v>
      </c>
      <c r="BI102" s="53">
        <f t="shared" si="211"/>
        <v>0</v>
      </c>
      <c r="BJ102" s="53">
        <f t="shared" si="211"/>
        <v>0</v>
      </c>
      <c r="BK102" s="53">
        <f t="shared" si="211"/>
        <v>0</v>
      </c>
      <c r="BL102" s="53">
        <f t="shared" si="211"/>
        <v>0</v>
      </c>
      <c r="BM102" s="53">
        <f t="shared" si="211"/>
        <v>0</v>
      </c>
      <c r="BN102" s="53">
        <f t="shared" si="211"/>
        <v>0</v>
      </c>
      <c r="BO102" s="53"/>
      <c r="BP102" s="53">
        <f t="shared" si="144"/>
        <v>0</v>
      </c>
      <c r="BQ102" s="53"/>
      <c r="BR102" s="53">
        <f t="shared" si="145"/>
        <v>0</v>
      </c>
    </row>
    <row r="103" spans="1:70" x14ac:dyDescent="0.2">
      <c r="A103" s="6">
        <v>846</v>
      </c>
      <c r="B103" s="6" t="str">
        <f>+VLOOKUP(A103,masterfile!B:C,2,FALSE)</f>
        <v>Gesetzliche Rücklage</v>
      </c>
      <c r="D103" s="53">
        <f>+SUMIF('[1]2017'!$A:$A,$A103,'[1]2017'!$C:$C)-SUMIF('[1]2017'!$E:$E,$A103,'[1]2017'!$G:$G)</f>
        <v>0</v>
      </c>
      <c r="E103" s="53">
        <f>+SUMIF('[1]2018'!$A:$A,$A103,'[1]2018'!$C:$C)-SUMIF('[1]2018'!$E:$E,$A103,'[1]2018'!$G:$G)+D103</f>
        <v>0</v>
      </c>
      <c r="F103" s="53">
        <f>+SUMIF('[1]2019'!$A:$A,$A103,'[1]2019'!$C:$C)-SUMIF('[1]2019'!$E:$E,$A103,'[1]2019'!$G:$G)+E103</f>
        <v>0</v>
      </c>
      <c r="G103" s="53">
        <f>+SUMIF('[1]2020'!$A:$A,$A103,'[1]2020'!$C:$C)-SUMIF('[1]2020'!$E:$E,$A103,'[1]2020'!$G:$G)+F103</f>
        <v>0</v>
      </c>
      <c r="H103" s="53"/>
      <c r="I103" s="53">
        <f>+(SUMIF('[1]2021'!$A:$A,$A103,'[1]2021'!$C:$C)-SUMIF('[1]2021'!$E:$E,$A103,'[1]2021'!$G:$G))/12+G103</f>
        <v>0</v>
      </c>
      <c r="J103" s="53">
        <f>+(SUMIF('[1]2021'!$A:$A,$A103,'[1]2021'!$C:$C)-SUMIF('[1]2021'!$E:$E,$A103,'[1]2021'!$G:$G))/12+I103</f>
        <v>0</v>
      </c>
      <c r="K103" s="53">
        <f>+(SUMIF('[1]2021'!$A:$A,$A103,'[1]2021'!$C:$C)-SUMIF('[1]2021'!$E:$E,$A103,'[1]2021'!$G:$G))/12+J103</f>
        <v>0</v>
      </c>
      <c r="L103" s="53">
        <f>+(SUMIF('[1]2021'!$A:$A,$A103,'[1]2021'!$C:$C)-SUMIF('[1]2021'!$E:$E,$A103,'[1]2021'!$G:$G))/12+K103</f>
        <v>0</v>
      </c>
      <c r="M103" s="53">
        <f>+(SUMIF('[1]2021'!$A:$A,$A103,'[1]2021'!$C:$C)-SUMIF('[1]2021'!$E:$E,$A103,'[1]2021'!$G:$G))/12+L103</f>
        <v>0</v>
      </c>
      <c r="N103" s="53">
        <f>+(SUMIF('[1]2021'!$A:$A,$A103,'[1]2021'!$C:$C)-SUMIF('[1]2021'!$E:$E,$A103,'[1]2021'!$G:$G))/12+M103</f>
        <v>0</v>
      </c>
      <c r="O103" s="53">
        <f>+(SUMIF('[1]2021'!$A:$A,$A103,'[1]2021'!$C:$C)-SUMIF('[1]2021'!$E:$E,$A103,'[1]2021'!$G:$G))/12+N103</f>
        <v>0</v>
      </c>
      <c r="P103" s="53">
        <f>+(SUMIF('[1]2021'!$A:$A,$A103,'[1]2021'!$C:$C)-SUMIF('[1]2021'!$E:$E,$A103,'[1]2021'!$G:$G))/12+O103</f>
        <v>0</v>
      </c>
      <c r="Q103" s="53">
        <f>+(SUMIF('[1]2021'!$A:$A,$A103,'[1]2021'!$C:$C)-SUMIF('[1]2021'!$E:$E,$A103,'[1]2021'!$G:$G))/12+P103</f>
        <v>0</v>
      </c>
      <c r="R103" s="53">
        <f>+(SUMIF('[1]2021'!$A:$A,$A103,'[1]2021'!$C:$C)-SUMIF('[1]2021'!$E:$E,$A103,'[1]2021'!$G:$G))/12+Q103</f>
        <v>0</v>
      </c>
      <c r="S103" s="53">
        <f>+(SUMIF('[1]2021'!$A:$A,$A103,'[1]2021'!$C:$C)-SUMIF('[1]2021'!$E:$E,$A103,'[1]2021'!$G:$G))/12+R103</f>
        <v>0</v>
      </c>
      <c r="T103" s="53">
        <f>+(SUMIF('[1]2021'!$A:$A,$A103,'[1]2021'!$C:$C)-SUMIF('[1]2021'!$E:$E,$A103,'[1]2021'!$G:$G))/12+S103</f>
        <v>0</v>
      </c>
      <c r="U103" s="53" cm="1">
        <f t="array" ref="U103">+INDEX(I103:T103,1,Settings!$C$4)</f>
        <v>0</v>
      </c>
      <c r="V103" s="53" cm="1">
        <f t="array" ref="V103">+INDEX(I103:T103,1,Settings!$C$4)</f>
        <v>0</v>
      </c>
      <c r="W103" s="53"/>
      <c r="X103" s="53">
        <f>V103+SUMIFS(postings!$T:$T,postings!$C:$C,'b-data'!X$2,postings!$D:$D,'b-data'!X$3,postings!$I:$I,'b-data'!$A103)-SUMIFS(postings!$W:$W,postings!$C:$C,'b-data'!X$2,postings!$D:$D,'b-data'!X$3,postings!$M:$M,'b-data'!$A103)</f>
        <v>0</v>
      </c>
      <c r="Y103" s="53">
        <f>X103+SUMIFS(postings!$T:$T,postings!$C:$C,'b-data'!Y$2,postings!$D:$D,'b-data'!Y$3,postings!$I:$I,'b-data'!$A103)-SUMIFS(postings!$W:$W,postings!$C:$C,'b-data'!Y$2,postings!$D:$D,'b-data'!Y$3,postings!$M:$M,'b-data'!$A103)</f>
        <v>0</v>
      </c>
      <c r="Z103" s="53">
        <f>Y103+SUMIFS(postings!$T:$T,postings!$C:$C,'b-data'!Z$2,postings!$D:$D,'b-data'!Z$3,postings!$I:$I,'b-data'!$A103)-SUMIFS(postings!$W:$W,postings!$C:$C,'b-data'!Z$2,postings!$D:$D,'b-data'!Z$3,postings!$M:$M,'b-data'!$A103)</f>
        <v>0</v>
      </c>
      <c r="AA103" s="53">
        <f>Z103+SUMIFS(postings!$T:$T,postings!$C:$C,'b-data'!AA$2,postings!$D:$D,'b-data'!AA$3,postings!$I:$I,'b-data'!$A103)-SUMIFS(postings!$W:$W,postings!$C:$C,'b-data'!AA$2,postings!$D:$D,'b-data'!AA$3,postings!$M:$M,'b-data'!$A103)</f>
        <v>0</v>
      </c>
      <c r="AB103" s="53">
        <f>AA103+SUMIFS(postings!$T:$T,postings!$C:$C,'b-data'!AB$2,postings!$D:$D,'b-data'!AB$3,postings!$I:$I,'b-data'!$A103)-SUMIFS(postings!$W:$W,postings!$C:$C,'b-data'!AB$2,postings!$D:$D,'b-data'!AB$3,postings!$M:$M,'b-data'!$A103)</f>
        <v>0</v>
      </c>
      <c r="AC103" s="53">
        <f>AB103+SUMIFS(postings!$T:$T,postings!$C:$C,'b-data'!AC$2,postings!$D:$D,'b-data'!AC$3,postings!$I:$I,'b-data'!$A103)-SUMIFS(postings!$W:$W,postings!$C:$C,'b-data'!AC$2,postings!$D:$D,'b-data'!AC$3,postings!$M:$M,'b-data'!$A103)</f>
        <v>0</v>
      </c>
      <c r="AD103" s="53">
        <f>AC103+SUMIFS(postings!$T:$T,postings!$C:$C,'b-data'!AD$2,postings!$D:$D,'b-data'!AD$3,postings!$I:$I,'b-data'!$A103)-SUMIFS(postings!$W:$W,postings!$C:$C,'b-data'!AD$2,postings!$D:$D,'b-data'!AD$3,postings!$M:$M,'b-data'!$A103)</f>
        <v>0</v>
      </c>
      <c r="AE103" s="53">
        <f>AD103+SUMIFS(postings!$T:$T,postings!$C:$C,'b-data'!AE$2,postings!$D:$D,'b-data'!AE$3,postings!$I:$I,'b-data'!$A103)-SUMIFS(postings!$W:$W,postings!$C:$C,'b-data'!AE$2,postings!$D:$D,'b-data'!AE$3,postings!$M:$M,'b-data'!$A103)</f>
        <v>0</v>
      </c>
      <c r="AF103" s="53">
        <f>AE103+SUMIFS(postings!$T:$T,postings!$C:$C,'b-data'!AF$2,postings!$D:$D,'b-data'!AF$3,postings!$I:$I,'b-data'!$A103)-SUMIFS(postings!$W:$W,postings!$C:$C,'b-data'!AF$2,postings!$D:$D,'b-data'!AF$3,postings!$M:$M,'b-data'!$A103)</f>
        <v>0</v>
      </c>
      <c r="AG103" s="53">
        <f>AF103+SUMIFS(postings!$T:$T,postings!$C:$C,'b-data'!AG$2,postings!$D:$D,'b-data'!AG$3,postings!$I:$I,'b-data'!$A103)-SUMIFS(postings!$W:$W,postings!$C:$C,'b-data'!AG$2,postings!$D:$D,'b-data'!AG$3,postings!$M:$M,'b-data'!$A103)</f>
        <v>0</v>
      </c>
      <c r="AH103" s="53">
        <f>AG103+SUMIFS(postings!$T:$T,postings!$C:$C,'b-data'!AH$2,postings!$D:$D,'b-data'!AH$3,postings!$I:$I,'b-data'!$A103)-SUMIFS(postings!$W:$W,postings!$C:$C,'b-data'!AH$2,postings!$D:$D,'b-data'!AH$3,postings!$M:$M,'b-data'!$A103)</f>
        <v>0</v>
      </c>
      <c r="AI103" s="53">
        <f>AH103+SUMIFS(postings!$T:$T,postings!$C:$C,'b-data'!AI$2,postings!$D:$D,'b-data'!AI$3,postings!$I:$I,'b-data'!$A103)-SUMIFS(postings!$W:$W,postings!$C:$C,'b-data'!AI$2,postings!$D:$D,'b-data'!AI$3,postings!$M:$M,'b-data'!$A103)</f>
        <v>0</v>
      </c>
      <c r="AJ103" s="53" cm="1">
        <f t="array" ref="AJ103">+INDEX(X103:AI103,1,Settings!$C$4)</f>
        <v>0</v>
      </c>
      <c r="AK103" s="53" cm="1">
        <f t="array" ref="AK103">+INDEX(X103:AI103,1,Settings!$C$4)</f>
        <v>0</v>
      </c>
      <c r="AL103" s="53"/>
      <c r="AM103" s="53">
        <f t="shared" si="139"/>
        <v>0</v>
      </c>
      <c r="AN103" s="53">
        <f t="shared" ref="AN103:AX103" si="212">+AM103</f>
        <v>0</v>
      </c>
      <c r="AO103" s="53">
        <f t="shared" si="212"/>
        <v>0</v>
      </c>
      <c r="AP103" s="53">
        <f t="shared" si="212"/>
        <v>0</v>
      </c>
      <c r="AQ103" s="53">
        <f t="shared" si="212"/>
        <v>0</v>
      </c>
      <c r="AR103" s="53">
        <f t="shared" si="212"/>
        <v>0</v>
      </c>
      <c r="AS103" s="53">
        <f t="shared" si="212"/>
        <v>0</v>
      </c>
      <c r="AT103" s="53">
        <f t="shared" si="212"/>
        <v>0</v>
      </c>
      <c r="AU103" s="53">
        <f t="shared" si="212"/>
        <v>0</v>
      </c>
      <c r="AV103" s="53">
        <f t="shared" si="212"/>
        <v>0</v>
      </c>
      <c r="AW103" s="53">
        <f t="shared" si="212"/>
        <v>0</v>
      </c>
      <c r="AX103" s="53">
        <f t="shared" si="212"/>
        <v>0</v>
      </c>
      <c r="AY103" s="53" cm="1">
        <f t="array" ref="AY103">+INDEX(AM103:AX103,1,Settings!$C$4)</f>
        <v>0</v>
      </c>
      <c r="AZ103" s="53">
        <f t="shared" si="141"/>
        <v>0</v>
      </c>
      <c r="BA103" s="53"/>
      <c r="BB103" s="53">
        <f t="shared" si="142"/>
        <v>0</v>
      </c>
      <c r="BC103" s="53">
        <f t="shared" ref="BC103:BN103" si="213">+BB103</f>
        <v>0</v>
      </c>
      <c r="BD103" s="53">
        <f t="shared" si="213"/>
        <v>0</v>
      </c>
      <c r="BE103" s="53">
        <f t="shared" si="213"/>
        <v>0</v>
      </c>
      <c r="BF103" s="53">
        <f t="shared" si="213"/>
        <v>0</v>
      </c>
      <c r="BG103" s="53">
        <f t="shared" si="213"/>
        <v>0</v>
      </c>
      <c r="BH103" s="53">
        <f t="shared" si="213"/>
        <v>0</v>
      </c>
      <c r="BI103" s="53">
        <f t="shared" si="213"/>
        <v>0</v>
      </c>
      <c r="BJ103" s="53">
        <f t="shared" si="213"/>
        <v>0</v>
      </c>
      <c r="BK103" s="53">
        <f t="shared" si="213"/>
        <v>0</v>
      </c>
      <c r="BL103" s="53">
        <f t="shared" si="213"/>
        <v>0</v>
      </c>
      <c r="BM103" s="53">
        <f t="shared" si="213"/>
        <v>0</v>
      </c>
      <c r="BN103" s="53">
        <f t="shared" si="213"/>
        <v>0</v>
      </c>
      <c r="BO103" s="53"/>
      <c r="BP103" s="53">
        <f t="shared" si="144"/>
        <v>0</v>
      </c>
      <c r="BQ103" s="53"/>
      <c r="BR103" s="53">
        <f t="shared" si="145"/>
        <v>0</v>
      </c>
    </row>
    <row r="104" spans="1:70" x14ac:dyDescent="0.2">
      <c r="A104" s="6">
        <v>848</v>
      </c>
      <c r="B104" s="6" t="str">
        <f>+VLOOKUP(A104,masterfile!B:C,2,FALSE)</f>
        <v>Gewinnrücklage Erwerb eigener Anteile</v>
      </c>
      <c r="D104" s="53">
        <f>+SUMIF('[1]2017'!$A:$A,$A104,'[1]2017'!$C:$C)-SUMIF('[1]2017'!$E:$E,$A104,'[1]2017'!$G:$G)</f>
        <v>0</v>
      </c>
      <c r="E104" s="53">
        <f>+SUMIF('[1]2018'!$A:$A,$A104,'[1]2018'!$C:$C)-SUMIF('[1]2018'!$E:$E,$A104,'[1]2018'!$G:$G)+D104</f>
        <v>0</v>
      </c>
      <c r="F104" s="53">
        <f>+SUMIF('[1]2019'!$A:$A,$A104,'[1]2019'!$C:$C)-SUMIF('[1]2019'!$E:$E,$A104,'[1]2019'!$G:$G)+E104</f>
        <v>0</v>
      </c>
      <c r="G104" s="53">
        <f>+SUMIF('[1]2020'!$A:$A,$A104,'[1]2020'!$C:$C)-SUMIF('[1]2020'!$E:$E,$A104,'[1]2020'!$G:$G)+F104</f>
        <v>0</v>
      </c>
      <c r="H104" s="53"/>
      <c r="I104" s="53">
        <f>+(SUMIF('[1]2021'!$A:$A,$A104,'[1]2021'!$C:$C)-SUMIF('[1]2021'!$E:$E,$A104,'[1]2021'!$G:$G))/12+G104</f>
        <v>0</v>
      </c>
      <c r="J104" s="53">
        <f>+(SUMIF('[1]2021'!$A:$A,$A104,'[1]2021'!$C:$C)-SUMIF('[1]2021'!$E:$E,$A104,'[1]2021'!$G:$G))/12+I104</f>
        <v>0</v>
      </c>
      <c r="K104" s="53">
        <f>+(SUMIF('[1]2021'!$A:$A,$A104,'[1]2021'!$C:$C)-SUMIF('[1]2021'!$E:$E,$A104,'[1]2021'!$G:$G))/12+J104</f>
        <v>0</v>
      </c>
      <c r="L104" s="53">
        <f>+(SUMIF('[1]2021'!$A:$A,$A104,'[1]2021'!$C:$C)-SUMIF('[1]2021'!$E:$E,$A104,'[1]2021'!$G:$G))/12+K104</f>
        <v>0</v>
      </c>
      <c r="M104" s="53">
        <f>+(SUMIF('[1]2021'!$A:$A,$A104,'[1]2021'!$C:$C)-SUMIF('[1]2021'!$E:$E,$A104,'[1]2021'!$G:$G))/12+L104</f>
        <v>0</v>
      </c>
      <c r="N104" s="53">
        <f>+(SUMIF('[1]2021'!$A:$A,$A104,'[1]2021'!$C:$C)-SUMIF('[1]2021'!$E:$E,$A104,'[1]2021'!$G:$G))/12+M104</f>
        <v>0</v>
      </c>
      <c r="O104" s="53">
        <f>+(SUMIF('[1]2021'!$A:$A,$A104,'[1]2021'!$C:$C)-SUMIF('[1]2021'!$E:$E,$A104,'[1]2021'!$G:$G))/12+N104</f>
        <v>0</v>
      </c>
      <c r="P104" s="53">
        <f>+(SUMIF('[1]2021'!$A:$A,$A104,'[1]2021'!$C:$C)-SUMIF('[1]2021'!$E:$E,$A104,'[1]2021'!$G:$G))/12+O104</f>
        <v>0</v>
      </c>
      <c r="Q104" s="53">
        <f>+(SUMIF('[1]2021'!$A:$A,$A104,'[1]2021'!$C:$C)-SUMIF('[1]2021'!$E:$E,$A104,'[1]2021'!$G:$G))/12+P104</f>
        <v>0</v>
      </c>
      <c r="R104" s="53">
        <f>+(SUMIF('[1]2021'!$A:$A,$A104,'[1]2021'!$C:$C)-SUMIF('[1]2021'!$E:$E,$A104,'[1]2021'!$G:$G))/12+Q104</f>
        <v>0</v>
      </c>
      <c r="S104" s="53">
        <f>+(SUMIF('[1]2021'!$A:$A,$A104,'[1]2021'!$C:$C)-SUMIF('[1]2021'!$E:$E,$A104,'[1]2021'!$G:$G))/12+R104</f>
        <v>0</v>
      </c>
      <c r="T104" s="53">
        <f>+(SUMIF('[1]2021'!$A:$A,$A104,'[1]2021'!$C:$C)-SUMIF('[1]2021'!$E:$E,$A104,'[1]2021'!$G:$G))/12+S104</f>
        <v>0</v>
      </c>
      <c r="U104" s="53" cm="1">
        <f t="array" ref="U104">+INDEX(I104:T104,1,Settings!$C$4)</f>
        <v>0</v>
      </c>
      <c r="V104" s="53" cm="1">
        <f t="array" ref="V104">+INDEX(I104:T104,1,Settings!$C$4)</f>
        <v>0</v>
      </c>
      <c r="W104" s="53"/>
      <c r="X104" s="53">
        <f>V104+SUMIFS(postings!$T:$T,postings!$C:$C,'b-data'!X$2,postings!$D:$D,'b-data'!X$3,postings!$I:$I,'b-data'!$A104)-SUMIFS(postings!$W:$W,postings!$C:$C,'b-data'!X$2,postings!$D:$D,'b-data'!X$3,postings!$M:$M,'b-data'!$A104)</f>
        <v>0</v>
      </c>
      <c r="Y104" s="53">
        <f>X104+SUMIFS(postings!$T:$T,postings!$C:$C,'b-data'!Y$2,postings!$D:$D,'b-data'!Y$3,postings!$I:$I,'b-data'!$A104)-SUMIFS(postings!$W:$W,postings!$C:$C,'b-data'!Y$2,postings!$D:$D,'b-data'!Y$3,postings!$M:$M,'b-data'!$A104)</f>
        <v>0</v>
      </c>
      <c r="Z104" s="53">
        <f>Y104+SUMIFS(postings!$T:$T,postings!$C:$C,'b-data'!Z$2,postings!$D:$D,'b-data'!Z$3,postings!$I:$I,'b-data'!$A104)-SUMIFS(postings!$W:$W,postings!$C:$C,'b-data'!Z$2,postings!$D:$D,'b-data'!Z$3,postings!$M:$M,'b-data'!$A104)</f>
        <v>0</v>
      </c>
      <c r="AA104" s="53">
        <f>Z104+SUMIFS(postings!$T:$T,postings!$C:$C,'b-data'!AA$2,postings!$D:$D,'b-data'!AA$3,postings!$I:$I,'b-data'!$A104)-SUMIFS(postings!$W:$W,postings!$C:$C,'b-data'!AA$2,postings!$D:$D,'b-data'!AA$3,postings!$M:$M,'b-data'!$A104)</f>
        <v>0</v>
      </c>
      <c r="AB104" s="53">
        <f>AA104+SUMIFS(postings!$T:$T,postings!$C:$C,'b-data'!AB$2,postings!$D:$D,'b-data'!AB$3,postings!$I:$I,'b-data'!$A104)-SUMIFS(postings!$W:$W,postings!$C:$C,'b-data'!AB$2,postings!$D:$D,'b-data'!AB$3,postings!$M:$M,'b-data'!$A104)</f>
        <v>0</v>
      </c>
      <c r="AC104" s="53">
        <f>AB104+SUMIFS(postings!$T:$T,postings!$C:$C,'b-data'!AC$2,postings!$D:$D,'b-data'!AC$3,postings!$I:$I,'b-data'!$A104)-SUMIFS(postings!$W:$W,postings!$C:$C,'b-data'!AC$2,postings!$D:$D,'b-data'!AC$3,postings!$M:$M,'b-data'!$A104)</f>
        <v>0</v>
      </c>
      <c r="AD104" s="53">
        <f>AC104+SUMIFS(postings!$T:$T,postings!$C:$C,'b-data'!AD$2,postings!$D:$D,'b-data'!AD$3,postings!$I:$I,'b-data'!$A104)-SUMIFS(postings!$W:$W,postings!$C:$C,'b-data'!AD$2,postings!$D:$D,'b-data'!AD$3,postings!$M:$M,'b-data'!$A104)</f>
        <v>0</v>
      </c>
      <c r="AE104" s="53">
        <f>AD104+SUMIFS(postings!$T:$T,postings!$C:$C,'b-data'!AE$2,postings!$D:$D,'b-data'!AE$3,postings!$I:$I,'b-data'!$A104)-SUMIFS(postings!$W:$W,postings!$C:$C,'b-data'!AE$2,postings!$D:$D,'b-data'!AE$3,postings!$M:$M,'b-data'!$A104)</f>
        <v>0</v>
      </c>
      <c r="AF104" s="53">
        <f>AE104+SUMIFS(postings!$T:$T,postings!$C:$C,'b-data'!AF$2,postings!$D:$D,'b-data'!AF$3,postings!$I:$I,'b-data'!$A104)-SUMIFS(postings!$W:$W,postings!$C:$C,'b-data'!AF$2,postings!$D:$D,'b-data'!AF$3,postings!$M:$M,'b-data'!$A104)</f>
        <v>0</v>
      </c>
      <c r="AG104" s="53">
        <f>AF104+SUMIFS(postings!$T:$T,postings!$C:$C,'b-data'!AG$2,postings!$D:$D,'b-data'!AG$3,postings!$I:$I,'b-data'!$A104)-SUMIFS(postings!$W:$W,postings!$C:$C,'b-data'!AG$2,postings!$D:$D,'b-data'!AG$3,postings!$M:$M,'b-data'!$A104)</f>
        <v>0</v>
      </c>
      <c r="AH104" s="53">
        <f>AG104+SUMIFS(postings!$T:$T,postings!$C:$C,'b-data'!AH$2,postings!$D:$D,'b-data'!AH$3,postings!$I:$I,'b-data'!$A104)-SUMIFS(postings!$W:$W,postings!$C:$C,'b-data'!AH$2,postings!$D:$D,'b-data'!AH$3,postings!$M:$M,'b-data'!$A104)</f>
        <v>0</v>
      </c>
      <c r="AI104" s="53">
        <f>AH104+SUMIFS(postings!$T:$T,postings!$C:$C,'b-data'!AI$2,postings!$D:$D,'b-data'!AI$3,postings!$I:$I,'b-data'!$A104)-SUMIFS(postings!$W:$W,postings!$C:$C,'b-data'!AI$2,postings!$D:$D,'b-data'!AI$3,postings!$M:$M,'b-data'!$A104)</f>
        <v>0</v>
      </c>
      <c r="AJ104" s="53" cm="1">
        <f t="array" ref="AJ104">+INDEX(X104:AI104,1,Settings!$C$4)</f>
        <v>0</v>
      </c>
      <c r="AK104" s="53" cm="1">
        <f t="array" ref="AK104">+INDEX(X104:AI104,1,Settings!$C$4)</f>
        <v>0</v>
      </c>
      <c r="AL104" s="53"/>
      <c r="AM104" s="53">
        <f t="shared" si="139"/>
        <v>0</v>
      </c>
      <c r="AN104" s="53">
        <f t="shared" ref="AN104:AX104" si="214">+AM104</f>
        <v>0</v>
      </c>
      <c r="AO104" s="53">
        <f t="shared" si="214"/>
        <v>0</v>
      </c>
      <c r="AP104" s="53">
        <f t="shared" si="214"/>
        <v>0</v>
      </c>
      <c r="AQ104" s="53">
        <f t="shared" si="214"/>
        <v>0</v>
      </c>
      <c r="AR104" s="53">
        <f t="shared" si="214"/>
        <v>0</v>
      </c>
      <c r="AS104" s="53">
        <f t="shared" si="214"/>
        <v>0</v>
      </c>
      <c r="AT104" s="53">
        <f t="shared" si="214"/>
        <v>0</v>
      </c>
      <c r="AU104" s="53">
        <f t="shared" si="214"/>
        <v>0</v>
      </c>
      <c r="AV104" s="53">
        <f t="shared" si="214"/>
        <v>0</v>
      </c>
      <c r="AW104" s="53">
        <f t="shared" si="214"/>
        <v>0</v>
      </c>
      <c r="AX104" s="53">
        <f t="shared" si="214"/>
        <v>0</v>
      </c>
      <c r="AY104" s="53" cm="1">
        <f t="array" ref="AY104">+INDEX(AM104:AX104,1,Settings!$C$4)</f>
        <v>0</v>
      </c>
      <c r="AZ104" s="53">
        <f t="shared" si="141"/>
        <v>0</v>
      </c>
      <c r="BA104" s="53"/>
      <c r="BB104" s="53">
        <f t="shared" si="142"/>
        <v>0</v>
      </c>
      <c r="BC104" s="53">
        <f t="shared" ref="BC104:BN104" si="215">+BB104</f>
        <v>0</v>
      </c>
      <c r="BD104" s="53">
        <f t="shared" si="215"/>
        <v>0</v>
      </c>
      <c r="BE104" s="53">
        <f t="shared" si="215"/>
        <v>0</v>
      </c>
      <c r="BF104" s="53">
        <f t="shared" si="215"/>
        <v>0</v>
      </c>
      <c r="BG104" s="53">
        <f t="shared" si="215"/>
        <v>0</v>
      </c>
      <c r="BH104" s="53">
        <f t="shared" si="215"/>
        <v>0</v>
      </c>
      <c r="BI104" s="53">
        <f t="shared" si="215"/>
        <v>0</v>
      </c>
      <c r="BJ104" s="53">
        <f t="shared" si="215"/>
        <v>0</v>
      </c>
      <c r="BK104" s="53">
        <f t="shared" si="215"/>
        <v>0</v>
      </c>
      <c r="BL104" s="53">
        <f t="shared" si="215"/>
        <v>0</v>
      </c>
      <c r="BM104" s="53">
        <f t="shared" si="215"/>
        <v>0</v>
      </c>
      <c r="BN104" s="53">
        <f t="shared" si="215"/>
        <v>0</v>
      </c>
      <c r="BO104" s="53"/>
      <c r="BP104" s="53">
        <f t="shared" si="144"/>
        <v>0</v>
      </c>
      <c r="BQ104" s="53"/>
      <c r="BR104" s="53">
        <f t="shared" si="145"/>
        <v>0</v>
      </c>
    </row>
    <row r="105" spans="1:70" x14ac:dyDescent="0.2">
      <c r="A105" s="6">
        <v>851</v>
      </c>
      <c r="B105" s="6" t="str">
        <f>+VLOOKUP(A105,masterfile!B:C,2,FALSE)</f>
        <v>Satzungsmäßige Rücklagen</v>
      </c>
      <c r="D105" s="53">
        <f>+SUMIF('[1]2017'!$A:$A,$A105,'[1]2017'!$C:$C)-SUMIF('[1]2017'!$E:$E,$A105,'[1]2017'!$G:$G)</f>
        <v>0</v>
      </c>
      <c r="E105" s="53">
        <f>+SUMIF('[1]2018'!$A:$A,$A105,'[1]2018'!$C:$C)-SUMIF('[1]2018'!$E:$E,$A105,'[1]2018'!$G:$G)+D105</f>
        <v>0</v>
      </c>
      <c r="F105" s="53">
        <f>+SUMIF('[1]2019'!$A:$A,$A105,'[1]2019'!$C:$C)-SUMIF('[1]2019'!$E:$E,$A105,'[1]2019'!$G:$G)+E105</f>
        <v>0</v>
      </c>
      <c r="G105" s="53">
        <f>+SUMIF('[1]2020'!$A:$A,$A105,'[1]2020'!$C:$C)-SUMIF('[1]2020'!$E:$E,$A105,'[1]2020'!$G:$G)+F105</f>
        <v>0</v>
      </c>
      <c r="H105" s="53"/>
      <c r="I105" s="53">
        <f>+(SUMIF('[1]2021'!$A:$A,$A105,'[1]2021'!$C:$C)-SUMIF('[1]2021'!$E:$E,$A105,'[1]2021'!$G:$G))/12+G105</f>
        <v>0</v>
      </c>
      <c r="J105" s="53">
        <f>+(SUMIF('[1]2021'!$A:$A,$A105,'[1]2021'!$C:$C)-SUMIF('[1]2021'!$E:$E,$A105,'[1]2021'!$G:$G))/12+I105</f>
        <v>0</v>
      </c>
      <c r="K105" s="53">
        <f>+(SUMIF('[1]2021'!$A:$A,$A105,'[1]2021'!$C:$C)-SUMIF('[1]2021'!$E:$E,$A105,'[1]2021'!$G:$G))/12+J105</f>
        <v>0</v>
      </c>
      <c r="L105" s="53">
        <f>+(SUMIF('[1]2021'!$A:$A,$A105,'[1]2021'!$C:$C)-SUMIF('[1]2021'!$E:$E,$A105,'[1]2021'!$G:$G))/12+K105</f>
        <v>0</v>
      </c>
      <c r="M105" s="53">
        <f>+(SUMIF('[1]2021'!$A:$A,$A105,'[1]2021'!$C:$C)-SUMIF('[1]2021'!$E:$E,$A105,'[1]2021'!$G:$G))/12+L105</f>
        <v>0</v>
      </c>
      <c r="N105" s="53">
        <f>+(SUMIF('[1]2021'!$A:$A,$A105,'[1]2021'!$C:$C)-SUMIF('[1]2021'!$E:$E,$A105,'[1]2021'!$G:$G))/12+M105</f>
        <v>0</v>
      </c>
      <c r="O105" s="53">
        <f>+(SUMIF('[1]2021'!$A:$A,$A105,'[1]2021'!$C:$C)-SUMIF('[1]2021'!$E:$E,$A105,'[1]2021'!$G:$G))/12+N105</f>
        <v>0</v>
      </c>
      <c r="P105" s="53">
        <f>+(SUMIF('[1]2021'!$A:$A,$A105,'[1]2021'!$C:$C)-SUMIF('[1]2021'!$E:$E,$A105,'[1]2021'!$G:$G))/12+O105</f>
        <v>0</v>
      </c>
      <c r="Q105" s="53">
        <f>+(SUMIF('[1]2021'!$A:$A,$A105,'[1]2021'!$C:$C)-SUMIF('[1]2021'!$E:$E,$A105,'[1]2021'!$G:$G))/12+P105</f>
        <v>0</v>
      </c>
      <c r="R105" s="53">
        <f>+(SUMIF('[1]2021'!$A:$A,$A105,'[1]2021'!$C:$C)-SUMIF('[1]2021'!$E:$E,$A105,'[1]2021'!$G:$G))/12+Q105</f>
        <v>0</v>
      </c>
      <c r="S105" s="53">
        <f>+(SUMIF('[1]2021'!$A:$A,$A105,'[1]2021'!$C:$C)-SUMIF('[1]2021'!$E:$E,$A105,'[1]2021'!$G:$G))/12+R105</f>
        <v>0</v>
      </c>
      <c r="T105" s="53">
        <f>+(SUMIF('[1]2021'!$A:$A,$A105,'[1]2021'!$C:$C)-SUMIF('[1]2021'!$E:$E,$A105,'[1]2021'!$G:$G))/12+S105</f>
        <v>0</v>
      </c>
      <c r="U105" s="53" cm="1">
        <f t="array" ref="U105">+INDEX(I105:T105,1,Settings!$C$4)</f>
        <v>0</v>
      </c>
      <c r="V105" s="53" cm="1">
        <f t="array" ref="V105">+INDEX(I105:T105,1,Settings!$C$4)</f>
        <v>0</v>
      </c>
      <c r="W105" s="53"/>
      <c r="X105" s="53">
        <f>V105+SUMIFS(postings!$T:$T,postings!$C:$C,'b-data'!X$2,postings!$D:$D,'b-data'!X$3,postings!$I:$I,'b-data'!$A105)-SUMIFS(postings!$W:$W,postings!$C:$C,'b-data'!X$2,postings!$D:$D,'b-data'!X$3,postings!$M:$M,'b-data'!$A105)</f>
        <v>0</v>
      </c>
      <c r="Y105" s="53">
        <f>X105+SUMIFS(postings!$T:$T,postings!$C:$C,'b-data'!Y$2,postings!$D:$D,'b-data'!Y$3,postings!$I:$I,'b-data'!$A105)-SUMIFS(postings!$W:$W,postings!$C:$C,'b-data'!Y$2,postings!$D:$D,'b-data'!Y$3,postings!$M:$M,'b-data'!$A105)</f>
        <v>0</v>
      </c>
      <c r="Z105" s="53">
        <f>Y105+SUMIFS(postings!$T:$T,postings!$C:$C,'b-data'!Z$2,postings!$D:$D,'b-data'!Z$3,postings!$I:$I,'b-data'!$A105)-SUMIFS(postings!$W:$W,postings!$C:$C,'b-data'!Z$2,postings!$D:$D,'b-data'!Z$3,postings!$M:$M,'b-data'!$A105)</f>
        <v>0</v>
      </c>
      <c r="AA105" s="53">
        <f>Z105+SUMIFS(postings!$T:$T,postings!$C:$C,'b-data'!AA$2,postings!$D:$D,'b-data'!AA$3,postings!$I:$I,'b-data'!$A105)-SUMIFS(postings!$W:$W,postings!$C:$C,'b-data'!AA$2,postings!$D:$D,'b-data'!AA$3,postings!$M:$M,'b-data'!$A105)</f>
        <v>0</v>
      </c>
      <c r="AB105" s="53">
        <f>AA105+SUMIFS(postings!$T:$T,postings!$C:$C,'b-data'!AB$2,postings!$D:$D,'b-data'!AB$3,postings!$I:$I,'b-data'!$A105)-SUMIFS(postings!$W:$W,postings!$C:$C,'b-data'!AB$2,postings!$D:$D,'b-data'!AB$3,postings!$M:$M,'b-data'!$A105)</f>
        <v>0</v>
      </c>
      <c r="AC105" s="53">
        <f>AB105+SUMIFS(postings!$T:$T,postings!$C:$C,'b-data'!AC$2,postings!$D:$D,'b-data'!AC$3,postings!$I:$I,'b-data'!$A105)-SUMIFS(postings!$W:$W,postings!$C:$C,'b-data'!AC$2,postings!$D:$D,'b-data'!AC$3,postings!$M:$M,'b-data'!$A105)</f>
        <v>0</v>
      </c>
      <c r="AD105" s="53">
        <f>AC105+SUMIFS(postings!$T:$T,postings!$C:$C,'b-data'!AD$2,postings!$D:$D,'b-data'!AD$3,postings!$I:$I,'b-data'!$A105)-SUMIFS(postings!$W:$W,postings!$C:$C,'b-data'!AD$2,postings!$D:$D,'b-data'!AD$3,postings!$M:$M,'b-data'!$A105)</f>
        <v>0</v>
      </c>
      <c r="AE105" s="53">
        <f>AD105+SUMIFS(postings!$T:$T,postings!$C:$C,'b-data'!AE$2,postings!$D:$D,'b-data'!AE$3,postings!$I:$I,'b-data'!$A105)-SUMIFS(postings!$W:$W,postings!$C:$C,'b-data'!AE$2,postings!$D:$D,'b-data'!AE$3,postings!$M:$M,'b-data'!$A105)</f>
        <v>0</v>
      </c>
      <c r="AF105" s="53">
        <f>AE105+SUMIFS(postings!$T:$T,postings!$C:$C,'b-data'!AF$2,postings!$D:$D,'b-data'!AF$3,postings!$I:$I,'b-data'!$A105)-SUMIFS(postings!$W:$W,postings!$C:$C,'b-data'!AF$2,postings!$D:$D,'b-data'!AF$3,postings!$M:$M,'b-data'!$A105)</f>
        <v>0</v>
      </c>
      <c r="AG105" s="53">
        <f>AF105+SUMIFS(postings!$T:$T,postings!$C:$C,'b-data'!AG$2,postings!$D:$D,'b-data'!AG$3,postings!$I:$I,'b-data'!$A105)-SUMIFS(postings!$W:$W,postings!$C:$C,'b-data'!AG$2,postings!$D:$D,'b-data'!AG$3,postings!$M:$M,'b-data'!$A105)</f>
        <v>0</v>
      </c>
      <c r="AH105" s="53">
        <f>AG105+SUMIFS(postings!$T:$T,postings!$C:$C,'b-data'!AH$2,postings!$D:$D,'b-data'!AH$3,postings!$I:$I,'b-data'!$A105)-SUMIFS(postings!$W:$W,postings!$C:$C,'b-data'!AH$2,postings!$D:$D,'b-data'!AH$3,postings!$M:$M,'b-data'!$A105)</f>
        <v>0</v>
      </c>
      <c r="AI105" s="53">
        <f>AH105+SUMIFS(postings!$T:$T,postings!$C:$C,'b-data'!AI$2,postings!$D:$D,'b-data'!AI$3,postings!$I:$I,'b-data'!$A105)-SUMIFS(postings!$W:$W,postings!$C:$C,'b-data'!AI$2,postings!$D:$D,'b-data'!AI$3,postings!$M:$M,'b-data'!$A105)</f>
        <v>0</v>
      </c>
      <c r="AJ105" s="53" cm="1">
        <f t="array" ref="AJ105">+INDEX(X105:AI105,1,Settings!$C$4)</f>
        <v>0</v>
      </c>
      <c r="AK105" s="53" cm="1">
        <f t="array" ref="AK105">+INDEX(X105:AI105,1,Settings!$C$4)</f>
        <v>0</v>
      </c>
      <c r="AL105" s="53"/>
      <c r="AM105" s="53">
        <f t="shared" si="139"/>
        <v>0</v>
      </c>
      <c r="AN105" s="53">
        <f t="shared" ref="AN105:AX105" si="216">+AM105</f>
        <v>0</v>
      </c>
      <c r="AO105" s="53">
        <f t="shared" si="216"/>
        <v>0</v>
      </c>
      <c r="AP105" s="53">
        <f t="shared" si="216"/>
        <v>0</v>
      </c>
      <c r="AQ105" s="53">
        <f t="shared" si="216"/>
        <v>0</v>
      </c>
      <c r="AR105" s="53">
        <f t="shared" si="216"/>
        <v>0</v>
      </c>
      <c r="AS105" s="53">
        <f t="shared" si="216"/>
        <v>0</v>
      </c>
      <c r="AT105" s="53">
        <f t="shared" si="216"/>
        <v>0</v>
      </c>
      <c r="AU105" s="53">
        <f t="shared" si="216"/>
        <v>0</v>
      </c>
      <c r="AV105" s="53">
        <f t="shared" si="216"/>
        <v>0</v>
      </c>
      <c r="AW105" s="53">
        <f t="shared" si="216"/>
        <v>0</v>
      </c>
      <c r="AX105" s="53">
        <f t="shared" si="216"/>
        <v>0</v>
      </c>
      <c r="AY105" s="53" cm="1">
        <f t="array" ref="AY105">+INDEX(AM105:AX105,1,Settings!$C$4)</f>
        <v>0</v>
      </c>
      <c r="AZ105" s="53">
        <f t="shared" si="141"/>
        <v>0</v>
      </c>
      <c r="BA105" s="53"/>
      <c r="BB105" s="53">
        <f t="shared" si="142"/>
        <v>0</v>
      </c>
      <c r="BC105" s="53">
        <f t="shared" ref="BC105:BN105" si="217">+BB105</f>
        <v>0</v>
      </c>
      <c r="BD105" s="53">
        <f t="shared" si="217"/>
        <v>0</v>
      </c>
      <c r="BE105" s="53">
        <f t="shared" si="217"/>
        <v>0</v>
      </c>
      <c r="BF105" s="53">
        <f t="shared" si="217"/>
        <v>0</v>
      </c>
      <c r="BG105" s="53">
        <f t="shared" si="217"/>
        <v>0</v>
      </c>
      <c r="BH105" s="53">
        <f t="shared" si="217"/>
        <v>0</v>
      </c>
      <c r="BI105" s="53">
        <f t="shared" si="217"/>
        <v>0</v>
      </c>
      <c r="BJ105" s="53">
        <f t="shared" si="217"/>
        <v>0</v>
      </c>
      <c r="BK105" s="53">
        <f t="shared" si="217"/>
        <v>0</v>
      </c>
      <c r="BL105" s="53">
        <f t="shared" si="217"/>
        <v>0</v>
      </c>
      <c r="BM105" s="53">
        <f t="shared" si="217"/>
        <v>0</v>
      </c>
      <c r="BN105" s="53">
        <f t="shared" si="217"/>
        <v>0</v>
      </c>
      <c r="BO105" s="53"/>
      <c r="BP105" s="53">
        <f t="shared" si="144"/>
        <v>0</v>
      </c>
      <c r="BQ105" s="53"/>
      <c r="BR105" s="53">
        <f t="shared" si="145"/>
        <v>0</v>
      </c>
    </row>
    <row r="106" spans="1:70" x14ac:dyDescent="0.2">
      <c r="A106" s="6">
        <v>853</v>
      </c>
      <c r="B106" s="6" t="str">
        <f>+VLOOKUP(A106,masterfile!B:C,2,FALSE)</f>
        <v>Gewinnrücklage Übergangsvorschr. BilMoG</v>
      </c>
      <c r="D106" s="53">
        <f>+SUMIF('[1]2017'!$A:$A,$A106,'[1]2017'!$C:$C)-SUMIF('[1]2017'!$E:$E,$A106,'[1]2017'!$G:$G)</f>
        <v>0</v>
      </c>
      <c r="E106" s="53">
        <f>+SUMIF('[1]2018'!$A:$A,$A106,'[1]2018'!$C:$C)-SUMIF('[1]2018'!$E:$E,$A106,'[1]2018'!$G:$G)+D106</f>
        <v>0</v>
      </c>
      <c r="F106" s="53">
        <f>+SUMIF('[1]2019'!$A:$A,$A106,'[1]2019'!$C:$C)-SUMIF('[1]2019'!$E:$E,$A106,'[1]2019'!$G:$G)+E106</f>
        <v>0</v>
      </c>
      <c r="G106" s="53">
        <f>+SUMIF('[1]2020'!$A:$A,$A106,'[1]2020'!$C:$C)-SUMIF('[1]2020'!$E:$E,$A106,'[1]2020'!$G:$G)+F106</f>
        <v>0</v>
      </c>
      <c r="H106" s="53"/>
      <c r="I106" s="53">
        <f>+(SUMIF('[1]2021'!$A:$A,$A106,'[1]2021'!$C:$C)-SUMIF('[1]2021'!$E:$E,$A106,'[1]2021'!$G:$G))/12+G106</f>
        <v>0</v>
      </c>
      <c r="J106" s="53">
        <f>+(SUMIF('[1]2021'!$A:$A,$A106,'[1]2021'!$C:$C)-SUMIF('[1]2021'!$E:$E,$A106,'[1]2021'!$G:$G))/12+I106</f>
        <v>0</v>
      </c>
      <c r="K106" s="53">
        <f>+(SUMIF('[1]2021'!$A:$A,$A106,'[1]2021'!$C:$C)-SUMIF('[1]2021'!$E:$E,$A106,'[1]2021'!$G:$G))/12+J106</f>
        <v>0</v>
      </c>
      <c r="L106" s="53">
        <f>+(SUMIF('[1]2021'!$A:$A,$A106,'[1]2021'!$C:$C)-SUMIF('[1]2021'!$E:$E,$A106,'[1]2021'!$G:$G))/12+K106</f>
        <v>0</v>
      </c>
      <c r="M106" s="53">
        <f>+(SUMIF('[1]2021'!$A:$A,$A106,'[1]2021'!$C:$C)-SUMIF('[1]2021'!$E:$E,$A106,'[1]2021'!$G:$G))/12+L106</f>
        <v>0</v>
      </c>
      <c r="N106" s="53">
        <f>+(SUMIF('[1]2021'!$A:$A,$A106,'[1]2021'!$C:$C)-SUMIF('[1]2021'!$E:$E,$A106,'[1]2021'!$G:$G))/12+M106</f>
        <v>0</v>
      </c>
      <c r="O106" s="53">
        <f>+(SUMIF('[1]2021'!$A:$A,$A106,'[1]2021'!$C:$C)-SUMIF('[1]2021'!$E:$E,$A106,'[1]2021'!$G:$G))/12+N106</f>
        <v>0</v>
      </c>
      <c r="P106" s="53">
        <f>+(SUMIF('[1]2021'!$A:$A,$A106,'[1]2021'!$C:$C)-SUMIF('[1]2021'!$E:$E,$A106,'[1]2021'!$G:$G))/12+O106</f>
        <v>0</v>
      </c>
      <c r="Q106" s="53">
        <f>+(SUMIF('[1]2021'!$A:$A,$A106,'[1]2021'!$C:$C)-SUMIF('[1]2021'!$E:$E,$A106,'[1]2021'!$G:$G))/12+P106</f>
        <v>0</v>
      </c>
      <c r="R106" s="53">
        <f>+(SUMIF('[1]2021'!$A:$A,$A106,'[1]2021'!$C:$C)-SUMIF('[1]2021'!$E:$E,$A106,'[1]2021'!$G:$G))/12+Q106</f>
        <v>0</v>
      </c>
      <c r="S106" s="53">
        <f>+(SUMIF('[1]2021'!$A:$A,$A106,'[1]2021'!$C:$C)-SUMIF('[1]2021'!$E:$E,$A106,'[1]2021'!$G:$G))/12+R106</f>
        <v>0</v>
      </c>
      <c r="T106" s="53">
        <f>+(SUMIF('[1]2021'!$A:$A,$A106,'[1]2021'!$C:$C)-SUMIF('[1]2021'!$E:$E,$A106,'[1]2021'!$G:$G))/12+S106</f>
        <v>0</v>
      </c>
      <c r="U106" s="53" cm="1">
        <f t="array" ref="U106">+INDEX(I106:T106,1,Settings!$C$4)</f>
        <v>0</v>
      </c>
      <c r="V106" s="53" cm="1">
        <f t="array" ref="V106">+INDEX(I106:T106,1,Settings!$C$4)</f>
        <v>0</v>
      </c>
      <c r="W106" s="53"/>
      <c r="X106" s="53">
        <f>V106+SUMIFS(postings!$T:$T,postings!$C:$C,'b-data'!X$2,postings!$D:$D,'b-data'!X$3,postings!$I:$I,'b-data'!$A106)-SUMIFS(postings!$W:$W,postings!$C:$C,'b-data'!X$2,postings!$D:$D,'b-data'!X$3,postings!$M:$M,'b-data'!$A106)</f>
        <v>0</v>
      </c>
      <c r="Y106" s="53">
        <f>X106+SUMIFS(postings!$T:$T,postings!$C:$C,'b-data'!Y$2,postings!$D:$D,'b-data'!Y$3,postings!$I:$I,'b-data'!$A106)-SUMIFS(postings!$W:$W,postings!$C:$C,'b-data'!Y$2,postings!$D:$D,'b-data'!Y$3,postings!$M:$M,'b-data'!$A106)</f>
        <v>0</v>
      </c>
      <c r="Z106" s="53">
        <f>Y106+SUMIFS(postings!$T:$T,postings!$C:$C,'b-data'!Z$2,postings!$D:$D,'b-data'!Z$3,postings!$I:$I,'b-data'!$A106)-SUMIFS(postings!$W:$W,postings!$C:$C,'b-data'!Z$2,postings!$D:$D,'b-data'!Z$3,postings!$M:$M,'b-data'!$A106)</f>
        <v>0</v>
      </c>
      <c r="AA106" s="53">
        <f>Z106+SUMIFS(postings!$T:$T,postings!$C:$C,'b-data'!AA$2,postings!$D:$D,'b-data'!AA$3,postings!$I:$I,'b-data'!$A106)-SUMIFS(postings!$W:$W,postings!$C:$C,'b-data'!AA$2,postings!$D:$D,'b-data'!AA$3,postings!$M:$M,'b-data'!$A106)</f>
        <v>0</v>
      </c>
      <c r="AB106" s="53">
        <f>AA106+SUMIFS(postings!$T:$T,postings!$C:$C,'b-data'!AB$2,postings!$D:$D,'b-data'!AB$3,postings!$I:$I,'b-data'!$A106)-SUMIFS(postings!$W:$W,postings!$C:$C,'b-data'!AB$2,postings!$D:$D,'b-data'!AB$3,postings!$M:$M,'b-data'!$A106)</f>
        <v>0</v>
      </c>
      <c r="AC106" s="53">
        <f>AB106+SUMIFS(postings!$T:$T,postings!$C:$C,'b-data'!AC$2,postings!$D:$D,'b-data'!AC$3,postings!$I:$I,'b-data'!$A106)-SUMIFS(postings!$W:$W,postings!$C:$C,'b-data'!AC$2,postings!$D:$D,'b-data'!AC$3,postings!$M:$M,'b-data'!$A106)</f>
        <v>0</v>
      </c>
      <c r="AD106" s="53">
        <f>AC106+SUMIFS(postings!$T:$T,postings!$C:$C,'b-data'!AD$2,postings!$D:$D,'b-data'!AD$3,postings!$I:$I,'b-data'!$A106)-SUMIFS(postings!$W:$W,postings!$C:$C,'b-data'!AD$2,postings!$D:$D,'b-data'!AD$3,postings!$M:$M,'b-data'!$A106)</f>
        <v>0</v>
      </c>
      <c r="AE106" s="53">
        <f>AD106+SUMIFS(postings!$T:$T,postings!$C:$C,'b-data'!AE$2,postings!$D:$D,'b-data'!AE$3,postings!$I:$I,'b-data'!$A106)-SUMIFS(postings!$W:$W,postings!$C:$C,'b-data'!AE$2,postings!$D:$D,'b-data'!AE$3,postings!$M:$M,'b-data'!$A106)</f>
        <v>0</v>
      </c>
      <c r="AF106" s="53">
        <f>AE106+SUMIFS(postings!$T:$T,postings!$C:$C,'b-data'!AF$2,postings!$D:$D,'b-data'!AF$3,postings!$I:$I,'b-data'!$A106)-SUMIFS(postings!$W:$W,postings!$C:$C,'b-data'!AF$2,postings!$D:$D,'b-data'!AF$3,postings!$M:$M,'b-data'!$A106)</f>
        <v>0</v>
      </c>
      <c r="AG106" s="53">
        <f>AF106+SUMIFS(postings!$T:$T,postings!$C:$C,'b-data'!AG$2,postings!$D:$D,'b-data'!AG$3,postings!$I:$I,'b-data'!$A106)-SUMIFS(postings!$W:$W,postings!$C:$C,'b-data'!AG$2,postings!$D:$D,'b-data'!AG$3,postings!$M:$M,'b-data'!$A106)</f>
        <v>0</v>
      </c>
      <c r="AH106" s="53">
        <f>AG106+SUMIFS(postings!$T:$T,postings!$C:$C,'b-data'!AH$2,postings!$D:$D,'b-data'!AH$3,postings!$I:$I,'b-data'!$A106)-SUMIFS(postings!$W:$W,postings!$C:$C,'b-data'!AH$2,postings!$D:$D,'b-data'!AH$3,postings!$M:$M,'b-data'!$A106)</f>
        <v>0</v>
      </c>
      <c r="AI106" s="53">
        <f>AH106+SUMIFS(postings!$T:$T,postings!$C:$C,'b-data'!AI$2,postings!$D:$D,'b-data'!AI$3,postings!$I:$I,'b-data'!$A106)-SUMIFS(postings!$W:$W,postings!$C:$C,'b-data'!AI$2,postings!$D:$D,'b-data'!AI$3,postings!$M:$M,'b-data'!$A106)</f>
        <v>0</v>
      </c>
      <c r="AJ106" s="53" cm="1">
        <f t="array" ref="AJ106">+INDEX(X106:AI106,1,Settings!$C$4)</f>
        <v>0</v>
      </c>
      <c r="AK106" s="53" cm="1">
        <f t="array" ref="AK106">+INDEX(X106:AI106,1,Settings!$C$4)</f>
        <v>0</v>
      </c>
      <c r="AL106" s="53"/>
      <c r="AM106" s="53">
        <f t="shared" si="139"/>
        <v>0</v>
      </c>
      <c r="AN106" s="53">
        <f t="shared" ref="AN106:AX106" si="218">+AM106</f>
        <v>0</v>
      </c>
      <c r="AO106" s="53">
        <f t="shared" si="218"/>
        <v>0</v>
      </c>
      <c r="AP106" s="53">
        <f t="shared" si="218"/>
        <v>0</v>
      </c>
      <c r="AQ106" s="53">
        <f t="shared" si="218"/>
        <v>0</v>
      </c>
      <c r="AR106" s="53">
        <f t="shared" si="218"/>
        <v>0</v>
      </c>
      <c r="AS106" s="53">
        <f t="shared" si="218"/>
        <v>0</v>
      </c>
      <c r="AT106" s="53">
        <f t="shared" si="218"/>
        <v>0</v>
      </c>
      <c r="AU106" s="53">
        <f t="shared" si="218"/>
        <v>0</v>
      </c>
      <c r="AV106" s="53">
        <f t="shared" si="218"/>
        <v>0</v>
      </c>
      <c r="AW106" s="53">
        <f t="shared" si="218"/>
        <v>0</v>
      </c>
      <c r="AX106" s="53">
        <f t="shared" si="218"/>
        <v>0</v>
      </c>
      <c r="AY106" s="53" cm="1">
        <f t="array" ref="AY106">+INDEX(AM106:AX106,1,Settings!$C$4)</f>
        <v>0</v>
      </c>
      <c r="AZ106" s="53">
        <f t="shared" si="141"/>
        <v>0</v>
      </c>
      <c r="BA106" s="53"/>
      <c r="BB106" s="53">
        <f t="shared" si="142"/>
        <v>0</v>
      </c>
      <c r="BC106" s="53">
        <f t="shared" ref="BC106:BN106" si="219">+BB106</f>
        <v>0</v>
      </c>
      <c r="BD106" s="53">
        <f t="shared" si="219"/>
        <v>0</v>
      </c>
      <c r="BE106" s="53">
        <f t="shared" si="219"/>
        <v>0</v>
      </c>
      <c r="BF106" s="53">
        <f t="shared" si="219"/>
        <v>0</v>
      </c>
      <c r="BG106" s="53">
        <f t="shared" si="219"/>
        <v>0</v>
      </c>
      <c r="BH106" s="53">
        <f t="shared" si="219"/>
        <v>0</v>
      </c>
      <c r="BI106" s="53">
        <f t="shared" si="219"/>
        <v>0</v>
      </c>
      <c r="BJ106" s="53">
        <f t="shared" si="219"/>
        <v>0</v>
      </c>
      <c r="BK106" s="53">
        <f t="shared" si="219"/>
        <v>0</v>
      </c>
      <c r="BL106" s="53">
        <f t="shared" si="219"/>
        <v>0</v>
      </c>
      <c r="BM106" s="53">
        <f t="shared" si="219"/>
        <v>0</v>
      </c>
      <c r="BN106" s="53">
        <f t="shared" si="219"/>
        <v>0</v>
      </c>
      <c r="BO106" s="53"/>
      <c r="BP106" s="53">
        <f t="shared" si="144"/>
        <v>0</v>
      </c>
      <c r="BQ106" s="53"/>
      <c r="BR106" s="53">
        <f t="shared" si="145"/>
        <v>0</v>
      </c>
    </row>
    <row r="107" spans="1:70" x14ac:dyDescent="0.2">
      <c r="A107" s="6">
        <v>854</v>
      </c>
      <c r="B107" s="6" t="str">
        <f>+VLOOKUP(A107,masterfile!B:C,2,FALSE)</f>
        <v>Gewinnrücklage Zuschreibg. Sachanlage</v>
      </c>
      <c r="D107" s="53">
        <f>+SUMIF('[1]2017'!$A:$A,$A107,'[1]2017'!$C:$C)-SUMIF('[1]2017'!$E:$E,$A107,'[1]2017'!$G:$G)</f>
        <v>0</v>
      </c>
      <c r="E107" s="53">
        <f>+SUMIF('[1]2018'!$A:$A,$A107,'[1]2018'!$C:$C)-SUMIF('[1]2018'!$E:$E,$A107,'[1]2018'!$G:$G)+D107</f>
        <v>0</v>
      </c>
      <c r="F107" s="53">
        <f>+SUMIF('[1]2019'!$A:$A,$A107,'[1]2019'!$C:$C)-SUMIF('[1]2019'!$E:$E,$A107,'[1]2019'!$G:$G)+E107</f>
        <v>0</v>
      </c>
      <c r="G107" s="53">
        <f>+SUMIF('[1]2020'!$A:$A,$A107,'[1]2020'!$C:$C)-SUMIF('[1]2020'!$E:$E,$A107,'[1]2020'!$G:$G)+F107</f>
        <v>0</v>
      </c>
      <c r="H107" s="53"/>
      <c r="I107" s="53">
        <f>+(SUMIF('[1]2021'!$A:$A,$A107,'[1]2021'!$C:$C)-SUMIF('[1]2021'!$E:$E,$A107,'[1]2021'!$G:$G))/12+G107</f>
        <v>0</v>
      </c>
      <c r="J107" s="53">
        <f>+(SUMIF('[1]2021'!$A:$A,$A107,'[1]2021'!$C:$C)-SUMIF('[1]2021'!$E:$E,$A107,'[1]2021'!$G:$G))/12+I107</f>
        <v>0</v>
      </c>
      <c r="K107" s="53">
        <f>+(SUMIF('[1]2021'!$A:$A,$A107,'[1]2021'!$C:$C)-SUMIF('[1]2021'!$E:$E,$A107,'[1]2021'!$G:$G))/12+J107</f>
        <v>0</v>
      </c>
      <c r="L107" s="53">
        <f>+(SUMIF('[1]2021'!$A:$A,$A107,'[1]2021'!$C:$C)-SUMIF('[1]2021'!$E:$E,$A107,'[1]2021'!$G:$G))/12+K107</f>
        <v>0</v>
      </c>
      <c r="M107" s="53">
        <f>+(SUMIF('[1]2021'!$A:$A,$A107,'[1]2021'!$C:$C)-SUMIF('[1]2021'!$E:$E,$A107,'[1]2021'!$G:$G))/12+L107</f>
        <v>0</v>
      </c>
      <c r="N107" s="53">
        <f>+(SUMIF('[1]2021'!$A:$A,$A107,'[1]2021'!$C:$C)-SUMIF('[1]2021'!$E:$E,$A107,'[1]2021'!$G:$G))/12+M107</f>
        <v>0</v>
      </c>
      <c r="O107" s="53">
        <f>+(SUMIF('[1]2021'!$A:$A,$A107,'[1]2021'!$C:$C)-SUMIF('[1]2021'!$E:$E,$A107,'[1]2021'!$G:$G))/12+N107</f>
        <v>0</v>
      </c>
      <c r="P107" s="53">
        <f>+(SUMIF('[1]2021'!$A:$A,$A107,'[1]2021'!$C:$C)-SUMIF('[1]2021'!$E:$E,$A107,'[1]2021'!$G:$G))/12+O107</f>
        <v>0</v>
      </c>
      <c r="Q107" s="53">
        <f>+(SUMIF('[1]2021'!$A:$A,$A107,'[1]2021'!$C:$C)-SUMIF('[1]2021'!$E:$E,$A107,'[1]2021'!$G:$G))/12+P107</f>
        <v>0</v>
      </c>
      <c r="R107" s="53">
        <f>+(SUMIF('[1]2021'!$A:$A,$A107,'[1]2021'!$C:$C)-SUMIF('[1]2021'!$E:$E,$A107,'[1]2021'!$G:$G))/12+Q107</f>
        <v>0</v>
      </c>
      <c r="S107" s="53">
        <f>+(SUMIF('[1]2021'!$A:$A,$A107,'[1]2021'!$C:$C)-SUMIF('[1]2021'!$E:$E,$A107,'[1]2021'!$G:$G))/12+R107</f>
        <v>0</v>
      </c>
      <c r="T107" s="53">
        <f>+(SUMIF('[1]2021'!$A:$A,$A107,'[1]2021'!$C:$C)-SUMIF('[1]2021'!$E:$E,$A107,'[1]2021'!$G:$G))/12+S107</f>
        <v>0</v>
      </c>
      <c r="U107" s="53" cm="1">
        <f t="array" ref="U107">+INDEX(I107:T107,1,Settings!$C$4)</f>
        <v>0</v>
      </c>
      <c r="V107" s="53" cm="1">
        <f t="array" ref="V107">+INDEX(I107:T107,1,Settings!$C$4)</f>
        <v>0</v>
      </c>
      <c r="W107" s="53"/>
      <c r="X107" s="53">
        <f>V107+SUMIFS(postings!$T:$T,postings!$C:$C,'b-data'!X$2,postings!$D:$D,'b-data'!X$3,postings!$I:$I,'b-data'!$A107)-SUMIFS(postings!$W:$W,postings!$C:$C,'b-data'!X$2,postings!$D:$D,'b-data'!X$3,postings!$M:$M,'b-data'!$A107)</f>
        <v>0</v>
      </c>
      <c r="Y107" s="53">
        <f>X107+SUMIFS(postings!$T:$T,postings!$C:$C,'b-data'!Y$2,postings!$D:$D,'b-data'!Y$3,postings!$I:$I,'b-data'!$A107)-SUMIFS(postings!$W:$W,postings!$C:$C,'b-data'!Y$2,postings!$D:$D,'b-data'!Y$3,postings!$M:$M,'b-data'!$A107)</f>
        <v>0</v>
      </c>
      <c r="Z107" s="53">
        <f>Y107+SUMIFS(postings!$T:$T,postings!$C:$C,'b-data'!Z$2,postings!$D:$D,'b-data'!Z$3,postings!$I:$I,'b-data'!$A107)-SUMIFS(postings!$W:$W,postings!$C:$C,'b-data'!Z$2,postings!$D:$D,'b-data'!Z$3,postings!$M:$M,'b-data'!$A107)</f>
        <v>0</v>
      </c>
      <c r="AA107" s="53">
        <f>Z107+SUMIFS(postings!$T:$T,postings!$C:$C,'b-data'!AA$2,postings!$D:$D,'b-data'!AA$3,postings!$I:$I,'b-data'!$A107)-SUMIFS(postings!$W:$W,postings!$C:$C,'b-data'!AA$2,postings!$D:$D,'b-data'!AA$3,postings!$M:$M,'b-data'!$A107)</f>
        <v>0</v>
      </c>
      <c r="AB107" s="53">
        <f>AA107+SUMIFS(postings!$T:$T,postings!$C:$C,'b-data'!AB$2,postings!$D:$D,'b-data'!AB$3,postings!$I:$I,'b-data'!$A107)-SUMIFS(postings!$W:$W,postings!$C:$C,'b-data'!AB$2,postings!$D:$D,'b-data'!AB$3,postings!$M:$M,'b-data'!$A107)</f>
        <v>0</v>
      </c>
      <c r="AC107" s="53">
        <f>AB107+SUMIFS(postings!$T:$T,postings!$C:$C,'b-data'!AC$2,postings!$D:$D,'b-data'!AC$3,postings!$I:$I,'b-data'!$A107)-SUMIFS(postings!$W:$W,postings!$C:$C,'b-data'!AC$2,postings!$D:$D,'b-data'!AC$3,postings!$M:$M,'b-data'!$A107)</f>
        <v>0</v>
      </c>
      <c r="AD107" s="53">
        <f>AC107+SUMIFS(postings!$T:$T,postings!$C:$C,'b-data'!AD$2,postings!$D:$D,'b-data'!AD$3,postings!$I:$I,'b-data'!$A107)-SUMIFS(postings!$W:$W,postings!$C:$C,'b-data'!AD$2,postings!$D:$D,'b-data'!AD$3,postings!$M:$M,'b-data'!$A107)</f>
        <v>0</v>
      </c>
      <c r="AE107" s="53">
        <f>AD107+SUMIFS(postings!$T:$T,postings!$C:$C,'b-data'!AE$2,postings!$D:$D,'b-data'!AE$3,postings!$I:$I,'b-data'!$A107)-SUMIFS(postings!$W:$W,postings!$C:$C,'b-data'!AE$2,postings!$D:$D,'b-data'!AE$3,postings!$M:$M,'b-data'!$A107)</f>
        <v>0</v>
      </c>
      <c r="AF107" s="53">
        <f>AE107+SUMIFS(postings!$T:$T,postings!$C:$C,'b-data'!AF$2,postings!$D:$D,'b-data'!AF$3,postings!$I:$I,'b-data'!$A107)-SUMIFS(postings!$W:$W,postings!$C:$C,'b-data'!AF$2,postings!$D:$D,'b-data'!AF$3,postings!$M:$M,'b-data'!$A107)</f>
        <v>0</v>
      </c>
      <c r="AG107" s="53">
        <f>AF107+SUMIFS(postings!$T:$T,postings!$C:$C,'b-data'!AG$2,postings!$D:$D,'b-data'!AG$3,postings!$I:$I,'b-data'!$A107)-SUMIFS(postings!$W:$W,postings!$C:$C,'b-data'!AG$2,postings!$D:$D,'b-data'!AG$3,postings!$M:$M,'b-data'!$A107)</f>
        <v>0</v>
      </c>
      <c r="AH107" s="53">
        <f>AG107+SUMIFS(postings!$T:$T,postings!$C:$C,'b-data'!AH$2,postings!$D:$D,'b-data'!AH$3,postings!$I:$I,'b-data'!$A107)-SUMIFS(postings!$W:$W,postings!$C:$C,'b-data'!AH$2,postings!$D:$D,'b-data'!AH$3,postings!$M:$M,'b-data'!$A107)</f>
        <v>0</v>
      </c>
      <c r="AI107" s="53">
        <f>AH107+SUMIFS(postings!$T:$T,postings!$C:$C,'b-data'!AI$2,postings!$D:$D,'b-data'!AI$3,postings!$I:$I,'b-data'!$A107)-SUMIFS(postings!$W:$W,postings!$C:$C,'b-data'!AI$2,postings!$D:$D,'b-data'!AI$3,postings!$M:$M,'b-data'!$A107)</f>
        <v>0</v>
      </c>
      <c r="AJ107" s="53" cm="1">
        <f t="array" ref="AJ107">+INDEX(X107:AI107,1,Settings!$C$4)</f>
        <v>0</v>
      </c>
      <c r="AK107" s="53" cm="1">
        <f t="array" ref="AK107">+INDEX(X107:AI107,1,Settings!$C$4)</f>
        <v>0</v>
      </c>
      <c r="AL107" s="53"/>
      <c r="AM107" s="53">
        <f t="shared" si="139"/>
        <v>0</v>
      </c>
      <c r="AN107" s="53">
        <f t="shared" ref="AN107:AX107" si="220">+AM107</f>
        <v>0</v>
      </c>
      <c r="AO107" s="53">
        <f t="shared" si="220"/>
        <v>0</v>
      </c>
      <c r="AP107" s="53">
        <f t="shared" si="220"/>
        <v>0</v>
      </c>
      <c r="AQ107" s="53">
        <f t="shared" si="220"/>
        <v>0</v>
      </c>
      <c r="AR107" s="53">
        <f t="shared" si="220"/>
        <v>0</v>
      </c>
      <c r="AS107" s="53">
        <f t="shared" si="220"/>
        <v>0</v>
      </c>
      <c r="AT107" s="53">
        <f t="shared" si="220"/>
        <v>0</v>
      </c>
      <c r="AU107" s="53">
        <f t="shared" si="220"/>
        <v>0</v>
      </c>
      <c r="AV107" s="53">
        <f t="shared" si="220"/>
        <v>0</v>
      </c>
      <c r="AW107" s="53">
        <f t="shared" si="220"/>
        <v>0</v>
      </c>
      <c r="AX107" s="53">
        <f t="shared" si="220"/>
        <v>0</v>
      </c>
      <c r="AY107" s="53" cm="1">
        <f t="array" ref="AY107">+INDEX(AM107:AX107,1,Settings!$C$4)</f>
        <v>0</v>
      </c>
      <c r="AZ107" s="53">
        <f t="shared" si="141"/>
        <v>0</v>
      </c>
      <c r="BA107" s="53"/>
      <c r="BB107" s="53">
        <f t="shared" si="142"/>
        <v>0</v>
      </c>
      <c r="BC107" s="53">
        <f t="shared" ref="BC107:BN107" si="221">+BB107</f>
        <v>0</v>
      </c>
      <c r="BD107" s="53">
        <f t="shared" si="221"/>
        <v>0</v>
      </c>
      <c r="BE107" s="53">
        <f t="shared" si="221"/>
        <v>0</v>
      </c>
      <c r="BF107" s="53">
        <f t="shared" si="221"/>
        <v>0</v>
      </c>
      <c r="BG107" s="53">
        <f t="shared" si="221"/>
        <v>0</v>
      </c>
      <c r="BH107" s="53">
        <f t="shared" si="221"/>
        <v>0</v>
      </c>
      <c r="BI107" s="53">
        <f t="shared" si="221"/>
        <v>0</v>
      </c>
      <c r="BJ107" s="53">
        <f t="shared" si="221"/>
        <v>0</v>
      </c>
      <c r="BK107" s="53">
        <f t="shared" si="221"/>
        <v>0</v>
      </c>
      <c r="BL107" s="53">
        <f t="shared" si="221"/>
        <v>0</v>
      </c>
      <c r="BM107" s="53">
        <f t="shared" si="221"/>
        <v>0</v>
      </c>
      <c r="BN107" s="53">
        <f t="shared" si="221"/>
        <v>0</v>
      </c>
      <c r="BO107" s="53"/>
      <c r="BP107" s="53">
        <f t="shared" si="144"/>
        <v>0</v>
      </c>
      <c r="BQ107" s="53"/>
      <c r="BR107" s="53">
        <f t="shared" si="145"/>
        <v>0</v>
      </c>
    </row>
    <row r="108" spans="1:70" x14ac:dyDescent="0.2">
      <c r="A108" s="6">
        <v>855</v>
      </c>
      <c r="B108" s="6" t="str">
        <f>+VLOOKUP(A108,masterfile!B:C,2,FALSE)</f>
        <v>Andere Gewinnrücklagen</v>
      </c>
      <c r="D108" s="53">
        <f>+SUMIF('[1]2017'!$A:$A,$A108,'[1]2017'!$C:$C)-SUMIF('[1]2017'!$E:$E,$A108,'[1]2017'!$G:$G)</f>
        <v>0</v>
      </c>
      <c r="E108" s="53">
        <f>+SUMIF('[1]2018'!$A:$A,$A108,'[1]2018'!$C:$C)-SUMIF('[1]2018'!$E:$E,$A108,'[1]2018'!$G:$G)+D108</f>
        <v>0</v>
      </c>
      <c r="F108" s="53">
        <f>+SUMIF('[1]2019'!$A:$A,$A108,'[1]2019'!$C:$C)-SUMIF('[1]2019'!$E:$E,$A108,'[1]2019'!$G:$G)+E108</f>
        <v>0</v>
      </c>
      <c r="G108" s="53">
        <f>+SUMIF('[1]2020'!$A:$A,$A108,'[1]2020'!$C:$C)-SUMIF('[1]2020'!$E:$E,$A108,'[1]2020'!$G:$G)+F108</f>
        <v>0</v>
      </c>
      <c r="H108" s="53"/>
      <c r="I108" s="53">
        <f>+(SUMIF('[1]2021'!$A:$A,$A108,'[1]2021'!$C:$C)-SUMIF('[1]2021'!$E:$E,$A108,'[1]2021'!$G:$G))/12+G108</f>
        <v>0</v>
      </c>
      <c r="J108" s="53">
        <f>+(SUMIF('[1]2021'!$A:$A,$A108,'[1]2021'!$C:$C)-SUMIF('[1]2021'!$E:$E,$A108,'[1]2021'!$G:$G))/12+I108</f>
        <v>0</v>
      </c>
      <c r="K108" s="53">
        <f>+(SUMIF('[1]2021'!$A:$A,$A108,'[1]2021'!$C:$C)-SUMIF('[1]2021'!$E:$E,$A108,'[1]2021'!$G:$G))/12+J108</f>
        <v>0</v>
      </c>
      <c r="L108" s="53">
        <f>+(SUMIF('[1]2021'!$A:$A,$A108,'[1]2021'!$C:$C)-SUMIF('[1]2021'!$E:$E,$A108,'[1]2021'!$G:$G))/12+K108</f>
        <v>0</v>
      </c>
      <c r="M108" s="53">
        <f>+(SUMIF('[1]2021'!$A:$A,$A108,'[1]2021'!$C:$C)-SUMIF('[1]2021'!$E:$E,$A108,'[1]2021'!$G:$G))/12+L108</f>
        <v>0</v>
      </c>
      <c r="N108" s="53">
        <f>+(SUMIF('[1]2021'!$A:$A,$A108,'[1]2021'!$C:$C)-SUMIF('[1]2021'!$E:$E,$A108,'[1]2021'!$G:$G))/12+M108</f>
        <v>0</v>
      </c>
      <c r="O108" s="53">
        <f>+(SUMIF('[1]2021'!$A:$A,$A108,'[1]2021'!$C:$C)-SUMIF('[1]2021'!$E:$E,$A108,'[1]2021'!$G:$G))/12+N108</f>
        <v>0</v>
      </c>
      <c r="P108" s="53">
        <f>+(SUMIF('[1]2021'!$A:$A,$A108,'[1]2021'!$C:$C)-SUMIF('[1]2021'!$E:$E,$A108,'[1]2021'!$G:$G))/12+O108</f>
        <v>0</v>
      </c>
      <c r="Q108" s="53">
        <f>+(SUMIF('[1]2021'!$A:$A,$A108,'[1]2021'!$C:$C)-SUMIF('[1]2021'!$E:$E,$A108,'[1]2021'!$G:$G))/12+P108</f>
        <v>0</v>
      </c>
      <c r="R108" s="53">
        <f>+(SUMIF('[1]2021'!$A:$A,$A108,'[1]2021'!$C:$C)-SUMIF('[1]2021'!$E:$E,$A108,'[1]2021'!$G:$G))/12+Q108</f>
        <v>0</v>
      </c>
      <c r="S108" s="53">
        <f>+(SUMIF('[1]2021'!$A:$A,$A108,'[1]2021'!$C:$C)-SUMIF('[1]2021'!$E:$E,$A108,'[1]2021'!$G:$G))/12+R108</f>
        <v>0</v>
      </c>
      <c r="T108" s="53">
        <f>+(SUMIF('[1]2021'!$A:$A,$A108,'[1]2021'!$C:$C)-SUMIF('[1]2021'!$E:$E,$A108,'[1]2021'!$G:$G))/12+S108</f>
        <v>0</v>
      </c>
      <c r="U108" s="53" cm="1">
        <f t="array" ref="U108">+INDEX(I108:T108,1,Settings!$C$4)</f>
        <v>0</v>
      </c>
      <c r="V108" s="53" cm="1">
        <f t="array" ref="V108">+INDEX(I108:T108,1,Settings!$C$4)</f>
        <v>0</v>
      </c>
      <c r="W108" s="53"/>
      <c r="X108" s="53">
        <f>V108+SUMIFS(postings!$T:$T,postings!$C:$C,'b-data'!X$2,postings!$D:$D,'b-data'!X$3,postings!$I:$I,'b-data'!$A108)-SUMIFS(postings!$W:$W,postings!$C:$C,'b-data'!X$2,postings!$D:$D,'b-data'!X$3,postings!$M:$M,'b-data'!$A108)</f>
        <v>0</v>
      </c>
      <c r="Y108" s="53">
        <f>X108+SUMIFS(postings!$T:$T,postings!$C:$C,'b-data'!Y$2,postings!$D:$D,'b-data'!Y$3,postings!$I:$I,'b-data'!$A108)-SUMIFS(postings!$W:$W,postings!$C:$C,'b-data'!Y$2,postings!$D:$D,'b-data'!Y$3,postings!$M:$M,'b-data'!$A108)</f>
        <v>0</v>
      </c>
      <c r="Z108" s="53">
        <f>Y108+SUMIFS(postings!$T:$T,postings!$C:$C,'b-data'!Z$2,postings!$D:$D,'b-data'!Z$3,postings!$I:$I,'b-data'!$A108)-SUMIFS(postings!$W:$W,postings!$C:$C,'b-data'!Z$2,postings!$D:$D,'b-data'!Z$3,postings!$M:$M,'b-data'!$A108)</f>
        <v>0</v>
      </c>
      <c r="AA108" s="53">
        <f>Z108+SUMIFS(postings!$T:$T,postings!$C:$C,'b-data'!AA$2,postings!$D:$D,'b-data'!AA$3,postings!$I:$I,'b-data'!$A108)-SUMIFS(postings!$W:$W,postings!$C:$C,'b-data'!AA$2,postings!$D:$D,'b-data'!AA$3,postings!$M:$M,'b-data'!$A108)</f>
        <v>0</v>
      </c>
      <c r="AB108" s="53">
        <f>AA108+SUMIFS(postings!$T:$T,postings!$C:$C,'b-data'!AB$2,postings!$D:$D,'b-data'!AB$3,postings!$I:$I,'b-data'!$A108)-SUMIFS(postings!$W:$W,postings!$C:$C,'b-data'!AB$2,postings!$D:$D,'b-data'!AB$3,postings!$M:$M,'b-data'!$A108)</f>
        <v>0</v>
      </c>
      <c r="AC108" s="53">
        <f>AB108+SUMIFS(postings!$T:$T,postings!$C:$C,'b-data'!AC$2,postings!$D:$D,'b-data'!AC$3,postings!$I:$I,'b-data'!$A108)-SUMIFS(postings!$W:$W,postings!$C:$C,'b-data'!AC$2,postings!$D:$D,'b-data'!AC$3,postings!$M:$M,'b-data'!$A108)</f>
        <v>0</v>
      </c>
      <c r="AD108" s="53">
        <f>AC108+SUMIFS(postings!$T:$T,postings!$C:$C,'b-data'!AD$2,postings!$D:$D,'b-data'!AD$3,postings!$I:$I,'b-data'!$A108)-SUMIFS(postings!$W:$W,postings!$C:$C,'b-data'!AD$2,postings!$D:$D,'b-data'!AD$3,postings!$M:$M,'b-data'!$A108)</f>
        <v>0</v>
      </c>
      <c r="AE108" s="53">
        <f>AD108+SUMIFS(postings!$T:$T,postings!$C:$C,'b-data'!AE$2,postings!$D:$D,'b-data'!AE$3,postings!$I:$I,'b-data'!$A108)-SUMIFS(postings!$W:$W,postings!$C:$C,'b-data'!AE$2,postings!$D:$D,'b-data'!AE$3,postings!$M:$M,'b-data'!$A108)</f>
        <v>0</v>
      </c>
      <c r="AF108" s="53">
        <f>AE108+SUMIFS(postings!$T:$T,postings!$C:$C,'b-data'!AF$2,postings!$D:$D,'b-data'!AF$3,postings!$I:$I,'b-data'!$A108)-SUMIFS(postings!$W:$W,postings!$C:$C,'b-data'!AF$2,postings!$D:$D,'b-data'!AF$3,postings!$M:$M,'b-data'!$A108)</f>
        <v>0</v>
      </c>
      <c r="AG108" s="53">
        <f>AF108+SUMIFS(postings!$T:$T,postings!$C:$C,'b-data'!AG$2,postings!$D:$D,'b-data'!AG$3,postings!$I:$I,'b-data'!$A108)-SUMIFS(postings!$W:$W,postings!$C:$C,'b-data'!AG$2,postings!$D:$D,'b-data'!AG$3,postings!$M:$M,'b-data'!$A108)</f>
        <v>0</v>
      </c>
      <c r="AH108" s="53">
        <f>AG108+SUMIFS(postings!$T:$T,postings!$C:$C,'b-data'!AH$2,postings!$D:$D,'b-data'!AH$3,postings!$I:$I,'b-data'!$A108)-SUMIFS(postings!$W:$W,postings!$C:$C,'b-data'!AH$2,postings!$D:$D,'b-data'!AH$3,postings!$M:$M,'b-data'!$A108)</f>
        <v>0</v>
      </c>
      <c r="AI108" s="53">
        <f>AH108+SUMIFS(postings!$T:$T,postings!$C:$C,'b-data'!AI$2,postings!$D:$D,'b-data'!AI$3,postings!$I:$I,'b-data'!$A108)-SUMIFS(postings!$W:$W,postings!$C:$C,'b-data'!AI$2,postings!$D:$D,'b-data'!AI$3,postings!$M:$M,'b-data'!$A108)</f>
        <v>0</v>
      </c>
      <c r="AJ108" s="53" cm="1">
        <f t="array" ref="AJ108">+INDEX(X108:AI108,1,Settings!$C$4)</f>
        <v>0</v>
      </c>
      <c r="AK108" s="53" cm="1">
        <f t="array" ref="AK108">+INDEX(X108:AI108,1,Settings!$C$4)</f>
        <v>0</v>
      </c>
      <c r="AL108" s="53"/>
      <c r="AM108" s="53">
        <f t="shared" si="139"/>
        <v>0</v>
      </c>
      <c r="AN108" s="53">
        <f t="shared" ref="AN108:AX108" si="222">+AM108</f>
        <v>0</v>
      </c>
      <c r="AO108" s="53">
        <f t="shared" si="222"/>
        <v>0</v>
      </c>
      <c r="AP108" s="53">
        <f t="shared" si="222"/>
        <v>0</v>
      </c>
      <c r="AQ108" s="53">
        <f t="shared" si="222"/>
        <v>0</v>
      </c>
      <c r="AR108" s="53">
        <f t="shared" si="222"/>
        <v>0</v>
      </c>
      <c r="AS108" s="53">
        <f t="shared" si="222"/>
        <v>0</v>
      </c>
      <c r="AT108" s="53">
        <f t="shared" si="222"/>
        <v>0</v>
      </c>
      <c r="AU108" s="53">
        <f t="shared" si="222"/>
        <v>0</v>
      </c>
      <c r="AV108" s="53">
        <f t="shared" si="222"/>
        <v>0</v>
      </c>
      <c r="AW108" s="53">
        <f t="shared" si="222"/>
        <v>0</v>
      </c>
      <c r="AX108" s="53">
        <f t="shared" si="222"/>
        <v>0</v>
      </c>
      <c r="AY108" s="53" cm="1">
        <f t="array" ref="AY108">+INDEX(AM108:AX108,1,Settings!$C$4)</f>
        <v>0</v>
      </c>
      <c r="AZ108" s="53">
        <f t="shared" si="141"/>
        <v>0</v>
      </c>
      <c r="BA108" s="53"/>
      <c r="BB108" s="53">
        <f t="shared" si="142"/>
        <v>0</v>
      </c>
      <c r="BC108" s="53">
        <f t="shared" ref="BC108:BN108" si="223">+BB108</f>
        <v>0</v>
      </c>
      <c r="BD108" s="53">
        <f t="shared" si="223"/>
        <v>0</v>
      </c>
      <c r="BE108" s="53">
        <f t="shared" si="223"/>
        <v>0</v>
      </c>
      <c r="BF108" s="53">
        <f t="shared" si="223"/>
        <v>0</v>
      </c>
      <c r="BG108" s="53">
        <f t="shared" si="223"/>
        <v>0</v>
      </c>
      <c r="BH108" s="53">
        <f t="shared" si="223"/>
        <v>0</v>
      </c>
      <c r="BI108" s="53">
        <f t="shared" si="223"/>
        <v>0</v>
      </c>
      <c r="BJ108" s="53">
        <f t="shared" si="223"/>
        <v>0</v>
      </c>
      <c r="BK108" s="53">
        <f t="shared" si="223"/>
        <v>0</v>
      </c>
      <c r="BL108" s="53">
        <f t="shared" si="223"/>
        <v>0</v>
      </c>
      <c r="BM108" s="53">
        <f t="shared" si="223"/>
        <v>0</v>
      </c>
      <c r="BN108" s="53">
        <f t="shared" si="223"/>
        <v>0</v>
      </c>
      <c r="BO108" s="53"/>
      <c r="BP108" s="53">
        <f t="shared" si="144"/>
        <v>0</v>
      </c>
      <c r="BQ108" s="53"/>
      <c r="BR108" s="53">
        <f t="shared" si="145"/>
        <v>0</v>
      </c>
    </row>
    <row r="109" spans="1:70" x14ac:dyDescent="0.2">
      <c r="A109" s="6">
        <v>856</v>
      </c>
      <c r="B109" s="6" t="str">
        <f>+VLOOKUP(A109,masterfile!B:C,2,FALSE)</f>
        <v>Eigenkapitalanteil von Wertaufholungen</v>
      </c>
      <c r="D109" s="53">
        <f>+SUMIF('[1]2017'!$A:$A,$A109,'[1]2017'!$C:$C)-SUMIF('[1]2017'!$E:$E,$A109,'[1]2017'!$G:$G)</f>
        <v>0</v>
      </c>
      <c r="E109" s="53">
        <f>+SUMIF('[1]2018'!$A:$A,$A109,'[1]2018'!$C:$C)-SUMIF('[1]2018'!$E:$E,$A109,'[1]2018'!$G:$G)+D109</f>
        <v>0</v>
      </c>
      <c r="F109" s="53">
        <f>+SUMIF('[1]2019'!$A:$A,$A109,'[1]2019'!$C:$C)-SUMIF('[1]2019'!$E:$E,$A109,'[1]2019'!$G:$G)+E109</f>
        <v>0</v>
      </c>
      <c r="G109" s="53">
        <f>+SUMIF('[1]2020'!$A:$A,$A109,'[1]2020'!$C:$C)-SUMIF('[1]2020'!$E:$E,$A109,'[1]2020'!$G:$G)+F109</f>
        <v>0</v>
      </c>
      <c r="H109" s="53"/>
      <c r="I109" s="53">
        <f>+(SUMIF('[1]2021'!$A:$A,$A109,'[1]2021'!$C:$C)-SUMIF('[1]2021'!$E:$E,$A109,'[1]2021'!$G:$G))/12+G109</f>
        <v>0</v>
      </c>
      <c r="J109" s="53">
        <f>+(SUMIF('[1]2021'!$A:$A,$A109,'[1]2021'!$C:$C)-SUMIF('[1]2021'!$E:$E,$A109,'[1]2021'!$G:$G))/12+I109</f>
        <v>0</v>
      </c>
      <c r="K109" s="53">
        <f>+(SUMIF('[1]2021'!$A:$A,$A109,'[1]2021'!$C:$C)-SUMIF('[1]2021'!$E:$E,$A109,'[1]2021'!$G:$G))/12+J109</f>
        <v>0</v>
      </c>
      <c r="L109" s="53">
        <f>+(SUMIF('[1]2021'!$A:$A,$A109,'[1]2021'!$C:$C)-SUMIF('[1]2021'!$E:$E,$A109,'[1]2021'!$G:$G))/12+K109</f>
        <v>0</v>
      </c>
      <c r="M109" s="53">
        <f>+(SUMIF('[1]2021'!$A:$A,$A109,'[1]2021'!$C:$C)-SUMIF('[1]2021'!$E:$E,$A109,'[1]2021'!$G:$G))/12+L109</f>
        <v>0</v>
      </c>
      <c r="N109" s="53">
        <f>+(SUMIF('[1]2021'!$A:$A,$A109,'[1]2021'!$C:$C)-SUMIF('[1]2021'!$E:$E,$A109,'[1]2021'!$G:$G))/12+M109</f>
        <v>0</v>
      </c>
      <c r="O109" s="53">
        <f>+(SUMIF('[1]2021'!$A:$A,$A109,'[1]2021'!$C:$C)-SUMIF('[1]2021'!$E:$E,$A109,'[1]2021'!$G:$G))/12+N109</f>
        <v>0</v>
      </c>
      <c r="P109" s="53">
        <f>+(SUMIF('[1]2021'!$A:$A,$A109,'[1]2021'!$C:$C)-SUMIF('[1]2021'!$E:$E,$A109,'[1]2021'!$G:$G))/12+O109</f>
        <v>0</v>
      </c>
      <c r="Q109" s="53">
        <f>+(SUMIF('[1]2021'!$A:$A,$A109,'[1]2021'!$C:$C)-SUMIF('[1]2021'!$E:$E,$A109,'[1]2021'!$G:$G))/12+P109</f>
        <v>0</v>
      </c>
      <c r="R109" s="53">
        <f>+(SUMIF('[1]2021'!$A:$A,$A109,'[1]2021'!$C:$C)-SUMIF('[1]2021'!$E:$E,$A109,'[1]2021'!$G:$G))/12+Q109</f>
        <v>0</v>
      </c>
      <c r="S109" s="53">
        <f>+(SUMIF('[1]2021'!$A:$A,$A109,'[1]2021'!$C:$C)-SUMIF('[1]2021'!$E:$E,$A109,'[1]2021'!$G:$G))/12+R109</f>
        <v>0</v>
      </c>
      <c r="T109" s="53">
        <f>+(SUMIF('[1]2021'!$A:$A,$A109,'[1]2021'!$C:$C)-SUMIF('[1]2021'!$E:$E,$A109,'[1]2021'!$G:$G))/12+S109</f>
        <v>0</v>
      </c>
      <c r="U109" s="53" cm="1">
        <f t="array" ref="U109">+INDEX(I109:T109,1,Settings!$C$4)</f>
        <v>0</v>
      </c>
      <c r="V109" s="53" cm="1">
        <f t="array" ref="V109">+INDEX(I109:T109,1,Settings!$C$4)</f>
        <v>0</v>
      </c>
      <c r="W109" s="53"/>
      <c r="X109" s="53">
        <f>V109+SUMIFS(postings!$T:$T,postings!$C:$C,'b-data'!X$2,postings!$D:$D,'b-data'!X$3,postings!$I:$I,'b-data'!$A109)-SUMIFS(postings!$W:$W,postings!$C:$C,'b-data'!X$2,postings!$D:$D,'b-data'!X$3,postings!$M:$M,'b-data'!$A109)</f>
        <v>0</v>
      </c>
      <c r="Y109" s="53">
        <f>X109+SUMIFS(postings!$T:$T,postings!$C:$C,'b-data'!Y$2,postings!$D:$D,'b-data'!Y$3,postings!$I:$I,'b-data'!$A109)-SUMIFS(postings!$W:$W,postings!$C:$C,'b-data'!Y$2,postings!$D:$D,'b-data'!Y$3,postings!$M:$M,'b-data'!$A109)</f>
        <v>0</v>
      </c>
      <c r="Z109" s="53">
        <f>Y109+SUMIFS(postings!$T:$T,postings!$C:$C,'b-data'!Z$2,postings!$D:$D,'b-data'!Z$3,postings!$I:$I,'b-data'!$A109)-SUMIFS(postings!$W:$W,postings!$C:$C,'b-data'!Z$2,postings!$D:$D,'b-data'!Z$3,postings!$M:$M,'b-data'!$A109)</f>
        <v>0</v>
      </c>
      <c r="AA109" s="53">
        <f>Z109+SUMIFS(postings!$T:$T,postings!$C:$C,'b-data'!AA$2,postings!$D:$D,'b-data'!AA$3,postings!$I:$I,'b-data'!$A109)-SUMIFS(postings!$W:$W,postings!$C:$C,'b-data'!AA$2,postings!$D:$D,'b-data'!AA$3,postings!$M:$M,'b-data'!$A109)</f>
        <v>0</v>
      </c>
      <c r="AB109" s="53">
        <f>AA109+SUMIFS(postings!$T:$T,postings!$C:$C,'b-data'!AB$2,postings!$D:$D,'b-data'!AB$3,postings!$I:$I,'b-data'!$A109)-SUMIFS(postings!$W:$W,postings!$C:$C,'b-data'!AB$2,postings!$D:$D,'b-data'!AB$3,postings!$M:$M,'b-data'!$A109)</f>
        <v>0</v>
      </c>
      <c r="AC109" s="53">
        <f>AB109+SUMIFS(postings!$T:$T,postings!$C:$C,'b-data'!AC$2,postings!$D:$D,'b-data'!AC$3,postings!$I:$I,'b-data'!$A109)-SUMIFS(postings!$W:$W,postings!$C:$C,'b-data'!AC$2,postings!$D:$D,'b-data'!AC$3,postings!$M:$M,'b-data'!$A109)</f>
        <v>0</v>
      </c>
      <c r="AD109" s="53">
        <f>AC109+SUMIFS(postings!$T:$T,postings!$C:$C,'b-data'!AD$2,postings!$D:$D,'b-data'!AD$3,postings!$I:$I,'b-data'!$A109)-SUMIFS(postings!$W:$W,postings!$C:$C,'b-data'!AD$2,postings!$D:$D,'b-data'!AD$3,postings!$M:$M,'b-data'!$A109)</f>
        <v>0</v>
      </c>
      <c r="AE109" s="53">
        <f>AD109+SUMIFS(postings!$T:$T,postings!$C:$C,'b-data'!AE$2,postings!$D:$D,'b-data'!AE$3,postings!$I:$I,'b-data'!$A109)-SUMIFS(postings!$W:$W,postings!$C:$C,'b-data'!AE$2,postings!$D:$D,'b-data'!AE$3,postings!$M:$M,'b-data'!$A109)</f>
        <v>0</v>
      </c>
      <c r="AF109" s="53">
        <f>AE109+SUMIFS(postings!$T:$T,postings!$C:$C,'b-data'!AF$2,postings!$D:$D,'b-data'!AF$3,postings!$I:$I,'b-data'!$A109)-SUMIFS(postings!$W:$W,postings!$C:$C,'b-data'!AF$2,postings!$D:$D,'b-data'!AF$3,postings!$M:$M,'b-data'!$A109)</f>
        <v>0</v>
      </c>
      <c r="AG109" s="53">
        <f>AF109+SUMIFS(postings!$T:$T,postings!$C:$C,'b-data'!AG$2,postings!$D:$D,'b-data'!AG$3,postings!$I:$I,'b-data'!$A109)-SUMIFS(postings!$W:$W,postings!$C:$C,'b-data'!AG$2,postings!$D:$D,'b-data'!AG$3,postings!$M:$M,'b-data'!$A109)</f>
        <v>0</v>
      </c>
      <c r="AH109" s="53">
        <f>AG109+SUMIFS(postings!$T:$T,postings!$C:$C,'b-data'!AH$2,postings!$D:$D,'b-data'!AH$3,postings!$I:$I,'b-data'!$A109)-SUMIFS(postings!$W:$W,postings!$C:$C,'b-data'!AH$2,postings!$D:$D,'b-data'!AH$3,postings!$M:$M,'b-data'!$A109)</f>
        <v>0</v>
      </c>
      <c r="AI109" s="53">
        <f>AH109+SUMIFS(postings!$T:$T,postings!$C:$C,'b-data'!AI$2,postings!$D:$D,'b-data'!AI$3,postings!$I:$I,'b-data'!$A109)-SUMIFS(postings!$W:$W,postings!$C:$C,'b-data'!AI$2,postings!$D:$D,'b-data'!AI$3,postings!$M:$M,'b-data'!$A109)</f>
        <v>0</v>
      </c>
      <c r="AJ109" s="53" cm="1">
        <f t="array" ref="AJ109">+INDEX(X109:AI109,1,Settings!$C$4)</f>
        <v>0</v>
      </c>
      <c r="AK109" s="53" cm="1">
        <f t="array" ref="AK109">+INDEX(X109:AI109,1,Settings!$C$4)</f>
        <v>0</v>
      </c>
      <c r="AL109" s="53"/>
      <c r="AM109" s="53">
        <f t="shared" si="139"/>
        <v>0</v>
      </c>
      <c r="AN109" s="53">
        <f t="shared" ref="AN109:AX109" si="224">+AM109</f>
        <v>0</v>
      </c>
      <c r="AO109" s="53">
        <f t="shared" si="224"/>
        <v>0</v>
      </c>
      <c r="AP109" s="53">
        <f t="shared" si="224"/>
        <v>0</v>
      </c>
      <c r="AQ109" s="53">
        <f t="shared" si="224"/>
        <v>0</v>
      </c>
      <c r="AR109" s="53">
        <f t="shared" si="224"/>
        <v>0</v>
      </c>
      <c r="AS109" s="53">
        <f t="shared" si="224"/>
        <v>0</v>
      </c>
      <c r="AT109" s="53">
        <f t="shared" si="224"/>
        <v>0</v>
      </c>
      <c r="AU109" s="53">
        <f t="shared" si="224"/>
        <v>0</v>
      </c>
      <c r="AV109" s="53">
        <f t="shared" si="224"/>
        <v>0</v>
      </c>
      <c r="AW109" s="53">
        <f t="shared" si="224"/>
        <v>0</v>
      </c>
      <c r="AX109" s="53">
        <f t="shared" si="224"/>
        <v>0</v>
      </c>
      <c r="AY109" s="53" cm="1">
        <f t="array" ref="AY109">+INDEX(AM109:AX109,1,Settings!$C$4)</f>
        <v>0</v>
      </c>
      <c r="AZ109" s="53">
        <f t="shared" si="141"/>
        <v>0</v>
      </c>
      <c r="BA109" s="53"/>
      <c r="BB109" s="53">
        <f t="shared" si="142"/>
        <v>0</v>
      </c>
      <c r="BC109" s="53">
        <f t="shared" ref="BC109:BN109" si="225">+BB109</f>
        <v>0</v>
      </c>
      <c r="BD109" s="53">
        <f t="shared" si="225"/>
        <v>0</v>
      </c>
      <c r="BE109" s="53">
        <f t="shared" si="225"/>
        <v>0</v>
      </c>
      <c r="BF109" s="53">
        <f t="shared" si="225"/>
        <v>0</v>
      </c>
      <c r="BG109" s="53">
        <f t="shared" si="225"/>
        <v>0</v>
      </c>
      <c r="BH109" s="53">
        <f t="shared" si="225"/>
        <v>0</v>
      </c>
      <c r="BI109" s="53">
        <f t="shared" si="225"/>
        <v>0</v>
      </c>
      <c r="BJ109" s="53">
        <f t="shared" si="225"/>
        <v>0</v>
      </c>
      <c r="BK109" s="53">
        <f t="shared" si="225"/>
        <v>0</v>
      </c>
      <c r="BL109" s="53">
        <f t="shared" si="225"/>
        <v>0</v>
      </c>
      <c r="BM109" s="53">
        <f t="shared" si="225"/>
        <v>0</v>
      </c>
      <c r="BN109" s="53">
        <f t="shared" si="225"/>
        <v>0</v>
      </c>
      <c r="BO109" s="53"/>
      <c r="BP109" s="53">
        <f t="shared" si="144"/>
        <v>0</v>
      </c>
      <c r="BQ109" s="53"/>
      <c r="BR109" s="53">
        <f t="shared" si="145"/>
        <v>0</v>
      </c>
    </row>
    <row r="110" spans="1:70" x14ac:dyDescent="0.2">
      <c r="A110" s="6">
        <v>857</v>
      </c>
      <c r="B110" s="6" t="str">
        <f>+VLOOKUP(A110,masterfile!B:C,2,FALSE)</f>
        <v>Gewinnrücklage Zuschreibg. Finanzanl.</v>
      </c>
      <c r="D110" s="53">
        <f>+SUMIF('[1]2017'!$A:$A,$A110,'[1]2017'!$C:$C)-SUMIF('[1]2017'!$E:$E,$A110,'[1]2017'!$G:$G)</f>
        <v>0</v>
      </c>
      <c r="E110" s="53">
        <f>+SUMIF('[1]2018'!$A:$A,$A110,'[1]2018'!$C:$C)-SUMIF('[1]2018'!$E:$E,$A110,'[1]2018'!$G:$G)+D110</f>
        <v>0</v>
      </c>
      <c r="F110" s="53">
        <f>+SUMIF('[1]2019'!$A:$A,$A110,'[1]2019'!$C:$C)-SUMIF('[1]2019'!$E:$E,$A110,'[1]2019'!$G:$G)+E110</f>
        <v>0</v>
      </c>
      <c r="G110" s="53">
        <f>+SUMIF('[1]2020'!$A:$A,$A110,'[1]2020'!$C:$C)-SUMIF('[1]2020'!$E:$E,$A110,'[1]2020'!$G:$G)+F110</f>
        <v>0</v>
      </c>
      <c r="H110" s="53"/>
      <c r="I110" s="53">
        <f>+(SUMIF('[1]2021'!$A:$A,$A110,'[1]2021'!$C:$C)-SUMIF('[1]2021'!$E:$E,$A110,'[1]2021'!$G:$G))/12+G110</f>
        <v>0</v>
      </c>
      <c r="J110" s="53">
        <f>+(SUMIF('[1]2021'!$A:$A,$A110,'[1]2021'!$C:$C)-SUMIF('[1]2021'!$E:$E,$A110,'[1]2021'!$G:$G))/12+I110</f>
        <v>0</v>
      </c>
      <c r="K110" s="53">
        <f>+(SUMIF('[1]2021'!$A:$A,$A110,'[1]2021'!$C:$C)-SUMIF('[1]2021'!$E:$E,$A110,'[1]2021'!$G:$G))/12+J110</f>
        <v>0</v>
      </c>
      <c r="L110" s="53">
        <f>+(SUMIF('[1]2021'!$A:$A,$A110,'[1]2021'!$C:$C)-SUMIF('[1]2021'!$E:$E,$A110,'[1]2021'!$G:$G))/12+K110</f>
        <v>0</v>
      </c>
      <c r="M110" s="53">
        <f>+(SUMIF('[1]2021'!$A:$A,$A110,'[1]2021'!$C:$C)-SUMIF('[1]2021'!$E:$E,$A110,'[1]2021'!$G:$G))/12+L110</f>
        <v>0</v>
      </c>
      <c r="N110" s="53">
        <f>+(SUMIF('[1]2021'!$A:$A,$A110,'[1]2021'!$C:$C)-SUMIF('[1]2021'!$E:$E,$A110,'[1]2021'!$G:$G))/12+M110</f>
        <v>0</v>
      </c>
      <c r="O110" s="53">
        <f>+(SUMIF('[1]2021'!$A:$A,$A110,'[1]2021'!$C:$C)-SUMIF('[1]2021'!$E:$E,$A110,'[1]2021'!$G:$G))/12+N110</f>
        <v>0</v>
      </c>
      <c r="P110" s="53">
        <f>+(SUMIF('[1]2021'!$A:$A,$A110,'[1]2021'!$C:$C)-SUMIF('[1]2021'!$E:$E,$A110,'[1]2021'!$G:$G))/12+O110</f>
        <v>0</v>
      </c>
      <c r="Q110" s="53">
        <f>+(SUMIF('[1]2021'!$A:$A,$A110,'[1]2021'!$C:$C)-SUMIF('[1]2021'!$E:$E,$A110,'[1]2021'!$G:$G))/12+P110</f>
        <v>0</v>
      </c>
      <c r="R110" s="53">
        <f>+(SUMIF('[1]2021'!$A:$A,$A110,'[1]2021'!$C:$C)-SUMIF('[1]2021'!$E:$E,$A110,'[1]2021'!$G:$G))/12+Q110</f>
        <v>0</v>
      </c>
      <c r="S110" s="53">
        <f>+(SUMIF('[1]2021'!$A:$A,$A110,'[1]2021'!$C:$C)-SUMIF('[1]2021'!$E:$E,$A110,'[1]2021'!$G:$G))/12+R110</f>
        <v>0</v>
      </c>
      <c r="T110" s="53">
        <f>+(SUMIF('[1]2021'!$A:$A,$A110,'[1]2021'!$C:$C)-SUMIF('[1]2021'!$E:$E,$A110,'[1]2021'!$G:$G))/12+S110</f>
        <v>0</v>
      </c>
      <c r="U110" s="53" cm="1">
        <f t="array" ref="U110">+INDEX(I110:T110,1,Settings!$C$4)</f>
        <v>0</v>
      </c>
      <c r="V110" s="53" cm="1">
        <f t="array" ref="V110">+INDEX(I110:T110,1,Settings!$C$4)</f>
        <v>0</v>
      </c>
      <c r="W110" s="53"/>
      <c r="X110" s="53">
        <f>V110+SUMIFS(postings!$T:$T,postings!$C:$C,'b-data'!X$2,postings!$D:$D,'b-data'!X$3,postings!$I:$I,'b-data'!$A110)-SUMIFS(postings!$W:$W,postings!$C:$C,'b-data'!X$2,postings!$D:$D,'b-data'!X$3,postings!$M:$M,'b-data'!$A110)</f>
        <v>0</v>
      </c>
      <c r="Y110" s="53">
        <f>X110+SUMIFS(postings!$T:$T,postings!$C:$C,'b-data'!Y$2,postings!$D:$D,'b-data'!Y$3,postings!$I:$I,'b-data'!$A110)-SUMIFS(postings!$W:$W,postings!$C:$C,'b-data'!Y$2,postings!$D:$D,'b-data'!Y$3,postings!$M:$M,'b-data'!$A110)</f>
        <v>0</v>
      </c>
      <c r="Z110" s="53">
        <f>Y110+SUMIFS(postings!$T:$T,postings!$C:$C,'b-data'!Z$2,postings!$D:$D,'b-data'!Z$3,postings!$I:$I,'b-data'!$A110)-SUMIFS(postings!$W:$W,postings!$C:$C,'b-data'!Z$2,postings!$D:$D,'b-data'!Z$3,postings!$M:$M,'b-data'!$A110)</f>
        <v>0</v>
      </c>
      <c r="AA110" s="53">
        <f>Z110+SUMIFS(postings!$T:$T,postings!$C:$C,'b-data'!AA$2,postings!$D:$D,'b-data'!AA$3,postings!$I:$I,'b-data'!$A110)-SUMIFS(postings!$W:$W,postings!$C:$C,'b-data'!AA$2,postings!$D:$D,'b-data'!AA$3,postings!$M:$M,'b-data'!$A110)</f>
        <v>0</v>
      </c>
      <c r="AB110" s="53">
        <f>AA110+SUMIFS(postings!$T:$T,postings!$C:$C,'b-data'!AB$2,postings!$D:$D,'b-data'!AB$3,postings!$I:$I,'b-data'!$A110)-SUMIFS(postings!$W:$W,postings!$C:$C,'b-data'!AB$2,postings!$D:$D,'b-data'!AB$3,postings!$M:$M,'b-data'!$A110)</f>
        <v>0</v>
      </c>
      <c r="AC110" s="53">
        <f>AB110+SUMIFS(postings!$T:$T,postings!$C:$C,'b-data'!AC$2,postings!$D:$D,'b-data'!AC$3,postings!$I:$I,'b-data'!$A110)-SUMIFS(postings!$W:$W,postings!$C:$C,'b-data'!AC$2,postings!$D:$D,'b-data'!AC$3,postings!$M:$M,'b-data'!$A110)</f>
        <v>0</v>
      </c>
      <c r="AD110" s="53">
        <f>AC110+SUMIFS(postings!$T:$T,postings!$C:$C,'b-data'!AD$2,postings!$D:$D,'b-data'!AD$3,postings!$I:$I,'b-data'!$A110)-SUMIFS(postings!$W:$W,postings!$C:$C,'b-data'!AD$2,postings!$D:$D,'b-data'!AD$3,postings!$M:$M,'b-data'!$A110)</f>
        <v>0</v>
      </c>
      <c r="AE110" s="53">
        <f>AD110+SUMIFS(postings!$T:$T,postings!$C:$C,'b-data'!AE$2,postings!$D:$D,'b-data'!AE$3,postings!$I:$I,'b-data'!$A110)-SUMIFS(postings!$W:$W,postings!$C:$C,'b-data'!AE$2,postings!$D:$D,'b-data'!AE$3,postings!$M:$M,'b-data'!$A110)</f>
        <v>0</v>
      </c>
      <c r="AF110" s="53">
        <f>AE110+SUMIFS(postings!$T:$T,postings!$C:$C,'b-data'!AF$2,postings!$D:$D,'b-data'!AF$3,postings!$I:$I,'b-data'!$A110)-SUMIFS(postings!$W:$W,postings!$C:$C,'b-data'!AF$2,postings!$D:$D,'b-data'!AF$3,postings!$M:$M,'b-data'!$A110)</f>
        <v>0</v>
      </c>
      <c r="AG110" s="53">
        <f>AF110+SUMIFS(postings!$T:$T,postings!$C:$C,'b-data'!AG$2,postings!$D:$D,'b-data'!AG$3,postings!$I:$I,'b-data'!$A110)-SUMIFS(postings!$W:$W,postings!$C:$C,'b-data'!AG$2,postings!$D:$D,'b-data'!AG$3,postings!$M:$M,'b-data'!$A110)</f>
        <v>0</v>
      </c>
      <c r="AH110" s="53">
        <f>AG110+SUMIFS(postings!$T:$T,postings!$C:$C,'b-data'!AH$2,postings!$D:$D,'b-data'!AH$3,postings!$I:$I,'b-data'!$A110)-SUMIFS(postings!$W:$W,postings!$C:$C,'b-data'!AH$2,postings!$D:$D,'b-data'!AH$3,postings!$M:$M,'b-data'!$A110)</f>
        <v>0</v>
      </c>
      <c r="AI110" s="53">
        <f>AH110+SUMIFS(postings!$T:$T,postings!$C:$C,'b-data'!AI$2,postings!$D:$D,'b-data'!AI$3,postings!$I:$I,'b-data'!$A110)-SUMIFS(postings!$W:$W,postings!$C:$C,'b-data'!AI$2,postings!$D:$D,'b-data'!AI$3,postings!$M:$M,'b-data'!$A110)</f>
        <v>0</v>
      </c>
      <c r="AJ110" s="53" cm="1">
        <f t="array" ref="AJ110">+INDEX(X110:AI110,1,Settings!$C$4)</f>
        <v>0</v>
      </c>
      <c r="AK110" s="53" cm="1">
        <f t="array" ref="AK110">+INDEX(X110:AI110,1,Settings!$C$4)</f>
        <v>0</v>
      </c>
      <c r="AL110" s="53"/>
      <c r="AM110" s="53">
        <f t="shared" si="139"/>
        <v>0</v>
      </c>
      <c r="AN110" s="53">
        <f t="shared" ref="AN110:AX110" si="226">+AM110</f>
        <v>0</v>
      </c>
      <c r="AO110" s="53">
        <f t="shared" si="226"/>
        <v>0</v>
      </c>
      <c r="AP110" s="53">
        <f t="shared" si="226"/>
        <v>0</v>
      </c>
      <c r="AQ110" s="53">
        <f t="shared" si="226"/>
        <v>0</v>
      </c>
      <c r="AR110" s="53">
        <f t="shared" si="226"/>
        <v>0</v>
      </c>
      <c r="AS110" s="53">
        <f t="shared" si="226"/>
        <v>0</v>
      </c>
      <c r="AT110" s="53">
        <f t="shared" si="226"/>
        <v>0</v>
      </c>
      <c r="AU110" s="53">
        <f t="shared" si="226"/>
        <v>0</v>
      </c>
      <c r="AV110" s="53">
        <f t="shared" si="226"/>
        <v>0</v>
      </c>
      <c r="AW110" s="53">
        <f t="shared" si="226"/>
        <v>0</v>
      </c>
      <c r="AX110" s="53">
        <f t="shared" si="226"/>
        <v>0</v>
      </c>
      <c r="AY110" s="53" cm="1">
        <f t="array" ref="AY110">+INDEX(AM110:AX110,1,Settings!$C$4)</f>
        <v>0</v>
      </c>
      <c r="AZ110" s="53">
        <f t="shared" si="141"/>
        <v>0</v>
      </c>
      <c r="BA110" s="53"/>
      <c r="BB110" s="53">
        <f t="shared" si="142"/>
        <v>0</v>
      </c>
      <c r="BC110" s="53">
        <f t="shared" ref="BC110:BN110" si="227">+BB110</f>
        <v>0</v>
      </c>
      <c r="BD110" s="53">
        <f t="shared" si="227"/>
        <v>0</v>
      </c>
      <c r="BE110" s="53">
        <f t="shared" si="227"/>
        <v>0</v>
      </c>
      <c r="BF110" s="53">
        <f t="shared" si="227"/>
        <v>0</v>
      </c>
      <c r="BG110" s="53">
        <f t="shared" si="227"/>
        <v>0</v>
      </c>
      <c r="BH110" s="53">
        <f t="shared" si="227"/>
        <v>0</v>
      </c>
      <c r="BI110" s="53">
        <f t="shared" si="227"/>
        <v>0</v>
      </c>
      <c r="BJ110" s="53">
        <f t="shared" si="227"/>
        <v>0</v>
      </c>
      <c r="BK110" s="53">
        <f t="shared" si="227"/>
        <v>0</v>
      </c>
      <c r="BL110" s="53">
        <f t="shared" si="227"/>
        <v>0</v>
      </c>
      <c r="BM110" s="53">
        <f t="shared" si="227"/>
        <v>0</v>
      </c>
      <c r="BN110" s="53">
        <f t="shared" si="227"/>
        <v>0</v>
      </c>
      <c r="BO110" s="53"/>
      <c r="BP110" s="53">
        <f t="shared" si="144"/>
        <v>0</v>
      </c>
      <c r="BQ110" s="53"/>
      <c r="BR110" s="53">
        <f t="shared" si="145"/>
        <v>0</v>
      </c>
    </row>
    <row r="111" spans="1:70" x14ac:dyDescent="0.2">
      <c r="A111" s="6">
        <v>858</v>
      </c>
      <c r="B111" s="6" t="str">
        <f>+VLOOKUP(A111,masterfile!B:C,2,FALSE)</f>
        <v>Gewinnrücklage Auflösung SoPo</v>
      </c>
      <c r="D111" s="53">
        <f>+SUMIF('[1]2017'!$A:$A,$A111,'[1]2017'!$C:$C)-SUMIF('[1]2017'!$E:$E,$A111,'[1]2017'!$G:$G)</f>
        <v>0</v>
      </c>
      <c r="E111" s="53">
        <f>+SUMIF('[1]2018'!$A:$A,$A111,'[1]2018'!$C:$C)-SUMIF('[1]2018'!$E:$E,$A111,'[1]2018'!$G:$G)+D111</f>
        <v>0</v>
      </c>
      <c r="F111" s="53">
        <f>+SUMIF('[1]2019'!$A:$A,$A111,'[1]2019'!$C:$C)-SUMIF('[1]2019'!$E:$E,$A111,'[1]2019'!$G:$G)+E111</f>
        <v>0</v>
      </c>
      <c r="G111" s="53">
        <f>+SUMIF('[1]2020'!$A:$A,$A111,'[1]2020'!$C:$C)-SUMIF('[1]2020'!$E:$E,$A111,'[1]2020'!$G:$G)+F111</f>
        <v>0</v>
      </c>
      <c r="H111" s="53"/>
      <c r="I111" s="53">
        <f>+(SUMIF('[1]2021'!$A:$A,$A111,'[1]2021'!$C:$C)-SUMIF('[1]2021'!$E:$E,$A111,'[1]2021'!$G:$G))/12+G111</f>
        <v>0</v>
      </c>
      <c r="J111" s="53">
        <f>+(SUMIF('[1]2021'!$A:$A,$A111,'[1]2021'!$C:$C)-SUMIF('[1]2021'!$E:$E,$A111,'[1]2021'!$G:$G))/12+I111</f>
        <v>0</v>
      </c>
      <c r="K111" s="53">
        <f>+(SUMIF('[1]2021'!$A:$A,$A111,'[1]2021'!$C:$C)-SUMIF('[1]2021'!$E:$E,$A111,'[1]2021'!$G:$G))/12+J111</f>
        <v>0</v>
      </c>
      <c r="L111" s="53">
        <f>+(SUMIF('[1]2021'!$A:$A,$A111,'[1]2021'!$C:$C)-SUMIF('[1]2021'!$E:$E,$A111,'[1]2021'!$G:$G))/12+K111</f>
        <v>0</v>
      </c>
      <c r="M111" s="53">
        <f>+(SUMIF('[1]2021'!$A:$A,$A111,'[1]2021'!$C:$C)-SUMIF('[1]2021'!$E:$E,$A111,'[1]2021'!$G:$G))/12+L111</f>
        <v>0</v>
      </c>
      <c r="N111" s="53">
        <f>+(SUMIF('[1]2021'!$A:$A,$A111,'[1]2021'!$C:$C)-SUMIF('[1]2021'!$E:$E,$A111,'[1]2021'!$G:$G))/12+M111</f>
        <v>0</v>
      </c>
      <c r="O111" s="53">
        <f>+(SUMIF('[1]2021'!$A:$A,$A111,'[1]2021'!$C:$C)-SUMIF('[1]2021'!$E:$E,$A111,'[1]2021'!$G:$G))/12+N111</f>
        <v>0</v>
      </c>
      <c r="P111" s="53">
        <f>+(SUMIF('[1]2021'!$A:$A,$A111,'[1]2021'!$C:$C)-SUMIF('[1]2021'!$E:$E,$A111,'[1]2021'!$G:$G))/12+O111</f>
        <v>0</v>
      </c>
      <c r="Q111" s="53">
        <f>+(SUMIF('[1]2021'!$A:$A,$A111,'[1]2021'!$C:$C)-SUMIF('[1]2021'!$E:$E,$A111,'[1]2021'!$G:$G))/12+P111</f>
        <v>0</v>
      </c>
      <c r="R111" s="53">
        <f>+(SUMIF('[1]2021'!$A:$A,$A111,'[1]2021'!$C:$C)-SUMIF('[1]2021'!$E:$E,$A111,'[1]2021'!$G:$G))/12+Q111</f>
        <v>0</v>
      </c>
      <c r="S111" s="53">
        <f>+(SUMIF('[1]2021'!$A:$A,$A111,'[1]2021'!$C:$C)-SUMIF('[1]2021'!$E:$E,$A111,'[1]2021'!$G:$G))/12+R111</f>
        <v>0</v>
      </c>
      <c r="T111" s="53">
        <f>+(SUMIF('[1]2021'!$A:$A,$A111,'[1]2021'!$C:$C)-SUMIF('[1]2021'!$E:$E,$A111,'[1]2021'!$G:$G))/12+S111</f>
        <v>0</v>
      </c>
      <c r="U111" s="53" cm="1">
        <f t="array" ref="U111">+INDEX(I111:T111,1,Settings!$C$4)</f>
        <v>0</v>
      </c>
      <c r="V111" s="53" cm="1">
        <f t="array" ref="V111">+INDEX(I111:T111,1,Settings!$C$4)</f>
        <v>0</v>
      </c>
      <c r="W111" s="53"/>
      <c r="X111" s="53">
        <f>V111+SUMIFS(postings!$T:$T,postings!$C:$C,'b-data'!X$2,postings!$D:$D,'b-data'!X$3,postings!$I:$I,'b-data'!$A111)-SUMIFS(postings!$W:$W,postings!$C:$C,'b-data'!X$2,postings!$D:$D,'b-data'!X$3,postings!$M:$M,'b-data'!$A111)</f>
        <v>0</v>
      </c>
      <c r="Y111" s="53">
        <f>X111+SUMIFS(postings!$T:$T,postings!$C:$C,'b-data'!Y$2,postings!$D:$D,'b-data'!Y$3,postings!$I:$I,'b-data'!$A111)-SUMIFS(postings!$W:$W,postings!$C:$C,'b-data'!Y$2,postings!$D:$D,'b-data'!Y$3,postings!$M:$M,'b-data'!$A111)</f>
        <v>0</v>
      </c>
      <c r="Z111" s="53">
        <f>Y111+SUMIFS(postings!$T:$T,postings!$C:$C,'b-data'!Z$2,postings!$D:$D,'b-data'!Z$3,postings!$I:$I,'b-data'!$A111)-SUMIFS(postings!$W:$W,postings!$C:$C,'b-data'!Z$2,postings!$D:$D,'b-data'!Z$3,postings!$M:$M,'b-data'!$A111)</f>
        <v>0</v>
      </c>
      <c r="AA111" s="53">
        <f>Z111+SUMIFS(postings!$T:$T,postings!$C:$C,'b-data'!AA$2,postings!$D:$D,'b-data'!AA$3,postings!$I:$I,'b-data'!$A111)-SUMIFS(postings!$W:$W,postings!$C:$C,'b-data'!AA$2,postings!$D:$D,'b-data'!AA$3,postings!$M:$M,'b-data'!$A111)</f>
        <v>0</v>
      </c>
      <c r="AB111" s="53">
        <f>AA111+SUMIFS(postings!$T:$T,postings!$C:$C,'b-data'!AB$2,postings!$D:$D,'b-data'!AB$3,postings!$I:$I,'b-data'!$A111)-SUMIFS(postings!$W:$W,postings!$C:$C,'b-data'!AB$2,postings!$D:$D,'b-data'!AB$3,postings!$M:$M,'b-data'!$A111)</f>
        <v>0</v>
      </c>
      <c r="AC111" s="53">
        <f>AB111+SUMIFS(postings!$T:$T,postings!$C:$C,'b-data'!AC$2,postings!$D:$D,'b-data'!AC$3,postings!$I:$I,'b-data'!$A111)-SUMIFS(postings!$W:$W,postings!$C:$C,'b-data'!AC$2,postings!$D:$D,'b-data'!AC$3,postings!$M:$M,'b-data'!$A111)</f>
        <v>0</v>
      </c>
      <c r="AD111" s="53">
        <f>AC111+SUMIFS(postings!$T:$T,postings!$C:$C,'b-data'!AD$2,postings!$D:$D,'b-data'!AD$3,postings!$I:$I,'b-data'!$A111)-SUMIFS(postings!$W:$W,postings!$C:$C,'b-data'!AD$2,postings!$D:$D,'b-data'!AD$3,postings!$M:$M,'b-data'!$A111)</f>
        <v>0</v>
      </c>
      <c r="AE111" s="53">
        <f>AD111+SUMIFS(postings!$T:$T,postings!$C:$C,'b-data'!AE$2,postings!$D:$D,'b-data'!AE$3,postings!$I:$I,'b-data'!$A111)-SUMIFS(postings!$W:$W,postings!$C:$C,'b-data'!AE$2,postings!$D:$D,'b-data'!AE$3,postings!$M:$M,'b-data'!$A111)</f>
        <v>0</v>
      </c>
      <c r="AF111" s="53">
        <f>AE111+SUMIFS(postings!$T:$T,postings!$C:$C,'b-data'!AF$2,postings!$D:$D,'b-data'!AF$3,postings!$I:$I,'b-data'!$A111)-SUMIFS(postings!$W:$W,postings!$C:$C,'b-data'!AF$2,postings!$D:$D,'b-data'!AF$3,postings!$M:$M,'b-data'!$A111)</f>
        <v>0</v>
      </c>
      <c r="AG111" s="53">
        <f>AF111+SUMIFS(postings!$T:$T,postings!$C:$C,'b-data'!AG$2,postings!$D:$D,'b-data'!AG$3,postings!$I:$I,'b-data'!$A111)-SUMIFS(postings!$W:$W,postings!$C:$C,'b-data'!AG$2,postings!$D:$D,'b-data'!AG$3,postings!$M:$M,'b-data'!$A111)</f>
        <v>0</v>
      </c>
      <c r="AH111" s="53">
        <f>AG111+SUMIFS(postings!$T:$T,postings!$C:$C,'b-data'!AH$2,postings!$D:$D,'b-data'!AH$3,postings!$I:$I,'b-data'!$A111)-SUMIFS(postings!$W:$W,postings!$C:$C,'b-data'!AH$2,postings!$D:$D,'b-data'!AH$3,postings!$M:$M,'b-data'!$A111)</f>
        <v>0</v>
      </c>
      <c r="AI111" s="53">
        <f>AH111+SUMIFS(postings!$T:$T,postings!$C:$C,'b-data'!AI$2,postings!$D:$D,'b-data'!AI$3,postings!$I:$I,'b-data'!$A111)-SUMIFS(postings!$W:$W,postings!$C:$C,'b-data'!AI$2,postings!$D:$D,'b-data'!AI$3,postings!$M:$M,'b-data'!$A111)</f>
        <v>0</v>
      </c>
      <c r="AJ111" s="53" cm="1">
        <f t="array" ref="AJ111">+INDEX(X111:AI111,1,Settings!$C$4)</f>
        <v>0</v>
      </c>
      <c r="AK111" s="53" cm="1">
        <f t="array" ref="AK111">+INDEX(X111:AI111,1,Settings!$C$4)</f>
        <v>0</v>
      </c>
      <c r="AL111" s="53"/>
      <c r="AM111" s="53">
        <f t="shared" si="139"/>
        <v>0</v>
      </c>
      <c r="AN111" s="53">
        <f t="shared" ref="AN111:AX111" si="228">+AM111</f>
        <v>0</v>
      </c>
      <c r="AO111" s="53">
        <f t="shared" si="228"/>
        <v>0</v>
      </c>
      <c r="AP111" s="53">
        <f t="shared" si="228"/>
        <v>0</v>
      </c>
      <c r="AQ111" s="53">
        <f t="shared" si="228"/>
        <v>0</v>
      </c>
      <c r="AR111" s="53">
        <f t="shared" si="228"/>
        <v>0</v>
      </c>
      <c r="AS111" s="53">
        <f t="shared" si="228"/>
        <v>0</v>
      </c>
      <c r="AT111" s="53">
        <f t="shared" si="228"/>
        <v>0</v>
      </c>
      <c r="AU111" s="53">
        <f t="shared" si="228"/>
        <v>0</v>
      </c>
      <c r="AV111" s="53">
        <f t="shared" si="228"/>
        <v>0</v>
      </c>
      <c r="AW111" s="53">
        <f t="shared" si="228"/>
        <v>0</v>
      </c>
      <c r="AX111" s="53">
        <f t="shared" si="228"/>
        <v>0</v>
      </c>
      <c r="AY111" s="53" cm="1">
        <f t="array" ref="AY111">+INDEX(AM111:AX111,1,Settings!$C$4)</f>
        <v>0</v>
      </c>
      <c r="AZ111" s="53">
        <f t="shared" si="141"/>
        <v>0</v>
      </c>
      <c r="BA111" s="53"/>
      <c r="BB111" s="53">
        <f t="shared" si="142"/>
        <v>0</v>
      </c>
      <c r="BC111" s="53">
        <f t="shared" ref="BC111:BN111" si="229">+BB111</f>
        <v>0</v>
      </c>
      <c r="BD111" s="53">
        <f t="shared" si="229"/>
        <v>0</v>
      </c>
      <c r="BE111" s="53">
        <f t="shared" si="229"/>
        <v>0</v>
      </c>
      <c r="BF111" s="53">
        <f t="shared" si="229"/>
        <v>0</v>
      </c>
      <c r="BG111" s="53">
        <f t="shared" si="229"/>
        <v>0</v>
      </c>
      <c r="BH111" s="53">
        <f t="shared" si="229"/>
        <v>0</v>
      </c>
      <c r="BI111" s="53">
        <f t="shared" si="229"/>
        <v>0</v>
      </c>
      <c r="BJ111" s="53">
        <f t="shared" si="229"/>
        <v>0</v>
      </c>
      <c r="BK111" s="53">
        <f t="shared" si="229"/>
        <v>0</v>
      </c>
      <c r="BL111" s="53">
        <f t="shared" si="229"/>
        <v>0</v>
      </c>
      <c r="BM111" s="53">
        <f t="shared" si="229"/>
        <v>0</v>
      </c>
      <c r="BN111" s="53">
        <f t="shared" si="229"/>
        <v>0</v>
      </c>
      <c r="BO111" s="53"/>
      <c r="BP111" s="53">
        <f t="shared" si="144"/>
        <v>0</v>
      </c>
      <c r="BQ111" s="53"/>
      <c r="BR111" s="53">
        <f t="shared" si="145"/>
        <v>0</v>
      </c>
    </row>
    <row r="112" spans="1:70" x14ac:dyDescent="0.2">
      <c r="A112" s="6">
        <v>859</v>
      </c>
      <c r="B112" s="6" t="str">
        <f>+VLOOKUP(A112,masterfile!B:C,2,FALSE)</f>
        <v>Latente Steuern (H) neutrale Verrechnung</v>
      </c>
      <c r="D112" s="53">
        <f>+SUMIF('[1]2017'!$A:$A,$A112,'[1]2017'!$C:$C)-SUMIF('[1]2017'!$E:$E,$A112,'[1]2017'!$G:$G)</f>
        <v>0</v>
      </c>
      <c r="E112" s="53">
        <f>+SUMIF('[1]2018'!$A:$A,$A112,'[1]2018'!$C:$C)-SUMIF('[1]2018'!$E:$E,$A112,'[1]2018'!$G:$G)+D112</f>
        <v>0</v>
      </c>
      <c r="F112" s="53">
        <f>+SUMIF('[1]2019'!$A:$A,$A112,'[1]2019'!$C:$C)-SUMIF('[1]2019'!$E:$E,$A112,'[1]2019'!$G:$G)+E112</f>
        <v>0</v>
      </c>
      <c r="G112" s="53">
        <f>+SUMIF('[1]2020'!$A:$A,$A112,'[1]2020'!$C:$C)-SUMIF('[1]2020'!$E:$E,$A112,'[1]2020'!$G:$G)+F112</f>
        <v>0</v>
      </c>
      <c r="H112" s="53"/>
      <c r="I112" s="53">
        <f>+(SUMIF('[1]2021'!$A:$A,$A112,'[1]2021'!$C:$C)-SUMIF('[1]2021'!$E:$E,$A112,'[1]2021'!$G:$G))/12+G112</f>
        <v>0</v>
      </c>
      <c r="J112" s="53">
        <f>+(SUMIF('[1]2021'!$A:$A,$A112,'[1]2021'!$C:$C)-SUMIF('[1]2021'!$E:$E,$A112,'[1]2021'!$G:$G))/12+I112</f>
        <v>0</v>
      </c>
      <c r="K112" s="53">
        <f>+(SUMIF('[1]2021'!$A:$A,$A112,'[1]2021'!$C:$C)-SUMIF('[1]2021'!$E:$E,$A112,'[1]2021'!$G:$G))/12+J112</f>
        <v>0</v>
      </c>
      <c r="L112" s="53">
        <f>+(SUMIF('[1]2021'!$A:$A,$A112,'[1]2021'!$C:$C)-SUMIF('[1]2021'!$E:$E,$A112,'[1]2021'!$G:$G))/12+K112</f>
        <v>0</v>
      </c>
      <c r="M112" s="53">
        <f>+(SUMIF('[1]2021'!$A:$A,$A112,'[1]2021'!$C:$C)-SUMIF('[1]2021'!$E:$E,$A112,'[1]2021'!$G:$G))/12+L112</f>
        <v>0</v>
      </c>
      <c r="N112" s="53">
        <f>+(SUMIF('[1]2021'!$A:$A,$A112,'[1]2021'!$C:$C)-SUMIF('[1]2021'!$E:$E,$A112,'[1]2021'!$G:$G))/12+M112</f>
        <v>0</v>
      </c>
      <c r="O112" s="53">
        <f>+(SUMIF('[1]2021'!$A:$A,$A112,'[1]2021'!$C:$C)-SUMIF('[1]2021'!$E:$E,$A112,'[1]2021'!$G:$G))/12+N112</f>
        <v>0</v>
      </c>
      <c r="P112" s="53">
        <f>+(SUMIF('[1]2021'!$A:$A,$A112,'[1]2021'!$C:$C)-SUMIF('[1]2021'!$E:$E,$A112,'[1]2021'!$G:$G))/12+O112</f>
        <v>0</v>
      </c>
      <c r="Q112" s="53">
        <f>+(SUMIF('[1]2021'!$A:$A,$A112,'[1]2021'!$C:$C)-SUMIF('[1]2021'!$E:$E,$A112,'[1]2021'!$G:$G))/12+P112</f>
        <v>0</v>
      </c>
      <c r="R112" s="53">
        <f>+(SUMIF('[1]2021'!$A:$A,$A112,'[1]2021'!$C:$C)-SUMIF('[1]2021'!$E:$E,$A112,'[1]2021'!$G:$G))/12+Q112</f>
        <v>0</v>
      </c>
      <c r="S112" s="53">
        <f>+(SUMIF('[1]2021'!$A:$A,$A112,'[1]2021'!$C:$C)-SUMIF('[1]2021'!$E:$E,$A112,'[1]2021'!$G:$G))/12+R112</f>
        <v>0</v>
      </c>
      <c r="T112" s="53">
        <f>+(SUMIF('[1]2021'!$A:$A,$A112,'[1]2021'!$C:$C)-SUMIF('[1]2021'!$E:$E,$A112,'[1]2021'!$G:$G))/12+S112</f>
        <v>0</v>
      </c>
      <c r="U112" s="53" cm="1">
        <f t="array" ref="U112">+INDEX(I112:T112,1,Settings!$C$4)</f>
        <v>0</v>
      </c>
      <c r="V112" s="53" cm="1">
        <f t="array" ref="V112">+INDEX(I112:T112,1,Settings!$C$4)</f>
        <v>0</v>
      </c>
      <c r="W112" s="53"/>
      <c r="X112" s="53">
        <f>V112+SUMIFS(postings!$T:$T,postings!$C:$C,'b-data'!X$2,postings!$D:$D,'b-data'!X$3,postings!$I:$I,'b-data'!$A112)-SUMIFS(postings!$W:$W,postings!$C:$C,'b-data'!X$2,postings!$D:$D,'b-data'!X$3,postings!$M:$M,'b-data'!$A112)</f>
        <v>0</v>
      </c>
      <c r="Y112" s="53">
        <f>X112+SUMIFS(postings!$T:$T,postings!$C:$C,'b-data'!Y$2,postings!$D:$D,'b-data'!Y$3,postings!$I:$I,'b-data'!$A112)-SUMIFS(postings!$W:$W,postings!$C:$C,'b-data'!Y$2,postings!$D:$D,'b-data'!Y$3,postings!$M:$M,'b-data'!$A112)</f>
        <v>0</v>
      </c>
      <c r="Z112" s="53">
        <f>Y112+SUMIFS(postings!$T:$T,postings!$C:$C,'b-data'!Z$2,postings!$D:$D,'b-data'!Z$3,postings!$I:$I,'b-data'!$A112)-SUMIFS(postings!$W:$W,postings!$C:$C,'b-data'!Z$2,postings!$D:$D,'b-data'!Z$3,postings!$M:$M,'b-data'!$A112)</f>
        <v>0</v>
      </c>
      <c r="AA112" s="53">
        <f>Z112+SUMIFS(postings!$T:$T,postings!$C:$C,'b-data'!AA$2,postings!$D:$D,'b-data'!AA$3,postings!$I:$I,'b-data'!$A112)-SUMIFS(postings!$W:$W,postings!$C:$C,'b-data'!AA$2,postings!$D:$D,'b-data'!AA$3,postings!$M:$M,'b-data'!$A112)</f>
        <v>0</v>
      </c>
      <c r="AB112" s="53">
        <f>AA112+SUMIFS(postings!$T:$T,postings!$C:$C,'b-data'!AB$2,postings!$D:$D,'b-data'!AB$3,postings!$I:$I,'b-data'!$A112)-SUMIFS(postings!$W:$W,postings!$C:$C,'b-data'!AB$2,postings!$D:$D,'b-data'!AB$3,postings!$M:$M,'b-data'!$A112)</f>
        <v>0</v>
      </c>
      <c r="AC112" s="53">
        <f>AB112+SUMIFS(postings!$T:$T,postings!$C:$C,'b-data'!AC$2,postings!$D:$D,'b-data'!AC$3,postings!$I:$I,'b-data'!$A112)-SUMIFS(postings!$W:$W,postings!$C:$C,'b-data'!AC$2,postings!$D:$D,'b-data'!AC$3,postings!$M:$M,'b-data'!$A112)</f>
        <v>0</v>
      </c>
      <c r="AD112" s="53">
        <f>AC112+SUMIFS(postings!$T:$T,postings!$C:$C,'b-data'!AD$2,postings!$D:$D,'b-data'!AD$3,postings!$I:$I,'b-data'!$A112)-SUMIFS(postings!$W:$W,postings!$C:$C,'b-data'!AD$2,postings!$D:$D,'b-data'!AD$3,postings!$M:$M,'b-data'!$A112)</f>
        <v>0</v>
      </c>
      <c r="AE112" s="53">
        <f>AD112+SUMIFS(postings!$T:$T,postings!$C:$C,'b-data'!AE$2,postings!$D:$D,'b-data'!AE$3,postings!$I:$I,'b-data'!$A112)-SUMIFS(postings!$W:$W,postings!$C:$C,'b-data'!AE$2,postings!$D:$D,'b-data'!AE$3,postings!$M:$M,'b-data'!$A112)</f>
        <v>0</v>
      </c>
      <c r="AF112" s="53">
        <f>AE112+SUMIFS(postings!$T:$T,postings!$C:$C,'b-data'!AF$2,postings!$D:$D,'b-data'!AF$3,postings!$I:$I,'b-data'!$A112)-SUMIFS(postings!$W:$W,postings!$C:$C,'b-data'!AF$2,postings!$D:$D,'b-data'!AF$3,postings!$M:$M,'b-data'!$A112)</f>
        <v>0</v>
      </c>
      <c r="AG112" s="53">
        <f>AF112+SUMIFS(postings!$T:$T,postings!$C:$C,'b-data'!AG$2,postings!$D:$D,'b-data'!AG$3,postings!$I:$I,'b-data'!$A112)-SUMIFS(postings!$W:$W,postings!$C:$C,'b-data'!AG$2,postings!$D:$D,'b-data'!AG$3,postings!$M:$M,'b-data'!$A112)</f>
        <v>0</v>
      </c>
      <c r="AH112" s="53">
        <f>AG112+SUMIFS(postings!$T:$T,postings!$C:$C,'b-data'!AH$2,postings!$D:$D,'b-data'!AH$3,postings!$I:$I,'b-data'!$A112)-SUMIFS(postings!$W:$W,postings!$C:$C,'b-data'!AH$2,postings!$D:$D,'b-data'!AH$3,postings!$M:$M,'b-data'!$A112)</f>
        <v>0</v>
      </c>
      <c r="AI112" s="53">
        <f>AH112+SUMIFS(postings!$T:$T,postings!$C:$C,'b-data'!AI$2,postings!$D:$D,'b-data'!AI$3,postings!$I:$I,'b-data'!$A112)-SUMIFS(postings!$W:$W,postings!$C:$C,'b-data'!AI$2,postings!$D:$D,'b-data'!AI$3,postings!$M:$M,'b-data'!$A112)</f>
        <v>0</v>
      </c>
      <c r="AJ112" s="53" cm="1">
        <f t="array" ref="AJ112">+INDEX(X112:AI112,1,Settings!$C$4)</f>
        <v>0</v>
      </c>
      <c r="AK112" s="53" cm="1">
        <f t="array" ref="AK112">+INDEX(X112:AI112,1,Settings!$C$4)</f>
        <v>0</v>
      </c>
      <c r="AL112" s="53"/>
      <c r="AM112" s="53">
        <f t="shared" si="139"/>
        <v>0</v>
      </c>
      <c r="AN112" s="53">
        <f t="shared" ref="AN112:AX112" si="230">+AM112</f>
        <v>0</v>
      </c>
      <c r="AO112" s="53">
        <f t="shared" si="230"/>
        <v>0</v>
      </c>
      <c r="AP112" s="53">
        <f t="shared" si="230"/>
        <v>0</v>
      </c>
      <c r="AQ112" s="53">
        <f t="shared" si="230"/>
        <v>0</v>
      </c>
      <c r="AR112" s="53">
        <f t="shared" si="230"/>
        <v>0</v>
      </c>
      <c r="AS112" s="53">
        <f t="shared" si="230"/>
        <v>0</v>
      </c>
      <c r="AT112" s="53">
        <f t="shared" si="230"/>
        <v>0</v>
      </c>
      <c r="AU112" s="53">
        <f t="shared" si="230"/>
        <v>0</v>
      </c>
      <c r="AV112" s="53">
        <f t="shared" si="230"/>
        <v>0</v>
      </c>
      <c r="AW112" s="53">
        <f t="shared" si="230"/>
        <v>0</v>
      </c>
      <c r="AX112" s="53">
        <f t="shared" si="230"/>
        <v>0</v>
      </c>
      <c r="AY112" s="53" cm="1">
        <f t="array" ref="AY112">+INDEX(AM112:AX112,1,Settings!$C$4)</f>
        <v>0</v>
      </c>
      <c r="AZ112" s="53">
        <f t="shared" si="141"/>
        <v>0</v>
      </c>
      <c r="BA112" s="53"/>
      <c r="BB112" s="53">
        <f t="shared" si="142"/>
        <v>0</v>
      </c>
      <c r="BC112" s="53">
        <f t="shared" ref="BC112:BN112" si="231">+BB112</f>
        <v>0</v>
      </c>
      <c r="BD112" s="53">
        <f t="shared" si="231"/>
        <v>0</v>
      </c>
      <c r="BE112" s="53">
        <f t="shared" si="231"/>
        <v>0</v>
      </c>
      <c r="BF112" s="53">
        <f t="shared" si="231"/>
        <v>0</v>
      </c>
      <c r="BG112" s="53">
        <f t="shared" si="231"/>
        <v>0</v>
      </c>
      <c r="BH112" s="53">
        <f t="shared" si="231"/>
        <v>0</v>
      </c>
      <c r="BI112" s="53">
        <f t="shared" si="231"/>
        <v>0</v>
      </c>
      <c r="BJ112" s="53">
        <f t="shared" si="231"/>
        <v>0</v>
      </c>
      <c r="BK112" s="53">
        <f t="shared" si="231"/>
        <v>0</v>
      </c>
      <c r="BL112" s="53">
        <f t="shared" si="231"/>
        <v>0</v>
      </c>
      <c r="BM112" s="53">
        <f t="shared" si="231"/>
        <v>0</v>
      </c>
      <c r="BN112" s="53">
        <f t="shared" si="231"/>
        <v>0</v>
      </c>
      <c r="BO112" s="53"/>
      <c r="BP112" s="53">
        <f t="shared" si="144"/>
        <v>0</v>
      </c>
      <c r="BQ112" s="53"/>
      <c r="BR112" s="53">
        <f t="shared" si="145"/>
        <v>0</v>
      </c>
    </row>
    <row r="113" spans="1:70" x14ac:dyDescent="0.2">
      <c r="A113" s="6">
        <v>860</v>
      </c>
      <c r="B113" s="6" t="str">
        <f>+VLOOKUP(A113,masterfile!B:C,2,FALSE)</f>
        <v>Gewinnvortrag vor Verwendung</v>
      </c>
      <c r="D113" s="53">
        <f>+SUMIF('[1]2017'!$A:$A,$A113,'[1]2017'!$C:$C)-SUMIF('[1]2017'!$E:$E,$A113,'[1]2017'!$G:$G)</f>
        <v>-2000</v>
      </c>
      <c r="E113" s="53">
        <f>+SUMIF('[1]2018'!$A:$A,$A113,'[1]2018'!$C:$C)-SUMIF('[1]2018'!$E:$E,$A113,'[1]2018'!$G:$G)+D113</f>
        <v>500</v>
      </c>
      <c r="F113" s="53">
        <f>+SUMIF('[1]2019'!$A:$A,$A113,'[1]2019'!$C:$C)-SUMIF('[1]2019'!$E:$E,$A113,'[1]2019'!$G:$G)+E113</f>
        <v>3000</v>
      </c>
      <c r="G113" s="53">
        <f>+SUMIF('[1]2020'!$A:$A,$A113,'[1]2020'!$C:$C)-SUMIF('[1]2020'!$E:$E,$A113,'[1]2020'!$G:$G)+F113</f>
        <v>5500</v>
      </c>
      <c r="H113" s="53"/>
      <c r="I113" s="53">
        <f>+(SUMIF('[1]2021'!$A:$A,$A113,'[1]2021'!$C:$C)-SUMIF('[1]2021'!$E:$E,$A113,'[1]2021'!$G:$G))/12+G113</f>
        <v>5708.333333333333</v>
      </c>
      <c r="J113" s="53">
        <f>+(SUMIF('[1]2021'!$A:$A,$A113,'[1]2021'!$C:$C)-SUMIF('[1]2021'!$E:$E,$A113,'[1]2021'!$G:$G))/12+I113</f>
        <v>5916.6666666666661</v>
      </c>
      <c r="K113" s="53">
        <f>+(SUMIF('[1]2021'!$A:$A,$A113,'[1]2021'!$C:$C)-SUMIF('[1]2021'!$E:$E,$A113,'[1]2021'!$G:$G))/12+J113</f>
        <v>6124.9999999999991</v>
      </c>
      <c r="L113" s="53">
        <f>+(SUMIF('[1]2021'!$A:$A,$A113,'[1]2021'!$C:$C)-SUMIF('[1]2021'!$E:$E,$A113,'[1]2021'!$G:$G))/12+K113</f>
        <v>6333.3333333333321</v>
      </c>
      <c r="M113" s="53">
        <f>+(SUMIF('[1]2021'!$A:$A,$A113,'[1]2021'!$C:$C)-SUMIF('[1]2021'!$E:$E,$A113,'[1]2021'!$G:$G))/12+L113</f>
        <v>6541.6666666666652</v>
      </c>
      <c r="N113" s="53">
        <f>+(SUMIF('[1]2021'!$A:$A,$A113,'[1]2021'!$C:$C)-SUMIF('[1]2021'!$E:$E,$A113,'[1]2021'!$G:$G))/12+M113</f>
        <v>6749.9999999999982</v>
      </c>
      <c r="O113" s="53">
        <f>+(SUMIF('[1]2021'!$A:$A,$A113,'[1]2021'!$C:$C)-SUMIF('[1]2021'!$E:$E,$A113,'[1]2021'!$G:$G))/12+N113</f>
        <v>6958.3333333333312</v>
      </c>
      <c r="P113" s="53">
        <f>+(SUMIF('[1]2021'!$A:$A,$A113,'[1]2021'!$C:$C)-SUMIF('[1]2021'!$E:$E,$A113,'[1]2021'!$G:$G))/12+O113</f>
        <v>7166.6666666666642</v>
      </c>
      <c r="Q113" s="53">
        <f>+(SUMIF('[1]2021'!$A:$A,$A113,'[1]2021'!$C:$C)-SUMIF('[1]2021'!$E:$E,$A113,'[1]2021'!$G:$G))/12+P113</f>
        <v>7374.9999999999973</v>
      </c>
      <c r="R113" s="53">
        <f>+(SUMIF('[1]2021'!$A:$A,$A113,'[1]2021'!$C:$C)-SUMIF('[1]2021'!$E:$E,$A113,'[1]2021'!$G:$G))/12+Q113</f>
        <v>7583.3333333333303</v>
      </c>
      <c r="S113" s="53">
        <f>+(SUMIF('[1]2021'!$A:$A,$A113,'[1]2021'!$C:$C)-SUMIF('[1]2021'!$E:$E,$A113,'[1]2021'!$G:$G))/12+R113</f>
        <v>7791.6666666666633</v>
      </c>
      <c r="T113" s="53">
        <f>+(SUMIF('[1]2021'!$A:$A,$A113,'[1]2021'!$C:$C)-SUMIF('[1]2021'!$E:$E,$A113,'[1]2021'!$G:$G))/12+S113</f>
        <v>7999.9999999999964</v>
      </c>
      <c r="U113" s="53" cm="1">
        <f t="array" ref="U113">+INDEX(I113:T113,1,Settings!$C$4)</f>
        <v>7999.9999999999964</v>
      </c>
      <c r="V113" s="53" cm="1">
        <f t="array" ref="V113">+INDEX(I113:T113,1,Settings!$C$4)</f>
        <v>7999.9999999999964</v>
      </c>
      <c r="W113" s="53"/>
      <c r="X113" s="53">
        <f>V113+SUMIFS(postings!$T:$T,postings!$C:$C,'b-data'!X$2,postings!$D:$D,'b-data'!X$3,postings!$I:$I,'b-data'!$A113)-SUMIFS(postings!$W:$W,postings!$C:$C,'b-data'!X$2,postings!$D:$D,'b-data'!X$3,postings!$M:$M,'b-data'!$A113)</f>
        <v>7999.9999999999964</v>
      </c>
      <c r="Y113" s="53">
        <f>X113+SUMIFS(postings!$T:$T,postings!$C:$C,'b-data'!Y$2,postings!$D:$D,'b-data'!Y$3,postings!$I:$I,'b-data'!$A113)-SUMIFS(postings!$W:$W,postings!$C:$C,'b-data'!Y$2,postings!$D:$D,'b-data'!Y$3,postings!$M:$M,'b-data'!$A113)</f>
        <v>7999.9999999999964</v>
      </c>
      <c r="Z113" s="53">
        <f>Y113+SUMIFS(postings!$T:$T,postings!$C:$C,'b-data'!Z$2,postings!$D:$D,'b-data'!Z$3,postings!$I:$I,'b-data'!$A113)-SUMIFS(postings!$W:$W,postings!$C:$C,'b-data'!Z$2,postings!$D:$D,'b-data'!Z$3,postings!$M:$M,'b-data'!$A113)</f>
        <v>7999.9999999999964</v>
      </c>
      <c r="AA113" s="53">
        <f>Z113+SUMIFS(postings!$T:$T,postings!$C:$C,'b-data'!AA$2,postings!$D:$D,'b-data'!AA$3,postings!$I:$I,'b-data'!$A113)-SUMIFS(postings!$W:$W,postings!$C:$C,'b-data'!AA$2,postings!$D:$D,'b-data'!AA$3,postings!$M:$M,'b-data'!$A113)</f>
        <v>7999.9999999999964</v>
      </c>
      <c r="AB113" s="53">
        <f>AA113+SUMIFS(postings!$T:$T,postings!$C:$C,'b-data'!AB$2,postings!$D:$D,'b-data'!AB$3,postings!$I:$I,'b-data'!$A113)-SUMIFS(postings!$W:$W,postings!$C:$C,'b-data'!AB$2,postings!$D:$D,'b-data'!AB$3,postings!$M:$M,'b-data'!$A113)</f>
        <v>7999.9999999999964</v>
      </c>
      <c r="AC113" s="53">
        <f>AB113+SUMIFS(postings!$T:$T,postings!$C:$C,'b-data'!AC$2,postings!$D:$D,'b-data'!AC$3,postings!$I:$I,'b-data'!$A113)-SUMIFS(postings!$W:$W,postings!$C:$C,'b-data'!AC$2,postings!$D:$D,'b-data'!AC$3,postings!$M:$M,'b-data'!$A113)</f>
        <v>7999.9999999999964</v>
      </c>
      <c r="AD113" s="53">
        <f>AC113+SUMIFS(postings!$T:$T,postings!$C:$C,'b-data'!AD$2,postings!$D:$D,'b-data'!AD$3,postings!$I:$I,'b-data'!$A113)-SUMIFS(postings!$W:$W,postings!$C:$C,'b-data'!AD$2,postings!$D:$D,'b-data'!AD$3,postings!$M:$M,'b-data'!$A113)</f>
        <v>7999.9999999999964</v>
      </c>
      <c r="AE113" s="53">
        <f>AD113+SUMIFS(postings!$T:$T,postings!$C:$C,'b-data'!AE$2,postings!$D:$D,'b-data'!AE$3,postings!$I:$I,'b-data'!$A113)-SUMIFS(postings!$W:$W,postings!$C:$C,'b-data'!AE$2,postings!$D:$D,'b-data'!AE$3,postings!$M:$M,'b-data'!$A113)</f>
        <v>7999.9999999999964</v>
      </c>
      <c r="AF113" s="53">
        <f>AE113+SUMIFS(postings!$T:$T,postings!$C:$C,'b-data'!AF$2,postings!$D:$D,'b-data'!AF$3,postings!$I:$I,'b-data'!$A113)-SUMIFS(postings!$W:$W,postings!$C:$C,'b-data'!AF$2,postings!$D:$D,'b-data'!AF$3,postings!$M:$M,'b-data'!$A113)</f>
        <v>7999.9999999999964</v>
      </c>
      <c r="AG113" s="53">
        <f>AF113+SUMIFS(postings!$T:$T,postings!$C:$C,'b-data'!AG$2,postings!$D:$D,'b-data'!AG$3,postings!$I:$I,'b-data'!$A113)-SUMIFS(postings!$W:$W,postings!$C:$C,'b-data'!AG$2,postings!$D:$D,'b-data'!AG$3,postings!$M:$M,'b-data'!$A113)</f>
        <v>7999.9999999999964</v>
      </c>
      <c r="AH113" s="53">
        <f>AG113+SUMIFS(postings!$T:$T,postings!$C:$C,'b-data'!AH$2,postings!$D:$D,'b-data'!AH$3,postings!$I:$I,'b-data'!$A113)-SUMIFS(postings!$W:$W,postings!$C:$C,'b-data'!AH$2,postings!$D:$D,'b-data'!AH$3,postings!$M:$M,'b-data'!$A113)</f>
        <v>7999.9999999999964</v>
      </c>
      <c r="AI113" s="53">
        <f>AH113+SUMIFS(postings!$T:$T,postings!$C:$C,'b-data'!AI$2,postings!$D:$D,'b-data'!AI$3,postings!$I:$I,'b-data'!$A113)-SUMIFS(postings!$W:$W,postings!$C:$C,'b-data'!AI$2,postings!$D:$D,'b-data'!AI$3,postings!$M:$M,'b-data'!$A113)</f>
        <v>7999.9999999999964</v>
      </c>
      <c r="AJ113" s="53" cm="1">
        <f t="array" ref="AJ113">+INDEX(X113:AI113,1,Settings!$C$4)</f>
        <v>7999.9999999999964</v>
      </c>
      <c r="AK113" s="53" cm="1">
        <f t="array" ref="AK113">+INDEX(X113:AI113,1,Settings!$C$4)</f>
        <v>7999.9999999999964</v>
      </c>
      <c r="AL113" s="53"/>
      <c r="AM113" s="53">
        <f>-'PL-tc'!H769</f>
        <v>-3727.8199542099715</v>
      </c>
      <c r="AN113" s="53">
        <f t="shared" ref="AN113:AX113" si="232">+AM113</f>
        <v>-3727.8199542099715</v>
      </c>
      <c r="AO113" s="53">
        <f t="shared" si="232"/>
        <v>-3727.8199542099715</v>
      </c>
      <c r="AP113" s="53">
        <f t="shared" si="232"/>
        <v>-3727.8199542099715</v>
      </c>
      <c r="AQ113" s="53">
        <f t="shared" si="232"/>
        <v>-3727.8199542099715</v>
      </c>
      <c r="AR113" s="53">
        <f t="shared" si="232"/>
        <v>-3727.8199542099715</v>
      </c>
      <c r="AS113" s="53">
        <f t="shared" si="232"/>
        <v>-3727.8199542099715</v>
      </c>
      <c r="AT113" s="53">
        <f t="shared" si="232"/>
        <v>-3727.8199542099715</v>
      </c>
      <c r="AU113" s="53">
        <f t="shared" si="232"/>
        <v>-3727.8199542099715</v>
      </c>
      <c r="AV113" s="53">
        <f t="shared" si="232"/>
        <v>-3727.8199542099715</v>
      </c>
      <c r="AW113" s="53">
        <f t="shared" si="232"/>
        <v>-3727.8199542099715</v>
      </c>
      <c r="AX113" s="53">
        <f t="shared" si="232"/>
        <v>-3727.8199542099715</v>
      </c>
      <c r="AY113" s="53" cm="1">
        <f t="array" ref="AY113">+INDEX(AM113:AX113,1,Settings!$C$4)</f>
        <v>-3727.8199542099715</v>
      </c>
      <c r="AZ113" s="53">
        <f t="shared" si="141"/>
        <v>-3727.8199542099715</v>
      </c>
      <c r="BA113" s="53"/>
      <c r="BB113" s="53">
        <f>-'PL-tc'!U769</f>
        <v>-3835.4881135847777</v>
      </c>
      <c r="BC113" s="53">
        <f t="shared" ref="BC113:BN113" si="233">+BB113</f>
        <v>-3835.4881135847777</v>
      </c>
      <c r="BD113" s="53">
        <f t="shared" si="233"/>
        <v>-3835.4881135847777</v>
      </c>
      <c r="BE113" s="53">
        <f t="shared" si="233"/>
        <v>-3835.4881135847777</v>
      </c>
      <c r="BF113" s="53">
        <f t="shared" si="233"/>
        <v>-3835.4881135847777</v>
      </c>
      <c r="BG113" s="53">
        <f t="shared" si="233"/>
        <v>-3835.4881135847777</v>
      </c>
      <c r="BH113" s="53">
        <f t="shared" si="233"/>
        <v>-3835.4881135847777</v>
      </c>
      <c r="BI113" s="53">
        <f t="shared" si="233"/>
        <v>-3835.4881135847777</v>
      </c>
      <c r="BJ113" s="53">
        <f t="shared" si="233"/>
        <v>-3835.4881135847777</v>
      </c>
      <c r="BK113" s="53">
        <f t="shared" si="233"/>
        <v>-3835.4881135847777</v>
      </c>
      <c r="BL113" s="53">
        <f t="shared" si="233"/>
        <v>-3835.4881135847777</v>
      </c>
      <c r="BM113" s="53">
        <f t="shared" si="233"/>
        <v>-3835.4881135847777</v>
      </c>
      <c r="BN113" s="53">
        <f t="shared" si="233"/>
        <v>-3835.4881135847777</v>
      </c>
      <c r="BO113" s="53"/>
      <c r="BP113" s="53">
        <f>-'PL-tc'!J769</f>
        <v>-3905.4585102020797</v>
      </c>
      <c r="BQ113" s="53"/>
      <c r="BR113" s="53">
        <f>-'PL-tc'!K769</f>
        <v>-4181.0728839338562</v>
      </c>
    </row>
    <row r="114" spans="1:70" x14ac:dyDescent="0.2">
      <c r="A114" s="6">
        <v>865</v>
      </c>
      <c r="B114" s="6" t="str">
        <f>+VLOOKUP(A114,masterfile!B:C,2,FALSE)</f>
        <v>Gewinnvortrag vor Verwendung (KKE)</v>
      </c>
      <c r="D114" s="53">
        <f>+SUMIF('[1]2017'!$A:$A,$A114,'[1]2017'!$C:$C)-SUMIF('[1]2017'!$E:$E,$A114,'[1]2017'!$G:$G)</f>
        <v>0</v>
      </c>
      <c r="E114" s="53">
        <f>+SUMIF('[1]2018'!$A:$A,$A114,'[1]2018'!$C:$C)-SUMIF('[1]2018'!$E:$E,$A114,'[1]2018'!$G:$G)+D114</f>
        <v>0</v>
      </c>
      <c r="F114" s="53">
        <f>+SUMIF('[1]2019'!$A:$A,$A114,'[1]2019'!$C:$C)-SUMIF('[1]2019'!$E:$E,$A114,'[1]2019'!$G:$G)+E114</f>
        <v>0</v>
      </c>
      <c r="G114" s="53">
        <f>+SUMIF('[1]2020'!$A:$A,$A114,'[1]2020'!$C:$C)-SUMIF('[1]2020'!$E:$E,$A114,'[1]2020'!$G:$G)+F114</f>
        <v>0</v>
      </c>
      <c r="H114" s="53"/>
      <c r="I114" s="53">
        <f>+(SUMIF('[1]2021'!$A:$A,$A114,'[1]2021'!$C:$C)-SUMIF('[1]2021'!$E:$E,$A114,'[1]2021'!$G:$G))/12+G114</f>
        <v>0</v>
      </c>
      <c r="J114" s="53">
        <f>+(SUMIF('[1]2021'!$A:$A,$A114,'[1]2021'!$C:$C)-SUMIF('[1]2021'!$E:$E,$A114,'[1]2021'!$G:$G))/12+I114</f>
        <v>0</v>
      </c>
      <c r="K114" s="53">
        <f>+(SUMIF('[1]2021'!$A:$A,$A114,'[1]2021'!$C:$C)-SUMIF('[1]2021'!$E:$E,$A114,'[1]2021'!$G:$G))/12+J114</f>
        <v>0</v>
      </c>
      <c r="L114" s="53">
        <f>+(SUMIF('[1]2021'!$A:$A,$A114,'[1]2021'!$C:$C)-SUMIF('[1]2021'!$E:$E,$A114,'[1]2021'!$G:$G))/12+K114</f>
        <v>0</v>
      </c>
      <c r="M114" s="53">
        <f>+(SUMIF('[1]2021'!$A:$A,$A114,'[1]2021'!$C:$C)-SUMIF('[1]2021'!$E:$E,$A114,'[1]2021'!$G:$G))/12+L114</f>
        <v>0</v>
      </c>
      <c r="N114" s="53">
        <f>+(SUMIF('[1]2021'!$A:$A,$A114,'[1]2021'!$C:$C)-SUMIF('[1]2021'!$E:$E,$A114,'[1]2021'!$G:$G))/12+M114</f>
        <v>0</v>
      </c>
      <c r="O114" s="53">
        <f>+(SUMIF('[1]2021'!$A:$A,$A114,'[1]2021'!$C:$C)-SUMIF('[1]2021'!$E:$E,$A114,'[1]2021'!$G:$G))/12+N114</f>
        <v>0</v>
      </c>
      <c r="P114" s="53">
        <f>+(SUMIF('[1]2021'!$A:$A,$A114,'[1]2021'!$C:$C)-SUMIF('[1]2021'!$E:$E,$A114,'[1]2021'!$G:$G))/12+O114</f>
        <v>0</v>
      </c>
      <c r="Q114" s="53">
        <f>+(SUMIF('[1]2021'!$A:$A,$A114,'[1]2021'!$C:$C)-SUMIF('[1]2021'!$E:$E,$A114,'[1]2021'!$G:$G))/12+P114</f>
        <v>0</v>
      </c>
      <c r="R114" s="53">
        <f>+(SUMIF('[1]2021'!$A:$A,$A114,'[1]2021'!$C:$C)-SUMIF('[1]2021'!$E:$E,$A114,'[1]2021'!$G:$G))/12+Q114</f>
        <v>0</v>
      </c>
      <c r="S114" s="53">
        <f>+(SUMIF('[1]2021'!$A:$A,$A114,'[1]2021'!$C:$C)-SUMIF('[1]2021'!$E:$E,$A114,'[1]2021'!$G:$G))/12+R114</f>
        <v>0</v>
      </c>
      <c r="T114" s="53">
        <f>+(SUMIF('[1]2021'!$A:$A,$A114,'[1]2021'!$C:$C)-SUMIF('[1]2021'!$E:$E,$A114,'[1]2021'!$G:$G))/12+S114</f>
        <v>0</v>
      </c>
      <c r="U114" s="53" cm="1">
        <f t="array" ref="U114">+INDEX(I114:T114,1,Settings!$C$4)</f>
        <v>0</v>
      </c>
      <c r="V114" s="53" cm="1">
        <f t="array" ref="V114">+INDEX(I114:T114,1,Settings!$C$4)</f>
        <v>0</v>
      </c>
      <c r="W114" s="53"/>
      <c r="X114" s="53">
        <f>V114+SUMIFS(postings!$T:$T,postings!$C:$C,'b-data'!X$2,postings!$D:$D,'b-data'!X$3,postings!$I:$I,'b-data'!$A114)-SUMIFS(postings!$W:$W,postings!$C:$C,'b-data'!X$2,postings!$D:$D,'b-data'!X$3,postings!$M:$M,'b-data'!$A114)</f>
        <v>0</v>
      </c>
      <c r="Y114" s="53">
        <f>X114+SUMIFS(postings!$T:$T,postings!$C:$C,'b-data'!Y$2,postings!$D:$D,'b-data'!Y$3,postings!$I:$I,'b-data'!$A114)-SUMIFS(postings!$W:$W,postings!$C:$C,'b-data'!Y$2,postings!$D:$D,'b-data'!Y$3,postings!$M:$M,'b-data'!$A114)</f>
        <v>0</v>
      </c>
      <c r="Z114" s="53">
        <f>Y114+SUMIFS(postings!$T:$T,postings!$C:$C,'b-data'!Z$2,postings!$D:$D,'b-data'!Z$3,postings!$I:$I,'b-data'!$A114)-SUMIFS(postings!$W:$W,postings!$C:$C,'b-data'!Z$2,postings!$D:$D,'b-data'!Z$3,postings!$M:$M,'b-data'!$A114)</f>
        <v>0</v>
      </c>
      <c r="AA114" s="53">
        <f>Z114+SUMIFS(postings!$T:$T,postings!$C:$C,'b-data'!AA$2,postings!$D:$D,'b-data'!AA$3,postings!$I:$I,'b-data'!$A114)-SUMIFS(postings!$W:$W,postings!$C:$C,'b-data'!AA$2,postings!$D:$D,'b-data'!AA$3,postings!$M:$M,'b-data'!$A114)</f>
        <v>0</v>
      </c>
      <c r="AB114" s="53">
        <f>AA114+SUMIFS(postings!$T:$T,postings!$C:$C,'b-data'!AB$2,postings!$D:$D,'b-data'!AB$3,postings!$I:$I,'b-data'!$A114)-SUMIFS(postings!$W:$W,postings!$C:$C,'b-data'!AB$2,postings!$D:$D,'b-data'!AB$3,postings!$M:$M,'b-data'!$A114)</f>
        <v>0</v>
      </c>
      <c r="AC114" s="53">
        <f>AB114+SUMIFS(postings!$T:$T,postings!$C:$C,'b-data'!AC$2,postings!$D:$D,'b-data'!AC$3,postings!$I:$I,'b-data'!$A114)-SUMIFS(postings!$W:$W,postings!$C:$C,'b-data'!AC$2,postings!$D:$D,'b-data'!AC$3,postings!$M:$M,'b-data'!$A114)</f>
        <v>0</v>
      </c>
      <c r="AD114" s="53">
        <f>AC114+SUMIFS(postings!$T:$T,postings!$C:$C,'b-data'!AD$2,postings!$D:$D,'b-data'!AD$3,postings!$I:$I,'b-data'!$A114)-SUMIFS(postings!$W:$W,postings!$C:$C,'b-data'!AD$2,postings!$D:$D,'b-data'!AD$3,postings!$M:$M,'b-data'!$A114)</f>
        <v>0</v>
      </c>
      <c r="AE114" s="53">
        <f>AD114+SUMIFS(postings!$T:$T,postings!$C:$C,'b-data'!AE$2,postings!$D:$D,'b-data'!AE$3,postings!$I:$I,'b-data'!$A114)-SUMIFS(postings!$W:$W,postings!$C:$C,'b-data'!AE$2,postings!$D:$D,'b-data'!AE$3,postings!$M:$M,'b-data'!$A114)</f>
        <v>0</v>
      </c>
      <c r="AF114" s="53">
        <f>AE114+SUMIFS(postings!$T:$T,postings!$C:$C,'b-data'!AF$2,postings!$D:$D,'b-data'!AF$3,postings!$I:$I,'b-data'!$A114)-SUMIFS(postings!$W:$W,postings!$C:$C,'b-data'!AF$2,postings!$D:$D,'b-data'!AF$3,postings!$M:$M,'b-data'!$A114)</f>
        <v>0</v>
      </c>
      <c r="AG114" s="53">
        <f>AF114+SUMIFS(postings!$T:$T,postings!$C:$C,'b-data'!AG$2,postings!$D:$D,'b-data'!AG$3,postings!$I:$I,'b-data'!$A114)-SUMIFS(postings!$W:$W,postings!$C:$C,'b-data'!AG$2,postings!$D:$D,'b-data'!AG$3,postings!$M:$M,'b-data'!$A114)</f>
        <v>0</v>
      </c>
      <c r="AH114" s="53">
        <f>AG114+SUMIFS(postings!$T:$T,postings!$C:$C,'b-data'!AH$2,postings!$D:$D,'b-data'!AH$3,postings!$I:$I,'b-data'!$A114)-SUMIFS(postings!$W:$W,postings!$C:$C,'b-data'!AH$2,postings!$D:$D,'b-data'!AH$3,postings!$M:$M,'b-data'!$A114)</f>
        <v>0</v>
      </c>
      <c r="AI114" s="53">
        <f>AH114+SUMIFS(postings!$T:$T,postings!$C:$C,'b-data'!AI$2,postings!$D:$D,'b-data'!AI$3,postings!$I:$I,'b-data'!$A114)-SUMIFS(postings!$W:$W,postings!$C:$C,'b-data'!AI$2,postings!$D:$D,'b-data'!AI$3,postings!$M:$M,'b-data'!$A114)</f>
        <v>0</v>
      </c>
      <c r="AJ114" s="53" cm="1">
        <f t="array" ref="AJ114">+INDEX(X114:AI114,1,Settings!$C$4)</f>
        <v>0</v>
      </c>
      <c r="AK114" s="53" cm="1">
        <f t="array" ref="AK114">+INDEX(X114:AI114,1,Settings!$C$4)</f>
        <v>0</v>
      </c>
      <c r="AL114" s="53"/>
      <c r="AM114" s="53">
        <f t="shared" si="139"/>
        <v>0</v>
      </c>
      <c r="AN114" s="53">
        <f t="shared" ref="AN114:AX114" si="234">+AM114</f>
        <v>0</v>
      </c>
      <c r="AO114" s="53">
        <f t="shared" si="234"/>
        <v>0</v>
      </c>
      <c r="AP114" s="53">
        <f t="shared" si="234"/>
        <v>0</v>
      </c>
      <c r="AQ114" s="53">
        <f t="shared" si="234"/>
        <v>0</v>
      </c>
      <c r="AR114" s="53">
        <f t="shared" si="234"/>
        <v>0</v>
      </c>
      <c r="AS114" s="53">
        <f t="shared" si="234"/>
        <v>0</v>
      </c>
      <c r="AT114" s="53">
        <f t="shared" si="234"/>
        <v>0</v>
      </c>
      <c r="AU114" s="53">
        <f t="shared" si="234"/>
        <v>0</v>
      </c>
      <c r="AV114" s="53">
        <f t="shared" si="234"/>
        <v>0</v>
      </c>
      <c r="AW114" s="53">
        <f t="shared" si="234"/>
        <v>0</v>
      </c>
      <c r="AX114" s="53">
        <f t="shared" si="234"/>
        <v>0</v>
      </c>
      <c r="AY114" s="53" cm="1">
        <f t="array" ref="AY114">+INDEX(AM114:AX114,1,Settings!$C$4)</f>
        <v>0</v>
      </c>
      <c r="AZ114" s="53">
        <f t="shared" si="141"/>
        <v>0</v>
      </c>
      <c r="BA114" s="53"/>
      <c r="BB114" s="53">
        <f t="shared" si="142"/>
        <v>0</v>
      </c>
      <c r="BC114" s="53">
        <f t="shared" ref="BC114:BN114" si="235">+BB114</f>
        <v>0</v>
      </c>
      <c r="BD114" s="53">
        <f t="shared" si="235"/>
        <v>0</v>
      </c>
      <c r="BE114" s="53">
        <f t="shared" si="235"/>
        <v>0</v>
      </c>
      <c r="BF114" s="53">
        <f t="shared" si="235"/>
        <v>0</v>
      </c>
      <c r="BG114" s="53">
        <f t="shared" si="235"/>
        <v>0</v>
      </c>
      <c r="BH114" s="53">
        <f t="shared" si="235"/>
        <v>0</v>
      </c>
      <c r="BI114" s="53">
        <f t="shared" si="235"/>
        <v>0</v>
      </c>
      <c r="BJ114" s="53">
        <f t="shared" si="235"/>
        <v>0</v>
      </c>
      <c r="BK114" s="53">
        <f t="shared" si="235"/>
        <v>0</v>
      </c>
      <c r="BL114" s="53">
        <f t="shared" si="235"/>
        <v>0</v>
      </c>
      <c r="BM114" s="53">
        <f t="shared" si="235"/>
        <v>0</v>
      </c>
      <c r="BN114" s="53">
        <f t="shared" si="235"/>
        <v>0</v>
      </c>
      <c r="BO114" s="53"/>
      <c r="BP114" s="53">
        <f t="shared" si="144"/>
        <v>0</v>
      </c>
      <c r="BQ114" s="53"/>
      <c r="BR114" s="53">
        <f t="shared" si="145"/>
        <v>0</v>
      </c>
    </row>
    <row r="115" spans="1:70" x14ac:dyDescent="0.2">
      <c r="A115" s="6">
        <v>867</v>
      </c>
      <c r="B115" s="6" t="str">
        <f>+VLOOKUP(A115,masterfile!B:C,2,FALSE)</f>
        <v>Verlustvortrag vor Verwendung (KKE)</v>
      </c>
      <c r="D115" s="53">
        <f>+SUMIF('[1]2017'!$A:$A,$A115,'[1]2017'!$C:$C)-SUMIF('[1]2017'!$E:$E,$A115,'[1]2017'!$G:$G)</f>
        <v>0</v>
      </c>
      <c r="E115" s="53">
        <f>+SUMIF('[1]2018'!$A:$A,$A115,'[1]2018'!$C:$C)-SUMIF('[1]2018'!$E:$E,$A115,'[1]2018'!$G:$G)+D115</f>
        <v>0</v>
      </c>
      <c r="F115" s="53">
        <f>+SUMIF('[1]2019'!$A:$A,$A115,'[1]2019'!$C:$C)-SUMIF('[1]2019'!$E:$E,$A115,'[1]2019'!$G:$G)+E115</f>
        <v>0</v>
      </c>
      <c r="G115" s="53">
        <f>+SUMIF('[1]2020'!$A:$A,$A115,'[1]2020'!$C:$C)-SUMIF('[1]2020'!$E:$E,$A115,'[1]2020'!$G:$G)+F115</f>
        <v>0</v>
      </c>
      <c r="H115" s="53"/>
      <c r="I115" s="53">
        <f>+(SUMIF('[1]2021'!$A:$A,$A115,'[1]2021'!$C:$C)-SUMIF('[1]2021'!$E:$E,$A115,'[1]2021'!$G:$G))/12+G115</f>
        <v>0</v>
      </c>
      <c r="J115" s="53">
        <f>+(SUMIF('[1]2021'!$A:$A,$A115,'[1]2021'!$C:$C)-SUMIF('[1]2021'!$E:$E,$A115,'[1]2021'!$G:$G))/12+I115</f>
        <v>0</v>
      </c>
      <c r="K115" s="53">
        <f>+(SUMIF('[1]2021'!$A:$A,$A115,'[1]2021'!$C:$C)-SUMIF('[1]2021'!$E:$E,$A115,'[1]2021'!$G:$G))/12+J115</f>
        <v>0</v>
      </c>
      <c r="L115" s="53">
        <f>+(SUMIF('[1]2021'!$A:$A,$A115,'[1]2021'!$C:$C)-SUMIF('[1]2021'!$E:$E,$A115,'[1]2021'!$G:$G))/12+K115</f>
        <v>0</v>
      </c>
      <c r="M115" s="53">
        <f>+(SUMIF('[1]2021'!$A:$A,$A115,'[1]2021'!$C:$C)-SUMIF('[1]2021'!$E:$E,$A115,'[1]2021'!$G:$G))/12+L115</f>
        <v>0</v>
      </c>
      <c r="N115" s="53">
        <f>+(SUMIF('[1]2021'!$A:$A,$A115,'[1]2021'!$C:$C)-SUMIF('[1]2021'!$E:$E,$A115,'[1]2021'!$G:$G))/12+M115</f>
        <v>0</v>
      </c>
      <c r="O115" s="53">
        <f>+(SUMIF('[1]2021'!$A:$A,$A115,'[1]2021'!$C:$C)-SUMIF('[1]2021'!$E:$E,$A115,'[1]2021'!$G:$G))/12+N115</f>
        <v>0</v>
      </c>
      <c r="P115" s="53">
        <f>+(SUMIF('[1]2021'!$A:$A,$A115,'[1]2021'!$C:$C)-SUMIF('[1]2021'!$E:$E,$A115,'[1]2021'!$G:$G))/12+O115</f>
        <v>0</v>
      </c>
      <c r="Q115" s="53">
        <f>+(SUMIF('[1]2021'!$A:$A,$A115,'[1]2021'!$C:$C)-SUMIF('[1]2021'!$E:$E,$A115,'[1]2021'!$G:$G))/12+P115</f>
        <v>0</v>
      </c>
      <c r="R115" s="53">
        <f>+(SUMIF('[1]2021'!$A:$A,$A115,'[1]2021'!$C:$C)-SUMIF('[1]2021'!$E:$E,$A115,'[1]2021'!$G:$G))/12+Q115</f>
        <v>0</v>
      </c>
      <c r="S115" s="53">
        <f>+(SUMIF('[1]2021'!$A:$A,$A115,'[1]2021'!$C:$C)-SUMIF('[1]2021'!$E:$E,$A115,'[1]2021'!$G:$G))/12+R115</f>
        <v>0</v>
      </c>
      <c r="T115" s="53">
        <f>+(SUMIF('[1]2021'!$A:$A,$A115,'[1]2021'!$C:$C)-SUMIF('[1]2021'!$E:$E,$A115,'[1]2021'!$G:$G))/12+S115</f>
        <v>0</v>
      </c>
      <c r="U115" s="53" cm="1">
        <f t="array" ref="U115">+INDEX(I115:T115,1,Settings!$C$4)</f>
        <v>0</v>
      </c>
      <c r="V115" s="53" cm="1">
        <f t="array" ref="V115">+INDEX(I115:T115,1,Settings!$C$4)</f>
        <v>0</v>
      </c>
      <c r="W115" s="53"/>
      <c r="X115" s="53">
        <f>V115+SUMIFS(postings!$T:$T,postings!$C:$C,'b-data'!X$2,postings!$D:$D,'b-data'!X$3,postings!$I:$I,'b-data'!$A115)-SUMIFS(postings!$W:$W,postings!$C:$C,'b-data'!X$2,postings!$D:$D,'b-data'!X$3,postings!$M:$M,'b-data'!$A115)</f>
        <v>0</v>
      </c>
      <c r="Y115" s="53">
        <f>X115+SUMIFS(postings!$T:$T,postings!$C:$C,'b-data'!Y$2,postings!$D:$D,'b-data'!Y$3,postings!$I:$I,'b-data'!$A115)-SUMIFS(postings!$W:$W,postings!$C:$C,'b-data'!Y$2,postings!$D:$D,'b-data'!Y$3,postings!$M:$M,'b-data'!$A115)</f>
        <v>0</v>
      </c>
      <c r="Z115" s="53">
        <f>Y115+SUMIFS(postings!$T:$T,postings!$C:$C,'b-data'!Z$2,postings!$D:$D,'b-data'!Z$3,postings!$I:$I,'b-data'!$A115)-SUMIFS(postings!$W:$W,postings!$C:$C,'b-data'!Z$2,postings!$D:$D,'b-data'!Z$3,postings!$M:$M,'b-data'!$A115)</f>
        <v>0</v>
      </c>
      <c r="AA115" s="53">
        <f>Z115+SUMIFS(postings!$T:$T,postings!$C:$C,'b-data'!AA$2,postings!$D:$D,'b-data'!AA$3,postings!$I:$I,'b-data'!$A115)-SUMIFS(postings!$W:$W,postings!$C:$C,'b-data'!AA$2,postings!$D:$D,'b-data'!AA$3,postings!$M:$M,'b-data'!$A115)</f>
        <v>0</v>
      </c>
      <c r="AB115" s="53">
        <f>AA115+SUMIFS(postings!$T:$T,postings!$C:$C,'b-data'!AB$2,postings!$D:$D,'b-data'!AB$3,postings!$I:$I,'b-data'!$A115)-SUMIFS(postings!$W:$W,postings!$C:$C,'b-data'!AB$2,postings!$D:$D,'b-data'!AB$3,postings!$M:$M,'b-data'!$A115)</f>
        <v>0</v>
      </c>
      <c r="AC115" s="53">
        <f>AB115+SUMIFS(postings!$T:$T,postings!$C:$C,'b-data'!AC$2,postings!$D:$D,'b-data'!AC$3,postings!$I:$I,'b-data'!$A115)-SUMIFS(postings!$W:$W,postings!$C:$C,'b-data'!AC$2,postings!$D:$D,'b-data'!AC$3,postings!$M:$M,'b-data'!$A115)</f>
        <v>0</v>
      </c>
      <c r="AD115" s="53">
        <f>AC115+SUMIFS(postings!$T:$T,postings!$C:$C,'b-data'!AD$2,postings!$D:$D,'b-data'!AD$3,postings!$I:$I,'b-data'!$A115)-SUMIFS(postings!$W:$W,postings!$C:$C,'b-data'!AD$2,postings!$D:$D,'b-data'!AD$3,postings!$M:$M,'b-data'!$A115)</f>
        <v>0</v>
      </c>
      <c r="AE115" s="53">
        <f>AD115+SUMIFS(postings!$T:$T,postings!$C:$C,'b-data'!AE$2,postings!$D:$D,'b-data'!AE$3,postings!$I:$I,'b-data'!$A115)-SUMIFS(postings!$W:$W,postings!$C:$C,'b-data'!AE$2,postings!$D:$D,'b-data'!AE$3,postings!$M:$M,'b-data'!$A115)</f>
        <v>0</v>
      </c>
      <c r="AF115" s="53">
        <f>AE115+SUMIFS(postings!$T:$T,postings!$C:$C,'b-data'!AF$2,postings!$D:$D,'b-data'!AF$3,postings!$I:$I,'b-data'!$A115)-SUMIFS(postings!$W:$W,postings!$C:$C,'b-data'!AF$2,postings!$D:$D,'b-data'!AF$3,postings!$M:$M,'b-data'!$A115)</f>
        <v>0</v>
      </c>
      <c r="AG115" s="53">
        <f>AF115+SUMIFS(postings!$T:$T,postings!$C:$C,'b-data'!AG$2,postings!$D:$D,'b-data'!AG$3,postings!$I:$I,'b-data'!$A115)-SUMIFS(postings!$W:$W,postings!$C:$C,'b-data'!AG$2,postings!$D:$D,'b-data'!AG$3,postings!$M:$M,'b-data'!$A115)</f>
        <v>0</v>
      </c>
      <c r="AH115" s="53">
        <f>AG115+SUMIFS(postings!$T:$T,postings!$C:$C,'b-data'!AH$2,postings!$D:$D,'b-data'!AH$3,postings!$I:$I,'b-data'!$A115)-SUMIFS(postings!$W:$W,postings!$C:$C,'b-data'!AH$2,postings!$D:$D,'b-data'!AH$3,postings!$M:$M,'b-data'!$A115)</f>
        <v>0</v>
      </c>
      <c r="AI115" s="53">
        <f>AH115+SUMIFS(postings!$T:$T,postings!$C:$C,'b-data'!AI$2,postings!$D:$D,'b-data'!AI$3,postings!$I:$I,'b-data'!$A115)-SUMIFS(postings!$W:$W,postings!$C:$C,'b-data'!AI$2,postings!$D:$D,'b-data'!AI$3,postings!$M:$M,'b-data'!$A115)</f>
        <v>0</v>
      </c>
      <c r="AJ115" s="53" cm="1">
        <f t="array" ref="AJ115">+INDEX(X115:AI115,1,Settings!$C$4)</f>
        <v>0</v>
      </c>
      <c r="AK115" s="53" cm="1">
        <f t="array" ref="AK115">+INDEX(X115:AI115,1,Settings!$C$4)</f>
        <v>0</v>
      </c>
      <c r="AL115" s="53"/>
      <c r="AM115" s="53">
        <f t="shared" si="139"/>
        <v>0</v>
      </c>
      <c r="AN115" s="53">
        <f t="shared" ref="AN115:AX115" si="236">+AM115</f>
        <v>0</v>
      </c>
      <c r="AO115" s="53">
        <f t="shared" si="236"/>
        <v>0</v>
      </c>
      <c r="AP115" s="53">
        <f t="shared" si="236"/>
        <v>0</v>
      </c>
      <c r="AQ115" s="53">
        <f t="shared" si="236"/>
        <v>0</v>
      </c>
      <c r="AR115" s="53">
        <f t="shared" si="236"/>
        <v>0</v>
      </c>
      <c r="AS115" s="53">
        <f t="shared" si="236"/>
        <v>0</v>
      </c>
      <c r="AT115" s="53">
        <f t="shared" si="236"/>
        <v>0</v>
      </c>
      <c r="AU115" s="53">
        <f t="shared" si="236"/>
        <v>0</v>
      </c>
      <c r="AV115" s="53">
        <f t="shared" si="236"/>
        <v>0</v>
      </c>
      <c r="AW115" s="53">
        <f t="shared" si="236"/>
        <v>0</v>
      </c>
      <c r="AX115" s="53">
        <f t="shared" si="236"/>
        <v>0</v>
      </c>
      <c r="AY115" s="53" cm="1">
        <f t="array" ref="AY115">+INDEX(AM115:AX115,1,Settings!$C$4)</f>
        <v>0</v>
      </c>
      <c r="AZ115" s="53">
        <f t="shared" si="141"/>
        <v>0</v>
      </c>
      <c r="BA115" s="53"/>
      <c r="BB115" s="53">
        <f t="shared" si="142"/>
        <v>0</v>
      </c>
      <c r="BC115" s="53">
        <f t="shared" ref="BC115:BN115" si="237">+BB115</f>
        <v>0</v>
      </c>
      <c r="BD115" s="53">
        <f t="shared" si="237"/>
        <v>0</v>
      </c>
      <c r="BE115" s="53">
        <f t="shared" si="237"/>
        <v>0</v>
      </c>
      <c r="BF115" s="53">
        <f t="shared" si="237"/>
        <v>0</v>
      </c>
      <c r="BG115" s="53">
        <f t="shared" si="237"/>
        <v>0</v>
      </c>
      <c r="BH115" s="53">
        <f t="shared" si="237"/>
        <v>0</v>
      </c>
      <c r="BI115" s="53">
        <f t="shared" si="237"/>
        <v>0</v>
      </c>
      <c r="BJ115" s="53">
        <f t="shared" si="237"/>
        <v>0</v>
      </c>
      <c r="BK115" s="53">
        <f t="shared" si="237"/>
        <v>0</v>
      </c>
      <c r="BL115" s="53">
        <f t="shared" si="237"/>
        <v>0</v>
      </c>
      <c r="BM115" s="53">
        <f t="shared" si="237"/>
        <v>0</v>
      </c>
      <c r="BN115" s="53">
        <f t="shared" si="237"/>
        <v>0</v>
      </c>
      <c r="BO115" s="53"/>
      <c r="BP115" s="53">
        <f t="shared" si="144"/>
        <v>0</v>
      </c>
      <c r="BQ115" s="53"/>
      <c r="BR115" s="53">
        <f t="shared" si="145"/>
        <v>0</v>
      </c>
    </row>
    <row r="116" spans="1:70" x14ac:dyDescent="0.2">
      <c r="A116" s="6">
        <v>868</v>
      </c>
      <c r="B116" s="6" t="str">
        <f>+VLOOKUP(A116,masterfile!B:C,2,FALSE)</f>
        <v>Verlustvortrag vor Verwendung</v>
      </c>
      <c r="D116" s="53">
        <f>+SUMIF('[1]2017'!$A:$A,$A116,'[1]2017'!$C:$C)-SUMIF('[1]2017'!$E:$E,$A116,'[1]2017'!$G:$G)</f>
        <v>0</v>
      </c>
      <c r="E116" s="53">
        <f>+SUMIF('[1]2018'!$A:$A,$A116,'[1]2018'!$C:$C)-SUMIF('[1]2018'!$E:$E,$A116,'[1]2018'!$G:$G)+D116</f>
        <v>0</v>
      </c>
      <c r="F116" s="53">
        <f>+SUMIF('[1]2019'!$A:$A,$A116,'[1]2019'!$C:$C)-SUMIF('[1]2019'!$E:$E,$A116,'[1]2019'!$G:$G)+E116</f>
        <v>0</v>
      </c>
      <c r="G116" s="53">
        <f>+SUMIF('[1]2020'!$A:$A,$A116,'[1]2020'!$C:$C)-SUMIF('[1]2020'!$E:$E,$A116,'[1]2020'!$G:$G)+F116</f>
        <v>0</v>
      </c>
      <c r="H116" s="53"/>
      <c r="I116" s="53">
        <f>+(SUMIF('[1]2021'!$A:$A,$A116,'[1]2021'!$C:$C)-SUMIF('[1]2021'!$E:$E,$A116,'[1]2021'!$G:$G))/12+G116</f>
        <v>0</v>
      </c>
      <c r="J116" s="53">
        <f>+(SUMIF('[1]2021'!$A:$A,$A116,'[1]2021'!$C:$C)-SUMIF('[1]2021'!$E:$E,$A116,'[1]2021'!$G:$G))/12+I116</f>
        <v>0</v>
      </c>
      <c r="K116" s="53">
        <f>+(SUMIF('[1]2021'!$A:$A,$A116,'[1]2021'!$C:$C)-SUMIF('[1]2021'!$E:$E,$A116,'[1]2021'!$G:$G))/12+J116</f>
        <v>0</v>
      </c>
      <c r="L116" s="53">
        <f>+(SUMIF('[1]2021'!$A:$A,$A116,'[1]2021'!$C:$C)-SUMIF('[1]2021'!$E:$E,$A116,'[1]2021'!$G:$G))/12+K116</f>
        <v>0</v>
      </c>
      <c r="M116" s="53">
        <f>+(SUMIF('[1]2021'!$A:$A,$A116,'[1]2021'!$C:$C)-SUMIF('[1]2021'!$E:$E,$A116,'[1]2021'!$G:$G))/12+L116</f>
        <v>0</v>
      </c>
      <c r="N116" s="53">
        <f>+(SUMIF('[1]2021'!$A:$A,$A116,'[1]2021'!$C:$C)-SUMIF('[1]2021'!$E:$E,$A116,'[1]2021'!$G:$G))/12+M116</f>
        <v>0</v>
      </c>
      <c r="O116" s="53">
        <f>+(SUMIF('[1]2021'!$A:$A,$A116,'[1]2021'!$C:$C)-SUMIF('[1]2021'!$E:$E,$A116,'[1]2021'!$G:$G))/12+N116</f>
        <v>0</v>
      </c>
      <c r="P116" s="53">
        <f>+(SUMIF('[1]2021'!$A:$A,$A116,'[1]2021'!$C:$C)-SUMIF('[1]2021'!$E:$E,$A116,'[1]2021'!$G:$G))/12+O116</f>
        <v>0</v>
      </c>
      <c r="Q116" s="53">
        <f>+(SUMIF('[1]2021'!$A:$A,$A116,'[1]2021'!$C:$C)-SUMIF('[1]2021'!$E:$E,$A116,'[1]2021'!$G:$G))/12+P116</f>
        <v>0</v>
      </c>
      <c r="R116" s="53">
        <f>+(SUMIF('[1]2021'!$A:$A,$A116,'[1]2021'!$C:$C)-SUMIF('[1]2021'!$E:$E,$A116,'[1]2021'!$G:$G))/12+Q116</f>
        <v>0</v>
      </c>
      <c r="S116" s="53">
        <f>+(SUMIF('[1]2021'!$A:$A,$A116,'[1]2021'!$C:$C)-SUMIF('[1]2021'!$E:$E,$A116,'[1]2021'!$G:$G))/12+R116</f>
        <v>0</v>
      </c>
      <c r="T116" s="53">
        <f>+(SUMIF('[1]2021'!$A:$A,$A116,'[1]2021'!$C:$C)-SUMIF('[1]2021'!$E:$E,$A116,'[1]2021'!$G:$G))/12+S116</f>
        <v>0</v>
      </c>
      <c r="U116" s="53" cm="1">
        <f t="array" ref="U116">+INDEX(I116:T116,1,Settings!$C$4)</f>
        <v>0</v>
      </c>
      <c r="V116" s="53" cm="1">
        <f t="array" ref="V116">+INDEX(I116:T116,1,Settings!$C$4)</f>
        <v>0</v>
      </c>
      <c r="W116" s="53"/>
      <c r="X116" s="53">
        <f>V116+SUMIFS(postings!$T:$T,postings!$C:$C,'b-data'!X$2,postings!$D:$D,'b-data'!X$3,postings!$I:$I,'b-data'!$A116)-SUMIFS(postings!$W:$W,postings!$C:$C,'b-data'!X$2,postings!$D:$D,'b-data'!X$3,postings!$M:$M,'b-data'!$A116)</f>
        <v>0</v>
      </c>
      <c r="Y116" s="53">
        <f>X116+SUMIFS(postings!$T:$T,postings!$C:$C,'b-data'!Y$2,postings!$D:$D,'b-data'!Y$3,postings!$I:$I,'b-data'!$A116)-SUMIFS(postings!$W:$W,postings!$C:$C,'b-data'!Y$2,postings!$D:$D,'b-data'!Y$3,postings!$M:$M,'b-data'!$A116)</f>
        <v>0</v>
      </c>
      <c r="Z116" s="53">
        <f>Y116+SUMIFS(postings!$T:$T,postings!$C:$C,'b-data'!Z$2,postings!$D:$D,'b-data'!Z$3,postings!$I:$I,'b-data'!$A116)-SUMIFS(postings!$W:$W,postings!$C:$C,'b-data'!Z$2,postings!$D:$D,'b-data'!Z$3,postings!$M:$M,'b-data'!$A116)</f>
        <v>0</v>
      </c>
      <c r="AA116" s="53">
        <f>Z116+SUMIFS(postings!$T:$T,postings!$C:$C,'b-data'!AA$2,postings!$D:$D,'b-data'!AA$3,postings!$I:$I,'b-data'!$A116)-SUMIFS(postings!$W:$W,postings!$C:$C,'b-data'!AA$2,postings!$D:$D,'b-data'!AA$3,postings!$M:$M,'b-data'!$A116)</f>
        <v>0</v>
      </c>
      <c r="AB116" s="53">
        <f>AA116+SUMIFS(postings!$T:$T,postings!$C:$C,'b-data'!AB$2,postings!$D:$D,'b-data'!AB$3,postings!$I:$I,'b-data'!$A116)-SUMIFS(postings!$W:$W,postings!$C:$C,'b-data'!AB$2,postings!$D:$D,'b-data'!AB$3,postings!$M:$M,'b-data'!$A116)</f>
        <v>0</v>
      </c>
      <c r="AC116" s="53">
        <f>AB116+SUMIFS(postings!$T:$T,postings!$C:$C,'b-data'!AC$2,postings!$D:$D,'b-data'!AC$3,postings!$I:$I,'b-data'!$A116)-SUMIFS(postings!$W:$W,postings!$C:$C,'b-data'!AC$2,postings!$D:$D,'b-data'!AC$3,postings!$M:$M,'b-data'!$A116)</f>
        <v>0</v>
      </c>
      <c r="AD116" s="53">
        <f>AC116+SUMIFS(postings!$T:$T,postings!$C:$C,'b-data'!AD$2,postings!$D:$D,'b-data'!AD$3,postings!$I:$I,'b-data'!$A116)-SUMIFS(postings!$W:$W,postings!$C:$C,'b-data'!AD$2,postings!$D:$D,'b-data'!AD$3,postings!$M:$M,'b-data'!$A116)</f>
        <v>0</v>
      </c>
      <c r="AE116" s="53">
        <f>AD116+SUMIFS(postings!$T:$T,postings!$C:$C,'b-data'!AE$2,postings!$D:$D,'b-data'!AE$3,postings!$I:$I,'b-data'!$A116)-SUMIFS(postings!$W:$W,postings!$C:$C,'b-data'!AE$2,postings!$D:$D,'b-data'!AE$3,postings!$M:$M,'b-data'!$A116)</f>
        <v>0</v>
      </c>
      <c r="AF116" s="53">
        <f>AE116+SUMIFS(postings!$T:$T,postings!$C:$C,'b-data'!AF$2,postings!$D:$D,'b-data'!AF$3,postings!$I:$I,'b-data'!$A116)-SUMIFS(postings!$W:$W,postings!$C:$C,'b-data'!AF$2,postings!$D:$D,'b-data'!AF$3,postings!$M:$M,'b-data'!$A116)</f>
        <v>0</v>
      </c>
      <c r="AG116" s="53">
        <f>AF116+SUMIFS(postings!$T:$T,postings!$C:$C,'b-data'!AG$2,postings!$D:$D,'b-data'!AG$3,postings!$I:$I,'b-data'!$A116)-SUMIFS(postings!$W:$W,postings!$C:$C,'b-data'!AG$2,postings!$D:$D,'b-data'!AG$3,postings!$M:$M,'b-data'!$A116)</f>
        <v>0</v>
      </c>
      <c r="AH116" s="53">
        <f>AG116+SUMIFS(postings!$T:$T,postings!$C:$C,'b-data'!AH$2,postings!$D:$D,'b-data'!AH$3,postings!$I:$I,'b-data'!$A116)-SUMIFS(postings!$W:$W,postings!$C:$C,'b-data'!AH$2,postings!$D:$D,'b-data'!AH$3,postings!$M:$M,'b-data'!$A116)</f>
        <v>0</v>
      </c>
      <c r="AI116" s="53">
        <f>AH116+SUMIFS(postings!$T:$T,postings!$C:$C,'b-data'!AI$2,postings!$D:$D,'b-data'!AI$3,postings!$I:$I,'b-data'!$A116)-SUMIFS(postings!$W:$W,postings!$C:$C,'b-data'!AI$2,postings!$D:$D,'b-data'!AI$3,postings!$M:$M,'b-data'!$A116)</f>
        <v>0</v>
      </c>
      <c r="AJ116" s="53" cm="1">
        <f t="array" ref="AJ116">+INDEX(X116:AI116,1,Settings!$C$4)</f>
        <v>0</v>
      </c>
      <c r="AK116" s="53" cm="1">
        <f t="array" ref="AK116">+INDEX(X116:AI116,1,Settings!$C$4)</f>
        <v>0</v>
      </c>
      <c r="AL116" s="53"/>
      <c r="AM116" s="53">
        <f t="shared" si="139"/>
        <v>0</v>
      </c>
      <c r="AN116" s="53">
        <f t="shared" ref="AN116:AX116" si="238">+AM116</f>
        <v>0</v>
      </c>
      <c r="AO116" s="53">
        <f t="shared" si="238"/>
        <v>0</v>
      </c>
      <c r="AP116" s="53">
        <f t="shared" si="238"/>
        <v>0</v>
      </c>
      <c r="AQ116" s="53">
        <f t="shared" si="238"/>
        <v>0</v>
      </c>
      <c r="AR116" s="53">
        <f t="shared" si="238"/>
        <v>0</v>
      </c>
      <c r="AS116" s="53">
        <f t="shared" si="238"/>
        <v>0</v>
      </c>
      <c r="AT116" s="53">
        <f t="shared" si="238"/>
        <v>0</v>
      </c>
      <c r="AU116" s="53">
        <f t="shared" si="238"/>
        <v>0</v>
      </c>
      <c r="AV116" s="53">
        <f t="shared" si="238"/>
        <v>0</v>
      </c>
      <c r="AW116" s="53">
        <f t="shared" si="238"/>
        <v>0</v>
      </c>
      <c r="AX116" s="53">
        <f t="shared" si="238"/>
        <v>0</v>
      </c>
      <c r="AY116" s="53" cm="1">
        <f t="array" ref="AY116">+INDEX(AM116:AX116,1,Settings!$C$4)</f>
        <v>0</v>
      </c>
      <c r="AZ116" s="53">
        <f t="shared" si="141"/>
        <v>0</v>
      </c>
      <c r="BA116" s="53"/>
      <c r="BB116" s="53">
        <f t="shared" si="142"/>
        <v>0</v>
      </c>
      <c r="BC116" s="53">
        <f t="shared" ref="BC116:BN116" si="239">+BB116</f>
        <v>0</v>
      </c>
      <c r="BD116" s="53">
        <f t="shared" si="239"/>
        <v>0</v>
      </c>
      <c r="BE116" s="53">
        <f t="shared" si="239"/>
        <v>0</v>
      </c>
      <c r="BF116" s="53">
        <f t="shared" si="239"/>
        <v>0</v>
      </c>
      <c r="BG116" s="53">
        <f t="shared" si="239"/>
        <v>0</v>
      </c>
      <c r="BH116" s="53">
        <f t="shared" si="239"/>
        <v>0</v>
      </c>
      <c r="BI116" s="53">
        <f t="shared" si="239"/>
        <v>0</v>
      </c>
      <c r="BJ116" s="53">
        <f t="shared" si="239"/>
        <v>0</v>
      </c>
      <c r="BK116" s="53">
        <f t="shared" si="239"/>
        <v>0</v>
      </c>
      <c r="BL116" s="53">
        <f t="shared" si="239"/>
        <v>0</v>
      </c>
      <c r="BM116" s="53">
        <f t="shared" si="239"/>
        <v>0</v>
      </c>
      <c r="BN116" s="53">
        <f t="shared" si="239"/>
        <v>0</v>
      </c>
      <c r="BO116" s="53"/>
      <c r="BP116" s="53">
        <f t="shared" si="144"/>
        <v>0</v>
      </c>
      <c r="BQ116" s="53"/>
      <c r="BR116" s="53">
        <f t="shared" si="145"/>
        <v>0</v>
      </c>
    </row>
    <row r="117" spans="1:70" x14ac:dyDescent="0.2">
      <c r="A117" s="6">
        <v>950</v>
      </c>
      <c r="B117" s="6" t="str">
        <f>+VLOOKUP(A117,masterfile!B:C,2,FALSE)</f>
        <v>Pensions-und ähnliche Rückstellungen</v>
      </c>
      <c r="D117" s="53">
        <f>+SUMIF('[1]2017'!$A:$A,$A117,'[1]2017'!$C:$C)-SUMIF('[1]2017'!$E:$E,$A117,'[1]2017'!$G:$G)</f>
        <v>0</v>
      </c>
      <c r="E117" s="53">
        <f>+SUMIF('[1]2018'!$A:$A,$A117,'[1]2018'!$C:$C)-SUMIF('[1]2018'!$E:$E,$A117,'[1]2018'!$G:$G)+D117</f>
        <v>0</v>
      </c>
      <c r="F117" s="53">
        <f>+SUMIF('[1]2019'!$A:$A,$A117,'[1]2019'!$C:$C)-SUMIF('[1]2019'!$E:$E,$A117,'[1]2019'!$G:$G)+E117</f>
        <v>0</v>
      </c>
      <c r="G117" s="53">
        <f>+SUMIF('[1]2020'!$A:$A,$A117,'[1]2020'!$C:$C)-SUMIF('[1]2020'!$E:$E,$A117,'[1]2020'!$G:$G)+F117</f>
        <v>0</v>
      </c>
      <c r="H117" s="53"/>
      <c r="I117" s="53">
        <f>+(SUMIF('[1]2021'!$A:$A,$A117,'[1]2021'!$C:$C)-SUMIF('[1]2021'!$E:$E,$A117,'[1]2021'!$G:$G))/12+G117</f>
        <v>0</v>
      </c>
      <c r="J117" s="53">
        <f>+(SUMIF('[1]2021'!$A:$A,$A117,'[1]2021'!$C:$C)-SUMIF('[1]2021'!$E:$E,$A117,'[1]2021'!$G:$G))/12+I117</f>
        <v>0</v>
      </c>
      <c r="K117" s="53">
        <f>+(SUMIF('[1]2021'!$A:$A,$A117,'[1]2021'!$C:$C)-SUMIF('[1]2021'!$E:$E,$A117,'[1]2021'!$G:$G))/12+J117</f>
        <v>0</v>
      </c>
      <c r="L117" s="53">
        <f>+(SUMIF('[1]2021'!$A:$A,$A117,'[1]2021'!$C:$C)-SUMIF('[1]2021'!$E:$E,$A117,'[1]2021'!$G:$G))/12+K117</f>
        <v>0</v>
      </c>
      <c r="M117" s="53">
        <f>+(SUMIF('[1]2021'!$A:$A,$A117,'[1]2021'!$C:$C)-SUMIF('[1]2021'!$E:$E,$A117,'[1]2021'!$G:$G))/12+L117</f>
        <v>0</v>
      </c>
      <c r="N117" s="53">
        <f>+(SUMIF('[1]2021'!$A:$A,$A117,'[1]2021'!$C:$C)-SUMIF('[1]2021'!$E:$E,$A117,'[1]2021'!$G:$G))/12+M117</f>
        <v>0</v>
      </c>
      <c r="O117" s="53">
        <f>+(SUMIF('[1]2021'!$A:$A,$A117,'[1]2021'!$C:$C)-SUMIF('[1]2021'!$E:$E,$A117,'[1]2021'!$G:$G))/12+N117</f>
        <v>0</v>
      </c>
      <c r="P117" s="53">
        <f>+(SUMIF('[1]2021'!$A:$A,$A117,'[1]2021'!$C:$C)-SUMIF('[1]2021'!$E:$E,$A117,'[1]2021'!$G:$G))/12+O117</f>
        <v>0</v>
      </c>
      <c r="Q117" s="53">
        <f>+(SUMIF('[1]2021'!$A:$A,$A117,'[1]2021'!$C:$C)-SUMIF('[1]2021'!$E:$E,$A117,'[1]2021'!$G:$G))/12+P117</f>
        <v>0</v>
      </c>
      <c r="R117" s="53">
        <f>+(SUMIF('[1]2021'!$A:$A,$A117,'[1]2021'!$C:$C)-SUMIF('[1]2021'!$E:$E,$A117,'[1]2021'!$G:$G))/12+Q117</f>
        <v>0</v>
      </c>
      <c r="S117" s="53">
        <f>+(SUMIF('[1]2021'!$A:$A,$A117,'[1]2021'!$C:$C)-SUMIF('[1]2021'!$E:$E,$A117,'[1]2021'!$G:$G))/12+R117</f>
        <v>0</v>
      </c>
      <c r="T117" s="53">
        <f>+(SUMIF('[1]2021'!$A:$A,$A117,'[1]2021'!$C:$C)-SUMIF('[1]2021'!$E:$E,$A117,'[1]2021'!$G:$G))/12+S117</f>
        <v>0</v>
      </c>
      <c r="U117" s="53" cm="1">
        <f t="array" ref="U117">+INDEX(I117:T117,1,Settings!$C$4)</f>
        <v>0</v>
      </c>
      <c r="V117" s="53" cm="1">
        <f t="array" ref="V117">+INDEX(I117:T117,1,Settings!$C$4)</f>
        <v>0</v>
      </c>
      <c r="W117" s="53"/>
      <c r="X117" s="53">
        <f>V117+SUMIFS(postings!$T:$T,postings!$C:$C,'b-data'!X$2,postings!$D:$D,'b-data'!X$3,postings!$I:$I,'b-data'!$A117)-SUMIFS(postings!$W:$W,postings!$C:$C,'b-data'!X$2,postings!$D:$D,'b-data'!X$3,postings!$M:$M,'b-data'!$A117)</f>
        <v>0</v>
      </c>
      <c r="Y117" s="53">
        <f>X117+SUMIFS(postings!$T:$T,postings!$C:$C,'b-data'!Y$2,postings!$D:$D,'b-data'!Y$3,postings!$I:$I,'b-data'!$A117)-SUMIFS(postings!$W:$W,postings!$C:$C,'b-data'!Y$2,postings!$D:$D,'b-data'!Y$3,postings!$M:$M,'b-data'!$A117)</f>
        <v>0</v>
      </c>
      <c r="Z117" s="53">
        <f>Y117+SUMIFS(postings!$T:$T,postings!$C:$C,'b-data'!Z$2,postings!$D:$D,'b-data'!Z$3,postings!$I:$I,'b-data'!$A117)-SUMIFS(postings!$W:$W,postings!$C:$C,'b-data'!Z$2,postings!$D:$D,'b-data'!Z$3,postings!$M:$M,'b-data'!$A117)</f>
        <v>0</v>
      </c>
      <c r="AA117" s="53">
        <f>Z117+SUMIFS(postings!$T:$T,postings!$C:$C,'b-data'!AA$2,postings!$D:$D,'b-data'!AA$3,postings!$I:$I,'b-data'!$A117)-SUMIFS(postings!$W:$W,postings!$C:$C,'b-data'!AA$2,postings!$D:$D,'b-data'!AA$3,postings!$M:$M,'b-data'!$A117)</f>
        <v>0</v>
      </c>
      <c r="AB117" s="53">
        <f>AA117+SUMIFS(postings!$T:$T,postings!$C:$C,'b-data'!AB$2,postings!$D:$D,'b-data'!AB$3,postings!$I:$I,'b-data'!$A117)-SUMIFS(postings!$W:$W,postings!$C:$C,'b-data'!AB$2,postings!$D:$D,'b-data'!AB$3,postings!$M:$M,'b-data'!$A117)</f>
        <v>0</v>
      </c>
      <c r="AC117" s="53">
        <f>AB117+SUMIFS(postings!$T:$T,postings!$C:$C,'b-data'!AC$2,postings!$D:$D,'b-data'!AC$3,postings!$I:$I,'b-data'!$A117)-SUMIFS(postings!$W:$W,postings!$C:$C,'b-data'!AC$2,postings!$D:$D,'b-data'!AC$3,postings!$M:$M,'b-data'!$A117)</f>
        <v>0</v>
      </c>
      <c r="AD117" s="53">
        <f>AC117+SUMIFS(postings!$T:$T,postings!$C:$C,'b-data'!AD$2,postings!$D:$D,'b-data'!AD$3,postings!$I:$I,'b-data'!$A117)-SUMIFS(postings!$W:$W,postings!$C:$C,'b-data'!AD$2,postings!$D:$D,'b-data'!AD$3,postings!$M:$M,'b-data'!$A117)</f>
        <v>0</v>
      </c>
      <c r="AE117" s="53">
        <f>AD117+SUMIFS(postings!$T:$T,postings!$C:$C,'b-data'!AE$2,postings!$D:$D,'b-data'!AE$3,postings!$I:$I,'b-data'!$A117)-SUMIFS(postings!$W:$W,postings!$C:$C,'b-data'!AE$2,postings!$D:$D,'b-data'!AE$3,postings!$M:$M,'b-data'!$A117)</f>
        <v>0</v>
      </c>
      <c r="AF117" s="53">
        <f>AE117+SUMIFS(postings!$T:$T,postings!$C:$C,'b-data'!AF$2,postings!$D:$D,'b-data'!AF$3,postings!$I:$I,'b-data'!$A117)-SUMIFS(postings!$W:$W,postings!$C:$C,'b-data'!AF$2,postings!$D:$D,'b-data'!AF$3,postings!$M:$M,'b-data'!$A117)</f>
        <v>0</v>
      </c>
      <c r="AG117" s="53">
        <f>AF117+SUMIFS(postings!$T:$T,postings!$C:$C,'b-data'!AG$2,postings!$D:$D,'b-data'!AG$3,postings!$I:$I,'b-data'!$A117)-SUMIFS(postings!$W:$W,postings!$C:$C,'b-data'!AG$2,postings!$D:$D,'b-data'!AG$3,postings!$M:$M,'b-data'!$A117)</f>
        <v>0</v>
      </c>
      <c r="AH117" s="53">
        <f>AG117+SUMIFS(postings!$T:$T,postings!$C:$C,'b-data'!AH$2,postings!$D:$D,'b-data'!AH$3,postings!$I:$I,'b-data'!$A117)-SUMIFS(postings!$W:$W,postings!$C:$C,'b-data'!AH$2,postings!$D:$D,'b-data'!AH$3,postings!$M:$M,'b-data'!$A117)</f>
        <v>0</v>
      </c>
      <c r="AI117" s="53">
        <f>AH117+SUMIFS(postings!$T:$T,postings!$C:$C,'b-data'!AI$2,postings!$D:$D,'b-data'!AI$3,postings!$I:$I,'b-data'!$A117)-SUMIFS(postings!$W:$W,postings!$C:$C,'b-data'!AI$2,postings!$D:$D,'b-data'!AI$3,postings!$M:$M,'b-data'!$A117)</f>
        <v>0</v>
      </c>
      <c r="AJ117" s="53" cm="1">
        <f t="array" ref="AJ117">+INDEX(X117:AI117,1,Settings!$C$4)</f>
        <v>0</v>
      </c>
      <c r="AK117" s="53" cm="1">
        <f t="array" ref="AK117">+INDEX(X117:AI117,1,Settings!$C$4)</f>
        <v>0</v>
      </c>
      <c r="AL117" s="53"/>
      <c r="AM117" s="53">
        <f t="shared" si="139"/>
        <v>0</v>
      </c>
      <c r="AN117" s="53">
        <f t="shared" ref="AN117:AX117" si="240">+AM117</f>
        <v>0</v>
      </c>
      <c r="AO117" s="53">
        <f t="shared" si="240"/>
        <v>0</v>
      </c>
      <c r="AP117" s="53">
        <f t="shared" si="240"/>
        <v>0</v>
      </c>
      <c r="AQ117" s="53">
        <f t="shared" si="240"/>
        <v>0</v>
      </c>
      <c r="AR117" s="53">
        <f t="shared" si="240"/>
        <v>0</v>
      </c>
      <c r="AS117" s="53">
        <f t="shared" si="240"/>
        <v>0</v>
      </c>
      <c r="AT117" s="53">
        <f t="shared" si="240"/>
        <v>0</v>
      </c>
      <c r="AU117" s="53">
        <f t="shared" si="240"/>
        <v>0</v>
      </c>
      <c r="AV117" s="53">
        <f t="shared" si="240"/>
        <v>0</v>
      </c>
      <c r="AW117" s="53">
        <f t="shared" si="240"/>
        <v>0</v>
      </c>
      <c r="AX117" s="53">
        <f t="shared" si="240"/>
        <v>0</v>
      </c>
      <c r="AY117" s="53" cm="1">
        <f t="array" ref="AY117">+INDEX(AM117:AX117,1,Settings!$C$4)</f>
        <v>0</v>
      </c>
      <c r="AZ117" s="53">
        <f t="shared" si="141"/>
        <v>0</v>
      </c>
      <c r="BA117" s="53"/>
      <c r="BB117" s="53">
        <f t="shared" si="142"/>
        <v>0</v>
      </c>
      <c r="BC117" s="53">
        <f t="shared" ref="BC117:BN117" si="241">+BB117</f>
        <v>0</v>
      </c>
      <c r="BD117" s="53">
        <f t="shared" si="241"/>
        <v>0</v>
      </c>
      <c r="BE117" s="53">
        <f t="shared" si="241"/>
        <v>0</v>
      </c>
      <c r="BF117" s="53">
        <f t="shared" si="241"/>
        <v>0</v>
      </c>
      <c r="BG117" s="53">
        <f t="shared" si="241"/>
        <v>0</v>
      </c>
      <c r="BH117" s="53">
        <f t="shared" si="241"/>
        <v>0</v>
      </c>
      <c r="BI117" s="53">
        <f t="shared" si="241"/>
        <v>0</v>
      </c>
      <c r="BJ117" s="53">
        <f t="shared" si="241"/>
        <v>0</v>
      </c>
      <c r="BK117" s="53">
        <f t="shared" si="241"/>
        <v>0</v>
      </c>
      <c r="BL117" s="53">
        <f t="shared" si="241"/>
        <v>0</v>
      </c>
      <c r="BM117" s="53">
        <f t="shared" si="241"/>
        <v>0</v>
      </c>
      <c r="BN117" s="53">
        <f t="shared" si="241"/>
        <v>0</v>
      </c>
      <c r="BO117" s="53"/>
      <c r="BP117" s="53">
        <f t="shared" si="144"/>
        <v>0</v>
      </c>
      <c r="BQ117" s="53"/>
      <c r="BR117" s="53">
        <f t="shared" si="145"/>
        <v>0</v>
      </c>
    </row>
    <row r="118" spans="1:70" x14ac:dyDescent="0.2">
      <c r="A118" s="6">
        <v>951</v>
      </c>
      <c r="B118" s="6" t="str">
        <f>+VLOOKUP(A118,masterfile!B:C,2,FALSE)</f>
        <v>Rückstellung Pensionen zur Saldierung</v>
      </c>
      <c r="D118" s="53">
        <f>+SUMIF('[1]2017'!$A:$A,$A118,'[1]2017'!$C:$C)-SUMIF('[1]2017'!$E:$E,$A118,'[1]2017'!$G:$G)</f>
        <v>0</v>
      </c>
      <c r="E118" s="53">
        <f>+SUMIF('[1]2018'!$A:$A,$A118,'[1]2018'!$C:$C)-SUMIF('[1]2018'!$E:$E,$A118,'[1]2018'!$G:$G)+D118</f>
        <v>0</v>
      </c>
      <c r="F118" s="53">
        <f>+SUMIF('[1]2019'!$A:$A,$A118,'[1]2019'!$C:$C)-SUMIF('[1]2019'!$E:$E,$A118,'[1]2019'!$G:$G)+E118</f>
        <v>0</v>
      </c>
      <c r="G118" s="53">
        <f>+SUMIF('[1]2020'!$A:$A,$A118,'[1]2020'!$C:$C)-SUMIF('[1]2020'!$E:$E,$A118,'[1]2020'!$G:$G)+F118</f>
        <v>0</v>
      </c>
      <c r="H118" s="53"/>
      <c r="I118" s="53">
        <f>+(SUMIF('[1]2021'!$A:$A,$A118,'[1]2021'!$C:$C)-SUMIF('[1]2021'!$E:$E,$A118,'[1]2021'!$G:$G))/12+G118</f>
        <v>0</v>
      </c>
      <c r="J118" s="53">
        <f>+(SUMIF('[1]2021'!$A:$A,$A118,'[1]2021'!$C:$C)-SUMIF('[1]2021'!$E:$E,$A118,'[1]2021'!$G:$G))/12+I118</f>
        <v>0</v>
      </c>
      <c r="K118" s="53">
        <f>+(SUMIF('[1]2021'!$A:$A,$A118,'[1]2021'!$C:$C)-SUMIF('[1]2021'!$E:$E,$A118,'[1]2021'!$G:$G))/12+J118</f>
        <v>0</v>
      </c>
      <c r="L118" s="53">
        <f>+(SUMIF('[1]2021'!$A:$A,$A118,'[1]2021'!$C:$C)-SUMIF('[1]2021'!$E:$E,$A118,'[1]2021'!$G:$G))/12+K118</f>
        <v>0</v>
      </c>
      <c r="M118" s="53">
        <f>+(SUMIF('[1]2021'!$A:$A,$A118,'[1]2021'!$C:$C)-SUMIF('[1]2021'!$E:$E,$A118,'[1]2021'!$G:$G))/12+L118</f>
        <v>0</v>
      </c>
      <c r="N118" s="53">
        <f>+(SUMIF('[1]2021'!$A:$A,$A118,'[1]2021'!$C:$C)-SUMIF('[1]2021'!$E:$E,$A118,'[1]2021'!$G:$G))/12+M118</f>
        <v>0</v>
      </c>
      <c r="O118" s="53">
        <f>+(SUMIF('[1]2021'!$A:$A,$A118,'[1]2021'!$C:$C)-SUMIF('[1]2021'!$E:$E,$A118,'[1]2021'!$G:$G))/12+N118</f>
        <v>0</v>
      </c>
      <c r="P118" s="53">
        <f>+(SUMIF('[1]2021'!$A:$A,$A118,'[1]2021'!$C:$C)-SUMIF('[1]2021'!$E:$E,$A118,'[1]2021'!$G:$G))/12+O118</f>
        <v>0</v>
      </c>
      <c r="Q118" s="53">
        <f>+(SUMIF('[1]2021'!$A:$A,$A118,'[1]2021'!$C:$C)-SUMIF('[1]2021'!$E:$E,$A118,'[1]2021'!$G:$G))/12+P118</f>
        <v>0</v>
      </c>
      <c r="R118" s="53">
        <f>+(SUMIF('[1]2021'!$A:$A,$A118,'[1]2021'!$C:$C)-SUMIF('[1]2021'!$E:$E,$A118,'[1]2021'!$G:$G))/12+Q118</f>
        <v>0</v>
      </c>
      <c r="S118" s="53">
        <f>+(SUMIF('[1]2021'!$A:$A,$A118,'[1]2021'!$C:$C)-SUMIF('[1]2021'!$E:$E,$A118,'[1]2021'!$G:$G))/12+R118</f>
        <v>0</v>
      </c>
      <c r="T118" s="53">
        <f>+(SUMIF('[1]2021'!$A:$A,$A118,'[1]2021'!$C:$C)-SUMIF('[1]2021'!$E:$E,$A118,'[1]2021'!$G:$G))/12+S118</f>
        <v>0</v>
      </c>
      <c r="U118" s="53" cm="1">
        <f t="array" ref="U118">+INDEX(I118:T118,1,Settings!$C$4)</f>
        <v>0</v>
      </c>
      <c r="V118" s="53" cm="1">
        <f t="array" ref="V118">+INDEX(I118:T118,1,Settings!$C$4)</f>
        <v>0</v>
      </c>
      <c r="W118" s="53"/>
      <c r="X118" s="53">
        <f>V118+SUMIFS(postings!$T:$T,postings!$C:$C,'b-data'!X$2,postings!$D:$D,'b-data'!X$3,postings!$I:$I,'b-data'!$A118)-SUMIFS(postings!$W:$W,postings!$C:$C,'b-data'!X$2,postings!$D:$D,'b-data'!X$3,postings!$M:$M,'b-data'!$A118)</f>
        <v>0</v>
      </c>
      <c r="Y118" s="53">
        <f>X118+SUMIFS(postings!$T:$T,postings!$C:$C,'b-data'!Y$2,postings!$D:$D,'b-data'!Y$3,postings!$I:$I,'b-data'!$A118)-SUMIFS(postings!$W:$W,postings!$C:$C,'b-data'!Y$2,postings!$D:$D,'b-data'!Y$3,postings!$M:$M,'b-data'!$A118)</f>
        <v>0</v>
      </c>
      <c r="Z118" s="53">
        <f>Y118+SUMIFS(postings!$T:$T,postings!$C:$C,'b-data'!Z$2,postings!$D:$D,'b-data'!Z$3,postings!$I:$I,'b-data'!$A118)-SUMIFS(postings!$W:$W,postings!$C:$C,'b-data'!Z$2,postings!$D:$D,'b-data'!Z$3,postings!$M:$M,'b-data'!$A118)</f>
        <v>0</v>
      </c>
      <c r="AA118" s="53">
        <f>Z118+SUMIFS(postings!$T:$T,postings!$C:$C,'b-data'!AA$2,postings!$D:$D,'b-data'!AA$3,postings!$I:$I,'b-data'!$A118)-SUMIFS(postings!$W:$W,postings!$C:$C,'b-data'!AA$2,postings!$D:$D,'b-data'!AA$3,postings!$M:$M,'b-data'!$A118)</f>
        <v>0</v>
      </c>
      <c r="AB118" s="53">
        <f>AA118+SUMIFS(postings!$T:$T,postings!$C:$C,'b-data'!AB$2,postings!$D:$D,'b-data'!AB$3,postings!$I:$I,'b-data'!$A118)-SUMIFS(postings!$W:$W,postings!$C:$C,'b-data'!AB$2,postings!$D:$D,'b-data'!AB$3,postings!$M:$M,'b-data'!$A118)</f>
        <v>0</v>
      </c>
      <c r="AC118" s="53">
        <f>AB118+SUMIFS(postings!$T:$T,postings!$C:$C,'b-data'!AC$2,postings!$D:$D,'b-data'!AC$3,postings!$I:$I,'b-data'!$A118)-SUMIFS(postings!$W:$W,postings!$C:$C,'b-data'!AC$2,postings!$D:$D,'b-data'!AC$3,postings!$M:$M,'b-data'!$A118)</f>
        <v>0</v>
      </c>
      <c r="AD118" s="53">
        <f>AC118+SUMIFS(postings!$T:$T,postings!$C:$C,'b-data'!AD$2,postings!$D:$D,'b-data'!AD$3,postings!$I:$I,'b-data'!$A118)-SUMIFS(postings!$W:$W,postings!$C:$C,'b-data'!AD$2,postings!$D:$D,'b-data'!AD$3,postings!$M:$M,'b-data'!$A118)</f>
        <v>0</v>
      </c>
      <c r="AE118" s="53">
        <f>AD118+SUMIFS(postings!$T:$T,postings!$C:$C,'b-data'!AE$2,postings!$D:$D,'b-data'!AE$3,postings!$I:$I,'b-data'!$A118)-SUMIFS(postings!$W:$W,postings!$C:$C,'b-data'!AE$2,postings!$D:$D,'b-data'!AE$3,postings!$M:$M,'b-data'!$A118)</f>
        <v>0</v>
      </c>
      <c r="AF118" s="53">
        <f>AE118+SUMIFS(postings!$T:$T,postings!$C:$C,'b-data'!AF$2,postings!$D:$D,'b-data'!AF$3,postings!$I:$I,'b-data'!$A118)-SUMIFS(postings!$W:$W,postings!$C:$C,'b-data'!AF$2,postings!$D:$D,'b-data'!AF$3,postings!$M:$M,'b-data'!$A118)</f>
        <v>0</v>
      </c>
      <c r="AG118" s="53">
        <f>AF118+SUMIFS(postings!$T:$T,postings!$C:$C,'b-data'!AG$2,postings!$D:$D,'b-data'!AG$3,postings!$I:$I,'b-data'!$A118)-SUMIFS(postings!$W:$W,postings!$C:$C,'b-data'!AG$2,postings!$D:$D,'b-data'!AG$3,postings!$M:$M,'b-data'!$A118)</f>
        <v>0</v>
      </c>
      <c r="AH118" s="53">
        <f>AG118+SUMIFS(postings!$T:$T,postings!$C:$C,'b-data'!AH$2,postings!$D:$D,'b-data'!AH$3,postings!$I:$I,'b-data'!$A118)-SUMIFS(postings!$W:$W,postings!$C:$C,'b-data'!AH$2,postings!$D:$D,'b-data'!AH$3,postings!$M:$M,'b-data'!$A118)</f>
        <v>0</v>
      </c>
      <c r="AI118" s="53">
        <f>AH118+SUMIFS(postings!$T:$T,postings!$C:$C,'b-data'!AI$2,postings!$D:$D,'b-data'!AI$3,postings!$I:$I,'b-data'!$A118)-SUMIFS(postings!$W:$W,postings!$C:$C,'b-data'!AI$2,postings!$D:$D,'b-data'!AI$3,postings!$M:$M,'b-data'!$A118)</f>
        <v>0</v>
      </c>
      <c r="AJ118" s="53" cm="1">
        <f t="array" ref="AJ118">+INDEX(X118:AI118,1,Settings!$C$4)</f>
        <v>0</v>
      </c>
      <c r="AK118" s="53" cm="1">
        <f t="array" ref="AK118">+INDEX(X118:AI118,1,Settings!$C$4)</f>
        <v>0</v>
      </c>
      <c r="AL118" s="53"/>
      <c r="AM118" s="53">
        <f t="shared" si="139"/>
        <v>0</v>
      </c>
      <c r="AN118" s="53">
        <f t="shared" ref="AN118:AX118" si="242">+AM118</f>
        <v>0</v>
      </c>
      <c r="AO118" s="53">
        <f t="shared" si="242"/>
        <v>0</v>
      </c>
      <c r="AP118" s="53">
        <f t="shared" si="242"/>
        <v>0</v>
      </c>
      <c r="AQ118" s="53">
        <f t="shared" si="242"/>
        <v>0</v>
      </c>
      <c r="AR118" s="53">
        <f t="shared" si="242"/>
        <v>0</v>
      </c>
      <c r="AS118" s="53">
        <f t="shared" si="242"/>
        <v>0</v>
      </c>
      <c r="AT118" s="53">
        <f t="shared" si="242"/>
        <v>0</v>
      </c>
      <c r="AU118" s="53">
        <f t="shared" si="242"/>
        <v>0</v>
      </c>
      <c r="AV118" s="53">
        <f t="shared" si="242"/>
        <v>0</v>
      </c>
      <c r="AW118" s="53">
        <f t="shared" si="242"/>
        <v>0</v>
      </c>
      <c r="AX118" s="53">
        <f t="shared" si="242"/>
        <v>0</v>
      </c>
      <c r="AY118" s="53" cm="1">
        <f t="array" ref="AY118">+INDEX(AM118:AX118,1,Settings!$C$4)</f>
        <v>0</v>
      </c>
      <c r="AZ118" s="53">
        <f t="shared" si="141"/>
        <v>0</v>
      </c>
      <c r="BA118" s="53"/>
      <c r="BB118" s="53">
        <f t="shared" si="142"/>
        <v>0</v>
      </c>
      <c r="BC118" s="53">
        <f t="shared" ref="BC118:BN118" si="243">+BB118</f>
        <v>0</v>
      </c>
      <c r="BD118" s="53">
        <f t="shared" si="243"/>
        <v>0</v>
      </c>
      <c r="BE118" s="53">
        <f t="shared" si="243"/>
        <v>0</v>
      </c>
      <c r="BF118" s="53">
        <f t="shared" si="243"/>
        <v>0</v>
      </c>
      <c r="BG118" s="53">
        <f t="shared" si="243"/>
        <v>0</v>
      </c>
      <c r="BH118" s="53">
        <f t="shared" si="243"/>
        <v>0</v>
      </c>
      <c r="BI118" s="53">
        <f t="shared" si="243"/>
        <v>0</v>
      </c>
      <c r="BJ118" s="53">
        <f t="shared" si="243"/>
        <v>0</v>
      </c>
      <c r="BK118" s="53">
        <f t="shared" si="243"/>
        <v>0</v>
      </c>
      <c r="BL118" s="53">
        <f t="shared" si="243"/>
        <v>0</v>
      </c>
      <c r="BM118" s="53">
        <f t="shared" si="243"/>
        <v>0</v>
      </c>
      <c r="BN118" s="53">
        <f t="shared" si="243"/>
        <v>0</v>
      </c>
      <c r="BO118" s="53"/>
      <c r="BP118" s="53">
        <f t="shared" si="144"/>
        <v>0</v>
      </c>
      <c r="BQ118" s="53"/>
      <c r="BR118" s="53">
        <f t="shared" si="145"/>
        <v>0</v>
      </c>
    </row>
    <row r="119" spans="1:70" x14ac:dyDescent="0.2">
      <c r="A119" s="6">
        <v>952</v>
      </c>
      <c r="B119" s="6" t="str">
        <f>+VLOOKUP(A119,masterfile!B:C,2,FALSE)</f>
        <v>Pensionsrückstellungen ggb. Ges.ern</v>
      </c>
      <c r="D119" s="53">
        <f>+SUMIF('[1]2017'!$A:$A,$A119,'[1]2017'!$C:$C)-SUMIF('[1]2017'!$E:$E,$A119,'[1]2017'!$G:$G)</f>
        <v>0</v>
      </c>
      <c r="E119" s="53">
        <f>+SUMIF('[1]2018'!$A:$A,$A119,'[1]2018'!$C:$C)-SUMIF('[1]2018'!$E:$E,$A119,'[1]2018'!$G:$G)+D119</f>
        <v>0</v>
      </c>
      <c r="F119" s="53">
        <f>+SUMIF('[1]2019'!$A:$A,$A119,'[1]2019'!$C:$C)-SUMIF('[1]2019'!$E:$E,$A119,'[1]2019'!$G:$G)+E119</f>
        <v>0</v>
      </c>
      <c r="G119" s="53">
        <f>+SUMIF('[1]2020'!$A:$A,$A119,'[1]2020'!$C:$C)-SUMIF('[1]2020'!$E:$E,$A119,'[1]2020'!$G:$G)+F119</f>
        <v>0</v>
      </c>
      <c r="H119" s="53"/>
      <c r="I119" s="53">
        <f>+(SUMIF('[1]2021'!$A:$A,$A119,'[1]2021'!$C:$C)-SUMIF('[1]2021'!$E:$E,$A119,'[1]2021'!$G:$G))/12+G119</f>
        <v>0</v>
      </c>
      <c r="J119" s="53">
        <f>+(SUMIF('[1]2021'!$A:$A,$A119,'[1]2021'!$C:$C)-SUMIF('[1]2021'!$E:$E,$A119,'[1]2021'!$G:$G))/12+I119</f>
        <v>0</v>
      </c>
      <c r="K119" s="53">
        <f>+(SUMIF('[1]2021'!$A:$A,$A119,'[1]2021'!$C:$C)-SUMIF('[1]2021'!$E:$E,$A119,'[1]2021'!$G:$G))/12+J119</f>
        <v>0</v>
      </c>
      <c r="L119" s="53">
        <f>+(SUMIF('[1]2021'!$A:$A,$A119,'[1]2021'!$C:$C)-SUMIF('[1]2021'!$E:$E,$A119,'[1]2021'!$G:$G))/12+K119</f>
        <v>0</v>
      </c>
      <c r="M119" s="53">
        <f>+(SUMIF('[1]2021'!$A:$A,$A119,'[1]2021'!$C:$C)-SUMIF('[1]2021'!$E:$E,$A119,'[1]2021'!$G:$G))/12+L119</f>
        <v>0</v>
      </c>
      <c r="N119" s="53">
        <f>+(SUMIF('[1]2021'!$A:$A,$A119,'[1]2021'!$C:$C)-SUMIF('[1]2021'!$E:$E,$A119,'[1]2021'!$G:$G))/12+M119</f>
        <v>0</v>
      </c>
      <c r="O119" s="53">
        <f>+(SUMIF('[1]2021'!$A:$A,$A119,'[1]2021'!$C:$C)-SUMIF('[1]2021'!$E:$E,$A119,'[1]2021'!$G:$G))/12+N119</f>
        <v>0</v>
      </c>
      <c r="P119" s="53">
        <f>+(SUMIF('[1]2021'!$A:$A,$A119,'[1]2021'!$C:$C)-SUMIF('[1]2021'!$E:$E,$A119,'[1]2021'!$G:$G))/12+O119</f>
        <v>0</v>
      </c>
      <c r="Q119" s="53">
        <f>+(SUMIF('[1]2021'!$A:$A,$A119,'[1]2021'!$C:$C)-SUMIF('[1]2021'!$E:$E,$A119,'[1]2021'!$G:$G))/12+P119</f>
        <v>0</v>
      </c>
      <c r="R119" s="53">
        <f>+(SUMIF('[1]2021'!$A:$A,$A119,'[1]2021'!$C:$C)-SUMIF('[1]2021'!$E:$E,$A119,'[1]2021'!$G:$G))/12+Q119</f>
        <v>0</v>
      </c>
      <c r="S119" s="53">
        <f>+(SUMIF('[1]2021'!$A:$A,$A119,'[1]2021'!$C:$C)-SUMIF('[1]2021'!$E:$E,$A119,'[1]2021'!$G:$G))/12+R119</f>
        <v>0</v>
      </c>
      <c r="T119" s="53">
        <f>+(SUMIF('[1]2021'!$A:$A,$A119,'[1]2021'!$C:$C)-SUMIF('[1]2021'!$E:$E,$A119,'[1]2021'!$G:$G))/12+S119</f>
        <v>0</v>
      </c>
      <c r="U119" s="53" cm="1">
        <f t="array" ref="U119">+INDEX(I119:T119,1,Settings!$C$4)</f>
        <v>0</v>
      </c>
      <c r="V119" s="53" cm="1">
        <f t="array" ref="V119">+INDEX(I119:T119,1,Settings!$C$4)</f>
        <v>0</v>
      </c>
      <c r="W119" s="53"/>
      <c r="X119" s="53">
        <f>V119+SUMIFS(postings!$T:$T,postings!$C:$C,'b-data'!X$2,postings!$D:$D,'b-data'!X$3,postings!$I:$I,'b-data'!$A119)-SUMIFS(postings!$W:$W,postings!$C:$C,'b-data'!X$2,postings!$D:$D,'b-data'!X$3,postings!$M:$M,'b-data'!$A119)</f>
        <v>0</v>
      </c>
      <c r="Y119" s="53">
        <f>X119+SUMIFS(postings!$T:$T,postings!$C:$C,'b-data'!Y$2,postings!$D:$D,'b-data'!Y$3,postings!$I:$I,'b-data'!$A119)-SUMIFS(postings!$W:$W,postings!$C:$C,'b-data'!Y$2,postings!$D:$D,'b-data'!Y$3,postings!$M:$M,'b-data'!$A119)</f>
        <v>0</v>
      </c>
      <c r="Z119" s="53">
        <f>Y119+SUMIFS(postings!$T:$T,postings!$C:$C,'b-data'!Z$2,postings!$D:$D,'b-data'!Z$3,postings!$I:$I,'b-data'!$A119)-SUMIFS(postings!$W:$W,postings!$C:$C,'b-data'!Z$2,postings!$D:$D,'b-data'!Z$3,postings!$M:$M,'b-data'!$A119)</f>
        <v>0</v>
      </c>
      <c r="AA119" s="53">
        <f>Z119+SUMIFS(postings!$T:$T,postings!$C:$C,'b-data'!AA$2,postings!$D:$D,'b-data'!AA$3,postings!$I:$I,'b-data'!$A119)-SUMIFS(postings!$W:$W,postings!$C:$C,'b-data'!AA$2,postings!$D:$D,'b-data'!AA$3,postings!$M:$M,'b-data'!$A119)</f>
        <v>0</v>
      </c>
      <c r="AB119" s="53">
        <f>AA119+SUMIFS(postings!$T:$T,postings!$C:$C,'b-data'!AB$2,postings!$D:$D,'b-data'!AB$3,postings!$I:$I,'b-data'!$A119)-SUMIFS(postings!$W:$W,postings!$C:$C,'b-data'!AB$2,postings!$D:$D,'b-data'!AB$3,postings!$M:$M,'b-data'!$A119)</f>
        <v>0</v>
      </c>
      <c r="AC119" s="53">
        <f>AB119+SUMIFS(postings!$T:$T,postings!$C:$C,'b-data'!AC$2,postings!$D:$D,'b-data'!AC$3,postings!$I:$I,'b-data'!$A119)-SUMIFS(postings!$W:$W,postings!$C:$C,'b-data'!AC$2,postings!$D:$D,'b-data'!AC$3,postings!$M:$M,'b-data'!$A119)</f>
        <v>0</v>
      </c>
      <c r="AD119" s="53">
        <f>AC119+SUMIFS(postings!$T:$T,postings!$C:$C,'b-data'!AD$2,postings!$D:$D,'b-data'!AD$3,postings!$I:$I,'b-data'!$A119)-SUMIFS(postings!$W:$W,postings!$C:$C,'b-data'!AD$2,postings!$D:$D,'b-data'!AD$3,postings!$M:$M,'b-data'!$A119)</f>
        <v>0</v>
      </c>
      <c r="AE119" s="53">
        <f>AD119+SUMIFS(postings!$T:$T,postings!$C:$C,'b-data'!AE$2,postings!$D:$D,'b-data'!AE$3,postings!$I:$I,'b-data'!$A119)-SUMIFS(postings!$W:$W,postings!$C:$C,'b-data'!AE$2,postings!$D:$D,'b-data'!AE$3,postings!$M:$M,'b-data'!$A119)</f>
        <v>0</v>
      </c>
      <c r="AF119" s="53">
        <f>AE119+SUMIFS(postings!$T:$T,postings!$C:$C,'b-data'!AF$2,postings!$D:$D,'b-data'!AF$3,postings!$I:$I,'b-data'!$A119)-SUMIFS(postings!$W:$W,postings!$C:$C,'b-data'!AF$2,postings!$D:$D,'b-data'!AF$3,postings!$M:$M,'b-data'!$A119)</f>
        <v>0</v>
      </c>
      <c r="AG119" s="53">
        <f>AF119+SUMIFS(postings!$T:$T,postings!$C:$C,'b-data'!AG$2,postings!$D:$D,'b-data'!AG$3,postings!$I:$I,'b-data'!$A119)-SUMIFS(postings!$W:$W,postings!$C:$C,'b-data'!AG$2,postings!$D:$D,'b-data'!AG$3,postings!$M:$M,'b-data'!$A119)</f>
        <v>0</v>
      </c>
      <c r="AH119" s="53">
        <f>AG119+SUMIFS(postings!$T:$T,postings!$C:$C,'b-data'!AH$2,postings!$D:$D,'b-data'!AH$3,postings!$I:$I,'b-data'!$A119)-SUMIFS(postings!$W:$W,postings!$C:$C,'b-data'!AH$2,postings!$D:$D,'b-data'!AH$3,postings!$M:$M,'b-data'!$A119)</f>
        <v>0</v>
      </c>
      <c r="AI119" s="53">
        <f>AH119+SUMIFS(postings!$T:$T,postings!$C:$C,'b-data'!AI$2,postings!$D:$D,'b-data'!AI$3,postings!$I:$I,'b-data'!$A119)-SUMIFS(postings!$W:$W,postings!$C:$C,'b-data'!AI$2,postings!$D:$D,'b-data'!AI$3,postings!$M:$M,'b-data'!$A119)</f>
        <v>0</v>
      </c>
      <c r="AJ119" s="53" cm="1">
        <f t="array" ref="AJ119">+INDEX(X119:AI119,1,Settings!$C$4)</f>
        <v>0</v>
      </c>
      <c r="AK119" s="53" cm="1">
        <f t="array" ref="AK119">+INDEX(X119:AI119,1,Settings!$C$4)</f>
        <v>0</v>
      </c>
      <c r="AL119" s="53"/>
      <c r="AM119" s="53">
        <f t="shared" si="139"/>
        <v>0</v>
      </c>
      <c r="AN119" s="53">
        <f t="shared" ref="AN119:AX119" si="244">+AM119</f>
        <v>0</v>
      </c>
      <c r="AO119" s="53">
        <f t="shared" si="244"/>
        <v>0</v>
      </c>
      <c r="AP119" s="53">
        <f t="shared" si="244"/>
        <v>0</v>
      </c>
      <c r="AQ119" s="53">
        <f t="shared" si="244"/>
        <v>0</v>
      </c>
      <c r="AR119" s="53">
        <f t="shared" si="244"/>
        <v>0</v>
      </c>
      <c r="AS119" s="53">
        <f t="shared" si="244"/>
        <v>0</v>
      </c>
      <c r="AT119" s="53">
        <f t="shared" si="244"/>
        <v>0</v>
      </c>
      <c r="AU119" s="53">
        <f t="shared" si="244"/>
        <v>0</v>
      </c>
      <c r="AV119" s="53">
        <f t="shared" si="244"/>
        <v>0</v>
      </c>
      <c r="AW119" s="53">
        <f t="shared" si="244"/>
        <v>0</v>
      </c>
      <c r="AX119" s="53">
        <f t="shared" si="244"/>
        <v>0</v>
      </c>
      <c r="AY119" s="53" cm="1">
        <f t="array" ref="AY119">+INDEX(AM119:AX119,1,Settings!$C$4)</f>
        <v>0</v>
      </c>
      <c r="AZ119" s="53">
        <f t="shared" si="141"/>
        <v>0</v>
      </c>
      <c r="BA119" s="53"/>
      <c r="BB119" s="53">
        <f t="shared" si="142"/>
        <v>0</v>
      </c>
      <c r="BC119" s="53">
        <f t="shared" ref="BC119:BN119" si="245">+BB119</f>
        <v>0</v>
      </c>
      <c r="BD119" s="53">
        <f t="shared" si="245"/>
        <v>0</v>
      </c>
      <c r="BE119" s="53">
        <f t="shared" si="245"/>
        <v>0</v>
      </c>
      <c r="BF119" s="53">
        <f t="shared" si="245"/>
        <v>0</v>
      </c>
      <c r="BG119" s="53">
        <f t="shared" si="245"/>
        <v>0</v>
      </c>
      <c r="BH119" s="53">
        <f t="shared" si="245"/>
        <v>0</v>
      </c>
      <c r="BI119" s="53">
        <f t="shared" si="245"/>
        <v>0</v>
      </c>
      <c r="BJ119" s="53">
        <f t="shared" si="245"/>
        <v>0</v>
      </c>
      <c r="BK119" s="53">
        <f t="shared" si="245"/>
        <v>0</v>
      </c>
      <c r="BL119" s="53">
        <f t="shared" si="245"/>
        <v>0</v>
      </c>
      <c r="BM119" s="53">
        <f t="shared" si="245"/>
        <v>0</v>
      </c>
      <c r="BN119" s="53">
        <f t="shared" si="245"/>
        <v>0</v>
      </c>
      <c r="BO119" s="53"/>
      <c r="BP119" s="53">
        <f t="shared" si="144"/>
        <v>0</v>
      </c>
      <c r="BQ119" s="53"/>
      <c r="BR119" s="53">
        <f t="shared" si="145"/>
        <v>0</v>
      </c>
    </row>
    <row r="120" spans="1:70" x14ac:dyDescent="0.2">
      <c r="A120" s="6">
        <v>953</v>
      </c>
      <c r="B120" s="6" t="str">
        <f>+VLOOKUP(A120,masterfile!B:C,2,FALSE)</f>
        <v>Rückstellungen für Direktzusagen</v>
      </c>
      <c r="D120" s="53">
        <f>+SUMIF('[1]2017'!$A:$A,$A120,'[1]2017'!$C:$C)-SUMIF('[1]2017'!$E:$E,$A120,'[1]2017'!$G:$G)</f>
        <v>0</v>
      </c>
      <c r="E120" s="53">
        <f>+SUMIF('[1]2018'!$A:$A,$A120,'[1]2018'!$C:$C)-SUMIF('[1]2018'!$E:$E,$A120,'[1]2018'!$G:$G)+D120</f>
        <v>0</v>
      </c>
      <c r="F120" s="53">
        <f>+SUMIF('[1]2019'!$A:$A,$A120,'[1]2019'!$C:$C)-SUMIF('[1]2019'!$E:$E,$A120,'[1]2019'!$G:$G)+E120</f>
        <v>0</v>
      </c>
      <c r="G120" s="53">
        <f>+SUMIF('[1]2020'!$A:$A,$A120,'[1]2020'!$C:$C)-SUMIF('[1]2020'!$E:$E,$A120,'[1]2020'!$G:$G)+F120</f>
        <v>0</v>
      </c>
      <c r="H120" s="53"/>
      <c r="I120" s="53">
        <f>+(SUMIF('[1]2021'!$A:$A,$A120,'[1]2021'!$C:$C)-SUMIF('[1]2021'!$E:$E,$A120,'[1]2021'!$G:$G))/12+G120</f>
        <v>0</v>
      </c>
      <c r="J120" s="53">
        <f>+(SUMIF('[1]2021'!$A:$A,$A120,'[1]2021'!$C:$C)-SUMIF('[1]2021'!$E:$E,$A120,'[1]2021'!$G:$G))/12+I120</f>
        <v>0</v>
      </c>
      <c r="K120" s="53">
        <f>+(SUMIF('[1]2021'!$A:$A,$A120,'[1]2021'!$C:$C)-SUMIF('[1]2021'!$E:$E,$A120,'[1]2021'!$G:$G))/12+J120</f>
        <v>0</v>
      </c>
      <c r="L120" s="53">
        <f>+(SUMIF('[1]2021'!$A:$A,$A120,'[1]2021'!$C:$C)-SUMIF('[1]2021'!$E:$E,$A120,'[1]2021'!$G:$G))/12+K120</f>
        <v>0</v>
      </c>
      <c r="M120" s="53">
        <f>+(SUMIF('[1]2021'!$A:$A,$A120,'[1]2021'!$C:$C)-SUMIF('[1]2021'!$E:$E,$A120,'[1]2021'!$G:$G))/12+L120</f>
        <v>0</v>
      </c>
      <c r="N120" s="53">
        <f>+(SUMIF('[1]2021'!$A:$A,$A120,'[1]2021'!$C:$C)-SUMIF('[1]2021'!$E:$E,$A120,'[1]2021'!$G:$G))/12+M120</f>
        <v>0</v>
      </c>
      <c r="O120" s="53">
        <f>+(SUMIF('[1]2021'!$A:$A,$A120,'[1]2021'!$C:$C)-SUMIF('[1]2021'!$E:$E,$A120,'[1]2021'!$G:$G))/12+N120</f>
        <v>0</v>
      </c>
      <c r="P120" s="53">
        <f>+(SUMIF('[1]2021'!$A:$A,$A120,'[1]2021'!$C:$C)-SUMIF('[1]2021'!$E:$E,$A120,'[1]2021'!$G:$G))/12+O120</f>
        <v>0</v>
      </c>
      <c r="Q120" s="53">
        <f>+(SUMIF('[1]2021'!$A:$A,$A120,'[1]2021'!$C:$C)-SUMIF('[1]2021'!$E:$E,$A120,'[1]2021'!$G:$G))/12+P120</f>
        <v>0</v>
      </c>
      <c r="R120" s="53">
        <f>+(SUMIF('[1]2021'!$A:$A,$A120,'[1]2021'!$C:$C)-SUMIF('[1]2021'!$E:$E,$A120,'[1]2021'!$G:$G))/12+Q120</f>
        <v>0</v>
      </c>
      <c r="S120" s="53">
        <f>+(SUMIF('[1]2021'!$A:$A,$A120,'[1]2021'!$C:$C)-SUMIF('[1]2021'!$E:$E,$A120,'[1]2021'!$G:$G))/12+R120</f>
        <v>0</v>
      </c>
      <c r="T120" s="53">
        <f>+(SUMIF('[1]2021'!$A:$A,$A120,'[1]2021'!$C:$C)-SUMIF('[1]2021'!$E:$E,$A120,'[1]2021'!$G:$G))/12+S120</f>
        <v>0</v>
      </c>
      <c r="U120" s="53" cm="1">
        <f t="array" ref="U120">+INDEX(I120:T120,1,Settings!$C$4)</f>
        <v>0</v>
      </c>
      <c r="V120" s="53" cm="1">
        <f t="array" ref="V120">+INDEX(I120:T120,1,Settings!$C$4)</f>
        <v>0</v>
      </c>
      <c r="W120" s="53"/>
      <c r="X120" s="53">
        <f>V120+SUMIFS(postings!$T:$T,postings!$C:$C,'b-data'!X$2,postings!$D:$D,'b-data'!X$3,postings!$I:$I,'b-data'!$A120)-SUMIFS(postings!$W:$W,postings!$C:$C,'b-data'!X$2,postings!$D:$D,'b-data'!X$3,postings!$M:$M,'b-data'!$A120)</f>
        <v>0</v>
      </c>
      <c r="Y120" s="53">
        <f>X120+SUMIFS(postings!$T:$T,postings!$C:$C,'b-data'!Y$2,postings!$D:$D,'b-data'!Y$3,postings!$I:$I,'b-data'!$A120)-SUMIFS(postings!$W:$W,postings!$C:$C,'b-data'!Y$2,postings!$D:$D,'b-data'!Y$3,postings!$M:$M,'b-data'!$A120)</f>
        <v>0</v>
      </c>
      <c r="Z120" s="53">
        <f>Y120+SUMIFS(postings!$T:$T,postings!$C:$C,'b-data'!Z$2,postings!$D:$D,'b-data'!Z$3,postings!$I:$I,'b-data'!$A120)-SUMIFS(postings!$W:$W,postings!$C:$C,'b-data'!Z$2,postings!$D:$D,'b-data'!Z$3,postings!$M:$M,'b-data'!$A120)</f>
        <v>0</v>
      </c>
      <c r="AA120" s="53">
        <f>Z120+SUMIFS(postings!$T:$T,postings!$C:$C,'b-data'!AA$2,postings!$D:$D,'b-data'!AA$3,postings!$I:$I,'b-data'!$A120)-SUMIFS(postings!$W:$W,postings!$C:$C,'b-data'!AA$2,postings!$D:$D,'b-data'!AA$3,postings!$M:$M,'b-data'!$A120)</f>
        <v>0</v>
      </c>
      <c r="AB120" s="53">
        <f>AA120+SUMIFS(postings!$T:$T,postings!$C:$C,'b-data'!AB$2,postings!$D:$D,'b-data'!AB$3,postings!$I:$I,'b-data'!$A120)-SUMIFS(postings!$W:$W,postings!$C:$C,'b-data'!AB$2,postings!$D:$D,'b-data'!AB$3,postings!$M:$M,'b-data'!$A120)</f>
        <v>0</v>
      </c>
      <c r="AC120" s="53">
        <f>AB120+SUMIFS(postings!$T:$T,postings!$C:$C,'b-data'!AC$2,postings!$D:$D,'b-data'!AC$3,postings!$I:$I,'b-data'!$A120)-SUMIFS(postings!$W:$W,postings!$C:$C,'b-data'!AC$2,postings!$D:$D,'b-data'!AC$3,postings!$M:$M,'b-data'!$A120)</f>
        <v>0</v>
      </c>
      <c r="AD120" s="53">
        <f>AC120+SUMIFS(postings!$T:$T,postings!$C:$C,'b-data'!AD$2,postings!$D:$D,'b-data'!AD$3,postings!$I:$I,'b-data'!$A120)-SUMIFS(postings!$W:$W,postings!$C:$C,'b-data'!AD$2,postings!$D:$D,'b-data'!AD$3,postings!$M:$M,'b-data'!$A120)</f>
        <v>0</v>
      </c>
      <c r="AE120" s="53">
        <f>AD120+SUMIFS(postings!$T:$T,postings!$C:$C,'b-data'!AE$2,postings!$D:$D,'b-data'!AE$3,postings!$I:$I,'b-data'!$A120)-SUMIFS(postings!$W:$W,postings!$C:$C,'b-data'!AE$2,postings!$D:$D,'b-data'!AE$3,postings!$M:$M,'b-data'!$A120)</f>
        <v>0</v>
      </c>
      <c r="AF120" s="53">
        <f>AE120+SUMIFS(postings!$T:$T,postings!$C:$C,'b-data'!AF$2,postings!$D:$D,'b-data'!AF$3,postings!$I:$I,'b-data'!$A120)-SUMIFS(postings!$W:$W,postings!$C:$C,'b-data'!AF$2,postings!$D:$D,'b-data'!AF$3,postings!$M:$M,'b-data'!$A120)</f>
        <v>0</v>
      </c>
      <c r="AG120" s="53">
        <f>AF120+SUMIFS(postings!$T:$T,postings!$C:$C,'b-data'!AG$2,postings!$D:$D,'b-data'!AG$3,postings!$I:$I,'b-data'!$A120)-SUMIFS(postings!$W:$W,postings!$C:$C,'b-data'!AG$2,postings!$D:$D,'b-data'!AG$3,postings!$M:$M,'b-data'!$A120)</f>
        <v>0</v>
      </c>
      <c r="AH120" s="53">
        <f>AG120+SUMIFS(postings!$T:$T,postings!$C:$C,'b-data'!AH$2,postings!$D:$D,'b-data'!AH$3,postings!$I:$I,'b-data'!$A120)-SUMIFS(postings!$W:$W,postings!$C:$C,'b-data'!AH$2,postings!$D:$D,'b-data'!AH$3,postings!$M:$M,'b-data'!$A120)</f>
        <v>0</v>
      </c>
      <c r="AI120" s="53">
        <f>AH120+SUMIFS(postings!$T:$T,postings!$C:$C,'b-data'!AI$2,postings!$D:$D,'b-data'!AI$3,postings!$I:$I,'b-data'!$A120)-SUMIFS(postings!$W:$W,postings!$C:$C,'b-data'!AI$2,postings!$D:$D,'b-data'!AI$3,postings!$M:$M,'b-data'!$A120)</f>
        <v>0</v>
      </c>
      <c r="AJ120" s="53" cm="1">
        <f t="array" ref="AJ120">+INDEX(X120:AI120,1,Settings!$C$4)</f>
        <v>0</v>
      </c>
      <c r="AK120" s="53" cm="1">
        <f t="array" ref="AK120">+INDEX(X120:AI120,1,Settings!$C$4)</f>
        <v>0</v>
      </c>
      <c r="AL120" s="53"/>
      <c r="AM120" s="53">
        <f t="shared" si="139"/>
        <v>0</v>
      </c>
      <c r="AN120" s="53">
        <f t="shared" ref="AN120:AX120" si="246">+AM120</f>
        <v>0</v>
      </c>
      <c r="AO120" s="53">
        <f t="shared" si="246"/>
        <v>0</v>
      </c>
      <c r="AP120" s="53">
        <f t="shared" si="246"/>
        <v>0</v>
      </c>
      <c r="AQ120" s="53">
        <f t="shared" si="246"/>
        <v>0</v>
      </c>
      <c r="AR120" s="53">
        <f t="shared" si="246"/>
        <v>0</v>
      </c>
      <c r="AS120" s="53">
        <f t="shared" si="246"/>
        <v>0</v>
      </c>
      <c r="AT120" s="53">
        <f t="shared" si="246"/>
        <v>0</v>
      </c>
      <c r="AU120" s="53">
        <f t="shared" si="246"/>
        <v>0</v>
      </c>
      <c r="AV120" s="53">
        <f t="shared" si="246"/>
        <v>0</v>
      </c>
      <c r="AW120" s="53">
        <f t="shared" si="246"/>
        <v>0</v>
      </c>
      <c r="AX120" s="53">
        <f t="shared" si="246"/>
        <v>0</v>
      </c>
      <c r="AY120" s="53" cm="1">
        <f t="array" ref="AY120">+INDEX(AM120:AX120,1,Settings!$C$4)</f>
        <v>0</v>
      </c>
      <c r="AZ120" s="53">
        <f t="shared" si="141"/>
        <v>0</v>
      </c>
      <c r="BA120" s="53"/>
      <c r="BB120" s="53">
        <f t="shared" si="142"/>
        <v>0</v>
      </c>
      <c r="BC120" s="53">
        <f t="shared" ref="BC120:BN120" si="247">+BB120</f>
        <v>0</v>
      </c>
      <c r="BD120" s="53">
        <f t="shared" si="247"/>
        <v>0</v>
      </c>
      <c r="BE120" s="53">
        <f t="shared" si="247"/>
        <v>0</v>
      </c>
      <c r="BF120" s="53">
        <f t="shared" si="247"/>
        <v>0</v>
      </c>
      <c r="BG120" s="53">
        <f t="shared" si="247"/>
        <v>0</v>
      </c>
      <c r="BH120" s="53">
        <f t="shared" si="247"/>
        <v>0</v>
      </c>
      <c r="BI120" s="53">
        <f t="shared" si="247"/>
        <v>0</v>
      </c>
      <c r="BJ120" s="53">
        <f t="shared" si="247"/>
        <v>0</v>
      </c>
      <c r="BK120" s="53">
        <f t="shared" si="247"/>
        <v>0</v>
      </c>
      <c r="BL120" s="53">
        <f t="shared" si="247"/>
        <v>0</v>
      </c>
      <c r="BM120" s="53">
        <f t="shared" si="247"/>
        <v>0</v>
      </c>
      <c r="BN120" s="53">
        <f t="shared" si="247"/>
        <v>0</v>
      </c>
      <c r="BO120" s="53"/>
      <c r="BP120" s="53">
        <f t="shared" si="144"/>
        <v>0</v>
      </c>
      <c r="BQ120" s="53"/>
      <c r="BR120" s="53">
        <f t="shared" si="145"/>
        <v>0</v>
      </c>
    </row>
    <row r="121" spans="1:70" x14ac:dyDescent="0.2">
      <c r="A121" s="6">
        <v>954</v>
      </c>
      <c r="B121" s="6" t="str">
        <f>+VLOOKUP(A121,masterfile!B:C,2,FALSE)</f>
        <v>Rückst. Zuschussverpfl. Pens.kasse, LV</v>
      </c>
      <c r="D121" s="53">
        <f>+SUMIF('[1]2017'!$A:$A,$A121,'[1]2017'!$C:$C)-SUMIF('[1]2017'!$E:$E,$A121,'[1]2017'!$G:$G)</f>
        <v>0</v>
      </c>
      <c r="E121" s="53">
        <f>+SUMIF('[1]2018'!$A:$A,$A121,'[1]2018'!$C:$C)-SUMIF('[1]2018'!$E:$E,$A121,'[1]2018'!$G:$G)+D121</f>
        <v>0</v>
      </c>
      <c r="F121" s="53">
        <f>+SUMIF('[1]2019'!$A:$A,$A121,'[1]2019'!$C:$C)-SUMIF('[1]2019'!$E:$E,$A121,'[1]2019'!$G:$G)+E121</f>
        <v>0</v>
      </c>
      <c r="G121" s="53">
        <f>+SUMIF('[1]2020'!$A:$A,$A121,'[1]2020'!$C:$C)-SUMIF('[1]2020'!$E:$E,$A121,'[1]2020'!$G:$G)+F121</f>
        <v>0</v>
      </c>
      <c r="H121" s="53"/>
      <c r="I121" s="53">
        <f>+(SUMIF('[1]2021'!$A:$A,$A121,'[1]2021'!$C:$C)-SUMIF('[1]2021'!$E:$E,$A121,'[1]2021'!$G:$G))/12+G121</f>
        <v>0</v>
      </c>
      <c r="J121" s="53">
        <f>+(SUMIF('[1]2021'!$A:$A,$A121,'[1]2021'!$C:$C)-SUMIF('[1]2021'!$E:$E,$A121,'[1]2021'!$G:$G))/12+I121</f>
        <v>0</v>
      </c>
      <c r="K121" s="53">
        <f>+(SUMIF('[1]2021'!$A:$A,$A121,'[1]2021'!$C:$C)-SUMIF('[1]2021'!$E:$E,$A121,'[1]2021'!$G:$G))/12+J121</f>
        <v>0</v>
      </c>
      <c r="L121" s="53">
        <f>+(SUMIF('[1]2021'!$A:$A,$A121,'[1]2021'!$C:$C)-SUMIF('[1]2021'!$E:$E,$A121,'[1]2021'!$G:$G))/12+K121</f>
        <v>0</v>
      </c>
      <c r="M121" s="53">
        <f>+(SUMIF('[1]2021'!$A:$A,$A121,'[1]2021'!$C:$C)-SUMIF('[1]2021'!$E:$E,$A121,'[1]2021'!$G:$G))/12+L121</f>
        <v>0</v>
      </c>
      <c r="N121" s="53">
        <f>+(SUMIF('[1]2021'!$A:$A,$A121,'[1]2021'!$C:$C)-SUMIF('[1]2021'!$E:$E,$A121,'[1]2021'!$G:$G))/12+M121</f>
        <v>0</v>
      </c>
      <c r="O121" s="53">
        <f>+(SUMIF('[1]2021'!$A:$A,$A121,'[1]2021'!$C:$C)-SUMIF('[1]2021'!$E:$E,$A121,'[1]2021'!$G:$G))/12+N121</f>
        <v>0</v>
      </c>
      <c r="P121" s="53">
        <f>+(SUMIF('[1]2021'!$A:$A,$A121,'[1]2021'!$C:$C)-SUMIF('[1]2021'!$E:$E,$A121,'[1]2021'!$G:$G))/12+O121</f>
        <v>0</v>
      </c>
      <c r="Q121" s="53">
        <f>+(SUMIF('[1]2021'!$A:$A,$A121,'[1]2021'!$C:$C)-SUMIF('[1]2021'!$E:$E,$A121,'[1]2021'!$G:$G))/12+P121</f>
        <v>0</v>
      </c>
      <c r="R121" s="53">
        <f>+(SUMIF('[1]2021'!$A:$A,$A121,'[1]2021'!$C:$C)-SUMIF('[1]2021'!$E:$E,$A121,'[1]2021'!$G:$G))/12+Q121</f>
        <v>0</v>
      </c>
      <c r="S121" s="53">
        <f>+(SUMIF('[1]2021'!$A:$A,$A121,'[1]2021'!$C:$C)-SUMIF('[1]2021'!$E:$E,$A121,'[1]2021'!$G:$G))/12+R121</f>
        <v>0</v>
      </c>
      <c r="T121" s="53">
        <f>+(SUMIF('[1]2021'!$A:$A,$A121,'[1]2021'!$C:$C)-SUMIF('[1]2021'!$E:$E,$A121,'[1]2021'!$G:$G))/12+S121</f>
        <v>0</v>
      </c>
      <c r="U121" s="53" cm="1">
        <f t="array" ref="U121">+INDEX(I121:T121,1,Settings!$C$4)</f>
        <v>0</v>
      </c>
      <c r="V121" s="53" cm="1">
        <f t="array" ref="V121">+INDEX(I121:T121,1,Settings!$C$4)</f>
        <v>0</v>
      </c>
      <c r="W121" s="53"/>
      <c r="X121" s="53">
        <f>V121+SUMIFS(postings!$T:$T,postings!$C:$C,'b-data'!X$2,postings!$D:$D,'b-data'!X$3,postings!$I:$I,'b-data'!$A121)-SUMIFS(postings!$W:$W,postings!$C:$C,'b-data'!X$2,postings!$D:$D,'b-data'!X$3,postings!$M:$M,'b-data'!$A121)</f>
        <v>0</v>
      </c>
      <c r="Y121" s="53">
        <f>X121+SUMIFS(postings!$T:$T,postings!$C:$C,'b-data'!Y$2,postings!$D:$D,'b-data'!Y$3,postings!$I:$I,'b-data'!$A121)-SUMIFS(postings!$W:$W,postings!$C:$C,'b-data'!Y$2,postings!$D:$D,'b-data'!Y$3,postings!$M:$M,'b-data'!$A121)</f>
        <v>0</v>
      </c>
      <c r="Z121" s="53">
        <f>Y121+SUMIFS(postings!$T:$T,postings!$C:$C,'b-data'!Z$2,postings!$D:$D,'b-data'!Z$3,postings!$I:$I,'b-data'!$A121)-SUMIFS(postings!$W:$W,postings!$C:$C,'b-data'!Z$2,postings!$D:$D,'b-data'!Z$3,postings!$M:$M,'b-data'!$A121)</f>
        <v>0</v>
      </c>
      <c r="AA121" s="53">
        <f>Z121+SUMIFS(postings!$T:$T,postings!$C:$C,'b-data'!AA$2,postings!$D:$D,'b-data'!AA$3,postings!$I:$I,'b-data'!$A121)-SUMIFS(postings!$W:$W,postings!$C:$C,'b-data'!AA$2,postings!$D:$D,'b-data'!AA$3,postings!$M:$M,'b-data'!$A121)</f>
        <v>0</v>
      </c>
      <c r="AB121" s="53">
        <f>AA121+SUMIFS(postings!$T:$T,postings!$C:$C,'b-data'!AB$2,postings!$D:$D,'b-data'!AB$3,postings!$I:$I,'b-data'!$A121)-SUMIFS(postings!$W:$W,postings!$C:$C,'b-data'!AB$2,postings!$D:$D,'b-data'!AB$3,postings!$M:$M,'b-data'!$A121)</f>
        <v>0</v>
      </c>
      <c r="AC121" s="53">
        <f>AB121+SUMIFS(postings!$T:$T,postings!$C:$C,'b-data'!AC$2,postings!$D:$D,'b-data'!AC$3,postings!$I:$I,'b-data'!$A121)-SUMIFS(postings!$W:$W,postings!$C:$C,'b-data'!AC$2,postings!$D:$D,'b-data'!AC$3,postings!$M:$M,'b-data'!$A121)</f>
        <v>0</v>
      </c>
      <c r="AD121" s="53">
        <f>AC121+SUMIFS(postings!$T:$T,postings!$C:$C,'b-data'!AD$2,postings!$D:$D,'b-data'!AD$3,postings!$I:$I,'b-data'!$A121)-SUMIFS(postings!$W:$W,postings!$C:$C,'b-data'!AD$2,postings!$D:$D,'b-data'!AD$3,postings!$M:$M,'b-data'!$A121)</f>
        <v>0</v>
      </c>
      <c r="AE121" s="53">
        <f>AD121+SUMIFS(postings!$T:$T,postings!$C:$C,'b-data'!AE$2,postings!$D:$D,'b-data'!AE$3,postings!$I:$I,'b-data'!$A121)-SUMIFS(postings!$W:$W,postings!$C:$C,'b-data'!AE$2,postings!$D:$D,'b-data'!AE$3,postings!$M:$M,'b-data'!$A121)</f>
        <v>0</v>
      </c>
      <c r="AF121" s="53">
        <f>AE121+SUMIFS(postings!$T:$T,postings!$C:$C,'b-data'!AF$2,postings!$D:$D,'b-data'!AF$3,postings!$I:$I,'b-data'!$A121)-SUMIFS(postings!$W:$W,postings!$C:$C,'b-data'!AF$2,postings!$D:$D,'b-data'!AF$3,postings!$M:$M,'b-data'!$A121)</f>
        <v>0</v>
      </c>
      <c r="AG121" s="53">
        <f>AF121+SUMIFS(postings!$T:$T,postings!$C:$C,'b-data'!AG$2,postings!$D:$D,'b-data'!AG$3,postings!$I:$I,'b-data'!$A121)-SUMIFS(postings!$W:$W,postings!$C:$C,'b-data'!AG$2,postings!$D:$D,'b-data'!AG$3,postings!$M:$M,'b-data'!$A121)</f>
        <v>0</v>
      </c>
      <c r="AH121" s="53">
        <f>AG121+SUMIFS(postings!$T:$T,postings!$C:$C,'b-data'!AH$2,postings!$D:$D,'b-data'!AH$3,postings!$I:$I,'b-data'!$A121)-SUMIFS(postings!$W:$W,postings!$C:$C,'b-data'!AH$2,postings!$D:$D,'b-data'!AH$3,postings!$M:$M,'b-data'!$A121)</f>
        <v>0</v>
      </c>
      <c r="AI121" s="53">
        <f>AH121+SUMIFS(postings!$T:$T,postings!$C:$C,'b-data'!AI$2,postings!$D:$D,'b-data'!AI$3,postings!$I:$I,'b-data'!$A121)-SUMIFS(postings!$W:$W,postings!$C:$C,'b-data'!AI$2,postings!$D:$D,'b-data'!AI$3,postings!$M:$M,'b-data'!$A121)</f>
        <v>0</v>
      </c>
      <c r="AJ121" s="53" cm="1">
        <f t="array" ref="AJ121">+INDEX(X121:AI121,1,Settings!$C$4)</f>
        <v>0</v>
      </c>
      <c r="AK121" s="53" cm="1">
        <f t="array" ref="AK121">+INDEX(X121:AI121,1,Settings!$C$4)</f>
        <v>0</v>
      </c>
      <c r="AL121" s="53"/>
      <c r="AM121" s="53">
        <f t="shared" si="139"/>
        <v>0</v>
      </c>
      <c r="AN121" s="53">
        <f t="shared" ref="AN121:AX121" si="248">+AM121</f>
        <v>0</v>
      </c>
      <c r="AO121" s="53">
        <f t="shared" si="248"/>
        <v>0</v>
      </c>
      <c r="AP121" s="53">
        <f t="shared" si="248"/>
        <v>0</v>
      </c>
      <c r="AQ121" s="53">
        <f t="shared" si="248"/>
        <v>0</v>
      </c>
      <c r="AR121" s="53">
        <f t="shared" si="248"/>
        <v>0</v>
      </c>
      <c r="AS121" s="53">
        <f t="shared" si="248"/>
        <v>0</v>
      </c>
      <c r="AT121" s="53">
        <f t="shared" si="248"/>
        <v>0</v>
      </c>
      <c r="AU121" s="53">
        <f t="shared" si="248"/>
        <v>0</v>
      </c>
      <c r="AV121" s="53">
        <f t="shared" si="248"/>
        <v>0</v>
      </c>
      <c r="AW121" s="53">
        <f t="shared" si="248"/>
        <v>0</v>
      </c>
      <c r="AX121" s="53">
        <f t="shared" si="248"/>
        <v>0</v>
      </c>
      <c r="AY121" s="53" cm="1">
        <f t="array" ref="AY121">+INDEX(AM121:AX121,1,Settings!$C$4)</f>
        <v>0</v>
      </c>
      <c r="AZ121" s="53">
        <f t="shared" si="141"/>
        <v>0</v>
      </c>
      <c r="BA121" s="53"/>
      <c r="BB121" s="53">
        <f t="shared" si="142"/>
        <v>0</v>
      </c>
      <c r="BC121" s="53">
        <f t="shared" ref="BC121:BN121" si="249">+BB121</f>
        <v>0</v>
      </c>
      <c r="BD121" s="53">
        <f t="shared" si="249"/>
        <v>0</v>
      </c>
      <c r="BE121" s="53">
        <f t="shared" si="249"/>
        <v>0</v>
      </c>
      <c r="BF121" s="53">
        <f t="shared" si="249"/>
        <v>0</v>
      </c>
      <c r="BG121" s="53">
        <f t="shared" si="249"/>
        <v>0</v>
      </c>
      <c r="BH121" s="53">
        <f t="shared" si="249"/>
        <v>0</v>
      </c>
      <c r="BI121" s="53">
        <f t="shared" si="249"/>
        <v>0</v>
      </c>
      <c r="BJ121" s="53">
        <f t="shared" si="249"/>
        <v>0</v>
      </c>
      <c r="BK121" s="53">
        <f t="shared" si="249"/>
        <v>0</v>
      </c>
      <c r="BL121" s="53">
        <f t="shared" si="249"/>
        <v>0</v>
      </c>
      <c r="BM121" s="53">
        <f t="shared" si="249"/>
        <v>0</v>
      </c>
      <c r="BN121" s="53">
        <f t="shared" si="249"/>
        <v>0</v>
      </c>
      <c r="BO121" s="53"/>
      <c r="BP121" s="53">
        <f t="shared" si="144"/>
        <v>0</v>
      </c>
      <c r="BQ121" s="53"/>
      <c r="BR121" s="53">
        <f t="shared" si="145"/>
        <v>0</v>
      </c>
    </row>
    <row r="122" spans="1:70" x14ac:dyDescent="0.2">
      <c r="A122" s="6">
        <v>955</v>
      </c>
      <c r="B122" s="6" t="str">
        <f>+VLOOKUP(A122,masterfile!B:C,2,FALSE)</f>
        <v>Steuerrückstellungen</v>
      </c>
      <c r="D122" s="53">
        <f>+SUMIF('[1]2017'!$A:$A,$A122,'[1]2017'!$C:$C)-SUMIF('[1]2017'!$E:$E,$A122,'[1]2017'!$G:$G)</f>
        <v>0</v>
      </c>
      <c r="E122" s="53">
        <f>+SUMIF('[1]2018'!$A:$A,$A122,'[1]2018'!$C:$C)-SUMIF('[1]2018'!$E:$E,$A122,'[1]2018'!$G:$G)+D122</f>
        <v>0</v>
      </c>
      <c r="F122" s="53">
        <f>+SUMIF('[1]2019'!$A:$A,$A122,'[1]2019'!$C:$C)-SUMIF('[1]2019'!$E:$E,$A122,'[1]2019'!$G:$G)+E122</f>
        <v>0</v>
      </c>
      <c r="G122" s="53">
        <f>+SUMIF('[1]2020'!$A:$A,$A122,'[1]2020'!$C:$C)-SUMIF('[1]2020'!$E:$E,$A122,'[1]2020'!$G:$G)+F122</f>
        <v>0</v>
      </c>
      <c r="H122" s="53"/>
      <c r="I122" s="53">
        <f>+(SUMIF('[1]2021'!$A:$A,$A122,'[1]2021'!$C:$C)-SUMIF('[1]2021'!$E:$E,$A122,'[1]2021'!$G:$G))/12+G122</f>
        <v>0</v>
      </c>
      <c r="J122" s="53">
        <f>+(SUMIF('[1]2021'!$A:$A,$A122,'[1]2021'!$C:$C)-SUMIF('[1]2021'!$E:$E,$A122,'[1]2021'!$G:$G))/12+I122</f>
        <v>0</v>
      </c>
      <c r="K122" s="53">
        <f>+(SUMIF('[1]2021'!$A:$A,$A122,'[1]2021'!$C:$C)-SUMIF('[1]2021'!$E:$E,$A122,'[1]2021'!$G:$G))/12+J122</f>
        <v>0</v>
      </c>
      <c r="L122" s="53">
        <f>+(SUMIF('[1]2021'!$A:$A,$A122,'[1]2021'!$C:$C)-SUMIF('[1]2021'!$E:$E,$A122,'[1]2021'!$G:$G))/12+K122</f>
        <v>0</v>
      </c>
      <c r="M122" s="53">
        <f>+(SUMIF('[1]2021'!$A:$A,$A122,'[1]2021'!$C:$C)-SUMIF('[1]2021'!$E:$E,$A122,'[1]2021'!$G:$G))/12+L122</f>
        <v>0</v>
      </c>
      <c r="N122" s="53">
        <f>+(SUMIF('[1]2021'!$A:$A,$A122,'[1]2021'!$C:$C)-SUMIF('[1]2021'!$E:$E,$A122,'[1]2021'!$G:$G))/12+M122</f>
        <v>0</v>
      </c>
      <c r="O122" s="53">
        <f>+(SUMIF('[1]2021'!$A:$A,$A122,'[1]2021'!$C:$C)-SUMIF('[1]2021'!$E:$E,$A122,'[1]2021'!$G:$G))/12+N122</f>
        <v>0</v>
      </c>
      <c r="P122" s="53">
        <f>+(SUMIF('[1]2021'!$A:$A,$A122,'[1]2021'!$C:$C)-SUMIF('[1]2021'!$E:$E,$A122,'[1]2021'!$G:$G))/12+O122</f>
        <v>0</v>
      </c>
      <c r="Q122" s="53">
        <f>+(SUMIF('[1]2021'!$A:$A,$A122,'[1]2021'!$C:$C)-SUMIF('[1]2021'!$E:$E,$A122,'[1]2021'!$G:$G))/12+P122</f>
        <v>0</v>
      </c>
      <c r="R122" s="53">
        <f>+(SUMIF('[1]2021'!$A:$A,$A122,'[1]2021'!$C:$C)-SUMIF('[1]2021'!$E:$E,$A122,'[1]2021'!$G:$G))/12+Q122</f>
        <v>0</v>
      </c>
      <c r="S122" s="53">
        <f>+(SUMIF('[1]2021'!$A:$A,$A122,'[1]2021'!$C:$C)-SUMIF('[1]2021'!$E:$E,$A122,'[1]2021'!$G:$G))/12+R122</f>
        <v>0</v>
      </c>
      <c r="T122" s="53">
        <f>+(SUMIF('[1]2021'!$A:$A,$A122,'[1]2021'!$C:$C)-SUMIF('[1]2021'!$E:$E,$A122,'[1]2021'!$G:$G))/12+S122</f>
        <v>0</v>
      </c>
      <c r="U122" s="53" cm="1">
        <f t="array" ref="U122">+INDEX(I122:T122,1,Settings!$C$4)</f>
        <v>0</v>
      </c>
      <c r="V122" s="53" cm="1">
        <f t="array" ref="V122">+INDEX(I122:T122,1,Settings!$C$4)</f>
        <v>0</v>
      </c>
      <c r="W122" s="53"/>
      <c r="X122" s="53">
        <f>V122+SUMIFS(postings!$T:$T,postings!$C:$C,'b-data'!X$2,postings!$D:$D,'b-data'!X$3,postings!$I:$I,'b-data'!$A122)-SUMIFS(postings!$W:$W,postings!$C:$C,'b-data'!X$2,postings!$D:$D,'b-data'!X$3,postings!$M:$M,'b-data'!$A122)</f>
        <v>0</v>
      </c>
      <c r="Y122" s="53">
        <f>X122+SUMIFS(postings!$T:$T,postings!$C:$C,'b-data'!Y$2,postings!$D:$D,'b-data'!Y$3,postings!$I:$I,'b-data'!$A122)-SUMIFS(postings!$W:$W,postings!$C:$C,'b-data'!Y$2,postings!$D:$D,'b-data'!Y$3,postings!$M:$M,'b-data'!$A122)</f>
        <v>0</v>
      </c>
      <c r="Z122" s="53">
        <f>Y122+SUMIFS(postings!$T:$T,postings!$C:$C,'b-data'!Z$2,postings!$D:$D,'b-data'!Z$3,postings!$I:$I,'b-data'!$A122)-SUMIFS(postings!$W:$W,postings!$C:$C,'b-data'!Z$2,postings!$D:$D,'b-data'!Z$3,postings!$M:$M,'b-data'!$A122)</f>
        <v>0</v>
      </c>
      <c r="AA122" s="53">
        <f>Z122+SUMIFS(postings!$T:$T,postings!$C:$C,'b-data'!AA$2,postings!$D:$D,'b-data'!AA$3,postings!$I:$I,'b-data'!$A122)-SUMIFS(postings!$W:$W,postings!$C:$C,'b-data'!AA$2,postings!$D:$D,'b-data'!AA$3,postings!$M:$M,'b-data'!$A122)</f>
        <v>0</v>
      </c>
      <c r="AB122" s="53">
        <f>AA122+SUMIFS(postings!$T:$T,postings!$C:$C,'b-data'!AB$2,postings!$D:$D,'b-data'!AB$3,postings!$I:$I,'b-data'!$A122)-SUMIFS(postings!$W:$W,postings!$C:$C,'b-data'!AB$2,postings!$D:$D,'b-data'!AB$3,postings!$M:$M,'b-data'!$A122)</f>
        <v>0</v>
      </c>
      <c r="AC122" s="53">
        <f>AB122+SUMIFS(postings!$T:$T,postings!$C:$C,'b-data'!AC$2,postings!$D:$D,'b-data'!AC$3,postings!$I:$I,'b-data'!$A122)-SUMIFS(postings!$W:$W,postings!$C:$C,'b-data'!AC$2,postings!$D:$D,'b-data'!AC$3,postings!$M:$M,'b-data'!$A122)</f>
        <v>0</v>
      </c>
      <c r="AD122" s="53">
        <f>AC122+SUMIFS(postings!$T:$T,postings!$C:$C,'b-data'!AD$2,postings!$D:$D,'b-data'!AD$3,postings!$I:$I,'b-data'!$A122)-SUMIFS(postings!$W:$W,postings!$C:$C,'b-data'!AD$2,postings!$D:$D,'b-data'!AD$3,postings!$M:$M,'b-data'!$A122)</f>
        <v>0</v>
      </c>
      <c r="AE122" s="53">
        <f>AD122+SUMIFS(postings!$T:$T,postings!$C:$C,'b-data'!AE$2,postings!$D:$D,'b-data'!AE$3,postings!$I:$I,'b-data'!$A122)-SUMIFS(postings!$W:$W,postings!$C:$C,'b-data'!AE$2,postings!$D:$D,'b-data'!AE$3,postings!$M:$M,'b-data'!$A122)</f>
        <v>0</v>
      </c>
      <c r="AF122" s="53">
        <f>AE122+SUMIFS(postings!$T:$T,postings!$C:$C,'b-data'!AF$2,postings!$D:$D,'b-data'!AF$3,postings!$I:$I,'b-data'!$A122)-SUMIFS(postings!$W:$W,postings!$C:$C,'b-data'!AF$2,postings!$D:$D,'b-data'!AF$3,postings!$M:$M,'b-data'!$A122)</f>
        <v>0</v>
      </c>
      <c r="AG122" s="53">
        <f>AF122+SUMIFS(postings!$T:$T,postings!$C:$C,'b-data'!AG$2,postings!$D:$D,'b-data'!AG$3,postings!$I:$I,'b-data'!$A122)-SUMIFS(postings!$W:$W,postings!$C:$C,'b-data'!AG$2,postings!$D:$D,'b-data'!AG$3,postings!$M:$M,'b-data'!$A122)</f>
        <v>0</v>
      </c>
      <c r="AH122" s="53">
        <f>AG122+SUMIFS(postings!$T:$T,postings!$C:$C,'b-data'!AH$2,postings!$D:$D,'b-data'!AH$3,postings!$I:$I,'b-data'!$A122)-SUMIFS(postings!$W:$W,postings!$C:$C,'b-data'!AH$2,postings!$D:$D,'b-data'!AH$3,postings!$M:$M,'b-data'!$A122)</f>
        <v>0</v>
      </c>
      <c r="AI122" s="53">
        <f>AH122+SUMIFS(postings!$T:$T,postings!$C:$C,'b-data'!AI$2,postings!$D:$D,'b-data'!AI$3,postings!$I:$I,'b-data'!$A122)-SUMIFS(postings!$W:$W,postings!$C:$C,'b-data'!AI$2,postings!$D:$D,'b-data'!AI$3,postings!$M:$M,'b-data'!$A122)</f>
        <v>0</v>
      </c>
      <c r="AJ122" s="53" cm="1">
        <f t="array" ref="AJ122">+INDEX(X122:AI122,1,Settings!$C$4)</f>
        <v>0</v>
      </c>
      <c r="AK122" s="53" cm="1">
        <f t="array" ref="AK122">+INDEX(X122:AI122,1,Settings!$C$4)</f>
        <v>0</v>
      </c>
      <c r="AL122" s="53"/>
      <c r="AM122" s="53">
        <f t="shared" si="139"/>
        <v>0</v>
      </c>
      <c r="AN122" s="53">
        <f t="shared" ref="AN122:AX122" si="250">+AM122</f>
        <v>0</v>
      </c>
      <c r="AO122" s="53">
        <f t="shared" si="250"/>
        <v>0</v>
      </c>
      <c r="AP122" s="53">
        <f t="shared" si="250"/>
        <v>0</v>
      </c>
      <c r="AQ122" s="53">
        <f t="shared" si="250"/>
        <v>0</v>
      </c>
      <c r="AR122" s="53">
        <f t="shared" si="250"/>
        <v>0</v>
      </c>
      <c r="AS122" s="53">
        <f t="shared" si="250"/>
        <v>0</v>
      </c>
      <c r="AT122" s="53">
        <f t="shared" si="250"/>
        <v>0</v>
      </c>
      <c r="AU122" s="53">
        <f t="shared" si="250"/>
        <v>0</v>
      </c>
      <c r="AV122" s="53">
        <f t="shared" si="250"/>
        <v>0</v>
      </c>
      <c r="AW122" s="53">
        <f t="shared" si="250"/>
        <v>0</v>
      </c>
      <c r="AX122" s="53">
        <f t="shared" si="250"/>
        <v>0</v>
      </c>
      <c r="AY122" s="53" cm="1">
        <f t="array" ref="AY122">+INDEX(AM122:AX122,1,Settings!$C$4)</f>
        <v>0</v>
      </c>
      <c r="AZ122" s="53">
        <f t="shared" si="141"/>
        <v>0</v>
      </c>
      <c r="BA122" s="53"/>
      <c r="BB122" s="53">
        <f t="shared" si="142"/>
        <v>0</v>
      </c>
      <c r="BC122" s="53">
        <f t="shared" ref="BC122:BN122" si="251">+BB122</f>
        <v>0</v>
      </c>
      <c r="BD122" s="53">
        <f t="shared" si="251"/>
        <v>0</v>
      </c>
      <c r="BE122" s="53">
        <f t="shared" si="251"/>
        <v>0</v>
      </c>
      <c r="BF122" s="53">
        <f t="shared" si="251"/>
        <v>0</v>
      </c>
      <c r="BG122" s="53">
        <f t="shared" si="251"/>
        <v>0</v>
      </c>
      <c r="BH122" s="53">
        <f t="shared" si="251"/>
        <v>0</v>
      </c>
      <c r="BI122" s="53">
        <f t="shared" si="251"/>
        <v>0</v>
      </c>
      <c r="BJ122" s="53">
        <f t="shared" si="251"/>
        <v>0</v>
      </c>
      <c r="BK122" s="53">
        <f t="shared" si="251"/>
        <v>0</v>
      </c>
      <c r="BL122" s="53">
        <f t="shared" si="251"/>
        <v>0</v>
      </c>
      <c r="BM122" s="53">
        <f t="shared" si="251"/>
        <v>0</v>
      </c>
      <c r="BN122" s="53">
        <f t="shared" si="251"/>
        <v>0</v>
      </c>
      <c r="BO122" s="53"/>
      <c r="BP122" s="53">
        <f t="shared" si="144"/>
        <v>0</v>
      </c>
      <c r="BQ122" s="53"/>
      <c r="BR122" s="53">
        <f t="shared" si="145"/>
        <v>0</v>
      </c>
    </row>
    <row r="123" spans="1:70" x14ac:dyDescent="0.2">
      <c r="A123" s="6">
        <v>956</v>
      </c>
      <c r="B123" s="6" t="str">
        <f>+VLOOKUP(A123,masterfile!B:C,2,FALSE)</f>
        <v>Gewerbesteuerrückstellung § 4 (5b) EStG</v>
      </c>
      <c r="D123" s="53">
        <f>+SUMIF('[1]2017'!$A:$A,$A123,'[1]2017'!$C:$C)-SUMIF('[1]2017'!$E:$E,$A123,'[1]2017'!$G:$G)</f>
        <v>3.43</v>
      </c>
      <c r="E123" s="53">
        <f>+SUMIF('[1]2018'!$A:$A,$A123,'[1]2018'!$C:$C)-SUMIF('[1]2018'!$E:$E,$A123,'[1]2018'!$G:$G)+D123</f>
        <v>6.86</v>
      </c>
      <c r="F123" s="53">
        <f>+SUMIF('[1]2019'!$A:$A,$A123,'[1]2019'!$C:$C)-SUMIF('[1]2019'!$E:$E,$A123,'[1]2019'!$G:$G)+E123</f>
        <v>10.290000000000001</v>
      </c>
      <c r="G123" s="53">
        <f>+SUMIF('[1]2020'!$A:$A,$A123,'[1]2020'!$C:$C)-SUMIF('[1]2020'!$E:$E,$A123,'[1]2020'!$G:$G)+F123</f>
        <v>13.72</v>
      </c>
      <c r="H123" s="53"/>
      <c r="I123" s="53">
        <f>+(SUMIF('[1]2021'!$A:$A,$A123,'[1]2021'!$C:$C)-SUMIF('[1]2021'!$E:$E,$A123,'[1]2021'!$G:$G))/12+G123</f>
        <v>14.005833333333333</v>
      </c>
      <c r="J123" s="53">
        <f>+(SUMIF('[1]2021'!$A:$A,$A123,'[1]2021'!$C:$C)-SUMIF('[1]2021'!$E:$E,$A123,'[1]2021'!$G:$G))/12+I123</f>
        <v>14.291666666666666</v>
      </c>
      <c r="K123" s="53">
        <f>+(SUMIF('[1]2021'!$A:$A,$A123,'[1]2021'!$C:$C)-SUMIF('[1]2021'!$E:$E,$A123,'[1]2021'!$G:$G))/12+J123</f>
        <v>14.577499999999999</v>
      </c>
      <c r="L123" s="53">
        <f>+(SUMIF('[1]2021'!$A:$A,$A123,'[1]2021'!$C:$C)-SUMIF('[1]2021'!$E:$E,$A123,'[1]2021'!$G:$G))/12+K123</f>
        <v>14.863333333333332</v>
      </c>
      <c r="M123" s="53">
        <f>+(SUMIF('[1]2021'!$A:$A,$A123,'[1]2021'!$C:$C)-SUMIF('[1]2021'!$E:$E,$A123,'[1]2021'!$G:$G))/12+L123</f>
        <v>15.149166666666664</v>
      </c>
      <c r="N123" s="53">
        <f>+(SUMIF('[1]2021'!$A:$A,$A123,'[1]2021'!$C:$C)-SUMIF('[1]2021'!$E:$E,$A123,'[1]2021'!$G:$G))/12+M123</f>
        <v>15.434999999999997</v>
      </c>
      <c r="O123" s="53">
        <f>+(SUMIF('[1]2021'!$A:$A,$A123,'[1]2021'!$C:$C)-SUMIF('[1]2021'!$E:$E,$A123,'[1]2021'!$G:$G))/12+N123</f>
        <v>15.72083333333333</v>
      </c>
      <c r="P123" s="53">
        <f>+(SUMIF('[1]2021'!$A:$A,$A123,'[1]2021'!$C:$C)-SUMIF('[1]2021'!$E:$E,$A123,'[1]2021'!$G:$G))/12+O123</f>
        <v>16.006666666666664</v>
      </c>
      <c r="Q123" s="53">
        <f>+(SUMIF('[1]2021'!$A:$A,$A123,'[1]2021'!$C:$C)-SUMIF('[1]2021'!$E:$E,$A123,'[1]2021'!$G:$G))/12+P123</f>
        <v>16.292499999999997</v>
      </c>
      <c r="R123" s="53">
        <f>+(SUMIF('[1]2021'!$A:$A,$A123,'[1]2021'!$C:$C)-SUMIF('[1]2021'!$E:$E,$A123,'[1]2021'!$G:$G))/12+Q123</f>
        <v>16.57833333333333</v>
      </c>
      <c r="S123" s="53">
        <f>+(SUMIF('[1]2021'!$A:$A,$A123,'[1]2021'!$C:$C)-SUMIF('[1]2021'!$E:$E,$A123,'[1]2021'!$G:$G))/12+R123</f>
        <v>16.864166666666662</v>
      </c>
      <c r="T123" s="53">
        <f>+(SUMIF('[1]2021'!$A:$A,$A123,'[1]2021'!$C:$C)-SUMIF('[1]2021'!$E:$E,$A123,'[1]2021'!$G:$G))/12+S123</f>
        <v>17.149999999999995</v>
      </c>
      <c r="U123" s="53" cm="1">
        <f t="array" ref="U123">+INDEX(I123:T123,1,Settings!$C$4)</f>
        <v>17.149999999999995</v>
      </c>
      <c r="V123" s="53" cm="1">
        <f t="array" ref="V123">+INDEX(I123:T123,1,Settings!$C$4)</f>
        <v>17.149999999999995</v>
      </c>
      <c r="W123" s="53"/>
      <c r="X123" s="53">
        <f>V123+SUMIFS(postings!$T:$T,postings!$C:$C,'b-data'!X$2,postings!$D:$D,'b-data'!X$3,postings!$I:$I,'b-data'!$A123)-SUMIFS(postings!$W:$W,postings!$C:$C,'b-data'!X$2,postings!$D:$D,'b-data'!X$3,postings!$M:$M,'b-data'!$A123)</f>
        <v>17.149999999999995</v>
      </c>
      <c r="Y123" s="53">
        <f>X123+SUMIFS(postings!$T:$T,postings!$C:$C,'b-data'!Y$2,postings!$D:$D,'b-data'!Y$3,postings!$I:$I,'b-data'!$A123)-SUMIFS(postings!$W:$W,postings!$C:$C,'b-data'!Y$2,postings!$D:$D,'b-data'!Y$3,postings!$M:$M,'b-data'!$A123)</f>
        <v>17.149999999999995</v>
      </c>
      <c r="Z123" s="53">
        <f>Y123+SUMIFS(postings!$T:$T,postings!$C:$C,'b-data'!Z$2,postings!$D:$D,'b-data'!Z$3,postings!$I:$I,'b-data'!$A123)-SUMIFS(postings!$W:$W,postings!$C:$C,'b-data'!Z$2,postings!$D:$D,'b-data'!Z$3,postings!$M:$M,'b-data'!$A123)</f>
        <v>17.149999999999995</v>
      </c>
      <c r="AA123" s="53">
        <f>Z123+SUMIFS(postings!$T:$T,postings!$C:$C,'b-data'!AA$2,postings!$D:$D,'b-data'!AA$3,postings!$I:$I,'b-data'!$A123)-SUMIFS(postings!$W:$W,postings!$C:$C,'b-data'!AA$2,postings!$D:$D,'b-data'!AA$3,postings!$M:$M,'b-data'!$A123)</f>
        <v>17.149999999999995</v>
      </c>
      <c r="AB123" s="53">
        <f>AA123+SUMIFS(postings!$T:$T,postings!$C:$C,'b-data'!AB$2,postings!$D:$D,'b-data'!AB$3,postings!$I:$I,'b-data'!$A123)-SUMIFS(postings!$W:$W,postings!$C:$C,'b-data'!AB$2,postings!$D:$D,'b-data'!AB$3,postings!$M:$M,'b-data'!$A123)</f>
        <v>17.149999999999995</v>
      </c>
      <c r="AC123" s="53">
        <f>AB123+SUMIFS(postings!$T:$T,postings!$C:$C,'b-data'!AC$2,postings!$D:$D,'b-data'!AC$3,postings!$I:$I,'b-data'!$A123)-SUMIFS(postings!$W:$W,postings!$C:$C,'b-data'!AC$2,postings!$D:$D,'b-data'!AC$3,postings!$M:$M,'b-data'!$A123)</f>
        <v>17.149999999999995</v>
      </c>
      <c r="AD123" s="53">
        <f>AC123+SUMIFS(postings!$T:$T,postings!$C:$C,'b-data'!AD$2,postings!$D:$D,'b-data'!AD$3,postings!$I:$I,'b-data'!$A123)-SUMIFS(postings!$W:$W,postings!$C:$C,'b-data'!AD$2,postings!$D:$D,'b-data'!AD$3,postings!$M:$M,'b-data'!$A123)</f>
        <v>17.149999999999995</v>
      </c>
      <c r="AE123" s="53">
        <f>AD123+SUMIFS(postings!$T:$T,postings!$C:$C,'b-data'!AE$2,postings!$D:$D,'b-data'!AE$3,postings!$I:$I,'b-data'!$A123)-SUMIFS(postings!$W:$W,postings!$C:$C,'b-data'!AE$2,postings!$D:$D,'b-data'!AE$3,postings!$M:$M,'b-data'!$A123)</f>
        <v>17.149999999999995</v>
      </c>
      <c r="AF123" s="53">
        <f>AE123+SUMIFS(postings!$T:$T,postings!$C:$C,'b-data'!AF$2,postings!$D:$D,'b-data'!AF$3,postings!$I:$I,'b-data'!$A123)-SUMIFS(postings!$W:$W,postings!$C:$C,'b-data'!AF$2,postings!$D:$D,'b-data'!AF$3,postings!$M:$M,'b-data'!$A123)</f>
        <v>17.149999999999995</v>
      </c>
      <c r="AG123" s="53">
        <f>AF123+SUMIFS(postings!$T:$T,postings!$C:$C,'b-data'!AG$2,postings!$D:$D,'b-data'!AG$3,postings!$I:$I,'b-data'!$A123)-SUMIFS(postings!$W:$W,postings!$C:$C,'b-data'!AG$2,postings!$D:$D,'b-data'!AG$3,postings!$M:$M,'b-data'!$A123)</f>
        <v>17.149999999999995</v>
      </c>
      <c r="AH123" s="53">
        <f>AG123+SUMIFS(postings!$T:$T,postings!$C:$C,'b-data'!AH$2,postings!$D:$D,'b-data'!AH$3,postings!$I:$I,'b-data'!$A123)-SUMIFS(postings!$W:$W,postings!$C:$C,'b-data'!AH$2,postings!$D:$D,'b-data'!AH$3,postings!$M:$M,'b-data'!$A123)</f>
        <v>17.149999999999995</v>
      </c>
      <c r="AI123" s="53">
        <f>AH123+SUMIFS(postings!$T:$T,postings!$C:$C,'b-data'!AI$2,postings!$D:$D,'b-data'!AI$3,postings!$I:$I,'b-data'!$A123)-SUMIFS(postings!$W:$W,postings!$C:$C,'b-data'!AI$2,postings!$D:$D,'b-data'!AI$3,postings!$M:$M,'b-data'!$A123)</f>
        <v>17.149999999999995</v>
      </c>
      <c r="AJ123" s="53" cm="1">
        <f t="array" ref="AJ123">+INDEX(X123:AI123,1,Settings!$C$4)</f>
        <v>17.149999999999995</v>
      </c>
      <c r="AK123" s="53" cm="1">
        <f t="array" ref="AK123">+INDEX(X123:AI123,1,Settings!$C$4)</f>
        <v>17.149999999999995</v>
      </c>
      <c r="AL123" s="53"/>
      <c r="AM123" s="53">
        <f t="shared" si="139"/>
        <v>17.149999999999995</v>
      </c>
      <c r="AN123" s="53">
        <f t="shared" ref="AN123:AX123" si="252">+AM123</f>
        <v>17.149999999999995</v>
      </c>
      <c r="AO123" s="53">
        <f t="shared" si="252"/>
        <v>17.149999999999995</v>
      </c>
      <c r="AP123" s="53">
        <f t="shared" si="252"/>
        <v>17.149999999999995</v>
      </c>
      <c r="AQ123" s="53">
        <f t="shared" si="252"/>
        <v>17.149999999999995</v>
      </c>
      <c r="AR123" s="53">
        <f t="shared" si="252"/>
        <v>17.149999999999995</v>
      </c>
      <c r="AS123" s="53">
        <f t="shared" si="252"/>
        <v>17.149999999999995</v>
      </c>
      <c r="AT123" s="53">
        <f t="shared" si="252"/>
        <v>17.149999999999995</v>
      </c>
      <c r="AU123" s="53">
        <f t="shared" si="252"/>
        <v>17.149999999999995</v>
      </c>
      <c r="AV123" s="53">
        <f t="shared" si="252"/>
        <v>17.149999999999995</v>
      </c>
      <c r="AW123" s="53">
        <f t="shared" si="252"/>
        <v>17.149999999999995</v>
      </c>
      <c r="AX123" s="53">
        <f t="shared" si="252"/>
        <v>17.149999999999995</v>
      </c>
      <c r="AY123" s="53" cm="1">
        <f t="array" ref="AY123">+INDEX(AM123:AX123,1,Settings!$C$4)</f>
        <v>17.149999999999995</v>
      </c>
      <c r="AZ123" s="53">
        <f t="shared" si="141"/>
        <v>17.149999999999995</v>
      </c>
      <c r="BA123" s="53"/>
      <c r="BB123" s="53">
        <f t="shared" si="142"/>
        <v>17.149999999999995</v>
      </c>
      <c r="BC123" s="53">
        <f t="shared" ref="BC123:BN123" si="253">+BB123</f>
        <v>17.149999999999995</v>
      </c>
      <c r="BD123" s="53">
        <f t="shared" si="253"/>
        <v>17.149999999999995</v>
      </c>
      <c r="BE123" s="53">
        <f t="shared" si="253"/>
        <v>17.149999999999995</v>
      </c>
      <c r="BF123" s="53">
        <f t="shared" si="253"/>
        <v>17.149999999999995</v>
      </c>
      <c r="BG123" s="53">
        <f t="shared" si="253"/>
        <v>17.149999999999995</v>
      </c>
      <c r="BH123" s="53">
        <f t="shared" si="253"/>
        <v>17.149999999999995</v>
      </c>
      <c r="BI123" s="53">
        <f t="shared" si="253"/>
        <v>17.149999999999995</v>
      </c>
      <c r="BJ123" s="53">
        <f t="shared" si="253"/>
        <v>17.149999999999995</v>
      </c>
      <c r="BK123" s="53">
        <f t="shared" si="253"/>
        <v>17.149999999999995</v>
      </c>
      <c r="BL123" s="53">
        <f t="shared" si="253"/>
        <v>17.149999999999995</v>
      </c>
      <c r="BM123" s="53">
        <f t="shared" si="253"/>
        <v>17.149999999999995</v>
      </c>
      <c r="BN123" s="53">
        <f t="shared" si="253"/>
        <v>17.149999999999995</v>
      </c>
      <c r="BO123" s="53"/>
      <c r="BP123" s="53">
        <f t="shared" si="144"/>
        <v>17.149999999999995</v>
      </c>
      <c r="BQ123" s="53"/>
      <c r="BR123" s="53">
        <f t="shared" si="145"/>
        <v>17.149999999999995</v>
      </c>
    </row>
    <row r="124" spans="1:70" x14ac:dyDescent="0.2">
      <c r="A124" s="6">
        <v>961</v>
      </c>
      <c r="B124" s="6" t="str">
        <f>+VLOOKUP(A124,masterfile!B:C,2,FALSE)</f>
        <v>Urlaubsrückstellungen</v>
      </c>
      <c r="D124" s="53">
        <f>+SUMIF('[1]2017'!$A:$A,$A124,'[1]2017'!$C:$C)-SUMIF('[1]2017'!$E:$E,$A124,'[1]2017'!$G:$G)</f>
        <v>-30.25</v>
      </c>
      <c r="E124" s="53">
        <f>+SUMIF('[1]2018'!$A:$A,$A124,'[1]2018'!$C:$C)-SUMIF('[1]2018'!$E:$E,$A124,'[1]2018'!$G:$G)+D124</f>
        <v>-60.5</v>
      </c>
      <c r="F124" s="53">
        <f>+SUMIF('[1]2019'!$A:$A,$A124,'[1]2019'!$C:$C)-SUMIF('[1]2019'!$E:$E,$A124,'[1]2019'!$G:$G)+E124</f>
        <v>-90.75</v>
      </c>
      <c r="G124" s="53">
        <f>+SUMIF('[1]2020'!$A:$A,$A124,'[1]2020'!$C:$C)-SUMIF('[1]2020'!$E:$E,$A124,'[1]2020'!$G:$G)+F124</f>
        <v>-121</v>
      </c>
      <c r="H124" s="53"/>
      <c r="I124" s="53">
        <f>+(SUMIF('[1]2021'!$A:$A,$A124,'[1]2021'!$C:$C)-SUMIF('[1]2021'!$E:$E,$A124,'[1]2021'!$G:$G))/12+G124</f>
        <v>-123.52083333333333</v>
      </c>
      <c r="J124" s="53">
        <f>+(SUMIF('[1]2021'!$A:$A,$A124,'[1]2021'!$C:$C)-SUMIF('[1]2021'!$E:$E,$A124,'[1]2021'!$G:$G))/12+I124</f>
        <v>-126.04166666666666</v>
      </c>
      <c r="K124" s="53">
        <f>+(SUMIF('[1]2021'!$A:$A,$A124,'[1]2021'!$C:$C)-SUMIF('[1]2021'!$E:$E,$A124,'[1]2021'!$G:$G))/12+J124</f>
        <v>-128.5625</v>
      </c>
      <c r="L124" s="53">
        <f>+(SUMIF('[1]2021'!$A:$A,$A124,'[1]2021'!$C:$C)-SUMIF('[1]2021'!$E:$E,$A124,'[1]2021'!$G:$G))/12+K124</f>
        <v>-131.08333333333334</v>
      </c>
      <c r="M124" s="53">
        <f>+(SUMIF('[1]2021'!$A:$A,$A124,'[1]2021'!$C:$C)-SUMIF('[1]2021'!$E:$E,$A124,'[1]2021'!$G:$G))/12+L124</f>
        <v>-133.60416666666669</v>
      </c>
      <c r="N124" s="53">
        <f>+(SUMIF('[1]2021'!$A:$A,$A124,'[1]2021'!$C:$C)-SUMIF('[1]2021'!$E:$E,$A124,'[1]2021'!$G:$G))/12+M124</f>
        <v>-136.12500000000003</v>
      </c>
      <c r="O124" s="53">
        <f>+(SUMIF('[1]2021'!$A:$A,$A124,'[1]2021'!$C:$C)-SUMIF('[1]2021'!$E:$E,$A124,'[1]2021'!$G:$G))/12+N124</f>
        <v>-138.64583333333337</v>
      </c>
      <c r="P124" s="53">
        <f>+(SUMIF('[1]2021'!$A:$A,$A124,'[1]2021'!$C:$C)-SUMIF('[1]2021'!$E:$E,$A124,'[1]2021'!$G:$G))/12+O124</f>
        <v>-141.16666666666671</v>
      </c>
      <c r="Q124" s="53">
        <f>+(SUMIF('[1]2021'!$A:$A,$A124,'[1]2021'!$C:$C)-SUMIF('[1]2021'!$E:$E,$A124,'[1]2021'!$G:$G))/12+P124</f>
        <v>-143.68750000000006</v>
      </c>
      <c r="R124" s="53">
        <f>+(SUMIF('[1]2021'!$A:$A,$A124,'[1]2021'!$C:$C)-SUMIF('[1]2021'!$E:$E,$A124,'[1]2021'!$G:$G))/12+Q124</f>
        <v>-146.2083333333334</v>
      </c>
      <c r="S124" s="53">
        <f>+(SUMIF('[1]2021'!$A:$A,$A124,'[1]2021'!$C:$C)-SUMIF('[1]2021'!$E:$E,$A124,'[1]2021'!$G:$G))/12+R124</f>
        <v>-148.72916666666674</v>
      </c>
      <c r="T124" s="53">
        <f>+(SUMIF('[1]2021'!$A:$A,$A124,'[1]2021'!$C:$C)-SUMIF('[1]2021'!$E:$E,$A124,'[1]2021'!$G:$G))/12+S124</f>
        <v>-151.25000000000009</v>
      </c>
      <c r="U124" s="53" cm="1">
        <f t="array" ref="U124">+INDEX(I124:T124,1,Settings!$C$4)</f>
        <v>-151.25000000000009</v>
      </c>
      <c r="V124" s="53" cm="1">
        <f t="array" ref="V124">+INDEX(I124:T124,1,Settings!$C$4)</f>
        <v>-151.25000000000009</v>
      </c>
      <c r="W124" s="53"/>
      <c r="X124" s="53">
        <f>V124+SUMIFS(postings!$T:$T,postings!$C:$C,'b-data'!X$2,postings!$D:$D,'b-data'!X$3,postings!$I:$I,'b-data'!$A124)-SUMIFS(postings!$W:$W,postings!$C:$C,'b-data'!X$2,postings!$D:$D,'b-data'!X$3,postings!$M:$M,'b-data'!$A124)</f>
        <v>-151.25000000000009</v>
      </c>
      <c r="Y124" s="53">
        <f>X124+SUMIFS(postings!$T:$T,postings!$C:$C,'b-data'!Y$2,postings!$D:$D,'b-data'!Y$3,postings!$I:$I,'b-data'!$A124)-SUMIFS(postings!$W:$W,postings!$C:$C,'b-data'!Y$2,postings!$D:$D,'b-data'!Y$3,postings!$M:$M,'b-data'!$A124)</f>
        <v>-151.25000000000009</v>
      </c>
      <c r="Z124" s="53">
        <f>Y124+SUMIFS(postings!$T:$T,postings!$C:$C,'b-data'!Z$2,postings!$D:$D,'b-data'!Z$3,postings!$I:$I,'b-data'!$A124)-SUMIFS(postings!$W:$W,postings!$C:$C,'b-data'!Z$2,postings!$D:$D,'b-data'!Z$3,postings!$M:$M,'b-data'!$A124)</f>
        <v>-151.25000000000009</v>
      </c>
      <c r="AA124" s="53">
        <f>Z124+SUMIFS(postings!$T:$T,postings!$C:$C,'b-data'!AA$2,postings!$D:$D,'b-data'!AA$3,postings!$I:$I,'b-data'!$A124)-SUMIFS(postings!$W:$W,postings!$C:$C,'b-data'!AA$2,postings!$D:$D,'b-data'!AA$3,postings!$M:$M,'b-data'!$A124)</f>
        <v>-151.25000000000009</v>
      </c>
      <c r="AB124" s="53">
        <f>AA124+SUMIFS(postings!$T:$T,postings!$C:$C,'b-data'!AB$2,postings!$D:$D,'b-data'!AB$3,postings!$I:$I,'b-data'!$A124)-SUMIFS(postings!$W:$W,postings!$C:$C,'b-data'!AB$2,postings!$D:$D,'b-data'!AB$3,postings!$M:$M,'b-data'!$A124)</f>
        <v>-151.25000000000009</v>
      </c>
      <c r="AC124" s="53">
        <f>AB124+SUMIFS(postings!$T:$T,postings!$C:$C,'b-data'!AC$2,postings!$D:$D,'b-data'!AC$3,postings!$I:$I,'b-data'!$A124)-SUMIFS(postings!$W:$W,postings!$C:$C,'b-data'!AC$2,postings!$D:$D,'b-data'!AC$3,postings!$M:$M,'b-data'!$A124)</f>
        <v>-151.25000000000009</v>
      </c>
      <c r="AD124" s="53">
        <f>AC124+SUMIFS(postings!$T:$T,postings!$C:$C,'b-data'!AD$2,postings!$D:$D,'b-data'!AD$3,postings!$I:$I,'b-data'!$A124)-SUMIFS(postings!$W:$W,postings!$C:$C,'b-data'!AD$2,postings!$D:$D,'b-data'!AD$3,postings!$M:$M,'b-data'!$A124)</f>
        <v>-151.25000000000009</v>
      </c>
      <c r="AE124" s="53">
        <f>AD124+SUMIFS(postings!$T:$T,postings!$C:$C,'b-data'!AE$2,postings!$D:$D,'b-data'!AE$3,postings!$I:$I,'b-data'!$A124)-SUMIFS(postings!$W:$W,postings!$C:$C,'b-data'!AE$2,postings!$D:$D,'b-data'!AE$3,postings!$M:$M,'b-data'!$A124)</f>
        <v>-151.25000000000009</v>
      </c>
      <c r="AF124" s="53">
        <f>AE124+SUMIFS(postings!$T:$T,postings!$C:$C,'b-data'!AF$2,postings!$D:$D,'b-data'!AF$3,postings!$I:$I,'b-data'!$A124)-SUMIFS(postings!$W:$W,postings!$C:$C,'b-data'!AF$2,postings!$D:$D,'b-data'!AF$3,postings!$M:$M,'b-data'!$A124)</f>
        <v>-151.25000000000009</v>
      </c>
      <c r="AG124" s="53">
        <f>AF124+SUMIFS(postings!$T:$T,postings!$C:$C,'b-data'!AG$2,postings!$D:$D,'b-data'!AG$3,postings!$I:$I,'b-data'!$A124)-SUMIFS(postings!$W:$W,postings!$C:$C,'b-data'!AG$2,postings!$D:$D,'b-data'!AG$3,postings!$M:$M,'b-data'!$A124)</f>
        <v>-151.25000000000009</v>
      </c>
      <c r="AH124" s="53">
        <f>AG124+SUMIFS(postings!$T:$T,postings!$C:$C,'b-data'!AH$2,postings!$D:$D,'b-data'!AH$3,postings!$I:$I,'b-data'!$A124)-SUMIFS(postings!$W:$W,postings!$C:$C,'b-data'!AH$2,postings!$D:$D,'b-data'!AH$3,postings!$M:$M,'b-data'!$A124)</f>
        <v>-151.25000000000009</v>
      </c>
      <c r="AI124" s="53">
        <f>AH124+SUMIFS(postings!$T:$T,postings!$C:$C,'b-data'!AI$2,postings!$D:$D,'b-data'!AI$3,postings!$I:$I,'b-data'!$A124)-SUMIFS(postings!$W:$W,postings!$C:$C,'b-data'!AI$2,postings!$D:$D,'b-data'!AI$3,postings!$M:$M,'b-data'!$A124)</f>
        <v>-151.25000000000009</v>
      </c>
      <c r="AJ124" s="53" cm="1">
        <f t="array" ref="AJ124">+INDEX(X124:AI124,1,Settings!$C$4)</f>
        <v>-151.25000000000009</v>
      </c>
      <c r="AK124" s="53" cm="1">
        <f t="array" ref="AK124">+INDEX(X124:AI124,1,Settings!$C$4)</f>
        <v>-151.25000000000009</v>
      </c>
      <c r="AL124" s="53"/>
      <c r="AM124" s="53">
        <f t="shared" si="139"/>
        <v>-151.25000000000009</v>
      </c>
      <c r="AN124" s="53">
        <f t="shared" ref="AN124:AX124" si="254">+AM124</f>
        <v>-151.25000000000009</v>
      </c>
      <c r="AO124" s="53">
        <f t="shared" si="254"/>
        <v>-151.25000000000009</v>
      </c>
      <c r="AP124" s="53">
        <f t="shared" si="254"/>
        <v>-151.25000000000009</v>
      </c>
      <c r="AQ124" s="53">
        <f t="shared" si="254"/>
        <v>-151.25000000000009</v>
      </c>
      <c r="AR124" s="53">
        <f t="shared" si="254"/>
        <v>-151.25000000000009</v>
      </c>
      <c r="AS124" s="53">
        <f t="shared" si="254"/>
        <v>-151.25000000000009</v>
      </c>
      <c r="AT124" s="53">
        <f t="shared" si="254"/>
        <v>-151.25000000000009</v>
      </c>
      <c r="AU124" s="53">
        <f t="shared" si="254"/>
        <v>-151.25000000000009</v>
      </c>
      <c r="AV124" s="53">
        <f t="shared" si="254"/>
        <v>-151.25000000000009</v>
      </c>
      <c r="AW124" s="53">
        <f t="shared" si="254"/>
        <v>-151.25000000000009</v>
      </c>
      <c r="AX124" s="53">
        <f t="shared" si="254"/>
        <v>-151.25000000000009</v>
      </c>
      <c r="AY124" s="53" cm="1">
        <f t="array" ref="AY124">+INDEX(AM124:AX124,1,Settings!$C$4)</f>
        <v>-151.25000000000009</v>
      </c>
      <c r="AZ124" s="53">
        <f t="shared" si="141"/>
        <v>-151.25000000000009</v>
      </c>
      <c r="BA124" s="53"/>
      <c r="BB124" s="53">
        <f t="shared" si="142"/>
        <v>-151.25000000000009</v>
      </c>
      <c r="BC124" s="53">
        <f t="shared" ref="BC124:BN124" si="255">+BB124</f>
        <v>-151.25000000000009</v>
      </c>
      <c r="BD124" s="53">
        <f t="shared" si="255"/>
        <v>-151.25000000000009</v>
      </c>
      <c r="BE124" s="53">
        <f t="shared" si="255"/>
        <v>-151.25000000000009</v>
      </c>
      <c r="BF124" s="53">
        <f t="shared" si="255"/>
        <v>-151.25000000000009</v>
      </c>
      <c r="BG124" s="53">
        <f t="shared" si="255"/>
        <v>-151.25000000000009</v>
      </c>
      <c r="BH124" s="53">
        <f t="shared" si="255"/>
        <v>-151.25000000000009</v>
      </c>
      <c r="BI124" s="53">
        <f t="shared" si="255"/>
        <v>-151.25000000000009</v>
      </c>
      <c r="BJ124" s="53">
        <f t="shared" si="255"/>
        <v>-151.25000000000009</v>
      </c>
      <c r="BK124" s="53">
        <f t="shared" si="255"/>
        <v>-151.25000000000009</v>
      </c>
      <c r="BL124" s="53">
        <f t="shared" si="255"/>
        <v>-151.25000000000009</v>
      </c>
      <c r="BM124" s="53">
        <f t="shared" si="255"/>
        <v>-151.25000000000009</v>
      </c>
      <c r="BN124" s="53">
        <f t="shared" si="255"/>
        <v>-151.25000000000009</v>
      </c>
      <c r="BO124" s="53"/>
      <c r="BP124" s="53">
        <f t="shared" si="144"/>
        <v>-151.25000000000009</v>
      </c>
      <c r="BQ124" s="53"/>
      <c r="BR124" s="53">
        <f t="shared" si="145"/>
        <v>-151.25000000000009</v>
      </c>
    </row>
    <row r="125" spans="1:70" x14ac:dyDescent="0.2">
      <c r="A125" s="6">
        <v>962</v>
      </c>
      <c r="B125" s="6" t="str">
        <f>+VLOOKUP(A125,masterfile!B:C,2,FALSE)</f>
        <v>Steuerrückstellung Steuerstundung BStBK</v>
      </c>
      <c r="D125" s="53">
        <f>+SUMIF('[1]2017'!$A:$A,$A125,'[1]2017'!$C:$C)-SUMIF('[1]2017'!$E:$E,$A125,'[1]2017'!$G:$G)</f>
        <v>0</v>
      </c>
      <c r="E125" s="53">
        <f>+SUMIF('[1]2018'!$A:$A,$A125,'[1]2018'!$C:$C)-SUMIF('[1]2018'!$E:$E,$A125,'[1]2018'!$G:$G)+D125</f>
        <v>0</v>
      </c>
      <c r="F125" s="53">
        <f>+SUMIF('[1]2019'!$A:$A,$A125,'[1]2019'!$C:$C)-SUMIF('[1]2019'!$E:$E,$A125,'[1]2019'!$G:$G)+E125</f>
        <v>0</v>
      </c>
      <c r="G125" s="53">
        <f>+SUMIF('[1]2020'!$A:$A,$A125,'[1]2020'!$C:$C)-SUMIF('[1]2020'!$E:$E,$A125,'[1]2020'!$G:$G)+F125</f>
        <v>0</v>
      </c>
      <c r="H125" s="53"/>
      <c r="I125" s="53">
        <f>+(SUMIF('[1]2021'!$A:$A,$A125,'[1]2021'!$C:$C)-SUMIF('[1]2021'!$E:$E,$A125,'[1]2021'!$G:$G))/12+G125</f>
        <v>0</v>
      </c>
      <c r="J125" s="53">
        <f>+(SUMIF('[1]2021'!$A:$A,$A125,'[1]2021'!$C:$C)-SUMIF('[1]2021'!$E:$E,$A125,'[1]2021'!$G:$G))/12+I125</f>
        <v>0</v>
      </c>
      <c r="K125" s="53">
        <f>+(SUMIF('[1]2021'!$A:$A,$A125,'[1]2021'!$C:$C)-SUMIF('[1]2021'!$E:$E,$A125,'[1]2021'!$G:$G))/12+J125</f>
        <v>0</v>
      </c>
      <c r="L125" s="53">
        <f>+(SUMIF('[1]2021'!$A:$A,$A125,'[1]2021'!$C:$C)-SUMIF('[1]2021'!$E:$E,$A125,'[1]2021'!$G:$G))/12+K125</f>
        <v>0</v>
      </c>
      <c r="M125" s="53">
        <f>+(SUMIF('[1]2021'!$A:$A,$A125,'[1]2021'!$C:$C)-SUMIF('[1]2021'!$E:$E,$A125,'[1]2021'!$G:$G))/12+L125</f>
        <v>0</v>
      </c>
      <c r="N125" s="53">
        <f>+(SUMIF('[1]2021'!$A:$A,$A125,'[1]2021'!$C:$C)-SUMIF('[1]2021'!$E:$E,$A125,'[1]2021'!$G:$G))/12+M125</f>
        <v>0</v>
      </c>
      <c r="O125" s="53">
        <f>+(SUMIF('[1]2021'!$A:$A,$A125,'[1]2021'!$C:$C)-SUMIF('[1]2021'!$E:$E,$A125,'[1]2021'!$G:$G))/12+N125</f>
        <v>0</v>
      </c>
      <c r="P125" s="53">
        <f>+(SUMIF('[1]2021'!$A:$A,$A125,'[1]2021'!$C:$C)-SUMIF('[1]2021'!$E:$E,$A125,'[1]2021'!$G:$G))/12+O125</f>
        <v>0</v>
      </c>
      <c r="Q125" s="53">
        <f>+(SUMIF('[1]2021'!$A:$A,$A125,'[1]2021'!$C:$C)-SUMIF('[1]2021'!$E:$E,$A125,'[1]2021'!$G:$G))/12+P125</f>
        <v>0</v>
      </c>
      <c r="R125" s="53">
        <f>+(SUMIF('[1]2021'!$A:$A,$A125,'[1]2021'!$C:$C)-SUMIF('[1]2021'!$E:$E,$A125,'[1]2021'!$G:$G))/12+Q125</f>
        <v>0</v>
      </c>
      <c r="S125" s="53">
        <f>+(SUMIF('[1]2021'!$A:$A,$A125,'[1]2021'!$C:$C)-SUMIF('[1]2021'!$E:$E,$A125,'[1]2021'!$G:$G))/12+R125</f>
        <v>0</v>
      </c>
      <c r="T125" s="53">
        <f>+(SUMIF('[1]2021'!$A:$A,$A125,'[1]2021'!$C:$C)-SUMIF('[1]2021'!$E:$E,$A125,'[1]2021'!$G:$G))/12+S125</f>
        <v>0</v>
      </c>
      <c r="U125" s="53" cm="1">
        <f t="array" ref="U125">+INDEX(I125:T125,1,Settings!$C$4)</f>
        <v>0</v>
      </c>
      <c r="V125" s="53" cm="1">
        <f t="array" ref="V125">+INDEX(I125:T125,1,Settings!$C$4)</f>
        <v>0</v>
      </c>
      <c r="W125" s="53"/>
      <c r="X125" s="53">
        <f>V125+SUMIFS(postings!$T:$T,postings!$C:$C,'b-data'!X$2,postings!$D:$D,'b-data'!X$3,postings!$I:$I,'b-data'!$A125)-SUMIFS(postings!$W:$W,postings!$C:$C,'b-data'!X$2,postings!$D:$D,'b-data'!X$3,postings!$M:$M,'b-data'!$A125)</f>
        <v>0</v>
      </c>
      <c r="Y125" s="53">
        <f>X125+SUMIFS(postings!$T:$T,postings!$C:$C,'b-data'!Y$2,postings!$D:$D,'b-data'!Y$3,postings!$I:$I,'b-data'!$A125)-SUMIFS(postings!$W:$W,postings!$C:$C,'b-data'!Y$2,postings!$D:$D,'b-data'!Y$3,postings!$M:$M,'b-data'!$A125)</f>
        <v>0</v>
      </c>
      <c r="Z125" s="53">
        <f>Y125+SUMIFS(postings!$T:$T,postings!$C:$C,'b-data'!Z$2,postings!$D:$D,'b-data'!Z$3,postings!$I:$I,'b-data'!$A125)-SUMIFS(postings!$W:$W,postings!$C:$C,'b-data'!Z$2,postings!$D:$D,'b-data'!Z$3,postings!$M:$M,'b-data'!$A125)</f>
        <v>0</v>
      </c>
      <c r="AA125" s="53">
        <f>Z125+SUMIFS(postings!$T:$T,postings!$C:$C,'b-data'!AA$2,postings!$D:$D,'b-data'!AA$3,postings!$I:$I,'b-data'!$A125)-SUMIFS(postings!$W:$W,postings!$C:$C,'b-data'!AA$2,postings!$D:$D,'b-data'!AA$3,postings!$M:$M,'b-data'!$A125)</f>
        <v>0</v>
      </c>
      <c r="AB125" s="53">
        <f>AA125+SUMIFS(postings!$T:$T,postings!$C:$C,'b-data'!AB$2,postings!$D:$D,'b-data'!AB$3,postings!$I:$I,'b-data'!$A125)-SUMIFS(postings!$W:$W,postings!$C:$C,'b-data'!AB$2,postings!$D:$D,'b-data'!AB$3,postings!$M:$M,'b-data'!$A125)</f>
        <v>0</v>
      </c>
      <c r="AC125" s="53">
        <f>AB125+SUMIFS(postings!$T:$T,postings!$C:$C,'b-data'!AC$2,postings!$D:$D,'b-data'!AC$3,postings!$I:$I,'b-data'!$A125)-SUMIFS(postings!$W:$W,postings!$C:$C,'b-data'!AC$2,postings!$D:$D,'b-data'!AC$3,postings!$M:$M,'b-data'!$A125)</f>
        <v>0</v>
      </c>
      <c r="AD125" s="53">
        <f>AC125+SUMIFS(postings!$T:$T,postings!$C:$C,'b-data'!AD$2,postings!$D:$D,'b-data'!AD$3,postings!$I:$I,'b-data'!$A125)-SUMIFS(postings!$W:$W,postings!$C:$C,'b-data'!AD$2,postings!$D:$D,'b-data'!AD$3,postings!$M:$M,'b-data'!$A125)</f>
        <v>0</v>
      </c>
      <c r="AE125" s="53">
        <f>AD125+SUMIFS(postings!$T:$T,postings!$C:$C,'b-data'!AE$2,postings!$D:$D,'b-data'!AE$3,postings!$I:$I,'b-data'!$A125)-SUMIFS(postings!$W:$W,postings!$C:$C,'b-data'!AE$2,postings!$D:$D,'b-data'!AE$3,postings!$M:$M,'b-data'!$A125)</f>
        <v>0</v>
      </c>
      <c r="AF125" s="53">
        <f>AE125+SUMIFS(postings!$T:$T,postings!$C:$C,'b-data'!AF$2,postings!$D:$D,'b-data'!AF$3,postings!$I:$I,'b-data'!$A125)-SUMIFS(postings!$W:$W,postings!$C:$C,'b-data'!AF$2,postings!$D:$D,'b-data'!AF$3,postings!$M:$M,'b-data'!$A125)</f>
        <v>0</v>
      </c>
      <c r="AG125" s="53">
        <f>AF125+SUMIFS(postings!$T:$T,postings!$C:$C,'b-data'!AG$2,postings!$D:$D,'b-data'!AG$3,postings!$I:$I,'b-data'!$A125)-SUMIFS(postings!$W:$W,postings!$C:$C,'b-data'!AG$2,postings!$D:$D,'b-data'!AG$3,postings!$M:$M,'b-data'!$A125)</f>
        <v>0</v>
      </c>
      <c r="AH125" s="53">
        <f>AG125+SUMIFS(postings!$T:$T,postings!$C:$C,'b-data'!AH$2,postings!$D:$D,'b-data'!AH$3,postings!$I:$I,'b-data'!$A125)-SUMIFS(postings!$W:$W,postings!$C:$C,'b-data'!AH$2,postings!$D:$D,'b-data'!AH$3,postings!$M:$M,'b-data'!$A125)</f>
        <v>0</v>
      </c>
      <c r="AI125" s="53">
        <f>AH125+SUMIFS(postings!$T:$T,postings!$C:$C,'b-data'!AI$2,postings!$D:$D,'b-data'!AI$3,postings!$I:$I,'b-data'!$A125)-SUMIFS(postings!$W:$W,postings!$C:$C,'b-data'!AI$2,postings!$D:$D,'b-data'!AI$3,postings!$M:$M,'b-data'!$A125)</f>
        <v>0</v>
      </c>
      <c r="AJ125" s="53" cm="1">
        <f t="array" ref="AJ125">+INDEX(X125:AI125,1,Settings!$C$4)</f>
        <v>0</v>
      </c>
      <c r="AK125" s="53" cm="1">
        <f t="array" ref="AK125">+INDEX(X125:AI125,1,Settings!$C$4)</f>
        <v>0</v>
      </c>
      <c r="AL125" s="53"/>
      <c r="AM125" s="53">
        <f t="shared" si="139"/>
        <v>0</v>
      </c>
      <c r="AN125" s="53">
        <f t="shared" ref="AN125:AX125" si="256">+AM125</f>
        <v>0</v>
      </c>
      <c r="AO125" s="53">
        <f t="shared" si="256"/>
        <v>0</v>
      </c>
      <c r="AP125" s="53">
        <f t="shared" si="256"/>
        <v>0</v>
      </c>
      <c r="AQ125" s="53">
        <f t="shared" si="256"/>
        <v>0</v>
      </c>
      <c r="AR125" s="53">
        <f t="shared" si="256"/>
        <v>0</v>
      </c>
      <c r="AS125" s="53">
        <f t="shared" si="256"/>
        <v>0</v>
      </c>
      <c r="AT125" s="53">
        <f t="shared" si="256"/>
        <v>0</v>
      </c>
      <c r="AU125" s="53">
        <f t="shared" si="256"/>
        <v>0</v>
      </c>
      <c r="AV125" s="53">
        <f t="shared" si="256"/>
        <v>0</v>
      </c>
      <c r="AW125" s="53">
        <f t="shared" si="256"/>
        <v>0</v>
      </c>
      <c r="AX125" s="53">
        <f t="shared" si="256"/>
        <v>0</v>
      </c>
      <c r="AY125" s="53" cm="1">
        <f t="array" ref="AY125">+INDEX(AM125:AX125,1,Settings!$C$4)</f>
        <v>0</v>
      </c>
      <c r="AZ125" s="53">
        <f t="shared" si="141"/>
        <v>0</v>
      </c>
      <c r="BA125" s="53"/>
      <c r="BB125" s="53">
        <f t="shared" si="142"/>
        <v>0</v>
      </c>
      <c r="BC125" s="53">
        <f t="shared" ref="BC125:BN125" si="257">+BB125</f>
        <v>0</v>
      </c>
      <c r="BD125" s="53">
        <f t="shared" si="257"/>
        <v>0</v>
      </c>
      <c r="BE125" s="53">
        <f t="shared" si="257"/>
        <v>0</v>
      </c>
      <c r="BF125" s="53">
        <f t="shared" si="257"/>
        <v>0</v>
      </c>
      <c r="BG125" s="53">
        <f t="shared" si="257"/>
        <v>0</v>
      </c>
      <c r="BH125" s="53">
        <f t="shared" si="257"/>
        <v>0</v>
      </c>
      <c r="BI125" s="53">
        <f t="shared" si="257"/>
        <v>0</v>
      </c>
      <c r="BJ125" s="53">
        <f t="shared" si="257"/>
        <v>0</v>
      </c>
      <c r="BK125" s="53">
        <f t="shared" si="257"/>
        <v>0</v>
      </c>
      <c r="BL125" s="53">
        <f t="shared" si="257"/>
        <v>0</v>
      </c>
      <c r="BM125" s="53">
        <f t="shared" si="257"/>
        <v>0</v>
      </c>
      <c r="BN125" s="53">
        <f t="shared" si="257"/>
        <v>0</v>
      </c>
      <c r="BO125" s="53"/>
      <c r="BP125" s="53">
        <f t="shared" si="144"/>
        <v>0</v>
      </c>
      <c r="BQ125" s="53"/>
      <c r="BR125" s="53">
        <f t="shared" si="145"/>
        <v>0</v>
      </c>
    </row>
    <row r="126" spans="1:70" x14ac:dyDescent="0.2">
      <c r="A126" s="6">
        <v>967</v>
      </c>
      <c r="B126" s="6" t="str">
        <f>+VLOOKUP(A126,masterfile!B:C,2,FALSE)</f>
        <v>Rückst. langfr. Verpflicht., Saldierung</v>
      </c>
      <c r="D126" s="53">
        <f>+SUMIF('[1]2017'!$A:$A,$A126,'[1]2017'!$C:$C)-SUMIF('[1]2017'!$E:$E,$A126,'[1]2017'!$G:$G)</f>
        <v>0</v>
      </c>
      <c r="E126" s="53">
        <f>+SUMIF('[1]2018'!$A:$A,$A126,'[1]2018'!$C:$C)-SUMIF('[1]2018'!$E:$E,$A126,'[1]2018'!$G:$G)+D126</f>
        <v>0</v>
      </c>
      <c r="F126" s="53">
        <f>+SUMIF('[1]2019'!$A:$A,$A126,'[1]2019'!$C:$C)-SUMIF('[1]2019'!$E:$E,$A126,'[1]2019'!$G:$G)+E126</f>
        <v>0</v>
      </c>
      <c r="G126" s="53">
        <f>+SUMIF('[1]2020'!$A:$A,$A126,'[1]2020'!$C:$C)-SUMIF('[1]2020'!$E:$E,$A126,'[1]2020'!$G:$G)+F126</f>
        <v>0</v>
      </c>
      <c r="H126" s="53"/>
      <c r="I126" s="53">
        <f>+(SUMIF('[1]2021'!$A:$A,$A126,'[1]2021'!$C:$C)-SUMIF('[1]2021'!$E:$E,$A126,'[1]2021'!$G:$G))/12+G126</f>
        <v>0</v>
      </c>
      <c r="J126" s="53">
        <f>+(SUMIF('[1]2021'!$A:$A,$A126,'[1]2021'!$C:$C)-SUMIF('[1]2021'!$E:$E,$A126,'[1]2021'!$G:$G))/12+I126</f>
        <v>0</v>
      </c>
      <c r="K126" s="53">
        <f>+(SUMIF('[1]2021'!$A:$A,$A126,'[1]2021'!$C:$C)-SUMIF('[1]2021'!$E:$E,$A126,'[1]2021'!$G:$G))/12+J126</f>
        <v>0</v>
      </c>
      <c r="L126" s="53">
        <f>+(SUMIF('[1]2021'!$A:$A,$A126,'[1]2021'!$C:$C)-SUMIF('[1]2021'!$E:$E,$A126,'[1]2021'!$G:$G))/12+K126</f>
        <v>0</v>
      </c>
      <c r="M126" s="53">
        <f>+(SUMIF('[1]2021'!$A:$A,$A126,'[1]2021'!$C:$C)-SUMIF('[1]2021'!$E:$E,$A126,'[1]2021'!$G:$G))/12+L126</f>
        <v>0</v>
      </c>
      <c r="N126" s="53">
        <f>+(SUMIF('[1]2021'!$A:$A,$A126,'[1]2021'!$C:$C)-SUMIF('[1]2021'!$E:$E,$A126,'[1]2021'!$G:$G))/12+M126</f>
        <v>0</v>
      </c>
      <c r="O126" s="53">
        <f>+(SUMIF('[1]2021'!$A:$A,$A126,'[1]2021'!$C:$C)-SUMIF('[1]2021'!$E:$E,$A126,'[1]2021'!$G:$G))/12+N126</f>
        <v>0</v>
      </c>
      <c r="P126" s="53">
        <f>+(SUMIF('[1]2021'!$A:$A,$A126,'[1]2021'!$C:$C)-SUMIF('[1]2021'!$E:$E,$A126,'[1]2021'!$G:$G))/12+O126</f>
        <v>0</v>
      </c>
      <c r="Q126" s="53">
        <f>+(SUMIF('[1]2021'!$A:$A,$A126,'[1]2021'!$C:$C)-SUMIF('[1]2021'!$E:$E,$A126,'[1]2021'!$G:$G))/12+P126</f>
        <v>0</v>
      </c>
      <c r="R126" s="53">
        <f>+(SUMIF('[1]2021'!$A:$A,$A126,'[1]2021'!$C:$C)-SUMIF('[1]2021'!$E:$E,$A126,'[1]2021'!$G:$G))/12+Q126</f>
        <v>0</v>
      </c>
      <c r="S126" s="53">
        <f>+(SUMIF('[1]2021'!$A:$A,$A126,'[1]2021'!$C:$C)-SUMIF('[1]2021'!$E:$E,$A126,'[1]2021'!$G:$G))/12+R126</f>
        <v>0</v>
      </c>
      <c r="T126" s="53">
        <f>+(SUMIF('[1]2021'!$A:$A,$A126,'[1]2021'!$C:$C)-SUMIF('[1]2021'!$E:$E,$A126,'[1]2021'!$G:$G))/12+S126</f>
        <v>0</v>
      </c>
      <c r="U126" s="53" cm="1">
        <f t="array" ref="U126">+INDEX(I126:T126,1,Settings!$C$4)</f>
        <v>0</v>
      </c>
      <c r="V126" s="53" cm="1">
        <f t="array" ref="V126">+INDEX(I126:T126,1,Settings!$C$4)</f>
        <v>0</v>
      </c>
      <c r="W126" s="53"/>
      <c r="X126" s="53">
        <f>V126+SUMIFS(postings!$T:$T,postings!$C:$C,'b-data'!X$2,postings!$D:$D,'b-data'!X$3,postings!$I:$I,'b-data'!$A126)-SUMIFS(postings!$W:$W,postings!$C:$C,'b-data'!X$2,postings!$D:$D,'b-data'!X$3,postings!$M:$M,'b-data'!$A126)</f>
        <v>0</v>
      </c>
      <c r="Y126" s="53">
        <f>X126+SUMIFS(postings!$T:$T,postings!$C:$C,'b-data'!Y$2,postings!$D:$D,'b-data'!Y$3,postings!$I:$I,'b-data'!$A126)-SUMIFS(postings!$W:$W,postings!$C:$C,'b-data'!Y$2,postings!$D:$D,'b-data'!Y$3,postings!$M:$M,'b-data'!$A126)</f>
        <v>0</v>
      </c>
      <c r="Z126" s="53">
        <f>Y126+SUMIFS(postings!$T:$T,postings!$C:$C,'b-data'!Z$2,postings!$D:$D,'b-data'!Z$3,postings!$I:$I,'b-data'!$A126)-SUMIFS(postings!$W:$W,postings!$C:$C,'b-data'!Z$2,postings!$D:$D,'b-data'!Z$3,postings!$M:$M,'b-data'!$A126)</f>
        <v>0</v>
      </c>
      <c r="AA126" s="53">
        <f>Z126+SUMIFS(postings!$T:$T,postings!$C:$C,'b-data'!AA$2,postings!$D:$D,'b-data'!AA$3,postings!$I:$I,'b-data'!$A126)-SUMIFS(postings!$W:$W,postings!$C:$C,'b-data'!AA$2,postings!$D:$D,'b-data'!AA$3,postings!$M:$M,'b-data'!$A126)</f>
        <v>0</v>
      </c>
      <c r="AB126" s="53">
        <f>AA126+SUMIFS(postings!$T:$T,postings!$C:$C,'b-data'!AB$2,postings!$D:$D,'b-data'!AB$3,postings!$I:$I,'b-data'!$A126)-SUMIFS(postings!$W:$W,postings!$C:$C,'b-data'!AB$2,postings!$D:$D,'b-data'!AB$3,postings!$M:$M,'b-data'!$A126)</f>
        <v>0</v>
      </c>
      <c r="AC126" s="53">
        <f>AB126+SUMIFS(postings!$T:$T,postings!$C:$C,'b-data'!AC$2,postings!$D:$D,'b-data'!AC$3,postings!$I:$I,'b-data'!$A126)-SUMIFS(postings!$W:$W,postings!$C:$C,'b-data'!AC$2,postings!$D:$D,'b-data'!AC$3,postings!$M:$M,'b-data'!$A126)</f>
        <v>0</v>
      </c>
      <c r="AD126" s="53">
        <f>AC126+SUMIFS(postings!$T:$T,postings!$C:$C,'b-data'!AD$2,postings!$D:$D,'b-data'!AD$3,postings!$I:$I,'b-data'!$A126)-SUMIFS(postings!$W:$W,postings!$C:$C,'b-data'!AD$2,postings!$D:$D,'b-data'!AD$3,postings!$M:$M,'b-data'!$A126)</f>
        <v>0</v>
      </c>
      <c r="AE126" s="53">
        <f>AD126+SUMIFS(postings!$T:$T,postings!$C:$C,'b-data'!AE$2,postings!$D:$D,'b-data'!AE$3,postings!$I:$I,'b-data'!$A126)-SUMIFS(postings!$W:$W,postings!$C:$C,'b-data'!AE$2,postings!$D:$D,'b-data'!AE$3,postings!$M:$M,'b-data'!$A126)</f>
        <v>0</v>
      </c>
      <c r="AF126" s="53">
        <f>AE126+SUMIFS(postings!$T:$T,postings!$C:$C,'b-data'!AF$2,postings!$D:$D,'b-data'!AF$3,postings!$I:$I,'b-data'!$A126)-SUMIFS(postings!$W:$W,postings!$C:$C,'b-data'!AF$2,postings!$D:$D,'b-data'!AF$3,postings!$M:$M,'b-data'!$A126)</f>
        <v>0</v>
      </c>
      <c r="AG126" s="53">
        <f>AF126+SUMIFS(postings!$T:$T,postings!$C:$C,'b-data'!AG$2,postings!$D:$D,'b-data'!AG$3,postings!$I:$I,'b-data'!$A126)-SUMIFS(postings!$W:$W,postings!$C:$C,'b-data'!AG$2,postings!$D:$D,'b-data'!AG$3,postings!$M:$M,'b-data'!$A126)</f>
        <v>0</v>
      </c>
      <c r="AH126" s="53">
        <f>AG126+SUMIFS(postings!$T:$T,postings!$C:$C,'b-data'!AH$2,postings!$D:$D,'b-data'!AH$3,postings!$I:$I,'b-data'!$A126)-SUMIFS(postings!$W:$W,postings!$C:$C,'b-data'!AH$2,postings!$D:$D,'b-data'!AH$3,postings!$M:$M,'b-data'!$A126)</f>
        <v>0</v>
      </c>
      <c r="AI126" s="53">
        <f>AH126+SUMIFS(postings!$T:$T,postings!$C:$C,'b-data'!AI$2,postings!$D:$D,'b-data'!AI$3,postings!$I:$I,'b-data'!$A126)-SUMIFS(postings!$W:$W,postings!$C:$C,'b-data'!AI$2,postings!$D:$D,'b-data'!AI$3,postings!$M:$M,'b-data'!$A126)</f>
        <v>0</v>
      </c>
      <c r="AJ126" s="53" cm="1">
        <f t="array" ref="AJ126">+INDEX(X126:AI126,1,Settings!$C$4)</f>
        <v>0</v>
      </c>
      <c r="AK126" s="53" cm="1">
        <f t="array" ref="AK126">+INDEX(X126:AI126,1,Settings!$C$4)</f>
        <v>0</v>
      </c>
      <c r="AL126" s="53"/>
      <c r="AM126" s="53">
        <f t="shared" si="139"/>
        <v>0</v>
      </c>
      <c r="AN126" s="53">
        <f t="shared" ref="AN126:AX126" si="258">+AM126</f>
        <v>0</v>
      </c>
      <c r="AO126" s="53">
        <f t="shared" si="258"/>
        <v>0</v>
      </c>
      <c r="AP126" s="53">
        <f t="shared" si="258"/>
        <v>0</v>
      </c>
      <c r="AQ126" s="53">
        <f t="shared" si="258"/>
        <v>0</v>
      </c>
      <c r="AR126" s="53">
        <f t="shared" si="258"/>
        <v>0</v>
      </c>
      <c r="AS126" s="53">
        <f t="shared" si="258"/>
        <v>0</v>
      </c>
      <c r="AT126" s="53">
        <f t="shared" si="258"/>
        <v>0</v>
      </c>
      <c r="AU126" s="53">
        <f t="shared" si="258"/>
        <v>0</v>
      </c>
      <c r="AV126" s="53">
        <f t="shared" si="258"/>
        <v>0</v>
      </c>
      <c r="AW126" s="53">
        <f t="shared" si="258"/>
        <v>0</v>
      </c>
      <c r="AX126" s="53">
        <f t="shared" si="258"/>
        <v>0</v>
      </c>
      <c r="AY126" s="53" cm="1">
        <f t="array" ref="AY126">+INDEX(AM126:AX126,1,Settings!$C$4)</f>
        <v>0</v>
      </c>
      <c r="AZ126" s="53">
        <f t="shared" si="141"/>
        <v>0</v>
      </c>
      <c r="BA126" s="53"/>
      <c r="BB126" s="53">
        <f t="shared" si="142"/>
        <v>0</v>
      </c>
      <c r="BC126" s="53">
        <f t="shared" ref="BC126:BN126" si="259">+BB126</f>
        <v>0</v>
      </c>
      <c r="BD126" s="53">
        <f t="shared" si="259"/>
        <v>0</v>
      </c>
      <c r="BE126" s="53">
        <f t="shared" si="259"/>
        <v>0</v>
      </c>
      <c r="BF126" s="53">
        <f t="shared" si="259"/>
        <v>0</v>
      </c>
      <c r="BG126" s="53">
        <f t="shared" si="259"/>
        <v>0</v>
      </c>
      <c r="BH126" s="53">
        <f t="shared" si="259"/>
        <v>0</v>
      </c>
      <c r="BI126" s="53">
        <f t="shared" si="259"/>
        <v>0</v>
      </c>
      <c r="BJ126" s="53">
        <f t="shared" si="259"/>
        <v>0</v>
      </c>
      <c r="BK126" s="53">
        <f t="shared" si="259"/>
        <v>0</v>
      </c>
      <c r="BL126" s="53">
        <f t="shared" si="259"/>
        <v>0</v>
      </c>
      <c r="BM126" s="53">
        <f t="shared" si="259"/>
        <v>0</v>
      </c>
      <c r="BN126" s="53">
        <f t="shared" si="259"/>
        <v>0</v>
      </c>
      <c r="BO126" s="53"/>
      <c r="BP126" s="53">
        <f t="shared" si="144"/>
        <v>0</v>
      </c>
      <c r="BQ126" s="53"/>
      <c r="BR126" s="53">
        <f t="shared" si="145"/>
        <v>0</v>
      </c>
    </row>
    <row r="127" spans="1:70" x14ac:dyDescent="0.2">
      <c r="A127" s="6">
        <v>968</v>
      </c>
      <c r="B127" s="6" t="str">
        <f>+VLOOKUP(A127,masterfile!B:C,2,FALSE)</f>
        <v>Passive latente Steuern</v>
      </c>
      <c r="D127" s="53">
        <f>+SUMIF('[1]2017'!$A:$A,$A127,'[1]2017'!$C:$C)-SUMIF('[1]2017'!$E:$E,$A127,'[1]2017'!$G:$G)</f>
        <v>0</v>
      </c>
      <c r="E127" s="53">
        <f>+SUMIF('[1]2018'!$A:$A,$A127,'[1]2018'!$C:$C)-SUMIF('[1]2018'!$E:$E,$A127,'[1]2018'!$G:$G)+D127</f>
        <v>0</v>
      </c>
      <c r="F127" s="53">
        <f>+SUMIF('[1]2019'!$A:$A,$A127,'[1]2019'!$C:$C)-SUMIF('[1]2019'!$E:$E,$A127,'[1]2019'!$G:$G)+E127</f>
        <v>0</v>
      </c>
      <c r="G127" s="53">
        <f>+SUMIF('[1]2020'!$A:$A,$A127,'[1]2020'!$C:$C)-SUMIF('[1]2020'!$E:$E,$A127,'[1]2020'!$G:$G)+F127</f>
        <v>0</v>
      </c>
      <c r="H127" s="53"/>
      <c r="I127" s="53">
        <f>+(SUMIF('[1]2021'!$A:$A,$A127,'[1]2021'!$C:$C)-SUMIF('[1]2021'!$E:$E,$A127,'[1]2021'!$G:$G))/12+G127</f>
        <v>0</v>
      </c>
      <c r="J127" s="53">
        <f>+(SUMIF('[1]2021'!$A:$A,$A127,'[1]2021'!$C:$C)-SUMIF('[1]2021'!$E:$E,$A127,'[1]2021'!$G:$G))/12+I127</f>
        <v>0</v>
      </c>
      <c r="K127" s="53">
        <f>+(SUMIF('[1]2021'!$A:$A,$A127,'[1]2021'!$C:$C)-SUMIF('[1]2021'!$E:$E,$A127,'[1]2021'!$G:$G))/12+J127</f>
        <v>0</v>
      </c>
      <c r="L127" s="53">
        <f>+(SUMIF('[1]2021'!$A:$A,$A127,'[1]2021'!$C:$C)-SUMIF('[1]2021'!$E:$E,$A127,'[1]2021'!$G:$G))/12+K127</f>
        <v>0</v>
      </c>
      <c r="M127" s="53">
        <f>+(SUMIF('[1]2021'!$A:$A,$A127,'[1]2021'!$C:$C)-SUMIF('[1]2021'!$E:$E,$A127,'[1]2021'!$G:$G))/12+L127</f>
        <v>0</v>
      </c>
      <c r="N127" s="53">
        <f>+(SUMIF('[1]2021'!$A:$A,$A127,'[1]2021'!$C:$C)-SUMIF('[1]2021'!$E:$E,$A127,'[1]2021'!$G:$G))/12+M127</f>
        <v>0</v>
      </c>
      <c r="O127" s="53">
        <f>+(SUMIF('[1]2021'!$A:$A,$A127,'[1]2021'!$C:$C)-SUMIF('[1]2021'!$E:$E,$A127,'[1]2021'!$G:$G))/12+N127</f>
        <v>0</v>
      </c>
      <c r="P127" s="53">
        <f>+(SUMIF('[1]2021'!$A:$A,$A127,'[1]2021'!$C:$C)-SUMIF('[1]2021'!$E:$E,$A127,'[1]2021'!$G:$G))/12+O127</f>
        <v>0</v>
      </c>
      <c r="Q127" s="53">
        <f>+(SUMIF('[1]2021'!$A:$A,$A127,'[1]2021'!$C:$C)-SUMIF('[1]2021'!$E:$E,$A127,'[1]2021'!$G:$G))/12+P127</f>
        <v>0</v>
      </c>
      <c r="R127" s="53">
        <f>+(SUMIF('[1]2021'!$A:$A,$A127,'[1]2021'!$C:$C)-SUMIF('[1]2021'!$E:$E,$A127,'[1]2021'!$G:$G))/12+Q127</f>
        <v>0</v>
      </c>
      <c r="S127" s="53">
        <f>+(SUMIF('[1]2021'!$A:$A,$A127,'[1]2021'!$C:$C)-SUMIF('[1]2021'!$E:$E,$A127,'[1]2021'!$G:$G))/12+R127</f>
        <v>0</v>
      </c>
      <c r="T127" s="53">
        <f>+(SUMIF('[1]2021'!$A:$A,$A127,'[1]2021'!$C:$C)-SUMIF('[1]2021'!$E:$E,$A127,'[1]2021'!$G:$G))/12+S127</f>
        <v>0</v>
      </c>
      <c r="U127" s="53" cm="1">
        <f t="array" ref="U127">+INDEX(I127:T127,1,Settings!$C$4)</f>
        <v>0</v>
      </c>
      <c r="V127" s="53" cm="1">
        <f t="array" ref="V127">+INDEX(I127:T127,1,Settings!$C$4)</f>
        <v>0</v>
      </c>
      <c r="W127" s="53"/>
      <c r="X127" s="53">
        <f>V127+SUMIFS(postings!$T:$T,postings!$C:$C,'b-data'!X$2,postings!$D:$D,'b-data'!X$3,postings!$I:$I,'b-data'!$A127)-SUMIFS(postings!$W:$W,postings!$C:$C,'b-data'!X$2,postings!$D:$D,'b-data'!X$3,postings!$M:$M,'b-data'!$A127)</f>
        <v>0</v>
      </c>
      <c r="Y127" s="53">
        <f>X127+SUMIFS(postings!$T:$T,postings!$C:$C,'b-data'!Y$2,postings!$D:$D,'b-data'!Y$3,postings!$I:$I,'b-data'!$A127)-SUMIFS(postings!$W:$W,postings!$C:$C,'b-data'!Y$2,postings!$D:$D,'b-data'!Y$3,postings!$M:$M,'b-data'!$A127)</f>
        <v>0</v>
      </c>
      <c r="Z127" s="53">
        <f>Y127+SUMIFS(postings!$T:$T,postings!$C:$C,'b-data'!Z$2,postings!$D:$D,'b-data'!Z$3,postings!$I:$I,'b-data'!$A127)-SUMIFS(postings!$W:$W,postings!$C:$C,'b-data'!Z$2,postings!$D:$D,'b-data'!Z$3,postings!$M:$M,'b-data'!$A127)</f>
        <v>0</v>
      </c>
      <c r="AA127" s="53">
        <f>Z127+SUMIFS(postings!$T:$T,postings!$C:$C,'b-data'!AA$2,postings!$D:$D,'b-data'!AA$3,postings!$I:$I,'b-data'!$A127)-SUMIFS(postings!$W:$W,postings!$C:$C,'b-data'!AA$2,postings!$D:$D,'b-data'!AA$3,postings!$M:$M,'b-data'!$A127)</f>
        <v>0</v>
      </c>
      <c r="AB127" s="53">
        <f>AA127+SUMIFS(postings!$T:$T,postings!$C:$C,'b-data'!AB$2,postings!$D:$D,'b-data'!AB$3,postings!$I:$I,'b-data'!$A127)-SUMIFS(postings!$W:$W,postings!$C:$C,'b-data'!AB$2,postings!$D:$D,'b-data'!AB$3,postings!$M:$M,'b-data'!$A127)</f>
        <v>0</v>
      </c>
      <c r="AC127" s="53">
        <f>AB127+SUMIFS(postings!$T:$T,postings!$C:$C,'b-data'!AC$2,postings!$D:$D,'b-data'!AC$3,postings!$I:$I,'b-data'!$A127)-SUMIFS(postings!$W:$W,postings!$C:$C,'b-data'!AC$2,postings!$D:$D,'b-data'!AC$3,postings!$M:$M,'b-data'!$A127)</f>
        <v>0</v>
      </c>
      <c r="AD127" s="53">
        <f>AC127+SUMIFS(postings!$T:$T,postings!$C:$C,'b-data'!AD$2,postings!$D:$D,'b-data'!AD$3,postings!$I:$I,'b-data'!$A127)-SUMIFS(postings!$W:$W,postings!$C:$C,'b-data'!AD$2,postings!$D:$D,'b-data'!AD$3,postings!$M:$M,'b-data'!$A127)</f>
        <v>0</v>
      </c>
      <c r="AE127" s="53">
        <f>AD127+SUMIFS(postings!$T:$T,postings!$C:$C,'b-data'!AE$2,postings!$D:$D,'b-data'!AE$3,postings!$I:$I,'b-data'!$A127)-SUMIFS(postings!$W:$W,postings!$C:$C,'b-data'!AE$2,postings!$D:$D,'b-data'!AE$3,postings!$M:$M,'b-data'!$A127)</f>
        <v>0</v>
      </c>
      <c r="AF127" s="53">
        <f>AE127+SUMIFS(postings!$T:$T,postings!$C:$C,'b-data'!AF$2,postings!$D:$D,'b-data'!AF$3,postings!$I:$I,'b-data'!$A127)-SUMIFS(postings!$W:$W,postings!$C:$C,'b-data'!AF$2,postings!$D:$D,'b-data'!AF$3,postings!$M:$M,'b-data'!$A127)</f>
        <v>0</v>
      </c>
      <c r="AG127" s="53">
        <f>AF127+SUMIFS(postings!$T:$T,postings!$C:$C,'b-data'!AG$2,postings!$D:$D,'b-data'!AG$3,postings!$I:$I,'b-data'!$A127)-SUMIFS(postings!$W:$W,postings!$C:$C,'b-data'!AG$2,postings!$D:$D,'b-data'!AG$3,postings!$M:$M,'b-data'!$A127)</f>
        <v>0</v>
      </c>
      <c r="AH127" s="53">
        <f>AG127+SUMIFS(postings!$T:$T,postings!$C:$C,'b-data'!AH$2,postings!$D:$D,'b-data'!AH$3,postings!$I:$I,'b-data'!$A127)-SUMIFS(postings!$W:$W,postings!$C:$C,'b-data'!AH$2,postings!$D:$D,'b-data'!AH$3,postings!$M:$M,'b-data'!$A127)</f>
        <v>0</v>
      </c>
      <c r="AI127" s="53">
        <f>AH127+SUMIFS(postings!$T:$T,postings!$C:$C,'b-data'!AI$2,postings!$D:$D,'b-data'!AI$3,postings!$I:$I,'b-data'!$A127)-SUMIFS(postings!$W:$W,postings!$C:$C,'b-data'!AI$2,postings!$D:$D,'b-data'!AI$3,postings!$M:$M,'b-data'!$A127)</f>
        <v>0</v>
      </c>
      <c r="AJ127" s="53" cm="1">
        <f t="array" ref="AJ127">+INDEX(X127:AI127,1,Settings!$C$4)</f>
        <v>0</v>
      </c>
      <c r="AK127" s="53" cm="1">
        <f t="array" ref="AK127">+INDEX(X127:AI127,1,Settings!$C$4)</f>
        <v>0</v>
      </c>
      <c r="AL127" s="53"/>
      <c r="AM127" s="53">
        <f t="shared" si="139"/>
        <v>0</v>
      </c>
      <c r="AN127" s="53">
        <f t="shared" ref="AN127:AX127" si="260">+AM127</f>
        <v>0</v>
      </c>
      <c r="AO127" s="53">
        <f t="shared" si="260"/>
        <v>0</v>
      </c>
      <c r="AP127" s="53">
        <f t="shared" si="260"/>
        <v>0</v>
      </c>
      <c r="AQ127" s="53">
        <f t="shared" si="260"/>
        <v>0</v>
      </c>
      <c r="AR127" s="53">
        <f t="shared" si="260"/>
        <v>0</v>
      </c>
      <c r="AS127" s="53">
        <f t="shared" si="260"/>
        <v>0</v>
      </c>
      <c r="AT127" s="53">
        <f t="shared" si="260"/>
        <v>0</v>
      </c>
      <c r="AU127" s="53">
        <f t="shared" si="260"/>
        <v>0</v>
      </c>
      <c r="AV127" s="53">
        <f t="shared" si="260"/>
        <v>0</v>
      </c>
      <c r="AW127" s="53">
        <f t="shared" si="260"/>
        <v>0</v>
      </c>
      <c r="AX127" s="53">
        <f t="shared" si="260"/>
        <v>0</v>
      </c>
      <c r="AY127" s="53" cm="1">
        <f t="array" ref="AY127">+INDEX(AM127:AX127,1,Settings!$C$4)</f>
        <v>0</v>
      </c>
      <c r="AZ127" s="53">
        <f t="shared" si="141"/>
        <v>0</v>
      </c>
      <c r="BA127" s="53"/>
      <c r="BB127" s="53">
        <f t="shared" si="142"/>
        <v>0</v>
      </c>
      <c r="BC127" s="53">
        <f t="shared" ref="BC127:BN127" si="261">+BB127</f>
        <v>0</v>
      </c>
      <c r="BD127" s="53">
        <f t="shared" si="261"/>
        <v>0</v>
      </c>
      <c r="BE127" s="53">
        <f t="shared" si="261"/>
        <v>0</v>
      </c>
      <c r="BF127" s="53">
        <f t="shared" si="261"/>
        <v>0</v>
      </c>
      <c r="BG127" s="53">
        <f t="shared" si="261"/>
        <v>0</v>
      </c>
      <c r="BH127" s="53">
        <f t="shared" si="261"/>
        <v>0</v>
      </c>
      <c r="BI127" s="53">
        <f t="shared" si="261"/>
        <v>0</v>
      </c>
      <c r="BJ127" s="53">
        <f t="shared" si="261"/>
        <v>0</v>
      </c>
      <c r="BK127" s="53">
        <f t="shared" si="261"/>
        <v>0</v>
      </c>
      <c r="BL127" s="53">
        <f t="shared" si="261"/>
        <v>0</v>
      </c>
      <c r="BM127" s="53">
        <f t="shared" si="261"/>
        <v>0</v>
      </c>
      <c r="BN127" s="53">
        <f t="shared" si="261"/>
        <v>0</v>
      </c>
      <c r="BO127" s="53"/>
      <c r="BP127" s="53">
        <f t="shared" si="144"/>
        <v>0</v>
      </c>
      <c r="BQ127" s="53"/>
      <c r="BR127" s="53">
        <f t="shared" si="145"/>
        <v>0</v>
      </c>
    </row>
    <row r="128" spans="1:70" x14ac:dyDescent="0.2">
      <c r="A128" s="6">
        <v>969</v>
      </c>
      <c r="B128" s="6" t="str">
        <f>+VLOOKUP(A128,masterfile!B:C,2,FALSE)</f>
        <v>Rückstellungen für latente Steuern</v>
      </c>
      <c r="D128" s="53">
        <f>+SUMIF('[1]2017'!$A:$A,$A128,'[1]2017'!$C:$C)-SUMIF('[1]2017'!$E:$E,$A128,'[1]2017'!$G:$G)</f>
        <v>0</v>
      </c>
      <c r="E128" s="53">
        <f>+SUMIF('[1]2018'!$A:$A,$A128,'[1]2018'!$C:$C)-SUMIF('[1]2018'!$E:$E,$A128,'[1]2018'!$G:$G)+D128</f>
        <v>0</v>
      </c>
      <c r="F128" s="53">
        <f>+SUMIF('[1]2019'!$A:$A,$A128,'[1]2019'!$C:$C)-SUMIF('[1]2019'!$E:$E,$A128,'[1]2019'!$G:$G)+E128</f>
        <v>0</v>
      </c>
      <c r="G128" s="53">
        <f>+SUMIF('[1]2020'!$A:$A,$A128,'[1]2020'!$C:$C)-SUMIF('[1]2020'!$E:$E,$A128,'[1]2020'!$G:$G)+F128</f>
        <v>0</v>
      </c>
      <c r="H128" s="53"/>
      <c r="I128" s="53">
        <f>+(SUMIF('[1]2021'!$A:$A,$A128,'[1]2021'!$C:$C)-SUMIF('[1]2021'!$E:$E,$A128,'[1]2021'!$G:$G))/12+G128</f>
        <v>0</v>
      </c>
      <c r="J128" s="53">
        <f>+(SUMIF('[1]2021'!$A:$A,$A128,'[1]2021'!$C:$C)-SUMIF('[1]2021'!$E:$E,$A128,'[1]2021'!$G:$G))/12+I128</f>
        <v>0</v>
      </c>
      <c r="K128" s="53">
        <f>+(SUMIF('[1]2021'!$A:$A,$A128,'[1]2021'!$C:$C)-SUMIF('[1]2021'!$E:$E,$A128,'[1]2021'!$G:$G))/12+J128</f>
        <v>0</v>
      </c>
      <c r="L128" s="53">
        <f>+(SUMIF('[1]2021'!$A:$A,$A128,'[1]2021'!$C:$C)-SUMIF('[1]2021'!$E:$E,$A128,'[1]2021'!$G:$G))/12+K128</f>
        <v>0</v>
      </c>
      <c r="M128" s="53">
        <f>+(SUMIF('[1]2021'!$A:$A,$A128,'[1]2021'!$C:$C)-SUMIF('[1]2021'!$E:$E,$A128,'[1]2021'!$G:$G))/12+L128</f>
        <v>0</v>
      </c>
      <c r="N128" s="53">
        <f>+(SUMIF('[1]2021'!$A:$A,$A128,'[1]2021'!$C:$C)-SUMIF('[1]2021'!$E:$E,$A128,'[1]2021'!$G:$G))/12+M128</f>
        <v>0</v>
      </c>
      <c r="O128" s="53">
        <f>+(SUMIF('[1]2021'!$A:$A,$A128,'[1]2021'!$C:$C)-SUMIF('[1]2021'!$E:$E,$A128,'[1]2021'!$G:$G))/12+N128</f>
        <v>0</v>
      </c>
      <c r="P128" s="53">
        <f>+(SUMIF('[1]2021'!$A:$A,$A128,'[1]2021'!$C:$C)-SUMIF('[1]2021'!$E:$E,$A128,'[1]2021'!$G:$G))/12+O128</f>
        <v>0</v>
      </c>
      <c r="Q128" s="53">
        <f>+(SUMIF('[1]2021'!$A:$A,$A128,'[1]2021'!$C:$C)-SUMIF('[1]2021'!$E:$E,$A128,'[1]2021'!$G:$G))/12+P128</f>
        <v>0</v>
      </c>
      <c r="R128" s="53">
        <f>+(SUMIF('[1]2021'!$A:$A,$A128,'[1]2021'!$C:$C)-SUMIF('[1]2021'!$E:$E,$A128,'[1]2021'!$G:$G))/12+Q128</f>
        <v>0</v>
      </c>
      <c r="S128" s="53">
        <f>+(SUMIF('[1]2021'!$A:$A,$A128,'[1]2021'!$C:$C)-SUMIF('[1]2021'!$E:$E,$A128,'[1]2021'!$G:$G))/12+R128</f>
        <v>0</v>
      </c>
      <c r="T128" s="53">
        <f>+(SUMIF('[1]2021'!$A:$A,$A128,'[1]2021'!$C:$C)-SUMIF('[1]2021'!$E:$E,$A128,'[1]2021'!$G:$G))/12+S128</f>
        <v>0</v>
      </c>
      <c r="U128" s="53" cm="1">
        <f t="array" ref="U128">+INDEX(I128:T128,1,Settings!$C$4)</f>
        <v>0</v>
      </c>
      <c r="V128" s="53" cm="1">
        <f t="array" ref="V128">+INDEX(I128:T128,1,Settings!$C$4)</f>
        <v>0</v>
      </c>
      <c r="W128" s="53"/>
      <c r="X128" s="53">
        <f>V128+SUMIFS(postings!$T:$T,postings!$C:$C,'b-data'!X$2,postings!$D:$D,'b-data'!X$3,postings!$I:$I,'b-data'!$A128)-SUMIFS(postings!$W:$W,postings!$C:$C,'b-data'!X$2,postings!$D:$D,'b-data'!X$3,postings!$M:$M,'b-data'!$A128)</f>
        <v>0</v>
      </c>
      <c r="Y128" s="53">
        <f>X128+SUMIFS(postings!$T:$T,postings!$C:$C,'b-data'!Y$2,postings!$D:$D,'b-data'!Y$3,postings!$I:$I,'b-data'!$A128)-SUMIFS(postings!$W:$W,postings!$C:$C,'b-data'!Y$2,postings!$D:$D,'b-data'!Y$3,postings!$M:$M,'b-data'!$A128)</f>
        <v>0</v>
      </c>
      <c r="Z128" s="53">
        <f>Y128+SUMIFS(postings!$T:$T,postings!$C:$C,'b-data'!Z$2,postings!$D:$D,'b-data'!Z$3,postings!$I:$I,'b-data'!$A128)-SUMIFS(postings!$W:$W,postings!$C:$C,'b-data'!Z$2,postings!$D:$D,'b-data'!Z$3,postings!$M:$M,'b-data'!$A128)</f>
        <v>0</v>
      </c>
      <c r="AA128" s="53">
        <f>Z128+SUMIFS(postings!$T:$T,postings!$C:$C,'b-data'!AA$2,postings!$D:$D,'b-data'!AA$3,postings!$I:$I,'b-data'!$A128)-SUMIFS(postings!$W:$W,postings!$C:$C,'b-data'!AA$2,postings!$D:$D,'b-data'!AA$3,postings!$M:$M,'b-data'!$A128)</f>
        <v>0</v>
      </c>
      <c r="AB128" s="53">
        <f>AA128+SUMIFS(postings!$T:$T,postings!$C:$C,'b-data'!AB$2,postings!$D:$D,'b-data'!AB$3,postings!$I:$I,'b-data'!$A128)-SUMIFS(postings!$W:$W,postings!$C:$C,'b-data'!AB$2,postings!$D:$D,'b-data'!AB$3,postings!$M:$M,'b-data'!$A128)</f>
        <v>0</v>
      </c>
      <c r="AC128" s="53">
        <f>AB128+SUMIFS(postings!$T:$T,postings!$C:$C,'b-data'!AC$2,postings!$D:$D,'b-data'!AC$3,postings!$I:$I,'b-data'!$A128)-SUMIFS(postings!$W:$W,postings!$C:$C,'b-data'!AC$2,postings!$D:$D,'b-data'!AC$3,postings!$M:$M,'b-data'!$A128)</f>
        <v>0</v>
      </c>
      <c r="AD128" s="53">
        <f>AC128+SUMIFS(postings!$T:$T,postings!$C:$C,'b-data'!AD$2,postings!$D:$D,'b-data'!AD$3,postings!$I:$I,'b-data'!$A128)-SUMIFS(postings!$W:$W,postings!$C:$C,'b-data'!AD$2,postings!$D:$D,'b-data'!AD$3,postings!$M:$M,'b-data'!$A128)</f>
        <v>0</v>
      </c>
      <c r="AE128" s="53">
        <f>AD128+SUMIFS(postings!$T:$T,postings!$C:$C,'b-data'!AE$2,postings!$D:$D,'b-data'!AE$3,postings!$I:$I,'b-data'!$A128)-SUMIFS(postings!$W:$W,postings!$C:$C,'b-data'!AE$2,postings!$D:$D,'b-data'!AE$3,postings!$M:$M,'b-data'!$A128)</f>
        <v>0</v>
      </c>
      <c r="AF128" s="53">
        <f>AE128+SUMIFS(postings!$T:$T,postings!$C:$C,'b-data'!AF$2,postings!$D:$D,'b-data'!AF$3,postings!$I:$I,'b-data'!$A128)-SUMIFS(postings!$W:$W,postings!$C:$C,'b-data'!AF$2,postings!$D:$D,'b-data'!AF$3,postings!$M:$M,'b-data'!$A128)</f>
        <v>0</v>
      </c>
      <c r="AG128" s="53">
        <f>AF128+SUMIFS(postings!$T:$T,postings!$C:$C,'b-data'!AG$2,postings!$D:$D,'b-data'!AG$3,postings!$I:$I,'b-data'!$A128)-SUMIFS(postings!$W:$W,postings!$C:$C,'b-data'!AG$2,postings!$D:$D,'b-data'!AG$3,postings!$M:$M,'b-data'!$A128)</f>
        <v>0</v>
      </c>
      <c r="AH128" s="53">
        <f>AG128+SUMIFS(postings!$T:$T,postings!$C:$C,'b-data'!AH$2,postings!$D:$D,'b-data'!AH$3,postings!$I:$I,'b-data'!$A128)-SUMIFS(postings!$W:$W,postings!$C:$C,'b-data'!AH$2,postings!$D:$D,'b-data'!AH$3,postings!$M:$M,'b-data'!$A128)</f>
        <v>0</v>
      </c>
      <c r="AI128" s="53">
        <f>AH128+SUMIFS(postings!$T:$T,postings!$C:$C,'b-data'!AI$2,postings!$D:$D,'b-data'!AI$3,postings!$I:$I,'b-data'!$A128)-SUMIFS(postings!$W:$W,postings!$C:$C,'b-data'!AI$2,postings!$D:$D,'b-data'!AI$3,postings!$M:$M,'b-data'!$A128)</f>
        <v>0</v>
      </c>
      <c r="AJ128" s="53" cm="1">
        <f t="array" ref="AJ128">+INDEX(X128:AI128,1,Settings!$C$4)</f>
        <v>0</v>
      </c>
      <c r="AK128" s="53" cm="1">
        <f t="array" ref="AK128">+INDEX(X128:AI128,1,Settings!$C$4)</f>
        <v>0</v>
      </c>
      <c r="AL128" s="53"/>
      <c r="AM128" s="53">
        <f t="shared" si="139"/>
        <v>0</v>
      </c>
      <c r="AN128" s="53">
        <f t="shared" ref="AN128:AX128" si="262">+AM128</f>
        <v>0</v>
      </c>
      <c r="AO128" s="53">
        <f t="shared" si="262"/>
        <v>0</v>
      </c>
      <c r="AP128" s="53">
        <f t="shared" si="262"/>
        <v>0</v>
      </c>
      <c r="AQ128" s="53">
        <f t="shared" si="262"/>
        <v>0</v>
      </c>
      <c r="AR128" s="53">
        <f t="shared" si="262"/>
        <v>0</v>
      </c>
      <c r="AS128" s="53">
        <f t="shared" si="262"/>
        <v>0</v>
      </c>
      <c r="AT128" s="53">
        <f t="shared" si="262"/>
        <v>0</v>
      </c>
      <c r="AU128" s="53">
        <f t="shared" si="262"/>
        <v>0</v>
      </c>
      <c r="AV128" s="53">
        <f t="shared" si="262"/>
        <v>0</v>
      </c>
      <c r="AW128" s="53">
        <f t="shared" si="262"/>
        <v>0</v>
      </c>
      <c r="AX128" s="53">
        <f t="shared" si="262"/>
        <v>0</v>
      </c>
      <c r="AY128" s="53" cm="1">
        <f t="array" ref="AY128">+INDEX(AM128:AX128,1,Settings!$C$4)</f>
        <v>0</v>
      </c>
      <c r="AZ128" s="53">
        <f t="shared" si="141"/>
        <v>0</v>
      </c>
      <c r="BA128" s="53"/>
      <c r="BB128" s="53">
        <f t="shared" si="142"/>
        <v>0</v>
      </c>
      <c r="BC128" s="53">
        <f t="shared" ref="BC128:BN128" si="263">+BB128</f>
        <v>0</v>
      </c>
      <c r="BD128" s="53">
        <f t="shared" si="263"/>
        <v>0</v>
      </c>
      <c r="BE128" s="53">
        <f t="shared" si="263"/>
        <v>0</v>
      </c>
      <c r="BF128" s="53">
        <f t="shared" si="263"/>
        <v>0</v>
      </c>
      <c r="BG128" s="53">
        <f t="shared" si="263"/>
        <v>0</v>
      </c>
      <c r="BH128" s="53">
        <f t="shared" si="263"/>
        <v>0</v>
      </c>
      <c r="BI128" s="53">
        <f t="shared" si="263"/>
        <v>0</v>
      </c>
      <c r="BJ128" s="53">
        <f t="shared" si="263"/>
        <v>0</v>
      </c>
      <c r="BK128" s="53">
        <f t="shared" si="263"/>
        <v>0</v>
      </c>
      <c r="BL128" s="53">
        <f t="shared" si="263"/>
        <v>0</v>
      </c>
      <c r="BM128" s="53">
        <f t="shared" si="263"/>
        <v>0</v>
      </c>
      <c r="BN128" s="53">
        <f t="shared" si="263"/>
        <v>0</v>
      </c>
      <c r="BO128" s="53"/>
      <c r="BP128" s="53">
        <f t="shared" si="144"/>
        <v>0</v>
      </c>
      <c r="BQ128" s="53"/>
      <c r="BR128" s="53">
        <f t="shared" si="145"/>
        <v>0</v>
      </c>
    </row>
    <row r="129" spans="1:70" x14ac:dyDescent="0.2">
      <c r="A129" s="6">
        <v>970</v>
      </c>
      <c r="B129" s="6" t="str">
        <f>+VLOOKUP(A129,masterfile!B:C,2,FALSE)</f>
        <v>Sonstige Rückstellungen</v>
      </c>
      <c r="D129" s="53">
        <f>+SUMIF('[1]2017'!$A:$A,$A129,'[1]2017'!$C:$C)-SUMIF('[1]2017'!$E:$E,$A129,'[1]2017'!$G:$G)</f>
        <v>-25</v>
      </c>
      <c r="E129" s="53">
        <f>+SUMIF('[1]2018'!$A:$A,$A129,'[1]2018'!$C:$C)-SUMIF('[1]2018'!$E:$E,$A129,'[1]2018'!$G:$G)+D129</f>
        <v>-50</v>
      </c>
      <c r="F129" s="53">
        <f>+SUMIF('[1]2019'!$A:$A,$A129,'[1]2019'!$C:$C)-SUMIF('[1]2019'!$E:$E,$A129,'[1]2019'!$G:$G)+E129</f>
        <v>-75</v>
      </c>
      <c r="G129" s="53">
        <f>+SUMIF('[1]2020'!$A:$A,$A129,'[1]2020'!$C:$C)-SUMIF('[1]2020'!$E:$E,$A129,'[1]2020'!$G:$G)+F129</f>
        <v>-100</v>
      </c>
      <c r="H129" s="53"/>
      <c r="I129" s="53">
        <f>+(SUMIF('[1]2021'!$A:$A,$A129,'[1]2021'!$C:$C)-SUMIF('[1]2021'!$E:$E,$A129,'[1]2021'!$G:$G))/12+G129</f>
        <v>-102.08333333333333</v>
      </c>
      <c r="J129" s="53">
        <f>+(SUMIF('[1]2021'!$A:$A,$A129,'[1]2021'!$C:$C)-SUMIF('[1]2021'!$E:$E,$A129,'[1]2021'!$G:$G))/12+I129</f>
        <v>-104.16666666666666</v>
      </c>
      <c r="K129" s="53">
        <f>+(SUMIF('[1]2021'!$A:$A,$A129,'[1]2021'!$C:$C)-SUMIF('[1]2021'!$E:$E,$A129,'[1]2021'!$G:$G))/12+J129</f>
        <v>-106.24999999999999</v>
      </c>
      <c r="L129" s="53">
        <f>+(SUMIF('[1]2021'!$A:$A,$A129,'[1]2021'!$C:$C)-SUMIF('[1]2021'!$E:$E,$A129,'[1]2021'!$G:$G))/12+K129</f>
        <v>-108.33333333333331</v>
      </c>
      <c r="M129" s="53">
        <f>+(SUMIF('[1]2021'!$A:$A,$A129,'[1]2021'!$C:$C)-SUMIF('[1]2021'!$E:$E,$A129,'[1]2021'!$G:$G))/12+L129</f>
        <v>-110.41666666666664</v>
      </c>
      <c r="N129" s="53">
        <f>+(SUMIF('[1]2021'!$A:$A,$A129,'[1]2021'!$C:$C)-SUMIF('[1]2021'!$E:$E,$A129,'[1]2021'!$G:$G))/12+M129</f>
        <v>-112.49999999999997</v>
      </c>
      <c r="O129" s="53">
        <f>+(SUMIF('[1]2021'!$A:$A,$A129,'[1]2021'!$C:$C)-SUMIF('[1]2021'!$E:$E,$A129,'[1]2021'!$G:$G))/12+N129</f>
        <v>-114.5833333333333</v>
      </c>
      <c r="P129" s="53">
        <f>+(SUMIF('[1]2021'!$A:$A,$A129,'[1]2021'!$C:$C)-SUMIF('[1]2021'!$E:$E,$A129,'[1]2021'!$G:$G))/12+O129</f>
        <v>-116.66666666666663</v>
      </c>
      <c r="Q129" s="53">
        <f>+(SUMIF('[1]2021'!$A:$A,$A129,'[1]2021'!$C:$C)-SUMIF('[1]2021'!$E:$E,$A129,'[1]2021'!$G:$G))/12+P129</f>
        <v>-118.74999999999996</v>
      </c>
      <c r="R129" s="53">
        <f>+(SUMIF('[1]2021'!$A:$A,$A129,'[1]2021'!$C:$C)-SUMIF('[1]2021'!$E:$E,$A129,'[1]2021'!$G:$G))/12+Q129</f>
        <v>-120.83333333333329</v>
      </c>
      <c r="S129" s="53">
        <f>+(SUMIF('[1]2021'!$A:$A,$A129,'[1]2021'!$C:$C)-SUMIF('[1]2021'!$E:$E,$A129,'[1]2021'!$G:$G))/12+R129</f>
        <v>-122.91666666666661</v>
      </c>
      <c r="T129" s="53">
        <f>+(SUMIF('[1]2021'!$A:$A,$A129,'[1]2021'!$C:$C)-SUMIF('[1]2021'!$E:$E,$A129,'[1]2021'!$G:$G))/12+S129</f>
        <v>-124.99999999999994</v>
      </c>
      <c r="U129" s="53" cm="1">
        <f t="array" ref="U129">+INDEX(I129:T129,1,Settings!$C$4)</f>
        <v>-124.99999999999994</v>
      </c>
      <c r="V129" s="53" cm="1">
        <f t="array" ref="V129">+INDEX(I129:T129,1,Settings!$C$4)</f>
        <v>-124.99999999999994</v>
      </c>
      <c r="W129" s="53"/>
      <c r="X129" s="53">
        <f>V129+SUMIFS(postings!$T:$T,postings!$C:$C,'b-data'!X$2,postings!$D:$D,'b-data'!X$3,postings!$I:$I,'b-data'!$A129)-SUMIFS(postings!$W:$W,postings!$C:$C,'b-data'!X$2,postings!$D:$D,'b-data'!X$3,postings!$M:$M,'b-data'!$A129)</f>
        <v>-124.99999999999994</v>
      </c>
      <c r="Y129" s="53">
        <f>X129+SUMIFS(postings!$T:$T,postings!$C:$C,'b-data'!Y$2,postings!$D:$D,'b-data'!Y$3,postings!$I:$I,'b-data'!$A129)-SUMIFS(postings!$W:$W,postings!$C:$C,'b-data'!Y$2,postings!$D:$D,'b-data'!Y$3,postings!$M:$M,'b-data'!$A129)</f>
        <v>-124.99999999999994</v>
      </c>
      <c r="Z129" s="53">
        <f>Y129+SUMIFS(postings!$T:$T,postings!$C:$C,'b-data'!Z$2,postings!$D:$D,'b-data'!Z$3,postings!$I:$I,'b-data'!$A129)-SUMIFS(postings!$W:$W,postings!$C:$C,'b-data'!Z$2,postings!$D:$D,'b-data'!Z$3,postings!$M:$M,'b-data'!$A129)</f>
        <v>-124.99999999999994</v>
      </c>
      <c r="AA129" s="53">
        <f>Z129+SUMIFS(postings!$T:$T,postings!$C:$C,'b-data'!AA$2,postings!$D:$D,'b-data'!AA$3,postings!$I:$I,'b-data'!$A129)-SUMIFS(postings!$W:$W,postings!$C:$C,'b-data'!AA$2,postings!$D:$D,'b-data'!AA$3,postings!$M:$M,'b-data'!$A129)</f>
        <v>-124.99999999999994</v>
      </c>
      <c r="AB129" s="53">
        <f>AA129+SUMIFS(postings!$T:$T,postings!$C:$C,'b-data'!AB$2,postings!$D:$D,'b-data'!AB$3,postings!$I:$I,'b-data'!$A129)-SUMIFS(postings!$W:$W,postings!$C:$C,'b-data'!AB$2,postings!$D:$D,'b-data'!AB$3,postings!$M:$M,'b-data'!$A129)</f>
        <v>-124.99999999999994</v>
      </c>
      <c r="AC129" s="53">
        <f>AB129+SUMIFS(postings!$T:$T,postings!$C:$C,'b-data'!AC$2,postings!$D:$D,'b-data'!AC$3,postings!$I:$I,'b-data'!$A129)-SUMIFS(postings!$W:$W,postings!$C:$C,'b-data'!AC$2,postings!$D:$D,'b-data'!AC$3,postings!$M:$M,'b-data'!$A129)</f>
        <v>-124.99999999999994</v>
      </c>
      <c r="AD129" s="53">
        <f>AC129+SUMIFS(postings!$T:$T,postings!$C:$C,'b-data'!AD$2,postings!$D:$D,'b-data'!AD$3,postings!$I:$I,'b-data'!$A129)-SUMIFS(postings!$W:$W,postings!$C:$C,'b-data'!AD$2,postings!$D:$D,'b-data'!AD$3,postings!$M:$M,'b-data'!$A129)</f>
        <v>-124.99999999999994</v>
      </c>
      <c r="AE129" s="53">
        <f>AD129+SUMIFS(postings!$T:$T,postings!$C:$C,'b-data'!AE$2,postings!$D:$D,'b-data'!AE$3,postings!$I:$I,'b-data'!$A129)-SUMIFS(postings!$W:$W,postings!$C:$C,'b-data'!AE$2,postings!$D:$D,'b-data'!AE$3,postings!$M:$M,'b-data'!$A129)</f>
        <v>-124.99999999999994</v>
      </c>
      <c r="AF129" s="53">
        <f>AE129+SUMIFS(postings!$T:$T,postings!$C:$C,'b-data'!AF$2,postings!$D:$D,'b-data'!AF$3,postings!$I:$I,'b-data'!$A129)-SUMIFS(postings!$W:$W,postings!$C:$C,'b-data'!AF$2,postings!$D:$D,'b-data'!AF$3,postings!$M:$M,'b-data'!$A129)</f>
        <v>-124.99999999999994</v>
      </c>
      <c r="AG129" s="53">
        <f>AF129+SUMIFS(postings!$T:$T,postings!$C:$C,'b-data'!AG$2,postings!$D:$D,'b-data'!AG$3,postings!$I:$I,'b-data'!$A129)-SUMIFS(postings!$W:$W,postings!$C:$C,'b-data'!AG$2,postings!$D:$D,'b-data'!AG$3,postings!$M:$M,'b-data'!$A129)</f>
        <v>-124.99999999999994</v>
      </c>
      <c r="AH129" s="53">
        <f>AG129+SUMIFS(postings!$T:$T,postings!$C:$C,'b-data'!AH$2,postings!$D:$D,'b-data'!AH$3,postings!$I:$I,'b-data'!$A129)-SUMIFS(postings!$W:$W,postings!$C:$C,'b-data'!AH$2,postings!$D:$D,'b-data'!AH$3,postings!$M:$M,'b-data'!$A129)</f>
        <v>-124.99999999999994</v>
      </c>
      <c r="AI129" s="53">
        <f>AH129+SUMIFS(postings!$T:$T,postings!$C:$C,'b-data'!AI$2,postings!$D:$D,'b-data'!AI$3,postings!$I:$I,'b-data'!$A129)-SUMIFS(postings!$W:$W,postings!$C:$C,'b-data'!AI$2,postings!$D:$D,'b-data'!AI$3,postings!$M:$M,'b-data'!$A129)</f>
        <v>-124.99999999999994</v>
      </c>
      <c r="AJ129" s="53" cm="1">
        <f t="array" ref="AJ129">+INDEX(X129:AI129,1,Settings!$C$4)</f>
        <v>-124.99999999999994</v>
      </c>
      <c r="AK129" s="53" cm="1">
        <f t="array" ref="AK129">+INDEX(X129:AI129,1,Settings!$C$4)</f>
        <v>-124.99999999999994</v>
      </c>
      <c r="AL129" s="53"/>
      <c r="AM129" s="53">
        <f t="shared" si="139"/>
        <v>-124.99999999999994</v>
      </c>
      <c r="AN129" s="53">
        <f t="shared" ref="AN129:AX129" si="264">+AM129</f>
        <v>-124.99999999999994</v>
      </c>
      <c r="AO129" s="53">
        <f t="shared" si="264"/>
        <v>-124.99999999999994</v>
      </c>
      <c r="AP129" s="53">
        <f t="shared" si="264"/>
        <v>-124.99999999999994</v>
      </c>
      <c r="AQ129" s="53">
        <f t="shared" si="264"/>
        <v>-124.99999999999994</v>
      </c>
      <c r="AR129" s="53">
        <f t="shared" si="264"/>
        <v>-124.99999999999994</v>
      </c>
      <c r="AS129" s="53">
        <f t="shared" si="264"/>
        <v>-124.99999999999994</v>
      </c>
      <c r="AT129" s="53">
        <f t="shared" si="264"/>
        <v>-124.99999999999994</v>
      </c>
      <c r="AU129" s="53">
        <f t="shared" si="264"/>
        <v>-124.99999999999994</v>
      </c>
      <c r="AV129" s="53">
        <f t="shared" si="264"/>
        <v>-124.99999999999994</v>
      </c>
      <c r="AW129" s="53">
        <f t="shared" si="264"/>
        <v>-124.99999999999994</v>
      </c>
      <c r="AX129" s="53">
        <f t="shared" si="264"/>
        <v>-124.99999999999994</v>
      </c>
      <c r="AY129" s="53" cm="1">
        <f t="array" ref="AY129">+INDEX(AM129:AX129,1,Settings!$C$4)</f>
        <v>-124.99999999999994</v>
      </c>
      <c r="AZ129" s="53">
        <f t="shared" si="141"/>
        <v>-124.99999999999994</v>
      </c>
      <c r="BA129" s="53"/>
      <c r="BB129" s="53">
        <f t="shared" si="142"/>
        <v>-124.99999999999994</v>
      </c>
      <c r="BC129" s="53">
        <f t="shared" ref="BC129:BN129" si="265">+BB129</f>
        <v>-124.99999999999994</v>
      </c>
      <c r="BD129" s="53">
        <f t="shared" si="265"/>
        <v>-124.99999999999994</v>
      </c>
      <c r="BE129" s="53">
        <f t="shared" si="265"/>
        <v>-124.99999999999994</v>
      </c>
      <c r="BF129" s="53">
        <f t="shared" si="265"/>
        <v>-124.99999999999994</v>
      </c>
      <c r="BG129" s="53">
        <f t="shared" si="265"/>
        <v>-124.99999999999994</v>
      </c>
      <c r="BH129" s="53">
        <f t="shared" si="265"/>
        <v>-124.99999999999994</v>
      </c>
      <c r="BI129" s="53">
        <f t="shared" si="265"/>
        <v>-124.99999999999994</v>
      </c>
      <c r="BJ129" s="53">
        <f t="shared" si="265"/>
        <v>-124.99999999999994</v>
      </c>
      <c r="BK129" s="53">
        <f t="shared" si="265"/>
        <v>-124.99999999999994</v>
      </c>
      <c r="BL129" s="53">
        <f t="shared" si="265"/>
        <v>-124.99999999999994</v>
      </c>
      <c r="BM129" s="53">
        <f t="shared" si="265"/>
        <v>-124.99999999999994</v>
      </c>
      <c r="BN129" s="53">
        <f t="shared" si="265"/>
        <v>-124.99999999999994</v>
      </c>
      <c r="BO129" s="53"/>
      <c r="BP129" s="53">
        <f t="shared" si="144"/>
        <v>-124.99999999999994</v>
      </c>
      <c r="BQ129" s="53"/>
      <c r="BR129" s="53">
        <f t="shared" si="145"/>
        <v>-124.99999999999994</v>
      </c>
    </row>
    <row r="130" spans="1:70" x14ac:dyDescent="0.2">
      <c r="A130" s="6">
        <v>971</v>
      </c>
      <c r="B130" s="6" t="str">
        <f>+VLOOKUP(A130,masterfile!B:C,2,FALSE)</f>
        <v>Rückstellungen Instandhaltung bis 3 M</v>
      </c>
      <c r="D130" s="53">
        <f>+SUMIF('[1]2017'!$A:$A,$A130,'[1]2017'!$C:$C)-SUMIF('[1]2017'!$E:$E,$A130,'[1]2017'!$G:$G)</f>
        <v>0</v>
      </c>
      <c r="E130" s="53">
        <f>+SUMIF('[1]2018'!$A:$A,$A130,'[1]2018'!$C:$C)-SUMIF('[1]2018'!$E:$E,$A130,'[1]2018'!$G:$G)+D130</f>
        <v>0</v>
      </c>
      <c r="F130" s="53">
        <f>+SUMIF('[1]2019'!$A:$A,$A130,'[1]2019'!$C:$C)-SUMIF('[1]2019'!$E:$E,$A130,'[1]2019'!$G:$G)+E130</f>
        <v>0</v>
      </c>
      <c r="G130" s="53">
        <f>+SUMIF('[1]2020'!$A:$A,$A130,'[1]2020'!$C:$C)-SUMIF('[1]2020'!$E:$E,$A130,'[1]2020'!$G:$G)+F130</f>
        <v>0</v>
      </c>
      <c r="H130" s="53"/>
      <c r="I130" s="53">
        <f>+(SUMIF('[1]2021'!$A:$A,$A130,'[1]2021'!$C:$C)-SUMIF('[1]2021'!$E:$E,$A130,'[1]2021'!$G:$G))/12+G130</f>
        <v>0</v>
      </c>
      <c r="J130" s="53">
        <f>+(SUMIF('[1]2021'!$A:$A,$A130,'[1]2021'!$C:$C)-SUMIF('[1]2021'!$E:$E,$A130,'[1]2021'!$G:$G))/12+I130</f>
        <v>0</v>
      </c>
      <c r="K130" s="53">
        <f>+(SUMIF('[1]2021'!$A:$A,$A130,'[1]2021'!$C:$C)-SUMIF('[1]2021'!$E:$E,$A130,'[1]2021'!$G:$G))/12+J130</f>
        <v>0</v>
      </c>
      <c r="L130" s="53">
        <f>+(SUMIF('[1]2021'!$A:$A,$A130,'[1]2021'!$C:$C)-SUMIF('[1]2021'!$E:$E,$A130,'[1]2021'!$G:$G))/12+K130</f>
        <v>0</v>
      </c>
      <c r="M130" s="53">
        <f>+(SUMIF('[1]2021'!$A:$A,$A130,'[1]2021'!$C:$C)-SUMIF('[1]2021'!$E:$E,$A130,'[1]2021'!$G:$G))/12+L130</f>
        <v>0</v>
      </c>
      <c r="N130" s="53">
        <f>+(SUMIF('[1]2021'!$A:$A,$A130,'[1]2021'!$C:$C)-SUMIF('[1]2021'!$E:$E,$A130,'[1]2021'!$G:$G))/12+M130</f>
        <v>0</v>
      </c>
      <c r="O130" s="53">
        <f>+(SUMIF('[1]2021'!$A:$A,$A130,'[1]2021'!$C:$C)-SUMIF('[1]2021'!$E:$E,$A130,'[1]2021'!$G:$G))/12+N130</f>
        <v>0</v>
      </c>
      <c r="P130" s="53">
        <f>+(SUMIF('[1]2021'!$A:$A,$A130,'[1]2021'!$C:$C)-SUMIF('[1]2021'!$E:$E,$A130,'[1]2021'!$G:$G))/12+O130</f>
        <v>0</v>
      </c>
      <c r="Q130" s="53">
        <f>+(SUMIF('[1]2021'!$A:$A,$A130,'[1]2021'!$C:$C)-SUMIF('[1]2021'!$E:$E,$A130,'[1]2021'!$G:$G))/12+P130</f>
        <v>0</v>
      </c>
      <c r="R130" s="53">
        <f>+(SUMIF('[1]2021'!$A:$A,$A130,'[1]2021'!$C:$C)-SUMIF('[1]2021'!$E:$E,$A130,'[1]2021'!$G:$G))/12+Q130</f>
        <v>0</v>
      </c>
      <c r="S130" s="53">
        <f>+(SUMIF('[1]2021'!$A:$A,$A130,'[1]2021'!$C:$C)-SUMIF('[1]2021'!$E:$E,$A130,'[1]2021'!$G:$G))/12+R130</f>
        <v>0</v>
      </c>
      <c r="T130" s="53">
        <f>+(SUMIF('[1]2021'!$A:$A,$A130,'[1]2021'!$C:$C)-SUMIF('[1]2021'!$E:$E,$A130,'[1]2021'!$G:$G))/12+S130</f>
        <v>0</v>
      </c>
      <c r="U130" s="53" cm="1">
        <f t="array" ref="U130">+INDEX(I130:T130,1,Settings!$C$4)</f>
        <v>0</v>
      </c>
      <c r="V130" s="53" cm="1">
        <f t="array" ref="V130">+INDEX(I130:T130,1,Settings!$C$4)</f>
        <v>0</v>
      </c>
      <c r="W130" s="53"/>
      <c r="X130" s="53">
        <f>V130+SUMIFS(postings!$T:$T,postings!$C:$C,'b-data'!X$2,postings!$D:$D,'b-data'!X$3,postings!$I:$I,'b-data'!$A130)-SUMIFS(postings!$W:$W,postings!$C:$C,'b-data'!X$2,postings!$D:$D,'b-data'!X$3,postings!$M:$M,'b-data'!$A130)</f>
        <v>0</v>
      </c>
      <c r="Y130" s="53">
        <f>X130+SUMIFS(postings!$T:$T,postings!$C:$C,'b-data'!Y$2,postings!$D:$D,'b-data'!Y$3,postings!$I:$I,'b-data'!$A130)-SUMIFS(postings!$W:$W,postings!$C:$C,'b-data'!Y$2,postings!$D:$D,'b-data'!Y$3,postings!$M:$M,'b-data'!$A130)</f>
        <v>0</v>
      </c>
      <c r="Z130" s="53">
        <f>Y130+SUMIFS(postings!$T:$T,postings!$C:$C,'b-data'!Z$2,postings!$D:$D,'b-data'!Z$3,postings!$I:$I,'b-data'!$A130)-SUMIFS(postings!$W:$W,postings!$C:$C,'b-data'!Z$2,postings!$D:$D,'b-data'!Z$3,postings!$M:$M,'b-data'!$A130)</f>
        <v>0</v>
      </c>
      <c r="AA130" s="53">
        <f>Z130+SUMIFS(postings!$T:$T,postings!$C:$C,'b-data'!AA$2,postings!$D:$D,'b-data'!AA$3,postings!$I:$I,'b-data'!$A130)-SUMIFS(postings!$W:$W,postings!$C:$C,'b-data'!AA$2,postings!$D:$D,'b-data'!AA$3,postings!$M:$M,'b-data'!$A130)</f>
        <v>0</v>
      </c>
      <c r="AB130" s="53">
        <f>AA130+SUMIFS(postings!$T:$T,postings!$C:$C,'b-data'!AB$2,postings!$D:$D,'b-data'!AB$3,postings!$I:$I,'b-data'!$A130)-SUMIFS(postings!$W:$W,postings!$C:$C,'b-data'!AB$2,postings!$D:$D,'b-data'!AB$3,postings!$M:$M,'b-data'!$A130)</f>
        <v>0</v>
      </c>
      <c r="AC130" s="53">
        <f>AB130+SUMIFS(postings!$T:$T,postings!$C:$C,'b-data'!AC$2,postings!$D:$D,'b-data'!AC$3,postings!$I:$I,'b-data'!$A130)-SUMIFS(postings!$W:$W,postings!$C:$C,'b-data'!AC$2,postings!$D:$D,'b-data'!AC$3,postings!$M:$M,'b-data'!$A130)</f>
        <v>0</v>
      </c>
      <c r="AD130" s="53">
        <f>AC130+SUMIFS(postings!$T:$T,postings!$C:$C,'b-data'!AD$2,postings!$D:$D,'b-data'!AD$3,postings!$I:$I,'b-data'!$A130)-SUMIFS(postings!$W:$W,postings!$C:$C,'b-data'!AD$2,postings!$D:$D,'b-data'!AD$3,postings!$M:$M,'b-data'!$A130)</f>
        <v>0</v>
      </c>
      <c r="AE130" s="53">
        <f>AD130+SUMIFS(postings!$T:$T,postings!$C:$C,'b-data'!AE$2,postings!$D:$D,'b-data'!AE$3,postings!$I:$I,'b-data'!$A130)-SUMIFS(postings!$W:$W,postings!$C:$C,'b-data'!AE$2,postings!$D:$D,'b-data'!AE$3,postings!$M:$M,'b-data'!$A130)</f>
        <v>0</v>
      </c>
      <c r="AF130" s="53">
        <f>AE130+SUMIFS(postings!$T:$T,postings!$C:$C,'b-data'!AF$2,postings!$D:$D,'b-data'!AF$3,postings!$I:$I,'b-data'!$A130)-SUMIFS(postings!$W:$W,postings!$C:$C,'b-data'!AF$2,postings!$D:$D,'b-data'!AF$3,postings!$M:$M,'b-data'!$A130)</f>
        <v>0</v>
      </c>
      <c r="AG130" s="53">
        <f>AF130+SUMIFS(postings!$T:$T,postings!$C:$C,'b-data'!AG$2,postings!$D:$D,'b-data'!AG$3,postings!$I:$I,'b-data'!$A130)-SUMIFS(postings!$W:$W,postings!$C:$C,'b-data'!AG$2,postings!$D:$D,'b-data'!AG$3,postings!$M:$M,'b-data'!$A130)</f>
        <v>0</v>
      </c>
      <c r="AH130" s="53">
        <f>AG130+SUMIFS(postings!$T:$T,postings!$C:$C,'b-data'!AH$2,postings!$D:$D,'b-data'!AH$3,postings!$I:$I,'b-data'!$A130)-SUMIFS(postings!$W:$W,postings!$C:$C,'b-data'!AH$2,postings!$D:$D,'b-data'!AH$3,postings!$M:$M,'b-data'!$A130)</f>
        <v>0</v>
      </c>
      <c r="AI130" s="53">
        <f>AH130+SUMIFS(postings!$T:$T,postings!$C:$C,'b-data'!AI$2,postings!$D:$D,'b-data'!AI$3,postings!$I:$I,'b-data'!$A130)-SUMIFS(postings!$W:$W,postings!$C:$C,'b-data'!AI$2,postings!$D:$D,'b-data'!AI$3,postings!$M:$M,'b-data'!$A130)</f>
        <v>0</v>
      </c>
      <c r="AJ130" s="53" cm="1">
        <f t="array" ref="AJ130">+INDEX(X130:AI130,1,Settings!$C$4)</f>
        <v>0</v>
      </c>
      <c r="AK130" s="53" cm="1">
        <f t="array" ref="AK130">+INDEX(X130:AI130,1,Settings!$C$4)</f>
        <v>0</v>
      </c>
      <c r="AL130" s="53"/>
      <c r="AM130" s="53">
        <f t="shared" si="139"/>
        <v>0</v>
      </c>
      <c r="AN130" s="53">
        <f t="shared" ref="AN130:AX130" si="266">+AM130</f>
        <v>0</v>
      </c>
      <c r="AO130" s="53">
        <f t="shared" si="266"/>
        <v>0</v>
      </c>
      <c r="AP130" s="53">
        <f t="shared" si="266"/>
        <v>0</v>
      </c>
      <c r="AQ130" s="53">
        <f t="shared" si="266"/>
        <v>0</v>
      </c>
      <c r="AR130" s="53">
        <f t="shared" si="266"/>
        <v>0</v>
      </c>
      <c r="AS130" s="53">
        <f t="shared" si="266"/>
        <v>0</v>
      </c>
      <c r="AT130" s="53">
        <f t="shared" si="266"/>
        <v>0</v>
      </c>
      <c r="AU130" s="53">
        <f t="shared" si="266"/>
        <v>0</v>
      </c>
      <c r="AV130" s="53">
        <f t="shared" si="266"/>
        <v>0</v>
      </c>
      <c r="AW130" s="53">
        <f t="shared" si="266"/>
        <v>0</v>
      </c>
      <c r="AX130" s="53">
        <f t="shared" si="266"/>
        <v>0</v>
      </c>
      <c r="AY130" s="53" cm="1">
        <f t="array" ref="AY130">+INDEX(AM130:AX130,1,Settings!$C$4)</f>
        <v>0</v>
      </c>
      <c r="AZ130" s="53">
        <f t="shared" si="141"/>
        <v>0</v>
      </c>
      <c r="BA130" s="53"/>
      <c r="BB130" s="53">
        <f t="shared" si="142"/>
        <v>0</v>
      </c>
      <c r="BC130" s="53">
        <f t="shared" ref="BC130:BN130" si="267">+BB130</f>
        <v>0</v>
      </c>
      <c r="BD130" s="53">
        <f t="shared" si="267"/>
        <v>0</v>
      </c>
      <c r="BE130" s="53">
        <f t="shared" si="267"/>
        <v>0</v>
      </c>
      <c r="BF130" s="53">
        <f t="shared" si="267"/>
        <v>0</v>
      </c>
      <c r="BG130" s="53">
        <f t="shared" si="267"/>
        <v>0</v>
      </c>
      <c r="BH130" s="53">
        <f t="shared" si="267"/>
        <v>0</v>
      </c>
      <c r="BI130" s="53">
        <f t="shared" si="267"/>
        <v>0</v>
      </c>
      <c r="BJ130" s="53">
        <f t="shared" si="267"/>
        <v>0</v>
      </c>
      <c r="BK130" s="53">
        <f t="shared" si="267"/>
        <v>0</v>
      </c>
      <c r="BL130" s="53">
        <f t="shared" si="267"/>
        <v>0</v>
      </c>
      <c r="BM130" s="53">
        <f t="shared" si="267"/>
        <v>0</v>
      </c>
      <c r="BN130" s="53">
        <f t="shared" si="267"/>
        <v>0</v>
      </c>
      <c r="BO130" s="53"/>
      <c r="BP130" s="53">
        <f t="shared" si="144"/>
        <v>0</v>
      </c>
      <c r="BQ130" s="53"/>
      <c r="BR130" s="53">
        <f t="shared" si="145"/>
        <v>0</v>
      </c>
    </row>
    <row r="131" spans="1:70" x14ac:dyDescent="0.2">
      <c r="A131" s="6">
        <v>973</v>
      </c>
      <c r="B131" s="6" t="str">
        <f>+VLOOKUP(A131,masterfile!B:C,2,FALSE)</f>
        <v>Rückstellungen Abraum-/Abfallbeseit.</v>
      </c>
      <c r="D131" s="53">
        <f>+SUMIF('[1]2017'!$A:$A,$A131,'[1]2017'!$C:$C)-SUMIF('[1]2017'!$E:$E,$A131,'[1]2017'!$G:$G)</f>
        <v>0</v>
      </c>
      <c r="E131" s="53">
        <f>+SUMIF('[1]2018'!$A:$A,$A131,'[1]2018'!$C:$C)-SUMIF('[1]2018'!$E:$E,$A131,'[1]2018'!$G:$G)+D131</f>
        <v>0</v>
      </c>
      <c r="F131" s="53">
        <f>+SUMIF('[1]2019'!$A:$A,$A131,'[1]2019'!$C:$C)-SUMIF('[1]2019'!$E:$E,$A131,'[1]2019'!$G:$G)+E131</f>
        <v>0</v>
      </c>
      <c r="G131" s="53">
        <f>+SUMIF('[1]2020'!$A:$A,$A131,'[1]2020'!$C:$C)-SUMIF('[1]2020'!$E:$E,$A131,'[1]2020'!$G:$G)+F131</f>
        <v>0</v>
      </c>
      <c r="H131" s="53"/>
      <c r="I131" s="53">
        <f>+(SUMIF('[1]2021'!$A:$A,$A131,'[1]2021'!$C:$C)-SUMIF('[1]2021'!$E:$E,$A131,'[1]2021'!$G:$G))/12+G131</f>
        <v>0</v>
      </c>
      <c r="J131" s="53">
        <f>+(SUMIF('[1]2021'!$A:$A,$A131,'[1]2021'!$C:$C)-SUMIF('[1]2021'!$E:$E,$A131,'[1]2021'!$G:$G))/12+I131</f>
        <v>0</v>
      </c>
      <c r="K131" s="53">
        <f>+(SUMIF('[1]2021'!$A:$A,$A131,'[1]2021'!$C:$C)-SUMIF('[1]2021'!$E:$E,$A131,'[1]2021'!$G:$G))/12+J131</f>
        <v>0</v>
      </c>
      <c r="L131" s="53">
        <f>+(SUMIF('[1]2021'!$A:$A,$A131,'[1]2021'!$C:$C)-SUMIF('[1]2021'!$E:$E,$A131,'[1]2021'!$G:$G))/12+K131</f>
        <v>0</v>
      </c>
      <c r="M131" s="53">
        <f>+(SUMIF('[1]2021'!$A:$A,$A131,'[1]2021'!$C:$C)-SUMIF('[1]2021'!$E:$E,$A131,'[1]2021'!$G:$G))/12+L131</f>
        <v>0</v>
      </c>
      <c r="N131" s="53">
        <f>+(SUMIF('[1]2021'!$A:$A,$A131,'[1]2021'!$C:$C)-SUMIF('[1]2021'!$E:$E,$A131,'[1]2021'!$G:$G))/12+M131</f>
        <v>0</v>
      </c>
      <c r="O131" s="53">
        <f>+(SUMIF('[1]2021'!$A:$A,$A131,'[1]2021'!$C:$C)-SUMIF('[1]2021'!$E:$E,$A131,'[1]2021'!$G:$G))/12+N131</f>
        <v>0</v>
      </c>
      <c r="P131" s="53">
        <f>+(SUMIF('[1]2021'!$A:$A,$A131,'[1]2021'!$C:$C)-SUMIF('[1]2021'!$E:$E,$A131,'[1]2021'!$G:$G))/12+O131</f>
        <v>0</v>
      </c>
      <c r="Q131" s="53">
        <f>+(SUMIF('[1]2021'!$A:$A,$A131,'[1]2021'!$C:$C)-SUMIF('[1]2021'!$E:$E,$A131,'[1]2021'!$G:$G))/12+P131</f>
        <v>0</v>
      </c>
      <c r="R131" s="53">
        <f>+(SUMIF('[1]2021'!$A:$A,$A131,'[1]2021'!$C:$C)-SUMIF('[1]2021'!$E:$E,$A131,'[1]2021'!$G:$G))/12+Q131</f>
        <v>0</v>
      </c>
      <c r="S131" s="53">
        <f>+(SUMIF('[1]2021'!$A:$A,$A131,'[1]2021'!$C:$C)-SUMIF('[1]2021'!$E:$E,$A131,'[1]2021'!$G:$G))/12+R131</f>
        <v>0</v>
      </c>
      <c r="T131" s="53">
        <f>+(SUMIF('[1]2021'!$A:$A,$A131,'[1]2021'!$C:$C)-SUMIF('[1]2021'!$E:$E,$A131,'[1]2021'!$G:$G))/12+S131</f>
        <v>0</v>
      </c>
      <c r="U131" s="53" cm="1">
        <f t="array" ref="U131">+INDEX(I131:T131,1,Settings!$C$4)</f>
        <v>0</v>
      </c>
      <c r="V131" s="53" cm="1">
        <f t="array" ref="V131">+INDEX(I131:T131,1,Settings!$C$4)</f>
        <v>0</v>
      </c>
      <c r="W131" s="53"/>
      <c r="X131" s="53">
        <f>V131+SUMIFS(postings!$T:$T,postings!$C:$C,'b-data'!X$2,postings!$D:$D,'b-data'!X$3,postings!$I:$I,'b-data'!$A131)-SUMIFS(postings!$W:$W,postings!$C:$C,'b-data'!X$2,postings!$D:$D,'b-data'!X$3,postings!$M:$M,'b-data'!$A131)</f>
        <v>0</v>
      </c>
      <c r="Y131" s="53">
        <f>X131+SUMIFS(postings!$T:$T,postings!$C:$C,'b-data'!Y$2,postings!$D:$D,'b-data'!Y$3,postings!$I:$I,'b-data'!$A131)-SUMIFS(postings!$W:$W,postings!$C:$C,'b-data'!Y$2,postings!$D:$D,'b-data'!Y$3,postings!$M:$M,'b-data'!$A131)</f>
        <v>0</v>
      </c>
      <c r="Z131" s="53">
        <f>Y131+SUMIFS(postings!$T:$T,postings!$C:$C,'b-data'!Z$2,postings!$D:$D,'b-data'!Z$3,postings!$I:$I,'b-data'!$A131)-SUMIFS(postings!$W:$W,postings!$C:$C,'b-data'!Z$2,postings!$D:$D,'b-data'!Z$3,postings!$M:$M,'b-data'!$A131)</f>
        <v>0</v>
      </c>
      <c r="AA131" s="53">
        <f>Z131+SUMIFS(postings!$T:$T,postings!$C:$C,'b-data'!AA$2,postings!$D:$D,'b-data'!AA$3,postings!$I:$I,'b-data'!$A131)-SUMIFS(postings!$W:$W,postings!$C:$C,'b-data'!AA$2,postings!$D:$D,'b-data'!AA$3,postings!$M:$M,'b-data'!$A131)</f>
        <v>0</v>
      </c>
      <c r="AB131" s="53">
        <f>AA131+SUMIFS(postings!$T:$T,postings!$C:$C,'b-data'!AB$2,postings!$D:$D,'b-data'!AB$3,postings!$I:$I,'b-data'!$A131)-SUMIFS(postings!$W:$W,postings!$C:$C,'b-data'!AB$2,postings!$D:$D,'b-data'!AB$3,postings!$M:$M,'b-data'!$A131)</f>
        <v>0</v>
      </c>
      <c r="AC131" s="53">
        <f>AB131+SUMIFS(postings!$T:$T,postings!$C:$C,'b-data'!AC$2,postings!$D:$D,'b-data'!AC$3,postings!$I:$I,'b-data'!$A131)-SUMIFS(postings!$W:$W,postings!$C:$C,'b-data'!AC$2,postings!$D:$D,'b-data'!AC$3,postings!$M:$M,'b-data'!$A131)</f>
        <v>0</v>
      </c>
      <c r="AD131" s="53">
        <f>AC131+SUMIFS(postings!$T:$T,postings!$C:$C,'b-data'!AD$2,postings!$D:$D,'b-data'!AD$3,postings!$I:$I,'b-data'!$A131)-SUMIFS(postings!$W:$W,postings!$C:$C,'b-data'!AD$2,postings!$D:$D,'b-data'!AD$3,postings!$M:$M,'b-data'!$A131)</f>
        <v>0</v>
      </c>
      <c r="AE131" s="53">
        <f>AD131+SUMIFS(postings!$T:$T,postings!$C:$C,'b-data'!AE$2,postings!$D:$D,'b-data'!AE$3,postings!$I:$I,'b-data'!$A131)-SUMIFS(postings!$W:$W,postings!$C:$C,'b-data'!AE$2,postings!$D:$D,'b-data'!AE$3,postings!$M:$M,'b-data'!$A131)</f>
        <v>0</v>
      </c>
      <c r="AF131" s="53">
        <f>AE131+SUMIFS(postings!$T:$T,postings!$C:$C,'b-data'!AF$2,postings!$D:$D,'b-data'!AF$3,postings!$I:$I,'b-data'!$A131)-SUMIFS(postings!$W:$W,postings!$C:$C,'b-data'!AF$2,postings!$D:$D,'b-data'!AF$3,postings!$M:$M,'b-data'!$A131)</f>
        <v>0</v>
      </c>
      <c r="AG131" s="53">
        <f>AF131+SUMIFS(postings!$T:$T,postings!$C:$C,'b-data'!AG$2,postings!$D:$D,'b-data'!AG$3,postings!$I:$I,'b-data'!$A131)-SUMIFS(postings!$W:$W,postings!$C:$C,'b-data'!AG$2,postings!$D:$D,'b-data'!AG$3,postings!$M:$M,'b-data'!$A131)</f>
        <v>0</v>
      </c>
      <c r="AH131" s="53">
        <f>AG131+SUMIFS(postings!$T:$T,postings!$C:$C,'b-data'!AH$2,postings!$D:$D,'b-data'!AH$3,postings!$I:$I,'b-data'!$A131)-SUMIFS(postings!$W:$W,postings!$C:$C,'b-data'!AH$2,postings!$D:$D,'b-data'!AH$3,postings!$M:$M,'b-data'!$A131)</f>
        <v>0</v>
      </c>
      <c r="AI131" s="53">
        <f>AH131+SUMIFS(postings!$T:$T,postings!$C:$C,'b-data'!AI$2,postings!$D:$D,'b-data'!AI$3,postings!$I:$I,'b-data'!$A131)-SUMIFS(postings!$W:$W,postings!$C:$C,'b-data'!AI$2,postings!$D:$D,'b-data'!AI$3,postings!$M:$M,'b-data'!$A131)</f>
        <v>0</v>
      </c>
      <c r="AJ131" s="53" cm="1">
        <f t="array" ref="AJ131">+INDEX(X131:AI131,1,Settings!$C$4)</f>
        <v>0</v>
      </c>
      <c r="AK131" s="53" cm="1">
        <f t="array" ref="AK131">+INDEX(X131:AI131,1,Settings!$C$4)</f>
        <v>0</v>
      </c>
      <c r="AL131" s="53"/>
      <c r="AM131" s="53">
        <f t="shared" si="139"/>
        <v>0</v>
      </c>
      <c r="AN131" s="53">
        <f t="shared" ref="AN131:AX131" si="268">+AM131</f>
        <v>0</v>
      </c>
      <c r="AO131" s="53">
        <f t="shared" si="268"/>
        <v>0</v>
      </c>
      <c r="AP131" s="53">
        <f t="shared" si="268"/>
        <v>0</v>
      </c>
      <c r="AQ131" s="53">
        <f t="shared" si="268"/>
        <v>0</v>
      </c>
      <c r="AR131" s="53">
        <f t="shared" si="268"/>
        <v>0</v>
      </c>
      <c r="AS131" s="53">
        <f t="shared" si="268"/>
        <v>0</v>
      </c>
      <c r="AT131" s="53">
        <f t="shared" si="268"/>
        <v>0</v>
      </c>
      <c r="AU131" s="53">
        <f t="shared" si="268"/>
        <v>0</v>
      </c>
      <c r="AV131" s="53">
        <f t="shared" si="268"/>
        <v>0</v>
      </c>
      <c r="AW131" s="53">
        <f t="shared" si="268"/>
        <v>0</v>
      </c>
      <c r="AX131" s="53">
        <f t="shared" si="268"/>
        <v>0</v>
      </c>
      <c r="AY131" s="53" cm="1">
        <f t="array" ref="AY131">+INDEX(AM131:AX131,1,Settings!$C$4)</f>
        <v>0</v>
      </c>
      <c r="AZ131" s="53">
        <f t="shared" si="141"/>
        <v>0</v>
      </c>
      <c r="BA131" s="53"/>
      <c r="BB131" s="53">
        <f t="shared" si="142"/>
        <v>0</v>
      </c>
      <c r="BC131" s="53">
        <f t="shared" ref="BC131:BN131" si="269">+BB131</f>
        <v>0</v>
      </c>
      <c r="BD131" s="53">
        <f t="shared" si="269"/>
        <v>0</v>
      </c>
      <c r="BE131" s="53">
        <f t="shared" si="269"/>
        <v>0</v>
      </c>
      <c r="BF131" s="53">
        <f t="shared" si="269"/>
        <v>0</v>
      </c>
      <c r="BG131" s="53">
        <f t="shared" si="269"/>
        <v>0</v>
      </c>
      <c r="BH131" s="53">
        <f t="shared" si="269"/>
        <v>0</v>
      </c>
      <c r="BI131" s="53">
        <f t="shared" si="269"/>
        <v>0</v>
      </c>
      <c r="BJ131" s="53">
        <f t="shared" si="269"/>
        <v>0</v>
      </c>
      <c r="BK131" s="53">
        <f t="shared" si="269"/>
        <v>0</v>
      </c>
      <c r="BL131" s="53">
        <f t="shared" si="269"/>
        <v>0</v>
      </c>
      <c r="BM131" s="53">
        <f t="shared" si="269"/>
        <v>0</v>
      </c>
      <c r="BN131" s="53">
        <f t="shared" si="269"/>
        <v>0</v>
      </c>
      <c r="BO131" s="53"/>
      <c r="BP131" s="53">
        <f t="shared" si="144"/>
        <v>0</v>
      </c>
      <c r="BQ131" s="53"/>
      <c r="BR131" s="53">
        <f t="shared" si="145"/>
        <v>0</v>
      </c>
    </row>
    <row r="132" spans="1:70" x14ac:dyDescent="0.2">
      <c r="A132" s="6">
        <v>974</v>
      </c>
      <c r="B132" s="6" t="str">
        <f>+VLOOKUP(A132,masterfile!B:C,2,FALSE)</f>
        <v>Rückstellungen f. Gewährleistungen</v>
      </c>
      <c r="D132" s="53">
        <f>+SUMIF('[1]2017'!$A:$A,$A132,'[1]2017'!$C:$C)-SUMIF('[1]2017'!$E:$E,$A132,'[1]2017'!$G:$G)</f>
        <v>0</v>
      </c>
      <c r="E132" s="53">
        <f>+SUMIF('[1]2018'!$A:$A,$A132,'[1]2018'!$C:$C)-SUMIF('[1]2018'!$E:$E,$A132,'[1]2018'!$G:$G)+D132</f>
        <v>0</v>
      </c>
      <c r="F132" s="53">
        <f>+SUMIF('[1]2019'!$A:$A,$A132,'[1]2019'!$C:$C)-SUMIF('[1]2019'!$E:$E,$A132,'[1]2019'!$G:$G)+E132</f>
        <v>0</v>
      </c>
      <c r="G132" s="53">
        <f>+SUMIF('[1]2020'!$A:$A,$A132,'[1]2020'!$C:$C)-SUMIF('[1]2020'!$E:$E,$A132,'[1]2020'!$G:$G)+F132</f>
        <v>0</v>
      </c>
      <c r="H132" s="53"/>
      <c r="I132" s="53">
        <f>+(SUMIF('[1]2021'!$A:$A,$A132,'[1]2021'!$C:$C)-SUMIF('[1]2021'!$E:$E,$A132,'[1]2021'!$G:$G))/12+G132</f>
        <v>0</v>
      </c>
      <c r="J132" s="53">
        <f>+(SUMIF('[1]2021'!$A:$A,$A132,'[1]2021'!$C:$C)-SUMIF('[1]2021'!$E:$E,$A132,'[1]2021'!$G:$G))/12+I132</f>
        <v>0</v>
      </c>
      <c r="K132" s="53">
        <f>+(SUMIF('[1]2021'!$A:$A,$A132,'[1]2021'!$C:$C)-SUMIF('[1]2021'!$E:$E,$A132,'[1]2021'!$G:$G))/12+J132</f>
        <v>0</v>
      </c>
      <c r="L132" s="53">
        <f>+(SUMIF('[1]2021'!$A:$A,$A132,'[1]2021'!$C:$C)-SUMIF('[1]2021'!$E:$E,$A132,'[1]2021'!$G:$G))/12+K132</f>
        <v>0</v>
      </c>
      <c r="M132" s="53">
        <f>+(SUMIF('[1]2021'!$A:$A,$A132,'[1]2021'!$C:$C)-SUMIF('[1]2021'!$E:$E,$A132,'[1]2021'!$G:$G))/12+L132</f>
        <v>0</v>
      </c>
      <c r="N132" s="53">
        <f>+(SUMIF('[1]2021'!$A:$A,$A132,'[1]2021'!$C:$C)-SUMIF('[1]2021'!$E:$E,$A132,'[1]2021'!$G:$G))/12+M132</f>
        <v>0</v>
      </c>
      <c r="O132" s="53">
        <f>+(SUMIF('[1]2021'!$A:$A,$A132,'[1]2021'!$C:$C)-SUMIF('[1]2021'!$E:$E,$A132,'[1]2021'!$G:$G))/12+N132</f>
        <v>0</v>
      </c>
      <c r="P132" s="53">
        <f>+(SUMIF('[1]2021'!$A:$A,$A132,'[1]2021'!$C:$C)-SUMIF('[1]2021'!$E:$E,$A132,'[1]2021'!$G:$G))/12+O132</f>
        <v>0</v>
      </c>
      <c r="Q132" s="53">
        <f>+(SUMIF('[1]2021'!$A:$A,$A132,'[1]2021'!$C:$C)-SUMIF('[1]2021'!$E:$E,$A132,'[1]2021'!$G:$G))/12+P132</f>
        <v>0</v>
      </c>
      <c r="R132" s="53">
        <f>+(SUMIF('[1]2021'!$A:$A,$A132,'[1]2021'!$C:$C)-SUMIF('[1]2021'!$E:$E,$A132,'[1]2021'!$G:$G))/12+Q132</f>
        <v>0</v>
      </c>
      <c r="S132" s="53">
        <f>+(SUMIF('[1]2021'!$A:$A,$A132,'[1]2021'!$C:$C)-SUMIF('[1]2021'!$E:$E,$A132,'[1]2021'!$G:$G))/12+R132</f>
        <v>0</v>
      </c>
      <c r="T132" s="53">
        <f>+(SUMIF('[1]2021'!$A:$A,$A132,'[1]2021'!$C:$C)-SUMIF('[1]2021'!$E:$E,$A132,'[1]2021'!$G:$G))/12+S132</f>
        <v>0</v>
      </c>
      <c r="U132" s="53" cm="1">
        <f t="array" ref="U132">+INDEX(I132:T132,1,Settings!$C$4)</f>
        <v>0</v>
      </c>
      <c r="V132" s="53" cm="1">
        <f t="array" ref="V132">+INDEX(I132:T132,1,Settings!$C$4)</f>
        <v>0</v>
      </c>
      <c r="W132" s="53"/>
      <c r="X132" s="53">
        <f>V132+SUMIFS(postings!$T:$T,postings!$C:$C,'b-data'!X$2,postings!$D:$D,'b-data'!X$3,postings!$I:$I,'b-data'!$A132)-SUMIFS(postings!$W:$W,postings!$C:$C,'b-data'!X$2,postings!$D:$D,'b-data'!X$3,postings!$M:$M,'b-data'!$A132)</f>
        <v>0</v>
      </c>
      <c r="Y132" s="53">
        <f>X132+SUMIFS(postings!$T:$T,postings!$C:$C,'b-data'!Y$2,postings!$D:$D,'b-data'!Y$3,postings!$I:$I,'b-data'!$A132)-SUMIFS(postings!$W:$W,postings!$C:$C,'b-data'!Y$2,postings!$D:$D,'b-data'!Y$3,postings!$M:$M,'b-data'!$A132)</f>
        <v>0</v>
      </c>
      <c r="Z132" s="53">
        <f>Y132+SUMIFS(postings!$T:$T,postings!$C:$C,'b-data'!Z$2,postings!$D:$D,'b-data'!Z$3,postings!$I:$I,'b-data'!$A132)-SUMIFS(postings!$W:$W,postings!$C:$C,'b-data'!Z$2,postings!$D:$D,'b-data'!Z$3,postings!$M:$M,'b-data'!$A132)</f>
        <v>0</v>
      </c>
      <c r="AA132" s="53">
        <f>Z132+SUMIFS(postings!$T:$T,postings!$C:$C,'b-data'!AA$2,postings!$D:$D,'b-data'!AA$3,postings!$I:$I,'b-data'!$A132)-SUMIFS(postings!$W:$W,postings!$C:$C,'b-data'!AA$2,postings!$D:$D,'b-data'!AA$3,postings!$M:$M,'b-data'!$A132)</f>
        <v>0</v>
      </c>
      <c r="AB132" s="53">
        <f>AA132+SUMIFS(postings!$T:$T,postings!$C:$C,'b-data'!AB$2,postings!$D:$D,'b-data'!AB$3,postings!$I:$I,'b-data'!$A132)-SUMIFS(postings!$W:$W,postings!$C:$C,'b-data'!AB$2,postings!$D:$D,'b-data'!AB$3,postings!$M:$M,'b-data'!$A132)</f>
        <v>0</v>
      </c>
      <c r="AC132" s="53">
        <f>AB132+SUMIFS(postings!$T:$T,postings!$C:$C,'b-data'!AC$2,postings!$D:$D,'b-data'!AC$3,postings!$I:$I,'b-data'!$A132)-SUMIFS(postings!$W:$W,postings!$C:$C,'b-data'!AC$2,postings!$D:$D,'b-data'!AC$3,postings!$M:$M,'b-data'!$A132)</f>
        <v>0</v>
      </c>
      <c r="AD132" s="53">
        <f>AC132+SUMIFS(postings!$T:$T,postings!$C:$C,'b-data'!AD$2,postings!$D:$D,'b-data'!AD$3,postings!$I:$I,'b-data'!$A132)-SUMIFS(postings!$W:$W,postings!$C:$C,'b-data'!AD$2,postings!$D:$D,'b-data'!AD$3,postings!$M:$M,'b-data'!$A132)</f>
        <v>0</v>
      </c>
      <c r="AE132" s="53">
        <f>AD132+SUMIFS(postings!$T:$T,postings!$C:$C,'b-data'!AE$2,postings!$D:$D,'b-data'!AE$3,postings!$I:$I,'b-data'!$A132)-SUMIFS(postings!$W:$W,postings!$C:$C,'b-data'!AE$2,postings!$D:$D,'b-data'!AE$3,postings!$M:$M,'b-data'!$A132)</f>
        <v>0</v>
      </c>
      <c r="AF132" s="53">
        <f>AE132+SUMIFS(postings!$T:$T,postings!$C:$C,'b-data'!AF$2,postings!$D:$D,'b-data'!AF$3,postings!$I:$I,'b-data'!$A132)-SUMIFS(postings!$W:$W,postings!$C:$C,'b-data'!AF$2,postings!$D:$D,'b-data'!AF$3,postings!$M:$M,'b-data'!$A132)</f>
        <v>0</v>
      </c>
      <c r="AG132" s="53">
        <f>AF132+SUMIFS(postings!$T:$T,postings!$C:$C,'b-data'!AG$2,postings!$D:$D,'b-data'!AG$3,postings!$I:$I,'b-data'!$A132)-SUMIFS(postings!$W:$W,postings!$C:$C,'b-data'!AG$2,postings!$D:$D,'b-data'!AG$3,postings!$M:$M,'b-data'!$A132)</f>
        <v>0</v>
      </c>
      <c r="AH132" s="53">
        <f>AG132+SUMIFS(postings!$T:$T,postings!$C:$C,'b-data'!AH$2,postings!$D:$D,'b-data'!AH$3,postings!$I:$I,'b-data'!$A132)-SUMIFS(postings!$W:$W,postings!$C:$C,'b-data'!AH$2,postings!$D:$D,'b-data'!AH$3,postings!$M:$M,'b-data'!$A132)</f>
        <v>0</v>
      </c>
      <c r="AI132" s="53">
        <f>AH132+SUMIFS(postings!$T:$T,postings!$C:$C,'b-data'!AI$2,postings!$D:$D,'b-data'!AI$3,postings!$I:$I,'b-data'!$A132)-SUMIFS(postings!$W:$W,postings!$C:$C,'b-data'!AI$2,postings!$D:$D,'b-data'!AI$3,postings!$M:$M,'b-data'!$A132)</f>
        <v>0</v>
      </c>
      <c r="AJ132" s="53" cm="1">
        <f t="array" ref="AJ132">+INDEX(X132:AI132,1,Settings!$C$4)</f>
        <v>0</v>
      </c>
      <c r="AK132" s="53" cm="1">
        <f t="array" ref="AK132">+INDEX(X132:AI132,1,Settings!$C$4)</f>
        <v>0</v>
      </c>
      <c r="AL132" s="53"/>
      <c r="AM132" s="53">
        <f t="shared" si="139"/>
        <v>0</v>
      </c>
      <c r="AN132" s="53">
        <f t="shared" ref="AN132:AX132" si="270">+AM132</f>
        <v>0</v>
      </c>
      <c r="AO132" s="53">
        <f t="shared" si="270"/>
        <v>0</v>
      </c>
      <c r="AP132" s="53">
        <f t="shared" si="270"/>
        <v>0</v>
      </c>
      <c r="AQ132" s="53">
        <f t="shared" si="270"/>
        <v>0</v>
      </c>
      <c r="AR132" s="53">
        <f t="shared" si="270"/>
        <v>0</v>
      </c>
      <c r="AS132" s="53">
        <f t="shared" si="270"/>
        <v>0</v>
      </c>
      <c r="AT132" s="53">
        <f t="shared" si="270"/>
        <v>0</v>
      </c>
      <c r="AU132" s="53">
        <f t="shared" si="270"/>
        <v>0</v>
      </c>
      <c r="AV132" s="53">
        <f t="shared" si="270"/>
        <v>0</v>
      </c>
      <c r="AW132" s="53">
        <f t="shared" si="270"/>
        <v>0</v>
      </c>
      <c r="AX132" s="53">
        <f t="shared" si="270"/>
        <v>0</v>
      </c>
      <c r="AY132" s="53" cm="1">
        <f t="array" ref="AY132">+INDEX(AM132:AX132,1,Settings!$C$4)</f>
        <v>0</v>
      </c>
      <c r="AZ132" s="53">
        <f t="shared" si="141"/>
        <v>0</v>
      </c>
      <c r="BA132" s="53"/>
      <c r="BB132" s="53">
        <f t="shared" si="142"/>
        <v>0</v>
      </c>
      <c r="BC132" s="53">
        <f t="shared" ref="BC132:BN132" si="271">+BB132</f>
        <v>0</v>
      </c>
      <c r="BD132" s="53">
        <f t="shared" si="271"/>
        <v>0</v>
      </c>
      <c r="BE132" s="53">
        <f t="shared" si="271"/>
        <v>0</v>
      </c>
      <c r="BF132" s="53">
        <f t="shared" si="271"/>
        <v>0</v>
      </c>
      <c r="BG132" s="53">
        <f t="shared" si="271"/>
        <v>0</v>
      </c>
      <c r="BH132" s="53">
        <f t="shared" si="271"/>
        <v>0</v>
      </c>
      <c r="BI132" s="53">
        <f t="shared" si="271"/>
        <v>0</v>
      </c>
      <c r="BJ132" s="53">
        <f t="shared" si="271"/>
        <v>0</v>
      </c>
      <c r="BK132" s="53">
        <f t="shared" si="271"/>
        <v>0</v>
      </c>
      <c r="BL132" s="53">
        <f t="shared" si="271"/>
        <v>0</v>
      </c>
      <c r="BM132" s="53">
        <f t="shared" si="271"/>
        <v>0</v>
      </c>
      <c r="BN132" s="53">
        <f t="shared" si="271"/>
        <v>0</v>
      </c>
      <c r="BO132" s="53"/>
      <c r="BP132" s="53">
        <f t="shared" si="144"/>
        <v>0</v>
      </c>
      <c r="BQ132" s="53"/>
      <c r="BR132" s="53">
        <f t="shared" si="145"/>
        <v>0</v>
      </c>
    </row>
    <row r="133" spans="1:70" x14ac:dyDescent="0.2">
      <c r="A133" s="6">
        <v>976</v>
      </c>
      <c r="B133" s="6" t="str">
        <f>+VLOOKUP(A133,masterfile!B:C,2,FALSE)</f>
        <v>Rückstellungen f. drohende Verluste</v>
      </c>
      <c r="D133" s="53">
        <f>+SUMIF('[1]2017'!$A:$A,$A133,'[1]2017'!$C:$C)-SUMIF('[1]2017'!$E:$E,$A133,'[1]2017'!$G:$G)</f>
        <v>0</v>
      </c>
      <c r="E133" s="53">
        <f>+SUMIF('[1]2018'!$A:$A,$A133,'[1]2018'!$C:$C)-SUMIF('[1]2018'!$E:$E,$A133,'[1]2018'!$G:$G)+D133</f>
        <v>0</v>
      </c>
      <c r="F133" s="53">
        <f>+SUMIF('[1]2019'!$A:$A,$A133,'[1]2019'!$C:$C)-SUMIF('[1]2019'!$E:$E,$A133,'[1]2019'!$G:$G)+E133</f>
        <v>0</v>
      </c>
      <c r="G133" s="53">
        <f>+SUMIF('[1]2020'!$A:$A,$A133,'[1]2020'!$C:$C)-SUMIF('[1]2020'!$E:$E,$A133,'[1]2020'!$G:$G)+F133</f>
        <v>0</v>
      </c>
      <c r="H133" s="53"/>
      <c r="I133" s="53">
        <f>+(SUMIF('[1]2021'!$A:$A,$A133,'[1]2021'!$C:$C)-SUMIF('[1]2021'!$E:$E,$A133,'[1]2021'!$G:$G))/12+G133</f>
        <v>0</v>
      </c>
      <c r="J133" s="53">
        <f>+(SUMIF('[1]2021'!$A:$A,$A133,'[1]2021'!$C:$C)-SUMIF('[1]2021'!$E:$E,$A133,'[1]2021'!$G:$G))/12+I133</f>
        <v>0</v>
      </c>
      <c r="K133" s="53">
        <f>+(SUMIF('[1]2021'!$A:$A,$A133,'[1]2021'!$C:$C)-SUMIF('[1]2021'!$E:$E,$A133,'[1]2021'!$G:$G))/12+J133</f>
        <v>0</v>
      </c>
      <c r="L133" s="53">
        <f>+(SUMIF('[1]2021'!$A:$A,$A133,'[1]2021'!$C:$C)-SUMIF('[1]2021'!$E:$E,$A133,'[1]2021'!$G:$G))/12+K133</f>
        <v>0</v>
      </c>
      <c r="M133" s="53">
        <f>+(SUMIF('[1]2021'!$A:$A,$A133,'[1]2021'!$C:$C)-SUMIF('[1]2021'!$E:$E,$A133,'[1]2021'!$G:$G))/12+L133</f>
        <v>0</v>
      </c>
      <c r="N133" s="53">
        <f>+(SUMIF('[1]2021'!$A:$A,$A133,'[1]2021'!$C:$C)-SUMIF('[1]2021'!$E:$E,$A133,'[1]2021'!$G:$G))/12+M133</f>
        <v>0</v>
      </c>
      <c r="O133" s="53">
        <f>+(SUMIF('[1]2021'!$A:$A,$A133,'[1]2021'!$C:$C)-SUMIF('[1]2021'!$E:$E,$A133,'[1]2021'!$G:$G))/12+N133</f>
        <v>0</v>
      </c>
      <c r="P133" s="53">
        <f>+(SUMIF('[1]2021'!$A:$A,$A133,'[1]2021'!$C:$C)-SUMIF('[1]2021'!$E:$E,$A133,'[1]2021'!$G:$G))/12+O133</f>
        <v>0</v>
      </c>
      <c r="Q133" s="53">
        <f>+(SUMIF('[1]2021'!$A:$A,$A133,'[1]2021'!$C:$C)-SUMIF('[1]2021'!$E:$E,$A133,'[1]2021'!$G:$G))/12+P133</f>
        <v>0</v>
      </c>
      <c r="R133" s="53">
        <f>+(SUMIF('[1]2021'!$A:$A,$A133,'[1]2021'!$C:$C)-SUMIF('[1]2021'!$E:$E,$A133,'[1]2021'!$G:$G))/12+Q133</f>
        <v>0</v>
      </c>
      <c r="S133" s="53">
        <f>+(SUMIF('[1]2021'!$A:$A,$A133,'[1]2021'!$C:$C)-SUMIF('[1]2021'!$E:$E,$A133,'[1]2021'!$G:$G))/12+R133</f>
        <v>0</v>
      </c>
      <c r="T133" s="53">
        <f>+(SUMIF('[1]2021'!$A:$A,$A133,'[1]2021'!$C:$C)-SUMIF('[1]2021'!$E:$E,$A133,'[1]2021'!$G:$G))/12+S133</f>
        <v>0</v>
      </c>
      <c r="U133" s="53" cm="1">
        <f t="array" ref="U133">+INDEX(I133:T133,1,Settings!$C$4)</f>
        <v>0</v>
      </c>
      <c r="V133" s="53" cm="1">
        <f t="array" ref="V133">+INDEX(I133:T133,1,Settings!$C$4)</f>
        <v>0</v>
      </c>
      <c r="W133" s="53"/>
      <c r="X133" s="53">
        <f>V133+SUMIFS(postings!$T:$T,postings!$C:$C,'b-data'!X$2,postings!$D:$D,'b-data'!X$3,postings!$I:$I,'b-data'!$A133)-SUMIFS(postings!$W:$W,postings!$C:$C,'b-data'!X$2,postings!$D:$D,'b-data'!X$3,postings!$M:$M,'b-data'!$A133)</f>
        <v>0</v>
      </c>
      <c r="Y133" s="53">
        <f>X133+SUMIFS(postings!$T:$T,postings!$C:$C,'b-data'!Y$2,postings!$D:$D,'b-data'!Y$3,postings!$I:$I,'b-data'!$A133)-SUMIFS(postings!$W:$W,postings!$C:$C,'b-data'!Y$2,postings!$D:$D,'b-data'!Y$3,postings!$M:$M,'b-data'!$A133)</f>
        <v>0</v>
      </c>
      <c r="Z133" s="53">
        <f>Y133+SUMIFS(postings!$T:$T,postings!$C:$C,'b-data'!Z$2,postings!$D:$D,'b-data'!Z$3,postings!$I:$I,'b-data'!$A133)-SUMIFS(postings!$W:$W,postings!$C:$C,'b-data'!Z$2,postings!$D:$D,'b-data'!Z$3,postings!$M:$M,'b-data'!$A133)</f>
        <v>0</v>
      </c>
      <c r="AA133" s="53">
        <f>Z133+SUMIFS(postings!$T:$T,postings!$C:$C,'b-data'!AA$2,postings!$D:$D,'b-data'!AA$3,postings!$I:$I,'b-data'!$A133)-SUMIFS(postings!$W:$W,postings!$C:$C,'b-data'!AA$2,postings!$D:$D,'b-data'!AA$3,postings!$M:$M,'b-data'!$A133)</f>
        <v>0</v>
      </c>
      <c r="AB133" s="53">
        <f>AA133+SUMIFS(postings!$T:$T,postings!$C:$C,'b-data'!AB$2,postings!$D:$D,'b-data'!AB$3,postings!$I:$I,'b-data'!$A133)-SUMIFS(postings!$W:$W,postings!$C:$C,'b-data'!AB$2,postings!$D:$D,'b-data'!AB$3,postings!$M:$M,'b-data'!$A133)</f>
        <v>0</v>
      </c>
      <c r="AC133" s="53">
        <f>AB133+SUMIFS(postings!$T:$T,postings!$C:$C,'b-data'!AC$2,postings!$D:$D,'b-data'!AC$3,postings!$I:$I,'b-data'!$A133)-SUMIFS(postings!$W:$W,postings!$C:$C,'b-data'!AC$2,postings!$D:$D,'b-data'!AC$3,postings!$M:$M,'b-data'!$A133)</f>
        <v>0</v>
      </c>
      <c r="AD133" s="53">
        <f>AC133+SUMIFS(postings!$T:$T,postings!$C:$C,'b-data'!AD$2,postings!$D:$D,'b-data'!AD$3,postings!$I:$I,'b-data'!$A133)-SUMIFS(postings!$W:$W,postings!$C:$C,'b-data'!AD$2,postings!$D:$D,'b-data'!AD$3,postings!$M:$M,'b-data'!$A133)</f>
        <v>0</v>
      </c>
      <c r="AE133" s="53">
        <f>AD133+SUMIFS(postings!$T:$T,postings!$C:$C,'b-data'!AE$2,postings!$D:$D,'b-data'!AE$3,postings!$I:$I,'b-data'!$A133)-SUMIFS(postings!$W:$W,postings!$C:$C,'b-data'!AE$2,postings!$D:$D,'b-data'!AE$3,postings!$M:$M,'b-data'!$A133)</f>
        <v>0</v>
      </c>
      <c r="AF133" s="53">
        <f>AE133+SUMIFS(postings!$T:$T,postings!$C:$C,'b-data'!AF$2,postings!$D:$D,'b-data'!AF$3,postings!$I:$I,'b-data'!$A133)-SUMIFS(postings!$W:$W,postings!$C:$C,'b-data'!AF$2,postings!$D:$D,'b-data'!AF$3,postings!$M:$M,'b-data'!$A133)</f>
        <v>0</v>
      </c>
      <c r="AG133" s="53">
        <f>AF133+SUMIFS(postings!$T:$T,postings!$C:$C,'b-data'!AG$2,postings!$D:$D,'b-data'!AG$3,postings!$I:$I,'b-data'!$A133)-SUMIFS(postings!$W:$W,postings!$C:$C,'b-data'!AG$2,postings!$D:$D,'b-data'!AG$3,postings!$M:$M,'b-data'!$A133)</f>
        <v>0</v>
      </c>
      <c r="AH133" s="53">
        <f>AG133+SUMIFS(postings!$T:$T,postings!$C:$C,'b-data'!AH$2,postings!$D:$D,'b-data'!AH$3,postings!$I:$I,'b-data'!$A133)-SUMIFS(postings!$W:$W,postings!$C:$C,'b-data'!AH$2,postings!$D:$D,'b-data'!AH$3,postings!$M:$M,'b-data'!$A133)</f>
        <v>0</v>
      </c>
      <c r="AI133" s="53">
        <f>AH133+SUMIFS(postings!$T:$T,postings!$C:$C,'b-data'!AI$2,postings!$D:$D,'b-data'!AI$3,postings!$I:$I,'b-data'!$A133)-SUMIFS(postings!$W:$W,postings!$C:$C,'b-data'!AI$2,postings!$D:$D,'b-data'!AI$3,postings!$M:$M,'b-data'!$A133)</f>
        <v>0</v>
      </c>
      <c r="AJ133" s="53" cm="1">
        <f t="array" ref="AJ133">+INDEX(X133:AI133,1,Settings!$C$4)</f>
        <v>0</v>
      </c>
      <c r="AK133" s="53" cm="1">
        <f t="array" ref="AK133">+INDEX(X133:AI133,1,Settings!$C$4)</f>
        <v>0</v>
      </c>
      <c r="AL133" s="53"/>
      <c r="AM133" s="53">
        <f t="shared" ref="AM133:AM196" si="272">+V133</f>
        <v>0</v>
      </c>
      <c r="AN133" s="53">
        <f t="shared" ref="AN133:AX133" si="273">+AM133</f>
        <v>0</v>
      </c>
      <c r="AO133" s="53">
        <f t="shared" si="273"/>
        <v>0</v>
      </c>
      <c r="AP133" s="53">
        <f t="shared" si="273"/>
        <v>0</v>
      </c>
      <c r="AQ133" s="53">
        <f t="shared" si="273"/>
        <v>0</v>
      </c>
      <c r="AR133" s="53">
        <f t="shared" si="273"/>
        <v>0</v>
      </c>
      <c r="AS133" s="53">
        <f t="shared" si="273"/>
        <v>0</v>
      </c>
      <c r="AT133" s="53">
        <f t="shared" si="273"/>
        <v>0</v>
      </c>
      <c r="AU133" s="53">
        <f t="shared" si="273"/>
        <v>0</v>
      </c>
      <c r="AV133" s="53">
        <f t="shared" si="273"/>
        <v>0</v>
      </c>
      <c r="AW133" s="53">
        <f t="shared" si="273"/>
        <v>0</v>
      </c>
      <c r="AX133" s="53">
        <f t="shared" si="273"/>
        <v>0</v>
      </c>
      <c r="AY133" s="53" cm="1">
        <f t="array" ref="AY133">+INDEX(AM133:AX133,1,Settings!$C$4)</f>
        <v>0</v>
      </c>
      <c r="AZ133" s="53">
        <f t="shared" ref="AZ133:AZ196" si="274">+AX133</f>
        <v>0</v>
      </c>
      <c r="BA133" s="53"/>
      <c r="BB133" s="53">
        <f t="shared" ref="BB133:BB196" si="275">+AZ133</f>
        <v>0</v>
      </c>
      <c r="BC133" s="53">
        <f t="shared" ref="BC133:BN133" si="276">+BB133</f>
        <v>0</v>
      </c>
      <c r="BD133" s="53">
        <f t="shared" si="276"/>
        <v>0</v>
      </c>
      <c r="BE133" s="53">
        <f t="shared" si="276"/>
        <v>0</v>
      </c>
      <c r="BF133" s="53">
        <f t="shared" si="276"/>
        <v>0</v>
      </c>
      <c r="BG133" s="53">
        <f t="shared" si="276"/>
        <v>0</v>
      </c>
      <c r="BH133" s="53">
        <f t="shared" si="276"/>
        <v>0</v>
      </c>
      <c r="BI133" s="53">
        <f t="shared" si="276"/>
        <v>0</v>
      </c>
      <c r="BJ133" s="53">
        <f t="shared" si="276"/>
        <v>0</v>
      </c>
      <c r="BK133" s="53">
        <f t="shared" si="276"/>
        <v>0</v>
      </c>
      <c r="BL133" s="53">
        <f t="shared" si="276"/>
        <v>0</v>
      </c>
      <c r="BM133" s="53">
        <f t="shared" si="276"/>
        <v>0</v>
      </c>
      <c r="BN133" s="53">
        <f t="shared" si="276"/>
        <v>0</v>
      </c>
      <c r="BO133" s="53"/>
      <c r="BP133" s="53">
        <f t="shared" ref="BP133:BP196" si="277">+BN133</f>
        <v>0</v>
      </c>
      <c r="BQ133" s="53"/>
      <c r="BR133" s="53">
        <f t="shared" ref="BR133:BR196" si="278">+BP133</f>
        <v>0</v>
      </c>
    </row>
    <row r="134" spans="1:70" x14ac:dyDescent="0.2">
      <c r="A134" s="6">
        <v>977</v>
      </c>
      <c r="B134" s="6" t="str">
        <f>+VLOOKUP(A134,masterfile!B:C,2,FALSE)</f>
        <v>Rückstellungen für Abschluss u. Prüfung</v>
      </c>
      <c r="D134" s="53">
        <f>+SUMIF('[1]2017'!$A:$A,$A134,'[1]2017'!$C:$C)-SUMIF('[1]2017'!$E:$E,$A134,'[1]2017'!$G:$G)</f>
        <v>-12</v>
      </c>
      <c r="E134" s="53">
        <f>+SUMIF('[1]2018'!$A:$A,$A134,'[1]2018'!$C:$C)-SUMIF('[1]2018'!$E:$E,$A134,'[1]2018'!$G:$G)+D134</f>
        <v>-24</v>
      </c>
      <c r="F134" s="53">
        <f>+SUMIF('[1]2019'!$A:$A,$A134,'[1]2019'!$C:$C)-SUMIF('[1]2019'!$E:$E,$A134,'[1]2019'!$G:$G)+E134</f>
        <v>-36</v>
      </c>
      <c r="G134" s="53">
        <f>+SUMIF('[1]2020'!$A:$A,$A134,'[1]2020'!$C:$C)-SUMIF('[1]2020'!$E:$E,$A134,'[1]2020'!$G:$G)+F134</f>
        <v>-48</v>
      </c>
      <c r="H134" s="53"/>
      <c r="I134" s="53">
        <f>+(SUMIF('[1]2021'!$A:$A,$A134,'[1]2021'!$C:$C)-SUMIF('[1]2021'!$E:$E,$A134,'[1]2021'!$G:$G))/12+G134</f>
        <v>-49</v>
      </c>
      <c r="J134" s="53">
        <f>+(SUMIF('[1]2021'!$A:$A,$A134,'[1]2021'!$C:$C)-SUMIF('[1]2021'!$E:$E,$A134,'[1]2021'!$G:$G))/12+I134</f>
        <v>-50</v>
      </c>
      <c r="K134" s="53">
        <f>+(SUMIF('[1]2021'!$A:$A,$A134,'[1]2021'!$C:$C)-SUMIF('[1]2021'!$E:$E,$A134,'[1]2021'!$G:$G))/12+J134</f>
        <v>-51</v>
      </c>
      <c r="L134" s="53">
        <f>+(SUMIF('[1]2021'!$A:$A,$A134,'[1]2021'!$C:$C)-SUMIF('[1]2021'!$E:$E,$A134,'[1]2021'!$G:$G))/12+K134</f>
        <v>-52</v>
      </c>
      <c r="M134" s="53">
        <f>+(SUMIF('[1]2021'!$A:$A,$A134,'[1]2021'!$C:$C)-SUMIF('[1]2021'!$E:$E,$A134,'[1]2021'!$G:$G))/12+L134</f>
        <v>-53</v>
      </c>
      <c r="N134" s="53">
        <f>+(SUMIF('[1]2021'!$A:$A,$A134,'[1]2021'!$C:$C)-SUMIF('[1]2021'!$E:$E,$A134,'[1]2021'!$G:$G))/12+M134</f>
        <v>-54</v>
      </c>
      <c r="O134" s="53">
        <f>+(SUMIF('[1]2021'!$A:$A,$A134,'[1]2021'!$C:$C)-SUMIF('[1]2021'!$E:$E,$A134,'[1]2021'!$G:$G))/12+N134</f>
        <v>-55</v>
      </c>
      <c r="P134" s="53">
        <f>+(SUMIF('[1]2021'!$A:$A,$A134,'[1]2021'!$C:$C)-SUMIF('[1]2021'!$E:$E,$A134,'[1]2021'!$G:$G))/12+O134</f>
        <v>-56</v>
      </c>
      <c r="Q134" s="53">
        <f>+(SUMIF('[1]2021'!$A:$A,$A134,'[1]2021'!$C:$C)-SUMIF('[1]2021'!$E:$E,$A134,'[1]2021'!$G:$G))/12+P134</f>
        <v>-57</v>
      </c>
      <c r="R134" s="53">
        <f>+(SUMIF('[1]2021'!$A:$A,$A134,'[1]2021'!$C:$C)-SUMIF('[1]2021'!$E:$E,$A134,'[1]2021'!$G:$G))/12+Q134</f>
        <v>-58</v>
      </c>
      <c r="S134" s="53">
        <f>+(SUMIF('[1]2021'!$A:$A,$A134,'[1]2021'!$C:$C)-SUMIF('[1]2021'!$E:$E,$A134,'[1]2021'!$G:$G))/12+R134</f>
        <v>-59</v>
      </c>
      <c r="T134" s="53">
        <f>+(SUMIF('[1]2021'!$A:$A,$A134,'[1]2021'!$C:$C)-SUMIF('[1]2021'!$E:$E,$A134,'[1]2021'!$G:$G))/12+S134</f>
        <v>-60</v>
      </c>
      <c r="U134" s="53" cm="1">
        <f t="array" ref="U134">+INDEX(I134:T134,1,Settings!$C$4)</f>
        <v>-60</v>
      </c>
      <c r="V134" s="53" cm="1">
        <f t="array" ref="V134">+INDEX(I134:T134,1,Settings!$C$4)</f>
        <v>-60</v>
      </c>
      <c r="W134" s="53"/>
      <c r="X134" s="53">
        <f>V134+SUMIFS(postings!$T:$T,postings!$C:$C,'b-data'!X$2,postings!$D:$D,'b-data'!X$3,postings!$I:$I,'b-data'!$A134)-SUMIFS(postings!$W:$W,postings!$C:$C,'b-data'!X$2,postings!$D:$D,'b-data'!X$3,postings!$M:$M,'b-data'!$A134)</f>
        <v>-60</v>
      </c>
      <c r="Y134" s="53">
        <f>X134+SUMIFS(postings!$T:$T,postings!$C:$C,'b-data'!Y$2,postings!$D:$D,'b-data'!Y$3,postings!$I:$I,'b-data'!$A134)-SUMIFS(postings!$W:$W,postings!$C:$C,'b-data'!Y$2,postings!$D:$D,'b-data'!Y$3,postings!$M:$M,'b-data'!$A134)</f>
        <v>-60</v>
      </c>
      <c r="Z134" s="53">
        <f>Y134+SUMIFS(postings!$T:$T,postings!$C:$C,'b-data'!Z$2,postings!$D:$D,'b-data'!Z$3,postings!$I:$I,'b-data'!$A134)-SUMIFS(postings!$W:$W,postings!$C:$C,'b-data'!Z$2,postings!$D:$D,'b-data'!Z$3,postings!$M:$M,'b-data'!$A134)</f>
        <v>-60</v>
      </c>
      <c r="AA134" s="53">
        <f>Z134+SUMIFS(postings!$T:$T,postings!$C:$C,'b-data'!AA$2,postings!$D:$D,'b-data'!AA$3,postings!$I:$I,'b-data'!$A134)-SUMIFS(postings!$W:$W,postings!$C:$C,'b-data'!AA$2,postings!$D:$D,'b-data'!AA$3,postings!$M:$M,'b-data'!$A134)</f>
        <v>-60</v>
      </c>
      <c r="AB134" s="53">
        <f>AA134+SUMIFS(postings!$T:$T,postings!$C:$C,'b-data'!AB$2,postings!$D:$D,'b-data'!AB$3,postings!$I:$I,'b-data'!$A134)-SUMIFS(postings!$W:$W,postings!$C:$C,'b-data'!AB$2,postings!$D:$D,'b-data'!AB$3,postings!$M:$M,'b-data'!$A134)</f>
        <v>-60</v>
      </c>
      <c r="AC134" s="53">
        <f>AB134+SUMIFS(postings!$T:$T,postings!$C:$C,'b-data'!AC$2,postings!$D:$D,'b-data'!AC$3,postings!$I:$I,'b-data'!$A134)-SUMIFS(postings!$W:$W,postings!$C:$C,'b-data'!AC$2,postings!$D:$D,'b-data'!AC$3,postings!$M:$M,'b-data'!$A134)</f>
        <v>-60</v>
      </c>
      <c r="AD134" s="53">
        <f>AC134+SUMIFS(postings!$T:$T,postings!$C:$C,'b-data'!AD$2,postings!$D:$D,'b-data'!AD$3,postings!$I:$I,'b-data'!$A134)-SUMIFS(postings!$W:$W,postings!$C:$C,'b-data'!AD$2,postings!$D:$D,'b-data'!AD$3,postings!$M:$M,'b-data'!$A134)</f>
        <v>-60</v>
      </c>
      <c r="AE134" s="53">
        <f>AD134+SUMIFS(postings!$T:$T,postings!$C:$C,'b-data'!AE$2,postings!$D:$D,'b-data'!AE$3,postings!$I:$I,'b-data'!$A134)-SUMIFS(postings!$W:$W,postings!$C:$C,'b-data'!AE$2,postings!$D:$D,'b-data'!AE$3,postings!$M:$M,'b-data'!$A134)</f>
        <v>-60</v>
      </c>
      <c r="AF134" s="53">
        <f>AE134+SUMIFS(postings!$T:$T,postings!$C:$C,'b-data'!AF$2,postings!$D:$D,'b-data'!AF$3,postings!$I:$I,'b-data'!$A134)-SUMIFS(postings!$W:$W,postings!$C:$C,'b-data'!AF$2,postings!$D:$D,'b-data'!AF$3,postings!$M:$M,'b-data'!$A134)</f>
        <v>-60</v>
      </c>
      <c r="AG134" s="53">
        <f>AF134+SUMIFS(postings!$T:$T,postings!$C:$C,'b-data'!AG$2,postings!$D:$D,'b-data'!AG$3,postings!$I:$I,'b-data'!$A134)-SUMIFS(postings!$W:$W,postings!$C:$C,'b-data'!AG$2,postings!$D:$D,'b-data'!AG$3,postings!$M:$M,'b-data'!$A134)</f>
        <v>-60</v>
      </c>
      <c r="AH134" s="53">
        <f>AG134+SUMIFS(postings!$T:$T,postings!$C:$C,'b-data'!AH$2,postings!$D:$D,'b-data'!AH$3,postings!$I:$I,'b-data'!$A134)-SUMIFS(postings!$W:$W,postings!$C:$C,'b-data'!AH$2,postings!$D:$D,'b-data'!AH$3,postings!$M:$M,'b-data'!$A134)</f>
        <v>-60</v>
      </c>
      <c r="AI134" s="53">
        <f>AH134+SUMIFS(postings!$T:$T,postings!$C:$C,'b-data'!AI$2,postings!$D:$D,'b-data'!AI$3,postings!$I:$I,'b-data'!$A134)-SUMIFS(postings!$W:$W,postings!$C:$C,'b-data'!AI$2,postings!$D:$D,'b-data'!AI$3,postings!$M:$M,'b-data'!$A134)</f>
        <v>-60</v>
      </c>
      <c r="AJ134" s="53" cm="1">
        <f t="array" ref="AJ134">+INDEX(X134:AI134,1,Settings!$C$4)</f>
        <v>-60</v>
      </c>
      <c r="AK134" s="53" cm="1">
        <f t="array" ref="AK134">+INDEX(X134:AI134,1,Settings!$C$4)</f>
        <v>-60</v>
      </c>
      <c r="AL134" s="53"/>
      <c r="AM134" s="53">
        <f t="shared" si="272"/>
        <v>-60</v>
      </c>
      <c r="AN134" s="53">
        <f t="shared" ref="AN134:AX134" si="279">+AM134</f>
        <v>-60</v>
      </c>
      <c r="AO134" s="53">
        <f t="shared" si="279"/>
        <v>-60</v>
      </c>
      <c r="AP134" s="53">
        <f t="shared" si="279"/>
        <v>-60</v>
      </c>
      <c r="AQ134" s="53">
        <f t="shared" si="279"/>
        <v>-60</v>
      </c>
      <c r="AR134" s="53">
        <f t="shared" si="279"/>
        <v>-60</v>
      </c>
      <c r="AS134" s="53">
        <f t="shared" si="279"/>
        <v>-60</v>
      </c>
      <c r="AT134" s="53">
        <f t="shared" si="279"/>
        <v>-60</v>
      </c>
      <c r="AU134" s="53">
        <f t="shared" si="279"/>
        <v>-60</v>
      </c>
      <c r="AV134" s="53">
        <f t="shared" si="279"/>
        <v>-60</v>
      </c>
      <c r="AW134" s="53">
        <f t="shared" si="279"/>
        <v>-60</v>
      </c>
      <c r="AX134" s="53">
        <f t="shared" si="279"/>
        <v>-60</v>
      </c>
      <c r="AY134" s="53" cm="1">
        <f t="array" ref="AY134">+INDEX(AM134:AX134,1,Settings!$C$4)</f>
        <v>-60</v>
      </c>
      <c r="AZ134" s="53">
        <f t="shared" si="274"/>
        <v>-60</v>
      </c>
      <c r="BA134" s="53"/>
      <c r="BB134" s="53">
        <f t="shared" si="275"/>
        <v>-60</v>
      </c>
      <c r="BC134" s="53">
        <f t="shared" ref="BC134:BN134" si="280">+BB134</f>
        <v>-60</v>
      </c>
      <c r="BD134" s="53">
        <f t="shared" si="280"/>
        <v>-60</v>
      </c>
      <c r="BE134" s="53">
        <f t="shared" si="280"/>
        <v>-60</v>
      </c>
      <c r="BF134" s="53">
        <f t="shared" si="280"/>
        <v>-60</v>
      </c>
      <c r="BG134" s="53">
        <f t="shared" si="280"/>
        <v>-60</v>
      </c>
      <c r="BH134" s="53">
        <f t="shared" si="280"/>
        <v>-60</v>
      </c>
      <c r="BI134" s="53">
        <f t="shared" si="280"/>
        <v>-60</v>
      </c>
      <c r="BJ134" s="53">
        <f t="shared" si="280"/>
        <v>-60</v>
      </c>
      <c r="BK134" s="53">
        <f t="shared" si="280"/>
        <v>-60</v>
      </c>
      <c r="BL134" s="53">
        <f t="shared" si="280"/>
        <v>-60</v>
      </c>
      <c r="BM134" s="53">
        <f t="shared" si="280"/>
        <v>-60</v>
      </c>
      <c r="BN134" s="53">
        <f t="shared" si="280"/>
        <v>-60</v>
      </c>
      <c r="BO134" s="53"/>
      <c r="BP134" s="53">
        <f t="shared" si="277"/>
        <v>-60</v>
      </c>
      <c r="BQ134" s="53"/>
      <c r="BR134" s="53">
        <f t="shared" si="278"/>
        <v>-60</v>
      </c>
    </row>
    <row r="135" spans="1:70" x14ac:dyDescent="0.2">
      <c r="A135" s="6">
        <v>978</v>
      </c>
      <c r="B135" s="6" t="str">
        <f>+VLOOKUP(A135,masterfile!B:C,2,FALSE)</f>
        <v>Aufwandsrückstellungen § 249 (2) HGB aF</v>
      </c>
      <c r="D135" s="53">
        <f>+SUMIF('[1]2017'!$A:$A,$A135,'[1]2017'!$C:$C)-SUMIF('[1]2017'!$E:$E,$A135,'[1]2017'!$G:$G)</f>
        <v>-5</v>
      </c>
      <c r="E135" s="53">
        <f>+SUMIF('[1]2018'!$A:$A,$A135,'[1]2018'!$C:$C)-SUMIF('[1]2018'!$E:$E,$A135,'[1]2018'!$G:$G)+D135</f>
        <v>-10</v>
      </c>
      <c r="F135" s="53">
        <f>+SUMIF('[1]2019'!$A:$A,$A135,'[1]2019'!$C:$C)-SUMIF('[1]2019'!$E:$E,$A135,'[1]2019'!$G:$G)+E135</f>
        <v>-15</v>
      </c>
      <c r="G135" s="53">
        <f>+SUMIF('[1]2020'!$A:$A,$A135,'[1]2020'!$C:$C)-SUMIF('[1]2020'!$E:$E,$A135,'[1]2020'!$G:$G)+F135</f>
        <v>-20</v>
      </c>
      <c r="H135" s="53"/>
      <c r="I135" s="53">
        <f>+(SUMIF('[1]2021'!$A:$A,$A135,'[1]2021'!$C:$C)-SUMIF('[1]2021'!$E:$E,$A135,'[1]2021'!$G:$G))/12+G135</f>
        <v>-20.416666666666668</v>
      </c>
      <c r="J135" s="53">
        <f>+(SUMIF('[1]2021'!$A:$A,$A135,'[1]2021'!$C:$C)-SUMIF('[1]2021'!$E:$E,$A135,'[1]2021'!$G:$G))/12+I135</f>
        <v>-20.833333333333336</v>
      </c>
      <c r="K135" s="53">
        <f>+(SUMIF('[1]2021'!$A:$A,$A135,'[1]2021'!$C:$C)-SUMIF('[1]2021'!$E:$E,$A135,'[1]2021'!$G:$G))/12+J135</f>
        <v>-21.250000000000004</v>
      </c>
      <c r="L135" s="53">
        <f>+(SUMIF('[1]2021'!$A:$A,$A135,'[1]2021'!$C:$C)-SUMIF('[1]2021'!$E:$E,$A135,'[1]2021'!$G:$G))/12+K135</f>
        <v>-21.666666666666671</v>
      </c>
      <c r="M135" s="53">
        <f>+(SUMIF('[1]2021'!$A:$A,$A135,'[1]2021'!$C:$C)-SUMIF('[1]2021'!$E:$E,$A135,'[1]2021'!$G:$G))/12+L135</f>
        <v>-22.083333333333339</v>
      </c>
      <c r="N135" s="53">
        <f>+(SUMIF('[1]2021'!$A:$A,$A135,'[1]2021'!$C:$C)-SUMIF('[1]2021'!$E:$E,$A135,'[1]2021'!$G:$G))/12+M135</f>
        <v>-22.500000000000007</v>
      </c>
      <c r="O135" s="53">
        <f>+(SUMIF('[1]2021'!$A:$A,$A135,'[1]2021'!$C:$C)-SUMIF('[1]2021'!$E:$E,$A135,'[1]2021'!$G:$G))/12+N135</f>
        <v>-22.916666666666675</v>
      </c>
      <c r="P135" s="53">
        <f>+(SUMIF('[1]2021'!$A:$A,$A135,'[1]2021'!$C:$C)-SUMIF('[1]2021'!$E:$E,$A135,'[1]2021'!$G:$G))/12+O135</f>
        <v>-23.333333333333343</v>
      </c>
      <c r="Q135" s="53">
        <f>+(SUMIF('[1]2021'!$A:$A,$A135,'[1]2021'!$C:$C)-SUMIF('[1]2021'!$E:$E,$A135,'[1]2021'!$G:$G))/12+P135</f>
        <v>-23.750000000000011</v>
      </c>
      <c r="R135" s="53">
        <f>+(SUMIF('[1]2021'!$A:$A,$A135,'[1]2021'!$C:$C)-SUMIF('[1]2021'!$E:$E,$A135,'[1]2021'!$G:$G))/12+Q135</f>
        <v>-24.166666666666679</v>
      </c>
      <c r="S135" s="53">
        <f>+(SUMIF('[1]2021'!$A:$A,$A135,'[1]2021'!$C:$C)-SUMIF('[1]2021'!$E:$E,$A135,'[1]2021'!$G:$G))/12+R135</f>
        <v>-24.583333333333346</v>
      </c>
      <c r="T135" s="53">
        <f>+(SUMIF('[1]2021'!$A:$A,$A135,'[1]2021'!$C:$C)-SUMIF('[1]2021'!$E:$E,$A135,'[1]2021'!$G:$G))/12+S135</f>
        <v>-25.000000000000014</v>
      </c>
      <c r="U135" s="53" cm="1">
        <f t="array" ref="U135">+INDEX(I135:T135,1,Settings!$C$4)</f>
        <v>-25.000000000000014</v>
      </c>
      <c r="V135" s="53" cm="1">
        <f t="array" ref="V135">+INDEX(I135:T135,1,Settings!$C$4)</f>
        <v>-25.000000000000014</v>
      </c>
      <c r="W135" s="53"/>
      <c r="X135" s="53">
        <f>V135+SUMIFS(postings!$T:$T,postings!$C:$C,'b-data'!X$2,postings!$D:$D,'b-data'!X$3,postings!$I:$I,'b-data'!$A135)-SUMIFS(postings!$W:$W,postings!$C:$C,'b-data'!X$2,postings!$D:$D,'b-data'!X$3,postings!$M:$M,'b-data'!$A135)</f>
        <v>-25.000000000000014</v>
      </c>
      <c r="Y135" s="53">
        <f>X135+SUMIFS(postings!$T:$T,postings!$C:$C,'b-data'!Y$2,postings!$D:$D,'b-data'!Y$3,postings!$I:$I,'b-data'!$A135)-SUMIFS(postings!$W:$W,postings!$C:$C,'b-data'!Y$2,postings!$D:$D,'b-data'!Y$3,postings!$M:$M,'b-data'!$A135)</f>
        <v>-25.000000000000014</v>
      </c>
      <c r="Z135" s="53">
        <f>Y135+SUMIFS(postings!$T:$T,postings!$C:$C,'b-data'!Z$2,postings!$D:$D,'b-data'!Z$3,postings!$I:$I,'b-data'!$A135)-SUMIFS(postings!$W:$W,postings!$C:$C,'b-data'!Z$2,postings!$D:$D,'b-data'!Z$3,postings!$M:$M,'b-data'!$A135)</f>
        <v>-25.000000000000014</v>
      </c>
      <c r="AA135" s="53">
        <f>Z135+SUMIFS(postings!$T:$T,postings!$C:$C,'b-data'!AA$2,postings!$D:$D,'b-data'!AA$3,postings!$I:$I,'b-data'!$A135)-SUMIFS(postings!$W:$W,postings!$C:$C,'b-data'!AA$2,postings!$D:$D,'b-data'!AA$3,postings!$M:$M,'b-data'!$A135)</f>
        <v>-25.000000000000014</v>
      </c>
      <c r="AB135" s="53">
        <f>AA135+SUMIFS(postings!$T:$T,postings!$C:$C,'b-data'!AB$2,postings!$D:$D,'b-data'!AB$3,postings!$I:$I,'b-data'!$A135)-SUMIFS(postings!$W:$W,postings!$C:$C,'b-data'!AB$2,postings!$D:$D,'b-data'!AB$3,postings!$M:$M,'b-data'!$A135)</f>
        <v>-25.000000000000014</v>
      </c>
      <c r="AC135" s="53">
        <f>AB135+SUMIFS(postings!$T:$T,postings!$C:$C,'b-data'!AC$2,postings!$D:$D,'b-data'!AC$3,postings!$I:$I,'b-data'!$A135)-SUMIFS(postings!$W:$W,postings!$C:$C,'b-data'!AC$2,postings!$D:$D,'b-data'!AC$3,postings!$M:$M,'b-data'!$A135)</f>
        <v>-25.000000000000014</v>
      </c>
      <c r="AD135" s="53">
        <f>AC135+SUMIFS(postings!$T:$T,postings!$C:$C,'b-data'!AD$2,postings!$D:$D,'b-data'!AD$3,postings!$I:$I,'b-data'!$A135)-SUMIFS(postings!$W:$W,postings!$C:$C,'b-data'!AD$2,postings!$D:$D,'b-data'!AD$3,postings!$M:$M,'b-data'!$A135)</f>
        <v>-25.000000000000014</v>
      </c>
      <c r="AE135" s="53">
        <f>AD135+SUMIFS(postings!$T:$T,postings!$C:$C,'b-data'!AE$2,postings!$D:$D,'b-data'!AE$3,postings!$I:$I,'b-data'!$A135)-SUMIFS(postings!$W:$W,postings!$C:$C,'b-data'!AE$2,postings!$D:$D,'b-data'!AE$3,postings!$M:$M,'b-data'!$A135)</f>
        <v>-25.000000000000014</v>
      </c>
      <c r="AF135" s="53">
        <f>AE135+SUMIFS(postings!$T:$T,postings!$C:$C,'b-data'!AF$2,postings!$D:$D,'b-data'!AF$3,postings!$I:$I,'b-data'!$A135)-SUMIFS(postings!$W:$W,postings!$C:$C,'b-data'!AF$2,postings!$D:$D,'b-data'!AF$3,postings!$M:$M,'b-data'!$A135)</f>
        <v>-25.000000000000014</v>
      </c>
      <c r="AG135" s="53">
        <f>AF135+SUMIFS(postings!$T:$T,postings!$C:$C,'b-data'!AG$2,postings!$D:$D,'b-data'!AG$3,postings!$I:$I,'b-data'!$A135)-SUMIFS(postings!$W:$W,postings!$C:$C,'b-data'!AG$2,postings!$D:$D,'b-data'!AG$3,postings!$M:$M,'b-data'!$A135)</f>
        <v>-25.000000000000014</v>
      </c>
      <c r="AH135" s="53">
        <f>AG135+SUMIFS(postings!$T:$T,postings!$C:$C,'b-data'!AH$2,postings!$D:$D,'b-data'!AH$3,postings!$I:$I,'b-data'!$A135)-SUMIFS(postings!$W:$W,postings!$C:$C,'b-data'!AH$2,postings!$D:$D,'b-data'!AH$3,postings!$M:$M,'b-data'!$A135)</f>
        <v>-25.000000000000014</v>
      </c>
      <c r="AI135" s="53">
        <f>AH135+SUMIFS(postings!$T:$T,postings!$C:$C,'b-data'!AI$2,postings!$D:$D,'b-data'!AI$3,postings!$I:$I,'b-data'!$A135)-SUMIFS(postings!$W:$W,postings!$C:$C,'b-data'!AI$2,postings!$D:$D,'b-data'!AI$3,postings!$M:$M,'b-data'!$A135)</f>
        <v>-25.000000000000014</v>
      </c>
      <c r="AJ135" s="53" cm="1">
        <f t="array" ref="AJ135">+INDEX(X135:AI135,1,Settings!$C$4)</f>
        <v>-25.000000000000014</v>
      </c>
      <c r="AK135" s="53" cm="1">
        <f t="array" ref="AK135">+INDEX(X135:AI135,1,Settings!$C$4)</f>
        <v>-25.000000000000014</v>
      </c>
      <c r="AL135" s="53"/>
      <c r="AM135" s="53">
        <f t="shared" si="272"/>
        <v>-25.000000000000014</v>
      </c>
      <c r="AN135" s="53">
        <f t="shared" ref="AN135:AX135" si="281">+AM135</f>
        <v>-25.000000000000014</v>
      </c>
      <c r="AO135" s="53">
        <f t="shared" si="281"/>
        <v>-25.000000000000014</v>
      </c>
      <c r="AP135" s="53">
        <f t="shared" si="281"/>
        <v>-25.000000000000014</v>
      </c>
      <c r="AQ135" s="53">
        <f t="shared" si="281"/>
        <v>-25.000000000000014</v>
      </c>
      <c r="AR135" s="53">
        <f t="shared" si="281"/>
        <v>-25.000000000000014</v>
      </c>
      <c r="AS135" s="53">
        <f t="shared" si="281"/>
        <v>-25.000000000000014</v>
      </c>
      <c r="AT135" s="53">
        <f t="shared" si="281"/>
        <v>-25.000000000000014</v>
      </c>
      <c r="AU135" s="53">
        <f t="shared" si="281"/>
        <v>-25.000000000000014</v>
      </c>
      <c r="AV135" s="53">
        <f t="shared" si="281"/>
        <v>-25.000000000000014</v>
      </c>
      <c r="AW135" s="53">
        <f t="shared" si="281"/>
        <v>-25.000000000000014</v>
      </c>
      <c r="AX135" s="53">
        <f t="shared" si="281"/>
        <v>-25.000000000000014</v>
      </c>
      <c r="AY135" s="53" cm="1">
        <f t="array" ref="AY135">+INDEX(AM135:AX135,1,Settings!$C$4)</f>
        <v>-25.000000000000014</v>
      </c>
      <c r="AZ135" s="53">
        <f t="shared" si="274"/>
        <v>-25.000000000000014</v>
      </c>
      <c r="BA135" s="53"/>
      <c r="BB135" s="53">
        <f t="shared" si="275"/>
        <v>-25.000000000000014</v>
      </c>
      <c r="BC135" s="53">
        <f t="shared" ref="BC135:BN135" si="282">+BB135</f>
        <v>-25.000000000000014</v>
      </c>
      <c r="BD135" s="53">
        <f t="shared" si="282"/>
        <v>-25.000000000000014</v>
      </c>
      <c r="BE135" s="53">
        <f t="shared" si="282"/>
        <v>-25.000000000000014</v>
      </c>
      <c r="BF135" s="53">
        <f t="shared" si="282"/>
        <v>-25.000000000000014</v>
      </c>
      <c r="BG135" s="53">
        <f t="shared" si="282"/>
        <v>-25.000000000000014</v>
      </c>
      <c r="BH135" s="53">
        <f t="shared" si="282"/>
        <v>-25.000000000000014</v>
      </c>
      <c r="BI135" s="53">
        <f t="shared" si="282"/>
        <v>-25.000000000000014</v>
      </c>
      <c r="BJ135" s="53">
        <f t="shared" si="282"/>
        <v>-25.000000000000014</v>
      </c>
      <c r="BK135" s="53">
        <f t="shared" si="282"/>
        <v>-25.000000000000014</v>
      </c>
      <c r="BL135" s="53">
        <f t="shared" si="282"/>
        <v>-25.000000000000014</v>
      </c>
      <c r="BM135" s="53">
        <f t="shared" si="282"/>
        <v>-25.000000000000014</v>
      </c>
      <c r="BN135" s="53">
        <f t="shared" si="282"/>
        <v>-25.000000000000014</v>
      </c>
      <c r="BO135" s="53"/>
      <c r="BP135" s="53">
        <f t="shared" si="277"/>
        <v>-25.000000000000014</v>
      </c>
      <c r="BQ135" s="53"/>
      <c r="BR135" s="53">
        <f t="shared" si="278"/>
        <v>-25.000000000000014</v>
      </c>
    </row>
    <row r="136" spans="1:70" x14ac:dyDescent="0.2">
      <c r="A136" s="6">
        <v>979</v>
      </c>
      <c r="B136" s="6" t="str">
        <f>+VLOOKUP(A136,masterfile!B:C,2,FALSE)</f>
        <v>Rückstellungen für Umweltschutz</v>
      </c>
      <c r="D136" s="53">
        <f>+SUMIF('[1]2017'!$A:$A,$A136,'[1]2017'!$C:$C)-SUMIF('[1]2017'!$E:$E,$A136,'[1]2017'!$G:$G)</f>
        <v>0</v>
      </c>
      <c r="E136" s="53">
        <f>+SUMIF('[1]2018'!$A:$A,$A136,'[1]2018'!$C:$C)-SUMIF('[1]2018'!$E:$E,$A136,'[1]2018'!$G:$G)+D136</f>
        <v>0</v>
      </c>
      <c r="F136" s="53">
        <f>+SUMIF('[1]2019'!$A:$A,$A136,'[1]2019'!$C:$C)-SUMIF('[1]2019'!$E:$E,$A136,'[1]2019'!$G:$G)+E136</f>
        <v>0</v>
      </c>
      <c r="G136" s="53">
        <f>+SUMIF('[1]2020'!$A:$A,$A136,'[1]2020'!$C:$C)-SUMIF('[1]2020'!$E:$E,$A136,'[1]2020'!$G:$G)+F136</f>
        <v>0</v>
      </c>
      <c r="H136" s="53"/>
      <c r="I136" s="53">
        <f>+(SUMIF('[1]2021'!$A:$A,$A136,'[1]2021'!$C:$C)-SUMIF('[1]2021'!$E:$E,$A136,'[1]2021'!$G:$G))/12+G136</f>
        <v>0</v>
      </c>
      <c r="J136" s="53">
        <f>+(SUMIF('[1]2021'!$A:$A,$A136,'[1]2021'!$C:$C)-SUMIF('[1]2021'!$E:$E,$A136,'[1]2021'!$G:$G))/12+I136</f>
        <v>0</v>
      </c>
      <c r="K136" s="53">
        <f>+(SUMIF('[1]2021'!$A:$A,$A136,'[1]2021'!$C:$C)-SUMIF('[1]2021'!$E:$E,$A136,'[1]2021'!$G:$G))/12+J136</f>
        <v>0</v>
      </c>
      <c r="L136" s="53">
        <f>+(SUMIF('[1]2021'!$A:$A,$A136,'[1]2021'!$C:$C)-SUMIF('[1]2021'!$E:$E,$A136,'[1]2021'!$G:$G))/12+K136</f>
        <v>0</v>
      </c>
      <c r="M136" s="53">
        <f>+(SUMIF('[1]2021'!$A:$A,$A136,'[1]2021'!$C:$C)-SUMIF('[1]2021'!$E:$E,$A136,'[1]2021'!$G:$G))/12+L136</f>
        <v>0</v>
      </c>
      <c r="N136" s="53">
        <f>+(SUMIF('[1]2021'!$A:$A,$A136,'[1]2021'!$C:$C)-SUMIF('[1]2021'!$E:$E,$A136,'[1]2021'!$G:$G))/12+M136</f>
        <v>0</v>
      </c>
      <c r="O136" s="53">
        <f>+(SUMIF('[1]2021'!$A:$A,$A136,'[1]2021'!$C:$C)-SUMIF('[1]2021'!$E:$E,$A136,'[1]2021'!$G:$G))/12+N136</f>
        <v>0</v>
      </c>
      <c r="P136" s="53">
        <f>+(SUMIF('[1]2021'!$A:$A,$A136,'[1]2021'!$C:$C)-SUMIF('[1]2021'!$E:$E,$A136,'[1]2021'!$G:$G))/12+O136</f>
        <v>0</v>
      </c>
      <c r="Q136" s="53">
        <f>+(SUMIF('[1]2021'!$A:$A,$A136,'[1]2021'!$C:$C)-SUMIF('[1]2021'!$E:$E,$A136,'[1]2021'!$G:$G))/12+P136</f>
        <v>0</v>
      </c>
      <c r="R136" s="53">
        <f>+(SUMIF('[1]2021'!$A:$A,$A136,'[1]2021'!$C:$C)-SUMIF('[1]2021'!$E:$E,$A136,'[1]2021'!$G:$G))/12+Q136</f>
        <v>0</v>
      </c>
      <c r="S136" s="53">
        <f>+(SUMIF('[1]2021'!$A:$A,$A136,'[1]2021'!$C:$C)-SUMIF('[1]2021'!$E:$E,$A136,'[1]2021'!$G:$G))/12+R136</f>
        <v>0</v>
      </c>
      <c r="T136" s="53">
        <f>+(SUMIF('[1]2021'!$A:$A,$A136,'[1]2021'!$C:$C)-SUMIF('[1]2021'!$E:$E,$A136,'[1]2021'!$G:$G))/12+S136</f>
        <v>0</v>
      </c>
      <c r="U136" s="53" cm="1">
        <f t="array" ref="U136">+INDEX(I136:T136,1,Settings!$C$4)</f>
        <v>0</v>
      </c>
      <c r="V136" s="53" cm="1">
        <f t="array" ref="V136">+INDEX(I136:T136,1,Settings!$C$4)</f>
        <v>0</v>
      </c>
      <c r="W136" s="53"/>
      <c r="X136" s="53">
        <f>V136+SUMIFS(postings!$T:$T,postings!$C:$C,'b-data'!X$2,postings!$D:$D,'b-data'!X$3,postings!$I:$I,'b-data'!$A136)-SUMIFS(postings!$W:$W,postings!$C:$C,'b-data'!X$2,postings!$D:$D,'b-data'!X$3,postings!$M:$M,'b-data'!$A136)</f>
        <v>0</v>
      </c>
      <c r="Y136" s="53">
        <f>X136+SUMIFS(postings!$T:$T,postings!$C:$C,'b-data'!Y$2,postings!$D:$D,'b-data'!Y$3,postings!$I:$I,'b-data'!$A136)-SUMIFS(postings!$W:$W,postings!$C:$C,'b-data'!Y$2,postings!$D:$D,'b-data'!Y$3,postings!$M:$M,'b-data'!$A136)</f>
        <v>0</v>
      </c>
      <c r="Z136" s="53">
        <f>Y136+SUMIFS(postings!$T:$T,postings!$C:$C,'b-data'!Z$2,postings!$D:$D,'b-data'!Z$3,postings!$I:$I,'b-data'!$A136)-SUMIFS(postings!$W:$W,postings!$C:$C,'b-data'!Z$2,postings!$D:$D,'b-data'!Z$3,postings!$M:$M,'b-data'!$A136)</f>
        <v>0</v>
      </c>
      <c r="AA136" s="53">
        <f>Z136+SUMIFS(postings!$T:$T,postings!$C:$C,'b-data'!AA$2,postings!$D:$D,'b-data'!AA$3,postings!$I:$I,'b-data'!$A136)-SUMIFS(postings!$W:$W,postings!$C:$C,'b-data'!AA$2,postings!$D:$D,'b-data'!AA$3,postings!$M:$M,'b-data'!$A136)</f>
        <v>0</v>
      </c>
      <c r="AB136" s="53">
        <f>AA136+SUMIFS(postings!$T:$T,postings!$C:$C,'b-data'!AB$2,postings!$D:$D,'b-data'!AB$3,postings!$I:$I,'b-data'!$A136)-SUMIFS(postings!$W:$W,postings!$C:$C,'b-data'!AB$2,postings!$D:$D,'b-data'!AB$3,postings!$M:$M,'b-data'!$A136)</f>
        <v>0</v>
      </c>
      <c r="AC136" s="53">
        <f>AB136+SUMIFS(postings!$T:$T,postings!$C:$C,'b-data'!AC$2,postings!$D:$D,'b-data'!AC$3,postings!$I:$I,'b-data'!$A136)-SUMIFS(postings!$W:$W,postings!$C:$C,'b-data'!AC$2,postings!$D:$D,'b-data'!AC$3,postings!$M:$M,'b-data'!$A136)</f>
        <v>0</v>
      </c>
      <c r="AD136" s="53">
        <f>AC136+SUMIFS(postings!$T:$T,postings!$C:$C,'b-data'!AD$2,postings!$D:$D,'b-data'!AD$3,postings!$I:$I,'b-data'!$A136)-SUMIFS(postings!$W:$W,postings!$C:$C,'b-data'!AD$2,postings!$D:$D,'b-data'!AD$3,postings!$M:$M,'b-data'!$A136)</f>
        <v>0</v>
      </c>
      <c r="AE136" s="53">
        <f>AD136+SUMIFS(postings!$T:$T,postings!$C:$C,'b-data'!AE$2,postings!$D:$D,'b-data'!AE$3,postings!$I:$I,'b-data'!$A136)-SUMIFS(postings!$W:$W,postings!$C:$C,'b-data'!AE$2,postings!$D:$D,'b-data'!AE$3,postings!$M:$M,'b-data'!$A136)</f>
        <v>0</v>
      </c>
      <c r="AF136" s="53">
        <f>AE136+SUMIFS(postings!$T:$T,postings!$C:$C,'b-data'!AF$2,postings!$D:$D,'b-data'!AF$3,postings!$I:$I,'b-data'!$A136)-SUMIFS(postings!$W:$W,postings!$C:$C,'b-data'!AF$2,postings!$D:$D,'b-data'!AF$3,postings!$M:$M,'b-data'!$A136)</f>
        <v>0</v>
      </c>
      <c r="AG136" s="53">
        <f>AF136+SUMIFS(postings!$T:$T,postings!$C:$C,'b-data'!AG$2,postings!$D:$D,'b-data'!AG$3,postings!$I:$I,'b-data'!$A136)-SUMIFS(postings!$W:$W,postings!$C:$C,'b-data'!AG$2,postings!$D:$D,'b-data'!AG$3,postings!$M:$M,'b-data'!$A136)</f>
        <v>0</v>
      </c>
      <c r="AH136" s="53">
        <f>AG136+SUMIFS(postings!$T:$T,postings!$C:$C,'b-data'!AH$2,postings!$D:$D,'b-data'!AH$3,postings!$I:$I,'b-data'!$A136)-SUMIFS(postings!$W:$W,postings!$C:$C,'b-data'!AH$2,postings!$D:$D,'b-data'!AH$3,postings!$M:$M,'b-data'!$A136)</f>
        <v>0</v>
      </c>
      <c r="AI136" s="53">
        <f>AH136+SUMIFS(postings!$T:$T,postings!$C:$C,'b-data'!AI$2,postings!$D:$D,'b-data'!AI$3,postings!$I:$I,'b-data'!$A136)-SUMIFS(postings!$W:$W,postings!$C:$C,'b-data'!AI$2,postings!$D:$D,'b-data'!AI$3,postings!$M:$M,'b-data'!$A136)</f>
        <v>0</v>
      </c>
      <c r="AJ136" s="53" cm="1">
        <f t="array" ref="AJ136">+INDEX(X136:AI136,1,Settings!$C$4)</f>
        <v>0</v>
      </c>
      <c r="AK136" s="53" cm="1">
        <f t="array" ref="AK136">+INDEX(X136:AI136,1,Settings!$C$4)</f>
        <v>0</v>
      </c>
      <c r="AL136" s="53"/>
      <c r="AM136" s="53">
        <f t="shared" si="272"/>
        <v>0</v>
      </c>
      <c r="AN136" s="53">
        <f t="shared" ref="AN136:AX136" si="283">+AM136</f>
        <v>0</v>
      </c>
      <c r="AO136" s="53">
        <f t="shared" si="283"/>
        <v>0</v>
      </c>
      <c r="AP136" s="53">
        <f t="shared" si="283"/>
        <v>0</v>
      </c>
      <c r="AQ136" s="53">
        <f t="shared" si="283"/>
        <v>0</v>
      </c>
      <c r="AR136" s="53">
        <f t="shared" si="283"/>
        <v>0</v>
      </c>
      <c r="AS136" s="53">
        <f t="shared" si="283"/>
        <v>0</v>
      </c>
      <c r="AT136" s="53">
        <f t="shared" si="283"/>
        <v>0</v>
      </c>
      <c r="AU136" s="53">
        <f t="shared" si="283"/>
        <v>0</v>
      </c>
      <c r="AV136" s="53">
        <f t="shared" si="283"/>
        <v>0</v>
      </c>
      <c r="AW136" s="53">
        <f t="shared" si="283"/>
        <v>0</v>
      </c>
      <c r="AX136" s="53">
        <f t="shared" si="283"/>
        <v>0</v>
      </c>
      <c r="AY136" s="53" cm="1">
        <f t="array" ref="AY136">+INDEX(AM136:AX136,1,Settings!$C$4)</f>
        <v>0</v>
      </c>
      <c r="AZ136" s="53">
        <f t="shared" si="274"/>
        <v>0</v>
      </c>
      <c r="BA136" s="53"/>
      <c r="BB136" s="53">
        <f t="shared" si="275"/>
        <v>0</v>
      </c>
      <c r="BC136" s="53">
        <f t="shared" ref="BC136:BN136" si="284">+BB136</f>
        <v>0</v>
      </c>
      <c r="BD136" s="53">
        <f t="shared" si="284"/>
        <v>0</v>
      </c>
      <c r="BE136" s="53">
        <f t="shared" si="284"/>
        <v>0</v>
      </c>
      <c r="BF136" s="53">
        <f t="shared" si="284"/>
        <v>0</v>
      </c>
      <c r="BG136" s="53">
        <f t="shared" si="284"/>
        <v>0</v>
      </c>
      <c r="BH136" s="53">
        <f t="shared" si="284"/>
        <v>0</v>
      </c>
      <c r="BI136" s="53">
        <f t="shared" si="284"/>
        <v>0</v>
      </c>
      <c r="BJ136" s="53">
        <f t="shared" si="284"/>
        <v>0</v>
      </c>
      <c r="BK136" s="53">
        <f t="shared" si="284"/>
        <v>0</v>
      </c>
      <c r="BL136" s="53">
        <f t="shared" si="284"/>
        <v>0</v>
      </c>
      <c r="BM136" s="53">
        <f t="shared" si="284"/>
        <v>0</v>
      </c>
      <c r="BN136" s="53">
        <f t="shared" si="284"/>
        <v>0</v>
      </c>
      <c r="BO136" s="53"/>
      <c r="BP136" s="53">
        <f t="shared" si="277"/>
        <v>0</v>
      </c>
      <c r="BQ136" s="53"/>
      <c r="BR136" s="53">
        <f t="shared" si="278"/>
        <v>0</v>
      </c>
    </row>
    <row r="137" spans="1:70" x14ac:dyDescent="0.2">
      <c r="A137" s="6">
        <v>980</v>
      </c>
      <c r="B137" s="6" t="str">
        <f>+VLOOKUP(A137,masterfile!B:C,2,FALSE)</f>
        <v>Aktive Rechnungsabgrenzung</v>
      </c>
      <c r="D137" s="53">
        <f>+SUMIF('[1]2017'!$A:$A,$A137,'[1]2017'!$C:$C)-SUMIF('[1]2017'!$E:$E,$A137,'[1]2017'!$G:$G)</f>
        <v>3</v>
      </c>
      <c r="E137" s="53">
        <f>+SUMIF('[1]2018'!$A:$A,$A137,'[1]2018'!$C:$C)-SUMIF('[1]2018'!$E:$E,$A137,'[1]2018'!$G:$G)+D137</f>
        <v>6</v>
      </c>
      <c r="F137" s="53">
        <f>+SUMIF('[1]2019'!$A:$A,$A137,'[1]2019'!$C:$C)-SUMIF('[1]2019'!$E:$E,$A137,'[1]2019'!$G:$G)+E137</f>
        <v>9</v>
      </c>
      <c r="G137" s="53">
        <f>+SUMIF('[1]2020'!$A:$A,$A137,'[1]2020'!$C:$C)-SUMIF('[1]2020'!$E:$E,$A137,'[1]2020'!$G:$G)+F137</f>
        <v>12</v>
      </c>
      <c r="H137" s="53"/>
      <c r="I137" s="53">
        <f>+(SUMIF('[1]2021'!$A:$A,$A137,'[1]2021'!$C:$C)-SUMIF('[1]2021'!$E:$E,$A137,'[1]2021'!$G:$G))/12+G137</f>
        <v>12.25</v>
      </c>
      <c r="J137" s="53">
        <f>+(SUMIF('[1]2021'!$A:$A,$A137,'[1]2021'!$C:$C)-SUMIF('[1]2021'!$E:$E,$A137,'[1]2021'!$G:$G))/12+I137</f>
        <v>12.5</v>
      </c>
      <c r="K137" s="53">
        <f>+(SUMIF('[1]2021'!$A:$A,$A137,'[1]2021'!$C:$C)-SUMIF('[1]2021'!$E:$E,$A137,'[1]2021'!$G:$G))/12+J137</f>
        <v>12.75</v>
      </c>
      <c r="L137" s="53">
        <f>+(SUMIF('[1]2021'!$A:$A,$A137,'[1]2021'!$C:$C)-SUMIF('[1]2021'!$E:$E,$A137,'[1]2021'!$G:$G))/12+K137</f>
        <v>13</v>
      </c>
      <c r="M137" s="53">
        <f>+(SUMIF('[1]2021'!$A:$A,$A137,'[1]2021'!$C:$C)-SUMIF('[1]2021'!$E:$E,$A137,'[1]2021'!$G:$G))/12+L137</f>
        <v>13.25</v>
      </c>
      <c r="N137" s="53">
        <f>+(SUMIF('[1]2021'!$A:$A,$A137,'[1]2021'!$C:$C)-SUMIF('[1]2021'!$E:$E,$A137,'[1]2021'!$G:$G))/12+M137</f>
        <v>13.5</v>
      </c>
      <c r="O137" s="53">
        <f>+(SUMIF('[1]2021'!$A:$A,$A137,'[1]2021'!$C:$C)-SUMIF('[1]2021'!$E:$E,$A137,'[1]2021'!$G:$G))/12+N137</f>
        <v>13.75</v>
      </c>
      <c r="P137" s="53">
        <f>+(SUMIF('[1]2021'!$A:$A,$A137,'[1]2021'!$C:$C)-SUMIF('[1]2021'!$E:$E,$A137,'[1]2021'!$G:$G))/12+O137</f>
        <v>14</v>
      </c>
      <c r="Q137" s="53">
        <f>+(SUMIF('[1]2021'!$A:$A,$A137,'[1]2021'!$C:$C)-SUMIF('[1]2021'!$E:$E,$A137,'[1]2021'!$G:$G))/12+P137</f>
        <v>14.25</v>
      </c>
      <c r="R137" s="53">
        <f>+(SUMIF('[1]2021'!$A:$A,$A137,'[1]2021'!$C:$C)-SUMIF('[1]2021'!$E:$E,$A137,'[1]2021'!$G:$G))/12+Q137</f>
        <v>14.5</v>
      </c>
      <c r="S137" s="53">
        <f>+(SUMIF('[1]2021'!$A:$A,$A137,'[1]2021'!$C:$C)-SUMIF('[1]2021'!$E:$E,$A137,'[1]2021'!$G:$G))/12+R137</f>
        <v>14.75</v>
      </c>
      <c r="T137" s="53">
        <f>+(SUMIF('[1]2021'!$A:$A,$A137,'[1]2021'!$C:$C)-SUMIF('[1]2021'!$E:$E,$A137,'[1]2021'!$G:$G))/12+S137</f>
        <v>15</v>
      </c>
      <c r="U137" s="53" cm="1">
        <f t="array" ref="U137">+INDEX(I137:T137,1,Settings!$C$4)</f>
        <v>15</v>
      </c>
      <c r="V137" s="53" cm="1">
        <f t="array" ref="V137">+INDEX(I137:T137,1,Settings!$C$4)</f>
        <v>15</v>
      </c>
      <c r="W137" s="53"/>
      <c r="X137" s="53">
        <f>V137+SUMIFS(postings!$T:$T,postings!$C:$C,'b-data'!X$2,postings!$D:$D,'b-data'!X$3,postings!$I:$I,'b-data'!$A137)-SUMIFS(postings!$W:$W,postings!$C:$C,'b-data'!X$2,postings!$D:$D,'b-data'!X$3,postings!$M:$M,'b-data'!$A137)</f>
        <v>15</v>
      </c>
      <c r="Y137" s="53">
        <f>X137+SUMIFS(postings!$T:$T,postings!$C:$C,'b-data'!Y$2,postings!$D:$D,'b-data'!Y$3,postings!$I:$I,'b-data'!$A137)-SUMIFS(postings!$W:$W,postings!$C:$C,'b-data'!Y$2,postings!$D:$D,'b-data'!Y$3,postings!$M:$M,'b-data'!$A137)</f>
        <v>15</v>
      </c>
      <c r="Z137" s="53">
        <f>Y137+SUMIFS(postings!$T:$T,postings!$C:$C,'b-data'!Z$2,postings!$D:$D,'b-data'!Z$3,postings!$I:$I,'b-data'!$A137)-SUMIFS(postings!$W:$W,postings!$C:$C,'b-data'!Z$2,postings!$D:$D,'b-data'!Z$3,postings!$M:$M,'b-data'!$A137)</f>
        <v>15</v>
      </c>
      <c r="AA137" s="53">
        <f>Z137+SUMIFS(postings!$T:$T,postings!$C:$C,'b-data'!AA$2,postings!$D:$D,'b-data'!AA$3,postings!$I:$I,'b-data'!$A137)-SUMIFS(postings!$W:$W,postings!$C:$C,'b-data'!AA$2,postings!$D:$D,'b-data'!AA$3,postings!$M:$M,'b-data'!$A137)</f>
        <v>15</v>
      </c>
      <c r="AB137" s="53">
        <f>AA137+SUMIFS(postings!$T:$T,postings!$C:$C,'b-data'!AB$2,postings!$D:$D,'b-data'!AB$3,postings!$I:$I,'b-data'!$A137)-SUMIFS(postings!$W:$W,postings!$C:$C,'b-data'!AB$2,postings!$D:$D,'b-data'!AB$3,postings!$M:$M,'b-data'!$A137)</f>
        <v>15</v>
      </c>
      <c r="AC137" s="53">
        <f>AB137+SUMIFS(postings!$T:$T,postings!$C:$C,'b-data'!AC$2,postings!$D:$D,'b-data'!AC$3,postings!$I:$I,'b-data'!$A137)-SUMIFS(postings!$W:$W,postings!$C:$C,'b-data'!AC$2,postings!$D:$D,'b-data'!AC$3,postings!$M:$M,'b-data'!$A137)</f>
        <v>15</v>
      </c>
      <c r="AD137" s="53">
        <f>AC137+SUMIFS(postings!$T:$T,postings!$C:$C,'b-data'!AD$2,postings!$D:$D,'b-data'!AD$3,postings!$I:$I,'b-data'!$A137)-SUMIFS(postings!$W:$W,postings!$C:$C,'b-data'!AD$2,postings!$D:$D,'b-data'!AD$3,postings!$M:$M,'b-data'!$A137)</f>
        <v>15</v>
      </c>
      <c r="AE137" s="53">
        <f>AD137+SUMIFS(postings!$T:$T,postings!$C:$C,'b-data'!AE$2,postings!$D:$D,'b-data'!AE$3,postings!$I:$I,'b-data'!$A137)-SUMIFS(postings!$W:$W,postings!$C:$C,'b-data'!AE$2,postings!$D:$D,'b-data'!AE$3,postings!$M:$M,'b-data'!$A137)</f>
        <v>15</v>
      </c>
      <c r="AF137" s="53">
        <f>AE137+SUMIFS(postings!$T:$T,postings!$C:$C,'b-data'!AF$2,postings!$D:$D,'b-data'!AF$3,postings!$I:$I,'b-data'!$A137)-SUMIFS(postings!$W:$W,postings!$C:$C,'b-data'!AF$2,postings!$D:$D,'b-data'!AF$3,postings!$M:$M,'b-data'!$A137)</f>
        <v>15</v>
      </c>
      <c r="AG137" s="53">
        <f>AF137+SUMIFS(postings!$T:$T,postings!$C:$C,'b-data'!AG$2,postings!$D:$D,'b-data'!AG$3,postings!$I:$I,'b-data'!$A137)-SUMIFS(postings!$W:$W,postings!$C:$C,'b-data'!AG$2,postings!$D:$D,'b-data'!AG$3,postings!$M:$M,'b-data'!$A137)</f>
        <v>15</v>
      </c>
      <c r="AH137" s="53">
        <f>AG137+SUMIFS(postings!$T:$T,postings!$C:$C,'b-data'!AH$2,postings!$D:$D,'b-data'!AH$3,postings!$I:$I,'b-data'!$A137)-SUMIFS(postings!$W:$W,postings!$C:$C,'b-data'!AH$2,postings!$D:$D,'b-data'!AH$3,postings!$M:$M,'b-data'!$A137)</f>
        <v>15</v>
      </c>
      <c r="AI137" s="53">
        <f>AH137+SUMIFS(postings!$T:$T,postings!$C:$C,'b-data'!AI$2,postings!$D:$D,'b-data'!AI$3,postings!$I:$I,'b-data'!$A137)-SUMIFS(postings!$W:$W,postings!$C:$C,'b-data'!AI$2,postings!$D:$D,'b-data'!AI$3,postings!$M:$M,'b-data'!$A137)</f>
        <v>15</v>
      </c>
      <c r="AJ137" s="53" cm="1">
        <f t="array" ref="AJ137">+INDEX(X137:AI137,1,Settings!$C$4)</f>
        <v>15</v>
      </c>
      <c r="AK137" s="53" cm="1">
        <f t="array" ref="AK137">+INDEX(X137:AI137,1,Settings!$C$4)</f>
        <v>15</v>
      </c>
      <c r="AL137" s="53"/>
      <c r="AM137" s="53">
        <f t="shared" si="272"/>
        <v>15</v>
      </c>
      <c r="AN137" s="53">
        <f t="shared" ref="AN137:AX137" si="285">+AM137</f>
        <v>15</v>
      </c>
      <c r="AO137" s="53">
        <f t="shared" si="285"/>
        <v>15</v>
      </c>
      <c r="AP137" s="53">
        <f t="shared" si="285"/>
        <v>15</v>
      </c>
      <c r="AQ137" s="53">
        <f t="shared" si="285"/>
        <v>15</v>
      </c>
      <c r="AR137" s="53">
        <f t="shared" si="285"/>
        <v>15</v>
      </c>
      <c r="AS137" s="53">
        <f t="shared" si="285"/>
        <v>15</v>
      </c>
      <c r="AT137" s="53">
        <f t="shared" si="285"/>
        <v>15</v>
      </c>
      <c r="AU137" s="53">
        <f t="shared" si="285"/>
        <v>15</v>
      </c>
      <c r="AV137" s="53">
        <f t="shared" si="285"/>
        <v>15</v>
      </c>
      <c r="AW137" s="53">
        <f t="shared" si="285"/>
        <v>15</v>
      </c>
      <c r="AX137" s="53">
        <f t="shared" si="285"/>
        <v>15</v>
      </c>
      <c r="AY137" s="53" cm="1">
        <f t="array" ref="AY137">+INDEX(AM137:AX137,1,Settings!$C$4)</f>
        <v>15</v>
      </c>
      <c r="AZ137" s="53">
        <f t="shared" si="274"/>
        <v>15</v>
      </c>
      <c r="BA137" s="53"/>
      <c r="BB137" s="53">
        <f t="shared" si="275"/>
        <v>15</v>
      </c>
      <c r="BC137" s="53">
        <f t="shared" ref="BC137:BN137" si="286">+BB137</f>
        <v>15</v>
      </c>
      <c r="BD137" s="53">
        <f t="shared" si="286"/>
        <v>15</v>
      </c>
      <c r="BE137" s="53">
        <f t="shared" si="286"/>
        <v>15</v>
      </c>
      <c r="BF137" s="53">
        <f t="shared" si="286"/>
        <v>15</v>
      </c>
      <c r="BG137" s="53">
        <f t="shared" si="286"/>
        <v>15</v>
      </c>
      <c r="BH137" s="53">
        <f t="shared" si="286"/>
        <v>15</v>
      </c>
      <c r="BI137" s="53">
        <f t="shared" si="286"/>
        <v>15</v>
      </c>
      <c r="BJ137" s="53">
        <f t="shared" si="286"/>
        <v>15</v>
      </c>
      <c r="BK137" s="53">
        <f t="shared" si="286"/>
        <v>15</v>
      </c>
      <c r="BL137" s="53">
        <f t="shared" si="286"/>
        <v>15</v>
      </c>
      <c r="BM137" s="53">
        <f t="shared" si="286"/>
        <v>15</v>
      </c>
      <c r="BN137" s="53">
        <f t="shared" si="286"/>
        <v>15</v>
      </c>
      <c r="BO137" s="53"/>
      <c r="BP137" s="53">
        <f t="shared" si="277"/>
        <v>15</v>
      </c>
      <c r="BQ137" s="53"/>
      <c r="BR137" s="53">
        <f t="shared" si="278"/>
        <v>15</v>
      </c>
    </row>
    <row r="138" spans="1:70" x14ac:dyDescent="0.2">
      <c r="A138" s="6">
        <v>983</v>
      </c>
      <c r="B138" s="6" t="str">
        <f>+VLOOKUP(A138,masterfile!B:C,2,FALSE)</f>
        <v>Aktive latente Steuern</v>
      </c>
      <c r="D138" s="53">
        <f>+SUMIF('[1]2017'!$A:$A,$A138,'[1]2017'!$C:$C)-SUMIF('[1]2017'!$E:$E,$A138,'[1]2017'!$G:$G)</f>
        <v>0</v>
      </c>
      <c r="E138" s="53">
        <f>+SUMIF('[1]2018'!$A:$A,$A138,'[1]2018'!$C:$C)-SUMIF('[1]2018'!$E:$E,$A138,'[1]2018'!$G:$G)+D138</f>
        <v>0</v>
      </c>
      <c r="F138" s="53">
        <f>+SUMIF('[1]2019'!$A:$A,$A138,'[1]2019'!$C:$C)-SUMIF('[1]2019'!$E:$E,$A138,'[1]2019'!$G:$G)+E138</f>
        <v>0</v>
      </c>
      <c r="G138" s="53">
        <f>+SUMIF('[1]2020'!$A:$A,$A138,'[1]2020'!$C:$C)-SUMIF('[1]2020'!$E:$E,$A138,'[1]2020'!$G:$G)+F138</f>
        <v>0</v>
      </c>
      <c r="H138" s="53"/>
      <c r="I138" s="53">
        <f>+(SUMIF('[1]2021'!$A:$A,$A138,'[1]2021'!$C:$C)-SUMIF('[1]2021'!$E:$E,$A138,'[1]2021'!$G:$G))/12+G138</f>
        <v>0</v>
      </c>
      <c r="J138" s="53">
        <f>+(SUMIF('[1]2021'!$A:$A,$A138,'[1]2021'!$C:$C)-SUMIF('[1]2021'!$E:$E,$A138,'[1]2021'!$G:$G))/12+I138</f>
        <v>0</v>
      </c>
      <c r="K138" s="53">
        <f>+(SUMIF('[1]2021'!$A:$A,$A138,'[1]2021'!$C:$C)-SUMIF('[1]2021'!$E:$E,$A138,'[1]2021'!$G:$G))/12+J138</f>
        <v>0</v>
      </c>
      <c r="L138" s="53">
        <f>+(SUMIF('[1]2021'!$A:$A,$A138,'[1]2021'!$C:$C)-SUMIF('[1]2021'!$E:$E,$A138,'[1]2021'!$G:$G))/12+K138</f>
        <v>0</v>
      </c>
      <c r="M138" s="53">
        <f>+(SUMIF('[1]2021'!$A:$A,$A138,'[1]2021'!$C:$C)-SUMIF('[1]2021'!$E:$E,$A138,'[1]2021'!$G:$G))/12+L138</f>
        <v>0</v>
      </c>
      <c r="N138" s="53">
        <f>+(SUMIF('[1]2021'!$A:$A,$A138,'[1]2021'!$C:$C)-SUMIF('[1]2021'!$E:$E,$A138,'[1]2021'!$G:$G))/12+M138</f>
        <v>0</v>
      </c>
      <c r="O138" s="53">
        <f>+(SUMIF('[1]2021'!$A:$A,$A138,'[1]2021'!$C:$C)-SUMIF('[1]2021'!$E:$E,$A138,'[1]2021'!$G:$G))/12+N138</f>
        <v>0</v>
      </c>
      <c r="P138" s="53">
        <f>+(SUMIF('[1]2021'!$A:$A,$A138,'[1]2021'!$C:$C)-SUMIF('[1]2021'!$E:$E,$A138,'[1]2021'!$G:$G))/12+O138</f>
        <v>0</v>
      </c>
      <c r="Q138" s="53">
        <f>+(SUMIF('[1]2021'!$A:$A,$A138,'[1]2021'!$C:$C)-SUMIF('[1]2021'!$E:$E,$A138,'[1]2021'!$G:$G))/12+P138</f>
        <v>0</v>
      </c>
      <c r="R138" s="53">
        <f>+(SUMIF('[1]2021'!$A:$A,$A138,'[1]2021'!$C:$C)-SUMIF('[1]2021'!$E:$E,$A138,'[1]2021'!$G:$G))/12+Q138</f>
        <v>0</v>
      </c>
      <c r="S138" s="53">
        <f>+(SUMIF('[1]2021'!$A:$A,$A138,'[1]2021'!$C:$C)-SUMIF('[1]2021'!$E:$E,$A138,'[1]2021'!$G:$G))/12+R138</f>
        <v>0</v>
      </c>
      <c r="T138" s="53">
        <f>+(SUMIF('[1]2021'!$A:$A,$A138,'[1]2021'!$C:$C)-SUMIF('[1]2021'!$E:$E,$A138,'[1]2021'!$G:$G))/12+S138</f>
        <v>0</v>
      </c>
      <c r="U138" s="53" cm="1">
        <f t="array" ref="U138">+INDEX(I138:T138,1,Settings!$C$4)</f>
        <v>0</v>
      </c>
      <c r="V138" s="53" cm="1">
        <f t="array" ref="V138">+INDEX(I138:T138,1,Settings!$C$4)</f>
        <v>0</v>
      </c>
      <c r="W138" s="53"/>
      <c r="X138" s="53">
        <f>V138+SUMIFS(postings!$T:$T,postings!$C:$C,'b-data'!X$2,postings!$D:$D,'b-data'!X$3,postings!$I:$I,'b-data'!$A138)-SUMIFS(postings!$W:$W,postings!$C:$C,'b-data'!X$2,postings!$D:$D,'b-data'!X$3,postings!$M:$M,'b-data'!$A138)</f>
        <v>0</v>
      </c>
      <c r="Y138" s="53">
        <f>X138+SUMIFS(postings!$T:$T,postings!$C:$C,'b-data'!Y$2,postings!$D:$D,'b-data'!Y$3,postings!$I:$I,'b-data'!$A138)-SUMIFS(postings!$W:$W,postings!$C:$C,'b-data'!Y$2,postings!$D:$D,'b-data'!Y$3,postings!$M:$M,'b-data'!$A138)</f>
        <v>0</v>
      </c>
      <c r="Z138" s="53">
        <f>Y138+SUMIFS(postings!$T:$T,postings!$C:$C,'b-data'!Z$2,postings!$D:$D,'b-data'!Z$3,postings!$I:$I,'b-data'!$A138)-SUMIFS(postings!$W:$W,postings!$C:$C,'b-data'!Z$2,postings!$D:$D,'b-data'!Z$3,postings!$M:$M,'b-data'!$A138)</f>
        <v>0</v>
      </c>
      <c r="AA138" s="53">
        <f>Z138+SUMIFS(postings!$T:$T,postings!$C:$C,'b-data'!AA$2,postings!$D:$D,'b-data'!AA$3,postings!$I:$I,'b-data'!$A138)-SUMIFS(postings!$W:$W,postings!$C:$C,'b-data'!AA$2,postings!$D:$D,'b-data'!AA$3,postings!$M:$M,'b-data'!$A138)</f>
        <v>0</v>
      </c>
      <c r="AB138" s="53">
        <f>AA138+SUMIFS(postings!$T:$T,postings!$C:$C,'b-data'!AB$2,postings!$D:$D,'b-data'!AB$3,postings!$I:$I,'b-data'!$A138)-SUMIFS(postings!$W:$W,postings!$C:$C,'b-data'!AB$2,postings!$D:$D,'b-data'!AB$3,postings!$M:$M,'b-data'!$A138)</f>
        <v>0</v>
      </c>
      <c r="AC138" s="53">
        <f>AB138+SUMIFS(postings!$T:$T,postings!$C:$C,'b-data'!AC$2,postings!$D:$D,'b-data'!AC$3,postings!$I:$I,'b-data'!$A138)-SUMIFS(postings!$W:$W,postings!$C:$C,'b-data'!AC$2,postings!$D:$D,'b-data'!AC$3,postings!$M:$M,'b-data'!$A138)</f>
        <v>0</v>
      </c>
      <c r="AD138" s="53">
        <f>AC138+SUMIFS(postings!$T:$T,postings!$C:$C,'b-data'!AD$2,postings!$D:$D,'b-data'!AD$3,postings!$I:$I,'b-data'!$A138)-SUMIFS(postings!$W:$W,postings!$C:$C,'b-data'!AD$2,postings!$D:$D,'b-data'!AD$3,postings!$M:$M,'b-data'!$A138)</f>
        <v>0</v>
      </c>
      <c r="AE138" s="53">
        <f>AD138+SUMIFS(postings!$T:$T,postings!$C:$C,'b-data'!AE$2,postings!$D:$D,'b-data'!AE$3,postings!$I:$I,'b-data'!$A138)-SUMIFS(postings!$W:$W,postings!$C:$C,'b-data'!AE$2,postings!$D:$D,'b-data'!AE$3,postings!$M:$M,'b-data'!$A138)</f>
        <v>0</v>
      </c>
      <c r="AF138" s="53">
        <f>AE138+SUMIFS(postings!$T:$T,postings!$C:$C,'b-data'!AF$2,postings!$D:$D,'b-data'!AF$3,postings!$I:$I,'b-data'!$A138)-SUMIFS(postings!$W:$W,postings!$C:$C,'b-data'!AF$2,postings!$D:$D,'b-data'!AF$3,postings!$M:$M,'b-data'!$A138)</f>
        <v>0</v>
      </c>
      <c r="AG138" s="53">
        <f>AF138+SUMIFS(postings!$T:$T,postings!$C:$C,'b-data'!AG$2,postings!$D:$D,'b-data'!AG$3,postings!$I:$I,'b-data'!$A138)-SUMIFS(postings!$W:$W,postings!$C:$C,'b-data'!AG$2,postings!$D:$D,'b-data'!AG$3,postings!$M:$M,'b-data'!$A138)</f>
        <v>0</v>
      </c>
      <c r="AH138" s="53">
        <f>AG138+SUMIFS(postings!$T:$T,postings!$C:$C,'b-data'!AH$2,postings!$D:$D,'b-data'!AH$3,postings!$I:$I,'b-data'!$A138)-SUMIFS(postings!$W:$W,postings!$C:$C,'b-data'!AH$2,postings!$D:$D,'b-data'!AH$3,postings!$M:$M,'b-data'!$A138)</f>
        <v>0</v>
      </c>
      <c r="AI138" s="53">
        <f>AH138+SUMIFS(postings!$T:$T,postings!$C:$C,'b-data'!AI$2,postings!$D:$D,'b-data'!AI$3,postings!$I:$I,'b-data'!$A138)-SUMIFS(postings!$W:$W,postings!$C:$C,'b-data'!AI$2,postings!$D:$D,'b-data'!AI$3,postings!$M:$M,'b-data'!$A138)</f>
        <v>0</v>
      </c>
      <c r="AJ138" s="53" cm="1">
        <f t="array" ref="AJ138">+INDEX(X138:AI138,1,Settings!$C$4)</f>
        <v>0</v>
      </c>
      <c r="AK138" s="53" cm="1">
        <f t="array" ref="AK138">+INDEX(X138:AI138,1,Settings!$C$4)</f>
        <v>0</v>
      </c>
      <c r="AL138" s="53"/>
      <c r="AM138" s="53">
        <f t="shared" si="272"/>
        <v>0</v>
      </c>
      <c r="AN138" s="53">
        <f t="shared" ref="AN138:AX138" si="287">+AM138</f>
        <v>0</v>
      </c>
      <c r="AO138" s="53">
        <f t="shared" si="287"/>
        <v>0</v>
      </c>
      <c r="AP138" s="53">
        <f t="shared" si="287"/>
        <v>0</v>
      </c>
      <c r="AQ138" s="53">
        <f t="shared" si="287"/>
        <v>0</v>
      </c>
      <c r="AR138" s="53">
        <f t="shared" si="287"/>
        <v>0</v>
      </c>
      <c r="AS138" s="53">
        <f t="shared" si="287"/>
        <v>0</v>
      </c>
      <c r="AT138" s="53">
        <f t="shared" si="287"/>
        <v>0</v>
      </c>
      <c r="AU138" s="53">
        <f t="shared" si="287"/>
        <v>0</v>
      </c>
      <c r="AV138" s="53">
        <f t="shared" si="287"/>
        <v>0</v>
      </c>
      <c r="AW138" s="53">
        <f t="shared" si="287"/>
        <v>0</v>
      </c>
      <c r="AX138" s="53">
        <f t="shared" si="287"/>
        <v>0</v>
      </c>
      <c r="AY138" s="53" cm="1">
        <f t="array" ref="AY138">+INDEX(AM138:AX138,1,Settings!$C$4)</f>
        <v>0</v>
      </c>
      <c r="AZ138" s="53">
        <f t="shared" si="274"/>
        <v>0</v>
      </c>
      <c r="BA138" s="53"/>
      <c r="BB138" s="53">
        <f t="shared" si="275"/>
        <v>0</v>
      </c>
      <c r="BC138" s="53">
        <f t="shared" ref="BC138:BN138" si="288">+BB138</f>
        <v>0</v>
      </c>
      <c r="BD138" s="53">
        <f t="shared" si="288"/>
        <v>0</v>
      </c>
      <c r="BE138" s="53">
        <f t="shared" si="288"/>
        <v>0</v>
      </c>
      <c r="BF138" s="53">
        <f t="shared" si="288"/>
        <v>0</v>
      </c>
      <c r="BG138" s="53">
        <f t="shared" si="288"/>
        <v>0</v>
      </c>
      <c r="BH138" s="53">
        <f t="shared" si="288"/>
        <v>0</v>
      </c>
      <c r="BI138" s="53">
        <f t="shared" si="288"/>
        <v>0</v>
      </c>
      <c r="BJ138" s="53">
        <f t="shared" si="288"/>
        <v>0</v>
      </c>
      <c r="BK138" s="53">
        <f t="shared" si="288"/>
        <v>0</v>
      </c>
      <c r="BL138" s="53">
        <f t="shared" si="288"/>
        <v>0</v>
      </c>
      <c r="BM138" s="53">
        <f t="shared" si="288"/>
        <v>0</v>
      </c>
      <c r="BN138" s="53">
        <f t="shared" si="288"/>
        <v>0</v>
      </c>
      <c r="BO138" s="53"/>
      <c r="BP138" s="53">
        <f t="shared" si="277"/>
        <v>0</v>
      </c>
      <c r="BQ138" s="53"/>
      <c r="BR138" s="53">
        <f t="shared" si="278"/>
        <v>0</v>
      </c>
    </row>
    <row r="139" spans="1:70" x14ac:dyDescent="0.2">
      <c r="A139" s="6">
        <v>984</v>
      </c>
      <c r="B139" s="6" t="str">
        <f>+VLOOKUP(A139,masterfile!B:C,2,FALSE)</f>
        <v>Aufwand Zölle und Verbrauchsteuern</v>
      </c>
      <c r="D139" s="53">
        <f>+SUMIF('[1]2017'!$A:$A,$A139,'[1]2017'!$C:$C)-SUMIF('[1]2017'!$E:$E,$A139,'[1]2017'!$G:$G)</f>
        <v>0</v>
      </c>
      <c r="E139" s="53">
        <f>+SUMIF('[1]2018'!$A:$A,$A139,'[1]2018'!$C:$C)-SUMIF('[1]2018'!$E:$E,$A139,'[1]2018'!$G:$G)+D139</f>
        <v>0</v>
      </c>
      <c r="F139" s="53">
        <f>+SUMIF('[1]2019'!$A:$A,$A139,'[1]2019'!$C:$C)-SUMIF('[1]2019'!$E:$E,$A139,'[1]2019'!$G:$G)+E139</f>
        <v>0</v>
      </c>
      <c r="G139" s="53">
        <f>+SUMIF('[1]2020'!$A:$A,$A139,'[1]2020'!$C:$C)-SUMIF('[1]2020'!$E:$E,$A139,'[1]2020'!$G:$G)+F139</f>
        <v>0</v>
      </c>
      <c r="H139" s="53"/>
      <c r="I139" s="53">
        <f>+(SUMIF('[1]2021'!$A:$A,$A139,'[1]2021'!$C:$C)-SUMIF('[1]2021'!$E:$E,$A139,'[1]2021'!$G:$G))/12+G139</f>
        <v>0</v>
      </c>
      <c r="J139" s="53">
        <f>+(SUMIF('[1]2021'!$A:$A,$A139,'[1]2021'!$C:$C)-SUMIF('[1]2021'!$E:$E,$A139,'[1]2021'!$G:$G))/12+I139</f>
        <v>0</v>
      </c>
      <c r="K139" s="53">
        <f>+(SUMIF('[1]2021'!$A:$A,$A139,'[1]2021'!$C:$C)-SUMIF('[1]2021'!$E:$E,$A139,'[1]2021'!$G:$G))/12+J139</f>
        <v>0</v>
      </c>
      <c r="L139" s="53">
        <f>+(SUMIF('[1]2021'!$A:$A,$A139,'[1]2021'!$C:$C)-SUMIF('[1]2021'!$E:$E,$A139,'[1]2021'!$G:$G))/12+K139</f>
        <v>0</v>
      </c>
      <c r="M139" s="53">
        <f>+(SUMIF('[1]2021'!$A:$A,$A139,'[1]2021'!$C:$C)-SUMIF('[1]2021'!$E:$E,$A139,'[1]2021'!$G:$G))/12+L139</f>
        <v>0</v>
      </c>
      <c r="N139" s="53">
        <f>+(SUMIF('[1]2021'!$A:$A,$A139,'[1]2021'!$C:$C)-SUMIF('[1]2021'!$E:$E,$A139,'[1]2021'!$G:$G))/12+M139</f>
        <v>0</v>
      </c>
      <c r="O139" s="53">
        <f>+(SUMIF('[1]2021'!$A:$A,$A139,'[1]2021'!$C:$C)-SUMIF('[1]2021'!$E:$E,$A139,'[1]2021'!$G:$G))/12+N139</f>
        <v>0</v>
      </c>
      <c r="P139" s="53">
        <f>+(SUMIF('[1]2021'!$A:$A,$A139,'[1]2021'!$C:$C)-SUMIF('[1]2021'!$E:$E,$A139,'[1]2021'!$G:$G))/12+O139</f>
        <v>0</v>
      </c>
      <c r="Q139" s="53">
        <f>+(SUMIF('[1]2021'!$A:$A,$A139,'[1]2021'!$C:$C)-SUMIF('[1]2021'!$E:$E,$A139,'[1]2021'!$G:$G))/12+P139</f>
        <v>0</v>
      </c>
      <c r="R139" s="53">
        <f>+(SUMIF('[1]2021'!$A:$A,$A139,'[1]2021'!$C:$C)-SUMIF('[1]2021'!$E:$E,$A139,'[1]2021'!$G:$G))/12+Q139</f>
        <v>0</v>
      </c>
      <c r="S139" s="53">
        <f>+(SUMIF('[1]2021'!$A:$A,$A139,'[1]2021'!$C:$C)-SUMIF('[1]2021'!$E:$E,$A139,'[1]2021'!$G:$G))/12+R139</f>
        <v>0</v>
      </c>
      <c r="T139" s="53">
        <f>+(SUMIF('[1]2021'!$A:$A,$A139,'[1]2021'!$C:$C)-SUMIF('[1]2021'!$E:$E,$A139,'[1]2021'!$G:$G))/12+S139</f>
        <v>0</v>
      </c>
      <c r="U139" s="53" cm="1">
        <f t="array" ref="U139">+INDEX(I139:T139,1,Settings!$C$4)</f>
        <v>0</v>
      </c>
      <c r="V139" s="53" cm="1">
        <f t="array" ref="V139">+INDEX(I139:T139,1,Settings!$C$4)</f>
        <v>0</v>
      </c>
      <c r="W139" s="53"/>
      <c r="X139" s="53">
        <f>V139+SUMIFS(postings!$T:$T,postings!$C:$C,'b-data'!X$2,postings!$D:$D,'b-data'!X$3,postings!$I:$I,'b-data'!$A139)-SUMIFS(postings!$W:$W,postings!$C:$C,'b-data'!X$2,postings!$D:$D,'b-data'!X$3,postings!$M:$M,'b-data'!$A139)</f>
        <v>0</v>
      </c>
      <c r="Y139" s="53">
        <f>X139+SUMIFS(postings!$T:$T,postings!$C:$C,'b-data'!Y$2,postings!$D:$D,'b-data'!Y$3,postings!$I:$I,'b-data'!$A139)-SUMIFS(postings!$W:$W,postings!$C:$C,'b-data'!Y$2,postings!$D:$D,'b-data'!Y$3,postings!$M:$M,'b-data'!$A139)</f>
        <v>0</v>
      </c>
      <c r="Z139" s="53">
        <f>Y139+SUMIFS(postings!$T:$T,postings!$C:$C,'b-data'!Z$2,postings!$D:$D,'b-data'!Z$3,postings!$I:$I,'b-data'!$A139)-SUMIFS(postings!$W:$W,postings!$C:$C,'b-data'!Z$2,postings!$D:$D,'b-data'!Z$3,postings!$M:$M,'b-data'!$A139)</f>
        <v>0</v>
      </c>
      <c r="AA139" s="53">
        <f>Z139+SUMIFS(postings!$T:$T,postings!$C:$C,'b-data'!AA$2,postings!$D:$D,'b-data'!AA$3,postings!$I:$I,'b-data'!$A139)-SUMIFS(postings!$W:$W,postings!$C:$C,'b-data'!AA$2,postings!$D:$D,'b-data'!AA$3,postings!$M:$M,'b-data'!$A139)</f>
        <v>0</v>
      </c>
      <c r="AB139" s="53">
        <f>AA139+SUMIFS(postings!$T:$T,postings!$C:$C,'b-data'!AB$2,postings!$D:$D,'b-data'!AB$3,postings!$I:$I,'b-data'!$A139)-SUMIFS(postings!$W:$W,postings!$C:$C,'b-data'!AB$2,postings!$D:$D,'b-data'!AB$3,postings!$M:$M,'b-data'!$A139)</f>
        <v>0</v>
      </c>
      <c r="AC139" s="53">
        <f>AB139+SUMIFS(postings!$T:$T,postings!$C:$C,'b-data'!AC$2,postings!$D:$D,'b-data'!AC$3,postings!$I:$I,'b-data'!$A139)-SUMIFS(postings!$W:$W,postings!$C:$C,'b-data'!AC$2,postings!$D:$D,'b-data'!AC$3,postings!$M:$M,'b-data'!$A139)</f>
        <v>0</v>
      </c>
      <c r="AD139" s="53">
        <f>AC139+SUMIFS(postings!$T:$T,postings!$C:$C,'b-data'!AD$2,postings!$D:$D,'b-data'!AD$3,postings!$I:$I,'b-data'!$A139)-SUMIFS(postings!$W:$W,postings!$C:$C,'b-data'!AD$2,postings!$D:$D,'b-data'!AD$3,postings!$M:$M,'b-data'!$A139)</f>
        <v>0</v>
      </c>
      <c r="AE139" s="53">
        <f>AD139+SUMIFS(postings!$T:$T,postings!$C:$C,'b-data'!AE$2,postings!$D:$D,'b-data'!AE$3,postings!$I:$I,'b-data'!$A139)-SUMIFS(postings!$W:$W,postings!$C:$C,'b-data'!AE$2,postings!$D:$D,'b-data'!AE$3,postings!$M:$M,'b-data'!$A139)</f>
        <v>0</v>
      </c>
      <c r="AF139" s="53">
        <f>AE139+SUMIFS(postings!$T:$T,postings!$C:$C,'b-data'!AF$2,postings!$D:$D,'b-data'!AF$3,postings!$I:$I,'b-data'!$A139)-SUMIFS(postings!$W:$W,postings!$C:$C,'b-data'!AF$2,postings!$D:$D,'b-data'!AF$3,postings!$M:$M,'b-data'!$A139)</f>
        <v>0</v>
      </c>
      <c r="AG139" s="53">
        <f>AF139+SUMIFS(postings!$T:$T,postings!$C:$C,'b-data'!AG$2,postings!$D:$D,'b-data'!AG$3,postings!$I:$I,'b-data'!$A139)-SUMIFS(postings!$W:$W,postings!$C:$C,'b-data'!AG$2,postings!$D:$D,'b-data'!AG$3,postings!$M:$M,'b-data'!$A139)</f>
        <v>0</v>
      </c>
      <c r="AH139" s="53">
        <f>AG139+SUMIFS(postings!$T:$T,postings!$C:$C,'b-data'!AH$2,postings!$D:$D,'b-data'!AH$3,postings!$I:$I,'b-data'!$A139)-SUMIFS(postings!$W:$W,postings!$C:$C,'b-data'!AH$2,postings!$D:$D,'b-data'!AH$3,postings!$M:$M,'b-data'!$A139)</f>
        <v>0</v>
      </c>
      <c r="AI139" s="53">
        <f>AH139+SUMIFS(postings!$T:$T,postings!$C:$C,'b-data'!AI$2,postings!$D:$D,'b-data'!AI$3,postings!$I:$I,'b-data'!$A139)-SUMIFS(postings!$W:$W,postings!$C:$C,'b-data'!AI$2,postings!$D:$D,'b-data'!AI$3,postings!$M:$M,'b-data'!$A139)</f>
        <v>0</v>
      </c>
      <c r="AJ139" s="53" cm="1">
        <f t="array" ref="AJ139">+INDEX(X139:AI139,1,Settings!$C$4)</f>
        <v>0</v>
      </c>
      <c r="AK139" s="53" cm="1">
        <f t="array" ref="AK139">+INDEX(X139:AI139,1,Settings!$C$4)</f>
        <v>0</v>
      </c>
      <c r="AL139" s="53"/>
      <c r="AM139" s="53">
        <f t="shared" si="272"/>
        <v>0</v>
      </c>
      <c r="AN139" s="53">
        <f t="shared" ref="AN139:AX139" si="289">+AM139</f>
        <v>0</v>
      </c>
      <c r="AO139" s="53">
        <f t="shared" si="289"/>
        <v>0</v>
      </c>
      <c r="AP139" s="53">
        <f t="shared" si="289"/>
        <v>0</v>
      </c>
      <c r="AQ139" s="53">
        <f t="shared" si="289"/>
        <v>0</v>
      </c>
      <c r="AR139" s="53">
        <f t="shared" si="289"/>
        <v>0</v>
      </c>
      <c r="AS139" s="53">
        <f t="shared" si="289"/>
        <v>0</v>
      </c>
      <c r="AT139" s="53">
        <f t="shared" si="289"/>
        <v>0</v>
      </c>
      <c r="AU139" s="53">
        <f t="shared" si="289"/>
        <v>0</v>
      </c>
      <c r="AV139" s="53">
        <f t="shared" si="289"/>
        <v>0</v>
      </c>
      <c r="AW139" s="53">
        <f t="shared" si="289"/>
        <v>0</v>
      </c>
      <c r="AX139" s="53">
        <f t="shared" si="289"/>
        <v>0</v>
      </c>
      <c r="AY139" s="53" cm="1">
        <f t="array" ref="AY139">+INDEX(AM139:AX139,1,Settings!$C$4)</f>
        <v>0</v>
      </c>
      <c r="AZ139" s="53">
        <f t="shared" si="274"/>
        <v>0</v>
      </c>
      <c r="BA139" s="53"/>
      <c r="BB139" s="53">
        <f t="shared" si="275"/>
        <v>0</v>
      </c>
      <c r="BC139" s="53">
        <f t="shared" ref="BC139:BN139" si="290">+BB139</f>
        <v>0</v>
      </c>
      <c r="BD139" s="53">
        <f t="shared" si="290"/>
        <v>0</v>
      </c>
      <c r="BE139" s="53">
        <f t="shared" si="290"/>
        <v>0</v>
      </c>
      <c r="BF139" s="53">
        <f t="shared" si="290"/>
        <v>0</v>
      </c>
      <c r="BG139" s="53">
        <f t="shared" si="290"/>
        <v>0</v>
      </c>
      <c r="BH139" s="53">
        <f t="shared" si="290"/>
        <v>0</v>
      </c>
      <c r="BI139" s="53">
        <f t="shared" si="290"/>
        <v>0</v>
      </c>
      <c r="BJ139" s="53">
        <f t="shared" si="290"/>
        <v>0</v>
      </c>
      <c r="BK139" s="53">
        <f t="shared" si="290"/>
        <v>0</v>
      </c>
      <c r="BL139" s="53">
        <f t="shared" si="290"/>
        <v>0</v>
      </c>
      <c r="BM139" s="53">
        <f t="shared" si="290"/>
        <v>0</v>
      </c>
      <c r="BN139" s="53">
        <f t="shared" si="290"/>
        <v>0</v>
      </c>
      <c r="BO139" s="53"/>
      <c r="BP139" s="53">
        <f t="shared" si="277"/>
        <v>0</v>
      </c>
      <c r="BQ139" s="53"/>
      <c r="BR139" s="53">
        <f t="shared" si="278"/>
        <v>0</v>
      </c>
    </row>
    <row r="140" spans="1:70" x14ac:dyDescent="0.2">
      <c r="A140" s="6">
        <v>985</v>
      </c>
      <c r="B140" s="6" t="str">
        <f>+VLOOKUP(A140,masterfile!B:C,2,FALSE)</f>
        <v>Aufwand Umsatzsteuer auf Anzahlungen</v>
      </c>
      <c r="D140" s="53">
        <f>+SUMIF('[1]2017'!$A:$A,$A140,'[1]2017'!$C:$C)-SUMIF('[1]2017'!$E:$E,$A140,'[1]2017'!$G:$G)</f>
        <v>0</v>
      </c>
      <c r="E140" s="53">
        <f>+SUMIF('[1]2018'!$A:$A,$A140,'[1]2018'!$C:$C)-SUMIF('[1]2018'!$E:$E,$A140,'[1]2018'!$G:$G)+D140</f>
        <v>0</v>
      </c>
      <c r="F140" s="53">
        <f>+SUMIF('[1]2019'!$A:$A,$A140,'[1]2019'!$C:$C)-SUMIF('[1]2019'!$E:$E,$A140,'[1]2019'!$G:$G)+E140</f>
        <v>0</v>
      </c>
      <c r="G140" s="53">
        <f>+SUMIF('[1]2020'!$A:$A,$A140,'[1]2020'!$C:$C)-SUMIF('[1]2020'!$E:$E,$A140,'[1]2020'!$G:$G)+F140</f>
        <v>0</v>
      </c>
      <c r="H140" s="53"/>
      <c r="I140" s="53">
        <f>+(SUMIF('[1]2021'!$A:$A,$A140,'[1]2021'!$C:$C)-SUMIF('[1]2021'!$E:$E,$A140,'[1]2021'!$G:$G))/12+G140</f>
        <v>0</v>
      </c>
      <c r="J140" s="53">
        <f>+(SUMIF('[1]2021'!$A:$A,$A140,'[1]2021'!$C:$C)-SUMIF('[1]2021'!$E:$E,$A140,'[1]2021'!$G:$G))/12+I140</f>
        <v>0</v>
      </c>
      <c r="K140" s="53">
        <f>+(SUMIF('[1]2021'!$A:$A,$A140,'[1]2021'!$C:$C)-SUMIF('[1]2021'!$E:$E,$A140,'[1]2021'!$G:$G))/12+J140</f>
        <v>0</v>
      </c>
      <c r="L140" s="53">
        <f>+(SUMIF('[1]2021'!$A:$A,$A140,'[1]2021'!$C:$C)-SUMIF('[1]2021'!$E:$E,$A140,'[1]2021'!$G:$G))/12+K140</f>
        <v>0</v>
      </c>
      <c r="M140" s="53">
        <f>+(SUMIF('[1]2021'!$A:$A,$A140,'[1]2021'!$C:$C)-SUMIF('[1]2021'!$E:$E,$A140,'[1]2021'!$G:$G))/12+L140</f>
        <v>0</v>
      </c>
      <c r="N140" s="53">
        <f>+(SUMIF('[1]2021'!$A:$A,$A140,'[1]2021'!$C:$C)-SUMIF('[1]2021'!$E:$E,$A140,'[1]2021'!$G:$G))/12+M140</f>
        <v>0</v>
      </c>
      <c r="O140" s="53">
        <f>+(SUMIF('[1]2021'!$A:$A,$A140,'[1]2021'!$C:$C)-SUMIF('[1]2021'!$E:$E,$A140,'[1]2021'!$G:$G))/12+N140</f>
        <v>0</v>
      </c>
      <c r="P140" s="53">
        <f>+(SUMIF('[1]2021'!$A:$A,$A140,'[1]2021'!$C:$C)-SUMIF('[1]2021'!$E:$E,$A140,'[1]2021'!$G:$G))/12+O140</f>
        <v>0</v>
      </c>
      <c r="Q140" s="53">
        <f>+(SUMIF('[1]2021'!$A:$A,$A140,'[1]2021'!$C:$C)-SUMIF('[1]2021'!$E:$E,$A140,'[1]2021'!$G:$G))/12+P140</f>
        <v>0</v>
      </c>
      <c r="R140" s="53">
        <f>+(SUMIF('[1]2021'!$A:$A,$A140,'[1]2021'!$C:$C)-SUMIF('[1]2021'!$E:$E,$A140,'[1]2021'!$G:$G))/12+Q140</f>
        <v>0</v>
      </c>
      <c r="S140" s="53">
        <f>+(SUMIF('[1]2021'!$A:$A,$A140,'[1]2021'!$C:$C)-SUMIF('[1]2021'!$E:$E,$A140,'[1]2021'!$G:$G))/12+R140</f>
        <v>0</v>
      </c>
      <c r="T140" s="53">
        <f>+(SUMIF('[1]2021'!$A:$A,$A140,'[1]2021'!$C:$C)-SUMIF('[1]2021'!$E:$E,$A140,'[1]2021'!$G:$G))/12+S140</f>
        <v>0</v>
      </c>
      <c r="U140" s="53" cm="1">
        <f t="array" ref="U140">+INDEX(I140:T140,1,Settings!$C$4)</f>
        <v>0</v>
      </c>
      <c r="V140" s="53" cm="1">
        <f t="array" ref="V140">+INDEX(I140:T140,1,Settings!$C$4)</f>
        <v>0</v>
      </c>
      <c r="W140" s="53"/>
      <c r="X140" s="53">
        <f>V140+SUMIFS(postings!$T:$T,postings!$C:$C,'b-data'!X$2,postings!$D:$D,'b-data'!X$3,postings!$I:$I,'b-data'!$A140)-SUMIFS(postings!$W:$W,postings!$C:$C,'b-data'!X$2,postings!$D:$D,'b-data'!X$3,postings!$M:$M,'b-data'!$A140)</f>
        <v>0</v>
      </c>
      <c r="Y140" s="53">
        <f>X140+SUMIFS(postings!$T:$T,postings!$C:$C,'b-data'!Y$2,postings!$D:$D,'b-data'!Y$3,postings!$I:$I,'b-data'!$A140)-SUMIFS(postings!$W:$W,postings!$C:$C,'b-data'!Y$2,postings!$D:$D,'b-data'!Y$3,postings!$M:$M,'b-data'!$A140)</f>
        <v>0</v>
      </c>
      <c r="Z140" s="53">
        <f>Y140+SUMIFS(postings!$T:$T,postings!$C:$C,'b-data'!Z$2,postings!$D:$D,'b-data'!Z$3,postings!$I:$I,'b-data'!$A140)-SUMIFS(postings!$W:$W,postings!$C:$C,'b-data'!Z$2,postings!$D:$D,'b-data'!Z$3,postings!$M:$M,'b-data'!$A140)</f>
        <v>0</v>
      </c>
      <c r="AA140" s="53">
        <f>Z140+SUMIFS(postings!$T:$T,postings!$C:$C,'b-data'!AA$2,postings!$D:$D,'b-data'!AA$3,postings!$I:$I,'b-data'!$A140)-SUMIFS(postings!$W:$W,postings!$C:$C,'b-data'!AA$2,postings!$D:$D,'b-data'!AA$3,postings!$M:$M,'b-data'!$A140)</f>
        <v>0</v>
      </c>
      <c r="AB140" s="53">
        <f>AA140+SUMIFS(postings!$T:$T,postings!$C:$C,'b-data'!AB$2,postings!$D:$D,'b-data'!AB$3,postings!$I:$I,'b-data'!$A140)-SUMIFS(postings!$W:$W,postings!$C:$C,'b-data'!AB$2,postings!$D:$D,'b-data'!AB$3,postings!$M:$M,'b-data'!$A140)</f>
        <v>0</v>
      </c>
      <c r="AC140" s="53">
        <f>AB140+SUMIFS(postings!$T:$T,postings!$C:$C,'b-data'!AC$2,postings!$D:$D,'b-data'!AC$3,postings!$I:$I,'b-data'!$A140)-SUMIFS(postings!$W:$W,postings!$C:$C,'b-data'!AC$2,postings!$D:$D,'b-data'!AC$3,postings!$M:$M,'b-data'!$A140)</f>
        <v>0</v>
      </c>
      <c r="AD140" s="53">
        <f>AC140+SUMIFS(postings!$T:$T,postings!$C:$C,'b-data'!AD$2,postings!$D:$D,'b-data'!AD$3,postings!$I:$I,'b-data'!$A140)-SUMIFS(postings!$W:$W,postings!$C:$C,'b-data'!AD$2,postings!$D:$D,'b-data'!AD$3,postings!$M:$M,'b-data'!$A140)</f>
        <v>0</v>
      </c>
      <c r="AE140" s="53">
        <f>AD140+SUMIFS(postings!$T:$T,postings!$C:$C,'b-data'!AE$2,postings!$D:$D,'b-data'!AE$3,postings!$I:$I,'b-data'!$A140)-SUMIFS(postings!$W:$W,postings!$C:$C,'b-data'!AE$2,postings!$D:$D,'b-data'!AE$3,postings!$M:$M,'b-data'!$A140)</f>
        <v>0</v>
      </c>
      <c r="AF140" s="53">
        <f>AE140+SUMIFS(postings!$T:$T,postings!$C:$C,'b-data'!AF$2,postings!$D:$D,'b-data'!AF$3,postings!$I:$I,'b-data'!$A140)-SUMIFS(postings!$W:$W,postings!$C:$C,'b-data'!AF$2,postings!$D:$D,'b-data'!AF$3,postings!$M:$M,'b-data'!$A140)</f>
        <v>0</v>
      </c>
      <c r="AG140" s="53">
        <f>AF140+SUMIFS(postings!$T:$T,postings!$C:$C,'b-data'!AG$2,postings!$D:$D,'b-data'!AG$3,postings!$I:$I,'b-data'!$A140)-SUMIFS(postings!$W:$W,postings!$C:$C,'b-data'!AG$2,postings!$D:$D,'b-data'!AG$3,postings!$M:$M,'b-data'!$A140)</f>
        <v>0</v>
      </c>
      <c r="AH140" s="53">
        <f>AG140+SUMIFS(postings!$T:$T,postings!$C:$C,'b-data'!AH$2,postings!$D:$D,'b-data'!AH$3,postings!$I:$I,'b-data'!$A140)-SUMIFS(postings!$W:$W,postings!$C:$C,'b-data'!AH$2,postings!$D:$D,'b-data'!AH$3,postings!$M:$M,'b-data'!$A140)</f>
        <v>0</v>
      </c>
      <c r="AI140" s="53">
        <f>AH140+SUMIFS(postings!$T:$T,postings!$C:$C,'b-data'!AI$2,postings!$D:$D,'b-data'!AI$3,postings!$I:$I,'b-data'!$A140)-SUMIFS(postings!$W:$W,postings!$C:$C,'b-data'!AI$2,postings!$D:$D,'b-data'!AI$3,postings!$M:$M,'b-data'!$A140)</f>
        <v>0</v>
      </c>
      <c r="AJ140" s="53" cm="1">
        <f t="array" ref="AJ140">+INDEX(X140:AI140,1,Settings!$C$4)</f>
        <v>0</v>
      </c>
      <c r="AK140" s="53" cm="1">
        <f t="array" ref="AK140">+INDEX(X140:AI140,1,Settings!$C$4)</f>
        <v>0</v>
      </c>
      <c r="AL140" s="53"/>
      <c r="AM140" s="53">
        <f t="shared" si="272"/>
        <v>0</v>
      </c>
      <c r="AN140" s="53">
        <f t="shared" ref="AN140:AX140" si="291">+AM140</f>
        <v>0</v>
      </c>
      <c r="AO140" s="53">
        <f t="shared" si="291"/>
        <v>0</v>
      </c>
      <c r="AP140" s="53">
        <f t="shared" si="291"/>
        <v>0</v>
      </c>
      <c r="AQ140" s="53">
        <f t="shared" si="291"/>
        <v>0</v>
      </c>
      <c r="AR140" s="53">
        <f t="shared" si="291"/>
        <v>0</v>
      </c>
      <c r="AS140" s="53">
        <f t="shared" si="291"/>
        <v>0</v>
      </c>
      <c r="AT140" s="53">
        <f t="shared" si="291"/>
        <v>0</v>
      </c>
      <c r="AU140" s="53">
        <f t="shared" si="291"/>
        <v>0</v>
      </c>
      <c r="AV140" s="53">
        <f t="shared" si="291"/>
        <v>0</v>
      </c>
      <c r="AW140" s="53">
        <f t="shared" si="291"/>
        <v>0</v>
      </c>
      <c r="AX140" s="53">
        <f t="shared" si="291"/>
        <v>0</v>
      </c>
      <c r="AY140" s="53" cm="1">
        <f t="array" ref="AY140">+INDEX(AM140:AX140,1,Settings!$C$4)</f>
        <v>0</v>
      </c>
      <c r="AZ140" s="53">
        <f t="shared" si="274"/>
        <v>0</v>
      </c>
      <c r="BA140" s="53"/>
      <c r="BB140" s="53">
        <f t="shared" si="275"/>
        <v>0</v>
      </c>
      <c r="BC140" s="53">
        <f t="shared" ref="BC140:BN140" si="292">+BB140</f>
        <v>0</v>
      </c>
      <c r="BD140" s="53">
        <f t="shared" si="292"/>
        <v>0</v>
      </c>
      <c r="BE140" s="53">
        <f t="shared" si="292"/>
        <v>0</v>
      </c>
      <c r="BF140" s="53">
        <f t="shared" si="292"/>
        <v>0</v>
      </c>
      <c r="BG140" s="53">
        <f t="shared" si="292"/>
        <v>0</v>
      </c>
      <c r="BH140" s="53">
        <f t="shared" si="292"/>
        <v>0</v>
      </c>
      <c r="BI140" s="53">
        <f t="shared" si="292"/>
        <v>0</v>
      </c>
      <c r="BJ140" s="53">
        <f t="shared" si="292"/>
        <v>0</v>
      </c>
      <c r="BK140" s="53">
        <f t="shared" si="292"/>
        <v>0</v>
      </c>
      <c r="BL140" s="53">
        <f t="shared" si="292"/>
        <v>0</v>
      </c>
      <c r="BM140" s="53">
        <f t="shared" si="292"/>
        <v>0</v>
      </c>
      <c r="BN140" s="53">
        <f t="shared" si="292"/>
        <v>0</v>
      </c>
      <c r="BO140" s="53"/>
      <c r="BP140" s="53">
        <f t="shared" si="277"/>
        <v>0</v>
      </c>
      <c r="BQ140" s="53"/>
      <c r="BR140" s="53">
        <f t="shared" si="278"/>
        <v>0</v>
      </c>
    </row>
    <row r="141" spans="1:70" x14ac:dyDescent="0.2">
      <c r="A141" s="6">
        <v>986</v>
      </c>
      <c r="B141" s="6" t="str">
        <f>+VLOOKUP(A141,masterfile!B:C,2,FALSE)</f>
        <v>Damnum/Disagio</v>
      </c>
      <c r="D141" s="53">
        <f>+SUMIF('[1]2017'!$A:$A,$A141,'[1]2017'!$C:$C)-SUMIF('[1]2017'!$E:$E,$A141,'[1]2017'!$G:$G)</f>
        <v>0</v>
      </c>
      <c r="E141" s="53">
        <f>+SUMIF('[1]2018'!$A:$A,$A141,'[1]2018'!$C:$C)-SUMIF('[1]2018'!$E:$E,$A141,'[1]2018'!$G:$G)+D141</f>
        <v>0</v>
      </c>
      <c r="F141" s="53">
        <f>+SUMIF('[1]2019'!$A:$A,$A141,'[1]2019'!$C:$C)-SUMIF('[1]2019'!$E:$E,$A141,'[1]2019'!$G:$G)+E141</f>
        <v>0</v>
      </c>
      <c r="G141" s="53">
        <f>+SUMIF('[1]2020'!$A:$A,$A141,'[1]2020'!$C:$C)-SUMIF('[1]2020'!$E:$E,$A141,'[1]2020'!$G:$G)+F141</f>
        <v>0</v>
      </c>
      <c r="H141" s="53"/>
      <c r="I141" s="53">
        <f>+(SUMIF('[1]2021'!$A:$A,$A141,'[1]2021'!$C:$C)-SUMIF('[1]2021'!$E:$E,$A141,'[1]2021'!$G:$G))/12+G141</f>
        <v>0</v>
      </c>
      <c r="J141" s="53">
        <f>+(SUMIF('[1]2021'!$A:$A,$A141,'[1]2021'!$C:$C)-SUMIF('[1]2021'!$E:$E,$A141,'[1]2021'!$G:$G))/12+I141</f>
        <v>0</v>
      </c>
      <c r="K141" s="53">
        <f>+(SUMIF('[1]2021'!$A:$A,$A141,'[1]2021'!$C:$C)-SUMIF('[1]2021'!$E:$E,$A141,'[1]2021'!$G:$G))/12+J141</f>
        <v>0</v>
      </c>
      <c r="L141" s="53">
        <f>+(SUMIF('[1]2021'!$A:$A,$A141,'[1]2021'!$C:$C)-SUMIF('[1]2021'!$E:$E,$A141,'[1]2021'!$G:$G))/12+K141</f>
        <v>0</v>
      </c>
      <c r="M141" s="53">
        <f>+(SUMIF('[1]2021'!$A:$A,$A141,'[1]2021'!$C:$C)-SUMIF('[1]2021'!$E:$E,$A141,'[1]2021'!$G:$G))/12+L141</f>
        <v>0</v>
      </c>
      <c r="N141" s="53">
        <f>+(SUMIF('[1]2021'!$A:$A,$A141,'[1]2021'!$C:$C)-SUMIF('[1]2021'!$E:$E,$A141,'[1]2021'!$G:$G))/12+M141</f>
        <v>0</v>
      </c>
      <c r="O141" s="53">
        <f>+(SUMIF('[1]2021'!$A:$A,$A141,'[1]2021'!$C:$C)-SUMIF('[1]2021'!$E:$E,$A141,'[1]2021'!$G:$G))/12+N141</f>
        <v>0</v>
      </c>
      <c r="P141" s="53">
        <f>+(SUMIF('[1]2021'!$A:$A,$A141,'[1]2021'!$C:$C)-SUMIF('[1]2021'!$E:$E,$A141,'[1]2021'!$G:$G))/12+O141</f>
        <v>0</v>
      </c>
      <c r="Q141" s="53">
        <f>+(SUMIF('[1]2021'!$A:$A,$A141,'[1]2021'!$C:$C)-SUMIF('[1]2021'!$E:$E,$A141,'[1]2021'!$G:$G))/12+P141</f>
        <v>0</v>
      </c>
      <c r="R141" s="53">
        <f>+(SUMIF('[1]2021'!$A:$A,$A141,'[1]2021'!$C:$C)-SUMIF('[1]2021'!$E:$E,$A141,'[1]2021'!$G:$G))/12+Q141</f>
        <v>0</v>
      </c>
      <c r="S141" s="53">
        <f>+(SUMIF('[1]2021'!$A:$A,$A141,'[1]2021'!$C:$C)-SUMIF('[1]2021'!$E:$E,$A141,'[1]2021'!$G:$G))/12+R141</f>
        <v>0</v>
      </c>
      <c r="T141" s="53">
        <f>+(SUMIF('[1]2021'!$A:$A,$A141,'[1]2021'!$C:$C)-SUMIF('[1]2021'!$E:$E,$A141,'[1]2021'!$G:$G))/12+S141</f>
        <v>0</v>
      </c>
      <c r="U141" s="53" cm="1">
        <f t="array" ref="U141">+INDEX(I141:T141,1,Settings!$C$4)</f>
        <v>0</v>
      </c>
      <c r="V141" s="53" cm="1">
        <f t="array" ref="V141">+INDEX(I141:T141,1,Settings!$C$4)</f>
        <v>0</v>
      </c>
      <c r="W141" s="53"/>
      <c r="X141" s="53">
        <f>V141+SUMIFS(postings!$T:$T,postings!$C:$C,'b-data'!X$2,postings!$D:$D,'b-data'!X$3,postings!$I:$I,'b-data'!$A141)-SUMIFS(postings!$W:$W,postings!$C:$C,'b-data'!X$2,postings!$D:$D,'b-data'!X$3,postings!$M:$M,'b-data'!$A141)</f>
        <v>0</v>
      </c>
      <c r="Y141" s="53">
        <f>X141+SUMIFS(postings!$T:$T,postings!$C:$C,'b-data'!Y$2,postings!$D:$D,'b-data'!Y$3,postings!$I:$I,'b-data'!$A141)-SUMIFS(postings!$W:$W,postings!$C:$C,'b-data'!Y$2,postings!$D:$D,'b-data'!Y$3,postings!$M:$M,'b-data'!$A141)</f>
        <v>0</v>
      </c>
      <c r="Z141" s="53">
        <f>Y141+SUMIFS(postings!$T:$T,postings!$C:$C,'b-data'!Z$2,postings!$D:$D,'b-data'!Z$3,postings!$I:$I,'b-data'!$A141)-SUMIFS(postings!$W:$W,postings!$C:$C,'b-data'!Z$2,postings!$D:$D,'b-data'!Z$3,postings!$M:$M,'b-data'!$A141)</f>
        <v>0</v>
      </c>
      <c r="AA141" s="53">
        <f>Z141+SUMIFS(postings!$T:$T,postings!$C:$C,'b-data'!AA$2,postings!$D:$D,'b-data'!AA$3,postings!$I:$I,'b-data'!$A141)-SUMIFS(postings!$W:$W,postings!$C:$C,'b-data'!AA$2,postings!$D:$D,'b-data'!AA$3,postings!$M:$M,'b-data'!$A141)</f>
        <v>0</v>
      </c>
      <c r="AB141" s="53">
        <f>AA141+SUMIFS(postings!$T:$T,postings!$C:$C,'b-data'!AB$2,postings!$D:$D,'b-data'!AB$3,postings!$I:$I,'b-data'!$A141)-SUMIFS(postings!$W:$W,postings!$C:$C,'b-data'!AB$2,postings!$D:$D,'b-data'!AB$3,postings!$M:$M,'b-data'!$A141)</f>
        <v>0</v>
      </c>
      <c r="AC141" s="53">
        <f>AB141+SUMIFS(postings!$T:$T,postings!$C:$C,'b-data'!AC$2,postings!$D:$D,'b-data'!AC$3,postings!$I:$I,'b-data'!$A141)-SUMIFS(postings!$W:$W,postings!$C:$C,'b-data'!AC$2,postings!$D:$D,'b-data'!AC$3,postings!$M:$M,'b-data'!$A141)</f>
        <v>0</v>
      </c>
      <c r="AD141" s="53">
        <f>AC141+SUMIFS(postings!$T:$T,postings!$C:$C,'b-data'!AD$2,postings!$D:$D,'b-data'!AD$3,postings!$I:$I,'b-data'!$A141)-SUMIFS(postings!$W:$W,postings!$C:$C,'b-data'!AD$2,postings!$D:$D,'b-data'!AD$3,postings!$M:$M,'b-data'!$A141)</f>
        <v>0</v>
      </c>
      <c r="AE141" s="53">
        <f>AD141+SUMIFS(postings!$T:$T,postings!$C:$C,'b-data'!AE$2,postings!$D:$D,'b-data'!AE$3,postings!$I:$I,'b-data'!$A141)-SUMIFS(postings!$W:$W,postings!$C:$C,'b-data'!AE$2,postings!$D:$D,'b-data'!AE$3,postings!$M:$M,'b-data'!$A141)</f>
        <v>0</v>
      </c>
      <c r="AF141" s="53">
        <f>AE141+SUMIFS(postings!$T:$T,postings!$C:$C,'b-data'!AF$2,postings!$D:$D,'b-data'!AF$3,postings!$I:$I,'b-data'!$A141)-SUMIFS(postings!$W:$W,postings!$C:$C,'b-data'!AF$2,postings!$D:$D,'b-data'!AF$3,postings!$M:$M,'b-data'!$A141)</f>
        <v>0</v>
      </c>
      <c r="AG141" s="53">
        <f>AF141+SUMIFS(postings!$T:$T,postings!$C:$C,'b-data'!AG$2,postings!$D:$D,'b-data'!AG$3,postings!$I:$I,'b-data'!$A141)-SUMIFS(postings!$W:$W,postings!$C:$C,'b-data'!AG$2,postings!$D:$D,'b-data'!AG$3,postings!$M:$M,'b-data'!$A141)</f>
        <v>0</v>
      </c>
      <c r="AH141" s="53">
        <f>AG141+SUMIFS(postings!$T:$T,postings!$C:$C,'b-data'!AH$2,postings!$D:$D,'b-data'!AH$3,postings!$I:$I,'b-data'!$A141)-SUMIFS(postings!$W:$W,postings!$C:$C,'b-data'!AH$2,postings!$D:$D,'b-data'!AH$3,postings!$M:$M,'b-data'!$A141)</f>
        <v>0</v>
      </c>
      <c r="AI141" s="53">
        <f>AH141+SUMIFS(postings!$T:$T,postings!$C:$C,'b-data'!AI$2,postings!$D:$D,'b-data'!AI$3,postings!$I:$I,'b-data'!$A141)-SUMIFS(postings!$W:$W,postings!$C:$C,'b-data'!AI$2,postings!$D:$D,'b-data'!AI$3,postings!$M:$M,'b-data'!$A141)</f>
        <v>0</v>
      </c>
      <c r="AJ141" s="53" cm="1">
        <f t="array" ref="AJ141">+INDEX(X141:AI141,1,Settings!$C$4)</f>
        <v>0</v>
      </c>
      <c r="AK141" s="53" cm="1">
        <f t="array" ref="AK141">+INDEX(X141:AI141,1,Settings!$C$4)</f>
        <v>0</v>
      </c>
      <c r="AL141" s="53"/>
      <c r="AM141" s="53">
        <f t="shared" si="272"/>
        <v>0</v>
      </c>
      <c r="AN141" s="53">
        <f t="shared" ref="AN141:AX141" si="293">+AM141</f>
        <v>0</v>
      </c>
      <c r="AO141" s="53">
        <f t="shared" si="293"/>
        <v>0</v>
      </c>
      <c r="AP141" s="53">
        <f t="shared" si="293"/>
        <v>0</v>
      </c>
      <c r="AQ141" s="53">
        <f t="shared" si="293"/>
        <v>0</v>
      </c>
      <c r="AR141" s="53">
        <f t="shared" si="293"/>
        <v>0</v>
      </c>
      <c r="AS141" s="53">
        <f t="shared" si="293"/>
        <v>0</v>
      </c>
      <c r="AT141" s="53">
        <f t="shared" si="293"/>
        <v>0</v>
      </c>
      <c r="AU141" s="53">
        <f t="shared" si="293"/>
        <v>0</v>
      </c>
      <c r="AV141" s="53">
        <f t="shared" si="293"/>
        <v>0</v>
      </c>
      <c r="AW141" s="53">
        <f t="shared" si="293"/>
        <v>0</v>
      </c>
      <c r="AX141" s="53">
        <f t="shared" si="293"/>
        <v>0</v>
      </c>
      <c r="AY141" s="53" cm="1">
        <f t="array" ref="AY141">+INDEX(AM141:AX141,1,Settings!$C$4)</f>
        <v>0</v>
      </c>
      <c r="AZ141" s="53">
        <f t="shared" si="274"/>
        <v>0</v>
      </c>
      <c r="BA141" s="53"/>
      <c r="BB141" s="53">
        <f t="shared" si="275"/>
        <v>0</v>
      </c>
      <c r="BC141" s="53">
        <f t="shared" ref="BC141:BN141" si="294">+BB141</f>
        <v>0</v>
      </c>
      <c r="BD141" s="53">
        <f t="shared" si="294"/>
        <v>0</v>
      </c>
      <c r="BE141" s="53">
        <f t="shared" si="294"/>
        <v>0</v>
      </c>
      <c r="BF141" s="53">
        <f t="shared" si="294"/>
        <v>0</v>
      </c>
      <c r="BG141" s="53">
        <f t="shared" si="294"/>
        <v>0</v>
      </c>
      <c r="BH141" s="53">
        <f t="shared" si="294"/>
        <v>0</v>
      </c>
      <c r="BI141" s="53">
        <f t="shared" si="294"/>
        <v>0</v>
      </c>
      <c r="BJ141" s="53">
        <f t="shared" si="294"/>
        <v>0</v>
      </c>
      <c r="BK141" s="53">
        <f t="shared" si="294"/>
        <v>0</v>
      </c>
      <c r="BL141" s="53">
        <f t="shared" si="294"/>
        <v>0</v>
      </c>
      <c r="BM141" s="53">
        <f t="shared" si="294"/>
        <v>0</v>
      </c>
      <c r="BN141" s="53">
        <f t="shared" si="294"/>
        <v>0</v>
      </c>
      <c r="BO141" s="53"/>
      <c r="BP141" s="53">
        <f t="shared" si="277"/>
        <v>0</v>
      </c>
      <c r="BQ141" s="53"/>
      <c r="BR141" s="53">
        <f t="shared" si="278"/>
        <v>0</v>
      </c>
    </row>
    <row r="142" spans="1:70" x14ac:dyDescent="0.2">
      <c r="A142" s="6">
        <v>987</v>
      </c>
      <c r="B142" s="6" t="str">
        <f>+VLOOKUP(A142,masterfile!B:C,2,FALSE)</f>
        <v>Rechnungsabgrenzung neutrale Verrechnung</v>
      </c>
      <c r="D142" s="53">
        <f>+SUMIF('[1]2017'!$A:$A,$A142,'[1]2017'!$C:$C)-SUMIF('[1]2017'!$E:$E,$A142,'[1]2017'!$G:$G)</f>
        <v>0</v>
      </c>
      <c r="E142" s="53">
        <f>+SUMIF('[1]2018'!$A:$A,$A142,'[1]2018'!$C:$C)-SUMIF('[1]2018'!$E:$E,$A142,'[1]2018'!$G:$G)+D142</f>
        <v>0</v>
      </c>
      <c r="F142" s="53">
        <f>+SUMIF('[1]2019'!$A:$A,$A142,'[1]2019'!$C:$C)-SUMIF('[1]2019'!$E:$E,$A142,'[1]2019'!$G:$G)+E142</f>
        <v>0</v>
      </c>
      <c r="G142" s="53">
        <f>+SUMIF('[1]2020'!$A:$A,$A142,'[1]2020'!$C:$C)-SUMIF('[1]2020'!$E:$E,$A142,'[1]2020'!$G:$G)+F142</f>
        <v>0</v>
      </c>
      <c r="H142" s="53"/>
      <c r="I142" s="53">
        <f>+(SUMIF('[1]2021'!$A:$A,$A142,'[1]2021'!$C:$C)-SUMIF('[1]2021'!$E:$E,$A142,'[1]2021'!$G:$G))/12+G142</f>
        <v>0</v>
      </c>
      <c r="J142" s="53">
        <f>+(SUMIF('[1]2021'!$A:$A,$A142,'[1]2021'!$C:$C)-SUMIF('[1]2021'!$E:$E,$A142,'[1]2021'!$G:$G))/12+I142</f>
        <v>0</v>
      </c>
      <c r="K142" s="53">
        <f>+(SUMIF('[1]2021'!$A:$A,$A142,'[1]2021'!$C:$C)-SUMIF('[1]2021'!$E:$E,$A142,'[1]2021'!$G:$G))/12+J142</f>
        <v>0</v>
      </c>
      <c r="L142" s="53">
        <f>+(SUMIF('[1]2021'!$A:$A,$A142,'[1]2021'!$C:$C)-SUMIF('[1]2021'!$E:$E,$A142,'[1]2021'!$G:$G))/12+K142</f>
        <v>0</v>
      </c>
      <c r="M142" s="53">
        <f>+(SUMIF('[1]2021'!$A:$A,$A142,'[1]2021'!$C:$C)-SUMIF('[1]2021'!$E:$E,$A142,'[1]2021'!$G:$G))/12+L142</f>
        <v>0</v>
      </c>
      <c r="N142" s="53">
        <f>+(SUMIF('[1]2021'!$A:$A,$A142,'[1]2021'!$C:$C)-SUMIF('[1]2021'!$E:$E,$A142,'[1]2021'!$G:$G))/12+M142</f>
        <v>0</v>
      </c>
      <c r="O142" s="53">
        <f>+(SUMIF('[1]2021'!$A:$A,$A142,'[1]2021'!$C:$C)-SUMIF('[1]2021'!$E:$E,$A142,'[1]2021'!$G:$G))/12+N142</f>
        <v>0</v>
      </c>
      <c r="P142" s="53">
        <f>+(SUMIF('[1]2021'!$A:$A,$A142,'[1]2021'!$C:$C)-SUMIF('[1]2021'!$E:$E,$A142,'[1]2021'!$G:$G))/12+O142</f>
        <v>0</v>
      </c>
      <c r="Q142" s="53">
        <f>+(SUMIF('[1]2021'!$A:$A,$A142,'[1]2021'!$C:$C)-SUMIF('[1]2021'!$E:$E,$A142,'[1]2021'!$G:$G))/12+P142</f>
        <v>0</v>
      </c>
      <c r="R142" s="53">
        <f>+(SUMIF('[1]2021'!$A:$A,$A142,'[1]2021'!$C:$C)-SUMIF('[1]2021'!$E:$E,$A142,'[1]2021'!$G:$G))/12+Q142</f>
        <v>0</v>
      </c>
      <c r="S142" s="53">
        <f>+(SUMIF('[1]2021'!$A:$A,$A142,'[1]2021'!$C:$C)-SUMIF('[1]2021'!$E:$E,$A142,'[1]2021'!$G:$G))/12+R142</f>
        <v>0</v>
      </c>
      <c r="T142" s="53">
        <f>+(SUMIF('[1]2021'!$A:$A,$A142,'[1]2021'!$C:$C)-SUMIF('[1]2021'!$E:$E,$A142,'[1]2021'!$G:$G))/12+S142</f>
        <v>0</v>
      </c>
      <c r="U142" s="53" cm="1">
        <f t="array" ref="U142">+INDEX(I142:T142,1,Settings!$C$4)</f>
        <v>0</v>
      </c>
      <c r="V142" s="53" cm="1">
        <f t="array" ref="V142">+INDEX(I142:T142,1,Settings!$C$4)</f>
        <v>0</v>
      </c>
      <c r="W142" s="53"/>
      <c r="X142" s="53">
        <f>V142+SUMIFS(postings!$T:$T,postings!$C:$C,'b-data'!X$2,postings!$D:$D,'b-data'!X$3,postings!$I:$I,'b-data'!$A142)-SUMIFS(postings!$W:$W,postings!$C:$C,'b-data'!X$2,postings!$D:$D,'b-data'!X$3,postings!$M:$M,'b-data'!$A142)</f>
        <v>0</v>
      </c>
      <c r="Y142" s="53">
        <f>X142+SUMIFS(postings!$T:$T,postings!$C:$C,'b-data'!Y$2,postings!$D:$D,'b-data'!Y$3,postings!$I:$I,'b-data'!$A142)-SUMIFS(postings!$W:$W,postings!$C:$C,'b-data'!Y$2,postings!$D:$D,'b-data'!Y$3,postings!$M:$M,'b-data'!$A142)</f>
        <v>0</v>
      </c>
      <c r="Z142" s="53">
        <f>Y142+SUMIFS(postings!$T:$T,postings!$C:$C,'b-data'!Z$2,postings!$D:$D,'b-data'!Z$3,postings!$I:$I,'b-data'!$A142)-SUMIFS(postings!$W:$W,postings!$C:$C,'b-data'!Z$2,postings!$D:$D,'b-data'!Z$3,postings!$M:$M,'b-data'!$A142)</f>
        <v>0</v>
      </c>
      <c r="AA142" s="53">
        <f>Z142+SUMIFS(postings!$T:$T,postings!$C:$C,'b-data'!AA$2,postings!$D:$D,'b-data'!AA$3,postings!$I:$I,'b-data'!$A142)-SUMIFS(postings!$W:$W,postings!$C:$C,'b-data'!AA$2,postings!$D:$D,'b-data'!AA$3,postings!$M:$M,'b-data'!$A142)</f>
        <v>0</v>
      </c>
      <c r="AB142" s="53">
        <f>AA142+SUMIFS(postings!$T:$T,postings!$C:$C,'b-data'!AB$2,postings!$D:$D,'b-data'!AB$3,postings!$I:$I,'b-data'!$A142)-SUMIFS(postings!$W:$W,postings!$C:$C,'b-data'!AB$2,postings!$D:$D,'b-data'!AB$3,postings!$M:$M,'b-data'!$A142)</f>
        <v>0</v>
      </c>
      <c r="AC142" s="53">
        <f>AB142+SUMIFS(postings!$T:$T,postings!$C:$C,'b-data'!AC$2,postings!$D:$D,'b-data'!AC$3,postings!$I:$I,'b-data'!$A142)-SUMIFS(postings!$W:$W,postings!$C:$C,'b-data'!AC$2,postings!$D:$D,'b-data'!AC$3,postings!$M:$M,'b-data'!$A142)</f>
        <v>0</v>
      </c>
      <c r="AD142" s="53">
        <f>AC142+SUMIFS(postings!$T:$T,postings!$C:$C,'b-data'!AD$2,postings!$D:$D,'b-data'!AD$3,postings!$I:$I,'b-data'!$A142)-SUMIFS(postings!$W:$W,postings!$C:$C,'b-data'!AD$2,postings!$D:$D,'b-data'!AD$3,postings!$M:$M,'b-data'!$A142)</f>
        <v>0</v>
      </c>
      <c r="AE142" s="53">
        <f>AD142+SUMIFS(postings!$T:$T,postings!$C:$C,'b-data'!AE$2,postings!$D:$D,'b-data'!AE$3,postings!$I:$I,'b-data'!$A142)-SUMIFS(postings!$W:$W,postings!$C:$C,'b-data'!AE$2,postings!$D:$D,'b-data'!AE$3,postings!$M:$M,'b-data'!$A142)</f>
        <v>0</v>
      </c>
      <c r="AF142" s="53">
        <f>AE142+SUMIFS(postings!$T:$T,postings!$C:$C,'b-data'!AF$2,postings!$D:$D,'b-data'!AF$3,postings!$I:$I,'b-data'!$A142)-SUMIFS(postings!$W:$W,postings!$C:$C,'b-data'!AF$2,postings!$D:$D,'b-data'!AF$3,postings!$M:$M,'b-data'!$A142)</f>
        <v>0</v>
      </c>
      <c r="AG142" s="53">
        <f>AF142+SUMIFS(postings!$T:$T,postings!$C:$C,'b-data'!AG$2,postings!$D:$D,'b-data'!AG$3,postings!$I:$I,'b-data'!$A142)-SUMIFS(postings!$W:$W,postings!$C:$C,'b-data'!AG$2,postings!$D:$D,'b-data'!AG$3,postings!$M:$M,'b-data'!$A142)</f>
        <v>0</v>
      </c>
      <c r="AH142" s="53">
        <f>AG142+SUMIFS(postings!$T:$T,postings!$C:$C,'b-data'!AH$2,postings!$D:$D,'b-data'!AH$3,postings!$I:$I,'b-data'!$A142)-SUMIFS(postings!$W:$W,postings!$C:$C,'b-data'!AH$2,postings!$D:$D,'b-data'!AH$3,postings!$M:$M,'b-data'!$A142)</f>
        <v>0</v>
      </c>
      <c r="AI142" s="53">
        <f>AH142+SUMIFS(postings!$T:$T,postings!$C:$C,'b-data'!AI$2,postings!$D:$D,'b-data'!AI$3,postings!$I:$I,'b-data'!$A142)-SUMIFS(postings!$W:$W,postings!$C:$C,'b-data'!AI$2,postings!$D:$D,'b-data'!AI$3,postings!$M:$M,'b-data'!$A142)</f>
        <v>0</v>
      </c>
      <c r="AJ142" s="53" cm="1">
        <f t="array" ref="AJ142">+INDEX(X142:AI142,1,Settings!$C$4)</f>
        <v>0</v>
      </c>
      <c r="AK142" s="53" cm="1">
        <f t="array" ref="AK142">+INDEX(X142:AI142,1,Settings!$C$4)</f>
        <v>0</v>
      </c>
      <c r="AL142" s="53"/>
      <c r="AM142" s="53">
        <f t="shared" si="272"/>
        <v>0</v>
      </c>
      <c r="AN142" s="53">
        <f t="shared" ref="AN142:AX142" si="295">+AM142</f>
        <v>0</v>
      </c>
      <c r="AO142" s="53">
        <f t="shared" si="295"/>
        <v>0</v>
      </c>
      <c r="AP142" s="53">
        <f t="shared" si="295"/>
        <v>0</v>
      </c>
      <c r="AQ142" s="53">
        <f t="shared" si="295"/>
        <v>0</v>
      </c>
      <c r="AR142" s="53">
        <f t="shared" si="295"/>
        <v>0</v>
      </c>
      <c r="AS142" s="53">
        <f t="shared" si="295"/>
        <v>0</v>
      </c>
      <c r="AT142" s="53">
        <f t="shared" si="295"/>
        <v>0</v>
      </c>
      <c r="AU142" s="53">
        <f t="shared" si="295"/>
        <v>0</v>
      </c>
      <c r="AV142" s="53">
        <f t="shared" si="295"/>
        <v>0</v>
      </c>
      <c r="AW142" s="53">
        <f t="shared" si="295"/>
        <v>0</v>
      </c>
      <c r="AX142" s="53">
        <f t="shared" si="295"/>
        <v>0</v>
      </c>
      <c r="AY142" s="53" cm="1">
        <f t="array" ref="AY142">+INDEX(AM142:AX142,1,Settings!$C$4)</f>
        <v>0</v>
      </c>
      <c r="AZ142" s="53">
        <f t="shared" si="274"/>
        <v>0</v>
      </c>
      <c r="BA142" s="53"/>
      <c r="BB142" s="53">
        <f t="shared" si="275"/>
        <v>0</v>
      </c>
      <c r="BC142" s="53">
        <f t="shared" ref="BC142:BN142" si="296">+BB142</f>
        <v>0</v>
      </c>
      <c r="BD142" s="53">
        <f t="shared" si="296"/>
        <v>0</v>
      </c>
      <c r="BE142" s="53">
        <f t="shared" si="296"/>
        <v>0</v>
      </c>
      <c r="BF142" s="53">
        <f t="shared" si="296"/>
        <v>0</v>
      </c>
      <c r="BG142" s="53">
        <f t="shared" si="296"/>
        <v>0</v>
      </c>
      <c r="BH142" s="53">
        <f t="shared" si="296"/>
        <v>0</v>
      </c>
      <c r="BI142" s="53">
        <f t="shared" si="296"/>
        <v>0</v>
      </c>
      <c r="BJ142" s="53">
        <f t="shared" si="296"/>
        <v>0</v>
      </c>
      <c r="BK142" s="53">
        <f t="shared" si="296"/>
        <v>0</v>
      </c>
      <c r="BL142" s="53">
        <f t="shared" si="296"/>
        <v>0</v>
      </c>
      <c r="BM142" s="53">
        <f t="shared" si="296"/>
        <v>0</v>
      </c>
      <c r="BN142" s="53">
        <f t="shared" si="296"/>
        <v>0</v>
      </c>
      <c r="BO142" s="53"/>
      <c r="BP142" s="53">
        <f t="shared" si="277"/>
        <v>0</v>
      </c>
      <c r="BQ142" s="53"/>
      <c r="BR142" s="53">
        <f t="shared" si="278"/>
        <v>0</v>
      </c>
    </row>
    <row r="143" spans="1:70" x14ac:dyDescent="0.2">
      <c r="A143" s="6">
        <v>988</v>
      </c>
      <c r="B143" s="6" t="str">
        <f>+VLOOKUP(A143,masterfile!B:C,2,FALSE)</f>
        <v>Latente Steuern (S) neutrale Verrechnung</v>
      </c>
      <c r="D143" s="53">
        <f>+SUMIF('[1]2017'!$A:$A,$A143,'[1]2017'!$C:$C)-SUMIF('[1]2017'!$E:$E,$A143,'[1]2017'!$G:$G)</f>
        <v>0</v>
      </c>
      <c r="E143" s="53">
        <f>+SUMIF('[1]2018'!$A:$A,$A143,'[1]2018'!$C:$C)-SUMIF('[1]2018'!$E:$E,$A143,'[1]2018'!$G:$G)+D143</f>
        <v>0</v>
      </c>
      <c r="F143" s="53">
        <f>+SUMIF('[1]2019'!$A:$A,$A143,'[1]2019'!$C:$C)-SUMIF('[1]2019'!$E:$E,$A143,'[1]2019'!$G:$G)+E143</f>
        <v>0</v>
      </c>
      <c r="G143" s="53">
        <f>+SUMIF('[1]2020'!$A:$A,$A143,'[1]2020'!$C:$C)-SUMIF('[1]2020'!$E:$E,$A143,'[1]2020'!$G:$G)+F143</f>
        <v>0</v>
      </c>
      <c r="H143" s="53"/>
      <c r="I143" s="53">
        <f>+(SUMIF('[1]2021'!$A:$A,$A143,'[1]2021'!$C:$C)-SUMIF('[1]2021'!$E:$E,$A143,'[1]2021'!$G:$G))/12+G143</f>
        <v>0</v>
      </c>
      <c r="J143" s="53">
        <f>+(SUMIF('[1]2021'!$A:$A,$A143,'[1]2021'!$C:$C)-SUMIF('[1]2021'!$E:$E,$A143,'[1]2021'!$G:$G))/12+I143</f>
        <v>0</v>
      </c>
      <c r="K143" s="53">
        <f>+(SUMIF('[1]2021'!$A:$A,$A143,'[1]2021'!$C:$C)-SUMIF('[1]2021'!$E:$E,$A143,'[1]2021'!$G:$G))/12+J143</f>
        <v>0</v>
      </c>
      <c r="L143" s="53">
        <f>+(SUMIF('[1]2021'!$A:$A,$A143,'[1]2021'!$C:$C)-SUMIF('[1]2021'!$E:$E,$A143,'[1]2021'!$G:$G))/12+K143</f>
        <v>0</v>
      </c>
      <c r="M143" s="53">
        <f>+(SUMIF('[1]2021'!$A:$A,$A143,'[1]2021'!$C:$C)-SUMIF('[1]2021'!$E:$E,$A143,'[1]2021'!$G:$G))/12+L143</f>
        <v>0</v>
      </c>
      <c r="N143" s="53">
        <f>+(SUMIF('[1]2021'!$A:$A,$A143,'[1]2021'!$C:$C)-SUMIF('[1]2021'!$E:$E,$A143,'[1]2021'!$G:$G))/12+M143</f>
        <v>0</v>
      </c>
      <c r="O143" s="53">
        <f>+(SUMIF('[1]2021'!$A:$A,$A143,'[1]2021'!$C:$C)-SUMIF('[1]2021'!$E:$E,$A143,'[1]2021'!$G:$G))/12+N143</f>
        <v>0</v>
      </c>
      <c r="P143" s="53">
        <f>+(SUMIF('[1]2021'!$A:$A,$A143,'[1]2021'!$C:$C)-SUMIF('[1]2021'!$E:$E,$A143,'[1]2021'!$G:$G))/12+O143</f>
        <v>0</v>
      </c>
      <c r="Q143" s="53">
        <f>+(SUMIF('[1]2021'!$A:$A,$A143,'[1]2021'!$C:$C)-SUMIF('[1]2021'!$E:$E,$A143,'[1]2021'!$G:$G))/12+P143</f>
        <v>0</v>
      </c>
      <c r="R143" s="53">
        <f>+(SUMIF('[1]2021'!$A:$A,$A143,'[1]2021'!$C:$C)-SUMIF('[1]2021'!$E:$E,$A143,'[1]2021'!$G:$G))/12+Q143</f>
        <v>0</v>
      </c>
      <c r="S143" s="53">
        <f>+(SUMIF('[1]2021'!$A:$A,$A143,'[1]2021'!$C:$C)-SUMIF('[1]2021'!$E:$E,$A143,'[1]2021'!$G:$G))/12+R143</f>
        <v>0</v>
      </c>
      <c r="T143" s="53">
        <f>+(SUMIF('[1]2021'!$A:$A,$A143,'[1]2021'!$C:$C)-SUMIF('[1]2021'!$E:$E,$A143,'[1]2021'!$G:$G))/12+S143</f>
        <v>0</v>
      </c>
      <c r="U143" s="53" cm="1">
        <f t="array" ref="U143">+INDEX(I143:T143,1,Settings!$C$4)</f>
        <v>0</v>
      </c>
      <c r="V143" s="53" cm="1">
        <f t="array" ref="V143">+INDEX(I143:T143,1,Settings!$C$4)</f>
        <v>0</v>
      </c>
      <c r="W143" s="53"/>
      <c r="X143" s="53">
        <f>V143+SUMIFS(postings!$T:$T,postings!$C:$C,'b-data'!X$2,postings!$D:$D,'b-data'!X$3,postings!$I:$I,'b-data'!$A143)-SUMIFS(postings!$W:$W,postings!$C:$C,'b-data'!X$2,postings!$D:$D,'b-data'!X$3,postings!$M:$M,'b-data'!$A143)</f>
        <v>0</v>
      </c>
      <c r="Y143" s="53">
        <f>X143+SUMIFS(postings!$T:$T,postings!$C:$C,'b-data'!Y$2,postings!$D:$D,'b-data'!Y$3,postings!$I:$I,'b-data'!$A143)-SUMIFS(postings!$W:$W,postings!$C:$C,'b-data'!Y$2,postings!$D:$D,'b-data'!Y$3,postings!$M:$M,'b-data'!$A143)</f>
        <v>0</v>
      </c>
      <c r="Z143" s="53">
        <f>Y143+SUMIFS(postings!$T:$T,postings!$C:$C,'b-data'!Z$2,postings!$D:$D,'b-data'!Z$3,postings!$I:$I,'b-data'!$A143)-SUMIFS(postings!$W:$W,postings!$C:$C,'b-data'!Z$2,postings!$D:$D,'b-data'!Z$3,postings!$M:$M,'b-data'!$A143)</f>
        <v>0</v>
      </c>
      <c r="AA143" s="53">
        <f>Z143+SUMIFS(postings!$T:$T,postings!$C:$C,'b-data'!AA$2,postings!$D:$D,'b-data'!AA$3,postings!$I:$I,'b-data'!$A143)-SUMIFS(postings!$W:$W,postings!$C:$C,'b-data'!AA$2,postings!$D:$D,'b-data'!AA$3,postings!$M:$M,'b-data'!$A143)</f>
        <v>0</v>
      </c>
      <c r="AB143" s="53">
        <f>AA143+SUMIFS(postings!$T:$T,postings!$C:$C,'b-data'!AB$2,postings!$D:$D,'b-data'!AB$3,postings!$I:$I,'b-data'!$A143)-SUMIFS(postings!$W:$W,postings!$C:$C,'b-data'!AB$2,postings!$D:$D,'b-data'!AB$3,postings!$M:$M,'b-data'!$A143)</f>
        <v>0</v>
      </c>
      <c r="AC143" s="53">
        <f>AB143+SUMIFS(postings!$T:$T,postings!$C:$C,'b-data'!AC$2,postings!$D:$D,'b-data'!AC$3,postings!$I:$I,'b-data'!$A143)-SUMIFS(postings!$W:$W,postings!$C:$C,'b-data'!AC$2,postings!$D:$D,'b-data'!AC$3,postings!$M:$M,'b-data'!$A143)</f>
        <v>0</v>
      </c>
      <c r="AD143" s="53">
        <f>AC143+SUMIFS(postings!$T:$T,postings!$C:$C,'b-data'!AD$2,postings!$D:$D,'b-data'!AD$3,postings!$I:$I,'b-data'!$A143)-SUMIFS(postings!$W:$W,postings!$C:$C,'b-data'!AD$2,postings!$D:$D,'b-data'!AD$3,postings!$M:$M,'b-data'!$A143)</f>
        <v>0</v>
      </c>
      <c r="AE143" s="53">
        <f>AD143+SUMIFS(postings!$T:$T,postings!$C:$C,'b-data'!AE$2,postings!$D:$D,'b-data'!AE$3,postings!$I:$I,'b-data'!$A143)-SUMIFS(postings!$W:$W,postings!$C:$C,'b-data'!AE$2,postings!$D:$D,'b-data'!AE$3,postings!$M:$M,'b-data'!$A143)</f>
        <v>0</v>
      </c>
      <c r="AF143" s="53">
        <f>AE143+SUMIFS(postings!$T:$T,postings!$C:$C,'b-data'!AF$2,postings!$D:$D,'b-data'!AF$3,postings!$I:$I,'b-data'!$A143)-SUMIFS(postings!$W:$W,postings!$C:$C,'b-data'!AF$2,postings!$D:$D,'b-data'!AF$3,postings!$M:$M,'b-data'!$A143)</f>
        <v>0</v>
      </c>
      <c r="AG143" s="53">
        <f>AF143+SUMIFS(postings!$T:$T,postings!$C:$C,'b-data'!AG$2,postings!$D:$D,'b-data'!AG$3,postings!$I:$I,'b-data'!$A143)-SUMIFS(postings!$W:$W,postings!$C:$C,'b-data'!AG$2,postings!$D:$D,'b-data'!AG$3,postings!$M:$M,'b-data'!$A143)</f>
        <v>0</v>
      </c>
      <c r="AH143" s="53">
        <f>AG143+SUMIFS(postings!$T:$T,postings!$C:$C,'b-data'!AH$2,postings!$D:$D,'b-data'!AH$3,postings!$I:$I,'b-data'!$A143)-SUMIFS(postings!$W:$W,postings!$C:$C,'b-data'!AH$2,postings!$D:$D,'b-data'!AH$3,postings!$M:$M,'b-data'!$A143)</f>
        <v>0</v>
      </c>
      <c r="AI143" s="53">
        <f>AH143+SUMIFS(postings!$T:$T,postings!$C:$C,'b-data'!AI$2,postings!$D:$D,'b-data'!AI$3,postings!$I:$I,'b-data'!$A143)-SUMIFS(postings!$W:$W,postings!$C:$C,'b-data'!AI$2,postings!$D:$D,'b-data'!AI$3,postings!$M:$M,'b-data'!$A143)</f>
        <v>0</v>
      </c>
      <c r="AJ143" s="53" cm="1">
        <f t="array" ref="AJ143">+INDEX(X143:AI143,1,Settings!$C$4)</f>
        <v>0</v>
      </c>
      <c r="AK143" s="53" cm="1">
        <f t="array" ref="AK143">+INDEX(X143:AI143,1,Settings!$C$4)</f>
        <v>0</v>
      </c>
      <c r="AL143" s="53"/>
      <c r="AM143" s="53">
        <f t="shared" si="272"/>
        <v>0</v>
      </c>
      <c r="AN143" s="53">
        <f t="shared" ref="AN143:AX143" si="297">+AM143</f>
        <v>0</v>
      </c>
      <c r="AO143" s="53">
        <f t="shared" si="297"/>
        <v>0</v>
      </c>
      <c r="AP143" s="53">
        <f t="shared" si="297"/>
        <v>0</v>
      </c>
      <c r="AQ143" s="53">
        <f t="shared" si="297"/>
        <v>0</v>
      </c>
      <c r="AR143" s="53">
        <f t="shared" si="297"/>
        <v>0</v>
      </c>
      <c r="AS143" s="53">
        <f t="shared" si="297"/>
        <v>0</v>
      </c>
      <c r="AT143" s="53">
        <f t="shared" si="297"/>
        <v>0</v>
      </c>
      <c r="AU143" s="53">
        <f t="shared" si="297"/>
        <v>0</v>
      </c>
      <c r="AV143" s="53">
        <f t="shared" si="297"/>
        <v>0</v>
      </c>
      <c r="AW143" s="53">
        <f t="shared" si="297"/>
        <v>0</v>
      </c>
      <c r="AX143" s="53">
        <f t="shared" si="297"/>
        <v>0</v>
      </c>
      <c r="AY143" s="53" cm="1">
        <f t="array" ref="AY143">+INDEX(AM143:AX143,1,Settings!$C$4)</f>
        <v>0</v>
      </c>
      <c r="AZ143" s="53">
        <f t="shared" si="274"/>
        <v>0</v>
      </c>
      <c r="BA143" s="53"/>
      <c r="BB143" s="53">
        <f t="shared" si="275"/>
        <v>0</v>
      </c>
      <c r="BC143" s="53">
        <f t="shared" ref="BC143:BN143" si="298">+BB143</f>
        <v>0</v>
      </c>
      <c r="BD143" s="53">
        <f t="shared" si="298"/>
        <v>0</v>
      </c>
      <c r="BE143" s="53">
        <f t="shared" si="298"/>
        <v>0</v>
      </c>
      <c r="BF143" s="53">
        <f t="shared" si="298"/>
        <v>0</v>
      </c>
      <c r="BG143" s="53">
        <f t="shared" si="298"/>
        <v>0</v>
      </c>
      <c r="BH143" s="53">
        <f t="shared" si="298"/>
        <v>0</v>
      </c>
      <c r="BI143" s="53">
        <f t="shared" si="298"/>
        <v>0</v>
      </c>
      <c r="BJ143" s="53">
        <f t="shared" si="298"/>
        <v>0</v>
      </c>
      <c r="BK143" s="53">
        <f t="shared" si="298"/>
        <v>0</v>
      </c>
      <c r="BL143" s="53">
        <f t="shared" si="298"/>
        <v>0</v>
      </c>
      <c r="BM143" s="53">
        <f t="shared" si="298"/>
        <v>0</v>
      </c>
      <c r="BN143" s="53">
        <f t="shared" si="298"/>
        <v>0</v>
      </c>
      <c r="BO143" s="53"/>
      <c r="BP143" s="53">
        <f t="shared" si="277"/>
        <v>0</v>
      </c>
      <c r="BQ143" s="53"/>
      <c r="BR143" s="53">
        <f t="shared" si="278"/>
        <v>0</v>
      </c>
    </row>
    <row r="144" spans="1:70" x14ac:dyDescent="0.2">
      <c r="A144" s="6">
        <v>990</v>
      </c>
      <c r="B144" s="6" t="str">
        <f>+VLOOKUP(A144,masterfile!B:C,2,FALSE)</f>
        <v>Passive Rechnungsabgrenzung</v>
      </c>
      <c r="D144" s="53">
        <f>+SUMIF('[1]2017'!$A:$A,$A144,'[1]2017'!$C:$C)-SUMIF('[1]2017'!$E:$E,$A144,'[1]2017'!$G:$G)</f>
        <v>-475</v>
      </c>
      <c r="E144" s="53">
        <f>+SUMIF('[1]2018'!$A:$A,$A144,'[1]2018'!$C:$C)-SUMIF('[1]2018'!$E:$E,$A144,'[1]2018'!$G:$G)+D144</f>
        <v>-964.25</v>
      </c>
      <c r="F144" s="53">
        <f>+SUMIF('[1]2019'!$A:$A,$A144,'[1]2019'!$C:$C)-SUMIF('[1]2019'!$E:$E,$A144,'[1]2019'!$G:$G)+E144</f>
        <v>-1469.1559999999999</v>
      </c>
      <c r="G144" s="53">
        <f>+SUMIF('[1]2020'!$A:$A,$A144,'[1]2020'!$C:$C)-SUMIF('[1]2020'!$E:$E,$A144,'[1]2020'!$G:$G)+F144</f>
        <v>-1992.743522</v>
      </c>
      <c r="H144" s="53"/>
      <c r="I144" s="53">
        <f>+(SUMIF('[1]2021'!$A:$A,$A144,'[1]2021'!$C:$C)-SUMIF('[1]2021'!$E:$E,$A144,'[1]2021'!$G:$G))/12+G144</f>
        <v>-2038.3392687075</v>
      </c>
      <c r="J144" s="53">
        <f>+(SUMIF('[1]2021'!$A:$A,$A144,'[1]2021'!$C:$C)-SUMIF('[1]2021'!$E:$E,$A144,'[1]2021'!$G:$G))/12+I144</f>
        <v>-2083.9350154150002</v>
      </c>
      <c r="K144" s="53">
        <f>+(SUMIF('[1]2021'!$A:$A,$A144,'[1]2021'!$C:$C)-SUMIF('[1]2021'!$E:$E,$A144,'[1]2021'!$G:$G))/12+J144</f>
        <v>-2129.5307621225002</v>
      </c>
      <c r="L144" s="53">
        <f>+(SUMIF('[1]2021'!$A:$A,$A144,'[1]2021'!$C:$C)-SUMIF('[1]2021'!$E:$E,$A144,'[1]2021'!$G:$G))/12+K144</f>
        <v>-2175.1265088300001</v>
      </c>
      <c r="M144" s="53">
        <f>+(SUMIF('[1]2021'!$A:$A,$A144,'[1]2021'!$C:$C)-SUMIF('[1]2021'!$E:$E,$A144,'[1]2021'!$G:$G))/12+L144</f>
        <v>-2220.7222555375001</v>
      </c>
      <c r="N144" s="53">
        <f>+(SUMIF('[1]2021'!$A:$A,$A144,'[1]2021'!$C:$C)-SUMIF('[1]2021'!$E:$E,$A144,'[1]2021'!$G:$G))/12+M144</f>
        <v>-2266.3180022450001</v>
      </c>
      <c r="O144" s="53">
        <f>+(SUMIF('[1]2021'!$A:$A,$A144,'[1]2021'!$C:$C)-SUMIF('[1]2021'!$E:$E,$A144,'[1]2021'!$G:$G))/12+N144</f>
        <v>-2311.9137489525001</v>
      </c>
      <c r="P144" s="53">
        <f>+(SUMIF('[1]2021'!$A:$A,$A144,'[1]2021'!$C:$C)-SUMIF('[1]2021'!$E:$E,$A144,'[1]2021'!$G:$G))/12+O144</f>
        <v>-2357.5094956600001</v>
      </c>
      <c r="Q144" s="53">
        <f>+(SUMIF('[1]2021'!$A:$A,$A144,'[1]2021'!$C:$C)-SUMIF('[1]2021'!$E:$E,$A144,'[1]2021'!$G:$G))/12+P144</f>
        <v>-2403.1052423675001</v>
      </c>
      <c r="R144" s="53">
        <f>+(SUMIF('[1]2021'!$A:$A,$A144,'[1]2021'!$C:$C)-SUMIF('[1]2021'!$E:$E,$A144,'[1]2021'!$G:$G))/12+Q144</f>
        <v>-2448.7009890750001</v>
      </c>
      <c r="S144" s="53">
        <f>+(SUMIF('[1]2021'!$A:$A,$A144,'[1]2021'!$C:$C)-SUMIF('[1]2021'!$E:$E,$A144,'[1]2021'!$G:$G))/12+R144</f>
        <v>-2494.2967357825</v>
      </c>
      <c r="T144" s="53">
        <f>+(SUMIF('[1]2021'!$A:$A,$A144,'[1]2021'!$C:$C)-SUMIF('[1]2021'!$E:$E,$A144,'[1]2021'!$G:$G))/12+S144</f>
        <v>-2539.89248249</v>
      </c>
      <c r="U144" s="53" cm="1">
        <f t="array" ref="U144">+INDEX(I144:T144,1,Settings!$C$4)</f>
        <v>-2539.89248249</v>
      </c>
      <c r="V144" s="53" cm="1">
        <f t="array" ref="V144">+INDEX(I144:T144,1,Settings!$C$4)</f>
        <v>-2539.89248249</v>
      </c>
      <c r="W144" s="53"/>
      <c r="X144" s="53">
        <f>V144+SUMIFS(postings!$T:$T,postings!$C:$C,'b-data'!X$2,postings!$D:$D,'b-data'!X$3,postings!$I:$I,'b-data'!$A144)-SUMIFS(postings!$W:$W,postings!$C:$C,'b-data'!X$2,postings!$D:$D,'b-data'!X$3,postings!$M:$M,'b-data'!$A144)</f>
        <v>-2539.89248249</v>
      </c>
      <c r="Y144" s="53">
        <f>X144+SUMIFS(postings!$T:$T,postings!$C:$C,'b-data'!Y$2,postings!$D:$D,'b-data'!Y$3,postings!$I:$I,'b-data'!$A144)-SUMIFS(postings!$W:$W,postings!$C:$C,'b-data'!Y$2,postings!$D:$D,'b-data'!Y$3,postings!$M:$M,'b-data'!$A144)</f>
        <v>-2539.89248249</v>
      </c>
      <c r="Z144" s="53">
        <f>Y144+SUMIFS(postings!$T:$T,postings!$C:$C,'b-data'!Z$2,postings!$D:$D,'b-data'!Z$3,postings!$I:$I,'b-data'!$A144)-SUMIFS(postings!$W:$W,postings!$C:$C,'b-data'!Z$2,postings!$D:$D,'b-data'!Z$3,postings!$M:$M,'b-data'!$A144)</f>
        <v>-2539.89248249</v>
      </c>
      <c r="AA144" s="53">
        <f>Z144+SUMIFS(postings!$T:$T,postings!$C:$C,'b-data'!AA$2,postings!$D:$D,'b-data'!AA$3,postings!$I:$I,'b-data'!$A144)-SUMIFS(postings!$W:$W,postings!$C:$C,'b-data'!AA$2,postings!$D:$D,'b-data'!AA$3,postings!$M:$M,'b-data'!$A144)</f>
        <v>-2539.89248249</v>
      </c>
      <c r="AB144" s="53">
        <f>AA144+SUMIFS(postings!$T:$T,postings!$C:$C,'b-data'!AB$2,postings!$D:$D,'b-data'!AB$3,postings!$I:$I,'b-data'!$A144)-SUMIFS(postings!$W:$W,postings!$C:$C,'b-data'!AB$2,postings!$D:$D,'b-data'!AB$3,postings!$M:$M,'b-data'!$A144)</f>
        <v>-2539.89248249</v>
      </c>
      <c r="AC144" s="53">
        <f>AB144+SUMIFS(postings!$T:$T,postings!$C:$C,'b-data'!AC$2,postings!$D:$D,'b-data'!AC$3,postings!$I:$I,'b-data'!$A144)-SUMIFS(postings!$W:$W,postings!$C:$C,'b-data'!AC$2,postings!$D:$D,'b-data'!AC$3,postings!$M:$M,'b-data'!$A144)</f>
        <v>-2539.89248249</v>
      </c>
      <c r="AD144" s="53">
        <f>AC144+SUMIFS(postings!$T:$T,postings!$C:$C,'b-data'!AD$2,postings!$D:$D,'b-data'!AD$3,postings!$I:$I,'b-data'!$A144)-SUMIFS(postings!$W:$W,postings!$C:$C,'b-data'!AD$2,postings!$D:$D,'b-data'!AD$3,postings!$M:$M,'b-data'!$A144)</f>
        <v>-2539.89248249</v>
      </c>
      <c r="AE144" s="53">
        <f>AD144+SUMIFS(postings!$T:$T,postings!$C:$C,'b-data'!AE$2,postings!$D:$D,'b-data'!AE$3,postings!$I:$I,'b-data'!$A144)-SUMIFS(postings!$W:$W,postings!$C:$C,'b-data'!AE$2,postings!$D:$D,'b-data'!AE$3,postings!$M:$M,'b-data'!$A144)</f>
        <v>-2539.89248249</v>
      </c>
      <c r="AF144" s="53">
        <f>AE144+SUMIFS(postings!$T:$T,postings!$C:$C,'b-data'!AF$2,postings!$D:$D,'b-data'!AF$3,postings!$I:$I,'b-data'!$A144)-SUMIFS(postings!$W:$W,postings!$C:$C,'b-data'!AF$2,postings!$D:$D,'b-data'!AF$3,postings!$M:$M,'b-data'!$A144)</f>
        <v>-2539.89248249</v>
      </c>
      <c r="AG144" s="53">
        <f>AF144+SUMIFS(postings!$T:$T,postings!$C:$C,'b-data'!AG$2,postings!$D:$D,'b-data'!AG$3,postings!$I:$I,'b-data'!$A144)-SUMIFS(postings!$W:$W,postings!$C:$C,'b-data'!AG$2,postings!$D:$D,'b-data'!AG$3,postings!$M:$M,'b-data'!$A144)</f>
        <v>-2539.89248249</v>
      </c>
      <c r="AH144" s="53">
        <f>AG144+SUMIFS(postings!$T:$T,postings!$C:$C,'b-data'!AH$2,postings!$D:$D,'b-data'!AH$3,postings!$I:$I,'b-data'!$A144)-SUMIFS(postings!$W:$W,postings!$C:$C,'b-data'!AH$2,postings!$D:$D,'b-data'!AH$3,postings!$M:$M,'b-data'!$A144)</f>
        <v>-2539.89248249</v>
      </c>
      <c r="AI144" s="53">
        <f>AH144+SUMIFS(postings!$T:$T,postings!$C:$C,'b-data'!AI$2,postings!$D:$D,'b-data'!AI$3,postings!$I:$I,'b-data'!$A144)-SUMIFS(postings!$W:$W,postings!$C:$C,'b-data'!AI$2,postings!$D:$D,'b-data'!AI$3,postings!$M:$M,'b-data'!$A144)</f>
        <v>-2539.89248249</v>
      </c>
      <c r="AJ144" s="53" cm="1">
        <f t="array" ref="AJ144">+INDEX(X144:AI144,1,Settings!$C$4)</f>
        <v>-2539.89248249</v>
      </c>
      <c r="AK144" s="53" cm="1">
        <f t="array" ref="AK144">+INDEX(X144:AI144,1,Settings!$C$4)</f>
        <v>-2539.89248249</v>
      </c>
      <c r="AL144" s="53"/>
      <c r="AM144" s="53">
        <f t="shared" si="272"/>
        <v>-2539.89248249</v>
      </c>
      <c r="AN144" s="53">
        <f t="shared" ref="AN144:AX144" si="299">+AM144</f>
        <v>-2539.89248249</v>
      </c>
      <c r="AO144" s="53">
        <f t="shared" si="299"/>
        <v>-2539.89248249</v>
      </c>
      <c r="AP144" s="53">
        <f t="shared" si="299"/>
        <v>-2539.89248249</v>
      </c>
      <c r="AQ144" s="53">
        <f t="shared" si="299"/>
        <v>-2539.89248249</v>
      </c>
      <c r="AR144" s="53">
        <f t="shared" si="299"/>
        <v>-2539.89248249</v>
      </c>
      <c r="AS144" s="53">
        <f t="shared" si="299"/>
        <v>-2539.89248249</v>
      </c>
      <c r="AT144" s="53">
        <f t="shared" si="299"/>
        <v>-2539.89248249</v>
      </c>
      <c r="AU144" s="53">
        <f t="shared" si="299"/>
        <v>-2539.89248249</v>
      </c>
      <c r="AV144" s="53">
        <f t="shared" si="299"/>
        <v>-2539.89248249</v>
      </c>
      <c r="AW144" s="53">
        <f t="shared" si="299"/>
        <v>-2539.89248249</v>
      </c>
      <c r="AX144" s="53">
        <f t="shared" si="299"/>
        <v>-2539.89248249</v>
      </c>
      <c r="AY144" s="53" cm="1">
        <f t="array" ref="AY144">+INDEX(AM144:AX144,1,Settings!$C$4)</f>
        <v>-2539.89248249</v>
      </c>
      <c r="AZ144" s="53">
        <f t="shared" si="274"/>
        <v>-2539.89248249</v>
      </c>
      <c r="BA144" s="53"/>
      <c r="BB144" s="53">
        <f t="shared" si="275"/>
        <v>-2539.89248249</v>
      </c>
      <c r="BC144" s="53">
        <f t="shared" ref="BC144:BN144" si="300">+BB144</f>
        <v>-2539.89248249</v>
      </c>
      <c r="BD144" s="53">
        <f t="shared" si="300"/>
        <v>-2539.89248249</v>
      </c>
      <c r="BE144" s="53">
        <f t="shared" si="300"/>
        <v>-2539.89248249</v>
      </c>
      <c r="BF144" s="53">
        <f t="shared" si="300"/>
        <v>-2539.89248249</v>
      </c>
      <c r="BG144" s="53">
        <f t="shared" si="300"/>
        <v>-2539.89248249</v>
      </c>
      <c r="BH144" s="53">
        <f t="shared" si="300"/>
        <v>-2539.89248249</v>
      </c>
      <c r="BI144" s="53">
        <f t="shared" si="300"/>
        <v>-2539.89248249</v>
      </c>
      <c r="BJ144" s="53">
        <f t="shared" si="300"/>
        <v>-2539.89248249</v>
      </c>
      <c r="BK144" s="53">
        <f t="shared" si="300"/>
        <v>-2539.89248249</v>
      </c>
      <c r="BL144" s="53">
        <f t="shared" si="300"/>
        <v>-2539.89248249</v>
      </c>
      <c r="BM144" s="53">
        <f t="shared" si="300"/>
        <v>-2539.89248249</v>
      </c>
      <c r="BN144" s="53">
        <f t="shared" si="300"/>
        <v>-2539.89248249</v>
      </c>
      <c r="BO144" s="53"/>
      <c r="BP144" s="53">
        <f t="shared" si="277"/>
        <v>-2539.89248249</v>
      </c>
      <c r="BQ144" s="53"/>
      <c r="BR144" s="53">
        <f t="shared" si="278"/>
        <v>-2539.89248249</v>
      </c>
    </row>
    <row r="145" spans="1:70" x14ac:dyDescent="0.2">
      <c r="A145" s="6">
        <v>996</v>
      </c>
      <c r="B145" s="6" t="str">
        <f>+VLOOKUP(A145,masterfile!B:C,2,FALSE)</f>
        <v>Pauschalwertberichtigung Forderg./b.1J</v>
      </c>
      <c r="D145" s="53">
        <f>+SUMIF('[1]2017'!$A:$A,$A145,'[1]2017'!$C:$C)-SUMIF('[1]2017'!$E:$E,$A145,'[1]2017'!$G:$G)</f>
        <v>0</v>
      </c>
      <c r="E145" s="53">
        <f>+SUMIF('[1]2018'!$A:$A,$A145,'[1]2018'!$C:$C)-SUMIF('[1]2018'!$E:$E,$A145,'[1]2018'!$G:$G)+D145</f>
        <v>0</v>
      </c>
      <c r="F145" s="53">
        <f>+SUMIF('[1]2019'!$A:$A,$A145,'[1]2019'!$C:$C)-SUMIF('[1]2019'!$E:$E,$A145,'[1]2019'!$G:$G)+E145</f>
        <v>0</v>
      </c>
      <c r="G145" s="53">
        <f>+SUMIF('[1]2020'!$A:$A,$A145,'[1]2020'!$C:$C)-SUMIF('[1]2020'!$E:$E,$A145,'[1]2020'!$G:$G)+F145</f>
        <v>0</v>
      </c>
      <c r="H145" s="53"/>
      <c r="I145" s="53">
        <f>+(SUMIF('[1]2021'!$A:$A,$A145,'[1]2021'!$C:$C)-SUMIF('[1]2021'!$E:$E,$A145,'[1]2021'!$G:$G))/12+G145</f>
        <v>0</v>
      </c>
      <c r="J145" s="53">
        <f>+(SUMIF('[1]2021'!$A:$A,$A145,'[1]2021'!$C:$C)-SUMIF('[1]2021'!$E:$E,$A145,'[1]2021'!$G:$G))/12+I145</f>
        <v>0</v>
      </c>
      <c r="K145" s="53">
        <f>+(SUMIF('[1]2021'!$A:$A,$A145,'[1]2021'!$C:$C)-SUMIF('[1]2021'!$E:$E,$A145,'[1]2021'!$G:$G))/12+J145</f>
        <v>0</v>
      </c>
      <c r="L145" s="53">
        <f>+(SUMIF('[1]2021'!$A:$A,$A145,'[1]2021'!$C:$C)-SUMIF('[1]2021'!$E:$E,$A145,'[1]2021'!$G:$G))/12+K145</f>
        <v>0</v>
      </c>
      <c r="M145" s="53">
        <f>+(SUMIF('[1]2021'!$A:$A,$A145,'[1]2021'!$C:$C)-SUMIF('[1]2021'!$E:$E,$A145,'[1]2021'!$G:$G))/12+L145</f>
        <v>0</v>
      </c>
      <c r="N145" s="53">
        <f>+(SUMIF('[1]2021'!$A:$A,$A145,'[1]2021'!$C:$C)-SUMIF('[1]2021'!$E:$E,$A145,'[1]2021'!$G:$G))/12+M145</f>
        <v>0</v>
      </c>
      <c r="O145" s="53">
        <f>+(SUMIF('[1]2021'!$A:$A,$A145,'[1]2021'!$C:$C)-SUMIF('[1]2021'!$E:$E,$A145,'[1]2021'!$G:$G))/12+N145</f>
        <v>0</v>
      </c>
      <c r="P145" s="53">
        <f>+(SUMIF('[1]2021'!$A:$A,$A145,'[1]2021'!$C:$C)-SUMIF('[1]2021'!$E:$E,$A145,'[1]2021'!$G:$G))/12+O145</f>
        <v>0</v>
      </c>
      <c r="Q145" s="53">
        <f>+(SUMIF('[1]2021'!$A:$A,$A145,'[1]2021'!$C:$C)-SUMIF('[1]2021'!$E:$E,$A145,'[1]2021'!$G:$G))/12+P145</f>
        <v>0</v>
      </c>
      <c r="R145" s="53">
        <f>+(SUMIF('[1]2021'!$A:$A,$A145,'[1]2021'!$C:$C)-SUMIF('[1]2021'!$E:$E,$A145,'[1]2021'!$G:$G))/12+Q145</f>
        <v>0</v>
      </c>
      <c r="S145" s="53">
        <f>+(SUMIF('[1]2021'!$A:$A,$A145,'[1]2021'!$C:$C)-SUMIF('[1]2021'!$E:$E,$A145,'[1]2021'!$G:$G))/12+R145</f>
        <v>0</v>
      </c>
      <c r="T145" s="53">
        <f>+(SUMIF('[1]2021'!$A:$A,$A145,'[1]2021'!$C:$C)-SUMIF('[1]2021'!$E:$E,$A145,'[1]2021'!$G:$G))/12+S145</f>
        <v>0</v>
      </c>
      <c r="U145" s="53" cm="1">
        <f t="array" ref="U145">+INDEX(I145:T145,1,Settings!$C$4)</f>
        <v>0</v>
      </c>
      <c r="V145" s="53" cm="1">
        <f t="array" ref="V145">+INDEX(I145:T145,1,Settings!$C$4)</f>
        <v>0</v>
      </c>
      <c r="W145" s="53"/>
      <c r="X145" s="53">
        <f>V145+SUMIFS(postings!$T:$T,postings!$C:$C,'b-data'!X$2,postings!$D:$D,'b-data'!X$3,postings!$I:$I,'b-data'!$A145)-SUMIFS(postings!$W:$W,postings!$C:$C,'b-data'!X$2,postings!$D:$D,'b-data'!X$3,postings!$M:$M,'b-data'!$A145)</f>
        <v>0</v>
      </c>
      <c r="Y145" s="53">
        <f>X145+SUMIFS(postings!$T:$T,postings!$C:$C,'b-data'!Y$2,postings!$D:$D,'b-data'!Y$3,postings!$I:$I,'b-data'!$A145)-SUMIFS(postings!$W:$W,postings!$C:$C,'b-data'!Y$2,postings!$D:$D,'b-data'!Y$3,postings!$M:$M,'b-data'!$A145)</f>
        <v>0</v>
      </c>
      <c r="Z145" s="53">
        <f>Y145+SUMIFS(postings!$T:$T,postings!$C:$C,'b-data'!Z$2,postings!$D:$D,'b-data'!Z$3,postings!$I:$I,'b-data'!$A145)-SUMIFS(postings!$W:$W,postings!$C:$C,'b-data'!Z$2,postings!$D:$D,'b-data'!Z$3,postings!$M:$M,'b-data'!$A145)</f>
        <v>0</v>
      </c>
      <c r="AA145" s="53">
        <f>Z145+SUMIFS(postings!$T:$T,postings!$C:$C,'b-data'!AA$2,postings!$D:$D,'b-data'!AA$3,postings!$I:$I,'b-data'!$A145)-SUMIFS(postings!$W:$W,postings!$C:$C,'b-data'!AA$2,postings!$D:$D,'b-data'!AA$3,postings!$M:$M,'b-data'!$A145)</f>
        <v>0</v>
      </c>
      <c r="AB145" s="53">
        <f>AA145+SUMIFS(postings!$T:$T,postings!$C:$C,'b-data'!AB$2,postings!$D:$D,'b-data'!AB$3,postings!$I:$I,'b-data'!$A145)-SUMIFS(postings!$W:$W,postings!$C:$C,'b-data'!AB$2,postings!$D:$D,'b-data'!AB$3,postings!$M:$M,'b-data'!$A145)</f>
        <v>0</v>
      </c>
      <c r="AC145" s="53">
        <f>AB145+SUMIFS(postings!$T:$T,postings!$C:$C,'b-data'!AC$2,postings!$D:$D,'b-data'!AC$3,postings!$I:$I,'b-data'!$A145)-SUMIFS(postings!$W:$W,postings!$C:$C,'b-data'!AC$2,postings!$D:$D,'b-data'!AC$3,postings!$M:$M,'b-data'!$A145)</f>
        <v>0</v>
      </c>
      <c r="AD145" s="53">
        <f>AC145+SUMIFS(postings!$T:$T,postings!$C:$C,'b-data'!AD$2,postings!$D:$D,'b-data'!AD$3,postings!$I:$I,'b-data'!$A145)-SUMIFS(postings!$W:$W,postings!$C:$C,'b-data'!AD$2,postings!$D:$D,'b-data'!AD$3,postings!$M:$M,'b-data'!$A145)</f>
        <v>0</v>
      </c>
      <c r="AE145" s="53">
        <f>AD145+SUMIFS(postings!$T:$T,postings!$C:$C,'b-data'!AE$2,postings!$D:$D,'b-data'!AE$3,postings!$I:$I,'b-data'!$A145)-SUMIFS(postings!$W:$W,postings!$C:$C,'b-data'!AE$2,postings!$D:$D,'b-data'!AE$3,postings!$M:$M,'b-data'!$A145)</f>
        <v>0</v>
      </c>
      <c r="AF145" s="53">
        <f>AE145+SUMIFS(postings!$T:$T,postings!$C:$C,'b-data'!AF$2,postings!$D:$D,'b-data'!AF$3,postings!$I:$I,'b-data'!$A145)-SUMIFS(postings!$W:$W,postings!$C:$C,'b-data'!AF$2,postings!$D:$D,'b-data'!AF$3,postings!$M:$M,'b-data'!$A145)</f>
        <v>0</v>
      </c>
      <c r="AG145" s="53">
        <f>AF145+SUMIFS(postings!$T:$T,postings!$C:$C,'b-data'!AG$2,postings!$D:$D,'b-data'!AG$3,postings!$I:$I,'b-data'!$A145)-SUMIFS(postings!$W:$W,postings!$C:$C,'b-data'!AG$2,postings!$D:$D,'b-data'!AG$3,postings!$M:$M,'b-data'!$A145)</f>
        <v>0</v>
      </c>
      <c r="AH145" s="53">
        <f>AG145+SUMIFS(postings!$T:$T,postings!$C:$C,'b-data'!AH$2,postings!$D:$D,'b-data'!AH$3,postings!$I:$I,'b-data'!$A145)-SUMIFS(postings!$W:$W,postings!$C:$C,'b-data'!AH$2,postings!$D:$D,'b-data'!AH$3,postings!$M:$M,'b-data'!$A145)</f>
        <v>0</v>
      </c>
      <c r="AI145" s="53">
        <f>AH145+SUMIFS(postings!$T:$T,postings!$C:$C,'b-data'!AI$2,postings!$D:$D,'b-data'!AI$3,postings!$I:$I,'b-data'!$A145)-SUMIFS(postings!$W:$W,postings!$C:$C,'b-data'!AI$2,postings!$D:$D,'b-data'!AI$3,postings!$M:$M,'b-data'!$A145)</f>
        <v>0</v>
      </c>
      <c r="AJ145" s="53" cm="1">
        <f t="array" ref="AJ145">+INDEX(X145:AI145,1,Settings!$C$4)</f>
        <v>0</v>
      </c>
      <c r="AK145" s="53" cm="1">
        <f t="array" ref="AK145">+INDEX(X145:AI145,1,Settings!$C$4)</f>
        <v>0</v>
      </c>
      <c r="AL145" s="53"/>
      <c r="AM145" s="53">
        <f t="shared" si="272"/>
        <v>0</v>
      </c>
      <c r="AN145" s="53">
        <f t="shared" ref="AN145:AX145" si="301">+AM145</f>
        <v>0</v>
      </c>
      <c r="AO145" s="53">
        <f t="shared" si="301"/>
        <v>0</v>
      </c>
      <c r="AP145" s="53">
        <f t="shared" si="301"/>
        <v>0</v>
      </c>
      <c r="AQ145" s="53">
        <f t="shared" si="301"/>
        <v>0</v>
      </c>
      <c r="AR145" s="53">
        <f t="shared" si="301"/>
        <v>0</v>
      </c>
      <c r="AS145" s="53">
        <f t="shared" si="301"/>
        <v>0</v>
      </c>
      <c r="AT145" s="53">
        <f t="shared" si="301"/>
        <v>0</v>
      </c>
      <c r="AU145" s="53">
        <f t="shared" si="301"/>
        <v>0</v>
      </c>
      <c r="AV145" s="53">
        <f t="shared" si="301"/>
        <v>0</v>
      </c>
      <c r="AW145" s="53">
        <f t="shared" si="301"/>
        <v>0</v>
      </c>
      <c r="AX145" s="53">
        <f t="shared" si="301"/>
        <v>0</v>
      </c>
      <c r="AY145" s="53" cm="1">
        <f t="array" ref="AY145">+INDEX(AM145:AX145,1,Settings!$C$4)</f>
        <v>0</v>
      </c>
      <c r="AZ145" s="53">
        <f t="shared" si="274"/>
        <v>0</v>
      </c>
      <c r="BA145" s="53"/>
      <c r="BB145" s="53">
        <f t="shared" si="275"/>
        <v>0</v>
      </c>
      <c r="BC145" s="53">
        <f t="shared" ref="BC145:BN145" si="302">+BB145</f>
        <v>0</v>
      </c>
      <c r="BD145" s="53">
        <f t="shared" si="302"/>
        <v>0</v>
      </c>
      <c r="BE145" s="53">
        <f t="shared" si="302"/>
        <v>0</v>
      </c>
      <c r="BF145" s="53">
        <f t="shared" si="302"/>
        <v>0</v>
      </c>
      <c r="BG145" s="53">
        <f t="shared" si="302"/>
        <v>0</v>
      </c>
      <c r="BH145" s="53">
        <f t="shared" si="302"/>
        <v>0</v>
      </c>
      <c r="BI145" s="53">
        <f t="shared" si="302"/>
        <v>0</v>
      </c>
      <c r="BJ145" s="53">
        <f t="shared" si="302"/>
        <v>0</v>
      </c>
      <c r="BK145" s="53">
        <f t="shared" si="302"/>
        <v>0</v>
      </c>
      <c r="BL145" s="53">
        <f t="shared" si="302"/>
        <v>0</v>
      </c>
      <c r="BM145" s="53">
        <f t="shared" si="302"/>
        <v>0</v>
      </c>
      <c r="BN145" s="53">
        <f t="shared" si="302"/>
        <v>0</v>
      </c>
      <c r="BO145" s="53"/>
      <c r="BP145" s="53">
        <f t="shared" si="277"/>
        <v>0</v>
      </c>
      <c r="BQ145" s="53"/>
      <c r="BR145" s="53">
        <f t="shared" si="278"/>
        <v>0</v>
      </c>
    </row>
    <row r="146" spans="1:70" x14ac:dyDescent="0.2">
      <c r="A146" s="6">
        <v>997</v>
      </c>
      <c r="B146" s="6" t="str">
        <f>+VLOOKUP(A146,masterfile!B:C,2,FALSE)</f>
        <v>Pauschalwertberichtigung Forderg./g.1J</v>
      </c>
      <c r="D146" s="53">
        <f>+SUMIF('[1]2017'!$A:$A,$A146,'[1]2017'!$C:$C)-SUMIF('[1]2017'!$E:$E,$A146,'[1]2017'!$G:$G)</f>
        <v>0</v>
      </c>
      <c r="E146" s="53">
        <f>+SUMIF('[1]2018'!$A:$A,$A146,'[1]2018'!$C:$C)-SUMIF('[1]2018'!$E:$E,$A146,'[1]2018'!$G:$G)+D146</f>
        <v>0</v>
      </c>
      <c r="F146" s="53">
        <f>+SUMIF('[1]2019'!$A:$A,$A146,'[1]2019'!$C:$C)-SUMIF('[1]2019'!$E:$E,$A146,'[1]2019'!$G:$G)+E146</f>
        <v>0</v>
      </c>
      <c r="G146" s="53">
        <f>+SUMIF('[1]2020'!$A:$A,$A146,'[1]2020'!$C:$C)-SUMIF('[1]2020'!$E:$E,$A146,'[1]2020'!$G:$G)+F146</f>
        <v>0</v>
      </c>
      <c r="H146" s="53"/>
      <c r="I146" s="53">
        <f>+(SUMIF('[1]2021'!$A:$A,$A146,'[1]2021'!$C:$C)-SUMIF('[1]2021'!$E:$E,$A146,'[1]2021'!$G:$G))/12+G146</f>
        <v>0</v>
      </c>
      <c r="J146" s="53">
        <f>+(SUMIF('[1]2021'!$A:$A,$A146,'[1]2021'!$C:$C)-SUMIF('[1]2021'!$E:$E,$A146,'[1]2021'!$G:$G))/12+I146</f>
        <v>0</v>
      </c>
      <c r="K146" s="53">
        <f>+(SUMIF('[1]2021'!$A:$A,$A146,'[1]2021'!$C:$C)-SUMIF('[1]2021'!$E:$E,$A146,'[1]2021'!$G:$G))/12+J146</f>
        <v>0</v>
      </c>
      <c r="L146" s="53">
        <f>+(SUMIF('[1]2021'!$A:$A,$A146,'[1]2021'!$C:$C)-SUMIF('[1]2021'!$E:$E,$A146,'[1]2021'!$G:$G))/12+K146</f>
        <v>0</v>
      </c>
      <c r="M146" s="53">
        <f>+(SUMIF('[1]2021'!$A:$A,$A146,'[1]2021'!$C:$C)-SUMIF('[1]2021'!$E:$E,$A146,'[1]2021'!$G:$G))/12+L146</f>
        <v>0</v>
      </c>
      <c r="N146" s="53">
        <f>+(SUMIF('[1]2021'!$A:$A,$A146,'[1]2021'!$C:$C)-SUMIF('[1]2021'!$E:$E,$A146,'[1]2021'!$G:$G))/12+M146</f>
        <v>0</v>
      </c>
      <c r="O146" s="53">
        <f>+(SUMIF('[1]2021'!$A:$A,$A146,'[1]2021'!$C:$C)-SUMIF('[1]2021'!$E:$E,$A146,'[1]2021'!$G:$G))/12+N146</f>
        <v>0</v>
      </c>
      <c r="P146" s="53">
        <f>+(SUMIF('[1]2021'!$A:$A,$A146,'[1]2021'!$C:$C)-SUMIF('[1]2021'!$E:$E,$A146,'[1]2021'!$G:$G))/12+O146</f>
        <v>0</v>
      </c>
      <c r="Q146" s="53">
        <f>+(SUMIF('[1]2021'!$A:$A,$A146,'[1]2021'!$C:$C)-SUMIF('[1]2021'!$E:$E,$A146,'[1]2021'!$G:$G))/12+P146</f>
        <v>0</v>
      </c>
      <c r="R146" s="53">
        <f>+(SUMIF('[1]2021'!$A:$A,$A146,'[1]2021'!$C:$C)-SUMIF('[1]2021'!$E:$E,$A146,'[1]2021'!$G:$G))/12+Q146</f>
        <v>0</v>
      </c>
      <c r="S146" s="53">
        <f>+(SUMIF('[1]2021'!$A:$A,$A146,'[1]2021'!$C:$C)-SUMIF('[1]2021'!$E:$E,$A146,'[1]2021'!$G:$G))/12+R146</f>
        <v>0</v>
      </c>
      <c r="T146" s="53">
        <f>+(SUMIF('[1]2021'!$A:$A,$A146,'[1]2021'!$C:$C)-SUMIF('[1]2021'!$E:$E,$A146,'[1]2021'!$G:$G))/12+S146</f>
        <v>0</v>
      </c>
      <c r="U146" s="53" cm="1">
        <f t="array" ref="U146">+INDEX(I146:T146,1,Settings!$C$4)</f>
        <v>0</v>
      </c>
      <c r="V146" s="53" cm="1">
        <f t="array" ref="V146">+INDEX(I146:T146,1,Settings!$C$4)</f>
        <v>0</v>
      </c>
      <c r="W146" s="53"/>
      <c r="X146" s="53">
        <f>V146+SUMIFS(postings!$T:$T,postings!$C:$C,'b-data'!X$2,postings!$D:$D,'b-data'!X$3,postings!$I:$I,'b-data'!$A146)-SUMIFS(postings!$W:$W,postings!$C:$C,'b-data'!X$2,postings!$D:$D,'b-data'!X$3,postings!$M:$M,'b-data'!$A146)</f>
        <v>0</v>
      </c>
      <c r="Y146" s="53">
        <f>X146+SUMIFS(postings!$T:$T,postings!$C:$C,'b-data'!Y$2,postings!$D:$D,'b-data'!Y$3,postings!$I:$I,'b-data'!$A146)-SUMIFS(postings!$W:$W,postings!$C:$C,'b-data'!Y$2,postings!$D:$D,'b-data'!Y$3,postings!$M:$M,'b-data'!$A146)</f>
        <v>0</v>
      </c>
      <c r="Z146" s="53">
        <f>Y146+SUMIFS(postings!$T:$T,postings!$C:$C,'b-data'!Z$2,postings!$D:$D,'b-data'!Z$3,postings!$I:$I,'b-data'!$A146)-SUMIFS(postings!$W:$W,postings!$C:$C,'b-data'!Z$2,postings!$D:$D,'b-data'!Z$3,postings!$M:$M,'b-data'!$A146)</f>
        <v>0</v>
      </c>
      <c r="AA146" s="53">
        <f>Z146+SUMIFS(postings!$T:$T,postings!$C:$C,'b-data'!AA$2,postings!$D:$D,'b-data'!AA$3,postings!$I:$I,'b-data'!$A146)-SUMIFS(postings!$W:$W,postings!$C:$C,'b-data'!AA$2,postings!$D:$D,'b-data'!AA$3,postings!$M:$M,'b-data'!$A146)</f>
        <v>0</v>
      </c>
      <c r="AB146" s="53">
        <f>AA146+SUMIFS(postings!$T:$T,postings!$C:$C,'b-data'!AB$2,postings!$D:$D,'b-data'!AB$3,postings!$I:$I,'b-data'!$A146)-SUMIFS(postings!$W:$W,postings!$C:$C,'b-data'!AB$2,postings!$D:$D,'b-data'!AB$3,postings!$M:$M,'b-data'!$A146)</f>
        <v>0</v>
      </c>
      <c r="AC146" s="53">
        <f>AB146+SUMIFS(postings!$T:$T,postings!$C:$C,'b-data'!AC$2,postings!$D:$D,'b-data'!AC$3,postings!$I:$I,'b-data'!$A146)-SUMIFS(postings!$W:$W,postings!$C:$C,'b-data'!AC$2,postings!$D:$D,'b-data'!AC$3,postings!$M:$M,'b-data'!$A146)</f>
        <v>0</v>
      </c>
      <c r="AD146" s="53">
        <f>AC146+SUMIFS(postings!$T:$T,postings!$C:$C,'b-data'!AD$2,postings!$D:$D,'b-data'!AD$3,postings!$I:$I,'b-data'!$A146)-SUMIFS(postings!$W:$W,postings!$C:$C,'b-data'!AD$2,postings!$D:$D,'b-data'!AD$3,postings!$M:$M,'b-data'!$A146)</f>
        <v>0</v>
      </c>
      <c r="AE146" s="53">
        <f>AD146+SUMIFS(postings!$T:$T,postings!$C:$C,'b-data'!AE$2,postings!$D:$D,'b-data'!AE$3,postings!$I:$I,'b-data'!$A146)-SUMIFS(postings!$W:$W,postings!$C:$C,'b-data'!AE$2,postings!$D:$D,'b-data'!AE$3,postings!$M:$M,'b-data'!$A146)</f>
        <v>0</v>
      </c>
      <c r="AF146" s="53">
        <f>AE146+SUMIFS(postings!$T:$T,postings!$C:$C,'b-data'!AF$2,postings!$D:$D,'b-data'!AF$3,postings!$I:$I,'b-data'!$A146)-SUMIFS(postings!$W:$W,postings!$C:$C,'b-data'!AF$2,postings!$D:$D,'b-data'!AF$3,postings!$M:$M,'b-data'!$A146)</f>
        <v>0</v>
      </c>
      <c r="AG146" s="53">
        <f>AF146+SUMIFS(postings!$T:$T,postings!$C:$C,'b-data'!AG$2,postings!$D:$D,'b-data'!AG$3,postings!$I:$I,'b-data'!$A146)-SUMIFS(postings!$W:$W,postings!$C:$C,'b-data'!AG$2,postings!$D:$D,'b-data'!AG$3,postings!$M:$M,'b-data'!$A146)</f>
        <v>0</v>
      </c>
      <c r="AH146" s="53">
        <f>AG146+SUMIFS(postings!$T:$T,postings!$C:$C,'b-data'!AH$2,postings!$D:$D,'b-data'!AH$3,postings!$I:$I,'b-data'!$A146)-SUMIFS(postings!$W:$W,postings!$C:$C,'b-data'!AH$2,postings!$D:$D,'b-data'!AH$3,postings!$M:$M,'b-data'!$A146)</f>
        <v>0</v>
      </c>
      <c r="AI146" s="53">
        <f>AH146+SUMIFS(postings!$T:$T,postings!$C:$C,'b-data'!AI$2,postings!$D:$D,'b-data'!AI$3,postings!$I:$I,'b-data'!$A146)-SUMIFS(postings!$W:$W,postings!$C:$C,'b-data'!AI$2,postings!$D:$D,'b-data'!AI$3,postings!$M:$M,'b-data'!$A146)</f>
        <v>0</v>
      </c>
      <c r="AJ146" s="53" cm="1">
        <f t="array" ref="AJ146">+INDEX(X146:AI146,1,Settings!$C$4)</f>
        <v>0</v>
      </c>
      <c r="AK146" s="53" cm="1">
        <f t="array" ref="AK146">+INDEX(X146:AI146,1,Settings!$C$4)</f>
        <v>0</v>
      </c>
      <c r="AL146" s="53"/>
      <c r="AM146" s="53">
        <f t="shared" si="272"/>
        <v>0</v>
      </c>
      <c r="AN146" s="53">
        <f t="shared" ref="AN146:AX146" si="303">+AM146</f>
        <v>0</v>
      </c>
      <c r="AO146" s="53">
        <f t="shared" si="303"/>
        <v>0</v>
      </c>
      <c r="AP146" s="53">
        <f t="shared" si="303"/>
        <v>0</v>
      </c>
      <c r="AQ146" s="53">
        <f t="shared" si="303"/>
        <v>0</v>
      </c>
      <c r="AR146" s="53">
        <f t="shared" si="303"/>
        <v>0</v>
      </c>
      <c r="AS146" s="53">
        <f t="shared" si="303"/>
        <v>0</v>
      </c>
      <c r="AT146" s="53">
        <f t="shared" si="303"/>
        <v>0</v>
      </c>
      <c r="AU146" s="53">
        <f t="shared" si="303"/>
        <v>0</v>
      </c>
      <c r="AV146" s="53">
        <f t="shared" si="303"/>
        <v>0</v>
      </c>
      <c r="AW146" s="53">
        <f t="shared" si="303"/>
        <v>0</v>
      </c>
      <c r="AX146" s="53">
        <f t="shared" si="303"/>
        <v>0</v>
      </c>
      <c r="AY146" s="53" cm="1">
        <f t="array" ref="AY146">+INDEX(AM146:AX146,1,Settings!$C$4)</f>
        <v>0</v>
      </c>
      <c r="AZ146" s="53">
        <f t="shared" si="274"/>
        <v>0</v>
      </c>
      <c r="BA146" s="53"/>
      <c r="BB146" s="53">
        <f t="shared" si="275"/>
        <v>0</v>
      </c>
      <c r="BC146" s="53">
        <f t="shared" ref="BC146:BN146" si="304">+BB146</f>
        <v>0</v>
      </c>
      <c r="BD146" s="53">
        <f t="shared" si="304"/>
        <v>0</v>
      </c>
      <c r="BE146" s="53">
        <f t="shared" si="304"/>
        <v>0</v>
      </c>
      <c r="BF146" s="53">
        <f t="shared" si="304"/>
        <v>0</v>
      </c>
      <c r="BG146" s="53">
        <f t="shared" si="304"/>
        <v>0</v>
      </c>
      <c r="BH146" s="53">
        <f t="shared" si="304"/>
        <v>0</v>
      </c>
      <c r="BI146" s="53">
        <f t="shared" si="304"/>
        <v>0</v>
      </c>
      <c r="BJ146" s="53">
        <f t="shared" si="304"/>
        <v>0</v>
      </c>
      <c r="BK146" s="53">
        <f t="shared" si="304"/>
        <v>0</v>
      </c>
      <c r="BL146" s="53">
        <f t="shared" si="304"/>
        <v>0</v>
      </c>
      <c r="BM146" s="53">
        <f t="shared" si="304"/>
        <v>0</v>
      </c>
      <c r="BN146" s="53">
        <f t="shared" si="304"/>
        <v>0</v>
      </c>
      <c r="BO146" s="53"/>
      <c r="BP146" s="53">
        <f t="shared" si="277"/>
        <v>0</v>
      </c>
      <c r="BQ146" s="53"/>
      <c r="BR146" s="53">
        <f t="shared" si="278"/>
        <v>0</v>
      </c>
    </row>
    <row r="147" spans="1:70" x14ac:dyDescent="0.2">
      <c r="A147" s="6">
        <v>998</v>
      </c>
      <c r="B147" s="6" t="str">
        <f>+VLOOKUP(A147,masterfile!B:C,2,FALSE)</f>
        <v>Einzelwertberichtigung Forderung(b.1J)</v>
      </c>
      <c r="D147" s="53">
        <f>+SUMIF('[1]2017'!$A:$A,$A147,'[1]2017'!$C:$C)-SUMIF('[1]2017'!$E:$E,$A147,'[1]2017'!$G:$G)</f>
        <v>-38.104235833333405</v>
      </c>
      <c r="E147" s="53">
        <f>+SUMIF('[1]2018'!$A:$A,$A147,'[1]2018'!$C:$C)-SUMIF('[1]2018'!$E:$E,$A147,'[1]2018'!$G:$G)+D147</f>
        <v>-77.337003741666734</v>
      </c>
      <c r="F147" s="53">
        <f>+SUMIF('[1]2019'!$A:$A,$A147,'[1]2019'!$C:$C)-SUMIF('[1]2019'!$E:$E,$A147,'[1]2019'!$G:$G)+E147</f>
        <v>-117.80965222306676</v>
      </c>
      <c r="G147" s="53">
        <f>+SUMIF('[1]2020'!$A:$A,$A147,'[1]2020'!$C:$C)-SUMIF('[1]2020'!$E:$E,$A147,'[1]2020'!$G:$G)+F147</f>
        <v>-159.76178819827865</v>
      </c>
      <c r="H147" s="53"/>
      <c r="I147" s="53">
        <f>+(SUMIF('[1]2021'!$A:$A,$A147,'[1]2021'!$C:$C)-SUMIF('[1]2021'!$E:$E,$A147,'[1]2021'!$G:$G))/12+G147</f>
        <v>-163.41329566445336</v>
      </c>
      <c r="J147" s="53">
        <f>+(SUMIF('[1]2021'!$A:$A,$A147,'[1]2021'!$C:$C)-SUMIF('[1]2021'!$E:$E,$A147,'[1]2021'!$G:$G))/12+I147</f>
        <v>-167.06480313062806</v>
      </c>
      <c r="K147" s="53">
        <f>+(SUMIF('[1]2021'!$A:$A,$A147,'[1]2021'!$C:$C)-SUMIF('[1]2021'!$E:$E,$A147,'[1]2021'!$G:$G))/12+J147</f>
        <v>-170.71631059680277</v>
      </c>
      <c r="L147" s="53">
        <f>+(SUMIF('[1]2021'!$A:$A,$A147,'[1]2021'!$C:$C)-SUMIF('[1]2021'!$E:$E,$A147,'[1]2021'!$G:$G))/12+K147</f>
        <v>-174.36781806297748</v>
      </c>
      <c r="M147" s="53">
        <f>+(SUMIF('[1]2021'!$A:$A,$A147,'[1]2021'!$C:$C)-SUMIF('[1]2021'!$E:$E,$A147,'[1]2021'!$G:$G))/12+L147</f>
        <v>-178.01932552915218</v>
      </c>
      <c r="N147" s="53">
        <f>+(SUMIF('[1]2021'!$A:$A,$A147,'[1]2021'!$C:$C)-SUMIF('[1]2021'!$E:$E,$A147,'[1]2021'!$G:$G))/12+M147</f>
        <v>-181.67083299532689</v>
      </c>
      <c r="O147" s="53">
        <f>+(SUMIF('[1]2021'!$A:$A,$A147,'[1]2021'!$C:$C)-SUMIF('[1]2021'!$E:$E,$A147,'[1]2021'!$G:$G))/12+N147</f>
        <v>-185.3223404615016</v>
      </c>
      <c r="P147" s="53">
        <f>+(SUMIF('[1]2021'!$A:$A,$A147,'[1]2021'!$C:$C)-SUMIF('[1]2021'!$E:$E,$A147,'[1]2021'!$G:$G))/12+O147</f>
        <v>-188.9738479276763</v>
      </c>
      <c r="Q147" s="53">
        <f>+(SUMIF('[1]2021'!$A:$A,$A147,'[1]2021'!$C:$C)-SUMIF('[1]2021'!$E:$E,$A147,'[1]2021'!$G:$G))/12+P147</f>
        <v>-192.62535539385101</v>
      </c>
      <c r="R147" s="53">
        <f>+(SUMIF('[1]2021'!$A:$A,$A147,'[1]2021'!$C:$C)-SUMIF('[1]2021'!$E:$E,$A147,'[1]2021'!$G:$G))/12+Q147</f>
        <v>-196.27686286002572</v>
      </c>
      <c r="S147" s="53">
        <f>+(SUMIF('[1]2021'!$A:$A,$A147,'[1]2021'!$C:$C)-SUMIF('[1]2021'!$E:$E,$A147,'[1]2021'!$G:$G))/12+R147</f>
        <v>-199.92837032620042</v>
      </c>
      <c r="T147" s="53">
        <f>+(SUMIF('[1]2021'!$A:$A,$A147,'[1]2021'!$C:$C)-SUMIF('[1]2021'!$E:$E,$A147,'[1]2021'!$G:$G))/12+S147</f>
        <v>-203.57987779237513</v>
      </c>
      <c r="U147" s="53" cm="1">
        <f t="array" ref="U147">+INDEX(I147:T147,1,Settings!$C$4)</f>
        <v>-203.57987779237513</v>
      </c>
      <c r="V147" s="53" cm="1">
        <f t="array" ref="V147">+INDEX(I147:T147,1,Settings!$C$4)</f>
        <v>-203.57987779237513</v>
      </c>
      <c r="W147" s="53"/>
      <c r="X147" s="53">
        <f>V147+SUMIFS(postings!$T:$T,postings!$C:$C,'b-data'!X$2,postings!$D:$D,'b-data'!X$3,postings!$I:$I,'b-data'!$A147)-SUMIFS(postings!$W:$W,postings!$C:$C,'b-data'!X$2,postings!$D:$D,'b-data'!X$3,postings!$M:$M,'b-data'!$A147)</f>
        <v>-203.57987779237513</v>
      </c>
      <c r="Y147" s="53">
        <f>X147+SUMIFS(postings!$T:$T,postings!$C:$C,'b-data'!Y$2,postings!$D:$D,'b-data'!Y$3,postings!$I:$I,'b-data'!$A147)-SUMIFS(postings!$W:$W,postings!$C:$C,'b-data'!Y$2,postings!$D:$D,'b-data'!Y$3,postings!$M:$M,'b-data'!$A147)</f>
        <v>-203.57987779237513</v>
      </c>
      <c r="Z147" s="53">
        <f>Y147+SUMIFS(postings!$T:$T,postings!$C:$C,'b-data'!Z$2,postings!$D:$D,'b-data'!Z$3,postings!$I:$I,'b-data'!$A147)-SUMIFS(postings!$W:$W,postings!$C:$C,'b-data'!Z$2,postings!$D:$D,'b-data'!Z$3,postings!$M:$M,'b-data'!$A147)</f>
        <v>-203.57987779237513</v>
      </c>
      <c r="AA147" s="53">
        <f>Z147+SUMIFS(postings!$T:$T,postings!$C:$C,'b-data'!AA$2,postings!$D:$D,'b-data'!AA$3,postings!$I:$I,'b-data'!$A147)-SUMIFS(postings!$W:$W,postings!$C:$C,'b-data'!AA$2,postings!$D:$D,'b-data'!AA$3,postings!$M:$M,'b-data'!$A147)</f>
        <v>-203.57987779237513</v>
      </c>
      <c r="AB147" s="53">
        <f>AA147+SUMIFS(postings!$T:$T,postings!$C:$C,'b-data'!AB$2,postings!$D:$D,'b-data'!AB$3,postings!$I:$I,'b-data'!$A147)-SUMIFS(postings!$W:$W,postings!$C:$C,'b-data'!AB$2,postings!$D:$D,'b-data'!AB$3,postings!$M:$M,'b-data'!$A147)</f>
        <v>-203.57987779237513</v>
      </c>
      <c r="AC147" s="53">
        <f>AB147+SUMIFS(postings!$T:$T,postings!$C:$C,'b-data'!AC$2,postings!$D:$D,'b-data'!AC$3,postings!$I:$I,'b-data'!$A147)-SUMIFS(postings!$W:$W,postings!$C:$C,'b-data'!AC$2,postings!$D:$D,'b-data'!AC$3,postings!$M:$M,'b-data'!$A147)</f>
        <v>-203.57987779237513</v>
      </c>
      <c r="AD147" s="53">
        <f>AC147+SUMIFS(postings!$T:$T,postings!$C:$C,'b-data'!AD$2,postings!$D:$D,'b-data'!AD$3,postings!$I:$I,'b-data'!$A147)-SUMIFS(postings!$W:$W,postings!$C:$C,'b-data'!AD$2,postings!$D:$D,'b-data'!AD$3,postings!$M:$M,'b-data'!$A147)</f>
        <v>-203.57987779237513</v>
      </c>
      <c r="AE147" s="53">
        <f>AD147+SUMIFS(postings!$T:$T,postings!$C:$C,'b-data'!AE$2,postings!$D:$D,'b-data'!AE$3,postings!$I:$I,'b-data'!$A147)-SUMIFS(postings!$W:$W,postings!$C:$C,'b-data'!AE$2,postings!$D:$D,'b-data'!AE$3,postings!$M:$M,'b-data'!$A147)</f>
        <v>-203.57987779237513</v>
      </c>
      <c r="AF147" s="53">
        <f>AE147+SUMIFS(postings!$T:$T,postings!$C:$C,'b-data'!AF$2,postings!$D:$D,'b-data'!AF$3,postings!$I:$I,'b-data'!$A147)-SUMIFS(postings!$W:$W,postings!$C:$C,'b-data'!AF$2,postings!$D:$D,'b-data'!AF$3,postings!$M:$M,'b-data'!$A147)</f>
        <v>-203.57987779237513</v>
      </c>
      <c r="AG147" s="53">
        <f>AF147+SUMIFS(postings!$T:$T,postings!$C:$C,'b-data'!AG$2,postings!$D:$D,'b-data'!AG$3,postings!$I:$I,'b-data'!$A147)-SUMIFS(postings!$W:$W,postings!$C:$C,'b-data'!AG$2,postings!$D:$D,'b-data'!AG$3,postings!$M:$M,'b-data'!$A147)</f>
        <v>-203.57987779237513</v>
      </c>
      <c r="AH147" s="53">
        <f>AG147+SUMIFS(postings!$T:$T,postings!$C:$C,'b-data'!AH$2,postings!$D:$D,'b-data'!AH$3,postings!$I:$I,'b-data'!$A147)-SUMIFS(postings!$W:$W,postings!$C:$C,'b-data'!AH$2,postings!$D:$D,'b-data'!AH$3,postings!$M:$M,'b-data'!$A147)</f>
        <v>-203.57987779237513</v>
      </c>
      <c r="AI147" s="53">
        <f>AH147+SUMIFS(postings!$T:$T,postings!$C:$C,'b-data'!AI$2,postings!$D:$D,'b-data'!AI$3,postings!$I:$I,'b-data'!$A147)-SUMIFS(postings!$W:$W,postings!$C:$C,'b-data'!AI$2,postings!$D:$D,'b-data'!AI$3,postings!$M:$M,'b-data'!$A147)</f>
        <v>-203.57987779237513</v>
      </c>
      <c r="AJ147" s="53" cm="1">
        <f t="array" ref="AJ147">+INDEX(X147:AI147,1,Settings!$C$4)</f>
        <v>-203.57987779237513</v>
      </c>
      <c r="AK147" s="53" cm="1">
        <f t="array" ref="AK147">+INDEX(X147:AI147,1,Settings!$C$4)</f>
        <v>-203.57987779237513</v>
      </c>
      <c r="AL147" s="53"/>
      <c r="AM147" s="53">
        <f t="shared" si="272"/>
        <v>-203.57987779237513</v>
      </c>
      <c r="AN147" s="53">
        <f t="shared" ref="AN147:AX147" si="305">+AM147</f>
        <v>-203.57987779237513</v>
      </c>
      <c r="AO147" s="53">
        <f t="shared" si="305"/>
        <v>-203.57987779237513</v>
      </c>
      <c r="AP147" s="53">
        <f t="shared" si="305"/>
        <v>-203.57987779237513</v>
      </c>
      <c r="AQ147" s="53">
        <f t="shared" si="305"/>
        <v>-203.57987779237513</v>
      </c>
      <c r="AR147" s="53">
        <f t="shared" si="305"/>
        <v>-203.57987779237513</v>
      </c>
      <c r="AS147" s="53">
        <f t="shared" si="305"/>
        <v>-203.57987779237513</v>
      </c>
      <c r="AT147" s="53">
        <f t="shared" si="305"/>
        <v>-203.57987779237513</v>
      </c>
      <c r="AU147" s="53">
        <f t="shared" si="305"/>
        <v>-203.57987779237513</v>
      </c>
      <c r="AV147" s="53">
        <f t="shared" si="305"/>
        <v>-203.57987779237513</v>
      </c>
      <c r="AW147" s="53">
        <f t="shared" si="305"/>
        <v>-203.57987779237513</v>
      </c>
      <c r="AX147" s="53">
        <f t="shared" si="305"/>
        <v>-203.57987779237513</v>
      </c>
      <c r="AY147" s="53" cm="1">
        <f t="array" ref="AY147">+INDEX(AM147:AX147,1,Settings!$C$4)</f>
        <v>-203.57987779237513</v>
      </c>
      <c r="AZ147" s="53">
        <f t="shared" si="274"/>
        <v>-203.57987779237513</v>
      </c>
      <c r="BA147" s="53"/>
      <c r="BB147" s="53">
        <f t="shared" si="275"/>
        <v>-203.57987779237513</v>
      </c>
      <c r="BC147" s="53">
        <f t="shared" ref="BC147:BN147" si="306">+BB147</f>
        <v>-203.57987779237513</v>
      </c>
      <c r="BD147" s="53">
        <f t="shared" si="306"/>
        <v>-203.57987779237513</v>
      </c>
      <c r="BE147" s="53">
        <f t="shared" si="306"/>
        <v>-203.57987779237513</v>
      </c>
      <c r="BF147" s="53">
        <f t="shared" si="306"/>
        <v>-203.57987779237513</v>
      </c>
      <c r="BG147" s="53">
        <f t="shared" si="306"/>
        <v>-203.57987779237513</v>
      </c>
      <c r="BH147" s="53">
        <f t="shared" si="306"/>
        <v>-203.57987779237513</v>
      </c>
      <c r="BI147" s="53">
        <f t="shared" si="306"/>
        <v>-203.57987779237513</v>
      </c>
      <c r="BJ147" s="53">
        <f t="shared" si="306"/>
        <v>-203.57987779237513</v>
      </c>
      <c r="BK147" s="53">
        <f t="shared" si="306"/>
        <v>-203.57987779237513</v>
      </c>
      <c r="BL147" s="53">
        <f t="shared" si="306"/>
        <v>-203.57987779237513</v>
      </c>
      <c r="BM147" s="53">
        <f t="shared" si="306"/>
        <v>-203.57987779237513</v>
      </c>
      <c r="BN147" s="53">
        <f t="shared" si="306"/>
        <v>-203.57987779237513</v>
      </c>
      <c r="BO147" s="53"/>
      <c r="BP147" s="53">
        <f t="shared" si="277"/>
        <v>-203.57987779237513</v>
      </c>
      <c r="BQ147" s="53"/>
      <c r="BR147" s="53">
        <f t="shared" si="278"/>
        <v>-203.57987779237513</v>
      </c>
    </row>
    <row r="148" spans="1:70" x14ac:dyDescent="0.2">
      <c r="A148" s="6">
        <v>999</v>
      </c>
      <c r="B148" s="6" t="str">
        <f>+VLOOKUP(A148,masterfile!B:C,2,FALSE)</f>
        <v>Einzelwertberichtigung Forderung(g.1J)</v>
      </c>
      <c r="D148" s="53">
        <f>+SUMIF('[1]2017'!$A:$A,$A148,'[1]2017'!$C:$C)-SUMIF('[1]2017'!$E:$E,$A148,'[1]2017'!$G:$G)</f>
        <v>0</v>
      </c>
      <c r="E148" s="53">
        <f>+SUMIF('[1]2018'!$A:$A,$A148,'[1]2018'!$C:$C)-SUMIF('[1]2018'!$E:$E,$A148,'[1]2018'!$G:$G)+D148</f>
        <v>0</v>
      </c>
      <c r="F148" s="53">
        <f>+SUMIF('[1]2019'!$A:$A,$A148,'[1]2019'!$C:$C)-SUMIF('[1]2019'!$E:$E,$A148,'[1]2019'!$G:$G)+E148</f>
        <v>0</v>
      </c>
      <c r="G148" s="53">
        <f>+SUMIF('[1]2020'!$A:$A,$A148,'[1]2020'!$C:$C)-SUMIF('[1]2020'!$E:$E,$A148,'[1]2020'!$G:$G)+F148</f>
        <v>0</v>
      </c>
      <c r="H148" s="53"/>
      <c r="I148" s="53">
        <f>+(SUMIF('[1]2021'!$A:$A,$A148,'[1]2021'!$C:$C)-SUMIF('[1]2021'!$E:$E,$A148,'[1]2021'!$G:$G))/12+G148</f>
        <v>0</v>
      </c>
      <c r="J148" s="53">
        <f>+(SUMIF('[1]2021'!$A:$A,$A148,'[1]2021'!$C:$C)-SUMIF('[1]2021'!$E:$E,$A148,'[1]2021'!$G:$G))/12+I148</f>
        <v>0</v>
      </c>
      <c r="K148" s="53">
        <f>+(SUMIF('[1]2021'!$A:$A,$A148,'[1]2021'!$C:$C)-SUMIF('[1]2021'!$E:$E,$A148,'[1]2021'!$G:$G))/12+J148</f>
        <v>0</v>
      </c>
      <c r="L148" s="53">
        <f>+(SUMIF('[1]2021'!$A:$A,$A148,'[1]2021'!$C:$C)-SUMIF('[1]2021'!$E:$E,$A148,'[1]2021'!$G:$G))/12+K148</f>
        <v>0</v>
      </c>
      <c r="M148" s="53">
        <f>+(SUMIF('[1]2021'!$A:$A,$A148,'[1]2021'!$C:$C)-SUMIF('[1]2021'!$E:$E,$A148,'[1]2021'!$G:$G))/12+L148</f>
        <v>0</v>
      </c>
      <c r="N148" s="53">
        <f>+(SUMIF('[1]2021'!$A:$A,$A148,'[1]2021'!$C:$C)-SUMIF('[1]2021'!$E:$E,$A148,'[1]2021'!$G:$G))/12+M148</f>
        <v>0</v>
      </c>
      <c r="O148" s="53">
        <f>+(SUMIF('[1]2021'!$A:$A,$A148,'[1]2021'!$C:$C)-SUMIF('[1]2021'!$E:$E,$A148,'[1]2021'!$G:$G))/12+N148</f>
        <v>0</v>
      </c>
      <c r="P148" s="53">
        <f>+(SUMIF('[1]2021'!$A:$A,$A148,'[1]2021'!$C:$C)-SUMIF('[1]2021'!$E:$E,$A148,'[1]2021'!$G:$G))/12+O148</f>
        <v>0</v>
      </c>
      <c r="Q148" s="53">
        <f>+(SUMIF('[1]2021'!$A:$A,$A148,'[1]2021'!$C:$C)-SUMIF('[1]2021'!$E:$E,$A148,'[1]2021'!$G:$G))/12+P148</f>
        <v>0</v>
      </c>
      <c r="R148" s="53">
        <f>+(SUMIF('[1]2021'!$A:$A,$A148,'[1]2021'!$C:$C)-SUMIF('[1]2021'!$E:$E,$A148,'[1]2021'!$G:$G))/12+Q148</f>
        <v>0</v>
      </c>
      <c r="S148" s="53">
        <f>+(SUMIF('[1]2021'!$A:$A,$A148,'[1]2021'!$C:$C)-SUMIF('[1]2021'!$E:$E,$A148,'[1]2021'!$G:$G))/12+R148</f>
        <v>0</v>
      </c>
      <c r="T148" s="53">
        <f>+(SUMIF('[1]2021'!$A:$A,$A148,'[1]2021'!$C:$C)-SUMIF('[1]2021'!$E:$E,$A148,'[1]2021'!$G:$G))/12+S148</f>
        <v>0</v>
      </c>
      <c r="U148" s="53" cm="1">
        <f t="array" ref="U148">+INDEX(I148:T148,1,Settings!$C$4)</f>
        <v>0</v>
      </c>
      <c r="V148" s="53" cm="1">
        <f t="array" ref="V148">+INDEX(I148:T148,1,Settings!$C$4)</f>
        <v>0</v>
      </c>
      <c r="W148" s="53"/>
      <c r="X148" s="53">
        <f>V148+SUMIFS(postings!$T:$T,postings!$C:$C,'b-data'!X$2,postings!$D:$D,'b-data'!X$3,postings!$I:$I,'b-data'!$A148)-SUMIFS(postings!$W:$W,postings!$C:$C,'b-data'!X$2,postings!$D:$D,'b-data'!X$3,postings!$M:$M,'b-data'!$A148)</f>
        <v>0</v>
      </c>
      <c r="Y148" s="53">
        <f>X148+SUMIFS(postings!$T:$T,postings!$C:$C,'b-data'!Y$2,postings!$D:$D,'b-data'!Y$3,postings!$I:$I,'b-data'!$A148)-SUMIFS(postings!$W:$W,postings!$C:$C,'b-data'!Y$2,postings!$D:$D,'b-data'!Y$3,postings!$M:$M,'b-data'!$A148)</f>
        <v>0</v>
      </c>
      <c r="Z148" s="53">
        <f>Y148+SUMIFS(postings!$T:$T,postings!$C:$C,'b-data'!Z$2,postings!$D:$D,'b-data'!Z$3,postings!$I:$I,'b-data'!$A148)-SUMIFS(postings!$W:$W,postings!$C:$C,'b-data'!Z$2,postings!$D:$D,'b-data'!Z$3,postings!$M:$M,'b-data'!$A148)</f>
        <v>0</v>
      </c>
      <c r="AA148" s="53">
        <f>Z148+SUMIFS(postings!$T:$T,postings!$C:$C,'b-data'!AA$2,postings!$D:$D,'b-data'!AA$3,postings!$I:$I,'b-data'!$A148)-SUMIFS(postings!$W:$W,postings!$C:$C,'b-data'!AA$2,postings!$D:$D,'b-data'!AA$3,postings!$M:$M,'b-data'!$A148)</f>
        <v>0</v>
      </c>
      <c r="AB148" s="53">
        <f>AA148+SUMIFS(postings!$T:$T,postings!$C:$C,'b-data'!AB$2,postings!$D:$D,'b-data'!AB$3,postings!$I:$I,'b-data'!$A148)-SUMIFS(postings!$W:$W,postings!$C:$C,'b-data'!AB$2,postings!$D:$D,'b-data'!AB$3,postings!$M:$M,'b-data'!$A148)</f>
        <v>0</v>
      </c>
      <c r="AC148" s="53">
        <f>AB148+SUMIFS(postings!$T:$T,postings!$C:$C,'b-data'!AC$2,postings!$D:$D,'b-data'!AC$3,postings!$I:$I,'b-data'!$A148)-SUMIFS(postings!$W:$W,postings!$C:$C,'b-data'!AC$2,postings!$D:$D,'b-data'!AC$3,postings!$M:$M,'b-data'!$A148)</f>
        <v>0</v>
      </c>
      <c r="AD148" s="53">
        <f>AC148+SUMIFS(postings!$T:$T,postings!$C:$C,'b-data'!AD$2,postings!$D:$D,'b-data'!AD$3,postings!$I:$I,'b-data'!$A148)-SUMIFS(postings!$W:$W,postings!$C:$C,'b-data'!AD$2,postings!$D:$D,'b-data'!AD$3,postings!$M:$M,'b-data'!$A148)</f>
        <v>0</v>
      </c>
      <c r="AE148" s="53">
        <f>AD148+SUMIFS(postings!$T:$T,postings!$C:$C,'b-data'!AE$2,postings!$D:$D,'b-data'!AE$3,postings!$I:$I,'b-data'!$A148)-SUMIFS(postings!$W:$W,postings!$C:$C,'b-data'!AE$2,postings!$D:$D,'b-data'!AE$3,postings!$M:$M,'b-data'!$A148)</f>
        <v>0</v>
      </c>
      <c r="AF148" s="53">
        <f>AE148+SUMIFS(postings!$T:$T,postings!$C:$C,'b-data'!AF$2,postings!$D:$D,'b-data'!AF$3,postings!$I:$I,'b-data'!$A148)-SUMIFS(postings!$W:$W,postings!$C:$C,'b-data'!AF$2,postings!$D:$D,'b-data'!AF$3,postings!$M:$M,'b-data'!$A148)</f>
        <v>0</v>
      </c>
      <c r="AG148" s="53">
        <f>AF148+SUMIFS(postings!$T:$T,postings!$C:$C,'b-data'!AG$2,postings!$D:$D,'b-data'!AG$3,postings!$I:$I,'b-data'!$A148)-SUMIFS(postings!$W:$W,postings!$C:$C,'b-data'!AG$2,postings!$D:$D,'b-data'!AG$3,postings!$M:$M,'b-data'!$A148)</f>
        <v>0</v>
      </c>
      <c r="AH148" s="53">
        <f>AG148+SUMIFS(postings!$T:$T,postings!$C:$C,'b-data'!AH$2,postings!$D:$D,'b-data'!AH$3,postings!$I:$I,'b-data'!$A148)-SUMIFS(postings!$W:$W,postings!$C:$C,'b-data'!AH$2,postings!$D:$D,'b-data'!AH$3,postings!$M:$M,'b-data'!$A148)</f>
        <v>0</v>
      </c>
      <c r="AI148" s="53">
        <f>AH148+SUMIFS(postings!$T:$T,postings!$C:$C,'b-data'!AI$2,postings!$D:$D,'b-data'!AI$3,postings!$I:$I,'b-data'!$A148)-SUMIFS(postings!$W:$W,postings!$C:$C,'b-data'!AI$2,postings!$D:$D,'b-data'!AI$3,postings!$M:$M,'b-data'!$A148)</f>
        <v>0</v>
      </c>
      <c r="AJ148" s="53" cm="1">
        <f t="array" ref="AJ148">+INDEX(X148:AI148,1,Settings!$C$4)</f>
        <v>0</v>
      </c>
      <c r="AK148" s="53" cm="1">
        <f t="array" ref="AK148">+INDEX(X148:AI148,1,Settings!$C$4)</f>
        <v>0</v>
      </c>
      <c r="AL148" s="53"/>
      <c r="AM148" s="53">
        <f t="shared" si="272"/>
        <v>0</v>
      </c>
      <c r="AN148" s="53">
        <f t="shared" ref="AN148:AX148" si="307">+AM148</f>
        <v>0</v>
      </c>
      <c r="AO148" s="53">
        <f t="shared" si="307"/>
        <v>0</v>
      </c>
      <c r="AP148" s="53">
        <f t="shared" si="307"/>
        <v>0</v>
      </c>
      <c r="AQ148" s="53">
        <f t="shared" si="307"/>
        <v>0</v>
      </c>
      <c r="AR148" s="53">
        <f t="shared" si="307"/>
        <v>0</v>
      </c>
      <c r="AS148" s="53">
        <f t="shared" si="307"/>
        <v>0</v>
      </c>
      <c r="AT148" s="53">
        <f t="shared" si="307"/>
        <v>0</v>
      </c>
      <c r="AU148" s="53">
        <f t="shared" si="307"/>
        <v>0</v>
      </c>
      <c r="AV148" s="53">
        <f t="shared" si="307"/>
        <v>0</v>
      </c>
      <c r="AW148" s="53">
        <f t="shared" si="307"/>
        <v>0</v>
      </c>
      <c r="AX148" s="53">
        <f t="shared" si="307"/>
        <v>0</v>
      </c>
      <c r="AY148" s="53" cm="1">
        <f t="array" ref="AY148">+INDEX(AM148:AX148,1,Settings!$C$4)</f>
        <v>0</v>
      </c>
      <c r="AZ148" s="53">
        <f t="shared" si="274"/>
        <v>0</v>
      </c>
      <c r="BA148" s="53"/>
      <c r="BB148" s="53">
        <f t="shared" si="275"/>
        <v>0</v>
      </c>
      <c r="BC148" s="53">
        <f t="shared" ref="BC148:BN148" si="308">+BB148</f>
        <v>0</v>
      </c>
      <c r="BD148" s="53">
        <f t="shared" si="308"/>
        <v>0</v>
      </c>
      <c r="BE148" s="53">
        <f t="shared" si="308"/>
        <v>0</v>
      </c>
      <c r="BF148" s="53">
        <f t="shared" si="308"/>
        <v>0</v>
      </c>
      <c r="BG148" s="53">
        <f t="shared" si="308"/>
        <v>0</v>
      </c>
      <c r="BH148" s="53">
        <f t="shared" si="308"/>
        <v>0</v>
      </c>
      <c r="BI148" s="53">
        <f t="shared" si="308"/>
        <v>0</v>
      </c>
      <c r="BJ148" s="53">
        <f t="shared" si="308"/>
        <v>0</v>
      </c>
      <c r="BK148" s="53">
        <f t="shared" si="308"/>
        <v>0</v>
      </c>
      <c r="BL148" s="53">
        <f t="shared" si="308"/>
        <v>0</v>
      </c>
      <c r="BM148" s="53">
        <f t="shared" si="308"/>
        <v>0</v>
      </c>
      <c r="BN148" s="53">
        <f t="shared" si="308"/>
        <v>0</v>
      </c>
      <c r="BO148" s="53"/>
      <c r="BP148" s="53">
        <f t="shared" si="277"/>
        <v>0</v>
      </c>
      <c r="BQ148" s="53"/>
      <c r="BR148" s="53">
        <f t="shared" si="278"/>
        <v>0</v>
      </c>
    </row>
    <row r="149" spans="1:70" x14ac:dyDescent="0.2">
      <c r="A149" s="6">
        <v>1000</v>
      </c>
      <c r="B149" s="6" t="str">
        <f>+VLOOKUP(A149,masterfile!B:C,2,FALSE)</f>
        <v>Kasse</v>
      </c>
      <c r="D149" s="53">
        <f>+SUMIF('[1]2017'!$A:$A,$A149,'[1]2017'!$C:$C)-SUMIF('[1]2017'!$E:$E,$A149,'[1]2017'!$G:$G)</f>
        <v>1.2</v>
      </c>
      <c r="E149" s="53">
        <f>+SUMIF('[1]2018'!$A:$A,$A149,'[1]2018'!$C:$C)-SUMIF('[1]2018'!$E:$E,$A149,'[1]2018'!$G:$G)+D149</f>
        <v>2.4</v>
      </c>
      <c r="F149" s="53">
        <f>+SUMIF('[1]2019'!$A:$A,$A149,'[1]2019'!$C:$C)-SUMIF('[1]2019'!$E:$E,$A149,'[1]2019'!$G:$G)+E149</f>
        <v>3.5999999999999996</v>
      </c>
      <c r="G149" s="53">
        <f>+SUMIF('[1]2020'!$A:$A,$A149,'[1]2020'!$C:$C)-SUMIF('[1]2020'!$E:$E,$A149,'[1]2020'!$G:$G)+F149</f>
        <v>4.8</v>
      </c>
      <c r="H149" s="53"/>
      <c r="I149" s="53">
        <f>+(SUMIF('[1]2021'!$A:$A,$A149,'[1]2021'!$C:$C)-SUMIF('[1]2021'!$E:$E,$A149,'[1]2021'!$G:$G))/12+G149</f>
        <v>4.8999999999999995</v>
      </c>
      <c r="J149" s="53">
        <f>+(SUMIF('[1]2021'!$A:$A,$A149,'[1]2021'!$C:$C)-SUMIF('[1]2021'!$E:$E,$A149,'[1]2021'!$G:$G))/12+I149</f>
        <v>4.9999999999999991</v>
      </c>
      <c r="K149" s="53">
        <f>+(SUMIF('[1]2021'!$A:$A,$A149,'[1]2021'!$C:$C)-SUMIF('[1]2021'!$E:$E,$A149,'[1]2021'!$G:$G))/12+J149</f>
        <v>5.0999999999999988</v>
      </c>
      <c r="L149" s="53">
        <f>+(SUMIF('[1]2021'!$A:$A,$A149,'[1]2021'!$C:$C)-SUMIF('[1]2021'!$E:$E,$A149,'[1]2021'!$G:$G))/12+K149</f>
        <v>5.1999999999999984</v>
      </c>
      <c r="M149" s="53">
        <f>+(SUMIF('[1]2021'!$A:$A,$A149,'[1]2021'!$C:$C)-SUMIF('[1]2021'!$E:$E,$A149,'[1]2021'!$G:$G))/12+L149</f>
        <v>5.299999999999998</v>
      </c>
      <c r="N149" s="53">
        <f>+(SUMIF('[1]2021'!$A:$A,$A149,'[1]2021'!$C:$C)-SUMIF('[1]2021'!$E:$E,$A149,'[1]2021'!$G:$G))/12+M149</f>
        <v>5.3999999999999977</v>
      </c>
      <c r="O149" s="53">
        <f>+(SUMIF('[1]2021'!$A:$A,$A149,'[1]2021'!$C:$C)-SUMIF('[1]2021'!$E:$E,$A149,'[1]2021'!$G:$G))/12+N149</f>
        <v>5.4999999999999973</v>
      </c>
      <c r="P149" s="53">
        <f>+(SUMIF('[1]2021'!$A:$A,$A149,'[1]2021'!$C:$C)-SUMIF('[1]2021'!$E:$E,$A149,'[1]2021'!$G:$G))/12+O149</f>
        <v>5.599999999999997</v>
      </c>
      <c r="Q149" s="53">
        <f>+(SUMIF('[1]2021'!$A:$A,$A149,'[1]2021'!$C:$C)-SUMIF('[1]2021'!$E:$E,$A149,'[1]2021'!$G:$G))/12+P149</f>
        <v>5.6999999999999966</v>
      </c>
      <c r="R149" s="53">
        <f>+(SUMIF('[1]2021'!$A:$A,$A149,'[1]2021'!$C:$C)-SUMIF('[1]2021'!$E:$E,$A149,'[1]2021'!$G:$G))/12+Q149</f>
        <v>5.7999999999999963</v>
      </c>
      <c r="S149" s="53">
        <f>+(SUMIF('[1]2021'!$A:$A,$A149,'[1]2021'!$C:$C)-SUMIF('[1]2021'!$E:$E,$A149,'[1]2021'!$G:$G))/12+R149</f>
        <v>5.8999999999999959</v>
      </c>
      <c r="T149" s="53">
        <f>+(SUMIF('[1]2021'!$A:$A,$A149,'[1]2021'!$C:$C)-SUMIF('[1]2021'!$E:$E,$A149,'[1]2021'!$G:$G))/12+S149</f>
        <v>5.9999999999999956</v>
      </c>
      <c r="U149" s="53" cm="1">
        <f t="array" ref="U149">+INDEX(I149:T149,1,Settings!$C$4)</f>
        <v>5.9999999999999956</v>
      </c>
      <c r="V149" s="53" cm="1">
        <f t="array" ref="V149">+INDEX(I149:T149,1,Settings!$C$4)</f>
        <v>5.9999999999999956</v>
      </c>
      <c r="W149" s="53"/>
      <c r="X149" s="53">
        <f>V149+SUMIFS(postings!$T:$T,postings!$C:$C,'b-data'!X$2,postings!$D:$D,'b-data'!X$3,postings!$I:$I,'b-data'!$A149)-SUMIFS(postings!$W:$W,postings!$C:$C,'b-data'!X$2,postings!$D:$D,'b-data'!X$3,postings!$M:$M,'b-data'!$A149)</f>
        <v>5.9999999999999956</v>
      </c>
      <c r="Y149" s="53">
        <f>X149+SUMIFS(postings!$T:$T,postings!$C:$C,'b-data'!Y$2,postings!$D:$D,'b-data'!Y$3,postings!$I:$I,'b-data'!$A149)-SUMIFS(postings!$W:$W,postings!$C:$C,'b-data'!Y$2,postings!$D:$D,'b-data'!Y$3,postings!$M:$M,'b-data'!$A149)</f>
        <v>5.9999999999999956</v>
      </c>
      <c r="Z149" s="53">
        <f>Y149+SUMIFS(postings!$T:$T,postings!$C:$C,'b-data'!Z$2,postings!$D:$D,'b-data'!Z$3,postings!$I:$I,'b-data'!$A149)-SUMIFS(postings!$W:$W,postings!$C:$C,'b-data'!Z$2,postings!$D:$D,'b-data'!Z$3,postings!$M:$M,'b-data'!$A149)</f>
        <v>5.9999999999999956</v>
      </c>
      <c r="AA149" s="53">
        <f>Z149+SUMIFS(postings!$T:$T,postings!$C:$C,'b-data'!AA$2,postings!$D:$D,'b-data'!AA$3,postings!$I:$I,'b-data'!$A149)-SUMIFS(postings!$W:$W,postings!$C:$C,'b-data'!AA$2,postings!$D:$D,'b-data'!AA$3,postings!$M:$M,'b-data'!$A149)</f>
        <v>5.9999999999999956</v>
      </c>
      <c r="AB149" s="53">
        <f>AA149+SUMIFS(postings!$T:$T,postings!$C:$C,'b-data'!AB$2,postings!$D:$D,'b-data'!AB$3,postings!$I:$I,'b-data'!$A149)-SUMIFS(postings!$W:$W,postings!$C:$C,'b-data'!AB$2,postings!$D:$D,'b-data'!AB$3,postings!$M:$M,'b-data'!$A149)</f>
        <v>5.9999999999999956</v>
      </c>
      <c r="AC149" s="53">
        <f>AB149+SUMIFS(postings!$T:$T,postings!$C:$C,'b-data'!AC$2,postings!$D:$D,'b-data'!AC$3,postings!$I:$I,'b-data'!$A149)-SUMIFS(postings!$W:$W,postings!$C:$C,'b-data'!AC$2,postings!$D:$D,'b-data'!AC$3,postings!$M:$M,'b-data'!$A149)</f>
        <v>5.9999999999999956</v>
      </c>
      <c r="AD149" s="53">
        <f>AC149+SUMIFS(postings!$T:$T,postings!$C:$C,'b-data'!AD$2,postings!$D:$D,'b-data'!AD$3,postings!$I:$I,'b-data'!$A149)-SUMIFS(postings!$W:$W,postings!$C:$C,'b-data'!AD$2,postings!$D:$D,'b-data'!AD$3,postings!$M:$M,'b-data'!$A149)</f>
        <v>5.9999999999999956</v>
      </c>
      <c r="AE149" s="53">
        <f>AD149+SUMIFS(postings!$T:$T,postings!$C:$C,'b-data'!AE$2,postings!$D:$D,'b-data'!AE$3,postings!$I:$I,'b-data'!$A149)-SUMIFS(postings!$W:$W,postings!$C:$C,'b-data'!AE$2,postings!$D:$D,'b-data'!AE$3,postings!$M:$M,'b-data'!$A149)</f>
        <v>5.9999999999999956</v>
      </c>
      <c r="AF149" s="53">
        <f>AE149+SUMIFS(postings!$T:$T,postings!$C:$C,'b-data'!AF$2,postings!$D:$D,'b-data'!AF$3,postings!$I:$I,'b-data'!$A149)-SUMIFS(postings!$W:$W,postings!$C:$C,'b-data'!AF$2,postings!$D:$D,'b-data'!AF$3,postings!$M:$M,'b-data'!$A149)</f>
        <v>5.9999999999999956</v>
      </c>
      <c r="AG149" s="53">
        <f>AF149+SUMIFS(postings!$T:$T,postings!$C:$C,'b-data'!AG$2,postings!$D:$D,'b-data'!AG$3,postings!$I:$I,'b-data'!$A149)-SUMIFS(postings!$W:$W,postings!$C:$C,'b-data'!AG$2,postings!$D:$D,'b-data'!AG$3,postings!$M:$M,'b-data'!$A149)</f>
        <v>5.9999999999999956</v>
      </c>
      <c r="AH149" s="53">
        <f>AG149+SUMIFS(postings!$T:$T,postings!$C:$C,'b-data'!AH$2,postings!$D:$D,'b-data'!AH$3,postings!$I:$I,'b-data'!$A149)-SUMIFS(postings!$W:$W,postings!$C:$C,'b-data'!AH$2,postings!$D:$D,'b-data'!AH$3,postings!$M:$M,'b-data'!$A149)</f>
        <v>5.9999999999999956</v>
      </c>
      <c r="AI149" s="53">
        <f>AH149+SUMIFS(postings!$T:$T,postings!$C:$C,'b-data'!AI$2,postings!$D:$D,'b-data'!AI$3,postings!$I:$I,'b-data'!$A149)-SUMIFS(postings!$W:$W,postings!$C:$C,'b-data'!AI$2,postings!$D:$D,'b-data'!AI$3,postings!$M:$M,'b-data'!$A149)</f>
        <v>5.9999999999999956</v>
      </c>
      <c r="AJ149" s="53" cm="1">
        <f t="array" ref="AJ149">+INDEX(X149:AI149,1,Settings!$C$4)</f>
        <v>5.9999999999999956</v>
      </c>
      <c r="AK149" s="53" cm="1">
        <f t="array" ref="AK149">+INDEX(X149:AI149,1,Settings!$C$4)</f>
        <v>5.9999999999999956</v>
      </c>
      <c r="AL149" s="53"/>
      <c r="AM149" s="53">
        <f t="shared" si="272"/>
        <v>5.9999999999999956</v>
      </c>
      <c r="AN149" s="53">
        <f t="shared" ref="AN149:AX149" si="309">+AM149</f>
        <v>5.9999999999999956</v>
      </c>
      <c r="AO149" s="53">
        <f t="shared" si="309"/>
        <v>5.9999999999999956</v>
      </c>
      <c r="AP149" s="53">
        <f t="shared" si="309"/>
        <v>5.9999999999999956</v>
      </c>
      <c r="AQ149" s="53">
        <f t="shared" si="309"/>
        <v>5.9999999999999956</v>
      </c>
      <c r="AR149" s="53">
        <f t="shared" si="309"/>
        <v>5.9999999999999956</v>
      </c>
      <c r="AS149" s="53">
        <f t="shared" si="309"/>
        <v>5.9999999999999956</v>
      </c>
      <c r="AT149" s="53">
        <f t="shared" si="309"/>
        <v>5.9999999999999956</v>
      </c>
      <c r="AU149" s="53">
        <f t="shared" si="309"/>
        <v>5.9999999999999956</v>
      </c>
      <c r="AV149" s="53">
        <f t="shared" si="309"/>
        <v>5.9999999999999956</v>
      </c>
      <c r="AW149" s="53">
        <f t="shared" si="309"/>
        <v>5.9999999999999956</v>
      </c>
      <c r="AX149" s="53">
        <f t="shared" si="309"/>
        <v>5.9999999999999956</v>
      </c>
      <c r="AY149" s="53" cm="1">
        <f t="array" ref="AY149">+INDEX(AM149:AX149,1,Settings!$C$4)</f>
        <v>5.9999999999999956</v>
      </c>
      <c r="AZ149" s="53">
        <f t="shared" si="274"/>
        <v>5.9999999999999956</v>
      </c>
      <c r="BA149" s="53"/>
      <c r="BB149" s="53">
        <f t="shared" si="275"/>
        <v>5.9999999999999956</v>
      </c>
      <c r="BC149" s="53">
        <f t="shared" ref="BC149:BN149" si="310">+BB149</f>
        <v>5.9999999999999956</v>
      </c>
      <c r="BD149" s="53">
        <f t="shared" si="310"/>
        <v>5.9999999999999956</v>
      </c>
      <c r="BE149" s="53">
        <f t="shared" si="310"/>
        <v>5.9999999999999956</v>
      </c>
      <c r="BF149" s="53">
        <f t="shared" si="310"/>
        <v>5.9999999999999956</v>
      </c>
      <c r="BG149" s="53">
        <f t="shared" si="310"/>
        <v>5.9999999999999956</v>
      </c>
      <c r="BH149" s="53">
        <f t="shared" si="310"/>
        <v>5.9999999999999956</v>
      </c>
      <c r="BI149" s="53">
        <f t="shared" si="310"/>
        <v>5.9999999999999956</v>
      </c>
      <c r="BJ149" s="53">
        <f t="shared" si="310"/>
        <v>5.9999999999999956</v>
      </c>
      <c r="BK149" s="53">
        <f t="shared" si="310"/>
        <v>5.9999999999999956</v>
      </c>
      <c r="BL149" s="53">
        <f t="shared" si="310"/>
        <v>5.9999999999999956</v>
      </c>
      <c r="BM149" s="53">
        <f t="shared" si="310"/>
        <v>5.9999999999999956</v>
      </c>
      <c r="BN149" s="53">
        <f t="shared" si="310"/>
        <v>5.9999999999999956</v>
      </c>
      <c r="BO149" s="53"/>
      <c r="BP149" s="53">
        <f t="shared" si="277"/>
        <v>5.9999999999999956</v>
      </c>
      <c r="BQ149" s="53"/>
      <c r="BR149" s="53">
        <f t="shared" si="278"/>
        <v>5.9999999999999956</v>
      </c>
    </row>
    <row r="150" spans="1:70" x14ac:dyDescent="0.2">
      <c r="A150" s="6">
        <v>1010</v>
      </c>
      <c r="B150" s="6" t="str">
        <f>+VLOOKUP(A150,masterfile!B:C,2,FALSE)</f>
        <v>Nebenkasse 1</v>
      </c>
      <c r="D150" s="53">
        <f>+SUMIF('[1]2017'!$A:$A,$A150,'[1]2017'!$C:$C)-SUMIF('[1]2017'!$E:$E,$A150,'[1]2017'!$G:$G)</f>
        <v>0</v>
      </c>
      <c r="E150" s="53">
        <f>+SUMIF('[1]2018'!$A:$A,$A150,'[1]2018'!$C:$C)-SUMIF('[1]2018'!$E:$E,$A150,'[1]2018'!$G:$G)+D150</f>
        <v>0</v>
      </c>
      <c r="F150" s="53">
        <f>+SUMIF('[1]2019'!$A:$A,$A150,'[1]2019'!$C:$C)-SUMIF('[1]2019'!$E:$E,$A150,'[1]2019'!$G:$G)+E150</f>
        <v>0</v>
      </c>
      <c r="G150" s="53">
        <f>+SUMIF('[1]2020'!$A:$A,$A150,'[1]2020'!$C:$C)-SUMIF('[1]2020'!$E:$E,$A150,'[1]2020'!$G:$G)+F150</f>
        <v>0</v>
      </c>
      <c r="H150" s="53"/>
      <c r="I150" s="53">
        <f>+(SUMIF('[1]2021'!$A:$A,$A150,'[1]2021'!$C:$C)-SUMIF('[1]2021'!$E:$E,$A150,'[1]2021'!$G:$G))/12+G150</f>
        <v>0</v>
      </c>
      <c r="J150" s="53">
        <f>+(SUMIF('[1]2021'!$A:$A,$A150,'[1]2021'!$C:$C)-SUMIF('[1]2021'!$E:$E,$A150,'[1]2021'!$G:$G))/12+I150</f>
        <v>0</v>
      </c>
      <c r="K150" s="53">
        <f>+(SUMIF('[1]2021'!$A:$A,$A150,'[1]2021'!$C:$C)-SUMIF('[1]2021'!$E:$E,$A150,'[1]2021'!$G:$G))/12+J150</f>
        <v>0</v>
      </c>
      <c r="L150" s="53">
        <f>+(SUMIF('[1]2021'!$A:$A,$A150,'[1]2021'!$C:$C)-SUMIF('[1]2021'!$E:$E,$A150,'[1]2021'!$G:$G))/12+K150</f>
        <v>0</v>
      </c>
      <c r="M150" s="53">
        <f>+(SUMIF('[1]2021'!$A:$A,$A150,'[1]2021'!$C:$C)-SUMIF('[1]2021'!$E:$E,$A150,'[1]2021'!$G:$G))/12+L150</f>
        <v>0</v>
      </c>
      <c r="N150" s="53">
        <f>+(SUMIF('[1]2021'!$A:$A,$A150,'[1]2021'!$C:$C)-SUMIF('[1]2021'!$E:$E,$A150,'[1]2021'!$G:$G))/12+M150</f>
        <v>0</v>
      </c>
      <c r="O150" s="53">
        <f>+(SUMIF('[1]2021'!$A:$A,$A150,'[1]2021'!$C:$C)-SUMIF('[1]2021'!$E:$E,$A150,'[1]2021'!$G:$G))/12+N150</f>
        <v>0</v>
      </c>
      <c r="P150" s="53">
        <f>+(SUMIF('[1]2021'!$A:$A,$A150,'[1]2021'!$C:$C)-SUMIF('[1]2021'!$E:$E,$A150,'[1]2021'!$G:$G))/12+O150</f>
        <v>0</v>
      </c>
      <c r="Q150" s="53">
        <f>+(SUMIF('[1]2021'!$A:$A,$A150,'[1]2021'!$C:$C)-SUMIF('[1]2021'!$E:$E,$A150,'[1]2021'!$G:$G))/12+P150</f>
        <v>0</v>
      </c>
      <c r="R150" s="53">
        <f>+(SUMIF('[1]2021'!$A:$A,$A150,'[1]2021'!$C:$C)-SUMIF('[1]2021'!$E:$E,$A150,'[1]2021'!$G:$G))/12+Q150</f>
        <v>0</v>
      </c>
      <c r="S150" s="53">
        <f>+(SUMIF('[1]2021'!$A:$A,$A150,'[1]2021'!$C:$C)-SUMIF('[1]2021'!$E:$E,$A150,'[1]2021'!$G:$G))/12+R150</f>
        <v>0</v>
      </c>
      <c r="T150" s="53">
        <f>+(SUMIF('[1]2021'!$A:$A,$A150,'[1]2021'!$C:$C)-SUMIF('[1]2021'!$E:$E,$A150,'[1]2021'!$G:$G))/12+S150</f>
        <v>0</v>
      </c>
      <c r="U150" s="53" cm="1">
        <f t="array" ref="U150">+INDEX(I150:T150,1,Settings!$C$4)</f>
        <v>0</v>
      </c>
      <c r="V150" s="53" cm="1">
        <f t="array" ref="V150">+INDEX(I150:T150,1,Settings!$C$4)</f>
        <v>0</v>
      </c>
      <c r="W150" s="53"/>
      <c r="X150" s="53">
        <f>V150+SUMIFS(postings!$T:$T,postings!$C:$C,'b-data'!X$2,postings!$D:$D,'b-data'!X$3,postings!$I:$I,'b-data'!$A150)-SUMIFS(postings!$W:$W,postings!$C:$C,'b-data'!X$2,postings!$D:$D,'b-data'!X$3,postings!$M:$M,'b-data'!$A150)</f>
        <v>0</v>
      </c>
      <c r="Y150" s="53">
        <f>X150+SUMIFS(postings!$T:$T,postings!$C:$C,'b-data'!Y$2,postings!$D:$D,'b-data'!Y$3,postings!$I:$I,'b-data'!$A150)-SUMIFS(postings!$W:$W,postings!$C:$C,'b-data'!Y$2,postings!$D:$D,'b-data'!Y$3,postings!$M:$M,'b-data'!$A150)</f>
        <v>0</v>
      </c>
      <c r="Z150" s="53">
        <f>Y150+SUMIFS(postings!$T:$T,postings!$C:$C,'b-data'!Z$2,postings!$D:$D,'b-data'!Z$3,postings!$I:$I,'b-data'!$A150)-SUMIFS(postings!$W:$W,postings!$C:$C,'b-data'!Z$2,postings!$D:$D,'b-data'!Z$3,postings!$M:$M,'b-data'!$A150)</f>
        <v>0</v>
      </c>
      <c r="AA150" s="53">
        <f>Z150+SUMIFS(postings!$T:$T,postings!$C:$C,'b-data'!AA$2,postings!$D:$D,'b-data'!AA$3,postings!$I:$I,'b-data'!$A150)-SUMIFS(postings!$W:$W,postings!$C:$C,'b-data'!AA$2,postings!$D:$D,'b-data'!AA$3,postings!$M:$M,'b-data'!$A150)</f>
        <v>0</v>
      </c>
      <c r="AB150" s="53">
        <f>AA150+SUMIFS(postings!$T:$T,postings!$C:$C,'b-data'!AB$2,postings!$D:$D,'b-data'!AB$3,postings!$I:$I,'b-data'!$A150)-SUMIFS(postings!$W:$W,postings!$C:$C,'b-data'!AB$2,postings!$D:$D,'b-data'!AB$3,postings!$M:$M,'b-data'!$A150)</f>
        <v>0</v>
      </c>
      <c r="AC150" s="53">
        <f>AB150+SUMIFS(postings!$T:$T,postings!$C:$C,'b-data'!AC$2,postings!$D:$D,'b-data'!AC$3,postings!$I:$I,'b-data'!$A150)-SUMIFS(postings!$W:$W,postings!$C:$C,'b-data'!AC$2,postings!$D:$D,'b-data'!AC$3,postings!$M:$M,'b-data'!$A150)</f>
        <v>0</v>
      </c>
      <c r="AD150" s="53">
        <f>AC150+SUMIFS(postings!$T:$T,postings!$C:$C,'b-data'!AD$2,postings!$D:$D,'b-data'!AD$3,postings!$I:$I,'b-data'!$A150)-SUMIFS(postings!$W:$W,postings!$C:$C,'b-data'!AD$2,postings!$D:$D,'b-data'!AD$3,postings!$M:$M,'b-data'!$A150)</f>
        <v>0</v>
      </c>
      <c r="AE150" s="53">
        <f>AD150+SUMIFS(postings!$T:$T,postings!$C:$C,'b-data'!AE$2,postings!$D:$D,'b-data'!AE$3,postings!$I:$I,'b-data'!$A150)-SUMIFS(postings!$W:$W,postings!$C:$C,'b-data'!AE$2,postings!$D:$D,'b-data'!AE$3,postings!$M:$M,'b-data'!$A150)</f>
        <v>0</v>
      </c>
      <c r="AF150" s="53">
        <f>AE150+SUMIFS(postings!$T:$T,postings!$C:$C,'b-data'!AF$2,postings!$D:$D,'b-data'!AF$3,postings!$I:$I,'b-data'!$A150)-SUMIFS(postings!$W:$W,postings!$C:$C,'b-data'!AF$2,postings!$D:$D,'b-data'!AF$3,postings!$M:$M,'b-data'!$A150)</f>
        <v>0</v>
      </c>
      <c r="AG150" s="53">
        <f>AF150+SUMIFS(postings!$T:$T,postings!$C:$C,'b-data'!AG$2,postings!$D:$D,'b-data'!AG$3,postings!$I:$I,'b-data'!$A150)-SUMIFS(postings!$W:$W,postings!$C:$C,'b-data'!AG$2,postings!$D:$D,'b-data'!AG$3,postings!$M:$M,'b-data'!$A150)</f>
        <v>0</v>
      </c>
      <c r="AH150" s="53">
        <f>AG150+SUMIFS(postings!$T:$T,postings!$C:$C,'b-data'!AH$2,postings!$D:$D,'b-data'!AH$3,postings!$I:$I,'b-data'!$A150)-SUMIFS(postings!$W:$W,postings!$C:$C,'b-data'!AH$2,postings!$D:$D,'b-data'!AH$3,postings!$M:$M,'b-data'!$A150)</f>
        <v>0</v>
      </c>
      <c r="AI150" s="53">
        <f>AH150+SUMIFS(postings!$T:$T,postings!$C:$C,'b-data'!AI$2,postings!$D:$D,'b-data'!AI$3,postings!$I:$I,'b-data'!$A150)-SUMIFS(postings!$W:$W,postings!$C:$C,'b-data'!AI$2,postings!$D:$D,'b-data'!AI$3,postings!$M:$M,'b-data'!$A150)</f>
        <v>0</v>
      </c>
      <c r="AJ150" s="53" cm="1">
        <f t="array" ref="AJ150">+INDEX(X150:AI150,1,Settings!$C$4)</f>
        <v>0</v>
      </c>
      <c r="AK150" s="53" cm="1">
        <f t="array" ref="AK150">+INDEX(X150:AI150,1,Settings!$C$4)</f>
        <v>0</v>
      </c>
      <c r="AL150" s="53"/>
      <c r="AM150" s="53">
        <f t="shared" si="272"/>
        <v>0</v>
      </c>
      <c r="AN150" s="53">
        <f t="shared" ref="AN150:AX150" si="311">+AM150</f>
        <v>0</v>
      </c>
      <c r="AO150" s="53">
        <f t="shared" si="311"/>
        <v>0</v>
      </c>
      <c r="AP150" s="53">
        <f t="shared" si="311"/>
        <v>0</v>
      </c>
      <c r="AQ150" s="53">
        <f t="shared" si="311"/>
        <v>0</v>
      </c>
      <c r="AR150" s="53">
        <f t="shared" si="311"/>
        <v>0</v>
      </c>
      <c r="AS150" s="53">
        <f t="shared" si="311"/>
        <v>0</v>
      </c>
      <c r="AT150" s="53">
        <f t="shared" si="311"/>
        <v>0</v>
      </c>
      <c r="AU150" s="53">
        <f t="shared" si="311"/>
        <v>0</v>
      </c>
      <c r="AV150" s="53">
        <f t="shared" si="311"/>
        <v>0</v>
      </c>
      <c r="AW150" s="53">
        <f t="shared" si="311"/>
        <v>0</v>
      </c>
      <c r="AX150" s="53">
        <f t="shared" si="311"/>
        <v>0</v>
      </c>
      <c r="AY150" s="53" cm="1">
        <f t="array" ref="AY150">+INDEX(AM150:AX150,1,Settings!$C$4)</f>
        <v>0</v>
      </c>
      <c r="AZ150" s="53">
        <f t="shared" si="274"/>
        <v>0</v>
      </c>
      <c r="BA150" s="53"/>
      <c r="BB150" s="53">
        <f t="shared" si="275"/>
        <v>0</v>
      </c>
      <c r="BC150" s="53">
        <f t="shared" ref="BC150:BN150" si="312">+BB150</f>
        <v>0</v>
      </c>
      <c r="BD150" s="53">
        <f t="shared" si="312"/>
        <v>0</v>
      </c>
      <c r="BE150" s="53">
        <f t="shared" si="312"/>
        <v>0</v>
      </c>
      <c r="BF150" s="53">
        <f t="shared" si="312"/>
        <v>0</v>
      </c>
      <c r="BG150" s="53">
        <f t="shared" si="312"/>
        <v>0</v>
      </c>
      <c r="BH150" s="53">
        <f t="shared" si="312"/>
        <v>0</v>
      </c>
      <c r="BI150" s="53">
        <f t="shared" si="312"/>
        <v>0</v>
      </c>
      <c r="BJ150" s="53">
        <f t="shared" si="312"/>
        <v>0</v>
      </c>
      <c r="BK150" s="53">
        <f t="shared" si="312"/>
        <v>0</v>
      </c>
      <c r="BL150" s="53">
        <f t="shared" si="312"/>
        <v>0</v>
      </c>
      <c r="BM150" s="53">
        <f t="shared" si="312"/>
        <v>0</v>
      </c>
      <c r="BN150" s="53">
        <f t="shared" si="312"/>
        <v>0</v>
      </c>
      <c r="BO150" s="53"/>
      <c r="BP150" s="53">
        <f t="shared" si="277"/>
        <v>0</v>
      </c>
      <c r="BQ150" s="53"/>
      <c r="BR150" s="53">
        <f t="shared" si="278"/>
        <v>0</v>
      </c>
    </row>
    <row r="151" spans="1:70" x14ac:dyDescent="0.2">
      <c r="A151" s="6">
        <v>1020</v>
      </c>
      <c r="B151" s="6" t="str">
        <f>+VLOOKUP(A151,masterfile!B:C,2,FALSE)</f>
        <v>Nebenkasse 2</v>
      </c>
      <c r="D151" s="53">
        <f>+SUMIF('[1]2017'!$A:$A,$A151,'[1]2017'!$C:$C)-SUMIF('[1]2017'!$E:$E,$A151,'[1]2017'!$G:$G)</f>
        <v>0</v>
      </c>
      <c r="E151" s="53">
        <f>+SUMIF('[1]2018'!$A:$A,$A151,'[1]2018'!$C:$C)-SUMIF('[1]2018'!$E:$E,$A151,'[1]2018'!$G:$G)+D151</f>
        <v>0</v>
      </c>
      <c r="F151" s="53">
        <f>+SUMIF('[1]2019'!$A:$A,$A151,'[1]2019'!$C:$C)-SUMIF('[1]2019'!$E:$E,$A151,'[1]2019'!$G:$G)+E151</f>
        <v>0</v>
      </c>
      <c r="G151" s="53">
        <f>+SUMIF('[1]2020'!$A:$A,$A151,'[1]2020'!$C:$C)-SUMIF('[1]2020'!$E:$E,$A151,'[1]2020'!$G:$G)+F151</f>
        <v>0</v>
      </c>
      <c r="H151" s="53"/>
      <c r="I151" s="53">
        <f>+(SUMIF('[1]2021'!$A:$A,$A151,'[1]2021'!$C:$C)-SUMIF('[1]2021'!$E:$E,$A151,'[1]2021'!$G:$G))/12+G151</f>
        <v>0</v>
      </c>
      <c r="J151" s="53">
        <f>+(SUMIF('[1]2021'!$A:$A,$A151,'[1]2021'!$C:$C)-SUMIF('[1]2021'!$E:$E,$A151,'[1]2021'!$G:$G))/12+I151</f>
        <v>0</v>
      </c>
      <c r="K151" s="53">
        <f>+(SUMIF('[1]2021'!$A:$A,$A151,'[1]2021'!$C:$C)-SUMIF('[1]2021'!$E:$E,$A151,'[1]2021'!$G:$G))/12+J151</f>
        <v>0</v>
      </c>
      <c r="L151" s="53">
        <f>+(SUMIF('[1]2021'!$A:$A,$A151,'[1]2021'!$C:$C)-SUMIF('[1]2021'!$E:$E,$A151,'[1]2021'!$G:$G))/12+K151</f>
        <v>0</v>
      </c>
      <c r="M151" s="53">
        <f>+(SUMIF('[1]2021'!$A:$A,$A151,'[1]2021'!$C:$C)-SUMIF('[1]2021'!$E:$E,$A151,'[1]2021'!$G:$G))/12+L151</f>
        <v>0</v>
      </c>
      <c r="N151" s="53">
        <f>+(SUMIF('[1]2021'!$A:$A,$A151,'[1]2021'!$C:$C)-SUMIF('[1]2021'!$E:$E,$A151,'[1]2021'!$G:$G))/12+M151</f>
        <v>0</v>
      </c>
      <c r="O151" s="53">
        <f>+(SUMIF('[1]2021'!$A:$A,$A151,'[1]2021'!$C:$C)-SUMIF('[1]2021'!$E:$E,$A151,'[1]2021'!$G:$G))/12+N151</f>
        <v>0</v>
      </c>
      <c r="P151" s="53">
        <f>+(SUMIF('[1]2021'!$A:$A,$A151,'[1]2021'!$C:$C)-SUMIF('[1]2021'!$E:$E,$A151,'[1]2021'!$G:$G))/12+O151</f>
        <v>0</v>
      </c>
      <c r="Q151" s="53">
        <f>+(SUMIF('[1]2021'!$A:$A,$A151,'[1]2021'!$C:$C)-SUMIF('[1]2021'!$E:$E,$A151,'[1]2021'!$G:$G))/12+P151</f>
        <v>0</v>
      </c>
      <c r="R151" s="53">
        <f>+(SUMIF('[1]2021'!$A:$A,$A151,'[1]2021'!$C:$C)-SUMIF('[1]2021'!$E:$E,$A151,'[1]2021'!$G:$G))/12+Q151</f>
        <v>0</v>
      </c>
      <c r="S151" s="53">
        <f>+(SUMIF('[1]2021'!$A:$A,$A151,'[1]2021'!$C:$C)-SUMIF('[1]2021'!$E:$E,$A151,'[1]2021'!$G:$G))/12+R151</f>
        <v>0</v>
      </c>
      <c r="T151" s="53">
        <f>+(SUMIF('[1]2021'!$A:$A,$A151,'[1]2021'!$C:$C)-SUMIF('[1]2021'!$E:$E,$A151,'[1]2021'!$G:$G))/12+S151</f>
        <v>0</v>
      </c>
      <c r="U151" s="53" cm="1">
        <f t="array" ref="U151">+INDEX(I151:T151,1,Settings!$C$4)</f>
        <v>0</v>
      </c>
      <c r="V151" s="53" cm="1">
        <f t="array" ref="V151">+INDEX(I151:T151,1,Settings!$C$4)</f>
        <v>0</v>
      </c>
      <c r="W151" s="53"/>
      <c r="X151" s="53">
        <f>V151+SUMIFS(postings!$T:$T,postings!$C:$C,'b-data'!X$2,postings!$D:$D,'b-data'!X$3,postings!$I:$I,'b-data'!$A151)-SUMIFS(postings!$W:$W,postings!$C:$C,'b-data'!X$2,postings!$D:$D,'b-data'!X$3,postings!$M:$M,'b-data'!$A151)</f>
        <v>0</v>
      </c>
      <c r="Y151" s="53">
        <f>X151+SUMIFS(postings!$T:$T,postings!$C:$C,'b-data'!Y$2,postings!$D:$D,'b-data'!Y$3,postings!$I:$I,'b-data'!$A151)-SUMIFS(postings!$W:$W,postings!$C:$C,'b-data'!Y$2,postings!$D:$D,'b-data'!Y$3,postings!$M:$M,'b-data'!$A151)</f>
        <v>0</v>
      </c>
      <c r="Z151" s="53">
        <f>Y151+SUMIFS(postings!$T:$T,postings!$C:$C,'b-data'!Z$2,postings!$D:$D,'b-data'!Z$3,postings!$I:$I,'b-data'!$A151)-SUMIFS(postings!$W:$W,postings!$C:$C,'b-data'!Z$2,postings!$D:$D,'b-data'!Z$3,postings!$M:$M,'b-data'!$A151)</f>
        <v>0</v>
      </c>
      <c r="AA151" s="53">
        <f>Z151+SUMIFS(postings!$T:$T,postings!$C:$C,'b-data'!AA$2,postings!$D:$D,'b-data'!AA$3,postings!$I:$I,'b-data'!$A151)-SUMIFS(postings!$W:$W,postings!$C:$C,'b-data'!AA$2,postings!$D:$D,'b-data'!AA$3,postings!$M:$M,'b-data'!$A151)</f>
        <v>0</v>
      </c>
      <c r="AB151" s="53">
        <f>AA151+SUMIFS(postings!$T:$T,postings!$C:$C,'b-data'!AB$2,postings!$D:$D,'b-data'!AB$3,postings!$I:$I,'b-data'!$A151)-SUMIFS(postings!$W:$W,postings!$C:$C,'b-data'!AB$2,postings!$D:$D,'b-data'!AB$3,postings!$M:$M,'b-data'!$A151)</f>
        <v>0</v>
      </c>
      <c r="AC151" s="53">
        <f>AB151+SUMIFS(postings!$T:$T,postings!$C:$C,'b-data'!AC$2,postings!$D:$D,'b-data'!AC$3,postings!$I:$I,'b-data'!$A151)-SUMIFS(postings!$W:$W,postings!$C:$C,'b-data'!AC$2,postings!$D:$D,'b-data'!AC$3,postings!$M:$M,'b-data'!$A151)</f>
        <v>0</v>
      </c>
      <c r="AD151" s="53">
        <f>AC151+SUMIFS(postings!$T:$T,postings!$C:$C,'b-data'!AD$2,postings!$D:$D,'b-data'!AD$3,postings!$I:$I,'b-data'!$A151)-SUMIFS(postings!$W:$W,postings!$C:$C,'b-data'!AD$2,postings!$D:$D,'b-data'!AD$3,postings!$M:$M,'b-data'!$A151)</f>
        <v>0</v>
      </c>
      <c r="AE151" s="53">
        <f>AD151+SUMIFS(postings!$T:$T,postings!$C:$C,'b-data'!AE$2,postings!$D:$D,'b-data'!AE$3,postings!$I:$I,'b-data'!$A151)-SUMIFS(postings!$W:$W,postings!$C:$C,'b-data'!AE$2,postings!$D:$D,'b-data'!AE$3,postings!$M:$M,'b-data'!$A151)</f>
        <v>0</v>
      </c>
      <c r="AF151" s="53">
        <f>AE151+SUMIFS(postings!$T:$T,postings!$C:$C,'b-data'!AF$2,postings!$D:$D,'b-data'!AF$3,postings!$I:$I,'b-data'!$A151)-SUMIFS(postings!$W:$W,postings!$C:$C,'b-data'!AF$2,postings!$D:$D,'b-data'!AF$3,postings!$M:$M,'b-data'!$A151)</f>
        <v>0</v>
      </c>
      <c r="AG151" s="53">
        <f>AF151+SUMIFS(postings!$T:$T,postings!$C:$C,'b-data'!AG$2,postings!$D:$D,'b-data'!AG$3,postings!$I:$I,'b-data'!$A151)-SUMIFS(postings!$W:$W,postings!$C:$C,'b-data'!AG$2,postings!$D:$D,'b-data'!AG$3,postings!$M:$M,'b-data'!$A151)</f>
        <v>0</v>
      </c>
      <c r="AH151" s="53">
        <f>AG151+SUMIFS(postings!$T:$T,postings!$C:$C,'b-data'!AH$2,postings!$D:$D,'b-data'!AH$3,postings!$I:$I,'b-data'!$A151)-SUMIFS(postings!$W:$W,postings!$C:$C,'b-data'!AH$2,postings!$D:$D,'b-data'!AH$3,postings!$M:$M,'b-data'!$A151)</f>
        <v>0</v>
      </c>
      <c r="AI151" s="53">
        <f>AH151+SUMIFS(postings!$T:$T,postings!$C:$C,'b-data'!AI$2,postings!$D:$D,'b-data'!AI$3,postings!$I:$I,'b-data'!$A151)-SUMIFS(postings!$W:$W,postings!$C:$C,'b-data'!AI$2,postings!$D:$D,'b-data'!AI$3,postings!$M:$M,'b-data'!$A151)</f>
        <v>0</v>
      </c>
      <c r="AJ151" s="53" cm="1">
        <f t="array" ref="AJ151">+INDEX(X151:AI151,1,Settings!$C$4)</f>
        <v>0</v>
      </c>
      <c r="AK151" s="53" cm="1">
        <f t="array" ref="AK151">+INDEX(X151:AI151,1,Settings!$C$4)</f>
        <v>0</v>
      </c>
      <c r="AL151" s="53"/>
      <c r="AM151" s="53">
        <f t="shared" si="272"/>
        <v>0</v>
      </c>
      <c r="AN151" s="53">
        <f t="shared" ref="AN151:AX151" si="313">+AM151</f>
        <v>0</v>
      </c>
      <c r="AO151" s="53">
        <f t="shared" si="313"/>
        <v>0</v>
      </c>
      <c r="AP151" s="53">
        <f t="shared" si="313"/>
        <v>0</v>
      </c>
      <c r="AQ151" s="53">
        <f t="shared" si="313"/>
        <v>0</v>
      </c>
      <c r="AR151" s="53">
        <f t="shared" si="313"/>
        <v>0</v>
      </c>
      <c r="AS151" s="53">
        <f t="shared" si="313"/>
        <v>0</v>
      </c>
      <c r="AT151" s="53">
        <f t="shared" si="313"/>
        <v>0</v>
      </c>
      <c r="AU151" s="53">
        <f t="shared" si="313"/>
        <v>0</v>
      </c>
      <c r="AV151" s="53">
        <f t="shared" si="313"/>
        <v>0</v>
      </c>
      <c r="AW151" s="53">
        <f t="shared" si="313"/>
        <v>0</v>
      </c>
      <c r="AX151" s="53">
        <f t="shared" si="313"/>
        <v>0</v>
      </c>
      <c r="AY151" s="53" cm="1">
        <f t="array" ref="AY151">+INDEX(AM151:AX151,1,Settings!$C$4)</f>
        <v>0</v>
      </c>
      <c r="AZ151" s="53">
        <f t="shared" si="274"/>
        <v>0</v>
      </c>
      <c r="BA151" s="53"/>
      <c r="BB151" s="53">
        <f t="shared" si="275"/>
        <v>0</v>
      </c>
      <c r="BC151" s="53">
        <f t="shared" ref="BC151:BN151" si="314">+BB151</f>
        <v>0</v>
      </c>
      <c r="BD151" s="53">
        <f t="shared" si="314"/>
        <v>0</v>
      </c>
      <c r="BE151" s="53">
        <f t="shared" si="314"/>
        <v>0</v>
      </c>
      <c r="BF151" s="53">
        <f t="shared" si="314"/>
        <v>0</v>
      </c>
      <c r="BG151" s="53">
        <f t="shared" si="314"/>
        <v>0</v>
      </c>
      <c r="BH151" s="53">
        <f t="shared" si="314"/>
        <v>0</v>
      </c>
      <c r="BI151" s="53">
        <f t="shared" si="314"/>
        <v>0</v>
      </c>
      <c r="BJ151" s="53">
        <f t="shared" si="314"/>
        <v>0</v>
      </c>
      <c r="BK151" s="53">
        <f t="shared" si="314"/>
        <v>0</v>
      </c>
      <c r="BL151" s="53">
        <f t="shared" si="314"/>
        <v>0</v>
      </c>
      <c r="BM151" s="53">
        <f t="shared" si="314"/>
        <v>0</v>
      </c>
      <c r="BN151" s="53">
        <f t="shared" si="314"/>
        <v>0</v>
      </c>
      <c r="BO151" s="53"/>
      <c r="BP151" s="53">
        <f t="shared" si="277"/>
        <v>0</v>
      </c>
      <c r="BQ151" s="53"/>
      <c r="BR151" s="53">
        <f t="shared" si="278"/>
        <v>0</v>
      </c>
    </row>
    <row r="152" spans="1:70" x14ac:dyDescent="0.2">
      <c r="A152" s="6">
        <v>1100</v>
      </c>
      <c r="B152" s="6" t="str">
        <f>+VLOOKUP(A152,masterfile!B:C,2,FALSE)</f>
        <v>Bank (Postbank)</v>
      </c>
      <c r="D152" s="53">
        <f>+SUMIF('[1]2017'!$A:$A,$A152,'[1]2017'!$C:$C)-SUMIF('[1]2017'!$E:$E,$A152,'[1]2017'!$G:$G)</f>
        <v>0</v>
      </c>
      <c r="E152" s="53">
        <f>+SUMIF('[1]2018'!$A:$A,$A152,'[1]2018'!$C:$C)-SUMIF('[1]2018'!$E:$E,$A152,'[1]2018'!$G:$G)+D152</f>
        <v>0</v>
      </c>
      <c r="F152" s="53">
        <f>+SUMIF('[1]2019'!$A:$A,$A152,'[1]2019'!$C:$C)-SUMIF('[1]2019'!$E:$E,$A152,'[1]2019'!$G:$G)+E152</f>
        <v>0</v>
      </c>
      <c r="G152" s="53">
        <f>+SUMIF('[1]2020'!$A:$A,$A152,'[1]2020'!$C:$C)-SUMIF('[1]2020'!$E:$E,$A152,'[1]2020'!$G:$G)+F152</f>
        <v>0</v>
      </c>
      <c r="H152" s="53"/>
      <c r="I152" s="53">
        <f>+(SUMIF('[1]2021'!$A:$A,$A152,'[1]2021'!$C:$C)-SUMIF('[1]2021'!$E:$E,$A152,'[1]2021'!$G:$G))/12+G152</f>
        <v>0</v>
      </c>
      <c r="J152" s="53">
        <f>+(SUMIF('[1]2021'!$A:$A,$A152,'[1]2021'!$C:$C)-SUMIF('[1]2021'!$E:$E,$A152,'[1]2021'!$G:$G))/12+I152</f>
        <v>0</v>
      </c>
      <c r="K152" s="53">
        <f>+(SUMIF('[1]2021'!$A:$A,$A152,'[1]2021'!$C:$C)-SUMIF('[1]2021'!$E:$E,$A152,'[1]2021'!$G:$G))/12+J152</f>
        <v>0</v>
      </c>
      <c r="L152" s="53">
        <f>+(SUMIF('[1]2021'!$A:$A,$A152,'[1]2021'!$C:$C)-SUMIF('[1]2021'!$E:$E,$A152,'[1]2021'!$G:$G))/12+K152</f>
        <v>0</v>
      </c>
      <c r="M152" s="53">
        <f>+(SUMIF('[1]2021'!$A:$A,$A152,'[1]2021'!$C:$C)-SUMIF('[1]2021'!$E:$E,$A152,'[1]2021'!$G:$G))/12+L152</f>
        <v>0</v>
      </c>
      <c r="N152" s="53">
        <f>+(SUMIF('[1]2021'!$A:$A,$A152,'[1]2021'!$C:$C)-SUMIF('[1]2021'!$E:$E,$A152,'[1]2021'!$G:$G))/12+M152</f>
        <v>0</v>
      </c>
      <c r="O152" s="53">
        <f>+(SUMIF('[1]2021'!$A:$A,$A152,'[1]2021'!$C:$C)-SUMIF('[1]2021'!$E:$E,$A152,'[1]2021'!$G:$G))/12+N152</f>
        <v>0</v>
      </c>
      <c r="P152" s="53">
        <f>+(SUMIF('[1]2021'!$A:$A,$A152,'[1]2021'!$C:$C)-SUMIF('[1]2021'!$E:$E,$A152,'[1]2021'!$G:$G))/12+O152</f>
        <v>0</v>
      </c>
      <c r="Q152" s="53">
        <f>+(SUMIF('[1]2021'!$A:$A,$A152,'[1]2021'!$C:$C)-SUMIF('[1]2021'!$E:$E,$A152,'[1]2021'!$G:$G))/12+P152</f>
        <v>0</v>
      </c>
      <c r="R152" s="53">
        <f>+(SUMIF('[1]2021'!$A:$A,$A152,'[1]2021'!$C:$C)-SUMIF('[1]2021'!$E:$E,$A152,'[1]2021'!$G:$G))/12+Q152</f>
        <v>0</v>
      </c>
      <c r="S152" s="53">
        <f>+(SUMIF('[1]2021'!$A:$A,$A152,'[1]2021'!$C:$C)-SUMIF('[1]2021'!$E:$E,$A152,'[1]2021'!$G:$G))/12+R152</f>
        <v>0</v>
      </c>
      <c r="T152" s="53">
        <f>+(SUMIF('[1]2021'!$A:$A,$A152,'[1]2021'!$C:$C)-SUMIF('[1]2021'!$E:$E,$A152,'[1]2021'!$G:$G))/12+S152</f>
        <v>0</v>
      </c>
      <c r="U152" s="53" cm="1">
        <f t="array" ref="U152">+INDEX(I152:T152,1,Settings!$C$4)</f>
        <v>0</v>
      </c>
      <c r="V152" s="53" cm="1">
        <f t="array" ref="V152">+INDEX(I152:T152,1,Settings!$C$4)</f>
        <v>0</v>
      </c>
      <c r="W152" s="53"/>
      <c r="X152" s="53">
        <f>V152+SUMIFS(postings!$T:$T,postings!$C:$C,'b-data'!X$2,postings!$D:$D,'b-data'!X$3,postings!$I:$I,'b-data'!$A152)-SUMIFS(postings!$W:$W,postings!$C:$C,'b-data'!X$2,postings!$D:$D,'b-data'!X$3,postings!$M:$M,'b-data'!$A152)</f>
        <v>0</v>
      </c>
      <c r="Y152" s="53">
        <f>X152+SUMIFS(postings!$T:$T,postings!$C:$C,'b-data'!Y$2,postings!$D:$D,'b-data'!Y$3,postings!$I:$I,'b-data'!$A152)-SUMIFS(postings!$W:$W,postings!$C:$C,'b-data'!Y$2,postings!$D:$D,'b-data'!Y$3,postings!$M:$M,'b-data'!$A152)</f>
        <v>0</v>
      </c>
      <c r="Z152" s="53">
        <f>Y152+SUMIFS(postings!$T:$T,postings!$C:$C,'b-data'!Z$2,postings!$D:$D,'b-data'!Z$3,postings!$I:$I,'b-data'!$A152)-SUMIFS(postings!$W:$W,postings!$C:$C,'b-data'!Z$2,postings!$D:$D,'b-data'!Z$3,postings!$M:$M,'b-data'!$A152)</f>
        <v>0</v>
      </c>
      <c r="AA152" s="53">
        <f>Z152+SUMIFS(postings!$T:$T,postings!$C:$C,'b-data'!AA$2,postings!$D:$D,'b-data'!AA$3,postings!$I:$I,'b-data'!$A152)-SUMIFS(postings!$W:$W,postings!$C:$C,'b-data'!AA$2,postings!$D:$D,'b-data'!AA$3,postings!$M:$M,'b-data'!$A152)</f>
        <v>0</v>
      </c>
      <c r="AB152" s="53">
        <f>AA152+SUMIFS(postings!$T:$T,postings!$C:$C,'b-data'!AB$2,postings!$D:$D,'b-data'!AB$3,postings!$I:$I,'b-data'!$A152)-SUMIFS(postings!$W:$W,postings!$C:$C,'b-data'!AB$2,postings!$D:$D,'b-data'!AB$3,postings!$M:$M,'b-data'!$A152)</f>
        <v>0</v>
      </c>
      <c r="AC152" s="53">
        <f>AB152+SUMIFS(postings!$T:$T,postings!$C:$C,'b-data'!AC$2,postings!$D:$D,'b-data'!AC$3,postings!$I:$I,'b-data'!$A152)-SUMIFS(postings!$W:$W,postings!$C:$C,'b-data'!AC$2,postings!$D:$D,'b-data'!AC$3,postings!$M:$M,'b-data'!$A152)</f>
        <v>0</v>
      </c>
      <c r="AD152" s="53">
        <f>AC152+SUMIFS(postings!$T:$T,postings!$C:$C,'b-data'!AD$2,postings!$D:$D,'b-data'!AD$3,postings!$I:$I,'b-data'!$A152)-SUMIFS(postings!$W:$W,postings!$C:$C,'b-data'!AD$2,postings!$D:$D,'b-data'!AD$3,postings!$M:$M,'b-data'!$A152)</f>
        <v>0</v>
      </c>
      <c r="AE152" s="53">
        <f>AD152+SUMIFS(postings!$T:$T,postings!$C:$C,'b-data'!AE$2,postings!$D:$D,'b-data'!AE$3,postings!$I:$I,'b-data'!$A152)-SUMIFS(postings!$W:$W,postings!$C:$C,'b-data'!AE$2,postings!$D:$D,'b-data'!AE$3,postings!$M:$M,'b-data'!$A152)</f>
        <v>0</v>
      </c>
      <c r="AF152" s="53">
        <f>AE152+SUMIFS(postings!$T:$T,postings!$C:$C,'b-data'!AF$2,postings!$D:$D,'b-data'!AF$3,postings!$I:$I,'b-data'!$A152)-SUMIFS(postings!$W:$W,postings!$C:$C,'b-data'!AF$2,postings!$D:$D,'b-data'!AF$3,postings!$M:$M,'b-data'!$A152)</f>
        <v>0</v>
      </c>
      <c r="AG152" s="53">
        <f>AF152+SUMIFS(postings!$T:$T,postings!$C:$C,'b-data'!AG$2,postings!$D:$D,'b-data'!AG$3,postings!$I:$I,'b-data'!$A152)-SUMIFS(postings!$W:$W,postings!$C:$C,'b-data'!AG$2,postings!$D:$D,'b-data'!AG$3,postings!$M:$M,'b-data'!$A152)</f>
        <v>0</v>
      </c>
      <c r="AH152" s="53">
        <f>AG152+SUMIFS(postings!$T:$T,postings!$C:$C,'b-data'!AH$2,postings!$D:$D,'b-data'!AH$3,postings!$I:$I,'b-data'!$A152)-SUMIFS(postings!$W:$W,postings!$C:$C,'b-data'!AH$2,postings!$D:$D,'b-data'!AH$3,postings!$M:$M,'b-data'!$A152)</f>
        <v>0</v>
      </c>
      <c r="AI152" s="53">
        <f>AH152+SUMIFS(postings!$T:$T,postings!$C:$C,'b-data'!AI$2,postings!$D:$D,'b-data'!AI$3,postings!$I:$I,'b-data'!$A152)-SUMIFS(postings!$W:$W,postings!$C:$C,'b-data'!AI$2,postings!$D:$D,'b-data'!AI$3,postings!$M:$M,'b-data'!$A152)</f>
        <v>0</v>
      </c>
      <c r="AJ152" s="53" cm="1">
        <f t="array" ref="AJ152">+INDEX(X152:AI152,1,Settings!$C$4)</f>
        <v>0</v>
      </c>
      <c r="AK152" s="53" cm="1">
        <f t="array" ref="AK152">+INDEX(X152:AI152,1,Settings!$C$4)</f>
        <v>0</v>
      </c>
      <c r="AL152" s="53"/>
      <c r="AM152" s="53">
        <f t="shared" si="272"/>
        <v>0</v>
      </c>
      <c r="AN152" s="53">
        <f t="shared" ref="AN152:AX152" si="315">+AM152</f>
        <v>0</v>
      </c>
      <c r="AO152" s="53">
        <f t="shared" si="315"/>
        <v>0</v>
      </c>
      <c r="AP152" s="53">
        <f t="shared" si="315"/>
        <v>0</v>
      </c>
      <c r="AQ152" s="53">
        <f t="shared" si="315"/>
        <v>0</v>
      </c>
      <c r="AR152" s="53">
        <f t="shared" si="315"/>
        <v>0</v>
      </c>
      <c r="AS152" s="53">
        <f t="shared" si="315"/>
        <v>0</v>
      </c>
      <c r="AT152" s="53">
        <f t="shared" si="315"/>
        <v>0</v>
      </c>
      <c r="AU152" s="53">
        <f t="shared" si="315"/>
        <v>0</v>
      </c>
      <c r="AV152" s="53">
        <f t="shared" si="315"/>
        <v>0</v>
      </c>
      <c r="AW152" s="53">
        <f t="shared" si="315"/>
        <v>0</v>
      </c>
      <c r="AX152" s="53">
        <f t="shared" si="315"/>
        <v>0</v>
      </c>
      <c r="AY152" s="53" cm="1">
        <f t="array" ref="AY152">+INDEX(AM152:AX152,1,Settings!$C$4)</f>
        <v>0</v>
      </c>
      <c r="AZ152" s="53">
        <f t="shared" si="274"/>
        <v>0</v>
      </c>
      <c r="BA152" s="53"/>
      <c r="BB152" s="53">
        <f t="shared" si="275"/>
        <v>0</v>
      </c>
      <c r="BC152" s="53">
        <f t="shared" ref="BC152:BN152" si="316">+BB152</f>
        <v>0</v>
      </c>
      <c r="BD152" s="53">
        <f t="shared" si="316"/>
        <v>0</v>
      </c>
      <c r="BE152" s="53">
        <f t="shared" si="316"/>
        <v>0</v>
      </c>
      <c r="BF152" s="53">
        <f t="shared" si="316"/>
        <v>0</v>
      </c>
      <c r="BG152" s="53">
        <f t="shared" si="316"/>
        <v>0</v>
      </c>
      <c r="BH152" s="53">
        <f t="shared" si="316"/>
        <v>0</v>
      </c>
      <c r="BI152" s="53">
        <f t="shared" si="316"/>
        <v>0</v>
      </c>
      <c r="BJ152" s="53">
        <f t="shared" si="316"/>
        <v>0</v>
      </c>
      <c r="BK152" s="53">
        <f t="shared" si="316"/>
        <v>0</v>
      </c>
      <c r="BL152" s="53">
        <f t="shared" si="316"/>
        <v>0</v>
      </c>
      <c r="BM152" s="53">
        <f t="shared" si="316"/>
        <v>0</v>
      </c>
      <c r="BN152" s="53">
        <f t="shared" si="316"/>
        <v>0</v>
      </c>
      <c r="BO152" s="53"/>
      <c r="BP152" s="53">
        <f t="shared" si="277"/>
        <v>0</v>
      </c>
      <c r="BQ152" s="53"/>
      <c r="BR152" s="53">
        <f t="shared" si="278"/>
        <v>0</v>
      </c>
    </row>
    <row r="153" spans="1:70" x14ac:dyDescent="0.2">
      <c r="A153" s="6">
        <v>1110</v>
      </c>
      <c r="B153" s="6" t="str">
        <f>+VLOOKUP(A153,masterfile!B:C,2,FALSE)</f>
        <v>Bank (Postbank 1)</v>
      </c>
      <c r="D153" s="53">
        <f>+SUMIF('[1]2017'!$A:$A,$A153,'[1]2017'!$C:$C)-SUMIF('[1]2017'!$E:$E,$A153,'[1]2017'!$G:$G)</f>
        <v>0</v>
      </c>
      <c r="E153" s="53">
        <f>+SUMIF('[1]2018'!$A:$A,$A153,'[1]2018'!$C:$C)-SUMIF('[1]2018'!$E:$E,$A153,'[1]2018'!$G:$G)+D153</f>
        <v>0</v>
      </c>
      <c r="F153" s="53">
        <f>+SUMIF('[1]2019'!$A:$A,$A153,'[1]2019'!$C:$C)-SUMIF('[1]2019'!$E:$E,$A153,'[1]2019'!$G:$G)+E153</f>
        <v>0</v>
      </c>
      <c r="G153" s="53">
        <f>+SUMIF('[1]2020'!$A:$A,$A153,'[1]2020'!$C:$C)-SUMIF('[1]2020'!$E:$E,$A153,'[1]2020'!$G:$G)+F153</f>
        <v>0</v>
      </c>
      <c r="H153" s="53"/>
      <c r="I153" s="53">
        <f>+(SUMIF('[1]2021'!$A:$A,$A153,'[1]2021'!$C:$C)-SUMIF('[1]2021'!$E:$E,$A153,'[1]2021'!$G:$G))/12+G153</f>
        <v>0</v>
      </c>
      <c r="J153" s="53">
        <f>+(SUMIF('[1]2021'!$A:$A,$A153,'[1]2021'!$C:$C)-SUMIF('[1]2021'!$E:$E,$A153,'[1]2021'!$G:$G))/12+I153</f>
        <v>0</v>
      </c>
      <c r="K153" s="53">
        <f>+(SUMIF('[1]2021'!$A:$A,$A153,'[1]2021'!$C:$C)-SUMIF('[1]2021'!$E:$E,$A153,'[1]2021'!$G:$G))/12+J153</f>
        <v>0</v>
      </c>
      <c r="L153" s="53">
        <f>+(SUMIF('[1]2021'!$A:$A,$A153,'[1]2021'!$C:$C)-SUMIF('[1]2021'!$E:$E,$A153,'[1]2021'!$G:$G))/12+K153</f>
        <v>0</v>
      </c>
      <c r="M153" s="53">
        <f>+(SUMIF('[1]2021'!$A:$A,$A153,'[1]2021'!$C:$C)-SUMIF('[1]2021'!$E:$E,$A153,'[1]2021'!$G:$G))/12+L153</f>
        <v>0</v>
      </c>
      <c r="N153" s="53">
        <f>+(SUMIF('[1]2021'!$A:$A,$A153,'[1]2021'!$C:$C)-SUMIF('[1]2021'!$E:$E,$A153,'[1]2021'!$G:$G))/12+M153</f>
        <v>0</v>
      </c>
      <c r="O153" s="53">
        <f>+(SUMIF('[1]2021'!$A:$A,$A153,'[1]2021'!$C:$C)-SUMIF('[1]2021'!$E:$E,$A153,'[1]2021'!$G:$G))/12+N153</f>
        <v>0</v>
      </c>
      <c r="P153" s="53">
        <f>+(SUMIF('[1]2021'!$A:$A,$A153,'[1]2021'!$C:$C)-SUMIF('[1]2021'!$E:$E,$A153,'[1]2021'!$G:$G))/12+O153</f>
        <v>0</v>
      </c>
      <c r="Q153" s="53">
        <f>+(SUMIF('[1]2021'!$A:$A,$A153,'[1]2021'!$C:$C)-SUMIF('[1]2021'!$E:$E,$A153,'[1]2021'!$G:$G))/12+P153</f>
        <v>0</v>
      </c>
      <c r="R153" s="53">
        <f>+(SUMIF('[1]2021'!$A:$A,$A153,'[1]2021'!$C:$C)-SUMIF('[1]2021'!$E:$E,$A153,'[1]2021'!$G:$G))/12+Q153</f>
        <v>0</v>
      </c>
      <c r="S153" s="53">
        <f>+(SUMIF('[1]2021'!$A:$A,$A153,'[1]2021'!$C:$C)-SUMIF('[1]2021'!$E:$E,$A153,'[1]2021'!$G:$G))/12+R153</f>
        <v>0</v>
      </c>
      <c r="T153" s="53">
        <f>+(SUMIF('[1]2021'!$A:$A,$A153,'[1]2021'!$C:$C)-SUMIF('[1]2021'!$E:$E,$A153,'[1]2021'!$G:$G))/12+S153</f>
        <v>0</v>
      </c>
      <c r="U153" s="53" cm="1">
        <f t="array" ref="U153">+INDEX(I153:T153,1,Settings!$C$4)</f>
        <v>0</v>
      </c>
      <c r="V153" s="53" cm="1">
        <f t="array" ref="V153">+INDEX(I153:T153,1,Settings!$C$4)</f>
        <v>0</v>
      </c>
      <c r="W153" s="53"/>
      <c r="X153" s="53">
        <f>V153+SUMIFS(postings!$T:$T,postings!$C:$C,'b-data'!X$2,postings!$D:$D,'b-data'!X$3,postings!$I:$I,'b-data'!$A153)-SUMIFS(postings!$W:$W,postings!$C:$C,'b-data'!X$2,postings!$D:$D,'b-data'!X$3,postings!$M:$M,'b-data'!$A153)</f>
        <v>0</v>
      </c>
      <c r="Y153" s="53">
        <f>X153+SUMIFS(postings!$T:$T,postings!$C:$C,'b-data'!Y$2,postings!$D:$D,'b-data'!Y$3,postings!$I:$I,'b-data'!$A153)-SUMIFS(postings!$W:$W,postings!$C:$C,'b-data'!Y$2,postings!$D:$D,'b-data'!Y$3,postings!$M:$M,'b-data'!$A153)</f>
        <v>0</v>
      </c>
      <c r="Z153" s="53">
        <f>Y153+SUMIFS(postings!$T:$T,postings!$C:$C,'b-data'!Z$2,postings!$D:$D,'b-data'!Z$3,postings!$I:$I,'b-data'!$A153)-SUMIFS(postings!$W:$W,postings!$C:$C,'b-data'!Z$2,postings!$D:$D,'b-data'!Z$3,postings!$M:$M,'b-data'!$A153)</f>
        <v>0</v>
      </c>
      <c r="AA153" s="53">
        <f>Z153+SUMIFS(postings!$T:$T,postings!$C:$C,'b-data'!AA$2,postings!$D:$D,'b-data'!AA$3,postings!$I:$I,'b-data'!$A153)-SUMIFS(postings!$W:$W,postings!$C:$C,'b-data'!AA$2,postings!$D:$D,'b-data'!AA$3,postings!$M:$M,'b-data'!$A153)</f>
        <v>0</v>
      </c>
      <c r="AB153" s="53">
        <f>AA153+SUMIFS(postings!$T:$T,postings!$C:$C,'b-data'!AB$2,postings!$D:$D,'b-data'!AB$3,postings!$I:$I,'b-data'!$A153)-SUMIFS(postings!$W:$W,postings!$C:$C,'b-data'!AB$2,postings!$D:$D,'b-data'!AB$3,postings!$M:$M,'b-data'!$A153)</f>
        <v>0</v>
      </c>
      <c r="AC153" s="53">
        <f>AB153+SUMIFS(postings!$T:$T,postings!$C:$C,'b-data'!AC$2,postings!$D:$D,'b-data'!AC$3,postings!$I:$I,'b-data'!$A153)-SUMIFS(postings!$W:$W,postings!$C:$C,'b-data'!AC$2,postings!$D:$D,'b-data'!AC$3,postings!$M:$M,'b-data'!$A153)</f>
        <v>0</v>
      </c>
      <c r="AD153" s="53">
        <f>AC153+SUMIFS(postings!$T:$T,postings!$C:$C,'b-data'!AD$2,postings!$D:$D,'b-data'!AD$3,postings!$I:$I,'b-data'!$A153)-SUMIFS(postings!$W:$W,postings!$C:$C,'b-data'!AD$2,postings!$D:$D,'b-data'!AD$3,postings!$M:$M,'b-data'!$A153)</f>
        <v>0</v>
      </c>
      <c r="AE153" s="53">
        <f>AD153+SUMIFS(postings!$T:$T,postings!$C:$C,'b-data'!AE$2,postings!$D:$D,'b-data'!AE$3,postings!$I:$I,'b-data'!$A153)-SUMIFS(postings!$W:$W,postings!$C:$C,'b-data'!AE$2,postings!$D:$D,'b-data'!AE$3,postings!$M:$M,'b-data'!$A153)</f>
        <v>0</v>
      </c>
      <c r="AF153" s="53">
        <f>AE153+SUMIFS(postings!$T:$T,postings!$C:$C,'b-data'!AF$2,postings!$D:$D,'b-data'!AF$3,postings!$I:$I,'b-data'!$A153)-SUMIFS(postings!$W:$W,postings!$C:$C,'b-data'!AF$2,postings!$D:$D,'b-data'!AF$3,postings!$M:$M,'b-data'!$A153)</f>
        <v>0</v>
      </c>
      <c r="AG153" s="53">
        <f>AF153+SUMIFS(postings!$T:$T,postings!$C:$C,'b-data'!AG$2,postings!$D:$D,'b-data'!AG$3,postings!$I:$I,'b-data'!$A153)-SUMIFS(postings!$W:$W,postings!$C:$C,'b-data'!AG$2,postings!$D:$D,'b-data'!AG$3,postings!$M:$M,'b-data'!$A153)</f>
        <v>0</v>
      </c>
      <c r="AH153" s="53">
        <f>AG153+SUMIFS(postings!$T:$T,postings!$C:$C,'b-data'!AH$2,postings!$D:$D,'b-data'!AH$3,postings!$I:$I,'b-data'!$A153)-SUMIFS(postings!$W:$W,postings!$C:$C,'b-data'!AH$2,postings!$D:$D,'b-data'!AH$3,postings!$M:$M,'b-data'!$A153)</f>
        <v>0</v>
      </c>
      <c r="AI153" s="53">
        <f>AH153+SUMIFS(postings!$T:$T,postings!$C:$C,'b-data'!AI$2,postings!$D:$D,'b-data'!AI$3,postings!$I:$I,'b-data'!$A153)-SUMIFS(postings!$W:$W,postings!$C:$C,'b-data'!AI$2,postings!$D:$D,'b-data'!AI$3,postings!$M:$M,'b-data'!$A153)</f>
        <v>0</v>
      </c>
      <c r="AJ153" s="53" cm="1">
        <f t="array" ref="AJ153">+INDEX(X153:AI153,1,Settings!$C$4)</f>
        <v>0</v>
      </c>
      <c r="AK153" s="53" cm="1">
        <f t="array" ref="AK153">+INDEX(X153:AI153,1,Settings!$C$4)</f>
        <v>0</v>
      </c>
      <c r="AL153" s="53"/>
      <c r="AM153" s="53">
        <f t="shared" si="272"/>
        <v>0</v>
      </c>
      <c r="AN153" s="53">
        <f t="shared" ref="AN153:AX153" si="317">+AM153</f>
        <v>0</v>
      </c>
      <c r="AO153" s="53">
        <f t="shared" si="317"/>
        <v>0</v>
      </c>
      <c r="AP153" s="53">
        <f t="shared" si="317"/>
        <v>0</v>
      </c>
      <c r="AQ153" s="53">
        <f t="shared" si="317"/>
        <v>0</v>
      </c>
      <c r="AR153" s="53">
        <f t="shared" si="317"/>
        <v>0</v>
      </c>
      <c r="AS153" s="53">
        <f t="shared" si="317"/>
        <v>0</v>
      </c>
      <c r="AT153" s="53">
        <f t="shared" si="317"/>
        <v>0</v>
      </c>
      <c r="AU153" s="53">
        <f t="shared" si="317"/>
        <v>0</v>
      </c>
      <c r="AV153" s="53">
        <f t="shared" si="317"/>
        <v>0</v>
      </c>
      <c r="AW153" s="53">
        <f t="shared" si="317"/>
        <v>0</v>
      </c>
      <c r="AX153" s="53">
        <f t="shared" si="317"/>
        <v>0</v>
      </c>
      <c r="AY153" s="53" cm="1">
        <f t="array" ref="AY153">+INDEX(AM153:AX153,1,Settings!$C$4)</f>
        <v>0</v>
      </c>
      <c r="AZ153" s="53">
        <f t="shared" si="274"/>
        <v>0</v>
      </c>
      <c r="BA153" s="53"/>
      <c r="BB153" s="53">
        <f t="shared" si="275"/>
        <v>0</v>
      </c>
      <c r="BC153" s="53">
        <f t="shared" ref="BC153:BN153" si="318">+BB153</f>
        <v>0</v>
      </c>
      <c r="BD153" s="53">
        <f t="shared" si="318"/>
        <v>0</v>
      </c>
      <c r="BE153" s="53">
        <f t="shared" si="318"/>
        <v>0</v>
      </c>
      <c r="BF153" s="53">
        <f t="shared" si="318"/>
        <v>0</v>
      </c>
      <c r="BG153" s="53">
        <f t="shared" si="318"/>
        <v>0</v>
      </c>
      <c r="BH153" s="53">
        <f t="shared" si="318"/>
        <v>0</v>
      </c>
      <c r="BI153" s="53">
        <f t="shared" si="318"/>
        <v>0</v>
      </c>
      <c r="BJ153" s="53">
        <f t="shared" si="318"/>
        <v>0</v>
      </c>
      <c r="BK153" s="53">
        <f t="shared" si="318"/>
        <v>0</v>
      </c>
      <c r="BL153" s="53">
        <f t="shared" si="318"/>
        <v>0</v>
      </c>
      <c r="BM153" s="53">
        <f t="shared" si="318"/>
        <v>0</v>
      </c>
      <c r="BN153" s="53">
        <f t="shared" si="318"/>
        <v>0</v>
      </c>
      <c r="BO153" s="53"/>
      <c r="BP153" s="53">
        <f t="shared" si="277"/>
        <v>0</v>
      </c>
      <c r="BQ153" s="53"/>
      <c r="BR153" s="53">
        <f t="shared" si="278"/>
        <v>0</v>
      </c>
    </row>
    <row r="154" spans="1:70" x14ac:dyDescent="0.2">
      <c r="A154" s="6">
        <v>1120</v>
      </c>
      <c r="B154" s="6" t="str">
        <f>+VLOOKUP(A154,masterfile!B:C,2,FALSE)</f>
        <v>Bank (Postbank 2)</v>
      </c>
      <c r="D154" s="53">
        <f>+SUMIF('[1]2017'!$A:$A,$A154,'[1]2017'!$C:$C)-SUMIF('[1]2017'!$E:$E,$A154,'[1]2017'!$G:$G)</f>
        <v>0</v>
      </c>
      <c r="E154" s="53">
        <f>+SUMIF('[1]2018'!$A:$A,$A154,'[1]2018'!$C:$C)-SUMIF('[1]2018'!$E:$E,$A154,'[1]2018'!$G:$G)+D154</f>
        <v>0</v>
      </c>
      <c r="F154" s="53">
        <f>+SUMIF('[1]2019'!$A:$A,$A154,'[1]2019'!$C:$C)-SUMIF('[1]2019'!$E:$E,$A154,'[1]2019'!$G:$G)+E154</f>
        <v>0</v>
      </c>
      <c r="G154" s="53">
        <f>+SUMIF('[1]2020'!$A:$A,$A154,'[1]2020'!$C:$C)-SUMIF('[1]2020'!$E:$E,$A154,'[1]2020'!$G:$G)+F154</f>
        <v>0</v>
      </c>
      <c r="H154" s="53"/>
      <c r="I154" s="53">
        <f>+(SUMIF('[1]2021'!$A:$A,$A154,'[1]2021'!$C:$C)-SUMIF('[1]2021'!$E:$E,$A154,'[1]2021'!$G:$G))/12+G154</f>
        <v>0</v>
      </c>
      <c r="J154" s="53">
        <f>+(SUMIF('[1]2021'!$A:$A,$A154,'[1]2021'!$C:$C)-SUMIF('[1]2021'!$E:$E,$A154,'[1]2021'!$G:$G))/12+I154</f>
        <v>0</v>
      </c>
      <c r="K154" s="53">
        <f>+(SUMIF('[1]2021'!$A:$A,$A154,'[1]2021'!$C:$C)-SUMIF('[1]2021'!$E:$E,$A154,'[1]2021'!$G:$G))/12+J154</f>
        <v>0</v>
      </c>
      <c r="L154" s="53">
        <f>+(SUMIF('[1]2021'!$A:$A,$A154,'[1]2021'!$C:$C)-SUMIF('[1]2021'!$E:$E,$A154,'[1]2021'!$G:$G))/12+K154</f>
        <v>0</v>
      </c>
      <c r="M154" s="53">
        <f>+(SUMIF('[1]2021'!$A:$A,$A154,'[1]2021'!$C:$C)-SUMIF('[1]2021'!$E:$E,$A154,'[1]2021'!$G:$G))/12+L154</f>
        <v>0</v>
      </c>
      <c r="N154" s="53">
        <f>+(SUMIF('[1]2021'!$A:$A,$A154,'[1]2021'!$C:$C)-SUMIF('[1]2021'!$E:$E,$A154,'[1]2021'!$G:$G))/12+M154</f>
        <v>0</v>
      </c>
      <c r="O154" s="53">
        <f>+(SUMIF('[1]2021'!$A:$A,$A154,'[1]2021'!$C:$C)-SUMIF('[1]2021'!$E:$E,$A154,'[1]2021'!$G:$G))/12+N154</f>
        <v>0</v>
      </c>
      <c r="P154" s="53">
        <f>+(SUMIF('[1]2021'!$A:$A,$A154,'[1]2021'!$C:$C)-SUMIF('[1]2021'!$E:$E,$A154,'[1]2021'!$G:$G))/12+O154</f>
        <v>0</v>
      </c>
      <c r="Q154" s="53">
        <f>+(SUMIF('[1]2021'!$A:$A,$A154,'[1]2021'!$C:$C)-SUMIF('[1]2021'!$E:$E,$A154,'[1]2021'!$G:$G))/12+P154</f>
        <v>0</v>
      </c>
      <c r="R154" s="53">
        <f>+(SUMIF('[1]2021'!$A:$A,$A154,'[1]2021'!$C:$C)-SUMIF('[1]2021'!$E:$E,$A154,'[1]2021'!$G:$G))/12+Q154</f>
        <v>0</v>
      </c>
      <c r="S154" s="53">
        <f>+(SUMIF('[1]2021'!$A:$A,$A154,'[1]2021'!$C:$C)-SUMIF('[1]2021'!$E:$E,$A154,'[1]2021'!$G:$G))/12+R154</f>
        <v>0</v>
      </c>
      <c r="T154" s="53">
        <f>+(SUMIF('[1]2021'!$A:$A,$A154,'[1]2021'!$C:$C)-SUMIF('[1]2021'!$E:$E,$A154,'[1]2021'!$G:$G))/12+S154</f>
        <v>0</v>
      </c>
      <c r="U154" s="53" cm="1">
        <f t="array" ref="U154">+INDEX(I154:T154,1,Settings!$C$4)</f>
        <v>0</v>
      </c>
      <c r="V154" s="53" cm="1">
        <f t="array" ref="V154">+INDEX(I154:T154,1,Settings!$C$4)</f>
        <v>0</v>
      </c>
      <c r="W154" s="53"/>
      <c r="X154" s="53">
        <f>V154+SUMIFS(postings!$T:$T,postings!$C:$C,'b-data'!X$2,postings!$D:$D,'b-data'!X$3,postings!$I:$I,'b-data'!$A154)-SUMIFS(postings!$W:$W,postings!$C:$C,'b-data'!X$2,postings!$D:$D,'b-data'!X$3,postings!$M:$M,'b-data'!$A154)</f>
        <v>0</v>
      </c>
      <c r="Y154" s="53">
        <f>X154+SUMIFS(postings!$T:$T,postings!$C:$C,'b-data'!Y$2,postings!$D:$D,'b-data'!Y$3,postings!$I:$I,'b-data'!$A154)-SUMIFS(postings!$W:$W,postings!$C:$C,'b-data'!Y$2,postings!$D:$D,'b-data'!Y$3,postings!$M:$M,'b-data'!$A154)</f>
        <v>0</v>
      </c>
      <c r="Z154" s="53">
        <f>Y154+SUMIFS(postings!$T:$T,postings!$C:$C,'b-data'!Z$2,postings!$D:$D,'b-data'!Z$3,postings!$I:$I,'b-data'!$A154)-SUMIFS(postings!$W:$W,postings!$C:$C,'b-data'!Z$2,postings!$D:$D,'b-data'!Z$3,postings!$M:$M,'b-data'!$A154)</f>
        <v>0</v>
      </c>
      <c r="AA154" s="53">
        <f>Z154+SUMIFS(postings!$T:$T,postings!$C:$C,'b-data'!AA$2,postings!$D:$D,'b-data'!AA$3,postings!$I:$I,'b-data'!$A154)-SUMIFS(postings!$W:$W,postings!$C:$C,'b-data'!AA$2,postings!$D:$D,'b-data'!AA$3,postings!$M:$M,'b-data'!$A154)</f>
        <v>0</v>
      </c>
      <c r="AB154" s="53">
        <f>AA154+SUMIFS(postings!$T:$T,postings!$C:$C,'b-data'!AB$2,postings!$D:$D,'b-data'!AB$3,postings!$I:$I,'b-data'!$A154)-SUMIFS(postings!$W:$W,postings!$C:$C,'b-data'!AB$2,postings!$D:$D,'b-data'!AB$3,postings!$M:$M,'b-data'!$A154)</f>
        <v>0</v>
      </c>
      <c r="AC154" s="53">
        <f>AB154+SUMIFS(postings!$T:$T,postings!$C:$C,'b-data'!AC$2,postings!$D:$D,'b-data'!AC$3,postings!$I:$I,'b-data'!$A154)-SUMIFS(postings!$W:$W,postings!$C:$C,'b-data'!AC$2,postings!$D:$D,'b-data'!AC$3,postings!$M:$M,'b-data'!$A154)</f>
        <v>0</v>
      </c>
      <c r="AD154" s="53">
        <f>AC154+SUMIFS(postings!$T:$T,postings!$C:$C,'b-data'!AD$2,postings!$D:$D,'b-data'!AD$3,postings!$I:$I,'b-data'!$A154)-SUMIFS(postings!$W:$W,postings!$C:$C,'b-data'!AD$2,postings!$D:$D,'b-data'!AD$3,postings!$M:$M,'b-data'!$A154)</f>
        <v>0</v>
      </c>
      <c r="AE154" s="53">
        <f>AD154+SUMIFS(postings!$T:$T,postings!$C:$C,'b-data'!AE$2,postings!$D:$D,'b-data'!AE$3,postings!$I:$I,'b-data'!$A154)-SUMIFS(postings!$W:$W,postings!$C:$C,'b-data'!AE$2,postings!$D:$D,'b-data'!AE$3,postings!$M:$M,'b-data'!$A154)</f>
        <v>0</v>
      </c>
      <c r="AF154" s="53">
        <f>AE154+SUMIFS(postings!$T:$T,postings!$C:$C,'b-data'!AF$2,postings!$D:$D,'b-data'!AF$3,postings!$I:$I,'b-data'!$A154)-SUMIFS(postings!$W:$W,postings!$C:$C,'b-data'!AF$2,postings!$D:$D,'b-data'!AF$3,postings!$M:$M,'b-data'!$A154)</f>
        <v>0</v>
      </c>
      <c r="AG154" s="53">
        <f>AF154+SUMIFS(postings!$T:$T,postings!$C:$C,'b-data'!AG$2,postings!$D:$D,'b-data'!AG$3,postings!$I:$I,'b-data'!$A154)-SUMIFS(postings!$W:$W,postings!$C:$C,'b-data'!AG$2,postings!$D:$D,'b-data'!AG$3,postings!$M:$M,'b-data'!$A154)</f>
        <v>0</v>
      </c>
      <c r="AH154" s="53">
        <f>AG154+SUMIFS(postings!$T:$T,postings!$C:$C,'b-data'!AH$2,postings!$D:$D,'b-data'!AH$3,postings!$I:$I,'b-data'!$A154)-SUMIFS(postings!$W:$W,postings!$C:$C,'b-data'!AH$2,postings!$D:$D,'b-data'!AH$3,postings!$M:$M,'b-data'!$A154)</f>
        <v>0</v>
      </c>
      <c r="AI154" s="53">
        <f>AH154+SUMIFS(postings!$T:$T,postings!$C:$C,'b-data'!AI$2,postings!$D:$D,'b-data'!AI$3,postings!$I:$I,'b-data'!$A154)-SUMIFS(postings!$W:$W,postings!$C:$C,'b-data'!AI$2,postings!$D:$D,'b-data'!AI$3,postings!$M:$M,'b-data'!$A154)</f>
        <v>0</v>
      </c>
      <c r="AJ154" s="53" cm="1">
        <f t="array" ref="AJ154">+INDEX(X154:AI154,1,Settings!$C$4)</f>
        <v>0</v>
      </c>
      <c r="AK154" s="53" cm="1">
        <f t="array" ref="AK154">+INDEX(X154:AI154,1,Settings!$C$4)</f>
        <v>0</v>
      </c>
      <c r="AL154" s="53"/>
      <c r="AM154" s="53">
        <f t="shared" si="272"/>
        <v>0</v>
      </c>
      <c r="AN154" s="53">
        <f t="shared" ref="AN154:AX154" si="319">+AM154</f>
        <v>0</v>
      </c>
      <c r="AO154" s="53">
        <f t="shared" si="319"/>
        <v>0</v>
      </c>
      <c r="AP154" s="53">
        <f t="shared" si="319"/>
        <v>0</v>
      </c>
      <c r="AQ154" s="53">
        <f t="shared" si="319"/>
        <v>0</v>
      </c>
      <c r="AR154" s="53">
        <f t="shared" si="319"/>
        <v>0</v>
      </c>
      <c r="AS154" s="53">
        <f t="shared" si="319"/>
        <v>0</v>
      </c>
      <c r="AT154" s="53">
        <f t="shared" si="319"/>
        <v>0</v>
      </c>
      <c r="AU154" s="53">
        <f t="shared" si="319"/>
        <v>0</v>
      </c>
      <c r="AV154" s="53">
        <f t="shared" si="319"/>
        <v>0</v>
      </c>
      <c r="AW154" s="53">
        <f t="shared" si="319"/>
        <v>0</v>
      </c>
      <c r="AX154" s="53">
        <f t="shared" si="319"/>
        <v>0</v>
      </c>
      <c r="AY154" s="53" cm="1">
        <f t="array" ref="AY154">+INDEX(AM154:AX154,1,Settings!$C$4)</f>
        <v>0</v>
      </c>
      <c r="AZ154" s="53">
        <f t="shared" si="274"/>
        <v>0</v>
      </c>
      <c r="BA154" s="53"/>
      <c r="BB154" s="53">
        <f t="shared" si="275"/>
        <v>0</v>
      </c>
      <c r="BC154" s="53">
        <f t="shared" ref="BC154:BN154" si="320">+BB154</f>
        <v>0</v>
      </c>
      <c r="BD154" s="53">
        <f t="shared" si="320"/>
        <v>0</v>
      </c>
      <c r="BE154" s="53">
        <f t="shared" si="320"/>
        <v>0</v>
      </c>
      <c r="BF154" s="53">
        <f t="shared" si="320"/>
        <v>0</v>
      </c>
      <c r="BG154" s="53">
        <f t="shared" si="320"/>
        <v>0</v>
      </c>
      <c r="BH154" s="53">
        <f t="shared" si="320"/>
        <v>0</v>
      </c>
      <c r="BI154" s="53">
        <f t="shared" si="320"/>
        <v>0</v>
      </c>
      <c r="BJ154" s="53">
        <f t="shared" si="320"/>
        <v>0</v>
      </c>
      <c r="BK154" s="53">
        <f t="shared" si="320"/>
        <v>0</v>
      </c>
      <c r="BL154" s="53">
        <f t="shared" si="320"/>
        <v>0</v>
      </c>
      <c r="BM154" s="53">
        <f t="shared" si="320"/>
        <v>0</v>
      </c>
      <c r="BN154" s="53">
        <f t="shared" si="320"/>
        <v>0</v>
      </c>
      <c r="BO154" s="53"/>
      <c r="BP154" s="53">
        <f t="shared" si="277"/>
        <v>0</v>
      </c>
      <c r="BQ154" s="53"/>
      <c r="BR154" s="53">
        <f t="shared" si="278"/>
        <v>0</v>
      </c>
    </row>
    <row r="155" spans="1:70" x14ac:dyDescent="0.2">
      <c r="A155" s="6">
        <v>1130</v>
      </c>
      <c r="B155" s="6" t="str">
        <f>+VLOOKUP(A155,masterfile!B:C,2,FALSE)</f>
        <v>Bank (Postbank 3)</v>
      </c>
      <c r="D155" s="53">
        <f>+SUMIF('[1]2017'!$A:$A,$A155,'[1]2017'!$C:$C)-SUMIF('[1]2017'!$E:$E,$A155,'[1]2017'!$G:$G)</f>
        <v>0</v>
      </c>
      <c r="E155" s="53">
        <f>+SUMIF('[1]2018'!$A:$A,$A155,'[1]2018'!$C:$C)-SUMIF('[1]2018'!$E:$E,$A155,'[1]2018'!$G:$G)+D155</f>
        <v>0</v>
      </c>
      <c r="F155" s="53">
        <f>+SUMIF('[1]2019'!$A:$A,$A155,'[1]2019'!$C:$C)-SUMIF('[1]2019'!$E:$E,$A155,'[1]2019'!$G:$G)+E155</f>
        <v>0</v>
      </c>
      <c r="G155" s="53">
        <f>+SUMIF('[1]2020'!$A:$A,$A155,'[1]2020'!$C:$C)-SUMIF('[1]2020'!$E:$E,$A155,'[1]2020'!$G:$G)+F155</f>
        <v>0</v>
      </c>
      <c r="H155" s="53"/>
      <c r="I155" s="53">
        <f>+(SUMIF('[1]2021'!$A:$A,$A155,'[1]2021'!$C:$C)-SUMIF('[1]2021'!$E:$E,$A155,'[1]2021'!$G:$G))/12+G155</f>
        <v>0</v>
      </c>
      <c r="J155" s="53">
        <f>+(SUMIF('[1]2021'!$A:$A,$A155,'[1]2021'!$C:$C)-SUMIF('[1]2021'!$E:$E,$A155,'[1]2021'!$G:$G))/12+I155</f>
        <v>0</v>
      </c>
      <c r="K155" s="53">
        <f>+(SUMIF('[1]2021'!$A:$A,$A155,'[1]2021'!$C:$C)-SUMIF('[1]2021'!$E:$E,$A155,'[1]2021'!$G:$G))/12+J155</f>
        <v>0</v>
      </c>
      <c r="L155" s="53">
        <f>+(SUMIF('[1]2021'!$A:$A,$A155,'[1]2021'!$C:$C)-SUMIF('[1]2021'!$E:$E,$A155,'[1]2021'!$G:$G))/12+K155</f>
        <v>0</v>
      </c>
      <c r="M155" s="53">
        <f>+(SUMIF('[1]2021'!$A:$A,$A155,'[1]2021'!$C:$C)-SUMIF('[1]2021'!$E:$E,$A155,'[1]2021'!$G:$G))/12+L155</f>
        <v>0</v>
      </c>
      <c r="N155" s="53">
        <f>+(SUMIF('[1]2021'!$A:$A,$A155,'[1]2021'!$C:$C)-SUMIF('[1]2021'!$E:$E,$A155,'[1]2021'!$G:$G))/12+M155</f>
        <v>0</v>
      </c>
      <c r="O155" s="53">
        <f>+(SUMIF('[1]2021'!$A:$A,$A155,'[1]2021'!$C:$C)-SUMIF('[1]2021'!$E:$E,$A155,'[1]2021'!$G:$G))/12+N155</f>
        <v>0</v>
      </c>
      <c r="P155" s="53">
        <f>+(SUMIF('[1]2021'!$A:$A,$A155,'[1]2021'!$C:$C)-SUMIF('[1]2021'!$E:$E,$A155,'[1]2021'!$G:$G))/12+O155</f>
        <v>0</v>
      </c>
      <c r="Q155" s="53">
        <f>+(SUMIF('[1]2021'!$A:$A,$A155,'[1]2021'!$C:$C)-SUMIF('[1]2021'!$E:$E,$A155,'[1]2021'!$G:$G))/12+P155</f>
        <v>0</v>
      </c>
      <c r="R155" s="53">
        <f>+(SUMIF('[1]2021'!$A:$A,$A155,'[1]2021'!$C:$C)-SUMIF('[1]2021'!$E:$E,$A155,'[1]2021'!$G:$G))/12+Q155</f>
        <v>0</v>
      </c>
      <c r="S155" s="53">
        <f>+(SUMIF('[1]2021'!$A:$A,$A155,'[1]2021'!$C:$C)-SUMIF('[1]2021'!$E:$E,$A155,'[1]2021'!$G:$G))/12+R155</f>
        <v>0</v>
      </c>
      <c r="T155" s="53">
        <f>+(SUMIF('[1]2021'!$A:$A,$A155,'[1]2021'!$C:$C)-SUMIF('[1]2021'!$E:$E,$A155,'[1]2021'!$G:$G))/12+S155</f>
        <v>0</v>
      </c>
      <c r="U155" s="53" cm="1">
        <f t="array" ref="U155">+INDEX(I155:T155,1,Settings!$C$4)</f>
        <v>0</v>
      </c>
      <c r="V155" s="53" cm="1">
        <f t="array" ref="V155">+INDEX(I155:T155,1,Settings!$C$4)</f>
        <v>0</v>
      </c>
      <c r="W155" s="53"/>
      <c r="X155" s="53">
        <f>V155+SUMIFS(postings!$T:$T,postings!$C:$C,'b-data'!X$2,postings!$D:$D,'b-data'!X$3,postings!$I:$I,'b-data'!$A155)-SUMIFS(postings!$W:$W,postings!$C:$C,'b-data'!X$2,postings!$D:$D,'b-data'!X$3,postings!$M:$M,'b-data'!$A155)</f>
        <v>0</v>
      </c>
      <c r="Y155" s="53">
        <f>X155+SUMIFS(postings!$T:$T,postings!$C:$C,'b-data'!Y$2,postings!$D:$D,'b-data'!Y$3,postings!$I:$I,'b-data'!$A155)-SUMIFS(postings!$W:$W,postings!$C:$C,'b-data'!Y$2,postings!$D:$D,'b-data'!Y$3,postings!$M:$M,'b-data'!$A155)</f>
        <v>0</v>
      </c>
      <c r="Z155" s="53">
        <f>Y155+SUMIFS(postings!$T:$T,postings!$C:$C,'b-data'!Z$2,postings!$D:$D,'b-data'!Z$3,postings!$I:$I,'b-data'!$A155)-SUMIFS(postings!$W:$W,postings!$C:$C,'b-data'!Z$2,postings!$D:$D,'b-data'!Z$3,postings!$M:$M,'b-data'!$A155)</f>
        <v>0</v>
      </c>
      <c r="AA155" s="53">
        <f>Z155+SUMIFS(postings!$T:$T,postings!$C:$C,'b-data'!AA$2,postings!$D:$D,'b-data'!AA$3,postings!$I:$I,'b-data'!$A155)-SUMIFS(postings!$W:$W,postings!$C:$C,'b-data'!AA$2,postings!$D:$D,'b-data'!AA$3,postings!$M:$M,'b-data'!$A155)</f>
        <v>0</v>
      </c>
      <c r="AB155" s="53">
        <f>AA155+SUMIFS(postings!$T:$T,postings!$C:$C,'b-data'!AB$2,postings!$D:$D,'b-data'!AB$3,postings!$I:$I,'b-data'!$A155)-SUMIFS(postings!$W:$W,postings!$C:$C,'b-data'!AB$2,postings!$D:$D,'b-data'!AB$3,postings!$M:$M,'b-data'!$A155)</f>
        <v>0</v>
      </c>
      <c r="AC155" s="53">
        <f>AB155+SUMIFS(postings!$T:$T,postings!$C:$C,'b-data'!AC$2,postings!$D:$D,'b-data'!AC$3,postings!$I:$I,'b-data'!$A155)-SUMIFS(postings!$W:$W,postings!$C:$C,'b-data'!AC$2,postings!$D:$D,'b-data'!AC$3,postings!$M:$M,'b-data'!$A155)</f>
        <v>0</v>
      </c>
      <c r="AD155" s="53">
        <f>AC155+SUMIFS(postings!$T:$T,postings!$C:$C,'b-data'!AD$2,postings!$D:$D,'b-data'!AD$3,postings!$I:$I,'b-data'!$A155)-SUMIFS(postings!$W:$W,postings!$C:$C,'b-data'!AD$2,postings!$D:$D,'b-data'!AD$3,postings!$M:$M,'b-data'!$A155)</f>
        <v>0</v>
      </c>
      <c r="AE155" s="53">
        <f>AD155+SUMIFS(postings!$T:$T,postings!$C:$C,'b-data'!AE$2,postings!$D:$D,'b-data'!AE$3,postings!$I:$I,'b-data'!$A155)-SUMIFS(postings!$W:$W,postings!$C:$C,'b-data'!AE$2,postings!$D:$D,'b-data'!AE$3,postings!$M:$M,'b-data'!$A155)</f>
        <v>0</v>
      </c>
      <c r="AF155" s="53">
        <f>AE155+SUMIFS(postings!$T:$T,postings!$C:$C,'b-data'!AF$2,postings!$D:$D,'b-data'!AF$3,postings!$I:$I,'b-data'!$A155)-SUMIFS(postings!$W:$W,postings!$C:$C,'b-data'!AF$2,postings!$D:$D,'b-data'!AF$3,postings!$M:$M,'b-data'!$A155)</f>
        <v>0</v>
      </c>
      <c r="AG155" s="53">
        <f>AF155+SUMIFS(postings!$T:$T,postings!$C:$C,'b-data'!AG$2,postings!$D:$D,'b-data'!AG$3,postings!$I:$I,'b-data'!$A155)-SUMIFS(postings!$W:$W,postings!$C:$C,'b-data'!AG$2,postings!$D:$D,'b-data'!AG$3,postings!$M:$M,'b-data'!$A155)</f>
        <v>0</v>
      </c>
      <c r="AH155" s="53">
        <f>AG155+SUMIFS(postings!$T:$T,postings!$C:$C,'b-data'!AH$2,postings!$D:$D,'b-data'!AH$3,postings!$I:$I,'b-data'!$A155)-SUMIFS(postings!$W:$W,postings!$C:$C,'b-data'!AH$2,postings!$D:$D,'b-data'!AH$3,postings!$M:$M,'b-data'!$A155)</f>
        <v>0</v>
      </c>
      <c r="AI155" s="53">
        <f>AH155+SUMIFS(postings!$T:$T,postings!$C:$C,'b-data'!AI$2,postings!$D:$D,'b-data'!AI$3,postings!$I:$I,'b-data'!$A155)-SUMIFS(postings!$W:$W,postings!$C:$C,'b-data'!AI$2,postings!$D:$D,'b-data'!AI$3,postings!$M:$M,'b-data'!$A155)</f>
        <v>0</v>
      </c>
      <c r="AJ155" s="53" cm="1">
        <f t="array" ref="AJ155">+INDEX(X155:AI155,1,Settings!$C$4)</f>
        <v>0</v>
      </c>
      <c r="AK155" s="53" cm="1">
        <f t="array" ref="AK155">+INDEX(X155:AI155,1,Settings!$C$4)</f>
        <v>0</v>
      </c>
      <c r="AL155" s="53"/>
      <c r="AM155" s="53">
        <f t="shared" si="272"/>
        <v>0</v>
      </c>
      <c r="AN155" s="53">
        <f t="shared" ref="AN155:AX155" si="321">+AM155</f>
        <v>0</v>
      </c>
      <c r="AO155" s="53">
        <f t="shared" si="321"/>
        <v>0</v>
      </c>
      <c r="AP155" s="53">
        <f t="shared" si="321"/>
        <v>0</v>
      </c>
      <c r="AQ155" s="53">
        <f t="shared" si="321"/>
        <v>0</v>
      </c>
      <c r="AR155" s="53">
        <f t="shared" si="321"/>
        <v>0</v>
      </c>
      <c r="AS155" s="53">
        <f t="shared" si="321"/>
        <v>0</v>
      </c>
      <c r="AT155" s="53">
        <f t="shared" si="321"/>
        <v>0</v>
      </c>
      <c r="AU155" s="53">
        <f t="shared" si="321"/>
        <v>0</v>
      </c>
      <c r="AV155" s="53">
        <f t="shared" si="321"/>
        <v>0</v>
      </c>
      <c r="AW155" s="53">
        <f t="shared" si="321"/>
        <v>0</v>
      </c>
      <c r="AX155" s="53">
        <f t="shared" si="321"/>
        <v>0</v>
      </c>
      <c r="AY155" s="53" cm="1">
        <f t="array" ref="AY155">+INDEX(AM155:AX155,1,Settings!$C$4)</f>
        <v>0</v>
      </c>
      <c r="AZ155" s="53">
        <f t="shared" si="274"/>
        <v>0</v>
      </c>
      <c r="BA155" s="53"/>
      <c r="BB155" s="53">
        <f t="shared" si="275"/>
        <v>0</v>
      </c>
      <c r="BC155" s="53">
        <f t="shared" ref="BC155:BN155" si="322">+BB155</f>
        <v>0</v>
      </c>
      <c r="BD155" s="53">
        <f t="shared" si="322"/>
        <v>0</v>
      </c>
      <c r="BE155" s="53">
        <f t="shared" si="322"/>
        <v>0</v>
      </c>
      <c r="BF155" s="53">
        <f t="shared" si="322"/>
        <v>0</v>
      </c>
      <c r="BG155" s="53">
        <f t="shared" si="322"/>
        <v>0</v>
      </c>
      <c r="BH155" s="53">
        <f t="shared" si="322"/>
        <v>0</v>
      </c>
      <c r="BI155" s="53">
        <f t="shared" si="322"/>
        <v>0</v>
      </c>
      <c r="BJ155" s="53">
        <f t="shared" si="322"/>
        <v>0</v>
      </c>
      <c r="BK155" s="53">
        <f t="shared" si="322"/>
        <v>0</v>
      </c>
      <c r="BL155" s="53">
        <f t="shared" si="322"/>
        <v>0</v>
      </c>
      <c r="BM155" s="53">
        <f t="shared" si="322"/>
        <v>0</v>
      </c>
      <c r="BN155" s="53">
        <f t="shared" si="322"/>
        <v>0</v>
      </c>
      <c r="BO155" s="53"/>
      <c r="BP155" s="53">
        <f t="shared" si="277"/>
        <v>0</v>
      </c>
      <c r="BQ155" s="53"/>
      <c r="BR155" s="53">
        <f t="shared" si="278"/>
        <v>0</v>
      </c>
    </row>
    <row r="156" spans="1:70" x14ac:dyDescent="0.2">
      <c r="A156" s="6">
        <v>1190</v>
      </c>
      <c r="B156" s="6" t="str">
        <f>+VLOOKUP(A156,masterfile!B:C,2,FALSE)</f>
        <v>LZB-Guthaben</v>
      </c>
      <c r="D156" s="53">
        <f>+SUMIF('[1]2017'!$A:$A,$A156,'[1]2017'!$C:$C)-SUMIF('[1]2017'!$E:$E,$A156,'[1]2017'!$G:$G)</f>
        <v>0</v>
      </c>
      <c r="E156" s="53">
        <f>+SUMIF('[1]2018'!$A:$A,$A156,'[1]2018'!$C:$C)-SUMIF('[1]2018'!$E:$E,$A156,'[1]2018'!$G:$G)+D156</f>
        <v>0</v>
      </c>
      <c r="F156" s="53">
        <f>+SUMIF('[1]2019'!$A:$A,$A156,'[1]2019'!$C:$C)-SUMIF('[1]2019'!$E:$E,$A156,'[1]2019'!$G:$G)+E156</f>
        <v>0</v>
      </c>
      <c r="G156" s="53">
        <f>+SUMIF('[1]2020'!$A:$A,$A156,'[1]2020'!$C:$C)-SUMIF('[1]2020'!$E:$E,$A156,'[1]2020'!$G:$G)+F156</f>
        <v>0</v>
      </c>
      <c r="H156" s="53"/>
      <c r="I156" s="53">
        <f>+(SUMIF('[1]2021'!$A:$A,$A156,'[1]2021'!$C:$C)-SUMIF('[1]2021'!$E:$E,$A156,'[1]2021'!$G:$G))/12+G156</f>
        <v>0</v>
      </c>
      <c r="J156" s="53">
        <f>+(SUMIF('[1]2021'!$A:$A,$A156,'[1]2021'!$C:$C)-SUMIF('[1]2021'!$E:$E,$A156,'[1]2021'!$G:$G))/12+I156</f>
        <v>0</v>
      </c>
      <c r="K156" s="53">
        <f>+(SUMIF('[1]2021'!$A:$A,$A156,'[1]2021'!$C:$C)-SUMIF('[1]2021'!$E:$E,$A156,'[1]2021'!$G:$G))/12+J156</f>
        <v>0</v>
      </c>
      <c r="L156" s="53">
        <f>+(SUMIF('[1]2021'!$A:$A,$A156,'[1]2021'!$C:$C)-SUMIF('[1]2021'!$E:$E,$A156,'[1]2021'!$G:$G))/12+K156</f>
        <v>0</v>
      </c>
      <c r="M156" s="53">
        <f>+(SUMIF('[1]2021'!$A:$A,$A156,'[1]2021'!$C:$C)-SUMIF('[1]2021'!$E:$E,$A156,'[1]2021'!$G:$G))/12+L156</f>
        <v>0</v>
      </c>
      <c r="N156" s="53">
        <f>+(SUMIF('[1]2021'!$A:$A,$A156,'[1]2021'!$C:$C)-SUMIF('[1]2021'!$E:$E,$A156,'[1]2021'!$G:$G))/12+M156</f>
        <v>0</v>
      </c>
      <c r="O156" s="53">
        <f>+(SUMIF('[1]2021'!$A:$A,$A156,'[1]2021'!$C:$C)-SUMIF('[1]2021'!$E:$E,$A156,'[1]2021'!$G:$G))/12+N156</f>
        <v>0</v>
      </c>
      <c r="P156" s="53">
        <f>+(SUMIF('[1]2021'!$A:$A,$A156,'[1]2021'!$C:$C)-SUMIF('[1]2021'!$E:$E,$A156,'[1]2021'!$G:$G))/12+O156</f>
        <v>0</v>
      </c>
      <c r="Q156" s="53">
        <f>+(SUMIF('[1]2021'!$A:$A,$A156,'[1]2021'!$C:$C)-SUMIF('[1]2021'!$E:$E,$A156,'[1]2021'!$G:$G))/12+P156</f>
        <v>0</v>
      </c>
      <c r="R156" s="53">
        <f>+(SUMIF('[1]2021'!$A:$A,$A156,'[1]2021'!$C:$C)-SUMIF('[1]2021'!$E:$E,$A156,'[1]2021'!$G:$G))/12+Q156</f>
        <v>0</v>
      </c>
      <c r="S156" s="53">
        <f>+(SUMIF('[1]2021'!$A:$A,$A156,'[1]2021'!$C:$C)-SUMIF('[1]2021'!$E:$E,$A156,'[1]2021'!$G:$G))/12+R156</f>
        <v>0</v>
      </c>
      <c r="T156" s="53">
        <f>+(SUMIF('[1]2021'!$A:$A,$A156,'[1]2021'!$C:$C)-SUMIF('[1]2021'!$E:$E,$A156,'[1]2021'!$G:$G))/12+S156</f>
        <v>0</v>
      </c>
      <c r="U156" s="53" cm="1">
        <f t="array" ref="U156">+INDEX(I156:T156,1,Settings!$C$4)</f>
        <v>0</v>
      </c>
      <c r="V156" s="53" cm="1">
        <f t="array" ref="V156">+INDEX(I156:T156,1,Settings!$C$4)</f>
        <v>0</v>
      </c>
      <c r="W156" s="53"/>
      <c r="X156" s="53">
        <f>V156+SUMIFS(postings!$T:$T,postings!$C:$C,'b-data'!X$2,postings!$D:$D,'b-data'!X$3,postings!$I:$I,'b-data'!$A156)-SUMIFS(postings!$W:$W,postings!$C:$C,'b-data'!X$2,postings!$D:$D,'b-data'!X$3,postings!$M:$M,'b-data'!$A156)</f>
        <v>0</v>
      </c>
      <c r="Y156" s="53">
        <f>X156+SUMIFS(postings!$T:$T,postings!$C:$C,'b-data'!Y$2,postings!$D:$D,'b-data'!Y$3,postings!$I:$I,'b-data'!$A156)-SUMIFS(postings!$W:$W,postings!$C:$C,'b-data'!Y$2,postings!$D:$D,'b-data'!Y$3,postings!$M:$M,'b-data'!$A156)</f>
        <v>0</v>
      </c>
      <c r="Z156" s="53">
        <f>Y156+SUMIFS(postings!$T:$T,postings!$C:$C,'b-data'!Z$2,postings!$D:$D,'b-data'!Z$3,postings!$I:$I,'b-data'!$A156)-SUMIFS(postings!$W:$W,postings!$C:$C,'b-data'!Z$2,postings!$D:$D,'b-data'!Z$3,postings!$M:$M,'b-data'!$A156)</f>
        <v>0</v>
      </c>
      <c r="AA156" s="53">
        <f>Z156+SUMIFS(postings!$T:$T,postings!$C:$C,'b-data'!AA$2,postings!$D:$D,'b-data'!AA$3,postings!$I:$I,'b-data'!$A156)-SUMIFS(postings!$W:$W,postings!$C:$C,'b-data'!AA$2,postings!$D:$D,'b-data'!AA$3,postings!$M:$M,'b-data'!$A156)</f>
        <v>0</v>
      </c>
      <c r="AB156" s="53">
        <f>AA156+SUMIFS(postings!$T:$T,postings!$C:$C,'b-data'!AB$2,postings!$D:$D,'b-data'!AB$3,postings!$I:$I,'b-data'!$A156)-SUMIFS(postings!$W:$W,postings!$C:$C,'b-data'!AB$2,postings!$D:$D,'b-data'!AB$3,postings!$M:$M,'b-data'!$A156)</f>
        <v>0</v>
      </c>
      <c r="AC156" s="53">
        <f>AB156+SUMIFS(postings!$T:$T,postings!$C:$C,'b-data'!AC$2,postings!$D:$D,'b-data'!AC$3,postings!$I:$I,'b-data'!$A156)-SUMIFS(postings!$W:$W,postings!$C:$C,'b-data'!AC$2,postings!$D:$D,'b-data'!AC$3,postings!$M:$M,'b-data'!$A156)</f>
        <v>0</v>
      </c>
      <c r="AD156" s="53">
        <f>AC156+SUMIFS(postings!$T:$T,postings!$C:$C,'b-data'!AD$2,postings!$D:$D,'b-data'!AD$3,postings!$I:$I,'b-data'!$A156)-SUMIFS(postings!$W:$W,postings!$C:$C,'b-data'!AD$2,postings!$D:$D,'b-data'!AD$3,postings!$M:$M,'b-data'!$A156)</f>
        <v>0</v>
      </c>
      <c r="AE156" s="53">
        <f>AD156+SUMIFS(postings!$T:$T,postings!$C:$C,'b-data'!AE$2,postings!$D:$D,'b-data'!AE$3,postings!$I:$I,'b-data'!$A156)-SUMIFS(postings!$W:$W,postings!$C:$C,'b-data'!AE$2,postings!$D:$D,'b-data'!AE$3,postings!$M:$M,'b-data'!$A156)</f>
        <v>0</v>
      </c>
      <c r="AF156" s="53">
        <f>AE156+SUMIFS(postings!$T:$T,postings!$C:$C,'b-data'!AF$2,postings!$D:$D,'b-data'!AF$3,postings!$I:$I,'b-data'!$A156)-SUMIFS(postings!$W:$W,postings!$C:$C,'b-data'!AF$2,postings!$D:$D,'b-data'!AF$3,postings!$M:$M,'b-data'!$A156)</f>
        <v>0</v>
      </c>
      <c r="AG156" s="53">
        <f>AF156+SUMIFS(postings!$T:$T,postings!$C:$C,'b-data'!AG$2,postings!$D:$D,'b-data'!AG$3,postings!$I:$I,'b-data'!$A156)-SUMIFS(postings!$W:$W,postings!$C:$C,'b-data'!AG$2,postings!$D:$D,'b-data'!AG$3,postings!$M:$M,'b-data'!$A156)</f>
        <v>0</v>
      </c>
      <c r="AH156" s="53">
        <f>AG156+SUMIFS(postings!$T:$T,postings!$C:$C,'b-data'!AH$2,postings!$D:$D,'b-data'!AH$3,postings!$I:$I,'b-data'!$A156)-SUMIFS(postings!$W:$W,postings!$C:$C,'b-data'!AH$2,postings!$D:$D,'b-data'!AH$3,postings!$M:$M,'b-data'!$A156)</f>
        <v>0</v>
      </c>
      <c r="AI156" s="53">
        <f>AH156+SUMIFS(postings!$T:$T,postings!$C:$C,'b-data'!AI$2,postings!$D:$D,'b-data'!AI$3,postings!$I:$I,'b-data'!$A156)-SUMIFS(postings!$W:$W,postings!$C:$C,'b-data'!AI$2,postings!$D:$D,'b-data'!AI$3,postings!$M:$M,'b-data'!$A156)</f>
        <v>0</v>
      </c>
      <c r="AJ156" s="53" cm="1">
        <f t="array" ref="AJ156">+INDEX(X156:AI156,1,Settings!$C$4)</f>
        <v>0</v>
      </c>
      <c r="AK156" s="53" cm="1">
        <f t="array" ref="AK156">+INDEX(X156:AI156,1,Settings!$C$4)</f>
        <v>0</v>
      </c>
      <c r="AL156" s="53"/>
      <c r="AM156" s="53">
        <f t="shared" si="272"/>
        <v>0</v>
      </c>
      <c r="AN156" s="53">
        <f t="shared" ref="AN156:AX156" si="323">+AM156</f>
        <v>0</v>
      </c>
      <c r="AO156" s="53">
        <f t="shared" si="323"/>
        <v>0</v>
      </c>
      <c r="AP156" s="53">
        <f t="shared" si="323"/>
        <v>0</v>
      </c>
      <c r="AQ156" s="53">
        <f t="shared" si="323"/>
        <v>0</v>
      </c>
      <c r="AR156" s="53">
        <f t="shared" si="323"/>
        <v>0</v>
      </c>
      <c r="AS156" s="53">
        <f t="shared" si="323"/>
        <v>0</v>
      </c>
      <c r="AT156" s="53">
        <f t="shared" si="323"/>
        <v>0</v>
      </c>
      <c r="AU156" s="53">
        <f t="shared" si="323"/>
        <v>0</v>
      </c>
      <c r="AV156" s="53">
        <f t="shared" si="323"/>
        <v>0</v>
      </c>
      <c r="AW156" s="53">
        <f t="shared" si="323"/>
        <v>0</v>
      </c>
      <c r="AX156" s="53">
        <f t="shared" si="323"/>
        <v>0</v>
      </c>
      <c r="AY156" s="53" cm="1">
        <f t="array" ref="AY156">+INDEX(AM156:AX156,1,Settings!$C$4)</f>
        <v>0</v>
      </c>
      <c r="AZ156" s="53">
        <f t="shared" si="274"/>
        <v>0</v>
      </c>
      <c r="BA156" s="53"/>
      <c r="BB156" s="53">
        <f t="shared" si="275"/>
        <v>0</v>
      </c>
      <c r="BC156" s="53">
        <f t="shared" ref="BC156:BN156" si="324">+BB156</f>
        <v>0</v>
      </c>
      <c r="BD156" s="53">
        <f t="shared" si="324"/>
        <v>0</v>
      </c>
      <c r="BE156" s="53">
        <f t="shared" si="324"/>
        <v>0</v>
      </c>
      <c r="BF156" s="53">
        <f t="shared" si="324"/>
        <v>0</v>
      </c>
      <c r="BG156" s="53">
        <f t="shared" si="324"/>
        <v>0</v>
      </c>
      <c r="BH156" s="53">
        <f t="shared" si="324"/>
        <v>0</v>
      </c>
      <c r="BI156" s="53">
        <f t="shared" si="324"/>
        <v>0</v>
      </c>
      <c r="BJ156" s="53">
        <f t="shared" si="324"/>
        <v>0</v>
      </c>
      <c r="BK156" s="53">
        <f t="shared" si="324"/>
        <v>0</v>
      </c>
      <c r="BL156" s="53">
        <f t="shared" si="324"/>
        <v>0</v>
      </c>
      <c r="BM156" s="53">
        <f t="shared" si="324"/>
        <v>0</v>
      </c>
      <c r="BN156" s="53">
        <f t="shared" si="324"/>
        <v>0</v>
      </c>
      <c r="BO156" s="53"/>
      <c r="BP156" s="53">
        <f t="shared" si="277"/>
        <v>0</v>
      </c>
      <c r="BQ156" s="53"/>
      <c r="BR156" s="53">
        <f t="shared" si="278"/>
        <v>0</v>
      </c>
    </row>
    <row r="157" spans="1:70" x14ac:dyDescent="0.2">
      <c r="A157" s="6">
        <v>1195</v>
      </c>
      <c r="B157" s="6" t="str">
        <f>+VLOOKUP(A157,masterfile!B:C,2,FALSE)</f>
        <v>Bundesbankguthaben</v>
      </c>
      <c r="D157" s="53">
        <f>+SUMIF('[1]2017'!$A:$A,$A157,'[1]2017'!$C:$C)-SUMIF('[1]2017'!$E:$E,$A157,'[1]2017'!$G:$G)</f>
        <v>0</v>
      </c>
      <c r="E157" s="53">
        <f>+SUMIF('[1]2018'!$A:$A,$A157,'[1]2018'!$C:$C)-SUMIF('[1]2018'!$E:$E,$A157,'[1]2018'!$G:$G)+D157</f>
        <v>0</v>
      </c>
      <c r="F157" s="53">
        <f>+SUMIF('[1]2019'!$A:$A,$A157,'[1]2019'!$C:$C)-SUMIF('[1]2019'!$E:$E,$A157,'[1]2019'!$G:$G)+E157</f>
        <v>0</v>
      </c>
      <c r="G157" s="53">
        <f>+SUMIF('[1]2020'!$A:$A,$A157,'[1]2020'!$C:$C)-SUMIF('[1]2020'!$E:$E,$A157,'[1]2020'!$G:$G)+F157</f>
        <v>0</v>
      </c>
      <c r="H157" s="53"/>
      <c r="I157" s="53">
        <f>+(SUMIF('[1]2021'!$A:$A,$A157,'[1]2021'!$C:$C)-SUMIF('[1]2021'!$E:$E,$A157,'[1]2021'!$G:$G))/12+G157</f>
        <v>0</v>
      </c>
      <c r="J157" s="53">
        <f>+(SUMIF('[1]2021'!$A:$A,$A157,'[1]2021'!$C:$C)-SUMIF('[1]2021'!$E:$E,$A157,'[1]2021'!$G:$G))/12+I157</f>
        <v>0</v>
      </c>
      <c r="K157" s="53">
        <f>+(SUMIF('[1]2021'!$A:$A,$A157,'[1]2021'!$C:$C)-SUMIF('[1]2021'!$E:$E,$A157,'[1]2021'!$G:$G))/12+J157</f>
        <v>0</v>
      </c>
      <c r="L157" s="53">
        <f>+(SUMIF('[1]2021'!$A:$A,$A157,'[1]2021'!$C:$C)-SUMIF('[1]2021'!$E:$E,$A157,'[1]2021'!$G:$G))/12+K157</f>
        <v>0</v>
      </c>
      <c r="M157" s="53">
        <f>+(SUMIF('[1]2021'!$A:$A,$A157,'[1]2021'!$C:$C)-SUMIF('[1]2021'!$E:$E,$A157,'[1]2021'!$G:$G))/12+L157</f>
        <v>0</v>
      </c>
      <c r="N157" s="53">
        <f>+(SUMIF('[1]2021'!$A:$A,$A157,'[1]2021'!$C:$C)-SUMIF('[1]2021'!$E:$E,$A157,'[1]2021'!$G:$G))/12+M157</f>
        <v>0</v>
      </c>
      <c r="O157" s="53">
        <f>+(SUMIF('[1]2021'!$A:$A,$A157,'[1]2021'!$C:$C)-SUMIF('[1]2021'!$E:$E,$A157,'[1]2021'!$G:$G))/12+N157</f>
        <v>0</v>
      </c>
      <c r="P157" s="53">
        <f>+(SUMIF('[1]2021'!$A:$A,$A157,'[1]2021'!$C:$C)-SUMIF('[1]2021'!$E:$E,$A157,'[1]2021'!$G:$G))/12+O157</f>
        <v>0</v>
      </c>
      <c r="Q157" s="53">
        <f>+(SUMIF('[1]2021'!$A:$A,$A157,'[1]2021'!$C:$C)-SUMIF('[1]2021'!$E:$E,$A157,'[1]2021'!$G:$G))/12+P157</f>
        <v>0</v>
      </c>
      <c r="R157" s="53">
        <f>+(SUMIF('[1]2021'!$A:$A,$A157,'[1]2021'!$C:$C)-SUMIF('[1]2021'!$E:$E,$A157,'[1]2021'!$G:$G))/12+Q157</f>
        <v>0</v>
      </c>
      <c r="S157" s="53">
        <f>+(SUMIF('[1]2021'!$A:$A,$A157,'[1]2021'!$C:$C)-SUMIF('[1]2021'!$E:$E,$A157,'[1]2021'!$G:$G))/12+R157</f>
        <v>0</v>
      </c>
      <c r="T157" s="53">
        <f>+(SUMIF('[1]2021'!$A:$A,$A157,'[1]2021'!$C:$C)-SUMIF('[1]2021'!$E:$E,$A157,'[1]2021'!$G:$G))/12+S157</f>
        <v>0</v>
      </c>
      <c r="U157" s="53" cm="1">
        <f t="array" ref="U157">+INDEX(I157:T157,1,Settings!$C$4)</f>
        <v>0</v>
      </c>
      <c r="V157" s="53" cm="1">
        <f t="array" ref="V157">+INDEX(I157:T157,1,Settings!$C$4)</f>
        <v>0</v>
      </c>
      <c r="W157" s="53"/>
      <c r="X157" s="53">
        <f>V157+SUMIFS(postings!$T:$T,postings!$C:$C,'b-data'!X$2,postings!$D:$D,'b-data'!X$3,postings!$I:$I,'b-data'!$A157)-SUMIFS(postings!$W:$W,postings!$C:$C,'b-data'!X$2,postings!$D:$D,'b-data'!X$3,postings!$M:$M,'b-data'!$A157)</f>
        <v>0</v>
      </c>
      <c r="Y157" s="53">
        <f>X157+SUMIFS(postings!$T:$T,postings!$C:$C,'b-data'!Y$2,postings!$D:$D,'b-data'!Y$3,postings!$I:$I,'b-data'!$A157)-SUMIFS(postings!$W:$W,postings!$C:$C,'b-data'!Y$2,postings!$D:$D,'b-data'!Y$3,postings!$M:$M,'b-data'!$A157)</f>
        <v>0</v>
      </c>
      <c r="Z157" s="53">
        <f>Y157+SUMIFS(postings!$T:$T,postings!$C:$C,'b-data'!Z$2,postings!$D:$D,'b-data'!Z$3,postings!$I:$I,'b-data'!$A157)-SUMIFS(postings!$W:$W,postings!$C:$C,'b-data'!Z$2,postings!$D:$D,'b-data'!Z$3,postings!$M:$M,'b-data'!$A157)</f>
        <v>0</v>
      </c>
      <c r="AA157" s="53">
        <f>Z157+SUMIFS(postings!$T:$T,postings!$C:$C,'b-data'!AA$2,postings!$D:$D,'b-data'!AA$3,postings!$I:$I,'b-data'!$A157)-SUMIFS(postings!$W:$W,postings!$C:$C,'b-data'!AA$2,postings!$D:$D,'b-data'!AA$3,postings!$M:$M,'b-data'!$A157)</f>
        <v>0</v>
      </c>
      <c r="AB157" s="53">
        <f>AA157+SUMIFS(postings!$T:$T,postings!$C:$C,'b-data'!AB$2,postings!$D:$D,'b-data'!AB$3,postings!$I:$I,'b-data'!$A157)-SUMIFS(postings!$W:$W,postings!$C:$C,'b-data'!AB$2,postings!$D:$D,'b-data'!AB$3,postings!$M:$M,'b-data'!$A157)</f>
        <v>0</v>
      </c>
      <c r="AC157" s="53">
        <f>AB157+SUMIFS(postings!$T:$T,postings!$C:$C,'b-data'!AC$2,postings!$D:$D,'b-data'!AC$3,postings!$I:$I,'b-data'!$A157)-SUMIFS(postings!$W:$W,postings!$C:$C,'b-data'!AC$2,postings!$D:$D,'b-data'!AC$3,postings!$M:$M,'b-data'!$A157)</f>
        <v>0</v>
      </c>
      <c r="AD157" s="53">
        <f>AC157+SUMIFS(postings!$T:$T,postings!$C:$C,'b-data'!AD$2,postings!$D:$D,'b-data'!AD$3,postings!$I:$I,'b-data'!$A157)-SUMIFS(postings!$W:$W,postings!$C:$C,'b-data'!AD$2,postings!$D:$D,'b-data'!AD$3,postings!$M:$M,'b-data'!$A157)</f>
        <v>0</v>
      </c>
      <c r="AE157" s="53">
        <f>AD157+SUMIFS(postings!$T:$T,postings!$C:$C,'b-data'!AE$2,postings!$D:$D,'b-data'!AE$3,postings!$I:$I,'b-data'!$A157)-SUMIFS(postings!$W:$W,postings!$C:$C,'b-data'!AE$2,postings!$D:$D,'b-data'!AE$3,postings!$M:$M,'b-data'!$A157)</f>
        <v>0</v>
      </c>
      <c r="AF157" s="53">
        <f>AE157+SUMIFS(postings!$T:$T,postings!$C:$C,'b-data'!AF$2,postings!$D:$D,'b-data'!AF$3,postings!$I:$I,'b-data'!$A157)-SUMIFS(postings!$W:$W,postings!$C:$C,'b-data'!AF$2,postings!$D:$D,'b-data'!AF$3,postings!$M:$M,'b-data'!$A157)</f>
        <v>0</v>
      </c>
      <c r="AG157" s="53">
        <f>AF157+SUMIFS(postings!$T:$T,postings!$C:$C,'b-data'!AG$2,postings!$D:$D,'b-data'!AG$3,postings!$I:$I,'b-data'!$A157)-SUMIFS(postings!$W:$W,postings!$C:$C,'b-data'!AG$2,postings!$D:$D,'b-data'!AG$3,postings!$M:$M,'b-data'!$A157)</f>
        <v>0</v>
      </c>
      <c r="AH157" s="53">
        <f>AG157+SUMIFS(postings!$T:$T,postings!$C:$C,'b-data'!AH$2,postings!$D:$D,'b-data'!AH$3,postings!$I:$I,'b-data'!$A157)-SUMIFS(postings!$W:$W,postings!$C:$C,'b-data'!AH$2,postings!$D:$D,'b-data'!AH$3,postings!$M:$M,'b-data'!$A157)</f>
        <v>0</v>
      </c>
      <c r="AI157" s="53">
        <f>AH157+SUMIFS(postings!$T:$T,postings!$C:$C,'b-data'!AI$2,postings!$D:$D,'b-data'!AI$3,postings!$I:$I,'b-data'!$A157)-SUMIFS(postings!$W:$W,postings!$C:$C,'b-data'!AI$2,postings!$D:$D,'b-data'!AI$3,postings!$M:$M,'b-data'!$A157)</f>
        <v>0</v>
      </c>
      <c r="AJ157" s="53" cm="1">
        <f t="array" ref="AJ157">+INDEX(X157:AI157,1,Settings!$C$4)</f>
        <v>0</v>
      </c>
      <c r="AK157" s="53" cm="1">
        <f t="array" ref="AK157">+INDEX(X157:AI157,1,Settings!$C$4)</f>
        <v>0</v>
      </c>
      <c r="AL157" s="53"/>
      <c r="AM157" s="53">
        <f t="shared" si="272"/>
        <v>0</v>
      </c>
      <c r="AN157" s="53">
        <f t="shared" ref="AN157:AX157" si="325">+AM157</f>
        <v>0</v>
      </c>
      <c r="AO157" s="53">
        <f t="shared" si="325"/>
        <v>0</v>
      </c>
      <c r="AP157" s="53">
        <f t="shared" si="325"/>
        <v>0</v>
      </c>
      <c r="AQ157" s="53">
        <f t="shared" si="325"/>
        <v>0</v>
      </c>
      <c r="AR157" s="53">
        <f t="shared" si="325"/>
        <v>0</v>
      </c>
      <c r="AS157" s="53">
        <f t="shared" si="325"/>
        <v>0</v>
      </c>
      <c r="AT157" s="53">
        <f t="shared" si="325"/>
        <v>0</v>
      </c>
      <c r="AU157" s="53">
        <f t="shared" si="325"/>
        <v>0</v>
      </c>
      <c r="AV157" s="53">
        <f t="shared" si="325"/>
        <v>0</v>
      </c>
      <c r="AW157" s="53">
        <f t="shared" si="325"/>
        <v>0</v>
      </c>
      <c r="AX157" s="53">
        <f t="shared" si="325"/>
        <v>0</v>
      </c>
      <c r="AY157" s="53" cm="1">
        <f t="array" ref="AY157">+INDEX(AM157:AX157,1,Settings!$C$4)</f>
        <v>0</v>
      </c>
      <c r="AZ157" s="53">
        <f t="shared" si="274"/>
        <v>0</v>
      </c>
      <c r="BA157" s="53"/>
      <c r="BB157" s="53">
        <f t="shared" si="275"/>
        <v>0</v>
      </c>
      <c r="BC157" s="53">
        <f t="shared" ref="BC157:BN157" si="326">+BB157</f>
        <v>0</v>
      </c>
      <c r="BD157" s="53">
        <f t="shared" si="326"/>
        <v>0</v>
      </c>
      <c r="BE157" s="53">
        <f t="shared" si="326"/>
        <v>0</v>
      </c>
      <c r="BF157" s="53">
        <f t="shared" si="326"/>
        <v>0</v>
      </c>
      <c r="BG157" s="53">
        <f t="shared" si="326"/>
        <v>0</v>
      </c>
      <c r="BH157" s="53">
        <f t="shared" si="326"/>
        <v>0</v>
      </c>
      <c r="BI157" s="53">
        <f t="shared" si="326"/>
        <v>0</v>
      </c>
      <c r="BJ157" s="53">
        <f t="shared" si="326"/>
        <v>0</v>
      </c>
      <c r="BK157" s="53">
        <f t="shared" si="326"/>
        <v>0</v>
      </c>
      <c r="BL157" s="53">
        <f t="shared" si="326"/>
        <v>0</v>
      </c>
      <c r="BM157" s="53">
        <f t="shared" si="326"/>
        <v>0</v>
      </c>
      <c r="BN157" s="53">
        <f t="shared" si="326"/>
        <v>0</v>
      </c>
      <c r="BO157" s="53"/>
      <c r="BP157" s="53">
        <f t="shared" si="277"/>
        <v>0</v>
      </c>
      <c r="BQ157" s="53"/>
      <c r="BR157" s="53">
        <f t="shared" si="278"/>
        <v>0</v>
      </c>
    </row>
    <row r="158" spans="1:70" x14ac:dyDescent="0.2">
      <c r="A158" s="6">
        <v>1200</v>
      </c>
      <c r="B158" s="6" t="str">
        <f>+VLOOKUP(A158,masterfile!B:C,2,FALSE)</f>
        <v>Bank</v>
      </c>
      <c r="D158" s="53">
        <f>+SUMIF('[1]2017'!$A:$A,$A158,'[1]2017'!$C:$C)-SUMIF('[1]2017'!$E:$E,$A158,'[1]2017'!$G:$G)</f>
        <v>3330.1516664744777</v>
      </c>
      <c r="E158" s="53">
        <f>+SUMIF('[1]2018'!$A:$A,$A158,'[1]2018'!$C:$C)-SUMIF('[1]2018'!$E:$E,$A158,'[1]2018'!$G:$G)+D158</f>
        <v>5511.9363382723204</v>
      </c>
      <c r="F158" s="53">
        <f>+SUMIF('[1]2019'!$A:$A,$A158,'[1]2019'!$C:$C)-SUMIF('[1]2019'!$E:$E,$A158,'[1]2019'!$G:$G)+E158</f>
        <v>7978.9858476810277</v>
      </c>
      <c r="G158" s="53">
        <f>+SUMIF('[1]2020'!$A:$A,$A158,'[1]2020'!$C:$C)-SUMIF('[1]2020'!$E:$E,$A158,'[1]2020'!$G:$G)+F158</f>
        <v>10785.847874568897</v>
      </c>
      <c r="H158" s="53"/>
      <c r="I158" s="53">
        <f>+(SUMIF('[1]2021'!$A:$A,$A158,'[1]2021'!$C:$C)-SUMIF('[1]2021'!$E:$E,$A158,'[1]2021'!$G:$G))/12+G158</f>
        <v>11055.40249421533</v>
      </c>
      <c r="J158" s="53">
        <f>+(SUMIF('[1]2021'!$A:$A,$A158,'[1]2021'!$C:$C)-SUMIF('[1]2021'!$E:$E,$A158,'[1]2021'!$G:$G))/12+I158</f>
        <v>11324.957113861763</v>
      </c>
      <c r="K158" s="53">
        <f>+(SUMIF('[1]2021'!$A:$A,$A158,'[1]2021'!$C:$C)-SUMIF('[1]2021'!$E:$E,$A158,'[1]2021'!$G:$G))/12+J158</f>
        <v>11594.511733508196</v>
      </c>
      <c r="L158" s="53">
        <f>+(SUMIF('[1]2021'!$A:$A,$A158,'[1]2021'!$C:$C)-SUMIF('[1]2021'!$E:$E,$A158,'[1]2021'!$G:$G))/12+K158</f>
        <v>11864.066353154629</v>
      </c>
      <c r="M158" s="53">
        <f>+(SUMIF('[1]2021'!$A:$A,$A158,'[1]2021'!$C:$C)-SUMIF('[1]2021'!$E:$E,$A158,'[1]2021'!$G:$G))/12+L158</f>
        <v>12133.620972801062</v>
      </c>
      <c r="N158" s="53">
        <f>+(SUMIF('[1]2021'!$A:$A,$A158,'[1]2021'!$C:$C)-SUMIF('[1]2021'!$E:$E,$A158,'[1]2021'!$G:$G))/12+M158</f>
        <v>12403.175592447495</v>
      </c>
      <c r="O158" s="53">
        <f>+(SUMIF('[1]2021'!$A:$A,$A158,'[1]2021'!$C:$C)-SUMIF('[1]2021'!$E:$E,$A158,'[1]2021'!$G:$G))/12+N158</f>
        <v>12672.730212093928</v>
      </c>
      <c r="P158" s="53">
        <f>+(SUMIF('[1]2021'!$A:$A,$A158,'[1]2021'!$C:$C)-SUMIF('[1]2021'!$E:$E,$A158,'[1]2021'!$G:$G))/12+O158</f>
        <v>12942.28483174036</v>
      </c>
      <c r="Q158" s="53">
        <f>+(SUMIF('[1]2021'!$A:$A,$A158,'[1]2021'!$C:$C)-SUMIF('[1]2021'!$E:$E,$A158,'[1]2021'!$G:$G))/12+P158</f>
        <v>13211.839451386793</v>
      </c>
      <c r="R158" s="53">
        <f>+(SUMIF('[1]2021'!$A:$A,$A158,'[1]2021'!$C:$C)-SUMIF('[1]2021'!$E:$E,$A158,'[1]2021'!$G:$G))/12+Q158</f>
        <v>13481.394071033226</v>
      </c>
      <c r="S158" s="53">
        <f>+(SUMIF('[1]2021'!$A:$A,$A158,'[1]2021'!$C:$C)-SUMIF('[1]2021'!$E:$E,$A158,'[1]2021'!$G:$G))/12+R158</f>
        <v>13750.948690679659</v>
      </c>
      <c r="T158" s="53">
        <f>+(SUMIF('[1]2021'!$A:$A,$A158,'[1]2021'!$C:$C)-SUMIF('[1]2021'!$E:$E,$A158,'[1]2021'!$G:$G))/12+S158</f>
        <v>14020.503310326092</v>
      </c>
      <c r="U158" s="53" cm="1">
        <f t="array" ref="U158">+INDEX(I158:T158,1,Settings!$C$4)</f>
        <v>14020.503310326092</v>
      </c>
      <c r="V158" s="53" cm="1">
        <f t="array" ref="V158">+INDEX(I158:T158,1,Settings!$C$4)</f>
        <v>14020.503310326092</v>
      </c>
      <c r="W158" s="53"/>
      <c r="X158" s="53">
        <f>V158+SUMIFS(postings!$T:$T,postings!$C:$C,'b-data'!X$2,postings!$D:$D,'b-data'!X$3,postings!$I:$I,'b-data'!$A158)-SUMIFS(postings!$W:$W,postings!$C:$C,'b-data'!X$2,postings!$D:$D,'b-data'!X$3,postings!$M:$M,'b-data'!$A158)</f>
        <v>13932.523310326093</v>
      </c>
      <c r="Y158" s="53">
        <f>X158+SUMIFS(postings!$T:$T,postings!$C:$C,'b-data'!Y$2,postings!$D:$D,'b-data'!Y$3,postings!$I:$I,'b-data'!$A158)-SUMIFS(postings!$W:$W,postings!$C:$C,'b-data'!Y$2,postings!$D:$D,'b-data'!Y$3,postings!$M:$M,'b-data'!$A158)</f>
        <v>13844.543310326093</v>
      </c>
      <c r="Z158" s="53">
        <f>Y158+SUMIFS(postings!$T:$T,postings!$C:$C,'b-data'!Z$2,postings!$D:$D,'b-data'!Z$3,postings!$I:$I,'b-data'!$A158)-SUMIFS(postings!$W:$W,postings!$C:$C,'b-data'!Z$2,postings!$D:$D,'b-data'!Z$3,postings!$M:$M,'b-data'!$A158)</f>
        <v>13756.563310326093</v>
      </c>
      <c r="AA158" s="53">
        <f>Z158+SUMIFS(postings!$T:$T,postings!$C:$C,'b-data'!AA$2,postings!$D:$D,'b-data'!AA$3,postings!$I:$I,'b-data'!$A158)-SUMIFS(postings!$W:$W,postings!$C:$C,'b-data'!AA$2,postings!$D:$D,'b-data'!AA$3,postings!$M:$M,'b-data'!$A158)</f>
        <v>13668.583310326094</v>
      </c>
      <c r="AB158" s="53">
        <f>AA158+SUMIFS(postings!$T:$T,postings!$C:$C,'b-data'!AB$2,postings!$D:$D,'b-data'!AB$3,postings!$I:$I,'b-data'!$A158)-SUMIFS(postings!$W:$W,postings!$C:$C,'b-data'!AB$2,postings!$D:$D,'b-data'!AB$3,postings!$M:$M,'b-data'!$A158)</f>
        <v>13580.603310326094</v>
      </c>
      <c r="AC158" s="53">
        <f>AB158+SUMIFS(postings!$T:$T,postings!$C:$C,'b-data'!AC$2,postings!$D:$D,'b-data'!AC$3,postings!$I:$I,'b-data'!$A158)-SUMIFS(postings!$W:$W,postings!$C:$C,'b-data'!AC$2,postings!$D:$D,'b-data'!AC$3,postings!$M:$M,'b-data'!$A158)</f>
        <v>13492.623310326095</v>
      </c>
      <c r="AD158" s="53">
        <f>AC158+SUMIFS(postings!$T:$T,postings!$C:$C,'b-data'!AD$2,postings!$D:$D,'b-data'!AD$3,postings!$I:$I,'b-data'!$A158)-SUMIFS(postings!$W:$W,postings!$C:$C,'b-data'!AD$2,postings!$D:$D,'b-data'!AD$3,postings!$M:$M,'b-data'!$A158)</f>
        <v>13404.643310326095</v>
      </c>
      <c r="AE158" s="53">
        <f>AD158+SUMIFS(postings!$T:$T,postings!$C:$C,'b-data'!AE$2,postings!$D:$D,'b-data'!AE$3,postings!$I:$I,'b-data'!$A158)-SUMIFS(postings!$W:$W,postings!$C:$C,'b-data'!AE$2,postings!$D:$D,'b-data'!AE$3,postings!$M:$M,'b-data'!$A158)</f>
        <v>13316.663310326096</v>
      </c>
      <c r="AF158" s="53">
        <f>AE158+SUMIFS(postings!$T:$T,postings!$C:$C,'b-data'!AF$2,postings!$D:$D,'b-data'!AF$3,postings!$I:$I,'b-data'!$A158)-SUMIFS(postings!$W:$W,postings!$C:$C,'b-data'!AF$2,postings!$D:$D,'b-data'!AF$3,postings!$M:$M,'b-data'!$A158)</f>
        <v>13228.683310326096</v>
      </c>
      <c r="AG158" s="53">
        <f>AF158+SUMIFS(postings!$T:$T,postings!$C:$C,'b-data'!AG$2,postings!$D:$D,'b-data'!AG$3,postings!$I:$I,'b-data'!$A158)-SUMIFS(postings!$W:$W,postings!$C:$C,'b-data'!AG$2,postings!$D:$D,'b-data'!AG$3,postings!$M:$M,'b-data'!$A158)</f>
        <v>13140.703310326096</v>
      </c>
      <c r="AH158" s="53">
        <f>AG158+SUMIFS(postings!$T:$T,postings!$C:$C,'b-data'!AH$2,postings!$D:$D,'b-data'!AH$3,postings!$I:$I,'b-data'!$A158)-SUMIFS(postings!$W:$W,postings!$C:$C,'b-data'!AH$2,postings!$D:$D,'b-data'!AH$3,postings!$M:$M,'b-data'!$A158)</f>
        <v>13052.723310326097</v>
      </c>
      <c r="AI158" s="53">
        <f>AH158+SUMIFS(postings!$T:$T,postings!$C:$C,'b-data'!AI$2,postings!$D:$D,'b-data'!AI$3,postings!$I:$I,'b-data'!$A158)-SUMIFS(postings!$W:$W,postings!$C:$C,'b-data'!AI$2,postings!$D:$D,'b-data'!AI$3,postings!$M:$M,'b-data'!$A158)</f>
        <v>12964.743310326097</v>
      </c>
      <c r="AJ158" s="53" cm="1">
        <f t="array" ref="AJ158">+INDEX(X158:AI158,1,Settings!$C$4)</f>
        <v>12964.743310326097</v>
      </c>
      <c r="AK158" s="53" cm="1">
        <f t="array" ref="AK158">+INDEX(X158:AI158,1,Settings!$C$4)</f>
        <v>12964.743310326097</v>
      </c>
      <c r="AL158" s="53"/>
      <c r="AM158" s="53">
        <f t="shared" si="272"/>
        <v>14020.503310326092</v>
      </c>
      <c r="AN158" s="53">
        <f t="shared" ref="AN158:AX158" si="327">+AM158</f>
        <v>14020.503310326092</v>
      </c>
      <c r="AO158" s="53">
        <f t="shared" si="327"/>
        <v>14020.503310326092</v>
      </c>
      <c r="AP158" s="53">
        <f t="shared" si="327"/>
        <v>14020.503310326092</v>
      </c>
      <c r="AQ158" s="53">
        <f t="shared" si="327"/>
        <v>14020.503310326092</v>
      </c>
      <c r="AR158" s="53">
        <f t="shared" si="327"/>
        <v>14020.503310326092</v>
      </c>
      <c r="AS158" s="53">
        <f t="shared" si="327"/>
        <v>14020.503310326092</v>
      </c>
      <c r="AT158" s="53">
        <f t="shared" si="327"/>
        <v>14020.503310326092</v>
      </c>
      <c r="AU158" s="53">
        <f t="shared" si="327"/>
        <v>14020.503310326092</v>
      </c>
      <c r="AV158" s="53">
        <f t="shared" si="327"/>
        <v>14020.503310326092</v>
      </c>
      <c r="AW158" s="53">
        <f t="shared" si="327"/>
        <v>14020.503310326092</v>
      </c>
      <c r="AX158" s="53">
        <f t="shared" si="327"/>
        <v>14020.503310326092</v>
      </c>
      <c r="AY158" s="53" cm="1">
        <f t="array" ref="AY158">+INDEX(AM158:AX158,1,Settings!$C$4)</f>
        <v>14020.503310326092</v>
      </c>
      <c r="AZ158" s="53">
        <f t="shared" si="274"/>
        <v>14020.503310326092</v>
      </c>
      <c r="BA158" s="53"/>
      <c r="BB158" s="53">
        <f t="shared" si="275"/>
        <v>14020.503310326092</v>
      </c>
      <c r="BC158" s="53">
        <f t="shared" ref="BC158:BN158" si="328">+BB158</f>
        <v>14020.503310326092</v>
      </c>
      <c r="BD158" s="53">
        <f t="shared" si="328"/>
        <v>14020.503310326092</v>
      </c>
      <c r="BE158" s="53">
        <f t="shared" si="328"/>
        <v>14020.503310326092</v>
      </c>
      <c r="BF158" s="53">
        <f t="shared" si="328"/>
        <v>14020.503310326092</v>
      </c>
      <c r="BG158" s="53">
        <f t="shared" si="328"/>
        <v>14020.503310326092</v>
      </c>
      <c r="BH158" s="53">
        <f t="shared" si="328"/>
        <v>14020.503310326092</v>
      </c>
      <c r="BI158" s="53">
        <f t="shared" si="328"/>
        <v>14020.503310326092</v>
      </c>
      <c r="BJ158" s="53">
        <f t="shared" si="328"/>
        <v>14020.503310326092</v>
      </c>
      <c r="BK158" s="53">
        <f t="shared" si="328"/>
        <v>14020.503310326092</v>
      </c>
      <c r="BL158" s="53">
        <f t="shared" si="328"/>
        <v>14020.503310326092</v>
      </c>
      <c r="BM158" s="53">
        <f t="shared" si="328"/>
        <v>14020.503310326092</v>
      </c>
      <c r="BN158" s="53">
        <f t="shared" si="328"/>
        <v>14020.503310326092</v>
      </c>
      <c r="BO158" s="53"/>
      <c r="BP158" s="53">
        <f t="shared" si="277"/>
        <v>14020.503310326092</v>
      </c>
      <c r="BQ158" s="53"/>
      <c r="BR158" s="53">
        <f t="shared" si="278"/>
        <v>14020.503310326092</v>
      </c>
    </row>
    <row r="159" spans="1:70" x14ac:dyDescent="0.2">
      <c r="A159" s="6">
        <v>1210</v>
      </c>
      <c r="B159" s="6" t="str">
        <f>+VLOOKUP(A159,masterfile!B:C,2,FALSE)</f>
        <v>Bank 1</v>
      </c>
      <c r="D159" s="53">
        <f>+SUMIF('[1]2017'!$A:$A,$A159,'[1]2017'!$C:$C)-SUMIF('[1]2017'!$E:$E,$A159,'[1]2017'!$G:$G)</f>
        <v>0</v>
      </c>
      <c r="E159" s="53">
        <f>+SUMIF('[1]2018'!$A:$A,$A159,'[1]2018'!$C:$C)-SUMIF('[1]2018'!$E:$E,$A159,'[1]2018'!$G:$G)+D159</f>
        <v>0</v>
      </c>
      <c r="F159" s="53">
        <f>+SUMIF('[1]2019'!$A:$A,$A159,'[1]2019'!$C:$C)-SUMIF('[1]2019'!$E:$E,$A159,'[1]2019'!$G:$G)+E159</f>
        <v>0</v>
      </c>
      <c r="G159" s="53">
        <f>+SUMIF('[1]2020'!$A:$A,$A159,'[1]2020'!$C:$C)-SUMIF('[1]2020'!$E:$E,$A159,'[1]2020'!$G:$G)+F159</f>
        <v>0</v>
      </c>
      <c r="H159" s="53"/>
      <c r="I159" s="53">
        <f>+(SUMIF('[1]2021'!$A:$A,$A159,'[1]2021'!$C:$C)-SUMIF('[1]2021'!$E:$E,$A159,'[1]2021'!$G:$G))/12+G159</f>
        <v>0</v>
      </c>
      <c r="J159" s="53">
        <f>+(SUMIF('[1]2021'!$A:$A,$A159,'[1]2021'!$C:$C)-SUMIF('[1]2021'!$E:$E,$A159,'[1]2021'!$G:$G))/12+I159</f>
        <v>0</v>
      </c>
      <c r="K159" s="53">
        <f>+(SUMIF('[1]2021'!$A:$A,$A159,'[1]2021'!$C:$C)-SUMIF('[1]2021'!$E:$E,$A159,'[1]2021'!$G:$G))/12+J159</f>
        <v>0</v>
      </c>
      <c r="L159" s="53">
        <f>+(SUMIF('[1]2021'!$A:$A,$A159,'[1]2021'!$C:$C)-SUMIF('[1]2021'!$E:$E,$A159,'[1]2021'!$G:$G))/12+K159</f>
        <v>0</v>
      </c>
      <c r="M159" s="53">
        <f>+(SUMIF('[1]2021'!$A:$A,$A159,'[1]2021'!$C:$C)-SUMIF('[1]2021'!$E:$E,$A159,'[1]2021'!$G:$G))/12+L159</f>
        <v>0</v>
      </c>
      <c r="N159" s="53">
        <f>+(SUMIF('[1]2021'!$A:$A,$A159,'[1]2021'!$C:$C)-SUMIF('[1]2021'!$E:$E,$A159,'[1]2021'!$G:$G))/12+M159</f>
        <v>0</v>
      </c>
      <c r="O159" s="53">
        <f>+(SUMIF('[1]2021'!$A:$A,$A159,'[1]2021'!$C:$C)-SUMIF('[1]2021'!$E:$E,$A159,'[1]2021'!$G:$G))/12+N159</f>
        <v>0</v>
      </c>
      <c r="P159" s="53">
        <f>+(SUMIF('[1]2021'!$A:$A,$A159,'[1]2021'!$C:$C)-SUMIF('[1]2021'!$E:$E,$A159,'[1]2021'!$G:$G))/12+O159</f>
        <v>0</v>
      </c>
      <c r="Q159" s="53">
        <f>+(SUMIF('[1]2021'!$A:$A,$A159,'[1]2021'!$C:$C)-SUMIF('[1]2021'!$E:$E,$A159,'[1]2021'!$G:$G))/12+P159</f>
        <v>0</v>
      </c>
      <c r="R159" s="53">
        <f>+(SUMIF('[1]2021'!$A:$A,$A159,'[1]2021'!$C:$C)-SUMIF('[1]2021'!$E:$E,$A159,'[1]2021'!$G:$G))/12+Q159</f>
        <v>0</v>
      </c>
      <c r="S159" s="53">
        <f>+(SUMIF('[1]2021'!$A:$A,$A159,'[1]2021'!$C:$C)-SUMIF('[1]2021'!$E:$E,$A159,'[1]2021'!$G:$G))/12+R159</f>
        <v>0</v>
      </c>
      <c r="T159" s="53">
        <f>+(SUMIF('[1]2021'!$A:$A,$A159,'[1]2021'!$C:$C)-SUMIF('[1]2021'!$E:$E,$A159,'[1]2021'!$G:$G))/12+S159</f>
        <v>0</v>
      </c>
      <c r="U159" s="53" cm="1">
        <f t="array" ref="U159">+INDEX(I159:T159,1,Settings!$C$4)</f>
        <v>0</v>
      </c>
      <c r="V159" s="53" cm="1">
        <f t="array" ref="V159">+INDEX(I159:T159,1,Settings!$C$4)</f>
        <v>0</v>
      </c>
      <c r="W159" s="53"/>
      <c r="X159" s="53">
        <f>V159+SUMIFS(postings!$T:$T,postings!$C:$C,'b-data'!X$2,postings!$D:$D,'b-data'!X$3,postings!$I:$I,'b-data'!$A159)-SUMIFS(postings!$W:$W,postings!$C:$C,'b-data'!X$2,postings!$D:$D,'b-data'!X$3,postings!$M:$M,'b-data'!$A159)</f>
        <v>0</v>
      </c>
      <c r="Y159" s="53">
        <f>X159+SUMIFS(postings!$T:$T,postings!$C:$C,'b-data'!Y$2,postings!$D:$D,'b-data'!Y$3,postings!$I:$I,'b-data'!$A159)-SUMIFS(postings!$W:$W,postings!$C:$C,'b-data'!Y$2,postings!$D:$D,'b-data'!Y$3,postings!$M:$M,'b-data'!$A159)</f>
        <v>0</v>
      </c>
      <c r="Z159" s="53">
        <f>Y159+SUMIFS(postings!$T:$T,postings!$C:$C,'b-data'!Z$2,postings!$D:$D,'b-data'!Z$3,postings!$I:$I,'b-data'!$A159)-SUMIFS(postings!$W:$W,postings!$C:$C,'b-data'!Z$2,postings!$D:$D,'b-data'!Z$3,postings!$M:$M,'b-data'!$A159)</f>
        <v>0</v>
      </c>
      <c r="AA159" s="53">
        <f>Z159+SUMIFS(postings!$T:$T,postings!$C:$C,'b-data'!AA$2,postings!$D:$D,'b-data'!AA$3,postings!$I:$I,'b-data'!$A159)-SUMIFS(postings!$W:$W,postings!$C:$C,'b-data'!AA$2,postings!$D:$D,'b-data'!AA$3,postings!$M:$M,'b-data'!$A159)</f>
        <v>0</v>
      </c>
      <c r="AB159" s="53">
        <f>AA159+SUMIFS(postings!$T:$T,postings!$C:$C,'b-data'!AB$2,postings!$D:$D,'b-data'!AB$3,postings!$I:$I,'b-data'!$A159)-SUMIFS(postings!$W:$W,postings!$C:$C,'b-data'!AB$2,postings!$D:$D,'b-data'!AB$3,postings!$M:$M,'b-data'!$A159)</f>
        <v>0</v>
      </c>
      <c r="AC159" s="53">
        <f>AB159+SUMIFS(postings!$T:$T,postings!$C:$C,'b-data'!AC$2,postings!$D:$D,'b-data'!AC$3,postings!$I:$I,'b-data'!$A159)-SUMIFS(postings!$W:$W,postings!$C:$C,'b-data'!AC$2,postings!$D:$D,'b-data'!AC$3,postings!$M:$M,'b-data'!$A159)</f>
        <v>0</v>
      </c>
      <c r="AD159" s="53">
        <f>AC159+SUMIFS(postings!$T:$T,postings!$C:$C,'b-data'!AD$2,postings!$D:$D,'b-data'!AD$3,postings!$I:$I,'b-data'!$A159)-SUMIFS(postings!$W:$W,postings!$C:$C,'b-data'!AD$2,postings!$D:$D,'b-data'!AD$3,postings!$M:$M,'b-data'!$A159)</f>
        <v>0</v>
      </c>
      <c r="AE159" s="53">
        <f>AD159+SUMIFS(postings!$T:$T,postings!$C:$C,'b-data'!AE$2,postings!$D:$D,'b-data'!AE$3,postings!$I:$I,'b-data'!$A159)-SUMIFS(postings!$W:$W,postings!$C:$C,'b-data'!AE$2,postings!$D:$D,'b-data'!AE$3,postings!$M:$M,'b-data'!$A159)</f>
        <v>0</v>
      </c>
      <c r="AF159" s="53">
        <f>AE159+SUMIFS(postings!$T:$T,postings!$C:$C,'b-data'!AF$2,postings!$D:$D,'b-data'!AF$3,postings!$I:$I,'b-data'!$A159)-SUMIFS(postings!$W:$W,postings!$C:$C,'b-data'!AF$2,postings!$D:$D,'b-data'!AF$3,postings!$M:$M,'b-data'!$A159)</f>
        <v>0</v>
      </c>
      <c r="AG159" s="53">
        <f>AF159+SUMIFS(postings!$T:$T,postings!$C:$C,'b-data'!AG$2,postings!$D:$D,'b-data'!AG$3,postings!$I:$I,'b-data'!$A159)-SUMIFS(postings!$W:$W,postings!$C:$C,'b-data'!AG$2,postings!$D:$D,'b-data'!AG$3,postings!$M:$M,'b-data'!$A159)</f>
        <v>0</v>
      </c>
      <c r="AH159" s="53">
        <f>AG159+SUMIFS(postings!$T:$T,postings!$C:$C,'b-data'!AH$2,postings!$D:$D,'b-data'!AH$3,postings!$I:$I,'b-data'!$A159)-SUMIFS(postings!$W:$W,postings!$C:$C,'b-data'!AH$2,postings!$D:$D,'b-data'!AH$3,postings!$M:$M,'b-data'!$A159)</f>
        <v>0</v>
      </c>
      <c r="AI159" s="53">
        <f>AH159+SUMIFS(postings!$T:$T,postings!$C:$C,'b-data'!AI$2,postings!$D:$D,'b-data'!AI$3,postings!$I:$I,'b-data'!$A159)-SUMIFS(postings!$W:$W,postings!$C:$C,'b-data'!AI$2,postings!$D:$D,'b-data'!AI$3,postings!$M:$M,'b-data'!$A159)</f>
        <v>0</v>
      </c>
      <c r="AJ159" s="53" cm="1">
        <f t="array" ref="AJ159">+INDEX(X159:AI159,1,Settings!$C$4)</f>
        <v>0</v>
      </c>
      <c r="AK159" s="53" cm="1">
        <f t="array" ref="AK159">+INDEX(X159:AI159,1,Settings!$C$4)</f>
        <v>0</v>
      </c>
      <c r="AL159" s="53"/>
      <c r="AM159" s="53">
        <f t="shared" si="272"/>
        <v>0</v>
      </c>
      <c r="AN159" s="53">
        <f t="shared" ref="AN159:AX159" si="329">+AM159</f>
        <v>0</v>
      </c>
      <c r="AO159" s="53">
        <f t="shared" si="329"/>
        <v>0</v>
      </c>
      <c r="AP159" s="53">
        <f t="shared" si="329"/>
        <v>0</v>
      </c>
      <c r="AQ159" s="53">
        <f t="shared" si="329"/>
        <v>0</v>
      </c>
      <c r="AR159" s="53">
        <f t="shared" si="329"/>
        <v>0</v>
      </c>
      <c r="AS159" s="53">
        <f t="shared" si="329"/>
        <v>0</v>
      </c>
      <c r="AT159" s="53">
        <f t="shared" si="329"/>
        <v>0</v>
      </c>
      <c r="AU159" s="53">
        <f t="shared" si="329"/>
        <v>0</v>
      </c>
      <c r="AV159" s="53">
        <f t="shared" si="329"/>
        <v>0</v>
      </c>
      <c r="AW159" s="53">
        <f t="shared" si="329"/>
        <v>0</v>
      </c>
      <c r="AX159" s="53">
        <f t="shared" si="329"/>
        <v>0</v>
      </c>
      <c r="AY159" s="53" cm="1">
        <f t="array" ref="AY159">+INDEX(AM159:AX159,1,Settings!$C$4)</f>
        <v>0</v>
      </c>
      <c r="AZ159" s="53">
        <f t="shared" si="274"/>
        <v>0</v>
      </c>
      <c r="BA159" s="53"/>
      <c r="BB159" s="53">
        <f t="shared" si="275"/>
        <v>0</v>
      </c>
      <c r="BC159" s="53">
        <f t="shared" ref="BC159:BN159" si="330">+BB159</f>
        <v>0</v>
      </c>
      <c r="BD159" s="53">
        <f t="shared" si="330"/>
        <v>0</v>
      </c>
      <c r="BE159" s="53">
        <f t="shared" si="330"/>
        <v>0</v>
      </c>
      <c r="BF159" s="53">
        <f t="shared" si="330"/>
        <v>0</v>
      </c>
      <c r="BG159" s="53">
        <f t="shared" si="330"/>
        <v>0</v>
      </c>
      <c r="BH159" s="53">
        <f t="shared" si="330"/>
        <v>0</v>
      </c>
      <c r="BI159" s="53">
        <f t="shared" si="330"/>
        <v>0</v>
      </c>
      <c r="BJ159" s="53">
        <f t="shared" si="330"/>
        <v>0</v>
      </c>
      <c r="BK159" s="53">
        <f t="shared" si="330"/>
        <v>0</v>
      </c>
      <c r="BL159" s="53">
        <f t="shared" si="330"/>
        <v>0</v>
      </c>
      <c r="BM159" s="53">
        <f t="shared" si="330"/>
        <v>0</v>
      </c>
      <c r="BN159" s="53">
        <f t="shared" si="330"/>
        <v>0</v>
      </c>
      <c r="BO159" s="53"/>
      <c r="BP159" s="53">
        <f t="shared" si="277"/>
        <v>0</v>
      </c>
      <c r="BQ159" s="53"/>
      <c r="BR159" s="53">
        <f t="shared" si="278"/>
        <v>0</v>
      </c>
    </row>
    <row r="160" spans="1:70" x14ac:dyDescent="0.2">
      <c r="A160" s="6">
        <v>1220</v>
      </c>
      <c r="B160" s="6" t="str">
        <f>+VLOOKUP(A160,masterfile!B:C,2,FALSE)</f>
        <v>Bank 2</v>
      </c>
      <c r="D160" s="53">
        <f>+SUMIF('[1]2017'!$A:$A,$A160,'[1]2017'!$C:$C)-SUMIF('[1]2017'!$E:$E,$A160,'[1]2017'!$G:$G)</f>
        <v>0</v>
      </c>
      <c r="E160" s="53">
        <f>+SUMIF('[1]2018'!$A:$A,$A160,'[1]2018'!$C:$C)-SUMIF('[1]2018'!$E:$E,$A160,'[1]2018'!$G:$G)+D160</f>
        <v>0</v>
      </c>
      <c r="F160" s="53">
        <f>+SUMIF('[1]2019'!$A:$A,$A160,'[1]2019'!$C:$C)-SUMIF('[1]2019'!$E:$E,$A160,'[1]2019'!$G:$G)+E160</f>
        <v>0</v>
      </c>
      <c r="G160" s="53">
        <f>+SUMIF('[1]2020'!$A:$A,$A160,'[1]2020'!$C:$C)-SUMIF('[1]2020'!$E:$E,$A160,'[1]2020'!$G:$G)+F160</f>
        <v>0</v>
      </c>
      <c r="H160" s="53"/>
      <c r="I160" s="53">
        <f>+(SUMIF('[1]2021'!$A:$A,$A160,'[1]2021'!$C:$C)-SUMIF('[1]2021'!$E:$E,$A160,'[1]2021'!$G:$G))/12+G160</f>
        <v>0</v>
      </c>
      <c r="J160" s="53">
        <f>+(SUMIF('[1]2021'!$A:$A,$A160,'[1]2021'!$C:$C)-SUMIF('[1]2021'!$E:$E,$A160,'[1]2021'!$G:$G))/12+I160</f>
        <v>0</v>
      </c>
      <c r="K160" s="53">
        <f>+(SUMIF('[1]2021'!$A:$A,$A160,'[1]2021'!$C:$C)-SUMIF('[1]2021'!$E:$E,$A160,'[1]2021'!$G:$G))/12+J160</f>
        <v>0</v>
      </c>
      <c r="L160" s="53">
        <f>+(SUMIF('[1]2021'!$A:$A,$A160,'[1]2021'!$C:$C)-SUMIF('[1]2021'!$E:$E,$A160,'[1]2021'!$G:$G))/12+K160</f>
        <v>0</v>
      </c>
      <c r="M160" s="53">
        <f>+(SUMIF('[1]2021'!$A:$A,$A160,'[1]2021'!$C:$C)-SUMIF('[1]2021'!$E:$E,$A160,'[1]2021'!$G:$G))/12+L160</f>
        <v>0</v>
      </c>
      <c r="N160" s="53">
        <f>+(SUMIF('[1]2021'!$A:$A,$A160,'[1]2021'!$C:$C)-SUMIF('[1]2021'!$E:$E,$A160,'[1]2021'!$G:$G))/12+M160</f>
        <v>0</v>
      </c>
      <c r="O160" s="53">
        <f>+(SUMIF('[1]2021'!$A:$A,$A160,'[1]2021'!$C:$C)-SUMIF('[1]2021'!$E:$E,$A160,'[1]2021'!$G:$G))/12+N160</f>
        <v>0</v>
      </c>
      <c r="P160" s="53">
        <f>+(SUMIF('[1]2021'!$A:$A,$A160,'[1]2021'!$C:$C)-SUMIF('[1]2021'!$E:$E,$A160,'[1]2021'!$G:$G))/12+O160</f>
        <v>0</v>
      </c>
      <c r="Q160" s="53">
        <f>+(SUMIF('[1]2021'!$A:$A,$A160,'[1]2021'!$C:$C)-SUMIF('[1]2021'!$E:$E,$A160,'[1]2021'!$G:$G))/12+P160</f>
        <v>0</v>
      </c>
      <c r="R160" s="53">
        <f>+(SUMIF('[1]2021'!$A:$A,$A160,'[1]2021'!$C:$C)-SUMIF('[1]2021'!$E:$E,$A160,'[1]2021'!$G:$G))/12+Q160</f>
        <v>0</v>
      </c>
      <c r="S160" s="53">
        <f>+(SUMIF('[1]2021'!$A:$A,$A160,'[1]2021'!$C:$C)-SUMIF('[1]2021'!$E:$E,$A160,'[1]2021'!$G:$G))/12+R160</f>
        <v>0</v>
      </c>
      <c r="T160" s="53">
        <f>+(SUMIF('[1]2021'!$A:$A,$A160,'[1]2021'!$C:$C)-SUMIF('[1]2021'!$E:$E,$A160,'[1]2021'!$G:$G))/12+S160</f>
        <v>0</v>
      </c>
      <c r="U160" s="53" cm="1">
        <f t="array" ref="U160">+INDEX(I160:T160,1,Settings!$C$4)</f>
        <v>0</v>
      </c>
      <c r="V160" s="53" cm="1">
        <f t="array" ref="V160">+INDEX(I160:T160,1,Settings!$C$4)</f>
        <v>0</v>
      </c>
      <c r="W160" s="53"/>
      <c r="X160" s="53">
        <f>V160+SUMIFS(postings!$T:$T,postings!$C:$C,'b-data'!X$2,postings!$D:$D,'b-data'!X$3,postings!$I:$I,'b-data'!$A160)-SUMIFS(postings!$W:$W,postings!$C:$C,'b-data'!X$2,postings!$D:$D,'b-data'!X$3,postings!$M:$M,'b-data'!$A160)</f>
        <v>0</v>
      </c>
      <c r="Y160" s="53">
        <f>X160+SUMIFS(postings!$T:$T,postings!$C:$C,'b-data'!Y$2,postings!$D:$D,'b-data'!Y$3,postings!$I:$I,'b-data'!$A160)-SUMIFS(postings!$W:$W,postings!$C:$C,'b-data'!Y$2,postings!$D:$D,'b-data'!Y$3,postings!$M:$M,'b-data'!$A160)</f>
        <v>0</v>
      </c>
      <c r="Z160" s="53">
        <f>Y160+SUMIFS(postings!$T:$T,postings!$C:$C,'b-data'!Z$2,postings!$D:$D,'b-data'!Z$3,postings!$I:$I,'b-data'!$A160)-SUMIFS(postings!$W:$W,postings!$C:$C,'b-data'!Z$2,postings!$D:$D,'b-data'!Z$3,postings!$M:$M,'b-data'!$A160)</f>
        <v>0</v>
      </c>
      <c r="AA160" s="53">
        <f>Z160+SUMIFS(postings!$T:$T,postings!$C:$C,'b-data'!AA$2,postings!$D:$D,'b-data'!AA$3,postings!$I:$I,'b-data'!$A160)-SUMIFS(postings!$W:$W,postings!$C:$C,'b-data'!AA$2,postings!$D:$D,'b-data'!AA$3,postings!$M:$M,'b-data'!$A160)</f>
        <v>0</v>
      </c>
      <c r="AB160" s="53">
        <f>AA160+SUMIFS(postings!$T:$T,postings!$C:$C,'b-data'!AB$2,postings!$D:$D,'b-data'!AB$3,postings!$I:$I,'b-data'!$A160)-SUMIFS(postings!$W:$W,postings!$C:$C,'b-data'!AB$2,postings!$D:$D,'b-data'!AB$3,postings!$M:$M,'b-data'!$A160)</f>
        <v>0</v>
      </c>
      <c r="AC160" s="53">
        <f>AB160+SUMIFS(postings!$T:$T,postings!$C:$C,'b-data'!AC$2,postings!$D:$D,'b-data'!AC$3,postings!$I:$I,'b-data'!$A160)-SUMIFS(postings!$W:$W,postings!$C:$C,'b-data'!AC$2,postings!$D:$D,'b-data'!AC$3,postings!$M:$M,'b-data'!$A160)</f>
        <v>0</v>
      </c>
      <c r="AD160" s="53">
        <f>AC160+SUMIFS(postings!$T:$T,postings!$C:$C,'b-data'!AD$2,postings!$D:$D,'b-data'!AD$3,postings!$I:$I,'b-data'!$A160)-SUMIFS(postings!$W:$W,postings!$C:$C,'b-data'!AD$2,postings!$D:$D,'b-data'!AD$3,postings!$M:$M,'b-data'!$A160)</f>
        <v>0</v>
      </c>
      <c r="AE160" s="53">
        <f>AD160+SUMIFS(postings!$T:$T,postings!$C:$C,'b-data'!AE$2,postings!$D:$D,'b-data'!AE$3,postings!$I:$I,'b-data'!$A160)-SUMIFS(postings!$W:$W,postings!$C:$C,'b-data'!AE$2,postings!$D:$D,'b-data'!AE$3,postings!$M:$M,'b-data'!$A160)</f>
        <v>0</v>
      </c>
      <c r="AF160" s="53">
        <f>AE160+SUMIFS(postings!$T:$T,postings!$C:$C,'b-data'!AF$2,postings!$D:$D,'b-data'!AF$3,postings!$I:$I,'b-data'!$A160)-SUMIFS(postings!$W:$W,postings!$C:$C,'b-data'!AF$2,postings!$D:$D,'b-data'!AF$3,postings!$M:$M,'b-data'!$A160)</f>
        <v>0</v>
      </c>
      <c r="AG160" s="53">
        <f>AF160+SUMIFS(postings!$T:$T,postings!$C:$C,'b-data'!AG$2,postings!$D:$D,'b-data'!AG$3,postings!$I:$I,'b-data'!$A160)-SUMIFS(postings!$W:$W,postings!$C:$C,'b-data'!AG$2,postings!$D:$D,'b-data'!AG$3,postings!$M:$M,'b-data'!$A160)</f>
        <v>0</v>
      </c>
      <c r="AH160" s="53">
        <f>AG160+SUMIFS(postings!$T:$T,postings!$C:$C,'b-data'!AH$2,postings!$D:$D,'b-data'!AH$3,postings!$I:$I,'b-data'!$A160)-SUMIFS(postings!$W:$W,postings!$C:$C,'b-data'!AH$2,postings!$D:$D,'b-data'!AH$3,postings!$M:$M,'b-data'!$A160)</f>
        <v>0</v>
      </c>
      <c r="AI160" s="53">
        <f>AH160+SUMIFS(postings!$T:$T,postings!$C:$C,'b-data'!AI$2,postings!$D:$D,'b-data'!AI$3,postings!$I:$I,'b-data'!$A160)-SUMIFS(postings!$W:$W,postings!$C:$C,'b-data'!AI$2,postings!$D:$D,'b-data'!AI$3,postings!$M:$M,'b-data'!$A160)</f>
        <v>0</v>
      </c>
      <c r="AJ160" s="53" cm="1">
        <f t="array" ref="AJ160">+INDEX(X160:AI160,1,Settings!$C$4)</f>
        <v>0</v>
      </c>
      <c r="AK160" s="53" cm="1">
        <f t="array" ref="AK160">+INDEX(X160:AI160,1,Settings!$C$4)</f>
        <v>0</v>
      </c>
      <c r="AL160" s="53"/>
      <c r="AM160" s="53">
        <f t="shared" si="272"/>
        <v>0</v>
      </c>
      <c r="AN160" s="53">
        <f t="shared" ref="AN160:AX160" si="331">+AM160</f>
        <v>0</v>
      </c>
      <c r="AO160" s="53">
        <f t="shared" si="331"/>
        <v>0</v>
      </c>
      <c r="AP160" s="53">
        <f t="shared" si="331"/>
        <v>0</v>
      </c>
      <c r="AQ160" s="53">
        <f t="shared" si="331"/>
        <v>0</v>
      </c>
      <c r="AR160" s="53">
        <f t="shared" si="331"/>
        <v>0</v>
      </c>
      <c r="AS160" s="53">
        <f t="shared" si="331"/>
        <v>0</v>
      </c>
      <c r="AT160" s="53">
        <f t="shared" si="331"/>
        <v>0</v>
      </c>
      <c r="AU160" s="53">
        <f t="shared" si="331"/>
        <v>0</v>
      </c>
      <c r="AV160" s="53">
        <f t="shared" si="331"/>
        <v>0</v>
      </c>
      <c r="AW160" s="53">
        <f t="shared" si="331"/>
        <v>0</v>
      </c>
      <c r="AX160" s="53">
        <f t="shared" si="331"/>
        <v>0</v>
      </c>
      <c r="AY160" s="53" cm="1">
        <f t="array" ref="AY160">+INDEX(AM160:AX160,1,Settings!$C$4)</f>
        <v>0</v>
      </c>
      <c r="AZ160" s="53">
        <f t="shared" si="274"/>
        <v>0</v>
      </c>
      <c r="BA160" s="53"/>
      <c r="BB160" s="53">
        <f t="shared" si="275"/>
        <v>0</v>
      </c>
      <c r="BC160" s="53">
        <f t="shared" ref="BC160:BN160" si="332">+BB160</f>
        <v>0</v>
      </c>
      <c r="BD160" s="53">
        <f t="shared" si="332"/>
        <v>0</v>
      </c>
      <c r="BE160" s="53">
        <f t="shared" si="332"/>
        <v>0</v>
      </c>
      <c r="BF160" s="53">
        <f t="shared" si="332"/>
        <v>0</v>
      </c>
      <c r="BG160" s="53">
        <f t="shared" si="332"/>
        <v>0</v>
      </c>
      <c r="BH160" s="53">
        <f t="shared" si="332"/>
        <v>0</v>
      </c>
      <c r="BI160" s="53">
        <f t="shared" si="332"/>
        <v>0</v>
      </c>
      <c r="BJ160" s="53">
        <f t="shared" si="332"/>
        <v>0</v>
      </c>
      <c r="BK160" s="53">
        <f t="shared" si="332"/>
        <v>0</v>
      </c>
      <c r="BL160" s="53">
        <f t="shared" si="332"/>
        <v>0</v>
      </c>
      <c r="BM160" s="53">
        <f t="shared" si="332"/>
        <v>0</v>
      </c>
      <c r="BN160" s="53">
        <f t="shared" si="332"/>
        <v>0</v>
      </c>
      <c r="BO160" s="53"/>
      <c r="BP160" s="53">
        <f t="shared" si="277"/>
        <v>0</v>
      </c>
      <c r="BQ160" s="53"/>
      <c r="BR160" s="53">
        <f t="shared" si="278"/>
        <v>0</v>
      </c>
    </row>
    <row r="161" spans="1:70" x14ac:dyDescent="0.2">
      <c r="A161" s="6">
        <v>1230</v>
      </c>
      <c r="B161" s="6" t="str">
        <f>+VLOOKUP(A161,masterfile!B:C,2,FALSE)</f>
        <v>Bank 3</v>
      </c>
      <c r="D161" s="53">
        <f>+SUMIF('[1]2017'!$A:$A,$A161,'[1]2017'!$C:$C)-SUMIF('[1]2017'!$E:$E,$A161,'[1]2017'!$G:$G)</f>
        <v>0</v>
      </c>
      <c r="E161" s="53">
        <f>+SUMIF('[1]2018'!$A:$A,$A161,'[1]2018'!$C:$C)-SUMIF('[1]2018'!$E:$E,$A161,'[1]2018'!$G:$G)+D161</f>
        <v>0</v>
      </c>
      <c r="F161" s="53">
        <f>+SUMIF('[1]2019'!$A:$A,$A161,'[1]2019'!$C:$C)-SUMIF('[1]2019'!$E:$E,$A161,'[1]2019'!$G:$G)+E161</f>
        <v>0</v>
      </c>
      <c r="G161" s="53">
        <f>+SUMIF('[1]2020'!$A:$A,$A161,'[1]2020'!$C:$C)-SUMIF('[1]2020'!$E:$E,$A161,'[1]2020'!$G:$G)+F161</f>
        <v>0</v>
      </c>
      <c r="H161" s="53"/>
      <c r="I161" s="53">
        <f>+(SUMIF('[1]2021'!$A:$A,$A161,'[1]2021'!$C:$C)-SUMIF('[1]2021'!$E:$E,$A161,'[1]2021'!$G:$G))/12+G161</f>
        <v>0</v>
      </c>
      <c r="J161" s="53">
        <f>+(SUMIF('[1]2021'!$A:$A,$A161,'[1]2021'!$C:$C)-SUMIF('[1]2021'!$E:$E,$A161,'[1]2021'!$G:$G))/12+I161</f>
        <v>0</v>
      </c>
      <c r="K161" s="53">
        <f>+(SUMIF('[1]2021'!$A:$A,$A161,'[1]2021'!$C:$C)-SUMIF('[1]2021'!$E:$E,$A161,'[1]2021'!$G:$G))/12+J161</f>
        <v>0</v>
      </c>
      <c r="L161" s="53">
        <f>+(SUMIF('[1]2021'!$A:$A,$A161,'[1]2021'!$C:$C)-SUMIF('[1]2021'!$E:$E,$A161,'[1]2021'!$G:$G))/12+K161</f>
        <v>0</v>
      </c>
      <c r="M161" s="53">
        <f>+(SUMIF('[1]2021'!$A:$A,$A161,'[1]2021'!$C:$C)-SUMIF('[1]2021'!$E:$E,$A161,'[1]2021'!$G:$G))/12+L161</f>
        <v>0</v>
      </c>
      <c r="N161" s="53">
        <f>+(SUMIF('[1]2021'!$A:$A,$A161,'[1]2021'!$C:$C)-SUMIF('[1]2021'!$E:$E,$A161,'[1]2021'!$G:$G))/12+M161</f>
        <v>0</v>
      </c>
      <c r="O161" s="53">
        <f>+(SUMIF('[1]2021'!$A:$A,$A161,'[1]2021'!$C:$C)-SUMIF('[1]2021'!$E:$E,$A161,'[1]2021'!$G:$G))/12+N161</f>
        <v>0</v>
      </c>
      <c r="P161" s="53">
        <f>+(SUMIF('[1]2021'!$A:$A,$A161,'[1]2021'!$C:$C)-SUMIF('[1]2021'!$E:$E,$A161,'[1]2021'!$G:$G))/12+O161</f>
        <v>0</v>
      </c>
      <c r="Q161" s="53">
        <f>+(SUMIF('[1]2021'!$A:$A,$A161,'[1]2021'!$C:$C)-SUMIF('[1]2021'!$E:$E,$A161,'[1]2021'!$G:$G))/12+P161</f>
        <v>0</v>
      </c>
      <c r="R161" s="53">
        <f>+(SUMIF('[1]2021'!$A:$A,$A161,'[1]2021'!$C:$C)-SUMIF('[1]2021'!$E:$E,$A161,'[1]2021'!$G:$G))/12+Q161</f>
        <v>0</v>
      </c>
      <c r="S161" s="53">
        <f>+(SUMIF('[1]2021'!$A:$A,$A161,'[1]2021'!$C:$C)-SUMIF('[1]2021'!$E:$E,$A161,'[1]2021'!$G:$G))/12+R161</f>
        <v>0</v>
      </c>
      <c r="T161" s="53">
        <f>+(SUMIF('[1]2021'!$A:$A,$A161,'[1]2021'!$C:$C)-SUMIF('[1]2021'!$E:$E,$A161,'[1]2021'!$G:$G))/12+S161</f>
        <v>0</v>
      </c>
      <c r="U161" s="53" cm="1">
        <f t="array" ref="U161">+INDEX(I161:T161,1,Settings!$C$4)</f>
        <v>0</v>
      </c>
      <c r="V161" s="53" cm="1">
        <f t="array" ref="V161">+INDEX(I161:T161,1,Settings!$C$4)</f>
        <v>0</v>
      </c>
      <c r="W161" s="53"/>
      <c r="X161" s="53">
        <f>V161+SUMIFS(postings!$T:$T,postings!$C:$C,'b-data'!X$2,postings!$D:$D,'b-data'!X$3,postings!$I:$I,'b-data'!$A161)-SUMIFS(postings!$W:$W,postings!$C:$C,'b-data'!X$2,postings!$D:$D,'b-data'!X$3,postings!$M:$M,'b-data'!$A161)</f>
        <v>0</v>
      </c>
      <c r="Y161" s="53">
        <f>X161+SUMIFS(postings!$T:$T,postings!$C:$C,'b-data'!Y$2,postings!$D:$D,'b-data'!Y$3,postings!$I:$I,'b-data'!$A161)-SUMIFS(postings!$W:$W,postings!$C:$C,'b-data'!Y$2,postings!$D:$D,'b-data'!Y$3,postings!$M:$M,'b-data'!$A161)</f>
        <v>0</v>
      </c>
      <c r="Z161" s="53">
        <f>Y161+SUMIFS(postings!$T:$T,postings!$C:$C,'b-data'!Z$2,postings!$D:$D,'b-data'!Z$3,postings!$I:$I,'b-data'!$A161)-SUMIFS(postings!$W:$W,postings!$C:$C,'b-data'!Z$2,postings!$D:$D,'b-data'!Z$3,postings!$M:$M,'b-data'!$A161)</f>
        <v>0</v>
      </c>
      <c r="AA161" s="53">
        <f>Z161+SUMIFS(postings!$T:$T,postings!$C:$C,'b-data'!AA$2,postings!$D:$D,'b-data'!AA$3,postings!$I:$I,'b-data'!$A161)-SUMIFS(postings!$W:$W,postings!$C:$C,'b-data'!AA$2,postings!$D:$D,'b-data'!AA$3,postings!$M:$M,'b-data'!$A161)</f>
        <v>0</v>
      </c>
      <c r="AB161" s="53">
        <f>AA161+SUMIFS(postings!$T:$T,postings!$C:$C,'b-data'!AB$2,postings!$D:$D,'b-data'!AB$3,postings!$I:$I,'b-data'!$A161)-SUMIFS(postings!$W:$W,postings!$C:$C,'b-data'!AB$2,postings!$D:$D,'b-data'!AB$3,postings!$M:$M,'b-data'!$A161)</f>
        <v>0</v>
      </c>
      <c r="AC161" s="53">
        <f>AB161+SUMIFS(postings!$T:$T,postings!$C:$C,'b-data'!AC$2,postings!$D:$D,'b-data'!AC$3,postings!$I:$I,'b-data'!$A161)-SUMIFS(postings!$W:$W,postings!$C:$C,'b-data'!AC$2,postings!$D:$D,'b-data'!AC$3,postings!$M:$M,'b-data'!$A161)</f>
        <v>0</v>
      </c>
      <c r="AD161" s="53">
        <f>AC161+SUMIFS(postings!$T:$T,postings!$C:$C,'b-data'!AD$2,postings!$D:$D,'b-data'!AD$3,postings!$I:$I,'b-data'!$A161)-SUMIFS(postings!$W:$W,postings!$C:$C,'b-data'!AD$2,postings!$D:$D,'b-data'!AD$3,postings!$M:$M,'b-data'!$A161)</f>
        <v>0</v>
      </c>
      <c r="AE161" s="53">
        <f>AD161+SUMIFS(postings!$T:$T,postings!$C:$C,'b-data'!AE$2,postings!$D:$D,'b-data'!AE$3,postings!$I:$I,'b-data'!$A161)-SUMIFS(postings!$W:$W,postings!$C:$C,'b-data'!AE$2,postings!$D:$D,'b-data'!AE$3,postings!$M:$M,'b-data'!$A161)</f>
        <v>0</v>
      </c>
      <c r="AF161" s="53">
        <f>AE161+SUMIFS(postings!$T:$T,postings!$C:$C,'b-data'!AF$2,postings!$D:$D,'b-data'!AF$3,postings!$I:$I,'b-data'!$A161)-SUMIFS(postings!$W:$W,postings!$C:$C,'b-data'!AF$2,postings!$D:$D,'b-data'!AF$3,postings!$M:$M,'b-data'!$A161)</f>
        <v>0</v>
      </c>
      <c r="AG161" s="53">
        <f>AF161+SUMIFS(postings!$T:$T,postings!$C:$C,'b-data'!AG$2,postings!$D:$D,'b-data'!AG$3,postings!$I:$I,'b-data'!$A161)-SUMIFS(postings!$W:$W,postings!$C:$C,'b-data'!AG$2,postings!$D:$D,'b-data'!AG$3,postings!$M:$M,'b-data'!$A161)</f>
        <v>0</v>
      </c>
      <c r="AH161" s="53">
        <f>AG161+SUMIFS(postings!$T:$T,postings!$C:$C,'b-data'!AH$2,postings!$D:$D,'b-data'!AH$3,postings!$I:$I,'b-data'!$A161)-SUMIFS(postings!$W:$W,postings!$C:$C,'b-data'!AH$2,postings!$D:$D,'b-data'!AH$3,postings!$M:$M,'b-data'!$A161)</f>
        <v>0</v>
      </c>
      <c r="AI161" s="53">
        <f>AH161+SUMIFS(postings!$T:$T,postings!$C:$C,'b-data'!AI$2,postings!$D:$D,'b-data'!AI$3,postings!$I:$I,'b-data'!$A161)-SUMIFS(postings!$W:$W,postings!$C:$C,'b-data'!AI$2,postings!$D:$D,'b-data'!AI$3,postings!$M:$M,'b-data'!$A161)</f>
        <v>0</v>
      </c>
      <c r="AJ161" s="53" cm="1">
        <f t="array" ref="AJ161">+INDEX(X161:AI161,1,Settings!$C$4)</f>
        <v>0</v>
      </c>
      <c r="AK161" s="53" cm="1">
        <f t="array" ref="AK161">+INDEX(X161:AI161,1,Settings!$C$4)</f>
        <v>0</v>
      </c>
      <c r="AL161" s="53"/>
      <c r="AM161" s="53">
        <f t="shared" si="272"/>
        <v>0</v>
      </c>
      <c r="AN161" s="53">
        <f t="shared" ref="AN161:AX161" si="333">+AM161</f>
        <v>0</v>
      </c>
      <c r="AO161" s="53">
        <f t="shared" si="333"/>
        <v>0</v>
      </c>
      <c r="AP161" s="53">
        <f t="shared" si="333"/>
        <v>0</v>
      </c>
      <c r="AQ161" s="53">
        <f t="shared" si="333"/>
        <v>0</v>
      </c>
      <c r="AR161" s="53">
        <f t="shared" si="333"/>
        <v>0</v>
      </c>
      <c r="AS161" s="53">
        <f t="shared" si="333"/>
        <v>0</v>
      </c>
      <c r="AT161" s="53">
        <f t="shared" si="333"/>
        <v>0</v>
      </c>
      <c r="AU161" s="53">
        <f t="shared" si="333"/>
        <v>0</v>
      </c>
      <c r="AV161" s="53">
        <f t="shared" si="333"/>
        <v>0</v>
      </c>
      <c r="AW161" s="53">
        <f t="shared" si="333"/>
        <v>0</v>
      </c>
      <c r="AX161" s="53">
        <f t="shared" si="333"/>
        <v>0</v>
      </c>
      <c r="AY161" s="53" cm="1">
        <f t="array" ref="AY161">+INDEX(AM161:AX161,1,Settings!$C$4)</f>
        <v>0</v>
      </c>
      <c r="AZ161" s="53">
        <f t="shared" si="274"/>
        <v>0</v>
      </c>
      <c r="BA161" s="53"/>
      <c r="BB161" s="53">
        <f t="shared" si="275"/>
        <v>0</v>
      </c>
      <c r="BC161" s="53">
        <f t="shared" ref="BC161:BN161" si="334">+BB161</f>
        <v>0</v>
      </c>
      <c r="BD161" s="53">
        <f t="shared" si="334"/>
        <v>0</v>
      </c>
      <c r="BE161" s="53">
        <f t="shared" si="334"/>
        <v>0</v>
      </c>
      <c r="BF161" s="53">
        <f t="shared" si="334"/>
        <v>0</v>
      </c>
      <c r="BG161" s="53">
        <f t="shared" si="334"/>
        <v>0</v>
      </c>
      <c r="BH161" s="53">
        <f t="shared" si="334"/>
        <v>0</v>
      </c>
      <c r="BI161" s="53">
        <f t="shared" si="334"/>
        <v>0</v>
      </c>
      <c r="BJ161" s="53">
        <f t="shared" si="334"/>
        <v>0</v>
      </c>
      <c r="BK161" s="53">
        <f t="shared" si="334"/>
        <v>0</v>
      </c>
      <c r="BL161" s="53">
        <f t="shared" si="334"/>
        <v>0</v>
      </c>
      <c r="BM161" s="53">
        <f t="shared" si="334"/>
        <v>0</v>
      </c>
      <c r="BN161" s="53">
        <f t="shared" si="334"/>
        <v>0</v>
      </c>
      <c r="BO161" s="53"/>
      <c r="BP161" s="53">
        <f t="shared" si="277"/>
        <v>0</v>
      </c>
      <c r="BQ161" s="53"/>
      <c r="BR161" s="53">
        <f t="shared" si="278"/>
        <v>0</v>
      </c>
    </row>
    <row r="162" spans="1:70" x14ac:dyDescent="0.2">
      <c r="A162" s="6">
        <v>1240</v>
      </c>
      <c r="B162" s="6" t="str">
        <f>+VLOOKUP(A162,masterfile!B:C,2,FALSE)</f>
        <v>Bank 4</v>
      </c>
      <c r="D162" s="53">
        <f>+SUMIF('[1]2017'!$A:$A,$A162,'[1]2017'!$C:$C)-SUMIF('[1]2017'!$E:$E,$A162,'[1]2017'!$G:$G)</f>
        <v>0</v>
      </c>
      <c r="E162" s="53">
        <f>+SUMIF('[1]2018'!$A:$A,$A162,'[1]2018'!$C:$C)-SUMIF('[1]2018'!$E:$E,$A162,'[1]2018'!$G:$G)+D162</f>
        <v>0</v>
      </c>
      <c r="F162" s="53">
        <f>+SUMIF('[1]2019'!$A:$A,$A162,'[1]2019'!$C:$C)-SUMIF('[1]2019'!$E:$E,$A162,'[1]2019'!$G:$G)+E162</f>
        <v>0</v>
      </c>
      <c r="G162" s="53">
        <f>+SUMIF('[1]2020'!$A:$A,$A162,'[1]2020'!$C:$C)-SUMIF('[1]2020'!$E:$E,$A162,'[1]2020'!$G:$G)+F162</f>
        <v>0</v>
      </c>
      <c r="H162" s="53"/>
      <c r="I162" s="53">
        <f>+(SUMIF('[1]2021'!$A:$A,$A162,'[1]2021'!$C:$C)-SUMIF('[1]2021'!$E:$E,$A162,'[1]2021'!$G:$G))/12+G162</f>
        <v>0</v>
      </c>
      <c r="J162" s="53">
        <f>+(SUMIF('[1]2021'!$A:$A,$A162,'[1]2021'!$C:$C)-SUMIF('[1]2021'!$E:$E,$A162,'[1]2021'!$G:$G))/12+I162</f>
        <v>0</v>
      </c>
      <c r="K162" s="53">
        <f>+(SUMIF('[1]2021'!$A:$A,$A162,'[1]2021'!$C:$C)-SUMIF('[1]2021'!$E:$E,$A162,'[1]2021'!$G:$G))/12+J162</f>
        <v>0</v>
      </c>
      <c r="L162" s="53">
        <f>+(SUMIF('[1]2021'!$A:$A,$A162,'[1]2021'!$C:$C)-SUMIF('[1]2021'!$E:$E,$A162,'[1]2021'!$G:$G))/12+K162</f>
        <v>0</v>
      </c>
      <c r="M162" s="53">
        <f>+(SUMIF('[1]2021'!$A:$A,$A162,'[1]2021'!$C:$C)-SUMIF('[1]2021'!$E:$E,$A162,'[1]2021'!$G:$G))/12+L162</f>
        <v>0</v>
      </c>
      <c r="N162" s="53">
        <f>+(SUMIF('[1]2021'!$A:$A,$A162,'[1]2021'!$C:$C)-SUMIF('[1]2021'!$E:$E,$A162,'[1]2021'!$G:$G))/12+M162</f>
        <v>0</v>
      </c>
      <c r="O162" s="53">
        <f>+(SUMIF('[1]2021'!$A:$A,$A162,'[1]2021'!$C:$C)-SUMIF('[1]2021'!$E:$E,$A162,'[1]2021'!$G:$G))/12+N162</f>
        <v>0</v>
      </c>
      <c r="P162" s="53">
        <f>+(SUMIF('[1]2021'!$A:$A,$A162,'[1]2021'!$C:$C)-SUMIF('[1]2021'!$E:$E,$A162,'[1]2021'!$G:$G))/12+O162</f>
        <v>0</v>
      </c>
      <c r="Q162" s="53">
        <f>+(SUMIF('[1]2021'!$A:$A,$A162,'[1]2021'!$C:$C)-SUMIF('[1]2021'!$E:$E,$A162,'[1]2021'!$G:$G))/12+P162</f>
        <v>0</v>
      </c>
      <c r="R162" s="53">
        <f>+(SUMIF('[1]2021'!$A:$A,$A162,'[1]2021'!$C:$C)-SUMIF('[1]2021'!$E:$E,$A162,'[1]2021'!$G:$G))/12+Q162</f>
        <v>0</v>
      </c>
      <c r="S162" s="53">
        <f>+(SUMIF('[1]2021'!$A:$A,$A162,'[1]2021'!$C:$C)-SUMIF('[1]2021'!$E:$E,$A162,'[1]2021'!$G:$G))/12+R162</f>
        <v>0</v>
      </c>
      <c r="T162" s="53">
        <f>+(SUMIF('[1]2021'!$A:$A,$A162,'[1]2021'!$C:$C)-SUMIF('[1]2021'!$E:$E,$A162,'[1]2021'!$G:$G))/12+S162</f>
        <v>0</v>
      </c>
      <c r="U162" s="53" cm="1">
        <f t="array" ref="U162">+INDEX(I162:T162,1,Settings!$C$4)</f>
        <v>0</v>
      </c>
      <c r="V162" s="53" cm="1">
        <f t="array" ref="V162">+INDEX(I162:T162,1,Settings!$C$4)</f>
        <v>0</v>
      </c>
      <c r="W162" s="53"/>
      <c r="X162" s="53">
        <f>V162+SUMIFS(postings!$T:$T,postings!$C:$C,'b-data'!X$2,postings!$D:$D,'b-data'!X$3,postings!$I:$I,'b-data'!$A162)-SUMIFS(postings!$W:$W,postings!$C:$C,'b-data'!X$2,postings!$D:$D,'b-data'!X$3,postings!$M:$M,'b-data'!$A162)</f>
        <v>0</v>
      </c>
      <c r="Y162" s="53">
        <f>X162+SUMIFS(postings!$T:$T,postings!$C:$C,'b-data'!Y$2,postings!$D:$D,'b-data'!Y$3,postings!$I:$I,'b-data'!$A162)-SUMIFS(postings!$W:$W,postings!$C:$C,'b-data'!Y$2,postings!$D:$D,'b-data'!Y$3,postings!$M:$M,'b-data'!$A162)</f>
        <v>0</v>
      </c>
      <c r="Z162" s="53">
        <f>Y162+SUMIFS(postings!$T:$T,postings!$C:$C,'b-data'!Z$2,postings!$D:$D,'b-data'!Z$3,postings!$I:$I,'b-data'!$A162)-SUMIFS(postings!$W:$W,postings!$C:$C,'b-data'!Z$2,postings!$D:$D,'b-data'!Z$3,postings!$M:$M,'b-data'!$A162)</f>
        <v>0</v>
      </c>
      <c r="AA162" s="53">
        <f>Z162+SUMIFS(postings!$T:$T,postings!$C:$C,'b-data'!AA$2,postings!$D:$D,'b-data'!AA$3,postings!$I:$I,'b-data'!$A162)-SUMIFS(postings!$W:$W,postings!$C:$C,'b-data'!AA$2,postings!$D:$D,'b-data'!AA$3,postings!$M:$M,'b-data'!$A162)</f>
        <v>0</v>
      </c>
      <c r="AB162" s="53">
        <f>AA162+SUMIFS(postings!$T:$T,postings!$C:$C,'b-data'!AB$2,postings!$D:$D,'b-data'!AB$3,postings!$I:$I,'b-data'!$A162)-SUMIFS(postings!$W:$W,postings!$C:$C,'b-data'!AB$2,postings!$D:$D,'b-data'!AB$3,postings!$M:$M,'b-data'!$A162)</f>
        <v>0</v>
      </c>
      <c r="AC162" s="53">
        <f>AB162+SUMIFS(postings!$T:$T,postings!$C:$C,'b-data'!AC$2,postings!$D:$D,'b-data'!AC$3,postings!$I:$I,'b-data'!$A162)-SUMIFS(postings!$W:$W,postings!$C:$C,'b-data'!AC$2,postings!$D:$D,'b-data'!AC$3,postings!$M:$M,'b-data'!$A162)</f>
        <v>0</v>
      </c>
      <c r="AD162" s="53">
        <f>AC162+SUMIFS(postings!$T:$T,postings!$C:$C,'b-data'!AD$2,postings!$D:$D,'b-data'!AD$3,postings!$I:$I,'b-data'!$A162)-SUMIFS(postings!$W:$W,postings!$C:$C,'b-data'!AD$2,postings!$D:$D,'b-data'!AD$3,postings!$M:$M,'b-data'!$A162)</f>
        <v>0</v>
      </c>
      <c r="AE162" s="53">
        <f>AD162+SUMIFS(postings!$T:$T,postings!$C:$C,'b-data'!AE$2,postings!$D:$D,'b-data'!AE$3,postings!$I:$I,'b-data'!$A162)-SUMIFS(postings!$W:$W,postings!$C:$C,'b-data'!AE$2,postings!$D:$D,'b-data'!AE$3,postings!$M:$M,'b-data'!$A162)</f>
        <v>0</v>
      </c>
      <c r="AF162" s="53">
        <f>AE162+SUMIFS(postings!$T:$T,postings!$C:$C,'b-data'!AF$2,postings!$D:$D,'b-data'!AF$3,postings!$I:$I,'b-data'!$A162)-SUMIFS(postings!$W:$W,postings!$C:$C,'b-data'!AF$2,postings!$D:$D,'b-data'!AF$3,postings!$M:$M,'b-data'!$A162)</f>
        <v>0</v>
      </c>
      <c r="AG162" s="53">
        <f>AF162+SUMIFS(postings!$T:$T,postings!$C:$C,'b-data'!AG$2,postings!$D:$D,'b-data'!AG$3,postings!$I:$I,'b-data'!$A162)-SUMIFS(postings!$W:$W,postings!$C:$C,'b-data'!AG$2,postings!$D:$D,'b-data'!AG$3,postings!$M:$M,'b-data'!$A162)</f>
        <v>0</v>
      </c>
      <c r="AH162" s="53">
        <f>AG162+SUMIFS(postings!$T:$T,postings!$C:$C,'b-data'!AH$2,postings!$D:$D,'b-data'!AH$3,postings!$I:$I,'b-data'!$A162)-SUMIFS(postings!$W:$W,postings!$C:$C,'b-data'!AH$2,postings!$D:$D,'b-data'!AH$3,postings!$M:$M,'b-data'!$A162)</f>
        <v>0</v>
      </c>
      <c r="AI162" s="53">
        <f>AH162+SUMIFS(postings!$T:$T,postings!$C:$C,'b-data'!AI$2,postings!$D:$D,'b-data'!AI$3,postings!$I:$I,'b-data'!$A162)-SUMIFS(postings!$W:$W,postings!$C:$C,'b-data'!AI$2,postings!$D:$D,'b-data'!AI$3,postings!$M:$M,'b-data'!$A162)</f>
        <v>0</v>
      </c>
      <c r="AJ162" s="53" cm="1">
        <f t="array" ref="AJ162">+INDEX(X162:AI162,1,Settings!$C$4)</f>
        <v>0</v>
      </c>
      <c r="AK162" s="53" cm="1">
        <f t="array" ref="AK162">+INDEX(X162:AI162,1,Settings!$C$4)</f>
        <v>0</v>
      </c>
      <c r="AL162" s="53"/>
      <c r="AM162" s="53">
        <f t="shared" si="272"/>
        <v>0</v>
      </c>
      <c r="AN162" s="53">
        <f t="shared" ref="AN162:AX162" si="335">+AM162</f>
        <v>0</v>
      </c>
      <c r="AO162" s="53">
        <f t="shared" si="335"/>
        <v>0</v>
      </c>
      <c r="AP162" s="53">
        <f t="shared" si="335"/>
        <v>0</v>
      </c>
      <c r="AQ162" s="53">
        <f t="shared" si="335"/>
        <v>0</v>
      </c>
      <c r="AR162" s="53">
        <f t="shared" si="335"/>
        <v>0</v>
      </c>
      <c r="AS162" s="53">
        <f t="shared" si="335"/>
        <v>0</v>
      </c>
      <c r="AT162" s="53">
        <f t="shared" si="335"/>
        <v>0</v>
      </c>
      <c r="AU162" s="53">
        <f t="shared" si="335"/>
        <v>0</v>
      </c>
      <c r="AV162" s="53">
        <f t="shared" si="335"/>
        <v>0</v>
      </c>
      <c r="AW162" s="53">
        <f t="shared" si="335"/>
        <v>0</v>
      </c>
      <c r="AX162" s="53">
        <f t="shared" si="335"/>
        <v>0</v>
      </c>
      <c r="AY162" s="53" cm="1">
        <f t="array" ref="AY162">+INDEX(AM162:AX162,1,Settings!$C$4)</f>
        <v>0</v>
      </c>
      <c r="AZ162" s="53">
        <f t="shared" si="274"/>
        <v>0</v>
      </c>
      <c r="BA162" s="53"/>
      <c r="BB162" s="53">
        <f t="shared" si="275"/>
        <v>0</v>
      </c>
      <c r="BC162" s="53">
        <f t="shared" ref="BC162:BN162" si="336">+BB162</f>
        <v>0</v>
      </c>
      <c r="BD162" s="53">
        <f t="shared" si="336"/>
        <v>0</v>
      </c>
      <c r="BE162" s="53">
        <f t="shared" si="336"/>
        <v>0</v>
      </c>
      <c r="BF162" s="53">
        <f t="shared" si="336"/>
        <v>0</v>
      </c>
      <c r="BG162" s="53">
        <f t="shared" si="336"/>
        <v>0</v>
      </c>
      <c r="BH162" s="53">
        <f t="shared" si="336"/>
        <v>0</v>
      </c>
      <c r="BI162" s="53">
        <f t="shared" si="336"/>
        <v>0</v>
      </c>
      <c r="BJ162" s="53">
        <f t="shared" si="336"/>
        <v>0</v>
      </c>
      <c r="BK162" s="53">
        <f t="shared" si="336"/>
        <v>0</v>
      </c>
      <c r="BL162" s="53">
        <f t="shared" si="336"/>
        <v>0</v>
      </c>
      <c r="BM162" s="53">
        <f t="shared" si="336"/>
        <v>0</v>
      </c>
      <c r="BN162" s="53">
        <f t="shared" si="336"/>
        <v>0</v>
      </c>
      <c r="BO162" s="53"/>
      <c r="BP162" s="53">
        <f t="shared" si="277"/>
        <v>0</v>
      </c>
      <c r="BQ162" s="53"/>
      <c r="BR162" s="53">
        <f t="shared" si="278"/>
        <v>0</v>
      </c>
    </row>
    <row r="163" spans="1:70" x14ac:dyDescent="0.2">
      <c r="A163" s="6">
        <v>1250</v>
      </c>
      <c r="B163" s="6" t="str">
        <f>+VLOOKUP(A163,masterfile!B:C,2,FALSE)</f>
        <v>Bank 5</v>
      </c>
      <c r="D163" s="53">
        <f>+SUMIF('[1]2017'!$A:$A,$A163,'[1]2017'!$C:$C)-SUMIF('[1]2017'!$E:$E,$A163,'[1]2017'!$G:$G)</f>
        <v>0</v>
      </c>
      <c r="E163" s="53">
        <f>+SUMIF('[1]2018'!$A:$A,$A163,'[1]2018'!$C:$C)-SUMIF('[1]2018'!$E:$E,$A163,'[1]2018'!$G:$G)+D163</f>
        <v>0</v>
      </c>
      <c r="F163" s="53">
        <f>+SUMIF('[1]2019'!$A:$A,$A163,'[1]2019'!$C:$C)-SUMIF('[1]2019'!$E:$E,$A163,'[1]2019'!$G:$G)+E163</f>
        <v>0</v>
      </c>
      <c r="G163" s="53">
        <f>+SUMIF('[1]2020'!$A:$A,$A163,'[1]2020'!$C:$C)-SUMIF('[1]2020'!$E:$E,$A163,'[1]2020'!$G:$G)+F163</f>
        <v>0</v>
      </c>
      <c r="H163" s="53"/>
      <c r="I163" s="53">
        <f>+(SUMIF('[1]2021'!$A:$A,$A163,'[1]2021'!$C:$C)-SUMIF('[1]2021'!$E:$E,$A163,'[1]2021'!$G:$G))/12+G163</f>
        <v>0</v>
      </c>
      <c r="J163" s="53">
        <f>+(SUMIF('[1]2021'!$A:$A,$A163,'[1]2021'!$C:$C)-SUMIF('[1]2021'!$E:$E,$A163,'[1]2021'!$G:$G))/12+I163</f>
        <v>0</v>
      </c>
      <c r="K163" s="53">
        <f>+(SUMIF('[1]2021'!$A:$A,$A163,'[1]2021'!$C:$C)-SUMIF('[1]2021'!$E:$E,$A163,'[1]2021'!$G:$G))/12+J163</f>
        <v>0</v>
      </c>
      <c r="L163" s="53">
        <f>+(SUMIF('[1]2021'!$A:$A,$A163,'[1]2021'!$C:$C)-SUMIF('[1]2021'!$E:$E,$A163,'[1]2021'!$G:$G))/12+K163</f>
        <v>0</v>
      </c>
      <c r="M163" s="53">
        <f>+(SUMIF('[1]2021'!$A:$A,$A163,'[1]2021'!$C:$C)-SUMIF('[1]2021'!$E:$E,$A163,'[1]2021'!$G:$G))/12+L163</f>
        <v>0</v>
      </c>
      <c r="N163" s="53">
        <f>+(SUMIF('[1]2021'!$A:$A,$A163,'[1]2021'!$C:$C)-SUMIF('[1]2021'!$E:$E,$A163,'[1]2021'!$G:$G))/12+M163</f>
        <v>0</v>
      </c>
      <c r="O163" s="53">
        <f>+(SUMIF('[1]2021'!$A:$A,$A163,'[1]2021'!$C:$C)-SUMIF('[1]2021'!$E:$E,$A163,'[1]2021'!$G:$G))/12+N163</f>
        <v>0</v>
      </c>
      <c r="P163" s="53">
        <f>+(SUMIF('[1]2021'!$A:$A,$A163,'[1]2021'!$C:$C)-SUMIF('[1]2021'!$E:$E,$A163,'[1]2021'!$G:$G))/12+O163</f>
        <v>0</v>
      </c>
      <c r="Q163" s="53">
        <f>+(SUMIF('[1]2021'!$A:$A,$A163,'[1]2021'!$C:$C)-SUMIF('[1]2021'!$E:$E,$A163,'[1]2021'!$G:$G))/12+P163</f>
        <v>0</v>
      </c>
      <c r="R163" s="53">
        <f>+(SUMIF('[1]2021'!$A:$A,$A163,'[1]2021'!$C:$C)-SUMIF('[1]2021'!$E:$E,$A163,'[1]2021'!$G:$G))/12+Q163</f>
        <v>0</v>
      </c>
      <c r="S163" s="53">
        <f>+(SUMIF('[1]2021'!$A:$A,$A163,'[1]2021'!$C:$C)-SUMIF('[1]2021'!$E:$E,$A163,'[1]2021'!$G:$G))/12+R163</f>
        <v>0</v>
      </c>
      <c r="T163" s="53">
        <f>+(SUMIF('[1]2021'!$A:$A,$A163,'[1]2021'!$C:$C)-SUMIF('[1]2021'!$E:$E,$A163,'[1]2021'!$G:$G))/12+S163</f>
        <v>0</v>
      </c>
      <c r="U163" s="53" cm="1">
        <f t="array" ref="U163">+INDEX(I163:T163,1,Settings!$C$4)</f>
        <v>0</v>
      </c>
      <c r="V163" s="53" cm="1">
        <f t="array" ref="V163">+INDEX(I163:T163,1,Settings!$C$4)</f>
        <v>0</v>
      </c>
      <c r="W163" s="53"/>
      <c r="X163" s="53">
        <f>V163+SUMIFS(postings!$T:$T,postings!$C:$C,'b-data'!X$2,postings!$D:$D,'b-data'!X$3,postings!$I:$I,'b-data'!$A163)-SUMIFS(postings!$W:$W,postings!$C:$C,'b-data'!X$2,postings!$D:$D,'b-data'!X$3,postings!$M:$M,'b-data'!$A163)</f>
        <v>0</v>
      </c>
      <c r="Y163" s="53">
        <f>X163+SUMIFS(postings!$T:$T,postings!$C:$C,'b-data'!Y$2,postings!$D:$D,'b-data'!Y$3,postings!$I:$I,'b-data'!$A163)-SUMIFS(postings!$W:$W,postings!$C:$C,'b-data'!Y$2,postings!$D:$D,'b-data'!Y$3,postings!$M:$M,'b-data'!$A163)</f>
        <v>0</v>
      </c>
      <c r="Z163" s="53">
        <f>Y163+SUMIFS(postings!$T:$T,postings!$C:$C,'b-data'!Z$2,postings!$D:$D,'b-data'!Z$3,postings!$I:$I,'b-data'!$A163)-SUMIFS(postings!$W:$W,postings!$C:$C,'b-data'!Z$2,postings!$D:$D,'b-data'!Z$3,postings!$M:$M,'b-data'!$A163)</f>
        <v>0</v>
      </c>
      <c r="AA163" s="53">
        <f>Z163+SUMIFS(postings!$T:$T,postings!$C:$C,'b-data'!AA$2,postings!$D:$D,'b-data'!AA$3,postings!$I:$I,'b-data'!$A163)-SUMIFS(postings!$W:$W,postings!$C:$C,'b-data'!AA$2,postings!$D:$D,'b-data'!AA$3,postings!$M:$M,'b-data'!$A163)</f>
        <v>0</v>
      </c>
      <c r="AB163" s="53">
        <f>AA163+SUMIFS(postings!$T:$T,postings!$C:$C,'b-data'!AB$2,postings!$D:$D,'b-data'!AB$3,postings!$I:$I,'b-data'!$A163)-SUMIFS(postings!$W:$W,postings!$C:$C,'b-data'!AB$2,postings!$D:$D,'b-data'!AB$3,postings!$M:$M,'b-data'!$A163)</f>
        <v>0</v>
      </c>
      <c r="AC163" s="53">
        <f>AB163+SUMIFS(postings!$T:$T,postings!$C:$C,'b-data'!AC$2,postings!$D:$D,'b-data'!AC$3,postings!$I:$I,'b-data'!$A163)-SUMIFS(postings!$W:$W,postings!$C:$C,'b-data'!AC$2,postings!$D:$D,'b-data'!AC$3,postings!$M:$M,'b-data'!$A163)</f>
        <v>0</v>
      </c>
      <c r="AD163" s="53">
        <f>AC163+SUMIFS(postings!$T:$T,postings!$C:$C,'b-data'!AD$2,postings!$D:$D,'b-data'!AD$3,postings!$I:$I,'b-data'!$A163)-SUMIFS(postings!$W:$W,postings!$C:$C,'b-data'!AD$2,postings!$D:$D,'b-data'!AD$3,postings!$M:$M,'b-data'!$A163)</f>
        <v>0</v>
      </c>
      <c r="AE163" s="53">
        <f>AD163+SUMIFS(postings!$T:$T,postings!$C:$C,'b-data'!AE$2,postings!$D:$D,'b-data'!AE$3,postings!$I:$I,'b-data'!$A163)-SUMIFS(postings!$W:$W,postings!$C:$C,'b-data'!AE$2,postings!$D:$D,'b-data'!AE$3,postings!$M:$M,'b-data'!$A163)</f>
        <v>0</v>
      </c>
      <c r="AF163" s="53">
        <f>AE163+SUMIFS(postings!$T:$T,postings!$C:$C,'b-data'!AF$2,postings!$D:$D,'b-data'!AF$3,postings!$I:$I,'b-data'!$A163)-SUMIFS(postings!$W:$W,postings!$C:$C,'b-data'!AF$2,postings!$D:$D,'b-data'!AF$3,postings!$M:$M,'b-data'!$A163)</f>
        <v>0</v>
      </c>
      <c r="AG163" s="53">
        <f>AF163+SUMIFS(postings!$T:$T,postings!$C:$C,'b-data'!AG$2,postings!$D:$D,'b-data'!AG$3,postings!$I:$I,'b-data'!$A163)-SUMIFS(postings!$W:$W,postings!$C:$C,'b-data'!AG$2,postings!$D:$D,'b-data'!AG$3,postings!$M:$M,'b-data'!$A163)</f>
        <v>0</v>
      </c>
      <c r="AH163" s="53">
        <f>AG163+SUMIFS(postings!$T:$T,postings!$C:$C,'b-data'!AH$2,postings!$D:$D,'b-data'!AH$3,postings!$I:$I,'b-data'!$A163)-SUMIFS(postings!$W:$W,postings!$C:$C,'b-data'!AH$2,postings!$D:$D,'b-data'!AH$3,postings!$M:$M,'b-data'!$A163)</f>
        <v>0</v>
      </c>
      <c r="AI163" s="53">
        <f>AH163+SUMIFS(postings!$T:$T,postings!$C:$C,'b-data'!AI$2,postings!$D:$D,'b-data'!AI$3,postings!$I:$I,'b-data'!$A163)-SUMIFS(postings!$W:$W,postings!$C:$C,'b-data'!AI$2,postings!$D:$D,'b-data'!AI$3,postings!$M:$M,'b-data'!$A163)</f>
        <v>0</v>
      </c>
      <c r="AJ163" s="53" cm="1">
        <f t="array" ref="AJ163">+INDEX(X163:AI163,1,Settings!$C$4)</f>
        <v>0</v>
      </c>
      <c r="AK163" s="53" cm="1">
        <f t="array" ref="AK163">+INDEX(X163:AI163,1,Settings!$C$4)</f>
        <v>0</v>
      </c>
      <c r="AL163" s="53"/>
      <c r="AM163" s="53">
        <f t="shared" si="272"/>
        <v>0</v>
      </c>
      <c r="AN163" s="53">
        <f t="shared" ref="AN163:AX163" si="337">+AM163</f>
        <v>0</v>
      </c>
      <c r="AO163" s="53">
        <f t="shared" si="337"/>
        <v>0</v>
      </c>
      <c r="AP163" s="53">
        <f t="shared" si="337"/>
        <v>0</v>
      </c>
      <c r="AQ163" s="53">
        <f t="shared" si="337"/>
        <v>0</v>
      </c>
      <c r="AR163" s="53">
        <f t="shared" si="337"/>
        <v>0</v>
      </c>
      <c r="AS163" s="53">
        <f t="shared" si="337"/>
        <v>0</v>
      </c>
      <c r="AT163" s="53">
        <f t="shared" si="337"/>
        <v>0</v>
      </c>
      <c r="AU163" s="53">
        <f t="shared" si="337"/>
        <v>0</v>
      </c>
      <c r="AV163" s="53">
        <f t="shared" si="337"/>
        <v>0</v>
      </c>
      <c r="AW163" s="53">
        <f t="shared" si="337"/>
        <v>0</v>
      </c>
      <c r="AX163" s="53">
        <f t="shared" si="337"/>
        <v>0</v>
      </c>
      <c r="AY163" s="53" cm="1">
        <f t="array" ref="AY163">+INDEX(AM163:AX163,1,Settings!$C$4)</f>
        <v>0</v>
      </c>
      <c r="AZ163" s="53">
        <f t="shared" si="274"/>
        <v>0</v>
      </c>
      <c r="BA163" s="53"/>
      <c r="BB163" s="53">
        <f t="shared" si="275"/>
        <v>0</v>
      </c>
      <c r="BC163" s="53">
        <f t="shared" ref="BC163:BN163" si="338">+BB163</f>
        <v>0</v>
      </c>
      <c r="BD163" s="53">
        <f t="shared" si="338"/>
        <v>0</v>
      </c>
      <c r="BE163" s="53">
        <f t="shared" si="338"/>
        <v>0</v>
      </c>
      <c r="BF163" s="53">
        <f t="shared" si="338"/>
        <v>0</v>
      </c>
      <c r="BG163" s="53">
        <f t="shared" si="338"/>
        <v>0</v>
      </c>
      <c r="BH163" s="53">
        <f t="shared" si="338"/>
        <v>0</v>
      </c>
      <c r="BI163" s="53">
        <f t="shared" si="338"/>
        <v>0</v>
      </c>
      <c r="BJ163" s="53">
        <f t="shared" si="338"/>
        <v>0</v>
      </c>
      <c r="BK163" s="53">
        <f t="shared" si="338"/>
        <v>0</v>
      </c>
      <c r="BL163" s="53">
        <f t="shared" si="338"/>
        <v>0</v>
      </c>
      <c r="BM163" s="53">
        <f t="shared" si="338"/>
        <v>0</v>
      </c>
      <c r="BN163" s="53">
        <f t="shared" si="338"/>
        <v>0</v>
      </c>
      <c r="BO163" s="53"/>
      <c r="BP163" s="53">
        <f t="shared" si="277"/>
        <v>0</v>
      </c>
      <c r="BQ163" s="53"/>
      <c r="BR163" s="53">
        <f t="shared" si="278"/>
        <v>0</v>
      </c>
    </row>
    <row r="164" spans="1:70" x14ac:dyDescent="0.2">
      <c r="A164" s="6">
        <v>1290</v>
      </c>
      <c r="B164" s="6" t="str">
        <f>+VLOOKUP(A164,masterfile!B:C,2,FALSE)</f>
        <v>Finanzmittelanlagen kurzfr. Disposition</v>
      </c>
      <c r="D164" s="53">
        <f>+SUMIF('[1]2017'!$A:$A,$A164,'[1]2017'!$C:$C)-SUMIF('[1]2017'!$E:$E,$A164,'[1]2017'!$G:$G)</f>
        <v>0</v>
      </c>
      <c r="E164" s="53">
        <f>+SUMIF('[1]2018'!$A:$A,$A164,'[1]2018'!$C:$C)-SUMIF('[1]2018'!$E:$E,$A164,'[1]2018'!$G:$G)+D164</f>
        <v>0</v>
      </c>
      <c r="F164" s="53">
        <f>+SUMIF('[1]2019'!$A:$A,$A164,'[1]2019'!$C:$C)-SUMIF('[1]2019'!$E:$E,$A164,'[1]2019'!$G:$G)+E164</f>
        <v>0</v>
      </c>
      <c r="G164" s="53">
        <f>+SUMIF('[1]2020'!$A:$A,$A164,'[1]2020'!$C:$C)-SUMIF('[1]2020'!$E:$E,$A164,'[1]2020'!$G:$G)+F164</f>
        <v>0</v>
      </c>
      <c r="H164" s="53"/>
      <c r="I164" s="53">
        <f>+(SUMIF('[1]2021'!$A:$A,$A164,'[1]2021'!$C:$C)-SUMIF('[1]2021'!$E:$E,$A164,'[1]2021'!$G:$G))/12+G164</f>
        <v>0</v>
      </c>
      <c r="J164" s="53">
        <f>+(SUMIF('[1]2021'!$A:$A,$A164,'[1]2021'!$C:$C)-SUMIF('[1]2021'!$E:$E,$A164,'[1]2021'!$G:$G))/12+I164</f>
        <v>0</v>
      </c>
      <c r="K164" s="53">
        <f>+(SUMIF('[1]2021'!$A:$A,$A164,'[1]2021'!$C:$C)-SUMIF('[1]2021'!$E:$E,$A164,'[1]2021'!$G:$G))/12+J164</f>
        <v>0</v>
      </c>
      <c r="L164" s="53">
        <f>+(SUMIF('[1]2021'!$A:$A,$A164,'[1]2021'!$C:$C)-SUMIF('[1]2021'!$E:$E,$A164,'[1]2021'!$G:$G))/12+K164</f>
        <v>0</v>
      </c>
      <c r="M164" s="53">
        <f>+(SUMIF('[1]2021'!$A:$A,$A164,'[1]2021'!$C:$C)-SUMIF('[1]2021'!$E:$E,$A164,'[1]2021'!$G:$G))/12+L164</f>
        <v>0</v>
      </c>
      <c r="N164" s="53">
        <f>+(SUMIF('[1]2021'!$A:$A,$A164,'[1]2021'!$C:$C)-SUMIF('[1]2021'!$E:$E,$A164,'[1]2021'!$G:$G))/12+M164</f>
        <v>0</v>
      </c>
      <c r="O164" s="53">
        <f>+(SUMIF('[1]2021'!$A:$A,$A164,'[1]2021'!$C:$C)-SUMIF('[1]2021'!$E:$E,$A164,'[1]2021'!$G:$G))/12+N164</f>
        <v>0</v>
      </c>
      <c r="P164" s="53">
        <f>+(SUMIF('[1]2021'!$A:$A,$A164,'[1]2021'!$C:$C)-SUMIF('[1]2021'!$E:$E,$A164,'[1]2021'!$G:$G))/12+O164</f>
        <v>0</v>
      </c>
      <c r="Q164" s="53">
        <f>+(SUMIF('[1]2021'!$A:$A,$A164,'[1]2021'!$C:$C)-SUMIF('[1]2021'!$E:$E,$A164,'[1]2021'!$G:$G))/12+P164</f>
        <v>0</v>
      </c>
      <c r="R164" s="53">
        <f>+(SUMIF('[1]2021'!$A:$A,$A164,'[1]2021'!$C:$C)-SUMIF('[1]2021'!$E:$E,$A164,'[1]2021'!$G:$G))/12+Q164</f>
        <v>0</v>
      </c>
      <c r="S164" s="53">
        <f>+(SUMIF('[1]2021'!$A:$A,$A164,'[1]2021'!$C:$C)-SUMIF('[1]2021'!$E:$E,$A164,'[1]2021'!$G:$G))/12+R164</f>
        <v>0</v>
      </c>
      <c r="T164" s="53">
        <f>+(SUMIF('[1]2021'!$A:$A,$A164,'[1]2021'!$C:$C)-SUMIF('[1]2021'!$E:$E,$A164,'[1]2021'!$G:$G))/12+S164</f>
        <v>0</v>
      </c>
      <c r="U164" s="53" cm="1">
        <f t="array" ref="U164">+INDEX(I164:T164,1,Settings!$C$4)</f>
        <v>0</v>
      </c>
      <c r="V164" s="53" cm="1">
        <f t="array" ref="V164">+INDEX(I164:T164,1,Settings!$C$4)</f>
        <v>0</v>
      </c>
      <c r="W164" s="53"/>
      <c r="X164" s="53">
        <f>V164+SUMIFS(postings!$T:$T,postings!$C:$C,'b-data'!X$2,postings!$D:$D,'b-data'!X$3,postings!$I:$I,'b-data'!$A164)-SUMIFS(postings!$W:$W,postings!$C:$C,'b-data'!X$2,postings!$D:$D,'b-data'!X$3,postings!$M:$M,'b-data'!$A164)</f>
        <v>0</v>
      </c>
      <c r="Y164" s="53">
        <f>X164+SUMIFS(postings!$T:$T,postings!$C:$C,'b-data'!Y$2,postings!$D:$D,'b-data'!Y$3,postings!$I:$I,'b-data'!$A164)-SUMIFS(postings!$W:$W,postings!$C:$C,'b-data'!Y$2,postings!$D:$D,'b-data'!Y$3,postings!$M:$M,'b-data'!$A164)</f>
        <v>0</v>
      </c>
      <c r="Z164" s="53">
        <f>Y164+SUMIFS(postings!$T:$T,postings!$C:$C,'b-data'!Z$2,postings!$D:$D,'b-data'!Z$3,postings!$I:$I,'b-data'!$A164)-SUMIFS(postings!$W:$W,postings!$C:$C,'b-data'!Z$2,postings!$D:$D,'b-data'!Z$3,postings!$M:$M,'b-data'!$A164)</f>
        <v>0</v>
      </c>
      <c r="AA164" s="53">
        <f>Z164+SUMIFS(postings!$T:$T,postings!$C:$C,'b-data'!AA$2,postings!$D:$D,'b-data'!AA$3,postings!$I:$I,'b-data'!$A164)-SUMIFS(postings!$W:$W,postings!$C:$C,'b-data'!AA$2,postings!$D:$D,'b-data'!AA$3,postings!$M:$M,'b-data'!$A164)</f>
        <v>0</v>
      </c>
      <c r="AB164" s="53">
        <f>AA164+SUMIFS(postings!$T:$T,postings!$C:$C,'b-data'!AB$2,postings!$D:$D,'b-data'!AB$3,postings!$I:$I,'b-data'!$A164)-SUMIFS(postings!$W:$W,postings!$C:$C,'b-data'!AB$2,postings!$D:$D,'b-data'!AB$3,postings!$M:$M,'b-data'!$A164)</f>
        <v>0</v>
      </c>
      <c r="AC164" s="53">
        <f>AB164+SUMIFS(postings!$T:$T,postings!$C:$C,'b-data'!AC$2,postings!$D:$D,'b-data'!AC$3,postings!$I:$I,'b-data'!$A164)-SUMIFS(postings!$W:$W,postings!$C:$C,'b-data'!AC$2,postings!$D:$D,'b-data'!AC$3,postings!$M:$M,'b-data'!$A164)</f>
        <v>0</v>
      </c>
      <c r="AD164" s="53">
        <f>AC164+SUMIFS(postings!$T:$T,postings!$C:$C,'b-data'!AD$2,postings!$D:$D,'b-data'!AD$3,postings!$I:$I,'b-data'!$A164)-SUMIFS(postings!$W:$W,postings!$C:$C,'b-data'!AD$2,postings!$D:$D,'b-data'!AD$3,postings!$M:$M,'b-data'!$A164)</f>
        <v>0</v>
      </c>
      <c r="AE164" s="53">
        <f>AD164+SUMIFS(postings!$T:$T,postings!$C:$C,'b-data'!AE$2,postings!$D:$D,'b-data'!AE$3,postings!$I:$I,'b-data'!$A164)-SUMIFS(postings!$W:$W,postings!$C:$C,'b-data'!AE$2,postings!$D:$D,'b-data'!AE$3,postings!$M:$M,'b-data'!$A164)</f>
        <v>0</v>
      </c>
      <c r="AF164" s="53">
        <f>AE164+SUMIFS(postings!$T:$T,postings!$C:$C,'b-data'!AF$2,postings!$D:$D,'b-data'!AF$3,postings!$I:$I,'b-data'!$A164)-SUMIFS(postings!$W:$W,postings!$C:$C,'b-data'!AF$2,postings!$D:$D,'b-data'!AF$3,postings!$M:$M,'b-data'!$A164)</f>
        <v>0</v>
      </c>
      <c r="AG164" s="53">
        <f>AF164+SUMIFS(postings!$T:$T,postings!$C:$C,'b-data'!AG$2,postings!$D:$D,'b-data'!AG$3,postings!$I:$I,'b-data'!$A164)-SUMIFS(postings!$W:$W,postings!$C:$C,'b-data'!AG$2,postings!$D:$D,'b-data'!AG$3,postings!$M:$M,'b-data'!$A164)</f>
        <v>0</v>
      </c>
      <c r="AH164" s="53">
        <f>AG164+SUMIFS(postings!$T:$T,postings!$C:$C,'b-data'!AH$2,postings!$D:$D,'b-data'!AH$3,postings!$I:$I,'b-data'!$A164)-SUMIFS(postings!$W:$W,postings!$C:$C,'b-data'!AH$2,postings!$D:$D,'b-data'!AH$3,postings!$M:$M,'b-data'!$A164)</f>
        <v>0</v>
      </c>
      <c r="AI164" s="53">
        <f>AH164+SUMIFS(postings!$T:$T,postings!$C:$C,'b-data'!AI$2,postings!$D:$D,'b-data'!AI$3,postings!$I:$I,'b-data'!$A164)-SUMIFS(postings!$W:$W,postings!$C:$C,'b-data'!AI$2,postings!$D:$D,'b-data'!AI$3,postings!$M:$M,'b-data'!$A164)</f>
        <v>0</v>
      </c>
      <c r="AJ164" s="53" cm="1">
        <f t="array" ref="AJ164">+INDEX(X164:AI164,1,Settings!$C$4)</f>
        <v>0</v>
      </c>
      <c r="AK164" s="53" cm="1">
        <f t="array" ref="AK164">+INDEX(X164:AI164,1,Settings!$C$4)</f>
        <v>0</v>
      </c>
      <c r="AL164" s="53"/>
      <c r="AM164" s="53">
        <f t="shared" si="272"/>
        <v>0</v>
      </c>
      <c r="AN164" s="53">
        <f t="shared" ref="AN164:AX164" si="339">+AM164</f>
        <v>0</v>
      </c>
      <c r="AO164" s="53">
        <f t="shared" si="339"/>
        <v>0</v>
      </c>
      <c r="AP164" s="53">
        <f t="shared" si="339"/>
        <v>0</v>
      </c>
      <c r="AQ164" s="53">
        <f t="shared" si="339"/>
        <v>0</v>
      </c>
      <c r="AR164" s="53">
        <f t="shared" si="339"/>
        <v>0</v>
      </c>
      <c r="AS164" s="53">
        <f t="shared" si="339"/>
        <v>0</v>
      </c>
      <c r="AT164" s="53">
        <f t="shared" si="339"/>
        <v>0</v>
      </c>
      <c r="AU164" s="53">
        <f t="shared" si="339"/>
        <v>0</v>
      </c>
      <c r="AV164" s="53">
        <f t="shared" si="339"/>
        <v>0</v>
      </c>
      <c r="AW164" s="53">
        <f t="shared" si="339"/>
        <v>0</v>
      </c>
      <c r="AX164" s="53">
        <f t="shared" si="339"/>
        <v>0</v>
      </c>
      <c r="AY164" s="53" cm="1">
        <f t="array" ref="AY164">+INDEX(AM164:AX164,1,Settings!$C$4)</f>
        <v>0</v>
      </c>
      <c r="AZ164" s="53">
        <f t="shared" si="274"/>
        <v>0</v>
      </c>
      <c r="BA164" s="53"/>
      <c r="BB164" s="53">
        <f t="shared" si="275"/>
        <v>0</v>
      </c>
      <c r="BC164" s="53">
        <f t="shared" ref="BC164:BN164" si="340">+BB164</f>
        <v>0</v>
      </c>
      <c r="BD164" s="53">
        <f t="shared" si="340"/>
        <v>0</v>
      </c>
      <c r="BE164" s="53">
        <f t="shared" si="340"/>
        <v>0</v>
      </c>
      <c r="BF164" s="53">
        <f t="shared" si="340"/>
        <v>0</v>
      </c>
      <c r="BG164" s="53">
        <f t="shared" si="340"/>
        <v>0</v>
      </c>
      <c r="BH164" s="53">
        <f t="shared" si="340"/>
        <v>0</v>
      </c>
      <c r="BI164" s="53">
        <f t="shared" si="340"/>
        <v>0</v>
      </c>
      <c r="BJ164" s="53">
        <f t="shared" si="340"/>
        <v>0</v>
      </c>
      <c r="BK164" s="53">
        <f t="shared" si="340"/>
        <v>0</v>
      </c>
      <c r="BL164" s="53">
        <f t="shared" si="340"/>
        <v>0</v>
      </c>
      <c r="BM164" s="53">
        <f t="shared" si="340"/>
        <v>0</v>
      </c>
      <c r="BN164" s="53">
        <f t="shared" si="340"/>
        <v>0</v>
      </c>
      <c r="BO164" s="53"/>
      <c r="BP164" s="53">
        <f t="shared" si="277"/>
        <v>0</v>
      </c>
      <c r="BQ164" s="53"/>
      <c r="BR164" s="53">
        <f t="shared" si="278"/>
        <v>0</v>
      </c>
    </row>
    <row r="165" spans="1:70" x14ac:dyDescent="0.2">
      <c r="A165" s="6">
        <v>1295</v>
      </c>
      <c r="B165" s="6" t="str">
        <f>+VLOOKUP(A165,masterfile!B:C,2,FALSE)</f>
        <v>Verb. gg Kreditinst. (n. Finanzmittelf.)</v>
      </c>
      <c r="D165" s="53">
        <f>+SUMIF('[1]2017'!$A:$A,$A165,'[1]2017'!$C:$C)-SUMIF('[1]2017'!$E:$E,$A165,'[1]2017'!$G:$G)</f>
        <v>0</v>
      </c>
      <c r="E165" s="53">
        <f>+SUMIF('[1]2018'!$A:$A,$A165,'[1]2018'!$C:$C)-SUMIF('[1]2018'!$E:$E,$A165,'[1]2018'!$G:$G)+D165</f>
        <v>0</v>
      </c>
      <c r="F165" s="53">
        <f>+SUMIF('[1]2019'!$A:$A,$A165,'[1]2019'!$C:$C)-SUMIF('[1]2019'!$E:$E,$A165,'[1]2019'!$G:$G)+E165</f>
        <v>0</v>
      </c>
      <c r="G165" s="53">
        <f>+SUMIF('[1]2020'!$A:$A,$A165,'[1]2020'!$C:$C)-SUMIF('[1]2020'!$E:$E,$A165,'[1]2020'!$G:$G)+F165</f>
        <v>0</v>
      </c>
      <c r="H165" s="53"/>
      <c r="I165" s="53">
        <f>+(SUMIF('[1]2021'!$A:$A,$A165,'[1]2021'!$C:$C)-SUMIF('[1]2021'!$E:$E,$A165,'[1]2021'!$G:$G))/12+G165</f>
        <v>0</v>
      </c>
      <c r="J165" s="53">
        <f>+(SUMIF('[1]2021'!$A:$A,$A165,'[1]2021'!$C:$C)-SUMIF('[1]2021'!$E:$E,$A165,'[1]2021'!$G:$G))/12+I165</f>
        <v>0</v>
      </c>
      <c r="K165" s="53">
        <f>+(SUMIF('[1]2021'!$A:$A,$A165,'[1]2021'!$C:$C)-SUMIF('[1]2021'!$E:$E,$A165,'[1]2021'!$G:$G))/12+J165</f>
        <v>0</v>
      </c>
      <c r="L165" s="53">
        <f>+(SUMIF('[1]2021'!$A:$A,$A165,'[1]2021'!$C:$C)-SUMIF('[1]2021'!$E:$E,$A165,'[1]2021'!$G:$G))/12+K165</f>
        <v>0</v>
      </c>
      <c r="M165" s="53">
        <f>+(SUMIF('[1]2021'!$A:$A,$A165,'[1]2021'!$C:$C)-SUMIF('[1]2021'!$E:$E,$A165,'[1]2021'!$G:$G))/12+L165</f>
        <v>0</v>
      </c>
      <c r="N165" s="53">
        <f>+(SUMIF('[1]2021'!$A:$A,$A165,'[1]2021'!$C:$C)-SUMIF('[1]2021'!$E:$E,$A165,'[1]2021'!$G:$G))/12+M165</f>
        <v>0</v>
      </c>
      <c r="O165" s="53">
        <f>+(SUMIF('[1]2021'!$A:$A,$A165,'[1]2021'!$C:$C)-SUMIF('[1]2021'!$E:$E,$A165,'[1]2021'!$G:$G))/12+N165</f>
        <v>0</v>
      </c>
      <c r="P165" s="53">
        <f>+(SUMIF('[1]2021'!$A:$A,$A165,'[1]2021'!$C:$C)-SUMIF('[1]2021'!$E:$E,$A165,'[1]2021'!$G:$G))/12+O165</f>
        <v>0</v>
      </c>
      <c r="Q165" s="53">
        <f>+(SUMIF('[1]2021'!$A:$A,$A165,'[1]2021'!$C:$C)-SUMIF('[1]2021'!$E:$E,$A165,'[1]2021'!$G:$G))/12+P165</f>
        <v>0</v>
      </c>
      <c r="R165" s="53">
        <f>+(SUMIF('[1]2021'!$A:$A,$A165,'[1]2021'!$C:$C)-SUMIF('[1]2021'!$E:$E,$A165,'[1]2021'!$G:$G))/12+Q165</f>
        <v>0</v>
      </c>
      <c r="S165" s="53">
        <f>+(SUMIF('[1]2021'!$A:$A,$A165,'[1]2021'!$C:$C)-SUMIF('[1]2021'!$E:$E,$A165,'[1]2021'!$G:$G))/12+R165</f>
        <v>0</v>
      </c>
      <c r="T165" s="53">
        <f>+(SUMIF('[1]2021'!$A:$A,$A165,'[1]2021'!$C:$C)-SUMIF('[1]2021'!$E:$E,$A165,'[1]2021'!$G:$G))/12+S165</f>
        <v>0</v>
      </c>
      <c r="U165" s="53" cm="1">
        <f t="array" ref="U165">+INDEX(I165:T165,1,Settings!$C$4)</f>
        <v>0</v>
      </c>
      <c r="V165" s="53" cm="1">
        <f t="array" ref="V165">+INDEX(I165:T165,1,Settings!$C$4)</f>
        <v>0</v>
      </c>
      <c r="W165" s="53"/>
      <c r="X165" s="53">
        <f>V165+SUMIFS(postings!$T:$T,postings!$C:$C,'b-data'!X$2,postings!$D:$D,'b-data'!X$3,postings!$I:$I,'b-data'!$A165)-SUMIFS(postings!$W:$W,postings!$C:$C,'b-data'!X$2,postings!$D:$D,'b-data'!X$3,postings!$M:$M,'b-data'!$A165)</f>
        <v>0</v>
      </c>
      <c r="Y165" s="53">
        <f>X165+SUMIFS(postings!$T:$T,postings!$C:$C,'b-data'!Y$2,postings!$D:$D,'b-data'!Y$3,postings!$I:$I,'b-data'!$A165)-SUMIFS(postings!$W:$W,postings!$C:$C,'b-data'!Y$2,postings!$D:$D,'b-data'!Y$3,postings!$M:$M,'b-data'!$A165)</f>
        <v>0</v>
      </c>
      <c r="Z165" s="53">
        <f>Y165+SUMIFS(postings!$T:$T,postings!$C:$C,'b-data'!Z$2,postings!$D:$D,'b-data'!Z$3,postings!$I:$I,'b-data'!$A165)-SUMIFS(postings!$W:$W,postings!$C:$C,'b-data'!Z$2,postings!$D:$D,'b-data'!Z$3,postings!$M:$M,'b-data'!$A165)</f>
        <v>0</v>
      </c>
      <c r="AA165" s="53">
        <f>Z165+SUMIFS(postings!$T:$T,postings!$C:$C,'b-data'!AA$2,postings!$D:$D,'b-data'!AA$3,postings!$I:$I,'b-data'!$A165)-SUMIFS(postings!$W:$W,postings!$C:$C,'b-data'!AA$2,postings!$D:$D,'b-data'!AA$3,postings!$M:$M,'b-data'!$A165)</f>
        <v>0</v>
      </c>
      <c r="AB165" s="53">
        <f>AA165+SUMIFS(postings!$T:$T,postings!$C:$C,'b-data'!AB$2,postings!$D:$D,'b-data'!AB$3,postings!$I:$I,'b-data'!$A165)-SUMIFS(postings!$W:$W,postings!$C:$C,'b-data'!AB$2,postings!$D:$D,'b-data'!AB$3,postings!$M:$M,'b-data'!$A165)</f>
        <v>0</v>
      </c>
      <c r="AC165" s="53">
        <f>AB165+SUMIFS(postings!$T:$T,postings!$C:$C,'b-data'!AC$2,postings!$D:$D,'b-data'!AC$3,postings!$I:$I,'b-data'!$A165)-SUMIFS(postings!$W:$W,postings!$C:$C,'b-data'!AC$2,postings!$D:$D,'b-data'!AC$3,postings!$M:$M,'b-data'!$A165)</f>
        <v>0</v>
      </c>
      <c r="AD165" s="53">
        <f>AC165+SUMIFS(postings!$T:$T,postings!$C:$C,'b-data'!AD$2,postings!$D:$D,'b-data'!AD$3,postings!$I:$I,'b-data'!$A165)-SUMIFS(postings!$W:$W,postings!$C:$C,'b-data'!AD$2,postings!$D:$D,'b-data'!AD$3,postings!$M:$M,'b-data'!$A165)</f>
        <v>0</v>
      </c>
      <c r="AE165" s="53">
        <f>AD165+SUMIFS(postings!$T:$T,postings!$C:$C,'b-data'!AE$2,postings!$D:$D,'b-data'!AE$3,postings!$I:$I,'b-data'!$A165)-SUMIFS(postings!$W:$W,postings!$C:$C,'b-data'!AE$2,postings!$D:$D,'b-data'!AE$3,postings!$M:$M,'b-data'!$A165)</f>
        <v>0</v>
      </c>
      <c r="AF165" s="53">
        <f>AE165+SUMIFS(postings!$T:$T,postings!$C:$C,'b-data'!AF$2,postings!$D:$D,'b-data'!AF$3,postings!$I:$I,'b-data'!$A165)-SUMIFS(postings!$W:$W,postings!$C:$C,'b-data'!AF$2,postings!$D:$D,'b-data'!AF$3,postings!$M:$M,'b-data'!$A165)</f>
        <v>0</v>
      </c>
      <c r="AG165" s="53">
        <f>AF165+SUMIFS(postings!$T:$T,postings!$C:$C,'b-data'!AG$2,postings!$D:$D,'b-data'!AG$3,postings!$I:$I,'b-data'!$A165)-SUMIFS(postings!$W:$W,postings!$C:$C,'b-data'!AG$2,postings!$D:$D,'b-data'!AG$3,postings!$M:$M,'b-data'!$A165)</f>
        <v>0</v>
      </c>
      <c r="AH165" s="53">
        <f>AG165+SUMIFS(postings!$T:$T,postings!$C:$C,'b-data'!AH$2,postings!$D:$D,'b-data'!AH$3,postings!$I:$I,'b-data'!$A165)-SUMIFS(postings!$W:$W,postings!$C:$C,'b-data'!AH$2,postings!$D:$D,'b-data'!AH$3,postings!$M:$M,'b-data'!$A165)</f>
        <v>0</v>
      </c>
      <c r="AI165" s="53">
        <f>AH165+SUMIFS(postings!$T:$T,postings!$C:$C,'b-data'!AI$2,postings!$D:$D,'b-data'!AI$3,postings!$I:$I,'b-data'!$A165)-SUMIFS(postings!$W:$W,postings!$C:$C,'b-data'!AI$2,postings!$D:$D,'b-data'!AI$3,postings!$M:$M,'b-data'!$A165)</f>
        <v>0</v>
      </c>
      <c r="AJ165" s="53" cm="1">
        <f t="array" ref="AJ165">+INDEX(X165:AI165,1,Settings!$C$4)</f>
        <v>0</v>
      </c>
      <c r="AK165" s="53" cm="1">
        <f t="array" ref="AK165">+INDEX(X165:AI165,1,Settings!$C$4)</f>
        <v>0</v>
      </c>
      <c r="AL165" s="53"/>
      <c r="AM165" s="53">
        <f t="shared" si="272"/>
        <v>0</v>
      </c>
      <c r="AN165" s="53">
        <f t="shared" ref="AN165:AX165" si="341">+AM165</f>
        <v>0</v>
      </c>
      <c r="AO165" s="53">
        <f t="shared" si="341"/>
        <v>0</v>
      </c>
      <c r="AP165" s="53">
        <f t="shared" si="341"/>
        <v>0</v>
      </c>
      <c r="AQ165" s="53">
        <f t="shared" si="341"/>
        <v>0</v>
      </c>
      <c r="AR165" s="53">
        <f t="shared" si="341"/>
        <v>0</v>
      </c>
      <c r="AS165" s="53">
        <f t="shared" si="341"/>
        <v>0</v>
      </c>
      <c r="AT165" s="53">
        <f t="shared" si="341"/>
        <v>0</v>
      </c>
      <c r="AU165" s="53">
        <f t="shared" si="341"/>
        <v>0</v>
      </c>
      <c r="AV165" s="53">
        <f t="shared" si="341"/>
        <v>0</v>
      </c>
      <c r="AW165" s="53">
        <f t="shared" si="341"/>
        <v>0</v>
      </c>
      <c r="AX165" s="53">
        <f t="shared" si="341"/>
        <v>0</v>
      </c>
      <c r="AY165" s="53" cm="1">
        <f t="array" ref="AY165">+INDEX(AM165:AX165,1,Settings!$C$4)</f>
        <v>0</v>
      </c>
      <c r="AZ165" s="53">
        <f t="shared" si="274"/>
        <v>0</v>
      </c>
      <c r="BA165" s="53"/>
      <c r="BB165" s="53">
        <f t="shared" si="275"/>
        <v>0</v>
      </c>
      <c r="BC165" s="53">
        <f t="shared" ref="BC165:BN165" si="342">+BB165</f>
        <v>0</v>
      </c>
      <c r="BD165" s="53">
        <f t="shared" si="342"/>
        <v>0</v>
      </c>
      <c r="BE165" s="53">
        <f t="shared" si="342"/>
        <v>0</v>
      </c>
      <c r="BF165" s="53">
        <f t="shared" si="342"/>
        <v>0</v>
      </c>
      <c r="BG165" s="53">
        <f t="shared" si="342"/>
        <v>0</v>
      </c>
      <c r="BH165" s="53">
        <f t="shared" si="342"/>
        <v>0</v>
      </c>
      <c r="BI165" s="53">
        <f t="shared" si="342"/>
        <v>0</v>
      </c>
      <c r="BJ165" s="53">
        <f t="shared" si="342"/>
        <v>0</v>
      </c>
      <c r="BK165" s="53">
        <f t="shared" si="342"/>
        <v>0</v>
      </c>
      <c r="BL165" s="53">
        <f t="shared" si="342"/>
        <v>0</v>
      </c>
      <c r="BM165" s="53">
        <f t="shared" si="342"/>
        <v>0</v>
      </c>
      <c r="BN165" s="53">
        <f t="shared" si="342"/>
        <v>0</v>
      </c>
      <c r="BO165" s="53"/>
      <c r="BP165" s="53">
        <f t="shared" si="277"/>
        <v>0</v>
      </c>
      <c r="BQ165" s="53"/>
      <c r="BR165" s="53">
        <f t="shared" si="278"/>
        <v>0</v>
      </c>
    </row>
    <row r="166" spans="1:70" x14ac:dyDescent="0.2">
      <c r="A166" s="6">
        <v>1330</v>
      </c>
      <c r="B166" s="6" t="str">
        <f>+VLOOKUP(A166,masterfile!B:C,2,FALSE)</f>
        <v>Schecks</v>
      </c>
      <c r="D166" s="53">
        <f>+SUMIF('[1]2017'!$A:$A,$A166,'[1]2017'!$C:$C)-SUMIF('[1]2017'!$E:$E,$A166,'[1]2017'!$G:$G)</f>
        <v>0</v>
      </c>
      <c r="E166" s="53">
        <f>+SUMIF('[1]2018'!$A:$A,$A166,'[1]2018'!$C:$C)-SUMIF('[1]2018'!$E:$E,$A166,'[1]2018'!$G:$G)+D166</f>
        <v>0</v>
      </c>
      <c r="F166" s="53">
        <f>+SUMIF('[1]2019'!$A:$A,$A166,'[1]2019'!$C:$C)-SUMIF('[1]2019'!$E:$E,$A166,'[1]2019'!$G:$G)+E166</f>
        <v>0</v>
      </c>
      <c r="G166" s="53">
        <f>+SUMIF('[1]2020'!$A:$A,$A166,'[1]2020'!$C:$C)-SUMIF('[1]2020'!$E:$E,$A166,'[1]2020'!$G:$G)+F166</f>
        <v>0</v>
      </c>
      <c r="H166" s="53"/>
      <c r="I166" s="53">
        <f>+(SUMIF('[1]2021'!$A:$A,$A166,'[1]2021'!$C:$C)-SUMIF('[1]2021'!$E:$E,$A166,'[1]2021'!$G:$G))/12+G166</f>
        <v>0</v>
      </c>
      <c r="J166" s="53">
        <f>+(SUMIF('[1]2021'!$A:$A,$A166,'[1]2021'!$C:$C)-SUMIF('[1]2021'!$E:$E,$A166,'[1]2021'!$G:$G))/12+I166</f>
        <v>0</v>
      </c>
      <c r="K166" s="53">
        <f>+(SUMIF('[1]2021'!$A:$A,$A166,'[1]2021'!$C:$C)-SUMIF('[1]2021'!$E:$E,$A166,'[1]2021'!$G:$G))/12+J166</f>
        <v>0</v>
      </c>
      <c r="L166" s="53">
        <f>+(SUMIF('[1]2021'!$A:$A,$A166,'[1]2021'!$C:$C)-SUMIF('[1]2021'!$E:$E,$A166,'[1]2021'!$G:$G))/12+K166</f>
        <v>0</v>
      </c>
      <c r="M166" s="53">
        <f>+(SUMIF('[1]2021'!$A:$A,$A166,'[1]2021'!$C:$C)-SUMIF('[1]2021'!$E:$E,$A166,'[1]2021'!$G:$G))/12+L166</f>
        <v>0</v>
      </c>
      <c r="N166" s="53">
        <f>+(SUMIF('[1]2021'!$A:$A,$A166,'[1]2021'!$C:$C)-SUMIF('[1]2021'!$E:$E,$A166,'[1]2021'!$G:$G))/12+M166</f>
        <v>0</v>
      </c>
      <c r="O166" s="53">
        <f>+(SUMIF('[1]2021'!$A:$A,$A166,'[1]2021'!$C:$C)-SUMIF('[1]2021'!$E:$E,$A166,'[1]2021'!$G:$G))/12+N166</f>
        <v>0</v>
      </c>
      <c r="P166" s="53">
        <f>+(SUMIF('[1]2021'!$A:$A,$A166,'[1]2021'!$C:$C)-SUMIF('[1]2021'!$E:$E,$A166,'[1]2021'!$G:$G))/12+O166</f>
        <v>0</v>
      </c>
      <c r="Q166" s="53">
        <f>+(SUMIF('[1]2021'!$A:$A,$A166,'[1]2021'!$C:$C)-SUMIF('[1]2021'!$E:$E,$A166,'[1]2021'!$G:$G))/12+P166</f>
        <v>0</v>
      </c>
      <c r="R166" s="53">
        <f>+(SUMIF('[1]2021'!$A:$A,$A166,'[1]2021'!$C:$C)-SUMIF('[1]2021'!$E:$E,$A166,'[1]2021'!$G:$G))/12+Q166</f>
        <v>0</v>
      </c>
      <c r="S166" s="53">
        <f>+(SUMIF('[1]2021'!$A:$A,$A166,'[1]2021'!$C:$C)-SUMIF('[1]2021'!$E:$E,$A166,'[1]2021'!$G:$G))/12+R166</f>
        <v>0</v>
      </c>
      <c r="T166" s="53">
        <f>+(SUMIF('[1]2021'!$A:$A,$A166,'[1]2021'!$C:$C)-SUMIF('[1]2021'!$E:$E,$A166,'[1]2021'!$G:$G))/12+S166</f>
        <v>0</v>
      </c>
      <c r="U166" s="53" cm="1">
        <f t="array" ref="U166">+INDEX(I166:T166,1,Settings!$C$4)</f>
        <v>0</v>
      </c>
      <c r="V166" s="53" cm="1">
        <f t="array" ref="V166">+INDEX(I166:T166,1,Settings!$C$4)</f>
        <v>0</v>
      </c>
      <c r="W166" s="53"/>
      <c r="X166" s="53">
        <f>V166+SUMIFS(postings!$T:$T,postings!$C:$C,'b-data'!X$2,postings!$D:$D,'b-data'!X$3,postings!$I:$I,'b-data'!$A166)-SUMIFS(postings!$W:$W,postings!$C:$C,'b-data'!X$2,postings!$D:$D,'b-data'!X$3,postings!$M:$M,'b-data'!$A166)</f>
        <v>0</v>
      </c>
      <c r="Y166" s="53">
        <f>X166+SUMIFS(postings!$T:$T,postings!$C:$C,'b-data'!Y$2,postings!$D:$D,'b-data'!Y$3,postings!$I:$I,'b-data'!$A166)-SUMIFS(postings!$W:$W,postings!$C:$C,'b-data'!Y$2,postings!$D:$D,'b-data'!Y$3,postings!$M:$M,'b-data'!$A166)</f>
        <v>0</v>
      </c>
      <c r="Z166" s="53">
        <f>Y166+SUMIFS(postings!$T:$T,postings!$C:$C,'b-data'!Z$2,postings!$D:$D,'b-data'!Z$3,postings!$I:$I,'b-data'!$A166)-SUMIFS(postings!$W:$W,postings!$C:$C,'b-data'!Z$2,postings!$D:$D,'b-data'!Z$3,postings!$M:$M,'b-data'!$A166)</f>
        <v>0</v>
      </c>
      <c r="AA166" s="53">
        <f>Z166+SUMIFS(postings!$T:$T,postings!$C:$C,'b-data'!AA$2,postings!$D:$D,'b-data'!AA$3,postings!$I:$I,'b-data'!$A166)-SUMIFS(postings!$W:$W,postings!$C:$C,'b-data'!AA$2,postings!$D:$D,'b-data'!AA$3,postings!$M:$M,'b-data'!$A166)</f>
        <v>0</v>
      </c>
      <c r="AB166" s="53">
        <f>AA166+SUMIFS(postings!$T:$T,postings!$C:$C,'b-data'!AB$2,postings!$D:$D,'b-data'!AB$3,postings!$I:$I,'b-data'!$A166)-SUMIFS(postings!$W:$W,postings!$C:$C,'b-data'!AB$2,postings!$D:$D,'b-data'!AB$3,postings!$M:$M,'b-data'!$A166)</f>
        <v>0</v>
      </c>
      <c r="AC166" s="53">
        <f>AB166+SUMIFS(postings!$T:$T,postings!$C:$C,'b-data'!AC$2,postings!$D:$D,'b-data'!AC$3,postings!$I:$I,'b-data'!$A166)-SUMIFS(postings!$W:$W,postings!$C:$C,'b-data'!AC$2,postings!$D:$D,'b-data'!AC$3,postings!$M:$M,'b-data'!$A166)</f>
        <v>0</v>
      </c>
      <c r="AD166" s="53">
        <f>AC166+SUMIFS(postings!$T:$T,postings!$C:$C,'b-data'!AD$2,postings!$D:$D,'b-data'!AD$3,postings!$I:$I,'b-data'!$A166)-SUMIFS(postings!$W:$W,postings!$C:$C,'b-data'!AD$2,postings!$D:$D,'b-data'!AD$3,postings!$M:$M,'b-data'!$A166)</f>
        <v>0</v>
      </c>
      <c r="AE166" s="53">
        <f>AD166+SUMIFS(postings!$T:$T,postings!$C:$C,'b-data'!AE$2,postings!$D:$D,'b-data'!AE$3,postings!$I:$I,'b-data'!$A166)-SUMIFS(postings!$W:$W,postings!$C:$C,'b-data'!AE$2,postings!$D:$D,'b-data'!AE$3,postings!$M:$M,'b-data'!$A166)</f>
        <v>0</v>
      </c>
      <c r="AF166" s="53">
        <f>AE166+SUMIFS(postings!$T:$T,postings!$C:$C,'b-data'!AF$2,postings!$D:$D,'b-data'!AF$3,postings!$I:$I,'b-data'!$A166)-SUMIFS(postings!$W:$W,postings!$C:$C,'b-data'!AF$2,postings!$D:$D,'b-data'!AF$3,postings!$M:$M,'b-data'!$A166)</f>
        <v>0</v>
      </c>
      <c r="AG166" s="53">
        <f>AF166+SUMIFS(postings!$T:$T,postings!$C:$C,'b-data'!AG$2,postings!$D:$D,'b-data'!AG$3,postings!$I:$I,'b-data'!$A166)-SUMIFS(postings!$W:$W,postings!$C:$C,'b-data'!AG$2,postings!$D:$D,'b-data'!AG$3,postings!$M:$M,'b-data'!$A166)</f>
        <v>0</v>
      </c>
      <c r="AH166" s="53">
        <f>AG166+SUMIFS(postings!$T:$T,postings!$C:$C,'b-data'!AH$2,postings!$D:$D,'b-data'!AH$3,postings!$I:$I,'b-data'!$A166)-SUMIFS(postings!$W:$W,postings!$C:$C,'b-data'!AH$2,postings!$D:$D,'b-data'!AH$3,postings!$M:$M,'b-data'!$A166)</f>
        <v>0</v>
      </c>
      <c r="AI166" s="53">
        <f>AH166+SUMIFS(postings!$T:$T,postings!$C:$C,'b-data'!AI$2,postings!$D:$D,'b-data'!AI$3,postings!$I:$I,'b-data'!$A166)-SUMIFS(postings!$W:$W,postings!$C:$C,'b-data'!AI$2,postings!$D:$D,'b-data'!AI$3,postings!$M:$M,'b-data'!$A166)</f>
        <v>0</v>
      </c>
      <c r="AJ166" s="53" cm="1">
        <f t="array" ref="AJ166">+INDEX(X166:AI166,1,Settings!$C$4)</f>
        <v>0</v>
      </c>
      <c r="AK166" s="53" cm="1">
        <f t="array" ref="AK166">+INDEX(X166:AI166,1,Settings!$C$4)</f>
        <v>0</v>
      </c>
      <c r="AL166" s="53"/>
      <c r="AM166" s="53">
        <f t="shared" si="272"/>
        <v>0</v>
      </c>
      <c r="AN166" s="53">
        <f t="shared" ref="AN166:AX166" si="343">+AM166</f>
        <v>0</v>
      </c>
      <c r="AO166" s="53">
        <f t="shared" si="343"/>
        <v>0</v>
      </c>
      <c r="AP166" s="53">
        <f t="shared" si="343"/>
        <v>0</v>
      </c>
      <c r="AQ166" s="53">
        <f t="shared" si="343"/>
        <v>0</v>
      </c>
      <c r="AR166" s="53">
        <f t="shared" si="343"/>
        <v>0</v>
      </c>
      <c r="AS166" s="53">
        <f t="shared" si="343"/>
        <v>0</v>
      </c>
      <c r="AT166" s="53">
        <f t="shared" si="343"/>
        <v>0</v>
      </c>
      <c r="AU166" s="53">
        <f t="shared" si="343"/>
        <v>0</v>
      </c>
      <c r="AV166" s="53">
        <f t="shared" si="343"/>
        <v>0</v>
      </c>
      <c r="AW166" s="53">
        <f t="shared" si="343"/>
        <v>0</v>
      </c>
      <c r="AX166" s="53">
        <f t="shared" si="343"/>
        <v>0</v>
      </c>
      <c r="AY166" s="53" cm="1">
        <f t="array" ref="AY166">+INDEX(AM166:AX166,1,Settings!$C$4)</f>
        <v>0</v>
      </c>
      <c r="AZ166" s="53">
        <f t="shared" si="274"/>
        <v>0</v>
      </c>
      <c r="BA166" s="53"/>
      <c r="BB166" s="53">
        <f t="shared" si="275"/>
        <v>0</v>
      </c>
      <c r="BC166" s="53">
        <f t="shared" ref="BC166:BN166" si="344">+BB166</f>
        <v>0</v>
      </c>
      <c r="BD166" s="53">
        <f t="shared" si="344"/>
        <v>0</v>
      </c>
      <c r="BE166" s="53">
        <f t="shared" si="344"/>
        <v>0</v>
      </c>
      <c r="BF166" s="53">
        <f t="shared" si="344"/>
        <v>0</v>
      </c>
      <c r="BG166" s="53">
        <f t="shared" si="344"/>
        <v>0</v>
      </c>
      <c r="BH166" s="53">
        <f t="shared" si="344"/>
        <v>0</v>
      </c>
      <c r="BI166" s="53">
        <f t="shared" si="344"/>
        <v>0</v>
      </c>
      <c r="BJ166" s="53">
        <f t="shared" si="344"/>
        <v>0</v>
      </c>
      <c r="BK166" s="53">
        <f t="shared" si="344"/>
        <v>0</v>
      </c>
      <c r="BL166" s="53">
        <f t="shared" si="344"/>
        <v>0</v>
      </c>
      <c r="BM166" s="53">
        <f t="shared" si="344"/>
        <v>0</v>
      </c>
      <c r="BN166" s="53">
        <f t="shared" si="344"/>
        <v>0</v>
      </c>
      <c r="BO166" s="53"/>
      <c r="BP166" s="53">
        <f t="shared" si="277"/>
        <v>0</v>
      </c>
      <c r="BQ166" s="53"/>
      <c r="BR166" s="53">
        <f t="shared" si="278"/>
        <v>0</v>
      </c>
    </row>
    <row r="167" spans="1:70" x14ac:dyDescent="0.2">
      <c r="A167" s="6">
        <v>1360</v>
      </c>
      <c r="B167" s="6" t="str">
        <f>+VLOOKUP(A167,masterfile!B:C,2,FALSE)</f>
        <v>Geldtransit</v>
      </c>
      <c r="D167" s="53">
        <f>+SUMIF('[1]2017'!$A:$A,$A167,'[1]2017'!$C:$C)-SUMIF('[1]2017'!$E:$E,$A167,'[1]2017'!$G:$G)</f>
        <v>0</v>
      </c>
      <c r="E167" s="53">
        <f>+SUMIF('[1]2018'!$A:$A,$A167,'[1]2018'!$C:$C)-SUMIF('[1]2018'!$E:$E,$A167,'[1]2018'!$G:$G)+D167</f>
        <v>0</v>
      </c>
      <c r="F167" s="53">
        <f>+SUMIF('[1]2019'!$A:$A,$A167,'[1]2019'!$C:$C)-SUMIF('[1]2019'!$E:$E,$A167,'[1]2019'!$G:$G)+E167</f>
        <v>0</v>
      </c>
      <c r="G167" s="53">
        <f>+SUMIF('[1]2020'!$A:$A,$A167,'[1]2020'!$C:$C)-SUMIF('[1]2020'!$E:$E,$A167,'[1]2020'!$G:$G)+F167</f>
        <v>0</v>
      </c>
      <c r="H167" s="53"/>
      <c r="I167" s="53">
        <f>+(SUMIF('[1]2021'!$A:$A,$A167,'[1]2021'!$C:$C)-SUMIF('[1]2021'!$E:$E,$A167,'[1]2021'!$G:$G))/12+G167</f>
        <v>0</v>
      </c>
      <c r="J167" s="53">
        <f>+(SUMIF('[1]2021'!$A:$A,$A167,'[1]2021'!$C:$C)-SUMIF('[1]2021'!$E:$E,$A167,'[1]2021'!$G:$G))/12+I167</f>
        <v>0</v>
      </c>
      <c r="K167" s="53">
        <f>+(SUMIF('[1]2021'!$A:$A,$A167,'[1]2021'!$C:$C)-SUMIF('[1]2021'!$E:$E,$A167,'[1]2021'!$G:$G))/12+J167</f>
        <v>0</v>
      </c>
      <c r="L167" s="53">
        <f>+(SUMIF('[1]2021'!$A:$A,$A167,'[1]2021'!$C:$C)-SUMIF('[1]2021'!$E:$E,$A167,'[1]2021'!$G:$G))/12+K167</f>
        <v>0</v>
      </c>
      <c r="M167" s="53">
        <f>+(SUMIF('[1]2021'!$A:$A,$A167,'[1]2021'!$C:$C)-SUMIF('[1]2021'!$E:$E,$A167,'[1]2021'!$G:$G))/12+L167</f>
        <v>0</v>
      </c>
      <c r="N167" s="53">
        <f>+(SUMIF('[1]2021'!$A:$A,$A167,'[1]2021'!$C:$C)-SUMIF('[1]2021'!$E:$E,$A167,'[1]2021'!$G:$G))/12+M167</f>
        <v>0</v>
      </c>
      <c r="O167" s="53">
        <f>+(SUMIF('[1]2021'!$A:$A,$A167,'[1]2021'!$C:$C)-SUMIF('[1]2021'!$E:$E,$A167,'[1]2021'!$G:$G))/12+N167</f>
        <v>0</v>
      </c>
      <c r="P167" s="53">
        <f>+(SUMIF('[1]2021'!$A:$A,$A167,'[1]2021'!$C:$C)-SUMIF('[1]2021'!$E:$E,$A167,'[1]2021'!$G:$G))/12+O167</f>
        <v>0</v>
      </c>
      <c r="Q167" s="53">
        <f>+(SUMIF('[1]2021'!$A:$A,$A167,'[1]2021'!$C:$C)-SUMIF('[1]2021'!$E:$E,$A167,'[1]2021'!$G:$G))/12+P167</f>
        <v>0</v>
      </c>
      <c r="R167" s="53">
        <f>+(SUMIF('[1]2021'!$A:$A,$A167,'[1]2021'!$C:$C)-SUMIF('[1]2021'!$E:$E,$A167,'[1]2021'!$G:$G))/12+Q167</f>
        <v>0</v>
      </c>
      <c r="S167" s="53">
        <f>+(SUMIF('[1]2021'!$A:$A,$A167,'[1]2021'!$C:$C)-SUMIF('[1]2021'!$E:$E,$A167,'[1]2021'!$G:$G))/12+R167</f>
        <v>0</v>
      </c>
      <c r="T167" s="53">
        <f>+(SUMIF('[1]2021'!$A:$A,$A167,'[1]2021'!$C:$C)-SUMIF('[1]2021'!$E:$E,$A167,'[1]2021'!$G:$G))/12+S167</f>
        <v>0</v>
      </c>
      <c r="U167" s="53" cm="1">
        <f t="array" ref="U167">+INDEX(I167:T167,1,Settings!$C$4)</f>
        <v>0</v>
      </c>
      <c r="V167" s="53" cm="1">
        <f t="array" ref="V167">+INDEX(I167:T167,1,Settings!$C$4)</f>
        <v>0</v>
      </c>
      <c r="W167" s="53"/>
      <c r="X167" s="53">
        <f>V167+SUMIFS(postings!$T:$T,postings!$C:$C,'b-data'!X$2,postings!$D:$D,'b-data'!X$3,postings!$I:$I,'b-data'!$A167)-SUMIFS(postings!$W:$W,postings!$C:$C,'b-data'!X$2,postings!$D:$D,'b-data'!X$3,postings!$M:$M,'b-data'!$A167)</f>
        <v>0</v>
      </c>
      <c r="Y167" s="53">
        <f>X167+SUMIFS(postings!$T:$T,postings!$C:$C,'b-data'!Y$2,postings!$D:$D,'b-data'!Y$3,postings!$I:$I,'b-data'!$A167)-SUMIFS(postings!$W:$W,postings!$C:$C,'b-data'!Y$2,postings!$D:$D,'b-data'!Y$3,postings!$M:$M,'b-data'!$A167)</f>
        <v>0</v>
      </c>
      <c r="Z167" s="53">
        <f>Y167+SUMIFS(postings!$T:$T,postings!$C:$C,'b-data'!Z$2,postings!$D:$D,'b-data'!Z$3,postings!$I:$I,'b-data'!$A167)-SUMIFS(postings!$W:$W,postings!$C:$C,'b-data'!Z$2,postings!$D:$D,'b-data'!Z$3,postings!$M:$M,'b-data'!$A167)</f>
        <v>0</v>
      </c>
      <c r="AA167" s="53">
        <f>Z167+SUMIFS(postings!$T:$T,postings!$C:$C,'b-data'!AA$2,postings!$D:$D,'b-data'!AA$3,postings!$I:$I,'b-data'!$A167)-SUMIFS(postings!$W:$W,postings!$C:$C,'b-data'!AA$2,postings!$D:$D,'b-data'!AA$3,postings!$M:$M,'b-data'!$A167)</f>
        <v>0</v>
      </c>
      <c r="AB167" s="53">
        <f>AA167+SUMIFS(postings!$T:$T,postings!$C:$C,'b-data'!AB$2,postings!$D:$D,'b-data'!AB$3,postings!$I:$I,'b-data'!$A167)-SUMIFS(postings!$W:$W,postings!$C:$C,'b-data'!AB$2,postings!$D:$D,'b-data'!AB$3,postings!$M:$M,'b-data'!$A167)</f>
        <v>0</v>
      </c>
      <c r="AC167" s="53">
        <f>AB167+SUMIFS(postings!$T:$T,postings!$C:$C,'b-data'!AC$2,postings!$D:$D,'b-data'!AC$3,postings!$I:$I,'b-data'!$A167)-SUMIFS(postings!$W:$W,postings!$C:$C,'b-data'!AC$2,postings!$D:$D,'b-data'!AC$3,postings!$M:$M,'b-data'!$A167)</f>
        <v>0</v>
      </c>
      <c r="AD167" s="53">
        <f>AC167+SUMIFS(postings!$T:$T,postings!$C:$C,'b-data'!AD$2,postings!$D:$D,'b-data'!AD$3,postings!$I:$I,'b-data'!$A167)-SUMIFS(postings!$W:$W,postings!$C:$C,'b-data'!AD$2,postings!$D:$D,'b-data'!AD$3,postings!$M:$M,'b-data'!$A167)</f>
        <v>0</v>
      </c>
      <c r="AE167" s="53">
        <f>AD167+SUMIFS(postings!$T:$T,postings!$C:$C,'b-data'!AE$2,postings!$D:$D,'b-data'!AE$3,postings!$I:$I,'b-data'!$A167)-SUMIFS(postings!$W:$W,postings!$C:$C,'b-data'!AE$2,postings!$D:$D,'b-data'!AE$3,postings!$M:$M,'b-data'!$A167)</f>
        <v>0</v>
      </c>
      <c r="AF167" s="53">
        <f>AE167+SUMIFS(postings!$T:$T,postings!$C:$C,'b-data'!AF$2,postings!$D:$D,'b-data'!AF$3,postings!$I:$I,'b-data'!$A167)-SUMIFS(postings!$W:$W,postings!$C:$C,'b-data'!AF$2,postings!$D:$D,'b-data'!AF$3,postings!$M:$M,'b-data'!$A167)</f>
        <v>0</v>
      </c>
      <c r="AG167" s="53">
        <f>AF167+SUMIFS(postings!$T:$T,postings!$C:$C,'b-data'!AG$2,postings!$D:$D,'b-data'!AG$3,postings!$I:$I,'b-data'!$A167)-SUMIFS(postings!$W:$W,postings!$C:$C,'b-data'!AG$2,postings!$D:$D,'b-data'!AG$3,postings!$M:$M,'b-data'!$A167)</f>
        <v>0</v>
      </c>
      <c r="AH167" s="53">
        <f>AG167+SUMIFS(postings!$T:$T,postings!$C:$C,'b-data'!AH$2,postings!$D:$D,'b-data'!AH$3,postings!$I:$I,'b-data'!$A167)-SUMIFS(postings!$W:$W,postings!$C:$C,'b-data'!AH$2,postings!$D:$D,'b-data'!AH$3,postings!$M:$M,'b-data'!$A167)</f>
        <v>0</v>
      </c>
      <c r="AI167" s="53">
        <f>AH167+SUMIFS(postings!$T:$T,postings!$C:$C,'b-data'!AI$2,postings!$D:$D,'b-data'!AI$3,postings!$I:$I,'b-data'!$A167)-SUMIFS(postings!$W:$W,postings!$C:$C,'b-data'!AI$2,postings!$D:$D,'b-data'!AI$3,postings!$M:$M,'b-data'!$A167)</f>
        <v>0</v>
      </c>
      <c r="AJ167" s="53" cm="1">
        <f t="array" ref="AJ167">+INDEX(X167:AI167,1,Settings!$C$4)</f>
        <v>0</v>
      </c>
      <c r="AK167" s="53" cm="1">
        <f t="array" ref="AK167">+INDEX(X167:AI167,1,Settings!$C$4)</f>
        <v>0</v>
      </c>
      <c r="AL167" s="53"/>
      <c r="AM167" s="53">
        <f t="shared" si="272"/>
        <v>0</v>
      </c>
      <c r="AN167" s="53">
        <f t="shared" ref="AN167:AX167" si="345">+AM167</f>
        <v>0</v>
      </c>
      <c r="AO167" s="53">
        <f t="shared" si="345"/>
        <v>0</v>
      </c>
      <c r="AP167" s="53">
        <f t="shared" si="345"/>
        <v>0</v>
      </c>
      <c r="AQ167" s="53">
        <f t="shared" si="345"/>
        <v>0</v>
      </c>
      <c r="AR167" s="53">
        <f t="shared" si="345"/>
        <v>0</v>
      </c>
      <c r="AS167" s="53">
        <f t="shared" si="345"/>
        <v>0</v>
      </c>
      <c r="AT167" s="53">
        <f t="shared" si="345"/>
        <v>0</v>
      </c>
      <c r="AU167" s="53">
        <f t="shared" si="345"/>
        <v>0</v>
      </c>
      <c r="AV167" s="53">
        <f t="shared" si="345"/>
        <v>0</v>
      </c>
      <c r="AW167" s="53">
        <f t="shared" si="345"/>
        <v>0</v>
      </c>
      <c r="AX167" s="53">
        <f t="shared" si="345"/>
        <v>0</v>
      </c>
      <c r="AY167" s="53" cm="1">
        <f t="array" ref="AY167">+INDEX(AM167:AX167,1,Settings!$C$4)</f>
        <v>0</v>
      </c>
      <c r="AZ167" s="53">
        <f t="shared" si="274"/>
        <v>0</v>
      </c>
      <c r="BA167" s="53"/>
      <c r="BB167" s="53">
        <f t="shared" si="275"/>
        <v>0</v>
      </c>
      <c r="BC167" s="53">
        <f t="shared" ref="BC167:BN167" si="346">+BB167</f>
        <v>0</v>
      </c>
      <c r="BD167" s="53">
        <f t="shared" si="346"/>
        <v>0</v>
      </c>
      <c r="BE167" s="53">
        <f t="shared" si="346"/>
        <v>0</v>
      </c>
      <c r="BF167" s="53">
        <f t="shared" si="346"/>
        <v>0</v>
      </c>
      <c r="BG167" s="53">
        <f t="shared" si="346"/>
        <v>0</v>
      </c>
      <c r="BH167" s="53">
        <f t="shared" si="346"/>
        <v>0</v>
      </c>
      <c r="BI167" s="53">
        <f t="shared" si="346"/>
        <v>0</v>
      </c>
      <c r="BJ167" s="53">
        <f t="shared" si="346"/>
        <v>0</v>
      </c>
      <c r="BK167" s="53">
        <f t="shared" si="346"/>
        <v>0</v>
      </c>
      <c r="BL167" s="53">
        <f t="shared" si="346"/>
        <v>0</v>
      </c>
      <c r="BM167" s="53">
        <f t="shared" si="346"/>
        <v>0</v>
      </c>
      <c r="BN167" s="53">
        <f t="shared" si="346"/>
        <v>0</v>
      </c>
      <c r="BO167" s="53"/>
      <c r="BP167" s="53">
        <f t="shared" si="277"/>
        <v>0</v>
      </c>
      <c r="BQ167" s="53"/>
      <c r="BR167" s="53">
        <f t="shared" si="278"/>
        <v>0</v>
      </c>
    </row>
    <row r="168" spans="1:70" x14ac:dyDescent="0.2">
      <c r="A168" s="6">
        <v>1390</v>
      </c>
      <c r="B168" s="6" t="str">
        <f>+VLOOKUP(A168,masterfile!B:C,2,FALSE)</f>
        <v>Verrechnung Ist-Versteuerung</v>
      </c>
      <c r="D168" s="53">
        <f>+SUMIF('[1]2017'!$A:$A,$A168,'[1]2017'!$C:$C)-SUMIF('[1]2017'!$E:$E,$A168,'[1]2017'!$G:$G)</f>
        <v>0</v>
      </c>
      <c r="E168" s="53">
        <f>+SUMIF('[1]2018'!$A:$A,$A168,'[1]2018'!$C:$C)-SUMIF('[1]2018'!$E:$E,$A168,'[1]2018'!$G:$G)+D168</f>
        <v>0</v>
      </c>
      <c r="F168" s="53">
        <f>+SUMIF('[1]2019'!$A:$A,$A168,'[1]2019'!$C:$C)-SUMIF('[1]2019'!$E:$E,$A168,'[1]2019'!$G:$G)+E168</f>
        <v>0</v>
      </c>
      <c r="G168" s="53">
        <f>+SUMIF('[1]2020'!$A:$A,$A168,'[1]2020'!$C:$C)-SUMIF('[1]2020'!$E:$E,$A168,'[1]2020'!$G:$G)+F168</f>
        <v>0</v>
      </c>
      <c r="H168" s="53"/>
      <c r="I168" s="53">
        <f>+(SUMIF('[1]2021'!$A:$A,$A168,'[1]2021'!$C:$C)-SUMIF('[1]2021'!$E:$E,$A168,'[1]2021'!$G:$G))/12+G168</f>
        <v>0</v>
      </c>
      <c r="J168" s="53">
        <f>+(SUMIF('[1]2021'!$A:$A,$A168,'[1]2021'!$C:$C)-SUMIF('[1]2021'!$E:$E,$A168,'[1]2021'!$G:$G))/12+I168</f>
        <v>0</v>
      </c>
      <c r="K168" s="53">
        <f>+(SUMIF('[1]2021'!$A:$A,$A168,'[1]2021'!$C:$C)-SUMIF('[1]2021'!$E:$E,$A168,'[1]2021'!$G:$G))/12+J168</f>
        <v>0</v>
      </c>
      <c r="L168" s="53">
        <f>+(SUMIF('[1]2021'!$A:$A,$A168,'[1]2021'!$C:$C)-SUMIF('[1]2021'!$E:$E,$A168,'[1]2021'!$G:$G))/12+K168</f>
        <v>0</v>
      </c>
      <c r="M168" s="53">
        <f>+(SUMIF('[1]2021'!$A:$A,$A168,'[1]2021'!$C:$C)-SUMIF('[1]2021'!$E:$E,$A168,'[1]2021'!$G:$G))/12+L168</f>
        <v>0</v>
      </c>
      <c r="N168" s="53">
        <f>+(SUMIF('[1]2021'!$A:$A,$A168,'[1]2021'!$C:$C)-SUMIF('[1]2021'!$E:$E,$A168,'[1]2021'!$G:$G))/12+M168</f>
        <v>0</v>
      </c>
      <c r="O168" s="53">
        <f>+(SUMIF('[1]2021'!$A:$A,$A168,'[1]2021'!$C:$C)-SUMIF('[1]2021'!$E:$E,$A168,'[1]2021'!$G:$G))/12+N168</f>
        <v>0</v>
      </c>
      <c r="P168" s="53">
        <f>+(SUMIF('[1]2021'!$A:$A,$A168,'[1]2021'!$C:$C)-SUMIF('[1]2021'!$E:$E,$A168,'[1]2021'!$G:$G))/12+O168</f>
        <v>0</v>
      </c>
      <c r="Q168" s="53">
        <f>+(SUMIF('[1]2021'!$A:$A,$A168,'[1]2021'!$C:$C)-SUMIF('[1]2021'!$E:$E,$A168,'[1]2021'!$G:$G))/12+P168</f>
        <v>0</v>
      </c>
      <c r="R168" s="53">
        <f>+(SUMIF('[1]2021'!$A:$A,$A168,'[1]2021'!$C:$C)-SUMIF('[1]2021'!$E:$E,$A168,'[1]2021'!$G:$G))/12+Q168</f>
        <v>0</v>
      </c>
      <c r="S168" s="53">
        <f>+(SUMIF('[1]2021'!$A:$A,$A168,'[1]2021'!$C:$C)-SUMIF('[1]2021'!$E:$E,$A168,'[1]2021'!$G:$G))/12+R168</f>
        <v>0</v>
      </c>
      <c r="T168" s="53">
        <f>+(SUMIF('[1]2021'!$A:$A,$A168,'[1]2021'!$C:$C)-SUMIF('[1]2021'!$E:$E,$A168,'[1]2021'!$G:$G))/12+S168</f>
        <v>0</v>
      </c>
      <c r="U168" s="53" cm="1">
        <f t="array" ref="U168">+INDEX(I168:T168,1,Settings!$C$4)</f>
        <v>0</v>
      </c>
      <c r="V168" s="53" cm="1">
        <f t="array" ref="V168">+INDEX(I168:T168,1,Settings!$C$4)</f>
        <v>0</v>
      </c>
      <c r="W168" s="53"/>
      <c r="X168" s="53">
        <f>V168+SUMIFS(postings!$T:$T,postings!$C:$C,'b-data'!X$2,postings!$D:$D,'b-data'!X$3,postings!$I:$I,'b-data'!$A168)-SUMIFS(postings!$W:$W,postings!$C:$C,'b-data'!X$2,postings!$D:$D,'b-data'!X$3,postings!$M:$M,'b-data'!$A168)</f>
        <v>0</v>
      </c>
      <c r="Y168" s="53">
        <f>X168+SUMIFS(postings!$T:$T,postings!$C:$C,'b-data'!Y$2,postings!$D:$D,'b-data'!Y$3,postings!$I:$I,'b-data'!$A168)-SUMIFS(postings!$W:$W,postings!$C:$C,'b-data'!Y$2,postings!$D:$D,'b-data'!Y$3,postings!$M:$M,'b-data'!$A168)</f>
        <v>0</v>
      </c>
      <c r="Z168" s="53">
        <f>Y168+SUMIFS(postings!$T:$T,postings!$C:$C,'b-data'!Z$2,postings!$D:$D,'b-data'!Z$3,postings!$I:$I,'b-data'!$A168)-SUMIFS(postings!$W:$W,postings!$C:$C,'b-data'!Z$2,postings!$D:$D,'b-data'!Z$3,postings!$M:$M,'b-data'!$A168)</f>
        <v>0</v>
      </c>
      <c r="AA168" s="53">
        <f>Z168+SUMIFS(postings!$T:$T,postings!$C:$C,'b-data'!AA$2,postings!$D:$D,'b-data'!AA$3,postings!$I:$I,'b-data'!$A168)-SUMIFS(postings!$W:$W,postings!$C:$C,'b-data'!AA$2,postings!$D:$D,'b-data'!AA$3,postings!$M:$M,'b-data'!$A168)</f>
        <v>0</v>
      </c>
      <c r="AB168" s="53">
        <f>AA168+SUMIFS(postings!$T:$T,postings!$C:$C,'b-data'!AB$2,postings!$D:$D,'b-data'!AB$3,postings!$I:$I,'b-data'!$A168)-SUMIFS(postings!$W:$W,postings!$C:$C,'b-data'!AB$2,postings!$D:$D,'b-data'!AB$3,postings!$M:$M,'b-data'!$A168)</f>
        <v>0</v>
      </c>
      <c r="AC168" s="53">
        <f>AB168+SUMIFS(postings!$T:$T,postings!$C:$C,'b-data'!AC$2,postings!$D:$D,'b-data'!AC$3,postings!$I:$I,'b-data'!$A168)-SUMIFS(postings!$W:$W,postings!$C:$C,'b-data'!AC$2,postings!$D:$D,'b-data'!AC$3,postings!$M:$M,'b-data'!$A168)</f>
        <v>0</v>
      </c>
      <c r="AD168" s="53">
        <f>AC168+SUMIFS(postings!$T:$T,postings!$C:$C,'b-data'!AD$2,postings!$D:$D,'b-data'!AD$3,postings!$I:$I,'b-data'!$A168)-SUMIFS(postings!$W:$W,postings!$C:$C,'b-data'!AD$2,postings!$D:$D,'b-data'!AD$3,postings!$M:$M,'b-data'!$A168)</f>
        <v>0</v>
      </c>
      <c r="AE168" s="53">
        <f>AD168+SUMIFS(postings!$T:$T,postings!$C:$C,'b-data'!AE$2,postings!$D:$D,'b-data'!AE$3,postings!$I:$I,'b-data'!$A168)-SUMIFS(postings!$W:$W,postings!$C:$C,'b-data'!AE$2,postings!$D:$D,'b-data'!AE$3,postings!$M:$M,'b-data'!$A168)</f>
        <v>0</v>
      </c>
      <c r="AF168" s="53">
        <f>AE168+SUMIFS(postings!$T:$T,postings!$C:$C,'b-data'!AF$2,postings!$D:$D,'b-data'!AF$3,postings!$I:$I,'b-data'!$A168)-SUMIFS(postings!$W:$W,postings!$C:$C,'b-data'!AF$2,postings!$D:$D,'b-data'!AF$3,postings!$M:$M,'b-data'!$A168)</f>
        <v>0</v>
      </c>
      <c r="AG168" s="53">
        <f>AF168+SUMIFS(postings!$T:$T,postings!$C:$C,'b-data'!AG$2,postings!$D:$D,'b-data'!AG$3,postings!$I:$I,'b-data'!$A168)-SUMIFS(postings!$W:$W,postings!$C:$C,'b-data'!AG$2,postings!$D:$D,'b-data'!AG$3,postings!$M:$M,'b-data'!$A168)</f>
        <v>0</v>
      </c>
      <c r="AH168" s="53">
        <f>AG168+SUMIFS(postings!$T:$T,postings!$C:$C,'b-data'!AH$2,postings!$D:$D,'b-data'!AH$3,postings!$I:$I,'b-data'!$A168)-SUMIFS(postings!$W:$W,postings!$C:$C,'b-data'!AH$2,postings!$D:$D,'b-data'!AH$3,postings!$M:$M,'b-data'!$A168)</f>
        <v>0</v>
      </c>
      <c r="AI168" s="53">
        <f>AH168+SUMIFS(postings!$T:$T,postings!$C:$C,'b-data'!AI$2,postings!$D:$D,'b-data'!AI$3,postings!$I:$I,'b-data'!$A168)-SUMIFS(postings!$W:$W,postings!$C:$C,'b-data'!AI$2,postings!$D:$D,'b-data'!AI$3,postings!$M:$M,'b-data'!$A168)</f>
        <v>0</v>
      </c>
      <c r="AJ168" s="53" cm="1">
        <f t="array" ref="AJ168">+INDEX(X168:AI168,1,Settings!$C$4)</f>
        <v>0</v>
      </c>
      <c r="AK168" s="53" cm="1">
        <f t="array" ref="AK168">+INDEX(X168:AI168,1,Settings!$C$4)</f>
        <v>0</v>
      </c>
      <c r="AL168" s="53"/>
      <c r="AM168" s="53">
        <f t="shared" si="272"/>
        <v>0</v>
      </c>
      <c r="AN168" s="53">
        <f t="shared" ref="AN168:AX168" si="347">+AM168</f>
        <v>0</v>
      </c>
      <c r="AO168" s="53">
        <f t="shared" si="347"/>
        <v>0</v>
      </c>
      <c r="AP168" s="53">
        <f t="shared" si="347"/>
        <v>0</v>
      </c>
      <c r="AQ168" s="53">
        <f t="shared" si="347"/>
        <v>0</v>
      </c>
      <c r="AR168" s="53">
        <f t="shared" si="347"/>
        <v>0</v>
      </c>
      <c r="AS168" s="53">
        <f t="shared" si="347"/>
        <v>0</v>
      </c>
      <c r="AT168" s="53">
        <f t="shared" si="347"/>
        <v>0</v>
      </c>
      <c r="AU168" s="53">
        <f t="shared" si="347"/>
        <v>0</v>
      </c>
      <c r="AV168" s="53">
        <f t="shared" si="347"/>
        <v>0</v>
      </c>
      <c r="AW168" s="53">
        <f t="shared" si="347"/>
        <v>0</v>
      </c>
      <c r="AX168" s="53">
        <f t="shared" si="347"/>
        <v>0</v>
      </c>
      <c r="AY168" s="53" cm="1">
        <f t="array" ref="AY168">+INDEX(AM168:AX168,1,Settings!$C$4)</f>
        <v>0</v>
      </c>
      <c r="AZ168" s="53">
        <f t="shared" si="274"/>
        <v>0</v>
      </c>
      <c r="BA168" s="53"/>
      <c r="BB168" s="53">
        <f t="shared" si="275"/>
        <v>0</v>
      </c>
      <c r="BC168" s="53">
        <f t="shared" ref="BC168:BN168" si="348">+BB168</f>
        <v>0</v>
      </c>
      <c r="BD168" s="53">
        <f t="shared" si="348"/>
        <v>0</v>
      </c>
      <c r="BE168" s="53">
        <f t="shared" si="348"/>
        <v>0</v>
      </c>
      <c r="BF168" s="53">
        <f t="shared" si="348"/>
        <v>0</v>
      </c>
      <c r="BG168" s="53">
        <f t="shared" si="348"/>
        <v>0</v>
      </c>
      <c r="BH168" s="53">
        <f t="shared" si="348"/>
        <v>0</v>
      </c>
      <c r="BI168" s="53">
        <f t="shared" si="348"/>
        <v>0</v>
      </c>
      <c r="BJ168" s="53">
        <f t="shared" si="348"/>
        <v>0</v>
      </c>
      <c r="BK168" s="53">
        <f t="shared" si="348"/>
        <v>0</v>
      </c>
      <c r="BL168" s="53">
        <f t="shared" si="348"/>
        <v>0</v>
      </c>
      <c r="BM168" s="53">
        <f t="shared" si="348"/>
        <v>0</v>
      </c>
      <c r="BN168" s="53">
        <f t="shared" si="348"/>
        <v>0</v>
      </c>
      <c r="BO168" s="53"/>
      <c r="BP168" s="53">
        <f t="shared" si="277"/>
        <v>0</v>
      </c>
      <c r="BQ168" s="53"/>
      <c r="BR168" s="53">
        <f t="shared" si="278"/>
        <v>0</v>
      </c>
    </row>
    <row r="169" spans="1:70" x14ac:dyDescent="0.2">
      <c r="A169" s="6">
        <v>1400</v>
      </c>
      <c r="B169" s="6" t="str">
        <f>+VLOOKUP(A169,masterfile!B:C,2,FALSE)</f>
        <v>Forderungen aus L+L</v>
      </c>
      <c r="D169" s="53">
        <f>+SUMIF('[1]2017'!$A:$A,$A169,'[1]2017'!$C:$C)-SUMIF('[1]2017'!$E:$E,$A169,'[1]2017'!$G:$G)</f>
        <v>763.50971666666737</v>
      </c>
      <c r="E169" s="53">
        <f>+SUMIF('[1]2018'!$A:$A,$A169,'[1]2018'!$C:$C)-SUMIF('[1]2018'!$E:$E,$A169,'[1]2018'!$G:$G)+D169</f>
        <v>1549.6328248333339</v>
      </c>
      <c r="F169" s="53">
        <f>+SUMIF('[1]2019'!$A:$A,$A169,'[1]2019'!$C:$C)-SUMIF('[1]2019'!$E:$E,$A169,'[1]2019'!$G:$G)+E169</f>
        <v>2360.6005124613348</v>
      </c>
      <c r="G169" s="53">
        <f>+SUMIF('[1]2020'!$A:$A,$A169,'[1]2020'!$C:$C)-SUMIF('[1]2020'!$E:$E,$A169,'[1]2020'!$G:$G)+F169</f>
        <v>3201.2139945315721</v>
      </c>
      <c r="H169" s="53"/>
      <c r="I169" s="53">
        <f>+(SUMIF('[1]2021'!$A:$A,$A169,'[1]2021'!$C:$C)-SUMIF('[1]2021'!$E:$E,$A169,'[1]2021'!$G:$G))/12+G169</f>
        <v>3274.3809310951883</v>
      </c>
      <c r="J169" s="53">
        <f>+(SUMIF('[1]2021'!$A:$A,$A169,'[1]2021'!$C:$C)-SUMIF('[1]2021'!$E:$E,$A169,'[1]2021'!$G:$G))/12+I169</f>
        <v>3347.5478676588045</v>
      </c>
      <c r="K169" s="53">
        <f>+(SUMIF('[1]2021'!$A:$A,$A169,'[1]2021'!$C:$C)-SUMIF('[1]2021'!$E:$E,$A169,'[1]2021'!$G:$G))/12+J169</f>
        <v>3420.7148042224208</v>
      </c>
      <c r="L169" s="53">
        <f>+(SUMIF('[1]2021'!$A:$A,$A169,'[1]2021'!$C:$C)-SUMIF('[1]2021'!$E:$E,$A169,'[1]2021'!$G:$G))/12+K169</f>
        <v>3493.881740786037</v>
      </c>
      <c r="M169" s="53">
        <f>+(SUMIF('[1]2021'!$A:$A,$A169,'[1]2021'!$C:$C)-SUMIF('[1]2021'!$E:$E,$A169,'[1]2021'!$G:$G))/12+L169</f>
        <v>3567.0486773496532</v>
      </c>
      <c r="N169" s="53">
        <f>+(SUMIF('[1]2021'!$A:$A,$A169,'[1]2021'!$C:$C)-SUMIF('[1]2021'!$E:$E,$A169,'[1]2021'!$G:$G))/12+M169</f>
        <v>3640.2156139132694</v>
      </c>
      <c r="O169" s="53">
        <f>+(SUMIF('[1]2021'!$A:$A,$A169,'[1]2021'!$C:$C)-SUMIF('[1]2021'!$E:$E,$A169,'[1]2021'!$G:$G))/12+N169</f>
        <v>3713.3825504768856</v>
      </c>
      <c r="P169" s="53">
        <f>+(SUMIF('[1]2021'!$A:$A,$A169,'[1]2021'!$C:$C)-SUMIF('[1]2021'!$E:$E,$A169,'[1]2021'!$G:$G))/12+O169</f>
        <v>3786.5494870405018</v>
      </c>
      <c r="Q169" s="53">
        <f>+(SUMIF('[1]2021'!$A:$A,$A169,'[1]2021'!$C:$C)-SUMIF('[1]2021'!$E:$E,$A169,'[1]2021'!$G:$G))/12+P169</f>
        <v>3859.7164236041181</v>
      </c>
      <c r="R169" s="53">
        <f>+(SUMIF('[1]2021'!$A:$A,$A169,'[1]2021'!$C:$C)-SUMIF('[1]2021'!$E:$E,$A169,'[1]2021'!$G:$G))/12+Q169</f>
        <v>3932.8833601677343</v>
      </c>
      <c r="S169" s="53">
        <f>+(SUMIF('[1]2021'!$A:$A,$A169,'[1]2021'!$C:$C)-SUMIF('[1]2021'!$E:$E,$A169,'[1]2021'!$G:$G))/12+R169</f>
        <v>4006.0502967313505</v>
      </c>
      <c r="T169" s="53">
        <f>+(SUMIF('[1]2021'!$A:$A,$A169,'[1]2021'!$C:$C)-SUMIF('[1]2021'!$E:$E,$A169,'[1]2021'!$G:$G))/12+S169</f>
        <v>4079.2172332949667</v>
      </c>
      <c r="U169" s="53" cm="1">
        <f t="array" ref="U169">+INDEX(I169:T169,1,Settings!$C$4)</f>
        <v>4079.2172332949667</v>
      </c>
      <c r="V169" s="53" cm="1">
        <f t="array" ref="V169">+INDEX(I169:T169,1,Settings!$C$4)</f>
        <v>4079.2172332949667</v>
      </c>
      <c r="W169" s="53"/>
      <c r="X169" s="53">
        <f>V169+SUMIFS(postings!$T:$T,postings!$C:$C,'b-data'!X$2,postings!$D:$D,'b-data'!X$3,postings!$I:$I,'b-data'!$A169)-SUMIFS(postings!$W:$W,postings!$C:$C,'b-data'!X$2,postings!$D:$D,'b-data'!X$3,postings!$M:$M,'b-data'!$A169)</f>
        <v>4079.2172332949667</v>
      </c>
      <c r="Y169" s="53">
        <f>X169+SUMIFS(postings!$T:$T,postings!$C:$C,'b-data'!Y$2,postings!$D:$D,'b-data'!Y$3,postings!$I:$I,'b-data'!$A169)-SUMIFS(postings!$W:$W,postings!$C:$C,'b-data'!Y$2,postings!$D:$D,'b-data'!Y$3,postings!$M:$M,'b-data'!$A169)</f>
        <v>4079.2172332949667</v>
      </c>
      <c r="Z169" s="53">
        <f>Y169+SUMIFS(postings!$T:$T,postings!$C:$C,'b-data'!Z$2,postings!$D:$D,'b-data'!Z$3,postings!$I:$I,'b-data'!$A169)-SUMIFS(postings!$W:$W,postings!$C:$C,'b-data'!Z$2,postings!$D:$D,'b-data'!Z$3,postings!$M:$M,'b-data'!$A169)</f>
        <v>4079.2172332949667</v>
      </c>
      <c r="AA169" s="53">
        <f>Z169+SUMIFS(postings!$T:$T,postings!$C:$C,'b-data'!AA$2,postings!$D:$D,'b-data'!AA$3,postings!$I:$I,'b-data'!$A169)-SUMIFS(postings!$W:$W,postings!$C:$C,'b-data'!AA$2,postings!$D:$D,'b-data'!AA$3,postings!$M:$M,'b-data'!$A169)</f>
        <v>4079.2172332949667</v>
      </c>
      <c r="AB169" s="53">
        <f>AA169+SUMIFS(postings!$T:$T,postings!$C:$C,'b-data'!AB$2,postings!$D:$D,'b-data'!AB$3,postings!$I:$I,'b-data'!$A169)-SUMIFS(postings!$W:$W,postings!$C:$C,'b-data'!AB$2,postings!$D:$D,'b-data'!AB$3,postings!$M:$M,'b-data'!$A169)</f>
        <v>4079.2172332949667</v>
      </c>
      <c r="AC169" s="53">
        <f>AB169+SUMIFS(postings!$T:$T,postings!$C:$C,'b-data'!AC$2,postings!$D:$D,'b-data'!AC$3,postings!$I:$I,'b-data'!$A169)-SUMIFS(postings!$W:$W,postings!$C:$C,'b-data'!AC$2,postings!$D:$D,'b-data'!AC$3,postings!$M:$M,'b-data'!$A169)</f>
        <v>4079.2172332949667</v>
      </c>
      <c r="AD169" s="53">
        <f>AC169+SUMIFS(postings!$T:$T,postings!$C:$C,'b-data'!AD$2,postings!$D:$D,'b-data'!AD$3,postings!$I:$I,'b-data'!$A169)-SUMIFS(postings!$W:$W,postings!$C:$C,'b-data'!AD$2,postings!$D:$D,'b-data'!AD$3,postings!$M:$M,'b-data'!$A169)</f>
        <v>4079.2172332949667</v>
      </c>
      <c r="AE169" s="53">
        <f>AD169+SUMIFS(postings!$T:$T,postings!$C:$C,'b-data'!AE$2,postings!$D:$D,'b-data'!AE$3,postings!$I:$I,'b-data'!$A169)-SUMIFS(postings!$W:$W,postings!$C:$C,'b-data'!AE$2,postings!$D:$D,'b-data'!AE$3,postings!$M:$M,'b-data'!$A169)</f>
        <v>4079.2172332949667</v>
      </c>
      <c r="AF169" s="53">
        <f>AE169+SUMIFS(postings!$T:$T,postings!$C:$C,'b-data'!AF$2,postings!$D:$D,'b-data'!AF$3,postings!$I:$I,'b-data'!$A169)-SUMIFS(postings!$W:$W,postings!$C:$C,'b-data'!AF$2,postings!$D:$D,'b-data'!AF$3,postings!$M:$M,'b-data'!$A169)</f>
        <v>4079.2172332949667</v>
      </c>
      <c r="AG169" s="53">
        <f>AF169+SUMIFS(postings!$T:$T,postings!$C:$C,'b-data'!AG$2,postings!$D:$D,'b-data'!AG$3,postings!$I:$I,'b-data'!$A169)-SUMIFS(postings!$W:$W,postings!$C:$C,'b-data'!AG$2,postings!$D:$D,'b-data'!AG$3,postings!$M:$M,'b-data'!$A169)</f>
        <v>4079.2172332949667</v>
      </c>
      <c r="AH169" s="53">
        <f>AG169+SUMIFS(postings!$T:$T,postings!$C:$C,'b-data'!AH$2,postings!$D:$D,'b-data'!AH$3,postings!$I:$I,'b-data'!$A169)-SUMIFS(postings!$W:$W,postings!$C:$C,'b-data'!AH$2,postings!$D:$D,'b-data'!AH$3,postings!$M:$M,'b-data'!$A169)</f>
        <v>4079.2172332949667</v>
      </c>
      <c r="AI169" s="53">
        <f>AH169+SUMIFS(postings!$T:$T,postings!$C:$C,'b-data'!AI$2,postings!$D:$D,'b-data'!AI$3,postings!$I:$I,'b-data'!$A169)-SUMIFS(postings!$W:$W,postings!$C:$C,'b-data'!AI$2,postings!$D:$D,'b-data'!AI$3,postings!$M:$M,'b-data'!$A169)</f>
        <v>4079.2172332949667</v>
      </c>
      <c r="AJ169" s="53" cm="1">
        <f t="array" ref="AJ169">+INDEX(X169:AI169,1,Settings!$C$4)</f>
        <v>4079.2172332949667</v>
      </c>
      <c r="AK169" s="53" cm="1">
        <f t="array" ref="AK169">+INDEX(X169:AI169,1,Settings!$C$4)</f>
        <v>4079.2172332949667</v>
      </c>
      <c r="AL169" s="53"/>
      <c r="AM169" s="53">
        <f t="shared" si="272"/>
        <v>4079.2172332949667</v>
      </c>
      <c r="AN169" s="53">
        <f t="shared" ref="AN169:AX169" si="349">+AM169</f>
        <v>4079.2172332949667</v>
      </c>
      <c r="AO169" s="53">
        <f t="shared" si="349"/>
        <v>4079.2172332949667</v>
      </c>
      <c r="AP169" s="53">
        <f t="shared" si="349"/>
        <v>4079.2172332949667</v>
      </c>
      <c r="AQ169" s="53">
        <f t="shared" si="349"/>
        <v>4079.2172332949667</v>
      </c>
      <c r="AR169" s="53">
        <f t="shared" si="349"/>
        <v>4079.2172332949667</v>
      </c>
      <c r="AS169" s="53">
        <f t="shared" si="349"/>
        <v>4079.2172332949667</v>
      </c>
      <c r="AT169" s="53">
        <f t="shared" si="349"/>
        <v>4079.2172332949667</v>
      </c>
      <c r="AU169" s="53">
        <f t="shared" si="349"/>
        <v>4079.2172332949667</v>
      </c>
      <c r="AV169" s="53">
        <f t="shared" si="349"/>
        <v>4079.2172332949667</v>
      </c>
      <c r="AW169" s="53">
        <f t="shared" si="349"/>
        <v>4079.2172332949667</v>
      </c>
      <c r="AX169" s="53">
        <f t="shared" si="349"/>
        <v>4079.2172332949667</v>
      </c>
      <c r="AY169" s="53" cm="1">
        <f t="array" ref="AY169">+INDEX(AM169:AX169,1,Settings!$C$4)</f>
        <v>4079.2172332949667</v>
      </c>
      <c r="AZ169" s="53">
        <f t="shared" si="274"/>
        <v>4079.2172332949667</v>
      </c>
      <c r="BA169" s="53"/>
      <c r="BB169" s="53">
        <f t="shared" si="275"/>
        <v>4079.2172332949667</v>
      </c>
      <c r="BC169" s="53">
        <f t="shared" ref="BC169:BN169" si="350">+BB169</f>
        <v>4079.2172332949667</v>
      </c>
      <c r="BD169" s="53">
        <f t="shared" si="350"/>
        <v>4079.2172332949667</v>
      </c>
      <c r="BE169" s="53">
        <f t="shared" si="350"/>
        <v>4079.2172332949667</v>
      </c>
      <c r="BF169" s="53">
        <f t="shared" si="350"/>
        <v>4079.2172332949667</v>
      </c>
      <c r="BG169" s="53">
        <f t="shared" si="350"/>
        <v>4079.2172332949667</v>
      </c>
      <c r="BH169" s="53">
        <f t="shared" si="350"/>
        <v>4079.2172332949667</v>
      </c>
      <c r="BI169" s="53">
        <f t="shared" si="350"/>
        <v>4079.2172332949667</v>
      </c>
      <c r="BJ169" s="53">
        <f t="shared" si="350"/>
        <v>4079.2172332949667</v>
      </c>
      <c r="BK169" s="53">
        <f t="shared" si="350"/>
        <v>4079.2172332949667</v>
      </c>
      <c r="BL169" s="53">
        <f t="shared" si="350"/>
        <v>4079.2172332949667</v>
      </c>
      <c r="BM169" s="53">
        <f t="shared" si="350"/>
        <v>4079.2172332949667</v>
      </c>
      <c r="BN169" s="53">
        <f t="shared" si="350"/>
        <v>4079.2172332949667</v>
      </c>
      <c r="BO169" s="53"/>
      <c r="BP169" s="53">
        <f t="shared" si="277"/>
        <v>4079.2172332949667</v>
      </c>
      <c r="BQ169" s="53"/>
      <c r="BR169" s="53">
        <f t="shared" si="278"/>
        <v>4079.2172332949667</v>
      </c>
    </row>
    <row r="170" spans="1:70" x14ac:dyDescent="0.2">
      <c r="A170" s="6">
        <v>1401</v>
      </c>
      <c r="B170" s="6" t="str">
        <f>+VLOOKUP(A170,masterfile!B:C,2,FALSE)</f>
        <v>Forderungen aus L+L</v>
      </c>
      <c r="D170" s="53">
        <f>+SUMIF('[1]2017'!$A:$A,$A170,'[1]2017'!$C:$C)-SUMIF('[1]2017'!$E:$E,$A170,'[1]2017'!$G:$G)</f>
        <v>0</v>
      </c>
      <c r="E170" s="53">
        <f>+SUMIF('[1]2018'!$A:$A,$A170,'[1]2018'!$C:$C)-SUMIF('[1]2018'!$E:$E,$A170,'[1]2018'!$G:$G)+D170</f>
        <v>0</v>
      </c>
      <c r="F170" s="53">
        <f>+SUMIF('[1]2019'!$A:$A,$A170,'[1]2019'!$C:$C)-SUMIF('[1]2019'!$E:$E,$A170,'[1]2019'!$G:$G)+E170</f>
        <v>0</v>
      </c>
      <c r="G170" s="53">
        <f>+SUMIF('[1]2020'!$A:$A,$A170,'[1]2020'!$C:$C)-SUMIF('[1]2020'!$E:$E,$A170,'[1]2020'!$G:$G)+F170</f>
        <v>0</v>
      </c>
      <c r="H170" s="53"/>
      <c r="I170" s="53">
        <f>+(SUMIF('[1]2021'!$A:$A,$A170,'[1]2021'!$C:$C)-SUMIF('[1]2021'!$E:$E,$A170,'[1]2021'!$G:$G))/12+G170</f>
        <v>0</v>
      </c>
      <c r="J170" s="53">
        <f>+(SUMIF('[1]2021'!$A:$A,$A170,'[1]2021'!$C:$C)-SUMIF('[1]2021'!$E:$E,$A170,'[1]2021'!$G:$G))/12+I170</f>
        <v>0</v>
      </c>
      <c r="K170" s="53">
        <f>+(SUMIF('[1]2021'!$A:$A,$A170,'[1]2021'!$C:$C)-SUMIF('[1]2021'!$E:$E,$A170,'[1]2021'!$G:$G))/12+J170</f>
        <v>0</v>
      </c>
      <c r="L170" s="53">
        <f>+(SUMIF('[1]2021'!$A:$A,$A170,'[1]2021'!$C:$C)-SUMIF('[1]2021'!$E:$E,$A170,'[1]2021'!$G:$G))/12+K170</f>
        <v>0</v>
      </c>
      <c r="M170" s="53">
        <f>+(SUMIF('[1]2021'!$A:$A,$A170,'[1]2021'!$C:$C)-SUMIF('[1]2021'!$E:$E,$A170,'[1]2021'!$G:$G))/12+L170</f>
        <v>0</v>
      </c>
      <c r="N170" s="53">
        <f>+(SUMIF('[1]2021'!$A:$A,$A170,'[1]2021'!$C:$C)-SUMIF('[1]2021'!$E:$E,$A170,'[1]2021'!$G:$G))/12+M170</f>
        <v>0</v>
      </c>
      <c r="O170" s="53">
        <f>+(SUMIF('[1]2021'!$A:$A,$A170,'[1]2021'!$C:$C)-SUMIF('[1]2021'!$E:$E,$A170,'[1]2021'!$G:$G))/12+N170</f>
        <v>0</v>
      </c>
      <c r="P170" s="53">
        <f>+(SUMIF('[1]2021'!$A:$A,$A170,'[1]2021'!$C:$C)-SUMIF('[1]2021'!$E:$E,$A170,'[1]2021'!$G:$G))/12+O170</f>
        <v>0</v>
      </c>
      <c r="Q170" s="53">
        <f>+(SUMIF('[1]2021'!$A:$A,$A170,'[1]2021'!$C:$C)-SUMIF('[1]2021'!$E:$E,$A170,'[1]2021'!$G:$G))/12+P170</f>
        <v>0</v>
      </c>
      <c r="R170" s="53">
        <f>+(SUMIF('[1]2021'!$A:$A,$A170,'[1]2021'!$C:$C)-SUMIF('[1]2021'!$E:$E,$A170,'[1]2021'!$G:$G))/12+Q170</f>
        <v>0</v>
      </c>
      <c r="S170" s="53">
        <f>+(SUMIF('[1]2021'!$A:$A,$A170,'[1]2021'!$C:$C)-SUMIF('[1]2021'!$E:$E,$A170,'[1]2021'!$G:$G))/12+R170</f>
        <v>0</v>
      </c>
      <c r="T170" s="53">
        <f>+(SUMIF('[1]2021'!$A:$A,$A170,'[1]2021'!$C:$C)-SUMIF('[1]2021'!$E:$E,$A170,'[1]2021'!$G:$G))/12+S170</f>
        <v>0</v>
      </c>
      <c r="U170" s="53" cm="1">
        <f t="array" ref="U170">+INDEX(I170:T170,1,Settings!$C$4)</f>
        <v>0</v>
      </c>
      <c r="V170" s="53" cm="1">
        <f t="array" ref="V170">+INDEX(I170:T170,1,Settings!$C$4)</f>
        <v>0</v>
      </c>
      <c r="W170" s="53"/>
      <c r="X170" s="53">
        <f>V170+SUMIFS(postings!$T:$T,postings!$C:$C,'b-data'!X$2,postings!$D:$D,'b-data'!X$3,postings!$I:$I,'b-data'!$A170)-SUMIFS(postings!$W:$W,postings!$C:$C,'b-data'!X$2,postings!$D:$D,'b-data'!X$3,postings!$M:$M,'b-data'!$A170)</f>
        <v>0</v>
      </c>
      <c r="Y170" s="53">
        <f>X170+SUMIFS(postings!$T:$T,postings!$C:$C,'b-data'!Y$2,postings!$D:$D,'b-data'!Y$3,postings!$I:$I,'b-data'!$A170)-SUMIFS(postings!$W:$W,postings!$C:$C,'b-data'!Y$2,postings!$D:$D,'b-data'!Y$3,postings!$M:$M,'b-data'!$A170)</f>
        <v>0</v>
      </c>
      <c r="Z170" s="53">
        <f>Y170+SUMIFS(postings!$T:$T,postings!$C:$C,'b-data'!Z$2,postings!$D:$D,'b-data'!Z$3,postings!$I:$I,'b-data'!$A170)-SUMIFS(postings!$W:$W,postings!$C:$C,'b-data'!Z$2,postings!$D:$D,'b-data'!Z$3,postings!$M:$M,'b-data'!$A170)</f>
        <v>0</v>
      </c>
      <c r="AA170" s="53">
        <f>Z170+SUMIFS(postings!$T:$T,postings!$C:$C,'b-data'!AA$2,postings!$D:$D,'b-data'!AA$3,postings!$I:$I,'b-data'!$A170)-SUMIFS(postings!$W:$W,postings!$C:$C,'b-data'!AA$2,postings!$D:$D,'b-data'!AA$3,postings!$M:$M,'b-data'!$A170)</f>
        <v>0</v>
      </c>
      <c r="AB170" s="53">
        <f>AA170+SUMIFS(postings!$T:$T,postings!$C:$C,'b-data'!AB$2,postings!$D:$D,'b-data'!AB$3,postings!$I:$I,'b-data'!$A170)-SUMIFS(postings!$W:$W,postings!$C:$C,'b-data'!AB$2,postings!$D:$D,'b-data'!AB$3,postings!$M:$M,'b-data'!$A170)</f>
        <v>0</v>
      </c>
      <c r="AC170" s="53">
        <f>AB170+SUMIFS(postings!$T:$T,postings!$C:$C,'b-data'!AC$2,postings!$D:$D,'b-data'!AC$3,postings!$I:$I,'b-data'!$A170)-SUMIFS(postings!$W:$W,postings!$C:$C,'b-data'!AC$2,postings!$D:$D,'b-data'!AC$3,postings!$M:$M,'b-data'!$A170)</f>
        <v>0</v>
      </c>
      <c r="AD170" s="53">
        <f>AC170+SUMIFS(postings!$T:$T,postings!$C:$C,'b-data'!AD$2,postings!$D:$D,'b-data'!AD$3,postings!$I:$I,'b-data'!$A170)-SUMIFS(postings!$W:$W,postings!$C:$C,'b-data'!AD$2,postings!$D:$D,'b-data'!AD$3,postings!$M:$M,'b-data'!$A170)</f>
        <v>0</v>
      </c>
      <c r="AE170" s="53">
        <f>AD170+SUMIFS(postings!$T:$T,postings!$C:$C,'b-data'!AE$2,postings!$D:$D,'b-data'!AE$3,postings!$I:$I,'b-data'!$A170)-SUMIFS(postings!$W:$W,postings!$C:$C,'b-data'!AE$2,postings!$D:$D,'b-data'!AE$3,postings!$M:$M,'b-data'!$A170)</f>
        <v>0</v>
      </c>
      <c r="AF170" s="53">
        <f>AE170+SUMIFS(postings!$T:$T,postings!$C:$C,'b-data'!AF$2,postings!$D:$D,'b-data'!AF$3,postings!$I:$I,'b-data'!$A170)-SUMIFS(postings!$W:$W,postings!$C:$C,'b-data'!AF$2,postings!$D:$D,'b-data'!AF$3,postings!$M:$M,'b-data'!$A170)</f>
        <v>0</v>
      </c>
      <c r="AG170" s="53">
        <f>AF170+SUMIFS(postings!$T:$T,postings!$C:$C,'b-data'!AG$2,postings!$D:$D,'b-data'!AG$3,postings!$I:$I,'b-data'!$A170)-SUMIFS(postings!$W:$W,postings!$C:$C,'b-data'!AG$2,postings!$D:$D,'b-data'!AG$3,postings!$M:$M,'b-data'!$A170)</f>
        <v>0</v>
      </c>
      <c r="AH170" s="53">
        <f>AG170+SUMIFS(postings!$T:$T,postings!$C:$C,'b-data'!AH$2,postings!$D:$D,'b-data'!AH$3,postings!$I:$I,'b-data'!$A170)-SUMIFS(postings!$W:$W,postings!$C:$C,'b-data'!AH$2,postings!$D:$D,'b-data'!AH$3,postings!$M:$M,'b-data'!$A170)</f>
        <v>0</v>
      </c>
      <c r="AI170" s="53">
        <f>AH170+SUMIFS(postings!$T:$T,postings!$C:$C,'b-data'!AI$2,postings!$D:$D,'b-data'!AI$3,postings!$I:$I,'b-data'!$A170)-SUMIFS(postings!$W:$W,postings!$C:$C,'b-data'!AI$2,postings!$D:$D,'b-data'!AI$3,postings!$M:$M,'b-data'!$A170)</f>
        <v>0</v>
      </c>
      <c r="AJ170" s="53" cm="1">
        <f t="array" ref="AJ170">+INDEX(X170:AI170,1,Settings!$C$4)</f>
        <v>0</v>
      </c>
      <c r="AK170" s="53" cm="1">
        <f t="array" ref="AK170">+INDEX(X170:AI170,1,Settings!$C$4)</f>
        <v>0</v>
      </c>
      <c r="AL170" s="53"/>
      <c r="AM170" s="53">
        <f t="shared" si="272"/>
        <v>0</v>
      </c>
      <c r="AN170" s="53">
        <f t="shared" ref="AN170:AX170" si="351">+AM170</f>
        <v>0</v>
      </c>
      <c r="AO170" s="53">
        <f t="shared" si="351"/>
        <v>0</v>
      </c>
      <c r="AP170" s="53">
        <f t="shared" si="351"/>
        <v>0</v>
      </c>
      <c r="AQ170" s="53">
        <f t="shared" si="351"/>
        <v>0</v>
      </c>
      <c r="AR170" s="53">
        <f t="shared" si="351"/>
        <v>0</v>
      </c>
      <c r="AS170" s="53">
        <f t="shared" si="351"/>
        <v>0</v>
      </c>
      <c r="AT170" s="53">
        <f t="shared" si="351"/>
        <v>0</v>
      </c>
      <c r="AU170" s="53">
        <f t="shared" si="351"/>
        <v>0</v>
      </c>
      <c r="AV170" s="53">
        <f t="shared" si="351"/>
        <v>0</v>
      </c>
      <c r="AW170" s="53">
        <f t="shared" si="351"/>
        <v>0</v>
      </c>
      <c r="AX170" s="53">
        <f t="shared" si="351"/>
        <v>0</v>
      </c>
      <c r="AY170" s="53" cm="1">
        <f t="array" ref="AY170">+INDEX(AM170:AX170,1,Settings!$C$4)</f>
        <v>0</v>
      </c>
      <c r="AZ170" s="53">
        <f t="shared" si="274"/>
        <v>0</v>
      </c>
      <c r="BA170" s="53"/>
      <c r="BB170" s="53">
        <f t="shared" si="275"/>
        <v>0</v>
      </c>
      <c r="BC170" s="53">
        <f t="shared" ref="BC170:BN170" si="352">+BB170</f>
        <v>0</v>
      </c>
      <c r="BD170" s="53">
        <f t="shared" si="352"/>
        <v>0</v>
      </c>
      <c r="BE170" s="53">
        <f t="shared" si="352"/>
        <v>0</v>
      </c>
      <c r="BF170" s="53">
        <f t="shared" si="352"/>
        <v>0</v>
      </c>
      <c r="BG170" s="53">
        <f t="shared" si="352"/>
        <v>0</v>
      </c>
      <c r="BH170" s="53">
        <f t="shared" si="352"/>
        <v>0</v>
      </c>
      <c r="BI170" s="53">
        <f t="shared" si="352"/>
        <v>0</v>
      </c>
      <c r="BJ170" s="53">
        <f t="shared" si="352"/>
        <v>0</v>
      </c>
      <c r="BK170" s="53">
        <f t="shared" si="352"/>
        <v>0</v>
      </c>
      <c r="BL170" s="53">
        <f t="shared" si="352"/>
        <v>0</v>
      </c>
      <c r="BM170" s="53">
        <f t="shared" si="352"/>
        <v>0</v>
      </c>
      <c r="BN170" s="53">
        <f t="shared" si="352"/>
        <v>0</v>
      </c>
      <c r="BO170" s="53"/>
      <c r="BP170" s="53">
        <f t="shared" si="277"/>
        <v>0</v>
      </c>
      <c r="BQ170" s="53"/>
      <c r="BR170" s="53">
        <f t="shared" si="278"/>
        <v>0</v>
      </c>
    </row>
    <row r="171" spans="1:70" x14ac:dyDescent="0.2">
      <c r="A171" s="6">
        <v>1402</v>
      </c>
      <c r="B171" s="6" t="str">
        <f>+VLOOKUP(A171,masterfile!B:C,2,FALSE)</f>
        <v>Forderungen aus L+L</v>
      </c>
      <c r="D171" s="53">
        <f>+SUMIF('[1]2017'!$A:$A,$A171,'[1]2017'!$C:$C)-SUMIF('[1]2017'!$E:$E,$A171,'[1]2017'!$G:$G)</f>
        <v>0</v>
      </c>
      <c r="E171" s="53">
        <f>+SUMIF('[1]2018'!$A:$A,$A171,'[1]2018'!$C:$C)-SUMIF('[1]2018'!$E:$E,$A171,'[1]2018'!$G:$G)+D171</f>
        <v>0</v>
      </c>
      <c r="F171" s="53">
        <f>+SUMIF('[1]2019'!$A:$A,$A171,'[1]2019'!$C:$C)-SUMIF('[1]2019'!$E:$E,$A171,'[1]2019'!$G:$G)+E171</f>
        <v>0</v>
      </c>
      <c r="G171" s="53">
        <f>+SUMIF('[1]2020'!$A:$A,$A171,'[1]2020'!$C:$C)-SUMIF('[1]2020'!$E:$E,$A171,'[1]2020'!$G:$G)+F171</f>
        <v>0</v>
      </c>
      <c r="H171" s="53"/>
      <c r="I171" s="53">
        <f>+(SUMIF('[1]2021'!$A:$A,$A171,'[1]2021'!$C:$C)-SUMIF('[1]2021'!$E:$E,$A171,'[1]2021'!$G:$G))/12+G171</f>
        <v>0</v>
      </c>
      <c r="J171" s="53">
        <f>+(SUMIF('[1]2021'!$A:$A,$A171,'[1]2021'!$C:$C)-SUMIF('[1]2021'!$E:$E,$A171,'[1]2021'!$G:$G))/12+I171</f>
        <v>0</v>
      </c>
      <c r="K171" s="53">
        <f>+(SUMIF('[1]2021'!$A:$A,$A171,'[1]2021'!$C:$C)-SUMIF('[1]2021'!$E:$E,$A171,'[1]2021'!$G:$G))/12+J171</f>
        <v>0</v>
      </c>
      <c r="L171" s="53">
        <f>+(SUMIF('[1]2021'!$A:$A,$A171,'[1]2021'!$C:$C)-SUMIF('[1]2021'!$E:$E,$A171,'[1]2021'!$G:$G))/12+K171</f>
        <v>0</v>
      </c>
      <c r="M171" s="53">
        <f>+(SUMIF('[1]2021'!$A:$A,$A171,'[1]2021'!$C:$C)-SUMIF('[1]2021'!$E:$E,$A171,'[1]2021'!$G:$G))/12+L171</f>
        <v>0</v>
      </c>
      <c r="N171" s="53">
        <f>+(SUMIF('[1]2021'!$A:$A,$A171,'[1]2021'!$C:$C)-SUMIF('[1]2021'!$E:$E,$A171,'[1]2021'!$G:$G))/12+M171</f>
        <v>0</v>
      </c>
      <c r="O171" s="53">
        <f>+(SUMIF('[1]2021'!$A:$A,$A171,'[1]2021'!$C:$C)-SUMIF('[1]2021'!$E:$E,$A171,'[1]2021'!$G:$G))/12+N171</f>
        <v>0</v>
      </c>
      <c r="P171" s="53">
        <f>+(SUMIF('[1]2021'!$A:$A,$A171,'[1]2021'!$C:$C)-SUMIF('[1]2021'!$E:$E,$A171,'[1]2021'!$G:$G))/12+O171</f>
        <v>0</v>
      </c>
      <c r="Q171" s="53">
        <f>+(SUMIF('[1]2021'!$A:$A,$A171,'[1]2021'!$C:$C)-SUMIF('[1]2021'!$E:$E,$A171,'[1]2021'!$G:$G))/12+P171</f>
        <v>0</v>
      </c>
      <c r="R171" s="53">
        <f>+(SUMIF('[1]2021'!$A:$A,$A171,'[1]2021'!$C:$C)-SUMIF('[1]2021'!$E:$E,$A171,'[1]2021'!$G:$G))/12+Q171</f>
        <v>0</v>
      </c>
      <c r="S171" s="53">
        <f>+(SUMIF('[1]2021'!$A:$A,$A171,'[1]2021'!$C:$C)-SUMIF('[1]2021'!$E:$E,$A171,'[1]2021'!$G:$G))/12+R171</f>
        <v>0</v>
      </c>
      <c r="T171" s="53">
        <f>+(SUMIF('[1]2021'!$A:$A,$A171,'[1]2021'!$C:$C)-SUMIF('[1]2021'!$E:$E,$A171,'[1]2021'!$G:$G))/12+S171</f>
        <v>0</v>
      </c>
      <c r="U171" s="53" cm="1">
        <f t="array" ref="U171">+INDEX(I171:T171,1,Settings!$C$4)</f>
        <v>0</v>
      </c>
      <c r="V171" s="53" cm="1">
        <f t="array" ref="V171">+INDEX(I171:T171,1,Settings!$C$4)</f>
        <v>0</v>
      </c>
      <c r="W171" s="53"/>
      <c r="X171" s="53">
        <f>V171+SUMIFS(postings!$T:$T,postings!$C:$C,'b-data'!X$2,postings!$D:$D,'b-data'!X$3,postings!$I:$I,'b-data'!$A171)-SUMIFS(postings!$W:$W,postings!$C:$C,'b-data'!X$2,postings!$D:$D,'b-data'!X$3,postings!$M:$M,'b-data'!$A171)</f>
        <v>0</v>
      </c>
      <c r="Y171" s="53">
        <f>X171+SUMIFS(postings!$T:$T,postings!$C:$C,'b-data'!Y$2,postings!$D:$D,'b-data'!Y$3,postings!$I:$I,'b-data'!$A171)-SUMIFS(postings!$W:$W,postings!$C:$C,'b-data'!Y$2,postings!$D:$D,'b-data'!Y$3,postings!$M:$M,'b-data'!$A171)</f>
        <v>0</v>
      </c>
      <c r="Z171" s="53">
        <f>Y171+SUMIFS(postings!$T:$T,postings!$C:$C,'b-data'!Z$2,postings!$D:$D,'b-data'!Z$3,postings!$I:$I,'b-data'!$A171)-SUMIFS(postings!$W:$W,postings!$C:$C,'b-data'!Z$2,postings!$D:$D,'b-data'!Z$3,postings!$M:$M,'b-data'!$A171)</f>
        <v>0</v>
      </c>
      <c r="AA171" s="53">
        <f>Z171+SUMIFS(postings!$T:$T,postings!$C:$C,'b-data'!AA$2,postings!$D:$D,'b-data'!AA$3,postings!$I:$I,'b-data'!$A171)-SUMIFS(postings!$W:$W,postings!$C:$C,'b-data'!AA$2,postings!$D:$D,'b-data'!AA$3,postings!$M:$M,'b-data'!$A171)</f>
        <v>0</v>
      </c>
      <c r="AB171" s="53">
        <f>AA171+SUMIFS(postings!$T:$T,postings!$C:$C,'b-data'!AB$2,postings!$D:$D,'b-data'!AB$3,postings!$I:$I,'b-data'!$A171)-SUMIFS(postings!$W:$W,postings!$C:$C,'b-data'!AB$2,postings!$D:$D,'b-data'!AB$3,postings!$M:$M,'b-data'!$A171)</f>
        <v>0</v>
      </c>
      <c r="AC171" s="53">
        <f>AB171+SUMIFS(postings!$T:$T,postings!$C:$C,'b-data'!AC$2,postings!$D:$D,'b-data'!AC$3,postings!$I:$I,'b-data'!$A171)-SUMIFS(postings!$W:$W,postings!$C:$C,'b-data'!AC$2,postings!$D:$D,'b-data'!AC$3,postings!$M:$M,'b-data'!$A171)</f>
        <v>0</v>
      </c>
      <c r="AD171" s="53">
        <f>AC171+SUMIFS(postings!$T:$T,postings!$C:$C,'b-data'!AD$2,postings!$D:$D,'b-data'!AD$3,postings!$I:$I,'b-data'!$A171)-SUMIFS(postings!$W:$W,postings!$C:$C,'b-data'!AD$2,postings!$D:$D,'b-data'!AD$3,postings!$M:$M,'b-data'!$A171)</f>
        <v>0</v>
      </c>
      <c r="AE171" s="53">
        <f>AD171+SUMIFS(postings!$T:$T,postings!$C:$C,'b-data'!AE$2,postings!$D:$D,'b-data'!AE$3,postings!$I:$I,'b-data'!$A171)-SUMIFS(postings!$W:$W,postings!$C:$C,'b-data'!AE$2,postings!$D:$D,'b-data'!AE$3,postings!$M:$M,'b-data'!$A171)</f>
        <v>0</v>
      </c>
      <c r="AF171" s="53">
        <f>AE171+SUMIFS(postings!$T:$T,postings!$C:$C,'b-data'!AF$2,postings!$D:$D,'b-data'!AF$3,postings!$I:$I,'b-data'!$A171)-SUMIFS(postings!$W:$W,postings!$C:$C,'b-data'!AF$2,postings!$D:$D,'b-data'!AF$3,postings!$M:$M,'b-data'!$A171)</f>
        <v>0</v>
      </c>
      <c r="AG171" s="53">
        <f>AF171+SUMIFS(postings!$T:$T,postings!$C:$C,'b-data'!AG$2,postings!$D:$D,'b-data'!AG$3,postings!$I:$I,'b-data'!$A171)-SUMIFS(postings!$W:$W,postings!$C:$C,'b-data'!AG$2,postings!$D:$D,'b-data'!AG$3,postings!$M:$M,'b-data'!$A171)</f>
        <v>0</v>
      </c>
      <c r="AH171" s="53">
        <f>AG171+SUMIFS(postings!$T:$T,postings!$C:$C,'b-data'!AH$2,postings!$D:$D,'b-data'!AH$3,postings!$I:$I,'b-data'!$A171)-SUMIFS(postings!$W:$W,postings!$C:$C,'b-data'!AH$2,postings!$D:$D,'b-data'!AH$3,postings!$M:$M,'b-data'!$A171)</f>
        <v>0</v>
      </c>
      <c r="AI171" s="53">
        <f>AH171+SUMIFS(postings!$T:$T,postings!$C:$C,'b-data'!AI$2,postings!$D:$D,'b-data'!AI$3,postings!$I:$I,'b-data'!$A171)-SUMIFS(postings!$W:$W,postings!$C:$C,'b-data'!AI$2,postings!$D:$D,'b-data'!AI$3,postings!$M:$M,'b-data'!$A171)</f>
        <v>0</v>
      </c>
      <c r="AJ171" s="53" cm="1">
        <f t="array" ref="AJ171">+INDEX(X171:AI171,1,Settings!$C$4)</f>
        <v>0</v>
      </c>
      <c r="AK171" s="53" cm="1">
        <f t="array" ref="AK171">+INDEX(X171:AI171,1,Settings!$C$4)</f>
        <v>0</v>
      </c>
      <c r="AL171" s="53"/>
      <c r="AM171" s="53">
        <f t="shared" si="272"/>
        <v>0</v>
      </c>
      <c r="AN171" s="53">
        <f t="shared" ref="AN171:AX171" si="353">+AM171</f>
        <v>0</v>
      </c>
      <c r="AO171" s="53">
        <f t="shared" si="353"/>
        <v>0</v>
      </c>
      <c r="AP171" s="53">
        <f t="shared" si="353"/>
        <v>0</v>
      </c>
      <c r="AQ171" s="53">
        <f t="shared" si="353"/>
        <v>0</v>
      </c>
      <c r="AR171" s="53">
        <f t="shared" si="353"/>
        <v>0</v>
      </c>
      <c r="AS171" s="53">
        <f t="shared" si="353"/>
        <v>0</v>
      </c>
      <c r="AT171" s="53">
        <f t="shared" si="353"/>
        <v>0</v>
      </c>
      <c r="AU171" s="53">
        <f t="shared" si="353"/>
        <v>0</v>
      </c>
      <c r="AV171" s="53">
        <f t="shared" si="353"/>
        <v>0</v>
      </c>
      <c r="AW171" s="53">
        <f t="shared" si="353"/>
        <v>0</v>
      </c>
      <c r="AX171" s="53">
        <f t="shared" si="353"/>
        <v>0</v>
      </c>
      <c r="AY171" s="53" cm="1">
        <f t="array" ref="AY171">+INDEX(AM171:AX171,1,Settings!$C$4)</f>
        <v>0</v>
      </c>
      <c r="AZ171" s="53">
        <f t="shared" si="274"/>
        <v>0</v>
      </c>
      <c r="BA171" s="53"/>
      <c r="BB171" s="53">
        <f t="shared" si="275"/>
        <v>0</v>
      </c>
      <c r="BC171" s="53">
        <f t="shared" ref="BC171:BN171" si="354">+BB171</f>
        <v>0</v>
      </c>
      <c r="BD171" s="53">
        <f t="shared" si="354"/>
        <v>0</v>
      </c>
      <c r="BE171" s="53">
        <f t="shared" si="354"/>
        <v>0</v>
      </c>
      <c r="BF171" s="53">
        <f t="shared" si="354"/>
        <v>0</v>
      </c>
      <c r="BG171" s="53">
        <f t="shared" si="354"/>
        <v>0</v>
      </c>
      <c r="BH171" s="53">
        <f t="shared" si="354"/>
        <v>0</v>
      </c>
      <c r="BI171" s="53">
        <f t="shared" si="354"/>
        <v>0</v>
      </c>
      <c r="BJ171" s="53">
        <f t="shared" si="354"/>
        <v>0</v>
      </c>
      <c r="BK171" s="53">
        <f t="shared" si="354"/>
        <v>0</v>
      </c>
      <c r="BL171" s="53">
        <f t="shared" si="354"/>
        <v>0</v>
      </c>
      <c r="BM171" s="53">
        <f t="shared" si="354"/>
        <v>0</v>
      </c>
      <c r="BN171" s="53">
        <f t="shared" si="354"/>
        <v>0</v>
      </c>
      <c r="BO171" s="53"/>
      <c r="BP171" s="53">
        <f t="shared" si="277"/>
        <v>0</v>
      </c>
      <c r="BQ171" s="53"/>
      <c r="BR171" s="53">
        <f t="shared" si="278"/>
        <v>0</v>
      </c>
    </row>
    <row r="172" spans="1:70" x14ac:dyDescent="0.2">
      <c r="A172" s="6">
        <v>1410</v>
      </c>
      <c r="B172" s="6" t="str">
        <f>+VLOOKUP(A172,masterfile!B:C,2,FALSE)</f>
        <v>Forderungen aus L+L ohne Kontokorrent</v>
      </c>
      <c r="D172" s="53">
        <f>+SUMIF('[1]2017'!$A:$A,$A172,'[1]2017'!$C:$C)-SUMIF('[1]2017'!$E:$E,$A172,'[1]2017'!$G:$G)</f>
        <v>0</v>
      </c>
      <c r="E172" s="53">
        <f>+SUMIF('[1]2018'!$A:$A,$A172,'[1]2018'!$C:$C)-SUMIF('[1]2018'!$E:$E,$A172,'[1]2018'!$G:$G)+D172</f>
        <v>0</v>
      </c>
      <c r="F172" s="53">
        <f>+SUMIF('[1]2019'!$A:$A,$A172,'[1]2019'!$C:$C)-SUMIF('[1]2019'!$E:$E,$A172,'[1]2019'!$G:$G)+E172</f>
        <v>0</v>
      </c>
      <c r="G172" s="53">
        <f>+SUMIF('[1]2020'!$A:$A,$A172,'[1]2020'!$C:$C)-SUMIF('[1]2020'!$E:$E,$A172,'[1]2020'!$G:$G)+F172</f>
        <v>0</v>
      </c>
      <c r="H172" s="53"/>
      <c r="I172" s="53">
        <f>+(SUMIF('[1]2021'!$A:$A,$A172,'[1]2021'!$C:$C)-SUMIF('[1]2021'!$E:$E,$A172,'[1]2021'!$G:$G))/12+G172</f>
        <v>0</v>
      </c>
      <c r="J172" s="53">
        <f>+(SUMIF('[1]2021'!$A:$A,$A172,'[1]2021'!$C:$C)-SUMIF('[1]2021'!$E:$E,$A172,'[1]2021'!$G:$G))/12+I172</f>
        <v>0</v>
      </c>
      <c r="K172" s="53">
        <f>+(SUMIF('[1]2021'!$A:$A,$A172,'[1]2021'!$C:$C)-SUMIF('[1]2021'!$E:$E,$A172,'[1]2021'!$G:$G))/12+J172</f>
        <v>0</v>
      </c>
      <c r="L172" s="53">
        <f>+(SUMIF('[1]2021'!$A:$A,$A172,'[1]2021'!$C:$C)-SUMIF('[1]2021'!$E:$E,$A172,'[1]2021'!$G:$G))/12+K172</f>
        <v>0</v>
      </c>
      <c r="M172" s="53">
        <f>+(SUMIF('[1]2021'!$A:$A,$A172,'[1]2021'!$C:$C)-SUMIF('[1]2021'!$E:$E,$A172,'[1]2021'!$G:$G))/12+L172</f>
        <v>0</v>
      </c>
      <c r="N172" s="53">
        <f>+(SUMIF('[1]2021'!$A:$A,$A172,'[1]2021'!$C:$C)-SUMIF('[1]2021'!$E:$E,$A172,'[1]2021'!$G:$G))/12+M172</f>
        <v>0</v>
      </c>
      <c r="O172" s="53">
        <f>+(SUMIF('[1]2021'!$A:$A,$A172,'[1]2021'!$C:$C)-SUMIF('[1]2021'!$E:$E,$A172,'[1]2021'!$G:$G))/12+N172</f>
        <v>0</v>
      </c>
      <c r="P172" s="53">
        <f>+(SUMIF('[1]2021'!$A:$A,$A172,'[1]2021'!$C:$C)-SUMIF('[1]2021'!$E:$E,$A172,'[1]2021'!$G:$G))/12+O172</f>
        <v>0</v>
      </c>
      <c r="Q172" s="53">
        <f>+(SUMIF('[1]2021'!$A:$A,$A172,'[1]2021'!$C:$C)-SUMIF('[1]2021'!$E:$E,$A172,'[1]2021'!$G:$G))/12+P172</f>
        <v>0</v>
      </c>
      <c r="R172" s="53">
        <f>+(SUMIF('[1]2021'!$A:$A,$A172,'[1]2021'!$C:$C)-SUMIF('[1]2021'!$E:$E,$A172,'[1]2021'!$G:$G))/12+Q172</f>
        <v>0</v>
      </c>
      <c r="S172" s="53">
        <f>+(SUMIF('[1]2021'!$A:$A,$A172,'[1]2021'!$C:$C)-SUMIF('[1]2021'!$E:$E,$A172,'[1]2021'!$G:$G))/12+R172</f>
        <v>0</v>
      </c>
      <c r="T172" s="53">
        <f>+(SUMIF('[1]2021'!$A:$A,$A172,'[1]2021'!$C:$C)-SUMIF('[1]2021'!$E:$E,$A172,'[1]2021'!$G:$G))/12+S172</f>
        <v>0</v>
      </c>
      <c r="U172" s="53" cm="1">
        <f t="array" ref="U172">+INDEX(I172:T172,1,Settings!$C$4)</f>
        <v>0</v>
      </c>
      <c r="V172" s="53" cm="1">
        <f t="array" ref="V172">+INDEX(I172:T172,1,Settings!$C$4)</f>
        <v>0</v>
      </c>
      <c r="W172" s="53"/>
      <c r="X172" s="53">
        <f>V172+SUMIFS(postings!$T:$T,postings!$C:$C,'b-data'!X$2,postings!$D:$D,'b-data'!X$3,postings!$I:$I,'b-data'!$A172)-SUMIFS(postings!$W:$W,postings!$C:$C,'b-data'!X$2,postings!$D:$D,'b-data'!X$3,postings!$M:$M,'b-data'!$A172)</f>
        <v>0</v>
      </c>
      <c r="Y172" s="53">
        <f>X172+SUMIFS(postings!$T:$T,postings!$C:$C,'b-data'!Y$2,postings!$D:$D,'b-data'!Y$3,postings!$I:$I,'b-data'!$A172)-SUMIFS(postings!$W:$W,postings!$C:$C,'b-data'!Y$2,postings!$D:$D,'b-data'!Y$3,postings!$M:$M,'b-data'!$A172)</f>
        <v>0</v>
      </c>
      <c r="Z172" s="53">
        <f>Y172+SUMIFS(postings!$T:$T,postings!$C:$C,'b-data'!Z$2,postings!$D:$D,'b-data'!Z$3,postings!$I:$I,'b-data'!$A172)-SUMIFS(postings!$W:$W,postings!$C:$C,'b-data'!Z$2,postings!$D:$D,'b-data'!Z$3,postings!$M:$M,'b-data'!$A172)</f>
        <v>0</v>
      </c>
      <c r="AA172" s="53">
        <f>Z172+SUMIFS(postings!$T:$T,postings!$C:$C,'b-data'!AA$2,postings!$D:$D,'b-data'!AA$3,postings!$I:$I,'b-data'!$A172)-SUMIFS(postings!$W:$W,postings!$C:$C,'b-data'!AA$2,postings!$D:$D,'b-data'!AA$3,postings!$M:$M,'b-data'!$A172)</f>
        <v>0</v>
      </c>
      <c r="AB172" s="53">
        <f>AA172+SUMIFS(postings!$T:$T,postings!$C:$C,'b-data'!AB$2,postings!$D:$D,'b-data'!AB$3,postings!$I:$I,'b-data'!$A172)-SUMIFS(postings!$W:$W,postings!$C:$C,'b-data'!AB$2,postings!$D:$D,'b-data'!AB$3,postings!$M:$M,'b-data'!$A172)</f>
        <v>0</v>
      </c>
      <c r="AC172" s="53">
        <f>AB172+SUMIFS(postings!$T:$T,postings!$C:$C,'b-data'!AC$2,postings!$D:$D,'b-data'!AC$3,postings!$I:$I,'b-data'!$A172)-SUMIFS(postings!$W:$W,postings!$C:$C,'b-data'!AC$2,postings!$D:$D,'b-data'!AC$3,postings!$M:$M,'b-data'!$A172)</f>
        <v>0</v>
      </c>
      <c r="AD172" s="53">
        <f>AC172+SUMIFS(postings!$T:$T,postings!$C:$C,'b-data'!AD$2,postings!$D:$D,'b-data'!AD$3,postings!$I:$I,'b-data'!$A172)-SUMIFS(postings!$W:$W,postings!$C:$C,'b-data'!AD$2,postings!$D:$D,'b-data'!AD$3,postings!$M:$M,'b-data'!$A172)</f>
        <v>0</v>
      </c>
      <c r="AE172" s="53">
        <f>AD172+SUMIFS(postings!$T:$T,postings!$C:$C,'b-data'!AE$2,postings!$D:$D,'b-data'!AE$3,postings!$I:$I,'b-data'!$A172)-SUMIFS(postings!$W:$W,postings!$C:$C,'b-data'!AE$2,postings!$D:$D,'b-data'!AE$3,postings!$M:$M,'b-data'!$A172)</f>
        <v>0</v>
      </c>
      <c r="AF172" s="53">
        <f>AE172+SUMIFS(postings!$T:$T,postings!$C:$C,'b-data'!AF$2,postings!$D:$D,'b-data'!AF$3,postings!$I:$I,'b-data'!$A172)-SUMIFS(postings!$W:$W,postings!$C:$C,'b-data'!AF$2,postings!$D:$D,'b-data'!AF$3,postings!$M:$M,'b-data'!$A172)</f>
        <v>0</v>
      </c>
      <c r="AG172" s="53">
        <f>AF172+SUMIFS(postings!$T:$T,postings!$C:$C,'b-data'!AG$2,postings!$D:$D,'b-data'!AG$3,postings!$I:$I,'b-data'!$A172)-SUMIFS(postings!$W:$W,postings!$C:$C,'b-data'!AG$2,postings!$D:$D,'b-data'!AG$3,postings!$M:$M,'b-data'!$A172)</f>
        <v>0</v>
      </c>
      <c r="AH172" s="53">
        <f>AG172+SUMIFS(postings!$T:$T,postings!$C:$C,'b-data'!AH$2,postings!$D:$D,'b-data'!AH$3,postings!$I:$I,'b-data'!$A172)-SUMIFS(postings!$W:$W,postings!$C:$C,'b-data'!AH$2,postings!$D:$D,'b-data'!AH$3,postings!$M:$M,'b-data'!$A172)</f>
        <v>0</v>
      </c>
      <c r="AI172" s="53">
        <f>AH172+SUMIFS(postings!$T:$T,postings!$C:$C,'b-data'!AI$2,postings!$D:$D,'b-data'!AI$3,postings!$I:$I,'b-data'!$A172)-SUMIFS(postings!$W:$W,postings!$C:$C,'b-data'!AI$2,postings!$D:$D,'b-data'!AI$3,postings!$M:$M,'b-data'!$A172)</f>
        <v>0</v>
      </c>
      <c r="AJ172" s="53" cm="1">
        <f t="array" ref="AJ172">+INDEX(X172:AI172,1,Settings!$C$4)</f>
        <v>0</v>
      </c>
      <c r="AK172" s="53" cm="1">
        <f t="array" ref="AK172">+INDEX(X172:AI172,1,Settings!$C$4)</f>
        <v>0</v>
      </c>
      <c r="AL172" s="53"/>
      <c r="AM172" s="53">
        <f t="shared" si="272"/>
        <v>0</v>
      </c>
      <c r="AN172" s="53">
        <f t="shared" ref="AN172:AX172" si="355">+AM172</f>
        <v>0</v>
      </c>
      <c r="AO172" s="53">
        <f t="shared" si="355"/>
        <v>0</v>
      </c>
      <c r="AP172" s="53">
        <f t="shared" si="355"/>
        <v>0</v>
      </c>
      <c r="AQ172" s="53">
        <f t="shared" si="355"/>
        <v>0</v>
      </c>
      <c r="AR172" s="53">
        <f t="shared" si="355"/>
        <v>0</v>
      </c>
      <c r="AS172" s="53">
        <f t="shared" si="355"/>
        <v>0</v>
      </c>
      <c r="AT172" s="53">
        <f t="shared" si="355"/>
        <v>0</v>
      </c>
      <c r="AU172" s="53">
        <f t="shared" si="355"/>
        <v>0</v>
      </c>
      <c r="AV172" s="53">
        <f t="shared" si="355"/>
        <v>0</v>
      </c>
      <c r="AW172" s="53">
        <f t="shared" si="355"/>
        <v>0</v>
      </c>
      <c r="AX172" s="53">
        <f t="shared" si="355"/>
        <v>0</v>
      </c>
      <c r="AY172" s="53" cm="1">
        <f t="array" ref="AY172">+INDEX(AM172:AX172,1,Settings!$C$4)</f>
        <v>0</v>
      </c>
      <c r="AZ172" s="53">
        <f t="shared" si="274"/>
        <v>0</v>
      </c>
      <c r="BA172" s="53"/>
      <c r="BB172" s="53">
        <f t="shared" si="275"/>
        <v>0</v>
      </c>
      <c r="BC172" s="53">
        <f t="shared" ref="BC172:BN172" si="356">+BB172</f>
        <v>0</v>
      </c>
      <c r="BD172" s="53">
        <f t="shared" si="356"/>
        <v>0</v>
      </c>
      <c r="BE172" s="53">
        <f t="shared" si="356"/>
        <v>0</v>
      </c>
      <c r="BF172" s="53">
        <f t="shared" si="356"/>
        <v>0</v>
      </c>
      <c r="BG172" s="53">
        <f t="shared" si="356"/>
        <v>0</v>
      </c>
      <c r="BH172" s="53">
        <f t="shared" si="356"/>
        <v>0</v>
      </c>
      <c r="BI172" s="53">
        <f t="shared" si="356"/>
        <v>0</v>
      </c>
      <c r="BJ172" s="53">
        <f t="shared" si="356"/>
        <v>0</v>
      </c>
      <c r="BK172" s="53">
        <f t="shared" si="356"/>
        <v>0</v>
      </c>
      <c r="BL172" s="53">
        <f t="shared" si="356"/>
        <v>0</v>
      </c>
      <c r="BM172" s="53">
        <f t="shared" si="356"/>
        <v>0</v>
      </c>
      <c r="BN172" s="53">
        <f t="shared" si="356"/>
        <v>0</v>
      </c>
      <c r="BO172" s="53"/>
      <c r="BP172" s="53">
        <f t="shared" si="277"/>
        <v>0</v>
      </c>
      <c r="BQ172" s="53"/>
      <c r="BR172" s="53">
        <f t="shared" si="278"/>
        <v>0</v>
      </c>
    </row>
    <row r="173" spans="1:70" x14ac:dyDescent="0.2">
      <c r="A173" s="6">
        <v>1445</v>
      </c>
      <c r="B173" s="6" t="str">
        <f>+VLOOKUP(A173,masterfile!B:C,2,FALSE)</f>
        <v>Forderungen L+L allg. Steuersatz (EÜR)</v>
      </c>
      <c r="D173" s="53">
        <f>+SUMIF('[1]2017'!$A:$A,$A173,'[1]2017'!$C:$C)-SUMIF('[1]2017'!$E:$E,$A173,'[1]2017'!$G:$G)</f>
        <v>0</v>
      </c>
      <c r="E173" s="53">
        <f>+SUMIF('[1]2018'!$A:$A,$A173,'[1]2018'!$C:$C)-SUMIF('[1]2018'!$E:$E,$A173,'[1]2018'!$G:$G)+D173</f>
        <v>0</v>
      </c>
      <c r="F173" s="53">
        <f>+SUMIF('[1]2019'!$A:$A,$A173,'[1]2019'!$C:$C)-SUMIF('[1]2019'!$E:$E,$A173,'[1]2019'!$G:$G)+E173</f>
        <v>0</v>
      </c>
      <c r="G173" s="53">
        <f>+SUMIF('[1]2020'!$A:$A,$A173,'[1]2020'!$C:$C)-SUMIF('[1]2020'!$E:$E,$A173,'[1]2020'!$G:$G)+F173</f>
        <v>0</v>
      </c>
      <c r="H173" s="53"/>
      <c r="I173" s="53">
        <f>+(SUMIF('[1]2021'!$A:$A,$A173,'[1]2021'!$C:$C)-SUMIF('[1]2021'!$E:$E,$A173,'[1]2021'!$G:$G))/12+G173</f>
        <v>0</v>
      </c>
      <c r="J173" s="53">
        <f>+(SUMIF('[1]2021'!$A:$A,$A173,'[1]2021'!$C:$C)-SUMIF('[1]2021'!$E:$E,$A173,'[1]2021'!$G:$G))/12+I173</f>
        <v>0</v>
      </c>
      <c r="K173" s="53">
        <f>+(SUMIF('[1]2021'!$A:$A,$A173,'[1]2021'!$C:$C)-SUMIF('[1]2021'!$E:$E,$A173,'[1]2021'!$G:$G))/12+J173</f>
        <v>0</v>
      </c>
      <c r="L173" s="53">
        <f>+(SUMIF('[1]2021'!$A:$A,$A173,'[1]2021'!$C:$C)-SUMIF('[1]2021'!$E:$E,$A173,'[1]2021'!$G:$G))/12+K173</f>
        <v>0</v>
      </c>
      <c r="M173" s="53">
        <f>+(SUMIF('[1]2021'!$A:$A,$A173,'[1]2021'!$C:$C)-SUMIF('[1]2021'!$E:$E,$A173,'[1]2021'!$G:$G))/12+L173</f>
        <v>0</v>
      </c>
      <c r="N173" s="53">
        <f>+(SUMIF('[1]2021'!$A:$A,$A173,'[1]2021'!$C:$C)-SUMIF('[1]2021'!$E:$E,$A173,'[1]2021'!$G:$G))/12+M173</f>
        <v>0</v>
      </c>
      <c r="O173" s="53">
        <f>+(SUMIF('[1]2021'!$A:$A,$A173,'[1]2021'!$C:$C)-SUMIF('[1]2021'!$E:$E,$A173,'[1]2021'!$G:$G))/12+N173</f>
        <v>0</v>
      </c>
      <c r="P173" s="53">
        <f>+(SUMIF('[1]2021'!$A:$A,$A173,'[1]2021'!$C:$C)-SUMIF('[1]2021'!$E:$E,$A173,'[1]2021'!$G:$G))/12+O173</f>
        <v>0</v>
      </c>
      <c r="Q173" s="53">
        <f>+(SUMIF('[1]2021'!$A:$A,$A173,'[1]2021'!$C:$C)-SUMIF('[1]2021'!$E:$E,$A173,'[1]2021'!$G:$G))/12+P173</f>
        <v>0</v>
      </c>
      <c r="R173" s="53">
        <f>+(SUMIF('[1]2021'!$A:$A,$A173,'[1]2021'!$C:$C)-SUMIF('[1]2021'!$E:$E,$A173,'[1]2021'!$G:$G))/12+Q173</f>
        <v>0</v>
      </c>
      <c r="S173" s="53">
        <f>+(SUMIF('[1]2021'!$A:$A,$A173,'[1]2021'!$C:$C)-SUMIF('[1]2021'!$E:$E,$A173,'[1]2021'!$G:$G))/12+R173</f>
        <v>0</v>
      </c>
      <c r="T173" s="53">
        <f>+(SUMIF('[1]2021'!$A:$A,$A173,'[1]2021'!$C:$C)-SUMIF('[1]2021'!$E:$E,$A173,'[1]2021'!$G:$G))/12+S173</f>
        <v>0</v>
      </c>
      <c r="U173" s="53" cm="1">
        <f t="array" ref="U173">+INDEX(I173:T173,1,Settings!$C$4)</f>
        <v>0</v>
      </c>
      <c r="V173" s="53" cm="1">
        <f t="array" ref="V173">+INDEX(I173:T173,1,Settings!$C$4)</f>
        <v>0</v>
      </c>
      <c r="W173" s="53"/>
      <c r="X173" s="53">
        <f>V173+SUMIFS(postings!$T:$T,postings!$C:$C,'b-data'!X$2,postings!$D:$D,'b-data'!X$3,postings!$I:$I,'b-data'!$A173)-SUMIFS(postings!$W:$W,postings!$C:$C,'b-data'!X$2,postings!$D:$D,'b-data'!X$3,postings!$M:$M,'b-data'!$A173)</f>
        <v>0</v>
      </c>
      <c r="Y173" s="53">
        <f>X173+SUMIFS(postings!$T:$T,postings!$C:$C,'b-data'!Y$2,postings!$D:$D,'b-data'!Y$3,postings!$I:$I,'b-data'!$A173)-SUMIFS(postings!$W:$W,postings!$C:$C,'b-data'!Y$2,postings!$D:$D,'b-data'!Y$3,postings!$M:$M,'b-data'!$A173)</f>
        <v>0</v>
      </c>
      <c r="Z173" s="53">
        <f>Y173+SUMIFS(postings!$T:$T,postings!$C:$C,'b-data'!Z$2,postings!$D:$D,'b-data'!Z$3,postings!$I:$I,'b-data'!$A173)-SUMIFS(postings!$W:$W,postings!$C:$C,'b-data'!Z$2,postings!$D:$D,'b-data'!Z$3,postings!$M:$M,'b-data'!$A173)</f>
        <v>0</v>
      </c>
      <c r="AA173" s="53">
        <f>Z173+SUMIFS(postings!$T:$T,postings!$C:$C,'b-data'!AA$2,postings!$D:$D,'b-data'!AA$3,postings!$I:$I,'b-data'!$A173)-SUMIFS(postings!$W:$W,postings!$C:$C,'b-data'!AA$2,postings!$D:$D,'b-data'!AA$3,postings!$M:$M,'b-data'!$A173)</f>
        <v>0</v>
      </c>
      <c r="AB173" s="53">
        <f>AA173+SUMIFS(postings!$T:$T,postings!$C:$C,'b-data'!AB$2,postings!$D:$D,'b-data'!AB$3,postings!$I:$I,'b-data'!$A173)-SUMIFS(postings!$W:$W,postings!$C:$C,'b-data'!AB$2,postings!$D:$D,'b-data'!AB$3,postings!$M:$M,'b-data'!$A173)</f>
        <v>0</v>
      </c>
      <c r="AC173" s="53">
        <f>AB173+SUMIFS(postings!$T:$T,postings!$C:$C,'b-data'!AC$2,postings!$D:$D,'b-data'!AC$3,postings!$I:$I,'b-data'!$A173)-SUMIFS(postings!$W:$W,postings!$C:$C,'b-data'!AC$2,postings!$D:$D,'b-data'!AC$3,postings!$M:$M,'b-data'!$A173)</f>
        <v>0</v>
      </c>
      <c r="AD173" s="53">
        <f>AC173+SUMIFS(postings!$T:$T,postings!$C:$C,'b-data'!AD$2,postings!$D:$D,'b-data'!AD$3,postings!$I:$I,'b-data'!$A173)-SUMIFS(postings!$W:$W,postings!$C:$C,'b-data'!AD$2,postings!$D:$D,'b-data'!AD$3,postings!$M:$M,'b-data'!$A173)</f>
        <v>0</v>
      </c>
      <c r="AE173" s="53">
        <f>AD173+SUMIFS(postings!$T:$T,postings!$C:$C,'b-data'!AE$2,postings!$D:$D,'b-data'!AE$3,postings!$I:$I,'b-data'!$A173)-SUMIFS(postings!$W:$W,postings!$C:$C,'b-data'!AE$2,postings!$D:$D,'b-data'!AE$3,postings!$M:$M,'b-data'!$A173)</f>
        <v>0</v>
      </c>
      <c r="AF173" s="53">
        <f>AE173+SUMIFS(postings!$T:$T,postings!$C:$C,'b-data'!AF$2,postings!$D:$D,'b-data'!AF$3,postings!$I:$I,'b-data'!$A173)-SUMIFS(postings!$W:$W,postings!$C:$C,'b-data'!AF$2,postings!$D:$D,'b-data'!AF$3,postings!$M:$M,'b-data'!$A173)</f>
        <v>0</v>
      </c>
      <c r="AG173" s="53">
        <f>AF173+SUMIFS(postings!$T:$T,postings!$C:$C,'b-data'!AG$2,postings!$D:$D,'b-data'!AG$3,postings!$I:$I,'b-data'!$A173)-SUMIFS(postings!$W:$W,postings!$C:$C,'b-data'!AG$2,postings!$D:$D,'b-data'!AG$3,postings!$M:$M,'b-data'!$A173)</f>
        <v>0</v>
      </c>
      <c r="AH173" s="53">
        <f>AG173+SUMIFS(postings!$T:$T,postings!$C:$C,'b-data'!AH$2,postings!$D:$D,'b-data'!AH$3,postings!$I:$I,'b-data'!$A173)-SUMIFS(postings!$W:$W,postings!$C:$C,'b-data'!AH$2,postings!$D:$D,'b-data'!AH$3,postings!$M:$M,'b-data'!$A173)</f>
        <v>0</v>
      </c>
      <c r="AI173" s="53">
        <f>AH173+SUMIFS(postings!$T:$T,postings!$C:$C,'b-data'!AI$2,postings!$D:$D,'b-data'!AI$3,postings!$I:$I,'b-data'!$A173)-SUMIFS(postings!$W:$W,postings!$C:$C,'b-data'!AI$2,postings!$D:$D,'b-data'!AI$3,postings!$M:$M,'b-data'!$A173)</f>
        <v>0</v>
      </c>
      <c r="AJ173" s="53" cm="1">
        <f t="array" ref="AJ173">+INDEX(X173:AI173,1,Settings!$C$4)</f>
        <v>0</v>
      </c>
      <c r="AK173" s="53" cm="1">
        <f t="array" ref="AK173">+INDEX(X173:AI173,1,Settings!$C$4)</f>
        <v>0</v>
      </c>
      <c r="AL173" s="53"/>
      <c r="AM173" s="53">
        <f t="shared" si="272"/>
        <v>0</v>
      </c>
      <c r="AN173" s="53">
        <f t="shared" ref="AN173:AX173" si="357">+AM173</f>
        <v>0</v>
      </c>
      <c r="AO173" s="53">
        <f t="shared" si="357"/>
        <v>0</v>
      </c>
      <c r="AP173" s="53">
        <f t="shared" si="357"/>
        <v>0</v>
      </c>
      <c r="AQ173" s="53">
        <f t="shared" si="357"/>
        <v>0</v>
      </c>
      <c r="AR173" s="53">
        <f t="shared" si="357"/>
        <v>0</v>
      </c>
      <c r="AS173" s="53">
        <f t="shared" si="357"/>
        <v>0</v>
      </c>
      <c r="AT173" s="53">
        <f t="shared" si="357"/>
        <v>0</v>
      </c>
      <c r="AU173" s="53">
        <f t="shared" si="357"/>
        <v>0</v>
      </c>
      <c r="AV173" s="53">
        <f t="shared" si="357"/>
        <v>0</v>
      </c>
      <c r="AW173" s="53">
        <f t="shared" si="357"/>
        <v>0</v>
      </c>
      <c r="AX173" s="53">
        <f t="shared" si="357"/>
        <v>0</v>
      </c>
      <c r="AY173" s="53" cm="1">
        <f t="array" ref="AY173">+INDEX(AM173:AX173,1,Settings!$C$4)</f>
        <v>0</v>
      </c>
      <c r="AZ173" s="53">
        <f t="shared" si="274"/>
        <v>0</v>
      </c>
      <c r="BA173" s="53"/>
      <c r="BB173" s="53">
        <f t="shared" si="275"/>
        <v>0</v>
      </c>
      <c r="BC173" s="53">
        <f t="shared" ref="BC173:BN173" si="358">+BB173</f>
        <v>0</v>
      </c>
      <c r="BD173" s="53">
        <f t="shared" si="358"/>
        <v>0</v>
      </c>
      <c r="BE173" s="53">
        <f t="shared" si="358"/>
        <v>0</v>
      </c>
      <c r="BF173" s="53">
        <f t="shared" si="358"/>
        <v>0</v>
      </c>
      <c r="BG173" s="53">
        <f t="shared" si="358"/>
        <v>0</v>
      </c>
      <c r="BH173" s="53">
        <f t="shared" si="358"/>
        <v>0</v>
      </c>
      <c r="BI173" s="53">
        <f t="shared" si="358"/>
        <v>0</v>
      </c>
      <c r="BJ173" s="53">
        <f t="shared" si="358"/>
        <v>0</v>
      </c>
      <c r="BK173" s="53">
        <f t="shared" si="358"/>
        <v>0</v>
      </c>
      <c r="BL173" s="53">
        <f t="shared" si="358"/>
        <v>0</v>
      </c>
      <c r="BM173" s="53">
        <f t="shared" si="358"/>
        <v>0</v>
      </c>
      <c r="BN173" s="53">
        <f t="shared" si="358"/>
        <v>0</v>
      </c>
      <c r="BO173" s="53"/>
      <c r="BP173" s="53">
        <f t="shared" si="277"/>
        <v>0</v>
      </c>
      <c r="BQ173" s="53"/>
      <c r="BR173" s="53">
        <f t="shared" si="278"/>
        <v>0</v>
      </c>
    </row>
    <row r="174" spans="1:70" x14ac:dyDescent="0.2">
      <c r="A174" s="6">
        <v>1446</v>
      </c>
      <c r="B174" s="6" t="str">
        <f>+VLOOKUP(A174,masterfile!B:C,2,FALSE)</f>
        <v>Forderungen a. L+L erm.Steuersatz (EÜR)</v>
      </c>
      <c r="D174" s="53">
        <f>+SUMIF('[1]2017'!$A:$A,$A174,'[1]2017'!$C:$C)-SUMIF('[1]2017'!$E:$E,$A174,'[1]2017'!$G:$G)</f>
        <v>0</v>
      </c>
      <c r="E174" s="53">
        <f>+SUMIF('[1]2018'!$A:$A,$A174,'[1]2018'!$C:$C)-SUMIF('[1]2018'!$E:$E,$A174,'[1]2018'!$G:$G)+D174</f>
        <v>0</v>
      </c>
      <c r="F174" s="53">
        <f>+SUMIF('[1]2019'!$A:$A,$A174,'[1]2019'!$C:$C)-SUMIF('[1]2019'!$E:$E,$A174,'[1]2019'!$G:$G)+E174</f>
        <v>0</v>
      </c>
      <c r="G174" s="53">
        <f>+SUMIF('[1]2020'!$A:$A,$A174,'[1]2020'!$C:$C)-SUMIF('[1]2020'!$E:$E,$A174,'[1]2020'!$G:$G)+F174</f>
        <v>0</v>
      </c>
      <c r="H174" s="53"/>
      <c r="I174" s="53">
        <f>+(SUMIF('[1]2021'!$A:$A,$A174,'[1]2021'!$C:$C)-SUMIF('[1]2021'!$E:$E,$A174,'[1]2021'!$G:$G))/12+G174</f>
        <v>0</v>
      </c>
      <c r="J174" s="53">
        <f>+(SUMIF('[1]2021'!$A:$A,$A174,'[1]2021'!$C:$C)-SUMIF('[1]2021'!$E:$E,$A174,'[1]2021'!$G:$G))/12+I174</f>
        <v>0</v>
      </c>
      <c r="K174" s="53">
        <f>+(SUMIF('[1]2021'!$A:$A,$A174,'[1]2021'!$C:$C)-SUMIF('[1]2021'!$E:$E,$A174,'[1]2021'!$G:$G))/12+J174</f>
        <v>0</v>
      </c>
      <c r="L174" s="53">
        <f>+(SUMIF('[1]2021'!$A:$A,$A174,'[1]2021'!$C:$C)-SUMIF('[1]2021'!$E:$E,$A174,'[1]2021'!$G:$G))/12+K174</f>
        <v>0</v>
      </c>
      <c r="M174" s="53">
        <f>+(SUMIF('[1]2021'!$A:$A,$A174,'[1]2021'!$C:$C)-SUMIF('[1]2021'!$E:$E,$A174,'[1]2021'!$G:$G))/12+L174</f>
        <v>0</v>
      </c>
      <c r="N174" s="53">
        <f>+(SUMIF('[1]2021'!$A:$A,$A174,'[1]2021'!$C:$C)-SUMIF('[1]2021'!$E:$E,$A174,'[1]2021'!$G:$G))/12+M174</f>
        <v>0</v>
      </c>
      <c r="O174" s="53">
        <f>+(SUMIF('[1]2021'!$A:$A,$A174,'[1]2021'!$C:$C)-SUMIF('[1]2021'!$E:$E,$A174,'[1]2021'!$G:$G))/12+N174</f>
        <v>0</v>
      </c>
      <c r="P174" s="53">
        <f>+(SUMIF('[1]2021'!$A:$A,$A174,'[1]2021'!$C:$C)-SUMIF('[1]2021'!$E:$E,$A174,'[1]2021'!$G:$G))/12+O174</f>
        <v>0</v>
      </c>
      <c r="Q174" s="53">
        <f>+(SUMIF('[1]2021'!$A:$A,$A174,'[1]2021'!$C:$C)-SUMIF('[1]2021'!$E:$E,$A174,'[1]2021'!$G:$G))/12+P174</f>
        <v>0</v>
      </c>
      <c r="R174" s="53">
        <f>+(SUMIF('[1]2021'!$A:$A,$A174,'[1]2021'!$C:$C)-SUMIF('[1]2021'!$E:$E,$A174,'[1]2021'!$G:$G))/12+Q174</f>
        <v>0</v>
      </c>
      <c r="S174" s="53">
        <f>+(SUMIF('[1]2021'!$A:$A,$A174,'[1]2021'!$C:$C)-SUMIF('[1]2021'!$E:$E,$A174,'[1]2021'!$G:$G))/12+R174</f>
        <v>0</v>
      </c>
      <c r="T174" s="53">
        <f>+(SUMIF('[1]2021'!$A:$A,$A174,'[1]2021'!$C:$C)-SUMIF('[1]2021'!$E:$E,$A174,'[1]2021'!$G:$G))/12+S174</f>
        <v>0</v>
      </c>
      <c r="U174" s="53" cm="1">
        <f t="array" ref="U174">+INDEX(I174:T174,1,Settings!$C$4)</f>
        <v>0</v>
      </c>
      <c r="V174" s="53" cm="1">
        <f t="array" ref="V174">+INDEX(I174:T174,1,Settings!$C$4)</f>
        <v>0</v>
      </c>
      <c r="W174" s="53"/>
      <c r="X174" s="53">
        <f>V174+SUMIFS(postings!$T:$T,postings!$C:$C,'b-data'!X$2,postings!$D:$D,'b-data'!X$3,postings!$I:$I,'b-data'!$A174)-SUMIFS(postings!$W:$W,postings!$C:$C,'b-data'!X$2,postings!$D:$D,'b-data'!X$3,postings!$M:$M,'b-data'!$A174)</f>
        <v>0</v>
      </c>
      <c r="Y174" s="53">
        <f>X174+SUMIFS(postings!$T:$T,postings!$C:$C,'b-data'!Y$2,postings!$D:$D,'b-data'!Y$3,postings!$I:$I,'b-data'!$A174)-SUMIFS(postings!$W:$W,postings!$C:$C,'b-data'!Y$2,postings!$D:$D,'b-data'!Y$3,postings!$M:$M,'b-data'!$A174)</f>
        <v>0</v>
      </c>
      <c r="Z174" s="53">
        <f>Y174+SUMIFS(postings!$T:$T,postings!$C:$C,'b-data'!Z$2,postings!$D:$D,'b-data'!Z$3,postings!$I:$I,'b-data'!$A174)-SUMIFS(postings!$W:$W,postings!$C:$C,'b-data'!Z$2,postings!$D:$D,'b-data'!Z$3,postings!$M:$M,'b-data'!$A174)</f>
        <v>0</v>
      </c>
      <c r="AA174" s="53">
        <f>Z174+SUMIFS(postings!$T:$T,postings!$C:$C,'b-data'!AA$2,postings!$D:$D,'b-data'!AA$3,postings!$I:$I,'b-data'!$A174)-SUMIFS(postings!$W:$W,postings!$C:$C,'b-data'!AA$2,postings!$D:$D,'b-data'!AA$3,postings!$M:$M,'b-data'!$A174)</f>
        <v>0</v>
      </c>
      <c r="AB174" s="53">
        <f>AA174+SUMIFS(postings!$T:$T,postings!$C:$C,'b-data'!AB$2,postings!$D:$D,'b-data'!AB$3,postings!$I:$I,'b-data'!$A174)-SUMIFS(postings!$W:$W,postings!$C:$C,'b-data'!AB$2,postings!$D:$D,'b-data'!AB$3,postings!$M:$M,'b-data'!$A174)</f>
        <v>0</v>
      </c>
      <c r="AC174" s="53">
        <f>AB174+SUMIFS(postings!$T:$T,postings!$C:$C,'b-data'!AC$2,postings!$D:$D,'b-data'!AC$3,postings!$I:$I,'b-data'!$A174)-SUMIFS(postings!$W:$W,postings!$C:$C,'b-data'!AC$2,postings!$D:$D,'b-data'!AC$3,postings!$M:$M,'b-data'!$A174)</f>
        <v>0</v>
      </c>
      <c r="AD174" s="53">
        <f>AC174+SUMIFS(postings!$T:$T,postings!$C:$C,'b-data'!AD$2,postings!$D:$D,'b-data'!AD$3,postings!$I:$I,'b-data'!$A174)-SUMIFS(postings!$W:$W,postings!$C:$C,'b-data'!AD$2,postings!$D:$D,'b-data'!AD$3,postings!$M:$M,'b-data'!$A174)</f>
        <v>0</v>
      </c>
      <c r="AE174" s="53">
        <f>AD174+SUMIFS(postings!$T:$T,postings!$C:$C,'b-data'!AE$2,postings!$D:$D,'b-data'!AE$3,postings!$I:$I,'b-data'!$A174)-SUMIFS(postings!$W:$W,postings!$C:$C,'b-data'!AE$2,postings!$D:$D,'b-data'!AE$3,postings!$M:$M,'b-data'!$A174)</f>
        <v>0</v>
      </c>
      <c r="AF174" s="53">
        <f>AE174+SUMIFS(postings!$T:$T,postings!$C:$C,'b-data'!AF$2,postings!$D:$D,'b-data'!AF$3,postings!$I:$I,'b-data'!$A174)-SUMIFS(postings!$W:$W,postings!$C:$C,'b-data'!AF$2,postings!$D:$D,'b-data'!AF$3,postings!$M:$M,'b-data'!$A174)</f>
        <v>0</v>
      </c>
      <c r="AG174" s="53">
        <f>AF174+SUMIFS(postings!$T:$T,postings!$C:$C,'b-data'!AG$2,postings!$D:$D,'b-data'!AG$3,postings!$I:$I,'b-data'!$A174)-SUMIFS(postings!$W:$W,postings!$C:$C,'b-data'!AG$2,postings!$D:$D,'b-data'!AG$3,postings!$M:$M,'b-data'!$A174)</f>
        <v>0</v>
      </c>
      <c r="AH174" s="53">
        <f>AG174+SUMIFS(postings!$T:$T,postings!$C:$C,'b-data'!AH$2,postings!$D:$D,'b-data'!AH$3,postings!$I:$I,'b-data'!$A174)-SUMIFS(postings!$W:$W,postings!$C:$C,'b-data'!AH$2,postings!$D:$D,'b-data'!AH$3,postings!$M:$M,'b-data'!$A174)</f>
        <v>0</v>
      </c>
      <c r="AI174" s="53">
        <f>AH174+SUMIFS(postings!$T:$T,postings!$C:$C,'b-data'!AI$2,postings!$D:$D,'b-data'!AI$3,postings!$I:$I,'b-data'!$A174)-SUMIFS(postings!$W:$W,postings!$C:$C,'b-data'!AI$2,postings!$D:$D,'b-data'!AI$3,postings!$M:$M,'b-data'!$A174)</f>
        <v>0</v>
      </c>
      <c r="AJ174" s="53" cm="1">
        <f t="array" ref="AJ174">+INDEX(X174:AI174,1,Settings!$C$4)</f>
        <v>0</v>
      </c>
      <c r="AK174" s="53" cm="1">
        <f t="array" ref="AK174">+INDEX(X174:AI174,1,Settings!$C$4)</f>
        <v>0</v>
      </c>
      <c r="AL174" s="53"/>
      <c r="AM174" s="53">
        <f t="shared" si="272"/>
        <v>0</v>
      </c>
      <c r="AN174" s="53">
        <f t="shared" ref="AN174:AX174" si="359">+AM174</f>
        <v>0</v>
      </c>
      <c r="AO174" s="53">
        <f t="shared" si="359"/>
        <v>0</v>
      </c>
      <c r="AP174" s="53">
        <f t="shared" si="359"/>
        <v>0</v>
      </c>
      <c r="AQ174" s="53">
        <f t="shared" si="359"/>
        <v>0</v>
      </c>
      <c r="AR174" s="53">
        <f t="shared" si="359"/>
        <v>0</v>
      </c>
      <c r="AS174" s="53">
        <f t="shared" si="359"/>
        <v>0</v>
      </c>
      <c r="AT174" s="53">
        <f t="shared" si="359"/>
        <v>0</v>
      </c>
      <c r="AU174" s="53">
        <f t="shared" si="359"/>
        <v>0</v>
      </c>
      <c r="AV174" s="53">
        <f t="shared" si="359"/>
        <v>0</v>
      </c>
      <c r="AW174" s="53">
        <f t="shared" si="359"/>
        <v>0</v>
      </c>
      <c r="AX174" s="53">
        <f t="shared" si="359"/>
        <v>0</v>
      </c>
      <c r="AY174" s="53" cm="1">
        <f t="array" ref="AY174">+INDEX(AM174:AX174,1,Settings!$C$4)</f>
        <v>0</v>
      </c>
      <c r="AZ174" s="53">
        <f t="shared" si="274"/>
        <v>0</v>
      </c>
      <c r="BA174" s="53"/>
      <c r="BB174" s="53">
        <f t="shared" si="275"/>
        <v>0</v>
      </c>
      <c r="BC174" s="53">
        <f t="shared" ref="BC174:BN174" si="360">+BB174</f>
        <v>0</v>
      </c>
      <c r="BD174" s="53">
        <f t="shared" si="360"/>
        <v>0</v>
      </c>
      <c r="BE174" s="53">
        <f t="shared" si="360"/>
        <v>0</v>
      </c>
      <c r="BF174" s="53">
        <f t="shared" si="360"/>
        <v>0</v>
      </c>
      <c r="BG174" s="53">
        <f t="shared" si="360"/>
        <v>0</v>
      </c>
      <c r="BH174" s="53">
        <f t="shared" si="360"/>
        <v>0</v>
      </c>
      <c r="BI174" s="53">
        <f t="shared" si="360"/>
        <v>0</v>
      </c>
      <c r="BJ174" s="53">
        <f t="shared" si="360"/>
        <v>0</v>
      </c>
      <c r="BK174" s="53">
        <f t="shared" si="360"/>
        <v>0</v>
      </c>
      <c r="BL174" s="53">
        <f t="shared" si="360"/>
        <v>0</v>
      </c>
      <c r="BM174" s="53">
        <f t="shared" si="360"/>
        <v>0</v>
      </c>
      <c r="BN174" s="53">
        <f t="shared" si="360"/>
        <v>0</v>
      </c>
      <c r="BO174" s="53"/>
      <c r="BP174" s="53">
        <f t="shared" si="277"/>
        <v>0</v>
      </c>
      <c r="BQ174" s="53"/>
      <c r="BR174" s="53">
        <f t="shared" si="278"/>
        <v>0</v>
      </c>
    </row>
    <row r="175" spans="1:70" x14ac:dyDescent="0.2">
      <c r="A175" s="6">
        <v>1447</v>
      </c>
      <c r="B175" s="6" t="str">
        <f>+VLOOKUP(A175,masterfile!B:C,2,FALSE)</f>
        <v>Forderung. aus stfr.,n.stbaren L+L (EÜR)</v>
      </c>
      <c r="D175" s="53">
        <f>+SUMIF('[1]2017'!$A:$A,$A175,'[1]2017'!$C:$C)-SUMIF('[1]2017'!$E:$E,$A175,'[1]2017'!$G:$G)</f>
        <v>0</v>
      </c>
      <c r="E175" s="53">
        <f>+SUMIF('[1]2018'!$A:$A,$A175,'[1]2018'!$C:$C)-SUMIF('[1]2018'!$E:$E,$A175,'[1]2018'!$G:$G)+D175</f>
        <v>0</v>
      </c>
      <c r="F175" s="53">
        <f>+SUMIF('[1]2019'!$A:$A,$A175,'[1]2019'!$C:$C)-SUMIF('[1]2019'!$E:$E,$A175,'[1]2019'!$G:$G)+E175</f>
        <v>0</v>
      </c>
      <c r="G175" s="53">
        <f>+SUMIF('[1]2020'!$A:$A,$A175,'[1]2020'!$C:$C)-SUMIF('[1]2020'!$E:$E,$A175,'[1]2020'!$G:$G)+F175</f>
        <v>0</v>
      </c>
      <c r="H175" s="53"/>
      <c r="I175" s="53">
        <f>+(SUMIF('[1]2021'!$A:$A,$A175,'[1]2021'!$C:$C)-SUMIF('[1]2021'!$E:$E,$A175,'[1]2021'!$G:$G))/12+G175</f>
        <v>0</v>
      </c>
      <c r="J175" s="53">
        <f>+(SUMIF('[1]2021'!$A:$A,$A175,'[1]2021'!$C:$C)-SUMIF('[1]2021'!$E:$E,$A175,'[1]2021'!$G:$G))/12+I175</f>
        <v>0</v>
      </c>
      <c r="K175" s="53">
        <f>+(SUMIF('[1]2021'!$A:$A,$A175,'[1]2021'!$C:$C)-SUMIF('[1]2021'!$E:$E,$A175,'[1]2021'!$G:$G))/12+J175</f>
        <v>0</v>
      </c>
      <c r="L175" s="53">
        <f>+(SUMIF('[1]2021'!$A:$A,$A175,'[1]2021'!$C:$C)-SUMIF('[1]2021'!$E:$E,$A175,'[1]2021'!$G:$G))/12+K175</f>
        <v>0</v>
      </c>
      <c r="M175" s="53">
        <f>+(SUMIF('[1]2021'!$A:$A,$A175,'[1]2021'!$C:$C)-SUMIF('[1]2021'!$E:$E,$A175,'[1]2021'!$G:$G))/12+L175</f>
        <v>0</v>
      </c>
      <c r="N175" s="53">
        <f>+(SUMIF('[1]2021'!$A:$A,$A175,'[1]2021'!$C:$C)-SUMIF('[1]2021'!$E:$E,$A175,'[1]2021'!$G:$G))/12+M175</f>
        <v>0</v>
      </c>
      <c r="O175" s="53">
        <f>+(SUMIF('[1]2021'!$A:$A,$A175,'[1]2021'!$C:$C)-SUMIF('[1]2021'!$E:$E,$A175,'[1]2021'!$G:$G))/12+N175</f>
        <v>0</v>
      </c>
      <c r="P175" s="53">
        <f>+(SUMIF('[1]2021'!$A:$A,$A175,'[1]2021'!$C:$C)-SUMIF('[1]2021'!$E:$E,$A175,'[1]2021'!$G:$G))/12+O175</f>
        <v>0</v>
      </c>
      <c r="Q175" s="53">
        <f>+(SUMIF('[1]2021'!$A:$A,$A175,'[1]2021'!$C:$C)-SUMIF('[1]2021'!$E:$E,$A175,'[1]2021'!$G:$G))/12+P175</f>
        <v>0</v>
      </c>
      <c r="R175" s="53">
        <f>+(SUMIF('[1]2021'!$A:$A,$A175,'[1]2021'!$C:$C)-SUMIF('[1]2021'!$E:$E,$A175,'[1]2021'!$G:$G))/12+Q175</f>
        <v>0</v>
      </c>
      <c r="S175" s="53">
        <f>+(SUMIF('[1]2021'!$A:$A,$A175,'[1]2021'!$C:$C)-SUMIF('[1]2021'!$E:$E,$A175,'[1]2021'!$G:$G))/12+R175</f>
        <v>0</v>
      </c>
      <c r="T175" s="53">
        <f>+(SUMIF('[1]2021'!$A:$A,$A175,'[1]2021'!$C:$C)-SUMIF('[1]2021'!$E:$E,$A175,'[1]2021'!$G:$G))/12+S175</f>
        <v>0</v>
      </c>
      <c r="U175" s="53" cm="1">
        <f t="array" ref="U175">+INDEX(I175:T175,1,Settings!$C$4)</f>
        <v>0</v>
      </c>
      <c r="V175" s="53" cm="1">
        <f t="array" ref="V175">+INDEX(I175:T175,1,Settings!$C$4)</f>
        <v>0</v>
      </c>
      <c r="W175" s="53"/>
      <c r="X175" s="53">
        <f>V175+SUMIFS(postings!$T:$T,postings!$C:$C,'b-data'!X$2,postings!$D:$D,'b-data'!X$3,postings!$I:$I,'b-data'!$A175)-SUMIFS(postings!$W:$W,postings!$C:$C,'b-data'!X$2,postings!$D:$D,'b-data'!X$3,postings!$M:$M,'b-data'!$A175)</f>
        <v>0</v>
      </c>
      <c r="Y175" s="53">
        <f>X175+SUMIFS(postings!$T:$T,postings!$C:$C,'b-data'!Y$2,postings!$D:$D,'b-data'!Y$3,postings!$I:$I,'b-data'!$A175)-SUMIFS(postings!$W:$W,postings!$C:$C,'b-data'!Y$2,postings!$D:$D,'b-data'!Y$3,postings!$M:$M,'b-data'!$A175)</f>
        <v>0</v>
      </c>
      <c r="Z175" s="53">
        <f>Y175+SUMIFS(postings!$T:$T,postings!$C:$C,'b-data'!Z$2,postings!$D:$D,'b-data'!Z$3,postings!$I:$I,'b-data'!$A175)-SUMIFS(postings!$W:$W,postings!$C:$C,'b-data'!Z$2,postings!$D:$D,'b-data'!Z$3,postings!$M:$M,'b-data'!$A175)</f>
        <v>0</v>
      </c>
      <c r="AA175" s="53">
        <f>Z175+SUMIFS(postings!$T:$T,postings!$C:$C,'b-data'!AA$2,postings!$D:$D,'b-data'!AA$3,postings!$I:$I,'b-data'!$A175)-SUMIFS(postings!$W:$W,postings!$C:$C,'b-data'!AA$2,postings!$D:$D,'b-data'!AA$3,postings!$M:$M,'b-data'!$A175)</f>
        <v>0</v>
      </c>
      <c r="AB175" s="53">
        <f>AA175+SUMIFS(postings!$T:$T,postings!$C:$C,'b-data'!AB$2,postings!$D:$D,'b-data'!AB$3,postings!$I:$I,'b-data'!$A175)-SUMIFS(postings!$W:$W,postings!$C:$C,'b-data'!AB$2,postings!$D:$D,'b-data'!AB$3,postings!$M:$M,'b-data'!$A175)</f>
        <v>0</v>
      </c>
      <c r="AC175" s="53">
        <f>AB175+SUMIFS(postings!$T:$T,postings!$C:$C,'b-data'!AC$2,postings!$D:$D,'b-data'!AC$3,postings!$I:$I,'b-data'!$A175)-SUMIFS(postings!$W:$W,postings!$C:$C,'b-data'!AC$2,postings!$D:$D,'b-data'!AC$3,postings!$M:$M,'b-data'!$A175)</f>
        <v>0</v>
      </c>
      <c r="AD175" s="53">
        <f>AC175+SUMIFS(postings!$T:$T,postings!$C:$C,'b-data'!AD$2,postings!$D:$D,'b-data'!AD$3,postings!$I:$I,'b-data'!$A175)-SUMIFS(postings!$W:$W,postings!$C:$C,'b-data'!AD$2,postings!$D:$D,'b-data'!AD$3,postings!$M:$M,'b-data'!$A175)</f>
        <v>0</v>
      </c>
      <c r="AE175" s="53">
        <f>AD175+SUMIFS(postings!$T:$T,postings!$C:$C,'b-data'!AE$2,postings!$D:$D,'b-data'!AE$3,postings!$I:$I,'b-data'!$A175)-SUMIFS(postings!$W:$W,postings!$C:$C,'b-data'!AE$2,postings!$D:$D,'b-data'!AE$3,postings!$M:$M,'b-data'!$A175)</f>
        <v>0</v>
      </c>
      <c r="AF175" s="53">
        <f>AE175+SUMIFS(postings!$T:$T,postings!$C:$C,'b-data'!AF$2,postings!$D:$D,'b-data'!AF$3,postings!$I:$I,'b-data'!$A175)-SUMIFS(postings!$W:$W,postings!$C:$C,'b-data'!AF$2,postings!$D:$D,'b-data'!AF$3,postings!$M:$M,'b-data'!$A175)</f>
        <v>0</v>
      </c>
      <c r="AG175" s="53">
        <f>AF175+SUMIFS(postings!$T:$T,postings!$C:$C,'b-data'!AG$2,postings!$D:$D,'b-data'!AG$3,postings!$I:$I,'b-data'!$A175)-SUMIFS(postings!$W:$W,postings!$C:$C,'b-data'!AG$2,postings!$D:$D,'b-data'!AG$3,postings!$M:$M,'b-data'!$A175)</f>
        <v>0</v>
      </c>
      <c r="AH175" s="53">
        <f>AG175+SUMIFS(postings!$T:$T,postings!$C:$C,'b-data'!AH$2,postings!$D:$D,'b-data'!AH$3,postings!$I:$I,'b-data'!$A175)-SUMIFS(postings!$W:$W,postings!$C:$C,'b-data'!AH$2,postings!$D:$D,'b-data'!AH$3,postings!$M:$M,'b-data'!$A175)</f>
        <v>0</v>
      </c>
      <c r="AI175" s="53">
        <f>AH175+SUMIFS(postings!$T:$T,postings!$C:$C,'b-data'!AI$2,postings!$D:$D,'b-data'!AI$3,postings!$I:$I,'b-data'!$A175)-SUMIFS(postings!$W:$W,postings!$C:$C,'b-data'!AI$2,postings!$D:$D,'b-data'!AI$3,postings!$M:$M,'b-data'!$A175)</f>
        <v>0</v>
      </c>
      <c r="AJ175" s="53" cm="1">
        <f t="array" ref="AJ175">+INDEX(X175:AI175,1,Settings!$C$4)</f>
        <v>0</v>
      </c>
      <c r="AK175" s="53" cm="1">
        <f t="array" ref="AK175">+INDEX(X175:AI175,1,Settings!$C$4)</f>
        <v>0</v>
      </c>
      <c r="AL175" s="53"/>
      <c r="AM175" s="53">
        <f t="shared" si="272"/>
        <v>0</v>
      </c>
      <c r="AN175" s="53">
        <f t="shared" ref="AN175:AX175" si="361">+AM175</f>
        <v>0</v>
      </c>
      <c r="AO175" s="53">
        <f t="shared" si="361"/>
        <v>0</v>
      </c>
      <c r="AP175" s="53">
        <f t="shared" si="361"/>
        <v>0</v>
      </c>
      <c r="AQ175" s="53">
        <f t="shared" si="361"/>
        <v>0</v>
      </c>
      <c r="AR175" s="53">
        <f t="shared" si="361"/>
        <v>0</v>
      </c>
      <c r="AS175" s="53">
        <f t="shared" si="361"/>
        <v>0</v>
      </c>
      <c r="AT175" s="53">
        <f t="shared" si="361"/>
        <v>0</v>
      </c>
      <c r="AU175" s="53">
        <f t="shared" si="361"/>
        <v>0</v>
      </c>
      <c r="AV175" s="53">
        <f t="shared" si="361"/>
        <v>0</v>
      </c>
      <c r="AW175" s="53">
        <f t="shared" si="361"/>
        <v>0</v>
      </c>
      <c r="AX175" s="53">
        <f t="shared" si="361"/>
        <v>0</v>
      </c>
      <c r="AY175" s="53" cm="1">
        <f t="array" ref="AY175">+INDEX(AM175:AX175,1,Settings!$C$4)</f>
        <v>0</v>
      </c>
      <c r="AZ175" s="53">
        <f t="shared" si="274"/>
        <v>0</v>
      </c>
      <c r="BA175" s="53"/>
      <c r="BB175" s="53">
        <f t="shared" si="275"/>
        <v>0</v>
      </c>
      <c r="BC175" s="53">
        <f t="shared" ref="BC175:BN175" si="362">+BB175</f>
        <v>0</v>
      </c>
      <c r="BD175" s="53">
        <f t="shared" si="362"/>
        <v>0</v>
      </c>
      <c r="BE175" s="53">
        <f t="shared" si="362"/>
        <v>0</v>
      </c>
      <c r="BF175" s="53">
        <f t="shared" si="362"/>
        <v>0</v>
      </c>
      <c r="BG175" s="53">
        <f t="shared" si="362"/>
        <v>0</v>
      </c>
      <c r="BH175" s="53">
        <f t="shared" si="362"/>
        <v>0</v>
      </c>
      <c r="BI175" s="53">
        <f t="shared" si="362"/>
        <v>0</v>
      </c>
      <c r="BJ175" s="53">
        <f t="shared" si="362"/>
        <v>0</v>
      </c>
      <c r="BK175" s="53">
        <f t="shared" si="362"/>
        <v>0</v>
      </c>
      <c r="BL175" s="53">
        <f t="shared" si="362"/>
        <v>0</v>
      </c>
      <c r="BM175" s="53">
        <f t="shared" si="362"/>
        <v>0</v>
      </c>
      <c r="BN175" s="53">
        <f t="shared" si="362"/>
        <v>0</v>
      </c>
      <c r="BO175" s="53"/>
      <c r="BP175" s="53">
        <f t="shared" si="277"/>
        <v>0</v>
      </c>
      <c r="BQ175" s="53"/>
      <c r="BR175" s="53">
        <f t="shared" si="278"/>
        <v>0</v>
      </c>
    </row>
    <row r="176" spans="1:70" x14ac:dyDescent="0.2">
      <c r="A176" s="6">
        <v>1448</v>
      </c>
      <c r="B176" s="6" t="str">
        <f>+VLOOKUP(A176,masterfile!B:C,2,FALSE)</f>
        <v>Forderungen aus L+L nach § 24 UStG (EÜR)</v>
      </c>
      <c r="D176" s="53">
        <f>+SUMIF('[1]2017'!$A:$A,$A176,'[1]2017'!$C:$C)-SUMIF('[1]2017'!$E:$E,$A176,'[1]2017'!$G:$G)</f>
        <v>0</v>
      </c>
      <c r="E176" s="53">
        <f>+SUMIF('[1]2018'!$A:$A,$A176,'[1]2018'!$C:$C)-SUMIF('[1]2018'!$E:$E,$A176,'[1]2018'!$G:$G)+D176</f>
        <v>0</v>
      </c>
      <c r="F176" s="53">
        <f>+SUMIF('[1]2019'!$A:$A,$A176,'[1]2019'!$C:$C)-SUMIF('[1]2019'!$E:$E,$A176,'[1]2019'!$G:$G)+E176</f>
        <v>0</v>
      </c>
      <c r="G176" s="53">
        <f>+SUMIF('[1]2020'!$A:$A,$A176,'[1]2020'!$C:$C)-SUMIF('[1]2020'!$E:$E,$A176,'[1]2020'!$G:$G)+F176</f>
        <v>0</v>
      </c>
      <c r="H176" s="53"/>
      <c r="I176" s="53">
        <f>+(SUMIF('[1]2021'!$A:$A,$A176,'[1]2021'!$C:$C)-SUMIF('[1]2021'!$E:$E,$A176,'[1]2021'!$G:$G))/12+G176</f>
        <v>0</v>
      </c>
      <c r="J176" s="53">
        <f>+(SUMIF('[1]2021'!$A:$A,$A176,'[1]2021'!$C:$C)-SUMIF('[1]2021'!$E:$E,$A176,'[1]2021'!$G:$G))/12+I176</f>
        <v>0</v>
      </c>
      <c r="K176" s="53">
        <f>+(SUMIF('[1]2021'!$A:$A,$A176,'[1]2021'!$C:$C)-SUMIF('[1]2021'!$E:$E,$A176,'[1]2021'!$G:$G))/12+J176</f>
        <v>0</v>
      </c>
      <c r="L176" s="53">
        <f>+(SUMIF('[1]2021'!$A:$A,$A176,'[1]2021'!$C:$C)-SUMIF('[1]2021'!$E:$E,$A176,'[1]2021'!$G:$G))/12+K176</f>
        <v>0</v>
      </c>
      <c r="M176" s="53">
        <f>+(SUMIF('[1]2021'!$A:$A,$A176,'[1]2021'!$C:$C)-SUMIF('[1]2021'!$E:$E,$A176,'[1]2021'!$G:$G))/12+L176</f>
        <v>0</v>
      </c>
      <c r="N176" s="53">
        <f>+(SUMIF('[1]2021'!$A:$A,$A176,'[1]2021'!$C:$C)-SUMIF('[1]2021'!$E:$E,$A176,'[1]2021'!$G:$G))/12+M176</f>
        <v>0</v>
      </c>
      <c r="O176" s="53">
        <f>+(SUMIF('[1]2021'!$A:$A,$A176,'[1]2021'!$C:$C)-SUMIF('[1]2021'!$E:$E,$A176,'[1]2021'!$G:$G))/12+N176</f>
        <v>0</v>
      </c>
      <c r="P176" s="53">
        <f>+(SUMIF('[1]2021'!$A:$A,$A176,'[1]2021'!$C:$C)-SUMIF('[1]2021'!$E:$E,$A176,'[1]2021'!$G:$G))/12+O176</f>
        <v>0</v>
      </c>
      <c r="Q176" s="53">
        <f>+(SUMIF('[1]2021'!$A:$A,$A176,'[1]2021'!$C:$C)-SUMIF('[1]2021'!$E:$E,$A176,'[1]2021'!$G:$G))/12+P176</f>
        <v>0</v>
      </c>
      <c r="R176" s="53">
        <f>+(SUMIF('[1]2021'!$A:$A,$A176,'[1]2021'!$C:$C)-SUMIF('[1]2021'!$E:$E,$A176,'[1]2021'!$G:$G))/12+Q176</f>
        <v>0</v>
      </c>
      <c r="S176" s="53">
        <f>+(SUMIF('[1]2021'!$A:$A,$A176,'[1]2021'!$C:$C)-SUMIF('[1]2021'!$E:$E,$A176,'[1]2021'!$G:$G))/12+R176</f>
        <v>0</v>
      </c>
      <c r="T176" s="53">
        <f>+(SUMIF('[1]2021'!$A:$A,$A176,'[1]2021'!$C:$C)-SUMIF('[1]2021'!$E:$E,$A176,'[1]2021'!$G:$G))/12+S176</f>
        <v>0</v>
      </c>
      <c r="U176" s="53" cm="1">
        <f t="array" ref="U176">+INDEX(I176:T176,1,Settings!$C$4)</f>
        <v>0</v>
      </c>
      <c r="V176" s="53" cm="1">
        <f t="array" ref="V176">+INDEX(I176:T176,1,Settings!$C$4)</f>
        <v>0</v>
      </c>
      <c r="W176" s="53"/>
      <c r="X176" s="53">
        <f>V176+SUMIFS(postings!$T:$T,postings!$C:$C,'b-data'!X$2,postings!$D:$D,'b-data'!X$3,postings!$I:$I,'b-data'!$A176)-SUMIFS(postings!$W:$W,postings!$C:$C,'b-data'!X$2,postings!$D:$D,'b-data'!X$3,postings!$M:$M,'b-data'!$A176)</f>
        <v>0</v>
      </c>
      <c r="Y176" s="53">
        <f>X176+SUMIFS(postings!$T:$T,postings!$C:$C,'b-data'!Y$2,postings!$D:$D,'b-data'!Y$3,postings!$I:$I,'b-data'!$A176)-SUMIFS(postings!$W:$W,postings!$C:$C,'b-data'!Y$2,postings!$D:$D,'b-data'!Y$3,postings!$M:$M,'b-data'!$A176)</f>
        <v>0</v>
      </c>
      <c r="Z176" s="53">
        <f>Y176+SUMIFS(postings!$T:$T,postings!$C:$C,'b-data'!Z$2,postings!$D:$D,'b-data'!Z$3,postings!$I:$I,'b-data'!$A176)-SUMIFS(postings!$W:$W,postings!$C:$C,'b-data'!Z$2,postings!$D:$D,'b-data'!Z$3,postings!$M:$M,'b-data'!$A176)</f>
        <v>0</v>
      </c>
      <c r="AA176" s="53">
        <f>Z176+SUMIFS(postings!$T:$T,postings!$C:$C,'b-data'!AA$2,postings!$D:$D,'b-data'!AA$3,postings!$I:$I,'b-data'!$A176)-SUMIFS(postings!$W:$W,postings!$C:$C,'b-data'!AA$2,postings!$D:$D,'b-data'!AA$3,postings!$M:$M,'b-data'!$A176)</f>
        <v>0</v>
      </c>
      <c r="AB176" s="53">
        <f>AA176+SUMIFS(postings!$T:$T,postings!$C:$C,'b-data'!AB$2,postings!$D:$D,'b-data'!AB$3,postings!$I:$I,'b-data'!$A176)-SUMIFS(postings!$W:$W,postings!$C:$C,'b-data'!AB$2,postings!$D:$D,'b-data'!AB$3,postings!$M:$M,'b-data'!$A176)</f>
        <v>0</v>
      </c>
      <c r="AC176" s="53">
        <f>AB176+SUMIFS(postings!$T:$T,postings!$C:$C,'b-data'!AC$2,postings!$D:$D,'b-data'!AC$3,postings!$I:$I,'b-data'!$A176)-SUMIFS(postings!$W:$W,postings!$C:$C,'b-data'!AC$2,postings!$D:$D,'b-data'!AC$3,postings!$M:$M,'b-data'!$A176)</f>
        <v>0</v>
      </c>
      <c r="AD176" s="53">
        <f>AC176+SUMIFS(postings!$T:$T,postings!$C:$C,'b-data'!AD$2,postings!$D:$D,'b-data'!AD$3,postings!$I:$I,'b-data'!$A176)-SUMIFS(postings!$W:$W,postings!$C:$C,'b-data'!AD$2,postings!$D:$D,'b-data'!AD$3,postings!$M:$M,'b-data'!$A176)</f>
        <v>0</v>
      </c>
      <c r="AE176" s="53">
        <f>AD176+SUMIFS(postings!$T:$T,postings!$C:$C,'b-data'!AE$2,postings!$D:$D,'b-data'!AE$3,postings!$I:$I,'b-data'!$A176)-SUMIFS(postings!$W:$W,postings!$C:$C,'b-data'!AE$2,postings!$D:$D,'b-data'!AE$3,postings!$M:$M,'b-data'!$A176)</f>
        <v>0</v>
      </c>
      <c r="AF176" s="53">
        <f>AE176+SUMIFS(postings!$T:$T,postings!$C:$C,'b-data'!AF$2,postings!$D:$D,'b-data'!AF$3,postings!$I:$I,'b-data'!$A176)-SUMIFS(postings!$W:$W,postings!$C:$C,'b-data'!AF$2,postings!$D:$D,'b-data'!AF$3,postings!$M:$M,'b-data'!$A176)</f>
        <v>0</v>
      </c>
      <c r="AG176" s="53">
        <f>AF176+SUMIFS(postings!$T:$T,postings!$C:$C,'b-data'!AG$2,postings!$D:$D,'b-data'!AG$3,postings!$I:$I,'b-data'!$A176)-SUMIFS(postings!$W:$W,postings!$C:$C,'b-data'!AG$2,postings!$D:$D,'b-data'!AG$3,postings!$M:$M,'b-data'!$A176)</f>
        <v>0</v>
      </c>
      <c r="AH176" s="53">
        <f>AG176+SUMIFS(postings!$T:$T,postings!$C:$C,'b-data'!AH$2,postings!$D:$D,'b-data'!AH$3,postings!$I:$I,'b-data'!$A176)-SUMIFS(postings!$W:$W,postings!$C:$C,'b-data'!AH$2,postings!$D:$D,'b-data'!AH$3,postings!$M:$M,'b-data'!$A176)</f>
        <v>0</v>
      </c>
      <c r="AI176" s="53">
        <f>AH176+SUMIFS(postings!$T:$T,postings!$C:$C,'b-data'!AI$2,postings!$D:$D,'b-data'!AI$3,postings!$I:$I,'b-data'!$A176)-SUMIFS(postings!$W:$W,postings!$C:$C,'b-data'!AI$2,postings!$D:$D,'b-data'!AI$3,postings!$M:$M,'b-data'!$A176)</f>
        <v>0</v>
      </c>
      <c r="AJ176" s="53" cm="1">
        <f t="array" ref="AJ176">+INDEX(X176:AI176,1,Settings!$C$4)</f>
        <v>0</v>
      </c>
      <c r="AK176" s="53" cm="1">
        <f t="array" ref="AK176">+INDEX(X176:AI176,1,Settings!$C$4)</f>
        <v>0</v>
      </c>
      <c r="AL176" s="53"/>
      <c r="AM176" s="53">
        <f t="shared" si="272"/>
        <v>0</v>
      </c>
      <c r="AN176" s="53">
        <f t="shared" ref="AN176:AX176" si="363">+AM176</f>
        <v>0</v>
      </c>
      <c r="AO176" s="53">
        <f t="shared" si="363"/>
        <v>0</v>
      </c>
      <c r="AP176" s="53">
        <f t="shared" si="363"/>
        <v>0</v>
      </c>
      <c r="AQ176" s="53">
        <f t="shared" si="363"/>
        <v>0</v>
      </c>
      <c r="AR176" s="53">
        <f t="shared" si="363"/>
        <v>0</v>
      </c>
      <c r="AS176" s="53">
        <f t="shared" si="363"/>
        <v>0</v>
      </c>
      <c r="AT176" s="53">
        <f t="shared" si="363"/>
        <v>0</v>
      </c>
      <c r="AU176" s="53">
        <f t="shared" si="363"/>
        <v>0</v>
      </c>
      <c r="AV176" s="53">
        <f t="shared" si="363"/>
        <v>0</v>
      </c>
      <c r="AW176" s="53">
        <f t="shared" si="363"/>
        <v>0</v>
      </c>
      <c r="AX176" s="53">
        <f t="shared" si="363"/>
        <v>0</v>
      </c>
      <c r="AY176" s="53" cm="1">
        <f t="array" ref="AY176">+INDEX(AM176:AX176,1,Settings!$C$4)</f>
        <v>0</v>
      </c>
      <c r="AZ176" s="53">
        <f t="shared" si="274"/>
        <v>0</v>
      </c>
      <c r="BA176" s="53"/>
      <c r="BB176" s="53">
        <f t="shared" si="275"/>
        <v>0</v>
      </c>
      <c r="BC176" s="53">
        <f t="shared" ref="BC176:BN176" si="364">+BB176</f>
        <v>0</v>
      </c>
      <c r="BD176" s="53">
        <f t="shared" si="364"/>
        <v>0</v>
      </c>
      <c r="BE176" s="53">
        <f t="shared" si="364"/>
        <v>0</v>
      </c>
      <c r="BF176" s="53">
        <f t="shared" si="364"/>
        <v>0</v>
      </c>
      <c r="BG176" s="53">
        <f t="shared" si="364"/>
        <v>0</v>
      </c>
      <c r="BH176" s="53">
        <f t="shared" si="364"/>
        <v>0</v>
      </c>
      <c r="BI176" s="53">
        <f t="shared" si="364"/>
        <v>0</v>
      </c>
      <c r="BJ176" s="53">
        <f t="shared" si="364"/>
        <v>0</v>
      </c>
      <c r="BK176" s="53">
        <f t="shared" si="364"/>
        <v>0</v>
      </c>
      <c r="BL176" s="53">
        <f t="shared" si="364"/>
        <v>0</v>
      </c>
      <c r="BM176" s="53">
        <f t="shared" si="364"/>
        <v>0</v>
      </c>
      <c r="BN176" s="53">
        <f t="shared" si="364"/>
        <v>0</v>
      </c>
      <c r="BO176" s="53"/>
      <c r="BP176" s="53">
        <f t="shared" si="277"/>
        <v>0</v>
      </c>
      <c r="BQ176" s="53"/>
      <c r="BR176" s="53">
        <f t="shared" si="278"/>
        <v>0</v>
      </c>
    </row>
    <row r="177" spans="1:70" x14ac:dyDescent="0.2">
      <c r="A177" s="6">
        <v>1449</v>
      </c>
      <c r="B177" s="6" t="str">
        <f>+VLOOKUP(A177,masterfile!B:C,2,FALSE)</f>
        <v>Gegenkto Aufteilung Forderungen L+L(EÜR)</v>
      </c>
      <c r="D177" s="53">
        <f>+SUMIF('[1]2017'!$A:$A,$A177,'[1]2017'!$C:$C)-SUMIF('[1]2017'!$E:$E,$A177,'[1]2017'!$G:$G)</f>
        <v>0</v>
      </c>
      <c r="E177" s="53">
        <f>+SUMIF('[1]2018'!$A:$A,$A177,'[1]2018'!$C:$C)-SUMIF('[1]2018'!$E:$E,$A177,'[1]2018'!$G:$G)+D177</f>
        <v>0</v>
      </c>
      <c r="F177" s="53">
        <f>+SUMIF('[1]2019'!$A:$A,$A177,'[1]2019'!$C:$C)-SUMIF('[1]2019'!$E:$E,$A177,'[1]2019'!$G:$G)+E177</f>
        <v>0</v>
      </c>
      <c r="G177" s="53">
        <f>+SUMIF('[1]2020'!$A:$A,$A177,'[1]2020'!$C:$C)-SUMIF('[1]2020'!$E:$E,$A177,'[1]2020'!$G:$G)+F177</f>
        <v>0</v>
      </c>
      <c r="H177" s="53"/>
      <c r="I177" s="53">
        <f>+(SUMIF('[1]2021'!$A:$A,$A177,'[1]2021'!$C:$C)-SUMIF('[1]2021'!$E:$E,$A177,'[1]2021'!$G:$G))/12+G177</f>
        <v>0</v>
      </c>
      <c r="J177" s="53">
        <f>+(SUMIF('[1]2021'!$A:$A,$A177,'[1]2021'!$C:$C)-SUMIF('[1]2021'!$E:$E,$A177,'[1]2021'!$G:$G))/12+I177</f>
        <v>0</v>
      </c>
      <c r="K177" s="53">
        <f>+(SUMIF('[1]2021'!$A:$A,$A177,'[1]2021'!$C:$C)-SUMIF('[1]2021'!$E:$E,$A177,'[1]2021'!$G:$G))/12+J177</f>
        <v>0</v>
      </c>
      <c r="L177" s="53">
        <f>+(SUMIF('[1]2021'!$A:$A,$A177,'[1]2021'!$C:$C)-SUMIF('[1]2021'!$E:$E,$A177,'[1]2021'!$G:$G))/12+K177</f>
        <v>0</v>
      </c>
      <c r="M177" s="53">
        <f>+(SUMIF('[1]2021'!$A:$A,$A177,'[1]2021'!$C:$C)-SUMIF('[1]2021'!$E:$E,$A177,'[1]2021'!$G:$G))/12+L177</f>
        <v>0</v>
      </c>
      <c r="N177" s="53">
        <f>+(SUMIF('[1]2021'!$A:$A,$A177,'[1]2021'!$C:$C)-SUMIF('[1]2021'!$E:$E,$A177,'[1]2021'!$G:$G))/12+M177</f>
        <v>0</v>
      </c>
      <c r="O177" s="53">
        <f>+(SUMIF('[1]2021'!$A:$A,$A177,'[1]2021'!$C:$C)-SUMIF('[1]2021'!$E:$E,$A177,'[1]2021'!$G:$G))/12+N177</f>
        <v>0</v>
      </c>
      <c r="P177" s="53">
        <f>+(SUMIF('[1]2021'!$A:$A,$A177,'[1]2021'!$C:$C)-SUMIF('[1]2021'!$E:$E,$A177,'[1]2021'!$G:$G))/12+O177</f>
        <v>0</v>
      </c>
      <c r="Q177" s="53">
        <f>+(SUMIF('[1]2021'!$A:$A,$A177,'[1]2021'!$C:$C)-SUMIF('[1]2021'!$E:$E,$A177,'[1]2021'!$G:$G))/12+P177</f>
        <v>0</v>
      </c>
      <c r="R177" s="53">
        <f>+(SUMIF('[1]2021'!$A:$A,$A177,'[1]2021'!$C:$C)-SUMIF('[1]2021'!$E:$E,$A177,'[1]2021'!$G:$G))/12+Q177</f>
        <v>0</v>
      </c>
      <c r="S177" s="53">
        <f>+(SUMIF('[1]2021'!$A:$A,$A177,'[1]2021'!$C:$C)-SUMIF('[1]2021'!$E:$E,$A177,'[1]2021'!$G:$G))/12+R177</f>
        <v>0</v>
      </c>
      <c r="T177" s="53">
        <f>+(SUMIF('[1]2021'!$A:$A,$A177,'[1]2021'!$C:$C)-SUMIF('[1]2021'!$E:$E,$A177,'[1]2021'!$G:$G))/12+S177</f>
        <v>0</v>
      </c>
      <c r="U177" s="53" cm="1">
        <f t="array" ref="U177">+INDEX(I177:T177,1,Settings!$C$4)</f>
        <v>0</v>
      </c>
      <c r="V177" s="53" cm="1">
        <f t="array" ref="V177">+INDEX(I177:T177,1,Settings!$C$4)</f>
        <v>0</v>
      </c>
      <c r="W177" s="53"/>
      <c r="X177" s="53">
        <f>V177+SUMIFS(postings!$T:$T,postings!$C:$C,'b-data'!X$2,postings!$D:$D,'b-data'!X$3,postings!$I:$I,'b-data'!$A177)-SUMIFS(postings!$W:$W,postings!$C:$C,'b-data'!X$2,postings!$D:$D,'b-data'!X$3,postings!$M:$M,'b-data'!$A177)</f>
        <v>0</v>
      </c>
      <c r="Y177" s="53">
        <f>X177+SUMIFS(postings!$T:$T,postings!$C:$C,'b-data'!Y$2,postings!$D:$D,'b-data'!Y$3,postings!$I:$I,'b-data'!$A177)-SUMIFS(postings!$W:$W,postings!$C:$C,'b-data'!Y$2,postings!$D:$D,'b-data'!Y$3,postings!$M:$M,'b-data'!$A177)</f>
        <v>0</v>
      </c>
      <c r="Z177" s="53">
        <f>Y177+SUMIFS(postings!$T:$T,postings!$C:$C,'b-data'!Z$2,postings!$D:$D,'b-data'!Z$3,postings!$I:$I,'b-data'!$A177)-SUMIFS(postings!$W:$W,postings!$C:$C,'b-data'!Z$2,postings!$D:$D,'b-data'!Z$3,postings!$M:$M,'b-data'!$A177)</f>
        <v>0</v>
      </c>
      <c r="AA177" s="53">
        <f>Z177+SUMIFS(postings!$T:$T,postings!$C:$C,'b-data'!AA$2,postings!$D:$D,'b-data'!AA$3,postings!$I:$I,'b-data'!$A177)-SUMIFS(postings!$W:$W,postings!$C:$C,'b-data'!AA$2,postings!$D:$D,'b-data'!AA$3,postings!$M:$M,'b-data'!$A177)</f>
        <v>0</v>
      </c>
      <c r="AB177" s="53">
        <f>AA177+SUMIFS(postings!$T:$T,postings!$C:$C,'b-data'!AB$2,postings!$D:$D,'b-data'!AB$3,postings!$I:$I,'b-data'!$A177)-SUMIFS(postings!$W:$W,postings!$C:$C,'b-data'!AB$2,postings!$D:$D,'b-data'!AB$3,postings!$M:$M,'b-data'!$A177)</f>
        <v>0</v>
      </c>
      <c r="AC177" s="53">
        <f>AB177+SUMIFS(postings!$T:$T,postings!$C:$C,'b-data'!AC$2,postings!$D:$D,'b-data'!AC$3,postings!$I:$I,'b-data'!$A177)-SUMIFS(postings!$W:$W,postings!$C:$C,'b-data'!AC$2,postings!$D:$D,'b-data'!AC$3,postings!$M:$M,'b-data'!$A177)</f>
        <v>0</v>
      </c>
      <c r="AD177" s="53">
        <f>AC177+SUMIFS(postings!$T:$T,postings!$C:$C,'b-data'!AD$2,postings!$D:$D,'b-data'!AD$3,postings!$I:$I,'b-data'!$A177)-SUMIFS(postings!$W:$W,postings!$C:$C,'b-data'!AD$2,postings!$D:$D,'b-data'!AD$3,postings!$M:$M,'b-data'!$A177)</f>
        <v>0</v>
      </c>
      <c r="AE177" s="53">
        <f>AD177+SUMIFS(postings!$T:$T,postings!$C:$C,'b-data'!AE$2,postings!$D:$D,'b-data'!AE$3,postings!$I:$I,'b-data'!$A177)-SUMIFS(postings!$W:$W,postings!$C:$C,'b-data'!AE$2,postings!$D:$D,'b-data'!AE$3,postings!$M:$M,'b-data'!$A177)</f>
        <v>0</v>
      </c>
      <c r="AF177" s="53">
        <f>AE177+SUMIFS(postings!$T:$T,postings!$C:$C,'b-data'!AF$2,postings!$D:$D,'b-data'!AF$3,postings!$I:$I,'b-data'!$A177)-SUMIFS(postings!$W:$W,postings!$C:$C,'b-data'!AF$2,postings!$D:$D,'b-data'!AF$3,postings!$M:$M,'b-data'!$A177)</f>
        <v>0</v>
      </c>
      <c r="AG177" s="53">
        <f>AF177+SUMIFS(postings!$T:$T,postings!$C:$C,'b-data'!AG$2,postings!$D:$D,'b-data'!AG$3,postings!$I:$I,'b-data'!$A177)-SUMIFS(postings!$W:$W,postings!$C:$C,'b-data'!AG$2,postings!$D:$D,'b-data'!AG$3,postings!$M:$M,'b-data'!$A177)</f>
        <v>0</v>
      </c>
      <c r="AH177" s="53">
        <f>AG177+SUMIFS(postings!$T:$T,postings!$C:$C,'b-data'!AH$2,postings!$D:$D,'b-data'!AH$3,postings!$I:$I,'b-data'!$A177)-SUMIFS(postings!$W:$W,postings!$C:$C,'b-data'!AH$2,postings!$D:$D,'b-data'!AH$3,postings!$M:$M,'b-data'!$A177)</f>
        <v>0</v>
      </c>
      <c r="AI177" s="53">
        <f>AH177+SUMIFS(postings!$T:$T,postings!$C:$C,'b-data'!AI$2,postings!$D:$D,'b-data'!AI$3,postings!$I:$I,'b-data'!$A177)-SUMIFS(postings!$W:$W,postings!$C:$C,'b-data'!AI$2,postings!$D:$D,'b-data'!AI$3,postings!$M:$M,'b-data'!$A177)</f>
        <v>0</v>
      </c>
      <c r="AJ177" s="53" cm="1">
        <f t="array" ref="AJ177">+INDEX(X177:AI177,1,Settings!$C$4)</f>
        <v>0</v>
      </c>
      <c r="AK177" s="53" cm="1">
        <f t="array" ref="AK177">+INDEX(X177:AI177,1,Settings!$C$4)</f>
        <v>0</v>
      </c>
      <c r="AL177" s="53"/>
      <c r="AM177" s="53">
        <f t="shared" si="272"/>
        <v>0</v>
      </c>
      <c r="AN177" s="53">
        <f t="shared" ref="AN177:AX177" si="365">+AM177</f>
        <v>0</v>
      </c>
      <c r="AO177" s="53">
        <f t="shared" si="365"/>
        <v>0</v>
      </c>
      <c r="AP177" s="53">
        <f t="shared" si="365"/>
        <v>0</v>
      </c>
      <c r="AQ177" s="53">
        <f t="shared" si="365"/>
        <v>0</v>
      </c>
      <c r="AR177" s="53">
        <f t="shared" si="365"/>
        <v>0</v>
      </c>
      <c r="AS177" s="53">
        <f t="shared" si="365"/>
        <v>0</v>
      </c>
      <c r="AT177" s="53">
        <f t="shared" si="365"/>
        <v>0</v>
      </c>
      <c r="AU177" s="53">
        <f t="shared" si="365"/>
        <v>0</v>
      </c>
      <c r="AV177" s="53">
        <f t="shared" si="365"/>
        <v>0</v>
      </c>
      <c r="AW177" s="53">
        <f t="shared" si="365"/>
        <v>0</v>
      </c>
      <c r="AX177" s="53">
        <f t="shared" si="365"/>
        <v>0</v>
      </c>
      <c r="AY177" s="53" cm="1">
        <f t="array" ref="AY177">+INDEX(AM177:AX177,1,Settings!$C$4)</f>
        <v>0</v>
      </c>
      <c r="AZ177" s="53">
        <f t="shared" si="274"/>
        <v>0</v>
      </c>
      <c r="BA177" s="53"/>
      <c r="BB177" s="53">
        <f t="shared" si="275"/>
        <v>0</v>
      </c>
      <c r="BC177" s="53">
        <f t="shared" ref="BC177:BN177" si="366">+BB177</f>
        <v>0</v>
      </c>
      <c r="BD177" s="53">
        <f t="shared" si="366"/>
        <v>0</v>
      </c>
      <c r="BE177" s="53">
        <f t="shared" si="366"/>
        <v>0</v>
      </c>
      <c r="BF177" s="53">
        <f t="shared" si="366"/>
        <v>0</v>
      </c>
      <c r="BG177" s="53">
        <f t="shared" si="366"/>
        <v>0</v>
      </c>
      <c r="BH177" s="53">
        <f t="shared" si="366"/>
        <v>0</v>
      </c>
      <c r="BI177" s="53">
        <f t="shared" si="366"/>
        <v>0</v>
      </c>
      <c r="BJ177" s="53">
        <f t="shared" si="366"/>
        <v>0</v>
      </c>
      <c r="BK177" s="53">
        <f t="shared" si="366"/>
        <v>0</v>
      </c>
      <c r="BL177" s="53">
        <f t="shared" si="366"/>
        <v>0</v>
      </c>
      <c r="BM177" s="53">
        <f t="shared" si="366"/>
        <v>0</v>
      </c>
      <c r="BN177" s="53">
        <f t="shared" si="366"/>
        <v>0</v>
      </c>
      <c r="BO177" s="53"/>
      <c r="BP177" s="53">
        <f t="shared" si="277"/>
        <v>0</v>
      </c>
      <c r="BQ177" s="53"/>
      <c r="BR177" s="53">
        <f t="shared" si="278"/>
        <v>0</v>
      </c>
    </row>
    <row r="178" spans="1:70" x14ac:dyDescent="0.2">
      <c r="A178" s="6">
        <v>1450</v>
      </c>
      <c r="B178" s="6" t="str">
        <f>+VLOOKUP(A178,masterfile!B:C,2,FALSE)</f>
        <v>Forderungen n. § 11 Abs.1 S.2 EStG (EÜR)</v>
      </c>
      <c r="D178" s="53">
        <f>+SUMIF('[1]2017'!$A:$A,$A178,'[1]2017'!$C:$C)-SUMIF('[1]2017'!$E:$E,$A178,'[1]2017'!$G:$G)</f>
        <v>0</v>
      </c>
      <c r="E178" s="53">
        <f>+SUMIF('[1]2018'!$A:$A,$A178,'[1]2018'!$C:$C)-SUMIF('[1]2018'!$E:$E,$A178,'[1]2018'!$G:$G)+D178</f>
        <v>0</v>
      </c>
      <c r="F178" s="53">
        <f>+SUMIF('[1]2019'!$A:$A,$A178,'[1]2019'!$C:$C)-SUMIF('[1]2019'!$E:$E,$A178,'[1]2019'!$G:$G)+E178</f>
        <v>0</v>
      </c>
      <c r="G178" s="53">
        <f>+SUMIF('[1]2020'!$A:$A,$A178,'[1]2020'!$C:$C)-SUMIF('[1]2020'!$E:$E,$A178,'[1]2020'!$G:$G)+F178</f>
        <v>0</v>
      </c>
      <c r="H178" s="53"/>
      <c r="I178" s="53">
        <f>+(SUMIF('[1]2021'!$A:$A,$A178,'[1]2021'!$C:$C)-SUMIF('[1]2021'!$E:$E,$A178,'[1]2021'!$G:$G))/12+G178</f>
        <v>0</v>
      </c>
      <c r="J178" s="53">
        <f>+(SUMIF('[1]2021'!$A:$A,$A178,'[1]2021'!$C:$C)-SUMIF('[1]2021'!$E:$E,$A178,'[1]2021'!$G:$G))/12+I178</f>
        <v>0</v>
      </c>
      <c r="K178" s="53">
        <f>+(SUMIF('[1]2021'!$A:$A,$A178,'[1]2021'!$C:$C)-SUMIF('[1]2021'!$E:$E,$A178,'[1]2021'!$G:$G))/12+J178</f>
        <v>0</v>
      </c>
      <c r="L178" s="53">
        <f>+(SUMIF('[1]2021'!$A:$A,$A178,'[1]2021'!$C:$C)-SUMIF('[1]2021'!$E:$E,$A178,'[1]2021'!$G:$G))/12+K178</f>
        <v>0</v>
      </c>
      <c r="M178" s="53">
        <f>+(SUMIF('[1]2021'!$A:$A,$A178,'[1]2021'!$C:$C)-SUMIF('[1]2021'!$E:$E,$A178,'[1]2021'!$G:$G))/12+L178</f>
        <v>0</v>
      </c>
      <c r="N178" s="53">
        <f>+(SUMIF('[1]2021'!$A:$A,$A178,'[1]2021'!$C:$C)-SUMIF('[1]2021'!$E:$E,$A178,'[1]2021'!$G:$G))/12+M178</f>
        <v>0</v>
      </c>
      <c r="O178" s="53">
        <f>+(SUMIF('[1]2021'!$A:$A,$A178,'[1]2021'!$C:$C)-SUMIF('[1]2021'!$E:$E,$A178,'[1]2021'!$G:$G))/12+N178</f>
        <v>0</v>
      </c>
      <c r="P178" s="53">
        <f>+(SUMIF('[1]2021'!$A:$A,$A178,'[1]2021'!$C:$C)-SUMIF('[1]2021'!$E:$E,$A178,'[1]2021'!$G:$G))/12+O178</f>
        <v>0</v>
      </c>
      <c r="Q178" s="53">
        <f>+(SUMIF('[1]2021'!$A:$A,$A178,'[1]2021'!$C:$C)-SUMIF('[1]2021'!$E:$E,$A178,'[1]2021'!$G:$G))/12+P178</f>
        <v>0</v>
      </c>
      <c r="R178" s="53">
        <f>+(SUMIF('[1]2021'!$A:$A,$A178,'[1]2021'!$C:$C)-SUMIF('[1]2021'!$E:$E,$A178,'[1]2021'!$G:$G))/12+Q178</f>
        <v>0</v>
      </c>
      <c r="S178" s="53">
        <f>+(SUMIF('[1]2021'!$A:$A,$A178,'[1]2021'!$C:$C)-SUMIF('[1]2021'!$E:$E,$A178,'[1]2021'!$G:$G))/12+R178</f>
        <v>0</v>
      </c>
      <c r="T178" s="53">
        <f>+(SUMIF('[1]2021'!$A:$A,$A178,'[1]2021'!$C:$C)-SUMIF('[1]2021'!$E:$E,$A178,'[1]2021'!$G:$G))/12+S178</f>
        <v>0</v>
      </c>
      <c r="U178" s="53" cm="1">
        <f t="array" ref="U178">+INDEX(I178:T178,1,Settings!$C$4)</f>
        <v>0</v>
      </c>
      <c r="V178" s="53" cm="1">
        <f t="array" ref="V178">+INDEX(I178:T178,1,Settings!$C$4)</f>
        <v>0</v>
      </c>
      <c r="W178" s="53"/>
      <c r="X178" s="53">
        <f>V178+SUMIFS(postings!$T:$T,postings!$C:$C,'b-data'!X$2,postings!$D:$D,'b-data'!X$3,postings!$I:$I,'b-data'!$A178)-SUMIFS(postings!$W:$W,postings!$C:$C,'b-data'!X$2,postings!$D:$D,'b-data'!X$3,postings!$M:$M,'b-data'!$A178)</f>
        <v>0</v>
      </c>
      <c r="Y178" s="53">
        <f>X178+SUMIFS(postings!$T:$T,postings!$C:$C,'b-data'!Y$2,postings!$D:$D,'b-data'!Y$3,postings!$I:$I,'b-data'!$A178)-SUMIFS(postings!$W:$W,postings!$C:$C,'b-data'!Y$2,postings!$D:$D,'b-data'!Y$3,postings!$M:$M,'b-data'!$A178)</f>
        <v>0</v>
      </c>
      <c r="Z178" s="53">
        <f>Y178+SUMIFS(postings!$T:$T,postings!$C:$C,'b-data'!Z$2,postings!$D:$D,'b-data'!Z$3,postings!$I:$I,'b-data'!$A178)-SUMIFS(postings!$W:$W,postings!$C:$C,'b-data'!Z$2,postings!$D:$D,'b-data'!Z$3,postings!$M:$M,'b-data'!$A178)</f>
        <v>0</v>
      </c>
      <c r="AA178" s="53">
        <f>Z178+SUMIFS(postings!$T:$T,postings!$C:$C,'b-data'!AA$2,postings!$D:$D,'b-data'!AA$3,postings!$I:$I,'b-data'!$A178)-SUMIFS(postings!$W:$W,postings!$C:$C,'b-data'!AA$2,postings!$D:$D,'b-data'!AA$3,postings!$M:$M,'b-data'!$A178)</f>
        <v>0</v>
      </c>
      <c r="AB178" s="53">
        <f>AA178+SUMIFS(postings!$T:$T,postings!$C:$C,'b-data'!AB$2,postings!$D:$D,'b-data'!AB$3,postings!$I:$I,'b-data'!$A178)-SUMIFS(postings!$W:$W,postings!$C:$C,'b-data'!AB$2,postings!$D:$D,'b-data'!AB$3,postings!$M:$M,'b-data'!$A178)</f>
        <v>0</v>
      </c>
      <c r="AC178" s="53">
        <f>AB178+SUMIFS(postings!$T:$T,postings!$C:$C,'b-data'!AC$2,postings!$D:$D,'b-data'!AC$3,postings!$I:$I,'b-data'!$A178)-SUMIFS(postings!$W:$W,postings!$C:$C,'b-data'!AC$2,postings!$D:$D,'b-data'!AC$3,postings!$M:$M,'b-data'!$A178)</f>
        <v>0</v>
      </c>
      <c r="AD178" s="53">
        <f>AC178+SUMIFS(postings!$T:$T,postings!$C:$C,'b-data'!AD$2,postings!$D:$D,'b-data'!AD$3,postings!$I:$I,'b-data'!$A178)-SUMIFS(postings!$W:$W,postings!$C:$C,'b-data'!AD$2,postings!$D:$D,'b-data'!AD$3,postings!$M:$M,'b-data'!$A178)</f>
        <v>0</v>
      </c>
      <c r="AE178" s="53">
        <f>AD178+SUMIFS(postings!$T:$T,postings!$C:$C,'b-data'!AE$2,postings!$D:$D,'b-data'!AE$3,postings!$I:$I,'b-data'!$A178)-SUMIFS(postings!$W:$W,postings!$C:$C,'b-data'!AE$2,postings!$D:$D,'b-data'!AE$3,postings!$M:$M,'b-data'!$A178)</f>
        <v>0</v>
      </c>
      <c r="AF178" s="53">
        <f>AE178+SUMIFS(postings!$T:$T,postings!$C:$C,'b-data'!AF$2,postings!$D:$D,'b-data'!AF$3,postings!$I:$I,'b-data'!$A178)-SUMIFS(postings!$W:$W,postings!$C:$C,'b-data'!AF$2,postings!$D:$D,'b-data'!AF$3,postings!$M:$M,'b-data'!$A178)</f>
        <v>0</v>
      </c>
      <c r="AG178" s="53">
        <f>AF178+SUMIFS(postings!$T:$T,postings!$C:$C,'b-data'!AG$2,postings!$D:$D,'b-data'!AG$3,postings!$I:$I,'b-data'!$A178)-SUMIFS(postings!$W:$W,postings!$C:$C,'b-data'!AG$2,postings!$D:$D,'b-data'!AG$3,postings!$M:$M,'b-data'!$A178)</f>
        <v>0</v>
      </c>
      <c r="AH178" s="53">
        <f>AG178+SUMIFS(postings!$T:$T,postings!$C:$C,'b-data'!AH$2,postings!$D:$D,'b-data'!AH$3,postings!$I:$I,'b-data'!$A178)-SUMIFS(postings!$W:$W,postings!$C:$C,'b-data'!AH$2,postings!$D:$D,'b-data'!AH$3,postings!$M:$M,'b-data'!$A178)</f>
        <v>0</v>
      </c>
      <c r="AI178" s="53">
        <f>AH178+SUMIFS(postings!$T:$T,postings!$C:$C,'b-data'!AI$2,postings!$D:$D,'b-data'!AI$3,postings!$I:$I,'b-data'!$A178)-SUMIFS(postings!$W:$W,postings!$C:$C,'b-data'!AI$2,postings!$D:$D,'b-data'!AI$3,postings!$M:$M,'b-data'!$A178)</f>
        <v>0</v>
      </c>
      <c r="AJ178" s="53" cm="1">
        <f t="array" ref="AJ178">+INDEX(X178:AI178,1,Settings!$C$4)</f>
        <v>0</v>
      </c>
      <c r="AK178" s="53" cm="1">
        <f t="array" ref="AK178">+INDEX(X178:AI178,1,Settings!$C$4)</f>
        <v>0</v>
      </c>
      <c r="AL178" s="53"/>
      <c r="AM178" s="53">
        <f t="shared" si="272"/>
        <v>0</v>
      </c>
      <c r="AN178" s="53">
        <f t="shared" ref="AN178:AX178" si="367">+AM178</f>
        <v>0</v>
      </c>
      <c r="AO178" s="53">
        <f t="shared" si="367"/>
        <v>0</v>
      </c>
      <c r="AP178" s="53">
        <f t="shared" si="367"/>
        <v>0</v>
      </c>
      <c r="AQ178" s="53">
        <f t="shared" si="367"/>
        <v>0</v>
      </c>
      <c r="AR178" s="53">
        <f t="shared" si="367"/>
        <v>0</v>
      </c>
      <c r="AS178" s="53">
        <f t="shared" si="367"/>
        <v>0</v>
      </c>
      <c r="AT178" s="53">
        <f t="shared" si="367"/>
        <v>0</v>
      </c>
      <c r="AU178" s="53">
        <f t="shared" si="367"/>
        <v>0</v>
      </c>
      <c r="AV178" s="53">
        <f t="shared" si="367"/>
        <v>0</v>
      </c>
      <c r="AW178" s="53">
        <f t="shared" si="367"/>
        <v>0</v>
      </c>
      <c r="AX178" s="53">
        <f t="shared" si="367"/>
        <v>0</v>
      </c>
      <c r="AY178" s="53" cm="1">
        <f t="array" ref="AY178">+INDEX(AM178:AX178,1,Settings!$C$4)</f>
        <v>0</v>
      </c>
      <c r="AZ178" s="53">
        <f t="shared" si="274"/>
        <v>0</v>
      </c>
      <c r="BA178" s="53"/>
      <c r="BB178" s="53">
        <f t="shared" si="275"/>
        <v>0</v>
      </c>
      <c r="BC178" s="53">
        <f t="shared" ref="BC178:BN178" si="368">+BB178</f>
        <v>0</v>
      </c>
      <c r="BD178" s="53">
        <f t="shared" si="368"/>
        <v>0</v>
      </c>
      <c r="BE178" s="53">
        <f t="shared" si="368"/>
        <v>0</v>
      </c>
      <c r="BF178" s="53">
        <f t="shared" si="368"/>
        <v>0</v>
      </c>
      <c r="BG178" s="53">
        <f t="shared" si="368"/>
        <v>0</v>
      </c>
      <c r="BH178" s="53">
        <f t="shared" si="368"/>
        <v>0</v>
      </c>
      <c r="BI178" s="53">
        <f t="shared" si="368"/>
        <v>0</v>
      </c>
      <c r="BJ178" s="53">
        <f t="shared" si="368"/>
        <v>0</v>
      </c>
      <c r="BK178" s="53">
        <f t="shared" si="368"/>
        <v>0</v>
      </c>
      <c r="BL178" s="53">
        <f t="shared" si="368"/>
        <v>0</v>
      </c>
      <c r="BM178" s="53">
        <f t="shared" si="368"/>
        <v>0</v>
      </c>
      <c r="BN178" s="53">
        <f t="shared" si="368"/>
        <v>0</v>
      </c>
      <c r="BO178" s="53"/>
      <c r="BP178" s="53">
        <f t="shared" si="277"/>
        <v>0</v>
      </c>
      <c r="BQ178" s="53"/>
      <c r="BR178" s="53">
        <f t="shared" si="278"/>
        <v>0</v>
      </c>
    </row>
    <row r="179" spans="1:70" x14ac:dyDescent="0.2">
      <c r="A179" s="6">
        <v>1451</v>
      </c>
      <c r="B179" s="6" t="str">
        <f>+VLOOKUP(A179,masterfile!B:C,2,FALSE)</f>
        <v>Forderg.a. Lieferungen/Leistungen b.1 J</v>
      </c>
      <c r="D179" s="53">
        <f>+SUMIF('[1]2017'!$A:$A,$A179,'[1]2017'!$C:$C)-SUMIF('[1]2017'!$E:$E,$A179,'[1]2017'!$G:$G)</f>
        <v>0</v>
      </c>
      <c r="E179" s="53">
        <f>+SUMIF('[1]2018'!$A:$A,$A179,'[1]2018'!$C:$C)-SUMIF('[1]2018'!$E:$E,$A179,'[1]2018'!$G:$G)+D179</f>
        <v>0</v>
      </c>
      <c r="F179" s="53">
        <f>+SUMIF('[1]2019'!$A:$A,$A179,'[1]2019'!$C:$C)-SUMIF('[1]2019'!$E:$E,$A179,'[1]2019'!$G:$G)+E179</f>
        <v>0</v>
      </c>
      <c r="G179" s="53">
        <f>+SUMIF('[1]2020'!$A:$A,$A179,'[1]2020'!$C:$C)-SUMIF('[1]2020'!$E:$E,$A179,'[1]2020'!$G:$G)+F179</f>
        <v>0</v>
      </c>
      <c r="H179" s="53"/>
      <c r="I179" s="53">
        <f>+(SUMIF('[1]2021'!$A:$A,$A179,'[1]2021'!$C:$C)-SUMIF('[1]2021'!$E:$E,$A179,'[1]2021'!$G:$G))/12+G179</f>
        <v>0</v>
      </c>
      <c r="J179" s="53">
        <f>+(SUMIF('[1]2021'!$A:$A,$A179,'[1]2021'!$C:$C)-SUMIF('[1]2021'!$E:$E,$A179,'[1]2021'!$G:$G))/12+I179</f>
        <v>0</v>
      </c>
      <c r="K179" s="53">
        <f>+(SUMIF('[1]2021'!$A:$A,$A179,'[1]2021'!$C:$C)-SUMIF('[1]2021'!$E:$E,$A179,'[1]2021'!$G:$G))/12+J179</f>
        <v>0</v>
      </c>
      <c r="L179" s="53">
        <f>+(SUMIF('[1]2021'!$A:$A,$A179,'[1]2021'!$C:$C)-SUMIF('[1]2021'!$E:$E,$A179,'[1]2021'!$G:$G))/12+K179</f>
        <v>0</v>
      </c>
      <c r="M179" s="53">
        <f>+(SUMIF('[1]2021'!$A:$A,$A179,'[1]2021'!$C:$C)-SUMIF('[1]2021'!$E:$E,$A179,'[1]2021'!$G:$G))/12+L179</f>
        <v>0</v>
      </c>
      <c r="N179" s="53">
        <f>+(SUMIF('[1]2021'!$A:$A,$A179,'[1]2021'!$C:$C)-SUMIF('[1]2021'!$E:$E,$A179,'[1]2021'!$G:$G))/12+M179</f>
        <v>0</v>
      </c>
      <c r="O179" s="53">
        <f>+(SUMIF('[1]2021'!$A:$A,$A179,'[1]2021'!$C:$C)-SUMIF('[1]2021'!$E:$E,$A179,'[1]2021'!$G:$G))/12+N179</f>
        <v>0</v>
      </c>
      <c r="P179" s="53">
        <f>+(SUMIF('[1]2021'!$A:$A,$A179,'[1]2021'!$C:$C)-SUMIF('[1]2021'!$E:$E,$A179,'[1]2021'!$G:$G))/12+O179</f>
        <v>0</v>
      </c>
      <c r="Q179" s="53">
        <f>+(SUMIF('[1]2021'!$A:$A,$A179,'[1]2021'!$C:$C)-SUMIF('[1]2021'!$E:$E,$A179,'[1]2021'!$G:$G))/12+P179</f>
        <v>0</v>
      </c>
      <c r="R179" s="53">
        <f>+(SUMIF('[1]2021'!$A:$A,$A179,'[1]2021'!$C:$C)-SUMIF('[1]2021'!$E:$E,$A179,'[1]2021'!$G:$G))/12+Q179</f>
        <v>0</v>
      </c>
      <c r="S179" s="53">
        <f>+(SUMIF('[1]2021'!$A:$A,$A179,'[1]2021'!$C:$C)-SUMIF('[1]2021'!$E:$E,$A179,'[1]2021'!$G:$G))/12+R179</f>
        <v>0</v>
      </c>
      <c r="T179" s="53">
        <f>+(SUMIF('[1]2021'!$A:$A,$A179,'[1]2021'!$C:$C)-SUMIF('[1]2021'!$E:$E,$A179,'[1]2021'!$G:$G))/12+S179</f>
        <v>0</v>
      </c>
      <c r="U179" s="53" cm="1">
        <f t="array" ref="U179">+INDEX(I179:T179,1,Settings!$C$4)</f>
        <v>0</v>
      </c>
      <c r="V179" s="53" cm="1">
        <f t="array" ref="V179">+INDEX(I179:T179,1,Settings!$C$4)</f>
        <v>0</v>
      </c>
      <c r="W179" s="53"/>
      <c r="X179" s="53">
        <f>V179+SUMIFS(postings!$T:$T,postings!$C:$C,'b-data'!X$2,postings!$D:$D,'b-data'!X$3,postings!$I:$I,'b-data'!$A179)-SUMIFS(postings!$W:$W,postings!$C:$C,'b-data'!X$2,postings!$D:$D,'b-data'!X$3,postings!$M:$M,'b-data'!$A179)</f>
        <v>0</v>
      </c>
      <c r="Y179" s="53">
        <f>X179+SUMIFS(postings!$T:$T,postings!$C:$C,'b-data'!Y$2,postings!$D:$D,'b-data'!Y$3,postings!$I:$I,'b-data'!$A179)-SUMIFS(postings!$W:$W,postings!$C:$C,'b-data'!Y$2,postings!$D:$D,'b-data'!Y$3,postings!$M:$M,'b-data'!$A179)</f>
        <v>0</v>
      </c>
      <c r="Z179" s="53">
        <f>Y179+SUMIFS(postings!$T:$T,postings!$C:$C,'b-data'!Z$2,postings!$D:$D,'b-data'!Z$3,postings!$I:$I,'b-data'!$A179)-SUMIFS(postings!$W:$W,postings!$C:$C,'b-data'!Z$2,postings!$D:$D,'b-data'!Z$3,postings!$M:$M,'b-data'!$A179)</f>
        <v>0</v>
      </c>
      <c r="AA179" s="53">
        <f>Z179+SUMIFS(postings!$T:$T,postings!$C:$C,'b-data'!AA$2,postings!$D:$D,'b-data'!AA$3,postings!$I:$I,'b-data'!$A179)-SUMIFS(postings!$W:$W,postings!$C:$C,'b-data'!AA$2,postings!$D:$D,'b-data'!AA$3,postings!$M:$M,'b-data'!$A179)</f>
        <v>0</v>
      </c>
      <c r="AB179" s="53">
        <f>AA179+SUMIFS(postings!$T:$T,postings!$C:$C,'b-data'!AB$2,postings!$D:$D,'b-data'!AB$3,postings!$I:$I,'b-data'!$A179)-SUMIFS(postings!$W:$W,postings!$C:$C,'b-data'!AB$2,postings!$D:$D,'b-data'!AB$3,postings!$M:$M,'b-data'!$A179)</f>
        <v>0</v>
      </c>
      <c r="AC179" s="53">
        <f>AB179+SUMIFS(postings!$T:$T,postings!$C:$C,'b-data'!AC$2,postings!$D:$D,'b-data'!AC$3,postings!$I:$I,'b-data'!$A179)-SUMIFS(postings!$W:$W,postings!$C:$C,'b-data'!AC$2,postings!$D:$D,'b-data'!AC$3,postings!$M:$M,'b-data'!$A179)</f>
        <v>0</v>
      </c>
      <c r="AD179" s="53">
        <f>AC179+SUMIFS(postings!$T:$T,postings!$C:$C,'b-data'!AD$2,postings!$D:$D,'b-data'!AD$3,postings!$I:$I,'b-data'!$A179)-SUMIFS(postings!$W:$W,postings!$C:$C,'b-data'!AD$2,postings!$D:$D,'b-data'!AD$3,postings!$M:$M,'b-data'!$A179)</f>
        <v>0</v>
      </c>
      <c r="AE179" s="53">
        <f>AD179+SUMIFS(postings!$T:$T,postings!$C:$C,'b-data'!AE$2,postings!$D:$D,'b-data'!AE$3,postings!$I:$I,'b-data'!$A179)-SUMIFS(postings!$W:$W,postings!$C:$C,'b-data'!AE$2,postings!$D:$D,'b-data'!AE$3,postings!$M:$M,'b-data'!$A179)</f>
        <v>0</v>
      </c>
      <c r="AF179" s="53">
        <f>AE179+SUMIFS(postings!$T:$T,postings!$C:$C,'b-data'!AF$2,postings!$D:$D,'b-data'!AF$3,postings!$I:$I,'b-data'!$A179)-SUMIFS(postings!$W:$W,postings!$C:$C,'b-data'!AF$2,postings!$D:$D,'b-data'!AF$3,postings!$M:$M,'b-data'!$A179)</f>
        <v>0</v>
      </c>
      <c r="AG179" s="53">
        <f>AF179+SUMIFS(postings!$T:$T,postings!$C:$C,'b-data'!AG$2,postings!$D:$D,'b-data'!AG$3,postings!$I:$I,'b-data'!$A179)-SUMIFS(postings!$W:$W,postings!$C:$C,'b-data'!AG$2,postings!$D:$D,'b-data'!AG$3,postings!$M:$M,'b-data'!$A179)</f>
        <v>0</v>
      </c>
      <c r="AH179" s="53">
        <f>AG179+SUMIFS(postings!$T:$T,postings!$C:$C,'b-data'!AH$2,postings!$D:$D,'b-data'!AH$3,postings!$I:$I,'b-data'!$A179)-SUMIFS(postings!$W:$W,postings!$C:$C,'b-data'!AH$2,postings!$D:$D,'b-data'!AH$3,postings!$M:$M,'b-data'!$A179)</f>
        <v>0</v>
      </c>
      <c r="AI179" s="53">
        <f>AH179+SUMIFS(postings!$T:$T,postings!$C:$C,'b-data'!AI$2,postings!$D:$D,'b-data'!AI$3,postings!$I:$I,'b-data'!$A179)-SUMIFS(postings!$W:$W,postings!$C:$C,'b-data'!AI$2,postings!$D:$D,'b-data'!AI$3,postings!$M:$M,'b-data'!$A179)</f>
        <v>0</v>
      </c>
      <c r="AJ179" s="53" cm="1">
        <f t="array" ref="AJ179">+INDEX(X179:AI179,1,Settings!$C$4)</f>
        <v>0</v>
      </c>
      <c r="AK179" s="53" cm="1">
        <f t="array" ref="AK179">+INDEX(X179:AI179,1,Settings!$C$4)</f>
        <v>0</v>
      </c>
      <c r="AL179" s="53"/>
      <c r="AM179" s="53">
        <f t="shared" si="272"/>
        <v>0</v>
      </c>
      <c r="AN179" s="53">
        <f t="shared" ref="AN179:AX179" si="369">+AM179</f>
        <v>0</v>
      </c>
      <c r="AO179" s="53">
        <f t="shared" si="369"/>
        <v>0</v>
      </c>
      <c r="AP179" s="53">
        <f t="shared" si="369"/>
        <v>0</v>
      </c>
      <c r="AQ179" s="53">
        <f t="shared" si="369"/>
        <v>0</v>
      </c>
      <c r="AR179" s="53">
        <f t="shared" si="369"/>
        <v>0</v>
      </c>
      <c r="AS179" s="53">
        <f t="shared" si="369"/>
        <v>0</v>
      </c>
      <c r="AT179" s="53">
        <f t="shared" si="369"/>
        <v>0</v>
      </c>
      <c r="AU179" s="53">
        <f t="shared" si="369"/>
        <v>0</v>
      </c>
      <c r="AV179" s="53">
        <f t="shared" si="369"/>
        <v>0</v>
      </c>
      <c r="AW179" s="53">
        <f t="shared" si="369"/>
        <v>0</v>
      </c>
      <c r="AX179" s="53">
        <f t="shared" si="369"/>
        <v>0</v>
      </c>
      <c r="AY179" s="53" cm="1">
        <f t="array" ref="AY179">+INDEX(AM179:AX179,1,Settings!$C$4)</f>
        <v>0</v>
      </c>
      <c r="AZ179" s="53">
        <f t="shared" si="274"/>
        <v>0</v>
      </c>
      <c r="BA179" s="53"/>
      <c r="BB179" s="53">
        <f t="shared" si="275"/>
        <v>0</v>
      </c>
      <c r="BC179" s="53">
        <f t="shared" ref="BC179:BN179" si="370">+BB179</f>
        <v>0</v>
      </c>
      <c r="BD179" s="53">
        <f t="shared" si="370"/>
        <v>0</v>
      </c>
      <c r="BE179" s="53">
        <f t="shared" si="370"/>
        <v>0</v>
      </c>
      <c r="BF179" s="53">
        <f t="shared" si="370"/>
        <v>0</v>
      </c>
      <c r="BG179" s="53">
        <f t="shared" si="370"/>
        <v>0</v>
      </c>
      <c r="BH179" s="53">
        <f t="shared" si="370"/>
        <v>0</v>
      </c>
      <c r="BI179" s="53">
        <f t="shared" si="370"/>
        <v>0</v>
      </c>
      <c r="BJ179" s="53">
        <f t="shared" si="370"/>
        <v>0</v>
      </c>
      <c r="BK179" s="53">
        <f t="shared" si="370"/>
        <v>0</v>
      </c>
      <c r="BL179" s="53">
        <f t="shared" si="370"/>
        <v>0</v>
      </c>
      <c r="BM179" s="53">
        <f t="shared" si="370"/>
        <v>0</v>
      </c>
      <c r="BN179" s="53">
        <f t="shared" si="370"/>
        <v>0</v>
      </c>
      <c r="BO179" s="53"/>
      <c r="BP179" s="53">
        <f t="shared" si="277"/>
        <v>0</v>
      </c>
      <c r="BQ179" s="53"/>
      <c r="BR179" s="53">
        <f t="shared" si="278"/>
        <v>0</v>
      </c>
    </row>
    <row r="180" spans="1:70" x14ac:dyDescent="0.2">
      <c r="A180" s="6">
        <v>1455</v>
      </c>
      <c r="B180" s="6" t="str">
        <f>+VLOOKUP(A180,masterfile!B:C,2,FALSE)</f>
        <v>Forderg.a. Lieferungen/Leistungen g.1 J</v>
      </c>
      <c r="D180" s="53">
        <f>+SUMIF('[1]2017'!$A:$A,$A180,'[1]2017'!$C:$C)-SUMIF('[1]2017'!$E:$E,$A180,'[1]2017'!$G:$G)</f>
        <v>0</v>
      </c>
      <c r="E180" s="53">
        <f>+SUMIF('[1]2018'!$A:$A,$A180,'[1]2018'!$C:$C)-SUMIF('[1]2018'!$E:$E,$A180,'[1]2018'!$G:$G)+D180</f>
        <v>0</v>
      </c>
      <c r="F180" s="53">
        <f>+SUMIF('[1]2019'!$A:$A,$A180,'[1]2019'!$C:$C)-SUMIF('[1]2019'!$E:$E,$A180,'[1]2019'!$G:$G)+E180</f>
        <v>0</v>
      </c>
      <c r="G180" s="53">
        <f>+SUMIF('[1]2020'!$A:$A,$A180,'[1]2020'!$C:$C)-SUMIF('[1]2020'!$E:$E,$A180,'[1]2020'!$G:$G)+F180</f>
        <v>0</v>
      </c>
      <c r="H180" s="53"/>
      <c r="I180" s="53">
        <f>+(SUMIF('[1]2021'!$A:$A,$A180,'[1]2021'!$C:$C)-SUMIF('[1]2021'!$E:$E,$A180,'[1]2021'!$G:$G))/12+G180</f>
        <v>0</v>
      </c>
      <c r="J180" s="53">
        <f>+(SUMIF('[1]2021'!$A:$A,$A180,'[1]2021'!$C:$C)-SUMIF('[1]2021'!$E:$E,$A180,'[1]2021'!$G:$G))/12+I180</f>
        <v>0</v>
      </c>
      <c r="K180" s="53">
        <f>+(SUMIF('[1]2021'!$A:$A,$A180,'[1]2021'!$C:$C)-SUMIF('[1]2021'!$E:$E,$A180,'[1]2021'!$G:$G))/12+J180</f>
        <v>0</v>
      </c>
      <c r="L180" s="53">
        <f>+(SUMIF('[1]2021'!$A:$A,$A180,'[1]2021'!$C:$C)-SUMIF('[1]2021'!$E:$E,$A180,'[1]2021'!$G:$G))/12+K180</f>
        <v>0</v>
      </c>
      <c r="M180" s="53">
        <f>+(SUMIF('[1]2021'!$A:$A,$A180,'[1]2021'!$C:$C)-SUMIF('[1]2021'!$E:$E,$A180,'[1]2021'!$G:$G))/12+L180</f>
        <v>0</v>
      </c>
      <c r="N180" s="53">
        <f>+(SUMIF('[1]2021'!$A:$A,$A180,'[1]2021'!$C:$C)-SUMIF('[1]2021'!$E:$E,$A180,'[1]2021'!$G:$G))/12+M180</f>
        <v>0</v>
      </c>
      <c r="O180" s="53">
        <f>+(SUMIF('[1]2021'!$A:$A,$A180,'[1]2021'!$C:$C)-SUMIF('[1]2021'!$E:$E,$A180,'[1]2021'!$G:$G))/12+N180</f>
        <v>0</v>
      </c>
      <c r="P180" s="53">
        <f>+(SUMIF('[1]2021'!$A:$A,$A180,'[1]2021'!$C:$C)-SUMIF('[1]2021'!$E:$E,$A180,'[1]2021'!$G:$G))/12+O180</f>
        <v>0</v>
      </c>
      <c r="Q180" s="53">
        <f>+(SUMIF('[1]2021'!$A:$A,$A180,'[1]2021'!$C:$C)-SUMIF('[1]2021'!$E:$E,$A180,'[1]2021'!$G:$G))/12+P180</f>
        <v>0</v>
      </c>
      <c r="R180" s="53">
        <f>+(SUMIF('[1]2021'!$A:$A,$A180,'[1]2021'!$C:$C)-SUMIF('[1]2021'!$E:$E,$A180,'[1]2021'!$G:$G))/12+Q180</f>
        <v>0</v>
      </c>
      <c r="S180" s="53">
        <f>+(SUMIF('[1]2021'!$A:$A,$A180,'[1]2021'!$C:$C)-SUMIF('[1]2021'!$E:$E,$A180,'[1]2021'!$G:$G))/12+R180</f>
        <v>0</v>
      </c>
      <c r="T180" s="53">
        <f>+(SUMIF('[1]2021'!$A:$A,$A180,'[1]2021'!$C:$C)-SUMIF('[1]2021'!$E:$E,$A180,'[1]2021'!$G:$G))/12+S180</f>
        <v>0</v>
      </c>
      <c r="U180" s="53" cm="1">
        <f t="array" ref="U180">+INDEX(I180:T180,1,Settings!$C$4)</f>
        <v>0</v>
      </c>
      <c r="V180" s="53" cm="1">
        <f t="array" ref="V180">+INDEX(I180:T180,1,Settings!$C$4)</f>
        <v>0</v>
      </c>
      <c r="W180" s="53"/>
      <c r="X180" s="53">
        <f>V180+SUMIFS(postings!$T:$T,postings!$C:$C,'b-data'!X$2,postings!$D:$D,'b-data'!X$3,postings!$I:$I,'b-data'!$A180)-SUMIFS(postings!$W:$W,postings!$C:$C,'b-data'!X$2,postings!$D:$D,'b-data'!X$3,postings!$M:$M,'b-data'!$A180)</f>
        <v>0</v>
      </c>
      <c r="Y180" s="53">
        <f>X180+SUMIFS(postings!$T:$T,postings!$C:$C,'b-data'!Y$2,postings!$D:$D,'b-data'!Y$3,postings!$I:$I,'b-data'!$A180)-SUMIFS(postings!$W:$W,postings!$C:$C,'b-data'!Y$2,postings!$D:$D,'b-data'!Y$3,postings!$M:$M,'b-data'!$A180)</f>
        <v>0</v>
      </c>
      <c r="Z180" s="53">
        <f>Y180+SUMIFS(postings!$T:$T,postings!$C:$C,'b-data'!Z$2,postings!$D:$D,'b-data'!Z$3,postings!$I:$I,'b-data'!$A180)-SUMIFS(postings!$W:$W,postings!$C:$C,'b-data'!Z$2,postings!$D:$D,'b-data'!Z$3,postings!$M:$M,'b-data'!$A180)</f>
        <v>0</v>
      </c>
      <c r="AA180" s="53">
        <f>Z180+SUMIFS(postings!$T:$T,postings!$C:$C,'b-data'!AA$2,postings!$D:$D,'b-data'!AA$3,postings!$I:$I,'b-data'!$A180)-SUMIFS(postings!$W:$W,postings!$C:$C,'b-data'!AA$2,postings!$D:$D,'b-data'!AA$3,postings!$M:$M,'b-data'!$A180)</f>
        <v>0</v>
      </c>
      <c r="AB180" s="53">
        <f>AA180+SUMIFS(postings!$T:$T,postings!$C:$C,'b-data'!AB$2,postings!$D:$D,'b-data'!AB$3,postings!$I:$I,'b-data'!$A180)-SUMIFS(postings!$W:$W,postings!$C:$C,'b-data'!AB$2,postings!$D:$D,'b-data'!AB$3,postings!$M:$M,'b-data'!$A180)</f>
        <v>0</v>
      </c>
      <c r="AC180" s="53">
        <f>AB180+SUMIFS(postings!$T:$T,postings!$C:$C,'b-data'!AC$2,postings!$D:$D,'b-data'!AC$3,postings!$I:$I,'b-data'!$A180)-SUMIFS(postings!$W:$W,postings!$C:$C,'b-data'!AC$2,postings!$D:$D,'b-data'!AC$3,postings!$M:$M,'b-data'!$A180)</f>
        <v>0</v>
      </c>
      <c r="AD180" s="53">
        <f>AC180+SUMIFS(postings!$T:$T,postings!$C:$C,'b-data'!AD$2,postings!$D:$D,'b-data'!AD$3,postings!$I:$I,'b-data'!$A180)-SUMIFS(postings!$W:$W,postings!$C:$C,'b-data'!AD$2,postings!$D:$D,'b-data'!AD$3,postings!$M:$M,'b-data'!$A180)</f>
        <v>0</v>
      </c>
      <c r="AE180" s="53">
        <f>AD180+SUMIFS(postings!$T:$T,postings!$C:$C,'b-data'!AE$2,postings!$D:$D,'b-data'!AE$3,postings!$I:$I,'b-data'!$A180)-SUMIFS(postings!$W:$W,postings!$C:$C,'b-data'!AE$2,postings!$D:$D,'b-data'!AE$3,postings!$M:$M,'b-data'!$A180)</f>
        <v>0</v>
      </c>
      <c r="AF180" s="53">
        <f>AE180+SUMIFS(postings!$T:$T,postings!$C:$C,'b-data'!AF$2,postings!$D:$D,'b-data'!AF$3,postings!$I:$I,'b-data'!$A180)-SUMIFS(postings!$W:$W,postings!$C:$C,'b-data'!AF$2,postings!$D:$D,'b-data'!AF$3,postings!$M:$M,'b-data'!$A180)</f>
        <v>0</v>
      </c>
      <c r="AG180" s="53">
        <f>AF180+SUMIFS(postings!$T:$T,postings!$C:$C,'b-data'!AG$2,postings!$D:$D,'b-data'!AG$3,postings!$I:$I,'b-data'!$A180)-SUMIFS(postings!$W:$W,postings!$C:$C,'b-data'!AG$2,postings!$D:$D,'b-data'!AG$3,postings!$M:$M,'b-data'!$A180)</f>
        <v>0</v>
      </c>
      <c r="AH180" s="53">
        <f>AG180+SUMIFS(postings!$T:$T,postings!$C:$C,'b-data'!AH$2,postings!$D:$D,'b-data'!AH$3,postings!$I:$I,'b-data'!$A180)-SUMIFS(postings!$W:$W,postings!$C:$C,'b-data'!AH$2,postings!$D:$D,'b-data'!AH$3,postings!$M:$M,'b-data'!$A180)</f>
        <v>0</v>
      </c>
      <c r="AI180" s="53">
        <f>AH180+SUMIFS(postings!$T:$T,postings!$C:$C,'b-data'!AI$2,postings!$D:$D,'b-data'!AI$3,postings!$I:$I,'b-data'!$A180)-SUMIFS(postings!$W:$W,postings!$C:$C,'b-data'!AI$2,postings!$D:$D,'b-data'!AI$3,postings!$M:$M,'b-data'!$A180)</f>
        <v>0</v>
      </c>
      <c r="AJ180" s="53" cm="1">
        <f t="array" ref="AJ180">+INDEX(X180:AI180,1,Settings!$C$4)</f>
        <v>0</v>
      </c>
      <c r="AK180" s="53" cm="1">
        <f t="array" ref="AK180">+INDEX(X180:AI180,1,Settings!$C$4)</f>
        <v>0</v>
      </c>
      <c r="AL180" s="53"/>
      <c r="AM180" s="53">
        <f t="shared" si="272"/>
        <v>0</v>
      </c>
      <c r="AN180" s="53">
        <f t="shared" ref="AN180:AX180" si="371">+AM180</f>
        <v>0</v>
      </c>
      <c r="AO180" s="53">
        <f t="shared" si="371"/>
        <v>0</v>
      </c>
      <c r="AP180" s="53">
        <f t="shared" si="371"/>
        <v>0</v>
      </c>
      <c r="AQ180" s="53">
        <f t="shared" si="371"/>
        <v>0</v>
      </c>
      <c r="AR180" s="53">
        <f t="shared" si="371"/>
        <v>0</v>
      </c>
      <c r="AS180" s="53">
        <f t="shared" si="371"/>
        <v>0</v>
      </c>
      <c r="AT180" s="53">
        <f t="shared" si="371"/>
        <v>0</v>
      </c>
      <c r="AU180" s="53">
        <f t="shared" si="371"/>
        <v>0</v>
      </c>
      <c r="AV180" s="53">
        <f t="shared" si="371"/>
        <v>0</v>
      </c>
      <c r="AW180" s="53">
        <f t="shared" si="371"/>
        <v>0</v>
      </c>
      <c r="AX180" s="53">
        <f t="shared" si="371"/>
        <v>0</v>
      </c>
      <c r="AY180" s="53" cm="1">
        <f t="array" ref="AY180">+INDEX(AM180:AX180,1,Settings!$C$4)</f>
        <v>0</v>
      </c>
      <c r="AZ180" s="53">
        <f t="shared" si="274"/>
        <v>0</v>
      </c>
      <c r="BA180" s="53"/>
      <c r="BB180" s="53">
        <f t="shared" si="275"/>
        <v>0</v>
      </c>
      <c r="BC180" s="53">
        <f t="shared" ref="BC180:BN180" si="372">+BB180</f>
        <v>0</v>
      </c>
      <c r="BD180" s="53">
        <f t="shared" si="372"/>
        <v>0</v>
      </c>
      <c r="BE180" s="53">
        <f t="shared" si="372"/>
        <v>0</v>
      </c>
      <c r="BF180" s="53">
        <f t="shared" si="372"/>
        <v>0</v>
      </c>
      <c r="BG180" s="53">
        <f t="shared" si="372"/>
        <v>0</v>
      </c>
      <c r="BH180" s="53">
        <f t="shared" si="372"/>
        <v>0</v>
      </c>
      <c r="BI180" s="53">
        <f t="shared" si="372"/>
        <v>0</v>
      </c>
      <c r="BJ180" s="53">
        <f t="shared" si="372"/>
        <v>0</v>
      </c>
      <c r="BK180" s="53">
        <f t="shared" si="372"/>
        <v>0</v>
      </c>
      <c r="BL180" s="53">
        <f t="shared" si="372"/>
        <v>0</v>
      </c>
      <c r="BM180" s="53">
        <f t="shared" si="372"/>
        <v>0</v>
      </c>
      <c r="BN180" s="53">
        <f t="shared" si="372"/>
        <v>0</v>
      </c>
      <c r="BO180" s="53"/>
      <c r="BP180" s="53">
        <f t="shared" si="277"/>
        <v>0</v>
      </c>
      <c r="BQ180" s="53"/>
      <c r="BR180" s="53">
        <f t="shared" si="278"/>
        <v>0</v>
      </c>
    </row>
    <row r="181" spans="1:70" x14ac:dyDescent="0.2">
      <c r="A181" s="6">
        <v>1460</v>
      </c>
      <c r="B181" s="6" t="str">
        <f>+VLOOKUP(A181,masterfile!B:C,2,FALSE)</f>
        <v>Zweifelhafte Forderungen</v>
      </c>
      <c r="D181" s="53">
        <f>+SUMIF('[1]2017'!$A:$A,$A181,'[1]2017'!$C:$C)-SUMIF('[1]2017'!$E:$E,$A181,'[1]2017'!$G:$G)</f>
        <v>0</v>
      </c>
      <c r="E181" s="53">
        <f>+SUMIF('[1]2018'!$A:$A,$A181,'[1]2018'!$C:$C)-SUMIF('[1]2018'!$E:$E,$A181,'[1]2018'!$G:$G)+D181</f>
        <v>0</v>
      </c>
      <c r="F181" s="53">
        <f>+SUMIF('[1]2019'!$A:$A,$A181,'[1]2019'!$C:$C)-SUMIF('[1]2019'!$E:$E,$A181,'[1]2019'!$G:$G)+E181</f>
        <v>0</v>
      </c>
      <c r="G181" s="53">
        <f>+SUMIF('[1]2020'!$A:$A,$A181,'[1]2020'!$C:$C)-SUMIF('[1]2020'!$E:$E,$A181,'[1]2020'!$G:$G)+F181</f>
        <v>0</v>
      </c>
      <c r="H181" s="53"/>
      <c r="I181" s="53">
        <f>+(SUMIF('[1]2021'!$A:$A,$A181,'[1]2021'!$C:$C)-SUMIF('[1]2021'!$E:$E,$A181,'[1]2021'!$G:$G))/12+G181</f>
        <v>0</v>
      </c>
      <c r="J181" s="53">
        <f>+(SUMIF('[1]2021'!$A:$A,$A181,'[1]2021'!$C:$C)-SUMIF('[1]2021'!$E:$E,$A181,'[1]2021'!$G:$G))/12+I181</f>
        <v>0</v>
      </c>
      <c r="K181" s="53">
        <f>+(SUMIF('[1]2021'!$A:$A,$A181,'[1]2021'!$C:$C)-SUMIF('[1]2021'!$E:$E,$A181,'[1]2021'!$G:$G))/12+J181</f>
        <v>0</v>
      </c>
      <c r="L181" s="53">
        <f>+(SUMIF('[1]2021'!$A:$A,$A181,'[1]2021'!$C:$C)-SUMIF('[1]2021'!$E:$E,$A181,'[1]2021'!$G:$G))/12+K181</f>
        <v>0</v>
      </c>
      <c r="M181" s="53">
        <f>+(SUMIF('[1]2021'!$A:$A,$A181,'[1]2021'!$C:$C)-SUMIF('[1]2021'!$E:$E,$A181,'[1]2021'!$G:$G))/12+L181</f>
        <v>0</v>
      </c>
      <c r="N181" s="53">
        <f>+(SUMIF('[1]2021'!$A:$A,$A181,'[1]2021'!$C:$C)-SUMIF('[1]2021'!$E:$E,$A181,'[1]2021'!$G:$G))/12+M181</f>
        <v>0</v>
      </c>
      <c r="O181" s="53">
        <f>+(SUMIF('[1]2021'!$A:$A,$A181,'[1]2021'!$C:$C)-SUMIF('[1]2021'!$E:$E,$A181,'[1]2021'!$G:$G))/12+N181</f>
        <v>0</v>
      </c>
      <c r="P181" s="53">
        <f>+(SUMIF('[1]2021'!$A:$A,$A181,'[1]2021'!$C:$C)-SUMIF('[1]2021'!$E:$E,$A181,'[1]2021'!$G:$G))/12+O181</f>
        <v>0</v>
      </c>
      <c r="Q181" s="53">
        <f>+(SUMIF('[1]2021'!$A:$A,$A181,'[1]2021'!$C:$C)-SUMIF('[1]2021'!$E:$E,$A181,'[1]2021'!$G:$G))/12+P181</f>
        <v>0</v>
      </c>
      <c r="R181" s="53">
        <f>+(SUMIF('[1]2021'!$A:$A,$A181,'[1]2021'!$C:$C)-SUMIF('[1]2021'!$E:$E,$A181,'[1]2021'!$G:$G))/12+Q181</f>
        <v>0</v>
      </c>
      <c r="S181" s="53">
        <f>+(SUMIF('[1]2021'!$A:$A,$A181,'[1]2021'!$C:$C)-SUMIF('[1]2021'!$E:$E,$A181,'[1]2021'!$G:$G))/12+R181</f>
        <v>0</v>
      </c>
      <c r="T181" s="53">
        <f>+(SUMIF('[1]2021'!$A:$A,$A181,'[1]2021'!$C:$C)-SUMIF('[1]2021'!$E:$E,$A181,'[1]2021'!$G:$G))/12+S181</f>
        <v>0</v>
      </c>
      <c r="U181" s="53" cm="1">
        <f t="array" ref="U181">+INDEX(I181:T181,1,Settings!$C$4)</f>
        <v>0</v>
      </c>
      <c r="V181" s="53" cm="1">
        <f t="array" ref="V181">+INDEX(I181:T181,1,Settings!$C$4)</f>
        <v>0</v>
      </c>
      <c r="W181" s="53"/>
      <c r="X181" s="53">
        <f>V181+SUMIFS(postings!$T:$T,postings!$C:$C,'b-data'!X$2,postings!$D:$D,'b-data'!X$3,postings!$I:$I,'b-data'!$A181)-SUMIFS(postings!$W:$W,postings!$C:$C,'b-data'!X$2,postings!$D:$D,'b-data'!X$3,postings!$M:$M,'b-data'!$A181)</f>
        <v>0</v>
      </c>
      <c r="Y181" s="53">
        <f>X181+SUMIFS(postings!$T:$T,postings!$C:$C,'b-data'!Y$2,postings!$D:$D,'b-data'!Y$3,postings!$I:$I,'b-data'!$A181)-SUMIFS(postings!$W:$W,postings!$C:$C,'b-data'!Y$2,postings!$D:$D,'b-data'!Y$3,postings!$M:$M,'b-data'!$A181)</f>
        <v>0</v>
      </c>
      <c r="Z181" s="53">
        <f>Y181+SUMIFS(postings!$T:$T,postings!$C:$C,'b-data'!Z$2,postings!$D:$D,'b-data'!Z$3,postings!$I:$I,'b-data'!$A181)-SUMIFS(postings!$W:$W,postings!$C:$C,'b-data'!Z$2,postings!$D:$D,'b-data'!Z$3,postings!$M:$M,'b-data'!$A181)</f>
        <v>0</v>
      </c>
      <c r="AA181" s="53">
        <f>Z181+SUMIFS(postings!$T:$T,postings!$C:$C,'b-data'!AA$2,postings!$D:$D,'b-data'!AA$3,postings!$I:$I,'b-data'!$A181)-SUMIFS(postings!$W:$W,postings!$C:$C,'b-data'!AA$2,postings!$D:$D,'b-data'!AA$3,postings!$M:$M,'b-data'!$A181)</f>
        <v>0</v>
      </c>
      <c r="AB181" s="53">
        <f>AA181+SUMIFS(postings!$T:$T,postings!$C:$C,'b-data'!AB$2,postings!$D:$D,'b-data'!AB$3,postings!$I:$I,'b-data'!$A181)-SUMIFS(postings!$W:$W,postings!$C:$C,'b-data'!AB$2,postings!$D:$D,'b-data'!AB$3,postings!$M:$M,'b-data'!$A181)</f>
        <v>0</v>
      </c>
      <c r="AC181" s="53">
        <f>AB181+SUMIFS(postings!$T:$T,postings!$C:$C,'b-data'!AC$2,postings!$D:$D,'b-data'!AC$3,postings!$I:$I,'b-data'!$A181)-SUMIFS(postings!$W:$W,postings!$C:$C,'b-data'!AC$2,postings!$D:$D,'b-data'!AC$3,postings!$M:$M,'b-data'!$A181)</f>
        <v>0</v>
      </c>
      <c r="AD181" s="53">
        <f>AC181+SUMIFS(postings!$T:$T,postings!$C:$C,'b-data'!AD$2,postings!$D:$D,'b-data'!AD$3,postings!$I:$I,'b-data'!$A181)-SUMIFS(postings!$W:$W,postings!$C:$C,'b-data'!AD$2,postings!$D:$D,'b-data'!AD$3,postings!$M:$M,'b-data'!$A181)</f>
        <v>0</v>
      </c>
      <c r="AE181" s="53">
        <f>AD181+SUMIFS(postings!$T:$T,postings!$C:$C,'b-data'!AE$2,postings!$D:$D,'b-data'!AE$3,postings!$I:$I,'b-data'!$A181)-SUMIFS(postings!$W:$W,postings!$C:$C,'b-data'!AE$2,postings!$D:$D,'b-data'!AE$3,postings!$M:$M,'b-data'!$A181)</f>
        <v>0</v>
      </c>
      <c r="AF181" s="53">
        <f>AE181+SUMIFS(postings!$T:$T,postings!$C:$C,'b-data'!AF$2,postings!$D:$D,'b-data'!AF$3,postings!$I:$I,'b-data'!$A181)-SUMIFS(postings!$W:$W,postings!$C:$C,'b-data'!AF$2,postings!$D:$D,'b-data'!AF$3,postings!$M:$M,'b-data'!$A181)</f>
        <v>0</v>
      </c>
      <c r="AG181" s="53">
        <f>AF181+SUMIFS(postings!$T:$T,postings!$C:$C,'b-data'!AG$2,postings!$D:$D,'b-data'!AG$3,postings!$I:$I,'b-data'!$A181)-SUMIFS(postings!$W:$W,postings!$C:$C,'b-data'!AG$2,postings!$D:$D,'b-data'!AG$3,postings!$M:$M,'b-data'!$A181)</f>
        <v>0</v>
      </c>
      <c r="AH181" s="53">
        <f>AG181+SUMIFS(postings!$T:$T,postings!$C:$C,'b-data'!AH$2,postings!$D:$D,'b-data'!AH$3,postings!$I:$I,'b-data'!$A181)-SUMIFS(postings!$W:$W,postings!$C:$C,'b-data'!AH$2,postings!$D:$D,'b-data'!AH$3,postings!$M:$M,'b-data'!$A181)</f>
        <v>0</v>
      </c>
      <c r="AI181" s="53">
        <f>AH181+SUMIFS(postings!$T:$T,postings!$C:$C,'b-data'!AI$2,postings!$D:$D,'b-data'!AI$3,postings!$I:$I,'b-data'!$A181)-SUMIFS(postings!$W:$W,postings!$C:$C,'b-data'!AI$2,postings!$D:$D,'b-data'!AI$3,postings!$M:$M,'b-data'!$A181)</f>
        <v>0</v>
      </c>
      <c r="AJ181" s="53" cm="1">
        <f t="array" ref="AJ181">+INDEX(X181:AI181,1,Settings!$C$4)</f>
        <v>0</v>
      </c>
      <c r="AK181" s="53" cm="1">
        <f t="array" ref="AK181">+INDEX(X181:AI181,1,Settings!$C$4)</f>
        <v>0</v>
      </c>
      <c r="AL181" s="53"/>
      <c r="AM181" s="53">
        <f t="shared" si="272"/>
        <v>0</v>
      </c>
      <c r="AN181" s="53">
        <f t="shared" ref="AN181:AX181" si="373">+AM181</f>
        <v>0</v>
      </c>
      <c r="AO181" s="53">
        <f t="shared" si="373"/>
        <v>0</v>
      </c>
      <c r="AP181" s="53">
        <f t="shared" si="373"/>
        <v>0</v>
      </c>
      <c r="AQ181" s="53">
        <f t="shared" si="373"/>
        <v>0</v>
      </c>
      <c r="AR181" s="53">
        <f t="shared" si="373"/>
        <v>0</v>
      </c>
      <c r="AS181" s="53">
        <f t="shared" si="373"/>
        <v>0</v>
      </c>
      <c r="AT181" s="53">
        <f t="shared" si="373"/>
        <v>0</v>
      </c>
      <c r="AU181" s="53">
        <f t="shared" si="373"/>
        <v>0</v>
      </c>
      <c r="AV181" s="53">
        <f t="shared" si="373"/>
        <v>0</v>
      </c>
      <c r="AW181" s="53">
        <f t="shared" si="373"/>
        <v>0</v>
      </c>
      <c r="AX181" s="53">
        <f t="shared" si="373"/>
        <v>0</v>
      </c>
      <c r="AY181" s="53" cm="1">
        <f t="array" ref="AY181">+INDEX(AM181:AX181,1,Settings!$C$4)</f>
        <v>0</v>
      </c>
      <c r="AZ181" s="53">
        <f t="shared" si="274"/>
        <v>0</v>
      </c>
      <c r="BA181" s="53"/>
      <c r="BB181" s="53">
        <f t="shared" si="275"/>
        <v>0</v>
      </c>
      <c r="BC181" s="53">
        <f t="shared" ref="BC181:BN181" si="374">+BB181</f>
        <v>0</v>
      </c>
      <c r="BD181" s="53">
        <f t="shared" si="374"/>
        <v>0</v>
      </c>
      <c r="BE181" s="53">
        <f t="shared" si="374"/>
        <v>0</v>
      </c>
      <c r="BF181" s="53">
        <f t="shared" si="374"/>
        <v>0</v>
      </c>
      <c r="BG181" s="53">
        <f t="shared" si="374"/>
        <v>0</v>
      </c>
      <c r="BH181" s="53">
        <f t="shared" si="374"/>
        <v>0</v>
      </c>
      <c r="BI181" s="53">
        <f t="shared" si="374"/>
        <v>0</v>
      </c>
      <c r="BJ181" s="53">
        <f t="shared" si="374"/>
        <v>0</v>
      </c>
      <c r="BK181" s="53">
        <f t="shared" si="374"/>
        <v>0</v>
      </c>
      <c r="BL181" s="53">
        <f t="shared" si="374"/>
        <v>0</v>
      </c>
      <c r="BM181" s="53">
        <f t="shared" si="374"/>
        <v>0</v>
      </c>
      <c r="BN181" s="53">
        <f t="shared" si="374"/>
        <v>0</v>
      </c>
      <c r="BO181" s="53"/>
      <c r="BP181" s="53">
        <f t="shared" si="277"/>
        <v>0</v>
      </c>
      <c r="BQ181" s="53"/>
      <c r="BR181" s="53">
        <f t="shared" si="278"/>
        <v>0</v>
      </c>
    </row>
    <row r="182" spans="1:70" x14ac:dyDescent="0.2">
      <c r="A182" s="6">
        <v>1461</v>
      </c>
      <c r="B182" s="6" t="str">
        <f>+VLOOKUP(A182,masterfile!B:C,2,FALSE)</f>
        <v>Zweifelhafte Forderungen (bis 1 Jahr)</v>
      </c>
      <c r="D182" s="53">
        <f>+SUMIF('[1]2017'!$A:$A,$A182,'[1]2017'!$C:$C)-SUMIF('[1]2017'!$E:$E,$A182,'[1]2017'!$G:$G)</f>
        <v>0</v>
      </c>
      <c r="E182" s="53">
        <f>+SUMIF('[1]2018'!$A:$A,$A182,'[1]2018'!$C:$C)-SUMIF('[1]2018'!$E:$E,$A182,'[1]2018'!$G:$G)+D182</f>
        <v>0</v>
      </c>
      <c r="F182" s="53">
        <f>+SUMIF('[1]2019'!$A:$A,$A182,'[1]2019'!$C:$C)-SUMIF('[1]2019'!$E:$E,$A182,'[1]2019'!$G:$G)+E182</f>
        <v>0</v>
      </c>
      <c r="G182" s="53">
        <f>+SUMIF('[1]2020'!$A:$A,$A182,'[1]2020'!$C:$C)-SUMIF('[1]2020'!$E:$E,$A182,'[1]2020'!$G:$G)+F182</f>
        <v>0</v>
      </c>
      <c r="H182" s="53"/>
      <c r="I182" s="53">
        <f>+(SUMIF('[1]2021'!$A:$A,$A182,'[1]2021'!$C:$C)-SUMIF('[1]2021'!$E:$E,$A182,'[1]2021'!$G:$G))/12+G182</f>
        <v>0</v>
      </c>
      <c r="J182" s="53">
        <f>+(SUMIF('[1]2021'!$A:$A,$A182,'[1]2021'!$C:$C)-SUMIF('[1]2021'!$E:$E,$A182,'[1]2021'!$G:$G))/12+I182</f>
        <v>0</v>
      </c>
      <c r="K182" s="53">
        <f>+(SUMIF('[1]2021'!$A:$A,$A182,'[1]2021'!$C:$C)-SUMIF('[1]2021'!$E:$E,$A182,'[1]2021'!$G:$G))/12+J182</f>
        <v>0</v>
      </c>
      <c r="L182" s="53">
        <f>+(SUMIF('[1]2021'!$A:$A,$A182,'[1]2021'!$C:$C)-SUMIF('[1]2021'!$E:$E,$A182,'[1]2021'!$G:$G))/12+K182</f>
        <v>0</v>
      </c>
      <c r="M182" s="53">
        <f>+(SUMIF('[1]2021'!$A:$A,$A182,'[1]2021'!$C:$C)-SUMIF('[1]2021'!$E:$E,$A182,'[1]2021'!$G:$G))/12+L182</f>
        <v>0</v>
      </c>
      <c r="N182" s="53">
        <f>+(SUMIF('[1]2021'!$A:$A,$A182,'[1]2021'!$C:$C)-SUMIF('[1]2021'!$E:$E,$A182,'[1]2021'!$G:$G))/12+M182</f>
        <v>0</v>
      </c>
      <c r="O182" s="53">
        <f>+(SUMIF('[1]2021'!$A:$A,$A182,'[1]2021'!$C:$C)-SUMIF('[1]2021'!$E:$E,$A182,'[1]2021'!$G:$G))/12+N182</f>
        <v>0</v>
      </c>
      <c r="P182" s="53">
        <f>+(SUMIF('[1]2021'!$A:$A,$A182,'[1]2021'!$C:$C)-SUMIF('[1]2021'!$E:$E,$A182,'[1]2021'!$G:$G))/12+O182</f>
        <v>0</v>
      </c>
      <c r="Q182" s="53">
        <f>+(SUMIF('[1]2021'!$A:$A,$A182,'[1]2021'!$C:$C)-SUMIF('[1]2021'!$E:$E,$A182,'[1]2021'!$G:$G))/12+P182</f>
        <v>0</v>
      </c>
      <c r="R182" s="53">
        <f>+(SUMIF('[1]2021'!$A:$A,$A182,'[1]2021'!$C:$C)-SUMIF('[1]2021'!$E:$E,$A182,'[1]2021'!$G:$G))/12+Q182</f>
        <v>0</v>
      </c>
      <c r="S182" s="53">
        <f>+(SUMIF('[1]2021'!$A:$A,$A182,'[1]2021'!$C:$C)-SUMIF('[1]2021'!$E:$E,$A182,'[1]2021'!$G:$G))/12+R182</f>
        <v>0</v>
      </c>
      <c r="T182" s="53">
        <f>+(SUMIF('[1]2021'!$A:$A,$A182,'[1]2021'!$C:$C)-SUMIF('[1]2021'!$E:$E,$A182,'[1]2021'!$G:$G))/12+S182</f>
        <v>0</v>
      </c>
      <c r="U182" s="53" cm="1">
        <f t="array" ref="U182">+INDEX(I182:T182,1,Settings!$C$4)</f>
        <v>0</v>
      </c>
      <c r="V182" s="53" cm="1">
        <f t="array" ref="V182">+INDEX(I182:T182,1,Settings!$C$4)</f>
        <v>0</v>
      </c>
      <c r="W182" s="53"/>
      <c r="X182" s="53">
        <f>V182+SUMIFS(postings!$T:$T,postings!$C:$C,'b-data'!X$2,postings!$D:$D,'b-data'!X$3,postings!$I:$I,'b-data'!$A182)-SUMIFS(postings!$W:$W,postings!$C:$C,'b-data'!X$2,postings!$D:$D,'b-data'!X$3,postings!$M:$M,'b-data'!$A182)</f>
        <v>0</v>
      </c>
      <c r="Y182" s="53">
        <f>X182+SUMIFS(postings!$T:$T,postings!$C:$C,'b-data'!Y$2,postings!$D:$D,'b-data'!Y$3,postings!$I:$I,'b-data'!$A182)-SUMIFS(postings!$W:$W,postings!$C:$C,'b-data'!Y$2,postings!$D:$D,'b-data'!Y$3,postings!$M:$M,'b-data'!$A182)</f>
        <v>0</v>
      </c>
      <c r="Z182" s="53">
        <f>Y182+SUMIFS(postings!$T:$T,postings!$C:$C,'b-data'!Z$2,postings!$D:$D,'b-data'!Z$3,postings!$I:$I,'b-data'!$A182)-SUMIFS(postings!$W:$W,postings!$C:$C,'b-data'!Z$2,postings!$D:$D,'b-data'!Z$3,postings!$M:$M,'b-data'!$A182)</f>
        <v>0</v>
      </c>
      <c r="AA182" s="53">
        <f>Z182+SUMIFS(postings!$T:$T,postings!$C:$C,'b-data'!AA$2,postings!$D:$D,'b-data'!AA$3,postings!$I:$I,'b-data'!$A182)-SUMIFS(postings!$W:$W,postings!$C:$C,'b-data'!AA$2,postings!$D:$D,'b-data'!AA$3,postings!$M:$M,'b-data'!$A182)</f>
        <v>0</v>
      </c>
      <c r="AB182" s="53">
        <f>AA182+SUMIFS(postings!$T:$T,postings!$C:$C,'b-data'!AB$2,postings!$D:$D,'b-data'!AB$3,postings!$I:$I,'b-data'!$A182)-SUMIFS(postings!$W:$W,postings!$C:$C,'b-data'!AB$2,postings!$D:$D,'b-data'!AB$3,postings!$M:$M,'b-data'!$A182)</f>
        <v>0</v>
      </c>
      <c r="AC182" s="53">
        <f>AB182+SUMIFS(postings!$T:$T,postings!$C:$C,'b-data'!AC$2,postings!$D:$D,'b-data'!AC$3,postings!$I:$I,'b-data'!$A182)-SUMIFS(postings!$W:$W,postings!$C:$C,'b-data'!AC$2,postings!$D:$D,'b-data'!AC$3,postings!$M:$M,'b-data'!$A182)</f>
        <v>0</v>
      </c>
      <c r="AD182" s="53">
        <f>AC182+SUMIFS(postings!$T:$T,postings!$C:$C,'b-data'!AD$2,postings!$D:$D,'b-data'!AD$3,postings!$I:$I,'b-data'!$A182)-SUMIFS(postings!$W:$W,postings!$C:$C,'b-data'!AD$2,postings!$D:$D,'b-data'!AD$3,postings!$M:$M,'b-data'!$A182)</f>
        <v>0</v>
      </c>
      <c r="AE182" s="53">
        <f>AD182+SUMIFS(postings!$T:$T,postings!$C:$C,'b-data'!AE$2,postings!$D:$D,'b-data'!AE$3,postings!$I:$I,'b-data'!$A182)-SUMIFS(postings!$W:$W,postings!$C:$C,'b-data'!AE$2,postings!$D:$D,'b-data'!AE$3,postings!$M:$M,'b-data'!$A182)</f>
        <v>0</v>
      </c>
      <c r="AF182" s="53">
        <f>AE182+SUMIFS(postings!$T:$T,postings!$C:$C,'b-data'!AF$2,postings!$D:$D,'b-data'!AF$3,postings!$I:$I,'b-data'!$A182)-SUMIFS(postings!$W:$W,postings!$C:$C,'b-data'!AF$2,postings!$D:$D,'b-data'!AF$3,postings!$M:$M,'b-data'!$A182)</f>
        <v>0</v>
      </c>
      <c r="AG182" s="53">
        <f>AF182+SUMIFS(postings!$T:$T,postings!$C:$C,'b-data'!AG$2,postings!$D:$D,'b-data'!AG$3,postings!$I:$I,'b-data'!$A182)-SUMIFS(postings!$W:$W,postings!$C:$C,'b-data'!AG$2,postings!$D:$D,'b-data'!AG$3,postings!$M:$M,'b-data'!$A182)</f>
        <v>0</v>
      </c>
      <c r="AH182" s="53">
        <f>AG182+SUMIFS(postings!$T:$T,postings!$C:$C,'b-data'!AH$2,postings!$D:$D,'b-data'!AH$3,postings!$I:$I,'b-data'!$A182)-SUMIFS(postings!$W:$W,postings!$C:$C,'b-data'!AH$2,postings!$D:$D,'b-data'!AH$3,postings!$M:$M,'b-data'!$A182)</f>
        <v>0</v>
      </c>
      <c r="AI182" s="53">
        <f>AH182+SUMIFS(postings!$T:$T,postings!$C:$C,'b-data'!AI$2,postings!$D:$D,'b-data'!AI$3,postings!$I:$I,'b-data'!$A182)-SUMIFS(postings!$W:$W,postings!$C:$C,'b-data'!AI$2,postings!$D:$D,'b-data'!AI$3,postings!$M:$M,'b-data'!$A182)</f>
        <v>0</v>
      </c>
      <c r="AJ182" s="53" cm="1">
        <f t="array" ref="AJ182">+INDEX(X182:AI182,1,Settings!$C$4)</f>
        <v>0</v>
      </c>
      <c r="AK182" s="53" cm="1">
        <f t="array" ref="AK182">+INDEX(X182:AI182,1,Settings!$C$4)</f>
        <v>0</v>
      </c>
      <c r="AL182" s="53"/>
      <c r="AM182" s="53">
        <f t="shared" si="272"/>
        <v>0</v>
      </c>
      <c r="AN182" s="53">
        <f t="shared" ref="AN182:AX182" si="375">+AM182</f>
        <v>0</v>
      </c>
      <c r="AO182" s="53">
        <f t="shared" si="375"/>
        <v>0</v>
      </c>
      <c r="AP182" s="53">
        <f t="shared" si="375"/>
        <v>0</v>
      </c>
      <c r="AQ182" s="53">
        <f t="shared" si="375"/>
        <v>0</v>
      </c>
      <c r="AR182" s="53">
        <f t="shared" si="375"/>
        <v>0</v>
      </c>
      <c r="AS182" s="53">
        <f t="shared" si="375"/>
        <v>0</v>
      </c>
      <c r="AT182" s="53">
        <f t="shared" si="375"/>
        <v>0</v>
      </c>
      <c r="AU182" s="53">
        <f t="shared" si="375"/>
        <v>0</v>
      </c>
      <c r="AV182" s="53">
        <f t="shared" si="375"/>
        <v>0</v>
      </c>
      <c r="AW182" s="53">
        <f t="shared" si="375"/>
        <v>0</v>
      </c>
      <c r="AX182" s="53">
        <f t="shared" si="375"/>
        <v>0</v>
      </c>
      <c r="AY182" s="53" cm="1">
        <f t="array" ref="AY182">+INDEX(AM182:AX182,1,Settings!$C$4)</f>
        <v>0</v>
      </c>
      <c r="AZ182" s="53">
        <f t="shared" si="274"/>
        <v>0</v>
      </c>
      <c r="BA182" s="53"/>
      <c r="BB182" s="53">
        <f t="shared" si="275"/>
        <v>0</v>
      </c>
      <c r="BC182" s="53">
        <f t="shared" ref="BC182:BN182" si="376">+BB182</f>
        <v>0</v>
      </c>
      <c r="BD182" s="53">
        <f t="shared" si="376"/>
        <v>0</v>
      </c>
      <c r="BE182" s="53">
        <f t="shared" si="376"/>
        <v>0</v>
      </c>
      <c r="BF182" s="53">
        <f t="shared" si="376"/>
        <v>0</v>
      </c>
      <c r="BG182" s="53">
        <f t="shared" si="376"/>
        <v>0</v>
      </c>
      <c r="BH182" s="53">
        <f t="shared" si="376"/>
        <v>0</v>
      </c>
      <c r="BI182" s="53">
        <f t="shared" si="376"/>
        <v>0</v>
      </c>
      <c r="BJ182" s="53">
        <f t="shared" si="376"/>
        <v>0</v>
      </c>
      <c r="BK182" s="53">
        <f t="shared" si="376"/>
        <v>0</v>
      </c>
      <c r="BL182" s="53">
        <f t="shared" si="376"/>
        <v>0</v>
      </c>
      <c r="BM182" s="53">
        <f t="shared" si="376"/>
        <v>0</v>
      </c>
      <c r="BN182" s="53">
        <f t="shared" si="376"/>
        <v>0</v>
      </c>
      <c r="BO182" s="53"/>
      <c r="BP182" s="53">
        <f t="shared" si="277"/>
        <v>0</v>
      </c>
      <c r="BQ182" s="53"/>
      <c r="BR182" s="53">
        <f t="shared" si="278"/>
        <v>0</v>
      </c>
    </row>
    <row r="183" spans="1:70" x14ac:dyDescent="0.2">
      <c r="A183" s="6">
        <v>1465</v>
      </c>
      <c r="B183" s="6" t="str">
        <f>+VLOOKUP(A183,masterfile!B:C,2,FALSE)</f>
        <v>Zweifelhafte Forderungen (g. 1 Jahr)</v>
      </c>
      <c r="D183" s="53">
        <f>+SUMIF('[1]2017'!$A:$A,$A183,'[1]2017'!$C:$C)-SUMIF('[1]2017'!$E:$E,$A183,'[1]2017'!$G:$G)</f>
        <v>0</v>
      </c>
      <c r="E183" s="53">
        <f>+SUMIF('[1]2018'!$A:$A,$A183,'[1]2018'!$C:$C)-SUMIF('[1]2018'!$E:$E,$A183,'[1]2018'!$G:$G)+D183</f>
        <v>0</v>
      </c>
      <c r="F183" s="53">
        <f>+SUMIF('[1]2019'!$A:$A,$A183,'[1]2019'!$C:$C)-SUMIF('[1]2019'!$E:$E,$A183,'[1]2019'!$G:$G)+E183</f>
        <v>0</v>
      </c>
      <c r="G183" s="53">
        <f>+SUMIF('[1]2020'!$A:$A,$A183,'[1]2020'!$C:$C)-SUMIF('[1]2020'!$E:$E,$A183,'[1]2020'!$G:$G)+F183</f>
        <v>0</v>
      </c>
      <c r="H183" s="53"/>
      <c r="I183" s="53">
        <f>+(SUMIF('[1]2021'!$A:$A,$A183,'[1]2021'!$C:$C)-SUMIF('[1]2021'!$E:$E,$A183,'[1]2021'!$G:$G))/12+G183</f>
        <v>0</v>
      </c>
      <c r="J183" s="53">
        <f>+(SUMIF('[1]2021'!$A:$A,$A183,'[1]2021'!$C:$C)-SUMIF('[1]2021'!$E:$E,$A183,'[1]2021'!$G:$G))/12+I183</f>
        <v>0</v>
      </c>
      <c r="K183" s="53">
        <f>+(SUMIF('[1]2021'!$A:$A,$A183,'[1]2021'!$C:$C)-SUMIF('[1]2021'!$E:$E,$A183,'[1]2021'!$G:$G))/12+J183</f>
        <v>0</v>
      </c>
      <c r="L183" s="53">
        <f>+(SUMIF('[1]2021'!$A:$A,$A183,'[1]2021'!$C:$C)-SUMIF('[1]2021'!$E:$E,$A183,'[1]2021'!$G:$G))/12+K183</f>
        <v>0</v>
      </c>
      <c r="M183" s="53">
        <f>+(SUMIF('[1]2021'!$A:$A,$A183,'[1]2021'!$C:$C)-SUMIF('[1]2021'!$E:$E,$A183,'[1]2021'!$G:$G))/12+L183</f>
        <v>0</v>
      </c>
      <c r="N183" s="53">
        <f>+(SUMIF('[1]2021'!$A:$A,$A183,'[1]2021'!$C:$C)-SUMIF('[1]2021'!$E:$E,$A183,'[1]2021'!$G:$G))/12+M183</f>
        <v>0</v>
      </c>
      <c r="O183" s="53">
        <f>+(SUMIF('[1]2021'!$A:$A,$A183,'[1]2021'!$C:$C)-SUMIF('[1]2021'!$E:$E,$A183,'[1]2021'!$G:$G))/12+N183</f>
        <v>0</v>
      </c>
      <c r="P183" s="53">
        <f>+(SUMIF('[1]2021'!$A:$A,$A183,'[1]2021'!$C:$C)-SUMIF('[1]2021'!$E:$E,$A183,'[1]2021'!$G:$G))/12+O183</f>
        <v>0</v>
      </c>
      <c r="Q183" s="53">
        <f>+(SUMIF('[1]2021'!$A:$A,$A183,'[1]2021'!$C:$C)-SUMIF('[1]2021'!$E:$E,$A183,'[1]2021'!$G:$G))/12+P183</f>
        <v>0</v>
      </c>
      <c r="R183" s="53">
        <f>+(SUMIF('[1]2021'!$A:$A,$A183,'[1]2021'!$C:$C)-SUMIF('[1]2021'!$E:$E,$A183,'[1]2021'!$G:$G))/12+Q183</f>
        <v>0</v>
      </c>
      <c r="S183" s="53">
        <f>+(SUMIF('[1]2021'!$A:$A,$A183,'[1]2021'!$C:$C)-SUMIF('[1]2021'!$E:$E,$A183,'[1]2021'!$G:$G))/12+R183</f>
        <v>0</v>
      </c>
      <c r="T183" s="53">
        <f>+(SUMIF('[1]2021'!$A:$A,$A183,'[1]2021'!$C:$C)-SUMIF('[1]2021'!$E:$E,$A183,'[1]2021'!$G:$G))/12+S183</f>
        <v>0</v>
      </c>
      <c r="U183" s="53" cm="1">
        <f t="array" ref="U183">+INDEX(I183:T183,1,Settings!$C$4)</f>
        <v>0</v>
      </c>
      <c r="V183" s="53" cm="1">
        <f t="array" ref="V183">+INDEX(I183:T183,1,Settings!$C$4)</f>
        <v>0</v>
      </c>
      <c r="W183" s="53"/>
      <c r="X183" s="53">
        <f>V183+SUMIFS(postings!$T:$T,postings!$C:$C,'b-data'!X$2,postings!$D:$D,'b-data'!X$3,postings!$I:$I,'b-data'!$A183)-SUMIFS(postings!$W:$W,postings!$C:$C,'b-data'!X$2,postings!$D:$D,'b-data'!X$3,postings!$M:$M,'b-data'!$A183)</f>
        <v>0</v>
      </c>
      <c r="Y183" s="53">
        <f>X183+SUMIFS(postings!$T:$T,postings!$C:$C,'b-data'!Y$2,postings!$D:$D,'b-data'!Y$3,postings!$I:$I,'b-data'!$A183)-SUMIFS(postings!$W:$W,postings!$C:$C,'b-data'!Y$2,postings!$D:$D,'b-data'!Y$3,postings!$M:$M,'b-data'!$A183)</f>
        <v>0</v>
      </c>
      <c r="Z183" s="53">
        <f>Y183+SUMIFS(postings!$T:$T,postings!$C:$C,'b-data'!Z$2,postings!$D:$D,'b-data'!Z$3,postings!$I:$I,'b-data'!$A183)-SUMIFS(postings!$W:$W,postings!$C:$C,'b-data'!Z$2,postings!$D:$D,'b-data'!Z$3,postings!$M:$M,'b-data'!$A183)</f>
        <v>0</v>
      </c>
      <c r="AA183" s="53">
        <f>Z183+SUMIFS(postings!$T:$T,postings!$C:$C,'b-data'!AA$2,postings!$D:$D,'b-data'!AA$3,postings!$I:$I,'b-data'!$A183)-SUMIFS(postings!$W:$W,postings!$C:$C,'b-data'!AA$2,postings!$D:$D,'b-data'!AA$3,postings!$M:$M,'b-data'!$A183)</f>
        <v>0</v>
      </c>
      <c r="AB183" s="53">
        <f>AA183+SUMIFS(postings!$T:$T,postings!$C:$C,'b-data'!AB$2,postings!$D:$D,'b-data'!AB$3,postings!$I:$I,'b-data'!$A183)-SUMIFS(postings!$W:$W,postings!$C:$C,'b-data'!AB$2,postings!$D:$D,'b-data'!AB$3,postings!$M:$M,'b-data'!$A183)</f>
        <v>0</v>
      </c>
      <c r="AC183" s="53">
        <f>AB183+SUMIFS(postings!$T:$T,postings!$C:$C,'b-data'!AC$2,postings!$D:$D,'b-data'!AC$3,postings!$I:$I,'b-data'!$A183)-SUMIFS(postings!$W:$W,postings!$C:$C,'b-data'!AC$2,postings!$D:$D,'b-data'!AC$3,postings!$M:$M,'b-data'!$A183)</f>
        <v>0</v>
      </c>
      <c r="AD183" s="53">
        <f>AC183+SUMIFS(postings!$T:$T,postings!$C:$C,'b-data'!AD$2,postings!$D:$D,'b-data'!AD$3,postings!$I:$I,'b-data'!$A183)-SUMIFS(postings!$W:$W,postings!$C:$C,'b-data'!AD$2,postings!$D:$D,'b-data'!AD$3,postings!$M:$M,'b-data'!$A183)</f>
        <v>0</v>
      </c>
      <c r="AE183" s="53">
        <f>AD183+SUMIFS(postings!$T:$T,postings!$C:$C,'b-data'!AE$2,postings!$D:$D,'b-data'!AE$3,postings!$I:$I,'b-data'!$A183)-SUMIFS(postings!$W:$W,postings!$C:$C,'b-data'!AE$2,postings!$D:$D,'b-data'!AE$3,postings!$M:$M,'b-data'!$A183)</f>
        <v>0</v>
      </c>
      <c r="AF183" s="53">
        <f>AE183+SUMIFS(postings!$T:$T,postings!$C:$C,'b-data'!AF$2,postings!$D:$D,'b-data'!AF$3,postings!$I:$I,'b-data'!$A183)-SUMIFS(postings!$W:$W,postings!$C:$C,'b-data'!AF$2,postings!$D:$D,'b-data'!AF$3,postings!$M:$M,'b-data'!$A183)</f>
        <v>0</v>
      </c>
      <c r="AG183" s="53">
        <f>AF183+SUMIFS(postings!$T:$T,postings!$C:$C,'b-data'!AG$2,postings!$D:$D,'b-data'!AG$3,postings!$I:$I,'b-data'!$A183)-SUMIFS(postings!$W:$W,postings!$C:$C,'b-data'!AG$2,postings!$D:$D,'b-data'!AG$3,postings!$M:$M,'b-data'!$A183)</f>
        <v>0</v>
      </c>
      <c r="AH183" s="53">
        <f>AG183+SUMIFS(postings!$T:$T,postings!$C:$C,'b-data'!AH$2,postings!$D:$D,'b-data'!AH$3,postings!$I:$I,'b-data'!$A183)-SUMIFS(postings!$W:$W,postings!$C:$C,'b-data'!AH$2,postings!$D:$D,'b-data'!AH$3,postings!$M:$M,'b-data'!$A183)</f>
        <v>0</v>
      </c>
      <c r="AI183" s="53">
        <f>AH183+SUMIFS(postings!$T:$T,postings!$C:$C,'b-data'!AI$2,postings!$D:$D,'b-data'!AI$3,postings!$I:$I,'b-data'!$A183)-SUMIFS(postings!$W:$W,postings!$C:$C,'b-data'!AI$2,postings!$D:$D,'b-data'!AI$3,postings!$M:$M,'b-data'!$A183)</f>
        <v>0</v>
      </c>
      <c r="AJ183" s="53" cm="1">
        <f t="array" ref="AJ183">+INDEX(X183:AI183,1,Settings!$C$4)</f>
        <v>0</v>
      </c>
      <c r="AK183" s="53" cm="1">
        <f t="array" ref="AK183">+INDEX(X183:AI183,1,Settings!$C$4)</f>
        <v>0</v>
      </c>
      <c r="AL183" s="53"/>
      <c r="AM183" s="53">
        <f t="shared" si="272"/>
        <v>0</v>
      </c>
      <c r="AN183" s="53">
        <f t="shared" ref="AN183:AX183" si="377">+AM183</f>
        <v>0</v>
      </c>
      <c r="AO183" s="53">
        <f t="shared" si="377"/>
        <v>0</v>
      </c>
      <c r="AP183" s="53">
        <f t="shared" si="377"/>
        <v>0</v>
      </c>
      <c r="AQ183" s="53">
        <f t="shared" si="377"/>
        <v>0</v>
      </c>
      <c r="AR183" s="53">
        <f t="shared" si="377"/>
        <v>0</v>
      </c>
      <c r="AS183" s="53">
        <f t="shared" si="377"/>
        <v>0</v>
      </c>
      <c r="AT183" s="53">
        <f t="shared" si="377"/>
        <v>0</v>
      </c>
      <c r="AU183" s="53">
        <f t="shared" si="377"/>
        <v>0</v>
      </c>
      <c r="AV183" s="53">
        <f t="shared" si="377"/>
        <v>0</v>
      </c>
      <c r="AW183" s="53">
        <f t="shared" si="377"/>
        <v>0</v>
      </c>
      <c r="AX183" s="53">
        <f t="shared" si="377"/>
        <v>0</v>
      </c>
      <c r="AY183" s="53" cm="1">
        <f t="array" ref="AY183">+INDEX(AM183:AX183,1,Settings!$C$4)</f>
        <v>0</v>
      </c>
      <c r="AZ183" s="53">
        <f t="shared" si="274"/>
        <v>0</v>
      </c>
      <c r="BA183" s="53"/>
      <c r="BB183" s="53">
        <f t="shared" si="275"/>
        <v>0</v>
      </c>
      <c r="BC183" s="53">
        <f t="shared" ref="BC183:BN183" si="378">+BB183</f>
        <v>0</v>
      </c>
      <c r="BD183" s="53">
        <f t="shared" si="378"/>
        <v>0</v>
      </c>
      <c r="BE183" s="53">
        <f t="shared" si="378"/>
        <v>0</v>
      </c>
      <c r="BF183" s="53">
        <f t="shared" si="378"/>
        <v>0</v>
      </c>
      <c r="BG183" s="53">
        <f t="shared" si="378"/>
        <v>0</v>
      </c>
      <c r="BH183" s="53">
        <f t="shared" si="378"/>
        <v>0</v>
      </c>
      <c r="BI183" s="53">
        <f t="shared" si="378"/>
        <v>0</v>
      </c>
      <c r="BJ183" s="53">
        <f t="shared" si="378"/>
        <v>0</v>
      </c>
      <c r="BK183" s="53">
        <f t="shared" si="378"/>
        <v>0</v>
      </c>
      <c r="BL183" s="53">
        <f t="shared" si="378"/>
        <v>0</v>
      </c>
      <c r="BM183" s="53">
        <f t="shared" si="378"/>
        <v>0</v>
      </c>
      <c r="BN183" s="53">
        <f t="shared" si="378"/>
        <v>0</v>
      </c>
      <c r="BO183" s="53"/>
      <c r="BP183" s="53">
        <f t="shared" si="277"/>
        <v>0</v>
      </c>
      <c r="BQ183" s="53"/>
      <c r="BR183" s="53">
        <f t="shared" si="278"/>
        <v>0</v>
      </c>
    </row>
    <row r="184" spans="1:70" x14ac:dyDescent="0.2">
      <c r="A184" s="6">
        <v>1490</v>
      </c>
      <c r="B184" s="6" t="str">
        <f>+VLOOKUP(A184,masterfile!B:C,2,FALSE)</f>
        <v>Forderungen aus L+L gg. Gesellschafter</v>
      </c>
      <c r="D184" s="53">
        <f>+SUMIF('[1]2017'!$A:$A,$A184,'[1]2017'!$C:$C)-SUMIF('[1]2017'!$E:$E,$A184,'[1]2017'!$G:$G)</f>
        <v>0</v>
      </c>
      <c r="E184" s="53">
        <f>+SUMIF('[1]2018'!$A:$A,$A184,'[1]2018'!$C:$C)-SUMIF('[1]2018'!$E:$E,$A184,'[1]2018'!$G:$G)+D184</f>
        <v>0</v>
      </c>
      <c r="F184" s="53">
        <f>+SUMIF('[1]2019'!$A:$A,$A184,'[1]2019'!$C:$C)-SUMIF('[1]2019'!$E:$E,$A184,'[1]2019'!$G:$G)+E184</f>
        <v>0</v>
      </c>
      <c r="G184" s="53">
        <f>+SUMIF('[1]2020'!$A:$A,$A184,'[1]2020'!$C:$C)-SUMIF('[1]2020'!$E:$E,$A184,'[1]2020'!$G:$G)+F184</f>
        <v>0</v>
      </c>
      <c r="H184" s="53"/>
      <c r="I184" s="53">
        <f>+(SUMIF('[1]2021'!$A:$A,$A184,'[1]2021'!$C:$C)-SUMIF('[1]2021'!$E:$E,$A184,'[1]2021'!$G:$G))/12+G184</f>
        <v>0</v>
      </c>
      <c r="J184" s="53">
        <f>+(SUMIF('[1]2021'!$A:$A,$A184,'[1]2021'!$C:$C)-SUMIF('[1]2021'!$E:$E,$A184,'[1]2021'!$G:$G))/12+I184</f>
        <v>0</v>
      </c>
      <c r="K184" s="53">
        <f>+(SUMIF('[1]2021'!$A:$A,$A184,'[1]2021'!$C:$C)-SUMIF('[1]2021'!$E:$E,$A184,'[1]2021'!$G:$G))/12+J184</f>
        <v>0</v>
      </c>
      <c r="L184" s="53">
        <f>+(SUMIF('[1]2021'!$A:$A,$A184,'[1]2021'!$C:$C)-SUMIF('[1]2021'!$E:$E,$A184,'[1]2021'!$G:$G))/12+K184</f>
        <v>0</v>
      </c>
      <c r="M184" s="53">
        <f>+(SUMIF('[1]2021'!$A:$A,$A184,'[1]2021'!$C:$C)-SUMIF('[1]2021'!$E:$E,$A184,'[1]2021'!$G:$G))/12+L184</f>
        <v>0</v>
      </c>
      <c r="N184" s="53">
        <f>+(SUMIF('[1]2021'!$A:$A,$A184,'[1]2021'!$C:$C)-SUMIF('[1]2021'!$E:$E,$A184,'[1]2021'!$G:$G))/12+M184</f>
        <v>0</v>
      </c>
      <c r="O184" s="53">
        <f>+(SUMIF('[1]2021'!$A:$A,$A184,'[1]2021'!$C:$C)-SUMIF('[1]2021'!$E:$E,$A184,'[1]2021'!$G:$G))/12+N184</f>
        <v>0</v>
      </c>
      <c r="P184" s="53">
        <f>+(SUMIF('[1]2021'!$A:$A,$A184,'[1]2021'!$C:$C)-SUMIF('[1]2021'!$E:$E,$A184,'[1]2021'!$G:$G))/12+O184</f>
        <v>0</v>
      </c>
      <c r="Q184" s="53">
        <f>+(SUMIF('[1]2021'!$A:$A,$A184,'[1]2021'!$C:$C)-SUMIF('[1]2021'!$E:$E,$A184,'[1]2021'!$G:$G))/12+P184</f>
        <v>0</v>
      </c>
      <c r="R184" s="53">
        <f>+(SUMIF('[1]2021'!$A:$A,$A184,'[1]2021'!$C:$C)-SUMIF('[1]2021'!$E:$E,$A184,'[1]2021'!$G:$G))/12+Q184</f>
        <v>0</v>
      </c>
      <c r="S184" s="53">
        <f>+(SUMIF('[1]2021'!$A:$A,$A184,'[1]2021'!$C:$C)-SUMIF('[1]2021'!$E:$E,$A184,'[1]2021'!$G:$G))/12+R184</f>
        <v>0</v>
      </c>
      <c r="T184" s="53">
        <f>+(SUMIF('[1]2021'!$A:$A,$A184,'[1]2021'!$C:$C)-SUMIF('[1]2021'!$E:$E,$A184,'[1]2021'!$G:$G))/12+S184</f>
        <v>0</v>
      </c>
      <c r="U184" s="53" cm="1">
        <f t="array" ref="U184">+INDEX(I184:T184,1,Settings!$C$4)</f>
        <v>0</v>
      </c>
      <c r="V184" s="53" cm="1">
        <f t="array" ref="V184">+INDEX(I184:T184,1,Settings!$C$4)</f>
        <v>0</v>
      </c>
      <c r="W184" s="53"/>
      <c r="X184" s="53">
        <f>V184+SUMIFS(postings!$T:$T,postings!$C:$C,'b-data'!X$2,postings!$D:$D,'b-data'!X$3,postings!$I:$I,'b-data'!$A184)-SUMIFS(postings!$W:$W,postings!$C:$C,'b-data'!X$2,postings!$D:$D,'b-data'!X$3,postings!$M:$M,'b-data'!$A184)</f>
        <v>0</v>
      </c>
      <c r="Y184" s="53">
        <f>X184+SUMIFS(postings!$T:$T,postings!$C:$C,'b-data'!Y$2,postings!$D:$D,'b-data'!Y$3,postings!$I:$I,'b-data'!$A184)-SUMIFS(postings!$W:$W,postings!$C:$C,'b-data'!Y$2,postings!$D:$D,'b-data'!Y$3,postings!$M:$M,'b-data'!$A184)</f>
        <v>0</v>
      </c>
      <c r="Z184" s="53">
        <f>Y184+SUMIFS(postings!$T:$T,postings!$C:$C,'b-data'!Z$2,postings!$D:$D,'b-data'!Z$3,postings!$I:$I,'b-data'!$A184)-SUMIFS(postings!$W:$W,postings!$C:$C,'b-data'!Z$2,postings!$D:$D,'b-data'!Z$3,postings!$M:$M,'b-data'!$A184)</f>
        <v>0</v>
      </c>
      <c r="AA184" s="53">
        <f>Z184+SUMIFS(postings!$T:$T,postings!$C:$C,'b-data'!AA$2,postings!$D:$D,'b-data'!AA$3,postings!$I:$I,'b-data'!$A184)-SUMIFS(postings!$W:$W,postings!$C:$C,'b-data'!AA$2,postings!$D:$D,'b-data'!AA$3,postings!$M:$M,'b-data'!$A184)</f>
        <v>0</v>
      </c>
      <c r="AB184" s="53">
        <f>AA184+SUMIFS(postings!$T:$T,postings!$C:$C,'b-data'!AB$2,postings!$D:$D,'b-data'!AB$3,postings!$I:$I,'b-data'!$A184)-SUMIFS(postings!$W:$W,postings!$C:$C,'b-data'!AB$2,postings!$D:$D,'b-data'!AB$3,postings!$M:$M,'b-data'!$A184)</f>
        <v>0</v>
      </c>
      <c r="AC184" s="53">
        <f>AB184+SUMIFS(postings!$T:$T,postings!$C:$C,'b-data'!AC$2,postings!$D:$D,'b-data'!AC$3,postings!$I:$I,'b-data'!$A184)-SUMIFS(postings!$W:$W,postings!$C:$C,'b-data'!AC$2,postings!$D:$D,'b-data'!AC$3,postings!$M:$M,'b-data'!$A184)</f>
        <v>0</v>
      </c>
      <c r="AD184" s="53">
        <f>AC184+SUMIFS(postings!$T:$T,postings!$C:$C,'b-data'!AD$2,postings!$D:$D,'b-data'!AD$3,postings!$I:$I,'b-data'!$A184)-SUMIFS(postings!$W:$W,postings!$C:$C,'b-data'!AD$2,postings!$D:$D,'b-data'!AD$3,postings!$M:$M,'b-data'!$A184)</f>
        <v>0</v>
      </c>
      <c r="AE184" s="53">
        <f>AD184+SUMIFS(postings!$T:$T,postings!$C:$C,'b-data'!AE$2,postings!$D:$D,'b-data'!AE$3,postings!$I:$I,'b-data'!$A184)-SUMIFS(postings!$W:$W,postings!$C:$C,'b-data'!AE$2,postings!$D:$D,'b-data'!AE$3,postings!$M:$M,'b-data'!$A184)</f>
        <v>0</v>
      </c>
      <c r="AF184" s="53">
        <f>AE184+SUMIFS(postings!$T:$T,postings!$C:$C,'b-data'!AF$2,postings!$D:$D,'b-data'!AF$3,postings!$I:$I,'b-data'!$A184)-SUMIFS(postings!$W:$W,postings!$C:$C,'b-data'!AF$2,postings!$D:$D,'b-data'!AF$3,postings!$M:$M,'b-data'!$A184)</f>
        <v>0</v>
      </c>
      <c r="AG184" s="53">
        <f>AF184+SUMIFS(postings!$T:$T,postings!$C:$C,'b-data'!AG$2,postings!$D:$D,'b-data'!AG$3,postings!$I:$I,'b-data'!$A184)-SUMIFS(postings!$W:$W,postings!$C:$C,'b-data'!AG$2,postings!$D:$D,'b-data'!AG$3,postings!$M:$M,'b-data'!$A184)</f>
        <v>0</v>
      </c>
      <c r="AH184" s="53">
        <f>AG184+SUMIFS(postings!$T:$T,postings!$C:$C,'b-data'!AH$2,postings!$D:$D,'b-data'!AH$3,postings!$I:$I,'b-data'!$A184)-SUMIFS(postings!$W:$W,postings!$C:$C,'b-data'!AH$2,postings!$D:$D,'b-data'!AH$3,postings!$M:$M,'b-data'!$A184)</f>
        <v>0</v>
      </c>
      <c r="AI184" s="53">
        <f>AH184+SUMIFS(postings!$T:$T,postings!$C:$C,'b-data'!AI$2,postings!$D:$D,'b-data'!AI$3,postings!$I:$I,'b-data'!$A184)-SUMIFS(postings!$W:$W,postings!$C:$C,'b-data'!AI$2,postings!$D:$D,'b-data'!AI$3,postings!$M:$M,'b-data'!$A184)</f>
        <v>0</v>
      </c>
      <c r="AJ184" s="53" cm="1">
        <f t="array" ref="AJ184">+INDEX(X184:AI184,1,Settings!$C$4)</f>
        <v>0</v>
      </c>
      <c r="AK184" s="53" cm="1">
        <f t="array" ref="AK184">+INDEX(X184:AI184,1,Settings!$C$4)</f>
        <v>0</v>
      </c>
      <c r="AL184" s="53"/>
      <c r="AM184" s="53">
        <f t="shared" si="272"/>
        <v>0</v>
      </c>
      <c r="AN184" s="53">
        <f t="shared" ref="AN184:AX184" si="379">+AM184</f>
        <v>0</v>
      </c>
      <c r="AO184" s="53">
        <f t="shared" si="379"/>
        <v>0</v>
      </c>
      <c r="AP184" s="53">
        <f t="shared" si="379"/>
        <v>0</v>
      </c>
      <c r="AQ184" s="53">
        <f t="shared" si="379"/>
        <v>0</v>
      </c>
      <c r="AR184" s="53">
        <f t="shared" si="379"/>
        <v>0</v>
      </c>
      <c r="AS184" s="53">
        <f t="shared" si="379"/>
        <v>0</v>
      </c>
      <c r="AT184" s="53">
        <f t="shared" si="379"/>
        <v>0</v>
      </c>
      <c r="AU184" s="53">
        <f t="shared" si="379"/>
        <v>0</v>
      </c>
      <c r="AV184" s="53">
        <f t="shared" si="379"/>
        <v>0</v>
      </c>
      <c r="AW184" s="53">
        <f t="shared" si="379"/>
        <v>0</v>
      </c>
      <c r="AX184" s="53">
        <f t="shared" si="379"/>
        <v>0</v>
      </c>
      <c r="AY184" s="53" cm="1">
        <f t="array" ref="AY184">+INDEX(AM184:AX184,1,Settings!$C$4)</f>
        <v>0</v>
      </c>
      <c r="AZ184" s="53">
        <f t="shared" si="274"/>
        <v>0</v>
      </c>
      <c r="BA184" s="53"/>
      <c r="BB184" s="53">
        <f t="shared" si="275"/>
        <v>0</v>
      </c>
      <c r="BC184" s="53">
        <f t="shared" ref="BC184:BN184" si="380">+BB184</f>
        <v>0</v>
      </c>
      <c r="BD184" s="53">
        <f t="shared" si="380"/>
        <v>0</v>
      </c>
      <c r="BE184" s="53">
        <f t="shared" si="380"/>
        <v>0</v>
      </c>
      <c r="BF184" s="53">
        <f t="shared" si="380"/>
        <v>0</v>
      </c>
      <c r="BG184" s="53">
        <f t="shared" si="380"/>
        <v>0</v>
      </c>
      <c r="BH184" s="53">
        <f t="shared" si="380"/>
        <v>0</v>
      </c>
      <c r="BI184" s="53">
        <f t="shared" si="380"/>
        <v>0</v>
      </c>
      <c r="BJ184" s="53">
        <f t="shared" si="380"/>
        <v>0</v>
      </c>
      <c r="BK184" s="53">
        <f t="shared" si="380"/>
        <v>0</v>
      </c>
      <c r="BL184" s="53">
        <f t="shared" si="380"/>
        <v>0</v>
      </c>
      <c r="BM184" s="53">
        <f t="shared" si="380"/>
        <v>0</v>
      </c>
      <c r="BN184" s="53">
        <f t="shared" si="380"/>
        <v>0</v>
      </c>
      <c r="BO184" s="53"/>
      <c r="BP184" s="53">
        <f t="shared" si="277"/>
        <v>0</v>
      </c>
      <c r="BQ184" s="53"/>
      <c r="BR184" s="53">
        <f t="shared" si="278"/>
        <v>0</v>
      </c>
    </row>
    <row r="185" spans="1:70" x14ac:dyDescent="0.2">
      <c r="A185" s="6">
        <v>1491</v>
      </c>
      <c r="B185" s="6" t="str">
        <f>+VLOOKUP(A185,masterfile!B:C,2,FALSE)</f>
        <v>Forderg. aus L+L gg.Gesellschafter b.1 J</v>
      </c>
      <c r="D185" s="53">
        <f>+SUMIF('[1]2017'!$A:$A,$A185,'[1]2017'!$C:$C)-SUMIF('[1]2017'!$E:$E,$A185,'[1]2017'!$G:$G)</f>
        <v>0</v>
      </c>
      <c r="E185" s="53">
        <f>+SUMIF('[1]2018'!$A:$A,$A185,'[1]2018'!$C:$C)-SUMIF('[1]2018'!$E:$E,$A185,'[1]2018'!$G:$G)+D185</f>
        <v>0</v>
      </c>
      <c r="F185" s="53">
        <f>+SUMIF('[1]2019'!$A:$A,$A185,'[1]2019'!$C:$C)-SUMIF('[1]2019'!$E:$E,$A185,'[1]2019'!$G:$G)+E185</f>
        <v>0</v>
      </c>
      <c r="G185" s="53">
        <f>+SUMIF('[1]2020'!$A:$A,$A185,'[1]2020'!$C:$C)-SUMIF('[1]2020'!$E:$E,$A185,'[1]2020'!$G:$G)+F185</f>
        <v>0</v>
      </c>
      <c r="H185" s="53"/>
      <c r="I185" s="53">
        <f>+(SUMIF('[1]2021'!$A:$A,$A185,'[1]2021'!$C:$C)-SUMIF('[1]2021'!$E:$E,$A185,'[1]2021'!$G:$G))/12+G185</f>
        <v>0</v>
      </c>
      <c r="J185" s="53">
        <f>+(SUMIF('[1]2021'!$A:$A,$A185,'[1]2021'!$C:$C)-SUMIF('[1]2021'!$E:$E,$A185,'[1]2021'!$G:$G))/12+I185</f>
        <v>0</v>
      </c>
      <c r="K185" s="53">
        <f>+(SUMIF('[1]2021'!$A:$A,$A185,'[1]2021'!$C:$C)-SUMIF('[1]2021'!$E:$E,$A185,'[1]2021'!$G:$G))/12+J185</f>
        <v>0</v>
      </c>
      <c r="L185" s="53">
        <f>+(SUMIF('[1]2021'!$A:$A,$A185,'[1]2021'!$C:$C)-SUMIF('[1]2021'!$E:$E,$A185,'[1]2021'!$G:$G))/12+K185</f>
        <v>0</v>
      </c>
      <c r="M185" s="53">
        <f>+(SUMIF('[1]2021'!$A:$A,$A185,'[1]2021'!$C:$C)-SUMIF('[1]2021'!$E:$E,$A185,'[1]2021'!$G:$G))/12+L185</f>
        <v>0</v>
      </c>
      <c r="N185" s="53">
        <f>+(SUMIF('[1]2021'!$A:$A,$A185,'[1]2021'!$C:$C)-SUMIF('[1]2021'!$E:$E,$A185,'[1]2021'!$G:$G))/12+M185</f>
        <v>0</v>
      </c>
      <c r="O185" s="53">
        <f>+(SUMIF('[1]2021'!$A:$A,$A185,'[1]2021'!$C:$C)-SUMIF('[1]2021'!$E:$E,$A185,'[1]2021'!$G:$G))/12+N185</f>
        <v>0</v>
      </c>
      <c r="P185" s="53">
        <f>+(SUMIF('[1]2021'!$A:$A,$A185,'[1]2021'!$C:$C)-SUMIF('[1]2021'!$E:$E,$A185,'[1]2021'!$G:$G))/12+O185</f>
        <v>0</v>
      </c>
      <c r="Q185" s="53">
        <f>+(SUMIF('[1]2021'!$A:$A,$A185,'[1]2021'!$C:$C)-SUMIF('[1]2021'!$E:$E,$A185,'[1]2021'!$G:$G))/12+P185</f>
        <v>0</v>
      </c>
      <c r="R185" s="53">
        <f>+(SUMIF('[1]2021'!$A:$A,$A185,'[1]2021'!$C:$C)-SUMIF('[1]2021'!$E:$E,$A185,'[1]2021'!$G:$G))/12+Q185</f>
        <v>0</v>
      </c>
      <c r="S185" s="53">
        <f>+(SUMIF('[1]2021'!$A:$A,$A185,'[1]2021'!$C:$C)-SUMIF('[1]2021'!$E:$E,$A185,'[1]2021'!$G:$G))/12+R185</f>
        <v>0</v>
      </c>
      <c r="T185" s="53">
        <f>+(SUMIF('[1]2021'!$A:$A,$A185,'[1]2021'!$C:$C)-SUMIF('[1]2021'!$E:$E,$A185,'[1]2021'!$G:$G))/12+S185</f>
        <v>0</v>
      </c>
      <c r="U185" s="53" cm="1">
        <f t="array" ref="U185">+INDEX(I185:T185,1,Settings!$C$4)</f>
        <v>0</v>
      </c>
      <c r="V185" s="53" cm="1">
        <f t="array" ref="V185">+INDEX(I185:T185,1,Settings!$C$4)</f>
        <v>0</v>
      </c>
      <c r="W185" s="53"/>
      <c r="X185" s="53">
        <f>V185+SUMIFS(postings!$T:$T,postings!$C:$C,'b-data'!X$2,postings!$D:$D,'b-data'!X$3,postings!$I:$I,'b-data'!$A185)-SUMIFS(postings!$W:$W,postings!$C:$C,'b-data'!X$2,postings!$D:$D,'b-data'!X$3,postings!$M:$M,'b-data'!$A185)</f>
        <v>0</v>
      </c>
      <c r="Y185" s="53">
        <f>X185+SUMIFS(postings!$T:$T,postings!$C:$C,'b-data'!Y$2,postings!$D:$D,'b-data'!Y$3,postings!$I:$I,'b-data'!$A185)-SUMIFS(postings!$W:$W,postings!$C:$C,'b-data'!Y$2,postings!$D:$D,'b-data'!Y$3,postings!$M:$M,'b-data'!$A185)</f>
        <v>0</v>
      </c>
      <c r="Z185" s="53">
        <f>Y185+SUMIFS(postings!$T:$T,postings!$C:$C,'b-data'!Z$2,postings!$D:$D,'b-data'!Z$3,postings!$I:$I,'b-data'!$A185)-SUMIFS(postings!$W:$W,postings!$C:$C,'b-data'!Z$2,postings!$D:$D,'b-data'!Z$3,postings!$M:$M,'b-data'!$A185)</f>
        <v>0</v>
      </c>
      <c r="AA185" s="53">
        <f>Z185+SUMIFS(postings!$T:$T,postings!$C:$C,'b-data'!AA$2,postings!$D:$D,'b-data'!AA$3,postings!$I:$I,'b-data'!$A185)-SUMIFS(postings!$W:$W,postings!$C:$C,'b-data'!AA$2,postings!$D:$D,'b-data'!AA$3,postings!$M:$M,'b-data'!$A185)</f>
        <v>0</v>
      </c>
      <c r="AB185" s="53">
        <f>AA185+SUMIFS(postings!$T:$T,postings!$C:$C,'b-data'!AB$2,postings!$D:$D,'b-data'!AB$3,postings!$I:$I,'b-data'!$A185)-SUMIFS(postings!$W:$W,postings!$C:$C,'b-data'!AB$2,postings!$D:$D,'b-data'!AB$3,postings!$M:$M,'b-data'!$A185)</f>
        <v>0</v>
      </c>
      <c r="AC185" s="53">
        <f>AB185+SUMIFS(postings!$T:$T,postings!$C:$C,'b-data'!AC$2,postings!$D:$D,'b-data'!AC$3,postings!$I:$I,'b-data'!$A185)-SUMIFS(postings!$W:$W,postings!$C:$C,'b-data'!AC$2,postings!$D:$D,'b-data'!AC$3,postings!$M:$M,'b-data'!$A185)</f>
        <v>0</v>
      </c>
      <c r="AD185" s="53">
        <f>AC185+SUMIFS(postings!$T:$T,postings!$C:$C,'b-data'!AD$2,postings!$D:$D,'b-data'!AD$3,postings!$I:$I,'b-data'!$A185)-SUMIFS(postings!$W:$W,postings!$C:$C,'b-data'!AD$2,postings!$D:$D,'b-data'!AD$3,postings!$M:$M,'b-data'!$A185)</f>
        <v>0</v>
      </c>
      <c r="AE185" s="53">
        <f>AD185+SUMIFS(postings!$T:$T,postings!$C:$C,'b-data'!AE$2,postings!$D:$D,'b-data'!AE$3,postings!$I:$I,'b-data'!$A185)-SUMIFS(postings!$W:$W,postings!$C:$C,'b-data'!AE$2,postings!$D:$D,'b-data'!AE$3,postings!$M:$M,'b-data'!$A185)</f>
        <v>0</v>
      </c>
      <c r="AF185" s="53">
        <f>AE185+SUMIFS(postings!$T:$T,postings!$C:$C,'b-data'!AF$2,postings!$D:$D,'b-data'!AF$3,postings!$I:$I,'b-data'!$A185)-SUMIFS(postings!$W:$W,postings!$C:$C,'b-data'!AF$2,postings!$D:$D,'b-data'!AF$3,postings!$M:$M,'b-data'!$A185)</f>
        <v>0</v>
      </c>
      <c r="AG185" s="53">
        <f>AF185+SUMIFS(postings!$T:$T,postings!$C:$C,'b-data'!AG$2,postings!$D:$D,'b-data'!AG$3,postings!$I:$I,'b-data'!$A185)-SUMIFS(postings!$W:$W,postings!$C:$C,'b-data'!AG$2,postings!$D:$D,'b-data'!AG$3,postings!$M:$M,'b-data'!$A185)</f>
        <v>0</v>
      </c>
      <c r="AH185" s="53">
        <f>AG185+SUMIFS(postings!$T:$T,postings!$C:$C,'b-data'!AH$2,postings!$D:$D,'b-data'!AH$3,postings!$I:$I,'b-data'!$A185)-SUMIFS(postings!$W:$W,postings!$C:$C,'b-data'!AH$2,postings!$D:$D,'b-data'!AH$3,postings!$M:$M,'b-data'!$A185)</f>
        <v>0</v>
      </c>
      <c r="AI185" s="53">
        <f>AH185+SUMIFS(postings!$T:$T,postings!$C:$C,'b-data'!AI$2,postings!$D:$D,'b-data'!AI$3,postings!$I:$I,'b-data'!$A185)-SUMIFS(postings!$W:$W,postings!$C:$C,'b-data'!AI$2,postings!$D:$D,'b-data'!AI$3,postings!$M:$M,'b-data'!$A185)</f>
        <v>0</v>
      </c>
      <c r="AJ185" s="53" cm="1">
        <f t="array" ref="AJ185">+INDEX(X185:AI185,1,Settings!$C$4)</f>
        <v>0</v>
      </c>
      <c r="AK185" s="53" cm="1">
        <f t="array" ref="AK185">+INDEX(X185:AI185,1,Settings!$C$4)</f>
        <v>0</v>
      </c>
      <c r="AL185" s="53"/>
      <c r="AM185" s="53">
        <f t="shared" si="272"/>
        <v>0</v>
      </c>
      <c r="AN185" s="53">
        <f t="shared" ref="AN185:AX185" si="381">+AM185</f>
        <v>0</v>
      </c>
      <c r="AO185" s="53">
        <f t="shared" si="381"/>
        <v>0</v>
      </c>
      <c r="AP185" s="53">
        <f t="shared" si="381"/>
        <v>0</v>
      </c>
      <c r="AQ185" s="53">
        <f t="shared" si="381"/>
        <v>0</v>
      </c>
      <c r="AR185" s="53">
        <f t="shared" si="381"/>
        <v>0</v>
      </c>
      <c r="AS185" s="53">
        <f t="shared" si="381"/>
        <v>0</v>
      </c>
      <c r="AT185" s="53">
        <f t="shared" si="381"/>
        <v>0</v>
      </c>
      <c r="AU185" s="53">
        <f t="shared" si="381"/>
        <v>0</v>
      </c>
      <c r="AV185" s="53">
        <f t="shared" si="381"/>
        <v>0</v>
      </c>
      <c r="AW185" s="53">
        <f t="shared" si="381"/>
        <v>0</v>
      </c>
      <c r="AX185" s="53">
        <f t="shared" si="381"/>
        <v>0</v>
      </c>
      <c r="AY185" s="53" cm="1">
        <f t="array" ref="AY185">+INDEX(AM185:AX185,1,Settings!$C$4)</f>
        <v>0</v>
      </c>
      <c r="AZ185" s="53">
        <f t="shared" si="274"/>
        <v>0</v>
      </c>
      <c r="BA185" s="53"/>
      <c r="BB185" s="53">
        <f t="shared" si="275"/>
        <v>0</v>
      </c>
      <c r="BC185" s="53">
        <f t="shared" ref="BC185:BN185" si="382">+BB185</f>
        <v>0</v>
      </c>
      <c r="BD185" s="53">
        <f t="shared" si="382"/>
        <v>0</v>
      </c>
      <c r="BE185" s="53">
        <f t="shared" si="382"/>
        <v>0</v>
      </c>
      <c r="BF185" s="53">
        <f t="shared" si="382"/>
        <v>0</v>
      </c>
      <c r="BG185" s="53">
        <f t="shared" si="382"/>
        <v>0</v>
      </c>
      <c r="BH185" s="53">
        <f t="shared" si="382"/>
        <v>0</v>
      </c>
      <c r="BI185" s="53">
        <f t="shared" si="382"/>
        <v>0</v>
      </c>
      <c r="BJ185" s="53">
        <f t="shared" si="382"/>
        <v>0</v>
      </c>
      <c r="BK185" s="53">
        <f t="shared" si="382"/>
        <v>0</v>
      </c>
      <c r="BL185" s="53">
        <f t="shared" si="382"/>
        <v>0</v>
      </c>
      <c r="BM185" s="53">
        <f t="shared" si="382"/>
        <v>0</v>
      </c>
      <c r="BN185" s="53">
        <f t="shared" si="382"/>
        <v>0</v>
      </c>
      <c r="BO185" s="53"/>
      <c r="BP185" s="53">
        <f t="shared" si="277"/>
        <v>0</v>
      </c>
      <c r="BQ185" s="53"/>
      <c r="BR185" s="53">
        <f t="shared" si="278"/>
        <v>0</v>
      </c>
    </row>
    <row r="186" spans="1:70" x14ac:dyDescent="0.2">
      <c r="A186" s="6">
        <v>1495</v>
      </c>
      <c r="B186" s="6" t="str">
        <f>+VLOOKUP(A186,masterfile!B:C,2,FALSE)</f>
        <v>Forderg. aus L+L gg.Gesellschafter g.1 J</v>
      </c>
      <c r="D186" s="53">
        <f>+SUMIF('[1]2017'!$A:$A,$A186,'[1]2017'!$C:$C)-SUMIF('[1]2017'!$E:$E,$A186,'[1]2017'!$G:$G)</f>
        <v>0</v>
      </c>
      <c r="E186" s="53">
        <f>+SUMIF('[1]2018'!$A:$A,$A186,'[1]2018'!$C:$C)-SUMIF('[1]2018'!$E:$E,$A186,'[1]2018'!$G:$G)+D186</f>
        <v>0</v>
      </c>
      <c r="F186" s="53">
        <f>+SUMIF('[1]2019'!$A:$A,$A186,'[1]2019'!$C:$C)-SUMIF('[1]2019'!$E:$E,$A186,'[1]2019'!$G:$G)+E186</f>
        <v>0</v>
      </c>
      <c r="G186" s="53">
        <f>+SUMIF('[1]2020'!$A:$A,$A186,'[1]2020'!$C:$C)-SUMIF('[1]2020'!$E:$E,$A186,'[1]2020'!$G:$G)+F186</f>
        <v>0</v>
      </c>
      <c r="H186" s="53"/>
      <c r="I186" s="53">
        <f>+(SUMIF('[1]2021'!$A:$A,$A186,'[1]2021'!$C:$C)-SUMIF('[1]2021'!$E:$E,$A186,'[1]2021'!$G:$G))/12+G186</f>
        <v>0</v>
      </c>
      <c r="J186" s="53">
        <f>+(SUMIF('[1]2021'!$A:$A,$A186,'[1]2021'!$C:$C)-SUMIF('[1]2021'!$E:$E,$A186,'[1]2021'!$G:$G))/12+I186</f>
        <v>0</v>
      </c>
      <c r="K186" s="53">
        <f>+(SUMIF('[1]2021'!$A:$A,$A186,'[1]2021'!$C:$C)-SUMIF('[1]2021'!$E:$E,$A186,'[1]2021'!$G:$G))/12+J186</f>
        <v>0</v>
      </c>
      <c r="L186" s="53">
        <f>+(SUMIF('[1]2021'!$A:$A,$A186,'[1]2021'!$C:$C)-SUMIF('[1]2021'!$E:$E,$A186,'[1]2021'!$G:$G))/12+K186</f>
        <v>0</v>
      </c>
      <c r="M186" s="53">
        <f>+(SUMIF('[1]2021'!$A:$A,$A186,'[1]2021'!$C:$C)-SUMIF('[1]2021'!$E:$E,$A186,'[1]2021'!$G:$G))/12+L186</f>
        <v>0</v>
      </c>
      <c r="N186" s="53">
        <f>+(SUMIF('[1]2021'!$A:$A,$A186,'[1]2021'!$C:$C)-SUMIF('[1]2021'!$E:$E,$A186,'[1]2021'!$G:$G))/12+M186</f>
        <v>0</v>
      </c>
      <c r="O186" s="53">
        <f>+(SUMIF('[1]2021'!$A:$A,$A186,'[1]2021'!$C:$C)-SUMIF('[1]2021'!$E:$E,$A186,'[1]2021'!$G:$G))/12+N186</f>
        <v>0</v>
      </c>
      <c r="P186" s="53">
        <f>+(SUMIF('[1]2021'!$A:$A,$A186,'[1]2021'!$C:$C)-SUMIF('[1]2021'!$E:$E,$A186,'[1]2021'!$G:$G))/12+O186</f>
        <v>0</v>
      </c>
      <c r="Q186" s="53">
        <f>+(SUMIF('[1]2021'!$A:$A,$A186,'[1]2021'!$C:$C)-SUMIF('[1]2021'!$E:$E,$A186,'[1]2021'!$G:$G))/12+P186</f>
        <v>0</v>
      </c>
      <c r="R186" s="53">
        <f>+(SUMIF('[1]2021'!$A:$A,$A186,'[1]2021'!$C:$C)-SUMIF('[1]2021'!$E:$E,$A186,'[1]2021'!$G:$G))/12+Q186</f>
        <v>0</v>
      </c>
      <c r="S186" s="53">
        <f>+(SUMIF('[1]2021'!$A:$A,$A186,'[1]2021'!$C:$C)-SUMIF('[1]2021'!$E:$E,$A186,'[1]2021'!$G:$G))/12+R186</f>
        <v>0</v>
      </c>
      <c r="T186" s="53">
        <f>+(SUMIF('[1]2021'!$A:$A,$A186,'[1]2021'!$C:$C)-SUMIF('[1]2021'!$E:$E,$A186,'[1]2021'!$G:$G))/12+S186</f>
        <v>0</v>
      </c>
      <c r="U186" s="53" cm="1">
        <f t="array" ref="U186">+INDEX(I186:T186,1,Settings!$C$4)</f>
        <v>0</v>
      </c>
      <c r="V186" s="53" cm="1">
        <f t="array" ref="V186">+INDEX(I186:T186,1,Settings!$C$4)</f>
        <v>0</v>
      </c>
      <c r="W186" s="53"/>
      <c r="X186" s="53">
        <f>V186+SUMIFS(postings!$T:$T,postings!$C:$C,'b-data'!X$2,postings!$D:$D,'b-data'!X$3,postings!$I:$I,'b-data'!$A186)-SUMIFS(postings!$W:$W,postings!$C:$C,'b-data'!X$2,postings!$D:$D,'b-data'!X$3,postings!$M:$M,'b-data'!$A186)</f>
        <v>0</v>
      </c>
      <c r="Y186" s="53">
        <f>X186+SUMIFS(postings!$T:$T,postings!$C:$C,'b-data'!Y$2,postings!$D:$D,'b-data'!Y$3,postings!$I:$I,'b-data'!$A186)-SUMIFS(postings!$W:$W,postings!$C:$C,'b-data'!Y$2,postings!$D:$D,'b-data'!Y$3,postings!$M:$M,'b-data'!$A186)</f>
        <v>0</v>
      </c>
      <c r="Z186" s="53">
        <f>Y186+SUMIFS(postings!$T:$T,postings!$C:$C,'b-data'!Z$2,postings!$D:$D,'b-data'!Z$3,postings!$I:$I,'b-data'!$A186)-SUMIFS(postings!$W:$W,postings!$C:$C,'b-data'!Z$2,postings!$D:$D,'b-data'!Z$3,postings!$M:$M,'b-data'!$A186)</f>
        <v>0</v>
      </c>
      <c r="AA186" s="53">
        <f>Z186+SUMIFS(postings!$T:$T,postings!$C:$C,'b-data'!AA$2,postings!$D:$D,'b-data'!AA$3,postings!$I:$I,'b-data'!$A186)-SUMIFS(postings!$W:$W,postings!$C:$C,'b-data'!AA$2,postings!$D:$D,'b-data'!AA$3,postings!$M:$M,'b-data'!$A186)</f>
        <v>0</v>
      </c>
      <c r="AB186" s="53">
        <f>AA186+SUMIFS(postings!$T:$T,postings!$C:$C,'b-data'!AB$2,postings!$D:$D,'b-data'!AB$3,postings!$I:$I,'b-data'!$A186)-SUMIFS(postings!$W:$W,postings!$C:$C,'b-data'!AB$2,postings!$D:$D,'b-data'!AB$3,postings!$M:$M,'b-data'!$A186)</f>
        <v>0</v>
      </c>
      <c r="AC186" s="53">
        <f>AB186+SUMIFS(postings!$T:$T,postings!$C:$C,'b-data'!AC$2,postings!$D:$D,'b-data'!AC$3,postings!$I:$I,'b-data'!$A186)-SUMIFS(postings!$W:$W,postings!$C:$C,'b-data'!AC$2,postings!$D:$D,'b-data'!AC$3,postings!$M:$M,'b-data'!$A186)</f>
        <v>0</v>
      </c>
      <c r="AD186" s="53">
        <f>AC186+SUMIFS(postings!$T:$T,postings!$C:$C,'b-data'!AD$2,postings!$D:$D,'b-data'!AD$3,postings!$I:$I,'b-data'!$A186)-SUMIFS(postings!$W:$W,postings!$C:$C,'b-data'!AD$2,postings!$D:$D,'b-data'!AD$3,postings!$M:$M,'b-data'!$A186)</f>
        <v>0</v>
      </c>
      <c r="AE186" s="53">
        <f>AD186+SUMIFS(postings!$T:$T,postings!$C:$C,'b-data'!AE$2,postings!$D:$D,'b-data'!AE$3,postings!$I:$I,'b-data'!$A186)-SUMIFS(postings!$W:$W,postings!$C:$C,'b-data'!AE$2,postings!$D:$D,'b-data'!AE$3,postings!$M:$M,'b-data'!$A186)</f>
        <v>0</v>
      </c>
      <c r="AF186" s="53">
        <f>AE186+SUMIFS(postings!$T:$T,postings!$C:$C,'b-data'!AF$2,postings!$D:$D,'b-data'!AF$3,postings!$I:$I,'b-data'!$A186)-SUMIFS(postings!$W:$W,postings!$C:$C,'b-data'!AF$2,postings!$D:$D,'b-data'!AF$3,postings!$M:$M,'b-data'!$A186)</f>
        <v>0</v>
      </c>
      <c r="AG186" s="53">
        <f>AF186+SUMIFS(postings!$T:$T,postings!$C:$C,'b-data'!AG$2,postings!$D:$D,'b-data'!AG$3,postings!$I:$I,'b-data'!$A186)-SUMIFS(postings!$W:$W,postings!$C:$C,'b-data'!AG$2,postings!$D:$D,'b-data'!AG$3,postings!$M:$M,'b-data'!$A186)</f>
        <v>0</v>
      </c>
      <c r="AH186" s="53">
        <f>AG186+SUMIFS(postings!$T:$T,postings!$C:$C,'b-data'!AH$2,postings!$D:$D,'b-data'!AH$3,postings!$I:$I,'b-data'!$A186)-SUMIFS(postings!$W:$W,postings!$C:$C,'b-data'!AH$2,postings!$D:$D,'b-data'!AH$3,postings!$M:$M,'b-data'!$A186)</f>
        <v>0</v>
      </c>
      <c r="AI186" s="53">
        <f>AH186+SUMIFS(postings!$T:$T,postings!$C:$C,'b-data'!AI$2,postings!$D:$D,'b-data'!AI$3,postings!$I:$I,'b-data'!$A186)-SUMIFS(postings!$W:$W,postings!$C:$C,'b-data'!AI$2,postings!$D:$D,'b-data'!AI$3,postings!$M:$M,'b-data'!$A186)</f>
        <v>0</v>
      </c>
      <c r="AJ186" s="53" cm="1">
        <f t="array" ref="AJ186">+INDEX(X186:AI186,1,Settings!$C$4)</f>
        <v>0</v>
      </c>
      <c r="AK186" s="53" cm="1">
        <f t="array" ref="AK186">+INDEX(X186:AI186,1,Settings!$C$4)</f>
        <v>0</v>
      </c>
      <c r="AL186" s="53"/>
      <c r="AM186" s="53">
        <f t="shared" si="272"/>
        <v>0</v>
      </c>
      <c r="AN186" s="53">
        <f t="shared" ref="AN186:AX186" si="383">+AM186</f>
        <v>0</v>
      </c>
      <c r="AO186" s="53">
        <f t="shared" si="383"/>
        <v>0</v>
      </c>
      <c r="AP186" s="53">
        <f t="shared" si="383"/>
        <v>0</v>
      </c>
      <c r="AQ186" s="53">
        <f t="shared" si="383"/>
        <v>0</v>
      </c>
      <c r="AR186" s="53">
        <f t="shared" si="383"/>
        <v>0</v>
      </c>
      <c r="AS186" s="53">
        <f t="shared" si="383"/>
        <v>0</v>
      </c>
      <c r="AT186" s="53">
        <f t="shared" si="383"/>
        <v>0</v>
      </c>
      <c r="AU186" s="53">
        <f t="shared" si="383"/>
        <v>0</v>
      </c>
      <c r="AV186" s="53">
        <f t="shared" si="383"/>
        <v>0</v>
      </c>
      <c r="AW186" s="53">
        <f t="shared" si="383"/>
        <v>0</v>
      </c>
      <c r="AX186" s="53">
        <f t="shared" si="383"/>
        <v>0</v>
      </c>
      <c r="AY186" s="53" cm="1">
        <f t="array" ref="AY186">+INDEX(AM186:AX186,1,Settings!$C$4)</f>
        <v>0</v>
      </c>
      <c r="AZ186" s="53">
        <f t="shared" si="274"/>
        <v>0</v>
      </c>
      <c r="BA186" s="53"/>
      <c r="BB186" s="53">
        <f t="shared" si="275"/>
        <v>0</v>
      </c>
      <c r="BC186" s="53">
        <f t="shared" ref="BC186:BN186" si="384">+BB186</f>
        <v>0</v>
      </c>
      <c r="BD186" s="53">
        <f t="shared" si="384"/>
        <v>0</v>
      </c>
      <c r="BE186" s="53">
        <f t="shared" si="384"/>
        <v>0</v>
      </c>
      <c r="BF186" s="53">
        <f t="shared" si="384"/>
        <v>0</v>
      </c>
      <c r="BG186" s="53">
        <f t="shared" si="384"/>
        <v>0</v>
      </c>
      <c r="BH186" s="53">
        <f t="shared" si="384"/>
        <v>0</v>
      </c>
      <c r="BI186" s="53">
        <f t="shared" si="384"/>
        <v>0</v>
      </c>
      <c r="BJ186" s="53">
        <f t="shared" si="384"/>
        <v>0</v>
      </c>
      <c r="BK186" s="53">
        <f t="shared" si="384"/>
        <v>0</v>
      </c>
      <c r="BL186" s="53">
        <f t="shared" si="384"/>
        <v>0</v>
      </c>
      <c r="BM186" s="53">
        <f t="shared" si="384"/>
        <v>0</v>
      </c>
      <c r="BN186" s="53">
        <f t="shared" si="384"/>
        <v>0</v>
      </c>
      <c r="BO186" s="53"/>
      <c r="BP186" s="53">
        <f t="shared" si="277"/>
        <v>0</v>
      </c>
      <c r="BQ186" s="53"/>
      <c r="BR186" s="53">
        <f t="shared" si="278"/>
        <v>0</v>
      </c>
    </row>
    <row r="187" spans="1:70" x14ac:dyDescent="0.2">
      <c r="A187" s="6">
        <v>1498</v>
      </c>
      <c r="B187" s="6" t="str">
        <f>+VLOOKUP(A187,masterfile!B:C,2,FALSE)</f>
        <v>Gegenkonto sonst.VG bei Buchung Debitor</v>
      </c>
      <c r="D187" s="53">
        <f>+SUMIF('[1]2017'!$A:$A,$A187,'[1]2017'!$C:$C)-SUMIF('[1]2017'!$E:$E,$A187,'[1]2017'!$G:$G)</f>
        <v>0</v>
      </c>
      <c r="E187" s="53">
        <f>+SUMIF('[1]2018'!$A:$A,$A187,'[1]2018'!$C:$C)-SUMIF('[1]2018'!$E:$E,$A187,'[1]2018'!$G:$G)+D187</f>
        <v>0</v>
      </c>
      <c r="F187" s="53">
        <f>+SUMIF('[1]2019'!$A:$A,$A187,'[1]2019'!$C:$C)-SUMIF('[1]2019'!$E:$E,$A187,'[1]2019'!$G:$G)+E187</f>
        <v>0</v>
      </c>
      <c r="G187" s="53">
        <f>+SUMIF('[1]2020'!$A:$A,$A187,'[1]2020'!$C:$C)-SUMIF('[1]2020'!$E:$E,$A187,'[1]2020'!$G:$G)+F187</f>
        <v>0</v>
      </c>
      <c r="H187" s="53"/>
      <c r="I187" s="53">
        <f>+(SUMIF('[1]2021'!$A:$A,$A187,'[1]2021'!$C:$C)-SUMIF('[1]2021'!$E:$E,$A187,'[1]2021'!$G:$G))/12+G187</f>
        <v>0</v>
      </c>
      <c r="J187" s="53">
        <f>+(SUMIF('[1]2021'!$A:$A,$A187,'[1]2021'!$C:$C)-SUMIF('[1]2021'!$E:$E,$A187,'[1]2021'!$G:$G))/12+I187</f>
        <v>0</v>
      </c>
      <c r="K187" s="53">
        <f>+(SUMIF('[1]2021'!$A:$A,$A187,'[1]2021'!$C:$C)-SUMIF('[1]2021'!$E:$E,$A187,'[1]2021'!$G:$G))/12+J187</f>
        <v>0</v>
      </c>
      <c r="L187" s="53">
        <f>+(SUMIF('[1]2021'!$A:$A,$A187,'[1]2021'!$C:$C)-SUMIF('[1]2021'!$E:$E,$A187,'[1]2021'!$G:$G))/12+K187</f>
        <v>0</v>
      </c>
      <c r="M187" s="53">
        <f>+(SUMIF('[1]2021'!$A:$A,$A187,'[1]2021'!$C:$C)-SUMIF('[1]2021'!$E:$E,$A187,'[1]2021'!$G:$G))/12+L187</f>
        <v>0</v>
      </c>
      <c r="N187" s="53">
        <f>+(SUMIF('[1]2021'!$A:$A,$A187,'[1]2021'!$C:$C)-SUMIF('[1]2021'!$E:$E,$A187,'[1]2021'!$G:$G))/12+M187</f>
        <v>0</v>
      </c>
      <c r="O187" s="53">
        <f>+(SUMIF('[1]2021'!$A:$A,$A187,'[1]2021'!$C:$C)-SUMIF('[1]2021'!$E:$E,$A187,'[1]2021'!$G:$G))/12+N187</f>
        <v>0</v>
      </c>
      <c r="P187" s="53">
        <f>+(SUMIF('[1]2021'!$A:$A,$A187,'[1]2021'!$C:$C)-SUMIF('[1]2021'!$E:$E,$A187,'[1]2021'!$G:$G))/12+O187</f>
        <v>0</v>
      </c>
      <c r="Q187" s="53">
        <f>+(SUMIF('[1]2021'!$A:$A,$A187,'[1]2021'!$C:$C)-SUMIF('[1]2021'!$E:$E,$A187,'[1]2021'!$G:$G))/12+P187</f>
        <v>0</v>
      </c>
      <c r="R187" s="53">
        <f>+(SUMIF('[1]2021'!$A:$A,$A187,'[1]2021'!$C:$C)-SUMIF('[1]2021'!$E:$E,$A187,'[1]2021'!$G:$G))/12+Q187</f>
        <v>0</v>
      </c>
      <c r="S187" s="53">
        <f>+(SUMIF('[1]2021'!$A:$A,$A187,'[1]2021'!$C:$C)-SUMIF('[1]2021'!$E:$E,$A187,'[1]2021'!$G:$G))/12+R187</f>
        <v>0</v>
      </c>
      <c r="T187" s="53">
        <f>+(SUMIF('[1]2021'!$A:$A,$A187,'[1]2021'!$C:$C)-SUMIF('[1]2021'!$E:$E,$A187,'[1]2021'!$G:$G))/12+S187</f>
        <v>0</v>
      </c>
      <c r="U187" s="53" cm="1">
        <f t="array" ref="U187">+INDEX(I187:T187,1,Settings!$C$4)</f>
        <v>0</v>
      </c>
      <c r="V187" s="53" cm="1">
        <f t="array" ref="V187">+INDEX(I187:T187,1,Settings!$C$4)</f>
        <v>0</v>
      </c>
      <c r="W187" s="53"/>
      <c r="X187" s="53">
        <f>V187+SUMIFS(postings!$T:$T,postings!$C:$C,'b-data'!X$2,postings!$D:$D,'b-data'!X$3,postings!$I:$I,'b-data'!$A187)-SUMIFS(postings!$W:$W,postings!$C:$C,'b-data'!X$2,postings!$D:$D,'b-data'!X$3,postings!$M:$M,'b-data'!$A187)</f>
        <v>0</v>
      </c>
      <c r="Y187" s="53">
        <f>X187+SUMIFS(postings!$T:$T,postings!$C:$C,'b-data'!Y$2,postings!$D:$D,'b-data'!Y$3,postings!$I:$I,'b-data'!$A187)-SUMIFS(postings!$W:$W,postings!$C:$C,'b-data'!Y$2,postings!$D:$D,'b-data'!Y$3,postings!$M:$M,'b-data'!$A187)</f>
        <v>0</v>
      </c>
      <c r="Z187" s="53">
        <f>Y187+SUMIFS(postings!$T:$T,postings!$C:$C,'b-data'!Z$2,postings!$D:$D,'b-data'!Z$3,postings!$I:$I,'b-data'!$A187)-SUMIFS(postings!$W:$W,postings!$C:$C,'b-data'!Z$2,postings!$D:$D,'b-data'!Z$3,postings!$M:$M,'b-data'!$A187)</f>
        <v>0</v>
      </c>
      <c r="AA187" s="53">
        <f>Z187+SUMIFS(postings!$T:$T,postings!$C:$C,'b-data'!AA$2,postings!$D:$D,'b-data'!AA$3,postings!$I:$I,'b-data'!$A187)-SUMIFS(postings!$W:$W,postings!$C:$C,'b-data'!AA$2,postings!$D:$D,'b-data'!AA$3,postings!$M:$M,'b-data'!$A187)</f>
        <v>0</v>
      </c>
      <c r="AB187" s="53">
        <f>AA187+SUMIFS(postings!$T:$T,postings!$C:$C,'b-data'!AB$2,postings!$D:$D,'b-data'!AB$3,postings!$I:$I,'b-data'!$A187)-SUMIFS(postings!$W:$W,postings!$C:$C,'b-data'!AB$2,postings!$D:$D,'b-data'!AB$3,postings!$M:$M,'b-data'!$A187)</f>
        <v>0</v>
      </c>
      <c r="AC187" s="53">
        <f>AB187+SUMIFS(postings!$T:$T,postings!$C:$C,'b-data'!AC$2,postings!$D:$D,'b-data'!AC$3,postings!$I:$I,'b-data'!$A187)-SUMIFS(postings!$W:$W,postings!$C:$C,'b-data'!AC$2,postings!$D:$D,'b-data'!AC$3,postings!$M:$M,'b-data'!$A187)</f>
        <v>0</v>
      </c>
      <c r="AD187" s="53">
        <f>AC187+SUMIFS(postings!$T:$T,postings!$C:$C,'b-data'!AD$2,postings!$D:$D,'b-data'!AD$3,postings!$I:$I,'b-data'!$A187)-SUMIFS(postings!$W:$W,postings!$C:$C,'b-data'!AD$2,postings!$D:$D,'b-data'!AD$3,postings!$M:$M,'b-data'!$A187)</f>
        <v>0</v>
      </c>
      <c r="AE187" s="53">
        <f>AD187+SUMIFS(postings!$T:$T,postings!$C:$C,'b-data'!AE$2,postings!$D:$D,'b-data'!AE$3,postings!$I:$I,'b-data'!$A187)-SUMIFS(postings!$W:$W,postings!$C:$C,'b-data'!AE$2,postings!$D:$D,'b-data'!AE$3,postings!$M:$M,'b-data'!$A187)</f>
        <v>0</v>
      </c>
      <c r="AF187" s="53">
        <f>AE187+SUMIFS(postings!$T:$T,postings!$C:$C,'b-data'!AF$2,postings!$D:$D,'b-data'!AF$3,postings!$I:$I,'b-data'!$A187)-SUMIFS(postings!$W:$W,postings!$C:$C,'b-data'!AF$2,postings!$D:$D,'b-data'!AF$3,postings!$M:$M,'b-data'!$A187)</f>
        <v>0</v>
      </c>
      <c r="AG187" s="53">
        <f>AF187+SUMIFS(postings!$T:$T,postings!$C:$C,'b-data'!AG$2,postings!$D:$D,'b-data'!AG$3,postings!$I:$I,'b-data'!$A187)-SUMIFS(postings!$W:$W,postings!$C:$C,'b-data'!AG$2,postings!$D:$D,'b-data'!AG$3,postings!$M:$M,'b-data'!$A187)</f>
        <v>0</v>
      </c>
      <c r="AH187" s="53">
        <f>AG187+SUMIFS(postings!$T:$T,postings!$C:$C,'b-data'!AH$2,postings!$D:$D,'b-data'!AH$3,postings!$I:$I,'b-data'!$A187)-SUMIFS(postings!$W:$W,postings!$C:$C,'b-data'!AH$2,postings!$D:$D,'b-data'!AH$3,postings!$M:$M,'b-data'!$A187)</f>
        <v>0</v>
      </c>
      <c r="AI187" s="53">
        <f>AH187+SUMIFS(postings!$T:$T,postings!$C:$C,'b-data'!AI$2,postings!$D:$D,'b-data'!AI$3,postings!$I:$I,'b-data'!$A187)-SUMIFS(postings!$W:$W,postings!$C:$C,'b-data'!AI$2,postings!$D:$D,'b-data'!AI$3,postings!$M:$M,'b-data'!$A187)</f>
        <v>0</v>
      </c>
      <c r="AJ187" s="53" cm="1">
        <f t="array" ref="AJ187">+INDEX(X187:AI187,1,Settings!$C$4)</f>
        <v>0</v>
      </c>
      <c r="AK187" s="53" cm="1">
        <f t="array" ref="AK187">+INDEX(X187:AI187,1,Settings!$C$4)</f>
        <v>0</v>
      </c>
      <c r="AL187" s="53"/>
      <c r="AM187" s="53">
        <f t="shared" si="272"/>
        <v>0</v>
      </c>
      <c r="AN187" s="53">
        <f t="shared" ref="AN187:AX187" si="385">+AM187</f>
        <v>0</v>
      </c>
      <c r="AO187" s="53">
        <f t="shared" si="385"/>
        <v>0</v>
      </c>
      <c r="AP187" s="53">
        <f t="shared" si="385"/>
        <v>0</v>
      </c>
      <c r="AQ187" s="53">
        <f t="shared" si="385"/>
        <v>0</v>
      </c>
      <c r="AR187" s="53">
        <f t="shared" si="385"/>
        <v>0</v>
      </c>
      <c r="AS187" s="53">
        <f t="shared" si="385"/>
        <v>0</v>
      </c>
      <c r="AT187" s="53">
        <f t="shared" si="385"/>
        <v>0</v>
      </c>
      <c r="AU187" s="53">
        <f t="shared" si="385"/>
        <v>0</v>
      </c>
      <c r="AV187" s="53">
        <f t="shared" si="385"/>
        <v>0</v>
      </c>
      <c r="AW187" s="53">
        <f t="shared" si="385"/>
        <v>0</v>
      </c>
      <c r="AX187" s="53">
        <f t="shared" si="385"/>
        <v>0</v>
      </c>
      <c r="AY187" s="53" cm="1">
        <f t="array" ref="AY187">+INDEX(AM187:AX187,1,Settings!$C$4)</f>
        <v>0</v>
      </c>
      <c r="AZ187" s="53">
        <f t="shared" si="274"/>
        <v>0</v>
      </c>
      <c r="BA187" s="53"/>
      <c r="BB187" s="53">
        <f t="shared" si="275"/>
        <v>0</v>
      </c>
      <c r="BC187" s="53">
        <f t="shared" ref="BC187:BN187" si="386">+BB187</f>
        <v>0</v>
      </c>
      <c r="BD187" s="53">
        <f t="shared" si="386"/>
        <v>0</v>
      </c>
      <c r="BE187" s="53">
        <f t="shared" si="386"/>
        <v>0</v>
      </c>
      <c r="BF187" s="53">
        <f t="shared" si="386"/>
        <v>0</v>
      </c>
      <c r="BG187" s="53">
        <f t="shared" si="386"/>
        <v>0</v>
      </c>
      <c r="BH187" s="53">
        <f t="shared" si="386"/>
        <v>0</v>
      </c>
      <c r="BI187" s="53">
        <f t="shared" si="386"/>
        <v>0</v>
      </c>
      <c r="BJ187" s="53">
        <f t="shared" si="386"/>
        <v>0</v>
      </c>
      <c r="BK187" s="53">
        <f t="shared" si="386"/>
        <v>0</v>
      </c>
      <c r="BL187" s="53">
        <f t="shared" si="386"/>
        <v>0</v>
      </c>
      <c r="BM187" s="53">
        <f t="shared" si="386"/>
        <v>0</v>
      </c>
      <c r="BN187" s="53">
        <f t="shared" si="386"/>
        <v>0</v>
      </c>
      <c r="BO187" s="53"/>
      <c r="BP187" s="53">
        <f t="shared" si="277"/>
        <v>0</v>
      </c>
      <c r="BQ187" s="53"/>
      <c r="BR187" s="53">
        <f t="shared" si="278"/>
        <v>0</v>
      </c>
    </row>
    <row r="188" spans="1:70" x14ac:dyDescent="0.2">
      <c r="A188" s="6">
        <v>1499</v>
      </c>
      <c r="B188" s="6" t="str">
        <f>+VLOOKUP(A188,masterfile!B:C,2,FALSE)</f>
        <v>Gegenkonto bei Aufteilung Debitoren</v>
      </c>
      <c r="D188" s="53">
        <f>+SUMIF('[1]2017'!$A:$A,$A188,'[1]2017'!$C:$C)-SUMIF('[1]2017'!$E:$E,$A188,'[1]2017'!$G:$G)</f>
        <v>0</v>
      </c>
      <c r="E188" s="53">
        <f>+SUMIF('[1]2018'!$A:$A,$A188,'[1]2018'!$C:$C)-SUMIF('[1]2018'!$E:$E,$A188,'[1]2018'!$G:$G)+D188</f>
        <v>0</v>
      </c>
      <c r="F188" s="53">
        <f>+SUMIF('[1]2019'!$A:$A,$A188,'[1]2019'!$C:$C)-SUMIF('[1]2019'!$E:$E,$A188,'[1]2019'!$G:$G)+E188</f>
        <v>0</v>
      </c>
      <c r="G188" s="53">
        <f>+SUMIF('[1]2020'!$A:$A,$A188,'[1]2020'!$C:$C)-SUMIF('[1]2020'!$E:$E,$A188,'[1]2020'!$G:$G)+F188</f>
        <v>0</v>
      </c>
      <c r="H188" s="53"/>
      <c r="I188" s="53">
        <f>+(SUMIF('[1]2021'!$A:$A,$A188,'[1]2021'!$C:$C)-SUMIF('[1]2021'!$E:$E,$A188,'[1]2021'!$G:$G))/12+G188</f>
        <v>0</v>
      </c>
      <c r="J188" s="53">
        <f>+(SUMIF('[1]2021'!$A:$A,$A188,'[1]2021'!$C:$C)-SUMIF('[1]2021'!$E:$E,$A188,'[1]2021'!$G:$G))/12+I188</f>
        <v>0</v>
      </c>
      <c r="K188" s="53">
        <f>+(SUMIF('[1]2021'!$A:$A,$A188,'[1]2021'!$C:$C)-SUMIF('[1]2021'!$E:$E,$A188,'[1]2021'!$G:$G))/12+J188</f>
        <v>0</v>
      </c>
      <c r="L188" s="53">
        <f>+(SUMIF('[1]2021'!$A:$A,$A188,'[1]2021'!$C:$C)-SUMIF('[1]2021'!$E:$E,$A188,'[1]2021'!$G:$G))/12+K188</f>
        <v>0</v>
      </c>
      <c r="M188" s="53">
        <f>+(SUMIF('[1]2021'!$A:$A,$A188,'[1]2021'!$C:$C)-SUMIF('[1]2021'!$E:$E,$A188,'[1]2021'!$G:$G))/12+L188</f>
        <v>0</v>
      </c>
      <c r="N188" s="53">
        <f>+(SUMIF('[1]2021'!$A:$A,$A188,'[1]2021'!$C:$C)-SUMIF('[1]2021'!$E:$E,$A188,'[1]2021'!$G:$G))/12+M188</f>
        <v>0</v>
      </c>
      <c r="O188" s="53">
        <f>+(SUMIF('[1]2021'!$A:$A,$A188,'[1]2021'!$C:$C)-SUMIF('[1]2021'!$E:$E,$A188,'[1]2021'!$G:$G))/12+N188</f>
        <v>0</v>
      </c>
      <c r="P188" s="53">
        <f>+(SUMIF('[1]2021'!$A:$A,$A188,'[1]2021'!$C:$C)-SUMIF('[1]2021'!$E:$E,$A188,'[1]2021'!$G:$G))/12+O188</f>
        <v>0</v>
      </c>
      <c r="Q188" s="53">
        <f>+(SUMIF('[1]2021'!$A:$A,$A188,'[1]2021'!$C:$C)-SUMIF('[1]2021'!$E:$E,$A188,'[1]2021'!$G:$G))/12+P188</f>
        <v>0</v>
      </c>
      <c r="R188" s="53">
        <f>+(SUMIF('[1]2021'!$A:$A,$A188,'[1]2021'!$C:$C)-SUMIF('[1]2021'!$E:$E,$A188,'[1]2021'!$G:$G))/12+Q188</f>
        <v>0</v>
      </c>
      <c r="S188" s="53">
        <f>+(SUMIF('[1]2021'!$A:$A,$A188,'[1]2021'!$C:$C)-SUMIF('[1]2021'!$E:$E,$A188,'[1]2021'!$G:$G))/12+R188</f>
        <v>0</v>
      </c>
      <c r="T188" s="53">
        <f>+(SUMIF('[1]2021'!$A:$A,$A188,'[1]2021'!$C:$C)-SUMIF('[1]2021'!$E:$E,$A188,'[1]2021'!$G:$G))/12+S188</f>
        <v>0</v>
      </c>
      <c r="U188" s="53" cm="1">
        <f t="array" ref="U188">+INDEX(I188:T188,1,Settings!$C$4)</f>
        <v>0</v>
      </c>
      <c r="V188" s="53" cm="1">
        <f t="array" ref="V188">+INDEX(I188:T188,1,Settings!$C$4)</f>
        <v>0</v>
      </c>
      <c r="W188" s="53"/>
      <c r="X188" s="53">
        <f>V188+SUMIFS(postings!$T:$T,postings!$C:$C,'b-data'!X$2,postings!$D:$D,'b-data'!X$3,postings!$I:$I,'b-data'!$A188)-SUMIFS(postings!$W:$W,postings!$C:$C,'b-data'!X$2,postings!$D:$D,'b-data'!X$3,postings!$M:$M,'b-data'!$A188)</f>
        <v>0</v>
      </c>
      <c r="Y188" s="53">
        <f>X188+SUMIFS(postings!$T:$T,postings!$C:$C,'b-data'!Y$2,postings!$D:$D,'b-data'!Y$3,postings!$I:$I,'b-data'!$A188)-SUMIFS(postings!$W:$W,postings!$C:$C,'b-data'!Y$2,postings!$D:$D,'b-data'!Y$3,postings!$M:$M,'b-data'!$A188)</f>
        <v>0</v>
      </c>
      <c r="Z188" s="53">
        <f>Y188+SUMIFS(postings!$T:$T,postings!$C:$C,'b-data'!Z$2,postings!$D:$D,'b-data'!Z$3,postings!$I:$I,'b-data'!$A188)-SUMIFS(postings!$W:$W,postings!$C:$C,'b-data'!Z$2,postings!$D:$D,'b-data'!Z$3,postings!$M:$M,'b-data'!$A188)</f>
        <v>0</v>
      </c>
      <c r="AA188" s="53">
        <f>Z188+SUMIFS(postings!$T:$T,postings!$C:$C,'b-data'!AA$2,postings!$D:$D,'b-data'!AA$3,postings!$I:$I,'b-data'!$A188)-SUMIFS(postings!$W:$W,postings!$C:$C,'b-data'!AA$2,postings!$D:$D,'b-data'!AA$3,postings!$M:$M,'b-data'!$A188)</f>
        <v>0</v>
      </c>
      <c r="AB188" s="53">
        <f>AA188+SUMIFS(postings!$T:$T,postings!$C:$C,'b-data'!AB$2,postings!$D:$D,'b-data'!AB$3,postings!$I:$I,'b-data'!$A188)-SUMIFS(postings!$W:$W,postings!$C:$C,'b-data'!AB$2,postings!$D:$D,'b-data'!AB$3,postings!$M:$M,'b-data'!$A188)</f>
        <v>0</v>
      </c>
      <c r="AC188" s="53">
        <f>AB188+SUMIFS(postings!$T:$T,postings!$C:$C,'b-data'!AC$2,postings!$D:$D,'b-data'!AC$3,postings!$I:$I,'b-data'!$A188)-SUMIFS(postings!$W:$W,postings!$C:$C,'b-data'!AC$2,postings!$D:$D,'b-data'!AC$3,postings!$M:$M,'b-data'!$A188)</f>
        <v>0</v>
      </c>
      <c r="AD188" s="53">
        <f>AC188+SUMIFS(postings!$T:$T,postings!$C:$C,'b-data'!AD$2,postings!$D:$D,'b-data'!AD$3,postings!$I:$I,'b-data'!$A188)-SUMIFS(postings!$W:$W,postings!$C:$C,'b-data'!AD$2,postings!$D:$D,'b-data'!AD$3,postings!$M:$M,'b-data'!$A188)</f>
        <v>0</v>
      </c>
      <c r="AE188" s="53">
        <f>AD188+SUMIFS(postings!$T:$T,postings!$C:$C,'b-data'!AE$2,postings!$D:$D,'b-data'!AE$3,postings!$I:$I,'b-data'!$A188)-SUMIFS(postings!$W:$W,postings!$C:$C,'b-data'!AE$2,postings!$D:$D,'b-data'!AE$3,postings!$M:$M,'b-data'!$A188)</f>
        <v>0</v>
      </c>
      <c r="AF188" s="53">
        <f>AE188+SUMIFS(postings!$T:$T,postings!$C:$C,'b-data'!AF$2,postings!$D:$D,'b-data'!AF$3,postings!$I:$I,'b-data'!$A188)-SUMIFS(postings!$W:$W,postings!$C:$C,'b-data'!AF$2,postings!$D:$D,'b-data'!AF$3,postings!$M:$M,'b-data'!$A188)</f>
        <v>0</v>
      </c>
      <c r="AG188" s="53">
        <f>AF188+SUMIFS(postings!$T:$T,postings!$C:$C,'b-data'!AG$2,postings!$D:$D,'b-data'!AG$3,postings!$I:$I,'b-data'!$A188)-SUMIFS(postings!$W:$W,postings!$C:$C,'b-data'!AG$2,postings!$D:$D,'b-data'!AG$3,postings!$M:$M,'b-data'!$A188)</f>
        <v>0</v>
      </c>
      <c r="AH188" s="53">
        <f>AG188+SUMIFS(postings!$T:$T,postings!$C:$C,'b-data'!AH$2,postings!$D:$D,'b-data'!AH$3,postings!$I:$I,'b-data'!$A188)-SUMIFS(postings!$W:$W,postings!$C:$C,'b-data'!AH$2,postings!$D:$D,'b-data'!AH$3,postings!$M:$M,'b-data'!$A188)</f>
        <v>0</v>
      </c>
      <c r="AI188" s="53">
        <f>AH188+SUMIFS(postings!$T:$T,postings!$C:$C,'b-data'!AI$2,postings!$D:$D,'b-data'!AI$3,postings!$I:$I,'b-data'!$A188)-SUMIFS(postings!$W:$W,postings!$C:$C,'b-data'!AI$2,postings!$D:$D,'b-data'!AI$3,postings!$M:$M,'b-data'!$A188)</f>
        <v>0</v>
      </c>
      <c r="AJ188" s="53" cm="1">
        <f t="array" ref="AJ188">+INDEX(X188:AI188,1,Settings!$C$4)</f>
        <v>0</v>
      </c>
      <c r="AK188" s="53" cm="1">
        <f t="array" ref="AK188">+INDEX(X188:AI188,1,Settings!$C$4)</f>
        <v>0</v>
      </c>
      <c r="AL188" s="53"/>
      <c r="AM188" s="53">
        <f t="shared" si="272"/>
        <v>0</v>
      </c>
      <c r="AN188" s="53">
        <f t="shared" ref="AN188:AX188" si="387">+AM188</f>
        <v>0</v>
      </c>
      <c r="AO188" s="53">
        <f t="shared" si="387"/>
        <v>0</v>
      </c>
      <c r="AP188" s="53">
        <f t="shared" si="387"/>
        <v>0</v>
      </c>
      <c r="AQ188" s="53">
        <f t="shared" si="387"/>
        <v>0</v>
      </c>
      <c r="AR188" s="53">
        <f t="shared" si="387"/>
        <v>0</v>
      </c>
      <c r="AS188" s="53">
        <f t="shared" si="387"/>
        <v>0</v>
      </c>
      <c r="AT188" s="53">
        <f t="shared" si="387"/>
        <v>0</v>
      </c>
      <c r="AU188" s="53">
        <f t="shared" si="387"/>
        <v>0</v>
      </c>
      <c r="AV188" s="53">
        <f t="shared" si="387"/>
        <v>0</v>
      </c>
      <c r="AW188" s="53">
        <f t="shared" si="387"/>
        <v>0</v>
      </c>
      <c r="AX188" s="53">
        <f t="shared" si="387"/>
        <v>0</v>
      </c>
      <c r="AY188" s="53" cm="1">
        <f t="array" ref="AY188">+INDEX(AM188:AX188,1,Settings!$C$4)</f>
        <v>0</v>
      </c>
      <c r="AZ188" s="53">
        <f t="shared" si="274"/>
        <v>0</v>
      </c>
      <c r="BA188" s="53"/>
      <c r="BB188" s="53">
        <f t="shared" si="275"/>
        <v>0</v>
      </c>
      <c r="BC188" s="53">
        <f t="shared" ref="BC188:BN188" si="388">+BB188</f>
        <v>0</v>
      </c>
      <c r="BD188" s="53">
        <f t="shared" si="388"/>
        <v>0</v>
      </c>
      <c r="BE188" s="53">
        <f t="shared" si="388"/>
        <v>0</v>
      </c>
      <c r="BF188" s="53">
        <f t="shared" si="388"/>
        <v>0</v>
      </c>
      <c r="BG188" s="53">
        <f t="shared" si="388"/>
        <v>0</v>
      </c>
      <c r="BH188" s="53">
        <f t="shared" si="388"/>
        <v>0</v>
      </c>
      <c r="BI188" s="53">
        <f t="shared" si="388"/>
        <v>0</v>
      </c>
      <c r="BJ188" s="53">
        <f t="shared" si="388"/>
        <v>0</v>
      </c>
      <c r="BK188" s="53">
        <f t="shared" si="388"/>
        <v>0</v>
      </c>
      <c r="BL188" s="53">
        <f t="shared" si="388"/>
        <v>0</v>
      </c>
      <c r="BM188" s="53">
        <f t="shared" si="388"/>
        <v>0</v>
      </c>
      <c r="BN188" s="53">
        <f t="shared" si="388"/>
        <v>0</v>
      </c>
      <c r="BO188" s="53"/>
      <c r="BP188" s="53">
        <f t="shared" si="277"/>
        <v>0</v>
      </c>
      <c r="BQ188" s="53"/>
      <c r="BR188" s="53">
        <f t="shared" si="278"/>
        <v>0</v>
      </c>
    </row>
    <row r="189" spans="1:70" x14ac:dyDescent="0.2">
      <c r="A189" s="6">
        <v>1500</v>
      </c>
      <c r="B189" s="6" t="str">
        <f>+VLOOKUP(A189,masterfile!B:C,2,FALSE)</f>
        <v>Sonstige Vermögensgegenstände</v>
      </c>
      <c r="D189" s="53">
        <f>+SUMIF('[1]2017'!$A:$A,$A189,'[1]2017'!$C:$C)-SUMIF('[1]2017'!$E:$E,$A189,'[1]2017'!$G:$G)</f>
        <v>0</v>
      </c>
      <c r="E189" s="53">
        <f>+SUMIF('[1]2018'!$A:$A,$A189,'[1]2018'!$C:$C)-SUMIF('[1]2018'!$E:$E,$A189,'[1]2018'!$G:$G)+D189</f>
        <v>0</v>
      </c>
      <c r="F189" s="53">
        <f>+SUMIF('[1]2019'!$A:$A,$A189,'[1]2019'!$C:$C)-SUMIF('[1]2019'!$E:$E,$A189,'[1]2019'!$G:$G)+E189</f>
        <v>0</v>
      </c>
      <c r="G189" s="53">
        <f>+SUMIF('[1]2020'!$A:$A,$A189,'[1]2020'!$C:$C)-SUMIF('[1]2020'!$E:$E,$A189,'[1]2020'!$G:$G)+F189</f>
        <v>0</v>
      </c>
      <c r="H189" s="53"/>
      <c r="I189" s="53">
        <f>+(SUMIF('[1]2021'!$A:$A,$A189,'[1]2021'!$C:$C)-SUMIF('[1]2021'!$E:$E,$A189,'[1]2021'!$G:$G))/12+G189</f>
        <v>0</v>
      </c>
      <c r="J189" s="53">
        <f>+(SUMIF('[1]2021'!$A:$A,$A189,'[1]2021'!$C:$C)-SUMIF('[1]2021'!$E:$E,$A189,'[1]2021'!$G:$G))/12+I189</f>
        <v>0</v>
      </c>
      <c r="K189" s="53">
        <f>+(SUMIF('[1]2021'!$A:$A,$A189,'[1]2021'!$C:$C)-SUMIF('[1]2021'!$E:$E,$A189,'[1]2021'!$G:$G))/12+J189</f>
        <v>0</v>
      </c>
      <c r="L189" s="53">
        <f>+(SUMIF('[1]2021'!$A:$A,$A189,'[1]2021'!$C:$C)-SUMIF('[1]2021'!$E:$E,$A189,'[1]2021'!$G:$G))/12+K189</f>
        <v>0</v>
      </c>
      <c r="M189" s="53">
        <f>+(SUMIF('[1]2021'!$A:$A,$A189,'[1]2021'!$C:$C)-SUMIF('[1]2021'!$E:$E,$A189,'[1]2021'!$G:$G))/12+L189</f>
        <v>0</v>
      </c>
      <c r="N189" s="53">
        <f>+(SUMIF('[1]2021'!$A:$A,$A189,'[1]2021'!$C:$C)-SUMIF('[1]2021'!$E:$E,$A189,'[1]2021'!$G:$G))/12+M189</f>
        <v>0</v>
      </c>
      <c r="O189" s="53">
        <f>+(SUMIF('[1]2021'!$A:$A,$A189,'[1]2021'!$C:$C)-SUMIF('[1]2021'!$E:$E,$A189,'[1]2021'!$G:$G))/12+N189</f>
        <v>0</v>
      </c>
      <c r="P189" s="53">
        <f>+(SUMIF('[1]2021'!$A:$A,$A189,'[1]2021'!$C:$C)-SUMIF('[1]2021'!$E:$E,$A189,'[1]2021'!$G:$G))/12+O189</f>
        <v>0</v>
      </c>
      <c r="Q189" s="53">
        <f>+(SUMIF('[1]2021'!$A:$A,$A189,'[1]2021'!$C:$C)-SUMIF('[1]2021'!$E:$E,$A189,'[1]2021'!$G:$G))/12+P189</f>
        <v>0</v>
      </c>
      <c r="R189" s="53">
        <f>+(SUMIF('[1]2021'!$A:$A,$A189,'[1]2021'!$C:$C)-SUMIF('[1]2021'!$E:$E,$A189,'[1]2021'!$G:$G))/12+Q189</f>
        <v>0</v>
      </c>
      <c r="S189" s="53">
        <f>+(SUMIF('[1]2021'!$A:$A,$A189,'[1]2021'!$C:$C)-SUMIF('[1]2021'!$E:$E,$A189,'[1]2021'!$G:$G))/12+R189</f>
        <v>0</v>
      </c>
      <c r="T189" s="53">
        <f>+(SUMIF('[1]2021'!$A:$A,$A189,'[1]2021'!$C:$C)-SUMIF('[1]2021'!$E:$E,$A189,'[1]2021'!$G:$G))/12+S189</f>
        <v>0</v>
      </c>
      <c r="U189" s="53" cm="1">
        <f t="array" ref="U189">+INDEX(I189:T189,1,Settings!$C$4)</f>
        <v>0</v>
      </c>
      <c r="V189" s="53" cm="1">
        <f t="array" ref="V189">+INDEX(I189:T189,1,Settings!$C$4)</f>
        <v>0</v>
      </c>
      <c r="W189" s="53"/>
      <c r="X189" s="53">
        <f>V189+SUMIFS(postings!$T:$T,postings!$C:$C,'b-data'!X$2,postings!$D:$D,'b-data'!X$3,postings!$I:$I,'b-data'!$A189)-SUMIFS(postings!$W:$W,postings!$C:$C,'b-data'!X$2,postings!$D:$D,'b-data'!X$3,postings!$M:$M,'b-data'!$A189)</f>
        <v>0</v>
      </c>
      <c r="Y189" s="53">
        <f>X189+SUMIFS(postings!$T:$T,postings!$C:$C,'b-data'!Y$2,postings!$D:$D,'b-data'!Y$3,postings!$I:$I,'b-data'!$A189)-SUMIFS(postings!$W:$W,postings!$C:$C,'b-data'!Y$2,postings!$D:$D,'b-data'!Y$3,postings!$M:$M,'b-data'!$A189)</f>
        <v>0</v>
      </c>
      <c r="Z189" s="53">
        <f>Y189+SUMIFS(postings!$T:$T,postings!$C:$C,'b-data'!Z$2,postings!$D:$D,'b-data'!Z$3,postings!$I:$I,'b-data'!$A189)-SUMIFS(postings!$W:$W,postings!$C:$C,'b-data'!Z$2,postings!$D:$D,'b-data'!Z$3,postings!$M:$M,'b-data'!$A189)</f>
        <v>0</v>
      </c>
      <c r="AA189" s="53">
        <f>Z189+SUMIFS(postings!$T:$T,postings!$C:$C,'b-data'!AA$2,postings!$D:$D,'b-data'!AA$3,postings!$I:$I,'b-data'!$A189)-SUMIFS(postings!$W:$W,postings!$C:$C,'b-data'!AA$2,postings!$D:$D,'b-data'!AA$3,postings!$M:$M,'b-data'!$A189)</f>
        <v>0</v>
      </c>
      <c r="AB189" s="53">
        <f>AA189+SUMIFS(postings!$T:$T,postings!$C:$C,'b-data'!AB$2,postings!$D:$D,'b-data'!AB$3,postings!$I:$I,'b-data'!$A189)-SUMIFS(postings!$W:$W,postings!$C:$C,'b-data'!AB$2,postings!$D:$D,'b-data'!AB$3,postings!$M:$M,'b-data'!$A189)</f>
        <v>0</v>
      </c>
      <c r="AC189" s="53">
        <f>AB189+SUMIFS(postings!$T:$T,postings!$C:$C,'b-data'!AC$2,postings!$D:$D,'b-data'!AC$3,postings!$I:$I,'b-data'!$A189)-SUMIFS(postings!$W:$W,postings!$C:$C,'b-data'!AC$2,postings!$D:$D,'b-data'!AC$3,postings!$M:$M,'b-data'!$A189)</f>
        <v>0</v>
      </c>
      <c r="AD189" s="53">
        <f>AC189+SUMIFS(postings!$T:$T,postings!$C:$C,'b-data'!AD$2,postings!$D:$D,'b-data'!AD$3,postings!$I:$I,'b-data'!$A189)-SUMIFS(postings!$W:$W,postings!$C:$C,'b-data'!AD$2,postings!$D:$D,'b-data'!AD$3,postings!$M:$M,'b-data'!$A189)</f>
        <v>0</v>
      </c>
      <c r="AE189" s="53">
        <f>AD189+SUMIFS(postings!$T:$T,postings!$C:$C,'b-data'!AE$2,postings!$D:$D,'b-data'!AE$3,postings!$I:$I,'b-data'!$A189)-SUMIFS(postings!$W:$W,postings!$C:$C,'b-data'!AE$2,postings!$D:$D,'b-data'!AE$3,postings!$M:$M,'b-data'!$A189)</f>
        <v>0</v>
      </c>
      <c r="AF189" s="53">
        <f>AE189+SUMIFS(postings!$T:$T,postings!$C:$C,'b-data'!AF$2,postings!$D:$D,'b-data'!AF$3,postings!$I:$I,'b-data'!$A189)-SUMIFS(postings!$W:$W,postings!$C:$C,'b-data'!AF$2,postings!$D:$D,'b-data'!AF$3,postings!$M:$M,'b-data'!$A189)</f>
        <v>0</v>
      </c>
      <c r="AG189" s="53">
        <f>AF189+SUMIFS(postings!$T:$T,postings!$C:$C,'b-data'!AG$2,postings!$D:$D,'b-data'!AG$3,postings!$I:$I,'b-data'!$A189)-SUMIFS(postings!$W:$W,postings!$C:$C,'b-data'!AG$2,postings!$D:$D,'b-data'!AG$3,postings!$M:$M,'b-data'!$A189)</f>
        <v>0</v>
      </c>
      <c r="AH189" s="53">
        <f>AG189+SUMIFS(postings!$T:$T,postings!$C:$C,'b-data'!AH$2,postings!$D:$D,'b-data'!AH$3,postings!$I:$I,'b-data'!$A189)-SUMIFS(postings!$W:$W,postings!$C:$C,'b-data'!AH$2,postings!$D:$D,'b-data'!AH$3,postings!$M:$M,'b-data'!$A189)</f>
        <v>0</v>
      </c>
      <c r="AI189" s="53">
        <f>AH189+SUMIFS(postings!$T:$T,postings!$C:$C,'b-data'!AI$2,postings!$D:$D,'b-data'!AI$3,postings!$I:$I,'b-data'!$A189)-SUMIFS(postings!$W:$W,postings!$C:$C,'b-data'!AI$2,postings!$D:$D,'b-data'!AI$3,postings!$M:$M,'b-data'!$A189)</f>
        <v>0</v>
      </c>
      <c r="AJ189" s="53" cm="1">
        <f t="array" ref="AJ189">+INDEX(X189:AI189,1,Settings!$C$4)</f>
        <v>0</v>
      </c>
      <c r="AK189" s="53" cm="1">
        <f t="array" ref="AK189">+INDEX(X189:AI189,1,Settings!$C$4)</f>
        <v>0</v>
      </c>
      <c r="AL189" s="53"/>
      <c r="AM189" s="53">
        <f t="shared" si="272"/>
        <v>0</v>
      </c>
      <c r="AN189" s="53">
        <f t="shared" ref="AN189:AX189" si="389">+AM189</f>
        <v>0</v>
      </c>
      <c r="AO189" s="53">
        <f t="shared" si="389"/>
        <v>0</v>
      </c>
      <c r="AP189" s="53">
        <f t="shared" si="389"/>
        <v>0</v>
      </c>
      <c r="AQ189" s="53">
        <f t="shared" si="389"/>
        <v>0</v>
      </c>
      <c r="AR189" s="53">
        <f t="shared" si="389"/>
        <v>0</v>
      </c>
      <c r="AS189" s="53">
        <f t="shared" si="389"/>
        <v>0</v>
      </c>
      <c r="AT189" s="53">
        <f t="shared" si="389"/>
        <v>0</v>
      </c>
      <c r="AU189" s="53">
        <f t="shared" si="389"/>
        <v>0</v>
      </c>
      <c r="AV189" s="53">
        <f t="shared" si="389"/>
        <v>0</v>
      </c>
      <c r="AW189" s="53">
        <f t="shared" si="389"/>
        <v>0</v>
      </c>
      <c r="AX189" s="53">
        <f t="shared" si="389"/>
        <v>0</v>
      </c>
      <c r="AY189" s="53" cm="1">
        <f t="array" ref="AY189">+INDEX(AM189:AX189,1,Settings!$C$4)</f>
        <v>0</v>
      </c>
      <c r="AZ189" s="53">
        <f t="shared" si="274"/>
        <v>0</v>
      </c>
      <c r="BA189" s="53"/>
      <c r="BB189" s="53">
        <f t="shared" si="275"/>
        <v>0</v>
      </c>
      <c r="BC189" s="53">
        <f t="shared" ref="BC189:BN189" si="390">+BB189</f>
        <v>0</v>
      </c>
      <c r="BD189" s="53">
        <f t="shared" si="390"/>
        <v>0</v>
      </c>
      <c r="BE189" s="53">
        <f t="shared" si="390"/>
        <v>0</v>
      </c>
      <c r="BF189" s="53">
        <f t="shared" si="390"/>
        <v>0</v>
      </c>
      <c r="BG189" s="53">
        <f t="shared" si="390"/>
        <v>0</v>
      </c>
      <c r="BH189" s="53">
        <f t="shared" si="390"/>
        <v>0</v>
      </c>
      <c r="BI189" s="53">
        <f t="shared" si="390"/>
        <v>0</v>
      </c>
      <c r="BJ189" s="53">
        <f t="shared" si="390"/>
        <v>0</v>
      </c>
      <c r="BK189" s="53">
        <f t="shared" si="390"/>
        <v>0</v>
      </c>
      <c r="BL189" s="53">
        <f t="shared" si="390"/>
        <v>0</v>
      </c>
      <c r="BM189" s="53">
        <f t="shared" si="390"/>
        <v>0</v>
      </c>
      <c r="BN189" s="53">
        <f t="shared" si="390"/>
        <v>0</v>
      </c>
      <c r="BO189" s="53"/>
      <c r="BP189" s="53">
        <f t="shared" si="277"/>
        <v>0</v>
      </c>
      <c r="BQ189" s="53"/>
      <c r="BR189" s="53">
        <f t="shared" si="278"/>
        <v>0</v>
      </c>
    </row>
    <row r="190" spans="1:70" x14ac:dyDescent="0.2">
      <c r="A190" s="6">
        <v>1501</v>
      </c>
      <c r="B190" s="6" t="str">
        <f>+VLOOKUP(A190,masterfile!B:C,2,FALSE)</f>
        <v>Sonstige Vermögensgegenstände (b.1 J)</v>
      </c>
      <c r="D190" s="53">
        <f>+SUMIF('[1]2017'!$A:$A,$A190,'[1]2017'!$C:$C)-SUMIF('[1]2017'!$E:$E,$A190,'[1]2017'!$G:$G)</f>
        <v>0</v>
      </c>
      <c r="E190" s="53">
        <f>+SUMIF('[1]2018'!$A:$A,$A190,'[1]2018'!$C:$C)-SUMIF('[1]2018'!$E:$E,$A190,'[1]2018'!$G:$G)+D190</f>
        <v>0</v>
      </c>
      <c r="F190" s="53">
        <f>+SUMIF('[1]2019'!$A:$A,$A190,'[1]2019'!$C:$C)-SUMIF('[1]2019'!$E:$E,$A190,'[1]2019'!$G:$G)+E190</f>
        <v>0</v>
      </c>
      <c r="G190" s="53">
        <f>+SUMIF('[1]2020'!$A:$A,$A190,'[1]2020'!$C:$C)-SUMIF('[1]2020'!$E:$E,$A190,'[1]2020'!$G:$G)+F190</f>
        <v>0</v>
      </c>
      <c r="H190" s="53"/>
      <c r="I190" s="53">
        <f>+(SUMIF('[1]2021'!$A:$A,$A190,'[1]2021'!$C:$C)-SUMIF('[1]2021'!$E:$E,$A190,'[1]2021'!$G:$G))/12+G190</f>
        <v>0</v>
      </c>
      <c r="J190" s="53">
        <f>+(SUMIF('[1]2021'!$A:$A,$A190,'[1]2021'!$C:$C)-SUMIF('[1]2021'!$E:$E,$A190,'[1]2021'!$G:$G))/12+I190</f>
        <v>0</v>
      </c>
      <c r="K190" s="53">
        <f>+(SUMIF('[1]2021'!$A:$A,$A190,'[1]2021'!$C:$C)-SUMIF('[1]2021'!$E:$E,$A190,'[1]2021'!$G:$G))/12+J190</f>
        <v>0</v>
      </c>
      <c r="L190" s="53">
        <f>+(SUMIF('[1]2021'!$A:$A,$A190,'[1]2021'!$C:$C)-SUMIF('[1]2021'!$E:$E,$A190,'[1]2021'!$G:$G))/12+K190</f>
        <v>0</v>
      </c>
      <c r="M190" s="53">
        <f>+(SUMIF('[1]2021'!$A:$A,$A190,'[1]2021'!$C:$C)-SUMIF('[1]2021'!$E:$E,$A190,'[1]2021'!$G:$G))/12+L190</f>
        <v>0</v>
      </c>
      <c r="N190" s="53">
        <f>+(SUMIF('[1]2021'!$A:$A,$A190,'[1]2021'!$C:$C)-SUMIF('[1]2021'!$E:$E,$A190,'[1]2021'!$G:$G))/12+M190</f>
        <v>0</v>
      </c>
      <c r="O190" s="53">
        <f>+(SUMIF('[1]2021'!$A:$A,$A190,'[1]2021'!$C:$C)-SUMIF('[1]2021'!$E:$E,$A190,'[1]2021'!$G:$G))/12+N190</f>
        <v>0</v>
      </c>
      <c r="P190" s="53">
        <f>+(SUMIF('[1]2021'!$A:$A,$A190,'[1]2021'!$C:$C)-SUMIF('[1]2021'!$E:$E,$A190,'[1]2021'!$G:$G))/12+O190</f>
        <v>0</v>
      </c>
      <c r="Q190" s="53">
        <f>+(SUMIF('[1]2021'!$A:$A,$A190,'[1]2021'!$C:$C)-SUMIF('[1]2021'!$E:$E,$A190,'[1]2021'!$G:$G))/12+P190</f>
        <v>0</v>
      </c>
      <c r="R190" s="53">
        <f>+(SUMIF('[1]2021'!$A:$A,$A190,'[1]2021'!$C:$C)-SUMIF('[1]2021'!$E:$E,$A190,'[1]2021'!$G:$G))/12+Q190</f>
        <v>0</v>
      </c>
      <c r="S190" s="53">
        <f>+(SUMIF('[1]2021'!$A:$A,$A190,'[1]2021'!$C:$C)-SUMIF('[1]2021'!$E:$E,$A190,'[1]2021'!$G:$G))/12+R190</f>
        <v>0</v>
      </c>
      <c r="T190" s="53">
        <f>+(SUMIF('[1]2021'!$A:$A,$A190,'[1]2021'!$C:$C)-SUMIF('[1]2021'!$E:$E,$A190,'[1]2021'!$G:$G))/12+S190</f>
        <v>0</v>
      </c>
      <c r="U190" s="53" cm="1">
        <f t="array" ref="U190">+INDEX(I190:T190,1,Settings!$C$4)</f>
        <v>0</v>
      </c>
      <c r="V190" s="53" cm="1">
        <f t="array" ref="V190">+INDEX(I190:T190,1,Settings!$C$4)</f>
        <v>0</v>
      </c>
      <c r="W190" s="53"/>
      <c r="X190" s="53">
        <f>V190+SUMIFS(postings!$T:$T,postings!$C:$C,'b-data'!X$2,postings!$D:$D,'b-data'!X$3,postings!$I:$I,'b-data'!$A190)-SUMIFS(postings!$W:$W,postings!$C:$C,'b-data'!X$2,postings!$D:$D,'b-data'!X$3,postings!$M:$M,'b-data'!$A190)</f>
        <v>0</v>
      </c>
      <c r="Y190" s="53">
        <f>X190+SUMIFS(postings!$T:$T,postings!$C:$C,'b-data'!Y$2,postings!$D:$D,'b-data'!Y$3,postings!$I:$I,'b-data'!$A190)-SUMIFS(postings!$W:$W,postings!$C:$C,'b-data'!Y$2,postings!$D:$D,'b-data'!Y$3,postings!$M:$M,'b-data'!$A190)</f>
        <v>0</v>
      </c>
      <c r="Z190" s="53">
        <f>Y190+SUMIFS(postings!$T:$T,postings!$C:$C,'b-data'!Z$2,postings!$D:$D,'b-data'!Z$3,postings!$I:$I,'b-data'!$A190)-SUMIFS(postings!$W:$W,postings!$C:$C,'b-data'!Z$2,postings!$D:$D,'b-data'!Z$3,postings!$M:$M,'b-data'!$A190)</f>
        <v>0</v>
      </c>
      <c r="AA190" s="53">
        <f>Z190+SUMIFS(postings!$T:$T,postings!$C:$C,'b-data'!AA$2,postings!$D:$D,'b-data'!AA$3,postings!$I:$I,'b-data'!$A190)-SUMIFS(postings!$W:$W,postings!$C:$C,'b-data'!AA$2,postings!$D:$D,'b-data'!AA$3,postings!$M:$M,'b-data'!$A190)</f>
        <v>0</v>
      </c>
      <c r="AB190" s="53">
        <f>AA190+SUMIFS(postings!$T:$T,postings!$C:$C,'b-data'!AB$2,postings!$D:$D,'b-data'!AB$3,postings!$I:$I,'b-data'!$A190)-SUMIFS(postings!$W:$W,postings!$C:$C,'b-data'!AB$2,postings!$D:$D,'b-data'!AB$3,postings!$M:$M,'b-data'!$A190)</f>
        <v>0</v>
      </c>
      <c r="AC190" s="53">
        <f>AB190+SUMIFS(postings!$T:$T,postings!$C:$C,'b-data'!AC$2,postings!$D:$D,'b-data'!AC$3,postings!$I:$I,'b-data'!$A190)-SUMIFS(postings!$W:$W,postings!$C:$C,'b-data'!AC$2,postings!$D:$D,'b-data'!AC$3,postings!$M:$M,'b-data'!$A190)</f>
        <v>0</v>
      </c>
      <c r="AD190" s="53">
        <f>AC190+SUMIFS(postings!$T:$T,postings!$C:$C,'b-data'!AD$2,postings!$D:$D,'b-data'!AD$3,postings!$I:$I,'b-data'!$A190)-SUMIFS(postings!$W:$W,postings!$C:$C,'b-data'!AD$2,postings!$D:$D,'b-data'!AD$3,postings!$M:$M,'b-data'!$A190)</f>
        <v>0</v>
      </c>
      <c r="AE190" s="53">
        <f>AD190+SUMIFS(postings!$T:$T,postings!$C:$C,'b-data'!AE$2,postings!$D:$D,'b-data'!AE$3,postings!$I:$I,'b-data'!$A190)-SUMIFS(postings!$W:$W,postings!$C:$C,'b-data'!AE$2,postings!$D:$D,'b-data'!AE$3,postings!$M:$M,'b-data'!$A190)</f>
        <v>0</v>
      </c>
      <c r="AF190" s="53">
        <f>AE190+SUMIFS(postings!$T:$T,postings!$C:$C,'b-data'!AF$2,postings!$D:$D,'b-data'!AF$3,postings!$I:$I,'b-data'!$A190)-SUMIFS(postings!$W:$W,postings!$C:$C,'b-data'!AF$2,postings!$D:$D,'b-data'!AF$3,postings!$M:$M,'b-data'!$A190)</f>
        <v>0</v>
      </c>
      <c r="AG190" s="53">
        <f>AF190+SUMIFS(postings!$T:$T,postings!$C:$C,'b-data'!AG$2,postings!$D:$D,'b-data'!AG$3,postings!$I:$I,'b-data'!$A190)-SUMIFS(postings!$W:$W,postings!$C:$C,'b-data'!AG$2,postings!$D:$D,'b-data'!AG$3,postings!$M:$M,'b-data'!$A190)</f>
        <v>0</v>
      </c>
      <c r="AH190" s="53">
        <f>AG190+SUMIFS(postings!$T:$T,postings!$C:$C,'b-data'!AH$2,postings!$D:$D,'b-data'!AH$3,postings!$I:$I,'b-data'!$A190)-SUMIFS(postings!$W:$W,postings!$C:$C,'b-data'!AH$2,postings!$D:$D,'b-data'!AH$3,postings!$M:$M,'b-data'!$A190)</f>
        <v>0</v>
      </c>
      <c r="AI190" s="53">
        <f>AH190+SUMIFS(postings!$T:$T,postings!$C:$C,'b-data'!AI$2,postings!$D:$D,'b-data'!AI$3,postings!$I:$I,'b-data'!$A190)-SUMIFS(postings!$W:$W,postings!$C:$C,'b-data'!AI$2,postings!$D:$D,'b-data'!AI$3,postings!$M:$M,'b-data'!$A190)</f>
        <v>0</v>
      </c>
      <c r="AJ190" s="53" cm="1">
        <f t="array" ref="AJ190">+INDEX(X190:AI190,1,Settings!$C$4)</f>
        <v>0</v>
      </c>
      <c r="AK190" s="53" cm="1">
        <f t="array" ref="AK190">+INDEX(X190:AI190,1,Settings!$C$4)</f>
        <v>0</v>
      </c>
      <c r="AL190" s="53"/>
      <c r="AM190" s="53">
        <f t="shared" si="272"/>
        <v>0</v>
      </c>
      <c r="AN190" s="53">
        <f t="shared" ref="AN190:AX190" si="391">+AM190</f>
        <v>0</v>
      </c>
      <c r="AO190" s="53">
        <f t="shared" si="391"/>
        <v>0</v>
      </c>
      <c r="AP190" s="53">
        <f t="shared" si="391"/>
        <v>0</v>
      </c>
      <c r="AQ190" s="53">
        <f t="shared" si="391"/>
        <v>0</v>
      </c>
      <c r="AR190" s="53">
        <f t="shared" si="391"/>
        <v>0</v>
      </c>
      <c r="AS190" s="53">
        <f t="shared" si="391"/>
        <v>0</v>
      </c>
      <c r="AT190" s="53">
        <f t="shared" si="391"/>
        <v>0</v>
      </c>
      <c r="AU190" s="53">
        <f t="shared" si="391"/>
        <v>0</v>
      </c>
      <c r="AV190" s="53">
        <f t="shared" si="391"/>
        <v>0</v>
      </c>
      <c r="AW190" s="53">
        <f t="shared" si="391"/>
        <v>0</v>
      </c>
      <c r="AX190" s="53">
        <f t="shared" si="391"/>
        <v>0</v>
      </c>
      <c r="AY190" s="53" cm="1">
        <f t="array" ref="AY190">+INDEX(AM190:AX190,1,Settings!$C$4)</f>
        <v>0</v>
      </c>
      <c r="AZ190" s="53">
        <f t="shared" si="274"/>
        <v>0</v>
      </c>
      <c r="BA190" s="53"/>
      <c r="BB190" s="53">
        <f t="shared" si="275"/>
        <v>0</v>
      </c>
      <c r="BC190" s="53">
        <f t="shared" ref="BC190:BN190" si="392">+BB190</f>
        <v>0</v>
      </c>
      <c r="BD190" s="53">
        <f t="shared" si="392"/>
        <v>0</v>
      </c>
      <c r="BE190" s="53">
        <f t="shared" si="392"/>
        <v>0</v>
      </c>
      <c r="BF190" s="53">
        <f t="shared" si="392"/>
        <v>0</v>
      </c>
      <c r="BG190" s="53">
        <f t="shared" si="392"/>
        <v>0</v>
      </c>
      <c r="BH190" s="53">
        <f t="shared" si="392"/>
        <v>0</v>
      </c>
      <c r="BI190" s="53">
        <f t="shared" si="392"/>
        <v>0</v>
      </c>
      <c r="BJ190" s="53">
        <f t="shared" si="392"/>
        <v>0</v>
      </c>
      <c r="BK190" s="53">
        <f t="shared" si="392"/>
        <v>0</v>
      </c>
      <c r="BL190" s="53">
        <f t="shared" si="392"/>
        <v>0</v>
      </c>
      <c r="BM190" s="53">
        <f t="shared" si="392"/>
        <v>0</v>
      </c>
      <c r="BN190" s="53">
        <f t="shared" si="392"/>
        <v>0</v>
      </c>
      <c r="BO190" s="53"/>
      <c r="BP190" s="53">
        <f t="shared" si="277"/>
        <v>0</v>
      </c>
      <c r="BQ190" s="53"/>
      <c r="BR190" s="53">
        <f t="shared" si="278"/>
        <v>0</v>
      </c>
    </row>
    <row r="191" spans="1:70" x14ac:dyDescent="0.2">
      <c r="A191" s="6">
        <v>1502</v>
      </c>
      <c r="B191" s="6" t="str">
        <f>+VLOOKUP(A191,masterfile!B:C,2,FALSE)</f>
        <v>Sonstige Vermögensgegenstände (g.1 J)</v>
      </c>
      <c r="D191" s="53">
        <f>+SUMIF('[1]2017'!$A:$A,$A191,'[1]2017'!$C:$C)-SUMIF('[1]2017'!$E:$E,$A191,'[1]2017'!$G:$G)</f>
        <v>0</v>
      </c>
      <c r="E191" s="53">
        <f>+SUMIF('[1]2018'!$A:$A,$A191,'[1]2018'!$C:$C)-SUMIF('[1]2018'!$E:$E,$A191,'[1]2018'!$G:$G)+D191</f>
        <v>0</v>
      </c>
      <c r="F191" s="53">
        <f>+SUMIF('[1]2019'!$A:$A,$A191,'[1]2019'!$C:$C)-SUMIF('[1]2019'!$E:$E,$A191,'[1]2019'!$G:$G)+E191</f>
        <v>0</v>
      </c>
      <c r="G191" s="53">
        <f>+SUMIF('[1]2020'!$A:$A,$A191,'[1]2020'!$C:$C)-SUMIF('[1]2020'!$E:$E,$A191,'[1]2020'!$G:$G)+F191</f>
        <v>0</v>
      </c>
      <c r="H191" s="53"/>
      <c r="I191" s="53">
        <f>+(SUMIF('[1]2021'!$A:$A,$A191,'[1]2021'!$C:$C)-SUMIF('[1]2021'!$E:$E,$A191,'[1]2021'!$G:$G))/12+G191</f>
        <v>0</v>
      </c>
      <c r="J191" s="53">
        <f>+(SUMIF('[1]2021'!$A:$A,$A191,'[1]2021'!$C:$C)-SUMIF('[1]2021'!$E:$E,$A191,'[1]2021'!$G:$G))/12+I191</f>
        <v>0</v>
      </c>
      <c r="K191" s="53">
        <f>+(SUMIF('[1]2021'!$A:$A,$A191,'[1]2021'!$C:$C)-SUMIF('[1]2021'!$E:$E,$A191,'[1]2021'!$G:$G))/12+J191</f>
        <v>0</v>
      </c>
      <c r="L191" s="53">
        <f>+(SUMIF('[1]2021'!$A:$A,$A191,'[1]2021'!$C:$C)-SUMIF('[1]2021'!$E:$E,$A191,'[1]2021'!$G:$G))/12+K191</f>
        <v>0</v>
      </c>
      <c r="M191" s="53">
        <f>+(SUMIF('[1]2021'!$A:$A,$A191,'[1]2021'!$C:$C)-SUMIF('[1]2021'!$E:$E,$A191,'[1]2021'!$G:$G))/12+L191</f>
        <v>0</v>
      </c>
      <c r="N191" s="53">
        <f>+(SUMIF('[1]2021'!$A:$A,$A191,'[1]2021'!$C:$C)-SUMIF('[1]2021'!$E:$E,$A191,'[1]2021'!$G:$G))/12+M191</f>
        <v>0</v>
      </c>
      <c r="O191" s="53">
        <f>+(SUMIF('[1]2021'!$A:$A,$A191,'[1]2021'!$C:$C)-SUMIF('[1]2021'!$E:$E,$A191,'[1]2021'!$G:$G))/12+N191</f>
        <v>0</v>
      </c>
      <c r="P191" s="53">
        <f>+(SUMIF('[1]2021'!$A:$A,$A191,'[1]2021'!$C:$C)-SUMIF('[1]2021'!$E:$E,$A191,'[1]2021'!$G:$G))/12+O191</f>
        <v>0</v>
      </c>
      <c r="Q191" s="53">
        <f>+(SUMIF('[1]2021'!$A:$A,$A191,'[1]2021'!$C:$C)-SUMIF('[1]2021'!$E:$E,$A191,'[1]2021'!$G:$G))/12+P191</f>
        <v>0</v>
      </c>
      <c r="R191" s="53">
        <f>+(SUMIF('[1]2021'!$A:$A,$A191,'[1]2021'!$C:$C)-SUMIF('[1]2021'!$E:$E,$A191,'[1]2021'!$G:$G))/12+Q191</f>
        <v>0</v>
      </c>
      <c r="S191" s="53">
        <f>+(SUMIF('[1]2021'!$A:$A,$A191,'[1]2021'!$C:$C)-SUMIF('[1]2021'!$E:$E,$A191,'[1]2021'!$G:$G))/12+R191</f>
        <v>0</v>
      </c>
      <c r="T191" s="53">
        <f>+(SUMIF('[1]2021'!$A:$A,$A191,'[1]2021'!$C:$C)-SUMIF('[1]2021'!$E:$E,$A191,'[1]2021'!$G:$G))/12+S191</f>
        <v>0</v>
      </c>
      <c r="U191" s="53" cm="1">
        <f t="array" ref="U191">+INDEX(I191:T191,1,Settings!$C$4)</f>
        <v>0</v>
      </c>
      <c r="V191" s="53" cm="1">
        <f t="array" ref="V191">+INDEX(I191:T191,1,Settings!$C$4)</f>
        <v>0</v>
      </c>
      <c r="W191" s="53"/>
      <c r="X191" s="53">
        <f>V191+SUMIFS(postings!$T:$T,postings!$C:$C,'b-data'!X$2,postings!$D:$D,'b-data'!X$3,postings!$I:$I,'b-data'!$A191)-SUMIFS(postings!$W:$W,postings!$C:$C,'b-data'!X$2,postings!$D:$D,'b-data'!X$3,postings!$M:$M,'b-data'!$A191)</f>
        <v>0</v>
      </c>
      <c r="Y191" s="53">
        <f>X191+SUMIFS(postings!$T:$T,postings!$C:$C,'b-data'!Y$2,postings!$D:$D,'b-data'!Y$3,postings!$I:$I,'b-data'!$A191)-SUMIFS(postings!$W:$W,postings!$C:$C,'b-data'!Y$2,postings!$D:$D,'b-data'!Y$3,postings!$M:$M,'b-data'!$A191)</f>
        <v>0</v>
      </c>
      <c r="Z191" s="53">
        <f>Y191+SUMIFS(postings!$T:$T,postings!$C:$C,'b-data'!Z$2,postings!$D:$D,'b-data'!Z$3,postings!$I:$I,'b-data'!$A191)-SUMIFS(postings!$W:$W,postings!$C:$C,'b-data'!Z$2,postings!$D:$D,'b-data'!Z$3,postings!$M:$M,'b-data'!$A191)</f>
        <v>0</v>
      </c>
      <c r="AA191" s="53">
        <f>Z191+SUMIFS(postings!$T:$T,postings!$C:$C,'b-data'!AA$2,postings!$D:$D,'b-data'!AA$3,postings!$I:$I,'b-data'!$A191)-SUMIFS(postings!$W:$W,postings!$C:$C,'b-data'!AA$2,postings!$D:$D,'b-data'!AA$3,postings!$M:$M,'b-data'!$A191)</f>
        <v>0</v>
      </c>
      <c r="AB191" s="53">
        <f>AA191+SUMIFS(postings!$T:$T,postings!$C:$C,'b-data'!AB$2,postings!$D:$D,'b-data'!AB$3,postings!$I:$I,'b-data'!$A191)-SUMIFS(postings!$W:$W,postings!$C:$C,'b-data'!AB$2,postings!$D:$D,'b-data'!AB$3,postings!$M:$M,'b-data'!$A191)</f>
        <v>0</v>
      </c>
      <c r="AC191" s="53">
        <f>AB191+SUMIFS(postings!$T:$T,postings!$C:$C,'b-data'!AC$2,postings!$D:$D,'b-data'!AC$3,postings!$I:$I,'b-data'!$A191)-SUMIFS(postings!$W:$W,postings!$C:$C,'b-data'!AC$2,postings!$D:$D,'b-data'!AC$3,postings!$M:$M,'b-data'!$A191)</f>
        <v>0</v>
      </c>
      <c r="AD191" s="53">
        <f>AC191+SUMIFS(postings!$T:$T,postings!$C:$C,'b-data'!AD$2,postings!$D:$D,'b-data'!AD$3,postings!$I:$I,'b-data'!$A191)-SUMIFS(postings!$W:$W,postings!$C:$C,'b-data'!AD$2,postings!$D:$D,'b-data'!AD$3,postings!$M:$M,'b-data'!$A191)</f>
        <v>0</v>
      </c>
      <c r="AE191" s="53">
        <f>AD191+SUMIFS(postings!$T:$T,postings!$C:$C,'b-data'!AE$2,postings!$D:$D,'b-data'!AE$3,postings!$I:$I,'b-data'!$A191)-SUMIFS(postings!$W:$W,postings!$C:$C,'b-data'!AE$2,postings!$D:$D,'b-data'!AE$3,postings!$M:$M,'b-data'!$A191)</f>
        <v>0</v>
      </c>
      <c r="AF191" s="53">
        <f>AE191+SUMIFS(postings!$T:$T,postings!$C:$C,'b-data'!AF$2,postings!$D:$D,'b-data'!AF$3,postings!$I:$I,'b-data'!$A191)-SUMIFS(postings!$W:$W,postings!$C:$C,'b-data'!AF$2,postings!$D:$D,'b-data'!AF$3,postings!$M:$M,'b-data'!$A191)</f>
        <v>0</v>
      </c>
      <c r="AG191" s="53">
        <f>AF191+SUMIFS(postings!$T:$T,postings!$C:$C,'b-data'!AG$2,postings!$D:$D,'b-data'!AG$3,postings!$I:$I,'b-data'!$A191)-SUMIFS(postings!$W:$W,postings!$C:$C,'b-data'!AG$2,postings!$D:$D,'b-data'!AG$3,postings!$M:$M,'b-data'!$A191)</f>
        <v>0</v>
      </c>
      <c r="AH191" s="53">
        <f>AG191+SUMIFS(postings!$T:$T,postings!$C:$C,'b-data'!AH$2,postings!$D:$D,'b-data'!AH$3,postings!$I:$I,'b-data'!$A191)-SUMIFS(postings!$W:$W,postings!$C:$C,'b-data'!AH$2,postings!$D:$D,'b-data'!AH$3,postings!$M:$M,'b-data'!$A191)</f>
        <v>0</v>
      </c>
      <c r="AI191" s="53">
        <f>AH191+SUMIFS(postings!$T:$T,postings!$C:$C,'b-data'!AI$2,postings!$D:$D,'b-data'!AI$3,postings!$I:$I,'b-data'!$A191)-SUMIFS(postings!$W:$W,postings!$C:$C,'b-data'!AI$2,postings!$D:$D,'b-data'!AI$3,postings!$M:$M,'b-data'!$A191)</f>
        <v>0</v>
      </c>
      <c r="AJ191" s="53" cm="1">
        <f t="array" ref="AJ191">+INDEX(X191:AI191,1,Settings!$C$4)</f>
        <v>0</v>
      </c>
      <c r="AK191" s="53" cm="1">
        <f t="array" ref="AK191">+INDEX(X191:AI191,1,Settings!$C$4)</f>
        <v>0</v>
      </c>
      <c r="AL191" s="53"/>
      <c r="AM191" s="53">
        <f t="shared" si="272"/>
        <v>0</v>
      </c>
      <c r="AN191" s="53">
        <f t="shared" ref="AN191:AX191" si="393">+AM191</f>
        <v>0</v>
      </c>
      <c r="AO191" s="53">
        <f t="shared" si="393"/>
        <v>0</v>
      </c>
      <c r="AP191" s="53">
        <f t="shared" si="393"/>
        <v>0</v>
      </c>
      <c r="AQ191" s="53">
        <f t="shared" si="393"/>
        <v>0</v>
      </c>
      <c r="AR191" s="53">
        <f t="shared" si="393"/>
        <v>0</v>
      </c>
      <c r="AS191" s="53">
        <f t="shared" si="393"/>
        <v>0</v>
      </c>
      <c r="AT191" s="53">
        <f t="shared" si="393"/>
        <v>0</v>
      </c>
      <c r="AU191" s="53">
        <f t="shared" si="393"/>
        <v>0</v>
      </c>
      <c r="AV191" s="53">
        <f t="shared" si="393"/>
        <v>0</v>
      </c>
      <c r="AW191" s="53">
        <f t="shared" si="393"/>
        <v>0</v>
      </c>
      <c r="AX191" s="53">
        <f t="shared" si="393"/>
        <v>0</v>
      </c>
      <c r="AY191" s="53" cm="1">
        <f t="array" ref="AY191">+INDEX(AM191:AX191,1,Settings!$C$4)</f>
        <v>0</v>
      </c>
      <c r="AZ191" s="53">
        <f t="shared" si="274"/>
        <v>0</v>
      </c>
      <c r="BA191" s="53"/>
      <c r="BB191" s="53">
        <f t="shared" si="275"/>
        <v>0</v>
      </c>
      <c r="BC191" s="53">
        <f t="shared" ref="BC191:BN191" si="394">+BB191</f>
        <v>0</v>
      </c>
      <c r="BD191" s="53">
        <f t="shared" si="394"/>
        <v>0</v>
      </c>
      <c r="BE191" s="53">
        <f t="shared" si="394"/>
        <v>0</v>
      </c>
      <c r="BF191" s="53">
        <f t="shared" si="394"/>
        <v>0</v>
      </c>
      <c r="BG191" s="53">
        <f t="shared" si="394"/>
        <v>0</v>
      </c>
      <c r="BH191" s="53">
        <f t="shared" si="394"/>
        <v>0</v>
      </c>
      <c r="BI191" s="53">
        <f t="shared" si="394"/>
        <v>0</v>
      </c>
      <c r="BJ191" s="53">
        <f t="shared" si="394"/>
        <v>0</v>
      </c>
      <c r="BK191" s="53">
        <f t="shared" si="394"/>
        <v>0</v>
      </c>
      <c r="BL191" s="53">
        <f t="shared" si="394"/>
        <v>0</v>
      </c>
      <c r="BM191" s="53">
        <f t="shared" si="394"/>
        <v>0</v>
      </c>
      <c r="BN191" s="53">
        <f t="shared" si="394"/>
        <v>0</v>
      </c>
      <c r="BO191" s="53"/>
      <c r="BP191" s="53">
        <f t="shared" si="277"/>
        <v>0</v>
      </c>
      <c r="BQ191" s="53"/>
      <c r="BR191" s="53">
        <f t="shared" si="278"/>
        <v>0</v>
      </c>
    </row>
    <row r="192" spans="1:70" x14ac:dyDescent="0.2">
      <c r="A192" s="6">
        <v>1503</v>
      </c>
      <c r="B192" s="6" t="str">
        <f>+VLOOKUP(A192,masterfile!B:C,2,FALSE)</f>
        <v>Forderungen gg. Geschäftsf.(b.1J)</v>
      </c>
      <c r="D192" s="53">
        <f>+SUMIF('[1]2017'!$A:$A,$A192,'[1]2017'!$C:$C)-SUMIF('[1]2017'!$E:$E,$A192,'[1]2017'!$G:$G)</f>
        <v>0</v>
      </c>
      <c r="E192" s="53">
        <f>+SUMIF('[1]2018'!$A:$A,$A192,'[1]2018'!$C:$C)-SUMIF('[1]2018'!$E:$E,$A192,'[1]2018'!$G:$G)+D192</f>
        <v>0</v>
      </c>
      <c r="F192" s="53">
        <f>+SUMIF('[1]2019'!$A:$A,$A192,'[1]2019'!$C:$C)-SUMIF('[1]2019'!$E:$E,$A192,'[1]2019'!$G:$G)+E192</f>
        <v>0</v>
      </c>
      <c r="G192" s="53">
        <f>+SUMIF('[1]2020'!$A:$A,$A192,'[1]2020'!$C:$C)-SUMIF('[1]2020'!$E:$E,$A192,'[1]2020'!$G:$G)+F192</f>
        <v>0</v>
      </c>
      <c r="H192" s="53"/>
      <c r="I192" s="53">
        <f>+(SUMIF('[1]2021'!$A:$A,$A192,'[1]2021'!$C:$C)-SUMIF('[1]2021'!$E:$E,$A192,'[1]2021'!$G:$G))/12+G192</f>
        <v>0</v>
      </c>
      <c r="J192" s="53">
        <f>+(SUMIF('[1]2021'!$A:$A,$A192,'[1]2021'!$C:$C)-SUMIF('[1]2021'!$E:$E,$A192,'[1]2021'!$G:$G))/12+I192</f>
        <v>0</v>
      </c>
      <c r="K192" s="53">
        <f>+(SUMIF('[1]2021'!$A:$A,$A192,'[1]2021'!$C:$C)-SUMIF('[1]2021'!$E:$E,$A192,'[1]2021'!$G:$G))/12+J192</f>
        <v>0</v>
      </c>
      <c r="L192" s="53">
        <f>+(SUMIF('[1]2021'!$A:$A,$A192,'[1]2021'!$C:$C)-SUMIF('[1]2021'!$E:$E,$A192,'[1]2021'!$G:$G))/12+K192</f>
        <v>0</v>
      </c>
      <c r="M192" s="53">
        <f>+(SUMIF('[1]2021'!$A:$A,$A192,'[1]2021'!$C:$C)-SUMIF('[1]2021'!$E:$E,$A192,'[1]2021'!$G:$G))/12+L192</f>
        <v>0</v>
      </c>
      <c r="N192" s="53">
        <f>+(SUMIF('[1]2021'!$A:$A,$A192,'[1]2021'!$C:$C)-SUMIF('[1]2021'!$E:$E,$A192,'[1]2021'!$G:$G))/12+M192</f>
        <v>0</v>
      </c>
      <c r="O192" s="53">
        <f>+(SUMIF('[1]2021'!$A:$A,$A192,'[1]2021'!$C:$C)-SUMIF('[1]2021'!$E:$E,$A192,'[1]2021'!$G:$G))/12+N192</f>
        <v>0</v>
      </c>
      <c r="P192" s="53">
        <f>+(SUMIF('[1]2021'!$A:$A,$A192,'[1]2021'!$C:$C)-SUMIF('[1]2021'!$E:$E,$A192,'[1]2021'!$G:$G))/12+O192</f>
        <v>0</v>
      </c>
      <c r="Q192" s="53">
        <f>+(SUMIF('[1]2021'!$A:$A,$A192,'[1]2021'!$C:$C)-SUMIF('[1]2021'!$E:$E,$A192,'[1]2021'!$G:$G))/12+P192</f>
        <v>0</v>
      </c>
      <c r="R192" s="53">
        <f>+(SUMIF('[1]2021'!$A:$A,$A192,'[1]2021'!$C:$C)-SUMIF('[1]2021'!$E:$E,$A192,'[1]2021'!$G:$G))/12+Q192</f>
        <v>0</v>
      </c>
      <c r="S192" s="53">
        <f>+(SUMIF('[1]2021'!$A:$A,$A192,'[1]2021'!$C:$C)-SUMIF('[1]2021'!$E:$E,$A192,'[1]2021'!$G:$G))/12+R192</f>
        <v>0</v>
      </c>
      <c r="T192" s="53">
        <f>+(SUMIF('[1]2021'!$A:$A,$A192,'[1]2021'!$C:$C)-SUMIF('[1]2021'!$E:$E,$A192,'[1]2021'!$G:$G))/12+S192</f>
        <v>0</v>
      </c>
      <c r="U192" s="53" cm="1">
        <f t="array" ref="U192">+INDEX(I192:T192,1,Settings!$C$4)</f>
        <v>0</v>
      </c>
      <c r="V192" s="53" cm="1">
        <f t="array" ref="V192">+INDEX(I192:T192,1,Settings!$C$4)</f>
        <v>0</v>
      </c>
      <c r="W192" s="53"/>
      <c r="X192" s="53">
        <f>V192+SUMIFS(postings!$T:$T,postings!$C:$C,'b-data'!X$2,postings!$D:$D,'b-data'!X$3,postings!$I:$I,'b-data'!$A192)-SUMIFS(postings!$W:$W,postings!$C:$C,'b-data'!X$2,postings!$D:$D,'b-data'!X$3,postings!$M:$M,'b-data'!$A192)</f>
        <v>0</v>
      </c>
      <c r="Y192" s="53">
        <f>X192+SUMIFS(postings!$T:$T,postings!$C:$C,'b-data'!Y$2,postings!$D:$D,'b-data'!Y$3,postings!$I:$I,'b-data'!$A192)-SUMIFS(postings!$W:$W,postings!$C:$C,'b-data'!Y$2,postings!$D:$D,'b-data'!Y$3,postings!$M:$M,'b-data'!$A192)</f>
        <v>0</v>
      </c>
      <c r="Z192" s="53">
        <f>Y192+SUMIFS(postings!$T:$T,postings!$C:$C,'b-data'!Z$2,postings!$D:$D,'b-data'!Z$3,postings!$I:$I,'b-data'!$A192)-SUMIFS(postings!$W:$W,postings!$C:$C,'b-data'!Z$2,postings!$D:$D,'b-data'!Z$3,postings!$M:$M,'b-data'!$A192)</f>
        <v>0</v>
      </c>
      <c r="AA192" s="53">
        <f>Z192+SUMIFS(postings!$T:$T,postings!$C:$C,'b-data'!AA$2,postings!$D:$D,'b-data'!AA$3,postings!$I:$I,'b-data'!$A192)-SUMIFS(postings!$W:$W,postings!$C:$C,'b-data'!AA$2,postings!$D:$D,'b-data'!AA$3,postings!$M:$M,'b-data'!$A192)</f>
        <v>0</v>
      </c>
      <c r="AB192" s="53">
        <f>AA192+SUMIFS(postings!$T:$T,postings!$C:$C,'b-data'!AB$2,postings!$D:$D,'b-data'!AB$3,postings!$I:$I,'b-data'!$A192)-SUMIFS(postings!$W:$W,postings!$C:$C,'b-data'!AB$2,postings!$D:$D,'b-data'!AB$3,postings!$M:$M,'b-data'!$A192)</f>
        <v>0</v>
      </c>
      <c r="AC192" s="53">
        <f>AB192+SUMIFS(postings!$T:$T,postings!$C:$C,'b-data'!AC$2,postings!$D:$D,'b-data'!AC$3,postings!$I:$I,'b-data'!$A192)-SUMIFS(postings!$W:$W,postings!$C:$C,'b-data'!AC$2,postings!$D:$D,'b-data'!AC$3,postings!$M:$M,'b-data'!$A192)</f>
        <v>0</v>
      </c>
      <c r="AD192" s="53">
        <f>AC192+SUMIFS(postings!$T:$T,postings!$C:$C,'b-data'!AD$2,postings!$D:$D,'b-data'!AD$3,postings!$I:$I,'b-data'!$A192)-SUMIFS(postings!$W:$W,postings!$C:$C,'b-data'!AD$2,postings!$D:$D,'b-data'!AD$3,postings!$M:$M,'b-data'!$A192)</f>
        <v>0</v>
      </c>
      <c r="AE192" s="53">
        <f>AD192+SUMIFS(postings!$T:$T,postings!$C:$C,'b-data'!AE$2,postings!$D:$D,'b-data'!AE$3,postings!$I:$I,'b-data'!$A192)-SUMIFS(postings!$W:$W,postings!$C:$C,'b-data'!AE$2,postings!$D:$D,'b-data'!AE$3,postings!$M:$M,'b-data'!$A192)</f>
        <v>0</v>
      </c>
      <c r="AF192" s="53">
        <f>AE192+SUMIFS(postings!$T:$T,postings!$C:$C,'b-data'!AF$2,postings!$D:$D,'b-data'!AF$3,postings!$I:$I,'b-data'!$A192)-SUMIFS(postings!$W:$W,postings!$C:$C,'b-data'!AF$2,postings!$D:$D,'b-data'!AF$3,postings!$M:$M,'b-data'!$A192)</f>
        <v>0</v>
      </c>
      <c r="AG192" s="53">
        <f>AF192+SUMIFS(postings!$T:$T,postings!$C:$C,'b-data'!AG$2,postings!$D:$D,'b-data'!AG$3,postings!$I:$I,'b-data'!$A192)-SUMIFS(postings!$W:$W,postings!$C:$C,'b-data'!AG$2,postings!$D:$D,'b-data'!AG$3,postings!$M:$M,'b-data'!$A192)</f>
        <v>0</v>
      </c>
      <c r="AH192" s="53">
        <f>AG192+SUMIFS(postings!$T:$T,postings!$C:$C,'b-data'!AH$2,postings!$D:$D,'b-data'!AH$3,postings!$I:$I,'b-data'!$A192)-SUMIFS(postings!$W:$W,postings!$C:$C,'b-data'!AH$2,postings!$D:$D,'b-data'!AH$3,postings!$M:$M,'b-data'!$A192)</f>
        <v>0</v>
      </c>
      <c r="AI192" s="53">
        <f>AH192+SUMIFS(postings!$T:$T,postings!$C:$C,'b-data'!AI$2,postings!$D:$D,'b-data'!AI$3,postings!$I:$I,'b-data'!$A192)-SUMIFS(postings!$W:$W,postings!$C:$C,'b-data'!AI$2,postings!$D:$D,'b-data'!AI$3,postings!$M:$M,'b-data'!$A192)</f>
        <v>0</v>
      </c>
      <c r="AJ192" s="53" cm="1">
        <f t="array" ref="AJ192">+INDEX(X192:AI192,1,Settings!$C$4)</f>
        <v>0</v>
      </c>
      <c r="AK192" s="53" cm="1">
        <f t="array" ref="AK192">+INDEX(X192:AI192,1,Settings!$C$4)</f>
        <v>0</v>
      </c>
      <c r="AL192" s="53"/>
      <c r="AM192" s="53">
        <f t="shared" si="272"/>
        <v>0</v>
      </c>
      <c r="AN192" s="53">
        <f t="shared" ref="AN192:AX192" si="395">+AM192</f>
        <v>0</v>
      </c>
      <c r="AO192" s="53">
        <f t="shared" si="395"/>
        <v>0</v>
      </c>
      <c r="AP192" s="53">
        <f t="shared" si="395"/>
        <v>0</v>
      </c>
      <c r="AQ192" s="53">
        <f t="shared" si="395"/>
        <v>0</v>
      </c>
      <c r="AR192" s="53">
        <f t="shared" si="395"/>
        <v>0</v>
      </c>
      <c r="AS192" s="53">
        <f t="shared" si="395"/>
        <v>0</v>
      </c>
      <c r="AT192" s="53">
        <f t="shared" si="395"/>
        <v>0</v>
      </c>
      <c r="AU192" s="53">
        <f t="shared" si="395"/>
        <v>0</v>
      </c>
      <c r="AV192" s="53">
        <f t="shared" si="395"/>
        <v>0</v>
      </c>
      <c r="AW192" s="53">
        <f t="shared" si="395"/>
        <v>0</v>
      </c>
      <c r="AX192" s="53">
        <f t="shared" si="395"/>
        <v>0</v>
      </c>
      <c r="AY192" s="53" cm="1">
        <f t="array" ref="AY192">+INDEX(AM192:AX192,1,Settings!$C$4)</f>
        <v>0</v>
      </c>
      <c r="AZ192" s="53">
        <f t="shared" si="274"/>
        <v>0</v>
      </c>
      <c r="BA192" s="53"/>
      <c r="BB192" s="53">
        <f t="shared" si="275"/>
        <v>0</v>
      </c>
      <c r="BC192" s="53">
        <f t="shared" ref="BC192:BN192" si="396">+BB192</f>
        <v>0</v>
      </c>
      <c r="BD192" s="53">
        <f t="shared" si="396"/>
        <v>0</v>
      </c>
      <c r="BE192" s="53">
        <f t="shared" si="396"/>
        <v>0</v>
      </c>
      <c r="BF192" s="53">
        <f t="shared" si="396"/>
        <v>0</v>
      </c>
      <c r="BG192" s="53">
        <f t="shared" si="396"/>
        <v>0</v>
      </c>
      <c r="BH192" s="53">
        <f t="shared" si="396"/>
        <v>0</v>
      </c>
      <c r="BI192" s="53">
        <f t="shared" si="396"/>
        <v>0</v>
      </c>
      <c r="BJ192" s="53">
        <f t="shared" si="396"/>
        <v>0</v>
      </c>
      <c r="BK192" s="53">
        <f t="shared" si="396"/>
        <v>0</v>
      </c>
      <c r="BL192" s="53">
        <f t="shared" si="396"/>
        <v>0</v>
      </c>
      <c r="BM192" s="53">
        <f t="shared" si="396"/>
        <v>0</v>
      </c>
      <c r="BN192" s="53">
        <f t="shared" si="396"/>
        <v>0</v>
      </c>
      <c r="BO192" s="53"/>
      <c r="BP192" s="53">
        <f t="shared" si="277"/>
        <v>0</v>
      </c>
      <c r="BQ192" s="53"/>
      <c r="BR192" s="53">
        <f t="shared" si="278"/>
        <v>0</v>
      </c>
    </row>
    <row r="193" spans="1:70" x14ac:dyDescent="0.2">
      <c r="A193" s="6">
        <v>1504</v>
      </c>
      <c r="B193" s="6" t="str">
        <f>+VLOOKUP(A193,masterfile!B:C,2,FALSE)</f>
        <v>Forderungen gg. Geschäftsf.(g.1J)</v>
      </c>
      <c r="D193" s="53">
        <f>+SUMIF('[1]2017'!$A:$A,$A193,'[1]2017'!$C:$C)-SUMIF('[1]2017'!$E:$E,$A193,'[1]2017'!$G:$G)</f>
        <v>0</v>
      </c>
      <c r="E193" s="53">
        <f>+SUMIF('[1]2018'!$A:$A,$A193,'[1]2018'!$C:$C)-SUMIF('[1]2018'!$E:$E,$A193,'[1]2018'!$G:$G)+D193</f>
        <v>0</v>
      </c>
      <c r="F193" s="53">
        <f>+SUMIF('[1]2019'!$A:$A,$A193,'[1]2019'!$C:$C)-SUMIF('[1]2019'!$E:$E,$A193,'[1]2019'!$G:$G)+E193</f>
        <v>0</v>
      </c>
      <c r="G193" s="53">
        <f>+SUMIF('[1]2020'!$A:$A,$A193,'[1]2020'!$C:$C)-SUMIF('[1]2020'!$E:$E,$A193,'[1]2020'!$G:$G)+F193</f>
        <v>0</v>
      </c>
      <c r="H193" s="53"/>
      <c r="I193" s="53">
        <f>+(SUMIF('[1]2021'!$A:$A,$A193,'[1]2021'!$C:$C)-SUMIF('[1]2021'!$E:$E,$A193,'[1]2021'!$G:$G))/12+G193</f>
        <v>0</v>
      </c>
      <c r="J193" s="53">
        <f>+(SUMIF('[1]2021'!$A:$A,$A193,'[1]2021'!$C:$C)-SUMIF('[1]2021'!$E:$E,$A193,'[1]2021'!$G:$G))/12+I193</f>
        <v>0</v>
      </c>
      <c r="K193" s="53">
        <f>+(SUMIF('[1]2021'!$A:$A,$A193,'[1]2021'!$C:$C)-SUMIF('[1]2021'!$E:$E,$A193,'[1]2021'!$G:$G))/12+J193</f>
        <v>0</v>
      </c>
      <c r="L193" s="53">
        <f>+(SUMIF('[1]2021'!$A:$A,$A193,'[1]2021'!$C:$C)-SUMIF('[1]2021'!$E:$E,$A193,'[1]2021'!$G:$G))/12+K193</f>
        <v>0</v>
      </c>
      <c r="M193" s="53">
        <f>+(SUMIF('[1]2021'!$A:$A,$A193,'[1]2021'!$C:$C)-SUMIF('[1]2021'!$E:$E,$A193,'[1]2021'!$G:$G))/12+L193</f>
        <v>0</v>
      </c>
      <c r="N193" s="53">
        <f>+(SUMIF('[1]2021'!$A:$A,$A193,'[1]2021'!$C:$C)-SUMIF('[1]2021'!$E:$E,$A193,'[1]2021'!$G:$G))/12+M193</f>
        <v>0</v>
      </c>
      <c r="O193" s="53">
        <f>+(SUMIF('[1]2021'!$A:$A,$A193,'[1]2021'!$C:$C)-SUMIF('[1]2021'!$E:$E,$A193,'[1]2021'!$G:$G))/12+N193</f>
        <v>0</v>
      </c>
      <c r="P193" s="53">
        <f>+(SUMIF('[1]2021'!$A:$A,$A193,'[1]2021'!$C:$C)-SUMIF('[1]2021'!$E:$E,$A193,'[1]2021'!$G:$G))/12+O193</f>
        <v>0</v>
      </c>
      <c r="Q193" s="53">
        <f>+(SUMIF('[1]2021'!$A:$A,$A193,'[1]2021'!$C:$C)-SUMIF('[1]2021'!$E:$E,$A193,'[1]2021'!$G:$G))/12+P193</f>
        <v>0</v>
      </c>
      <c r="R193" s="53">
        <f>+(SUMIF('[1]2021'!$A:$A,$A193,'[1]2021'!$C:$C)-SUMIF('[1]2021'!$E:$E,$A193,'[1]2021'!$G:$G))/12+Q193</f>
        <v>0</v>
      </c>
      <c r="S193" s="53">
        <f>+(SUMIF('[1]2021'!$A:$A,$A193,'[1]2021'!$C:$C)-SUMIF('[1]2021'!$E:$E,$A193,'[1]2021'!$G:$G))/12+R193</f>
        <v>0</v>
      </c>
      <c r="T193" s="53">
        <f>+(SUMIF('[1]2021'!$A:$A,$A193,'[1]2021'!$C:$C)-SUMIF('[1]2021'!$E:$E,$A193,'[1]2021'!$G:$G))/12+S193</f>
        <v>0</v>
      </c>
      <c r="U193" s="53" cm="1">
        <f t="array" ref="U193">+INDEX(I193:T193,1,Settings!$C$4)</f>
        <v>0</v>
      </c>
      <c r="V193" s="53" cm="1">
        <f t="array" ref="V193">+INDEX(I193:T193,1,Settings!$C$4)</f>
        <v>0</v>
      </c>
      <c r="W193" s="53"/>
      <c r="X193" s="53">
        <f>V193+SUMIFS(postings!$T:$T,postings!$C:$C,'b-data'!X$2,postings!$D:$D,'b-data'!X$3,postings!$I:$I,'b-data'!$A193)-SUMIFS(postings!$W:$W,postings!$C:$C,'b-data'!X$2,postings!$D:$D,'b-data'!X$3,postings!$M:$M,'b-data'!$A193)</f>
        <v>0</v>
      </c>
      <c r="Y193" s="53">
        <f>X193+SUMIFS(postings!$T:$T,postings!$C:$C,'b-data'!Y$2,postings!$D:$D,'b-data'!Y$3,postings!$I:$I,'b-data'!$A193)-SUMIFS(postings!$W:$W,postings!$C:$C,'b-data'!Y$2,postings!$D:$D,'b-data'!Y$3,postings!$M:$M,'b-data'!$A193)</f>
        <v>0</v>
      </c>
      <c r="Z193" s="53">
        <f>Y193+SUMIFS(postings!$T:$T,postings!$C:$C,'b-data'!Z$2,postings!$D:$D,'b-data'!Z$3,postings!$I:$I,'b-data'!$A193)-SUMIFS(postings!$W:$W,postings!$C:$C,'b-data'!Z$2,postings!$D:$D,'b-data'!Z$3,postings!$M:$M,'b-data'!$A193)</f>
        <v>0</v>
      </c>
      <c r="AA193" s="53">
        <f>Z193+SUMIFS(postings!$T:$T,postings!$C:$C,'b-data'!AA$2,postings!$D:$D,'b-data'!AA$3,postings!$I:$I,'b-data'!$A193)-SUMIFS(postings!$W:$W,postings!$C:$C,'b-data'!AA$2,postings!$D:$D,'b-data'!AA$3,postings!$M:$M,'b-data'!$A193)</f>
        <v>0</v>
      </c>
      <c r="AB193" s="53">
        <f>AA193+SUMIFS(postings!$T:$T,postings!$C:$C,'b-data'!AB$2,postings!$D:$D,'b-data'!AB$3,postings!$I:$I,'b-data'!$A193)-SUMIFS(postings!$W:$W,postings!$C:$C,'b-data'!AB$2,postings!$D:$D,'b-data'!AB$3,postings!$M:$M,'b-data'!$A193)</f>
        <v>0</v>
      </c>
      <c r="AC193" s="53">
        <f>AB193+SUMIFS(postings!$T:$T,postings!$C:$C,'b-data'!AC$2,postings!$D:$D,'b-data'!AC$3,postings!$I:$I,'b-data'!$A193)-SUMIFS(postings!$W:$W,postings!$C:$C,'b-data'!AC$2,postings!$D:$D,'b-data'!AC$3,postings!$M:$M,'b-data'!$A193)</f>
        <v>0</v>
      </c>
      <c r="AD193" s="53">
        <f>AC193+SUMIFS(postings!$T:$T,postings!$C:$C,'b-data'!AD$2,postings!$D:$D,'b-data'!AD$3,postings!$I:$I,'b-data'!$A193)-SUMIFS(postings!$W:$W,postings!$C:$C,'b-data'!AD$2,postings!$D:$D,'b-data'!AD$3,postings!$M:$M,'b-data'!$A193)</f>
        <v>0</v>
      </c>
      <c r="AE193" s="53">
        <f>AD193+SUMIFS(postings!$T:$T,postings!$C:$C,'b-data'!AE$2,postings!$D:$D,'b-data'!AE$3,postings!$I:$I,'b-data'!$A193)-SUMIFS(postings!$W:$W,postings!$C:$C,'b-data'!AE$2,postings!$D:$D,'b-data'!AE$3,postings!$M:$M,'b-data'!$A193)</f>
        <v>0</v>
      </c>
      <c r="AF193" s="53">
        <f>AE193+SUMIFS(postings!$T:$T,postings!$C:$C,'b-data'!AF$2,postings!$D:$D,'b-data'!AF$3,postings!$I:$I,'b-data'!$A193)-SUMIFS(postings!$W:$W,postings!$C:$C,'b-data'!AF$2,postings!$D:$D,'b-data'!AF$3,postings!$M:$M,'b-data'!$A193)</f>
        <v>0</v>
      </c>
      <c r="AG193" s="53">
        <f>AF193+SUMIFS(postings!$T:$T,postings!$C:$C,'b-data'!AG$2,postings!$D:$D,'b-data'!AG$3,postings!$I:$I,'b-data'!$A193)-SUMIFS(postings!$W:$W,postings!$C:$C,'b-data'!AG$2,postings!$D:$D,'b-data'!AG$3,postings!$M:$M,'b-data'!$A193)</f>
        <v>0</v>
      </c>
      <c r="AH193" s="53">
        <f>AG193+SUMIFS(postings!$T:$T,postings!$C:$C,'b-data'!AH$2,postings!$D:$D,'b-data'!AH$3,postings!$I:$I,'b-data'!$A193)-SUMIFS(postings!$W:$W,postings!$C:$C,'b-data'!AH$2,postings!$D:$D,'b-data'!AH$3,postings!$M:$M,'b-data'!$A193)</f>
        <v>0</v>
      </c>
      <c r="AI193" s="53">
        <f>AH193+SUMIFS(postings!$T:$T,postings!$C:$C,'b-data'!AI$2,postings!$D:$D,'b-data'!AI$3,postings!$I:$I,'b-data'!$A193)-SUMIFS(postings!$W:$W,postings!$C:$C,'b-data'!AI$2,postings!$D:$D,'b-data'!AI$3,postings!$M:$M,'b-data'!$A193)</f>
        <v>0</v>
      </c>
      <c r="AJ193" s="53" cm="1">
        <f t="array" ref="AJ193">+INDEX(X193:AI193,1,Settings!$C$4)</f>
        <v>0</v>
      </c>
      <c r="AK193" s="53" cm="1">
        <f t="array" ref="AK193">+INDEX(X193:AI193,1,Settings!$C$4)</f>
        <v>0</v>
      </c>
      <c r="AL193" s="53"/>
      <c r="AM193" s="53">
        <f t="shared" si="272"/>
        <v>0</v>
      </c>
      <c r="AN193" s="53">
        <f t="shared" ref="AN193:AX193" si="397">+AM193</f>
        <v>0</v>
      </c>
      <c r="AO193" s="53">
        <f t="shared" si="397"/>
        <v>0</v>
      </c>
      <c r="AP193" s="53">
        <f t="shared" si="397"/>
        <v>0</v>
      </c>
      <c r="AQ193" s="53">
        <f t="shared" si="397"/>
        <v>0</v>
      </c>
      <c r="AR193" s="53">
        <f t="shared" si="397"/>
        <v>0</v>
      </c>
      <c r="AS193" s="53">
        <f t="shared" si="397"/>
        <v>0</v>
      </c>
      <c r="AT193" s="53">
        <f t="shared" si="397"/>
        <v>0</v>
      </c>
      <c r="AU193" s="53">
        <f t="shared" si="397"/>
        <v>0</v>
      </c>
      <c r="AV193" s="53">
        <f t="shared" si="397"/>
        <v>0</v>
      </c>
      <c r="AW193" s="53">
        <f t="shared" si="397"/>
        <v>0</v>
      </c>
      <c r="AX193" s="53">
        <f t="shared" si="397"/>
        <v>0</v>
      </c>
      <c r="AY193" s="53" cm="1">
        <f t="array" ref="AY193">+INDEX(AM193:AX193,1,Settings!$C$4)</f>
        <v>0</v>
      </c>
      <c r="AZ193" s="53">
        <f t="shared" si="274"/>
        <v>0</v>
      </c>
      <c r="BA193" s="53"/>
      <c r="BB193" s="53">
        <f t="shared" si="275"/>
        <v>0</v>
      </c>
      <c r="BC193" s="53">
        <f t="shared" ref="BC193:BN193" si="398">+BB193</f>
        <v>0</v>
      </c>
      <c r="BD193" s="53">
        <f t="shared" si="398"/>
        <v>0</v>
      </c>
      <c r="BE193" s="53">
        <f t="shared" si="398"/>
        <v>0</v>
      </c>
      <c r="BF193" s="53">
        <f t="shared" si="398"/>
        <v>0</v>
      </c>
      <c r="BG193" s="53">
        <f t="shared" si="398"/>
        <v>0</v>
      </c>
      <c r="BH193" s="53">
        <f t="shared" si="398"/>
        <v>0</v>
      </c>
      <c r="BI193" s="53">
        <f t="shared" si="398"/>
        <v>0</v>
      </c>
      <c r="BJ193" s="53">
        <f t="shared" si="398"/>
        <v>0</v>
      </c>
      <c r="BK193" s="53">
        <f t="shared" si="398"/>
        <v>0</v>
      </c>
      <c r="BL193" s="53">
        <f t="shared" si="398"/>
        <v>0</v>
      </c>
      <c r="BM193" s="53">
        <f t="shared" si="398"/>
        <v>0</v>
      </c>
      <c r="BN193" s="53">
        <f t="shared" si="398"/>
        <v>0</v>
      </c>
      <c r="BO193" s="53"/>
      <c r="BP193" s="53">
        <f t="shared" si="277"/>
        <v>0</v>
      </c>
      <c r="BQ193" s="53"/>
      <c r="BR193" s="53">
        <f t="shared" si="278"/>
        <v>0</v>
      </c>
    </row>
    <row r="194" spans="1:70" x14ac:dyDescent="0.2">
      <c r="A194" s="6">
        <v>1505</v>
      </c>
      <c r="B194" s="6" t="str">
        <f>+VLOOKUP(A194,masterfile!B:C,2,FALSE)</f>
        <v>Forderungen gg. Aufsichtsratsm. (b.1 J)</v>
      </c>
      <c r="D194" s="53">
        <f>+SUMIF('[1]2017'!$A:$A,$A194,'[1]2017'!$C:$C)-SUMIF('[1]2017'!$E:$E,$A194,'[1]2017'!$G:$G)</f>
        <v>0</v>
      </c>
      <c r="E194" s="53">
        <f>+SUMIF('[1]2018'!$A:$A,$A194,'[1]2018'!$C:$C)-SUMIF('[1]2018'!$E:$E,$A194,'[1]2018'!$G:$G)+D194</f>
        <v>0</v>
      </c>
      <c r="F194" s="53">
        <f>+SUMIF('[1]2019'!$A:$A,$A194,'[1]2019'!$C:$C)-SUMIF('[1]2019'!$E:$E,$A194,'[1]2019'!$G:$G)+E194</f>
        <v>0</v>
      </c>
      <c r="G194" s="53">
        <f>+SUMIF('[1]2020'!$A:$A,$A194,'[1]2020'!$C:$C)-SUMIF('[1]2020'!$E:$E,$A194,'[1]2020'!$G:$G)+F194</f>
        <v>0</v>
      </c>
      <c r="H194" s="53"/>
      <c r="I194" s="53">
        <f>+(SUMIF('[1]2021'!$A:$A,$A194,'[1]2021'!$C:$C)-SUMIF('[1]2021'!$E:$E,$A194,'[1]2021'!$G:$G))/12+G194</f>
        <v>0</v>
      </c>
      <c r="J194" s="53">
        <f>+(SUMIF('[1]2021'!$A:$A,$A194,'[1]2021'!$C:$C)-SUMIF('[1]2021'!$E:$E,$A194,'[1]2021'!$G:$G))/12+I194</f>
        <v>0</v>
      </c>
      <c r="K194" s="53">
        <f>+(SUMIF('[1]2021'!$A:$A,$A194,'[1]2021'!$C:$C)-SUMIF('[1]2021'!$E:$E,$A194,'[1]2021'!$G:$G))/12+J194</f>
        <v>0</v>
      </c>
      <c r="L194" s="53">
        <f>+(SUMIF('[1]2021'!$A:$A,$A194,'[1]2021'!$C:$C)-SUMIF('[1]2021'!$E:$E,$A194,'[1]2021'!$G:$G))/12+K194</f>
        <v>0</v>
      </c>
      <c r="M194" s="53">
        <f>+(SUMIF('[1]2021'!$A:$A,$A194,'[1]2021'!$C:$C)-SUMIF('[1]2021'!$E:$E,$A194,'[1]2021'!$G:$G))/12+L194</f>
        <v>0</v>
      </c>
      <c r="N194" s="53">
        <f>+(SUMIF('[1]2021'!$A:$A,$A194,'[1]2021'!$C:$C)-SUMIF('[1]2021'!$E:$E,$A194,'[1]2021'!$G:$G))/12+M194</f>
        <v>0</v>
      </c>
      <c r="O194" s="53">
        <f>+(SUMIF('[1]2021'!$A:$A,$A194,'[1]2021'!$C:$C)-SUMIF('[1]2021'!$E:$E,$A194,'[1]2021'!$G:$G))/12+N194</f>
        <v>0</v>
      </c>
      <c r="P194" s="53">
        <f>+(SUMIF('[1]2021'!$A:$A,$A194,'[1]2021'!$C:$C)-SUMIF('[1]2021'!$E:$E,$A194,'[1]2021'!$G:$G))/12+O194</f>
        <v>0</v>
      </c>
      <c r="Q194" s="53">
        <f>+(SUMIF('[1]2021'!$A:$A,$A194,'[1]2021'!$C:$C)-SUMIF('[1]2021'!$E:$E,$A194,'[1]2021'!$G:$G))/12+P194</f>
        <v>0</v>
      </c>
      <c r="R194" s="53">
        <f>+(SUMIF('[1]2021'!$A:$A,$A194,'[1]2021'!$C:$C)-SUMIF('[1]2021'!$E:$E,$A194,'[1]2021'!$G:$G))/12+Q194</f>
        <v>0</v>
      </c>
      <c r="S194" s="53">
        <f>+(SUMIF('[1]2021'!$A:$A,$A194,'[1]2021'!$C:$C)-SUMIF('[1]2021'!$E:$E,$A194,'[1]2021'!$G:$G))/12+R194</f>
        <v>0</v>
      </c>
      <c r="T194" s="53">
        <f>+(SUMIF('[1]2021'!$A:$A,$A194,'[1]2021'!$C:$C)-SUMIF('[1]2021'!$E:$E,$A194,'[1]2021'!$G:$G))/12+S194</f>
        <v>0</v>
      </c>
      <c r="U194" s="53" cm="1">
        <f t="array" ref="U194">+INDEX(I194:T194,1,Settings!$C$4)</f>
        <v>0</v>
      </c>
      <c r="V194" s="53" cm="1">
        <f t="array" ref="V194">+INDEX(I194:T194,1,Settings!$C$4)</f>
        <v>0</v>
      </c>
      <c r="W194" s="53"/>
      <c r="X194" s="53">
        <f>V194+SUMIFS(postings!$T:$T,postings!$C:$C,'b-data'!X$2,postings!$D:$D,'b-data'!X$3,postings!$I:$I,'b-data'!$A194)-SUMIFS(postings!$W:$W,postings!$C:$C,'b-data'!X$2,postings!$D:$D,'b-data'!X$3,postings!$M:$M,'b-data'!$A194)</f>
        <v>0</v>
      </c>
      <c r="Y194" s="53">
        <f>X194+SUMIFS(postings!$T:$T,postings!$C:$C,'b-data'!Y$2,postings!$D:$D,'b-data'!Y$3,postings!$I:$I,'b-data'!$A194)-SUMIFS(postings!$W:$W,postings!$C:$C,'b-data'!Y$2,postings!$D:$D,'b-data'!Y$3,postings!$M:$M,'b-data'!$A194)</f>
        <v>0</v>
      </c>
      <c r="Z194" s="53">
        <f>Y194+SUMIFS(postings!$T:$T,postings!$C:$C,'b-data'!Z$2,postings!$D:$D,'b-data'!Z$3,postings!$I:$I,'b-data'!$A194)-SUMIFS(postings!$W:$W,postings!$C:$C,'b-data'!Z$2,postings!$D:$D,'b-data'!Z$3,postings!$M:$M,'b-data'!$A194)</f>
        <v>0</v>
      </c>
      <c r="AA194" s="53">
        <f>Z194+SUMIFS(postings!$T:$T,postings!$C:$C,'b-data'!AA$2,postings!$D:$D,'b-data'!AA$3,postings!$I:$I,'b-data'!$A194)-SUMIFS(postings!$W:$W,postings!$C:$C,'b-data'!AA$2,postings!$D:$D,'b-data'!AA$3,postings!$M:$M,'b-data'!$A194)</f>
        <v>0</v>
      </c>
      <c r="AB194" s="53">
        <f>AA194+SUMIFS(postings!$T:$T,postings!$C:$C,'b-data'!AB$2,postings!$D:$D,'b-data'!AB$3,postings!$I:$I,'b-data'!$A194)-SUMIFS(postings!$W:$W,postings!$C:$C,'b-data'!AB$2,postings!$D:$D,'b-data'!AB$3,postings!$M:$M,'b-data'!$A194)</f>
        <v>0</v>
      </c>
      <c r="AC194" s="53">
        <f>AB194+SUMIFS(postings!$T:$T,postings!$C:$C,'b-data'!AC$2,postings!$D:$D,'b-data'!AC$3,postings!$I:$I,'b-data'!$A194)-SUMIFS(postings!$W:$W,postings!$C:$C,'b-data'!AC$2,postings!$D:$D,'b-data'!AC$3,postings!$M:$M,'b-data'!$A194)</f>
        <v>0</v>
      </c>
      <c r="AD194" s="53">
        <f>AC194+SUMIFS(postings!$T:$T,postings!$C:$C,'b-data'!AD$2,postings!$D:$D,'b-data'!AD$3,postings!$I:$I,'b-data'!$A194)-SUMIFS(postings!$W:$W,postings!$C:$C,'b-data'!AD$2,postings!$D:$D,'b-data'!AD$3,postings!$M:$M,'b-data'!$A194)</f>
        <v>0</v>
      </c>
      <c r="AE194" s="53">
        <f>AD194+SUMIFS(postings!$T:$T,postings!$C:$C,'b-data'!AE$2,postings!$D:$D,'b-data'!AE$3,postings!$I:$I,'b-data'!$A194)-SUMIFS(postings!$W:$W,postings!$C:$C,'b-data'!AE$2,postings!$D:$D,'b-data'!AE$3,postings!$M:$M,'b-data'!$A194)</f>
        <v>0</v>
      </c>
      <c r="AF194" s="53">
        <f>AE194+SUMIFS(postings!$T:$T,postings!$C:$C,'b-data'!AF$2,postings!$D:$D,'b-data'!AF$3,postings!$I:$I,'b-data'!$A194)-SUMIFS(postings!$W:$W,postings!$C:$C,'b-data'!AF$2,postings!$D:$D,'b-data'!AF$3,postings!$M:$M,'b-data'!$A194)</f>
        <v>0</v>
      </c>
      <c r="AG194" s="53">
        <f>AF194+SUMIFS(postings!$T:$T,postings!$C:$C,'b-data'!AG$2,postings!$D:$D,'b-data'!AG$3,postings!$I:$I,'b-data'!$A194)-SUMIFS(postings!$W:$W,postings!$C:$C,'b-data'!AG$2,postings!$D:$D,'b-data'!AG$3,postings!$M:$M,'b-data'!$A194)</f>
        <v>0</v>
      </c>
      <c r="AH194" s="53">
        <f>AG194+SUMIFS(postings!$T:$T,postings!$C:$C,'b-data'!AH$2,postings!$D:$D,'b-data'!AH$3,postings!$I:$I,'b-data'!$A194)-SUMIFS(postings!$W:$W,postings!$C:$C,'b-data'!AH$2,postings!$D:$D,'b-data'!AH$3,postings!$M:$M,'b-data'!$A194)</f>
        <v>0</v>
      </c>
      <c r="AI194" s="53">
        <f>AH194+SUMIFS(postings!$T:$T,postings!$C:$C,'b-data'!AI$2,postings!$D:$D,'b-data'!AI$3,postings!$I:$I,'b-data'!$A194)-SUMIFS(postings!$W:$W,postings!$C:$C,'b-data'!AI$2,postings!$D:$D,'b-data'!AI$3,postings!$M:$M,'b-data'!$A194)</f>
        <v>0</v>
      </c>
      <c r="AJ194" s="53" cm="1">
        <f t="array" ref="AJ194">+INDEX(X194:AI194,1,Settings!$C$4)</f>
        <v>0</v>
      </c>
      <c r="AK194" s="53" cm="1">
        <f t="array" ref="AK194">+INDEX(X194:AI194,1,Settings!$C$4)</f>
        <v>0</v>
      </c>
      <c r="AL194" s="53"/>
      <c r="AM194" s="53">
        <f t="shared" si="272"/>
        <v>0</v>
      </c>
      <c r="AN194" s="53">
        <f t="shared" ref="AN194:AX194" si="399">+AM194</f>
        <v>0</v>
      </c>
      <c r="AO194" s="53">
        <f t="shared" si="399"/>
        <v>0</v>
      </c>
      <c r="AP194" s="53">
        <f t="shared" si="399"/>
        <v>0</v>
      </c>
      <c r="AQ194" s="53">
        <f t="shared" si="399"/>
        <v>0</v>
      </c>
      <c r="AR194" s="53">
        <f t="shared" si="399"/>
        <v>0</v>
      </c>
      <c r="AS194" s="53">
        <f t="shared" si="399"/>
        <v>0</v>
      </c>
      <c r="AT194" s="53">
        <f t="shared" si="399"/>
        <v>0</v>
      </c>
      <c r="AU194" s="53">
        <f t="shared" si="399"/>
        <v>0</v>
      </c>
      <c r="AV194" s="53">
        <f t="shared" si="399"/>
        <v>0</v>
      </c>
      <c r="AW194" s="53">
        <f t="shared" si="399"/>
        <v>0</v>
      </c>
      <c r="AX194" s="53">
        <f t="shared" si="399"/>
        <v>0</v>
      </c>
      <c r="AY194" s="53" cm="1">
        <f t="array" ref="AY194">+INDEX(AM194:AX194,1,Settings!$C$4)</f>
        <v>0</v>
      </c>
      <c r="AZ194" s="53">
        <f t="shared" si="274"/>
        <v>0</v>
      </c>
      <c r="BA194" s="53"/>
      <c r="BB194" s="53">
        <f t="shared" si="275"/>
        <v>0</v>
      </c>
      <c r="BC194" s="53">
        <f t="shared" ref="BC194:BN194" si="400">+BB194</f>
        <v>0</v>
      </c>
      <c r="BD194" s="53">
        <f t="shared" si="400"/>
        <v>0</v>
      </c>
      <c r="BE194" s="53">
        <f t="shared" si="400"/>
        <v>0</v>
      </c>
      <c r="BF194" s="53">
        <f t="shared" si="400"/>
        <v>0</v>
      </c>
      <c r="BG194" s="53">
        <f t="shared" si="400"/>
        <v>0</v>
      </c>
      <c r="BH194" s="53">
        <f t="shared" si="400"/>
        <v>0</v>
      </c>
      <c r="BI194" s="53">
        <f t="shared" si="400"/>
        <v>0</v>
      </c>
      <c r="BJ194" s="53">
        <f t="shared" si="400"/>
        <v>0</v>
      </c>
      <c r="BK194" s="53">
        <f t="shared" si="400"/>
        <v>0</v>
      </c>
      <c r="BL194" s="53">
        <f t="shared" si="400"/>
        <v>0</v>
      </c>
      <c r="BM194" s="53">
        <f t="shared" si="400"/>
        <v>0</v>
      </c>
      <c r="BN194" s="53">
        <f t="shared" si="400"/>
        <v>0</v>
      </c>
      <c r="BO194" s="53"/>
      <c r="BP194" s="53">
        <f t="shared" si="277"/>
        <v>0</v>
      </c>
      <c r="BQ194" s="53"/>
      <c r="BR194" s="53">
        <f t="shared" si="278"/>
        <v>0</v>
      </c>
    </row>
    <row r="195" spans="1:70" x14ac:dyDescent="0.2">
      <c r="A195" s="6">
        <v>1506</v>
      </c>
      <c r="B195" s="6" t="str">
        <f>+VLOOKUP(A195,masterfile!B:C,2,FALSE)</f>
        <v>Forderungen gg. Aufsichtsratsm. (g.1 J)</v>
      </c>
      <c r="D195" s="53">
        <f>+SUMIF('[1]2017'!$A:$A,$A195,'[1]2017'!$C:$C)-SUMIF('[1]2017'!$E:$E,$A195,'[1]2017'!$G:$G)</f>
        <v>0</v>
      </c>
      <c r="E195" s="53">
        <f>+SUMIF('[1]2018'!$A:$A,$A195,'[1]2018'!$C:$C)-SUMIF('[1]2018'!$E:$E,$A195,'[1]2018'!$G:$G)+D195</f>
        <v>0</v>
      </c>
      <c r="F195" s="53">
        <f>+SUMIF('[1]2019'!$A:$A,$A195,'[1]2019'!$C:$C)-SUMIF('[1]2019'!$E:$E,$A195,'[1]2019'!$G:$G)+E195</f>
        <v>0</v>
      </c>
      <c r="G195" s="53">
        <f>+SUMIF('[1]2020'!$A:$A,$A195,'[1]2020'!$C:$C)-SUMIF('[1]2020'!$E:$E,$A195,'[1]2020'!$G:$G)+F195</f>
        <v>0</v>
      </c>
      <c r="H195" s="53"/>
      <c r="I195" s="53">
        <f>+(SUMIF('[1]2021'!$A:$A,$A195,'[1]2021'!$C:$C)-SUMIF('[1]2021'!$E:$E,$A195,'[1]2021'!$G:$G))/12+G195</f>
        <v>0</v>
      </c>
      <c r="J195" s="53">
        <f>+(SUMIF('[1]2021'!$A:$A,$A195,'[1]2021'!$C:$C)-SUMIF('[1]2021'!$E:$E,$A195,'[1]2021'!$G:$G))/12+I195</f>
        <v>0</v>
      </c>
      <c r="K195" s="53">
        <f>+(SUMIF('[1]2021'!$A:$A,$A195,'[1]2021'!$C:$C)-SUMIF('[1]2021'!$E:$E,$A195,'[1]2021'!$G:$G))/12+J195</f>
        <v>0</v>
      </c>
      <c r="L195" s="53">
        <f>+(SUMIF('[1]2021'!$A:$A,$A195,'[1]2021'!$C:$C)-SUMIF('[1]2021'!$E:$E,$A195,'[1]2021'!$G:$G))/12+K195</f>
        <v>0</v>
      </c>
      <c r="M195" s="53">
        <f>+(SUMIF('[1]2021'!$A:$A,$A195,'[1]2021'!$C:$C)-SUMIF('[1]2021'!$E:$E,$A195,'[1]2021'!$G:$G))/12+L195</f>
        <v>0</v>
      </c>
      <c r="N195" s="53">
        <f>+(SUMIF('[1]2021'!$A:$A,$A195,'[1]2021'!$C:$C)-SUMIF('[1]2021'!$E:$E,$A195,'[1]2021'!$G:$G))/12+M195</f>
        <v>0</v>
      </c>
      <c r="O195" s="53">
        <f>+(SUMIF('[1]2021'!$A:$A,$A195,'[1]2021'!$C:$C)-SUMIF('[1]2021'!$E:$E,$A195,'[1]2021'!$G:$G))/12+N195</f>
        <v>0</v>
      </c>
      <c r="P195" s="53">
        <f>+(SUMIF('[1]2021'!$A:$A,$A195,'[1]2021'!$C:$C)-SUMIF('[1]2021'!$E:$E,$A195,'[1]2021'!$G:$G))/12+O195</f>
        <v>0</v>
      </c>
      <c r="Q195" s="53">
        <f>+(SUMIF('[1]2021'!$A:$A,$A195,'[1]2021'!$C:$C)-SUMIF('[1]2021'!$E:$E,$A195,'[1]2021'!$G:$G))/12+P195</f>
        <v>0</v>
      </c>
      <c r="R195" s="53">
        <f>+(SUMIF('[1]2021'!$A:$A,$A195,'[1]2021'!$C:$C)-SUMIF('[1]2021'!$E:$E,$A195,'[1]2021'!$G:$G))/12+Q195</f>
        <v>0</v>
      </c>
      <c r="S195" s="53">
        <f>+(SUMIF('[1]2021'!$A:$A,$A195,'[1]2021'!$C:$C)-SUMIF('[1]2021'!$E:$E,$A195,'[1]2021'!$G:$G))/12+R195</f>
        <v>0</v>
      </c>
      <c r="T195" s="53">
        <f>+(SUMIF('[1]2021'!$A:$A,$A195,'[1]2021'!$C:$C)-SUMIF('[1]2021'!$E:$E,$A195,'[1]2021'!$G:$G))/12+S195</f>
        <v>0</v>
      </c>
      <c r="U195" s="53" cm="1">
        <f t="array" ref="U195">+INDEX(I195:T195,1,Settings!$C$4)</f>
        <v>0</v>
      </c>
      <c r="V195" s="53" cm="1">
        <f t="array" ref="V195">+INDEX(I195:T195,1,Settings!$C$4)</f>
        <v>0</v>
      </c>
      <c r="W195" s="53"/>
      <c r="X195" s="53">
        <f>V195+SUMIFS(postings!$T:$T,postings!$C:$C,'b-data'!X$2,postings!$D:$D,'b-data'!X$3,postings!$I:$I,'b-data'!$A195)-SUMIFS(postings!$W:$W,postings!$C:$C,'b-data'!X$2,postings!$D:$D,'b-data'!X$3,postings!$M:$M,'b-data'!$A195)</f>
        <v>0</v>
      </c>
      <c r="Y195" s="53">
        <f>X195+SUMIFS(postings!$T:$T,postings!$C:$C,'b-data'!Y$2,postings!$D:$D,'b-data'!Y$3,postings!$I:$I,'b-data'!$A195)-SUMIFS(postings!$W:$W,postings!$C:$C,'b-data'!Y$2,postings!$D:$D,'b-data'!Y$3,postings!$M:$M,'b-data'!$A195)</f>
        <v>0</v>
      </c>
      <c r="Z195" s="53">
        <f>Y195+SUMIFS(postings!$T:$T,postings!$C:$C,'b-data'!Z$2,postings!$D:$D,'b-data'!Z$3,postings!$I:$I,'b-data'!$A195)-SUMIFS(postings!$W:$W,postings!$C:$C,'b-data'!Z$2,postings!$D:$D,'b-data'!Z$3,postings!$M:$M,'b-data'!$A195)</f>
        <v>0</v>
      </c>
      <c r="AA195" s="53">
        <f>Z195+SUMIFS(postings!$T:$T,postings!$C:$C,'b-data'!AA$2,postings!$D:$D,'b-data'!AA$3,postings!$I:$I,'b-data'!$A195)-SUMIFS(postings!$W:$W,postings!$C:$C,'b-data'!AA$2,postings!$D:$D,'b-data'!AA$3,postings!$M:$M,'b-data'!$A195)</f>
        <v>0</v>
      </c>
      <c r="AB195" s="53">
        <f>AA195+SUMIFS(postings!$T:$T,postings!$C:$C,'b-data'!AB$2,postings!$D:$D,'b-data'!AB$3,postings!$I:$I,'b-data'!$A195)-SUMIFS(postings!$W:$W,postings!$C:$C,'b-data'!AB$2,postings!$D:$D,'b-data'!AB$3,postings!$M:$M,'b-data'!$A195)</f>
        <v>0</v>
      </c>
      <c r="AC195" s="53">
        <f>AB195+SUMIFS(postings!$T:$T,postings!$C:$C,'b-data'!AC$2,postings!$D:$D,'b-data'!AC$3,postings!$I:$I,'b-data'!$A195)-SUMIFS(postings!$W:$W,postings!$C:$C,'b-data'!AC$2,postings!$D:$D,'b-data'!AC$3,postings!$M:$M,'b-data'!$A195)</f>
        <v>0</v>
      </c>
      <c r="AD195" s="53">
        <f>AC195+SUMIFS(postings!$T:$T,postings!$C:$C,'b-data'!AD$2,postings!$D:$D,'b-data'!AD$3,postings!$I:$I,'b-data'!$A195)-SUMIFS(postings!$W:$W,postings!$C:$C,'b-data'!AD$2,postings!$D:$D,'b-data'!AD$3,postings!$M:$M,'b-data'!$A195)</f>
        <v>0</v>
      </c>
      <c r="AE195" s="53">
        <f>AD195+SUMIFS(postings!$T:$T,postings!$C:$C,'b-data'!AE$2,postings!$D:$D,'b-data'!AE$3,postings!$I:$I,'b-data'!$A195)-SUMIFS(postings!$W:$W,postings!$C:$C,'b-data'!AE$2,postings!$D:$D,'b-data'!AE$3,postings!$M:$M,'b-data'!$A195)</f>
        <v>0</v>
      </c>
      <c r="AF195" s="53">
        <f>AE195+SUMIFS(postings!$T:$T,postings!$C:$C,'b-data'!AF$2,postings!$D:$D,'b-data'!AF$3,postings!$I:$I,'b-data'!$A195)-SUMIFS(postings!$W:$W,postings!$C:$C,'b-data'!AF$2,postings!$D:$D,'b-data'!AF$3,postings!$M:$M,'b-data'!$A195)</f>
        <v>0</v>
      </c>
      <c r="AG195" s="53">
        <f>AF195+SUMIFS(postings!$T:$T,postings!$C:$C,'b-data'!AG$2,postings!$D:$D,'b-data'!AG$3,postings!$I:$I,'b-data'!$A195)-SUMIFS(postings!$W:$W,postings!$C:$C,'b-data'!AG$2,postings!$D:$D,'b-data'!AG$3,postings!$M:$M,'b-data'!$A195)</f>
        <v>0</v>
      </c>
      <c r="AH195" s="53">
        <f>AG195+SUMIFS(postings!$T:$T,postings!$C:$C,'b-data'!AH$2,postings!$D:$D,'b-data'!AH$3,postings!$I:$I,'b-data'!$A195)-SUMIFS(postings!$W:$W,postings!$C:$C,'b-data'!AH$2,postings!$D:$D,'b-data'!AH$3,postings!$M:$M,'b-data'!$A195)</f>
        <v>0</v>
      </c>
      <c r="AI195" s="53">
        <f>AH195+SUMIFS(postings!$T:$T,postings!$C:$C,'b-data'!AI$2,postings!$D:$D,'b-data'!AI$3,postings!$I:$I,'b-data'!$A195)-SUMIFS(postings!$W:$W,postings!$C:$C,'b-data'!AI$2,postings!$D:$D,'b-data'!AI$3,postings!$M:$M,'b-data'!$A195)</f>
        <v>0</v>
      </c>
      <c r="AJ195" s="53" cm="1">
        <f t="array" ref="AJ195">+INDEX(X195:AI195,1,Settings!$C$4)</f>
        <v>0</v>
      </c>
      <c r="AK195" s="53" cm="1">
        <f t="array" ref="AK195">+INDEX(X195:AI195,1,Settings!$C$4)</f>
        <v>0</v>
      </c>
      <c r="AL195" s="53"/>
      <c r="AM195" s="53">
        <f t="shared" si="272"/>
        <v>0</v>
      </c>
      <c r="AN195" s="53">
        <f t="shared" ref="AN195:AX195" si="401">+AM195</f>
        <v>0</v>
      </c>
      <c r="AO195" s="53">
        <f t="shared" si="401"/>
        <v>0</v>
      </c>
      <c r="AP195" s="53">
        <f t="shared" si="401"/>
        <v>0</v>
      </c>
      <c r="AQ195" s="53">
        <f t="shared" si="401"/>
        <v>0</v>
      </c>
      <c r="AR195" s="53">
        <f t="shared" si="401"/>
        <v>0</v>
      </c>
      <c r="AS195" s="53">
        <f t="shared" si="401"/>
        <v>0</v>
      </c>
      <c r="AT195" s="53">
        <f t="shared" si="401"/>
        <v>0</v>
      </c>
      <c r="AU195" s="53">
        <f t="shared" si="401"/>
        <v>0</v>
      </c>
      <c r="AV195" s="53">
        <f t="shared" si="401"/>
        <v>0</v>
      </c>
      <c r="AW195" s="53">
        <f t="shared" si="401"/>
        <v>0</v>
      </c>
      <c r="AX195" s="53">
        <f t="shared" si="401"/>
        <v>0</v>
      </c>
      <c r="AY195" s="53" cm="1">
        <f t="array" ref="AY195">+INDEX(AM195:AX195,1,Settings!$C$4)</f>
        <v>0</v>
      </c>
      <c r="AZ195" s="53">
        <f t="shared" si="274"/>
        <v>0</v>
      </c>
      <c r="BA195" s="53"/>
      <c r="BB195" s="53">
        <f t="shared" si="275"/>
        <v>0</v>
      </c>
      <c r="BC195" s="53">
        <f t="shared" ref="BC195:BN195" si="402">+BB195</f>
        <v>0</v>
      </c>
      <c r="BD195" s="53">
        <f t="shared" si="402"/>
        <v>0</v>
      </c>
      <c r="BE195" s="53">
        <f t="shared" si="402"/>
        <v>0</v>
      </c>
      <c r="BF195" s="53">
        <f t="shared" si="402"/>
        <v>0</v>
      </c>
      <c r="BG195" s="53">
        <f t="shared" si="402"/>
        <v>0</v>
      </c>
      <c r="BH195" s="53">
        <f t="shared" si="402"/>
        <v>0</v>
      </c>
      <c r="BI195" s="53">
        <f t="shared" si="402"/>
        <v>0</v>
      </c>
      <c r="BJ195" s="53">
        <f t="shared" si="402"/>
        <v>0</v>
      </c>
      <c r="BK195" s="53">
        <f t="shared" si="402"/>
        <v>0</v>
      </c>
      <c r="BL195" s="53">
        <f t="shared" si="402"/>
        <v>0</v>
      </c>
      <c r="BM195" s="53">
        <f t="shared" si="402"/>
        <v>0</v>
      </c>
      <c r="BN195" s="53">
        <f t="shared" si="402"/>
        <v>0</v>
      </c>
      <c r="BO195" s="53"/>
      <c r="BP195" s="53">
        <f t="shared" si="277"/>
        <v>0</v>
      </c>
      <c r="BQ195" s="53"/>
      <c r="BR195" s="53">
        <f t="shared" si="278"/>
        <v>0</v>
      </c>
    </row>
    <row r="196" spans="1:70" x14ac:dyDescent="0.2">
      <c r="A196" s="6">
        <v>1507</v>
      </c>
      <c r="B196" s="6" t="str">
        <f>+VLOOKUP(A196,masterfile!B:C,2,FALSE)</f>
        <v>Forderungen gegen sonstige Ges.er, b1J</v>
      </c>
      <c r="D196" s="53">
        <f>+SUMIF('[1]2017'!$A:$A,$A196,'[1]2017'!$C:$C)-SUMIF('[1]2017'!$E:$E,$A196,'[1]2017'!$G:$G)</f>
        <v>0</v>
      </c>
      <c r="E196" s="53">
        <f>+SUMIF('[1]2018'!$A:$A,$A196,'[1]2018'!$C:$C)-SUMIF('[1]2018'!$E:$E,$A196,'[1]2018'!$G:$G)+D196</f>
        <v>0</v>
      </c>
      <c r="F196" s="53">
        <f>+SUMIF('[1]2019'!$A:$A,$A196,'[1]2019'!$C:$C)-SUMIF('[1]2019'!$E:$E,$A196,'[1]2019'!$G:$G)+E196</f>
        <v>0</v>
      </c>
      <c r="G196" s="53">
        <f>+SUMIF('[1]2020'!$A:$A,$A196,'[1]2020'!$C:$C)-SUMIF('[1]2020'!$E:$E,$A196,'[1]2020'!$G:$G)+F196</f>
        <v>0</v>
      </c>
      <c r="H196" s="53"/>
      <c r="I196" s="53">
        <f>+(SUMIF('[1]2021'!$A:$A,$A196,'[1]2021'!$C:$C)-SUMIF('[1]2021'!$E:$E,$A196,'[1]2021'!$G:$G))/12+G196</f>
        <v>0</v>
      </c>
      <c r="J196" s="53">
        <f>+(SUMIF('[1]2021'!$A:$A,$A196,'[1]2021'!$C:$C)-SUMIF('[1]2021'!$E:$E,$A196,'[1]2021'!$G:$G))/12+I196</f>
        <v>0</v>
      </c>
      <c r="K196" s="53">
        <f>+(SUMIF('[1]2021'!$A:$A,$A196,'[1]2021'!$C:$C)-SUMIF('[1]2021'!$E:$E,$A196,'[1]2021'!$G:$G))/12+J196</f>
        <v>0</v>
      </c>
      <c r="L196" s="53">
        <f>+(SUMIF('[1]2021'!$A:$A,$A196,'[1]2021'!$C:$C)-SUMIF('[1]2021'!$E:$E,$A196,'[1]2021'!$G:$G))/12+K196</f>
        <v>0</v>
      </c>
      <c r="M196" s="53">
        <f>+(SUMIF('[1]2021'!$A:$A,$A196,'[1]2021'!$C:$C)-SUMIF('[1]2021'!$E:$E,$A196,'[1]2021'!$G:$G))/12+L196</f>
        <v>0</v>
      </c>
      <c r="N196" s="53">
        <f>+(SUMIF('[1]2021'!$A:$A,$A196,'[1]2021'!$C:$C)-SUMIF('[1]2021'!$E:$E,$A196,'[1]2021'!$G:$G))/12+M196</f>
        <v>0</v>
      </c>
      <c r="O196" s="53">
        <f>+(SUMIF('[1]2021'!$A:$A,$A196,'[1]2021'!$C:$C)-SUMIF('[1]2021'!$E:$E,$A196,'[1]2021'!$G:$G))/12+N196</f>
        <v>0</v>
      </c>
      <c r="P196" s="53">
        <f>+(SUMIF('[1]2021'!$A:$A,$A196,'[1]2021'!$C:$C)-SUMIF('[1]2021'!$E:$E,$A196,'[1]2021'!$G:$G))/12+O196</f>
        <v>0</v>
      </c>
      <c r="Q196" s="53">
        <f>+(SUMIF('[1]2021'!$A:$A,$A196,'[1]2021'!$C:$C)-SUMIF('[1]2021'!$E:$E,$A196,'[1]2021'!$G:$G))/12+P196</f>
        <v>0</v>
      </c>
      <c r="R196" s="53">
        <f>+(SUMIF('[1]2021'!$A:$A,$A196,'[1]2021'!$C:$C)-SUMIF('[1]2021'!$E:$E,$A196,'[1]2021'!$G:$G))/12+Q196</f>
        <v>0</v>
      </c>
      <c r="S196" s="53">
        <f>+(SUMIF('[1]2021'!$A:$A,$A196,'[1]2021'!$C:$C)-SUMIF('[1]2021'!$E:$E,$A196,'[1]2021'!$G:$G))/12+R196</f>
        <v>0</v>
      </c>
      <c r="T196" s="53">
        <f>+(SUMIF('[1]2021'!$A:$A,$A196,'[1]2021'!$C:$C)-SUMIF('[1]2021'!$E:$E,$A196,'[1]2021'!$G:$G))/12+S196</f>
        <v>0</v>
      </c>
      <c r="U196" s="53" cm="1">
        <f t="array" ref="U196">+INDEX(I196:T196,1,Settings!$C$4)</f>
        <v>0</v>
      </c>
      <c r="V196" s="53" cm="1">
        <f t="array" ref="V196">+INDEX(I196:T196,1,Settings!$C$4)</f>
        <v>0</v>
      </c>
      <c r="W196" s="53"/>
      <c r="X196" s="53">
        <f>V196+SUMIFS(postings!$T:$T,postings!$C:$C,'b-data'!X$2,postings!$D:$D,'b-data'!X$3,postings!$I:$I,'b-data'!$A196)-SUMIFS(postings!$W:$W,postings!$C:$C,'b-data'!X$2,postings!$D:$D,'b-data'!X$3,postings!$M:$M,'b-data'!$A196)</f>
        <v>0</v>
      </c>
      <c r="Y196" s="53">
        <f>X196+SUMIFS(postings!$T:$T,postings!$C:$C,'b-data'!Y$2,postings!$D:$D,'b-data'!Y$3,postings!$I:$I,'b-data'!$A196)-SUMIFS(postings!$W:$W,postings!$C:$C,'b-data'!Y$2,postings!$D:$D,'b-data'!Y$3,postings!$M:$M,'b-data'!$A196)</f>
        <v>0</v>
      </c>
      <c r="Z196" s="53">
        <f>Y196+SUMIFS(postings!$T:$T,postings!$C:$C,'b-data'!Z$2,postings!$D:$D,'b-data'!Z$3,postings!$I:$I,'b-data'!$A196)-SUMIFS(postings!$W:$W,postings!$C:$C,'b-data'!Z$2,postings!$D:$D,'b-data'!Z$3,postings!$M:$M,'b-data'!$A196)</f>
        <v>0</v>
      </c>
      <c r="AA196" s="53">
        <f>Z196+SUMIFS(postings!$T:$T,postings!$C:$C,'b-data'!AA$2,postings!$D:$D,'b-data'!AA$3,postings!$I:$I,'b-data'!$A196)-SUMIFS(postings!$W:$W,postings!$C:$C,'b-data'!AA$2,postings!$D:$D,'b-data'!AA$3,postings!$M:$M,'b-data'!$A196)</f>
        <v>0</v>
      </c>
      <c r="AB196" s="53">
        <f>AA196+SUMIFS(postings!$T:$T,postings!$C:$C,'b-data'!AB$2,postings!$D:$D,'b-data'!AB$3,postings!$I:$I,'b-data'!$A196)-SUMIFS(postings!$W:$W,postings!$C:$C,'b-data'!AB$2,postings!$D:$D,'b-data'!AB$3,postings!$M:$M,'b-data'!$A196)</f>
        <v>0</v>
      </c>
      <c r="AC196" s="53">
        <f>AB196+SUMIFS(postings!$T:$T,postings!$C:$C,'b-data'!AC$2,postings!$D:$D,'b-data'!AC$3,postings!$I:$I,'b-data'!$A196)-SUMIFS(postings!$W:$W,postings!$C:$C,'b-data'!AC$2,postings!$D:$D,'b-data'!AC$3,postings!$M:$M,'b-data'!$A196)</f>
        <v>0</v>
      </c>
      <c r="AD196" s="53">
        <f>AC196+SUMIFS(postings!$T:$T,postings!$C:$C,'b-data'!AD$2,postings!$D:$D,'b-data'!AD$3,postings!$I:$I,'b-data'!$A196)-SUMIFS(postings!$W:$W,postings!$C:$C,'b-data'!AD$2,postings!$D:$D,'b-data'!AD$3,postings!$M:$M,'b-data'!$A196)</f>
        <v>0</v>
      </c>
      <c r="AE196" s="53">
        <f>AD196+SUMIFS(postings!$T:$T,postings!$C:$C,'b-data'!AE$2,postings!$D:$D,'b-data'!AE$3,postings!$I:$I,'b-data'!$A196)-SUMIFS(postings!$W:$W,postings!$C:$C,'b-data'!AE$2,postings!$D:$D,'b-data'!AE$3,postings!$M:$M,'b-data'!$A196)</f>
        <v>0</v>
      </c>
      <c r="AF196" s="53">
        <f>AE196+SUMIFS(postings!$T:$T,postings!$C:$C,'b-data'!AF$2,postings!$D:$D,'b-data'!AF$3,postings!$I:$I,'b-data'!$A196)-SUMIFS(postings!$W:$W,postings!$C:$C,'b-data'!AF$2,postings!$D:$D,'b-data'!AF$3,postings!$M:$M,'b-data'!$A196)</f>
        <v>0</v>
      </c>
      <c r="AG196" s="53">
        <f>AF196+SUMIFS(postings!$T:$T,postings!$C:$C,'b-data'!AG$2,postings!$D:$D,'b-data'!AG$3,postings!$I:$I,'b-data'!$A196)-SUMIFS(postings!$W:$W,postings!$C:$C,'b-data'!AG$2,postings!$D:$D,'b-data'!AG$3,postings!$M:$M,'b-data'!$A196)</f>
        <v>0</v>
      </c>
      <c r="AH196" s="53">
        <f>AG196+SUMIFS(postings!$T:$T,postings!$C:$C,'b-data'!AH$2,postings!$D:$D,'b-data'!AH$3,postings!$I:$I,'b-data'!$A196)-SUMIFS(postings!$W:$W,postings!$C:$C,'b-data'!AH$2,postings!$D:$D,'b-data'!AH$3,postings!$M:$M,'b-data'!$A196)</f>
        <v>0</v>
      </c>
      <c r="AI196" s="53">
        <f>AH196+SUMIFS(postings!$T:$T,postings!$C:$C,'b-data'!AI$2,postings!$D:$D,'b-data'!AI$3,postings!$I:$I,'b-data'!$A196)-SUMIFS(postings!$W:$W,postings!$C:$C,'b-data'!AI$2,postings!$D:$D,'b-data'!AI$3,postings!$M:$M,'b-data'!$A196)</f>
        <v>0</v>
      </c>
      <c r="AJ196" s="53" cm="1">
        <f t="array" ref="AJ196">+INDEX(X196:AI196,1,Settings!$C$4)</f>
        <v>0</v>
      </c>
      <c r="AK196" s="53" cm="1">
        <f t="array" ref="AK196">+INDEX(X196:AI196,1,Settings!$C$4)</f>
        <v>0</v>
      </c>
      <c r="AL196" s="53"/>
      <c r="AM196" s="53">
        <f t="shared" si="272"/>
        <v>0</v>
      </c>
      <c r="AN196" s="53">
        <f t="shared" ref="AN196:AX196" si="403">+AM196</f>
        <v>0</v>
      </c>
      <c r="AO196" s="53">
        <f t="shared" si="403"/>
        <v>0</v>
      </c>
      <c r="AP196" s="53">
        <f t="shared" si="403"/>
        <v>0</v>
      </c>
      <c r="AQ196" s="53">
        <f t="shared" si="403"/>
        <v>0</v>
      </c>
      <c r="AR196" s="53">
        <f t="shared" si="403"/>
        <v>0</v>
      </c>
      <c r="AS196" s="53">
        <f t="shared" si="403"/>
        <v>0</v>
      </c>
      <c r="AT196" s="53">
        <f t="shared" si="403"/>
        <v>0</v>
      </c>
      <c r="AU196" s="53">
        <f t="shared" si="403"/>
        <v>0</v>
      </c>
      <c r="AV196" s="53">
        <f t="shared" si="403"/>
        <v>0</v>
      </c>
      <c r="AW196" s="53">
        <f t="shared" si="403"/>
        <v>0</v>
      </c>
      <c r="AX196" s="53">
        <f t="shared" si="403"/>
        <v>0</v>
      </c>
      <c r="AY196" s="53" cm="1">
        <f t="array" ref="AY196">+INDEX(AM196:AX196,1,Settings!$C$4)</f>
        <v>0</v>
      </c>
      <c r="AZ196" s="53">
        <f t="shared" si="274"/>
        <v>0</v>
      </c>
      <c r="BA196" s="53"/>
      <c r="BB196" s="53">
        <f t="shared" si="275"/>
        <v>0</v>
      </c>
      <c r="BC196" s="53">
        <f t="shared" ref="BC196:BN196" si="404">+BB196</f>
        <v>0</v>
      </c>
      <c r="BD196" s="53">
        <f t="shared" si="404"/>
        <v>0</v>
      </c>
      <c r="BE196" s="53">
        <f t="shared" si="404"/>
        <v>0</v>
      </c>
      <c r="BF196" s="53">
        <f t="shared" si="404"/>
        <v>0</v>
      </c>
      <c r="BG196" s="53">
        <f t="shared" si="404"/>
        <v>0</v>
      </c>
      <c r="BH196" s="53">
        <f t="shared" si="404"/>
        <v>0</v>
      </c>
      <c r="BI196" s="53">
        <f t="shared" si="404"/>
        <v>0</v>
      </c>
      <c r="BJ196" s="53">
        <f t="shared" si="404"/>
        <v>0</v>
      </c>
      <c r="BK196" s="53">
        <f t="shared" si="404"/>
        <v>0</v>
      </c>
      <c r="BL196" s="53">
        <f t="shared" si="404"/>
        <v>0</v>
      </c>
      <c r="BM196" s="53">
        <f t="shared" si="404"/>
        <v>0</v>
      </c>
      <c r="BN196" s="53">
        <f t="shared" si="404"/>
        <v>0</v>
      </c>
      <c r="BO196" s="53"/>
      <c r="BP196" s="53">
        <f t="shared" si="277"/>
        <v>0</v>
      </c>
      <c r="BQ196" s="53"/>
      <c r="BR196" s="53">
        <f t="shared" si="278"/>
        <v>0</v>
      </c>
    </row>
    <row r="197" spans="1:70" x14ac:dyDescent="0.2">
      <c r="A197" s="6">
        <v>1508</v>
      </c>
      <c r="B197" s="6" t="str">
        <f>+VLOOKUP(A197,masterfile!B:C,2,FALSE)</f>
        <v>Forderungen gegen sonstige Ges.er, g1J</v>
      </c>
      <c r="D197" s="53">
        <f>+SUMIF('[1]2017'!$A:$A,$A197,'[1]2017'!$C:$C)-SUMIF('[1]2017'!$E:$E,$A197,'[1]2017'!$G:$G)</f>
        <v>0</v>
      </c>
      <c r="E197" s="53">
        <f>+SUMIF('[1]2018'!$A:$A,$A197,'[1]2018'!$C:$C)-SUMIF('[1]2018'!$E:$E,$A197,'[1]2018'!$G:$G)+D197</f>
        <v>0</v>
      </c>
      <c r="F197" s="53">
        <f>+SUMIF('[1]2019'!$A:$A,$A197,'[1]2019'!$C:$C)-SUMIF('[1]2019'!$E:$E,$A197,'[1]2019'!$G:$G)+E197</f>
        <v>0</v>
      </c>
      <c r="G197" s="53">
        <f>+SUMIF('[1]2020'!$A:$A,$A197,'[1]2020'!$C:$C)-SUMIF('[1]2020'!$E:$E,$A197,'[1]2020'!$G:$G)+F197</f>
        <v>0</v>
      </c>
      <c r="H197" s="53"/>
      <c r="I197" s="53">
        <f>+(SUMIF('[1]2021'!$A:$A,$A197,'[1]2021'!$C:$C)-SUMIF('[1]2021'!$E:$E,$A197,'[1]2021'!$G:$G))/12+G197</f>
        <v>0</v>
      </c>
      <c r="J197" s="53">
        <f>+(SUMIF('[1]2021'!$A:$A,$A197,'[1]2021'!$C:$C)-SUMIF('[1]2021'!$E:$E,$A197,'[1]2021'!$G:$G))/12+I197</f>
        <v>0</v>
      </c>
      <c r="K197" s="53">
        <f>+(SUMIF('[1]2021'!$A:$A,$A197,'[1]2021'!$C:$C)-SUMIF('[1]2021'!$E:$E,$A197,'[1]2021'!$G:$G))/12+J197</f>
        <v>0</v>
      </c>
      <c r="L197" s="53">
        <f>+(SUMIF('[1]2021'!$A:$A,$A197,'[1]2021'!$C:$C)-SUMIF('[1]2021'!$E:$E,$A197,'[1]2021'!$G:$G))/12+K197</f>
        <v>0</v>
      </c>
      <c r="M197" s="53">
        <f>+(SUMIF('[1]2021'!$A:$A,$A197,'[1]2021'!$C:$C)-SUMIF('[1]2021'!$E:$E,$A197,'[1]2021'!$G:$G))/12+L197</f>
        <v>0</v>
      </c>
      <c r="N197" s="53">
        <f>+(SUMIF('[1]2021'!$A:$A,$A197,'[1]2021'!$C:$C)-SUMIF('[1]2021'!$E:$E,$A197,'[1]2021'!$G:$G))/12+M197</f>
        <v>0</v>
      </c>
      <c r="O197" s="53">
        <f>+(SUMIF('[1]2021'!$A:$A,$A197,'[1]2021'!$C:$C)-SUMIF('[1]2021'!$E:$E,$A197,'[1]2021'!$G:$G))/12+N197</f>
        <v>0</v>
      </c>
      <c r="P197" s="53">
        <f>+(SUMIF('[1]2021'!$A:$A,$A197,'[1]2021'!$C:$C)-SUMIF('[1]2021'!$E:$E,$A197,'[1]2021'!$G:$G))/12+O197</f>
        <v>0</v>
      </c>
      <c r="Q197" s="53">
        <f>+(SUMIF('[1]2021'!$A:$A,$A197,'[1]2021'!$C:$C)-SUMIF('[1]2021'!$E:$E,$A197,'[1]2021'!$G:$G))/12+P197</f>
        <v>0</v>
      </c>
      <c r="R197" s="53">
        <f>+(SUMIF('[1]2021'!$A:$A,$A197,'[1]2021'!$C:$C)-SUMIF('[1]2021'!$E:$E,$A197,'[1]2021'!$G:$G))/12+Q197</f>
        <v>0</v>
      </c>
      <c r="S197" s="53">
        <f>+(SUMIF('[1]2021'!$A:$A,$A197,'[1]2021'!$C:$C)-SUMIF('[1]2021'!$E:$E,$A197,'[1]2021'!$G:$G))/12+R197</f>
        <v>0</v>
      </c>
      <c r="T197" s="53">
        <f>+(SUMIF('[1]2021'!$A:$A,$A197,'[1]2021'!$C:$C)-SUMIF('[1]2021'!$E:$E,$A197,'[1]2021'!$G:$G))/12+S197</f>
        <v>0</v>
      </c>
      <c r="U197" s="53" cm="1">
        <f t="array" ref="U197">+INDEX(I197:T197,1,Settings!$C$4)</f>
        <v>0</v>
      </c>
      <c r="V197" s="53" cm="1">
        <f t="array" ref="V197">+INDEX(I197:T197,1,Settings!$C$4)</f>
        <v>0</v>
      </c>
      <c r="W197" s="53"/>
      <c r="X197" s="53">
        <f>V197+SUMIFS(postings!$T:$T,postings!$C:$C,'b-data'!X$2,postings!$D:$D,'b-data'!X$3,postings!$I:$I,'b-data'!$A197)-SUMIFS(postings!$W:$W,postings!$C:$C,'b-data'!X$2,postings!$D:$D,'b-data'!X$3,postings!$M:$M,'b-data'!$A197)</f>
        <v>0</v>
      </c>
      <c r="Y197" s="53">
        <f>X197+SUMIFS(postings!$T:$T,postings!$C:$C,'b-data'!Y$2,postings!$D:$D,'b-data'!Y$3,postings!$I:$I,'b-data'!$A197)-SUMIFS(postings!$W:$W,postings!$C:$C,'b-data'!Y$2,postings!$D:$D,'b-data'!Y$3,postings!$M:$M,'b-data'!$A197)</f>
        <v>0</v>
      </c>
      <c r="Z197" s="53">
        <f>Y197+SUMIFS(postings!$T:$T,postings!$C:$C,'b-data'!Z$2,postings!$D:$D,'b-data'!Z$3,postings!$I:$I,'b-data'!$A197)-SUMIFS(postings!$W:$W,postings!$C:$C,'b-data'!Z$2,postings!$D:$D,'b-data'!Z$3,postings!$M:$M,'b-data'!$A197)</f>
        <v>0</v>
      </c>
      <c r="AA197" s="53">
        <f>Z197+SUMIFS(postings!$T:$T,postings!$C:$C,'b-data'!AA$2,postings!$D:$D,'b-data'!AA$3,postings!$I:$I,'b-data'!$A197)-SUMIFS(postings!$W:$W,postings!$C:$C,'b-data'!AA$2,postings!$D:$D,'b-data'!AA$3,postings!$M:$M,'b-data'!$A197)</f>
        <v>0</v>
      </c>
      <c r="AB197" s="53">
        <f>AA197+SUMIFS(postings!$T:$T,postings!$C:$C,'b-data'!AB$2,postings!$D:$D,'b-data'!AB$3,postings!$I:$I,'b-data'!$A197)-SUMIFS(postings!$W:$W,postings!$C:$C,'b-data'!AB$2,postings!$D:$D,'b-data'!AB$3,postings!$M:$M,'b-data'!$A197)</f>
        <v>0</v>
      </c>
      <c r="AC197" s="53">
        <f>AB197+SUMIFS(postings!$T:$T,postings!$C:$C,'b-data'!AC$2,postings!$D:$D,'b-data'!AC$3,postings!$I:$I,'b-data'!$A197)-SUMIFS(postings!$W:$W,postings!$C:$C,'b-data'!AC$2,postings!$D:$D,'b-data'!AC$3,postings!$M:$M,'b-data'!$A197)</f>
        <v>0</v>
      </c>
      <c r="AD197" s="53">
        <f>AC197+SUMIFS(postings!$T:$T,postings!$C:$C,'b-data'!AD$2,postings!$D:$D,'b-data'!AD$3,postings!$I:$I,'b-data'!$A197)-SUMIFS(postings!$W:$W,postings!$C:$C,'b-data'!AD$2,postings!$D:$D,'b-data'!AD$3,postings!$M:$M,'b-data'!$A197)</f>
        <v>0</v>
      </c>
      <c r="AE197" s="53">
        <f>AD197+SUMIFS(postings!$T:$T,postings!$C:$C,'b-data'!AE$2,postings!$D:$D,'b-data'!AE$3,postings!$I:$I,'b-data'!$A197)-SUMIFS(postings!$W:$W,postings!$C:$C,'b-data'!AE$2,postings!$D:$D,'b-data'!AE$3,postings!$M:$M,'b-data'!$A197)</f>
        <v>0</v>
      </c>
      <c r="AF197" s="53">
        <f>AE197+SUMIFS(postings!$T:$T,postings!$C:$C,'b-data'!AF$2,postings!$D:$D,'b-data'!AF$3,postings!$I:$I,'b-data'!$A197)-SUMIFS(postings!$W:$W,postings!$C:$C,'b-data'!AF$2,postings!$D:$D,'b-data'!AF$3,postings!$M:$M,'b-data'!$A197)</f>
        <v>0</v>
      </c>
      <c r="AG197" s="53">
        <f>AF197+SUMIFS(postings!$T:$T,postings!$C:$C,'b-data'!AG$2,postings!$D:$D,'b-data'!AG$3,postings!$I:$I,'b-data'!$A197)-SUMIFS(postings!$W:$W,postings!$C:$C,'b-data'!AG$2,postings!$D:$D,'b-data'!AG$3,postings!$M:$M,'b-data'!$A197)</f>
        <v>0</v>
      </c>
      <c r="AH197" s="53">
        <f>AG197+SUMIFS(postings!$T:$T,postings!$C:$C,'b-data'!AH$2,postings!$D:$D,'b-data'!AH$3,postings!$I:$I,'b-data'!$A197)-SUMIFS(postings!$W:$W,postings!$C:$C,'b-data'!AH$2,postings!$D:$D,'b-data'!AH$3,postings!$M:$M,'b-data'!$A197)</f>
        <v>0</v>
      </c>
      <c r="AI197" s="53">
        <f>AH197+SUMIFS(postings!$T:$T,postings!$C:$C,'b-data'!AI$2,postings!$D:$D,'b-data'!AI$3,postings!$I:$I,'b-data'!$A197)-SUMIFS(postings!$W:$W,postings!$C:$C,'b-data'!AI$2,postings!$D:$D,'b-data'!AI$3,postings!$M:$M,'b-data'!$A197)</f>
        <v>0</v>
      </c>
      <c r="AJ197" s="53" cm="1">
        <f t="array" ref="AJ197">+INDEX(X197:AI197,1,Settings!$C$4)</f>
        <v>0</v>
      </c>
      <c r="AK197" s="53" cm="1">
        <f t="array" ref="AK197">+INDEX(X197:AI197,1,Settings!$C$4)</f>
        <v>0</v>
      </c>
      <c r="AL197" s="53"/>
      <c r="AM197" s="53">
        <f t="shared" ref="AM197:AM260" si="405">+V197</f>
        <v>0</v>
      </c>
      <c r="AN197" s="53">
        <f t="shared" ref="AN197:AX197" si="406">+AM197</f>
        <v>0</v>
      </c>
      <c r="AO197" s="53">
        <f t="shared" si="406"/>
        <v>0</v>
      </c>
      <c r="AP197" s="53">
        <f t="shared" si="406"/>
        <v>0</v>
      </c>
      <c r="AQ197" s="53">
        <f t="shared" si="406"/>
        <v>0</v>
      </c>
      <c r="AR197" s="53">
        <f t="shared" si="406"/>
        <v>0</v>
      </c>
      <c r="AS197" s="53">
        <f t="shared" si="406"/>
        <v>0</v>
      </c>
      <c r="AT197" s="53">
        <f t="shared" si="406"/>
        <v>0</v>
      </c>
      <c r="AU197" s="53">
        <f t="shared" si="406"/>
        <v>0</v>
      </c>
      <c r="AV197" s="53">
        <f t="shared" si="406"/>
        <v>0</v>
      </c>
      <c r="AW197" s="53">
        <f t="shared" si="406"/>
        <v>0</v>
      </c>
      <c r="AX197" s="53">
        <f t="shared" si="406"/>
        <v>0</v>
      </c>
      <c r="AY197" s="53" cm="1">
        <f t="array" ref="AY197">+INDEX(AM197:AX197,1,Settings!$C$4)</f>
        <v>0</v>
      </c>
      <c r="AZ197" s="53">
        <f t="shared" ref="AZ197:AZ260" si="407">+AX197</f>
        <v>0</v>
      </c>
      <c r="BA197" s="53"/>
      <c r="BB197" s="53">
        <f t="shared" ref="BB197:BB260" si="408">+AZ197</f>
        <v>0</v>
      </c>
      <c r="BC197" s="53">
        <f t="shared" ref="BC197:BN197" si="409">+BB197</f>
        <v>0</v>
      </c>
      <c r="BD197" s="53">
        <f t="shared" si="409"/>
        <v>0</v>
      </c>
      <c r="BE197" s="53">
        <f t="shared" si="409"/>
        <v>0</v>
      </c>
      <c r="BF197" s="53">
        <f t="shared" si="409"/>
        <v>0</v>
      </c>
      <c r="BG197" s="53">
        <f t="shared" si="409"/>
        <v>0</v>
      </c>
      <c r="BH197" s="53">
        <f t="shared" si="409"/>
        <v>0</v>
      </c>
      <c r="BI197" s="53">
        <f t="shared" si="409"/>
        <v>0</v>
      </c>
      <c r="BJ197" s="53">
        <f t="shared" si="409"/>
        <v>0</v>
      </c>
      <c r="BK197" s="53">
        <f t="shared" si="409"/>
        <v>0</v>
      </c>
      <c r="BL197" s="53">
        <f t="shared" si="409"/>
        <v>0</v>
      </c>
      <c r="BM197" s="53">
        <f t="shared" si="409"/>
        <v>0</v>
      </c>
      <c r="BN197" s="53">
        <f t="shared" si="409"/>
        <v>0</v>
      </c>
      <c r="BO197" s="53"/>
      <c r="BP197" s="53">
        <f t="shared" ref="BP197:BP260" si="410">+BN197</f>
        <v>0</v>
      </c>
      <c r="BQ197" s="53"/>
      <c r="BR197" s="53">
        <f t="shared" ref="BR197:BR260" si="411">+BP197</f>
        <v>0</v>
      </c>
    </row>
    <row r="198" spans="1:70" x14ac:dyDescent="0.2">
      <c r="A198" s="6">
        <v>1510</v>
      </c>
      <c r="B198" s="6" t="str">
        <f>+VLOOKUP(A198,masterfile!B:C,2,FALSE)</f>
        <v>Geleistete Anzahlungen auf Vorräte</v>
      </c>
      <c r="D198" s="53">
        <f>+SUMIF('[1]2017'!$A:$A,$A198,'[1]2017'!$C:$C)-SUMIF('[1]2017'!$E:$E,$A198,'[1]2017'!$G:$G)</f>
        <v>0</v>
      </c>
      <c r="E198" s="53">
        <f>+SUMIF('[1]2018'!$A:$A,$A198,'[1]2018'!$C:$C)-SUMIF('[1]2018'!$E:$E,$A198,'[1]2018'!$G:$G)+D198</f>
        <v>0</v>
      </c>
      <c r="F198" s="53">
        <f>+SUMIF('[1]2019'!$A:$A,$A198,'[1]2019'!$C:$C)-SUMIF('[1]2019'!$E:$E,$A198,'[1]2019'!$G:$G)+E198</f>
        <v>0</v>
      </c>
      <c r="G198" s="53">
        <f>+SUMIF('[1]2020'!$A:$A,$A198,'[1]2020'!$C:$C)-SUMIF('[1]2020'!$E:$E,$A198,'[1]2020'!$G:$G)+F198</f>
        <v>0</v>
      </c>
      <c r="H198" s="53"/>
      <c r="I198" s="53">
        <f>+(SUMIF('[1]2021'!$A:$A,$A198,'[1]2021'!$C:$C)-SUMIF('[1]2021'!$E:$E,$A198,'[1]2021'!$G:$G))/12+G198</f>
        <v>0</v>
      </c>
      <c r="J198" s="53">
        <f>+(SUMIF('[1]2021'!$A:$A,$A198,'[1]2021'!$C:$C)-SUMIF('[1]2021'!$E:$E,$A198,'[1]2021'!$G:$G))/12+I198</f>
        <v>0</v>
      </c>
      <c r="K198" s="53">
        <f>+(SUMIF('[1]2021'!$A:$A,$A198,'[1]2021'!$C:$C)-SUMIF('[1]2021'!$E:$E,$A198,'[1]2021'!$G:$G))/12+J198</f>
        <v>0</v>
      </c>
      <c r="L198" s="53">
        <f>+(SUMIF('[1]2021'!$A:$A,$A198,'[1]2021'!$C:$C)-SUMIF('[1]2021'!$E:$E,$A198,'[1]2021'!$G:$G))/12+K198</f>
        <v>0</v>
      </c>
      <c r="M198" s="53">
        <f>+(SUMIF('[1]2021'!$A:$A,$A198,'[1]2021'!$C:$C)-SUMIF('[1]2021'!$E:$E,$A198,'[1]2021'!$G:$G))/12+L198</f>
        <v>0</v>
      </c>
      <c r="N198" s="53">
        <f>+(SUMIF('[1]2021'!$A:$A,$A198,'[1]2021'!$C:$C)-SUMIF('[1]2021'!$E:$E,$A198,'[1]2021'!$G:$G))/12+M198</f>
        <v>0</v>
      </c>
      <c r="O198" s="53">
        <f>+(SUMIF('[1]2021'!$A:$A,$A198,'[1]2021'!$C:$C)-SUMIF('[1]2021'!$E:$E,$A198,'[1]2021'!$G:$G))/12+N198</f>
        <v>0</v>
      </c>
      <c r="P198" s="53">
        <f>+(SUMIF('[1]2021'!$A:$A,$A198,'[1]2021'!$C:$C)-SUMIF('[1]2021'!$E:$E,$A198,'[1]2021'!$G:$G))/12+O198</f>
        <v>0</v>
      </c>
      <c r="Q198" s="53">
        <f>+(SUMIF('[1]2021'!$A:$A,$A198,'[1]2021'!$C:$C)-SUMIF('[1]2021'!$E:$E,$A198,'[1]2021'!$G:$G))/12+P198</f>
        <v>0</v>
      </c>
      <c r="R198" s="53">
        <f>+(SUMIF('[1]2021'!$A:$A,$A198,'[1]2021'!$C:$C)-SUMIF('[1]2021'!$E:$E,$A198,'[1]2021'!$G:$G))/12+Q198</f>
        <v>0</v>
      </c>
      <c r="S198" s="53">
        <f>+(SUMIF('[1]2021'!$A:$A,$A198,'[1]2021'!$C:$C)-SUMIF('[1]2021'!$E:$E,$A198,'[1]2021'!$G:$G))/12+R198</f>
        <v>0</v>
      </c>
      <c r="T198" s="53">
        <f>+(SUMIF('[1]2021'!$A:$A,$A198,'[1]2021'!$C:$C)-SUMIF('[1]2021'!$E:$E,$A198,'[1]2021'!$G:$G))/12+S198</f>
        <v>0</v>
      </c>
      <c r="U198" s="53" cm="1">
        <f t="array" ref="U198">+INDEX(I198:T198,1,Settings!$C$4)</f>
        <v>0</v>
      </c>
      <c r="V198" s="53" cm="1">
        <f t="array" ref="V198">+INDEX(I198:T198,1,Settings!$C$4)</f>
        <v>0</v>
      </c>
      <c r="W198" s="53"/>
      <c r="X198" s="53">
        <f>V198+SUMIFS(postings!$T:$T,postings!$C:$C,'b-data'!X$2,postings!$D:$D,'b-data'!X$3,postings!$I:$I,'b-data'!$A198)-SUMIFS(postings!$W:$W,postings!$C:$C,'b-data'!X$2,postings!$D:$D,'b-data'!X$3,postings!$M:$M,'b-data'!$A198)</f>
        <v>0</v>
      </c>
      <c r="Y198" s="53">
        <f>X198+SUMIFS(postings!$T:$T,postings!$C:$C,'b-data'!Y$2,postings!$D:$D,'b-data'!Y$3,postings!$I:$I,'b-data'!$A198)-SUMIFS(postings!$W:$W,postings!$C:$C,'b-data'!Y$2,postings!$D:$D,'b-data'!Y$3,postings!$M:$M,'b-data'!$A198)</f>
        <v>0</v>
      </c>
      <c r="Z198" s="53">
        <f>Y198+SUMIFS(postings!$T:$T,postings!$C:$C,'b-data'!Z$2,postings!$D:$D,'b-data'!Z$3,postings!$I:$I,'b-data'!$A198)-SUMIFS(postings!$W:$W,postings!$C:$C,'b-data'!Z$2,postings!$D:$D,'b-data'!Z$3,postings!$M:$M,'b-data'!$A198)</f>
        <v>0</v>
      </c>
      <c r="AA198" s="53">
        <f>Z198+SUMIFS(postings!$T:$T,postings!$C:$C,'b-data'!AA$2,postings!$D:$D,'b-data'!AA$3,postings!$I:$I,'b-data'!$A198)-SUMIFS(postings!$W:$W,postings!$C:$C,'b-data'!AA$2,postings!$D:$D,'b-data'!AA$3,postings!$M:$M,'b-data'!$A198)</f>
        <v>0</v>
      </c>
      <c r="AB198" s="53">
        <f>AA198+SUMIFS(postings!$T:$T,postings!$C:$C,'b-data'!AB$2,postings!$D:$D,'b-data'!AB$3,postings!$I:$I,'b-data'!$A198)-SUMIFS(postings!$W:$W,postings!$C:$C,'b-data'!AB$2,postings!$D:$D,'b-data'!AB$3,postings!$M:$M,'b-data'!$A198)</f>
        <v>0</v>
      </c>
      <c r="AC198" s="53">
        <f>AB198+SUMIFS(postings!$T:$T,postings!$C:$C,'b-data'!AC$2,postings!$D:$D,'b-data'!AC$3,postings!$I:$I,'b-data'!$A198)-SUMIFS(postings!$W:$W,postings!$C:$C,'b-data'!AC$2,postings!$D:$D,'b-data'!AC$3,postings!$M:$M,'b-data'!$A198)</f>
        <v>0</v>
      </c>
      <c r="AD198" s="53">
        <f>AC198+SUMIFS(postings!$T:$T,postings!$C:$C,'b-data'!AD$2,postings!$D:$D,'b-data'!AD$3,postings!$I:$I,'b-data'!$A198)-SUMIFS(postings!$W:$W,postings!$C:$C,'b-data'!AD$2,postings!$D:$D,'b-data'!AD$3,postings!$M:$M,'b-data'!$A198)</f>
        <v>0</v>
      </c>
      <c r="AE198" s="53">
        <f>AD198+SUMIFS(postings!$T:$T,postings!$C:$C,'b-data'!AE$2,postings!$D:$D,'b-data'!AE$3,postings!$I:$I,'b-data'!$A198)-SUMIFS(postings!$W:$W,postings!$C:$C,'b-data'!AE$2,postings!$D:$D,'b-data'!AE$3,postings!$M:$M,'b-data'!$A198)</f>
        <v>0</v>
      </c>
      <c r="AF198" s="53">
        <f>AE198+SUMIFS(postings!$T:$T,postings!$C:$C,'b-data'!AF$2,postings!$D:$D,'b-data'!AF$3,postings!$I:$I,'b-data'!$A198)-SUMIFS(postings!$W:$W,postings!$C:$C,'b-data'!AF$2,postings!$D:$D,'b-data'!AF$3,postings!$M:$M,'b-data'!$A198)</f>
        <v>0</v>
      </c>
      <c r="AG198" s="53">
        <f>AF198+SUMIFS(postings!$T:$T,postings!$C:$C,'b-data'!AG$2,postings!$D:$D,'b-data'!AG$3,postings!$I:$I,'b-data'!$A198)-SUMIFS(postings!$W:$W,postings!$C:$C,'b-data'!AG$2,postings!$D:$D,'b-data'!AG$3,postings!$M:$M,'b-data'!$A198)</f>
        <v>0</v>
      </c>
      <c r="AH198" s="53">
        <f>AG198+SUMIFS(postings!$T:$T,postings!$C:$C,'b-data'!AH$2,postings!$D:$D,'b-data'!AH$3,postings!$I:$I,'b-data'!$A198)-SUMIFS(postings!$W:$W,postings!$C:$C,'b-data'!AH$2,postings!$D:$D,'b-data'!AH$3,postings!$M:$M,'b-data'!$A198)</f>
        <v>0</v>
      </c>
      <c r="AI198" s="53">
        <f>AH198+SUMIFS(postings!$T:$T,postings!$C:$C,'b-data'!AI$2,postings!$D:$D,'b-data'!AI$3,postings!$I:$I,'b-data'!$A198)-SUMIFS(postings!$W:$W,postings!$C:$C,'b-data'!AI$2,postings!$D:$D,'b-data'!AI$3,postings!$M:$M,'b-data'!$A198)</f>
        <v>0</v>
      </c>
      <c r="AJ198" s="53" cm="1">
        <f t="array" ref="AJ198">+INDEX(X198:AI198,1,Settings!$C$4)</f>
        <v>0</v>
      </c>
      <c r="AK198" s="53" cm="1">
        <f t="array" ref="AK198">+INDEX(X198:AI198,1,Settings!$C$4)</f>
        <v>0</v>
      </c>
      <c r="AL198" s="53"/>
      <c r="AM198" s="53">
        <f t="shared" si="405"/>
        <v>0</v>
      </c>
      <c r="AN198" s="53">
        <f t="shared" ref="AN198:AX198" si="412">+AM198</f>
        <v>0</v>
      </c>
      <c r="AO198" s="53">
        <f t="shared" si="412"/>
        <v>0</v>
      </c>
      <c r="AP198" s="53">
        <f t="shared" si="412"/>
        <v>0</v>
      </c>
      <c r="AQ198" s="53">
        <f t="shared" si="412"/>
        <v>0</v>
      </c>
      <c r="AR198" s="53">
        <f t="shared" si="412"/>
        <v>0</v>
      </c>
      <c r="AS198" s="53">
        <f t="shared" si="412"/>
        <v>0</v>
      </c>
      <c r="AT198" s="53">
        <f t="shared" si="412"/>
        <v>0</v>
      </c>
      <c r="AU198" s="53">
        <f t="shared" si="412"/>
        <v>0</v>
      </c>
      <c r="AV198" s="53">
        <f t="shared" si="412"/>
        <v>0</v>
      </c>
      <c r="AW198" s="53">
        <f t="shared" si="412"/>
        <v>0</v>
      </c>
      <c r="AX198" s="53">
        <f t="shared" si="412"/>
        <v>0</v>
      </c>
      <c r="AY198" s="53" cm="1">
        <f t="array" ref="AY198">+INDEX(AM198:AX198,1,Settings!$C$4)</f>
        <v>0</v>
      </c>
      <c r="AZ198" s="53">
        <f t="shared" si="407"/>
        <v>0</v>
      </c>
      <c r="BA198" s="53"/>
      <c r="BB198" s="53">
        <f t="shared" si="408"/>
        <v>0</v>
      </c>
      <c r="BC198" s="53">
        <f t="shared" ref="BC198:BN198" si="413">+BB198</f>
        <v>0</v>
      </c>
      <c r="BD198" s="53">
        <f t="shared" si="413"/>
        <v>0</v>
      </c>
      <c r="BE198" s="53">
        <f t="shared" si="413"/>
        <v>0</v>
      </c>
      <c r="BF198" s="53">
        <f t="shared" si="413"/>
        <v>0</v>
      </c>
      <c r="BG198" s="53">
        <f t="shared" si="413"/>
        <v>0</v>
      </c>
      <c r="BH198" s="53">
        <f t="shared" si="413"/>
        <v>0</v>
      </c>
      <c r="BI198" s="53">
        <f t="shared" si="413"/>
        <v>0</v>
      </c>
      <c r="BJ198" s="53">
        <f t="shared" si="413"/>
        <v>0</v>
      </c>
      <c r="BK198" s="53">
        <f t="shared" si="413"/>
        <v>0</v>
      </c>
      <c r="BL198" s="53">
        <f t="shared" si="413"/>
        <v>0</v>
      </c>
      <c r="BM198" s="53">
        <f t="shared" si="413"/>
        <v>0</v>
      </c>
      <c r="BN198" s="53">
        <f t="shared" si="413"/>
        <v>0</v>
      </c>
      <c r="BO198" s="53"/>
      <c r="BP198" s="53">
        <f t="shared" si="410"/>
        <v>0</v>
      </c>
      <c r="BQ198" s="53"/>
      <c r="BR198" s="53">
        <f t="shared" si="411"/>
        <v>0</v>
      </c>
    </row>
    <row r="199" spans="1:70" x14ac:dyDescent="0.2">
      <c r="A199" s="6">
        <v>1511</v>
      </c>
      <c r="B199" s="6" t="str">
        <f>+VLOOKUP(A199,masterfile!B:C,2,FALSE)</f>
        <v>Geleistete Anzahlungen 7% Vorsteuer</v>
      </c>
      <c r="D199" s="53">
        <f>+SUMIF('[1]2017'!$A:$A,$A199,'[1]2017'!$C:$C)-SUMIF('[1]2017'!$E:$E,$A199,'[1]2017'!$G:$G)</f>
        <v>0</v>
      </c>
      <c r="E199" s="53">
        <f>+SUMIF('[1]2018'!$A:$A,$A199,'[1]2018'!$C:$C)-SUMIF('[1]2018'!$E:$E,$A199,'[1]2018'!$G:$G)+D199</f>
        <v>0</v>
      </c>
      <c r="F199" s="53">
        <f>+SUMIF('[1]2019'!$A:$A,$A199,'[1]2019'!$C:$C)-SUMIF('[1]2019'!$E:$E,$A199,'[1]2019'!$G:$G)+E199</f>
        <v>0</v>
      </c>
      <c r="G199" s="53">
        <f>+SUMIF('[1]2020'!$A:$A,$A199,'[1]2020'!$C:$C)-SUMIF('[1]2020'!$E:$E,$A199,'[1]2020'!$G:$G)+F199</f>
        <v>0</v>
      </c>
      <c r="H199" s="53"/>
      <c r="I199" s="53">
        <f>+(SUMIF('[1]2021'!$A:$A,$A199,'[1]2021'!$C:$C)-SUMIF('[1]2021'!$E:$E,$A199,'[1]2021'!$G:$G))/12+G199</f>
        <v>0</v>
      </c>
      <c r="J199" s="53">
        <f>+(SUMIF('[1]2021'!$A:$A,$A199,'[1]2021'!$C:$C)-SUMIF('[1]2021'!$E:$E,$A199,'[1]2021'!$G:$G))/12+I199</f>
        <v>0</v>
      </c>
      <c r="K199" s="53">
        <f>+(SUMIF('[1]2021'!$A:$A,$A199,'[1]2021'!$C:$C)-SUMIF('[1]2021'!$E:$E,$A199,'[1]2021'!$G:$G))/12+J199</f>
        <v>0</v>
      </c>
      <c r="L199" s="53">
        <f>+(SUMIF('[1]2021'!$A:$A,$A199,'[1]2021'!$C:$C)-SUMIF('[1]2021'!$E:$E,$A199,'[1]2021'!$G:$G))/12+K199</f>
        <v>0</v>
      </c>
      <c r="M199" s="53">
        <f>+(SUMIF('[1]2021'!$A:$A,$A199,'[1]2021'!$C:$C)-SUMIF('[1]2021'!$E:$E,$A199,'[1]2021'!$G:$G))/12+L199</f>
        <v>0</v>
      </c>
      <c r="N199" s="53">
        <f>+(SUMIF('[1]2021'!$A:$A,$A199,'[1]2021'!$C:$C)-SUMIF('[1]2021'!$E:$E,$A199,'[1]2021'!$G:$G))/12+M199</f>
        <v>0</v>
      </c>
      <c r="O199" s="53">
        <f>+(SUMIF('[1]2021'!$A:$A,$A199,'[1]2021'!$C:$C)-SUMIF('[1]2021'!$E:$E,$A199,'[1]2021'!$G:$G))/12+N199</f>
        <v>0</v>
      </c>
      <c r="P199" s="53">
        <f>+(SUMIF('[1]2021'!$A:$A,$A199,'[1]2021'!$C:$C)-SUMIF('[1]2021'!$E:$E,$A199,'[1]2021'!$G:$G))/12+O199</f>
        <v>0</v>
      </c>
      <c r="Q199" s="53">
        <f>+(SUMIF('[1]2021'!$A:$A,$A199,'[1]2021'!$C:$C)-SUMIF('[1]2021'!$E:$E,$A199,'[1]2021'!$G:$G))/12+P199</f>
        <v>0</v>
      </c>
      <c r="R199" s="53">
        <f>+(SUMIF('[1]2021'!$A:$A,$A199,'[1]2021'!$C:$C)-SUMIF('[1]2021'!$E:$E,$A199,'[1]2021'!$G:$G))/12+Q199</f>
        <v>0</v>
      </c>
      <c r="S199" s="53">
        <f>+(SUMIF('[1]2021'!$A:$A,$A199,'[1]2021'!$C:$C)-SUMIF('[1]2021'!$E:$E,$A199,'[1]2021'!$G:$G))/12+R199</f>
        <v>0</v>
      </c>
      <c r="T199" s="53">
        <f>+(SUMIF('[1]2021'!$A:$A,$A199,'[1]2021'!$C:$C)-SUMIF('[1]2021'!$E:$E,$A199,'[1]2021'!$G:$G))/12+S199</f>
        <v>0</v>
      </c>
      <c r="U199" s="53" cm="1">
        <f t="array" ref="U199">+INDEX(I199:T199,1,Settings!$C$4)</f>
        <v>0</v>
      </c>
      <c r="V199" s="53" cm="1">
        <f t="array" ref="V199">+INDEX(I199:T199,1,Settings!$C$4)</f>
        <v>0</v>
      </c>
      <c r="W199" s="53"/>
      <c r="X199" s="53">
        <f>V199+SUMIFS(postings!$T:$T,postings!$C:$C,'b-data'!X$2,postings!$D:$D,'b-data'!X$3,postings!$I:$I,'b-data'!$A199)-SUMIFS(postings!$W:$W,postings!$C:$C,'b-data'!X$2,postings!$D:$D,'b-data'!X$3,postings!$M:$M,'b-data'!$A199)</f>
        <v>0</v>
      </c>
      <c r="Y199" s="53">
        <f>X199+SUMIFS(postings!$T:$T,postings!$C:$C,'b-data'!Y$2,postings!$D:$D,'b-data'!Y$3,postings!$I:$I,'b-data'!$A199)-SUMIFS(postings!$W:$W,postings!$C:$C,'b-data'!Y$2,postings!$D:$D,'b-data'!Y$3,postings!$M:$M,'b-data'!$A199)</f>
        <v>0</v>
      </c>
      <c r="Z199" s="53">
        <f>Y199+SUMIFS(postings!$T:$T,postings!$C:$C,'b-data'!Z$2,postings!$D:$D,'b-data'!Z$3,postings!$I:$I,'b-data'!$A199)-SUMIFS(postings!$W:$W,postings!$C:$C,'b-data'!Z$2,postings!$D:$D,'b-data'!Z$3,postings!$M:$M,'b-data'!$A199)</f>
        <v>0</v>
      </c>
      <c r="AA199" s="53">
        <f>Z199+SUMIFS(postings!$T:$T,postings!$C:$C,'b-data'!AA$2,postings!$D:$D,'b-data'!AA$3,postings!$I:$I,'b-data'!$A199)-SUMIFS(postings!$W:$W,postings!$C:$C,'b-data'!AA$2,postings!$D:$D,'b-data'!AA$3,postings!$M:$M,'b-data'!$A199)</f>
        <v>0</v>
      </c>
      <c r="AB199" s="53">
        <f>AA199+SUMIFS(postings!$T:$T,postings!$C:$C,'b-data'!AB$2,postings!$D:$D,'b-data'!AB$3,postings!$I:$I,'b-data'!$A199)-SUMIFS(postings!$W:$W,postings!$C:$C,'b-data'!AB$2,postings!$D:$D,'b-data'!AB$3,postings!$M:$M,'b-data'!$A199)</f>
        <v>0</v>
      </c>
      <c r="AC199" s="53">
        <f>AB199+SUMIFS(postings!$T:$T,postings!$C:$C,'b-data'!AC$2,postings!$D:$D,'b-data'!AC$3,postings!$I:$I,'b-data'!$A199)-SUMIFS(postings!$W:$W,postings!$C:$C,'b-data'!AC$2,postings!$D:$D,'b-data'!AC$3,postings!$M:$M,'b-data'!$A199)</f>
        <v>0</v>
      </c>
      <c r="AD199" s="53">
        <f>AC199+SUMIFS(postings!$T:$T,postings!$C:$C,'b-data'!AD$2,postings!$D:$D,'b-data'!AD$3,postings!$I:$I,'b-data'!$A199)-SUMIFS(postings!$W:$W,postings!$C:$C,'b-data'!AD$2,postings!$D:$D,'b-data'!AD$3,postings!$M:$M,'b-data'!$A199)</f>
        <v>0</v>
      </c>
      <c r="AE199" s="53">
        <f>AD199+SUMIFS(postings!$T:$T,postings!$C:$C,'b-data'!AE$2,postings!$D:$D,'b-data'!AE$3,postings!$I:$I,'b-data'!$A199)-SUMIFS(postings!$W:$W,postings!$C:$C,'b-data'!AE$2,postings!$D:$D,'b-data'!AE$3,postings!$M:$M,'b-data'!$A199)</f>
        <v>0</v>
      </c>
      <c r="AF199" s="53">
        <f>AE199+SUMIFS(postings!$T:$T,postings!$C:$C,'b-data'!AF$2,postings!$D:$D,'b-data'!AF$3,postings!$I:$I,'b-data'!$A199)-SUMIFS(postings!$W:$W,postings!$C:$C,'b-data'!AF$2,postings!$D:$D,'b-data'!AF$3,postings!$M:$M,'b-data'!$A199)</f>
        <v>0</v>
      </c>
      <c r="AG199" s="53">
        <f>AF199+SUMIFS(postings!$T:$T,postings!$C:$C,'b-data'!AG$2,postings!$D:$D,'b-data'!AG$3,postings!$I:$I,'b-data'!$A199)-SUMIFS(postings!$W:$W,postings!$C:$C,'b-data'!AG$2,postings!$D:$D,'b-data'!AG$3,postings!$M:$M,'b-data'!$A199)</f>
        <v>0</v>
      </c>
      <c r="AH199" s="53">
        <f>AG199+SUMIFS(postings!$T:$T,postings!$C:$C,'b-data'!AH$2,postings!$D:$D,'b-data'!AH$3,postings!$I:$I,'b-data'!$A199)-SUMIFS(postings!$W:$W,postings!$C:$C,'b-data'!AH$2,postings!$D:$D,'b-data'!AH$3,postings!$M:$M,'b-data'!$A199)</f>
        <v>0</v>
      </c>
      <c r="AI199" s="53">
        <f>AH199+SUMIFS(postings!$T:$T,postings!$C:$C,'b-data'!AI$2,postings!$D:$D,'b-data'!AI$3,postings!$I:$I,'b-data'!$A199)-SUMIFS(postings!$W:$W,postings!$C:$C,'b-data'!AI$2,postings!$D:$D,'b-data'!AI$3,postings!$M:$M,'b-data'!$A199)</f>
        <v>0</v>
      </c>
      <c r="AJ199" s="53" cm="1">
        <f t="array" ref="AJ199">+INDEX(X199:AI199,1,Settings!$C$4)</f>
        <v>0</v>
      </c>
      <c r="AK199" s="53" cm="1">
        <f t="array" ref="AK199">+INDEX(X199:AI199,1,Settings!$C$4)</f>
        <v>0</v>
      </c>
      <c r="AL199" s="53"/>
      <c r="AM199" s="53">
        <f t="shared" si="405"/>
        <v>0</v>
      </c>
      <c r="AN199" s="53">
        <f t="shared" ref="AN199:AX199" si="414">+AM199</f>
        <v>0</v>
      </c>
      <c r="AO199" s="53">
        <f t="shared" si="414"/>
        <v>0</v>
      </c>
      <c r="AP199" s="53">
        <f t="shared" si="414"/>
        <v>0</v>
      </c>
      <c r="AQ199" s="53">
        <f t="shared" si="414"/>
        <v>0</v>
      </c>
      <c r="AR199" s="53">
        <f t="shared" si="414"/>
        <v>0</v>
      </c>
      <c r="AS199" s="53">
        <f t="shared" si="414"/>
        <v>0</v>
      </c>
      <c r="AT199" s="53">
        <f t="shared" si="414"/>
        <v>0</v>
      </c>
      <c r="AU199" s="53">
        <f t="shared" si="414"/>
        <v>0</v>
      </c>
      <c r="AV199" s="53">
        <f t="shared" si="414"/>
        <v>0</v>
      </c>
      <c r="AW199" s="53">
        <f t="shared" si="414"/>
        <v>0</v>
      </c>
      <c r="AX199" s="53">
        <f t="shared" si="414"/>
        <v>0</v>
      </c>
      <c r="AY199" s="53" cm="1">
        <f t="array" ref="AY199">+INDEX(AM199:AX199,1,Settings!$C$4)</f>
        <v>0</v>
      </c>
      <c r="AZ199" s="53">
        <f t="shared" si="407"/>
        <v>0</v>
      </c>
      <c r="BA199" s="53"/>
      <c r="BB199" s="53">
        <f t="shared" si="408"/>
        <v>0</v>
      </c>
      <c r="BC199" s="53">
        <f t="shared" ref="BC199:BN199" si="415">+BB199</f>
        <v>0</v>
      </c>
      <c r="BD199" s="53">
        <f t="shared" si="415"/>
        <v>0</v>
      </c>
      <c r="BE199" s="53">
        <f t="shared" si="415"/>
        <v>0</v>
      </c>
      <c r="BF199" s="53">
        <f t="shared" si="415"/>
        <v>0</v>
      </c>
      <c r="BG199" s="53">
        <f t="shared" si="415"/>
        <v>0</v>
      </c>
      <c r="BH199" s="53">
        <f t="shared" si="415"/>
        <v>0</v>
      </c>
      <c r="BI199" s="53">
        <f t="shared" si="415"/>
        <v>0</v>
      </c>
      <c r="BJ199" s="53">
        <f t="shared" si="415"/>
        <v>0</v>
      </c>
      <c r="BK199" s="53">
        <f t="shared" si="415"/>
        <v>0</v>
      </c>
      <c r="BL199" s="53">
        <f t="shared" si="415"/>
        <v>0</v>
      </c>
      <c r="BM199" s="53">
        <f t="shared" si="415"/>
        <v>0</v>
      </c>
      <c r="BN199" s="53">
        <f t="shared" si="415"/>
        <v>0</v>
      </c>
      <c r="BO199" s="53"/>
      <c r="BP199" s="53">
        <f t="shared" si="410"/>
        <v>0</v>
      </c>
      <c r="BQ199" s="53"/>
      <c r="BR199" s="53">
        <f t="shared" si="411"/>
        <v>0</v>
      </c>
    </row>
    <row r="200" spans="1:70" x14ac:dyDescent="0.2">
      <c r="A200" s="6">
        <v>1512</v>
      </c>
      <c r="B200" s="6" t="str">
        <f>+VLOOKUP(A200,masterfile!B:C,2,FALSE)</f>
        <v>Geleistete Anzahlungen 5% Vorsteuer</v>
      </c>
      <c r="D200" s="53">
        <f>+SUMIF('[1]2017'!$A:$A,$A200,'[1]2017'!$C:$C)-SUMIF('[1]2017'!$E:$E,$A200,'[1]2017'!$G:$G)</f>
        <v>0</v>
      </c>
      <c r="E200" s="53">
        <f>+SUMIF('[1]2018'!$A:$A,$A200,'[1]2018'!$C:$C)-SUMIF('[1]2018'!$E:$E,$A200,'[1]2018'!$G:$G)+D200</f>
        <v>0</v>
      </c>
      <c r="F200" s="53">
        <f>+SUMIF('[1]2019'!$A:$A,$A200,'[1]2019'!$C:$C)-SUMIF('[1]2019'!$E:$E,$A200,'[1]2019'!$G:$G)+E200</f>
        <v>0</v>
      </c>
      <c r="G200" s="53">
        <f>+SUMIF('[1]2020'!$A:$A,$A200,'[1]2020'!$C:$C)-SUMIF('[1]2020'!$E:$E,$A200,'[1]2020'!$G:$G)+F200</f>
        <v>0</v>
      </c>
      <c r="H200" s="53"/>
      <c r="I200" s="53">
        <f>+(SUMIF('[1]2021'!$A:$A,$A200,'[1]2021'!$C:$C)-SUMIF('[1]2021'!$E:$E,$A200,'[1]2021'!$G:$G))/12+G200</f>
        <v>0</v>
      </c>
      <c r="J200" s="53">
        <f>+(SUMIF('[1]2021'!$A:$A,$A200,'[1]2021'!$C:$C)-SUMIF('[1]2021'!$E:$E,$A200,'[1]2021'!$G:$G))/12+I200</f>
        <v>0</v>
      </c>
      <c r="K200" s="53">
        <f>+(SUMIF('[1]2021'!$A:$A,$A200,'[1]2021'!$C:$C)-SUMIF('[1]2021'!$E:$E,$A200,'[1]2021'!$G:$G))/12+J200</f>
        <v>0</v>
      </c>
      <c r="L200" s="53">
        <f>+(SUMIF('[1]2021'!$A:$A,$A200,'[1]2021'!$C:$C)-SUMIF('[1]2021'!$E:$E,$A200,'[1]2021'!$G:$G))/12+K200</f>
        <v>0</v>
      </c>
      <c r="M200" s="53">
        <f>+(SUMIF('[1]2021'!$A:$A,$A200,'[1]2021'!$C:$C)-SUMIF('[1]2021'!$E:$E,$A200,'[1]2021'!$G:$G))/12+L200</f>
        <v>0</v>
      </c>
      <c r="N200" s="53">
        <f>+(SUMIF('[1]2021'!$A:$A,$A200,'[1]2021'!$C:$C)-SUMIF('[1]2021'!$E:$E,$A200,'[1]2021'!$G:$G))/12+M200</f>
        <v>0</v>
      </c>
      <c r="O200" s="53">
        <f>+(SUMIF('[1]2021'!$A:$A,$A200,'[1]2021'!$C:$C)-SUMIF('[1]2021'!$E:$E,$A200,'[1]2021'!$G:$G))/12+N200</f>
        <v>0</v>
      </c>
      <c r="P200" s="53">
        <f>+(SUMIF('[1]2021'!$A:$A,$A200,'[1]2021'!$C:$C)-SUMIF('[1]2021'!$E:$E,$A200,'[1]2021'!$G:$G))/12+O200</f>
        <v>0</v>
      </c>
      <c r="Q200" s="53">
        <f>+(SUMIF('[1]2021'!$A:$A,$A200,'[1]2021'!$C:$C)-SUMIF('[1]2021'!$E:$E,$A200,'[1]2021'!$G:$G))/12+P200</f>
        <v>0</v>
      </c>
      <c r="R200" s="53">
        <f>+(SUMIF('[1]2021'!$A:$A,$A200,'[1]2021'!$C:$C)-SUMIF('[1]2021'!$E:$E,$A200,'[1]2021'!$G:$G))/12+Q200</f>
        <v>0</v>
      </c>
      <c r="S200" s="53">
        <f>+(SUMIF('[1]2021'!$A:$A,$A200,'[1]2021'!$C:$C)-SUMIF('[1]2021'!$E:$E,$A200,'[1]2021'!$G:$G))/12+R200</f>
        <v>0</v>
      </c>
      <c r="T200" s="53">
        <f>+(SUMIF('[1]2021'!$A:$A,$A200,'[1]2021'!$C:$C)-SUMIF('[1]2021'!$E:$E,$A200,'[1]2021'!$G:$G))/12+S200</f>
        <v>0</v>
      </c>
      <c r="U200" s="53" cm="1">
        <f t="array" ref="U200">+INDEX(I200:T200,1,Settings!$C$4)</f>
        <v>0</v>
      </c>
      <c r="V200" s="53" cm="1">
        <f t="array" ref="V200">+INDEX(I200:T200,1,Settings!$C$4)</f>
        <v>0</v>
      </c>
      <c r="W200" s="53"/>
      <c r="X200" s="53">
        <f>V200+SUMIFS(postings!$T:$T,postings!$C:$C,'b-data'!X$2,postings!$D:$D,'b-data'!X$3,postings!$I:$I,'b-data'!$A200)-SUMIFS(postings!$W:$W,postings!$C:$C,'b-data'!X$2,postings!$D:$D,'b-data'!X$3,postings!$M:$M,'b-data'!$A200)</f>
        <v>0</v>
      </c>
      <c r="Y200" s="53">
        <f>X200+SUMIFS(postings!$T:$T,postings!$C:$C,'b-data'!Y$2,postings!$D:$D,'b-data'!Y$3,postings!$I:$I,'b-data'!$A200)-SUMIFS(postings!$W:$W,postings!$C:$C,'b-data'!Y$2,postings!$D:$D,'b-data'!Y$3,postings!$M:$M,'b-data'!$A200)</f>
        <v>0</v>
      </c>
      <c r="Z200" s="53">
        <f>Y200+SUMIFS(postings!$T:$T,postings!$C:$C,'b-data'!Z$2,postings!$D:$D,'b-data'!Z$3,postings!$I:$I,'b-data'!$A200)-SUMIFS(postings!$W:$W,postings!$C:$C,'b-data'!Z$2,postings!$D:$D,'b-data'!Z$3,postings!$M:$M,'b-data'!$A200)</f>
        <v>0</v>
      </c>
      <c r="AA200" s="53">
        <f>Z200+SUMIFS(postings!$T:$T,postings!$C:$C,'b-data'!AA$2,postings!$D:$D,'b-data'!AA$3,postings!$I:$I,'b-data'!$A200)-SUMIFS(postings!$W:$W,postings!$C:$C,'b-data'!AA$2,postings!$D:$D,'b-data'!AA$3,postings!$M:$M,'b-data'!$A200)</f>
        <v>0</v>
      </c>
      <c r="AB200" s="53">
        <f>AA200+SUMIFS(postings!$T:$T,postings!$C:$C,'b-data'!AB$2,postings!$D:$D,'b-data'!AB$3,postings!$I:$I,'b-data'!$A200)-SUMIFS(postings!$W:$W,postings!$C:$C,'b-data'!AB$2,postings!$D:$D,'b-data'!AB$3,postings!$M:$M,'b-data'!$A200)</f>
        <v>0</v>
      </c>
      <c r="AC200" s="53">
        <f>AB200+SUMIFS(postings!$T:$T,postings!$C:$C,'b-data'!AC$2,postings!$D:$D,'b-data'!AC$3,postings!$I:$I,'b-data'!$A200)-SUMIFS(postings!$W:$W,postings!$C:$C,'b-data'!AC$2,postings!$D:$D,'b-data'!AC$3,postings!$M:$M,'b-data'!$A200)</f>
        <v>0</v>
      </c>
      <c r="AD200" s="53">
        <f>AC200+SUMIFS(postings!$T:$T,postings!$C:$C,'b-data'!AD$2,postings!$D:$D,'b-data'!AD$3,postings!$I:$I,'b-data'!$A200)-SUMIFS(postings!$W:$W,postings!$C:$C,'b-data'!AD$2,postings!$D:$D,'b-data'!AD$3,postings!$M:$M,'b-data'!$A200)</f>
        <v>0</v>
      </c>
      <c r="AE200" s="53">
        <f>AD200+SUMIFS(postings!$T:$T,postings!$C:$C,'b-data'!AE$2,postings!$D:$D,'b-data'!AE$3,postings!$I:$I,'b-data'!$A200)-SUMIFS(postings!$W:$W,postings!$C:$C,'b-data'!AE$2,postings!$D:$D,'b-data'!AE$3,postings!$M:$M,'b-data'!$A200)</f>
        <v>0</v>
      </c>
      <c r="AF200" s="53">
        <f>AE200+SUMIFS(postings!$T:$T,postings!$C:$C,'b-data'!AF$2,postings!$D:$D,'b-data'!AF$3,postings!$I:$I,'b-data'!$A200)-SUMIFS(postings!$W:$W,postings!$C:$C,'b-data'!AF$2,postings!$D:$D,'b-data'!AF$3,postings!$M:$M,'b-data'!$A200)</f>
        <v>0</v>
      </c>
      <c r="AG200" s="53">
        <f>AF200+SUMIFS(postings!$T:$T,postings!$C:$C,'b-data'!AG$2,postings!$D:$D,'b-data'!AG$3,postings!$I:$I,'b-data'!$A200)-SUMIFS(postings!$W:$W,postings!$C:$C,'b-data'!AG$2,postings!$D:$D,'b-data'!AG$3,postings!$M:$M,'b-data'!$A200)</f>
        <v>0</v>
      </c>
      <c r="AH200" s="53">
        <f>AG200+SUMIFS(postings!$T:$T,postings!$C:$C,'b-data'!AH$2,postings!$D:$D,'b-data'!AH$3,postings!$I:$I,'b-data'!$A200)-SUMIFS(postings!$W:$W,postings!$C:$C,'b-data'!AH$2,postings!$D:$D,'b-data'!AH$3,postings!$M:$M,'b-data'!$A200)</f>
        <v>0</v>
      </c>
      <c r="AI200" s="53">
        <f>AH200+SUMIFS(postings!$T:$T,postings!$C:$C,'b-data'!AI$2,postings!$D:$D,'b-data'!AI$3,postings!$I:$I,'b-data'!$A200)-SUMIFS(postings!$W:$W,postings!$C:$C,'b-data'!AI$2,postings!$D:$D,'b-data'!AI$3,postings!$M:$M,'b-data'!$A200)</f>
        <v>0</v>
      </c>
      <c r="AJ200" s="53" cm="1">
        <f t="array" ref="AJ200">+INDEX(X200:AI200,1,Settings!$C$4)</f>
        <v>0</v>
      </c>
      <c r="AK200" s="53" cm="1">
        <f t="array" ref="AK200">+INDEX(X200:AI200,1,Settings!$C$4)</f>
        <v>0</v>
      </c>
      <c r="AL200" s="53"/>
      <c r="AM200" s="53">
        <f t="shared" si="405"/>
        <v>0</v>
      </c>
      <c r="AN200" s="53">
        <f t="shared" ref="AN200:AX200" si="416">+AM200</f>
        <v>0</v>
      </c>
      <c r="AO200" s="53">
        <f t="shared" si="416"/>
        <v>0</v>
      </c>
      <c r="AP200" s="53">
        <f t="shared" si="416"/>
        <v>0</v>
      </c>
      <c r="AQ200" s="53">
        <f t="shared" si="416"/>
        <v>0</v>
      </c>
      <c r="AR200" s="53">
        <f t="shared" si="416"/>
        <v>0</v>
      </c>
      <c r="AS200" s="53">
        <f t="shared" si="416"/>
        <v>0</v>
      </c>
      <c r="AT200" s="53">
        <f t="shared" si="416"/>
        <v>0</v>
      </c>
      <c r="AU200" s="53">
        <f t="shared" si="416"/>
        <v>0</v>
      </c>
      <c r="AV200" s="53">
        <f t="shared" si="416"/>
        <v>0</v>
      </c>
      <c r="AW200" s="53">
        <f t="shared" si="416"/>
        <v>0</v>
      </c>
      <c r="AX200" s="53">
        <f t="shared" si="416"/>
        <v>0</v>
      </c>
      <c r="AY200" s="53" cm="1">
        <f t="array" ref="AY200">+INDEX(AM200:AX200,1,Settings!$C$4)</f>
        <v>0</v>
      </c>
      <c r="AZ200" s="53">
        <f t="shared" si="407"/>
        <v>0</v>
      </c>
      <c r="BA200" s="53"/>
      <c r="BB200" s="53">
        <f t="shared" si="408"/>
        <v>0</v>
      </c>
      <c r="BC200" s="53">
        <f t="shared" ref="BC200:BN200" si="417">+BB200</f>
        <v>0</v>
      </c>
      <c r="BD200" s="53">
        <f t="shared" si="417"/>
        <v>0</v>
      </c>
      <c r="BE200" s="53">
        <f t="shared" si="417"/>
        <v>0</v>
      </c>
      <c r="BF200" s="53">
        <f t="shared" si="417"/>
        <v>0</v>
      </c>
      <c r="BG200" s="53">
        <f t="shared" si="417"/>
        <v>0</v>
      </c>
      <c r="BH200" s="53">
        <f t="shared" si="417"/>
        <v>0</v>
      </c>
      <c r="BI200" s="53">
        <f t="shared" si="417"/>
        <v>0</v>
      </c>
      <c r="BJ200" s="53">
        <f t="shared" si="417"/>
        <v>0</v>
      </c>
      <c r="BK200" s="53">
        <f t="shared" si="417"/>
        <v>0</v>
      </c>
      <c r="BL200" s="53">
        <f t="shared" si="417"/>
        <v>0</v>
      </c>
      <c r="BM200" s="53">
        <f t="shared" si="417"/>
        <v>0</v>
      </c>
      <c r="BN200" s="53">
        <f t="shared" si="417"/>
        <v>0</v>
      </c>
      <c r="BO200" s="53"/>
      <c r="BP200" s="53">
        <f t="shared" si="410"/>
        <v>0</v>
      </c>
      <c r="BQ200" s="53"/>
      <c r="BR200" s="53">
        <f t="shared" si="411"/>
        <v>0</v>
      </c>
    </row>
    <row r="201" spans="1:70" x14ac:dyDescent="0.2">
      <c r="A201" s="6">
        <v>1517</v>
      </c>
      <c r="B201" s="6" t="str">
        <f>+VLOOKUP(A201,masterfile!B:C,2,FALSE)</f>
        <v>Geleistete Anzahlungen 16% Vorsteuer</v>
      </c>
      <c r="D201" s="53">
        <f>+SUMIF('[1]2017'!$A:$A,$A201,'[1]2017'!$C:$C)-SUMIF('[1]2017'!$E:$E,$A201,'[1]2017'!$G:$G)</f>
        <v>0</v>
      </c>
      <c r="E201" s="53">
        <f>+SUMIF('[1]2018'!$A:$A,$A201,'[1]2018'!$C:$C)-SUMIF('[1]2018'!$E:$E,$A201,'[1]2018'!$G:$G)+D201</f>
        <v>0</v>
      </c>
      <c r="F201" s="53">
        <f>+SUMIF('[1]2019'!$A:$A,$A201,'[1]2019'!$C:$C)-SUMIF('[1]2019'!$E:$E,$A201,'[1]2019'!$G:$G)+E201</f>
        <v>0</v>
      </c>
      <c r="G201" s="53">
        <f>+SUMIF('[1]2020'!$A:$A,$A201,'[1]2020'!$C:$C)-SUMIF('[1]2020'!$E:$E,$A201,'[1]2020'!$G:$G)+F201</f>
        <v>0</v>
      </c>
      <c r="H201" s="53"/>
      <c r="I201" s="53">
        <f>+(SUMIF('[1]2021'!$A:$A,$A201,'[1]2021'!$C:$C)-SUMIF('[1]2021'!$E:$E,$A201,'[1]2021'!$G:$G))/12+G201</f>
        <v>0</v>
      </c>
      <c r="J201" s="53">
        <f>+(SUMIF('[1]2021'!$A:$A,$A201,'[1]2021'!$C:$C)-SUMIF('[1]2021'!$E:$E,$A201,'[1]2021'!$G:$G))/12+I201</f>
        <v>0</v>
      </c>
      <c r="K201" s="53">
        <f>+(SUMIF('[1]2021'!$A:$A,$A201,'[1]2021'!$C:$C)-SUMIF('[1]2021'!$E:$E,$A201,'[1]2021'!$G:$G))/12+J201</f>
        <v>0</v>
      </c>
      <c r="L201" s="53">
        <f>+(SUMIF('[1]2021'!$A:$A,$A201,'[1]2021'!$C:$C)-SUMIF('[1]2021'!$E:$E,$A201,'[1]2021'!$G:$G))/12+K201</f>
        <v>0</v>
      </c>
      <c r="M201" s="53">
        <f>+(SUMIF('[1]2021'!$A:$A,$A201,'[1]2021'!$C:$C)-SUMIF('[1]2021'!$E:$E,$A201,'[1]2021'!$G:$G))/12+L201</f>
        <v>0</v>
      </c>
      <c r="N201" s="53">
        <f>+(SUMIF('[1]2021'!$A:$A,$A201,'[1]2021'!$C:$C)-SUMIF('[1]2021'!$E:$E,$A201,'[1]2021'!$G:$G))/12+M201</f>
        <v>0</v>
      </c>
      <c r="O201" s="53">
        <f>+(SUMIF('[1]2021'!$A:$A,$A201,'[1]2021'!$C:$C)-SUMIF('[1]2021'!$E:$E,$A201,'[1]2021'!$G:$G))/12+N201</f>
        <v>0</v>
      </c>
      <c r="P201" s="53">
        <f>+(SUMIF('[1]2021'!$A:$A,$A201,'[1]2021'!$C:$C)-SUMIF('[1]2021'!$E:$E,$A201,'[1]2021'!$G:$G))/12+O201</f>
        <v>0</v>
      </c>
      <c r="Q201" s="53">
        <f>+(SUMIF('[1]2021'!$A:$A,$A201,'[1]2021'!$C:$C)-SUMIF('[1]2021'!$E:$E,$A201,'[1]2021'!$G:$G))/12+P201</f>
        <v>0</v>
      </c>
      <c r="R201" s="53">
        <f>+(SUMIF('[1]2021'!$A:$A,$A201,'[1]2021'!$C:$C)-SUMIF('[1]2021'!$E:$E,$A201,'[1]2021'!$G:$G))/12+Q201</f>
        <v>0</v>
      </c>
      <c r="S201" s="53">
        <f>+(SUMIF('[1]2021'!$A:$A,$A201,'[1]2021'!$C:$C)-SUMIF('[1]2021'!$E:$E,$A201,'[1]2021'!$G:$G))/12+R201</f>
        <v>0</v>
      </c>
      <c r="T201" s="53">
        <f>+(SUMIF('[1]2021'!$A:$A,$A201,'[1]2021'!$C:$C)-SUMIF('[1]2021'!$E:$E,$A201,'[1]2021'!$G:$G))/12+S201</f>
        <v>0</v>
      </c>
      <c r="U201" s="53" cm="1">
        <f t="array" ref="U201">+INDEX(I201:T201,1,Settings!$C$4)</f>
        <v>0</v>
      </c>
      <c r="V201" s="53" cm="1">
        <f t="array" ref="V201">+INDEX(I201:T201,1,Settings!$C$4)</f>
        <v>0</v>
      </c>
      <c r="W201" s="53"/>
      <c r="X201" s="53">
        <f>V201+SUMIFS(postings!$T:$T,postings!$C:$C,'b-data'!X$2,postings!$D:$D,'b-data'!X$3,postings!$I:$I,'b-data'!$A201)-SUMIFS(postings!$W:$W,postings!$C:$C,'b-data'!X$2,postings!$D:$D,'b-data'!X$3,postings!$M:$M,'b-data'!$A201)</f>
        <v>0</v>
      </c>
      <c r="Y201" s="53">
        <f>X201+SUMIFS(postings!$T:$T,postings!$C:$C,'b-data'!Y$2,postings!$D:$D,'b-data'!Y$3,postings!$I:$I,'b-data'!$A201)-SUMIFS(postings!$W:$W,postings!$C:$C,'b-data'!Y$2,postings!$D:$D,'b-data'!Y$3,postings!$M:$M,'b-data'!$A201)</f>
        <v>0</v>
      </c>
      <c r="Z201" s="53">
        <f>Y201+SUMIFS(postings!$T:$T,postings!$C:$C,'b-data'!Z$2,postings!$D:$D,'b-data'!Z$3,postings!$I:$I,'b-data'!$A201)-SUMIFS(postings!$W:$W,postings!$C:$C,'b-data'!Z$2,postings!$D:$D,'b-data'!Z$3,postings!$M:$M,'b-data'!$A201)</f>
        <v>0</v>
      </c>
      <c r="AA201" s="53">
        <f>Z201+SUMIFS(postings!$T:$T,postings!$C:$C,'b-data'!AA$2,postings!$D:$D,'b-data'!AA$3,postings!$I:$I,'b-data'!$A201)-SUMIFS(postings!$W:$W,postings!$C:$C,'b-data'!AA$2,postings!$D:$D,'b-data'!AA$3,postings!$M:$M,'b-data'!$A201)</f>
        <v>0</v>
      </c>
      <c r="AB201" s="53">
        <f>AA201+SUMIFS(postings!$T:$T,postings!$C:$C,'b-data'!AB$2,postings!$D:$D,'b-data'!AB$3,postings!$I:$I,'b-data'!$A201)-SUMIFS(postings!$W:$W,postings!$C:$C,'b-data'!AB$2,postings!$D:$D,'b-data'!AB$3,postings!$M:$M,'b-data'!$A201)</f>
        <v>0</v>
      </c>
      <c r="AC201" s="53">
        <f>AB201+SUMIFS(postings!$T:$T,postings!$C:$C,'b-data'!AC$2,postings!$D:$D,'b-data'!AC$3,postings!$I:$I,'b-data'!$A201)-SUMIFS(postings!$W:$W,postings!$C:$C,'b-data'!AC$2,postings!$D:$D,'b-data'!AC$3,postings!$M:$M,'b-data'!$A201)</f>
        <v>0</v>
      </c>
      <c r="AD201" s="53">
        <f>AC201+SUMIFS(postings!$T:$T,postings!$C:$C,'b-data'!AD$2,postings!$D:$D,'b-data'!AD$3,postings!$I:$I,'b-data'!$A201)-SUMIFS(postings!$W:$W,postings!$C:$C,'b-data'!AD$2,postings!$D:$D,'b-data'!AD$3,postings!$M:$M,'b-data'!$A201)</f>
        <v>0</v>
      </c>
      <c r="AE201" s="53">
        <f>AD201+SUMIFS(postings!$T:$T,postings!$C:$C,'b-data'!AE$2,postings!$D:$D,'b-data'!AE$3,postings!$I:$I,'b-data'!$A201)-SUMIFS(postings!$W:$W,postings!$C:$C,'b-data'!AE$2,postings!$D:$D,'b-data'!AE$3,postings!$M:$M,'b-data'!$A201)</f>
        <v>0</v>
      </c>
      <c r="AF201" s="53">
        <f>AE201+SUMIFS(postings!$T:$T,postings!$C:$C,'b-data'!AF$2,postings!$D:$D,'b-data'!AF$3,postings!$I:$I,'b-data'!$A201)-SUMIFS(postings!$W:$W,postings!$C:$C,'b-data'!AF$2,postings!$D:$D,'b-data'!AF$3,postings!$M:$M,'b-data'!$A201)</f>
        <v>0</v>
      </c>
      <c r="AG201" s="53">
        <f>AF201+SUMIFS(postings!$T:$T,postings!$C:$C,'b-data'!AG$2,postings!$D:$D,'b-data'!AG$3,postings!$I:$I,'b-data'!$A201)-SUMIFS(postings!$W:$W,postings!$C:$C,'b-data'!AG$2,postings!$D:$D,'b-data'!AG$3,postings!$M:$M,'b-data'!$A201)</f>
        <v>0</v>
      </c>
      <c r="AH201" s="53">
        <f>AG201+SUMIFS(postings!$T:$T,postings!$C:$C,'b-data'!AH$2,postings!$D:$D,'b-data'!AH$3,postings!$I:$I,'b-data'!$A201)-SUMIFS(postings!$W:$W,postings!$C:$C,'b-data'!AH$2,postings!$D:$D,'b-data'!AH$3,postings!$M:$M,'b-data'!$A201)</f>
        <v>0</v>
      </c>
      <c r="AI201" s="53">
        <f>AH201+SUMIFS(postings!$T:$T,postings!$C:$C,'b-data'!AI$2,postings!$D:$D,'b-data'!AI$3,postings!$I:$I,'b-data'!$A201)-SUMIFS(postings!$W:$W,postings!$C:$C,'b-data'!AI$2,postings!$D:$D,'b-data'!AI$3,postings!$M:$M,'b-data'!$A201)</f>
        <v>0</v>
      </c>
      <c r="AJ201" s="53" cm="1">
        <f t="array" ref="AJ201">+INDEX(X201:AI201,1,Settings!$C$4)</f>
        <v>0</v>
      </c>
      <c r="AK201" s="53" cm="1">
        <f t="array" ref="AK201">+INDEX(X201:AI201,1,Settings!$C$4)</f>
        <v>0</v>
      </c>
      <c r="AL201" s="53"/>
      <c r="AM201" s="53">
        <f t="shared" si="405"/>
        <v>0</v>
      </c>
      <c r="AN201" s="53">
        <f t="shared" ref="AN201:AX201" si="418">+AM201</f>
        <v>0</v>
      </c>
      <c r="AO201" s="53">
        <f t="shared" si="418"/>
        <v>0</v>
      </c>
      <c r="AP201" s="53">
        <f t="shared" si="418"/>
        <v>0</v>
      </c>
      <c r="AQ201" s="53">
        <f t="shared" si="418"/>
        <v>0</v>
      </c>
      <c r="AR201" s="53">
        <f t="shared" si="418"/>
        <v>0</v>
      </c>
      <c r="AS201" s="53">
        <f t="shared" si="418"/>
        <v>0</v>
      </c>
      <c r="AT201" s="53">
        <f t="shared" si="418"/>
        <v>0</v>
      </c>
      <c r="AU201" s="53">
        <f t="shared" si="418"/>
        <v>0</v>
      </c>
      <c r="AV201" s="53">
        <f t="shared" si="418"/>
        <v>0</v>
      </c>
      <c r="AW201" s="53">
        <f t="shared" si="418"/>
        <v>0</v>
      </c>
      <c r="AX201" s="53">
        <f t="shared" si="418"/>
        <v>0</v>
      </c>
      <c r="AY201" s="53" cm="1">
        <f t="array" ref="AY201">+INDEX(AM201:AX201,1,Settings!$C$4)</f>
        <v>0</v>
      </c>
      <c r="AZ201" s="53">
        <f t="shared" si="407"/>
        <v>0</v>
      </c>
      <c r="BA201" s="53"/>
      <c r="BB201" s="53">
        <f t="shared" si="408"/>
        <v>0</v>
      </c>
      <c r="BC201" s="53">
        <f t="shared" ref="BC201:BN201" si="419">+BB201</f>
        <v>0</v>
      </c>
      <c r="BD201" s="53">
        <f t="shared" si="419"/>
        <v>0</v>
      </c>
      <c r="BE201" s="53">
        <f t="shared" si="419"/>
        <v>0</v>
      </c>
      <c r="BF201" s="53">
        <f t="shared" si="419"/>
        <v>0</v>
      </c>
      <c r="BG201" s="53">
        <f t="shared" si="419"/>
        <v>0</v>
      </c>
      <c r="BH201" s="53">
        <f t="shared" si="419"/>
        <v>0</v>
      </c>
      <c r="BI201" s="53">
        <f t="shared" si="419"/>
        <v>0</v>
      </c>
      <c r="BJ201" s="53">
        <f t="shared" si="419"/>
        <v>0</v>
      </c>
      <c r="BK201" s="53">
        <f t="shared" si="419"/>
        <v>0</v>
      </c>
      <c r="BL201" s="53">
        <f t="shared" si="419"/>
        <v>0</v>
      </c>
      <c r="BM201" s="53">
        <f t="shared" si="419"/>
        <v>0</v>
      </c>
      <c r="BN201" s="53">
        <f t="shared" si="419"/>
        <v>0</v>
      </c>
      <c r="BO201" s="53"/>
      <c r="BP201" s="53">
        <f t="shared" si="410"/>
        <v>0</v>
      </c>
      <c r="BQ201" s="53"/>
      <c r="BR201" s="53">
        <f t="shared" si="411"/>
        <v>0</v>
      </c>
    </row>
    <row r="202" spans="1:70" x14ac:dyDescent="0.2">
      <c r="A202" s="6">
        <v>1518</v>
      </c>
      <c r="B202" s="6" t="str">
        <f>+VLOOKUP(A202,masterfile!B:C,2,FALSE)</f>
        <v>Geleistete Anzahlungen 19% Vorsteuer</v>
      </c>
      <c r="D202" s="53">
        <f>+SUMIF('[1]2017'!$A:$A,$A202,'[1]2017'!$C:$C)-SUMIF('[1]2017'!$E:$E,$A202,'[1]2017'!$G:$G)</f>
        <v>0</v>
      </c>
      <c r="E202" s="53">
        <f>+SUMIF('[1]2018'!$A:$A,$A202,'[1]2018'!$C:$C)-SUMIF('[1]2018'!$E:$E,$A202,'[1]2018'!$G:$G)+D202</f>
        <v>0</v>
      </c>
      <c r="F202" s="53">
        <f>+SUMIF('[1]2019'!$A:$A,$A202,'[1]2019'!$C:$C)-SUMIF('[1]2019'!$E:$E,$A202,'[1]2019'!$G:$G)+E202</f>
        <v>0</v>
      </c>
      <c r="G202" s="53">
        <f>+SUMIF('[1]2020'!$A:$A,$A202,'[1]2020'!$C:$C)-SUMIF('[1]2020'!$E:$E,$A202,'[1]2020'!$G:$G)+F202</f>
        <v>0</v>
      </c>
      <c r="H202" s="53"/>
      <c r="I202" s="53">
        <f>+(SUMIF('[1]2021'!$A:$A,$A202,'[1]2021'!$C:$C)-SUMIF('[1]2021'!$E:$E,$A202,'[1]2021'!$G:$G))/12+G202</f>
        <v>0</v>
      </c>
      <c r="J202" s="53">
        <f>+(SUMIF('[1]2021'!$A:$A,$A202,'[1]2021'!$C:$C)-SUMIF('[1]2021'!$E:$E,$A202,'[1]2021'!$G:$G))/12+I202</f>
        <v>0</v>
      </c>
      <c r="K202" s="53">
        <f>+(SUMIF('[1]2021'!$A:$A,$A202,'[1]2021'!$C:$C)-SUMIF('[1]2021'!$E:$E,$A202,'[1]2021'!$G:$G))/12+J202</f>
        <v>0</v>
      </c>
      <c r="L202" s="53">
        <f>+(SUMIF('[1]2021'!$A:$A,$A202,'[1]2021'!$C:$C)-SUMIF('[1]2021'!$E:$E,$A202,'[1]2021'!$G:$G))/12+K202</f>
        <v>0</v>
      </c>
      <c r="M202" s="53">
        <f>+(SUMIF('[1]2021'!$A:$A,$A202,'[1]2021'!$C:$C)-SUMIF('[1]2021'!$E:$E,$A202,'[1]2021'!$G:$G))/12+L202</f>
        <v>0</v>
      </c>
      <c r="N202" s="53">
        <f>+(SUMIF('[1]2021'!$A:$A,$A202,'[1]2021'!$C:$C)-SUMIF('[1]2021'!$E:$E,$A202,'[1]2021'!$G:$G))/12+M202</f>
        <v>0</v>
      </c>
      <c r="O202" s="53">
        <f>+(SUMIF('[1]2021'!$A:$A,$A202,'[1]2021'!$C:$C)-SUMIF('[1]2021'!$E:$E,$A202,'[1]2021'!$G:$G))/12+N202</f>
        <v>0</v>
      </c>
      <c r="P202" s="53">
        <f>+(SUMIF('[1]2021'!$A:$A,$A202,'[1]2021'!$C:$C)-SUMIF('[1]2021'!$E:$E,$A202,'[1]2021'!$G:$G))/12+O202</f>
        <v>0</v>
      </c>
      <c r="Q202" s="53">
        <f>+(SUMIF('[1]2021'!$A:$A,$A202,'[1]2021'!$C:$C)-SUMIF('[1]2021'!$E:$E,$A202,'[1]2021'!$G:$G))/12+P202</f>
        <v>0</v>
      </c>
      <c r="R202" s="53">
        <f>+(SUMIF('[1]2021'!$A:$A,$A202,'[1]2021'!$C:$C)-SUMIF('[1]2021'!$E:$E,$A202,'[1]2021'!$G:$G))/12+Q202</f>
        <v>0</v>
      </c>
      <c r="S202" s="53">
        <f>+(SUMIF('[1]2021'!$A:$A,$A202,'[1]2021'!$C:$C)-SUMIF('[1]2021'!$E:$E,$A202,'[1]2021'!$G:$G))/12+R202</f>
        <v>0</v>
      </c>
      <c r="T202" s="53">
        <f>+(SUMIF('[1]2021'!$A:$A,$A202,'[1]2021'!$C:$C)-SUMIF('[1]2021'!$E:$E,$A202,'[1]2021'!$G:$G))/12+S202</f>
        <v>0</v>
      </c>
      <c r="U202" s="53" cm="1">
        <f t="array" ref="U202">+INDEX(I202:T202,1,Settings!$C$4)</f>
        <v>0</v>
      </c>
      <c r="V202" s="53" cm="1">
        <f t="array" ref="V202">+INDEX(I202:T202,1,Settings!$C$4)</f>
        <v>0</v>
      </c>
      <c r="W202" s="53"/>
      <c r="X202" s="53">
        <f>V202+SUMIFS(postings!$T:$T,postings!$C:$C,'b-data'!X$2,postings!$D:$D,'b-data'!X$3,postings!$I:$I,'b-data'!$A202)-SUMIFS(postings!$W:$W,postings!$C:$C,'b-data'!X$2,postings!$D:$D,'b-data'!X$3,postings!$M:$M,'b-data'!$A202)</f>
        <v>0</v>
      </c>
      <c r="Y202" s="53">
        <f>X202+SUMIFS(postings!$T:$T,postings!$C:$C,'b-data'!Y$2,postings!$D:$D,'b-data'!Y$3,postings!$I:$I,'b-data'!$A202)-SUMIFS(postings!$W:$W,postings!$C:$C,'b-data'!Y$2,postings!$D:$D,'b-data'!Y$3,postings!$M:$M,'b-data'!$A202)</f>
        <v>0</v>
      </c>
      <c r="Z202" s="53">
        <f>Y202+SUMIFS(postings!$T:$T,postings!$C:$C,'b-data'!Z$2,postings!$D:$D,'b-data'!Z$3,postings!$I:$I,'b-data'!$A202)-SUMIFS(postings!$W:$W,postings!$C:$C,'b-data'!Z$2,postings!$D:$D,'b-data'!Z$3,postings!$M:$M,'b-data'!$A202)</f>
        <v>0</v>
      </c>
      <c r="AA202" s="53">
        <f>Z202+SUMIFS(postings!$T:$T,postings!$C:$C,'b-data'!AA$2,postings!$D:$D,'b-data'!AA$3,postings!$I:$I,'b-data'!$A202)-SUMIFS(postings!$W:$W,postings!$C:$C,'b-data'!AA$2,postings!$D:$D,'b-data'!AA$3,postings!$M:$M,'b-data'!$A202)</f>
        <v>0</v>
      </c>
      <c r="AB202" s="53">
        <f>AA202+SUMIFS(postings!$T:$T,postings!$C:$C,'b-data'!AB$2,postings!$D:$D,'b-data'!AB$3,postings!$I:$I,'b-data'!$A202)-SUMIFS(postings!$W:$W,postings!$C:$C,'b-data'!AB$2,postings!$D:$D,'b-data'!AB$3,postings!$M:$M,'b-data'!$A202)</f>
        <v>0</v>
      </c>
      <c r="AC202" s="53">
        <f>AB202+SUMIFS(postings!$T:$T,postings!$C:$C,'b-data'!AC$2,postings!$D:$D,'b-data'!AC$3,postings!$I:$I,'b-data'!$A202)-SUMIFS(postings!$W:$W,postings!$C:$C,'b-data'!AC$2,postings!$D:$D,'b-data'!AC$3,postings!$M:$M,'b-data'!$A202)</f>
        <v>0</v>
      </c>
      <c r="AD202" s="53">
        <f>AC202+SUMIFS(postings!$T:$T,postings!$C:$C,'b-data'!AD$2,postings!$D:$D,'b-data'!AD$3,postings!$I:$I,'b-data'!$A202)-SUMIFS(postings!$W:$W,postings!$C:$C,'b-data'!AD$2,postings!$D:$D,'b-data'!AD$3,postings!$M:$M,'b-data'!$A202)</f>
        <v>0</v>
      </c>
      <c r="AE202" s="53">
        <f>AD202+SUMIFS(postings!$T:$T,postings!$C:$C,'b-data'!AE$2,postings!$D:$D,'b-data'!AE$3,postings!$I:$I,'b-data'!$A202)-SUMIFS(postings!$W:$W,postings!$C:$C,'b-data'!AE$2,postings!$D:$D,'b-data'!AE$3,postings!$M:$M,'b-data'!$A202)</f>
        <v>0</v>
      </c>
      <c r="AF202" s="53">
        <f>AE202+SUMIFS(postings!$T:$T,postings!$C:$C,'b-data'!AF$2,postings!$D:$D,'b-data'!AF$3,postings!$I:$I,'b-data'!$A202)-SUMIFS(postings!$W:$W,postings!$C:$C,'b-data'!AF$2,postings!$D:$D,'b-data'!AF$3,postings!$M:$M,'b-data'!$A202)</f>
        <v>0</v>
      </c>
      <c r="AG202" s="53">
        <f>AF202+SUMIFS(postings!$T:$T,postings!$C:$C,'b-data'!AG$2,postings!$D:$D,'b-data'!AG$3,postings!$I:$I,'b-data'!$A202)-SUMIFS(postings!$W:$W,postings!$C:$C,'b-data'!AG$2,postings!$D:$D,'b-data'!AG$3,postings!$M:$M,'b-data'!$A202)</f>
        <v>0</v>
      </c>
      <c r="AH202" s="53">
        <f>AG202+SUMIFS(postings!$T:$T,postings!$C:$C,'b-data'!AH$2,postings!$D:$D,'b-data'!AH$3,postings!$I:$I,'b-data'!$A202)-SUMIFS(postings!$W:$W,postings!$C:$C,'b-data'!AH$2,postings!$D:$D,'b-data'!AH$3,postings!$M:$M,'b-data'!$A202)</f>
        <v>0</v>
      </c>
      <c r="AI202" s="53">
        <f>AH202+SUMIFS(postings!$T:$T,postings!$C:$C,'b-data'!AI$2,postings!$D:$D,'b-data'!AI$3,postings!$I:$I,'b-data'!$A202)-SUMIFS(postings!$W:$W,postings!$C:$C,'b-data'!AI$2,postings!$D:$D,'b-data'!AI$3,postings!$M:$M,'b-data'!$A202)</f>
        <v>0</v>
      </c>
      <c r="AJ202" s="53" cm="1">
        <f t="array" ref="AJ202">+INDEX(X202:AI202,1,Settings!$C$4)</f>
        <v>0</v>
      </c>
      <c r="AK202" s="53" cm="1">
        <f t="array" ref="AK202">+INDEX(X202:AI202,1,Settings!$C$4)</f>
        <v>0</v>
      </c>
      <c r="AL202" s="53"/>
      <c r="AM202" s="53">
        <f t="shared" si="405"/>
        <v>0</v>
      </c>
      <c r="AN202" s="53">
        <f t="shared" ref="AN202:AX202" si="420">+AM202</f>
        <v>0</v>
      </c>
      <c r="AO202" s="53">
        <f t="shared" si="420"/>
        <v>0</v>
      </c>
      <c r="AP202" s="53">
        <f t="shared" si="420"/>
        <v>0</v>
      </c>
      <c r="AQ202" s="53">
        <f t="shared" si="420"/>
        <v>0</v>
      </c>
      <c r="AR202" s="53">
        <f t="shared" si="420"/>
        <v>0</v>
      </c>
      <c r="AS202" s="53">
        <f t="shared" si="420"/>
        <v>0</v>
      </c>
      <c r="AT202" s="53">
        <f t="shared" si="420"/>
        <v>0</v>
      </c>
      <c r="AU202" s="53">
        <f t="shared" si="420"/>
        <v>0</v>
      </c>
      <c r="AV202" s="53">
        <f t="shared" si="420"/>
        <v>0</v>
      </c>
      <c r="AW202" s="53">
        <f t="shared" si="420"/>
        <v>0</v>
      </c>
      <c r="AX202" s="53">
        <f t="shared" si="420"/>
        <v>0</v>
      </c>
      <c r="AY202" s="53" cm="1">
        <f t="array" ref="AY202">+INDEX(AM202:AX202,1,Settings!$C$4)</f>
        <v>0</v>
      </c>
      <c r="AZ202" s="53">
        <f t="shared" si="407"/>
        <v>0</v>
      </c>
      <c r="BA202" s="53"/>
      <c r="BB202" s="53">
        <f t="shared" si="408"/>
        <v>0</v>
      </c>
      <c r="BC202" s="53">
        <f t="shared" ref="BC202:BN202" si="421">+BB202</f>
        <v>0</v>
      </c>
      <c r="BD202" s="53">
        <f t="shared" si="421"/>
        <v>0</v>
      </c>
      <c r="BE202" s="53">
        <f t="shared" si="421"/>
        <v>0</v>
      </c>
      <c r="BF202" s="53">
        <f t="shared" si="421"/>
        <v>0</v>
      </c>
      <c r="BG202" s="53">
        <f t="shared" si="421"/>
        <v>0</v>
      </c>
      <c r="BH202" s="53">
        <f t="shared" si="421"/>
        <v>0</v>
      </c>
      <c r="BI202" s="53">
        <f t="shared" si="421"/>
        <v>0</v>
      </c>
      <c r="BJ202" s="53">
        <f t="shared" si="421"/>
        <v>0</v>
      </c>
      <c r="BK202" s="53">
        <f t="shared" si="421"/>
        <v>0</v>
      </c>
      <c r="BL202" s="53">
        <f t="shared" si="421"/>
        <v>0</v>
      </c>
      <c r="BM202" s="53">
        <f t="shared" si="421"/>
        <v>0</v>
      </c>
      <c r="BN202" s="53">
        <f t="shared" si="421"/>
        <v>0</v>
      </c>
      <c r="BO202" s="53"/>
      <c r="BP202" s="53">
        <f t="shared" si="410"/>
        <v>0</v>
      </c>
      <c r="BQ202" s="53"/>
      <c r="BR202" s="53">
        <f t="shared" si="411"/>
        <v>0</v>
      </c>
    </row>
    <row r="203" spans="1:70" x14ac:dyDescent="0.2">
      <c r="A203" s="6">
        <v>1519</v>
      </c>
      <c r="B203" s="6" t="str">
        <f>+VLOOKUP(A203,masterfile!B:C,2,FALSE)</f>
        <v>Forderungen gg. Arbeitsgemeinschaften</v>
      </c>
      <c r="D203" s="53">
        <f>+SUMIF('[1]2017'!$A:$A,$A203,'[1]2017'!$C:$C)-SUMIF('[1]2017'!$E:$E,$A203,'[1]2017'!$G:$G)</f>
        <v>0</v>
      </c>
      <c r="E203" s="53">
        <f>+SUMIF('[1]2018'!$A:$A,$A203,'[1]2018'!$C:$C)-SUMIF('[1]2018'!$E:$E,$A203,'[1]2018'!$G:$G)+D203</f>
        <v>0</v>
      </c>
      <c r="F203" s="53">
        <f>+SUMIF('[1]2019'!$A:$A,$A203,'[1]2019'!$C:$C)-SUMIF('[1]2019'!$E:$E,$A203,'[1]2019'!$G:$G)+E203</f>
        <v>0</v>
      </c>
      <c r="G203" s="53">
        <f>+SUMIF('[1]2020'!$A:$A,$A203,'[1]2020'!$C:$C)-SUMIF('[1]2020'!$E:$E,$A203,'[1]2020'!$G:$G)+F203</f>
        <v>0</v>
      </c>
      <c r="H203" s="53"/>
      <c r="I203" s="53">
        <f>+(SUMIF('[1]2021'!$A:$A,$A203,'[1]2021'!$C:$C)-SUMIF('[1]2021'!$E:$E,$A203,'[1]2021'!$G:$G))/12+G203</f>
        <v>0</v>
      </c>
      <c r="J203" s="53">
        <f>+(SUMIF('[1]2021'!$A:$A,$A203,'[1]2021'!$C:$C)-SUMIF('[1]2021'!$E:$E,$A203,'[1]2021'!$G:$G))/12+I203</f>
        <v>0</v>
      </c>
      <c r="K203" s="53">
        <f>+(SUMIF('[1]2021'!$A:$A,$A203,'[1]2021'!$C:$C)-SUMIF('[1]2021'!$E:$E,$A203,'[1]2021'!$G:$G))/12+J203</f>
        <v>0</v>
      </c>
      <c r="L203" s="53">
        <f>+(SUMIF('[1]2021'!$A:$A,$A203,'[1]2021'!$C:$C)-SUMIF('[1]2021'!$E:$E,$A203,'[1]2021'!$G:$G))/12+K203</f>
        <v>0</v>
      </c>
      <c r="M203" s="53">
        <f>+(SUMIF('[1]2021'!$A:$A,$A203,'[1]2021'!$C:$C)-SUMIF('[1]2021'!$E:$E,$A203,'[1]2021'!$G:$G))/12+L203</f>
        <v>0</v>
      </c>
      <c r="N203" s="53">
        <f>+(SUMIF('[1]2021'!$A:$A,$A203,'[1]2021'!$C:$C)-SUMIF('[1]2021'!$E:$E,$A203,'[1]2021'!$G:$G))/12+M203</f>
        <v>0</v>
      </c>
      <c r="O203" s="53">
        <f>+(SUMIF('[1]2021'!$A:$A,$A203,'[1]2021'!$C:$C)-SUMIF('[1]2021'!$E:$E,$A203,'[1]2021'!$G:$G))/12+N203</f>
        <v>0</v>
      </c>
      <c r="P203" s="53">
        <f>+(SUMIF('[1]2021'!$A:$A,$A203,'[1]2021'!$C:$C)-SUMIF('[1]2021'!$E:$E,$A203,'[1]2021'!$G:$G))/12+O203</f>
        <v>0</v>
      </c>
      <c r="Q203" s="53">
        <f>+(SUMIF('[1]2021'!$A:$A,$A203,'[1]2021'!$C:$C)-SUMIF('[1]2021'!$E:$E,$A203,'[1]2021'!$G:$G))/12+P203</f>
        <v>0</v>
      </c>
      <c r="R203" s="53">
        <f>+(SUMIF('[1]2021'!$A:$A,$A203,'[1]2021'!$C:$C)-SUMIF('[1]2021'!$E:$E,$A203,'[1]2021'!$G:$G))/12+Q203</f>
        <v>0</v>
      </c>
      <c r="S203" s="53">
        <f>+(SUMIF('[1]2021'!$A:$A,$A203,'[1]2021'!$C:$C)-SUMIF('[1]2021'!$E:$E,$A203,'[1]2021'!$G:$G))/12+R203</f>
        <v>0</v>
      </c>
      <c r="T203" s="53">
        <f>+(SUMIF('[1]2021'!$A:$A,$A203,'[1]2021'!$C:$C)-SUMIF('[1]2021'!$E:$E,$A203,'[1]2021'!$G:$G))/12+S203</f>
        <v>0</v>
      </c>
      <c r="U203" s="53" cm="1">
        <f t="array" ref="U203">+INDEX(I203:T203,1,Settings!$C$4)</f>
        <v>0</v>
      </c>
      <c r="V203" s="53" cm="1">
        <f t="array" ref="V203">+INDEX(I203:T203,1,Settings!$C$4)</f>
        <v>0</v>
      </c>
      <c r="W203" s="53"/>
      <c r="X203" s="53">
        <f>V203+SUMIFS(postings!$T:$T,postings!$C:$C,'b-data'!X$2,postings!$D:$D,'b-data'!X$3,postings!$I:$I,'b-data'!$A203)-SUMIFS(postings!$W:$W,postings!$C:$C,'b-data'!X$2,postings!$D:$D,'b-data'!X$3,postings!$M:$M,'b-data'!$A203)</f>
        <v>0</v>
      </c>
      <c r="Y203" s="53">
        <f>X203+SUMIFS(postings!$T:$T,postings!$C:$C,'b-data'!Y$2,postings!$D:$D,'b-data'!Y$3,postings!$I:$I,'b-data'!$A203)-SUMIFS(postings!$W:$W,postings!$C:$C,'b-data'!Y$2,postings!$D:$D,'b-data'!Y$3,postings!$M:$M,'b-data'!$A203)</f>
        <v>0</v>
      </c>
      <c r="Z203" s="53">
        <f>Y203+SUMIFS(postings!$T:$T,postings!$C:$C,'b-data'!Z$2,postings!$D:$D,'b-data'!Z$3,postings!$I:$I,'b-data'!$A203)-SUMIFS(postings!$W:$W,postings!$C:$C,'b-data'!Z$2,postings!$D:$D,'b-data'!Z$3,postings!$M:$M,'b-data'!$A203)</f>
        <v>0</v>
      </c>
      <c r="AA203" s="53">
        <f>Z203+SUMIFS(postings!$T:$T,postings!$C:$C,'b-data'!AA$2,postings!$D:$D,'b-data'!AA$3,postings!$I:$I,'b-data'!$A203)-SUMIFS(postings!$W:$W,postings!$C:$C,'b-data'!AA$2,postings!$D:$D,'b-data'!AA$3,postings!$M:$M,'b-data'!$A203)</f>
        <v>0</v>
      </c>
      <c r="AB203" s="53">
        <f>AA203+SUMIFS(postings!$T:$T,postings!$C:$C,'b-data'!AB$2,postings!$D:$D,'b-data'!AB$3,postings!$I:$I,'b-data'!$A203)-SUMIFS(postings!$W:$W,postings!$C:$C,'b-data'!AB$2,postings!$D:$D,'b-data'!AB$3,postings!$M:$M,'b-data'!$A203)</f>
        <v>0</v>
      </c>
      <c r="AC203" s="53">
        <f>AB203+SUMIFS(postings!$T:$T,postings!$C:$C,'b-data'!AC$2,postings!$D:$D,'b-data'!AC$3,postings!$I:$I,'b-data'!$A203)-SUMIFS(postings!$W:$W,postings!$C:$C,'b-data'!AC$2,postings!$D:$D,'b-data'!AC$3,postings!$M:$M,'b-data'!$A203)</f>
        <v>0</v>
      </c>
      <c r="AD203" s="53">
        <f>AC203+SUMIFS(postings!$T:$T,postings!$C:$C,'b-data'!AD$2,postings!$D:$D,'b-data'!AD$3,postings!$I:$I,'b-data'!$A203)-SUMIFS(postings!$W:$W,postings!$C:$C,'b-data'!AD$2,postings!$D:$D,'b-data'!AD$3,postings!$M:$M,'b-data'!$A203)</f>
        <v>0</v>
      </c>
      <c r="AE203" s="53">
        <f>AD203+SUMIFS(postings!$T:$T,postings!$C:$C,'b-data'!AE$2,postings!$D:$D,'b-data'!AE$3,postings!$I:$I,'b-data'!$A203)-SUMIFS(postings!$W:$W,postings!$C:$C,'b-data'!AE$2,postings!$D:$D,'b-data'!AE$3,postings!$M:$M,'b-data'!$A203)</f>
        <v>0</v>
      </c>
      <c r="AF203" s="53">
        <f>AE203+SUMIFS(postings!$T:$T,postings!$C:$C,'b-data'!AF$2,postings!$D:$D,'b-data'!AF$3,postings!$I:$I,'b-data'!$A203)-SUMIFS(postings!$W:$W,postings!$C:$C,'b-data'!AF$2,postings!$D:$D,'b-data'!AF$3,postings!$M:$M,'b-data'!$A203)</f>
        <v>0</v>
      </c>
      <c r="AG203" s="53">
        <f>AF203+SUMIFS(postings!$T:$T,postings!$C:$C,'b-data'!AG$2,postings!$D:$D,'b-data'!AG$3,postings!$I:$I,'b-data'!$A203)-SUMIFS(postings!$W:$W,postings!$C:$C,'b-data'!AG$2,postings!$D:$D,'b-data'!AG$3,postings!$M:$M,'b-data'!$A203)</f>
        <v>0</v>
      </c>
      <c r="AH203" s="53">
        <f>AG203+SUMIFS(postings!$T:$T,postings!$C:$C,'b-data'!AH$2,postings!$D:$D,'b-data'!AH$3,postings!$I:$I,'b-data'!$A203)-SUMIFS(postings!$W:$W,postings!$C:$C,'b-data'!AH$2,postings!$D:$D,'b-data'!AH$3,postings!$M:$M,'b-data'!$A203)</f>
        <v>0</v>
      </c>
      <c r="AI203" s="53">
        <f>AH203+SUMIFS(postings!$T:$T,postings!$C:$C,'b-data'!AI$2,postings!$D:$D,'b-data'!AI$3,postings!$I:$I,'b-data'!$A203)-SUMIFS(postings!$W:$W,postings!$C:$C,'b-data'!AI$2,postings!$D:$D,'b-data'!AI$3,postings!$M:$M,'b-data'!$A203)</f>
        <v>0</v>
      </c>
      <c r="AJ203" s="53" cm="1">
        <f t="array" ref="AJ203">+INDEX(X203:AI203,1,Settings!$C$4)</f>
        <v>0</v>
      </c>
      <c r="AK203" s="53" cm="1">
        <f t="array" ref="AK203">+INDEX(X203:AI203,1,Settings!$C$4)</f>
        <v>0</v>
      </c>
      <c r="AL203" s="53"/>
      <c r="AM203" s="53">
        <f t="shared" si="405"/>
        <v>0</v>
      </c>
      <c r="AN203" s="53">
        <f t="shared" ref="AN203:AX203" si="422">+AM203</f>
        <v>0</v>
      </c>
      <c r="AO203" s="53">
        <f t="shared" si="422"/>
        <v>0</v>
      </c>
      <c r="AP203" s="53">
        <f t="shared" si="422"/>
        <v>0</v>
      </c>
      <c r="AQ203" s="53">
        <f t="shared" si="422"/>
        <v>0</v>
      </c>
      <c r="AR203" s="53">
        <f t="shared" si="422"/>
        <v>0</v>
      </c>
      <c r="AS203" s="53">
        <f t="shared" si="422"/>
        <v>0</v>
      </c>
      <c r="AT203" s="53">
        <f t="shared" si="422"/>
        <v>0</v>
      </c>
      <c r="AU203" s="53">
        <f t="shared" si="422"/>
        <v>0</v>
      </c>
      <c r="AV203" s="53">
        <f t="shared" si="422"/>
        <v>0</v>
      </c>
      <c r="AW203" s="53">
        <f t="shared" si="422"/>
        <v>0</v>
      </c>
      <c r="AX203" s="53">
        <f t="shared" si="422"/>
        <v>0</v>
      </c>
      <c r="AY203" s="53" cm="1">
        <f t="array" ref="AY203">+INDEX(AM203:AX203,1,Settings!$C$4)</f>
        <v>0</v>
      </c>
      <c r="AZ203" s="53">
        <f t="shared" si="407"/>
        <v>0</v>
      </c>
      <c r="BA203" s="53"/>
      <c r="BB203" s="53">
        <f t="shared" si="408"/>
        <v>0</v>
      </c>
      <c r="BC203" s="53">
        <f t="shared" ref="BC203:BN203" si="423">+BB203</f>
        <v>0</v>
      </c>
      <c r="BD203" s="53">
        <f t="shared" si="423"/>
        <v>0</v>
      </c>
      <c r="BE203" s="53">
        <f t="shared" si="423"/>
        <v>0</v>
      </c>
      <c r="BF203" s="53">
        <f t="shared" si="423"/>
        <v>0</v>
      </c>
      <c r="BG203" s="53">
        <f t="shared" si="423"/>
        <v>0</v>
      </c>
      <c r="BH203" s="53">
        <f t="shared" si="423"/>
        <v>0</v>
      </c>
      <c r="BI203" s="53">
        <f t="shared" si="423"/>
        <v>0</v>
      </c>
      <c r="BJ203" s="53">
        <f t="shared" si="423"/>
        <v>0</v>
      </c>
      <c r="BK203" s="53">
        <f t="shared" si="423"/>
        <v>0</v>
      </c>
      <c r="BL203" s="53">
        <f t="shared" si="423"/>
        <v>0</v>
      </c>
      <c r="BM203" s="53">
        <f t="shared" si="423"/>
        <v>0</v>
      </c>
      <c r="BN203" s="53">
        <f t="shared" si="423"/>
        <v>0</v>
      </c>
      <c r="BO203" s="53"/>
      <c r="BP203" s="53">
        <f t="shared" si="410"/>
        <v>0</v>
      </c>
      <c r="BQ203" s="53"/>
      <c r="BR203" s="53">
        <f t="shared" si="411"/>
        <v>0</v>
      </c>
    </row>
    <row r="204" spans="1:70" x14ac:dyDescent="0.2">
      <c r="A204" s="6">
        <v>1520</v>
      </c>
      <c r="B204" s="6" t="str">
        <f>+VLOOKUP(A204,masterfile!B:C,2,FALSE)</f>
        <v>Forderungen ggb. Krankenkasse aus AAG</v>
      </c>
      <c r="D204" s="53">
        <f>+SUMIF('[1]2017'!$A:$A,$A204,'[1]2017'!$C:$C)-SUMIF('[1]2017'!$E:$E,$A204,'[1]2017'!$G:$G)</f>
        <v>0</v>
      </c>
      <c r="E204" s="53">
        <f>+SUMIF('[1]2018'!$A:$A,$A204,'[1]2018'!$C:$C)-SUMIF('[1]2018'!$E:$E,$A204,'[1]2018'!$G:$G)+D204</f>
        <v>0</v>
      </c>
      <c r="F204" s="53">
        <f>+SUMIF('[1]2019'!$A:$A,$A204,'[1]2019'!$C:$C)-SUMIF('[1]2019'!$E:$E,$A204,'[1]2019'!$G:$G)+E204</f>
        <v>0</v>
      </c>
      <c r="G204" s="53">
        <f>+SUMIF('[1]2020'!$A:$A,$A204,'[1]2020'!$C:$C)-SUMIF('[1]2020'!$E:$E,$A204,'[1]2020'!$G:$G)+F204</f>
        <v>0</v>
      </c>
      <c r="H204" s="53"/>
      <c r="I204" s="53">
        <f>+(SUMIF('[1]2021'!$A:$A,$A204,'[1]2021'!$C:$C)-SUMIF('[1]2021'!$E:$E,$A204,'[1]2021'!$G:$G))/12+G204</f>
        <v>0</v>
      </c>
      <c r="J204" s="53">
        <f>+(SUMIF('[1]2021'!$A:$A,$A204,'[1]2021'!$C:$C)-SUMIF('[1]2021'!$E:$E,$A204,'[1]2021'!$G:$G))/12+I204</f>
        <v>0</v>
      </c>
      <c r="K204" s="53">
        <f>+(SUMIF('[1]2021'!$A:$A,$A204,'[1]2021'!$C:$C)-SUMIF('[1]2021'!$E:$E,$A204,'[1]2021'!$G:$G))/12+J204</f>
        <v>0</v>
      </c>
      <c r="L204" s="53">
        <f>+(SUMIF('[1]2021'!$A:$A,$A204,'[1]2021'!$C:$C)-SUMIF('[1]2021'!$E:$E,$A204,'[1]2021'!$G:$G))/12+K204</f>
        <v>0</v>
      </c>
      <c r="M204" s="53">
        <f>+(SUMIF('[1]2021'!$A:$A,$A204,'[1]2021'!$C:$C)-SUMIF('[1]2021'!$E:$E,$A204,'[1]2021'!$G:$G))/12+L204</f>
        <v>0</v>
      </c>
      <c r="N204" s="53">
        <f>+(SUMIF('[1]2021'!$A:$A,$A204,'[1]2021'!$C:$C)-SUMIF('[1]2021'!$E:$E,$A204,'[1]2021'!$G:$G))/12+M204</f>
        <v>0</v>
      </c>
      <c r="O204" s="53">
        <f>+(SUMIF('[1]2021'!$A:$A,$A204,'[1]2021'!$C:$C)-SUMIF('[1]2021'!$E:$E,$A204,'[1]2021'!$G:$G))/12+N204</f>
        <v>0</v>
      </c>
      <c r="P204" s="53">
        <f>+(SUMIF('[1]2021'!$A:$A,$A204,'[1]2021'!$C:$C)-SUMIF('[1]2021'!$E:$E,$A204,'[1]2021'!$G:$G))/12+O204</f>
        <v>0</v>
      </c>
      <c r="Q204" s="53">
        <f>+(SUMIF('[1]2021'!$A:$A,$A204,'[1]2021'!$C:$C)-SUMIF('[1]2021'!$E:$E,$A204,'[1]2021'!$G:$G))/12+P204</f>
        <v>0</v>
      </c>
      <c r="R204" s="53">
        <f>+(SUMIF('[1]2021'!$A:$A,$A204,'[1]2021'!$C:$C)-SUMIF('[1]2021'!$E:$E,$A204,'[1]2021'!$G:$G))/12+Q204</f>
        <v>0</v>
      </c>
      <c r="S204" s="53">
        <f>+(SUMIF('[1]2021'!$A:$A,$A204,'[1]2021'!$C:$C)-SUMIF('[1]2021'!$E:$E,$A204,'[1]2021'!$G:$G))/12+R204</f>
        <v>0</v>
      </c>
      <c r="T204" s="53">
        <f>+(SUMIF('[1]2021'!$A:$A,$A204,'[1]2021'!$C:$C)-SUMIF('[1]2021'!$E:$E,$A204,'[1]2021'!$G:$G))/12+S204</f>
        <v>0</v>
      </c>
      <c r="U204" s="53" cm="1">
        <f t="array" ref="U204">+INDEX(I204:T204,1,Settings!$C$4)</f>
        <v>0</v>
      </c>
      <c r="V204" s="53" cm="1">
        <f t="array" ref="V204">+INDEX(I204:T204,1,Settings!$C$4)</f>
        <v>0</v>
      </c>
      <c r="W204" s="53"/>
      <c r="X204" s="53">
        <f>V204+SUMIFS(postings!$T:$T,postings!$C:$C,'b-data'!X$2,postings!$D:$D,'b-data'!X$3,postings!$I:$I,'b-data'!$A204)-SUMIFS(postings!$W:$W,postings!$C:$C,'b-data'!X$2,postings!$D:$D,'b-data'!X$3,postings!$M:$M,'b-data'!$A204)</f>
        <v>0</v>
      </c>
      <c r="Y204" s="53">
        <f>X204+SUMIFS(postings!$T:$T,postings!$C:$C,'b-data'!Y$2,postings!$D:$D,'b-data'!Y$3,postings!$I:$I,'b-data'!$A204)-SUMIFS(postings!$W:$W,postings!$C:$C,'b-data'!Y$2,postings!$D:$D,'b-data'!Y$3,postings!$M:$M,'b-data'!$A204)</f>
        <v>0</v>
      </c>
      <c r="Z204" s="53">
        <f>Y204+SUMIFS(postings!$T:$T,postings!$C:$C,'b-data'!Z$2,postings!$D:$D,'b-data'!Z$3,postings!$I:$I,'b-data'!$A204)-SUMIFS(postings!$W:$W,postings!$C:$C,'b-data'!Z$2,postings!$D:$D,'b-data'!Z$3,postings!$M:$M,'b-data'!$A204)</f>
        <v>0</v>
      </c>
      <c r="AA204" s="53">
        <f>Z204+SUMIFS(postings!$T:$T,postings!$C:$C,'b-data'!AA$2,postings!$D:$D,'b-data'!AA$3,postings!$I:$I,'b-data'!$A204)-SUMIFS(postings!$W:$W,postings!$C:$C,'b-data'!AA$2,postings!$D:$D,'b-data'!AA$3,postings!$M:$M,'b-data'!$A204)</f>
        <v>0</v>
      </c>
      <c r="AB204" s="53">
        <f>AA204+SUMIFS(postings!$T:$T,postings!$C:$C,'b-data'!AB$2,postings!$D:$D,'b-data'!AB$3,postings!$I:$I,'b-data'!$A204)-SUMIFS(postings!$W:$W,postings!$C:$C,'b-data'!AB$2,postings!$D:$D,'b-data'!AB$3,postings!$M:$M,'b-data'!$A204)</f>
        <v>0</v>
      </c>
      <c r="AC204" s="53">
        <f>AB204+SUMIFS(postings!$T:$T,postings!$C:$C,'b-data'!AC$2,postings!$D:$D,'b-data'!AC$3,postings!$I:$I,'b-data'!$A204)-SUMIFS(postings!$W:$W,postings!$C:$C,'b-data'!AC$2,postings!$D:$D,'b-data'!AC$3,postings!$M:$M,'b-data'!$A204)</f>
        <v>0</v>
      </c>
      <c r="AD204" s="53">
        <f>AC204+SUMIFS(postings!$T:$T,postings!$C:$C,'b-data'!AD$2,postings!$D:$D,'b-data'!AD$3,postings!$I:$I,'b-data'!$A204)-SUMIFS(postings!$W:$W,postings!$C:$C,'b-data'!AD$2,postings!$D:$D,'b-data'!AD$3,postings!$M:$M,'b-data'!$A204)</f>
        <v>0</v>
      </c>
      <c r="AE204" s="53">
        <f>AD204+SUMIFS(postings!$T:$T,postings!$C:$C,'b-data'!AE$2,postings!$D:$D,'b-data'!AE$3,postings!$I:$I,'b-data'!$A204)-SUMIFS(postings!$W:$W,postings!$C:$C,'b-data'!AE$2,postings!$D:$D,'b-data'!AE$3,postings!$M:$M,'b-data'!$A204)</f>
        <v>0</v>
      </c>
      <c r="AF204" s="53">
        <f>AE204+SUMIFS(postings!$T:$T,postings!$C:$C,'b-data'!AF$2,postings!$D:$D,'b-data'!AF$3,postings!$I:$I,'b-data'!$A204)-SUMIFS(postings!$W:$W,postings!$C:$C,'b-data'!AF$2,postings!$D:$D,'b-data'!AF$3,postings!$M:$M,'b-data'!$A204)</f>
        <v>0</v>
      </c>
      <c r="AG204" s="53">
        <f>AF204+SUMIFS(postings!$T:$T,postings!$C:$C,'b-data'!AG$2,postings!$D:$D,'b-data'!AG$3,postings!$I:$I,'b-data'!$A204)-SUMIFS(postings!$W:$W,postings!$C:$C,'b-data'!AG$2,postings!$D:$D,'b-data'!AG$3,postings!$M:$M,'b-data'!$A204)</f>
        <v>0</v>
      </c>
      <c r="AH204" s="53">
        <f>AG204+SUMIFS(postings!$T:$T,postings!$C:$C,'b-data'!AH$2,postings!$D:$D,'b-data'!AH$3,postings!$I:$I,'b-data'!$A204)-SUMIFS(postings!$W:$W,postings!$C:$C,'b-data'!AH$2,postings!$D:$D,'b-data'!AH$3,postings!$M:$M,'b-data'!$A204)</f>
        <v>0</v>
      </c>
      <c r="AI204" s="53">
        <f>AH204+SUMIFS(postings!$T:$T,postings!$C:$C,'b-data'!AI$2,postings!$D:$D,'b-data'!AI$3,postings!$I:$I,'b-data'!$A204)-SUMIFS(postings!$W:$W,postings!$C:$C,'b-data'!AI$2,postings!$D:$D,'b-data'!AI$3,postings!$M:$M,'b-data'!$A204)</f>
        <v>0</v>
      </c>
      <c r="AJ204" s="53" cm="1">
        <f t="array" ref="AJ204">+INDEX(X204:AI204,1,Settings!$C$4)</f>
        <v>0</v>
      </c>
      <c r="AK204" s="53" cm="1">
        <f t="array" ref="AK204">+INDEX(X204:AI204,1,Settings!$C$4)</f>
        <v>0</v>
      </c>
      <c r="AL204" s="53"/>
      <c r="AM204" s="53">
        <f t="shared" si="405"/>
        <v>0</v>
      </c>
      <c r="AN204" s="53">
        <f t="shared" ref="AN204:AX204" si="424">+AM204</f>
        <v>0</v>
      </c>
      <c r="AO204" s="53">
        <f t="shared" si="424"/>
        <v>0</v>
      </c>
      <c r="AP204" s="53">
        <f t="shared" si="424"/>
        <v>0</v>
      </c>
      <c r="AQ204" s="53">
        <f t="shared" si="424"/>
        <v>0</v>
      </c>
      <c r="AR204" s="53">
        <f t="shared" si="424"/>
        <v>0</v>
      </c>
      <c r="AS204" s="53">
        <f t="shared" si="424"/>
        <v>0</v>
      </c>
      <c r="AT204" s="53">
        <f t="shared" si="424"/>
        <v>0</v>
      </c>
      <c r="AU204" s="53">
        <f t="shared" si="424"/>
        <v>0</v>
      </c>
      <c r="AV204" s="53">
        <f t="shared" si="424"/>
        <v>0</v>
      </c>
      <c r="AW204" s="53">
        <f t="shared" si="424"/>
        <v>0</v>
      </c>
      <c r="AX204" s="53">
        <f t="shared" si="424"/>
        <v>0</v>
      </c>
      <c r="AY204" s="53" cm="1">
        <f t="array" ref="AY204">+INDEX(AM204:AX204,1,Settings!$C$4)</f>
        <v>0</v>
      </c>
      <c r="AZ204" s="53">
        <f t="shared" si="407"/>
        <v>0</v>
      </c>
      <c r="BA204" s="53"/>
      <c r="BB204" s="53">
        <f t="shared" si="408"/>
        <v>0</v>
      </c>
      <c r="BC204" s="53">
        <f t="shared" ref="BC204:BN204" si="425">+BB204</f>
        <v>0</v>
      </c>
      <c r="BD204" s="53">
        <f t="shared" si="425"/>
        <v>0</v>
      </c>
      <c r="BE204" s="53">
        <f t="shared" si="425"/>
        <v>0</v>
      </c>
      <c r="BF204" s="53">
        <f t="shared" si="425"/>
        <v>0</v>
      </c>
      <c r="BG204" s="53">
        <f t="shared" si="425"/>
        <v>0</v>
      </c>
      <c r="BH204" s="53">
        <f t="shared" si="425"/>
        <v>0</v>
      </c>
      <c r="BI204" s="53">
        <f t="shared" si="425"/>
        <v>0</v>
      </c>
      <c r="BJ204" s="53">
        <f t="shared" si="425"/>
        <v>0</v>
      </c>
      <c r="BK204" s="53">
        <f t="shared" si="425"/>
        <v>0</v>
      </c>
      <c r="BL204" s="53">
        <f t="shared" si="425"/>
        <v>0</v>
      </c>
      <c r="BM204" s="53">
        <f t="shared" si="425"/>
        <v>0</v>
      </c>
      <c r="BN204" s="53">
        <f t="shared" si="425"/>
        <v>0</v>
      </c>
      <c r="BO204" s="53"/>
      <c r="BP204" s="53">
        <f t="shared" si="410"/>
        <v>0</v>
      </c>
      <c r="BQ204" s="53"/>
      <c r="BR204" s="53">
        <f t="shared" si="411"/>
        <v>0</v>
      </c>
    </row>
    <row r="205" spans="1:70" x14ac:dyDescent="0.2">
      <c r="A205" s="6">
        <v>1521</v>
      </c>
      <c r="B205" s="6" t="str">
        <f>+VLOOKUP(A205,masterfile!B:C,2,FALSE)</f>
        <v>Agenturwarenabrechnung (sonstige VermG)</v>
      </c>
      <c r="D205" s="53">
        <f>+SUMIF('[1]2017'!$A:$A,$A205,'[1]2017'!$C:$C)-SUMIF('[1]2017'!$E:$E,$A205,'[1]2017'!$G:$G)</f>
        <v>0</v>
      </c>
      <c r="E205" s="53">
        <f>+SUMIF('[1]2018'!$A:$A,$A205,'[1]2018'!$C:$C)-SUMIF('[1]2018'!$E:$E,$A205,'[1]2018'!$G:$G)+D205</f>
        <v>0</v>
      </c>
      <c r="F205" s="53">
        <f>+SUMIF('[1]2019'!$A:$A,$A205,'[1]2019'!$C:$C)-SUMIF('[1]2019'!$E:$E,$A205,'[1]2019'!$G:$G)+E205</f>
        <v>0</v>
      </c>
      <c r="G205" s="53">
        <f>+SUMIF('[1]2020'!$A:$A,$A205,'[1]2020'!$C:$C)-SUMIF('[1]2020'!$E:$E,$A205,'[1]2020'!$G:$G)+F205</f>
        <v>0</v>
      </c>
      <c r="H205" s="53"/>
      <c r="I205" s="53">
        <f>+(SUMIF('[1]2021'!$A:$A,$A205,'[1]2021'!$C:$C)-SUMIF('[1]2021'!$E:$E,$A205,'[1]2021'!$G:$G))/12+G205</f>
        <v>0</v>
      </c>
      <c r="J205" s="53">
        <f>+(SUMIF('[1]2021'!$A:$A,$A205,'[1]2021'!$C:$C)-SUMIF('[1]2021'!$E:$E,$A205,'[1]2021'!$G:$G))/12+I205</f>
        <v>0</v>
      </c>
      <c r="K205" s="53">
        <f>+(SUMIF('[1]2021'!$A:$A,$A205,'[1]2021'!$C:$C)-SUMIF('[1]2021'!$E:$E,$A205,'[1]2021'!$G:$G))/12+J205</f>
        <v>0</v>
      </c>
      <c r="L205" s="53">
        <f>+(SUMIF('[1]2021'!$A:$A,$A205,'[1]2021'!$C:$C)-SUMIF('[1]2021'!$E:$E,$A205,'[1]2021'!$G:$G))/12+K205</f>
        <v>0</v>
      </c>
      <c r="M205" s="53">
        <f>+(SUMIF('[1]2021'!$A:$A,$A205,'[1]2021'!$C:$C)-SUMIF('[1]2021'!$E:$E,$A205,'[1]2021'!$G:$G))/12+L205</f>
        <v>0</v>
      </c>
      <c r="N205" s="53">
        <f>+(SUMIF('[1]2021'!$A:$A,$A205,'[1]2021'!$C:$C)-SUMIF('[1]2021'!$E:$E,$A205,'[1]2021'!$G:$G))/12+M205</f>
        <v>0</v>
      </c>
      <c r="O205" s="53">
        <f>+(SUMIF('[1]2021'!$A:$A,$A205,'[1]2021'!$C:$C)-SUMIF('[1]2021'!$E:$E,$A205,'[1]2021'!$G:$G))/12+N205</f>
        <v>0</v>
      </c>
      <c r="P205" s="53">
        <f>+(SUMIF('[1]2021'!$A:$A,$A205,'[1]2021'!$C:$C)-SUMIF('[1]2021'!$E:$E,$A205,'[1]2021'!$G:$G))/12+O205</f>
        <v>0</v>
      </c>
      <c r="Q205" s="53">
        <f>+(SUMIF('[1]2021'!$A:$A,$A205,'[1]2021'!$C:$C)-SUMIF('[1]2021'!$E:$E,$A205,'[1]2021'!$G:$G))/12+P205</f>
        <v>0</v>
      </c>
      <c r="R205" s="53">
        <f>+(SUMIF('[1]2021'!$A:$A,$A205,'[1]2021'!$C:$C)-SUMIF('[1]2021'!$E:$E,$A205,'[1]2021'!$G:$G))/12+Q205</f>
        <v>0</v>
      </c>
      <c r="S205" s="53">
        <f>+(SUMIF('[1]2021'!$A:$A,$A205,'[1]2021'!$C:$C)-SUMIF('[1]2021'!$E:$E,$A205,'[1]2021'!$G:$G))/12+R205</f>
        <v>0</v>
      </c>
      <c r="T205" s="53">
        <f>+(SUMIF('[1]2021'!$A:$A,$A205,'[1]2021'!$C:$C)-SUMIF('[1]2021'!$E:$E,$A205,'[1]2021'!$G:$G))/12+S205</f>
        <v>0</v>
      </c>
      <c r="U205" s="53" cm="1">
        <f t="array" ref="U205">+INDEX(I205:T205,1,Settings!$C$4)</f>
        <v>0</v>
      </c>
      <c r="V205" s="53" cm="1">
        <f t="array" ref="V205">+INDEX(I205:T205,1,Settings!$C$4)</f>
        <v>0</v>
      </c>
      <c r="W205" s="53"/>
      <c r="X205" s="53">
        <f>V205+SUMIFS(postings!$T:$T,postings!$C:$C,'b-data'!X$2,postings!$D:$D,'b-data'!X$3,postings!$I:$I,'b-data'!$A205)-SUMIFS(postings!$W:$W,postings!$C:$C,'b-data'!X$2,postings!$D:$D,'b-data'!X$3,postings!$M:$M,'b-data'!$A205)</f>
        <v>0</v>
      </c>
      <c r="Y205" s="53">
        <f>X205+SUMIFS(postings!$T:$T,postings!$C:$C,'b-data'!Y$2,postings!$D:$D,'b-data'!Y$3,postings!$I:$I,'b-data'!$A205)-SUMIFS(postings!$W:$W,postings!$C:$C,'b-data'!Y$2,postings!$D:$D,'b-data'!Y$3,postings!$M:$M,'b-data'!$A205)</f>
        <v>0</v>
      </c>
      <c r="Z205" s="53">
        <f>Y205+SUMIFS(postings!$T:$T,postings!$C:$C,'b-data'!Z$2,postings!$D:$D,'b-data'!Z$3,postings!$I:$I,'b-data'!$A205)-SUMIFS(postings!$W:$W,postings!$C:$C,'b-data'!Z$2,postings!$D:$D,'b-data'!Z$3,postings!$M:$M,'b-data'!$A205)</f>
        <v>0</v>
      </c>
      <c r="AA205" s="53">
        <f>Z205+SUMIFS(postings!$T:$T,postings!$C:$C,'b-data'!AA$2,postings!$D:$D,'b-data'!AA$3,postings!$I:$I,'b-data'!$A205)-SUMIFS(postings!$W:$W,postings!$C:$C,'b-data'!AA$2,postings!$D:$D,'b-data'!AA$3,postings!$M:$M,'b-data'!$A205)</f>
        <v>0</v>
      </c>
      <c r="AB205" s="53">
        <f>AA205+SUMIFS(postings!$T:$T,postings!$C:$C,'b-data'!AB$2,postings!$D:$D,'b-data'!AB$3,postings!$I:$I,'b-data'!$A205)-SUMIFS(postings!$W:$W,postings!$C:$C,'b-data'!AB$2,postings!$D:$D,'b-data'!AB$3,postings!$M:$M,'b-data'!$A205)</f>
        <v>0</v>
      </c>
      <c r="AC205" s="53">
        <f>AB205+SUMIFS(postings!$T:$T,postings!$C:$C,'b-data'!AC$2,postings!$D:$D,'b-data'!AC$3,postings!$I:$I,'b-data'!$A205)-SUMIFS(postings!$W:$W,postings!$C:$C,'b-data'!AC$2,postings!$D:$D,'b-data'!AC$3,postings!$M:$M,'b-data'!$A205)</f>
        <v>0</v>
      </c>
      <c r="AD205" s="53">
        <f>AC205+SUMIFS(postings!$T:$T,postings!$C:$C,'b-data'!AD$2,postings!$D:$D,'b-data'!AD$3,postings!$I:$I,'b-data'!$A205)-SUMIFS(postings!$W:$W,postings!$C:$C,'b-data'!AD$2,postings!$D:$D,'b-data'!AD$3,postings!$M:$M,'b-data'!$A205)</f>
        <v>0</v>
      </c>
      <c r="AE205" s="53">
        <f>AD205+SUMIFS(postings!$T:$T,postings!$C:$C,'b-data'!AE$2,postings!$D:$D,'b-data'!AE$3,postings!$I:$I,'b-data'!$A205)-SUMIFS(postings!$W:$W,postings!$C:$C,'b-data'!AE$2,postings!$D:$D,'b-data'!AE$3,postings!$M:$M,'b-data'!$A205)</f>
        <v>0</v>
      </c>
      <c r="AF205" s="53">
        <f>AE205+SUMIFS(postings!$T:$T,postings!$C:$C,'b-data'!AF$2,postings!$D:$D,'b-data'!AF$3,postings!$I:$I,'b-data'!$A205)-SUMIFS(postings!$W:$W,postings!$C:$C,'b-data'!AF$2,postings!$D:$D,'b-data'!AF$3,postings!$M:$M,'b-data'!$A205)</f>
        <v>0</v>
      </c>
      <c r="AG205" s="53">
        <f>AF205+SUMIFS(postings!$T:$T,postings!$C:$C,'b-data'!AG$2,postings!$D:$D,'b-data'!AG$3,postings!$I:$I,'b-data'!$A205)-SUMIFS(postings!$W:$W,postings!$C:$C,'b-data'!AG$2,postings!$D:$D,'b-data'!AG$3,postings!$M:$M,'b-data'!$A205)</f>
        <v>0</v>
      </c>
      <c r="AH205" s="53">
        <f>AG205+SUMIFS(postings!$T:$T,postings!$C:$C,'b-data'!AH$2,postings!$D:$D,'b-data'!AH$3,postings!$I:$I,'b-data'!$A205)-SUMIFS(postings!$W:$W,postings!$C:$C,'b-data'!AH$2,postings!$D:$D,'b-data'!AH$3,postings!$M:$M,'b-data'!$A205)</f>
        <v>0</v>
      </c>
      <c r="AI205" s="53">
        <f>AH205+SUMIFS(postings!$T:$T,postings!$C:$C,'b-data'!AI$2,postings!$D:$D,'b-data'!AI$3,postings!$I:$I,'b-data'!$A205)-SUMIFS(postings!$W:$W,postings!$C:$C,'b-data'!AI$2,postings!$D:$D,'b-data'!AI$3,postings!$M:$M,'b-data'!$A205)</f>
        <v>0</v>
      </c>
      <c r="AJ205" s="53" cm="1">
        <f t="array" ref="AJ205">+INDEX(X205:AI205,1,Settings!$C$4)</f>
        <v>0</v>
      </c>
      <c r="AK205" s="53" cm="1">
        <f t="array" ref="AK205">+INDEX(X205:AI205,1,Settings!$C$4)</f>
        <v>0</v>
      </c>
      <c r="AL205" s="53"/>
      <c r="AM205" s="53">
        <f t="shared" si="405"/>
        <v>0</v>
      </c>
      <c r="AN205" s="53">
        <f t="shared" ref="AN205:AX205" si="426">+AM205</f>
        <v>0</v>
      </c>
      <c r="AO205" s="53">
        <f t="shared" si="426"/>
        <v>0</v>
      </c>
      <c r="AP205" s="53">
        <f t="shared" si="426"/>
        <v>0</v>
      </c>
      <c r="AQ205" s="53">
        <f t="shared" si="426"/>
        <v>0</v>
      </c>
      <c r="AR205" s="53">
        <f t="shared" si="426"/>
        <v>0</v>
      </c>
      <c r="AS205" s="53">
        <f t="shared" si="426"/>
        <v>0</v>
      </c>
      <c r="AT205" s="53">
        <f t="shared" si="426"/>
        <v>0</v>
      </c>
      <c r="AU205" s="53">
        <f t="shared" si="426"/>
        <v>0</v>
      </c>
      <c r="AV205" s="53">
        <f t="shared" si="426"/>
        <v>0</v>
      </c>
      <c r="AW205" s="53">
        <f t="shared" si="426"/>
        <v>0</v>
      </c>
      <c r="AX205" s="53">
        <f t="shared" si="426"/>
        <v>0</v>
      </c>
      <c r="AY205" s="53" cm="1">
        <f t="array" ref="AY205">+INDEX(AM205:AX205,1,Settings!$C$4)</f>
        <v>0</v>
      </c>
      <c r="AZ205" s="53">
        <f t="shared" si="407"/>
        <v>0</v>
      </c>
      <c r="BA205" s="53"/>
      <c r="BB205" s="53">
        <f t="shared" si="408"/>
        <v>0</v>
      </c>
      <c r="BC205" s="53">
        <f t="shared" ref="BC205:BN205" si="427">+BB205</f>
        <v>0</v>
      </c>
      <c r="BD205" s="53">
        <f t="shared" si="427"/>
        <v>0</v>
      </c>
      <c r="BE205" s="53">
        <f t="shared" si="427"/>
        <v>0</v>
      </c>
      <c r="BF205" s="53">
        <f t="shared" si="427"/>
        <v>0</v>
      </c>
      <c r="BG205" s="53">
        <f t="shared" si="427"/>
        <v>0</v>
      </c>
      <c r="BH205" s="53">
        <f t="shared" si="427"/>
        <v>0</v>
      </c>
      <c r="BI205" s="53">
        <f t="shared" si="427"/>
        <v>0</v>
      </c>
      <c r="BJ205" s="53">
        <f t="shared" si="427"/>
        <v>0</v>
      </c>
      <c r="BK205" s="53">
        <f t="shared" si="427"/>
        <v>0</v>
      </c>
      <c r="BL205" s="53">
        <f t="shared" si="427"/>
        <v>0</v>
      </c>
      <c r="BM205" s="53">
        <f t="shared" si="427"/>
        <v>0</v>
      </c>
      <c r="BN205" s="53">
        <f t="shared" si="427"/>
        <v>0</v>
      </c>
      <c r="BO205" s="53"/>
      <c r="BP205" s="53">
        <f t="shared" si="410"/>
        <v>0</v>
      </c>
      <c r="BQ205" s="53"/>
      <c r="BR205" s="53">
        <f t="shared" si="411"/>
        <v>0</v>
      </c>
    </row>
    <row r="206" spans="1:70" x14ac:dyDescent="0.2">
      <c r="A206" s="6">
        <v>1522</v>
      </c>
      <c r="B206" s="6" t="str">
        <f>+VLOOKUP(A206,masterfile!B:C,2,FALSE)</f>
        <v>Genussrechte</v>
      </c>
      <c r="D206" s="53">
        <f>+SUMIF('[1]2017'!$A:$A,$A206,'[1]2017'!$C:$C)-SUMIF('[1]2017'!$E:$E,$A206,'[1]2017'!$G:$G)</f>
        <v>0</v>
      </c>
      <c r="E206" s="53">
        <f>+SUMIF('[1]2018'!$A:$A,$A206,'[1]2018'!$C:$C)-SUMIF('[1]2018'!$E:$E,$A206,'[1]2018'!$G:$G)+D206</f>
        <v>0</v>
      </c>
      <c r="F206" s="53">
        <f>+SUMIF('[1]2019'!$A:$A,$A206,'[1]2019'!$C:$C)-SUMIF('[1]2019'!$E:$E,$A206,'[1]2019'!$G:$G)+E206</f>
        <v>0</v>
      </c>
      <c r="G206" s="53">
        <f>+SUMIF('[1]2020'!$A:$A,$A206,'[1]2020'!$C:$C)-SUMIF('[1]2020'!$E:$E,$A206,'[1]2020'!$G:$G)+F206</f>
        <v>0</v>
      </c>
      <c r="H206" s="53"/>
      <c r="I206" s="53">
        <f>+(SUMIF('[1]2021'!$A:$A,$A206,'[1]2021'!$C:$C)-SUMIF('[1]2021'!$E:$E,$A206,'[1]2021'!$G:$G))/12+G206</f>
        <v>0</v>
      </c>
      <c r="J206" s="53">
        <f>+(SUMIF('[1]2021'!$A:$A,$A206,'[1]2021'!$C:$C)-SUMIF('[1]2021'!$E:$E,$A206,'[1]2021'!$G:$G))/12+I206</f>
        <v>0</v>
      </c>
      <c r="K206" s="53">
        <f>+(SUMIF('[1]2021'!$A:$A,$A206,'[1]2021'!$C:$C)-SUMIF('[1]2021'!$E:$E,$A206,'[1]2021'!$G:$G))/12+J206</f>
        <v>0</v>
      </c>
      <c r="L206" s="53">
        <f>+(SUMIF('[1]2021'!$A:$A,$A206,'[1]2021'!$C:$C)-SUMIF('[1]2021'!$E:$E,$A206,'[1]2021'!$G:$G))/12+K206</f>
        <v>0</v>
      </c>
      <c r="M206" s="53">
        <f>+(SUMIF('[1]2021'!$A:$A,$A206,'[1]2021'!$C:$C)-SUMIF('[1]2021'!$E:$E,$A206,'[1]2021'!$G:$G))/12+L206</f>
        <v>0</v>
      </c>
      <c r="N206" s="53">
        <f>+(SUMIF('[1]2021'!$A:$A,$A206,'[1]2021'!$C:$C)-SUMIF('[1]2021'!$E:$E,$A206,'[1]2021'!$G:$G))/12+M206</f>
        <v>0</v>
      </c>
      <c r="O206" s="53">
        <f>+(SUMIF('[1]2021'!$A:$A,$A206,'[1]2021'!$C:$C)-SUMIF('[1]2021'!$E:$E,$A206,'[1]2021'!$G:$G))/12+N206</f>
        <v>0</v>
      </c>
      <c r="P206" s="53">
        <f>+(SUMIF('[1]2021'!$A:$A,$A206,'[1]2021'!$C:$C)-SUMIF('[1]2021'!$E:$E,$A206,'[1]2021'!$G:$G))/12+O206</f>
        <v>0</v>
      </c>
      <c r="Q206" s="53">
        <f>+(SUMIF('[1]2021'!$A:$A,$A206,'[1]2021'!$C:$C)-SUMIF('[1]2021'!$E:$E,$A206,'[1]2021'!$G:$G))/12+P206</f>
        <v>0</v>
      </c>
      <c r="R206" s="53">
        <f>+(SUMIF('[1]2021'!$A:$A,$A206,'[1]2021'!$C:$C)-SUMIF('[1]2021'!$E:$E,$A206,'[1]2021'!$G:$G))/12+Q206</f>
        <v>0</v>
      </c>
      <c r="S206" s="53">
        <f>+(SUMIF('[1]2021'!$A:$A,$A206,'[1]2021'!$C:$C)-SUMIF('[1]2021'!$E:$E,$A206,'[1]2021'!$G:$G))/12+R206</f>
        <v>0</v>
      </c>
      <c r="T206" s="53">
        <f>+(SUMIF('[1]2021'!$A:$A,$A206,'[1]2021'!$C:$C)-SUMIF('[1]2021'!$E:$E,$A206,'[1]2021'!$G:$G))/12+S206</f>
        <v>0</v>
      </c>
      <c r="U206" s="53" cm="1">
        <f t="array" ref="U206">+INDEX(I206:T206,1,Settings!$C$4)</f>
        <v>0</v>
      </c>
      <c r="V206" s="53" cm="1">
        <f t="array" ref="V206">+INDEX(I206:T206,1,Settings!$C$4)</f>
        <v>0</v>
      </c>
      <c r="W206" s="53"/>
      <c r="X206" s="53">
        <f>V206+SUMIFS(postings!$T:$T,postings!$C:$C,'b-data'!X$2,postings!$D:$D,'b-data'!X$3,postings!$I:$I,'b-data'!$A206)-SUMIFS(postings!$W:$W,postings!$C:$C,'b-data'!X$2,postings!$D:$D,'b-data'!X$3,postings!$M:$M,'b-data'!$A206)</f>
        <v>0</v>
      </c>
      <c r="Y206" s="53">
        <f>X206+SUMIFS(postings!$T:$T,postings!$C:$C,'b-data'!Y$2,postings!$D:$D,'b-data'!Y$3,postings!$I:$I,'b-data'!$A206)-SUMIFS(postings!$W:$W,postings!$C:$C,'b-data'!Y$2,postings!$D:$D,'b-data'!Y$3,postings!$M:$M,'b-data'!$A206)</f>
        <v>0</v>
      </c>
      <c r="Z206" s="53">
        <f>Y206+SUMIFS(postings!$T:$T,postings!$C:$C,'b-data'!Z$2,postings!$D:$D,'b-data'!Z$3,postings!$I:$I,'b-data'!$A206)-SUMIFS(postings!$W:$W,postings!$C:$C,'b-data'!Z$2,postings!$D:$D,'b-data'!Z$3,postings!$M:$M,'b-data'!$A206)</f>
        <v>0</v>
      </c>
      <c r="AA206" s="53">
        <f>Z206+SUMIFS(postings!$T:$T,postings!$C:$C,'b-data'!AA$2,postings!$D:$D,'b-data'!AA$3,postings!$I:$I,'b-data'!$A206)-SUMIFS(postings!$W:$W,postings!$C:$C,'b-data'!AA$2,postings!$D:$D,'b-data'!AA$3,postings!$M:$M,'b-data'!$A206)</f>
        <v>0</v>
      </c>
      <c r="AB206" s="53">
        <f>AA206+SUMIFS(postings!$T:$T,postings!$C:$C,'b-data'!AB$2,postings!$D:$D,'b-data'!AB$3,postings!$I:$I,'b-data'!$A206)-SUMIFS(postings!$W:$W,postings!$C:$C,'b-data'!AB$2,postings!$D:$D,'b-data'!AB$3,postings!$M:$M,'b-data'!$A206)</f>
        <v>0</v>
      </c>
      <c r="AC206" s="53">
        <f>AB206+SUMIFS(postings!$T:$T,postings!$C:$C,'b-data'!AC$2,postings!$D:$D,'b-data'!AC$3,postings!$I:$I,'b-data'!$A206)-SUMIFS(postings!$W:$W,postings!$C:$C,'b-data'!AC$2,postings!$D:$D,'b-data'!AC$3,postings!$M:$M,'b-data'!$A206)</f>
        <v>0</v>
      </c>
      <c r="AD206" s="53">
        <f>AC206+SUMIFS(postings!$T:$T,postings!$C:$C,'b-data'!AD$2,postings!$D:$D,'b-data'!AD$3,postings!$I:$I,'b-data'!$A206)-SUMIFS(postings!$W:$W,postings!$C:$C,'b-data'!AD$2,postings!$D:$D,'b-data'!AD$3,postings!$M:$M,'b-data'!$A206)</f>
        <v>0</v>
      </c>
      <c r="AE206" s="53">
        <f>AD206+SUMIFS(postings!$T:$T,postings!$C:$C,'b-data'!AE$2,postings!$D:$D,'b-data'!AE$3,postings!$I:$I,'b-data'!$A206)-SUMIFS(postings!$W:$W,postings!$C:$C,'b-data'!AE$2,postings!$D:$D,'b-data'!AE$3,postings!$M:$M,'b-data'!$A206)</f>
        <v>0</v>
      </c>
      <c r="AF206" s="53">
        <f>AE206+SUMIFS(postings!$T:$T,postings!$C:$C,'b-data'!AF$2,postings!$D:$D,'b-data'!AF$3,postings!$I:$I,'b-data'!$A206)-SUMIFS(postings!$W:$W,postings!$C:$C,'b-data'!AF$2,postings!$D:$D,'b-data'!AF$3,postings!$M:$M,'b-data'!$A206)</f>
        <v>0</v>
      </c>
      <c r="AG206" s="53">
        <f>AF206+SUMIFS(postings!$T:$T,postings!$C:$C,'b-data'!AG$2,postings!$D:$D,'b-data'!AG$3,postings!$I:$I,'b-data'!$A206)-SUMIFS(postings!$W:$W,postings!$C:$C,'b-data'!AG$2,postings!$D:$D,'b-data'!AG$3,postings!$M:$M,'b-data'!$A206)</f>
        <v>0</v>
      </c>
      <c r="AH206" s="53">
        <f>AG206+SUMIFS(postings!$T:$T,postings!$C:$C,'b-data'!AH$2,postings!$D:$D,'b-data'!AH$3,postings!$I:$I,'b-data'!$A206)-SUMIFS(postings!$W:$W,postings!$C:$C,'b-data'!AH$2,postings!$D:$D,'b-data'!AH$3,postings!$M:$M,'b-data'!$A206)</f>
        <v>0</v>
      </c>
      <c r="AI206" s="53">
        <f>AH206+SUMIFS(postings!$T:$T,postings!$C:$C,'b-data'!AI$2,postings!$D:$D,'b-data'!AI$3,postings!$I:$I,'b-data'!$A206)-SUMIFS(postings!$W:$W,postings!$C:$C,'b-data'!AI$2,postings!$D:$D,'b-data'!AI$3,postings!$M:$M,'b-data'!$A206)</f>
        <v>0</v>
      </c>
      <c r="AJ206" s="53" cm="1">
        <f t="array" ref="AJ206">+INDEX(X206:AI206,1,Settings!$C$4)</f>
        <v>0</v>
      </c>
      <c r="AK206" s="53" cm="1">
        <f t="array" ref="AK206">+INDEX(X206:AI206,1,Settings!$C$4)</f>
        <v>0</v>
      </c>
      <c r="AL206" s="53"/>
      <c r="AM206" s="53">
        <f t="shared" si="405"/>
        <v>0</v>
      </c>
      <c r="AN206" s="53">
        <f t="shared" ref="AN206:AX206" si="428">+AM206</f>
        <v>0</v>
      </c>
      <c r="AO206" s="53">
        <f t="shared" si="428"/>
        <v>0</v>
      </c>
      <c r="AP206" s="53">
        <f t="shared" si="428"/>
        <v>0</v>
      </c>
      <c r="AQ206" s="53">
        <f t="shared" si="428"/>
        <v>0</v>
      </c>
      <c r="AR206" s="53">
        <f t="shared" si="428"/>
        <v>0</v>
      </c>
      <c r="AS206" s="53">
        <f t="shared" si="428"/>
        <v>0</v>
      </c>
      <c r="AT206" s="53">
        <f t="shared" si="428"/>
        <v>0</v>
      </c>
      <c r="AU206" s="53">
        <f t="shared" si="428"/>
        <v>0</v>
      </c>
      <c r="AV206" s="53">
        <f t="shared" si="428"/>
        <v>0</v>
      </c>
      <c r="AW206" s="53">
        <f t="shared" si="428"/>
        <v>0</v>
      </c>
      <c r="AX206" s="53">
        <f t="shared" si="428"/>
        <v>0</v>
      </c>
      <c r="AY206" s="53" cm="1">
        <f t="array" ref="AY206">+INDEX(AM206:AX206,1,Settings!$C$4)</f>
        <v>0</v>
      </c>
      <c r="AZ206" s="53">
        <f t="shared" si="407"/>
        <v>0</v>
      </c>
      <c r="BA206" s="53"/>
      <c r="BB206" s="53">
        <f t="shared" si="408"/>
        <v>0</v>
      </c>
      <c r="BC206" s="53">
        <f t="shared" ref="BC206:BN206" si="429">+BB206</f>
        <v>0</v>
      </c>
      <c r="BD206" s="53">
        <f t="shared" si="429"/>
        <v>0</v>
      </c>
      <c r="BE206" s="53">
        <f t="shared" si="429"/>
        <v>0</v>
      </c>
      <c r="BF206" s="53">
        <f t="shared" si="429"/>
        <v>0</v>
      </c>
      <c r="BG206" s="53">
        <f t="shared" si="429"/>
        <v>0</v>
      </c>
      <c r="BH206" s="53">
        <f t="shared" si="429"/>
        <v>0</v>
      </c>
      <c r="BI206" s="53">
        <f t="shared" si="429"/>
        <v>0</v>
      </c>
      <c r="BJ206" s="53">
        <f t="shared" si="429"/>
        <v>0</v>
      </c>
      <c r="BK206" s="53">
        <f t="shared" si="429"/>
        <v>0</v>
      </c>
      <c r="BL206" s="53">
        <f t="shared" si="429"/>
        <v>0</v>
      </c>
      <c r="BM206" s="53">
        <f t="shared" si="429"/>
        <v>0</v>
      </c>
      <c r="BN206" s="53">
        <f t="shared" si="429"/>
        <v>0</v>
      </c>
      <c r="BO206" s="53"/>
      <c r="BP206" s="53">
        <f t="shared" si="410"/>
        <v>0</v>
      </c>
      <c r="BQ206" s="53"/>
      <c r="BR206" s="53">
        <f t="shared" si="411"/>
        <v>0</v>
      </c>
    </row>
    <row r="207" spans="1:70" x14ac:dyDescent="0.2">
      <c r="A207" s="6">
        <v>1524</v>
      </c>
      <c r="B207" s="6" t="str">
        <f>+VLOOKUP(A207,masterfile!B:C,2,FALSE)</f>
        <v>Einzahl.anspruch zu Nebenleist/Zuzahlung</v>
      </c>
      <c r="D207" s="53">
        <f>+SUMIF('[1]2017'!$A:$A,$A207,'[1]2017'!$C:$C)-SUMIF('[1]2017'!$E:$E,$A207,'[1]2017'!$G:$G)</f>
        <v>0</v>
      </c>
      <c r="E207" s="53">
        <f>+SUMIF('[1]2018'!$A:$A,$A207,'[1]2018'!$C:$C)-SUMIF('[1]2018'!$E:$E,$A207,'[1]2018'!$G:$G)+D207</f>
        <v>0</v>
      </c>
      <c r="F207" s="53">
        <f>+SUMIF('[1]2019'!$A:$A,$A207,'[1]2019'!$C:$C)-SUMIF('[1]2019'!$E:$E,$A207,'[1]2019'!$G:$G)+E207</f>
        <v>0</v>
      </c>
      <c r="G207" s="53">
        <f>+SUMIF('[1]2020'!$A:$A,$A207,'[1]2020'!$C:$C)-SUMIF('[1]2020'!$E:$E,$A207,'[1]2020'!$G:$G)+F207</f>
        <v>0</v>
      </c>
      <c r="H207" s="53"/>
      <c r="I207" s="53">
        <f>+(SUMIF('[1]2021'!$A:$A,$A207,'[1]2021'!$C:$C)-SUMIF('[1]2021'!$E:$E,$A207,'[1]2021'!$G:$G))/12+G207</f>
        <v>0</v>
      </c>
      <c r="J207" s="53">
        <f>+(SUMIF('[1]2021'!$A:$A,$A207,'[1]2021'!$C:$C)-SUMIF('[1]2021'!$E:$E,$A207,'[1]2021'!$G:$G))/12+I207</f>
        <v>0</v>
      </c>
      <c r="K207" s="53">
        <f>+(SUMIF('[1]2021'!$A:$A,$A207,'[1]2021'!$C:$C)-SUMIF('[1]2021'!$E:$E,$A207,'[1]2021'!$G:$G))/12+J207</f>
        <v>0</v>
      </c>
      <c r="L207" s="53">
        <f>+(SUMIF('[1]2021'!$A:$A,$A207,'[1]2021'!$C:$C)-SUMIF('[1]2021'!$E:$E,$A207,'[1]2021'!$G:$G))/12+K207</f>
        <v>0</v>
      </c>
      <c r="M207" s="53">
        <f>+(SUMIF('[1]2021'!$A:$A,$A207,'[1]2021'!$C:$C)-SUMIF('[1]2021'!$E:$E,$A207,'[1]2021'!$G:$G))/12+L207</f>
        <v>0</v>
      </c>
      <c r="N207" s="53">
        <f>+(SUMIF('[1]2021'!$A:$A,$A207,'[1]2021'!$C:$C)-SUMIF('[1]2021'!$E:$E,$A207,'[1]2021'!$G:$G))/12+M207</f>
        <v>0</v>
      </c>
      <c r="O207" s="53">
        <f>+(SUMIF('[1]2021'!$A:$A,$A207,'[1]2021'!$C:$C)-SUMIF('[1]2021'!$E:$E,$A207,'[1]2021'!$G:$G))/12+N207</f>
        <v>0</v>
      </c>
      <c r="P207" s="53">
        <f>+(SUMIF('[1]2021'!$A:$A,$A207,'[1]2021'!$C:$C)-SUMIF('[1]2021'!$E:$E,$A207,'[1]2021'!$G:$G))/12+O207</f>
        <v>0</v>
      </c>
      <c r="Q207" s="53">
        <f>+(SUMIF('[1]2021'!$A:$A,$A207,'[1]2021'!$C:$C)-SUMIF('[1]2021'!$E:$E,$A207,'[1]2021'!$G:$G))/12+P207</f>
        <v>0</v>
      </c>
      <c r="R207" s="53">
        <f>+(SUMIF('[1]2021'!$A:$A,$A207,'[1]2021'!$C:$C)-SUMIF('[1]2021'!$E:$E,$A207,'[1]2021'!$G:$G))/12+Q207</f>
        <v>0</v>
      </c>
      <c r="S207" s="53">
        <f>+(SUMIF('[1]2021'!$A:$A,$A207,'[1]2021'!$C:$C)-SUMIF('[1]2021'!$E:$E,$A207,'[1]2021'!$G:$G))/12+R207</f>
        <v>0</v>
      </c>
      <c r="T207" s="53">
        <f>+(SUMIF('[1]2021'!$A:$A,$A207,'[1]2021'!$C:$C)-SUMIF('[1]2021'!$E:$E,$A207,'[1]2021'!$G:$G))/12+S207</f>
        <v>0</v>
      </c>
      <c r="U207" s="53" cm="1">
        <f t="array" ref="U207">+INDEX(I207:T207,1,Settings!$C$4)</f>
        <v>0</v>
      </c>
      <c r="V207" s="53" cm="1">
        <f t="array" ref="V207">+INDEX(I207:T207,1,Settings!$C$4)</f>
        <v>0</v>
      </c>
      <c r="W207" s="53"/>
      <c r="X207" s="53">
        <f>V207+SUMIFS(postings!$T:$T,postings!$C:$C,'b-data'!X$2,postings!$D:$D,'b-data'!X$3,postings!$I:$I,'b-data'!$A207)-SUMIFS(postings!$W:$W,postings!$C:$C,'b-data'!X$2,postings!$D:$D,'b-data'!X$3,postings!$M:$M,'b-data'!$A207)</f>
        <v>0</v>
      </c>
      <c r="Y207" s="53">
        <f>X207+SUMIFS(postings!$T:$T,postings!$C:$C,'b-data'!Y$2,postings!$D:$D,'b-data'!Y$3,postings!$I:$I,'b-data'!$A207)-SUMIFS(postings!$W:$W,postings!$C:$C,'b-data'!Y$2,postings!$D:$D,'b-data'!Y$3,postings!$M:$M,'b-data'!$A207)</f>
        <v>0</v>
      </c>
      <c r="Z207" s="53">
        <f>Y207+SUMIFS(postings!$T:$T,postings!$C:$C,'b-data'!Z$2,postings!$D:$D,'b-data'!Z$3,postings!$I:$I,'b-data'!$A207)-SUMIFS(postings!$W:$W,postings!$C:$C,'b-data'!Z$2,postings!$D:$D,'b-data'!Z$3,postings!$M:$M,'b-data'!$A207)</f>
        <v>0</v>
      </c>
      <c r="AA207" s="53">
        <f>Z207+SUMIFS(postings!$T:$T,postings!$C:$C,'b-data'!AA$2,postings!$D:$D,'b-data'!AA$3,postings!$I:$I,'b-data'!$A207)-SUMIFS(postings!$W:$W,postings!$C:$C,'b-data'!AA$2,postings!$D:$D,'b-data'!AA$3,postings!$M:$M,'b-data'!$A207)</f>
        <v>0</v>
      </c>
      <c r="AB207" s="53">
        <f>AA207+SUMIFS(postings!$T:$T,postings!$C:$C,'b-data'!AB$2,postings!$D:$D,'b-data'!AB$3,postings!$I:$I,'b-data'!$A207)-SUMIFS(postings!$W:$W,postings!$C:$C,'b-data'!AB$2,postings!$D:$D,'b-data'!AB$3,postings!$M:$M,'b-data'!$A207)</f>
        <v>0</v>
      </c>
      <c r="AC207" s="53">
        <f>AB207+SUMIFS(postings!$T:$T,postings!$C:$C,'b-data'!AC$2,postings!$D:$D,'b-data'!AC$3,postings!$I:$I,'b-data'!$A207)-SUMIFS(postings!$W:$W,postings!$C:$C,'b-data'!AC$2,postings!$D:$D,'b-data'!AC$3,postings!$M:$M,'b-data'!$A207)</f>
        <v>0</v>
      </c>
      <c r="AD207" s="53">
        <f>AC207+SUMIFS(postings!$T:$T,postings!$C:$C,'b-data'!AD$2,postings!$D:$D,'b-data'!AD$3,postings!$I:$I,'b-data'!$A207)-SUMIFS(postings!$W:$W,postings!$C:$C,'b-data'!AD$2,postings!$D:$D,'b-data'!AD$3,postings!$M:$M,'b-data'!$A207)</f>
        <v>0</v>
      </c>
      <c r="AE207" s="53">
        <f>AD207+SUMIFS(postings!$T:$T,postings!$C:$C,'b-data'!AE$2,postings!$D:$D,'b-data'!AE$3,postings!$I:$I,'b-data'!$A207)-SUMIFS(postings!$W:$W,postings!$C:$C,'b-data'!AE$2,postings!$D:$D,'b-data'!AE$3,postings!$M:$M,'b-data'!$A207)</f>
        <v>0</v>
      </c>
      <c r="AF207" s="53">
        <f>AE207+SUMIFS(postings!$T:$T,postings!$C:$C,'b-data'!AF$2,postings!$D:$D,'b-data'!AF$3,postings!$I:$I,'b-data'!$A207)-SUMIFS(postings!$W:$W,postings!$C:$C,'b-data'!AF$2,postings!$D:$D,'b-data'!AF$3,postings!$M:$M,'b-data'!$A207)</f>
        <v>0</v>
      </c>
      <c r="AG207" s="53">
        <f>AF207+SUMIFS(postings!$T:$T,postings!$C:$C,'b-data'!AG$2,postings!$D:$D,'b-data'!AG$3,postings!$I:$I,'b-data'!$A207)-SUMIFS(postings!$W:$W,postings!$C:$C,'b-data'!AG$2,postings!$D:$D,'b-data'!AG$3,postings!$M:$M,'b-data'!$A207)</f>
        <v>0</v>
      </c>
      <c r="AH207" s="53">
        <f>AG207+SUMIFS(postings!$T:$T,postings!$C:$C,'b-data'!AH$2,postings!$D:$D,'b-data'!AH$3,postings!$I:$I,'b-data'!$A207)-SUMIFS(postings!$W:$W,postings!$C:$C,'b-data'!AH$2,postings!$D:$D,'b-data'!AH$3,postings!$M:$M,'b-data'!$A207)</f>
        <v>0</v>
      </c>
      <c r="AI207" s="53">
        <f>AH207+SUMIFS(postings!$T:$T,postings!$C:$C,'b-data'!AI$2,postings!$D:$D,'b-data'!AI$3,postings!$I:$I,'b-data'!$A207)-SUMIFS(postings!$W:$W,postings!$C:$C,'b-data'!AI$2,postings!$D:$D,'b-data'!AI$3,postings!$M:$M,'b-data'!$A207)</f>
        <v>0</v>
      </c>
      <c r="AJ207" s="53" cm="1">
        <f t="array" ref="AJ207">+INDEX(X207:AI207,1,Settings!$C$4)</f>
        <v>0</v>
      </c>
      <c r="AK207" s="53" cm="1">
        <f t="array" ref="AK207">+INDEX(X207:AI207,1,Settings!$C$4)</f>
        <v>0</v>
      </c>
      <c r="AL207" s="53"/>
      <c r="AM207" s="53">
        <f t="shared" si="405"/>
        <v>0</v>
      </c>
      <c r="AN207" s="53">
        <f t="shared" ref="AN207:AX207" si="430">+AM207</f>
        <v>0</v>
      </c>
      <c r="AO207" s="53">
        <f t="shared" si="430"/>
        <v>0</v>
      </c>
      <c r="AP207" s="53">
        <f t="shared" si="430"/>
        <v>0</v>
      </c>
      <c r="AQ207" s="53">
        <f t="shared" si="430"/>
        <v>0</v>
      </c>
      <c r="AR207" s="53">
        <f t="shared" si="430"/>
        <v>0</v>
      </c>
      <c r="AS207" s="53">
        <f t="shared" si="430"/>
        <v>0</v>
      </c>
      <c r="AT207" s="53">
        <f t="shared" si="430"/>
        <v>0</v>
      </c>
      <c r="AU207" s="53">
        <f t="shared" si="430"/>
        <v>0</v>
      </c>
      <c r="AV207" s="53">
        <f t="shared" si="430"/>
        <v>0</v>
      </c>
      <c r="AW207" s="53">
        <f t="shared" si="430"/>
        <v>0</v>
      </c>
      <c r="AX207" s="53">
        <f t="shared" si="430"/>
        <v>0</v>
      </c>
      <c r="AY207" s="53" cm="1">
        <f t="array" ref="AY207">+INDEX(AM207:AX207,1,Settings!$C$4)</f>
        <v>0</v>
      </c>
      <c r="AZ207" s="53">
        <f t="shared" si="407"/>
        <v>0</v>
      </c>
      <c r="BA207" s="53"/>
      <c r="BB207" s="53">
        <f t="shared" si="408"/>
        <v>0</v>
      </c>
      <c r="BC207" s="53">
        <f t="shared" ref="BC207:BN207" si="431">+BB207</f>
        <v>0</v>
      </c>
      <c r="BD207" s="53">
        <f t="shared" si="431"/>
        <v>0</v>
      </c>
      <c r="BE207" s="53">
        <f t="shared" si="431"/>
        <v>0</v>
      </c>
      <c r="BF207" s="53">
        <f t="shared" si="431"/>
        <v>0</v>
      </c>
      <c r="BG207" s="53">
        <f t="shared" si="431"/>
        <v>0</v>
      </c>
      <c r="BH207" s="53">
        <f t="shared" si="431"/>
        <v>0</v>
      </c>
      <c r="BI207" s="53">
        <f t="shared" si="431"/>
        <v>0</v>
      </c>
      <c r="BJ207" s="53">
        <f t="shared" si="431"/>
        <v>0</v>
      </c>
      <c r="BK207" s="53">
        <f t="shared" si="431"/>
        <v>0</v>
      </c>
      <c r="BL207" s="53">
        <f t="shared" si="431"/>
        <v>0</v>
      </c>
      <c r="BM207" s="53">
        <f t="shared" si="431"/>
        <v>0</v>
      </c>
      <c r="BN207" s="53">
        <f t="shared" si="431"/>
        <v>0</v>
      </c>
      <c r="BO207" s="53"/>
      <c r="BP207" s="53">
        <f t="shared" si="410"/>
        <v>0</v>
      </c>
      <c r="BQ207" s="53"/>
      <c r="BR207" s="53">
        <f t="shared" si="411"/>
        <v>0</v>
      </c>
    </row>
    <row r="208" spans="1:70" x14ac:dyDescent="0.2">
      <c r="A208" s="6">
        <v>1525</v>
      </c>
      <c r="B208" s="6" t="str">
        <f>+VLOOKUP(A208,masterfile!B:C,2,FALSE)</f>
        <v>Kautionen</v>
      </c>
      <c r="D208" s="53">
        <f>+SUMIF('[1]2017'!$A:$A,$A208,'[1]2017'!$C:$C)-SUMIF('[1]2017'!$E:$E,$A208,'[1]2017'!$G:$G)</f>
        <v>0</v>
      </c>
      <c r="E208" s="53">
        <f>+SUMIF('[1]2018'!$A:$A,$A208,'[1]2018'!$C:$C)-SUMIF('[1]2018'!$E:$E,$A208,'[1]2018'!$G:$G)+D208</f>
        <v>0</v>
      </c>
      <c r="F208" s="53">
        <f>+SUMIF('[1]2019'!$A:$A,$A208,'[1]2019'!$C:$C)-SUMIF('[1]2019'!$E:$E,$A208,'[1]2019'!$G:$G)+E208</f>
        <v>0</v>
      </c>
      <c r="G208" s="53">
        <f>+SUMIF('[1]2020'!$A:$A,$A208,'[1]2020'!$C:$C)-SUMIF('[1]2020'!$E:$E,$A208,'[1]2020'!$G:$G)+F208</f>
        <v>0</v>
      </c>
      <c r="H208" s="53"/>
      <c r="I208" s="53">
        <f>+(SUMIF('[1]2021'!$A:$A,$A208,'[1]2021'!$C:$C)-SUMIF('[1]2021'!$E:$E,$A208,'[1]2021'!$G:$G))/12+G208</f>
        <v>0</v>
      </c>
      <c r="J208" s="53">
        <f>+(SUMIF('[1]2021'!$A:$A,$A208,'[1]2021'!$C:$C)-SUMIF('[1]2021'!$E:$E,$A208,'[1]2021'!$G:$G))/12+I208</f>
        <v>0</v>
      </c>
      <c r="K208" s="53">
        <f>+(SUMIF('[1]2021'!$A:$A,$A208,'[1]2021'!$C:$C)-SUMIF('[1]2021'!$E:$E,$A208,'[1]2021'!$G:$G))/12+J208</f>
        <v>0</v>
      </c>
      <c r="L208" s="53">
        <f>+(SUMIF('[1]2021'!$A:$A,$A208,'[1]2021'!$C:$C)-SUMIF('[1]2021'!$E:$E,$A208,'[1]2021'!$G:$G))/12+K208</f>
        <v>0</v>
      </c>
      <c r="M208" s="53">
        <f>+(SUMIF('[1]2021'!$A:$A,$A208,'[1]2021'!$C:$C)-SUMIF('[1]2021'!$E:$E,$A208,'[1]2021'!$G:$G))/12+L208</f>
        <v>0</v>
      </c>
      <c r="N208" s="53">
        <f>+(SUMIF('[1]2021'!$A:$A,$A208,'[1]2021'!$C:$C)-SUMIF('[1]2021'!$E:$E,$A208,'[1]2021'!$G:$G))/12+M208</f>
        <v>0</v>
      </c>
      <c r="O208" s="53">
        <f>+(SUMIF('[1]2021'!$A:$A,$A208,'[1]2021'!$C:$C)-SUMIF('[1]2021'!$E:$E,$A208,'[1]2021'!$G:$G))/12+N208</f>
        <v>0</v>
      </c>
      <c r="P208" s="53">
        <f>+(SUMIF('[1]2021'!$A:$A,$A208,'[1]2021'!$C:$C)-SUMIF('[1]2021'!$E:$E,$A208,'[1]2021'!$G:$G))/12+O208</f>
        <v>0</v>
      </c>
      <c r="Q208" s="53">
        <f>+(SUMIF('[1]2021'!$A:$A,$A208,'[1]2021'!$C:$C)-SUMIF('[1]2021'!$E:$E,$A208,'[1]2021'!$G:$G))/12+P208</f>
        <v>0</v>
      </c>
      <c r="R208" s="53">
        <f>+(SUMIF('[1]2021'!$A:$A,$A208,'[1]2021'!$C:$C)-SUMIF('[1]2021'!$E:$E,$A208,'[1]2021'!$G:$G))/12+Q208</f>
        <v>0</v>
      </c>
      <c r="S208" s="53">
        <f>+(SUMIF('[1]2021'!$A:$A,$A208,'[1]2021'!$C:$C)-SUMIF('[1]2021'!$E:$E,$A208,'[1]2021'!$G:$G))/12+R208</f>
        <v>0</v>
      </c>
      <c r="T208" s="53">
        <f>+(SUMIF('[1]2021'!$A:$A,$A208,'[1]2021'!$C:$C)-SUMIF('[1]2021'!$E:$E,$A208,'[1]2021'!$G:$G))/12+S208</f>
        <v>0</v>
      </c>
      <c r="U208" s="53" cm="1">
        <f t="array" ref="U208">+INDEX(I208:T208,1,Settings!$C$4)</f>
        <v>0</v>
      </c>
      <c r="V208" s="53" cm="1">
        <f t="array" ref="V208">+INDEX(I208:T208,1,Settings!$C$4)</f>
        <v>0</v>
      </c>
      <c r="W208" s="53"/>
      <c r="X208" s="53">
        <f>V208+SUMIFS(postings!$T:$T,postings!$C:$C,'b-data'!X$2,postings!$D:$D,'b-data'!X$3,postings!$I:$I,'b-data'!$A208)-SUMIFS(postings!$W:$W,postings!$C:$C,'b-data'!X$2,postings!$D:$D,'b-data'!X$3,postings!$M:$M,'b-data'!$A208)</f>
        <v>0</v>
      </c>
      <c r="Y208" s="53">
        <f>X208+SUMIFS(postings!$T:$T,postings!$C:$C,'b-data'!Y$2,postings!$D:$D,'b-data'!Y$3,postings!$I:$I,'b-data'!$A208)-SUMIFS(postings!$W:$W,postings!$C:$C,'b-data'!Y$2,postings!$D:$D,'b-data'!Y$3,postings!$M:$M,'b-data'!$A208)</f>
        <v>0</v>
      </c>
      <c r="Z208" s="53">
        <f>Y208+SUMIFS(postings!$T:$T,postings!$C:$C,'b-data'!Z$2,postings!$D:$D,'b-data'!Z$3,postings!$I:$I,'b-data'!$A208)-SUMIFS(postings!$W:$W,postings!$C:$C,'b-data'!Z$2,postings!$D:$D,'b-data'!Z$3,postings!$M:$M,'b-data'!$A208)</f>
        <v>0</v>
      </c>
      <c r="AA208" s="53">
        <f>Z208+SUMIFS(postings!$T:$T,postings!$C:$C,'b-data'!AA$2,postings!$D:$D,'b-data'!AA$3,postings!$I:$I,'b-data'!$A208)-SUMIFS(postings!$W:$W,postings!$C:$C,'b-data'!AA$2,postings!$D:$D,'b-data'!AA$3,postings!$M:$M,'b-data'!$A208)</f>
        <v>0</v>
      </c>
      <c r="AB208" s="53">
        <f>AA208+SUMIFS(postings!$T:$T,postings!$C:$C,'b-data'!AB$2,postings!$D:$D,'b-data'!AB$3,postings!$I:$I,'b-data'!$A208)-SUMIFS(postings!$W:$W,postings!$C:$C,'b-data'!AB$2,postings!$D:$D,'b-data'!AB$3,postings!$M:$M,'b-data'!$A208)</f>
        <v>0</v>
      </c>
      <c r="AC208" s="53">
        <f>AB208+SUMIFS(postings!$T:$T,postings!$C:$C,'b-data'!AC$2,postings!$D:$D,'b-data'!AC$3,postings!$I:$I,'b-data'!$A208)-SUMIFS(postings!$W:$W,postings!$C:$C,'b-data'!AC$2,postings!$D:$D,'b-data'!AC$3,postings!$M:$M,'b-data'!$A208)</f>
        <v>0</v>
      </c>
      <c r="AD208" s="53">
        <f>AC208+SUMIFS(postings!$T:$T,postings!$C:$C,'b-data'!AD$2,postings!$D:$D,'b-data'!AD$3,postings!$I:$I,'b-data'!$A208)-SUMIFS(postings!$W:$W,postings!$C:$C,'b-data'!AD$2,postings!$D:$D,'b-data'!AD$3,postings!$M:$M,'b-data'!$A208)</f>
        <v>0</v>
      </c>
      <c r="AE208" s="53">
        <f>AD208+SUMIFS(postings!$T:$T,postings!$C:$C,'b-data'!AE$2,postings!$D:$D,'b-data'!AE$3,postings!$I:$I,'b-data'!$A208)-SUMIFS(postings!$W:$W,postings!$C:$C,'b-data'!AE$2,postings!$D:$D,'b-data'!AE$3,postings!$M:$M,'b-data'!$A208)</f>
        <v>0</v>
      </c>
      <c r="AF208" s="53">
        <f>AE208+SUMIFS(postings!$T:$T,postings!$C:$C,'b-data'!AF$2,postings!$D:$D,'b-data'!AF$3,postings!$I:$I,'b-data'!$A208)-SUMIFS(postings!$W:$W,postings!$C:$C,'b-data'!AF$2,postings!$D:$D,'b-data'!AF$3,postings!$M:$M,'b-data'!$A208)</f>
        <v>0</v>
      </c>
      <c r="AG208" s="53">
        <f>AF208+SUMIFS(postings!$T:$T,postings!$C:$C,'b-data'!AG$2,postings!$D:$D,'b-data'!AG$3,postings!$I:$I,'b-data'!$A208)-SUMIFS(postings!$W:$W,postings!$C:$C,'b-data'!AG$2,postings!$D:$D,'b-data'!AG$3,postings!$M:$M,'b-data'!$A208)</f>
        <v>0</v>
      </c>
      <c r="AH208" s="53">
        <f>AG208+SUMIFS(postings!$T:$T,postings!$C:$C,'b-data'!AH$2,postings!$D:$D,'b-data'!AH$3,postings!$I:$I,'b-data'!$A208)-SUMIFS(postings!$W:$W,postings!$C:$C,'b-data'!AH$2,postings!$D:$D,'b-data'!AH$3,postings!$M:$M,'b-data'!$A208)</f>
        <v>0</v>
      </c>
      <c r="AI208" s="53">
        <f>AH208+SUMIFS(postings!$T:$T,postings!$C:$C,'b-data'!AI$2,postings!$D:$D,'b-data'!AI$3,postings!$I:$I,'b-data'!$A208)-SUMIFS(postings!$W:$W,postings!$C:$C,'b-data'!AI$2,postings!$D:$D,'b-data'!AI$3,postings!$M:$M,'b-data'!$A208)</f>
        <v>0</v>
      </c>
      <c r="AJ208" s="53" cm="1">
        <f t="array" ref="AJ208">+INDEX(X208:AI208,1,Settings!$C$4)</f>
        <v>0</v>
      </c>
      <c r="AK208" s="53" cm="1">
        <f t="array" ref="AK208">+INDEX(X208:AI208,1,Settings!$C$4)</f>
        <v>0</v>
      </c>
      <c r="AL208" s="53"/>
      <c r="AM208" s="53">
        <f t="shared" si="405"/>
        <v>0</v>
      </c>
      <c r="AN208" s="53">
        <f t="shared" ref="AN208:AX208" si="432">+AM208</f>
        <v>0</v>
      </c>
      <c r="AO208" s="53">
        <f t="shared" si="432"/>
        <v>0</v>
      </c>
      <c r="AP208" s="53">
        <f t="shared" si="432"/>
        <v>0</v>
      </c>
      <c r="AQ208" s="53">
        <f t="shared" si="432"/>
        <v>0</v>
      </c>
      <c r="AR208" s="53">
        <f t="shared" si="432"/>
        <v>0</v>
      </c>
      <c r="AS208" s="53">
        <f t="shared" si="432"/>
        <v>0</v>
      </c>
      <c r="AT208" s="53">
        <f t="shared" si="432"/>
        <v>0</v>
      </c>
      <c r="AU208" s="53">
        <f t="shared" si="432"/>
        <v>0</v>
      </c>
      <c r="AV208" s="53">
        <f t="shared" si="432"/>
        <v>0</v>
      </c>
      <c r="AW208" s="53">
        <f t="shared" si="432"/>
        <v>0</v>
      </c>
      <c r="AX208" s="53">
        <f t="shared" si="432"/>
        <v>0</v>
      </c>
      <c r="AY208" s="53" cm="1">
        <f t="array" ref="AY208">+INDEX(AM208:AX208,1,Settings!$C$4)</f>
        <v>0</v>
      </c>
      <c r="AZ208" s="53">
        <f t="shared" si="407"/>
        <v>0</v>
      </c>
      <c r="BA208" s="53"/>
      <c r="BB208" s="53">
        <f t="shared" si="408"/>
        <v>0</v>
      </c>
      <c r="BC208" s="53">
        <f t="shared" ref="BC208:BN208" si="433">+BB208</f>
        <v>0</v>
      </c>
      <c r="BD208" s="53">
        <f t="shared" si="433"/>
        <v>0</v>
      </c>
      <c r="BE208" s="53">
        <f t="shared" si="433"/>
        <v>0</v>
      </c>
      <c r="BF208" s="53">
        <f t="shared" si="433"/>
        <v>0</v>
      </c>
      <c r="BG208" s="53">
        <f t="shared" si="433"/>
        <v>0</v>
      </c>
      <c r="BH208" s="53">
        <f t="shared" si="433"/>
        <v>0</v>
      </c>
      <c r="BI208" s="53">
        <f t="shared" si="433"/>
        <v>0</v>
      </c>
      <c r="BJ208" s="53">
        <f t="shared" si="433"/>
        <v>0</v>
      </c>
      <c r="BK208" s="53">
        <f t="shared" si="433"/>
        <v>0</v>
      </c>
      <c r="BL208" s="53">
        <f t="shared" si="433"/>
        <v>0</v>
      </c>
      <c r="BM208" s="53">
        <f t="shared" si="433"/>
        <v>0</v>
      </c>
      <c r="BN208" s="53">
        <f t="shared" si="433"/>
        <v>0</v>
      </c>
      <c r="BO208" s="53"/>
      <c r="BP208" s="53">
        <f t="shared" si="410"/>
        <v>0</v>
      </c>
      <c r="BQ208" s="53"/>
      <c r="BR208" s="53">
        <f t="shared" si="411"/>
        <v>0</v>
      </c>
    </row>
    <row r="209" spans="1:70" x14ac:dyDescent="0.2">
      <c r="A209" s="6">
        <v>1526</v>
      </c>
      <c r="B209" s="6" t="str">
        <f>+VLOOKUP(A209,masterfile!B:C,2,FALSE)</f>
        <v>Kautionen (bis 1 J)</v>
      </c>
      <c r="D209" s="53">
        <f>+SUMIF('[1]2017'!$A:$A,$A209,'[1]2017'!$C:$C)-SUMIF('[1]2017'!$E:$E,$A209,'[1]2017'!$G:$G)</f>
        <v>0</v>
      </c>
      <c r="E209" s="53">
        <f>+SUMIF('[1]2018'!$A:$A,$A209,'[1]2018'!$C:$C)-SUMIF('[1]2018'!$E:$E,$A209,'[1]2018'!$G:$G)+D209</f>
        <v>0</v>
      </c>
      <c r="F209" s="53">
        <f>+SUMIF('[1]2019'!$A:$A,$A209,'[1]2019'!$C:$C)-SUMIF('[1]2019'!$E:$E,$A209,'[1]2019'!$G:$G)+E209</f>
        <v>0</v>
      </c>
      <c r="G209" s="53">
        <f>+SUMIF('[1]2020'!$A:$A,$A209,'[1]2020'!$C:$C)-SUMIF('[1]2020'!$E:$E,$A209,'[1]2020'!$G:$G)+F209</f>
        <v>0</v>
      </c>
      <c r="H209" s="53"/>
      <c r="I209" s="53">
        <f>+(SUMIF('[1]2021'!$A:$A,$A209,'[1]2021'!$C:$C)-SUMIF('[1]2021'!$E:$E,$A209,'[1]2021'!$G:$G))/12+G209</f>
        <v>0</v>
      </c>
      <c r="J209" s="53">
        <f>+(SUMIF('[1]2021'!$A:$A,$A209,'[1]2021'!$C:$C)-SUMIF('[1]2021'!$E:$E,$A209,'[1]2021'!$G:$G))/12+I209</f>
        <v>0</v>
      </c>
      <c r="K209" s="53">
        <f>+(SUMIF('[1]2021'!$A:$A,$A209,'[1]2021'!$C:$C)-SUMIF('[1]2021'!$E:$E,$A209,'[1]2021'!$G:$G))/12+J209</f>
        <v>0</v>
      </c>
      <c r="L209" s="53">
        <f>+(SUMIF('[1]2021'!$A:$A,$A209,'[1]2021'!$C:$C)-SUMIF('[1]2021'!$E:$E,$A209,'[1]2021'!$G:$G))/12+K209</f>
        <v>0</v>
      </c>
      <c r="M209" s="53">
        <f>+(SUMIF('[1]2021'!$A:$A,$A209,'[1]2021'!$C:$C)-SUMIF('[1]2021'!$E:$E,$A209,'[1]2021'!$G:$G))/12+L209</f>
        <v>0</v>
      </c>
      <c r="N209" s="53">
        <f>+(SUMIF('[1]2021'!$A:$A,$A209,'[1]2021'!$C:$C)-SUMIF('[1]2021'!$E:$E,$A209,'[1]2021'!$G:$G))/12+M209</f>
        <v>0</v>
      </c>
      <c r="O209" s="53">
        <f>+(SUMIF('[1]2021'!$A:$A,$A209,'[1]2021'!$C:$C)-SUMIF('[1]2021'!$E:$E,$A209,'[1]2021'!$G:$G))/12+N209</f>
        <v>0</v>
      </c>
      <c r="P209" s="53">
        <f>+(SUMIF('[1]2021'!$A:$A,$A209,'[1]2021'!$C:$C)-SUMIF('[1]2021'!$E:$E,$A209,'[1]2021'!$G:$G))/12+O209</f>
        <v>0</v>
      </c>
      <c r="Q209" s="53">
        <f>+(SUMIF('[1]2021'!$A:$A,$A209,'[1]2021'!$C:$C)-SUMIF('[1]2021'!$E:$E,$A209,'[1]2021'!$G:$G))/12+P209</f>
        <v>0</v>
      </c>
      <c r="R209" s="53">
        <f>+(SUMIF('[1]2021'!$A:$A,$A209,'[1]2021'!$C:$C)-SUMIF('[1]2021'!$E:$E,$A209,'[1]2021'!$G:$G))/12+Q209</f>
        <v>0</v>
      </c>
      <c r="S209" s="53">
        <f>+(SUMIF('[1]2021'!$A:$A,$A209,'[1]2021'!$C:$C)-SUMIF('[1]2021'!$E:$E,$A209,'[1]2021'!$G:$G))/12+R209</f>
        <v>0</v>
      </c>
      <c r="T209" s="53">
        <f>+(SUMIF('[1]2021'!$A:$A,$A209,'[1]2021'!$C:$C)-SUMIF('[1]2021'!$E:$E,$A209,'[1]2021'!$G:$G))/12+S209</f>
        <v>0</v>
      </c>
      <c r="U209" s="53" cm="1">
        <f t="array" ref="U209">+INDEX(I209:T209,1,Settings!$C$4)</f>
        <v>0</v>
      </c>
      <c r="V209" s="53" cm="1">
        <f t="array" ref="V209">+INDEX(I209:T209,1,Settings!$C$4)</f>
        <v>0</v>
      </c>
      <c r="W209" s="53"/>
      <c r="X209" s="53">
        <f>V209+SUMIFS(postings!$T:$T,postings!$C:$C,'b-data'!X$2,postings!$D:$D,'b-data'!X$3,postings!$I:$I,'b-data'!$A209)-SUMIFS(postings!$W:$W,postings!$C:$C,'b-data'!X$2,postings!$D:$D,'b-data'!X$3,postings!$M:$M,'b-data'!$A209)</f>
        <v>0</v>
      </c>
      <c r="Y209" s="53">
        <f>X209+SUMIFS(postings!$T:$T,postings!$C:$C,'b-data'!Y$2,postings!$D:$D,'b-data'!Y$3,postings!$I:$I,'b-data'!$A209)-SUMIFS(postings!$W:$W,postings!$C:$C,'b-data'!Y$2,postings!$D:$D,'b-data'!Y$3,postings!$M:$M,'b-data'!$A209)</f>
        <v>0</v>
      </c>
      <c r="Z209" s="53">
        <f>Y209+SUMIFS(postings!$T:$T,postings!$C:$C,'b-data'!Z$2,postings!$D:$D,'b-data'!Z$3,postings!$I:$I,'b-data'!$A209)-SUMIFS(postings!$W:$W,postings!$C:$C,'b-data'!Z$2,postings!$D:$D,'b-data'!Z$3,postings!$M:$M,'b-data'!$A209)</f>
        <v>0</v>
      </c>
      <c r="AA209" s="53">
        <f>Z209+SUMIFS(postings!$T:$T,postings!$C:$C,'b-data'!AA$2,postings!$D:$D,'b-data'!AA$3,postings!$I:$I,'b-data'!$A209)-SUMIFS(postings!$W:$W,postings!$C:$C,'b-data'!AA$2,postings!$D:$D,'b-data'!AA$3,postings!$M:$M,'b-data'!$A209)</f>
        <v>0</v>
      </c>
      <c r="AB209" s="53">
        <f>AA209+SUMIFS(postings!$T:$T,postings!$C:$C,'b-data'!AB$2,postings!$D:$D,'b-data'!AB$3,postings!$I:$I,'b-data'!$A209)-SUMIFS(postings!$W:$W,postings!$C:$C,'b-data'!AB$2,postings!$D:$D,'b-data'!AB$3,postings!$M:$M,'b-data'!$A209)</f>
        <v>0</v>
      </c>
      <c r="AC209" s="53">
        <f>AB209+SUMIFS(postings!$T:$T,postings!$C:$C,'b-data'!AC$2,postings!$D:$D,'b-data'!AC$3,postings!$I:$I,'b-data'!$A209)-SUMIFS(postings!$W:$W,postings!$C:$C,'b-data'!AC$2,postings!$D:$D,'b-data'!AC$3,postings!$M:$M,'b-data'!$A209)</f>
        <v>0</v>
      </c>
      <c r="AD209" s="53">
        <f>AC209+SUMIFS(postings!$T:$T,postings!$C:$C,'b-data'!AD$2,postings!$D:$D,'b-data'!AD$3,postings!$I:$I,'b-data'!$A209)-SUMIFS(postings!$W:$W,postings!$C:$C,'b-data'!AD$2,postings!$D:$D,'b-data'!AD$3,postings!$M:$M,'b-data'!$A209)</f>
        <v>0</v>
      </c>
      <c r="AE209" s="53">
        <f>AD209+SUMIFS(postings!$T:$T,postings!$C:$C,'b-data'!AE$2,postings!$D:$D,'b-data'!AE$3,postings!$I:$I,'b-data'!$A209)-SUMIFS(postings!$W:$W,postings!$C:$C,'b-data'!AE$2,postings!$D:$D,'b-data'!AE$3,postings!$M:$M,'b-data'!$A209)</f>
        <v>0</v>
      </c>
      <c r="AF209" s="53">
        <f>AE209+SUMIFS(postings!$T:$T,postings!$C:$C,'b-data'!AF$2,postings!$D:$D,'b-data'!AF$3,postings!$I:$I,'b-data'!$A209)-SUMIFS(postings!$W:$W,postings!$C:$C,'b-data'!AF$2,postings!$D:$D,'b-data'!AF$3,postings!$M:$M,'b-data'!$A209)</f>
        <v>0</v>
      </c>
      <c r="AG209" s="53">
        <f>AF209+SUMIFS(postings!$T:$T,postings!$C:$C,'b-data'!AG$2,postings!$D:$D,'b-data'!AG$3,postings!$I:$I,'b-data'!$A209)-SUMIFS(postings!$W:$W,postings!$C:$C,'b-data'!AG$2,postings!$D:$D,'b-data'!AG$3,postings!$M:$M,'b-data'!$A209)</f>
        <v>0</v>
      </c>
      <c r="AH209" s="53">
        <f>AG209+SUMIFS(postings!$T:$T,postings!$C:$C,'b-data'!AH$2,postings!$D:$D,'b-data'!AH$3,postings!$I:$I,'b-data'!$A209)-SUMIFS(postings!$W:$W,postings!$C:$C,'b-data'!AH$2,postings!$D:$D,'b-data'!AH$3,postings!$M:$M,'b-data'!$A209)</f>
        <v>0</v>
      </c>
      <c r="AI209" s="53">
        <f>AH209+SUMIFS(postings!$T:$T,postings!$C:$C,'b-data'!AI$2,postings!$D:$D,'b-data'!AI$3,postings!$I:$I,'b-data'!$A209)-SUMIFS(postings!$W:$W,postings!$C:$C,'b-data'!AI$2,postings!$D:$D,'b-data'!AI$3,postings!$M:$M,'b-data'!$A209)</f>
        <v>0</v>
      </c>
      <c r="AJ209" s="53" cm="1">
        <f t="array" ref="AJ209">+INDEX(X209:AI209,1,Settings!$C$4)</f>
        <v>0</v>
      </c>
      <c r="AK209" s="53" cm="1">
        <f t="array" ref="AK209">+INDEX(X209:AI209,1,Settings!$C$4)</f>
        <v>0</v>
      </c>
      <c r="AL209" s="53"/>
      <c r="AM209" s="53">
        <f t="shared" si="405"/>
        <v>0</v>
      </c>
      <c r="AN209" s="53">
        <f t="shared" ref="AN209:AX209" si="434">+AM209</f>
        <v>0</v>
      </c>
      <c r="AO209" s="53">
        <f t="shared" si="434"/>
        <v>0</v>
      </c>
      <c r="AP209" s="53">
        <f t="shared" si="434"/>
        <v>0</v>
      </c>
      <c r="AQ209" s="53">
        <f t="shared" si="434"/>
        <v>0</v>
      </c>
      <c r="AR209" s="53">
        <f t="shared" si="434"/>
        <v>0</v>
      </c>
      <c r="AS209" s="53">
        <f t="shared" si="434"/>
        <v>0</v>
      </c>
      <c r="AT209" s="53">
        <f t="shared" si="434"/>
        <v>0</v>
      </c>
      <c r="AU209" s="53">
        <f t="shared" si="434"/>
        <v>0</v>
      </c>
      <c r="AV209" s="53">
        <f t="shared" si="434"/>
        <v>0</v>
      </c>
      <c r="AW209" s="53">
        <f t="shared" si="434"/>
        <v>0</v>
      </c>
      <c r="AX209" s="53">
        <f t="shared" si="434"/>
        <v>0</v>
      </c>
      <c r="AY209" s="53" cm="1">
        <f t="array" ref="AY209">+INDEX(AM209:AX209,1,Settings!$C$4)</f>
        <v>0</v>
      </c>
      <c r="AZ209" s="53">
        <f t="shared" si="407"/>
        <v>0</v>
      </c>
      <c r="BA209" s="53"/>
      <c r="BB209" s="53">
        <f t="shared" si="408"/>
        <v>0</v>
      </c>
      <c r="BC209" s="53">
        <f t="shared" ref="BC209:BN209" si="435">+BB209</f>
        <v>0</v>
      </c>
      <c r="BD209" s="53">
        <f t="shared" si="435"/>
        <v>0</v>
      </c>
      <c r="BE209" s="53">
        <f t="shared" si="435"/>
        <v>0</v>
      </c>
      <c r="BF209" s="53">
        <f t="shared" si="435"/>
        <v>0</v>
      </c>
      <c r="BG209" s="53">
        <f t="shared" si="435"/>
        <v>0</v>
      </c>
      <c r="BH209" s="53">
        <f t="shared" si="435"/>
        <v>0</v>
      </c>
      <c r="BI209" s="53">
        <f t="shared" si="435"/>
        <v>0</v>
      </c>
      <c r="BJ209" s="53">
        <f t="shared" si="435"/>
        <v>0</v>
      </c>
      <c r="BK209" s="53">
        <f t="shared" si="435"/>
        <v>0</v>
      </c>
      <c r="BL209" s="53">
        <f t="shared" si="435"/>
        <v>0</v>
      </c>
      <c r="BM209" s="53">
        <f t="shared" si="435"/>
        <v>0</v>
      </c>
      <c r="BN209" s="53">
        <f t="shared" si="435"/>
        <v>0</v>
      </c>
      <c r="BO209" s="53"/>
      <c r="BP209" s="53">
        <f t="shared" si="410"/>
        <v>0</v>
      </c>
      <c r="BQ209" s="53"/>
      <c r="BR209" s="53">
        <f t="shared" si="411"/>
        <v>0</v>
      </c>
    </row>
    <row r="210" spans="1:70" x14ac:dyDescent="0.2">
      <c r="A210" s="6">
        <v>1527</v>
      </c>
      <c r="B210" s="6" t="str">
        <f>+VLOOKUP(A210,masterfile!B:C,2,FALSE)</f>
        <v>Kautionen (größer 1 J)</v>
      </c>
      <c r="D210" s="53">
        <f>+SUMIF('[1]2017'!$A:$A,$A210,'[1]2017'!$C:$C)-SUMIF('[1]2017'!$E:$E,$A210,'[1]2017'!$G:$G)</f>
        <v>0</v>
      </c>
      <c r="E210" s="53">
        <f>+SUMIF('[1]2018'!$A:$A,$A210,'[1]2018'!$C:$C)-SUMIF('[1]2018'!$E:$E,$A210,'[1]2018'!$G:$G)+D210</f>
        <v>0</v>
      </c>
      <c r="F210" s="53">
        <f>+SUMIF('[1]2019'!$A:$A,$A210,'[1]2019'!$C:$C)-SUMIF('[1]2019'!$E:$E,$A210,'[1]2019'!$G:$G)+E210</f>
        <v>0</v>
      </c>
      <c r="G210" s="53">
        <f>+SUMIF('[1]2020'!$A:$A,$A210,'[1]2020'!$C:$C)-SUMIF('[1]2020'!$E:$E,$A210,'[1]2020'!$G:$G)+F210</f>
        <v>0</v>
      </c>
      <c r="H210" s="53"/>
      <c r="I210" s="53">
        <f>+(SUMIF('[1]2021'!$A:$A,$A210,'[1]2021'!$C:$C)-SUMIF('[1]2021'!$E:$E,$A210,'[1]2021'!$G:$G))/12+G210</f>
        <v>0</v>
      </c>
      <c r="J210" s="53">
        <f>+(SUMIF('[1]2021'!$A:$A,$A210,'[1]2021'!$C:$C)-SUMIF('[1]2021'!$E:$E,$A210,'[1]2021'!$G:$G))/12+I210</f>
        <v>0</v>
      </c>
      <c r="K210" s="53">
        <f>+(SUMIF('[1]2021'!$A:$A,$A210,'[1]2021'!$C:$C)-SUMIF('[1]2021'!$E:$E,$A210,'[1]2021'!$G:$G))/12+J210</f>
        <v>0</v>
      </c>
      <c r="L210" s="53">
        <f>+(SUMIF('[1]2021'!$A:$A,$A210,'[1]2021'!$C:$C)-SUMIF('[1]2021'!$E:$E,$A210,'[1]2021'!$G:$G))/12+K210</f>
        <v>0</v>
      </c>
      <c r="M210" s="53">
        <f>+(SUMIF('[1]2021'!$A:$A,$A210,'[1]2021'!$C:$C)-SUMIF('[1]2021'!$E:$E,$A210,'[1]2021'!$G:$G))/12+L210</f>
        <v>0</v>
      </c>
      <c r="N210" s="53">
        <f>+(SUMIF('[1]2021'!$A:$A,$A210,'[1]2021'!$C:$C)-SUMIF('[1]2021'!$E:$E,$A210,'[1]2021'!$G:$G))/12+M210</f>
        <v>0</v>
      </c>
      <c r="O210" s="53">
        <f>+(SUMIF('[1]2021'!$A:$A,$A210,'[1]2021'!$C:$C)-SUMIF('[1]2021'!$E:$E,$A210,'[1]2021'!$G:$G))/12+N210</f>
        <v>0</v>
      </c>
      <c r="P210" s="53">
        <f>+(SUMIF('[1]2021'!$A:$A,$A210,'[1]2021'!$C:$C)-SUMIF('[1]2021'!$E:$E,$A210,'[1]2021'!$G:$G))/12+O210</f>
        <v>0</v>
      </c>
      <c r="Q210" s="53">
        <f>+(SUMIF('[1]2021'!$A:$A,$A210,'[1]2021'!$C:$C)-SUMIF('[1]2021'!$E:$E,$A210,'[1]2021'!$G:$G))/12+P210</f>
        <v>0</v>
      </c>
      <c r="R210" s="53">
        <f>+(SUMIF('[1]2021'!$A:$A,$A210,'[1]2021'!$C:$C)-SUMIF('[1]2021'!$E:$E,$A210,'[1]2021'!$G:$G))/12+Q210</f>
        <v>0</v>
      </c>
      <c r="S210" s="53">
        <f>+(SUMIF('[1]2021'!$A:$A,$A210,'[1]2021'!$C:$C)-SUMIF('[1]2021'!$E:$E,$A210,'[1]2021'!$G:$G))/12+R210</f>
        <v>0</v>
      </c>
      <c r="T210" s="53">
        <f>+(SUMIF('[1]2021'!$A:$A,$A210,'[1]2021'!$C:$C)-SUMIF('[1]2021'!$E:$E,$A210,'[1]2021'!$G:$G))/12+S210</f>
        <v>0</v>
      </c>
      <c r="U210" s="53" cm="1">
        <f t="array" ref="U210">+INDEX(I210:T210,1,Settings!$C$4)</f>
        <v>0</v>
      </c>
      <c r="V210" s="53" cm="1">
        <f t="array" ref="V210">+INDEX(I210:T210,1,Settings!$C$4)</f>
        <v>0</v>
      </c>
      <c r="W210" s="53"/>
      <c r="X210" s="53">
        <f>V210+SUMIFS(postings!$T:$T,postings!$C:$C,'b-data'!X$2,postings!$D:$D,'b-data'!X$3,postings!$I:$I,'b-data'!$A210)-SUMIFS(postings!$W:$W,postings!$C:$C,'b-data'!X$2,postings!$D:$D,'b-data'!X$3,postings!$M:$M,'b-data'!$A210)</f>
        <v>0</v>
      </c>
      <c r="Y210" s="53">
        <f>X210+SUMIFS(postings!$T:$T,postings!$C:$C,'b-data'!Y$2,postings!$D:$D,'b-data'!Y$3,postings!$I:$I,'b-data'!$A210)-SUMIFS(postings!$W:$W,postings!$C:$C,'b-data'!Y$2,postings!$D:$D,'b-data'!Y$3,postings!$M:$M,'b-data'!$A210)</f>
        <v>0</v>
      </c>
      <c r="Z210" s="53">
        <f>Y210+SUMIFS(postings!$T:$T,postings!$C:$C,'b-data'!Z$2,postings!$D:$D,'b-data'!Z$3,postings!$I:$I,'b-data'!$A210)-SUMIFS(postings!$W:$W,postings!$C:$C,'b-data'!Z$2,postings!$D:$D,'b-data'!Z$3,postings!$M:$M,'b-data'!$A210)</f>
        <v>0</v>
      </c>
      <c r="AA210" s="53">
        <f>Z210+SUMIFS(postings!$T:$T,postings!$C:$C,'b-data'!AA$2,postings!$D:$D,'b-data'!AA$3,postings!$I:$I,'b-data'!$A210)-SUMIFS(postings!$W:$W,postings!$C:$C,'b-data'!AA$2,postings!$D:$D,'b-data'!AA$3,postings!$M:$M,'b-data'!$A210)</f>
        <v>0</v>
      </c>
      <c r="AB210" s="53">
        <f>AA210+SUMIFS(postings!$T:$T,postings!$C:$C,'b-data'!AB$2,postings!$D:$D,'b-data'!AB$3,postings!$I:$I,'b-data'!$A210)-SUMIFS(postings!$W:$W,postings!$C:$C,'b-data'!AB$2,postings!$D:$D,'b-data'!AB$3,postings!$M:$M,'b-data'!$A210)</f>
        <v>0</v>
      </c>
      <c r="AC210" s="53">
        <f>AB210+SUMIFS(postings!$T:$T,postings!$C:$C,'b-data'!AC$2,postings!$D:$D,'b-data'!AC$3,postings!$I:$I,'b-data'!$A210)-SUMIFS(postings!$W:$W,postings!$C:$C,'b-data'!AC$2,postings!$D:$D,'b-data'!AC$3,postings!$M:$M,'b-data'!$A210)</f>
        <v>0</v>
      </c>
      <c r="AD210" s="53">
        <f>AC210+SUMIFS(postings!$T:$T,postings!$C:$C,'b-data'!AD$2,postings!$D:$D,'b-data'!AD$3,postings!$I:$I,'b-data'!$A210)-SUMIFS(postings!$W:$W,postings!$C:$C,'b-data'!AD$2,postings!$D:$D,'b-data'!AD$3,postings!$M:$M,'b-data'!$A210)</f>
        <v>0</v>
      </c>
      <c r="AE210" s="53">
        <f>AD210+SUMIFS(postings!$T:$T,postings!$C:$C,'b-data'!AE$2,postings!$D:$D,'b-data'!AE$3,postings!$I:$I,'b-data'!$A210)-SUMIFS(postings!$W:$W,postings!$C:$C,'b-data'!AE$2,postings!$D:$D,'b-data'!AE$3,postings!$M:$M,'b-data'!$A210)</f>
        <v>0</v>
      </c>
      <c r="AF210" s="53">
        <f>AE210+SUMIFS(postings!$T:$T,postings!$C:$C,'b-data'!AF$2,postings!$D:$D,'b-data'!AF$3,postings!$I:$I,'b-data'!$A210)-SUMIFS(postings!$W:$W,postings!$C:$C,'b-data'!AF$2,postings!$D:$D,'b-data'!AF$3,postings!$M:$M,'b-data'!$A210)</f>
        <v>0</v>
      </c>
      <c r="AG210" s="53">
        <f>AF210+SUMIFS(postings!$T:$T,postings!$C:$C,'b-data'!AG$2,postings!$D:$D,'b-data'!AG$3,postings!$I:$I,'b-data'!$A210)-SUMIFS(postings!$W:$W,postings!$C:$C,'b-data'!AG$2,postings!$D:$D,'b-data'!AG$3,postings!$M:$M,'b-data'!$A210)</f>
        <v>0</v>
      </c>
      <c r="AH210" s="53">
        <f>AG210+SUMIFS(postings!$T:$T,postings!$C:$C,'b-data'!AH$2,postings!$D:$D,'b-data'!AH$3,postings!$I:$I,'b-data'!$A210)-SUMIFS(postings!$W:$W,postings!$C:$C,'b-data'!AH$2,postings!$D:$D,'b-data'!AH$3,postings!$M:$M,'b-data'!$A210)</f>
        <v>0</v>
      </c>
      <c r="AI210" s="53">
        <f>AH210+SUMIFS(postings!$T:$T,postings!$C:$C,'b-data'!AI$2,postings!$D:$D,'b-data'!AI$3,postings!$I:$I,'b-data'!$A210)-SUMIFS(postings!$W:$W,postings!$C:$C,'b-data'!AI$2,postings!$D:$D,'b-data'!AI$3,postings!$M:$M,'b-data'!$A210)</f>
        <v>0</v>
      </c>
      <c r="AJ210" s="53" cm="1">
        <f t="array" ref="AJ210">+INDEX(X210:AI210,1,Settings!$C$4)</f>
        <v>0</v>
      </c>
      <c r="AK210" s="53" cm="1">
        <f t="array" ref="AK210">+INDEX(X210:AI210,1,Settings!$C$4)</f>
        <v>0</v>
      </c>
      <c r="AL210" s="53"/>
      <c r="AM210" s="53">
        <f t="shared" si="405"/>
        <v>0</v>
      </c>
      <c r="AN210" s="53">
        <f t="shared" ref="AN210:AX210" si="436">+AM210</f>
        <v>0</v>
      </c>
      <c r="AO210" s="53">
        <f t="shared" si="436"/>
        <v>0</v>
      </c>
      <c r="AP210" s="53">
        <f t="shared" si="436"/>
        <v>0</v>
      </c>
      <c r="AQ210" s="53">
        <f t="shared" si="436"/>
        <v>0</v>
      </c>
      <c r="AR210" s="53">
        <f t="shared" si="436"/>
        <v>0</v>
      </c>
      <c r="AS210" s="53">
        <f t="shared" si="436"/>
        <v>0</v>
      </c>
      <c r="AT210" s="53">
        <f t="shared" si="436"/>
        <v>0</v>
      </c>
      <c r="AU210" s="53">
        <f t="shared" si="436"/>
        <v>0</v>
      </c>
      <c r="AV210" s="53">
        <f t="shared" si="436"/>
        <v>0</v>
      </c>
      <c r="AW210" s="53">
        <f t="shared" si="436"/>
        <v>0</v>
      </c>
      <c r="AX210" s="53">
        <f t="shared" si="436"/>
        <v>0</v>
      </c>
      <c r="AY210" s="53" cm="1">
        <f t="array" ref="AY210">+INDEX(AM210:AX210,1,Settings!$C$4)</f>
        <v>0</v>
      </c>
      <c r="AZ210" s="53">
        <f t="shared" si="407"/>
        <v>0</v>
      </c>
      <c r="BA210" s="53"/>
      <c r="BB210" s="53">
        <f t="shared" si="408"/>
        <v>0</v>
      </c>
      <c r="BC210" s="53">
        <f t="shared" ref="BC210:BN210" si="437">+BB210</f>
        <v>0</v>
      </c>
      <c r="BD210" s="53">
        <f t="shared" si="437"/>
        <v>0</v>
      </c>
      <c r="BE210" s="53">
        <f t="shared" si="437"/>
        <v>0</v>
      </c>
      <c r="BF210" s="53">
        <f t="shared" si="437"/>
        <v>0</v>
      </c>
      <c r="BG210" s="53">
        <f t="shared" si="437"/>
        <v>0</v>
      </c>
      <c r="BH210" s="53">
        <f t="shared" si="437"/>
        <v>0</v>
      </c>
      <c r="BI210" s="53">
        <f t="shared" si="437"/>
        <v>0</v>
      </c>
      <c r="BJ210" s="53">
        <f t="shared" si="437"/>
        <v>0</v>
      </c>
      <c r="BK210" s="53">
        <f t="shared" si="437"/>
        <v>0</v>
      </c>
      <c r="BL210" s="53">
        <f t="shared" si="437"/>
        <v>0</v>
      </c>
      <c r="BM210" s="53">
        <f t="shared" si="437"/>
        <v>0</v>
      </c>
      <c r="BN210" s="53">
        <f t="shared" si="437"/>
        <v>0</v>
      </c>
      <c r="BO210" s="53"/>
      <c r="BP210" s="53">
        <f t="shared" si="410"/>
        <v>0</v>
      </c>
      <c r="BQ210" s="53"/>
      <c r="BR210" s="53">
        <f t="shared" si="411"/>
        <v>0</v>
      </c>
    </row>
    <row r="211" spans="1:70" x14ac:dyDescent="0.2">
      <c r="A211" s="6">
        <v>1528</v>
      </c>
      <c r="B211" s="6" t="str">
        <f>+VLOOKUP(A211,masterfile!B:C,2,FALSE)</f>
        <v>Nachträgl. abz. Vorsteuer § 15a (2) UStG</v>
      </c>
      <c r="D211" s="53">
        <f>+SUMIF('[1]2017'!$A:$A,$A211,'[1]2017'!$C:$C)-SUMIF('[1]2017'!$E:$E,$A211,'[1]2017'!$G:$G)</f>
        <v>0</v>
      </c>
      <c r="E211" s="53">
        <f>+SUMIF('[1]2018'!$A:$A,$A211,'[1]2018'!$C:$C)-SUMIF('[1]2018'!$E:$E,$A211,'[1]2018'!$G:$G)+D211</f>
        <v>0</v>
      </c>
      <c r="F211" s="53">
        <f>+SUMIF('[1]2019'!$A:$A,$A211,'[1]2019'!$C:$C)-SUMIF('[1]2019'!$E:$E,$A211,'[1]2019'!$G:$G)+E211</f>
        <v>0</v>
      </c>
      <c r="G211" s="53">
        <f>+SUMIF('[1]2020'!$A:$A,$A211,'[1]2020'!$C:$C)-SUMIF('[1]2020'!$E:$E,$A211,'[1]2020'!$G:$G)+F211</f>
        <v>0</v>
      </c>
      <c r="H211" s="53"/>
      <c r="I211" s="53">
        <f>+(SUMIF('[1]2021'!$A:$A,$A211,'[1]2021'!$C:$C)-SUMIF('[1]2021'!$E:$E,$A211,'[1]2021'!$G:$G))/12+G211</f>
        <v>0</v>
      </c>
      <c r="J211" s="53">
        <f>+(SUMIF('[1]2021'!$A:$A,$A211,'[1]2021'!$C:$C)-SUMIF('[1]2021'!$E:$E,$A211,'[1]2021'!$G:$G))/12+I211</f>
        <v>0</v>
      </c>
      <c r="K211" s="53">
        <f>+(SUMIF('[1]2021'!$A:$A,$A211,'[1]2021'!$C:$C)-SUMIF('[1]2021'!$E:$E,$A211,'[1]2021'!$G:$G))/12+J211</f>
        <v>0</v>
      </c>
      <c r="L211" s="53">
        <f>+(SUMIF('[1]2021'!$A:$A,$A211,'[1]2021'!$C:$C)-SUMIF('[1]2021'!$E:$E,$A211,'[1]2021'!$G:$G))/12+K211</f>
        <v>0</v>
      </c>
      <c r="M211" s="53">
        <f>+(SUMIF('[1]2021'!$A:$A,$A211,'[1]2021'!$C:$C)-SUMIF('[1]2021'!$E:$E,$A211,'[1]2021'!$G:$G))/12+L211</f>
        <v>0</v>
      </c>
      <c r="N211" s="53">
        <f>+(SUMIF('[1]2021'!$A:$A,$A211,'[1]2021'!$C:$C)-SUMIF('[1]2021'!$E:$E,$A211,'[1]2021'!$G:$G))/12+M211</f>
        <v>0</v>
      </c>
      <c r="O211" s="53">
        <f>+(SUMIF('[1]2021'!$A:$A,$A211,'[1]2021'!$C:$C)-SUMIF('[1]2021'!$E:$E,$A211,'[1]2021'!$G:$G))/12+N211</f>
        <v>0</v>
      </c>
      <c r="P211" s="53">
        <f>+(SUMIF('[1]2021'!$A:$A,$A211,'[1]2021'!$C:$C)-SUMIF('[1]2021'!$E:$E,$A211,'[1]2021'!$G:$G))/12+O211</f>
        <v>0</v>
      </c>
      <c r="Q211" s="53">
        <f>+(SUMIF('[1]2021'!$A:$A,$A211,'[1]2021'!$C:$C)-SUMIF('[1]2021'!$E:$E,$A211,'[1]2021'!$G:$G))/12+P211</f>
        <v>0</v>
      </c>
      <c r="R211" s="53">
        <f>+(SUMIF('[1]2021'!$A:$A,$A211,'[1]2021'!$C:$C)-SUMIF('[1]2021'!$E:$E,$A211,'[1]2021'!$G:$G))/12+Q211</f>
        <v>0</v>
      </c>
      <c r="S211" s="53">
        <f>+(SUMIF('[1]2021'!$A:$A,$A211,'[1]2021'!$C:$C)-SUMIF('[1]2021'!$E:$E,$A211,'[1]2021'!$G:$G))/12+R211</f>
        <v>0</v>
      </c>
      <c r="T211" s="53">
        <f>+(SUMIF('[1]2021'!$A:$A,$A211,'[1]2021'!$C:$C)-SUMIF('[1]2021'!$E:$E,$A211,'[1]2021'!$G:$G))/12+S211</f>
        <v>0</v>
      </c>
      <c r="U211" s="53" cm="1">
        <f t="array" ref="U211">+INDEX(I211:T211,1,Settings!$C$4)</f>
        <v>0</v>
      </c>
      <c r="V211" s="53" cm="1">
        <f t="array" ref="V211">+INDEX(I211:T211,1,Settings!$C$4)</f>
        <v>0</v>
      </c>
      <c r="W211" s="53"/>
      <c r="X211" s="53">
        <f>V211+SUMIFS(postings!$T:$T,postings!$C:$C,'b-data'!X$2,postings!$D:$D,'b-data'!X$3,postings!$I:$I,'b-data'!$A211)-SUMIFS(postings!$W:$W,postings!$C:$C,'b-data'!X$2,postings!$D:$D,'b-data'!X$3,postings!$M:$M,'b-data'!$A211)</f>
        <v>0</v>
      </c>
      <c r="Y211" s="53">
        <f>X211+SUMIFS(postings!$T:$T,postings!$C:$C,'b-data'!Y$2,postings!$D:$D,'b-data'!Y$3,postings!$I:$I,'b-data'!$A211)-SUMIFS(postings!$W:$W,postings!$C:$C,'b-data'!Y$2,postings!$D:$D,'b-data'!Y$3,postings!$M:$M,'b-data'!$A211)</f>
        <v>0</v>
      </c>
      <c r="Z211" s="53">
        <f>Y211+SUMIFS(postings!$T:$T,postings!$C:$C,'b-data'!Z$2,postings!$D:$D,'b-data'!Z$3,postings!$I:$I,'b-data'!$A211)-SUMIFS(postings!$W:$W,postings!$C:$C,'b-data'!Z$2,postings!$D:$D,'b-data'!Z$3,postings!$M:$M,'b-data'!$A211)</f>
        <v>0</v>
      </c>
      <c r="AA211" s="53">
        <f>Z211+SUMIFS(postings!$T:$T,postings!$C:$C,'b-data'!AA$2,postings!$D:$D,'b-data'!AA$3,postings!$I:$I,'b-data'!$A211)-SUMIFS(postings!$W:$W,postings!$C:$C,'b-data'!AA$2,postings!$D:$D,'b-data'!AA$3,postings!$M:$M,'b-data'!$A211)</f>
        <v>0</v>
      </c>
      <c r="AB211" s="53">
        <f>AA211+SUMIFS(postings!$T:$T,postings!$C:$C,'b-data'!AB$2,postings!$D:$D,'b-data'!AB$3,postings!$I:$I,'b-data'!$A211)-SUMIFS(postings!$W:$W,postings!$C:$C,'b-data'!AB$2,postings!$D:$D,'b-data'!AB$3,postings!$M:$M,'b-data'!$A211)</f>
        <v>0</v>
      </c>
      <c r="AC211" s="53">
        <f>AB211+SUMIFS(postings!$T:$T,postings!$C:$C,'b-data'!AC$2,postings!$D:$D,'b-data'!AC$3,postings!$I:$I,'b-data'!$A211)-SUMIFS(postings!$W:$W,postings!$C:$C,'b-data'!AC$2,postings!$D:$D,'b-data'!AC$3,postings!$M:$M,'b-data'!$A211)</f>
        <v>0</v>
      </c>
      <c r="AD211" s="53">
        <f>AC211+SUMIFS(postings!$T:$T,postings!$C:$C,'b-data'!AD$2,postings!$D:$D,'b-data'!AD$3,postings!$I:$I,'b-data'!$A211)-SUMIFS(postings!$W:$W,postings!$C:$C,'b-data'!AD$2,postings!$D:$D,'b-data'!AD$3,postings!$M:$M,'b-data'!$A211)</f>
        <v>0</v>
      </c>
      <c r="AE211" s="53">
        <f>AD211+SUMIFS(postings!$T:$T,postings!$C:$C,'b-data'!AE$2,postings!$D:$D,'b-data'!AE$3,postings!$I:$I,'b-data'!$A211)-SUMIFS(postings!$W:$W,postings!$C:$C,'b-data'!AE$2,postings!$D:$D,'b-data'!AE$3,postings!$M:$M,'b-data'!$A211)</f>
        <v>0</v>
      </c>
      <c r="AF211" s="53">
        <f>AE211+SUMIFS(postings!$T:$T,postings!$C:$C,'b-data'!AF$2,postings!$D:$D,'b-data'!AF$3,postings!$I:$I,'b-data'!$A211)-SUMIFS(postings!$W:$W,postings!$C:$C,'b-data'!AF$2,postings!$D:$D,'b-data'!AF$3,postings!$M:$M,'b-data'!$A211)</f>
        <v>0</v>
      </c>
      <c r="AG211" s="53">
        <f>AF211+SUMIFS(postings!$T:$T,postings!$C:$C,'b-data'!AG$2,postings!$D:$D,'b-data'!AG$3,postings!$I:$I,'b-data'!$A211)-SUMIFS(postings!$W:$W,postings!$C:$C,'b-data'!AG$2,postings!$D:$D,'b-data'!AG$3,postings!$M:$M,'b-data'!$A211)</f>
        <v>0</v>
      </c>
      <c r="AH211" s="53">
        <f>AG211+SUMIFS(postings!$T:$T,postings!$C:$C,'b-data'!AH$2,postings!$D:$D,'b-data'!AH$3,postings!$I:$I,'b-data'!$A211)-SUMIFS(postings!$W:$W,postings!$C:$C,'b-data'!AH$2,postings!$D:$D,'b-data'!AH$3,postings!$M:$M,'b-data'!$A211)</f>
        <v>0</v>
      </c>
      <c r="AI211" s="53">
        <f>AH211+SUMIFS(postings!$T:$T,postings!$C:$C,'b-data'!AI$2,postings!$D:$D,'b-data'!AI$3,postings!$I:$I,'b-data'!$A211)-SUMIFS(postings!$W:$W,postings!$C:$C,'b-data'!AI$2,postings!$D:$D,'b-data'!AI$3,postings!$M:$M,'b-data'!$A211)</f>
        <v>0</v>
      </c>
      <c r="AJ211" s="53" cm="1">
        <f t="array" ref="AJ211">+INDEX(X211:AI211,1,Settings!$C$4)</f>
        <v>0</v>
      </c>
      <c r="AK211" s="53" cm="1">
        <f t="array" ref="AK211">+INDEX(X211:AI211,1,Settings!$C$4)</f>
        <v>0</v>
      </c>
      <c r="AL211" s="53"/>
      <c r="AM211" s="53">
        <f t="shared" si="405"/>
        <v>0</v>
      </c>
      <c r="AN211" s="53">
        <f t="shared" ref="AN211:AX211" si="438">+AM211</f>
        <v>0</v>
      </c>
      <c r="AO211" s="53">
        <f t="shared" si="438"/>
        <v>0</v>
      </c>
      <c r="AP211" s="53">
        <f t="shared" si="438"/>
        <v>0</v>
      </c>
      <c r="AQ211" s="53">
        <f t="shared" si="438"/>
        <v>0</v>
      </c>
      <c r="AR211" s="53">
        <f t="shared" si="438"/>
        <v>0</v>
      </c>
      <c r="AS211" s="53">
        <f t="shared" si="438"/>
        <v>0</v>
      </c>
      <c r="AT211" s="53">
        <f t="shared" si="438"/>
        <v>0</v>
      </c>
      <c r="AU211" s="53">
        <f t="shared" si="438"/>
        <v>0</v>
      </c>
      <c r="AV211" s="53">
        <f t="shared" si="438"/>
        <v>0</v>
      </c>
      <c r="AW211" s="53">
        <f t="shared" si="438"/>
        <v>0</v>
      </c>
      <c r="AX211" s="53">
        <f t="shared" si="438"/>
        <v>0</v>
      </c>
      <c r="AY211" s="53" cm="1">
        <f t="array" ref="AY211">+INDEX(AM211:AX211,1,Settings!$C$4)</f>
        <v>0</v>
      </c>
      <c r="AZ211" s="53">
        <f t="shared" si="407"/>
        <v>0</v>
      </c>
      <c r="BA211" s="53"/>
      <c r="BB211" s="53">
        <f t="shared" si="408"/>
        <v>0</v>
      </c>
      <c r="BC211" s="53">
        <f t="shared" ref="BC211:BN211" si="439">+BB211</f>
        <v>0</v>
      </c>
      <c r="BD211" s="53">
        <f t="shared" si="439"/>
        <v>0</v>
      </c>
      <c r="BE211" s="53">
        <f t="shared" si="439"/>
        <v>0</v>
      </c>
      <c r="BF211" s="53">
        <f t="shared" si="439"/>
        <v>0</v>
      </c>
      <c r="BG211" s="53">
        <f t="shared" si="439"/>
        <v>0</v>
      </c>
      <c r="BH211" s="53">
        <f t="shared" si="439"/>
        <v>0</v>
      </c>
      <c r="BI211" s="53">
        <f t="shared" si="439"/>
        <v>0</v>
      </c>
      <c r="BJ211" s="53">
        <f t="shared" si="439"/>
        <v>0</v>
      </c>
      <c r="BK211" s="53">
        <f t="shared" si="439"/>
        <v>0</v>
      </c>
      <c r="BL211" s="53">
        <f t="shared" si="439"/>
        <v>0</v>
      </c>
      <c r="BM211" s="53">
        <f t="shared" si="439"/>
        <v>0</v>
      </c>
      <c r="BN211" s="53">
        <f t="shared" si="439"/>
        <v>0</v>
      </c>
      <c r="BO211" s="53"/>
      <c r="BP211" s="53">
        <f t="shared" si="410"/>
        <v>0</v>
      </c>
      <c r="BQ211" s="53"/>
      <c r="BR211" s="53">
        <f t="shared" si="411"/>
        <v>0</v>
      </c>
    </row>
    <row r="212" spans="1:70" x14ac:dyDescent="0.2">
      <c r="A212" s="6">
        <v>1529</v>
      </c>
      <c r="B212" s="6" t="str">
        <f>+VLOOKUP(A212,masterfile!B:C,2,FALSE)</f>
        <v>Zurückzuzahlende Vorsteuer §15a (2) UStG</v>
      </c>
      <c r="D212" s="53">
        <f>+SUMIF('[1]2017'!$A:$A,$A212,'[1]2017'!$C:$C)-SUMIF('[1]2017'!$E:$E,$A212,'[1]2017'!$G:$G)</f>
        <v>0</v>
      </c>
      <c r="E212" s="53">
        <f>+SUMIF('[1]2018'!$A:$A,$A212,'[1]2018'!$C:$C)-SUMIF('[1]2018'!$E:$E,$A212,'[1]2018'!$G:$G)+D212</f>
        <v>0</v>
      </c>
      <c r="F212" s="53">
        <f>+SUMIF('[1]2019'!$A:$A,$A212,'[1]2019'!$C:$C)-SUMIF('[1]2019'!$E:$E,$A212,'[1]2019'!$G:$G)+E212</f>
        <v>0</v>
      </c>
      <c r="G212" s="53">
        <f>+SUMIF('[1]2020'!$A:$A,$A212,'[1]2020'!$C:$C)-SUMIF('[1]2020'!$E:$E,$A212,'[1]2020'!$G:$G)+F212</f>
        <v>0</v>
      </c>
      <c r="H212" s="53"/>
      <c r="I212" s="53">
        <f>+(SUMIF('[1]2021'!$A:$A,$A212,'[1]2021'!$C:$C)-SUMIF('[1]2021'!$E:$E,$A212,'[1]2021'!$G:$G))/12+G212</f>
        <v>0</v>
      </c>
      <c r="J212" s="53">
        <f>+(SUMIF('[1]2021'!$A:$A,$A212,'[1]2021'!$C:$C)-SUMIF('[1]2021'!$E:$E,$A212,'[1]2021'!$G:$G))/12+I212</f>
        <v>0</v>
      </c>
      <c r="K212" s="53">
        <f>+(SUMIF('[1]2021'!$A:$A,$A212,'[1]2021'!$C:$C)-SUMIF('[1]2021'!$E:$E,$A212,'[1]2021'!$G:$G))/12+J212</f>
        <v>0</v>
      </c>
      <c r="L212" s="53">
        <f>+(SUMIF('[1]2021'!$A:$A,$A212,'[1]2021'!$C:$C)-SUMIF('[1]2021'!$E:$E,$A212,'[1]2021'!$G:$G))/12+K212</f>
        <v>0</v>
      </c>
      <c r="M212" s="53">
        <f>+(SUMIF('[1]2021'!$A:$A,$A212,'[1]2021'!$C:$C)-SUMIF('[1]2021'!$E:$E,$A212,'[1]2021'!$G:$G))/12+L212</f>
        <v>0</v>
      </c>
      <c r="N212" s="53">
        <f>+(SUMIF('[1]2021'!$A:$A,$A212,'[1]2021'!$C:$C)-SUMIF('[1]2021'!$E:$E,$A212,'[1]2021'!$G:$G))/12+M212</f>
        <v>0</v>
      </c>
      <c r="O212" s="53">
        <f>+(SUMIF('[1]2021'!$A:$A,$A212,'[1]2021'!$C:$C)-SUMIF('[1]2021'!$E:$E,$A212,'[1]2021'!$G:$G))/12+N212</f>
        <v>0</v>
      </c>
      <c r="P212" s="53">
        <f>+(SUMIF('[1]2021'!$A:$A,$A212,'[1]2021'!$C:$C)-SUMIF('[1]2021'!$E:$E,$A212,'[1]2021'!$G:$G))/12+O212</f>
        <v>0</v>
      </c>
      <c r="Q212" s="53">
        <f>+(SUMIF('[1]2021'!$A:$A,$A212,'[1]2021'!$C:$C)-SUMIF('[1]2021'!$E:$E,$A212,'[1]2021'!$G:$G))/12+P212</f>
        <v>0</v>
      </c>
      <c r="R212" s="53">
        <f>+(SUMIF('[1]2021'!$A:$A,$A212,'[1]2021'!$C:$C)-SUMIF('[1]2021'!$E:$E,$A212,'[1]2021'!$G:$G))/12+Q212</f>
        <v>0</v>
      </c>
      <c r="S212" s="53">
        <f>+(SUMIF('[1]2021'!$A:$A,$A212,'[1]2021'!$C:$C)-SUMIF('[1]2021'!$E:$E,$A212,'[1]2021'!$G:$G))/12+R212</f>
        <v>0</v>
      </c>
      <c r="T212" s="53">
        <f>+(SUMIF('[1]2021'!$A:$A,$A212,'[1]2021'!$C:$C)-SUMIF('[1]2021'!$E:$E,$A212,'[1]2021'!$G:$G))/12+S212</f>
        <v>0</v>
      </c>
      <c r="U212" s="53" cm="1">
        <f t="array" ref="U212">+INDEX(I212:T212,1,Settings!$C$4)</f>
        <v>0</v>
      </c>
      <c r="V212" s="53" cm="1">
        <f t="array" ref="V212">+INDEX(I212:T212,1,Settings!$C$4)</f>
        <v>0</v>
      </c>
      <c r="W212" s="53"/>
      <c r="X212" s="53">
        <f>V212+SUMIFS(postings!$T:$T,postings!$C:$C,'b-data'!X$2,postings!$D:$D,'b-data'!X$3,postings!$I:$I,'b-data'!$A212)-SUMIFS(postings!$W:$W,postings!$C:$C,'b-data'!X$2,postings!$D:$D,'b-data'!X$3,postings!$M:$M,'b-data'!$A212)</f>
        <v>0</v>
      </c>
      <c r="Y212" s="53">
        <f>X212+SUMIFS(postings!$T:$T,postings!$C:$C,'b-data'!Y$2,postings!$D:$D,'b-data'!Y$3,postings!$I:$I,'b-data'!$A212)-SUMIFS(postings!$W:$W,postings!$C:$C,'b-data'!Y$2,postings!$D:$D,'b-data'!Y$3,postings!$M:$M,'b-data'!$A212)</f>
        <v>0</v>
      </c>
      <c r="Z212" s="53">
        <f>Y212+SUMIFS(postings!$T:$T,postings!$C:$C,'b-data'!Z$2,postings!$D:$D,'b-data'!Z$3,postings!$I:$I,'b-data'!$A212)-SUMIFS(postings!$W:$W,postings!$C:$C,'b-data'!Z$2,postings!$D:$D,'b-data'!Z$3,postings!$M:$M,'b-data'!$A212)</f>
        <v>0</v>
      </c>
      <c r="AA212" s="53">
        <f>Z212+SUMIFS(postings!$T:$T,postings!$C:$C,'b-data'!AA$2,postings!$D:$D,'b-data'!AA$3,postings!$I:$I,'b-data'!$A212)-SUMIFS(postings!$W:$W,postings!$C:$C,'b-data'!AA$2,postings!$D:$D,'b-data'!AA$3,postings!$M:$M,'b-data'!$A212)</f>
        <v>0</v>
      </c>
      <c r="AB212" s="53">
        <f>AA212+SUMIFS(postings!$T:$T,postings!$C:$C,'b-data'!AB$2,postings!$D:$D,'b-data'!AB$3,postings!$I:$I,'b-data'!$A212)-SUMIFS(postings!$W:$W,postings!$C:$C,'b-data'!AB$2,postings!$D:$D,'b-data'!AB$3,postings!$M:$M,'b-data'!$A212)</f>
        <v>0</v>
      </c>
      <c r="AC212" s="53">
        <f>AB212+SUMIFS(postings!$T:$T,postings!$C:$C,'b-data'!AC$2,postings!$D:$D,'b-data'!AC$3,postings!$I:$I,'b-data'!$A212)-SUMIFS(postings!$W:$W,postings!$C:$C,'b-data'!AC$2,postings!$D:$D,'b-data'!AC$3,postings!$M:$M,'b-data'!$A212)</f>
        <v>0</v>
      </c>
      <c r="AD212" s="53">
        <f>AC212+SUMIFS(postings!$T:$T,postings!$C:$C,'b-data'!AD$2,postings!$D:$D,'b-data'!AD$3,postings!$I:$I,'b-data'!$A212)-SUMIFS(postings!$W:$W,postings!$C:$C,'b-data'!AD$2,postings!$D:$D,'b-data'!AD$3,postings!$M:$M,'b-data'!$A212)</f>
        <v>0</v>
      </c>
      <c r="AE212" s="53">
        <f>AD212+SUMIFS(postings!$T:$T,postings!$C:$C,'b-data'!AE$2,postings!$D:$D,'b-data'!AE$3,postings!$I:$I,'b-data'!$A212)-SUMIFS(postings!$W:$W,postings!$C:$C,'b-data'!AE$2,postings!$D:$D,'b-data'!AE$3,postings!$M:$M,'b-data'!$A212)</f>
        <v>0</v>
      </c>
      <c r="AF212" s="53">
        <f>AE212+SUMIFS(postings!$T:$T,postings!$C:$C,'b-data'!AF$2,postings!$D:$D,'b-data'!AF$3,postings!$I:$I,'b-data'!$A212)-SUMIFS(postings!$W:$W,postings!$C:$C,'b-data'!AF$2,postings!$D:$D,'b-data'!AF$3,postings!$M:$M,'b-data'!$A212)</f>
        <v>0</v>
      </c>
      <c r="AG212" s="53">
        <f>AF212+SUMIFS(postings!$T:$T,postings!$C:$C,'b-data'!AG$2,postings!$D:$D,'b-data'!AG$3,postings!$I:$I,'b-data'!$A212)-SUMIFS(postings!$W:$W,postings!$C:$C,'b-data'!AG$2,postings!$D:$D,'b-data'!AG$3,postings!$M:$M,'b-data'!$A212)</f>
        <v>0</v>
      </c>
      <c r="AH212" s="53">
        <f>AG212+SUMIFS(postings!$T:$T,postings!$C:$C,'b-data'!AH$2,postings!$D:$D,'b-data'!AH$3,postings!$I:$I,'b-data'!$A212)-SUMIFS(postings!$W:$W,postings!$C:$C,'b-data'!AH$2,postings!$D:$D,'b-data'!AH$3,postings!$M:$M,'b-data'!$A212)</f>
        <v>0</v>
      </c>
      <c r="AI212" s="53">
        <f>AH212+SUMIFS(postings!$T:$T,postings!$C:$C,'b-data'!AI$2,postings!$D:$D,'b-data'!AI$3,postings!$I:$I,'b-data'!$A212)-SUMIFS(postings!$W:$W,postings!$C:$C,'b-data'!AI$2,postings!$D:$D,'b-data'!AI$3,postings!$M:$M,'b-data'!$A212)</f>
        <v>0</v>
      </c>
      <c r="AJ212" s="53" cm="1">
        <f t="array" ref="AJ212">+INDEX(X212:AI212,1,Settings!$C$4)</f>
        <v>0</v>
      </c>
      <c r="AK212" s="53" cm="1">
        <f t="array" ref="AK212">+INDEX(X212:AI212,1,Settings!$C$4)</f>
        <v>0</v>
      </c>
      <c r="AL212" s="53"/>
      <c r="AM212" s="53">
        <f t="shared" si="405"/>
        <v>0</v>
      </c>
      <c r="AN212" s="53">
        <f t="shared" ref="AN212:AX212" si="440">+AM212</f>
        <v>0</v>
      </c>
      <c r="AO212" s="53">
        <f t="shared" si="440"/>
        <v>0</v>
      </c>
      <c r="AP212" s="53">
        <f t="shared" si="440"/>
        <v>0</v>
      </c>
      <c r="AQ212" s="53">
        <f t="shared" si="440"/>
        <v>0</v>
      </c>
      <c r="AR212" s="53">
        <f t="shared" si="440"/>
        <v>0</v>
      </c>
      <c r="AS212" s="53">
        <f t="shared" si="440"/>
        <v>0</v>
      </c>
      <c r="AT212" s="53">
        <f t="shared" si="440"/>
        <v>0</v>
      </c>
      <c r="AU212" s="53">
        <f t="shared" si="440"/>
        <v>0</v>
      </c>
      <c r="AV212" s="53">
        <f t="shared" si="440"/>
        <v>0</v>
      </c>
      <c r="AW212" s="53">
        <f t="shared" si="440"/>
        <v>0</v>
      </c>
      <c r="AX212" s="53">
        <f t="shared" si="440"/>
        <v>0</v>
      </c>
      <c r="AY212" s="53" cm="1">
        <f t="array" ref="AY212">+INDEX(AM212:AX212,1,Settings!$C$4)</f>
        <v>0</v>
      </c>
      <c r="AZ212" s="53">
        <f t="shared" si="407"/>
        <v>0</v>
      </c>
      <c r="BA212" s="53"/>
      <c r="BB212" s="53">
        <f t="shared" si="408"/>
        <v>0</v>
      </c>
      <c r="BC212" s="53">
        <f t="shared" ref="BC212:BN212" si="441">+BB212</f>
        <v>0</v>
      </c>
      <c r="BD212" s="53">
        <f t="shared" si="441"/>
        <v>0</v>
      </c>
      <c r="BE212" s="53">
        <f t="shared" si="441"/>
        <v>0</v>
      </c>
      <c r="BF212" s="53">
        <f t="shared" si="441"/>
        <v>0</v>
      </c>
      <c r="BG212" s="53">
        <f t="shared" si="441"/>
        <v>0</v>
      </c>
      <c r="BH212" s="53">
        <f t="shared" si="441"/>
        <v>0</v>
      </c>
      <c r="BI212" s="53">
        <f t="shared" si="441"/>
        <v>0</v>
      </c>
      <c r="BJ212" s="53">
        <f t="shared" si="441"/>
        <v>0</v>
      </c>
      <c r="BK212" s="53">
        <f t="shared" si="441"/>
        <v>0</v>
      </c>
      <c r="BL212" s="53">
        <f t="shared" si="441"/>
        <v>0</v>
      </c>
      <c r="BM212" s="53">
        <f t="shared" si="441"/>
        <v>0</v>
      </c>
      <c r="BN212" s="53">
        <f t="shared" si="441"/>
        <v>0</v>
      </c>
      <c r="BO212" s="53"/>
      <c r="BP212" s="53">
        <f t="shared" si="410"/>
        <v>0</v>
      </c>
      <c r="BQ212" s="53"/>
      <c r="BR212" s="53">
        <f t="shared" si="411"/>
        <v>0</v>
      </c>
    </row>
    <row r="213" spans="1:70" x14ac:dyDescent="0.2">
      <c r="A213" s="6">
        <v>1530</v>
      </c>
      <c r="B213" s="6" t="str">
        <f>+VLOOKUP(A213,masterfile!B:C,2,FALSE)</f>
        <v>Forderg. gg. Personal Lohn- und Gehalt</v>
      </c>
      <c r="D213" s="53">
        <f>+SUMIF('[1]2017'!$A:$A,$A213,'[1]2017'!$C:$C)-SUMIF('[1]2017'!$E:$E,$A213,'[1]2017'!$G:$G)</f>
        <v>0</v>
      </c>
      <c r="E213" s="53">
        <f>+SUMIF('[1]2018'!$A:$A,$A213,'[1]2018'!$C:$C)-SUMIF('[1]2018'!$E:$E,$A213,'[1]2018'!$G:$G)+D213</f>
        <v>0</v>
      </c>
      <c r="F213" s="53">
        <f>+SUMIF('[1]2019'!$A:$A,$A213,'[1]2019'!$C:$C)-SUMIF('[1]2019'!$E:$E,$A213,'[1]2019'!$G:$G)+E213</f>
        <v>0</v>
      </c>
      <c r="G213" s="53">
        <f>+SUMIF('[1]2020'!$A:$A,$A213,'[1]2020'!$C:$C)-SUMIF('[1]2020'!$E:$E,$A213,'[1]2020'!$G:$G)+F213</f>
        <v>0</v>
      </c>
      <c r="H213" s="53"/>
      <c r="I213" s="53">
        <f>+(SUMIF('[1]2021'!$A:$A,$A213,'[1]2021'!$C:$C)-SUMIF('[1]2021'!$E:$E,$A213,'[1]2021'!$G:$G))/12+G213</f>
        <v>0</v>
      </c>
      <c r="J213" s="53">
        <f>+(SUMIF('[1]2021'!$A:$A,$A213,'[1]2021'!$C:$C)-SUMIF('[1]2021'!$E:$E,$A213,'[1]2021'!$G:$G))/12+I213</f>
        <v>0</v>
      </c>
      <c r="K213" s="53">
        <f>+(SUMIF('[1]2021'!$A:$A,$A213,'[1]2021'!$C:$C)-SUMIF('[1]2021'!$E:$E,$A213,'[1]2021'!$G:$G))/12+J213</f>
        <v>0</v>
      </c>
      <c r="L213" s="53">
        <f>+(SUMIF('[1]2021'!$A:$A,$A213,'[1]2021'!$C:$C)-SUMIF('[1]2021'!$E:$E,$A213,'[1]2021'!$G:$G))/12+K213</f>
        <v>0</v>
      </c>
      <c r="M213" s="53">
        <f>+(SUMIF('[1]2021'!$A:$A,$A213,'[1]2021'!$C:$C)-SUMIF('[1]2021'!$E:$E,$A213,'[1]2021'!$G:$G))/12+L213</f>
        <v>0</v>
      </c>
      <c r="N213" s="53">
        <f>+(SUMIF('[1]2021'!$A:$A,$A213,'[1]2021'!$C:$C)-SUMIF('[1]2021'!$E:$E,$A213,'[1]2021'!$G:$G))/12+M213</f>
        <v>0</v>
      </c>
      <c r="O213" s="53">
        <f>+(SUMIF('[1]2021'!$A:$A,$A213,'[1]2021'!$C:$C)-SUMIF('[1]2021'!$E:$E,$A213,'[1]2021'!$G:$G))/12+N213</f>
        <v>0</v>
      </c>
      <c r="P213" s="53">
        <f>+(SUMIF('[1]2021'!$A:$A,$A213,'[1]2021'!$C:$C)-SUMIF('[1]2021'!$E:$E,$A213,'[1]2021'!$G:$G))/12+O213</f>
        <v>0</v>
      </c>
      <c r="Q213" s="53">
        <f>+(SUMIF('[1]2021'!$A:$A,$A213,'[1]2021'!$C:$C)-SUMIF('[1]2021'!$E:$E,$A213,'[1]2021'!$G:$G))/12+P213</f>
        <v>0</v>
      </c>
      <c r="R213" s="53">
        <f>+(SUMIF('[1]2021'!$A:$A,$A213,'[1]2021'!$C:$C)-SUMIF('[1]2021'!$E:$E,$A213,'[1]2021'!$G:$G))/12+Q213</f>
        <v>0</v>
      </c>
      <c r="S213" s="53">
        <f>+(SUMIF('[1]2021'!$A:$A,$A213,'[1]2021'!$C:$C)-SUMIF('[1]2021'!$E:$E,$A213,'[1]2021'!$G:$G))/12+R213</f>
        <v>0</v>
      </c>
      <c r="T213" s="53">
        <f>+(SUMIF('[1]2021'!$A:$A,$A213,'[1]2021'!$C:$C)-SUMIF('[1]2021'!$E:$E,$A213,'[1]2021'!$G:$G))/12+S213</f>
        <v>0</v>
      </c>
      <c r="U213" s="53" cm="1">
        <f t="array" ref="U213">+INDEX(I213:T213,1,Settings!$C$4)</f>
        <v>0</v>
      </c>
      <c r="V213" s="53" cm="1">
        <f t="array" ref="V213">+INDEX(I213:T213,1,Settings!$C$4)</f>
        <v>0</v>
      </c>
      <c r="W213" s="53"/>
      <c r="X213" s="53">
        <f>V213+SUMIFS(postings!$T:$T,postings!$C:$C,'b-data'!X$2,postings!$D:$D,'b-data'!X$3,postings!$I:$I,'b-data'!$A213)-SUMIFS(postings!$W:$W,postings!$C:$C,'b-data'!X$2,postings!$D:$D,'b-data'!X$3,postings!$M:$M,'b-data'!$A213)</f>
        <v>0</v>
      </c>
      <c r="Y213" s="53">
        <f>X213+SUMIFS(postings!$T:$T,postings!$C:$C,'b-data'!Y$2,postings!$D:$D,'b-data'!Y$3,postings!$I:$I,'b-data'!$A213)-SUMIFS(postings!$W:$W,postings!$C:$C,'b-data'!Y$2,postings!$D:$D,'b-data'!Y$3,postings!$M:$M,'b-data'!$A213)</f>
        <v>0</v>
      </c>
      <c r="Z213" s="53">
        <f>Y213+SUMIFS(postings!$T:$T,postings!$C:$C,'b-data'!Z$2,postings!$D:$D,'b-data'!Z$3,postings!$I:$I,'b-data'!$A213)-SUMIFS(postings!$W:$W,postings!$C:$C,'b-data'!Z$2,postings!$D:$D,'b-data'!Z$3,postings!$M:$M,'b-data'!$A213)</f>
        <v>0</v>
      </c>
      <c r="AA213" s="53">
        <f>Z213+SUMIFS(postings!$T:$T,postings!$C:$C,'b-data'!AA$2,postings!$D:$D,'b-data'!AA$3,postings!$I:$I,'b-data'!$A213)-SUMIFS(postings!$W:$W,postings!$C:$C,'b-data'!AA$2,postings!$D:$D,'b-data'!AA$3,postings!$M:$M,'b-data'!$A213)</f>
        <v>0</v>
      </c>
      <c r="AB213" s="53">
        <f>AA213+SUMIFS(postings!$T:$T,postings!$C:$C,'b-data'!AB$2,postings!$D:$D,'b-data'!AB$3,postings!$I:$I,'b-data'!$A213)-SUMIFS(postings!$W:$W,postings!$C:$C,'b-data'!AB$2,postings!$D:$D,'b-data'!AB$3,postings!$M:$M,'b-data'!$A213)</f>
        <v>0</v>
      </c>
      <c r="AC213" s="53">
        <f>AB213+SUMIFS(postings!$T:$T,postings!$C:$C,'b-data'!AC$2,postings!$D:$D,'b-data'!AC$3,postings!$I:$I,'b-data'!$A213)-SUMIFS(postings!$W:$W,postings!$C:$C,'b-data'!AC$2,postings!$D:$D,'b-data'!AC$3,postings!$M:$M,'b-data'!$A213)</f>
        <v>0</v>
      </c>
      <c r="AD213" s="53">
        <f>AC213+SUMIFS(postings!$T:$T,postings!$C:$C,'b-data'!AD$2,postings!$D:$D,'b-data'!AD$3,postings!$I:$I,'b-data'!$A213)-SUMIFS(postings!$W:$W,postings!$C:$C,'b-data'!AD$2,postings!$D:$D,'b-data'!AD$3,postings!$M:$M,'b-data'!$A213)</f>
        <v>0</v>
      </c>
      <c r="AE213" s="53">
        <f>AD213+SUMIFS(postings!$T:$T,postings!$C:$C,'b-data'!AE$2,postings!$D:$D,'b-data'!AE$3,postings!$I:$I,'b-data'!$A213)-SUMIFS(postings!$W:$W,postings!$C:$C,'b-data'!AE$2,postings!$D:$D,'b-data'!AE$3,postings!$M:$M,'b-data'!$A213)</f>
        <v>0</v>
      </c>
      <c r="AF213" s="53">
        <f>AE213+SUMIFS(postings!$T:$T,postings!$C:$C,'b-data'!AF$2,postings!$D:$D,'b-data'!AF$3,postings!$I:$I,'b-data'!$A213)-SUMIFS(postings!$W:$W,postings!$C:$C,'b-data'!AF$2,postings!$D:$D,'b-data'!AF$3,postings!$M:$M,'b-data'!$A213)</f>
        <v>0</v>
      </c>
      <c r="AG213" s="53">
        <f>AF213+SUMIFS(postings!$T:$T,postings!$C:$C,'b-data'!AG$2,postings!$D:$D,'b-data'!AG$3,postings!$I:$I,'b-data'!$A213)-SUMIFS(postings!$W:$W,postings!$C:$C,'b-data'!AG$2,postings!$D:$D,'b-data'!AG$3,postings!$M:$M,'b-data'!$A213)</f>
        <v>0</v>
      </c>
      <c r="AH213" s="53">
        <f>AG213+SUMIFS(postings!$T:$T,postings!$C:$C,'b-data'!AH$2,postings!$D:$D,'b-data'!AH$3,postings!$I:$I,'b-data'!$A213)-SUMIFS(postings!$W:$W,postings!$C:$C,'b-data'!AH$2,postings!$D:$D,'b-data'!AH$3,postings!$M:$M,'b-data'!$A213)</f>
        <v>0</v>
      </c>
      <c r="AI213" s="53">
        <f>AH213+SUMIFS(postings!$T:$T,postings!$C:$C,'b-data'!AI$2,postings!$D:$D,'b-data'!AI$3,postings!$I:$I,'b-data'!$A213)-SUMIFS(postings!$W:$W,postings!$C:$C,'b-data'!AI$2,postings!$D:$D,'b-data'!AI$3,postings!$M:$M,'b-data'!$A213)</f>
        <v>0</v>
      </c>
      <c r="AJ213" s="53" cm="1">
        <f t="array" ref="AJ213">+INDEX(X213:AI213,1,Settings!$C$4)</f>
        <v>0</v>
      </c>
      <c r="AK213" s="53" cm="1">
        <f t="array" ref="AK213">+INDEX(X213:AI213,1,Settings!$C$4)</f>
        <v>0</v>
      </c>
      <c r="AL213" s="53"/>
      <c r="AM213" s="53">
        <f t="shared" si="405"/>
        <v>0</v>
      </c>
      <c r="AN213" s="53">
        <f t="shared" ref="AN213:AX213" si="442">+AM213</f>
        <v>0</v>
      </c>
      <c r="AO213" s="53">
        <f t="shared" si="442"/>
        <v>0</v>
      </c>
      <c r="AP213" s="53">
        <f t="shared" si="442"/>
        <v>0</v>
      </c>
      <c r="AQ213" s="53">
        <f t="shared" si="442"/>
        <v>0</v>
      </c>
      <c r="AR213" s="53">
        <f t="shared" si="442"/>
        <v>0</v>
      </c>
      <c r="AS213" s="53">
        <f t="shared" si="442"/>
        <v>0</v>
      </c>
      <c r="AT213" s="53">
        <f t="shared" si="442"/>
        <v>0</v>
      </c>
      <c r="AU213" s="53">
        <f t="shared" si="442"/>
        <v>0</v>
      </c>
      <c r="AV213" s="53">
        <f t="shared" si="442"/>
        <v>0</v>
      </c>
      <c r="AW213" s="53">
        <f t="shared" si="442"/>
        <v>0</v>
      </c>
      <c r="AX213" s="53">
        <f t="shared" si="442"/>
        <v>0</v>
      </c>
      <c r="AY213" s="53" cm="1">
        <f t="array" ref="AY213">+INDEX(AM213:AX213,1,Settings!$C$4)</f>
        <v>0</v>
      </c>
      <c r="AZ213" s="53">
        <f t="shared" si="407"/>
        <v>0</v>
      </c>
      <c r="BA213" s="53"/>
      <c r="BB213" s="53">
        <f t="shared" si="408"/>
        <v>0</v>
      </c>
      <c r="BC213" s="53">
        <f t="shared" ref="BC213:BN213" si="443">+BB213</f>
        <v>0</v>
      </c>
      <c r="BD213" s="53">
        <f t="shared" si="443"/>
        <v>0</v>
      </c>
      <c r="BE213" s="53">
        <f t="shared" si="443"/>
        <v>0</v>
      </c>
      <c r="BF213" s="53">
        <f t="shared" si="443"/>
        <v>0</v>
      </c>
      <c r="BG213" s="53">
        <f t="shared" si="443"/>
        <v>0</v>
      </c>
      <c r="BH213" s="53">
        <f t="shared" si="443"/>
        <v>0</v>
      </c>
      <c r="BI213" s="53">
        <f t="shared" si="443"/>
        <v>0</v>
      </c>
      <c r="BJ213" s="53">
        <f t="shared" si="443"/>
        <v>0</v>
      </c>
      <c r="BK213" s="53">
        <f t="shared" si="443"/>
        <v>0</v>
      </c>
      <c r="BL213" s="53">
        <f t="shared" si="443"/>
        <v>0</v>
      </c>
      <c r="BM213" s="53">
        <f t="shared" si="443"/>
        <v>0</v>
      </c>
      <c r="BN213" s="53">
        <f t="shared" si="443"/>
        <v>0</v>
      </c>
      <c r="BO213" s="53"/>
      <c r="BP213" s="53">
        <f t="shared" si="410"/>
        <v>0</v>
      </c>
      <c r="BQ213" s="53"/>
      <c r="BR213" s="53">
        <f t="shared" si="411"/>
        <v>0</v>
      </c>
    </row>
    <row r="214" spans="1:70" x14ac:dyDescent="0.2">
      <c r="A214" s="6">
        <v>1531</v>
      </c>
      <c r="B214" s="6" t="str">
        <f>+VLOOKUP(A214,masterfile!B:C,2,FALSE)</f>
        <v>Forderungen gegen Personal (bis 1Jahr)</v>
      </c>
      <c r="D214" s="53">
        <f>+SUMIF('[1]2017'!$A:$A,$A214,'[1]2017'!$C:$C)-SUMIF('[1]2017'!$E:$E,$A214,'[1]2017'!$G:$G)</f>
        <v>0</v>
      </c>
      <c r="E214" s="53">
        <f>+SUMIF('[1]2018'!$A:$A,$A214,'[1]2018'!$C:$C)-SUMIF('[1]2018'!$E:$E,$A214,'[1]2018'!$G:$G)+D214</f>
        <v>0</v>
      </c>
      <c r="F214" s="53">
        <f>+SUMIF('[1]2019'!$A:$A,$A214,'[1]2019'!$C:$C)-SUMIF('[1]2019'!$E:$E,$A214,'[1]2019'!$G:$G)+E214</f>
        <v>0</v>
      </c>
      <c r="G214" s="53">
        <f>+SUMIF('[1]2020'!$A:$A,$A214,'[1]2020'!$C:$C)-SUMIF('[1]2020'!$E:$E,$A214,'[1]2020'!$G:$G)+F214</f>
        <v>0</v>
      </c>
      <c r="H214" s="53"/>
      <c r="I214" s="53">
        <f>+(SUMIF('[1]2021'!$A:$A,$A214,'[1]2021'!$C:$C)-SUMIF('[1]2021'!$E:$E,$A214,'[1]2021'!$G:$G))/12+G214</f>
        <v>0</v>
      </c>
      <c r="J214" s="53">
        <f>+(SUMIF('[1]2021'!$A:$A,$A214,'[1]2021'!$C:$C)-SUMIF('[1]2021'!$E:$E,$A214,'[1]2021'!$G:$G))/12+I214</f>
        <v>0</v>
      </c>
      <c r="K214" s="53">
        <f>+(SUMIF('[1]2021'!$A:$A,$A214,'[1]2021'!$C:$C)-SUMIF('[1]2021'!$E:$E,$A214,'[1]2021'!$G:$G))/12+J214</f>
        <v>0</v>
      </c>
      <c r="L214" s="53">
        <f>+(SUMIF('[1]2021'!$A:$A,$A214,'[1]2021'!$C:$C)-SUMIF('[1]2021'!$E:$E,$A214,'[1]2021'!$G:$G))/12+K214</f>
        <v>0</v>
      </c>
      <c r="M214" s="53">
        <f>+(SUMIF('[1]2021'!$A:$A,$A214,'[1]2021'!$C:$C)-SUMIF('[1]2021'!$E:$E,$A214,'[1]2021'!$G:$G))/12+L214</f>
        <v>0</v>
      </c>
      <c r="N214" s="53">
        <f>+(SUMIF('[1]2021'!$A:$A,$A214,'[1]2021'!$C:$C)-SUMIF('[1]2021'!$E:$E,$A214,'[1]2021'!$G:$G))/12+M214</f>
        <v>0</v>
      </c>
      <c r="O214" s="53">
        <f>+(SUMIF('[1]2021'!$A:$A,$A214,'[1]2021'!$C:$C)-SUMIF('[1]2021'!$E:$E,$A214,'[1]2021'!$G:$G))/12+N214</f>
        <v>0</v>
      </c>
      <c r="P214" s="53">
        <f>+(SUMIF('[1]2021'!$A:$A,$A214,'[1]2021'!$C:$C)-SUMIF('[1]2021'!$E:$E,$A214,'[1]2021'!$G:$G))/12+O214</f>
        <v>0</v>
      </c>
      <c r="Q214" s="53">
        <f>+(SUMIF('[1]2021'!$A:$A,$A214,'[1]2021'!$C:$C)-SUMIF('[1]2021'!$E:$E,$A214,'[1]2021'!$G:$G))/12+P214</f>
        <v>0</v>
      </c>
      <c r="R214" s="53">
        <f>+(SUMIF('[1]2021'!$A:$A,$A214,'[1]2021'!$C:$C)-SUMIF('[1]2021'!$E:$E,$A214,'[1]2021'!$G:$G))/12+Q214</f>
        <v>0</v>
      </c>
      <c r="S214" s="53">
        <f>+(SUMIF('[1]2021'!$A:$A,$A214,'[1]2021'!$C:$C)-SUMIF('[1]2021'!$E:$E,$A214,'[1]2021'!$G:$G))/12+R214</f>
        <v>0</v>
      </c>
      <c r="T214" s="53">
        <f>+(SUMIF('[1]2021'!$A:$A,$A214,'[1]2021'!$C:$C)-SUMIF('[1]2021'!$E:$E,$A214,'[1]2021'!$G:$G))/12+S214</f>
        <v>0</v>
      </c>
      <c r="U214" s="53" cm="1">
        <f t="array" ref="U214">+INDEX(I214:T214,1,Settings!$C$4)</f>
        <v>0</v>
      </c>
      <c r="V214" s="53" cm="1">
        <f t="array" ref="V214">+INDEX(I214:T214,1,Settings!$C$4)</f>
        <v>0</v>
      </c>
      <c r="W214" s="53"/>
      <c r="X214" s="53">
        <f>V214+SUMIFS(postings!$T:$T,postings!$C:$C,'b-data'!X$2,postings!$D:$D,'b-data'!X$3,postings!$I:$I,'b-data'!$A214)-SUMIFS(postings!$W:$W,postings!$C:$C,'b-data'!X$2,postings!$D:$D,'b-data'!X$3,postings!$M:$M,'b-data'!$A214)</f>
        <v>0</v>
      </c>
      <c r="Y214" s="53">
        <f>X214+SUMIFS(postings!$T:$T,postings!$C:$C,'b-data'!Y$2,postings!$D:$D,'b-data'!Y$3,postings!$I:$I,'b-data'!$A214)-SUMIFS(postings!$W:$W,postings!$C:$C,'b-data'!Y$2,postings!$D:$D,'b-data'!Y$3,postings!$M:$M,'b-data'!$A214)</f>
        <v>0</v>
      </c>
      <c r="Z214" s="53">
        <f>Y214+SUMIFS(postings!$T:$T,postings!$C:$C,'b-data'!Z$2,postings!$D:$D,'b-data'!Z$3,postings!$I:$I,'b-data'!$A214)-SUMIFS(postings!$W:$W,postings!$C:$C,'b-data'!Z$2,postings!$D:$D,'b-data'!Z$3,postings!$M:$M,'b-data'!$A214)</f>
        <v>0</v>
      </c>
      <c r="AA214" s="53">
        <f>Z214+SUMIFS(postings!$T:$T,postings!$C:$C,'b-data'!AA$2,postings!$D:$D,'b-data'!AA$3,postings!$I:$I,'b-data'!$A214)-SUMIFS(postings!$W:$W,postings!$C:$C,'b-data'!AA$2,postings!$D:$D,'b-data'!AA$3,postings!$M:$M,'b-data'!$A214)</f>
        <v>0</v>
      </c>
      <c r="AB214" s="53">
        <f>AA214+SUMIFS(postings!$T:$T,postings!$C:$C,'b-data'!AB$2,postings!$D:$D,'b-data'!AB$3,postings!$I:$I,'b-data'!$A214)-SUMIFS(postings!$W:$W,postings!$C:$C,'b-data'!AB$2,postings!$D:$D,'b-data'!AB$3,postings!$M:$M,'b-data'!$A214)</f>
        <v>0</v>
      </c>
      <c r="AC214" s="53">
        <f>AB214+SUMIFS(postings!$T:$T,postings!$C:$C,'b-data'!AC$2,postings!$D:$D,'b-data'!AC$3,postings!$I:$I,'b-data'!$A214)-SUMIFS(postings!$W:$W,postings!$C:$C,'b-data'!AC$2,postings!$D:$D,'b-data'!AC$3,postings!$M:$M,'b-data'!$A214)</f>
        <v>0</v>
      </c>
      <c r="AD214" s="53">
        <f>AC214+SUMIFS(postings!$T:$T,postings!$C:$C,'b-data'!AD$2,postings!$D:$D,'b-data'!AD$3,postings!$I:$I,'b-data'!$A214)-SUMIFS(postings!$W:$W,postings!$C:$C,'b-data'!AD$2,postings!$D:$D,'b-data'!AD$3,postings!$M:$M,'b-data'!$A214)</f>
        <v>0</v>
      </c>
      <c r="AE214" s="53">
        <f>AD214+SUMIFS(postings!$T:$T,postings!$C:$C,'b-data'!AE$2,postings!$D:$D,'b-data'!AE$3,postings!$I:$I,'b-data'!$A214)-SUMIFS(postings!$W:$W,postings!$C:$C,'b-data'!AE$2,postings!$D:$D,'b-data'!AE$3,postings!$M:$M,'b-data'!$A214)</f>
        <v>0</v>
      </c>
      <c r="AF214" s="53">
        <f>AE214+SUMIFS(postings!$T:$T,postings!$C:$C,'b-data'!AF$2,postings!$D:$D,'b-data'!AF$3,postings!$I:$I,'b-data'!$A214)-SUMIFS(postings!$W:$W,postings!$C:$C,'b-data'!AF$2,postings!$D:$D,'b-data'!AF$3,postings!$M:$M,'b-data'!$A214)</f>
        <v>0</v>
      </c>
      <c r="AG214" s="53">
        <f>AF214+SUMIFS(postings!$T:$T,postings!$C:$C,'b-data'!AG$2,postings!$D:$D,'b-data'!AG$3,postings!$I:$I,'b-data'!$A214)-SUMIFS(postings!$W:$W,postings!$C:$C,'b-data'!AG$2,postings!$D:$D,'b-data'!AG$3,postings!$M:$M,'b-data'!$A214)</f>
        <v>0</v>
      </c>
      <c r="AH214" s="53">
        <f>AG214+SUMIFS(postings!$T:$T,postings!$C:$C,'b-data'!AH$2,postings!$D:$D,'b-data'!AH$3,postings!$I:$I,'b-data'!$A214)-SUMIFS(postings!$W:$W,postings!$C:$C,'b-data'!AH$2,postings!$D:$D,'b-data'!AH$3,postings!$M:$M,'b-data'!$A214)</f>
        <v>0</v>
      </c>
      <c r="AI214" s="53">
        <f>AH214+SUMIFS(postings!$T:$T,postings!$C:$C,'b-data'!AI$2,postings!$D:$D,'b-data'!AI$3,postings!$I:$I,'b-data'!$A214)-SUMIFS(postings!$W:$W,postings!$C:$C,'b-data'!AI$2,postings!$D:$D,'b-data'!AI$3,postings!$M:$M,'b-data'!$A214)</f>
        <v>0</v>
      </c>
      <c r="AJ214" s="53" cm="1">
        <f t="array" ref="AJ214">+INDEX(X214:AI214,1,Settings!$C$4)</f>
        <v>0</v>
      </c>
      <c r="AK214" s="53" cm="1">
        <f t="array" ref="AK214">+INDEX(X214:AI214,1,Settings!$C$4)</f>
        <v>0</v>
      </c>
      <c r="AL214" s="53"/>
      <c r="AM214" s="53">
        <f t="shared" si="405"/>
        <v>0</v>
      </c>
      <c r="AN214" s="53">
        <f t="shared" ref="AN214:AX214" si="444">+AM214</f>
        <v>0</v>
      </c>
      <c r="AO214" s="53">
        <f t="shared" si="444"/>
        <v>0</v>
      </c>
      <c r="AP214" s="53">
        <f t="shared" si="444"/>
        <v>0</v>
      </c>
      <c r="AQ214" s="53">
        <f t="shared" si="444"/>
        <v>0</v>
      </c>
      <c r="AR214" s="53">
        <f t="shared" si="444"/>
        <v>0</v>
      </c>
      <c r="AS214" s="53">
        <f t="shared" si="444"/>
        <v>0</v>
      </c>
      <c r="AT214" s="53">
        <f t="shared" si="444"/>
        <v>0</v>
      </c>
      <c r="AU214" s="53">
        <f t="shared" si="444"/>
        <v>0</v>
      </c>
      <c r="AV214" s="53">
        <f t="shared" si="444"/>
        <v>0</v>
      </c>
      <c r="AW214" s="53">
        <f t="shared" si="444"/>
        <v>0</v>
      </c>
      <c r="AX214" s="53">
        <f t="shared" si="444"/>
        <v>0</v>
      </c>
      <c r="AY214" s="53" cm="1">
        <f t="array" ref="AY214">+INDEX(AM214:AX214,1,Settings!$C$4)</f>
        <v>0</v>
      </c>
      <c r="AZ214" s="53">
        <f t="shared" si="407"/>
        <v>0</v>
      </c>
      <c r="BA214" s="53"/>
      <c r="BB214" s="53">
        <f t="shared" si="408"/>
        <v>0</v>
      </c>
      <c r="BC214" s="53">
        <f t="shared" ref="BC214:BN214" si="445">+BB214</f>
        <v>0</v>
      </c>
      <c r="BD214" s="53">
        <f t="shared" si="445"/>
        <v>0</v>
      </c>
      <c r="BE214" s="53">
        <f t="shared" si="445"/>
        <v>0</v>
      </c>
      <c r="BF214" s="53">
        <f t="shared" si="445"/>
        <v>0</v>
      </c>
      <c r="BG214" s="53">
        <f t="shared" si="445"/>
        <v>0</v>
      </c>
      <c r="BH214" s="53">
        <f t="shared" si="445"/>
        <v>0</v>
      </c>
      <c r="BI214" s="53">
        <f t="shared" si="445"/>
        <v>0</v>
      </c>
      <c r="BJ214" s="53">
        <f t="shared" si="445"/>
        <v>0</v>
      </c>
      <c r="BK214" s="53">
        <f t="shared" si="445"/>
        <v>0</v>
      </c>
      <c r="BL214" s="53">
        <f t="shared" si="445"/>
        <v>0</v>
      </c>
      <c r="BM214" s="53">
        <f t="shared" si="445"/>
        <v>0</v>
      </c>
      <c r="BN214" s="53">
        <f t="shared" si="445"/>
        <v>0</v>
      </c>
      <c r="BO214" s="53"/>
      <c r="BP214" s="53">
        <f t="shared" si="410"/>
        <v>0</v>
      </c>
      <c r="BQ214" s="53"/>
      <c r="BR214" s="53">
        <f t="shared" si="411"/>
        <v>0</v>
      </c>
    </row>
    <row r="215" spans="1:70" x14ac:dyDescent="0.2">
      <c r="A215" s="6">
        <v>1537</v>
      </c>
      <c r="B215" s="6" t="str">
        <f>+VLOOKUP(A215,masterfile!B:C,2,FALSE)</f>
        <v>Forderungen gegen Personal (g. 1Jahr)</v>
      </c>
      <c r="D215" s="53">
        <f>+SUMIF('[1]2017'!$A:$A,$A215,'[1]2017'!$C:$C)-SUMIF('[1]2017'!$E:$E,$A215,'[1]2017'!$G:$G)</f>
        <v>0</v>
      </c>
      <c r="E215" s="53">
        <f>+SUMIF('[1]2018'!$A:$A,$A215,'[1]2018'!$C:$C)-SUMIF('[1]2018'!$E:$E,$A215,'[1]2018'!$G:$G)+D215</f>
        <v>0</v>
      </c>
      <c r="F215" s="53">
        <f>+SUMIF('[1]2019'!$A:$A,$A215,'[1]2019'!$C:$C)-SUMIF('[1]2019'!$E:$E,$A215,'[1]2019'!$G:$G)+E215</f>
        <v>0</v>
      </c>
      <c r="G215" s="53">
        <f>+SUMIF('[1]2020'!$A:$A,$A215,'[1]2020'!$C:$C)-SUMIF('[1]2020'!$E:$E,$A215,'[1]2020'!$G:$G)+F215</f>
        <v>0</v>
      </c>
      <c r="H215" s="53"/>
      <c r="I215" s="53">
        <f>+(SUMIF('[1]2021'!$A:$A,$A215,'[1]2021'!$C:$C)-SUMIF('[1]2021'!$E:$E,$A215,'[1]2021'!$G:$G))/12+G215</f>
        <v>0</v>
      </c>
      <c r="J215" s="53">
        <f>+(SUMIF('[1]2021'!$A:$A,$A215,'[1]2021'!$C:$C)-SUMIF('[1]2021'!$E:$E,$A215,'[1]2021'!$G:$G))/12+I215</f>
        <v>0</v>
      </c>
      <c r="K215" s="53">
        <f>+(SUMIF('[1]2021'!$A:$A,$A215,'[1]2021'!$C:$C)-SUMIF('[1]2021'!$E:$E,$A215,'[1]2021'!$G:$G))/12+J215</f>
        <v>0</v>
      </c>
      <c r="L215" s="53">
        <f>+(SUMIF('[1]2021'!$A:$A,$A215,'[1]2021'!$C:$C)-SUMIF('[1]2021'!$E:$E,$A215,'[1]2021'!$G:$G))/12+K215</f>
        <v>0</v>
      </c>
      <c r="M215" s="53">
        <f>+(SUMIF('[1]2021'!$A:$A,$A215,'[1]2021'!$C:$C)-SUMIF('[1]2021'!$E:$E,$A215,'[1]2021'!$G:$G))/12+L215</f>
        <v>0</v>
      </c>
      <c r="N215" s="53">
        <f>+(SUMIF('[1]2021'!$A:$A,$A215,'[1]2021'!$C:$C)-SUMIF('[1]2021'!$E:$E,$A215,'[1]2021'!$G:$G))/12+M215</f>
        <v>0</v>
      </c>
      <c r="O215" s="53">
        <f>+(SUMIF('[1]2021'!$A:$A,$A215,'[1]2021'!$C:$C)-SUMIF('[1]2021'!$E:$E,$A215,'[1]2021'!$G:$G))/12+N215</f>
        <v>0</v>
      </c>
      <c r="P215" s="53">
        <f>+(SUMIF('[1]2021'!$A:$A,$A215,'[1]2021'!$C:$C)-SUMIF('[1]2021'!$E:$E,$A215,'[1]2021'!$G:$G))/12+O215</f>
        <v>0</v>
      </c>
      <c r="Q215" s="53">
        <f>+(SUMIF('[1]2021'!$A:$A,$A215,'[1]2021'!$C:$C)-SUMIF('[1]2021'!$E:$E,$A215,'[1]2021'!$G:$G))/12+P215</f>
        <v>0</v>
      </c>
      <c r="R215" s="53">
        <f>+(SUMIF('[1]2021'!$A:$A,$A215,'[1]2021'!$C:$C)-SUMIF('[1]2021'!$E:$E,$A215,'[1]2021'!$G:$G))/12+Q215</f>
        <v>0</v>
      </c>
      <c r="S215" s="53">
        <f>+(SUMIF('[1]2021'!$A:$A,$A215,'[1]2021'!$C:$C)-SUMIF('[1]2021'!$E:$E,$A215,'[1]2021'!$G:$G))/12+R215</f>
        <v>0</v>
      </c>
      <c r="T215" s="53">
        <f>+(SUMIF('[1]2021'!$A:$A,$A215,'[1]2021'!$C:$C)-SUMIF('[1]2021'!$E:$E,$A215,'[1]2021'!$G:$G))/12+S215</f>
        <v>0</v>
      </c>
      <c r="U215" s="53" cm="1">
        <f t="array" ref="U215">+INDEX(I215:T215,1,Settings!$C$4)</f>
        <v>0</v>
      </c>
      <c r="V215" s="53" cm="1">
        <f t="array" ref="V215">+INDEX(I215:T215,1,Settings!$C$4)</f>
        <v>0</v>
      </c>
      <c r="W215" s="53"/>
      <c r="X215" s="53">
        <f>V215+SUMIFS(postings!$T:$T,postings!$C:$C,'b-data'!X$2,postings!$D:$D,'b-data'!X$3,postings!$I:$I,'b-data'!$A215)-SUMIFS(postings!$W:$W,postings!$C:$C,'b-data'!X$2,postings!$D:$D,'b-data'!X$3,postings!$M:$M,'b-data'!$A215)</f>
        <v>0</v>
      </c>
      <c r="Y215" s="53">
        <f>X215+SUMIFS(postings!$T:$T,postings!$C:$C,'b-data'!Y$2,postings!$D:$D,'b-data'!Y$3,postings!$I:$I,'b-data'!$A215)-SUMIFS(postings!$W:$W,postings!$C:$C,'b-data'!Y$2,postings!$D:$D,'b-data'!Y$3,postings!$M:$M,'b-data'!$A215)</f>
        <v>0</v>
      </c>
      <c r="Z215" s="53">
        <f>Y215+SUMIFS(postings!$T:$T,postings!$C:$C,'b-data'!Z$2,postings!$D:$D,'b-data'!Z$3,postings!$I:$I,'b-data'!$A215)-SUMIFS(postings!$W:$W,postings!$C:$C,'b-data'!Z$2,postings!$D:$D,'b-data'!Z$3,postings!$M:$M,'b-data'!$A215)</f>
        <v>0</v>
      </c>
      <c r="AA215" s="53">
        <f>Z215+SUMIFS(postings!$T:$T,postings!$C:$C,'b-data'!AA$2,postings!$D:$D,'b-data'!AA$3,postings!$I:$I,'b-data'!$A215)-SUMIFS(postings!$W:$W,postings!$C:$C,'b-data'!AA$2,postings!$D:$D,'b-data'!AA$3,postings!$M:$M,'b-data'!$A215)</f>
        <v>0</v>
      </c>
      <c r="AB215" s="53">
        <f>AA215+SUMIFS(postings!$T:$T,postings!$C:$C,'b-data'!AB$2,postings!$D:$D,'b-data'!AB$3,postings!$I:$I,'b-data'!$A215)-SUMIFS(postings!$W:$W,postings!$C:$C,'b-data'!AB$2,postings!$D:$D,'b-data'!AB$3,postings!$M:$M,'b-data'!$A215)</f>
        <v>0</v>
      </c>
      <c r="AC215" s="53">
        <f>AB215+SUMIFS(postings!$T:$T,postings!$C:$C,'b-data'!AC$2,postings!$D:$D,'b-data'!AC$3,postings!$I:$I,'b-data'!$A215)-SUMIFS(postings!$W:$W,postings!$C:$C,'b-data'!AC$2,postings!$D:$D,'b-data'!AC$3,postings!$M:$M,'b-data'!$A215)</f>
        <v>0</v>
      </c>
      <c r="AD215" s="53">
        <f>AC215+SUMIFS(postings!$T:$T,postings!$C:$C,'b-data'!AD$2,postings!$D:$D,'b-data'!AD$3,postings!$I:$I,'b-data'!$A215)-SUMIFS(postings!$W:$W,postings!$C:$C,'b-data'!AD$2,postings!$D:$D,'b-data'!AD$3,postings!$M:$M,'b-data'!$A215)</f>
        <v>0</v>
      </c>
      <c r="AE215" s="53">
        <f>AD215+SUMIFS(postings!$T:$T,postings!$C:$C,'b-data'!AE$2,postings!$D:$D,'b-data'!AE$3,postings!$I:$I,'b-data'!$A215)-SUMIFS(postings!$W:$W,postings!$C:$C,'b-data'!AE$2,postings!$D:$D,'b-data'!AE$3,postings!$M:$M,'b-data'!$A215)</f>
        <v>0</v>
      </c>
      <c r="AF215" s="53">
        <f>AE215+SUMIFS(postings!$T:$T,postings!$C:$C,'b-data'!AF$2,postings!$D:$D,'b-data'!AF$3,postings!$I:$I,'b-data'!$A215)-SUMIFS(postings!$W:$W,postings!$C:$C,'b-data'!AF$2,postings!$D:$D,'b-data'!AF$3,postings!$M:$M,'b-data'!$A215)</f>
        <v>0</v>
      </c>
      <c r="AG215" s="53">
        <f>AF215+SUMIFS(postings!$T:$T,postings!$C:$C,'b-data'!AG$2,postings!$D:$D,'b-data'!AG$3,postings!$I:$I,'b-data'!$A215)-SUMIFS(postings!$W:$W,postings!$C:$C,'b-data'!AG$2,postings!$D:$D,'b-data'!AG$3,postings!$M:$M,'b-data'!$A215)</f>
        <v>0</v>
      </c>
      <c r="AH215" s="53">
        <f>AG215+SUMIFS(postings!$T:$T,postings!$C:$C,'b-data'!AH$2,postings!$D:$D,'b-data'!AH$3,postings!$I:$I,'b-data'!$A215)-SUMIFS(postings!$W:$W,postings!$C:$C,'b-data'!AH$2,postings!$D:$D,'b-data'!AH$3,postings!$M:$M,'b-data'!$A215)</f>
        <v>0</v>
      </c>
      <c r="AI215" s="53">
        <f>AH215+SUMIFS(postings!$T:$T,postings!$C:$C,'b-data'!AI$2,postings!$D:$D,'b-data'!AI$3,postings!$I:$I,'b-data'!$A215)-SUMIFS(postings!$W:$W,postings!$C:$C,'b-data'!AI$2,postings!$D:$D,'b-data'!AI$3,postings!$M:$M,'b-data'!$A215)</f>
        <v>0</v>
      </c>
      <c r="AJ215" s="53" cm="1">
        <f t="array" ref="AJ215">+INDEX(X215:AI215,1,Settings!$C$4)</f>
        <v>0</v>
      </c>
      <c r="AK215" s="53" cm="1">
        <f t="array" ref="AK215">+INDEX(X215:AI215,1,Settings!$C$4)</f>
        <v>0</v>
      </c>
      <c r="AL215" s="53"/>
      <c r="AM215" s="53">
        <f t="shared" si="405"/>
        <v>0</v>
      </c>
      <c r="AN215" s="53">
        <f t="shared" ref="AN215:AX215" si="446">+AM215</f>
        <v>0</v>
      </c>
      <c r="AO215" s="53">
        <f t="shared" si="446"/>
        <v>0</v>
      </c>
      <c r="AP215" s="53">
        <f t="shared" si="446"/>
        <v>0</v>
      </c>
      <c r="AQ215" s="53">
        <f t="shared" si="446"/>
        <v>0</v>
      </c>
      <c r="AR215" s="53">
        <f t="shared" si="446"/>
        <v>0</v>
      </c>
      <c r="AS215" s="53">
        <f t="shared" si="446"/>
        <v>0</v>
      </c>
      <c r="AT215" s="53">
        <f t="shared" si="446"/>
        <v>0</v>
      </c>
      <c r="AU215" s="53">
        <f t="shared" si="446"/>
        <v>0</v>
      </c>
      <c r="AV215" s="53">
        <f t="shared" si="446"/>
        <v>0</v>
      </c>
      <c r="AW215" s="53">
        <f t="shared" si="446"/>
        <v>0</v>
      </c>
      <c r="AX215" s="53">
        <f t="shared" si="446"/>
        <v>0</v>
      </c>
      <c r="AY215" s="53" cm="1">
        <f t="array" ref="AY215">+INDEX(AM215:AX215,1,Settings!$C$4)</f>
        <v>0</v>
      </c>
      <c r="AZ215" s="53">
        <f t="shared" si="407"/>
        <v>0</v>
      </c>
      <c r="BA215" s="53"/>
      <c r="BB215" s="53">
        <f t="shared" si="408"/>
        <v>0</v>
      </c>
      <c r="BC215" s="53">
        <f t="shared" ref="BC215:BN215" si="447">+BB215</f>
        <v>0</v>
      </c>
      <c r="BD215" s="53">
        <f t="shared" si="447"/>
        <v>0</v>
      </c>
      <c r="BE215" s="53">
        <f t="shared" si="447"/>
        <v>0</v>
      </c>
      <c r="BF215" s="53">
        <f t="shared" si="447"/>
        <v>0</v>
      </c>
      <c r="BG215" s="53">
        <f t="shared" si="447"/>
        <v>0</v>
      </c>
      <c r="BH215" s="53">
        <f t="shared" si="447"/>
        <v>0</v>
      </c>
      <c r="BI215" s="53">
        <f t="shared" si="447"/>
        <v>0</v>
      </c>
      <c r="BJ215" s="53">
        <f t="shared" si="447"/>
        <v>0</v>
      </c>
      <c r="BK215" s="53">
        <f t="shared" si="447"/>
        <v>0</v>
      </c>
      <c r="BL215" s="53">
        <f t="shared" si="447"/>
        <v>0</v>
      </c>
      <c r="BM215" s="53">
        <f t="shared" si="447"/>
        <v>0</v>
      </c>
      <c r="BN215" s="53">
        <f t="shared" si="447"/>
        <v>0</v>
      </c>
      <c r="BO215" s="53"/>
      <c r="BP215" s="53">
        <f t="shared" si="410"/>
        <v>0</v>
      </c>
      <c r="BQ215" s="53"/>
      <c r="BR215" s="53">
        <f t="shared" si="411"/>
        <v>0</v>
      </c>
    </row>
    <row r="216" spans="1:70" x14ac:dyDescent="0.2">
      <c r="A216" s="6">
        <v>1540</v>
      </c>
      <c r="B216" s="6" t="str">
        <f>+VLOOKUP(A216,masterfile!B:C,2,FALSE)</f>
        <v>Forderung aus Gewerbesteuerüberzahlung</v>
      </c>
      <c r="D216" s="53">
        <f>+SUMIF('[1]2017'!$A:$A,$A216,'[1]2017'!$C:$C)-SUMIF('[1]2017'!$E:$E,$A216,'[1]2017'!$G:$G)</f>
        <v>0</v>
      </c>
      <c r="E216" s="53">
        <f>+SUMIF('[1]2018'!$A:$A,$A216,'[1]2018'!$C:$C)-SUMIF('[1]2018'!$E:$E,$A216,'[1]2018'!$G:$G)+D216</f>
        <v>0</v>
      </c>
      <c r="F216" s="53">
        <f>+SUMIF('[1]2019'!$A:$A,$A216,'[1]2019'!$C:$C)-SUMIF('[1]2019'!$E:$E,$A216,'[1]2019'!$G:$G)+E216</f>
        <v>0</v>
      </c>
      <c r="G216" s="53">
        <f>+SUMIF('[1]2020'!$A:$A,$A216,'[1]2020'!$C:$C)-SUMIF('[1]2020'!$E:$E,$A216,'[1]2020'!$G:$G)+F216</f>
        <v>0</v>
      </c>
      <c r="H216" s="53"/>
      <c r="I216" s="53">
        <f>+(SUMIF('[1]2021'!$A:$A,$A216,'[1]2021'!$C:$C)-SUMIF('[1]2021'!$E:$E,$A216,'[1]2021'!$G:$G))/12+G216</f>
        <v>0</v>
      </c>
      <c r="J216" s="53">
        <f>+(SUMIF('[1]2021'!$A:$A,$A216,'[1]2021'!$C:$C)-SUMIF('[1]2021'!$E:$E,$A216,'[1]2021'!$G:$G))/12+I216</f>
        <v>0</v>
      </c>
      <c r="K216" s="53">
        <f>+(SUMIF('[1]2021'!$A:$A,$A216,'[1]2021'!$C:$C)-SUMIF('[1]2021'!$E:$E,$A216,'[1]2021'!$G:$G))/12+J216</f>
        <v>0</v>
      </c>
      <c r="L216" s="53">
        <f>+(SUMIF('[1]2021'!$A:$A,$A216,'[1]2021'!$C:$C)-SUMIF('[1]2021'!$E:$E,$A216,'[1]2021'!$G:$G))/12+K216</f>
        <v>0</v>
      </c>
      <c r="M216" s="53">
        <f>+(SUMIF('[1]2021'!$A:$A,$A216,'[1]2021'!$C:$C)-SUMIF('[1]2021'!$E:$E,$A216,'[1]2021'!$G:$G))/12+L216</f>
        <v>0</v>
      </c>
      <c r="N216" s="53">
        <f>+(SUMIF('[1]2021'!$A:$A,$A216,'[1]2021'!$C:$C)-SUMIF('[1]2021'!$E:$E,$A216,'[1]2021'!$G:$G))/12+M216</f>
        <v>0</v>
      </c>
      <c r="O216" s="53">
        <f>+(SUMIF('[1]2021'!$A:$A,$A216,'[1]2021'!$C:$C)-SUMIF('[1]2021'!$E:$E,$A216,'[1]2021'!$G:$G))/12+N216</f>
        <v>0</v>
      </c>
      <c r="P216" s="53">
        <f>+(SUMIF('[1]2021'!$A:$A,$A216,'[1]2021'!$C:$C)-SUMIF('[1]2021'!$E:$E,$A216,'[1]2021'!$G:$G))/12+O216</f>
        <v>0</v>
      </c>
      <c r="Q216" s="53">
        <f>+(SUMIF('[1]2021'!$A:$A,$A216,'[1]2021'!$C:$C)-SUMIF('[1]2021'!$E:$E,$A216,'[1]2021'!$G:$G))/12+P216</f>
        <v>0</v>
      </c>
      <c r="R216" s="53">
        <f>+(SUMIF('[1]2021'!$A:$A,$A216,'[1]2021'!$C:$C)-SUMIF('[1]2021'!$E:$E,$A216,'[1]2021'!$G:$G))/12+Q216</f>
        <v>0</v>
      </c>
      <c r="S216" s="53">
        <f>+(SUMIF('[1]2021'!$A:$A,$A216,'[1]2021'!$C:$C)-SUMIF('[1]2021'!$E:$E,$A216,'[1]2021'!$G:$G))/12+R216</f>
        <v>0</v>
      </c>
      <c r="T216" s="53">
        <f>+(SUMIF('[1]2021'!$A:$A,$A216,'[1]2021'!$C:$C)-SUMIF('[1]2021'!$E:$E,$A216,'[1]2021'!$G:$G))/12+S216</f>
        <v>0</v>
      </c>
      <c r="U216" s="53" cm="1">
        <f t="array" ref="U216">+INDEX(I216:T216,1,Settings!$C$4)</f>
        <v>0</v>
      </c>
      <c r="V216" s="53" cm="1">
        <f t="array" ref="V216">+INDEX(I216:T216,1,Settings!$C$4)</f>
        <v>0</v>
      </c>
      <c r="W216" s="53"/>
      <c r="X216" s="53">
        <f>V216+SUMIFS(postings!$T:$T,postings!$C:$C,'b-data'!X$2,postings!$D:$D,'b-data'!X$3,postings!$I:$I,'b-data'!$A216)-SUMIFS(postings!$W:$W,postings!$C:$C,'b-data'!X$2,postings!$D:$D,'b-data'!X$3,postings!$M:$M,'b-data'!$A216)</f>
        <v>0</v>
      </c>
      <c r="Y216" s="53">
        <f>X216+SUMIFS(postings!$T:$T,postings!$C:$C,'b-data'!Y$2,postings!$D:$D,'b-data'!Y$3,postings!$I:$I,'b-data'!$A216)-SUMIFS(postings!$W:$W,postings!$C:$C,'b-data'!Y$2,postings!$D:$D,'b-data'!Y$3,postings!$M:$M,'b-data'!$A216)</f>
        <v>0</v>
      </c>
      <c r="Z216" s="53">
        <f>Y216+SUMIFS(postings!$T:$T,postings!$C:$C,'b-data'!Z$2,postings!$D:$D,'b-data'!Z$3,postings!$I:$I,'b-data'!$A216)-SUMIFS(postings!$W:$W,postings!$C:$C,'b-data'!Z$2,postings!$D:$D,'b-data'!Z$3,postings!$M:$M,'b-data'!$A216)</f>
        <v>0</v>
      </c>
      <c r="AA216" s="53">
        <f>Z216+SUMIFS(postings!$T:$T,postings!$C:$C,'b-data'!AA$2,postings!$D:$D,'b-data'!AA$3,postings!$I:$I,'b-data'!$A216)-SUMIFS(postings!$W:$W,postings!$C:$C,'b-data'!AA$2,postings!$D:$D,'b-data'!AA$3,postings!$M:$M,'b-data'!$A216)</f>
        <v>0</v>
      </c>
      <c r="AB216" s="53">
        <f>AA216+SUMIFS(postings!$T:$T,postings!$C:$C,'b-data'!AB$2,postings!$D:$D,'b-data'!AB$3,postings!$I:$I,'b-data'!$A216)-SUMIFS(postings!$W:$W,postings!$C:$C,'b-data'!AB$2,postings!$D:$D,'b-data'!AB$3,postings!$M:$M,'b-data'!$A216)</f>
        <v>0</v>
      </c>
      <c r="AC216" s="53">
        <f>AB216+SUMIFS(postings!$T:$T,postings!$C:$C,'b-data'!AC$2,postings!$D:$D,'b-data'!AC$3,postings!$I:$I,'b-data'!$A216)-SUMIFS(postings!$W:$W,postings!$C:$C,'b-data'!AC$2,postings!$D:$D,'b-data'!AC$3,postings!$M:$M,'b-data'!$A216)</f>
        <v>0</v>
      </c>
      <c r="AD216" s="53">
        <f>AC216+SUMIFS(postings!$T:$T,postings!$C:$C,'b-data'!AD$2,postings!$D:$D,'b-data'!AD$3,postings!$I:$I,'b-data'!$A216)-SUMIFS(postings!$W:$W,postings!$C:$C,'b-data'!AD$2,postings!$D:$D,'b-data'!AD$3,postings!$M:$M,'b-data'!$A216)</f>
        <v>0</v>
      </c>
      <c r="AE216" s="53">
        <f>AD216+SUMIFS(postings!$T:$T,postings!$C:$C,'b-data'!AE$2,postings!$D:$D,'b-data'!AE$3,postings!$I:$I,'b-data'!$A216)-SUMIFS(postings!$W:$W,postings!$C:$C,'b-data'!AE$2,postings!$D:$D,'b-data'!AE$3,postings!$M:$M,'b-data'!$A216)</f>
        <v>0</v>
      </c>
      <c r="AF216" s="53">
        <f>AE216+SUMIFS(postings!$T:$T,postings!$C:$C,'b-data'!AF$2,postings!$D:$D,'b-data'!AF$3,postings!$I:$I,'b-data'!$A216)-SUMIFS(postings!$W:$W,postings!$C:$C,'b-data'!AF$2,postings!$D:$D,'b-data'!AF$3,postings!$M:$M,'b-data'!$A216)</f>
        <v>0</v>
      </c>
      <c r="AG216" s="53">
        <f>AF216+SUMIFS(postings!$T:$T,postings!$C:$C,'b-data'!AG$2,postings!$D:$D,'b-data'!AG$3,postings!$I:$I,'b-data'!$A216)-SUMIFS(postings!$W:$W,postings!$C:$C,'b-data'!AG$2,postings!$D:$D,'b-data'!AG$3,postings!$M:$M,'b-data'!$A216)</f>
        <v>0</v>
      </c>
      <c r="AH216" s="53">
        <f>AG216+SUMIFS(postings!$T:$T,postings!$C:$C,'b-data'!AH$2,postings!$D:$D,'b-data'!AH$3,postings!$I:$I,'b-data'!$A216)-SUMIFS(postings!$W:$W,postings!$C:$C,'b-data'!AH$2,postings!$D:$D,'b-data'!AH$3,postings!$M:$M,'b-data'!$A216)</f>
        <v>0</v>
      </c>
      <c r="AI216" s="53">
        <f>AH216+SUMIFS(postings!$T:$T,postings!$C:$C,'b-data'!AI$2,postings!$D:$D,'b-data'!AI$3,postings!$I:$I,'b-data'!$A216)-SUMIFS(postings!$W:$W,postings!$C:$C,'b-data'!AI$2,postings!$D:$D,'b-data'!AI$3,postings!$M:$M,'b-data'!$A216)</f>
        <v>0</v>
      </c>
      <c r="AJ216" s="53" cm="1">
        <f t="array" ref="AJ216">+INDEX(X216:AI216,1,Settings!$C$4)</f>
        <v>0</v>
      </c>
      <c r="AK216" s="53" cm="1">
        <f t="array" ref="AK216">+INDEX(X216:AI216,1,Settings!$C$4)</f>
        <v>0</v>
      </c>
      <c r="AL216" s="53"/>
      <c r="AM216" s="53">
        <f t="shared" si="405"/>
        <v>0</v>
      </c>
      <c r="AN216" s="53">
        <f t="shared" ref="AN216:AX216" si="448">+AM216</f>
        <v>0</v>
      </c>
      <c r="AO216" s="53">
        <f t="shared" si="448"/>
        <v>0</v>
      </c>
      <c r="AP216" s="53">
        <f t="shared" si="448"/>
        <v>0</v>
      </c>
      <c r="AQ216" s="53">
        <f t="shared" si="448"/>
        <v>0</v>
      </c>
      <c r="AR216" s="53">
        <f t="shared" si="448"/>
        <v>0</v>
      </c>
      <c r="AS216" s="53">
        <f t="shared" si="448"/>
        <v>0</v>
      </c>
      <c r="AT216" s="53">
        <f t="shared" si="448"/>
        <v>0</v>
      </c>
      <c r="AU216" s="53">
        <f t="shared" si="448"/>
        <v>0</v>
      </c>
      <c r="AV216" s="53">
        <f t="shared" si="448"/>
        <v>0</v>
      </c>
      <c r="AW216" s="53">
        <f t="shared" si="448"/>
        <v>0</v>
      </c>
      <c r="AX216" s="53">
        <f t="shared" si="448"/>
        <v>0</v>
      </c>
      <c r="AY216" s="53" cm="1">
        <f t="array" ref="AY216">+INDEX(AM216:AX216,1,Settings!$C$4)</f>
        <v>0</v>
      </c>
      <c r="AZ216" s="53">
        <f t="shared" si="407"/>
        <v>0</v>
      </c>
      <c r="BA216" s="53"/>
      <c r="BB216" s="53">
        <f t="shared" si="408"/>
        <v>0</v>
      </c>
      <c r="BC216" s="53">
        <f t="shared" ref="BC216:BN216" si="449">+BB216</f>
        <v>0</v>
      </c>
      <c r="BD216" s="53">
        <f t="shared" si="449"/>
        <v>0</v>
      </c>
      <c r="BE216" s="53">
        <f t="shared" si="449"/>
        <v>0</v>
      </c>
      <c r="BF216" s="53">
        <f t="shared" si="449"/>
        <v>0</v>
      </c>
      <c r="BG216" s="53">
        <f t="shared" si="449"/>
        <v>0</v>
      </c>
      <c r="BH216" s="53">
        <f t="shared" si="449"/>
        <v>0</v>
      </c>
      <c r="BI216" s="53">
        <f t="shared" si="449"/>
        <v>0</v>
      </c>
      <c r="BJ216" s="53">
        <f t="shared" si="449"/>
        <v>0</v>
      </c>
      <c r="BK216" s="53">
        <f t="shared" si="449"/>
        <v>0</v>
      </c>
      <c r="BL216" s="53">
        <f t="shared" si="449"/>
        <v>0</v>
      </c>
      <c r="BM216" s="53">
        <f t="shared" si="449"/>
        <v>0</v>
      </c>
      <c r="BN216" s="53">
        <f t="shared" si="449"/>
        <v>0</v>
      </c>
      <c r="BO216" s="53"/>
      <c r="BP216" s="53">
        <f t="shared" si="410"/>
        <v>0</v>
      </c>
      <c r="BQ216" s="53"/>
      <c r="BR216" s="53">
        <f t="shared" si="411"/>
        <v>0</v>
      </c>
    </row>
    <row r="217" spans="1:70" x14ac:dyDescent="0.2">
      <c r="A217" s="6">
        <v>1542</v>
      </c>
      <c r="B217" s="6" t="str">
        <f>+VLOOKUP(A217,masterfile!B:C,2,FALSE)</f>
        <v>Steuererst.anspruch gegen andere Länder</v>
      </c>
      <c r="D217" s="53">
        <f>+SUMIF('[1]2017'!$A:$A,$A217,'[1]2017'!$C:$C)-SUMIF('[1]2017'!$E:$E,$A217,'[1]2017'!$G:$G)</f>
        <v>0</v>
      </c>
      <c r="E217" s="53">
        <f>+SUMIF('[1]2018'!$A:$A,$A217,'[1]2018'!$C:$C)-SUMIF('[1]2018'!$E:$E,$A217,'[1]2018'!$G:$G)+D217</f>
        <v>0</v>
      </c>
      <c r="F217" s="53">
        <f>+SUMIF('[1]2019'!$A:$A,$A217,'[1]2019'!$C:$C)-SUMIF('[1]2019'!$E:$E,$A217,'[1]2019'!$G:$G)+E217</f>
        <v>0</v>
      </c>
      <c r="G217" s="53">
        <f>+SUMIF('[1]2020'!$A:$A,$A217,'[1]2020'!$C:$C)-SUMIF('[1]2020'!$E:$E,$A217,'[1]2020'!$G:$G)+F217</f>
        <v>0</v>
      </c>
      <c r="H217" s="53"/>
      <c r="I217" s="53">
        <f>+(SUMIF('[1]2021'!$A:$A,$A217,'[1]2021'!$C:$C)-SUMIF('[1]2021'!$E:$E,$A217,'[1]2021'!$G:$G))/12+G217</f>
        <v>0</v>
      </c>
      <c r="J217" s="53">
        <f>+(SUMIF('[1]2021'!$A:$A,$A217,'[1]2021'!$C:$C)-SUMIF('[1]2021'!$E:$E,$A217,'[1]2021'!$G:$G))/12+I217</f>
        <v>0</v>
      </c>
      <c r="K217" s="53">
        <f>+(SUMIF('[1]2021'!$A:$A,$A217,'[1]2021'!$C:$C)-SUMIF('[1]2021'!$E:$E,$A217,'[1]2021'!$G:$G))/12+J217</f>
        <v>0</v>
      </c>
      <c r="L217" s="53">
        <f>+(SUMIF('[1]2021'!$A:$A,$A217,'[1]2021'!$C:$C)-SUMIF('[1]2021'!$E:$E,$A217,'[1]2021'!$G:$G))/12+K217</f>
        <v>0</v>
      </c>
      <c r="M217" s="53">
        <f>+(SUMIF('[1]2021'!$A:$A,$A217,'[1]2021'!$C:$C)-SUMIF('[1]2021'!$E:$E,$A217,'[1]2021'!$G:$G))/12+L217</f>
        <v>0</v>
      </c>
      <c r="N217" s="53">
        <f>+(SUMIF('[1]2021'!$A:$A,$A217,'[1]2021'!$C:$C)-SUMIF('[1]2021'!$E:$E,$A217,'[1]2021'!$G:$G))/12+M217</f>
        <v>0</v>
      </c>
      <c r="O217" s="53">
        <f>+(SUMIF('[1]2021'!$A:$A,$A217,'[1]2021'!$C:$C)-SUMIF('[1]2021'!$E:$E,$A217,'[1]2021'!$G:$G))/12+N217</f>
        <v>0</v>
      </c>
      <c r="P217" s="53">
        <f>+(SUMIF('[1]2021'!$A:$A,$A217,'[1]2021'!$C:$C)-SUMIF('[1]2021'!$E:$E,$A217,'[1]2021'!$G:$G))/12+O217</f>
        <v>0</v>
      </c>
      <c r="Q217" s="53">
        <f>+(SUMIF('[1]2021'!$A:$A,$A217,'[1]2021'!$C:$C)-SUMIF('[1]2021'!$E:$E,$A217,'[1]2021'!$G:$G))/12+P217</f>
        <v>0</v>
      </c>
      <c r="R217" s="53">
        <f>+(SUMIF('[1]2021'!$A:$A,$A217,'[1]2021'!$C:$C)-SUMIF('[1]2021'!$E:$E,$A217,'[1]2021'!$G:$G))/12+Q217</f>
        <v>0</v>
      </c>
      <c r="S217" s="53">
        <f>+(SUMIF('[1]2021'!$A:$A,$A217,'[1]2021'!$C:$C)-SUMIF('[1]2021'!$E:$E,$A217,'[1]2021'!$G:$G))/12+R217</f>
        <v>0</v>
      </c>
      <c r="T217" s="53">
        <f>+(SUMIF('[1]2021'!$A:$A,$A217,'[1]2021'!$C:$C)-SUMIF('[1]2021'!$E:$E,$A217,'[1]2021'!$G:$G))/12+S217</f>
        <v>0</v>
      </c>
      <c r="U217" s="53" cm="1">
        <f t="array" ref="U217">+INDEX(I217:T217,1,Settings!$C$4)</f>
        <v>0</v>
      </c>
      <c r="V217" s="53" cm="1">
        <f t="array" ref="V217">+INDEX(I217:T217,1,Settings!$C$4)</f>
        <v>0</v>
      </c>
      <c r="W217" s="53"/>
      <c r="X217" s="53">
        <f>V217+SUMIFS(postings!$T:$T,postings!$C:$C,'b-data'!X$2,postings!$D:$D,'b-data'!X$3,postings!$I:$I,'b-data'!$A217)-SUMIFS(postings!$W:$W,postings!$C:$C,'b-data'!X$2,postings!$D:$D,'b-data'!X$3,postings!$M:$M,'b-data'!$A217)</f>
        <v>0</v>
      </c>
      <c r="Y217" s="53">
        <f>X217+SUMIFS(postings!$T:$T,postings!$C:$C,'b-data'!Y$2,postings!$D:$D,'b-data'!Y$3,postings!$I:$I,'b-data'!$A217)-SUMIFS(postings!$W:$W,postings!$C:$C,'b-data'!Y$2,postings!$D:$D,'b-data'!Y$3,postings!$M:$M,'b-data'!$A217)</f>
        <v>0</v>
      </c>
      <c r="Z217" s="53">
        <f>Y217+SUMIFS(postings!$T:$T,postings!$C:$C,'b-data'!Z$2,postings!$D:$D,'b-data'!Z$3,postings!$I:$I,'b-data'!$A217)-SUMIFS(postings!$W:$W,postings!$C:$C,'b-data'!Z$2,postings!$D:$D,'b-data'!Z$3,postings!$M:$M,'b-data'!$A217)</f>
        <v>0</v>
      </c>
      <c r="AA217" s="53">
        <f>Z217+SUMIFS(postings!$T:$T,postings!$C:$C,'b-data'!AA$2,postings!$D:$D,'b-data'!AA$3,postings!$I:$I,'b-data'!$A217)-SUMIFS(postings!$W:$W,postings!$C:$C,'b-data'!AA$2,postings!$D:$D,'b-data'!AA$3,postings!$M:$M,'b-data'!$A217)</f>
        <v>0</v>
      </c>
      <c r="AB217" s="53">
        <f>AA217+SUMIFS(postings!$T:$T,postings!$C:$C,'b-data'!AB$2,postings!$D:$D,'b-data'!AB$3,postings!$I:$I,'b-data'!$A217)-SUMIFS(postings!$W:$W,postings!$C:$C,'b-data'!AB$2,postings!$D:$D,'b-data'!AB$3,postings!$M:$M,'b-data'!$A217)</f>
        <v>0</v>
      </c>
      <c r="AC217" s="53">
        <f>AB217+SUMIFS(postings!$T:$T,postings!$C:$C,'b-data'!AC$2,postings!$D:$D,'b-data'!AC$3,postings!$I:$I,'b-data'!$A217)-SUMIFS(postings!$W:$W,postings!$C:$C,'b-data'!AC$2,postings!$D:$D,'b-data'!AC$3,postings!$M:$M,'b-data'!$A217)</f>
        <v>0</v>
      </c>
      <c r="AD217" s="53">
        <f>AC217+SUMIFS(postings!$T:$T,postings!$C:$C,'b-data'!AD$2,postings!$D:$D,'b-data'!AD$3,postings!$I:$I,'b-data'!$A217)-SUMIFS(postings!$W:$W,postings!$C:$C,'b-data'!AD$2,postings!$D:$D,'b-data'!AD$3,postings!$M:$M,'b-data'!$A217)</f>
        <v>0</v>
      </c>
      <c r="AE217" s="53">
        <f>AD217+SUMIFS(postings!$T:$T,postings!$C:$C,'b-data'!AE$2,postings!$D:$D,'b-data'!AE$3,postings!$I:$I,'b-data'!$A217)-SUMIFS(postings!$W:$W,postings!$C:$C,'b-data'!AE$2,postings!$D:$D,'b-data'!AE$3,postings!$M:$M,'b-data'!$A217)</f>
        <v>0</v>
      </c>
      <c r="AF217" s="53">
        <f>AE217+SUMIFS(postings!$T:$T,postings!$C:$C,'b-data'!AF$2,postings!$D:$D,'b-data'!AF$3,postings!$I:$I,'b-data'!$A217)-SUMIFS(postings!$W:$W,postings!$C:$C,'b-data'!AF$2,postings!$D:$D,'b-data'!AF$3,postings!$M:$M,'b-data'!$A217)</f>
        <v>0</v>
      </c>
      <c r="AG217" s="53">
        <f>AF217+SUMIFS(postings!$T:$T,postings!$C:$C,'b-data'!AG$2,postings!$D:$D,'b-data'!AG$3,postings!$I:$I,'b-data'!$A217)-SUMIFS(postings!$W:$W,postings!$C:$C,'b-data'!AG$2,postings!$D:$D,'b-data'!AG$3,postings!$M:$M,'b-data'!$A217)</f>
        <v>0</v>
      </c>
      <c r="AH217" s="53">
        <f>AG217+SUMIFS(postings!$T:$T,postings!$C:$C,'b-data'!AH$2,postings!$D:$D,'b-data'!AH$3,postings!$I:$I,'b-data'!$A217)-SUMIFS(postings!$W:$W,postings!$C:$C,'b-data'!AH$2,postings!$D:$D,'b-data'!AH$3,postings!$M:$M,'b-data'!$A217)</f>
        <v>0</v>
      </c>
      <c r="AI217" s="53">
        <f>AH217+SUMIFS(postings!$T:$T,postings!$C:$C,'b-data'!AI$2,postings!$D:$D,'b-data'!AI$3,postings!$I:$I,'b-data'!$A217)-SUMIFS(postings!$W:$W,postings!$C:$C,'b-data'!AI$2,postings!$D:$D,'b-data'!AI$3,postings!$M:$M,'b-data'!$A217)</f>
        <v>0</v>
      </c>
      <c r="AJ217" s="53" cm="1">
        <f t="array" ref="AJ217">+INDEX(X217:AI217,1,Settings!$C$4)</f>
        <v>0</v>
      </c>
      <c r="AK217" s="53" cm="1">
        <f t="array" ref="AK217">+INDEX(X217:AI217,1,Settings!$C$4)</f>
        <v>0</v>
      </c>
      <c r="AL217" s="53"/>
      <c r="AM217" s="53">
        <f t="shared" si="405"/>
        <v>0</v>
      </c>
      <c r="AN217" s="53">
        <f t="shared" ref="AN217:AX217" si="450">+AM217</f>
        <v>0</v>
      </c>
      <c r="AO217" s="53">
        <f t="shared" si="450"/>
        <v>0</v>
      </c>
      <c r="AP217" s="53">
        <f t="shared" si="450"/>
        <v>0</v>
      </c>
      <c r="AQ217" s="53">
        <f t="shared" si="450"/>
        <v>0</v>
      </c>
      <c r="AR217" s="53">
        <f t="shared" si="450"/>
        <v>0</v>
      </c>
      <c r="AS217" s="53">
        <f t="shared" si="450"/>
        <v>0</v>
      </c>
      <c r="AT217" s="53">
        <f t="shared" si="450"/>
        <v>0</v>
      </c>
      <c r="AU217" s="53">
        <f t="shared" si="450"/>
        <v>0</v>
      </c>
      <c r="AV217" s="53">
        <f t="shared" si="450"/>
        <v>0</v>
      </c>
      <c r="AW217" s="53">
        <f t="shared" si="450"/>
        <v>0</v>
      </c>
      <c r="AX217" s="53">
        <f t="shared" si="450"/>
        <v>0</v>
      </c>
      <c r="AY217" s="53" cm="1">
        <f t="array" ref="AY217">+INDEX(AM217:AX217,1,Settings!$C$4)</f>
        <v>0</v>
      </c>
      <c r="AZ217" s="53">
        <f t="shared" si="407"/>
        <v>0</v>
      </c>
      <c r="BA217" s="53"/>
      <c r="BB217" s="53">
        <f t="shared" si="408"/>
        <v>0</v>
      </c>
      <c r="BC217" s="53">
        <f t="shared" ref="BC217:BN217" si="451">+BB217</f>
        <v>0</v>
      </c>
      <c r="BD217" s="53">
        <f t="shared" si="451"/>
        <v>0</v>
      </c>
      <c r="BE217" s="53">
        <f t="shared" si="451"/>
        <v>0</v>
      </c>
      <c r="BF217" s="53">
        <f t="shared" si="451"/>
        <v>0</v>
      </c>
      <c r="BG217" s="53">
        <f t="shared" si="451"/>
        <v>0</v>
      </c>
      <c r="BH217" s="53">
        <f t="shared" si="451"/>
        <v>0</v>
      </c>
      <c r="BI217" s="53">
        <f t="shared" si="451"/>
        <v>0</v>
      </c>
      <c r="BJ217" s="53">
        <f t="shared" si="451"/>
        <v>0</v>
      </c>
      <c r="BK217" s="53">
        <f t="shared" si="451"/>
        <v>0</v>
      </c>
      <c r="BL217" s="53">
        <f t="shared" si="451"/>
        <v>0</v>
      </c>
      <c r="BM217" s="53">
        <f t="shared" si="451"/>
        <v>0</v>
      </c>
      <c r="BN217" s="53">
        <f t="shared" si="451"/>
        <v>0</v>
      </c>
      <c r="BO217" s="53"/>
      <c r="BP217" s="53">
        <f t="shared" si="410"/>
        <v>0</v>
      </c>
      <c r="BQ217" s="53"/>
      <c r="BR217" s="53">
        <f t="shared" si="411"/>
        <v>0</v>
      </c>
    </row>
    <row r="218" spans="1:70" x14ac:dyDescent="0.2">
      <c r="A218" s="6">
        <v>1543</v>
      </c>
      <c r="B218" s="6" t="str">
        <f>+VLOOKUP(A218,masterfile!B:C,2,FALSE)</f>
        <v>Forderg. an FA aus abgeführtem Bauabzug</v>
      </c>
      <c r="D218" s="53">
        <f>+SUMIF('[1]2017'!$A:$A,$A218,'[1]2017'!$C:$C)-SUMIF('[1]2017'!$E:$E,$A218,'[1]2017'!$G:$G)</f>
        <v>0</v>
      </c>
      <c r="E218" s="53">
        <f>+SUMIF('[1]2018'!$A:$A,$A218,'[1]2018'!$C:$C)-SUMIF('[1]2018'!$E:$E,$A218,'[1]2018'!$G:$G)+D218</f>
        <v>0</v>
      </c>
      <c r="F218" s="53">
        <f>+SUMIF('[1]2019'!$A:$A,$A218,'[1]2019'!$C:$C)-SUMIF('[1]2019'!$E:$E,$A218,'[1]2019'!$G:$G)+E218</f>
        <v>0</v>
      </c>
      <c r="G218" s="53">
        <f>+SUMIF('[1]2020'!$A:$A,$A218,'[1]2020'!$C:$C)-SUMIF('[1]2020'!$E:$E,$A218,'[1]2020'!$G:$G)+F218</f>
        <v>0</v>
      </c>
      <c r="H218" s="53"/>
      <c r="I218" s="53">
        <f>+(SUMIF('[1]2021'!$A:$A,$A218,'[1]2021'!$C:$C)-SUMIF('[1]2021'!$E:$E,$A218,'[1]2021'!$G:$G))/12+G218</f>
        <v>0</v>
      </c>
      <c r="J218" s="53">
        <f>+(SUMIF('[1]2021'!$A:$A,$A218,'[1]2021'!$C:$C)-SUMIF('[1]2021'!$E:$E,$A218,'[1]2021'!$G:$G))/12+I218</f>
        <v>0</v>
      </c>
      <c r="K218" s="53">
        <f>+(SUMIF('[1]2021'!$A:$A,$A218,'[1]2021'!$C:$C)-SUMIF('[1]2021'!$E:$E,$A218,'[1]2021'!$G:$G))/12+J218</f>
        <v>0</v>
      </c>
      <c r="L218" s="53">
        <f>+(SUMIF('[1]2021'!$A:$A,$A218,'[1]2021'!$C:$C)-SUMIF('[1]2021'!$E:$E,$A218,'[1]2021'!$G:$G))/12+K218</f>
        <v>0</v>
      </c>
      <c r="M218" s="53">
        <f>+(SUMIF('[1]2021'!$A:$A,$A218,'[1]2021'!$C:$C)-SUMIF('[1]2021'!$E:$E,$A218,'[1]2021'!$G:$G))/12+L218</f>
        <v>0</v>
      </c>
      <c r="N218" s="53">
        <f>+(SUMIF('[1]2021'!$A:$A,$A218,'[1]2021'!$C:$C)-SUMIF('[1]2021'!$E:$E,$A218,'[1]2021'!$G:$G))/12+M218</f>
        <v>0</v>
      </c>
      <c r="O218" s="53">
        <f>+(SUMIF('[1]2021'!$A:$A,$A218,'[1]2021'!$C:$C)-SUMIF('[1]2021'!$E:$E,$A218,'[1]2021'!$G:$G))/12+N218</f>
        <v>0</v>
      </c>
      <c r="P218" s="53">
        <f>+(SUMIF('[1]2021'!$A:$A,$A218,'[1]2021'!$C:$C)-SUMIF('[1]2021'!$E:$E,$A218,'[1]2021'!$G:$G))/12+O218</f>
        <v>0</v>
      </c>
      <c r="Q218" s="53">
        <f>+(SUMIF('[1]2021'!$A:$A,$A218,'[1]2021'!$C:$C)-SUMIF('[1]2021'!$E:$E,$A218,'[1]2021'!$G:$G))/12+P218</f>
        <v>0</v>
      </c>
      <c r="R218" s="53">
        <f>+(SUMIF('[1]2021'!$A:$A,$A218,'[1]2021'!$C:$C)-SUMIF('[1]2021'!$E:$E,$A218,'[1]2021'!$G:$G))/12+Q218</f>
        <v>0</v>
      </c>
      <c r="S218" s="53">
        <f>+(SUMIF('[1]2021'!$A:$A,$A218,'[1]2021'!$C:$C)-SUMIF('[1]2021'!$E:$E,$A218,'[1]2021'!$G:$G))/12+R218</f>
        <v>0</v>
      </c>
      <c r="T218" s="53">
        <f>+(SUMIF('[1]2021'!$A:$A,$A218,'[1]2021'!$C:$C)-SUMIF('[1]2021'!$E:$E,$A218,'[1]2021'!$G:$G))/12+S218</f>
        <v>0</v>
      </c>
      <c r="U218" s="53" cm="1">
        <f t="array" ref="U218">+INDEX(I218:T218,1,Settings!$C$4)</f>
        <v>0</v>
      </c>
      <c r="V218" s="53" cm="1">
        <f t="array" ref="V218">+INDEX(I218:T218,1,Settings!$C$4)</f>
        <v>0</v>
      </c>
      <c r="W218" s="53"/>
      <c r="X218" s="53">
        <f>V218+SUMIFS(postings!$T:$T,postings!$C:$C,'b-data'!X$2,postings!$D:$D,'b-data'!X$3,postings!$I:$I,'b-data'!$A218)-SUMIFS(postings!$W:$W,postings!$C:$C,'b-data'!X$2,postings!$D:$D,'b-data'!X$3,postings!$M:$M,'b-data'!$A218)</f>
        <v>0</v>
      </c>
      <c r="Y218" s="53">
        <f>X218+SUMIFS(postings!$T:$T,postings!$C:$C,'b-data'!Y$2,postings!$D:$D,'b-data'!Y$3,postings!$I:$I,'b-data'!$A218)-SUMIFS(postings!$W:$W,postings!$C:$C,'b-data'!Y$2,postings!$D:$D,'b-data'!Y$3,postings!$M:$M,'b-data'!$A218)</f>
        <v>0</v>
      </c>
      <c r="Z218" s="53">
        <f>Y218+SUMIFS(postings!$T:$T,postings!$C:$C,'b-data'!Z$2,postings!$D:$D,'b-data'!Z$3,postings!$I:$I,'b-data'!$A218)-SUMIFS(postings!$W:$W,postings!$C:$C,'b-data'!Z$2,postings!$D:$D,'b-data'!Z$3,postings!$M:$M,'b-data'!$A218)</f>
        <v>0</v>
      </c>
      <c r="AA218" s="53">
        <f>Z218+SUMIFS(postings!$T:$T,postings!$C:$C,'b-data'!AA$2,postings!$D:$D,'b-data'!AA$3,postings!$I:$I,'b-data'!$A218)-SUMIFS(postings!$W:$W,postings!$C:$C,'b-data'!AA$2,postings!$D:$D,'b-data'!AA$3,postings!$M:$M,'b-data'!$A218)</f>
        <v>0</v>
      </c>
      <c r="AB218" s="53">
        <f>AA218+SUMIFS(postings!$T:$T,postings!$C:$C,'b-data'!AB$2,postings!$D:$D,'b-data'!AB$3,postings!$I:$I,'b-data'!$A218)-SUMIFS(postings!$W:$W,postings!$C:$C,'b-data'!AB$2,postings!$D:$D,'b-data'!AB$3,postings!$M:$M,'b-data'!$A218)</f>
        <v>0</v>
      </c>
      <c r="AC218" s="53">
        <f>AB218+SUMIFS(postings!$T:$T,postings!$C:$C,'b-data'!AC$2,postings!$D:$D,'b-data'!AC$3,postings!$I:$I,'b-data'!$A218)-SUMIFS(postings!$W:$W,postings!$C:$C,'b-data'!AC$2,postings!$D:$D,'b-data'!AC$3,postings!$M:$M,'b-data'!$A218)</f>
        <v>0</v>
      </c>
      <c r="AD218" s="53">
        <f>AC218+SUMIFS(postings!$T:$T,postings!$C:$C,'b-data'!AD$2,postings!$D:$D,'b-data'!AD$3,postings!$I:$I,'b-data'!$A218)-SUMIFS(postings!$W:$W,postings!$C:$C,'b-data'!AD$2,postings!$D:$D,'b-data'!AD$3,postings!$M:$M,'b-data'!$A218)</f>
        <v>0</v>
      </c>
      <c r="AE218" s="53">
        <f>AD218+SUMIFS(postings!$T:$T,postings!$C:$C,'b-data'!AE$2,postings!$D:$D,'b-data'!AE$3,postings!$I:$I,'b-data'!$A218)-SUMIFS(postings!$W:$W,postings!$C:$C,'b-data'!AE$2,postings!$D:$D,'b-data'!AE$3,postings!$M:$M,'b-data'!$A218)</f>
        <v>0</v>
      </c>
      <c r="AF218" s="53">
        <f>AE218+SUMIFS(postings!$T:$T,postings!$C:$C,'b-data'!AF$2,postings!$D:$D,'b-data'!AF$3,postings!$I:$I,'b-data'!$A218)-SUMIFS(postings!$W:$W,postings!$C:$C,'b-data'!AF$2,postings!$D:$D,'b-data'!AF$3,postings!$M:$M,'b-data'!$A218)</f>
        <v>0</v>
      </c>
      <c r="AG218" s="53">
        <f>AF218+SUMIFS(postings!$T:$T,postings!$C:$C,'b-data'!AG$2,postings!$D:$D,'b-data'!AG$3,postings!$I:$I,'b-data'!$A218)-SUMIFS(postings!$W:$W,postings!$C:$C,'b-data'!AG$2,postings!$D:$D,'b-data'!AG$3,postings!$M:$M,'b-data'!$A218)</f>
        <v>0</v>
      </c>
      <c r="AH218" s="53">
        <f>AG218+SUMIFS(postings!$T:$T,postings!$C:$C,'b-data'!AH$2,postings!$D:$D,'b-data'!AH$3,postings!$I:$I,'b-data'!$A218)-SUMIFS(postings!$W:$W,postings!$C:$C,'b-data'!AH$2,postings!$D:$D,'b-data'!AH$3,postings!$M:$M,'b-data'!$A218)</f>
        <v>0</v>
      </c>
      <c r="AI218" s="53">
        <f>AH218+SUMIFS(postings!$T:$T,postings!$C:$C,'b-data'!AI$2,postings!$D:$D,'b-data'!AI$3,postings!$I:$I,'b-data'!$A218)-SUMIFS(postings!$W:$W,postings!$C:$C,'b-data'!AI$2,postings!$D:$D,'b-data'!AI$3,postings!$M:$M,'b-data'!$A218)</f>
        <v>0</v>
      </c>
      <c r="AJ218" s="53" cm="1">
        <f t="array" ref="AJ218">+INDEX(X218:AI218,1,Settings!$C$4)</f>
        <v>0</v>
      </c>
      <c r="AK218" s="53" cm="1">
        <f t="array" ref="AK218">+INDEX(X218:AI218,1,Settings!$C$4)</f>
        <v>0</v>
      </c>
      <c r="AL218" s="53"/>
      <c r="AM218" s="53">
        <f t="shared" si="405"/>
        <v>0</v>
      </c>
      <c r="AN218" s="53">
        <f t="shared" ref="AN218:AX218" si="452">+AM218</f>
        <v>0</v>
      </c>
      <c r="AO218" s="53">
        <f t="shared" si="452"/>
        <v>0</v>
      </c>
      <c r="AP218" s="53">
        <f t="shared" si="452"/>
        <v>0</v>
      </c>
      <c r="AQ218" s="53">
        <f t="shared" si="452"/>
        <v>0</v>
      </c>
      <c r="AR218" s="53">
        <f t="shared" si="452"/>
        <v>0</v>
      </c>
      <c r="AS218" s="53">
        <f t="shared" si="452"/>
        <v>0</v>
      </c>
      <c r="AT218" s="53">
        <f t="shared" si="452"/>
        <v>0</v>
      </c>
      <c r="AU218" s="53">
        <f t="shared" si="452"/>
        <v>0</v>
      </c>
      <c r="AV218" s="53">
        <f t="shared" si="452"/>
        <v>0</v>
      </c>
      <c r="AW218" s="53">
        <f t="shared" si="452"/>
        <v>0</v>
      </c>
      <c r="AX218" s="53">
        <f t="shared" si="452"/>
        <v>0</v>
      </c>
      <c r="AY218" s="53" cm="1">
        <f t="array" ref="AY218">+INDEX(AM218:AX218,1,Settings!$C$4)</f>
        <v>0</v>
      </c>
      <c r="AZ218" s="53">
        <f t="shared" si="407"/>
        <v>0</v>
      </c>
      <c r="BA218" s="53"/>
      <c r="BB218" s="53">
        <f t="shared" si="408"/>
        <v>0</v>
      </c>
      <c r="BC218" s="53">
        <f t="shared" ref="BC218:BN218" si="453">+BB218</f>
        <v>0</v>
      </c>
      <c r="BD218" s="53">
        <f t="shared" si="453"/>
        <v>0</v>
      </c>
      <c r="BE218" s="53">
        <f t="shared" si="453"/>
        <v>0</v>
      </c>
      <c r="BF218" s="53">
        <f t="shared" si="453"/>
        <v>0</v>
      </c>
      <c r="BG218" s="53">
        <f t="shared" si="453"/>
        <v>0</v>
      </c>
      <c r="BH218" s="53">
        <f t="shared" si="453"/>
        <v>0</v>
      </c>
      <c r="BI218" s="53">
        <f t="shared" si="453"/>
        <v>0</v>
      </c>
      <c r="BJ218" s="53">
        <f t="shared" si="453"/>
        <v>0</v>
      </c>
      <c r="BK218" s="53">
        <f t="shared" si="453"/>
        <v>0</v>
      </c>
      <c r="BL218" s="53">
        <f t="shared" si="453"/>
        <v>0</v>
      </c>
      <c r="BM218" s="53">
        <f t="shared" si="453"/>
        <v>0</v>
      </c>
      <c r="BN218" s="53">
        <f t="shared" si="453"/>
        <v>0</v>
      </c>
      <c r="BO218" s="53"/>
      <c r="BP218" s="53">
        <f t="shared" si="410"/>
        <v>0</v>
      </c>
      <c r="BQ218" s="53"/>
      <c r="BR218" s="53">
        <f t="shared" si="411"/>
        <v>0</v>
      </c>
    </row>
    <row r="219" spans="1:70" x14ac:dyDescent="0.2">
      <c r="A219" s="6">
        <v>1544</v>
      </c>
      <c r="B219" s="6" t="str">
        <f>+VLOOKUP(A219,masterfile!B:C,2,FALSE)</f>
        <v>Forderung gegenüber Bundesagentur</v>
      </c>
      <c r="D219" s="53">
        <f>+SUMIF('[1]2017'!$A:$A,$A219,'[1]2017'!$C:$C)-SUMIF('[1]2017'!$E:$E,$A219,'[1]2017'!$G:$G)</f>
        <v>0</v>
      </c>
      <c r="E219" s="53">
        <f>+SUMIF('[1]2018'!$A:$A,$A219,'[1]2018'!$C:$C)-SUMIF('[1]2018'!$E:$E,$A219,'[1]2018'!$G:$G)+D219</f>
        <v>0</v>
      </c>
      <c r="F219" s="53">
        <f>+SUMIF('[1]2019'!$A:$A,$A219,'[1]2019'!$C:$C)-SUMIF('[1]2019'!$E:$E,$A219,'[1]2019'!$G:$G)+E219</f>
        <v>0</v>
      </c>
      <c r="G219" s="53">
        <f>+SUMIF('[1]2020'!$A:$A,$A219,'[1]2020'!$C:$C)-SUMIF('[1]2020'!$E:$E,$A219,'[1]2020'!$G:$G)+F219</f>
        <v>0</v>
      </c>
      <c r="H219" s="53"/>
      <c r="I219" s="53">
        <f>+(SUMIF('[1]2021'!$A:$A,$A219,'[1]2021'!$C:$C)-SUMIF('[1]2021'!$E:$E,$A219,'[1]2021'!$G:$G))/12+G219</f>
        <v>0</v>
      </c>
      <c r="J219" s="53">
        <f>+(SUMIF('[1]2021'!$A:$A,$A219,'[1]2021'!$C:$C)-SUMIF('[1]2021'!$E:$E,$A219,'[1]2021'!$G:$G))/12+I219</f>
        <v>0</v>
      </c>
      <c r="K219" s="53">
        <f>+(SUMIF('[1]2021'!$A:$A,$A219,'[1]2021'!$C:$C)-SUMIF('[1]2021'!$E:$E,$A219,'[1]2021'!$G:$G))/12+J219</f>
        <v>0</v>
      </c>
      <c r="L219" s="53">
        <f>+(SUMIF('[1]2021'!$A:$A,$A219,'[1]2021'!$C:$C)-SUMIF('[1]2021'!$E:$E,$A219,'[1]2021'!$G:$G))/12+K219</f>
        <v>0</v>
      </c>
      <c r="M219" s="53">
        <f>+(SUMIF('[1]2021'!$A:$A,$A219,'[1]2021'!$C:$C)-SUMIF('[1]2021'!$E:$E,$A219,'[1]2021'!$G:$G))/12+L219</f>
        <v>0</v>
      </c>
      <c r="N219" s="53">
        <f>+(SUMIF('[1]2021'!$A:$A,$A219,'[1]2021'!$C:$C)-SUMIF('[1]2021'!$E:$E,$A219,'[1]2021'!$G:$G))/12+M219</f>
        <v>0</v>
      </c>
      <c r="O219" s="53">
        <f>+(SUMIF('[1]2021'!$A:$A,$A219,'[1]2021'!$C:$C)-SUMIF('[1]2021'!$E:$E,$A219,'[1]2021'!$G:$G))/12+N219</f>
        <v>0</v>
      </c>
      <c r="P219" s="53">
        <f>+(SUMIF('[1]2021'!$A:$A,$A219,'[1]2021'!$C:$C)-SUMIF('[1]2021'!$E:$E,$A219,'[1]2021'!$G:$G))/12+O219</f>
        <v>0</v>
      </c>
      <c r="Q219" s="53">
        <f>+(SUMIF('[1]2021'!$A:$A,$A219,'[1]2021'!$C:$C)-SUMIF('[1]2021'!$E:$E,$A219,'[1]2021'!$G:$G))/12+P219</f>
        <v>0</v>
      </c>
      <c r="R219" s="53">
        <f>+(SUMIF('[1]2021'!$A:$A,$A219,'[1]2021'!$C:$C)-SUMIF('[1]2021'!$E:$E,$A219,'[1]2021'!$G:$G))/12+Q219</f>
        <v>0</v>
      </c>
      <c r="S219" s="53">
        <f>+(SUMIF('[1]2021'!$A:$A,$A219,'[1]2021'!$C:$C)-SUMIF('[1]2021'!$E:$E,$A219,'[1]2021'!$G:$G))/12+R219</f>
        <v>0</v>
      </c>
      <c r="T219" s="53">
        <f>+(SUMIF('[1]2021'!$A:$A,$A219,'[1]2021'!$C:$C)-SUMIF('[1]2021'!$E:$E,$A219,'[1]2021'!$G:$G))/12+S219</f>
        <v>0</v>
      </c>
      <c r="U219" s="53" cm="1">
        <f t="array" ref="U219">+INDEX(I219:T219,1,Settings!$C$4)</f>
        <v>0</v>
      </c>
      <c r="V219" s="53" cm="1">
        <f t="array" ref="V219">+INDEX(I219:T219,1,Settings!$C$4)</f>
        <v>0</v>
      </c>
      <c r="W219" s="53"/>
      <c r="X219" s="53">
        <f>V219+SUMIFS(postings!$T:$T,postings!$C:$C,'b-data'!X$2,postings!$D:$D,'b-data'!X$3,postings!$I:$I,'b-data'!$A219)-SUMIFS(postings!$W:$W,postings!$C:$C,'b-data'!X$2,postings!$D:$D,'b-data'!X$3,postings!$M:$M,'b-data'!$A219)</f>
        <v>0</v>
      </c>
      <c r="Y219" s="53">
        <f>X219+SUMIFS(postings!$T:$T,postings!$C:$C,'b-data'!Y$2,postings!$D:$D,'b-data'!Y$3,postings!$I:$I,'b-data'!$A219)-SUMIFS(postings!$W:$W,postings!$C:$C,'b-data'!Y$2,postings!$D:$D,'b-data'!Y$3,postings!$M:$M,'b-data'!$A219)</f>
        <v>0</v>
      </c>
      <c r="Z219" s="53">
        <f>Y219+SUMIFS(postings!$T:$T,postings!$C:$C,'b-data'!Z$2,postings!$D:$D,'b-data'!Z$3,postings!$I:$I,'b-data'!$A219)-SUMIFS(postings!$W:$W,postings!$C:$C,'b-data'!Z$2,postings!$D:$D,'b-data'!Z$3,postings!$M:$M,'b-data'!$A219)</f>
        <v>0</v>
      </c>
      <c r="AA219" s="53">
        <f>Z219+SUMIFS(postings!$T:$T,postings!$C:$C,'b-data'!AA$2,postings!$D:$D,'b-data'!AA$3,postings!$I:$I,'b-data'!$A219)-SUMIFS(postings!$W:$W,postings!$C:$C,'b-data'!AA$2,postings!$D:$D,'b-data'!AA$3,postings!$M:$M,'b-data'!$A219)</f>
        <v>0</v>
      </c>
      <c r="AB219" s="53">
        <f>AA219+SUMIFS(postings!$T:$T,postings!$C:$C,'b-data'!AB$2,postings!$D:$D,'b-data'!AB$3,postings!$I:$I,'b-data'!$A219)-SUMIFS(postings!$W:$W,postings!$C:$C,'b-data'!AB$2,postings!$D:$D,'b-data'!AB$3,postings!$M:$M,'b-data'!$A219)</f>
        <v>0</v>
      </c>
      <c r="AC219" s="53">
        <f>AB219+SUMIFS(postings!$T:$T,postings!$C:$C,'b-data'!AC$2,postings!$D:$D,'b-data'!AC$3,postings!$I:$I,'b-data'!$A219)-SUMIFS(postings!$W:$W,postings!$C:$C,'b-data'!AC$2,postings!$D:$D,'b-data'!AC$3,postings!$M:$M,'b-data'!$A219)</f>
        <v>0</v>
      </c>
      <c r="AD219" s="53">
        <f>AC219+SUMIFS(postings!$T:$T,postings!$C:$C,'b-data'!AD$2,postings!$D:$D,'b-data'!AD$3,postings!$I:$I,'b-data'!$A219)-SUMIFS(postings!$W:$W,postings!$C:$C,'b-data'!AD$2,postings!$D:$D,'b-data'!AD$3,postings!$M:$M,'b-data'!$A219)</f>
        <v>0</v>
      </c>
      <c r="AE219" s="53">
        <f>AD219+SUMIFS(postings!$T:$T,postings!$C:$C,'b-data'!AE$2,postings!$D:$D,'b-data'!AE$3,postings!$I:$I,'b-data'!$A219)-SUMIFS(postings!$W:$W,postings!$C:$C,'b-data'!AE$2,postings!$D:$D,'b-data'!AE$3,postings!$M:$M,'b-data'!$A219)</f>
        <v>0</v>
      </c>
      <c r="AF219" s="53">
        <f>AE219+SUMIFS(postings!$T:$T,postings!$C:$C,'b-data'!AF$2,postings!$D:$D,'b-data'!AF$3,postings!$I:$I,'b-data'!$A219)-SUMIFS(postings!$W:$W,postings!$C:$C,'b-data'!AF$2,postings!$D:$D,'b-data'!AF$3,postings!$M:$M,'b-data'!$A219)</f>
        <v>0</v>
      </c>
      <c r="AG219" s="53">
        <f>AF219+SUMIFS(postings!$T:$T,postings!$C:$C,'b-data'!AG$2,postings!$D:$D,'b-data'!AG$3,postings!$I:$I,'b-data'!$A219)-SUMIFS(postings!$W:$W,postings!$C:$C,'b-data'!AG$2,postings!$D:$D,'b-data'!AG$3,postings!$M:$M,'b-data'!$A219)</f>
        <v>0</v>
      </c>
      <c r="AH219" s="53">
        <f>AG219+SUMIFS(postings!$T:$T,postings!$C:$C,'b-data'!AH$2,postings!$D:$D,'b-data'!AH$3,postings!$I:$I,'b-data'!$A219)-SUMIFS(postings!$W:$W,postings!$C:$C,'b-data'!AH$2,postings!$D:$D,'b-data'!AH$3,postings!$M:$M,'b-data'!$A219)</f>
        <v>0</v>
      </c>
      <c r="AI219" s="53">
        <f>AH219+SUMIFS(postings!$T:$T,postings!$C:$C,'b-data'!AI$2,postings!$D:$D,'b-data'!AI$3,postings!$I:$I,'b-data'!$A219)-SUMIFS(postings!$W:$W,postings!$C:$C,'b-data'!AI$2,postings!$D:$D,'b-data'!AI$3,postings!$M:$M,'b-data'!$A219)</f>
        <v>0</v>
      </c>
      <c r="AJ219" s="53" cm="1">
        <f t="array" ref="AJ219">+INDEX(X219:AI219,1,Settings!$C$4)</f>
        <v>0</v>
      </c>
      <c r="AK219" s="53" cm="1">
        <f t="array" ref="AK219">+INDEX(X219:AI219,1,Settings!$C$4)</f>
        <v>0</v>
      </c>
      <c r="AL219" s="53"/>
      <c r="AM219" s="53">
        <f t="shared" si="405"/>
        <v>0</v>
      </c>
      <c r="AN219" s="53">
        <f t="shared" ref="AN219:AX219" si="454">+AM219</f>
        <v>0</v>
      </c>
      <c r="AO219" s="53">
        <f t="shared" si="454"/>
        <v>0</v>
      </c>
      <c r="AP219" s="53">
        <f t="shared" si="454"/>
        <v>0</v>
      </c>
      <c r="AQ219" s="53">
        <f t="shared" si="454"/>
        <v>0</v>
      </c>
      <c r="AR219" s="53">
        <f t="shared" si="454"/>
        <v>0</v>
      </c>
      <c r="AS219" s="53">
        <f t="shared" si="454"/>
        <v>0</v>
      </c>
      <c r="AT219" s="53">
        <f t="shared" si="454"/>
        <v>0</v>
      </c>
      <c r="AU219" s="53">
        <f t="shared" si="454"/>
        <v>0</v>
      </c>
      <c r="AV219" s="53">
        <f t="shared" si="454"/>
        <v>0</v>
      </c>
      <c r="AW219" s="53">
        <f t="shared" si="454"/>
        <v>0</v>
      </c>
      <c r="AX219" s="53">
        <f t="shared" si="454"/>
        <v>0</v>
      </c>
      <c r="AY219" s="53" cm="1">
        <f t="array" ref="AY219">+INDEX(AM219:AX219,1,Settings!$C$4)</f>
        <v>0</v>
      </c>
      <c r="AZ219" s="53">
        <f t="shared" si="407"/>
        <v>0</v>
      </c>
      <c r="BA219" s="53"/>
      <c r="BB219" s="53">
        <f t="shared" si="408"/>
        <v>0</v>
      </c>
      <c r="BC219" s="53">
        <f t="shared" ref="BC219:BN219" si="455">+BB219</f>
        <v>0</v>
      </c>
      <c r="BD219" s="53">
        <f t="shared" si="455"/>
        <v>0</v>
      </c>
      <c r="BE219" s="53">
        <f t="shared" si="455"/>
        <v>0</v>
      </c>
      <c r="BF219" s="53">
        <f t="shared" si="455"/>
        <v>0</v>
      </c>
      <c r="BG219" s="53">
        <f t="shared" si="455"/>
        <v>0</v>
      </c>
      <c r="BH219" s="53">
        <f t="shared" si="455"/>
        <v>0</v>
      </c>
      <c r="BI219" s="53">
        <f t="shared" si="455"/>
        <v>0</v>
      </c>
      <c r="BJ219" s="53">
        <f t="shared" si="455"/>
        <v>0</v>
      </c>
      <c r="BK219" s="53">
        <f t="shared" si="455"/>
        <v>0</v>
      </c>
      <c r="BL219" s="53">
        <f t="shared" si="455"/>
        <v>0</v>
      </c>
      <c r="BM219" s="53">
        <f t="shared" si="455"/>
        <v>0</v>
      </c>
      <c r="BN219" s="53">
        <f t="shared" si="455"/>
        <v>0</v>
      </c>
      <c r="BO219" s="53"/>
      <c r="BP219" s="53">
        <f t="shared" si="410"/>
        <v>0</v>
      </c>
      <c r="BQ219" s="53"/>
      <c r="BR219" s="53">
        <f t="shared" si="411"/>
        <v>0</v>
      </c>
    </row>
    <row r="220" spans="1:70" x14ac:dyDescent="0.2">
      <c r="A220" s="6">
        <v>1545</v>
      </c>
      <c r="B220" s="6" t="str">
        <f>+VLOOKUP(A220,masterfile!B:C,2,FALSE)</f>
        <v>Forderungen USt-Vorauszahlungen</v>
      </c>
      <c r="D220" s="53">
        <f>+SUMIF('[1]2017'!$A:$A,$A220,'[1]2017'!$C:$C)-SUMIF('[1]2017'!$E:$E,$A220,'[1]2017'!$G:$G)</f>
        <v>0</v>
      </c>
      <c r="E220" s="53">
        <f>+SUMIF('[1]2018'!$A:$A,$A220,'[1]2018'!$C:$C)-SUMIF('[1]2018'!$E:$E,$A220,'[1]2018'!$G:$G)+D220</f>
        <v>0</v>
      </c>
      <c r="F220" s="53">
        <f>+SUMIF('[1]2019'!$A:$A,$A220,'[1]2019'!$C:$C)-SUMIF('[1]2019'!$E:$E,$A220,'[1]2019'!$G:$G)+E220</f>
        <v>0</v>
      </c>
      <c r="G220" s="53">
        <f>+SUMIF('[1]2020'!$A:$A,$A220,'[1]2020'!$C:$C)-SUMIF('[1]2020'!$E:$E,$A220,'[1]2020'!$G:$G)+F220</f>
        <v>0</v>
      </c>
      <c r="H220" s="53"/>
      <c r="I220" s="53">
        <f>+(SUMIF('[1]2021'!$A:$A,$A220,'[1]2021'!$C:$C)-SUMIF('[1]2021'!$E:$E,$A220,'[1]2021'!$G:$G))/12+G220</f>
        <v>0</v>
      </c>
      <c r="J220" s="53">
        <f>+(SUMIF('[1]2021'!$A:$A,$A220,'[1]2021'!$C:$C)-SUMIF('[1]2021'!$E:$E,$A220,'[1]2021'!$G:$G))/12+I220</f>
        <v>0</v>
      </c>
      <c r="K220" s="53">
        <f>+(SUMIF('[1]2021'!$A:$A,$A220,'[1]2021'!$C:$C)-SUMIF('[1]2021'!$E:$E,$A220,'[1]2021'!$G:$G))/12+J220</f>
        <v>0</v>
      </c>
      <c r="L220" s="53">
        <f>+(SUMIF('[1]2021'!$A:$A,$A220,'[1]2021'!$C:$C)-SUMIF('[1]2021'!$E:$E,$A220,'[1]2021'!$G:$G))/12+K220</f>
        <v>0</v>
      </c>
      <c r="M220" s="53">
        <f>+(SUMIF('[1]2021'!$A:$A,$A220,'[1]2021'!$C:$C)-SUMIF('[1]2021'!$E:$E,$A220,'[1]2021'!$G:$G))/12+L220</f>
        <v>0</v>
      </c>
      <c r="N220" s="53">
        <f>+(SUMIF('[1]2021'!$A:$A,$A220,'[1]2021'!$C:$C)-SUMIF('[1]2021'!$E:$E,$A220,'[1]2021'!$G:$G))/12+M220</f>
        <v>0</v>
      </c>
      <c r="O220" s="53">
        <f>+(SUMIF('[1]2021'!$A:$A,$A220,'[1]2021'!$C:$C)-SUMIF('[1]2021'!$E:$E,$A220,'[1]2021'!$G:$G))/12+N220</f>
        <v>0</v>
      </c>
      <c r="P220" s="53">
        <f>+(SUMIF('[1]2021'!$A:$A,$A220,'[1]2021'!$C:$C)-SUMIF('[1]2021'!$E:$E,$A220,'[1]2021'!$G:$G))/12+O220</f>
        <v>0</v>
      </c>
      <c r="Q220" s="53">
        <f>+(SUMIF('[1]2021'!$A:$A,$A220,'[1]2021'!$C:$C)-SUMIF('[1]2021'!$E:$E,$A220,'[1]2021'!$G:$G))/12+P220</f>
        <v>0</v>
      </c>
      <c r="R220" s="53">
        <f>+(SUMIF('[1]2021'!$A:$A,$A220,'[1]2021'!$C:$C)-SUMIF('[1]2021'!$E:$E,$A220,'[1]2021'!$G:$G))/12+Q220</f>
        <v>0</v>
      </c>
      <c r="S220" s="53">
        <f>+(SUMIF('[1]2021'!$A:$A,$A220,'[1]2021'!$C:$C)-SUMIF('[1]2021'!$E:$E,$A220,'[1]2021'!$G:$G))/12+R220</f>
        <v>0</v>
      </c>
      <c r="T220" s="53">
        <f>+(SUMIF('[1]2021'!$A:$A,$A220,'[1]2021'!$C:$C)-SUMIF('[1]2021'!$E:$E,$A220,'[1]2021'!$G:$G))/12+S220</f>
        <v>0</v>
      </c>
      <c r="U220" s="53" cm="1">
        <f t="array" ref="U220">+INDEX(I220:T220,1,Settings!$C$4)</f>
        <v>0</v>
      </c>
      <c r="V220" s="53" cm="1">
        <f t="array" ref="V220">+INDEX(I220:T220,1,Settings!$C$4)</f>
        <v>0</v>
      </c>
      <c r="W220" s="53"/>
      <c r="X220" s="53">
        <f>V220+SUMIFS(postings!$T:$T,postings!$C:$C,'b-data'!X$2,postings!$D:$D,'b-data'!X$3,postings!$I:$I,'b-data'!$A220)-SUMIFS(postings!$W:$W,postings!$C:$C,'b-data'!X$2,postings!$D:$D,'b-data'!X$3,postings!$M:$M,'b-data'!$A220)</f>
        <v>0</v>
      </c>
      <c r="Y220" s="53">
        <f>X220+SUMIFS(postings!$T:$T,postings!$C:$C,'b-data'!Y$2,postings!$D:$D,'b-data'!Y$3,postings!$I:$I,'b-data'!$A220)-SUMIFS(postings!$W:$W,postings!$C:$C,'b-data'!Y$2,postings!$D:$D,'b-data'!Y$3,postings!$M:$M,'b-data'!$A220)</f>
        <v>0</v>
      </c>
      <c r="Z220" s="53">
        <f>Y220+SUMIFS(postings!$T:$T,postings!$C:$C,'b-data'!Z$2,postings!$D:$D,'b-data'!Z$3,postings!$I:$I,'b-data'!$A220)-SUMIFS(postings!$W:$W,postings!$C:$C,'b-data'!Z$2,postings!$D:$D,'b-data'!Z$3,postings!$M:$M,'b-data'!$A220)</f>
        <v>0</v>
      </c>
      <c r="AA220" s="53">
        <f>Z220+SUMIFS(postings!$T:$T,postings!$C:$C,'b-data'!AA$2,postings!$D:$D,'b-data'!AA$3,postings!$I:$I,'b-data'!$A220)-SUMIFS(postings!$W:$W,postings!$C:$C,'b-data'!AA$2,postings!$D:$D,'b-data'!AA$3,postings!$M:$M,'b-data'!$A220)</f>
        <v>0</v>
      </c>
      <c r="AB220" s="53">
        <f>AA220+SUMIFS(postings!$T:$T,postings!$C:$C,'b-data'!AB$2,postings!$D:$D,'b-data'!AB$3,postings!$I:$I,'b-data'!$A220)-SUMIFS(postings!$W:$W,postings!$C:$C,'b-data'!AB$2,postings!$D:$D,'b-data'!AB$3,postings!$M:$M,'b-data'!$A220)</f>
        <v>0</v>
      </c>
      <c r="AC220" s="53">
        <f>AB220+SUMIFS(postings!$T:$T,postings!$C:$C,'b-data'!AC$2,postings!$D:$D,'b-data'!AC$3,postings!$I:$I,'b-data'!$A220)-SUMIFS(postings!$W:$W,postings!$C:$C,'b-data'!AC$2,postings!$D:$D,'b-data'!AC$3,postings!$M:$M,'b-data'!$A220)</f>
        <v>0</v>
      </c>
      <c r="AD220" s="53">
        <f>AC220+SUMIFS(postings!$T:$T,postings!$C:$C,'b-data'!AD$2,postings!$D:$D,'b-data'!AD$3,postings!$I:$I,'b-data'!$A220)-SUMIFS(postings!$W:$W,postings!$C:$C,'b-data'!AD$2,postings!$D:$D,'b-data'!AD$3,postings!$M:$M,'b-data'!$A220)</f>
        <v>0</v>
      </c>
      <c r="AE220" s="53">
        <f>AD220+SUMIFS(postings!$T:$T,postings!$C:$C,'b-data'!AE$2,postings!$D:$D,'b-data'!AE$3,postings!$I:$I,'b-data'!$A220)-SUMIFS(postings!$W:$W,postings!$C:$C,'b-data'!AE$2,postings!$D:$D,'b-data'!AE$3,postings!$M:$M,'b-data'!$A220)</f>
        <v>0</v>
      </c>
      <c r="AF220" s="53">
        <f>AE220+SUMIFS(postings!$T:$T,postings!$C:$C,'b-data'!AF$2,postings!$D:$D,'b-data'!AF$3,postings!$I:$I,'b-data'!$A220)-SUMIFS(postings!$W:$W,postings!$C:$C,'b-data'!AF$2,postings!$D:$D,'b-data'!AF$3,postings!$M:$M,'b-data'!$A220)</f>
        <v>0</v>
      </c>
      <c r="AG220" s="53">
        <f>AF220+SUMIFS(postings!$T:$T,postings!$C:$C,'b-data'!AG$2,postings!$D:$D,'b-data'!AG$3,postings!$I:$I,'b-data'!$A220)-SUMIFS(postings!$W:$W,postings!$C:$C,'b-data'!AG$2,postings!$D:$D,'b-data'!AG$3,postings!$M:$M,'b-data'!$A220)</f>
        <v>0</v>
      </c>
      <c r="AH220" s="53">
        <f>AG220+SUMIFS(postings!$T:$T,postings!$C:$C,'b-data'!AH$2,postings!$D:$D,'b-data'!AH$3,postings!$I:$I,'b-data'!$A220)-SUMIFS(postings!$W:$W,postings!$C:$C,'b-data'!AH$2,postings!$D:$D,'b-data'!AH$3,postings!$M:$M,'b-data'!$A220)</f>
        <v>0</v>
      </c>
      <c r="AI220" s="53">
        <f>AH220+SUMIFS(postings!$T:$T,postings!$C:$C,'b-data'!AI$2,postings!$D:$D,'b-data'!AI$3,postings!$I:$I,'b-data'!$A220)-SUMIFS(postings!$W:$W,postings!$C:$C,'b-data'!AI$2,postings!$D:$D,'b-data'!AI$3,postings!$M:$M,'b-data'!$A220)</f>
        <v>0</v>
      </c>
      <c r="AJ220" s="53" cm="1">
        <f t="array" ref="AJ220">+INDEX(X220:AI220,1,Settings!$C$4)</f>
        <v>0</v>
      </c>
      <c r="AK220" s="53" cm="1">
        <f t="array" ref="AK220">+INDEX(X220:AI220,1,Settings!$C$4)</f>
        <v>0</v>
      </c>
      <c r="AL220" s="53"/>
      <c r="AM220" s="53">
        <f t="shared" si="405"/>
        <v>0</v>
      </c>
      <c r="AN220" s="53">
        <f t="shared" ref="AN220:AX220" si="456">+AM220</f>
        <v>0</v>
      </c>
      <c r="AO220" s="53">
        <f t="shared" si="456"/>
        <v>0</v>
      </c>
      <c r="AP220" s="53">
        <f t="shared" si="456"/>
        <v>0</v>
      </c>
      <c r="AQ220" s="53">
        <f t="shared" si="456"/>
        <v>0</v>
      </c>
      <c r="AR220" s="53">
        <f t="shared" si="456"/>
        <v>0</v>
      </c>
      <c r="AS220" s="53">
        <f t="shared" si="456"/>
        <v>0</v>
      </c>
      <c r="AT220" s="53">
        <f t="shared" si="456"/>
        <v>0</v>
      </c>
      <c r="AU220" s="53">
        <f t="shared" si="456"/>
        <v>0</v>
      </c>
      <c r="AV220" s="53">
        <f t="shared" si="456"/>
        <v>0</v>
      </c>
      <c r="AW220" s="53">
        <f t="shared" si="456"/>
        <v>0</v>
      </c>
      <c r="AX220" s="53">
        <f t="shared" si="456"/>
        <v>0</v>
      </c>
      <c r="AY220" s="53" cm="1">
        <f t="array" ref="AY220">+INDEX(AM220:AX220,1,Settings!$C$4)</f>
        <v>0</v>
      </c>
      <c r="AZ220" s="53">
        <f t="shared" si="407"/>
        <v>0</v>
      </c>
      <c r="BA220" s="53"/>
      <c r="BB220" s="53">
        <f t="shared" si="408"/>
        <v>0</v>
      </c>
      <c r="BC220" s="53">
        <f t="shared" ref="BC220:BN220" si="457">+BB220</f>
        <v>0</v>
      </c>
      <c r="BD220" s="53">
        <f t="shared" si="457"/>
        <v>0</v>
      </c>
      <c r="BE220" s="53">
        <f t="shared" si="457"/>
        <v>0</v>
      </c>
      <c r="BF220" s="53">
        <f t="shared" si="457"/>
        <v>0</v>
      </c>
      <c r="BG220" s="53">
        <f t="shared" si="457"/>
        <v>0</v>
      </c>
      <c r="BH220" s="53">
        <f t="shared" si="457"/>
        <v>0</v>
      </c>
      <c r="BI220" s="53">
        <f t="shared" si="457"/>
        <v>0</v>
      </c>
      <c r="BJ220" s="53">
        <f t="shared" si="457"/>
        <v>0</v>
      </c>
      <c r="BK220" s="53">
        <f t="shared" si="457"/>
        <v>0</v>
      </c>
      <c r="BL220" s="53">
        <f t="shared" si="457"/>
        <v>0</v>
      </c>
      <c r="BM220" s="53">
        <f t="shared" si="457"/>
        <v>0</v>
      </c>
      <c r="BN220" s="53">
        <f t="shared" si="457"/>
        <v>0</v>
      </c>
      <c r="BO220" s="53"/>
      <c r="BP220" s="53">
        <f t="shared" si="410"/>
        <v>0</v>
      </c>
      <c r="BQ220" s="53"/>
      <c r="BR220" s="53">
        <f t="shared" si="411"/>
        <v>0</v>
      </c>
    </row>
    <row r="221" spans="1:70" x14ac:dyDescent="0.2">
      <c r="A221" s="6">
        <v>1546</v>
      </c>
      <c r="B221" s="6" t="str">
        <f>+VLOOKUP(A221,masterfile!B:C,2,FALSE)</f>
        <v>Umsatzsteuerforderungen Vorjahr</v>
      </c>
      <c r="D221" s="53">
        <f>+SUMIF('[1]2017'!$A:$A,$A221,'[1]2017'!$C:$C)-SUMIF('[1]2017'!$E:$E,$A221,'[1]2017'!$G:$G)</f>
        <v>0</v>
      </c>
      <c r="E221" s="53">
        <f>+SUMIF('[1]2018'!$A:$A,$A221,'[1]2018'!$C:$C)-SUMIF('[1]2018'!$E:$E,$A221,'[1]2018'!$G:$G)+D221</f>
        <v>0</v>
      </c>
      <c r="F221" s="53">
        <f>+SUMIF('[1]2019'!$A:$A,$A221,'[1]2019'!$C:$C)-SUMIF('[1]2019'!$E:$E,$A221,'[1]2019'!$G:$G)+E221</f>
        <v>0</v>
      </c>
      <c r="G221" s="53">
        <f>+SUMIF('[1]2020'!$A:$A,$A221,'[1]2020'!$C:$C)-SUMIF('[1]2020'!$E:$E,$A221,'[1]2020'!$G:$G)+F221</f>
        <v>0</v>
      </c>
      <c r="H221" s="53"/>
      <c r="I221" s="53">
        <f>+(SUMIF('[1]2021'!$A:$A,$A221,'[1]2021'!$C:$C)-SUMIF('[1]2021'!$E:$E,$A221,'[1]2021'!$G:$G))/12+G221</f>
        <v>0</v>
      </c>
      <c r="J221" s="53">
        <f>+(SUMIF('[1]2021'!$A:$A,$A221,'[1]2021'!$C:$C)-SUMIF('[1]2021'!$E:$E,$A221,'[1]2021'!$G:$G))/12+I221</f>
        <v>0</v>
      </c>
      <c r="K221" s="53">
        <f>+(SUMIF('[1]2021'!$A:$A,$A221,'[1]2021'!$C:$C)-SUMIF('[1]2021'!$E:$E,$A221,'[1]2021'!$G:$G))/12+J221</f>
        <v>0</v>
      </c>
      <c r="L221" s="53">
        <f>+(SUMIF('[1]2021'!$A:$A,$A221,'[1]2021'!$C:$C)-SUMIF('[1]2021'!$E:$E,$A221,'[1]2021'!$G:$G))/12+K221</f>
        <v>0</v>
      </c>
      <c r="M221" s="53">
        <f>+(SUMIF('[1]2021'!$A:$A,$A221,'[1]2021'!$C:$C)-SUMIF('[1]2021'!$E:$E,$A221,'[1]2021'!$G:$G))/12+L221</f>
        <v>0</v>
      </c>
      <c r="N221" s="53">
        <f>+(SUMIF('[1]2021'!$A:$A,$A221,'[1]2021'!$C:$C)-SUMIF('[1]2021'!$E:$E,$A221,'[1]2021'!$G:$G))/12+M221</f>
        <v>0</v>
      </c>
      <c r="O221" s="53">
        <f>+(SUMIF('[1]2021'!$A:$A,$A221,'[1]2021'!$C:$C)-SUMIF('[1]2021'!$E:$E,$A221,'[1]2021'!$G:$G))/12+N221</f>
        <v>0</v>
      </c>
      <c r="P221" s="53">
        <f>+(SUMIF('[1]2021'!$A:$A,$A221,'[1]2021'!$C:$C)-SUMIF('[1]2021'!$E:$E,$A221,'[1]2021'!$G:$G))/12+O221</f>
        <v>0</v>
      </c>
      <c r="Q221" s="53">
        <f>+(SUMIF('[1]2021'!$A:$A,$A221,'[1]2021'!$C:$C)-SUMIF('[1]2021'!$E:$E,$A221,'[1]2021'!$G:$G))/12+P221</f>
        <v>0</v>
      </c>
      <c r="R221" s="53">
        <f>+(SUMIF('[1]2021'!$A:$A,$A221,'[1]2021'!$C:$C)-SUMIF('[1]2021'!$E:$E,$A221,'[1]2021'!$G:$G))/12+Q221</f>
        <v>0</v>
      </c>
      <c r="S221" s="53">
        <f>+(SUMIF('[1]2021'!$A:$A,$A221,'[1]2021'!$C:$C)-SUMIF('[1]2021'!$E:$E,$A221,'[1]2021'!$G:$G))/12+R221</f>
        <v>0</v>
      </c>
      <c r="T221" s="53">
        <f>+(SUMIF('[1]2021'!$A:$A,$A221,'[1]2021'!$C:$C)-SUMIF('[1]2021'!$E:$E,$A221,'[1]2021'!$G:$G))/12+S221</f>
        <v>0</v>
      </c>
      <c r="U221" s="53" cm="1">
        <f t="array" ref="U221">+INDEX(I221:T221,1,Settings!$C$4)</f>
        <v>0</v>
      </c>
      <c r="V221" s="53" cm="1">
        <f t="array" ref="V221">+INDEX(I221:T221,1,Settings!$C$4)</f>
        <v>0</v>
      </c>
      <c r="W221" s="53"/>
      <c r="X221" s="53">
        <f>V221+SUMIFS(postings!$T:$T,postings!$C:$C,'b-data'!X$2,postings!$D:$D,'b-data'!X$3,postings!$I:$I,'b-data'!$A221)-SUMIFS(postings!$W:$W,postings!$C:$C,'b-data'!X$2,postings!$D:$D,'b-data'!X$3,postings!$M:$M,'b-data'!$A221)</f>
        <v>0</v>
      </c>
      <c r="Y221" s="53">
        <f>X221+SUMIFS(postings!$T:$T,postings!$C:$C,'b-data'!Y$2,postings!$D:$D,'b-data'!Y$3,postings!$I:$I,'b-data'!$A221)-SUMIFS(postings!$W:$W,postings!$C:$C,'b-data'!Y$2,postings!$D:$D,'b-data'!Y$3,postings!$M:$M,'b-data'!$A221)</f>
        <v>0</v>
      </c>
      <c r="Z221" s="53">
        <f>Y221+SUMIFS(postings!$T:$T,postings!$C:$C,'b-data'!Z$2,postings!$D:$D,'b-data'!Z$3,postings!$I:$I,'b-data'!$A221)-SUMIFS(postings!$W:$W,postings!$C:$C,'b-data'!Z$2,postings!$D:$D,'b-data'!Z$3,postings!$M:$M,'b-data'!$A221)</f>
        <v>0</v>
      </c>
      <c r="AA221" s="53">
        <f>Z221+SUMIFS(postings!$T:$T,postings!$C:$C,'b-data'!AA$2,postings!$D:$D,'b-data'!AA$3,postings!$I:$I,'b-data'!$A221)-SUMIFS(postings!$W:$W,postings!$C:$C,'b-data'!AA$2,postings!$D:$D,'b-data'!AA$3,postings!$M:$M,'b-data'!$A221)</f>
        <v>0</v>
      </c>
      <c r="AB221" s="53">
        <f>AA221+SUMIFS(postings!$T:$T,postings!$C:$C,'b-data'!AB$2,postings!$D:$D,'b-data'!AB$3,postings!$I:$I,'b-data'!$A221)-SUMIFS(postings!$W:$W,postings!$C:$C,'b-data'!AB$2,postings!$D:$D,'b-data'!AB$3,postings!$M:$M,'b-data'!$A221)</f>
        <v>0</v>
      </c>
      <c r="AC221" s="53">
        <f>AB221+SUMIFS(postings!$T:$T,postings!$C:$C,'b-data'!AC$2,postings!$D:$D,'b-data'!AC$3,postings!$I:$I,'b-data'!$A221)-SUMIFS(postings!$W:$W,postings!$C:$C,'b-data'!AC$2,postings!$D:$D,'b-data'!AC$3,postings!$M:$M,'b-data'!$A221)</f>
        <v>0</v>
      </c>
      <c r="AD221" s="53">
        <f>AC221+SUMIFS(postings!$T:$T,postings!$C:$C,'b-data'!AD$2,postings!$D:$D,'b-data'!AD$3,postings!$I:$I,'b-data'!$A221)-SUMIFS(postings!$W:$W,postings!$C:$C,'b-data'!AD$2,postings!$D:$D,'b-data'!AD$3,postings!$M:$M,'b-data'!$A221)</f>
        <v>0</v>
      </c>
      <c r="AE221" s="53">
        <f>AD221+SUMIFS(postings!$T:$T,postings!$C:$C,'b-data'!AE$2,postings!$D:$D,'b-data'!AE$3,postings!$I:$I,'b-data'!$A221)-SUMIFS(postings!$W:$W,postings!$C:$C,'b-data'!AE$2,postings!$D:$D,'b-data'!AE$3,postings!$M:$M,'b-data'!$A221)</f>
        <v>0</v>
      </c>
      <c r="AF221" s="53">
        <f>AE221+SUMIFS(postings!$T:$T,postings!$C:$C,'b-data'!AF$2,postings!$D:$D,'b-data'!AF$3,postings!$I:$I,'b-data'!$A221)-SUMIFS(postings!$W:$W,postings!$C:$C,'b-data'!AF$2,postings!$D:$D,'b-data'!AF$3,postings!$M:$M,'b-data'!$A221)</f>
        <v>0</v>
      </c>
      <c r="AG221" s="53">
        <f>AF221+SUMIFS(postings!$T:$T,postings!$C:$C,'b-data'!AG$2,postings!$D:$D,'b-data'!AG$3,postings!$I:$I,'b-data'!$A221)-SUMIFS(postings!$W:$W,postings!$C:$C,'b-data'!AG$2,postings!$D:$D,'b-data'!AG$3,postings!$M:$M,'b-data'!$A221)</f>
        <v>0</v>
      </c>
      <c r="AH221" s="53">
        <f>AG221+SUMIFS(postings!$T:$T,postings!$C:$C,'b-data'!AH$2,postings!$D:$D,'b-data'!AH$3,postings!$I:$I,'b-data'!$A221)-SUMIFS(postings!$W:$W,postings!$C:$C,'b-data'!AH$2,postings!$D:$D,'b-data'!AH$3,postings!$M:$M,'b-data'!$A221)</f>
        <v>0</v>
      </c>
      <c r="AI221" s="53">
        <f>AH221+SUMIFS(postings!$T:$T,postings!$C:$C,'b-data'!AI$2,postings!$D:$D,'b-data'!AI$3,postings!$I:$I,'b-data'!$A221)-SUMIFS(postings!$W:$W,postings!$C:$C,'b-data'!AI$2,postings!$D:$D,'b-data'!AI$3,postings!$M:$M,'b-data'!$A221)</f>
        <v>0</v>
      </c>
      <c r="AJ221" s="53" cm="1">
        <f t="array" ref="AJ221">+INDEX(X221:AI221,1,Settings!$C$4)</f>
        <v>0</v>
      </c>
      <c r="AK221" s="53" cm="1">
        <f t="array" ref="AK221">+INDEX(X221:AI221,1,Settings!$C$4)</f>
        <v>0</v>
      </c>
      <c r="AL221" s="53"/>
      <c r="AM221" s="53">
        <f t="shared" si="405"/>
        <v>0</v>
      </c>
      <c r="AN221" s="53">
        <f t="shared" ref="AN221:AX221" si="458">+AM221</f>
        <v>0</v>
      </c>
      <c r="AO221" s="53">
        <f t="shared" si="458"/>
        <v>0</v>
      </c>
      <c r="AP221" s="53">
        <f t="shared" si="458"/>
        <v>0</v>
      </c>
      <c r="AQ221" s="53">
        <f t="shared" si="458"/>
        <v>0</v>
      </c>
      <c r="AR221" s="53">
        <f t="shared" si="458"/>
        <v>0</v>
      </c>
      <c r="AS221" s="53">
        <f t="shared" si="458"/>
        <v>0</v>
      </c>
      <c r="AT221" s="53">
        <f t="shared" si="458"/>
        <v>0</v>
      </c>
      <c r="AU221" s="53">
        <f t="shared" si="458"/>
        <v>0</v>
      </c>
      <c r="AV221" s="53">
        <f t="shared" si="458"/>
        <v>0</v>
      </c>
      <c r="AW221" s="53">
        <f t="shared" si="458"/>
        <v>0</v>
      </c>
      <c r="AX221" s="53">
        <f t="shared" si="458"/>
        <v>0</v>
      </c>
      <c r="AY221" s="53" cm="1">
        <f t="array" ref="AY221">+INDEX(AM221:AX221,1,Settings!$C$4)</f>
        <v>0</v>
      </c>
      <c r="AZ221" s="53">
        <f t="shared" si="407"/>
        <v>0</v>
      </c>
      <c r="BA221" s="53"/>
      <c r="BB221" s="53">
        <f t="shared" si="408"/>
        <v>0</v>
      </c>
      <c r="BC221" s="53">
        <f t="shared" ref="BC221:BN221" si="459">+BB221</f>
        <v>0</v>
      </c>
      <c r="BD221" s="53">
        <f t="shared" si="459"/>
        <v>0</v>
      </c>
      <c r="BE221" s="53">
        <f t="shared" si="459"/>
        <v>0</v>
      </c>
      <c r="BF221" s="53">
        <f t="shared" si="459"/>
        <v>0</v>
      </c>
      <c r="BG221" s="53">
        <f t="shared" si="459"/>
        <v>0</v>
      </c>
      <c r="BH221" s="53">
        <f t="shared" si="459"/>
        <v>0</v>
      </c>
      <c r="BI221" s="53">
        <f t="shared" si="459"/>
        <v>0</v>
      </c>
      <c r="BJ221" s="53">
        <f t="shared" si="459"/>
        <v>0</v>
      </c>
      <c r="BK221" s="53">
        <f t="shared" si="459"/>
        <v>0</v>
      </c>
      <c r="BL221" s="53">
        <f t="shared" si="459"/>
        <v>0</v>
      </c>
      <c r="BM221" s="53">
        <f t="shared" si="459"/>
        <v>0</v>
      </c>
      <c r="BN221" s="53">
        <f t="shared" si="459"/>
        <v>0</v>
      </c>
      <c r="BO221" s="53"/>
      <c r="BP221" s="53">
        <f t="shared" si="410"/>
        <v>0</v>
      </c>
      <c r="BQ221" s="53"/>
      <c r="BR221" s="53">
        <f t="shared" si="411"/>
        <v>0</v>
      </c>
    </row>
    <row r="222" spans="1:70" x14ac:dyDescent="0.2">
      <c r="A222" s="6">
        <v>1547</v>
      </c>
      <c r="B222" s="6" t="str">
        <f>+VLOOKUP(A222,masterfile!B:C,2,FALSE)</f>
        <v>Forderungen aus Verbrauchsteuern</v>
      </c>
      <c r="D222" s="53">
        <f>+SUMIF('[1]2017'!$A:$A,$A222,'[1]2017'!$C:$C)-SUMIF('[1]2017'!$E:$E,$A222,'[1]2017'!$G:$G)</f>
        <v>0</v>
      </c>
      <c r="E222" s="53">
        <f>+SUMIF('[1]2018'!$A:$A,$A222,'[1]2018'!$C:$C)-SUMIF('[1]2018'!$E:$E,$A222,'[1]2018'!$G:$G)+D222</f>
        <v>0</v>
      </c>
      <c r="F222" s="53">
        <f>+SUMIF('[1]2019'!$A:$A,$A222,'[1]2019'!$C:$C)-SUMIF('[1]2019'!$E:$E,$A222,'[1]2019'!$G:$G)+E222</f>
        <v>0</v>
      </c>
      <c r="G222" s="53">
        <f>+SUMIF('[1]2020'!$A:$A,$A222,'[1]2020'!$C:$C)-SUMIF('[1]2020'!$E:$E,$A222,'[1]2020'!$G:$G)+F222</f>
        <v>0</v>
      </c>
      <c r="H222" s="53"/>
      <c r="I222" s="53">
        <f>+(SUMIF('[1]2021'!$A:$A,$A222,'[1]2021'!$C:$C)-SUMIF('[1]2021'!$E:$E,$A222,'[1]2021'!$G:$G))/12+G222</f>
        <v>0</v>
      </c>
      <c r="J222" s="53">
        <f>+(SUMIF('[1]2021'!$A:$A,$A222,'[1]2021'!$C:$C)-SUMIF('[1]2021'!$E:$E,$A222,'[1]2021'!$G:$G))/12+I222</f>
        <v>0</v>
      </c>
      <c r="K222" s="53">
        <f>+(SUMIF('[1]2021'!$A:$A,$A222,'[1]2021'!$C:$C)-SUMIF('[1]2021'!$E:$E,$A222,'[1]2021'!$G:$G))/12+J222</f>
        <v>0</v>
      </c>
      <c r="L222" s="53">
        <f>+(SUMIF('[1]2021'!$A:$A,$A222,'[1]2021'!$C:$C)-SUMIF('[1]2021'!$E:$E,$A222,'[1]2021'!$G:$G))/12+K222</f>
        <v>0</v>
      </c>
      <c r="M222" s="53">
        <f>+(SUMIF('[1]2021'!$A:$A,$A222,'[1]2021'!$C:$C)-SUMIF('[1]2021'!$E:$E,$A222,'[1]2021'!$G:$G))/12+L222</f>
        <v>0</v>
      </c>
      <c r="N222" s="53">
        <f>+(SUMIF('[1]2021'!$A:$A,$A222,'[1]2021'!$C:$C)-SUMIF('[1]2021'!$E:$E,$A222,'[1]2021'!$G:$G))/12+M222</f>
        <v>0</v>
      </c>
      <c r="O222" s="53">
        <f>+(SUMIF('[1]2021'!$A:$A,$A222,'[1]2021'!$C:$C)-SUMIF('[1]2021'!$E:$E,$A222,'[1]2021'!$G:$G))/12+N222</f>
        <v>0</v>
      </c>
      <c r="P222" s="53">
        <f>+(SUMIF('[1]2021'!$A:$A,$A222,'[1]2021'!$C:$C)-SUMIF('[1]2021'!$E:$E,$A222,'[1]2021'!$G:$G))/12+O222</f>
        <v>0</v>
      </c>
      <c r="Q222" s="53">
        <f>+(SUMIF('[1]2021'!$A:$A,$A222,'[1]2021'!$C:$C)-SUMIF('[1]2021'!$E:$E,$A222,'[1]2021'!$G:$G))/12+P222</f>
        <v>0</v>
      </c>
      <c r="R222" s="53">
        <f>+(SUMIF('[1]2021'!$A:$A,$A222,'[1]2021'!$C:$C)-SUMIF('[1]2021'!$E:$E,$A222,'[1]2021'!$G:$G))/12+Q222</f>
        <v>0</v>
      </c>
      <c r="S222" s="53">
        <f>+(SUMIF('[1]2021'!$A:$A,$A222,'[1]2021'!$C:$C)-SUMIF('[1]2021'!$E:$E,$A222,'[1]2021'!$G:$G))/12+R222</f>
        <v>0</v>
      </c>
      <c r="T222" s="53">
        <f>+(SUMIF('[1]2021'!$A:$A,$A222,'[1]2021'!$C:$C)-SUMIF('[1]2021'!$E:$E,$A222,'[1]2021'!$G:$G))/12+S222</f>
        <v>0</v>
      </c>
      <c r="U222" s="53" cm="1">
        <f t="array" ref="U222">+INDEX(I222:T222,1,Settings!$C$4)</f>
        <v>0</v>
      </c>
      <c r="V222" s="53" cm="1">
        <f t="array" ref="V222">+INDEX(I222:T222,1,Settings!$C$4)</f>
        <v>0</v>
      </c>
      <c r="W222" s="53"/>
      <c r="X222" s="53">
        <f>V222+SUMIFS(postings!$T:$T,postings!$C:$C,'b-data'!X$2,postings!$D:$D,'b-data'!X$3,postings!$I:$I,'b-data'!$A222)-SUMIFS(postings!$W:$W,postings!$C:$C,'b-data'!X$2,postings!$D:$D,'b-data'!X$3,postings!$M:$M,'b-data'!$A222)</f>
        <v>0</v>
      </c>
      <c r="Y222" s="53">
        <f>X222+SUMIFS(postings!$T:$T,postings!$C:$C,'b-data'!Y$2,postings!$D:$D,'b-data'!Y$3,postings!$I:$I,'b-data'!$A222)-SUMIFS(postings!$W:$W,postings!$C:$C,'b-data'!Y$2,postings!$D:$D,'b-data'!Y$3,postings!$M:$M,'b-data'!$A222)</f>
        <v>0</v>
      </c>
      <c r="Z222" s="53">
        <f>Y222+SUMIFS(postings!$T:$T,postings!$C:$C,'b-data'!Z$2,postings!$D:$D,'b-data'!Z$3,postings!$I:$I,'b-data'!$A222)-SUMIFS(postings!$W:$W,postings!$C:$C,'b-data'!Z$2,postings!$D:$D,'b-data'!Z$3,postings!$M:$M,'b-data'!$A222)</f>
        <v>0</v>
      </c>
      <c r="AA222" s="53">
        <f>Z222+SUMIFS(postings!$T:$T,postings!$C:$C,'b-data'!AA$2,postings!$D:$D,'b-data'!AA$3,postings!$I:$I,'b-data'!$A222)-SUMIFS(postings!$W:$W,postings!$C:$C,'b-data'!AA$2,postings!$D:$D,'b-data'!AA$3,postings!$M:$M,'b-data'!$A222)</f>
        <v>0</v>
      </c>
      <c r="AB222" s="53">
        <f>AA222+SUMIFS(postings!$T:$T,postings!$C:$C,'b-data'!AB$2,postings!$D:$D,'b-data'!AB$3,postings!$I:$I,'b-data'!$A222)-SUMIFS(postings!$W:$W,postings!$C:$C,'b-data'!AB$2,postings!$D:$D,'b-data'!AB$3,postings!$M:$M,'b-data'!$A222)</f>
        <v>0</v>
      </c>
      <c r="AC222" s="53">
        <f>AB222+SUMIFS(postings!$T:$T,postings!$C:$C,'b-data'!AC$2,postings!$D:$D,'b-data'!AC$3,postings!$I:$I,'b-data'!$A222)-SUMIFS(postings!$W:$W,postings!$C:$C,'b-data'!AC$2,postings!$D:$D,'b-data'!AC$3,postings!$M:$M,'b-data'!$A222)</f>
        <v>0</v>
      </c>
      <c r="AD222" s="53">
        <f>AC222+SUMIFS(postings!$T:$T,postings!$C:$C,'b-data'!AD$2,postings!$D:$D,'b-data'!AD$3,postings!$I:$I,'b-data'!$A222)-SUMIFS(postings!$W:$W,postings!$C:$C,'b-data'!AD$2,postings!$D:$D,'b-data'!AD$3,postings!$M:$M,'b-data'!$A222)</f>
        <v>0</v>
      </c>
      <c r="AE222" s="53">
        <f>AD222+SUMIFS(postings!$T:$T,postings!$C:$C,'b-data'!AE$2,postings!$D:$D,'b-data'!AE$3,postings!$I:$I,'b-data'!$A222)-SUMIFS(postings!$W:$W,postings!$C:$C,'b-data'!AE$2,postings!$D:$D,'b-data'!AE$3,postings!$M:$M,'b-data'!$A222)</f>
        <v>0</v>
      </c>
      <c r="AF222" s="53">
        <f>AE222+SUMIFS(postings!$T:$T,postings!$C:$C,'b-data'!AF$2,postings!$D:$D,'b-data'!AF$3,postings!$I:$I,'b-data'!$A222)-SUMIFS(postings!$W:$W,postings!$C:$C,'b-data'!AF$2,postings!$D:$D,'b-data'!AF$3,postings!$M:$M,'b-data'!$A222)</f>
        <v>0</v>
      </c>
      <c r="AG222" s="53">
        <f>AF222+SUMIFS(postings!$T:$T,postings!$C:$C,'b-data'!AG$2,postings!$D:$D,'b-data'!AG$3,postings!$I:$I,'b-data'!$A222)-SUMIFS(postings!$W:$W,postings!$C:$C,'b-data'!AG$2,postings!$D:$D,'b-data'!AG$3,postings!$M:$M,'b-data'!$A222)</f>
        <v>0</v>
      </c>
      <c r="AH222" s="53">
        <f>AG222+SUMIFS(postings!$T:$T,postings!$C:$C,'b-data'!AH$2,postings!$D:$D,'b-data'!AH$3,postings!$I:$I,'b-data'!$A222)-SUMIFS(postings!$W:$W,postings!$C:$C,'b-data'!AH$2,postings!$D:$D,'b-data'!AH$3,postings!$M:$M,'b-data'!$A222)</f>
        <v>0</v>
      </c>
      <c r="AI222" s="53">
        <f>AH222+SUMIFS(postings!$T:$T,postings!$C:$C,'b-data'!AI$2,postings!$D:$D,'b-data'!AI$3,postings!$I:$I,'b-data'!$A222)-SUMIFS(postings!$W:$W,postings!$C:$C,'b-data'!AI$2,postings!$D:$D,'b-data'!AI$3,postings!$M:$M,'b-data'!$A222)</f>
        <v>0</v>
      </c>
      <c r="AJ222" s="53" cm="1">
        <f t="array" ref="AJ222">+INDEX(X222:AI222,1,Settings!$C$4)</f>
        <v>0</v>
      </c>
      <c r="AK222" s="53" cm="1">
        <f t="array" ref="AK222">+INDEX(X222:AI222,1,Settings!$C$4)</f>
        <v>0</v>
      </c>
      <c r="AL222" s="53"/>
      <c r="AM222" s="53">
        <f t="shared" si="405"/>
        <v>0</v>
      </c>
      <c r="AN222" s="53">
        <f t="shared" ref="AN222:AX222" si="460">+AM222</f>
        <v>0</v>
      </c>
      <c r="AO222" s="53">
        <f t="shared" si="460"/>
        <v>0</v>
      </c>
      <c r="AP222" s="53">
        <f t="shared" si="460"/>
        <v>0</v>
      </c>
      <c r="AQ222" s="53">
        <f t="shared" si="460"/>
        <v>0</v>
      </c>
      <c r="AR222" s="53">
        <f t="shared" si="460"/>
        <v>0</v>
      </c>
      <c r="AS222" s="53">
        <f t="shared" si="460"/>
        <v>0</v>
      </c>
      <c r="AT222" s="53">
        <f t="shared" si="460"/>
        <v>0</v>
      </c>
      <c r="AU222" s="53">
        <f t="shared" si="460"/>
        <v>0</v>
      </c>
      <c r="AV222" s="53">
        <f t="shared" si="460"/>
        <v>0</v>
      </c>
      <c r="AW222" s="53">
        <f t="shared" si="460"/>
        <v>0</v>
      </c>
      <c r="AX222" s="53">
        <f t="shared" si="460"/>
        <v>0</v>
      </c>
      <c r="AY222" s="53" cm="1">
        <f t="array" ref="AY222">+INDEX(AM222:AX222,1,Settings!$C$4)</f>
        <v>0</v>
      </c>
      <c r="AZ222" s="53">
        <f t="shared" si="407"/>
        <v>0</v>
      </c>
      <c r="BA222" s="53"/>
      <c r="BB222" s="53">
        <f t="shared" si="408"/>
        <v>0</v>
      </c>
      <c r="BC222" s="53">
        <f t="shared" ref="BC222:BN222" si="461">+BB222</f>
        <v>0</v>
      </c>
      <c r="BD222" s="53">
        <f t="shared" si="461"/>
        <v>0</v>
      </c>
      <c r="BE222" s="53">
        <f t="shared" si="461"/>
        <v>0</v>
      </c>
      <c r="BF222" s="53">
        <f t="shared" si="461"/>
        <v>0</v>
      </c>
      <c r="BG222" s="53">
        <f t="shared" si="461"/>
        <v>0</v>
      </c>
      <c r="BH222" s="53">
        <f t="shared" si="461"/>
        <v>0</v>
      </c>
      <c r="BI222" s="53">
        <f t="shared" si="461"/>
        <v>0</v>
      </c>
      <c r="BJ222" s="53">
        <f t="shared" si="461"/>
        <v>0</v>
      </c>
      <c r="BK222" s="53">
        <f t="shared" si="461"/>
        <v>0</v>
      </c>
      <c r="BL222" s="53">
        <f t="shared" si="461"/>
        <v>0</v>
      </c>
      <c r="BM222" s="53">
        <f t="shared" si="461"/>
        <v>0</v>
      </c>
      <c r="BN222" s="53">
        <f t="shared" si="461"/>
        <v>0</v>
      </c>
      <c r="BO222" s="53"/>
      <c r="BP222" s="53">
        <f t="shared" si="410"/>
        <v>0</v>
      </c>
      <c r="BQ222" s="53"/>
      <c r="BR222" s="53">
        <f t="shared" si="411"/>
        <v>0</v>
      </c>
    </row>
    <row r="223" spans="1:70" x14ac:dyDescent="0.2">
      <c r="A223" s="6">
        <v>1548</v>
      </c>
      <c r="B223" s="6" t="str">
        <f>+VLOOKUP(A223,masterfile!B:C,2,FALSE)</f>
        <v>Vorst. in Folgeperiode /-jahr abziehbar</v>
      </c>
      <c r="D223" s="53">
        <f>+SUMIF('[1]2017'!$A:$A,$A223,'[1]2017'!$C:$C)-SUMIF('[1]2017'!$E:$E,$A223,'[1]2017'!$G:$G)</f>
        <v>0</v>
      </c>
      <c r="E223" s="53">
        <f>+SUMIF('[1]2018'!$A:$A,$A223,'[1]2018'!$C:$C)-SUMIF('[1]2018'!$E:$E,$A223,'[1]2018'!$G:$G)+D223</f>
        <v>0</v>
      </c>
      <c r="F223" s="53">
        <f>+SUMIF('[1]2019'!$A:$A,$A223,'[1]2019'!$C:$C)-SUMIF('[1]2019'!$E:$E,$A223,'[1]2019'!$G:$G)+E223</f>
        <v>0</v>
      </c>
      <c r="G223" s="53">
        <f>+SUMIF('[1]2020'!$A:$A,$A223,'[1]2020'!$C:$C)-SUMIF('[1]2020'!$E:$E,$A223,'[1]2020'!$G:$G)+F223</f>
        <v>0</v>
      </c>
      <c r="H223" s="53"/>
      <c r="I223" s="53">
        <f>+(SUMIF('[1]2021'!$A:$A,$A223,'[1]2021'!$C:$C)-SUMIF('[1]2021'!$E:$E,$A223,'[1]2021'!$G:$G))/12+G223</f>
        <v>0</v>
      </c>
      <c r="J223" s="53">
        <f>+(SUMIF('[1]2021'!$A:$A,$A223,'[1]2021'!$C:$C)-SUMIF('[1]2021'!$E:$E,$A223,'[1]2021'!$G:$G))/12+I223</f>
        <v>0</v>
      </c>
      <c r="K223" s="53">
        <f>+(SUMIF('[1]2021'!$A:$A,$A223,'[1]2021'!$C:$C)-SUMIF('[1]2021'!$E:$E,$A223,'[1]2021'!$G:$G))/12+J223</f>
        <v>0</v>
      </c>
      <c r="L223" s="53">
        <f>+(SUMIF('[1]2021'!$A:$A,$A223,'[1]2021'!$C:$C)-SUMIF('[1]2021'!$E:$E,$A223,'[1]2021'!$G:$G))/12+K223</f>
        <v>0</v>
      </c>
      <c r="M223" s="53">
        <f>+(SUMIF('[1]2021'!$A:$A,$A223,'[1]2021'!$C:$C)-SUMIF('[1]2021'!$E:$E,$A223,'[1]2021'!$G:$G))/12+L223</f>
        <v>0</v>
      </c>
      <c r="N223" s="53">
        <f>+(SUMIF('[1]2021'!$A:$A,$A223,'[1]2021'!$C:$C)-SUMIF('[1]2021'!$E:$E,$A223,'[1]2021'!$G:$G))/12+M223</f>
        <v>0</v>
      </c>
      <c r="O223" s="53">
        <f>+(SUMIF('[1]2021'!$A:$A,$A223,'[1]2021'!$C:$C)-SUMIF('[1]2021'!$E:$E,$A223,'[1]2021'!$G:$G))/12+N223</f>
        <v>0</v>
      </c>
      <c r="P223" s="53">
        <f>+(SUMIF('[1]2021'!$A:$A,$A223,'[1]2021'!$C:$C)-SUMIF('[1]2021'!$E:$E,$A223,'[1]2021'!$G:$G))/12+O223</f>
        <v>0</v>
      </c>
      <c r="Q223" s="53">
        <f>+(SUMIF('[1]2021'!$A:$A,$A223,'[1]2021'!$C:$C)-SUMIF('[1]2021'!$E:$E,$A223,'[1]2021'!$G:$G))/12+P223</f>
        <v>0</v>
      </c>
      <c r="R223" s="53">
        <f>+(SUMIF('[1]2021'!$A:$A,$A223,'[1]2021'!$C:$C)-SUMIF('[1]2021'!$E:$E,$A223,'[1]2021'!$G:$G))/12+Q223</f>
        <v>0</v>
      </c>
      <c r="S223" s="53">
        <f>+(SUMIF('[1]2021'!$A:$A,$A223,'[1]2021'!$C:$C)-SUMIF('[1]2021'!$E:$E,$A223,'[1]2021'!$G:$G))/12+R223</f>
        <v>0</v>
      </c>
      <c r="T223" s="53">
        <f>+(SUMIF('[1]2021'!$A:$A,$A223,'[1]2021'!$C:$C)-SUMIF('[1]2021'!$E:$E,$A223,'[1]2021'!$G:$G))/12+S223</f>
        <v>0</v>
      </c>
      <c r="U223" s="53" cm="1">
        <f t="array" ref="U223">+INDEX(I223:T223,1,Settings!$C$4)</f>
        <v>0</v>
      </c>
      <c r="V223" s="53" cm="1">
        <f t="array" ref="V223">+INDEX(I223:T223,1,Settings!$C$4)</f>
        <v>0</v>
      </c>
      <c r="W223" s="53"/>
      <c r="X223" s="53">
        <f>V223+SUMIFS(postings!$T:$T,postings!$C:$C,'b-data'!X$2,postings!$D:$D,'b-data'!X$3,postings!$I:$I,'b-data'!$A223)-SUMIFS(postings!$W:$W,postings!$C:$C,'b-data'!X$2,postings!$D:$D,'b-data'!X$3,postings!$M:$M,'b-data'!$A223)</f>
        <v>0</v>
      </c>
      <c r="Y223" s="53">
        <f>X223+SUMIFS(postings!$T:$T,postings!$C:$C,'b-data'!Y$2,postings!$D:$D,'b-data'!Y$3,postings!$I:$I,'b-data'!$A223)-SUMIFS(postings!$W:$W,postings!$C:$C,'b-data'!Y$2,postings!$D:$D,'b-data'!Y$3,postings!$M:$M,'b-data'!$A223)</f>
        <v>0</v>
      </c>
      <c r="Z223" s="53">
        <f>Y223+SUMIFS(postings!$T:$T,postings!$C:$C,'b-data'!Z$2,postings!$D:$D,'b-data'!Z$3,postings!$I:$I,'b-data'!$A223)-SUMIFS(postings!$W:$W,postings!$C:$C,'b-data'!Z$2,postings!$D:$D,'b-data'!Z$3,postings!$M:$M,'b-data'!$A223)</f>
        <v>0</v>
      </c>
      <c r="AA223" s="53">
        <f>Z223+SUMIFS(postings!$T:$T,postings!$C:$C,'b-data'!AA$2,postings!$D:$D,'b-data'!AA$3,postings!$I:$I,'b-data'!$A223)-SUMIFS(postings!$W:$W,postings!$C:$C,'b-data'!AA$2,postings!$D:$D,'b-data'!AA$3,postings!$M:$M,'b-data'!$A223)</f>
        <v>0</v>
      </c>
      <c r="AB223" s="53">
        <f>AA223+SUMIFS(postings!$T:$T,postings!$C:$C,'b-data'!AB$2,postings!$D:$D,'b-data'!AB$3,postings!$I:$I,'b-data'!$A223)-SUMIFS(postings!$W:$W,postings!$C:$C,'b-data'!AB$2,postings!$D:$D,'b-data'!AB$3,postings!$M:$M,'b-data'!$A223)</f>
        <v>0</v>
      </c>
      <c r="AC223" s="53">
        <f>AB223+SUMIFS(postings!$T:$T,postings!$C:$C,'b-data'!AC$2,postings!$D:$D,'b-data'!AC$3,postings!$I:$I,'b-data'!$A223)-SUMIFS(postings!$W:$W,postings!$C:$C,'b-data'!AC$2,postings!$D:$D,'b-data'!AC$3,postings!$M:$M,'b-data'!$A223)</f>
        <v>0</v>
      </c>
      <c r="AD223" s="53">
        <f>AC223+SUMIFS(postings!$T:$T,postings!$C:$C,'b-data'!AD$2,postings!$D:$D,'b-data'!AD$3,postings!$I:$I,'b-data'!$A223)-SUMIFS(postings!$W:$W,postings!$C:$C,'b-data'!AD$2,postings!$D:$D,'b-data'!AD$3,postings!$M:$M,'b-data'!$A223)</f>
        <v>0</v>
      </c>
      <c r="AE223" s="53">
        <f>AD223+SUMIFS(postings!$T:$T,postings!$C:$C,'b-data'!AE$2,postings!$D:$D,'b-data'!AE$3,postings!$I:$I,'b-data'!$A223)-SUMIFS(postings!$W:$W,postings!$C:$C,'b-data'!AE$2,postings!$D:$D,'b-data'!AE$3,postings!$M:$M,'b-data'!$A223)</f>
        <v>0</v>
      </c>
      <c r="AF223" s="53">
        <f>AE223+SUMIFS(postings!$T:$T,postings!$C:$C,'b-data'!AF$2,postings!$D:$D,'b-data'!AF$3,postings!$I:$I,'b-data'!$A223)-SUMIFS(postings!$W:$W,postings!$C:$C,'b-data'!AF$2,postings!$D:$D,'b-data'!AF$3,postings!$M:$M,'b-data'!$A223)</f>
        <v>0</v>
      </c>
      <c r="AG223" s="53">
        <f>AF223+SUMIFS(postings!$T:$T,postings!$C:$C,'b-data'!AG$2,postings!$D:$D,'b-data'!AG$3,postings!$I:$I,'b-data'!$A223)-SUMIFS(postings!$W:$W,postings!$C:$C,'b-data'!AG$2,postings!$D:$D,'b-data'!AG$3,postings!$M:$M,'b-data'!$A223)</f>
        <v>0</v>
      </c>
      <c r="AH223" s="53">
        <f>AG223+SUMIFS(postings!$T:$T,postings!$C:$C,'b-data'!AH$2,postings!$D:$D,'b-data'!AH$3,postings!$I:$I,'b-data'!$A223)-SUMIFS(postings!$W:$W,postings!$C:$C,'b-data'!AH$2,postings!$D:$D,'b-data'!AH$3,postings!$M:$M,'b-data'!$A223)</f>
        <v>0</v>
      </c>
      <c r="AI223" s="53">
        <f>AH223+SUMIFS(postings!$T:$T,postings!$C:$C,'b-data'!AI$2,postings!$D:$D,'b-data'!AI$3,postings!$I:$I,'b-data'!$A223)-SUMIFS(postings!$W:$W,postings!$C:$C,'b-data'!AI$2,postings!$D:$D,'b-data'!AI$3,postings!$M:$M,'b-data'!$A223)</f>
        <v>0</v>
      </c>
      <c r="AJ223" s="53" cm="1">
        <f t="array" ref="AJ223">+INDEX(X223:AI223,1,Settings!$C$4)</f>
        <v>0</v>
      </c>
      <c r="AK223" s="53" cm="1">
        <f t="array" ref="AK223">+INDEX(X223:AI223,1,Settings!$C$4)</f>
        <v>0</v>
      </c>
      <c r="AL223" s="53"/>
      <c r="AM223" s="53">
        <f t="shared" si="405"/>
        <v>0</v>
      </c>
      <c r="AN223" s="53">
        <f t="shared" ref="AN223:AX223" si="462">+AM223</f>
        <v>0</v>
      </c>
      <c r="AO223" s="53">
        <f t="shared" si="462"/>
        <v>0</v>
      </c>
      <c r="AP223" s="53">
        <f t="shared" si="462"/>
        <v>0</v>
      </c>
      <c r="AQ223" s="53">
        <f t="shared" si="462"/>
        <v>0</v>
      </c>
      <c r="AR223" s="53">
        <f t="shared" si="462"/>
        <v>0</v>
      </c>
      <c r="AS223" s="53">
        <f t="shared" si="462"/>
        <v>0</v>
      </c>
      <c r="AT223" s="53">
        <f t="shared" si="462"/>
        <v>0</v>
      </c>
      <c r="AU223" s="53">
        <f t="shared" si="462"/>
        <v>0</v>
      </c>
      <c r="AV223" s="53">
        <f t="shared" si="462"/>
        <v>0</v>
      </c>
      <c r="AW223" s="53">
        <f t="shared" si="462"/>
        <v>0</v>
      </c>
      <c r="AX223" s="53">
        <f t="shared" si="462"/>
        <v>0</v>
      </c>
      <c r="AY223" s="53" cm="1">
        <f t="array" ref="AY223">+INDEX(AM223:AX223,1,Settings!$C$4)</f>
        <v>0</v>
      </c>
      <c r="AZ223" s="53">
        <f t="shared" si="407"/>
        <v>0</v>
      </c>
      <c r="BA223" s="53"/>
      <c r="BB223" s="53">
        <f t="shared" si="408"/>
        <v>0</v>
      </c>
      <c r="BC223" s="53">
        <f t="shared" ref="BC223:BN223" si="463">+BB223</f>
        <v>0</v>
      </c>
      <c r="BD223" s="53">
        <f t="shared" si="463"/>
        <v>0</v>
      </c>
      <c r="BE223" s="53">
        <f t="shared" si="463"/>
        <v>0</v>
      </c>
      <c r="BF223" s="53">
        <f t="shared" si="463"/>
        <v>0</v>
      </c>
      <c r="BG223" s="53">
        <f t="shared" si="463"/>
        <v>0</v>
      </c>
      <c r="BH223" s="53">
        <f t="shared" si="463"/>
        <v>0</v>
      </c>
      <c r="BI223" s="53">
        <f t="shared" si="463"/>
        <v>0</v>
      </c>
      <c r="BJ223" s="53">
        <f t="shared" si="463"/>
        <v>0</v>
      </c>
      <c r="BK223" s="53">
        <f t="shared" si="463"/>
        <v>0</v>
      </c>
      <c r="BL223" s="53">
        <f t="shared" si="463"/>
        <v>0</v>
      </c>
      <c r="BM223" s="53">
        <f t="shared" si="463"/>
        <v>0</v>
      </c>
      <c r="BN223" s="53">
        <f t="shared" si="463"/>
        <v>0</v>
      </c>
      <c r="BO223" s="53"/>
      <c r="BP223" s="53">
        <f t="shared" si="410"/>
        <v>0</v>
      </c>
      <c r="BQ223" s="53"/>
      <c r="BR223" s="53">
        <f t="shared" si="411"/>
        <v>0</v>
      </c>
    </row>
    <row r="224" spans="1:70" x14ac:dyDescent="0.2">
      <c r="A224" s="6">
        <v>1549</v>
      </c>
      <c r="B224" s="6" t="str">
        <f>+VLOOKUP(A224,masterfile!B:C,2,FALSE)</f>
        <v>Körperschaftsteuerrückforderung</v>
      </c>
      <c r="D224" s="53">
        <f>+SUMIF('[1]2017'!$A:$A,$A224,'[1]2017'!$C:$C)-SUMIF('[1]2017'!$E:$E,$A224,'[1]2017'!$G:$G)</f>
        <v>0</v>
      </c>
      <c r="E224" s="53">
        <f>+SUMIF('[1]2018'!$A:$A,$A224,'[1]2018'!$C:$C)-SUMIF('[1]2018'!$E:$E,$A224,'[1]2018'!$G:$G)+D224</f>
        <v>0</v>
      </c>
      <c r="F224" s="53">
        <f>+SUMIF('[1]2019'!$A:$A,$A224,'[1]2019'!$C:$C)-SUMIF('[1]2019'!$E:$E,$A224,'[1]2019'!$G:$G)+E224</f>
        <v>0</v>
      </c>
      <c r="G224" s="53">
        <f>+SUMIF('[1]2020'!$A:$A,$A224,'[1]2020'!$C:$C)-SUMIF('[1]2020'!$E:$E,$A224,'[1]2020'!$G:$G)+F224</f>
        <v>0</v>
      </c>
      <c r="H224" s="53"/>
      <c r="I224" s="53">
        <f>+(SUMIF('[1]2021'!$A:$A,$A224,'[1]2021'!$C:$C)-SUMIF('[1]2021'!$E:$E,$A224,'[1]2021'!$G:$G))/12+G224</f>
        <v>0</v>
      </c>
      <c r="J224" s="53">
        <f>+(SUMIF('[1]2021'!$A:$A,$A224,'[1]2021'!$C:$C)-SUMIF('[1]2021'!$E:$E,$A224,'[1]2021'!$G:$G))/12+I224</f>
        <v>0</v>
      </c>
      <c r="K224" s="53">
        <f>+(SUMIF('[1]2021'!$A:$A,$A224,'[1]2021'!$C:$C)-SUMIF('[1]2021'!$E:$E,$A224,'[1]2021'!$G:$G))/12+J224</f>
        <v>0</v>
      </c>
      <c r="L224" s="53">
        <f>+(SUMIF('[1]2021'!$A:$A,$A224,'[1]2021'!$C:$C)-SUMIF('[1]2021'!$E:$E,$A224,'[1]2021'!$G:$G))/12+K224</f>
        <v>0</v>
      </c>
      <c r="M224" s="53">
        <f>+(SUMIF('[1]2021'!$A:$A,$A224,'[1]2021'!$C:$C)-SUMIF('[1]2021'!$E:$E,$A224,'[1]2021'!$G:$G))/12+L224</f>
        <v>0</v>
      </c>
      <c r="N224" s="53">
        <f>+(SUMIF('[1]2021'!$A:$A,$A224,'[1]2021'!$C:$C)-SUMIF('[1]2021'!$E:$E,$A224,'[1]2021'!$G:$G))/12+M224</f>
        <v>0</v>
      </c>
      <c r="O224" s="53">
        <f>+(SUMIF('[1]2021'!$A:$A,$A224,'[1]2021'!$C:$C)-SUMIF('[1]2021'!$E:$E,$A224,'[1]2021'!$G:$G))/12+N224</f>
        <v>0</v>
      </c>
      <c r="P224" s="53">
        <f>+(SUMIF('[1]2021'!$A:$A,$A224,'[1]2021'!$C:$C)-SUMIF('[1]2021'!$E:$E,$A224,'[1]2021'!$G:$G))/12+O224</f>
        <v>0</v>
      </c>
      <c r="Q224" s="53">
        <f>+(SUMIF('[1]2021'!$A:$A,$A224,'[1]2021'!$C:$C)-SUMIF('[1]2021'!$E:$E,$A224,'[1]2021'!$G:$G))/12+P224</f>
        <v>0</v>
      </c>
      <c r="R224" s="53">
        <f>+(SUMIF('[1]2021'!$A:$A,$A224,'[1]2021'!$C:$C)-SUMIF('[1]2021'!$E:$E,$A224,'[1]2021'!$G:$G))/12+Q224</f>
        <v>0</v>
      </c>
      <c r="S224" s="53">
        <f>+(SUMIF('[1]2021'!$A:$A,$A224,'[1]2021'!$C:$C)-SUMIF('[1]2021'!$E:$E,$A224,'[1]2021'!$G:$G))/12+R224</f>
        <v>0</v>
      </c>
      <c r="T224" s="53">
        <f>+(SUMIF('[1]2021'!$A:$A,$A224,'[1]2021'!$C:$C)-SUMIF('[1]2021'!$E:$E,$A224,'[1]2021'!$G:$G))/12+S224</f>
        <v>0</v>
      </c>
      <c r="U224" s="53" cm="1">
        <f t="array" ref="U224">+INDEX(I224:T224,1,Settings!$C$4)</f>
        <v>0</v>
      </c>
      <c r="V224" s="53" cm="1">
        <f t="array" ref="V224">+INDEX(I224:T224,1,Settings!$C$4)</f>
        <v>0</v>
      </c>
      <c r="W224" s="53"/>
      <c r="X224" s="53">
        <f>V224+SUMIFS(postings!$T:$T,postings!$C:$C,'b-data'!X$2,postings!$D:$D,'b-data'!X$3,postings!$I:$I,'b-data'!$A224)-SUMIFS(postings!$W:$W,postings!$C:$C,'b-data'!X$2,postings!$D:$D,'b-data'!X$3,postings!$M:$M,'b-data'!$A224)</f>
        <v>0</v>
      </c>
      <c r="Y224" s="53">
        <f>X224+SUMIFS(postings!$T:$T,postings!$C:$C,'b-data'!Y$2,postings!$D:$D,'b-data'!Y$3,postings!$I:$I,'b-data'!$A224)-SUMIFS(postings!$W:$W,postings!$C:$C,'b-data'!Y$2,postings!$D:$D,'b-data'!Y$3,postings!$M:$M,'b-data'!$A224)</f>
        <v>0</v>
      </c>
      <c r="Z224" s="53">
        <f>Y224+SUMIFS(postings!$T:$T,postings!$C:$C,'b-data'!Z$2,postings!$D:$D,'b-data'!Z$3,postings!$I:$I,'b-data'!$A224)-SUMIFS(postings!$W:$W,postings!$C:$C,'b-data'!Z$2,postings!$D:$D,'b-data'!Z$3,postings!$M:$M,'b-data'!$A224)</f>
        <v>0</v>
      </c>
      <c r="AA224" s="53">
        <f>Z224+SUMIFS(postings!$T:$T,postings!$C:$C,'b-data'!AA$2,postings!$D:$D,'b-data'!AA$3,postings!$I:$I,'b-data'!$A224)-SUMIFS(postings!$W:$W,postings!$C:$C,'b-data'!AA$2,postings!$D:$D,'b-data'!AA$3,postings!$M:$M,'b-data'!$A224)</f>
        <v>0</v>
      </c>
      <c r="AB224" s="53">
        <f>AA224+SUMIFS(postings!$T:$T,postings!$C:$C,'b-data'!AB$2,postings!$D:$D,'b-data'!AB$3,postings!$I:$I,'b-data'!$A224)-SUMIFS(postings!$W:$W,postings!$C:$C,'b-data'!AB$2,postings!$D:$D,'b-data'!AB$3,postings!$M:$M,'b-data'!$A224)</f>
        <v>0</v>
      </c>
      <c r="AC224" s="53">
        <f>AB224+SUMIFS(postings!$T:$T,postings!$C:$C,'b-data'!AC$2,postings!$D:$D,'b-data'!AC$3,postings!$I:$I,'b-data'!$A224)-SUMIFS(postings!$W:$W,postings!$C:$C,'b-data'!AC$2,postings!$D:$D,'b-data'!AC$3,postings!$M:$M,'b-data'!$A224)</f>
        <v>0</v>
      </c>
      <c r="AD224" s="53">
        <f>AC224+SUMIFS(postings!$T:$T,postings!$C:$C,'b-data'!AD$2,postings!$D:$D,'b-data'!AD$3,postings!$I:$I,'b-data'!$A224)-SUMIFS(postings!$W:$W,postings!$C:$C,'b-data'!AD$2,postings!$D:$D,'b-data'!AD$3,postings!$M:$M,'b-data'!$A224)</f>
        <v>0</v>
      </c>
      <c r="AE224" s="53">
        <f>AD224+SUMIFS(postings!$T:$T,postings!$C:$C,'b-data'!AE$2,postings!$D:$D,'b-data'!AE$3,postings!$I:$I,'b-data'!$A224)-SUMIFS(postings!$W:$W,postings!$C:$C,'b-data'!AE$2,postings!$D:$D,'b-data'!AE$3,postings!$M:$M,'b-data'!$A224)</f>
        <v>0</v>
      </c>
      <c r="AF224" s="53">
        <f>AE224+SUMIFS(postings!$T:$T,postings!$C:$C,'b-data'!AF$2,postings!$D:$D,'b-data'!AF$3,postings!$I:$I,'b-data'!$A224)-SUMIFS(postings!$W:$W,postings!$C:$C,'b-data'!AF$2,postings!$D:$D,'b-data'!AF$3,postings!$M:$M,'b-data'!$A224)</f>
        <v>0</v>
      </c>
      <c r="AG224" s="53">
        <f>AF224+SUMIFS(postings!$T:$T,postings!$C:$C,'b-data'!AG$2,postings!$D:$D,'b-data'!AG$3,postings!$I:$I,'b-data'!$A224)-SUMIFS(postings!$W:$W,postings!$C:$C,'b-data'!AG$2,postings!$D:$D,'b-data'!AG$3,postings!$M:$M,'b-data'!$A224)</f>
        <v>0</v>
      </c>
      <c r="AH224" s="53">
        <f>AG224+SUMIFS(postings!$T:$T,postings!$C:$C,'b-data'!AH$2,postings!$D:$D,'b-data'!AH$3,postings!$I:$I,'b-data'!$A224)-SUMIFS(postings!$W:$W,postings!$C:$C,'b-data'!AH$2,postings!$D:$D,'b-data'!AH$3,postings!$M:$M,'b-data'!$A224)</f>
        <v>0</v>
      </c>
      <c r="AI224" s="53">
        <f>AH224+SUMIFS(postings!$T:$T,postings!$C:$C,'b-data'!AI$2,postings!$D:$D,'b-data'!AI$3,postings!$I:$I,'b-data'!$A224)-SUMIFS(postings!$W:$W,postings!$C:$C,'b-data'!AI$2,postings!$D:$D,'b-data'!AI$3,postings!$M:$M,'b-data'!$A224)</f>
        <v>0</v>
      </c>
      <c r="AJ224" s="53" cm="1">
        <f t="array" ref="AJ224">+INDEX(X224:AI224,1,Settings!$C$4)</f>
        <v>0</v>
      </c>
      <c r="AK224" s="53" cm="1">
        <f t="array" ref="AK224">+INDEX(X224:AI224,1,Settings!$C$4)</f>
        <v>0</v>
      </c>
      <c r="AL224" s="53"/>
      <c r="AM224" s="53">
        <f t="shared" si="405"/>
        <v>0</v>
      </c>
      <c r="AN224" s="53">
        <f t="shared" ref="AN224:AX224" si="464">+AM224</f>
        <v>0</v>
      </c>
      <c r="AO224" s="53">
        <f t="shared" si="464"/>
        <v>0</v>
      </c>
      <c r="AP224" s="53">
        <f t="shared" si="464"/>
        <v>0</v>
      </c>
      <c r="AQ224" s="53">
        <f t="shared" si="464"/>
        <v>0</v>
      </c>
      <c r="AR224" s="53">
        <f t="shared" si="464"/>
        <v>0</v>
      </c>
      <c r="AS224" s="53">
        <f t="shared" si="464"/>
        <v>0</v>
      </c>
      <c r="AT224" s="53">
        <f t="shared" si="464"/>
        <v>0</v>
      </c>
      <c r="AU224" s="53">
        <f t="shared" si="464"/>
        <v>0</v>
      </c>
      <c r="AV224" s="53">
        <f t="shared" si="464"/>
        <v>0</v>
      </c>
      <c r="AW224" s="53">
        <f t="shared" si="464"/>
        <v>0</v>
      </c>
      <c r="AX224" s="53">
        <f t="shared" si="464"/>
        <v>0</v>
      </c>
      <c r="AY224" s="53" cm="1">
        <f t="array" ref="AY224">+INDEX(AM224:AX224,1,Settings!$C$4)</f>
        <v>0</v>
      </c>
      <c r="AZ224" s="53">
        <f t="shared" si="407"/>
        <v>0</v>
      </c>
      <c r="BA224" s="53"/>
      <c r="BB224" s="53">
        <f t="shared" si="408"/>
        <v>0</v>
      </c>
      <c r="BC224" s="53">
        <f t="shared" ref="BC224:BN224" si="465">+BB224</f>
        <v>0</v>
      </c>
      <c r="BD224" s="53">
        <f t="shared" si="465"/>
        <v>0</v>
      </c>
      <c r="BE224" s="53">
        <f t="shared" si="465"/>
        <v>0</v>
      </c>
      <c r="BF224" s="53">
        <f t="shared" si="465"/>
        <v>0</v>
      </c>
      <c r="BG224" s="53">
        <f t="shared" si="465"/>
        <v>0</v>
      </c>
      <c r="BH224" s="53">
        <f t="shared" si="465"/>
        <v>0</v>
      </c>
      <c r="BI224" s="53">
        <f t="shared" si="465"/>
        <v>0</v>
      </c>
      <c r="BJ224" s="53">
        <f t="shared" si="465"/>
        <v>0</v>
      </c>
      <c r="BK224" s="53">
        <f t="shared" si="465"/>
        <v>0</v>
      </c>
      <c r="BL224" s="53">
        <f t="shared" si="465"/>
        <v>0</v>
      </c>
      <c r="BM224" s="53">
        <f t="shared" si="465"/>
        <v>0</v>
      </c>
      <c r="BN224" s="53">
        <f t="shared" si="465"/>
        <v>0</v>
      </c>
      <c r="BO224" s="53"/>
      <c r="BP224" s="53">
        <f t="shared" si="410"/>
        <v>0</v>
      </c>
      <c r="BQ224" s="53"/>
      <c r="BR224" s="53">
        <f t="shared" si="411"/>
        <v>0</v>
      </c>
    </row>
    <row r="225" spans="1:70" x14ac:dyDescent="0.2">
      <c r="A225" s="6">
        <v>1550</v>
      </c>
      <c r="B225" s="6" t="str">
        <f>+VLOOKUP(A225,masterfile!B:C,2,FALSE)</f>
        <v>Darlehen (sonstige VermG)</v>
      </c>
      <c r="D225" s="53">
        <f>+SUMIF('[1]2017'!$A:$A,$A225,'[1]2017'!$C:$C)-SUMIF('[1]2017'!$E:$E,$A225,'[1]2017'!$G:$G)</f>
        <v>0</v>
      </c>
      <c r="E225" s="53">
        <f>+SUMIF('[1]2018'!$A:$A,$A225,'[1]2018'!$C:$C)-SUMIF('[1]2018'!$E:$E,$A225,'[1]2018'!$G:$G)+D225</f>
        <v>0</v>
      </c>
      <c r="F225" s="53">
        <f>+SUMIF('[1]2019'!$A:$A,$A225,'[1]2019'!$C:$C)-SUMIF('[1]2019'!$E:$E,$A225,'[1]2019'!$G:$G)+E225</f>
        <v>0</v>
      </c>
      <c r="G225" s="53">
        <f>+SUMIF('[1]2020'!$A:$A,$A225,'[1]2020'!$C:$C)-SUMIF('[1]2020'!$E:$E,$A225,'[1]2020'!$G:$G)+F225</f>
        <v>0</v>
      </c>
      <c r="H225" s="53"/>
      <c r="I225" s="53">
        <f>+(SUMIF('[1]2021'!$A:$A,$A225,'[1]2021'!$C:$C)-SUMIF('[1]2021'!$E:$E,$A225,'[1]2021'!$G:$G))/12+G225</f>
        <v>0</v>
      </c>
      <c r="J225" s="53">
        <f>+(SUMIF('[1]2021'!$A:$A,$A225,'[1]2021'!$C:$C)-SUMIF('[1]2021'!$E:$E,$A225,'[1]2021'!$G:$G))/12+I225</f>
        <v>0</v>
      </c>
      <c r="K225" s="53">
        <f>+(SUMIF('[1]2021'!$A:$A,$A225,'[1]2021'!$C:$C)-SUMIF('[1]2021'!$E:$E,$A225,'[1]2021'!$G:$G))/12+J225</f>
        <v>0</v>
      </c>
      <c r="L225" s="53">
        <f>+(SUMIF('[1]2021'!$A:$A,$A225,'[1]2021'!$C:$C)-SUMIF('[1]2021'!$E:$E,$A225,'[1]2021'!$G:$G))/12+K225</f>
        <v>0</v>
      </c>
      <c r="M225" s="53">
        <f>+(SUMIF('[1]2021'!$A:$A,$A225,'[1]2021'!$C:$C)-SUMIF('[1]2021'!$E:$E,$A225,'[1]2021'!$G:$G))/12+L225</f>
        <v>0</v>
      </c>
      <c r="N225" s="53">
        <f>+(SUMIF('[1]2021'!$A:$A,$A225,'[1]2021'!$C:$C)-SUMIF('[1]2021'!$E:$E,$A225,'[1]2021'!$G:$G))/12+M225</f>
        <v>0</v>
      </c>
      <c r="O225" s="53">
        <f>+(SUMIF('[1]2021'!$A:$A,$A225,'[1]2021'!$C:$C)-SUMIF('[1]2021'!$E:$E,$A225,'[1]2021'!$G:$G))/12+N225</f>
        <v>0</v>
      </c>
      <c r="P225" s="53">
        <f>+(SUMIF('[1]2021'!$A:$A,$A225,'[1]2021'!$C:$C)-SUMIF('[1]2021'!$E:$E,$A225,'[1]2021'!$G:$G))/12+O225</f>
        <v>0</v>
      </c>
      <c r="Q225" s="53">
        <f>+(SUMIF('[1]2021'!$A:$A,$A225,'[1]2021'!$C:$C)-SUMIF('[1]2021'!$E:$E,$A225,'[1]2021'!$G:$G))/12+P225</f>
        <v>0</v>
      </c>
      <c r="R225" s="53">
        <f>+(SUMIF('[1]2021'!$A:$A,$A225,'[1]2021'!$C:$C)-SUMIF('[1]2021'!$E:$E,$A225,'[1]2021'!$G:$G))/12+Q225</f>
        <v>0</v>
      </c>
      <c r="S225" s="53">
        <f>+(SUMIF('[1]2021'!$A:$A,$A225,'[1]2021'!$C:$C)-SUMIF('[1]2021'!$E:$E,$A225,'[1]2021'!$G:$G))/12+R225</f>
        <v>0</v>
      </c>
      <c r="T225" s="53">
        <f>+(SUMIF('[1]2021'!$A:$A,$A225,'[1]2021'!$C:$C)-SUMIF('[1]2021'!$E:$E,$A225,'[1]2021'!$G:$G))/12+S225</f>
        <v>0</v>
      </c>
      <c r="U225" s="53" cm="1">
        <f t="array" ref="U225">+INDEX(I225:T225,1,Settings!$C$4)</f>
        <v>0</v>
      </c>
      <c r="V225" s="53" cm="1">
        <f t="array" ref="V225">+INDEX(I225:T225,1,Settings!$C$4)</f>
        <v>0</v>
      </c>
      <c r="W225" s="53"/>
      <c r="X225" s="53">
        <f>V225+SUMIFS(postings!$T:$T,postings!$C:$C,'b-data'!X$2,postings!$D:$D,'b-data'!X$3,postings!$I:$I,'b-data'!$A225)-SUMIFS(postings!$W:$W,postings!$C:$C,'b-data'!X$2,postings!$D:$D,'b-data'!X$3,postings!$M:$M,'b-data'!$A225)</f>
        <v>0</v>
      </c>
      <c r="Y225" s="53">
        <f>X225+SUMIFS(postings!$T:$T,postings!$C:$C,'b-data'!Y$2,postings!$D:$D,'b-data'!Y$3,postings!$I:$I,'b-data'!$A225)-SUMIFS(postings!$W:$W,postings!$C:$C,'b-data'!Y$2,postings!$D:$D,'b-data'!Y$3,postings!$M:$M,'b-data'!$A225)</f>
        <v>0</v>
      </c>
      <c r="Z225" s="53">
        <f>Y225+SUMIFS(postings!$T:$T,postings!$C:$C,'b-data'!Z$2,postings!$D:$D,'b-data'!Z$3,postings!$I:$I,'b-data'!$A225)-SUMIFS(postings!$W:$W,postings!$C:$C,'b-data'!Z$2,postings!$D:$D,'b-data'!Z$3,postings!$M:$M,'b-data'!$A225)</f>
        <v>0</v>
      </c>
      <c r="AA225" s="53">
        <f>Z225+SUMIFS(postings!$T:$T,postings!$C:$C,'b-data'!AA$2,postings!$D:$D,'b-data'!AA$3,postings!$I:$I,'b-data'!$A225)-SUMIFS(postings!$W:$W,postings!$C:$C,'b-data'!AA$2,postings!$D:$D,'b-data'!AA$3,postings!$M:$M,'b-data'!$A225)</f>
        <v>0</v>
      </c>
      <c r="AB225" s="53">
        <f>AA225+SUMIFS(postings!$T:$T,postings!$C:$C,'b-data'!AB$2,postings!$D:$D,'b-data'!AB$3,postings!$I:$I,'b-data'!$A225)-SUMIFS(postings!$W:$W,postings!$C:$C,'b-data'!AB$2,postings!$D:$D,'b-data'!AB$3,postings!$M:$M,'b-data'!$A225)</f>
        <v>0</v>
      </c>
      <c r="AC225" s="53">
        <f>AB225+SUMIFS(postings!$T:$T,postings!$C:$C,'b-data'!AC$2,postings!$D:$D,'b-data'!AC$3,postings!$I:$I,'b-data'!$A225)-SUMIFS(postings!$W:$W,postings!$C:$C,'b-data'!AC$2,postings!$D:$D,'b-data'!AC$3,postings!$M:$M,'b-data'!$A225)</f>
        <v>0</v>
      </c>
      <c r="AD225" s="53">
        <f>AC225+SUMIFS(postings!$T:$T,postings!$C:$C,'b-data'!AD$2,postings!$D:$D,'b-data'!AD$3,postings!$I:$I,'b-data'!$A225)-SUMIFS(postings!$W:$W,postings!$C:$C,'b-data'!AD$2,postings!$D:$D,'b-data'!AD$3,postings!$M:$M,'b-data'!$A225)</f>
        <v>0</v>
      </c>
      <c r="AE225" s="53">
        <f>AD225+SUMIFS(postings!$T:$T,postings!$C:$C,'b-data'!AE$2,postings!$D:$D,'b-data'!AE$3,postings!$I:$I,'b-data'!$A225)-SUMIFS(postings!$W:$W,postings!$C:$C,'b-data'!AE$2,postings!$D:$D,'b-data'!AE$3,postings!$M:$M,'b-data'!$A225)</f>
        <v>0</v>
      </c>
      <c r="AF225" s="53">
        <f>AE225+SUMIFS(postings!$T:$T,postings!$C:$C,'b-data'!AF$2,postings!$D:$D,'b-data'!AF$3,postings!$I:$I,'b-data'!$A225)-SUMIFS(postings!$W:$W,postings!$C:$C,'b-data'!AF$2,postings!$D:$D,'b-data'!AF$3,postings!$M:$M,'b-data'!$A225)</f>
        <v>0</v>
      </c>
      <c r="AG225" s="53">
        <f>AF225+SUMIFS(postings!$T:$T,postings!$C:$C,'b-data'!AG$2,postings!$D:$D,'b-data'!AG$3,postings!$I:$I,'b-data'!$A225)-SUMIFS(postings!$W:$W,postings!$C:$C,'b-data'!AG$2,postings!$D:$D,'b-data'!AG$3,postings!$M:$M,'b-data'!$A225)</f>
        <v>0</v>
      </c>
      <c r="AH225" s="53">
        <f>AG225+SUMIFS(postings!$T:$T,postings!$C:$C,'b-data'!AH$2,postings!$D:$D,'b-data'!AH$3,postings!$I:$I,'b-data'!$A225)-SUMIFS(postings!$W:$W,postings!$C:$C,'b-data'!AH$2,postings!$D:$D,'b-data'!AH$3,postings!$M:$M,'b-data'!$A225)</f>
        <v>0</v>
      </c>
      <c r="AI225" s="53">
        <f>AH225+SUMIFS(postings!$T:$T,postings!$C:$C,'b-data'!AI$2,postings!$D:$D,'b-data'!AI$3,postings!$I:$I,'b-data'!$A225)-SUMIFS(postings!$W:$W,postings!$C:$C,'b-data'!AI$2,postings!$D:$D,'b-data'!AI$3,postings!$M:$M,'b-data'!$A225)</f>
        <v>0</v>
      </c>
      <c r="AJ225" s="53" cm="1">
        <f t="array" ref="AJ225">+INDEX(X225:AI225,1,Settings!$C$4)</f>
        <v>0</v>
      </c>
      <c r="AK225" s="53" cm="1">
        <f t="array" ref="AK225">+INDEX(X225:AI225,1,Settings!$C$4)</f>
        <v>0</v>
      </c>
      <c r="AL225" s="53"/>
      <c r="AM225" s="53">
        <f t="shared" si="405"/>
        <v>0</v>
      </c>
      <c r="AN225" s="53">
        <f t="shared" ref="AN225:AX225" si="466">+AM225</f>
        <v>0</v>
      </c>
      <c r="AO225" s="53">
        <f t="shared" si="466"/>
        <v>0</v>
      </c>
      <c r="AP225" s="53">
        <f t="shared" si="466"/>
        <v>0</v>
      </c>
      <c r="AQ225" s="53">
        <f t="shared" si="466"/>
        <v>0</v>
      </c>
      <c r="AR225" s="53">
        <f t="shared" si="466"/>
        <v>0</v>
      </c>
      <c r="AS225" s="53">
        <f t="shared" si="466"/>
        <v>0</v>
      </c>
      <c r="AT225" s="53">
        <f t="shared" si="466"/>
        <v>0</v>
      </c>
      <c r="AU225" s="53">
        <f t="shared" si="466"/>
        <v>0</v>
      </c>
      <c r="AV225" s="53">
        <f t="shared" si="466"/>
        <v>0</v>
      </c>
      <c r="AW225" s="53">
        <f t="shared" si="466"/>
        <v>0</v>
      </c>
      <c r="AX225" s="53">
        <f t="shared" si="466"/>
        <v>0</v>
      </c>
      <c r="AY225" s="53" cm="1">
        <f t="array" ref="AY225">+INDEX(AM225:AX225,1,Settings!$C$4)</f>
        <v>0</v>
      </c>
      <c r="AZ225" s="53">
        <f t="shared" si="407"/>
        <v>0</v>
      </c>
      <c r="BA225" s="53"/>
      <c r="BB225" s="53">
        <f t="shared" si="408"/>
        <v>0</v>
      </c>
      <c r="BC225" s="53">
        <f t="shared" ref="BC225:BN225" si="467">+BB225</f>
        <v>0</v>
      </c>
      <c r="BD225" s="53">
        <f t="shared" si="467"/>
        <v>0</v>
      </c>
      <c r="BE225" s="53">
        <f t="shared" si="467"/>
        <v>0</v>
      </c>
      <c r="BF225" s="53">
        <f t="shared" si="467"/>
        <v>0</v>
      </c>
      <c r="BG225" s="53">
        <f t="shared" si="467"/>
        <v>0</v>
      </c>
      <c r="BH225" s="53">
        <f t="shared" si="467"/>
        <v>0</v>
      </c>
      <c r="BI225" s="53">
        <f t="shared" si="467"/>
        <v>0</v>
      </c>
      <c r="BJ225" s="53">
        <f t="shared" si="467"/>
        <v>0</v>
      </c>
      <c r="BK225" s="53">
        <f t="shared" si="467"/>
        <v>0</v>
      </c>
      <c r="BL225" s="53">
        <f t="shared" si="467"/>
        <v>0</v>
      </c>
      <c r="BM225" s="53">
        <f t="shared" si="467"/>
        <v>0</v>
      </c>
      <c r="BN225" s="53">
        <f t="shared" si="467"/>
        <v>0</v>
      </c>
      <c r="BO225" s="53"/>
      <c r="BP225" s="53">
        <f t="shared" si="410"/>
        <v>0</v>
      </c>
      <c r="BQ225" s="53"/>
      <c r="BR225" s="53">
        <f t="shared" si="411"/>
        <v>0</v>
      </c>
    </row>
    <row r="226" spans="1:70" x14ac:dyDescent="0.2">
      <c r="A226" s="6">
        <v>1551</v>
      </c>
      <c r="B226" s="6" t="str">
        <f>+VLOOKUP(A226,masterfile!B:C,2,FALSE)</f>
        <v>Darlehen Rlz bis 1 J. (sonstige VermG)</v>
      </c>
      <c r="D226" s="53">
        <f>+SUMIF('[1]2017'!$A:$A,$A226,'[1]2017'!$C:$C)-SUMIF('[1]2017'!$E:$E,$A226,'[1]2017'!$G:$G)</f>
        <v>0</v>
      </c>
      <c r="E226" s="53">
        <f>+SUMIF('[1]2018'!$A:$A,$A226,'[1]2018'!$C:$C)-SUMIF('[1]2018'!$E:$E,$A226,'[1]2018'!$G:$G)+D226</f>
        <v>0</v>
      </c>
      <c r="F226" s="53">
        <f>+SUMIF('[1]2019'!$A:$A,$A226,'[1]2019'!$C:$C)-SUMIF('[1]2019'!$E:$E,$A226,'[1]2019'!$G:$G)+E226</f>
        <v>0</v>
      </c>
      <c r="G226" s="53">
        <f>+SUMIF('[1]2020'!$A:$A,$A226,'[1]2020'!$C:$C)-SUMIF('[1]2020'!$E:$E,$A226,'[1]2020'!$G:$G)+F226</f>
        <v>0</v>
      </c>
      <c r="H226" s="53"/>
      <c r="I226" s="53">
        <f>+(SUMIF('[1]2021'!$A:$A,$A226,'[1]2021'!$C:$C)-SUMIF('[1]2021'!$E:$E,$A226,'[1]2021'!$G:$G))/12+G226</f>
        <v>0</v>
      </c>
      <c r="J226" s="53">
        <f>+(SUMIF('[1]2021'!$A:$A,$A226,'[1]2021'!$C:$C)-SUMIF('[1]2021'!$E:$E,$A226,'[1]2021'!$G:$G))/12+I226</f>
        <v>0</v>
      </c>
      <c r="K226" s="53">
        <f>+(SUMIF('[1]2021'!$A:$A,$A226,'[1]2021'!$C:$C)-SUMIF('[1]2021'!$E:$E,$A226,'[1]2021'!$G:$G))/12+J226</f>
        <v>0</v>
      </c>
      <c r="L226" s="53">
        <f>+(SUMIF('[1]2021'!$A:$A,$A226,'[1]2021'!$C:$C)-SUMIF('[1]2021'!$E:$E,$A226,'[1]2021'!$G:$G))/12+K226</f>
        <v>0</v>
      </c>
      <c r="M226" s="53">
        <f>+(SUMIF('[1]2021'!$A:$A,$A226,'[1]2021'!$C:$C)-SUMIF('[1]2021'!$E:$E,$A226,'[1]2021'!$G:$G))/12+L226</f>
        <v>0</v>
      </c>
      <c r="N226" s="53">
        <f>+(SUMIF('[1]2021'!$A:$A,$A226,'[1]2021'!$C:$C)-SUMIF('[1]2021'!$E:$E,$A226,'[1]2021'!$G:$G))/12+M226</f>
        <v>0</v>
      </c>
      <c r="O226" s="53">
        <f>+(SUMIF('[1]2021'!$A:$A,$A226,'[1]2021'!$C:$C)-SUMIF('[1]2021'!$E:$E,$A226,'[1]2021'!$G:$G))/12+N226</f>
        <v>0</v>
      </c>
      <c r="P226" s="53">
        <f>+(SUMIF('[1]2021'!$A:$A,$A226,'[1]2021'!$C:$C)-SUMIF('[1]2021'!$E:$E,$A226,'[1]2021'!$G:$G))/12+O226</f>
        <v>0</v>
      </c>
      <c r="Q226" s="53">
        <f>+(SUMIF('[1]2021'!$A:$A,$A226,'[1]2021'!$C:$C)-SUMIF('[1]2021'!$E:$E,$A226,'[1]2021'!$G:$G))/12+P226</f>
        <v>0</v>
      </c>
      <c r="R226" s="53">
        <f>+(SUMIF('[1]2021'!$A:$A,$A226,'[1]2021'!$C:$C)-SUMIF('[1]2021'!$E:$E,$A226,'[1]2021'!$G:$G))/12+Q226</f>
        <v>0</v>
      </c>
      <c r="S226" s="53">
        <f>+(SUMIF('[1]2021'!$A:$A,$A226,'[1]2021'!$C:$C)-SUMIF('[1]2021'!$E:$E,$A226,'[1]2021'!$G:$G))/12+R226</f>
        <v>0</v>
      </c>
      <c r="T226" s="53">
        <f>+(SUMIF('[1]2021'!$A:$A,$A226,'[1]2021'!$C:$C)-SUMIF('[1]2021'!$E:$E,$A226,'[1]2021'!$G:$G))/12+S226</f>
        <v>0</v>
      </c>
      <c r="U226" s="53" cm="1">
        <f t="array" ref="U226">+INDEX(I226:T226,1,Settings!$C$4)</f>
        <v>0</v>
      </c>
      <c r="V226" s="53" cm="1">
        <f t="array" ref="V226">+INDEX(I226:T226,1,Settings!$C$4)</f>
        <v>0</v>
      </c>
      <c r="W226" s="53"/>
      <c r="X226" s="53">
        <f>V226+SUMIFS(postings!$T:$T,postings!$C:$C,'b-data'!X$2,postings!$D:$D,'b-data'!X$3,postings!$I:$I,'b-data'!$A226)-SUMIFS(postings!$W:$W,postings!$C:$C,'b-data'!X$2,postings!$D:$D,'b-data'!X$3,postings!$M:$M,'b-data'!$A226)</f>
        <v>0</v>
      </c>
      <c r="Y226" s="53">
        <f>X226+SUMIFS(postings!$T:$T,postings!$C:$C,'b-data'!Y$2,postings!$D:$D,'b-data'!Y$3,postings!$I:$I,'b-data'!$A226)-SUMIFS(postings!$W:$W,postings!$C:$C,'b-data'!Y$2,postings!$D:$D,'b-data'!Y$3,postings!$M:$M,'b-data'!$A226)</f>
        <v>0</v>
      </c>
      <c r="Z226" s="53">
        <f>Y226+SUMIFS(postings!$T:$T,postings!$C:$C,'b-data'!Z$2,postings!$D:$D,'b-data'!Z$3,postings!$I:$I,'b-data'!$A226)-SUMIFS(postings!$W:$W,postings!$C:$C,'b-data'!Z$2,postings!$D:$D,'b-data'!Z$3,postings!$M:$M,'b-data'!$A226)</f>
        <v>0</v>
      </c>
      <c r="AA226" s="53">
        <f>Z226+SUMIFS(postings!$T:$T,postings!$C:$C,'b-data'!AA$2,postings!$D:$D,'b-data'!AA$3,postings!$I:$I,'b-data'!$A226)-SUMIFS(postings!$W:$W,postings!$C:$C,'b-data'!AA$2,postings!$D:$D,'b-data'!AA$3,postings!$M:$M,'b-data'!$A226)</f>
        <v>0</v>
      </c>
      <c r="AB226" s="53">
        <f>AA226+SUMIFS(postings!$T:$T,postings!$C:$C,'b-data'!AB$2,postings!$D:$D,'b-data'!AB$3,postings!$I:$I,'b-data'!$A226)-SUMIFS(postings!$W:$W,postings!$C:$C,'b-data'!AB$2,postings!$D:$D,'b-data'!AB$3,postings!$M:$M,'b-data'!$A226)</f>
        <v>0</v>
      </c>
      <c r="AC226" s="53">
        <f>AB226+SUMIFS(postings!$T:$T,postings!$C:$C,'b-data'!AC$2,postings!$D:$D,'b-data'!AC$3,postings!$I:$I,'b-data'!$A226)-SUMIFS(postings!$W:$W,postings!$C:$C,'b-data'!AC$2,postings!$D:$D,'b-data'!AC$3,postings!$M:$M,'b-data'!$A226)</f>
        <v>0</v>
      </c>
      <c r="AD226" s="53">
        <f>AC226+SUMIFS(postings!$T:$T,postings!$C:$C,'b-data'!AD$2,postings!$D:$D,'b-data'!AD$3,postings!$I:$I,'b-data'!$A226)-SUMIFS(postings!$W:$W,postings!$C:$C,'b-data'!AD$2,postings!$D:$D,'b-data'!AD$3,postings!$M:$M,'b-data'!$A226)</f>
        <v>0</v>
      </c>
      <c r="AE226" s="53">
        <f>AD226+SUMIFS(postings!$T:$T,postings!$C:$C,'b-data'!AE$2,postings!$D:$D,'b-data'!AE$3,postings!$I:$I,'b-data'!$A226)-SUMIFS(postings!$W:$W,postings!$C:$C,'b-data'!AE$2,postings!$D:$D,'b-data'!AE$3,postings!$M:$M,'b-data'!$A226)</f>
        <v>0</v>
      </c>
      <c r="AF226" s="53">
        <f>AE226+SUMIFS(postings!$T:$T,postings!$C:$C,'b-data'!AF$2,postings!$D:$D,'b-data'!AF$3,postings!$I:$I,'b-data'!$A226)-SUMIFS(postings!$W:$W,postings!$C:$C,'b-data'!AF$2,postings!$D:$D,'b-data'!AF$3,postings!$M:$M,'b-data'!$A226)</f>
        <v>0</v>
      </c>
      <c r="AG226" s="53">
        <f>AF226+SUMIFS(postings!$T:$T,postings!$C:$C,'b-data'!AG$2,postings!$D:$D,'b-data'!AG$3,postings!$I:$I,'b-data'!$A226)-SUMIFS(postings!$W:$W,postings!$C:$C,'b-data'!AG$2,postings!$D:$D,'b-data'!AG$3,postings!$M:$M,'b-data'!$A226)</f>
        <v>0</v>
      </c>
      <c r="AH226" s="53">
        <f>AG226+SUMIFS(postings!$T:$T,postings!$C:$C,'b-data'!AH$2,postings!$D:$D,'b-data'!AH$3,postings!$I:$I,'b-data'!$A226)-SUMIFS(postings!$W:$W,postings!$C:$C,'b-data'!AH$2,postings!$D:$D,'b-data'!AH$3,postings!$M:$M,'b-data'!$A226)</f>
        <v>0</v>
      </c>
      <c r="AI226" s="53">
        <f>AH226+SUMIFS(postings!$T:$T,postings!$C:$C,'b-data'!AI$2,postings!$D:$D,'b-data'!AI$3,postings!$I:$I,'b-data'!$A226)-SUMIFS(postings!$W:$W,postings!$C:$C,'b-data'!AI$2,postings!$D:$D,'b-data'!AI$3,postings!$M:$M,'b-data'!$A226)</f>
        <v>0</v>
      </c>
      <c r="AJ226" s="53" cm="1">
        <f t="array" ref="AJ226">+INDEX(X226:AI226,1,Settings!$C$4)</f>
        <v>0</v>
      </c>
      <c r="AK226" s="53" cm="1">
        <f t="array" ref="AK226">+INDEX(X226:AI226,1,Settings!$C$4)</f>
        <v>0</v>
      </c>
      <c r="AL226" s="53"/>
      <c r="AM226" s="53">
        <f t="shared" si="405"/>
        <v>0</v>
      </c>
      <c r="AN226" s="53">
        <f t="shared" ref="AN226:AX226" si="468">+AM226</f>
        <v>0</v>
      </c>
      <c r="AO226" s="53">
        <f t="shared" si="468"/>
        <v>0</v>
      </c>
      <c r="AP226" s="53">
        <f t="shared" si="468"/>
        <v>0</v>
      </c>
      <c r="AQ226" s="53">
        <f t="shared" si="468"/>
        <v>0</v>
      </c>
      <c r="AR226" s="53">
        <f t="shared" si="468"/>
        <v>0</v>
      </c>
      <c r="AS226" s="53">
        <f t="shared" si="468"/>
        <v>0</v>
      </c>
      <c r="AT226" s="53">
        <f t="shared" si="468"/>
        <v>0</v>
      </c>
      <c r="AU226" s="53">
        <f t="shared" si="468"/>
        <v>0</v>
      </c>
      <c r="AV226" s="53">
        <f t="shared" si="468"/>
        <v>0</v>
      </c>
      <c r="AW226" s="53">
        <f t="shared" si="468"/>
        <v>0</v>
      </c>
      <c r="AX226" s="53">
        <f t="shared" si="468"/>
        <v>0</v>
      </c>
      <c r="AY226" s="53" cm="1">
        <f t="array" ref="AY226">+INDEX(AM226:AX226,1,Settings!$C$4)</f>
        <v>0</v>
      </c>
      <c r="AZ226" s="53">
        <f t="shared" si="407"/>
        <v>0</v>
      </c>
      <c r="BA226" s="53"/>
      <c r="BB226" s="53">
        <f t="shared" si="408"/>
        <v>0</v>
      </c>
      <c r="BC226" s="53">
        <f t="shared" ref="BC226:BN226" si="469">+BB226</f>
        <v>0</v>
      </c>
      <c r="BD226" s="53">
        <f t="shared" si="469"/>
        <v>0</v>
      </c>
      <c r="BE226" s="53">
        <f t="shared" si="469"/>
        <v>0</v>
      </c>
      <c r="BF226" s="53">
        <f t="shared" si="469"/>
        <v>0</v>
      </c>
      <c r="BG226" s="53">
        <f t="shared" si="469"/>
        <v>0</v>
      </c>
      <c r="BH226" s="53">
        <f t="shared" si="469"/>
        <v>0</v>
      </c>
      <c r="BI226" s="53">
        <f t="shared" si="469"/>
        <v>0</v>
      </c>
      <c r="BJ226" s="53">
        <f t="shared" si="469"/>
        <v>0</v>
      </c>
      <c r="BK226" s="53">
        <f t="shared" si="469"/>
        <v>0</v>
      </c>
      <c r="BL226" s="53">
        <f t="shared" si="469"/>
        <v>0</v>
      </c>
      <c r="BM226" s="53">
        <f t="shared" si="469"/>
        <v>0</v>
      </c>
      <c r="BN226" s="53">
        <f t="shared" si="469"/>
        <v>0</v>
      </c>
      <c r="BO226" s="53"/>
      <c r="BP226" s="53">
        <f t="shared" si="410"/>
        <v>0</v>
      </c>
      <c r="BQ226" s="53"/>
      <c r="BR226" s="53">
        <f t="shared" si="411"/>
        <v>0</v>
      </c>
    </row>
    <row r="227" spans="1:70" x14ac:dyDescent="0.2">
      <c r="A227" s="6">
        <v>1555</v>
      </c>
      <c r="B227" s="6" t="str">
        <f>+VLOOKUP(A227,masterfile!B:C,2,FALSE)</f>
        <v>Darlehen Rlz &gt; 1 J. (sonstige VermG)</v>
      </c>
      <c r="D227" s="53">
        <f>+SUMIF('[1]2017'!$A:$A,$A227,'[1]2017'!$C:$C)-SUMIF('[1]2017'!$E:$E,$A227,'[1]2017'!$G:$G)</f>
        <v>0</v>
      </c>
      <c r="E227" s="53">
        <f>+SUMIF('[1]2018'!$A:$A,$A227,'[1]2018'!$C:$C)-SUMIF('[1]2018'!$E:$E,$A227,'[1]2018'!$G:$G)+D227</f>
        <v>0</v>
      </c>
      <c r="F227" s="53">
        <f>+SUMIF('[1]2019'!$A:$A,$A227,'[1]2019'!$C:$C)-SUMIF('[1]2019'!$E:$E,$A227,'[1]2019'!$G:$G)+E227</f>
        <v>0</v>
      </c>
      <c r="G227" s="53">
        <f>+SUMIF('[1]2020'!$A:$A,$A227,'[1]2020'!$C:$C)-SUMIF('[1]2020'!$E:$E,$A227,'[1]2020'!$G:$G)+F227</f>
        <v>0</v>
      </c>
      <c r="H227" s="53"/>
      <c r="I227" s="53">
        <f>+(SUMIF('[1]2021'!$A:$A,$A227,'[1]2021'!$C:$C)-SUMIF('[1]2021'!$E:$E,$A227,'[1]2021'!$G:$G))/12+G227</f>
        <v>0</v>
      </c>
      <c r="J227" s="53">
        <f>+(SUMIF('[1]2021'!$A:$A,$A227,'[1]2021'!$C:$C)-SUMIF('[1]2021'!$E:$E,$A227,'[1]2021'!$G:$G))/12+I227</f>
        <v>0</v>
      </c>
      <c r="K227" s="53">
        <f>+(SUMIF('[1]2021'!$A:$A,$A227,'[1]2021'!$C:$C)-SUMIF('[1]2021'!$E:$E,$A227,'[1]2021'!$G:$G))/12+J227</f>
        <v>0</v>
      </c>
      <c r="L227" s="53">
        <f>+(SUMIF('[1]2021'!$A:$A,$A227,'[1]2021'!$C:$C)-SUMIF('[1]2021'!$E:$E,$A227,'[1]2021'!$G:$G))/12+K227</f>
        <v>0</v>
      </c>
      <c r="M227" s="53">
        <f>+(SUMIF('[1]2021'!$A:$A,$A227,'[1]2021'!$C:$C)-SUMIF('[1]2021'!$E:$E,$A227,'[1]2021'!$G:$G))/12+L227</f>
        <v>0</v>
      </c>
      <c r="N227" s="53">
        <f>+(SUMIF('[1]2021'!$A:$A,$A227,'[1]2021'!$C:$C)-SUMIF('[1]2021'!$E:$E,$A227,'[1]2021'!$G:$G))/12+M227</f>
        <v>0</v>
      </c>
      <c r="O227" s="53">
        <f>+(SUMIF('[1]2021'!$A:$A,$A227,'[1]2021'!$C:$C)-SUMIF('[1]2021'!$E:$E,$A227,'[1]2021'!$G:$G))/12+N227</f>
        <v>0</v>
      </c>
      <c r="P227" s="53">
        <f>+(SUMIF('[1]2021'!$A:$A,$A227,'[1]2021'!$C:$C)-SUMIF('[1]2021'!$E:$E,$A227,'[1]2021'!$G:$G))/12+O227</f>
        <v>0</v>
      </c>
      <c r="Q227" s="53">
        <f>+(SUMIF('[1]2021'!$A:$A,$A227,'[1]2021'!$C:$C)-SUMIF('[1]2021'!$E:$E,$A227,'[1]2021'!$G:$G))/12+P227</f>
        <v>0</v>
      </c>
      <c r="R227" s="53">
        <f>+(SUMIF('[1]2021'!$A:$A,$A227,'[1]2021'!$C:$C)-SUMIF('[1]2021'!$E:$E,$A227,'[1]2021'!$G:$G))/12+Q227</f>
        <v>0</v>
      </c>
      <c r="S227" s="53">
        <f>+(SUMIF('[1]2021'!$A:$A,$A227,'[1]2021'!$C:$C)-SUMIF('[1]2021'!$E:$E,$A227,'[1]2021'!$G:$G))/12+R227</f>
        <v>0</v>
      </c>
      <c r="T227" s="53">
        <f>+(SUMIF('[1]2021'!$A:$A,$A227,'[1]2021'!$C:$C)-SUMIF('[1]2021'!$E:$E,$A227,'[1]2021'!$G:$G))/12+S227</f>
        <v>0</v>
      </c>
      <c r="U227" s="53" cm="1">
        <f t="array" ref="U227">+INDEX(I227:T227,1,Settings!$C$4)</f>
        <v>0</v>
      </c>
      <c r="V227" s="53" cm="1">
        <f t="array" ref="V227">+INDEX(I227:T227,1,Settings!$C$4)</f>
        <v>0</v>
      </c>
      <c r="W227" s="53"/>
      <c r="X227" s="53">
        <f>V227+SUMIFS(postings!$T:$T,postings!$C:$C,'b-data'!X$2,postings!$D:$D,'b-data'!X$3,postings!$I:$I,'b-data'!$A227)-SUMIFS(postings!$W:$W,postings!$C:$C,'b-data'!X$2,postings!$D:$D,'b-data'!X$3,postings!$M:$M,'b-data'!$A227)</f>
        <v>0</v>
      </c>
      <c r="Y227" s="53">
        <f>X227+SUMIFS(postings!$T:$T,postings!$C:$C,'b-data'!Y$2,postings!$D:$D,'b-data'!Y$3,postings!$I:$I,'b-data'!$A227)-SUMIFS(postings!$W:$W,postings!$C:$C,'b-data'!Y$2,postings!$D:$D,'b-data'!Y$3,postings!$M:$M,'b-data'!$A227)</f>
        <v>0</v>
      </c>
      <c r="Z227" s="53">
        <f>Y227+SUMIFS(postings!$T:$T,postings!$C:$C,'b-data'!Z$2,postings!$D:$D,'b-data'!Z$3,postings!$I:$I,'b-data'!$A227)-SUMIFS(postings!$W:$W,postings!$C:$C,'b-data'!Z$2,postings!$D:$D,'b-data'!Z$3,postings!$M:$M,'b-data'!$A227)</f>
        <v>0</v>
      </c>
      <c r="AA227" s="53">
        <f>Z227+SUMIFS(postings!$T:$T,postings!$C:$C,'b-data'!AA$2,postings!$D:$D,'b-data'!AA$3,postings!$I:$I,'b-data'!$A227)-SUMIFS(postings!$W:$W,postings!$C:$C,'b-data'!AA$2,postings!$D:$D,'b-data'!AA$3,postings!$M:$M,'b-data'!$A227)</f>
        <v>0</v>
      </c>
      <c r="AB227" s="53">
        <f>AA227+SUMIFS(postings!$T:$T,postings!$C:$C,'b-data'!AB$2,postings!$D:$D,'b-data'!AB$3,postings!$I:$I,'b-data'!$A227)-SUMIFS(postings!$W:$W,postings!$C:$C,'b-data'!AB$2,postings!$D:$D,'b-data'!AB$3,postings!$M:$M,'b-data'!$A227)</f>
        <v>0</v>
      </c>
      <c r="AC227" s="53">
        <f>AB227+SUMIFS(postings!$T:$T,postings!$C:$C,'b-data'!AC$2,postings!$D:$D,'b-data'!AC$3,postings!$I:$I,'b-data'!$A227)-SUMIFS(postings!$W:$W,postings!$C:$C,'b-data'!AC$2,postings!$D:$D,'b-data'!AC$3,postings!$M:$M,'b-data'!$A227)</f>
        <v>0</v>
      </c>
      <c r="AD227" s="53">
        <f>AC227+SUMIFS(postings!$T:$T,postings!$C:$C,'b-data'!AD$2,postings!$D:$D,'b-data'!AD$3,postings!$I:$I,'b-data'!$A227)-SUMIFS(postings!$W:$W,postings!$C:$C,'b-data'!AD$2,postings!$D:$D,'b-data'!AD$3,postings!$M:$M,'b-data'!$A227)</f>
        <v>0</v>
      </c>
      <c r="AE227" s="53">
        <f>AD227+SUMIFS(postings!$T:$T,postings!$C:$C,'b-data'!AE$2,postings!$D:$D,'b-data'!AE$3,postings!$I:$I,'b-data'!$A227)-SUMIFS(postings!$W:$W,postings!$C:$C,'b-data'!AE$2,postings!$D:$D,'b-data'!AE$3,postings!$M:$M,'b-data'!$A227)</f>
        <v>0</v>
      </c>
      <c r="AF227" s="53">
        <f>AE227+SUMIFS(postings!$T:$T,postings!$C:$C,'b-data'!AF$2,postings!$D:$D,'b-data'!AF$3,postings!$I:$I,'b-data'!$A227)-SUMIFS(postings!$W:$W,postings!$C:$C,'b-data'!AF$2,postings!$D:$D,'b-data'!AF$3,postings!$M:$M,'b-data'!$A227)</f>
        <v>0</v>
      </c>
      <c r="AG227" s="53">
        <f>AF227+SUMIFS(postings!$T:$T,postings!$C:$C,'b-data'!AG$2,postings!$D:$D,'b-data'!AG$3,postings!$I:$I,'b-data'!$A227)-SUMIFS(postings!$W:$W,postings!$C:$C,'b-data'!AG$2,postings!$D:$D,'b-data'!AG$3,postings!$M:$M,'b-data'!$A227)</f>
        <v>0</v>
      </c>
      <c r="AH227" s="53">
        <f>AG227+SUMIFS(postings!$T:$T,postings!$C:$C,'b-data'!AH$2,postings!$D:$D,'b-data'!AH$3,postings!$I:$I,'b-data'!$A227)-SUMIFS(postings!$W:$W,postings!$C:$C,'b-data'!AH$2,postings!$D:$D,'b-data'!AH$3,postings!$M:$M,'b-data'!$A227)</f>
        <v>0</v>
      </c>
      <c r="AI227" s="53">
        <f>AH227+SUMIFS(postings!$T:$T,postings!$C:$C,'b-data'!AI$2,postings!$D:$D,'b-data'!AI$3,postings!$I:$I,'b-data'!$A227)-SUMIFS(postings!$W:$W,postings!$C:$C,'b-data'!AI$2,postings!$D:$D,'b-data'!AI$3,postings!$M:$M,'b-data'!$A227)</f>
        <v>0</v>
      </c>
      <c r="AJ227" s="53" cm="1">
        <f t="array" ref="AJ227">+INDEX(X227:AI227,1,Settings!$C$4)</f>
        <v>0</v>
      </c>
      <c r="AK227" s="53" cm="1">
        <f t="array" ref="AK227">+INDEX(X227:AI227,1,Settings!$C$4)</f>
        <v>0</v>
      </c>
      <c r="AL227" s="53"/>
      <c r="AM227" s="53">
        <f t="shared" si="405"/>
        <v>0</v>
      </c>
      <c r="AN227" s="53">
        <f t="shared" ref="AN227:AX227" si="470">+AM227</f>
        <v>0</v>
      </c>
      <c r="AO227" s="53">
        <f t="shared" si="470"/>
        <v>0</v>
      </c>
      <c r="AP227" s="53">
        <f t="shared" si="470"/>
        <v>0</v>
      </c>
      <c r="AQ227" s="53">
        <f t="shared" si="470"/>
        <v>0</v>
      </c>
      <c r="AR227" s="53">
        <f t="shared" si="470"/>
        <v>0</v>
      </c>
      <c r="AS227" s="53">
        <f t="shared" si="470"/>
        <v>0</v>
      </c>
      <c r="AT227" s="53">
        <f t="shared" si="470"/>
        <v>0</v>
      </c>
      <c r="AU227" s="53">
        <f t="shared" si="470"/>
        <v>0</v>
      </c>
      <c r="AV227" s="53">
        <f t="shared" si="470"/>
        <v>0</v>
      </c>
      <c r="AW227" s="53">
        <f t="shared" si="470"/>
        <v>0</v>
      </c>
      <c r="AX227" s="53">
        <f t="shared" si="470"/>
        <v>0</v>
      </c>
      <c r="AY227" s="53" cm="1">
        <f t="array" ref="AY227">+INDEX(AM227:AX227,1,Settings!$C$4)</f>
        <v>0</v>
      </c>
      <c r="AZ227" s="53">
        <f t="shared" si="407"/>
        <v>0</v>
      </c>
      <c r="BA227" s="53"/>
      <c r="BB227" s="53">
        <f t="shared" si="408"/>
        <v>0</v>
      </c>
      <c r="BC227" s="53">
        <f t="shared" ref="BC227:BN227" si="471">+BB227</f>
        <v>0</v>
      </c>
      <c r="BD227" s="53">
        <f t="shared" si="471"/>
        <v>0</v>
      </c>
      <c r="BE227" s="53">
        <f t="shared" si="471"/>
        <v>0</v>
      </c>
      <c r="BF227" s="53">
        <f t="shared" si="471"/>
        <v>0</v>
      </c>
      <c r="BG227" s="53">
        <f t="shared" si="471"/>
        <v>0</v>
      </c>
      <c r="BH227" s="53">
        <f t="shared" si="471"/>
        <v>0</v>
      </c>
      <c r="BI227" s="53">
        <f t="shared" si="471"/>
        <v>0</v>
      </c>
      <c r="BJ227" s="53">
        <f t="shared" si="471"/>
        <v>0</v>
      </c>
      <c r="BK227" s="53">
        <f t="shared" si="471"/>
        <v>0</v>
      </c>
      <c r="BL227" s="53">
        <f t="shared" si="471"/>
        <v>0</v>
      </c>
      <c r="BM227" s="53">
        <f t="shared" si="471"/>
        <v>0</v>
      </c>
      <c r="BN227" s="53">
        <f t="shared" si="471"/>
        <v>0</v>
      </c>
      <c r="BO227" s="53"/>
      <c r="BP227" s="53">
        <f t="shared" si="410"/>
        <v>0</v>
      </c>
      <c r="BQ227" s="53"/>
      <c r="BR227" s="53">
        <f t="shared" si="411"/>
        <v>0</v>
      </c>
    </row>
    <row r="228" spans="1:70" x14ac:dyDescent="0.2">
      <c r="A228" s="6">
        <v>1556</v>
      </c>
      <c r="B228" s="6" t="str">
        <f>+VLOOKUP(A228,masterfile!B:C,2,FALSE)</f>
        <v>Nachträgl. abz. Vorsteuer, bewegl. WG</v>
      </c>
      <c r="D228" s="53">
        <f>+SUMIF('[1]2017'!$A:$A,$A228,'[1]2017'!$C:$C)-SUMIF('[1]2017'!$E:$E,$A228,'[1]2017'!$G:$G)</f>
        <v>0</v>
      </c>
      <c r="E228" s="53">
        <f>+SUMIF('[1]2018'!$A:$A,$A228,'[1]2018'!$C:$C)-SUMIF('[1]2018'!$E:$E,$A228,'[1]2018'!$G:$G)+D228</f>
        <v>0</v>
      </c>
      <c r="F228" s="53">
        <f>+SUMIF('[1]2019'!$A:$A,$A228,'[1]2019'!$C:$C)-SUMIF('[1]2019'!$E:$E,$A228,'[1]2019'!$G:$G)+E228</f>
        <v>0</v>
      </c>
      <c r="G228" s="53">
        <f>+SUMIF('[1]2020'!$A:$A,$A228,'[1]2020'!$C:$C)-SUMIF('[1]2020'!$E:$E,$A228,'[1]2020'!$G:$G)+F228</f>
        <v>0</v>
      </c>
      <c r="H228" s="53"/>
      <c r="I228" s="53">
        <f>+(SUMIF('[1]2021'!$A:$A,$A228,'[1]2021'!$C:$C)-SUMIF('[1]2021'!$E:$E,$A228,'[1]2021'!$G:$G))/12+G228</f>
        <v>0</v>
      </c>
      <c r="J228" s="53">
        <f>+(SUMIF('[1]2021'!$A:$A,$A228,'[1]2021'!$C:$C)-SUMIF('[1]2021'!$E:$E,$A228,'[1]2021'!$G:$G))/12+I228</f>
        <v>0</v>
      </c>
      <c r="K228" s="53">
        <f>+(SUMIF('[1]2021'!$A:$A,$A228,'[1]2021'!$C:$C)-SUMIF('[1]2021'!$E:$E,$A228,'[1]2021'!$G:$G))/12+J228</f>
        <v>0</v>
      </c>
      <c r="L228" s="53">
        <f>+(SUMIF('[1]2021'!$A:$A,$A228,'[1]2021'!$C:$C)-SUMIF('[1]2021'!$E:$E,$A228,'[1]2021'!$G:$G))/12+K228</f>
        <v>0</v>
      </c>
      <c r="M228" s="53">
        <f>+(SUMIF('[1]2021'!$A:$A,$A228,'[1]2021'!$C:$C)-SUMIF('[1]2021'!$E:$E,$A228,'[1]2021'!$G:$G))/12+L228</f>
        <v>0</v>
      </c>
      <c r="N228" s="53">
        <f>+(SUMIF('[1]2021'!$A:$A,$A228,'[1]2021'!$C:$C)-SUMIF('[1]2021'!$E:$E,$A228,'[1]2021'!$G:$G))/12+M228</f>
        <v>0</v>
      </c>
      <c r="O228" s="53">
        <f>+(SUMIF('[1]2021'!$A:$A,$A228,'[1]2021'!$C:$C)-SUMIF('[1]2021'!$E:$E,$A228,'[1]2021'!$G:$G))/12+N228</f>
        <v>0</v>
      </c>
      <c r="P228" s="53">
        <f>+(SUMIF('[1]2021'!$A:$A,$A228,'[1]2021'!$C:$C)-SUMIF('[1]2021'!$E:$E,$A228,'[1]2021'!$G:$G))/12+O228</f>
        <v>0</v>
      </c>
      <c r="Q228" s="53">
        <f>+(SUMIF('[1]2021'!$A:$A,$A228,'[1]2021'!$C:$C)-SUMIF('[1]2021'!$E:$E,$A228,'[1]2021'!$G:$G))/12+P228</f>
        <v>0</v>
      </c>
      <c r="R228" s="53">
        <f>+(SUMIF('[1]2021'!$A:$A,$A228,'[1]2021'!$C:$C)-SUMIF('[1]2021'!$E:$E,$A228,'[1]2021'!$G:$G))/12+Q228</f>
        <v>0</v>
      </c>
      <c r="S228" s="53">
        <f>+(SUMIF('[1]2021'!$A:$A,$A228,'[1]2021'!$C:$C)-SUMIF('[1]2021'!$E:$E,$A228,'[1]2021'!$G:$G))/12+R228</f>
        <v>0</v>
      </c>
      <c r="T228" s="53">
        <f>+(SUMIF('[1]2021'!$A:$A,$A228,'[1]2021'!$C:$C)-SUMIF('[1]2021'!$E:$E,$A228,'[1]2021'!$G:$G))/12+S228</f>
        <v>0</v>
      </c>
      <c r="U228" s="53" cm="1">
        <f t="array" ref="U228">+INDEX(I228:T228,1,Settings!$C$4)</f>
        <v>0</v>
      </c>
      <c r="V228" s="53" cm="1">
        <f t="array" ref="V228">+INDEX(I228:T228,1,Settings!$C$4)</f>
        <v>0</v>
      </c>
      <c r="W228" s="53"/>
      <c r="X228" s="53">
        <f>V228+SUMIFS(postings!$T:$T,postings!$C:$C,'b-data'!X$2,postings!$D:$D,'b-data'!X$3,postings!$I:$I,'b-data'!$A228)-SUMIFS(postings!$W:$W,postings!$C:$C,'b-data'!X$2,postings!$D:$D,'b-data'!X$3,postings!$M:$M,'b-data'!$A228)</f>
        <v>0</v>
      </c>
      <c r="Y228" s="53">
        <f>X228+SUMIFS(postings!$T:$T,postings!$C:$C,'b-data'!Y$2,postings!$D:$D,'b-data'!Y$3,postings!$I:$I,'b-data'!$A228)-SUMIFS(postings!$W:$W,postings!$C:$C,'b-data'!Y$2,postings!$D:$D,'b-data'!Y$3,postings!$M:$M,'b-data'!$A228)</f>
        <v>0</v>
      </c>
      <c r="Z228" s="53">
        <f>Y228+SUMIFS(postings!$T:$T,postings!$C:$C,'b-data'!Z$2,postings!$D:$D,'b-data'!Z$3,postings!$I:$I,'b-data'!$A228)-SUMIFS(postings!$W:$W,postings!$C:$C,'b-data'!Z$2,postings!$D:$D,'b-data'!Z$3,postings!$M:$M,'b-data'!$A228)</f>
        <v>0</v>
      </c>
      <c r="AA228" s="53">
        <f>Z228+SUMIFS(postings!$T:$T,postings!$C:$C,'b-data'!AA$2,postings!$D:$D,'b-data'!AA$3,postings!$I:$I,'b-data'!$A228)-SUMIFS(postings!$W:$W,postings!$C:$C,'b-data'!AA$2,postings!$D:$D,'b-data'!AA$3,postings!$M:$M,'b-data'!$A228)</f>
        <v>0</v>
      </c>
      <c r="AB228" s="53">
        <f>AA228+SUMIFS(postings!$T:$T,postings!$C:$C,'b-data'!AB$2,postings!$D:$D,'b-data'!AB$3,postings!$I:$I,'b-data'!$A228)-SUMIFS(postings!$W:$W,postings!$C:$C,'b-data'!AB$2,postings!$D:$D,'b-data'!AB$3,postings!$M:$M,'b-data'!$A228)</f>
        <v>0</v>
      </c>
      <c r="AC228" s="53">
        <f>AB228+SUMIFS(postings!$T:$T,postings!$C:$C,'b-data'!AC$2,postings!$D:$D,'b-data'!AC$3,postings!$I:$I,'b-data'!$A228)-SUMIFS(postings!$W:$W,postings!$C:$C,'b-data'!AC$2,postings!$D:$D,'b-data'!AC$3,postings!$M:$M,'b-data'!$A228)</f>
        <v>0</v>
      </c>
      <c r="AD228" s="53">
        <f>AC228+SUMIFS(postings!$T:$T,postings!$C:$C,'b-data'!AD$2,postings!$D:$D,'b-data'!AD$3,postings!$I:$I,'b-data'!$A228)-SUMIFS(postings!$W:$W,postings!$C:$C,'b-data'!AD$2,postings!$D:$D,'b-data'!AD$3,postings!$M:$M,'b-data'!$A228)</f>
        <v>0</v>
      </c>
      <c r="AE228" s="53">
        <f>AD228+SUMIFS(postings!$T:$T,postings!$C:$C,'b-data'!AE$2,postings!$D:$D,'b-data'!AE$3,postings!$I:$I,'b-data'!$A228)-SUMIFS(postings!$W:$W,postings!$C:$C,'b-data'!AE$2,postings!$D:$D,'b-data'!AE$3,postings!$M:$M,'b-data'!$A228)</f>
        <v>0</v>
      </c>
      <c r="AF228" s="53">
        <f>AE228+SUMIFS(postings!$T:$T,postings!$C:$C,'b-data'!AF$2,postings!$D:$D,'b-data'!AF$3,postings!$I:$I,'b-data'!$A228)-SUMIFS(postings!$W:$W,postings!$C:$C,'b-data'!AF$2,postings!$D:$D,'b-data'!AF$3,postings!$M:$M,'b-data'!$A228)</f>
        <v>0</v>
      </c>
      <c r="AG228" s="53">
        <f>AF228+SUMIFS(postings!$T:$T,postings!$C:$C,'b-data'!AG$2,postings!$D:$D,'b-data'!AG$3,postings!$I:$I,'b-data'!$A228)-SUMIFS(postings!$W:$W,postings!$C:$C,'b-data'!AG$2,postings!$D:$D,'b-data'!AG$3,postings!$M:$M,'b-data'!$A228)</f>
        <v>0</v>
      </c>
      <c r="AH228" s="53">
        <f>AG228+SUMIFS(postings!$T:$T,postings!$C:$C,'b-data'!AH$2,postings!$D:$D,'b-data'!AH$3,postings!$I:$I,'b-data'!$A228)-SUMIFS(postings!$W:$W,postings!$C:$C,'b-data'!AH$2,postings!$D:$D,'b-data'!AH$3,postings!$M:$M,'b-data'!$A228)</f>
        <v>0</v>
      </c>
      <c r="AI228" s="53">
        <f>AH228+SUMIFS(postings!$T:$T,postings!$C:$C,'b-data'!AI$2,postings!$D:$D,'b-data'!AI$3,postings!$I:$I,'b-data'!$A228)-SUMIFS(postings!$W:$W,postings!$C:$C,'b-data'!AI$2,postings!$D:$D,'b-data'!AI$3,postings!$M:$M,'b-data'!$A228)</f>
        <v>0</v>
      </c>
      <c r="AJ228" s="53" cm="1">
        <f t="array" ref="AJ228">+INDEX(X228:AI228,1,Settings!$C$4)</f>
        <v>0</v>
      </c>
      <c r="AK228" s="53" cm="1">
        <f t="array" ref="AK228">+INDEX(X228:AI228,1,Settings!$C$4)</f>
        <v>0</v>
      </c>
      <c r="AL228" s="53"/>
      <c r="AM228" s="53">
        <f t="shared" si="405"/>
        <v>0</v>
      </c>
      <c r="AN228" s="53">
        <f t="shared" ref="AN228:AX228" si="472">+AM228</f>
        <v>0</v>
      </c>
      <c r="AO228" s="53">
        <f t="shared" si="472"/>
        <v>0</v>
      </c>
      <c r="AP228" s="53">
        <f t="shared" si="472"/>
        <v>0</v>
      </c>
      <c r="AQ228" s="53">
        <f t="shared" si="472"/>
        <v>0</v>
      </c>
      <c r="AR228" s="53">
        <f t="shared" si="472"/>
        <v>0</v>
      </c>
      <c r="AS228" s="53">
        <f t="shared" si="472"/>
        <v>0</v>
      </c>
      <c r="AT228" s="53">
        <f t="shared" si="472"/>
        <v>0</v>
      </c>
      <c r="AU228" s="53">
        <f t="shared" si="472"/>
        <v>0</v>
      </c>
      <c r="AV228" s="53">
        <f t="shared" si="472"/>
        <v>0</v>
      </c>
      <c r="AW228" s="53">
        <f t="shared" si="472"/>
        <v>0</v>
      </c>
      <c r="AX228" s="53">
        <f t="shared" si="472"/>
        <v>0</v>
      </c>
      <c r="AY228" s="53" cm="1">
        <f t="array" ref="AY228">+INDEX(AM228:AX228,1,Settings!$C$4)</f>
        <v>0</v>
      </c>
      <c r="AZ228" s="53">
        <f t="shared" si="407"/>
        <v>0</v>
      </c>
      <c r="BA228" s="53"/>
      <c r="BB228" s="53">
        <f t="shared" si="408"/>
        <v>0</v>
      </c>
      <c r="BC228" s="53">
        <f t="shared" ref="BC228:BN228" si="473">+BB228</f>
        <v>0</v>
      </c>
      <c r="BD228" s="53">
        <f t="shared" si="473"/>
        <v>0</v>
      </c>
      <c r="BE228" s="53">
        <f t="shared" si="473"/>
        <v>0</v>
      </c>
      <c r="BF228" s="53">
        <f t="shared" si="473"/>
        <v>0</v>
      </c>
      <c r="BG228" s="53">
        <f t="shared" si="473"/>
        <v>0</v>
      </c>
      <c r="BH228" s="53">
        <f t="shared" si="473"/>
        <v>0</v>
      </c>
      <c r="BI228" s="53">
        <f t="shared" si="473"/>
        <v>0</v>
      </c>
      <c r="BJ228" s="53">
        <f t="shared" si="473"/>
        <v>0</v>
      </c>
      <c r="BK228" s="53">
        <f t="shared" si="473"/>
        <v>0</v>
      </c>
      <c r="BL228" s="53">
        <f t="shared" si="473"/>
        <v>0</v>
      </c>
      <c r="BM228" s="53">
        <f t="shared" si="473"/>
        <v>0</v>
      </c>
      <c r="BN228" s="53">
        <f t="shared" si="473"/>
        <v>0</v>
      </c>
      <c r="BO228" s="53"/>
      <c r="BP228" s="53">
        <f t="shared" si="410"/>
        <v>0</v>
      </c>
      <c r="BQ228" s="53"/>
      <c r="BR228" s="53">
        <f t="shared" si="411"/>
        <v>0</v>
      </c>
    </row>
    <row r="229" spans="1:70" x14ac:dyDescent="0.2">
      <c r="A229" s="6">
        <v>1557</v>
      </c>
      <c r="B229" s="6" t="str">
        <f>+VLOOKUP(A229,masterfile!B:C,2,FALSE)</f>
        <v>Zurückzuzahlende Vorsteuer, bewegl.WG</v>
      </c>
      <c r="D229" s="53">
        <f>+SUMIF('[1]2017'!$A:$A,$A229,'[1]2017'!$C:$C)-SUMIF('[1]2017'!$E:$E,$A229,'[1]2017'!$G:$G)</f>
        <v>0</v>
      </c>
      <c r="E229" s="53">
        <f>+SUMIF('[1]2018'!$A:$A,$A229,'[1]2018'!$C:$C)-SUMIF('[1]2018'!$E:$E,$A229,'[1]2018'!$G:$G)+D229</f>
        <v>0</v>
      </c>
      <c r="F229" s="53">
        <f>+SUMIF('[1]2019'!$A:$A,$A229,'[1]2019'!$C:$C)-SUMIF('[1]2019'!$E:$E,$A229,'[1]2019'!$G:$G)+E229</f>
        <v>0</v>
      </c>
      <c r="G229" s="53">
        <f>+SUMIF('[1]2020'!$A:$A,$A229,'[1]2020'!$C:$C)-SUMIF('[1]2020'!$E:$E,$A229,'[1]2020'!$G:$G)+F229</f>
        <v>0</v>
      </c>
      <c r="H229" s="53"/>
      <c r="I229" s="53">
        <f>+(SUMIF('[1]2021'!$A:$A,$A229,'[1]2021'!$C:$C)-SUMIF('[1]2021'!$E:$E,$A229,'[1]2021'!$G:$G))/12+G229</f>
        <v>0</v>
      </c>
      <c r="J229" s="53">
        <f>+(SUMIF('[1]2021'!$A:$A,$A229,'[1]2021'!$C:$C)-SUMIF('[1]2021'!$E:$E,$A229,'[1]2021'!$G:$G))/12+I229</f>
        <v>0</v>
      </c>
      <c r="K229" s="53">
        <f>+(SUMIF('[1]2021'!$A:$A,$A229,'[1]2021'!$C:$C)-SUMIF('[1]2021'!$E:$E,$A229,'[1]2021'!$G:$G))/12+J229</f>
        <v>0</v>
      </c>
      <c r="L229" s="53">
        <f>+(SUMIF('[1]2021'!$A:$A,$A229,'[1]2021'!$C:$C)-SUMIF('[1]2021'!$E:$E,$A229,'[1]2021'!$G:$G))/12+K229</f>
        <v>0</v>
      </c>
      <c r="M229" s="53">
        <f>+(SUMIF('[1]2021'!$A:$A,$A229,'[1]2021'!$C:$C)-SUMIF('[1]2021'!$E:$E,$A229,'[1]2021'!$G:$G))/12+L229</f>
        <v>0</v>
      </c>
      <c r="N229" s="53">
        <f>+(SUMIF('[1]2021'!$A:$A,$A229,'[1]2021'!$C:$C)-SUMIF('[1]2021'!$E:$E,$A229,'[1]2021'!$G:$G))/12+M229</f>
        <v>0</v>
      </c>
      <c r="O229" s="53">
        <f>+(SUMIF('[1]2021'!$A:$A,$A229,'[1]2021'!$C:$C)-SUMIF('[1]2021'!$E:$E,$A229,'[1]2021'!$G:$G))/12+N229</f>
        <v>0</v>
      </c>
      <c r="P229" s="53">
        <f>+(SUMIF('[1]2021'!$A:$A,$A229,'[1]2021'!$C:$C)-SUMIF('[1]2021'!$E:$E,$A229,'[1]2021'!$G:$G))/12+O229</f>
        <v>0</v>
      </c>
      <c r="Q229" s="53">
        <f>+(SUMIF('[1]2021'!$A:$A,$A229,'[1]2021'!$C:$C)-SUMIF('[1]2021'!$E:$E,$A229,'[1]2021'!$G:$G))/12+P229</f>
        <v>0</v>
      </c>
      <c r="R229" s="53">
        <f>+(SUMIF('[1]2021'!$A:$A,$A229,'[1]2021'!$C:$C)-SUMIF('[1]2021'!$E:$E,$A229,'[1]2021'!$G:$G))/12+Q229</f>
        <v>0</v>
      </c>
      <c r="S229" s="53">
        <f>+(SUMIF('[1]2021'!$A:$A,$A229,'[1]2021'!$C:$C)-SUMIF('[1]2021'!$E:$E,$A229,'[1]2021'!$G:$G))/12+R229</f>
        <v>0</v>
      </c>
      <c r="T229" s="53">
        <f>+(SUMIF('[1]2021'!$A:$A,$A229,'[1]2021'!$C:$C)-SUMIF('[1]2021'!$E:$E,$A229,'[1]2021'!$G:$G))/12+S229</f>
        <v>0</v>
      </c>
      <c r="U229" s="53" cm="1">
        <f t="array" ref="U229">+INDEX(I229:T229,1,Settings!$C$4)</f>
        <v>0</v>
      </c>
      <c r="V229" s="53" cm="1">
        <f t="array" ref="V229">+INDEX(I229:T229,1,Settings!$C$4)</f>
        <v>0</v>
      </c>
      <c r="W229" s="53"/>
      <c r="X229" s="53">
        <f>V229+SUMIFS(postings!$T:$T,postings!$C:$C,'b-data'!X$2,postings!$D:$D,'b-data'!X$3,postings!$I:$I,'b-data'!$A229)-SUMIFS(postings!$W:$W,postings!$C:$C,'b-data'!X$2,postings!$D:$D,'b-data'!X$3,postings!$M:$M,'b-data'!$A229)</f>
        <v>0</v>
      </c>
      <c r="Y229" s="53">
        <f>X229+SUMIFS(postings!$T:$T,postings!$C:$C,'b-data'!Y$2,postings!$D:$D,'b-data'!Y$3,postings!$I:$I,'b-data'!$A229)-SUMIFS(postings!$W:$W,postings!$C:$C,'b-data'!Y$2,postings!$D:$D,'b-data'!Y$3,postings!$M:$M,'b-data'!$A229)</f>
        <v>0</v>
      </c>
      <c r="Z229" s="53">
        <f>Y229+SUMIFS(postings!$T:$T,postings!$C:$C,'b-data'!Z$2,postings!$D:$D,'b-data'!Z$3,postings!$I:$I,'b-data'!$A229)-SUMIFS(postings!$W:$W,postings!$C:$C,'b-data'!Z$2,postings!$D:$D,'b-data'!Z$3,postings!$M:$M,'b-data'!$A229)</f>
        <v>0</v>
      </c>
      <c r="AA229" s="53">
        <f>Z229+SUMIFS(postings!$T:$T,postings!$C:$C,'b-data'!AA$2,postings!$D:$D,'b-data'!AA$3,postings!$I:$I,'b-data'!$A229)-SUMIFS(postings!$W:$W,postings!$C:$C,'b-data'!AA$2,postings!$D:$D,'b-data'!AA$3,postings!$M:$M,'b-data'!$A229)</f>
        <v>0</v>
      </c>
      <c r="AB229" s="53">
        <f>AA229+SUMIFS(postings!$T:$T,postings!$C:$C,'b-data'!AB$2,postings!$D:$D,'b-data'!AB$3,postings!$I:$I,'b-data'!$A229)-SUMIFS(postings!$W:$W,postings!$C:$C,'b-data'!AB$2,postings!$D:$D,'b-data'!AB$3,postings!$M:$M,'b-data'!$A229)</f>
        <v>0</v>
      </c>
      <c r="AC229" s="53">
        <f>AB229+SUMIFS(postings!$T:$T,postings!$C:$C,'b-data'!AC$2,postings!$D:$D,'b-data'!AC$3,postings!$I:$I,'b-data'!$A229)-SUMIFS(postings!$W:$W,postings!$C:$C,'b-data'!AC$2,postings!$D:$D,'b-data'!AC$3,postings!$M:$M,'b-data'!$A229)</f>
        <v>0</v>
      </c>
      <c r="AD229" s="53">
        <f>AC229+SUMIFS(postings!$T:$T,postings!$C:$C,'b-data'!AD$2,postings!$D:$D,'b-data'!AD$3,postings!$I:$I,'b-data'!$A229)-SUMIFS(postings!$W:$W,postings!$C:$C,'b-data'!AD$2,postings!$D:$D,'b-data'!AD$3,postings!$M:$M,'b-data'!$A229)</f>
        <v>0</v>
      </c>
      <c r="AE229" s="53">
        <f>AD229+SUMIFS(postings!$T:$T,postings!$C:$C,'b-data'!AE$2,postings!$D:$D,'b-data'!AE$3,postings!$I:$I,'b-data'!$A229)-SUMIFS(postings!$W:$W,postings!$C:$C,'b-data'!AE$2,postings!$D:$D,'b-data'!AE$3,postings!$M:$M,'b-data'!$A229)</f>
        <v>0</v>
      </c>
      <c r="AF229" s="53">
        <f>AE229+SUMIFS(postings!$T:$T,postings!$C:$C,'b-data'!AF$2,postings!$D:$D,'b-data'!AF$3,postings!$I:$I,'b-data'!$A229)-SUMIFS(postings!$W:$W,postings!$C:$C,'b-data'!AF$2,postings!$D:$D,'b-data'!AF$3,postings!$M:$M,'b-data'!$A229)</f>
        <v>0</v>
      </c>
      <c r="AG229" s="53">
        <f>AF229+SUMIFS(postings!$T:$T,postings!$C:$C,'b-data'!AG$2,postings!$D:$D,'b-data'!AG$3,postings!$I:$I,'b-data'!$A229)-SUMIFS(postings!$W:$W,postings!$C:$C,'b-data'!AG$2,postings!$D:$D,'b-data'!AG$3,postings!$M:$M,'b-data'!$A229)</f>
        <v>0</v>
      </c>
      <c r="AH229" s="53">
        <f>AG229+SUMIFS(postings!$T:$T,postings!$C:$C,'b-data'!AH$2,postings!$D:$D,'b-data'!AH$3,postings!$I:$I,'b-data'!$A229)-SUMIFS(postings!$W:$W,postings!$C:$C,'b-data'!AH$2,postings!$D:$D,'b-data'!AH$3,postings!$M:$M,'b-data'!$A229)</f>
        <v>0</v>
      </c>
      <c r="AI229" s="53">
        <f>AH229+SUMIFS(postings!$T:$T,postings!$C:$C,'b-data'!AI$2,postings!$D:$D,'b-data'!AI$3,postings!$I:$I,'b-data'!$A229)-SUMIFS(postings!$W:$W,postings!$C:$C,'b-data'!AI$2,postings!$D:$D,'b-data'!AI$3,postings!$M:$M,'b-data'!$A229)</f>
        <v>0</v>
      </c>
      <c r="AJ229" s="53" cm="1">
        <f t="array" ref="AJ229">+INDEX(X229:AI229,1,Settings!$C$4)</f>
        <v>0</v>
      </c>
      <c r="AK229" s="53" cm="1">
        <f t="array" ref="AK229">+INDEX(X229:AI229,1,Settings!$C$4)</f>
        <v>0</v>
      </c>
      <c r="AL229" s="53"/>
      <c r="AM229" s="53">
        <f t="shared" si="405"/>
        <v>0</v>
      </c>
      <c r="AN229" s="53">
        <f t="shared" ref="AN229:AX229" si="474">+AM229</f>
        <v>0</v>
      </c>
      <c r="AO229" s="53">
        <f t="shared" si="474"/>
        <v>0</v>
      </c>
      <c r="AP229" s="53">
        <f t="shared" si="474"/>
        <v>0</v>
      </c>
      <c r="AQ229" s="53">
        <f t="shared" si="474"/>
        <v>0</v>
      </c>
      <c r="AR229" s="53">
        <f t="shared" si="474"/>
        <v>0</v>
      </c>
      <c r="AS229" s="53">
        <f t="shared" si="474"/>
        <v>0</v>
      </c>
      <c r="AT229" s="53">
        <f t="shared" si="474"/>
        <v>0</v>
      </c>
      <c r="AU229" s="53">
        <f t="shared" si="474"/>
        <v>0</v>
      </c>
      <c r="AV229" s="53">
        <f t="shared" si="474"/>
        <v>0</v>
      </c>
      <c r="AW229" s="53">
        <f t="shared" si="474"/>
        <v>0</v>
      </c>
      <c r="AX229" s="53">
        <f t="shared" si="474"/>
        <v>0</v>
      </c>
      <c r="AY229" s="53" cm="1">
        <f t="array" ref="AY229">+INDEX(AM229:AX229,1,Settings!$C$4)</f>
        <v>0</v>
      </c>
      <c r="AZ229" s="53">
        <f t="shared" si="407"/>
        <v>0</v>
      </c>
      <c r="BA229" s="53"/>
      <c r="BB229" s="53">
        <f t="shared" si="408"/>
        <v>0</v>
      </c>
      <c r="BC229" s="53">
        <f t="shared" ref="BC229:BN229" si="475">+BB229</f>
        <v>0</v>
      </c>
      <c r="BD229" s="53">
        <f t="shared" si="475"/>
        <v>0</v>
      </c>
      <c r="BE229" s="53">
        <f t="shared" si="475"/>
        <v>0</v>
      </c>
      <c r="BF229" s="53">
        <f t="shared" si="475"/>
        <v>0</v>
      </c>
      <c r="BG229" s="53">
        <f t="shared" si="475"/>
        <v>0</v>
      </c>
      <c r="BH229" s="53">
        <f t="shared" si="475"/>
        <v>0</v>
      </c>
      <c r="BI229" s="53">
        <f t="shared" si="475"/>
        <v>0</v>
      </c>
      <c r="BJ229" s="53">
        <f t="shared" si="475"/>
        <v>0</v>
      </c>
      <c r="BK229" s="53">
        <f t="shared" si="475"/>
        <v>0</v>
      </c>
      <c r="BL229" s="53">
        <f t="shared" si="475"/>
        <v>0</v>
      </c>
      <c r="BM229" s="53">
        <f t="shared" si="475"/>
        <v>0</v>
      </c>
      <c r="BN229" s="53">
        <f t="shared" si="475"/>
        <v>0</v>
      </c>
      <c r="BO229" s="53"/>
      <c r="BP229" s="53">
        <f t="shared" si="410"/>
        <v>0</v>
      </c>
      <c r="BQ229" s="53"/>
      <c r="BR229" s="53">
        <f t="shared" si="411"/>
        <v>0</v>
      </c>
    </row>
    <row r="230" spans="1:70" x14ac:dyDescent="0.2">
      <c r="A230" s="6">
        <v>1558</v>
      </c>
      <c r="B230" s="6" t="str">
        <f>+VLOOKUP(A230,masterfile!B:C,2,FALSE)</f>
        <v>Nachträgl. abz. Vorsteuer, unbewegl. WG</v>
      </c>
      <c r="D230" s="53">
        <f>+SUMIF('[1]2017'!$A:$A,$A230,'[1]2017'!$C:$C)-SUMIF('[1]2017'!$E:$E,$A230,'[1]2017'!$G:$G)</f>
        <v>0</v>
      </c>
      <c r="E230" s="53">
        <f>+SUMIF('[1]2018'!$A:$A,$A230,'[1]2018'!$C:$C)-SUMIF('[1]2018'!$E:$E,$A230,'[1]2018'!$G:$G)+D230</f>
        <v>0</v>
      </c>
      <c r="F230" s="53">
        <f>+SUMIF('[1]2019'!$A:$A,$A230,'[1]2019'!$C:$C)-SUMIF('[1]2019'!$E:$E,$A230,'[1]2019'!$G:$G)+E230</f>
        <v>0</v>
      </c>
      <c r="G230" s="53">
        <f>+SUMIF('[1]2020'!$A:$A,$A230,'[1]2020'!$C:$C)-SUMIF('[1]2020'!$E:$E,$A230,'[1]2020'!$G:$G)+F230</f>
        <v>0</v>
      </c>
      <c r="H230" s="53"/>
      <c r="I230" s="53">
        <f>+(SUMIF('[1]2021'!$A:$A,$A230,'[1]2021'!$C:$C)-SUMIF('[1]2021'!$E:$E,$A230,'[1]2021'!$G:$G))/12+G230</f>
        <v>0</v>
      </c>
      <c r="J230" s="53">
        <f>+(SUMIF('[1]2021'!$A:$A,$A230,'[1]2021'!$C:$C)-SUMIF('[1]2021'!$E:$E,$A230,'[1]2021'!$G:$G))/12+I230</f>
        <v>0</v>
      </c>
      <c r="K230" s="53">
        <f>+(SUMIF('[1]2021'!$A:$A,$A230,'[1]2021'!$C:$C)-SUMIF('[1]2021'!$E:$E,$A230,'[1]2021'!$G:$G))/12+J230</f>
        <v>0</v>
      </c>
      <c r="L230" s="53">
        <f>+(SUMIF('[1]2021'!$A:$A,$A230,'[1]2021'!$C:$C)-SUMIF('[1]2021'!$E:$E,$A230,'[1]2021'!$G:$G))/12+K230</f>
        <v>0</v>
      </c>
      <c r="M230" s="53">
        <f>+(SUMIF('[1]2021'!$A:$A,$A230,'[1]2021'!$C:$C)-SUMIF('[1]2021'!$E:$E,$A230,'[1]2021'!$G:$G))/12+L230</f>
        <v>0</v>
      </c>
      <c r="N230" s="53">
        <f>+(SUMIF('[1]2021'!$A:$A,$A230,'[1]2021'!$C:$C)-SUMIF('[1]2021'!$E:$E,$A230,'[1]2021'!$G:$G))/12+M230</f>
        <v>0</v>
      </c>
      <c r="O230" s="53">
        <f>+(SUMIF('[1]2021'!$A:$A,$A230,'[1]2021'!$C:$C)-SUMIF('[1]2021'!$E:$E,$A230,'[1]2021'!$G:$G))/12+N230</f>
        <v>0</v>
      </c>
      <c r="P230" s="53">
        <f>+(SUMIF('[1]2021'!$A:$A,$A230,'[1]2021'!$C:$C)-SUMIF('[1]2021'!$E:$E,$A230,'[1]2021'!$G:$G))/12+O230</f>
        <v>0</v>
      </c>
      <c r="Q230" s="53">
        <f>+(SUMIF('[1]2021'!$A:$A,$A230,'[1]2021'!$C:$C)-SUMIF('[1]2021'!$E:$E,$A230,'[1]2021'!$G:$G))/12+P230</f>
        <v>0</v>
      </c>
      <c r="R230" s="53">
        <f>+(SUMIF('[1]2021'!$A:$A,$A230,'[1]2021'!$C:$C)-SUMIF('[1]2021'!$E:$E,$A230,'[1]2021'!$G:$G))/12+Q230</f>
        <v>0</v>
      </c>
      <c r="S230" s="53">
        <f>+(SUMIF('[1]2021'!$A:$A,$A230,'[1]2021'!$C:$C)-SUMIF('[1]2021'!$E:$E,$A230,'[1]2021'!$G:$G))/12+R230</f>
        <v>0</v>
      </c>
      <c r="T230" s="53">
        <f>+(SUMIF('[1]2021'!$A:$A,$A230,'[1]2021'!$C:$C)-SUMIF('[1]2021'!$E:$E,$A230,'[1]2021'!$G:$G))/12+S230</f>
        <v>0</v>
      </c>
      <c r="U230" s="53" cm="1">
        <f t="array" ref="U230">+INDEX(I230:T230,1,Settings!$C$4)</f>
        <v>0</v>
      </c>
      <c r="V230" s="53" cm="1">
        <f t="array" ref="V230">+INDEX(I230:T230,1,Settings!$C$4)</f>
        <v>0</v>
      </c>
      <c r="W230" s="53"/>
      <c r="X230" s="53">
        <f>V230+SUMIFS(postings!$T:$T,postings!$C:$C,'b-data'!X$2,postings!$D:$D,'b-data'!X$3,postings!$I:$I,'b-data'!$A230)-SUMIFS(postings!$W:$W,postings!$C:$C,'b-data'!X$2,postings!$D:$D,'b-data'!X$3,postings!$M:$M,'b-data'!$A230)</f>
        <v>0</v>
      </c>
      <c r="Y230" s="53">
        <f>X230+SUMIFS(postings!$T:$T,postings!$C:$C,'b-data'!Y$2,postings!$D:$D,'b-data'!Y$3,postings!$I:$I,'b-data'!$A230)-SUMIFS(postings!$W:$W,postings!$C:$C,'b-data'!Y$2,postings!$D:$D,'b-data'!Y$3,postings!$M:$M,'b-data'!$A230)</f>
        <v>0</v>
      </c>
      <c r="Z230" s="53">
        <f>Y230+SUMIFS(postings!$T:$T,postings!$C:$C,'b-data'!Z$2,postings!$D:$D,'b-data'!Z$3,postings!$I:$I,'b-data'!$A230)-SUMIFS(postings!$W:$W,postings!$C:$C,'b-data'!Z$2,postings!$D:$D,'b-data'!Z$3,postings!$M:$M,'b-data'!$A230)</f>
        <v>0</v>
      </c>
      <c r="AA230" s="53">
        <f>Z230+SUMIFS(postings!$T:$T,postings!$C:$C,'b-data'!AA$2,postings!$D:$D,'b-data'!AA$3,postings!$I:$I,'b-data'!$A230)-SUMIFS(postings!$W:$W,postings!$C:$C,'b-data'!AA$2,postings!$D:$D,'b-data'!AA$3,postings!$M:$M,'b-data'!$A230)</f>
        <v>0</v>
      </c>
      <c r="AB230" s="53">
        <f>AA230+SUMIFS(postings!$T:$T,postings!$C:$C,'b-data'!AB$2,postings!$D:$D,'b-data'!AB$3,postings!$I:$I,'b-data'!$A230)-SUMIFS(postings!$W:$W,postings!$C:$C,'b-data'!AB$2,postings!$D:$D,'b-data'!AB$3,postings!$M:$M,'b-data'!$A230)</f>
        <v>0</v>
      </c>
      <c r="AC230" s="53">
        <f>AB230+SUMIFS(postings!$T:$T,postings!$C:$C,'b-data'!AC$2,postings!$D:$D,'b-data'!AC$3,postings!$I:$I,'b-data'!$A230)-SUMIFS(postings!$W:$W,postings!$C:$C,'b-data'!AC$2,postings!$D:$D,'b-data'!AC$3,postings!$M:$M,'b-data'!$A230)</f>
        <v>0</v>
      </c>
      <c r="AD230" s="53">
        <f>AC230+SUMIFS(postings!$T:$T,postings!$C:$C,'b-data'!AD$2,postings!$D:$D,'b-data'!AD$3,postings!$I:$I,'b-data'!$A230)-SUMIFS(postings!$W:$W,postings!$C:$C,'b-data'!AD$2,postings!$D:$D,'b-data'!AD$3,postings!$M:$M,'b-data'!$A230)</f>
        <v>0</v>
      </c>
      <c r="AE230" s="53">
        <f>AD230+SUMIFS(postings!$T:$T,postings!$C:$C,'b-data'!AE$2,postings!$D:$D,'b-data'!AE$3,postings!$I:$I,'b-data'!$A230)-SUMIFS(postings!$W:$W,postings!$C:$C,'b-data'!AE$2,postings!$D:$D,'b-data'!AE$3,postings!$M:$M,'b-data'!$A230)</f>
        <v>0</v>
      </c>
      <c r="AF230" s="53">
        <f>AE230+SUMIFS(postings!$T:$T,postings!$C:$C,'b-data'!AF$2,postings!$D:$D,'b-data'!AF$3,postings!$I:$I,'b-data'!$A230)-SUMIFS(postings!$W:$W,postings!$C:$C,'b-data'!AF$2,postings!$D:$D,'b-data'!AF$3,postings!$M:$M,'b-data'!$A230)</f>
        <v>0</v>
      </c>
      <c r="AG230" s="53">
        <f>AF230+SUMIFS(postings!$T:$T,postings!$C:$C,'b-data'!AG$2,postings!$D:$D,'b-data'!AG$3,postings!$I:$I,'b-data'!$A230)-SUMIFS(postings!$W:$W,postings!$C:$C,'b-data'!AG$2,postings!$D:$D,'b-data'!AG$3,postings!$M:$M,'b-data'!$A230)</f>
        <v>0</v>
      </c>
      <c r="AH230" s="53">
        <f>AG230+SUMIFS(postings!$T:$T,postings!$C:$C,'b-data'!AH$2,postings!$D:$D,'b-data'!AH$3,postings!$I:$I,'b-data'!$A230)-SUMIFS(postings!$W:$W,postings!$C:$C,'b-data'!AH$2,postings!$D:$D,'b-data'!AH$3,postings!$M:$M,'b-data'!$A230)</f>
        <v>0</v>
      </c>
      <c r="AI230" s="53">
        <f>AH230+SUMIFS(postings!$T:$T,postings!$C:$C,'b-data'!AI$2,postings!$D:$D,'b-data'!AI$3,postings!$I:$I,'b-data'!$A230)-SUMIFS(postings!$W:$W,postings!$C:$C,'b-data'!AI$2,postings!$D:$D,'b-data'!AI$3,postings!$M:$M,'b-data'!$A230)</f>
        <v>0</v>
      </c>
      <c r="AJ230" s="53" cm="1">
        <f t="array" ref="AJ230">+INDEX(X230:AI230,1,Settings!$C$4)</f>
        <v>0</v>
      </c>
      <c r="AK230" s="53" cm="1">
        <f t="array" ref="AK230">+INDEX(X230:AI230,1,Settings!$C$4)</f>
        <v>0</v>
      </c>
      <c r="AL230" s="53"/>
      <c r="AM230" s="53">
        <f t="shared" si="405"/>
        <v>0</v>
      </c>
      <c r="AN230" s="53">
        <f t="shared" ref="AN230:AX230" si="476">+AM230</f>
        <v>0</v>
      </c>
      <c r="AO230" s="53">
        <f t="shared" si="476"/>
        <v>0</v>
      </c>
      <c r="AP230" s="53">
        <f t="shared" si="476"/>
        <v>0</v>
      </c>
      <c r="AQ230" s="53">
        <f t="shared" si="476"/>
        <v>0</v>
      </c>
      <c r="AR230" s="53">
        <f t="shared" si="476"/>
        <v>0</v>
      </c>
      <c r="AS230" s="53">
        <f t="shared" si="476"/>
        <v>0</v>
      </c>
      <c r="AT230" s="53">
        <f t="shared" si="476"/>
        <v>0</v>
      </c>
      <c r="AU230" s="53">
        <f t="shared" si="476"/>
        <v>0</v>
      </c>
      <c r="AV230" s="53">
        <f t="shared" si="476"/>
        <v>0</v>
      </c>
      <c r="AW230" s="53">
        <f t="shared" si="476"/>
        <v>0</v>
      </c>
      <c r="AX230" s="53">
        <f t="shared" si="476"/>
        <v>0</v>
      </c>
      <c r="AY230" s="53" cm="1">
        <f t="array" ref="AY230">+INDEX(AM230:AX230,1,Settings!$C$4)</f>
        <v>0</v>
      </c>
      <c r="AZ230" s="53">
        <f t="shared" si="407"/>
        <v>0</v>
      </c>
      <c r="BA230" s="53"/>
      <c r="BB230" s="53">
        <f t="shared" si="408"/>
        <v>0</v>
      </c>
      <c r="BC230" s="53">
        <f t="shared" ref="BC230:BN230" si="477">+BB230</f>
        <v>0</v>
      </c>
      <c r="BD230" s="53">
        <f t="shared" si="477"/>
        <v>0</v>
      </c>
      <c r="BE230" s="53">
        <f t="shared" si="477"/>
        <v>0</v>
      </c>
      <c r="BF230" s="53">
        <f t="shared" si="477"/>
        <v>0</v>
      </c>
      <c r="BG230" s="53">
        <f t="shared" si="477"/>
        <v>0</v>
      </c>
      <c r="BH230" s="53">
        <f t="shared" si="477"/>
        <v>0</v>
      </c>
      <c r="BI230" s="53">
        <f t="shared" si="477"/>
        <v>0</v>
      </c>
      <c r="BJ230" s="53">
        <f t="shared" si="477"/>
        <v>0</v>
      </c>
      <c r="BK230" s="53">
        <f t="shared" si="477"/>
        <v>0</v>
      </c>
      <c r="BL230" s="53">
        <f t="shared" si="477"/>
        <v>0</v>
      </c>
      <c r="BM230" s="53">
        <f t="shared" si="477"/>
        <v>0</v>
      </c>
      <c r="BN230" s="53">
        <f t="shared" si="477"/>
        <v>0</v>
      </c>
      <c r="BO230" s="53"/>
      <c r="BP230" s="53">
        <f t="shared" si="410"/>
        <v>0</v>
      </c>
      <c r="BQ230" s="53"/>
      <c r="BR230" s="53">
        <f t="shared" si="411"/>
        <v>0</v>
      </c>
    </row>
    <row r="231" spans="1:70" x14ac:dyDescent="0.2">
      <c r="A231" s="6">
        <v>1559</v>
      </c>
      <c r="B231" s="6" t="str">
        <f>+VLOOKUP(A231,masterfile!B:C,2,FALSE)</f>
        <v>Zurückzuzahl. Vorsteuer, unbewegl. WG</v>
      </c>
      <c r="D231" s="53">
        <f>+SUMIF('[1]2017'!$A:$A,$A231,'[1]2017'!$C:$C)-SUMIF('[1]2017'!$E:$E,$A231,'[1]2017'!$G:$G)</f>
        <v>0</v>
      </c>
      <c r="E231" s="53">
        <f>+SUMIF('[1]2018'!$A:$A,$A231,'[1]2018'!$C:$C)-SUMIF('[1]2018'!$E:$E,$A231,'[1]2018'!$G:$G)+D231</f>
        <v>0</v>
      </c>
      <c r="F231" s="53">
        <f>+SUMIF('[1]2019'!$A:$A,$A231,'[1]2019'!$C:$C)-SUMIF('[1]2019'!$E:$E,$A231,'[1]2019'!$G:$G)+E231</f>
        <v>0</v>
      </c>
      <c r="G231" s="53">
        <f>+SUMIF('[1]2020'!$A:$A,$A231,'[1]2020'!$C:$C)-SUMIF('[1]2020'!$E:$E,$A231,'[1]2020'!$G:$G)+F231</f>
        <v>0</v>
      </c>
      <c r="H231" s="53"/>
      <c r="I231" s="53">
        <f>+(SUMIF('[1]2021'!$A:$A,$A231,'[1]2021'!$C:$C)-SUMIF('[1]2021'!$E:$E,$A231,'[1]2021'!$G:$G))/12+G231</f>
        <v>0</v>
      </c>
      <c r="J231" s="53">
        <f>+(SUMIF('[1]2021'!$A:$A,$A231,'[1]2021'!$C:$C)-SUMIF('[1]2021'!$E:$E,$A231,'[1]2021'!$G:$G))/12+I231</f>
        <v>0</v>
      </c>
      <c r="K231" s="53">
        <f>+(SUMIF('[1]2021'!$A:$A,$A231,'[1]2021'!$C:$C)-SUMIF('[1]2021'!$E:$E,$A231,'[1]2021'!$G:$G))/12+J231</f>
        <v>0</v>
      </c>
      <c r="L231" s="53">
        <f>+(SUMIF('[1]2021'!$A:$A,$A231,'[1]2021'!$C:$C)-SUMIF('[1]2021'!$E:$E,$A231,'[1]2021'!$G:$G))/12+K231</f>
        <v>0</v>
      </c>
      <c r="M231" s="53">
        <f>+(SUMIF('[1]2021'!$A:$A,$A231,'[1]2021'!$C:$C)-SUMIF('[1]2021'!$E:$E,$A231,'[1]2021'!$G:$G))/12+L231</f>
        <v>0</v>
      </c>
      <c r="N231" s="53">
        <f>+(SUMIF('[1]2021'!$A:$A,$A231,'[1]2021'!$C:$C)-SUMIF('[1]2021'!$E:$E,$A231,'[1]2021'!$G:$G))/12+M231</f>
        <v>0</v>
      </c>
      <c r="O231" s="53">
        <f>+(SUMIF('[1]2021'!$A:$A,$A231,'[1]2021'!$C:$C)-SUMIF('[1]2021'!$E:$E,$A231,'[1]2021'!$G:$G))/12+N231</f>
        <v>0</v>
      </c>
      <c r="P231" s="53">
        <f>+(SUMIF('[1]2021'!$A:$A,$A231,'[1]2021'!$C:$C)-SUMIF('[1]2021'!$E:$E,$A231,'[1]2021'!$G:$G))/12+O231</f>
        <v>0</v>
      </c>
      <c r="Q231" s="53">
        <f>+(SUMIF('[1]2021'!$A:$A,$A231,'[1]2021'!$C:$C)-SUMIF('[1]2021'!$E:$E,$A231,'[1]2021'!$G:$G))/12+P231</f>
        <v>0</v>
      </c>
      <c r="R231" s="53">
        <f>+(SUMIF('[1]2021'!$A:$A,$A231,'[1]2021'!$C:$C)-SUMIF('[1]2021'!$E:$E,$A231,'[1]2021'!$G:$G))/12+Q231</f>
        <v>0</v>
      </c>
      <c r="S231" s="53">
        <f>+(SUMIF('[1]2021'!$A:$A,$A231,'[1]2021'!$C:$C)-SUMIF('[1]2021'!$E:$E,$A231,'[1]2021'!$G:$G))/12+R231</f>
        <v>0</v>
      </c>
      <c r="T231" s="53">
        <f>+(SUMIF('[1]2021'!$A:$A,$A231,'[1]2021'!$C:$C)-SUMIF('[1]2021'!$E:$E,$A231,'[1]2021'!$G:$G))/12+S231</f>
        <v>0</v>
      </c>
      <c r="U231" s="53" cm="1">
        <f t="array" ref="U231">+INDEX(I231:T231,1,Settings!$C$4)</f>
        <v>0</v>
      </c>
      <c r="V231" s="53" cm="1">
        <f t="array" ref="V231">+INDEX(I231:T231,1,Settings!$C$4)</f>
        <v>0</v>
      </c>
      <c r="W231" s="53"/>
      <c r="X231" s="53">
        <f>V231+SUMIFS(postings!$T:$T,postings!$C:$C,'b-data'!X$2,postings!$D:$D,'b-data'!X$3,postings!$I:$I,'b-data'!$A231)-SUMIFS(postings!$W:$W,postings!$C:$C,'b-data'!X$2,postings!$D:$D,'b-data'!X$3,postings!$M:$M,'b-data'!$A231)</f>
        <v>0</v>
      </c>
      <c r="Y231" s="53">
        <f>X231+SUMIFS(postings!$T:$T,postings!$C:$C,'b-data'!Y$2,postings!$D:$D,'b-data'!Y$3,postings!$I:$I,'b-data'!$A231)-SUMIFS(postings!$W:$W,postings!$C:$C,'b-data'!Y$2,postings!$D:$D,'b-data'!Y$3,postings!$M:$M,'b-data'!$A231)</f>
        <v>0</v>
      </c>
      <c r="Z231" s="53">
        <f>Y231+SUMIFS(postings!$T:$T,postings!$C:$C,'b-data'!Z$2,postings!$D:$D,'b-data'!Z$3,postings!$I:$I,'b-data'!$A231)-SUMIFS(postings!$W:$W,postings!$C:$C,'b-data'!Z$2,postings!$D:$D,'b-data'!Z$3,postings!$M:$M,'b-data'!$A231)</f>
        <v>0</v>
      </c>
      <c r="AA231" s="53">
        <f>Z231+SUMIFS(postings!$T:$T,postings!$C:$C,'b-data'!AA$2,postings!$D:$D,'b-data'!AA$3,postings!$I:$I,'b-data'!$A231)-SUMIFS(postings!$W:$W,postings!$C:$C,'b-data'!AA$2,postings!$D:$D,'b-data'!AA$3,postings!$M:$M,'b-data'!$A231)</f>
        <v>0</v>
      </c>
      <c r="AB231" s="53">
        <f>AA231+SUMIFS(postings!$T:$T,postings!$C:$C,'b-data'!AB$2,postings!$D:$D,'b-data'!AB$3,postings!$I:$I,'b-data'!$A231)-SUMIFS(postings!$W:$W,postings!$C:$C,'b-data'!AB$2,postings!$D:$D,'b-data'!AB$3,postings!$M:$M,'b-data'!$A231)</f>
        <v>0</v>
      </c>
      <c r="AC231" s="53">
        <f>AB231+SUMIFS(postings!$T:$T,postings!$C:$C,'b-data'!AC$2,postings!$D:$D,'b-data'!AC$3,postings!$I:$I,'b-data'!$A231)-SUMIFS(postings!$W:$W,postings!$C:$C,'b-data'!AC$2,postings!$D:$D,'b-data'!AC$3,postings!$M:$M,'b-data'!$A231)</f>
        <v>0</v>
      </c>
      <c r="AD231" s="53">
        <f>AC231+SUMIFS(postings!$T:$T,postings!$C:$C,'b-data'!AD$2,postings!$D:$D,'b-data'!AD$3,postings!$I:$I,'b-data'!$A231)-SUMIFS(postings!$W:$W,postings!$C:$C,'b-data'!AD$2,postings!$D:$D,'b-data'!AD$3,postings!$M:$M,'b-data'!$A231)</f>
        <v>0</v>
      </c>
      <c r="AE231" s="53">
        <f>AD231+SUMIFS(postings!$T:$T,postings!$C:$C,'b-data'!AE$2,postings!$D:$D,'b-data'!AE$3,postings!$I:$I,'b-data'!$A231)-SUMIFS(postings!$W:$W,postings!$C:$C,'b-data'!AE$2,postings!$D:$D,'b-data'!AE$3,postings!$M:$M,'b-data'!$A231)</f>
        <v>0</v>
      </c>
      <c r="AF231" s="53">
        <f>AE231+SUMIFS(postings!$T:$T,postings!$C:$C,'b-data'!AF$2,postings!$D:$D,'b-data'!AF$3,postings!$I:$I,'b-data'!$A231)-SUMIFS(postings!$W:$W,postings!$C:$C,'b-data'!AF$2,postings!$D:$D,'b-data'!AF$3,postings!$M:$M,'b-data'!$A231)</f>
        <v>0</v>
      </c>
      <c r="AG231" s="53">
        <f>AF231+SUMIFS(postings!$T:$T,postings!$C:$C,'b-data'!AG$2,postings!$D:$D,'b-data'!AG$3,postings!$I:$I,'b-data'!$A231)-SUMIFS(postings!$W:$W,postings!$C:$C,'b-data'!AG$2,postings!$D:$D,'b-data'!AG$3,postings!$M:$M,'b-data'!$A231)</f>
        <v>0</v>
      </c>
      <c r="AH231" s="53">
        <f>AG231+SUMIFS(postings!$T:$T,postings!$C:$C,'b-data'!AH$2,postings!$D:$D,'b-data'!AH$3,postings!$I:$I,'b-data'!$A231)-SUMIFS(postings!$W:$W,postings!$C:$C,'b-data'!AH$2,postings!$D:$D,'b-data'!AH$3,postings!$M:$M,'b-data'!$A231)</f>
        <v>0</v>
      </c>
      <c r="AI231" s="53">
        <f>AH231+SUMIFS(postings!$T:$T,postings!$C:$C,'b-data'!AI$2,postings!$D:$D,'b-data'!AI$3,postings!$I:$I,'b-data'!$A231)-SUMIFS(postings!$W:$W,postings!$C:$C,'b-data'!AI$2,postings!$D:$D,'b-data'!AI$3,postings!$M:$M,'b-data'!$A231)</f>
        <v>0</v>
      </c>
      <c r="AJ231" s="53" cm="1">
        <f t="array" ref="AJ231">+INDEX(X231:AI231,1,Settings!$C$4)</f>
        <v>0</v>
      </c>
      <c r="AK231" s="53" cm="1">
        <f t="array" ref="AK231">+INDEX(X231:AI231,1,Settings!$C$4)</f>
        <v>0</v>
      </c>
      <c r="AL231" s="53"/>
      <c r="AM231" s="53">
        <f t="shared" si="405"/>
        <v>0</v>
      </c>
      <c r="AN231" s="53">
        <f t="shared" ref="AN231:AX231" si="478">+AM231</f>
        <v>0</v>
      </c>
      <c r="AO231" s="53">
        <f t="shared" si="478"/>
        <v>0</v>
      </c>
      <c r="AP231" s="53">
        <f t="shared" si="478"/>
        <v>0</v>
      </c>
      <c r="AQ231" s="53">
        <f t="shared" si="478"/>
        <v>0</v>
      </c>
      <c r="AR231" s="53">
        <f t="shared" si="478"/>
        <v>0</v>
      </c>
      <c r="AS231" s="53">
        <f t="shared" si="478"/>
        <v>0</v>
      </c>
      <c r="AT231" s="53">
        <f t="shared" si="478"/>
        <v>0</v>
      </c>
      <c r="AU231" s="53">
        <f t="shared" si="478"/>
        <v>0</v>
      </c>
      <c r="AV231" s="53">
        <f t="shared" si="478"/>
        <v>0</v>
      </c>
      <c r="AW231" s="53">
        <f t="shared" si="478"/>
        <v>0</v>
      </c>
      <c r="AX231" s="53">
        <f t="shared" si="478"/>
        <v>0</v>
      </c>
      <c r="AY231" s="53" cm="1">
        <f t="array" ref="AY231">+INDEX(AM231:AX231,1,Settings!$C$4)</f>
        <v>0</v>
      </c>
      <c r="AZ231" s="53">
        <f t="shared" si="407"/>
        <v>0</v>
      </c>
      <c r="BA231" s="53"/>
      <c r="BB231" s="53">
        <f t="shared" si="408"/>
        <v>0</v>
      </c>
      <c r="BC231" s="53">
        <f t="shared" ref="BC231:BN231" si="479">+BB231</f>
        <v>0</v>
      </c>
      <c r="BD231" s="53">
        <f t="shared" si="479"/>
        <v>0</v>
      </c>
      <c r="BE231" s="53">
        <f t="shared" si="479"/>
        <v>0</v>
      </c>
      <c r="BF231" s="53">
        <f t="shared" si="479"/>
        <v>0</v>
      </c>
      <c r="BG231" s="53">
        <f t="shared" si="479"/>
        <v>0</v>
      </c>
      <c r="BH231" s="53">
        <f t="shared" si="479"/>
        <v>0</v>
      </c>
      <c r="BI231" s="53">
        <f t="shared" si="479"/>
        <v>0</v>
      </c>
      <c r="BJ231" s="53">
        <f t="shared" si="479"/>
        <v>0</v>
      </c>
      <c r="BK231" s="53">
        <f t="shared" si="479"/>
        <v>0</v>
      </c>
      <c r="BL231" s="53">
        <f t="shared" si="479"/>
        <v>0</v>
      </c>
      <c r="BM231" s="53">
        <f t="shared" si="479"/>
        <v>0</v>
      </c>
      <c r="BN231" s="53">
        <f t="shared" si="479"/>
        <v>0</v>
      </c>
      <c r="BO231" s="53"/>
      <c r="BP231" s="53">
        <f t="shared" si="410"/>
        <v>0</v>
      </c>
      <c r="BQ231" s="53"/>
      <c r="BR231" s="53">
        <f t="shared" si="411"/>
        <v>0</v>
      </c>
    </row>
    <row r="232" spans="1:70" x14ac:dyDescent="0.2">
      <c r="A232" s="6">
        <v>1560</v>
      </c>
      <c r="B232" s="6" t="str">
        <f>+VLOOKUP(A232,masterfile!B:C,2,FALSE)</f>
        <v>Aufzuteilende Vorsteuer</v>
      </c>
      <c r="D232" s="53">
        <f>+SUMIF('[1]2017'!$A:$A,$A232,'[1]2017'!$C:$C)-SUMIF('[1]2017'!$E:$E,$A232,'[1]2017'!$G:$G)</f>
        <v>0</v>
      </c>
      <c r="E232" s="53">
        <f>+SUMIF('[1]2018'!$A:$A,$A232,'[1]2018'!$C:$C)-SUMIF('[1]2018'!$E:$E,$A232,'[1]2018'!$G:$G)+D232</f>
        <v>0</v>
      </c>
      <c r="F232" s="53">
        <f>+SUMIF('[1]2019'!$A:$A,$A232,'[1]2019'!$C:$C)-SUMIF('[1]2019'!$E:$E,$A232,'[1]2019'!$G:$G)+E232</f>
        <v>0</v>
      </c>
      <c r="G232" s="53">
        <f>+SUMIF('[1]2020'!$A:$A,$A232,'[1]2020'!$C:$C)-SUMIF('[1]2020'!$E:$E,$A232,'[1]2020'!$G:$G)+F232</f>
        <v>0</v>
      </c>
      <c r="H232" s="53"/>
      <c r="I232" s="53">
        <f>+(SUMIF('[1]2021'!$A:$A,$A232,'[1]2021'!$C:$C)-SUMIF('[1]2021'!$E:$E,$A232,'[1]2021'!$G:$G))/12+G232</f>
        <v>0</v>
      </c>
      <c r="J232" s="53">
        <f>+(SUMIF('[1]2021'!$A:$A,$A232,'[1]2021'!$C:$C)-SUMIF('[1]2021'!$E:$E,$A232,'[1]2021'!$G:$G))/12+I232</f>
        <v>0</v>
      </c>
      <c r="K232" s="53">
        <f>+(SUMIF('[1]2021'!$A:$A,$A232,'[1]2021'!$C:$C)-SUMIF('[1]2021'!$E:$E,$A232,'[1]2021'!$G:$G))/12+J232</f>
        <v>0</v>
      </c>
      <c r="L232" s="53">
        <f>+(SUMIF('[1]2021'!$A:$A,$A232,'[1]2021'!$C:$C)-SUMIF('[1]2021'!$E:$E,$A232,'[1]2021'!$G:$G))/12+K232</f>
        <v>0</v>
      </c>
      <c r="M232" s="53">
        <f>+(SUMIF('[1]2021'!$A:$A,$A232,'[1]2021'!$C:$C)-SUMIF('[1]2021'!$E:$E,$A232,'[1]2021'!$G:$G))/12+L232</f>
        <v>0</v>
      </c>
      <c r="N232" s="53">
        <f>+(SUMIF('[1]2021'!$A:$A,$A232,'[1]2021'!$C:$C)-SUMIF('[1]2021'!$E:$E,$A232,'[1]2021'!$G:$G))/12+M232</f>
        <v>0</v>
      </c>
      <c r="O232" s="53">
        <f>+(SUMIF('[1]2021'!$A:$A,$A232,'[1]2021'!$C:$C)-SUMIF('[1]2021'!$E:$E,$A232,'[1]2021'!$G:$G))/12+N232</f>
        <v>0</v>
      </c>
      <c r="P232" s="53">
        <f>+(SUMIF('[1]2021'!$A:$A,$A232,'[1]2021'!$C:$C)-SUMIF('[1]2021'!$E:$E,$A232,'[1]2021'!$G:$G))/12+O232</f>
        <v>0</v>
      </c>
      <c r="Q232" s="53">
        <f>+(SUMIF('[1]2021'!$A:$A,$A232,'[1]2021'!$C:$C)-SUMIF('[1]2021'!$E:$E,$A232,'[1]2021'!$G:$G))/12+P232</f>
        <v>0</v>
      </c>
      <c r="R232" s="53">
        <f>+(SUMIF('[1]2021'!$A:$A,$A232,'[1]2021'!$C:$C)-SUMIF('[1]2021'!$E:$E,$A232,'[1]2021'!$G:$G))/12+Q232</f>
        <v>0</v>
      </c>
      <c r="S232" s="53">
        <f>+(SUMIF('[1]2021'!$A:$A,$A232,'[1]2021'!$C:$C)-SUMIF('[1]2021'!$E:$E,$A232,'[1]2021'!$G:$G))/12+R232</f>
        <v>0</v>
      </c>
      <c r="T232" s="53">
        <f>+(SUMIF('[1]2021'!$A:$A,$A232,'[1]2021'!$C:$C)-SUMIF('[1]2021'!$E:$E,$A232,'[1]2021'!$G:$G))/12+S232</f>
        <v>0</v>
      </c>
      <c r="U232" s="53" cm="1">
        <f t="array" ref="U232">+INDEX(I232:T232,1,Settings!$C$4)</f>
        <v>0</v>
      </c>
      <c r="V232" s="53" cm="1">
        <f t="array" ref="V232">+INDEX(I232:T232,1,Settings!$C$4)</f>
        <v>0</v>
      </c>
      <c r="W232" s="53"/>
      <c r="X232" s="53">
        <f>V232+SUMIFS(postings!$T:$T,postings!$C:$C,'b-data'!X$2,postings!$D:$D,'b-data'!X$3,postings!$I:$I,'b-data'!$A232)-SUMIFS(postings!$W:$W,postings!$C:$C,'b-data'!X$2,postings!$D:$D,'b-data'!X$3,postings!$M:$M,'b-data'!$A232)</f>
        <v>0</v>
      </c>
      <c r="Y232" s="53">
        <f>X232+SUMIFS(postings!$T:$T,postings!$C:$C,'b-data'!Y$2,postings!$D:$D,'b-data'!Y$3,postings!$I:$I,'b-data'!$A232)-SUMIFS(postings!$W:$W,postings!$C:$C,'b-data'!Y$2,postings!$D:$D,'b-data'!Y$3,postings!$M:$M,'b-data'!$A232)</f>
        <v>0</v>
      </c>
      <c r="Z232" s="53">
        <f>Y232+SUMIFS(postings!$T:$T,postings!$C:$C,'b-data'!Z$2,postings!$D:$D,'b-data'!Z$3,postings!$I:$I,'b-data'!$A232)-SUMIFS(postings!$W:$W,postings!$C:$C,'b-data'!Z$2,postings!$D:$D,'b-data'!Z$3,postings!$M:$M,'b-data'!$A232)</f>
        <v>0</v>
      </c>
      <c r="AA232" s="53">
        <f>Z232+SUMIFS(postings!$T:$T,postings!$C:$C,'b-data'!AA$2,postings!$D:$D,'b-data'!AA$3,postings!$I:$I,'b-data'!$A232)-SUMIFS(postings!$W:$W,postings!$C:$C,'b-data'!AA$2,postings!$D:$D,'b-data'!AA$3,postings!$M:$M,'b-data'!$A232)</f>
        <v>0</v>
      </c>
      <c r="AB232" s="53">
        <f>AA232+SUMIFS(postings!$T:$T,postings!$C:$C,'b-data'!AB$2,postings!$D:$D,'b-data'!AB$3,postings!$I:$I,'b-data'!$A232)-SUMIFS(postings!$W:$W,postings!$C:$C,'b-data'!AB$2,postings!$D:$D,'b-data'!AB$3,postings!$M:$M,'b-data'!$A232)</f>
        <v>0</v>
      </c>
      <c r="AC232" s="53">
        <f>AB232+SUMIFS(postings!$T:$T,postings!$C:$C,'b-data'!AC$2,postings!$D:$D,'b-data'!AC$3,postings!$I:$I,'b-data'!$A232)-SUMIFS(postings!$W:$W,postings!$C:$C,'b-data'!AC$2,postings!$D:$D,'b-data'!AC$3,postings!$M:$M,'b-data'!$A232)</f>
        <v>0</v>
      </c>
      <c r="AD232" s="53">
        <f>AC232+SUMIFS(postings!$T:$T,postings!$C:$C,'b-data'!AD$2,postings!$D:$D,'b-data'!AD$3,postings!$I:$I,'b-data'!$A232)-SUMIFS(postings!$W:$W,postings!$C:$C,'b-data'!AD$2,postings!$D:$D,'b-data'!AD$3,postings!$M:$M,'b-data'!$A232)</f>
        <v>0</v>
      </c>
      <c r="AE232" s="53">
        <f>AD232+SUMIFS(postings!$T:$T,postings!$C:$C,'b-data'!AE$2,postings!$D:$D,'b-data'!AE$3,postings!$I:$I,'b-data'!$A232)-SUMIFS(postings!$W:$W,postings!$C:$C,'b-data'!AE$2,postings!$D:$D,'b-data'!AE$3,postings!$M:$M,'b-data'!$A232)</f>
        <v>0</v>
      </c>
      <c r="AF232" s="53">
        <f>AE232+SUMIFS(postings!$T:$T,postings!$C:$C,'b-data'!AF$2,postings!$D:$D,'b-data'!AF$3,postings!$I:$I,'b-data'!$A232)-SUMIFS(postings!$W:$W,postings!$C:$C,'b-data'!AF$2,postings!$D:$D,'b-data'!AF$3,postings!$M:$M,'b-data'!$A232)</f>
        <v>0</v>
      </c>
      <c r="AG232" s="53">
        <f>AF232+SUMIFS(postings!$T:$T,postings!$C:$C,'b-data'!AG$2,postings!$D:$D,'b-data'!AG$3,postings!$I:$I,'b-data'!$A232)-SUMIFS(postings!$W:$W,postings!$C:$C,'b-data'!AG$2,postings!$D:$D,'b-data'!AG$3,postings!$M:$M,'b-data'!$A232)</f>
        <v>0</v>
      </c>
      <c r="AH232" s="53">
        <f>AG232+SUMIFS(postings!$T:$T,postings!$C:$C,'b-data'!AH$2,postings!$D:$D,'b-data'!AH$3,postings!$I:$I,'b-data'!$A232)-SUMIFS(postings!$W:$W,postings!$C:$C,'b-data'!AH$2,postings!$D:$D,'b-data'!AH$3,postings!$M:$M,'b-data'!$A232)</f>
        <v>0</v>
      </c>
      <c r="AI232" s="53">
        <f>AH232+SUMIFS(postings!$T:$T,postings!$C:$C,'b-data'!AI$2,postings!$D:$D,'b-data'!AI$3,postings!$I:$I,'b-data'!$A232)-SUMIFS(postings!$W:$W,postings!$C:$C,'b-data'!AI$2,postings!$D:$D,'b-data'!AI$3,postings!$M:$M,'b-data'!$A232)</f>
        <v>0</v>
      </c>
      <c r="AJ232" s="53" cm="1">
        <f t="array" ref="AJ232">+INDEX(X232:AI232,1,Settings!$C$4)</f>
        <v>0</v>
      </c>
      <c r="AK232" s="53" cm="1">
        <f t="array" ref="AK232">+INDEX(X232:AI232,1,Settings!$C$4)</f>
        <v>0</v>
      </c>
      <c r="AL232" s="53"/>
      <c r="AM232" s="53">
        <f t="shared" si="405"/>
        <v>0</v>
      </c>
      <c r="AN232" s="53">
        <f t="shared" ref="AN232:AX232" si="480">+AM232</f>
        <v>0</v>
      </c>
      <c r="AO232" s="53">
        <f t="shared" si="480"/>
        <v>0</v>
      </c>
      <c r="AP232" s="53">
        <f t="shared" si="480"/>
        <v>0</v>
      </c>
      <c r="AQ232" s="53">
        <f t="shared" si="480"/>
        <v>0</v>
      </c>
      <c r="AR232" s="53">
        <f t="shared" si="480"/>
        <v>0</v>
      </c>
      <c r="AS232" s="53">
        <f t="shared" si="480"/>
        <v>0</v>
      </c>
      <c r="AT232" s="53">
        <f t="shared" si="480"/>
        <v>0</v>
      </c>
      <c r="AU232" s="53">
        <f t="shared" si="480"/>
        <v>0</v>
      </c>
      <c r="AV232" s="53">
        <f t="shared" si="480"/>
        <v>0</v>
      </c>
      <c r="AW232" s="53">
        <f t="shared" si="480"/>
        <v>0</v>
      </c>
      <c r="AX232" s="53">
        <f t="shared" si="480"/>
        <v>0</v>
      </c>
      <c r="AY232" s="53" cm="1">
        <f t="array" ref="AY232">+INDEX(AM232:AX232,1,Settings!$C$4)</f>
        <v>0</v>
      </c>
      <c r="AZ232" s="53">
        <f t="shared" si="407"/>
        <v>0</v>
      </c>
      <c r="BA232" s="53"/>
      <c r="BB232" s="53">
        <f t="shared" si="408"/>
        <v>0</v>
      </c>
      <c r="BC232" s="53">
        <f t="shared" ref="BC232:BN232" si="481">+BB232</f>
        <v>0</v>
      </c>
      <c r="BD232" s="53">
        <f t="shared" si="481"/>
        <v>0</v>
      </c>
      <c r="BE232" s="53">
        <f t="shared" si="481"/>
        <v>0</v>
      </c>
      <c r="BF232" s="53">
        <f t="shared" si="481"/>
        <v>0</v>
      </c>
      <c r="BG232" s="53">
        <f t="shared" si="481"/>
        <v>0</v>
      </c>
      <c r="BH232" s="53">
        <f t="shared" si="481"/>
        <v>0</v>
      </c>
      <c r="BI232" s="53">
        <f t="shared" si="481"/>
        <v>0</v>
      </c>
      <c r="BJ232" s="53">
        <f t="shared" si="481"/>
        <v>0</v>
      </c>
      <c r="BK232" s="53">
        <f t="shared" si="481"/>
        <v>0</v>
      </c>
      <c r="BL232" s="53">
        <f t="shared" si="481"/>
        <v>0</v>
      </c>
      <c r="BM232" s="53">
        <f t="shared" si="481"/>
        <v>0</v>
      </c>
      <c r="BN232" s="53">
        <f t="shared" si="481"/>
        <v>0</v>
      </c>
      <c r="BO232" s="53"/>
      <c r="BP232" s="53">
        <f t="shared" si="410"/>
        <v>0</v>
      </c>
      <c r="BQ232" s="53"/>
      <c r="BR232" s="53">
        <f t="shared" si="411"/>
        <v>0</v>
      </c>
    </row>
    <row r="233" spans="1:70" x14ac:dyDescent="0.2">
      <c r="A233" s="6">
        <v>1561</v>
      </c>
      <c r="B233" s="6" t="str">
        <f>+VLOOKUP(A233,masterfile!B:C,2,FALSE)</f>
        <v>Aufzuteilende Vorsteuer 7%</v>
      </c>
      <c r="D233" s="53">
        <f>+SUMIF('[1]2017'!$A:$A,$A233,'[1]2017'!$C:$C)-SUMIF('[1]2017'!$E:$E,$A233,'[1]2017'!$G:$G)</f>
        <v>0</v>
      </c>
      <c r="E233" s="53">
        <f>+SUMIF('[1]2018'!$A:$A,$A233,'[1]2018'!$C:$C)-SUMIF('[1]2018'!$E:$E,$A233,'[1]2018'!$G:$G)+D233</f>
        <v>0</v>
      </c>
      <c r="F233" s="53">
        <f>+SUMIF('[1]2019'!$A:$A,$A233,'[1]2019'!$C:$C)-SUMIF('[1]2019'!$E:$E,$A233,'[1]2019'!$G:$G)+E233</f>
        <v>0</v>
      </c>
      <c r="G233" s="53">
        <f>+SUMIF('[1]2020'!$A:$A,$A233,'[1]2020'!$C:$C)-SUMIF('[1]2020'!$E:$E,$A233,'[1]2020'!$G:$G)+F233</f>
        <v>0</v>
      </c>
      <c r="H233" s="53"/>
      <c r="I233" s="53">
        <f>+(SUMIF('[1]2021'!$A:$A,$A233,'[1]2021'!$C:$C)-SUMIF('[1]2021'!$E:$E,$A233,'[1]2021'!$G:$G))/12+G233</f>
        <v>0</v>
      </c>
      <c r="J233" s="53">
        <f>+(SUMIF('[1]2021'!$A:$A,$A233,'[1]2021'!$C:$C)-SUMIF('[1]2021'!$E:$E,$A233,'[1]2021'!$G:$G))/12+I233</f>
        <v>0</v>
      </c>
      <c r="K233" s="53">
        <f>+(SUMIF('[1]2021'!$A:$A,$A233,'[1]2021'!$C:$C)-SUMIF('[1]2021'!$E:$E,$A233,'[1]2021'!$G:$G))/12+J233</f>
        <v>0</v>
      </c>
      <c r="L233" s="53">
        <f>+(SUMIF('[1]2021'!$A:$A,$A233,'[1]2021'!$C:$C)-SUMIF('[1]2021'!$E:$E,$A233,'[1]2021'!$G:$G))/12+K233</f>
        <v>0</v>
      </c>
      <c r="M233" s="53">
        <f>+(SUMIF('[1]2021'!$A:$A,$A233,'[1]2021'!$C:$C)-SUMIF('[1]2021'!$E:$E,$A233,'[1]2021'!$G:$G))/12+L233</f>
        <v>0</v>
      </c>
      <c r="N233" s="53">
        <f>+(SUMIF('[1]2021'!$A:$A,$A233,'[1]2021'!$C:$C)-SUMIF('[1]2021'!$E:$E,$A233,'[1]2021'!$G:$G))/12+M233</f>
        <v>0</v>
      </c>
      <c r="O233" s="53">
        <f>+(SUMIF('[1]2021'!$A:$A,$A233,'[1]2021'!$C:$C)-SUMIF('[1]2021'!$E:$E,$A233,'[1]2021'!$G:$G))/12+N233</f>
        <v>0</v>
      </c>
      <c r="P233" s="53">
        <f>+(SUMIF('[1]2021'!$A:$A,$A233,'[1]2021'!$C:$C)-SUMIF('[1]2021'!$E:$E,$A233,'[1]2021'!$G:$G))/12+O233</f>
        <v>0</v>
      </c>
      <c r="Q233" s="53">
        <f>+(SUMIF('[1]2021'!$A:$A,$A233,'[1]2021'!$C:$C)-SUMIF('[1]2021'!$E:$E,$A233,'[1]2021'!$G:$G))/12+P233</f>
        <v>0</v>
      </c>
      <c r="R233" s="53">
        <f>+(SUMIF('[1]2021'!$A:$A,$A233,'[1]2021'!$C:$C)-SUMIF('[1]2021'!$E:$E,$A233,'[1]2021'!$G:$G))/12+Q233</f>
        <v>0</v>
      </c>
      <c r="S233" s="53">
        <f>+(SUMIF('[1]2021'!$A:$A,$A233,'[1]2021'!$C:$C)-SUMIF('[1]2021'!$E:$E,$A233,'[1]2021'!$G:$G))/12+R233</f>
        <v>0</v>
      </c>
      <c r="T233" s="53">
        <f>+(SUMIF('[1]2021'!$A:$A,$A233,'[1]2021'!$C:$C)-SUMIF('[1]2021'!$E:$E,$A233,'[1]2021'!$G:$G))/12+S233</f>
        <v>0</v>
      </c>
      <c r="U233" s="53" cm="1">
        <f t="array" ref="U233">+INDEX(I233:T233,1,Settings!$C$4)</f>
        <v>0</v>
      </c>
      <c r="V233" s="53" cm="1">
        <f t="array" ref="V233">+INDEX(I233:T233,1,Settings!$C$4)</f>
        <v>0</v>
      </c>
      <c r="W233" s="53"/>
      <c r="X233" s="53">
        <f>V233+SUMIFS(postings!$T:$T,postings!$C:$C,'b-data'!X$2,postings!$D:$D,'b-data'!X$3,postings!$I:$I,'b-data'!$A233)-SUMIFS(postings!$W:$W,postings!$C:$C,'b-data'!X$2,postings!$D:$D,'b-data'!X$3,postings!$M:$M,'b-data'!$A233)</f>
        <v>0</v>
      </c>
      <c r="Y233" s="53">
        <f>X233+SUMIFS(postings!$T:$T,postings!$C:$C,'b-data'!Y$2,postings!$D:$D,'b-data'!Y$3,postings!$I:$I,'b-data'!$A233)-SUMIFS(postings!$W:$W,postings!$C:$C,'b-data'!Y$2,postings!$D:$D,'b-data'!Y$3,postings!$M:$M,'b-data'!$A233)</f>
        <v>0</v>
      </c>
      <c r="Z233" s="53">
        <f>Y233+SUMIFS(postings!$T:$T,postings!$C:$C,'b-data'!Z$2,postings!$D:$D,'b-data'!Z$3,postings!$I:$I,'b-data'!$A233)-SUMIFS(postings!$W:$W,postings!$C:$C,'b-data'!Z$2,postings!$D:$D,'b-data'!Z$3,postings!$M:$M,'b-data'!$A233)</f>
        <v>0</v>
      </c>
      <c r="AA233" s="53">
        <f>Z233+SUMIFS(postings!$T:$T,postings!$C:$C,'b-data'!AA$2,postings!$D:$D,'b-data'!AA$3,postings!$I:$I,'b-data'!$A233)-SUMIFS(postings!$W:$W,postings!$C:$C,'b-data'!AA$2,postings!$D:$D,'b-data'!AA$3,postings!$M:$M,'b-data'!$A233)</f>
        <v>0</v>
      </c>
      <c r="AB233" s="53">
        <f>AA233+SUMIFS(postings!$T:$T,postings!$C:$C,'b-data'!AB$2,postings!$D:$D,'b-data'!AB$3,postings!$I:$I,'b-data'!$A233)-SUMIFS(postings!$W:$W,postings!$C:$C,'b-data'!AB$2,postings!$D:$D,'b-data'!AB$3,postings!$M:$M,'b-data'!$A233)</f>
        <v>0</v>
      </c>
      <c r="AC233" s="53">
        <f>AB233+SUMIFS(postings!$T:$T,postings!$C:$C,'b-data'!AC$2,postings!$D:$D,'b-data'!AC$3,postings!$I:$I,'b-data'!$A233)-SUMIFS(postings!$W:$W,postings!$C:$C,'b-data'!AC$2,postings!$D:$D,'b-data'!AC$3,postings!$M:$M,'b-data'!$A233)</f>
        <v>0</v>
      </c>
      <c r="AD233" s="53">
        <f>AC233+SUMIFS(postings!$T:$T,postings!$C:$C,'b-data'!AD$2,postings!$D:$D,'b-data'!AD$3,postings!$I:$I,'b-data'!$A233)-SUMIFS(postings!$W:$W,postings!$C:$C,'b-data'!AD$2,postings!$D:$D,'b-data'!AD$3,postings!$M:$M,'b-data'!$A233)</f>
        <v>0</v>
      </c>
      <c r="AE233" s="53">
        <f>AD233+SUMIFS(postings!$T:$T,postings!$C:$C,'b-data'!AE$2,postings!$D:$D,'b-data'!AE$3,postings!$I:$I,'b-data'!$A233)-SUMIFS(postings!$W:$W,postings!$C:$C,'b-data'!AE$2,postings!$D:$D,'b-data'!AE$3,postings!$M:$M,'b-data'!$A233)</f>
        <v>0</v>
      </c>
      <c r="AF233" s="53">
        <f>AE233+SUMIFS(postings!$T:$T,postings!$C:$C,'b-data'!AF$2,postings!$D:$D,'b-data'!AF$3,postings!$I:$I,'b-data'!$A233)-SUMIFS(postings!$W:$W,postings!$C:$C,'b-data'!AF$2,postings!$D:$D,'b-data'!AF$3,postings!$M:$M,'b-data'!$A233)</f>
        <v>0</v>
      </c>
      <c r="AG233" s="53">
        <f>AF233+SUMIFS(postings!$T:$T,postings!$C:$C,'b-data'!AG$2,postings!$D:$D,'b-data'!AG$3,postings!$I:$I,'b-data'!$A233)-SUMIFS(postings!$W:$W,postings!$C:$C,'b-data'!AG$2,postings!$D:$D,'b-data'!AG$3,postings!$M:$M,'b-data'!$A233)</f>
        <v>0</v>
      </c>
      <c r="AH233" s="53">
        <f>AG233+SUMIFS(postings!$T:$T,postings!$C:$C,'b-data'!AH$2,postings!$D:$D,'b-data'!AH$3,postings!$I:$I,'b-data'!$A233)-SUMIFS(postings!$W:$W,postings!$C:$C,'b-data'!AH$2,postings!$D:$D,'b-data'!AH$3,postings!$M:$M,'b-data'!$A233)</f>
        <v>0</v>
      </c>
      <c r="AI233" s="53">
        <f>AH233+SUMIFS(postings!$T:$T,postings!$C:$C,'b-data'!AI$2,postings!$D:$D,'b-data'!AI$3,postings!$I:$I,'b-data'!$A233)-SUMIFS(postings!$W:$W,postings!$C:$C,'b-data'!AI$2,postings!$D:$D,'b-data'!AI$3,postings!$M:$M,'b-data'!$A233)</f>
        <v>0</v>
      </c>
      <c r="AJ233" s="53" cm="1">
        <f t="array" ref="AJ233">+INDEX(X233:AI233,1,Settings!$C$4)</f>
        <v>0</v>
      </c>
      <c r="AK233" s="53" cm="1">
        <f t="array" ref="AK233">+INDEX(X233:AI233,1,Settings!$C$4)</f>
        <v>0</v>
      </c>
      <c r="AL233" s="53"/>
      <c r="AM233" s="53">
        <f t="shared" si="405"/>
        <v>0</v>
      </c>
      <c r="AN233" s="53">
        <f t="shared" ref="AN233:AX233" si="482">+AM233</f>
        <v>0</v>
      </c>
      <c r="AO233" s="53">
        <f t="shared" si="482"/>
        <v>0</v>
      </c>
      <c r="AP233" s="53">
        <f t="shared" si="482"/>
        <v>0</v>
      </c>
      <c r="AQ233" s="53">
        <f t="shared" si="482"/>
        <v>0</v>
      </c>
      <c r="AR233" s="53">
        <f t="shared" si="482"/>
        <v>0</v>
      </c>
      <c r="AS233" s="53">
        <f t="shared" si="482"/>
        <v>0</v>
      </c>
      <c r="AT233" s="53">
        <f t="shared" si="482"/>
        <v>0</v>
      </c>
      <c r="AU233" s="53">
        <f t="shared" si="482"/>
        <v>0</v>
      </c>
      <c r="AV233" s="53">
        <f t="shared" si="482"/>
        <v>0</v>
      </c>
      <c r="AW233" s="53">
        <f t="shared" si="482"/>
        <v>0</v>
      </c>
      <c r="AX233" s="53">
        <f t="shared" si="482"/>
        <v>0</v>
      </c>
      <c r="AY233" s="53" cm="1">
        <f t="array" ref="AY233">+INDEX(AM233:AX233,1,Settings!$C$4)</f>
        <v>0</v>
      </c>
      <c r="AZ233" s="53">
        <f t="shared" si="407"/>
        <v>0</v>
      </c>
      <c r="BA233" s="53"/>
      <c r="BB233" s="53">
        <f t="shared" si="408"/>
        <v>0</v>
      </c>
      <c r="BC233" s="53">
        <f t="shared" ref="BC233:BN233" si="483">+BB233</f>
        <v>0</v>
      </c>
      <c r="BD233" s="53">
        <f t="shared" si="483"/>
        <v>0</v>
      </c>
      <c r="BE233" s="53">
        <f t="shared" si="483"/>
        <v>0</v>
      </c>
      <c r="BF233" s="53">
        <f t="shared" si="483"/>
        <v>0</v>
      </c>
      <c r="BG233" s="53">
        <f t="shared" si="483"/>
        <v>0</v>
      </c>
      <c r="BH233" s="53">
        <f t="shared" si="483"/>
        <v>0</v>
      </c>
      <c r="BI233" s="53">
        <f t="shared" si="483"/>
        <v>0</v>
      </c>
      <c r="BJ233" s="53">
        <f t="shared" si="483"/>
        <v>0</v>
      </c>
      <c r="BK233" s="53">
        <f t="shared" si="483"/>
        <v>0</v>
      </c>
      <c r="BL233" s="53">
        <f t="shared" si="483"/>
        <v>0</v>
      </c>
      <c r="BM233" s="53">
        <f t="shared" si="483"/>
        <v>0</v>
      </c>
      <c r="BN233" s="53">
        <f t="shared" si="483"/>
        <v>0</v>
      </c>
      <c r="BO233" s="53"/>
      <c r="BP233" s="53">
        <f t="shared" si="410"/>
        <v>0</v>
      </c>
      <c r="BQ233" s="53"/>
      <c r="BR233" s="53">
        <f t="shared" si="411"/>
        <v>0</v>
      </c>
    </row>
    <row r="234" spans="1:70" x14ac:dyDescent="0.2">
      <c r="A234" s="6">
        <v>1562</v>
      </c>
      <c r="B234" s="6" t="str">
        <f>+VLOOKUP(A234,masterfile!B:C,2,FALSE)</f>
        <v>Aufzuteilende Vorsteuer aus EU-Erwerb</v>
      </c>
      <c r="D234" s="53">
        <f>+SUMIF('[1]2017'!$A:$A,$A234,'[1]2017'!$C:$C)-SUMIF('[1]2017'!$E:$E,$A234,'[1]2017'!$G:$G)</f>
        <v>0</v>
      </c>
      <c r="E234" s="53">
        <f>+SUMIF('[1]2018'!$A:$A,$A234,'[1]2018'!$C:$C)-SUMIF('[1]2018'!$E:$E,$A234,'[1]2018'!$G:$G)+D234</f>
        <v>0</v>
      </c>
      <c r="F234" s="53">
        <f>+SUMIF('[1]2019'!$A:$A,$A234,'[1]2019'!$C:$C)-SUMIF('[1]2019'!$E:$E,$A234,'[1]2019'!$G:$G)+E234</f>
        <v>0</v>
      </c>
      <c r="G234" s="53">
        <f>+SUMIF('[1]2020'!$A:$A,$A234,'[1]2020'!$C:$C)-SUMIF('[1]2020'!$E:$E,$A234,'[1]2020'!$G:$G)+F234</f>
        <v>0</v>
      </c>
      <c r="H234" s="53"/>
      <c r="I234" s="53">
        <f>+(SUMIF('[1]2021'!$A:$A,$A234,'[1]2021'!$C:$C)-SUMIF('[1]2021'!$E:$E,$A234,'[1]2021'!$G:$G))/12+G234</f>
        <v>0</v>
      </c>
      <c r="J234" s="53">
        <f>+(SUMIF('[1]2021'!$A:$A,$A234,'[1]2021'!$C:$C)-SUMIF('[1]2021'!$E:$E,$A234,'[1]2021'!$G:$G))/12+I234</f>
        <v>0</v>
      </c>
      <c r="K234" s="53">
        <f>+(SUMIF('[1]2021'!$A:$A,$A234,'[1]2021'!$C:$C)-SUMIF('[1]2021'!$E:$E,$A234,'[1]2021'!$G:$G))/12+J234</f>
        <v>0</v>
      </c>
      <c r="L234" s="53">
        <f>+(SUMIF('[1]2021'!$A:$A,$A234,'[1]2021'!$C:$C)-SUMIF('[1]2021'!$E:$E,$A234,'[1]2021'!$G:$G))/12+K234</f>
        <v>0</v>
      </c>
      <c r="M234" s="53">
        <f>+(SUMIF('[1]2021'!$A:$A,$A234,'[1]2021'!$C:$C)-SUMIF('[1]2021'!$E:$E,$A234,'[1]2021'!$G:$G))/12+L234</f>
        <v>0</v>
      </c>
      <c r="N234" s="53">
        <f>+(SUMIF('[1]2021'!$A:$A,$A234,'[1]2021'!$C:$C)-SUMIF('[1]2021'!$E:$E,$A234,'[1]2021'!$G:$G))/12+M234</f>
        <v>0</v>
      </c>
      <c r="O234" s="53">
        <f>+(SUMIF('[1]2021'!$A:$A,$A234,'[1]2021'!$C:$C)-SUMIF('[1]2021'!$E:$E,$A234,'[1]2021'!$G:$G))/12+N234</f>
        <v>0</v>
      </c>
      <c r="P234" s="53">
        <f>+(SUMIF('[1]2021'!$A:$A,$A234,'[1]2021'!$C:$C)-SUMIF('[1]2021'!$E:$E,$A234,'[1]2021'!$G:$G))/12+O234</f>
        <v>0</v>
      </c>
      <c r="Q234" s="53">
        <f>+(SUMIF('[1]2021'!$A:$A,$A234,'[1]2021'!$C:$C)-SUMIF('[1]2021'!$E:$E,$A234,'[1]2021'!$G:$G))/12+P234</f>
        <v>0</v>
      </c>
      <c r="R234" s="53">
        <f>+(SUMIF('[1]2021'!$A:$A,$A234,'[1]2021'!$C:$C)-SUMIF('[1]2021'!$E:$E,$A234,'[1]2021'!$G:$G))/12+Q234</f>
        <v>0</v>
      </c>
      <c r="S234" s="53">
        <f>+(SUMIF('[1]2021'!$A:$A,$A234,'[1]2021'!$C:$C)-SUMIF('[1]2021'!$E:$E,$A234,'[1]2021'!$G:$G))/12+R234</f>
        <v>0</v>
      </c>
      <c r="T234" s="53">
        <f>+(SUMIF('[1]2021'!$A:$A,$A234,'[1]2021'!$C:$C)-SUMIF('[1]2021'!$E:$E,$A234,'[1]2021'!$G:$G))/12+S234</f>
        <v>0</v>
      </c>
      <c r="U234" s="53" cm="1">
        <f t="array" ref="U234">+INDEX(I234:T234,1,Settings!$C$4)</f>
        <v>0</v>
      </c>
      <c r="V234" s="53" cm="1">
        <f t="array" ref="V234">+INDEX(I234:T234,1,Settings!$C$4)</f>
        <v>0</v>
      </c>
      <c r="W234" s="53"/>
      <c r="X234" s="53">
        <f>V234+SUMIFS(postings!$T:$T,postings!$C:$C,'b-data'!X$2,postings!$D:$D,'b-data'!X$3,postings!$I:$I,'b-data'!$A234)-SUMIFS(postings!$W:$W,postings!$C:$C,'b-data'!X$2,postings!$D:$D,'b-data'!X$3,postings!$M:$M,'b-data'!$A234)</f>
        <v>0</v>
      </c>
      <c r="Y234" s="53">
        <f>X234+SUMIFS(postings!$T:$T,postings!$C:$C,'b-data'!Y$2,postings!$D:$D,'b-data'!Y$3,postings!$I:$I,'b-data'!$A234)-SUMIFS(postings!$W:$W,postings!$C:$C,'b-data'!Y$2,postings!$D:$D,'b-data'!Y$3,postings!$M:$M,'b-data'!$A234)</f>
        <v>0</v>
      </c>
      <c r="Z234" s="53">
        <f>Y234+SUMIFS(postings!$T:$T,postings!$C:$C,'b-data'!Z$2,postings!$D:$D,'b-data'!Z$3,postings!$I:$I,'b-data'!$A234)-SUMIFS(postings!$W:$W,postings!$C:$C,'b-data'!Z$2,postings!$D:$D,'b-data'!Z$3,postings!$M:$M,'b-data'!$A234)</f>
        <v>0</v>
      </c>
      <c r="AA234" s="53">
        <f>Z234+SUMIFS(postings!$T:$T,postings!$C:$C,'b-data'!AA$2,postings!$D:$D,'b-data'!AA$3,postings!$I:$I,'b-data'!$A234)-SUMIFS(postings!$W:$W,postings!$C:$C,'b-data'!AA$2,postings!$D:$D,'b-data'!AA$3,postings!$M:$M,'b-data'!$A234)</f>
        <v>0</v>
      </c>
      <c r="AB234" s="53">
        <f>AA234+SUMIFS(postings!$T:$T,postings!$C:$C,'b-data'!AB$2,postings!$D:$D,'b-data'!AB$3,postings!$I:$I,'b-data'!$A234)-SUMIFS(postings!$W:$W,postings!$C:$C,'b-data'!AB$2,postings!$D:$D,'b-data'!AB$3,postings!$M:$M,'b-data'!$A234)</f>
        <v>0</v>
      </c>
      <c r="AC234" s="53">
        <f>AB234+SUMIFS(postings!$T:$T,postings!$C:$C,'b-data'!AC$2,postings!$D:$D,'b-data'!AC$3,postings!$I:$I,'b-data'!$A234)-SUMIFS(postings!$W:$W,postings!$C:$C,'b-data'!AC$2,postings!$D:$D,'b-data'!AC$3,postings!$M:$M,'b-data'!$A234)</f>
        <v>0</v>
      </c>
      <c r="AD234" s="53">
        <f>AC234+SUMIFS(postings!$T:$T,postings!$C:$C,'b-data'!AD$2,postings!$D:$D,'b-data'!AD$3,postings!$I:$I,'b-data'!$A234)-SUMIFS(postings!$W:$W,postings!$C:$C,'b-data'!AD$2,postings!$D:$D,'b-data'!AD$3,postings!$M:$M,'b-data'!$A234)</f>
        <v>0</v>
      </c>
      <c r="AE234" s="53">
        <f>AD234+SUMIFS(postings!$T:$T,postings!$C:$C,'b-data'!AE$2,postings!$D:$D,'b-data'!AE$3,postings!$I:$I,'b-data'!$A234)-SUMIFS(postings!$W:$W,postings!$C:$C,'b-data'!AE$2,postings!$D:$D,'b-data'!AE$3,postings!$M:$M,'b-data'!$A234)</f>
        <v>0</v>
      </c>
      <c r="AF234" s="53">
        <f>AE234+SUMIFS(postings!$T:$T,postings!$C:$C,'b-data'!AF$2,postings!$D:$D,'b-data'!AF$3,postings!$I:$I,'b-data'!$A234)-SUMIFS(postings!$W:$W,postings!$C:$C,'b-data'!AF$2,postings!$D:$D,'b-data'!AF$3,postings!$M:$M,'b-data'!$A234)</f>
        <v>0</v>
      </c>
      <c r="AG234" s="53">
        <f>AF234+SUMIFS(postings!$T:$T,postings!$C:$C,'b-data'!AG$2,postings!$D:$D,'b-data'!AG$3,postings!$I:$I,'b-data'!$A234)-SUMIFS(postings!$W:$W,postings!$C:$C,'b-data'!AG$2,postings!$D:$D,'b-data'!AG$3,postings!$M:$M,'b-data'!$A234)</f>
        <v>0</v>
      </c>
      <c r="AH234" s="53">
        <f>AG234+SUMIFS(postings!$T:$T,postings!$C:$C,'b-data'!AH$2,postings!$D:$D,'b-data'!AH$3,postings!$I:$I,'b-data'!$A234)-SUMIFS(postings!$W:$W,postings!$C:$C,'b-data'!AH$2,postings!$D:$D,'b-data'!AH$3,postings!$M:$M,'b-data'!$A234)</f>
        <v>0</v>
      </c>
      <c r="AI234" s="53">
        <f>AH234+SUMIFS(postings!$T:$T,postings!$C:$C,'b-data'!AI$2,postings!$D:$D,'b-data'!AI$3,postings!$I:$I,'b-data'!$A234)-SUMIFS(postings!$W:$W,postings!$C:$C,'b-data'!AI$2,postings!$D:$D,'b-data'!AI$3,postings!$M:$M,'b-data'!$A234)</f>
        <v>0</v>
      </c>
      <c r="AJ234" s="53" cm="1">
        <f t="array" ref="AJ234">+INDEX(X234:AI234,1,Settings!$C$4)</f>
        <v>0</v>
      </c>
      <c r="AK234" s="53" cm="1">
        <f t="array" ref="AK234">+INDEX(X234:AI234,1,Settings!$C$4)</f>
        <v>0</v>
      </c>
      <c r="AL234" s="53"/>
      <c r="AM234" s="53">
        <f t="shared" si="405"/>
        <v>0</v>
      </c>
      <c r="AN234" s="53">
        <f t="shared" ref="AN234:AX234" si="484">+AM234</f>
        <v>0</v>
      </c>
      <c r="AO234" s="53">
        <f t="shared" si="484"/>
        <v>0</v>
      </c>
      <c r="AP234" s="53">
        <f t="shared" si="484"/>
        <v>0</v>
      </c>
      <c r="AQ234" s="53">
        <f t="shared" si="484"/>
        <v>0</v>
      </c>
      <c r="AR234" s="53">
        <f t="shared" si="484"/>
        <v>0</v>
      </c>
      <c r="AS234" s="53">
        <f t="shared" si="484"/>
        <v>0</v>
      </c>
      <c r="AT234" s="53">
        <f t="shared" si="484"/>
        <v>0</v>
      </c>
      <c r="AU234" s="53">
        <f t="shared" si="484"/>
        <v>0</v>
      </c>
      <c r="AV234" s="53">
        <f t="shared" si="484"/>
        <v>0</v>
      </c>
      <c r="AW234" s="53">
        <f t="shared" si="484"/>
        <v>0</v>
      </c>
      <c r="AX234" s="53">
        <f t="shared" si="484"/>
        <v>0</v>
      </c>
      <c r="AY234" s="53" cm="1">
        <f t="array" ref="AY234">+INDEX(AM234:AX234,1,Settings!$C$4)</f>
        <v>0</v>
      </c>
      <c r="AZ234" s="53">
        <f t="shared" si="407"/>
        <v>0</v>
      </c>
      <c r="BA234" s="53"/>
      <c r="BB234" s="53">
        <f t="shared" si="408"/>
        <v>0</v>
      </c>
      <c r="BC234" s="53">
        <f t="shared" ref="BC234:BN234" si="485">+BB234</f>
        <v>0</v>
      </c>
      <c r="BD234" s="53">
        <f t="shared" si="485"/>
        <v>0</v>
      </c>
      <c r="BE234" s="53">
        <f t="shared" si="485"/>
        <v>0</v>
      </c>
      <c r="BF234" s="53">
        <f t="shared" si="485"/>
        <v>0</v>
      </c>
      <c r="BG234" s="53">
        <f t="shared" si="485"/>
        <v>0</v>
      </c>
      <c r="BH234" s="53">
        <f t="shared" si="485"/>
        <v>0</v>
      </c>
      <c r="BI234" s="53">
        <f t="shared" si="485"/>
        <v>0</v>
      </c>
      <c r="BJ234" s="53">
        <f t="shared" si="485"/>
        <v>0</v>
      </c>
      <c r="BK234" s="53">
        <f t="shared" si="485"/>
        <v>0</v>
      </c>
      <c r="BL234" s="53">
        <f t="shared" si="485"/>
        <v>0</v>
      </c>
      <c r="BM234" s="53">
        <f t="shared" si="485"/>
        <v>0</v>
      </c>
      <c r="BN234" s="53">
        <f t="shared" si="485"/>
        <v>0</v>
      </c>
      <c r="BO234" s="53"/>
      <c r="BP234" s="53">
        <f t="shared" si="410"/>
        <v>0</v>
      </c>
      <c r="BQ234" s="53"/>
      <c r="BR234" s="53">
        <f t="shared" si="411"/>
        <v>0</v>
      </c>
    </row>
    <row r="235" spans="1:70" x14ac:dyDescent="0.2">
      <c r="A235" s="6">
        <v>1563</v>
      </c>
      <c r="B235" s="6" t="str">
        <f>+VLOOKUP(A235,masterfile!B:C,2,FALSE)</f>
        <v>Aufzuteil. Vorsteuer aus EU-Erwerb 19%</v>
      </c>
      <c r="D235" s="53">
        <f>+SUMIF('[1]2017'!$A:$A,$A235,'[1]2017'!$C:$C)-SUMIF('[1]2017'!$E:$E,$A235,'[1]2017'!$G:$G)</f>
        <v>0</v>
      </c>
      <c r="E235" s="53">
        <f>+SUMIF('[1]2018'!$A:$A,$A235,'[1]2018'!$C:$C)-SUMIF('[1]2018'!$E:$E,$A235,'[1]2018'!$G:$G)+D235</f>
        <v>0</v>
      </c>
      <c r="F235" s="53">
        <f>+SUMIF('[1]2019'!$A:$A,$A235,'[1]2019'!$C:$C)-SUMIF('[1]2019'!$E:$E,$A235,'[1]2019'!$G:$G)+E235</f>
        <v>0</v>
      </c>
      <c r="G235" s="53">
        <f>+SUMIF('[1]2020'!$A:$A,$A235,'[1]2020'!$C:$C)-SUMIF('[1]2020'!$E:$E,$A235,'[1]2020'!$G:$G)+F235</f>
        <v>0</v>
      </c>
      <c r="H235" s="53"/>
      <c r="I235" s="53">
        <f>+(SUMIF('[1]2021'!$A:$A,$A235,'[1]2021'!$C:$C)-SUMIF('[1]2021'!$E:$E,$A235,'[1]2021'!$G:$G))/12+G235</f>
        <v>0</v>
      </c>
      <c r="J235" s="53">
        <f>+(SUMIF('[1]2021'!$A:$A,$A235,'[1]2021'!$C:$C)-SUMIF('[1]2021'!$E:$E,$A235,'[1]2021'!$G:$G))/12+I235</f>
        <v>0</v>
      </c>
      <c r="K235" s="53">
        <f>+(SUMIF('[1]2021'!$A:$A,$A235,'[1]2021'!$C:$C)-SUMIF('[1]2021'!$E:$E,$A235,'[1]2021'!$G:$G))/12+J235</f>
        <v>0</v>
      </c>
      <c r="L235" s="53">
        <f>+(SUMIF('[1]2021'!$A:$A,$A235,'[1]2021'!$C:$C)-SUMIF('[1]2021'!$E:$E,$A235,'[1]2021'!$G:$G))/12+K235</f>
        <v>0</v>
      </c>
      <c r="M235" s="53">
        <f>+(SUMIF('[1]2021'!$A:$A,$A235,'[1]2021'!$C:$C)-SUMIF('[1]2021'!$E:$E,$A235,'[1]2021'!$G:$G))/12+L235</f>
        <v>0</v>
      </c>
      <c r="N235" s="53">
        <f>+(SUMIF('[1]2021'!$A:$A,$A235,'[1]2021'!$C:$C)-SUMIF('[1]2021'!$E:$E,$A235,'[1]2021'!$G:$G))/12+M235</f>
        <v>0</v>
      </c>
      <c r="O235" s="53">
        <f>+(SUMIF('[1]2021'!$A:$A,$A235,'[1]2021'!$C:$C)-SUMIF('[1]2021'!$E:$E,$A235,'[1]2021'!$G:$G))/12+N235</f>
        <v>0</v>
      </c>
      <c r="P235" s="53">
        <f>+(SUMIF('[1]2021'!$A:$A,$A235,'[1]2021'!$C:$C)-SUMIF('[1]2021'!$E:$E,$A235,'[1]2021'!$G:$G))/12+O235</f>
        <v>0</v>
      </c>
      <c r="Q235" s="53">
        <f>+(SUMIF('[1]2021'!$A:$A,$A235,'[1]2021'!$C:$C)-SUMIF('[1]2021'!$E:$E,$A235,'[1]2021'!$G:$G))/12+P235</f>
        <v>0</v>
      </c>
      <c r="R235" s="53">
        <f>+(SUMIF('[1]2021'!$A:$A,$A235,'[1]2021'!$C:$C)-SUMIF('[1]2021'!$E:$E,$A235,'[1]2021'!$G:$G))/12+Q235</f>
        <v>0</v>
      </c>
      <c r="S235" s="53">
        <f>+(SUMIF('[1]2021'!$A:$A,$A235,'[1]2021'!$C:$C)-SUMIF('[1]2021'!$E:$E,$A235,'[1]2021'!$G:$G))/12+R235</f>
        <v>0</v>
      </c>
      <c r="T235" s="53">
        <f>+(SUMIF('[1]2021'!$A:$A,$A235,'[1]2021'!$C:$C)-SUMIF('[1]2021'!$E:$E,$A235,'[1]2021'!$G:$G))/12+S235</f>
        <v>0</v>
      </c>
      <c r="U235" s="53" cm="1">
        <f t="array" ref="U235">+INDEX(I235:T235,1,Settings!$C$4)</f>
        <v>0</v>
      </c>
      <c r="V235" s="53" cm="1">
        <f t="array" ref="V235">+INDEX(I235:T235,1,Settings!$C$4)</f>
        <v>0</v>
      </c>
      <c r="W235" s="53"/>
      <c r="X235" s="53">
        <f>V235+SUMIFS(postings!$T:$T,postings!$C:$C,'b-data'!X$2,postings!$D:$D,'b-data'!X$3,postings!$I:$I,'b-data'!$A235)-SUMIFS(postings!$W:$W,postings!$C:$C,'b-data'!X$2,postings!$D:$D,'b-data'!X$3,postings!$M:$M,'b-data'!$A235)</f>
        <v>0</v>
      </c>
      <c r="Y235" s="53">
        <f>X235+SUMIFS(postings!$T:$T,postings!$C:$C,'b-data'!Y$2,postings!$D:$D,'b-data'!Y$3,postings!$I:$I,'b-data'!$A235)-SUMIFS(postings!$W:$W,postings!$C:$C,'b-data'!Y$2,postings!$D:$D,'b-data'!Y$3,postings!$M:$M,'b-data'!$A235)</f>
        <v>0</v>
      </c>
      <c r="Z235" s="53">
        <f>Y235+SUMIFS(postings!$T:$T,postings!$C:$C,'b-data'!Z$2,postings!$D:$D,'b-data'!Z$3,postings!$I:$I,'b-data'!$A235)-SUMIFS(postings!$W:$W,postings!$C:$C,'b-data'!Z$2,postings!$D:$D,'b-data'!Z$3,postings!$M:$M,'b-data'!$A235)</f>
        <v>0</v>
      </c>
      <c r="AA235" s="53">
        <f>Z235+SUMIFS(postings!$T:$T,postings!$C:$C,'b-data'!AA$2,postings!$D:$D,'b-data'!AA$3,postings!$I:$I,'b-data'!$A235)-SUMIFS(postings!$W:$W,postings!$C:$C,'b-data'!AA$2,postings!$D:$D,'b-data'!AA$3,postings!$M:$M,'b-data'!$A235)</f>
        <v>0</v>
      </c>
      <c r="AB235" s="53">
        <f>AA235+SUMIFS(postings!$T:$T,postings!$C:$C,'b-data'!AB$2,postings!$D:$D,'b-data'!AB$3,postings!$I:$I,'b-data'!$A235)-SUMIFS(postings!$W:$W,postings!$C:$C,'b-data'!AB$2,postings!$D:$D,'b-data'!AB$3,postings!$M:$M,'b-data'!$A235)</f>
        <v>0</v>
      </c>
      <c r="AC235" s="53">
        <f>AB235+SUMIFS(postings!$T:$T,postings!$C:$C,'b-data'!AC$2,postings!$D:$D,'b-data'!AC$3,postings!$I:$I,'b-data'!$A235)-SUMIFS(postings!$W:$W,postings!$C:$C,'b-data'!AC$2,postings!$D:$D,'b-data'!AC$3,postings!$M:$M,'b-data'!$A235)</f>
        <v>0</v>
      </c>
      <c r="AD235" s="53">
        <f>AC235+SUMIFS(postings!$T:$T,postings!$C:$C,'b-data'!AD$2,postings!$D:$D,'b-data'!AD$3,postings!$I:$I,'b-data'!$A235)-SUMIFS(postings!$W:$W,postings!$C:$C,'b-data'!AD$2,postings!$D:$D,'b-data'!AD$3,postings!$M:$M,'b-data'!$A235)</f>
        <v>0</v>
      </c>
      <c r="AE235" s="53">
        <f>AD235+SUMIFS(postings!$T:$T,postings!$C:$C,'b-data'!AE$2,postings!$D:$D,'b-data'!AE$3,postings!$I:$I,'b-data'!$A235)-SUMIFS(postings!$W:$W,postings!$C:$C,'b-data'!AE$2,postings!$D:$D,'b-data'!AE$3,postings!$M:$M,'b-data'!$A235)</f>
        <v>0</v>
      </c>
      <c r="AF235" s="53">
        <f>AE235+SUMIFS(postings!$T:$T,postings!$C:$C,'b-data'!AF$2,postings!$D:$D,'b-data'!AF$3,postings!$I:$I,'b-data'!$A235)-SUMIFS(postings!$W:$W,postings!$C:$C,'b-data'!AF$2,postings!$D:$D,'b-data'!AF$3,postings!$M:$M,'b-data'!$A235)</f>
        <v>0</v>
      </c>
      <c r="AG235" s="53">
        <f>AF235+SUMIFS(postings!$T:$T,postings!$C:$C,'b-data'!AG$2,postings!$D:$D,'b-data'!AG$3,postings!$I:$I,'b-data'!$A235)-SUMIFS(postings!$W:$W,postings!$C:$C,'b-data'!AG$2,postings!$D:$D,'b-data'!AG$3,postings!$M:$M,'b-data'!$A235)</f>
        <v>0</v>
      </c>
      <c r="AH235" s="53">
        <f>AG235+SUMIFS(postings!$T:$T,postings!$C:$C,'b-data'!AH$2,postings!$D:$D,'b-data'!AH$3,postings!$I:$I,'b-data'!$A235)-SUMIFS(postings!$W:$W,postings!$C:$C,'b-data'!AH$2,postings!$D:$D,'b-data'!AH$3,postings!$M:$M,'b-data'!$A235)</f>
        <v>0</v>
      </c>
      <c r="AI235" s="53">
        <f>AH235+SUMIFS(postings!$T:$T,postings!$C:$C,'b-data'!AI$2,postings!$D:$D,'b-data'!AI$3,postings!$I:$I,'b-data'!$A235)-SUMIFS(postings!$W:$W,postings!$C:$C,'b-data'!AI$2,postings!$D:$D,'b-data'!AI$3,postings!$M:$M,'b-data'!$A235)</f>
        <v>0</v>
      </c>
      <c r="AJ235" s="53" cm="1">
        <f t="array" ref="AJ235">+INDEX(X235:AI235,1,Settings!$C$4)</f>
        <v>0</v>
      </c>
      <c r="AK235" s="53" cm="1">
        <f t="array" ref="AK235">+INDEX(X235:AI235,1,Settings!$C$4)</f>
        <v>0</v>
      </c>
      <c r="AL235" s="53"/>
      <c r="AM235" s="53">
        <f t="shared" si="405"/>
        <v>0</v>
      </c>
      <c r="AN235" s="53">
        <f t="shared" ref="AN235:AX235" si="486">+AM235</f>
        <v>0</v>
      </c>
      <c r="AO235" s="53">
        <f t="shared" si="486"/>
        <v>0</v>
      </c>
      <c r="AP235" s="53">
        <f t="shared" si="486"/>
        <v>0</v>
      </c>
      <c r="AQ235" s="53">
        <f t="shared" si="486"/>
        <v>0</v>
      </c>
      <c r="AR235" s="53">
        <f t="shared" si="486"/>
        <v>0</v>
      </c>
      <c r="AS235" s="53">
        <f t="shared" si="486"/>
        <v>0</v>
      </c>
      <c r="AT235" s="53">
        <f t="shared" si="486"/>
        <v>0</v>
      </c>
      <c r="AU235" s="53">
        <f t="shared" si="486"/>
        <v>0</v>
      </c>
      <c r="AV235" s="53">
        <f t="shared" si="486"/>
        <v>0</v>
      </c>
      <c r="AW235" s="53">
        <f t="shared" si="486"/>
        <v>0</v>
      </c>
      <c r="AX235" s="53">
        <f t="shared" si="486"/>
        <v>0</v>
      </c>
      <c r="AY235" s="53" cm="1">
        <f t="array" ref="AY235">+INDEX(AM235:AX235,1,Settings!$C$4)</f>
        <v>0</v>
      </c>
      <c r="AZ235" s="53">
        <f t="shared" si="407"/>
        <v>0</v>
      </c>
      <c r="BA235" s="53"/>
      <c r="BB235" s="53">
        <f t="shared" si="408"/>
        <v>0</v>
      </c>
      <c r="BC235" s="53">
        <f t="shared" ref="BC235:BN235" si="487">+BB235</f>
        <v>0</v>
      </c>
      <c r="BD235" s="53">
        <f t="shared" si="487"/>
        <v>0</v>
      </c>
      <c r="BE235" s="53">
        <f t="shared" si="487"/>
        <v>0</v>
      </c>
      <c r="BF235" s="53">
        <f t="shared" si="487"/>
        <v>0</v>
      </c>
      <c r="BG235" s="53">
        <f t="shared" si="487"/>
        <v>0</v>
      </c>
      <c r="BH235" s="53">
        <f t="shared" si="487"/>
        <v>0</v>
      </c>
      <c r="BI235" s="53">
        <f t="shared" si="487"/>
        <v>0</v>
      </c>
      <c r="BJ235" s="53">
        <f t="shared" si="487"/>
        <v>0</v>
      </c>
      <c r="BK235" s="53">
        <f t="shared" si="487"/>
        <v>0</v>
      </c>
      <c r="BL235" s="53">
        <f t="shared" si="487"/>
        <v>0</v>
      </c>
      <c r="BM235" s="53">
        <f t="shared" si="487"/>
        <v>0</v>
      </c>
      <c r="BN235" s="53">
        <f t="shared" si="487"/>
        <v>0</v>
      </c>
      <c r="BO235" s="53"/>
      <c r="BP235" s="53">
        <f t="shared" si="410"/>
        <v>0</v>
      </c>
      <c r="BQ235" s="53"/>
      <c r="BR235" s="53">
        <f t="shared" si="411"/>
        <v>0</v>
      </c>
    </row>
    <row r="236" spans="1:70" x14ac:dyDescent="0.2">
      <c r="A236" s="6">
        <v>1564</v>
      </c>
      <c r="B236" s="6" t="str">
        <f>+VLOOKUP(A236,masterfile!B:C,2,FALSE)</f>
        <v>Aufzuteilende Vorsteuer 5%</v>
      </c>
      <c r="D236" s="53">
        <f>+SUMIF('[1]2017'!$A:$A,$A236,'[1]2017'!$C:$C)-SUMIF('[1]2017'!$E:$E,$A236,'[1]2017'!$G:$G)</f>
        <v>0</v>
      </c>
      <c r="E236" s="53">
        <f>+SUMIF('[1]2018'!$A:$A,$A236,'[1]2018'!$C:$C)-SUMIF('[1]2018'!$E:$E,$A236,'[1]2018'!$G:$G)+D236</f>
        <v>0</v>
      </c>
      <c r="F236" s="53">
        <f>+SUMIF('[1]2019'!$A:$A,$A236,'[1]2019'!$C:$C)-SUMIF('[1]2019'!$E:$E,$A236,'[1]2019'!$G:$G)+E236</f>
        <v>0</v>
      </c>
      <c r="G236" s="53">
        <f>+SUMIF('[1]2020'!$A:$A,$A236,'[1]2020'!$C:$C)-SUMIF('[1]2020'!$E:$E,$A236,'[1]2020'!$G:$G)+F236</f>
        <v>0</v>
      </c>
      <c r="H236" s="53"/>
      <c r="I236" s="53">
        <f>+(SUMIF('[1]2021'!$A:$A,$A236,'[1]2021'!$C:$C)-SUMIF('[1]2021'!$E:$E,$A236,'[1]2021'!$G:$G))/12+G236</f>
        <v>0</v>
      </c>
      <c r="J236" s="53">
        <f>+(SUMIF('[1]2021'!$A:$A,$A236,'[1]2021'!$C:$C)-SUMIF('[1]2021'!$E:$E,$A236,'[1]2021'!$G:$G))/12+I236</f>
        <v>0</v>
      </c>
      <c r="K236" s="53">
        <f>+(SUMIF('[1]2021'!$A:$A,$A236,'[1]2021'!$C:$C)-SUMIF('[1]2021'!$E:$E,$A236,'[1]2021'!$G:$G))/12+J236</f>
        <v>0</v>
      </c>
      <c r="L236" s="53">
        <f>+(SUMIF('[1]2021'!$A:$A,$A236,'[1]2021'!$C:$C)-SUMIF('[1]2021'!$E:$E,$A236,'[1]2021'!$G:$G))/12+K236</f>
        <v>0</v>
      </c>
      <c r="M236" s="53">
        <f>+(SUMIF('[1]2021'!$A:$A,$A236,'[1]2021'!$C:$C)-SUMIF('[1]2021'!$E:$E,$A236,'[1]2021'!$G:$G))/12+L236</f>
        <v>0</v>
      </c>
      <c r="N236" s="53">
        <f>+(SUMIF('[1]2021'!$A:$A,$A236,'[1]2021'!$C:$C)-SUMIF('[1]2021'!$E:$E,$A236,'[1]2021'!$G:$G))/12+M236</f>
        <v>0</v>
      </c>
      <c r="O236" s="53">
        <f>+(SUMIF('[1]2021'!$A:$A,$A236,'[1]2021'!$C:$C)-SUMIF('[1]2021'!$E:$E,$A236,'[1]2021'!$G:$G))/12+N236</f>
        <v>0</v>
      </c>
      <c r="P236" s="53">
        <f>+(SUMIF('[1]2021'!$A:$A,$A236,'[1]2021'!$C:$C)-SUMIF('[1]2021'!$E:$E,$A236,'[1]2021'!$G:$G))/12+O236</f>
        <v>0</v>
      </c>
      <c r="Q236" s="53">
        <f>+(SUMIF('[1]2021'!$A:$A,$A236,'[1]2021'!$C:$C)-SUMIF('[1]2021'!$E:$E,$A236,'[1]2021'!$G:$G))/12+P236</f>
        <v>0</v>
      </c>
      <c r="R236" s="53">
        <f>+(SUMIF('[1]2021'!$A:$A,$A236,'[1]2021'!$C:$C)-SUMIF('[1]2021'!$E:$E,$A236,'[1]2021'!$G:$G))/12+Q236</f>
        <v>0</v>
      </c>
      <c r="S236" s="53">
        <f>+(SUMIF('[1]2021'!$A:$A,$A236,'[1]2021'!$C:$C)-SUMIF('[1]2021'!$E:$E,$A236,'[1]2021'!$G:$G))/12+R236</f>
        <v>0</v>
      </c>
      <c r="T236" s="53">
        <f>+(SUMIF('[1]2021'!$A:$A,$A236,'[1]2021'!$C:$C)-SUMIF('[1]2021'!$E:$E,$A236,'[1]2021'!$G:$G))/12+S236</f>
        <v>0</v>
      </c>
      <c r="U236" s="53" cm="1">
        <f t="array" ref="U236">+INDEX(I236:T236,1,Settings!$C$4)</f>
        <v>0</v>
      </c>
      <c r="V236" s="53" cm="1">
        <f t="array" ref="V236">+INDEX(I236:T236,1,Settings!$C$4)</f>
        <v>0</v>
      </c>
      <c r="W236" s="53"/>
      <c r="X236" s="53">
        <f>V236+SUMIFS(postings!$T:$T,postings!$C:$C,'b-data'!X$2,postings!$D:$D,'b-data'!X$3,postings!$I:$I,'b-data'!$A236)-SUMIFS(postings!$W:$W,postings!$C:$C,'b-data'!X$2,postings!$D:$D,'b-data'!X$3,postings!$M:$M,'b-data'!$A236)</f>
        <v>0</v>
      </c>
      <c r="Y236" s="53">
        <f>X236+SUMIFS(postings!$T:$T,postings!$C:$C,'b-data'!Y$2,postings!$D:$D,'b-data'!Y$3,postings!$I:$I,'b-data'!$A236)-SUMIFS(postings!$W:$W,postings!$C:$C,'b-data'!Y$2,postings!$D:$D,'b-data'!Y$3,postings!$M:$M,'b-data'!$A236)</f>
        <v>0</v>
      </c>
      <c r="Z236" s="53">
        <f>Y236+SUMIFS(postings!$T:$T,postings!$C:$C,'b-data'!Z$2,postings!$D:$D,'b-data'!Z$3,postings!$I:$I,'b-data'!$A236)-SUMIFS(postings!$W:$W,postings!$C:$C,'b-data'!Z$2,postings!$D:$D,'b-data'!Z$3,postings!$M:$M,'b-data'!$A236)</f>
        <v>0</v>
      </c>
      <c r="AA236" s="53">
        <f>Z236+SUMIFS(postings!$T:$T,postings!$C:$C,'b-data'!AA$2,postings!$D:$D,'b-data'!AA$3,postings!$I:$I,'b-data'!$A236)-SUMIFS(postings!$W:$W,postings!$C:$C,'b-data'!AA$2,postings!$D:$D,'b-data'!AA$3,postings!$M:$M,'b-data'!$A236)</f>
        <v>0</v>
      </c>
      <c r="AB236" s="53">
        <f>AA236+SUMIFS(postings!$T:$T,postings!$C:$C,'b-data'!AB$2,postings!$D:$D,'b-data'!AB$3,postings!$I:$I,'b-data'!$A236)-SUMIFS(postings!$W:$W,postings!$C:$C,'b-data'!AB$2,postings!$D:$D,'b-data'!AB$3,postings!$M:$M,'b-data'!$A236)</f>
        <v>0</v>
      </c>
      <c r="AC236" s="53">
        <f>AB236+SUMIFS(postings!$T:$T,postings!$C:$C,'b-data'!AC$2,postings!$D:$D,'b-data'!AC$3,postings!$I:$I,'b-data'!$A236)-SUMIFS(postings!$W:$W,postings!$C:$C,'b-data'!AC$2,postings!$D:$D,'b-data'!AC$3,postings!$M:$M,'b-data'!$A236)</f>
        <v>0</v>
      </c>
      <c r="AD236" s="53">
        <f>AC236+SUMIFS(postings!$T:$T,postings!$C:$C,'b-data'!AD$2,postings!$D:$D,'b-data'!AD$3,postings!$I:$I,'b-data'!$A236)-SUMIFS(postings!$W:$W,postings!$C:$C,'b-data'!AD$2,postings!$D:$D,'b-data'!AD$3,postings!$M:$M,'b-data'!$A236)</f>
        <v>0</v>
      </c>
      <c r="AE236" s="53">
        <f>AD236+SUMIFS(postings!$T:$T,postings!$C:$C,'b-data'!AE$2,postings!$D:$D,'b-data'!AE$3,postings!$I:$I,'b-data'!$A236)-SUMIFS(postings!$W:$W,postings!$C:$C,'b-data'!AE$2,postings!$D:$D,'b-data'!AE$3,postings!$M:$M,'b-data'!$A236)</f>
        <v>0</v>
      </c>
      <c r="AF236" s="53">
        <f>AE236+SUMIFS(postings!$T:$T,postings!$C:$C,'b-data'!AF$2,postings!$D:$D,'b-data'!AF$3,postings!$I:$I,'b-data'!$A236)-SUMIFS(postings!$W:$W,postings!$C:$C,'b-data'!AF$2,postings!$D:$D,'b-data'!AF$3,postings!$M:$M,'b-data'!$A236)</f>
        <v>0</v>
      </c>
      <c r="AG236" s="53">
        <f>AF236+SUMIFS(postings!$T:$T,postings!$C:$C,'b-data'!AG$2,postings!$D:$D,'b-data'!AG$3,postings!$I:$I,'b-data'!$A236)-SUMIFS(postings!$W:$W,postings!$C:$C,'b-data'!AG$2,postings!$D:$D,'b-data'!AG$3,postings!$M:$M,'b-data'!$A236)</f>
        <v>0</v>
      </c>
      <c r="AH236" s="53">
        <f>AG236+SUMIFS(postings!$T:$T,postings!$C:$C,'b-data'!AH$2,postings!$D:$D,'b-data'!AH$3,postings!$I:$I,'b-data'!$A236)-SUMIFS(postings!$W:$W,postings!$C:$C,'b-data'!AH$2,postings!$D:$D,'b-data'!AH$3,postings!$M:$M,'b-data'!$A236)</f>
        <v>0</v>
      </c>
      <c r="AI236" s="53">
        <f>AH236+SUMIFS(postings!$T:$T,postings!$C:$C,'b-data'!AI$2,postings!$D:$D,'b-data'!AI$3,postings!$I:$I,'b-data'!$A236)-SUMIFS(postings!$W:$W,postings!$C:$C,'b-data'!AI$2,postings!$D:$D,'b-data'!AI$3,postings!$M:$M,'b-data'!$A236)</f>
        <v>0</v>
      </c>
      <c r="AJ236" s="53" cm="1">
        <f t="array" ref="AJ236">+INDEX(X236:AI236,1,Settings!$C$4)</f>
        <v>0</v>
      </c>
      <c r="AK236" s="53" cm="1">
        <f t="array" ref="AK236">+INDEX(X236:AI236,1,Settings!$C$4)</f>
        <v>0</v>
      </c>
      <c r="AL236" s="53"/>
      <c r="AM236" s="53">
        <f t="shared" si="405"/>
        <v>0</v>
      </c>
      <c r="AN236" s="53">
        <f t="shared" ref="AN236:AX236" si="488">+AM236</f>
        <v>0</v>
      </c>
      <c r="AO236" s="53">
        <f t="shared" si="488"/>
        <v>0</v>
      </c>
      <c r="AP236" s="53">
        <f t="shared" si="488"/>
        <v>0</v>
      </c>
      <c r="AQ236" s="53">
        <f t="shared" si="488"/>
        <v>0</v>
      </c>
      <c r="AR236" s="53">
        <f t="shared" si="488"/>
        <v>0</v>
      </c>
      <c r="AS236" s="53">
        <f t="shared" si="488"/>
        <v>0</v>
      </c>
      <c r="AT236" s="53">
        <f t="shared" si="488"/>
        <v>0</v>
      </c>
      <c r="AU236" s="53">
        <f t="shared" si="488"/>
        <v>0</v>
      </c>
      <c r="AV236" s="53">
        <f t="shared" si="488"/>
        <v>0</v>
      </c>
      <c r="AW236" s="53">
        <f t="shared" si="488"/>
        <v>0</v>
      </c>
      <c r="AX236" s="53">
        <f t="shared" si="488"/>
        <v>0</v>
      </c>
      <c r="AY236" s="53" cm="1">
        <f t="array" ref="AY236">+INDEX(AM236:AX236,1,Settings!$C$4)</f>
        <v>0</v>
      </c>
      <c r="AZ236" s="53">
        <f t="shared" si="407"/>
        <v>0</v>
      </c>
      <c r="BA236" s="53"/>
      <c r="BB236" s="53">
        <f t="shared" si="408"/>
        <v>0</v>
      </c>
      <c r="BC236" s="53">
        <f t="shared" ref="BC236:BN236" si="489">+BB236</f>
        <v>0</v>
      </c>
      <c r="BD236" s="53">
        <f t="shared" si="489"/>
        <v>0</v>
      </c>
      <c r="BE236" s="53">
        <f t="shared" si="489"/>
        <v>0</v>
      </c>
      <c r="BF236" s="53">
        <f t="shared" si="489"/>
        <v>0</v>
      </c>
      <c r="BG236" s="53">
        <f t="shared" si="489"/>
        <v>0</v>
      </c>
      <c r="BH236" s="53">
        <f t="shared" si="489"/>
        <v>0</v>
      </c>
      <c r="BI236" s="53">
        <f t="shared" si="489"/>
        <v>0</v>
      </c>
      <c r="BJ236" s="53">
        <f t="shared" si="489"/>
        <v>0</v>
      </c>
      <c r="BK236" s="53">
        <f t="shared" si="489"/>
        <v>0</v>
      </c>
      <c r="BL236" s="53">
        <f t="shared" si="489"/>
        <v>0</v>
      </c>
      <c r="BM236" s="53">
        <f t="shared" si="489"/>
        <v>0</v>
      </c>
      <c r="BN236" s="53">
        <f t="shared" si="489"/>
        <v>0</v>
      </c>
      <c r="BO236" s="53"/>
      <c r="BP236" s="53">
        <f t="shared" si="410"/>
        <v>0</v>
      </c>
      <c r="BQ236" s="53"/>
      <c r="BR236" s="53">
        <f t="shared" si="411"/>
        <v>0</v>
      </c>
    </row>
    <row r="237" spans="1:70" x14ac:dyDescent="0.2">
      <c r="A237" s="6">
        <v>1565</v>
      </c>
      <c r="B237" s="6" t="str">
        <f>+VLOOKUP(A237,masterfile!B:C,2,FALSE)</f>
        <v>Aufzuteilende Vorsteuer 16%</v>
      </c>
      <c r="D237" s="53">
        <f>+SUMIF('[1]2017'!$A:$A,$A237,'[1]2017'!$C:$C)-SUMIF('[1]2017'!$E:$E,$A237,'[1]2017'!$G:$G)</f>
        <v>0</v>
      </c>
      <c r="E237" s="53">
        <f>+SUMIF('[1]2018'!$A:$A,$A237,'[1]2018'!$C:$C)-SUMIF('[1]2018'!$E:$E,$A237,'[1]2018'!$G:$G)+D237</f>
        <v>0</v>
      </c>
      <c r="F237" s="53">
        <f>+SUMIF('[1]2019'!$A:$A,$A237,'[1]2019'!$C:$C)-SUMIF('[1]2019'!$E:$E,$A237,'[1]2019'!$G:$G)+E237</f>
        <v>0</v>
      </c>
      <c r="G237" s="53">
        <f>+SUMIF('[1]2020'!$A:$A,$A237,'[1]2020'!$C:$C)-SUMIF('[1]2020'!$E:$E,$A237,'[1]2020'!$G:$G)+F237</f>
        <v>0</v>
      </c>
      <c r="H237" s="53"/>
      <c r="I237" s="53">
        <f>+(SUMIF('[1]2021'!$A:$A,$A237,'[1]2021'!$C:$C)-SUMIF('[1]2021'!$E:$E,$A237,'[1]2021'!$G:$G))/12+G237</f>
        <v>0</v>
      </c>
      <c r="J237" s="53">
        <f>+(SUMIF('[1]2021'!$A:$A,$A237,'[1]2021'!$C:$C)-SUMIF('[1]2021'!$E:$E,$A237,'[1]2021'!$G:$G))/12+I237</f>
        <v>0</v>
      </c>
      <c r="K237" s="53">
        <f>+(SUMIF('[1]2021'!$A:$A,$A237,'[1]2021'!$C:$C)-SUMIF('[1]2021'!$E:$E,$A237,'[1]2021'!$G:$G))/12+J237</f>
        <v>0</v>
      </c>
      <c r="L237" s="53">
        <f>+(SUMIF('[1]2021'!$A:$A,$A237,'[1]2021'!$C:$C)-SUMIF('[1]2021'!$E:$E,$A237,'[1]2021'!$G:$G))/12+K237</f>
        <v>0</v>
      </c>
      <c r="M237" s="53">
        <f>+(SUMIF('[1]2021'!$A:$A,$A237,'[1]2021'!$C:$C)-SUMIF('[1]2021'!$E:$E,$A237,'[1]2021'!$G:$G))/12+L237</f>
        <v>0</v>
      </c>
      <c r="N237" s="53">
        <f>+(SUMIF('[1]2021'!$A:$A,$A237,'[1]2021'!$C:$C)-SUMIF('[1]2021'!$E:$E,$A237,'[1]2021'!$G:$G))/12+M237</f>
        <v>0</v>
      </c>
      <c r="O237" s="53">
        <f>+(SUMIF('[1]2021'!$A:$A,$A237,'[1]2021'!$C:$C)-SUMIF('[1]2021'!$E:$E,$A237,'[1]2021'!$G:$G))/12+N237</f>
        <v>0</v>
      </c>
      <c r="P237" s="53">
        <f>+(SUMIF('[1]2021'!$A:$A,$A237,'[1]2021'!$C:$C)-SUMIF('[1]2021'!$E:$E,$A237,'[1]2021'!$G:$G))/12+O237</f>
        <v>0</v>
      </c>
      <c r="Q237" s="53">
        <f>+(SUMIF('[1]2021'!$A:$A,$A237,'[1]2021'!$C:$C)-SUMIF('[1]2021'!$E:$E,$A237,'[1]2021'!$G:$G))/12+P237</f>
        <v>0</v>
      </c>
      <c r="R237" s="53">
        <f>+(SUMIF('[1]2021'!$A:$A,$A237,'[1]2021'!$C:$C)-SUMIF('[1]2021'!$E:$E,$A237,'[1]2021'!$G:$G))/12+Q237</f>
        <v>0</v>
      </c>
      <c r="S237" s="53">
        <f>+(SUMIF('[1]2021'!$A:$A,$A237,'[1]2021'!$C:$C)-SUMIF('[1]2021'!$E:$E,$A237,'[1]2021'!$G:$G))/12+R237</f>
        <v>0</v>
      </c>
      <c r="T237" s="53">
        <f>+(SUMIF('[1]2021'!$A:$A,$A237,'[1]2021'!$C:$C)-SUMIF('[1]2021'!$E:$E,$A237,'[1]2021'!$G:$G))/12+S237</f>
        <v>0</v>
      </c>
      <c r="U237" s="53" cm="1">
        <f t="array" ref="U237">+INDEX(I237:T237,1,Settings!$C$4)</f>
        <v>0</v>
      </c>
      <c r="V237" s="53" cm="1">
        <f t="array" ref="V237">+INDEX(I237:T237,1,Settings!$C$4)</f>
        <v>0</v>
      </c>
      <c r="W237" s="53"/>
      <c r="X237" s="53">
        <f>V237+SUMIFS(postings!$T:$T,postings!$C:$C,'b-data'!X$2,postings!$D:$D,'b-data'!X$3,postings!$I:$I,'b-data'!$A237)-SUMIFS(postings!$W:$W,postings!$C:$C,'b-data'!X$2,postings!$D:$D,'b-data'!X$3,postings!$M:$M,'b-data'!$A237)</f>
        <v>0</v>
      </c>
      <c r="Y237" s="53">
        <f>X237+SUMIFS(postings!$T:$T,postings!$C:$C,'b-data'!Y$2,postings!$D:$D,'b-data'!Y$3,postings!$I:$I,'b-data'!$A237)-SUMIFS(postings!$W:$W,postings!$C:$C,'b-data'!Y$2,postings!$D:$D,'b-data'!Y$3,postings!$M:$M,'b-data'!$A237)</f>
        <v>0</v>
      </c>
      <c r="Z237" s="53">
        <f>Y237+SUMIFS(postings!$T:$T,postings!$C:$C,'b-data'!Z$2,postings!$D:$D,'b-data'!Z$3,postings!$I:$I,'b-data'!$A237)-SUMIFS(postings!$W:$W,postings!$C:$C,'b-data'!Z$2,postings!$D:$D,'b-data'!Z$3,postings!$M:$M,'b-data'!$A237)</f>
        <v>0</v>
      </c>
      <c r="AA237" s="53">
        <f>Z237+SUMIFS(postings!$T:$T,postings!$C:$C,'b-data'!AA$2,postings!$D:$D,'b-data'!AA$3,postings!$I:$I,'b-data'!$A237)-SUMIFS(postings!$W:$W,postings!$C:$C,'b-data'!AA$2,postings!$D:$D,'b-data'!AA$3,postings!$M:$M,'b-data'!$A237)</f>
        <v>0</v>
      </c>
      <c r="AB237" s="53">
        <f>AA237+SUMIFS(postings!$T:$T,postings!$C:$C,'b-data'!AB$2,postings!$D:$D,'b-data'!AB$3,postings!$I:$I,'b-data'!$A237)-SUMIFS(postings!$W:$W,postings!$C:$C,'b-data'!AB$2,postings!$D:$D,'b-data'!AB$3,postings!$M:$M,'b-data'!$A237)</f>
        <v>0</v>
      </c>
      <c r="AC237" s="53">
        <f>AB237+SUMIFS(postings!$T:$T,postings!$C:$C,'b-data'!AC$2,postings!$D:$D,'b-data'!AC$3,postings!$I:$I,'b-data'!$A237)-SUMIFS(postings!$W:$W,postings!$C:$C,'b-data'!AC$2,postings!$D:$D,'b-data'!AC$3,postings!$M:$M,'b-data'!$A237)</f>
        <v>0</v>
      </c>
      <c r="AD237" s="53">
        <f>AC237+SUMIFS(postings!$T:$T,postings!$C:$C,'b-data'!AD$2,postings!$D:$D,'b-data'!AD$3,postings!$I:$I,'b-data'!$A237)-SUMIFS(postings!$W:$W,postings!$C:$C,'b-data'!AD$2,postings!$D:$D,'b-data'!AD$3,postings!$M:$M,'b-data'!$A237)</f>
        <v>0</v>
      </c>
      <c r="AE237" s="53">
        <f>AD237+SUMIFS(postings!$T:$T,postings!$C:$C,'b-data'!AE$2,postings!$D:$D,'b-data'!AE$3,postings!$I:$I,'b-data'!$A237)-SUMIFS(postings!$W:$W,postings!$C:$C,'b-data'!AE$2,postings!$D:$D,'b-data'!AE$3,postings!$M:$M,'b-data'!$A237)</f>
        <v>0</v>
      </c>
      <c r="AF237" s="53">
        <f>AE237+SUMIFS(postings!$T:$T,postings!$C:$C,'b-data'!AF$2,postings!$D:$D,'b-data'!AF$3,postings!$I:$I,'b-data'!$A237)-SUMIFS(postings!$W:$W,postings!$C:$C,'b-data'!AF$2,postings!$D:$D,'b-data'!AF$3,postings!$M:$M,'b-data'!$A237)</f>
        <v>0</v>
      </c>
      <c r="AG237" s="53">
        <f>AF237+SUMIFS(postings!$T:$T,postings!$C:$C,'b-data'!AG$2,postings!$D:$D,'b-data'!AG$3,postings!$I:$I,'b-data'!$A237)-SUMIFS(postings!$W:$W,postings!$C:$C,'b-data'!AG$2,postings!$D:$D,'b-data'!AG$3,postings!$M:$M,'b-data'!$A237)</f>
        <v>0</v>
      </c>
      <c r="AH237" s="53">
        <f>AG237+SUMIFS(postings!$T:$T,postings!$C:$C,'b-data'!AH$2,postings!$D:$D,'b-data'!AH$3,postings!$I:$I,'b-data'!$A237)-SUMIFS(postings!$W:$W,postings!$C:$C,'b-data'!AH$2,postings!$D:$D,'b-data'!AH$3,postings!$M:$M,'b-data'!$A237)</f>
        <v>0</v>
      </c>
      <c r="AI237" s="53">
        <f>AH237+SUMIFS(postings!$T:$T,postings!$C:$C,'b-data'!AI$2,postings!$D:$D,'b-data'!AI$3,postings!$I:$I,'b-data'!$A237)-SUMIFS(postings!$W:$W,postings!$C:$C,'b-data'!AI$2,postings!$D:$D,'b-data'!AI$3,postings!$M:$M,'b-data'!$A237)</f>
        <v>0</v>
      </c>
      <c r="AJ237" s="53" cm="1">
        <f t="array" ref="AJ237">+INDEX(X237:AI237,1,Settings!$C$4)</f>
        <v>0</v>
      </c>
      <c r="AK237" s="53" cm="1">
        <f t="array" ref="AK237">+INDEX(X237:AI237,1,Settings!$C$4)</f>
        <v>0</v>
      </c>
      <c r="AL237" s="53"/>
      <c r="AM237" s="53">
        <f t="shared" si="405"/>
        <v>0</v>
      </c>
      <c r="AN237" s="53">
        <f t="shared" ref="AN237:AX237" si="490">+AM237</f>
        <v>0</v>
      </c>
      <c r="AO237" s="53">
        <f t="shared" si="490"/>
        <v>0</v>
      </c>
      <c r="AP237" s="53">
        <f t="shared" si="490"/>
        <v>0</v>
      </c>
      <c r="AQ237" s="53">
        <f t="shared" si="490"/>
        <v>0</v>
      </c>
      <c r="AR237" s="53">
        <f t="shared" si="490"/>
        <v>0</v>
      </c>
      <c r="AS237" s="53">
        <f t="shared" si="490"/>
        <v>0</v>
      </c>
      <c r="AT237" s="53">
        <f t="shared" si="490"/>
        <v>0</v>
      </c>
      <c r="AU237" s="53">
        <f t="shared" si="490"/>
        <v>0</v>
      </c>
      <c r="AV237" s="53">
        <f t="shared" si="490"/>
        <v>0</v>
      </c>
      <c r="AW237" s="53">
        <f t="shared" si="490"/>
        <v>0</v>
      </c>
      <c r="AX237" s="53">
        <f t="shared" si="490"/>
        <v>0</v>
      </c>
      <c r="AY237" s="53" cm="1">
        <f t="array" ref="AY237">+INDEX(AM237:AX237,1,Settings!$C$4)</f>
        <v>0</v>
      </c>
      <c r="AZ237" s="53">
        <f t="shared" si="407"/>
        <v>0</v>
      </c>
      <c r="BA237" s="53"/>
      <c r="BB237" s="53">
        <f t="shared" si="408"/>
        <v>0</v>
      </c>
      <c r="BC237" s="53">
        <f t="shared" ref="BC237:BN237" si="491">+BB237</f>
        <v>0</v>
      </c>
      <c r="BD237" s="53">
        <f t="shared" si="491"/>
        <v>0</v>
      </c>
      <c r="BE237" s="53">
        <f t="shared" si="491"/>
        <v>0</v>
      </c>
      <c r="BF237" s="53">
        <f t="shared" si="491"/>
        <v>0</v>
      </c>
      <c r="BG237" s="53">
        <f t="shared" si="491"/>
        <v>0</v>
      </c>
      <c r="BH237" s="53">
        <f t="shared" si="491"/>
        <v>0</v>
      </c>
      <c r="BI237" s="53">
        <f t="shared" si="491"/>
        <v>0</v>
      </c>
      <c r="BJ237" s="53">
        <f t="shared" si="491"/>
        <v>0</v>
      </c>
      <c r="BK237" s="53">
        <f t="shared" si="491"/>
        <v>0</v>
      </c>
      <c r="BL237" s="53">
        <f t="shared" si="491"/>
        <v>0</v>
      </c>
      <c r="BM237" s="53">
        <f t="shared" si="491"/>
        <v>0</v>
      </c>
      <c r="BN237" s="53">
        <f t="shared" si="491"/>
        <v>0</v>
      </c>
      <c r="BO237" s="53"/>
      <c r="BP237" s="53">
        <f t="shared" si="410"/>
        <v>0</v>
      </c>
      <c r="BQ237" s="53"/>
      <c r="BR237" s="53">
        <f t="shared" si="411"/>
        <v>0</v>
      </c>
    </row>
    <row r="238" spans="1:70" x14ac:dyDescent="0.2">
      <c r="A238" s="6">
        <v>1566</v>
      </c>
      <c r="B238" s="6" t="str">
        <f>+VLOOKUP(A238,masterfile!B:C,2,FALSE)</f>
        <v>Aufzuteilende Vorsteuer 19%</v>
      </c>
      <c r="D238" s="53">
        <f>+SUMIF('[1]2017'!$A:$A,$A238,'[1]2017'!$C:$C)-SUMIF('[1]2017'!$E:$E,$A238,'[1]2017'!$G:$G)</f>
        <v>0</v>
      </c>
      <c r="E238" s="53">
        <f>+SUMIF('[1]2018'!$A:$A,$A238,'[1]2018'!$C:$C)-SUMIF('[1]2018'!$E:$E,$A238,'[1]2018'!$G:$G)+D238</f>
        <v>0</v>
      </c>
      <c r="F238" s="53">
        <f>+SUMIF('[1]2019'!$A:$A,$A238,'[1]2019'!$C:$C)-SUMIF('[1]2019'!$E:$E,$A238,'[1]2019'!$G:$G)+E238</f>
        <v>0</v>
      </c>
      <c r="G238" s="53">
        <f>+SUMIF('[1]2020'!$A:$A,$A238,'[1]2020'!$C:$C)-SUMIF('[1]2020'!$E:$E,$A238,'[1]2020'!$G:$G)+F238</f>
        <v>0</v>
      </c>
      <c r="H238" s="53"/>
      <c r="I238" s="53">
        <f>+(SUMIF('[1]2021'!$A:$A,$A238,'[1]2021'!$C:$C)-SUMIF('[1]2021'!$E:$E,$A238,'[1]2021'!$G:$G))/12+G238</f>
        <v>0</v>
      </c>
      <c r="J238" s="53">
        <f>+(SUMIF('[1]2021'!$A:$A,$A238,'[1]2021'!$C:$C)-SUMIF('[1]2021'!$E:$E,$A238,'[1]2021'!$G:$G))/12+I238</f>
        <v>0</v>
      </c>
      <c r="K238" s="53">
        <f>+(SUMIF('[1]2021'!$A:$A,$A238,'[1]2021'!$C:$C)-SUMIF('[1]2021'!$E:$E,$A238,'[1]2021'!$G:$G))/12+J238</f>
        <v>0</v>
      </c>
      <c r="L238" s="53">
        <f>+(SUMIF('[1]2021'!$A:$A,$A238,'[1]2021'!$C:$C)-SUMIF('[1]2021'!$E:$E,$A238,'[1]2021'!$G:$G))/12+K238</f>
        <v>0</v>
      </c>
      <c r="M238" s="53">
        <f>+(SUMIF('[1]2021'!$A:$A,$A238,'[1]2021'!$C:$C)-SUMIF('[1]2021'!$E:$E,$A238,'[1]2021'!$G:$G))/12+L238</f>
        <v>0</v>
      </c>
      <c r="N238" s="53">
        <f>+(SUMIF('[1]2021'!$A:$A,$A238,'[1]2021'!$C:$C)-SUMIF('[1]2021'!$E:$E,$A238,'[1]2021'!$G:$G))/12+M238</f>
        <v>0</v>
      </c>
      <c r="O238" s="53">
        <f>+(SUMIF('[1]2021'!$A:$A,$A238,'[1]2021'!$C:$C)-SUMIF('[1]2021'!$E:$E,$A238,'[1]2021'!$G:$G))/12+N238</f>
        <v>0</v>
      </c>
      <c r="P238" s="53">
        <f>+(SUMIF('[1]2021'!$A:$A,$A238,'[1]2021'!$C:$C)-SUMIF('[1]2021'!$E:$E,$A238,'[1]2021'!$G:$G))/12+O238</f>
        <v>0</v>
      </c>
      <c r="Q238" s="53">
        <f>+(SUMIF('[1]2021'!$A:$A,$A238,'[1]2021'!$C:$C)-SUMIF('[1]2021'!$E:$E,$A238,'[1]2021'!$G:$G))/12+P238</f>
        <v>0</v>
      </c>
      <c r="R238" s="53">
        <f>+(SUMIF('[1]2021'!$A:$A,$A238,'[1]2021'!$C:$C)-SUMIF('[1]2021'!$E:$E,$A238,'[1]2021'!$G:$G))/12+Q238</f>
        <v>0</v>
      </c>
      <c r="S238" s="53">
        <f>+(SUMIF('[1]2021'!$A:$A,$A238,'[1]2021'!$C:$C)-SUMIF('[1]2021'!$E:$E,$A238,'[1]2021'!$G:$G))/12+R238</f>
        <v>0</v>
      </c>
      <c r="T238" s="53">
        <f>+(SUMIF('[1]2021'!$A:$A,$A238,'[1]2021'!$C:$C)-SUMIF('[1]2021'!$E:$E,$A238,'[1]2021'!$G:$G))/12+S238</f>
        <v>0</v>
      </c>
      <c r="U238" s="53" cm="1">
        <f t="array" ref="U238">+INDEX(I238:T238,1,Settings!$C$4)</f>
        <v>0</v>
      </c>
      <c r="V238" s="53" cm="1">
        <f t="array" ref="V238">+INDEX(I238:T238,1,Settings!$C$4)</f>
        <v>0</v>
      </c>
      <c r="W238" s="53"/>
      <c r="X238" s="53">
        <f>V238+SUMIFS(postings!$T:$T,postings!$C:$C,'b-data'!X$2,postings!$D:$D,'b-data'!X$3,postings!$I:$I,'b-data'!$A238)-SUMIFS(postings!$W:$W,postings!$C:$C,'b-data'!X$2,postings!$D:$D,'b-data'!X$3,postings!$M:$M,'b-data'!$A238)</f>
        <v>0</v>
      </c>
      <c r="Y238" s="53">
        <f>X238+SUMIFS(postings!$T:$T,postings!$C:$C,'b-data'!Y$2,postings!$D:$D,'b-data'!Y$3,postings!$I:$I,'b-data'!$A238)-SUMIFS(postings!$W:$W,postings!$C:$C,'b-data'!Y$2,postings!$D:$D,'b-data'!Y$3,postings!$M:$M,'b-data'!$A238)</f>
        <v>0</v>
      </c>
      <c r="Z238" s="53">
        <f>Y238+SUMIFS(postings!$T:$T,postings!$C:$C,'b-data'!Z$2,postings!$D:$D,'b-data'!Z$3,postings!$I:$I,'b-data'!$A238)-SUMIFS(postings!$W:$W,postings!$C:$C,'b-data'!Z$2,postings!$D:$D,'b-data'!Z$3,postings!$M:$M,'b-data'!$A238)</f>
        <v>0</v>
      </c>
      <c r="AA238" s="53">
        <f>Z238+SUMIFS(postings!$T:$T,postings!$C:$C,'b-data'!AA$2,postings!$D:$D,'b-data'!AA$3,postings!$I:$I,'b-data'!$A238)-SUMIFS(postings!$W:$W,postings!$C:$C,'b-data'!AA$2,postings!$D:$D,'b-data'!AA$3,postings!$M:$M,'b-data'!$A238)</f>
        <v>0</v>
      </c>
      <c r="AB238" s="53">
        <f>AA238+SUMIFS(postings!$T:$T,postings!$C:$C,'b-data'!AB$2,postings!$D:$D,'b-data'!AB$3,postings!$I:$I,'b-data'!$A238)-SUMIFS(postings!$W:$W,postings!$C:$C,'b-data'!AB$2,postings!$D:$D,'b-data'!AB$3,postings!$M:$M,'b-data'!$A238)</f>
        <v>0</v>
      </c>
      <c r="AC238" s="53">
        <f>AB238+SUMIFS(postings!$T:$T,postings!$C:$C,'b-data'!AC$2,postings!$D:$D,'b-data'!AC$3,postings!$I:$I,'b-data'!$A238)-SUMIFS(postings!$W:$W,postings!$C:$C,'b-data'!AC$2,postings!$D:$D,'b-data'!AC$3,postings!$M:$M,'b-data'!$A238)</f>
        <v>0</v>
      </c>
      <c r="AD238" s="53">
        <f>AC238+SUMIFS(postings!$T:$T,postings!$C:$C,'b-data'!AD$2,postings!$D:$D,'b-data'!AD$3,postings!$I:$I,'b-data'!$A238)-SUMIFS(postings!$W:$W,postings!$C:$C,'b-data'!AD$2,postings!$D:$D,'b-data'!AD$3,postings!$M:$M,'b-data'!$A238)</f>
        <v>0</v>
      </c>
      <c r="AE238" s="53">
        <f>AD238+SUMIFS(postings!$T:$T,postings!$C:$C,'b-data'!AE$2,postings!$D:$D,'b-data'!AE$3,postings!$I:$I,'b-data'!$A238)-SUMIFS(postings!$W:$W,postings!$C:$C,'b-data'!AE$2,postings!$D:$D,'b-data'!AE$3,postings!$M:$M,'b-data'!$A238)</f>
        <v>0</v>
      </c>
      <c r="AF238" s="53">
        <f>AE238+SUMIFS(postings!$T:$T,postings!$C:$C,'b-data'!AF$2,postings!$D:$D,'b-data'!AF$3,postings!$I:$I,'b-data'!$A238)-SUMIFS(postings!$W:$W,postings!$C:$C,'b-data'!AF$2,postings!$D:$D,'b-data'!AF$3,postings!$M:$M,'b-data'!$A238)</f>
        <v>0</v>
      </c>
      <c r="AG238" s="53">
        <f>AF238+SUMIFS(postings!$T:$T,postings!$C:$C,'b-data'!AG$2,postings!$D:$D,'b-data'!AG$3,postings!$I:$I,'b-data'!$A238)-SUMIFS(postings!$W:$W,postings!$C:$C,'b-data'!AG$2,postings!$D:$D,'b-data'!AG$3,postings!$M:$M,'b-data'!$A238)</f>
        <v>0</v>
      </c>
      <c r="AH238" s="53">
        <f>AG238+SUMIFS(postings!$T:$T,postings!$C:$C,'b-data'!AH$2,postings!$D:$D,'b-data'!AH$3,postings!$I:$I,'b-data'!$A238)-SUMIFS(postings!$W:$W,postings!$C:$C,'b-data'!AH$2,postings!$D:$D,'b-data'!AH$3,postings!$M:$M,'b-data'!$A238)</f>
        <v>0</v>
      </c>
      <c r="AI238" s="53">
        <f>AH238+SUMIFS(postings!$T:$T,postings!$C:$C,'b-data'!AI$2,postings!$D:$D,'b-data'!AI$3,postings!$I:$I,'b-data'!$A238)-SUMIFS(postings!$W:$W,postings!$C:$C,'b-data'!AI$2,postings!$D:$D,'b-data'!AI$3,postings!$M:$M,'b-data'!$A238)</f>
        <v>0</v>
      </c>
      <c r="AJ238" s="53" cm="1">
        <f t="array" ref="AJ238">+INDEX(X238:AI238,1,Settings!$C$4)</f>
        <v>0</v>
      </c>
      <c r="AK238" s="53" cm="1">
        <f t="array" ref="AK238">+INDEX(X238:AI238,1,Settings!$C$4)</f>
        <v>0</v>
      </c>
      <c r="AL238" s="53"/>
      <c r="AM238" s="53">
        <f t="shared" si="405"/>
        <v>0</v>
      </c>
      <c r="AN238" s="53">
        <f t="shared" ref="AN238:AX238" si="492">+AM238</f>
        <v>0</v>
      </c>
      <c r="AO238" s="53">
        <f t="shared" si="492"/>
        <v>0</v>
      </c>
      <c r="AP238" s="53">
        <f t="shared" si="492"/>
        <v>0</v>
      </c>
      <c r="AQ238" s="53">
        <f t="shared" si="492"/>
        <v>0</v>
      </c>
      <c r="AR238" s="53">
        <f t="shared" si="492"/>
        <v>0</v>
      </c>
      <c r="AS238" s="53">
        <f t="shared" si="492"/>
        <v>0</v>
      </c>
      <c r="AT238" s="53">
        <f t="shared" si="492"/>
        <v>0</v>
      </c>
      <c r="AU238" s="53">
        <f t="shared" si="492"/>
        <v>0</v>
      </c>
      <c r="AV238" s="53">
        <f t="shared" si="492"/>
        <v>0</v>
      </c>
      <c r="AW238" s="53">
        <f t="shared" si="492"/>
        <v>0</v>
      </c>
      <c r="AX238" s="53">
        <f t="shared" si="492"/>
        <v>0</v>
      </c>
      <c r="AY238" s="53" cm="1">
        <f t="array" ref="AY238">+INDEX(AM238:AX238,1,Settings!$C$4)</f>
        <v>0</v>
      </c>
      <c r="AZ238" s="53">
        <f t="shared" si="407"/>
        <v>0</v>
      </c>
      <c r="BA238" s="53"/>
      <c r="BB238" s="53">
        <f t="shared" si="408"/>
        <v>0</v>
      </c>
      <c r="BC238" s="53">
        <f t="shared" ref="BC238:BN238" si="493">+BB238</f>
        <v>0</v>
      </c>
      <c r="BD238" s="53">
        <f t="shared" si="493"/>
        <v>0</v>
      </c>
      <c r="BE238" s="53">
        <f t="shared" si="493"/>
        <v>0</v>
      </c>
      <c r="BF238" s="53">
        <f t="shared" si="493"/>
        <v>0</v>
      </c>
      <c r="BG238" s="53">
        <f t="shared" si="493"/>
        <v>0</v>
      </c>
      <c r="BH238" s="53">
        <f t="shared" si="493"/>
        <v>0</v>
      </c>
      <c r="BI238" s="53">
        <f t="shared" si="493"/>
        <v>0</v>
      </c>
      <c r="BJ238" s="53">
        <f t="shared" si="493"/>
        <v>0</v>
      </c>
      <c r="BK238" s="53">
        <f t="shared" si="493"/>
        <v>0</v>
      </c>
      <c r="BL238" s="53">
        <f t="shared" si="493"/>
        <v>0</v>
      </c>
      <c r="BM238" s="53">
        <f t="shared" si="493"/>
        <v>0</v>
      </c>
      <c r="BN238" s="53">
        <f t="shared" si="493"/>
        <v>0</v>
      </c>
      <c r="BO238" s="53"/>
      <c r="BP238" s="53">
        <f t="shared" si="410"/>
        <v>0</v>
      </c>
      <c r="BQ238" s="53"/>
      <c r="BR238" s="53">
        <f t="shared" si="411"/>
        <v>0</v>
      </c>
    </row>
    <row r="239" spans="1:70" x14ac:dyDescent="0.2">
      <c r="A239" s="6">
        <v>1567</v>
      </c>
      <c r="B239" s="6" t="str">
        <f>+VLOOKUP(A239,masterfile!B:C,2,FALSE)</f>
        <v>Aufzuteil. Vorsteuer §§ 13a/13b UStG</v>
      </c>
      <c r="D239" s="53">
        <f>+SUMIF('[1]2017'!$A:$A,$A239,'[1]2017'!$C:$C)-SUMIF('[1]2017'!$E:$E,$A239,'[1]2017'!$G:$G)</f>
        <v>0</v>
      </c>
      <c r="E239" s="53">
        <f>+SUMIF('[1]2018'!$A:$A,$A239,'[1]2018'!$C:$C)-SUMIF('[1]2018'!$E:$E,$A239,'[1]2018'!$G:$G)+D239</f>
        <v>0</v>
      </c>
      <c r="F239" s="53">
        <f>+SUMIF('[1]2019'!$A:$A,$A239,'[1]2019'!$C:$C)-SUMIF('[1]2019'!$E:$E,$A239,'[1]2019'!$G:$G)+E239</f>
        <v>0</v>
      </c>
      <c r="G239" s="53">
        <f>+SUMIF('[1]2020'!$A:$A,$A239,'[1]2020'!$C:$C)-SUMIF('[1]2020'!$E:$E,$A239,'[1]2020'!$G:$G)+F239</f>
        <v>0</v>
      </c>
      <c r="H239" s="53"/>
      <c r="I239" s="53">
        <f>+(SUMIF('[1]2021'!$A:$A,$A239,'[1]2021'!$C:$C)-SUMIF('[1]2021'!$E:$E,$A239,'[1]2021'!$G:$G))/12+G239</f>
        <v>0</v>
      </c>
      <c r="J239" s="53">
        <f>+(SUMIF('[1]2021'!$A:$A,$A239,'[1]2021'!$C:$C)-SUMIF('[1]2021'!$E:$E,$A239,'[1]2021'!$G:$G))/12+I239</f>
        <v>0</v>
      </c>
      <c r="K239" s="53">
        <f>+(SUMIF('[1]2021'!$A:$A,$A239,'[1]2021'!$C:$C)-SUMIF('[1]2021'!$E:$E,$A239,'[1]2021'!$G:$G))/12+J239</f>
        <v>0</v>
      </c>
      <c r="L239" s="53">
        <f>+(SUMIF('[1]2021'!$A:$A,$A239,'[1]2021'!$C:$C)-SUMIF('[1]2021'!$E:$E,$A239,'[1]2021'!$G:$G))/12+K239</f>
        <v>0</v>
      </c>
      <c r="M239" s="53">
        <f>+(SUMIF('[1]2021'!$A:$A,$A239,'[1]2021'!$C:$C)-SUMIF('[1]2021'!$E:$E,$A239,'[1]2021'!$G:$G))/12+L239</f>
        <v>0</v>
      </c>
      <c r="N239" s="53">
        <f>+(SUMIF('[1]2021'!$A:$A,$A239,'[1]2021'!$C:$C)-SUMIF('[1]2021'!$E:$E,$A239,'[1]2021'!$G:$G))/12+M239</f>
        <v>0</v>
      </c>
      <c r="O239" s="53">
        <f>+(SUMIF('[1]2021'!$A:$A,$A239,'[1]2021'!$C:$C)-SUMIF('[1]2021'!$E:$E,$A239,'[1]2021'!$G:$G))/12+N239</f>
        <v>0</v>
      </c>
      <c r="P239" s="53">
        <f>+(SUMIF('[1]2021'!$A:$A,$A239,'[1]2021'!$C:$C)-SUMIF('[1]2021'!$E:$E,$A239,'[1]2021'!$G:$G))/12+O239</f>
        <v>0</v>
      </c>
      <c r="Q239" s="53">
        <f>+(SUMIF('[1]2021'!$A:$A,$A239,'[1]2021'!$C:$C)-SUMIF('[1]2021'!$E:$E,$A239,'[1]2021'!$G:$G))/12+P239</f>
        <v>0</v>
      </c>
      <c r="R239" s="53">
        <f>+(SUMIF('[1]2021'!$A:$A,$A239,'[1]2021'!$C:$C)-SUMIF('[1]2021'!$E:$E,$A239,'[1]2021'!$G:$G))/12+Q239</f>
        <v>0</v>
      </c>
      <c r="S239" s="53">
        <f>+(SUMIF('[1]2021'!$A:$A,$A239,'[1]2021'!$C:$C)-SUMIF('[1]2021'!$E:$E,$A239,'[1]2021'!$G:$G))/12+R239</f>
        <v>0</v>
      </c>
      <c r="T239" s="53">
        <f>+(SUMIF('[1]2021'!$A:$A,$A239,'[1]2021'!$C:$C)-SUMIF('[1]2021'!$E:$E,$A239,'[1]2021'!$G:$G))/12+S239</f>
        <v>0</v>
      </c>
      <c r="U239" s="53" cm="1">
        <f t="array" ref="U239">+INDEX(I239:T239,1,Settings!$C$4)</f>
        <v>0</v>
      </c>
      <c r="V239" s="53" cm="1">
        <f t="array" ref="V239">+INDEX(I239:T239,1,Settings!$C$4)</f>
        <v>0</v>
      </c>
      <c r="W239" s="53"/>
      <c r="X239" s="53">
        <f>V239+SUMIFS(postings!$T:$T,postings!$C:$C,'b-data'!X$2,postings!$D:$D,'b-data'!X$3,postings!$I:$I,'b-data'!$A239)-SUMIFS(postings!$W:$W,postings!$C:$C,'b-data'!X$2,postings!$D:$D,'b-data'!X$3,postings!$M:$M,'b-data'!$A239)</f>
        <v>0</v>
      </c>
      <c r="Y239" s="53">
        <f>X239+SUMIFS(postings!$T:$T,postings!$C:$C,'b-data'!Y$2,postings!$D:$D,'b-data'!Y$3,postings!$I:$I,'b-data'!$A239)-SUMIFS(postings!$W:$W,postings!$C:$C,'b-data'!Y$2,postings!$D:$D,'b-data'!Y$3,postings!$M:$M,'b-data'!$A239)</f>
        <v>0</v>
      </c>
      <c r="Z239" s="53">
        <f>Y239+SUMIFS(postings!$T:$T,postings!$C:$C,'b-data'!Z$2,postings!$D:$D,'b-data'!Z$3,postings!$I:$I,'b-data'!$A239)-SUMIFS(postings!$W:$W,postings!$C:$C,'b-data'!Z$2,postings!$D:$D,'b-data'!Z$3,postings!$M:$M,'b-data'!$A239)</f>
        <v>0</v>
      </c>
      <c r="AA239" s="53">
        <f>Z239+SUMIFS(postings!$T:$T,postings!$C:$C,'b-data'!AA$2,postings!$D:$D,'b-data'!AA$3,postings!$I:$I,'b-data'!$A239)-SUMIFS(postings!$W:$W,postings!$C:$C,'b-data'!AA$2,postings!$D:$D,'b-data'!AA$3,postings!$M:$M,'b-data'!$A239)</f>
        <v>0</v>
      </c>
      <c r="AB239" s="53">
        <f>AA239+SUMIFS(postings!$T:$T,postings!$C:$C,'b-data'!AB$2,postings!$D:$D,'b-data'!AB$3,postings!$I:$I,'b-data'!$A239)-SUMIFS(postings!$W:$W,postings!$C:$C,'b-data'!AB$2,postings!$D:$D,'b-data'!AB$3,postings!$M:$M,'b-data'!$A239)</f>
        <v>0</v>
      </c>
      <c r="AC239" s="53">
        <f>AB239+SUMIFS(postings!$T:$T,postings!$C:$C,'b-data'!AC$2,postings!$D:$D,'b-data'!AC$3,postings!$I:$I,'b-data'!$A239)-SUMIFS(postings!$W:$W,postings!$C:$C,'b-data'!AC$2,postings!$D:$D,'b-data'!AC$3,postings!$M:$M,'b-data'!$A239)</f>
        <v>0</v>
      </c>
      <c r="AD239" s="53">
        <f>AC239+SUMIFS(postings!$T:$T,postings!$C:$C,'b-data'!AD$2,postings!$D:$D,'b-data'!AD$3,postings!$I:$I,'b-data'!$A239)-SUMIFS(postings!$W:$W,postings!$C:$C,'b-data'!AD$2,postings!$D:$D,'b-data'!AD$3,postings!$M:$M,'b-data'!$A239)</f>
        <v>0</v>
      </c>
      <c r="AE239" s="53">
        <f>AD239+SUMIFS(postings!$T:$T,postings!$C:$C,'b-data'!AE$2,postings!$D:$D,'b-data'!AE$3,postings!$I:$I,'b-data'!$A239)-SUMIFS(postings!$W:$W,postings!$C:$C,'b-data'!AE$2,postings!$D:$D,'b-data'!AE$3,postings!$M:$M,'b-data'!$A239)</f>
        <v>0</v>
      </c>
      <c r="AF239" s="53">
        <f>AE239+SUMIFS(postings!$T:$T,postings!$C:$C,'b-data'!AF$2,postings!$D:$D,'b-data'!AF$3,postings!$I:$I,'b-data'!$A239)-SUMIFS(postings!$W:$W,postings!$C:$C,'b-data'!AF$2,postings!$D:$D,'b-data'!AF$3,postings!$M:$M,'b-data'!$A239)</f>
        <v>0</v>
      </c>
      <c r="AG239" s="53">
        <f>AF239+SUMIFS(postings!$T:$T,postings!$C:$C,'b-data'!AG$2,postings!$D:$D,'b-data'!AG$3,postings!$I:$I,'b-data'!$A239)-SUMIFS(postings!$W:$W,postings!$C:$C,'b-data'!AG$2,postings!$D:$D,'b-data'!AG$3,postings!$M:$M,'b-data'!$A239)</f>
        <v>0</v>
      </c>
      <c r="AH239" s="53">
        <f>AG239+SUMIFS(postings!$T:$T,postings!$C:$C,'b-data'!AH$2,postings!$D:$D,'b-data'!AH$3,postings!$I:$I,'b-data'!$A239)-SUMIFS(postings!$W:$W,postings!$C:$C,'b-data'!AH$2,postings!$D:$D,'b-data'!AH$3,postings!$M:$M,'b-data'!$A239)</f>
        <v>0</v>
      </c>
      <c r="AI239" s="53">
        <f>AH239+SUMIFS(postings!$T:$T,postings!$C:$C,'b-data'!AI$2,postings!$D:$D,'b-data'!AI$3,postings!$I:$I,'b-data'!$A239)-SUMIFS(postings!$W:$W,postings!$C:$C,'b-data'!AI$2,postings!$D:$D,'b-data'!AI$3,postings!$M:$M,'b-data'!$A239)</f>
        <v>0</v>
      </c>
      <c r="AJ239" s="53" cm="1">
        <f t="array" ref="AJ239">+INDEX(X239:AI239,1,Settings!$C$4)</f>
        <v>0</v>
      </c>
      <c r="AK239" s="53" cm="1">
        <f t="array" ref="AK239">+INDEX(X239:AI239,1,Settings!$C$4)</f>
        <v>0</v>
      </c>
      <c r="AL239" s="53"/>
      <c r="AM239" s="53">
        <f t="shared" si="405"/>
        <v>0</v>
      </c>
      <c r="AN239" s="53">
        <f t="shared" ref="AN239:AX239" si="494">+AM239</f>
        <v>0</v>
      </c>
      <c r="AO239" s="53">
        <f t="shared" si="494"/>
        <v>0</v>
      </c>
      <c r="AP239" s="53">
        <f t="shared" si="494"/>
        <v>0</v>
      </c>
      <c r="AQ239" s="53">
        <f t="shared" si="494"/>
        <v>0</v>
      </c>
      <c r="AR239" s="53">
        <f t="shared" si="494"/>
        <v>0</v>
      </c>
      <c r="AS239" s="53">
        <f t="shared" si="494"/>
        <v>0</v>
      </c>
      <c r="AT239" s="53">
        <f t="shared" si="494"/>
        <v>0</v>
      </c>
      <c r="AU239" s="53">
        <f t="shared" si="494"/>
        <v>0</v>
      </c>
      <c r="AV239" s="53">
        <f t="shared" si="494"/>
        <v>0</v>
      </c>
      <c r="AW239" s="53">
        <f t="shared" si="494"/>
        <v>0</v>
      </c>
      <c r="AX239" s="53">
        <f t="shared" si="494"/>
        <v>0</v>
      </c>
      <c r="AY239" s="53" cm="1">
        <f t="array" ref="AY239">+INDEX(AM239:AX239,1,Settings!$C$4)</f>
        <v>0</v>
      </c>
      <c r="AZ239" s="53">
        <f t="shared" si="407"/>
        <v>0</v>
      </c>
      <c r="BA239" s="53"/>
      <c r="BB239" s="53">
        <f t="shared" si="408"/>
        <v>0</v>
      </c>
      <c r="BC239" s="53">
        <f t="shared" ref="BC239:BN239" si="495">+BB239</f>
        <v>0</v>
      </c>
      <c r="BD239" s="53">
        <f t="shared" si="495"/>
        <v>0</v>
      </c>
      <c r="BE239" s="53">
        <f t="shared" si="495"/>
        <v>0</v>
      </c>
      <c r="BF239" s="53">
        <f t="shared" si="495"/>
        <v>0</v>
      </c>
      <c r="BG239" s="53">
        <f t="shared" si="495"/>
        <v>0</v>
      </c>
      <c r="BH239" s="53">
        <f t="shared" si="495"/>
        <v>0</v>
      </c>
      <c r="BI239" s="53">
        <f t="shared" si="495"/>
        <v>0</v>
      </c>
      <c r="BJ239" s="53">
        <f t="shared" si="495"/>
        <v>0</v>
      </c>
      <c r="BK239" s="53">
        <f t="shared" si="495"/>
        <v>0</v>
      </c>
      <c r="BL239" s="53">
        <f t="shared" si="495"/>
        <v>0</v>
      </c>
      <c r="BM239" s="53">
        <f t="shared" si="495"/>
        <v>0</v>
      </c>
      <c r="BN239" s="53">
        <f t="shared" si="495"/>
        <v>0</v>
      </c>
      <c r="BO239" s="53"/>
      <c r="BP239" s="53">
        <f t="shared" si="410"/>
        <v>0</v>
      </c>
      <c r="BQ239" s="53"/>
      <c r="BR239" s="53">
        <f t="shared" si="411"/>
        <v>0</v>
      </c>
    </row>
    <row r="240" spans="1:70" x14ac:dyDescent="0.2">
      <c r="A240" s="6">
        <v>1568</v>
      </c>
      <c r="B240" s="6" t="str">
        <f>+VLOOKUP(A240,masterfile!B:C,2,FALSE)</f>
        <v>Abziehbare Vorsteuer 5%</v>
      </c>
      <c r="D240" s="53">
        <f>+SUMIF('[1]2017'!$A:$A,$A240,'[1]2017'!$C:$C)-SUMIF('[1]2017'!$E:$E,$A240,'[1]2017'!$G:$G)</f>
        <v>0</v>
      </c>
      <c r="E240" s="53">
        <f>+SUMIF('[1]2018'!$A:$A,$A240,'[1]2018'!$C:$C)-SUMIF('[1]2018'!$E:$E,$A240,'[1]2018'!$G:$G)+D240</f>
        <v>0</v>
      </c>
      <c r="F240" s="53">
        <f>+SUMIF('[1]2019'!$A:$A,$A240,'[1]2019'!$C:$C)-SUMIF('[1]2019'!$E:$E,$A240,'[1]2019'!$G:$G)+E240</f>
        <v>0</v>
      </c>
      <c r="G240" s="53">
        <f>+SUMIF('[1]2020'!$A:$A,$A240,'[1]2020'!$C:$C)-SUMIF('[1]2020'!$E:$E,$A240,'[1]2020'!$G:$G)+F240</f>
        <v>0</v>
      </c>
      <c r="H240" s="53"/>
      <c r="I240" s="53">
        <f>+(SUMIF('[1]2021'!$A:$A,$A240,'[1]2021'!$C:$C)-SUMIF('[1]2021'!$E:$E,$A240,'[1]2021'!$G:$G))/12+G240</f>
        <v>0</v>
      </c>
      <c r="J240" s="53">
        <f>+(SUMIF('[1]2021'!$A:$A,$A240,'[1]2021'!$C:$C)-SUMIF('[1]2021'!$E:$E,$A240,'[1]2021'!$G:$G))/12+I240</f>
        <v>0</v>
      </c>
      <c r="K240" s="53">
        <f>+(SUMIF('[1]2021'!$A:$A,$A240,'[1]2021'!$C:$C)-SUMIF('[1]2021'!$E:$E,$A240,'[1]2021'!$G:$G))/12+J240</f>
        <v>0</v>
      </c>
      <c r="L240" s="53">
        <f>+(SUMIF('[1]2021'!$A:$A,$A240,'[1]2021'!$C:$C)-SUMIF('[1]2021'!$E:$E,$A240,'[1]2021'!$G:$G))/12+K240</f>
        <v>0</v>
      </c>
      <c r="M240" s="53">
        <f>+(SUMIF('[1]2021'!$A:$A,$A240,'[1]2021'!$C:$C)-SUMIF('[1]2021'!$E:$E,$A240,'[1]2021'!$G:$G))/12+L240</f>
        <v>0</v>
      </c>
      <c r="N240" s="53">
        <f>+(SUMIF('[1]2021'!$A:$A,$A240,'[1]2021'!$C:$C)-SUMIF('[1]2021'!$E:$E,$A240,'[1]2021'!$G:$G))/12+M240</f>
        <v>0</v>
      </c>
      <c r="O240" s="53">
        <f>+(SUMIF('[1]2021'!$A:$A,$A240,'[1]2021'!$C:$C)-SUMIF('[1]2021'!$E:$E,$A240,'[1]2021'!$G:$G))/12+N240</f>
        <v>0</v>
      </c>
      <c r="P240" s="53">
        <f>+(SUMIF('[1]2021'!$A:$A,$A240,'[1]2021'!$C:$C)-SUMIF('[1]2021'!$E:$E,$A240,'[1]2021'!$G:$G))/12+O240</f>
        <v>0</v>
      </c>
      <c r="Q240" s="53">
        <f>+(SUMIF('[1]2021'!$A:$A,$A240,'[1]2021'!$C:$C)-SUMIF('[1]2021'!$E:$E,$A240,'[1]2021'!$G:$G))/12+P240</f>
        <v>0</v>
      </c>
      <c r="R240" s="53">
        <f>+(SUMIF('[1]2021'!$A:$A,$A240,'[1]2021'!$C:$C)-SUMIF('[1]2021'!$E:$E,$A240,'[1]2021'!$G:$G))/12+Q240</f>
        <v>0</v>
      </c>
      <c r="S240" s="53">
        <f>+(SUMIF('[1]2021'!$A:$A,$A240,'[1]2021'!$C:$C)-SUMIF('[1]2021'!$E:$E,$A240,'[1]2021'!$G:$G))/12+R240</f>
        <v>0</v>
      </c>
      <c r="T240" s="53">
        <f>+(SUMIF('[1]2021'!$A:$A,$A240,'[1]2021'!$C:$C)-SUMIF('[1]2021'!$E:$E,$A240,'[1]2021'!$G:$G))/12+S240</f>
        <v>0</v>
      </c>
      <c r="U240" s="53" cm="1">
        <f t="array" ref="U240">+INDEX(I240:T240,1,Settings!$C$4)</f>
        <v>0</v>
      </c>
      <c r="V240" s="53" cm="1">
        <f t="array" ref="V240">+INDEX(I240:T240,1,Settings!$C$4)</f>
        <v>0</v>
      </c>
      <c r="W240" s="53"/>
      <c r="X240" s="53">
        <f>V240+SUMIFS(postings!$T:$T,postings!$C:$C,'b-data'!X$2,postings!$D:$D,'b-data'!X$3,postings!$I:$I,'b-data'!$A240)-SUMIFS(postings!$W:$W,postings!$C:$C,'b-data'!X$2,postings!$D:$D,'b-data'!X$3,postings!$M:$M,'b-data'!$A240)</f>
        <v>0</v>
      </c>
      <c r="Y240" s="53">
        <f>X240+SUMIFS(postings!$T:$T,postings!$C:$C,'b-data'!Y$2,postings!$D:$D,'b-data'!Y$3,postings!$I:$I,'b-data'!$A240)-SUMIFS(postings!$W:$W,postings!$C:$C,'b-data'!Y$2,postings!$D:$D,'b-data'!Y$3,postings!$M:$M,'b-data'!$A240)</f>
        <v>0</v>
      </c>
      <c r="Z240" s="53">
        <f>Y240+SUMIFS(postings!$T:$T,postings!$C:$C,'b-data'!Z$2,postings!$D:$D,'b-data'!Z$3,postings!$I:$I,'b-data'!$A240)-SUMIFS(postings!$W:$W,postings!$C:$C,'b-data'!Z$2,postings!$D:$D,'b-data'!Z$3,postings!$M:$M,'b-data'!$A240)</f>
        <v>0</v>
      </c>
      <c r="AA240" s="53">
        <f>Z240+SUMIFS(postings!$T:$T,postings!$C:$C,'b-data'!AA$2,postings!$D:$D,'b-data'!AA$3,postings!$I:$I,'b-data'!$A240)-SUMIFS(postings!$W:$W,postings!$C:$C,'b-data'!AA$2,postings!$D:$D,'b-data'!AA$3,postings!$M:$M,'b-data'!$A240)</f>
        <v>0</v>
      </c>
      <c r="AB240" s="53">
        <f>AA240+SUMIFS(postings!$T:$T,postings!$C:$C,'b-data'!AB$2,postings!$D:$D,'b-data'!AB$3,postings!$I:$I,'b-data'!$A240)-SUMIFS(postings!$W:$W,postings!$C:$C,'b-data'!AB$2,postings!$D:$D,'b-data'!AB$3,postings!$M:$M,'b-data'!$A240)</f>
        <v>0</v>
      </c>
      <c r="AC240" s="53">
        <f>AB240+SUMIFS(postings!$T:$T,postings!$C:$C,'b-data'!AC$2,postings!$D:$D,'b-data'!AC$3,postings!$I:$I,'b-data'!$A240)-SUMIFS(postings!$W:$W,postings!$C:$C,'b-data'!AC$2,postings!$D:$D,'b-data'!AC$3,postings!$M:$M,'b-data'!$A240)</f>
        <v>0</v>
      </c>
      <c r="AD240" s="53">
        <f>AC240+SUMIFS(postings!$T:$T,postings!$C:$C,'b-data'!AD$2,postings!$D:$D,'b-data'!AD$3,postings!$I:$I,'b-data'!$A240)-SUMIFS(postings!$W:$W,postings!$C:$C,'b-data'!AD$2,postings!$D:$D,'b-data'!AD$3,postings!$M:$M,'b-data'!$A240)</f>
        <v>0</v>
      </c>
      <c r="AE240" s="53">
        <f>AD240+SUMIFS(postings!$T:$T,postings!$C:$C,'b-data'!AE$2,postings!$D:$D,'b-data'!AE$3,postings!$I:$I,'b-data'!$A240)-SUMIFS(postings!$W:$W,postings!$C:$C,'b-data'!AE$2,postings!$D:$D,'b-data'!AE$3,postings!$M:$M,'b-data'!$A240)</f>
        <v>0</v>
      </c>
      <c r="AF240" s="53">
        <f>AE240+SUMIFS(postings!$T:$T,postings!$C:$C,'b-data'!AF$2,postings!$D:$D,'b-data'!AF$3,postings!$I:$I,'b-data'!$A240)-SUMIFS(postings!$W:$W,postings!$C:$C,'b-data'!AF$2,postings!$D:$D,'b-data'!AF$3,postings!$M:$M,'b-data'!$A240)</f>
        <v>0</v>
      </c>
      <c r="AG240" s="53">
        <f>AF240+SUMIFS(postings!$T:$T,postings!$C:$C,'b-data'!AG$2,postings!$D:$D,'b-data'!AG$3,postings!$I:$I,'b-data'!$A240)-SUMIFS(postings!$W:$W,postings!$C:$C,'b-data'!AG$2,postings!$D:$D,'b-data'!AG$3,postings!$M:$M,'b-data'!$A240)</f>
        <v>0</v>
      </c>
      <c r="AH240" s="53">
        <f>AG240+SUMIFS(postings!$T:$T,postings!$C:$C,'b-data'!AH$2,postings!$D:$D,'b-data'!AH$3,postings!$I:$I,'b-data'!$A240)-SUMIFS(postings!$W:$W,postings!$C:$C,'b-data'!AH$2,postings!$D:$D,'b-data'!AH$3,postings!$M:$M,'b-data'!$A240)</f>
        <v>0</v>
      </c>
      <c r="AI240" s="53">
        <f>AH240+SUMIFS(postings!$T:$T,postings!$C:$C,'b-data'!AI$2,postings!$D:$D,'b-data'!AI$3,postings!$I:$I,'b-data'!$A240)-SUMIFS(postings!$W:$W,postings!$C:$C,'b-data'!AI$2,postings!$D:$D,'b-data'!AI$3,postings!$M:$M,'b-data'!$A240)</f>
        <v>0</v>
      </c>
      <c r="AJ240" s="53" cm="1">
        <f t="array" ref="AJ240">+INDEX(X240:AI240,1,Settings!$C$4)</f>
        <v>0</v>
      </c>
      <c r="AK240" s="53" cm="1">
        <f t="array" ref="AK240">+INDEX(X240:AI240,1,Settings!$C$4)</f>
        <v>0</v>
      </c>
      <c r="AL240" s="53"/>
      <c r="AM240" s="53">
        <f t="shared" si="405"/>
        <v>0</v>
      </c>
      <c r="AN240" s="53">
        <f t="shared" ref="AN240:AX240" si="496">+AM240</f>
        <v>0</v>
      </c>
      <c r="AO240" s="53">
        <f t="shared" si="496"/>
        <v>0</v>
      </c>
      <c r="AP240" s="53">
        <f t="shared" si="496"/>
        <v>0</v>
      </c>
      <c r="AQ240" s="53">
        <f t="shared" si="496"/>
        <v>0</v>
      </c>
      <c r="AR240" s="53">
        <f t="shared" si="496"/>
        <v>0</v>
      </c>
      <c r="AS240" s="53">
        <f t="shared" si="496"/>
        <v>0</v>
      </c>
      <c r="AT240" s="53">
        <f t="shared" si="496"/>
        <v>0</v>
      </c>
      <c r="AU240" s="53">
        <f t="shared" si="496"/>
        <v>0</v>
      </c>
      <c r="AV240" s="53">
        <f t="shared" si="496"/>
        <v>0</v>
      </c>
      <c r="AW240" s="53">
        <f t="shared" si="496"/>
        <v>0</v>
      </c>
      <c r="AX240" s="53">
        <f t="shared" si="496"/>
        <v>0</v>
      </c>
      <c r="AY240" s="53" cm="1">
        <f t="array" ref="AY240">+INDEX(AM240:AX240,1,Settings!$C$4)</f>
        <v>0</v>
      </c>
      <c r="AZ240" s="53">
        <f t="shared" si="407"/>
        <v>0</v>
      </c>
      <c r="BA240" s="53"/>
      <c r="BB240" s="53">
        <f t="shared" si="408"/>
        <v>0</v>
      </c>
      <c r="BC240" s="53">
        <f t="shared" ref="BC240:BN240" si="497">+BB240</f>
        <v>0</v>
      </c>
      <c r="BD240" s="53">
        <f t="shared" si="497"/>
        <v>0</v>
      </c>
      <c r="BE240" s="53">
        <f t="shared" si="497"/>
        <v>0</v>
      </c>
      <c r="BF240" s="53">
        <f t="shared" si="497"/>
        <v>0</v>
      </c>
      <c r="BG240" s="53">
        <f t="shared" si="497"/>
        <v>0</v>
      </c>
      <c r="BH240" s="53">
        <f t="shared" si="497"/>
        <v>0</v>
      </c>
      <c r="BI240" s="53">
        <f t="shared" si="497"/>
        <v>0</v>
      </c>
      <c r="BJ240" s="53">
        <f t="shared" si="497"/>
        <v>0</v>
      </c>
      <c r="BK240" s="53">
        <f t="shared" si="497"/>
        <v>0</v>
      </c>
      <c r="BL240" s="53">
        <f t="shared" si="497"/>
        <v>0</v>
      </c>
      <c r="BM240" s="53">
        <f t="shared" si="497"/>
        <v>0</v>
      </c>
      <c r="BN240" s="53">
        <f t="shared" si="497"/>
        <v>0</v>
      </c>
      <c r="BO240" s="53"/>
      <c r="BP240" s="53">
        <f t="shared" si="410"/>
        <v>0</v>
      </c>
      <c r="BQ240" s="53"/>
      <c r="BR240" s="53">
        <f t="shared" si="411"/>
        <v>0</v>
      </c>
    </row>
    <row r="241" spans="1:70" x14ac:dyDescent="0.2">
      <c r="A241" s="6">
        <v>1569</v>
      </c>
      <c r="B241" s="6" t="str">
        <f>+VLOOKUP(A241,masterfile!B:C,2,FALSE)</f>
        <v>Aufzuteil. Vorsteuer §§13a/13b UStG 19%</v>
      </c>
      <c r="D241" s="53">
        <f>+SUMIF('[1]2017'!$A:$A,$A241,'[1]2017'!$C:$C)-SUMIF('[1]2017'!$E:$E,$A241,'[1]2017'!$G:$G)</f>
        <v>0</v>
      </c>
      <c r="E241" s="53">
        <f>+SUMIF('[1]2018'!$A:$A,$A241,'[1]2018'!$C:$C)-SUMIF('[1]2018'!$E:$E,$A241,'[1]2018'!$G:$G)+D241</f>
        <v>0</v>
      </c>
      <c r="F241" s="53">
        <f>+SUMIF('[1]2019'!$A:$A,$A241,'[1]2019'!$C:$C)-SUMIF('[1]2019'!$E:$E,$A241,'[1]2019'!$G:$G)+E241</f>
        <v>0</v>
      </c>
      <c r="G241" s="53">
        <f>+SUMIF('[1]2020'!$A:$A,$A241,'[1]2020'!$C:$C)-SUMIF('[1]2020'!$E:$E,$A241,'[1]2020'!$G:$G)+F241</f>
        <v>0</v>
      </c>
      <c r="H241" s="53"/>
      <c r="I241" s="53">
        <f>+(SUMIF('[1]2021'!$A:$A,$A241,'[1]2021'!$C:$C)-SUMIF('[1]2021'!$E:$E,$A241,'[1]2021'!$G:$G))/12+G241</f>
        <v>0</v>
      </c>
      <c r="J241" s="53">
        <f>+(SUMIF('[1]2021'!$A:$A,$A241,'[1]2021'!$C:$C)-SUMIF('[1]2021'!$E:$E,$A241,'[1]2021'!$G:$G))/12+I241</f>
        <v>0</v>
      </c>
      <c r="K241" s="53">
        <f>+(SUMIF('[1]2021'!$A:$A,$A241,'[1]2021'!$C:$C)-SUMIF('[1]2021'!$E:$E,$A241,'[1]2021'!$G:$G))/12+J241</f>
        <v>0</v>
      </c>
      <c r="L241" s="53">
        <f>+(SUMIF('[1]2021'!$A:$A,$A241,'[1]2021'!$C:$C)-SUMIF('[1]2021'!$E:$E,$A241,'[1]2021'!$G:$G))/12+K241</f>
        <v>0</v>
      </c>
      <c r="M241" s="53">
        <f>+(SUMIF('[1]2021'!$A:$A,$A241,'[1]2021'!$C:$C)-SUMIF('[1]2021'!$E:$E,$A241,'[1]2021'!$G:$G))/12+L241</f>
        <v>0</v>
      </c>
      <c r="N241" s="53">
        <f>+(SUMIF('[1]2021'!$A:$A,$A241,'[1]2021'!$C:$C)-SUMIF('[1]2021'!$E:$E,$A241,'[1]2021'!$G:$G))/12+M241</f>
        <v>0</v>
      </c>
      <c r="O241" s="53">
        <f>+(SUMIF('[1]2021'!$A:$A,$A241,'[1]2021'!$C:$C)-SUMIF('[1]2021'!$E:$E,$A241,'[1]2021'!$G:$G))/12+N241</f>
        <v>0</v>
      </c>
      <c r="P241" s="53">
        <f>+(SUMIF('[1]2021'!$A:$A,$A241,'[1]2021'!$C:$C)-SUMIF('[1]2021'!$E:$E,$A241,'[1]2021'!$G:$G))/12+O241</f>
        <v>0</v>
      </c>
      <c r="Q241" s="53">
        <f>+(SUMIF('[1]2021'!$A:$A,$A241,'[1]2021'!$C:$C)-SUMIF('[1]2021'!$E:$E,$A241,'[1]2021'!$G:$G))/12+P241</f>
        <v>0</v>
      </c>
      <c r="R241" s="53">
        <f>+(SUMIF('[1]2021'!$A:$A,$A241,'[1]2021'!$C:$C)-SUMIF('[1]2021'!$E:$E,$A241,'[1]2021'!$G:$G))/12+Q241</f>
        <v>0</v>
      </c>
      <c r="S241" s="53">
        <f>+(SUMIF('[1]2021'!$A:$A,$A241,'[1]2021'!$C:$C)-SUMIF('[1]2021'!$E:$E,$A241,'[1]2021'!$G:$G))/12+R241</f>
        <v>0</v>
      </c>
      <c r="T241" s="53">
        <f>+(SUMIF('[1]2021'!$A:$A,$A241,'[1]2021'!$C:$C)-SUMIF('[1]2021'!$E:$E,$A241,'[1]2021'!$G:$G))/12+S241</f>
        <v>0</v>
      </c>
      <c r="U241" s="53" cm="1">
        <f t="array" ref="U241">+INDEX(I241:T241,1,Settings!$C$4)</f>
        <v>0</v>
      </c>
      <c r="V241" s="53" cm="1">
        <f t="array" ref="V241">+INDEX(I241:T241,1,Settings!$C$4)</f>
        <v>0</v>
      </c>
      <c r="W241" s="53"/>
      <c r="X241" s="53">
        <f>V241+SUMIFS(postings!$T:$T,postings!$C:$C,'b-data'!X$2,postings!$D:$D,'b-data'!X$3,postings!$I:$I,'b-data'!$A241)-SUMIFS(postings!$W:$W,postings!$C:$C,'b-data'!X$2,postings!$D:$D,'b-data'!X$3,postings!$M:$M,'b-data'!$A241)</f>
        <v>0</v>
      </c>
      <c r="Y241" s="53">
        <f>X241+SUMIFS(postings!$T:$T,postings!$C:$C,'b-data'!Y$2,postings!$D:$D,'b-data'!Y$3,postings!$I:$I,'b-data'!$A241)-SUMIFS(postings!$W:$W,postings!$C:$C,'b-data'!Y$2,postings!$D:$D,'b-data'!Y$3,postings!$M:$M,'b-data'!$A241)</f>
        <v>0</v>
      </c>
      <c r="Z241" s="53">
        <f>Y241+SUMIFS(postings!$T:$T,postings!$C:$C,'b-data'!Z$2,postings!$D:$D,'b-data'!Z$3,postings!$I:$I,'b-data'!$A241)-SUMIFS(postings!$W:$W,postings!$C:$C,'b-data'!Z$2,postings!$D:$D,'b-data'!Z$3,postings!$M:$M,'b-data'!$A241)</f>
        <v>0</v>
      </c>
      <c r="AA241" s="53">
        <f>Z241+SUMIFS(postings!$T:$T,postings!$C:$C,'b-data'!AA$2,postings!$D:$D,'b-data'!AA$3,postings!$I:$I,'b-data'!$A241)-SUMIFS(postings!$W:$W,postings!$C:$C,'b-data'!AA$2,postings!$D:$D,'b-data'!AA$3,postings!$M:$M,'b-data'!$A241)</f>
        <v>0</v>
      </c>
      <c r="AB241" s="53">
        <f>AA241+SUMIFS(postings!$T:$T,postings!$C:$C,'b-data'!AB$2,postings!$D:$D,'b-data'!AB$3,postings!$I:$I,'b-data'!$A241)-SUMIFS(postings!$W:$W,postings!$C:$C,'b-data'!AB$2,postings!$D:$D,'b-data'!AB$3,postings!$M:$M,'b-data'!$A241)</f>
        <v>0</v>
      </c>
      <c r="AC241" s="53">
        <f>AB241+SUMIFS(postings!$T:$T,postings!$C:$C,'b-data'!AC$2,postings!$D:$D,'b-data'!AC$3,postings!$I:$I,'b-data'!$A241)-SUMIFS(postings!$W:$W,postings!$C:$C,'b-data'!AC$2,postings!$D:$D,'b-data'!AC$3,postings!$M:$M,'b-data'!$A241)</f>
        <v>0</v>
      </c>
      <c r="AD241" s="53">
        <f>AC241+SUMIFS(postings!$T:$T,postings!$C:$C,'b-data'!AD$2,postings!$D:$D,'b-data'!AD$3,postings!$I:$I,'b-data'!$A241)-SUMIFS(postings!$W:$W,postings!$C:$C,'b-data'!AD$2,postings!$D:$D,'b-data'!AD$3,postings!$M:$M,'b-data'!$A241)</f>
        <v>0</v>
      </c>
      <c r="AE241" s="53">
        <f>AD241+SUMIFS(postings!$T:$T,postings!$C:$C,'b-data'!AE$2,postings!$D:$D,'b-data'!AE$3,postings!$I:$I,'b-data'!$A241)-SUMIFS(postings!$W:$W,postings!$C:$C,'b-data'!AE$2,postings!$D:$D,'b-data'!AE$3,postings!$M:$M,'b-data'!$A241)</f>
        <v>0</v>
      </c>
      <c r="AF241" s="53">
        <f>AE241+SUMIFS(postings!$T:$T,postings!$C:$C,'b-data'!AF$2,postings!$D:$D,'b-data'!AF$3,postings!$I:$I,'b-data'!$A241)-SUMIFS(postings!$W:$W,postings!$C:$C,'b-data'!AF$2,postings!$D:$D,'b-data'!AF$3,postings!$M:$M,'b-data'!$A241)</f>
        <v>0</v>
      </c>
      <c r="AG241" s="53">
        <f>AF241+SUMIFS(postings!$T:$T,postings!$C:$C,'b-data'!AG$2,postings!$D:$D,'b-data'!AG$3,postings!$I:$I,'b-data'!$A241)-SUMIFS(postings!$W:$W,postings!$C:$C,'b-data'!AG$2,postings!$D:$D,'b-data'!AG$3,postings!$M:$M,'b-data'!$A241)</f>
        <v>0</v>
      </c>
      <c r="AH241" s="53">
        <f>AG241+SUMIFS(postings!$T:$T,postings!$C:$C,'b-data'!AH$2,postings!$D:$D,'b-data'!AH$3,postings!$I:$I,'b-data'!$A241)-SUMIFS(postings!$W:$W,postings!$C:$C,'b-data'!AH$2,postings!$D:$D,'b-data'!AH$3,postings!$M:$M,'b-data'!$A241)</f>
        <v>0</v>
      </c>
      <c r="AI241" s="53">
        <f>AH241+SUMIFS(postings!$T:$T,postings!$C:$C,'b-data'!AI$2,postings!$D:$D,'b-data'!AI$3,postings!$I:$I,'b-data'!$A241)-SUMIFS(postings!$W:$W,postings!$C:$C,'b-data'!AI$2,postings!$D:$D,'b-data'!AI$3,postings!$M:$M,'b-data'!$A241)</f>
        <v>0</v>
      </c>
      <c r="AJ241" s="53" cm="1">
        <f t="array" ref="AJ241">+INDEX(X241:AI241,1,Settings!$C$4)</f>
        <v>0</v>
      </c>
      <c r="AK241" s="53" cm="1">
        <f t="array" ref="AK241">+INDEX(X241:AI241,1,Settings!$C$4)</f>
        <v>0</v>
      </c>
      <c r="AL241" s="53"/>
      <c r="AM241" s="53">
        <f t="shared" si="405"/>
        <v>0</v>
      </c>
      <c r="AN241" s="53">
        <f t="shared" ref="AN241:AX241" si="498">+AM241</f>
        <v>0</v>
      </c>
      <c r="AO241" s="53">
        <f t="shared" si="498"/>
        <v>0</v>
      </c>
      <c r="AP241" s="53">
        <f t="shared" si="498"/>
        <v>0</v>
      </c>
      <c r="AQ241" s="53">
        <f t="shared" si="498"/>
        <v>0</v>
      </c>
      <c r="AR241" s="53">
        <f t="shared" si="498"/>
        <v>0</v>
      </c>
      <c r="AS241" s="53">
        <f t="shared" si="498"/>
        <v>0</v>
      </c>
      <c r="AT241" s="53">
        <f t="shared" si="498"/>
        <v>0</v>
      </c>
      <c r="AU241" s="53">
        <f t="shared" si="498"/>
        <v>0</v>
      </c>
      <c r="AV241" s="53">
        <f t="shared" si="498"/>
        <v>0</v>
      </c>
      <c r="AW241" s="53">
        <f t="shared" si="498"/>
        <v>0</v>
      </c>
      <c r="AX241" s="53">
        <f t="shared" si="498"/>
        <v>0</v>
      </c>
      <c r="AY241" s="53" cm="1">
        <f t="array" ref="AY241">+INDEX(AM241:AX241,1,Settings!$C$4)</f>
        <v>0</v>
      </c>
      <c r="AZ241" s="53">
        <f t="shared" si="407"/>
        <v>0</v>
      </c>
      <c r="BA241" s="53"/>
      <c r="BB241" s="53">
        <f t="shared" si="408"/>
        <v>0</v>
      </c>
      <c r="BC241" s="53">
        <f t="shared" ref="BC241:BN241" si="499">+BB241</f>
        <v>0</v>
      </c>
      <c r="BD241" s="53">
        <f t="shared" si="499"/>
        <v>0</v>
      </c>
      <c r="BE241" s="53">
        <f t="shared" si="499"/>
        <v>0</v>
      </c>
      <c r="BF241" s="53">
        <f t="shared" si="499"/>
        <v>0</v>
      </c>
      <c r="BG241" s="53">
        <f t="shared" si="499"/>
        <v>0</v>
      </c>
      <c r="BH241" s="53">
        <f t="shared" si="499"/>
        <v>0</v>
      </c>
      <c r="BI241" s="53">
        <f t="shared" si="499"/>
        <v>0</v>
      </c>
      <c r="BJ241" s="53">
        <f t="shared" si="499"/>
        <v>0</v>
      </c>
      <c r="BK241" s="53">
        <f t="shared" si="499"/>
        <v>0</v>
      </c>
      <c r="BL241" s="53">
        <f t="shared" si="499"/>
        <v>0</v>
      </c>
      <c r="BM241" s="53">
        <f t="shared" si="499"/>
        <v>0</v>
      </c>
      <c r="BN241" s="53">
        <f t="shared" si="499"/>
        <v>0</v>
      </c>
      <c r="BO241" s="53"/>
      <c r="BP241" s="53">
        <f t="shared" si="410"/>
        <v>0</v>
      </c>
      <c r="BQ241" s="53"/>
      <c r="BR241" s="53">
        <f t="shared" si="411"/>
        <v>0</v>
      </c>
    </row>
    <row r="242" spans="1:70" x14ac:dyDescent="0.2">
      <c r="A242" s="6">
        <v>1570</v>
      </c>
      <c r="B242" s="6" t="str">
        <f>+VLOOKUP(A242,masterfile!B:C,2,FALSE)</f>
        <v>Abziehbare Vorsteuer</v>
      </c>
      <c r="D242" s="53">
        <f>+SUMIF('[1]2017'!$A:$A,$A242,'[1]2017'!$C:$C)-SUMIF('[1]2017'!$E:$E,$A242,'[1]2017'!$G:$G)</f>
        <v>0</v>
      </c>
      <c r="E242" s="53">
        <f>+SUMIF('[1]2018'!$A:$A,$A242,'[1]2018'!$C:$C)-SUMIF('[1]2018'!$E:$E,$A242,'[1]2018'!$G:$G)+D242</f>
        <v>0</v>
      </c>
      <c r="F242" s="53">
        <f>+SUMIF('[1]2019'!$A:$A,$A242,'[1]2019'!$C:$C)-SUMIF('[1]2019'!$E:$E,$A242,'[1]2019'!$G:$G)+E242</f>
        <v>0</v>
      </c>
      <c r="G242" s="53">
        <f>+SUMIF('[1]2020'!$A:$A,$A242,'[1]2020'!$C:$C)-SUMIF('[1]2020'!$E:$E,$A242,'[1]2020'!$G:$G)+F242</f>
        <v>0</v>
      </c>
      <c r="H242" s="53"/>
      <c r="I242" s="53">
        <f>+(SUMIF('[1]2021'!$A:$A,$A242,'[1]2021'!$C:$C)-SUMIF('[1]2021'!$E:$E,$A242,'[1]2021'!$G:$G))/12+G242</f>
        <v>0</v>
      </c>
      <c r="J242" s="53">
        <f>+(SUMIF('[1]2021'!$A:$A,$A242,'[1]2021'!$C:$C)-SUMIF('[1]2021'!$E:$E,$A242,'[1]2021'!$G:$G))/12+I242</f>
        <v>0</v>
      </c>
      <c r="K242" s="53">
        <f>+(SUMIF('[1]2021'!$A:$A,$A242,'[1]2021'!$C:$C)-SUMIF('[1]2021'!$E:$E,$A242,'[1]2021'!$G:$G))/12+J242</f>
        <v>0</v>
      </c>
      <c r="L242" s="53">
        <f>+(SUMIF('[1]2021'!$A:$A,$A242,'[1]2021'!$C:$C)-SUMIF('[1]2021'!$E:$E,$A242,'[1]2021'!$G:$G))/12+K242</f>
        <v>0</v>
      </c>
      <c r="M242" s="53">
        <f>+(SUMIF('[1]2021'!$A:$A,$A242,'[1]2021'!$C:$C)-SUMIF('[1]2021'!$E:$E,$A242,'[1]2021'!$G:$G))/12+L242</f>
        <v>0</v>
      </c>
      <c r="N242" s="53">
        <f>+(SUMIF('[1]2021'!$A:$A,$A242,'[1]2021'!$C:$C)-SUMIF('[1]2021'!$E:$E,$A242,'[1]2021'!$G:$G))/12+M242</f>
        <v>0</v>
      </c>
      <c r="O242" s="53">
        <f>+(SUMIF('[1]2021'!$A:$A,$A242,'[1]2021'!$C:$C)-SUMIF('[1]2021'!$E:$E,$A242,'[1]2021'!$G:$G))/12+N242</f>
        <v>0</v>
      </c>
      <c r="P242" s="53">
        <f>+(SUMIF('[1]2021'!$A:$A,$A242,'[1]2021'!$C:$C)-SUMIF('[1]2021'!$E:$E,$A242,'[1]2021'!$G:$G))/12+O242</f>
        <v>0</v>
      </c>
      <c r="Q242" s="53">
        <f>+(SUMIF('[1]2021'!$A:$A,$A242,'[1]2021'!$C:$C)-SUMIF('[1]2021'!$E:$E,$A242,'[1]2021'!$G:$G))/12+P242</f>
        <v>0</v>
      </c>
      <c r="R242" s="53">
        <f>+(SUMIF('[1]2021'!$A:$A,$A242,'[1]2021'!$C:$C)-SUMIF('[1]2021'!$E:$E,$A242,'[1]2021'!$G:$G))/12+Q242</f>
        <v>0</v>
      </c>
      <c r="S242" s="53">
        <f>+(SUMIF('[1]2021'!$A:$A,$A242,'[1]2021'!$C:$C)-SUMIF('[1]2021'!$E:$E,$A242,'[1]2021'!$G:$G))/12+R242</f>
        <v>0</v>
      </c>
      <c r="T242" s="53">
        <f>+(SUMIF('[1]2021'!$A:$A,$A242,'[1]2021'!$C:$C)-SUMIF('[1]2021'!$E:$E,$A242,'[1]2021'!$G:$G))/12+S242</f>
        <v>0</v>
      </c>
      <c r="U242" s="53" cm="1">
        <f t="array" ref="U242">+INDEX(I242:T242,1,Settings!$C$4)</f>
        <v>0</v>
      </c>
      <c r="V242" s="53" cm="1">
        <f t="array" ref="V242">+INDEX(I242:T242,1,Settings!$C$4)</f>
        <v>0</v>
      </c>
      <c r="W242" s="53"/>
      <c r="X242" s="53">
        <f>V242+SUMIFS(postings!$T:$T,postings!$C:$C,'b-data'!X$2,postings!$D:$D,'b-data'!X$3,postings!$I:$I,'b-data'!$A242)-SUMIFS(postings!$W:$W,postings!$C:$C,'b-data'!X$2,postings!$D:$D,'b-data'!X$3,postings!$M:$M,'b-data'!$A242)</f>
        <v>0</v>
      </c>
      <c r="Y242" s="53">
        <f>X242+SUMIFS(postings!$T:$T,postings!$C:$C,'b-data'!Y$2,postings!$D:$D,'b-data'!Y$3,postings!$I:$I,'b-data'!$A242)-SUMIFS(postings!$W:$W,postings!$C:$C,'b-data'!Y$2,postings!$D:$D,'b-data'!Y$3,postings!$M:$M,'b-data'!$A242)</f>
        <v>0</v>
      </c>
      <c r="Z242" s="53">
        <f>Y242+SUMIFS(postings!$T:$T,postings!$C:$C,'b-data'!Z$2,postings!$D:$D,'b-data'!Z$3,postings!$I:$I,'b-data'!$A242)-SUMIFS(postings!$W:$W,postings!$C:$C,'b-data'!Z$2,postings!$D:$D,'b-data'!Z$3,postings!$M:$M,'b-data'!$A242)</f>
        <v>0</v>
      </c>
      <c r="AA242" s="53">
        <f>Z242+SUMIFS(postings!$T:$T,postings!$C:$C,'b-data'!AA$2,postings!$D:$D,'b-data'!AA$3,postings!$I:$I,'b-data'!$A242)-SUMIFS(postings!$W:$W,postings!$C:$C,'b-data'!AA$2,postings!$D:$D,'b-data'!AA$3,postings!$M:$M,'b-data'!$A242)</f>
        <v>0</v>
      </c>
      <c r="AB242" s="53">
        <f>AA242+SUMIFS(postings!$T:$T,postings!$C:$C,'b-data'!AB$2,postings!$D:$D,'b-data'!AB$3,postings!$I:$I,'b-data'!$A242)-SUMIFS(postings!$W:$W,postings!$C:$C,'b-data'!AB$2,postings!$D:$D,'b-data'!AB$3,postings!$M:$M,'b-data'!$A242)</f>
        <v>0</v>
      </c>
      <c r="AC242" s="53">
        <f>AB242+SUMIFS(postings!$T:$T,postings!$C:$C,'b-data'!AC$2,postings!$D:$D,'b-data'!AC$3,postings!$I:$I,'b-data'!$A242)-SUMIFS(postings!$W:$W,postings!$C:$C,'b-data'!AC$2,postings!$D:$D,'b-data'!AC$3,postings!$M:$M,'b-data'!$A242)</f>
        <v>0</v>
      </c>
      <c r="AD242" s="53">
        <f>AC242+SUMIFS(postings!$T:$T,postings!$C:$C,'b-data'!AD$2,postings!$D:$D,'b-data'!AD$3,postings!$I:$I,'b-data'!$A242)-SUMIFS(postings!$W:$W,postings!$C:$C,'b-data'!AD$2,postings!$D:$D,'b-data'!AD$3,postings!$M:$M,'b-data'!$A242)</f>
        <v>0</v>
      </c>
      <c r="AE242" s="53">
        <f>AD242+SUMIFS(postings!$T:$T,postings!$C:$C,'b-data'!AE$2,postings!$D:$D,'b-data'!AE$3,postings!$I:$I,'b-data'!$A242)-SUMIFS(postings!$W:$W,postings!$C:$C,'b-data'!AE$2,postings!$D:$D,'b-data'!AE$3,postings!$M:$M,'b-data'!$A242)</f>
        <v>0</v>
      </c>
      <c r="AF242" s="53">
        <f>AE242+SUMIFS(postings!$T:$T,postings!$C:$C,'b-data'!AF$2,postings!$D:$D,'b-data'!AF$3,postings!$I:$I,'b-data'!$A242)-SUMIFS(postings!$W:$W,postings!$C:$C,'b-data'!AF$2,postings!$D:$D,'b-data'!AF$3,postings!$M:$M,'b-data'!$A242)</f>
        <v>0</v>
      </c>
      <c r="AG242" s="53">
        <f>AF242+SUMIFS(postings!$T:$T,postings!$C:$C,'b-data'!AG$2,postings!$D:$D,'b-data'!AG$3,postings!$I:$I,'b-data'!$A242)-SUMIFS(postings!$W:$W,postings!$C:$C,'b-data'!AG$2,postings!$D:$D,'b-data'!AG$3,postings!$M:$M,'b-data'!$A242)</f>
        <v>0</v>
      </c>
      <c r="AH242" s="53">
        <f>AG242+SUMIFS(postings!$T:$T,postings!$C:$C,'b-data'!AH$2,postings!$D:$D,'b-data'!AH$3,postings!$I:$I,'b-data'!$A242)-SUMIFS(postings!$W:$W,postings!$C:$C,'b-data'!AH$2,postings!$D:$D,'b-data'!AH$3,postings!$M:$M,'b-data'!$A242)</f>
        <v>0</v>
      </c>
      <c r="AI242" s="53">
        <f>AH242+SUMIFS(postings!$T:$T,postings!$C:$C,'b-data'!AI$2,postings!$D:$D,'b-data'!AI$3,postings!$I:$I,'b-data'!$A242)-SUMIFS(postings!$W:$W,postings!$C:$C,'b-data'!AI$2,postings!$D:$D,'b-data'!AI$3,postings!$M:$M,'b-data'!$A242)</f>
        <v>0</v>
      </c>
      <c r="AJ242" s="53" cm="1">
        <f t="array" ref="AJ242">+INDEX(X242:AI242,1,Settings!$C$4)</f>
        <v>0</v>
      </c>
      <c r="AK242" s="53" cm="1">
        <f t="array" ref="AK242">+INDEX(X242:AI242,1,Settings!$C$4)</f>
        <v>0</v>
      </c>
      <c r="AL242" s="53"/>
      <c r="AM242" s="53">
        <f t="shared" si="405"/>
        <v>0</v>
      </c>
      <c r="AN242" s="53">
        <f t="shared" ref="AN242:AX242" si="500">+AM242</f>
        <v>0</v>
      </c>
      <c r="AO242" s="53">
        <f t="shared" si="500"/>
        <v>0</v>
      </c>
      <c r="AP242" s="53">
        <f t="shared" si="500"/>
        <v>0</v>
      </c>
      <c r="AQ242" s="53">
        <f t="shared" si="500"/>
        <v>0</v>
      </c>
      <c r="AR242" s="53">
        <f t="shared" si="500"/>
        <v>0</v>
      </c>
      <c r="AS242" s="53">
        <f t="shared" si="500"/>
        <v>0</v>
      </c>
      <c r="AT242" s="53">
        <f t="shared" si="500"/>
        <v>0</v>
      </c>
      <c r="AU242" s="53">
        <f t="shared" si="500"/>
        <v>0</v>
      </c>
      <c r="AV242" s="53">
        <f t="shared" si="500"/>
        <v>0</v>
      </c>
      <c r="AW242" s="53">
        <f t="shared" si="500"/>
        <v>0</v>
      </c>
      <c r="AX242" s="53">
        <f t="shared" si="500"/>
        <v>0</v>
      </c>
      <c r="AY242" s="53" cm="1">
        <f t="array" ref="AY242">+INDEX(AM242:AX242,1,Settings!$C$4)</f>
        <v>0</v>
      </c>
      <c r="AZ242" s="53">
        <f t="shared" si="407"/>
        <v>0</v>
      </c>
      <c r="BA242" s="53"/>
      <c r="BB242" s="53">
        <f t="shared" si="408"/>
        <v>0</v>
      </c>
      <c r="BC242" s="53">
        <f t="shared" ref="BC242:BN242" si="501">+BB242</f>
        <v>0</v>
      </c>
      <c r="BD242" s="53">
        <f t="shared" si="501"/>
        <v>0</v>
      </c>
      <c r="BE242" s="53">
        <f t="shared" si="501"/>
        <v>0</v>
      </c>
      <c r="BF242" s="53">
        <f t="shared" si="501"/>
        <v>0</v>
      </c>
      <c r="BG242" s="53">
        <f t="shared" si="501"/>
        <v>0</v>
      </c>
      <c r="BH242" s="53">
        <f t="shared" si="501"/>
        <v>0</v>
      </c>
      <c r="BI242" s="53">
        <f t="shared" si="501"/>
        <v>0</v>
      </c>
      <c r="BJ242" s="53">
        <f t="shared" si="501"/>
        <v>0</v>
      </c>
      <c r="BK242" s="53">
        <f t="shared" si="501"/>
        <v>0</v>
      </c>
      <c r="BL242" s="53">
        <f t="shared" si="501"/>
        <v>0</v>
      </c>
      <c r="BM242" s="53">
        <f t="shared" si="501"/>
        <v>0</v>
      </c>
      <c r="BN242" s="53">
        <f t="shared" si="501"/>
        <v>0</v>
      </c>
      <c r="BO242" s="53"/>
      <c r="BP242" s="53">
        <f t="shared" si="410"/>
        <v>0</v>
      </c>
      <c r="BQ242" s="53"/>
      <c r="BR242" s="53">
        <f t="shared" si="411"/>
        <v>0</v>
      </c>
    </row>
    <row r="243" spans="1:70" x14ac:dyDescent="0.2">
      <c r="A243" s="6">
        <v>1571</v>
      </c>
      <c r="B243" s="6" t="str">
        <f>+VLOOKUP(A243,masterfile!B:C,2,FALSE)</f>
        <v>Abziehbare Vorsteuer 7%</v>
      </c>
      <c r="D243" s="53">
        <f>+SUMIF('[1]2017'!$A:$A,$A243,'[1]2017'!$C:$C)-SUMIF('[1]2017'!$E:$E,$A243,'[1]2017'!$G:$G)</f>
        <v>0</v>
      </c>
      <c r="E243" s="53">
        <f>+SUMIF('[1]2018'!$A:$A,$A243,'[1]2018'!$C:$C)-SUMIF('[1]2018'!$E:$E,$A243,'[1]2018'!$G:$G)+D243</f>
        <v>0</v>
      </c>
      <c r="F243" s="53">
        <f>+SUMIF('[1]2019'!$A:$A,$A243,'[1]2019'!$C:$C)-SUMIF('[1]2019'!$E:$E,$A243,'[1]2019'!$G:$G)+E243</f>
        <v>0</v>
      </c>
      <c r="G243" s="53">
        <f>+SUMIF('[1]2020'!$A:$A,$A243,'[1]2020'!$C:$C)-SUMIF('[1]2020'!$E:$E,$A243,'[1]2020'!$G:$G)+F243</f>
        <v>0</v>
      </c>
      <c r="H243" s="53"/>
      <c r="I243" s="53">
        <f>+(SUMIF('[1]2021'!$A:$A,$A243,'[1]2021'!$C:$C)-SUMIF('[1]2021'!$E:$E,$A243,'[1]2021'!$G:$G))/12+G243</f>
        <v>0</v>
      </c>
      <c r="J243" s="53">
        <f>+(SUMIF('[1]2021'!$A:$A,$A243,'[1]2021'!$C:$C)-SUMIF('[1]2021'!$E:$E,$A243,'[1]2021'!$G:$G))/12+I243</f>
        <v>0</v>
      </c>
      <c r="K243" s="53">
        <f>+(SUMIF('[1]2021'!$A:$A,$A243,'[1]2021'!$C:$C)-SUMIF('[1]2021'!$E:$E,$A243,'[1]2021'!$G:$G))/12+J243</f>
        <v>0</v>
      </c>
      <c r="L243" s="53">
        <f>+(SUMIF('[1]2021'!$A:$A,$A243,'[1]2021'!$C:$C)-SUMIF('[1]2021'!$E:$E,$A243,'[1]2021'!$G:$G))/12+K243</f>
        <v>0</v>
      </c>
      <c r="M243" s="53">
        <f>+(SUMIF('[1]2021'!$A:$A,$A243,'[1]2021'!$C:$C)-SUMIF('[1]2021'!$E:$E,$A243,'[1]2021'!$G:$G))/12+L243</f>
        <v>0</v>
      </c>
      <c r="N243" s="53">
        <f>+(SUMIF('[1]2021'!$A:$A,$A243,'[1]2021'!$C:$C)-SUMIF('[1]2021'!$E:$E,$A243,'[1]2021'!$G:$G))/12+M243</f>
        <v>0</v>
      </c>
      <c r="O243" s="53">
        <f>+(SUMIF('[1]2021'!$A:$A,$A243,'[1]2021'!$C:$C)-SUMIF('[1]2021'!$E:$E,$A243,'[1]2021'!$G:$G))/12+N243</f>
        <v>0</v>
      </c>
      <c r="P243" s="53">
        <f>+(SUMIF('[1]2021'!$A:$A,$A243,'[1]2021'!$C:$C)-SUMIF('[1]2021'!$E:$E,$A243,'[1]2021'!$G:$G))/12+O243</f>
        <v>0</v>
      </c>
      <c r="Q243" s="53">
        <f>+(SUMIF('[1]2021'!$A:$A,$A243,'[1]2021'!$C:$C)-SUMIF('[1]2021'!$E:$E,$A243,'[1]2021'!$G:$G))/12+P243</f>
        <v>0</v>
      </c>
      <c r="R243" s="53">
        <f>+(SUMIF('[1]2021'!$A:$A,$A243,'[1]2021'!$C:$C)-SUMIF('[1]2021'!$E:$E,$A243,'[1]2021'!$G:$G))/12+Q243</f>
        <v>0</v>
      </c>
      <c r="S243" s="53">
        <f>+(SUMIF('[1]2021'!$A:$A,$A243,'[1]2021'!$C:$C)-SUMIF('[1]2021'!$E:$E,$A243,'[1]2021'!$G:$G))/12+R243</f>
        <v>0</v>
      </c>
      <c r="T243" s="53">
        <f>+(SUMIF('[1]2021'!$A:$A,$A243,'[1]2021'!$C:$C)-SUMIF('[1]2021'!$E:$E,$A243,'[1]2021'!$G:$G))/12+S243</f>
        <v>0</v>
      </c>
      <c r="U243" s="53" cm="1">
        <f t="array" ref="U243">+INDEX(I243:T243,1,Settings!$C$4)</f>
        <v>0</v>
      </c>
      <c r="V243" s="53" cm="1">
        <f t="array" ref="V243">+INDEX(I243:T243,1,Settings!$C$4)</f>
        <v>0</v>
      </c>
      <c r="W243" s="53"/>
      <c r="X243" s="53">
        <f>V243+SUMIFS(postings!$T:$T,postings!$C:$C,'b-data'!X$2,postings!$D:$D,'b-data'!X$3,postings!$I:$I,'b-data'!$A243)-SUMIFS(postings!$W:$W,postings!$C:$C,'b-data'!X$2,postings!$D:$D,'b-data'!X$3,postings!$M:$M,'b-data'!$A243)</f>
        <v>0</v>
      </c>
      <c r="Y243" s="53">
        <f>X243+SUMIFS(postings!$T:$T,postings!$C:$C,'b-data'!Y$2,postings!$D:$D,'b-data'!Y$3,postings!$I:$I,'b-data'!$A243)-SUMIFS(postings!$W:$W,postings!$C:$C,'b-data'!Y$2,postings!$D:$D,'b-data'!Y$3,postings!$M:$M,'b-data'!$A243)</f>
        <v>0</v>
      </c>
      <c r="Z243" s="53">
        <f>Y243+SUMIFS(postings!$T:$T,postings!$C:$C,'b-data'!Z$2,postings!$D:$D,'b-data'!Z$3,postings!$I:$I,'b-data'!$A243)-SUMIFS(postings!$W:$W,postings!$C:$C,'b-data'!Z$2,postings!$D:$D,'b-data'!Z$3,postings!$M:$M,'b-data'!$A243)</f>
        <v>0</v>
      </c>
      <c r="AA243" s="53">
        <f>Z243+SUMIFS(postings!$T:$T,postings!$C:$C,'b-data'!AA$2,postings!$D:$D,'b-data'!AA$3,postings!$I:$I,'b-data'!$A243)-SUMIFS(postings!$W:$W,postings!$C:$C,'b-data'!AA$2,postings!$D:$D,'b-data'!AA$3,postings!$M:$M,'b-data'!$A243)</f>
        <v>0</v>
      </c>
      <c r="AB243" s="53">
        <f>AA243+SUMIFS(postings!$T:$T,postings!$C:$C,'b-data'!AB$2,postings!$D:$D,'b-data'!AB$3,postings!$I:$I,'b-data'!$A243)-SUMIFS(postings!$W:$W,postings!$C:$C,'b-data'!AB$2,postings!$D:$D,'b-data'!AB$3,postings!$M:$M,'b-data'!$A243)</f>
        <v>0</v>
      </c>
      <c r="AC243" s="53">
        <f>AB243+SUMIFS(postings!$T:$T,postings!$C:$C,'b-data'!AC$2,postings!$D:$D,'b-data'!AC$3,postings!$I:$I,'b-data'!$A243)-SUMIFS(postings!$W:$W,postings!$C:$C,'b-data'!AC$2,postings!$D:$D,'b-data'!AC$3,postings!$M:$M,'b-data'!$A243)</f>
        <v>0</v>
      </c>
      <c r="AD243" s="53">
        <f>AC243+SUMIFS(postings!$T:$T,postings!$C:$C,'b-data'!AD$2,postings!$D:$D,'b-data'!AD$3,postings!$I:$I,'b-data'!$A243)-SUMIFS(postings!$W:$W,postings!$C:$C,'b-data'!AD$2,postings!$D:$D,'b-data'!AD$3,postings!$M:$M,'b-data'!$A243)</f>
        <v>0</v>
      </c>
      <c r="AE243" s="53">
        <f>AD243+SUMIFS(postings!$T:$T,postings!$C:$C,'b-data'!AE$2,postings!$D:$D,'b-data'!AE$3,postings!$I:$I,'b-data'!$A243)-SUMIFS(postings!$W:$W,postings!$C:$C,'b-data'!AE$2,postings!$D:$D,'b-data'!AE$3,postings!$M:$M,'b-data'!$A243)</f>
        <v>0</v>
      </c>
      <c r="AF243" s="53">
        <f>AE243+SUMIFS(postings!$T:$T,postings!$C:$C,'b-data'!AF$2,postings!$D:$D,'b-data'!AF$3,postings!$I:$I,'b-data'!$A243)-SUMIFS(postings!$W:$W,postings!$C:$C,'b-data'!AF$2,postings!$D:$D,'b-data'!AF$3,postings!$M:$M,'b-data'!$A243)</f>
        <v>0</v>
      </c>
      <c r="AG243" s="53">
        <f>AF243+SUMIFS(postings!$T:$T,postings!$C:$C,'b-data'!AG$2,postings!$D:$D,'b-data'!AG$3,postings!$I:$I,'b-data'!$A243)-SUMIFS(postings!$W:$W,postings!$C:$C,'b-data'!AG$2,postings!$D:$D,'b-data'!AG$3,postings!$M:$M,'b-data'!$A243)</f>
        <v>0</v>
      </c>
      <c r="AH243" s="53">
        <f>AG243+SUMIFS(postings!$T:$T,postings!$C:$C,'b-data'!AH$2,postings!$D:$D,'b-data'!AH$3,postings!$I:$I,'b-data'!$A243)-SUMIFS(postings!$W:$W,postings!$C:$C,'b-data'!AH$2,postings!$D:$D,'b-data'!AH$3,postings!$M:$M,'b-data'!$A243)</f>
        <v>0</v>
      </c>
      <c r="AI243" s="53">
        <f>AH243+SUMIFS(postings!$T:$T,postings!$C:$C,'b-data'!AI$2,postings!$D:$D,'b-data'!AI$3,postings!$I:$I,'b-data'!$A243)-SUMIFS(postings!$W:$W,postings!$C:$C,'b-data'!AI$2,postings!$D:$D,'b-data'!AI$3,postings!$M:$M,'b-data'!$A243)</f>
        <v>0</v>
      </c>
      <c r="AJ243" s="53" cm="1">
        <f t="array" ref="AJ243">+INDEX(X243:AI243,1,Settings!$C$4)</f>
        <v>0</v>
      </c>
      <c r="AK243" s="53" cm="1">
        <f t="array" ref="AK243">+INDEX(X243:AI243,1,Settings!$C$4)</f>
        <v>0</v>
      </c>
      <c r="AL243" s="53"/>
      <c r="AM243" s="53">
        <f t="shared" si="405"/>
        <v>0</v>
      </c>
      <c r="AN243" s="53">
        <f t="shared" ref="AN243:AX243" si="502">+AM243</f>
        <v>0</v>
      </c>
      <c r="AO243" s="53">
        <f t="shared" si="502"/>
        <v>0</v>
      </c>
      <c r="AP243" s="53">
        <f t="shared" si="502"/>
        <v>0</v>
      </c>
      <c r="AQ243" s="53">
        <f t="shared" si="502"/>
        <v>0</v>
      </c>
      <c r="AR243" s="53">
        <f t="shared" si="502"/>
        <v>0</v>
      </c>
      <c r="AS243" s="53">
        <f t="shared" si="502"/>
        <v>0</v>
      </c>
      <c r="AT243" s="53">
        <f t="shared" si="502"/>
        <v>0</v>
      </c>
      <c r="AU243" s="53">
        <f t="shared" si="502"/>
        <v>0</v>
      </c>
      <c r="AV243" s="53">
        <f t="shared" si="502"/>
        <v>0</v>
      </c>
      <c r="AW243" s="53">
        <f t="shared" si="502"/>
        <v>0</v>
      </c>
      <c r="AX243" s="53">
        <f t="shared" si="502"/>
        <v>0</v>
      </c>
      <c r="AY243" s="53" cm="1">
        <f t="array" ref="AY243">+INDEX(AM243:AX243,1,Settings!$C$4)</f>
        <v>0</v>
      </c>
      <c r="AZ243" s="53">
        <f t="shared" si="407"/>
        <v>0</v>
      </c>
      <c r="BA243" s="53"/>
      <c r="BB243" s="53">
        <f t="shared" si="408"/>
        <v>0</v>
      </c>
      <c r="BC243" s="53">
        <f t="shared" ref="BC243:BN243" si="503">+BB243</f>
        <v>0</v>
      </c>
      <c r="BD243" s="53">
        <f t="shared" si="503"/>
        <v>0</v>
      </c>
      <c r="BE243" s="53">
        <f t="shared" si="503"/>
        <v>0</v>
      </c>
      <c r="BF243" s="53">
        <f t="shared" si="503"/>
        <v>0</v>
      </c>
      <c r="BG243" s="53">
        <f t="shared" si="503"/>
        <v>0</v>
      </c>
      <c r="BH243" s="53">
        <f t="shared" si="503"/>
        <v>0</v>
      </c>
      <c r="BI243" s="53">
        <f t="shared" si="503"/>
        <v>0</v>
      </c>
      <c r="BJ243" s="53">
        <f t="shared" si="503"/>
        <v>0</v>
      </c>
      <c r="BK243" s="53">
        <f t="shared" si="503"/>
        <v>0</v>
      </c>
      <c r="BL243" s="53">
        <f t="shared" si="503"/>
        <v>0</v>
      </c>
      <c r="BM243" s="53">
        <f t="shared" si="503"/>
        <v>0</v>
      </c>
      <c r="BN243" s="53">
        <f t="shared" si="503"/>
        <v>0</v>
      </c>
      <c r="BO243" s="53"/>
      <c r="BP243" s="53">
        <f t="shared" si="410"/>
        <v>0</v>
      </c>
      <c r="BQ243" s="53"/>
      <c r="BR243" s="53">
        <f t="shared" si="411"/>
        <v>0</v>
      </c>
    </row>
    <row r="244" spans="1:70" x14ac:dyDescent="0.2">
      <c r="A244" s="6">
        <v>1572</v>
      </c>
      <c r="B244" s="6" t="str">
        <f>+VLOOKUP(A244,masterfile!B:C,2,FALSE)</f>
        <v>Abziehbare Vorsteuer aus EU-Erwerb</v>
      </c>
      <c r="D244" s="53">
        <f>+SUMIF('[1]2017'!$A:$A,$A244,'[1]2017'!$C:$C)-SUMIF('[1]2017'!$E:$E,$A244,'[1]2017'!$G:$G)</f>
        <v>0</v>
      </c>
      <c r="E244" s="53">
        <f>+SUMIF('[1]2018'!$A:$A,$A244,'[1]2018'!$C:$C)-SUMIF('[1]2018'!$E:$E,$A244,'[1]2018'!$G:$G)+D244</f>
        <v>0</v>
      </c>
      <c r="F244" s="53">
        <f>+SUMIF('[1]2019'!$A:$A,$A244,'[1]2019'!$C:$C)-SUMIF('[1]2019'!$E:$E,$A244,'[1]2019'!$G:$G)+E244</f>
        <v>0</v>
      </c>
      <c r="G244" s="53">
        <f>+SUMIF('[1]2020'!$A:$A,$A244,'[1]2020'!$C:$C)-SUMIF('[1]2020'!$E:$E,$A244,'[1]2020'!$G:$G)+F244</f>
        <v>0</v>
      </c>
      <c r="H244" s="53"/>
      <c r="I244" s="53">
        <f>+(SUMIF('[1]2021'!$A:$A,$A244,'[1]2021'!$C:$C)-SUMIF('[1]2021'!$E:$E,$A244,'[1]2021'!$G:$G))/12+G244</f>
        <v>0</v>
      </c>
      <c r="J244" s="53">
        <f>+(SUMIF('[1]2021'!$A:$A,$A244,'[1]2021'!$C:$C)-SUMIF('[1]2021'!$E:$E,$A244,'[1]2021'!$G:$G))/12+I244</f>
        <v>0</v>
      </c>
      <c r="K244" s="53">
        <f>+(SUMIF('[1]2021'!$A:$A,$A244,'[1]2021'!$C:$C)-SUMIF('[1]2021'!$E:$E,$A244,'[1]2021'!$G:$G))/12+J244</f>
        <v>0</v>
      </c>
      <c r="L244" s="53">
        <f>+(SUMIF('[1]2021'!$A:$A,$A244,'[1]2021'!$C:$C)-SUMIF('[1]2021'!$E:$E,$A244,'[1]2021'!$G:$G))/12+K244</f>
        <v>0</v>
      </c>
      <c r="M244" s="53">
        <f>+(SUMIF('[1]2021'!$A:$A,$A244,'[1]2021'!$C:$C)-SUMIF('[1]2021'!$E:$E,$A244,'[1]2021'!$G:$G))/12+L244</f>
        <v>0</v>
      </c>
      <c r="N244" s="53">
        <f>+(SUMIF('[1]2021'!$A:$A,$A244,'[1]2021'!$C:$C)-SUMIF('[1]2021'!$E:$E,$A244,'[1]2021'!$G:$G))/12+M244</f>
        <v>0</v>
      </c>
      <c r="O244" s="53">
        <f>+(SUMIF('[1]2021'!$A:$A,$A244,'[1]2021'!$C:$C)-SUMIF('[1]2021'!$E:$E,$A244,'[1]2021'!$G:$G))/12+N244</f>
        <v>0</v>
      </c>
      <c r="P244" s="53">
        <f>+(SUMIF('[1]2021'!$A:$A,$A244,'[1]2021'!$C:$C)-SUMIF('[1]2021'!$E:$E,$A244,'[1]2021'!$G:$G))/12+O244</f>
        <v>0</v>
      </c>
      <c r="Q244" s="53">
        <f>+(SUMIF('[1]2021'!$A:$A,$A244,'[1]2021'!$C:$C)-SUMIF('[1]2021'!$E:$E,$A244,'[1]2021'!$G:$G))/12+P244</f>
        <v>0</v>
      </c>
      <c r="R244" s="53">
        <f>+(SUMIF('[1]2021'!$A:$A,$A244,'[1]2021'!$C:$C)-SUMIF('[1]2021'!$E:$E,$A244,'[1]2021'!$G:$G))/12+Q244</f>
        <v>0</v>
      </c>
      <c r="S244" s="53">
        <f>+(SUMIF('[1]2021'!$A:$A,$A244,'[1]2021'!$C:$C)-SUMIF('[1]2021'!$E:$E,$A244,'[1]2021'!$G:$G))/12+R244</f>
        <v>0</v>
      </c>
      <c r="T244" s="53">
        <f>+(SUMIF('[1]2021'!$A:$A,$A244,'[1]2021'!$C:$C)-SUMIF('[1]2021'!$E:$E,$A244,'[1]2021'!$G:$G))/12+S244</f>
        <v>0</v>
      </c>
      <c r="U244" s="53" cm="1">
        <f t="array" ref="U244">+INDEX(I244:T244,1,Settings!$C$4)</f>
        <v>0</v>
      </c>
      <c r="V244" s="53" cm="1">
        <f t="array" ref="V244">+INDEX(I244:T244,1,Settings!$C$4)</f>
        <v>0</v>
      </c>
      <c r="W244" s="53"/>
      <c r="X244" s="53">
        <f>V244+SUMIFS(postings!$T:$T,postings!$C:$C,'b-data'!X$2,postings!$D:$D,'b-data'!X$3,postings!$I:$I,'b-data'!$A244)-SUMIFS(postings!$W:$W,postings!$C:$C,'b-data'!X$2,postings!$D:$D,'b-data'!X$3,postings!$M:$M,'b-data'!$A244)</f>
        <v>0</v>
      </c>
      <c r="Y244" s="53">
        <f>X244+SUMIFS(postings!$T:$T,postings!$C:$C,'b-data'!Y$2,postings!$D:$D,'b-data'!Y$3,postings!$I:$I,'b-data'!$A244)-SUMIFS(postings!$W:$W,postings!$C:$C,'b-data'!Y$2,postings!$D:$D,'b-data'!Y$3,postings!$M:$M,'b-data'!$A244)</f>
        <v>0</v>
      </c>
      <c r="Z244" s="53">
        <f>Y244+SUMIFS(postings!$T:$T,postings!$C:$C,'b-data'!Z$2,postings!$D:$D,'b-data'!Z$3,postings!$I:$I,'b-data'!$A244)-SUMIFS(postings!$W:$W,postings!$C:$C,'b-data'!Z$2,postings!$D:$D,'b-data'!Z$3,postings!$M:$M,'b-data'!$A244)</f>
        <v>0</v>
      </c>
      <c r="AA244" s="53">
        <f>Z244+SUMIFS(postings!$T:$T,postings!$C:$C,'b-data'!AA$2,postings!$D:$D,'b-data'!AA$3,postings!$I:$I,'b-data'!$A244)-SUMIFS(postings!$W:$W,postings!$C:$C,'b-data'!AA$2,postings!$D:$D,'b-data'!AA$3,postings!$M:$M,'b-data'!$A244)</f>
        <v>0</v>
      </c>
      <c r="AB244" s="53">
        <f>AA244+SUMIFS(postings!$T:$T,postings!$C:$C,'b-data'!AB$2,postings!$D:$D,'b-data'!AB$3,postings!$I:$I,'b-data'!$A244)-SUMIFS(postings!$W:$W,postings!$C:$C,'b-data'!AB$2,postings!$D:$D,'b-data'!AB$3,postings!$M:$M,'b-data'!$A244)</f>
        <v>0</v>
      </c>
      <c r="AC244" s="53">
        <f>AB244+SUMIFS(postings!$T:$T,postings!$C:$C,'b-data'!AC$2,postings!$D:$D,'b-data'!AC$3,postings!$I:$I,'b-data'!$A244)-SUMIFS(postings!$W:$W,postings!$C:$C,'b-data'!AC$2,postings!$D:$D,'b-data'!AC$3,postings!$M:$M,'b-data'!$A244)</f>
        <v>0</v>
      </c>
      <c r="AD244" s="53">
        <f>AC244+SUMIFS(postings!$T:$T,postings!$C:$C,'b-data'!AD$2,postings!$D:$D,'b-data'!AD$3,postings!$I:$I,'b-data'!$A244)-SUMIFS(postings!$W:$W,postings!$C:$C,'b-data'!AD$2,postings!$D:$D,'b-data'!AD$3,postings!$M:$M,'b-data'!$A244)</f>
        <v>0</v>
      </c>
      <c r="AE244" s="53">
        <f>AD244+SUMIFS(postings!$T:$T,postings!$C:$C,'b-data'!AE$2,postings!$D:$D,'b-data'!AE$3,postings!$I:$I,'b-data'!$A244)-SUMIFS(postings!$W:$W,postings!$C:$C,'b-data'!AE$2,postings!$D:$D,'b-data'!AE$3,postings!$M:$M,'b-data'!$A244)</f>
        <v>0</v>
      </c>
      <c r="AF244" s="53">
        <f>AE244+SUMIFS(postings!$T:$T,postings!$C:$C,'b-data'!AF$2,postings!$D:$D,'b-data'!AF$3,postings!$I:$I,'b-data'!$A244)-SUMIFS(postings!$W:$W,postings!$C:$C,'b-data'!AF$2,postings!$D:$D,'b-data'!AF$3,postings!$M:$M,'b-data'!$A244)</f>
        <v>0</v>
      </c>
      <c r="AG244" s="53">
        <f>AF244+SUMIFS(postings!$T:$T,postings!$C:$C,'b-data'!AG$2,postings!$D:$D,'b-data'!AG$3,postings!$I:$I,'b-data'!$A244)-SUMIFS(postings!$W:$W,postings!$C:$C,'b-data'!AG$2,postings!$D:$D,'b-data'!AG$3,postings!$M:$M,'b-data'!$A244)</f>
        <v>0</v>
      </c>
      <c r="AH244" s="53">
        <f>AG244+SUMIFS(postings!$T:$T,postings!$C:$C,'b-data'!AH$2,postings!$D:$D,'b-data'!AH$3,postings!$I:$I,'b-data'!$A244)-SUMIFS(postings!$W:$W,postings!$C:$C,'b-data'!AH$2,postings!$D:$D,'b-data'!AH$3,postings!$M:$M,'b-data'!$A244)</f>
        <v>0</v>
      </c>
      <c r="AI244" s="53">
        <f>AH244+SUMIFS(postings!$T:$T,postings!$C:$C,'b-data'!AI$2,postings!$D:$D,'b-data'!AI$3,postings!$I:$I,'b-data'!$A244)-SUMIFS(postings!$W:$W,postings!$C:$C,'b-data'!AI$2,postings!$D:$D,'b-data'!AI$3,postings!$M:$M,'b-data'!$A244)</f>
        <v>0</v>
      </c>
      <c r="AJ244" s="53" cm="1">
        <f t="array" ref="AJ244">+INDEX(X244:AI244,1,Settings!$C$4)</f>
        <v>0</v>
      </c>
      <c r="AK244" s="53" cm="1">
        <f t="array" ref="AK244">+INDEX(X244:AI244,1,Settings!$C$4)</f>
        <v>0</v>
      </c>
      <c r="AL244" s="53"/>
      <c r="AM244" s="53">
        <f t="shared" si="405"/>
        <v>0</v>
      </c>
      <c r="AN244" s="53">
        <f t="shared" ref="AN244:AX244" si="504">+AM244</f>
        <v>0</v>
      </c>
      <c r="AO244" s="53">
        <f t="shared" si="504"/>
        <v>0</v>
      </c>
      <c r="AP244" s="53">
        <f t="shared" si="504"/>
        <v>0</v>
      </c>
      <c r="AQ244" s="53">
        <f t="shared" si="504"/>
        <v>0</v>
      </c>
      <c r="AR244" s="53">
        <f t="shared" si="504"/>
        <v>0</v>
      </c>
      <c r="AS244" s="53">
        <f t="shared" si="504"/>
        <v>0</v>
      </c>
      <c r="AT244" s="53">
        <f t="shared" si="504"/>
        <v>0</v>
      </c>
      <c r="AU244" s="53">
        <f t="shared" si="504"/>
        <v>0</v>
      </c>
      <c r="AV244" s="53">
        <f t="shared" si="504"/>
        <v>0</v>
      </c>
      <c r="AW244" s="53">
        <f t="shared" si="504"/>
        <v>0</v>
      </c>
      <c r="AX244" s="53">
        <f t="shared" si="504"/>
        <v>0</v>
      </c>
      <c r="AY244" s="53" cm="1">
        <f t="array" ref="AY244">+INDEX(AM244:AX244,1,Settings!$C$4)</f>
        <v>0</v>
      </c>
      <c r="AZ244" s="53">
        <f t="shared" si="407"/>
        <v>0</v>
      </c>
      <c r="BA244" s="53"/>
      <c r="BB244" s="53">
        <f t="shared" si="408"/>
        <v>0</v>
      </c>
      <c r="BC244" s="53">
        <f t="shared" ref="BC244:BN244" si="505">+BB244</f>
        <v>0</v>
      </c>
      <c r="BD244" s="53">
        <f t="shared" si="505"/>
        <v>0</v>
      </c>
      <c r="BE244" s="53">
        <f t="shared" si="505"/>
        <v>0</v>
      </c>
      <c r="BF244" s="53">
        <f t="shared" si="505"/>
        <v>0</v>
      </c>
      <c r="BG244" s="53">
        <f t="shared" si="505"/>
        <v>0</v>
      </c>
      <c r="BH244" s="53">
        <f t="shared" si="505"/>
        <v>0</v>
      </c>
      <c r="BI244" s="53">
        <f t="shared" si="505"/>
        <v>0</v>
      </c>
      <c r="BJ244" s="53">
        <f t="shared" si="505"/>
        <v>0</v>
      </c>
      <c r="BK244" s="53">
        <f t="shared" si="505"/>
        <v>0</v>
      </c>
      <c r="BL244" s="53">
        <f t="shared" si="505"/>
        <v>0</v>
      </c>
      <c r="BM244" s="53">
        <f t="shared" si="505"/>
        <v>0</v>
      </c>
      <c r="BN244" s="53">
        <f t="shared" si="505"/>
        <v>0</v>
      </c>
      <c r="BO244" s="53"/>
      <c r="BP244" s="53">
        <f t="shared" si="410"/>
        <v>0</v>
      </c>
      <c r="BQ244" s="53"/>
      <c r="BR244" s="53">
        <f t="shared" si="411"/>
        <v>0</v>
      </c>
    </row>
    <row r="245" spans="1:70" x14ac:dyDescent="0.2">
      <c r="A245" s="6">
        <v>1573</v>
      </c>
      <c r="B245" s="6" t="str">
        <f>+VLOOKUP(A245,masterfile!B:C,2,FALSE)</f>
        <v>Vorst.letzter Abnehmer Dreiecksgeschäft</v>
      </c>
      <c r="D245" s="53">
        <f>+SUMIF('[1]2017'!$A:$A,$A245,'[1]2017'!$C:$C)-SUMIF('[1]2017'!$E:$E,$A245,'[1]2017'!$G:$G)</f>
        <v>0</v>
      </c>
      <c r="E245" s="53">
        <f>+SUMIF('[1]2018'!$A:$A,$A245,'[1]2018'!$C:$C)-SUMIF('[1]2018'!$E:$E,$A245,'[1]2018'!$G:$G)+D245</f>
        <v>0</v>
      </c>
      <c r="F245" s="53">
        <f>+SUMIF('[1]2019'!$A:$A,$A245,'[1]2019'!$C:$C)-SUMIF('[1]2019'!$E:$E,$A245,'[1]2019'!$G:$G)+E245</f>
        <v>0</v>
      </c>
      <c r="G245" s="53">
        <f>+SUMIF('[1]2020'!$A:$A,$A245,'[1]2020'!$C:$C)-SUMIF('[1]2020'!$E:$E,$A245,'[1]2020'!$G:$G)+F245</f>
        <v>0</v>
      </c>
      <c r="H245" s="53"/>
      <c r="I245" s="53">
        <f>+(SUMIF('[1]2021'!$A:$A,$A245,'[1]2021'!$C:$C)-SUMIF('[1]2021'!$E:$E,$A245,'[1]2021'!$G:$G))/12+G245</f>
        <v>0</v>
      </c>
      <c r="J245" s="53">
        <f>+(SUMIF('[1]2021'!$A:$A,$A245,'[1]2021'!$C:$C)-SUMIF('[1]2021'!$E:$E,$A245,'[1]2021'!$G:$G))/12+I245</f>
        <v>0</v>
      </c>
      <c r="K245" s="53">
        <f>+(SUMIF('[1]2021'!$A:$A,$A245,'[1]2021'!$C:$C)-SUMIF('[1]2021'!$E:$E,$A245,'[1]2021'!$G:$G))/12+J245</f>
        <v>0</v>
      </c>
      <c r="L245" s="53">
        <f>+(SUMIF('[1]2021'!$A:$A,$A245,'[1]2021'!$C:$C)-SUMIF('[1]2021'!$E:$E,$A245,'[1]2021'!$G:$G))/12+K245</f>
        <v>0</v>
      </c>
      <c r="M245" s="53">
        <f>+(SUMIF('[1]2021'!$A:$A,$A245,'[1]2021'!$C:$C)-SUMIF('[1]2021'!$E:$E,$A245,'[1]2021'!$G:$G))/12+L245</f>
        <v>0</v>
      </c>
      <c r="N245" s="53">
        <f>+(SUMIF('[1]2021'!$A:$A,$A245,'[1]2021'!$C:$C)-SUMIF('[1]2021'!$E:$E,$A245,'[1]2021'!$G:$G))/12+M245</f>
        <v>0</v>
      </c>
      <c r="O245" s="53">
        <f>+(SUMIF('[1]2021'!$A:$A,$A245,'[1]2021'!$C:$C)-SUMIF('[1]2021'!$E:$E,$A245,'[1]2021'!$G:$G))/12+N245</f>
        <v>0</v>
      </c>
      <c r="P245" s="53">
        <f>+(SUMIF('[1]2021'!$A:$A,$A245,'[1]2021'!$C:$C)-SUMIF('[1]2021'!$E:$E,$A245,'[1]2021'!$G:$G))/12+O245</f>
        <v>0</v>
      </c>
      <c r="Q245" s="53">
        <f>+(SUMIF('[1]2021'!$A:$A,$A245,'[1]2021'!$C:$C)-SUMIF('[1]2021'!$E:$E,$A245,'[1]2021'!$G:$G))/12+P245</f>
        <v>0</v>
      </c>
      <c r="R245" s="53">
        <f>+(SUMIF('[1]2021'!$A:$A,$A245,'[1]2021'!$C:$C)-SUMIF('[1]2021'!$E:$E,$A245,'[1]2021'!$G:$G))/12+Q245</f>
        <v>0</v>
      </c>
      <c r="S245" s="53">
        <f>+(SUMIF('[1]2021'!$A:$A,$A245,'[1]2021'!$C:$C)-SUMIF('[1]2021'!$E:$E,$A245,'[1]2021'!$G:$G))/12+R245</f>
        <v>0</v>
      </c>
      <c r="T245" s="53">
        <f>+(SUMIF('[1]2021'!$A:$A,$A245,'[1]2021'!$C:$C)-SUMIF('[1]2021'!$E:$E,$A245,'[1]2021'!$G:$G))/12+S245</f>
        <v>0</v>
      </c>
      <c r="U245" s="53" cm="1">
        <f t="array" ref="U245">+INDEX(I245:T245,1,Settings!$C$4)</f>
        <v>0</v>
      </c>
      <c r="V245" s="53" cm="1">
        <f t="array" ref="V245">+INDEX(I245:T245,1,Settings!$C$4)</f>
        <v>0</v>
      </c>
      <c r="W245" s="53"/>
      <c r="X245" s="53">
        <f>V245+SUMIFS(postings!$T:$T,postings!$C:$C,'b-data'!X$2,postings!$D:$D,'b-data'!X$3,postings!$I:$I,'b-data'!$A245)-SUMIFS(postings!$W:$W,postings!$C:$C,'b-data'!X$2,postings!$D:$D,'b-data'!X$3,postings!$M:$M,'b-data'!$A245)</f>
        <v>0</v>
      </c>
      <c r="Y245" s="53">
        <f>X245+SUMIFS(postings!$T:$T,postings!$C:$C,'b-data'!Y$2,postings!$D:$D,'b-data'!Y$3,postings!$I:$I,'b-data'!$A245)-SUMIFS(postings!$W:$W,postings!$C:$C,'b-data'!Y$2,postings!$D:$D,'b-data'!Y$3,postings!$M:$M,'b-data'!$A245)</f>
        <v>0</v>
      </c>
      <c r="Z245" s="53">
        <f>Y245+SUMIFS(postings!$T:$T,postings!$C:$C,'b-data'!Z$2,postings!$D:$D,'b-data'!Z$3,postings!$I:$I,'b-data'!$A245)-SUMIFS(postings!$W:$W,postings!$C:$C,'b-data'!Z$2,postings!$D:$D,'b-data'!Z$3,postings!$M:$M,'b-data'!$A245)</f>
        <v>0</v>
      </c>
      <c r="AA245" s="53">
        <f>Z245+SUMIFS(postings!$T:$T,postings!$C:$C,'b-data'!AA$2,postings!$D:$D,'b-data'!AA$3,postings!$I:$I,'b-data'!$A245)-SUMIFS(postings!$W:$W,postings!$C:$C,'b-data'!AA$2,postings!$D:$D,'b-data'!AA$3,postings!$M:$M,'b-data'!$A245)</f>
        <v>0</v>
      </c>
      <c r="AB245" s="53">
        <f>AA245+SUMIFS(postings!$T:$T,postings!$C:$C,'b-data'!AB$2,postings!$D:$D,'b-data'!AB$3,postings!$I:$I,'b-data'!$A245)-SUMIFS(postings!$W:$W,postings!$C:$C,'b-data'!AB$2,postings!$D:$D,'b-data'!AB$3,postings!$M:$M,'b-data'!$A245)</f>
        <v>0</v>
      </c>
      <c r="AC245" s="53">
        <f>AB245+SUMIFS(postings!$T:$T,postings!$C:$C,'b-data'!AC$2,postings!$D:$D,'b-data'!AC$3,postings!$I:$I,'b-data'!$A245)-SUMIFS(postings!$W:$W,postings!$C:$C,'b-data'!AC$2,postings!$D:$D,'b-data'!AC$3,postings!$M:$M,'b-data'!$A245)</f>
        <v>0</v>
      </c>
      <c r="AD245" s="53">
        <f>AC245+SUMIFS(postings!$T:$T,postings!$C:$C,'b-data'!AD$2,postings!$D:$D,'b-data'!AD$3,postings!$I:$I,'b-data'!$A245)-SUMIFS(postings!$W:$W,postings!$C:$C,'b-data'!AD$2,postings!$D:$D,'b-data'!AD$3,postings!$M:$M,'b-data'!$A245)</f>
        <v>0</v>
      </c>
      <c r="AE245" s="53">
        <f>AD245+SUMIFS(postings!$T:$T,postings!$C:$C,'b-data'!AE$2,postings!$D:$D,'b-data'!AE$3,postings!$I:$I,'b-data'!$A245)-SUMIFS(postings!$W:$W,postings!$C:$C,'b-data'!AE$2,postings!$D:$D,'b-data'!AE$3,postings!$M:$M,'b-data'!$A245)</f>
        <v>0</v>
      </c>
      <c r="AF245" s="53">
        <f>AE245+SUMIFS(postings!$T:$T,postings!$C:$C,'b-data'!AF$2,postings!$D:$D,'b-data'!AF$3,postings!$I:$I,'b-data'!$A245)-SUMIFS(postings!$W:$W,postings!$C:$C,'b-data'!AF$2,postings!$D:$D,'b-data'!AF$3,postings!$M:$M,'b-data'!$A245)</f>
        <v>0</v>
      </c>
      <c r="AG245" s="53">
        <f>AF245+SUMIFS(postings!$T:$T,postings!$C:$C,'b-data'!AG$2,postings!$D:$D,'b-data'!AG$3,postings!$I:$I,'b-data'!$A245)-SUMIFS(postings!$W:$W,postings!$C:$C,'b-data'!AG$2,postings!$D:$D,'b-data'!AG$3,postings!$M:$M,'b-data'!$A245)</f>
        <v>0</v>
      </c>
      <c r="AH245" s="53">
        <f>AG245+SUMIFS(postings!$T:$T,postings!$C:$C,'b-data'!AH$2,postings!$D:$D,'b-data'!AH$3,postings!$I:$I,'b-data'!$A245)-SUMIFS(postings!$W:$W,postings!$C:$C,'b-data'!AH$2,postings!$D:$D,'b-data'!AH$3,postings!$M:$M,'b-data'!$A245)</f>
        <v>0</v>
      </c>
      <c r="AI245" s="53">
        <f>AH245+SUMIFS(postings!$T:$T,postings!$C:$C,'b-data'!AI$2,postings!$D:$D,'b-data'!AI$3,postings!$I:$I,'b-data'!$A245)-SUMIFS(postings!$W:$W,postings!$C:$C,'b-data'!AI$2,postings!$D:$D,'b-data'!AI$3,postings!$M:$M,'b-data'!$A245)</f>
        <v>0</v>
      </c>
      <c r="AJ245" s="53" cm="1">
        <f t="array" ref="AJ245">+INDEX(X245:AI245,1,Settings!$C$4)</f>
        <v>0</v>
      </c>
      <c r="AK245" s="53" cm="1">
        <f t="array" ref="AK245">+INDEX(X245:AI245,1,Settings!$C$4)</f>
        <v>0</v>
      </c>
      <c r="AL245" s="53"/>
      <c r="AM245" s="53">
        <f t="shared" si="405"/>
        <v>0</v>
      </c>
      <c r="AN245" s="53">
        <f t="shared" ref="AN245:AX245" si="506">+AM245</f>
        <v>0</v>
      </c>
      <c r="AO245" s="53">
        <f t="shared" si="506"/>
        <v>0</v>
      </c>
      <c r="AP245" s="53">
        <f t="shared" si="506"/>
        <v>0</v>
      </c>
      <c r="AQ245" s="53">
        <f t="shared" si="506"/>
        <v>0</v>
      </c>
      <c r="AR245" s="53">
        <f t="shared" si="506"/>
        <v>0</v>
      </c>
      <c r="AS245" s="53">
        <f t="shared" si="506"/>
        <v>0</v>
      </c>
      <c r="AT245" s="53">
        <f t="shared" si="506"/>
        <v>0</v>
      </c>
      <c r="AU245" s="53">
        <f t="shared" si="506"/>
        <v>0</v>
      </c>
      <c r="AV245" s="53">
        <f t="shared" si="506"/>
        <v>0</v>
      </c>
      <c r="AW245" s="53">
        <f t="shared" si="506"/>
        <v>0</v>
      </c>
      <c r="AX245" s="53">
        <f t="shared" si="506"/>
        <v>0</v>
      </c>
      <c r="AY245" s="53" cm="1">
        <f t="array" ref="AY245">+INDEX(AM245:AX245,1,Settings!$C$4)</f>
        <v>0</v>
      </c>
      <c r="AZ245" s="53">
        <f t="shared" si="407"/>
        <v>0</v>
      </c>
      <c r="BA245" s="53"/>
      <c r="BB245" s="53">
        <f t="shared" si="408"/>
        <v>0</v>
      </c>
      <c r="BC245" s="53">
        <f t="shared" ref="BC245:BN245" si="507">+BB245</f>
        <v>0</v>
      </c>
      <c r="BD245" s="53">
        <f t="shared" si="507"/>
        <v>0</v>
      </c>
      <c r="BE245" s="53">
        <f t="shared" si="507"/>
        <v>0</v>
      </c>
      <c r="BF245" s="53">
        <f t="shared" si="507"/>
        <v>0</v>
      </c>
      <c r="BG245" s="53">
        <f t="shared" si="507"/>
        <v>0</v>
      </c>
      <c r="BH245" s="53">
        <f t="shared" si="507"/>
        <v>0</v>
      </c>
      <c r="BI245" s="53">
        <f t="shared" si="507"/>
        <v>0</v>
      </c>
      <c r="BJ245" s="53">
        <f t="shared" si="507"/>
        <v>0</v>
      </c>
      <c r="BK245" s="53">
        <f t="shared" si="507"/>
        <v>0</v>
      </c>
      <c r="BL245" s="53">
        <f t="shared" si="507"/>
        <v>0</v>
      </c>
      <c r="BM245" s="53">
        <f t="shared" si="507"/>
        <v>0</v>
      </c>
      <c r="BN245" s="53">
        <f t="shared" si="507"/>
        <v>0</v>
      </c>
      <c r="BO245" s="53"/>
      <c r="BP245" s="53">
        <f t="shared" si="410"/>
        <v>0</v>
      </c>
      <c r="BQ245" s="53"/>
      <c r="BR245" s="53">
        <f t="shared" si="411"/>
        <v>0</v>
      </c>
    </row>
    <row r="246" spans="1:70" x14ac:dyDescent="0.2">
      <c r="A246" s="6">
        <v>1574</v>
      </c>
      <c r="B246" s="6" t="str">
        <f>+VLOOKUP(A246,masterfile!B:C,2,FALSE)</f>
        <v>Abziehbare Vorsteuer aus EU-Erwerb 19%</v>
      </c>
      <c r="D246" s="53">
        <f>+SUMIF('[1]2017'!$A:$A,$A246,'[1]2017'!$C:$C)-SUMIF('[1]2017'!$E:$E,$A246,'[1]2017'!$G:$G)</f>
        <v>0</v>
      </c>
      <c r="E246" s="53">
        <f>+SUMIF('[1]2018'!$A:$A,$A246,'[1]2018'!$C:$C)-SUMIF('[1]2018'!$E:$E,$A246,'[1]2018'!$G:$G)+D246</f>
        <v>0</v>
      </c>
      <c r="F246" s="53">
        <f>+SUMIF('[1]2019'!$A:$A,$A246,'[1]2019'!$C:$C)-SUMIF('[1]2019'!$E:$E,$A246,'[1]2019'!$G:$G)+E246</f>
        <v>0</v>
      </c>
      <c r="G246" s="53">
        <f>+SUMIF('[1]2020'!$A:$A,$A246,'[1]2020'!$C:$C)-SUMIF('[1]2020'!$E:$E,$A246,'[1]2020'!$G:$G)+F246</f>
        <v>0</v>
      </c>
      <c r="H246" s="53"/>
      <c r="I246" s="53">
        <f>+(SUMIF('[1]2021'!$A:$A,$A246,'[1]2021'!$C:$C)-SUMIF('[1]2021'!$E:$E,$A246,'[1]2021'!$G:$G))/12+G246</f>
        <v>0</v>
      </c>
      <c r="J246" s="53">
        <f>+(SUMIF('[1]2021'!$A:$A,$A246,'[1]2021'!$C:$C)-SUMIF('[1]2021'!$E:$E,$A246,'[1]2021'!$G:$G))/12+I246</f>
        <v>0</v>
      </c>
      <c r="K246" s="53">
        <f>+(SUMIF('[1]2021'!$A:$A,$A246,'[1]2021'!$C:$C)-SUMIF('[1]2021'!$E:$E,$A246,'[1]2021'!$G:$G))/12+J246</f>
        <v>0</v>
      </c>
      <c r="L246" s="53">
        <f>+(SUMIF('[1]2021'!$A:$A,$A246,'[1]2021'!$C:$C)-SUMIF('[1]2021'!$E:$E,$A246,'[1]2021'!$G:$G))/12+K246</f>
        <v>0</v>
      </c>
      <c r="M246" s="53">
        <f>+(SUMIF('[1]2021'!$A:$A,$A246,'[1]2021'!$C:$C)-SUMIF('[1]2021'!$E:$E,$A246,'[1]2021'!$G:$G))/12+L246</f>
        <v>0</v>
      </c>
      <c r="N246" s="53">
        <f>+(SUMIF('[1]2021'!$A:$A,$A246,'[1]2021'!$C:$C)-SUMIF('[1]2021'!$E:$E,$A246,'[1]2021'!$G:$G))/12+M246</f>
        <v>0</v>
      </c>
      <c r="O246" s="53">
        <f>+(SUMIF('[1]2021'!$A:$A,$A246,'[1]2021'!$C:$C)-SUMIF('[1]2021'!$E:$E,$A246,'[1]2021'!$G:$G))/12+N246</f>
        <v>0</v>
      </c>
      <c r="P246" s="53">
        <f>+(SUMIF('[1]2021'!$A:$A,$A246,'[1]2021'!$C:$C)-SUMIF('[1]2021'!$E:$E,$A246,'[1]2021'!$G:$G))/12+O246</f>
        <v>0</v>
      </c>
      <c r="Q246" s="53">
        <f>+(SUMIF('[1]2021'!$A:$A,$A246,'[1]2021'!$C:$C)-SUMIF('[1]2021'!$E:$E,$A246,'[1]2021'!$G:$G))/12+P246</f>
        <v>0</v>
      </c>
      <c r="R246" s="53">
        <f>+(SUMIF('[1]2021'!$A:$A,$A246,'[1]2021'!$C:$C)-SUMIF('[1]2021'!$E:$E,$A246,'[1]2021'!$G:$G))/12+Q246</f>
        <v>0</v>
      </c>
      <c r="S246" s="53">
        <f>+(SUMIF('[1]2021'!$A:$A,$A246,'[1]2021'!$C:$C)-SUMIF('[1]2021'!$E:$E,$A246,'[1]2021'!$G:$G))/12+R246</f>
        <v>0</v>
      </c>
      <c r="T246" s="53">
        <f>+(SUMIF('[1]2021'!$A:$A,$A246,'[1]2021'!$C:$C)-SUMIF('[1]2021'!$E:$E,$A246,'[1]2021'!$G:$G))/12+S246</f>
        <v>0</v>
      </c>
      <c r="U246" s="53" cm="1">
        <f t="array" ref="U246">+INDEX(I246:T246,1,Settings!$C$4)</f>
        <v>0</v>
      </c>
      <c r="V246" s="53" cm="1">
        <f t="array" ref="V246">+INDEX(I246:T246,1,Settings!$C$4)</f>
        <v>0</v>
      </c>
      <c r="W246" s="53"/>
      <c r="X246" s="53">
        <f>V246+SUMIFS(postings!$T:$T,postings!$C:$C,'b-data'!X$2,postings!$D:$D,'b-data'!X$3,postings!$I:$I,'b-data'!$A246)-SUMIFS(postings!$W:$W,postings!$C:$C,'b-data'!X$2,postings!$D:$D,'b-data'!X$3,postings!$M:$M,'b-data'!$A246)</f>
        <v>0</v>
      </c>
      <c r="Y246" s="53">
        <f>X246+SUMIFS(postings!$T:$T,postings!$C:$C,'b-data'!Y$2,postings!$D:$D,'b-data'!Y$3,postings!$I:$I,'b-data'!$A246)-SUMIFS(postings!$W:$W,postings!$C:$C,'b-data'!Y$2,postings!$D:$D,'b-data'!Y$3,postings!$M:$M,'b-data'!$A246)</f>
        <v>0</v>
      </c>
      <c r="Z246" s="53">
        <f>Y246+SUMIFS(postings!$T:$T,postings!$C:$C,'b-data'!Z$2,postings!$D:$D,'b-data'!Z$3,postings!$I:$I,'b-data'!$A246)-SUMIFS(postings!$W:$W,postings!$C:$C,'b-data'!Z$2,postings!$D:$D,'b-data'!Z$3,postings!$M:$M,'b-data'!$A246)</f>
        <v>0</v>
      </c>
      <c r="AA246" s="53">
        <f>Z246+SUMIFS(postings!$T:$T,postings!$C:$C,'b-data'!AA$2,postings!$D:$D,'b-data'!AA$3,postings!$I:$I,'b-data'!$A246)-SUMIFS(postings!$W:$W,postings!$C:$C,'b-data'!AA$2,postings!$D:$D,'b-data'!AA$3,postings!$M:$M,'b-data'!$A246)</f>
        <v>0</v>
      </c>
      <c r="AB246" s="53">
        <f>AA246+SUMIFS(postings!$T:$T,postings!$C:$C,'b-data'!AB$2,postings!$D:$D,'b-data'!AB$3,postings!$I:$I,'b-data'!$A246)-SUMIFS(postings!$W:$W,postings!$C:$C,'b-data'!AB$2,postings!$D:$D,'b-data'!AB$3,postings!$M:$M,'b-data'!$A246)</f>
        <v>0</v>
      </c>
      <c r="AC246" s="53">
        <f>AB246+SUMIFS(postings!$T:$T,postings!$C:$C,'b-data'!AC$2,postings!$D:$D,'b-data'!AC$3,postings!$I:$I,'b-data'!$A246)-SUMIFS(postings!$W:$W,postings!$C:$C,'b-data'!AC$2,postings!$D:$D,'b-data'!AC$3,postings!$M:$M,'b-data'!$A246)</f>
        <v>0</v>
      </c>
      <c r="AD246" s="53">
        <f>AC246+SUMIFS(postings!$T:$T,postings!$C:$C,'b-data'!AD$2,postings!$D:$D,'b-data'!AD$3,postings!$I:$I,'b-data'!$A246)-SUMIFS(postings!$W:$W,postings!$C:$C,'b-data'!AD$2,postings!$D:$D,'b-data'!AD$3,postings!$M:$M,'b-data'!$A246)</f>
        <v>0</v>
      </c>
      <c r="AE246" s="53">
        <f>AD246+SUMIFS(postings!$T:$T,postings!$C:$C,'b-data'!AE$2,postings!$D:$D,'b-data'!AE$3,postings!$I:$I,'b-data'!$A246)-SUMIFS(postings!$W:$W,postings!$C:$C,'b-data'!AE$2,postings!$D:$D,'b-data'!AE$3,postings!$M:$M,'b-data'!$A246)</f>
        <v>0</v>
      </c>
      <c r="AF246" s="53">
        <f>AE246+SUMIFS(postings!$T:$T,postings!$C:$C,'b-data'!AF$2,postings!$D:$D,'b-data'!AF$3,postings!$I:$I,'b-data'!$A246)-SUMIFS(postings!$W:$W,postings!$C:$C,'b-data'!AF$2,postings!$D:$D,'b-data'!AF$3,postings!$M:$M,'b-data'!$A246)</f>
        <v>0</v>
      </c>
      <c r="AG246" s="53">
        <f>AF246+SUMIFS(postings!$T:$T,postings!$C:$C,'b-data'!AG$2,postings!$D:$D,'b-data'!AG$3,postings!$I:$I,'b-data'!$A246)-SUMIFS(postings!$W:$W,postings!$C:$C,'b-data'!AG$2,postings!$D:$D,'b-data'!AG$3,postings!$M:$M,'b-data'!$A246)</f>
        <v>0</v>
      </c>
      <c r="AH246" s="53">
        <f>AG246+SUMIFS(postings!$T:$T,postings!$C:$C,'b-data'!AH$2,postings!$D:$D,'b-data'!AH$3,postings!$I:$I,'b-data'!$A246)-SUMIFS(postings!$W:$W,postings!$C:$C,'b-data'!AH$2,postings!$D:$D,'b-data'!AH$3,postings!$M:$M,'b-data'!$A246)</f>
        <v>0</v>
      </c>
      <c r="AI246" s="53">
        <f>AH246+SUMIFS(postings!$T:$T,postings!$C:$C,'b-data'!AI$2,postings!$D:$D,'b-data'!AI$3,postings!$I:$I,'b-data'!$A246)-SUMIFS(postings!$W:$W,postings!$C:$C,'b-data'!AI$2,postings!$D:$D,'b-data'!AI$3,postings!$M:$M,'b-data'!$A246)</f>
        <v>0</v>
      </c>
      <c r="AJ246" s="53" cm="1">
        <f t="array" ref="AJ246">+INDEX(X246:AI246,1,Settings!$C$4)</f>
        <v>0</v>
      </c>
      <c r="AK246" s="53" cm="1">
        <f t="array" ref="AK246">+INDEX(X246:AI246,1,Settings!$C$4)</f>
        <v>0</v>
      </c>
      <c r="AL246" s="53"/>
      <c r="AM246" s="53">
        <f t="shared" si="405"/>
        <v>0</v>
      </c>
      <c r="AN246" s="53">
        <f t="shared" ref="AN246:AX246" si="508">+AM246</f>
        <v>0</v>
      </c>
      <c r="AO246" s="53">
        <f t="shared" si="508"/>
        <v>0</v>
      </c>
      <c r="AP246" s="53">
        <f t="shared" si="508"/>
        <v>0</v>
      </c>
      <c r="AQ246" s="53">
        <f t="shared" si="508"/>
        <v>0</v>
      </c>
      <c r="AR246" s="53">
        <f t="shared" si="508"/>
        <v>0</v>
      </c>
      <c r="AS246" s="53">
        <f t="shared" si="508"/>
        <v>0</v>
      </c>
      <c r="AT246" s="53">
        <f t="shared" si="508"/>
        <v>0</v>
      </c>
      <c r="AU246" s="53">
        <f t="shared" si="508"/>
        <v>0</v>
      </c>
      <c r="AV246" s="53">
        <f t="shared" si="508"/>
        <v>0</v>
      </c>
      <c r="AW246" s="53">
        <f t="shared" si="508"/>
        <v>0</v>
      </c>
      <c r="AX246" s="53">
        <f t="shared" si="508"/>
        <v>0</v>
      </c>
      <c r="AY246" s="53" cm="1">
        <f t="array" ref="AY246">+INDEX(AM246:AX246,1,Settings!$C$4)</f>
        <v>0</v>
      </c>
      <c r="AZ246" s="53">
        <f t="shared" si="407"/>
        <v>0</v>
      </c>
      <c r="BA246" s="53"/>
      <c r="BB246" s="53">
        <f t="shared" si="408"/>
        <v>0</v>
      </c>
      <c r="BC246" s="53">
        <f t="shared" ref="BC246:BN246" si="509">+BB246</f>
        <v>0</v>
      </c>
      <c r="BD246" s="53">
        <f t="shared" si="509"/>
        <v>0</v>
      </c>
      <c r="BE246" s="53">
        <f t="shared" si="509"/>
        <v>0</v>
      </c>
      <c r="BF246" s="53">
        <f t="shared" si="509"/>
        <v>0</v>
      </c>
      <c r="BG246" s="53">
        <f t="shared" si="509"/>
        <v>0</v>
      </c>
      <c r="BH246" s="53">
        <f t="shared" si="509"/>
        <v>0</v>
      </c>
      <c r="BI246" s="53">
        <f t="shared" si="509"/>
        <v>0</v>
      </c>
      <c r="BJ246" s="53">
        <f t="shared" si="509"/>
        <v>0</v>
      </c>
      <c r="BK246" s="53">
        <f t="shared" si="509"/>
        <v>0</v>
      </c>
      <c r="BL246" s="53">
        <f t="shared" si="509"/>
        <v>0</v>
      </c>
      <c r="BM246" s="53">
        <f t="shared" si="509"/>
        <v>0</v>
      </c>
      <c r="BN246" s="53">
        <f t="shared" si="509"/>
        <v>0</v>
      </c>
      <c r="BO246" s="53"/>
      <c r="BP246" s="53">
        <f t="shared" si="410"/>
        <v>0</v>
      </c>
      <c r="BQ246" s="53"/>
      <c r="BR246" s="53">
        <f t="shared" si="411"/>
        <v>0</v>
      </c>
    </row>
    <row r="247" spans="1:70" x14ac:dyDescent="0.2">
      <c r="A247" s="6">
        <v>1575</v>
      </c>
      <c r="B247" s="6" t="str">
        <f>+VLOOKUP(A247,masterfile!B:C,2,FALSE)</f>
        <v>Abziehbare Vorsteuer 16%</v>
      </c>
      <c r="D247" s="53">
        <f>+SUMIF('[1]2017'!$A:$A,$A247,'[1]2017'!$C:$C)-SUMIF('[1]2017'!$E:$E,$A247,'[1]2017'!$G:$G)</f>
        <v>0</v>
      </c>
      <c r="E247" s="53">
        <f>+SUMIF('[1]2018'!$A:$A,$A247,'[1]2018'!$C:$C)-SUMIF('[1]2018'!$E:$E,$A247,'[1]2018'!$G:$G)+D247</f>
        <v>0</v>
      </c>
      <c r="F247" s="53">
        <f>+SUMIF('[1]2019'!$A:$A,$A247,'[1]2019'!$C:$C)-SUMIF('[1]2019'!$E:$E,$A247,'[1]2019'!$G:$G)+E247</f>
        <v>0</v>
      </c>
      <c r="G247" s="53">
        <f>+SUMIF('[1]2020'!$A:$A,$A247,'[1]2020'!$C:$C)-SUMIF('[1]2020'!$E:$E,$A247,'[1]2020'!$G:$G)+F247</f>
        <v>0</v>
      </c>
      <c r="H247" s="53"/>
      <c r="I247" s="53">
        <f>+(SUMIF('[1]2021'!$A:$A,$A247,'[1]2021'!$C:$C)-SUMIF('[1]2021'!$E:$E,$A247,'[1]2021'!$G:$G))/12+G247</f>
        <v>0</v>
      </c>
      <c r="J247" s="53">
        <f>+(SUMIF('[1]2021'!$A:$A,$A247,'[1]2021'!$C:$C)-SUMIF('[1]2021'!$E:$E,$A247,'[1]2021'!$G:$G))/12+I247</f>
        <v>0</v>
      </c>
      <c r="K247" s="53">
        <f>+(SUMIF('[1]2021'!$A:$A,$A247,'[1]2021'!$C:$C)-SUMIF('[1]2021'!$E:$E,$A247,'[1]2021'!$G:$G))/12+J247</f>
        <v>0</v>
      </c>
      <c r="L247" s="53">
        <f>+(SUMIF('[1]2021'!$A:$A,$A247,'[1]2021'!$C:$C)-SUMIF('[1]2021'!$E:$E,$A247,'[1]2021'!$G:$G))/12+K247</f>
        <v>0</v>
      </c>
      <c r="M247" s="53">
        <f>+(SUMIF('[1]2021'!$A:$A,$A247,'[1]2021'!$C:$C)-SUMIF('[1]2021'!$E:$E,$A247,'[1]2021'!$G:$G))/12+L247</f>
        <v>0</v>
      </c>
      <c r="N247" s="53">
        <f>+(SUMIF('[1]2021'!$A:$A,$A247,'[1]2021'!$C:$C)-SUMIF('[1]2021'!$E:$E,$A247,'[1]2021'!$G:$G))/12+M247</f>
        <v>0</v>
      </c>
      <c r="O247" s="53">
        <f>+(SUMIF('[1]2021'!$A:$A,$A247,'[1]2021'!$C:$C)-SUMIF('[1]2021'!$E:$E,$A247,'[1]2021'!$G:$G))/12+N247</f>
        <v>0</v>
      </c>
      <c r="P247" s="53">
        <f>+(SUMIF('[1]2021'!$A:$A,$A247,'[1]2021'!$C:$C)-SUMIF('[1]2021'!$E:$E,$A247,'[1]2021'!$G:$G))/12+O247</f>
        <v>0</v>
      </c>
      <c r="Q247" s="53">
        <f>+(SUMIF('[1]2021'!$A:$A,$A247,'[1]2021'!$C:$C)-SUMIF('[1]2021'!$E:$E,$A247,'[1]2021'!$G:$G))/12+P247</f>
        <v>0</v>
      </c>
      <c r="R247" s="53">
        <f>+(SUMIF('[1]2021'!$A:$A,$A247,'[1]2021'!$C:$C)-SUMIF('[1]2021'!$E:$E,$A247,'[1]2021'!$G:$G))/12+Q247</f>
        <v>0</v>
      </c>
      <c r="S247" s="53">
        <f>+(SUMIF('[1]2021'!$A:$A,$A247,'[1]2021'!$C:$C)-SUMIF('[1]2021'!$E:$E,$A247,'[1]2021'!$G:$G))/12+R247</f>
        <v>0</v>
      </c>
      <c r="T247" s="53">
        <f>+(SUMIF('[1]2021'!$A:$A,$A247,'[1]2021'!$C:$C)-SUMIF('[1]2021'!$E:$E,$A247,'[1]2021'!$G:$G))/12+S247</f>
        <v>0</v>
      </c>
      <c r="U247" s="53" cm="1">
        <f t="array" ref="U247">+INDEX(I247:T247,1,Settings!$C$4)</f>
        <v>0</v>
      </c>
      <c r="V247" s="53" cm="1">
        <f t="array" ref="V247">+INDEX(I247:T247,1,Settings!$C$4)</f>
        <v>0</v>
      </c>
      <c r="W247" s="53"/>
      <c r="X247" s="53">
        <f>V247+SUMIFS(postings!$T:$T,postings!$C:$C,'b-data'!X$2,postings!$D:$D,'b-data'!X$3,postings!$I:$I,'b-data'!$A247)-SUMIFS(postings!$W:$W,postings!$C:$C,'b-data'!X$2,postings!$D:$D,'b-data'!X$3,postings!$M:$M,'b-data'!$A247)</f>
        <v>0</v>
      </c>
      <c r="Y247" s="53">
        <f>X247+SUMIFS(postings!$T:$T,postings!$C:$C,'b-data'!Y$2,postings!$D:$D,'b-data'!Y$3,postings!$I:$I,'b-data'!$A247)-SUMIFS(postings!$W:$W,postings!$C:$C,'b-data'!Y$2,postings!$D:$D,'b-data'!Y$3,postings!$M:$M,'b-data'!$A247)</f>
        <v>0</v>
      </c>
      <c r="Z247" s="53">
        <f>Y247+SUMIFS(postings!$T:$T,postings!$C:$C,'b-data'!Z$2,postings!$D:$D,'b-data'!Z$3,postings!$I:$I,'b-data'!$A247)-SUMIFS(postings!$W:$W,postings!$C:$C,'b-data'!Z$2,postings!$D:$D,'b-data'!Z$3,postings!$M:$M,'b-data'!$A247)</f>
        <v>0</v>
      </c>
      <c r="AA247" s="53">
        <f>Z247+SUMIFS(postings!$T:$T,postings!$C:$C,'b-data'!AA$2,postings!$D:$D,'b-data'!AA$3,postings!$I:$I,'b-data'!$A247)-SUMIFS(postings!$W:$W,postings!$C:$C,'b-data'!AA$2,postings!$D:$D,'b-data'!AA$3,postings!$M:$M,'b-data'!$A247)</f>
        <v>0</v>
      </c>
      <c r="AB247" s="53">
        <f>AA247+SUMIFS(postings!$T:$T,postings!$C:$C,'b-data'!AB$2,postings!$D:$D,'b-data'!AB$3,postings!$I:$I,'b-data'!$A247)-SUMIFS(postings!$W:$W,postings!$C:$C,'b-data'!AB$2,postings!$D:$D,'b-data'!AB$3,postings!$M:$M,'b-data'!$A247)</f>
        <v>0</v>
      </c>
      <c r="AC247" s="53">
        <f>AB247+SUMIFS(postings!$T:$T,postings!$C:$C,'b-data'!AC$2,postings!$D:$D,'b-data'!AC$3,postings!$I:$I,'b-data'!$A247)-SUMIFS(postings!$W:$W,postings!$C:$C,'b-data'!AC$2,postings!$D:$D,'b-data'!AC$3,postings!$M:$M,'b-data'!$A247)</f>
        <v>0</v>
      </c>
      <c r="AD247" s="53">
        <f>AC247+SUMIFS(postings!$T:$T,postings!$C:$C,'b-data'!AD$2,postings!$D:$D,'b-data'!AD$3,postings!$I:$I,'b-data'!$A247)-SUMIFS(postings!$W:$W,postings!$C:$C,'b-data'!AD$2,postings!$D:$D,'b-data'!AD$3,postings!$M:$M,'b-data'!$A247)</f>
        <v>0</v>
      </c>
      <c r="AE247" s="53">
        <f>AD247+SUMIFS(postings!$T:$T,postings!$C:$C,'b-data'!AE$2,postings!$D:$D,'b-data'!AE$3,postings!$I:$I,'b-data'!$A247)-SUMIFS(postings!$W:$W,postings!$C:$C,'b-data'!AE$2,postings!$D:$D,'b-data'!AE$3,postings!$M:$M,'b-data'!$A247)</f>
        <v>0</v>
      </c>
      <c r="AF247" s="53">
        <f>AE247+SUMIFS(postings!$T:$T,postings!$C:$C,'b-data'!AF$2,postings!$D:$D,'b-data'!AF$3,postings!$I:$I,'b-data'!$A247)-SUMIFS(postings!$W:$W,postings!$C:$C,'b-data'!AF$2,postings!$D:$D,'b-data'!AF$3,postings!$M:$M,'b-data'!$A247)</f>
        <v>0</v>
      </c>
      <c r="AG247" s="53">
        <f>AF247+SUMIFS(postings!$T:$T,postings!$C:$C,'b-data'!AG$2,postings!$D:$D,'b-data'!AG$3,postings!$I:$I,'b-data'!$A247)-SUMIFS(postings!$W:$W,postings!$C:$C,'b-data'!AG$2,postings!$D:$D,'b-data'!AG$3,postings!$M:$M,'b-data'!$A247)</f>
        <v>0</v>
      </c>
      <c r="AH247" s="53">
        <f>AG247+SUMIFS(postings!$T:$T,postings!$C:$C,'b-data'!AH$2,postings!$D:$D,'b-data'!AH$3,postings!$I:$I,'b-data'!$A247)-SUMIFS(postings!$W:$W,postings!$C:$C,'b-data'!AH$2,postings!$D:$D,'b-data'!AH$3,postings!$M:$M,'b-data'!$A247)</f>
        <v>0</v>
      </c>
      <c r="AI247" s="53">
        <f>AH247+SUMIFS(postings!$T:$T,postings!$C:$C,'b-data'!AI$2,postings!$D:$D,'b-data'!AI$3,postings!$I:$I,'b-data'!$A247)-SUMIFS(postings!$W:$W,postings!$C:$C,'b-data'!AI$2,postings!$D:$D,'b-data'!AI$3,postings!$M:$M,'b-data'!$A247)</f>
        <v>0</v>
      </c>
      <c r="AJ247" s="53" cm="1">
        <f t="array" ref="AJ247">+INDEX(X247:AI247,1,Settings!$C$4)</f>
        <v>0</v>
      </c>
      <c r="AK247" s="53" cm="1">
        <f t="array" ref="AK247">+INDEX(X247:AI247,1,Settings!$C$4)</f>
        <v>0</v>
      </c>
      <c r="AL247" s="53"/>
      <c r="AM247" s="53">
        <f t="shared" si="405"/>
        <v>0</v>
      </c>
      <c r="AN247" s="53">
        <f t="shared" ref="AN247:AX247" si="510">+AM247</f>
        <v>0</v>
      </c>
      <c r="AO247" s="53">
        <f t="shared" si="510"/>
        <v>0</v>
      </c>
      <c r="AP247" s="53">
        <f t="shared" si="510"/>
        <v>0</v>
      </c>
      <c r="AQ247" s="53">
        <f t="shared" si="510"/>
        <v>0</v>
      </c>
      <c r="AR247" s="53">
        <f t="shared" si="510"/>
        <v>0</v>
      </c>
      <c r="AS247" s="53">
        <f t="shared" si="510"/>
        <v>0</v>
      </c>
      <c r="AT247" s="53">
        <f t="shared" si="510"/>
        <v>0</v>
      </c>
      <c r="AU247" s="53">
        <f t="shared" si="510"/>
        <v>0</v>
      </c>
      <c r="AV247" s="53">
        <f t="shared" si="510"/>
        <v>0</v>
      </c>
      <c r="AW247" s="53">
        <f t="shared" si="510"/>
        <v>0</v>
      </c>
      <c r="AX247" s="53">
        <f t="shared" si="510"/>
        <v>0</v>
      </c>
      <c r="AY247" s="53" cm="1">
        <f t="array" ref="AY247">+INDEX(AM247:AX247,1,Settings!$C$4)</f>
        <v>0</v>
      </c>
      <c r="AZ247" s="53">
        <f t="shared" si="407"/>
        <v>0</v>
      </c>
      <c r="BA247" s="53"/>
      <c r="BB247" s="53">
        <f t="shared" si="408"/>
        <v>0</v>
      </c>
      <c r="BC247" s="53">
        <f t="shared" ref="BC247:BN247" si="511">+BB247</f>
        <v>0</v>
      </c>
      <c r="BD247" s="53">
        <f t="shared" si="511"/>
        <v>0</v>
      </c>
      <c r="BE247" s="53">
        <f t="shared" si="511"/>
        <v>0</v>
      </c>
      <c r="BF247" s="53">
        <f t="shared" si="511"/>
        <v>0</v>
      </c>
      <c r="BG247" s="53">
        <f t="shared" si="511"/>
        <v>0</v>
      </c>
      <c r="BH247" s="53">
        <f t="shared" si="511"/>
        <v>0</v>
      </c>
      <c r="BI247" s="53">
        <f t="shared" si="511"/>
        <v>0</v>
      </c>
      <c r="BJ247" s="53">
        <f t="shared" si="511"/>
        <v>0</v>
      </c>
      <c r="BK247" s="53">
        <f t="shared" si="511"/>
        <v>0</v>
      </c>
      <c r="BL247" s="53">
        <f t="shared" si="511"/>
        <v>0</v>
      </c>
      <c r="BM247" s="53">
        <f t="shared" si="511"/>
        <v>0</v>
      </c>
      <c r="BN247" s="53">
        <f t="shared" si="511"/>
        <v>0</v>
      </c>
      <c r="BO247" s="53"/>
      <c r="BP247" s="53">
        <f t="shared" si="410"/>
        <v>0</v>
      </c>
      <c r="BQ247" s="53"/>
      <c r="BR247" s="53">
        <f t="shared" si="411"/>
        <v>0</v>
      </c>
    </row>
    <row r="248" spans="1:70" x14ac:dyDescent="0.2">
      <c r="A248" s="6">
        <v>1576</v>
      </c>
      <c r="B248" s="6" t="str">
        <f>+VLOOKUP(A248,masterfile!B:C,2,FALSE)</f>
        <v>Abziehbare Vorsteuer 19%</v>
      </c>
      <c r="D248" s="53">
        <f>+SUMIF('[1]2017'!$A:$A,$A248,'[1]2017'!$C:$C)-SUMIF('[1]2017'!$E:$E,$A248,'[1]2017'!$G:$G)</f>
        <v>0</v>
      </c>
      <c r="E248" s="53">
        <f>+SUMIF('[1]2018'!$A:$A,$A248,'[1]2018'!$C:$C)-SUMIF('[1]2018'!$E:$E,$A248,'[1]2018'!$G:$G)+D248</f>
        <v>0</v>
      </c>
      <c r="F248" s="53">
        <f>+SUMIF('[1]2019'!$A:$A,$A248,'[1]2019'!$C:$C)-SUMIF('[1]2019'!$E:$E,$A248,'[1]2019'!$G:$G)+E248</f>
        <v>0</v>
      </c>
      <c r="G248" s="53">
        <f>+SUMIF('[1]2020'!$A:$A,$A248,'[1]2020'!$C:$C)-SUMIF('[1]2020'!$E:$E,$A248,'[1]2020'!$G:$G)+F248</f>
        <v>0</v>
      </c>
      <c r="H248" s="53"/>
      <c r="I248" s="53">
        <f>+(SUMIF('[1]2021'!$A:$A,$A248,'[1]2021'!$C:$C)-SUMIF('[1]2021'!$E:$E,$A248,'[1]2021'!$G:$G))/12+G248</f>
        <v>0</v>
      </c>
      <c r="J248" s="53">
        <f>+(SUMIF('[1]2021'!$A:$A,$A248,'[1]2021'!$C:$C)-SUMIF('[1]2021'!$E:$E,$A248,'[1]2021'!$G:$G))/12+I248</f>
        <v>0</v>
      </c>
      <c r="K248" s="53">
        <f>+(SUMIF('[1]2021'!$A:$A,$A248,'[1]2021'!$C:$C)-SUMIF('[1]2021'!$E:$E,$A248,'[1]2021'!$G:$G))/12+J248</f>
        <v>0</v>
      </c>
      <c r="L248" s="53">
        <f>+(SUMIF('[1]2021'!$A:$A,$A248,'[1]2021'!$C:$C)-SUMIF('[1]2021'!$E:$E,$A248,'[1]2021'!$G:$G))/12+K248</f>
        <v>0</v>
      </c>
      <c r="M248" s="53">
        <f>+(SUMIF('[1]2021'!$A:$A,$A248,'[1]2021'!$C:$C)-SUMIF('[1]2021'!$E:$E,$A248,'[1]2021'!$G:$G))/12+L248</f>
        <v>0</v>
      </c>
      <c r="N248" s="53">
        <f>+(SUMIF('[1]2021'!$A:$A,$A248,'[1]2021'!$C:$C)-SUMIF('[1]2021'!$E:$E,$A248,'[1]2021'!$G:$G))/12+M248</f>
        <v>0</v>
      </c>
      <c r="O248" s="53">
        <f>+(SUMIF('[1]2021'!$A:$A,$A248,'[1]2021'!$C:$C)-SUMIF('[1]2021'!$E:$E,$A248,'[1]2021'!$G:$G))/12+N248</f>
        <v>0</v>
      </c>
      <c r="P248" s="53">
        <f>+(SUMIF('[1]2021'!$A:$A,$A248,'[1]2021'!$C:$C)-SUMIF('[1]2021'!$E:$E,$A248,'[1]2021'!$G:$G))/12+O248</f>
        <v>0</v>
      </c>
      <c r="Q248" s="53">
        <f>+(SUMIF('[1]2021'!$A:$A,$A248,'[1]2021'!$C:$C)-SUMIF('[1]2021'!$E:$E,$A248,'[1]2021'!$G:$G))/12+P248</f>
        <v>0</v>
      </c>
      <c r="R248" s="53">
        <f>+(SUMIF('[1]2021'!$A:$A,$A248,'[1]2021'!$C:$C)-SUMIF('[1]2021'!$E:$E,$A248,'[1]2021'!$G:$G))/12+Q248</f>
        <v>0</v>
      </c>
      <c r="S248" s="53">
        <f>+(SUMIF('[1]2021'!$A:$A,$A248,'[1]2021'!$C:$C)-SUMIF('[1]2021'!$E:$E,$A248,'[1]2021'!$G:$G))/12+R248</f>
        <v>0</v>
      </c>
      <c r="T248" s="53">
        <f>+(SUMIF('[1]2021'!$A:$A,$A248,'[1]2021'!$C:$C)-SUMIF('[1]2021'!$E:$E,$A248,'[1]2021'!$G:$G))/12+S248</f>
        <v>0</v>
      </c>
      <c r="U248" s="53" cm="1">
        <f t="array" ref="U248">+INDEX(I248:T248,1,Settings!$C$4)</f>
        <v>0</v>
      </c>
      <c r="V248" s="53" cm="1">
        <f t="array" ref="V248">+INDEX(I248:T248,1,Settings!$C$4)</f>
        <v>0</v>
      </c>
      <c r="W248" s="53"/>
      <c r="X248" s="53">
        <f>V248+SUMIFS(postings!$T:$T,postings!$C:$C,'b-data'!X$2,postings!$D:$D,'b-data'!X$3,postings!$I:$I,'b-data'!$A248)-SUMIFS(postings!$W:$W,postings!$C:$C,'b-data'!X$2,postings!$D:$D,'b-data'!X$3,postings!$M:$M,'b-data'!$A248)</f>
        <v>0</v>
      </c>
      <c r="Y248" s="53">
        <f>X248+SUMIFS(postings!$T:$T,postings!$C:$C,'b-data'!Y$2,postings!$D:$D,'b-data'!Y$3,postings!$I:$I,'b-data'!$A248)-SUMIFS(postings!$W:$W,postings!$C:$C,'b-data'!Y$2,postings!$D:$D,'b-data'!Y$3,postings!$M:$M,'b-data'!$A248)</f>
        <v>0</v>
      </c>
      <c r="Z248" s="53">
        <f>Y248+SUMIFS(postings!$T:$T,postings!$C:$C,'b-data'!Z$2,postings!$D:$D,'b-data'!Z$3,postings!$I:$I,'b-data'!$A248)-SUMIFS(postings!$W:$W,postings!$C:$C,'b-data'!Z$2,postings!$D:$D,'b-data'!Z$3,postings!$M:$M,'b-data'!$A248)</f>
        <v>0</v>
      </c>
      <c r="AA248" s="53">
        <f>Z248+SUMIFS(postings!$T:$T,postings!$C:$C,'b-data'!AA$2,postings!$D:$D,'b-data'!AA$3,postings!$I:$I,'b-data'!$A248)-SUMIFS(postings!$W:$W,postings!$C:$C,'b-data'!AA$2,postings!$D:$D,'b-data'!AA$3,postings!$M:$M,'b-data'!$A248)</f>
        <v>0</v>
      </c>
      <c r="AB248" s="53">
        <f>AA248+SUMIFS(postings!$T:$T,postings!$C:$C,'b-data'!AB$2,postings!$D:$D,'b-data'!AB$3,postings!$I:$I,'b-data'!$A248)-SUMIFS(postings!$W:$W,postings!$C:$C,'b-data'!AB$2,postings!$D:$D,'b-data'!AB$3,postings!$M:$M,'b-data'!$A248)</f>
        <v>0</v>
      </c>
      <c r="AC248" s="53">
        <f>AB248+SUMIFS(postings!$T:$T,postings!$C:$C,'b-data'!AC$2,postings!$D:$D,'b-data'!AC$3,postings!$I:$I,'b-data'!$A248)-SUMIFS(postings!$W:$W,postings!$C:$C,'b-data'!AC$2,postings!$D:$D,'b-data'!AC$3,postings!$M:$M,'b-data'!$A248)</f>
        <v>0</v>
      </c>
      <c r="AD248" s="53">
        <f>AC248+SUMIFS(postings!$T:$T,postings!$C:$C,'b-data'!AD$2,postings!$D:$D,'b-data'!AD$3,postings!$I:$I,'b-data'!$A248)-SUMIFS(postings!$W:$W,postings!$C:$C,'b-data'!AD$2,postings!$D:$D,'b-data'!AD$3,postings!$M:$M,'b-data'!$A248)</f>
        <v>0</v>
      </c>
      <c r="AE248" s="53">
        <f>AD248+SUMIFS(postings!$T:$T,postings!$C:$C,'b-data'!AE$2,postings!$D:$D,'b-data'!AE$3,postings!$I:$I,'b-data'!$A248)-SUMIFS(postings!$W:$W,postings!$C:$C,'b-data'!AE$2,postings!$D:$D,'b-data'!AE$3,postings!$M:$M,'b-data'!$A248)</f>
        <v>0</v>
      </c>
      <c r="AF248" s="53">
        <f>AE248+SUMIFS(postings!$T:$T,postings!$C:$C,'b-data'!AF$2,postings!$D:$D,'b-data'!AF$3,postings!$I:$I,'b-data'!$A248)-SUMIFS(postings!$W:$W,postings!$C:$C,'b-data'!AF$2,postings!$D:$D,'b-data'!AF$3,postings!$M:$M,'b-data'!$A248)</f>
        <v>0</v>
      </c>
      <c r="AG248" s="53">
        <f>AF248+SUMIFS(postings!$T:$T,postings!$C:$C,'b-data'!AG$2,postings!$D:$D,'b-data'!AG$3,postings!$I:$I,'b-data'!$A248)-SUMIFS(postings!$W:$W,postings!$C:$C,'b-data'!AG$2,postings!$D:$D,'b-data'!AG$3,postings!$M:$M,'b-data'!$A248)</f>
        <v>0</v>
      </c>
      <c r="AH248" s="53">
        <f>AG248+SUMIFS(postings!$T:$T,postings!$C:$C,'b-data'!AH$2,postings!$D:$D,'b-data'!AH$3,postings!$I:$I,'b-data'!$A248)-SUMIFS(postings!$W:$W,postings!$C:$C,'b-data'!AH$2,postings!$D:$D,'b-data'!AH$3,postings!$M:$M,'b-data'!$A248)</f>
        <v>0</v>
      </c>
      <c r="AI248" s="53">
        <f>AH248+SUMIFS(postings!$T:$T,postings!$C:$C,'b-data'!AI$2,postings!$D:$D,'b-data'!AI$3,postings!$I:$I,'b-data'!$A248)-SUMIFS(postings!$W:$W,postings!$C:$C,'b-data'!AI$2,postings!$D:$D,'b-data'!AI$3,postings!$M:$M,'b-data'!$A248)</f>
        <v>0</v>
      </c>
      <c r="AJ248" s="53" cm="1">
        <f t="array" ref="AJ248">+INDEX(X248:AI248,1,Settings!$C$4)</f>
        <v>0</v>
      </c>
      <c r="AK248" s="53" cm="1">
        <f t="array" ref="AK248">+INDEX(X248:AI248,1,Settings!$C$4)</f>
        <v>0</v>
      </c>
      <c r="AL248" s="53"/>
      <c r="AM248" s="53">
        <f t="shared" si="405"/>
        <v>0</v>
      </c>
      <c r="AN248" s="53">
        <f t="shared" ref="AN248:AX248" si="512">+AM248</f>
        <v>0</v>
      </c>
      <c r="AO248" s="53">
        <f t="shared" si="512"/>
        <v>0</v>
      </c>
      <c r="AP248" s="53">
        <f t="shared" si="512"/>
        <v>0</v>
      </c>
      <c r="AQ248" s="53">
        <f t="shared" si="512"/>
        <v>0</v>
      </c>
      <c r="AR248" s="53">
        <f t="shared" si="512"/>
        <v>0</v>
      </c>
      <c r="AS248" s="53">
        <f t="shared" si="512"/>
        <v>0</v>
      </c>
      <c r="AT248" s="53">
        <f t="shared" si="512"/>
        <v>0</v>
      </c>
      <c r="AU248" s="53">
        <f t="shared" si="512"/>
        <v>0</v>
      </c>
      <c r="AV248" s="53">
        <f t="shared" si="512"/>
        <v>0</v>
      </c>
      <c r="AW248" s="53">
        <f t="shared" si="512"/>
        <v>0</v>
      </c>
      <c r="AX248" s="53">
        <f t="shared" si="512"/>
        <v>0</v>
      </c>
      <c r="AY248" s="53" cm="1">
        <f t="array" ref="AY248">+INDEX(AM248:AX248,1,Settings!$C$4)</f>
        <v>0</v>
      </c>
      <c r="AZ248" s="53">
        <f t="shared" si="407"/>
        <v>0</v>
      </c>
      <c r="BA248" s="53"/>
      <c r="BB248" s="53">
        <f t="shared" si="408"/>
        <v>0</v>
      </c>
      <c r="BC248" s="53">
        <f t="shared" ref="BC248:BN248" si="513">+BB248</f>
        <v>0</v>
      </c>
      <c r="BD248" s="53">
        <f t="shared" si="513"/>
        <v>0</v>
      </c>
      <c r="BE248" s="53">
        <f t="shared" si="513"/>
        <v>0</v>
      </c>
      <c r="BF248" s="53">
        <f t="shared" si="513"/>
        <v>0</v>
      </c>
      <c r="BG248" s="53">
        <f t="shared" si="513"/>
        <v>0</v>
      </c>
      <c r="BH248" s="53">
        <f t="shared" si="513"/>
        <v>0</v>
      </c>
      <c r="BI248" s="53">
        <f t="shared" si="513"/>
        <v>0</v>
      </c>
      <c r="BJ248" s="53">
        <f t="shared" si="513"/>
        <v>0</v>
      </c>
      <c r="BK248" s="53">
        <f t="shared" si="513"/>
        <v>0</v>
      </c>
      <c r="BL248" s="53">
        <f t="shared" si="513"/>
        <v>0</v>
      </c>
      <c r="BM248" s="53">
        <f t="shared" si="513"/>
        <v>0</v>
      </c>
      <c r="BN248" s="53">
        <f t="shared" si="513"/>
        <v>0</v>
      </c>
      <c r="BO248" s="53"/>
      <c r="BP248" s="53">
        <f t="shared" si="410"/>
        <v>0</v>
      </c>
      <c r="BQ248" s="53"/>
      <c r="BR248" s="53">
        <f t="shared" si="411"/>
        <v>0</v>
      </c>
    </row>
    <row r="249" spans="1:70" x14ac:dyDescent="0.2">
      <c r="A249" s="6">
        <v>1577</v>
      </c>
      <c r="B249" s="6" t="str">
        <f>+VLOOKUP(A249,masterfile!B:C,2,FALSE)</f>
        <v>Abziehbare Vorsteuer § 13b UStG 19%</v>
      </c>
      <c r="D249" s="53">
        <f>+SUMIF('[1]2017'!$A:$A,$A249,'[1]2017'!$C:$C)-SUMIF('[1]2017'!$E:$E,$A249,'[1]2017'!$G:$G)</f>
        <v>0</v>
      </c>
      <c r="E249" s="53">
        <f>+SUMIF('[1]2018'!$A:$A,$A249,'[1]2018'!$C:$C)-SUMIF('[1]2018'!$E:$E,$A249,'[1]2018'!$G:$G)+D249</f>
        <v>0</v>
      </c>
      <c r="F249" s="53">
        <f>+SUMIF('[1]2019'!$A:$A,$A249,'[1]2019'!$C:$C)-SUMIF('[1]2019'!$E:$E,$A249,'[1]2019'!$G:$G)+E249</f>
        <v>0</v>
      </c>
      <c r="G249" s="53">
        <f>+SUMIF('[1]2020'!$A:$A,$A249,'[1]2020'!$C:$C)-SUMIF('[1]2020'!$E:$E,$A249,'[1]2020'!$G:$G)+F249</f>
        <v>0</v>
      </c>
      <c r="H249" s="53"/>
      <c r="I249" s="53">
        <f>+(SUMIF('[1]2021'!$A:$A,$A249,'[1]2021'!$C:$C)-SUMIF('[1]2021'!$E:$E,$A249,'[1]2021'!$G:$G))/12+G249</f>
        <v>0</v>
      </c>
      <c r="J249" s="53">
        <f>+(SUMIF('[1]2021'!$A:$A,$A249,'[1]2021'!$C:$C)-SUMIF('[1]2021'!$E:$E,$A249,'[1]2021'!$G:$G))/12+I249</f>
        <v>0</v>
      </c>
      <c r="K249" s="53">
        <f>+(SUMIF('[1]2021'!$A:$A,$A249,'[1]2021'!$C:$C)-SUMIF('[1]2021'!$E:$E,$A249,'[1]2021'!$G:$G))/12+J249</f>
        <v>0</v>
      </c>
      <c r="L249" s="53">
        <f>+(SUMIF('[1]2021'!$A:$A,$A249,'[1]2021'!$C:$C)-SUMIF('[1]2021'!$E:$E,$A249,'[1]2021'!$G:$G))/12+K249</f>
        <v>0</v>
      </c>
      <c r="M249" s="53">
        <f>+(SUMIF('[1]2021'!$A:$A,$A249,'[1]2021'!$C:$C)-SUMIF('[1]2021'!$E:$E,$A249,'[1]2021'!$G:$G))/12+L249</f>
        <v>0</v>
      </c>
      <c r="N249" s="53">
        <f>+(SUMIF('[1]2021'!$A:$A,$A249,'[1]2021'!$C:$C)-SUMIF('[1]2021'!$E:$E,$A249,'[1]2021'!$G:$G))/12+M249</f>
        <v>0</v>
      </c>
      <c r="O249" s="53">
        <f>+(SUMIF('[1]2021'!$A:$A,$A249,'[1]2021'!$C:$C)-SUMIF('[1]2021'!$E:$E,$A249,'[1]2021'!$G:$G))/12+N249</f>
        <v>0</v>
      </c>
      <c r="P249" s="53">
        <f>+(SUMIF('[1]2021'!$A:$A,$A249,'[1]2021'!$C:$C)-SUMIF('[1]2021'!$E:$E,$A249,'[1]2021'!$G:$G))/12+O249</f>
        <v>0</v>
      </c>
      <c r="Q249" s="53">
        <f>+(SUMIF('[1]2021'!$A:$A,$A249,'[1]2021'!$C:$C)-SUMIF('[1]2021'!$E:$E,$A249,'[1]2021'!$G:$G))/12+P249</f>
        <v>0</v>
      </c>
      <c r="R249" s="53">
        <f>+(SUMIF('[1]2021'!$A:$A,$A249,'[1]2021'!$C:$C)-SUMIF('[1]2021'!$E:$E,$A249,'[1]2021'!$G:$G))/12+Q249</f>
        <v>0</v>
      </c>
      <c r="S249" s="53">
        <f>+(SUMIF('[1]2021'!$A:$A,$A249,'[1]2021'!$C:$C)-SUMIF('[1]2021'!$E:$E,$A249,'[1]2021'!$G:$G))/12+R249</f>
        <v>0</v>
      </c>
      <c r="T249" s="53">
        <f>+(SUMIF('[1]2021'!$A:$A,$A249,'[1]2021'!$C:$C)-SUMIF('[1]2021'!$E:$E,$A249,'[1]2021'!$G:$G))/12+S249</f>
        <v>0</v>
      </c>
      <c r="U249" s="53" cm="1">
        <f t="array" ref="U249">+INDEX(I249:T249,1,Settings!$C$4)</f>
        <v>0</v>
      </c>
      <c r="V249" s="53" cm="1">
        <f t="array" ref="V249">+INDEX(I249:T249,1,Settings!$C$4)</f>
        <v>0</v>
      </c>
      <c r="W249" s="53"/>
      <c r="X249" s="53">
        <f>V249+SUMIFS(postings!$T:$T,postings!$C:$C,'b-data'!X$2,postings!$D:$D,'b-data'!X$3,postings!$I:$I,'b-data'!$A249)-SUMIFS(postings!$W:$W,postings!$C:$C,'b-data'!X$2,postings!$D:$D,'b-data'!X$3,postings!$M:$M,'b-data'!$A249)</f>
        <v>0</v>
      </c>
      <c r="Y249" s="53">
        <f>X249+SUMIFS(postings!$T:$T,postings!$C:$C,'b-data'!Y$2,postings!$D:$D,'b-data'!Y$3,postings!$I:$I,'b-data'!$A249)-SUMIFS(postings!$W:$W,postings!$C:$C,'b-data'!Y$2,postings!$D:$D,'b-data'!Y$3,postings!$M:$M,'b-data'!$A249)</f>
        <v>0</v>
      </c>
      <c r="Z249" s="53">
        <f>Y249+SUMIFS(postings!$T:$T,postings!$C:$C,'b-data'!Z$2,postings!$D:$D,'b-data'!Z$3,postings!$I:$I,'b-data'!$A249)-SUMIFS(postings!$W:$W,postings!$C:$C,'b-data'!Z$2,postings!$D:$D,'b-data'!Z$3,postings!$M:$M,'b-data'!$A249)</f>
        <v>0</v>
      </c>
      <c r="AA249" s="53">
        <f>Z249+SUMIFS(postings!$T:$T,postings!$C:$C,'b-data'!AA$2,postings!$D:$D,'b-data'!AA$3,postings!$I:$I,'b-data'!$A249)-SUMIFS(postings!$W:$W,postings!$C:$C,'b-data'!AA$2,postings!$D:$D,'b-data'!AA$3,postings!$M:$M,'b-data'!$A249)</f>
        <v>0</v>
      </c>
      <c r="AB249" s="53">
        <f>AA249+SUMIFS(postings!$T:$T,postings!$C:$C,'b-data'!AB$2,postings!$D:$D,'b-data'!AB$3,postings!$I:$I,'b-data'!$A249)-SUMIFS(postings!$W:$W,postings!$C:$C,'b-data'!AB$2,postings!$D:$D,'b-data'!AB$3,postings!$M:$M,'b-data'!$A249)</f>
        <v>0</v>
      </c>
      <c r="AC249" s="53">
        <f>AB249+SUMIFS(postings!$T:$T,postings!$C:$C,'b-data'!AC$2,postings!$D:$D,'b-data'!AC$3,postings!$I:$I,'b-data'!$A249)-SUMIFS(postings!$W:$W,postings!$C:$C,'b-data'!AC$2,postings!$D:$D,'b-data'!AC$3,postings!$M:$M,'b-data'!$A249)</f>
        <v>0</v>
      </c>
      <c r="AD249" s="53">
        <f>AC249+SUMIFS(postings!$T:$T,postings!$C:$C,'b-data'!AD$2,postings!$D:$D,'b-data'!AD$3,postings!$I:$I,'b-data'!$A249)-SUMIFS(postings!$W:$W,postings!$C:$C,'b-data'!AD$2,postings!$D:$D,'b-data'!AD$3,postings!$M:$M,'b-data'!$A249)</f>
        <v>0</v>
      </c>
      <c r="AE249" s="53">
        <f>AD249+SUMIFS(postings!$T:$T,postings!$C:$C,'b-data'!AE$2,postings!$D:$D,'b-data'!AE$3,postings!$I:$I,'b-data'!$A249)-SUMIFS(postings!$W:$W,postings!$C:$C,'b-data'!AE$2,postings!$D:$D,'b-data'!AE$3,postings!$M:$M,'b-data'!$A249)</f>
        <v>0</v>
      </c>
      <c r="AF249" s="53">
        <f>AE249+SUMIFS(postings!$T:$T,postings!$C:$C,'b-data'!AF$2,postings!$D:$D,'b-data'!AF$3,postings!$I:$I,'b-data'!$A249)-SUMIFS(postings!$W:$W,postings!$C:$C,'b-data'!AF$2,postings!$D:$D,'b-data'!AF$3,postings!$M:$M,'b-data'!$A249)</f>
        <v>0</v>
      </c>
      <c r="AG249" s="53">
        <f>AF249+SUMIFS(postings!$T:$T,postings!$C:$C,'b-data'!AG$2,postings!$D:$D,'b-data'!AG$3,postings!$I:$I,'b-data'!$A249)-SUMIFS(postings!$W:$W,postings!$C:$C,'b-data'!AG$2,postings!$D:$D,'b-data'!AG$3,postings!$M:$M,'b-data'!$A249)</f>
        <v>0</v>
      </c>
      <c r="AH249" s="53">
        <f>AG249+SUMIFS(postings!$T:$T,postings!$C:$C,'b-data'!AH$2,postings!$D:$D,'b-data'!AH$3,postings!$I:$I,'b-data'!$A249)-SUMIFS(postings!$W:$W,postings!$C:$C,'b-data'!AH$2,postings!$D:$D,'b-data'!AH$3,postings!$M:$M,'b-data'!$A249)</f>
        <v>0</v>
      </c>
      <c r="AI249" s="53">
        <f>AH249+SUMIFS(postings!$T:$T,postings!$C:$C,'b-data'!AI$2,postings!$D:$D,'b-data'!AI$3,postings!$I:$I,'b-data'!$A249)-SUMIFS(postings!$W:$W,postings!$C:$C,'b-data'!AI$2,postings!$D:$D,'b-data'!AI$3,postings!$M:$M,'b-data'!$A249)</f>
        <v>0</v>
      </c>
      <c r="AJ249" s="53" cm="1">
        <f t="array" ref="AJ249">+INDEX(X249:AI249,1,Settings!$C$4)</f>
        <v>0</v>
      </c>
      <c r="AK249" s="53" cm="1">
        <f t="array" ref="AK249">+INDEX(X249:AI249,1,Settings!$C$4)</f>
        <v>0</v>
      </c>
      <c r="AL249" s="53"/>
      <c r="AM249" s="53">
        <f t="shared" si="405"/>
        <v>0</v>
      </c>
      <c r="AN249" s="53">
        <f t="shared" ref="AN249:AX249" si="514">+AM249</f>
        <v>0</v>
      </c>
      <c r="AO249" s="53">
        <f t="shared" si="514"/>
        <v>0</v>
      </c>
      <c r="AP249" s="53">
        <f t="shared" si="514"/>
        <v>0</v>
      </c>
      <c r="AQ249" s="53">
        <f t="shared" si="514"/>
        <v>0</v>
      </c>
      <c r="AR249" s="53">
        <f t="shared" si="514"/>
        <v>0</v>
      </c>
      <c r="AS249" s="53">
        <f t="shared" si="514"/>
        <v>0</v>
      </c>
      <c r="AT249" s="53">
        <f t="shared" si="514"/>
        <v>0</v>
      </c>
      <c r="AU249" s="53">
        <f t="shared" si="514"/>
        <v>0</v>
      </c>
      <c r="AV249" s="53">
        <f t="shared" si="514"/>
        <v>0</v>
      </c>
      <c r="AW249" s="53">
        <f t="shared" si="514"/>
        <v>0</v>
      </c>
      <c r="AX249" s="53">
        <f t="shared" si="514"/>
        <v>0</v>
      </c>
      <c r="AY249" s="53" cm="1">
        <f t="array" ref="AY249">+INDEX(AM249:AX249,1,Settings!$C$4)</f>
        <v>0</v>
      </c>
      <c r="AZ249" s="53">
        <f t="shared" si="407"/>
        <v>0</v>
      </c>
      <c r="BA249" s="53"/>
      <c r="BB249" s="53">
        <f t="shared" si="408"/>
        <v>0</v>
      </c>
      <c r="BC249" s="53">
        <f t="shared" ref="BC249:BN249" si="515">+BB249</f>
        <v>0</v>
      </c>
      <c r="BD249" s="53">
        <f t="shared" si="515"/>
        <v>0</v>
      </c>
      <c r="BE249" s="53">
        <f t="shared" si="515"/>
        <v>0</v>
      </c>
      <c r="BF249" s="53">
        <f t="shared" si="515"/>
        <v>0</v>
      </c>
      <c r="BG249" s="53">
        <f t="shared" si="515"/>
        <v>0</v>
      </c>
      <c r="BH249" s="53">
        <f t="shared" si="515"/>
        <v>0</v>
      </c>
      <c r="BI249" s="53">
        <f t="shared" si="515"/>
        <v>0</v>
      </c>
      <c r="BJ249" s="53">
        <f t="shared" si="515"/>
        <v>0</v>
      </c>
      <c r="BK249" s="53">
        <f t="shared" si="515"/>
        <v>0</v>
      </c>
      <c r="BL249" s="53">
        <f t="shared" si="515"/>
        <v>0</v>
      </c>
      <c r="BM249" s="53">
        <f t="shared" si="515"/>
        <v>0</v>
      </c>
      <c r="BN249" s="53">
        <f t="shared" si="515"/>
        <v>0</v>
      </c>
      <c r="BO249" s="53"/>
      <c r="BP249" s="53">
        <f t="shared" si="410"/>
        <v>0</v>
      </c>
      <c r="BQ249" s="53"/>
      <c r="BR249" s="53">
        <f t="shared" si="411"/>
        <v>0</v>
      </c>
    </row>
    <row r="250" spans="1:70" x14ac:dyDescent="0.2">
      <c r="A250" s="6">
        <v>1578</v>
      </c>
      <c r="B250" s="6" t="str">
        <f>+VLOOKUP(A250,masterfile!B:C,2,FALSE)</f>
        <v>Abziehbare Vorsteuer § 13b UStG</v>
      </c>
      <c r="D250" s="53">
        <f>+SUMIF('[1]2017'!$A:$A,$A250,'[1]2017'!$C:$C)-SUMIF('[1]2017'!$E:$E,$A250,'[1]2017'!$G:$G)</f>
        <v>0</v>
      </c>
      <c r="E250" s="53">
        <f>+SUMIF('[1]2018'!$A:$A,$A250,'[1]2018'!$C:$C)-SUMIF('[1]2018'!$E:$E,$A250,'[1]2018'!$G:$G)+D250</f>
        <v>0</v>
      </c>
      <c r="F250" s="53">
        <f>+SUMIF('[1]2019'!$A:$A,$A250,'[1]2019'!$C:$C)-SUMIF('[1]2019'!$E:$E,$A250,'[1]2019'!$G:$G)+E250</f>
        <v>0</v>
      </c>
      <c r="G250" s="53">
        <f>+SUMIF('[1]2020'!$A:$A,$A250,'[1]2020'!$C:$C)-SUMIF('[1]2020'!$E:$E,$A250,'[1]2020'!$G:$G)+F250</f>
        <v>0</v>
      </c>
      <c r="H250" s="53"/>
      <c r="I250" s="53">
        <f>+(SUMIF('[1]2021'!$A:$A,$A250,'[1]2021'!$C:$C)-SUMIF('[1]2021'!$E:$E,$A250,'[1]2021'!$G:$G))/12+G250</f>
        <v>0</v>
      </c>
      <c r="J250" s="53">
        <f>+(SUMIF('[1]2021'!$A:$A,$A250,'[1]2021'!$C:$C)-SUMIF('[1]2021'!$E:$E,$A250,'[1]2021'!$G:$G))/12+I250</f>
        <v>0</v>
      </c>
      <c r="K250" s="53">
        <f>+(SUMIF('[1]2021'!$A:$A,$A250,'[1]2021'!$C:$C)-SUMIF('[1]2021'!$E:$E,$A250,'[1]2021'!$G:$G))/12+J250</f>
        <v>0</v>
      </c>
      <c r="L250" s="53">
        <f>+(SUMIF('[1]2021'!$A:$A,$A250,'[1]2021'!$C:$C)-SUMIF('[1]2021'!$E:$E,$A250,'[1]2021'!$G:$G))/12+K250</f>
        <v>0</v>
      </c>
      <c r="M250" s="53">
        <f>+(SUMIF('[1]2021'!$A:$A,$A250,'[1]2021'!$C:$C)-SUMIF('[1]2021'!$E:$E,$A250,'[1]2021'!$G:$G))/12+L250</f>
        <v>0</v>
      </c>
      <c r="N250" s="53">
        <f>+(SUMIF('[1]2021'!$A:$A,$A250,'[1]2021'!$C:$C)-SUMIF('[1]2021'!$E:$E,$A250,'[1]2021'!$G:$G))/12+M250</f>
        <v>0</v>
      </c>
      <c r="O250" s="53">
        <f>+(SUMIF('[1]2021'!$A:$A,$A250,'[1]2021'!$C:$C)-SUMIF('[1]2021'!$E:$E,$A250,'[1]2021'!$G:$G))/12+N250</f>
        <v>0</v>
      </c>
      <c r="P250" s="53">
        <f>+(SUMIF('[1]2021'!$A:$A,$A250,'[1]2021'!$C:$C)-SUMIF('[1]2021'!$E:$E,$A250,'[1]2021'!$G:$G))/12+O250</f>
        <v>0</v>
      </c>
      <c r="Q250" s="53">
        <f>+(SUMIF('[1]2021'!$A:$A,$A250,'[1]2021'!$C:$C)-SUMIF('[1]2021'!$E:$E,$A250,'[1]2021'!$G:$G))/12+P250</f>
        <v>0</v>
      </c>
      <c r="R250" s="53">
        <f>+(SUMIF('[1]2021'!$A:$A,$A250,'[1]2021'!$C:$C)-SUMIF('[1]2021'!$E:$E,$A250,'[1]2021'!$G:$G))/12+Q250</f>
        <v>0</v>
      </c>
      <c r="S250" s="53">
        <f>+(SUMIF('[1]2021'!$A:$A,$A250,'[1]2021'!$C:$C)-SUMIF('[1]2021'!$E:$E,$A250,'[1]2021'!$G:$G))/12+R250</f>
        <v>0</v>
      </c>
      <c r="T250" s="53">
        <f>+(SUMIF('[1]2021'!$A:$A,$A250,'[1]2021'!$C:$C)-SUMIF('[1]2021'!$E:$E,$A250,'[1]2021'!$G:$G))/12+S250</f>
        <v>0</v>
      </c>
      <c r="U250" s="53" cm="1">
        <f t="array" ref="U250">+INDEX(I250:T250,1,Settings!$C$4)</f>
        <v>0</v>
      </c>
      <c r="V250" s="53" cm="1">
        <f t="array" ref="V250">+INDEX(I250:T250,1,Settings!$C$4)</f>
        <v>0</v>
      </c>
      <c r="W250" s="53"/>
      <c r="X250" s="53">
        <f>V250+SUMIFS(postings!$T:$T,postings!$C:$C,'b-data'!X$2,postings!$D:$D,'b-data'!X$3,postings!$I:$I,'b-data'!$A250)-SUMIFS(postings!$W:$W,postings!$C:$C,'b-data'!X$2,postings!$D:$D,'b-data'!X$3,postings!$M:$M,'b-data'!$A250)</f>
        <v>0</v>
      </c>
      <c r="Y250" s="53">
        <f>X250+SUMIFS(postings!$T:$T,postings!$C:$C,'b-data'!Y$2,postings!$D:$D,'b-data'!Y$3,postings!$I:$I,'b-data'!$A250)-SUMIFS(postings!$W:$W,postings!$C:$C,'b-data'!Y$2,postings!$D:$D,'b-data'!Y$3,postings!$M:$M,'b-data'!$A250)</f>
        <v>0</v>
      </c>
      <c r="Z250" s="53">
        <f>Y250+SUMIFS(postings!$T:$T,postings!$C:$C,'b-data'!Z$2,postings!$D:$D,'b-data'!Z$3,postings!$I:$I,'b-data'!$A250)-SUMIFS(postings!$W:$W,postings!$C:$C,'b-data'!Z$2,postings!$D:$D,'b-data'!Z$3,postings!$M:$M,'b-data'!$A250)</f>
        <v>0</v>
      </c>
      <c r="AA250" s="53">
        <f>Z250+SUMIFS(postings!$T:$T,postings!$C:$C,'b-data'!AA$2,postings!$D:$D,'b-data'!AA$3,postings!$I:$I,'b-data'!$A250)-SUMIFS(postings!$W:$W,postings!$C:$C,'b-data'!AA$2,postings!$D:$D,'b-data'!AA$3,postings!$M:$M,'b-data'!$A250)</f>
        <v>0</v>
      </c>
      <c r="AB250" s="53">
        <f>AA250+SUMIFS(postings!$T:$T,postings!$C:$C,'b-data'!AB$2,postings!$D:$D,'b-data'!AB$3,postings!$I:$I,'b-data'!$A250)-SUMIFS(postings!$W:$W,postings!$C:$C,'b-data'!AB$2,postings!$D:$D,'b-data'!AB$3,postings!$M:$M,'b-data'!$A250)</f>
        <v>0</v>
      </c>
      <c r="AC250" s="53">
        <f>AB250+SUMIFS(postings!$T:$T,postings!$C:$C,'b-data'!AC$2,postings!$D:$D,'b-data'!AC$3,postings!$I:$I,'b-data'!$A250)-SUMIFS(postings!$W:$W,postings!$C:$C,'b-data'!AC$2,postings!$D:$D,'b-data'!AC$3,postings!$M:$M,'b-data'!$A250)</f>
        <v>0</v>
      </c>
      <c r="AD250" s="53">
        <f>AC250+SUMIFS(postings!$T:$T,postings!$C:$C,'b-data'!AD$2,postings!$D:$D,'b-data'!AD$3,postings!$I:$I,'b-data'!$A250)-SUMIFS(postings!$W:$W,postings!$C:$C,'b-data'!AD$2,postings!$D:$D,'b-data'!AD$3,postings!$M:$M,'b-data'!$A250)</f>
        <v>0</v>
      </c>
      <c r="AE250" s="53">
        <f>AD250+SUMIFS(postings!$T:$T,postings!$C:$C,'b-data'!AE$2,postings!$D:$D,'b-data'!AE$3,postings!$I:$I,'b-data'!$A250)-SUMIFS(postings!$W:$W,postings!$C:$C,'b-data'!AE$2,postings!$D:$D,'b-data'!AE$3,postings!$M:$M,'b-data'!$A250)</f>
        <v>0</v>
      </c>
      <c r="AF250" s="53">
        <f>AE250+SUMIFS(postings!$T:$T,postings!$C:$C,'b-data'!AF$2,postings!$D:$D,'b-data'!AF$3,postings!$I:$I,'b-data'!$A250)-SUMIFS(postings!$W:$W,postings!$C:$C,'b-data'!AF$2,postings!$D:$D,'b-data'!AF$3,postings!$M:$M,'b-data'!$A250)</f>
        <v>0</v>
      </c>
      <c r="AG250" s="53">
        <f>AF250+SUMIFS(postings!$T:$T,postings!$C:$C,'b-data'!AG$2,postings!$D:$D,'b-data'!AG$3,postings!$I:$I,'b-data'!$A250)-SUMIFS(postings!$W:$W,postings!$C:$C,'b-data'!AG$2,postings!$D:$D,'b-data'!AG$3,postings!$M:$M,'b-data'!$A250)</f>
        <v>0</v>
      </c>
      <c r="AH250" s="53">
        <f>AG250+SUMIFS(postings!$T:$T,postings!$C:$C,'b-data'!AH$2,postings!$D:$D,'b-data'!AH$3,postings!$I:$I,'b-data'!$A250)-SUMIFS(postings!$W:$W,postings!$C:$C,'b-data'!AH$2,postings!$D:$D,'b-data'!AH$3,postings!$M:$M,'b-data'!$A250)</f>
        <v>0</v>
      </c>
      <c r="AI250" s="53">
        <f>AH250+SUMIFS(postings!$T:$T,postings!$C:$C,'b-data'!AI$2,postings!$D:$D,'b-data'!AI$3,postings!$I:$I,'b-data'!$A250)-SUMIFS(postings!$W:$W,postings!$C:$C,'b-data'!AI$2,postings!$D:$D,'b-data'!AI$3,postings!$M:$M,'b-data'!$A250)</f>
        <v>0</v>
      </c>
      <c r="AJ250" s="53" cm="1">
        <f t="array" ref="AJ250">+INDEX(X250:AI250,1,Settings!$C$4)</f>
        <v>0</v>
      </c>
      <c r="AK250" s="53" cm="1">
        <f t="array" ref="AK250">+INDEX(X250:AI250,1,Settings!$C$4)</f>
        <v>0</v>
      </c>
      <c r="AL250" s="53"/>
      <c r="AM250" s="53">
        <f t="shared" si="405"/>
        <v>0</v>
      </c>
      <c r="AN250" s="53">
        <f t="shared" ref="AN250:AX250" si="516">+AM250</f>
        <v>0</v>
      </c>
      <c r="AO250" s="53">
        <f t="shared" si="516"/>
        <v>0</v>
      </c>
      <c r="AP250" s="53">
        <f t="shared" si="516"/>
        <v>0</v>
      </c>
      <c r="AQ250" s="53">
        <f t="shared" si="516"/>
        <v>0</v>
      </c>
      <c r="AR250" s="53">
        <f t="shared" si="516"/>
        <v>0</v>
      </c>
      <c r="AS250" s="53">
        <f t="shared" si="516"/>
        <v>0</v>
      </c>
      <c r="AT250" s="53">
        <f t="shared" si="516"/>
        <v>0</v>
      </c>
      <c r="AU250" s="53">
        <f t="shared" si="516"/>
        <v>0</v>
      </c>
      <c r="AV250" s="53">
        <f t="shared" si="516"/>
        <v>0</v>
      </c>
      <c r="AW250" s="53">
        <f t="shared" si="516"/>
        <v>0</v>
      </c>
      <c r="AX250" s="53">
        <f t="shared" si="516"/>
        <v>0</v>
      </c>
      <c r="AY250" s="53" cm="1">
        <f t="array" ref="AY250">+INDEX(AM250:AX250,1,Settings!$C$4)</f>
        <v>0</v>
      </c>
      <c r="AZ250" s="53">
        <f t="shared" si="407"/>
        <v>0</v>
      </c>
      <c r="BA250" s="53"/>
      <c r="BB250" s="53">
        <f t="shared" si="408"/>
        <v>0</v>
      </c>
      <c r="BC250" s="53">
        <f t="shared" ref="BC250:BN250" si="517">+BB250</f>
        <v>0</v>
      </c>
      <c r="BD250" s="53">
        <f t="shared" si="517"/>
        <v>0</v>
      </c>
      <c r="BE250" s="53">
        <f t="shared" si="517"/>
        <v>0</v>
      </c>
      <c r="BF250" s="53">
        <f t="shared" si="517"/>
        <v>0</v>
      </c>
      <c r="BG250" s="53">
        <f t="shared" si="517"/>
        <v>0</v>
      </c>
      <c r="BH250" s="53">
        <f t="shared" si="517"/>
        <v>0</v>
      </c>
      <c r="BI250" s="53">
        <f t="shared" si="517"/>
        <v>0</v>
      </c>
      <c r="BJ250" s="53">
        <f t="shared" si="517"/>
        <v>0</v>
      </c>
      <c r="BK250" s="53">
        <f t="shared" si="517"/>
        <v>0</v>
      </c>
      <c r="BL250" s="53">
        <f t="shared" si="517"/>
        <v>0</v>
      </c>
      <c r="BM250" s="53">
        <f t="shared" si="517"/>
        <v>0</v>
      </c>
      <c r="BN250" s="53">
        <f t="shared" si="517"/>
        <v>0</v>
      </c>
      <c r="BO250" s="53"/>
      <c r="BP250" s="53">
        <f t="shared" si="410"/>
        <v>0</v>
      </c>
      <c r="BQ250" s="53"/>
      <c r="BR250" s="53">
        <f t="shared" si="411"/>
        <v>0</v>
      </c>
    </row>
    <row r="251" spans="1:70" x14ac:dyDescent="0.2">
      <c r="A251" s="6">
        <v>1579</v>
      </c>
      <c r="B251" s="6" t="str">
        <f>+VLOOKUP(A251,masterfile!B:C,2,FALSE)</f>
        <v>Abziehbare Vorsteuer § 13b UStG 16%</v>
      </c>
      <c r="D251" s="53">
        <f>+SUMIF('[1]2017'!$A:$A,$A251,'[1]2017'!$C:$C)-SUMIF('[1]2017'!$E:$E,$A251,'[1]2017'!$G:$G)</f>
        <v>0</v>
      </c>
      <c r="E251" s="53">
        <f>+SUMIF('[1]2018'!$A:$A,$A251,'[1]2018'!$C:$C)-SUMIF('[1]2018'!$E:$E,$A251,'[1]2018'!$G:$G)+D251</f>
        <v>0</v>
      </c>
      <c r="F251" s="53">
        <f>+SUMIF('[1]2019'!$A:$A,$A251,'[1]2019'!$C:$C)-SUMIF('[1]2019'!$E:$E,$A251,'[1]2019'!$G:$G)+E251</f>
        <v>0</v>
      </c>
      <c r="G251" s="53">
        <f>+SUMIF('[1]2020'!$A:$A,$A251,'[1]2020'!$C:$C)-SUMIF('[1]2020'!$E:$E,$A251,'[1]2020'!$G:$G)+F251</f>
        <v>0</v>
      </c>
      <c r="H251" s="53"/>
      <c r="I251" s="53">
        <f>+(SUMIF('[1]2021'!$A:$A,$A251,'[1]2021'!$C:$C)-SUMIF('[1]2021'!$E:$E,$A251,'[1]2021'!$G:$G))/12+G251</f>
        <v>0</v>
      </c>
      <c r="J251" s="53">
        <f>+(SUMIF('[1]2021'!$A:$A,$A251,'[1]2021'!$C:$C)-SUMIF('[1]2021'!$E:$E,$A251,'[1]2021'!$G:$G))/12+I251</f>
        <v>0</v>
      </c>
      <c r="K251" s="53">
        <f>+(SUMIF('[1]2021'!$A:$A,$A251,'[1]2021'!$C:$C)-SUMIF('[1]2021'!$E:$E,$A251,'[1]2021'!$G:$G))/12+J251</f>
        <v>0</v>
      </c>
      <c r="L251" s="53">
        <f>+(SUMIF('[1]2021'!$A:$A,$A251,'[1]2021'!$C:$C)-SUMIF('[1]2021'!$E:$E,$A251,'[1]2021'!$G:$G))/12+K251</f>
        <v>0</v>
      </c>
      <c r="M251" s="53">
        <f>+(SUMIF('[1]2021'!$A:$A,$A251,'[1]2021'!$C:$C)-SUMIF('[1]2021'!$E:$E,$A251,'[1]2021'!$G:$G))/12+L251</f>
        <v>0</v>
      </c>
      <c r="N251" s="53">
        <f>+(SUMIF('[1]2021'!$A:$A,$A251,'[1]2021'!$C:$C)-SUMIF('[1]2021'!$E:$E,$A251,'[1]2021'!$G:$G))/12+M251</f>
        <v>0</v>
      </c>
      <c r="O251" s="53">
        <f>+(SUMIF('[1]2021'!$A:$A,$A251,'[1]2021'!$C:$C)-SUMIF('[1]2021'!$E:$E,$A251,'[1]2021'!$G:$G))/12+N251</f>
        <v>0</v>
      </c>
      <c r="P251" s="53">
        <f>+(SUMIF('[1]2021'!$A:$A,$A251,'[1]2021'!$C:$C)-SUMIF('[1]2021'!$E:$E,$A251,'[1]2021'!$G:$G))/12+O251</f>
        <v>0</v>
      </c>
      <c r="Q251" s="53">
        <f>+(SUMIF('[1]2021'!$A:$A,$A251,'[1]2021'!$C:$C)-SUMIF('[1]2021'!$E:$E,$A251,'[1]2021'!$G:$G))/12+P251</f>
        <v>0</v>
      </c>
      <c r="R251" s="53">
        <f>+(SUMIF('[1]2021'!$A:$A,$A251,'[1]2021'!$C:$C)-SUMIF('[1]2021'!$E:$E,$A251,'[1]2021'!$G:$G))/12+Q251</f>
        <v>0</v>
      </c>
      <c r="S251" s="53">
        <f>+(SUMIF('[1]2021'!$A:$A,$A251,'[1]2021'!$C:$C)-SUMIF('[1]2021'!$E:$E,$A251,'[1]2021'!$G:$G))/12+R251</f>
        <v>0</v>
      </c>
      <c r="T251" s="53">
        <f>+(SUMIF('[1]2021'!$A:$A,$A251,'[1]2021'!$C:$C)-SUMIF('[1]2021'!$E:$E,$A251,'[1]2021'!$G:$G))/12+S251</f>
        <v>0</v>
      </c>
      <c r="U251" s="53" cm="1">
        <f t="array" ref="U251">+INDEX(I251:T251,1,Settings!$C$4)</f>
        <v>0</v>
      </c>
      <c r="V251" s="53" cm="1">
        <f t="array" ref="V251">+INDEX(I251:T251,1,Settings!$C$4)</f>
        <v>0</v>
      </c>
      <c r="W251" s="53"/>
      <c r="X251" s="53">
        <f>V251+SUMIFS(postings!$T:$T,postings!$C:$C,'b-data'!X$2,postings!$D:$D,'b-data'!X$3,postings!$I:$I,'b-data'!$A251)-SUMIFS(postings!$W:$W,postings!$C:$C,'b-data'!X$2,postings!$D:$D,'b-data'!X$3,postings!$M:$M,'b-data'!$A251)</f>
        <v>0</v>
      </c>
      <c r="Y251" s="53">
        <f>X251+SUMIFS(postings!$T:$T,postings!$C:$C,'b-data'!Y$2,postings!$D:$D,'b-data'!Y$3,postings!$I:$I,'b-data'!$A251)-SUMIFS(postings!$W:$W,postings!$C:$C,'b-data'!Y$2,postings!$D:$D,'b-data'!Y$3,postings!$M:$M,'b-data'!$A251)</f>
        <v>0</v>
      </c>
      <c r="Z251" s="53">
        <f>Y251+SUMIFS(postings!$T:$T,postings!$C:$C,'b-data'!Z$2,postings!$D:$D,'b-data'!Z$3,postings!$I:$I,'b-data'!$A251)-SUMIFS(postings!$W:$W,postings!$C:$C,'b-data'!Z$2,postings!$D:$D,'b-data'!Z$3,postings!$M:$M,'b-data'!$A251)</f>
        <v>0</v>
      </c>
      <c r="AA251" s="53">
        <f>Z251+SUMIFS(postings!$T:$T,postings!$C:$C,'b-data'!AA$2,postings!$D:$D,'b-data'!AA$3,postings!$I:$I,'b-data'!$A251)-SUMIFS(postings!$W:$W,postings!$C:$C,'b-data'!AA$2,postings!$D:$D,'b-data'!AA$3,postings!$M:$M,'b-data'!$A251)</f>
        <v>0</v>
      </c>
      <c r="AB251" s="53">
        <f>AA251+SUMIFS(postings!$T:$T,postings!$C:$C,'b-data'!AB$2,postings!$D:$D,'b-data'!AB$3,postings!$I:$I,'b-data'!$A251)-SUMIFS(postings!$W:$W,postings!$C:$C,'b-data'!AB$2,postings!$D:$D,'b-data'!AB$3,postings!$M:$M,'b-data'!$A251)</f>
        <v>0</v>
      </c>
      <c r="AC251" s="53">
        <f>AB251+SUMIFS(postings!$T:$T,postings!$C:$C,'b-data'!AC$2,postings!$D:$D,'b-data'!AC$3,postings!$I:$I,'b-data'!$A251)-SUMIFS(postings!$W:$W,postings!$C:$C,'b-data'!AC$2,postings!$D:$D,'b-data'!AC$3,postings!$M:$M,'b-data'!$A251)</f>
        <v>0</v>
      </c>
      <c r="AD251" s="53">
        <f>AC251+SUMIFS(postings!$T:$T,postings!$C:$C,'b-data'!AD$2,postings!$D:$D,'b-data'!AD$3,postings!$I:$I,'b-data'!$A251)-SUMIFS(postings!$W:$W,postings!$C:$C,'b-data'!AD$2,postings!$D:$D,'b-data'!AD$3,postings!$M:$M,'b-data'!$A251)</f>
        <v>0</v>
      </c>
      <c r="AE251" s="53">
        <f>AD251+SUMIFS(postings!$T:$T,postings!$C:$C,'b-data'!AE$2,postings!$D:$D,'b-data'!AE$3,postings!$I:$I,'b-data'!$A251)-SUMIFS(postings!$W:$W,postings!$C:$C,'b-data'!AE$2,postings!$D:$D,'b-data'!AE$3,postings!$M:$M,'b-data'!$A251)</f>
        <v>0</v>
      </c>
      <c r="AF251" s="53">
        <f>AE251+SUMIFS(postings!$T:$T,postings!$C:$C,'b-data'!AF$2,postings!$D:$D,'b-data'!AF$3,postings!$I:$I,'b-data'!$A251)-SUMIFS(postings!$W:$W,postings!$C:$C,'b-data'!AF$2,postings!$D:$D,'b-data'!AF$3,postings!$M:$M,'b-data'!$A251)</f>
        <v>0</v>
      </c>
      <c r="AG251" s="53">
        <f>AF251+SUMIFS(postings!$T:$T,postings!$C:$C,'b-data'!AG$2,postings!$D:$D,'b-data'!AG$3,postings!$I:$I,'b-data'!$A251)-SUMIFS(postings!$W:$W,postings!$C:$C,'b-data'!AG$2,postings!$D:$D,'b-data'!AG$3,postings!$M:$M,'b-data'!$A251)</f>
        <v>0</v>
      </c>
      <c r="AH251" s="53">
        <f>AG251+SUMIFS(postings!$T:$T,postings!$C:$C,'b-data'!AH$2,postings!$D:$D,'b-data'!AH$3,postings!$I:$I,'b-data'!$A251)-SUMIFS(postings!$W:$W,postings!$C:$C,'b-data'!AH$2,postings!$D:$D,'b-data'!AH$3,postings!$M:$M,'b-data'!$A251)</f>
        <v>0</v>
      </c>
      <c r="AI251" s="53">
        <f>AH251+SUMIFS(postings!$T:$T,postings!$C:$C,'b-data'!AI$2,postings!$D:$D,'b-data'!AI$3,postings!$I:$I,'b-data'!$A251)-SUMIFS(postings!$W:$W,postings!$C:$C,'b-data'!AI$2,postings!$D:$D,'b-data'!AI$3,postings!$M:$M,'b-data'!$A251)</f>
        <v>0</v>
      </c>
      <c r="AJ251" s="53" cm="1">
        <f t="array" ref="AJ251">+INDEX(X251:AI251,1,Settings!$C$4)</f>
        <v>0</v>
      </c>
      <c r="AK251" s="53" cm="1">
        <f t="array" ref="AK251">+INDEX(X251:AI251,1,Settings!$C$4)</f>
        <v>0</v>
      </c>
      <c r="AL251" s="53"/>
      <c r="AM251" s="53">
        <f t="shared" si="405"/>
        <v>0</v>
      </c>
      <c r="AN251" s="53">
        <f t="shared" ref="AN251:AX251" si="518">+AM251</f>
        <v>0</v>
      </c>
      <c r="AO251" s="53">
        <f t="shared" si="518"/>
        <v>0</v>
      </c>
      <c r="AP251" s="53">
        <f t="shared" si="518"/>
        <v>0</v>
      </c>
      <c r="AQ251" s="53">
        <f t="shared" si="518"/>
        <v>0</v>
      </c>
      <c r="AR251" s="53">
        <f t="shared" si="518"/>
        <v>0</v>
      </c>
      <c r="AS251" s="53">
        <f t="shared" si="518"/>
        <v>0</v>
      </c>
      <c r="AT251" s="53">
        <f t="shared" si="518"/>
        <v>0</v>
      </c>
      <c r="AU251" s="53">
        <f t="shared" si="518"/>
        <v>0</v>
      </c>
      <c r="AV251" s="53">
        <f t="shared" si="518"/>
        <v>0</v>
      </c>
      <c r="AW251" s="53">
        <f t="shared" si="518"/>
        <v>0</v>
      </c>
      <c r="AX251" s="53">
        <f t="shared" si="518"/>
        <v>0</v>
      </c>
      <c r="AY251" s="53" cm="1">
        <f t="array" ref="AY251">+INDEX(AM251:AX251,1,Settings!$C$4)</f>
        <v>0</v>
      </c>
      <c r="AZ251" s="53">
        <f t="shared" si="407"/>
        <v>0</v>
      </c>
      <c r="BA251" s="53"/>
      <c r="BB251" s="53">
        <f t="shared" si="408"/>
        <v>0</v>
      </c>
      <c r="BC251" s="53">
        <f t="shared" ref="BC251:BN251" si="519">+BB251</f>
        <v>0</v>
      </c>
      <c r="BD251" s="53">
        <f t="shared" si="519"/>
        <v>0</v>
      </c>
      <c r="BE251" s="53">
        <f t="shared" si="519"/>
        <v>0</v>
      </c>
      <c r="BF251" s="53">
        <f t="shared" si="519"/>
        <v>0</v>
      </c>
      <c r="BG251" s="53">
        <f t="shared" si="519"/>
        <v>0</v>
      </c>
      <c r="BH251" s="53">
        <f t="shared" si="519"/>
        <v>0</v>
      </c>
      <c r="BI251" s="53">
        <f t="shared" si="519"/>
        <v>0</v>
      </c>
      <c r="BJ251" s="53">
        <f t="shared" si="519"/>
        <v>0</v>
      </c>
      <c r="BK251" s="53">
        <f t="shared" si="519"/>
        <v>0</v>
      </c>
      <c r="BL251" s="53">
        <f t="shared" si="519"/>
        <v>0</v>
      </c>
      <c r="BM251" s="53">
        <f t="shared" si="519"/>
        <v>0</v>
      </c>
      <c r="BN251" s="53">
        <f t="shared" si="519"/>
        <v>0</v>
      </c>
      <c r="BO251" s="53"/>
      <c r="BP251" s="53">
        <f t="shared" si="410"/>
        <v>0</v>
      </c>
      <c r="BQ251" s="53"/>
      <c r="BR251" s="53">
        <f t="shared" si="411"/>
        <v>0</v>
      </c>
    </row>
    <row r="252" spans="1:70" x14ac:dyDescent="0.2">
      <c r="A252" s="6">
        <v>1580</v>
      </c>
      <c r="B252" s="6" t="str">
        <f>+VLOOKUP(A252,masterfile!B:C,2,FALSE)</f>
        <v>Gegenkonto Vorsteuer § 4 (3) EStG</v>
      </c>
      <c r="D252" s="53">
        <f>+SUMIF('[1]2017'!$A:$A,$A252,'[1]2017'!$C:$C)-SUMIF('[1]2017'!$E:$E,$A252,'[1]2017'!$G:$G)</f>
        <v>0</v>
      </c>
      <c r="E252" s="53">
        <f>+SUMIF('[1]2018'!$A:$A,$A252,'[1]2018'!$C:$C)-SUMIF('[1]2018'!$E:$E,$A252,'[1]2018'!$G:$G)+D252</f>
        <v>0</v>
      </c>
      <c r="F252" s="53">
        <f>+SUMIF('[1]2019'!$A:$A,$A252,'[1]2019'!$C:$C)-SUMIF('[1]2019'!$E:$E,$A252,'[1]2019'!$G:$G)+E252</f>
        <v>0</v>
      </c>
      <c r="G252" s="53">
        <f>+SUMIF('[1]2020'!$A:$A,$A252,'[1]2020'!$C:$C)-SUMIF('[1]2020'!$E:$E,$A252,'[1]2020'!$G:$G)+F252</f>
        <v>0</v>
      </c>
      <c r="H252" s="53"/>
      <c r="I252" s="53">
        <f>+(SUMIF('[1]2021'!$A:$A,$A252,'[1]2021'!$C:$C)-SUMIF('[1]2021'!$E:$E,$A252,'[1]2021'!$G:$G))/12+G252</f>
        <v>0</v>
      </c>
      <c r="J252" s="53">
        <f>+(SUMIF('[1]2021'!$A:$A,$A252,'[1]2021'!$C:$C)-SUMIF('[1]2021'!$E:$E,$A252,'[1]2021'!$G:$G))/12+I252</f>
        <v>0</v>
      </c>
      <c r="K252" s="53">
        <f>+(SUMIF('[1]2021'!$A:$A,$A252,'[1]2021'!$C:$C)-SUMIF('[1]2021'!$E:$E,$A252,'[1]2021'!$G:$G))/12+J252</f>
        <v>0</v>
      </c>
      <c r="L252" s="53">
        <f>+(SUMIF('[1]2021'!$A:$A,$A252,'[1]2021'!$C:$C)-SUMIF('[1]2021'!$E:$E,$A252,'[1]2021'!$G:$G))/12+K252</f>
        <v>0</v>
      </c>
      <c r="M252" s="53">
        <f>+(SUMIF('[1]2021'!$A:$A,$A252,'[1]2021'!$C:$C)-SUMIF('[1]2021'!$E:$E,$A252,'[1]2021'!$G:$G))/12+L252</f>
        <v>0</v>
      </c>
      <c r="N252" s="53">
        <f>+(SUMIF('[1]2021'!$A:$A,$A252,'[1]2021'!$C:$C)-SUMIF('[1]2021'!$E:$E,$A252,'[1]2021'!$G:$G))/12+M252</f>
        <v>0</v>
      </c>
      <c r="O252" s="53">
        <f>+(SUMIF('[1]2021'!$A:$A,$A252,'[1]2021'!$C:$C)-SUMIF('[1]2021'!$E:$E,$A252,'[1]2021'!$G:$G))/12+N252</f>
        <v>0</v>
      </c>
      <c r="P252" s="53">
        <f>+(SUMIF('[1]2021'!$A:$A,$A252,'[1]2021'!$C:$C)-SUMIF('[1]2021'!$E:$E,$A252,'[1]2021'!$G:$G))/12+O252</f>
        <v>0</v>
      </c>
      <c r="Q252" s="53">
        <f>+(SUMIF('[1]2021'!$A:$A,$A252,'[1]2021'!$C:$C)-SUMIF('[1]2021'!$E:$E,$A252,'[1]2021'!$G:$G))/12+P252</f>
        <v>0</v>
      </c>
      <c r="R252" s="53">
        <f>+(SUMIF('[1]2021'!$A:$A,$A252,'[1]2021'!$C:$C)-SUMIF('[1]2021'!$E:$E,$A252,'[1]2021'!$G:$G))/12+Q252</f>
        <v>0</v>
      </c>
      <c r="S252" s="53">
        <f>+(SUMIF('[1]2021'!$A:$A,$A252,'[1]2021'!$C:$C)-SUMIF('[1]2021'!$E:$E,$A252,'[1]2021'!$G:$G))/12+R252</f>
        <v>0</v>
      </c>
      <c r="T252" s="53">
        <f>+(SUMIF('[1]2021'!$A:$A,$A252,'[1]2021'!$C:$C)-SUMIF('[1]2021'!$E:$E,$A252,'[1]2021'!$G:$G))/12+S252</f>
        <v>0</v>
      </c>
      <c r="U252" s="53" cm="1">
        <f t="array" ref="U252">+INDEX(I252:T252,1,Settings!$C$4)</f>
        <v>0</v>
      </c>
      <c r="V252" s="53" cm="1">
        <f t="array" ref="V252">+INDEX(I252:T252,1,Settings!$C$4)</f>
        <v>0</v>
      </c>
      <c r="W252" s="53"/>
      <c r="X252" s="53">
        <f>V252+SUMIFS(postings!$T:$T,postings!$C:$C,'b-data'!X$2,postings!$D:$D,'b-data'!X$3,postings!$I:$I,'b-data'!$A252)-SUMIFS(postings!$W:$W,postings!$C:$C,'b-data'!X$2,postings!$D:$D,'b-data'!X$3,postings!$M:$M,'b-data'!$A252)</f>
        <v>0</v>
      </c>
      <c r="Y252" s="53">
        <f>X252+SUMIFS(postings!$T:$T,postings!$C:$C,'b-data'!Y$2,postings!$D:$D,'b-data'!Y$3,postings!$I:$I,'b-data'!$A252)-SUMIFS(postings!$W:$W,postings!$C:$C,'b-data'!Y$2,postings!$D:$D,'b-data'!Y$3,postings!$M:$M,'b-data'!$A252)</f>
        <v>0</v>
      </c>
      <c r="Z252" s="53">
        <f>Y252+SUMIFS(postings!$T:$T,postings!$C:$C,'b-data'!Z$2,postings!$D:$D,'b-data'!Z$3,postings!$I:$I,'b-data'!$A252)-SUMIFS(postings!$W:$W,postings!$C:$C,'b-data'!Z$2,postings!$D:$D,'b-data'!Z$3,postings!$M:$M,'b-data'!$A252)</f>
        <v>0</v>
      </c>
      <c r="AA252" s="53">
        <f>Z252+SUMIFS(postings!$T:$T,postings!$C:$C,'b-data'!AA$2,postings!$D:$D,'b-data'!AA$3,postings!$I:$I,'b-data'!$A252)-SUMIFS(postings!$W:$W,postings!$C:$C,'b-data'!AA$2,postings!$D:$D,'b-data'!AA$3,postings!$M:$M,'b-data'!$A252)</f>
        <v>0</v>
      </c>
      <c r="AB252" s="53">
        <f>AA252+SUMIFS(postings!$T:$T,postings!$C:$C,'b-data'!AB$2,postings!$D:$D,'b-data'!AB$3,postings!$I:$I,'b-data'!$A252)-SUMIFS(postings!$W:$W,postings!$C:$C,'b-data'!AB$2,postings!$D:$D,'b-data'!AB$3,postings!$M:$M,'b-data'!$A252)</f>
        <v>0</v>
      </c>
      <c r="AC252" s="53">
        <f>AB252+SUMIFS(postings!$T:$T,postings!$C:$C,'b-data'!AC$2,postings!$D:$D,'b-data'!AC$3,postings!$I:$I,'b-data'!$A252)-SUMIFS(postings!$W:$W,postings!$C:$C,'b-data'!AC$2,postings!$D:$D,'b-data'!AC$3,postings!$M:$M,'b-data'!$A252)</f>
        <v>0</v>
      </c>
      <c r="AD252" s="53">
        <f>AC252+SUMIFS(postings!$T:$T,postings!$C:$C,'b-data'!AD$2,postings!$D:$D,'b-data'!AD$3,postings!$I:$I,'b-data'!$A252)-SUMIFS(postings!$W:$W,postings!$C:$C,'b-data'!AD$2,postings!$D:$D,'b-data'!AD$3,postings!$M:$M,'b-data'!$A252)</f>
        <v>0</v>
      </c>
      <c r="AE252" s="53">
        <f>AD252+SUMIFS(postings!$T:$T,postings!$C:$C,'b-data'!AE$2,postings!$D:$D,'b-data'!AE$3,postings!$I:$I,'b-data'!$A252)-SUMIFS(postings!$W:$W,postings!$C:$C,'b-data'!AE$2,postings!$D:$D,'b-data'!AE$3,postings!$M:$M,'b-data'!$A252)</f>
        <v>0</v>
      </c>
      <c r="AF252" s="53">
        <f>AE252+SUMIFS(postings!$T:$T,postings!$C:$C,'b-data'!AF$2,postings!$D:$D,'b-data'!AF$3,postings!$I:$I,'b-data'!$A252)-SUMIFS(postings!$W:$W,postings!$C:$C,'b-data'!AF$2,postings!$D:$D,'b-data'!AF$3,postings!$M:$M,'b-data'!$A252)</f>
        <v>0</v>
      </c>
      <c r="AG252" s="53">
        <f>AF252+SUMIFS(postings!$T:$T,postings!$C:$C,'b-data'!AG$2,postings!$D:$D,'b-data'!AG$3,postings!$I:$I,'b-data'!$A252)-SUMIFS(postings!$W:$W,postings!$C:$C,'b-data'!AG$2,postings!$D:$D,'b-data'!AG$3,postings!$M:$M,'b-data'!$A252)</f>
        <v>0</v>
      </c>
      <c r="AH252" s="53">
        <f>AG252+SUMIFS(postings!$T:$T,postings!$C:$C,'b-data'!AH$2,postings!$D:$D,'b-data'!AH$3,postings!$I:$I,'b-data'!$A252)-SUMIFS(postings!$W:$W,postings!$C:$C,'b-data'!AH$2,postings!$D:$D,'b-data'!AH$3,postings!$M:$M,'b-data'!$A252)</f>
        <v>0</v>
      </c>
      <c r="AI252" s="53">
        <f>AH252+SUMIFS(postings!$T:$T,postings!$C:$C,'b-data'!AI$2,postings!$D:$D,'b-data'!AI$3,postings!$I:$I,'b-data'!$A252)-SUMIFS(postings!$W:$W,postings!$C:$C,'b-data'!AI$2,postings!$D:$D,'b-data'!AI$3,postings!$M:$M,'b-data'!$A252)</f>
        <v>0</v>
      </c>
      <c r="AJ252" s="53" cm="1">
        <f t="array" ref="AJ252">+INDEX(X252:AI252,1,Settings!$C$4)</f>
        <v>0</v>
      </c>
      <c r="AK252" s="53" cm="1">
        <f t="array" ref="AK252">+INDEX(X252:AI252,1,Settings!$C$4)</f>
        <v>0</v>
      </c>
      <c r="AL252" s="53"/>
      <c r="AM252" s="53">
        <f t="shared" si="405"/>
        <v>0</v>
      </c>
      <c r="AN252" s="53">
        <f t="shared" ref="AN252:AX252" si="520">+AM252</f>
        <v>0</v>
      </c>
      <c r="AO252" s="53">
        <f t="shared" si="520"/>
        <v>0</v>
      </c>
      <c r="AP252" s="53">
        <f t="shared" si="520"/>
        <v>0</v>
      </c>
      <c r="AQ252" s="53">
        <f t="shared" si="520"/>
        <v>0</v>
      </c>
      <c r="AR252" s="53">
        <f t="shared" si="520"/>
        <v>0</v>
      </c>
      <c r="AS252" s="53">
        <f t="shared" si="520"/>
        <v>0</v>
      </c>
      <c r="AT252" s="53">
        <f t="shared" si="520"/>
        <v>0</v>
      </c>
      <c r="AU252" s="53">
        <f t="shared" si="520"/>
        <v>0</v>
      </c>
      <c r="AV252" s="53">
        <f t="shared" si="520"/>
        <v>0</v>
      </c>
      <c r="AW252" s="53">
        <f t="shared" si="520"/>
        <v>0</v>
      </c>
      <c r="AX252" s="53">
        <f t="shared" si="520"/>
        <v>0</v>
      </c>
      <c r="AY252" s="53" cm="1">
        <f t="array" ref="AY252">+INDEX(AM252:AX252,1,Settings!$C$4)</f>
        <v>0</v>
      </c>
      <c r="AZ252" s="53">
        <f t="shared" si="407"/>
        <v>0</v>
      </c>
      <c r="BA252" s="53"/>
      <c r="BB252" s="53">
        <f t="shared" si="408"/>
        <v>0</v>
      </c>
      <c r="BC252" s="53">
        <f t="shared" ref="BC252:BN252" si="521">+BB252</f>
        <v>0</v>
      </c>
      <c r="BD252" s="53">
        <f t="shared" si="521"/>
        <v>0</v>
      </c>
      <c r="BE252" s="53">
        <f t="shared" si="521"/>
        <v>0</v>
      </c>
      <c r="BF252" s="53">
        <f t="shared" si="521"/>
        <v>0</v>
      </c>
      <c r="BG252" s="53">
        <f t="shared" si="521"/>
        <v>0</v>
      </c>
      <c r="BH252" s="53">
        <f t="shared" si="521"/>
        <v>0</v>
      </c>
      <c r="BI252" s="53">
        <f t="shared" si="521"/>
        <v>0</v>
      </c>
      <c r="BJ252" s="53">
        <f t="shared" si="521"/>
        <v>0</v>
      </c>
      <c r="BK252" s="53">
        <f t="shared" si="521"/>
        <v>0</v>
      </c>
      <c r="BL252" s="53">
        <f t="shared" si="521"/>
        <v>0</v>
      </c>
      <c r="BM252" s="53">
        <f t="shared" si="521"/>
        <v>0</v>
      </c>
      <c r="BN252" s="53">
        <f t="shared" si="521"/>
        <v>0</v>
      </c>
      <c r="BO252" s="53"/>
      <c r="BP252" s="53">
        <f t="shared" si="410"/>
        <v>0</v>
      </c>
      <c r="BQ252" s="53"/>
      <c r="BR252" s="53">
        <f t="shared" si="411"/>
        <v>0</v>
      </c>
    </row>
    <row r="253" spans="1:70" x14ac:dyDescent="0.2">
      <c r="A253" s="6">
        <v>1581</v>
      </c>
      <c r="B253" s="6" t="str">
        <f>+VLOOKUP(A253,masterfile!B:C,2,FALSE)</f>
        <v>Auflösung Vorsteuer Vorjahr § 4 (3) EStG</v>
      </c>
      <c r="D253" s="53">
        <f>+SUMIF('[1]2017'!$A:$A,$A253,'[1]2017'!$C:$C)-SUMIF('[1]2017'!$E:$E,$A253,'[1]2017'!$G:$G)</f>
        <v>0</v>
      </c>
      <c r="E253" s="53">
        <f>+SUMIF('[1]2018'!$A:$A,$A253,'[1]2018'!$C:$C)-SUMIF('[1]2018'!$E:$E,$A253,'[1]2018'!$G:$G)+D253</f>
        <v>0</v>
      </c>
      <c r="F253" s="53">
        <f>+SUMIF('[1]2019'!$A:$A,$A253,'[1]2019'!$C:$C)-SUMIF('[1]2019'!$E:$E,$A253,'[1]2019'!$G:$G)+E253</f>
        <v>0</v>
      </c>
      <c r="G253" s="53">
        <f>+SUMIF('[1]2020'!$A:$A,$A253,'[1]2020'!$C:$C)-SUMIF('[1]2020'!$E:$E,$A253,'[1]2020'!$G:$G)+F253</f>
        <v>0</v>
      </c>
      <c r="H253" s="53"/>
      <c r="I253" s="53">
        <f>+(SUMIF('[1]2021'!$A:$A,$A253,'[1]2021'!$C:$C)-SUMIF('[1]2021'!$E:$E,$A253,'[1]2021'!$G:$G))/12+G253</f>
        <v>0</v>
      </c>
      <c r="J253" s="53">
        <f>+(SUMIF('[1]2021'!$A:$A,$A253,'[1]2021'!$C:$C)-SUMIF('[1]2021'!$E:$E,$A253,'[1]2021'!$G:$G))/12+I253</f>
        <v>0</v>
      </c>
      <c r="K253" s="53">
        <f>+(SUMIF('[1]2021'!$A:$A,$A253,'[1]2021'!$C:$C)-SUMIF('[1]2021'!$E:$E,$A253,'[1]2021'!$G:$G))/12+J253</f>
        <v>0</v>
      </c>
      <c r="L253" s="53">
        <f>+(SUMIF('[1]2021'!$A:$A,$A253,'[1]2021'!$C:$C)-SUMIF('[1]2021'!$E:$E,$A253,'[1]2021'!$G:$G))/12+K253</f>
        <v>0</v>
      </c>
      <c r="M253" s="53">
        <f>+(SUMIF('[1]2021'!$A:$A,$A253,'[1]2021'!$C:$C)-SUMIF('[1]2021'!$E:$E,$A253,'[1]2021'!$G:$G))/12+L253</f>
        <v>0</v>
      </c>
      <c r="N253" s="53">
        <f>+(SUMIF('[1]2021'!$A:$A,$A253,'[1]2021'!$C:$C)-SUMIF('[1]2021'!$E:$E,$A253,'[1]2021'!$G:$G))/12+M253</f>
        <v>0</v>
      </c>
      <c r="O253" s="53">
        <f>+(SUMIF('[1]2021'!$A:$A,$A253,'[1]2021'!$C:$C)-SUMIF('[1]2021'!$E:$E,$A253,'[1]2021'!$G:$G))/12+N253</f>
        <v>0</v>
      </c>
      <c r="P253" s="53">
        <f>+(SUMIF('[1]2021'!$A:$A,$A253,'[1]2021'!$C:$C)-SUMIF('[1]2021'!$E:$E,$A253,'[1]2021'!$G:$G))/12+O253</f>
        <v>0</v>
      </c>
      <c r="Q253" s="53">
        <f>+(SUMIF('[1]2021'!$A:$A,$A253,'[1]2021'!$C:$C)-SUMIF('[1]2021'!$E:$E,$A253,'[1]2021'!$G:$G))/12+P253</f>
        <v>0</v>
      </c>
      <c r="R253" s="53">
        <f>+(SUMIF('[1]2021'!$A:$A,$A253,'[1]2021'!$C:$C)-SUMIF('[1]2021'!$E:$E,$A253,'[1]2021'!$G:$G))/12+Q253</f>
        <v>0</v>
      </c>
      <c r="S253" s="53">
        <f>+(SUMIF('[1]2021'!$A:$A,$A253,'[1]2021'!$C:$C)-SUMIF('[1]2021'!$E:$E,$A253,'[1]2021'!$G:$G))/12+R253</f>
        <v>0</v>
      </c>
      <c r="T253" s="53">
        <f>+(SUMIF('[1]2021'!$A:$A,$A253,'[1]2021'!$C:$C)-SUMIF('[1]2021'!$E:$E,$A253,'[1]2021'!$G:$G))/12+S253</f>
        <v>0</v>
      </c>
      <c r="U253" s="53" cm="1">
        <f t="array" ref="U253">+INDEX(I253:T253,1,Settings!$C$4)</f>
        <v>0</v>
      </c>
      <c r="V253" s="53" cm="1">
        <f t="array" ref="V253">+INDEX(I253:T253,1,Settings!$C$4)</f>
        <v>0</v>
      </c>
      <c r="W253" s="53"/>
      <c r="X253" s="53">
        <f>V253+SUMIFS(postings!$T:$T,postings!$C:$C,'b-data'!X$2,postings!$D:$D,'b-data'!X$3,postings!$I:$I,'b-data'!$A253)-SUMIFS(postings!$W:$W,postings!$C:$C,'b-data'!X$2,postings!$D:$D,'b-data'!X$3,postings!$M:$M,'b-data'!$A253)</f>
        <v>0</v>
      </c>
      <c r="Y253" s="53">
        <f>X253+SUMIFS(postings!$T:$T,postings!$C:$C,'b-data'!Y$2,postings!$D:$D,'b-data'!Y$3,postings!$I:$I,'b-data'!$A253)-SUMIFS(postings!$W:$W,postings!$C:$C,'b-data'!Y$2,postings!$D:$D,'b-data'!Y$3,postings!$M:$M,'b-data'!$A253)</f>
        <v>0</v>
      </c>
      <c r="Z253" s="53">
        <f>Y253+SUMIFS(postings!$T:$T,postings!$C:$C,'b-data'!Z$2,postings!$D:$D,'b-data'!Z$3,postings!$I:$I,'b-data'!$A253)-SUMIFS(postings!$W:$W,postings!$C:$C,'b-data'!Z$2,postings!$D:$D,'b-data'!Z$3,postings!$M:$M,'b-data'!$A253)</f>
        <v>0</v>
      </c>
      <c r="AA253" s="53">
        <f>Z253+SUMIFS(postings!$T:$T,postings!$C:$C,'b-data'!AA$2,postings!$D:$D,'b-data'!AA$3,postings!$I:$I,'b-data'!$A253)-SUMIFS(postings!$W:$W,postings!$C:$C,'b-data'!AA$2,postings!$D:$D,'b-data'!AA$3,postings!$M:$M,'b-data'!$A253)</f>
        <v>0</v>
      </c>
      <c r="AB253" s="53">
        <f>AA253+SUMIFS(postings!$T:$T,postings!$C:$C,'b-data'!AB$2,postings!$D:$D,'b-data'!AB$3,postings!$I:$I,'b-data'!$A253)-SUMIFS(postings!$W:$W,postings!$C:$C,'b-data'!AB$2,postings!$D:$D,'b-data'!AB$3,postings!$M:$M,'b-data'!$A253)</f>
        <v>0</v>
      </c>
      <c r="AC253" s="53">
        <f>AB253+SUMIFS(postings!$T:$T,postings!$C:$C,'b-data'!AC$2,postings!$D:$D,'b-data'!AC$3,postings!$I:$I,'b-data'!$A253)-SUMIFS(postings!$W:$W,postings!$C:$C,'b-data'!AC$2,postings!$D:$D,'b-data'!AC$3,postings!$M:$M,'b-data'!$A253)</f>
        <v>0</v>
      </c>
      <c r="AD253" s="53">
        <f>AC253+SUMIFS(postings!$T:$T,postings!$C:$C,'b-data'!AD$2,postings!$D:$D,'b-data'!AD$3,postings!$I:$I,'b-data'!$A253)-SUMIFS(postings!$W:$W,postings!$C:$C,'b-data'!AD$2,postings!$D:$D,'b-data'!AD$3,postings!$M:$M,'b-data'!$A253)</f>
        <v>0</v>
      </c>
      <c r="AE253" s="53">
        <f>AD253+SUMIFS(postings!$T:$T,postings!$C:$C,'b-data'!AE$2,postings!$D:$D,'b-data'!AE$3,postings!$I:$I,'b-data'!$A253)-SUMIFS(postings!$W:$W,postings!$C:$C,'b-data'!AE$2,postings!$D:$D,'b-data'!AE$3,postings!$M:$M,'b-data'!$A253)</f>
        <v>0</v>
      </c>
      <c r="AF253" s="53">
        <f>AE253+SUMIFS(postings!$T:$T,postings!$C:$C,'b-data'!AF$2,postings!$D:$D,'b-data'!AF$3,postings!$I:$I,'b-data'!$A253)-SUMIFS(postings!$W:$W,postings!$C:$C,'b-data'!AF$2,postings!$D:$D,'b-data'!AF$3,postings!$M:$M,'b-data'!$A253)</f>
        <v>0</v>
      </c>
      <c r="AG253" s="53">
        <f>AF253+SUMIFS(postings!$T:$T,postings!$C:$C,'b-data'!AG$2,postings!$D:$D,'b-data'!AG$3,postings!$I:$I,'b-data'!$A253)-SUMIFS(postings!$W:$W,postings!$C:$C,'b-data'!AG$2,postings!$D:$D,'b-data'!AG$3,postings!$M:$M,'b-data'!$A253)</f>
        <v>0</v>
      </c>
      <c r="AH253" s="53">
        <f>AG253+SUMIFS(postings!$T:$T,postings!$C:$C,'b-data'!AH$2,postings!$D:$D,'b-data'!AH$3,postings!$I:$I,'b-data'!$A253)-SUMIFS(postings!$W:$W,postings!$C:$C,'b-data'!AH$2,postings!$D:$D,'b-data'!AH$3,postings!$M:$M,'b-data'!$A253)</f>
        <v>0</v>
      </c>
      <c r="AI253" s="53">
        <f>AH253+SUMIFS(postings!$T:$T,postings!$C:$C,'b-data'!AI$2,postings!$D:$D,'b-data'!AI$3,postings!$I:$I,'b-data'!$A253)-SUMIFS(postings!$W:$W,postings!$C:$C,'b-data'!AI$2,postings!$D:$D,'b-data'!AI$3,postings!$M:$M,'b-data'!$A253)</f>
        <v>0</v>
      </c>
      <c r="AJ253" s="53" cm="1">
        <f t="array" ref="AJ253">+INDEX(X253:AI253,1,Settings!$C$4)</f>
        <v>0</v>
      </c>
      <c r="AK253" s="53" cm="1">
        <f t="array" ref="AK253">+INDEX(X253:AI253,1,Settings!$C$4)</f>
        <v>0</v>
      </c>
      <c r="AL253" s="53"/>
      <c r="AM253" s="53">
        <f t="shared" si="405"/>
        <v>0</v>
      </c>
      <c r="AN253" s="53">
        <f t="shared" ref="AN253:AX253" si="522">+AM253</f>
        <v>0</v>
      </c>
      <c r="AO253" s="53">
        <f t="shared" si="522"/>
        <v>0</v>
      </c>
      <c r="AP253" s="53">
        <f t="shared" si="522"/>
        <v>0</v>
      </c>
      <c r="AQ253" s="53">
        <f t="shared" si="522"/>
        <v>0</v>
      </c>
      <c r="AR253" s="53">
        <f t="shared" si="522"/>
        <v>0</v>
      </c>
      <c r="AS253" s="53">
        <f t="shared" si="522"/>
        <v>0</v>
      </c>
      <c r="AT253" s="53">
        <f t="shared" si="522"/>
        <v>0</v>
      </c>
      <c r="AU253" s="53">
        <f t="shared" si="522"/>
        <v>0</v>
      </c>
      <c r="AV253" s="53">
        <f t="shared" si="522"/>
        <v>0</v>
      </c>
      <c r="AW253" s="53">
        <f t="shared" si="522"/>
        <v>0</v>
      </c>
      <c r="AX253" s="53">
        <f t="shared" si="522"/>
        <v>0</v>
      </c>
      <c r="AY253" s="53" cm="1">
        <f t="array" ref="AY253">+INDEX(AM253:AX253,1,Settings!$C$4)</f>
        <v>0</v>
      </c>
      <c r="AZ253" s="53">
        <f t="shared" si="407"/>
        <v>0</v>
      </c>
      <c r="BA253" s="53"/>
      <c r="BB253" s="53">
        <f t="shared" si="408"/>
        <v>0</v>
      </c>
      <c r="BC253" s="53">
        <f t="shared" ref="BC253:BN253" si="523">+BB253</f>
        <v>0</v>
      </c>
      <c r="BD253" s="53">
        <f t="shared" si="523"/>
        <v>0</v>
      </c>
      <c r="BE253" s="53">
        <f t="shared" si="523"/>
        <v>0</v>
      </c>
      <c r="BF253" s="53">
        <f t="shared" si="523"/>
        <v>0</v>
      </c>
      <c r="BG253" s="53">
        <f t="shared" si="523"/>
        <v>0</v>
      </c>
      <c r="BH253" s="53">
        <f t="shared" si="523"/>
        <v>0</v>
      </c>
      <c r="BI253" s="53">
        <f t="shared" si="523"/>
        <v>0</v>
      </c>
      <c r="BJ253" s="53">
        <f t="shared" si="523"/>
        <v>0</v>
      </c>
      <c r="BK253" s="53">
        <f t="shared" si="523"/>
        <v>0</v>
      </c>
      <c r="BL253" s="53">
        <f t="shared" si="523"/>
        <v>0</v>
      </c>
      <c r="BM253" s="53">
        <f t="shared" si="523"/>
        <v>0</v>
      </c>
      <c r="BN253" s="53">
        <f t="shared" si="523"/>
        <v>0</v>
      </c>
      <c r="BO253" s="53"/>
      <c r="BP253" s="53">
        <f t="shared" si="410"/>
        <v>0</v>
      </c>
      <c r="BQ253" s="53"/>
      <c r="BR253" s="53">
        <f t="shared" si="411"/>
        <v>0</v>
      </c>
    </row>
    <row r="254" spans="1:70" x14ac:dyDescent="0.2">
      <c r="A254" s="6">
        <v>1582</v>
      </c>
      <c r="B254" s="6" t="str">
        <f>+VLOOKUP(A254,masterfile!B:C,2,FALSE)</f>
        <v>Vorsteuer aus Investitionen § 4 (3) EStG</v>
      </c>
      <c r="D254" s="53">
        <f>+SUMIF('[1]2017'!$A:$A,$A254,'[1]2017'!$C:$C)-SUMIF('[1]2017'!$E:$E,$A254,'[1]2017'!$G:$G)</f>
        <v>0</v>
      </c>
      <c r="E254" s="53">
        <f>+SUMIF('[1]2018'!$A:$A,$A254,'[1]2018'!$C:$C)-SUMIF('[1]2018'!$E:$E,$A254,'[1]2018'!$G:$G)+D254</f>
        <v>0</v>
      </c>
      <c r="F254" s="53">
        <f>+SUMIF('[1]2019'!$A:$A,$A254,'[1]2019'!$C:$C)-SUMIF('[1]2019'!$E:$E,$A254,'[1]2019'!$G:$G)+E254</f>
        <v>0</v>
      </c>
      <c r="G254" s="53">
        <f>+SUMIF('[1]2020'!$A:$A,$A254,'[1]2020'!$C:$C)-SUMIF('[1]2020'!$E:$E,$A254,'[1]2020'!$G:$G)+F254</f>
        <v>0</v>
      </c>
      <c r="H254" s="53"/>
      <c r="I254" s="53">
        <f>+(SUMIF('[1]2021'!$A:$A,$A254,'[1]2021'!$C:$C)-SUMIF('[1]2021'!$E:$E,$A254,'[1]2021'!$G:$G))/12+G254</f>
        <v>0</v>
      </c>
      <c r="J254" s="53">
        <f>+(SUMIF('[1]2021'!$A:$A,$A254,'[1]2021'!$C:$C)-SUMIF('[1]2021'!$E:$E,$A254,'[1]2021'!$G:$G))/12+I254</f>
        <v>0</v>
      </c>
      <c r="K254" s="53">
        <f>+(SUMIF('[1]2021'!$A:$A,$A254,'[1]2021'!$C:$C)-SUMIF('[1]2021'!$E:$E,$A254,'[1]2021'!$G:$G))/12+J254</f>
        <v>0</v>
      </c>
      <c r="L254" s="53">
        <f>+(SUMIF('[1]2021'!$A:$A,$A254,'[1]2021'!$C:$C)-SUMIF('[1]2021'!$E:$E,$A254,'[1]2021'!$G:$G))/12+K254</f>
        <v>0</v>
      </c>
      <c r="M254" s="53">
        <f>+(SUMIF('[1]2021'!$A:$A,$A254,'[1]2021'!$C:$C)-SUMIF('[1]2021'!$E:$E,$A254,'[1]2021'!$G:$G))/12+L254</f>
        <v>0</v>
      </c>
      <c r="N254" s="53">
        <f>+(SUMIF('[1]2021'!$A:$A,$A254,'[1]2021'!$C:$C)-SUMIF('[1]2021'!$E:$E,$A254,'[1]2021'!$G:$G))/12+M254</f>
        <v>0</v>
      </c>
      <c r="O254" s="53">
        <f>+(SUMIF('[1]2021'!$A:$A,$A254,'[1]2021'!$C:$C)-SUMIF('[1]2021'!$E:$E,$A254,'[1]2021'!$G:$G))/12+N254</f>
        <v>0</v>
      </c>
      <c r="P254" s="53">
        <f>+(SUMIF('[1]2021'!$A:$A,$A254,'[1]2021'!$C:$C)-SUMIF('[1]2021'!$E:$E,$A254,'[1]2021'!$G:$G))/12+O254</f>
        <v>0</v>
      </c>
      <c r="Q254" s="53">
        <f>+(SUMIF('[1]2021'!$A:$A,$A254,'[1]2021'!$C:$C)-SUMIF('[1]2021'!$E:$E,$A254,'[1]2021'!$G:$G))/12+P254</f>
        <v>0</v>
      </c>
      <c r="R254" s="53">
        <f>+(SUMIF('[1]2021'!$A:$A,$A254,'[1]2021'!$C:$C)-SUMIF('[1]2021'!$E:$E,$A254,'[1]2021'!$G:$G))/12+Q254</f>
        <v>0</v>
      </c>
      <c r="S254" s="53">
        <f>+(SUMIF('[1]2021'!$A:$A,$A254,'[1]2021'!$C:$C)-SUMIF('[1]2021'!$E:$E,$A254,'[1]2021'!$G:$G))/12+R254</f>
        <v>0</v>
      </c>
      <c r="T254" s="53">
        <f>+(SUMIF('[1]2021'!$A:$A,$A254,'[1]2021'!$C:$C)-SUMIF('[1]2021'!$E:$E,$A254,'[1]2021'!$G:$G))/12+S254</f>
        <v>0</v>
      </c>
      <c r="U254" s="53" cm="1">
        <f t="array" ref="U254">+INDEX(I254:T254,1,Settings!$C$4)</f>
        <v>0</v>
      </c>
      <c r="V254" s="53" cm="1">
        <f t="array" ref="V254">+INDEX(I254:T254,1,Settings!$C$4)</f>
        <v>0</v>
      </c>
      <c r="W254" s="53"/>
      <c r="X254" s="53">
        <f>V254+SUMIFS(postings!$T:$T,postings!$C:$C,'b-data'!X$2,postings!$D:$D,'b-data'!X$3,postings!$I:$I,'b-data'!$A254)-SUMIFS(postings!$W:$W,postings!$C:$C,'b-data'!X$2,postings!$D:$D,'b-data'!X$3,postings!$M:$M,'b-data'!$A254)</f>
        <v>0</v>
      </c>
      <c r="Y254" s="53">
        <f>X254+SUMIFS(postings!$T:$T,postings!$C:$C,'b-data'!Y$2,postings!$D:$D,'b-data'!Y$3,postings!$I:$I,'b-data'!$A254)-SUMIFS(postings!$W:$W,postings!$C:$C,'b-data'!Y$2,postings!$D:$D,'b-data'!Y$3,postings!$M:$M,'b-data'!$A254)</f>
        <v>0</v>
      </c>
      <c r="Z254" s="53">
        <f>Y254+SUMIFS(postings!$T:$T,postings!$C:$C,'b-data'!Z$2,postings!$D:$D,'b-data'!Z$3,postings!$I:$I,'b-data'!$A254)-SUMIFS(postings!$W:$W,postings!$C:$C,'b-data'!Z$2,postings!$D:$D,'b-data'!Z$3,postings!$M:$M,'b-data'!$A254)</f>
        <v>0</v>
      </c>
      <c r="AA254" s="53">
        <f>Z254+SUMIFS(postings!$T:$T,postings!$C:$C,'b-data'!AA$2,postings!$D:$D,'b-data'!AA$3,postings!$I:$I,'b-data'!$A254)-SUMIFS(postings!$W:$W,postings!$C:$C,'b-data'!AA$2,postings!$D:$D,'b-data'!AA$3,postings!$M:$M,'b-data'!$A254)</f>
        <v>0</v>
      </c>
      <c r="AB254" s="53">
        <f>AA254+SUMIFS(postings!$T:$T,postings!$C:$C,'b-data'!AB$2,postings!$D:$D,'b-data'!AB$3,postings!$I:$I,'b-data'!$A254)-SUMIFS(postings!$W:$W,postings!$C:$C,'b-data'!AB$2,postings!$D:$D,'b-data'!AB$3,postings!$M:$M,'b-data'!$A254)</f>
        <v>0</v>
      </c>
      <c r="AC254" s="53">
        <f>AB254+SUMIFS(postings!$T:$T,postings!$C:$C,'b-data'!AC$2,postings!$D:$D,'b-data'!AC$3,postings!$I:$I,'b-data'!$A254)-SUMIFS(postings!$W:$W,postings!$C:$C,'b-data'!AC$2,postings!$D:$D,'b-data'!AC$3,postings!$M:$M,'b-data'!$A254)</f>
        <v>0</v>
      </c>
      <c r="AD254" s="53">
        <f>AC254+SUMIFS(postings!$T:$T,postings!$C:$C,'b-data'!AD$2,postings!$D:$D,'b-data'!AD$3,postings!$I:$I,'b-data'!$A254)-SUMIFS(postings!$W:$W,postings!$C:$C,'b-data'!AD$2,postings!$D:$D,'b-data'!AD$3,postings!$M:$M,'b-data'!$A254)</f>
        <v>0</v>
      </c>
      <c r="AE254" s="53">
        <f>AD254+SUMIFS(postings!$T:$T,postings!$C:$C,'b-data'!AE$2,postings!$D:$D,'b-data'!AE$3,postings!$I:$I,'b-data'!$A254)-SUMIFS(postings!$W:$W,postings!$C:$C,'b-data'!AE$2,postings!$D:$D,'b-data'!AE$3,postings!$M:$M,'b-data'!$A254)</f>
        <v>0</v>
      </c>
      <c r="AF254" s="53">
        <f>AE254+SUMIFS(postings!$T:$T,postings!$C:$C,'b-data'!AF$2,postings!$D:$D,'b-data'!AF$3,postings!$I:$I,'b-data'!$A254)-SUMIFS(postings!$W:$W,postings!$C:$C,'b-data'!AF$2,postings!$D:$D,'b-data'!AF$3,postings!$M:$M,'b-data'!$A254)</f>
        <v>0</v>
      </c>
      <c r="AG254" s="53">
        <f>AF254+SUMIFS(postings!$T:$T,postings!$C:$C,'b-data'!AG$2,postings!$D:$D,'b-data'!AG$3,postings!$I:$I,'b-data'!$A254)-SUMIFS(postings!$W:$W,postings!$C:$C,'b-data'!AG$2,postings!$D:$D,'b-data'!AG$3,postings!$M:$M,'b-data'!$A254)</f>
        <v>0</v>
      </c>
      <c r="AH254" s="53">
        <f>AG254+SUMIFS(postings!$T:$T,postings!$C:$C,'b-data'!AH$2,postings!$D:$D,'b-data'!AH$3,postings!$I:$I,'b-data'!$A254)-SUMIFS(postings!$W:$W,postings!$C:$C,'b-data'!AH$2,postings!$D:$D,'b-data'!AH$3,postings!$M:$M,'b-data'!$A254)</f>
        <v>0</v>
      </c>
      <c r="AI254" s="53">
        <f>AH254+SUMIFS(postings!$T:$T,postings!$C:$C,'b-data'!AI$2,postings!$D:$D,'b-data'!AI$3,postings!$I:$I,'b-data'!$A254)-SUMIFS(postings!$W:$W,postings!$C:$C,'b-data'!AI$2,postings!$D:$D,'b-data'!AI$3,postings!$M:$M,'b-data'!$A254)</f>
        <v>0</v>
      </c>
      <c r="AJ254" s="53" cm="1">
        <f t="array" ref="AJ254">+INDEX(X254:AI254,1,Settings!$C$4)</f>
        <v>0</v>
      </c>
      <c r="AK254" s="53" cm="1">
        <f t="array" ref="AK254">+INDEX(X254:AI254,1,Settings!$C$4)</f>
        <v>0</v>
      </c>
      <c r="AL254" s="53"/>
      <c r="AM254" s="53">
        <f t="shared" si="405"/>
        <v>0</v>
      </c>
      <c r="AN254" s="53">
        <f t="shared" ref="AN254:AX254" si="524">+AM254</f>
        <v>0</v>
      </c>
      <c r="AO254" s="53">
        <f t="shared" si="524"/>
        <v>0</v>
      </c>
      <c r="AP254" s="53">
        <f t="shared" si="524"/>
        <v>0</v>
      </c>
      <c r="AQ254" s="53">
        <f t="shared" si="524"/>
        <v>0</v>
      </c>
      <c r="AR254" s="53">
        <f t="shared" si="524"/>
        <v>0</v>
      </c>
      <c r="AS254" s="53">
        <f t="shared" si="524"/>
        <v>0</v>
      </c>
      <c r="AT254" s="53">
        <f t="shared" si="524"/>
        <v>0</v>
      </c>
      <c r="AU254" s="53">
        <f t="shared" si="524"/>
        <v>0</v>
      </c>
      <c r="AV254" s="53">
        <f t="shared" si="524"/>
        <v>0</v>
      </c>
      <c r="AW254" s="53">
        <f t="shared" si="524"/>
        <v>0</v>
      </c>
      <c r="AX254" s="53">
        <f t="shared" si="524"/>
        <v>0</v>
      </c>
      <c r="AY254" s="53" cm="1">
        <f t="array" ref="AY254">+INDEX(AM254:AX254,1,Settings!$C$4)</f>
        <v>0</v>
      </c>
      <c r="AZ254" s="53">
        <f t="shared" si="407"/>
        <v>0</v>
      </c>
      <c r="BA254" s="53"/>
      <c r="BB254" s="53">
        <f t="shared" si="408"/>
        <v>0</v>
      </c>
      <c r="BC254" s="53">
        <f t="shared" ref="BC254:BN254" si="525">+BB254</f>
        <v>0</v>
      </c>
      <c r="BD254" s="53">
        <f t="shared" si="525"/>
        <v>0</v>
      </c>
      <c r="BE254" s="53">
        <f t="shared" si="525"/>
        <v>0</v>
      </c>
      <c r="BF254" s="53">
        <f t="shared" si="525"/>
        <v>0</v>
      </c>
      <c r="BG254" s="53">
        <f t="shared" si="525"/>
        <v>0</v>
      </c>
      <c r="BH254" s="53">
        <f t="shared" si="525"/>
        <v>0</v>
      </c>
      <c r="BI254" s="53">
        <f t="shared" si="525"/>
        <v>0</v>
      </c>
      <c r="BJ254" s="53">
        <f t="shared" si="525"/>
        <v>0</v>
      </c>
      <c r="BK254" s="53">
        <f t="shared" si="525"/>
        <v>0</v>
      </c>
      <c r="BL254" s="53">
        <f t="shared" si="525"/>
        <v>0</v>
      </c>
      <c r="BM254" s="53">
        <f t="shared" si="525"/>
        <v>0</v>
      </c>
      <c r="BN254" s="53">
        <f t="shared" si="525"/>
        <v>0</v>
      </c>
      <c r="BO254" s="53"/>
      <c r="BP254" s="53">
        <f t="shared" si="410"/>
        <v>0</v>
      </c>
      <c r="BQ254" s="53"/>
      <c r="BR254" s="53">
        <f t="shared" si="411"/>
        <v>0</v>
      </c>
    </row>
    <row r="255" spans="1:70" x14ac:dyDescent="0.2">
      <c r="A255" s="6">
        <v>1583</v>
      </c>
      <c r="B255" s="6" t="str">
        <f>+VLOOKUP(A255,masterfile!B:C,2,FALSE)</f>
        <v>Gegenkto. Vorsteuer Durchschnittssätze</v>
      </c>
      <c r="D255" s="53">
        <f>+SUMIF('[1]2017'!$A:$A,$A255,'[1]2017'!$C:$C)-SUMIF('[1]2017'!$E:$E,$A255,'[1]2017'!$G:$G)</f>
        <v>0</v>
      </c>
      <c r="E255" s="53">
        <f>+SUMIF('[1]2018'!$A:$A,$A255,'[1]2018'!$C:$C)-SUMIF('[1]2018'!$E:$E,$A255,'[1]2018'!$G:$G)+D255</f>
        <v>0</v>
      </c>
      <c r="F255" s="53">
        <f>+SUMIF('[1]2019'!$A:$A,$A255,'[1]2019'!$C:$C)-SUMIF('[1]2019'!$E:$E,$A255,'[1]2019'!$G:$G)+E255</f>
        <v>0</v>
      </c>
      <c r="G255" s="53">
        <f>+SUMIF('[1]2020'!$A:$A,$A255,'[1]2020'!$C:$C)-SUMIF('[1]2020'!$E:$E,$A255,'[1]2020'!$G:$G)+F255</f>
        <v>0</v>
      </c>
      <c r="H255" s="53"/>
      <c r="I255" s="53">
        <f>+(SUMIF('[1]2021'!$A:$A,$A255,'[1]2021'!$C:$C)-SUMIF('[1]2021'!$E:$E,$A255,'[1]2021'!$G:$G))/12+G255</f>
        <v>0</v>
      </c>
      <c r="J255" s="53">
        <f>+(SUMIF('[1]2021'!$A:$A,$A255,'[1]2021'!$C:$C)-SUMIF('[1]2021'!$E:$E,$A255,'[1]2021'!$G:$G))/12+I255</f>
        <v>0</v>
      </c>
      <c r="K255" s="53">
        <f>+(SUMIF('[1]2021'!$A:$A,$A255,'[1]2021'!$C:$C)-SUMIF('[1]2021'!$E:$E,$A255,'[1]2021'!$G:$G))/12+J255</f>
        <v>0</v>
      </c>
      <c r="L255" s="53">
        <f>+(SUMIF('[1]2021'!$A:$A,$A255,'[1]2021'!$C:$C)-SUMIF('[1]2021'!$E:$E,$A255,'[1]2021'!$G:$G))/12+K255</f>
        <v>0</v>
      </c>
      <c r="M255" s="53">
        <f>+(SUMIF('[1]2021'!$A:$A,$A255,'[1]2021'!$C:$C)-SUMIF('[1]2021'!$E:$E,$A255,'[1]2021'!$G:$G))/12+L255</f>
        <v>0</v>
      </c>
      <c r="N255" s="53">
        <f>+(SUMIF('[1]2021'!$A:$A,$A255,'[1]2021'!$C:$C)-SUMIF('[1]2021'!$E:$E,$A255,'[1]2021'!$G:$G))/12+M255</f>
        <v>0</v>
      </c>
      <c r="O255" s="53">
        <f>+(SUMIF('[1]2021'!$A:$A,$A255,'[1]2021'!$C:$C)-SUMIF('[1]2021'!$E:$E,$A255,'[1]2021'!$G:$G))/12+N255</f>
        <v>0</v>
      </c>
      <c r="P255" s="53">
        <f>+(SUMIF('[1]2021'!$A:$A,$A255,'[1]2021'!$C:$C)-SUMIF('[1]2021'!$E:$E,$A255,'[1]2021'!$G:$G))/12+O255</f>
        <v>0</v>
      </c>
      <c r="Q255" s="53">
        <f>+(SUMIF('[1]2021'!$A:$A,$A255,'[1]2021'!$C:$C)-SUMIF('[1]2021'!$E:$E,$A255,'[1]2021'!$G:$G))/12+P255</f>
        <v>0</v>
      </c>
      <c r="R255" s="53">
        <f>+(SUMIF('[1]2021'!$A:$A,$A255,'[1]2021'!$C:$C)-SUMIF('[1]2021'!$E:$E,$A255,'[1]2021'!$G:$G))/12+Q255</f>
        <v>0</v>
      </c>
      <c r="S255" s="53">
        <f>+(SUMIF('[1]2021'!$A:$A,$A255,'[1]2021'!$C:$C)-SUMIF('[1]2021'!$E:$E,$A255,'[1]2021'!$G:$G))/12+R255</f>
        <v>0</v>
      </c>
      <c r="T255" s="53">
        <f>+(SUMIF('[1]2021'!$A:$A,$A255,'[1]2021'!$C:$C)-SUMIF('[1]2021'!$E:$E,$A255,'[1]2021'!$G:$G))/12+S255</f>
        <v>0</v>
      </c>
      <c r="U255" s="53" cm="1">
        <f t="array" ref="U255">+INDEX(I255:T255,1,Settings!$C$4)</f>
        <v>0</v>
      </c>
      <c r="V255" s="53" cm="1">
        <f t="array" ref="V255">+INDEX(I255:T255,1,Settings!$C$4)</f>
        <v>0</v>
      </c>
      <c r="W255" s="53"/>
      <c r="X255" s="53">
        <f>V255+SUMIFS(postings!$T:$T,postings!$C:$C,'b-data'!X$2,postings!$D:$D,'b-data'!X$3,postings!$I:$I,'b-data'!$A255)-SUMIFS(postings!$W:$W,postings!$C:$C,'b-data'!X$2,postings!$D:$D,'b-data'!X$3,postings!$M:$M,'b-data'!$A255)</f>
        <v>0</v>
      </c>
      <c r="Y255" s="53">
        <f>X255+SUMIFS(postings!$T:$T,postings!$C:$C,'b-data'!Y$2,postings!$D:$D,'b-data'!Y$3,postings!$I:$I,'b-data'!$A255)-SUMIFS(postings!$W:$W,postings!$C:$C,'b-data'!Y$2,postings!$D:$D,'b-data'!Y$3,postings!$M:$M,'b-data'!$A255)</f>
        <v>0</v>
      </c>
      <c r="Z255" s="53">
        <f>Y255+SUMIFS(postings!$T:$T,postings!$C:$C,'b-data'!Z$2,postings!$D:$D,'b-data'!Z$3,postings!$I:$I,'b-data'!$A255)-SUMIFS(postings!$W:$W,postings!$C:$C,'b-data'!Z$2,postings!$D:$D,'b-data'!Z$3,postings!$M:$M,'b-data'!$A255)</f>
        <v>0</v>
      </c>
      <c r="AA255" s="53">
        <f>Z255+SUMIFS(postings!$T:$T,postings!$C:$C,'b-data'!AA$2,postings!$D:$D,'b-data'!AA$3,postings!$I:$I,'b-data'!$A255)-SUMIFS(postings!$W:$W,postings!$C:$C,'b-data'!AA$2,postings!$D:$D,'b-data'!AA$3,postings!$M:$M,'b-data'!$A255)</f>
        <v>0</v>
      </c>
      <c r="AB255" s="53">
        <f>AA255+SUMIFS(postings!$T:$T,postings!$C:$C,'b-data'!AB$2,postings!$D:$D,'b-data'!AB$3,postings!$I:$I,'b-data'!$A255)-SUMIFS(postings!$W:$W,postings!$C:$C,'b-data'!AB$2,postings!$D:$D,'b-data'!AB$3,postings!$M:$M,'b-data'!$A255)</f>
        <v>0</v>
      </c>
      <c r="AC255" s="53">
        <f>AB255+SUMIFS(postings!$T:$T,postings!$C:$C,'b-data'!AC$2,postings!$D:$D,'b-data'!AC$3,postings!$I:$I,'b-data'!$A255)-SUMIFS(postings!$W:$W,postings!$C:$C,'b-data'!AC$2,postings!$D:$D,'b-data'!AC$3,postings!$M:$M,'b-data'!$A255)</f>
        <v>0</v>
      </c>
      <c r="AD255" s="53">
        <f>AC255+SUMIFS(postings!$T:$T,postings!$C:$C,'b-data'!AD$2,postings!$D:$D,'b-data'!AD$3,postings!$I:$I,'b-data'!$A255)-SUMIFS(postings!$W:$W,postings!$C:$C,'b-data'!AD$2,postings!$D:$D,'b-data'!AD$3,postings!$M:$M,'b-data'!$A255)</f>
        <v>0</v>
      </c>
      <c r="AE255" s="53">
        <f>AD255+SUMIFS(postings!$T:$T,postings!$C:$C,'b-data'!AE$2,postings!$D:$D,'b-data'!AE$3,postings!$I:$I,'b-data'!$A255)-SUMIFS(postings!$W:$W,postings!$C:$C,'b-data'!AE$2,postings!$D:$D,'b-data'!AE$3,postings!$M:$M,'b-data'!$A255)</f>
        <v>0</v>
      </c>
      <c r="AF255" s="53">
        <f>AE255+SUMIFS(postings!$T:$T,postings!$C:$C,'b-data'!AF$2,postings!$D:$D,'b-data'!AF$3,postings!$I:$I,'b-data'!$A255)-SUMIFS(postings!$W:$W,postings!$C:$C,'b-data'!AF$2,postings!$D:$D,'b-data'!AF$3,postings!$M:$M,'b-data'!$A255)</f>
        <v>0</v>
      </c>
      <c r="AG255" s="53">
        <f>AF255+SUMIFS(postings!$T:$T,postings!$C:$C,'b-data'!AG$2,postings!$D:$D,'b-data'!AG$3,postings!$I:$I,'b-data'!$A255)-SUMIFS(postings!$W:$W,postings!$C:$C,'b-data'!AG$2,postings!$D:$D,'b-data'!AG$3,postings!$M:$M,'b-data'!$A255)</f>
        <v>0</v>
      </c>
      <c r="AH255" s="53">
        <f>AG255+SUMIFS(postings!$T:$T,postings!$C:$C,'b-data'!AH$2,postings!$D:$D,'b-data'!AH$3,postings!$I:$I,'b-data'!$A255)-SUMIFS(postings!$W:$W,postings!$C:$C,'b-data'!AH$2,postings!$D:$D,'b-data'!AH$3,postings!$M:$M,'b-data'!$A255)</f>
        <v>0</v>
      </c>
      <c r="AI255" s="53">
        <f>AH255+SUMIFS(postings!$T:$T,postings!$C:$C,'b-data'!AI$2,postings!$D:$D,'b-data'!AI$3,postings!$I:$I,'b-data'!$A255)-SUMIFS(postings!$W:$W,postings!$C:$C,'b-data'!AI$2,postings!$D:$D,'b-data'!AI$3,postings!$M:$M,'b-data'!$A255)</f>
        <v>0</v>
      </c>
      <c r="AJ255" s="53" cm="1">
        <f t="array" ref="AJ255">+INDEX(X255:AI255,1,Settings!$C$4)</f>
        <v>0</v>
      </c>
      <c r="AK255" s="53" cm="1">
        <f t="array" ref="AK255">+INDEX(X255:AI255,1,Settings!$C$4)</f>
        <v>0</v>
      </c>
      <c r="AL255" s="53"/>
      <c r="AM255" s="53">
        <f t="shared" si="405"/>
        <v>0</v>
      </c>
      <c r="AN255" s="53">
        <f t="shared" ref="AN255:AX255" si="526">+AM255</f>
        <v>0</v>
      </c>
      <c r="AO255" s="53">
        <f t="shared" si="526"/>
        <v>0</v>
      </c>
      <c r="AP255" s="53">
        <f t="shared" si="526"/>
        <v>0</v>
      </c>
      <c r="AQ255" s="53">
        <f t="shared" si="526"/>
        <v>0</v>
      </c>
      <c r="AR255" s="53">
        <f t="shared" si="526"/>
        <v>0</v>
      </c>
      <c r="AS255" s="53">
        <f t="shared" si="526"/>
        <v>0</v>
      </c>
      <c r="AT255" s="53">
        <f t="shared" si="526"/>
        <v>0</v>
      </c>
      <c r="AU255" s="53">
        <f t="shared" si="526"/>
        <v>0</v>
      </c>
      <c r="AV255" s="53">
        <f t="shared" si="526"/>
        <v>0</v>
      </c>
      <c r="AW255" s="53">
        <f t="shared" si="526"/>
        <v>0</v>
      </c>
      <c r="AX255" s="53">
        <f t="shared" si="526"/>
        <v>0</v>
      </c>
      <c r="AY255" s="53" cm="1">
        <f t="array" ref="AY255">+INDEX(AM255:AX255,1,Settings!$C$4)</f>
        <v>0</v>
      </c>
      <c r="AZ255" s="53">
        <f t="shared" si="407"/>
        <v>0</v>
      </c>
      <c r="BA255" s="53"/>
      <c r="BB255" s="53">
        <f t="shared" si="408"/>
        <v>0</v>
      </c>
      <c r="BC255" s="53">
        <f t="shared" ref="BC255:BN255" si="527">+BB255</f>
        <v>0</v>
      </c>
      <c r="BD255" s="53">
        <f t="shared" si="527"/>
        <v>0</v>
      </c>
      <c r="BE255" s="53">
        <f t="shared" si="527"/>
        <v>0</v>
      </c>
      <c r="BF255" s="53">
        <f t="shared" si="527"/>
        <v>0</v>
      </c>
      <c r="BG255" s="53">
        <f t="shared" si="527"/>
        <v>0</v>
      </c>
      <c r="BH255" s="53">
        <f t="shared" si="527"/>
        <v>0</v>
      </c>
      <c r="BI255" s="53">
        <f t="shared" si="527"/>
        <v>0</v>
      </c>
      <c r="BJ255" s="53">
        <f t="shared" si="527"/>
        <v>0</v>
      </c>
      <c r="BK255" s="53">
        <f t="shared" si="527"/>
        <v>0</v>
      </c>
      <c r="BL255" s="53">
        <f t="shared" si="527"/>
        <v>0</v>
      </c>
      <c r="BM255" s="53">
        <f t="shared" si="527"/>
        <v>0</v>
      </c>
      <c r="BN255" s="53">
        <f t="shared" si="527"/>
        <v>0</v>
      </c>
      <c r="BO255" s="53"/>
      <c r="BP255" s="53">
        <f t="shared" si="410"/>
        <v>0</v>
      </c>
      <c r="BQ255" s="53"/>
      <c r="BR255" s="53">
        <f t="shared" si="411"/>
        <v>0</v>
      </c>
    </row>
    <row r="256" spans="1:70" x14ac:dyDescent="0.2">
      <c r="A256" s="6">
        <v>1584</v>
      </c>
      <c r="B256" s="6" t="str">
        <f>+VLOOKUP(A256,masterfile!B:C,2,FALSE)</f>
        <v>Vorsteuer EU-Erwerb neue Kfz ohne UStID</v>
      </c>
      <c r="D256" s="53">
        <f>+SUMIF('[1]2017'!$A:$A,$A256,'[1]2017'!$C:$C)-SUMIF('[1]2017'!$E:$E,$A256,'[1]2017'!$G:$G)</f>
        <v>0</v>
      </c>
      <c r="E256" s="53">
        <f>+SUMIF('[1]2018'!$A:$A,$A256,'[1]2018'!$C:$C)-SUMIF('[1]2018'!$E:$E,$A256,'[1]2018'!$G:$G)+D256</f>
        <v>0</v>
      </c>
      <c r="F256" s="53">
        <f>+SUMIF('[1]2019'!$A:$A,$A256,'[1]2019'!$C:$C)-SUMIF('[1]2019'!$E:$E,$A256,'[1]2019'!$G:$G)+E256</f>
        <v>0</v>
      </c>
      <c r="G256" s="53">
        <f>+SUMIF('[1]2020'!$A:$A,$A256,'[1]2020'!$C:$C)-SUMIF('[1]2020'!$E:$E,$A256,'[1]2020'!$G:$G)+F256</f>
        <v>0</v>
      </c>
      <c r="H256" s="53"/>
      <c r="I256" s="53">
        <f>+(SUMIF('[1]2021'!$A:$A,$A256,'[1]2021'!$C:$C)-SUMIF('[1]2021'!$E:$E,$A256,'[1]2021'!$G:$G))/12+G256</f>
        <v>0</v>
      </c>
      <c r="J256" s="53">
        <f>+(SUMIF('[1]2021'!$A:$A,$A256,'[1]2021'!$C:$C)-SUMIF('[1]2021'!$E:$E,$A256,'[1]2021'!$G:$G))/12+I256</f>
        <v>0</v>
      </c>
      <c r="K256" s="53">
        <f>+(SUMIF('[1]2021'!$A:$A,$A256,'[1]2021'!$C:$C)-SUMIF('[1]2021'!$E:$E,$A256,'[1]2021'!$G:$G))/12+J256</f>
        <v>0</v>
      </c>
      <c r="L256" s="53">
        <f>+(SUMIF('[1]2021'!$A:$A,$A256,'[1]2021'!$C:$C)-SUMIF('[1]2021'!$E:$E,$A256,'[1]2021'!$G:$G))/12+K256</f>
        <v>0</v>
      </c>
      <c r="M256" s="53">
        <f>+(SUMIF('[1]2021'!$A:$A,$A256,'[1]2021'!$C:$C)-SUMIF('[1]2021'!$E:$E,$A256,'[1]2021'!$G:$G))/12+L256</f>
        <v>0</v>
      </c>
      <c r="N256" s="53">
        <f>+(SUMIF('[1]2021'!$A:$A,$A256,'[1]2021'!$C:$C)-SUMIF('[1]2021'!$E:$E,$A256,'[1]2021'!$G:$G))/12+M256</f>
        <v>0</v>
      </c>
      <c r="O256" s="53">
        <f>+(SUMIF('[1]2021'!$A:$A,$A256,'[1]2021'!$C:$C)-SUMIF('[1]2021'!$E:$E,$A256,'[1]2021'!$G:$G))/12+N256</f>
        <v>0</v>
      </c>
      <c r="P256" s="53">
        <f>+(SUMIF('[1]2021'!$A:$A,$A256,'[1]2021'!$C:$C)-SUMIF('[1]2021'!$E:$E,$A256,'[1]2021'!$G:$G))/12+O256</f>
        <v>0</v>
      </c>
      <c r="Q256" s="53">
        <f>+(SUMIF('[1]2021'!$A:$A,$A256,'[1]2021'!$C:$C)-SUMIF('[1]2021'!$E:$E,$A256,'[1]2021'!$G:$G))/12+P256</f>
        <v>0</v>
      </c>
      <c r="R256" s="53">
        <f>+(SUMIF('[1]2021'!$A:$A,$A256,'[1]2021'!$C:$C)-SUMIF('[1]2021'!$E:$E,$A256,'[1]2021'!$G:$G))/12+Q256</f>
        <v>0</v>
      </c>
      <c r="S256" s="53">
        <f>+(SUMIF('[1]2021'!$A:$A,$A256,'[1]2021'!$C:$C)-SUMIF('[1]2021'!$E:$E,$A256,'[1]2021'!$G:$G))/12+R256</f>
        <v>0</v>
      </c>
      <c r="T256" s="53">
        <f>+(SUMIF('[1]2021'!$A:$A,$A256,'[1]2021'!$C:$C)-SUMIF('[1]2021'!$E:$E,$A256,'[1]2021'!$G:$G))/12+S256</f>
        <v>0</v>
      </c>
      <c r="U256" s="53" cm="1">
        <f t="array" ref="U256">+INDEX(I256:T256,1,Settings!$C$4)</f>
        <v>0</v>
      </c>
      <c r="V256" s="53" cm="1">
        <f t="array" ref="V256">+INDEX(I256:T256,1,Settings!$C$4)</f>
        <v>0</v>
      </c>
      <c r="W256" s="53"/>
      <c r="X256" s="53">
        <f>V256+SUMIFS(postings!$T:$T,postings!$C:$C,'b-data'!X$2,postings!$D:$D,'b-data'!X$3,postings!$I:$I,'b-data'!$A256)-SUMIFS(postings!$W:$W,postings!$C:$C,'b-data'!X$2,postings!$D:$D,'b-data'!X$3,postings!$M:$M,'b-data'!$A256)</f>
        <v>0</v>
      </c>
      <c r="Y256" s="53">
        <f>X256+SUMIFS(postings!$T:$T,postings!$C:$C,'b-data'!Y$2,postings!$D:$D,'b-data'!Y$3,postings!$I:$I,'b-data'!$A256)-SUMIFS(postings!$W:$W,postings!$C:$C,'b-data'!Y$2,postings!$D:$D,'b-data'!Y$3,postings!$M:$M,'b-data'!$A256)</f>
        <v>0</v>
      </c>
      <c r="Z256" s="53">
        <f>Y256+SUMIFS(postings!$T:$T,postings!$C:$C,'b-data'!Z$2,postings!$D:$D,'b-data'!Z$3,postings!$I:$I,'b-data'!$A256)-SUMIFS(postings!$W:$W,postings!$C:$C,'b-data'!Z$2,postings!$D:$D,'b-data'!Z$3,postings!$M:$M,'b-data'!$A256)</f>
        <v>0</v>
      </c>
      <c r="AA256" s="53">
        <f>Z256+SUMIFS(postings!$T:$T,postings!$C:$C,'b-data'!AA$2,postings!$D:$D,'b-data'!AA$3,postings!$I:$I,'b-data'!$A256)-SUMIFS(postings!$W:$W,postings!$C:$C,'b-data'!AA$2,postings!$D:$D,'b-data'!AA$3,postings!$M:$M,'b-data'!$A256)</f>
        <v>0</v>
      </c>
      <c r="AB256" s="53">
        <f>AA256+SUMIFS(postings!$T:$T,postings!$C:$C,'b-data'!AB$2,postings!$D:$D,'b-data'!AB$3,postings!$I:$I,'b-data'!$A256)-SUMIFS(postings!$W:$W,postings!$C:$C,'b-data'!AB$2,postings!$D:$D,'b-data'!AB$3,postings!$M:$M,'b-data'!$A256)</f>
        <v>0</v>
      </c>
      <c r="AC256" s="53">
        <f>AB256+SUMIFS(postings!$T:$T,postings!$C:$C,'b-data'!AC$2,postings!$D:$D,'b-data'!AC$3,postings!$I:$I,'b-data'!$A256)-SUMIFS(postings!$W:$W,postings!$C:$C,'b-data'!AC$2,postings!$D:$D,'b-data'!AC$3,postings!$M:$M,'b-data'!$A256)</f>
        <v>0</v>
      </c>
      <c r="AD256" s="53">
        <f>AC256+SUMIFS(postings!$T:$T,postings!$C:$C,'b-data'!AD$2,postings!$D:$D,'b-data'!AD$3,postings!$I:$I,'b-data'!$A256)-SUMIFS(postings!$W:$W,postings!$C:$C,'b-data'!AD$2,postings!$D:$D,'b-data'!AD$3,postings!$M:$M,'b-data'!$A256)</f>
        <v>0</v>
      </c>
      <c r="AE256" s="53">
        <f>AD256+SUMIFS(postings!$T:$T,postings!$C:$C,'b-data'!AE$2,postings!$D:$D,'b-data'!AE$3,postings!$I:$I,'b-data'!$A256)-SUMIFS(postings!$W:$W,postings!$C:$C,'b-data'!AE$2,postings!$D:$D,'b-data'!AE$3,postings!$M:$M,'b-data'!$A256)</f>
        <v>0</v>
      </c>
      <c r="AF256" s="53">
        <f>AE256+SUMIFS(postings!$T:$T,postings!$C:$C,'b-data'!AF$2,postings!$D:$D,'b-data'!AF$3,postings!$I:$I,'b-data'!$A256)-SUMIFS(postings!$W:$W,postings!$C:$C,'b-data'!AF$2,postings!$D:$D,'b-data'!AF$3,postings!$M:$M,'b-data'!$A256)</f>
        <v>0</v>
      </c>
      <c r="AG256" s="53">
        <f>AF256+SUMIFS(postings!$T:$T,postings!$C:$C,'b-data'!AG$2,postings!$D:$D,'b-data'!AG$3,postings!$I:$I,'b-data'!$A256)-SUMIFS(postings!$W:$W,postings!$C:$C,'b-data'!AG$2,postings!$D:$D,'b-data'!AG$3,postings!$M:$M,'b-data'!$A256)</f>
        <v>0</v>
      </c>
      <c r="AH256" s="53">
        <f>AG256+SUMIFS(postings!$T:$T,postings!$C:$C,'b-data'!AH$2,postings!$D:$D,'b-data'!AH$3,postings!$I:$I,'b-data'!$A256)-SUMIFS(postings!$W:$W,postings!$C:$C,'b-data'!AH$2,postings!$D:$D,'b-data'!AH$3,postings!$M:$M,'b-data'!$A256)</f>
        <v>0</v>
      </c>
      <c r="AI256" s="53">
        <f>AH256+SUMIFS(postings!$T:$T,postings!$C:$C,'b-data'!AI$2,postings!$D:$D,'b-data'!AI$3,postings!$I:$I,'b-data'!$A256)-SUMIFS(postings!$W:$W,postings!$C:$C,'b-data'!AI$2,postings!$D:$D,'b-data'!AI$3,postings!$M:$M,'b-data'!$A256)</f>
        <v>0</v>
      </c>
      <c r="AJ256" s="53" cm="1">
        <f t="array" ref="AJ256">+INDEX(X256:AI256,1,Settings!$C$4)</f>
        <v>0</v>
      </c>
      <c r="AK256" s="53" cm="1">
        <f t="array" ref="AK256">+INDEX(X256:AI256,1,Settings!$C$4)</f>
        <v>0</v>
      </c>
      <c r="AL256" s="53"/>
      <c r="AM256" s="53">
        <f t="shared" si="405"/>
        <v>0</v>
      </c>
      <c r="AN256" s="53">
        <f t="shared" ref="AN256:AX256" si="528">+AM256</f>
        <v>0</v>
      </c>
      <c r="AO256" s="53">
        <f t="shared" si="528"/>
        <v>0</v>
      </c>
      <c r="AP256" s="53">
        <f t="shared" si="528"/>
        <v>0</v>
      </c>
      <c r="AQ256" s="53">
        <f t="shared" si="528"/>
        <v>0</v>
      </c>
      <c r="AR256" s="53">
        <f t="shared" si="528"/>
        <v>0</v>
      </c>
      <c r="AS256" s="53">
        <f t="shared" si="528"/>
        <v>0</v>
      </c>
      <c r="AT256" s="53">
        <f t="shared" si="528"/>
        <v>0</v>
      </c>
      <c r="AU256" s="53">
        <f t="shared" si="528"/>
        <v>0</v>
      </c>
      <c r="AV256" s="53">
        <f t="shared" si="528"/>
        <v>0</v>
      </c>
      <c r="AW256" s="53">
        <f t="shared" si="528"/>
        <v>0</v>
      </c>
      <c r="AX256" s="53">
        <f t="shared" si="528"/>
        <v>0</v>
      </c>
      <c r="AY256" s="53" cm="1">
        <f t="array" ref="AY256">+INDEX(AM256:AX256,1,Settings!$C$4)</f>
        <v>0</v>
      </c>
      <c r="AZ256" s="53">
        <f t="shared" si="407"/>
        <v>0</v>
      </c>
      <c r="BA256" s="53"/>
      <c r="BB256" s="53">
        <f t="shared" si="408"/>
        <v>0</v>
      </c>
      <c r="BC256" s="53">
        <f t="shared" ref="BC256:BN256" si="529">+BB256</f>
        <v>0</v>
      </c>
      <c r="BD256" s="53">
        <f t="shared" si="529"/>
        <v>0</v>
      </c>
      <c r="BE256" s="53">
        <f t="shared" si="529"/>
        <v>0</v>
      </c>
      <c r="BF256" s="53">
        <f t="shared" si="529"/>
        <v>0</v>
      </c>
      <c r="BG256" s="53">
        <f t="shared" si="529"/>
        <v>0</v>
      </c>
      <c r="BH256" s="53">
        <f t="shared" si="529"/>
        <v>0</v>
      </c>
      <c r="BI256" s="53">
        <f t="shared" si="529"/>
        <v>0</v>
      </c>
      <c r="BJ256" s="53">
        <f t="shared" si="529"/>
        <v>0</v>
      </c>
      <c r="BK256" s="53">
        <f t="shared" si="529"/>
        <v>0</v>
      </c>
      <c r="BL256" s="53">
        <f t="shared" si="529"/>
        <v>0</v>
      </c>
      <c r="BM256" s="53">
        <f t="shared" si="529"/>
        <v>0</v>
      </c>
      <c r="BN256" s="53">
        <f t="shared" si="529"/>
        <v>0</v>
      </c>
      <c r="BO256" s="53"/>
      <c r="BP256" s="53">
        <f t="shared" si="410"/>
        <v>0</v>
      </c>
      <c r="BQ256" s="53"/>
      <c r="BR256" s="53">
        <f t="shared" si="411"/>
        <v>0</v>
      </c>
    </row>
    <row r="257" spans="1:70" x14ac:dyDescent="0.2">
      <c r="A257" s="6">
        <v>1585</v>
      </c>
      <c r="B257" s="6" t="str">
        <f>+VLOOKUP(A257,masterfile!B:C,2,FALSE)</f>
        <v>Abziehbare Vorsteuer § 13a UStG</v>
      </c>
      <c r="D257" s="53">
        <f>+SUMIF('[1]2017'!$A:$A,$A257,'[1]2017'!$C:$C)-SUMIF('[1]2017'!$E:$E,$A257,'[1]2017'!$G:$G)</f>
        <v>0</v>
      </c>
      <c r="E257" s="53">
        <f>+SUMIF('[1]2018'!$A:$A,$A257,'[1]2018'!$C:$C)-SUMIF('[1]2018'!$E:$E,$A257,'[1]2018'!$G:$G)+D257</f>
        <v>0</v>
      </c>
      <c r="F257" s="53">
        <f>+SUMIF('[1]2019'!$A:$A,$A257,'[1]2019'!$C:$C)-SUMIF('[1]2019'!$E:$E,$A257,'[1]2019'!$G:$G)+E257</f>
        <v>0</v>
      </c>
      <c r="G257" s="53">
        <f>+SUMIF('[1]2020'!$A:$A,$A257,'[1]2020'!$C:$C)-SUMIF('[1]2020'!$E:$E,$A257,'[1]2020'!$G:$G)+F257</f>
        <v>0</v>
      </c>
      <c r="H257" s="53"/>
      <c r="I257" s="53">
        <f>+(SUMIF('[1]2021'!$A:$A,$A257,'[1]2021'!$C:$C)-SUMIF('[1]2021'!$E:$E,$A257,'[1]2021'!$G:$G))/12+G257</f>
        <v>0</v>
      </c>
      <c r="J257" s="53">
        <f>+(SUMIF('[1]2021'!$A:$A,$A257,'[1]2021'!$C:$C)-SUMIF('[1]2021'!$E:$E,$A257,'[1]2021'!$G:$G))/12+I257</f>
        <v>0</v>
      </c>
      <c r="K257" s="53">
        <f>+(SUMIF('[1]2021'!$A:$A,$A257,'[1]2021'!$C:$C)-SUMIF('[1]2021'!$E:$E,$A257,'[1]2021'!$G:$G))/12+J257</f>
        <v>0</v>
      </c>
      <c r="L257" s="53">
        <f>+(SUMIF('[1]2021'!$A:$A,$A257,'[1]2021'!$C:$C)-SUMIF('[1]2021'!$E:$E,$A257,'[1]2021'!$G:$G))/12+K257</f>
        <v>0</v>
      </c>
      <c r="M257" s="53">
        <f>+(SUMIF('[1]2021'!$A:$A,$A257,'[1]2021'!$C:$C)-SUMIF('[1]2021'!$E:$E,$A257,'[1]2021'!$G:$G))/12+L257</f>
        <v>0</v>
      </c>
      <c r="N257" s="53">
        <f>+(SUMIF('[1]2021'!$A:$A,$A257,'[1]2021'!$C:$C)-SUMIF('[1]2021'!$E:$E,$A257,'[1]2021'!$G:$G))/12+M257</f>
        <v>0</v>
      </c>
      <c r="O257" s="53">
        <f>+(SUMIF('[1]2021'!$A:$A,$A257,'[1]2021'!$C:$C)-SUMIF('[1]2021'!$E:$E,$A257,'[1]2021'!$G:$G))/12+N257</f>
        <v>0</v>
      </c>
      <c r="P257" s="53">
        <f>+(SUMIF('[1]2021'!$A:$A,$A257,'[1]2021'!$C:$C)-SUMIF('[1]2021'!$E:$E,$A257,'[1]2021'!$G:$G))/12+O257</f>
        <v>0</v>
      </c>
      <c r="Q257" s="53">
        <f>+(SUMIF('[1]2021'!$A:$A,$A257,'[1]2021'!$C:$C)-SUMIF('[1]2021'!$E:$E,$A257,'[1]2021'!$G:$G))/12+P257</f>
        <v>0</v>
      </c>
      <c r="R257" s="53">
        <f>+(SUMIF('[1]2021'!$A:$A,$A257,'[1]2021'!$C:$C)-SUMIF('[1]2021'!$E:$E,$A257,'[1]2021'!$G:$G))/12+Q257</f>
        <v>0</v>
      </c>
      <c r="S257" s="53">
        <f>+(SUMIF('[1]2021'!$A:$A,$A257,'[1]2021'!$C:$C)-SUMIF('[1]2021'!$E:$E,$A257,'[1]2021'!$G:$G))/12+R257</f>
        <v>0</v>
      </c>
      <c r="T257" s="53">
        <f>+(SUMIF('[1]2021'!$A:$A,$A257,'[1]2021'!$C:$C)-SUMIF('[1]2021'!$E:$E,$A257,'[1]2021'!$G:$G))/12+S257</f>
        <v>0</v>
      </c>
      <c r="U257" s="53" cm="1">
        <f t="array" ref="U257">+INDEX(I257:T257,1,Settings!$C$4)</f>
        <v>0</v>
      </c>
      <c r="V257" s="53" cm="1">
        <f t="array" ref="V257">+INDEX(I257:T257,1,Settings!$C$4)</f>
        <v>0</v>
      </c>
      <c r="W257" s="53"/>
      <c r="X257" s="53">
        <f>V257+SUMIFS(postings!$T:$T,postings!$C:$C,'b-data'!X$2,postings!$D:$D,'b-data'!X$3,postings!$I:$I,'b-data'!$A257)-SUMIFS(postings!$W:$W,postings!$C:$C,'b-data'!X$2,postings!$D:$D,'b-data'!X$3,postings!$M:$M,'b-data'!$A257)</f>
        <v>0</v>
      </c>
      <c r="Y257" s="53">
        <f>X257+SUMIFS(postings!$T:$T,postings!$C:$C,'b-data'!Y$2,postings!$D:$D,'b-data'!Y$3,postings!$I:$I,'b-data'!$A257)-SUMIFS(postings!$W:$W,postings!$C:$C,'b-data'!Y$2,postings!$D:$D,'b-data'!Y$3,postings!$M:$M,'b-data'!$A257)</f>
        <v>0</v>
      </c>
      <c r="Z257" s="53">
        <f>Y257+SUMIFS(postings!$T:$T,postings!$C:$C,'b-data'!Z$2,postings!$D:$D,'b-data'!Z$3,postings!$I:$I,'b-data'!$A257)-SUMIFS(postings!$W:$W,postings!$C:$C,'b-data'!Z$2,postings!$D:$D,'b-data'!Z$3,postings!$M:$M,'b-data'!$A257)</f>
        <v>0</v>
      </c>
      <c r="AA257" s="53">
        <f>Z257+SUMIFS(postings!$T:$T,postings!$C:$C,'b-data'!AA$2,postings!$D:$D,'b-data'!AA$3,postings!$I:$I,'b-data'!$A257)-SUMIFS(postings!$W:$W,postings!$C:$C,'b-data'!AA$2,postings!$D:$D,'b-data'!AA$3,postings!$M:$M,'b-data'!$A257)</f>
        <v>0</v>
      </c>
      <c r="AB257" s="53">
        <f>AA257+SUMIFS(postings!$T:$T,postings!$C:$C,'b-data'!AB$2,postings!$D:$D,'b-data'!AB$3,postings!$I:$I,'b-data'!$A257)-SUMIFS(postings!$W:$W,postings!$C:$C,'b-data'!AB$2,postings!$D:$D,'b-data'!AB$3,postings!$M:$M,'b-data'!$A257)</f>
        <v>0</v>
      </c>
      <c r="AC257" s="53">
        <f>AB257+SUMIFS(postings!$T:$T,postings!$C:$C,'b-data'!AC$2,postings!$D:$D,'b-data'!AC$3,postings!$I:$I,'b-data'!$A257)-SUMIFS(postings!$W:$W,postings!$C:$C,'b-data'!AC$2,postings!$D:$D,'b-data'!AC$3,postings!$M:$M,'b-data'!$A257)</f>
        <v>0</v>
      </c>
      <c r="AD257" s="53">
        <f>AC257+SUMIFS(postings!$T:$T,postings!$C:$C,'b-data'!AD$2,postings!$D:$D,'b-data'!AD$3,postings!$I:$I,'b-data'!$A257)-SUMIFS(postings!$W:$W,postings!$C:$C,'b-data'!AD$2,postings!$D:$D,'b-data'!AD$3,postings!$M:$M,'b-data'!$A257)</f>
        <v>0</v>
      </c>
      <c r="AE257" s="53">
        <f>AD257+SUMIFS(postings!$T:$T,postings!$C:$C,'b-data'!AE$2,postings!$D:$D,'b-data'!AE$3,postings!$I:$I,'b-data'!$A257)-SUMIFS(postings!$W:$W,postings!$C:$C,'b-data'!AE$2,postings!$D:$D,'b-data'!AE$3,postings!$M:$M,'b-data'!$A257)</f>
        <v>0</v>
      </c>
      <c r="AF257" s="53">
        <f>AE257+SUMIFS(postings!$T:$T,postings!$C:$C,'b-data'!AF$2,postings!$D:$D,'b-data'!AF$3,postings!$I:$I,'b-data'!$A257)-SUMIFS(postings!$W:$W,postings!$C:$C,'b-data'!AF$2,postings!$D:$D,'b-data'!AF$3,postings!$M:$M,'b-data'!$A257)</f>
        <v>0</v>
      </c>
      <c r="AG257" s="53">
        <f>AF257+SUMIFS(postings!$T:$T,postings!$C:$C,'b-data'!AG$2,postings!$D:$D,'b-data'!AG$3,postings!$I:$I,'b-data'!$A257)-SUMIFS(postings!$W:$W,postings!$C:$C,'b-data'!AG$2,postings!$D:$D,'b-data'!AG$3,postings!$M:$M,'b-data'!$A257)</f>
        <v>0</v>
      </c>
      <c r="AH257" s="53">
        <f>AG257+SUMIFS(postings!$T:$T,postings!$C:$C,'b-data'!AH$2,postings!$D:$D,'b-data'!AH$3,postings!$I:$I,'b-data'!$A257)-SUMIFS(postings!$W:$W,postings!$C:$C,'b-data'!AH$2,postings!$D:$D,'b-data'!AH$3,postings!$M:$M,'b-data'!$A257)</f>
        <v>0</v>
      </c>
      <c r="AI257" s="53">
        <f>AH257+SUMIFS(postings!$T:$T,postings!$C:$C,'b-data'!AI$2,postings!$D:$D,'b-data'!AI$3,postings!$I:$I,'b-data'!$A257)-SUMIFS(postings!$W:$W,postings!$C:$C,'b-data'!AI$2,postings!$D:$D,'b-data'!AI$3,postings!$M:$M,'b-data'!$A257)</f>
        <v>0</v>
      </c>
      <c r="AJ257" s="53" cm="1">
        <f t="array" ref="AJ257">+INDEX(X257:AI257,1,Settings!$C$4)</f>
        <v>0</v>
      </c>
      <c r="AK257" s="53" cm="1">
        <f t="array" ref="AK257">+INDEX(X257:AI257,1,Settings!$C$4)</f>
        <v>0</v>
      </c>
      <c r="AL257" s="53"/>
      <c r="AM257" s="53">
        <f t="shared" si="405"/>
        <v>0</v>
      </c>
      <c r="AN257" s="53">
        <f t="shared" ref="AN257:AX257" si="530">+AM257</f>
        <v>0</v>
      </c>
      <c r="AO257" s="53">
        <f t="shared" si="530"/>
        <v>0</v>
      </c>
      <c r="AP257" s="53">
        <f t="shared" si="530"/>
        <v>0</v>
      </c>
      <c r="AQ257" s="53">
        <f t="shared" si="530"/>
        <v>0</v>
      </c>
      <c r="AR257" s="53">
        <f t="shared" si="530"/>
        <v>0</v>
      </c>
      <c r="AS257" s="53">
        <f t="shared" si="530"/>
        <v>0</v>
      </c>
      <c r="AT257" s="53">
        <f t="shared" si="530"/>
        <v>0</v>
      </c>
      <c r="AU257" s="53">
        <f t="shared" si="530"/>
        <v>0</v>
      </c>
      <c r="AV257" s="53">
        <f t="shared" si="530"/>
        <v>0</v>
      </c>
      <c r="AW257" s="53">
        <f t="shared" si="530"/>
        <v>0</v>
      </c>
      <c r="AX257" s="53">
        <f t="shared" si="530"/>
        <v>0</v>
      </c>
      <c r="AY257" s="53" cm="1">
        <f t="array" ref="AY257">+INDEX(AM257:AX257,1,Settings!$C$4)</f>
        <v>0</v>
      </c>
      <c r="AZ257" s="53">
        <f t="shared" si="407"/>
        <v>0</v>
      </c>
      <c r="BA257" s="53"/>
      <c r="BB257" s="53">
        <f t="shared" si="408"/>
        <v>0</v>
      </c>
      <c r="BC257" s="53">
        <f t="shared" ref="BC257:BN257" si="531">+BB257</f>
        <v>0</v>
      </c>
      <c r="BD257" s="53">
        <f t="shared" si="531"/>
        <v>0</v>
      </c>
      <c r="BE257" s="53">
        <f t="shared" si="531"/>
        <v>0</v>
      </c>
      <c r="BF257" s="53">
        <f t="shared" si="531"/>
        <v>0</v>
      </c>
      <c r="BG257" s="53">
        <f t="shared" si="531"/>
        <v>0</v>
      </c>
      <c r="BH257" s="53">
        <f t="shared" si="531"/>
        <v>0</v>
      </c>
      <c r="BI257" s="53">
        <f t="shared" si="531"/>
        <v>0</v>
      </c>
      <c r="BJ257" s="53">
        <f t="shared" si="531"/>
        <v>0</v>
      </c>
      <c r="BK257" s="53">
        <f t="shared" si="531"/>
        <v>0</v>
      </c>
      <c r="BL257" s="53">
        <f t="shared" si="531"/>
        <v>0</v>
      </c>
      <c r="BM257" s="53">
        <f t="shared" si="531"/>
        <v>0</v>
      </c>
      <c r="BN257" s="53">
        <f t="shared" si="531"/>
        <v>0</v>
      </c>
      <c r="BO257" s="53"/>
      <c r="BP257" s="53">
        <f t="shared" si="410"/>
        <v>0</v>
      </c>
      <c r="BQ257" s="53"/>
      <c r="BR257" s="53">
        <f t="shared" si="411"/>
        <v>0</v>
      </c>
    </row>
    <row r="258" spans="1:70" x14ac:dyDescent="0.2">
      <c r="A258" s="6">
        <v>1587</v>
      </c>
      <c r="B258" s="6" t="str">
        <f>+VLOOKUP(A258,masterfile!B:C,2,FALSE)</f>
        <v>Vorsteuer allgem. Durchschnittssätze</v>
      </c>
      <c r="D258" s="53">
        <f>+SUMIF('[1]2017'!$A:$A,$A258,'[1]2017'!$C:$C)-SUMIF('[1]2017'!$E:$E,$A258,'[1]2017'!$G:$G)</f>
        <v>0</v>
      </c>
      <c r="E258" s="53">
        <f>+SUMIF('[1]2018'!$A:$A,$A258,'[1]2018'!$C:$C)-SUMIF('[1]2018'!$E:$E,$A258,'[1]2018'!$G:$G)+D258</f>
        <v>0</v>
      </c>
      <c r="F258" s="53">
        <f>+SUMIF('[1]2019'!$A:$A,$A258,'[1]2019'!$C:$C)-SUMIF('[1]2019'!$E:$E,$A258,'[1]2019'!$G:$G)+E258</f>
        <v>0</v>
      </c>
      <c r="G258" s="53">
        <f>+SUMIF('[1]2020'!$A:$A,$A258,'[1]2020'!$C:$C)-SUMIF('[1]2020'!$E:$E,$A258,'[1]2020'!$G:$G)+F258</f>
        <v>0</v>
      </c>
      <c r="H258" s="53"/>
      <c r="I258" s="53">
        <f>+(SUMIF('[1]2021'!$A:$A,$A258,'[1]2021'!$C:$C)-SUMIF('[1]2021'!$E:$E,$A258,'[1]2021'!$G:$G))/12+G258</f>
        <v>0</v>
      </c>
      <c r="J258" s="53">
        <f>+(SUMIF('[1]2021'!$A:$A,$A258,'[1]2021'!$C:$C)-SUMIF('[1]2021'!$E:$E,$A258,'[1]2021'!$G:$G))/12+I258</f>
        <v>0</v>
      </c>
      <c r="K258" s="53">
        <f>+(SUMIF('[1]2021'!$A:$A,$A258,'[1]2021'!$C:$C)-SUMIF('[1]2021'!$E:$E,$A258,'[1]2021'!$G:$G))/12+J258</f>
        <v>0</v>
      </c>
      <c r="L258" s="53">
        <f>+(SUMIF('[1]2021'!$A:$A,$A258,'[1]2021'!$C:$C)-SUMIF('[1]2021'!$E:$E,$A258,'[1]2021'!$G:$G))/12+K258</f>
        <v>0</v>
      </c>
      <c r="M258" s="53">
        <f>+(SUMIF('[1]2021'!$A:$A,$A258,'[1]2021'!$C:$C)-SUMIF('[1]2021'!$E:$E,$A258,'[1]2021'!$G:$G))/12+L258</f>
        <v>0</v>
      </c>
      <c r="N258" s="53">
        <f>+(SUMIF('[1]2021'!$A:$A,$A258,'[1]2021'!$C:$C)-SUMIF('[1]2021'!$E:$E,$A258,'[1]2021'!$G:$G))/12+M258</f>
        <v>0</v>
      </c>
      <c r="O258" s="53">
        <f>+(SUMIF('[1]2021'!$A:$A,$A258,'[1]2021'!$C:$C)-SUMIF('[1]2021'!$E:$E,$A258,'[1]2021'!$G:$G))/12+N258</f>
        <v>0</v>
      </c>
      <c r="P258" s="53">
        <f>+(SUMIF('[1]2021'!$A:$A,$A258,'[1]2021'!$C:$C)-SUMIF('[1]2021'!$E:$E,$A258,'[1]2021'!$G:$G))/12+O258</f>
        <v>0</v>
      </c>
      <c r="Q258" s="53">
        <f>+(SUMIF('[1]2021'!$A:$A,$A258,'[1]2021'!$C:$C)-SUMIF('[1]2021'!$E:$E,$A258,'[1]2021'!$G:$G))/12+P258</f>
        <v>0</v>
      </c>
      <c r="R258" s="53">
        <f>+(SUMIF('[1]2021'!$A:$A,$A258,'[1]2021'!$C:$C)-SUMIF('[1]2021'!$E:$E,$A258,'[1]2021'!$G:$G))/12+Q258</f>
        <v>0</v>
      </c>
      <c r="S258" s="53">
        <f>+(SUMIF('[1]2021'!$A:$A,$A258,'[1]2021'!$C:$C)-SUMIF('[1]2021'!$E:$E,$A258,'[1]2021'!$G:$G))/12+R258</f>
        <v>0</v>
      </c>
      <c r="T258" s="53">
        <f>+(SUMIF('[1]2021'!$A:$A,$A258,'[1]2021'!$C:$C)-SUMIF('[1]2021'!$E:$E,$A258,'[1]2021'!$G:$G))/12+S258</f>
        <v>0</v>
      </c>
      <c r="U258" s="53" cm="1">
        <f t="array" ref="U258">+INDEX(I258:T258,1,Settings!$C$4)</f>
        <v>0</v>
      </c>
      <c r="V258" s="53" cm="1">
        <f t="array" ref="V258">+INDEX(I258:T258,1,Settings!$C$4)</f>
        <v>0</v>
      </c>
      <c r="W258" s="53"/>
      <c r="X258" s="53">
        <f>V258+SUMIFS(postings!$T:$T,postings!$C:$C,'b-data'!X$2,postings!$D:$D,'b-data'!X$3,postings!$I:$I,'b-data'!$A258)-SUMIFS(postings!$W:$W,postings!$C:$C,'b-data'!X$2,postings!$D:$D,'b-data'!X$3,postings!$M:$M,'b-data'!$A258)</f>
        <v>0</v>
      </c>
      <c r="Y258" s="53">
        <f>X258+SUMIFS(postings!$T:$T,postings!$C:$C,'b-data'!Y$2,postings!$D:$D,'b-data'!Y$3,postings!$I:$I,'b-data'!$A258)-SUMIFS(postings!$W:$W,postings!$C:$C,'b-data'!Y$2,postings!$D:$D,'b-data'!Y$3,postings!$M:$M,'b-data'!$A258)</f>
        <v>0</v>
      </c>
      <c r="Z258" s="53">
        <f>Y258+SUMIFS(postings!$T:$T,postings!$C:$C,'b-data'!Z$2,postings!$D:$D,'b-data'!Z$3,postings!$I:$I,'b-data'!$A258)-SUMIFS(postings!$W:$W,postings!$C:$C,'b-data'!Z$2,postings!$D:$D,'b-data'!Z$3,postings!$M:$M,'b-data'!$A258)</f>
        <v>0</v>
      </c>
      <c r="AA258" s="53">
        <f>Z258+SUMIFS(postings!$T:$T,postings!$C:$C,'b-data'!AA$2,postings!$D:$D,'b-data'!AA$3,postings!$I:$I,'b-data'!$A258)-SUMIFS(postings!$W:$W,postings!$C:$C,'b-data'!AA$2,postings!$D:$D,'b-data'!AA$3,postings!$M:$M,'b-data'!$A258)</f>
        <v>0</v>
      </c>
      <c r="AB258" s="53">
        <f>AA258+SUMIFS(postings!$T:$T,postings!$C:$C,'b-data'!AB$2,postings!$D:$D,'b-data'!AB$3,postings!$I:$I,'b-data'!$A258)-SUMIFS(postings!$W:$W,postings!$C:$C,'b-data'!AB$2,postings!$D:$D,'b-data'!AB$3,postings!$M:$M,'b-data'!$A258)</f>
        <v>0</v>
      </c>
      <c r="AC258" s="53">
        <f>AB258+SUMIFS(postings!$T:$T,postings!$C:$C,'b-data'!AC$2,postings!$D:$D,'b-data'!AC$3,postings!$I:$I,'b-data'!$A258)-SUMIFS(postings!$W:$W,postings!$C:$C,'b-data'!AC$2,postings!$D:$D,'b-data'!AC$3,postings!$M:$M,'b-data'!$A258)</f>
        <v>0</v>
      </c>
      <c r="AD258" s="53">
        <f>AC258+SUMIFS(postings!$T:$T,postings!$C:$C,'b-data'!AD$2,postings!$D:$D,'b-data'!AD$3,postings!$I:$I,'b-data'!$A258)-SUMIFS(postings!$W:$W,postings!$C:$C,'b-data'!AD$2,postings!$D:$D,'b-data'!AD$3,postings!$M:$M,'b-data'!$A258)</f>
        <v>0</v>
      </c>
      <c r="AE258" s="53">
        <f>AD258+SUMIFS(postings!$T:$T,postings!$C:$C,'b-data'!AE$2,postings!$D:$D,'b-data'!AE$3,postings!$I:$I,'b-data'!$A258)-SUMIFS(postings!$W:$W,postings!$C:$C,'b-data'!AE$2,postings!$D:$D,'b-data'!AE$3,postings!$M:$M,'b-data'!$A258)</f>
        <v>0</v>
      </c>
      <c r="AF258" s="53">
        <f>AE258+SUMIFS(postings!$T:$T,postings!$C:$C,'b-data'!AF$2,postings!$D:$D,'b-data'!AF$3,postings!$I:$I,'b-data'!$A258)-SUMIFS(postings!$W:$W,postings!$C:$C,'b-data'!AF$2,postings!$D:$D,'b-data'!AF$3,postings!$M:$M,'b-data'!$A258)</f>
        <v>0</v>
      </c>
      <c r="AG258" s="53">
        <f>AF258+SUMIFS(postings!$T:$T,postings!$C:$C,'b-data'!AG$2,postings!$D:$D,'b-data'!AG$3,postings!$I:$I,'b-data'!$A258)-SUMIFS(postings!$W:$W,postings!$C:$C,'b-data'!AG$2,postings!$D:$D,'b-data'!AG$3,postings!$M:$M,'b-data'!$A258)</f>
        <v>0</v>
      </c>
      <c r="AH258" s="53">
        <f>AG258+SUMIFS(postings!$T:$T,postings!$C:$C,'b-data'!AH$2,postings!$D:$D,'b-data'!AH$3,postings!$I:$I,'b-data'!$A258)-SUMIFS(postings!$W:$W,postings!$C:$C,'b-data'!AH$2,postings!$D:$D,'b-data'!AH$3,postings!$M:$M,'b-data'!$A258)</f>
        <v>0</v>
      </c>
      <c r="AI258" s="53">
        <f>AH258+SUMIFS(postings!$T:$T,postings!$C:$C,'b-data'!AI$2,postings!$D:$D,'b-data'!AI$3,postings!$I:$I,'b-data'!$A258)-SUMIFS(postings!$W:$W,postings!$C:$C,'b-data'!AI$2,postings!$D:$D,'b-data'!AI$3,postings!$M:$M,'b-data'!$A258)</f>
        <v>0</v>
      </c>
      <c r="AJ258" s="53" cm="1">
        <f t="array" ref="AJ258">+INDEX(X258:AI258,1,Settings!$C$4)</f>
        <v>0</v>
      </c>
      <c r="AK258" s="53" cm="1">
        <f t="array" ref="AK258">+INDEX(X258:AI258,1,Settings!$C$4)</f>
        <v>0</v>
      </c>
      <c r="AL258" s="53"/>
      <c r="AM258" s="53">
        <f t="shared" si="405"/>
        <v>0</v>
      </c>
      <c r="AN258" s="53">
        <f t="shared" ref="AN258:AX258" si="532">+AM258</f>
        <v>0</v>
      </c>
      <c r="AO258" s="53">
        <f t="shared" si="532"/>
        <v>0</v>
      </c>
      <c r="AP258" s="53">
        <f t="shared" si="532"/>
        <v>0</v>
      </c>
      <c r="AQ258" s="53">
        <f t="shared" si="532"/>
        <v>0</v>
      </c>
      <c r="AR258" s="53">
        <f t="shared" si="532"/>
        <v>0</v>
      </c>
      <c r="AS258" s="53">
        <f t="shared" si="532"/>
        <v>0</v>
      </c>
      <c r="AT258" s="53">
        <f t="shared" si="532"/>
        <v>0</v>
      </c>
      <c r="AU258" s="53">
        <f t="shared" si="532"/>
        <v>0</v>
      </c>
      <c r="AV258" s="53">
        <f t="shared" si="532"/>
        <v>0</v>
      </c>
      <c r="AW258" s="53">
        <f t="shared" si="532"/>
        <v>0</v>
      </c>
      <c r="AX258" s="53">
        <f t="shared" si="532"/>
        <v>0</v>
      </c>
      <c r="AY258" s="53" cm="1">
        <f t="array" ref="AY258">+INDEX(AM258:AX258,1,Settings!$C$4)</f>
        <v>0</v>
      </c>
      <c r="AZ258" s="53">
        <f t="shared" si="407"/>
        <v>0</v>
      </c>
      <c r="BA258" s="53"/>
      <c r="BB258" s="53">
        <f t="shared" si="408"/>
        <v>0</v>
      </c>
      <c r="BC258" s="53">
        <f t="shared" ref="BC258:BN258" si="533">+BB258</f>
        <v>0</v>
      </c>
      <c r="BD258" s="53">
        <f t="shared" si="533"/>
        <v>0</v>
      </c>
      <c r="BE258" s="53">
        <f t="shared" si="533"/>
        <v>0</v>
      </c>
      <c r="BF258" s="53">
        <f t="shared" si="533"/>
        <v>0</v>
      </c>
      <c r="BG258" s="53">
        <f t="shared" si="533"/>
        <v>0</v>
      </c>
      <c r="BH258" s="53">
        <f t="shared" si="533"/>
        <v>0</v>
      </c>
      <c r="BI258" s="53">
        <f t="shared" si="533"/>
        <v>0</v>
      </c>
      <c r="BJ258" s="53">
        <f t="shared" si="533"/>
        <v>0</v>
      </c>
      <c r="BK258" s="53">
        <f t="shared" si="533"/>
        <v>0</v>
      </c>
      <c r="BL258" s="53">
        <f t="shared" si="533"/>
        <v>0</v>
      </c>
      <c r="BM258" s="53">
        <f t="shared" si="533"/>
        <v>0</v>
      </c>
      <c r="BN258" s="53">
        <f t="shared" si="533"/>
        <v>0</v>
      </c>
      <c r="BO258" s="53"/>
      <c r="BP258" s="53">
        <f t="shared" si="410"/>
        <v>0</v>
      </c>
      <c r="BQ258" s="53"/>
      <c r="BR258" s="53">
        <f t="shared" si="411"/>
        <v>0</v>
      </c>
    </row>
    <row r="259" spans="1:70" x14ac:dyDescent="0.2">
      <c r="A259" s="6">
        <v>1588</v>
      </c>
      <c r="B259" s="6" t="str">
        <f>+VLOOKUP(A259,masterfile!B:C,2,FALSE)</f>
        <v>Einfuhrumsatzsteuer</v>
      </c>
      <c r="D259" s="53">
        <f>+SUMIF('[1]2017'!$A:$A,$A259,'[1]2017'!$C:$C)-SUMIF('[1]2017'!$E:$E,$A259,'[1]2017'!$G:$G)</f>
        <v>0</v>
      </c>
      <c r="E259" s="53">
        <f>+SUMIF('[1]2018'!$A:$A,$A259,'[1]2018'!$C:$C)-SUMIF('[1]2018'!$E:$E,$A259,'[1]2018'!$G:$G)+D259</f>
        <v>0</v>
      </c>
      <c r="F259" s="53">
        <f>+SUMIF('[1]2019'!$A:$A,$A259,'[1]2019'!$C:$C)-SUMIF('[1]2019'!$E:$E,$A259,'[1]2019'!$G:$G)+E259</f>
        <v>0</v>
      </c>
      <c r="G259" s="53">
        <f>+SUMIF('[1]2020'!$A:$A,$A259,'[1]2020'!$C:$C)-SUMIF('[1]2020'!$E:$E,$A259,'[1]2020'!$G:$G)+F259</f>
        <v>0</v>
      </c>
      <c r="H259" s="53"/>
      <c r="I259" s="53">
        <f>+(SUMIF('[1]2021'!$A:$A,$A259,'[1]2021'!$C:$C)-SUMIF('[1]2021'!$E:$E,$A259,'[1]2021'!$G:$G))/12+G259</f>
        <v>0</v>
      </c>
      <c r="J259" s="53">
        <f>+(SUMIF('[1]2021'!$A:$A,$A259,'[1]2021'!$C:$C)-SUMIF('[1]2021'!$E:$E,$A259,'[1]2021'!$G:$G))/12+I259</f>
        <v>0</v>
      </c>
      <c r="K259" s="53">
        <f>+(SUMIF('[1]2021'!$A:$A,$A259,'[1]2021'!$C:$C)-SUMIF('[1]2021'!$E:$E,$A259,'[1]2021'!$G:$G))/12+J259</f>
        <v>0</v>
      </c>
      <c r="L259" s="53">
        <f>+(SUMIF('[1]2021'!$A:$A,$A259,'[1]2021'!$C:$C)-SUMIF('[1]2021'!$E:$E,$A259,'[1]2021'!$G:$G))/12+K259</f>
        <v>0</v>
      </c>
      <c r="M259" s="53">
        <f>+(SUMIF('[1]2021'!$A:$A,$A259,'[1]2021'!$C:$C)-SUMIF('[1]2021'!$E:$E,$A259,'[1]2021'!$G:$G))/12+L259</f>
        <v>0</v>
      </c>
      <c r="N259" s="53">
        <f>+(SUMIF('[1]2021'!$A:$A,$A259,'[1]2021'!$C:$C)-SUMIF('[1]2021'!$E:$E,$A259,'[1]2021'!$G:$G))/12+M259</f>
        <v>0</v>
      </c>
      <c r="O259" s="53">
        <f>+(SUMIF('[1]2021'!$A:$A,$A259,'[1]2021'!$C:$C)-SUMIF('[1]2021'!$E:$E,$A259,'[1]2021'!$G:$G))/12+N259</f>
        <v>0</v>
      </c>
      <c r="P259" s="53">
        <f>+(SUMIF('[1]2021'!$A:$A,$A259,'[1]2021'!$C:$C)-SUMIF('[1]2021'!$E:$E,$A259,'[1]2021'!$G:$G))/12+O259</f>
        <v>0</v>
      </c>
      <c r="Q259" s="53">
        <f>+(SUMIF('[1]2021'!$A:$A,$A259,'[1]2021'!$C:$C)-SUMIF('[1]2021'!$E:$E,$A259,'[1]2021'!$G:$G))/12+P259</f>
        <v>0</v>
      </c>
      <c r="R259" s="53">
        <f>+(SUMIF('[1]2021'!$A:$A,$A259,'[1]2021'!$C:$C)-SUMIF('[1]2021'!$E:$E,$A259,'[1]2021'!$G:$G))/12+Q259</f>
        <v>0</v>
      </c>
      <c r="S259" s="53">
        <f>+(SUMIF('[1]2021'!$A:$A,$A259,'[1]2021'!$C:$C)-SUMIF('[1]2021'!$E:$E,$A259,'[1]2021'!$G:$G))/12+R259</f>
        <v>0</v>
      </c>
      <c r="T259" s="53">
        <f>+(SUMIF('[1]2021'!$A:$A,$A259,'[1]2021'!$C:$C)-SUMIF('[1]2021'!$E:$E,$A259,'[1]2021'!$G:$G))/12+S259</f>
        <v>0</v>
      </c>
      <c r="U259" s="53" cm="1">
        <f t="array" ref="U259">+INDEX(I259:T259,1,Settings!$C$4)</f>
        <v>0</v>
      </c>
      <c r="V259" s="53" cm="1">
        <f t="array" ref="V259">+INDEX(I259:T259,1,Settings!$C$4)</f>
        <v>0</v>
      </c>
      <c r="W259" s="53"/>
      <c r="X259" s="53">
        <f>V259+SUMIFS(postings!$T:$T,postings!$C:$C,'b-data'!X$2,postings!$D:$D,'b-data'!X$3,postings!$I:$I,'b-data'!$A259)-SUMIFS(postings!$W:$W,postings!$C:$C,'b-data'!X$2,postings!$D:$D,'b-data'!X$3,postings!$M:$M,'b-data'!$A259)</f>
        <v>0</v>
      </c>
      <c r="Y259" s="53">
        <f>X259+SUMIFS(postings!$T:$T,postings!$C:$C,'b-data'!Y$2,postings!$D:$D,'b-data'!Y$3,postings!$I:$I,'b-data'!$A259)-SUMIFS(postings!$W:$W,postings!$C:$C,'b-data'!Y$2,postings!$D:$D,'b-data'!Y$3,postings!$M:$M,'b-data'!$A259)</f>
        <v>0</v>
      </c>
      <c r="Z259" s="53">
        <f>Y259+SUMIFS(postings!$T:$T,postings!$C:$C,'b-data'!Z$2,postings!$D:$D,'b-data'!Z$3,postings!$I:$I,'b-data'!$A259)-SUMIFS(postings!$W:$W,postings!$C:$C,'b-data'!Z$2,postings!$D:$D,'b-data'!Z$3,postings!$M:$M,'b-data'!$A259)</f>
        <v>0</v>
      </c>
      <c r="AA259" s="53">
        <f>Z259+SUMIFS(postings!$T:$T,postings!$C:$C,'b-data'!AA$2,postings!$D:$D,'b-data'!AA$3,postings!$I:$I,'b-data'!$A259)-SUMIFS(postings!$W:$W,postings!$C:$C,'b-data'!AA$2,postings!$D:$D,'b-data'!AA$3,postings!$M:$M,'b-data'!$A259)</f>
        <v>0</v>
      </c>
      <c r="AB259" s="53">
        <f>AA259+SUMIFS(postings!$T:$T,postings!$C:$C,'b-data'!AB$2,postings!$D:$D,'b-data'!AB$3,postings!$I:$I,'b-data'!$A259)-SUMIFS(postings!$W:$W,postings!$C:$C,'b-data'!AB$2,postings!$D:$D,'b-data'!AB$3,postings!$M:$M,'b-data'!$A259)</f>
        <v>0</v>
      </c>
      <c r="AC259" s="53">
        <f>AB259+SUMIFS(postings!$T:$T,postings!$C:$C,'b-data'!AC$2,postings!$D:$D,'b-data'!AC$3,postings!$I:$I,'b-data'!$A259)-SUMIFS(postings!$W:$W,postings!$C:$C,'b-data'!AC$2,postings!$D:$D,'b-data'!AC$3,postings!$M:$M,'b-data'!$A259)</f>
        <v>0</v>
      </c>
      <c r="AD259" s="53">
        <f>AC259+SUMIFS(postings!$T:$T,postings!$C:$C,'b-data'!AD$2,postings!$D:$D,'b-data'!AD$3,postings!$I:$I,'b-data'!$A259)-SUMIFS(postings!$W:$W,postings!$C:$C,'b-data'!AD$2,postings!$D:$D,'b-data'!AD$3,postings!$M:$M,'b-data'!$A259)</f>
        <v>0</v>
      </c>
      <c r="AE259" s="53">
        <f>AD259+SUMIFS(postings!$T:$T,postings!$C:$C,'b-data'!AE$2,postings!$D:$D,'b-data'!AE$3,postings!$I:$I,'b-data'!$A259)-SUMIFS(postings!$W:$W,postings!$C:$C,'b-data'!AE$2,postings!$D:$D,'b-data'!AE$3,postings!$M:$M,'b-data'!$A259)</f>
        <v>0</v>
      </c>
      <c r="AF259" s="53">
        <f>AE259+SUMIFS(postings!$T:$T,postings!$C:$C,'b-data'!AF$2,postings!$D:$D,'b-data'!AF$3,postings!$I:$I,'b-data'!$A259)-SUMIFS(postings!$W:$W,postings!$C:$C,'b-data'!AF$2,postings!$D:$D,'b-data'!AF$3,postings!$M:$M,'b-data'!$A259)</f>
        <v>0</v>
      </c>
      <c r="AG259" s="53">
        <f>AF259+SUMIFS(postings!$T:$T,postings!$C:$C,'b-data'!AG$2,postings!$D:$D,'b-data'!AG$3,postings!$I:$I,'b-data'!$A259)-SUMIFS(postings!$W:$W,postings!$C:$C,'b-data'!AG$2,postings!$D:$D,'b-data'!AG$3,postings!$M:$M,'b-data'!$A259)</f>
        <v>0</v>
      </c>
      <c r="AH259" s="53">
        <f>AG259+SUMIFS(postings!$T:$T,postings!$C:$C,'b-data'!AH$2,postings!$D:$D,'b-data'!AH$3,postings!$I:$I,'b-data'!$A259)-SUMIFS(postings!$W:$W,postings!$C:$C,'b-data'!AH$2,postings!$D:$D,'b-data'!AH$3,postings!$M:$M,'b-data'!$A259)</f>
        <v>0</v>
      </c>
      <c r="AI259" s="53">
        <f>AH259+SUMIFS(postings!$T:$T,postings!$C:$C,'b-data'!AI$2,postings!$D:$D,'b-data'!AI$3,postings!$I:$I,'b-data'!$A259)-SUMIFS(postings!$W:$W,postings!$C:$C,'b-data'!AI$2,postings!$D:$D,'b-data'!AI$3,postings!$M:$M,'b-data'!$A259)</f>
        <v>0</v>
      </c>
      <c r="AJ259" s="53" cm="1">
        <f t="array" ref="AJ259">+INDEX(X259:AI259,1,Settings!$C$4)</f>
        <v>0</v>
      </c>
      <c r="AK259" s="53" cm="1">
        <f t="array" ref="AK259">+INDEX(X259:AI259,1,Settings!$C$4)</f>
        <v>0</v>
      </c>
      <c r="AL259" s="53"/>
      <c r="AM259" s="53">
        <f t="shared" si="405"/>
        <v>0</v>
      </c>
      <c r="AN259" s="53">
        <f t="shared" ref="AN259:AX259" si="534">+AM259</f>
        <v>0</v>
      </c>
      <c r="AO259" s="53">
        <f t="shared" si="534"/>
        <v>0</v>
      </c>
      <c r="AP259" s="53">
        <f t="shared" si="534"/>
        <v>0</v>
      </c>
      <c r="AQ259" s="53">
        <f t="shared" si="534"/>
        <v>0</v>
      </c>
      <c r="AR259" s="53">
        <f t="shared" si="534"/>
        <v>0</v>
      </c>
      <c r="AS259" s="53">
        <f t="shared" si="534"/>
        <v>0</v>
      </c>
      <c r="AT259" s="53">
        <f t="shared" si="534"/>
        <v>0</v>
      </c>
      <c r="AU259" s="53">
        <f t="shared" si="534"/>
        <v>0</v>
      </c>
      <c r="AV259" s="53">
        <f t="shared" si="534"/>
        <v>0</v>
      </c>
      <c r="AW259" s="53">
        <f t="shared" si="534"/>
        <v>0</v>
      </c>
      <c r="AX259" s="53">
        <f t="shared" si="534"/>
        <v>0</v>
      </c>
      <c r="AY259" s="53" cm="1">
        <f t="array" ref="AY259">+INDEX(AM259:AX259,1,Settings!$C$4)</f>
        <v>0</v>
      </c>
      <c r="AZ259" s="53">
        <f t="shared" si="407"/>
        <v>0</v>
      </c>
      <c r="BA259" s="53"/>
      <c r="BB259" s="53">
        <f t="shared" si="408"/>
        <v>0</v>
      </c>
      <c r="BC259" s="53">
        <f t="shared" ref="BC259:BN259" si="535">+BB259</f>
        <v>0</v>
      </c>
      <c r="BD259" s="53">
        <f t="shared" si="535"/>
        <v>0</v>
      </c>
      <c r="BE259" s="53">
        <f t="shared" si="535"/>
        <v>0</v>
      </c>
      <c r="BF259" s="53">
        <f t="shared" si="535"/>
        <v>0</v>
      </c>
      <c r="BG259" s="53">
        <f t="shared" si="535"/>
        <v>0</v>
      </c>
      <c r="BH259" s="53">
        <f t="shared" si="535"/>
        <v>0</v>
      </c>
      <c r="BI259" s="53">
        <f t="shared" si="535"/>
        <v>0</v>
      </c>
      <c r="BJ259" s="53">
        <f t="shared" si="535"/>
        <v>0</v>
      </c>
      <c r="BK259" s="53">
        <f t="shared" si="535"/>
        <v>0</v>
      </c>
      <c r="BL259" s="53">
        <f t="shared" si="535"/>
        <v>0</v>
      </c>
      <c r="BM259" s="53">
        <f t="shared" si="535"/>
        <v>0</v>
      </c>
      <c r="BN259" s="53">
        <f t="shared" si="535"/>
        <v>0</v>
      </c>
      <c r="BO259" s="53"/>
      <c r="BP259" s="53">
        <f t="shared" si="410"/>
        <v>0</v>
      </c>
      <c r="BQ259" s="53"/>
      <c r="BR259" s="53">
        <f t="shared" si="411"/>
        <v>0</v>
      </c>
    </row>
    <row r="260" spans="1:70" x14ac:dyDescent="0.2">
      <c r="A260" s="6">
        <v>1589</v>
      </c>
      <c r="B260" s="6" t="str">
        <f>+VLOOKUP(A260,masterfile!B:C,2,FALSE)</f>
        <v>Abziehbare Vorsteuer aus EU-Erwerb 16%</v>
      </c>
      <c r="D260" s="53">
        <f>+SUMIF('[1]2017'!$A:$A,$A260,'[1]2017'!$C:$C)-SUMIF('[1]2017'!$E:$E,$A260,'[1]2017'!$G:$G)</f>
        <v>0</v>
      </c>
      <c r="E260" s="53">
        <f>+SUMIF('[1]2018'!$A:$A,$A260,'[1]2018'!$C:$C)-SUMIF('[1]2018'!$E:$E,$A260,'[1]2018'!$G:$G)+D260</f>
        <v>0</v>
      </c>
      <c r="F260" s="53">
        <f>+SUMIF('[1]2019'!$A:$A,$A260,'[1]2019'!$C:$C)-SUMIF('[1]2019'!$E:$E,$A260,'[1]2019'!$G:$G)+E260</f>
        <v>0</v>
      </c>
      <c r="G260" s="53">
        <f>+SUMIF('[1]2020'!$A:$A,$A260,'[1]2020'!$C:$C)-SUMIF('[1]2020'!$E:$E,$A260,'[1]2020'!$G:$G)+F260</f>
        <v>0</v>
      </c>
      <c r="H260" s="53"/>
      <c r="I260" s="53">
        <f>+(SUMIF('[1]2021'!$A:$A,$A260,'[1]2021'!$C:$C)-SUMIF('[1]2021'!$E:$E,$A260,'[1]2021'!$G:$G))/12+G260</f>
        <v>0</v>
      </c>
      <c r="J260" s="53">
        <f>+(SUMIF('[1]2021'!$A:$A,$A260,'[1]2021'!$C:$C)-SUMIF('[1]2021'!$E:$E,$A260,'[1]2021'!$G:$G))/12+I260</f>
        <v>0</v>
      </c>
      <c r="K260" s="53">
        <f>+(SUMIF('[1]2021'!$A:$A,$A260,'[1]2021'!$C:$C)-SUMIF('[1]2021'!$E:$E,$A260,'[1]2021'!$G:$G))/12+J260</f>
        <v>0</v>
      </c>
      <c r="L260" s="53">
        <f>+(SUMIF('[1]2021'!$A:$A,$A260,'[1]2021'!$C:$C)-SUMIF('[1]2021'!$E:$E,$A260,'[1]2021'!$G:$G))/12+K260</f>
        <v>0</v>
      </c>
      <c r="M260" s="53">
        <f>+(SUMIF('[1]2021'!$A:$A,$A260,'[1]2021'!$C:$C)-SUMIF('[1]2021'!$E:$E,$A260,'[1]2021'!$G:$G))/12+L260</f>
        <v>0</v>
      </c>
      <c r="N260" s="53">
        <f>+(SUMIF('[1]2021'!$A:$A,$A260,'[1]2021'!$C:$C)-SUMIF('[1]2021'!$E:$E,$A260,'[1]2021'!$G:$G))/12+M260</f>
        <v>0</v>
      </c>
      <c r="O260" s="53">
        <f>+(SUMIF('[1]2021'!$A:$A,$A260,'[1]2021'!$C:$C)-SUMIF('[1]2021'!$E:$E,$A260,'[1]2021'!$G:$G))/12+N260</f>
        <v>0</v>
      </c>
      <c r="P260" s="53">
        <f>+(SUMIF('[1]2021'!$A:$A,$A260,'[1]2021'!$C:$C)-SUMIF('[1]2021'!$E:$E,$A260,'[1]2021'!$G:$G))/12+O260</f>
        <v>0</v>
      </c>
      <c r="Q260" s="53">
        <f>+(SUMIF('[1]2021'!$A:$A,$A260,'[1]2021'!$C:$C)-SUMIF('[1]2021'!$E:$E,$A260,'[1]2021'!$G:$G))/12+P260</f>
        <v>0</v>
      </c>
      <c r="R260" s="53">
        <f>+(SUMIF('[1]2021'!$A:$A,$A260,'[1]2021'!$C:$C)-SUMIF('[1]2021'!$E:$E,$A260,'[1]2021'!$G:$G))/12+Q260</f>
        <v>0</v>
      </c>
      <c r="S260" s="53">
        <f>+(SUMIF('[1]2021'!$A:$A,$A260,'[1]2021'!$C:$C)-SUMIF('[1]2021'!$E:$E,$A260,'[1]2021'!$G:$G))/12+R260</f>
        <v>0</v>
      </c>
      <c r="T260" s="53">
        <f>+(SUMIF('[1]2021'!$A:$A,$A260,'[1]2021'!$C:$C)-SUMIF('[1]2021'!$E:$E,$A260,'[1]2021'!$G:$G))/12+S260</f>
        <v>0</v>
      </c>
      <c r="U260" s="53" cm="1">
        <f t="array" ref="U260">+INDEX(I260:T260,1,Settings!$C$4)</f>
        <v>0</v>
      </c>
      <c r="V260" s="53" cm="1">
        <f t="array" ref="V260">+INDEX(I260:T260,1,Settings!$C$4)</f>
        <v>0</v>
      </c>
      <c r="W260" s="53"/>
      <c r="X260" s="53">
        <f>V260+SUMIFS(postings!$T:$T,postings!$C:$C,'b-data'!X$2,postings!$D:$D,'b-data'!X$3,postings!$I:$I,'b-data'!$A260)-SUMIFS(postings!$W:$W,postings!$C:$C,'b-data'!X$2,postings!$D:$D,'b-data'!X$3,postings!$M:$M,'b-data'!$A260)</f>
        <v>0</v>
      </c>
      <c r="Y260" s="53">
        <f>X260+SUMIFS(postings!$T:$T,postings!$C:$C,'b-data'!Y$2,postings!$D:$D,'b-data'!Y$3,postings!$I:$I,'b-data'!$A260)-SUMIFS(postings!$W:$W,postings!$C:$C,'b-data'!Y$2,postings!$D:$D,'b-data'!Y$3,postings!$M:$M,'b-data'!$A260)</f>
        <v>0</v>
      </c>
      <c r="Z260" s="53">
        <f>Y260+SUMIFS(postings!$T:$T,postings!$C:$C,'b-data'!Z$2,postings!$D:$D,'b-data'!Z$3,postings!$I:$I,'b-data'!$A260)-SUMIFS(postings!$W:$W,postings!$C:$C,'b-data'!Z$2,postings!$D:$D,'b-data'!Z$3,postings!$M:$M,'b-data'!$A260)</f>
        <v>0</v>
      </c>
      <c r="AA260" s="53">
        <f>Z260+SUMIFS(postings!$T:$T,postings!$C:$C,'b-data'!AA$2,postings!$D:$D,'b-data'!AA$3,postings!$I:$I,'b-data'!$A260)-SUMIFS(postings!$W:$W,postings!$C:$C,'b-data'!AA$2,postings!$D:$D,'b-data'!AA$3,postings!$M:$M,'b-data'!$A260)</f>
        <v>0</v>
      </c>
      <c r="AB260" s="53">
        <f>AA260+SUMIFS(postings!$T:$T,postings!$C:$C,'b-data'!AB$2,postings!$D:$D,'b-data'!AB$3,postings!$I:$I,'b-data'!$A260)-SUMIFS(postings!$W:$W,postings!$C:$C,'b-data'!AB$2,postings!$D:$D,'b-data'!AB$3,postings!$M:$M,'b-data'!$A260)</f>
        <v>0</v>
      </c>
      <c r="AC260" s="53">
        <f>AB260+SUMIFS(postings!$T:$T,postings!$C:$C,'b-data'!AC$2,postings!$D:$D,'b-data'!AC$3,postings!$I:$I,'b-data'!$A260)-SUMIFS(postings!$W:$W,postings!$C:$C,'b-data'!AC$2,postings!$D:$D,'b-data'!AC$3,postings!$M:$M,'b-data'!$A260)</f>
        <v>0</v>
      </c>
      <c r="AD260" s="53">
        <f>AC260+SUMIFS(postings!$T:$T,postings!$C:$C,'b-data'!AD$2,postings!$D:$D,'b-data'!AD$3,postings!$I:$I,'b-data'!$A260)-SUMIFS(postings!$W:$W,postings!$C:$C,'b-data'!AD$2,postings!$D:$D,'b-data'!AD$3,postings!$M:$M,'b-data'!$A260)</f>
        <v>0</v>
      </c>
      <c r="AE260" s="53">
        <f>AD260+SUMIFS(postings!$T:$T,postings!$C:$C,'b-data'!AE$2,postings!$D:$D,'b-data'!AE$3,postings!$I:$I,'b-data'!$A260)-SUMIFS(postings!$W:$W,postings!$C:$C,'b-data'!AE$2,postings!$D:$D,'b-data'!AE$3,postings!$M:$M,'b-data'!$A260)</f>
        <v>0</v>
      </c>
      <c r="AF260" s="53">
        <f>AE260+SUMIFS(postings!$T:$T,postings!$C:$C,'b-data'!AF$2,postings!$D:$D,'b-data'!AF$3,postings!$I:$I,'b-data'!$A260)-SUMIFS(postings!$W:$W,postings!$C:$C,'b-data'!AF$2,postings!$D:$D,'b-data'!AF$3,postings!$M:$M,'b-data'!$A260)</f>
        <v>0</v>
      </c>
      <c r="AG260" s="53">
        <f>AF260+SUMIFS(postings!$T:$T,postings!$C:$C,'b-data'!AG$2,postings!$D:$D,'b-data'!AG$3,postings!$I:$I,'b-data'!$A260)-SUMIFS(postings!$W:$W,postings!$C:$C,'b-data'!AG$2,postings!$D:$D,'b-data'!AG$3,postings!$M:$M,'b-data'!$A260)</f>
        <v>0</v>
      </c>
      <c r="AH260" s="53">
        <f>AG260+SUMIFS(postings!$T:$T,postings!$C:$C,'b-data'!AH$2,postings!$D:$D,'b-data'!AH$3,postings!$I:$I,'b-data'!$A260)-SUMIFS(postings!$W:$W,postings!$C:$C,'b-data'!AH$2,postings!$D:$D,'b-data'!AH$3,postings!$M:$M,'b-data'!$A260)</f>
        <v>0</v>
      </c>
      <c r="AI260" s="53">
        <f>AH260+SUMIFS(postings!$T:$T,postings!$C:$C,'b-data'!AI$2,postings!$D:$D,'b-data'!AI$3,postings!$I:$I,'b-data'!$A260)-SUMIFS(postings!$W:$W,postings!$C:$C,'b-data'!AI$2,postings!$D:$D,'b-data'!AI$3,postings!$M:$M,'b-data'!$A260)</f>
        <v>0</v>
      </c>
      <c r="AJ260" s="53" cm="1">
        <f t="array" ref="AJ260">+INDEX(X260:AI260,1,Settings!$C$4)</f>
        <v>0</v>
      </c>
      <c r="AK260" s="53" cm="1">
        <f t="array" ref="AK260">+INDEX(X260:AI260,1,Settings!$C$4)</f>
        <v>0</v>
      </c>
      <c r="AL260" s="53"/>
      <c r="AM260" s="53">
        <f t="shared" si="405"/>
        <v>0</v>
      </c>
      <c r="AN260" s="53">
        <f t="shared" ref="AN260:AX260" si="536">+AM260</f>
        <v>0</v>
      </c>
      <c r="AO260" s="53">
        <f t="shared" si="536"/>
        <v>0</v>
      </c>
      <c r="AP260" s="53">
        <f t="shared" si="536"/>
        <v>0</v>
      </c>
      <c r="AQ260" s="53">
        <f t="shared" si="536"/>
        <v>0</v>
      </c>
      <c r="AR260" s="53">
        <f t="shared" si="536"/>
        <v>0</v>
      </c>
      <c r="AS260" s="53">
        <f t="shared" si="536"/>
        <v>0</v>
      </c>
      <c r="AT260" s="53">
        <f t="shared" si="536"/>
        <v>0</v>
      </c>
      <c r="AU260" s="53">
        <f t="shared" si="536"/>
        <v>0</v>
      </c>
      <c r="AV260" s="53">
        <f t="shared" si="536"/>
        <v>0</v>
      </c>
      <c r="AW260" s="53">
        <f t="shared" si="536"/>
        <v>0</v>
      </c>
      <c r="AX260" s="53">
        <f t="shared" si="536"/>
        <v>0</v>
      </c>
      <c r="AY260" s="53" cm="1">
        <f t="array" ref="AY260">+INDEX(AM260:AX260,1,Settings!$C$4)</f>
        <v>0</v>
      </c>
      <c r="AZ260" s="53">
        <f t="shared" si="407"/>
        <v>0</v>
      </c>
      <c r="BA260" s="53"/>
      <c r="BB260" s="53">
        <f t="shared" si="408"/>
        <v>0</v>
      </c>
      <c r="BC260" s="53">
        <f t="shared" ref="BC260:BN260" si="537">+BB260</f>
        <v>0</v>
      </c>
      <c r="BD260" s="53">
        <f t="shared" si="537"/>
        <v>0</v>
      </c>
      <c r="BE260" s="53">
        <f t="shared" si="537"/>
        <v>0</v>
      </c>
      <c r="BF260" s="53">
        <f t="shared" si="537"/>
        <v>0</v>
      </c>
      <c r="BG260" s="53">
        <f t="shared" si="537"/>
        <v>0</v>
      </c>
      <c r="BH260" s="53">
        <f t="shared" si="537"/>
        <v>0</v>
      </c>
      <c r="BI260" s="53">
        <f t="shared" si="537"/>
        <v>0</v>
      </c>
      <c r="BJ260" s="53">
        <f t="shared" si="537"/>
        <v>0</v>
      </c>
      <c r="BK260" s="53">
        <f t="shared" si="537"/>
        <v>0</v>
      </c>
      <c r="BL260" s="53">
        <f t="shared" si="537"/>
        <v>0</v>
      </c>
      <c r="BM260" s="53">
        <f t="shared" si="537"/>
        <v>0</v>
      </c>
      <c r="BN260" s="53">
        <f t="shared" si="537"/>
        <v>0</v>
      </c>
      <c r="BO260" s="53"/>
      <c r="BP260" s="53">
        <f t="shared" si="410"/>
        <v>0</v>
      </c>
      <c r="BQ260" s="53"/>
      <c r="BR260" s="53">
        <f t="shared" si="411"/>
        <v>0</v>
      </c>
    </row>
    <row r="261" spans="1:70" x14ac:dyDescent="0.2">
      <c r="A261" s="6">
        <v>1590</v>
      </c>
      <c r="B261" s="6" t="str">
        <f>+VLOOKUP(A261,masterfile!B:C,2,FALSE)</f>
        <v>Durchlaufende Posten</v>
      </c>
      <c r="D261" s="53">
        <f>+SUMIF('[1]2017'!$A:$A,$A261,'[1]2017'!$C:$C)-SUMIF('[1]2017'!$E:$E,$A261,'[1]2017'!$G:$G)</f>
        <v>0</v>
      </c>
      <c r="E261" s="53">
        <f>+SUMIF('[1]2018'!$A:$A,$A261,'[1]2018'!$C:$C)-SUMIF('[1]2018'!$E:$E,$A261,'[1]2018'!$G:$G)+D261</f>
        <v>0</v>
      </c>
      <c r="F261" s="53">
        <f>+SUMIF('[1]2019'!$A:$A,$A261,'[1]2019'!$C:$C)-SUMIF('[1]2019'!$E:$E,$A261,'[1]2019'!$G:$G)+E261</f>
        <v>0</v>
      </c>
      <c r="G261" s="53">
        <f>+SUMIF('[1]2020'!$A:$A,$A261,'[1]2020'!$C:$C)-SUMIF('[1]2020'!$E:$E,$A261,'[1]2020'!$G:$G)+F261</f>
        <v>0</v>
      </c>
      <c r="H261" s="53"/>
      <c r="I261" s="53">
        <f>+(SUMIF('[1]2021'!$A:$A,$A261,'[1]2021'!$C:$C)-SUMIF('[1]2021'!$E:$E,$A261,'[1]2021'!$G:$G))/12+G261</f>
        <v>0</v>
      </c>
      <c r="J261" s="53">
        <f>+(SUMIF('[1]2021'!$A:$A,$A261,'[1]2021'!$C:$C)-SUMIF('[1]2021'!$E:$E,$A261,'[1]2021'!$G:$G))/12+I261</f>
        <v>0</v>
      </c>
      <c r="K261" s="53">
        <f>+(SUMIF('[1]2021'!$A:$A,$A261,'[1]2021'!$C:$C)-SUMIF('[1]2021'!$E:$E,$A261,'[1]2021'!$G:$G))/12+J261</f>
        <v>0</v>
      </c>
      <c r="L261" s="53">
        <f>+(SUMIF('[1]2021'!$A:$A,$A261,'[1]2021'!$C:$C)-SUMIF('[1]2021'!$E:$E,$A261,'[1]2021'!$G:$G))/12+K261</f>
        <v>0</v>
      </c>
      <c r="M261" s="53">
        <f>+(SUMIF('[1]2021'!$A:$A,$A261,'[1]2021'!$C:$C)-SUMIF('[1]2021'!$E:$E,$A261,'[1]2021'!$G:$G))/12+L261</f>
        <v>0</v>
      </c>
      <c r="N261" s="53">
        <f>+(SUMIF('[1]2021'!$A:$A,$A261,'[1]2021'!$C:$C)-SUMIF('[1]2021'!$E:$E,$A261,'[1]2021'!$G:$G))/12+M261</f>
        <v>0</v>
      </c>
      <c r="O261" s="53">
        <f>+(SUMIF('[1]2021'!$A:$A,$A261,'[1]2021'!$C:$C)-SUMIF('[1]2021'!$E:$E,$A261,'[1]2021'!$G:$G))/12+N261</f>
        <v>0</v>
      </c>
      <c r="P261" s="53">
        <f>+(SUMIF('[1]2021'!$A:$A,$A261,'[1]2021'!$C:$C)-SUMIF('[1]2021'!$E:$E,$A261,'[1]2021'!$G:$G))/12+O261</f>
        <v>0</v>
      </c>
      <c r="Q261" s="53">
        <f>+(SUMIF('[1]2021'!$A:$A,$A261,'[1]2021'!$C:$C)-SUMIF('[1]2021'!$E:$E,$A261,'[1]2021'!$G:$G))/12+P261</f>
        <v>0</v>
      </c>
      <c r="R261" s="53">
        <f>+(SUMIF('[1]2021'!$A:$A,$A261,'[1]2021'!$C:$C)-SUMIF('[1]2021'!$E:$E,$A261,'[1]2021'!$G:$G))/12+Q261</f>
        <v>0</v>
      </c>
      <c r="S261" s="53">
        <f>+(SUMIF('[1]2021'!$A:$A,$A261,'[1]2021'!$C:$C)-SUMIF('[1]2021'!$E:$E,$A261,'[1]2021'!$G:$G))/12+R261</f>
        <v>0</v>
      </c>
      <c r="T261" s="53">
        <f>+(SUMIF('[1]2021'!$A:$A,$A261,'[1]2021'!$C:$C)-SUMIF('[1]2021'!$E:$E,$A261,'[1]2021'!$G:$G))/12+S261</f>
        <v>0</v>
      </c>
      <c r="U261" s="53" cm="1">
        <f t="array" ref="U261">+INDEX(I261:T261,1,Settings!$C$4)</f>
        <v>0</v>
      </c>
      <c r="V261" s="53" cm="1">
        <f t="array" ref="V261">+INDEX(I261:T261,1,Settings!$C$4)</f>
        <v>0</v>
      </c>
      <c r="W261" s="53"/>
      <c r="X261" s="53">
        <f>V261+SUMIFS(postings!$T:$T,postings!$C:$C,'b-data'!X$2,postings!$D:$D,'b-data'!X$3,postings!$I:$I,'b-data'!$A261)-SUMIFS(postings!$W:$W,postings!$C:$C,'b-data'!X$2,postings!$D:$D,'b-data'!X$3,postings!$M:$M,'b-data'!$A261)</f>
        <v>0</v>
      </c>
      <c r="Y261" s="53">
        <f>X261+SUMIFS(postings!$T:$T,postings!$C:$C,'b-data'!Y$2,postings!$D:$D,'b-data'!Y$3,postings!$I:$I,'b-data'!$A261)-SUMIFS(postings!$W:$W,postings!$C:$C,'b-data'!Y$2,postings!$D:$D,'b-data'!Y$3,postings!$M:$M,'b-data'!$A261)</f>
        <v>0</v>
      </c>
      <c r="Z261" s="53">
        <f>Y261+SUMIFS(postings!$T:$T,postings!$C:$C,'b-data'!Z$2,postings!$D:$D,'b-data'!Z$3,postings!$I:$I,'b-data'!$A261)-SUMIFS(postings!$W:$W,postings!$C:$C,'b-data'!Z$2,postings!$D:$D,'b-data'!Z$3,postings!$M:$M,'b-data'!$A261)</f>
        <v>0</v>
      </c>
      <c r="AA261" s="53">
        <f>Z261+SUMIFS(postings!$T:$T,postings!$C:$C,'b-data'!AA$2,postings!$D:$D,'b-data'!AA$3,postings!$I:$I,'b-data'!$A261)-SUMIFS(postings!$W:$W,postings!$C:$C,'b-data'!AA$2,postings!$D:$D,'b-data'!AA$3,postings!$M:$M,'b-data'!$A261)</f>
        <v>0</v>
      </c>
      <c r="AB261" s="53">
        <f>AA261+SUMIFS(postings!$T:$T,postings!$C:$C,'b-data'!AB$2,postings!$D:$D,'b-data'!AB$3,postings!$I:$I,'b-data'!$A261)-SUMIFS(postings!$W:$W,postings!$C:$C,'b-data'!AB$2,postings!$D:$D,'b-data'!AB$3,postings!$M:$M,'b-data'!$A261)</f>
        <v>0</v>
      </c>
      <c r="AC261" s="53">
        <f>AB261+SUMIFS(postings!$T:$T,postings!$C:$C,'b-data'!AC$2,postings!$D:$D,'b-data'!AC$3,postings!$I:$I,'b-data'!$A261)-SUMIFS(postings!$W:$W,postings!$C:$C,'b-data'!AC$2,postings!$D:$D,'b-data'!AC$3,postings!$M:$M,'b-data'!$A261)</f>
        <v>0</v>
      </c>
      <c r="AD261" s="53">
        <f>AC261+SUMIFS(postings!$T:$T,postings!$C:$C,'b-data'!AD$2,postings!$D:$D,'b-data'!AD$3,postings!$I:$I,'b-data'!$A261)-SUMIFS(postings!$W:$W,postings!$C:$C,'b-data'!AD$2,postings!$D:$D,'b-data'!AD$3,postings!$M:$M,'b-data'!$A261)</f>
        <v>0</v>
      </c>
      <c r="AE261" s="53">
        <f>AD261+SUMIFS(postings!$T:$T,postings!$C:$C,'b-data'!AE$2,postings!$D:$D,'b-data'!AE$3,postings!$I:$I,'b-data'!$A261)-SUMIFS(postings!$W:$W,postings!$C:$C,'b-data'!AE$2,postings!$D:$D,'b-data'!AE$3,postings!$M:$M,'b-data'!$A261)</f>
        <v>0</v>
      </c>
      <c r="AF261" s="53">
        <f>AE261+SUMIFS(postings!$T:$T,postings!$C:$C,'b-data'!AF$2,postings!$D:$D,'b-data'!AF$3,postings!$I:$I,'b-data'!$A261)-SUMIFS(postings!$W:$W,postings!$C:$C,'b-data'!AF$2,postings!$D:$D,'b-data'!AF$3,postings!$M:$M,'b-data'!$A261)</f>
        <v>0</v>
      </c>
      <c r="AG261" s="53">
        <f>AF261+SUMIFS(postings!$T:$T,postings!$C:$C,'b-data'!AG$2,postings!$D:$D,'b-data'!AG$3,postings!$I:$I,'b-data'!$A261)-SUMIFS(postings!$W:$W,postings!$C:$C,'b-data'!AG$2,postings!$D:$D,'b-data'!AG$3,postings!$M:$M,'b-data'!$A261)</f>
        <v>0</v>
      </c>
      <c r="AH261" s="53">
        <f>AG261+SUMIFS(postings!$T:$T,postings!$C:$C,'b-data'!AH$2,postings!$D:$D,'b-data'!AH$3,postings!$I:$I,'b-data'!$A261)-SUMIFS(postings!$W:$W,postings!$C:$C,'b-data'!AH$2,postings!$D:$D,'b-data'!AH$3,postings!$M:$M,'b-data'!$A261)</f>
        <v>0</v>
      </c>
      <c r="AI261" s="53">
        <f>AH261+SUMIFS(postings!$T:$T,postings!$C:$C,'b-data'!AI$2,postings!$D:$D,'b-data'!AI$3,postings!$I:$I,'b-data'!$A261)-SUMIFS(postings!$W:$W,postings!$C:$C,'b-data'!AI$2,postings!$D:$D,'b-data'!AI$3,postings!$M:$M,'b-data'!$A261)</f>
        <v>0</v>
      </c>
      <c r="AJ261" s="53" cm="1">
        <f t="array" ref="AJ261">+INDEX(X261:AI261,1,Settings!$C$4)</f>
        <v>0</v>
      </c>
      <c r="AK261" s="53" cm="1">
        <f t="array" ref="AK261">+INDEX(X261:AI261,1,Settings!$C$4)</f>
        <v>0</v>
      </c>
      <c r="AL261" s="53"/>
      <c r="AM261" s="53">
        <f t="shared" ref="AM261:AM324" si="538">+V261</f>
        <v>0</v>
      </c>
      <c r="AN261" s="53">
        <f t="shared" ref="AN261:AX261" si="539">+AM261</f>
        <v>0</v>
      </c>
      <c r="AO261" s="53">
        <f t="shared" si="539"/>
        <v>0</v>
      </c>
      <c r="AP261" s="53">
        <f t="shared" si="539"/>
        <v>0</v>
      </c>
      <c r="AQ261" s="53">
        <f t="shared" si="539"/>
        <v>0</v>
      </c>
      <c r="AR261" s="53">
        <f t="shared" si="539"/>
        <v>0</v>
      </c>
      <c r="AS261" s="53">
        <f t="shared" si="539"/>
        <v>0</v>
      </c>
      <c r="AT261" s="53">
        <f t="shared" si="539"/>
        <v>0</v>
      </c>
      <c r="AU261" s="53">
        <f t="shared" si="539"/>
        <v>0</v>
      </c>
      <c r="AV261" s="53">
        <f t="shared" si="539"/>
        <v>0</v>
      </c>
      <c r="AW261" s="53">
        <f t="shared" si="539"/>
        <v>0</v>
      </c>
      <c r="AX261" s="53">
        <f t="shared" si="539"/>
        <v>0</v>
      </c>
      <c r="AY261" s="53" cm="1">
        <f t="array" ref="AY261">+INDEX(AM261:AX261,1,Settings!$C$4)</f>
        <v>0</v>
      </c>
      <c r="AZ261" s="53">
        <f t="shared" ref="AZ261:AZ324" si="540">+AX261</f>
        <v>0</v>
      </c>
      <c r="BA261" s="53"/>
      <c r="BB261" s="53">
        <f t="shared" ref="BB261:BB324" si="541">+AZ261</f>
        <v>0</v>
      </c>
      <c r="BC261" s="53">
        <f t="shared" ref="BC261:BN261" si="542">+BB261</f>
        <v>0</v>
      </c>
      <c r="BD261" s="53">
        <f t="shared" si="542"/>
        <v>0</v>
      </c>
      <c r="BE261" s="53">
        <f t="shared" si="542"/>
        <v>0</v>
      </c>
      <c r="BF261" s="53">
        <f t="shared" si="542"/>
        <v>0</v>
      </c>
      <c r="BG261" s="53">
        <f t="shared" si="542"/>
        <v>0</v>
      </c>
      <c r="BH261" s="53">
        <f t="shared" si="542"/>
        <v>0</v>
      </c>
      <c r="BI261" s="53">
        <f t="shared" si="542"/>
        <v>0</v>
      </c>
      <c r="BJ261" s="53">
        <f t="shared" si="542"/>
        <v>0</v>
      </c>
      <c r="BK261" s="53">
        <f t="shared" si="542"/>
        <v>0</v>
      </c>
      <c r="BL261" s="53">
        <f t="shared" si="542"/>
        <v>0</v>
      </c>
      <c r="BM261" s="53">
        <f t="shared" si="542"/>
        <v>0</v>
      </c>
      <c r="BN261" s="53">
        <f t="shared" si="542"/>
        <v>0</v>
      </c>
      <c r="BO261" s="53"/>
      <c r="BP261" s="53">
        <f t="shared" ref="BP261:BP324" si="543">+BN261</f>
        <v>0</v>
      </c>
      <c r="BQ261" s="53"/>
      <c r="BR261" s="53">
        <f t="shared" ref="BR261:BR324" si="544">+BP261</f>
        <v>0</v>
      </c>
    </row>
    <row r="262" spans="1:70" x14ac:dyDescent="0.2">
      <c r="A262" s="6">
        <v>1592</v>
      </c>
      <c r="B262" s="6" t="str">
        <f>+VLOOKUP(A262,masterfile!B:C,2,FALSE)</f>
        <v>Fremdgeld</v>
      </c>
      <c r="D262" s="53">
        <f>+SUMIF('[1]2017'!$A:$A,$A262,'[1]2017'!$C:$C)-SUMIF('[1]2017'!$E:$E,$A262,'[1]2017'!$G:$G)</f>
        <v>0</v>
      </c>
      <c r="E262" s="53">
        <f>+SUMIF('[1]2018'!$A:$A,$A262,'[1]2018'!$C:$C)-SUMIF('[1]2018'!$E:$E,$A262,'[1]2018'!$G:$G)+D262</f>
        <v>0</v>
      </c>
      <c r="F262" s="53">
        <f>+SUMIF('[1]2019'!$A:$A,$A262,'[1]2019'!$C:$C)-SUMIF('[1]2019'!$E:$E,$A262,'[1]2019'!$G:$G)+E262</f>
        <v>0</v>
      </c>
      <c r="G262" s="53">
        <f>+SUMIF('[1]2020'!$A:$A,$A262,'[1]2020'!$C:$C)-SUMIF('[1]2020'!$E:$E,$A262,'[1]2020'!$G:$G)+F262</f>
        <v>0</v>
      </c>
      <c r="H262" s="53"/>
      <c r="I262" s="53">
        <f>+(SUMIF('[1]2021'!$A:$A,$A262,'[1]2021'!$C:$C)-SUMIF('[1]2021'!$E:$E,$A262,'[1]2021'!$G:$G))/12+G262</f>
        <v>0</v>
      </c>
      <c r="J262" s="53">
        <f>+(SUMIF('[1]2021'!$A:$A,$A262,'[1]2021'!$C:$C)-SUMIF('[1]2021'!$E:$E,$A262,'[1]2021'!$G:$G))/12+I262</f>
        <v>0</v>
      </c>
      <c r="K262" s="53">
        <f>+(SUMIF('[1]2021'!$A:$A,$A262,'[1]2021'!$C:$C)-SUMIF('[1]2021'!$E:$E,$A262,'[1]2021'!$G:$G))/12+J262</f>
        <v>0</v>
      </c>
      <c r="L262" s="53">
        <f>+(SUMIF('[1]2021'!$A:$A,$A262,'[1]2021'!$C:$C)-SUMIF('[1]2021'!$E:$E,$A262,'[1]2021'!$G:$G))/12+K262</f>
        <v>0</v>
      </c>
      <c r="M262" s="53">
        <f>+(SUMIF('[1]2021'!$A:$A,$A262,'[1]2021'!$C:$C)-SUMIF('[1]2021'!$E:$E,$A262,'[1]2021'!$G:$G))/12+L262</f>
        <v>0</v>
      </c>
      <c r="N262" s="53">
        <f>+(SUMIF('[1]2021'!$A:$A,$A262,'[1]2021'!$C:$C)-SUMIF('[1]2021'!$E:$E,$A262,'[1]2021'!$G:$G))/12+M262</f>
        <v>0</v>
      </c>
      <c r="O262" s="53">
        <f>+(SUMIF('[1]2021'!$A:$A,$A262,'[1]2021'!$C:$C)-SUMIF('[1]2021'!$E:$E,$A262,'[1]2021'!$G:$G))/12+N262</f>
        <v>0</v>
      </c>
      <c r="P262" s="53">
        <f>+(SUMIF('[1]2021'!$A:$A,$A262,'[1]2021'!$C:$C)-SUMIF('[1]2021'!$E:$E,$A262,'[1]2021'!$G:$G))/12+O262</f>
        <v>0</v>
      </c>
      <c r="Q262" s="53">
        <f>+(SUMIF('[1]2021'!$A:$A,$A262,'[1]2021'!$C:$C)-SUMIF('[1]2021'!$E:$E,$A262,'[1]2021'!$G:$G))/12+P262</f>
        <v>0</v>
      </c>
      <c r="R262" s="53">
        <f>+(SUMIF('[1]2021'!$A:$A,$A262,'[1]2021'!$C:$C)-SUMIF('[1]2021'!$E:$E,$A262,'[1]2021'!$G:$G))/12+Q262</f>
        <v>0</v>
      </c>
      <c r="S262" s="53">
        <f>+(SUMIF('[1]2021'!$A:$A,$A262,'[1]2021'!$C:$C)-SUMIF('[1]2021'!$E:$E,$A262,'[1]2021'!$G:$G))/12+R262</f>
        <v>0</v>
      </c>
      <c r="T262" s="53">
        <f>+(SUMIF('[1]2021'!$A:$A,$A262,'[1]2021'!$C:$C)-SUMIF('[1]2021'!$E:$E,$A262,'[1]2021'!$G:$G))/12+S262</f>
        <v>0</v>
      </c>
      <c r="U262" s="53" cm="1">
        <f t="array" ref="U262">+INDEX(I262:T262,1,Settings!$C$4)</f>
        <v>0</v>
      </c>
      <c r="V262" s="53" cm="1">
        <f t="array" ref="V262">+INDEX(I262:T262,1,Settings!$C$4)</f>
        <v>0</v>
      </c>
      <c r="W262" s="53"/>
      <c r="X262" s="53">
        <f>V262+SUMIFS(postings!$T:$T,postings!$C:$C,'b-data'!X$2,postings!$D:$D,'b-data'!X$3,postings!$I:$I,'b-data'!$A262)-SUMIFS(postings!$W:$W,postings!$C:$C,'b-data'!X$2,postings!$D:$D,'b-data'!X$3,postings!$M:$M,'b-data'!$A262)</f>
        <v>0</v>
      </c>
      <c r="Y262" s="53">
        <f>X262+SUMIFS(postings!$T:$T,postings!$C:$C,'b-data'!Y$2,postings!$D:$D,'b-data'!Y$3,postings!$I:$I,'b-data'!$A262)-SUMIFS(postings!$W:$W,postings!$C:$C,'b-data'!Y$2,postings!$D:$D,'b-data'!Y$3,postings!$M:$M,'b-data'!$A262)</f>
        <v>0</v>
      </c>
      <c r="Z262" s="53">
        <f>Y262+SUMIFS(postings!$T:$T,postings!$C:$C,'b-data'!Z$2,postings!$D:$D,'b-data'!Z$3,postings!$I:$I,'b-data'!$A262)-SUMIFS(postings!$W:$W,postings!$C:$C,'b-data'!Z$2,postings!$D:$D,'b-data'!Z$3,postings!$M:$M,'b-data'!$A262)</f>
        <v>0</v>
      </c>
      <c r="AA262" s="53">
        <f>Z262+SUMIFS(postings!$T:$T,postings!$C:$C,'b-data'!AA$2,postings!$D:$D,'b-data'!AA$3,postings!$I:$I,'b-data'!$A262)-SUMIFS(postings!$W:$W,postings!$C:$C,'b-data'!AA$2,postings!$D:$D,'b-data'!AA$3,postings!$M:$M,'b-data'!$A262)</f>
        <v>0</v>
      </c>
      <c r="AB262" s="53">
        <f>AA262+SUMIFS(postings!$T:$T,postings!$C:$C,'b-data'!AB$2,postings!$D:$D,'b-data'!AB$3,postings!$I:$I,'b-data'!$A262)-SUMIFS(postings!$W:$W,postings!$C:$C,'b-data'!AB$2,postings!$D:$D,'b-data'!AB$3,postings!$M:$M,'b-data'!$A262)</f>
        <v>0</v>
      </c>
      <c r="AC262" s="53">
        <f>AB262+SUMIFS(postings!$T:$T,postings!$C:$C,'b-data'!AC$2,postings!$D:$D,'b-data'!AC$3,postings!$I:$I,'b-data'!$A262)-SUMIFS(postings!$W:$W,postings!$C:$C,'b-data'!AC$2,postings!$D:$D,'b-data'!AC$3,postings!$M:$M,'b-data'!$A262)</f>
        <v>0</v>
      </c>
      <c r="AD262" s="53">
        <f>AC262+SUMIFS(postings!$T:$T,postings!$C:$C,'b-data'!AD$2,postings!$D:$D,'b-data'!AD$3,postings!$I:$I,'b-data'!$A262)-SUMIFS(postings!$W:$W,postings!$C:$C,'b-data'!AD$2,postings!$D:$D,'b-data'!AD$3,postings!$M:$M,'b-data'!$A262)</f>
        <v>0</v>
      </c>
      <c r="AE262" s="53">
        <f>AD262+SUMIFS(postings!$T:$T,postings!$C:$C,'b-data'!AE$2,postings!$D:$D,'b-data'!AE$3,postings!$I:$I,'b-data'!$A262)-SUMIFS(postings!$W:$W,postings!$C:$C,'b-data'!AE$2,postings!$D:$D,'b-data'!AE$3,postings!$M:$M,'b-data'!$A262)</f>
        <v>0</v>
      </c>
      <c r="AF262" s="53">
        <f>AE262+SUMIFS(postings!$T:$T,postings!$C:$C,'b-data'!AF$2,postings!$D:$D,'b-data'!AF$3,postings!$I:$I,'b-data'!$A262)-SUMIFS(postings!$W:$W,postings!$C:$C,'b-data'!AF$2,postings!$D:$D,'b-data'!AF$3,postings!$M:$M,'b-data'!$A262)</f>
        <v>0</v>
      </c>
      <c r="AG262" s="53">
        <f>AF262+SUMIFS(postings!$T:$T,postings!$C:$C,'b-data'!AG$2,postings!$D:$D,'b-data'!AG$3,postings!$I:$I,'b-data'!$A262)-SUMIFS(postings!$W:$W,postings!$C:$C,'b-data'!AG$2,postings!$D:$D,'b-data'!AG$3,postings!$M:$M,'b-data'!$A262)</f>
        <v>0</v>
      </c>
      <c r="AH262" s="53">
        <f>AG262+SUMIFS(postings!$T:$T,postings!$C:$C,'b-data'!AH$2,postings!$D:$D,'b-data'!AH$3,postings!$I:$I,'b-data'!$A262)-SUMIFS(postings!$W:$W,postings!$C:$C,'b-data'!AH$2,postings!$D:$D,'b-data'!AH$3,postings!$M:$M,'b-data'!$A262)</f>
        <v>0</v>
      </c>
      <c r="AI262" s="53">
        <f>AH262+SUMIFS(postings!$T:$T,postings!$C:$C,'b-data'!AI$2,postings!$D:$D,'b-data'!AI$3,postings!$I:$I,'b-data'!$A262)-SUMIFS(postings!$W:$W,postings!$C:$C,'b-data'!AI$2,postings!$D:$D,'b-data'!AI$3,postings!$M:$M,'b-data'!$A262)</f>
        <v>0</v>
      </c>
      <c r="AJ262" s="53" cm="1">
        <f t="array" ref="AJ262">+INDEX(X262:AI262,1,Settings!$C$4)</f>
        <v>0</v>
      </c>
      <c r="AK262" s="53" cm="1">
        <f t="array" ref="AK262">+INDEX(X262:AI262,1,Settings!$C$4)</f>
        <v>0</v>
      </c>
      <c r="AL262" s="53"/>
      <c r="AM262" s="53">
        <f t="shared" si="538"/>
        <v>0</v>
      </c>
      <c r="AN262" s="53">
        <f t="shared" ref="AN262:AX262" si="545">+AM262</f>
        <v>0</v>
      </c>
      <c r="AO262" s="53">
        <f t="shared" si="545"/>
        <v>0</v>
      </c>
      <c r="AP262" s="53">
        <f t="shared" si="545"/>
        <v>0</v>
      </c>
      <c r="AQ262" s="53">
        <f t="shared" si="545"/>
        <v>0</v>
      </c>
      <c r="AR262" s="53">
        <f t="shared" si="545"/>
        <v>0</v>
      </c>
      <c r="AS262" s="53">
        <f t="shared" si="545"/>
        <v>0</v>
      </c>
      <c r="AT262" s="53">
        <f t="shared" si="545"/>
        <v>0</v>
      </c>
      <c r="AU262" s="53">
        <f t="shared" si="545"/>
        <v>0</v>
      </c>
      <c r="AV262" s="53">
        <f t="shared" si="545"/>
        <v>0</v>
      </c>
      <c r="AW262" s="53">
        <f t="shared" si="545"/>
        <v>0</v>
      </c>
      <c r="AX262" s="53">
        <f t="shared" si="545"/>
        <v>0</v>
      </c>
      <c r="AY262" s="53" cm="1">
        <f t="array" ref="AY262">+INDEX(AM262:AX262,1,Settings!$C$4)</f>
        <v>0</v>
      </c>
      <c r="AZ262" s="53">
        <f t="shared" si="540"/>
        <v>0</v>
      </c>
      <c r="BA262" s="53"/>
      <c r="BB262" s="53">
        <f t="shared" si="541"/>
        <v>0</v>
      </c>
      <c r="BC262" s="53">
        <f t="shared" ref="BC262:BN262" si="546">+BB262</f>
        <v>0</v>
      </c>
      <c r="BD262" s="53">
        <f t="shared" si="546"/>
        <v>0</v>
      </c>
      <c r="BE262" s="53">
        <f t="shared" si="546"/>
        <v>0</v>
      </c>
      <c r="BF262" s="53">
        <f t="shared" si="546"/>
        <v>0</v>
      </c>
      <c r="BG262" s="53">
        <f t="shared" si="546"/>
        <v>0</v>
      </c>
      <c r="BH262" s="53">
        <f t="shared" si="546"/>
        <v>0</v>
      </c>
      <c r="BI262" s="53">
        <f t="shared" si="546"/>
        <v>0</v>
      </c>
      <c r="BJ262" s="53">
        <f t="shared" si="546"/>
        <v>0</v>
      </c>
      <c r="BK262" s="53">
        <f t="shared" si="546"/>
        <v>0</v>
      </c>
      <c r="BL262" s="53">
        <f t="shared" si="546"/>
        <v>0</v>
      </c>
      <c r="BM262" s="53">
        <f t="shared" si="546"/>
        <v>0</v>
      </c>
      <c r="BN262" s="53">
        <f t="shared" si="546"/>
        <v>0</v>
      </c>
      <c r="BO262" s="53"/>
      <c r="BP262" s="53">
        <f t="shared" si="543"/>
        <v>0</v>
      </c>
      <c r="BQ262" s="53"/>
      <c r="BR262" s="53">
        <f t="shared" si="544"/>
        <v>0</v>
      </c>
    </row>
    <row r="263" spans="1:70" x14ac:dyDescent="0.2">
      <c r="A263" s="6">
        <v>1593</v>
      </c>
      <c r="B263" s="6" t="str">
        <f>+VLOOKUP(A263,masterfile!B:C,2,FALSE)</f>
        <v>Verrechnung erhaltene Anzahlungen</v>
      </c>
      <c r="D263" s="53">
        <f>+SUMIF('[1]2017'!$A:$A,$A263,'[1]2017'!$C:$C)-SUMIF('[1]2017'!$E:$E,$A263,'[1]2017'!$G:$G)</f>
        <v>0</v>
      </c>
      <c r="E263" s="53">
        <f>+SUMIF('[1]2018'!$A:$A,$A263,'[1]2018'!$C:$C)-SUMIF('[1]2018'!$E:$E,$A263,'[1]2018'!$G:$G)+D263</f>
        <v>0</v>
      </c>
      <c r="F263" s="53">
        <f>+SUMIF('[1]2019'!$A:$A,$A263,'[1]2019'!$C:$C)-SUMIF('[1]2019'!$E:$E,$A263,'[1]2019'!$G:$G)+E263</f>
        <v>0</v>
      </c>
      <c r="G263" s="53">
        <f>+SUMIF('[1]2020'!$A:$A,$A263,'[1]2020'!$C:$C)-SUMIF('[1]2020'!$E:$E,$A263,'[1]2020'!$G:$G)+F263</f>
        <v>0</v>
      </c>
      <c r="H263" s="53"/>
      <c r="I263" s="53">
        <f>+(SUMIF('[1]2021'!$A:$A,$A263,'[1]2021'!$C:$C)-SUMIF('[1]2021'!$E:$E,$A263,'[1]2021'!$G:$G))/12+G263</f>
        <v>0</v>
      </c>
      <c r="J263" s="53">
        <f>+(SUMIF('[1]2021'!$A:$A,$A263,'[1]2021'!$C:$C)-SUMIF('[1]2021'!$E:$E,$A263,'[1]2021'!$G:$G))/12+I263</f>
        <v>0</v>
      </c>
      <c r="K263" s="53">
        <f>+(SUMIF('[1]2021'!$A:$A,$A263,'[1]2021'!$C:$C)-SUMIF('[1]2021'!$E:$E,$A263,'[1]2021'!$G:$G))/12+J263</f>
        <v>0</v>
      </c>
      <c r="L263" s="53">
        <f>+(SUMIF('[1]2021'!$A:$A,$A263,'[1]2021'!$C:$C)-SUMIF('[1]2021'!$E:$E,$A263,'[1]2021'!$G:$G))/12+K263</f>
        <v>0</v>
      </c>
      <c r="M263" s="53">
        <f>+(SUMIF('[1]2021'!$A:$A,$A263,'[1]2021'!$C:$C)-SUMIF('[1]2021'!$E:$E,$A263,'[1]2021'!$G:$G))/12+L263</f>
        <v>0</v>
      </c>
      <c r="N263" s="53">
        <f>+(SUMIF('[1]2021'!$A:$A,$A263,'[1]2021'!$C:$C)-SUMIF('[1]2021'!$E:$E,$A263,'[1]2021'!$G:$G))/12+M263</f>
        <v>0</v>
      </c>
      <c r="O263" s="53">
        <f>+(SUMIF('[1]2021'!$A:$A,$A263,'[1]2021'!$C:$C)-SUMIF('[1]2021'!$E:$E,$A263,'[1]2021'!$G:$G))/12+N263</f>
        <v>0</v>
      </c>
      <c r="P263" s="53">
        <f>+(SUMIF('[1]2021'!$A:$A,$A263,'[1]2021'!$C:$C)-SUMIF('[1]2021'!$E:$E,$A263,'[1]2021'!$G:$G))/12+O263</f>
        <v>0</v>
      </c>
      <c r="Q263" s="53">
        <f>+(SUMIF('[1]2021'!$A:$A,$A263,'[1]2021'!$C:$C)-SUMIF('[1]2021'!$E:$E,$A263,'[1]2021'!$G:$G))/12+P263</f>
        <v>0</v>
      </c>
      <c r="R263" s="53">
        <f>+(SUMIF('[1]2021'!$A:$A,$A263,'[1]2021'!$C:$C)-SUMIF('[1]2021'!$E:$E,$A263,'[1]2021'!$G:$G))/12+Q263</f>
        <v>0</v>
      </c>
      <c r="S263" s="53">
        <f>+(SUMIF('[1]2021'!$A:$A,$A263,'[1]2021'!$C:$C)-SUMIF('[1]2021'!$E:$E,$A263,'[1]2021'!$G:$G))/12+R263</f>
        <v>0</v>
      </c>
      <c r="T263" s="53">
        <f>+(SUMIF('[1]2021'!$A:$A,$A263,'[1]2021'!$C:$C)-SUMIF('[1]2021'!$E:$E,$A263,'[1]2021'!$G:$G))/12+S263</f>
        <v>0</v>
      </c>
      <c r="U263" s="53" cm="1">
        <f t="array" ref="U263">+INDEX(I263:T263,1,Settings!$C$4)</f>
        <v>0</v>
      </c>
      <c r="V263" s="53" cm="1">
        <f t="array" ref="V263">+INDEX(I263:T263,1,Settings!$C$4)</f>
        <v>0</v>
      </c>
      <c r="W263" s="53"/>
      <c r="X263" s="53">
        <f>V263+SUMIFS(postings!$T:$T,postings!$C:$C,'b-data'!X$2,postings!$D:$D,'b-data'!X$3,postings!$I:$I,'b-data'!$A263)-SUMIFS(postings!$W:$W,postings!$C:$C,'b-data'!X$2,postings!$D:$D,'b-data'!X$3,postings!$M:$M,'b-data'!$A263)</f>
        <v>0</v>
      </c>
      <c r="Y263" s="53">
        <f>X263+SUMIFS(postings!$T:$T,postings!$C:$C,'b-data'!Y$2,postings!$D:$D,'b-data'!Y$3,postings!$I:$I,'b-data'!$A263)-SUMIFS(postings!$W:$W,postings!$C:$C,'b-data'!Y$2,postings!$D:$D,'b-data'!Y$3,postings!$M:$M,'b-data'!$A263)</f>
        <v>0</v>
      </c>
      <c r="Z263" s="53">
        <f>Y263+SUMIFS(postings!$T:$T,postings!$C:$C,'b-data'!Z$2,postings!$D:$D,'b-data'!Z$3,postings!$I:$I,'b-data'!$A263)-SUMIFS(postings!$W:$W,postings!$C:$C,'b-data'!Z$2,postings!$D:$D,'b-data'!Z$3,postings!$M:$M,'b-data'!$A263)</f>
        <v>0</v>
      </c>
      <c r="AA263" s="53">
        <f>Z263+SUMIFS(postings!$T:$T,postings!$C:$C,'b-data'!AA$2,postings!$D:$D,'b-data'!AA$3,postings!$I:$I,'b-data'!$A263)-SUMIFS(postings!$W:$W,postings!$C:$C,'b-data'!AA$2,postings!$D:$D,'b-data'!AA$3,postings!$M:$M,'b-data'!$A263)</f>
        <v>0</v>
      </c>
      <c r="AB263" s="53">
        <f>AA263+SUMIFS(postings!$T:$T,postings!$C:$C,'b-data'!AB$2,postings!$D:$D,'b-data'!AB$3,postings!$I:$I,'b-data'!$A263)-SUMIFS(postings!$W:$W,postings!$C:$C,'b-data'!AB$2,postings!$D:$D,'b-data'!AB$3,postings!$M:$M,'b-data'!$A263)</f>
        <v>0</v>
      </c>
      <c r="AC263" s="53">
        <f>AB263+SUMIFS(postings!$T:$T,postings!$C:$C,'b-data'!AC$2,postings!$D:$D,'b-data'!AC$3,postings!$I:$I,'b-data'!$A263)-SUMIFS(postings!$W:$W,postings!$C:$C,'b-data'!AC$2,postings!$D:$D,'b-data'!AC$3,postings!$M:$M,'b-data'!$A263)</f>
        <v>0</v>
      </c>
      <c r="AD263" s="53">
        <f>AC263+SUMIFS(postings!$T:$T,postings!$C:$C,'b-data'!AD$2,postings!$D:$D,'b-data'!AD$3,postings!$I:$I,'b-data'!$A263)-SUMIFS(postings!$W:$W,postings!$C:$C,'b-data'!AD$2,postings!$D:$D,'b-data'!AD$3,postings!$M:$M,'b-data'!$A263)</f>
        <v>0</v>
      </c>
      <c r="AE263" s="53">
        <f>AD263+SUMIFS(postings!$T:$T,postings!$C:$C,'b-data'!AE$2,postings!$D:$D,'b-data'!AE$3,postings!$I:$I,'b-data'!$A263)-SUMIFS(postings!$W:$W,postings!$C:$C,'b-data'!AE$2,postings!$D:$D,'b-data'!AE$3,postings!$M:$M,'b-data'!$A263)</f>
        <v>0</v>
      </c>
      <c r="AF263" s="53">
        <f>AE263+SUMIFS(postings!$T:$T,postings!$C:$C,'b-data'!AF$2,postings!$D:$D,'b-data'!AF$3,postings!$I:$I,'b-data'!$A263)-SUMIFS(postings!$W:$W,postings!$C:$C,'b-data'!AF$2,postings!$D:$D,'b-data'!AF$3,postings!$M:$M,'b-data'!$A263)</f>
        <v>0</v>
      </c>
      <c r="AG263" s="53">
        <f>AF263+SUMIFS(postings!$T:$T,postings!$C:$C,'b-data'!AG$2,postings!$D:$D,'b-data'!AG$3,postings!$I:$I,'b-data'!$A263)-SUMIFS(postings!$W:$W,postings!$C:$C,'b-data'!AG$2,postings!$D:$D,'b-data'!AG$3,postings!$M:$M,'b-data'!$A263)</f>
        <v>0</v>
      </c>
      <c r="AH263" s="53">
        <f>AG263+SUMIFS(postings!$T:$T,postings!$C:$C,'b-data'!AH$2,postings!$D:$D,'b-data'!AH$3,postings!$I:$I,'b-data'!$A263)-SUMIFS(postings!$W:$W,postings!$C:$C,'b-data'!AH$2,postings!$D:$D,'b-data'!AH$3,postings!$M:$M,'b-data'!$A263)</f>
        <v>0</v>
      </c>
      <c r="AI263" s="53">
        <f>AH263+SUMIFS(postings!$T:$T,postings!$C:$C,'b-data'!AI$2,postings!$D:$D,'b-data'!AI$3,postings!$I:$I,'b-data'!$A263)-SUMIFS(postings!$W:$W,postings!$C:$C,'b-data'!AI$2,postings!$D:$D,'b-data'!AI$3,postings!$M:$M,'b-data'!$A263)</f>
        <v>0</v>
      </c>
      <c r="AJ263" s="53" cm="1">
        <f t="array" ref="AJ263">+INDEX(X263:AI263,1,Settings!$C$4)</f>
        <v>0</v>
      </c>
      <c r="AK263" s="53" cm="1">
        <f t="array" ref="AK263">+INDEX(X263:AI263,1,Settings!$C$4)</f>
        <v>0</v>
      </c>
      <c r="AL263" s="53"/>
      <c r="AM263" s="53">
        <f t="shared" si="538"/>
        <v>0</v>
      </c>
      <c r="AN263" s="53">
        <f t="shared" ref="AN263:AX263" si="547">+AM263</f>
        <v>0</v>
      </c>
      <c r="AO263" s="53">
        <f t="shared" si="547"/>
        <v>0</v>
      </c>
      <c r="AP263" s="53">
        <f t="shared" si="547"/>
        <v>0</v>
      </c>
      <c r="AQ263" s="53">
        <f t="shared" si="547"/>
        <v>0</v>
      </c>
      <c r="AR263" s="53">
        <f t="shared" si="547"/>
        <v>0</v>
      </c>
      <c r="AS263" s="53">
        <f t="shared" si="547"/>
        <v>0</v>
      </c>
      <c r="AT263" s="53">
        <f t="shared" si="547"/>
        <v>0</v>
      </c>
      <c r="AU263" s="53">
        <f t="shared" si="547"/>
        <v>0</v>
      </c>
      <c r="AV263" s="53">
        <f t="shared" si="547"/>
        <v>0</v>
      </c>
      <c r="AW263" s="53">
        <f t="shared" si="547"/>
        <v>0</v>
      </c>
      <c r="AX263" s="53">
        <f t="shared" si="547"/>
        <v>0</v>
      </c>
      <c r="AY263" s="53" cm="1">
        <f t="array" ref="AY263">+INDEX(AM263:AX263,1,Settings!$C$4)</f>
        <v>0</v>
      </c>
      <c r="AZ263" s="53">
        <f t="shared" si="540"/>
        <v>0</v>
      </c>
      <c r="BA263" s="53"/>
      <c r="BB263" s="53">
        <f t="shared" si="541"/>
        <v>0</v>
      </c>
      <c r="BC263" s="53">
        <f t="shared" ref="BC263:BN263" si="548">+BB263</f>
        <v>0</v>
      </c>
      <c r="BD263" s="53">
        <f t="shared" si="548"/>
        <v>0</v>
      </c>
      <c r="BE263" s="53">
        <f t="shared" si="548"/>
        <v>0</v>
      </c>
      <c r="BF263" s="53">
        <f t="shared" si="548"/>
        <v>0</v>
      </c>
      <c r="BG263" s="53">
        <f t="shared" si="548"/>
        <v>0</v>
      </c>
      <c r="BH263" s="53">
        <f t="shared" si="548"/>
        <v>0</v>
      </c>
      <c r="BI263" s="53">
        <f t="shared" si="548"/>
        <v>0</v>
      </c>
      <c r="BJ263" s="53">
        <f t="shared" si="548"/>
        <v>0</v>
      </c>
      <c r="BK263" s="53">
        <f t="shared" si="548"/>
        <v>0</v>
      </c>
      <c r="BL263" s="53">
        <f t="shared" si="548"/>
        <v>0</v>
      </c>
      <c r="BM263" s="53">
        <f t="shared" si="548"/>
        <v>0</v>
      </c>
      <c r="BN263" s="53">
        <f t="shared" si="548"/>
        <v>0</v>
      </c>
      <c r="BO263" s="53"/>
      <c r="BP263" s="53">
        <f t="shared" si="543"/>
        <v>0</v>
      </c>
      <c r="BQ263" s="53"/>
      <c r="BR263" s="53">
        <f t="shared" si="544"/>
        <v>0</v>
      </c>
    </row>
    <row r="264" spans="1:70" x14ac:dyDescent="0.2">
      <c r="A264" s="6">
        <v>1600</v>
      </c>
      <c r="B264" s="6" t="str">
        <f>+VLOOKUP(A264,masterfile!B:C,2,FALSE)</f>
        <v>Verbindlichkeiten aus Lieferungen+Leist.</v>
      </c>
      <c r="D264" s="53">
        <f>+SUMIF('[1]2017'!$A:$A,$A264,'[1]2017'!$C:$C)-SUMIF('[1]2017'!$E:$E,$A264,'[1]2017'!$G:$G)</f>
        <v>-128.21719439114622</v>
      </c>
      <c r="E264" s="53">
        <f>+SUMIF('[1]2018'!$A:$A,$A264,'[1]2018'!$C:$C)-SUMIF('[1]2018'!$E:$E,$A264,'[1]2018'!$G:$G)+D264</f>
        <v>-348.75853244315681</v>
      </c>
      <c r="F264" s="53">
        <f>+SUMIF('[1]2019'!$A:$A,$A264,'[1]2019'!$C:$C)-SUMIF('[1]2019'!$E:$E,$A264,'[1]2019'!$G:$G)+E264</f>
        <v>-569.96670542616494</v>
      </c>
      <c r="G264" s="53">
        <f>+SUMIF('[1]2020'!$A:$A,$A264,'[1]2020'!$C:$C)-SUMIF('[1]2020'!$E:$E,$A264,'[1]2020'!$G:$G)+F264</f>
        <v>-791.97057919058625</v>
      </c>
      <c r="H264" s="53"/>
      <c r="I264" s="53">
        <f>+(SUMIF('[1]2021'!$A:$A,$A264,'[1]2021'!$C:$C)-SUMIF('[1]2021'!$E:$E,$A264,'[1]2021'!$G:$G))/12+G264</f>
        <v>-810.55453123168581</v>
      </c>
      <c r="J264" s="53">
        <f>+(SUMIF('[1]2021'!$A:$A,$A264,'[1]2021'!$C:$C)-SUMIF('[1]2021'!$E:$E,$A264,'[1]2021'!$G:$G))/12+I264</f>
        <v>-829.13848327278538</v>
      </c>
      <c r="K264" s="53">
        <f>+(SUMIF('[1]2021'!$A:$A,$A264,'[1]2021'!$C:$C)-SUMIF('[1]2021'!$E:$E,$A264,'[1]2021'!$G:$G))/12+J264</f>
        <v>-847.72243531388494</v>
      </c>
      <c r="L264" s="53">
        <f>+(SUMIF('[1]2021'!$A:$A,$A264,'[1]2021'!$C:$C)-SUMIF('[1]2021'!$E:$E,$A264,'[1]2021'!$G:$G))/12+K264</f>
        <v>-866.30638735498451</v>
      </c>
      <c r="M264" s="53">
        <f>+(SUMIF('[1]2021'!$A:$A,$A264,'[1]2021'!$C:$C)-SUMIF('[1]2021'!$E:$E,$A264,'[1]2021'!$G:$G))/12+L264</f>
        <v>-884.89033939608407</v>
      </c>
      <c r="N264" s="53">
        <f>+(SUMIF('[1]2021'!$A:$A,$A264,'[1]2021'!$C:$C)-SUMIF('[1]2021'!$E:$E,$A264,'[1]2021'!$G:$G))/12+M264</f>
        <v>-903.47429143718364</v>
      </c>
      <c r="O264" s="53">
        <f>+(SUMIF('[1]2021'!$A:$A,$A264,'[1]2021'!$C:$C)-SUMIF('[1]2021'!$E:$E,$A264,'[1]2021'!$G:$G))/12+N264</f>
        <v>-922.0582434782832</v>
      </c>
      <c r="P264" s="53">
        <f>+(SUMIF('[1]2021'!$A:$A,$A264,'[1]2021'!$C:$C)-SUMIF('[1]2021'!$E:$E,$A264,'[1]2021'!$G:$G))/12+O264</f>
        <v>-940.64219551938277</v>
      </c>
      <c r="Q264" s="53">
        <f>+(SUMIF('[1]2021'!$A:$A,$A264,'[1]2021'!$C:$C)-SUMIF('[1]2021'!$E:$E,$A264,'[1]2021'!$G:$G))/12+P264</f>
        <v>-959.22614756048233</v>
      </c>
      <c r="R264" s="53">
        <f>+(SUMIF('[1]2021'!$A:$A,$A264,'[1]2021'!$C:$C)-SUMIF('[1]2021'!$E:$E,$A264,'[1]2021'!$G:$G))/12+Q264</f>
        <v>-977.8100996015819</v>
      </c>
      <c r="S264" s="53">
        <f>+(SUMIF('[1]2021'!$A:$A,$A264,'[1]2021'!$C:$C)-SUMIF('[1]2021'!$E:$E,$A264,'[1]2021'!$G:$G))/12+R264</f>
        <v>-996.39405164268146</v>
      </c>
      <c r="T264" s="53">
        <f>+(SUMIF('[1]2021'!$A:$A,$A264,'[1]2021'!$C:$C)-SUMIF('[1]2021'!$E:$E,$A264,'[1]2021'!$G:$G))/12+S264</f>
        <v>-1014.978003683781</v>
      </c>
      <c r="U264" s="53" cm="1">
        <f t="array" ref="U264">+INDEX(I264:T264,1,Settings!$C$4)</f>
        <v>-1014.978003683781</v>
      </c>
      <c r="V264" s="53" cm="1">
        <f t="array" ref="V264">+INDEX(I264:T264,1,Settings!$C$4)</f>
        <v>-1014.978003683781</v>
      </c>
      <c r="W264" s="53"/>
      <c r="X264" s="53">
        <f>V264+SUMIFS(postings!$T:$T,postings!$C:$C,'b-data'!X$2,postings!$D:$D,'b-data'!X$3,postings!$I:$I,'b-data'!$A264)-SUMIFS(postings!$W:$W,postings!$C:$C,'b-data'!X$2,postings!$D:$D,'b-data'!X$3,postings!$M:$M,'b-data'!$A264)</f>
        <v>-1014.978003683781</v>
      </c>
      <c r="Y264" s="53">
        <f>X264+SUMIFS(postings!$T:$T,postings!$C:$C,'b-data'!Y$2,postings!$D:$D,'b-data'!Y$3,postings!$I:$I,'b-data'!$A264)-SUMIFS(postings!$W:$W,postings!$C:$C,'b-data'!Y$2,postings!$D:$D,'b-data'!Y$3,postings!$M:$M,'b-data'!$A264)</f>
        <v>-1014.978003683781</v>
      </c>
      <c r="Z264" s="53">
        <f>Y264+SUMIFS(postings!$T:$T,postings!$C:$C,'b-data'!Z$2,postings!$D:$D,'b-data'!Z$3,postings!$I:$I,'b-data'!$A264)-SUMIFS(postings!$W:$W,postings!$C:$C,'b-data'!Z$2,postings!$D:$D,'b-data'!Z$3,postings!$M:$M,'b-data'!$A264)</f>
        <v>-1014.978003683781</v>
      </c>
      <c r="AA264" s="53">
        <f>Z264+SUMIFS(postings!$T:$T,postings!$C:$C,'b-data'!AA$2,postings!$D:$D,'b-data'!AA$3,postings!$I:$I,'b-data'!$A264)-SUMIFS(postings!$W:$W,postings!$C:$C,'b-data'!AA$2,postings!$D:$D,'b-data'!AA$3,postings!$M:$M,'b-data'!$A264)</f>
        <v>-1014.978003683781</v>
      </c>
      <c r="AB264" s="53">
        <f>AA264+SUMIFS(postings!$T:$T,postings!$C:$C,'b-data'!AB$2,postings!$D:$D,'b-data'!AB$3,postings!$I:$I,'b-data'!$A264)-SUMIFS(postings!$W:$W,postings!$C:$C,'b-data'!AB$2,postings!$D:$D,'b-data'!AB$3,postings!$M:$M,'b-data'!$A264)</f>
        <v>-1014.978003683781</v>
      </c>
      <c r="AC264" s="53">
        <f>AB264+SUMIFS(postings!$T:$T,postings!$C:$C,'b-data'!AC$2,postings!$D:$D,'b-data'!AC$3,postings!$I:$I,'b-data'!$A264)-SUMIFS(postings!$W:$W,postings!$C:$C,'b-data'!AC$2,postings!$D:$D,'b-data'!AC$3,postings!$M:$M,'b-data'!$A264)</f>
        <v>-1014.978003683781</v>
      </c>
      <c r="AD264" s="53">
        <f>AC264+SUMIFS(postings!$T:$T,postings!$C:$C,'b-data'!AD$2,postings!$D:$D,'b-data'!AD$3,postings!$I:$I,'b-data'!$A264)-SUMIFS(postings!$W:$W,postings!$C:$C,'b-data'!AD$2,postings!$D:$D,'b-data'!AD$3,postings!$M:$M,'b-data'!$A264)</f>
        <v>-1014.978003683781</v>
      </c>
      <c r="AE264" s="53">
        <f>AD264+SUMIFS(postings!$T:$T,postings!$C:$C,'b-data'!AE$2,postings!$D:$D,'b-data'!AE$3,postings!$I:$I,'b-data'!$A264)-SUMIFS(postings!$W:$W,postings!$C:$C,'b-data'!AE$2,postings!$D:$D,'b-data'!AE$3,postings!$M:$M,'b-data'!$A264)</f>
        <v>-1014.978003683781</v>
      </c>
      <c r="AF264" s="53">
        <f>AE264+SUMIFS(postings!$T:$T,postings!$C:$C,'b-data'!AF$2,postings!$D:$D,'b-data'!AF$3,postings!$I:$I,'b-data'!$A264)-SUMIFS(postings!$W:$W,postings!$C:$C,'b-data'!AF$2,postings!$D:$D,'b-data'!AF$3,postings!$M:$M,'b-data'!$A264)</f>
        <v>-1014.978003683781</v>
      </c>
      <c r="AG264" s="53">
        <f>AF264+SUMIFS(postings!$T:$T,postings!$C:$C,'b-data'!AG$2,postings!$D:$D,'b-data'!AG$3,postings!$I:$I,'b-data'!$A264)-SUMIFS(postings!$W:$W,postings!$C:$C,'b-data'!AG$2,postings!$D:$D,'b-data'!AG$3,postings!$M:$M,'b-data'!$A264)</f>
        <v>-1014.978003683781</v>
      </c>
      <c r="AH264" s="53">
        <f>AG264+SUMIFS(postings!$T:$T,postings!$C:$C,'b-data'!AH$2,postings!$D:$D,'b-data'!AH$3,postings!$I:$I,'b-data'!$A264)-SUMIFS(postings!$W:$W,postings!$C:$C,'b-data'!AH$2,postings!$D:$D,'b-data'!AH$3,postings!$M:$M,'b-data'!$A264)</f>
        <v>-1014.978003683781</v>
      </c>
      <c r="AI264" s="53">
        <f>AH264+SUMIFS(postings!$T:$T,postings!$C:$C,'b-data'!AI$2,postings!$D:$D,'b-data'!AI$3,postings!$I:$I,'b-data'!$A264)-SUMIFS(postings!$W:$W,postings!$C:$C,'b-data'!AI$2,postings!$D:$D,'b-data'!AI$3,postings!$M:$M,'b-data'!$A264)</f>
        <v>-1014.978003683781</v>
      </c>
      <c r="AJ264" s="53" cm="1">
        <f t="array" ref="AJ264">+INDEX(X264:AI264,1,Settings!$C$4)</f>
        <v>-1014.978003683781</v>
      </c>
      <c r="AK264" s="53" cm="1">
        <f t="array" ref="AK264">+INDEX(X264:AI264,1,Settings!$C$4)</f>
        <v>-1014.978003683781</v>
      </c>
      <c r="AL264" s="53"/>
      <c r="AM264" s="53">
        <f t="shared" si="538"/>
        <v>-1014.978003683781</v>
      </c>
      <c r="AN264" s="53">
        <f t="shared" ref="AN264:AX264" si="549">+AM264</f>
        <v>-1014.978003683781</v>
      </c>
      <c r="AO264" s="53">
        <f t="shared" si="549"/>
        <v>-1014.978003683781</v>
      </c>
      <c r="AP264" s="53">
        <f t="shared" si="549"/>
        <v>-1014.978003683781</v>
      </c>
      <c r="AQ264" s="53">
        <f t="shared" si="549"/>
        <v>-1014.978003683781</v>
      </c>
      <c r="AR264" s="53">
        <f t="shared" si="549"/>
        <v>-1014.978003683781</v>
      </c>
      <c r="AS264" s="53">
        <f t="shared" si="549"/>
        <v>-1014.978003683781</v>
      </c>
      <c r="AT264" s="53">
        <f t="shared" si="549"/>
        <v>-1014.978003683781</v>
      </c>
      <c r="AU264" s="53">
        <f t="shared" si="549"/>
        <v>-1014.978003683781</v>
      </c>
      <c r="AV264" s="53">
        <f t="shared" si="549"/>
        <v>-1014.978003683781</v>
      </c>
      <c r="AW264" s="53">
        <f t="shared" si="549"/>
        <v>-1014.978003683781</v>
      </c>
      <c r="AX264" s="53">
        <f t="shared" si="549"/>
        <v>-1014.978003683781</v>
      </c>
      <c r="AY264" s="53" cm="1">
        <f t="array" ref="AY264">+INDEX(AM264:AX264,1,Settings!$C$4)</f>
        <v>-1014.978003683781</v>
      </c>
      <c r="AZ264" s="53">
        <f t="shared" si="540"/>
        <v>-1014.978003683781</v>
      </c>
      <c r="BA264" s="53"/>
      <c r="BB264" s="53">
        <f t="shared" si="541"/>
        <v>-1014.978003683781</v>
      </c>
      <c r="BC264" s="53">
        <f t="shared" ref="BC264:BN264" si="550">+BB264</f>
        <v>-1014.978003683781</v>
      </c>
      <c r="BD264" s="53">
        <f t="shared" si="550"/>
        <v>-1014.978003683781</v>
      </c>
      <c r="BE264" s="53">
        <f t="shared" si="550"/>
        <v>-1014.978003683781</v>
      </c>
      <c r="BF264" s="53">
        <f t="shared" si="550"/>
        <v>-1014.978003683781</v>
      </c>
      <c r="BG264" s="53">
        <f t="shared" si="550"/>
        <v>-1014.978003683781</v>
      </c>
      <c r="BH264" s="53">
        <f t="shared" si="550"/>
        <v>-1014.978003683781</v>
      </c>
      <c r="BI264" s="53">
        <f t="shared" si="550"/>
        <v>-1014.978003683781</v>
      </c>
      <c r="BJ264" s="53">
        <f t="shared" si="550"/>
        <v>-1014.978003683781</v>
      </c>
      <c r="BK264" s="53">
        <f t="shared" si="550"/>
        <v>-1014.978003683781</v>
      </c>
      <c r="BL264" s="53">
        <f t="shared" si="550"/>
        <v>-1014.978003683781</v>
      </c>
      <c r="BM264" s="53">
        <f t="shared" si="550"/>
        <v>-1014.978003683781</v>
      </c>
      <c r="BN264" s="53">
        <f t="shared" si="550"/>
        <v>-1014.978003683781</v>
      </c>
      <c r="BO264" s="53"/>
      <c r="BP264" s="53">
        <f t="shared" si="543"/>
        <v>-1014.978003683781</v>
      </c>
      <c r="BQ264" s="53"/>
      <c r="BR264" s="53">
        <f t="shared" si="544"/>
        <v>-1014.978003683781</v>
      </c>
    </row>
    <row r="265" spans="1:70" x14ac:dyDescent="0.2">
      <c r="A265" s="6">
        <v>1601</v>
      </c>
      <c r="B265" s="6" t="str">
        <f>+VLOOKUP(A265,masterfile!B:C,2,FALSE)</f>
        <v>Verbindlichkeiten aus L+L</v>
      </c>
      <c r="D265" s="53">
        <f>+SUMIF('[1]2017'!$A:$A,$A265,'[1]2017'!$C:$C)-SUMIF('[1]2017'!$E:$E,$A265,'[1]2017'!$G:$G)</f>
        <v>0</v>
      </c>
      <c r="E265" s="53">
        <f>+SUMIF('[1]2018'!$A:$A,$A265,'[1]2018'!$C:$C)-SUMIF('[1]2018'!$E:$E,$A265,'[1]2018'!$G:$G)+D265</f>
        <v>0</v>
      </c>
      <c r="F265" s="53">
        <f>+SUMIF('[1]2019'!$A:$A,$A265,'[1]2019'!$C:$C)-SUMIF('[1]2019'!$E:$E,$A265,'[1]2019'!$G:$G)+E265</f>
        <v>0</v>
      </c>
      <c r="G265" s="53">
        <f>+SUMIF('[1]2020'!$A:$A,$A265,'[1]2020'!$C:$C)-SUMIF('[1]2020'!$E:$E,$A265,'[1]2020'!$G:$G)+F265</f>
        <v>0</v>
      </c>
      <c r="H265" s="53"/>
      <c r="I265" s="53">
        <f>+(SUMIF('[1]2021'!$A:$A,$A265,'[1]2021'!$C:$C)-SUMIF('[1]2021'!$E:$E,$A265,'[1]2021'!$G:$G))/12+G265</f>
        <v>0</v>
      </c>
      <c r="J265" s="53">
        <f>+(SUMIF('[1]2021'!$A:$A,$A265,'[1]2021'!$C:$C)-SUMIF('[1]2021'!$E:$E,$A265,'[1]2021'!$G:$G))/12+I265</f>
        <v>0</v>
      </c>
      <c r="K265" s="53">
        <f>+(SUMIF('[1]2021'!$A:$A,$A265,'[1]2021'!$C:$C)-SUMIF('[1]2021'!$E:$E,$A265,'[1]2021'!$G:$G))/12+J265</f>
        <v>0</v>
      </c>
      <c r="L265" s="53">
        <f>+(SUMIF('[1]2021'!$A:$A,$A265,'[1]2021'!$C:$C)-SUMIF('[1]2021'!$E:$E,$A265,'[1]2021'!$G:$G))/12+K265</f>
        <v>0</v>
      </c>
      <c r="M265" s="53">
        <f>+(SUMIF('[1]2021'!$A:$A,$A265,'[1]2021'!$C:$C)-SUMIF('[1]2021'!$E:$E,$A265,'[1]2021'!$G:$G))/12+L265</f>
        <v>0</v>
      </c>
      <c r="N265" s="53">
        <f>+(SUMIF('[1]2021'!$A:$A,$A265,'[1]2021'!$C:$C)-SUMIF('[1]2021'!$E:$E,$A265,'[1]2021'!$G:$G))/12+M265</f>
        <v>0</v>
      </c>
      <c r="O265" s="53">
        <f>+(SUMIF('[1]2021'!$A:$A,$A265,'[1]2021'!$C:$C)-SUMIF('[1]2021'!$E:$E,$A265,'[1]2021'!$G:$G))/12+N265</f>
        <v>0</v>
      </c>
      <c r="P265" s="53">
        <f>+(SUMIF('[1]2021'!$A:$A,$A265,'[1]2021'!$C:$C)-SUMIF('[1]2021'!$E:$E,$A265,'[1]2021'!$G:$G))/12+O265</f>
        <v>0</v>
      </c>
      <c r="Q265" s="53">
        <f>+(SUMIF('[1]2021'!$A:$A,$A265,'[1]2021'!$C:$C)-SUMIF('[1]2021'!$E:$E,$A265,'[1]2021'!$G:$G))/12+P265</f>
        <v>0</v>
      </c>
      <c r="R265" s="53">
        <f>+(SUMIF('[1]2021'!$A:$A,$A265,'[1]2021'!$C:$C)-SUMIF('[1]2021'!$E:$E,$A265,'[1]2021'!$G:$G))/12+Q265</f>
        <v>0</v>
      </c>
      <c r="S265" s="53">
        <f>+(SUMIF('[1]2021'!$A:$A,$A265,'[1]2021'!$C:$C)-SUMIF('[1]2021'!$E:$E,$A265,'[1]2021'!$G:$G))/12+R265</f>
        <v>0</v>
      </c>
      <c r="T265" s="53">
        <f>+(SUMIF('[1]2021'!$A:$A,$A265,'[1]2021'!$C:$C)-SUMIF('[1]2021'!$E:$E,$A265,'[1]2021'!$G:$G))/12+S265</f>
        <v>0</v>
      </c>
      <c r="U265" s="53" cm="1">
        <f t="array" ref="U265">+INDEX(I265:T265,1,Settings!$C$4)</f>
        <v>0</v>
      </c>
      <c r="V265" s="53" cm="1">
        <f t="array" ref="V265">+INDEX(I265:T265,1,Settings!$C$4)</f>
        <v>0</v>
      </c>
      <c r="W265" s="53"/>
      <c r="X265" s="53">
        <f>V265+SUMIFS(postings!$T:$T,postings!$C:$C,'b-data'!X$2,postings!$D:$D,'b-data'!X$3,postings!$I:$I,'b-data'!$A265)-SUMIFS(postings!$W:$W,postings!$C:$C,'b-data'!X$2,postings!$D:$D,'b-data'!X$3,postings!$M:$M,'b-data'!$A265)</f>
        <v>0</v>
      </c>
      <c r="Y265" s="53">
        <f>X265+SUMIFS(postings!$T:$T,postings!$C:$C,'b-data'!Y$2,postings!$D:$D,'b-data'!Y$3,postings!$I:$I,'b-data'!$A265)-SUMIFS(postings!$W:$W,postings!$C:$C,'b-data'!Y$2,postings!$D:$D,'b-data'!Y$3,postings!$M:$M,'b-data'!$A265)</f>
        <v>0</v>
      </c>
      <c r="Z265" s="53">
        <f>Y265+SUMIFS(postings!$T:$T,postings!$C:$C,'b-data'!Z$2,postings!$D:$D,'b-data'!Z$3,postings!$I:$I,'b-data'!$A265)-SUMIFS(postings!$W:$W,postings!$C:$C,'b-data'!Z$2,postings!$D:$D,'b-data'!Z$3,postings!$M:$M,'b-data'!$A265)</f>
        <v>0</v>
      </c>
      <c r="AA265" s="53">
        <f>Z265+SUMIFS(postings!$T:$T,postings!$C:$C,'b-data'!AA$2,postings!$D:$D,'b-data'!AA$3,postings!$I:$I,'b-data'!$A265)-SUMIFS(postings!$W:$W,postings!$C:$C,'b-data'!AA$2,postings!$D:$D,'b-data'!AA$3,postings!$M:$M,'b-data'!$A265)</f>
        <v>0</v>
      </c>
      <c r="AB265" s="53">
        <f>AA265+SUMIFS(postings!$T:$T,postings!$C:$C,'b-data'!AB$2,postings!$D:$D,'b-data'!AB$3,postings!$I:$I,'b-data'!$A265)-SUMIFS(postings!$W:$W,postings!$C:$C,'b-data'!AB$2,postings!$D:$D,'b-data'!AB$3,postings!$M:$M,'b-data'!$A265)</f>
        <v>0</v>
      </c>
      <c r="AC265" s="53">
        <f>AB265+SUMIFS(postings!$T:$T,postings!$C:$C,'b-data'!AC$2,postings!$D:$D,'b-data'!AC$3,postings!$I:$I,'b-data'!$A265)-SUMIFS(postings!$W:$W,postings!$C:$C,'b-data'!AC$2,postings!$D:$D,'b-data'!AC$3,postings!$M:$M,'b-data'!$A265)</f>
        <v>0</v>
      </c>
      <c r="AD265" s="53">
        <f>AC265+SUMIFS(postings!$T:$T,postings!$C:$C,'b-data'!AD$2,postings!$D:$D,'b-data'!AD$3,postings!$I:$I,'b-data'!$A265)-SUMIFS(postings!$W:$W,postings!$C:$C,'b-data'!AD$2,postings!$D:$D,'b-data'!AD$3,postings!$M:$M,'b-data'!$A265)</f>
        <v>0</v>
      </c>
      <c r="AE265" s="53">
        <f>AD265+SUMIFS(postings!$T:$T,postings!$C:$C,'b-data'!AE$2,postings!$D:$D,'b-data'!AE$3,postings!$I:$I,'b-data'!$A265)-SUMIFS(postings!$W:$W,postings!$C:$C,'b-data'!AE$2,postings!$D:$D,'b-data'!AE$3,postings!$M:$M,'b-data'!$A265)</f>
        <v>0</v>
      </c>
      <c r="AF265" s="53">
        <f>AE265+SUMIFS(postings!$T:$T,postings!$C:$C,'b-data'!AF$2,postings!$D:$D,'b-data'!AF$3,postings!$I:$I,'b-data'!$A265)-SUMIFS(postings!$W:$W,postings!$C:$C,'b-data'!AF$2,postings!$D:$D,'b-data'!AF$3,postings!$M:$M,'b-data'!$A265)</f>
        <v>0</v>
      </c>
      <c r="AG265" s="53">
        <f>AF265+SUMIFS(postings!$T:$T,postings!$C:$C,'b-data'!AG$2,postings!$D:$D,'b-data'!AG$3,postings!$I:$I,'b-data'!$A265)-SUMIFS(postings!$W:$W,postings!$C:$C,'b-data'!AG$2,postings!$D:$D,'b-data'!AG$3,postings!$M:$M,'b-data'!$A265)</f>
        <v>0</v>
      </c>
      <c r="AH265" s="53">
        <f>AG265+SUMIFS(postings!$T:$T,postings!$C:$C,'b-data'!AH$2,postings!$D:$D,'b-data'!AH$3,postings!$I:$I,'b-data'!$A265)-SUMIFS(postings!$W:$W,postings!$C:$C,'b-data'!AH$2,postings!$D:$D,'b-data'!AH$3,postings!$M:$M,'b-data'!$A265)</f>
        <v>0</v>
      </c>
      <c r="AI265" s="53">
        <f>AH265+SUMIFS(postings!$T:$T,postings!$C:$C,'b-data'!AI$2,postings!$D:$D,'b-data'!AI$3,postings!$I:$I,'b-data'!$A265)-SUMIFS(postings!$W:$W,postings!$C:$C,'b-data'!AI$2,postings!$D:$D,'b-data'!AI$3,postings!$M:$M,'b-data'!$A265)</f>
        <v>0</v>
      </c>
      <c r="AJ265" s="53" cm="1">
        <f t="array" ref="AJ265">+INDEX(X265:AI265,1,Settings!$C$4)</f>
        <v>0</v>
      </c>
      <c r="AK265" s="53" cm="1">
        <f t="array" ref="AK265">+INDEX(X265:AI265,1,Settings!$C$4)</f>
        <v>0</v>
      </c>
      <c r="AL265" s="53"/>
      <c r="AM265" s="53">
        <f t="shared" si="538"/>
        <v>0</v>
      </c>
      <c r="AN265" s="53">
        <f t="shared" ref="AN265:AX265" si="551">+AM265</f>
        <v>0</v>
      </c>
      <c r="AO265" s="53">
        <f t="shared" si="551"/>
        <v>0</v>
      </c>
      <c r="AP265" s="53">
        <f t="shared" si="551"/>
        <v>0</v>
      </c>
      <c r="AQ265" s="53">
        <f t="shared" si="551"/>
        <v>0</v>
      </c>
      <c r="AR265" s="53">
        <f t="shared" si="551"/>
        <v>0</v>
      </c>
      <c r="AS265" s="53">
        <f t="shared" si="551"/>
        <v>0</v>
      </c>
      <c r="AT265" s="53">
        <f t="shared" si="551"/>
        <v>0</v>
      </c>
      <c r="AU265" s="53">
        <f t="shared" si="551"/>
        <v>0</v>
      </c>
      <c r="AV265" s="53">
        <f t="shared" si="551"/>
        <v>0</v>
      </c>
      <c r="AW265" s="53">
        <f t="shared" si="551"/>
        <v>0</v>
      </c>
      <c r="AX265" s="53">
        <f t="shared" si="551"/>
        <v>0</v>
      </c>
      <c r="AY265" s="53" cm="1">
        <f t="array" ref="AY265">+INDEX(AM265:AX265,1,Settings!$C$4)</f>
        <v>0</v>
      </c>
      <c r="AZ265" s="53">
        <f t="shared" si="540"/>
        <v>0</v>
      </c>
      <c r="BA265" s="53"/>
      <c r="BB265" s="53">
        <f t="shared" si="541"/>
        <v>0</v>
      </c>
      <c r="BC265" s="53">
        <f t="shared" ref="BC265:BN265" si="552">+BB265</f>
        <v>0</v>
      </c>
      <c r="BD265" s="53">
        <f t="shared" si="552"/>
        <v>0</v>
      </c>
      <c r="BE265" s="53">
        <f t="shared" si="552"/>
        <v>0</v>
      </c>
      <c r="BF265" s="53">
        <f t="shared" si="552"/>
        <v>0</v>
      </c>
      <c r="BG265" s="53">
        <f t="shared" si="552"/>
        <v>0</v>
      </c>
      <c r="BH265" s="53">
        <f t="shared" si="552"/>
        <v>0</v>
      </c>
      <c r="BI265" s="53">
        <f t="shared" si="552"/>
        <v>0</v>
      </c>
      <c r="BJ265" s="53">
        <f t="shared" si="552"/>
        <v>0</v>
      </c>
      <c r="BK265" s="53">
        <f t="shared" si="552"/>
        <v>0</v>
      </c>
      <c r="BL265" s="53">
        <f t="shared" si="552"/>
        <v>0</v>
      </c>
      <c r="BM265" s="53">
        <f t="shared" si="552"/>
        <v>0</v>
      </c>
      <c r="BN265" s="53">
        <f t="shared" si="552"/>
        <v>0</v>
      </c>
      <c r="BO265" s="53"/>
      <c r="BP265" s="53">
        <f t="shared" si="543"/>
        <v>0</v>
      </c>
      <c r="BQ265" s="53"/>
      <c r="BR265" s="53">
        <f t="shared" si="544"/>
        <v>0</v>
      </c>
    </row>
    <row r="266" spans="1:70" x14ac:dyDescent="0.2">
      <c r="A266" s="6">
        <v>1602</v>
      </c>
      <c r="B266" s="6" t="str">
        <f>+VLOOKUP(A266,masterfile!B:C,2,FALSE)</f>
        <v>Verbindlichkeiten aus L+L</v>
      </c>
      <c r="D266" s="53">
        <f>+SUMIF('[1]2017'!$A:$A,$A266,'[1]2017'!$C:$C)-SUMIF('[1]2017'!$E:$E,$A266,'[1]2017'!$G:$G)</f>
        <v>0</v>
      </c>
      <c r="E266" s="53">
        <f>+SUMIF('[1]2018'!$A:$A,$A266,'[1]2018'!$C:$C)-SUMIF('[1]2018'!$E:$E,$A266,'[1]2018'!$G:$G)+D266</f>
        <v>0</v>
      </c>
      <c r="F266" s="53">
        <f>+SUMIF('[1]2019'!$A:$A,$A266,'[1]2019'!$C:$C)-SUMIF('[1]2019'!$E:$E,$A266,'[1]2019'!$G:$G)+E266</f>
        <v>0</v>
      </c>
      <c r="G266" s="53">
        <f>+SUMIF('[1]2020'!$A:$A,$A266,'[1]2020'!$C:$C)-SUMIF('[1]2020'!$E:$E,$A266,'[1]2020'!$G:$G)+F266</f>
        <v>0</v>
      </c>
      <c r="H266" s="53"/>
      <c r="I266" s="53">
        <f>+(SUMIF('[1]2021'!$A:$A,$A266,'[1]2021'!$C:$C)-SUMIF('[1]2021'!$E:$E,$A266,'[1]2021'!$G:$G))/12+G266</f>
        <v>0</v>
      </c>
      <c r="J266" s="53">
        <f>+(SUMIF('[1]2021'!$A:$A,$A266,'[1]2021'!$C:$C)-SUMIF('[1]2021'!$E:$E,$A266,'[1]2021'!$G:$G))/12+I266</f>
        <v>0</v>
      </c>
      <c r="K266" s="53">
        <f>+(SUMIF('[1]2021'!$A:$A,$A266,'[1]2021'!$C:$C)-SUMIF('[1]2021'!$E:$E,$A266,'[1]2021'!$G:$G))/12+J266</f>
        <v>0</v>
      </c>
      <c r="L266" s="53">
        <f>+(SUMIF('[1]2021'!$A:$A,$A266,'[1]2021'!$C:$C)-SUMIF('[1]2021'!$E:$E,$A266,'[1]2021'!$G:$G))/12+K266</f>
        <v>0</v>
      </c>
      <c r="M266" s="53">
        <f>+(SUMIF('[1]2021'!$A:$A,$A266,'[1]2021'!$C:$C)-SUMIF('[1]2021'!$E:$E,$A266,'[1]2021'!$G:$G))/12+L266</f>
        <v>0</v>
      </c>
      <c r="N266" s="53">
        <f>+(SUMIF('[1]2021'!$A:$A,$A266,'[1]2021'!$C:$C)-SUMIF('[1]2021'!$E:$E,$A266,'[1]2021'!$G:$G))/12+M266</f>
        <v>0</v>
      </c>
      <c r="O266" s="53">
        <f>+(SUMIF('[1]2021'!$A:$A,$A266,'[1]2021'!$C:$C)-SUMIF('[1]2021'!$E:$E,$A266,'[1]2021'!$G:$G))/12+N266</f>
        <v>0</v>
      </c>
      <c r="P266" s="53">
        <f>+(SUMIF('[1]2021'!$A:$A,$A266,'[1]2021'!$C:$C)-SUMIF('[1]2021'!$E:$E,$A266,'[1]2021'!$G:$G))/12+O266</f>
        <v>0</v>
      </c>
      <c r="Q266" s="53">
        <f>+(SUMIF('[1]2021'!$A:$A,$A266,'[1]2021'!$C:$C)-SUMIF('[1]2021'!$E:$E,$A266,'[1]2021'!$G:$G))/12+P266</f>
        <v>0</v>
      </c>
      <c r="R266" s="53">
        <f>+(SUMIF('[1]2021'!$A:$A,$A266,'[1]2021'!$C:$C)-SUMIF('[1]2021'!$E:$E,$A266,'[1]2021'!$G:$G))/12+Q266</f>
        <v>0</v>
      </c>
      <c r="S266" s="53">
        <f>+(SUMIF('[1]2021'!$A:$A,$A266,'[1]2021'!$C:$C)-SUMIF('[1]2021'!$E:$E,$A266,'[1]2021'!$G:$G))/12+R266</f>
        <v>0</v>
      </c>
      <c r="T266" s="53">
        <f>+(SUMIF('[1]2021'!$A:$A,$A266,'[1]2021'!$C:$C)-SUMIF('[1]2021'!$E:$E,$A266,'[1]2021'!$G:$G))/12+S266</f>
        <v>0</v>
      </c>
      <c r="U266" s="53" cm="1">
        <f t="array" ref="U266">+INDEX(I266:T266,1,Settings!$C$4)</f>
        <v>0</v>
      </c>
      <c r="V266" s="53" cm="1">
        <f t="array" ref="V266">+INDEX(I266:T266,1,Settings!$C$4)</f>
        <v>0</v>
      </c>
      <c r="W266" s="53"/>
      <c r="X266" s="53">
        <f>V266+SUMIFS(postings!$T:$T,postings!$C:$C,'b-data'!X$2,postings!$D:$D,'b-data'!X$3,postings!$I:$I,'b-data'!$A266)-SUMIFS(postings!$W:$W,postings!$C:$C,'b-data'!X$2,postings!$D:$D,'b-data'!X$3,postings!$M:$M,'b-data'!$A266)</f>
        <v>0</v>
      </c>
      <c r="Y266" s="53">
        <f>X266+SUMIFS(postings!$T:$T,postings!$C:$C,'b-data'!Y$2,postings!$D:$D,'b-data'!Y$3,postings!$I:$I,'b-data'!$A266)-SUMIFS(postings!$W:$W,postings!$C:$C,'b-data'!Y$2,postings!$D:$D,'b-data'!Y$3,postings!$M:$M,'b-data'!$A266)</f>
        <v>0</v>
      </c>
      <c r="Z266" s="53">
        <f>Y266+SUMIFS(postings!$T:$T,postings!$C:$C,'b-data'!Z$2,postings!$D:$D,'b-data'!Z$3,postings!$I:$I,'b-data'!$A266)-SUMIFS(postings!$W:$W,postings!$C:$C,'b-data'!Z$2,postings!$D:$D,'b-data'!Z$3,postings!$M:$M,'b-data'!$A266)</f>
        <v>0</v>
      </c>
      <c r="AA266" s="53">
        <f>Z266+SUMIFS(postings!$T:$T,postings!$C:$C,'b-data'!AA$2,postings!$D:$D,'b-data'!AA$3,postings!$I:$I,'b-data'!$A266)-SUMIFS(postings!$W:$W,postings!$C:$C,'b-data'!AA$2,postings!$D:$D,'b-data'!AA$3,postings!$M:$M,'b-data'!$A266)</f>
        <v>0</v>
      </c>
      <c r="AB266" s="53">
        <f>AA266+SUMIFS(postings!$T:$T,postings!$C:$C,'b-data'!AB$2,postings!$D:$D,'b-data'!AB$3,postings!$I:$I,'b-data'!$A266)-SUMIFS(postings!$W:$W,postings!$C:$C,'b-data'!AB$2,postings!$D:$D,'b-data'!AB$3,postings!$M:$M,'b-data'!$A266)</f>
        <v>0</v>
      </c>
      <c r="AC266" s="53">
        <f>AB266+SUMIFS(postings!$T:$T,postings!$C:$C,'b-data'!AC$2,postings!$D:$D,'b-data'!AC$3,postings!$I:$I,'b-data'!$A266)-SUMIFS(postings!$W:$W,postings!$C:$C,'b-data'!AC$2,postings!$D:$D,'b-data'!AC$3,postings!$M:$M,'b-data'!$A266)</f>
        <v>0</v>
      </c>
      <c r="AD266" s="53">
        <f>AC266+SUMIFS(postings!$T:$T,postings!$C:$C,'b-data'!AD$2,postings!$D:$D,'b-data'!AD$3,postings!$I:$I,'b-data'!$A266)-SUMIFS(postings!$W:$W,postings!$C:$C,'b-data'!AD$2,postings!$D:$D,'b-data'!AD$3,postings!$M:$M,'b-data'!$A266)</f>
        <v>0</v>
      </c>
      <c r="AE266" s="53">
        <f>AD266+SUMIFS(postings!$T:$T,postings!$C:$C,'b-data'!AE$2,postings!$D:$D,'b-data'!AE$3,postings!$I:$I,'b-data'!$A266)-SUMIFS(postings!$W:$W,postings!$C:$C,'b-data'!AE$2,postings!$D:$D,'b-data'!AE$3,postings!$M:$M,'b-data'!$A266)</f>
        <v>0</v>
      </c>
      <c r="AF266" s="53">
        <f>AE266+SUMIFS(postings!$T:$T,postings!$C:$C,'b-data'!AF$2,postings!$D:$D,'b-data'!AF$3,postings!$I:$I,'b-data'!$A266)-SUMIFS(postings!$W:$W,postings!$C:$C,'b-data'!AF$2,postings!$D:$D,'b-data'!AF$3,postings!$M:$M,'b-data'!$A266)</f>
        <v>0</v>
      </c>
      <c r="AG266" s="53">
        <f>AF266+SUMIFS(postings!$T:$T,postings!$C:$C,'b-data'!AG$2,postings!$D:$D,'b-data'!AG$3,postings!$I:$I,'b-data'!$A266)-SUMIFS(postings!$W:$W,postings!$C:$C,'b-data'!AG$2,postings!$D:$D,'b-data'!AG$3,postings!$M:$M,'b-data'!$A266)</f>
        <v>0</v>
      </c>
      <c r="AH266" s="53">
        <f>AG266+SUMIFS(postings!$T:$T,postings!$C:$C,'b-data'!AH$2,postings!$D:$D,'b-data'!AH$3,postings!$I:$I,'b-data'!$A266)-SUMIFS(postings!$W:$W,postings!$C:$C,'b-data'!AH$2,postings!$D:$D,'b-data'!AH$3,postings!$M:$M,'b-data'!$A266)</f>
        <v>0</v>
      </c>
      <c r="AI266" s="53">
        <f>AH266+SUMIFS(postings!$T:$T,postings!$C:$C,'b-data'!AI$2,postings!$D:$D,'b-data'!AI$3,postings!$I:$I,'b-data'!$A266)-SUMIFS(postings!$W:$W,postings!$C:$C,'b-data'!AI$2,postings!$D:$D,'b-data'!AI$3,postings!$M:$M,'b-data'!$A266)</f>
        <v>0</v>
      </c>
      <c r="AJ266" s="53" cm="1">
        <f t="array" ref="AJ266">+INDEX(X266:AI266,1,Settings!$C$4)</f>
        <v>0</v>
      </c>
      <c r="AK266" s="53" cm="1">
        <f t="array" ref="AK266">+INDEX(X266:AI266,1,Settings!$C$4)</f>
        <v>0</v>
      </c>
      <c r="AL266" s="53"/>
      <c r="AM266" s="53">
        <f t="shared" si="538"/>
        <v>0</v>
      </c>
      <c r="AN266" s="53">
        <f t="shared" ref="AN266:AX266" si="553">+AM266</f>
        <v>0</v>
      </c>
      <c r="AO266" s="53">
        <f t="shared" si="553"/>
        <v>0</v>
      </c>
      <c r="AP266" s="53">
        <f t="shared" si="553"/>
        <v>0</v>
      </c>
      <c r="AQ266" s="53">
        <f t="shared" si="553"/>
        <v>0</v>
      </c>
      <c r="AR266" s="53">
        <f t="shared" si="553"/>
        <v>0</v>
      </c>
      <c r="AS266" s="53">
        <f t="shared" si="553"/>
        <v>0</v>
      </c>
      <c r="AT266" s="53">
        <f t="shared" si="553"/>
        <v>0</v>
      </c>
      <c r="AU266" s="53">
        <f t="shared" si="553"/>
        <v>0</v>
      </c>
      <c r="AV266" s="53">
        <f t="shared" si="553"/>
        <v>0</v>
      </c>
      <c r="AW266" s="53">
        <f t="shared" si="553"/>
        <v>0</v>
      </c>
      <c r="AX266" s="53">
        <f t="shared" si="553"/>
        <v>0</v>
      </c>
      <c r="AY266" s="53" cm="1">
        <f t="array" ref="AY266">+INDEX(AM266:AX266,1,Settings!$C$4)</f>
        <v>0</v>
      </c>
      <c r="AZ266" s="53">
        <f t="shared" si="540"/>
        <v>0</v>
      </c>
      <c r="BA266" s="53"/>
      <c r="BB266" s="53">
        <f t="shared" si="541"/>
        <v>0</v>
      </c>
      <c r="BC266" s="53">
        <f t="shared" ref="BC266:BN266" si="554">+BB266</f>
        <v>0</v>
      </c>
      <c r="BD266" s="53">
        <f t="shared" si="554"/>
        <v>0</v>
      </c>
      <c r="BE266" s="53">
        <f t="shared" si="554"/>
        <v>0</v>
      </c>
      <c r="BF266" s="53">
        <f t="shared" si="554"/>
        <v>0</v>
      </c>
      <c r="BG266" s="53">
        <f t="shared" si="554"/>
        <v>0</v>
      </c>
      <c r="BH266" s="53">
        <f t="shared" si="554"/>
        <v>0</v>
      </c>
      <c r="BI266" s="53">
        <f t="shared" si="554"/>
        <v>0</v>
      </c>
      <c r="BJ266" s="53">
        <f t="shared" si="554"/>
        <v>0</v>
      </c>
      <c r="BK266" s="53">
        <f t="shared" si="554"/>
        <v>0</v>
      </c>
      <c r="BL266" s="53">
        <f t="shared" si="554"/>
        <v>0</v>
      </c>
      <c r="BM266" s="53">
        <f t="shared" si="554"/>
        <v>0</v>
      </c>
      <c r="BN266" s="53">
        <f t="shared" si="554"/>
        <v>0</v>
      </c>
      <c r="BO266" s="53"/>
      <c r="BP266" s="53">
        <f t="shared" si="543"/>
        <v>0</v>
      </c>
      <c r="BQ266" s="53"/>
      <c r="BR266" s="53">
        <f t="shared" si="544"/>
        <v>0</v>
      </c>
    </row>
    <row r="267" spans="1:70" x14ac:dyDescent="0.2">
      <c r="A267" s="6">
        <v>1603</v>
      </c>
      <c r="B267" s="6" t="str">
        <f>+VLOOKUP(A267,masterfile!B:C,2,FALSE)</f>
        <v>Verbindlichkeiten aus L+L</v>
      </c>
      <c r="D267" s="53">
        <f>+SUMIF('[1]2017'!$A:$A,$A267,'[1]2017'!$C:$C)-SUMIF('[1]2017'!$E:$E,$A267,'[1]2017'!$G:$G)</f>
        <v>0</v>
      </c>
      <c r="E267" s="53">
        <f>+SUMIF('[1]2018'!$A:$A,$A267,'[1]2018'!$C:$C)-SUMIF('[1]2018'!$E:$E,$A267,'[1]2018'!$G:$G)+D267</f>
        <v>0</v>
      </c>
      <c r="F267" s="53">
        <f>+SUMIF('[1]2019'!$A:$A,$A267,'[1]2019'!$C:$C)-SUMIF('[1]2019'!$E:$E,$A267,'[1]2019'!$G:$G)+E267</f>
        <v>0</v>
      </c>
      <c r="G267" s="53">
        <f>+SUMIF('[1]2020'!$A:$A,$A267,'[1]2020'!$C:$C)-SUMIF('[1]2020'!$E:$E,$A267,'[1]2020'!$G:$G)+F267</f>
        <v>0</v>
      </c>
      <c r="H267" s="53"/>
      <c r="I267" s="53">
        <f>+(SUMIF('[1]2021'!$A:$A,$A267,'[1]2021'!$C:$C)-SUMIF('[1]2021'!$E:$E,$A267,'[1]2021'!$G:$G))/12+G267</f>
        <v>0</v>
      </c>
      <c r="J267" s="53">
        <f>+(SUMIF('[1]2021'!$A:$A,$A267,'[1]2021'!$C:$C)-SUMIF('[1]2021'!$E:$E,$A267,'[1]2021'!$G:$G))/12+I267</f>
        <v>0</v>
      </c>
      <c r="K267" s="53">
        <f>+(SUMIF('[1]2021'!$A:$A,$A267,'[1]2021'!$C:$C)-SUMIF('[1]2021'!$E:$E,$A267,'[1]2021'!$G:$G))/12+J267</f>
        <v>0</v>
      </c>
      <c r="L267" s="53">
        <f>+(SUMIF('[1]2021'!$A:$A,$A267,'[1]2021'!$C:$C)-SUMIF('[1]2021'!$E:$E,$A267,'[1]2021'!$G:$G))/12+K267</f>
        <v>0</v>
      </c>
      <c r="M267" s="53">
        <f>+(SUMIF('[1]2021'!$A:$A,$A267,'[1]2021'!$C:$C)-SUMIF('[1]2021'!$E:$E,$A267,'[1]2021'!$G:$G))/12+L267</f>
        <v>0</v>
      </c>
      <c r="N267" s="53">
        <f>+(SUMIF('[1]2021'!$A:$A,$A267,'[1]2021'!$C:$C)-SUMIF('[1]2021'!$E:$E,$A267,'[1]2021'!$G:$G))/12+M267</f>
        <v>0</v>
      </c>
      <c r="O267" s="53">
        <f>+(SUMIF('[1]2021'!$A:$A,$A267,'[1]2021'!$C:$C)-SUMIF('[1]2021'!$E:$E,$A267,'[1]2021'!$G:$G))/12+N267</f>
        <v>0</v>
      </c>
      <c r="P267" s="53">
        <f>+(SUMIF('[1]2021'!$A:$A,$A267,'[1]2021'!$C:$C)-SUMIF('[1]2021'!$E:$E,$A267,'[1]2021'!$G:$G))/12+O267</f>
        <v>0</v>
      </c>
      <c r="Q267" s="53">
        <f>+(SUMIF('[1]2021'!$A:$A,$A267,'[1]2021'!$C:$C)-SUMIF('[1]2021'!$E:$E,$A267,'[1]2021'!$G:$G))/12+P267</f>
        <v>0</v>
      </c>
      <c r="R267" s="53">
        <f>+(SUMIF('[1]2021'!$A:$A,$A267,'[1]2021'!$C:$C)-SUMIF('[1]2021'!$E:$E,$A267,'[1]2021'!$G:$G))/12+Q267</f>
        <v>0</v>
      </c>
      <c r="S267" s="53">
        <f>+(SUMIF('[1]2021'!$A:$A,$A267,'[1]2021'!$C:$C)-SUMIF('[1]2021'!$E:$E,$A267,'[1]2021'!$G:$G))/12+R267</f>
        <v>0</v>
      </c>
      <c r="T267" s="53">
        <f>+(SUMIF('[1]2021'!$A:$A,$A267,'[1]2021'!$C:$C)-SUMIF('[1]2021'!$E:$E,$A267,'[1]2021'!$G:$G))/12+S267</f>
        <v>0</v>
      </c>
      <c r="U267" s="53" cm="1">
        <f t="array" ref="U267">+INDEX(I267:T267,1,Settings!$C$4)</f>
        <v>0</v>
      </c>
      <c r="V267" s="53" cm="1">
        <f t="array" ref="V267">+INDEX(I267:T267,1,Settings!$C$4)</f>
        <v>0</v>
      </c>
      <c r="W267" s="53"/>
      <c r="X267" s="53">
        <f>V267+SUMIFS(postings!$T:$T,postings!$C:$C,'b-data'!X$2,postings!$D:$D,'b-data'!X$3,postings!$I:$I,'b-data'!$A267)-SUMIFS(postings!$W:$W,postings!$C:$C,'b-data'!X$2,postings!$D:$D,'b-data'!X$3,postings!$M:$M,'b-data'!$A267)</f>
        <v>0</v>
      </c>
      <c r="Y267" s="53">
        <f>X267+SUMIFS(postings!$T:$T,postings!$C:$C,'b-data'!Y$2,postings!$D:$D,'b-data'!Y$3,postings!$I:$I,'b-data'!$A267)-SUMIFS(postings!$W:$W,postings!$C:$C,'b-data'!Y$2,postings!$D:$D,'b-data'!Y$3,postings!$M:$M,'b-data'!$A267)</f>
        <v>0</v>
      </c>
      <c r="Z267" s="53">
        <f>Y267+SUMIFS(postings!$T:$T,postings!$C:$C,'b-data'!Z$2,postings!$D:$D,'b-data'!Z$3,postings!$I:$I,'b-data'!$A267)-SUMIFS(postings!$W:$W,postings!$C:$C,'b-data'!Z$2,postings!$D:$D,'b-data'!Z$3,postings!$M:$M,'b-data'!$A267)</f>
        <v>0</v>
      </c>
      <c r="AA267" s="53">
        <f>Z267+SUMIFS(postings!$T:$T,postings!$C:$C,'b-data'!AA$2,postings!$D:$D,'b-data'!AA$3,postings!$I:$I,'b-data'!$A267)-SUMIFS(postings!$W:$W,postings!$C:$C,'b-data'!AA$2,postings!$D:$D,'b-data'!AA$3,postings!$M:$M,'b-data'!$A267)</f>
        <v>0</v>
      </c>
      <c r="AB267" s="53">
        <f>AA267+SUMIFS(postings!$T:$T,postings!$C:$C,'b-data'!AB$2,postings!$D:$D,'b-data'!AB$3,postings!$I:$I,'b-data'!$A267)-SUMIFS(postings!$W:$W,postings!$C:$C,'b-data'!AB$2,postings!$D:$D,'b-data'!AB$3,postings!$M:$M,'b-data'!$A267)</f>
        <v>0</v>
      </c>
      <c r="AC267" s="53">
        <f>AB267+SUMIFS(postings!$T:$T,postings!$C:$C,'b-data'!AC$2,postings!$D:$D,'b-data'!AC$3,postings!$I:$I,'b-data'!$A267)-SUMIFS(postings!$W:$W,postings!$C:$C,'b-data'!AC$2,postings!$D:$D,'b-data'!AC$3,postings!$M:$M,'b-data'!$A267)</f>
        <v>0</v>
      </c>
      <c r="AD267" s="53">
        <f>AC267+SUMIFS(postings!$T:$T,postings!$C:$C,'b-data'!AD$2,postings!$D:$D,'b-data'!AD$3,postings!$I:$I,'b-data'!$A267)-SUMIFS(postings!$W:$W,postings!$C:$C,'b-data'!AD$2,postings!$D:$D,'b-data'!AD$3,postings!$M:$M,'b-data'!$A267)</f>
        <v>0</v>
      </c>
      <c r="AE267" s="53">
        <f>AD267+SUMIFS(postings!$T:$T,postings!$C:$C,'b-data'!AE$2,postings!$D:$D,'b-data'!AE$3,postings!$I:$I,'b-data'!$A267)-SUMIFS(postings!$W:$W,postings!$C:$C,'b-data'!AE$2,postings!$D:$D,'b-data'!AE$3,postings!$M:$M,'b-data'!$A267)</f>
        <v>0</v>
      </c>
      <c r="AF267" s="53">
        <f>AE267+SUMIFS(postings!$T:$T,postings!$C:$C,'b-data'!AF$2,postings!$D:$D,'b-data'!AF$3,postings!$I:$I,'b-data'!$A267)-SUMIFS(postings!$W:$W,postings!$C:$C,'b-data'!AF$2,postings!$D:$D,'b-data'!AF$3,postings!$M:$M,'b-data'!$A267)</f>
        <v>0</v>
      </c>
      <c r="AG267" s="53">
        <f>AF267+SUMIFS(postings!$T:$T,postings!$C:$C,'b-data'!AG$2,postings!$D:$D,'b-data'!AG$3,postings!$I:$I,'b-data'!$A267)-SUMIFS(postings!$W:$W,postings!$C:$C,'b-data'!AG$2,postings!$D:$D,'b-data'!AG$3,postings!$M:$M,'b-data'!$A267)</f>
        <v>0</v>
      </c>
      <c r="AH267" s="53">
        <f>AG267+SUMIFS(postings!$T:$T,postings!$C:$C,'b-data'!AH$2,postings!$D:$D,'b-data'!AH$3,postings!$I:$I,'b-data'!$A267)-SUMIFS(postings!$W:$W,postings!$C:$C,'b-data'!AH$2,postings!$D:$D,'b-data'!AH$3,postings!$M:$M,'b-data'!$A267)</f>
        <v>0</v>
      </c>
      <c r="AI267" s="53">
        <f>AH267+SUMIFS(postings!$T:$T,postings!$C:$C,'b-data'!AI$2,postings!$D:$D,'b-data'!AI$3,postings!$I:$I,'b-data'!$A267)-SUMIFS(postings!$W:$W,postings!$C:$C,'b-data'!AI$2,postings!$D:$D,'b-data'!AI$3,postings!$M:$M,'b-data'!$A267)</f>
        <v>0</v>
      </c>
      <c r="AJ267" s="53" cm="1">
        <f t="array" ref="AJ267">+INDEX(X267:AI267,1,Settings!$C$4)</f>
        <v>0</v>
      </c>
      <c r="AK267" s="53" cm="1">
        <f t="array" ref="AK267">+INDEX(X267:AI267,1,Settings!$C$4)</f>
        <v>0</v>
      </c>
      <c r="AL267" s="53"/>
      <c r="AM267" s="53">
        <f t="shared" si="538"/>
        <v>0</v>
      </c>
      <c r="AN267" s="53">
        <f t="shared" ref="AN267:AX267" si="555">+AM267</f>
        <v>0</v>
      </c>
      <c r="AO267" s="53">
        <f t="shared" si="555"/>
        <v>0</v>
      </c>
      <c r="AP267" s="53">
        <f t="shared" si="555"/>
        <v>0</v>
      </c>
      <c r="AQ267" s="53">
        <f t="shared" si="555"/>
        <v>0</v>
      </c>
      <c r="AR267" s="53">
        <f t="shared" si="555"/>
        <v>0</v>
      </c>
      <c r="AS267" s="53">
        <f t="shared" si="555"/>
        <v>0</v>
      </c>
      <c r="AT267" s="53">
        <f t="shared" si="555"/>
        <v>0</v>
      </c>
      <c r="AU267" s="53">
        <f t="shared" si="555"/>
        <v>0</v>
      </c>
      <c r="AV267" s="53">
        <f t="shared" si="555"/>
        <v>0</v>
      </c>
      <c r="AW267" s="53">
        <f t="shared" si="555"/>
        <v>0</v>
      </c>
      <c r="AX267" s="53">
        <f t="shared" si="555"/>
        <v>0</v>
      </c>
      <c r="AY267" s="53" cm="1">
        <f t="array" ref="AY267">+INDEX(AM267:AX267,1,Settings!$C$4)</f>
        <v>0</v>
      </c>
      <c r="AZ267" s="53">
        <f t="shared" si="540"/>
        <v>0</v>
      </c>
      <c r="BA267" s="53"/>
      <c r="BB267" s="53">
        <f t="shared" si="541"/>
        <v>0</v>
      </c>
      <c r="BC267" s="53">
        <f t="shared" ref="BC267:BN267" si="556">+BB267</f>
        <v>0</v>
      </c>
      <c r="BD267" s="53">
        <f t="shared" si="556"/>
        <v>0</v>
      </c>
      <c r="BE267" s="53">
        <f t="shared" si="556"/>
        <v>0</v>
      </c>
      <c r="BF267" s="53">
        <f t="shared" si="556"/>
        <v>0</v>
      </c>
      <c r="BG267" s="53">
        <f t="shared" si="556"/>
        <v>0</v>
      </c>
      <c r="BH267" s="53">
        <f t="shared" si="556"/>
        <v>0</v>
      </c>
      <c r="BI267" s="53">
        <f t="shared" si="556"/>
        <v>0</v>
      </c>
      <c r="BJ267" s="53">
        <f t="shared" si="556"/>
        <v>0</v>
      </c>
      <c r="BK267" s="53">
        <f t="shared" si="556"/>
        <v>0</v>
      </c>
      <c r="BL267" s="53">
        <f t="shared" si="556"/>
        <v>0</v>
      </c>
      <c r="BM267" s="53">
        <f t="shared" si="556"/>
        <v>0</v>
      </c>
      <c r="BN267" s="53">
        <f t="shared" si="556"/>
        <v>0</v>
      </c>
      <c r="BO267" s="53"/>
      <c r="BP267" s="53">
        <f t="shared" si="543"/>
        <v>0</v>
      </c>
      <c r="BQ267" s="53"/>
      <c r="BR267" s="53">
        <f t="shared" si="544"/>
        <v>0</v>
      </c>
    </row>
    <row r="268" spans="1:70" x14ac:dyDescent="0.2">
      <c r="A268" s="6">
        <v>1605</v>
      </c>
      <c r="B268" s="6" t="str">
        <f>+VLOOKUP(A268,masterfile!B:C,2,FALSE)</f>
        <v>Verbindl. aus L+L allg. Steuersatz (EÜR)</v>
      </c>
      <c r="D268" s="53">
        <f>+SUMIF('[1]2017'!$A:$A,$A268,'[1]2017'!$C:$C)-SUMIF('[1]2017'!$E:$E,$A268,'[1]2017'!$G:$G)</f>
        <v>0</v>
      </c>
      <c r="E268" s="53">
        <f>+SUMIF('[1]2018'!$A:$A,$A268,'[1]2018'!$C:$C)-SUMIF('[1]2018'!$E:$E,$A268,'[1]2018'!$G:$G)+D268</f>
        <v>0</v>
      </c>
      <c r="F268" s="53">
        <f>+SUMIF('[1]2019'!$A:$A,$A268,'[1]2019'!$C:$C)-SUMIF('[1]2019'!$E:$E,$A268,'[1]2019'!$G:$G)+E268</f>
        <v>0</v>
      </c>
      <c r="G268" s="53">
        <f>+SUMIF('[1]2020'!$A:$A,$A268,'[1]2020'!$C:$C)-SUMIF('[1]2020'!$E:$E,$A268,'[1]2020'!$G:$G)+F268</f>
        <v>0</v>
      </c>
      <c r="H268" s="53"/>
      <c r="I268" s="53">
        <f>+(SUMIF('[1]2021'!$A:$A,$A268,'[1]2021'!$C:$C)-SUMIF('[1]2021'!$E:$E,$A268,'[1]2021'!$G:$G))/12+G268</f>
        <v>0</v>
      </c>
      <c r="J268" s="53">
        <f>+(SUMIF('[1]2021'!$A:$A,$A268,'[1]2021'!$C:$C)-SUMIF('[1]2021'!$E:$E,$A268,'[1]2021'!$G:$G))/12+I268</f>
        <v>0</v>
      </c>
      <c r="K268" s="53">
        <f>+(SUMIF('[1]2021'!$A:$A,$A268,'[1]2021'!$C:$C)-SUMIF('[1]2021'!$E:$E,$A268,'[1]2021'!$G:$G))/12+J268</f>
        <v>0</v>
      </c>
      <c r="L268" s="53">
        <f>+(SUMIF('[1]2021'!$A:$A,$A268,'[1]2021'!$C:$C)-SUMIF('[1]2021'!$E:$E,$A268,'[1]2021'!$G:$G))/12+K268</f>
        <v>0</v>
      </c>
      <c r="M268" s="53">
        <f>+(SUMIF('[1]2021'!$A:$A,$A268,'[1]2021'!$C:$C)-SUMIF('[1]2021'!$E:$E,$A268,'[1]2021'!$G:$G))/12+L268</f>
        <v>0</v>
      </c>
      <c r="N268" s="53">
        <f>+(SUMIF('[1]2021'!$A:$A,$A268,'[1]2021'!$C:$C)-SUMIF('[1]2021'!$E:$E,$A268,'[1]2021'!$G:$G))/12+M268</f>
        <v>0</v>
      </c>
      <c r="O268" s="53">
        <f>+(SUMIF('[1]2021'!$A:$A,$A268,'[1]2021'!$C:$C)-SUMIF('[1]2021'!$E:$E,$A268,'[1]2021'!$G:$G))/12+N268</f>
        <v>0</v>
      </c>
      <c r="P268" s="53">
        <f>+(SUMIF('[1]2021'!$A:$A,$A268,'[1]2021'!$C:$C)-SUMIF('[1]2021'!$E:$E,$A268,'[1]2021'!$G:$G))/12+O268</f>
        <v>0</v>
      </c>
      <c r="Q268" s="53">
        <f>+(SUMIF('[1]2021'!$A:$A,$A268,'[1]2021'!$C:$C)-SUMIF('[1]2021'!$E:$E,$A268,'[1]2021'!$G:$G))/12+P268</f>
        <v>0</v>
      </c>
      <c r="R268" s="53">
        <f>+(SUMIF('[1]2021'!$A:$A,$A268,'[1]2021'!$C:$C)-SUMIF('[1]2021'!$E:$E,$A268,'[1]2021'!$G:$G))/12+Q268</f>
        <v>0</v>
      </c>
      <c r="S268" s="53">
        <f>+(SUMIF('[1]2021'!$A:$A,$A268,'[1]2021'!$C:$C)-SUMIF('[1]2021'!$E:$E,$A268,'[1]2021'!$G:$G))/12+R268</f>
        <v>0</v>
      </c>
      <c r="T268" s="53">
        <f>+(SUMIF('[1]2021'!$A:$A,$A268,'[1]2021'!$C:$C)-SUMIF('[1]2021'!$E:$E,$A268,'[1]2021'!$G:$G))/12+S268</f>
        <v>0</v>
      </c>
      <c r="U268" s="53" cm="1">
        <f t="array" ref="U268">+INDEX(I268:T268,1,Settings!$C$4)</f>
        <v>0</v>
      </c>
      <c r="V268" s="53" cm="1">
        <f t="array" ref="V268">+INDEX(I268:T268,1,Settings!$C$4)</f>
        <v>0</v>
      </c>
      <c r="W268" s="53"/>
      <c r="X268" s="53">
        <f>V268+SUMIFS(postings!$T:$T,postings!$C:$C,'b-data'!X$2,postings!$D:$D,'b-data'!X$3,postings!$I:$I,'b-data'!$A268)-SUMIFS(postings!$W:$W,postings!$C:$C,'b-data'!X$2,postings!$D:$D,'b-data'!X$3,postings!$M:$M,'b-data'!$A268)</f>
        <v>0</v>
      </c>
      <c r="Y268" s="53">
        <f>X268+SUMIFS(postings!$T:$T,postings!$C:$C,'b-data'!Y$2,postings!$D:$D,'b-data'!Y$3,postings!$I:$I,'b-data'!$A268)-SUMIFS(postings!$W:$W,postings!$C:$C,'b-data'!Y$2,postings!$D:$D,'b-data'!Y$3,postings!$M:$M,'b-data'!$A268)</f>
        <v>0</v>
      </c>
      <c r="Z268" s="53">
        <f>Y268+SUMIFS(postings!$T:$T,postings!$C:$C,'b-data'!Z$2,postings!$D:$D,'b-data'!Z$3,postings!$I:$I,'b-data'!$A268)-SUMIFS(postings!$W:$W,postings!$C:$C,'b-data'!Z$2,postings!$D:$D,'b-data'!Z$3,postings!$M:$M,'b-data'!$A268)</f>
        <v>0</v>
      </c>
      <c r="AA268" s="53">
        <f>Z268+SUMIFS(postings!$T:$T,postings!$C:$C,'b-data'!AA$2,postings!$D:$D,'b-data'!AA$3,postings!$I:$I,'b-data'!$A268)-SUMIFS(postings!$W:$W,postings!$C:$C,'b-data'!AA$2,postings!$D:$D,'b-data'!AA$3,postings!$M:$M,'b-data'!$A268)</f>
        <v>0</v>
      </c>
      <c r="AB268" s="53">
        <f>AA268+SUMIFS(postings!$T:$T,postings!$C:$C,'b-data'!AB$2,postings!$D:$D,'b-data'!AB$3,postings!$I:$I,'b-data'!$A268)-SUMIFS(postings!$W:$W,postings!$C:$C,'b-data'!AB$2,postings!$D:$D,'b-data'!AB$3,postings!$M:$M,'b-data'!$A268)</f>
        <v>0</v>
      </c>
      <c r="AC268" s="53">
        <f>AB268+SUMIFS(postings!$T:$T,postings!$C:$C,'b-data'!AC$2,postings!$D:$D,'b-data'!AC$3,postings!$I:$I,'b-data'!$A268)-SUMIFS(postings!$W:$W,postings!$C:$C,'b-data'!AC$2,postings!$D:$D,'b-data'!AC$3,postings!$M:$M,'b-data'!$A268)</f>
        <v>0</v>
      </c>
      <c r="AD268" s="53">
        <f>AC268+SUMIFS(postings!$T:$T,postings!$C:$C,'b-data'!AD$2,postings!$D:$D,'b-data'!AD$3,postings!$I:$I,'b-data'!$A268)-SUMIFS(postings!$W:$W,postings!$C:$C,'b-data'!AD$2,postings!$D:$D,'b-data'!AD$3,postings!$M:$M,'b-data'!$A268)</f>
        <v>0</v>
      </c>
      <c r="AE268" s="53">
        <f>AD268+SUMIFS(postings!$T:$T,postings!$C:$C,'b-data'!AE$2,postings!$D:$D,'b-data'!AE$3,postings!$I:$I,'b-data'!$A268)-SUMIFS(postings!$W:$W,postings!$C:$C,'b-data'!AE$2,postings!$D:$D,'b-data'!AE$3,postings!$M:$M,'b-data'!$A268)</f>
        <v>0</v>
      </c>
      <c r="AF268" s="53">
        <f>AE268+SUMIFS(postings!$T:$T,postings!$C:$C,'b-data'!AF$2,postings!$D:$D,'b-data'!AF$3,postings!$I:$I,'b-data'!$A268)-SUMIFS(postings!$W:$W,postings!$C:$C,'b-data'!AF$2,postings!$D:$D,'b-data'!AF$3,postings!$M:$M,'b-data'!$A268)</f>
        <v>0</v>
      </c>
      <c r="AG268" s="53">
        <f>AF268+SUMIFS(postings!$T:$T,postings!$C:$C,'b-data'!AG$2,postings!$D:$D,'b-data'!AG$3,postings!$I:$I,'b-data'!$A268)-SUMIFS(postings!$W:$W,postings!$C:$C,'b-data'!AG$2,postings!$D:$D,'b-data'!AG$3,postings!$M:$M,'b-data'!$A268)</f>
        <v>0</v>
      </c>
      <c r="AH268" s="53">
        <f>AG268+SUMIFS(postings!$T:$T,postings!$C:$C,'b-data'!AH$2,postings!$D:$D,'b-data'!AH$3,postings!$I:$I,'b-data'!$A268)-SUMIFS(postings!$W:$W,postings!$C:$C,'b-data'!AH$2,postings!$D:$D,'b-data'!AH$3,postings!$M:$M,'b-data'!$A268)</f>
        <v>0</v>
      </c>
      <c r="AI268" s="53">
        <f>AH268+SUMIFS(postings!$T:$T,postings!$C:$C,'b-data'!AI$2,postings!$D:$D,'b-data'!AI$3,postings!$I:$I,'b-data'!$A268)-SUMIFS(postings!$W:$W,postings!$C:$C,'b-data'!AI$2,postings!$D:$D,'b-data'!AI$3,postings!$M:$M,'b-data'!$A268)</f>
        <v>0</v>
      </c>
      <c r="AJ268" s="53" cm="1">
        <f t="array" ref="AJ268">+INDEX(X268:AI268,1,Settings!$C$4)</f>
        <v>0</v>
      </c>
      <c r="AK268" s="53" cm="1">
        <f t="array" ref="AK268">+INDEX(X268:AI268,1,Settings!$C$4)</f>
        <v>0</v>
      </c>
      <c r="AL268" s="53"/>
      <c r="AM268" s="53">
        <f t="shared" si="538"/>
        <v>0</v>
      </c>
      <c r="AN268" s="53">
        <f t="shared" ref="AN268:AX268" si="557">+AM268</f>
        <v>0</v>
      </c>
      <c r="AO268" s="53">
        <f t="shared" si="557"/>
        <v>0</v>
      </c>
      <c r="AP268" s="53">
        <f t="shared" si="557"/>
        <v>0</v>
      </c>
      <c r="AQ268" s="53">
        <f t="shared" si="557"/>
        <v>0</v>
      </c>
      <c r="AR268" s="53">
        <f t="shared" si="557"/>
        <v>0</v>
      </c>
      <c r="AS268" s="53">
        <f t="shared" si="557"/>
        <v>0</v>
      </c>
      <c r="AT268" s="53">
        <f t="shared" si="557"/>
        <v>0</v>
      </c>
      <c r="AU268" s="53">
        <f t="shared" si="557"/>
        <v>0</v>
      </c>
      <c r="AV268" s="53">
        <f t="shared" si="557"/>
        <v>0</v>
      </c>
      <c r="AW268" s="53">
        <f t="shared" si="557"/>
        <v>0</v>
      </c>
      <c r="AX268" s="53">
        <f t="shared" si="557"/>
        <v>0</v>
      </c>
      <c r="AY268" s="53" cm="1">
        <f t="array" ref="AY268">+INDEX(AM268:AX268,1,Settings!$C$4)</f>
        <v>0</v>
      </c>
      <c r="AZ268" s="53">
        <f t="shared" si="540"/>
        <v>0</v>
      </c>
      <c r="BA268" s="53"/>
      <c r="BB268" s="53">
        <f t="shared" si="541"/>
        <v>0</v>
      </c>
      <c r="BC268" s="53">
        <f t="shared" ref="BC268:BN268" si="558">+BB268</f>
        <v>0</v>
      </c>
      <c r="BD268" s="53">
        <f t="shared" si="558"/>
        <v>0</v>
      </c>
      <c r="BE268" s="53">
        <f t="shared" si="558"/>
        <v>0</v>
      </c>
      <c r="BF268" s="53">
        <f t="shared" si="558"/>
        <v>0</v>
      </c>
      <c r="BG268" s="53">
        <f t="shared" si="558"/>
        <v>0</v>
      </c>
      <c r="BH268" s="53">
        <f t="shared" si="558"/>
        <v>0</v>
      </c>
      <c r="BI268" s="53">
        <f t="shared" si="558"/>
        <v>0</v>
      </c>
      <c r="BJ268" s="53">
        <f t="shared" si="558"/>
        <v>0</v>
      </c>
      <c r="BK268" s="53">
        <f t="shared" si="558"/>
        <v>0</v>
      </c>
      <c r="BL268" s="53">
        <f t="shared" si="558"/>
        <v>0</v>
      </c>
      <c r="BM268" s="53">
        <f t="shared" si="558"/>
        <v>0</v>
      </c>
      <c r="BN268" s="53">
        <f t="shared" si="558"/>
        <v>0</v>
      </c>
      <c r="BO268" s="53"/>
      <c r="BP268" s="53">
        <f t="shared" si="543"/>
        <v>0</v>
      </c>
      <c r="BQ268" s="53"/>
      <c r="BR268" s="53">
        <f t="shared" si="544"/>
        <v>0</v>
      </c>
    </row>
    <row r="269" spans="1:70" x14ac:dyDescent="0.2">
      <c r="A269" s="6">
        <v>1606</v>
      </c>
      <c r="B269" s="6" t="str">
        <f>+VLOOKUP(A269,masterfile!B:C,2,FALSE)</f>
        <v>Verbindl. aus L+L erm. Steuersatz (EÜR)</v>
      </c>
      <c r="D269" s="53">
        <f>+SUMIF('[1]2017'!$A:$A,$A269,'[1]2017'!$C:$C)-SUMIF('[1]2017'!$E:$E,$A269,'[1]2017'!$G:$G)</f>
        <v>0</v>
      </c>
      <c r="E269" s="53">
        <f>+SUMIF('[1]2018'!$A:$A,$A269,'[1]2018'!$C:$C)-SUMIF('[1]2018'!$E:$E,$A269,'[1]2018'!$G:$G)+D269</f>
        <v>0</v>
      </c>
      <c r="F269" s="53">
        <f>+SUMIF('[1]2019'!$A:$A,$A269,'[1]2019'!$C:$C)-SUMIF('[1]2019'!$E:$E,$A269,'[1]2019'!$G:$G)+E269</f>
        <v>0</v>
      </c>
      <c r="G269" s="53">
        <f>+SUMIF('[1]2020'!$A:$A,$A269,'[1]2020'!$C:$C)-SUMIF('[1]2020'!$E:$E,$A269,'[1]2020'!$G:$G)+F269</f>
        <v>0</v>
      </c>
      <c r="H269" s="53"/>
      <c r="I269" s="53">
        <f>+(SUMIF('[1]2021'!$A:$A,$A269,'[1]2021'!$C:$C)-SUMIF('[1]2021'!$E:$E,$A269,'[1]2021'!$G:$G))/12+G269</f>
        <v>0</v>
      </c>
      <c r="J269" s="53">
        <f>+(SUMIF('[1]2021'!$A:$A,$A269,'[1]2021'!$C:$C)-SUMIF('[1]2021'!$E:$E,$A269,'[1]2021'!$G:$G))/12+I269</f>
        <v>0</v>
      </c>
      <c r="K269" s="53">
        <f>+(SUMIF('[1]2021'!$A:$A,$A269,'[1]2021'!$C:$C)-SUMIF('[1]2021'!$E:$E,$A269,'[1]2021'!$G:$G))/12+J269</f>
        <v>0</v>
      </c>
      <c r="L269" s="53">
        <f>+(SUMIF('[1]2021'!$A:$A,$A269,'[1]2021'!$C:$C)-SUMIF('[1]2021'!$E:$E,$A269,'[1]2021'!$G:$G))/12+K269</f>
        <v>0</v>
      </c>
      <c r="M269" s="53">
        <f>+(SUMIF('[1]2021'!$A:$A,$A269,'[1]2021'!$C:$C)-SUMIF('[1]2021'!$E:$E,$A269,'[1]2021'!$G:$G))/12+L269</f>
        <v>0</v>
      </c>
      <c r="N269" s="53">
        <f>+(SUMIF('[1]2021'!$A:$A,$A269,'[1]2021'!$C:$C)-SUMIF('[1]2021'!$E:$E,$A269,'[1]2021'!$G:$G))/12+M269</f>
        <v>0</v>
      </c>
      <c r="O269" s="53">
        <f>+(SUMIF('[1]2021'!$A:$A,$A269,'[1]2021'!$C:$C)-SUMIF('[1]2021'!$E:$E,$A269,'[1]2021'!$G:$G))/12+N269</f>
        <v>0</v>
      </c>
      <c r="P269" s="53">
        <f>+(SUMIF('[1]2021'!$A:$A,$A269,'[1]2021'!$C:$C)-SUMIF('[1]2021'!$E:$E,$A269,'[1]2021'!$G:$G))/12+O269</f>
        <v>0</v>
      </c>
      <c r="Q269" s="53">
        <f>+(SUMIF('[1]2021'!$A:$A,$A269,'[1]2021'!$C:$C)-SUMIF('[1]2021'!$E:$E,$A269,'[1]2021'!$G:$G))/12+P269</f>
        <v>0</v>
      </c>
      <c r="R269" s="53">
        <f>+(SUMIF('[1]2021'!$A:$A,$A269,'[1]2021'!$C:$C)-SUMIF('[1]2021'!$E:$E,$A269,'[1]2021'!$G:$G))/12+Q269</f>
        <v>0</v>
      </c>
      <c r="S269" s="53">
        <f>+(SUMIF('[1]2021'!$A:$A,$A269,'[1]2021'!$C:$C)-SUMIF('[1]2021'!$E:$E,$A269,'[1]2021'!$G:$G))/12+R269</f>
        <v>0</v>
      </c>
      <c r="T269" s="53">
        <f>+(SUMIF('[1]2021'!$A:$A,$A269,'[1]2021'!$C:$C)-SUMIF('[1]2021'!$E:$E,$A269,'[1]2021'!$G:$G))/12+S269</f>
        <v>0</v>
      </c>
      <c r="U269" s="53" cm="1">
        <f t="array" ref="U269">+INDEX(I269:T269,1,Settings!$C$4)</f>
        <v>0</v>
      </c>
      <c r="V269" s="53" cm="1">
        <f t="array" ref="V269">+INDEX(I269:T269,1,Settings!$C$4)</f>
        <v>0</v>
      </c>
      <c r="W269" s="53"/>
      <c r="X269" s="53">
        <f>V269+SUMIFS(postings!$T:$T,postings!$C:$C,'b-data'!X$2,postings!$D:$D,'b-data'!X$3,postings!$I:$I,'b-data'!$A269)-SUMIFS(postings!$W:$W,postings!$C:$C,'b-data'!X$2,postings!$D:$D,'b-data'!X$3,postings!$M:$M,'b-data'!$A269)</f>
        <v>0</v>
      </c>
      <c r="Y269" s="53">
        <f>X269+SUMIFS(postings!$T:$T,postings!$C:$C,'b-data'!Y$2,postings!$D:$D,'b-data'!Y$3,postings!$I:$I,'b-data'!$A269)-SUMIFS(postings!$W:$W,postings!$C:$C,'b-data'!Y$2,postings!$D:$D,'b-data'!Y$3,postings!$M:$M,'b-data'!$A269)</f>
        <v>0</v>
      </c>
      <c r="Z269" s="53">
        <f>Y269+SUMIFS(postings!$T:$T,postings!$C:$C,'b-data'!Z$2,postings!$D:$D,'b-data'!Z$3,postings!$I:$I,'b-data'!$A269)-SUMIFS(postings!$W:$W,postings!$C:$C,'b-data'!Z$2,postings!$D:$D,'b-data'!Z$3,postings!$M:$M,'b-data'!$A269)</f>
        <v>0</v>
      </c>
      <c r="AA269" s="53">
        <f>Z269+SUMIFS(postings!$T:$T,postings!$C:$C,'b-data'!AA$2,postings!$D:$D,'b-data'!AA$3,postings!$I:$I,'b-data'!$A269)-SUMIFS(postings!$W:$W,postings!$C:$C,'b-data'!AA$2,postings!$D:$D,'b-data'!AA$3,postings!$M:$M,'b-data'!$A269)</f>
        <v>0</v>
      </c>
      <c r="AB269" s="53">
        <f>AA269+SUMIFS(postings!$T:$T,postings!$C:$C,'b-data'!AB$2,postings!$D:$D,'b-data'!AB$3,postings!$I:$I,'b-data'!$A269)-SUMIFS(postings!$W:$W,postings!$C:$C,'b-data'!AB$2,postings!$D:$D,'b-data'!AB$3,postings!$M:$M,'b-data'!$A269)</f>
        <v>0</v>
      </c>
      <c r="AC269" s="53">
        <f>AB269+SUMIFS(postings!$T:$T,postings!$C:$C,'b-data'!AC$2,postings!$D:$D,'b-data'!AC$3,postings!$I:$I,'b-data'!$A269)-SUMIFS(postings!$W:$W,postings!$C:$C,'b-data'!AC$2,postings!$D:$D,'b-data'!AC$3,postings!$M:$M,'b-data'!$A269)</f>
        <v>0</v>
      </c>
      <c r="AD269" s="53">
        <f>AC269+SUMIFS(postings!$T:$T,postings!$C:$C,'b-data'!AD$2,postings!$D:$D,'b-data'!AD$3,postings!$I:$I,'b-data'!$A269)-SUMIFS(postings!$W:$W,postings!$C:$C,'b-data'!AD$2,postings!$D:$D,'b-data'!AD$3,postings!$M:$M,'b-data'!$A269)</f>
        <v>0</v>
      </c>
      <c r="AE269" s="53">
        <f>AD269+SUMIFS(postings!$T:$T,postings!$C:$C,'b-data'!AE$2,postings!$D:$D,'b-data'!AE$3,postings!$I:$I,'b-data'!$A269)-SUMIFS(postings!$W:$W,postings!$C:$C,'b-data'!AE$2,postings!$D:$D,'b-data'!AE$3,postings!$M:$M,'b-data'!$A269)</f>
        <v>0</v>
      </c>
      <c r="AF269" s="53">
        <f>AE269+SUMIFS(postings!$T:$T,postings!$C:$C,'b-data'!AF$2,postings!$D:$D,'b-data'!AF$3,postings!$I:$I,'b-data'!$A269)-SUMIFS(postings!$W:$W,postings!$C:$C,'b-data'!AF$2,postings!$D:$D,'b-data'!AF$3,postings!$M:$M,'b-data'!$A269)</f>
        <v>0</v>
      </c>
      <c r="AG269" s="53">
        <f>AF269+SUMIFS(postings!$T:$T,postings!$C:$C,'b-data'!AG$2,postings!$D:$D,'b-data'!AG$3,postings!$I:$I,'b-data'!$A269)-SUMIFS(postings!$W:$W,postings!$C:$C,'b-data'!AG$2,postings!$D:$D,'b-data'!AG$3,postings!$M:$M,'b-data'!$A269)</f>
        <v>0</v>
      </c>
      <c r="AH269" s="53">
        <f>AG269+SUMIFS(postings!$T:$T,postings!$C:$C,'b-data'!AH$2,postings!$D:$D,'b-data'!AH$3,postings!$I:$I,'b-data'!$A269)-SUMIFS(postings!$W:$W,postings!$C:$C,'b-data'!AH$2,postings!$D:$D,'b-data'!AH$3,postings!$M:$M,'b-data'!$A269)</f>
        <v>0</v>
      </c>
      <c r="AI269" s="53">
        <f>AH269+SUMIFS(postings!$T:$T,postings!$C:$C,'b-data'!AI$2,postings!$D:$D,'b-data'!AI$3,postings!$I:$I,'b-data'!$A269)-SUMIFS(postings!$W:$W,postings!$C:$C,'b-data'!AI$2,postings!$D:$D,'b-data'!AI$3,postings!$M:$M,'b-data'!$A269)</f>
        <v>0</v>
      </c>
      <c r="AJ269" s="53" cm="1">
        <f t="array" ref="AJ269">+INDEX(X269:AI269,1,Settings!$C$4)</f>
        <v>0</v>
      </c>
      <c r="AK269" s="53" cm="1">
        <f t="array" ref="AK269">+INDEX(X269:AI269,1,Settings!$C$4)</f>
        <v>0</v>
      </c>
      <c r="AL269" s="53"/>
      <c r="AM269" s="53">
        <f t="shared" si="538"/>
        <v>0</v>
      </c>
      <c r="AN269" s="53">
        <f t="shared" ref="AN269:AX269" si="559">+AM269</f>
        <v>0</v>
      </c>
      <c r="AO269" s="53">
        <f t="shared" si="559"/>
        <v>0</v>
      </c>
      <c r="AP269" s="53">
        <f t="shared" si="559"/>
        <v>0</v>
      </c>
      <c r="AQ269" s="53">
        <f t="shared" si="559"/>
        <v>0</v>
      </c>
      <c r="AR269" s="53">
        <f t="shared" si="559"/>
        <v>0</v>
      </c>
      <c r="AS269" s="53">
        <f t="shared" si="559"/>
        <v>0</v>
      </c>
      <c r="AT269" s="53">
        <f t="shared" si="559"/>
        <v>0</v>
      </c>
      <c r="AU269" s="53">
        <f t="shared" si="559"/>
        <v>0</v>
      </c>
      <c r="AV269" s="53">
        <f t="shared" si="559"/>
        <v>0</v>
      </c>
      <c r="AW269" s="53">
        <f t="shared" si="559"/>
        <v>0</v>
      </c>
      <c r="AX269" s="53">
        <f t="shared" si="559"/>
        <v>0</v>
      </c>
      <c r="AY269" s="53" cm="1">
        <f t="array" ref="AY269">+INDEX(AM269:AX269,1,Settings!$C$4)</f>
        <v>0</v>
      </c>
      <c r="AZ269" s="53">
        <f t="shared" si="540"/>
        <v>0</v>
      </c>
      <c r="BA269" s="53"/>
      <c r="BB269" s="53">
        <f t="shared" si="541"/>
        <v>0</v>
      </c>
      <c r="BC269" s="53">
        <f t="shared" ref="BC269:BN269" si="560">+BB269</f>
        <v>0</v>
      </c>
      <c r="BD269" s="53">
        <f t="shared" si="560"/>
        <v>0</v>
      </c>
      <c r="BE269" s="53">
        <f t="shared" si="560"/>
        <v>0</v>
      </c>
      <c r="BF269" s="53">
        <f t="shared" si="560"/>
        <v>0</v>
      </c>
      <c r="BG269" s="53">
        <f t="shared" si="560"/>
        <v>0</v>
      </c>
      <c r="BH269" s="53">
        <f t="shared" si="560"/>
        <v>0</v>
      </c>
      <c r="BI269" s="53">
        <f t="shared" si="560"/>
        <v>0</v>
      </c>
      <c r="BJ269" s="53">
        <f t="shared" si="560"/>
        <v>0</v>
      </c>
      <c r="BK269" s="53">
        <f t="shared" si="560"/>
        <v>0</v>
      </c>
      <c r="BL269" s="53">
        <f t="shared" si="560"/>
        <v>0</v>
      </c>
      <c r="BM269" s="53">
        <f t="shared" si="560"/>
        <v>0</v>
      </c>
      <c r="BN269" s="53">
        <f t="shared" si="560"/>
        <v>0</v>
      </c>
      <c r="BO269" s="53"/>
      <c r="BP269" s="53">
        <f t="shared" si="543"/>
        <v>0</v>
      </c>
      <c r="BQ269" s="53"/>
      <c r="BR269" s="53">
        <f t="shared" si="544"/>
        <v>0</v>
      </c>
    </row>
    <row r="270" spans="1:70" x14ac:dyDescent="0.2">
      <c r="A270" s="6">
        <v>1607</v>
      </c>
      <c r="B270" s="6" t="str">
        <f>+VLOOKUP(A270,masterfile!B:C,2,FALSE)</f>
        <v>Verbindl. aus L+L ohne Vorsteuerabzug</v>
      </c>
      <c r="D270" s="53">
        <f>+SUMIF('[1]2017'!$A:$A,$A270,'[1]2017'!$C:$C)-SUMIF('[1]2017'!$E:$E,$A270,'[1]2017'!$G:$G)</f>
        <v>0</v>
      </c>
      <c r="E270" s="53">
        <f>+SUMIF('[1]2018'!$A:$A,$A270,'[1]2018'!$C:$C)-SUMIF('[1]2018'!$E:$E,$A270,'[1]2018'!$G:$G)+D270</f>
        <v>0</v>
      </c>
      <c r="F270" s="53">
        <f>+SUMIF('[1]2019'!$A:$A,$A270,'[1]2019'!$C:$C)-SUMIF('[1]2019'!$E:$E,$A270,'[1]2019'!$G:$G)+E270</f>
        <v>0</v>
      </c>
      <c r="G270" s="53">
        <f>+SUMIF('[1]2020'!$A:$A,$A270,'[1]2020'!$C:$C)-SUMIF('[1]2020'!$E:$E,$A270,'[1]2020'!$G:$G)+F270</f>
        <v>0</v>
      </c>
      <c r="H270" s="53"/>
      <c r="I270" s="53">
        <f>+(SUMIF('[1]2021'!$A:$A,$A270,'[1]2021'!$C:$C)-SUMIF('[1]2021'!$E:$E,$A270,'[1]2021'!$G:$G))/12+G270</f>
        <v>0</v>
      </c>
      <c r="J270" s="53">
        <f>+(SUMIF('[1]2021'!$A:$A,$A270,'[1]2021'!$C:$C)-SUMIF('[1]2021'!$E:$E,$A270,'[1]2021'!$G:$G))/12+I270</f>
        <v>0</v>
      </c>
      <c r="K270" s="53">
        <f>+(SUMIF('[1]2021'!$A:$A,$A270,'[1]2021'!$C:$C)-SUMIF('[1]2021'!$E:$E,$A270,'[1]2021'!$G:$G))/12+J270</f>
        <v>0</v>
      </c>
      <c r="L270" s="53">
        <f>+(SUMIF('[1]2021'!$A:$A,$A270,'[1]2021'!$C:$C)-SUMIF('[1]2021'!$E:$E,$A270,'[1]2021'!$G:$G))/12+K270</f>
        <v>0</v>
      </c>
      <c r="M270" s="53">
        <f>+(SUMIF('[1]2021'!$A:$A,$A270,'[1]2021'!$C:$C)-SUMIF('[1]2021'!$E:$E,$A270,'[1]2021'!$G:$G))/12+L270</f>
        <v>0</v>
      </c>
      <c r="N270" s="53">
        <f>+(SUMIF('[1]2021'!$A:$A,$A270,'[1]2021'!$C:$C)-SUMIF('[1]2021'!$E:$E,$A270,'[1]2021'!$G:$G))/12+M270</f>
        <v>0</v>
      </c>
      <c r="O270" s="53">
        <f>+(SUMIF('[1]2021'!$A:$A,$A270,'[1]2021'!$C:$C)-SUMIF('[1]2021'!$E:$E,$A270,'[1]2021'!$G:$G))/12+N270</f>
        <v>0</v>
      </c>
      <c r="P270" s="53">
        <f>+(SUMIF('[1]2021'!$A:$A,$A270,'[1]2021'!$C:$C)-SUMIF('[1]2021'!$E:$E,$A270,'[1]2021'!$G:$G))/12+O270</f>
        <v>0</v>
      </c>
      <c r="Q270" s="53">
        <f>+(SUMIF('[1]2021'!$A:$A,$A270,'[1]2021'!$C:$C)-SUMIF('[1]2021'!$E:$E,$A270,'[1]2021'!$G:$G))/12+P270</f>
        <v>0</v>
      </c>
      <c r="R270" s="53">
        <f>+(SUMIF('[1]2021'!$A:$A,$A270,'[1]2021'!$C:$C)-SUMIF('[1]2021'!$E:$E,$A270,'[1]2021'!$G:$G))/12+Q270</f>
        <v>0</v>
      </c>
      <c r="S270" s="53">
        <f>+(SUMIF('[1]2021'!$A:$A,$A270,'[1]2021'!$C:$C)-SUMIF('[1]2021'!$E:$E,$A270,'[1]2021'!$G:$G))/12+R270</f>
        <v>0</v>
      </c>
      <c r="T270" s="53">
        <f>+(SUMIF('[1]2021'!$A:$A,$A270,'[1]2021'!$C:$C)-SUMIF('[1]2021'!$E:$E,$A270,'[1]2021'!$G:$G))/12+S270</f>
        <v>0</v>
      </c>
      <c r="U270" s="53" cm="1">
        <f t="array" ref="U270">+INDEX(I270:T270,1,Settings!$C$4)</f>
        <v>0</v>
      </c>
      <c r="V270" s="53" cm="1">
        <f t="array" ref="V270">+INDEX(I270:T270,1,Settings!$C$4)</f>
        <v>0</v>
      </c>
      <c r="W270" s="53"/>
      <c r="X270" s="53">
        <f>V270+SUMIFS(postings!$T:$T,postings!$C:$C,'b-data'!X$2,postings!$D:$D,'b-data'!X$3,postings!$I:$I,'b-data'!$A270)-SUMIFS(postings!$W:$W,postings!$C:$C,'b-data'!X$2,postings!$D:$D,'b-data'!X$3,postings!$M:$M,'b-data'!$A270)</f>
        <v>0</v>
      </c>
      <c r="Y270" s="53">
        <f>X270+SUMIFS(postings!$T:$T,postings!$C:$C,'b-data'!Y$2,postings!$D:$D,'b-data'!Y$3,postings!$I:$I,'b-data'!$A270)-SUMIFS(postings!$W:$W,postings!$C:$C,'b-data'!Y$2,postings!$D:$D,'b-data'!Y$3,postings!$M:$M,'b-data'!$A270)</f>
        <v>0</v>
      </c>
      <c r="Z270" s="53">
        <f>Y270+SUMIFS(postings!$T:$T,postings!$C:$C,'b-data'!Z$2,postings!$D:$D,'b-data'!Z$3,postings!$I:$I,'b-data'!$A270)-SUMIFS(postings!$W:$W,postings!$C:$C,'b-data'!Z$2,postings!$D:$D,'b-data'!Z$3,postings!$M:$M,'b-data'!$A270)</f>
        <v>0</v>
      </c>
      <c r="AA270" s="53">
        <f>Z270+SUMIFS(postings!$T:$T,postings!$C:$C,'b-data'!AA$2,postings!$D:$D,'b-data'!AA$3,postings!$I:$I,'b-data'!$A270)-SUMIFS(postings!$W:$W,postings!$C:$C,'b-data'!AA$2,postings!$D:$D,'b-data'!AA$3,postings!$M:$M,'b-data'!$A270)</f>
        <v>0</v>
      </c>
      <c r="AB270" s="53">
        <f>AA270+SUMIFS(postings!$T:$T,postings!$C:$C,'b-data'!AB$2,postings!$D:$D,'b-data'!AB$3,postings!$I:$I,'b-data'!$A270)-SUMIFS(postings!$W:$W,postings!$C:$C,'b-data'!AB$2,postings!$D:$D,'b-data'!AB$3,postings!$M:$M,'b-data'!$A270)</f>
        <v>0</v>
      </c>
      <c r="AC270" s="53">
        <f>AB270+SUMIFS(postings!$T:$T,postings!$C:$C,'b-data'!AC$2,postings!$D:$D,'b-data'!AC$3,postings!$I:$I,'b-data'!$A270)-SUMIFS(postings!$W:$W,postings!$C:$C,'b-data'!AC$2,postings!$D:$D,'b-data'!AC$3,postings!$M:$M,'b-data'!$A270)</f>
        <v>0</v>
      </c>
      <c r="AD270" s="53">
        <f>AC270+SUMIFS(postings!$T:$T,postings!$C:$C,'b-data'!AD$2,postings!$D:$D,'b-data'!AD$3,postings!$I:$I,'b-data'!$A270)-SUMIFS(postings!$W:$W,postings!$C:$C,'b-data'!AD$2,postings!$D:$D,'b-data'!AD$3,postings!$M:$M,'b-data'!$A270)</f>
        <v>0</v>
      </c>
      <c r="AE270" s="53">
        <f>AD270+SUMIFS(postings!$T:$T,postings!$C:$C,'b-data'!AE$2,postings!$D:$D,'b-data'!AE$3,postings!$I:$I,'b-data'!$A270)-SUMIFS(postings!$W:$W,postings!$C:$C,'b-data'!AE$2,postings!$D:$D,'b-data'!AE$3,postings!$M:$M,'b-data'!$A270)</f>
        <v>0</v>
      </c>
      <c r="AF270" s="53">
        <f>AE270+SUMIFS(postings!$T:$T,postings!$C:$C,'b-data'!AF$2,postings!$D:$D,'b-data'!AF$3,postings!$I:$I,'b-data'!$A270)-SUMIFS(postings!$W:$W,postings!$C:$C,'b-data'!AF$2,postings!$D:$D,'b-data'!AF$3,postings!$M:$M,'b-data'!$A270)</f>
        <v>0</v>
      </c>
      <c r="AG270" s="53">
        <f>AF270+SUMIFS(postings!$T:$T,postings!$C:$C,'b-data'!AG$2,postings!$D:$D,'b-data'!AG$3,postings!$I:$I,'b-data'!$A270)-SUMIFS(postings!$W:$W,postings!$C:$C,'b-data'!AG$2,postings!$D:$D,'b-data'!AG$3,postings!$M:$M,'b-data'!$A270)</f>
        <v>0</v>
      </c>
      <c r="AH270" s="53">
        <f>AG270+SUMIFS(postings!$T:$T,postings!$C:$C,'b-data'!AH$2,postings!$D:$D,'b-data'!AH$3,postings!$I:$I,'b-data'!$A270)-SUMIFS(postings!$W:$W,postings!$C:$C,'b-data'!AH$2,postings!$D:$D,'b-data'!AH$3,postings!$M:$M,'b-data'!$A270)</f>
        <v>0</v>
      </c>
      <c r="AI270" s="53">
        <f>AH270+SUMIFS(postings!$T:$T,postings!$C:$C,'b-data'!AI$2,postings!$D:$D,'b-data'!AI$3,postings!$I:$I,'b-data'!$A270)-SUMIFS(postings!$W:$W,postings!$C:$C,'b-data'!AI$2,postings!$D:$D,'b-data'!AI$3,postings!$M:$M,'b-data'!$A270)</f>
        <v>0</v>
      </c>
      <c r="AJ270" s="53" cm="1">
        <f t="array" ref="AJ270">+INDEX(X270:AI270,1,Settings!$C$4)</f>
        <v>0</v>
      </c>
      <c r="AK270" s="53" cm="1">
        <f t="array" ref="AK270">+INDEX(X270:AI270,1,Settings!$C$4)</f>
        <v>0</v>
      </c>
      <c r="AL270" s="53"/>
      <c r="AM270" s="53">
        <f t="shared" si="538"/>
        <v>0</v>
      </c>
      <c r="AN270" s="53">
        <f t="shared" ref="AN270:AX270" si="561">+AM270</f>
        <v>0</v>
      </c>
      <c r="AO270" s="53">
        <f t="shared" si="561"/>
        <v>0</v>
      </c>
      <c r="AP270" s="53">
        <f t="shared" si="561"/>
        <v>0</v>
      </c>
      <c r="AQ270" s="53">
        <f t="shared" si="561"/>
        <v>0</v>
      </c>
      <c r="AR270" s="53">
        <f t="shared" si="561"/>
        <v>0</v>
      </c>
      <c r="AS270" s="53">
        <f t="shared" si="561"/>
        <v>0</v>
      </c>
      <c r="AT270" s="53">
        <f t="shared" si="561"/>
        <v>0</v>
      </c>
      <c r="AU270" s="53">
        <f t="shared" si="561"/>
        <v>0</v>
      </c>
      <c r="AV270" s="53">
        <f t="shared" si="561"/>
        <v>0</v>
      </c>
      <c r="AW270" s="53">
        <f t="shared" si="561"/>
        <v>0</v>
      </c>
      <c r="AX270" s="53">
        <f t="shared" si="561"/>
        <v>0</v>
      </c>
      <c r="AY270" s="53" cm="1">
        <f t="array" ref="AY270">+INDEX(AM270:AX270,1,Settings!$C$4)</f>
        <v>0</v>
      </c>
      <c r="AZ270" s="53">
        <f t="shared" si="540"/>
        <v>0</v>
      </c>
      <c r="BA270" s="53"/>
      <c r="BB270" s="53">
        <f t="shared" si="541"/>
        <v>0</v>
      </c>
      <c r="BC270" s="53">
        <f t="shared" ref="BC270:BN270" si="562">+BB270</f>
        <v>0</v>
      </c>
      <c r="BD270" s="53">
        <f t="shared" si="562"/>
        <v>0</v>
      </c>
      <c r="BE270" s="53">
        <f t="shared" si="562"/>
        <v>0</v>
      </c>
      <c r="BF270" s="53">
        <f t="shared" si="562"/>
        <v>0</v>
      </c>
      <c r="BG270" s="53">
        <f t="shared" si="562"/>
        <v>0</v>
      </c>
      <c r="BH270" s="53">
        <f t="shared" si="562"/>
        <v>0</v>
      </c>
      <c r="BI270" s="53">
        <f t="shared" si="562"/>
        <v>0</v>
      </c>
      <c r="BJ270" s="53">
        <f t="shared" si="562"/>
        <v>0</v>
      </c>
      <c r="BK270" s="53">
        <f t="shared" si="562"/>
        <v>0</v>
      </c>
      <c r="BL270" s="53">
        <f t="shared" si="562"/>
        <v>0</v>
      </c>
      <c r="BM270" s="53">
        <f t="shared" si="562"/>
        <v>0</v>
      </c>
      <c r="BN270" s="53">
        <f t="shared" si="562"/>
        <v>0</v>
      </c>
      <c r="BO270" s="53"/>
      <c r="BP270" s="53">
        <f t="shared" si="543"/>
        <v>0</v>
      </c>
      <c r="BQ270" s="53"/>
      <c r="BR270" s="53">
        <f t="shared" si="544"/>
        <v>0</v>
      </c>
    </row>
    <row r="271" spans="1:70" x14ac:dyDescent="0.2">
      <c r="A271" s="6">
        <v>1609</v>
      </c>
      <c r="B271" s="6" t="str">
        <f>+VLOOKUP(A271,masterfile!B:C,2,FALSE)</f>
        <v>Gegenkto Aufteilung Verbindl. L+L (EÜR)</v>
      </c>
      <c r="D271" s="53">
        <f>+SUMIF('[1]2017'!$A:$A,$A271,'[1]2017'!$C:$C)-SUMIF('[1]2017'!$E:$E,$A271,'[1]2017'!$G:$G)</f>
        <v>0</v>
      </c>
      <c r="E271" s="53">
        <f>+SUMIF('[1]2018'!$A:$A,$A271,'[1]2018'!$C:$C)-SUMIF('[1]2018'!$E:$E,$A271,'[1]2018'!$G:$G)+D271</f>
        <v>0</v>
      </c>
      <c r="F271" s="53">
        <f>+SUMIF('[1]2019'!$A:$A,$A271,'[1]2019'!$C:$C)-SUMIF('[1]2019'!$E:$E,$A271,'[1]2019'!$G:$G)+E271</f>
        <v>0</v>
      </c>
      <c r="G271" s="53">
        <f>+SUMIF('[1]2020'!$A:$A,$A271,'[1]2020'!$C:$C)-SUMIF('[1]2020'!$E:$E,$A271,'[1]2020'!$G:$G)+F271</f>
        <v>0</v>
      </c>
      <c r="H271" s="53"/>
      <c r="I271" s="53">
        <f>+(SUMIF('[1]2021'!$A:$A,$A271,'[1]2021'!$C:$C)-SUMIF('[1]2021'!$E:$E,$A271,'[1]2021'!$G:$G))/12+G271</f>
        <v>0</v>
      </c>
      <c r="J271" s="53">
        <f>+(SUMIF('[1]2021'!$A:$A,$A271,'[1]2021'!$C:$C)-SUMIF('[1]2021'!$E:$E,$A271,'[1]2021'!$G:$G))/12+I271</f>
        <v>0</v>
      </c>
      <c r="K271" s="53">
        <f>+(SUMIF('[1]2021'!$A:$A,$A271,'[1]2021'!$C:$C)-SUMIF('[1]2021'!$E:$E,$A271,'[1]2021'!$G:$G))/12+J271</f>
        <v>0</v>
      </c>
      <c r="L271" s="53">
        <f>+(SUMIF('[1]2021'!$A:$A,$A271,'[1]2021'!$C:$C)-SUMIF('[1]2021'!$E:$E,$A271,'[1]2021'!$G:$G))/12+K271</f>
        <v>0</v>
      </c>
      <c r="M271" s="53">
        <f>+(SUMIF('[1]2021'!$A:$A,$A271,'[1]2021'!$C:$C)-SUMIF('[1]2021'!$E:$E,$A271,'[1]2021'!$G:$G))/12+L271</f>
        <v>0</v>
      </c>
      <c r="N271" s="53">
        <f>+(SUMIF('[1]2021'!$A:$A,$A271,'[1]2021'!$C:$C)-SUMIF('[1]2021'!$E:$E,$A271,'[1]2021'!$G:$G))/12+M271</f>
        <v>0</v>
      </c>
      <c r="O271" s="53">
        <f>+(SUMIF('[1]2021'!$A:$A,$A271,'[1]2021'!$C:$C)-SUMIF('[1]2021'!$E:$E,$A271,'[1]2021'!$G:$G))/12+N271</f>
        <v>0</v>
      </c>
      <c r="P271" s="53">
        <f>+(SUMIF('[1]2021'!$A:$A,$A271,'[1]2021'!$C:$C)-SUMIF('[1]2021'!$E:$E,$A271,'[1]2021'!$G:$G))/12+O271</f>
        <v>0</v>
      </c>
      <c r="Q271" s="53">
        <f>+(SUMIF('[1]2021'!$A:$A,$A271,'[1]2021'!$C:$C)-SUMIF('[1]2021'!$E:$E,$A271,'[1]2021'!$G:$G))/12+P271</f>
        <v>0</v>
      </c>
      <c r="R271" s="53">
        <f>+(SUMIF('[1]2021'!$A:$A,$A271,'[1]2021'!$C:$C)-SUMIF('[1]2021'!$E:$E,$A271,'[1]2021'!$G:$G))/12+Q271</f>
        <v>0</v>
      </c>
      <c r="S271" s="53">
        <f>+(SUMIF('[1]2021'!$A:$A,$A271,'[1]2021'!$C:$C)-SUMIF('[1]2021'!$E:$E,$A271,'[1]2021'!$G:$G))/12+R271</f>
        <v>0</v>
      </c>
      <c r="T271" s="53">
        <f>+(SUMIF('[1]2021'!$A:$A,$A271,'[1]2021'!$C:$C)-SUMIF('[1]2021'!$E:$E,$A271,'[1]2021'!$G:$G))/12+S271</f>
        <v>0</v>
      </c>
      <c r="U271" s="53" cm="1">
        <f t="array" ref="U271">+INDEX(I271:T271,1,Settings!$C$4)</f>
        <v>0</v>
      </c>
      <c r="V271" s="53" cm="1">
        <f t="array" ref="V271">+INDEX(I271:T271,1,Settings!$C$4)</f>
        <v>0</v>
      </c>
      <c r="W271" s="53"/>
      <c r="X271" s="53">
        <f>V271+SUMIFS(postings!$T:$T,postings!$C:$C,'b-data'!X$2,postings!$D:$D,'b-data'!X$3,postings!$I:$I,'b-data'!$A271)-SUMIFS(postings!$W:$W,postings!$C:$C,'b-data'!X$2,postings!$D:$D,'b-data'!X$3,postings!$M:$M,'b-data'!$A271)</f>
        <v>0</v>
      </c>
      <c r="Y271" s="53">
        <f>X271+SUMIFS(postings!$T:$T,postings!$C:$C,'b-data'!Y$2,postings!$D:$D,'b-data'!Y$3,postings!$I:$I,'b-data'!$A271)-SUMIFS(postings!$W:$W,postings!$C:$C,'b-data'!Y$2,postings!$D:$D,'b-data'!Y$3,postings!$M:$M,'b-data'!$A271)</f>
        <v>0</v>
      </c>
      <c r="Z271" s="53">
        <f>Y271+SUMIFS(postings!$T:$T,postings!$C:$C,'b-data'!Z$2,postings!$D:$D,'b-data'!Z$3,postings!$I:$I,'b-data'!$A271)-SUMIFS(postings!$W:$W,postings!$C:$C,'b-data'!Z$2,postings!$D:$D,'b-data'!Z$3,postings!$M:$M,'b-data'!$A271)</f>
        <v>0</v>
      </c>
      <c r="AA271" s="53">
        <f>Z271+SUMIFS(postings!$T:$T,postings!$C:$C,'b-data'!AA$2,postings!$D:$D,'b-data'!AA$3,postings!$I:$I,'b-data'!$A271)-SUMIFS(postings!$W:$W,postings!$C:$C,'b-data'!AA$2,postings!$D:$D,'b-data'!AA$3,postings!$M:$M,'b-data'!$A271)</f>
        <v>0</v>
      </c>
      <c r="AB271" s="53">
        <f>AA271+SUMIFS(postings!$T:$T,postings!$C:$C,'b-data'!AB$2,postings!$D:$D,'b-data'!AB$3,postings!$I:$I,'b-data'!$A271)-SUMIFS(postings!$W:$W,postings!$C:$C,'b-data'!AB$2,postings!$D:$D,'b-data'!AB$3,postings!$M:$M,'b-data'!$A271)</f>
        <v>0</v>
      </c>
      <c r="AC271" s="53">
        <f>AB271+SUMIFS(postings!$T:$T,postings!$C:$C,'b-data'!AC$2,postings!$D:$D,'b-data'!AC$3,postings!$I:$I,'b-data'!$A271)-SUMIFS(postings!$W:$W,postings!$C:$C,'b-data'!AC$2,postings!$D:$D,'b-data'!AC$3,postings!$M:$M,'b-data'!$A271)</f>
        <v>0</v>
      </c>
      <c r="AD271" s="53">
        <f>AC271+SUMIFS(postings!$T:$T,postings!$C:$C,'b-data'!AD$2,postings!$D:$D,'b-data'!AD$3,postings!$I:$I,'b-data'!$A271)-SUMIFS(postings!$W:$W,postings!$C:$C,'b-data'!AD$2,postings!$D:$D,'b-data'!AD$3,postings!$M:$M,'b-data'!$A271)</f>
        <v>0</v>
      </c>
      <c r="AE271" s="53">
        <f>AD271+SUMIFS(postings!$T:$T,postings!$C:$C,'b-data'!AE$2,postings!$D:$D,'b-data'!AE$3,postings!$I:$I,'b-data'!$A271)-SUMIFS(postings!$W:$W,postings!$C:$C,'b-data'!AE$2,postings!$D:$D,'b-data'!AE$3,postings!$M:$M,'b-data'!$A271)</f>
        <v>0</v>
      </c>
      <c r="AF271" s="53">
        <f>AE271+SUMIFS(postings!$T:$T,postings!$C:$C,'b-data'!AF$2,postings!$D:$D,'b-data'!AF$3,postings!$I:$I,'b-data'!$A271)-SUMIFS(postings!$W:$W,postings!$C:$C,'b-data'!AF$2,postings!$D:$D,'b-data'!AF$3,postings!$M:$M,'b-data'!$A271)</f>
        <v>0</v>
      </c>
      <c r="AG271" s="53">
        <f>AF271+SUMIFS(postings!$T:$T,postings!$C:$C,'b-data'!AG$2,postings!$D:$D,'b-data'!AG$3,postings!$I:$I,'b-data'!$A271)-SUMIFS(postings!$W:$W,postings!$C:$C,'b-data'!AG$2,postings!$D:$D,'b-data'!AG$3,postings!$M:$M,'b-data'!$A271)</f>
        <v>0</v>
      </c>
      <c r="AH271" s="53">
        <f>AG271+SUMIFS(postings!$T:$T,postings!$C:$C,'b-data'!AH$2,postings!$D:$D,'b-data'!AH$3,postings!$I:$I,'b-data'!$A271)-SUMIFS(postings!$W:$W,postings!$C:$C,'b-data'!AH$2,postings!$D:$D,'b-data'!AH$3,postings!$M:$M,'b-data'!$A271)</f>
        <v>0</v>
      </c>
      <c r="AI271" s="53">
        <f>AH271+SUMIFS(postings!$T:$T,postings!$C:$C,'b-data'!AI$2,postings!$D:$D,'b-data'!AI$3,postings!$I:$I,'b-data'!$A271)-SUMIFS(postings!$W:$W,postings!$C:$C,'b-data'!AI$2,postings!$D:$D,'b-data'!AI$3,postings!$M:$M,'b-data'!$A271)</f>
        <v>0</v>
      </c>
      <c r="AJ271" s="53" cm="1">
        <f t="array" ref="AJ271">+INDEX(X271:AI271,1,Settings!$C$4)</f>
        <v>0</v>
      </c>
      <c r="AK271" s="53" cm="1">
        <f t="array" ref="AK271">+INDEX(X271:AI271,1,Settings!$C$4)</f>
        <v>0</v>
      </c>
      <c r="AL271" s="53"/>
      <c r="AM271" s="53">
        <f t="shared" si="538"/>
        <v>0</v>
      </c>
      <c r="AN271" s="53">
        <f t="shared" ref="AN271:AX271" si="563">+AM271</f>
        <v>0</v>
      </c>
      <c r="AO271" s="53">
        <f t="shared" si="563"/>
        <v>0</v>
      </c>
      <c r="AP271" s="53">
        <f t="shared" si="563"/>
        <v>0</v>
      </c>
      <c r="AQ271" s="53">
        <f t="shared" si="563"/>
        <v>0</v>
      </c>
      <c r="AR271" s="53">
        <f t="shared" si="563"/>
        <v>0</v>
      </c>
      <c r="AS271" s="53">
        <f t="shared" si="563"/>
        <v>0</v>
      </c>
      <c r="AT271" s="53">
        <f t="shared" si="563"/>
        <v>0</v>
      </c>
      <c r="AU271" s="53">
        <f t="shared" si="563"/>
        <v>0</v>
      </c>
      <c r="AV271" s="53">
        <f t="shared" si="563"/>
        <v>0</v>
      </c>
      <c r="AW271" s="53">
        <f t="shared" si="563"/>
        <v>0</v>
      </c>
      <c r="AX271" s="53">
        <f t="shared" si="563"/>
        <v>0</v>
      </c>
      <c r="AY271" s="53" cm="1">
        <f t="array" ref="AY271">+INDEX(AM271:AX271,1,Settings!$C$4)</f>
        <v>0</v>
      </c>
      <c r="AZ271" s="53">
        <f t="shared" si="540"/>
        <v>0</v>
      </c>
      <c r="BA271" s="53"/>
      <c r="BB271" s="53">
        <f t="shared" si="541"/>
        <v>0</v>
      </c>
      <c r="BC271" s="53">
        <f t="shared" ref="BC271:BN271" si="564">+BB271</f>
        <v>0</v>
      </c>
      <c r="BD271" s="53">
        <f t="shared" si="564"/>
        <v>0</v>
      </c>
      <c r="BE271" s="53">
        <f t="shared" si="564"/>
        <v>0</v>
      </c>
      <c r="BF271" s="53">
        <f t="shared" si="564"/>
        <v>0</v>
      </c>
      <c r="BG271" s="53">
        <f t="shared" si="564"/>
        <v>0</v>
      </c>
      <c r="BH271" s="53">
        <f t="shared" si="564"/>
        <v>0</v>
      </c>
      <c r="BI271" s="53">
        <f t="shared" si="564"/>
        <v>0</v>
      </c>
      <c r="BJ271" s="53">
        <f t="shared" si="564"/>
        <v>0</v>
      </c>
      <c r="BK271" s="53">
        <f t="shared" si="564"/>
        <v>0</v>
      </c>
      <c r="BL271" s="53">
        <f t="shared" si="564"/>
        <v>0</v>
      </c>
      <c r="BM271" s="53">
        <f t="shared" si="564"/>
        <v>0</v>
      </c>
      <c r="BN271" s="53">
        <f t="shared" si="564"/>
        <v>0</v>
      </c>
      <c r="BO271" s="53"/>
      <c r="BP271" s="53">
        <f t="shared" si="543"/>
        <v>0</v>
      </c>
      <c r="BQ271" s="53"/>
      <c r="BR271" s="53">
        <f t="shared" si="544"/>
        <v>0</v>
      </c>
    </row>
    <row r="272" spans="1:70" x14ac:dyDescent="0.2">
      <c r="A272" s="6">
        <v>1610</v>
      </c>
      <c r="B272" s="6" t="str">
        <f>+VLOOKUP(A272,masterfile!B:C,2,FALSE)</f>
        <v>Verbindlichkeiten L+L ohne Kontokorrent</v>
      </c>
      <c r="D272" s="53">
        <f>+SUMIF('[1]2017'!$A:$A,$A272,'[1]2017'!$C:$C)-SUMIF('[1]2017'!$E:$E,$A272,'[1]2017'!$G:$G)</f>
        <v>0</v>
      </c>
      <c r="E272" s="53">
        <f>+SUMIF('[1]2018'!$A:$A,$A272,'[1]2018'!$C:$C)-SUMIF('[1]2018'!$E:$E,$A272,'[1]2018'!$G:$G)+D272</f>
        <v>0</v>
      </c>
      <c r="F272" s="53">
        <f>+SUMIF('[1]2019'!$A:$A,$A272,'[1]2019'!$C:$C)-SUMIF('[1]2019'!$E:$E,$A272,'[1]2019'!$G:$G)+E272</f>
        <v>0</v>
      </c>
      <c r="G272" s="53">
        <f>+SUMIF('[1]2020'!$A:$A,$A272,'[1]2020'!$C:$C)-SUMIF('[1]2020'!$E:$E,$A272,'[1]2020'!$G:$G)+F272</f>
        <v>0</v>
      </c>
      <c r="H272" s="53"/>
      <c r="I272" s="53">
        <f>+(SUMIF('[1]2021'!$A:$A,$A272,'[1]2021'!$C:$C)-SUMIF('[1]2021'!$E:$E,$A272,'[1]2021'!$G:$G))/12+G272</f>
        <v>0</v>
      </c>
      <c r="J272" s="53">
        <f>+(SUMIF('[1]2021'!$A:$A,$A272,'[1]2021'!$C:$C)-SUMIF('[1]2021'!$E:$E,$A272,'[1]2021'!$G:$G))/12+I272</f>
        <v>0</v>
      </c>
      <c r="K272" s="53">
        <f>+(SUMIF('[1]2021'!$A:$A,$A272,'[1]2021'!$C:$C)-SUMIF('[1]2021'!$E:$E,$A272,'[1]2021'!$G:$G))/12+J272</f>
        <v>0</v>
      </c>
      <c r="L272" s="53">
        <f>+(SUMIF('[1]2021'!$A:$A,$A272,'[1]2021'!$C:$C)-SUMIF('[1]2021'!$E:$E,$A272,'[1]2021'!$G:$G))/12+K272</f>
        <v>0</v>
      </c>
      <c r="M272" s="53">
        <f>+(SUMIF('[1]2021'!$A:$A,$A272,'[1]2021'!$C:$C)-SUMIF('[1]2021'!$E:$E,$A272,'[1]2021'!$G:$G))/12+L272</f>
        <v>0</v>
      </c>
      <c r="N272" s="53">
        <f>+(SUMIF('[1]2021'!$A:$A,$A272,'[1]2021'!$C:$C)-SUMIF('[1]2021'!$E:$E,$A272,'[1]2021'!$G:$G))/12+M272</f>
        <v>0</v>
      </c>
      <c r="O272" s="53">
        <f>+(SUMIF('[1]2021'!$A:$A,$A272,'[1]2021'!$C:$C)-SUMIF('[1]2021'!$E:$E,$A272,'[1]2021'!$G:$G))/12+N272</f>
        <v>0</v>
      </c>
      <c r="P272" s="53">
        <f>+(SUMIF('[1]2021'!$A:$A,$A272,'[1]2021'!$C:$C)-SUMIF('[1]2021'!$E:$E,$A272,'[1]2021'!$G:$G))/12+O272</f>
        <v>0</v>
      </c>
      <c r="Q272" s="53">
        <f>+(SUMIF('[1]2021'!$A:$A,$A272,'[1]2021'!$C:$C)-SUMIF('[1]2021'!$E:$E,$A272,'[1]2021'!$G:$G))/12+P272</f>
        <v>0</v>
      </c>
      <c r="R272" s="53">
        <f>+(SUMIF('[1]2021'!$A:$A,$A272,'[1]2021'!$C:$C)-SUMIF('[1]2021'!$E:$E,$A272,'[1]2021'!$G:$G))/12+Q272</f>
        <v>0</v>
      </c>
      <c r="S272" s="53">
        <f>+(SUMIF('[1]2021'!$A:$A,$A272,'[1]2021'!$C:$C)-SUMIF('[1]2021'!$E:$E,$A272,'[1]2021'!$G:$G))/12+R272</f>
        <v>0</v>
      </c>
      <c r="T272" s="53">
        <f>+(SUMIF('[1]2021'!$A:$A,$A272,'[1]2021'!$C:$C)-SUMIF('[1]2021'!$E:$E,$A272,'[1]2021'!$G:$G))/12+S272</f>
        <v>0</v>
      </c>
      <c r="U272" s="53" cm="1">
        <f t="array" ref="U272">+INDEX(I272:T272,1,Settings!$C$4)</f>
        <v>0</v>
      </c>
      <c r="V272" s="53" cm="1">
        <f t="array" ref="V272">+INDEX(I272:T272,1,Settings!$C$4)</f>
        <v>0</v>
      </c>
      <c r="W272" s="53"/>
      <c r="X272" s="53">
        <f>V272+SUMIFS(postings!$T:$T,postings!$C:$C,'b-data'!X$2,postings!$D:$D,'b-data'!X$3,postings!$I:$I,'b-data'!$A272)-SUMIFS(postings!$W:$W,postings!$C:$C,'b-data'!X$2,postings!$D:$D,'b-data'!X$3,postings!$M:$M,'b-data'!$A272)</f>
        <v>0</v>
      </c>
      <c r="Y272" s="53">
        <f>X272+SUMIFS(postings!$T:$T,postings!$C:$C,'b-data'!Y$2,postings!$D:$D,'b-data'!Y$3,postings!$I:$I,'b-data'!$A272)-SUMIFS(postings!$W:$W,postings!$C:$C,'b-data'!Y$2,postings!$D:$D,'b-data'!Y$3,postings!$M:$M,'b-data'!$A272)</f>
        <v>0</v>
      </c>
      <c r="Z272" s="53">
        <f>Y272+SUMIFS(postings!$T:$T,postings!$C:$C,'b-data'!Z$2,postings!$D:$D,'b-data'!Z$3,postings!$I:$I,'b-data'!$A272)-SUMIFS(postings!$W:$W,postings!$C:$C,'b-data'!Z$2,postings!$D:$D,'b-data'!Z$3,postings!$M:$M,'b-data'!$A272)</f>
        <v>0</v>
      </c>
      <c r="AA272" s="53">
        <f>Z272+SUMIFS(postings!$T:$T,postings!$C:$C,'b-data'!AA$2,postings!$D:$D,'b-data'!AA$3,postings!$I:$I,'b-data'!$A272)-SUMIFS(postings!$W:$W,postings!$C:$C,'b-data'!AA$2,postings!$D:$D,'b-data'!AA$3,postings!$M:$M,'b-data'!$A272)</f>
        <v>0</v>
      </c>
      <c r="AB272" s="53">
        <f>AA272+SUMIFS(postings!$T:$T,postings!$C:$C,'b-data'!AB$2,postings!$D:$D,'b-data'!AB$3,postings!$I:$I,'b-data'!$A272)-SUMIFS(postings!$W:$W,postings!$C:$C,'b-data'!AB$2,postings!$D:$D,'b-data'!AB$3,postings!$M:$M,'b-data'!$A272)</f>
        <v>0</v>
      </c>
      <c r="AC272" s="53">
        <f>AB272+SUMIFS(postings!$T:$T,postings!$C:$C,'b-data'!AC$2,postings!$D:$D,'b-data'!AC$3,postings!$I:$I,'b-data'!$A272)-SUMIFS(postings!$W:$W,postings!$C:$C,'b-data'!AC$2,postings!$D:$D,'b-data'!AC$3,postings!$M:$M,'b-data'!$A272)</f>
        <v>0</v>
      </c>
      <c r="AD272" s="53">
        <f>AC272+SUMIFS(postings!$T:$T,postings!$C:$C,'b-data'!AD$2,postings!$D:$D,'b-data'!AD$3,postings!$I:$I,'b-data'!$A272)-SUMIFS(postings!$W:$W,postings!$C:$C,'b-data'!AD$2,postings!$D:$D,'b-data'!AD$3,postings!$M:$M,'b-data'!$A272)</f>
        <v>0</v>
      </c>
      <c r="AE272" s="53">
        <f>AD272+SUMIFS(postings!$T:$T,postings!$C:$C,'b-data'!AE$2,postings!$D:$D,'b-data'!AE$3,postings!$I:$I,'b-data'!$A272)-SUMIFS(postings!$W:$W,postings!$C:$C,'b-data'!AE$2,postings!$D:$D,'b-data'!AE$3,postings!$M:$M,'b-data'!$A272)</f>
        <v>0</v>
      </c>
      <c r="AF272" s="53">
        <f>AE272+SUMIFS(postings!$T:$T,postings!$C:$C,'b-data'!AF$2,postings!$D:$D,'b-data'!AF$3,postings!$I:$I,'b-data'!$A272)-SUMIFS(postings!$W:$W,postings!$C:$C,'b-data'!AF$2,postings!$D:$D,'b-data'!AF$3,postings!$M:$M,'b-data'!$A272)</f>
        <v>0</v>
      </c>
      <c r="AG272" s="53">
        <f>AF272+SUMIFS(postings!$T:$T,postings!$C:$C,'b-data'!AG$2,postings!$D:$D,'b-data'!AG$3,postings!$I:$I,'b-data'!$A272)-SUMIFS(postings!$W:$W,postings!$C:$C,'b-data'!AG$2,postings!$D:$D,'b-data'!AG$3,postings!$M:$M,'b-data'!$A272)</f>
        <v>0</v>
      </c>
      <c r="AH272" s="53">
        <f>AG272+SUMIFS(postings!$T:$T,postings!$C:$C,'b-data'!AH$2,postings!$D:$D,'b-data'!AH$3,postings!$I:$I,'b-data'!$A272)-SUMIFS(postings!$W:$W,postings!$C:$C,'b-data'!AH$2,postings!$D:$D,'b-data'!AH$3,postings!$M:$M,'b-data'!$A272)</f>
        <v>0</v>
      </c>
      <c r="AI272" s="53">
        <f>AH272+SUMIFS(postings!$T:$T,postings!$C:$C,'b-data'!AI$2,postings!$D:$D,'b-data'!AI$3,postings!$I:$I,'b-data'!$A272)-SUMIFS(postings!$W:$W,postings!$C:$C,'b-data'!AI$2,postings!$D:$D,'b-data'!AI$3,postings!$M:$M,'b-data'!$A272)</f>
        <v>0</v>
      </c>
      <c r="AJ272" s="53" cm="1">
        <f t="array" ref="AJ272">+INDEX(X272:AI272,1,Settings!$C$4)</f>
        <v>0</v>
      </c>
      <c r="AK272" s="53" cm="1">
        <f t="array" ref="AK272">+INDEX(X272:AI272,1,Settings!$C$4)</f>
        <v>0</v>
      </c>
      <c r="AL272" s="53"/>
      <c r="AM272" s="53">
        <f t="shared" si="538"/>
        <v>0</v>
      </c>
      <c r="AN272" s="53">
        <f t="shared" ref="AN272:AX272" si="565">+AM272</f>
        <v>0</v>
      </c>
      <c r="AO272" s="53">
        <f t="shared" si="565"/>
        <v>0</v>
      </c>
      <c r="AP272" s="53">
        <f t="shared" si="565"/>
        <v>0</v>
      </c>
      <c r="AQ272" s="53">
        <f t="shared" si="565"/>
        <v>0</v>
      </c>
      <c r="AR272" s="53">
        <f t="shared" si="565"/>
        <v>0</v>
      </c>
      <c r="AS272" s="53">
        <f t="shared" si="565"/>
        <v>0</v>
      </c>
      <c r="AT272" s="53">
        <f t="shared" si="565"/>
        <v>0</v>
      </c>
      <c r="AU272" s="53">
        <f t="shared" si="565"/>
        <v>0</v>
      </c>
      <c r="AV272" s="53">
        <f t="shared" si="565"/>
        <v>0</v>
      </c>
      <c r="AW272" s="53">
        <f t="shared" si="565"/>
        <v>0</v>
      </c>
      <c r="AX272" s="53">
        <f t="shared" si="565"/>
        <v>0</v>
      </c>
      <c r="AY272" s="53" cm="1">
        <f t="array" ref="AY272">+INDEX(AM272:AX272,1,Settings!$C$4)</f>
        <v>0</v>
      </c>
      <c r="AZ272" s="53">
        <f t="shared" si="540"/>
        <v>0</v>
      </c>
      <c r="BA272" s="53"/>
      <c r="BB272" s="53">
        <f t="shared" si="541"/>
        <v>0</v>
      </c>
      <c r="BC272" s="53">
        <f t="shared" ref="BC272:BN272" si="566">+BB272</f>
        <v>0</v>
      </c>
      <c r="BD272" s="53">
        <f t="shared" si="566"/>
        <v>0</v>
      </c>
      <c r="BE272" s="53">
        <f t="shared" si="566"/>
        <v>0</v>
      </c>
      <c r="BF272" s="53">
        <f t="shared" si="566"/>
        <v>0</v>
      </c>
      <c r="BG272" s="53">
        <f t="shared" si="566"/>
        <v>0</v>
      </c>
      <c r="BH272" s="53">
        <f t="shared" si="566"/>
        <v>0</v>
      </c>
      <c r="BI272" s="53">
        <f t="shared" si="566"/>
        <v>0</v>
      </c>
      <c r="BJ272" s="53">
        <f t="shared" si="566"/>
        <v>0</v>
      </c>
      <c r="BK272" s="53">
        <f t="shared" si="566"/>
        <v>0</v>
      </c>
      <c r="BL272" s="53">
        <f t="shared" si="566"/>
        <v>0</v>
      </c>
      <c r="BM272" s="53">
        <f t="shared" si="566"/>
        <v>0</v>
      </c>
      <c r="BN272" s="53">
        <f t="shared" si="566"/>
        <v>0</v>
      </c>
      <c r="BO272" s="53"/>
      <c r="BP272" s="53">
        <f t="shared" si="543"/>
        <v>0</v>
      </c>
      <c r="BQ272" s="53"/>
      <c r="BR272" s="53">
        <f t="shared" si="544"/>
        <v>0</v>
      </c>
    </row>
    <row r="273" spans="1:70" x14ac:dyDescent="0.2">
      <c r="A273" s="6">
        <v>1624</v>
      </c>
      <c r="B273" s="6" t="str">
        <f>+VLOOKUP(A273,masterfile!B:C,2,FALSE)</f>
        <v>Verbindl.L+L f.Invest. für § 4 (3) EStG</v>
      </c>
      <c r="D273" s="53">
        <f>+SUMIF('[1]2017'!$A:$A,$A273,'[1]2017'!$C:$C)-SUMIF('[1]2017'!$E:$E,$A273,'[1]2017'!$G:$G)</f>
        <v>0</v>
      </c>
      <c r="E273" s="53">
        <f>+SUMIF('[1]2018'!$A:$A,$A273,'[1]2018'!$C:$C)-SUMIF('[1]2018'!$E:$E,$A273,'[1]2018'!$G:$G)+D273</f>
        <v>0</v>
      </c>
      <c r="F273" s="53">
        <f>+SUMIF('[1]2019'!$A:$A,$A273,'[1]2019'!$C:$C)-SUMIF('[1]2019'!$E:$E,$A273,'[1]2019'!$G:$G)+E273</f>
        <v>0</v>
      </c>
      <c r="G273" s="53">
        <f>+SUMIF('[1]2020'!$A:$A,$A273,'[1]2020'!$C:$C)-SUMIF('[1]2020'!$E:$E,$A273,'[1]2020'!$G:$G)+F273</f>
        <v>0</v>
      </c>
      <c r="H273" s="53"/>
      <c r="I273" s="53">
        <f>+(SUMIF('[1]2021'!$A:$A,$A273,'[1]2021'!$C:$C)-SUMIF('[1]2021'!$E:$E,$A273,'[1]2021'!$G:$G))/12+G273</f>
        <v>0</v>
      </c>
      <c r="J273" s="53">
        <f>+(SUMIF('[1]2021'!$A:$A,$A273,'[1]2021'!$C:$C)-SUMIF('[1]2021'!$E:$E,$A273,'[1]2021'!$G:$G))/12+I273</f>
        <v>0</v>
      </c>
      <c r="K273" s="53">
        <f>+(SUMIF('[1]2021'!$A:$A,$A273,'[1]2021'!$C:$C)-SUMIF('[1]2021'!$E:$E,$A273,'[1]2021'!$G:$G))/12+J273</f>
        <v>0</v>
      </c>
      <c r="L273" s="53">
        <f>+(SUMIF('[1]2021'!$A:$A,$A273,'[1]2021'!$C:$C)-SUMIF('[1]2021'!$E:$E,$A273,'[1]2021'!$G:$G))/12+K273</f>
        <v>0</v>
      </c>
      <c r="M273" s="53">
        <f>+(SUMIF('[1]2021'!$A:$A,$A273,'[1]2021'!$C:$C)-SUMIF('[1]2021'!$E:$E,$A273,'[1]2021'!$G:$G))/12+L273</f>
        <v>0</v>
      </c>
      <c r="N273" s="53">
        <f>+(SUMIF('[1]2021'!$A:$A,$A273,'[1]2021'!$C:$C)-SUMIF('[1]2021'!$E:$E,$A273,'[1]2021'!$G:$G))/12+M273</f>
        <v>0</v>
      </c>
      <c r="O273" s="53">
        <f>+(SUMIF('[1]2021'!$A:$A,$A273,'[1]2021'!$C:$C)-SUMIF('[1]2021'!$E:$E,$A273,'[1]2021'!$G:$G))/12+N273</f>
        <v>0</v>
      </c>
      <c r="P273" s="53">
        <f>+(SUMIF('[1]2021'!$A:$A,$A273,'[1]2021'!$C:$C)-SUMIF('[1]2021'!$E:$E,$A273,'[1]2021'!$G:$G))/12+O273</f>
        <v>0</v>
      </c>
      <c r="Q273" s="53">
        <f>+(SUMIF('[1]2021'!$A:$A,$A273,'[1]2021'!$C:$C)-SUMIF('[1]2021'!$E:$E,$A273,'[1]2021'!$G:$G))/12+P273</f>
        <v>0</v>
      </c>
      <c r="R273" s="53">
        <f>+(SUMIF('[1]2021'!$A:$A,$A273,'[1]2021'!$C:$C)-SUMIF('[1]2021'!$E:$E,$A273,'[1]2021'!$G:$G))/12+Q273</f>
        <v>0</v>
      </c>
      <c r="S273" s="53">
        <f>+(SUMIF('[1]2021'!$A:$A,$A273,'[1]2021'!$C:$C)-SUMIF('[1]2021'!$E:$E,$A273,'[1]2021'!$G:$G))/12+R273</f>
        <v>0</v>
      </c>
      <c r="T273" s="53">
        <f>+(SUMIF('[1]2021'!$A:$A,$A273,'[1]2021'!$C:$C)-SUMIF('[1]2021'!$E:$E,$A273,'[1]2021'!$G:$G))/12+S273</f>
        <v>0</v>
      </c>
      <c r="U273" s="53" cm="1">
        <f t="array" ref="U273">+INDEX(I273:T273,1,Settings!$C$4)</f>
        <v>0</v>
      </c>
      <c r="V273" s="53" cm="1">
        <f t="array" ref="V273">+INDEX(I273:T273,1,Settings!$C$4)</f>
        <v>0</v>
      </c>
      <c r="W273" s="53"/>
      <c r="X273" s="53">
        <f>V273+SUMIFS(postings!$T:$T,postings!$C:$C,'b-data'!X$2,postings!$D:$D,'b-data'!X$3,postings!$I:$I,'b-data'!$A273)-SUMIFS(postings!$W:$W,postings!$C:$C,'b-data'!X$2,postings!$D:$D,'b-data'!X$3,postings!$M:$M,'b-data'!$A273)</f>
        <v>0</v>
      </c>
      <c r="Y273" s="53">
        <f>X273+SUMIFS(postings!$T:$T,postings!$C:$C,'b-data'!Y$2,postings!$D:$D,'b-data'!Y$3,postings!$I:$I,'b-data'!$A273)-SUMIFS(postings!$W:$W,postings!$C:$C,'b-data'!Y$2,postings!$D:$D,'b-data'!Y$3,postings!$M:$M,'b-data'!$A273)</f>
        <v>0</v>
      </c>
      <c r="Z273" s="53">
        <f>Y273+SUMIFS(postings!$T:$T,postings!$C:$C,'b-data'!Z$2,postings!$D:$D,'b-data'!Z$3,postings!$I:$I,'b-data'!$A273)-SUMIFS(postings!$W:$W,postings!$C:$C,'b-data'!Z$2,postings!$D:$D,'b-data'!Z$3,postings!$M:$M,'b-data'!$A273)</f>
        <v>0</v>
      </c>
      <c r="AA273" s="53">
        <f>Z273+SUMIFS(postings!$T:$T,postings!$C:$C,'b-data'!AA$2,postings!$D:$D,'b-data'!AA$3,postings!$I:$I,'b-data'!$A273)-SUMIFS(postings!$W:$W,postings!$C:$C,'b-data'!AA$2,postings!$D:$D,'b-data'!AA$3,postings!$M:$M,'b-data'!$A273)</f>
        <v>0</v>
      </c>
      <c r="AB273" s="53">
        <f>AA273+SUMIFS(postings!$T:$T,postings!$C:$C,'b-data'!AB$2,postings!$D:$D,'b-data'!AB$3,postings!$I:$I,'b-data'!$A273)-SUMIFS(postings!$W:$W,postings!$C:$C,'b-data'!AB$2,postings!$D:$D,'b-data'!AB$3,postings!$M:$M,'b-data'!$A273)</f>
        <v>0</v>
      </c>
      <c r="AC273" s="53">
        <f>AB273+SUMIFS(postings!$T:$T,postings!$C:$C,'b-data'!AC$2,postings!$D:$D,'b-data'!AC$3,postings!$I:$I,'b-data'!$A273)-SUMIFS(postings!$W:$W,postings!$C:$C,'b-data'!AC$2,postings!$D:$D,'b-data'!AC$3,postings!$M:$M,'b-data'!$A273)</f>
        <v>0</v>
      </c>
      <c r="AD273" s="53">
        <f>AC273+SUMIFS(postings!$T:$T,postings!$C:$C,'b-data'!AD$2,postings!$D:$D,'b-data'!AD$3,postings!$I:$I,'b-data'!$A273)-SUMIFS(postings!$W:$W,postings!$C:$C,'b-data'!AD$2,postings!$D:$D,'b-data'!AD$3,postings!$M:$M,'b-data'!$A273)</f>
        <v>0</v>
      </c>
      <c r="AE273" s="53">
        <f>AD273+SUMIFS(postings!$T:$T,postings!$C:$C,'b-data'!AE$2,postings!$D:$D,'b-data'!AE$3,postings!$I:$I,'b-data'!$A273)-SUMIFS(postings!$W:$W,postings!$C:$C,'b-data'!AE$2,postings!$D:$D,'b-data'!AE$3,postings!$M:$M,'b-data'!$A273)</f>
        <v>0</v>
      </c>
      <c r="AF273" s="53">
        <f>AE273+SUMIFS(postings!$T:$T,postings!$C:$C,'b-data'!AF$2,postings!$D:$D,'b-data'!AF$3,postings!$I:$I,'b-data'!$A273)-SUMIFS(postings!$W:$W,postings!$C:$C,'b-data'!AF$2,postings!$D:$D,'b-data'!AF$3,postings!$M:$M,'b-data'!$A273)</f>
        <v>0</v>
      </c>
      <c r="AG273" s="53">
        <f>AF273+SUMIFS(postings!$T:$T,postings!$C:$C,'b-data'!AG$2,postings!$D:$D,'b-data'!AG$3,postings!$I:$I,'b-data'!$A273)-SUMIFS(postings!$W:$W,postings!$C:$C,'b-data'!AG$2,postings!$D:$D,'b-data'!AG$3,postings!$M:$M,'b-data'!$A273)</f>
        <v>0</v>
      </c>
      <c r="AH273" s="53">
        <f>AG273+SUMIFS(postings!$T:$T,postings!$C:$C,'b-data'!AH$2,postings!$D:$D,'b-data'!AH$3,postings!$I:$I,'b-data'!$A273)-SUMIFS(postings!$W:$W,postings!$C:$C,'b-data'!AH$2,postings!$D:$D,'b-data'!AH$3,postings!$M:$M,'b-data'!$A273)</f>
        <v>0</v>
      </c>
      <c r="AI273" s="53">
        <f>AH273+SUMIFS(postings!$T:$T,postings!$C:$C,'b-data'!AI$2,postings!$D:$D,'b-data'!AI$3,postings!$I:$I,'b-data'!$A273)-SUMIFS(postings!$W:$W,postings!$C:$C,'b-data'!AI$2,postings!$D:$D,'b-data'!AI$3,postings!$M:$M,'b-data'!$A273)</f>
        <v>0</v>
      </c>
      <c r="AJ273" s="53" cm="1">
        <f t="array" ref="AJ273">+INDEX(X273:AI273,1,Settings!$C$4)</f>
        <v>0</v>
      </c>
      <c r="AK273" s="53" cm="1">
        <f t="array" ref="AK273">+INDEX(X273:AI273,1,Settings!$C$4)</f>
        <v>0</v>
      </c>
      <c r="AL273" s="53"/>
      <c r="AM273" s="53">
        <f t="shared" si="538"/>
        <v>0</v>
      </c>
      <c r="AN273" s="53">
        <f t="shared" ref="AN273:AX273" si="567">+AM273</f>
        <v>0</v>
      </c>
      <c r="AO273" s="53">
        <f t="shared" si="567"/>
        <v>0</v>
      </c>
      <c r="AP273" s="53">
        <f t="shared" si="567"/>
        <v>0</v>
      </c>
      <c r="AQ273" s="53">
        <f t="shared" si="567"/>
        <v>0</v>
      </c>
      <c r="AR273" s="53">
        <f t="shared" si="567"/>
        <v>0</v>
      </c>
      <c r="AS273" s="53">
        <f t="shared" si="567"/>
        <v>0</v>
      </c>
      <c r="AT273" s="53">
        <f t="shared" si="567"/>
        <v>0</v>
      </c>
      <c r="AU273" s="53">
        <f t="shared" si="567"/>
        <v>0</v>
      </c>
      <c r="AV273" s="53">
        <f t="shared" si="567"/>
        <v>0</v>
      </c>
      <c r="AW273" s="53">
        <f t="shared" si="567"/>
        <v>0</v>
      </c>
      <c r="AX273" s="53">
        <f t="shared" si="567"/>
        <v>0</v>
      </c>
      <c r="AY273" s="53" cm="1">
        <f t="array" ref="AY273">+INDEX(AM273:AX273,1,Settings!$C$4)</f>
        <v>0</v>
      </c>
      <c r="AZ273" s="53">
        <f t="shared" si="540"/>
        <v>0</v>
      </c>
      <c r="BA273" s="53"/>
      <c r="BB273" s="53">
        <f t="shared" si="541"/>
        <v>0</v>
      </c>
      <c r="BC273" s="53">
        <f t="shared" ref="BC273:BN273" si="568">+BB273</f>
        <v>0</v>
      </c>
      <c r="BD273" s="53">
        <f t="shared" si="568"/>
        <v>0</v>
      </c>
      <c r="BE273" s="53">
        <f t="shared" si="568"/>
        <v>0</v>
      </c>
      <c r="BF273" s="53">
        <f t="shared" si="568"/>
        <v>0</v>
      </c>
      <c r="BG273" s="53">
        <f t="shared" si="568"/>
        <v>0</v>
      </c>
      <c r="BH273" s="53">
        <f t="shared" si="568"/>
        <v>0</v>
      </c>
      <c r="BI273" s="53">
        <f t="shared" si="568"/>
        <v>0</v>
      </c>
      <c r="BJ273" s="53">
        <f t="shared" si="568"/>
        <v>0</v>
      </c>
      <c r="BK273" s="53">
        <f t="shared" si="568"/>
        <v>0</v>
      </c>
      <c r="BL273" s="53">
        <f t="shared" si="568"/>
        <v>0</v>
      </c>
      <c r="BM273" s="53">
        <f t="shared" si="568"/>
        <v>0</v>
      </c>
      <c r="BN273" s="53">
        <f t="shared" si="568"/>
        <v>0</v>
      </c>
      <c r="BO273" s="53"/>
      <c r="BP273" s="53">
        <f t="shared" si="543"/>
        <v>0</v>
      </c>
      <c r="BQ273" s="53"/>
      <c r="BR273" s="53">
        <f t="shared" si="544"/>
        <v>0</v>
      </c>
    </row>
    <row r="274" spans="1:70" x14ac:dyDescent="0.2">
      <c r="A274" s="6">
        <v>1625</v>
      </c>
      <c r="B274" s="6" t="str">
        <f>+VLOOKUP(A274,masterfile!B:C,2,FALSE)</f>
        <v>Verbindl.a.Lieferungen/Leistungen b.1 J</v>
      </c>
      <c r="D274" s="53">
        <f>+SUMIF('[1]2017'!$A:$A,$A274,'[1]2017'!$C:$C)-SUMIF('[1]2017'!$E:$E,$A274,'[1]2017'!$G:$G)</f>
        <v>0</v>
      </c>
      <c r="E274" s="53">
        <f>+SUMIF('[1]2018'!$A:$A,$A274,'[1]2018'!$C:$C)-SUMIF('[1]2018'!$E:$E,$A274,'[1]2018'!$G:$G)+D274</f>
        <v>0</v>
      </c>
      <c r="F274" s="53">
        <f>+SUMIF('[1]2019'!$A:$A,$A274,'[1]2019'!$C:$C)-SUMIF('[1]2019'!$E:$E,$A274,'[1]2019'!$G:$G)+E274</f>
        <v>0</v>
      </c>
      <c r="G274" s="53">
        <f>+SUMIF('[1]2020'!$A:$A,$A274,'[1]2020'!$C:$C)-SUMIF('[1]2020'!$E:$E,$A274,'[1]2020'!$G:$G)+F274</f>
        <v>0</v>
      </c>
      <c r="H274" s="53"/>
      <c r="I274" s="53">
        <f>+(SUMIF('[1]2021'!$A:$A,$A274,'[1]2021'!$C:$C)-SUMIF('[1]2021'!$E:$E,$A274,'[1]2021'!$G:$G))/12+G274</f>
        <v>0</v>
      </c>
      <c r="J274" s="53">
        <f>+(SUMIF('[1]2021'!$A:$A,$A274,'[1]2021'!$C:$C)-SUMIF('[1]2021'!$E:$E,$A274,'[1]2021'!$G:$G))/12+I274</f>
        <v>0</v>
      </c>
      <c r="K274" s="53">
        <f>+(SUMIF('[1]2021'!$A:$A,$A274,'[1]2021'!$C:$C)-SUMIF('[1]2021'!$E:$E,$A274,'[1]2021'!$G:$G))/12+J274</f>
        <v>0</v>
      </c>
      <c r="L274" s="53">
        <f>+(SUMIF('[1]2021'!$A:$A,$A274,'[1]2021'!$C:$C)-SUMIF('[1]2021'!$E:$E,$A274,'[1]2021'!$G:$G))/12+K274</f>
        <v>0</v>
      </c>
      <c r="M274" s="53">
        <f>+(SUMIF('[1]2021'!$A:$A,$A274,'[1]2021'!$C:$C)-SUMIF('[1]2021'!$E:$E,$A274,'[1]2021'!$G:$G))/12+L274</f>
        <v>0</v>
      </c>
      <c r="N274" s="53">
        <f>+(SUMIF('[1]2021'!$A:$A,$A274,'[1]2021'!$C:$C)-SUMIF('[1]2021'!$E:$E,$A274,'[1]2021'!$G:$G))/12+M274</f>
        <v>0</v>
      </c>
      <c r="O274" s="53">
        <f>+(SUMIF('[1]2021'!$A:$A,$A274,'[1]2021'!$C:$C)-SUMIF('[1]2021'!$E:$E,$A274,'[1]2021'!$G:$G))/12+N274</f>
        <v>0</v>
      </c>
      <c r="P274" s="53">
        <f>+(SUMIF('[1]2021'!$A:$A,$A274,'[1]2021'!$C:$C)-SUMIF('[1]2021'!$E:$E,$A274,'[1]2021'!$G:$G))/12+O274</f>
        <v>0</v>
      </c>
      <c r="Q274" s="53">
        <f>+(SUMIF('[1]2021'!$A:$A,$A274,'[1]2021'!$C:$C)-SUMIF('[1]2021'!$E:$E,$A274,'[1]2021'!$G:$G))/12+P274</f>
        <v>0</v>
      </c>
      <c r="R274" s="53">
        <f>+(SUMIF('[1]2021'!$A:$A,$A274,'[1]2021'!$C:$C)-SUMIF('[1]2021'!$E:$E,$A274,'[1]2021'!$G:$G))/12+Q274</f>
        <v>0</v>
      </c>
      <c r="S274" s="53">
        <f>+(SUMIF('[1]2021'!$A:$A,$A274,'[1]2021'!$C:$C)-SUMIF('[1]2021'!$E:$E,$A274,'[1]2021'!$G:$G))/12+R274</f>
        <v>0</v>
      </c>
      <c r="T274" s="53">
        <f>+(SUMIF('[1]2021'!$A:$A,$A274,'[1]2021'!$C:$C)-SUMIF('[1]2021'!$E:$E,$A274,'[1]2021'!$G:$G))/12+S274</f>
        <v>0</v>
      </c>
      <c r="U274" s="53" cm="1">
        <f t="array" ref="U274">+INDEX(I274:T274,1,Settings!$C$4)</f>
        <v>0</v>
      </c>
      <c r="V274" s="53" cm="1">
        <f t="array" ref="V274">+INDEX(I274:T274,1,Settings!$C$4)</f>
        <v>0</v>
      </c>
      <c r="W274" s="53"/>
      <c r="X274" s="53">
        <f>V274+SUMIFS(postings!$T:$T,postings!$C:$C,'b-data'!X$2,postings!$D:$D,'b-data'!X$3,postings!$I:$I,'b-data'!$A274)-SUMIFS(postings!$W:$W,postings!$C:$C,'b-data'!X$2,postings!$D:$D,'b-data'!X$3,postings!$M:$M,'b-data'!$A274)</f>
        <v>0</v>
      </c>
      <c r="Y274" s="53">
        <f>X274+SUMIFS(postings!$T:$T,postings!$C:$C,'b-data'!Y$2,postings!$D:$D,'b-data'!Y$3,postings!$I:$I,'b-data'!$A274)-SUMIFS(postings!$W:$W,postings!$C:$C,'b-data'!Y$2,postings!$D:$D,'b-data'!Y$3,postings!$M:$M,'b-data'!$A274)</f>
        <v>0</v>
      </c>
      <c r="Z274" s="53">
        <f>Y274+SUMIFS(postings!$T:$T,postings!$C:$C,'b-data'!Z$2,postings!$D:$D,'b-data'!Z$3,postings!$I:$I,'b-data'!$A274)-SUMIFS(postings!$W:$W,postings!$C:$C,'b-data'!Z$2,postings!$D:$D,'b-data'!Z$3,postings!$M:$M,'b-data'!$A274)</f>
        <v>0</v>
      </c>
      <c r="AA274" s="53">
        <f>Z274+SUMIFS(postings!$T:$T,postings!$C:$C,'b-data'!AA$2,postings!$D:$D,'b-data'!AA$3,postings!$I:$I,'b-data'!$A274)-SUMIFS(postings!$W:$W,postings!$C:$C,'b-data'!AA$2,postings!$D:$D,'b-data'!AA$3,postings!$M:$M,'b-data'!$A274)</f>
        <v>0</v>
      </c>
      <c r="AB274" s="53">
        <f>AA274+SUMIFS(postings!$T:$T,postings!$C:$C,'b-data'!AB$2,postings!$D:$D,'b-data'!AB$3,postings!$I:$I,'b-data'!$A274)-SUMIFS(postings!$W:$W,postings!$C:$C,'b-data'!AB$2,postings!$D:$D,'b-data'!AB$3,postings!$M:$M,'b-data'!$A274)</f>
        <v>0</v>
      </c>
      <c r="AC274" s="53">
        <f>AB274+SUMIFS(postings!$T:$T,postings!$C:$C,'b-data'!AC$2,postings!$D:$D,'b-data'!AC$3,postings!$I:$I,'b-data'!$A274)-SUMIFS(postings!$W:$W,postings!$C:$C,'b-data'!AC$2,postings!$D:$D,'b-data'!AC$3,postings!$M:$M,'b-data'!$A274)</f>
        <v>0</v>
      </c>
      <c r="AD274" s="53">
        <f>AC274+SUMIFS(postings!$T:$T,postings!$C:$C,'b-data'!AD$2,postings!$D:$D,'b-data'!AD$3,postings!$I:$I,'b-data'!$A274)-SUMIFS(postings!$W:$W,postings!$C:$C,'b-data'!AD$2,postings!$D:$D,'b-data'!AD$3,postings!$M:$M,'b-data'!$A274)</f>
        <v>0</v>
      </c>
      <c r="AE274" s="53">
        <f>AD274+SUMIFS(postings!$T:$T,postings!$C:$C,'b-data'!AE$2,postings!$D:$D,'b-data'!AE$3,postings!$I:$I,'b-data'!$A274)-SUMIFS(postings!$W:$W,postings!$C:$C,'b-data'!AE$2,postings!$D:$D,'b-data'!AE$3,postings!$M:$M,'b-data'!$A274)</f>
        <v>0</v>
      </c>
      <c r="AF274" s="53">
        <f>AE274+SUMIFS(postings!$T:$T,postings!$C:$C,'b-data'!AF$2,postings!$D:$D,'b-data'!AF$3,postings!$I:$I,'b-data'!$A274)-SUMIFS(postings!$W:$W,postings!$C:$C,'b-data'!AF$2,postings!$D:$D,'b-data'!AF$3,postings!$M:$M,'b-data'!$A274)</f>
        <v>0</v>
      </c>
      <c r="AG274" s="53">
        <f>AF274+SUMIFS(postings!$T:$T,postings!$C:$C,'b-data'!AG$2,postings!$D:$D,'b-data'!AG$3,postings!$I:$I,'b-data'!$A274)-SUMIFS(postings!$W:$W,postings!$C:$C,'b-data'!AG$2,postings!$D:$D,'b-data'!AG$3,postings!$M:$M,'b-data'!$A274)</f>
        <v>0</v>
      </c>
      <c r="AH274" s="53">
        <f>AG274+SUMIFS(postings!$T:$T,postings!$C:$C,'b-data'!AH$2,postings!$D:$D,'b-data'!AH$3,postings!$I:$I,'b-data'!$A274)-SUMIFS(postings!$W:$W,postings!$C:$C,'b-data'!AH$2,postings!$D:$D,'b-data'!AH$3,postings!$M:$M,'b-data'!$A274)</f>
        <v>0</v>
      </c>
      <c r="AI274" s="53">
        <f>AH274+SUMIFS(postings!$T:$T,postings!$C:$C,'b-data'!AI$2,postings!$D:$D,'b-data'!AI$3,postings!$I:$I,'b-data'!$A274)-SUMIFS(postings!$W:$W,postings!$C:$C,'b-data'!AI$2,postings!$D:$D,'b-data'!AI$3,postings!$M:$M,'b-data'!$A274)</f>
        <v>0</v>
      </c>
      <c r="AJ274" s="53" cm="1">
        <f t="array" ref="AJ274">+INDEX(X274:AI274,1,Settings!$C$4)</f>
        <v>0</v>
      </c>
      <c r="AK274" s="53" cm="1">
        <f t="array" ref="AK274">+INDEX(X274:AI274,1,Settings!$C$4)</f>
        <v>0</v>
      </c>
      <c r="AL274" s="53"/>
      <c r="AM274" s="53">
        <f t="shared" si="538"/>
        <v>0</v>
      </c>
      <c r="AN274" s="53">
        <f t="shared" ref="AN274:AX274" si="569">+AM274</f>
        <v>0</v>
      </c>
      <c r="AO274" s="53">
        <f t="shared" si="569"/>
        <v>0</v>
      </c>
      <c r="AP274" s="53">
        <f t="shared" si="569"/>
        <v>0</v>
      </c>
      <c r="AQ274" s="53">
        <f t="shared" si="569"/>
        <v>0</v>
      </c>
      <c r="AR274" s="53">
        <f t="shared" si="569"/>
        <v>0</v>
      </c>
      <c r="AS274" s="53">
        <f t="shared" si="569"/>
        <v>0</v>
      </c>
      <c r="AT274" s="53">
        <f t="shared" si="569"/>
        <v>0</v>
      </c>
      <c r="AU274" s="53">
        <f t="shared" si="569"/>
        <v>0</v>
      </c>
      <c r="AV274" s="53">
        <f t="shared" si="569"/>
        <v>0</v>
      </c>
      <c r="AW274" s="53">
        <f t="shared" si="569"/>
        <v>0</v>
      </c>
      <c r="AX274" s="53">
        <f t="shared" si="569"/>
        <v>0</v>
      </c>
      <c r="AY274" s="53" cm="1">
        <f t="array" ref="AY274">+INDEX(AM274:AX274,1,Settings!$C$4)</f>
        <v>0</v>
      </c>
      <c r="AZ274" s="53">
        <f t="shared" si="540"/>
        <v>0</v>
      </c>
      <c r="BA274" s="53"/>
      <c r="BB274" s="53">
        <f t="shared" si="541"/>
        <v>0</v>
      </c>
      <c r="BC274" s="53">
        <f t="shared" ref="BC274:BN274" si="570">+BB274</f>
        <v>0</v>
      </c>
      <c r="BD274" s="53">
        <f t="shared" si="570"/>
        <v>0</v>
      </c>
      <c r="BE274" s="53">
        <f t="shared" si="570"/>
        <v>0</v>
      </c>
      <c r="BF274" s="53">
        <f t="shared" si="570"/>
        <v>0</v>
      </c>
      <c r="BG274" s="53">
        <f t="shared" si="570"/>
        <v>0</v>
      </c>
      <c r="BH274" s="53">
        <f t="shared" si="570"/>
        <v>0</v>
      </c>
      <c r="BI274" s="53">
        <f t="shared" si="570"/>
        <v>0</v>
      </c>
      <c r="BJ274" s="53">
        <f t="shared" si="570"/>
        <v>0</v>
      </c>
      <c r="BK274" s="53">
        <f t="shared" si="570"/>
        <v>0</v>
      </c>
      <c r="BL274" s="53">
        <f t="shared" si="570"/>
        <v>0</v>
      </c>
      <c r="BM274" s="53">
        <f t="shared" si="570"/>
        <v>0</v>
      </c>
      <c r="BN274" s="53">
        <f t="shared" si="570"/>
        <v>0</v>
      </c>
      <c r="BO274" s="53"/>
      <c r="BP274" s="53">
        <f t="shared" si="543"/>
        <v>0</v>
      </c>
      <c r="BQ274" s="53"/>
      <c r="BR274" s="53">
        <f t="shared" si="544"/>
        <v>0</v>
      </c>
    </row>
    <row r="275" spans="1:70" x14ac:dyDescent="0.2">
      <c r="A275" s="6">
        <v>1626</v>
      </c>
      <c r="B275" s="6" t="str">
        <f>+VLOOKUP(A275,masterfile!B:C,2,FALSE)</f>
        <v>Verbindl.a.Lieferungen/Leistungen 1-5 J</v>
      </c>
      <c r="D275" s="53">
        <f>+SUMIF('[1]2017'!$A:$A,$A275,'[1]2017'!$C:$C)-SUMIF('[1]2017'!$E:$E,$A275,'[1]2017'!$G:$G)</f>
        <v>0</v>
      </c>
      <c r="E275" s="53">
        <f>+SUMIF('[1]2018'!$A:$A,$A275,'[1]2018'!$C:$C)-SUMIF('[1]2018'!$E:$E,$A275,'[1]2018'!$G:$G)+D275</f>
        <v>0</v>
      </c>
      <c r="F275" s="53">
        <f>+SUMIF('[1]2019'!$A:$A,$A275,'[1]2019'!$C:$C)-SUMIF('[1]2019'!$E:$E,$A275,'[1]2019'!$G:$G)+E275</f>
        <v>0</v>
      </c>
      <c r="G275" s="53">
        <f>+SUMIF('[1]2020'!$A:$A,$A275,'[1]2020'!$C:$C)-SUMIF('[1]2020'!$E:$E,$A275,'[1]2020'!$G:$G)+F275</f>
        <v>0</v>
      </c>
      <c r="H275" s="53"/>
      <c r="I275" s="53">
        <f>+(SUMIF('[1]2021'!$A:$A,$A275,'[1]2021'!$C:$C)-SUMIF('[1]2021'!$E:$E,$A275,'[1]2021'!$G:$G))/12+G275</f>
        <v>0</v>
      </c>
      <c r="J275" s="53">
        <f>+(SUMIF('[1]2021'!$A:$A,$A275,'[1]2021'!$C:$C)-SUMIF('[1]2021'!$E:$E,$A275,'[1]2021'!$G:$G))/12+I275</f>
        <v>0</v>
      </c>
      <c r="K275" s="53">
        <f>+(SUMIF('[1]2021'!$A:$A,$A275,'[1]2021'!$C:$C)-SUMIF('[1]2021'!$E:$E,$A275,'[1]2021'!$G:$G))/12+J275</f>
        <v>0</v>
      </c>
      <c r="L275" s="53">
        <f>+(SUMIF('[1]2021'!$A:$A,$A275,'[1]2021'!$C:$C)-SUMIF('[1]2021'!$E:$E,$A275,'[1]2021'!$G:$G))/12+K275</f>
        <v>0</v>
      </c>
      <c r="M275" s="53">
        <f>+(SUMIF('[1]2021'!$A:$A,$A275,'[1]2021'!$C:$C)-SUMIF('[1]2021'!$E:$E,$A275,'[1]2021'!$G:$G))/12+L275</f>
        <v>0</v>
      </c>
      <c r="N275" s="53">
        <f>+(SUMIF('[1]2021'!$A:$A,$A275,'[1]2021'!$C:$C)-SUMIF('[1]2021'!$E:$E,$A275,'[1]2021'!$G:$G))/12+M275</f>
        <v>0</v>
      </c>
      <c r="O275" s="53">
        <f>+(SUMIF('[1]2021'!$A:$A,$A275,'[1]2021'!$C:$C)-SUMIF('[1]2021'!$E:$E,$A275,'[1]2021'!$G:$G))/12+N275</f>
        <v>0</v>
      </c>
      <c r="P275" s="53">
        <f>+(SUMIF('[1]2021'!$A:$A,$A275,'[1]2021'!$C:$C)-SUMIF('[1]2021'!$E:$E,$A275,'[1]2021'!$G:$G))/12+O275</f>
        <v>0</v>
      </c>
      <c r="Q275" s="53">
        <f>+(SUMIF('[1]2021'!$A:$A,$A275,'[1]2021'!$C:$C)-SUMIF('[1]2021'!$E:$E,$A275,'[1]2021'!$G:$G))/12+P275</f>
        <v>0</v>
      </c>
      <c r="R275" s="53">
        <f>+(SUMIF('[1]2021'!$A:$A,$A275,'[1]2021'!$C:$C)-SUMIF('[1]2021'!$E:$E,$A275,'[1]2021'!$G:$G))/12+Q275</f>
        <v>0</v>
      </c>
      <c r="S275" s="53">
        <f>+(SUMIF('[1]2021'!$A:$A,$A275,'[1]2021'!$C:$C)-SUMIF('[1]2021'!$E:$E,$A275,'[1]2021'!$G:$G))/12+R275</f>
        <v>0</v>
      </c>
      <c r="T275" s="53">
        <f>+(SUMIF('[1]2021'!$A:$A,$A275,'[1]2021'!$C:$C)-SUMIF('[1]2021'!$E:$E,$A275,'[1]2021'!$G:$G))/12+S275</f>
        <v>0</v>
      </c>
      <c r="U275" s="53" cm="1">
        <f t="array" ref="U275">+INDEX(I275:T275,1,Settings!$C$4)</f>
        <v>0</v>
      </c>
      <c r="V275" s="53" cm="1">
        <f t="array" ref="V275">+INDEX(I275:T275,1,Settings!$C$4)</f>
        <v>0</v>
      </c>
      <c r="W275" s="53"/>
      <c r="X275" s="53">
        <f>V275+SUMIFS(postings!$T:$T,postings!$C:$C,'b-data'!X$2,postings!$D:$D,'b-data'!X$3,postings!$I:$I,'b-data'!$A275)-SUMIFS(postings!$W:$W,postings!$C:$C,'b-data'!X$2,postings!$D:$D,'b-data'!X$3,postings!$M:$M,'b-data'!$A275)</f>
        <v>0</v>
      </c>
      <c r="Y275" s="53">
        <f>X275+SUMIFS(postings!$T:$T,postings!$C:$C,'b-data'!Y$2,postings!$D:$D,'b-data'!Y$3,postings!$I:$I,'b-data'!$A275)-SUMIFS(postings!$W:$W,postings!$C:$C,'b-data'!Y$2,postings!$D:$D,'b-data'!Y$3,postings!$M:$M,'b-data'!$A275)</f>
        <v>0</v>
      </c>
      <c r="Z275" s="53">
        <f>Y275+SUMIFS(postings!$T:$T,postings!$C:$C,'b-data'!Z$2,postings!$D:$D,'b-data'!Z$3,postings!$I:$I,'b-data'!$A275)-SUMIFS(postings!$W:$W,postings!$C:$C,'b-data'!Z$2,postings!$D:$D,'b-data'!Z$3,postings!$M:$M,'b-data'!$A275)</f>
        <v>0</v>
      </c>
      <c r="AA275" s="53">
        <f>Z275+SUMIFS(postings!$T:$T,postings!$C:$C,'b-data'!AA$2,postings!$D:$D,'b-data'!AA$3,postings!$I:$I,'b-data'!$A275)-SUMIFS(postings!$W:$W,postings!$C:$C,'b-data'!AA$2,postings!$D:$D,'b-data'!AA$3,postings!$M:$M,'b-data'!$A275)</f>
        <v>0</v>
      </c>
      <c r="AB275" s="53">
        <f>AA275+SUMIFS(postings!$T:$T,postings!$C:$C,'b-data'!AB$2,postings!$D:$D,'b-data'!AB$3,postings!$I:$I,'b-data'!$A275)-SUMIFS(postings!$W:$W,postings!$C:$C,'b-data'!AB$2,postings!$D:$D,'b-data'!AB$3,postings!$M:$M,'b-data'!$A275)</f>
        <v>0</v>
      </c>
      <c r="AC275" s="53">
        <f>AB275+SUMIFS(postings!$T:$T,postings!$C:$C,'b-data'!AC$2,postings!$D:$D,'b-data'!AC$3,postings!$I:$I,'b-data'!$A275)-SUMIFS(postings!$W:$W,postings!$C:$C,'b-data'!AC$2,postings!$D:$D,'b-data'!AC$3,postings!$M:$M,'b-data'!$A275)</f>
        <v>0</v>
      </c>
      <c r="AD275" s="53">
        <f>AC275+SUMIFS(postings!$T:$T,postings!$C:$C,'b-data'!AD$2,postings!$D:$D,'b-data'!AD$3,postings!$I:$I,'b-data'!$A275)-SUMIFS(postings!$W:$W,postings!$C:$C,'b-data'!AD$2,postings!$D:$D,'b-data'!AD$3,postings!$M:$M,'b-data'!$A275)</f>
        <v>0</v>
      </c>
      <c r="AE275" s="53">
        <f>AD275+SUMIFS(postings!$T:$T,postings!$C:$C,'b-data'!AE$2,postings!$D:$D,'b-data'!AE$3,postings!$I:$I,'b-data'!$A275)-SUMIFS(postings!$W:$W,postings!$C:$C,'b-data'!AE$2,postings!$D:$D,'b-data'!AE$3,postings!$M:$M,'b-data'!$A275)</f>
        <v>0</v>
      </c>
      <c r="AF275" s="53">
        <f>AE275+SUMIFS(postings!$T:$T,postings!$C:$C,'b-data'!AF$2,postings!$D:$D,'b-data'!AF$3,postings!$I:$I,'b-data'!$A275)-SUMIFS(postings!$W:$W,postings!$C:$C,'b-data'!AF$2,postings!$D:$D,'b-data'!AF$3,postings!$M:$M,'b-data'!$A275)</f>
        <v>0</v>
      </c>
      <c r="AG275" s="53">
        <f>AF275+SUMIFS(postings!$T:$T,postings!$C:$C,'b-data'!AG$2,postings!$D:$D,'b-data'!AG$3,postings!$I:$I,'b-data'!$A275)-SUMIFS(postings!$W:$W,postings!$C:$C,'b-data'!AG$2,postings!$D:$D,'b-data'!AG$3,postings!$M:$M,'b-data'!$A275)</f>
        <v>0</v>
      </c>
      <c r="AH275" s="53">
        <f>AG275+SUMIFS(postings!$T:$T,postings!$C:$C,'b-data'!AH$2,postings!$D:$D,'b-data'!AH$3,postings!$I:$I,'b-data'!$A275)-SUMIFS(postings!$W:$W,postings!$C:$C,'b-data'!AH$2,postings!$D:$D,'b-data'!AH$3,postings!$M:$M,'b-data'!$A275)</f>
        <v>0</v>
      </c>
      <c r="AI275" s="53">
        <f>AH275+SUMIFS(postings!$T:$T,postings!$C:$C,'b-data'!AI$2,postings!$D:$D,'b-data'!AI$3,postings!$I:$I,'b-data'!$A275)-SUMIFS(postings!$W:$W,postings!$C:$C,'b-data'!AI$2,postings!$D:$D,'b-data'!AI$3,postings!$M:$M,'b-data'!$A275)</f>
        <v>0</v>
      </c>
      <c r="AJ275" s="53" cm="1">
        <f t="array" ref="AJ275">+INDEX(X275:AI275,1,Settings!$C$4)</f>
        <v>0</v>
      </c>
      <c r="AK275" s="53" cm="1">
        <f t="array" ref="AK275">+INDEX(X275:AI275,1,Settings!$C$4)</f>
        <v>0</v>
      </c>
      <c r="AL275" s="53"/>
      <c r="AM275" s="53">
        <f t="shared" si="538"/>
        <v>0</v>
      </c>
      <c r="AN275" s="53">
        <f t="shared" ref="AN275:AX275" si="571">+AM275</f>
        <v>0</v>
      </c>
      <c r="AO275" s="53">
        <f t="shared" si="571"/>
        <v>0</v>
      </c>
      <c r="AP275" s="53">
        <f t="shared" si="571"/>
        <v>0</v>
      </c>
      <c r="AQ275" s="53">
        <f t="shared" si="571"/>
        <v>0</v>
      </c>
      <c r="AR275" s="53">
        <f t="shared" si="571"/>
        <v>0</v>
      </c>
      <c r="AS275" s="53">
        <f t="shared" si="571"/>
        <v>0</v>
      </c>
      <c r="AT275" s="53">
        <f t="shared" si="571"/>
        <v>0</v>
      </c>
      <c r="AU275" s="53">
        <f t="shared" si="571"/>
        <v>0</v>
      </c>
      <c r="AV275" s="53">
        <f t="shared" si="571"/>
        <v>0</v>
      </c>
      <c r="AW275" s="53">
        <f t="shared" si="571"/>
        <v>0</v>
      </c>
      <c r="AX275" s="53">
        <f t="shared" si="571"/>
        <v>0</v>
      </c>
      <c r="AY275" s="53" cm="1">
        <f t="array" ref="AY275">+INDEX(AM275:AX275,1,Settings!$C$4)</f>
        <v>0</v>
      </c>
      <c r="AZ275" s="53">
        <f t="shared" si="540"/>
        <v>0</v>
      </c>
      <c r="BA275" s="53"/>
      <c r="BB275" s="53">
        <f t="shared" si="541"/>
        <v>0</v>
      </c>
      <c r="BC275" s="53">
        <f t="shared" ref="BC275:BN275" si="572">+BB275</f>
        <v>0</v>
      </c>
      <c r="BD275" s="53">
        <f t="shared" si="572"/>
        <v>0</v>
      </c>
      <c r="BE275" s="53">
        <f t="shared" si="572"/>
        <v>0</v>
      </c>
      <c r="BF275" s="53">
        <f t="shared" si="572"/>
        <v>0</v>
      </c>
      <c r="BG275" s="53">
        <f t="shared" si="572"/>
        <v>0</v>
      </c>
      <c r="BH275" s="53">
        <f t="shared" si="572"/>
        <v>0</v>
      </c>
      <c r="BI275" s="53">
        <f t="shared" si="572"/>
        <v>0</v>
      </c>
      <c r="BJ275" s="53">
        <f t="shared" si="572"/>
        <v>0</v>
      </c>
      <c r="BK275" s="53">
        <f t="shared" si="572"/>
        <v>0</v>
      </c>
      <c r="BL275" s="53">
        <f t="shared" si="572"/>
        <v>0</v>
      </c>
      <c r="BM275" s="53">
        <f t="shared" si="572"/>
        <v>0</v>
      </c>
      <c r="BN275" s="53">
        <f t="shared" si="572"/>
        <v>0</v>
      </c>
      <c r="BO275" s="53"/>
      <c r="BP275" s="53">
        <f t="shared" si="543"/>
        <v>0</v>
      </c>
      <c r="BQ275" s="53"/>
      <c r="BR275" s="53">
        <f t="shared" si="544"/>
        <v>0</v>
      </c>
    </row>
    <row r="276" spans="1:70" x14ac:dyDescent="0.2">
      <c r="A276" s="6">
        <v>1628</v>
      </c>
      <c r="B276" s="6" t="str">
        <f>+VLOOKUP(A276,masterfile!B:C,2,FALSE)</f>
        <v>Verbindl.a.Lieferungen/Leistungen g.5 J</v>
      </c>
      <c r="D276" s="53">
        <f>+SUMIF('[1]2017'!$A:$A,$A276,'[1]2017'!$C:$C)-SUMIF('[1]2017'!$E:$E,$A276,'[1]2017'!$G:$G)</f>
        <v>0</v>
      </c>
      <c r="E276" s="53">
        <f>+SUMIF('[1]2018'!$A:$A,$A276,'[1]2018'!$C:$C)-SUMIF('[1]2018'!$E:$E,$A276,'[1]2018'!$G:$G)+D276</f>
        <v>0</v>
      </c>
      <c r="F276" s="53">
        <f>+SUMIF('[1]2019'!$A:$A,$A276,'[1]2019'!$C:$C)-SUMIF('[1]2019'!$E:$E,$A276,'[1]2019'!$G:$G)+E276</f>
        <v>0</v>
      </c>
      <c r="G276" s="53">
        <f>+SUMIF('[1]2020'!$A:$A,$A276,'[1]2020'!$C:$C)-SUMIF('[1]2020'!$E:$E,$A276,'[1]2020'!$G:$G)+F276</f>
        <v>0</v>
      </c>
      <c r="H276" s="53"/>
      <c r="I276" s="53">
        <f>+(SUMIF('[1]2021'!$A:$A,$A276,'[1]2021'!$C:$C)-SUMIF('[1]2021'!$E:$E,$A276,'[1]2021'!$G:$G))/12+G276</f>
        <v>0</v>
      </c>
      <c r="J276" s="53">
        <f>+(SUMIF('[1]2021'!$A:$A,$A276,'[1]2021'!$C:$C)-SUMIF('[1]2021'!$E:$E,$A276,'[1]2021'!$G:$G))/12+I276</f>
        <v>0</v>
      </c>
      <c r="K276" s="53">
        <f>+(SUMIF('[1]2021'!$A:$A,$A276,'[1]2021'!$C:$C)-SUMIF('[1]2021'!$E:$E,$A276,'[1]2021'!$G:$G))/12+J276</f>
        <v>0</v>
      </c>
      <c r="L276" s="53">
        <f>+(SUMIF('[1]2021'!$A:$A,$A276,'[1]2021'!$C:$C)-SUMIF('[1]2021'!$E:$E,$A276,'[1]2021'!$G:$G))/12+K276</f>
        <v>0</v>
      </c>
      <c r="M276" s="53">
        <f>+(SUMIF('[1]2021'!$A:$A,$A276,'[1]2021'!$C:$C)-SUMIF('[1]2021'!$E:$E,$A276,'[1]2021'!$G:$G))/12+L276</f>
        <v>0</v>
      </c>
      <c r="N276" s="53">
        <f>+(SUMIF('[1]2021'!$A:$A,$A276,'[1]2021'!$C:$C)-SUMIF('[1]2021'!$E:$E,$A276,'[1]2021'!$G:$G))/12+M276</f>
        <v>0</v>
      </c>
      <c r="O276" s="53">
        <f>+(SUMIF('[1]2021'!$A:$A,$A276,'[1]2021'!$C:$C)-SUMIF('[1]2021'!$E:$E,$A276,'[1]2021'!$G:$G))/12+N276</f>
        <v>0</v>
      </c>
      <c r="P276" s="53">
        <f>+(SUMIF('[1]2021'!$A:$A,$A276,'[1]2021'!$C:$C)-SUMIF('[1]2021'!$E:$E,$A276,'[1]2021'!$G:$G))/12+O276</f>
        <v>0</v>
      </c>
      <c r="Q276" s="53">
        <f>+(SUMIF('[1]2021'!$A:$A,$A276,'[1]2021'!$C:$C)-SUMIF('[1]2021'!$E:$E,$A276,'[1]2021'!$G:$G))/12+P276</f>
        <v>0</v>
      </c>
      <c r="R276" s="53">
        <f>+(SUMIF('[1]2021'!$A:$A,$A276,'[1]2021'!$C:$C)-SUMIF('[1]2021'!$E:$E,$A276,'[1]2021'!$G:$G))/12+Q276</f>
        <v>0</v>
      </c>
      <c r="S276" s="53">
        <f>+(SUMIF('[1]2021'!$A:$A,$A276,'[1]2021'!$C:$C)-SUMIF('[1]2021'!$E:$E,$A276,'[1]2021'!$G:$G))/12+R276</f>
        <v>0</v>
      </c>
      <c r="T276" s="53">
        <f>+(SUMIF('[1]2021'!$A:$A,$A276,'[1]2021'!$C:$C)-SUMIF('[1]2021'!$E:$E,$A276,'[1]2021'!$G:$G))/12+S276</f>
        <v>0</v>
      </c>
      <c r="U276" s="53" cm="1">
        <f t="array" ref="U276">+INDEX(I276:T276,1,Settings!$C$4)</f>
        <v>0</v>
      </c>
      <c r="V276" s="53" cm="1">
        <f t="array" ref="V276">+INDEX(I276:T276,1,Settings!$C$4)</f>
        <v>0</v>
      </c>
      <c r="W276" s="53"/>
      <c r="X276" s="53">
        <f>V276+SUMIFS(postings!$T:$T,postings!$C:$C,'b-data'!X$2,postings!$D:$D,'b-data'!X$3,postings!$I:$I,'b-data'!$A276)-SUMIFS(postings!$W:$W,postings!$C:$C,'b-data'!X$2,postings!$D:$D,'b-data'!X$3,postings!$M:$M,'b-data'!$A276)</f>
        <v>0</v>
      </c>
      <c r="Y276" s="53">
        <f>X276+SUMIFS(postings!$T:$T,postings!$C:$C,'b-data'!Y$2,postings!$D:$D,'b-data'!Y$3,postings!$I:$I,'b-data'!$A276)-SUMIFS(postings!$W:$W,postings!$C:$C,'b-data'!Y$2,postings!$D:$D,'b-data'!Y$3,postings!$M:$M,'b-data'!$A276)</f>
        <v>0</v>
      </c>
      <c r="Z276" s="53">
        <f>Y276+SUMIFS(postings!$T:$T,postings!$C:$C,'b-data'!Z$2,postings!$D:$D,'b-data'!Z$3,postings!$I:$I,'b-data'!$A276)-SUMIFS(postings!$W:$W,postings!$C:$C,'b-data'!Z$2,postings!$D:$D,'b-data'!Z$3,postings!$M:$M,'b-data'!$A276)</f>
        <v>0</v>
      </c>
      <c r="AA276" s="53">
        <f>Z276+SUMIFS(postings!$T:$T,postings!$C:$C,'b-data'!AA$2,postings!$D:$D,'b-data'!AA$3,postings!$I:$I,'b-data'!$A276)-SUMIFS(postings!$W:$W,postings!$C:$C,'b-data'!AA$2,postings!$D:$D,'b-data'!AA$3,postings!$M:$M,'b-data'!$A276)</f>
        <v>0</v>
      </c>
      <c r="AB276" s="53">
        <f>AA276+SUMIFS(postings!$T:$T,postings!$C:$C,'b-data'!AB$2,postings!$D:$D,'b-data'!AB$3,postings!$I:$I,'b-data'!$A276)-SUMIFS(postings!$W:$W,postings!$C:$C,'b-data'!AB$2,postings!$D:$D,'b-data'!AB$3,postings!$M:$M,'b-data'!$A276)</f>
        <v>0</v>
      </c>
      <c r="AC276" s="53">
        <f>AB276+SUMIFS(postings!$T:$T,postings!$C:$C,'b-data'!AC$2,postings!$D:$D,'b-data'!AC$3,postings!$I:$I,'b-data'!$A276)-SUMIFS(postings!$W:$W,postings!$C:$C,'b-data'!AC$2,postings!$D:$D,'b-data'!AC$3,postings!$M:$M,'b-data'!$A276)</f>
        <v>0</v>
      </c>
      <c r="AD276" s="53">
        <f>AC276+SUMIFS(postings!$T:$T,postings!$C:$C,'b-data'!AD$2,postings!$D:$D,'b-data'!AD$3,postings!$I:$I,'b-data'!$A276)-SUMIFS(postings!$W:$W,postings!$C:$C,'b-data'!AD$2,postings!$D:$D,'b-data'!AD$3,postings!$M:$M,'b-data'!$A276)</f>
        <v>0</v>
      </c>
      <c r="AE276" s="53">
        <f>AD276+SUMIFS(postings!$T:$T,postings!$C:$C,'b-data'!AE$2,postings!$D:$D,'b-data'!AE$3,postings!$I:$I,'b-data'!$A276)-SUMIFS(postings!$W:$W,postings!$C:$C,'b-data'!AE$2,postings!$D:$D,'b-data'!AE$3,postings!$M:$M,'b-data'!$A276)</f>
        <v>0</v>
      </c>
      <c r="AF276" s="53">
        <f>AE276+SUMIFS(postings!$T:$T,postings!$C:$C,'b-data'!AF$2,postings!$D:$D,'b-data'!AF$3,postings!$I:$I,'b-data'!$A276)-SUMIFS(postings!$W:$W,postings!$C:$C,'b-data'!AF$2,postings!$D:$D,'b-data'!AF$3,postings!$M:$M,'b-data'!$A276)</f>
        <v>0</v>
      </c>
      <c r="AG276" s="53">
        <f>AF276+SUMIFS(postings!$T:$T,postings!$C:$C,'b-data'!AG$2,postings!$D:$D,'b-data'!AG$3,postings!$I:$I,'b-data'!$A276)-SUMIFS(postings!$W:$W,postings!$C:$C,'b-data'!AG$2,postings!$D:$D,'b-data'!AG$3,postings!$M:$M,'b-data'!$A276)</f>
        <v>0</v>
      </c>
      <c r="AH276" s="53">
        <f>AG276+SUMIFS(postings!$T:$T,postings!$C:$C,'b-data'!AH$2,postings!$D:$D,'b-data'!AH$3,postings!$I:$I,'b-data'!$A276)-SUMIFS(postings!$W:$W,postings!$C:$C,'b-data'!AH$2,postings!$D:$D,'b-data'!AH$3,postings!$M:$M,'b-data'!$A276)</f>
        <v>0</v>
      </c>
      <c r="AI276" s="53">
        <f>AH276+SUMIFS(postings!$T:$T,postings!$C:$C,'b-data'!AI$2,postings!$D:$D,'b-data'!AI$3,postings!$I:$I,'b-data'!$A276)-SUMIFS(postings!$W:$W,postings!$C:$C,'b-data'!AI$2,postings!$D:$D,'b-data'!AI$3,postings!$M:$M,'b-data'!$A276)</f>
        <v>0</v>
      </c>
      <c r="AJ276" s="53" cm="1">
        <f t="array" ref="AJ276">+INDEX(X276:AI276,1,Settings!$C$4)</f>
        <v>0</v>
      </c>
      <c r="AK276" s="53" cm="1">
        <f t="array" ref="AK276">+INDEX(X276:AI276,1,Settings!$C$4)</f>
        <v>0</v>
      </c>
      <c r="AL276" s="53"/>
      <c r="AM276" s="53">
        <f t="shared" si="538"/>
        <v>0</v>
      </c>
      <c r="AN276" s="53">
        <f t="shared" ref="AN276:AX276" si="573">+AM276</f>
        <v>0</v>
      </c>
      <c r="AO276" s="53">
        <f t="shared" si="573"/>
        <v>0</v>
      </c>
      <c r="AP276" s="53">
        <f t="shared" si="573"/>
        <v>0</v>
      </c>
      <c r="AQ276" s="53">
        <f t="shared" si="573"/>
        <v>0</v>
      </c>
      <c r="AR276" s="53">
        <f t="shared" si="573"/>
        <v>0</v>
      </c>
      <c r="AS276" s="53">
        <f t="shared" si="573"/>
        <v>0</v>
      </c>
      <c r="AT276" s="53">
        <f t="shared" si="573"/>
        <v>0</v>
      </c>
      <c r="AU276" s="53">
        <f t="shared" si="573"/>
        <v>0</v>
      </c>
      <c r="AV276" s="53">
        <f t="shared" si="573"/>
        <v>0</v>
      </c>
      <c r="AW276" s="53">
        <f t="shared" si="573"/>
        <v>0</v>
      </c>
      <c r="AX276" s="53">
        <f t="shared" si="573"/>
        <v>0</v>
      </c>
      <c r="AY276" s="53" cm="1">
        <f t="array" ref="AY276">+INDEX(AM276:AX276,1,Settings!$C$4)</f>
        <v>0</v>
      </c>
      <c r="AZ276" s="53">
        <f t="shared" si="540"/>
        <v>0</v>
      </c>
      <c r="BA276" s="53"/>
      <c r="BB276" s="53">
        <f t="shared" si="541"/>
        <v>0</v>
      </c>
      <c r="BC276" s="53">
        <f t="shared" ref="BC276:BN276" si="574">+BB276</f>
        <v>0</v>
      </c>
      <c r="BD276" s="53">
        <f t="shared" si="574"/>
        <v>0</v>
      </c>
      <c r="BE276" s="53">
        <f t="shared" si="574"/>
        <v>0</v>
      </c>
      <c r="BF276" s="53">
        <f t="shared" si="574"/>
        <v>0</v>
      </c>
      <c r="BG276" s="53">
        <f t="shared" si="574"/>
        <v>0</v>
      </c>
      <c r="BH276" s="53">
        <f t="shared" si="574"/>
        <v>0</v>
      </c>
      <c r="BI276" s="53">
        <f t="shared" si="574"/>
        <v>0</v>
      </c>
      <c r="BJ276" s="53">
        <f t="shared" si="574"/>
        <v>0</v>
      </c>
      <c r="BK276" s="53">
        <f t="shared" si="574"/>
        <v>0</v>
      </c>
      <c r="BL276" s="53">
        <f t="shared" si="574"/>
        <v>0</v>
      </c>
      <c r="BM276" s="53">
        <f t="shared" si="574"/>
        <v>0</v>
      </c>
      <c r="BN276" s="53">
        <f t="shared" si="574"/>
        <v>0</v>
      </c>
      <c r="BO276" s="53"/>
      <c r="BP276" s="53">
        <f t="shared" si="543"/>
        <v>0</v>
      </c>
      <c r="BQ276" s="53"/>
      <c r="BR276" s="53">
        <f t="shared" si="544"/>
        <v>0</v>
      </c>
    </row>
    <row r="277" spans="1:70" x14ac:dyDescent="0.2">
      <c r="A277" s="6">
        <v>1659</v>
      </c>
      <c r="B277" s="6" t="str">
        <f>+VLOOKUP(A277,masterfile!B:C,2,FALSE)</f>
        <v>Gegenkonto bei Aufteilung Kreditoren</v>
      </c>
      <c r="D277" s="53">
        <f>+SUMIF('[1]2017'!$A:$A,$A277,'[1]2017'!$C:$C)-SUMIF('[1]2017'!$E:$E,$A277,'[1]2017'!$G:$G)</f>
        <v>0</v>
      </c>
      <c r="E277" s="53">
        <f>+SUMIF('[1]2018'!$A:$A,$A277,'[1]2018'!$C:$C)-SUMIF('[1]2018'!$E:$E,$A277,'[1]2018'!$G:$G)+D277</f>
        <v>0</v>
      </c>
      <c r="F277" s="53">
        <f>+SUMIF('[1]2019'!$A:$A,$A277,'[1]2019'!$C:$C)-SUMIF('[1]2019'!$E:$E,$A277,'[1]2019'!$G:$G)+E277</f>
        <v>0</v>
      </c>
      <c r="G277" s="53">
        <f>+SUMIF('[1]2020'!$A:$A,$A277,'[1]2020'!$C:$C)-SUMIF('[1]2020'!$E:$E,$A277,'[1]2020'!$G:$G)+F277</f>
        <v>0</v>
      </c>
      <c r="H277" s="53"/>
      <c r="I277" s="53">
        <f>+(SUMIF('[1]2021'!$A:$A,$A277,'[1]2021'!$C:$C)-SUMIF('[1]2021'!$E:$E,$A277,'[1]2021'!$G:$G))/12+G277</f>
        <v>0</v>
      </c>
      <c r="J277" s="53">
        <f>+(SUMIF('[1]2021'!$A:$A,$A277,'[1]2021'!$C:$C)-SUMIF('[1]2021'!$E:$E,$A277,'[1]2021'!$G:$G))/12+I277</f>
        <v>0</v>
      </c>
      <c r="K277" s="53">
        <f>+(SUMIF('[1]2021'!$A:$A,$A277,'[1]2021'!$C:$C)-SUMIF('[1]2021'!$E:$E,$A277,'[1]2021'!$G:$G))/12+J277</f>
        <v>0</v>
      </c>
      <c r="L277" s="53">
        <f>+(SUMIF('[1]2021'!$A:$A,$A277,'[1]2021'!$C:$C)-SUMIF('[1]2021'!$E:$E,$A277,'[1]2021'!$G:$G))/12+K277</f>
        <v>0</v>
      </c>
      <c r="M277" s="53">
        <f>+(SUMIF('[1]2021'!$A:$A,$A277,'[1]2021'!$C:$C)-SUMIF('[1]2021'!$E:$E,$A277,'[1]2021'!$G:$G))/12+L277</f>
        <v>0</v>
      </c>
      <c r="N277" s="53">
        <f>+(SUMIF('[1]2021'!$A:$A,$A277,'[1]2021'!$C:$C)-SUMIF('[1]2021'!$E:$E,$A277,'[1]2021'!$G:$G))/12+M277</f>
        <v>0</v>
      </c>
      <c r="O277" s="53">
        <f>+(SUMIF('[1]2021'!$A:$A,$A277,'[1]2021'!$C:$C)-SUMIF('[1]2021'!$E:$E,$A277,'[1]2021'!$G:$G))/12+N277</f>
        <v>0</v>
      </c>
      <c r="P277" s="53">
        <f>+(SUMIF('[1]2021'!$A:$A,$A277,'[1]2021'!$C:$C)-SUMIF('[1]2021'!$E:$E,$A277,'[1]2021'!$G:$G))/12+O277</f>
        <v>0</v>
      </c>
      <c r="Q277" s="53">
        <f>+(SUMIF('[1]2021'!$A:$A,$A277,'[1]2021'!$C:$C)-SUMIF('[1]2021'!$E:$E,$A277,'[1]2021'!$G:$G))/12+P277</f>
        <v>0</v>
      </c>
      <c r="R277" s="53">
        <f>+(SUMIF('[1]2021'!$A:$A,$A277,'[1]2021'!$C:$C)-SUMIF('[1]2021'!$E:$E,$A277,'[1]2021'!$G:$G))/12+Q277</f>
        <v>0</v>
      </c>
      <c r="S277" s="53">
        <f>+(SUMIF('[1]2021'!$A:$A,$A277,'[1]2021'!$C:$C)-SUMIF('[1]2021'!$E:$E,$A277,'[1]2021'!$G:$G))/12+R277</f>
        <v>0</v>
      </c>
      <c r="T277" s="53">
        <f>+(SUMIF('[1]2021'!$A:$A,$A277,'[1]2021'!$C:$C)-SUMIF('[1]2021'!$E:$E,$A277,'[1]2021'!$G:$G))/12+S277</f>
        <v>0</v>
      </c>
      <c r="U277" s="53" cm="1">
        <f t="array" ref="U277">+INDEX(I277:T277,1,Settings!$C$4)</f>
        <v>0</v>
      </c>
      <c r="V277" s="53" cm="1">
        <f t="array" ref="V277">+INDEX(I277:T277,1,Settings!$C$4)</f>
        <v>0</v>
      </c>
      <c r="W277" s="53"/>
      <c r="X277" s="53">
        <f>V277+SUMIFS(postings!$T:$T,postings!$C:$C,'b-data'!X$2,postings!$D:$D,'b-data'!X$3,postings!$I:$I,'b-data'!$A277)-SUMIFS(postings!$W:$W,postings!$C:$C,'b-data'!X$2,postings!$D:$D,'b-data'!X$3,postings!$M:$M,'b-data'!$A277)</f>
        <v>0</v>
      </c>
      <c r="Y277" s="53">
        <f>X277+SUMIFS(postings!$T:$T,postings!$C:$C,'b-data'!Y$2,postings!$D:$D,'b-data'!Y$3,postings!$I:$I,'b-data'!$A277)-SUMIFS(postings!$W:$W,postings!$C:$C,'b-data'!Y$2,postings!$D:$D,'b-data'!Y$3,postings!$M:$M,'b-data'!$A277)</f>
        <v>0</v>
      </c>
      <c r="Z277" s="53">
        <f>Y277+SUMIFS(postings!$T:$T,postings!$C:$C,'b-data'!Z$2,postings!$D:$D,'b-data'!Z$3,postings!$I:$I,'b-data'!$A277)-SUMIFS(postings!$W:$W,postings!$C:$C,'b-data'!Z$2,postings!$D:$D,'b-data'!Z$3,postings!$M:$M,'b-data'!$A277)</f>
        <v>0</v>
      </c>
      <c r="AA277" s="53">
        <f>Z277+SUMIFS(postings!$T:$T,postings!$C:$C,'b-data'!AA$2,postings!$D:$D,'b-data'!AA$3,postings!$I:$I,'b-data'!$A277)-SUMIFS(postings!$W:$W,postings!$C:$C,'b-data'!AA$2,postings!$D:$D,'b-data'!AA$3,postings!$M:$M,'b-data'!$A277)</f>
        <v>0</v>
      </c>
      <c r="AB277" s="53">
        <f>AA277+SUMIFS(postings!$T:$T,postings!$C:$C,'b-data'!AB$2,postings!$D:$D,'b-data'!AB$3,postings!$I:$I,'b-data'!$A277)-SUMIFS(postings!$W:$W,postings!$C:$C,'b-data'!AB$2,postings!$D:$D,'b-data'!AB$3,postings!$M:$M,'b-data'!$A277)</f>
        <v>0</v>
      </c>
      <c r="AC277" s="53">
        <f>AB277+SUMIFS(postings!$T:$T,postings!$C:$C,'b-data'!AC$2,postings!$D:$D,'b-data'!AC$3,postings!$I:$I,'b-data'!$A277)-SUMIFS(postings!$W:$W,postings!$C:$C,'b-data'!AC$2,postings!$D:$D,'b-data'!AC$3,postings!$M:$M,'b-data'!$A277)</f>
        <v>0</v>
      </c>
      <c r="AD277" s="53">
        <f>AC277+SUMIFS(postings!$T:$T,postings!$C:$C,'b-data'!AD$2,postings!$D:$D,'b-data'!AD$3,postings!$I:$I,'b-data'!$A277)-SUMIFS(postings!$W:$W,postings!$C:$C,'b-data'!AD$2,postings!$D:$D,'b-data'!AD$3,postings!$M:$M,'b-data'!$A277)</f>
        <v>0</v>
      </c>
      <c r="AE277" s="53">
        <f>AD277+SUMIFS(postings!$T:$T,postings!$C:$C,'b-data'!AE$2,postings!$D:$D,'b-data'!AE$3,postings!$I:$I,'b-data'!$A277)-SUMIFS(postings!$W:$W,postings!$C:$C,'b-data'!AE$2,postings!$D:$D,'b-data'!AE$3,postings!$M:$M,'b-data'!$A277)</f>
        <v>0</v>
      </c>
      <c r="AF277" s="53">
        <f>AE277+SUMIFS(postings!$T:$T,postings!$C:$C,'b-data'!AF$2,postings!$D:$D,'b-data'!AF$3,postings!$I:$I,'b-data'!$A277)-SUMIFS(postings!$W:$W,postings!$C:$C,'b-data'!AF$2,postings!$D:$D,'b-data'!AF$3,postings!$M:$M,'b-data'!$A277)</f>
        <v>0</v>
      </c>
      <c r="AG277" s="53">
        <f>AF277+SUMIFS(postings!$T:$T,postings!$C:$C,'b-data'!AG$2,postings!$D:$D,'b-data'!AG$3,postings!$I:$I,'b-data'!$A277)-SUMIFS(postings!$W:$W,postings!$C:$C,'b-data'!AG$2,postings!$D:$D,'b-data'!AG$3,postings!$M:$M,'b-data'!$A277)</f>
        <v>0</v>
      </c>
      <c r="AH277" s="53">
        <f>AG277+SUMIFS(postings!$T:$T,postings!$C:$C,'b-data'!AH$2,postings!$D:$D,'b-data'!AH$3,postings!$I:$I,'b-data'!$A277)-SUMIFS(postings!$W:$W,postings!$C:$C,'b-data'!AH$2,postings!$D:$D,'b-data'!AH$3,postings!$M:$M,'b-data'!$A277)</f>
        <v>0</v>
      </c>
      <c r="AI277" s="53">
        <f>AH277+SUMIFS(postings!$T:$T,postings!$C:$C,'b-data'!AI$2,postings!$D:$D,'b-data'!AI$3,postings!$I:$I,'b-data'!$A277)-SUMIFS(postings!$W:$W,postings!$C:$C,'b-data'!AI$2,postings!$D:$D,'b-data'!AI$3,postings!$M:$M,'b-data'!$A277)</f>
        <v>0</v>
      </c>
      <c r="AJ277" s="53" cm="1">
        <f t="array" ref="AJ277">+INDEX(X277:AI277,1,Settings!$C$4)</f>
        <v>0</v>
      </c>
      <c r="AK277" s="53" cm="1">
        <f t="array" ref="AK277">+INDEX(X277:AI277,1,Settings!$C$4)</f>
        <v>0</v>
      </c>
      <c r="AL277" s="53"/>
      <c r="AM277" s="53">
        <f t="shared" si="538"/>
        <v>0</v>
      </c>
      <c r="AN277" s="53">
        <f t="shared" ref="AN277:AX277" si="575">+AM277</f>
        <v>0</v>
      </c>
      <c r="AO277" s="53">
        <f t="shared" si="575"/>
        <v>0</v>
      </c>
      <c r="AP277" s="53">
        <f t="shared" si="575"/>
        <v>0</v>
      </c>
      <c r="AQ277" s="53">
        <f t="shared" si="575"/>
        <v>0</v>
      </c>
      <c r="AR277" s="53">
        <f t="shared" si="575"/>
        <v>0</v>
      </c>
      <c r="AS277" s="53">
        <f t="shared" si="575"/>
        <v>0</v>
      </c>
      <c r="AT277" s="53">
        <f t="shared" si="575"/>
        <v>0</v>
      </c>
      <c r="AU277" s="53">
        <f t="shared" si="575"/>
        <v>0</v>
      </c>
      <c r="AV277" s="53">
        <f t="shared" si="575"/>
        <v>0</v>
      </c>
      <c r="AW277" s="53">
        <f t="shared" si="575"/>
        <v>0</v>
      </c>
      <c r="AX277" s="53">
        <f t="shared" si="575"/>
        <v>0</v>
      </c>
      <c r="AY277" s="53" cm="1">
        <f t="array" ref="AY277">+INDEX(AM277:AX277,1,Settings!$C$4)</f>
        <v>0</v>
      </c>
      <c r="AZ277" s="53">
        <f t="shared" si="540"/>
        <v>0</v>
      </c>
      <c r="BA277" s="53"/>
      <c r="BB277" s="53">
        <f t="shared" si="541"/>
        <v>0</v>
      </c>
      <c r="BC277" s="53">
        <f t="shared" ref="BC277:BN277" si="576">+BB277</f>
        <v>0</v>
      </c>
      <c r="BD277" s="53">
        <f t="shared" si="576"/>
        <v>0</v>
      </c>
      <c r="BE277" s="53">
        <f t="shared" si="576"/>
        <v>0</v>
      </c>
      <c r="BF277" s="53">
        <f t="shared" si="576"/>
        <v>0</v>
      </c>
      <c r="BG277" s="53">
        <f t="shared" si="576"/>
        <v>0</v>
      </c>
      <c r="BH277" s="53">
        <f t="shared" si="576"/>
        <v>0</v>
      </c>
      <c r="BI277" s="53">
        <f t="shared" si="576"/>
        <v>0</v>
      </c>
      <c r="BJ277" s="53">
        <f t="shared" si="576"/>
        <v>0</v>
      </c>
      <c r="BK277" s="53">
        <f t="shared" si="576"/>
        <v>0</v>
      </c>
      <c r="BL277" s="53">
        <f t="shared" si="576"/>
        <v>0</v>
      </c>
      <c r="BM277" s="53">
        <f t="shared" si="576"/>
        <v>0</v>
      </c>
      <c r="BN277" s="53">
        <f t="shared" si="576"/>
        <v>0</v>
      </c>
      <c r="BO277" s="53"/>
      <c r="BP277" s="53">
        <f t="shared" si="543"/>
        <v>0</v>
      </c>
      <c r="BQ277" s="53"/>
      <c r="BR277" s="53">
        <f t="shared" si="544"/>
        <v>0</v>
      </c>
    </row>
    <row r="278" spans="1:70" x14ac:dyDescent="0.2">
      <c r="A278" s="6">
        <v>1665</v>
      </c>
      <c r="B278" s="6" t="str">
        <f>+VLOOKUP(A278,masterfile!B:C,2,FALSE)</f>
        <v>Verbindlichk. ggb. GmbH-Gesellschaftern</v>
      </c>
      <c r="D278" s="53">
        <f>+SUMIF('[1]2017'!$A:$A,$A278,'[1]2017'!$C:$C)-SUMIF('[1]2017'!$E:$E,$A278,'[1]2017'!$G:$G)</f>
        <v>0</v>
      </c>
      <c r="E278" s="53">
        <f>+SUMIF('[1]2018'!$A:$A,$A278,'[1]2018'!$C:$C)-SUMIF('[1]2018'!$E:$E,$A278,'[1]2018'!$G:$G)+D278</f>
        <v>0</v>
      </c>
      <c r="F278" s="53">
        <f>+SUMIF('[1]2019'!$A:$A,$A278,'[1]2019'!$C:$C)-SUMIF('[1]2019'!$E:$E,$A278,'[1]2019'!$G:$G)+E278</f>
        <v>0</v>
      </c>
      <c r="G278" s="53">
        <f>+SUMIF('[1]2020'!$A:$A,$A278,'[1]2020'!$C:$C)-SUMIF('[1]2020'!$E:$E,$A278,'[1]2020'!$G:$G)+F278</f>
        <v>0</v>
      </c>
      <c r="H278" s="53"/>
      <c r="I278" s="53">
        <f>+(SUMIF('[1]2021'!$A:$A,$A278,'[1]2021'!$C:$C)-SUMIF('[1]2021'!$E:$E,$A278,'[1]2021'!$G:$G))/12+G278</f>
        <v>0</v>
      </c>
      <c r="J278" s="53">
        <f>+(SUMIF('[1]2021'!$A:$A,$A278,'[1]2021'!$C:$C)-SUMIF('[1]2021'!$E:$E,$A278,'[1]2021'!$G:$G))/12+I278</f>
        <v>0</v>
      </c>
      <c r="K278" s="53">
        <f>+(SUMIF('[1]2021'!$A:$A,$A278,'[1]2021'!$C:$C)-SUMIF('[1]2021'!$E:$E,$A278,'[1]2021'!$G:$G))/12+J278</f>
        <v>0</v>
      </c>
      <c r="L278" s="53">
        <f>+(SUMIF('[1]2021'!$A:$A,$A278,'[1]2021'!$C:$C)-SUMIF('[1]2021'!$E:$E,$A278,'[1]2021'!$G:$G))/12+K278</f>
        <v>0</v>
      </c>
      <c r="M278" s="53">
        <f>+(SUMIF('[1]2021'!$A:$A,$A278,'[1]2021'!$C:$C)-SUMIF('[1]2021'!$E:$E,$A278,'[1]2021'!$G:$G))/12+L278</f>
        <v>0</v>
      </c>
      <c r="N278" s="53">
        <f>+(SUMIF('[1]2021'!$A:$A,$A278,'[1]2021'!$C:$C)-SUMIF('[1]2021'!$E:$E,$A278,'[1]2021'!$G:$G))/12+M278</f>
        <v>0</v>
      </c>
      <c r="O278" s="53">
        <f>+(SUMIF('[1]2021'!$A:$A,$A278,'[1]2021'!$C:$C)-SUMIF('[1]2021'!$E:$E,$A278,'[1]2021'!$G:$G))/12+N278</f>
        <v>0</v>
      </c>
      <c r="P278" s="53">
        <f>+(SUMIF('[1]2021'!$A:$A,$A278,'[1]2021'!$C:$C)-SUMIF('[1]2021'!$E:$E,$A278,'[1]2021'!$G:$G))/12+O278</f>
        <v>0</v>
      </c>
      <c r="Q278" s="53">
        <f>+(SUMIF('[1]2021'!$A:$A,$A278,'[1]2021'!$C:$C)-SUMIF('[1]2021'!$E:$E,$A278,'[1]2021'!$G:$G))/12+P278</f>
        <v>0</v>
      </c>
      <c r="R278" s="53">
        <f>+(SUMIF('[1]2021'!$A:$A,$A278,'[1]2021'!$C:$C)-SUMIF('[1]2021'!$E:$E,$A278,'[1]2021'!$G:$G))/12+Q278</f>
        <v>0</v>
      </c>
      <c r="S278" s="53">
        <f>+(SUMIF('[1]2021'!$A:$A,$A278,'[1]2021'!$C:$C)-SUMIF('[1]2021'!$E:$E,$A278,'[1]2021'!$G:$G))/12+R278</f>
        <v>0</v>
      </c>
      <c r="T278" s="53">
        <f>+(SUMIF('[1]2021'!$A:$A,$A278,'[1]2021'!$C:$C)-SUMIF('[1]2021'!$E:$E,$A278,'[1]2021'!$G:$G))/12+S278</f>
        <v>0</v>
      </c>
      <c r="U278" s="53" cm="1">
        <f t="array" ref="U278">+INDEX(I278:T278,1,Settings!$C$4)</f>
        <v>0</v>
      </c>
      <c r="V278" s="53" cm="1">
        <f t="array" ref="V278">+INDEX(I278:T278,1,Settings!$C$4)</f>
        <v>0</v>
      </c>
      <c r="W278" s="53"/>
      <c r="X278" s="53">
        <f>V278+SUMIFS(postings!$T:$T,postings!$C:$C,'b-data'!X$2,postings!$D:$D,'b-data'!X$3,postings!$I:$I,'b-data'!$A278)-SUMIFS(postings!$W:$W,postings!$C:$C,'b-data'!X$2,postings!$D:$D,'b-data'!X$3,postings!$M:$M,'b-data'!$A278)</f>
        <v>0</v>
      </c>
      <c r="Y278" s="53">
        <f>X278+SUMIFS(postings!$T:$T,postings!$C:$C,'b-data'!Y$2,postings!$D:$D,'b-data'!Y$3,postings!$I:$I,'b-data'!$A278)-SUMIFS(postings!$W:$W,postings!$C:$C,'b-data'!Y$2,postings!$D:$D,'b-data'!Y$3,postings!$M:$M,'b-data'!$A278)</f>
        <v>0</v>
      </c>
      <c r="Z278" s="53">
        <f>Y278+SUMIFS(postings!$T:$T,postings!$C:$C,'b-data'!Z$2,postings!$D:$D,'b-data'!Z$3,postings!$I:$I,'b-data'!$A278)-SUMIFS(postings!$W:$W,postings!$C:$C,'b-data'!Z$2,postings!$D:$D,'b-data'!Z$3,postings!$M:$M,'b-data'!$A278)</f>
        <v>0</v>
      </c>
      <c r="AA278" s="53">
        <f>Z278+SUMIFS(postings!$T:$T,postings!$C:$C,'b-data'!AA$2,postings!$D:$D,'b-data'!AA$3,postings!$I:$I,'b-data'!$A278)-SUMIFS(postings!$W:$W,postings!$C:$C,'b-data'!AA$2,postings!$D:$D,'b-data'!AA$3,postings!$M:$M,'b-data'!$A278)</f>
        <v>0</v>
      </c>
      <c r="AB278" s="53">
        <f>AA278+SUMIFS(postings!$T:$T,postings!$C:$C,'b-data'!AB$2,postings!$D:$D,'b-data'!AB$3,postings!$I:$I,'b-data'!$A278)-SUMIFS(postings!$W:$W,postings!$C:$C,'b-data'!AB$2,postings!$D:$D,'b-data'!AB$3,postings!$M:$M,'b-data'!$A278)</f>
        <v>0</v>
      </c>
      <c r="AC278" s="53">
        <f>AB278+SUMIFS(postings!$T:$T,postings!$C:$C,'b-data'!AC$2,postings!$D:$D,'b-data'!AC$3,postings!$I:$I,'b-data'!$A278)-SUMIFS(postings!$W:$W,postings!$C:$C,'b-data'!AC$2,postings!$D:$D,'b-data'!AC$3,postings!$M:$M,'b-data'!$A278)</f>
        <v>0</v>
      </c>
      <c r="AD278" s="53">
        <f>AC278+SUMIFS(postings!$T:$T,postings!$C:$C,'b-data'!AD$2,postings!$D:$D,'b-data'!AD$3,postings!$I:$I,'b-data'!$A278)-SUMIFS(postings!$W:$W,postings!$C:$C,'b-data'!AD$2,postings!$D:$D,'b-data'!AD$3,postings!$M:$M,'b-data'!$A278)</f>
        <v>0</v>
      </c>
      <c r="AE278" s="53">
        <f>AD278+SUMIFS(postings!$T:$T,postings!$C:$C,'b-data'!AE$2,postings!$D:$D,'b-data'!AE$3,postings!$I:$I,'b-data'!$A278)-SUMIFS(postings!$W:$W,postings!$C:$C,'b-data'!AE$2,postings!$D:$D,'b-data'!AE$3,postings!$M:$M,'b-data'!$A278)</f>
        <v>0</v>
      </c>
      <c r="AF278" s="53">
        <f>AE278+SUMIFS(postings!$T:$T,postings!$C:$C,'b-data'!AF$2,postings!$D:$D,'b-data'!AF$3,postings!$I:$I,'b-data'!$A278)-SUMIFS(postings!$W:$W,postings!$C:$C,'b-data'!AF$2,postings!$D:$D,'b-data'!AF$3,postings!$M:$M,'b-data'!$A278)</f>
        <v>0</v>
      </c>
      <c r="AG278" s="53">
        <f>AF278+SUMIFS(postings!$T:$T,postings!$C:$C,'b-data'!AG$2,postings!$D:$D,'b-data'!AG$3,postings!$I:$I,'b-data'!$A278)-SUMIFS(postings!$W:$W,postings!$C:$C,'b-data'!AG$2,postings!$D:$D,'b-data'!AG$3,postings!$M:$M,'b-data'!$A278)</f>
        <v>0</v>
      </c>
      <c r="AH278" s="53">
        <f>AG278+SUMIFS(postings!$T:$T,postings!$C:$C,'b-data'!AH$2,postings!$D:$D,'b-data'!AH$3,postings!$I:$I,'b-data'!$A278)-SUMIFS(postings!$W:$W,postings!$C:$C,'b-data'!AH$2,postings!$D:$D,'b-data'!AH$3,postings!$M:$M,'b-data'!$A278)</f>
        <v>0</v>
      </c>
      <c r="AI278" s="53">
        <f>AH278+SUMIFS(postings!$T:$T,postings!$C:$C,'b-data'!AI$2,postings!$D:$D,'b-data'!AI$3,postings!$I:$I,'b-data'!$A278)-SUMIFS(postings!$W:$W,postings!$C:$C,'b-data'!AI$2,postings!$D:$D,'b-data'!AI$3,postings!$M:$M,'b-data'!$A278)</f>
        <v>0</v>
      </c>
      <c r="AJ278" s="53" cm="1">
        <f t="array" ref="AJ278">+INDEX(X278:AI278,1,Settings!$C$4)</f>
        <v>0</v>
      </c>
      <c r="AK278" s="53" cm="1">
        <f t="array" ref="AK278">+INDEX(X278:AI278,1,Settings!$C$4)</f>
        <v>0</v>
      </c>
      <c r="AL278" s="53"/>
      <c r="AM278" s="53">
        <f t="shared" si="538"/>
        <v>0</v>
      </c>
      <c r="AN278" s="53">
        <f t="shared" ref="AN278:AX278" si="577">+AM278</f>
        <v>0</v>
      </c>
      <c r="AO278" s="53">
        <f t="shared" si="577"/>
        <v>0</v>
      </c>
      <c r="AP278" s="53">
        <f t="shared" si="577"/>
        <v>0</v>
      </c>
      <c r="AQ278" s="53">
        <f t="shared" si="577"/>
        <v>0</v>
      </c>
      <c r="AR278" s="53">
        <f t="shared" si="577"/>
        <v>0</v>
      </c>
      <c r="AS278" s="53">
        <f t="shared" si="577"/>
        <v>0</v>
      </c>
      <c r="AT278" s="53">
        <f t="shared" si="577"/>
        <v>0</v>
      </c>
      <c r="AU278" s="53">
        <f t="shared" si="577"/>
        <v>0</v>
      </c>
      <c r="AV278" s="53">
        <f t="shared" si="577"/>
        <v>0</v>
      </c>
      <c r="AW278" s="53">
        <f t="shared" si="577"/>
        <v>0</v>
      </c>
      <c r="AX278" s="53">
        <f t="shared" si="577"/>
        <v>0</v>
      </c>
      <c r="AY278" s="53" cm="1">
        <f t="array" ref="AY278">+INDEX(AM278:AX278,1,Settings!$C$4)</f>
        <v>0</v>
      </c>
      <c r="AZ278" s="53">
        <f t="shared" si="540"/>
        <v>0</v>
      </c>
      <c r="BA278" s="53"/>
      <c r="BB278" s="53">
        <f t="shared" si="541"/>
        <v>0</v>
      </c>
      <c r="BC278" s="53">
        <f t="shared" ref="BC278:BN278" si="578">+BB278</f>
        <v>0</v>
      </c>
      <c r="BD278" s="53">
        <f t="shared" si="578"/>
        <v>0</v>
      </c>
      <c r="BE278" s="53">
        <f t="shared" si="578"/>
        <v>0</v>
      </c>
      <c r="BF278" s="53">
        <f t="shared" si="578"/>
        <v>0</v>
      </c>
      <c r="BG278" s="53">
        <f t="shared" si="578"/>
        <v>0</v>
      </c>
      <c r="BH278" s="53">
        <f t="shared" si="578"/>
        <v>0</v>
      </c>
      <c r="BI278" s="53">
        <f t="shared" si="578"/>
        <v>0</v>
      </c>
      <c r="BJ278" s="53">
        <f t="shared" si="578"/>
        <v>0</v>
      </c>
      <c r="BK278" s="53">
        <f t="shared" si="578"/>
        <v>0</v>
      </c>
      <c r="BL278" s="53">
        <f t="shared" si="578"/>
        <v>0</v>
      </c>
      <c r="BM278" s="53">
        <f t="shared" si="578"/>
        <v>0</v>
      </c>
      <c r="BN278" s="53">
        <f t="shared" si="578"/>
        <v>0</v>
      </c>
      <c r="BO278" s="53"/>
      <c r="BP278" s="53">
        <f t="shared" si="543"/>
        <v>0</v>
      </c>
      <c r="BQ278" s="53"/>
      <c r="BR278" s="53">
        <f t="shared" si="544"/>
        <v>0</v>
      </c>
    </row>
    <row r="279" spans="1:70" x14ac:dyDescent="0.2">
      <c r="A279" s="6">
        <v>1666</v>
      </c>
      <c r="B279" s="6" t="str">
        <f>+VLOOKUP(A279,masterfile!B:C,2,FALSE)</f>
        <v>Verbindlichk. ggb. GmbH-Ges.ern, b1J</v>
      </c>
      <c r="D279" s="53">
        <f>+SUMIF('[1]2017'!$A:$A,$A279,'[1]2017'!$C:$C)-SUMIF('[1]2017'!$E:$E,$A279,'[1]2017'!$G:$G)</f>
        <v>0</v>
      </c>
      <c r="E279" s="53">
        <f>+SUMIF('[1]2018'!$A:$A,$A279,'[1]2018'!$C:$C)-SUMIF('[1]2018'!$E:$E,$A279,'[1]2018'!$G:$G)+D279</f>
        <v>0</v>
      </c>
      <c r="F279" s="53">
        <f>+SUMIF('[1]2019'!$A:$A,$A279,'[1]2019'!$C:$C)-SUMIF('[1]2019'!$E:$E,$A279,'[1]2019'!$G:$G)+E279</f>
        <v>0</v>
      </c>
      <c r="G279" s="53">
        <f>+SUMIF('[1]2020'!$A:$A,$A279,'[1]2020'!$C:$C)-SUMIF('[1]2020'!$E:$E,$A279,'[1]2020'!$G:$G)+F279</f>
        <v>0</v>
      </c>
      <c r="H279" s="53"/>
      <c r="I279" s="53">
        <f>+(SUMIF('[1]2021'!$A:$A,$A279,'[1]2021'!$C:$C)-SUMIF('[1]2021'!$E:$E,$A279,'[1]2021'!$G:$G))/12+G279</f>
        <v>0</v>
      </c>
      <c r="J279" s="53">
        <f>+(SUMIF('[1]2021'!$A:$A,$A279,'[1]2021'!$C:$C)-SUMIF('[1]2021'!$E:$E,$A279,'[1]2021'!$G:$G))/12+I279</f>
        <v>0</v>
      </c>
      <c r="K279" s="53">
        <f>+(SUMIF('[1]2021'!$A:$A,$A279,'[1]2021'!$C:$C)-SUMIF('[1]2021'!$E:$E,$A279,'[1]2021'!$G:$G))/12+J279</f>
        <v>0</v>
      </c>
      <c r="L279" s="53">
        <f>+(SUMIF('[1]2021'!$A:$A,$A279,'[1]2021'!$C:$C)-SUMIF('[1]2021'!$E:$E,$A279,'[1]2021'!$G:$G))/12+K279</f>
        <v>0</v>
      </c>
      <c r="M279" s="53">
        <f>+(SUMIF('[1]2021'!$A:$A,$A279,'[1]2021'!$C:$C)-SUMIF('[1]2021'!$E:$E,$A279,'[1]2021'!$G:$G))/12+L279</f>
        <v>0</v>
      </c>
      <c r="N279" s="53">
        <f>+(SUMIF('[1]2021'!$A:$A,$A279,'[1]2021'!$C:$C)-SUMIF('[1]2021'!$E:$E,$A279,'[1]2021'!$G:$G))/12+M279</f>
        <v>0</v>
      </c>
      <c r="O279" s="53">
        <f>+(SUMIF('[1]2021'!$A:$A,$A279,'[1]2021'!$C:$C)-SUMIF('[1]2021'!$E:$E,$A279,'[1]2021'!$G:$G))/12+N279</f>
        <v>0</v>
      </c>
      <c r="P279" s="53">
        <f>+(SUMIF('[1]2021'!$A:$A,$A279,'[1]2021'!$C:$C)-SUMIF('[1]2021'!$E:$E,$A279,'[1]2021'!$G:$G))/12+O279</f>
        <v>0</v>
      </c>
      <c r="Q279" s="53">
        <f>+(SUMIF('[1]2021'!$A:$A,$A279,'[1]2021'!$C:$C)-SUMIF('[1]2021'!$E:$E,$A279,'[1]2021'!$G:$G))/12+P279</f>
        <v>0</v>
      </c>
      <c r="R279" s="53">
        <f>+(SUMIF('[1]2021'!$A:$A,$A279,'[1]2021'!$C:$C)-SUMIF('[1]2021'!$E:$E,$A279,'[1]2021'!$G:$G))/12+Q279</f>
        <v>0</v>
      </c>
      <c r="S279" s="53">
        <f>+(SUMIF('[1]2021'!$A:$A,$A279,'[1]2021'!$C:$C)-SUMIF('[1]2021'!$E:$E,$A279,'[1]2021'!$G:$G))/12+R279</f>
        <v>0</v>
      </c>
      <c r="T279" s="53">
        <f>+(SUMIF('[1]2021'!$A:$A,$A279,'[1]2021'!$C:$C)-SUMIF('[1]2021'!$E:$E,$A279,'[1]2021'!$G:$G))/12+S279</f>
        <v>0</v>
      </c>
      <c r="U279" s="53" cm="1">
        <f t="array" ref="U279">+INDEX(I279:T279,1,Settings!$C$4)</f>
        <v>0</v>
      </c>
      <c r="V279" s="53" cm="1">
        <f t="array" ref="V279">+INDEX(I279:T279,1,Settings!$C$4)</f>
        <v>0</v>
      </c>
      <c r="W279" s="53"/>
      <c r="X279" s="53">
        <f>V279+SUMIFS(postings!$T:$T,postings!$C:$C,'b-data'!X$2,postings!$D:$D,'b-data'!X$3,postings!$I:$I,'b-data'!$A279)-SUMIFS(postings!$W:$W,postings!$C:$C,'b-data'!X$2,postings!$D:$D,'b-data'!X$3,postings!$M:$M,'b-data'!$A279)</f>
        <v>0</v>
      </c>
      <c r="Y279" s="53">
        <f>X279+SUMIFS(postings!$T:$T,postings!$C:$C,'b-data'!Y$2,postings!$D:$D,'b-data'!Y$3,postings!$I:$I,'b-data'!$A279)-SUMIFS(postings!$W:$W,postings!$C:$C,'b-data'!Y$2,postings!$D:$D,'b-data'!Y$3,postings!$M:$M,'b-data'!$A279)</f>
        <v>0</v>
      </c>
      <c r="Z279" s="53">
        <f>Y279+SUMIFS(postings!$T:$T,postings!$C:$C,'b-data'!Z$2,postings!$D:$D,'b-data'!Z$3,postings!$I:$I,'b-data'!$A279)-SUMIFS(postings!$W:$W,postings!$C:$C,'b-data'!Z$2,postings!$D:$D,'b-data'!Z$3,postings!$M:$M,'b-data'!$A279)</f>
        <v>0</v>
      </c>
      <c r="AA279" s="53">
        <f>Z279+SUMIFS(postings!$T:$T,postings!$C:$C,'b-data'!AA$2,postings!$D:$D,'b-data'!AA$3,postings!$I:$I,'b-data'!$A279)-SUMIFS(postings!$W:$W,postings!$C:$C,'b-data'!AA$2,postings!$D:$D,'b-data'!AA$3,postings!$M:$M,'b-data'!$A279)</f>
        <v>0</v>
      </c>
      <c r="AB279" s="53">
        <f>AA279+SUMIFS(postings!$T:$T,postings!$C:$C,'b-data'!AB$2,postings!$D:$D,'b-data'!AB$3,postings!$I:$I,'b-data'!$A279)-SUMIFS(postings!$W:$W,postings!$C:$C,'b-data'!AB$2,postings!$D:$D,'b-data'!AB$3,postings!$M:$M,'b-data'!$A279)</f>
        <v>0</v>
      </c>
      <c r="AC279" s="53">
        <f>AB279+SUMIFS(postings!$T:$T,postings!$C:$C,'b-data'!AC$2,postings!$D:$D,'b-data'!AC$3,postings!$I:$I,'b-data'!$A279)-SUMIFS(postings!$W:$W,postings!$C:$C,'b-data'!AC$2,postings!$D:$D,'b-data'!AC$3,postings!$M:$M,'b-data'!$A279)</f>
        <v>0</v>
      </c>
      <c r="AD279" s="53">
        <f>AC279+SUMIFS(postings!$T:$T,postings!$C:$C,'b-data'!AD$2,postings!$D:$D,'b-data'!AD$3,postings!$I:$I,'b-data'!$A279)-SUMIFS(postings!$W:$W,postings!$C:$C,'b-data'!AD$2,postings!$D:$D,'b-data'!AD$3,postings!$M:$M,'b-data'!$A279)</f>
        <v>0</v>
      </c>
      <c r="AE279" s="53">
        <f>AD279+SUMIFS(postings!$T:$T,postings!$C:$C,'b-data'!AE$2,postings!$D:$D,'b-data'!AE$3,postings!$I:$I,'b-data'!$A279)-SUMIFS(postings!$W:$W,postings!$C:$C,'b-data'!AE$2,postings!$D:$D,'b-data'!AE$3,postings!$M:$M,'b-data'!$A279)</f>
        <v>0</v>
      </c>
      <c r="AF279" s="53">
        <f>AE279+SUMIFS(postings!$T:$T,postings!$C:$C,'b-data'!AF$2,postings!$D:$D,'b-data'!AF$3,postings!$I:$I,'b-data'!$A279)-SUMIFS(postings!$W:$W,postings!$C:$C,'b-data'!AF$2,postings!$D:$D,'b-data'!AF$3,postings!$M:$M,'b-data'!$A279)</f>
        <v>0</v>
      </c>
      <c r="AG279" s="53">
        <f>AF279+SUMIFS(postings!$T:$T,postings!$C:$C,'b-data'!AG$2,postings!$D:$D,'b-data'!AG$3,postings!$I:$I,'b-data'!$A279)-SUMIFS(postings!$W:$W,postings!$C:$C,'b-data'!AG$2,postings!$D:$D,'b-data'!AG$3,postings!$M:$M,'b-data'!$A279)</f>
        <v>0</v>
      </c>
      <c r="AH279" s="53">
        <f>AG279+SUMIFS(postings!$T:$T,postings!$C:$C,'b-data'!AH$2,postings!$D:$D,'b-data'!AH$3,postings!$I:$I,'b-data'!$A279)-SUMIFS(postings!$W:$W,postings!$C:$C,'b-data'!AH$2,postings!$D:$D,'b-data'!AH$3,postings!$M:$M,'b-data'!$A279)</f>
        <v>0</v>
      </c>
      <c r="AI279" s="53">
        <f>AH279+SUMIFS(postings!$T:$T,postings!$C:$C,'b-data'!AI$2,postings!$D:$D,'b-data'!AI$3,postings!$I:$I,'b-data'!$A279)-SUMIFS(postings!$W:$W,postings!$C:$C,'b-data'!AI$2,postings!$D:$D,'b-data'!AI$3,postings!$M:$M,'b-data'!$A279)</f>
        <v>0</v>
      </c>
      <c r="AJ279" s="53" cm="1">
        <f t="array" ref="AJ279">+INDEX(X279:AI279,1,Settings!$C$4)</f>
        <v>0</v>
      </c>
      <c r="AK279" s="53" cm="1">
        <f t="array" ref="AK279">+INDEX(X279:AI279,1,Settings!$C$4)</f>
        <v>0</v>
      </c>
      <c r="AL279" s="53"/>
      <c r="AM279" s="53">
        <f t="shared" si="538"/>
        <v>0</v>
      </c>
      <c r="AN279" s="53">
        <f t="shared" ref="AN279:AX279" si="579">+AM279</f>
        <v>0</v>
      </c>
      <c r="AO279" s="53">
        <f t="shared" si="579"/>
        <v>0</v>
      </c>
      <c r="AP279" s="53">
        <f t="shared" si="579"/>
        <v>0</v>
      </c>
      <c r="AQ279" s="53">
        <f t="shared" si="579"/>
        <v>0</v>
      </c>
      <c r="AR279" s="53">
        <f t="shared" si="579"/>
        <v>0</v>
      </c>
      <c r="AS279" s="53">
        <f t="shared" si="579"/>
        <v>0</v>
      </c>
      <c r="AT279" s="53">
        <f t="shared" si="579"/>
        <v>0</v>
      </c>
      <c r="AU279" s="53">
        <f t="shared" si="579"/>
        <v>0</v>
      </c>
      <c r="AV279" s="53">
        <f t="shared" si="579"/>
        <v>0</v>
      </c>
      <c r="AW279" s="53">
        <f t="shared" si="579"/>
        <v>0</v>
      </c>
      <c r="AX279" s="53">
        <f t="shared" si="579"/>
        <v>0</v>
      </c>
      <c r="AY279" s="53" cm="1">
        <f t="array" ref="AY279">+INDEX(AM279:AX279,1,Settings!$C$4)</f>
        <v>0</v>
      </c>
      <c r="AZ279" s="53">
        <f t="shared" si="540"/>
        <v>0</v>
      </c>
      <c r="BA279" s="53"/>
      <c r="BB279" s="53">
        <f t="shared" si="541"/>
        <v>0</v>
      </c>
      <c r="BC279" s="53">
        <f t="shared" ref="BC279:BN279" si="580">+BB279</f>
        <v>0</v>
      </c>
      <c r="BD279" s="53">
        <f t="shared" si="580"/>
        <v>0</v>
      </c>
      <c r="BE279" s="53">
        <f t="shared" si="580"/>
        <v>0</v>
      </c>
      <c r="BF279" s="53">
        <f t="shared" si="580"/>
        <v>0</v>
      </c>
      <c r="BG279" s="53">
        <f t="shared" si="580"/>
        <v>0</v>
      </c>
      <c r="BH279" s="53">
        <f t="shared" si="580"/>
        <v>0</v>
      </c>
      <c r="BI279" s="53">
        <f t="shared" si="580"/>
        <v>0</v>
      </c>
      <c r="BJ279" s="53">
        <f t="shared" si="580"/>
        <v>0</v>
      </c>
      <c r="BK279" s="53">
        <f t="shared" si="580"/>
        <v>0</v>
      </c>
      <c r="BL279" s="53">
        <f t="shared" si="580"/>
        <v>0</v>
      </c>
      <c r="BM279" s="53">
        <f t="shared" si="580"/>
        <v>0</v>
      </c>
      <c r="BN279" s="53">
        <f t="shared" si="580"/>
        <v>0</v>
      </c>
      <c r="BO279" s="53"/>
      <c r="BP279" s="53">
        <f t="shared" si="543"/>
        <v>0</v>
      </c>
      <c r="BQ279" s="53"/>
      <c r="BR279" s="53">
        <f t="shared" si="544"/>
        <v>0</v>
      </c>
    </row>
    <row r="280" spans="1:70" x14ac:dyDescent="0.2">
      <c r="A280" s="6">
        <v>1667</v>
      </c>
      <c r="B280" s="6" t="str">
        <f>+VLOOKUP(A280,masterfile!B:C,2,FALSE)</f>
        <v>Verbindlichk. ggb. GmbH-Ges.ern, 1-5J</v>
      </c>
      <c r="D280" s="53">
        <f>+SUMIF('[1]2017'!$A:$A,$A280,'[1]2017'!$C:$C)-SUMIF('[1]2017'!$E:$E,$A280,'[1]2017'!$G:$G)</f>
        <v>0</v>
      </c>
      <c r="E280" s="53">
        <f>+SUMIF('[1]2018'!$A:$A,$A280,'[1]2018'!$C:$C)-SUMIF('[1]2018'!$E:$E,$A280,'[1]2018'!$G:$G)+D280</f>
        <v>0</v>
      </c>
      <c r="F280" s="53">
        <f>+SUMIF('[1]2019'!$A:$A,$A280,'[1]2019'!$C:$C)-SUMIF('[1]2019'!$E:$E,$A280,'[1]2019'!$G:$G)+E280</f>
        <v>0</v>
      </c>
      <c r="G280" s="53">
        <f>+SUMIF('[1]2020'!$A:$A,$A280,'[1]2020'!$C:$C)-SUMIF('[1]2020'!$E:$E,$A280,'[1]2020'!$G:$G)+F280</f>
        <v>0</v>
      </c>
      <c r="H280" s="53"/>
      <c r="I280" s="53">
        <f>+(SUMIF('[1]2021'!$A:$A,$A280,'[1]2021'!$C:$C)-SUMIF('[1]2021'!$E:$E,$A280,'[1]2021'!$G:$G))/12+G280</f>
        <v>0</v>
      </c>
      <c r="J280" s="53">
        <f>+(SUMIF('[1]2021'!$A:$A,$A280,'[1]2021'!$C:$C)-SUMIF('[1]2021'!$E:$E,$A280,'[1]2021'!$G:$G))/12+I280</f>
        <v>0</v>
      </c>
      <c r="K280" s="53">
        <f>+(SUMIF('[1]2021'!$A:$A,$A280,'[1]2021'!$C:$C)-SUMIF('[1]2021'!$E:$E,$A280,'[1]2021'!$G:$G))/12+J280</f>
        <v>0</v>
      </c>
      <c r="L280" s="53">
        <f>+(SUMIF('[1]2021'!$A:$A,$A280,'[1]2021'!$C:$C)-SUMIF('[1]2021'!$E:$E,$A280,'[1]2021'!$G:$G))/12+K280</f>
        <v>0</v>
      </c>
      <c r="M280" s="53">
        <f>+(SUMIF('[1]2021'!$A:$A,$A280,'[1]2021'!$C:$C)-SUMIF('[1]2021'!$E:$E,$A280,'[1]2021'!$G:$G))/12+L280</f>
        <v>0</v>
      </c>
      <c r="N280" s="53">
        <f>+(SUMIF('[1]2021'!$A:$A,$A280,'[1]2021'!$C:$C)-SUMIF('[1]2021'!$E:$E,$A280,'[1]2021'!$G:$G))/12+M280</f>
        <v>0</v>
      </c>
      <c r="O280" s="53">
        <f>+(SUMIF('[1]2021'!$A:$A,$A280,'[1]2021'!$C:$C)-SUMIF('[1]2021'!$E:$E,$A280,'[1]2021'!$G:$G))/12+N280</f>
        <v>0</v>
      </c>
      <c r="P280" s="53">
        <f>+(SUMIF('[1]2021'!$A:$A,$A280,'[1]2021'!$C:$C)-SUMIF('[1]2021'!$E:$E,$A280,'[1]2021'!$G:$G))/12+O280</f>
        <v>0</v>
      </c>
      <c r="Q280" s="53">
        <f>+(SUMIF('[1]2021'!$A:$A,$A280,'[1]2021'!$C:$C)-SUMIF('[1]2021'!$E:$E,$A280,'[1]2021'!$G:$G))/12+P280</f>
        <v>0</v>
      </c>
      <c r="R280" s="53">
        <f>+(SUMIF('[1]2021'!$A:$A,$A280,'[1]2021'!$C:$C)-SUMIF('[1]2021'!$E:$E,$A280,'[1]2021'!$G:$G))/12+Q280</f>
        <v>0</v>
      </c>
      <c r="S280" s="53">
        <f>+(SUMIF('[1]2021'!$A:$A,$A280,'[1]2021'!$C:$C)-SUMIF('[1]2021'!$E:$E,$A280,'[1]2021'!$G:$G))/12+R280</f>
        <v>0</v>
      </c>
      <c r="T280" s="53">
        <f>+(SUMIF('[1]2021'!$A:$A,$A280,'[1]2021'!$C:$C)-SUMIF('[1]2021'!$E:$E,$A280,'[1]2021'!$G:$G))/12+S280</f>
        <v>0</v>
      </c>
      <c r="U280" s="53" cm="1">
        <f t="array" ref="U280">+INDEX(I280:T280,1,Settings!$C$4)</f>
        <v>0</v>
      </c>
      <c r="V280" s="53" cm="1">
        <f t="array" ref="V280">+INDEX(I280:T280,1,Settings!$C$4)</f>
        <v>0</v>
      </c>
      <c r="W280" s="53"/>
      <c r="X280" s="53">
        <f>V280+SUMIFS(postings!$T:$T,postings!$C:$C,'b-data'!X$2,postings!$D:$D,'b-data'!X$3,postings!$I:$I,'b-data'!$A280)-SUMIFS(postings!$W:$W,postings!$C:$C,'b-data'!X$2,postings!$D:$D,'b-data'!X$3,postings!$M:$M,'b-data'!$A280)</f>
        <v>0</v>
      </c>
      <c r="Y280" s="53">
        <f>X280+SUMIFS(postings!$T:$T,postings!$C:$C,'b-data'!Y$2,postings!$D:$D,'b-data'!Y$3,postings!$I:$I,'b-data'!$A280)-SUMIFS(postings!$W:$W,postings!$C:$C,'b-data'!Y$2,postings!$D:$D,'b-data'!Y$3,postings!$M:$M,'b-data'!$A280)</f>
        <v>0</v>
      </c>
      <c r="Z280" s="53">
        <f>Y280+SUMIFS(postings!$T:$T,postings!$C:$C,'b-data'!Z$2,postings!$D:$D,'b-data'!Z$3,postings!$I:$I,'b-data'!$A280)-SUMIFS(postings!$W:$W,postings!$C:$C,'b-data'!Z$2,postings!$D:$D,'b-data'!Z$3,postings!$M:$M,'b-data'!$A280)</f>
        <v>0</v>
      </c>
      <c r="AA280" s="53">
        <f>Z280+SUMIFS(postings!$T:$T,postings!$C:$C,'b-data'!AA$2,postings!$D:$D,'b-data'!AA$3,postings!$I:$I,'b-data'!$A280)-SUMIFS(postings!$W:$W,postings!$C:$C,'b-data'!AA$2,postings!$D:$D,'b-data'!AA$3,postings!$M:$M,'b-data'!$A280)</f>
        <v>0</v>
      </c>
      <c r="AB280" s="53">
        <f>AA280+SUMIFS(postings!$T:$T,postings!$C:$C,'b-data'!AB$2,postings!$D:$D,'b-data'!AB$3,postings!$I:$I,'b-data'!$A280)-SUMIFS(postings!$W:$W,postings!$C:$C,'b-data'!AB$2,postings!$D:$D,'b-data'!AB$3,postings!$M:$M,'b-data'!$A280)</f>
        <v>0</v>
      </c>
      <c r="AC280" s="53">
        <f>AB280+SUMIFS(postings!$T:$T,postings!$C:$C,'b-data'!AC$2,postings!$D:$D,'b-data'!AC$3,postings!$I:$I,'b-data'!$A280)-SUMIFS(postings!$W:$W,postings!$C:$C,'b-data'!AC$2,postings!$D:$D,'b-data'!AC$3,postings!$M:$M,'b-data'!$A280)</f>
        <v>0</v>
      </c>
      <c r="AD280" s="53">
        <f>AC280+SUMIFS(postings!$T:$T,postings!$C:$C,'b-data'!AD$2,postings!$D:$D,'b-data'!AD$3,postings!$I:$I,'b-data'!$A280)-SUMIFS(postings!$W:$W,postings!$C:$C,'b-data'!AD$2,postings!$D:$D,'b-data'!AD$3,postings!$M:$M,'b-data'!$A280)</f>
        <v>0</v>
      </c>
      <c r="AE280" s="53">
        <f>AD280+SUMIFS(postings!$T:$T,postings!$C:$C,'b-data'!AE$2,postings!$D:$D,'b-data'!AE$3,postings!$I:$I,'b-data'!$A280)-SUMIFS(postings!$W:$W,postings!$C:$C,'b-data'!AE$2,postings!$D:$D,'b-data'!AE$3,postings!$M:$M,'b-data'!$A280)</f>
        <v>0</v>
      </c>
      <c r="AF280" s="53">
        <f>AE280+SUMIFS(postings!$T:$T,postings!$C:$C,'b-data'!AF$2,postings!$D:$D,'b-data'!AF$3,postings!$I:$I,'b-data'!$A280)-SUMIFS(postings!$W:$W,postings!$C:$C,'b-data'!AF$2,postings!$D:$D,'b-data'!AF$3,postings!$M:$M,'b-data'!$A280)</f>
        <v>0</v>
      </c>
      <c r="AG280" s="53">
        <f>AF280+SUMIFS(postings!$T:$T,postings!$C:$C,'b-data'!AG$2,postings!$D:$D,'b-data'!AG$3,postings!$I:$I,'b-data'!$A280)-SUMIFS(postings!$W:$W,postings!$C:$C,'b-data'!AG$2,postings!$D:$D,'b-data'!AG$3,postings!$M:$M,'b-data'!$A280)</f>
        <v>0</v>
      </c>
      <c r="AH280" s="53">
        <f>AG280+SUMIFS(postings!$T:$T,postings!$C:$C,'b-data'!AH$2,postings!$D:$D,'b-data'!AH$3,postings!$I:$I,'b-data'!$A280)-SUMIFS(postings!$W:$W,postings!$C:$C,'b-data'!AH$2,postings!$D:$D,'b-data'!AH$3,postings!$M:$M,'b-data'!$A280)</f>
        <v>0</v>
      </c>
      <c r="AI280" s="53">
        <f>AH280+SUMIFS(postings!$T:$T,postings!$C:$C,'b-data'!AI$2,postings!$D:$D,'b-data'!AI$3,postings!$I:$I,'b-data'!$A280)-SUMIFS(postings!$W:$W,postings!$C:$C,'b-data'!AI$2,postings!$D:$D,'b-data'!AI$3,postings!$M:$M,'b-data'!$A280)</f>
        <v>0</v>
      </c>
      <c r="AJ280" s="53" cm="1">
        <f t="array" ref="AJ280">+INDEX(X280:AI280,1,Settings!$C$4)</f>
        <v>0</v>
      </c>
      <c r="AK280" s="53" cm="1">
        <f t="array" ref="AK280">+INDEX(X280:AI280,1,Settings!$C$4)</f>
        <v>0</v>
      </c>
      <c r="AL280" s="53"/>
      <c r="AM280" s="53">
        <f t="shared" si="538"/>
        <v>0</v>
      </c>
      <c r="AN280" s="53">
        <f t="shared" ref="AN280:AX280" si="581">+AM280</f>
        <v>0</v>
      </c>
      <c r="AO280" s="53">
        <f t="shared" si="581"/>
        <v>0</v>
      </c>
      <c r="AP280" s="53">
        <f t="shared" si="581"/>
        <v>0</v>
      </c>
      <c r="AQ280" s="53">
        <f t="shared" si="581"/>
        <v>0</v>
      </c>
      <c r="AR280" s="53">
        <f t="shared" si="581"/>
        <v>0</v>
      </c>
      <c r="AS280" s="53">
        <f t="shared" si="581"/>
        <v>0</v>
      </c>
      <c r="AT280" s="53">
        <f t="shared" si="581"/>
        <v>0</v>
      </c>
      <c r="AU280" s="53">
        <f t="shared" si="581"/>
        <v>0</v>
      </c>
      <c r="AV280" s="53">
        <f t="shared" si="581"/>
        <v>0</v>
      </c>
      <c r="AW280" s="53">
        <f t="shared" si="581"/>
        <v>0</v>
      </c>
      <c r="AX280" s="53">
        <f t="shared" si="581"/>
        <v>0</v>
      </c>
      <c r="AY280" s="53" cm="1">
        <f t="array" ref="AY280">+INDEX(AM280:AX280,1,Settings!$C$4)</f>
        <v>0</v>
      </c>
      <c r="AZ280" s="53">
        <f t="shared" si="540"/>
        <v>0</v>
      </c>
      <c r="BA280" s="53"/>
      <c r="BB280" s="53">
        <f t="shared" si="541"/>
        <v>0</v>
      </c>
      <c r="BC280" s="53">
        <f t="shared" ref="BC280:BN280" si="582">+BB280</f>
        <v>0</v>
      </c>
      <c r="BD280" s="53">
        <f t="shared" si="582"/>
        <v>0</v>
      </c>
      <c r="BE280" s="53">
        <f t="shared" si="582"/>
        <v>0</v>
      </c>
      <c r="BF280" s="53">
        <f t="shared" si="582"/>
        <v>0</v>
      </c>
      <c r="BG280" s="53">
        <f t="shared" si="582"/>
        <v>0</v>
      </c>
      <c r="BH280" s="53">
        <f t="shared" si="582"/>
        <v>0</v>
      </c>
      <c r="BI280" s="53">
        <f t="shared" si="582"/>
        <v>0</v>
      </c>
      <c r="BJ280" s="53">
        <f t="shared" si="582"/>
        <v>0</v>
      </c>
      <c r="BK280" s="53">
        <f t="shared" si="582"/>
        <v>0</v>
      </c>
      <c r="BL280" s="53">
        <f t="shared" si="582"/>
        <v>0</v>
      </c>
      <c r="BM280" s="53">
        <f t="shared" si="582"/>
        <v>0</v>
      </c>
      <c r="BN280" s="53">
        <f t="shared" si="582"/>
        <v>0</v>
      </c>
      <c r="BO280" s="53"/>
      <c r="BP280" s="53">
        <f t="shared" si="543"/>
        <v>0</v>
      </c>
      <c r="BQ280" s="53"/>
      <c r="BR280" s="53">
        <f t="shared" si="544"/>
        <v>0</v>
      </c>
    </row>
    <row r="281" spans="1:70" x14ac:dyDescent="0.2">
      <c r="A281" s="6">
        <v>1668</v>
      </c>
      <c r="B281" s="6" t="str">
        <f>+VLOOKUP(A281,masterfile!B:C,2,FALSE)</f>
        <v>Verbindlichk. ggb. GmbH-Ges.ern, g5J</v>
      </c>
      <c r="D281" s="53">
        <f>+SUMIF('[1]2017'!$A:$A,$A281,'[1]2017'!$C:$C)-SUMIF('[1]2017'!$E:$E,$A281,'[1]2017'!$G:$G)</f>
        <v>0</v>
      </c>
      <c r="E281" s="53">
        <f>+SUMIF('[1]2018'!$A:$A,$A281,'[1]2018'!$C:$C)-SUMIF('[1]2018'!$E:$E,$A281,'[1]2018'!$G:$G)+D281</f>
        <v>0</v>
      </c>
      <c r="F281" s="53">
        <f>+SUMIF('[1]2019'!$A:$A,$A281,'[1]2019'!$C:$C)-SUMIF('[1]2019'!$E:$E,$A281,'[1]2019'!$G:$G)+E281</f>
        <v>0</v>
      </c>
      <c r="G281" s="53">
        <f>+SUMIF('[1]2020'!$A:$A,$A281,'[1]2020'!$C:$C)-SUMIF('[1]2020'!$E:$E,$A281,'[1]2020'!$G:$G)+F281</f>
        <v>0</v>
      </c>
      <c r="H281" s="53"/>
      <c r="I281" s="53">
        <f>+(SUMIF('[1]2021'!$A:$A,$A281,'[1]2021'!$C:$C)-SUMIF('[1]2021'!$E:$E,$A281,'[1]2021'!$G:$G))/12+G281</f>
        <v>0</v>
      </c>
      <c r="J281" s="53">
        <f>+(SUMIF('[1]2021'!$A:$A,$A281,'[1]2021'!$C:$C)-SUMIF('[1]2021'!$E:$E,$A281,'[1]2021'!$G:$G))/12+I281</f>
        <v>0</v>
      </c>
      <c r="K281" s="53">
        <f>+(SUMIF('[1]2021'!$A:$A,$A281,'[1]2021'!$C:$C)-SUMIF('[1]2021'!$E:$E,$A281,'[1]2021'!$G:$G))/12+J281</f>
        <v>0</v>
      </c>
      <c r="L281" s="53">
        <f>+(SUMIF('[1]2021'!$A:$A,$A281,'[1]2021'!$C:$C)-SUMIF('[1]2021'!$E:$E,$A281,'[1]2021'!$G:$G))/12+K281</f>
        <v>0</v>
      </c>
      <c r="M281" s="53">
        <f>+(SUMIF('[1]2021'!$A:$A,$A281,'[1]2021'!$C:$C)-SUMIF('[1]2021'!$E:$E,$A281,'[1]2021'!$G:$G))/12+L281</f>
        <v>0</v>
      </c>
      <c r="N281" s="53">
        <f>+(SUMIF('[1]2021'!$A:$A,$A281,'[1]2021'!$C:$C)-SUMIF('[1]2021'!$E:$E,$A281,'[1]2021'!$G:$G))/12+M281</f>
        <v>0</v>
      </c>
      <c r="O281" s="53">
        <f>+(SUMIF('[1]2021'!$A:$A,$A281,'[1]2021'!$C:$C)-SUMIF('[1]2021'!$E:$E,$A281,'[1]2021'!$G:$G))/12+N281</f>
        <v>0</v>
      </c>
      <c r="P281" s="53">
        <f>+(SUMIF('[1]2021'!$A:$A,$A281,'[1]2021'!$C:$C)-SUMIF('[1]2021'!$E:$E,$A281,'[1]2021'!$G:$G))/12+O281</f>
        <v>0</v>
      </c>
      <c r="Q281" s="53">
        <f>+(SUMIF('[1]2021'!$A:$A,$A281,'[1]2021'!$C:$C)-SUMIF('[1]2021'!$E:$E,$A281,'[1]2021'!$G:$G))/12+P281</f>
        <v>0</v>
      </c>
      <c r="R281" s="53">
        <f>+(SUMIF('[1]2021'!$A:$A,$A281,'[1]2021'!$C:$C)-SUMIF('[1]2021'!$E:$E,$A281,'[1]2021'!$G:$G))/12+Q281</f>
        <v>0</v>
      </c>
      <c r="S281" s="53">
        <f>+(SUMIF('[1]2021'!$A:$A,$A281,'[1]2021'!$C:$C)-SUMIF('[1]2021'!$E:$E,$A281,'[1]2021'!$G:$G))/12+R281</f>
        <v>0</v>
      </c>
      <c r="T281" s="53">
        <f>+(SUMIF('[1]2021'!$A:$A,$A281,'[1]2021'!$C:$C)-SUMIF('[1]2021'!$E:$E,$A281,'[1]2021'!$G:$G))/12+S281</f>
        <v>0</v>
      </c>
      <c r="U281" s="53" cm="1">
        <f t="array" ref="U281">+INDEX(I281:T281,1,Settings!$C$4)</f>
        <v>0</v>
      </c>
      <c r="V281" s="53" cm="1">
        <f t="array" ref="V281">+INDEX(I281:T281,1,Settings!$C$4)</f>
        <v>0</v>
      </c>
      <c r="W281" s="53"/>
      <c r="X281" s="53">
        <f>V281+SUMIFS(postings!$T:$T,postings!$C:$C,'b-data'!X$2,postings!$D:$D,'b-data'!X$3,postings!$I:$I,'b-data'!$A281)-SUMIFS(postings!$W:$W,postings!$C:$C,'b-data'!X$2,postings!$D:$D,'b-data'!X$3,postings!$M:$M,'b-data'!$A281)</f>
        <v>0</v>
      </c>
      <c r="Y281" s="53">
        <f>X281+SUMIFS(postings!$T:$T,postings!$C:$C,'b-data'!Y$2,postings!$D:$D,'b-data'!Y$3,postings!$I:$I,'b-data'!$A281)-SUMIFS(postings!$W:$W,postings!$C:$C,'b-data'!Y$2,postings!$D:$D,'b-data'!Y$3,postings!$M:$M,'b-data'!$A281)</f>
        <v>0</v>
      </c>
      <c r="Z281" s="53">
        <f>Y281+SUMIFS(postings!$T:$T,postings!$C:$C,'b-data'!Z$2,postings!$D:$D,'b-data'!Z$3,postings!$I:$I,'b-data'!$A281)-SUMIFS(postings!$W:$W,postings!$C:$C,'b-data'!Z$2,postings!$D:$D,'b-data'!Z$3,postings!$M:$M,'b-data'!$A281)</f>
        <v>0</v>
      </c>
      <c r="AA281" s="53">
        <f>Z281+SUMIFS(postings!$T:$T,postings!$C:$C,'b-data'!AA$2,postings!$D:$D,'b-data'!AA$3,postings!$I:$I,'b-data'!$A281)-SUMIFS(postings!$W:$W,postings!$C:$C,'b-data'!AA$2,postings!$D:$D,'b-data'!AA$3,postings!$M:$M,'b-data'!$A281)</f>
        <v>0</v>
      </c>
      <c r="AB281" s="53">
        <f>AA281+SUMIFS(postings!$T:$T,postings!$C:$C,'b-data'!AB$2,postings!$D:$D,'b-data'!AB$3,postings!$I:$I,'b-data'!$A281)-SUMIFS(postings!$W:$W,postings!$C:$C,'b-data'!AB$2,postings!$D:$D,'b-data'!AB$3,postings!$M:$M,'b-data'!$A281)</f>
        <v>0</v>
      </c>
      <c r="AC281" s="53">
        <f>AB281+SUMIFS(postings!$T:$T,postings!$C:$C,'b-data'!AC$2,postings!$D:$D,'b-data'!AC$3,postings!$I:$I,'b-data'!$A281)-SUMIFS(postings!$W:$W,postings!$C:$C,'b-data'!AC$2,postings!$D:$D,'b-data'!AC$3,postings!$M:$M,'b-data'!$A281)</f>
        <v>0</v>
      </c>
      <c r="AD281" s="53">
        <f>AC281+SUMIFS(postings!$T:$T,postings!$C:$C,'b-data'!AD$2,postings!$D:$D,'b-data'!AD$3,postings!$I:$I,'b-data'!$A281)-SUMIFS(postings!$W:$W,postings!$C:$C,'b-data'!AD$2,postings!$D:$D,'b-data'!AD$3,postings!$M:$M,'b-data'!$A281)</f>
        <v>0</v>
      </c>
      <c r="AE281" s="53">
        <f>AD281+SUMIFS(postings!$T:$T,postings!$C:$C,'b-data'!AE$2,postings!$D:$D,'b-data'!AE$3,postings!$I:$I,'b-data'!$A281)-SUMIFS(postings!$W:$W,postings!$C:$C,'b-data'!AE$2,postings!$D:$D,'b-data'!AE$3,postings!$M:$M,'b-data'!$A281)</f>
        <v>0</v>
      </c>
      <c r="AF281" s="53">
        <f>AE281+SUMIFS(postings!$T:$T,postings!$C:$C,'b-data'!AF$2,postings!$D:$D,'b-data'!AF$3,postings!$I:$I,'b-data'!$A281)-SUMIFS(postings!$W:$W,postings!$C:$C,'b-data'!AF$2,postings!$D:$D,'b-data'!AF$3,postings!$M:$M,'b-data'!$A281)</f>
        <v>0</v>
      </c>
      <c r="AG281" s="53">
        <f>AF281+SUMIFS(postings!$T:$T,postings!$C:$C,'b-data'!AG$2,postings!$D:$D,'b-data'!AG$3,postings!$I:$I,'b-data'!$A281)-SUMIFS(postings!$W:$W,postings!$C:$C,'b-data'!AG$2,postings!$D:$D,'b-data'!AG$3,postings!$M:$M,'b-data'!$A281)</f>
        <v>0</v>
      </c>
      <c r="AH281" s="53">
        <f>AG281+SUMIFS(postings!$T:$T,postings!$C:$C,'b-data'!AH$2,postings!$D:$D,'b-data'!AH$3,postings!$I:$I,'b-data'!$A281)-SUMIFS(postings!$W:$W,postings!$C:$C,'b-data'!AH$2,postings!$D:$D,'b-data'!AH$3,postings!$M:$M,'b-data'!$A281)</f>
        <v>0</v>
      </c>
      <c r="AI281" s="53">
        <f>AH281+SUMIFS(postings!$T:$T,postings!$C:$C,'b-data'!AI$2,postings!$D:$D,'b-data'!AI$3,postings!$I:$I,'b-data'!$A281)-SUMIFS(postings!$W:$W,postings!$C:$C,'b-data'!AI$2,postings!$D:$D,'b-data'!AI$3,postings!$M:$M,'b-data'!$A281)</f>
        <v>0</v>
      </c>
      <c r="AJ281" s="53" cm="1">
        <f t="array" ref="AJ281">+INDEX(X281:AI281,1,Settings!$C$4)</f>
        <v>0</v>
      </c>
      <c r="AK281" s="53" cm="1">
        <f t="array" ref="AK281">+INDEX(X281:AI281,1,Settings!$C$4)</f>
        <v>0</v>
      </c>
      <c r="AL281" s="53"/>
      <c r="AM281" s="53">
        <f t="shared" si="538"/>
        <v>0</v>
      </c>
      <c r="AN281" s="53">
        <f t="shared" ref="AN281:AX281" si="583">+AM281</f>
        <v>0</v>
      </c>
      <c r="AO281" s="53">
        <f t="shared" si="583"/>
        <v>0</v>
      </c>
      <c r="AP281" s="53">
        <f t="shared" si="583"/>
        <v>0</v>
      </c>
      <c r="AQ281" s="53">
        <f t="shared" si="583"/>
        <v>0</v>
      </c>
      <c r="AR281" s="53">
        <f t="shared" si="583"/>
        <v>0</v>
      </c>
      <c r="AS281" s="53">
        <f t="shared" si="583"/>
        <v>0</v>
      </c>
      <c r="AT281" s="53">
        <f t="shared" si="583"/>
        <v>0</v>
      </c>
      <c r="AU281" s="53">
        <f t="shared" si="583"/>
        <v>0</v>
      </c>
      <c r="AV281" s="53">
        <f t="shared" si="583"/>
        <v>0</v>
      </c>
      <c r="AW281" s="53">
        <f t="shared" si="583"/>
        <v>0</v>
      </c>
      <c r="AX281" s="53">
        <f t="shared" si="583"/>
        <v>0</v>
      </c>
      <c r="AY281" s="53" cm="1">
        <f t="array" ref="AY281">+INDEX(AM281:AX281,1,Settings!$C$4)</f>
        <v>0</v>
      </c>
      <c r="AZ281" s="53">
        <f t="shared" si="540"/>
        <v>0</v>
      </c>
      <c r="BA281" s="53"/>
      <c r="BB281" s="53">
        <f t="shared" si="541"/>
        <v>0</v>
      </c>
      <c r="BC281" s="53">
        <f t="shared" ref="BC281:BN281" si="584">+BB281</f>
        <v>0</v>
      </c>
      <c r="BD281" s="53">
        <f t="shared" si="584"/>
        <v>0</v>
      </c>
      <c r="BE281" s="53">
        <f t="shared" si="584"/>
        <v>0</v>
      </c>
      <c r="BF281" s="53">
        <f t="shared" si="584"/>
        <v>0</v>
      </c>
      <c r="BG281" s="53">
        <f t="shared" si="584"/>
        <v>0</v>
      </c>
      <c r="BH281" s="53">
        <f t="shared" si="584"/>
        <v>0</v>
      </c>
      <c r="BI281" s="53">
        <f t="shared" si="584"/>
        <v>0</v>
      </c>
      <c r="BJ281" s="53">
        <f t="shared" si="584"/>
        <v>0</v>
      </c>
      <c r="BK281" s="53">
        <f t="shared" si="584"/>
        <v>0</v>
      </c>
      <c r="BL281" s="53">
        <f t="shared" si="584"/>
        <v>0</v>
      </c>
      <c r="BM281" s="53">
        <f t="shared" si="584"/>
        <v>0</v>
      </c>
      <c r="BN281" s="53">
        <f t="shared" si="584"/>
        <v>0</v>
      </c>
      <c r="BO281" s="53"/>
      <c r="BP281" s="53">
        <f t="shared" si="543"/>
        <v>0</v>
      </c>
      <c r="BQ281" s="53"/>
      <c r="BR281" s="53">
        <f t="shared" si="544"/>
        <v>0</v>
      </c>
    </row>
    <row r="282" spans="1:70" x14ac:dyDescent="0.2">
      <c r="A282" s="6">
        <v>1670</v>
      </c>
      <c r="B282" s="6" t="str">
        <f>+VLOOKUP(A282,masterfile!B:C,2,FALSE)</f>
        <v>Verbindl. ggb. pers.haftenden Ges.ern</v>
      </c>
      <c r="D282" s="53">
        <f>+SUMIF('[1]2017'!$A:$A,$A282,'[1]2017'!$C:$C)-SUMIF('[1]2017'!$E:$E,$A282,'[1]2017'!$G:$G)</f>
        <v>0</v>
      </c>
      <c r="E282" s="53">
        <f>+SUMIF('[1]2018'!$A:$A,$A282,'[1]2018'!$C:$C)-SUMIF('[1]2018'!$E:$E,$A282,'[1]2018'!$G:$G)+D282</f>
        <v>0</v>
      </c>
      <c r="F282" s="53">
        <f>+SUMIF('[1]2019'!$A:$A,$A282,'[1]2019'!$C:$C)-SUMIF('[1]2019'!$E:$E,$A282,'[1]2019'!$G:$G)+E282</f>
        <v>0</v>
      </c>
      <c r="G282" s="53">
        <f>+SUMIF('[1]2020'!$A:$A,$A282,'[1]2020'!$C:$C)-SUMIF('[1]2020'!$E:$E,$A282,'[1]2020'!$G:$G)+F282</f>
        <v>0</v>
      </c>
      <c r="H282" s="53"/>
      <c r="I282" s="53">
        <f>+(SUMIF('[1]2021'!$A:$A,$A282,'[1]2021'!$C:$C)-SUMIF('[1]2021'!$E:$E,$A282,'[1]2021'!$G:$G))/12+G282</f>
        <v>0</v>
      </c>
      <c r="J282" s="53">
        <f>+(SUMIF('[1]2021'!$A:$A,$A282,'[1]2021'!$C:$C)-SUMIF('[1]2021'!$E:$E,$A282,'[1]2021'!$G:$G))/12+I282</f>
        <v>0</v>
      </c>
      <c r="K282" s="53">
        <f>+(SUMIF('[1]2021'!$A:$A,$A282,'[1]2021'!$C:$C)-SUMIF('[1]2021'!$E:$E,$A282,'[1]2021'!$G:$G))/12+J282</f>
        <v>0</v>
      </c>
      <c r="L282" s="53">
        <f>+(SUMIF('[1]2021'!$A:$A,$A282,'[1]2021'!$C:$C)-SUMIF('[1]2021'!$E:$E,$A282,'[1]2021'!$G:$G))/12+K282</f>
        <v>0</v>
      </c>
      <c r="M282" s="53">
        <f>+(SUMIF('[1]2021'!$A:$A,$A282,'[1]2021'!$C:$C)-SUMIF('[1]2021'!$E:$E,$A282,'[1]2021'!$G:$G))/12+L282</f>
        <v>0</v>
      </c>
      <c r="N282" s="53">
        <f>+(SUMIF('[1]2021'!$A:$A,$A282,'[1]2021'!$C:$C)-SUMIF('[1]2021'!$E:$E,$A282,'[1]2021'!$G:$G))/12+M282</f>
        <v>0</v>
      </c>
      <c r="O282" s="53">
        <f>+(SUMIF('[1]2021'!$A:$A,$A282,'[1]2021'!$C:$C)-SUMIF('[1]2021'!$E:$E,$A282,'[1]2021'!$G:$G))/12+N282</f>
        <v>0</v>
      </c>
      <c r="P282" s="53">
        <f>+(SUMIF('[1]2021'!$A:$A,$A282,'[1]2021'!$C:$C)-SUMIF('[1]2021'!$E:$E,$A282,'[1]2021'!$G:$G))/12+O282</f>
        <v>0</v>
      </c>
      <c r="Q282" s="53">
        <f>+(SUMIF('[1]2021'!$A:$A,$A282,'[1]2021'!$C:$C)-SUMIF('[1]2021'!$E:$E,$A282,'[1]2021'!$G:$G))/12+P282</f>
        <v>0</v>
      </c>
      <c r="R282" s="53">
        <f>+(SUMIF('[1]2021'!$A:$A,$A282,'[1]2021'!$C:$C)-SUMIF('[1]2021'!$E:$E,$A282,'[1]2021'!$G:$G))/12+Q282</f>
        <v>0</v>
      </c>
      <c r="S282" s="53">
        <f>+(SUMIF('[1]2021'!$A:$A,$A282,'[1]2021'!$C:$C)-SUMIF('[1]2021'!$E:$E,$A282,'[1]2021'!$G:$G))/12+R282</f>
        <v>0</v>
      </c>
      <c r="T282" s="53">
        <f>+(SUMIF('[1]2021'!$A:$A,$A282,'[1]2021'!$C:$C)-SUMIF('[1]2021'!$E:$E,$A282,'[1]2021'!$G:$G))/12+S282</f>
        <v>0</v>
      </c>
      <c r="U282" s="53" cm="1">
        <f t="array" ref="U282">+INDEX(I282:T282,1,Settings!$C$4)</f>
        <v>0</v>
      </c>
      <c r="V282" s="53" cm="1">
        <f t="array" ref="V282">+INDEX(I282:T282,1,Settings!$C$4)</f>
        <v>0</v>
      </c>
      <c r="W282" s="53"/>
      <c r="X282" s="53">
        <f>V282+SUMIFS(postings!$T:$T,postings!$C:$C,'b-data'!X$2,postings!$D:$D,'b-data'!X$3,postings!$I:$I,'b-data'!$A282)-SUMIFS(postings!$W:$W,postings!$C:$C,'b-data'!X$2,postings!$D:$D,'b-data'!X$3,postings!$M:$M,'b-data'!$A282)</f>
        <v>0</v>
      </c>
      <c r="Y282" s="53">
        <f>X282+SUMIFS(postings!$T:$T,postings!$C:$C,'b-data'!Y$2,postings!$D:$D,'b-data'!Y$3,postings!$I:$I,'b-data'!$A282)-SUMIFS(postings!$W:$W,postings!$C:$C,'b-data'!Y$2,postings!$D:$D,'b-data'!Y$3,postings!$M:$M,'b-data'!$A282)</f>
        <v>0</v>
      </c>
      <c r="Z282" s="53">
        <f>Y282+SUMIFS(postings!$T:$T,postings!$C:$C,'b-data'!Z$2,postings!$D:$D,'b-data'!Z$3,postings!$I:$I,'b-data'!$A282)-SUMIFS(postings!$W:$W,postings!$C:$C,'b-data'!Z$2,postings!$D:$D,'b-data'!Z$3,postings!$M:$M,'b-data'!$A282)</f>
        <v>0</v>
      </c>
      <c r="AA282" s="53">
        <f>Z282+SUMIFS(postings!$T:$T,postings!$C:$C,'b-data'!AA$2,postings!$D:$D,'b-data'!AA$3,postings!$I:$I,'b-data'!$A282)-SUMIFS(postings!$W:$W,postings!$C:$C,'b-data'!AA$2,postings!$D:$D,'b-data'!AA$3,postings!$M:$M,'b-data'!$A282)</f>
        <v>0</v>
      </c>
      <c r="AB282" s="53">
        <f>AA282+SUMIFS(postings!$T:$T,postings!$C:$C,'b-data'!AB$2,postings!$D:$D,'b-data'!AB$3,postings!$I:$I,'b-data'!$A282)-SUMIFS(postings!$W:$W,postings!$C:$C,'b-data'!AB$2,postings!$D:$D,'b-data'!AB$3,postings!$M:$M,'b-data'!$A282)</f>
        <v>0</v>
      </c>
      <c r="AC282" s="53">
        <f>AB282+SUMIFS(postings!$T:$T,postings!$C:$C,'b-data'!AC$2,postings!$D:$D,'b-data'!AC$3,postings!$I:$I,'b-data'!$A282)-SUMIFS(postings!$W:$W,postings!$C:$C,'b-data'!AC$2,postings!$D:$D,'b-data'!AC$3,postings!$M:$M,'b-data'!$A282)</f>
        <v>0</v>
      </c>
      <c r="AD282" s="53">
        <f>AC282+SUMIFS(postings!$T:$T,postings!$C:$C,'b-data'!AD$2,postings!$D:$D,'b-data'!AD$3,postings!$I:$I,'b-data'!$A282)-SUMIFS(postings!$W:$W,postings!$C:$C,'b-data'!AD$2,postings!$D:$D,'b-data'!AD$3,postings!$M:$M,'b-data'!$A282)</f>
        <v>0</v>
      </c>
      <c r="AE282" s="53">
        <f>AD282+SUMIFS(postings!$T:$T,postings!$C:$C,'b-data'!AE$2,postings!$D:$D,'b-data'!AE$3,postings!$I:$I,'b-data'!$A282)-SUMIFS(postings!$W:$W,postings!$C:$C,'b-data'!AE$2,postings!$D:$D,'b-data'!AE$3,postings!$M:$M,'b-data'!$A282)</f>
        <v>0</v>
      </c>
      <c r="AF282" s="53">
        <f>AE282+SUMIFS(postings!$T:$T,postings!$C:$C,'b-data'!AF$2,postings!$D:$D,'b-data'!AF$3,postings!$I:$I,'b-data'!$A282)-SUMIFS(postings!$W:$W,postings!$C:$C,'b-data'!AF$2,postings!$D:$D,'b-data'!AF$3,postings!$M:$M,'b-data'!$A282)</f>
        <v>0</v>
      </c>
      <c r="AG282" s="53">
        <f>AF282+SUMIFS(postings!$T:$T,postings!$C:$C,'b-data'!AG$2,postings!$D:$D,'b-data'!AG$3,postings!$I:$I,'b-data'!$A282)-SUMIFS(postings!$W:$W,postings!$C:$C,'b-data'!AG$2,postings!$D:$D,'b-data'!AG$3,postings!$M:$M,'b-data'!$A282)</f>
        <v>0</v>
      </c>
      <c r="AH282" s="53">
        <f>AG282+SUMIFS(postings!$T:$T,postings!$C:$C,'b-data'!AH$2,postings!$D:$D,'b-data'!AH$3,postings!$I:$I,'b-data'!$A282)-SUMIFS(postings!$W:$W,postings!$C:$C,'b-data'!AH$2,postings!$D:$D,'b-data'!AH$3,postings!$M:$M,'b-data'!$A282)</f>
        <v>0</v>
      </c>
      <c r="AI282" s="53">
        <f>AH282+SUMIFS(postings!$T:$T,postings!$C:$C,'b-data'!AI$2,postings!$D:$D,'b-data'!AI$3,postings!$I:$I,'b-data'!$A282)-SUMIFS(postings!$W:$W,postings!$C:$C,'b-data'!AI$2,postings!$D:$D,'b-data'!AI$3,postings!$M:$M,'b-data'!$A282)</f>
        <v>0</v>
      </c>
      <c r="AJ282" s="53" cm="1">
        <f t="array" ref="AJ282">+INDEX(X282:AI282,1,Settings!$C$4)</f>
        <v>0</v>
      </c>
      <c r="AK282" s="53" cm="1">
        <f t="array" ref="AK282">+INDEX(X282:AI282,1,Settings!$C$4)</f>
        <v>0</v>
      </c>
      <c r="AL282" s="53"/>
      <c r="AM282" s="53">
        <f t="shared" si="538"/>
        <v>0</v>
      </c>
      <c r="AN282" s="53">
        <f t="shared" ref="AN282:AX282" si="585">+AM282</f>
        <v>0</v>
      </c>
      <c r="AO282" s="53">
        <f t="shared" si="585"/>
        <v>0</v>
      </c>
      <c r="AP282" s="53">
        <f t="shared" si="585"/>
        <v>0</v>
      </c>
      <c r="AQ282" s="53">
        <f t="shared" si="585"/>
        <v>0</v>
      </c>
      <c r="AR282" s="53">
        <f t="shared" si="585"/>
        <v>0</v>
      </c>
      <c r="AS282" s="53">
        <f t="shared" si="585"/>
        <v>0</v>
      </c>
      <c r="AT282" s="53">
        <f t="shared" si="585"/>
        <v>0</v>
      </c>
      <c r="AU282" s="53">
        <f t="shared" si="585"/>
        <v>0</v>
      </c>
      <c r="AV282" s="53">
        <f t="shared" si="585"/>
        <v>0</v>
      </c>
      <c r="AW282" s="53">
        <f t="shared" si="585"/>
        <v>0</v>
      </c>
      <c r="AX282" s="53">
        <f t="shared" si="585"/>
        <v>0</v>
      </c>
      <c r="AY282" s="53" cm="1">
        <f t="array" ref="AY282">+INDEX(AM282:AX282,1,Settings!$C$4)</f>
        <v>0</v>
      </c>
      <c r="AZ282" s="53">
        <f t="shared" si="540"/>
        <v>0</v>
      </c>
      <c r="BA282" s="53"/>
      <c r="BB282" s="53">
        <f t="shared" si="541"/>
        <v>0</v>
      </c>
      <c r="BC282" s="53">
        <f t="shared" ref="BC282:BN282" si="586">+BB282</f>
        <v>0</v>
      </c>
      <c r="BD282" s="53">
        <f t="shared" si="586"/>
        <v>0</v>
      </c>
      <c r="BE282" s="53">
        <f t="shared" si="586"/>
        <v>0</v>
      </c>
      <c r="BF282" s="53">
        <f t="shared" si="586"/>
        <v>0</v>
      </c>
      <c r="BG282" s="53">
        <f t="shared" si="586"/>
        <v>0</v>
      </c>
      <c r="BH282" s="53">
        <f t="shared" si="586"/>
        <v>0</v>
      </c>
      <c r="BI282" s="53">
        <f t="shared" si="586"/>
        <v>0</v>
      </c>
      <c r="BJ282" s="53">
        <f t="shared" si="586"/>
        <v>0</v>
      </c>
      <c r="BK282" s="53">
        <f t="shared" si="586"/>
        <v>0</v>
      </c>
      <c r="BL282" s="53">
        <f t="shared" si="586"/>
        <v>0</v>
      </c>
      <c r="BM282" s="53">
        <f t="shared" si="586"/>
        <v>0</v>
      </c>
      <c r="BN282" s="53">
        <f t="shared" si="586"/>
        <v>0</v>
      </c>
      <c r="BO282" s="53"/>
      <c r="BP282" s="53">
        <f t="shared" si="543"/>
        <v>0</v>
      </c>
      <c r="BQ282" s="53"/>
      <c r="BR282" s="53">
        <f t="shared" si="544"/>
        <v>0</v>
      </c>
    </row>
    <row r="283" spans="1:70" x14ac:dyDescent="0.2">
      <c r="A283" s="6">
        <v>1671</v>
      </c>
      <c r="B283" s="6" t="str">
        <f>+VLOOKUP(A283,masterfile!B:C,2,FALSE)</f>
        <v>Verbindl. ggb. pers.haft. Ges.ern, b1J</v>
      </c>
      <c r="D283" s="53">
        <f>+SUMIF('[1]2017'!$A:$A,$A283,'[1]2017'!$C:$C)-SUMIF('[1]2017'!$E:$E,$A283,'[1]2017'!$G:$G)</f>
        <v>0</v>
      </c>
      <c r="E283" s="53">
        <f>+SUMIF('[1]2018'!$A:$A,$A283,'[1]2018'!$C:$C)-SUMIF('[1]2018'!$E:$E,$A283,'[1]2018'!$G:$G)+D283</f>
        <v>0</v>
      </c>
      <c r="F283" s="53">
        <f>+SUMIF('[1]2019'!$A:$A,$A283,'[1]2019'!$C:$C)-SUMIF('[1]2019'!$E:$E,$A283,'[1]2019'!$G:$G)+E283</f>
        <v>0</v>
      </c>
      <c r="G283" s="53">
        <f>+SUMIF('[1]2020'!$A:$A,$A283,'[1]2020'!$C:$C)-SUMIF('[1]2020'!$E:$E,$A283,'[1]2020'!$G:$G)+F283</f>
        <v>0</v>
      </c>
      <c r="H283" s="53"/>
      <c r="I283" s="53">
        <f>+(SUMIF('[1]2021'!$A:$A,$A283,'[1]2021'!$C:$C)-SUMIF('[1]2021'!$E:$E,$A283,'[1]2021'!$G:$G))/12+G283</f>
        <v>0</v>
      </c>
      <c r="J283" s="53">
        <f>+(SUMIF('[1]2021'!$A:$A,$A283,'[1]2021'!$C:$C)-SUMIF('[1]2021'!$E:$E,$A283,'[1]2021'!$G:$G))/12+I283</f>
        <v>0</v>
      </c>
      <c r="K283" s="53">
        <f>+(SUMIF('[1]2021'!$A:$A,$A283,'[1]2021'!$C:$C)-SUMIF('[1]2021'!$E:$E,$A283,'[1]2021'!$G:$G))/12+J283</f>
        <v>0</v>
      </c>
      <c r="L283" s="53">
        <f>+(SUMIF('[1]2021'!$A:$A,$A283,'[1]2021'!$C:$C)-SUMIF('[1]2021'!$E:$E,$A283,'[1]2021'!$G:$G))/12+K283</f>
        <v>0</v>
      </c>
      <c r="M283" s="53">
        <f>+(SUMIF('[1]2021'!$A:$A,$A283,'[1]2021'!$C:$C)-SUMIF('[1]2021'!$E:$E,$A283,'[1]2021'!$G:$G))/12+L283</f>
        <v>0</v>
      </c>
      <c r="N283" s="53">
        <f>+(SUMIF('[1]2021'!$A:$A,$A283,'[1]2021'!$C:$C)-SUMIF('[1]2021'!$E:$E,$A283,'[1]2021'!$G:$G))/12+M283</f>
        <v>0</v>
      </c>
      <c r="O283" s="53">
        <f>+(SUMIF('[1]2021'!$A:$A,$A283,'[1]2021'!$C:$C)-SUMIF('[1]2021'!$E:$E,$A283,'[1]2021'!$G:$G))/12+N283</f>
        <v>0</v>
      </c>
      <c r="P283" s="53">
        <f>+(SUMIF('[1]2021'!$A:$A,$A283,'[1]2021'!$C:$C)-SUMIF('[1]2021'!$E:$E,$A283,'[1]2021'!$G:$G))/12+O283</f>
        <v>0</v>
      </c>
      <c r="Q283" s="53">
        <f>+(SUMIF('[1]2021'!$A:$A,$A283,'[1]2021'!$C:$C)-SUMIF('[1]2021'!$E:$E,$A283,'[1]2021'!$G:$G))/12+P283</f>
        <v>0</v>
      </c>
      <c r="R283" s="53">
        <f>+(SUMIF('[1]2021'!$A:$A,$A283,'[1]2021'!$C:$C)-SUMIF('[1]2021'!$E:$E,$A283,'[1]2021'!$G:$G))/12+Q283</f>
        <v>0</v>
      </c>
      <c r="S283" s="53">
        <f>+(SUMIF('[1]2021'!$A:$A,$A283,'[1]2021'!$C:$C)-SUMIF('[1]2021'!$E:$E,$A283,'[1]2021'!$G:$G))/12+R283</f>
        <v>0</v>
      </c>
      <c r="T283" s="53">
        <f>+(SUMIF('[1]2021'!$A:$A,$A283,'[1]2021'!$C:$C)-SUMIF('[1]2021'!$E:$E,$A283,'[1]2021'!$G:$G))/12+S283</f>
        <v>0</v>
      </c>
      <c r="U283" s="53" cm="1">
        <f t="array" ref="U283">+INDEX(I283:T283,1,Settings!$C$4)</f>
        <v>0</v>
      </c>
      <c r="V283" s="53" cm="1">
        <f t="array" ref="V283">+INDEX(I283:T283,1,Settings!$C$4)</f>
        <v>0</v>
      </c>
      <c r="W283" s="53"/>
      <c r="X283" s="53">
        <f>V283+SUMIFS(postings!$T:$T,postings!$C:$C,'b-data'!X$2,postings!$D:$D,'b-data'!X$3,postings!$I:$I,'b-data'!$A283)-SUMIFS(postings!$W:$W,postings!$C:$C,'b-data'!X$2,postings!$D:$D,'b-data'!X$3,postings!$M:$M,'b-data'!$A283)</f>
        <v>0</v>
      </c>
      <c r="Y283" s="53">
        <f>X283+SUMIFS(postings!$T:$T,postings!$C:$C,'b-data'!Y$2,postings!$D:$D,'b-data'!Y$3,postings!$I:$I,'b-data'!$A283)-SUMIFS(postings!$W:$W,postings!$C:$C,'b-data'!Y$2,postings!$D:$D,'b-data'!Y$3,postings!$M:$M,'b-data'!$A283)</f>
        <v>0</v>
      </c>
      <c r="Z283" s="53">
        <f>Y283+SUMIFS(postings!$T:$T,postings!$C:$C,'b-data'!Z$2,postings!$D:$D,'b-data'!Z$3,postings!$I:$I,'b-data'!$A283)-SUMIFS(postings!$W:$W,postings!$C:$C,'b-data'!Z$2,postings!$D:$D,'b-data'!Z$3,postings!$M:$M,'b-data'!$A283)</f>
        <v>0</v>
      </c>
      <c r="AA283" s="53">
        <f>Z283+SUMIFS(postings!$T:$T,postings!$C:$C,'b-data'!AA$2,postings!$D:$D,'b-data'!AA$3,postings!$I:$I,'b-data'!$A283)-SUMIFS(postings!$W:$W,postings!$C:$C,'b-data'!AA$2,postings!$D:$D,'b-data'!AA$3,postings!$M:$M,'b-data'!$A283)</f>
        <v>0</v>
      </c>
      <c r="AB283" s="53">
        <f>AA283+SUMIFS(postings!$T:$T,postings!$C:$C,'b-data'!AB$2,postings!$D:$D,'b-data'!AB$3,postings!$I:$I,'b-data'!$A283)-SUMIFS(postings!$W:$W,postings!$C:$C,'b-data'!AB$2,postings!$D:$D,'b-data'!AB$3,postings!$M:$M,'b-data'!$A283)</f>
        <v>0</v>
      </c>
      <c r="AC283" s="53">
        <f>AB283+SUMIFS(postings!$T:$T,postings!$C:$C,'b-data'!AC$2,postings!$D:$D,'b-data'!AC$3,postings!$I:$I,'b-data'!$A283)-SUMIFS(postings!$W:$W,postings!$C:$C,'b-data'!AC$2,postings!$D:$D,'b-data'!AC$3,postings!$M:$M,'b-data'!$A283)</f>
        <v>0</v>
      </c>
      <c r="AD283" s="53">
        <f>AC283+SUMIFS(postings!$T:$T,postings!$C:$C,'b-data'!AD$2,postings!$D:$D,'b-data'!AD$3,postings!$I:$I,'b-data'!$A283)-SUMIFS(postings!$W:$W,postings!$C:$C,'b-data'!AD$2,postings!$D:$D,'b-data'!AD$3,postings!$M:$M,'b-data'!$A283)</f>
        <v>0</v>
      </c>
      <c r="AE283" s="53">
        <f>AD283+SUMIFS(postings!$T:$T,postings!$C:$C,'b-data'!AE$2,postings!$D:$D,'b-data'!AE$3,postings!$I:$I,'b-data'!$A283)-SUMIFS(postings!$W:$W,postings!$C:$C,'b-data'!AE$2,postings!$D:$D,'b-data'!AE$3,postings!$M:$M,'b-data'!$A283)</f>
        <v>0</v>
      </c>
      <c r="AF283" s="53">
        <f>AE283+SUMIFS(postings!$T:$T,postings!$C:$C,'b-data'!AF$2,postings!$D:$D,'b-data'!AF$3,postings!$I:$I,'b-data'!$A283)-SUMIFS(postings!$W:$W,postings!$C:$C,'b-data'!AF$2,postings!$D:$D,'b-data'!AF$3,postings!$M:$M,'b-data'!$A283)</f>
        <v>0</v>
      </c>
      <c r="AG283" s="53">
        <f>AF283+SUMIFS(postings!$T:$T,postings!$C:$C,'b-data'!AG$2,postings!$D:$D,'b-data'!AG$3,postings!$I:$I,'b-data'!$A283)-SUMIFS(postings!$W:$W,postings!$C:$C,'b-data'!AG$2,postings!$D:$D,'b-data'!AG$3,postings!$M:$M,'b-data'!$A283)</f>
        <v>0</v>
      </c>
      <c r="AH283" s="53">
        <f>AG283+SUMIFS(postings!$T:$T,postings!$C:$C,'b-data'!AH$2,postings!$D:$D,'b-data'!AH$3,postings!$I:$I,'b-data'!$A283)-SUMIFS(postings!$W:$W,postings!$C:$C,'b-data'!AH$2,postings!$D:$D,'b-data'!AH$3,postings!$M:$M,'b-data'!$A283)</f>
        <v>0</v>
      </c>
      <c r="AI283" s="53">
        <f>AH283+SUMIFS(postings!$T:$T,postings!$C:$C,'b-data'!AI$2,postings!$D:$D,'b-data'!AI$3,postings!$I:$I,'b-data'!$A283)-SUMIFS(postings!$W:$W,postings!$C:$C,'b-data'!AI$2,postings!$D:$D,'b-data'!AI$3,postings!$M:$M,'b-data'!$A283)</f>
        <v>0</v>
      </c>
      <c r="AJ283" s="53" cm="1">
        <f t="array" ref="AJ283">+INDEX(X283:AI283,1,Settings!$C$4)</f>
        <v>0</v>
      </c>
      <c r="AK283" s="53" cm="1">
        <f t="array" ref="AK283">+INDEX(X283:AI283,1,Settings!$C$4)</f>
        <v>0</v>
      </c>
      <c r="AL283" s="53"/>
      <c r="AM283" s="53">
        <f t="shared" si="538"/>
        <v>0</v>
      </c>
      <c r="AN283" s="53">
        <f t="shared" ref="AN283:AX283" si="587">+AM283</f>
        <v>0</v>
      </c>
      <c r="AO283" s="53">
        <f t="shared" si="587"/>
        <v>0</v>
      </c>
      <c r="AP283" s="53">
        <f t="shared" si="587"/>
        <v>0</v>
      </c>
      <c r="AQ283" s="53">
        <f t="shared" si="587"/>
        <v>0</v>
      </c>
      <c r="AR283" s="53">
        <f t="shared" si="587"/>
        <v>0</v>
      </c>
      <c r="AS283" s="53">
        <f t="shared" si="587"/>
        <v>0</v>
      </c>
      <c r="AT283" s="53">
        <f t="shared" si="587"/>
        <v>0</v>
      </c>
      <c r="AU283" s="53">
        <f t="shared" si="587"/>
        <v>0</v>
      </c>
      <c r="AV283" s="53">
        <f t="shared" si="587"/>
        <v>0</v>
      </c>
      <c r="AW283" s="53">
        <f t="shared" si="587"/>
        <v>0</v>
      </c>
      <c r="AX283" s="53">
        <f t="shared" si="587"/>
        <v>0</v>
      </c>
      <c r="AY283" s="53" cm="1">
        <f t="array" ref="AY283">+INDEX(AM283:AX283,1,Settings!$C$4)</f>
        <v>0</v>
      </c>
      <c r="AZ283" s="53">
        <f t="shared" si="540"/>
        <v>0</v>
      </c>
      <c r="BA283" s="53"/>
      <c r="BB283" s="53">
        <f t="shared" si="541"/>
        <v>0</v>
      </c>
      <c r="BC283" s="53">
        <f t="shared" ref="BC283:BN283" si="588">+BB283</f>
        <v>0</v>
      </c>
      <c r="BD283" s="53">
        <f t="shared" si="588"/>
        <v>0</v>
      </c>
      <c r="BE283" s="53">
        <f t="shared" si="588"/>
        <v>0</v>
      </c>
      <c r="BF283" s="53">
        <f t="shared" si="588"/>
        <v>0</v>
      </c>
      <c r="BG283" s="53">
        <f t="shared" si="588"/>
        <v>0</v>
      </c>
      <c r="BH283" s="53">
        <f t="shared" si="588"/>
        <v>0</v>
      </c>
      <c r="BI283" s="53">
        <f t="shared" si="588"/>
        <v>0</v>
      </c>
      <c r="BJ283" s="53">
        <f t="shared" si="588"/>
        <v>0</v>
      </c>
      <c r="BK283" s="53">
        <f t="shared" si="588"/>
        <v>0</v>
      </c>
      <c r="BL283" s="53">
        <f t="shared" si="588"/>
        <v>0</v>
      </c>
      <c r="BM283" s="53">
        <f t="shared" si="588"/>
        <v>0</v>
      </c>
      <c r="BN283" s="53">
        <f t="shared" si="588"/>
        <v>0</v>
      </c>
      <c r="BO283" s="53"/>
      <c r="BP283" s="53">
        <f t="shared" si="543"/>
        <v>0</v>
      </c>
      <c r="BQ283" s="53"/>
      <c r="BR283" s="53">
        <f t="shared" si="544"/>
        <v>0</v>
      </c>
    </row>
    <row r="284" spans="1:70" x14ac:dyDescent="0.2">
      <c r="A284" s="6">
        <v>1672</v>
      </c>
      <c r="B284" s="6" t="str">
        <f>+VLOOKUP(A284,masterfile!B:C,2,FALSE)</f>
        <v>Verbindl. ggb. pers.haft. Ges.ern, 1-5J</v>
      </c>
      <c r="D284" s="53">
        <f>+SUMIF('[1]2017'!$A:$A,$A284,'[1]2017'!$C:$C)-SUMIF('[1]2017'!$E:$E,$A284,'[1]2017'!$G:$G)</f>
        <v>0</v>
      </c>
      <c r="E284" s="53">
        <f>+SUMIF('[1]2018'!$A:$A,$A284,'[1]2018'!$C:$C)-SUMIF('[1]2018'!$E:$E,$A284,'[1]2018'!$G:$G)+D284</f>
        <v>0</v>
      </c>
      <c r="F284" s="53">
        <f>+SUMIF('[1]2019'!$A:$A,$A284,'[1]2019'!$C:$C)-SUMIF('[1]2019'!$E:$E,$A284,'[1]2019'!$G:$G)+E284</f>
        <v>0</v>
      </c>
      <c r="G284" s="53">
        <f>+SUMIF('[1]2020'!$A:$A,$A284,'[1]2020'!$C:$C)-SUMIF('[1]2020'!$E:$E,$A284,'[1]2020'!$G:$G)+F284</f>
        <v>0</v>
      </c>
      <c r="H284" s="53"/>
      <c r="I284" s="53">
        <f>+(SUMIF('[1]2021'!$A:$A,$A284,'[1]2021'!$C:$C)-SUMIF('[1]2021'!$E:$E,$A284,'[1]2021'!$G:$G))/12+G284</f>
        <v>0</v>
      </c>
      <c r="J284" s="53">
        <f>+(SUMIF('[1]2021'!$A:$A,$A284,'[1]2021'!$C:$C)-SUMIF('[1]2021'!$E:$E,$A284,'[1]2021'!$G:$G))/12+I284</f>
        <v>0</v>
      </c>
      <c r="K284" s="53">
        <f>+(SUMIF('[1]2021'!$A:$A,$A284,'[1]2021'!$C:$C)-SUMIF('[1]2021'!$E:$E,$A284,'[1]2021'!$G:$G))/12+J284</f>
        <v>0</v>
      </c>
      <c r="L284" s="53">
        <f>+(SUMIF('[1]2021'!$A:$A,$A284,'[1]2021'!$C:$C)-SUMIF('[1]2021'!$E:$E,$A284,'[1]2021'!$G:$G))/12+K284</f>
        <v>0</v>
      </c>
      <c r="M284" s="53">
        <f>+(SUMIF('[1]2021'!$A:$A,$A284,'[1]2021'!$C:$C)-SUMIF('[1]2021'!$E:$E,$A284,'[1]2021'!$G:$G))/12+L284</f>
        <v>0</v>
      </c>
      <c r="N284" s="53">
        <f>+(SUMIF('[1]2021'!$A:$A,$A284,'[1]2021'!$C:$C)-SUMIF('[1]2021'!$E:$E,$A284,'[1]2021'!$G:$G))/12+M284</f>
        <v>0</v>
      </c>
      <c r="O284" s="53">
        <f>+(SUMIF('[1]2021'!$A:$A,$A284,'[1]2021'!$C:$C)-SUMIF('[1]2021'!$E:$E,$A284,'[1]2021'!$G:$G))/12+N284</f>
        <v>0</v>
      </c>
      <c r="P284" s="53">
        <f>+(SUMIF('[1]2021'!$A:$A,$A284,'[1]2021'!$C:$C)-SUMIF('[1]2021'!$E:$E,$A284,'[1]2021'!$G:$G))/12+O284</f>
        <v>0</v>
      </c>
      <c r="Q284" s="53">
        <f>+(SUMIF('[1]2021'!$A:$A,$A284,'[1]2021'!$C:$C)-SUMIF('[1]2021'!$E:$E,$A284,'[1]2021'!$G:$G))/12+P284</f>
        <v>0</v>
      </c>
      <c r="R284" s="53">
        <f>+(SUMIF('[1]2021'!$A:$A,$A284,'[1]2021'!$C:$C)-SUMIF('[1]2021'!$E:$E,$A284,'[1]2021'!$G:$G))/12+Q284</f>
        <v>0</v>
      </c>
      <c r="S284" s="53">
        <f>+(SUMIF('[1]2021'!$A:$A,$A284,'[1]2021'!$C:$C)-SUMIF('[1]2021'!$E:$E,$A284,'[1]2021'!$G:$G))/12+R284</f>
        <v>0</v>
      </c>
      <c r="T284" s="53">
        <f>+(SUMIF('[1]2021'!$A:$A,$A284,'[1]2021'!$C:$C)-SUMIF('[1]2021'!$E:$E,$A284,'[1]2021'!$G:$G))/12+S284</f>
        <v>0</v>
      </c>
      <c r="U284" s="53" cm="1">
        <f t="array" ref="U284">+INDEX(I284:T284,1,Settings!$C$4)</f>
        <v>0</v>
      </c>
      <c r="V284" s="53" cm="1">
        <f t="array" ref="V284">+INDEX(I284:T284,1,Settings!$C$4)</f>
        <v>0</v>
      </c>
      <c r="W284" s="53"/>
      <c r="X284" s="53">
        <f>V284+SUMIFS(postings!$T:$T,postings!$C:$C,'b-data'!X$2,postings!$D:$D,'b-data'!X$3,postings!$I:$I,'b-data'!$A284)-SUMIFS(postings!$W:$W,postings!$C:$C,'b-data'!X$2,postings!$D:$D,'b-data'!X$3,postings!$M:$M,'b-data'!$A284)</f>
        <v>0</v>
      </c>
      <c r="Y284" s="53">
        <f>X284+SUMIFS(postings!$T:$T,postings!$C:$C,'b-data'!Y$2,postings!$D:$D,'b-data'!Y$3,postings!$I:$I,'b-data'!$A284)-SUMIFS(postings!$W:$W,postings!$C:$C,'b-data'!Y$2,postings!$D:$D,'b-data'!Y$3,postings!$M:$M,'b-data'!$A284)</f>
        <v>0</v>
      </c>
      <c r="Z284" s="53">
        <f>Y284+SUMIFS(postings!$T:$T,postings!$C:$C,'b-data'!Z$2,postings!$D:$D,'b-data'!Z$3,postings!$I:$I,'b-data'!$A284)-SUMIFS(postings!$W:$W,postings!$C:$C,'b-data'!Z$2,postings!$D:$D,'b-data'!Z$3,postings!$M:$M,'b-data'!$A284)</f>
        <v>0</v>
      </c>
      <c r="AA284" s="53">
        <f>Z284+SUMIFS(postings!$T:$T,postings!$C:$C,'b-data'!AA$2,postings!$D:$D,'b-data'!AA$3,postings!$I:$I,'b-data'!$A284)-SUMIFS(postings!$W:$W,postings!$C:$C,'b-data'!AA$2,postings!$D:$D,'b-data'!AA$3,postings!$M:$M,'b-data'!$A284)</f>
        <v>0</v>
      </c>
      <c r="AB284" s="53">
        <f>AA284+SUMIFS(postings!$T:$T,postings!$C:$C,'b-data'!AB$2,postings!$D:$D,'b-data'!AB$3,postings!$I:$I,'b-data'!$A284)-SUMIFS(postings!$W:$W,postings!$C:$C,'b-data'!AB$2,postings!$D:$D,'b-data'!AB$3,postings!$M:$M,'b-data'!$A284)</f>
        <v>0</v>
      </c>
      <c r="AC284" s="53">
        <f>AB284+SUMIFS(postings!$T:$T,postings!$C:$C,'b-data'!AC$2,postings!$D:$D,'b-data'!AC$3,postings!$I:$I,'b-data'!$A284)-SUMIFS(postings!$W:$W,postings!$C:$C,'b-data'!AC$2,postings!$D:$D,'b-data'!AC$3,postings!$M:$M,'b-data'!$A284)</f>
        <v>0</v>
      </c>
      <c r="AD284" s="53">
        <f>AC284+SUMIFS(postings!$T:$T,postings!$C:$C,'b-data'!AD$2,postings!$D:$D,'b-data'!AD$3,postings!$I:$I,'b-data'!$A284)-SUMIFS(postings!$W:$W,postings!$C:$C,'b-data'!AD$2,postings!$D:$D,'b-data'!AD$3,postings!$M:$M,'b-data'!$A284)</f>
        <v>0</v>
      </c>
      <c r="AE284" s="53">
        <f>AD284+SUMIFS(postings!$T:$T,postings!$C:$C,'b-data'!AE$2,postings!$D:$D,'b-data'!AE$3,postings!$I:$I,'b-data'!$A284)-SUMIFS(postings!$W:$W,postings!$C:$C,'b-data'!AE$2,postings!$D:$D,'b-data'!AE$3,postings!$M:$M,'b-data'!$A284)</f>
        <v>0</v>
      </c>
      <c r="AF284" s="53">
        <f>AE284+SUMIFS(postings!$T:$T,postings!$C:$C,'b-data'!AF$2,postings!$D:$D,'b-data'!AF$3,postings!$I:$I,'b-data'!$A284)-SUMIFS(postings!$W:$W,postings!$C:$C,'b-data'!AF$2,postings!$D:$D,'b-data'!AF$3,postings!$M:$M,'b-data'!$A284)</f>
        <v>0</v>
      </c>
      <c r="AG284" s="53">
        <f>AF284+SUMIFS(postings!$T:$T,postings!$C:$C,'b-data'!AG$2,postings!$D:$D,'b-data'!AG$3,postings!$I:$I,'b-data'!$A284)-SUMIFS(postings!$W:$W,postings!$C:$C,'b-data'!AG$2,postings!$D:$D,'b-data'!AG$3,postings!$M:$M,'b-data'!$A284)</f>
        <v>0</v>
      </c>
      <c r="AH284" s="53">
        <f>AG284+SUMIFS(postings!$T:$T,postings!$C:$C,'b-data'!AH$2,postings!$D:$D,'b-data'!AH$3,postings!$I:$I,'b-data'!$A284)-SUMIFS(postings!$W:$W,postings!$C:$C,'b-data'!AH$2,postings!$D:$D,'b-data'!AH$3,postings!$M:$M,'b-data'!$A284)</f>
        <v>0</v>
      </c>
      <c r="AI284" s="53">
        <f>AH284+SUMIFS(postings!$T:$T,postings!$C:$C,'b-data'!AI$2,postings!$D:$D,'b-data'!AI$3,postings!$I:$I,'b-data'!$A284)-SUMIFS(postings!$W:$W,postings!$C:$C,'b-data'!AI$2,postings!$D:$D,'b-data'!AI$3,postings!$M:$M,'b-data'!$A284)</f>
        <v>0</v>
      </c>
      <c r="AJ284" s="53" cm="1">
        <f t="array" ref="AJ284">+INDEX(X284:AI284,1,Settings!$C$4)</f>
        <v>0</v>
      </c>
      <c r="AK284" s="53" cm="1">
        <f t="array" ref="AK284">+INDEX(X284:AI284,1,Settings!$C$4)</f>
        <v>0</v>
      </c>
      <c r="AL284" s="53"/>
      <c r="AM284" s="53">
        <f t="shared" si="538"/>
        <v>0</v>
      </c>
      <c r="AN284" s="53">
        <f t="shared" ref="AN284:AX284" si="589">+AM284</f>
        <v>0</v>
      </c>
      <c r="AO284" s="53">
        <f t="shared" si="589"/>
        <v>0</v>
      </c>
      <c r="AP284" s="53">
        <f t="shared" si="589"/>
        <v>0</v>
      </c>
      <c r="AQ284" s="53">
        <f t="shared" si="589"/>
        <v>0</v>
      </c>
      <c r="AR284" s="53">
        <f t="shared" si="589"/>
        <v>0</v>
      </c>
      <c r="AS284" s="53">
        <f t="shared" si="589"/>
        <v>0</v>
      </c>
      <c r="AT284" s="53">
        <f t="shared" si="589"/>
        <v>0</v>
      </c>
      <c r="AU284" s="53">
        <f t="shared" si="589"/>
        <v>0</v>
      </c>
      <c r="AV284" s="53">
        <f t="shared" si="589"/>
        <v>0</v>
      </c>
      <c r="AW284" s="53">
        <f t="shared" si="589"/>
        <v>0</v>
      </c>
      <c r="AX284" s="53">
        <f t="shared" si="589"/>
        <v>0</v>
      </c>
      <c r="AY284" s="53" cm="1">
        <f t="array" ref="AY284">+INDEX(AM284:AX284,1,Settings!$C$4)</f>
        <v>0</v>
      </c>
      <c r="AZ284" s="53">
        <f t="shared" si="540"/>
        <v>0</v>
      </c>
      <c r="BA284" s="53"/>
      <c r="BB284" s="53">
        <f t="shared" si="541"/>
        <v>0</v>
      </c>
      <c r="BC284" s="53">
        <f t="shared" ref="BC284:BN284" si="590">+BB284</f>
        <v>0</v>
      </c>
      <c r="BD284" s="53">
        <f t="shared" si="590"/>
        <v>0</v>
      </c>
      <c r="BE284" s="53">
        <f t="shared" si="590"/>
        <v>0</v>
      </c>
      <c r="BF284" s="53">
        <f t="shared" si="590"/>
        <v>0</v>
      </c>
      <c r="BG284" s="53">
        <f t="shared" si="590"/>
        <v>0</v>
      </c>
      <c r="BH284" s="53">
        <f t="shared" si="590"/>
        <v>0</v>
      </c>
      <c r="BI284" s="53">
        <f t="shared" si="590"/>
        <v>0</v>
      </c>
      <c r="BJ284" s="53">
        <f t="shared" si="590"/>
        <v>0</v>
      </c>
      <c r="BK284" s="53">
        <f t="shared" si="590"/>
        <v>0</v>
      </c>
      <c r="BL284" s="53">
        <f t="shared" si="590"/>
        <v>0</v>
      </c>
      <c r="BM284" s="53">
        <f t="shared" si="590"/>
        <v>0</v>
      </c>
      <c r="BN284" s="53">
        <f t="shared" si="590"/>
        <v>0</v>
      </c>
      <c r="BO284" s="53"/>
      <c r="BP284" s="53">
        <f t="shared" si="543"/>
        <v>0</v>
      </c>
      <c r="BQ284" s="53"/>
      <c r="BR284" s="53">
        <f t="shared" si="544"/>
        <v>0</v>
      </c>
    </row>
    <row r="285" spans="1:70" x14ac:dyDescent="0.2">
      <c r="A285" s="6">
        <v>1673</v>
      </c>
      <c r="B285" s="6" t="str">
        <f>+VLOOKUP(A285,masterfile!B:C,2,FALSE)</f>
        <v>Verbindl. ggb. pers.haft. Ges.ern, g5J</v>
      </c>
      <c r="D285" s="53">
        <f>+SUMIF('[1]2017'!$A:$A,$A285,'[1]2017'!$C:$C)-SUMIF('[1]2017'!$E:$E,$A285,'[1]2017'!$G:$G)</f>
        <v>0</v>
      </c>
      <c r="E285" s="53">
        <f>+SUMIF('[1]2018'!$A:$A,$A285,'[1]2018'!$C:$C)-SUMIF('[1]2018'!$E:$E,$A285,'[1]2018'!$G:$G)+D285</f>
        <v>0</v>
      </c>
      <c r="F285" s="53">
        <f>+SUMIF('[1]2019'!$A:$A,$A285,'[1]2019'!$C:$C)-SUMIF('[1]2019'!$E:$E,$A285,'[1]2019'!$G:$G)+E285</f>
        <v>0</v>
      </c>
      <c r="G285" s="53">
        <f>+SUMIF('[1]2020'!$A:$A,$A285,'[1]2020'!$C:$C)-SUMIF('[1]2020'!$E:$E,$A285,'[1]2020'!$G:$G)+F285</f>
        <v>0</v>
      </c>
      <c r="H285" s="53"/>
      <c r="I285" s="53">
        <f>+(SUMIF('[1]2021'!$A:$A,$A285,'[1]2021'!$C:$C)-SUMIF('[1]2021'!$E:$E,$A285,'[1]2021'!$G:$G))/12+G285</f>
        <v>0</v>
      </c>
      <c r="J285" s="53">
        <f>+(SUMIF('[1]2021'!$A:$A,$A285,'[1]2021'!$C:$C)-SUMIF('[1]2021'!$E:$E,$A285,'[1]2021'!$G:$G))/12+I285</f>
        <v>0</v>
      </c>
      <c r="K285" s="53">
        <f>+(SUMIF('[1]2021'!$A:$A,$A285,'[1]2021'!$C:$C)-SUMIF('[1]2021'!$E:$E,$A285,'[1]2021'!$G:$G))/12+J285</f>
        <v>0</v>
      </c>
      <c r="L285" s="53">
        <f>+(SUMIF('[1]2021'!$A:$A,$A285,'[1]2021'!$C:$C)-SUMIF('[1]2021'!$E:$E,$A285,'[1]2021'!$G:$G))/12+K285</f>
        <v>0</v>
      </c>
      <c r="M285" s="53">
        <f>+(SUMIF('[1]2021'!$A:$A,$A285,'[1]2021'!$C:$C)-SUMIF('[1]2021'!$E:$E,$A285,'[1]2021'!$G:$G))/12+L285</f>
        <v>0</v>
      </c>
      <c r="N285" s="53">
        <f>+(SUMIF('[1]2021'!$A:$A,$A285,'[1]2021'!$C:$C)-SUMIF('[1]2021'!$E:$E,$A285,'[1]2021'!$G:$G))/12+M285</f>
        <v>0</v>
      </c>
      <c r="O285" s="53">
        <f>+(SUMIF('[1]2021'!$A:$A,$A285,'[1]2021'!$C:$C)-SUMIF('[1]2021'!$E:$E,$A285,'[1]2021'!$G:$G))/12+N285</f>
        <v>0</v>
      </c>
      <c r="P285" s="53">
        <f>+(SUMIF('[1]2021'!$A:$A,$A285,'[1]2021'!$C:$C)-SUMIF('[1]2021'!$E:$E,$A285,'[1]2021'!$G:$G))/12+O285</f>
        <v>0</v>
      </c>
      <c r="Q285" s="53">
        <f>+(SUMIF('[1]2021'!$A:$A,$A285,'[1]2021'!$C:$C)-SUMIF('[1]2021'!$E:$E,$A285,'[1]2021'!$G:$G))/12+P285</f>
        <v>0</v>
      </c>
      <c r="R285" s="53">
        <f>+(SUMIF('[1]2021'!$A:$A,$A285,'[1]2021'!$C:$C)-SUMIF('[1]2021'!$E:$E,$A285,'[1]2021'!$G:$G))/12+Q285</f>
        <v>0</v>
      </c>
      <c r="S285" s="53">
        <f>+(SUMIF('[1]2021'!$A:$A,$A285,'[1]2021'!$C:$C)-SUMIF('[1]2021'!$E:$E,$A285,'[1]2021'!$G:$G))/12+R285</f>
        <v>0</v>
      </c>
      <c r="T285" s="53">
        <f>+(SUMIF('[1]2021'!$A:$A,$A285,'[1]2021'!$C:$C)-SUMIF('[1]2021'!$E:$E,$A285,'[1]2021'!$G:$G))/12+S285</f>
        <v>0</v>
      </c>
      <c r="U285" s="53" cm="1">
        <f t="array" ref="U285">+INDEX(I285:T285,1,Settings!$C$4)</f>
        <v>0</v>
      </c>
      <c r="V285" s="53" cm="1">
        <f t="array" ref="V285">+INDEX(I285:T285,1,Settings!$C$4)</f>
        <v>0</v>
      </c>
      <c r="W285" s="53"/>
      <c r="X285" s="53">
        <f>V285+SUMIFS(postings!$T:$T,postings!$C:$C,'b-data'!X$2,postings!$D:$D,'b-data'!X$3,postings!$I:$I,'b-data'!$A285)-SUMIFS(postings!$W:$W,postings!$C:$C,'b-data'!X$2,postings!$D:$D,'b-data'!X$3,postings!$M:$M,'b-data'!$A285)</f>
        <v>0</v>
      </c>
      <c r="Y285" s="53">
        <f>X285+SUMIFS(postings!$T:$T,postings!$C:$C,'b-data'!Y$2,postings!$D:$D,'b-data'!Y$3,postings!$I:$I,'b-data'!$A285)-SUMIFS(postings!$W:$W,postings!$C:$C,'b-data'!Y$2,postings!$D:$D,'b-data'!Y$3,postings!$M:$M,'b-data'!$A285)</f>
        <v>0</v>
      </c>
      <c r="Z285" s="53">
        <f>Y285+SUMIFS(postings!$T:$T,postings!$C:$C,'b-data'!Z$2,postings!$D:$D,'b-data'!Z$3,postings!$I:$I,'b-data'!$A285)-SUMIFS(postings!$W:$W,postings!$C:$C,'b-data'!Z$2,postings!$D:$D,'b-data'!Z$3,postings!$M:$M,'b-data'!$A285)</f>
        <v>0</v>
      </c>
      <c r="AA285" s="53">
        <f>Z285+SUMIFS(postings!$T:$T,postings!$C:$C,'b-data'!AA$2,postings!$D:$D,'b-data'!AA$3,postings!$I:$I,'b-data'!$A285)-SUMIFS(postings!$W:$W,postings!$C:$C,'b-data'!AA$2,postings!$D:$D,'b-data'!AA$3,postings!$M:$M,'b-data'!$A285)</f>
        <v>0</v>
      </c>
      <c r="AB285" s="53">
        <f>AA285+SUMIFS(postings!$T:$T,postings!$C:$C,'b-data'!AB$2,postings!$D:$D,'b-data'!AB$3,postings!$I:$I,'b-data'!$A285)-SUMIFS(postings!$W:$W,postings!$C:$C,'b-data'!AB$2,postings!$D:$D,'b-data'!AB$3,postings!$M:$M,'b-data'!$A285)</f>
        <v>0</v>
      </c>
      <c r="AC285" s="53">
        <f>AB285+SUMIFS(postings!$T:$T,postings!$C:$C,'b-data'!AC$2,postings!$D:$D,'b-data'!AC$3,postings!$I:$I,'b-data'!$A285)-SUMIFS(postings!$W:$W,postings!$C:$C,'b-data'!AC$2,postings!$D:$D,'b-data'!AC$3,postings!$M:$M,'b-data'!$A285)</f>
        <v>0</v>
      </c>
      <c r="AD285" s="53">
        <f>AC285+SUMIFS(postings!$T:$T,postings!$C:$C,'b-data'!AD$2,postings!$D:$D,'b-data'!AD$3,postings!$I:$I,'b-data'!$A285)-SUMIFS(postings!$W:$W,postings!$C:$C,'b-data'!AD$2,postings!$D:$D,'b-data'!AD$3,postings!$M:$M,'b-data'!$A285)</f>
        <v>0</v>
      </c>
      <c r="AE285" s="53">
        <f>AD285+SUMIFS(postings!$T:$T,postings!$C:$C,'b-data'!AE$2,postings!$D:$D,'b-data'!AE$3,postings!$I:$I,'b-data'!$A285)-SUMIFS(postings!$W:$W,postings!$C:$C,'b-data'!AE$2,postings!$D:$D,'b-data'!AE$3,postings!$M:$M,'b-data'!$A285)</f>
        <v>0</v>
      </c>
      <c r="AF285" s="53">
        <f>AE285+SUMIFS(postings!$T:$T,postings!$C:$C,'b-data'!AF$2,postings!$D:$D,'b-data'!AF$3,postings!$I:$I,'b-data'!$A285)-SUMIFS(postings!$W:$W,postings!$C:$C,'b-data'!AF$2,postings!$D:$D,'b-data'!AF$3,postings!$M:$M,'b-data'!$A285)</f>
        <v>0</v>
      </c>
      <c r="AG285" s="53">
        <f>AF285+SUMIFS(postings!$T:$T,postings!$C:$C,'b-data'!AG$2,postings!$D:$D,'b-data'!AG$3,postings!$I:$I,'b-data'!$A285)-SUMIFS(postings!$W:$W,postings!$C:$C,'b-data'!AG$2,postings!$D:$D,'b-data'!AG$3,postings!$M:$M,'b-data'!$A285)</f>
        <v>0</v>
      </c>
      <c r="AH285" s="53">
        <f>AG285+SUMIFS(postings!$T:$T,postings!$C:$C,'b-data'!AH$2,postings!$D:$D,'b-data'!AH$3,postings!$I:$I,'b-data'!$A285)-SUMIFS(postings!$W:$W,postings!$C:$C,'b-data'!AH$2,postings!$D:$D,'b-data'!AH$3,postings!$M:$M,'b-data'!$A285)</f>
        <v>0</v>
      </c>
      <c r="AI285" s="53">
        <f>AH285+SUMIFS(postings!$T:$T,postings!$C:$C,'b-data'!AI$2,postings!$D:$D,'b-data'!AI$3,postings!$I:$I,'b-data'!$A285)-SUMIFS(postings!$W:$W,postings!$C:$C,'b-data'!AI$2,postings!$D:$D,'b-data'!AI$3,postings!$M:$M,'b-data'!$A285)</f>
        <v>0</v>
      </c>
      <c r="AJ285" s="53" cm="1">
        <f t="array" ref="AJ285">+INDEX(X285:AI285,1,Settings!$C$4)</f>
        <v>0</v>
      </c>
      <c r="AK285" s="53" cm="1">
        <f t="array" ref="AK285">+INDEX(X285:AI285,1,Settings!$C$4)</f>
        <v>0</v>
      </c>
      <c r="AL285" s="53"/>
      <c r="AM285" s="53">
        <f t="shared" si="538"/>
        <v>0</v>
      </c>
      <c r="AN285" s="53">
        <f t="shared" ref="AN285:AX285" si="591">+AM285</f>
        <v>0</v>
      </c>
      <c r="AO285" s="53">
        <f t="shared" si="591"/>
        <v>0</v>
      </c>
      <c r="AP285" s="53">
        <f t="shared" si="591"/>
        <v>0</v>
      </c>
      <c r="AQ285" s="53">
        <f t="shared" si="591"/>
        <v>0</v>
      </c>
      <c r="AR285" s="53">
        <f t="shared" si="591"/>
        <v>0</v>
      </c>
      <c r="AS285" s="53">
        <f t="shared" si="591"/>
        <v>0</v>
      </c>
      <c r="AT285" s="53">
        <f t="shared" si="591"/>
        <v>0</v>
      </c>
      <c r="AU285" s="53">
        <f t="shared" si="591"/>
        <v>0</v>
      </c>
      <c r="AV285" s="53">
        <f t="shared" si="591"/>
        <v>0</v>
      </c>
      <c r="AW285" s="53">
        <f t="shared" si="591"/>
        <v>0</v>
      </c>
      <c r="AX285" s="53">
        <f t="shared" si="591"/>
        <v>0</v>
      </c>
      <c r="AY285" s="53" cm="1">
        <f t="array" ref="AY285">+INDEX(AM285:AX285,1,Settings!$C$4)</f>
        <v>0</v>
      </c>
      <c r="AZ285" s="53">
        <f t="shared" si="540"/>
        <v>0</v>
      </c>
      <c r="BA285" s="53"/>
      <c r="BB285" s="53">
        <f t="shared" si="541"/>
        <v>0</v>
      </c>
      <c r="BC285" s="53">
        <f t="shared" ref="BC285:BN285" si="592">+BB285</f>
        <v>0</v>
      </c>
      <c r="BD285" s="53">
        <f t="shared" si="592"/>
        <v>0</v>
      </c>
      <c r="BE285" s="53">
        <f t="shared" si="592"/>
        <v>0</v>
      </c>
      <c r="BF285" s="53">
        <f t="shared" si="592"/>
        <v>0</v>
      </c>
      <c r="BG285" s="53">
        <f t="shared" si="592"/>
        <v>0</v>
      </c>
      <c r="BH285" s="53">
        <f t="shared" si="592"/>
        <v>0</v>
      </c>
      <c r="BI285" s="53">
        <f t="shared" si="592"/>
        <v>0</v>
      </c>
      <c r="BJ285" s="53">
        <f t="shared" si="592"/>
        <v>0</v>
      </c>
      <c r="BK285" s="53">
        <f t="shared" si="592"/>
        <v>0</v>
      </c>
      <c r="BL285" s="53">
        <f t="shared" si="592"/>
        <v>0</v>
      </c>
      <c r="BM285" s="53">
        <f t="shared" si="592"/>
        <v>0</v>
      </c>
      <c r="BN285" s="53">
        <f t="shared" si="592"/>
        <v>0</v>
      </c>
      <c r="BO285" s="53"/>
      <c r="BP285" s="53">
        <f t="shared" si="543"/>
        <v>0</v>
      </c>
      <c r="BQ285" s="53"/>
      <c r="BR285" s="53">
        <f t="shared" si="544"/>
        <v>0</v>
      </c>
    </row>
    <row r="286" spans="1:70" x14ac:dyDescent="0.2">
      <c r="A286" s="6">
        <v>1675</v>
      </c>
      <c r="B286" s="6" t="str">
        <f>+VLOOKUP(A286,masterfile!B:C,2,FALSE)</f>
        <v>Verbindlichkeiten ggb. Kommanditisten</v>
      </c>
      <c r="D286" s="53">
        <f>+SUMIF('[1]2017'!$A:$A,$A286,'[1]2017'!$C:$C)-SUMIF('[1]2017'!$E:$E,$A286,'[1]2017'!$G:$G)</f>
        <v>0</v>
      </c>
      <c r="E286" s="53">
        <f>+SUMIF('[1]2018'!$A:$A,$A286,'[1]2018'!$C:$C)-SUMIF('[1]2018'!$E:$E,$A286,'[1]2018'!$G:$G)+D286</f>
        <v>0</v>
      </c>
      <c r="F286" s="53">
        <f>+SUMIF('[1]2019'!$A:$A,$A286,'[1]2019'!$C:$C)-SUMIF('[1]2019'!$E:$E,$A286,'[1]2019'!$G:$G)+E286</f>
        <v>0</v>
      </c>
      <c r="G286" s="53">
        <f>+SUMIF('[1]2020'!$A:$A,$A286,'[1]2020'!$C:$C)-SUMIF('[1]2020'!$E:$E,$A286,'[1]2020'!$G:$G)+F286</f>
        <v>0</v>
      </c>
      <c r="H286" s="53"/>
      <c r="I286" s="53">
        <f>+(SUMIF('[1]2021'!$A:$A,$A286,'[1]2021'!$C:$C)-SUMIF('[1]2021'!$E:$E,$A286,'[1]2021'!$G:$G))/12+G286</f>
        <v>0</v>
      </c>
      <c r="J286" s="53">
        <f>+(SUMIF('[1]2021'!$A:$A,$A286,'[1]2021'!$C:$C)-SUMIF('[1]2021'!$E:$E,$A286,'[1]2021'!$G:$G))/12+I286</f>
        <v>0</v>
      </c>
      <c r="K286" s="53">
        <f>+(SUMIF('[1]2021'!$A:$A,$A286,'[1]2021'!$C:$C)-SUMIF('[1]2021'!$E:$E,$A286,'[1]2021'!$G:$G))/12+J286</f>
        <v>0</v>
      </c>
      <c r="L286" s="53">
        <f>+(SUMIF('[1]2021'!$A:$A,$A286,'[1]2021'!$C:$C)-SUMIF('[1]2021'!$E:$E,$A286,'[1]2021'!$G:$G))/12+K286</f>
        <v>0</v>
      </c>
      <c r="M286" s="53">
        <f>+(SUMIF('[1]2021'!$A:$A,$A286,'[1]2021'!$C:$C)-SUMIF('[1]2021'!$E:$E,$A286,'[1]2021'!$G:$G))/12+L286</f>
        <v>0</v>
      </c>
      <c r="N286" s="53">
        <f>+(SUMIF('[1]2021'!$A:$A,$A286,'[1]2021'!$C:$C)-SUMIF('[1]2021'!$E:$E,$A286,'[1]2021'!$G:$G))/12+M286</f>
        <v>0</v>
      </c>
      <c r="O286" s="53">
        <f>+(SUMIF('[1]2021'!$A:$A,$A286,'[1]2021'!$C:$C)-SUMIF('[1]2021'!$E:$E,$A286,'[1]2021'!$G:$G))/12+N286</f>
        <v>0</v>
      </c>
      <c r="P286" s="53">
        <f>+(SUMIF('[1]2021'!$A:$A,$A286,'[1]2021'!$C:$C)-SUMIF('[1]2021'!$E:$E,$A286,'[1]2021'!$G:$G))/12+O286</f>
        <v>0</v>
      </c>
      <c r="Q286" s="53">
        <f>+(SUMIF('[1]2021'!$A:$A,$A286,'[1]2021'!$C:$C)-SUMIF('[1]2021'!$E:$E,$A286,'[1]2021'!$G:$G))/12+P286</f>
        <v>0</v>
      </c>
      <c r="R286" s="53">
        <f>+(SUMIF('[1]2021'!$A:$A,$A286,'[1]2021'!$C:$C)-SUMIF('[1]2021'!$E:$E,$A286,'[1]2021'!$G:$G))/12+Q286</f>
        <v>0</v>
      </c>
      <c r="S286" s="53">
        <f>+(SUMIF('[1]2021'!$A:$A,$A286,'[1]2021'!$C:$C)-SUMIF('[1]2021'!$E:$E,$A286,'[1]2021'!$G:$G))/12+R286</f>
        <v>0</v>
      </c>
      <c r="T286" s="53">
        <f>+(SUMIF('[1]2021'!$A:$A,$A286,'[1]2021'!$C:$C)-SUMIF('[1]2021'!$E:$E,$A286,'[1]2021'!$G:$G))/12+S286</f>
        <v>0</v>
      </c>
      <c r="U286" s="53" cm="1">
        <f t="array" ref="U286">+INDEX(I286:T286,1,Settings!$C$4)</f>
        <v>0</v>
      </c>
      <c r="V286" s="53" cm="1">
        <f t="array" ref="V286">+INDEX(I286:T286,1,Settings!$C$4)</f>
        <v>0</v>
      </c>
      <c r="W286" s="53"/>
      <c r="X286" s="53">
        <f>V286+SUMIFS(postings!$T:$T,postings!$C:$C,'b-data'!X$2,postings!$D:$D,'b-data'!X$3,postings!$I:$I,'b-data'!$A286)-SUMIFS(postings!$W:$W,postings!$C:$C,'b-data'!X$2,postings!$D:$D,'b-data'!X$3,postings!$M:$M,'b-data'!$A286)</f>
        <v>0</v>
      </c>
      <c r="Y286" s="53">
        <f>X286+SUMIFS(postings!$T:$T,postings!$C:$C,'b-data'!Y$2,postings!$D:$D,'b-data'!Y$3,postings!$I:$I,'b-data'!$A286)-SUMIFS(postings!$W:$W,postings!$C:$C,'b-data'!Y$2,postings!$D:$D,'b-data'!Y$3,postings!$M:$M,'b-data'!$A286)</f>
        <v>0</v>
      </c>
      <c r="Z286" s="53">
        <f>Y286+SUMIFS(postings!$T:$T,postings!$C:$C,'b-data'!Z$2,postings!$D:$D,'b-data'!Z$3,postings!$I:$I,'b-data'!$A286)-SUMIFS(postings!$W:$W,postings!$C:$C,'b-data'!Z$2,postings!$D:$D,'b-data'!Z$3,postings!$M:$M,'b-data'!$A286)</f>
        <v>0</v>
      </c>
      <c r="AA286" s="53">
        <f>Z286+SUMIFS(postings!$T:$T,postings!$C:$C,'b-data'!AA$2,postings!$D:$D,'b-data'!AA$3,postings!$I:$I,'b-data'!$A286)-SUMIFS(postings!$W:$W,postings!$C:$C,'b-data'!AA$2,postings!$D:$D,'b-data'!AA$3,postings!$M:$M,'b-data'!$A286)</f>
        <v>0</v>
      </c>
      <c r="AB286" s="53">
        <f>AA286+SUMIFS(postings!$T:$T,postings!$C:$C,'b-data'!AB$2,postings!$D:$D,'b-data'!AB$3,postings!$I:$I,'b-data'!$A286)-SUMIFS(postings!$W:$W,postings!$C:$C,'b-data'!AB$2,postings!$D:$D,'b-data'!AB$3,postings!$M:$M,'b-data'!$A286)</f>
        <v>0</v>
      </c>
      <c r="AC286" s="53">
        <f>AB286+SUMIFS(postings!$T:$T,postings!$C:$C,'b-data'!AC$2,postings!$D:$D,'b-data'!AC$3,postings!$I:$I,'b-data'!$A286)-SUMIFS(postings!$W:$W,postings!$C:$C,'b-data'!AC$2,postings!$D:$D,'b-data'!AC$3,postings!$M:$M,'b-data'!$A286)</f>
        <v>0</v>
      </c>
      <c r="AD286" s="53">
        <f>AC286+SUMIFS(postings!$T:$T,postings!$C:$C,'b-data'!AD$2,postings!$D:$D,'b-data'!AD$3,postings!$I:$I,'b-data'!$A286)-SUMIFS(postings!$W:$W,postings!$C:$C,'b-data'!AD$2,postings!$D:$D,'b-data'!AD$3,postings!$M:$M,'b-data'!$A286)</f>
        <v>0</v>
      </c>
      <c r="AE286" s="53">
        <f>AD286+SUMIFS(postings!$T:$T,postings!$C:$C,'b-data'!AE$2,postings!$D:$D,'b-data'!AE$3,postings!$I:$I,'b-data'!$A286)-SUMIFS(postings!$W:$W,postings!$C:$C,'b-data'!AE$2,postings!$D:$D,'b-data'!AE$3,postings!$M:$M,'b-data'!$A286)</f>
        <v>0</v>
      </c>
      <c r="AF286" s="53">
        <f>AE286+SUMIFS(postings!$T:$T,postings!$C:$C,'b-data'!AF$2,postings!$D:$D,'b-data'!AF$3,postings!$I:$I,'b-data'!$A286)-SUMIFS(postings!$W:$W,postings!$C:$C,'b-data'!AF$2,postings!$D:$D,'b-data'!AF$3,postings!$M:$M,'b-data'!$A286)</f>
        <v>0</v>
      </c>
      <c r="AG286" s="53">
        <f>AF286+SUMIFS(postings!$T:$T,postings!$C:$C,'b-data'!AG$2,postings!$D:$D,'b-data'!AG$3,postings!$I:$I,'b-data'!$A286)-SUMIFS(postings!$W:$W,postings!$C:$C,'b-data'!AG$2,postings!$D:$D,'b-data'!AG$3,postings!$M:$M,'b-data'!$A286)</f>
        <v>0</v>
      </c>
      <c r="AH286" s="53">
        <f>AG286+SUMIFS(postings!$T:$T,postings!$C:$C,'b-data'!AH$2,postings!$D:$D,'b-data'!AH$3,postings!$I:$I,'b-data'!$A286)-SUMIFS(postings!$W:$W,postings!$C:$C,'b-data'!AH$2,postings!$D:$D,'b-data'!AH$3,postings!$M:$M,'b-data'!$A286)</f>
        <v>0</v>
      </c>
      <c r="AI286" s="53">
        <f>AH286+SUMIFS(postings!$T:$T,postings!$C:$C,'b-data'!AI$2,postings!$D:$D,'b-data'!AI$3,postings!$I:$I,'b-data'!$A286)-SUMIFS(postings!$W:$W,postings!$C:$C,'b-data'!AI$2,postings!$D:$D,'b-data'!AI$3,postings!$M:$M,'b-data'!$A286)</f>
        <v>0</v>
      </c>
      <c r="AJ286" s="53" cm="1">
        <f t="array" ref="AJ286">+INDEX(X286:AI286,1,Settings!$C$4)</f>
        <v>0</v>
      </c>
      <c r="AK286" s="53" cm="1">
        <f t="array" ref="AK286">+INDEX(X286:AI286,1,Settings!$C$4)</f>
        <v>0</v>
      </c>
      <c r="AL286" s="53"/>
      <c r="AM286" s="53">
        <f t="shared" si="538"/>
        <v>0</v>
      </c>
      <c r="AN286" s="53">
        <f t="shared" ref="AN286:AX286" si="593">+AM286</f>
        <v>0</v>
      </c>
      <c r="AO286" s="53">
        <f t="shared" si="593"/>
        <v>0</v>
      </c>
      <c r="AP286" s="53">
        <f t="shared" si="593"/>
        <v>0</v>
      </c>
      <c r="AQ286" s="53">
        <f t="shared" si="593"/>
        <v>0</v>
      </c>
      <c r="AR286" s="53">
        <f t="shared" si="593"/>
        <v>0</v>
      </c>
      <c r="AS286" s="53">
        <f t="shared" si="593"/>
        <v>0</v>
      </c>
      <c r="AT286" s="53">
        <f t="shared" si="593"/>
        <v>0</v>
      </c>
      <c r="AU286" s="53">
        <f t="shared" si="593"/>
        <v>0</v>
      </c>
      <c r="AV286" s="53">
        <f t="shared" si="593"/>
        <v>0</v>
      </c>
      <c r="AW286" s="53">
        <f t="shared" si="593"/>
        <v>0</v>
      </c>
      <c r="AX286" s="53">
        <f t="shared" si="593"/>
        <v>0</v>
      </c>
      <c r="AY286" s="53" cm="1">
        <f t="array" ref="AY286">+INDEX(AM286:AX286,1,Settings!$C$4)</f>
        <v>0</v>
      </c>
      <c r="AZ286" s="53">
        <f t="shared" si="540"/>
        <v>0</v>
      </c>
      <c r="BA286" s="53"/>
      <c r="BB286" s="53">
        <f t="shared" si="541"/>
        <v>0</v>
      </c>
      <c r="BC286" s="53">
        <f t="shared" ref="BC286:BN286" si="594">+BB286</f>
        <v>0</v>
      </c>
      <c r="BD286" s="53">
        <f t="shared" si="594"/>
        <v>0</v>
      </c>
      <c r="BE286" s="53">
        <f t="shared" si="594"/>
        <v>0</v>
      </c>
      <c r="BF286" s="53">
        <f t="shared" si="594"/>
        <v>0</v>
      </c>
      <c r="BG286" s="53">
        <f t="shared" si="594"/>
        <v>0</v>
      </c>
      <c r="BH286" s="53">
        <f t="shared" si="594"/>
        <v>0</v>
      </c>
      <c r="BI286" s="53">
        <f t="shared" si="594"/>
        <v>0</v>
      </c>
      <c r="BJ286" s="53">
        <f t="shared" si="594"/>
        <v>0</v>
      </c>
      <c r="BK286" s="53">
        <f t="shared" si="594"/>
        <v>0</v>
      </c>
      <c r="BL286" s="53">
        <f t="shared" si="594"/>
        <v>0</v>
      </c>
      <c r="BM286" s="53">
        <f t="shared" si="594"/>
        <v>0</v>
      </c>
      <c r="BN286" s="53">
        <f t="shared" si="594"/>
        <v>0</v>
      </c>
      <c r="BO286" s="53"/>
      <c r="BP286" s="53">
        <f t="shared" si="543"/>
        <v>0</v>
      </c>
      <c r="BQ286" s="53"/>
      <c r="BR286" s="53">
        <f t="shared" si="544"/>
        <v>0</v>
      </c>
    </row>
    <row r="287" spans="1:70" x14ac:dyDescent="0.2">
      <c r="A287" s="6">
        <v>1676</v>
      </c>
      <c r="B287" s="6" t="str">
        <f>+VLOOKUP(A287,masterfile!B:C,2,FALSE)</f>
        <v>Verbindlichk. ggb. Kommanditisten, b1J</v>
      </c>
      <c r="D287" s="53">
        <f>+SUMIF('[1]2017'!$A:$A,$A287,'[1]2017'!$C:$C)-SUMIF('[1]2017'!$E:$E,$A287,'[1]2017'!$G:$G)</f>
        <v>0</v>
      </c>
      <c r="E287" s="53">
        <f>+SUMIF('[1]2018'!$A:$A,$A287,'[1]2018'!$C:$C)-SUMIF('[1]2018'!$E:$E,$A287,'[1]2018'!$G:$G)+D287</f>
        <v>0</v>
      </c>
      <c r="F287" s="53">
        <f>+SUMIF('[1]2019'!$A:$A,$A287,'[1]2019'!$C:$C)-SUMIF('[1]2019'!$E:$E,$A287,'[1]2019'!$G:$G)+E287</f>
        <v>0</v>
      </c>
      <c r="G287" s="53">
        <f>+SUMIF('[1]2020'!$A:$A,$A287,'[1]2020'!$C:$C)-SUMIF('[1]2020'!$E:$E,$A287,'[1]2020'!$G:$G)+F287</f>
        <v>0</v>
      </c>
      <c r="H287" s="53"/>
      <c r="I287" s="53">
        <f>+(SUMIF('[1]2021'!$A:$A,$A287,'[1]2021'!$C:$C)-SUMIF('[1]2021'!$E:$E,$A287,'[1]2021'!$G:$G))/12+G287</f>
        <v>0</v>
      </c>
      <c r="J287" s="53">
        <f>+(SUMIF('[1]2021'!$A:$A,$A287,'[1]2021'!$C:$C)-SUMIF('[1]2021'!$E:$E,$A287,'[1]2021'!$G:$G))/12+I287</f>
        <v>0</v>
      </c>
      <c r="K287" s="53">
        <f>+(SUMIF('[1]2021'!$A:$A,$A287,'[1]2021'!$C:$C)-SUMIF('[1]2021'!$E:$E,$A287,'[1]2021'!$G:$G))/12+J287</f>
        <v>0</v>
      </c>
      <c r="L287" s="53">
        <f>+(SUMIF('[1]2021'!$A:$A,$A287,'[1]2021'!$C:$C)-SUMIF('[1]2021'!$E:$E,$A287,'[1]2021'!$G:$G))/12+K287</f>
        <v>0</v>
      </c>
      <c r="M287" s="53">
        <f>+(SUMIF('[1]2021'!$A:$A,$A287,'[1]2021'!$C:$C)-SUMIF('[1]2021'!$E:$E,$A287,'[1]2021'!$G:$G))/12+L287</f>
        <v>0</v>
      </c>
      <c r="N287" s="53">
        <f>+(SUMIF('[1]2021'!$A:$A,$A287,'[1]2021'!$C:$C)-SUMIF('[1]2021'!$E:$E,$A287,'[1]2021'!$G:$G))/12+M287</f>
        <v>0</v>
      </c>
      <c r="O287" s="53">
        <f>+(SUMIF('[1]2021'!$A:$A,$A287,'[1]2021'!$C:$C)-SUMIF('[1]2021'!$E:$E,$A287,'[1]2021'!$G:$G))/12+N287</f>
        <v>0</v>
      </c>
      <c r="P287" s="53">
        <f>+(SUMIF('[1]2021'!$A:$A,$A287,'[1]2021'!$C:$C)-SUMIF('[1]2021'!$E:$E,$A287,'[1]2021'!$G:$G))/12+O287</f>
        <v>0</v>
      </c>
      <c r="Q287" s="53">
        <f>+(SUMIF('[1]2021'!$A:$A,$A287,'[1]2021'!$C:$C)-SUMIF('[1]2021'!$E:$E,$A287,'[1]2021'!$G:$G))/12+P287</f>
        <v>0</v>
      </c>
      <c r="R287" s="53">
        <f>+(SUMIF('[1]2021'!$A:$A,$A287,'[1]2021'!$C:$C)-SUMIF('[1]2021'!$E:$E,$A287,'[1]2021'!$G:$G))/12+Q287</f>
        <v>0</v>
      </c>
      <c r="S287" s="53">
        <f>+(SUMIF('[1]2021'!$A:$A,$A287,'[1]2021'!$C:$C)-SUMIF('[1]2021'!$E:$E,$A287,'[1]2021'!$G:$G))/12+R287</f>
        <v>0</v>
      </c>
      <c r="T287" s="53">
        <f>+(SUMIF('[1]2021'!$A:$A,$A287,'[1]2021'!$C:$C)-SUMIF('[1]2021'!$E:$E,$A287,'[1]2021'!$G:$G))/12+S287</f>
        <v>0</v>
      </c>
      <c r="U287" s="53" cm="1">
        <f t="array" ref="U287">+INDEX(I287:T287,1,Settings!$C$4)</f>
        <v>0</v>
      </c>
      <c r="V287" s="53" cm="1">
        <f t="array" ref="V287">+INDEX(I287:T287,1,Settings!$C$4)</f>
        <v>0</v>
      </c>
      <c r="W287" s="53"/>
      <c r="X287" s="53">
        <f>V287+SUMIFS(postings!$T:$T,postings!$C:$C,'b-data'!X$2,postings!$D:$D,'b-data'!X$3,postings!$I:$I,'b-data'!$A287)-SUMIFS(postings!$W:$W,postings!$C:$C,'b-data'!X$2,postings!$D:$D,'b-data'!X$3,postings!$M:$M,'b-data'!$A287)</f>
        <v>0</v>
      </c>
      <c r="Y287" s="53">
        <f>X287+SUMIFS(postings!$T:$T,postings!$C:$C,'b-data'!Y$2,postings!$D:$D,'b-data'!Y$3,postings!$I:$I,'b-data'!$A287)-SUMIFS(postings!$W:$W,postings!$C:$C,'b-data'!Y$2,postings!$D:$D,'b-data'!Y$3,postings!$M:$M,'b-data'!$A287)</f>
        <v>0</v>
      </c>
      <c r="Z287" s="53">
        <f>Y287+SUMIFS(postings!$T:$T,postings!$C:$C,'b-data'!Z$2,postings!$D:$D,'b-data'!Z$3,postings!$I:$I,'b-data'!$A287)-SUMIFS(postings!$W:$W,postings!$C:$C,'b-data'!Z$2,postings!$D:$D,'b-data'!Z$3,postings!$M:$M,'b-data'!$A287)</f>
        <v>0</v>
      </c>
      <c r="AA287" s="53">
        <f>Z287+SUMIFS(postings!$T:$T,postings!$C:$C,'b-data'!AA$2,postings!$D:$D,'b-data'!AA$3,postings!$I:$I,'b-data'!$A287)-SUMIFS(postings!$W:$W,postings!$C:$C,'b-data'!AA$2,postings!$D:$D,'b-data'!AA$3,postings!$M:$M,'b-data'!$A287)</f>
        <v>0</v>
      </c>
      <c r="AB287" s="53">
        <f>AA287+SUMIFS(postings!$T:$T,postings!$C:$C,'b-data'!AB$2,postings!$D:$D,'b-data'!AB$3,postings!$I:$I,'b-data'!$A287)-SUMIFS(postings!$W:$W,postings!$C:$C,'b-data'!AB$2,postings!$D:$D,'b-data'!AB$3,postings!$M:$M,'b-data'!$A287)</f>
        <v>0</v>
      </c>
      <c r="AC287" s="53">
        <f>AB287+SUMIFS(postings!$T:$T,postings!$C:$C,'b-data'!AC$2,postings!$D:$D,'b-data'!AC$3,postings!$I:$I,'b-data'!$A287)-SUMIFS(postings!$W:$W,postings!$C:$C,'b-data'!AC$2,postings!$D:$D,'b-data'!AC$3,postings!$M:$M,'b-data'!$A287)</f>
        <v>0</v>
      </c>
      <c r="AD287" s="53">
        <f>AC287+SUMIFS(postings!$T:$T,postings!$C:$C,'b-data'!AD$2,postings!$D:$D,'b-data'!AD$3,postings!$I:$I,'b-data'!$A287)-SUMIFS(postings!$W:$W,postings!$C:$C,'b-data'!AD$2,postings!$D:$D,'b-data'!AD$3,postings!$M:$M,'b-data'!$A287)</f>
        <v>0</v>
      </c>
      <c r="AE287" s="53">
        <f>AD287+SUMIFS(postings!$T:$T,postings!$C:$C,'b-data'!AE$2,postings!$D:$D,'b-data'!AE$3,postings!$I:$I,'b-data'!$A287)-SUMIFS(postings!$W:$W,postings!$C:$C,'b-data'!AE$2,postings!$D:$D,'b-data'!AE$3,postings!$M:$M,'b-data'!$A287)</f>
        <v>0</v>
      </c>
      <c r="AF287" s="53">
        <f>AE287+SUMIFS(postings!$T:$T,postings!$C:$C,'b-data'!AF$2,postings!$D:$D,'b-data'!AF$3,postings!$I:$I,'b-data'!$A287)-SUMIFS(postings!$W:$W,postings!$C:$C,'b-data'!AF$2,postings!$D:$D,'b-data'!AF$3,postings!$M:$M,'b-data'!$A287)</f>
        <v>0</v>
      </c>
      <c r="AG287" s="53">
        <f>AF287+SUMIFS(postings!$T:$T,postings!$C:$C,'b-data'!AG$2,postings!$D:$D,'b-data'!AG$3,postings!$I:$I,'b-data'!$A287)-SUMIFS(postings!$W:$W,postings!$C:$C,'b-data'!AG$2,postings!$D:$D,'b-data'!AG$3,postings!$M:$M,'b-data'!$A287)</f>
        <v>0</v>
      </c>
      <c r="AH287" s="53">
        <f>AG287+SUMIFS(postings!$T:$T,postings!$C:$C,'b-data'!AH$2,postings!$D:$D,'b-data'!AH$3,postings!$I:$I,'b-data'!$A287)-SUMIFS(postings!$W:$W,postings!$C:$C,'b-data'!AH$2,postings!$D:$D,'b-data'!AH$3,postings!$M:$M,'b-data'!$A287)</f>
        <v>0</v>
      </c>
      <c r="AI287" s="53">
        <f>AH287+SUMIFS(postings!$T:$T,postings!$C:$C,'b-data'!AI$2,postings!$D:$D,'b-data'!AI$3,postings!$I:$I,'b-data'!$A287)-SUMIFS(postings!$W:$W,postings!$C:$C,'b-data'!AI$2,postings!$D:$D,'b-data'!AI$3,postings!$M:$M,'b-data'!$A287)</f>
        <v>0</v>
      </c>
      <c r="AJ287" s="53" cm="1">
        <f t="array" ref="AJ287">+INDEX(X287:AI287,1,Settings!$C$4)</f>
        <v>0</v>
      </c>
      <c r="AK287" s="53" cm="1">
        <f t="array" ref="AK287">+INDEX(X287:AI287,1,Settings!$C$4)</f>
        <v>0</v>
      </c>
      <c r="AL287" s="53"/>
      <c r="AM287" s="53">
        <f t="shared" si="538"/>
        <v>0</v>
      </c>
      <c r="AN287" s="53">
        <f t="shared" ref="AN287:AX287" si="595">+AM287</f>
        <v>0</v>
      </c>
      <c r="AO287" s="53">
        <f t="shared" si="595"/>
        <v>0</v>
      </c>
      <c r="AP287" s="53">
        <f t="shared" si="595"/>
        <v>0</v>
      </c>
      <c r="AQ287" s="53">
        <f t="shared" si="595"/>
        <v>0</v>
      </c>
      <c r="AR287" s="53">
        <f t="shared" si="595"/>
        <v>0</v>
      </c>
      <c r="AS287" s="53">
        <f t="shared" si="595"/>
        <v>0</v>
      </c>
      <c r="AT287" s="53">
        <f t="shared" si="595"/>
        <v>0</v>
      </c>
      <c r="AU287" s="53">
        <f t="shared" si="595"/>
        <v>0</v>
      </c>
      <c r="AV287" s="53">
        <f t="shared" si="595"/>
        <v>0</v>
      </c>
      <c r="AW287" s="53">
        <f t="shared" si="595"/>
        <v>0</v>
      </c>
      <c r="AX287" s="53">
        <f t="shared" si="595"/>
        <v>0</v>
      </c>
      <c r="AY287" s="53" cm="1">
        <f t="array" ref="AY287">+INDEX(AM287:AX287,1,Settings!$C$4)</f>
        <v>0</v>
      </c>
      <c r="AZ287" s="53">
        <f t="shared" si="540"/>
        <v>0</v>
      </c>
      <c r="BA287" s="53"/>
      <c r="BB287" s="53">
        <f t="shared" si="541"/>
        <v>0</v>
      </c>
      <c r="BC287" s="53">
        <f t="shared" ref="BC287:BN287" si="596">+BB287</f>
        <v>0</v>
      </c>
      <c r="BD287" s="53">
        <f t="shared" si="596"/>
        <v>0</v>
      </c>
      <c r="BE287" s="53">
        <f t="shared" si="596"/>
        <v>0</v>
      </c>
      <c r="BF287" s="53">
        <f t="shared" si="596"/>
        <v>0</v>
      </c>
      <c r="BG287" s="53">
        <f t="shared" si="596"/>
        <v>0</v>
      </c>
      <c r="BH287" s="53">
        <f t="shared" si="596"/>
        <v>0</v>
      </c>
      <c r="BI287" s="53">
        <f t="shared" si="596"/>
        <v>0</v>
      </c>
      <c r="BJ287" s="53">
        <f t="shared" si="596"/>
        <v>0</v>
      </c>
      <c r="BK287" s="53">
        <f t="shared" si="596"/>
        <v>0</v>
      </c>
      <c r="BL287" s="53">
        <f t="shared" si="596"/>
        <v>0</v>
      </c>
      <c r="BM287" s="53">
        <f t="shared" si="596"/>
        <v>0</v>
      </c>
      <c r="BN287" s="53">
        <f t="shared" si="596"/>
        <v>0</v>
      </c>
      <c r="BO287" s="53"/>
      <c r="BP287" s="53">
        <f t="shared" si="543"/>
        <v>0</v>
      </c>
      <c r="BQ287" s="53"/>
      <c r="BR287" s="53">
        <f t="shared" si="544"/>
        <v>0</v>
      </c>
    </row>
    <row r="288" spans="1:70" x14ac:dyDescent="0.2">
      <c r="A288" s="6">
        <v>1677</v>
      </c>
      <c r="B288" s="6" t="str">
        <f>+VLOOKUP(A288,masterfile!B:C,2,FALSE)</f>
        <v>Verbindlichk. ggb. Kommanditisten, 1-5J</v>
      </c>
      <c r="D288" s="53">
        <f>+SUMIF('[1]2017'!$A:$A,$A288,'[1]2017'!$C:$C)-SUMIF('[1]2017'!$E:$E,$A288,'[1]2017'!$G:$G)</f>
        <v>0</v>
      </c>
      <c r="E288" s="53">
        <f>+SUMIF('[1]2018'!$A:$A,$A288,'[1]2018'!$C:$C)-SUMIF('[1]2018'!$E:$E,$A288,'[1]2018'!$G:$G)+D288</f>
        <v>0</v>
      </c>
      <c r="F288" s="53">
        <f>+SUMIF('[1]2019'!$A:$A,$A288,'[1]2019'!$C:$C)-SUMIF('[1]2019'!$E:$E,$A288,'[1]2019'!$G:$G)+E288</f>
        <v>0</v>
      </c>
      <c r="G288" s="53">
        <f>+SUMIF('[1]2020'!$A:$A,$A288,'[1]2020'!$C:$C)-SUMIF('[1]2020'!$E:$E,$A288,'[1]2020'!$G:$G)+F288</f>
        <v>0</v>
      </c>
      <c r="H288" s="53"/>
      <c r="I288" s="53">
        <f>+(SUMIF('[1]2021'!$A:$A,$A288,'[1]2021'!$C:$C)-SUMIF('[1]2021'!$E:$E,$A288,'[1]2021'!$G:$G))/12+G288</f>
        <v>0</v>
      </c>
      <c r="J288" s="53">
        <f>+(SUMIF('[1]2021'!$A:$A,$A288,'[1]2021'!$C:$C)-SUMIF('[1]2021'!$E:$E,$A288,'[1]2021'!$G:$G))/12+I288</f>
        <v>0</v>
      </c>
      <c r="K288" s="53">
        <f>+(SUMIF('[1]2021'!$A:$A,$A288,'[1]2021'!$C:$C)-SUMIF('[1]2021'!$E:$E,$A288,'[1]2021'!$G:$G))/12+J288</f>
        <v>0</v>
      </c>
      <c r="L288" s="53">
        <f>+(SUMIF('[1]2021'!$A:$A,$A288,'[1]2021'!$C:$C)-SUMIF('[1]2021'!$E:$E,$A288,'[1]2021'!$G:$G))/12+K288</f>
        <v>0</v>
      </c>
      <c r="M288" s="53">
        <f>+(SUMIF('[1]2021'!$A:$A,$A288,'[1]2021'!$C:$C)-SUMIF('[1]2021'!$E:$E,$A288,'[1]2021'!$G:$G))/12+L288</f>
        <v>0</v>
      </c>
      <c r="N288" s="53">
        <f>+(SUMIF('[1]2021'!$A:$A,$A288,'[1]2021'!$C:$C)-SUMIF('[1]2021'!$E:$E,$A288,'[1]2021'!$G:$G))/12+M288</f>
        <v>0</v>
      </c>
      <c r="O288" s="53">
        <f>+(SUMIF('[1]2021'!$A:$A,$A288,'[1]2021'!$C:$C)-SUMIF('[1]2021'!$E:$E,$A288,'[1]2021'!$G:$G))/12+N288</f>
        <v>0</v>
      </c>
      <c r="P288" s="53">
        <f>+(SUMIF('[1]2021'!$A:$A,$A288,'[1]2021'!$C:$C)-SUMIF('[1]2021'!$E:$E,$A288,'[1]2021'!$G:$G))/12+O288</f>
        <v>0</v>
      </c>
      <c r="Q288" s="53">
        <f>+(SUMIF('[1]2021'!$A:$A,$A288,'[1]2021'!$C:$C)-SUMIF('[1]2021'!$E:$E,$A288,'[1]2021'!$G:$G))/12+P288</f>
        <v>0</v>
      </c>
      <c r="R288" s="53">
        <f>+(SUMIF('[1]2021'!$A:$A,$A288,'[1]2021'!$C:$C)-SUMIF('[1]2021'!$E:$E,$A288,'[1]2021'!$G:$G))/12+Q288</f>
        <v>0</v>
      </c>
      <c r="S288" s="53">
        <f>+(SUMIF('[1]2021'!$A:$A,$A288,'[1]2021'!$C:$C)-SUMIF('[1]2021'!$E:$E,$A288,'[1]2021'!$G:$G))/12+R288</f>
        <v>0</v>
      </c>
      <c r="T288" s="53">
        <f>+(SUMIF('[1]2021'!$A:$A,$A288,'[1]2021'!$C:$C)-SUMIF('[1]2021'!$E:$E,$A288,'[1]2021'!$G:$G))/12+S288</f>
        <v>0</v>
      </c>
      <c r="U288" s="53" cm="1">
        <f t="array" ref="U288">+INDEX(I288:T288,1,Settings!$C$4)</f>
        <v>0</v>
      </c>
      <c r="V288" s="53" cm="1">
        <f t="array" ref="V288">+INDEX(I288:T288,1,Settings!$C$4)</f>
        <v>0</v>
      </c>
      <c r="W288" s="53"/>
      <c r="X288" s="53">
        <f>V288+SUMIFS(postings!$T:$T,postings!$C:$C,'b-data'!X$2,postings!$D:$D,'b-data'!X$3,postings!$I:$I,'b-data'!$A288)-SUMIFS(postings!$W:$W,postings!$C:$C,'b-data'!X$2,postings!$D:$D,'b-data'!X$3,postings!$M:$M,'b-data'!$A288)</f>
        <v>0</v>
      </c>
      <c r="Y288" s="53">
        <f>X288+SUMIFS(postings!$T:$T,postings!$C:$C,'b-data'!Y$2,postings!$D:$D,'b-data'!Y$3,postings!$I:$I,'b-data'!$A288)-SUMIFS(postings!$W:$W,postings!$C:$C,'b-data'!Y$2,postings!$D:$D,'b-data'!Y$3,postings!$M:$M,'b-data'!$A288)</f>
        <v>0</v>
      </c>
      <c r="Z288" s="53">
        <f>Y288+SUMIFS(postings!$T:$T,postings!$C:$C,'b-data'!Z$2,postings!$D:$D,'b-data'!Z$3,postings!$I:$I,'b-data'!$A288)-SUMIFS(postings!$W:$W,postings!$C:$C,'b-data'!Z$2,postings!$D:$D,'b-data'!Z$3,postings!$M:$M,'b-data'!$A288)</f>
        <v>0</v>
      </c>
      <c r="AA288" s="53">
        <f>Z288+SUMIFS(postings!$T:$T,postings!$C:$C,'b-data'!AA$2,postings!$D:$D,'b-data'!AA$3,postings!$I:$I,'b-data'!$A288)-SUMIFS(postings!$W:$W,postings!$C:$C,'b-data'!AA$2,postings!$D:$D,'b-data'!AA$3,postings!$M:$M,'b-data'!$A288)</f>
        <v>0</v>
      </c>
      <c r="AB288" s="53">
        <f>AA288+SUMIFS(postings!$T:$T,postings!$C:$C,'b-data'!AB$2,postings!$D:$D,'b-data'!AB$3,postings!$I:$I,'b-data'!$A288)-SUMIFS(postings!$W:$W,postings!$C:$C,'b-data'!AB$2,postings!$D:$D,'b-data'!AB$3,postings!$M:$M,'b-data'!$A288)</f>
        <v>0</v>
      </c>
      <c r="AC288" s="53">
        <f>AB288+SUMIFS(postings!$T:$T,postings!$C:$C,'b-data'!AC$2,postings!$D:$D,'b-data'!AC$3,postings!$I:$I,'b-data'!$A288)-SUMIFS(postings!$W:$W,postings!$C:$C,'b-data'!AC$2,postings!$D:$D,'b-data'!AC$3,postings!$M:$M,'b-data'!$A288)</f>
        <v>0</v>
      </c>
      <c r="AD288" s="53">
        <f>AC288+SUMIFS(postings!$T:$T,postings!$C:$C,'b-data'!AD$2,postings!$D:$D,'b-data'!AD$3,postings!$I:$I,'b-data'!$A288)-SUMIFS(postings!$W:$W,postings!$C:$C,'b-data'!AD$2,postings!$D:$D,'b-data'!AD$3,postings!$M:$M,'b-data'!$A288)</f>
        <v>0</v>
      </c>
      <c r="AE288" s="53">
        <f>AD288+SUMIFS(postings!$T:$T,postings!$C:$C,'b-data'!AE$2,postings!$D:$D,'b-data'!AE$3,postings!$I:$I,'b-data'!$A288)-SUMIFS(postings!$W:$W,postings!$C:$C,'b-data'!AE$2,postings!$D:$D,'b-data'!AE$3,postings!$M:$M,'b-data'!$A288)</f>
        <v>0</v>
      </c>
      <c r="AF288" s="53">
        <f>AE288+SUMIFS(postings!$T:$T,postings!$C:$C,'b-data'!AF$2,postings!$D:$D,'b-data'!AF$3,postings!$I:$I,'b-data'!$A288)-SUMIFS(postings!$W:$W,postings!$C:$C,'b-data'!AF$2,postings!$D:$D,'b-data'!AF$3,postings!$M:$M,'b-data'!$A288)</f>
        <v>0</v>
      </c>
      <c r="AG288" s="53">
        <f>AF288+SUMIFS(postings!$T:$T,postings!$C:$C,'b-data'!AG$2,postings!$D:$D,'b-data'!AG$3,postings!$I:$I,'b-data'!$A288)-SUMIFS(postings!$W:$W,postings!$C:$C,'b-data'!AG$2,postings!$D:$D,'b-data'!AG$3,postings!$M:$M,'b-data'!$A288)</f>
        <v>0</v>
      </c>
      <c r="AH288" s="53">
        <f>AG288+SUMIFS(postings!$T:$T,postings!$C:$C,'b-data'!AH$2,postings!$D:$D,'b-data'!AH$3,postings!$I:$I,'b-data'!$A288)-SUMIFS(postings!$W:$W,postings!$C:$C,'b-data'!AH$2,postings!$D:$D,'b-data'!AH$3,postings!$M:$M,'b-data'!$A288)</f>
        <v>0</v>
      </c>
      <c r="AI288" s="53">
        <f>AH288+SUMIFS(postings!$T:$T,postings!$C:$C,'b-data'!AI$2,postings!$D:$D,'b-data'!AI$3,postings!$I:$I,'b-data'!$A288)-SUMIFS(postings!$W:$W,postings!$C:$C,'b-data'!AI$2,postings!$D:$D,'b-data'!AI$3,postings!$M:$M,'b-data'!$A288)</f>
        <v>0</v>
      </c>
      <c r="AJ288" s="53" cm="1">
        <f t="array" ref="AJ288">+INDEX(X288:AI288,1,Settings!$C$4)</f>
        <v>0</v>
      </c>
      <c r="AK288" s="53" cm="1">
        <f t="array" ref="AK288">+INDEX(X288:AI288,1,Settings!$C$4)</f>
        <v>0</v>
      </c>
      <c r="AL288" s="53"/>
      <c r="AM288" s="53">
        <f t="shared" si="538"/>
        <v>0</v>
      </c>
      <c r="AN288" s="53">
        <f t="shared" ref="AN288:AX288" si="597">+AM288</f>
        <v>0</v>
      </c>
      <c r="AO288" s="53">
        <f t="shared" si="597"/>
        <v>0</v>
      </c>
      <c r="AP288" s="53">
        <f t="shared" si="597"/>
        <v>0</v>
      </c>
      <c r="AQ288" s="53">
        <f t="shared" si="597"/>
        <v>0</v>
      </c>
      <c r="AR288" s="53">
        <f t="shared" si="597"/>
        <v>0</v>
      </c>
      <c r="AS288" s="53">
        <f t="shared" si="597"/>
        <v>0</v>
      </c>
      <c r="AT288" s="53">
        <f t="shared" si="597"/>
        <v>0</v>
      </c>
      <c r="AU288" s="53">
        <f t="shared" si="597"/>
        <v>0</v>
      </c>
      <c r="AV288" s="53">
        <f t="shared" si="597"/>
        <v>0</v>
      </c>
      <c r="AW288" s="53">
        <f t="shared" si="597"/>
        <v>0</v>
      </c>
      <c r="AX288" s="53">
        <f t="shared" si="597"/>
        <v>0</v>
      </c>
      <c r="AY288" s="53" cm="1">
        <f t="array" ref="AY288">+INDEX(AM288:AX288,1,Settings!$C$4)</f>
        <v>0</v>
      </c>
      <c r="AZ288" s="53">
        <f t="shared" si="540"/>
        <v>0</v>
      </c>
      <c r="BA288" s="53"/>
      <c r="BB288" s="53">
        <f t="shared" si="541"/>
        <v>0</v>
      </c>
      <c r="BC288" s="53">
        <f t="shared" ref="BC288:BN288" si="598">+BB288</f>
        <v>0</v>
      </c>
      <c r="BD288" s="53">
        <f t="shared" si="598"/>
        <v>0</v>
      </c>
      <c r="BE288" s="53">
        <f t="shared" si="598"/>
        <v>0</v>
      </c>
      <c r="BF288" s="53">
        <f t="shared" si="598"/>
        <v>0</v>
      </c>
      <c r="BG288" s="53">
        <f t="shared" si="598"/>
        <v>0</v>
      </c>
      <c r="BH288" s="53">
        <f t="shared" si="598"/>
        <v>0</v>
      </c>
      <c r="BI288" s="53">
        <f t="shared" si="598"/>
        <v>0</v>
      </c>
      <c r="BJ288" s="53">
        <f t="shared" si="598"/>
        <v>0</v>
      </c>
      <c r="BK288" s="53">
        <f t="shared" si="598"/>
        <v>0</v>
      </c>
      <c r="BL288" s="53">
        <f t="shared" si="598"/>
        <v>0</v>
      </c>
      <c r="BM288" s="53">
        <f t="shared" si="598"/>
        <v>0</v>
      </c>
      <c r="BN288" s="53">
        <f t="shared" si="598"/>
        <v>0</v>
      </c>
      <c r="BO288" s="53"/>
      <c r="BP288" s="53">
        <f t="shared" si="543"/>
        <v>0</v>
      </c>
      <c r="BQ288" s="53"/>
      <c r="BR288" s="53">
        <f t="shared" si="544"/>
        <v>0</v>
      </c>
    </row>
    <row r="289" spans="1:70" x14ac:dyDescent="0.2">
      <c r="A289" s="6">
        <v>1678</v>
      </c>
      <c r="B289" s="6" t="str">
        <f>+VLOOKUP(A289,masterfile!B:C,2,FALSE)</f>
        <v>Verbindlichk. ggb. Kommanditisten, g5J</v>
      </c>
      <c r="D289" s="53">
        <f>+SUMIF('[1]2017'!$A:$A,$A289,'[1]2017'!$C:$C)-SUMIF('[1]2017'!$E:$E,$A289,'[1]2017'!$G:$G)</f>
        <v>0</v>
      </c>
      <c r="E289" s="53">
        <f>+SUMIF('[1]2018'!$A:$A,$A289,'[1]2018'!$C:$C)-SUMIF('[1]2018'!$E:$E,$A289,'[1]2018'!$G:$G)+D289</f>
        <v>0</v>
      </c>
      <c r="F289" s="53">
        <f>+SUMIF('[1]2019'!$A:$A,$A289,'[1]2019'!$C:$C)-SUMIF('[1]2019'!$E:$E,$A289,'[1]2019'!$G:$G)+E289</f>
        <v>0</v>
      </c>
      <c r="G289" s="53">
        <f>+SUMIF('[1]2020'!$A:$A,$A289,'[1]2020'!$C:$C)-SUMIF('[1]2020'!$E:$E,$A289,'[1]2020'!$G:$G)+F289</f>
        <v>0</v>
      </c>
      <c r="H289" s="53"/>
      <c r="I289" s="53">
        <f>+(SUMIF('[1]2021'!$A:$A,$A289,'[1]2021'!$C:$C)-SUMIF('[1]2021'!$E:$E,$A289,'[1]2021'!$G:$G))/12+G289</f>
        <v>0</v>
      </c>
      <c r="J289" s="53">
        <f>+(SUMIF('[1]2021'!$A:$A,$A289,'[1]2021'!$C:$C)-SUMIF('[1]2021'!$E:$E,$A289,'[1]2021'!$G:$G))/12+I289</f>
        <v>0</v>
      </c>
      <c r="K289" s="53">
        <f>+(SUMIF('[1]2021'!$A:$A,$A289,'[1]2021'!$C:$C)-SUMIF('[1]2021'!$E:$E,$A289,'[1]2021'!$G:$G))/12+J289</f>
        <v>0</v>
      </c>
      <c r="L289" s="53">
        <f>+(SUMIF('[1]2021'!$A:$A,$A289,'[1]2021'!$C:$C)-SUMIF('[1]2021'!$E:$E,$A289,'[1]2021'!$G:$G))/12+K289</f>
        <v>0</v>
      </c>
      <c r="M289" s="53">
        <f>+(SUMIF('[1]2021'!$A:$A,$A289,'[1]2021'!$C:$C)-SUMIF('[1]2021'!$E:$E,$A289,'[1]2021'!$G:$G))/12+L289</f>
        <v>0</v>
      </c>
      <c r="N289" s="53">
        <f>+(SUMIF('[1]2021'!$A:$A,$A289,'[1]2021'!$C:$C)-SUMIF('[1]2021'!$E:$E,$A289,'[1]2021'!$G:$G))/12+M289</f>
        <v>0</v>
      </c>
      <c r="O289" s="53">
        <f>+(SUMIF('[1]2021'!$A:$A,$A289,'[1]2021'!$C:$C)-SUMIF('[1]2021'!$E:$E,$A289,'[1]2021'!$G:$G))/12+N289</f>
        <v>0</v>
      </c>
      <c r="P289" s="53">
        <f>+(SUMIF('[1]2021'!$A:$A,$A289,'[1]2021'!$C:$C)-SUMIF('[1]2021'!$E:$E,$A289,'[1]2021'!$G:$G))/12+O289</f>
        <v>0</v>
      </c>
      <c r="Q289" s="53">
        <f>+(SUMIF('[1]2021'!$A:$A,$A289,'[1]2021'!$C:$C)-SUMIF('[1]2021'!$E:$E,$A289,'[1]2021'!$G:$G))/12+P289</f>
        <v>0</v>
      </c>
      <c r="R289" s="53">
        <f>+(SUMIF('[1]2021'!$A:$A,$A289,'[1]2021'!$C:$C)-SUMIF('[1]2021'!$E:$E,$A289,'[1]2021'!$G:$G))/12+Q289</f>
        <v>0</v>
      </c>
      <c r="S289" s="53">
        <f>+(SUMIF('[1]2021'!$A:$A,$A289,'[1]2021'!$C:$C)-SUMIF('[1]2021'!$E:$E,$A289,'[1]2021'!$G:$G))/12+R289</f>
        <v>0</v>
      </c>
      <c r="T289" s="53">
        <f>+(SUMIF('[1]2021'!$A:$A,$A289,'[1]2021'!$C:$C)-SUMIF('[1]2021'!$E:$E,$A289,'[1]2021'!$G:$G))/12+S289</f>
        <v>0</v>
      </c>
      <c r="U289" s="53" cm="1">
        <f t="array" ref="U289">+INDEX(I289:T289,1,Settings!$C$4)</f>
        <v>0</v>
      </c>
      <c r="V289" s="53" cm="1">
        <f t="array" ref="V289">+INDEX(I289:T289,1,Settings!$C$4)</f>
        <v>0</v>
      </c>
      <c r="W289" s="53"/>
      <c r="X289" s="53">
        <f>V289+SUMIFS(postings!$T:$T,postings!$C:$C,'b-data'!X$2,postings!$D:$D,'b-data'!X$3,postings!$I:$I,'b-data'!$A289)-SUMIFS(postings!$W:$W,postings!$C:$C,'b-data'!X$2,postings!$D:$D,'b-data'!X$3,postings!$M:$M,'b-data'!$A289)</f>
        <v>0</v>
      </c>
      <c r="Y289" s="53">
        <f>X289+SUMIFS(postings!$T:$T,postings!$C:$C,'b-data'!Y$2,postings!$D:$D,'b-data'!Y$3,postings!$I:$I,'b-data'!$A289)-SUMIFS(postings!$W:$W,postings!$C:$C,'b-data'!Y$2,postings!$D:$D,'b-data'!Y$3,postings!$M:$M,'b-data'!$A289)</f>
        <v>0</v>
      </c>
      <c r="Z289" s="53">
        <f>Y289+SUMIFS(postings!$T:$T,postings!$C:$C,'b-data'!Z$2,postings!$D:$D,'b-data'!Z$3,postings!$I:$I,'b-data'!$A289)-SUMIFS(postings!$W:$W,postings!$C:$C,'b-data'!Z$2,postings!$D:$D,'b-data'!Z$3,postings!$M:$M,'b-data'!$A289)</f>
        <v>0</v>
      </c>
      <c r="AA289" s="53">
        <f>Z289+SUMIFS(postings!$T:$T,postings!$C:$C,'b-data'!AA$2,postings!$D:$D,'b-data'!AA$3,postings!$I:$I,'b-data'!$A289)-SUMIFS(postings!$W:$W,postings!$C:$C,'b-data'!AA$2,postings!$D:$D,'b-data'!AA$3,postings!$M:$M,'b-data'!$A289)</f>
        <v>0</v>
      </c>
      <c r="AB289" s="53">
        <f>AA289+SUMIFS(postings!$T:$T,postings!$C:$C,'b-data'!AB$2,postings!$D:$D,'b-data'!AB$3,postings!$I:$I,'b-data'!$A289)-SUMIFS(postings!$W:$W,postings!$C:$C,'b-data'!AB$2,postings!$D:$D,'b-data'!AB$3,postings!$M:$M,'b-data'!$A289)</f>
        <v>0</v>
      </c>
      <c r="AC289" s="53">
        <f>AB289+SUMIFS(postings!$T:$T,postings!$C:$C,'b-data'!AC$2,postings!$D:$D,'b-data'!AC$3,postings!$I:$I,'b-data'!$A289)-SUMIFS(postings!$W:$W,postings!$C:$C,'b-data'!AC$2,postings!$D:$D,'b-data'!AC$3,postings!$M:$M,'b-data'!$A289)</f>
        <v>0</v>
      </c>
      <c r="AD289" s="53">
        <f>AC289+SUMIFS(postings!$T:$T,postings!$C:$C,'b-data'!AD$2,postings!$D:$D,'b-data'!AD$3,postings!$I:$I,'b-data'!$A289)-SUMIFS(postings!$W:$W,postings!$C:$C,'b-data'!AD$2,postings!$D:$D,'b-data'!AD$3,postings!$M:$M,'b-data'!$A289)</f>
        <v>0</v>
      </c>
      <c r="AE289" s="53">
        <f>AD289+SUMIFS(postings!$T:$T,postings!$C:$C,'b-data'!AE$2,postings!$D:$D,'b-data'!AE$3,postings!$I:$I,'b-data'!$A289)-SUMIFS(postings!$W:$W,postings!$C:$C,'b-data'!AE$2,postings!$D:$D,'b-data'!AE$3,postings!$M:$M,'b-data'!$A289)</f>
        <v>0</v>
      </c>
      <c r="AF289" s="53">
        <f>AE289+SUMIFS(postings!$T:$T,postings!$C:$C,'b-data'!AF$2,postings!$D:$D,'b-data'!AF$3,postings!$I:$I,'b-data'!$A289)-SUMIFS(postings!$W:$W,postings!$C:$C,'b-data'!AF$2,postings!$D:$D,'b-data'!AF$3,postings!$M:$M,'b-data'!$A289)</f>
        <v>0</v>
      </c>
      <c r="AG289" s="53">
        <f>AF289+SUMIFS(postings!$T:$T,postings!$C:$C,'b-data'!AG$2,postings!$D:$D,'b-data'!AG$3,postings!$I:$I,'b-data'!$A289)-SUMIFS(postings!$W:$W,postings!$C:$C,'b-data'!AG$2,postings!$D:$D,'b-data'!AG$3,postings!$M:$M,'b-data'!$A289)</f>
        <v>0</v>
      </c>
      <c r="AH289" s="53">
        <f>AG289+SUMIFS(postings!$T:$T,postings!$C:$C,'b-data'!AH$2,postings!$D:$D,'b-data'!AH$3,postings!$I:$I,'b-data'!$A289)-SUMIFS(postings!$W:$W,postings!$C:$C,'b-data'!AH$2,postings!$D:$D,'b-data'!AH$3,postings!$M:$M,'b-data'!$A289)</f>
        <v>0</v>
      </c>
      <c r="AI289" s="53">
        <f>AH289+SUMIFS(postings!$T:$T,postings!$C:$C,'b-data'!AI$2,postings!$D:$D,'b-data'!AI$3,postings!$I:$I,'b-data'!$A289)-SUMIFS(postings!$W:$W,postings!$C:$C,'b-data'!AI$2,postings!$D:$D,'b-data'!AI$3,postings!$M:$M,'b-data'!$A289)</f>
        <v>0</v>
      </c>
      <c r="AJ289" s="53" cm="1">
        <f t="array" ref="AJ289">+INDEX(X289:AI289,1,Settings!$C$4)</f>
        <v>0</v>
      </c>
      <c r="AK289" s="53" cm="1">
        <f t="array" ref="AK289">+INDEX(X289:AI289,1,Settings!$C$4)</f>
        <v>0</v>
      </c>
      <c r="AL289" s="53"/>
      <c r="AM289" s="53">
        <f t="shared" si="538"/>
        <v>0</v>
      </c>
      <c r="AN289" s="53">
        <f t="shared" ref="AN289:AX289" si="599">+AM289</f>
        <v>0</v>
      </c>
      <c r="AO289" s="53">
        <f t="shared" si="599"/>
        <v>0</v>
      </c>
      <c r="AP289" s="53">
        <f t="shared" si="599"/>
        <v>0</v>
      </c>
      <c r="AQ289" s="53">
        <f t="shared" si="599"/>
        <v>0</v>
      </c>
      <c r="AR289" s="53">
        <f t="shared" si="599"/>
        <v>0</v>
      </c>
      <c r="AS289" s="53">
        <f t="shared" si="599"/>
        <v>0</v>
      </c>
      <c r="AT289" s="53">
        <f t="shared" si="599"/>
        <v>0</v>
      </c>
      <c r="AU289" s="53">
        <f t="shared" si="599"/>
        <v>0</v>
      </c>
      <c r="AV289" s="53">
        <f t="shared" si="599"/>
        <v>0</v>
      </c>
      <c r="AW289" s="53">
        <f t="shared" si="599"/>
        <v>0</v>
      </c>
      <c r="AX289" s="53">
        <f t="shared" si="599"/>
        <v>0</v>
      </c>
      <c r="AY289" s="53" cm="1">
        <f t="array" ref="AY289">+INDEX(AM289:AX289,1,Settings!$C$4)</f>
        <v>0</v>
      </c>
      <c r="AZ289" s="53">
        <f t="shared" si="540"/>
        <v>0</v>
      </c>
      <c r="BA289" s="53"/>
      <c r="BB289" s="53">
        <f t="shared" si="541"/>
        <v>0</v>
      </c>
      <c r="BC289" s="53">
        <f t="shared" ref="BC289:BN289" si="600">+BB289</f>
        <v>0</v>
      </c>
      <c r="BD289" s="53">
        <f t="shared" si="600"/>
        <v>0</v>
      </c>
      <c r="BE289" s="53">
        <f t="shared" si="600"/>
        <v>0</v>
      </c>
      <c r="BF289" s="53">
        <f t="shared" si="600"/>
        <v>0</v>
      </c>
      <c r="BG289" s="53">
        <f t="shared" si="600"/>
        <v>0</v>
      </c>
      <c r="BH289" s="53">
        <f t="shared" si="600"/>
        <v>0</v>
      </c>
      <c r="BI289" s="53">
        <f t="shared" si="600"/>
        <v>0</v>
      </c>
      <c r="BJ289" s="53">
        <f t="shared" si="600"/>
        <v>0</v>
      </c>
      <c r="BK289" s="53">
        <f t="shared" si="600"/>
        <v>0</v>
      </c>
      <c r="BL289" s="53">
        <f t="shared" si="600"/>
        <v>0</v>
      </c>
      <c r="BM289" s="53">
        <f t="shared" si="600"/>
        <v>0</v>
      </c>
      <c r="BN289" s="53">
        <f t="shared" si="600"/>
        <v>0</v>
      </c>
      <c r="BO289" s="53"/>
      <c r="BP289" s="53">
        <f t="shared" si="543"/>
        <v>0</v>
      </c>
      <c r="BQ289" s="53"/>
      <c r="BR289" s="53">
        <f t="shared" si="544"/>
        <v>0</v>
      </c>
    </row>
    <row r="290" spans="1:70" x14ac:dyDescent="0.2">
      <c r="A290" s="6">
        <v>1691</v>
      </c>
      <c r="B290" s="6" t="str">
        <f>+VLOOKUP(A290,masterfile!B:C,2,FALSE)</f>
        <v>Verbindlichk. ggb. Arbeitsgemeinschaft</v>
      </c>
      <c r="D290" s="53">
        <f>+SUMIF('[1]2017'!$A:$A,$A290,'[1]2017'!$C:$C)-SUMIF('[1]2017'!$E:$E,$A290,'[1]2017'!$G:$G)</f>
        <v>0</v>
      </c>
      <c r="E290" s="53">
        <f>+SUMIF('[1]2018'!$A:$A,$A290,'[1]2018'!$C:$C)-SUMIF('[1]2018'!$E:$E,$A290,'[1]2018'!$G:$G)+D290</f>
        <v>0</v>
      </c>
      <c r="F290" s="53">
        <f>+SUMIF('[1]2019'!$A:$A,$A290,'[1]2019'!$C:$C)-SUMIF('[1]2019'!$E:$E,$A290,'[1]2019'!$G:$G)+E290</f>
        <v>0</v>
      </c>
      <c r="G290" s="53">
        <f>+SUMIF('[1]2020'!$A:$A,$A290,'[1]2020'!$C:$C)-SUMIF('[1]2020'!$E:$E,$A290,'[1]2020'!$G:$G)+F290</f>
        <v>0</v>
      </c>
      <c r="H290" s="53"/>
      <c r="I290" s="53">
        <f>+(SUMIF('[1]2021'!$A:$A,$A290,'[1]2021'!$C:$C)-SUMIF('[1]2021'!$E:$E,$A290,'[1]2021'!$G:$G))/12+G290</f>
        <v>0</v>
      </c>
      <c r="J290" s="53">
        <f>+(SUMIF('[1]2021'!$A:$A,$A290,'[1]2021'!$C:$C)-SUMIF('[1]2021'!$E:$E,$A290,'[1]2021'!$G:$G))/12+I290</f>
        <v>0</v>
      </c>
      <c r="K290" s="53">
        <f>+(SUMIF('[1]2021'!$A:$A,$A290,'[1]2021'!$C:$C)-SUMIF('[1]2021'!$E:$E,$A290,'[1]2021'!$G:$G))/12+J290</f>
        <v>0</v>
      </c>
      <c r="L290" s="53">
        <f>+(SUMIF('[1]2021'!$A:$A,$A290,'[1]2021'!$C:$C)-SUMIF('[1]2021'!$E:$E,$A290,'[1]2021'!$G:$G))/12+K290</f>
        <v>0</v>
      </c>
      <c r="M290" s="53">
        <f>+(SUMIF('[1]2021'!$A:$A,$A290,'[1]2021'!$C:$C)-SUMIF('[1]2021'!$E:$E,$A290,'[1]2021'!$G:$G))/12+L290</f>
        <v>0</v>
      </c>
      <c r="N290" s="53">
        <f>+(SUMIF('[1]2021'!$A:$A,$A290,'[1]2021'!$C:$C)-SUMIF('[1]2021'!$E:$E,$A290,'[1]2021'!$G:$G))/12+M290</f>
        <v>0</v>
      </c>
      <c r="O290" s="53">
        <f>+(SUMIF('[1]2021'!$A:$A,$A290,'[1]2021'!$C:$C)-SUMIF('[1]2021'!$E:$E,$A290,'[1]2021'!$G:$G))/12+N290</f>
        <v>0</v>
      </c>
      <c r="P290" s="53">
        <f>+(SUMIF('[1]2021'!$A:$A,$A290,'[1]2021'!$C:$C)-SUMIF('[1]2021'!$E:$E,$A290,'[1]2021'!$G:$G))/12+O290</f>
        <v>0</v>
      </c>
      <c r="Q290" s="53">
        <f>+(SUMIF('[1]2021'!$A:$A,$A290,'[1]2021'!$C:$C)-SUMIF('[1]2021'!$E:$E,$A290,'[1]2021'!$G:$G))/12+P290</f>
        <v>0</v>
      </c>
      <c r="R290" s="53">
        <f>+(SUMIF('[1]2021'!$A:$A,$A290,'[1]2021'!$C:$C)-SUMIF('[1]2021'!$E:$E,$A290,'[1]2021'!$G:$G))/12+Q290</f>
        <v>0</v>
      </c>
      <c r="S290" s="53">
        <f>+(SUMIF('[1]2021'!$A:$A,$A290,'[1]2021'!$C:$C)-SUMIF('[1]2021'!$E:$E,$A290,'[1]2021'!$G:$G))/12+R290</f>
        <v>0</v>
      </c>
      <c r="T290" s="53">
        <f>+(SUMIF('[1]2021'!$A:$A,$A290,'[1]2021'!$C:$C)-SUMIF('[1]2021'!$E:$E,$A290,'[1]2021'!$G:$G))/12+S290</f>
        <v>0</v>
      </c>
      <c r="U290" s="53" cm="1">
        <f t="array" ref="U290">+INDEX(I290:T290,1,Settings!$C$4)</f>
        <v>0</v>
      </c>
      <c r="V290" s="53" cm="1">
        <f t="array" ref="V290">+INDEX(I290:T290,1,Settings!$C$4)</f>
        <v>0</v>
      </c>
      <c r="W290" s="53"/>
      <c r="X290" s="53">
        <f>V290+SUMIFS(postings!$T:$T,postings!$C:$C,'b-data'!X$2,postings!$D:$D,'b-data'!X$3,postings!$I:$I,'b-data'!$A290)-SUMIFS(postings!$W:$W,postings!$C:$C,'b-data'!X$2,postings!$D:$D,'b-data'!X$3,postings!$M:$M,'b-data'!$A290)</f>
        <v>0</v>
      </c>
      <c r="Y290" s="53">
        <f>X290+SUMIFS(postings!$T:$T,postings!$C:$C,'b-data'!Y$2,postings!$D:$D,'b-data'!Y$3,postings!$I:$I,'b-data'!$A290)-SUMIFS(postings!$W:$W,postings!$C:$C,'b-data'!Y$2,postings!$D:$D,'b-data'!Y$3,postings!$M:$M,'b-data'!$A290)</f>
        <v>0</v>
      </c>
      <c r="Z290" s="53">
        <f>Y290+SUMIFS(postings!$T:$T,postings!$C:$C,'b-data'!Z$2,postings!$D:$D,'b-data'!Z$3,postings!$I:$I,'b-data'!$A290)-SUMIFS(postings!$W:$W,postings!$C:$C,'b-data'!Z$2,postings!$D:$D,'b-data'!Z$3,postings!$M:$M,'b-data'!$A290)</f>
        <v>0</v>
      </c>
      <c r="AA290" s="53">
        <f>Z290+SUMIFS(postings!$T:$T,postings!$C:$C,'b-data'!AA$2,postings!$D:$D,'b-data'!AA$3,postings!$I:$I,'b-data'!$A290)-SUMIFS(postings!$W:$W,postings!$C:$C,'b-data'!AA$2,postings!$D:$D,'b-data'!AA$3,postings!$M:$M,'b-data'!$A290)</f>
        <v>0</v>
      </c>
      <c r="AB290" s="53">
        <f>AA290+SUMIFS(postings!$T:$T,postings!$C:$C,'b-data'!AB$2,postings!$D:$D,'b-data'!AB$3,postings!$I:$I,'b-data'!$A290)-SUMIFS(postings!$W:$W,postings!$C:$C,'b-data'!AB$2,postings!$D:$D,'b-data'!AB$3,postings!$M:$M,'b-data'!$A290)</f>
        <v>0</v>
      </c>
      <c r="AC290" s="53">
        <f>AB290+SUMIFS(postings!$T:$T,postings!$C:$C,'b-data'!AC$2,postings!$D:$D,'b-data'!AC$3,postings!$I:$I,'b-data'!$A290)-SUMIFS(postings!$W:$W,postings!$C:$C,'b-data'!AC$2,postings!$D:$D,'b-data'!AC$3,postings!$M:$M,'b-data'!$A290)</f>
        <v>0</v>
      </c>
      <c r="AD290" s="53">
        <f>AC290+SUMIFS(postings!$T:$T,postings!$C:$C,'b-data'!AD$2,postings!$D:$D,'b-data'!AD$3,postings!$I:$I,'b-data'!$A290)-SUMIFS(postings!$W:$W,postings!$C:$C,'b-data'!AD$2,postings!$D:$D,'b-data'!AD$3,postings!$M:$M,'b-data'!$A290)</f>
        <v>0</v>
      </c>
      <c r="AE290" s="53">
        <f>AD290+SUMIFS(postings!$T:$T,postings!$C:$C,'b-data'!AE$2,postings!$D:$D,'b-data'!AE$3,postings!$I:$I,'b-data'!$A290)-SUMIFS(postings!$W:$W,postings!$C:$C,'b-data'!AE$2,postings!$D:$D,'b-data'!AE$3,postings!$M:$M,'b-data'!$A290)</f>
        <v>0</v>
      </c>
      <c r="AF290" s="53">
        <f>AE290+SUMIFS(postings!$T:$T,postings!$C:$C,'b-data'!AF$2,postings!$D:$D,'b-data'!AF$3,postings!$I:$I,'b-data'!$A290)-SUMIFS(postings!$W:$W,postings!$C:$C,'b-data'!AF$2,postings!$D:$D,'b-data'!AF$3,postings!$M:$M,'b-data'!$A290)</f>
        <v>0</v>
      </c>
      <c r="AG290" s="53">
        <f>AF290+SUMIFS(postings!$T:$T,postings!$C:$C,'b-data'!AG$2,postings!$D:$D,'b-data'!AG$3,postings!$I:$I,'b-data'!$A290)-SUMIFS(postings!$W:$W,postings!$C:$C,'b-data'!AG$2,postings!$D:$D,'b-data'!AG$3,postings!$M:$M,'b-data'!$A290)</f>
        <v>0</v>
      </c>
      <c r="AH290" s="53">
        <f>AG290+SUMIFS(postings!$T:$T,postings!$C:$C,'b-data'!AH$2,postings!$D:$D,'b-data'!AH$3,postings!$I:$I,'b-data'!$A290)-SUMIFS(postings!$W:$W,postings!$C:$C,'b-data'!AH$2,postings!$D:$D,'b-data'!AH$3,postings!$M:$M,'b-data'!$A290)</f>
        <v>0</v>
      </c>
      <c r="AI290" s="53">
        <f>AH290+SUMIFS(postings!$T:$T,postings!$C:$C,'b-data'!AI$2,postings!$D:$D,'b-data'!AI$3,postings!$I:$I,'b-data'!$A290)-SUMIFS(postings!$W:$W,postings!$C:$C,'b-data'!AI$2,postings!$D:$D,'b-data'!AI$3,postings!$M:$M,'b-data'!$A290)</f>
        <v>0</v>
      </c>
      <c r="AJ290" s="53" cm="1">
        <f t="array" ref="AJ290">+INDEX(X290:AI290,1,Settings!$C$4)</f>
        <v>0</v>
      </c>
      <c r="AK290" s="53" cm="1">
        <f t="array" ref="AK290">+INDEX(X290:AI290,1,Settings!$C$4)</f>
        <v>0</v>
      </c>
      <c r="AL290" s="53"/>
      <c r="AM290" s="53">
        <f t="shared" si="538"/>
        <v>0</v>
      </c>
      <c r="AN290" s="53">
        <f t="shared" ref="AN290:AX290" si="601">+AM290</f>
        <v>0</v>
      </c>
      <c r="AO290" s="53">
        <f t="shared" si="601"/>
        <v>0</v>
      </c>
      <c r="AP290" s="53">
        <f t="shared" si="601"/>
        <v>0</v>
      </c>
      <c r="AQ290" s="53">
        <f t="shared" si="601"/>
        <v>0</v>
      </c>
      <c r="AR290" s="53">
        <f t="shared" si="601"/>
        <v>0</v>
      </c>
      <c r="AS290" s="53">
        <f t="shared" si="601"/>
        <v>0</v>
      </c>
      <c r="AT290" s="53">
        <f t="shared" si="601"/>
        <v>0</v>
      </c>
      <c r="AU290" s="53">
        <f t="shared" si="601"/>
        <v>0</v>
      </c>
      <c r="AV290" s="53">
        <f t="shared" si="601"/>
        <v>0</v>
      </c>
      <c r="AW290" s="53">
        <f t="shared" si="601"/>
        <v>0</v>
      </c>
      <c r="AX290" s="53">
        <f t="shared" si="601"/>
        <v>0</v>
      </c>
      <c r="AY290" s="53" cm="1">
        <f t="array" ref="AY290">+INDEX(AM290:AX290,1,Settings!$C$4)</f>
        <v>0</v>
      </c>
      <c r="AZ290" s="53">
        <f t="shared" si="540"/>
        <v>0</v>
      </c>
      <c r="BA290" s="53"/>
      <c r="BB290" s="53">
        <f t="shared" si="541"/>
        <v>0</v>
      </c>
      <c r="BC290" s="53">
        <f t="shared" ref="BC290:BN290" si="602">+BB290</f>
        <v>0</v>
      </c>
      <c r="BD290" s="53">
        <f t="shared" si="602"/>
        <v>0</v>
      </c>
      <c r="BE290" s="53">
        <f t="shared" si="602"/>
        <v>0</v>
      </c>
      <c r="BF290" s="53">
        <f t="shared" si="602"/>
        <v>0</v>
      </c>
      <c r="BG290" s="53">
        <f t="shared" si="602"/>
        <v>0</v>
      </c>
      <c r="BH290" s="53">
        <f t="shared" si="602"/>
        <v>0</v>
      </c>
      <c r="BI290" s="53">
        <f t="shared" si="602"/>
        <v>0</v>
      </c>
      <c r="BJ290" s="53">
        <f t="shared" si="602"/>
        <v>0</v>
      </c>
      <c r="BK290" s="53">
        <f t="shared" si="602"/>
        <v>0</v>
      </c>
      <c r="BL290" s="53">
        <f t="shared" si="602"/>
        <v>0</v>
      </c>
      <c r="BM290" s="53">
        <f t="shared" si="602"/>
        <v>0</v>
      </c>
      <c r="BN290" s="53">
        <f t="shared" si="602"/>
        <v>0</v>
      </c>
      <c r="BO290" s="53"/>
      <c r="BP290" s="53">
        <f t="shared" si="543"/>
        <v>0</v>
      </c>
      <c r="BQ290" s="53"/>
      <c r="BR290" s="53">
        <f t="shared" si="544"/>
        <v>0</v>
      </c>
    </row>
    <row r="291" spans="1:70" x14ac:dyDescent="0.2">
      <c r="A291" s="6">
        <v>1700</v>
      </c>
      <c r="B291" s="6" t="str">
        <f>+VLOOKUP(A291,masterfile!B:C,2,FALSE)</f>
        <v>Sonstige Verbindlichkeiten</v>
      </c>
      <c r="D291" s="53">
        <f>+SUMIF('[1]2017'!$A:$A,$A291,'[1]2017'!$C:$C)-SUMIF('[1]2017'!$E:$E,$A291,'[1]2017'!$G:$G)</f>
        <v>0</v>
      </c>
      <c r="E291" s="53">
        <f>+SUMIF('[1]2018'!$A:$A,$A291,'[1]2018'!$C:$C)-SUMIF('[1]2018'!$E:$E,$A291,'[1]2018'!$G:$G)+D291</f>
        <v>0</v>
      </c>
      <c r="F291" s="53">
        <f>+SUMIF('[1]2019'!$A:$A,$A291,'[1]2019'!$C:$C)-SUMIF('[1]2019'!$E:$E,$A291,'[1]2019'!$G:$G)+E291</f>
        <v>0</v>
      </c>
      <c r="G291" s="53">
        <f>+SUMIF('[1]2020'!$A:$A,$A291,'[1]2020'!$C:$C)-SUMIF('[1]2020'!$E:$E,$A291,'[1]2020'!$G:$G)+F291</f>
        <v>0</v>
      </c>
      <c r="H291" s="53"/>
      <c r="I291" s="53">
        <f>+(SUMIF('[1]2021'!$A:$A,$A291,'[1]2021'!$C:$C)-SUMIF('[1]2021'!$E:$E,$A291,'[1]2021'!$G:$G))/12+G291</f>
        <v>0</v>
      </c>
      <c r="J291" s="53">
        <f>+(SUMIF('[1]2021'!$A:$A,$A291,'[1]2021'!$C:$C)-SUMIF('[1]2021'!$E:$E,$A291,'[1]2021'!$G:$G))/12+I291</f>
        <v>0</v>
      </c>
      <c r="K291" s="53">
        <f>+(SUMIF('[1]2021'!$A:$A,$A291,'[1]2021'!$C:$C)-SUMIF('[1]2021'!$E:$E,$A291,'[1]2021'!$G:$G))/12+J291</f>
        <v>0</v>
      </c>
      <c r="L291" s="53">
        <f>+(SUMIF('[1]2021'!$A:$A,$A291,'[1]2021'!$C:$C)-SUMIF('[1]2021'!$E:$E,$A291,'[1]2021'!$G:$G))/12+K291</f>
        <v>0</v>
      </c>
      <c r="M291" s="53">
        <f>+(SUMIF('[1]2021'!$A:$A,$A291,'[1]2021'!$C:$C)-SUMIF('[1]2021'!$E:$E,$A291,'[1]2021'!$G:$G))/12+L291</f>
        <v>0</v>
      </c>
      <c r="N291" s="53">
        <f>+(SUMIF('[1]2021'!$A:$A,$A291,'[1]2021'!$C:$C)-SUMIF('[1]2021'!$E:$E,$A291,'[1]2021'!$G:$G))/12+M291</f>
        <v>0</v>
      </c>
      <c r="O291" s="53">
        <f>+(SUMIF('[1]2021'!$A:$A,$A291,'[1]2021'!$C:$C)-SUMIF('[1]2021'!$E:$E,$A291,'[1]2021'!$G:$G))/12+N291</f>
        <v>0</v>
      </c>
      <c r="P291" s="53">
        <f>+(SUMIF('[1]2021'!$A:$A,$A291,'[1]2021'!$C:$C)-SUMIF('[1]2021'!$E:$E,$A291,'[1]2021'!$G:$G))/12+O291</f>
        <v>0</v>
      </c>
      <c r="Q291" s="53">
        <f>+(SUMIF('[1]2021'!$A:$A,$A291,'[1]2021'!$C:$C)-SUMIF('[1]2021'!$E:$E,$A291,'[1]2021'!$G:$G))/12+P291</f>
        <v>0</v>
      </c>
      <c r="R291" s="53">
        <f>+(SUMIF('[1]2021'!$A:$A,$A291,'[1]2021'!$C:$C)-SUMIF('[1]2021'!$E:$E,$A291,'[1]2021'!$G:$G))/12+Q291</f>
        <v>0</v>
      </c>
      <c r="S291" s="53">
        <f>+(SUMIF('[1]2021'!$A:$A,$A291,'[1]2021'!$C:$C)-SUMIF('[1]2021'!$E:$E,$A291,'[1]2021'!$G:$G))/12+R291</f>
        <v>0</v>
      </c>
      <c r="T291" s="53">
        <f>+(SUMIF('[1]2021'!$A:$A,$A291,'[1]2021'!$C:$C)-SUMIF('[1]2021'!$E:$E,$A291,'[1]2021'!$G:$G))/12+S291</f>
        <v>0</v>
      </c>
      <c r="U291" s="53" cm="1">
        <f t="array" ref="U291">+INDEX(I291:T291,1,Settings!$C$4)</f>
        <v>0</v>
      </c>
      <c r="V291" s="53" cm="1">
        <f t="array" ref="V291">+INDEX(I291:T291,1,Settings!$C$4)</f>
        <v>0</v>
      </c>
      <c r="W291" s="53"/>
      <c r="X291" s="53">
        <f>V291+SUMIFS(postings!$T:$T,postings!$C:$C,'b-data'!X$2,postings!$D:$D,'b-data'!X$3,postings!$I:$I,'b-data'!$A291)-SUMIFS(postings!$W:$W,postings!$C:$C,'b-data'!X$2,postings!$D:$D,'b-data'!X$3,postings!$M:$M,'b-data'!$A291)</f>
        <v>0</v>
      </c>
      <c r="Y291" s="53">
        <f>X291+SUMIFS(postings!$T:$T,postings!$C:$C,'b-data'!Y$2,postings!$D:$D,'b-data'!Y$3,postings!$I:$I,'b-data'!$A291)-SUMIFS(postings!$W:$W,postings!$C:$C,'b-data'!Y$2,postings!$D:$D,'b-data'!Y$3,postings!$M:$M,'b-data'!$A291)</f>
        <v>0</v>
      </c>
      <c r="Z291" s="53">
        <f>Y291+SUMIFS(postings!$T:$T,postings!$C:$C,'b-data'!Z$2,postings!$D:$D,'b-data'!Z$3,postings!$I:$I,'b-data'!$A291)-SUMIFS(postings!$W:$W,postings!$C:$C,'b-data'!Z$2,postings!$D:$D,'b-data'!Z$3,postings!$M:$M,'b-data'!$A291)</f>
        <v>0</v>
      </c>
      <c r="AA291" s="53">
        <f>Z291+SUMIFS(postings!$T:$T,postings!$C:$C,'b-data'!AA$2,postings!$D:$D,'b-data'!AA$3,postings!$I:$I,'b-data'!$A291)-SUMIFS(postings!$W:$W,postings!$C:$C,'b-data'!AA$2,postings!$D:$D,'b-data'!AA$3,postings!$M:$M,'b-data'!$A291)</f>
        <v>0</v>
      </c>
      <c r="AB291" s="53">
        <f>AA291+SUMIFS(postings!$T:$T,postings!$C:$C,'b-data'!AB$2,postings!$D:$D,'b-data'!AB$3,postings!$I:$I,'b-data'!$A291)-SUMIFS(postings!$W:$W,postings!$C:$C,'b-data'!AB$2,postings!$D:$D,'b-data'!AB$3,postings!$M:$M,'b-data'!$A291)</f>
        <v>0</v>
      </c>
      <c r="AC291" s="53">
        <f>AB291+SUMIFS(postings!$T:$T,postings!$C:$C,'b-data'!AC$2,postings!$D:$D,'b-data'!AC$3,postings!$I:$I,'b-data'!$A291)-SUMIFS(postings!$W:$W,postings!$C:$C,'b-data'!AC$2,postings!$D:$D,'b-data'!AC$3,postings!$M:$M,'b-data'!$A291)</f>
        <v>0</v>
      </c>
      <c r="AD291" s="53">
        <f>AC291+SUMIFS(postings!$T:$T,postings!$C:$C,'b-data'!AD$2,postings!$D:$D,'b-data'!AD$3,postings!$I:$I,'b-data'!$A291)-SUMIFS(postings!$W:$W,postings!$C:$C,'b-data'!AD$2,postings!$D:$D,'b-data'!AD$3,postings!$M:$M,'b-data'!$A291)</f>
        <v>0</v>
      </c>
      <c r="AE291" s="53">
        <f>AD291+SUMIFS(postings!$T:$T,postings!$C:$C,'b-data'!AE$2,postings!$D:$D,'b-data'!AE$3,postings!$I:$I,'b-data'!$A291)-SUMIFS(postings!$W:$W,postings!$C:$C,'b-data'!AE$2,postings!$D:$D,'b-data'!AE$3,postings!$M:$M,'b-data'!$A291)</f>
        <v>0</v>
      </c>
      <c r="AF291" s="53">
        <f>AE291+SUMIFS(postings!$T:$T,postings!$C:$C,'b-data'!AF$2,postings!$D:$D,'b-data'!AF$3,postings!$I:$I,'b-data'!$A291)-SUMIFS(postings!$W:$W,postings!$C:$C,'b-data'!AF$2,postings!$D:$D,'b-data'!AF$3,postings!$M:$M,'b-data'!$A291)</f>
        <v>0</v>
      </c>
      <c r="AG291" s="53">
        <f>AF291+SUMIFS(postings!$T:$T,postings!$C:$C,'b-data'!AG$2,postings!$D:$D,'b-data'!AG$3,postings!$I:$I,'b-data'!$A291)-SUMIFS(postings!$W:$W,postings!$C:$C,'b-data'!AG$2,postings!$D:$D,'b-data'!AG$3,postings!$M:$M,'b-data'!$A291)</f>
        <v>0</v>
      </c>
      <c r="AH291" s="53">
        <f>AG291+SUMIFS(postings!$T:$T,postings!$C:$C,'b-data'!AH$2,postings!$D:$D,'b-data'!AH$3,postings!$I:$I,'b-data'!$A291)-SUMIFS(postings!$W:$W,postings!$C:$C,'b-data'!AH$2,postings!$D:$D,'b-data'!AH$3,postings!$M:$M,'b-data'!$A291)</f>
        <v>0</v>
      </c>
      <c r="AI291" s="53">
        <f>AH291+SUMIFS(postings!$T:$T,postings!$C:$C,'b-data'!AI$2,postings!$D:$D,'b-data'!AI$3,postings!$I:$I,'b-data'!$A291)-SUMIFS(postings!$W:$W,postings!$C:$C,'b-data'!AI$2,postings!$D:$D,'b-data'!AI$3,postings!$M:$M,'b-data'!$A291)</f>
        <v>0</v>
      </c>
      <c r="AJ291" s="53" cm="1">
        <f t="array" ref="AJ291">+INDEX(X291:AI291,1,Settings!$C$4)</f>
        <v>0</v>
      </c>
      <c r="AK291" s="53" cm="1">
        <f t="array" ref="AK291">+INDEX(X291:AI291,1,Settings!$C$4)</f>
        <v>0</v>
      </c>
      <c r="AL291" s="53"/>
      <c r="AM291" s="53">
        <f t="shared" si="538"/>
        <v>0</v>
      </c>
      <c r="AN291" s="53">
        <f t="shared" ref="AN291:AX291" si="603">+AM291</f>
        <v>0</v>
      </c>
      <c r="AO291" s="53">
        <f t="shared" si="603"/>
        <v>0</v>
      </c>
      <c r="AP291" s="53">
        <f t="shared" si="603"/>
        <v>0</v>
      </c>
      <c r="AQ291" s="53">
        <f t="shared" si="603"/>
        <v>0</v>
      </c>
      <c r="AR291" s="53">
        <f t="shared" si="603"/>
        <v>0</v>
      </c>
      <c r="AS291" s="53">
        <f t="shared" si="603"/>
        <v>0</v>
      </c>
      <c r="AT291" s="53">
        <f t="shared" si="603"/>
        <v>0</v>
      </c>
      <c r="AU291" s="53">
        <f t="shared" si="603"/>
        <v>0</v>
      </c>
      <c r="AV291" s="53">
        <f t="shared" si="603"/>
        <v>0</v>
      </c>
      <c r="AW291" s="53">
        <f t="shared" si="603"/>
        <v>0</v>
      </c>
      <c r="AX291" s="53">
        <f t="shared" si="603"/>
        <v>0</v>
      </c>
      <c r="AY291" s="53" cm="1">
        <f t="array" ref="AY291">+INDEX(AM291:AX291,1,Settings!$C$4)</f>
        <v>0</v>
      </c>
      <c r="AZ291" s="53">
        <f t="shared" si="540"/>
        <v>0</v>
      </c>
      <c r="BA291" s="53"/>
      <c r="BB291" s="53">
        <f t="shared" si="541"/>
        <v>0</v>
      </c>
      <c r="BC291" s="53">
        <f t="shared" ref="BC291:BN291" si="604">+BB291</f>
        <v>0</v>
      </c>
      <c r="BD291" s="53">
        <f t="shared" si="604"/>
        <v>0</v>
      </c>
      <c r="BE291" s="53">
        <f t="shared" si="604"/>
        <v>0</v>
      </c>
      <c r="BF291" s="53">
        <f t="shared" si="604"/>
        <v>0</v>
      </c>
      <c r="BG291" s="53">
        <f t="shared" si="604"/>
        <v>0</v>
      </c>
      <c r="BH291" s="53">
        <f t="shared" si="604"/>
        <v>0</v>
      </c>
      <c r="BI291" s="53">
        <f t="shared" si="604"/>
        <v>0</v>
      </c>
      <c r="BJ291" s="53">
        <f t="shared" si="604"/>
        <v>0</v>
      </c>
      <c r="BK291" s="53">
        <f t="shared" si="604"/>
        <v>0</v>
      </c>
      <c r="BL291" s="53">
        <f t="shared" si="604"/>
        <v>0</v>
      </c>
      <c r="BM291" s="53">
        <f t="shared" si="604"/>
        <v>0</v>
      </c>
      <c r="BN291" s="53">
        <f t="shared" si="604"/>
        <v>0</v>
      </c>
      <c r="BO291" s="53"/>
      <c r="BP291" s="53">
        <f t="shared" si="543"/>
        <v>0</v>
      </c>
      <c r="BQ291" s="53"/>
      <c r="BR291" s="53">
        <f t="shared" si="544"/>
        <v>0</v>
      </c>
    </row>
    <row r="292" spans="1:70" x14ac:dyDescent="0.2">
      <c r="A292" s="6">
        <v>1701</v>
      </c>
      <c r="B292" s="6" t="str">
        <f>+VLOOKUP(A292,masterfile!B:C,2,FALSE)</f>
        <v>Sonstige Verbindlichkeiten (bis 1 J)</v>
      </c>
      <c r="D292" s="53">
        <f>+SUMIF('[1]2017'!$A:$A,$A292,'[1]2017'!$C:$C)-SUMIF('[1]2017'!$E:$E,$A292,'[1]2017'!$G:$G)</f>
        <v>0</v>
      </c>
      <c r="E292" s="53">
        <f>+SUMIF('[1]2018'!$A:$A,$A292,'[1]2018'!$C:$C)-SUMIF('[1]2018'!$E:$E,$A292,'[1]2018'!$G:$G)+D292</f>
        <v>0</v>
      </c>
      <c r="F292" s="53">
        <f>+SUMIF('[1]2019'!$A:$A,$A292,'[1]2019'!$C:$C)-SUMIF('[1]2019'!$E:$E,$A292,'[1]2019'!$G:$G)+E292</f>
        <v>0</v>
      </c>
      <c r="G292" s="53">
        <f>+SUMIF('[1]2020'!$A:$A,$A292,'[1]2020'!$C:$C)-SUMIF('[1]2020'!$E:$E,$A292,'[1]2020'!$G:$G)+F292</f>
        <v>0</v>
      </c>
      <c r="H292" s="53"/>
      <c r="I292" s="53">
        <f>+(SUMIF('[1]2021'!$A:$A,$A292,'[1]2021'!$C:$C)-SUMIF('[1]2021'!$E:$E,$A292,'[1]2021'!$G:$G))/12+G292</f>
        <v>0</v>
      </c>
      <c r="J292" s="53">
        <f>+(SUMIF('[1]2021'!$A:$A,$A292,'[1]2021'!$C:$C)-SUMIF('[1]2021'!$E:$E,$A292,'[1]2021'!$G:$G))/12+I292</f>
        <v>0</v>
      </c>
      <c r="K292" s="53">
        <f>+(SUMIF('[1]2021'!$A:$A,$A292,'[1]2021'!$C:$C)-SUMIF('[1]2021'!$E:$E,$A292,'[1]2021'!$G:$G))/12+J292</f>
        <v>0</v>
      </c>
      <c r="L292" s="53">
        <f>+(SUMIF('[1]2021'!$A:$A,$A292,'[1]2021'!$C:$C)-SUMIF('[1]2021'!$E:$E,$A292,'[1]2021'!$G:$G))/12+K292</f>
        <v>0</v>
      </c>
      <c r="M292" s="53">
        <f>+(SUMIF('[1]2021'!$A:$A,$A292,'[1]2021'!$C:$C)-SUMIF('[1]2021'!$E:$E,$A292,'[1]2021'!$G:$G))/12+L292</f>
        <v>0</v>
      </c>
      <c r="N292" s="53">
        <f>+(SUMIF('[1]2021'!$A:$A,$A292,'[1]2021'!$C:$C)-SUMIF('[1]2021'!$E:$E,$A292,'[1]2021'!$G:$G))/12+M292</f>
        <v>0</v>
      </c>
      <c r="O292" s="53">
        <f>+(SUMIF('[1]2021'!$A:$A,$A292,'[1]2021'!$C:$C)-SUMIF('[1]2021'!$E:$E,$A292,'[1]2021'!$G:$G))/12+N292</f>
        <v>0</v>
      </c>
      <c r="P292" s="53">
        <f>+(SUMIF('[1]2021'!$A:$A,$A292,'[1]2021'!$C:$C)-SUMIF('[1]2021'!$E:$E,$A292,'[1]2021'!$G:$G))/12+O292</f>
        <v>0</v>
      </c>
      <c r="Q292" s="53">
        <f>+(SUMIF('[1]2021'!$A:$A,$A292,'[1]2021'!$C:$C)-SUMIF('[1]2021'!$E:$E,$A292,'[1]2021'!$G:$G))/12+P292</f>
        <v>0</v>
      </c>
      <c r="R292" s="53">
        <f>+(SUMIF('[1]2021'!$A:$A,$A292,'[1]2021'!$C:$C)-SUMIF('[1]2021'!$E:$E,$A292,'[1]2021'!$G:$G))/12+Q292</f>
        <v>0</v>
      </c>
      <c r="S292" s="53">
        <f>+(SUMIF('[1]2021'!$A:$A,$A292,'[1]2021'!$C:$C)-SUMIF('[1]2021'!$E:$E,$A292,'[1]2021'!$G:$G))/12+R292</f>
        <v>0</v>
      </c>
      <c r="T292" s="53">
        <f>+(SUMIF('[1]2021'!$A:$A,$A292,'[1]2021'!$C:$C)-SUMIF('[1]2021'!$E:$E,$A292,'[1]2021'!$G:$G))/12+S292</f>
        <v>0</v>
      </c>
      <c r="U292" s="53" cm="1">
        <f t="array" ref="U292">+INDEX(I292:T292,1,Settings!$C$4)</f>
        <v>0</v>
      </c>
      <c r="V292" s="53" cm="1">
        <f t="array" ref="V292">+INDEX(I292:T292,1,Settings!$C$4)</f>
        <v>0</v>
      </c>
      <c r="W292" s="53"/>
      <c r="X292" s="53">
        <f>V292+SUMIFS(postings!$T:$T,postings!$C:$C,'b-data'!X$2,postings!$D:$D,'b-data'!X$3,postings!$I:$I,'b-data'!$A292)-SUMIFS(postings!$W:$W,postings!$C:$C,'b-data'!X$2,postings!$D:$D,'b-data'!X$3,postings!$M:$M,'b-data'!$A292)</f>
        <v>0</v>
      </c>
      <c r="Y292" s="53">
        <f>X292+SUMIFS(postings!$T:$T,postings!$C:$C,'b-data'!Y$2,postings!$D:$D,'b-data'!Y$3,postings!$I:$I,'b-data'!$A292)-SUMIFS(postings!$W:$W,postings!$C:$C,'b-data'!Y$2,postings!$D:$D,'b-data'!Y$3,postings!$M:$M,'b-data'!$A292)</f>
        <v>0</v>
      </c>
      <c r="Z292" s="53">
        <f>Y292+SUMIFS(postings!$T:$T,postings!$C:$C,'b-data'!Z$2,postings!$D:$D,'b-data'!Z$3,postings!$I:$I,'b-data'!$A292)-SUMIFS(postings!$W:$W,postings!$C:$C,'b-data'!Z$2,postings!$D:$D,'b-data'!Z$3,postings!$M:$M,'b-data'!$A292)</f>
        <v>0</v>
      </c>
      <c r="AA292" s="53">
        <f>Z292+SUMIFS(postings!$T:$T,postings!$C:$C,'b-data'!AA$2,postings!$D:$D,'b-data'!AA$3,postings!$I:$I,'b-data'!$A292)-SUMIFS(postings!$W:$W,postings!$C:$C,'b-data'!AA$2,postings!$D:$D,'b-data'!AA$3,postings!$M:$M,'b-data'!$A292)</f>
        <v>0</v>
      </c>
      <c r="AB292" s="53">
        <f>AA292+SUMIFS(postings!$T:$T,postings!$C:$C,'b-data'!AB$2,postings!$D:$D,'b-data'!AB$3,postings!$I:$I,'b-data'!$A292)-SUMIFS(postings!$W:$W,postings!$C:$C,'b-data'!AB$2,postings!$D:$D,'b-data'!AB$3,postings!$M:$M,'b-data'!$A292)</f>
        <v>0</v>
      </c>
      <c r="AC292" s="53">
        <f>AB292+SUMIFS(postings!$T:$T,postings!$C:$C,'b-data'!AC$2,postings!$D:$D,'b-data'!AC$3,postings!$I:$I,'b-data'!$A292)-SUMIFS(postings!$W:$W,postings!$C:$C,'b-data'!AC$2,postings!$D:$D,'b-data'!AC$3,postings!$M:$M,'b-data'!$A292)</f>
        <v>0</v>
      </c>
      <c r="AD292" s="53">
        <f>AC292+SUMIFS(postings!$T:$T,postings!$C:$C,'b-data'!AD$2,postings!$D:$D,'b-data'!AD$3,postings!$I:$I,'b-data'!$A292)-SUMIFS(postings!$W:$W,postings!$C:$C,'b-data'!AD$2,postings!$D:$D,'b-data'!AD$3,postings!$M:$M,'b-data'!$A292)</f>
        <v>0</v>
      </c>
      <c r="AE292" s="53">
        <f>AD292+SUMIFS(postings!$T:$T,postings!$C:$C,'b-data'!AE$2,postings!$D:$D,'b-data'!AE$3,postings!$I:$I,'b-data'!$A292)-SUMIFS(postings!$W:$W,postings!$C:$C,'b-data'!AE$2,postings!$D:$D,'b-data'!AE$3,postings!$M:$M,'b-data'!$A292)</f>
        <v>0</v>
      </c>
      <c r="AF292" s="53">
        <f>AE292+SUMIFS(postings!$T:$T,postings!$C:$C,'b-data'!AF$2,postings!$D:$D,'b-data'!AF$3,postings!$I:$I,'b-data'!$A292)-SUMIFS(postings!$W:$W,postings!$C:$C,'b-data'!AF$2,postings!$D:$D,'b-data'!AF$3,postings!$M:$M,'b-data'!$A292)</f>
        <v>0</v>
      </c>
      <c r="AG292" s="53">
        <f>AF292+SUMIFS(postings!$T:$T,postings!$C:$C,'b-data'!AG$2,postings!$D:$D,'b-data'!AG$3,postings!$I:$I,'b-data'!$A292)-SUMIFS(postings!$W:$W,postings!$C:$C,'b-data'!AG$2,postings!$D:$D,'b-data'!AG$3,postings!$M:$M,'b-data'!$A292)</f>
        <v>0</v>
      </c>
      <c r="AH292" s="53">
        <f>AG292+SUMIFS(postings!$T:$T,postings!$C:$C,'b-data'!AH$2,postings!$D:$D,'b-data'!AH$3,postings!$I:$I,'b-data'!$A292)-SUMIFS(postings!$W:$W,postings!$C:$C,'b-data'!AH$2,postings!$D:$D,'b-data'!AH$3,postings!$M:$M,'b-data'!$A292)</f>
        <v>0</v>
      </c>
      <c r="AI292" s="53">
        <f>AH292+SUMIFS(postings!$T:$T,postings!$C:$C,'b-data'!AI$2,postings!$D:$D,'b-data'!AI$3,postings!$I:$I,'b-data'!$A292)-SUMIFS(postings!$W:$W,postings!$C:$C,'b-data'!AI$2,postings!$D:$D,'b-data'!AI$3,postings!$M:$M,'b-data'!$A292)</f>
        <v>0</v>
      </c>
      <c r="AJ292" s="53" cm="1">
        <f t="array" ref="AJ292">+INDEX(X292:AI292,1,Settings!$C$4)</f>
        <v>0</v>
      </c>
      <c r="AK292" s="53" cm="1">
        <f t="array" ref="AK292">+INDEX(X292:AI292,1,Settings!$C$4)</f>
        <v>0</v>
      </c>
      <c r="AL292" s="53"/>
      <c r="AM292" s="53">
        <f t="shared" si="538"/>
        <v>0</v>
      </c>
      <c r="AN292" s="53">
        <f t="shared" ref="AN292:AX292" si="605">+AM292</f>
        <v>0</v>
      </c>
      <c r="AO292" s="53">
        <f t="shared" si="605"/>
        <v>0</v>
      </c>
      <c r="AP292" s="53">
        <f t="shared" si="605"/>
        <v>0</v>
      </c>
      <c r="AQ292" s="53">
        <f t="shared" si="605"/>
        <v>0</v>
      </c>
      <c r="AR292" s="53">
        <f t="shared" si="605"/>
        <v>0</v>
      </c>
      <c r="AS292" s="53">
        <f t="shared" si="605"/>
        <v>0</v>
      </c>
      <c r="AT292" s="53">
        <f t="shared" si="605"/>
        <v>0</v>
      </c>
      <c r="AU292" s="53">
        <f t="shared" si="605"/>
        <v>0</v>
      </c>
      <c r="AV292" s="53">
        <f t="shared" si="605"/>
        <v>0</v>
      </c>
      <c r="AW292" s="53">
        <f t="shared" si="605"/>
        <v>0</v>
      </c>
      <c r="AX292" s="53">
        <f t="shared" si="605"/>
        <v>0</v>
      </c>
      <c r="AY292" s="53" cm="1">
        <f t="array" ref="AY292">+INDEX(AM292:AX292,1,Settings!$C$4)</f>
        <v>0</v>
      </c>
      <c r="AZ292" s="53">
        <f t="shared" si="540"/>
        <v>0</v>
      </c>
      <c r="BA292" s="53"/>
      <c r="BB292" s="53">
        <f t="shared" si="541"/>
        <v>0</v>
      </c>
      <c r="BC292" s="53">
        <f t="shared" ref="BC292:BN292" si="606">+BB292</f>
        <v>0</v>
      </c>
      <c r="BD292" s="53">
        <f t="shared" si="606"/>
        <v>0</v>
      </c>
      <c r="BE292" s="53">
        <f t="shared" si="606"/>
        <v>0</v>
      </c>
      <c r="BF292" s="53">
        <f t="shared" si="606"/>
        <v>0</v>
      </c>
      <c r="BG292" s="53">
        <f t="shared" si="606"/>
        <v>0</v>
      </c>
      <c r="BH292" s="53">
        <f t="shared" si="606"/>
        <v>0</v>
      </c>
      <c r="BI292" s="53">
        <f t="shared" si="606"/>
        <v>0</v>
      </c>
      <c r="BJ292" s="53">
        <f t="shared" si="606"/>
        <v>0</v>
      </c>
      <c r="BK292" s="53">
        <f t="shared" si="606"/>
        <v>0</v>
      </c>
      <c r="BL292" s="53">
        <f t="shared" si="606"/>
        <v>0</v>
      </c>
      <c r="BM292" s="53">
        <f t="shared" si="606"/>
        <v>0</v>
      </c>
      <c r="BN292" s="53">
        <f t="shared" si="606"/>
        <v>0</v>
      </c>
      <c r="BO292" s="53"/>
      <c r="BP292" s="53">
        <f t="shared" si="543"/>
        <v>0</v>
      </c>
      <c r="BQ292" s="53"/>
      <c r="BR292" s="53">
        <f t="shared" si="544"/>
        <v>0</v>
      </c>
    </row>
    <row r="293" spans="1:70" x14ac:dyDescent="0.2">
      <c r="A293" s="6">
        <v>1702</v>
      </c>
      <c r="B293" s="6" t="str">
        <f>+VLOOKUP(A293,masterfile!B:C,2,FALSE)</f>
        <v>Sonstige Verbindlichkeiten (1-5 J)</v>
      </c>
      <c r="D293" s="53">
        <f>+SUMIF('[1]2017'!$A:$A,$A293,'[1]2017'!$C:$C)-SUMIF('[1]2017'!$E:$E,$A293,'[1]2017'!$G:$G)</f>
        <v>0</v>
      </c>
      <c r="E293" s="53">
        <f>+SUMIF('[1]2018'!$A:$A,$A293,'[1]2018'!$C:$C)-SUMIF('[1]2018'!$E:$E,$A293,'[1]2018'!$G:$G)+D293</f>
        <v>0</v>
      </c>
      <c r="F293" s="53">
        <f>+SUMIF('[1]2019'!$A:$A,$A293,'[1]2019'!$C:$C)-SUMIF('[1]2019'!$E:$E,$A293,'[1]2019'!$G:$G)+E293</f>
        <v>0</v>
      </c>
      <c r="G293" s="53">
        <f>+SUMIF('[1]2020'!$A:$A,$A293,'[1]2020'!$C:$C)-SUMIF('[1]2020'!$E:$E,$A293,'[1]2020'!$G:$G)+F293</f>
        <v>0</v>
      </c>
      <c r="H293" s="53"/>
      <c r="I293" s="53">
        <f>+(SUMIF('[1]2021'!$A:$A,$A293,'[1]2021'!$C:$C)-SUMIF('[1]2021'!$E:$E,$A293,'[1]2021'!$G:$G))/12+G293</f>
        <v>0</v>
      </c>
      <c r="J293" s="53">
        <f>+(SUMIF('[1]2021'!$A:$A,$A293,'[1]2021'!$C:$C)-SUMIF('[1]2021'!$E:$E,$A293,'[1]2021'!$G:$G))/12+I293</f>
        <v>0</v>
      </c>
      <c r="K293" s="53">
        <f>+(SUMIF('[1]2021'!$A:$A,$A293,'[1]2021'!$C:$C)-SUMIF('[1]2021'!$E:$E,$A293,'[1]2021'!$G:$G))/12+J293</f>
        <v>0</v>
      </c>
      <c r="L293" s="53">
        <f>+(SUMIF('[1]2021'!$A:$A,$A293,'[1]2021'!$C:$C)-SUMIF('[1]2021'!$E:$E,$A293,'[1]2021'!$G:$G))/12+K293</f>
        <v>0</v>
      </c>
      <c r="M293" s="53">
        <f>+(SUMIF('[1]2021'!$A:$A,$A293,'[1]2021'!$C:$C)-SUMIF('[1]2021'!$E:$E,$A293,'[1]2021'!$G:$G))/12+L293</f>
        <v>0</v>
      </c>
      <c r="N293" s="53">
        <f>+(SUMIF('[1]2021'!$A:$A,$A293,'[1]2021'!$C:$C)-SUMIF('[1]2021'!$E:$E,$A293,'[1]2021'!$G:$G))/12+M293</f>
        <v>0</v>
      </c>
      <c r="O293" s="53">
        <f>+(SUMIF('[1]2021'!$A:$A,$A293,'[1]2021'!$C:$C)-SUMIF('[1]2021'!$E:$E,$A293,'[1]2021'!$G:$G))/12+N293</f>
        <v>0</v>
      </c>
      <c r="P293" s="53">
        <f>+(SUMIF('[1]2021'!$A:$A,$A293,'[1]2021'!$C:$C)-SUMIF('[1]2021'!$E:$E,$A293,'[1]2021'!$G:$G))/12+O293</f>
        <v>0</v>
      </c>
      <c r="Q293" s="53">
        <f>+(SUMIF('[1]2021'!$A:$A,$A293,'[1]2021'!$C:$C)-SUMIF('[1]2021'!$E:$E,$A293,'[1]2021'!$G:$G))/12+P293</f>
        <v>0</v>
      </c>
      <c r="R293" s="53">
        <f>+(SUMIF('[1]2021'!$A:$A,$A293,'[1]2021'!$C:$C)-SUMIF('[1]2021'!$E:$E,$A293,'[1]2021'!$G:$G))/12+Q293</f>
        <v>0</v>
      </c>
      <c r="S293" s="53">
        <f>+(SUMIF('[1]2021'!$A:$A,$A293,'[1]2021'!$C:$C)-SUMIF('[1]2021'!$E:$E,$A293,'[1]2021'!$G:$G))/12+R293</f>
        <v>0</v>
      </c>
      <c r="T293" s="53">
        <f>+(SUMIF('[1]2021'!$A:$A,$A293,'[1]2021'!$C:$C)-SUMIF('[1]2021'!$E:$E,$A293,'[1]2021'!$G:$G))/12+S293</f>
        <v>0</v>
      </c>
      <c r="U293" s="53" cm="1">
        <f t="array" ref="U293">+INDEX(I293:T293,1,Settings!$C$4)</f>
        <v>0</v>
      </c>
      <c r="V293" s="53" cm="1">
        <f t="array" ref="V293">+INDEX(I293:T293,1,Settings!$C$4)</f>
        <v>0</v>
      </c>
      <c r="W293" s="53"/>
      <c r="X293" s="53">
        <f>V293+SUMIFS(postings!$T:$T,postings!$C:$C,'b-data'!X$2,postings!$D:$D,'b-data'!X$3,postings!$I:$I,'b-data'!$A293)-SUMIFS(postings!$W:$W,postings!$C:$C,'b-data'!X$2,postings!$D:$D,'b-data'!X$3,postings!$M:$M,'b-data'!$A293)</f>
        <v>0</v>
      </c>
      <c r="Y293" s="53">
        <f>X293+SUMIFS(postings!$T:$T,postings!$C:$C,'b-data'!Y$2,postings!$D:$D,'b-data'!Y$3,postings!$I:$I,'b-data'!$A293)-SUMIFS(postings!$W:$W,postings!$C:$C,'b-data'!Y$2,postings!$D:$D,'b-data'!Y$3,postings!$M:$M,'b-data'!$A293)</f>
        <v>0</v>
      </c>
      <c r="Z293" s="53">
        <f>Y293+SUMIFS(postings!$T:$T,postings!$C:$C,'b-data'!Z$2,postings!$D:$D,'b-data'!Z$3,postings!$I:$I,'b-data'!$A293)-SUMIFS(postings!$W:$W,postings!$C:$C,'b-data'!Z$2,postings!$D:$D,'b-data'!Z$3,postings!$M:$M,'b-data'!$A293)</f>
        <v>0</v>
      </c>
      <c r="AA293" s="53">
        <f>Z293+SUMIFS(postings!$T:$T,postings!$C:$C,'b-data'!AA$2,postings!$D:$D,'b-data'!AA$3,postings!$I:$I,'b-data'!$A293)-SUMIFS(postings!$W:$W,postings!$C:$C,'b-data'!AA$2,postings!$D:$D,'b-data'!AA$3,postings!$M:$M,'b-data'!$A293)</f>
        <v>0</v>
      </c>
      <c r="AB293" s="53">
        <f>AA293+SUMIFS(postings!$T:$T,postings!$C:$C,'b-data'!AB$2,postings!$D:$D,'b-data'!AB$3,postings!$I:$I,'b-data'!$A293)-SUMIFS(postings!$W:$W,postings!$C:$C,'b-data'!AB$2,postings!$D:$D,'b-data'!AB$3,postings!$M:$M,'b-data'!$A293)</f>
        <v>0</v>
      </c>
      <c r="AC293" s="53">
        <f>AB293+SUMIFS(postings!$T:$T,postings!$C:$C,'b-data'!AC$2,postings!$D:$D,'b-data'!AC$3,postings!$I:$I,'b-data'!$A293)-SUMIFS(postings!$W:$W,postings!$C:$C,'b-data'!AC$2,postings!$D:$D,'b-data'!AC$3,postings!$M:$M,'b-data'!$A293)</f>
        <v>0</v>
      </c>
      <c r="AD293" s="53">
        <f>AC293+SUMIFS(postings!$T:$T,postings!$C:$C,'b-data'!AD$2,postings!$D:$D,'b-data'!AD$3,postings!$I:$I,'b-data'!$A293)-SUMIFS(postings!$W:$W,postings!$C:$C,'b-data'!AD$2,postings!$D:$D,'b-data'!AD$3,postings!$M:$M,'b-data'!$A293)</f>
        <v>0</v>
      </c>
      <c r="AE293" s="53">
        <f>AD293+SUMIFS(postings!$T:$T,postings!$C:$C,'b-data'!AE$2,postings!$D:$D,'b-data'!AE$3,postings!$I:$I,'b-data'!$A293)-SUMIFS(postings!$W:$W,postings!$C:$C,'b-data'!AE$2,postings!$D:$D,'b-data'!AE$3,postings!$M:$M,'b-data'!$A293)</f>
        <v>0</v>
      </c>
      <c r="AF293" s="53">
        <f>AE293+SUMIFS(postings!$T:$T,postings!$C:$C,'b-data'!AF$2,postings!$D:$D,'b-data'!AF$3,postings!$I:$I,'b-data'!$A293)-SUMIFS(postings!$W:$W,postings!$C:$C,'b-data'!AF$2,postings!$D:$D,'b-data'!AF$3,postings!$M:$M,'b-data'!$A293)</f>
        <v>0</v>
      </c>
      <c r="AG293" s="53">
        <f>AF293+SUMIFS(postings!$T:$T,postings!$C:$C,'b-data'!AG$2,postings!$D:$D,'b-data'!AG$3,postings!$I:$I,'b-data'!$A293)-SUMIFS(postings!$W:$W,postings!$C:$C,'b-data'!AG$2,postings!$D:$D,'b-data'!AG$3,postings!$M:$M,'b-data'!$A293)</f>
        <v>0</v>
      </c>
      <c r="AH293" s="53">
        <f>AG293+SUMIFS(postings!$T:$T,postings!$C:$C,'b-data'!AH$2,postings!$D:$D,'b-data'!AH$3,postings!$I:$I,'b-data'!$A293)-SUMIFS(postings!$W:$W,postings!$C:$C,'b-data'!AH$2,postings!$D:$D,'b-data'!AH$3,postings!$M:$M,'b-data'!$A293)</f>
        <v>0</v>
      </c>
      <c r="AI293" s="53">
        <f>AH293+SUMIFS(postings!$T:$T,postings!$C:$C,'b-data'!AI$2,postings!$D:$D,'b-data'!AI$3,postings!$I:$I,'b-data'!$A293)-SUMIFS(postings!$W:$W,postings!$C:$C,'b-data'!AI$2,postings!$D:$D,'b-data'!AI$3,postings!$M:$M,'b-data'!$A293)</f>
        <v>0</v>
      </c>
      <c r="AJ293" s="53" cm="1">
        <f t="array" ref="AJ293">+INDEX(X293:AI293,1,Settings!$C$4)</f>
        <v>0</v>
      </c>
      <c r="AK293" s="53" cm="1">
        <f t="array" ref="AK293">+INDEX(X293:AI293,1,Settings!$C$4)</f>
        <v>0</v>
      </c>
      <c r="AL293" s="53"/>
      <c r="AM293" s="53">
        <f t="shared" si="538"/>
        <v>0</v>
      </c>
      <c r="AN293" s="53">
        <f t="shared" ref="AN293:AX293" si="607">+AM293</f>
        <v>0</v>
      </c>
      <c r="AO293" s="53">
        <f t="shared" si="607"/>
        <v>0</v>
      </c>
      <c r="AP293" s="53">
        <f t="shared" si="607"/>
        <v>0</v>
      </c>
      <c r="AQ293" s="53">
        <f t="shared" si="607"/>
        <v>0</v>
      </c>
      <c r="AR293" s="53">
        <f t="shared" si="607"/>
        <v>0</v>
      </c>
      <c r="AS293" s="53">
        <f t="shared" si="607"/>
        <v>0</v>
      </c>
      <c r="AT293" s="53">
        <f t="shared" si="607"/>
        <v>0</v>
      </c>
      <c r="AU293" s="53">
        <f t="shared" si="607"/>
        <v>0</v>
      </c>
      <c r="AV293" s="53">
        <f t="shared" si="607"/>
        <v>0</v>
      </c>
      <c r="AW293" s="53">
        <f t="shared" si="607"/>
        <v>0</v>
      </c>
      <c r="AX293" s="53">
        <f t="shared" si="607"/>
        <v>0</v>
      </c>
      <c r="AY293" s="53" cm="1">
        <f t="array" ref="AY293">+INDEX(AM293:AX293,1,Settings!$C$4)</f>
        <v>0</v>
      </c>
      <c r="AZ293" s="53">
        <f t="shared" si="540"/>
        <v>0</v>
      </c>
      <c r="BA293" s="53"/>
      <c r="BB293" s="53">
        <f t="shared" si="541"/>
        <v>0</v>
      </c>
      <c r="BC293" s="53">
        <f t="shared" ref="BC293:BN293" si="608">+BB293</f>
        <v>0</v>
      </c>
      <c r="BD293" s="53">
        <f t="shared" si="608"/>
        <v>0</v>
      </c>
      <c r="BE293" s="53">
        <f t="shared" si="608"/>
        <v>0</v>
      </c>
      <c r="BF293" s="53">
        <f t="shared" si="608"/>
        <v>0</v>
      </c>
      <c r="BG293" s="53">
        <f t="shared" si="608"/>
        <v>0</v>
      </c>
      <c r="BH293" s="53">
        <f t="shared" si="608"/>
        <v>0</v>
      </c>
      <c r="BI293" s="53">
        <f t="shared" si="608"/>
        <v>0</v>
      </c>
      <c r="BJ293" s="53">
        <f t="shared" si="608"/>
        <v>0</v>
      </c>
      <c r="BK293" s="53">
        <f t="shared" si="608"/>
        <v>0</v>
      </c>
      <c r="BL293" s="53">
        <f t="shared" si="608"/>
        <v>0</v>
      </c>
      <c r="BM293" s="53">
        <f t="shared" si="608"/>
        <v>0</v>
      </c>
      <c r="BN293" s="53">
        <f t="shared" si="608"/>
        <v>0</v>
      </c>
      <c r="BO293" s="53"/>
      <c r="BP293" s="53">
        <f t="shared" si="543"/>
        <v>0</v>
      </c>
      <c r="BQ293" s="53"/>
      <c r="BR293" s="53">
        <f t="shared" si="544"/>
        <v>0</v>
      </c>
    </row>
    <row r="294" spans="1:70" x14ac:dyDescent="0.2">
      <c r="A294" s="6">
        <v>1703</v>
      </c>
      <c r="B294" s="6" t="str">
        <f>+VLOOKUP(A294,masterfile!B:C,2,FALSE)</f>
        <v>Sonstige Verbindlichkeiten (g. 5 J)</v>
      </c>
      <c r="D294" s="53">
        <f>+SUMIF('[1]2017'!$A:$A,$A294,'[1]2017'!$C:$C)-SUMIF('[1]2017'!$E:$E,$A294,'[1]2017'!$G:$G)</f>
        <v>0</v>
      </c>
      <c r="E294" s="53">
        <f>+SUMIF('[1]2018'!$A:$A,$A294,'[1]2018'!$C:$C)-SUMIF('[1]2018'!$E:$E,$A294,'[1]2018'!$G:$G)+D294</f>
        <v>0</v>
      </c>
      <c r="F294" s="53">
        <f>+SUMIF('[1]2019'!$A:$A,$A294,'[1]2019'!$C:$C)-SUMIF('[1]2019'!$E:$E,$A294,'[1]2019'!$G:$G)+E294</f>
        <v>0</v>
      </c>
      <c r="G294" s="53">
        <f>+SUMIF('[1]2020'!$A:$A,$A294,'[1]2020'!$C:$C)-SUMIF('[1]2020'!$E:$E,$A294,'[1]2020'!$G:$G)+F294</f>
        <v>0</v>
      </c>
      <c r="H294" s="53"/>
      <c r="I294" s="53">
        <f>+(SUMIF('[1]2021'!$A:$A,$A294,'[1]2021'!$C:$C)-SUMIF('[1]2021'!$E:$E,$A294,'[1]2021'!$G:$G))/12+G294</f>
        <v>0</v>
      </c>
      <c r="J294" s="53">
        <f>+(SUMIF('[1]2021'!$A:$A,$A294,'[1]2021'!$C:$C)-SUMIF('[1]2021'!$E:$E,$A294,'[1]2021'!$G:$G))/12+I294</f>
        <v>0</v>
      </c>
      <c r="K294" s="53">
        <f>+(SUMIF('[1]2021'!$A:$A,$A294,'[1]2021'!$C:$C)-SUMIF('[1]2021'!$E:$E,$A294,'[1]2021'!$G:$G))/12+J294</f>
        <v>0</v>
      </c>
      <c r="L294" s="53">
        <f>+(SUMIF('[1]2021'!$A:$A,$A294,'[1]2021'!$C:$C)-SUMIF('[1]2021'!$E:$E,$A294,'[1]2021'!$G:$G))/12+K294</f>
        <v>0</v>
      </c>
      <c r="M294" s="53">
        <f>+(SUMIF('[1]2021'!$A:$A,$A294,'[1]2021'!$C:$C)-SUMIF('[1]2021'!$E:$E,$A294,'[1]2021'!$G:$G))/12+L294</f>
        <v>0</v>
      </c>
      <c r="N294" s="53">
        <f>+(SUMIF('[1]2021'!$A:$A,$A294,'[1]2021'!$C:$C)-SUMIF('[1]2021'!$E:$E,$A294,'[1]2021'!$G:$G))/12+M294</f>
        <v>0</v>
      </c>
      <c r="O294" s="53">
        <f>+(SUMIF('[1]2021'!$A:$A,$A294,'[1]2021'!$C:$C)-SUMIF('[1]2021'!$E:$E,$A294,'[1]2021'!$G:$G))/12+N294</f>
        <v>0</v>
      </c>
      <c r="P294" s="53">
        <f>+(SUMIF('[1]2021'!$A:$A,$A294,'[1]2021'!$C:$C)-SUMIF('[1]2021'!$E:$E,$A294,'[1]2021'!$G:$G))/12+O294</f>
        <v>0</v>
      </c>
      <c r="Q294" s="53">
        <f>+(SUMIF('[1]2021'!$A:$A,$A294,'[1]2021'!$C:$C)-SUMIF('[1]2021'!$E:$E,$A294,'[1]2021'!$G:$G))/12+P294</f>
        <v>0</v>
      </c>
      <c r="R294" s="53">
        <f>+(SUMIF('[1]2021'!$A:$A,$A294,'[1]2021'!$C:$C)-SUMIF('[1]2021'!$E:$E,$A294,'[1]2021'!$G:$G))/12+Q294</f>
        <v>0</v>
      </c>
      <c r="S294" s="53">
        <f>+(SUMIF('[1]2021'!$A:$A,$A294,'[1]2021'!$C:$C)-SUMIF('[1]2021'!$E:$E,$A294,'[1]2021'!$G:$G))/12+R294</f>
        <v>0</v>
      </c>
      <c r="T294" s="53">
        <f>+(SUMIF('[1]2021'!$A:$A,$A294,'[1]2021'!$C:$C)-SUMIF('[1]2021'!$E:$E,$A294,'[1]2021'!$G:$G))/12+S294</f>
        <v>0</v>
      </c>
      <c r="U294" s="53" cm="1">
        <f t="array" ref="U294">+INDEX(I294:T294,1,Settings!$C$4)</f>
        <v>0</v>
      </c>
      <c r="V294" s="53" cm="1">
        <f t="array" ref="V294">+INDEX(I294:T294,1,Settings!$C$4)</f>
        <v>0</v>
      </c>
      <c r="W294" s="53"/>
      <c r="X294" s="53">
        <f>V294+SUMIFS(postings!$T:$T,postings!$C:$C,'b-data'!X$2,postings!$D:$D,'b-data'!X$3,postings!$I:$I,'b-data'!$A294)-SUMIFS(postings!$W:$W,postings!$C:$C,'b-data'!X$2,postings!$D:$D,'b-data'!X$3,postings!$M:$M,'b-data'!$A294)</f>
        <v>0</v>
      </c>
      <c r="Y294" s="53">
        <f>X294+SUMIFS(postings!$T:$T,postings!$C:$C,'b-data'!Y$2,postings!$D:$D,'b-data'!Y$3,postings!$I:$I,'b-data'!$A294)-SUMIFS(postings!$W:$W,postings!$C:$C,'b-data'!Y$2,postings!$D:$D,'b-data'!Y$3,postings!$M:$M,'b-data'!$A294)</f>
        <v>0</v>
      </c>
      <c r="Z294" s="53">
        <f>Y294+SUMIFS(postings!$T:$T,postings!$C:$C,'b-data'!Z$2,postings!$D:$D,'b-data'!Z$3,postings!$I:$I,'b-data'!$A294)-SUMIFS(postings!$W:$W,postings!$C:$C,'b-data'!Z$2,postings!$D:$D,'b-data'!Z$3,postings!$M:$M,'b-data'!$A294)</f>
        <v>0</v>
      </c>
      <c r="AA294" s="53">
        <f>Z294+SUMIFS(postings!$T:$T,postings!$C:$C,'b-data'!AA$2,postings!$D:$D,'b-data'!AA$3,postings!$I:$I,'b-data'!$A294)-SUMIFS(postings!$W:$W,postings!$C:$C,'b-data'!AA$2,postings!$D:$D,'b-data'!AA$3,postings!$M:$M,'b-data'!$A294)</f>
        <v>0</v>
      </c>
      <c r="AB294" s="53">
        <f>AA294+SUMIFS(postings!$T:$T,postings!$C:$C,'b-data'!AB$2,postings!$D:$D,'b-data'!AB$3,postings!$I:$I,'b-data'!$A294)-SUMIFS(postings!$W:$W,postings!$C:$C,'b-data'!AB$2,postings!$D:$D,'b-data'!AB$3,postings!$M:$M,'b-data'!$A294)</f>
        <v>0</v>
      </c>
      <c r="AC294" s="53">
        <f>AB294+SUMIFS(postings!$T:$T,postings!$C:$C,'b-data'!AC$2,postings!$D:$D,'b-data'!AC$3,postings!$I:$I,'b-data'!$A294)-SUMIFS(postings!$W:$W,postings!$C:$C,'b-data'!AC$2,postings!$D:$D,'b-data'!AC$3,postings!$M:$M,'b-data'!$A294)</f>
        <v>0</v>
      </c>
      <c r="AD294" s="53">
        <f>AC294+SUMIFS(postings!$T:$T,postings!$C:$C,'b-data'!AD$2,postings!$D:$D,'b-data'!AD$3,postings!$I:$I,'b-data'!$A294)-SUMIFS(postings!$W:$W,postings!$C:$C,'b-data'!AD$2,postings!$D:$D,'b-data'!AD$3,postings!$M:$M,'b-data'!$A294)</f>
        <v>0</v>
      </c>
      <c r="AE294" s="53">
        <f>AD294+SUMIFS(postings!$T:$T,postings!$C:$C,'b-data'!AE$2,postings!$D:$D,'b-data'!AE$3,postings!$I:$I,'b-data'!$A294)-SUMIFS(postings!$W:$W,postings!$C:$C,'b-data'!AE$2,postings!$D:$D,'b-data'!AE$3,postings!$M:$M,'b-data'!$A294)</f>
        <v>0</v>
      </c>
      <c r="AF294" s="53">
        <f>AE294+SUMIFS(postings!$T:$T,postings!$C:$C,'b-data'!AF$2,postings!$D:$D,'b-data'!AF$3,postings!$I:$I,'b-data'!$A294)-SUMIFS(postings!$W:$W,postings!$C:$C,'b-data'!AF$2,postings!$D:$D,'b-data'!AF$3,postings!$M:$M,'b-data'!$A294)</f>
        <v>0</v>
      </c>
      <c r="AG294" s="53">
        <f>AF294+SUMIFS(postings!$T:$T,postings!$C:$C,'b-data'!AG$2,postings!$D:$D,'b-data'!AG$3,postings!$I:$I,'b-data'!$A294)-SUMIFS(postings!$W:$W,postings!$C:$C,'b-data'!AG$2,postings!$D:$D,'b-data'!AG$3,postings!$M:$M,'b-data'!$A294)</f>
        <v>0</v>
      </c>
      <c r="AH294" s="53">
        <f>AG294+SUMIFS(postings!$T:$T,postings!$C:$C,'b-data'!AH$2,postings!$D:$D,'b-data'!AH$3,postings!$I:$I,'b-data'!$A294)-SUMIFS(postings!$W:$W,postings!$C:$C,'b-data'!AH$2,postings!$D:$D,'b-data'!AH$3,postings!$M:$M,'b-data'!$A294)</f>
        <v>0</v>
      </c>
      <c r="AI294" s="53">
        <f>AH294+SUMIFS(postings!$T:$T,postings!$C:$C,'b-data'!AI$2,postings!$D:$D,'b-data'!AI$3,postings!$I:$I,'b-data'!$A294)-SUMIFS(postings!$W:$W,postings!$C:$C,'b-data'!AI$2,postings!$D:$D,'b-data'!AI$3,postings!$M:$M,'b-data'!$A294)</f>
        <v>0</v>
      </c>
      <c r="AJ294" s="53" cm="1">
        <f t="array" ref="AJ294">+INDEX(X294:AI294,1,Settings!$C$4)</f>
        <v>0</v>
      </c>
      <c r="AK294" s="53" cm="1">
        <f t="array" ref="AK294">+INDEX(X294:AI294,1,Settings!$C$4)</f>
        <v>0</v>
      </c>
      <c r="AL294" s="53"/>
      <c r="AM294" s="53">
        <f t="shared" si="538"/>
        <v>0</v>
      </c>
      <c r="AN294" s="53">
        <f t="shared" ref="AN294:AX294" si="609">+AM294</f>
        <v>0</v>
      </c>
      <c r="AO294" s="53">
        <f t="shared" si="609"/>
        <v>0</v>
      </c>
      <c r="AP294" s="53">
        <f t="shared" si="609"/>
        <v>0</v>
      </c>
      <c r="AQ294" s="53">
        <f t="shared" si="609"/>
        <v>0</v>
      </c>
      <c r="AR294" s="53">
        <f t="shared" si="609"/>
        <v>0</v>
      </c>
      <c r="AS294" s="53">
        <f t="shared" si="609"/>
        <v>0</v>
      </c>
      <c r="AT294" s="53">
        <f t="shared" si="609"/>
        <v>0</v>
      </c>
      <c r="AU294" s="53">
        <f t="shared" si="609"/>
        <v>0</v>
      </c>
      <c r="AV294" s="53">
        <f t="shared" si="609"/>
        <v>0</v>
      </c>
      <c r="AW294" s="53">
        <f t="shared" si="609"/>
        <v>0</v>
      </c>
      <c r="AX294" s="53">
        <f t="shared" si="609"/>
        <v>0</v>
      </c>
      <c r="AY294" s="53" cm="1">
        <f t="array" ref="AY294">+INDEX(AM294:AX294,1,Settings!$C$4)</f>
        <v>0</v>
      </c>
      <c r="AZ294" s="53">
        <f t="shared" si="540"/>
        <v>0</v>
      </c>
      <c r="BA294" s="53"/>
      <c r="BB294" s="53">
        <f t="shared" si="541"/>
        <v>0</v>
      </c>
      <c r="BC294" s="53">
        <f t="shared" ref="BC294:BN294" si="610">+BB294</f>
        <v>0</v>
      </c>
      <c r="BD294" s="53">
        <f t="shared" si="610"/>
        <v>0</v>
      </c>
      <c r="BE294" s="53">
        <f t="shared" si="610"/>
        <v>0</v>
      </c>
      <c r="BF294" s="53">
        <f t="shared" si="610"/>
        <v>0</v>
      </c>
      <c r="BG294" s="53">
        <f t="shared" si="610"/>
        <v>0</v>
      </c>
      <c r="BH294" s="53">
        <f t="shared" si="610"/>
        <v>0</v>
      </c>
      <c r="BI294" s="53">
        <f t="shared" si="610"/>
        <v>0</v>
      </c>
      <c r="BJ294" s="53">
        <f t="shared" si="610"/>
        <v>0</v>
      </c>
      <c r="BK294" s="53">
        <f t="shared" si="610"/>
        <v>0</v>
      </c>
      <c r="BL294" s="53">
        <f t="shared" si="610"/>
        <v>0</v>
      </c>
      <c r="BM294" s="53">
        <f t="shared" si="610"/>
        <v>0</v>
      </c>
      <c r="BN294" s="53">
        <f t="shared" si="610"/>
        <v>0</v>
      </c>
      <c r="BO294" s="53"/>
      <c r="BP294" s="53">
        <f t="shared" si="543"/>
        <v>0</v>
      </c>
      <c r="BQ294" s="53"/>
      <c r="BR294" s="53">
        <f t="shared" si="544"/>
        <v>0</v>
      </c>
    </row>
    <row r="295" spans="1:70" x14ac:dyDescent="0.2">
      <c r="A295" s="6">
        <v>1704</v>
      </c>
      <c r="B295" s="6" t="str">
        <f>+VLOOKUP(A295,masterfile!B:C,2,FALSE)</f>
        <v>So. Verbindl. § 11 (2) für § 4 (3) EStG</v>
      </c>
      <c r="D295" s="53">
        <f>+SUMIF('[1]2017'!$A:$A,$A295,'[1]2017'!$C:$C)-SUMIF('[1]2017'!$E:$E,$A295,'[1]2017'!$G:$G)</f>
        <v>0</v>
      </c>
      <c r="E295" s="53">
        <f>+SUMIF('[1]2018'!$A:$A,$A295,'[1]2018'!$C:$C)-SUMIF('[1]2018'!$E:$E,$A295,'[1]2018'!$G:$G)+D295</f>
        <v>0</v>
      </c>
      <c r="F295" s="53">
        <f>+SUMIF('[1]2019'!$A:$A,$A295,'[1]2019'!$C:$C)-SUMIF('[1]2019'!$E:$E,$A295,'[1]2019'!$G:$G)+E295</f>
        <v>0</v>
      </c>
      <c r="G295" s="53">
        <f>+SUMIF('[1]2020'!$A:$A,$A295,'[1]2020'!$C:$C)-SUMIF('[1]2020'!$E:$E,$A295,'[1]2020'!$G:$G)+F295</f>
        <v>0</v>
      </c>
      <c r="H295" s="53"/>
      <c r="I295" s="53">
        <f>+(SUMIF('[1]2021'!$A:$A,$A295,'[1]2021'!$C:$C)-SUMIF('[1]2021'!$E:$E,$A295,'[1]2021'!$G:$G))/12+G295</f>
        <v>0</v>
      </c>
      <c r="J295" s="53">
        <f>+(SUMIF('[1]2021'!$A:$A,$A295,'[1]2021'!$C:$C)-SUMIF('[1]2021'!$E:$E,$A295,'[1]2021'!$G:$G))/12+I295</f>
        <v>0</v>
      </c>
      <c r="K295" s="53">
        <f>+(SUMIF('[1]2021'!$A:$A,$A295,'[1]2021'!$C:$C)-SUMIF('[1]2021'!$E:$E,$A295,'[1]2021'!$G:$G))/12+J295</f>
        <v>0</v>
      </c>
      <c r="L295" s="53">
        <f>+(SUMIF('[1]2021'!$A:$A,$A295,'[1]2021'!$C:$C)-SUMIF('[1]2021'!$E:$E,$A295,'[1]2021'!$G:$G))/12+K295</f>
        <v>0</v>
      </c>
      <c r="M295" s="53">
        <f>+(SUMIF('[1]2021'!$A:$A,$A295,'[1]2021'!$C:$C)-SUMIF('[1]2021'!$E:$E,$A295,'[1]2021'!$G:$G))/12+L295</f>
        <v>0</v>
      </c>
      <c r="N295" s="53">
        <f>+(SUMIF('[1]2021'!$A:$A,$A295,'[1]2021'!$C:$C)-SUMIF('[1]2021'!$E:$E,$A295,'[1]2021'!$G:$G))/12+M295</f>
        <v>0</v>
      </c>
      <c r="O295" s="53">
        <f>+(SUMIF('[1]2021'!$A:$A,$A295,'[1]2021'!$C:$C)-SUMIF('[1]2021'!$E:$E,$A295,'[1]2021'!$G:$G))/12+N295</f>
        <v>0</v>
      </c>
      <c r="P295" s="53">
        <f>+(SUMIF('[1]2021'!$A:$A,$A295,'[1]2021'!$C:$C)-SUMIF('[1]2021'!$E:$E,$A295,'[1]2021'!$G:$G))/12+O295</f>
        <v>0</v>
      </c>
      <c r="Q295" s="53">
        <f>+(SUMIF('[1]2021'!$A:$A,$A295,'[1]2021'!$C:$C)-SUMIF('[1]2021'!$E:$E,$A295,'[1]2021'!$G:$G))/12+P295</f>
        <v>0</v>
      </c>
      <c r="R295" s="53">
        <f>+(SUMIF('[1]2021'!$A:$A,$A295,'[1]2021'!$C:$C)-SUMIF('[1]2021'!$E:$E,$A295,'[1]2021'!$G:$G))/12+Q295</f>
        <v>0</v>
      </c>
      <c r="S295" s="53">
        <f>+(SUMIF('[1]2021'!$A:$A,$A295,'[1]2021'!$C:$C)-SUMIF('[1]2021'!$E:$E,$A295,'[1]2021'!$G:$G))/12+R295</f>
        <v>0</v>
      </c>
      <c r="T295" s="53">
        <f>+(SUMIF('[1]2021'!$A:$A,$A295,'[1]2021'!$C:$C)-SUMIF('[1]2021'!$E:$E,$A295,'[1]2021'!$G:$G))/12+S295</f>
        <v>0</v>
      </c>
      <c r="U295" s="53" cm="1">
        <f t="array" ref="U295">+INDEX(I295:T295,1,Settings!$C$4)</f>
        <v>0</v>
      </c>
      <c r="V295" s="53" cm="1">
        <f t="array" ref="V295">+INDEX(I295:T295,1,Settings!$C$4)</f>
        <v>0</v>
      </c>
      <c r="W295" s="53"/>
      <c r="X295" s="53">
        <f>V295+SUMIFS(postings!$T:$T,postings!$C:$C,'b-data'!X$2,postings!$D:$D,'b-data'!X$3,postings!$I:$I,'b-data'!$A295)-SUMIFS(postings!$W:$W,postings!$C:$C,'b-data'!X$2,postings!$D:$D,'b-data'!X$3,postings!$M:$M,'b-data'!$A295)</f>
        <v>0</v>
      </c>
      <c r="Y295" s="53">
        <f>X295+SUMIFS(postings!$T:$T,postings!$C:$C,'b-data'!Y$2,postings!$D:$D,'b-data'!Y$3,postings!$I:$I,'b-data'!$A295)-SUMIFS(postings!$W:$W,postings!$C:$C,'b-data'!Y$2,postings!$D:$D,'b-data'!Y$3,postings!$M:$M,'b-data'!$A295)</f>
        <v>0</v>
      </c>
      <c r="Z295" s="53">
        <f>Y295+SUMIFS(postings!$T:$T,postings!$C:$C,'b-data'!Z$2,postings!$D:$D,'b-data'!Z$3,postings!$I:$I,'b-data'!$A295)-SUMIFS(postings!$W:$W,postings!$C:$C,'b-data'!Z$2,postings!$D:$D,'b-data'!Z$3,postings!$M:$M,'b-data'!$A295)</f>
        <v>0</v>
      </c>
      <c r="AA295" s="53">
        <f>Z295+SUMIFS(postings!$T:$T,postings!$C:$C,'b-data'!AA$2,postings!$D:$D,'b-data'!AA$3,postings!$I:$I,'b-data'!$A295)-SUMIFS(postings!$W:$W,postings!$C:$C,'b-data'!AA$2,postings!$D:$D,'b-data'!AA$3,postings!$M:$M,'b-data'!$A295)</f>
        <v>0</v>
      </c>
      <c r="AB295" s="53">
        <f>AA295+SUMIFS(postings!$T:$T,postings!$C:$C,'b-data'!AB$2,postings!$D:$D,'b-data'!AB$3,postings!$I:$I,'b-data'!$A295)-SUMIFS(postings!$W:$W,postings!$C:$C,'b-data'!AB$2,postings!$D:$D,'b-data'!AB$3,postings!$M:$M,'b-data'!$A295)</f>
        <v>0</v>
      </c>
      <c r="AC295" s="53">
        <f>AB295+SUMIFS(postings!$T:$T,postings!$C:$C,'b-data'!AC$2,postings!$D:$D,'b-data'!AC$3,postings!$I:$I,'b-data'!$A295)-SUMIFS(postings!$W:$W,postings!$C:$C,'b-data'!AC$2,postings!$D:$D,'b-data'!AC$3,postings!$M:$M,'b-data'!$A295)</f>
        <v>0</v>
      </c>
      <c r="AD295" s="53">
        <f>AC295+SUMIFS(postings!$T:$T,postings!$C:$C,'b-data'!AD$2,postings!$D:$D,'b-data'!AD$3,postings!$I:$I,'b-data'!$A295)-SUMIFS(postings!$W:$W,postings!$C:$C,'b-data'!AD$2,postings!$D:$D,'b-data'!AD$3,postings!$M:$M,'b-data'!$A295)</f>
        <v>0</v>
      </c>
      <c r="AE295" s="53">
        <f>AD295+SUMIFS(postings!$T:$T,postings!$C:$C,'b-data'!AE$2,postings!$D:$D,'b-data'!AE$3,postings!$I:$I,'b-data'!$A295)-SUMIFS(postings!$W:$W,postings!$C:$C,'b-data'!AE$2,postings!$D:$D,'b-data'!AE$3,postings!$M:$M,'b-data'!$A295)</f>
        <v>0</v>
      </c>
      <c r="AF295" s="53">
        <f>AE295+SUMIFS(postings!$T:$T,postings!$C:$C,'b-data'!AF$2,postings!$D:$D,'b-data'!AF$3,postings!$I:$I,'b-data'!$A295)-SUMIFS(postings!$W:$W,postings!$C:$C,'b-data'!AF$2,postings!$D:$D,'b-data'!AF$3,postings!$M:$M,'b-data'!$A295)</f>
        <v>0</v>
      </c>
      <c r="AG295" s="53">
        <f>AF295+SUMIFS(postings!$T:$T,postings!$C:$C,'b-data'!AG$2,postings!$D:$D,'b-data'!AG$3,postings!$I:$I,'b-data'!$A295)-SUMIFS(postings!$W:$W,postings!$C:$C,'b-data'!AG$2,postings!$D:$D,'b-data'!AG$3,postings!$M:$M,'b-data'!$A295)</f>
        <v>0</v>
      </c>
      <c r="AH295" s="53">
        <f>AG295+SUMIFS(postings!$T:$T,postings!$C:$C,'b-data'!AH$2,postings!$D:$D,'b-data'!AH$3,postings!$I:$I,'b-data'!$A295)-SUMIFS(postings!$W:$W,postings!$C:$C,'b-data'!AH$2,postings!$D:$D,'b-data'!AH$3,postings!$M:$M,'b-data'!$A295)</f>
        <v>0</v>
      </c>
      <c r="AI295" s="53">
        <f>AH295+SUMIFS(postings!$T:$T,postings!$C:$C,'b-data'!AI$2,postings!$D:$D,'b-data'!AI$3,postings!$I:$I,'b-data'!$A295)-SUMIFS(postings!$W:$W,postings!$C:$C,'b-data'!AI$2,postings!$D:$D,'b-data'!AI$3,postings!$M:$M,'b-data'!$A295)</f>
        <v>0</v>
      </c>
      <c r="AJ295" s="53" cm="1">
        <f t="array" ref="AJ295">+INDEX(X295:AI295,1,Settings!$C$4)</f>
        <v>0</v>
      </c>
      <c r="AK295" s="53" cm="1">
        <f t="array" ref="AK295">+INDEX(X295:AI295,1,Settings!$C$4)</f>
        <v>0</v>
      </c>
      <c r="AL295" s="53"/>
      <c r="AM295" s="53">
        <f t="shared" si="538"/>
        <v>0</v>
      </c>
      <c r="AN295" s="53">
        <f t="shared" ref="AN295:AX295" si="611">+AM295</f>
        <v>0</v>
      </c>
      <c r="AO295" s="53">
        <f t="shared" si="611"/>
        <v>0</v>
      </c>
      <c r="AP295" s="53">
        <f t="shared" si="611"/>
        <v>0</v>
      </c>
      <c r="AQ295" s="53">
        <f t="shared" si="611"/>
        <v>0</v>
      </c>
      <c r="AR295" s="53">
        <f t="shared" si="611"/>
        <v>0</v>
      </c>
      <c r="AS295" s="53">
        <f t="shared" si="611"/>
        <v>0</v>
      </c>
      <c r="AT295" s="53">
        <f t="shared" si="611"/>
        <v>0</v>
      </c>
      <c r="AU295" s="53">
        <f t="shared" si="611"/>
        <v>0</v>
      </c>
      <c r="AV295" s="53">
        <f t="shared" si="611"/>
        <v>0</v>
      </c>
      <c r="AW295" s="53">
        <f t="shared" si="611"/>
        <v>0</v>
      </c>
      <c r="AX295" s="53">
        <f t="shared" si="611"/>
        <v>0</v>
      </c>
      <c r="AY295" s="53" cm="1">
        <f t="array" ref="AY295">+INDEX(AM295:AX295,1,Settings!$C$4)</f>
        <v>0</v>
      </c>
      <c r="AZ295" s="53">
        <f t="shared" si="540"/>
        <v>0</v>
      </c>
      <c r="BA295" s="53"/>
      <c r="BB295" s="53">
        <f t="shared" si="541"/>
        <v>0</v>
      </c>
      <c r="BC295" s="53">
        <f t="shared" ref="BC295:BN295" si="612">+BB295</f>
        <v>0</v>
      </c>
      <c r="BD295" s="53">
        <f t="shared" si="612"/>
        <v>0</v>
      </c>
      <c r="BE295" s="53">
        <f t="shared" si="612"/>
        <v>0</v>
      </c>
      <c r="BF295" s="53">
        <f t="shared" si="612"/>
        <v>0</v>
      </c>
      <c r="BG295" s="53">
        <f t="shared" si="612"/>
        <v>0</v>
      </c>
      <c r="BH295" s="53">
        <f t="shared" si="612"/>
        <v>0</v>
      </c>
      <c r="BI295" s="53">
        <f t="shared" si="612"/>
        <v>0</v>
      </c>
      <c r="BJ295" s="53">
        <f t="shared" si="612"/>
        <v>0</v>
      </c>
      <c r="BK295" s="53">
        <f t="shared" si="612"/>
        <v>0</v>
      </c>
      <c r="BL295" s="53">
        <f t="shared" si="612"/>
        <v>0</v>
      </c>
      <c r="BM295" s="53">
        <f t="shared" si="612"/>
        <v>0</v>
      </c>
      <c r="BN295" s="53">
        <f t="shared" si="612"/>
        <v>0</v>
      </c>
      <c r="BO295" s="53"/>
      <c r="BP295" s="53">
        <f t="shared" si="543"/>
        <v>0</v>
      </c>
      <c r="BQ295" s="53"/>
      <c r="BR295" s="53">
        <f t="shared" si="544"/>
        <v>0</v>
      </c>
    </row>
    <row r="296" spans="1:70" x14ac:dyDescent="0.2">
      <c r="A296" s="6">
        <v>1705</v>
      </c>
      <c r="B296" s="6" t="str">
        <f>+VLOOKUP(A296,masterfile!B:C,2,FALSE)</f>
        <v>Darlehen (sonstige VB)</v>
      </c>
      <c r="D296" s="53">
        <f>+SUMIF('[1]2017'!$A:$A,$A296,'[1]2017'!$C:$C)-SUMIF('[1]2017'!$E:$E,$A296,'[1]2017'!$G:$G)</f>
        <v>0</v>
      </c>
      <c r="E296" s="53">
        <f>+SUMIF('[1]2018'!$A:$A,$A296,'[1]2018'!$C:$C)-SUMIF('[1]2018'!$E:$E,$A296,'[1]2018'!$G:$G)+D296</f>
        <v>0</v>
      </c>
      <c r="F296" s="53">
        <f>+SUMIF('[1]2019'!$A:$A,$A296,'[1]2019'!$C:$C)-SUMIF('[1]2019'!$E:$E,$A296,'[1]2019'!$G:$G)+E296</f>
        <v>0</v>
      </c>
      <c r="G296" s="53">
        <f>+SUMIF('[1]2020'!$A:$A,$A296,'[1]2020'!$C:$C)-SUMIF('[1]2020'!$E:$E,$A296,'[1]2020'!$G:$G)+F296</f>
        <v>0</v>
      </c>
      <c r="H296" s="53"/>
      <c r="I296" s="53">
        <f>+(SUMIF('[1]2021'!$A:$A,$A296,'[1]2021'!$C:$C)-SUMIF('[1]2021'!$E:$E,$A296,'[1]2021'!$G:$G))/12+G296</f>
        <v>0</v>
      </c>
      <c r="J296" s="53">
        <f>+(SUMIF('[1]2021'!$A:$A,$A296,'[1]2021'!$C:$C)-SUMIF('[1]2021'!$E:$E,$A296,'[1]2021'!$G:$G))/12+I296</f>
        <v>0</v>
      </c>
      <c r="K296" s="53">
        <f>+(SUMIF('[1]2021'!$A:$A,$A296,'[1]2021'!$C:$C)-SUMIF('[1]2021'!$E:$E,$A296,'[1]2021'!$G:$G))/12+J296</f>
        <v>0</v>
      </c>
      <c r="L296" s="53">
        <f>+(SUMIF('[1]2021'!$A:$A,$A296,'[1]2021'!$C:$C)-SUMIF('[1]2021'!$E:$E,$A296,'[1]2021'!$G:$G))/12+K296</f>
        <v>0</v>
      </c>
      <c r="M296" s="53">
        <f>+(SUMIF('[1]2021'!$A:$A,$A296,'[1]2021'!$C:$C)-SUMIF('[1]2021'!$E:$E,$A296,'[1]2021'!$G:$G))/12+L296</f>
        <v>0</v>
      </c>
      <c r="N296" s="53">
        <f>+(SUMIF('[1]2021'!$A:$A,$A296,'[1]2021'!$C:$C)-SUMIF('[1]2021'!$E:$E,$A296,'[1]2021'!$G:$G))/12+M296</f>
        <v>0</v>
      </c>
      <c r="O296" s="53">
        <f>+(SUMIF('[1]2021'!$A:$A,$A296,'[1]2021'!$C:$C)-SUMIF('[1]2021'!$E:$E,$A296,'[1]2021'!$G:$G))/12+N296</f>
        <v>0</v>
      </c>
      <c r="P296" s="53">
        <f>+(SUMIF('[1]2021'!$A:$A,$A296,'[1]2021'!$C:$C)-SUMIF('[1]2021'!$E:$E,$A296,'[1]2021'!$G:$G))/12+O296</f>
        <v>0</v>
      </c>
      <c r="Q296" s="53">
        <f>+(SUMIF('[1]2021'!$A:$A,$A296,'[1]2021'!$C:$C)-SUMIF('[1]2021'!$E:$E,$A296,'[1]2021'!$G:$G))/12+P296</f>
        <v>0</v>
      </c>
      <c r="R296" s="53">
        <f>+(SUMIF('[1]2021'!$A:$A,$A296,'[1]2021'!$C:$C)-SUMIF('[1]2021'!$E:$E,$A296,'[1]2021'!$G:$G))/12+Q296</f>
        <v>0</v>
      </c>
      <c r="S296" s="53">
        <f>+(SUMIF('[1]2021'!$A:$A,$A296,'[1]2021'!$C:$C)-SUMIF('[1]2021'!$E:$E,$A296,'[1]2021'!$G:$G))/12+R296</f>
        <v>0</v>
      </c>
      <c r="T296" s="53">
        <f>+(SUMIF('[1]2021'!$A:$A,$A296,'[1]2021'!$C:$C)-SUMIF('[1]2021'!$E:$E,$A296,'[1]2021'!$G:$G))/12+S296</f>
        <v>0</v>
      </c>
      <c r="U296" s="53" cm="1">
        <f t="array" ref="U296">+INDEX(I296:T296,1,Settings!$C$4)</f>
        <v>0</v>
      </c>
      <c r="V296" s="53" cm="1">
        <f t="array" ref="V296">+INDEX(I296:T296,1,Settings!$C$4)</f>
        <v>0</v>
      </c>
      <c r="W296" s="53"/>
      <c r="X296" s="53">
        <f>V296+SUMIFS(postings!$T:$T,postings!$C:$C,'b-data'!X$2,postings!$D:$D,'b-data'!X$3,postings!$I:$I,'b-data'!$A296)-SUMIFS(postings!$W:$W,postings!$C:$C,'b-data'!X$2,postings!$D:$D,'b-data'!X$3,postings!$M:$M,'b-data'!$A296)</f>
        <v>0</v>
      </c>
      <c r="Y296" s="53">
        <f>X296+SUMIFS(postings!$T:$T,postings!$C:$C,'b-data'!Y$2,postings!$D:$D,'b-data'!Y$3,postings!$I:$I,'b-data'!$A296)-SUMIFS(postings!$W:$W,postings!$C:$C,'b-data'!Y$2,postings!$D:$D,'b-data'!Y$3,postings!$M:$M,'b-data'!$A296)</f>
        <v>0</v>
      </c>
      <c r="Z296" s="53">
        <f>Y296+SUMIFS(postings!$T:$T,postings!$C:$C,'b-data'!Z$2,postings!$D:$D,'b-data'!Z$3,postings!$I:$I,'b-data'!$A296)-SUMIFS(postings!$W:$W,postings!$C:$C,'b-data'!Z$2,postings!$D:$D,'b-data'!Z$3,postings!$M:$M,'b-data'!$A296)</f>
        <v>0</v>
      </c>
      <c r="AA296" s="53">
        <f>Z296+SUMIFS(postings!$T:$T,postings!$C:$C,'b-data'!AA$2,postings!$D:$D,'b-data'!AA$3,postings!$I:$I,'b-data'!$A296)-SUMIFS(postings!$W:$W,postings!$C:$C,'b-data'!AA$2,postings!$D:$D,'b-data'!AA$3,postings!$M:$M,'b-data'!$A296)</f>
        <v>0</v>
      </c>
      <c r="AB296" s="53">
        <f>AA296+SUMIFS(postings!$T:$T,postings!$C:$C,'b-data'!AB$2,postings!$D:$D,'b-data'!AB$3,postings!$I:$I,'b-data'!$A296)-SUMIFS(postings!$W:$W,postings!$C:$C,'b-data'!AB$2,postings!$D:$D,'b-data'!AB$3,postings!$M:$M,'b-data'!$A296)</f>
        <v>0</v>
      </c>
      <c r="AC296" s="53">
        <f>AB296+SUMIFS(postings!$T:$T,postings!$C:$C,'b-data'!AC$2,postings!$D:$D,'b-data'!AC$3,postings!$I:$I,'b-data'!$A296)-SUMIFS(postings!$W:$W,postings!$C:$C,'b-data'!AC$2,postings!$D:$D,'b-data'!AC$3,postings!$M:$M,'b-data'!$A296)</f>
        <v>0</v>
      </c>
      <c r="AD296" s="53">
        <f>AC296+SUMIFS(postings!$T:$T,postings!$C:$C,'b-data'!AD$2,postings!$D:$D,'b-data'!AD$3,postings!$I:$I,'b-data'!$A296)-SUMIFS(postings!$W:$W,postings!$C:$C,'b-data'!AD$2,postings!$D:$D,'b-data'!AD$3,postings!$M:$M,'b-data'!$A296)</f>
        <v>0</v>
      </c>
      <c r="AE296" s="53">
        <f>AD296+SUMIFS(postings!$T:$T,postings!$C:$C,'b-data'!AE$2,postings!$D:$D,'b-data'!AE$3,postings!$I:$I,'b-data'!$A296)-SUMIFS(postings!$W:$W,postings!$C:$C,'b-data'!AE$2,postings!$D:$D,'b-data'!AE$3,postings!$M:$M,'b-data'!$A296)</f>
        <v>0</v>
      </c>
      <c r="AF296" s="53">
        <f>AE296+SUMIFS(postings!$T:$T,postings!$C:$C,'b-data'!AF$2,postings!$D:$D,'b-data'!AF$3,postings!$I:$I,'b-data'!$A296)-SUMIFS(postings!$W:$W,postings!$C:$C,'b-data'!AF$2,postings!$D:$D,'b-data'!AF$3,postings!$M:$M,'b-data'!$A296)</f>
        <v>0</v>
      </c>
      <c r="AG296" s="53">
        <f>AF296+SUMIFS(postings!$T:$T,postings!$C:$C,'b-data'!AG$2,postings!$D:$D,'b-data'!AG$3,postings!$I:$I,'b-data'!$A296)-SUMIFS(postings!$W:$W,postings!$C:$C,'b-data'!AG$2,postings!$D:$D,'b-data'!AG$3,postings!$M:$M,'b-data'!$A296)</f>
        <v>0</v>
      </c>
      <c r="AH296" s="53">
        <f>AG296+SUMIFS(postings!$T:$T,postings!$C:$C,'b-data'!AH$2,postings!$D:$D,'b-data'!AH$3,postings!$I:$I,'b-data'!$A296)-SUMIFS(postings!$W:$W,postings!$C:$C,'b-data'!AH$2,postings!$D:$D,'b-data'!AH$3,postings!$M:$M,'b-data'!$A296)</f>
        <v>0</v>
      </c>
      <c r="AI296" s="53">
        <f>AH296+SUMIFS(postings!$T:$T,postings!$C:$C,'b-data'!AI$2,postings!$D:$D,'b-data'!AI$3,postings!$I:$I,'b-data'!$A296)-SUMIFS(postings!$W:$W,postings!$C:$C,'b-data'!AI$2,postings!$D:$D,'b-data'!AI$3,postings!$M:$M,'b-data'!$A296)</f>
        <v>0</v>
      </c>
      <c r="AJ296" s="53" cm="1">
        <f t="array" ref="AJ296">+INDEX(X296:AI296,1,Settings!$C$4)</f>
        <v>0</v>
      </c>
      <c r="AK296" s="53" cm="1">
        <f t="array" ref="AK296">+INDEX(X296:AI296,1,Settings!$C$4)</f>
        <v>0</v>
      </c>
      <c r="AL296" s="53"/>
      <c r="AM296" s="53">
        <f t="shared" si="538"/>
        <v>0</v>
      </c>
      <c r="AN296" s="53">
        <f t="shared" ref="AN296:AX296" si="613">+AM296</f>
        <v>0</v>
      </c>
      <c r="AO296" s="53">
        <f t="shared" si="613"/>
        <v>0</v>
      </c>
      <c r="AP296" s="53">
        <f t="shared" si="613"/>
        <v>0</v>
      </c>
      <c r="AQ296" s="53">
        <f t="shared" si="613"/>
        <v>0</v>
      </c>
      <c r="AR296" s="53">
        <f t="shared" si="613"/>
        <v>0</v>
      </c>
      <c r="AS296" s="53">
        <f t="shared" si="613"/>
        <v>0</v>
      </c>
      <c r="AT296" s="53">
        <f t="shared" si="613"/>
        <v>0</v>
      </c>
      <c r="AU296" s="53">
        <f t="shared" si="613"/>
        <v>0</v>
      </c>
      <c r="AV296" s="53">
        <f t="shared" si="613"/>
        <v>0</v>
      </c>
      <c r="AW296" s="53">
        <f t="shared" si="613"/>
        <v>0</v>
      </c>
      <c r="AX296" s="53">
        <f t="shared" si="613"/>
        <v>0</v>
      </c>
      <c r="AY296" s="53" cm="1">
        <f t="array" ref="AY296">+INDEX(AM296:AX296,1,Settings!$C$4)</f>
        <v>0</v>
      </c>
      <c r="AZ296" s="53">
        <f t="shared" si="540"/>
        <v>0</v>
      </c>
      <c r="BA296" s="53"/>
      <c r="BB296" s="53">
        <f t="shared" si="541"/>
        <v>0</v>
      </c>
      <c r="BC296" s="53">
        <f t="shared" ref="BC296:BN296" si="614">+BB296</f>
        <v>0</v>
      </c>
      <c r="BD296" s="53">
        <f t="shared" si="614"/>
        <v>0</v>
      </c>
      <c r="BE296" s="53">
        <f t="shared" si="614"/>
        <v>0</v>
      </c>
      <c r="BF296" s="53">
        <f t="shared" si="614"/>
        <v>0</v>
      </c>
      <c r="BG296" s="53">
        <f t="shared" si="614"/>
        <v>0</v>
      </c>
      <c r="BH296" s="53">
        <f t="shared" si="614"/>
        <v>0</v>
      </c>
      <c r="BI296" s="53">
        <f t="shared" si="614"/>
        <v>0</v>
      </c>
      <c r="BJ296" s="53">
        <f t="shared" si="614"/>
        <v>0</v>
      </c>
      <c r="BK296" s="53">
        <f t="shared" si="614"/>
        <v>0</v>
      </c>
      <c r="BL296" s="53">
        <f t="shared" si="614"/>
        <v>0</v>
      </c>
      <c r="BM296" s="53">
        <f t="shared" si="614"/>
        <v>0</v>
      </c>
      <c r="BN296" s="53">
        <f t="shared" si="614"/>
        <v>0</v>
      </c>
      <c r="BO296" s="53"/>
      <c r="BP296" s="53">
        <f t="shared" si="543"/>
        <v>0</v>
      </c>
      <c r="BQ296" s="53"/>
      <c r="BR296" s="53">
        <f t="shared" si="544"/>
        <v>0</v>
      </c>
    </row>
    <row r="297" spans="1:70" x14ac:dyDescent="0.2">
      <c r="A297" s="6">
        <v>1706</v>
      </c>
      <c r="B297" s="6" t="str">
        <f>+VLOOKUP(A297,masterfile!B:C,2,FALSE)</f>
        <v>Darlehen Rlz bis 1 J. (sonstige VB)</v>
      </c>
      <c r="D297" s="53">
        <f>+SUMIF('[1]2017'!$A:$A,$A297,'[1]2017'!$C:$C)-SUMIF('[1]2017'!$E:$E,$A297,'[1]2017'!$G:$G)</f>
        <v>0</v>
      </c>
      <c r="E297" s="53">
        <f>+SUMIF('[1]2018'!$A:$A,$A297,'[1]2018'!$C:$C)-SUMIF('[1]2018'!$E:$E,$A297,'[1]2018'!$G:$G)+D297</f>
        <v>0</v>
      </c>
      <c r="F297" s="53">
        <f>+SUMIF('[1]2019'!$A:$A,$A297,'[1]2019'!$C:$C)-SUMIF('[1]2019'!$E:$E,$A297,'[1]2019'!$G:$G)+E297</f>
        <v>0</v>
      </c>
      <c r="G297" s="53">
        <f>+SUMIF('[1]2020'!$A:$A,$A297,'[1]2020'!$C:$C)-SUMIF('[1]2020'!$E:$E,$A297,'[1]2020'!$G:$G)+F297</f>
        <v>0</v>
      </c>
      <c r="H297" s="53"/>
      <c r="I297" s="53">
        <f>+(SUMIF('[1]2021'!$A:$A,$A297,'[1]2021'!$C:$C)-SUMIF('[1]2021'!$E:$E,$A297,'[1]2021'!$G:$G))/12+G297</f>
        <v>0</v>
      </c>
      <c r="J297" s="53">
        <f>+(SUMIF('[1]2021'!$A:$A,$A297,'[1]2021'!$C:$C)-SUMIF('[1]2021'!$E:$E,$A297,'[1]2021'!$G:$G))/12+I297</f>
        <v>0</v>
      </c>
      <c r="K297" s="53">
        <f>+(SUMIF('[1]2021'!$A:$A,$A297,'[1]2021'!$C:$C)-SUMIF('[1]2021'!$E:$E,$A297,'[1]2021'!$G:$G))/12+J297</f>
        <v>0</v>
      </c>
      <c r="L297" s="53">
        <f>+(SUMIF('[1]2021'!$A:$A,$A297,'[1]2021'!$C:$C)-SUMIF('[1]2021'!$E:$E,$A297,'[1]2021'!$G:$G))/12+K297</f>
        <v>0</v>
      </c>
      <c r="M297" s="53">
        <f>+(SUMIF('[1]2021'!$A:$A,$A297,'[1]2021'!$C:$C)-SUMIF('[1]2021'!$E:$E,$A297,'[1]2021'!$G:$G))/12+L297</f>
        <v>0</v>
      </c>
      <c r="N297" s="53">
        <f>+(SUMIF('[1]2021'!$A:$A,$A297,'[1]2021'!$C:$C)-SUMIF('[1]2021'!$E:$E,$A297,'[1]2021'!$G:$G))/12+M297</f>
        <v>0</v>
      </c>
      <c r="O297" s="53">
        <f>+(SUMIF('[1]2021'!$A:$A,$A297,'[1]2021'!$C:$C)-SUMIF('[1]2021'!$E:$E,$A297,'[1]2021'!$G:$G))/12+N297</f>
        <v>0</v>
      </c>
      <c r="P297" s="53">
        <f>+(SUMIF('[1]2021'!$A:$A,$A297,'[1]2021'!$C:$C)-SUMIF('[1]2021'!$E:$E,$A297,'[1]2021'!$G:$G))/12+O297</f>
        <v>0</v>
      </c>
      <c r="Q297" s="53">
        <f>+(SUMIF('[1]2021'!$A:$A,$A297,'[1]2021'!$C:$C)-SUMIF('[1]2021'!$E:$E,$A297,'[1]2021'!$G:$G))/12+P297</f>
        <v>0</v>
      </c>
      <c r="R297" s="53">
        <f>+(SUMIF('[1]2021'!$A:$A,$A297,'[1]2021'!$C:$C)-SUMIF('[1]2021'!$E:$E,$A297,'[1]2021'!$G:$G))/12+Q297</f>
        <v>0</v>
      </c>
      <c r="S297" s="53">
        <f>+(SUMIF('[1]2021'!$A:$A,$A297,'[1]2021'!$C:$C)-SUMIF('[1]2021'!$E:$E,$A297,'[1]2021'!$G:$G))/12+R297</f>
        <v>0</v>
      </c>
      <c r="T297" s="53">
        <f>+(SUMIF('[1]2021'!$A:$A,$A297,'[1]2021'!$C:$C)-SUMIF('[1]2021'!$E:$E,$A297,'[1]2021'!$G:$G))/12+S297</f>
        <v>0</v>
      </c>
      <c r="U297" s="53" cm="1">
        <f t="array" ref="U297">+INDEX(I297:T297,1,Settings!$C$4)</f>
        <v>0</v>
      </c>
      <c r="V297" s="53" cm="1">
        <f t="array" ref="V297">+INDEX(I297:T297,1,Settings!$C$4)</f>
        <v>0</v>
      </c>
      <c r="W297" s="53"/>
      <c r="X297" s="53">
        <f>V297+SUMIFS(postings!$T:$T,postings!$C:$C,'b-data'!X$2,postings!$D:$D,'b-data'!X$3,postings!$I:$I,'b-data'!$A297)-SUMIFS(postings!$W:$W,postings!$C:$C,'b-data'!X$2,postings!$D:$D,'b-data'!X$3,postings!$M:$M,'b-data'!$A297)</f>
        <v>0</v>
      </c>
      <c r="Y297" s="53">
        <f>X297+SUMIFS(postings!$T:$T,postings!$C:$C,'b-data'!Y$2,postings!$D:$D,'b-data'!Y$3,postings!$I:$I,'b-data'!$A297)-SUMIFS(postings!$W:$W,postings!$C:$C,'b-data'!Y$2,postings!$D:$D,'b-data'!Y$3,postings!$M:$M,'b-data'!$A297)</f>
        <v>0</v>
      </c>
      <c r="Z297" s="53">
        <f>Y297+SUMIFS(postings!$T:$T,postings!$C:$C,'b-data'!Z$2,postings!$D:$D,'b-data'!Z$3,postings!$I:$I,'b-data'!$A297)-SUMIFS(postings!$W:$W,postings!$C:$C,'b-data'!Z$2,postings!$D:$D,'b-data'!Z$3,postings!$M:$M,'b-data'!$A297)</f>
        <v>0</v>
      </c>
      <c r="AA297" s="53">
        <f>Z297+SUMIFS(postings!$T:$T,postings!$C:$C,'b-data'!AA$2,postings!$D:$D,'b-data'!AA$3,postings!$I:$I,'b-data'!$A297)-SUMIFS(postings!$W:$W,postings!$C:$C,'b-data'!AA$2,postings!$D:$D,'b-data'!AA$3,postings!$M:$M,'b-data'!$A297)</f>
        <v>0</v>
      </c>
      <c r="AB297" s="53">
        <f>AA297+SUMIFS(postings!$T:$T,postings!$C:$C,'b-data'!AB$2,postings!$D:$D,'b-data'!AB$3,postings!$I:$I,'b-data'!$A297)-SUMIFS(postings!$W:$W,postings!$C:$C,'b-data'!AB$2,postings!$D:$D,'b-data'!AB$3,postings!$M:$M,'b-data'!$A297)</f>
        <v>0</v>
      </c>
      <c r="AC297" s="53">
        <f>AB297+SUMIFS(postings!$T:$T,postings!$C:$C,'b-data'!AC$2,postings!$D:$D,'b-data'!AC$3,postings!$I:$I,'b-data'!$A297)-SUMIFS(postings!$W:$W,postings!$C:$C,'b-data'!AC$2,postings!$D:$D,'b-data'!AC$3,postings!$M:$M,'b-data'!$A297)</f>
        <v>0</v>
      </c>
      <c r="AD297" s="53">
        <f>AC297+SUMIFS(postings!$T:$T,postings!$C:$C,'b-data'!AD$2,postings!$D:$D,'b-data'!AD$3,postings!$I:$I,'b-data'!$A297)-SUMIFS(postings!$W:$W,postings!$C:$C,'b-data'!AD$2,postings!$D:$D,'b-data'!AD$3,postings!$M:$M,'b-data'!$A297)</f>
        <v>0</v>
      </c>
      <c r="AE297" s="53">
        <f>AD297+SUMIFS(postings!$T:$T,postings!$C:$C,'b-data'!AE$2,postings!$D:$D,'b-data'!AE$3,postings!$I:$I,'b-data'!$A297)-SUMIFS(postings!$W:$W,postings!$C:$C,'b-data'!AE$2,postings!$D:$D,'b-data'!AE$3,postings!$M:$M,'b-data'!$A297)</f>
        <v>0</v>
      </c>
      <c r="AF297" s="53">
        <f>AE297+SUMIFS(postings!$T:$T,postings!$C:$C,'b-data'!AF$2,postings!$D:$D,'b-data'!AF$3,postings!$I:$I,'b-data'!$A297)-SUMIFS(postings!$W:$W,postings!$C:$C,'b-data'!AF$2,postings!$D:$D,'b-data'!AF$3,postings!$M:$M,'b-data'!$A297)</f>
        <v>0</v>
      </c>
      <c r="AG297" s="53">
        <f>AF297+SUMIFS(postings!$T:$T,postings!$C:$C,'b-data'!AG$2,postings!$D:$D,'b-data'!AG$3,postings!$I:$I,'b-data'!$A297)-SUMIFS(postings!$W:$W,postings!$C:$C,'b-data'!AG$2,postings!$D:$D,'b-data'!AG$3,postings!$M:$M,'b-data'!$A297)</f>
        <v>0</v>
      </c>
      <c r="AH297" s="53">
        <f>AG297+SUMIFS(postings!$T:$T,postings!$C:$C,'b-data'!AH$2,postings!$D:$D,'b-data'!AH$3,postings!$I:$I,'b-data'!$A297)-SUMIFS(postings!$W:$W,postings!$C:$C,'b-data'!AH$2,postings!$D:$D,'b-data'!AH$3,postings!$M:$M,'b-data'!$A297)</f>
        <v>0</v>
      </c>
      <c r="AI297" s="53">
        <f>AH297+SUMIFS(postings!$T:$T,postings!$C:$C,'b-data'!AI$2,postings!$D:$D,'b-data'!AI$3,postings!$I:$I,'b-data'!$A297)-SUMIFS(postings!$W:$W,postings!$C:$C,'b-data'!AI$2,postings!$D:$D,'b-data'!AI$3,postings!$M:$M,'b-data'!$A297)</f>
        <v>0</v>
      </c>
      <c r="AJ297" s="53" cm="1">
        <f t="array" ref="AJ297">+INDEX(X297:AI297,1,Settings!$C$4)</f>
        <v>0</v>
      </c>
      <c r="AK297" s="53" cm="1">
        <f t="array" ref="AK297">+INDEX(X297:AI297,1,Settings!$C$4)</f>
        <v>0</v>
      </c>
      <c r="AL297" s="53"/>
      <c r="AM297" s="53">
        <f t="shared" si="538"/>
        <v>0</v>
      </c>
      <c r="AN297" s="53">
        <f t="shared" ref="AN297:AX297" si="615">+AM297</f>
        <v>0</v>
      </c>
      <c r="AO297" s="53">
        <f t="shared" si="615"/>
        <v>0</v>
      </c>
      <c r="AP297" s="53">
        <f t="shared" si="615"/>
        <v>0</v>
      </c>
      <c r="AQ297" s="53">
        <f t="shared" si="615"/>
        <v>0</v>
      </c>
      <c r="AR297" s="53">
        <f t="shared" si="615"/>
        <v>0</v>
      </c>
      <c r="AS297" s="53">
        <f t="shared" si="615"/>
        <v>0</v>
      </c>
      <c r="AT297" s="53">
        <f t="shared" si="615"/>
        <v>0</v>
      </c>
      <c r="AU297" s="53">
        <f t="shared" si="615"/>
        <v>0</v>
      </c>
      <c r="AV297" s="53">
        <f t="shared" si="615"/>
        <v>0</v>
      </c>
      <c r="AW297" s="53">
        <f t="shared" si="615"/>
        <v>0</v>
      </c>
      <c r="AX297" s="53">
        <f t="shared" si="615"/>
        <v>0</v>
      </c>
      <c r="AY297" s="53" cm="1">
        <f t="array" ref="AY297">+INDEX(AM297:AX297,1,Settings!$C$4)</f>
        <v>0</v>
      </c>
      <c r="AZ297" s="53">
        <f t="shared" si="540"/>
        <v>0</v>
      </c>
      <c r="BA297" s="53"/>
      <c r="BB297" s="53">
        <f t="shared" si="541"/>
        <v>0</v>
      </c>
      <c r="BC297" s="53">
        <f t="shared" ref="BC297:BN297" si="616">+BB297</f>
        <v>0</v>
      </c>
      <c r="BD297" s="53">
        <f t="shared" si="616"/>
        <v>0</v>
      </c>
      <c r="BE297" s="53">
        <f t="shared" si="616"/>
        <v>0</v>
      </c>
      <c r="BF297" s="53">
        <f t="shared" si="616"/>
        <v>0</v>
      </c>
      <c r="BG297" s="53">
        <f t="shared" si="616"/>
        <v>0</v>
      </c>
      <c r="BH297" s="53">
        <f t="shared" si="616"/>
        <v>0</v>
      </c>
      <c r="BI297" s="53">
        <f t="shared" si="616"/>
        <v>0</v>
      </c>
      <c r="BJ297" s="53">
        <f t="shared" si="616"/>
        <v>0</v>
      </c>
      <c r="BK297" s="53">
        <f t="shared" si="616"/>
        <v>0</v>
      </c>
      <c r="BL297" s="53">
        <f t="shared" si="616"/>
        <v>0</v>
      </c>
      <c r="BM297" s="53">
        <f t="shared" si="616"/>
        <v>0</v>
      </c>
      <c r="BN297" s="53">
        <f t="shared" si="616"/>
        <v>0</v>
      </c>
      <c r="BO297" s="53"/>
      <c r="BP297" s="53">
        <f t="shared" si="543"/>
        <v>0</v>
      </c>
      <c r="BQ297" s="53"/>
      <c r="BR297" s="53">
        <f t="shared" si="544"/>
        <v>0</v>
      </c>
    </row>
    <row r="298" spans="1:70" x14ac:dyDescent="0.2">
      <c r="A298" s="6">
        <v>1707</v>
      </c>
      <c r="B298" s="6" t="str">
        <f>+VLOOKUP(A298,masterfile!B:C,2,FALSE)</f>
        <v>Darlehen Rlz 1-5 J. (sonstige VB)</v>
      </c>
      <c r="D298" s="53">
        <f>+SUMIF('[1]2017'!$A:$A,$A298,'[1]2017'!$C:$C)-SUMIF('[1]2017'!$E:$E,$A298,'[1]2017'!$G:$G)</f>
        <v>0</v>
      </c>
      <c r="E298" s="53">
        <f>+SUMIF('[1]2018'!$A:$A,$A298,'[1]2018'!$C:$C)-SUMIF('[1]2018'!$E:$E,$A298,'[1]2018'!$G:$G)+D298</f>
        <v>0</v>
      </c>
      <c r="F298" s="53">
        <f>+SUMIF('[1]2019'!$A:$A,$A298,'[1]2019'!$C:$C)-SUMIF('[1]2019'!$E:$E,$A298,'[1]2019'!$G:$G)+E298</f>
        <v>0</v>
      </c>
      <c r="G298" s="53">
        <f>+SUMIF('[1]2020'!$A:$A,$A298,'[1]2020'!$C:$C)-SUMIF('[1]2020'!$E:$E,$A298,'[1]2020'!$G:$G)+F298</f>
        <v>0</v>
      </c>
      <c r="H298" s="53"/>
      <c r="I298" s="53">
        <f>+(SUMIF('[1]2021'!$A:$A,$A298,'[1]2021'!$C:$C)-SUMIF('[1]2021'!$E:$E,$A298,'[1]2021'!$G:$G))/12+G298</f>
        <v>0</v>
      </c>
      <c r="J298" s="53">
        <f>+(SUMIF('[1]2021'!$A:$A,$A298,'[1]2021'!$C:$C)-SUMIF('[1]2021'!$E:$E,$A298,'[1]2021'!$G:$G))/12+I298</f>
        <v>0</v>
      </c>
      <c r="K298" s="53">
        <f>+(SUMIF('[1]2021'!$A:$A,$A298,'[1]2021'!$C:$C)-SUMIF('[1]2021'!$E:$E,$A298,'[1]2021'!$G:$G))/12+J298</f>
        <v>0</v>
      </c>
      <c r="L298" s="53">
        <f>+(SUMIF('[1]2021'!$A:$A,$A298,'[1]2021'!$C:$C)-SUMIF('[1]2021'!$E:$E,$A298,'[1]2021'!$G:$G))/12+K298</f>
        <v>0</v>
      </c>
      <c r="M298" s="53">
        <f>+(SUMIF('[1]2021'!$A:$A,$A298,'[1]2021'!$C:$C)-SUMIF('[1]2021'!$E:$E,$A298,'[1]2021'!$G:$G))/12+L298</f>
        <v>0</v>
      </c>
      <c r="N298" s="53">
        <f>+(SUMIF('[1]2021'!$A:$A,$A298,'[1]2021'!$C:$C)-SUMIF('[1]2021'!$E:$E,$A298,'[1]2021'!$G:$G))/12+M298</f>
        <v>0</v>
      </c>
      <c r="O298" s="53">
        <f>+(SUMIF('[1]2021'!$A:$A,$A298,'[1]2021'!$C:$C)-SUMIF('[1]2021'!$E:$E,$A298,'[1]2021'!$G:$G))/12+N298</f>
        <v>0</v>
      </c>
      <c r="P298" s="53">
        <f>+(SUMIF('[1]2021'!$A:$A,$A298,'[1]2021'!$C:$C)-SUMIF('[1]2021'!$E:$E,$A298,'[1]2021'!$G:$G))/12+O298</f>
        <v>0</v>
      </c>
      <c r="Q298" s="53">
        <f>+(SUMIF('[1]2021'!$A:$A,$A298,'[1]2021'!$C:$C)-SUMIF('[1]2021'!$E:$E,$A298,'[1]2021'!$G:$G))/12+P298</f>
        <v>0</v>
      </c>
      <c r="R298" s="53">
        <f>+(SUMIF('[1]2021'!$A:$A,$A298,'[1]2021'!$C:$C)-SUMIF('[1]2021'!$E:$E,$A298,'[1]2021'!$G:$G))/12+Q298</f>
        <v>0</v>
      </c>
      <c r="S298" s="53">
        <f>+(SUMIF('[1]2021'!$A:$A,$A298,'[1]2021'!$C:$C)-SUMIF('[1]2021'!$E:$E,$A298,'[1]2021'!$G:$G))/12+R298</f>
        <v>0</v>
      </c>
      <c r="T298" s="53">
        <f>+(SUMIF('[1]2021'!$A:$A,$A298,'[1]2021'!$C:$C)-SUMIF('[1]2021'!$E:$E,$A298,'[1]2021'!$G:$G))/12+S298</f>
        <v>0</v>
      </c>
      <c r="U298" s="53" cm="1">
        <f t="array" ref="U298">+INDEX(I298:T298,1,Settings!$C$4)</f>
        <v>0</v>
      </c>
      <c r="V298" s="53" cm="1">
        <f t="array" ref="V298">+INDEX(I298:T298,1,Settings!$C$4)</f>
        <v>0</v>
      </c>
      <c r="W298" s="53"/>
      <c r="X298" s="53">
        <f>V298+SUMIFS(postings!$T:$T,postings!$C:$C,'b-data'!X$2,postings!$D:$D,'b-data'!X$3,postings!$I:$I,'b-data'!$A298)-SUMIFS(postings!$W:$W,postings!$C:$C,'b-data'!X$2,postings!$D:$D,'b-data'!X$3,postings!$M:$M,'b-data'!$A298)</f>
        <v>0</v>
      </c>
      <c r="Y298" s="53">
        <f>X298+SUMIFS(postings!$T:$T,postings!$C:$C,'b-data'!Y$2,postings!$D:$D,'b-data'!Y$3,postings!$I:$I,'b-data'!$A298)-SUMIFS(postings!$W:$W,postings!$C:$C,'b-data'!Y$2,postings!$D:$D,'b-data'!Y$3,postings!$M:$M,'b-data'!$A298)</f>
        <v>0</v>
      </c>
      <c r="Z298" s="53">
        <f>Y298+SUMIFS(postings!$T:$T,postings!$C:$C,'b-data'!Z$2,postings!$D:$D,'b-data'!Z$3,postings!$I:$I,'b-data'!$A298)-SUMIFS(postings!$W:$W,postings!$C:$C,'b-data'!Z$2,postings!$D:$D,'b-data'!Z$3,postings!$M:$M,'b-data'!$A298)</f>
        <v>0</v>
      </c>
      <c r="AA298" s="53">
        <f>Z298+SUMIFS(postings!$T:$T,postings!$C:$C,'b-data'!AA$2,postings!$D:$D,'b-data'!AA$3,postings!$I:$I,'b-data'!$A298)-SUMIFS(postings!$W:$W,postings!$C:$C,'b-data'!AA$2,postings!$D:$D,'b-data'!AA$3,postings!$M:$M,'b-data'!$A298)</f>
        <v>0</v>
      </c>
      <c r="AB298" s="53">
        <f>AA298+SUMIFS(postings!$T:$T,postings!$C:$C,'b-data'!AB$2,postings!$D:$D,'b-data'!AB$3,postings!$I:$I,'b-data'!$A298)-SUMIFS(postings!$W:$W,postings!$C:$C,'b-data'!AB$2,postings!$D:$D,'b-data'!AB$3,postings!$M:$M,'b-data'!$A298)</f>
        <v>0</v>
      </c>
      <c r="AC298" s="53">
        <f>AB298+SUMIFS(postings!$T:$T,postings!$C:$C,'b-data'!AC$2,postings!$D:$D,'b-data'!AC$3,postings!$I:$I,'b-data'!$A298)-SUMIFS(postings!$W:$W,postings!$C:$C,'b-data'!AC$2,postings!$D:$D,'b-data'!AC$3,postings!$M:$M,'b-data'!$A298)</f>
        <v>0</v>
      </c>
      <c r="AD298" s="53">
        <f>AC298+SUMIFS(postings!$T:$T,postings!$C:$C,'b-data'!AD$2,postings!$D:$D,'b-data'!AD$3,postings!$I:$I,'b-data'!$A298)-SUMIFS(postings!$W:$W,postings!$C:$C,'b-data'!AD$2,postings!$D:$D,'b-data'!AD$3,postings!$M:$M,'b-data'!$A298)</f>
        <v>0</v>
      </c>
      <c r="AE298" s="53">
        <f>AD298+SUMIFS(postings!$T:$T,postings!$C:$C,'b-data'!AE$2,postings!$D:$D,'b-data'!AE$3,postings!$I:$I,'b-data'!$A298)-SUMIFS(postings!$W:$W,postings!$C:$C,'b-data'!AE$2,postings!$D:$D,'b-data'!AE$3,postings!$M:$M,'b-data'!$A298)</f>
        <v>0</v>
      </c>
      <c r="AF298" s="53">
        <f>AE298+SUMIFS(postings!$T:$T,postings!$C:$C,'b-data'!AF$2,postings!$D:$D,'b-data'!AF$3,postings!$I:$I,'b-data'!$A298)-SUMIFS(postings!$W:$W,postings!$C:$C,'b-data'!AF$2,postings!$D:$D,'b-data'!AF$3,postings!$M:$M,'b-data'!$A298)</f>
        <v>0</v>
      </c>
      <c r="AG298" s="53">
        <f>AF298+SUMIFS(postings!$T:$T,postings!$C:$C,'b-data'!AG$2,postings!$D:$D,'b-data'!AG$3,postings!$I:$I,'b-data'!$A298)-SUMIFS(postings!$W:$W,postings!$C:$C,'b-data'!AG$2,postings!$D:$D,'b-data'!AG$3,postings!$M:$M,'b-data'!$A298)</f>
        <v>0</v>
      </c>
      <c r="AH298" s="53">
        <f>AG298+SUMIFS(postings!$T:$T,postings!$C:$C,'b-data'!AH$2,postings!$D:$D,'b-data'!AH$3,postings!$I:$I,'b-data'!$A298)-SUMIFS(postings!$W:$W,postings!$C:$C,'b-data'!AH$2,postings!$D:$D,'b-data'!AH$3,postings!$M:$M,'b-data'!$A298)</f>
        <v>0</v>
      </c>
      <c r="AI298" s="53">
        <f>AH298+SUMIFS(postings!$T:$T,postings!$C:$C,'b-data'!AI$2,postings!$D:$D,'b-data'!AI$3,postings!$I:$I,'b-data'!$A298)-SUMIFS(postings!$W:$W,postings!$C:$C,'b-data'!AI$2,postings!$D:$D,'b-data'!AI$3,postings!$M:$M,'b-data'!$A298)</f>
        <v>0</v>
      </c>
      <c r="AJ298" s="53" cm="1">
        <f t="array" ref="AJ298">+INDEX(X298:AI298,1,Settings!$C$4)</f>
        <v>0</v>
      </c>
      <c r="AK298" s="53" cm="1">
        <f t="array" ref="AK298">+INDEX(X298:AI298,1,Settings!$C$4)</f>
        <v>0</v>
      </c>
      <c r="AL298" s="53"/>
      <c r="AM298" s="53">
        <f t="shared" si="538"/>
        <v>0</v>
      </c>
      <c r="AN298" s="53">
        <f t="shared" ref="AN298:AX298" si="617">+AM298</f>
        <v>0</v>
      </c>
      <c r="AO298" s="53">
        <f t="shared" si="617"/>
        <v>0</v>
      </c>
      <c r="AP298" s="53">
        <f t="shared" si="617"/>
        <v>0</v>
      </c>
      <c r="AQ298" s="53">
        <f t="shared" si="617"/>
        <v>0</v>
      </c>
      <c r="AR298" s="53">
        <f t="shared" si="617"/>
        <v>0</v>
      </c>
      <c r="AS298" s="53">
        <f t="shared" si="617"/>
        <v>0</v>
      </c>
      <c r="AT298" s="53">
        <f t="shared" si="617"/>
        <v>0</v>
      </c>
      <c r="AU298" s="53">
        <f t="shared" si="617"/>
        <v>0</v>
      </c>
      <c r="AV298" s="53">
        <f t="shared" si="617"/>
        <v>0</v>
      </c>
      <c r="AW298" s="53">
        <f t="shared" si="617"/>
        <v>0</v>
      </c>
      <c r="AX298" s="53">
        <f t="shared" si="617"/>
        <v>0</v>
      </c>
      <c r="AY298" s="53" cm="1">
        <f t="array" ref="AY298">+INDEX(AM298:AX298,1,Settings!$C$4)</f>
        <v>0</v>
      </c>
      <c r="AZ298" s="53">
        <f t="shared" si="540"/>
        <v>0</v>
      </c>
      <c r="BA298" s="53"/>
      <c r="BB298" s="53">
        <f t="shared" si="541"/>
        <v>0</v>
      </c>
      <c r="BC298" s="53">
        <f t="shared" ref="BC298:BN298" si="618">+BB298</f>
        <v>0</v>
      </c>
      <c r="BD298" s="53">
        <f t="shared" si="618"/>
        <v>0</v>
      </c>
      <c r="BE298" s="53">
        <f t="shared" si="618"/>
        <v>0</v>
      </c>
      <c r="BF298" s="53">
        <f t="shared" si="618"/>
        <v>0</v>
      </c>
      <c r="BG298" s="53">
        <f t="shared" si="618"/>
        <v>0</v>
      </c>
      <c r="BH298" s="53">
        <f t="shared" si="618"/>
        <v>0</v>
      </c>
      <c r="BI298" s="53">
        <f t="shared" si="618"/>
        <v>0</v>
      </c>
      <c r="BJ298" s="53">
        <f t="shared" si="618"/>
        <v>0</v>
      </c>
      <c r="BK298" s="53">
        <f t="shared" si="618"/>
        <v>0</v>
      </c>
      <c r="BL298" s="53">
        <f t="shared" si="618"/>
        <v>0</v>
      </c>
      <c r="BM298" s="53">
        <f t="shared" si="618"/>
        <v>0</v>
      </c>
      <c r="BN298" s="53">
        <f t="shared" si="618"/>
        <v>0</v>
      </c>
      <c r="BO298" s="53"/>
      <c r="BP298" s="53">
        <f t="shared" si="543"/>
        <v>0</v>
      </c>
      <c r="BQ298" s="53"/>
      <c r="BR298" s="53">
        <f t="shared" si="544"/>
        <v>0</v>
      </c>
    </row>
    <row r="299" spans="1:70" x14ac:dyDescent="0.2">
      <c r="A299" s="6">
        <v>1708</v>
      </c>
      <c r="B299" s="6" t="str">
        <f>+VLOOKUP(A299,masterfile!B:C,2,FALSE)</f>
        <v>Darlehen Rlz &gt; 5 J. (sonstige VB)</v>
      </c>
      <c r="D299" s="53">
        <f>+SUMIF('[1]2017'!$A:$A,$A299,'[1]2017'!$C:$C)-SUMIF('[1]2017'!$E:$E,$A299,'[1]2017'!$G:$G)</f>
        <v>0</v>
      </c>
      <c r="E299" s="53">
        <f>+SUMIF('[1]2018'!$A:$A,$A299,'[1]2018'!$C:$C)-SUMIF('[1]2018'!$E:$E,$A299,'[1]2018'!$G:$G)+D299</f>
        <v>0</v>
      </c>
      <c r="F299" s="53">
        <f>+SUMIF('[1]2019'!$A:$A,$A299,'[1]2019'!$C:$C)-SUMIF('[1]2019'!$E:$E,$A299,'[1]2019'!$G:$G)+E299</f>
        <v>0</v>
      </c>
      <c r="G299" s="53">
        <f>+SUMIF('[1]2020'!$A:$A,$A299,'[1]2020'!$C:$C)-SUMIF('[1]2020'!$E:$E,$A299,'[1]2020'!$G:$G)+F299</f>
        <v>0</v>
      </c>
      <c r="H299" s="53"/>
      <c r="I299" s="53">
        <f>+(SUMIF('[1]2021'!$A:$A,$A299,'[1]2021'!$C:$C)-SUMIF('[1]2021'!$E:$E,$A299,'[1]2021'!$G:$G))/12+G299</f>
        <v>0</v>
      </c>
      <c r="J299" s="53">
        <f>+(SUMIF('[1]2021'!$A:$A,$A299,'[1]2021'!$C:$C)-SUMIF('[1]2021'!$E:$E,$A299,'[1]2021'!$G:$G))/12+I299</f>
        <v>0</v>
      </c>
      <c r="K299" s="53">
        <f>+(SUMIF('[1]2021'!$A:$A,$A299,'[1]2021'!$C:$C)-SUMIF('[1]2021'!$E:$E,$A299,'[1]2021'!$G:$G))/12+J299</f>
        <v>0</v>
      </c>
      <c r="L299" s="53">
        <f>+(SUMIF('[1]2021'!$A:$A,$A299,'[1]2021'!$C:$C)-SUMIF('[1]2021'!$E:$E,$A299,'[1]2021'!$G:$G))/12+K299</f>
        <v>0</v>
      </c>
      <c r="M299" s="53">
        <f>+(SUMIF('[1]2021'!$A:$A,$A299,'[1]2021'!$C:$C)-SUMIF('[1]2021'!$E:$E,$A299,'[1]2021'!$G:$G))/12+L299</f>
        <v>0</v>
      </c>
      <c r="N299" s="53">
        <f>+(SUMIF('[1]2021'!$A:$A,$A299,'[1]2021'!$C:$C)-SUMIF('[1]2021'!$E:$E,$A299,'[1]2021'!$G:$G))/12+M299</f>
        <v>0</v>
      </c>
      <c r="O299" s="53">
        <f>+(SUMIF('[1]2021'!$A:$A,$A299,'[1]2021'!$C:$C)-SUMIF('[1]2021'!$E:$E,$A299,'[1]2021'!$G:$G))/12+N299</f>
        <v>0</v>
      </c>
      <c r="P299" s="53">
        <f>+(SUMIF('[1]2021'!$A:$A,$A299,'[1]2021'!$C:$C)-SUMIF('[1]2021'!$E:$E,$A299,'[1]2021'!$G:$G))/12+O299</f>
        <v>0</v>
      </c>
      <c r="Q299" s="53">
        <f>+(SUMIF('[1]2021'!$A:$A,$A299,'[1]2021'!$C:$C)-SUMIF('[1]2021'!$E:$E,$A299,'[1]2021'!$G:$G))/12+P299</f>
        <v>0</v>
      </c>
      <c r="R299" s="53">
        <f>+(SUMIF('[1]2021'!$A:$A,$A299,'[1]2021'!$C:$C)-SUMIF('[1]2021'!$E:$E,$A299,'[1]2021'!$G:$G))/12+Q299</f>
        <v>0</v>
      </c>
      <c r="S299" s="53">
        <f>+(SUMIF('[1]2021'!$A:$A,$A299,'[1]2021'!$C:$C)-SUMIF('[1]2021'!$E:$E,$A299,'[1]2021'!$G:$G))/12+R299</f>
        <v>0</v>
      </c>
      <c r="T299" s="53">
        <f>+(SUMIF('[1]2021'!$A:$A,$A299,'[1]2021'!$C:$C)-SUMIF('[1]2021'!$E:$E,$A299,'[1]2021'!$G:$G))/12+S299</f>
        <v>0</v>
      </c>
      <c r="U299" s="53" cm="1">
        <f t="array" ref="U299">+INDEX(I299:T299,1,Settings!$C$4)</f>
        <v>0</v>
      </c>
      <c r="V299" s="53" cm="1">
        <f t="array" ref="V299">+INDEX(I299:T299,1,Settings!$C$4)</f>
        <v>0</v>
      </c>
      <c r="W299" s="53"/>
      <c r="X299" s="53">
        <f>V299+SUMIFS(postings!$T:$T,postings!$C:$C,'b-data'!X$2,postings!$D:$D,'b-data'!X$3,postings!$I:$I,'b-data'!$A299)-SUMIFS(postings!$W:$W,postings!$C:$C,'b-data'!X$2,postings!$D:$D,'b-data'!X$3,postings!$M:$M,'b-data'!$A299)</f>
        <v>0</v>
      </c>
      <c r="Y299" s="53">
        <f>X299+SUMIFS(postings!$T:$T,postings!$C:$C,'b-data'!Y$2,postings!$D:$D,'b-data'!Y$3,postings!$I:$I,'b-data'!$A299)-SUMIFS(postings!$W:$W,postings!$C:$C,'b-data'!Y$2,postings!$D:$D,'b-data'!Y$3,postings!$M:$M,'b-data'!$A299)</f>
        <v>0</v>
      </c>
      <c r="Z299" s="53">
        <f>Y299+SUMIFS(postings!$T:$T,postings!$C:$C,'b-data'!Z$2,postings!$D:$D,'b-data'!Z$3,postings!$I:$I,'b-data'!$A299)-SUMIFS(postings!$W:$W,postings!$C:$C,'b-data'!Z$2,postings!$D:$D,'b-data'!Z$3,postings!$M:$M,'b-data'!$A299)</f>
        <v>0</v>
      </c>
      <c r="AA299" s="53">
        <f>Z299+SUMIFS(postings!$T:$T,postings!$C:$C,'b-data'!AA$2,postings!$D:$D,'b-data'!AA$3,postings!$I:$I,'b-data'!$A299)-SUMIFS(postings!$W:$W,postings!$C:$C,'b-data'!AA$2,postings!$D:$D,'b-data'!AA$3,postings!$M:$M,'b-data'!$A299)</f>
        <v>0</v>
      </c>
      <c r="AB299" s="53">
        <f>AA299+SUMIFS(postings!$T:$T,postings!$C:$C,'b-data'!AB$2,postings!$D:$D,'b-data'!AB$3,postings!$I:$I,'b-data'!$A299)-SUMIFS(postings!$W:$W,postings!$C:$C,'b-data'!AB$2,postings!$D:$D,'b-data'!AB$3,postings!$M:$M,'b-data'!$A299)</f>
        <v>0</v>
      </c>
      <c r="AC299" s="53">
        <f>AB299+SUMIFS(postings!$T:$T,postings!$C:$C,'b-data'!AC$2,postings!$D:$D,'b-data'!AC$3,postings!$I:$I,'b-data'!$A299)-SUMIFS(postings!$W:$W,postings!$C:$C,'b-data'!AC$2,postings!$D:$D,'b-data'!AC$3,postings!$M:$M,'b-data'!$A299)</f>
        <v>0</v>
      </c>
      <c r="AD299" s="53">
        <f>AC299+SUMIFS(postings!$T:$T,postings!$C:$C,'b-data'!AD$2,postings!$D:$D,'b-data'!AD$3,postings!$I:$I,'b-data'!$A299)-SUMIFS(postings!$W:$W,postings!$C:$C,'b-data'!AD$2,postings!$D:$D,'b-data'!AD$3,postings!$M:$M,'b-data'!$A299)</f>
        <v>0</v>
      </c>
      <c r="AE299" s="53">
        <f>AD299+SUMIFS(postings!$T:$T,postings!$C:$C,'b-data'!AE$2,postings!$D:$D,'b-data'!AE$3,postings!$I:$I,'b-data'!$A299)-SUMIFS(postings!$W:$W,postings!$C:$C,'b-data'!AE$2,postings!$D:$D,'b-data'!AE$3,postings!$M:$M,'b-data'!$A299)</f>
        <v>0</v>
      </c>
      <c r="AF299" s="53">
        <f>AE299+SUMIFS(postings!$T:$T,postings!$C:$C,'b-data'!AF$2,postings!$D:$D,'b-data'!AF$3,postings!$I:$I,'b-data'!$A299)-SUMIFS(postings!$W:$W,postings!$C:$C,'b-data'!AF$2,postings!$D:$D,'b-data'!AF$3,postings!$M:$M,'b-data'!$A299)</f>
        <v>0</v>
      </c>
      <c r="AG299" s="53">
        <f>AF299+SUMIFS(postings!$T:$T,postings!$C:$C,'b-data'!AG$2,postings!$D:$D,'b-data'!AG$3,postings!$I:$I,'b-data'!$A299)-SUMIFS(postings!$W:$W,postings!$C:$C,'b-data'!AG$2,postings!$D:$D,'b-data'!AG$3,postings!$M:$M,'b-data'!$A299)</f>
        <v>0</v>
      </c>
      <c r="AH299" s="53">
        <f>AG299+SUMIFS(postings!$T:$T,postings!$C:$C,'b-data'!AH$2,postings!$D:$D,'b-data'!AH$3,postings!$I:$I,'b-data'!$A299)-SUMIFS(postings!$W:$W,postings!$C:$C,'b-data'!AH$2,postings!$D:$D,'b-data'!AH$3,postings!$M:$M,'b-data'!$A299)</f>
        <v>0</v>
      </c>
      <c r="AI299" s="53">
        <f>AH299+SUMIFS(postings!$T:$T,postings!$C:$C,'b-data'!AI$2,postings!$D:$D,'b-data'!AI$3,postings!$I:$I,'b-data'!$A299)-SUMIFS(postings!$W:$W,postings!$C:$C,'b-data'!AI$2,postings!$D:$D,'b-data'!AI$3,postings!$M:$M,'b-data'!$A299)</f>
        <v>0</v>
      </c>
      <c r="AJ299" s="53" cm="1">
        <f t="array" ref="AJ299">+INDEX(X299:AI299,1,Settings!$C$4)</f>
        <v>0</v>
      </c>
      <c r="AK299" s="53" cm="1">
        <f t="array" ref="AK299">+INDEX(X299:AI299,1,Settings!$C$4)</f>
        <v>0</v>
      </c>
      <c r="AL299" s="53"/>
      <c r="AM299" s="53">
        <f t="shared" si="538"/>
        <v>0</v>
      </c>
      <c r="AN299" s="53">
        <f t="shared" ref="AN299:AX299" si="619">+AM299</f>
        <v>0</v>
      </c>
      <c r="AO299" s="53">
        <f t="shared" si="619"/>
        <v>0</v>
      </c>
      <c r="AP299" s="53">
        <f t="shared" si="619"/>
        <v>0</v>
      </c>
      <c r="AQ299" s="53">
        <f t="shared" si="619"/>
        <v>0</v>
      </c>
      <c r="AR299" s="53">
        <f t="shared" si="619"/>
        <v>0</v>
      </c>
      <c r="AS299" s="53">
        <f t="shared" si="619"/>
        <v>0</v>
      </c>
      <c r="AT299" s="53">
        <f t="shared" si="619"/>
        <v>0</v>
      </c>
      <c r="AU299" s="53">
        <f t="shared" si="619"/>
        <v>0</v>
      </c>
      <c r="AV299" s="53">
        <f t="shared" si="619"/>
        <v>0</v>
      </c>
      <c r="AW299" s="53">
        <f t="shared" si="619"/>
        <v>0</v>
      </c>
      <c r="AX299" s="53">
        <f t="shared" si="619"/>
        <v>0</v>
      </c>
      <c r="AY299" s="53" cm="1">
        <f t="array" ref="AY299">+INDEX(AM299:AX299,1,Settings!$C$4)</f>
        <v>0</v>
      </c>
      <c r="AZ299" s="53">
        <f t="shared" si="540"/>
        <v>0</v>
      </c>
      <c r="BA299" s="53"/>
      <c r="BB299" s="53">
        <f t="shared" si="541"/>
        <v>0</v>
      </c>
      <c r="BC299" s="53">
        <f t="shared" ref="BC299:BN299" si="620">+BB299</f>
        <v>0</v>
      </c>
      <c r="BD299" s="53">
        <f t="shared" si="620"/>
        <v>0</v>
      </c>
      <c r="BE299" s="53">
        <f t="shared" si="620"/>
        <v>0</v>
      </c>
      <c r="BF299" s="53">
        <f t="shared" si="620"/>
        <v>0</v>
      </c>
      <c r="BG299" s="53">
        <f t="shared" si="620"/>
        <v>0</v>
      </c>
      <c r="BH299" s="53">
        <f t="shared" si="620"/>
        <v>0</v>
      </c>
      <c r="BI299" s="53">
        <f t="shared" si="620"/>
        <v>0</v>
      </c>
      <c r="BJ299" s="53">
        <f t="shared" si="620"/>
        <v>0</v>
      </c>
      <c r="BK299" s="53">
        <f t="shared" si="620"/>
        <v>0</v>
      </c>
      <c r="BL299" s="53">
        <f t="shared" si="620"/>
        <v>0</v>
      </c>
      <c r="BM299" s="53">
        <f t="shared" si="620"/>
        <v>0</v>
      </c>
      <c r="BN299" s="53">
        <f t="shared" si="620"/>
        <v>0</v>
      </c>
      <c r="BO299" s="53"/>
      <c r="BP299" s="53">
        <f t="shared" si="543"/>
        <v>0</v>
      </c>
      <c r="BQ299" s="53"/>
      <c r="BR299" s="53">
        <f t="shared" si="544"/>
        <v>0</v>
      </c>
    </row>
    <row r="300" spans="1:70" x14ac:dyDescent="0.2">
      <c r="A300" s="6">
        <v>1709</v>
      </c>
      <c r="B300" s="6" t="str">
        <f>+VLOOKUP(A300,masterfile!B:C,2,FALSE)</f>
        <v>Gewinnverfügung stille Gesellschaft.</v>
      </c>
      <c r="D300" s="53">
        <f>+SUMIF('[1]2017'!$A:$A,$A300,'[1]2017'!$C:$C)-SUMIF('[1]2017'!$E:$E,$A300,'[1]2017'!$G:$G)</f>
        <v>0</v>
      </c>
      <c r="E300" s="53">
        <f>+SUMIF('[1]2018'!$A:$A,$A300,'[1]2018'!$C:$C)-SUMIF('[1]2018'!$E:$E,$A300,'[1]2018'!$G:$G)+D300</f>
        <v>0</v>
      </c>
      <c r="F300" s="53">
        <f>+SUMIF('[1]2019'!$A:$A,$A300,'[1]2019'!$C:$C)-SUMIF('[1]2019'!$E:$E,$A300,'[1]2019'!$G:$G)+E300</f>
        <v>0</v>
      </c>
      <c r="G300" s="53">
        <f>+SUMIF('[1]2020'!$A:$A,$A300,'[1]2020'!$C:$C)-SUMIF('[1]2020'!$E:$E,$A300,'[1]2020'!$G:$G)+F300</f>
        <v>0</v>
      </c>
      <c r="H300" s="53"/>
      <c r="I300" s="53">
        <f>+(SUMIF('[1]2021'!$A:$A,$A300,'[1]2021'!$C:$C)-SUMIF('[1]2021'!$E:$E,$A300,'[1]2021'!$G:$G))/12+G300</f>
        <v>0</v>
      </c>
      <c r="J300" s="53">
        <f>+(SUMIF('[1]2021'!$A:$A,$A300,'[1]2021'!$C:$C)-SUMIF('[1]2021'!$E:$E,$A300,'[1]2021'!$G:$G))/12+I300</f>
        <v>0</v>
      </c>
      <c r="K300" s="53">
        <f>+(SUMIF('[1]2021'!$A:$A,$A300,'[1]2021'!$C:$C)-SUMIF('[1]2021'!$E:$E,$A300,'[1]2021'!$G:$G))/12+J300</f>
        <v>0</v>
      </c>
      <c r="L300" s="53">
        <f>+(SUMIF('[1]2021'!$A:$A,$A300,'[1]2021'!$C:$C)-SUMIF('[1]2021'!$E:$E,$A300,'[1]2021'!$G:$G))/12+K300</f>
        <v>0</v>
      </c>
      <c r="M300" s="53">
        <f>+(SUMIF('[1]2021'!$A:$A,$A300,'[1]2021'!$C:$C)-SUMIF('[1]2021'!$E:$E,$A300,'[1]2021'!$G:$G))/12+L300</f>
        <v>0</v>
      </c>
      <c r="N300" s="53">
        <f>+(SUMIF('[1]2021'!$A:$A,$A300,'[1]2021'!$C:$C)-SUMIF('[1]2021'!$E:$E,$A300,'[1]2021'!$G:$G))/12+M300</f>
        <v>0</v>
      </c>
      <c r="O300" s="53">
        <f>+(SUMIF('[1]2021'!$A:$A,$A300,'[1]2021'!$C:$C)-SUMIF('[1]2021'!$E:$E,$A300,'[1]2021'!$G:$G))/12+N300</f>
        <v>0</v>
      </c>
      <c r="P300" s="53">
        <f>+(SUMIF('[1]2021'!$A:$A,$A300,'[1]2021'!$C:$C)-SUMIF('[1]2021'!$E:$E,$A300,'[1]2021'!$G:$G))/12+O300</f>
        <v>0</v>
      </c>
      <c r="Q300" s="53">
        <f>+(SUMIF('[1]2021'!$A:$A,$A300,'[1]2021'!$C:$C)-SUMIF('[1]2021'!$E:$E,$A300,'[1]2021'!$G:$G))/12+P300</f>
        <v>0</v>
      </c>
      <c r="R300" s="53">
        <f>+(SUMIF('[1]2021'!$A:$A,$A300,'[1]2021'!$C:$C)-SUMIF('[1]2021'!$E:$E,$A300,'[1]2021'!$G:$G))/12+Q300</f>
        <v>0</v>
      </c>
      <c r="S300" s="53">
        <f>+(SUMIF('[1]2021'!$A:$A,$A300,'[1]2021'!$C:$C)-SUMIF('[1]2021'!$E:$E,$A300,'[1]2021'!$G:$G))/12+R300</f>
        <v>0</v>
      </c>
      <c r="T300" s="53">
        <f>+(SUMIF('[1]2021'!$A:$A,$A300,'[1]2021'!$C:$C)-SUMIF('[1]2021'!$E:$E,$A300,'[1]2021'!$G:$G))/12+S300</f>
        <v>0</v>
      </c>
      <c r="U300" s="53" cm="1">
        <f t="array" ref="U300">+INDEX(I300:T300,1,Settings!$C$4)</f>
        <v>0</v>
      </c>
      <c r="V300" s="53" cm="1">
        <f t="array" ref="V300">+INDEX(I300:T300,1,Settings!$C$4)</f>
        <v>0</v>
      </c>
      <c r="W300" s="53"/>
      <c r="X300" s="53">
        <f>V300+SUMIFS(postings!$T:$T,postings!$C:$C,'b-data'!X$2,postings!$D:$D,'b-data'!X$3,postings!$I:$I,'b-data'!$A300)-SUMIFS(postings!$W:$W,postings!$C:$C,'b-data'!X$2,postings!$D:$D,'b-data'!X$3,postings!$M:$M,'b-data'!$A300)</f>
        <v>0</v>
      </c>
      <c r="Y300" s="53">
        <f>X300+SUMIFS(postings!$T:$T,postings!$C:$C,'b-data'!Y$2,postings!$D:$D,'b-data'!Y$3,postings!$I:$I,'b-data'!$A300)-SUMIFS(postings!$W:$W,postings!$C:$C,'b-data'!Y$2,postings!$D:$D,'b-data'!Y$3,postings!$M:$M,'b-data'!$A300)</f>
        <v>0</v>
      </c>
      <c r="Z300" s="53">
        <f>Y300+SUMIFS(postings!$T:$T,postings!$C:$C,'b-data'!Z$2,postings!$D:$D,'b-data'!Z$3,postings!$I:$I,'b-data'!$A300)-SUMIFS(postings!$W:$W,postings!$C:$C,'b-data'!Z$2,postings!$D:$D,'b-data'!Z$3,postings!$M:$M,'b-data'!$A300)</f>
        <v>0</v>
      </c>
      <c r="AA300" s="53">
        <f>Z300+SUMIFS(postings!$T:$T,postings!$C:$C,'b-data'!AA$2,postings!$D:$D,'b-data'!AA$3,postings!$I:$I,'b-data'!$A300)-SUMIFS(postings!$W:$W,postings!$C:$C,'b-data'!AA$2,postings!$D:$D,'b-data'!AA$3,postings!$M:$M,'b-data'!$A300)</f>
        <v>0</v>
      </c>
      <c r="AB300" s="53">
        <f>AA300+SUMIFS(postings!$T:$T,postings!$C:$C,'b-data'!AB$2,postings!$D:$D,'b-data'!AB$3,postings!$I:$I,'b-data'!$A300)-SUMIFS(postings!$W:$W,postings!$C:$C,'b-data'!AB$2,postings!$D:$D,'b-data'!AB$3,postings!$M:$M,'b-data'!$A300)</f>
        <v>0</v>
      </c>
      <c r="AC300" s="53">
        <f>AB300+SUMIFS(postings!$T:$T,postings!$C:$C,'b-data'!AC$2,postings!$D:$D,'b-data'!AC$3,postings!$I:$I,'b-data'!$A300)-SUMIFS(postings!$W:$W,postings!$C:$C,'b-data'!AC$2,postings!$D:$D,'b-data'!AC$3,postings!$M:$M,'b-data'!$A300)</f>
        <v>0</v>
      </c>
      <c r="AD300" s="53">
        <f>AC300+SUMIFS(postings!$T:$T,postings!$C:$C,'b-data'!AD$2,postings!$D:$D,'b-data'!AD$3,postings!$I:$I,'b-data'!$A300)-SUMIFS(postings!$W:$W,postings!$C:$C,'b-data'!AD$2,postings!$D:$D,'b-data'!AD$3,postings!$M:$M,'b-data'!$A300)</f>
        <v>0</v>
      </c>
      <c r="AE300" s="53">
        <f>AD300+SUMIFS(postings!$T:$T,postings!$C:$C,'b-data'!AE$2,postings!$D:$D,'b-data'!AE$3,postings!$I:$I,'b-data'!$A300)-SUMIFS(postings!$W:$W,postings!$C:$C,'b-data'!AE$2,postings!$D:$D,'b-data'!AE$3,postings!$M:$M,'b-data'!$A300)</f>
        <v>0</v>
      </c>
      <c r="AF300" s="53">
        <f>AE300+SUMIFS(postings!$T:$T,postings!$C:$C,'b-data'!AF$2,postings!$D:$D,'b-data'!AF$3,postings!$I:$I,'b-data'!$A300)-SUMIFS(postings!$W:$W,postings!$C:$C,'b-data'!AF$2,postings!$D:$D,'b-data'!AF$3,postings!$M:$M,'b-data'!$A300)</f>
        <v>0</v>
      </c>
      <c r="AG300" s="53">
        <f>AF300+SUMIFS(postings!$T:$T,postings!$C:$C,'b-data'!AG$2,postings!$D:$D,'b-data'!AG$3,postings!$I:$I,'b-data'!$A300)-SUMIFS(postings!$W:$W,postings!$C:$C,'b-data'!AG$2,postings!$D:$D,'b-data'!AG$3,postings!$M:$M,'b-data'!$A300)</f>
        <v>0</v>
      </c>
      <c r="AH300" s="53">
        <f>AG300+SUMIFS(postings!$T:$T,postings!$C:$C,'b-data'!AH$2,postings!$D:$D,'b-data'!AH$3,postings!$I:$I,'b-data'!$A300)-SUMIFS(postings!$W:$W,postings!$C:$C,'b-data'!AH$2,postings!$D:$D,'b-data'!AH$3,postings!$M:$M,'b-data'!$A300)</f>
        <v>0</v>
      </c>
      <c r="AI300" s="53">
        <f>AH300+SUMIFS(postings!$T:$T,postings!$C:$C,'b-data'!AI$2,postings!$D:$D,'b-data'!AI$3,postings!$I:$I,'b-data'!$A300)-SUMIFS(postings!$W:$W,postings!$C:$C,'b-data'!AI$2,postings!$D:$D,'b-data'!AI$3,postings!$M:$M,'b-data'!$A300)</f>
        <v>0</v>
      </c>
      <c r="AJ300" s="53" cm="1">
        <f t="array" ref="AJ300">+INDEX(X300:AI300,1,Settings!$C$4)</f>
        <v>0</v>
      </c>
      <c r="AK300" s="53" cm="1">
        <f t="array" ref="AK300">+INDEX(X300:AI300,1,Settings!$C$4)</f>
        <v>0</v>
      </c>
      <c r="AL300" s="53"/>
      <c r="AM300" s="53">
        <f t="shared" si="538"/>
        <v>0</v>
      </c>
      <c r="AN300" s="53">
        <f t="shared" ref="AN300:AX300" si="621">+AM300</f>
        <v>0</v>
      </c>
      <c r="AO300" s="53">
        <f t="shared" si="621"/>
        <v>0</v>
      </c>
      <c r="AP300" s="53">
        <f t="shared" si="621"/>
        <v>0</v>
      </c>
      <c r="AQ300" s="53">
        <f t="shared" si="621"/>
        <v>0</v>
      </c>
      <c r="AR300" s="53">
        <f t="shared" si="621"/>
        <v>0</v>
      </c>
      <c r="AS300" s="53">
        <f t="shared" si="621"/>
        <v>0</v>
      </c>
      <c r="AT300" s="53">
        <f t="shared" si="621"/>
        <v>0</v>
      </c>
      <c r="AU300" s="53">
        <f t="shared" si="621"/>
        <v>0</v>
      </c>
      <c r="AV300" s="53">
        <f t="shared" si="621"/>
        <v>0</v>
      </c>
      <c r="AW300" s="53">
        <f t="shared" si="621"/>
        <v>0</v>
      </c>
      <c r="AX300" s="53">
        <f t="shared" si="621"/>
        <v>0</v>
      </c>
      <c r="AY300" s="53" cm="1">
        <f t="array" ref="AY300">+INDEX(AM300:AX300,1,Settings!$C$4)</f>
        <v>0</v>
      </c>
      <c r="AZ300" s="53">
        <f t="shared" si="540"/>
        <v>0</v>
      </c>
      <c r="BA300" s="53"/>
      <c r="BB300" s="53">
        <f t="shared" si="541"/>
        <v>0</v>
      </c>
      <c r="BC300" s="53">
        <f t="shared" ref="BC300:BN300" si="622">+BB300</f>
        <v>0</v>
      </c>
      <c r="BD300" s="53">
        <f t="shared" si="622"/>
        <v>0</v>
      </c>
      <c r="BE300" s="53">
        <f t="shared" si="622"/>
        <v>0</v>
      </c>
      <c r="BF300" s="53">
        <f t="shared" si="622"/>
        <v>0</v>
      </c>
      <c r="BG300" s="53">
        <f t="shared" si="622"/>
        <v>0</v>
      </c>
      <c r="BH300" s="53">
        <f t="shared" si="622"/>
        <v>0</v>
      </c>
      <c r="BI300" s="53">
        <f t="shared" si="622"/>
        <v>0</v>
      </c>
      <c r="BJ300" s="53">
        <f t="shared" si="622"/>
        <v>0</v>
      </c>
      <c r="BK300" s="53">
        <f t="shared" si="622"/>
        <v>0</v>
      </c>
      <c r="BL300" s="53">
        <f t="shared" si="622"/>
        <v>0</v>
      </c>
      <c r="BM300" s="53">
        <f t="shared" si="622"/>
        <v>0</v>
      </c>
      <c r="BN300" s="53">
        <f t="shared" si="622"/>
        <v>0</v>
      </c>
      <c r="BO300" s="53"/>
      <c r="BP300" s="53">
        <f t="shared" si="543"/>
        <v>0</v>
      </c>
      <c r="BQ300" s="53"/>
      <c r="BR300" s="53">
        <f t="shared" si="544"/>
        <v>0</v>
      </c>
    </row>
    <row r="301" spans="1:70" x14ac:dyDescent="0.2">
      <c r="A301" s="6">
        <v>1710</v>
      </c>
      <c r="B301" s="6" t="str">
        <f>+VLOOKUP(A301,masterfile!B:C,2,FALSE)</f>
        <v>Erhalt. Anzahlungen auf Bestellungen</v>
      </c>
      <c r="D301" s="53">
        <f>+SUMIF('[1]2017'!$A:$A,$A301,'[1]2017'!$C:$C)-SUMIF('[1]2017'!$E:$E,$A301,'[1]2017'!$G:$G)</f>
        <v>0</v>
      </c>
      <c r="E301" s="53">
        <f>+SUMIF('[1]2018'!$A:$A,$A301,'[1]2018'!$C:$C)-SUMIF('[1]2018'!$E:$E,$A301,'[1]2018'!$G:$G)+D301</f>
        <v>0</v>
      </c>
      <c r="F301" s="53">
        <f>+SUMIF('[1]2019'!$A:$A,$A301,'[1]2019'!$C:$C)-SUMIF('[1]2019'!$E:$E,$A301,'[1]2019'!$G:$G)+E301</f>
        <v>0</v>
      </c>
      <c r="G301" s="53">
        <f>+SUMIF('[1]2020'!$A:$A,$A301,'[1]2020'!$C:$C)-SUMIF('[1]2020'!$E:$E,$A301,'[1]2020'!$G:$G)+F301</f>
        <v>0</v>
      </c>
      <c r="H301" s="53"/>
      <c r="I301" s="53">
        <f>+(SUMIF('[1]2021'!$A:$A,$A301,'[1]2021'!$C:$C)-SUMIF('[1]2021'!$E:$E,$A301,'[1]2021'!$G:$G))/12+G301</f>
        <v>0</v>
      </c>
      <c r="J301" s="53">
        <f>+(SUMIF('[1]2021'!$A:$A,$A301,'[1]2021'!$C:$C)-SUMIF('[1]2021'!$E:$E,$A301,'[1]2021'!$G:$G))/12+I301</f>
        <v>0</v>
      </c>
      <c r="K301" s="53">
        <f>+(SUMIF('[1]2021'!$A:$A,$A301,'[1]2021'!$C:$C)-SUMIF('[1]2021'!$E:$E,$A301,'[1]2021'!$G:$G))/12+J301</f>
        <v>0</v>
      </c>
      <c r="L301" s="53">
        <f>+(SUMIF('[1]2021'!$A:$A,$A301,'[1]2021'!$C:$C)-SUMIF('[1]2021'!$E:$E,$A301,'[1]2021'!$G:$G))/12+K301</f>
        <v>0</v>
      </c>
      <c r="M301" s="53">
        <f>+(SUMIF('[1]2021'!$A:$A,$A301,'[1]2021'!$C:$C)-SUMIF('[1]2021'!$E:$E,$A301,'[1]2021'!$G:$G))/12+L301</f>
        <v>0</v>
      </c>
      <c r="N301" s="53">
        <f>+(SUMIF('[1]2021'!$A:$A,$A301,'[1]2021'!$C:$C)-SUMIF('[1]2021'!$E:$E,$A301,'[1]2021'!$G:$G))/12+M301</f>
        <v>0</v>
      </c>
      <c r="O301" s="53">
        <f>+(SUMIF('[1]2021'!$A:$A,$A301,'[1]2021'!$C:$C)-SUMIF('[1]2021'!$E:$E,$A301,'[1]2021'!$G:$G))/12+N301</f>
        <v>0</v>
      </c>
      <c r="P301" s="53">
        <f>+(SUMIF('[1]2021'!$A:$A,$A301,'[1]2021'!$C:$C)-SUMIF('[1]2021'!$E:$E,$A301,'[1]2021'!$G:$G))/12+O301</f>
        <v>0</v>
      </c>
      <c r="Q301" s="53">
        <f>+(SUMIF('[1]2021'!$A:$A,$A301,'[1]2021'!$C:$C)-SUMIF('[1]2021'!$E:$E,$A301,'[1]2021'!$G:$G))/12+P301</f>
        <v>0</v>
      </c>
      <c r="R301" s="53">
        <f>+(SUMIF('[1]2021'!$A:$A,$A301,'[1]2021'!$C:$C)-SUMIF('[1]2021'!$E:$E,$A301,'[1]2021'!$G:$G))/12+Q301</f>
        <v>0</v>
      </c>
      <c r="S301" s="53">
        <f>+(SUMIF('[1]2021'!$A:$A,$A301,'[1]2021'!$C:$C)-SUMIF('[1]2021'!$E:$E,$A301,'[1]2021'!$G:$G))/12+R301</f>
        <v>0</v>
      </c>
      <c r="T301" s="53">
        <f>+(SUMIF('[1]2021'!$A:$A,$A301,'[1]2021'!$C:$C)-SUMIF('[1]2021'!$E:$E,$A301,'[1]2021'!$G:$G))/12+S301</f>
        <v>0</v>
      </c>
      <c r="U301" s="53" cm="1">
        <f t="array" ref="U301">+INDEX(I301:T301,1,Settings!$C$4)</f>
        <v>0</v>
      </c>
      <c r="V301" s="53" cm="1">
        <f t="array" ref="V301">+INDEX(I301:T301,1,Settings!$C$4)</f>
        <v>0</v>
      </c>
      <c r="W301" s="53"/>
      <c r="X301" s="53">
        <f>V301+SUMIFS(postings!$T:$T,postings!$C:$C,'b-data'!X$2,postings!$D:$D,'b-data'!X$3,postings!$I:$I,'b-data'!$A301)-SUMIFS(postings!$W:$W,postings!$C:$C,'b-data'!X$2,postings!$D:$D,'b-data'!X$3,postings!$M:$M,'b-data'!$A301)</f>
        <v>0</v>
      </c>
      <c r="Y301" s="53">
        <f>X301+SUMIFS(postings!$T:$T,postings!$C:$C,'b-data'!Y$2,postings!$D:$D,'b-data'!Y$3,postings!$I:$I,'b-data'!$A301)-SUMIFS(postings!$W:$W,postings!$C:$C,'b-data'!Y$2,postings!$D:$D,'b-data'!Y$3,postings!$M:$M,'b-data'!$A301)</f>
        <v>0</v>
      </c>
      <c r="Z301" s="53">
        <f>Y301+SUMIFS(postings!$T:$T,postings!$C:$C,'b-data'!Z$2,postings!$D:$D,'b-data'!Z$3,postings!$I:$I,'b-data'!$A301)-SUMIFS(postings!$W:$W,postings!$C:$C,'b-data'!Z$2,postings!$D:$D,'b-data'!Z$3,postings!$M:$M,'b-data'!$A301)</f>
        <v>0</v>
      </c>
      <c r="AA301" s="53">
        <f>Z301+SUMIFS(postings!$T:$T,postings!$C:$C,'b-data'!AA$2,postings!$D:$D,'b-data'!AA$3,postings!$I:$I,'b-data'!$A301)-SUMIFS(postings!$W:$W,postings!$C:$C,'b-data'!AA$2,postings!$D:$D,'b-data'!AA$3,postings!$M:$M,'b-data'!$A301)</f>
        <v>0</v>
      </c>
      <c r="AB301" s="53">
        <f>AA301+SUMIFS(postings!$T:$T,postings!$C:$C,'b-data'!AB$2,postings!$D:$D,'b-data'!AB$3,postings!$I:$I,'b-data'!$A301)-SUMIFS(postings!$W:$W,postings!$C:$C,'b-data'!AB$2,postings!$D:$D,'b-data'!AB$3,postings!$M:$M,'b-data'!$A301)</f>
        <v>0</v>
      </c>
      <c r="AC301" s="53">
        <f>AB301+SUMIFS(postings!$T:$T,postings!$C:$C,'b-data'!AC$2,postings!$D:$D,'b-data'!AC$3,postings!$I:$I,'b-data'!$A301)-SUMIFS(postings!$W:$W,postings!$C:$C,'b-data'!AC$2,postings!$D:$D,'b-data'!AC$3,postings!$M:$M,'b-data'!$A301)</f>
        <v>0</v>
      </c>
      <c r="AD301" s="53">
        <f>AC301+SUMIFS(postings!$T:$T,postings!$C:$C,'b-data'!AD$2,postings!$D:$D,'b-data'!AD$3,postings!$I:$I,'b-data'!$A301)-SUMIFS(postings!$W:$W,postings!$C:$C,'b-data'!AD$2,postings!$D:$D,'b-data'!AD$3,postings!$M:$M,'b-data'!$A301)</f>
        <v>0</v>
      </c>
      <c r="AE301" s="53">
        <f>AD301+SUMIFS(postings!$T:$T,postings!$C:$C,'b-data'!AE$2,postings!$D:$D,'b-data'!AE$3,postings!$I:$I,'b-data'!$A301)-SUMIFS(postings!$W:$W,postings!$C:$C,'b-data'!AE$2,postings!$D:$D,'b-data'!AE$3,postings!$M:$M,'b-data'!$A301)</f>
        <v>0</v>
      </c>
      <c r="AF301" s="53">
        <f>AE301+SUMIFS(postings!$T:$T,postings!$C:$C,'b-data'!AF$2,postings!$D:$D,'b-data'!AF$3,postings!$I:$I,'b-data'!$A301)-SUMIFS(postings!$W:$W,postings!$C:$C,'b-data'!AF$2,postings!$D:$D,'b-data'!AF$3,postings!$M:$M,'b-data'!$A301)</f>
        <v>0</v>
      </c>
      <c r="AG301" s="53">
        <f>AF301+SUMIFS(postings!$T:$T,postings!$C:$C,'b-data'!AG$2,postings!$D:$D,'b-data'!AG$3,postings!$I:$I,'b-data'!$A301)-SUMIFS(postings!$W:$W,postings!$C:$C,'b-data'!AG$2,postings!$D:$D,'b-data'!AG$3,postings!$M:$M,'b-data'!$A301)</f>
        <v>0</v>
      </c>
      <c r="AH301" s="53">
        <f>AG301+SUMIFS(postings!$T:$T,postings!$C:$C,'b-data'!AH$2,postings!$D:$D,'b-data'!AH$3,postings!$I:$I,'b-data'!$A301)-SUMIFS(postings!$W:$W,postings!$C:$C,'b-data'!AH$2,postings!$D:$D,'b-data'!AH$3,postings!$M:$M,'b-data'!$A301)</f>
        <v>0</v>
      </c>
      <c r="AI301" s="53">
        <f>AH301+SUMIFS(postings!$T:$T,postings!$C:$C,'b-data'!AI$2,postings!$D:$D,'b-data'!AI$3,postings!$I:$I,'b-data'!$A301)-SUMIFS(postings!$W:$W,postings!$C:$C,'b-data'!AI$2,postings!$D:$D,'b-data'!AI$3,postings!$M:$M,'b-data'!$A301)</f>
        <v>0</v>
      </c>
      <c r="AJ301" s="53" cm="1">
        <f t="array" ref="AJ301">+INDEX(X301:AI301,1,Settings!$C$4)</f>
        <v>0</v>
      </c>
      <c r="AK301" s="53" cm="1">
        <f t="array" ref="AK301">+INDEX(X301:AI301,1,Settings!$C$4)</f>
        <v>0</v>
      </c>
      <c r="AL301" s="53"/>
      <c r="AM301" s="53">
        <f t="shared" si="538"/>
        <v>0</v>
      </c>
      <c r="AN301" s="53">
        <f t="shared" ref="AN301:AX301" si="623">+AM301</f>
        <v>0</v>
      </c>
      <c r="AO301" s="53">
        <f t="shared" si="623"/>
        <v>0</v>
      </c>
      <c r="AP301" s="53">
        <f t="shared" si="623"/>
        <v>0</v>
      </c>
      <c r="AQ301" s="53">
        <f t="shared" si="623"/>
        <v>0</v>
      </c>
      <c r="AR301" s="53">
        <f t="shared" si="623"/>
        <v>0</v>
      </c>
      <c r="AS301" s="53">
        <f t="shared" si="623"/>
        <v>0</v>
      </c>
      <c r="AT301" s="53">
        <f t="shared" si="623"/>
        <v>0</v>
      </c>
      <c r="AU301" s="53">
        <f t="shared" si="623"/>
        <v>0</v>
      </c>
      <c r="AV301" s="53">
        <f t="shared" si="623"/>
        <v>0</v>
      </c>
      <c r="AW301" s="53">
        <f t="shared" si="623"/>
        <v>0</v>
      </c>
      <c r="AX301" s="53">
        <f t="shared" si="623"/>
        <v>0</v>
      </c>
      <c r="AY301" s="53" cm="1">
        <f t="array" ref="AY301">+INDEX(AM301:AX301,1,Settings!$C$4)</f>
        <v>0</v>
      </c>
      <c r="AZ301" s="53">
        <f t="shared" si="540"/>
        <v>0</v>
      </c>
      <c r="BA301" s="53"/>
      <c r="BB301" s="53">
        <f t="shared" si="541"/>
        <v>0</v>
      </c>
      <c r="BC301" s="53">
        <f t="shared" ref="BC301:BN301" si="624">+BB301</f>
        <v>0</v>
      </c>
      <c r="BD301" s="53">
        <f t="shared" si="624"/>
        <v>0</v>
      </c>
      <c r="BE301" s="53">
        <f t="shared" si="624"/>
        <v>0</v>
      </c>
      <c r="BF301" s="53">
        <f t="shared" si="624"/>
        <v>0</v>
      </c>
      <c r="BG301" s="53">
        <f t="shared" si="624"/>
        <v>0</v>
      </c>
      <c r="BH301" s="53">
        <f t="shared" si="624"/>
        <v>0</v>
      </c>
      <c r="BI301" s="53">
        <f t="shared" si="624"/>
        <v>0</v>
      </c>
      <c r="BJ301" s="53">
        <f t="shared" si="624"/>
        <v>0</v>
      </c>
      <c r="BK301" s="53">
        <f t="shared" si="624"/>
        <v>0</v>
      </c>
      <c r="BL301" s="53">
        <f t="shared" si="624"/>
        <v>0</v>
      </c>
      <c r="BM301" s="53">
        <f t="shared" si="624"/>
        <v>0</v>
      </c>
      <c r="BN301" s="53">
        <f t="shared" si="624"/>
        <v>0</v>
      </c>
      <c r="BO301" s="53"/>
      <c r="BP301" s="53">
        <f t="shared" si="543"/>
        <v>0</v>
      </c>
      <c r="BQ301" s="53"/>
      <c r="BR301" s="53">
        <f t="shared" si="544"/>
        <v>0</v>
      </c>
    </row>
    <row r="302" spans="1:70" x14ac:dyDescent="0.2">
      <c r="A302" s="6">
        <v>1711</v>
      </c>
      <c r="B302" s="6" t="str">
        <f>+VLOOKUP(A302,masterfile!B:C,2,FALSE)</f>
        <v>Erhaltene Anzahlungen 7% USt</v>
      </c>
      <c r="D302" s="53">
        <f>+SUMIF('[1]2017'!$A:$A,$A302,'[1]2017'!$C:$C)-SUMIF('[1]2017'!$E:$E,$A302,'[1]2017'!$G:$G)</f>
        <v>0</v>
      </c>
      <c r="E302" s="53">
        <f>+SUMIF('[1]2018'!$A:$A,$A302,'[1]2018'!$C:$C)-SUMIF('[1]2018'!$E:$E,$A302,'[1]2018'!$G:$G)+D302</f>
        <v>0</v>
      </c>
      <c r="F302" s="53">
        <f>+SUMIF('[1]2019'!$A:$A,$A302,'[1]2019'!$C:$C)-SUMIF('[1]2019'!$E:$E,$A302,'[1]2019'!$G:$G)+E302</f>
        <v>0</v>
      </c>
      <c r="G302" s="53">
        <f>+SUMIF('[1]2020'!$A:$A,$A302,'[1]2020'!$C:$C)-SUMIF('[1]2020'!$E:$E,$A302,'[1]2020'!$G:$G)+F302</f>
        <v>0</v>
      </c>
      <c r="H302" s="53"/>
      <c r="I302" s="53">
        <f>+(SUMIF('[1]2021'!$A:$A,$A302,'[1]2021'!$C:$C)-SUMIF('[1]2021'!$E:$E,$A302,'[1]2021'!$G:$G))/12+G302</f>
        <v>0</v>
      </c>
      <c r="J302" s="53">
        <f>+(SUMIF('[1]2021'!$A:$A,$A302,'[1]2021'!$C:$C)-SUMIF('[1]2021'!$E:$E,$A302,'[1]2021'!$G:$G))/12+I302</f>
        <v>0</v>
      </c>
      <c r="K302" s="53">
        <f>+(SUMIF('[1]2021'!$A:$A,$A302,'[1]2021'!$C:$C)-SUMIF('[1]2021'!$E:$E,$A302,'[1]2021'!$G:$G))/12+J302</f>
        <v>0</v>
      </c>
      <c r="L302" s="53">
        <f>+(SUMIF('[1]2021'!$A:$A,$A302,'[1]2021'!$C:$C)-SUMIF('[1]2021'!$E:$E,$A302,'[1]2021'!$G:$G))/12+K302</f>
        <v>0</v>
      </c>
      <c r="M302" s="53">
        <f>+(SUMIF('[1]2021'!$A:$A,$A302,'[1]2021'!$C:$C)-SUMIF('[1]2021'!$E:$E,$A302,'[1]2021'!$G:$G))/12+L302</f>
        <v>0</v>
      </c>
      <c r="N302" s="53">
        <f>+(SUMIF('[1]2021'!$A:$A,$A302,'[1]2021'!$C:$C)-SUMIF('[1]2021'!$E:$E,$A302,'[1]2021'!$G:$G))/12+M302</f>
        <v>0</v>
      </c>
      <c r="O302" s="53">
        <f>+(SUMIF('[1]2021'!$A:$A,$A302,'[1]2021'!$C:$C)-SUMIF('[1]2021'!$E:$E,$A302,'[1]2021'!$G:$G))/12+N302</f>
        <v>0</v>
      </c>
      <c r="P302" s="53">
        <f>+(SUMIF('[1]2021'!$A:$A,$A302,'[1]2021'!$C:$C)-SUMIF('[1]2021'!$E:$E,$A302,'[1]2021'!$G:$G))/12+O302</f>
        <v>0</v>
      </c>
      <c r="Q302" s="53">
        <f>+(SUMIF('[1]2021'!$A:$A,$A302,'[1]2021'!$C:$C)-SUMIF('[1]2021'!$E:$E,$A302,'[1]2021'!$G:$G))/12+P302</f>
        <v>0</v>
      </c>
      <c r="R302" s="53">
        <f>+(SUMIF('[1]2021'!$A:$A,$A302,'[1]2021'!$C:$C)-SUMIF('[1]2021'!$E:$E,$A302,'[1]2021'!$G:$G))/12+Q302</f>
        <v>0</v>
      </c>
      <c r="S302" s="53">
        <f>+(SUMIF('[1]2021'!$A:$A,$A302,'[1]2021'!$C:$C)-SUMIF('[1]2021'!$E:$E,$A302,'[1]2021'!$G:$G))/12+R302</f>
        <v>0</v>
      </c>
      <c r="T302" s="53">
        <f>+(SUMIF('[1]2021'!$A:$A,$A302,'[1]2021'!$C:$C)-SUMIF('[1]2021'!$E:$E,$A302,'[1]2021'!$G:$G))/12+S302</f>
        <v>0</v>
      </c>
      <c r="U302" s="53" cm="1">
        <f t="array" ref="U302">+INDEX(I302:T302,1,Settings!$C$4)</f>
        <v>0</v>
      </c>
      <c r="V302" s="53" cm="1">
        <f t="array" ref="V302">+INDEX(I302:T302,1,Settings!$C$4)</f>
        <v>0</v>
      </c>
      <c r="W302" s="53"/>
      <c r="X302" s="53">
        <f>V302+SUMIFS(postings!$T:$T,postings!$C:$C,'b-data'!X$2,postings!$D:$D,'b-data'!X$3,postings!$I:$I,'b-data'!$A302)-SUMIFS(postings!$W:$W,postings!$C:$C,'b-data'!X$2,postings!$D:$D,'b-data'!X$3,postings!$M:$M,'b-data'!$A302)</f>
        <v>0</v>
      </c>
      <c r="Y302" s="53">
        <f>X302+SUMIFS(postings!$T:$T,postings!$C:$C,'b-data'!Y$2,postings!$D:$D,'b-data'!Y$3,postings!$I:$I,'b-data'!$A302)-SUMIFS(postings!$W:$W,postings!$C:$C,'b-data'!Y$2,postings!$D:$D,'b-data'!Y$3,postings!$M:$M,'b-data'!$A302)</f>
        <v>0</v>
      </c>
      <c r="Z302" s="53">
        <f>Y302+SUMIFS(postings!$T:$T,postings!$C:$C,'b-data'!Z$2,postings!$D:$D,'b-data'!Z$3,postings!$I:$I,'b-data'!$A302)-SUMIFS(postings!$W:$W,postings!$C:$C,'b-data'!Z$2,postings!$D:$D,'b-data'!Z$3,postings!$M:$M,'b-data'!$A302)</f>
        <v>0</v>
      </c>
      <c r="AA302" s="53">
        <f>Z302+SUMIFS(postings!$T:$T,postings!$C:$C,'b-data'!AA$2,postings!$D:$D,'b-data'!AA$3,postings!$I:$I,'b-data'!$A302)-SUMIFS(postings!$W:$W,postings!$C:$C,'b-data'!AA$2,postings!$D:$D,'b-data'!AA$3,postings!$M:$M,'b-data'!$A302)</f>
        <v>0</v>
      </c>
      <c r="AB302" s="53">
        <f>AA302+SUMIFS(postings!$T:$T,postings!$C:$C,'b-data'!AB$2,postings!$D:$D,'b-data'!AB$3,postings!$I:$I,'b-data'!$A302)-SUMIFS(postings!$W:$W,postings!$C:$C,'b-data'!AB$2,postings!$D:$D,'b-data'!AB$3,postings!$M:$M,'b-data'!$A302)</f>
        <v>0</v>
      </c>
      <c r="AC302" s="53">
        <f>AB302+SUMIFS(postings!$T:$T,postings!$C:$C,'b-data'!AC$2,postings!$D:$D,'b-data'!AC$3,postings!$I:$I,'b-data'!$A302)-SUMIFS(postings!$W:$W,postings!$C:$C,'b-data'!AC$2,postings!$D:$D,'b-data'!AC$3,postings!$M:$M,'b-data'!$A302)</f>
        <v>0</v>
      </c>
      <c r="AD302" s="53">
        <f>AC302+SUMIFS(postings!$T:$T,postings!$C:$C,'b-data'!AD$2,postings!$D:$D,'b-data'!AD$3,postings!$I:$I,'b-data'!$A302)-SUMIFS(postings!$W:$W,postings!$C:$C,'b-data'!AD$2,postings!$D:$D,'b-data'!AD$3,postings!$M:$M,'b-data'!$A302)</f>
        <v>0</v>
      </c>
      <c r="AE302" s="53">
        <f>AD302+SUMIFS(postings!$T:$T,postings!$C:$C,'b-data'!AE$2,postings!$D:$D,'b-data'!AE$3,postings!$I:$I,'b-data'!$A302)-SUMIFS(postings!$W:$W,postings!$C:$C,'b-data'!AE$2,postings!$D:$D,'b-data'!AE$3,postings!$M:$M,'b-data'!$A302)</f>
        <v>0</v>
      </c>
      <c r="AF302" s="53">
        <f>AE302+SUMIFS(postings!$T:$T,postings!$C:$C,'b-data'!AF$2,postings!$D:$D,'b-data'!AF$3,postings!$I:$I,'b-data'!$A302)-SUMIFS(postings!$W:$W,postings!$C:$C,'b-data'!AF$2,postings!$D:$D,'b-data'!AF$3,postings!$M:$M,'b-data'!$A302)</f>
        <v>0</v>
      </c>
      <c r="AG302" s="53">
        <f>AF302+SUMIFS(postings!$T:$T,postings!$C:$C,'b-data'!AG$2,postings!$D:$D,'b-data'!AG$3,postings!$I:$I,'b-data'!$A302)-SUMIFS(postings!$W:$W,postings!$C:$C,'b-data'!AG$2,postings!$D:$D,'b-data'!AG$3,postings!$M:$M,'b-data'!$A302)</f>
        <v>0</v>
      </c>
      <c r="AH302" s="53">
        <f>AG302+SUMIFS(postings!$T:$T,postings!$C:$C,'b-data'!AH$2,postings!$D:$D,'b-data'!AH$3,postings!$I:$I,'b-data'!$A302)-SUMIFS(postings!$W:$W,postings!$C:$C,'b-data'!AH$2,postings!$D:$D,'b-data'!AH$3,postings!$M:$M,'b-data'!$A302)</f>
        <v>0</v>
      </c>
      <c r="AI302" s="53">
        <f>AH302+SUMIFS(postings!$T:$T,postings!$C:$C,'b-data'!AI$2,postings!$D:$D,'b-data'!AI$3,postings!$I:$I,'b-data'!$A302)-SUMIFS(postings!$W:$W,postings!$C:$C,'b-data'!AI$2,postings!$D:$D,'b-data'!AI$3,postings!$M:$M,'b-data'!$A302)</f>
        <v>0</v>
      </c>
      <c r="AJ302" s="53" cm="1">
        <f t="array" ref="AJ302">+INDEX(X302:AI302,1,Settings!$C$4)</f>
        <v>0</v>
      </c>
      <c r="AK302" s="53" cm="1">
        <f t="array" ref="AK302">+INDEX(X302:AI302,1,Settings!$C$4)</f>
        <v>0</v>
      </c>
      <c r="AL302" s="53"/>
      <c r="AM302" s="53">
        <f t="shared" si="538"/>
        <v>0</v>
      </c>
      <c r="AN302" s="53">
        <f t="shared" ref="AN302:AX302" si="625">+AM302</f>
        <v>0</v>
      </c>
      <c r="AO302" s="53">
        <f t="shared" si="625"/>
        <v>0</v>
      </c>
      <c r="AP302" s="53">
        <f t="shared" si="625"/>
        <v>0</v>
      </c>
      <c r="AQ302" s="53">
        <f t="shared" si="625"/>
        <v>0</v>
      </c>
      <c r="AR302" s="53">
        <f t="shared" si="625"/>
        <v>0</v>
      </c>
      <c r="AS302" s="53">
        <f t="shared" si="625"/>
        <v>0</v>
      </c>
      <c r="AT302" s="53">
        <f t="shared" si="625"/>
        <v>0</v>
      </c>
      <c r="AU302" s="53">
        <f t="shared" si="625"/>
        <v>0</v>
      </c>
      <c r="AV302" s="53">
        <f t="shared" si="625"/>
        <v>0</v>
      </c>
      <c r="AW302" s="53">
        <f t="shared" si="625"/>
        <v>0</v>
      </c>
      <c r="AX302" s="53">
        <f t="shared" si="625"/>
        <v>0</v>
      </c>
      <c r="AY302" s="53" cm="1">
        <f t="array" ref="AY302">+INDEX(AM302:AX302,1,Settings!$C$4)</f>
        <v>0</v>
      </c>
      <c r="AZ302" s="53">
        <f t="shared" si="540"/>
        <v>0</v>
      </c>
      <c r="BA302" s="53"/>
      <c r="BB302" s="53">
        <f t="shared" si="541"/>
        <v>0</v>
      </c>
      <c r="BC302" s="53">
        <f t="shared" ref="BC302:BN302" si="626">+BB302</f>
        <v>0</v>
      </c>
      <c r="BD302" s="53">
        <f t="shared" si="626"/>
        <v>0</v>
      </c>
      <c r="BE302" s="53">
        <f t="shared" si="626"/>
        <v>0</v>
      </c>
      <c r="BF302" s="53">
        <f t="shared" si="626"/>
        <v>0</v>
      </c>
      <c r="BG302" s="53">
        <f t="shared" si="626"/>
        <v>0</v>
      </c>
      <c r="BH302" s="53">
        <f t="shared" si="626"/>
        <v>0</v>
      </c>
      <c r="BI302" s="53">
        <f t="shared" si="626"/>
        <v>0</v>
      </c>
      <c r="BJ302" s="53">
        <f t="shared" si="626"/>
        <v>0</v>
      </c>
      <c r="BK302" s="53">
        <f t="shared" si="626"/>
        <v>0</v>
      </c>
      <c r="BL302" s="53">
        <f t="shared" si="626"/>
        <v>0</v>
      </c>
      <c r="BM302" s="53">
        <f t="shared" si="626"/>
        <v>0</v>
      </c>
      <c r="BN302" s="53">
        <f t="shared" si="626"/>
        <v>0</v>
      </c>
      <c r="BO302" s="53"/>
      <c r="BP302" s="53">
        <f t="shared" si="543"/>
        <v>0</v>
      </c>
      <c r="BQ302" s="53"/>
      <c r="BR302" s="53">
        <f t="shared" si="544"/>
        <v>0</v>
      </c>
    </row>
    <row r="303" spans="1:70" x14ac:dyDescent="0.2">
      <c r="A303" s="6">
        <v>1712</v>
      </c>
      <c r="B303" s="6" t="str">
        <f>+VLOOKUP(A303,masterfile!B:C,2,FALSE)</f>
        <v>Erhaltene Anzahlungen 5% USt</v>
      </c>
      <c r="D303" s="53">
        <f>+SUMIF('[1]2017'!$A:$A,$A303,'[1]2017'!$C:$C)-SUMIF('[1]2017'!$E:$E,$A303,'[1]2017'!$G:$G)</f>
        <v>0</v>
      </c>
      <c r="E303" s="53">
        <f>+SUMIF('[1]2018'!$A:$A,$A303,'[1]2018'!$C:$C)-SUMIF('[1]2018'!$E:$E,$A303,'[1]2018'!$G:$G)+D303</f>
        <v>0</v>
      </c>
      <c r="F303" s="53">
        <f>+SUMIF('[1]2019'!$A:$A,$A303,'[1]2019'!$C:$C)-SUMIF('[1]2019'!$E:$E,$A303,'[1]2019'!$G:$G)+E303</f>
        <v>0</v>
      </c>
      <c r="G303" s="53">
        <f>+SUMIF('[1]2020'!$A:$A,$A303,'[1]2020'!$C:$C)-SUMIF('[1]2020'!$E:$E,$A303,'[1]2020'!$G:$G)+F303</f>
        <v>0</v>
      </c>
      <c r="H303" s="53"/>
      <c r="I303" s="53">
        <f>+(SUMIF('[1]2021'!$A:$A,$A303,'[1]2021'!$C:$C)-SUMIF('[1]2021'!$E:$E,$A303,'[1]2021'!$G:$G))/12+G303</f>
        <v>0</v>
      </c>
      <c r="J303" s="53">
        <f>+(SUMIF('[1]2021'!$A:$A,$A303,'[1]2021'!$C:$C)-SUMIF('[1]2021'!$E:$E,$A303,'[1]2021'!$G:$G))/12+I303</f>
        <v>0</v>
      </c>
      <c r="K303" s="53">
        <f>+(SUMIF('[1]2021'!$A:$A,$A303,'[1]2021'!$C:$C)-SUMIF('[1]2021'!$E:$E,$A303,'[1]2021'!$G:$G))/12+J303</f>
        <v>0</v>
      </c>
      <c r="L303" s="53">
        <f>+(SUMIF('[1]2021'!$A:$A,$A303,'[1]2021'!$C:$C)-SUMIF('[1]2021'!$E:$E,$A303,'[1]2021'!$G:$G))/12+K303</f>
        <v>0</v>
      </c>
      <c r="M303" s="53">
        <f>+(SUMIF('[1]2021'!$A:$A,$A303,'[1]2021'!$C:$C)-SUMIF('[1]2021'!$E:$E,$A303,'[1]2021'!$G:$G))/12+L303</f>
        <v>0</v>
      </c>
      <c r="N303" s="53">
        <f>+(SUMIF('[1]2021'!$A:$A,$A303,'[1]2021'!$C:$C)-SUMIF('[1]2021'!$E:$E,$A303,'[1]2021'!$G:$G))/12+M303</f>
        <v>0</v>
      </c>
      <c r="O303" s="53">
        <f>+(SUMIF('[1]2021'!$A:$A,$A303,'[1]2021'!$C:$C)-SUMIF('[1]2021'!$E:$E,$A303,'[1]2021'!$G:$G))/12+N303</f>
        <v>0</v>
      </c>
      <c r="P303" s="53">
        <f>+(SUMIF('[1]2021'!$A:$A,$A303,'[1]2021'!$C:$C)-SUMIF('[1]2021'!$E:$E,$A303,'[1]2021'!$G:$G))/12+O303</f>
        <v>0</v>
      </c>
      <c r="Q303" s="53">
        <f>+(SUMIF('[1]2021'!$A:$A,$A303,'[1]2021'!$C:$C)-SUMIF('[1]2021'!$E:$E,$A303,'[1]2021'!$G:$G))/12+P303</f>
        <v>0</v>
      </c>
      <c r="R303" s="53">
        <f>+(SUMIF('[1]2021'!$A:$A,$A303,'[1]2021'!$C:$C)-SUMIF('[1]2021'!$E:$E,$A303,'[1]2021'!$G:$G))/12+Q303</f>
        <v>0</v>
      </c>
      <c r="S303" s="53">
        <f>+(SUMIF('[1]2021'!$A:$A,$A303,'[1]2021'!$C:$C)-SUMIF('[1]2021'!$E:$E,$A303,'[1]2021'!$G:$G))/12+R303</f>
        <v>0</v>
      </c>
      <c r="T303" s="53">
        <f>+(SUMIF('[1]2021'!$A:$A,$A303,'[1]2021'!$C:$C)-SUMIF('[1]2021'!$E:$E,$A303,'[1]2021'!$G:$G))/12+S303</f>
        <v>0</v>
      </c>
      <c r="U303" s="53" cm="1">
        <f t="array" ref="U303">+INDEX(I303:T303,1,Settings!$C$4)</f>
        <v>0</v>
      </c>
      <c r="V303" s="53" cm="1">
        <f t="array" ref="V303">+INDEX(I303:T303,1,Settings!$C$4)</f>
        <v>0</v>
      </c>
      <c r="W303" s="53"/>
      <c r="X303" s="53">
        <f>V303+SUMIFS(postings!$T:$T,postings!$C:$C,'b-data'!X$2,postings!$D:$D,'b-data'!X$3,postings!$I:$I,'b-data'!$A303)-SUMIFS(postings!$W:$W,postings!$C:$C,'b-data'!X$2,postings!$D:$D,'b-data'!X$3,postings!$M:$M,'b-data'!$A303)</f>
        <v>0</v>
      </c>
      <c r="Y303" s="53">
        <f>X303+SUMIFS(postings!$T:$T,postings!$C:$C,'b-data'!Y$2,postings!$D:$D,'b-data'!Y$3,postings!$I:$I,'b-data'!$A303)-SUMIFS(postings!$W:$W,postings!$C:$C,'b-data'!Y$2,postings!$D:$D,'b-data'!Y$3,postings!$M:$M,'b-data'!$A303)</f>
        <v>0</v>
      </c>
      <c r="Z303" s="53">
        <f>Y303+SUMIFS(postings!$T:$T,postings!$C:$C,'b-data'!Z$2,postings!$D:$D,'b-data'!Z$3,postings!$I:$I,'b-data'!$A303)-SUMIFS(postings!$W:$W,postings!$C:$C,'b-data'!Z$2,postings!$D:$D,'b-data'!Z$3,postings!$M:$M,'b-data'!$A303)</f>
        <v>0</v>
      </c>
      <c r="AA303" s="53">
        <f>Z303+SUMIFS(postings!$T:$T,postings!$C:$C,'b-data'!AA$2,postings!$D:$D,'b-data'!AA$3,postings!$I:$I,'b-data'!$A303)-SUMIFS(postings!$W:$W,postings!$C:$C,'b-data'!AA$2,postings!$D:$D,'b-data'!AA$3,postings!$M:$M,'b-data'!$A303)</f>
        <v>0</v>
      </c>
      <c r="AB303" s="53">
        <f>AA303+SUMIFS(postings!$T:$T,postings!$C:$C,'b-data'!AB$2,postings!$D:$D,'b-data'!AB$3,postings!$I:$I,'b-data'!$A303)-SUMIFS(postings!$W:$W,postings!$C:$C,'b-data'!AB$2,postings!$D:$D,'b-data'!AB$3,postings!$M:$M,'b-data'!$A303)</f>
        <v>0</v>
      </c>
      <c r="AC303" s="53">
        <f>AB303+SUMIFS(postings!$T:$T,postings!$C:$C,'b-data'!AC$2,postings!$D:$D,'b-data'!AC$3,postings!$I:$I,'b-data'!$A303)-SUMIFS(postings!$W:$W,postings!$C:$C,'b-data'!AC$2,postings!$D:$D,'b-data'!AC$3,postings!$M:$M,'b-data'!$A303)</f>
        <v>0</v>
      </c>
      <c r="AD303" s="53">
        <f>AC303+SUMIFS(postings!$T:$T,postings!$C:$C,'b-data'!AD$2,postings!$D:$D,'b-data'!AD$3,postings!$I:$I,'b-data'!$A303)-SUMIFS(postings!$W:$W,postings!$C:$C,'b-data'!AD$2,postings!$D:$D,'b-data'!AD$3,postings!$M:$M,'b-data'!$A303)</f>
        <v>0</v>
      </c>
      <c r="AE303" s="53">
        <f>AD303+SUMIFS(postings!$T:$T,postings!$C:$C,'b-data'!AE$2,postings!$D:$D,'b-data'!AE$3,postings!$I:$I,'b-data'!$A303)-SUMIFS(postings!$W:$W,postings!$C:$C,'b-data'!AE$2,postings!$D:$D,'b-data'!AE$3,postings!$M:$M,'b-data'!$A303)</f>
        <v>0</v>
      </c>
      <c r="AF303" s="53">
        <f>AE303+SUMIFS(postings!$T:$T,postings!$C:$C,'b-data'!AF$2,postings!$D:$D,'b-data'!AF$3,postings!$I:$I,'b-data'!$A303)-SUMIFS(postings!$W:$W,postings!$C:$C,'b-data'!AF$2,postings!$D:$D,'b-data'!AF$3,postings!$M:$M,'b-data'!$A303)</f>
        <v>0</v>
      </c>
      <c r="AG303" s="53">
        <f>AF303+SUMIFS(postings!$T:$T,postings!$C:$C,'b-data'!AG$2,postings!$D:$D,'b-data'!AG$3,postings!$I:$I,'b-data'!$A303)-SUMIFS(postings!$W:$W,postings!$C:$C,'b-data'!AG$2,postings!$D:$D,'b-data'!AG$3,postings!$M:$M,'b-data'!$A303)</f>
        <v>0</v>
      </c>
      <c r="AH303" s="53">
        <f>AG303+SUMIFS(postings!$T:$T,postings!$C:$C,'b-data'!AH$2,postings!$D:$D,'b-data'!AH$3,postings!$I:$I,'b-data'!$A303)-SUMIFS(postings!$W:$W,postings!$C:$C,'b-data'!AH$2,postings!$D:$D,'b-data'!AH$3,postings!$M:$M,'b-data'!$A303)</f>
        <v>0</v>
      </c>
      <c r="AI303" s="53">
        <f>AH303+SUMIFS(postings!$T:$T,postings!$C:$C,'b-data'!AI$2,postings!$D:$D,'b-data'!AI$3,postings!$I:$I,'b-data'!$A303)-SUMIFS(postings!$W:$W,postings!$C:$C,'b-data'!AI$2,postings!$D:$D,'b-data'!AI$3,postings!$M:$M,'b-data'!$A303)</f>
        <v>0</v>
      </c>
      <c r="AJ303" s="53" cm="1">
        <f t="array" ref="AJ303">+INDEX(X303:AI303,1,Settings!$C$4)</f>
        <v>0</v>
      </c>
      <c r="AK303" s="53" cm="1">
        <f t="array" ref="AK303">+INDEX(X303:AI303,1,Settings!$C$4)</f>
        <v>0</v>
      </c>
      <c r="AL303" s="53"/>
      <c r="AM303" s="53">
        <f t="shared" si="538"/>
        <v>0</v>
      </c>
      <c r="AN303" s="53">
        <f t="shared" ref="AN303:AX303" si="627">+AM303</f>
        <v>0</v>
      </c>
      <c r="AO303" s="53">
        <f t="shared" si="627"/>
        <v>0</v>
      </c>
      <c r="AP303" s="53">
        <f t="shared" si="627"/>
        <v>0</v>
      </c>
      <c r="AQ303" s="53">
        <f t="shared" si="627"/>
        <v>0</v>
      </c>
      <c r="AR303" s="53">
        <f t="shared" si="627"/>
        <v>0</v>
      </c>
      <c r="AS303" s="53">
        <f t="shared" si="627"/>
        <v>0</v>
      </c>
      <c r="AT303" s="53">
        <f t="shared" si="627"/>
        <v>0</v>
      </c>
      <c r="AU303" s="53">
        <f t="shared" si="627"/>
        <v>0</v>
      </c>
      <c r="AV303" s="53">
        <f t="shared" si="627"/>
        <v>0</v>
      </c>
      <c r="AW303" s="53">
        <f t="shared" si="627"/>
        <v>0</v>
      </c>
      <c r="AX303" s="53">
        <f t="shared" si="627"/>
        <v>0</v>
      </c>
      <c r="AY303" s="53" cm="1">
        <f t="array" ref="AY303">+INDEX(AM303:AX303,1,Settings!$C$4)</f>
        <v>0</v>
      </c>
      <c r="AZ303" s="53">
        <f t="shared" si="540"/>
        <v>0</v>
      </c>
      <c r="BA303" s="53"/>
      <c r="BB303" s="53">
        <f t="shared" si="541"/>
        <v>0</v>
      </c>
      <c r="BC303" s="53">
        <f t="shared" ref="BC303:BN303" si="628">+BB303</f>
        <v>0</v>
      </c>
      <c r="BD303" s="53">
        <f t="shared" si="628"/>
        <v>0</v>
      </c>
      <c r="BE303" s="53">
        <f t="shared" si="628"/>
        <v>0</v>
      </c>
      <c r="BF303" s="53">
        <f t="shared" si="628"/>
        <v>0</v>
      </c>
      <c r="BG303" s="53">
        <f t="shared" si="628"/>
        <v>0</v>
      </c>
      <c r="BH303" s="53">
        <f t="shared" si="628"/>
        <v>0</v>
      </c>
      <c r="BI303" s="53">
        <f t="shared" si="628"/>
        <v>0</v>
      </c>
      <c r="BJ303" s="53">
        <f t="shared" si="628"/>
        <v>0</v>
      </c>
      <c r="BK303" s="53">
        <f t="shared" si="628"/>
        <v>0</v>
      </c>
      <c r="BL303" s="53">
        <f t="shared" si="628"/>
        <v>0</v>
      </c>
      <c r="BM303" s="53">
        <f t="shared" si="628"/>
        <v>0</v>
      </c>
      <c r="BN303" s="53">
        <f t="shared" si="628"/>
        <v>0</v>
      </c>
      <c r="BO303" s="53"/>
      <c r="BP303" s="53">
        <f t="shared" si="543"/>
        <v>0</v>
      </c>
      <c r="BQ303" s="53"/>
      <c r="BR303" s="53">
        <f t="shared" si="544"/>
        <v>0</v>
      </c>
    </row>
    <row r="304" spans="1:70" x14ac:dyDescent="0.2">
      <c r="A304" s="6">
        <v>1715</v>
      </c>
      <c r="B304" s="6" t="str">
        <f>+VLOOKUP(A304,masterfile!B:C,2,FALSE)</f>
        <v>Erhaltene Anzahlungen - Nachsteuer</v>
      </c>
      <c r="D304" s="53">
        <f>+SUMIF('[1]2017'!$A:$A,$A304,'[1]2017'!$C:$C)-SUMIF('[1]2017'!$E:$E,$A304,'[1]2017'!$G:$G)</f>
        <v>0</v>
      </c>
      <c r="E304" s="53">
        <f>+SUMIF('[1]2018'!$A:$A,$A304,'[1]2018'!$C:$C)-SUMIF('[1]2018'!$E:$E,$A304,'[1]2018'!$G:$G)+D304</f>
        <v>0</v>
      </c>
      <c r="F304" s="53">
        <f>+SUMIF('[1]2019'!$A:$A,$A304,'[1]2019'!$C:$C)-SUMIF('[1]2019'!$E:$E,$A304,'[1]2019'!$G:$G)+E304</f>
        <v>0</v>
      </c>
      <c r="G304" s="53">
        <f>+SUMIF('[1]2020'!$A:$A,$A304,'[1]2020'!$C:$C)-SUMIF('[1]2020'!$E:$E,$A304,'[1]2020'!$G:$G)+F304</f>
        <v>0</v>
      </c>
      <c r="H304" s="53"/>
      <c r="I304" s="53">
        <f>+(SUMIF('[1]2021'!$A:$A,$A304,'[1]2021'!$C:$C)-SUMIF('[1]2021'!$E:$E,$A304,'[1]2021'!$G:$G))/12+G304</f>
        <v>0</v>
      </c>
      <c r="J304" s="53">
        <f>+(SUMIF('[1]2021'!$A:$A,$A304,'[1]2021'!$C:$C)-SUMIF('[1]2021'!$E:$E,$A304,'[1]2021'!$G:$G))/12+I304</f>
        <v>0</v>
      </c>
      <c r="K304" s="53">
        <f>+(SUMIF('[1]2021'!$A:$A,$A304,'[1]2021'!$C:$C)-SUMIF('[1]2021'!$E:$E,$A304,'[1]2021'!$G:$G))/12+J304</f>
        <v>0</v>
      </c>
      <c r="L304" s="53">
        <f>+(SUMIF('[1]2021'!$A:$A,$A304,'[1]2021'!$C:$C)-SUMIF('[1]2021'!$E:$E,$A304,'[1]2021'!$G:$G))/12+K304</f>
        <v>0</v>
      </c>
      <c r="M304" s="53">
        <f>+(SUMIF('[1]2021'!$A:$A,$A304,'[1]2021'!$C:$C)-SUMIF('[1]2021'!$E:$E,$A304,'[1]2021'!$G:$G))/12+L304</f>
        <v>0</v>
      </c>
      <c r="N304" s="53">
        <f>+(SUMIF('[1]2021'!$A:$A,$A304,'[1]2021'!$C:$C)-SUMIF('[1]2021'!$E:$E,$A304,'[1]2021'!$G:$G))/12+M304</f>
        <v>0</v>
      </c>
      <c r="O304" s="53">
        <f>+(SUMIF('[1]2021'!$A:$A,$A304,'[1]2021'!$C:$C)-SUMIF('[1]2021'!$E:$E,$A304,'[1]2021'!$G:$G))/12+N304</f>
        <v>0</v>
      </c>
      <c r="P304" s="53">
        <f>+(SUMIF('[1]2021'!$A:$A,$A304,'[1]2021'!$C:$C)-SUMIF('[1]2021'!$E:$E,$A304,'[1]2021'!$G:$G))/12+O304</f>
        <v>0</v>
      </c>
      <c r="Q304" s="53">
        <f>+(SUMIF('[1]2021'!$A:$A,$A304,'[1]2021'!$C:$C)-SUMIF('[1]2021'!$E:$E,$A304,'[1]2021'!$G:$G))/12+P304</f>
        <v>0</v>
      </c>
      <c r="R304" s="53">
        <f>+(SUMIF('[1]2021'!$A:$A,$A304,'[1]2021'!$C:$C)-SUMIF('[1]2021'!$E:$E,$A304,'[1]2021'!$G:$G))/12+Q304</f>
        <v>0</v>
      </c>
      <c r="S304" s="53">
        <f>+(SUMIF('[1]2021'!$A:$A,$A304,'[1]2021'!$C:$C)-SUMIF('[1]2021'!$E:$E,$A304,'[1]2021'!$G:$G))/12+R304</f>
        <v>0</v>
      </c>
      <c r="T304" s="53">
        <f>+(SUMIF('[1]2021'!$A:$A,$A304,'[1]2021'!$C:$C)-SUMIF('[1]2021'!$E:$E,$A304,'[1]2021'!$G:$G))/12+S304</f>
        <v>0</v>
      </c>
      <c r="U304" s="53" cm="1">
        <f t="array" ref="U304">+INDEX(I304:T304,1,Settings!$C$4)</f>
        <v>0</v>
      </c>
      <c r="V304" s="53" cm="1">
        <f t="array" ref="V304">+INDEX(I304:T304,1,Settings!$C$4)</f>
        <v>0</v>
      </c>
      <c r="W304" s="53"/>
      <c r="X304" s="53">
        <f>V304+SUMIFS(postings!$T:$T,postings!$C:$C,'b-data'!X$2,postings!$D:$D,'b-data'!X$3,postings!$I:$I,'b-data'!$A304)-SUMIFS(postings!$W:$W,postings!$C:$C,'b-data'!X$2,postings!$D:$D,'b-data'!X$3,postings!$M:$M,'b-data'!$A304)</f>
        <v>0</v>
      </c>
      <c r="Y304" s="53">
        <f>X304+SUMIFS(postings!$T:$T,postings!$C:$C,'b-data'!Y$2,postings!$D:$D,'b-data'!Y$3,postings!$I:$I,'b-data'!$A304)-SUMIFS(postings!$W:$W,postings!$C:$C,'b-data'!Y$2,postings!$D:$D,'b-data'!Y$3,postings!$M:$M,'b-data'!$A304)</f>
        <v>0</v>
      </c>
      <c r="Z304" s="53">
        <f>Y304+SUMIFS(postings!$T:$T,postings!$C:$C,'b-data'!Z$2,postings!$D:$D,'b-data'!Z$3,postings!$I:$I,'b-data'!$A304)-SUMIFS(postings!$W:$W,postings!$C:$C,'b-data'!Z$2,postings!$D:$D,'b-data'!Z$3,postings!$M:$M,'b-data'!$A304)</f>
        <v>0</v>
      </c>
      <c r="AA304" s="53">
        <f>Z304+SUMIFS(postings!$T:$T,postings!$C:$C,'b-data'!AA$2,postings!$D:$D,'b-data'!AA$3,postings!$I:$I,'b-data'!$A304)-SUMIFS(postings!$W:$W,postings!$C:$C,'b-data'!AA$2,postings!$D:$D,'b-data'!AA$3,postings!$M:$M,'b-data'!$A304)</f>
        <v>0</v>
      </c>
      <c r="AB304" s="53">
        <f>AA304+SUMIFS(postings!$T:$T,postings!$C:$C,'b-data'!AB$2,postings!$D:$D,'b-data'!AB$3,postings!$I:$I,'b-data'!$A304)-SUMIFS(postings!$W:$W,postings!$C:$C,'b-data'!AB$2,postings!$D:$D,'b-data'!AB$3,postings!$M:$M,'b-data'!$A304)</f>
        <v>0</v>
      </c>
      <c r="AC304" s="53">
        <f>AB304+SUMIFS(postings!$T:$T,postings!$C:$C,'b-data'!AC$2,postings!$D:$D,'b-data'!AC$3,postings!$I:$I,'b-data'!$A304)-SUMIFS(postings!$W:$W,postings!$C:$C,'b-data'!AC$2,postings!$D:$D,'b-data'!AC$3,postings!$M:$M,'b-data'!$A304)</f>
        <v>0</v>
      </c>
      <c r="AD304" s="53">
        <f>AC304+SUMIFS(postings!$T:$T,postings!$C:$C,'b-data'!AD$2,postings!$D:$D,'b-data'!AD$3,postings!$I:$I,'b-data'!$A304)-SUMIFS(postings!$W:$W,postings!$C:$C,'b-data'!AD$2,postings!$D:$D,'b-data'!AD$3,postings!$M:$M,'b-data'!$A304)</f>
        <v>0</v>
      </c>
      <c r="AE304" s="53">
        <f>AD304+SUMIFS(postings!$T:$T,postings!$C:$C,'b-data'!AE$2,postings!$D:$D,'b-data'!AE$3,postings!$I:$I,'b-data'!$A304)-SUMIFS(postings!$W:$W,postings!$C:$C,'b-data'!AE$2,postings!$D:$D,'b-data'!AE$3,postings!$M:$M,'b-data'!$A304)</f>
        <v>0</v>
      </c>
      <c r="AF304" s="53">
        <f>AE304+SUMIFS(postings!$T:$T,postings!$C:$C,'b-data'!AF$2,postings!$D:$D,'b-data'!AF$3,postings!$I:$I,'b-data'!$A304)-SUMIFS(postings!$W:$W,postings!$C:$C,'b-data'!AF$2,postings!$D:$D,'b-data'!AF$3,postings!$M:$M,'b-data'!$A304)</f>
        <v>0</v>
      </c>
      <c r="AG304" s="53">
        <f>AF304+SUMIFS(postings!$T:$T,postings!$C:$C,'b-data'!AG$2,postings!$D:$D,'b-data'!AG$3,postings!$I:$I,'b-data'!$A304)-SUMIFS(postings!$W:$W,postings!$C:$C,'b-data'!AG$2,postings!$D:$D,'b-data'!AG$3,postings!$M:$M,'b-data'!$A304)</f>
        <v>0</v>
      </c>
      <c r="AH304" s="53">
        <f>AG304+SUMIFS(postings!$T:$T,postings!$C:$C,'b-data'!AH$2,postings!$D:$D,'b-data'!AH$3,postings!$I:$I,'b-data'!$A304)-SUMIFS(postings!$W:$W,postings!$C:$C,'b-data'!AH$2,postings!$D:$D,'b-data'!AH$3,postings!$M:$M,'b-data'!$A304)</f>
        <v>0</v>
      </c>
      <c r="AI304" s="53">
        <f>AH304+SUMIFS(postings!$T:$T,postings!$C:$C,'b-data'!AI$2,postings!$D:$D,'b-data'!AI$3,postings!$I:$I,'b-data'!$A304)-SUMIFS(postings!$W:$W,postings!$C:$C,'b-data'!AI$2,postings!$D:$D,'b-data'!AI$3,postings!$M:$M,'b-data'!$A304)</f>
        <v>0</v>
      </c>
      <c r="AJ304" s="53" cm="1">
        <f t="array" ref="AJ304">+INDEX(X304:AI304,1,Settings!$C$4)</f>
        <v>0</v>
      </c>
      <c r="AK304" s="53" cm="1">
        <f t="array" ref="AK304">+INDEX(X304:AI304,1,Settings!$C$4)</f>
        <v>0</v>
      </c>
      <c r="AL304" s="53"/>
      <c r="AM304" s="53">
        <f t="shared" si="538"/>
        <v>0</v>
      </c>
      <c r="AN304" s="53">
        <f t="shared" ref="AN304:AX304" si="629">+AM304</f>
        <v>0</v>
      </c>
      <c r="AO304" s="53">
        <f t="shared" si="629"/>
        <v>0</v>
      </c>
      <c r="AP304" s="53">
        <f t="shared" si="629"/>
        <v>0</v>
      </c>
      <c r="AQ304" s="53">
        <f t="shared" si="629"/>
        <v>0</v>
      </c>
      <c r="AR304" s="53">
        <f t="shared" si="629"/>
        <v>0</v>
      </c>
      <c r="AS304" s="53">
        <f t="shared" si="629"/>
        <v>0</v>
      </c>
      <c r="AT304" s="53">
        <f t="shared" si="629"/>
        <v>0</v>
      </c>
      <c r="AU304" s="53">
        <f t="shared" si="629"/>
        <v>0</v>
      </c>
      <c r="AV304" s="53">
        <f t="shared" si="629"/>
        <v>0</v>
      </c>
      <c r="AW304" s="53">
        <f t="shared" si="629"/>
        <v>0</v>
      </c>
      <c r="AX304" s="53">
        <f t="shared" si="629"/>
        <v>0</v>
      </c>
      <c r="AY304" s="53" cm="1">
        <f t="array" ref="AY304">+INDEX(AM304:AX304,1,Settings!$C$4)</f>
        <v>0</v>
      </c>
      <c r="AZ304" s="53">
        <f t="shared" si="540"/>
        <v>0</v>
      </c>
      <c r="BA304" s="53"/>
      <c r="BB304" s="53">
        <f t="shared" si="541"/>
        <v>0</v>
      </c>
      <c r="BC304" s="53">
        <f t="shared" ref="BC304:BN304" si="630">+BB304</f>
        <v>0</v>
      </c>
      <c r="BD304" s="53">
        <f t="shared" si="630"/>
        <v>0</v>
      </c>
      <c r="BE304" s="53">
        <f t="shared" si="630"/>
        <v>0</v>
      </c>
      <c r="BF304" s="53">
        <f t="shared" si="630"/>
        <v>0</v>
      </c>
      <c r="BG304" s="53">
        <f t="shared" si="630"/>
        <v>0</v>
      </c>
      <c r="BH304" s="53">
        <f t="shared" si="630"/>
        <v>0</v>
      </c>
      <c r="BI304" s="53">
        <f t="shared" si="630"/>
        <v>0</v>
      </c>
      <c r="BJ304" s="53">
        <f t="shared" si="630"/>
        <v>0</v>
      </c>
      <c r="BK304" s="53">
        <f t="shared" si="630"/>
        <v>0</v>
      </c>
      <c r="BL304" s="53">
        <f t="shared" si="630"/>
        <v>0</v>
      </c>
      <c r="BM304" s="53">
        <f t="shared" si="630"/>
        <v>0</v>
      </c>
      <c r="BN304" s="53">
        <f t="shared" si="630"/>
        <v>0</v>
      </c>
      <c r="BO304" s="53"/>
      <c r="BP304" s="53">
        <f t="shared" si="543"/>
        <v>0</v>
      </c>
      <c r="BQ304" s="53"/>
      <c r="BR304" s="53">
        <f t="shared" si="544"/>
        <v>0</v>
      </c>
    </row>
    <row r="305" spans="1:70" x14ac:dyDescent="0.2">
      <c r="A305" s="6">
        <v>1717</v>
      </c>
      <c r="B305" s="6" t="str">
        <f>+VLOOKUP(A305,masterfile!B:C,2,FALSE)</f>
        <v>Erhaltene Anzahlungen 16% USt</v>
      </c>
      <c r="D305" s="53">
        <f>+SUMIF('[1]2017'!$A:$A,$A305,'[1]2017'!$C:$C)-SUMIF('[1]2017'!$E:$E,$A305,'[1]2017'!$G:$G)</f>
        <v>0</v>
      </c>
      <c r="E305" s="53">
        <f>+SUMIF('[1]2018'!$A:$A,$A305,'[1]2018'!$C:$C)-SUMIF('[1]2018'!$E:$E,$A305,'[1]2018'!$G:$G)+D305</f>
        <v>0</v>
      </c>
      <c r="F305" s="53">
        <f>+SUMIF('[1]2019'!$A:$A,$A305,'[1]2019'!$C:$C)-SUMIF('[1]2019'!$E:$E,$A305,'[1]2019'!$G:$G)+E305</f>
        <v>0</v>
      </c>
      <c r="G305" s="53">
        <f>+SUMIF('[1]2020'!$A:$A,$A305,'[1]2020'!$C:$C)-SUMIF('[1]2020'!$E:$E,$A305,'[1]2020'!$G:$G)+F305</f>
        <v>0</v>
      </c>
      <c r="H305" s="53"/>
      <c r="I305" s="53">
        <f>+(SUMIF('[1]2021'!$A:$A,$A305,'[1]2021'!$C:$C)-SUMIF('[1]2021'!$E:$E,$A305,'[1]2021'!$G:$G))/12+G305</f>
        <v>0</v>
      </c>
      <c r="J305" s="53">
        <f>+(SUMIF('[1]2021'!$A:$A,$A305,'[1]2021'!$C:$C)-SUMIF('[1]2021'!$E:$E,$A305,'[1]2021'!$G:$G))/12+I305</f>
        <v>0</v>
      </c>
      <c r="K305" s="53">
        <f>+(SUMIF('[1]2021'!$A:$A,$A305,'[1]2021'!$C:$C)-SUMIF('[1]2021'!$E:$E,$A305,'[1]2021'!$G:$G))/12+J305</f>
        <v>0</v>
      </c>
      <c r="L305" s="53">
        <f>+(SUMIF('[1]2021'!$A:$A,$A305,'[1]2021'!$C:$C)-SUMIF('[1]2021'!$E:$E,$A305,'[1]2021'!$G:$G))/12+K305</f>
        <v>0</v>
      </c>
      <c r="M305" s="53">
        <f>+(SUMIF('[1]2021'!$A:$A,$A305,'[1]2021'!$C:$C)-SUMIF('[1]2021'!$E:$E,$A305,'[1]2021'!$G:$G))/12+L305</f>
        <v>0</v>
      </c>
      <c r="N305" s="53">
        <f>+(SUMIF('[1]2021'!$A:$A,$A305,'[1]2021'!$C:$C)-SUMIF('[1]2021'!$E:$E,$A305,'[1]2021'!$G:$G))/12+M305</f>
        <v>0</v>
      </c>
      <c r="O305" s="53">
        <f>+(SUMIF('[1]2021'!$A:$A,$A305,'[1]2021'!$C:$C)-SUMIF('[1]2021'!$E:$E,$A305,'[1]2021'!$G:$G))/12+N305</f>
        <v>0</v>
      </c>
      <c r="P305" s="53">
        <f>+(SUMIF('[1]2021'!$A:$A,$A305,'[1]2021'!$C:$C)-SUMIF('[1]2021'!$E:$E,$A305,'[1]2021'!$G:$G))/12+O305</f>
        <v>0</v>
      </c>
      <c r="Q305" s="53">
        <f>+(SUMIF('[1]2021'!$A:$A,$A305,'[1]2021'!$C:$C)-SUMIF('[1]2021'!$E:$E,$A305,'[1]2021'!$G:$G))/12+P305</f>
        <v>0</v>
      </c>
      <c r="R305" s="53">
        <f>+(SUMIF('[1]2021'!$A:$A,$A305,'[1]2021'!$C:$C)-SUMIF('[1]2021'!$E:$E,$A305,'[1]2021'!$G:$G))/12+Q305</f>
        <v>0</v>
      </c>
      <c r="S305" s="53">
        <f>+(SUMIF('[1]2021'!$A:$A,$A305,'[1]2021'!$C:$C)-SUMIF('[1]2021'!$E:$E,$A305,'[1]2021'!$G:$G))/12+R305</f>
        <v>0</v>
      </c>
      <c r="T305" s="53">
        <f>+(SUMIF('[1]2021'!$A:$A,$A305,'[1]2021'!$C:$C)-SUMIF('[1]2021'!$E:$E,$A305,'[1]2021'!$G:$G))/12+S305</f>
        <v>0</v>
      </c>
      <c r="U305" s="53" cm="1">
        <f t="array" ref="U305">+INDEX(I305:T305,1,Settings!$C$4)</f>
        <v>0</v>
      </c>
      <c r="V305" s="53" cm="1">
        <f t="array" ref="V305">+INDEX(I305:T305,1,Settings!$C$4)</f>
        <v>0</v>
      </c>
      <c r="W305" s="53"/>
      <c r="X305" s="53">
        <f>V305+SUMIFS(postings!$T:$T,postings!$C:$C,'b-data'!X$2,postings!$D:$D,'b-data'!X$3,postings!$I:$I,'b-data'!$A305)-SUMIFS(postings!$W:$W,postings!$C:$C,'b-data'!X$2,postings!$D:$D,'b-data'!X$3,postings!$M:$M,'b-data'!$A305)</f>
        <v>0</v>
      </c>
      <c r="Y305" s="53">
        <f>X305+SUMIFS(postings!$T:$T,postings!$C:$C,'b-data'!Y$2,postings!$D:$D,'b-data'!Y$3,postings!$I:$I,'b-data'!$A305)-SUMIFS(postings!$W:$W,postings!$C:$C,'b-data'!Y$2,postings!$D:$D,'b-data'!Y$3,postings!$M:$M,'b-data'!$A305)</f>
        <v>0</v>
      </c>
      <c r="Z305" s="53">
        <f>Y305+SUMIFS(postings!$T:$T,postings!$C:$C,'b-data'!Z$2,postings!$D:$D,'b-data'!Z$3,postings!$I:$I,'b-data'!$A305)-SUMIFS(postings!$W:$W,postings!$C:$C,'b-data'!Z$2,postings!$D:$D,'b-data'!Z$3,postings!$M:$M,'b-data'!$A305)</f>
        <v>0</v>
      </c>
      <c r="AA305" s="53">
        <f>Z305+SUMIFS(postings!$T:$T,postings!$C:$C,'b-data'!AA$2,postings!$D:$D,'b-data'!AA$3,postings!$I:$I,'b-data'!$A305)-SUMIFS(postings!$W:$W,postings!$C:$C,'b-data'!AA$2,postings!$D:$D,'b-data'!AA$3,postings!$M:$M,'b-data'!$A305)</f>
        <v>0</v>
      </c>
      <c r="AB305" s="53">
        <f>AA305+SUMIFS(postings!$T:$T,postings!$C:$C,'b-data'!AB$2,postings!$D:$D,'b-data'!AB$3,postings!$I:$I,'b-data'!$A305)-SUMIFS(postings!$W:$W,postings!$C:$C,'b-data'!AB$2,postings!$D:$D,'b-data'!AB$3,postings!$M:$M,'b-data'!$A305)</f>
        <v>0</v>
      </c>
      <c r="AC305" s="53">
        <f>AB305+SUMIFS(postings!$T:$T,postings!$C:$C,'b-data'!AC$2,postings!$D:$D,'b-data'!AC$3,postings!$I:$I,'b-data'!$A305)-SUMIFS(postings!$W:$W,postings!$C:$C,'b-data'!AC$2,postings!$D:$D,'b-data'!AC$3,postings!$M:$M,'b-data'!$A305)</f>
        <v>0</v>
      </c>
      <c r="AD305" s="53">
        <f>AC305+SUMIFS(postings!$T:$T,postings!$C:$C,'b-data'!AD$2,postings!$D:$D,'b-data'!AD$3,postings!$I:$I,'b-data'!$A305)-SUMIFS(postings!$W:$W,postings!$C:$C,'b-data'!AD$2,postings!$D:$D,'b-data'!AD$3,postings!$M:$M,'b-data'!$A305)</f>
        <v>0</v>
      </c>
      <c r="AE305" s="53">
        <f>AD305+SUMIFS(postings!$T:$T,postings!$C:$C,'b-data'!AE$2,postings!$D:$D,'b-data'!AE$3,postings!$I:$I,'b-data'!$A305)-SUMIFS(postings!$W:$W,postings!$C:$C,'b-data'!AE$2,postings!$D:$D,'b-data'!AE$3,postings!$M:$M,'b-data'!$A305)</f>
        <v>0</v>
      </c>
      <c r="AF305" s="53">
        <f>AE305+SUMIFS(postings!$T:$T,postings!$C:$C,'b-data'!AF$2,postings!$D:$D,'b-data'!AF$3,postings!$I:$I,'b-data'!$A305)-SUMIFS(postings!$W:$W,postings!$C:$C,'b-data'!AF$2,postings!$D:$D,'b-data'!AF$3,postings!$M:$M,'b-data'!$A305)</f>
        <v>0</v>
      </c>
      <c r="AG305" s="53">
        <f>AF305+SUMIFS(postings!$T:$T,postings!$C:$C,'b-data'!AG$2,postings!$D:$D,'b-data'!AG$3,postings!$I:$I,'b-data'!$A305)-SUMIFS(postings!$W:$W,postings!$C:$C,'b-data'!AG$2,postings!$D:$D,'b-data'!AG$3,postings!$M:$M,'b-data'!$A305)</f>
        <v>0</v>
      </c>
      <c r="AH305" s="53">
        <f>AG305+SUMIFS(postings!$T:$T,postings!$C:$C,'b-data'!AH$2,postings!$D:$D,'b-data'!AH$3,postings!$I:$I,'b-data'!$A305)-SUMIFS(postings!$W:$W,postings!$C:$C,'b-data'!AH$2,postings!$D:$D,'b-data'!AH$3,postings!$M:$M,'b-data'!$A305)</f>
        <v>0</v>
      </c>
      <c r="AI305" s="53">
        <f>AH305+SUMIFS(postings!$T:$T,postings!$C:$C,'b-data'!AI$2,postings!$D:$D,'b-data'!AI$3,postings!$I:$I,'b-data'!$A305)-SUMIFS(postings!$W:$W,postings!$C:$C,'b-data'!AI$2,postings!$D:$D,'b-data'!AI$3,postings!$M:$M,'b-data'!$A305)</f>
        <v>0</v>
      </c>
      <c r="AJ305" s="53" cm="1">
        <f t="array" ref="AJ305">+INDEX(X305:AI305,1,Settings!$C$4)</f>
        <v>0</v>
      </c>
      <c r="AK305" s="53" cm="1">
        <f t="array" ref="AK305">+INDEX(X305:AI305,1,Settings!$C$4)</f>
        <v>0</v>
      </c>
      <c r="AL305" s="53"/>
      <c r="AM305" s="53">
        <f t="shared" si="538"/>
        <v>0</v>
      </c>
      <c r="AN305" s="53">
        <f t="shared" ref="AN305:AX305" si="631">+AM305</f>
        <v>0</v>
      </c>
      <c r="AO305" s="53">
        <f t="shared" si="631"/>
        <v>0</v>
      </c>
      <c r="AP305" s="53">
        <f t="shared" si="631"/>
        <v>0</v>
      </c>
      <c r="AQ305" s="53">
        <f t="shared" si="631"/>
        <v>0</v>
      </c>
      <c r="AR305" s="53">
        <f t="shared" si="631"/>
        <v>0</v>
      </c>
      <c r="AS305" s="53">
        <f t="shared" si="631"/>
        <v>0</v>
      </c>
      <c r="AT305" s="53">
        <f t="shared" si="631"/>
        <v>0</v>
      </c>
      <c r="AU305" s="53">
        <f t="shared" si="631"/>
        <v>0</v>
      </c>
      <c r="AV305" s="53">
        <f t="shared" si="631"/>
        <v>0</v>
      </c>
      <c r="AW305" s="53">
        <f t="shared" si="631"/>
        <v>0</v>
      </c>
      <c r="AX305" s="53">
        <f t="shared" si="631"/>
        <v>0</v>
      </c>
      <c r="AY305" s="53" cm="1">
        <f t="array" ref="AY305">+INDEX(AM305:AX305,1,Settings!$C$4)</f>
        <v>0</v>
      </c>
      <c r="AZ305" s="53">
        <f t="shared" si="540"/>
        <v>0</v>
      </c>
      <c r="BA305" s="53"/>
      <c r="BB305" s="53">
        <f t="shared" si="541"/>
        <v>0</v>
      </c>
      <c r="BC305" s="53">
        <f t="shared" ref="BC305:BN305" si="632">+BB305</f>
        <v>0</v>
      </c>
      <c r="BD305" s="53">
        <f t="shared" si="632"/>
        <v>0</v>
      </c>
      <c r="BE305" s="53">
        <f t="shared" si="632"/>
        <v>0</v>
      </c>
      <c r="BF305" s="53">
        <f t="shared" si="632"/>
        <v>0</v>
      </c>
      <c r="BG305" s="53">
        <f t="shared" si="632"/>
        <v>0</v>
      </c>
      <c r="BH305" s="53">
        <f t="shared" si="632"/>
        <v>0</v>
      </c>
      <c r="BI305" s="53">
        <f t="shared" si="632"/>
        <v>0</v>
      </c>
      <c r="BJ305" s="53">
        <f t="shared" si="632"/>
        <v>0</v>
      </c>
      <c r="BK305" s="53">
        <f t="shared" si="632"/>
        <v>0</v>
      </c>
      <c r="BL305" s="53">
        <f t="shared" si="632"/>
        <v>0</v>
      </c>
      <c r="BM305" s="53">
        <f t="shared" si="632"/>
        <v>0</v>
      </c>
      <c r="BN305" s="53">
        <f t="shared" si="632"/>
        <v>0</v>
      </c>
      <c r="BO305" s="53"/>
      <c r="BP305" s="53">
        <f t="shared" si="543"/>
        <v>0</v>
      </c>
      <c r="BQ305" s="53"/>
      <c r="BR305" s="53">
        <f t="shared" si="544"/>
        <v>0</v>
      </c>
    </row>
    <row r="306" spans="1:70" x14ac:dyDescent="0.2">
      <c r="A306" s="6">
        <v>1718</v>
      </c>
      <c r="B306" s="6" t="str">
        <f>+VLOOKUP(A306,masterfile!B:C,2,FALSE)</f>
        <v>Erhaltene Anzahlungen 19% USt</v>
      </c>
      <c r="D306" s="53">
        <f>+SUMIF('[1]2017'!$A:$A,$A306,'[1]2017'!$C:$C)-SUMIF('[1]2017'!$E:$E,$A306,'[1]2017'!$G:$G)</f>
        <v>0</v>
      </c>
      <c r="E306" s="53">
        <f>+SUMIF('[1]2018'!$A:$A,$A306,'[1]2018'!$C:$C)-SUMIF('[1]2018'!$E:$E,$A306,'[1]2018'!$G:$G)+D306</f>
        <v>0</v>
      </c>
      <c r="F306" s="53">
        <f>+SUMIF('[1]2019'!$A:$A,$A306,'[1]2019'!$C:$C)-SUMIF('[1]2019'!$E:$E,$A306,'[1]2019'!$G:$G)+E306</f>
        <v>0</v>
      </c>
      <c r="G306" s="53">
        <f>+SUMIF('[1]2020'!$A:$A,$A306,'[1]2020'!$C:$C)-SUMIF('[1]2020'!$E:$E,$A306,'[1]2020'!$G:$G)+F306</f>
        <v>0</v>
      </c>
      <c r="H306" s="53"/>
      <c r="I306" s="53">
        <f>+(SUMIF('[1]2021'!$A:$A,$A306,'[1]2021'!$C:$C)-SUMIF('[1]2021'!$E:$E,$A306,'[1]2021'!$G:$G))/12+G306</f>
        <v>0</v>
      </c>
      <c r="J306" s="53">
        <f>+(SUMIF('[1]2021'!$A:$A,$A306,'[1]2021'!$C:$C)-SUMIF('[1]2021'!$E:$E,$A306,'[1]2021'!$G:$G))/12+I306</f>
        <v>0</v>
      </c>
      <c r="K306" s="53">
        <f>+(SUMIF('[1]2021'!$A:$A,$A306,'[1]2021'!$C:$C)-SUMIF('[1]2021'!$E:$E,$A306,'[1]2021'!$G:$G))/12+J306</f>
        <v>0</v>
      </c>
      <c r="L306" s="53">
        <f>+(SUMIF('[1]2021'!$A:$A,$A306,'[1]2021'!$C:$C)-SUMIF('[1]2021'!$E:$E,$A306,'[1]2021'!$G:$G))/12+K306</f>
        <v>0</v>
      </c>
      <c r="M306" s="53">
        <f>+(SUMIF('[1]2021'!$A:$A,$A306,'[1]2021'!$C:$C)-SUMIF('[1]2021'!$E:$E,$A306,'[1]2021'!$G:$G))/12+L306</f>
        <v>0</v>
      </c>
      <c r="N306" s="53">
        <f>+(SUMIF('[1]2021'!$A:$A,$A306,'[1]2021'!$C:$C)-SUMIF('[1]2021'!$E:$E,$A306,'[1]2021'!$G:$G))/12+M306</f>
        <v>0</v>
      </c>
      <c r="O306" s="53">
        <f>+(SUMIF('[1]2021'!$A:$A,$A306,'[1]2021'!$C:$C)-SUMIF('[1]2021'!$E:$E,$A306,'[1]2021'!$G:$G))/12+N306</f>
        <v>0</v>
      </c>
      <c r="P306" s="53">
        <f>+(SUMIF('[1]2021'!$A:$A,$A306,'[1]2021'!$C:$C)-SUMIF('[1]2021'!$E:$E,$A306,'[1]2021'!$G:$G))/12+O306</f>
        <v>0</v>
      </c>
      <c r="Q306" s="53">
        <f>+(SUMIF('[1]2021'!$A:$A,$A306,'[1]2021'!$C:$C)-SUMIF('[1]2021'!$E:$E,$A306,'[1]2021'!$G:$G))/12+P306</f>
        <v>0</v>
      </c>
      <c r="R306" s="53">
        <f>+(SUMIF('[1]2021'!$A:$A,$A306,'[1]2021'!$C:$C)-SUMIF('[1]2021'!$E:$E,$A306,'[1]2021'!$G:$G))/12+Q306</f>
        <v>0</v>
      </c>
      <c r="S306" s="53">
        <f>+(SUMIF('[1]2021'!$A:$A,$A306,'[1]2021'!$C:$C)-SUMIF('[1]2021'!$E:$E,$A306,'[1]2021'!$G:$G))/12+R306</f>
        <v>0</v>
      </c>
      <c r="T306" s="53">
        <f>+(SUMIF('[1]2021'!$A:$A,$A306,'[1]2021'!$C:$C)-SUMIF('[1]2021'!$E:$E,$A306,'[1]2021'!$G:$G))/12+S306</f>
        <v>0</v>
      </c>
      <c r="U306" s="53" cm="1">
        <f t="array" ref="U306">+INDEX(I306:T306,1,Settings!$C$4)</f>
        <v>0</v>
      </c>
      <c r="V306" s="53" cm="1">
        <f t="array" ref="V306">+INDEX(I306:T306,1,Settings!$C$4)</f>
        <v>0</v>
      </c>
      <c r="W306" s="53"/>
      <c r="X306" s="53">
        <f>V306+SUMIFS(postings!$T:$T,postings!$C:$C,'b-data'!X$2,postings!$D:$D,'b-data'!X$3,postings!$I:$I,'b-data'!$A306)-SUMIFS(postings!$W:$W,postings!$C:$C,'b-data'!X$2,postings!$D:$D,'b-data'!X$3,postings!$M:$M,'b-data'!$A306)</f>
        <v>0</v>
      </c>
      <c r="Y306" s="53">
        <f>X306+SUMIFS(postings!$T:$T,postings!$C:$C,'b-data'!Y$2,postings!$D:$D,'b-data'!Y$3,postings!$I:$I,'b-data'!$A306)-SUMIFS(postings!$W:$W,postings!$C:$C,'b-data'!Y$2,postings!$D:$D,'b-data'!Y$3,postings!$M:$M,'b-data'!$A306)</f>
        <v>0</v>
      </c>
      <c r="Z306" s="53">
        <f>Y306+SUMIFS(postings!$T:$T,postings!$C:$C,'b-data'!Z$2,postings!$D:$D,'b-data'!Z$3,postings!$I:$I,'b-data'!$A306)-SUMIFS(postings!$W:$W,postings!$C:$C,'b-data'!Z$2,postings!$D:$D,'b-data'!Z$3,postings!$M:$M,'b-data'!$A306)</f>
        <v>0</v>
      </c>
      <c r="AA306" s="53">
        <f>Z306+SUMIFS(postings!$T:$T,postings!$C:$C,'b-data'!AA$2,postings!$D:$D,'b-data'!AA$3,postings!$I:$I,'b-data'!$A306)-SUMIFS(postings!$W:$W,postings!$C:$C,'b-data'!AA$2,postings!$D:$D,'b-data'!AA$3,postings!$M:$M,'b-data'!$A306)</f>
        <v>0</v>
      </c>
      <c r="AB306" s="53">
        <f>AA306+SUMIFS(postings!$T:$T,postings!$C:$C,'b-data'!AB$2,postings!$D:$D,'b-data'!AB$3,postings!$I:$I,'b-data'!$A306)-SUMIFS(postings!$W:$W,postings!$C:$C,'b-data'!AB$2,postings!$D:$D,'b-data'!AB$3,postings!$M:$M,'b-data'!$A306)</f>
        <v>0</v>
      </c>
      <c r="AC306" s="53">
        <f>AB306+SUMIFS(postings!$T:$T,postings!$C:$C,'b-data'!AC$2,postings!$D:$D,'b-data'!AC$3,postings!$I:$I,'b-data'!$A306)-SUMIFS(postings!$W:$W,postings!$C:$C,'b-data'!AC$2,postings!$D:$D,'b-data'!AC$3,postings!$M:$M,'b-data'!$A306)</f>
        <v>0</v>
      </c>
      <c r="AD306" s="53">
        <f>AC306+SUMIFS(postings!$T:$T,postings!$C:$C,'b-data'!AD$2,postings!$D:$D,'b-data'!AD$3,postings!$I:$I,'b-data'!$A306)-SUMIFS(postings!$W:$W,postings!$C:$C,'b-data'!AD$2,postings!$D:$D,'b-data'!AD$3,postings!$M:$M,'b-data'!$A306)</f>
        <v>0</v>
      </c>
      <c r="AE306" s="53">
        <f>AD306+SUMIFS(postings!$T:$T,postings!$C:$C,'b-data'!AE$2,postings!$D:$D,'b-data'!AE$3,postings!$I:$I,'b-data'!$A306)-SUMIFS(postings!$W:$W,postings!$C:$C,'b-data'!AE$2,postings!$D:$D,'b-data'!AE$3,postings!$M:$M,'b-data'!$A306)</f>
        <v>0</v>
      </c>
      <c r="AF306" s="53">
        <f>AE306+SUMIFS(postings!$T:$T,postings!$C:$C,'b-data'!AF$2,postings!$D:$D,'b-data'!AF$3,postings!$I:$I,'b-data'!$A306)-SUMIFS(postings!$W:$W,postings!$C:$C,'b-data'!AF$2,postings!$D:$D,'b-data'!AF$3,postings!$M:$M,'b-data'!$A306)</f>
        <v>0</v>
      </c>
      <c r="AG306" s="53">
        <f>AF306+SUMIFS(postings!$T:$T,postings!$C:$C,'b-data'!AG$2,postings!$D:$D,'b-data'!AG$3,postings!$I:$I,'b-data'!$A306)-SUMIFS(postings!$W:$W,postings!$C:$C,'b-data'!AG$2,postings!$D:$D,'b-data'!AG$3,postings!$M:$M,'b-data'!$A306)</f>
        <v>0</v>
      </c>
      <c r="AH306" s="53">
        <f>AG306+SUMIFS(postings!$T:$T,postings!$C:$C,'b-data'!AH$2,postings!$D:$D,'b-data'!AH$3,postings!$I:$I,'b-data'!$A306)-SUMIFS(postings!$W:$W,postings!$C:$C,'b-data'!AH$2,postings!$D:$D,'b-data'!AH$3,postings!$M:$M,'b-data'!$A306)</f>
        <v>0</v>
      </c>
      <c r="AI306" s="53">
        <f>AH306+SUMIFS(postings!$T:$T,postings!$C:$C,'b-data'!AI$2,postings!$D:$D,'b-data'!AI$3,postings!$I:$I,'b-data'!$A306)-SUMIFS(postings!$W:$W,postings!$C:$C,'b-data'!AI$2,postings!$D:$D,'b-data'!AI$3,postings!$M:$M,'b-data'!$A306)</f>
        <v>0</v>
      </c>
      <c r="AJ306" s="53" cm="1">
        <f t="array" ref="AJ306">+INDEX(X306:AI306,1,Settings!$C$4)</f>
        <v>0</v>
      </c>
      <c r="AK306" s="53" cm="1">
        <f t="array" ref="AK306">+INDEX(X306:AI306,1,Settings!$C$4)</f>
        <v>0</v>
      </c>
      <c r="AL306" s="53"/>
      <c r="AM306" s="53">
        <f t="shared" si="538"/>
        <v>0</v>
      </c>
      <c r="AN306" s="53">
        <f t="shared" ref="AN306:AX306" si="633">+AM306</f>
        <v>0</v>
      </c>
      <c r="AO306" s="53">
        <f t="shared" si="633"/>
        <v>0</v>
      </c>
      <c r="AP306" s="53">
        <f t="shared" si="633"/>
        <v>0</v>
      </c>
      <c r="AQ306" s="53">
        <f t="shared" si="633"/>
        <v>0</v>
      </c>
      <c r="AR306" s="53">
        <f t="shared" si="633"/>
        <v>0</v>
      </c>
      <c r="AS306" s="53">
        <f t="shared" si="633"/>
        <v>0</v>
      </c>
      <c r="AT306" s="53">
        <f t="shared" si="633"/>
        <v>0</v>
      </c>
      <c r="AU306" s="53">
        <f t="shared" si="633"/>
        <v>0</v>
      </c>
      <c r="AV306" s="53">
        <f t="shared" si="633"/>
        <v>0</v>
      </c>
      <c r="AW306" s="53">
        <f t="shared" si="633"/>
        <v>0</v>
      </c>
      <c r="AX306" s="53">
        <f t="shared" si="633"/>
        <v>0</v>
      </c>
      <c r="AY306" s="53" cm="1">
        <f t="array" ref="AY306">+INDEX(AM306:AX306,1,Settings!$C$4)</f>
        <v>0</v>
      </c>
      <c r="AZ306" s="53">
        <f t="shared" si="540"/>
        <v>0</v>
      </c>
      <c r="BA306" s="53"/>
      <c r="BB306" s="53">
        <f t="shared" si="541"/>
        <v>0</v>
      </c>
      <c r="BC306" s="53">
        <f t="shared" ref="BC306:BN306" si="634">+BB306</f>
        <v>0</v>
      </c>
      <c r="BD306" s="53">
        <f t="shared" si="634"/>
        <v>0</v>
      </c>
      <c r="BE306" s="53">
        <f t="shared" si="634"/>
        <v>0</v>
      </c>
      <c r="BF306" s="53">
        <f t="shared" si="634"/>
        <v>0</v>
      </c>
      <c r="BG306" s="53">
        <f t="shared" si="634"/>
        <v>0</v>
      </c>
      <c r="BH306" s="53">
        <f t="shared" si="634"/>
        <v>0</v>
      </c>
      <c r="BI306" s="53">
        <f t="shared" si="634"/>
        <v>0</v>
      </c>
      <c r="BJ306" s="53">
        <f t="shared" si="634"/>
        <v>0</v>
      </c>
      <c r="BK306" s="53">
        <f t="shared" si="634"/>
        <v>0</v>
      </c>
      <c r="BL306" s="53">
        <f t="shared" si="634"/>
        <v>0</v>
      </c>
      <c r="BM306" s="53">
        <f t="shared" si="634"/>
        <v>0</v>
      </c>
      <c r="BN306" s="53">
        <f t="shared" si="634"/>
        <v>0</v>
      </c>
      <c r="BO306" s="53"/>
      <c r="BP306" s="53">
        <f t="shared" si="543"/>
        <v>0</v>
      </c>
      <c r="BQ306" s="53"/>
      <c r="BR306" s="53">
        <f t="shared" si="544"/>
        <v>0</v>
      </c>
    </row>
    <row r="307" spans="1:70" x14ac:dyDescent="0.2">
      <c r="A307" s="6">
        <v>1719</v>
      </c>
      <c r="B307" s="6" t="str">
        <f>+VLOOKUP(A307,masterfile!B:C,2,FALSE)</f>
        <v>Erhaltene Anzahlungen (bis 1 Jahr)</v>
      </c>
      <c r="D307" s="53">
        <f>+SUMIF('[1]2017'!$A:$A,$A307,'[1]2017'!$C:$C)-SUMIF('[1]2017'!$E:$E,$A307,'[1]2017'!$G:$G)</f>
        <v>0</v>
      </c>
      <c r="E307" s="53">
        <f>+SUMIF('[1]2018'!$A:$A,$A307,'[1]2018'!$C:$C)-SUMIF('[1]2018'!$E:$E,$A307,'[1]2018'!$G:$G)+D307</f>
        <v>0</v>
      </c>
      <c r="F307" s="53">
        <f>+SUMIF('[1]2019'!$A:$A,$A307,'[1]2019'!$C:$C)-SUMIF('[1]2019'!$E:$E,$A307,'[1]2019'!$G:$G)+E307</f>
        <v>0</v>
      </c>
      <c r="G307" s="53">
        <f>+SUMIF('[1]2020'!$A:$A,$A307,'[1]2020'!$C:$C)-SUMIF('[1]2020'!$E:$E,$A307,'[1]2020'!$G:$G)+F307</f>
        <v>0</v>
      </c>
      <c r="H307" s="53"/>
      <c r="I307" s="53">
        <f>+(SUMIF('[1]2021'!$A:$A,$A307,'[1]2021'!$C:$C)-SUMIF('[1]2021'!$E:$E,$A307,'[1]2021'!$G:$G))/12+G307</f>
        <v>0</v>
      </c>
      <c r="J307" s="53">
        <f>+(SUMIF('[1]2021'!$A:$A,$A307,'[1]2021'!$C:$C)-SUMIF('[1]2021'!$E:$E,$A307,'[1]2021'!$G:$G))/12+I307</f>
        <v>0</v>
      </c>
      <c r="K307" s="53">
        <f>+(SUMIF('[1]2021'!$A:$A,$A307,'[1]2021'!$C:$C)-SUMIF('[1]2021'!$E:$E,$A307,'[1]2021'!$G:$G))/12+J307</f>
        <v>0</v>
      </c>
      <c r="L307" s="53">
        <f>+(SUMIF('[1]2021'!$A:$A,$A307,'[1]2021'!$C:$C)-SUMIF('[1]2021'!$E:$E,$A307,'[1]2021'!$G:$G))/12+K307</f>
        <v>0</v>
      </c>
      <c r="M307" s="53">
        <f>+(SUMIF('[1]2021'!$A:$A,$A307,'[1]2021'!$C:$C)-SUMIF('[1]2021'!$E:$E,$A307,'[1]2021'!$G:$G))/12+L307</f>
        <v>0</v>
      </c>
      <c r="N307" s="53">
        <f>+(SUMIF('[1]2021'!$A:$A,$A307,'[1]2021'!$C:$C)-SUMIF('[1]2021'!$E:$E,$A307,'[1]2021'!$G:$G))/12+M307</f>
        <v>0</v>
      </c>
      <c r="O307" s="53">
        <f>+(SUMIF('[1]2021'!$A:$A,$A307,'[1]2021'!$C:$C)-SUMIF('[1]2021'!$E:$E,$A307,'[1]2021'!$G:$G))/12+N307</f>
        <v>0</v>
      </c>
      <c r="P307" s="53">
        <f>+(SUMIF('[1]2021'!$A:$A,$A307,'[1]2021'!$C:$C)-SUMIF('[1]2021'!$E:$E,$A307,'[1]2021'!$G:$G))/12+O307</f>
        <v>0</v>
      </c>
      <c r="Q307" s="53">
        <f>+(SUMIF('[1]2021'!$A:$A,$A307,'[1]2021'!$C:$C)-SUMIF('[1]2021'!$E:$E,$A307,'[1]2021'!$G:$G))/12+P307</f>
        <v>0</v>
      </c>
      <c r="R307" s="53">
        <f>+(SUMIF('[1]2021'!$A:$A,$A307,'[1]2021'!$C:$C)-SUMIF('[1]2021'!$E:$E,$A307,'[1]2021'!$G:$G))/12+Q307</f>
        <v>0</v>
      </c>
      <c r="S307" s="53">
        <f>+(SUMIF('[1]2021'!$A:$A,$A307,'[1]2021'!$C:$C)-SUMIF('[1]2021'!$E:$E,$A307,'[1]2021'!$G:$G))/12+R307</f>
        <v>0</v>
      </c>
      <c r="T307" s="53">
        <f>+(SUMIF('[1]2021'!$A:$A,$A307,'[1]2021'!$C:$C)-SUMIF('[1]2021'!$E:$E,$A307,'[1]2021'!$G:$G))/12+S307</f>
        <v>0</v>
      </c>
      <c r="U307" s="53" cm="1">
        <f t="array" ref="U307">+INDEX(I307:T307,1,Settings!$C$4)</f>
        <v>0</v>
      </c>
      <c r="V307" s="53" cm="1">
        <f t="array" ref="V307">+INDEX(I307:T307,1,Settings!$C$4)</f>
        <v>0</v>
      </c>
      <c r="W307" s="53"/>
      <c r="X307" s="53">
        <f>V307+SUMIFS(postings!$T:$T,postings!$C:$C,'b-data'!X$2,postings!$D:$D,'b-data'!X$3,postings!$I:$I,'b-data'!$A307)-SUMIFS(postings!$W:$W,postings!$C:$C,'b-data'!X$2,postings!$D:$D,'b-data'!X$3,postings!$M:$M,'b-data'!$A307)</f>
        <v>0</v>
      </c>
      <c r="Y307" s="53">
        <f>X307+SUMIFS(postings!$T:$T,postings!$C:$C,'b-data'!Y$2,postings!$D:$D,'b-data'!Y$3,postings!$I:$I,'b-data'!$A307)-SUMIFS(postings!$W:$W,postings!$C:$C,'b-data'!Y$2,postings!$D:$D,'b-data'!Y$3,postings!$M:$M,'b-data'!$A307)</f>
        <v>0</v>
      </c>
      <c r="Z307" s="53">
        <f>Y307+SUMIFS(postings!$T:$T,postings!$C:$C,'b-data'!Z$2,postings!$D:$D,'b-data'!Z$3,postings!$I:$I,'b-data'!$A307)-SUMIFS(postings!$W:$W,postings!$C:$C,'b-data'!Z$2,postings!$D:$D,'b-data'!Z$3,postings!$M:$M,'b-data'!$A307)</f>
        <v>0</v>
      </c>
      <c r="AA307" s="53">
        <f>Z307+SUMIFS(postings!$T:$T,postings!$C:$C,'b-data'!AA$2,postings!$D:$D,'b-data'!AA$3,postings!$I:$I,'b-data'!$A307)-SUMIFS(postings!$W:$W,postings!$C:$C,'b-data'!AA$2,postings!$D:$D,'b-data'!AA$3,postings!$M:$M,'b-data'!$A307)</f>
        <v>0</v>
      </c>
      <c r="AB307" s="53">
        <f>AA307+SUMIFS(postings!$T:$T,postings!$C:$C,'b-data'!AB$2,postings!$D:$D,'b-data'!AB$3,postings!$I:$I,'b-data'!$A307)-SUMIFS(postings!$W:$W,postings!$C:$C,'b-data'!AB$2,postings!$D:$D,'b-data'!AB$3,postings!$M:$M,'b-data'!$A307)</f>
        <v>0</v>
      </c>
      <c r="AC307" s="53">
        <f>AB307+SUMIFS(postings!$T:$T,postings!$C:$C,'b-data'!AC$2,postings!$D:$D,'b-data'!AC$3,postings!$I:$I,'b-data'!$A307)-SUMIFS(postings!$W:$W,postings!$C:$C,'b-data'!AC$2,postings!$D:$D,'b-data'!AC$3,postings!$M:$M,'b-data'!$A307)</f>
        <v>0</v>
      </c>
      <c r="AD307" s="53">
        <f>AC307+SUMIFS(postings!$T:$T,postings!$C:$C,'b-data'!AD$2,postings!$D:$D,'b-data'!AD$3,postings!$I:$I,'b-data'!$A307)-SUMIFS(postings!$W:$W,postings!$C:$C,'b-data'!AD$2,postings!$D:$D,'b-data'!AD$3,postings!$M:$M,'b-data'!$A307)</f>
        <v>0</v>
      </c>
      <c r="AE307" s="53">
        <f>AD307+SUMIFS(postings!$T:$T,postings!$C:$C,'b-data'!AE$2,postings!$D:$D,'b-data'!AE$3,postings!$I:$I,'b-data'!$A307)-SUMIFS(postings!$W:$W,postings!$C:$C,'b-data'!AE$2,postings!$D:$D,'b-data'!AE$3,postings!$M:$M,'b-data'!$A307)</f>
        <v>0</v>
      </c>
      <c r="AF307" s="53">
        <f>AE307+SUMIFS(postings!$T:$T,postings!$C:$C,'b-data'!AF$2,postings!$D:$D,'b-data'!AF$3,postings!$I:$I,'b-data'!$A307)-SUMIFS(postings!$W:$W,postings!$C:$C,'b-data'!AF$2,postings!$D:$D,'b-data'!AF$3,postings!$M:$M,'b-data'!$A307)</f>
        <v>0</v>
      </c>
      <c r="AG307" s="53">
        <f>AF307+SUMIFS(postings!$T:$T,postings!$C:$C,'b-data'!AG$2,postings!$D:$D,'b-data'!AG$3,postings!$I:$I,'b-data'!$A307)-SUMIFS(postings!$W:$W,postings!$C:$C,'b-data'!AG$2,postings!$D:$D,'b-data'!AG$3,postings!$M:$M,'b-data'!$A307)</f>
        <v>0</v>
      </c>
      <c r="AH307" s="53">
        <f>AG307+SUMIFS(postings!$T:$T,postings!$C:$C,'b-data'!AH$2,postings!$D:$D,'b-data'!AH$3,postings!$I:$I,'b-data'!$A307)-SUMIFS(postings!$W:$W,postings!$C:$C,'b-data'!AH$2,postings!$D:$D,'b-data'!AH$3,postings!$M:$M,'b-data'!$A307)</f>
        <v>0</v>
      </c>
      <c r="AI307" s="53">
        <f>AH307+SUMIFS(postings!$T:$T,postings!$C:$C,'b-data'!AI$2,postings!$D:$D,'b-data'!AI$3,postings!$I:$I,'b-data'!$A307)-SUMIFS(postings!$W:$W,postings!$C:$C,'b-data'!AI$2,postings!$D:$D,'b-data'!AI$3,postings!$M:$M,'b-data'!$A307)</f>
        <v>0</v>
      </c>
      <c r="AJ307" s="53" cm="1">
        <f t="array" ref="AJ307">+INDEX(X307:AI307,1,Settings!$C$4)</f>
        <v>0</v>
      </c>
      <c r="AK307" s="53" cm="1">
        <f t="array" ref="AK307">+INDEX(X307:AI307,1,Settings!$C$4)</f>
        <v>0</v>
      </c>
      <c r="AL307" s="53"/>
      <c r="AM307" s="53">
        <f t="shared" si="538"/>
        <v>0</v>
      </c>
      <c r="AN307" s="53">
        <f t="shared" ref="AN307:AX307" si="635">+AM307</f>
        <v>0</v>
      </c>
      <c r="AO307" s="53">
        <f t="shared" si="635"/>
        <v>0</v>
      </c>
      <c r="AP307" s="53">
        <f t="shared" si="635"/>
        <v>0</v>
      </c>
      <c r="AQ307" s="53">
        <f t="shared" si="635"/>
        <v>0</v>
      </c>
      <c r="AR307" s="53">
        <f t="shared" si="635"/>
        <v>0</v>
      </c>
      <c r="AS307" s="53">
        <f t="shared" si="635"/>
        <v>0</v>
      </c>
      <c r="AT307" s="53">
        <f t="shared" si="635"/>
        <v>0</v>
      </c>
      <c r="AU307" s="53">
        <f t="shared" si="635"/>
        <v>0</v>
      </c>
      <c r="AV307" s="53">
        <f t="shared" si="635"/>
        <v>0</v>
      </c>
      <c r="AW307" s="53">
        <f t="shared" si="635"/>
        <v>0</v>
      </c>
      <c r="AX307" s="53">
        <f t="shared" si="635"/>
        <v>0</v>
      </c>
      <c r="AY307" s="53" cm="1">
        <f t="array" ref="AY307">+INDEX(AM307:AX307,1,Settings!$C$4)</f>
        <v>0</v>
      </c>
      <c r="AZ307" s="53">
        <f t="shared" si="540"/>
        <v>0</v>
      </c>
      <c r="BA307" s="53"/>
      <c r="BB307" s="53">
        <f t="shared" si="541"/>
        <v>0</v>
      </c>
      <c r="BC307" s="53">
        <f t="shared" ref="BC307:BN307" si="636">+BB307</f>
        <v>0</v>
      </c>
      <c r="BD307" s="53">
        <f t="shared" si="636"/>
        <v>0</v>
      </c>
      <c r="BE307" s="53">
        <f t="shared" si="636"/>
        <v>0</v>
      </c>
      <c r="BF307" s="53">
        <f t="shared" si="636"/>
        <v>0</v>
      </c>
      <c r="BG307" s="53">
        <f t="shared" si="636"/>
        <v>0</v>
      </c>
      <c r="BH307" s="53">
        <f t="shared" si="636"/>
        <v>0</v>
      </c>
      <c r="BI307" s="53">
        <f t="shared" si="636"/>
        <v>0</v>
      </c>
      <c r="BJ307" s="53">
        <f t="shared" si="636"/>
        <v>0</v>
      </c>
      <c r="BK307" s="53">
        <f t="shared" si="636"/>
        <v>0</v>
      </c>
      <c r="BL307" s="53">
        <f t="shared" si="636"/>
        <v>0</v>
      </c>
      <c r="BM307" s="53">
        <f t="shared" si="636"/>
        <v>0</v>
      </c>
      <c r="BN307" s="53">
        <f t="shared" si="636"/>
        <v>0</v>
      </c>
      <c r="BO307" s="53"/>
      <c r="BP307" s="53">
        <f t="shared" si="543"/>
        <v>0</v>
      </c>
      <c r="BQ307" s="53"/>
      <c r="BR307" s="53">
        <f t="shared" si="544"/>
        <v>0</v>
      </c>
    </row>
    <row r="308" spans="1:70" x14ac:dyDescent="0.2">
      <c r="A308" s="6">
        <v>1720</v>
      </c>
      <c r="B308" s="6" t="str">
        <f>+VLOOKUP(A308,masterfile!B:C,2,FALSE)</f>
        <v>Erhaltene Anzahlungen (1-5 Jahre)</v>
      </c>
      <c r="D308" s="53">
        <f>+SUMIF('[1]2017'!$A:$A,$A308,'[1]2017'!$C:$C)-SUMIF('[1]2017'!$E:$E,$A308,'[1]2017'!$G:$G)</f>
        <v>0</v>
      </c>
      <c r="E308" s="53">
        <f>+SUMIF('[1]2018'!$A:$A,$A308,'[1]2018'!$C:$C)-SUMIF('[1]2018'!$E:$E,$A308,'[1]2018'!$G:$G)+D308</f>
        <v>0</v>
      </c>
      <c r="F308" s="53">
        <f>+SUMIF('[1]2019'!$A:$A,$A308,'[1]2019'!$C:$C)-SUMIF('[1]2019'!$E:$E,$A308,'[1]2019'!$G:$G)+E308</f>
        <v>0</v>
      </c>
      <c r="G308" s="53">
        <f>+SUMIF('[1]2020'!$A:$A,$A308,'[1]2020'!$C:$C)-SUMIF('[1]2020'!$E:$E,$A308,'[1]2020'!$G:$G)+F308</f>
        <v>0</v>
      </c>
      <c r="H308" s="53"/>
      <c r="I308" s="53">
        <f>+(SUMIF('[1]2021'!$A:$A,$A308,'[1]2021'!$C:$C)-SUMIF('[1]2021'!$E:$E,$A308,'[1]2021'!$G:$G))/12+G308</f>
        <v>0</v>
      </c>
      <c r="J308" s="53">
        <f>+(SUMIF('[1]2021'!$A:$A,$A308,'[1]2021'!$C:$C)-SUMIF('[1]2021'!$E:$E,$A308,'[1]2021'!$G:$G))/12+I308</f>
        <v>0</v>
      </c>
      <c r="K308" s="53">
        <f>+(SUMIF('[1]2021'!$A:$A,$A308,'[1]2021'!$C:$C)-SUMIF('[1]2021'!$E:$E,$A308,'[1]2021'!$G:$G))/12+J308</f>
        <v>0</v>
      </c>
      <c r="L308" s="53">
        <f>+(SUMIF('[1]2021'!$A:$A,$A308,'[1]2021'!$C:$C)-SUMIF('[1]2021'!$E:$E,$A308,'[1]2021'!$G:$G))/12+K308</f>
        <v>0</v>
      </c>
      <c r="M308" s="53">
        <f>+(SUMIF('[1]2021'!$A:$A,$A308,'[1]2021'!$C:$C)-SUMIF('[1]2021'!$E:$E,$A308,'[1]2021'!$G:$G))/12+L308</f>
        <v>0</v>
      </c>
      <c r="N308" s="53">
        <f>+(SUMIF('[1]2021'!$A:$A,$A308,'[1]2021'!$C:$C)-SUMIF('[1]2021'!$E:$E,$A308,'[1]2021'!$G:$G))/12+M308</f>
        <v>0</v>
      </c>
      <c r="O308" s="53">
        <f>+(SUMIF('[1]2021'!$A:$A,$A308,'[1]2021'!$C:$C)-SUMIF('[1]2021'!$E:$E,$A308,'[1]2021'!$G:$G))/12+N308</f>
        <v>0</v>
      </c>
      <c r="P308" s="53">
        <f>+(SUMIF('[1]2021'!$A:$A,$A308,'[1]2021'!$C:$C)-SUMIF('[1]2021'!$E:$E,$A308,'[1]2021'!$G:$G))/12+O308</f>
        <v>0</v>
      </c>
      <c r="Q308" s="53">
        <f>+(SUMIF('[1]2021'!$A:$A,$A308,'[1]2021'!$C:$C)-SUMIF('[1]2021'!$E:$E,$A308,'[1]2021'!$G:$G))/12+P308</f>
        <v>0</v>
      </c>
      <c r="R308" s="53">
        <f>+(SUMIF('[1]2021'!$A:$A,$A308,'[1]2021'!$C:$C)-SUMIF('[1]2021'!$E:$E,$A308,'[1]2021'!$G:$G))/12+Q308</f>
        <v>0</v>
      </c>
      <c r="S308" s="53">
        <f>+(SUMIF('[1]2021'!$A:$A,$A308,'[1]2021'!$C:$C)-SUMIF('[1]2021'!$E:$E,$A308,'[1]2021'!$G:$G))/12+R308</f>
        <v>0</v>
      </c>
      <c r="T308" s="53">
        <f>+(SUMIF('[1]2021'!$A:$A,$A308,'[1]2021'!$C:$C)-SUMIF('[1]2021'!$E:$E,$A308,'[1]2021'!$G:$G))/12+S308</f>
        <v>0</v>
      </c>
      <c r="U308" s="53" cm="1">
        <f t="array" ref="U308">+INDEX(I308:T308,1,Settings!$C$4)</f>
        <v>0</v>
      </c>
      <c r="V308" s="53" cm="1">
        <f t="array" ref="V308">+INDEX(I308:T308,1,Settings!$C$4)</f>
        <v>0</v>
      </c>
      <c r="W308" s="53"/>
      <c r="X308" s="53">
        <f>V308+SUMIFS(postings!$T:$T,postings!$C:$C,'b-data'!X$2,postings!$D:$D,'b-data'!X$3,postings!$I:$I,'b-data'!$A308)-SUMIFS(postings!$W:$W,postings!$C:$C,'b-data'!X$2,postings!$D:$D,'b-data'!X$3,postings!$M:$M,'b-data'!$A308)</f>
        <v>0</v>
      </c>
      <c r="Y308" s="53">
        <f>X308+SUMIFS(postings!$T:$T,postings!$C:$C,'b-data'!Y$2,postings!$D:$D,'b-data'!Y$3,postings!$I:$I,'b-data'!$A308)-SUMIFS(postings!$W:$W,postings!$C:$C,'b-data'!Y$2,postings!$D:$D,'b-data'!Y$3,postings!$M:$M,'b-data'!$A308)</f>
        <v>0</v>
      </c>
      <c r="Z308" s="53">
        <f>Y308+SUMIFS(postings!$T:$T,postings!$C:$C,'b-data'!Z$2,postings!$D:$D,'b-data'!Z$3,postings!$I:$I,'b-data'!$A308)-SUMIFS(postings!$W:$W,postings!$C:$C,'b-data'!Z$2,postings!$D:$D,'b-data'!Z$3,postings!$M:$M,'b-data'!$A308)</f>
        <v>0</v>
      </c>
      <c r="AA308" s="53">
        <f>Z308+SUMIFS(postings!$T:$T,postings!$C:$C,'b-data'!AA$2,postings!$D:$D,'b-data'!AA$3,postings!$I:$I,'b-data'!$A308)-SUMIFS(postings!$W:$W,postings!$C:$C,'b-data'!AA$2,postings!$D:$D,'b-data'!AA$3,postings!$M:$M,'b-data'!$A308)</f>
        <v>0</v>
      </c>
      <c r="AB308" s="53">
        <f>AA308+SUMIFS(postings!$T:$T,postings!$C:$C,'b-data'!AB$2,postings!$D:$D,'b-data'!AB$3,postings!$I:$I,'b-data'!$A308)-SUMIFS(postings!$W:$W,postings!$C:$C,'b-data'!AB$2,postings!$D:$D,'b-data'!AB$3,postings!$M:$M,'b-data'!$A308)</f>
        <v>0</v>
      </c>
      <c r="AC308" s="53">
        <f>AB308+SUMIFS(postings!$T:$T,postings!$C:$C,'b-data'!AC$2,postings!$D:$D,'b-data'!AC$3,postings!$I:$I,'b-data'!$A308)-SUMIFS(postings!$W:$W,postings!$C:$C,'b-data'!AC$2,postings!$D:$D,'b-data'!AC$3,postings!$M:$M,'b-data'!$A308)</f>
        <v>0</v>
      </c>
      <c r="AD308" s="53">
        <f>AC308+SUMIFS(postings!$T:$T,postings!$C:$C,'b-data'!AD$2,postings!$D:$D,'b-data'!AD$3,postings!$I:$I,'b-data'!$A308)-SUMIFS(postings!$W:$W,postings!$C:$C,'b-data'!AD$2,postings!$D:$D,'b-data'!AD$3,postings!$M:$M,'b-data'!$A308)</f>
        <v>0</v>
      </c>
      <c r="AE308" s="53">
        <f>AD308+SUMIFS(postings!$T:$T,postings!$C:$C,'b-data'!AE$2,postings!$D:$D,'b-data'!AE$3,postings!$I:$I,'b-data'!$A308)-SUMIFS(postings!$W:$W,postings!$C:$C,'b-data'!AE$2,postings!$D:$D,'b-data'!AE$3,postings!$M:$M,'b-data'!$A308)</f>
        <v>0</v>
      </c>
      <c r="AF308" s="53">
        <f>AE308+SUMIFS(postings!$T:$T,postings!$C:$C,'b-data'!AF$2,postings!$D:$D,'b-data'!AF$3,postings!$I:$I,'b-data'!$A308)-SUMIFS(postings!$W:$W,postings!$C:$C,'b-data'!AF$2,postings!$D:$D,'b-data'!AF$3,postings!$M:$M,'b-data'!$A308)</f>
        <v>0</v>
      </c>
      <c r="AG308" s="53">
        <f>AF308+SUMIFS(postings!$T:$T,postings!$C:$C,'b-data'!AG$2,postings!$D:$D,'b-data'!AG$3,postings!$I:$I,'b-data'!$A308)-SUMIFS(postings!$W:$W,postings!$C:$C,'b-data'!AG$2,postings!$D:$D,'b-data'!AG$3,postings!$M:$M,'b-data'!$A308)</f>
        <v>0</v>
      </c>
      <c r="AH308" s="53">
        <f>AG308+SUMIFS(postings!$T:$T,postings!$C:$C,'b-data'!AH$2,postings!$D:$D,'b-data'!AH$3,postings!$I:$I,'b-data'!$A308)-SUMIFS(postings!$W:$W,postings!$C:$C,'b-data'!AH$2,postings!$D:$D,'b-data'!AH$3,postings!$M:$M,'b-data'!$A308)</f>
        <v>0</v>
      </c>
      <c r="AI308" s="53">
        <f>AH308+SUMIFS(postings!$T:$T,postings!$C:$C,'b-data'!AI$2,postings!$D:$D,'b-data'!AI$3,postings!$I:$I,'b-data'!$A308)-SUMIFS(postings!$W:$W,postings!$C:$C,'b-data'!AI$2,postings!$D:$D,'b-data'!AI$3,postings!$M:$M,'b-data'!$A308)</f>
        <v>0</v>
      </c>
      <c r="AJ308" s="53" cm="1">
        <f t="array" ref="AJ308">+INDEX(X308:AI308,1,Settings!$C$4)</f>
        <v>0</v>
      </c>
      <c r="AK308" s="53" cm="1">
        <f t="array" ref="AK308">+INDEX(X308:AI308,1,Settings!$C$4)</f>
        <v>0</v>
      </c>
      <c r="AL308" s="53"/>
      <c r="AM308" s="53">
        <f t="shared" si="538"/>
        <v>0</v>
      </c>
      <c r="AN308" s="53">
        <f t="shared" ref="AN308:AX308" si="637">+AM308</f>
        <v>0</v>
      </c>
      <c r="AO308" s="53">
        <f t="shared" si="637"/>
        <v>0</v>
      </c>
      <c r="AP308" s="53">
        <f t="shared" si="637"/>
        <v>0</v>
      </c>
      <c r="AQ308" s="53">
        <f t="shared" si="637"/>
        <v>0</v>
      </c>
      <c r="AR308" s="53">
        <f t="shared" si="637"/>
        <v>0</v>
      </c>
      <c r="AS308" s="53">
        <f t="shared" si="637"/>
        <v>0</v>
      </c>
      <c r="AT308" s="53">
        <f t="shared" si="637"/>
        <v>0</v>
      </c>
      <c r="AU308" s="53">
        <f t="shared" si="637"/>
        <v>0</v>
      </c>
      <c r="AV308" s="53">
        <f t="shared" si="637"/>
        <v>0</v>
      </c>
      <c r="AW308" s="53">
        <f t="shared" si="637"/>
        <v>0</v>
      </c>
      <c r="AX308" s="53">
        <f t="shared" si="637"/>
        <v>0</v>
      </c>
      <c r="AY308" s="53" cm="1">
        <f t="array" ref="AY308">+INDEX(AM308:AX308,1,Settings!$C$4)</f>
        <v>0</v>
      </c>
      <c r="AZ308" s="53">
        <f t="shared" si="540"/>
        <v>0</v>
      </c>
      <c r="BA308" s="53"/>
      <c r="BB308" s="53">
        <f t="shared" si="541"/>
        <v>0</v>
      </c>
      <c r="BC308" s="53">
        <f t="shared" ref="BC308:BN308" si="638">+BB308</f>
        <v>0</v>
      </c>
      <c r="BD308" s="53">
        <f t="shared" si="638"/>
        <v>0</v>
      </c>
      <c r="BE308" s="53">
        <f t="shared" si="638"/>
        <v>0</v>
      </c>
      <c r="BF308" s="53">
        <f t="shared" si="638"/>
        <v>0</v>
      </c>
      <c r="BG308" s="53">
        <f t="shared" si="638"/>
        <v>0</v>
      </c>
      <c r="BH308" s="53">
        <f t="shared" si="638"/>
        <v>0</v>
      </c>
      <c r="BI308" s="53">
        <f t="shared" si="638"/>
        <v>0</v>
      </c>
      <c r="BJ308" s="53">
        <f t="shared" si="638"/>
        <v>0</v>
      </c>
      <c r="BK308" s="53">
        <f t="shared" si="638"/>
        <v>0</v>
      </c>
      <c r="BL308" s="53">
        <f t="shared" si="638"/>
        <v>0</v>
      </c>
      <c r="BM308" s="53">
        <f t="shared" si="638"/>
        <v>0</v>
      </c>
      <c r="BN308" s="53">
        <f t="shared" si="638"/>
        <v>0</v>
      </c>
      <c r="BO308" s="53"/>
      <c r="BP308" s="53">
        <f t="shared" si="543"/>
        <v>0</v>
      </c>
      <c r="BQ308" s="53"/>
      <c r="BR308" s="53">
        <f t="shared" si="544"/>
        <v>0</v>
      </c>
    </row>
    <row r="309" spans="1:70" x14ac:dyDescent="0.2">
      <c r="A309" s="6">
        <v>1721</v>
      </c>
      <c r="B309" s="6" t="str">
        <f>+VLOOKUP(A309,masterfile!B:C,2,FALSE)</f>
        <v>Erhaltene Anzahlungen (g. 5 Jahre)</v>
      </c>
      <c r="D309" s="53">
        <f>+SUMIF('[1]2017'!$A:$A,$A309,'[1]2017'!$C:$C)-SUMIF('[1]2017'!$E:$E,$A309,'[1]2017'!$G:$G)</f>
        <v>0</v>
      </c>
      <c r="E309" s="53">
        <f>+SUMIF('[1]2018'!$A:$A,$A309,'[1]2018'!$C:$C)-SUMIF('[1]2018'!$E:$E,$A309,'[1]2018'!$G:$G)+D309</f>
        <v>0</v>
      </c>
      <c r="F309" s="53">
        <f>+SUMIF('[1]2019'!$A:$A,$A309,'[1]2019'!$C:$C)-SUMIF('[1]2019'!$E:$E,$A309,'[1]2019'!$G:$G)+E309</f>
        <v>0</v>
      </c>
      <c r="G309" s="53">
        <f>+SUMIF('[1]2020'!$A:$A,$A309,'[1]2020'!$C:$C)-SUMIF('[1]2020'!$E:$E,$A309,'[1]2020'!$G:$G)+F309</f>
        <v>0</v>
      </c>
      <c r="H309" s="53"/>
      <c r="I309" s="53">
        <f>+(SUMIF('[1]2021'!$A:$A,$A309,'[1]2021'!$C:$C)-SUMIF('[1]2021'!$E:$E,$A309,'[1]2021'!$G:$G))/12+G309</f>
        <v>0</v>
      </c>
      <c r="J309" s="53">
        <f>+(SUMIF('[1]2021'!$A:$A,$A309,'[1]2021'!$C:$C)-SUMIF('[1]2021'!$E:$E,$A309,'[1]2021'!$G:$G))/12+I309</f>
        <v>0</v>
      </c>
      <c r="K309" s="53">
        <f>+(SUMIF('[1]2021'!$A:$A,$A309,'[1]2021'!$C:$C)-SUMIF('[1]2021'!$E:$E,$A309,'[1]2021'!$G:$G))/12+J309</f>
        <v>0</v>
      </c>
      <c r="L309" s="53">
        <f>+(SUMIF('[1]2021'!$A:$A,$A309,'[1]2021'!$C:$C)-SUMIF('[1]2021'!$E:$E,$A309,'[1]2021'!$G:$G))/12+K309</f>
        <v>0</v>
      </c>
      <c r="M309" s="53">
        <f>+(SUMIF('[1]2021'!$A:$A,$A309,'[1]2021'!$C:$C)-SUMIF('[1]2021'!$E:$E,$A309,'[1]2021'!$G:$G))/12+L309</f>
        <v>0</v>
      </c>
      <c r="N309" s="53">
        <f>+(SUMIF('[1]2021'!$A:$A,$A309,'[1]2021'!$C:$C)-SUMIF('[1]2021'!$E:$E,$A309,'[1]2021'!$G:$G))/12+M309</f>
        <v>0</v>
      </c>
      <c r="O309" s="53">
        <f>+(SUMIF('[1]2021'!$A:$A,$A309,'[1]2021'!$C:$C)-SUMIF('[1]2021'!$E:$E,$A309,'[1]2021'!$G:$G))/12+N309</f>
        <v>0</v>
      </c>
      <c r="P309" s="53">
        <f>+(SUMIF('[1]2021'!$A:$A,$A309,'[1]2021'!$C:$C)-SUMIF('[1]2021'!$E:$E,$A309,'[1]2021'!$G:$G))/12+O309</f>
        <v>0</v>
      </c>
      <c r="Q309" s="53">
        <f>+(SUMIF('[1]2021'!$A:$A,$A309,'[1]2021'!$C:$C)-SUMIF('[1]2021'!$E:$E,$A309,'[1]2021'!$G:$G))/12+P309</f>
        <v>0</v>
      </c>
      <c r="R309" s="53">
        <f>+(SUMIF('[1]2021'!$A:$A,$A309,'[1]2021'!$C:$C)-SUMIF('[1]2021'!$E:$E,$A309,'[1]2021'!$G:$G))/12+Q309</f>
        <v>0</v>
      </c>
      <c r="S309" s="53">
        <f>+(SUMIF('[1]2021'!$A:$A,$A309,'[1]2021'!$C:$C)-SUMIF('[1]2021'!$E:$E,$A309,'[1]2021'!$G:$G))/12+R309</f>
        <v>0</v>
      </c>
      <c r="T309" s="53">
        <f>+(SUMIF('[1]2021'!$A:$A,$A309,'[1]2021'!$C:$C)-SUMIF('[1]2021'!$E:$E,$A309,'[1]2021'!$G:$G))/12+S309</f>
        <v>0</v>
      </c>
      <c r="U309" s="53" cm="1">
        <f t="array" ref="U309">+INDEX(I309:T309,1,Settings!$C$4)</f>
        <v>0</v>
      </c>
      <c r="V309" s="53" cm="1">
        <f t="array" ref="V309">+INDEX(I309:T309,1,Settings!$C$4)</f>
        <v>0</v>
      </c>
      <c r="W309" s="53"/>
      <c r="X309" s="53">
        <f>V309+SUMIFS(postings!$T:$T,postings!$C:$C,'b-data'!X$2,postings!$D:$D,'b-data'!X$3,postings!$I:$I,'b-data'!$A309)-SUMIFS(postings!$W:$W,postings!$C:$C,'b-data'!X$2,postings!$D:$D,'b-data'!X$3,postings!$M:$M,'b-data'!$A309)</f>
        <v>0</v>
      </c>
      <c r="Y309" s="53">
        <f>X309+SUMIFS(postings!$T:$T,postings!$C:$C,'b-data'!Y$2,postings!$D:$D,'b-data'!Y$3,postings!$I:$I,'b-data'!$A309)-SUMIFS(postings!$W:$W,postings!$C:$C,'b-data'!Y$2,postings!$D:$D,'b-data'!Y$3,postings!$M:$M,'b-data'!$A309)</f>
        <v>0</v>
      </c>
      <c r="Z309" s="53">
        <f>Y309+SUMIFS(postings!$T:$T,postings!$C:$C,'b-data'!Z$2,postings!$D:$D,'b-data'!Z$3,postings!$I:$I,'b-data'!$A309)-SUMIFS(postings!$W:$W,postings!$C:$C,'b-data'!Z$2,postings!$D:$D,'b-data'!Z$3,postings!$M:$M,'b-data'!$A309)</f>
        <v>0</v>
      </c>
      <c r="AA309" s="53">
        <f>Z309+SUMIFS(postings!$T:$T,postings!$C:$C,'b-data'!AA$2,postings!$D:$D,'b-data'!AA$3,postings!$I:$I,'b-data'!$A309)-SUMIFS(postings!$W:$W,postings!$C:$C,'b-data'!AA$2,postings!$D:$D,'b-data'!AA$3,postings!$M:$M,'b-data'!$A309)</f>
        <v>0</v>
      </c>
      <c r="AB309" s="53">
        <f>AA309+SUMIFS(postings!$T:$T,postings!$C:$C,'b-data'!AB$2,postings!$D:$D,'b-data'!AB$3,postings!$I:$I,'b-data'!$A309)-SUMIFS(postings!$W:$W,postings!$C:$C,'b-data'!AB$2,postings!$D:$D,'b-data'!AB$3,postings!$M:$M,'b-data'!$A309)</f>
        <v>0</v>
      </c>
      <c r="AC309" s="53">
        <f>AB309+SUMIFS(postings!$T:$T,postings!$C:$C,'b-data'!AC$2,postings!$D:$D,'b-data'!AC$3,postings!$I:$I,'b-data'!$A309)-SUMIFS(postings!$W:$W,postings!$C:$C,'b-data'!AC$2,postings!$D:$D,'b-data'!AC$3,postings!$M:$M,'b-data'!$A309)</f>
        <v>0</v>
      </c>
      <c r="AD309" s="53">
        <f>AC309+SUMIFS(postings!$T:$T,postings!$C:$C,'b-data'!AD$2,postings!$D:$D,'b-data'!AD$3,postings!$I:$I,'b-data'!$A309)-SUMIFS(postings!$W:$W,postings!$C:$C,'b-data'!AD$2,postings!$D:$D,'b-data'!AD$3,postings!$M:$M,'b-data'!$A309)</f>
        <v>0</v>
      </c>
      <c r="AE309" s="53">
        <f>AD309+SUMIFS(postings!$T:$T,postings!$C:$C,'b-data'!AE$2,postings!$D:$D,'b-data'!AE$3,postings!$I:$I,'b-data'!$A309)-SUMIFS(postings!$W:$W,postings!$C:$C,'b-data'!AE$2,postings!$D:$D,'b-data'!AE$3,postings!$M:$M,'b-data'!$A309)</f>
        <v>0</v>
      </c>
      <c r="AF309" s="53">
        <f>AE309+SUMIFS(postings!$T:$T,postings!$C:$C,'b-data'!AF$2,postings!$D:$D,'b-data'!AF$3,postings!$I:$I,'b-data'!$A309)-SUMIFS(postings!$W:$W,postings!$C:$C,'b-data'!AF$2,postings!$D:$D,'b-data'!AF$3,postings!$M:$M,'b-data'!$A309)</f>
        <v>0</v>
      </c>
      <c r="AG309" s="53">
        <f>AF309+SUMIFS(postings!$T:$T,postings!$C:$C,'b-data'!AG$2,postings!$D:$D,'b-data'!AG$3,postings!$I:$I,'b-data'!$A309)-SUMIFS(postings!$W:$W,postings!$C:$C,'b-data'!AG$2,postings!$D:$D,'b-data'!AG$3,postings!$M:$M,'b-data'!$A309)</f>
        <v>0</v>
      </c>
      <c r="AH309" s="53">
        <f>AG309+SUMIFS(postings!$T:$T,postings!$C:$C,'b-data'!AH$2,postings!$D:$D,'b-data'!AH$3,postings!$I:$I,'b-data'!$A309)-SUMIFS(postings!$W:$W,postings!$C:$C,'b-data'!AH$2,postings!$D:$D,'b-data'!AH$3,postings!$M:$M,'b-data'!$A309)</f>
        <v>0</v>
      </c>
      <c r="AI309" s="53">
        <f>AH309+SUMIFS(postings!$T:$T,postings!$C:$C,'b-data'!AI$2,postings!$D:$D,'b-data'!AI$3,postings!$I:$I,'b-data'!$A309)-SUMIFS(postings!$W:$W,postings!$C:$C,'b-data'!AI$2,postings!$D:$D,'b-data'!AI$3,postings!$M:$M,'b-data'!$A309)</f>
        <v>0</v>
      </c>
      <c r="AJ309" s="53" cm="1">
        <f t="array" ref="AJ309">+INDEX(X309:AI309,1,Settings!$C$4)</f>
        <v>0</v>
      </c>
      <c r="AK309" s="53" cm="1">
        <f t="array" ref="AK309">+INDEX(X309:AI309,1,Settings!$C$4)</f>
        <v>0</v>
      </c>
      <c r="AL309" s="53"/>
      <c r="AM309" s="53">
        <f t="shared" si="538"/>
        <v>0</v>
      </c>
      <c r="AN309" s="53">
        <f t="shared" ref="AN309:AX309" si="639">+AM309</f>
        <v>0</v>
      </c>
      <c r="AO309" s="53">
        <f t="shared" si="639"/>
        <v>0</v>
      </c>
      <c r="AP309" s="53">
        <f t="shared" si="639"/>
        <v>0</v>
      </c>
      <c r="AQ309" s="53">
        <f t="shared" si="639"/>
        <v>0</v>
      </c>
      <c r="AR309" s="53">
        <f t="shared" si="639"/>
        <v>0</v>
      </c>
      <c r="AS309" s="53">
        <f t="shared" si="639"/>
        <v>0</v>
      </c>
      <c r="AT309" s="53">
        <f t="shared" si="639"/>
        <v>0</v>
      </c>
      <c r="AU309" s="53">
        <f t="shared" si="639"/>
        <v>0</v>
      </c>
      <c r="AV309" s="53">
        <f t="shared" si="639"/>
        <v>0</v>
      </c>
      <c r="AW309" s="53">
        <f t="shared" si="639"/>
        <v>0</v>
      </c>
      <c r="AX309" s="53">
        <f t="shared" si="639"/>
        <v>0</v>
      </c>
      <c r="AY309" s="53" cm="1">
        <f t="array" ref="AY309">+INDEX(AM309:AX309,1,Settings!$C$4)</f>
        <v>0</v>
      </c>
      <c r="AZ309" s="53">
        <f t="shared" si="540"/>
        <v>0</v>
      </c>
      <c r="BA309" s="53"/>
      <c r="BB309" s="53">
        <f t="shared" si="541"/>
        <v>0</v>
      </c>
      <c r="BC309" s="53">
        <f t="shared" ref="BC309:BN309" si="640">+BB309</f>
        <v>0</v>
      </c>
      <c r="BD309" s="53">
        <f t="shared" si="640"/>
        <v>0</v>
      </c>
      <c r="BE309" s="53">
        <f t="shared" si="640"/>
        <v>0</v>
      </c>
      <c r="BF309" s="53">
        <f t="shared" si="640"/>
        <v>0</v>
      </c>
      <c r="BG309" s="53">
        <f t="shared" si="640"/>
        <v>0</v>
      </c>
      <c r="BH309" s="53">
        <f t="shared" si="640"/>
        <v>0</v>
      </c>
      <c r="BI309" s="53">
        <f t="shared" si="640"/>
        <v>0</v>
      </c>
      <c r="BJ309" s="53">
        <f t="shared" si="640"/>
        <v>0</v>
      </c>
      <c r="BK309" s="53">
        <f t="shared" si="640"/>
        <v>0</v>
      </c>
      <c r="BL309" s="53">
        <f t="shared" si="640"/>
        <v>0</v>
      </c>
      <c r="BM309" s="53">
        <f t="shared" si="640"/>
        <v>0</v>
      </c>
      <c r="BN309" s="53">
        <f t="shared" si="640"/>
        <v>0</v>
      </c>
      <c r="BO309" s="53"/>
      <c r="BP309" s="53">
        <f t="shared" si="543"/>
        <v>0</v>
      </c>
      <c r="BQ309" s="53"/>
      <c r="BR309" s="53">
        <f t="shared" si="544"/>
        <v>0</v>
      </c>
    </row>
    <row r="310" spans="1:70" x14ac:dyDescent="0.2">
      <c r="A310" s="6">
        <v>1725</v>
      </c>
      <c r="B310" s="6" t="str">
        <f>+VLOOKUP(A310,masterfile!B:C,2,FALSE)</f>
        <v>USt fällig Folg.per.§§13(1) u.13b(2)UStG</v>
      </c>
      <c r="D310" s="53">
        <f>+SUMIF('[1]2017'!$A:$A,$A310,'[1]2017'!$C:$C)-SUMIF('[1]2017'!$E:$E,$A310,'[1]2017'!$G:$G)</f>
        <v>0</v>
      </c>
      <c r="E310" s="53">
        <f>+SUMIF('[1]2018'!$A:$A,$A310,'[1]2018'!$C:$C)-SUMIF('[1]2018'!$E:$E,$A310,'[1]2018'!$G:$G)+D310</f>
        <v>0</v>
      </c>
      <c r="F310" s="53">
        <f>+SUMIF('[1]2019'!$A:$A,$A310,'[1]2019'!$C:$C)-SUMIF('[1]2019'!$E:$E,$A310,'[1]2019'!$G:$G)+E310</f>
        <v>0</v>
      </c>
      <c r="G310" s="53">
        <f>+SUMIF('[1]2020'!$A:$A,$A310,'[1]2020'!$C:$C)-SUMIF('[1]2020'!$E:$E,$A310,'[1]2020'!$G:$G)+F310</f>
        <v>0</v>
      </c>
      <c r="H310" s="53"/>
      <c r="I310" s="53">
        <f>+(SUMIF('[1]2021'!$A:$A,$A310,'[1]2021'!$C:$C)-SUMIF('[1]2021'!$E:$E,$A310,'[1]2021'!$G:$G))/12+G310</f>
        <v>0</v>
      </c>
      <c r="J310" s="53">
        <f>+(SUMIF('[1]2021'!$A:$A,$A310,'[1]2021'!$C:$C)-SUMIF('[1]2021'!$E:$E,$A310,'[1]2021'!$G:$G))/12+I310</f>
        <v>0</v>
      </c>
      <c r="K310" s="53">
        <f>+(SUMIF('[1]2021'!$A:$A,$A310,'[1]2021'!$C:$C)-SUMIF('[1]2021'!$E:$E,$A310,'[1]2021'!$G:$G))/12+J310</f>
        <v>0</v>
      </c>
      <c r="L310" s="53">
        <f>+(SUMIF('[1]2021'!$A:$A,$A310,'[1]2021'!$C:$C)-SUMIF('[1]2021'!$E:$E,$A310,'[1]2021'!$G:$G))/12+K310</f>
        <v>0</v>
      </c>
      <c r="M310" s="53">
        <f>+(SUMIF('[1]2021'!$A:$A,$A310,'[1]2021'!$C:$C)-SUMIF('[1]2021'!$E:$E,$A310,'[1]2021'!$G:$G))/12+L310</f>
        <v>0</v>
      </c>
      <c r="N310" s="53">
        <f>+(SUMIF('[1]2021'!$A:$A,$A310,'[1]2021'!$C:$C)-SUMIF('[1]2021'!$E:$E,$A310,'[1]2021'!$G:$G))/12+M310</f>
        <v>0</v>
      </c>
      <c r="O310" s="53">
        <f>+(SUMIF('[1]2021'!$A:$A,$A310,'[1]2021'!$C:$C)-SUMIF('[1]2021'!$E:$E,$A310,'[1]2021'!$G:$G))/12+N310</f>
        <v>0</v>
      </c>
      <c r="P310" s="53">
        <f>+(SUMIF('[1]2021'!$A:$A,$A310,'[1]2021'!$C:$C)-SUMIF('[1]2021'!$E:$E,$A310,'[1]2021'!$G:$G))/12+O310</f>
        <v>0</v>
      </c>
      <c r="Q310" s="53">
        <f>+(SUMIF('[1]2021'!$A:$A,$A310,'[1]2021'!$C:$C)-SUMIF('[1]2021'!$E:$E,$A310,'[1]2021'!$G:$G))/12+P310</f>
        <v>0</v>
      </c>
      <c r="R310" s="53">
        <f>+(SUMIF('[1]2021'!$A:$A,$A310,'[1]2021'!$C:$C)-SUMIF('[1]2021'!$E:$E,$A310,'[1]2021'!$G:$G))/12+Q310</f>
        <v>0</v>
      </c>
      <c r="S310" s="53">
        <f>+(SUMIF('[1]2021'!$A:$A,$A310,'[1]2021'!$C:$C)-SUMIF('[1]2021'!$E:$E,$A310,'[1]2021'!$G:$G))/12+R310</f>
        <v>0</v>
      </c>
      <c r="T310" s="53">
        <f>+(SUMIF('[1]2021'!$A:$A,$A310,'[1]2021'!$C:$C)-SUMIF('[1]2021'!$E:$E,$A310,'[1]2021'!$G:$G))/12+S310</f>
        <v>0</v>
      </c>
      <c r="U310" s="53" cm="1">
        <f t="array" ref="U310">+INDEX(I310:T310,1,Settings!$C$4)</f>
        <v>0</v>
      </c>
      <c r="V310" s="53" cm="1">
        <f t="array" ref="V310">+INDEX(I310:T310,1,Settings!$C$4)</f>
        <v>0</v>
      </c>
      <c r="W310" s="53"/>
      <c r="X310" s="53">
        <f>V310+SUMIFS(postings!$T:$T,postings!$C:$C,'b-data'!X$2,postings!$D:$D,'b-data'!X$3,postings!$I:$I,'b-data'!$A310)-SUMIFS(postings!$W:$W,postings!$C:$C,'b-data'!X$2,postings!$D:$D,'b-data'!X$3,postings!$M:$M,'b-data'!$A310)</f>
        <v>0</v>
      </c>
      <c r="Y310" s="53">
        <f>X310+SUMIFS(postings!$T:$T,postings!$C:$C,'b-data'!Y$2,postings!$D:$D,'b-data'!Y$3,postings!$I:$I,'b-data'!$A310)-SUMIFS(postings!$W:$W,postings!$C:$C,'b-data'!Y$2,postings!$D:$D,'b-data'!Y$3,postings!$M:$M,'b-data'!$A310)</f>
        <v>0</v>
      </c>
      <c r="Z310" s="53">
        <f>Y310+SUMIFS(postings!$T:$T,postings!$C:$C,'b-data'!Z$2,postings!$D:$D,'b-data'!Z$3,postings!$I:$I,'b-data'!$A310)-SUMIFS(postings!$W:$W,postings!$C:$C,'b-data'!Z$2,postings!$D:$D,'b-data'!Z$3,postings!$M:$M,'b-data'!$A310)</f>
        <v>0</v>
      </c>
      <c r="AA310" s="53">
        <f>Z310+SUMIFS(postings!$T:$T,postings!$C:$C,'b-data'!AA$2,postings!$D:$D,'b-data'!AA$3,postings!$I:$I,'b-data'!$A310)-SUMIFS(postings!$W:$W,postings!$C:$C,'b-data'!AA$2,postings!$D:$D,'b-data'!AA$3,postings!$M:$M,'b-data'!$A310)</f>
        <v>0</v>
      </c>
      <c r="AB310" s="53">
        <f>AA310+SUMIFS(postings!$T:$T,postings!$C:$C,'b-data'!AB$2,postings!$D:$D,'b-data'!AB$3,postings!$I:$I,'b-data'!$A310)-SUMIFS(postings!$W:$W,postings!$C:$C,'b-data'!AB$2,postings!$D:$D,'b-data'!AB$3,postings!$M:$M,'b-data'!$A310)</f>
        <v>0</v>
      </c>
      <c r="AC310" s="53">
        <f>AB310+SUMIFS(postings!$T:$T,postings!$C:$C,'b-data'!AC$2,postings!$D:$D,'b-data'!AC$3,postings!$I:$I,'b-data'!$A310)-SUMIFS(postings!$W:$W,postings!$C:$C,'b-data'!AC$2,postings!$D:$D,'b-data'!AC$3,postings!$M:$M,'b-data'!$A310)</f>
        <v>0</v>
      </c>
      <c r="AD310" s="53">
        <f>AC310+SUMIFS(postings!$T:$T,postings!$C:$C,'b-data'!AD$2,postings!$D:$D,'b-data'!AD$3,postings!$I:$I,'b-data'!$A310)-SUMIFS(postings!$W:$W,postings!$C:$C,'b-data'!AD$2,postings!$D:$D,'b-data'!AD$3,postings!$M:$M,'b-data'!$A310)</f>
        <v>0</v>
      </c>
      <c r="AE310" s="53">
        <f>AD310+SUMIFS(postings!$T:$T,postings!$C:$C,'b-data'!AE$2,postings!$D:$D,'b-data'!AE$3,postings!$I:$I,'b-data'!$A310)-SUMIFS(postings!$W:$W,postings!$C:$C,'b-data'!AE$2,postings!$D:$D,'b-data'!AE$3,postings!$M:$M,'b-data'!$A310)</f>
        <v>0</v>
      </c>
      <c r="AF310" s="53">
        <f>AE310+SUMIFS(postings!$T:$T,postings!$C:$C,'b-data'!AF$2,postings!$D:$D,'b-data'!AF$3,postings!$I:$I,'b-data'!$A310)-SUMIFS(postings!$W:$W,postings!$C:$C,'b-data'!AF$2,postings!$D:$D,'b-data'!AF$3,postings!$M:$M,'b-data'!$A310)</f>
        <v>0</v>
      </c>
      <c r="AG310" s="53">
        <f>AF310+SUMIFS(postings!$T:$T,postings!$C:$C,'b-data'!AG$2,postings!$D:$D,'b-data'!AG$3,postings!$I:$I,'b-data'!$A310)-SUMIFS(postings!$W:$W,postings!$C:$C,'b-data'!AG$2,postings!$D:$D,'b-data'!AG$3,postings!$M:$M,'b-data'!$A310)</f>
        <v>0</v>
      </c>
      <c r="AH310" s="53">
        <f>AG310+SUMIFS(postings!$T:$T,postings!$C:$C,'b-data'!AH$2,postings!$D:$D,'b-data'!AH$3,postings!$I:$I,'b-data'!$A310)-SUMIFS(postings!$W:$W,postings!$C:$C,'b-data'!AH$2,postings!$D:$D,'b-data'!AH$3,postings!$M:$M,'b-data'!$A310)</f>
        <v>0</v>
      </c>
      <c r="AI310" s="53">
        <f>AH310+SUMIFS(postings!$T:$T,postings!$C:$C,'b-data'!AI$2,postings!$D:$D,'b-data'!AI$3,postings!$I:$I,'b-data'!$A310)-SUMIFS(postings!$W:$W,postings!$C:$C,'b-data'!AI$2,postings!$D:$D,'b-data'!AI$3,postings!$M:$M,'b-data'!$A310)</f>
        <v>0</v>
      </c>
      <c r="AJ310" s="53" cm="1">
        <f t="array" ref="AJ310">+INDEX(X310:AI310,1,Settings!$C$4)</f>
        <v>0</v>
      </c>
      <c r="AK310" s="53" cm="1">
        <f t="array" ref="AK310">+INDEX(X310:AI310,1,Settings!$C$4)</f>
        <v>0</v>
      </c>
      <c r="AL310" s="53"/>
      <c r="AM310" s="53">
        <f t="shared" si="538"/>
        <v>0</v>
      </c>
      <c r="AN310" s="53">
        <f t="shared" ref="AN310:AX310" si="641">+AM310</f>
        <v>0</v>
      </c>
      <c r="AO310" s="53">
        <f t="shared" si="641"/>
        <v>0</v>
      </c>
      <c r="AP310" s="53">
        <f t="shared" si="641"/>
        <v>0</v>
      </c>
      <c r="AQ310" s="53">
        <f t="shared" si="641"/>
        <v>0</v>
      </c>
      <c r="AR310" s="53">
        <f t="shared" si="641"/>
        <v>0</v>
      </c>
      <c r="AS310" s="53">
        <f t="shared" si="641"/>
        <v>0</v>
      </c>
      <c r="AT310" s="53">
        <f t="shared" si="641"/>
        <v>0</v>
      </c>
      <c r="AU310" s="53">
        <f t="shared" si="641"/>
        <v>0</v>
      </c>
      <c r="AV310" s="53">
        <f t="shared" si="641"/>
        <v>0</v>
      </c>
      <c r="AW310" s="53">
        <f t="shared" si="641"/>
        <v>0</v>
      </c>
      <c r="AX310" s="53">
        <f t="shared" si="641"/>
        <v>0</v>
      </c>
      <c r="AY310" s="53" cm="1">
        <f t="array" ref="AY310">+INDEX(AM310:AX310,1,Settings!$C$4)</f>
        <v>0</v>
      </c>
      <c r="AZ310" s="53">
        <f t="shared" si="540"/>
        <v>0</v>
      </c>
      <c r="BA310" s="53"/>
      <c r="BB310" s="53">
        <f t="shared" si="541"/>
        <v>0</v>
      </c>
      <c r="BC310" s="53">
        <f t="shared" ref="BC310:BN310" si="642">+BB310</f>
        <v>0</v>
      </c>
      <c r="BD310" s="53">
        <f t="shared" si="642"/>
        <v>0</v>
      </c>
      <c r="BE310" s="53">
        <f t="shared" si="642"/>
        <v>0</v>
      </c>
      <c r="BF310" s="53">
        <f t="shared" si="642"/>
        <v>0</v>
      </c>
      <c r="BG310" s="53">
        <f t="shared" si="642"/>
        <v>0</v>
      </c>
      <c r="BH310" s="53">
        <f t="shared" si="642"/>
        <v>0</v>
      </c>
      <c r="BI310" s="53">
        <f t="shared" si="642"/>
        <v>0</v>
      </c>
      <c r="BJ310" s="53">
        <f t="shared" si="642"/>
        <v>0</v>
      </c>
      <c r="BK310" s="53">
        <f t="shared" si="642"/>
        <v>0</v>
      </c>
      <c r="BL310" s="53">
        <f t="shared" si="642"/>
        <v>0</v>
      </c>
      <c r="BM310" s="53">
        <f t="shared" si="642"/>
        <v>0</v>
      </c>
      <c r="BN310" s="53">
        <f t="shared" si="642"/>
        <v>0</v>
      </c>
      <c r="BO310" s="53"/>
      <c r="BP310" s="53">
        <f t="shared" si="543"/>
        <v>0</v>
      </c>
      <c r="BQ310" s="53"/>
      <c r="BR310" s="53">
        <f t="shared" si="544"/>
        <v>0</v>
      </c>
    </row>
    <row r="311" spans="1:70" x14ac:dyDescent="0.2">
      <c r="A311" s="6">
        <v>1728</v>
      </c>
      <c r="B311" s="6" t="str">
        <f>+VLOOKUP(A311,masterfile!B:C,2,FALSE)</f>
        <v>USt im and. EU-Land stpfl.elektr. Leistg</v>
      </c>
      <c r="D311" s="53">
        <f>+SUMIF('[1]2017'!$A:$A,$A311,'[1]2017'!$C:$C)-SUMIF('[1]2017'!$E:$E,$A311,'[1]2017'!$G:$G)</f>
        <v>0</v>
      </c>
      <c r="E311" s="53">
        <f>+SUMIF('[1]2018'!$A:$A,$A311,'[1]2018'!$C:$C)-SUMIF('[1]2018'!$E:$E,$A311,'[1]2018'!$G:$G)+D311</f>
        <v>0</v>
      </c>
      <c r="F311" s="53">
        <f>+SUMIF('[1]2019'!$A:$A,$A311,'[1]2019'!$C:$C)-SUMIF('[1]2019'!$E:$E,$A311,'[1]2019'!$G:$G)+E311</f>
        <v>0</v>
      </c>
      <c r="G311" s="53">
        <f>+SUMIF('[1]2020'!$A:$A,$A311,'[1]2020'!$C:$C)-SUMIF('[1]2020'!$E:$E,$A311,'[1]2020'!$G:$G)+F311</f>
        <v>0</v>
      </c>
      <c r="H311" s="53"/>
      <c r="I311" s="53">
        <f>+(SUMIF('[1]2021'!$A:$A,$A311,'[1]2021'!$C:$C)-SUMIF('[1]2021'!$E:$E,$A311,'[1]2021'!$G:$G))/12+G311</f>
        <v>0</v>
      </c>
      <c r="J311" s="53">
        <f>+(SUMIF('[1]2021'!$A:$A,$A311,'[1]2021'!$C:$C)-SUMIF('[1]2021'!$E:$E,$A311,'[1]2021'!$G:$G))/12+I311</f>
        <v>0</v>
      </c>
      <c r="K311" s="53">
        <f>+(SUMIF('[1]2021'!$A:$A,$A311,'[1]2021'!$C:$C)-SUMIF('[1]2021'!$E:$E,$A311,'[1]2021'!$G:$G))/12+J311</f>
        <v>0</v>
      </c>
      <c r="L311" s="53">
        <f>+(SUMIF('[1]2021'!$A:$A,$A311,'[1]2021'!$C:$C)-SUMIF('[1]2021'!$E:$E,$A311,'[1]2021'!$G:$G))/12+K311</f>
        <v>0</v>
      </c>
      <c r="M311" s="53">
        <f>+(SUMIF('[1]2021'!$A:$A,$A311,'[1]2021'!$C:$C)-SUMIF('[1]2021'!$E:$E,$A311,'[1]2021'!$G:$G))/12+L311</f>
        <v>0</v>
      </c>
      <c r="N311" s="53">
        <f>+(SUMIF('[1]2021'!$A:$A,$A311,'[1]2021'!$C:$C)-SUMIF('[1]2021'!$E:$E,$A311,'[1]2021'!$G:$G))/12+M311</f>
        <v>0</v>
      </c>
      <c r="O311" s="53">
        <f>+(SUMIF('[1]2021'!$A:$A,$A311,'[1]2021'!$C:$C)-SUMIF('[1]2021'!$E:$E,$A311,'[1]2021'!$G:$G))/12+N311</f>
        <v>0</v>
      </c>
      <c r="P311" s="53">
        <f>+(SUMIF('[1]2021'!$A:$A,$A311,'[1]2021'!$C:$C)-SUMIF('[1]2021'!$E:$E,$A311,'[1]2021'!$G:$G))/12+O311</f>
        <v>0</v>
      </c>
      <c r="Q311" s="53">
        <f>+(SUMIF('[1]2021'!$A:$A,$A311,'[1]2021'!$C:$C)-SUMIF('[1]2021'!$E:$E,$A311,'[1]2021'!$G:$G))/12+P311</f>
        <v>0</v>
      </c>
      <c r="R311" s="53">
        <f>+(SUMIF('[1]2021'!$A:$A,$A311,'[1]2021'!$C:$C)-SUMIF('[1]2021'!$E:$E,$A311,'[1]2021'!$G:$G))/12+Q311</f>
        <v>0</v>
      </c>
      <c r="S311" s="53">
        <f>+(SUMIF('[1]2021'!$A:$A,$A311,'[1]2021'!$C:$C)-SUMIF('[1]2021'!$E:$E,$A311,'[1]2021'!$G:$G))/12+R311</f>
        <v>0</v>
      </c>
      <c r="T311" s="53">
        <f>+(SUMIF('[1]2021'!$A:$A,$A311,'[1]2021'!$C:$C)-SUMIF('[1]2021'!$E:$E,$A311,'[1]2021'!$G:$G))/12+S311</f>
        <v>0</v>
      </c>
      <c r="U311" s="53" cm="1">
        <f t="array" ref="U311">+INDEX(I311:T311,1,Settings!$C$4)</f>
        <v>0</v>
      </c>
      <c r="V311" s="53" cm="1">
        <f t="array" ref="V311">+INDEX(I311:T311,1,Settings!$C$4)</f>
        <v>0</v>
      </c>
      <c r="W311" s="53"/>
      <c r="X311" s="53">
        <f>V311+SUMIFS(postings!$T:$T,postings!$C:$C,'b-data'!X$2,postings!$D:$D,'b-data'!X$3,postings!$I:$I,'b-data'!$A311)-SUMIFS(postings!$W:$W,postings!$C:$C,'b-data'!X$2,postings!$D:$D,'b-data'!X$3,postings!$M:$M,'b-data'!$A311)</f>
        <v>0</v>
      </c>
      <c r="Y311" s="53">
        <f>X311+SUMIFS(postings!$T:$T,postings!$C:$C,'b-data'!Y$2,postings!$D:$D,'b-data'!Y$3,postings!$I:$I,'b-data'!$A311)-SUMIFS(postings!$W:$W,postings!$C:$C,'b-data'!Y$2,postings!$D:$D,'b-data'!Y$3,postings!$M:$M,'b-data'!$A311)</f>
        <v>0</v>
      </c>
      <c r="Z311" s="53">
        <f>Y311+SUMIFS(postings!$T:$T,postings!$C:$C,'b-data'!Z$2,postings!$D:$D,'b-data'!Z$3,postings!$I:$I,'b-data'!$A311)-SUMIFS(postings!$W:$W,postings!$C:$C,'b-data'!Z$2,postings!$D:$D,'b-data'!Z$3,postings!$M:$M,'b-data'!$A311)</f>
        <v>0</v>
      </c>
      <c r="AA311" s="53">
        <f>Z311+SUMIFS(postings!$T:$T,postings!$C:$C,'b-data'!AA$2,postings!$D:$D,'b-data'!AA$3,postings!$I:$I,'b-data'!$A311)-SUMIFS(postings!$W:$W,postings!$C:$C,'b-data'!AA$2,postings!$D:$D,'b-data'!AA$3,postings!$M:$M,'b-data'!$A311)</f>
        <v>0</v>
      </c>
      <c r="AB311" s="53">
        <f>AA311+SUMIFS(postings!$T:$T,postings!$C:$C,'b-data'!AB$2,postings!$D:$D,'b-data'!AB$3,postings!$I:$I,'b-data'!$A311)-SUMIFS(postings!$W:$W,postings!$C:$C,'b-data'!AB$2,postings!$D:$D,'b-data'!AB$3,postings!$M:$M,'b-data'!$A311)</f>
        <v>0</v>
      </c>
      <c r="AC311" s="53">
        <f>AB311+SUMIFS(postings!$T:$T,postings!$C:$C,'b-data'!AC$2,postings!$D:$D,'b-data'!AC$3,postings!$I:$I,'b-data'!$A311)-SUMIFS(postings!$W:$W,postings!$C:$C,'b-data'!AC$2,postings!$D:$D,'b-data'!AC$3,postings!$M:$M,'b-data'!$A311)</f>
        <v>0</v>
      </c>
      <c r="AD311" s="53">
        <f>AC311+SUMIFS(postings!$T:$T,postings!$C:$C,'b-data'!AD$2,postings!$D:$D,'b-data'!AD$3,postings!$I:$I,'b-data'!$A311)-SUMIFS(postings!$W:$W,postings!$C:$C,'b-data'!AD$2,postings!$D:$D,'b-data'!AD$3,postings!$M:$M,'b-data'!$A311)</f>
        <v>0</v>
      </c>
      <c r="AE311" s="53">
        <f>AD311+SUMIFS(postings!$T:$T,postings!$C:$C,'b-data'!AE$2,postings!$D:$D,'b-data'!AE$3,postings!$I:$I,'b-data'!$A311)-SUMIFS(postings!$W:$W,postings!$C:$C,'b-data'!AE$2,postings!$D:$D,'b-data'!AE$3,postings!$M:$M,'b-data'!$A311)</f>
        <v>0</v>
      </c>
      <c r="AF311" s="53">
        <f>AE311+SUMIFS(postings!$T:$T,postings!$C:$C,'b-data'!AF$2,postings!$D:$D,'b-data'!AF$3,postings!$I:$I,'b-data'!$A311)-SUMIFS(postings!$W:$W,postings!$C:$C,'b-data'!AF$2,postings!$D:$D,'b-data'!AF$3,postings!$M:$M,'b-data'!$A311)</f>
        <v>0</v>
      </c>
      <c r="AG311" s="53">
        <f>AF311+SUMIFS(postings!$T:$T,postings!$C:$C,'b-data'!AG$2,postings!$D:$D,'b-data'!AG$3,postings!$I:$I,'b-data'!$A311)-SUMIFS(postings!$W:$W,postings!$C:$C,'b-data'!AG$2,postings!$D:$D,'b-data'!AG$3,postings!$M:$M,'b-data'!$A311)</f>
        <v>0</v>
      </c>
      <c r="AH311" s="53">
        <f>AG311+SUMIFS(postings!$T:$T,postings!$C:$C,'b-data'!AH$2,postings!$D:$D,'b-data'!AH$3,postings!$I:$I,'b-data'!$A311)-SUMIFS(postings!$W:$W,postings!$C:$C,'b-data'!AH$2,postings!$D:$D,'b-data'!AH$3,postings!$M:$M,'b-data'!$A311)</f>
        <v>0</v>
      </c>
      <c r="AI311" s="53">
        <f>AH311+SUMIFS(postings!$T:$T,postings!$C:$C,'b-data'!AI$2,postings!$D:$D,'b-data'!AI$3,postings!$I:$I,'b-data'!$A311)-SUMIFS(postings!$W:$W,postings!$C:$C,'b-data'!AI$2,postings!$D:$D,'b-data'!AI$3,postings!$M:$M,'b-data'!$A311)</f>
        <v>0</v>
      </c>
      <c r="AJ311" s="53" cm="1">
        <f t="array" ref="AJ311">+INDEX(X311:AI311,1,Settings!$C$4)</f>
        <v>0</v>
      </c>
      <c r="AK311" s="53" cm="1">
        <f t="array" ref="AK311">+INDEX(X311:AI311,1,Settings!$C$4)</f>
        <v>0</v>
      </c>
      <c r="AL311" s="53"/>
      <c r="AM311" s="53">
        <f t="shared" si="538"/>
        <v>0</v>
      </c>
      <c r="AN311" s="53">
        <f t="shared" ref="AN311:AX311" si="643">+AM311</f>
        <v>0</v>
      </c>
      <c r="AO311" s="53">
        <f t="shared" si="643"/>
        <v>0</v>
      </c>
      <c r="AP311" s="53">
        <f t="shared" si="643"/>
        <v>0</v>
      </c>
      <c r="AQ311" s="53">
        <f t="shared" si="643"/>
        <v>0</v>
      </c>
      <c r="AR311" s="53">
        <f t="shared" si="643"/>
        <v>0</v>
      </c>
      <c r="AS311" s="53">
        <f t="shared" si="643"/>
        <v>0</v>
      </c>
      <c r="AT311" s="53">
        <f t="shared" si="643"/>
        <v>0</v>
      </c>
      <c r="AU311" s="53">
        <f t="shared" si="643"/>
        <v>0</v>
      </c>
      <c r="AV311" s="53">
        <f t="shared" si="643"/>
        <v>0</v>
      </c>
      <c r="AW311" s="53">
        <f t="shared" si="643"/>
        <v>0</v>
      </c>
      <c r="AX311" s="53">
        <f t="shared" si="643"/>
        <v>0</v>
      </c>
      <c r="AY311" s="53" cm="1">
        <f t="array" ref="AY311">+INDEX(AM311:AX311,1,Settings!$C$4)</f>
        <v>0</v>
      </c>
      <c r="AZ311" s="53">
        <f t="shared" si="540"/>
        <v>0</v>
      </c>
      <c r="BA311" s="53"/>
      <c r="BB311" s="53">
        <f t="shared" si="541"/>
        <v>0</v>
      </c>
      <c r="BC311" s="53">
        <f t="shared" ref="BC311:BN311" si="644">+BB311</f>
        <v>0</v>
      </c>
      <c r="BD311" s="53">
        <f t="shared" si="644"/>
        <v>0</v>
      </c>
      <c r="BE311" s="53">
        <f t="shared" si="644"/>
        <v>0</v>
      </c>
      <c r="BF311" s="53">
        <f t="shared" si="644"/>
        <v>0</v>
      </c>
      <c r="BG311" s="53">
        <f t="shared" si="644"/>
        <v>0</v>
      </c>
      <c r="BH311" s="53">
        <f t="shared" si="644"/>
        <v>0</v>
      </c>
      <c r="BI311" s="53">
        <f t="shared" si="644"/>
        <v>0</v>
      </c>
      <c r="BJ311" s="53">
        <f t="shared" si="644"/>
        <v>0</v>
      </c>
      <c r="BK311" s="53">
        <f t="shared" si="644"/>
        <v>0</v>
      </c>
      <c r="BL311" s="53">
        <f t="shared" si="644"/>
        <v>0</v>
      </c>
      <c r="BM311" s="53">
        <f t="shared" si="644"/>
        <v>0</v>
      </c>
      <c r="BN311" s="53">
        <f t="shared" si="644"/>
        <v>0</v>
      </c>
      <c r="BO311" s="53"/>
      <c r="BP311" s="53">
        <f t="shared" si="543"/>
        <v>0</v>
      </c>
      <c r="BQ311" s="53"/>
      <c r="BR311" s="53">
        <f t="shared" si="544"/>
        <v>0</v>
      </c>
    </row>
    <row r="312" spans="1:70" x14ac:dyDescent="0.2">
      <c r="A312" s="6">
        <v>1729</v>
      </c>
      <c r="B312" s="6" t="str">
        <f>+VLOOKUP(A312,masterfile!B:C,2,FALSE)</f>
        <v>Steuerzahlg aus im and.EU-Land stpfl.DL</v>
      </c>
      <c r="D312" s="53">
        <f>+SUMIF('[1]2017'!$A:$A,$A312,'[1]2017'!$C:$C)-SUMIF('[1]2017'!$E:$E,$A312,'[1]2017'!$G:$G)</f>
        <v>0</v>
      </c>
      <c r="E312" s="53">
        <f>+SUMIF('[1]2018'!$A:$A,$A312,'[1]2018'!$C:$C)-SUMIF('[1]2018'!$E:$E,$A312,'[1]2018'!$G:$G)+D312</f>
        <v>0</v>
      </c>
      <c r="F312" s="53">
        <f>+SUMIF('[1]2019'!$A:$A,$A312,'[1]2019'!$C:$C)-SUMIF('[1]2019'!$E:$E,$A312,'[1]2019'!$G:$G)+E312</f>
        <v>0</v>
      </c>
      <c r="G312" s="53">
        <f>+SUMIF('[1]2020'!$A:$A,$A312,'[1]2020'!$C:$C)-SUMIF('[1]2020'!$E:$E,$A312,'[1]2020'!$G:$G)+F312</f>
        <v>0</v>
      </c>
      <c r="H312" s="53"/>
      <c r="I312" s="53">
        <f>+(SUMIF('[1]2021'!$A:$A,$A312,'[1]2021'!$C:$C)-SUMIF('[1]2021'!$E:$E,$A312,'[1]2021'!$G:$G))/12+G312</f>
        <v>0</v>
      </c>
      <c r="J312" s="53">
        <f>+(SUMIF('[1]2021'!$A:$A,$A312,'[1]2021'!$C:$C)-SUMIF('[1]2021'!$E:$E,$A312,'[1]2021'!$G:$G))/12+I312</f>
        <v>0</v>
      </c>
      <c r="K312" s="53">
        <f>+(SUMIF('[1]2021'!$A:$A,$A312,'[1]2021'!$C:$C)-SUMIF('[1]2021'!$E:$E,$A312,'[1]2021'!$G:$G))/12+J312</f>
        <v>0</v>
      </c>
      <c r="L312" s="53">
        <f>+(SUMIF('[1]2021'!$A:$A,$A312,'[1]2021'!$C:$C)-SUMIF('[1]2021'!$E:$E,$A312,'[1]2021'!$G:$G))/12+K312</f>
        <v>0</v>
      </c>
      <c r="M312" s="53">
        <f>+(SUMIF('[1]2021'!$A:$A,$A312,'[1]2021'!$C:$C)-SUMIF('[1]2021'!$E:$E,$A312,'[1]2021'!$G:$G))/12+L312</f>
        <v>0</v>
      </c>
      <c r="N312" s="53">
        <f>+(SUMIF('[1]2021'!$A:$A,$A312,'[1]2021'!$C:$C)-SUMIF('[1]2021'!$E:$E,$A312,'[1]2021'!$G:$G))/12+M312</f>
        <v>0</v>
      </c>
      <c r="O312" s="53">
        <f>+(SUMIF('[1]2021'!$A:$A,$A312,'[1]2021'!$C:$C)-SUMIF('[1]2021'!$E:$E,$A312,'[1]2021'!$G:$G))/12+N312</f>
        <v>0</v>
      </c>
      <c r="P312" s="53">
        <f>+(SUMIF('[1]2021'!$A:$A,$A312,'[1]2021'!$C:$C)-SUMIF('[1]2021'!$E:$E,$A312,'[1]2021'!$G:$G))/12+O312</f>
        <v>0</v>
      </c>
      <c r="Q312" s="53">
        <f>+(SUMIF('[1]2021'!$A:$A,$A312,'[1]2021'!$C:$C)-SUMIF('[1]2021'!$E:$E,$A312,'[1]2021'!$G:$G))/12+P312</f>
        <v>0</v>
      </c>
      <c r="R312" s="53">
        <f>+(SUMIF('[1]2021'!$A:$A,$A312,'[1]2021'!$C:$C)-SUMIF('[1]2021'!$E:$E,$A312,'[1]2021'!$G:$G))/12+Q312</f>
        <v>0</v>
      </c>
      <c r="S312" s="53">
        <f>+(SUMIF('[1]2021'!$A:$A,$A312,'[1]2021'!$C:$C)-SUMIF('[1]2021'!$E:$E,$A312,'[1]2021'!$G:$G))/12+R312</f>
        <v>0</v>
      </c>
      <c r="T312" s="53">
        <f>+(SUMIF('[1]2021'!$A:$A,$A312,'[1]2021'!$C:$C)-SUMIF('[1]2021'!$E:$E,$A312,'[1]2021'!$G:$G))/12+S312</f>
        <v>0</v>
      </c>
      <c r="U312" s="53" cm="1">
        <f t="array" ref="U312">+INDEX(I312:T312,1,Settings!$C$4)</f>
        <v>0</v>
      </c>
      <c r="V312" s="53" cm="1">
        <f t="array" ref="V312">+INDEX(I312:T312,1,Settings!$C$4)</f>
        <v>0</v>
      </c>
      <c r="W312" s="53"/>
      <c r="X312" s="53">
        <f>V312+SUMIFS(postings!$T:$T,postings!$C:$C,'b-data'!X$2,postings!$D:$D,'b-data'!X$3,postings!$I:$I,'b-data'!$A312)-SUMIFS(postings!$W:$W,postings!$C:$C,'b-data'!X$2,postings!$D:$D,'b-data'!X$3,postings!$M:$M,'b-data'!$A312)</f>
        <v>0</v>
      </c>
      <c r="Y312" s="53">
        <f>X312+SUMIFS(postings!$T:$T,postings!$C:$C,'b-data'!Y$2,postings!$D:$D,'b-data'!Y$3,postings!$I:$I,'b-data'!$A312)-SUMIFS(postings!$W:$W,postings!$C:$C,'b-data'!Y$2,postings!$D:$D,'b-data'!Y$3,postings!$M:$M,'b-data'!$A312)</f>
        <v>0</v>
      </c>
      <c r="Z312" s="53">
        <f>Y312+SUMIFS(postings!$T:$T,postings!$C:$C,'b-data'!Z$2,postings!$D:$D,'b-data'!Z$3,postings!$I:$I,'b-data'!$A312)-SUMIFS(postings!$W:$W,postings!$C:$C,'b-data'!Z$2,postings!$D:$D,'b-data'!Z$3,postings!$M:$M,'b-data'!$A312)</f>
        <v>0</v>
      </c>
      <c r="AA312" s="53">
        <f>Z312+SUMIFS(postings!$T:$T,postings!$C:$C,'b-data'!AA$2,postings!$D:$D,'b-data'!AA$3,postings!$I:$I,'b-data'!$A312)-SUMIFS(postings!$W:$W,postings!$C:$C,'b-data'!AA$2,postings!$D:$D,'b-data'!AA$3,postings!$M:$M,'b-data'!$A312)</f>
        <v>0</v>
      </c>
      <c r="AB312" s="53">
        <f>AA312+SUMIFS(postings!$T:$T,postings!$C:$C,'b-data'!AB$2,postings!$D:$D,'b-data'!AB$3,postings!$I:$I,'b-data'!$A312)-SUMIFS(postings!$W:$W,postings!$C:$C,'b-data'!AB$2,postings!$D:$D,'b-data'!AB$3,postings!$M:$M,'b-data'!$A312)</f>
        <v>0</v>
      </c>
      <c r="AC312" s="53">
        <f>AB312+SUMIFS(postings!$T:$T,postings!$C:$C,'b-data'!AC$2,postings!$D:$D,'b-data'!AC$3,postings!$I:$I,'b-data'!$A312)-SUMIFS(postings!$W:$W,postings!$C:$C,'b-data'!AC$2,postings!$D:$D,'b-data'!AC$3,postings!$M:$M,'b-data'!$A312)</f>
        <v>0</v>
      </c>
      <c r="AD312" s="53">
        <f>AC312+SUMIFS(postings!$T:$T,postings!$C:$C,'b-data'!AD$2,postings!$D:$D,'b-data'!AD$3,postings!$I:$I,'b-data'!$A312)-SUMIFS(postings!$W:$W,postings!$C:$C,'b-data'!AD$2,postings!$D:$D,'b-data'!AD$3,postings!$M:$M,'b-data'!$A312)</f>
        <v>0</v>
      </c>
      <c r="AE312" s="53">
        <f>AD312+SUMIFS(postings!$T:$T,postings!$C:$C,'b-data'!AE$2,postings!$D:$D,'b-data'!AE$3,postings!$I:$I,'b-data'!$A312)-SUMIFS(postings!$W:$W,postings!$C:$C,'b-data'!AE$2,postings!$D:$D,'b-data'!AE$3,postings!$M:$M,'b-data'!$A312)</f>
        <v>0</v>
      </c>
      <c r="AF312" s="53">
        <f>AE312+SUMIFS(postings!$T:$T,postings!$C:$C,'b-data'!AF$2,postings!$D:$D,'b-data'!AF$3,postings!$I:$I,'b-data'!$A312)-SUMIFS(postings!$W:$W,postings!$C:$C,'b-data'!AF$2,postings!$D:$D,'b-data'!AF$3,postings!$M:$M,'b-data'!$A312)</f>
        <v>0</v>
      </c>
      <c r="AG312" s="53">
        <f>AF312+SUMIFS(postings!$T:$T,postings!$C:$C,'b-data'!AG$2,postings!$D:$D,'b-data'!AG$3,postings!$I:$I,'b-data'!$A312)-SUMIFS(postings!$W:$W,postings!$C:$C,'b-data'!AG$2,postings!$D:$D,'b-data'!AG$3,postings!$M:$M,'b-data'!$A312)</f>
        <v>0</v>
      </c>
      <c r="AH312" s="53">
        <f>AG312+SUMIFS(postings!$T:$T,postings!$C:$C,'b-data'!AH$2,postings!$D:$D,'b-data'!AH$3,postings!$I:$I,'b-data'!$A312)-SUMIFS(postings!$W:$W,postings!$C:$C,'b-data'!AH$2,postings!$D:$D,'b-data'!AH$3,postings!$M:$M,'b-data'!$A312)</f>
        <v>0</v>
      </c>
      <c r="AI312" s="53">
        <f>AH312+SUMIFS(postings!$T:$T,postings!$C:$C,'b-data'!AI$2,postings!$D:$D,'b-data'!AI$3,postings!$I:$I,'b-data'!$A312)-SUMIFS(postings!$W:$W,postings!$C:$C,'b-data'!AI$2,postings!$D:$D,'b-data'!AI$3,postings!$M:$M,'b-data'!$A312)</f>
        <v>0</v>
      </c>
      <c r="AJ312" s="53" cm="1">
        <f t="array" ref="AJ312">+INDEX(X312:AI312,1,Settings!$C$4)</f>
        <v>0</v>
      </c>
      <c r="AK312" s="53" cm="1">
        <f t="array" ref="AK312">+INDEX(X312:AI312,1,Settings!$C$4)</f>
        <v>0</v>
      </c>
      <c r="AL312" s="53"/>
      <c r="AM312" s="53">
        <f t="shared" si="538"/>
        <v>0</v>
      </c>
      <c r="AN312" s="53">
        <f t="shared" ref="AN312:AX312" si="645">+AM312</f>
        <v>0</v>
      </c>
      <c r="AO312" s="53">
        <f t="shared" si="645"/>
        <v>0</v>
      </c>
      <c r="AP312" s="53">
        <f t="shared" si="645"/>
        <v>0</v>
      </c>
      <c r="AQ312" s="53">
        <f t="shared" si="645"/>
        <v>0</v>
      </c>
      <c r="AR312" s="53">
        <f t="shared" si="645"/>
        <v>0</v>
      </c>
      <c r="AS312" s="53">
        <f t="shared" si="645"/>
        <v>0</v>
      </c>
      <c r="AT312" s="53">
        <f t="shared" si="645"/>
        <v>0</v>
      </c>
      <c r="AU312" s="53">
        <f t="shared" si="645"/>
        <v>0</v>
      </c>
      <c r="AV312" s="53">
        <f t="shared" si="645"/>
        <v>0</v>
      </c>
      <c r="AW312" s="53">
        <f t="shared" si="645"/>
        <v>0</v>
      </c>
      <c r="AX312" s="53">
        <f t="shared" si="645"/>
        <v>0</v>
      </c>
      <c r="AY312" s="53" cm="1">
        <f t="array" ref="AY312">+INDEX(AM312:AX312,1,Settings!$C$4)</f>
        <v>0</v>
      </c>
      <c r="AZ312" s="53">
        <f t="shared" si="540"/>
        <v>0</v>
      </c>
      <c r="BA312" s="53"/>
      <c r="BB312" s="53">
        <f t="shared" si="541"/>
        <v>0</v>
      </c>
      <c r="BC312" s="53">
        <f t="shared" ref="BC312:BN312" si="646">+BB312</f>
        <v>0</v>
      </c>
      <c r="BD312" s="53">
        <f t="shared" si="646"/>
        <v>0</v>
      </c>
      <c r="BE312" s="53">
        <f t="shared" si="646"/>
        <v>0</v>
      </c>
      <c r="BF312" s="53">
        <f t="shared" si="646"/>
        <v>0</v>
      </c>
      <c r="BG312" s="53">
        <f t="shared" si="646"/>
        <v>0</v>
      </c>
      <c r="BH312" s="53">
        <f t="shared" si="646"/>
        <v>0</v>
      </c>
      <c r="BI312" s="53">
        <f t="shared" si="646"/>
        <v>0</v>
      </c>
      <c r="BJ312" s="53">
        <f t="shared" si="646"/>
        <v>0</v>
      </c>
      <c r="BK312" s="53">
        <f t="shared" si="646"/>
        <v>0</v>
      </c>
      <c r="BL312" s="53">
        <f t="shared" si="646"/>
        <v>0</v>
      </c>
      <c r="BM312" s="53">
        <f t="shared" si="646"/>
        <v>0</v>
      </c>
      <c r="BN312" s="53">
        <f t="shared" si="646"/>
        <v>0</v>
      </c>
      <c r="BO312" s="53"/>
      <c r="BP312" s="53">
        <f t="shared" si="543"/>
        <v>0</v>
      </c>
      <c r="BQ312" s="53"/>
      <c r="BR312" s="53">
        <f t="shared" si="544"/>
        <v>0</v>
      </c>
    </row>
    <row r="313" spans="1:70" x14ac:dyDescent="0.2">
      <c r="A313" s="6">
        <v>1730</v>
      </c>
      <c r="B313" s="6" t="str">
        <f>+VLOOKUP(A313,masterfile!B:C,2,FALSE)</f>
        <v>Kreditkartenabrechnung</v>
      </c>
      <c r="D313" s="53">
        <f>+SUMIF('[1]2017'!$A:$A,$A313,'[1]2017'!$C:$C)-SUMIF('[1]2017'!$E:$E,$A313,'[1]2017'!$G:$G)</f>
        <v>0</v>
      </c>
      <c r="E313" s="53">
        <f>+SUMIF('[1]2018'!$A:$A,$A313,'[1]2018'!$C:$C)-SUMIF('[1]2018'!$E:$E,$A313,'[1]2018'!$G:$G)+D313</f>
        <v>0</v>
      </c>
      <c r="F313" s="53">
        <f>+SUMIF('[1]2019'!$A:$A,$A313,'[1]2019'!$C:$C)-SUMIF('[1]2019'!$E:$E,$A313,'[1]2019'!$G:$G)+E313</f>
        <v>0</v>
      </c>
      <c r="G313" s="53">
        <f>+SUMIF('[1]2020'!$A:$A,$A313,'[1]2020'!$C:$C)-SUMIF('[1]2020'!$E:$E,$A313,'[1]2020'!$G:$G)+F313</f>
        <v>0</v>
      </c>
      <c r="H313" s="53"/>
      <c r="I313" s="53">
        <f>+(SUMIF('[1]2021'!$A:$A,$A313,'[1]2021'!$C:$C)-SUMIF('[1]2021'!$E:$E,$A313,'[1]2021'!$G:$G))/12+G313</f>
        <v>0</v>
      </c>
      <c r="J313" s="53">
        <f>+(SUMIF('[1]2021'!$A:$A,$A313,'[1]2021'!$C:$C)-SUMIF('[1]2021'!$E:$E,$A313,'[1]2021'!$G:$G))/12+I313</f>
        <v>0</v>
      </c>
      <c r="K313" s="53">
        <f>+(SUMIF('[1]2021'!$A:$A,$A313,'[1]2021'!$C:$C)-SUMIF('[1]2021'!$E:$E,$A313,'[1]2021'!$G:$G))/12+J313</f>
        <v>0</v>
      </c>
      <c r="L313" s="53">
        <f>+(SUMIF('[1]2021'!$A:$A,$A313,'[1]2021'!$C:$C)-SUMIF('[1]2021'!$E:$E,$A313,'[1]2021'!$G:$G))/12+K313</f>
        <v>0</v>
      </c>
      <c r="M313" s="53">
        <f>+(SUMIF('[1]2021'!$A:$A,$A313,'[1]2021'!$C:$C)-SUMIF('[1]2021'!$E:$E,$A313,'[1]2021'!$G:$G))/12+L313</f>
        <v>0</v>
      </c>
      <c r="N313" s="53">
        <f>+(SUMIF('[1]2021'!$A:$A,$A313,'[1]2021'!$C:$C)-SUMIF('[1]2021'!$E:$E,$A313,'[1]2021'!$G:$G))/12+M313</f>
        <v>0</v>
      </c>
      <c r="O313" s="53">
        <f>+(SUMIF('[1]2021'!$A:$A,$A313,'[1]2021'!$C:$C)-SUMIF('[1]2021'!$E:$E,$A313,'[1]2021'!$G:$G))/12+N313</f>
        <v>0</v>
      </c>
      <c r="P313" s="53">
        <f>+(SUMIF('[1]2021'!$A:$A,$A313,'[1]2021'!$C:$C)-SUMIF('[1]2021'!$E:$E,$A313,'[1]2021'!$G:$G))/12+O313</f>
        <v>0</v>
      </c>
      <c r="Q313" s="53">
        <f>+(SUMIF('[1]2021'!$A:$A,$A313,'[1]2021'!$C:$C)-SUMIF('[1]2021'!$E:$E,$A313,'[1]2021'!$G:$G))/12+P313</f>
        <v>0</v>
      </c>
      <c r="R313" s="53">
        <f>+(SUMIF('[1]2021'!$A:$A,$A313,'[1]2021'!$C:$C)-SUMIF('[1]2021'!$E:$E,$A313,'[1]2021'!$G:$G))/12+Q313</f>
        <v>0</v>
      </c>
      <c r="S313" s="53">
        <f>+(SUMIF('[1]2021'!$A:$A,$A313,'[1]2021'!$C:$C)-SUMIF('[1]2021'!$E:$E,$A313,'[1]2021'!$G:$G))/12+R313</f>
        <v>0</v>
      </c>
      <c r="T313" s="53">
        <f>+(SUMIF('[1]2021'!$A:$A,$A313,'[1]2021'!$C:$C)-SUMIF('[1]2021'!$E:$E,$A313,'[1]2021'!$G:$G))/12+S313</f>
        <v>0</v>
      </c>
      <c r="U313" s="53" cm="1">
        <f t="array" ref="U313">+INDEX(I313:T313,1,Settings!$C$4)</f>
        <v>0</v>
      </c>
      <c r="V313" s="53" cm="1">
        <f t="array" ref="V313">+INDEX(I313:T313,1,Settings!$C$4)</f>
        <v>0</v>
      </c>
      <c r="W313" s="53"/>
      <c r="X313" s="53">
        <f>V313+SUMIFS(postings!$T:$T,postings!$C:$C,'b-data'!X$2,postings!$D:$D,'b-data'!X$3,postings!$I:$I,'b-data'!$A313)-SUMIFS(postings!$W:$W,postings!$C:$C,'b-data'!X$2,postings!$D:$D,'b-data'!X$3,postings!$M:$M,'b-data'!$A313)</f>
        <v>0</v>
      </c>
      <c r="Y313" s="53">
        <f>X313+SUMIFS(postings!$T:$T,postings!$C:$C,'b-data'!Y$2,postings!$D:$D,'b-data'!Y$3,postings!$I:$I,'b-data'!$A313)-SUMIFS(postings!$W:$W,postings!$C:$C,'b-data'!Y$2,postings!$D:$D,'b-data'!Y$3,postings!$M:$M,'b-data'!$A313)</f>
        <v>0</v>
      </c>
      <c r="Z313" s="53">
        <f>Y313+SUMIFS(postings!$T:$T,postings!$C:$C,'b-data'!Z$2,postings!$D:$D,'b-data'!Z$3,postings!$I:$I,'b-data'!$A313)-SUMIFS(postings!$W:$W,postings!$C:$C,'b-data'!Z$2,postings!$D:$D,'b-data'!Z$3,postings!$M:$M,'b-data'!$A313)</f>
        <v>0</v>
      </c>
      <c r="AA313" s="53">
        <f>Z313+SUMIFS(postings!$T:$T,postings!$C:$C,'b-data'!AA$2,postings!$D:$D,'b-data'!AA$3,postings!$I:$I,'b-data'!$A313)-SUMIFS(postings!$W:$W,postings!$C:$C,'b-data'!AA$2,postings!$D:$D,'b-data'!AA$3,postings!$M:$M,'b-data'!$A313)</f>
        <v>0</v>
      </c>
      <c r="AB313" s="53">
        <f>AA313+SUMIFS(postings!$T:$T,postings!$C:$C,'b-data'!AB$2,postings!$D:$D,'b-data'!AB$3,postings!$I:$I,'b-data'!$A313)-SUMIFS(postings!$W:$W,postings!$C:$C,'b-data'!AB$2,postings!$D:$D,'b-data'!AB$3,postings!$M:$M,'b-data'!$A313)</f>
        <v>0</v>
      </c>
      <c r="AC313" s="53">
        <f>AB313+SUMIFS(postings!$T:$T,postings!$C:$C,'b-data'!AC$2,postings!$D:$D,'b-data'!AC$3,postings!$I:$I,'b-data'!$A313)-SUMIFS(postings!$W:$W,postings!$C:$C,'b-data'!AC$2,postings!$D:$D,'b-data'!AC$3,postings!$M:$M,'b-data'!$A313)</f>
        <v>0</v>
      </c>
      <c r="AD313" s="53">
        <f>AC313+SUMIFS(postings!$T:$T,postings!$C:$C,'b-data'!AD$2,postings!$D:$D,'b-data'!AD$3,postings!$I:$I,'b-data'!$A313)-SUMIFS(postings!$W:$W,postings!$C:$C,'b-data'!AD$2,postings!$D:$D,'b-data'!AD$3,postings!$M:$M,'b-data'!$A313)</f>
        <v>0</v>
      </c>
      <c r="AE313" s="53">
        <f>AD313+SUMIFS(postings!$T:$T,postings!$C:$C,'b-data'!AE$2,postings!$D:$D,'b-data'!AE$3,postings!$I:$I,'b-data'!$A313)-SUMIFS(postings!$W:$W,postings!$C:$C,'b-data'!AE$2,postings!$D:$D,'b-data'!AE$3,postings!$M:$M,'b-data'!$A313)</f>
        <v>0</v>
      </c>
      <c r="AF313" s="53">
        <f>AE313+SUMIFS(postings!$T:$T,postings!$C:$C,'b-data'!AF$2,postings!$D:$D,'b-data'!AF$3,postings!$I:$I,'b-data'!$A313)-SUMIFS(postings!$W:$W,postings!$C:$C,'b-data'!AF$2,postings!$D:$D,'b-data'!AF$3,postings!$M:$M,'b-data'!$A313)</f>
        <v>0</v>
      </c>
      <c r="AG313" s="53">
        <f>AF313+SUMIFS(postings!$T:$T,postings!$C:$C,'b-data'!AG$2,postings!$D:$D,'b-data'!AG$3,postings!$I:$I,'b-data'!$A313)-SUMIFS(postings!$W:$W,postings!$C:$C,'b-data'!AG$2,postings!$D:$D,'b-data'!AG$3,postings!$M:$M,'b-data'!$A313)</f>
        <v>0</v>
      </c>
      <c r="AH313" s="53">
        <f>AG313+SUMIFS(postings!$T:$T,postings!$C:$C,'b-data'!AH$2,postings!$D:$D,'b-data'!AH$3,postings!$I:$I,'b-data'!$A313)-SUMIFS(postings!$W:$W,postings!$C:$C,'b-data'!AH$2,postings!$D:$D,'b-data'!AH$3,postings!$M:$M,'b-data'!$A313)</f>
        <v>0</v>
      </c>
      <c r="AI313" s="53">
        <f>AH313+SUMIFS(postings!$T:$T,postings!$C:$C,'b-data'!AI$2,postings!$D:$D,'b-data'!AI$3,postings!$I:$I,'b-data'!$A313)-SUMIFS(postings!$W:$W,postings!$C:$C,'b-data'!AI$2,postings!$D:$D,'b-data'!AI$3,postings!$M:$M,'b-data'!$A313)</f>
        <v>0</v>
      </c>
      <c r="AJ313" s="53" cm="1">
        <f t="array" ref="AJ313">+INDEX(X313:AI313,1,Settings!$C$4)</f>
        <v>0</v>
      </c>
      <c r="AK313" s="53" cm="1">
        <f t="array" ref="AK313">+INDEX(X313:AI313,1,Settings!$C$4)</f>
        <v>0</v>
      </c>
      <c r="AL313" s="53"/>
      <c r="AM313" s="53">
        <f t="shared" si="538"/>
        <v>0</v>
      </c>
      <c r="AN313" s="53">
        <f t="shared" ref="AN313:AX313" si="647">+AM313</f>
        <v>0</v>
      </c>
      <c r="AO313" s="53">
        <f t="shared" si="647"/>
        <v>0</v>
      </c>
      <c r="AP313" s="53">
        <f t="shared" si="647"/>
        <v>0</v>
      </c>
      <c r="AQ313" s="53">
        <f t="shared" si="647"/>
        <v>0</v>
      </c>
      <c r="AR313" s="53">
        <f t="shared" si="647"/>
        <v>0</v>
      </c>
      <c r="AS313" s="53">
        <f t="shared" si="647"/>
        <v>0</v>
      </c>
      <c r="AT313" s="53">
        <f t="shared" si="647"/>
        <v>0</v>
      </c>
      <c r="AU313" s="53">
        <f t="shared" si="647"/>
        <v>0</v>
      </c>
      <c r="AV313" s="53">
        <f t="shared" si="647"/>
        <v>0</v>
      </c>
      <c r="AW313" s="53">
        <f t="shared" si="647"/>
        <v>0</v>
      </c>
      <c r="AX313" s="53">
        <f t="shared" si="647"/>
        <v>0</v>
      </c>
      <c r="AY313" s="53" cm="1">
        <f t="array" ref="AY313">+INDEX(AM313:AX313,1,Settings!$C$4)</f>
        <v>0</v>
      </c>
      <c r="AZ313" s="53">
        <f t="shared" si="540"/>
        <v>0</v>
      </c>
      <c r="BA313" s="53"/>
      <c r="BB313" s="53">
        <f t="shared" si="541"/>
        <v>0</v>
      </c>
      <c r="BC313" s="53">
        <f t="shared" ref="BC313:BN313" si="648">+BB313</f>
        <v>0</v>
      </c>
      <c r="BD313" s="53">
        <f t="shared" si="648"/>
        <v>0</v>
      </c>
      <c r="BE313" s="53">
        <f t="shared" si="648"/>
        <v>0</v>
      </c>
      <c r="BF313" s="53">
        <f t="shared" si="648"/>
        <v>0</v>
      </c>
      <c r="BG313" s="53">
        <f t="shared" si="648"/>
        <v>0</v>
      </c>
      <c r="BH313" s="53">
        <f t="shared" si="648"/>
        <v>0</v>
      </c>
      <c r="BI313" s="53">
        <f t="shared" si="648"/>
        <v>0</v>
      </c>
      <c r="BJ313" s="53">
        <f t="shared" si="648"/>
        <v>0</v>
      </c>
      <c r="BK313" s="53">
        <f t="shared" si="648"/>
        <v>0</v>
      </c>
      <c r="BL313" s="53">
        <f t="shared" si="648"/>
        <v>0</v>
      </c>
      <c r="BM313" s="53">
        <f t="shared" si="648"/>
        <v>0</v>
      </c>
      <c r="BN313" s="53">
        <f t="shared" si="648"/>
        <v>0</v>
      </c>
      <c r="BO313" s="53"/>
      <c r="BP313" s="53">
        <f t="shared" si="543"/>
        <v>0</v>
      </c>
      <c r="BQ313" s="53"/>
      <c r="BR313" s="53">
        <f t="shared" si="544"/>
        <v>0</v>
      </c>
    </row>
    <row r="314" spans="1:70" x14ac:dyDescent="0.2">
      <c r="A314" s="6">
        <v>1731</v>
      </c>
      <c r="B314" s="6" t="str">
        <f>+VLOOKUP(A314,masterfile!B:C,2,FALSE)</f>
        <v>Agenturwarenabrechnung (sonstige VB)</v>
      </c>
      <c r="D314" s="53">
        <f>+SUMIF('[1]2017'!$A:$A,$A314,'[1]2017'!$C:$C)-SUMIF('[1]2017'!$E:$E,$A314,'[1]2017'!$G:$G)</f>
        <v>0</v>
      </c>
      <c r="E314" s="53">
        <f>+SUMIF('[1]2018'!$A:$A,$A314,'[1]2018'!$C:$C)-SUMIF('[1]2018'!$E:$E,$A314,'[1]2018'!$G:$G)+D314</f>
        <v>0</v>
      </c>
      <c r="F314" s="53">
        <f>+SUMIF('[1]2019'!$A:$A,$A314,'[1]2019'!$C:$C)-SUMIF('[1]2019'!$E:$E,$A314,'[1]2019'!$G:$G)+E314</f>
        <v>0</v>
      </c>
      <c r="G314" s="53">
        <f>+SUMIF('[1]2020'!$A:$A,$A314,'[1]2020'!$C:$C)-SUMIF('[1]2020'!$E:$E,$A314,'[1]2020'!$G:$G)+F314</f>
        <v>0</v>
      </c>
      <c r="H314" s="53"/>
      <c r="I314" s="53">
        <f>+(SUMIF('[1]2021'!$A:$A,$A314,'[1]2021'!$C:$C)-SUMIF('[1]2021'!$E:$E,$A314,'[1]2021'!$G:$G))/12+G314</f>
        <v>0</v>
      </c>
      <c r="J314" s="53">
        <f>+(SUMIF('[1]2021'!$A:$A,$A314,'[1]2021'!$C:$C)-SUMIF('[1]2021'!$E:$E,$A314,'[1]2021'!$G:$G))/12+I314</f>
        <v>0</v>
      </c>
      <c r="K314" s="53">
        <f>+(SUMIF('[1]2021'!$A:$A,$A314,'[1]2021'!$C:$C)-SUMIF('[1]2021'!$E:$E,$A314,'[1]2021'!$G:$G))/12+J314</f>
        <v>0</v>
      </c>
      <c r="L314" s="53">
        <f>+(SUMIF('[1]2021'!$A:$A,$A314,'[1]2021'!$C:$C)-SUMIF('[1]2021'!$E:$E,$A314,'[1]2021'!$G:$G))/12+K314</f>
        <v>0</v>
      </c>
      <c r="M314" s="53">
        <f>+(SUMIF('[1]2021'!$A:$A,$A314,'[1]2021'!$C:$C)-SUMIF('[1]2021'!$E:$E,$A314,'[1]2021'!$G:$G))/12+L314</f>
        <v>0</v>
      </c>
      <c r="N314" s="53">
        <f>+(SUMIF('[1]2021'!$A:$A,$A314,'[1]2021'!$C:$C)-SUMIF('[1]2021'!$E:$E,$A314,'[1]2021'!$G:$G))/12+M314</f>
        <v>0</v>
      </c>
      <c r="O314" s="53">
        <f>+(SUMIF('[1]2021'!$A:$A,$A314,'[1]2021'!$C:$C)-SUMIF('[1]2021'!$E:$E,$A314,'[1]2021'!$G:$G))/12+N314</f>
        <v>0</v>
      </c>
      <c r="P314" s="53">
        <f>+(SUMIF('[1]2021'!$A:$A,$A314,'[1]2021'!$C:$C)-SUMIF('[1]2021'!$E:$E,$A314,'[1]2021'!$G:$G))/12+O314</f>
        <v>0</v>
      </c>
      <c r="Q314" s="53">
        <f>+(SUMIF('[1]2021'!$A:$A,$A314,'[1]2021'!$C:$C)-SUMIF('[1]2021'!$E:$E,$A314,'[1]2021'!$G:$G))/12+P314</f>
        <v>0</v>
      </c>
      <c r="R314" s="53">
        <f>+(SUMIF('[1]2021'!$A:$A,$A314,'[1]2021'!$C:$C)-SUMIF('[1]2021'!$E:$E,$A314,'[1]2021'!$G:$G))/12+Q314</f>
        <v>0</v>
      </c>
      <c r="S314" s="53">
        <f>+(SUMIF('[1]2021'!$A:$A,$A314,'[1]2021'!$C:$C)-SUMIF('[1]2021'!$E:$E,$A314,'[1]2021'!$G:$G))/12+R314</f>
        <v>0</v>
      </c>
      <c r="T314" s="53">
        <f>+(SUMIF('[1]2021'!$A:$A,$A314,'[1]2021'!$C:$C)-SUMIF('[1]2021'!$E:$E,$A314,'[1]2021'!$G:$G))/12+S314</f>
        <v>0</v>
      </c>
      <c r="U314" s="53" cm="1">
        <f t="array" ref="U314">+INDEX(I314:T314,1,Settings!$C$4)</f>
        <v>0</v>
      </c>
      <c r="V314" s="53" cm="1">
        <f t="array" ref="V314">+INDEX(I314:T314,1,Settings!$C$4)</f>
        <v>0</v>
      </c>
      <c r="W314" s="53"/>
      <c r="X314" s="53">
        <f>V314+SUMIFS(postings!$T:$T,postings!$C:$C,'b-data'!X$2,postings!$D:$D,'b-data'!X$3,postings!$I:$I,'b-data'!$A314)-SUMIFS(postings!$W:$W,postings!$C:$C,'b-data'!X$2,postings!$D:$D,'b-data'!X$3,postings!$M:$M,'b-data'!$A314)</f>
        <v>0</v>
      </c>
      <c r="Y314" s="53">
        <f>X314+SUMIFS(postings!$T:$T,postings!$C:$C,'b-data'!Y$2,postings!$D:$D,'b-data'!Y$3,postings!$I:$I,'b-data'!$A314)-SUMIFS(postings!$W:$W,postings!$C:$C,'b-data'!Y$2,postings!$D:$D,'b-data'!Y$3,postings!$M:$M,'b-data'!$A314)</f>
        <v>0</v>
      </c>
      <c r="Z314" s="53">
        <f>Y314+SUMIFS(postings!$T:$T,postings!$C:$C,'b-data'!Z$2,postings!$D:$D,'b-data'!Z$3,postings!$I:$I,'b-data'!$A314)-SUMIFS(postings!$W:$W,postings!$C:$C,'b-data'!Z$2,postings!$D:$D,'b-data'!Z$3,postings!$M:$M,'b-data'!$A314)</f>
        <v>0</v>
      </c>
      <c r="AA314" s="53">
        <f>Z314+SUMIFS(postings!$T:$T,postings!$C:$C,'b-data'!AA$2,postings!$D:$D,'b-data'!AA$3,postings!$I:$I,'b-data'!$A314)-SUMIFS(postings!$W:$W,postings!$C:$C,'b-data'!AA$2,postings!$D:$D,'b-data'!AA$3,postings!$M:$M,'b-data'!$A314)</f>
        <v>0</v>
      </c>
      <c r="AB314" s="53">
        <f>AA314+SUMIFS(postings!$T:$T,postings!$C:$C,'b-data'!AB$2,postings!$D:$D,'b-data'!AB$3,postings!$I:$I,'b-data'!$A314)-SUMIFS(postings!$W:$W,postings!$C:$C,'b-data'!AB$2,postings!$D:$D,'b-data'!AB$3,postings!$M:$M,'b-data'!$A314)</f>
        <v>0</v>
      </c>
      <c r="AC314" s="53">
        <f>AB314+SUMIFS(postings!$T:$T,postings!$C:$C,'b-data'!AC$2,postings!$D:$D,'b-data'!AC$3,postings!$I:$I,'b-data'!$A314)-SUMIFS(postings!$W:$W,postings!$C:$C,'b-data'!AC$2,postings!$D:$D,'b-data'!AC$3,postings!$M:$M,'b-data'!$A314)</f>
        <v>0</v>
      </c>
      <c r="AD314" s="53">
        <f>AC314+SUMIFS(postings!$T:$T,postings!$C:$C,'b-data'!AD$2,postings!$D:$D,'b-data'!AD$3,postings!$I:$I,'b-data'!$A314)-SUMIFS(postings!$W:$W,postings!$C:$C,'b-data'!AD$2,postings!$D:$D,'b-data'!AD$3,postings!$M:$M,'b-data'!$A314)</f>
        <v>0</v>
      </c>
      <c r="AE314" s="53">
        <f>AD314+SUMIFS(postings!$T:$T,postings!$C:$C,'b-data'!AE$2,postings!$D:$D,'b-data'!AE$3,postings!$I:$I,'b-data'!$A314)-SUMIFS(postings!$W:$W,postings!$C:$C,'b-data'!AE$2,postings!$D:$D,'b-data'!AE$3,postings!$M:$M,'b-data'!$A314)</f>
        <v>0</v>
      </c>
      <c r="AF314" s="53">
        <f>AE314+SUMIFS(postings!$T:$T,postings!$C:$C,'b-data'!AF$2,postings!$D:$D,'b-data'!AF$3,postings!$I:$I,'b-data'!$A314)-SUMIFS(postings!$W:$W,postings!$C:$C,'b-data'!AF$2,postings!$D:$D,'b-data'!AF$3,postings!$M:$M,'b-data'!$A314)</f>
        <v>0</v>
      </c>
      <c r="AG314" s="53">
        <f>AF314+SUMIFS(postings!$T:$T,postings!$C:$C,'b-data'!AG$2,postings!$D:$D,'b-data'!AG$3,postings!$I:$I,'b-data'!$A314)-SUMIFS(postings!$W:$W,postings!$C:$C,'b-data'!AG$2,postings!$D:$D,'b-data'!AG$3,postings!$M:$M,'b-data'!$A314)</f>
        <v>0</v>
      </c>
      <c r="AH314" s="53">
        <f>AG314+SUMIFS(postings!$T:$T,postings!$C:$C,'b-data'!AH$2,postings!$D:$D,'b-data'!AH$3,postings!$I:$I,'b-data'!$A314)-SUMIFS(postings!$W:$W,postings!$C:$C,'b-data'!AH$2,postings!$D:$D,'b-data'!AH$3,postings!$M:$M,'b-data'!$A314)</f>
        <v>0</v>
      </c>
      <c r="AI314" s="53">
        <f>AH314+SUMIFS(postings!$T:$T,postings!$C:$C,'b-data'!AI$2,postings!$D:$D,'b-data'!AI$3,postings!$I:$I,'b-data'!$A314)-SUMIFS(postings!$W:$W,postings!$C:$C,'b-data'!AI$2,postings!$D:$D,'b-data'!AI$3,postings!$M:$M,'b-data'!$A314)</f>
        <v>0</v>
      </c>
      <c r="AJ314" s="53" cm="1">
        <f t="array" ref="AJ314">+INDEX(X314:AI314,1,Settings!$C$4)</f>
        <v>0</v>
      </c>
      <c r="AK314" s="53" cm="1">
        <f t="array" ref="AK314">+INDEX(X314:AI314,1,Settings!$C$4)</f>
        <v>0</v>
      </c>
      <c r="AL314" s="53"/>
      <c r="AM314" s="53">
        <f t="shared" si="538"/>
        <v>0</v>
      </c>
      <c r="AN314" s="53">
        <f t="shared" ref="AN314:AX314" si="649">+AM314</f>
        <v>0</v>
      </c>
      <c r="AO314" s="53">
        <f t="shared" si="649"/>
        <v>0</v>
      </c>
      <c r="AP314" s="53">
        <f t="shared" si="649"/>
        <v>0</v>
      </c>
      <c r="AQ314" s="53">
        <f t="shared" si="649"/>
        <v>0</v>
      </c>
      <c r="AR314" s="53">
        <f t="shared" si="649"/>
        <v>0</v>
      </c>
      <c r="AS314" s="53">
        <f t="shared" si="649"/>
        <v>0</v>
      </c>
      <c r="AT314" s="53">
        <f t="shared" si="649"/>
        <v>0</v>
      </c>
      <c r="AU314" s="53">
        <f t="shared" si="649"/>
        <v>0</v>
      </c>
      <c r="AV314" s="53">
        <f t="shared" si="649"/>
        <v>0</v>
      </c>
      <c r="AW314" s="53">
        <f t="shared" si="649"/>
        <v>0</v>
      </c>
      <c r="AX314" s="53">
        <f t="shared" si="649"/>
        <v>0</v>
      </c>
      <c r="AY314" s="53" cm="1">
        <f t="array" ref="AY314">+INDEX(AM314:AX314,1,Settings!$C$4)</f>
        <v>0</v>
      </c>
      <c r="AZ314" s="53">
        <f t="shared" si="540"/>
        <v>0</v>
      </c>
      <c r="BA314" s="53"/>
      <c r="BB314" s="53">
        <f t="shared" si="541"/>
        <v>0</v>
      </c>
      <c r="BC314" s="53">
        <f t="shared" ref="BC314:BN314" si="650">+BB314</f>
        <v>0</v>
      </c>
      <c r="BD314" s="53">
        <f t="shared" si="650"/>
        <v>0</v>
      </c>
      <c r="BE314" s="53">
        <f t="shared" si="650"/>
        <v>0</v>
      </c>
      <c r="BF314" s="53">
        <f t="shared" si="650"/>
        <v>0</v>
      </c>
      <c r="BG314" s="53">
        <f t="shared" si="650"/>
        <v>0</v>
      </c>
      <c r="BH314" s="53">
        <f t="shared" si="650"/>
        <v>0</v>
      </c>
      <c r="BI314" s="53">
        <f t="shared" si="650"/>
        <v>0</v>
      </c>
      <c r="BJ314" s="53">
        <f t="shared" si="650"/>
        <v>0</v>
      </c>
      <c r="BK314" s="53">
        <f t="shared" si="650"/>
        <v>0</v>
      </c>
      <c r="BL314" s="53">
        <f t="shared" si="650"/>
        <v>0</v>
      </c>
      <c r="BM314" s="53">
        <f t="shared" si="650"/>
        <v>0</v>
      </c>
      <c r="BN314" s="53">
        <f t="shared" si="650"/>
        <v>0</v>
      </c>
      <c r="BO314" s="53"/>
      <c r="BP314" s="53">
        <f t="shared" si="543"/>
        <v>0</v>
      </c>
      <c r="BQ314" s="53"/>
      <c r="BR314" s="53">
        <f t="shared" si="544"/>
        <v>0</v>
      </c>
    </row>
    <row r="315" spans="1:70" x14ac:dyDescent="0.2">
      <c r="A315" s="6">
        <v>1732</v>
      </c>
      <c r="B315" s="6" t="str">
        <f>+VLOOKUP(A315,masterfile!B:C,2,FALSE)</f>
        <v>Erhaltene Kautionen</v>
      </c>
      <c r="D315" s="53">
        <f>+SUMIF('[1]2017'!$A:$A,$A315,'[1]2017'!$C:$C)-SUMIF('[1]2017'!$E:$E,$A315,'[1]2017'!$G:$G)</f>
        <v>0</v>
      </c>
      <c r="E315" s="53">
        <f>+SUMIF('[1]2018'!$A:$A,$A315,'[1]2018'!$C:$C)-SUMIF('[1]2018'!$E:$E,$A315,'[1]2018'!$G:$G)+D315</f>
        <v>0</v>
      </c>
      <c r="F315" s="53">
        <f>+SUMIF('[1]2019'!$A:$A,$A315,'[1]2019'!$C:$C)-SUMIF('[1]2019'!$E:$E,$A315,'[1]2019'!$G:$G)+E315</f>
        <v>0</v>
      </c>
      <c r="G315" s="53">
        <f>+SUMIF('[1]2020'!$A:$A,$A315,'[1]2020'!$C:$C)-SUMIF('[1]2020'!$E:$E,$A315,'[1]2020'!$G:$G)+F315</f>
        <v>0</v>
      </c>
      <c r="H315" s="53"/>
      <c r="I315" s="53">
        <f>+(SUMIF('[1]2021'!$A:$A,$A315,'[1]2021'!$C:$C)-SUMIF('[1]2021'!$E:$E,$A315,'[1]2021'!$G:$G))/12+G315</f>
        <v>0</v>
      </c>
      <c r="J315" s="53">
        <f>+(SUMIF('[1]2021'!$A:$A,$A315,'[1]2021'!$C:$C)-SUMIF('[1]2021'!$E:$E,$A315,'[1]2021'!$G:$G))/12+I315</f>
        <v>0</v>
      </c>
      <c r="K315" s="53">
        <f>+(SUMIF('[1]2021'!$A:$A,$A315,'[1]2021'!$C:$C)-SUMIF('[1]2021'!$E:$E,$A315,'[1]2021'!$G:$G))/12+J315</f>
        <v>0</v>
      </c>
      <c r="L315" s="53">
        <f>+(SUMIF('[1]2021'!$A:$A,$A315,'[1]2021'!$C:$C)-SUMIF('[1]2021'!$E:$E,$A315,'[1]2021'!$G:$G))/12+K315</f>
        <v>0</v>
      </c>
      <c r="M315" s="53">
        <f>+(SUMIF('[1]2021'!$A:$A,$A315,'[1]2021'!$C:$C)-SUMIF('[1]2021'!$E:$E,$A315,'[1]2021'!$G:$G))/12+L315</f>
        <v>0</v>
      </c>
      <c r="N315" s="53">
        <f>+(SUMIF('[1]2021'!$A:$A,$A315,'[1]2021'!$C:$C)-SUMIF('[1]2021'!$E:$E,$A315,'[1]2021'!$G:$G))/12+M315</f>
        <v>0</v>
      </c>
      <c r="O315" s="53">
        <f>+(SUMIF('[1]2021'!$A:$A,$A315,'[1]2021'!$C:$C)-SUMIF('[1]2021'!$E:$E,$A315,'[1]2021'!$G:$G))/12+N315</f>
        <v>0</v>
      </c>
      <c r="P315" s="53">
        <f>+(SUMIF('[1]2021'!$A:$A,$A315,'[1]2021'!$C:$C)-SUMIF('[1]2021'!$E:$E,$A315,'[1]2021'!$G:$G))/12+O315</f>
        <v>0</v>
      </c>
      <c r="Q315" s="53">
        <f>+(SUMIF('[1]2021'!$A:$A,$A315,'[1]2021'!$C:$C)-SUMIF('[1]2021'!$E:$E,$A315,'[1]2021'!$G:$G))/12+P315</f>
        <v>0</v>
      </c>
      <c r="R315" s="53">
        <f>+(SUMIF('[1]2021'!$A:$A,$A315,'[1]2021'!$C:$C)-SUMIF('[1]2021'!$E:$E,$A315,'[1]2021'!$G:$G))/12+Q315</f>
        <v>0</v>
      </c>
      <c r="S315" s="53">
        <f>+(SUMIF('[1]2021'!$A:$A,$A315,'[1]2021'!$C:$C)-SUMIF('[1]2021'!$E:$E,$A315,'[1]2021'!$G:$G))/12+R315</f>
        <v>0</v>
      </c>
      <c r="T315" s="53">
        <f>+(SUMIF('[1]2021'!$A:$A,$A315,'[1]2021'!$C:$C)-SUMIF('[1]2021'!$E:$E,$A315,'[1]2021'!$G:$G))/12+S315</f>
        <v>0</v>
      </c>
      <c r="U315" s="53" cm="1">
        <f t="array" ref="U315">+INDEX(I315:T315,1,Settings!$C$4)</f>
        <v>0</v>
      </c>
      <c r="V315" s="53" cm="1">
        <f t="array" ref="V315">+INDEX(I315:T315,1,Settings!$C$4)</f>
        <v>0</v>
      </c>
      <c r="W315" s="53"/>
      <c r="X315" s="53">
        <f>V315+SUMIFS(postings!$T:$T,postings!$C:$C,'b-data'!X$2,postings!$D:$D,'b-data'!X$3,postings!$I:$I,'b-data'!$A315)-SUMIFS(postings!$W:$W,postings!$C:$C,'b-data'!X$2,postings!$D:$D,'b-data'!X$3,postings!$M:$M,'b-data'!$A315)</f>
        <v>0</v>
      </c>
      <c r="Y315" s="53">
        <f>X315+SUMIFS(postings!$T:$T,postings!$C:$C,'b-data'!Y$2,postings!$D:$D,'b-data'!Y$3,postings!$I:$I,'b-data'!$A315)-SUMIFS(postings!$W:$W,postings!$C:$C,'b-data'!Y$2,postings!$D:$D,'b-data'!Y$3,postings!$M:$M,'b-data'!$A315)</f>
        <v>0</v>
      </c>
      <c r="Z315" s="53">
        <f>Y315+SUMIFS(postings!$T:$T,postings!$C:$C,'b-data'!Z$2,postings!$D:$D,'b-data'!Z$3,postings!$I:$I,'b-data'!$A315)-SUMIFS(postings!$W:$W,postings!$C:$C,'b-data'!Z$2,postings!$D:$D,'b-data'!Z$3,postings!$M:$M,'b-data'!$A315)</f>
        <v>0</v>
      </c>
      <c r="AA315" s="53">
        <f>Z315+SUMIFS(postings!$T:$T,postings!$C:$C,'b-data'!AA$2,postings!$D:$D,'b-data'!AA$3,postings!$I:$I,'b-data'!$A315)-SUMIFS(postings!$W:$W,postings!$C:$C,'b-data'!AA$2,postings!$D:$D,'b-data'!AA$3,postings!$M:$M,'b-data'!$A315)</f>
        <v>0</v>
      </c>
      <c r="AB315" s="53">
        <f>AA315+SUMIFS(postings!$T:$T,postings!$C:$C,'b-data'!AB$2,postings!$D:$D,'b-data'!AB$3,postings!$I:$I,'b-data'!$A315)-SUMIFS(postings!$W:$W,postings!$C:$C,'b-data'!AB$2,postings!$D:$D,'b-data'!AB$3,postings!$M:$M,'b-data'!$A315)</f>
        <v>0</v>
      </c>
      <c r="AC315" s="53">
        <f>AB315+SUMIFS(postings!$T:$T,postings!$C:$C,'b-data'!AC$2,postings!$D:$D,'b-data'!AC$3,postings!$I:$I,'b-data'!$A315)-SUMIFS(postings!$W:$W,postings!$C:$C,'b-data'!AC$2,postings!$D:$D,'b-data'!AC$3,postings!$M:$M,'b-data'!$A315)</f>
        <v>0</v>
      </c>
      <c r="AD315" s="53">
        <f>AC315+SUMIFS(postings!$T:$T,postings!$C:$C,'b-data'!AD$2,postings!$D:$D,'b-data'!AD$3,postings!$I:$I,'b-data'!$A315)-SUMIFS(postings!$W:$W,postings!$C:$C,'b-data'!AD$2,postings!$D:$D,'b-data'!AD$3,postings!$M:$M,'b-data'!$A315)</f>
        <v>0</v>
      </c>
      <c r="AE315" s="53">
        <f>AD315+SUMIFS(postings!$T:$T,postings!$C:$C,'b-data'!AE$2,postings!$D:$D,'b-data'!AE$3,postings!$I:$I,'b-data'!$A315)-SUMIFS(postings!$W:$W,postings!$C:$C,'b-data'!AE$2,postings!$D:$D,'b-data'!AE$3,postings!$M:$M,'b-data'!$A315)</f>
        <v>0</v>
      </c>
      <c r="AF315" s="53">
        <f>AE315+SUMIFS(postings!$T:$T,postings!$C:$C,'b-data'!AF$2,postings!$D:$D,'b-data'!AF$3,postings!$I:$I,'b-data'!$A315)-SUMIFS(postings!$W:$W,postings!$C:$C,'b-data'!AF$2,postings!$D:$D,'b-data'!AF$3,postings!$M:$M,'b-data'!$A315)</f>
        <v>0</v>
      </c>
      <c r="AG315" s="53">
        <f>AF315+SUMIFS(postings!$T:$T,postings!$C:$C,'b-data'!AG$2,postings!$D:$D,'b-data'!AG$3,postings!$I:$I,'b-data'!$A315)-SUMIFS(postings!$W:$W,postings!$C:$C,'b-data'!AG$2,postings!$D:$D,'b-data'!AG$3,postings!$M:$M,'b-data'!$A315)</f>
        <v>0</v>
      </c>
      <c r="AH315" s="53">
        <f>AG315+SUMIFS(postings!$T:$T,postings!$C:$C,'b-data'!AH$2,postings!$D:$D,'b-data'!AH$3,postings!$I:$I,'b-data'!$A315)-SUMIFS(postings!$W:$W,postings!$C:$C,'b-data'!AH$2,postings!$D:$D,'b-data'!AH$3,postings!$M:$M,'b-data'!$A315)</f>
        <v>0</v>
      </c>
      <c r="AI315" s="53">
        <f>AH315+SUMIFS(postings!$T:$T,postings!$C:$C,'b-data'!AI$2,postings!$D:$D,'b-data'!AI$3,postings!$I:$I,'b-data'!$A315)-SUMIFS(postings!$W:$W,postings!$C:$C,'b-data'!AI$2,postings!$D:$D,'b-data'!AI$3,postings!$M:$M,'b-data'!$A315)</f>
        <v>0</v>
      </c>
      <c r="AJ315" s="53" cm="1">
        <f t="array" ref="AJ315">+INDEX(X315:AI315,1,Settings!$C$4)</f>
        <v>0</v>
      </c>
      <c r="AK315" s="53" cm="1">
        <f t="array" ref="AK315">+INDEX(X315:AI315,1,Settings!$C$4)</f>
        <v>0</v>
      </c>
      <c r="AL315" s="53"/>
      <c r="AM315" s="53">
        <f t="shared" si="538"/>
        <v>0</v>
      </c>
      <c r="AN315" s="53">
        <f t="shared" ref="AN315:AX315" si="651">+AM315</f>
        <v>0</v>
      </c>
      <c r="AO315" s="53">
        <f t="shared" si="651"/>
        <v>0</v>
      </c>
      <c r="AP315" s="53">
        <f t="shared" si="651"/>
        <v>0</v>
      </c>
      <c r="AQ315" s="53">
        <f t="shared" si="651"/>
        <v>0</v>
      </c>
      <c r="AR315" s="53">
        <f t="shared" si="651"/>
        <v>0</v>
      </c>
      <c r="AS315" s="53">
        <f t="shared" si="651"/>
        <v>0</v>
      </c>
      <c r="AT315" s="53">
        <f t="shared" si="651"/>
        <v>0</v>
      </c>
      <c r="AU315" s="53">
        <f t="shared" si="651"/>
        <v>0</v>
      </c>
      <c r="AV315" s="53">
        <f t="shared" si="651"/>
        <v>0</v>
      </c>
      <c r="AW315" s="53">
        <f t="shared" si="651"/>
        <v>0</v>
      </c>
      <c r="AX315" s="53">
        <f t="shared" si="651"/>
        <v>0</v>
      </c>
      <c r="AY315" s="53" cm="1">
        <f t="array" ref="AY315">+INDEX(AM315:AX315,1,Settings!$C$4)</f>
        <v>0</v>
      </c>
      <c r="AZ315" s="53">
        <f t="shared" si="540"/>
        <v>0</v>
      </c>
      <c r="BA315" s="53"/>
      <c r="BB315" s="53">
        <f t="shared" si="541"/>
        <v>0</v>
      </c>
      <c r="BC315" s="53">
        <f t="shared" ref="BC315:BN315" si="652">+BB315</f>
        <v>0</v>
      </c>
      <c r="BD315" s="53">
        <f t="shared" si="652"/>
        <v>0</v>
      </c>
      <c r="BE315" s="53">
        <f t="shared" si="652"/>
        <v>0</v>
      </c>
      <c r="BF315" s="53">
        <f t="shared" si="652"/>
        <v>0</v>
      </c>
      <c r="BG315" s="53">
        <f t="shared" si="652"/>
        <v>0</v>
      </c>
      <c r="BH315" s="53">
        <f t="shared" si="652"/>
        <v>0</v>
      </c>
      <c r="BI315" s="53">
        <f t="shared" si="652"/>
        <v>0</v>
      </c>
      <c r="BJ315" s="53">
        <f t="shared" si="652"/>
        <v>0</v>
      </c>
      <c r="BK315" s="53">
        <f t="shared" si="652"/>
        <v>0</v>
      </c>
      <c r="BL315" s="53">
        <f t="shared" si="652"/>
        <v>0</v>
      </c>
      <c r="BM315" s="53">
        <f t="shared" si="652"/>
        <v>0</v>
      </c>
      <c r="BN315" s="53">
        <f t="shared" si="652"/>
        <v>0</v>
      </c>
      <c r="BO315" s="53"/>
      <c r="BP315" s="53">
        <f t="shared" si="543"/>
        <v>0</v>
      </c>
      <c r="BQ315" s="53"/>
      <c r="BR315" s="53">
        <f t="shared" si="544"/>
        <v>0</v>
      </c>
    </row>
    <row r="316" spans="1:70" x14ac:dyDescent="0.2">
      <c r="A316" s="6">
        <v>1733</v>
      </c>
      <c r="B316" s="6" t="str">
        <f>+VLOOKUP(A316,masterfile!B:C,2,FALSE)</f>
        <v>Erhaltene Kautionen (bis 1 Jahr)</v>
      </c>
      <c r="D316" s="53">
        <f>+SUMIF('[1]2017'!$A:$A,$A316,'[1]2017'!$C:$C)-SUMIF('[1]2017'!$E:$E,$A316,'[1]2017'!$G:$G)</f>
        <v>0</v>
      </c>
      <c r="E316" s="53">
        <f>+SUMIF('[1]2018'!$A:$A,$A316,'[1]2018'!$C:$C)-SUMIF('[1]2018'!$E:$E,$A316,'[1]2018'!$G:$G)+D316</f>
        <v>0</v>
      </c>
      <c r="F316" s="53">
        <f>+SUMIF('[1]2019'!$A:$A,$A316,'[1]2019'!$C:$C)-SUMIF('[1]2019'!$E:$E,$A316,'[1]2019'!$G:$G)+E316</f>
        <v>0</v>
      </c>
      <c r="G316" s="53">
        <f>+SUMIF('[1]2020'!$A:$A,$A316,'[1]2020'!$C:$C)-SUMIF('[1]2020'!$E:$E,$A316,'[1]2020'!$G:$G)+F316</f>
        <v>0</v>
      </c>
      <c r="H316" s="53"/>
      <c r="I316" s="53">
        <f>+(SUMIF('[1]2021'!$A:$A,$A316,'[1]2021'!$C:$C)-SUMIF('[1]2021'!$E:$E,$A316,'[1]2021'!$G:$G))/12+G316</f>
        <v>0</v>
      </c>
      <c r="J316" s="53">
        <f>+(SUMIF('[1]2021'!$A:$A,$A316,'[1]2021'!$C:$C)-SUMIF('[1]2021'!$E:$E,$A316,'[1]2021'!$G:$G))/12+I316</f>
        <v>0</v>
      </c>
      <c r="K316" s="53">
        <f>+(SUMIF('[1]2021'!$A:$A,$A316,'[1]2021'!$C:$C)-SUMIF('[1]2021'!$E:$E,$A316,'[1]2021'!$G:$G))/12+J316</f>
        <v>0</v>
      </c>
      <c r="L316" s="53">
        <f>+(SUMIF('[1]2021'!$A:$A,$A316,'[1]2021'!$C:$C)-SUMIF('[1]2021'!$E:$E,$A316,'[1]2021'!$G:$G))/12+K316</f>
        <v>0</v>
      </c>
      <c r="M316" s="53">
        <f>+(SUMIF('[1]2021'!$A:$A,$A316,'[1]2021'!$C:$C)-SUMIF('[1]2021'!$E:$E,$A316,'[1]2021'!$G:$G))/12+L316</f>
        <v>0</v>
      </c>
      <c r="N316" s="53">
        <f>+(SUMIF('[1]2021'!$A:$A,$A316,'[1]2021'!$C:$C)-SUMIF('[1]2021'!$E:$E,$A316,'[1]2021'!$G:$G))/12+M316</f>
        <v>0</v>
      </c>
      <c r="O316" s="53">
        <f>+(SUMIF('[1]2021'!$A:$A,$A316,'[1]2021'!$C:$C)-SUMIF('[1]2021'!$E:$E,$A316,'[1]2021'!$G:$G))/12+N316</f>
        <v>0</v>
      </c>
      <c r="P316" s="53">
        <f>+(SUMIF('[1]2021'!$A:$A,$A316,'[1]2021'!$C:$C)-SUMIF('[1]2021'!$E:$E,$A316,'[1]2021'!$G:$G))/12+O316</f>
        <v>0</v>
      </c>
      <c r="Q316" s="53">
        <f>+(SUMIF('[1]2021'!$A:$A,$A316,'[1]2021'!$C:$C)-SUMIF('[1]2021'!$E:$E,$A316,'[1]2021'!$G:$G))/12+P316</f>
        <v>0</v>
      </c>
      <c r="R316" s="53">
        <f>+(SUMIF('[1]2021'!$A:$A,$A316,'[1]2021'!$C:$C)-SUMIF('[1]2021'!$E:$E,$A316,'[1]2021'!$G:$G))/12+Q316</f>
        <v>0</v>
      </c>
      <c r="S316" s="53">
        <f>+(SUMIF('[1]2021'!$A:$A,$A316,'[1]2021'!$C:$C)-SUMIF('[1]2021'!$E:$E,$A316,'[1]2021'!$G:$G))/12+R316</f>
        <v>0</v>
      </c>
      <c r="T316" s="53">
        <f>+(SUMIF('[1]2021'!$A:$A,$A316,'[1]2021'!$C:$C)-SUMIF('[1]2021'!$E:$E,$A316,'[1]2021'!$G:$G))/12+S316</f>
        <v>0</v>
      </c>
      <c r="U316" s="53" cm="1">
        <f t="array" ref="U316">+INDEX(I316:T316,1,Settings!$C$4)</f>
        <v>0</v>
      </c>
      <c r="V316" s="53" cm="1">
        <f t="array" ref="V316">+INDEX(I316:T316,1,Settings!$C$4)</f>
        <v>0</v>
      </c>
      <c r="W316" s="53"/>
      <c r="X316" s="53">
        <f>V316+SUMIFS(postings!$T:$T,postings!$C:$C,'b-data'!X$2,postings!$D:$D,'b-data'!X$3,postings!$I:$I,'b-data'!$A316)-SUMIFS(postings!$W:$W,postings!$C:$C,'b-data'!X$2,postings!$D:$D,'b-data'!X$3,postings!$M:$M,'b-data'!$A316)</f>
        <v>0</v>
      </c>
      <c r="Y316" s="53">
        <f>X316+SUMIFS(postings!$T:$T,postings!$C:$C,'b-data'!Y$2,postings!$D:$D,'b-data'!Y$3,postings!$I:$I,'b-data'!$A316)-SUMIFS(postings!$W:$W,postings!$C:$C,'b-data'!Y$2,postings!$D:$D,'b-data'!Y$3,postings!$M:$M,'b-data'!$A316)</f>
        <v>0</v>
      </c>
      <c r="Z316" s="53">
        <f>Y316+SUMIFS(postings!$T:$T,postings!$C:$C,'b-data'!Z$2,postings!$D:$D,'b-data'!Z$3,postings!$I:$I,'b-data'!$A316)-SUMIFS(postings!$W:$W,postings!$C:$C,'b-data'!Z$2,postings!$D:$D,'b-data'!Z$3,postings!$M:$M,'b-data'!$A316)</f>
        <v>0</v>
      </c>
      <c r="AA316" s="53">
        <f>Z316+SUMIFS(postings!$T:$T,postings!$C:$C,'b-data'!AA$2,postings!$D:$D,'b-data'!AA$3,postings!$I:$I,'b-data'!$A316)-SUMIFS(postings!$W:$W,postings!$C:$C,'b-data'!AA$2,postings!$D:$D,'b-data'!AA$3,postings!$M:$M,'b-data'!$A316)</f>
        <v>0</v>
      </c>
      <c r="AB316" s="53">
        <f>AA316+SUMIFS(postings!$T:$T,postings!$C:$C,'b-data'!AB$2,postings!$D:$D,'b-data'!AB$3,postings!$I:$I,'b-data'!$A316)-SUMIFS(postings!$W:$W,postings!$C:$C,'b-data'!AB$2,postings!$D:$D,'b-data'!AB$3,postings!$M:$M,'b-data'!$A316)</f>
        <v>0</v>
      </c>
      <c r="AC316" s="53">
        <f>AB316+SUMIFS(postings!$T:$T,postings!$C:$C,'b-data'!AC$2,postings!$D:$D,'b-data'!AC$3,postings!$I:$I,'b-data'!$A316)-SUMIFS(postings!$W:$W,postings!$C:$C,'b-data'!AC$2,postings!$D:$D,'b-data'!AC$3,postings!$M:$M,'b-data'!$A316)</f>
        <v>0</v>
      </c>
      <c r="AD316" s="53">
        <f>AC316+SUMIFS(postings!$T:$T,postings!$C:$C,'b-data'!AD$2,postings!$D:$D,'b-data'!AD$3,postings!$I:$I,'b-data'!$A316)-SUMIFS(postings!$W:$W,postings!$C:$C,'b-data'!AD$2,postings!$D:$D,'b-data'!AD$3,postings!$M:$M,'b-data'!$A316)</f>
        <v>0</v>
      </c>
      <c r="AE316" s="53">
        <f>AD316+SUMIFS(postings!$T:$T,postings!$C:$C,'b-data'!AE$2,postings!$D:$D,'b-data'!AE$3,postings!$I:$I,'b-data'!$A316)-SUMIFS(postings!$W:$W,postings!$C:$C,'b-data'!AE$2,postings!$D:$D,'b-data'!AE$3,postings!$M:$M,'b-data'!$A316)</f>
        <v>0</v>
      </c>
      <c r="AF316" s="53">
        <f>AE316+SUMIFS(postings!$T:$T,postings!$C:$C,'b-data'!AF$2,postings!$D:$D,'b-data'!AF$3,postings!$I:$I,'b-data'!$A316)-SUMIFS(postings!$W:$W,postings!$C:$C,'b-data'!AF$2,postings!$D:$D,'b-data'!AF$3,postings!$M:$M,'b-data'!$A316)</f>
        <v>0</v>
      </c>
      <c r="AG316" s="53">
        <f>AF316+SUMIFS(postings!$T:$T,postings!$C:$C,'b-data'!AG$2,postings!$D:$D,'b-data'!AG$3,postings!$I:$I,'b-data'!$A316)-SUMIFS(postings!$W:$W,postings!$C:$C,'b-data'!AG$2,postings!$D:$D,'b-data'!AG$3,postings!$M:$M,'b-data'!$A316)</f>
        <v>0</v>
      </c>
      <c r="AH316" s="53">
        <f>AG316+SUMIFS(postings!$T:$T,postings!$C:$C,'b-data'!AH$2,postings!$D:$D,'b-data'!AH$3,postings!$I:$I,'b-data'!$A316)-SUMIFS(postings!$W:$W,postings!$C:$C,'b-data'!AH$2,postings!$D:$D,'b-data'!AH$3,postings!$M:$M,'b-data'!$A316)</f>
        <v>0</v>
      </c>
      <c r="AI316" s="53">
        <f>AH316+SUMIFS(postings!$T:$T,postings!$C:$C,'b-data'!AI$2,postings!$D:$D,'b-data'!AI$3,postings!$I:$I,'b-data'!$A316)-SUMIFS(postings!$W:$W,postings!$C:$C,'b-data'!AI$2,postings!$D:$D,'b-data'!AI$3,postings!$M:$M,'b-data'!$A316)</f>
        <v>0</v>
      </c>
      <c r="AJ316" s="53" cm="1">
        <f t="array" ref="AJ316">+INDEX(X316:AI316,1,Settings!$C$4)</f>
        <v>0</v>
      </c>
      <c r="AK316" s="53" cm="1">
        <f t="array" ref="AK316">+INDEX(X316:AI316,1,Settings!$C$4)</f>
        <v>0</v>
      </c>
      <c r="AL316" s="53"/>
      <c r="AM316" s="53">
        <f t="shared" si="538"/>
        <v>0</v>
      </c>
      <c r="AN316" s="53">
        <f t="shared" ref="AN316:AX316" si="653">+AM316</f>
        <v>0</v>
      </c>
      <c r="AO316" s="53">
        <f t="shared" si="653"/>
        <v>0</v>
      </c>
      <c r="AP316" s="53">
        <f t="shared" si="653"/>
        <v>0</v>
      </c>
      <c r="AQ316" s="53">
        <f t="shared" si="653"/>
        <v>0</v>
      </c>
      <c r="AR316" s="53">
        <f t="shared" si="653"/>
        <v>0</v>
      </c>
      <c r="AS316" s="53">
        <f t="shared" si="653"/>
        <v>0</v>
      </c>
      <c r="AT316" s="53">
        <f t="shared" si="653"/>
        <v>0</v>
      </c>
      <c r="AU316" s="53">
        <f t="shared" si="653"/>
        <v>0</v>
      </c>
      <c r="AV316" s="53">
        <f t="shared" si="653"/>
        <v>0</v>
      </c>
      <c r="AW316" s="53">
        <f t="shared" si="653"/>
        <v>0</v>
      </c>
      <c r="AX316" s="53">
        <f t="shared" si="653"/>
        <v>0</v>
      </c>
      <c r="AY316" s="53" cm="1">
        <f t="array" ref="AY316">+INDEX(AM316:AX316,1,Settings!$C$4)</f>
        <v>0</v>
      </c>
      <c r="AZ316" s="53">
        <f t="shared" si="540"/>
        <v>0</v>
      </c>
      <c r="BA316" s="53"/>
      <c r="BB316" s="53">
        <f t="shared" si="541"/>
        <v>0</v>
      </c>
      <c r="BC316" s="53">
        <f t="shared" ref="BC316:BN316" si="654">+BB316</f>
        <v>0</v>
      </c>
      <c r="BD316" s="53">
        <f t="shared" si="654"/>
        <v>0</v>
      </c>
      <c r="BE316" s="53">
        <f t="shared" si="654"/>
        <v>0</v>
      </c>
      <c r="BF316" s="53">
        <f t="shared" si="654"/>
        <v>0</v>
      </c>
      <c r="BG316" s="53">
        <f t="shared" si="654"/>
        <v>0</v>
      </c>
      <c r="BH316" s="53">
        <f t="shared" si="654"/>
        <v>0</v>
      </c>
      <c r="BI316" s="53">
        <f t="shared" si="654"/>
        <v>0</v>
      </c>
      <c r="BJ316" s="53">
        <f t="shared" si="654"/>
        <v>0</v>
      </c>
      <c r="BK316" s="53">
        <f t="shared" si="654"/>
        <v>0</v>
      </c>
      <c r="BL316" s="53">
        <f t="shared" si="654"/>
        <v>0</v>
      </c>
      <c r="BM316" s="53">
        <f t="shared" si="654"/>
        <v>0</v>
      </c>
      <c r="BN316" s="53">
        <f t="shared" si="654"/>
        <v>0</v>
      </c>
      <c r="BO316" s="53"/>
      <c r="BP316" s="53">
        <f t="shared" si="543"/>
        <v>0</v>
      </c>
      <c r="BQ316" s="53"/>
      <c r="BR316" s="53">
        <f t="shared" si="544"/>
        <v>0</v>
      </c>
    </row>
    <row r="317" spans="1:70" x14ac:dyDescent="0.2">
      <c r="A317" s="6">
        <v>1734</v>
      </c>
      <c r="B317" s="6" t="str">
        <f>+VLOOKUP(A317,masterfile!B:C,2,FALSE)</f>
        <v>Erhaltene Kautionen (1-5 Jahre)</v>
      </c>
      <c r="D317" s="53">
        <f>+SUMIF('[1]2017'!$A:$A,$A317,'[1]2017'!$C:$C)-SUMIF('[1]2017'!$E:$E,$A317,'[1]2017'!$G:$G)</f>
        <v>0</v>
      </c>
      <c r="E317" s="53">
        <f>+SUMIF('[1]2018'!$A:$A,$A317,'[1]2018'!$C:$C)-SUMIF('[1]2018'!$E:$E,$A317,'[1]2018'!$G:$G)+D317</f>
        <v>0</v>
      </c>
      <c r="F317" s="53">
        <f>+SUMIF('[1]2019'!$A:$A,$A317,'[1]2019'!$C:$C)-SUMIF('[1]2019'!$E:$E,$A317,'[1]2019'!$G:$G)+E317</f>
        <v>0</v>
      </c>
      <c r="G317" s="53">
        <f>+SUMIF('[1]2020'!$A:$A,$A317,'[1]2020'!$C:$C)-SUMIF('[1]2020'!$E:$E,$A317,'[1]2020'!$G:$G)+F317</f>
        <v>0</v>
      </c>
      <c r="H317" s="53"/>
      <c r="I317" s="53">
        <f>+(SUMIF('[1]2021'!$A:$A,$A317,'[1]2021'!$C:$C)-SUMIF('[1]2021'!$E:$E,$A317,'[1]2021'!$G:$G))/12+G317</f>
        <v>0</v>
      </c>
      <c r="J317" s="53">
        <f>+(SUMIF('[1]2021'!$A:$A,$A317,'[1]2021'!$C:$C)-SUMIF('[1]2021'!$E:$E,$A317,'[1]2021'!$G:$G))/12+I317</f>
        <v>0</v>
      </c>
      <c r="K317" s="53">
        <f>+(SUMIF('[1]2021'!$A:$A,$A317,'[1]2021'!$C:$C)-SUMIF('[1]2021'!$E:$E,$A317,'[1]2021'!$G:$G))/12+J317</f>
        <v>0</v>
      </c>
      <c r="L317" s="53">
        <f>+(SUMIF('[1]2021'!$A:$A,$A317,'[1]2021'!$C:$C)-SUMIF('[1]2021'!$E:$E,$A317,'[1]2021'!$G:$G))/12+K317</f>
        <v>0</v>
      </c>
      <c r="M317" s="53">
        <f>+(SUMIF('[1]2021'!$A:$A,$A317,'[1]2021'!$C:$C)-SUMIF('[1]2021'!$E:$E,$A317,'[1]2021'!$G:$G))/12+L317</f>
        <v>0</v>
      </c>
      <c r="N317" s="53">
        <f>+(SUMIF('[1]2021'!$A:$A,$A317,'[1]2021'!$C:$C)-SUMIF('[1]2021'!$E:$E,$A317,'[1]2021'!$G:$G))/12+M317</f>
        <v>0</v>
      </c>
      <c r="O317" s="53">
        <f>+(SUMIF('[1]2021'!$A:$A,$A317,'[1]2021'!$C:$C)-SUMIF('[1]2021'!$E:$E,$A317,'[1]2021'!$G:$G))/12+N317</f>
        <v>0</v>
      </c>
      <c r="P317" s="53">
        <f>+(SUMIF('[1]2021'!$A:$A,$A317,'[1]2021'!$C:$C)-SUMIF('[1]2021'!$E:$E,$A317,'[1]2021'!$G:$G))/12+O317</f>
        <v>0</v>
      </c>
      <c r="Q317" s="53">
        <f>+(SUMIF('[1]2021'!$A:$A,$A317,'[1]2021'!$C:$C)-SUMIF('[1]2021'!$E:$E,$A317,'[1]2021'!$G:$G))/12+P317</f>
        <v>0</v>
      </c>
      <c r="R317" s="53">
        <f>+(SUMIF('[1]2021'!$A:$A,$A317,'[1]2021'!$C:$C)-SUMIF('[1]2021'!$E:$E,$A317,'[1]2021'!$G:$G))/12+Q317</f>
        <v>0</v>
      </c>
      <c r="S317" s="53">
        <f>+(SUMIF('[1]2021'!$A:$A,$A317,'[1]2021'!$C:$C)-SUMIF('[1]2021'!$E:$E,$A317,'[1]2021'!$G:$G))/12+R317</f>
        <v>0</v>
      </c>
      <c r="T317" s="53">
        <f>+(SUMIF('[1]2021'!$A:$A,$A317,'[1]2021'!$C:$C)-SUMIF('[1]2021'!$E:$E,$A317,'[1]2021'!$G:$G))/12+S317</f>
        <v>0</v>
      </c>
      <c r="U317" s="53" cm="1">
        <f t="array" ref="U317">+INDEX(I317:T317,1,Settings!$C$4)</f>
        <v>0</v>
      </c>
      <c r="V317" s="53" cm="1">
        <f t="array" ref="V317">+INDEX(I317:T317,1,Settings!$C$4)</f>
        <v>0</v>
      </c>
      <c r="W317" s="53"/>
      <c r="X317" s="53">
        <f>V317+SUMIFS(postings!$T:$T,postings!$C:$C,'b-data'!X$2,postings!$D:$D,'b-data'!X$3,postings!$I:$I,'b-data'!$A317)-SUMIFS(postings!$W:$W,postings!$C:$C,'b-data'!X$2,postings!$D:$D,'b-data'!X$3,postings!$M:$M,'b-data'!$A317)</f>
        <v>0</v>
      </c>
      <c r="Y317" s="53">
        <f>X317+SUMIFS(postings!$T:$T,postings!$C:$C,'b-data'!Y$2,postings!$D:$D,'b-data'!Y$3,postings!$I:$I,'b-data'!$A317)-SUMIFS(postings!$W:$W,postings!$C:$C,'b-data'!Y$2,postings!$D:$D,'b-data'!Y$3,postings!$M:$M,'b-data'!$A317)</f>
        <v>0</v>
      </c>
      <c r="Z317" s="53">
        <f>Y317+SUMIFS(postings!$T:$T,postings!$C:$C,'b-data'!Z$2,postings!$D:$D,'b-data'!Z$3,postings!$I:$I,'b-data'!$A317)-SUMIFS(postings!$W:$W,postings!$C:$C,'b-data'!Z$2,postings!$D:$D,'b-data'!Z$3,postings!$M:$M,'b-data'!$A317)</f>
        <v>0</v>
      </c>
      <c r="AA317" s="53">
        <f>Z317+SUMIFS(postings!$T:$T,postings!$C:$C,'b-data'!AA$2,postings!$D:$D,'b-data'!AA$3,postings!$I:$I,'b-data'!$A317)-SUMIFS(postings!$W:$W,postings!$C:$C,'b-data'!AA$2,postings!$D:$D,'b-data'!AA$3,postings!$M:$M,'b-data'!$A317)</f>
        <v>0</v>
      </c>
      <c r="AB317" s="53">
        <f>AA317+SUMIFS(postings!$T:$T,postings!$C:$C,'b-data'!AB$2,postings!$D:$D,'b-data'!AB$3,postings!$I:$I,'b-data'!$A317)-SUMIFS(postings!$W:$W,postings!$C:$C,'b-data'!AB$2,postings!$D:$D,'b-data'!AB$3,postings!$M:$M,'b-data'!$A317)</f>
        <v>0</v>
      </c>
      <c r="AC317" s="53">
        <f>AB317+SUMIFS(postings!$T:$T,postings!$C:$C,'b-data'!AC$2,postings!$D:$D,'b-data'!AC$3,postings!$I:$I,'b-data'!$A317)-SUMIFS(postings!$W:$W,postings!$C:$C,'b-data'!AC$2,postings!$D:$D,'b-data'!AC$3,postings!$M:$M,'b-data'!$A317)</f>
        <v>0</v>
      </c>
      <c r="AD317" s="53">
        <f>AC317+SUMIFS(postings!$T:$T,postings!$C:$C,'b-data'!AD$2,postings!$D:$D,'b-data'!AD$3,postings!$I:$I,'b-data'!$A317)-SUMIFS(postings!$W:$W,postings!$C:$C,'b-data'!AD$2,postings!$D:$D,'b-data'!AD$3,postings!$M:$M,'b-data'!$A317)</f>
        <v>0</v>
      </c>
      <c r="AE317" s="53">
        <f>AD317+SUMIFS(postings!$T:$T,postings!$C:$C,'b-data'!AE$2,postings!$D:$D,'b-data'!AE$3,postings!$I:$I,'b-data'!$A317)-SUMIFS(postings!$W:$W,postings!$C:$C,'b-data'!AE$2,postings!$D:$D,'b-data'!AE$3,postings!$M:$M,'b-data'!$A317)</f>
        <v>0</v>
      </c>
      <c r="AF317" s="53">
        <f>AE317+SUMIFS(postings!$T:$T,postings!$C:$C,'b-data'!AF$2,postings!$D:$D,'b-data'!AF$3,postings!$I:$I,'b-data'!$A317)-SUMIFS(postings!$W:$W,postings!$C:$C,'b-data'!AF$2,postings!$D:$D,'b-data'!AF$3,postings!$M:$M,'b-data'!$A317)</f>
        <v>0</v>
      </c>
      <c r="AG317" s="53">
        <f>AF317+SUMIFS(postings!$T:$T,postings!$C:$C,'b-data'!AG$2,postings!$D:$D,'b-data'!AG$3,postings!$I:$I,'b-data'!$A317)-SUMIFS(postings!$W:$W,postings!$C:$C,'b-data'!AG$2,postings!$D:$D,'b-data'!AG$3,postings!$M:$M,'b-data'!$A317)</f>
        <v>0</v>
      </c>
      <c r="AH317" s="53">
        <f>AG317+SUMIFS(postings!$T:$T,postings!$C:$C,'b-data'!AH$2,postings!$D:$D,'b-data'!AH$3,postings!$I:$I,'b-data'!$A317)-SUMIFS(postings!$W:$W,postings!$C:$C,'b-data'!AH$2,postings!$D:$D,'b-data'!AH$3,postings!$M:$M,'b-data'!$A317)</f>
        <v>0</v>
      </c>
      <c r="AI317" s="53">
        <f>AH317+SUMIFS(postings!$T:$T,postings!$C:$C,'b-data'!AI$2,postings!$D:$D,'b-data'!AI$3,postings!$I:$I,'b-data'!$A317)-SUMIFS(postings!$W:$W,postings!$C:$C,'b-data'!AI$2,postings!$D:$D,'b-data'!AI$3,postings!$M:$M,'b-data'!$A317)</f>
        <v>0</v>
      </c>
      <c r="AJ317" s="53" cm="1">
        <f t="array" ref="AJ317">+INDEX(X317:AI317,1,Settings!$C$4)</f>
        <v>0</v>
      </c>
      <c r="AK317" s="53" cm="1">
        <f t="array" ref="AK317">+INDEX(X317:AI317,1,Settings!$C$4)</f>
        <v>0</v>
      </c>
      <c r="AL317" s="53"/>
      <c r="AM317" s="53">
        <f t="shared" si="538"/>
        <v>0</v>
      </c>
      <c r="AN317" s="53">
        <f t="shared" ref="AN317:AX317" si="655">+AM317</f>
        <v>0</v>
      </c>
      <c r="AO317" s="53">
        <f t="shared" si="655"/>
        <v>0</v>
      </c>
      <c r="AP317" s="53">
        <f t="shared" si="655"/>
        <v>0</v>
      </c>
      <c r="AQ317" s="53">
        <f t="shared" si="655"/>
        <v>0</v>
      </c>
      <c r="AR317" s="53">
        <f t="shared" si="655"/>
        <v>0</v>
      </c>
      <c r="AS317" s="53">
        <f t="shared" si="655"/>
        <v>0</v>
      </c>
      <c r="AT317" s="53">
        <f t="shared" si="655"/>
        <v>0</v>
      </c>
      <c r="AU317" s="53">
        <f t="shared" si="655"/>
        <v>0</v>
      </c>
      <c r="AV317" s="53">
        <f t="shared" si="655"/>
        <v>0</v>
      </c>
      <c r="AW317" s="53">
        <f t="shared" si="655"/>
        <v>0</v>
      </c>
      <c r="AX317" s="53">
        <f t="shared" si="655"/>
        <v>0</v>
      </c>
      <c r="AY317" s="53" cm="1">
        <f t="array" ref="AY317">+INDEX(AM317:AX317,1,Settings!$C$4)</f>
        <v>0</v>
      </c>
      <c r="AZ317" s="53">
        <f t="shared" si="540"/>
        <v>0</v>
      </c>
      <c r="BA317" s="53"/>
      <c r="BB317" s="53">
        <f t="shared" si="541"/>
        <v>0</v>
      </c>
      <c r="BC317" s="53">
        <f t="shared" ref="BC317:BN317" si="656">+BB317</f>
        <v>0</v>
      </c>
      <c r="BD317" s="53">
        <f t="shared" si="656"/>
        <v>0</v>
      </c>
      <c r="BE317" s="53">
        <f t="shared" si="656"/>
        <v>0</v>
      </c>
      <c r="BF317" s="53">
        <f t="shared" si="656"/>
        <v>0</v>
      </c>
      <c r="BG317" s="53">
        <f t="shared" si="656"/>
        <v>0</v>
      </c>
      <c r="BH317" s="53">
        <f t="shared" si="656"/>
        <v>0</v>
      </c>
      <c r="BI317" s="53">
        <f t="shared" si="656"/>
        <v>0</v>
      </c>
      <c r="BJ317" s="53">
        <f t="shared" si="656"/>
        <v>0</v>
      </c>
      <c r="BK317" s="53">
        <f t="shared" si="656"/>
        <v>0</v>
      </c>
      <c r="BL317" s="53">
        <f t="shared" si="656"/>
        <v>0</v>
      </c>
      <c r="BM317" s="53">
        <f t="shared" si="656"/>
        <v>0</v>
      </c>
      <c r="BN317" s="53">
        <f t="shared" si="656"/>
        <v>0</v>
      </c>
      <c r="BO317" s="53"/>
      <c r="BP317" s="53">
        <f t="shared" si="543"/>
        <v>0</v>
      </c>
      <c r="BQ317" s="53"/>
      <c r="BR317" s="53">
        <f t="shared" si="544"/>
        <v>0</v>
      </c>
    </row>
    <row r="318" spans="1:70" x14ac:dyDescent="0.2">
      <c r="A318" s="6">
        <v>1735</v>
      </c>
      <c r="B318" s="6" t="str">
        <f>+VLOOKUP(A318,masterfile!B:C,2,FALSE)</f>
        <v>Erhaltene Kautionen (größer 5 Jahre)</v>
      </c>
      <c r="D318" s="53">
        <f>+SUMIF('[1]2017'!$A:$A,$A318,'[1]2017'!$C:$C)-SUMIF('[1]2017'!$E:$E,$A318,'[1]2017'!$G:$G)</f>
        <v>0</v>
      </c>
      <c r="E318" s="53">
        <f>+SUMIF('[1]2018'!$A:$A,$A318,'[1]2018'!$C:$C)-SUMIF('[1]2018'!$E:$E,$A318,'[1]2018'!$G:$G)+D318</f>
        <v>0</v>
      </c>
      <c r="F318" s="53">
        <f>+SUMIF('[1]2019'!$A:$A,$A318,'[1]2019'!$C:$C)-SUMIF('[1]2019'!$E:$E,$A318,'[1]2019'!$G:$G)+E318</f>
        <v>0</v>
      </c>
      <c r="G318" s="53">
        <f>+SUMIF('[1]2020'!$A:$A,$A318,'[1]2020'!$C:$C)-SUMIF('[1]2020'!$E:$E,$A318,'[1]2020'!$G:$G)+F318</f>
        <v>0</v>
      </c>
      <c r="H318" s="53"/>
      <c r="I318" s="53">
        <f>+(SUMIF('[1]2021'!$A:$A,$A318,'[1]2021'!$C:$C)-SUMIF('[1]2021'!$E:$E,$A318,'[1]2021'!$G:$G))/12+G318</f>
        <v>0</v>
      </c>
      <c r="J318" s="53">
        <f>+(SUMIF('[1]2021'!$A:$A,$A318,'[1]2021'!$C:$C)-SUMIF('[1]2021'!$E:$E,$A318,'[1]2021'!$G:$G))/12+I318</f>
        <v>0</v>
      </c>
      <c r="K318" s="53">
        <f>+(SUMIF('[1]2021'!$A:$A,$A318,'[1]2021'!$C:$C)-SUMIF('[1]2021'!$E:$E,$A318,'[1]2021'!$G:$G))/12+J318</f>
        <v>0</v>
      </c>
      <c r="L318" s="53">
        <f>+(SUMIF('[1]2021'!$A:$A,$A318,'[1]2021'!$C:$C)-SUMIF('[1]2021'!$E:$E,$A318,'[1]2021'!$G:$G))/12+K318</f>
        <v>0</v>
      </c>
      <c r="M318" s="53">
        <f>+(SUMIF('[1]2021'!$A:$A,$A318,'[1]2021'!$C:$C)-SUMIF('[1]2021'!$E:$E,$A318,'[1]2021'!$G:$G))/12+L318</f>
        <v>0</v>
      </c>
      <c r="N318" s="53">
        <f>+(SUMIF('[1]2021'!$A:$A,$A318,'[1]2021'!$C:$C)-SUMIF('[1]2021'!$E:$E,$A318,'[1]2021'!$G:$G))/12+M318</f>
        <v>0</v>
      </c>
      <c r="O318" s="53">
        <f>+(SUMIF('[1]2021'!$A:$A,$A318,'[1]2021'!$C:$C)-SUMIF('[1]2021'!$E:$E,$A318,'[1]2021'!$G:$G))/12+N318</f>
        <v>0</v>
      </c>
      <c r="P318" s="53">
        <f>+(SUMIF('[1]2021'!$A:$A,$A318,'[1]2021'!$C:$C)-SUMIF('[1]2021'!$E:$E,$A318,'[1]2021'!$G:$G))/12+O318</f>
        <v>0</v>
      </c>
      <c r="Q318" s="53">
        <f>+(SUMIF('[1]2021'!$A:$A,$A318,'[1]2021'!$C:$C)-SUMIF('[1]2021'!$E:$E,$A318,'[1]2021'!$G:$G))/12+P318</f>
        <v>0</v>
      </c>
      <c r="R318" s="53">
        <f>+(SUMIF('[1]2021'!$A:$A,$A318,'[1]2021'!$C:$C)-SUMIF('[1]2021'!$E:$E,$A318,'[1]2021'!$G:$G))/12+Q318</f>
        <v>0</v>
      </c>
      <c r="S318" s="53">
        <f>+(SUMIF('[1]2021'!$A:$A,$A318,'[1]2021'!$C:$C)-SUMIF('[1]2021'!$E:$E,$A318,'[1]2021'!$G:$G))/12+R318</f>
        <v>0</v>
      </c>
      <c r="T318" s="53">
        <f>+(SUMIF('[1]2021'!$A:$A,$A318,'[1]2021'!$C:$C)-SUMIF('[1]2021'!$E:$E,$A318,'[1]2021'!$G:$G))/12+S318</f>
        <v>0</v>
      </c>
      <c r="U318" s="53" cm="1">
        <f t="array" ref="U318">+INDEX(I318:T318,1,Settings!$C$4)</f>
        <v>0</v>
      </c>
      <c r="V318" s="53" cm="1">
        <f t="array" ref="V318">+INDEX(I318:T318,1,Settings!$C$4)</f>
        <v>0</v>
      </c>
      <c r="W318" s="53"/>
      <c r="X318" s="53">
        <f>V318+SUMIFS(postings!$T:$T,postings!$C:$C,'b-data'!X$2,postings!$D:$D,'b-data'!X$3,postings!$I:$I,'b-data'!$A318)-SUMIFS(postings!$W:$W,postings!$C:$C,'b-data'!X$2,postings!$D:$D,'b-data'!X$3,postings!$M:$M,'b-data'!$A318)</f>
        <v>0</v>
      </c>
      <c r="Y318" s="53">
        <f>X318+SUMIFS(postings!$T:$T,postings!$C:$C,'b-data'!Y$2,postings!$D:$D,'b-data'!Y$3,postings!$I:$I,'b-data'!$A318)-SUMIFS(postings!$W:$W,postings!$C:$C,'b-data'!Y$2,postings!$D:$D,'b-data'!Y$3,postings!$M:$M,'b-data'!$A318)</f>
        <v>0</v>
      </c>
      <c r="Z318" s="53">
        <f>Y318+SUMIFS(postings!$T:$T,postings!$C:$C,'b-data'!Z$2,postings!$D:$D,'b-data'!Z$3,postings!$I:$I,'b-data'!$A318)-SUMIFS(postings!$W:$W,postings!$C:$C,'b-data'!Z$2,postings!$D:$D,'b-data'!Z$3,postings!$M:$M,'b-data'!$A318)</f>
        <v>0</v>
      </c>
      <c r="AA318" s="53">
        <f>Z318+SUMIFS(postings!$T:$T,postings!$C:$C,'b-data'!AA$2,postings!$D:$D,'b-data'!AA$3,postings!$I:$I,'b-data'!$A318)-SUMIFS(postings!$W:$W,postings!$C:$C,'b-data'!AA$2,postings!$D:$D,'b-data'!AA$3,postings!$M:$M,'b-data'!$A318)</f>
        <v>0</v>
      </c>
      <c r="AB318" s="53">
        <f>AA318+SUMIFS(postings!$T:$T,postings!$C:$C,'b-data'!AB$2,postings!$D:$D,'b-data'!AB$3,postings!$I:$I,'b-data'!$A318)-SUMIFS(postings!$W:$W,postings!$C:$C,'b-data'!AB$2,postings!$D:$D,'b-data'!AB$3,postings!$M:$M,'b-data'!$A318)</f>
        <v>0</v>
      </c>
      <c r="AC318" s="53">
        <f>AB318+SUMIFS(postings!$T:$T,postings!$C:$C,'b-data'!AC$2,postings!$D:$D,'b-data'!AC$3,postings!$I:$I,'b-data'!$A318)-SUMIFS(postings!$W:$W,postings!$C:$C,'b-data'!AC$2,postings!$D:$D,'b-data'!AC$3,postings!$M:$M,'b-data'!$A318)</f>
        <v>0</v>
      </c>
      <c r="AD318" s="53">
        <f>AC318+SUMIFS(postings!$T:$T,postings!$C:$C,'b-data'!AD$2,postings!$D:$D,'b-data'!AD$3,postings!$I:$I,'b-data'!$A318)-SUMIFS(postings!$W:$W,postings!$C:$C,'b-data'!AD$2,postings!$D:$D,'b-data'!AD$3,postings!$M:$M,'b-data'!$A318)</f>
        <v>0</v>
      </c>
      <c r="AE318" s="53">
        <f>AD318+SUMIFS(postings!$T:$T,postings!$C:$C,'b-data'!AE$2,postings!$D:$D,'b-data'!AE$3,postings!$I:$I,'b-data'!$A318)-SUMIFS(postings!$W:$W,postings!$C:$C,'b-data'!AE$2,postings!$D:$D,'b-data'!AE$3,postings!$M:$M,'b-data'!$A318)</f>
        <v>0</v>
      </c>
      <c r="AF318" s="53">
        <f>AE318+SUMIFS(postings!$T:$T,postings!$C:$C,'b-data'!AF$2,postings!$D:$D,'b-data'!AF$3,postings!$I:$I,'b-data'!$A318)-SUMIFS(postings!$W:$W,postings!$C:$C,'b-data'!AF$2,postings!$D:$D,'b-data'!AF$3,postings!$M:$M,'b-data'!$A318)</f>
        <v>0</v>
      </c>
      <c r="AG318" s="53">
        <f>AF318+SUMIFS(postings!$T:$T,postings!$C:$C,'b-data'!AG$2,postings!$D:$D,'b-data'!AG$3,postings!$I:$I,'b-data'!$A318)-SUMIFS(postings!$W:$W,postings!$C:$C,'b-data'!AG$2,postings!$D:$D,'b-data'!AG$3,postings!$M:$M,'b-data'!$A318)</f>
        <v>0</v>
      </c>
      <c r="AH318" s="53">
        <f>AG318+SUMIFS(postings!$T:$T,postings!$C:$C,'b-data'!AH$2,postings!$D:$D,'b-data'!AH$3,postings!$I:$I,'b-data'!$A318)-SUMIFS(postings!$W:$W,postings!$C:$C,'b-data'!AH$2,postings!$D:$D,'b-data'!AH$3,postings!$M:$M,'b-data'!$A318)</f>
        <v>0</v>
      </c>
      <c r="AI318" s="53">
        <f>AH318+SUMIFS(postings!$T:$T,postings!$C:$C,'b-data'!AI$2,postings!$D:$D,'b-data'!AI$3,postings!$I:$I,'b-data'!$A318)-SUMIFS(postings!$W:$W,postings!$C:$C,'b-data'!AI$2,postings!$D:$D,'b-data'!AI$3,postings!$M:$M,'b-data'!$A318)</f>
        <v>0</v>
      </c>
      <c r="AJ318" s="53" cm="1">
        <f t="array" ref="AJ318">+INDEX(X318:AI318,1,Settings!$C$4)</f>
        <v>0</v>
      </c>
      <c r="AK318" s="53" cm="1">
        <f t="array" ref="AK318">+INDEX(X318:AI318,1,Settings!$C$4)</f>
        <v>0</v>
      </c>
      <c r="AL318" s="53"/>
      <c r="AM318" s="53">
        <f t="shared" si="538"/>
        <v>0</v>
      </c>
      <c r="AN318" s="53">
        <f t="shared" ref="AN318:AX318" si="657">+AM318</f>
        <v>0</v>
      </c>
      <c r="AO318" s="53">
        <f t="shared" si="657"/>
        <v>0</v>
      </c>
      <c r="AP318" s="53">
        <f t="shared" si="657"/>
        <v>0</v>
      </c>
      <c r="AQ318" s="53">
        <f t="shared" si="657"/>
        <v>0</v>
      </c>
      <c r="AR318" s="53">
        <f t="shared" si="657"/>
        <v>0</v>
      </c>
      <c r="AS318" s="53">
        <f t="shared" si="657"/>
        <v>0</v>
      </c>
      <c r="AT318" s="53">
        <f t="shared" si="657"/>
        <v>0</v>
      </c>
      <c r="AU318" s="53">
        <f t="shared" si="657"/>
        <v>0</v>
      </c>
      <c r="AV318" s="53">
        <f t="shared" si="657"/>
        <v>0</v>
      </c>
      <c r="AW318" s="53">
        <f t="shared" si="657"/>
        <v>0</v>
      </c>
      <c r="AX318" s="53">
        <f t="shared" si="657"/>
        <v>0</v>
      </c>
      <c r="AY318" s="53" cm="1">
        <f t="array" ref="AY318">+INDEX(AM318:AX318,1,Settings!$C$4)</f>
        <v>0</v>
      </c>
      <c r="AZ318" s="53">
        <f t="shared" si="540"/>
        <v>0</v>
      </c>
      <c r="BA318" s="53"/>
      <c r="BB318" s="53">
        <f t="shared" si="541"/>
        <v>0</v>
      </c>
      <c r="BC318" s="53">
        <f t="shared" ref="BC318:BN318" si="658">+BB318</f>
        <v>0</v>
      </c>
      <c r="BD318" s="53">
        <f t="shared" si="658"/>
        <v>0</v>
      </c>
      <c r="BE318" s="53">
        <f t="shared" si="658"/>
        <v>0</v>
      </c>
      <c r="BF318" s="53">
        <f t="shared" si="658"/>
        <v>0</v>
      </c>
      <c r="BG318" s="53">
        <f t="shared" si="658"/>
        <v>0</v>
      </c>
      <c r="BH318" s="53">
        <f t="shared" si="658"/>
        <v>0</v>
      </c>
      <c r="BI318" s="53">
        <f t="shared" si="658"/>
        <v>0</v>
      </c>
      <c r="BJ318" s="53">
        <f t="shared" si="658"/>
        <v>0</v>
      </c>
      <c r="BK318" s="53">
        <f t="shared" si="658"/>
        <v>0</v>
      </c>
      <c r="BL318" s="53">
        <f t="shared" si="658"/>
        <v>0</v>
      </c>
      <c r="BM318" s="53">
        <f t="shared" si="658"/>
        <v>0</v>
      </c>
      <c r="BN318" s="53">
        <f t="shared" si="658"/>
        <v>0</v>
      </c>
      <c r="BO318" s="53"/>
      <c r="BP318" s="53">
        <f t="shared" si="543"/>
        <v>0</v>
      </c>
      <c r="BQ318" s="53"/>
      <c r="BR318" s="53">
        <f t="shared" si="544"/>
        <v>0</v>
      </c>
    </row>
    <row r="319" spans="1:70" x14ac:dyDescent="0.2">
      <c r="A319" s="6">
        <v>1736</v>
      </c>
      <c r="B319" s="6" t="str">
        <f>+VLOOKUP(A319,masterfile!B:C,2,FALSE)</f>
        <v>Verbindl. Steuern und Abgaben</v>
      </c>
      <c r="D319" s="53">
        <f>+SUMIF('[1]2017'!$A:$A,$A319,'[1]2017'!$C:$C)-SUMIF('[1]2017'!$E:$E,$A319,'[1]2017'!$G:$G)</f>
        <v>0</v>
      </c>
      <c r="E319" s="53">
        <f>+SUMIF('[1]2018'!$A:$A,$A319,'[1]2018'!$C:$C)-SUMIF('[1]2018'!$E:$E,$A319,'[1]2018'!$G:$G)+D319</f>
        <v>0</v>
      </c>
      <c r="F319" s="53">
        <f>+SUMIF('[1]2019'!$A:$A,$A319,'[1]2019'!$C:$C)-SUMIF('[1]2019'!$E:$E,$A319,'[1]2019'!$G:$G)+E319</f>
        <v>0</v>
      </c>
      <c r="G319" s="53">
        <f>+SUMIF('[1]2020'!$A:$A,$A319,'[1]2020'!$C:$C)-SUMIF('[1]2020'!$E:$E,$A319,'[1]2020'!$G:$G)+F319</f>
        <v>0</v>
      </c>
      <c r="H319" s="53"/>
      <c r="I319" s="53">
        <f>+(SUMIF('[1]2021'!$A:$A,$A319,'[1]2021'!$C:$C)-SUMIF('[1]2021'!$E:$E,$A319,'[1]2021'!$G:$G))/12+G319</f>
        <v>0</v>
      </c>
      <c r="J319" s="53">
        <f>+(SUMIF('[1]2021'!$A:$A,$A319,'[1]2021'!$C:$C)-SUMIF('[1]2021'!$E:$E,$A319,'[1]2021'!$G:$G))/12+I319</f>
        <v>0</v>
      </c>
      <c r="K319" s="53">
        <f>+(SUMIF('[1]2021'!$A:$A,$A319,'[1]2021'!$C:$C)-SUMIF('[1]2021'!$E:$E,$A319,'[1]2021'!$G:$G))/12+J319</f>
        <v>0</v>
      </c>
      <c r="L319" s="53">
        <f>+(SUMIF('[1]2021'!$A:$A,$A319,'[1]2021'!$C:$C)-SUMIF('[1]2021'!$E:$E,$A319,'[1]2021'!$G:$G))/12+K319</f>
        <v>0</v>
      </c>
      <c r="M319" s="53">
        <f>+(SUMIF('[1]2021'!$A:$A,$A319,'[1]2021'!$C:$C)-SUMIF('[1]2021'!$E:$E,$A319,'[1]2021'!$G:$G))/12+L319</f>
        <v>0</v>
      </c>
      <c r="N319" s="53">
        <f>+(SUMIF('[1]2021'!$A:$A,$A319,'[1]2021'!$C:$C)-SUMIF('[1]2021'!$E:$E,$A319,'[1]2021'!$G:$G))/12+M319</f>
        <v>0</v>
      </c>
      <c r="O319" s="53">
        <f>+(SUMIF('[1]2021'!$A:$A,$A319,'[1]2021'!$C:$C)-SUMIF('[1]2021'!$E:$E,$A319,'[1]2021'!$G:$G))/12+N319</f>
        <v>0</v>
      </c>
      <c r="P319" s="53">
        <f>+(SUMIF('[1]2021'!$A:$A,$A319,'[1]2021'!$C:$C)-SUMIF('[1]2021'!$E:$E,$A319,'[1]2021'!$G:$G))/12+O319</f>
        <v>0</v>
      </c>
      <c r="Q319" s="53">
        <f>+(SUMIF('[1]2021'!$A:$A,$A319,'[1]2021'!$C:$C)-SUMIF('[1]2021'!$E:$E,$A319,'[1]2021'!$G:$G))/12+P319</f>
        <v>0</v>
      </c>
      <c r="R319" s="53">
        <f>+(SUMIF('[1]2021'!$A:$A,$A319,'[1]2021'!$C:$C)-SUMIF('[1]2021'!$E:$E,$A319,'[1]2021'!$G:$G))/12+Q319</f>
        <v>0</v>
      </c>
      <c r="S319" s="53">
        <f>+(SUMIF('[1]2021'!$A:$A,$A319,'[1]2021'!$C:$C)-SUMIF('[1]2021'!$E:$E,$A319,'[1]2021'!$G:$G))/12+R319</f>
        <v>0</v>
      </c>
      <c r="T319" s="53">
        <f>+(SUMIF('[1]2021'!$A:$A,$A319,'[1]2021'!$C:$C)-SUMIF('[1]2021'!$E:$E,$A319,'[1]2021'!$G:$G))/12+S319</f>
        <v>0</v>
      </c>
      <c r="U319" s="53" cm="1">
        <f t="array" ref="U319">+INDEX(I319:T319,1,Settings!$C$4)</f>
        <v>0</v>
      </c>
      <c r="V319" s="53" cm="1">
        <f t="array" ref="V319">+INDEX(I319:T319,1,Settings!$C$4)</f>
        <v>0</v>
      </c>
      <c r="W319" s="53"/>
      <c r="X319" s="53">
        <f>V319+SUMIFS(postings!$T:$T,postings!$C:$C,'b-data'!X$2,postings!$D:$D,'b-data'!X$3,postings!$I:$I,'b-data'!$A319)-SUMIFS(postings!$W:$W,postings!$C:$C,'b-data'!X$2,postings!$D:$D,'b-data'!X$3,postings!$M:$M,'b-data'!$A319)</f>
        <v>0</v>
      </c>
      <c r="Y319" s="53">
        <f>X319+SUMIFS(postings!$T:$T,postings!$C:$C,'b-data'!Y$2,postings!$D:$D,'b-data'!Y$3,postings!$I:$I,'b-data'!$A319)-SUMIFS(postings!$W:$W,postings!$C:$C,'b-data'!Y$2,postings!$D:$D,'b-data'!Y$3,postings!$M:$M,'b-data'!$A319)</f>
        <v>0</v>
      </c>
      <c r="Z319" s="53">
        <f>Y319+SUMIFS(postings!$T:$T,postings!$C:$C,'b-data'!Z$2,postings!$D:$D,'b-data'!Z$3,postings!$I:$I,'b-data'!$A319)-SUMIFS(postings!$W:$W,postings!$C:$C,'b-data'!Z$2,postings!$D:$D,'b-data'!Z$3,postings!$M:$M,'b-data'!$A319)</f>
        <v>0</v>
      </c>
      <c r="AA319" s="53">
        <f>Z319+SUMIFS(postings!$T:$T,postings!$C:$C,'b-data'!AA$2,postings!$D:$D,'b-data'!AA$3,postings!$I:$I,'b-data'!$A319)-SUMIFS(postings!$W:$W,postings!$C:$C,'b-data'!AA$2,postings!$D:$D,'b-data'!AA$3,postings!$M:$M,'b-data'!$A319)</f>
        <v>0</v>
      </c>
      <c r="AB319" s="53">
        <f>AA319+SUMIFS(postings!$T:$T,postings!$C:$C,'b-data'!AB$2,postings!$D:$D,'b-data'!AB$3,postings!$I:$I,'b-data'!$A319)-SUMIFS(postings!$W:$W,postings!$C:$C,'b-data'!AB$2,postings!$D:$D,'b-data'!AB$3,postings!$M:$M,'b-data'!$A319)</f>
        <v>0</v>
      </c>
      <c r="AC319" s="53">
        <f>AB319+SUMIFS(postings!$T:$T,postings!$C:$C,'b-data'!AC$2,postings!$D:$D,'b-data'!AC$3,postings!$I:$I,'b-data'!$A319)-SUMIFS(postings!$W:$W,postings!$C:$C,'b-data'!AC$2,postings!$D:$D,'b-data'!AC$3,postings!$M:$M,'b-data'!$A319)</f>
        <v>0</v>
      </c>
      <c r="AD319" s="53">
        <f>AC319+SUMIFS(postings!$T:$T,postings!$C:$C,'b-data'!AD$2,postings!$D:$D,'b-data'!AD$3,postings!$I:$I,'b-data'!$A319)-SUMIFS(postings!$W:$W,postings!$C:$C,'b-data'!AD$2,postings!$D:$D,'b-data'!AD$3,postings!$M:$M,'b-data'!$A319)</f>
        <v>0</v>
      </c>
      <c r="AE319" s="53">
        <f>AD319+SUMIFS(postings!$T:$T,postings!$C:$C,'b-data'!AE$2,postings!$D:$D,'b-data'!AE$3,postings!$I:$I,'b-data'!$A319)-SUMIFS(postings!$W:$W,postings!$C:$C,'b-data'!AE$2,postings!$D:$D,'b-data'!AE$3,postings!$M:$M,'b-data'!$A319)</f>
        <v>0</v>
      </c>
      <c r="AF319" s="53">
        <f>AE319+SUMIFS(postings!$T:$T,postings!$C:$C,'b-data'!AF$2,postings!$D:$D,'b-data'!AF$3,postings!$I:$I,'b-data'!$A319)-SUMIFS(postings!$W:$W,postings!$C:$C,'b-data'!AF$2,postings!$D:$D,'b-data'!AF$3,postings!$M:$M,'b-data'!$A319)</f>
        <v>0</v>
      </c>
      <c r="AG319" s="53">
        <f>AF319+SUMIFS(postings!$T:$T,postings!$C:$C,'b-data'!AG$2,postings!$D:$D,'b-data'!AG$3,postings!$I:$I,'b-data'!$A319)-SUMIFS(postings!$W:$W,postings!$C:$C,'b-data'!AG$2,postings!$D:$D,'b-data'!AG$3,postings!$M:$M,'b-data'!$A319)</f>
        <v>0</v>
      </c>
      <c r="AH319" s="53">
        <f>AG319+SUMIFS(postings!$T:$T,postings!$C:$C,'b-data'!AH$2,postings!$D:$D,'b-data'!AH$3,postings!$I:$I,'b-data'!$A319)-SUMIFS(postings!$W:$W,postings!$C:$C,'b-data'!AH$2,postings!$D:$D,'b-data'!AH$3,postings!$M:$M,'b-data'!$A319)</f>
        <v>0</v>
      </c>
      <c r="AI319" s="53">
        <f>AH319+SUMIFS(postings!$T:$T,postings!$C:$C,'b-data'!AI$2,postings!$D:$D,'b-data'!AI$3,postings!$I:$I,'b-data'!$A319)-SUMIFS(postings!$W:$W,postings!$C:$C,'b-data'!AI$2,postings!$D:$D,'b-data'!AI$3,postings!$M:$M,'b-data'!$A319)</f>
        <v>0</v>
      </c>
      <c r="AJ319" s="53" cm="1">
        <f t="array" ref="AJ319">+INDEX(X319:AI319,1,Settings!$C$4)</f>
        <v>0</v>
      </c>
      <c r="AK319" s="53" cm="1">
        <f t="array" ref="AK319">+INDEX(X319:AI319,1,Settings!$C$4)</f>
        <v>0</v>
      </c>
      <c r="AL319" s="53"/>
      <c r="AM319" s="53">
        <f t="shared" si="538"/>
        <v>0</v>
      </c>
      <c r="AN319" s="53">
        <f t="shared" ref="AN319:AX319" si="659">+AM319</f>
        <v>0</v>
      </c>
      <c r="AO319" s="53">
        <f t="shared" si="659"/>
        <v>0</v>
      </c>
      <c r="AP319" s="53">
        <f t="shared" si="659"/>
        <v>0</v>
      </c>
      <c r="AQ319" s="53">
        <f t="shared" si="659"/>
        <v>0</v>
      </c>
      <c r="AR319" s="53">
        <f t="shared" si="659"/>
        <v>0</v>
      </c>
      <c r="AS319" s="53">
        <f t="shared" si="659"/>
        <v>0</v>
      </c>
      <c r="AT319" s="53">
        <f t="shared" si="659"/>
        <v>0</v>
      </c>
      <c r="AU319" s="53">
        <f t="shared" si="659"/>
        <v>0</v>
      </c>
      <c r="AV319" s="53">
        <f t="shared" si="659"/>
        <v>0</v>
      </c>
      <c r="AW319" s="53">
        <f t="shared" si="659"/>
        <v>0</v>
      </c>
      <c r="AX319" s="53">
        <f t="shared" si="659"/>
        <v>0</v>
      </c>
      <c r="AY319" s="53" cm="1">
        <f t="array" ref="AY319">+INDEX(AM319:AX319,1,Settings!$C$4)</f>
        <v>0</v>
      </c>
      <c r="AZ319" s="53">
        <f t="shared" si="540"/>
        <v>0</v>
      </c>
      <c r="BA319" s="53"/>
      <c r="BB319" s="53">
        <f t="shared" si="541"/>
        <v>0</v>
      </c>
      <c r="BC319" s="53">
        <f t="shared" ref="BC319:BN319" si="660">+BB319</f>
        <v>0</v>
      </c>
      <c r="BD319" s="53">
        <f t="shared" si="660"/>
        <v>0</v>
      </c>
      <c r="BE319" s="53">
        <f t="shared" si="660"/>
        <v>0</v>
      </c>
      <c r="BF319" s="53">
        <f t="shared" si="660"/>
        <v>0</v>
      </c>
      <c r="BG319" s="53">
        <f t="shared" si="660"/>
        <v>0</v>
      </c>
      <c r="BH319" s="53">
        <f t="shared" si="660"/>
        <v>0</v>
      </c>
      <c r="BI319" s="53">
        <f t="shared" si="660"/>
        <v>0</v>
      </c>
      <c r="BJ319" s="53">
        <f t="shared" si="660"/>
        <v>0</v>
      </c>
      <c r="BK319" s="53">
        <f t="shared" si="660"/>
        <v>0</v>
      </c>
      <c r="BL319" s="53">
        <f t="shared" si="660"/>
        <v>0</v>
      </c>
      <c r="BM319" s="53">
        <f t="shared" si="660"/>
        <v>0</v>
      </c>
      <c r="BN319" s="53">
        <f t="shared" si="660"/>
        <v>0</v>
      </c>
      <c r="BO319" s="53"/>
      <c r="BP319" s="53">
        <f t="shared" si="543"/>
        <v>0</v>
      </c>
      <c r="BQ319" s="53"/>
      <c r="BR319" s="53">
        <f t="shared" si="544"/>
        <v>0</v>
      </c>
    </row>
    <row r="320" spans="1:70" x14ac:dyDescent="0.2">
      <c r="A320" s="6">
        <v>1737</v>
      </c>
      <c r="B320" s="6" t="str">
        <f>+VLOOKUP(A320,masterfile!B:C,2,FALSE)</f>
        <v>Verbindl. Steuern und Abgaben (b. 1 J)</v>
      </c>
      <c r="D320" s="53">
        <f>+SUMIF('[1]2017'!$A:$A,$A320,'[1]2017'!$C:$C)-SUMIF('[1]2017'!$E:$E,$A320,'[1]2017'!$G:$G)</f>
        <v>0</v>
      </c>
      <c r="E320" s="53">
        <f>+SUMIF('[1]2018'!$A:$A,$A320,'[1]2018'!$C:$C)-SUMIF('[1]2018'!$E:$E,$A320,'[1]2018'!$G:$G)+D320</f>
        <v>0</v>
      </c>
      <c r="F320" s="53">
        <f>+SUMIF('[1]2019'!$A:$A,$A320,'[1]2019'!$C:$C)-SUMIF('[1]2019'!$E:$E,$A320,'[1]2019'!$G:$G)+E320</f>
        <v>0</v>
      </c>
      <c r="G320" s="53">
        <f>+SUMIF('[1]2020'!$A:$A,$A320,'[1]2020'!$C:$C)-SUMIF('[1]2020'!$E:$E,$A320,'[1]2020'!$G:$G)+F320</f>
        <v>0</v>
      </c>
      <c r="H320" s="53"/>
      <c r="I320" s="53">
        <f>+(SUMIF('[1]2021'!$A:$A,$A320,'[1]2021'!$C:$C)-SUMIF('[1]2021'!$E:$E,$A320,'[1]2021'!$G:$G))/12+G320</f>
        <v>0</v>
      </c>
      <c r="J320" s="53">
        <f>+(SUMIF('[1]2021'!$A:$A,$A320,'[1]2021'!$C:$C)-SUMIF('[1]2021'!$E:$E,$A320,'[1]2021'!$G:$G))/12+I320</f>
        <v>0</v>
      </c>
      <c r="K320" s="53">
        <f>+(SUMIF('[1]2021'!$A:$A,$A320,'[1]2021'!$C:$C)-SUMIF('[1]2021'!$E:$E,$A320,'[1]2021'!$G:$G))/12+J320</f>
        <v>0</v>
      </c>
      <c r="L320" s="53">
        <f>+(SUMIF('[1]2021'!$A:$A,$A320,'[1]2021'!$C:$C)-SUMIF('[1]2021'!$E:$E,$A320,'[1]2021'!$G:$G))/12+K320</f>
        <v>0</v>
      </c>
      <c r="M320" s="53">
        <f>+(SUMIF('[1]2021'!$A:$A,$A320,'[1]2021'!$C:$C)-SUMIF('[1]2021'!$E:$E,$A320,'[1]2021'!$G:$G))/12+L320</f>
        <v>0</v>
      </c>
      <c r="N320" s="53">
        <f>+(SUMIF('[1]2021'!$A:$A,$A320,'[1]2021'!$C:$C)-SUMIF('[1]2021'!$E:$E,$A320,'[1]2021'!$G:$G))/12+M320</f>
        <v>0</v>
      </c>
      <c r="O320" s="53">
        <f>+(SUMIF('[1]2021'!$A:$A,$A320,'[1]2021'!$C:$C)-SUMIF('[1]2021'!$E:$E,$A320,'[1]2021'!$G:$G))/12+N320</f>
        <v>0</v>
      </c>
      <c r="P320" s="53">
        <f>+(SUMIF('[1]2021'!$A:$A,$A320,'[1]2021'!$C:$C)-SUMIF('[1]2021'!$E:$E,$A320,'[1]2021'!$G:$G))/12+O320</f>
        <v>0</v>
      </c>
      <c r="Q320" s="53">
        <f>+(SUMIF('[1]2021'!$A:$A,$A320,'[1]2021'!$C:$C)-SUMIF('[1]2021'!$E:$E,$A320,'[1]2021'!$G:$G))/12+P320</f>
        <v>0</v>
      </c>
      <c r="R320" s="53">
        <f>+(SUMIF('[1]2021'!$A:$A,$A320,'[1]2021'!$C:$C)-SUMIF('[1]2021'!$E:$E,$A320,'[1]2021'!$G:$G))/12+Q320</f>
        <v>0</v>
      </c>
      <c r="S320" s="53">
        <f>+(SUMIF('[1]2021'!$A:$A,$A320,'[1]2021'!$C:$C)-SUMIF('[1]2021'!$E:$E,$A320,'[1]2021'!$G:$G))/12+R320</f>
        <v>0</v>
      </c>
      <c r="T320" s="53">
        <f>+(SUMIF('[1]2021'!$A:$A,$A320,'[1]2021'!$C:$C)-SUMIF('[1]2021'!$E:$E,$A320,'[1]2021'!$G:$G))/12+S320</f>
        <v>0</v>
      </c>
      <c r="U320" s="53" cm="1">
        <f t="array" ref="U320">+INDEX(I320:T320,1,Settings!$C$4)</f>
        <v>0</v>
      </c>
      <c r="V320" s="53" cm="1">
        <f t="array" ref="V320">+INDEX(I320:T320,1,Settings!$C$4)</f>
        <v>0</v>
      </c>
      <c r="W320" s="53"/>
      <c r="X320" s="53">
        <f>V320+SUMIFS(postings!$T:$T,postings!$C:$C,'b-data'!X$2,postings!$D:$D,'b-data'!X$3,postings!$I:$I,'b-data'!$A320)-SUMIFS(postings!$W:$W,postings!$C:$C,'b-data'!X$2,postings!$D:$D,'b-data'!X$3,postings!$M:$M,'b-data'!$A320)</f>
        <v>0</v>
      </c>
      <c r="Y320" s="53">
        <f>X320+SUMIFS(postings!$T:$T,postings!$C:$C,'b-data'!Y$2,postings!$D:$D,'b-data'!Y$3,postings!$I:$I,'b-data'!$A320)-SUMIFS(postings!$W:$W,postings!$C:$C,'b-data'!Y$2,postings!$D:$D,'b-data'!Y$3,postings!$M:$M,'b-data'!$A320)</f>
        <v>0</v>
      </c>
      <c r="Z320" s="53">
        <f>Y320+SUMIFS(postings!$T:$T,postings!$C:$C,'b-data'!Z$2,postings!$D:$D,'b-data'!Z$3,postings!$I:$I,'b-data'!$A320)-SUMIFS(postings!$W:$W,postings!$C:$C,'b-data'!Z$2,postings!$D:$D,'b-data'!Z$3,postings!$M:$M,'b-data'!$A320)</f>
        <v>0</v>
      </c>
      <c r="AA320" s="53">
        <f>Z320+SUMIFS(postings!$T:$T,postings!$C:$C,'b-data'!AA$2,postings!$D:$D,'b-data'!AA$3,postings!$I:$I,'b-data'!$A320)-SUMIFS(postings!$W:$W,postings!$C:$C,'b-data'!AA$2,postings!$D:$D,'b-data'!AA$3,postings!$M:$M,'b-data'!$A320)</f>
        <v>0</v>
      </c>
      <c r="AB320" s="53">
        <f>AA320+SUMIFS(postings!$T:$T,postings!$C:$C,'b-data'!AB$2,postings!$D:$D,'b-data'!AB$3,postings!$I:$I,'b-data'!$A320)-SUMIFS(postings!$W:$W,postings!$C:$C,'b-data'!AB$2,postings!$D:$D,'b-data'!AB$3,postings!$M:$M,'b-data'!$A320)</f>
        <v>0</v>
      </c>
      <c r="AC320" s="53">
        <f>AB320+SUMIFS(postings!$T:$T,postings!$C:$C,'b-data'!AC$2,postings!$D:$D,'b-data'!AC$3,postings!$I:$I,'b-data'!$A320)-SUMIFS(postings!$W:$W,postings!$C:$C,'b-data'!AC$2,postings!$D:$D,'b-data'!AC$3,postings!$M:$M,'b-data'!$A320)</f>
        <v>0</v>
      </c>
      <c r="AD320" s="53">
        <f>AC320+SUMIFS(postings!$T:$T,postings!$C:$C,'b-data'!AD$2,postings!$D:$D,'b-data'!AD$3,postings!$I:$I,'b-data'!$A320)-SUMIFS(postings!$W:$W,postings!$C:$C,'b-data'!AD$2,postings!$D:$D,'b-data'!AD$3,postings!$M:$M,'b-data'!$A320)</f>
        <v>0</v>
      </c>
      <c r="AE320" s="53">
        <f>AD320+SUMIFS(postings!$T:$T,postings!$C:$C,'b-data'!AE$2,postings!$D:$D,'b-data'!AE$3,postings!$I:$I,'b-data'!$A320)-SUMIFS(postings!$W:$W,postings!$C:$C,'b-data'!AE$2,postings!$D:$D,'b-data'!AE$3,postings!$M:$M,'b-data'!$A320)</f>
        <v>0</v>
      </c>
      <c r="AF320" s="53">
        <f>AE320+SUMIFS(postings!$T:$T,postings!$C:$C,'b-data'!AF$2,postings!$D:$D,'b-data'!AF$3,postings!$I:$I,'b-data'!$A320)-SUMIFS(postings!$W:$W,postings!$C:$C,'b-data'!AF$2,postings!$D:$D,'b-data'!AF$3,postings!$M:$M,'b-data'!$A320)</f>
        <v>0</v>
      </c>
      <c r="AG320" s="53">
        <f>AF320+SUMIFS(postings!$T:$T,postings!$C:$C,'b-data'!AG$2,postings!$D:$D,'b-data'!AG$3,postings!$I:$I,'b-data'!$A320)-SUMIFS(postings!$W:$W,postings!$C:$C,'b-data'!AG$2,postings!$D:$D,'b-data'!AG$3,postings!$M:$M,'b-data'!$A320)</f>
        <v>0</v>
      </c>
      <c r="AH320" s="53">
        <f>AG320+SUMIFS(postings!$T:$T,postings!$C:$C,'b-data'!AH$2,postings!$D:$D,'b-data'!AH$3,postings!$I:$I,'b-data'!$A320)-SUMIFS(postings!$W:$W,postings!$C:$C,'b-data'!AH$2,postings!$D:$D,'b-data'!AH$3,postings!$M:$M,'b-data'!$A320)</f>
        <v>0</v>
      </c>
      <c r="AI320" s="53">
        <f>AH320+SUMIFS(postings!$T:$T,postings!$C:$C,'b-data'!AI$2,postings!$D:$D,'b-data'!AI$3,postings!$I:$I,'b-data'!$A320)-SUMIFS(postings!$W:$W,postings!$C:$C,'b-data'!AI$2,postings!$D:$D,'b-data'!AI$3,postings!$M:$M,'b-data'!$A320)</f>
        <v>0</v>
      </c>
      <c r="AJ320" s="53" cm="1">
        <f t="array" ref="AJ320">+INDEX(X320:AI320,1,Settings!$C$4)</f>
        <v>0</v>
      </c>
      <c r="AK320" s="53" cm="1">
        <f t="array" ref="AK320">+INDEX(X320:AI320,1,Settings!$C$4)</f>
        <v>0</v>
      </c>
      <c r="AL320" s="53"/>
      <c r="AM320" s="53">
        <f t="shared" si="538"/>
        <v>0</v>
      </c>
      <c r="AN320" s="53">
        <f t="shared" ref="AN320:AX320" si="661">+AM320</f>
        <v>0</v>
      </c>
      <c r="AO320" s="53">
        <f t="shared" si="661"/>
        <v>0</v>
      </c>
      <c r="AP320" s="53">
        <f t="shared" si="661"/>
        <v>0</v>
      </c>
      <c r="AQ320" s="53">
        <f t="shared" si="661"/>
        <v>0</v>
      </c>
      <c r="AR320" s="53">
        <f t="shared" si="661"/>
        <v>0</v>
      </c>
      <c r="AS320" s="53">
        <f t="shared" si="661"/>
        <v>0</v>
      </c>
      <c r="AT320" s="53">
        <f t="shared" si="661"/>
        <v>0</v>
      </c>
      <c r="AU320" s="53">
        <f t="shared" si="661"/>
        <v>0</v>
      </c>
      <c r="AV320" s="53">
        <f t="shared" si="661"/>
        <v>0</v>
      </c>
      <c r="AW320" s="53">
        <f t="shared" si="661"/>
        <v>0</v>
      </c>
      <c r="AX320" s="53">
        <f t="shared" si="661"/>
        <v>0</v>
      </c>
      <c r="AY320" s="53" cm="1">
        <f t="array" ref="AY320">+INDEX(AM320:AX320,1,Settings!$C$4)</f>
        <v>0</v>
      </c>
      <c r="AZ320" s="53">
        <f t="shared" si="540"/>
        <v>0</v>
      </c>
      <c r="BA320" s="53"/>
      <c r="BB320" s="53">
        <f t="shared" si="541"/>
        <v>0</v>
      </c>
      <c r="BC320" s="53">
        <f t="shared" ref="BC320:BN320" si="662">+BB320</f>
        <v>0</v>
      </c>
      <c r="BD320" s="53">
        <f t="shared" si="662"/>
        <v>0</v>
      </c>
      <c r="BE320" s="53">
        <f t="shared" si="662"/>
        <v>0</v>
      </c>
      <c r="BF320" s="53">
        <f t="shared" si="662"/>
        <v>0</v>
      </c>
      <c r="BG320" s="53">
        <f t="shared" si="662"/>
        <v>0</v>
      </c>
      <c r="BH320" s="53">
        <f t="shared" si="662"/>
        <v>0</v>
      </c>
      <c r="BI320" s="53">
        <f t="shared" si="662"/>
        <v>0</v>
      </c>
      <c r="BJ320" s="53">
        <f t="shared" si="662"/>
        <v>0</v>
      </c>
      <c r="BK320" s="53">
        <f t="shared" si="662"/>
        <v>0</v>
      </c>
      <c r="BL320" s="53">
        <f t="shared" si="662"/>
        <v>0</v>
      </c>
      <c r="BM320" s="53">
        <f t="shared" si="662"/>
        <v>0</v>
      </c>
      <c r="BN320" s="53">
        <f t="shared" si="662"/>
        <v>0</v>
      </c>
      <c r="BO320" s="53"/>
      <c r="BP320" s="53">
        <f t="shared" si="543"/>
        <v>0</v>
      </c>
      <c r="BQ320" s="53"/>
      <c r="BR320" s="53">
        <f t="shared" si="544"/>
        <v>0</v>
      </c>
    </row>
    <row r="321" spans="1:70" x14ac:dyDescent="0.2">
      <c r="A321" s="6">
        <v>1738</v>
      </c>
      <c r="B321" s="6" t="str">
        <f>+VLOOKUP(A321,masterfile!B:C,2,FALSE)</f>
        <v>Verbindl. Steuern und Abgaben (1-5 J)</v>
      </c>
      <c r="D321" s="53">
        <f>+SUMIF('[1]2017'!$A:$A,$A321,'[1]2017'!$C:$C)-SUMIF('[1]2017'!$E:$E,$A321,'[1]2017'!$G:$G)</f>
        <v>0</v>
      </c>
      <c r="E321" s="53">
        <f>+SUMIF('[1]2018'!$A:$A,$A321,'[1]2018'!$C:$C)-SUMIF('[1]2018'!$E:$E,$A321,'[1]2018'!$G:$G)+D321</f>
        <v>0</v>
      </c>
      <c r="F321" s="53">
        <f>+SUMIF('[1]2019'!$A:$A,$A321,'[1]2019'!$C:$C)-SUMIF('[1]2019'!$E:$E,$A321,'[1]2019'!$G:$G)+E321</f>
        <v>0</v>
      </c>
      <c r="G321" s="53">
        <f>+SUMIF('[1]2020'!$A:$A,$A321,'[1]2020'!$C:$C)-SUMIF('[1]2020'!$E:$E,$A321,'[1]2020'!$G:$G)+F321</f>
        <v>0</v>
      </c>
      <c r="H321" s="53"/>
      <c r="I321" s="53">
        <f>+(SUMIF('[1]2021'!$A:$A,$A321,'[1]2021'!$C:$C)-SUMIF('[1]2021'!$E:$E,$A321,'[1]2021'!$G:$G))/12+G321</f>
        <v>0</v>
      </c>
      <c r="J321" s="53">
        <f>+(SUMIF('[1]2021'!$A:$A,$A321,'[1]2021'!$C:$C)-SUMIF('[1]2021'!$E:$E,$A321,'[1]2021'!$G:$G))/12+I321</f>
        <v>0</v>
      </c>
      <c r="K321" s="53">
        <f>+(SUMIF('[1]2021'!$A:$A,$A321,'[1]2021'!$C:$C)-SUMIF('[1]2021'!$E:$E,$A321,'[1]2021'!$G:$G))/12+J321</f>
        <v>0</v>
      </c>
      <c r="L321" s="53">
        <f>+(SUMIF('[1]2021'!$A:$A,$A321,'[1]2021'!$C:$C)-SUMIF('[1]2021'!$E:$E,$A321,'[1]2021'!$G:$G))/12+K321</f>
        <v>0</v>
      </c>
      <c r="M321" s="53">
        <f>+(SUMIF('[1]2021'!$A:$A,$A321,'[1]2021'!$C:$C)-SUMIF('[1]2021'!$E:$E,$A321,'[1]2021'!$G:$G))/12+L321</f>
        <v>0</v>
      </c>
      <c r="N321" s="53">
        <f>+(SUMIF('[1]2021'!$A:$A,$A321,'[1]2021'!$C:$C)-SUMIF('[1]2021'!$E:$E,$A321,'[1]2021'!$G:$G))/12+M321</f>
        <v>0</v>
      </c>
      <c r="O321" s="53">
        <f>+(SUMIF('[1]2021'!$A:$A,$A321,'[1]2021'!$C:$C)-SUMIF('[1]2021'!$E:$E,$A321,'[1]2021'!$G:$G))/12+N321</f>
        <v>0</v>
      </c>
      <c r="P321" s="53">
        <f>+(SUMIF('[1]2021'!$A:$A,$A321,'[1]2021'!$C:$C)-SUMIF('[1]2021'!$E:$E,$A321,'[1]2021'!$G:$G))/12+O321</f>
        <v>0</v>
      </c>
      <c r="Q321" s="53">
        <f>+(SUMIF('[1]2021'!$A:$A,$A321,'[1]2021'!$C:$C)-SUMIF('[1]2021'!$E:$E,$A321,'[1]2021'!$G:$G))/12+P321</f>
        <v>0</v>
      </c>
      <c r="R321" s="53">
        <f>+(SUMIF('[1]2021'!$A:$A,$A321,'[1]2021'!$C:$C)-SUMIF('[1]2021'!$E:$E,$A321,'[1]2021'!$G:$G))/12+Q321</f>
        <v>0</v>
      </c>
      <c r="S321" s="53">
        <f>+(SUMIF('[1]2021'!$A:$A,$A321,'[1]2021'!$C:$C)-SUMIF('[1]2021'!$E:$E,$A321,'[1]2021'!$G:$G))/12+R321</f>
        <v>0</v>
      </c>
      <c r="T321" s="53">
        <f>+(SUMIF('[1]2021'!$A:$A,$A321,'[1]2021'!$C:$C)-SUMIF('[1]2021'!$E:$E,$A321,'[1]2021'!$G:$G))/12+S321</f>
        <v>0</v>
      </c>
      <c r="U321" s="53" cm="1">
        <f t="array" ref="U321">+INDEX(I321:T321,1,Settings!$C$4)</f>
        <v>0</v>
      </c>
      <c r="V321" s="53" cm="1">
        <f t="array" ref="V321">+INDEX(I321:T321,1,Settings!$C$4)</f>
        <v>0</v>
      </c>
      <c r="W321" s="53"/>
      <c r="X321" s="53">
        <f>V321+SUMIFS(postings!$T:$T,postings!$C:$C,'b-data'!X$2,postings!$D:$D,'b-data'!X$3,postings!$I:$I,'b-data'!$A321)-SUMIFS(postings!$W:$W,postings!$C:$C,'b-data'!X$2,postings!$D:$D,'b-data'!X$3,postings!$M:$M,'b-data'!$A321)</f>
        <v>0</v>
      </c>
      <c r="Y321" s="53">
        <f>X321+SUMIFS(postings!$T:$T,postings!$C:$C,'b-data'!Y$2,postings!$D:$D,'b-data'!Y$3,postings!$I:$I,'b-data'!$A321)-SUMIFS(postings!$W:$W,postings!$C:$C,'b-data'!Y$2,postings!$D:$D,'b-data'!Y$3,postings!$M:$M,'b-data'!$A321)</f>
        <v>0</v>
      </c>
      <c r="Z321" s="53">
        <f>Y321+SUMIFS(postings!$T:$T,postings!$C:$C,'b-data'!Z$2,postings!$D:$D,'b-data'!Z$3,postings!$I:$I,'b-data'!$A321)-SUMIFS(postings!$W:$W,postings!$C:$C,'b-data'!Z$2,postings!$D:$D,'b-data'!Z$3,postings!$M:$M,'b-data'!$A321)</f>
        <v>0</v>
      </c>
      <c r="AA321" s="53">
        <f>Z321+SUMIFS(postings!$T:$T,postings!$C:$C,'b-data'!AA$2,postings!$D:$D,'b-data'!AA$3,postings!$I:$I,'b-data'!$A321)-SUMIFS(postings!$W:$W,postings!$C:$C,'b-data'!AA$2,postings!$D:$D,'b-data'!AA$3,postings!$M:$M,'b-data'!$A321)</f>
        <v>0</v>
      </c>
      <c r="AB321" s="53">
        <f>AA321+SUMIFS(postings!$T:$T,postings!$C:$C,'b-data'!AB$2,postings!$D:$D,'b-data'!AB$3,postings!$I:$I,'b-data'!$A321)-SUMIFS(postings!$W:$W,postings!$C:$C,'b-data'!AB$2,postings!$D:$D,'b-data'!AB$3,postings!$M:$M,'b-data'!$A321)</f>
        <v>0</v>
      </c>
      <c r="AC321" s="53">
        <f>AB321+SUMIFS(postings!$T:$T,postings!$C:$C,'b-data'!AC$2,postings!$D:$D,'b-data'!AC$3,postings!$I:$I,'b-data'!$A321)-SUMIFS(postings!$W:$W,postings!$C:$C,'b-data'!AC$2,postings!$D:$D,'b-data'!AC$3,postings!$M:$M,'b-data'!$A321)</f>
        <v>0</v>
      </c>
      <c r="AD321" s="53">
        <f>AC321+SUMIFS(postings!$T:$T,postings!$C:$C,'b-data'!AD$2,postings!$D:$D,'b-data'!AD$3,postings!$I:$I,'b-data'!$A321)-SUMIFS(postings!$W:$W,postings!$C:$C,'b-data'!AD$2,postings!$D:$D,'b-data'!AD$3,postings!$M:$M,'b-data'!$A321)</f>
        <v>0</v>
      </c>
      <c r="AE321" s="53">
        <f>AD321+SUMIFS(postings!$T:$T,postings!$C:$C,'b-data'!AE$2,postings!$D:$D,'b-data'!AE$3,postings!$I:$I,'b-data'!$A321)-SUMIFS(postings!$W:$W,postings!$C:$C,'b-data'!AE$2,postings!$D:$D,'b-data'!AE$3,postings!$M:$M,'b-data'!$A321)</f>
        <v>0</v>
      </c>
      <c r="AF321" s="53">
        <f>AE321+SUMIFS(postings!$T:$T,postings!$C:$C,'b-data'!AF$2,postings!$D:$D,'b-data'!AF$3,postings!$I:$I,'b-data'!$A321)-SUMIFS(postings!$W:$W,postings!$C:$C,'b-data'!AF$2,postings!$D:$D,'b-data'!AF$3,postings!$M:$M,'b-data'!$A321)</f>
        <v>0</v>
      </c>
      <c r="AG321" s="53">
        <f>AF321+SUMIFS(postings!$T:$T,postings!$C:$C,'b-data'!AG$2,postings!$D:$D,'b-data'!AG$3,postings!$I:$I,'b-data'!$A321)-SUMIFS(postings!$W:$W,postings!$C:$C,'b-data'!AG$2,postings!$D:$D,'b-data'!AG$3,postings!$M:$M,'b-data'!$A321)</f>
        <v>0</v>
      </c>
      <c r="AH321" s="53">
        <f>AG321+SUMIFS(postings!$T:$T,postings!$C:$C,'b-data'!AH$2,postings!$D:$D,'b-data'!AH$3,postings!$I:$I,'b-data'!$A321)-SUMIFS(postings!$W:$W,postings!$C:$C,'b-data'!AH$2,postings!$D:$D,'b-data'!AH$3,postings!$M:$M,'b-data'!$A321)</f>
        <v>0</v>
      </c>
      <c r="AI321" s="53">
        <f>AH321+SUMIFS(postings!$T:$T,postings!$C:$C,'b-data'!AI$2,postings!$D:$D,'b-data'!AI$3,postings!$I:$I,'b-data'!$A321)-SUMIFS(postings!$W:$W,postings!$C:$C,'b-data'!AI$2,postings!$D:$D,'b-data'!AI$3,postings!$M:$M,'b-data'!$A321)</f>
        <v>0</v>
      </c>
      <c r="AJ321" s="53" cm="1">
        <f t="array" ref="AJ321">+INDEX(X321:AI321,1,Settings!$C$4)</f>
        <v>0</v>
      </c>
      <c r="AK321" s="53" cm="1">
        <f t="array" ref="AK321">+INDEX(X321:AI321,1,Settings!$C$4)</f>
        <v>0</v>
      </c>
      <c r="AL321" s="53"/>
      <c r="AM321" s="53">
        <f t="shared" si="538"/>
        <v>0</v>
      </c>
      <c r="AN321" s="53">
        <f t="shared" ref="AN321:AX321" si="663">+AM321</f>
        <v>0</v>
      </c>
      <c r="AO321" s="53">
        <f t="shared" si="663"/>
        <v>0</v>
      </c>
      <c r="AP321" s="53">
        <f t="shared" si="663"/>
        <v>0</v>
      </c>
      <c r="AQ321" s="53">
        <f t="shared" si="663"/>
        <v>0</v>
      </c>
      <c r="AR321" s="53">
        <f t="shared" si="663"/>
        <v>0</v>
      </c>
      <c r="AS321" s="53">
        <f t="shared" si="663"/>
        <v>0</v>
      </c>
      <c r="AT321" s="53">
        <f t="shared" si="663"/>
        <v>0</v>
      </c>
      <c r="AU321" s="53">
        <f t="shared" si="663"/>
        <v>0</v>
      </c>
      <c r="AV321" s="53">
        <f t="shared" si="663"/>
        <v>0</v>
      </c>
      <c r="AW321" s="53">
        <f t="shared" si="663"/>
        <v>0</v>
      </c>
      <c r="AX321" s="53">
        <f t="shared" si="663"/>
        <v>0</v>
      </c>
      <c r="AY321" s="53" cm="1">
        <f t="array" ref="AY321">+INDEX(AM321:AX321,1,Settings!$C$4)</f>
        <v>0</v>
      </c>
      <c r="AZ321" s="53">
        <f t="shared" si="540"/>
        <v>0</v>
      </c>
      <c r="BA321" s="53"/>
      <c r="BB321" s="53">
        <f t="shared" si="541"/>
        <v>0</v>
      </c>
      <c r="BC321" s="53">
        <f t="shared" ref="BC321:BN321" si="664">+BB321</f>
        <v>0</v>
      </c>
      <c r="BD321" s="53">
        <f t="shared" si="664"/>
        <v>0</v>
      </c>
      <c r="BE321" s="53">
        <f t="shared" si="664"/>
        <v>0</v>
      </c>
      <c r="BF321" s="53">
        <f t="shared" si="664"/>
        <v>0</v>
      </c>
      <c r="BG321" s="53">
        <f t="shared" si="664"/>
        <v>0</v>
      </c>
      <c r="BH321" s="53">
        <f t="shared" si="664"/>
        <v>0</v>
      </c>
      <c r="BI321" s="53">
        <f t="shared" si="664"/>
        <v>0</v>
      </c>
      <c r="BJ321" s="53">
        <f t="shared" si="664"/>
        <v>0</v>
      </c>
      <c r="BK321" s="53">
        <f t="shared" si="664"/>
        <v>0</v>
      </c>
      <c r="BL321" s="53">
        <f t="shared" si="664"/>
        <v>0</v>
      </c>
      <c r="BM321" s="53">
        <f t="shared" si="664"/>
        <v>0</v>
      </c>
      <c r="BN321" s="53">
        <f t="shared" si="664"/>
        <v>0</v>
      </c>
      <c r="BO321" s="53"/>
      <c r="BP321" s="53">
        <f t="shared" si="543"/>
        <v>0</v>
      </c>
      <c r="BQ321" s="53"/>
      <c r="BR321" s="53">
        <f t="shared" si="544"/>
        <v>0</v>
      </c>
    </row>
    <row r="322" spans="1:70" x14ac:dyDescent="0.2">
      <c r="A322" s="6">
        <v>1739</v>
      </c>
      <c r="B322" s="6" t="str">
        <f>+VLOOKUP(A322,masterfile!B:C,2,FALSE)</f>
        <v>Verbindl. Steuern und Abgaben (g. 5 J)</v>
      </c>
      <c r="D322" s="53">
        <f>+SUMIF('[1]2017'!$A:$A,$A322,'[1]2017'!$C:$C)-SUMIF('[1]2017'!$E:$E,$A322,'[1]2017'!$G:$G)</f>
        <v>0</v>
      </c>
      <c r="E322" s="53">
        <f>+SUMIF('[1]2018'!$A:$A,$A322,'[1]2018'!$C:$C)-SUMIF('[1]2018'!$E:$E,$A322,'[1]2018'!$G:$G)+D322</f>
        <v>0</v>
      </c>
      <c r="F322" s="53">
        <f>+SUMIF('[1]2019'!$A:$A,$A322,'[1]2019'!$C:$C)-SUMIF('[1]2019'!$E:$E,$A322,'[1]2019'!$G:$G)+E322</f>
        <v>0</v>
      </c>
      <c r="G322" s="53">
        <f>+SUMIF('[1]2020'!$A:$A,$A322,'[1]2020'!$C:$C)-SUMIF('[1]2020'!$E:$E,$A322,'[1]2020'!$G:$G)+F322</f>
        <v>0</v>
      </c>
      <c r="H322" s="53"/>
      <c r="I322" s="53">
        <f>+(SUMIF('[1]2021'!$A:$A,$A322,'[1]2021'!$C:$C)-SUMIF('[1]2021'!$E:$E,$A322,'[1]2021'!$G:$G))/12+G322</f>
        <v>0</v>
      </c>
      <c r="J322" s="53">
        <f>+(SUMIF('[1]2021'!$A:$A,$A322,'[1]2021'!$C:$C)-SUMIF('[1]2021'!$E:$E,$A322,'[1]2021'!$G:$G))/12+I322</f>
        <v>0</v>
      </c>
      <c r="K322" s="53">
        <f>+(SUMIF('[1]2021'!$A:$A,$A322,'[1]2021'!$C:$C)-SUMIF('[1]2021'!$E:$E,$A322,'[1]2021'!$G:$G))/12+J322</f>
        <v>0</v>
      </c>
      <c r="L322" s="53">
        <f>+(SUMIF('[1]2021'!$A:$A,$A322,'[1]2021'!$C:$C)-SUMIF('[1]2021'!$E:$E,$A322,'[1]2021'!$G:$G))/12+K322</f>
        <v>0</v>
      </c>
      <c r="M322" s="53">
        <f>+(SUMIF('[1]2021'!$A:$A,$A322,'[1]2021'!$C:$C)-SUMIF('[1]2021'!$E:$E,$A322,'[1]2021'!$G:$G))/12+L322</f>
        <v>0</v>
      </c>
      <c r="N322" s="53">
        <f>+(SUMIF('[1]2021'!$A:$A,$A322,'[1]2021'!$C:$C)-SUMIF('[1]2021'!$E:$E,$A322,'[1]2021'!$G:$G))/12+M322</f>
        <v>0</v>
      </c>
      <c r="O322" s="53">
        <f>+(SUMIF('[1]2021'!$A:$A,$A322,'[1]2021'!$C:$C)-SUMIF('[1]2021'!$E:$E,$A322,'[1]2021'!$G:$G))/12+N322</f>
        <v>0</v>
      </c>
      <c r="P322" s="53">
        <f>+(SUMIF('[1]2021'!$A:$A,$A322,'[1]2021'!$C:$C)-SUMIF('[1]2021'!$E:$E,$A322,'[1]2021'!$G:$G))/12+O322</f>
        <v>0</v>
      </c>
      <c r="Q322" s="53">
        <f>+(SUMIF('[1]2021'!$A:$A,$A322,'[1]2021'!$C:$C)-SUMIF('[1]2021'!$E:$E,$A322,'[1]2021'!$G:$G))/12+P322</f>
        <v>0</v>
      </c>
      <c r="R322" s="53">
        <f>+(SUMIF('[1]2021'!$A:$A,$A322,'[1]2021'!$C:$C)-SUMIF('[1]2021'!$E:$E,$A322,'[1]2021'!$G:$G))/12+Q322</f>
        <v>0</v>
      </c>
      <c r="S322" s="53">
        <f>+(SUMIF('[1]2021'!$A:$A,$A322,'[1]2021'!$C:$C)-SUMIF('[1]2021'!$E:$E,$A322,'[1]2021'!$G:$G))/12+R322</f>
        <v>0</v>
      </c>
      <c r="T322" s="53">
        <f>+(SUMIF('[1]2021'!$A:$A,$A322,'[1]2021'!$C:$C)-SUMIF('[1]2021'!$E:$E,$A322,'[1]2021'!$G:$G))/12+S322</f>
        <v>0</v>
      </c>
      <c r="U322" s="53" cm="1">
        <f t="array" ref="U322">+INDEX(I322:T322,1,Settings!$C$4)</f>
        <v>0</v>
      </c>
      <c r="V322" s="53" cm="1">
        <f t="array" ref="V322">+INDEX(I322:T322,1,Settings!$C$4)</f>
        <v>0</v>
      </c>
      <c r="W322" s="53"/>
      <c r="X322" s="53">
        <f>V322+SUMIFS(postings!$T:$T,postings!$C:$C,'b-data'!X$2,postings!$D:$D,'b-data'!X$3,postings!$I:$I,'b-data'!$A322)-SUMIFS(postings!$W:$W,postings!$C:$C,'b-data'!X$2,postings!$D:$D,'b-data'!X$3,postings!$M:$M,'b-data'!$A322)</f>
        <v>0</v>
      </c>
      <c r="Y322" s="53">
        <f>X322+SUMIFS(postings!$T:$T,postings!$C:$C,'b-data'!Y$2,postings!$D:$D,'b-data'!Y$3,postings!$I:$I,'b-data'!$A322)-SUMIFS(postings!$W:$W,postings!$C:$C,'b-data'!Y$2,postings!$D:$D,'b-data'!Y$3,postings!$M:$M,'b-data'!$A322)</f>
        <v>0</v>
      </c>
      <c r="Z322" s="53">
        <f>Y322+SUMIFS(postings!$T:$T,postings!$C:$C,'b-data'!Z$2,postings!$D:$D,'b-data'!Z$3,postings!$I:$I,'b-data'!$A322)-SUMIFS(postings!$W:$W,postings!$C:$C,'b-data'!Z$2,postings!$D:$D,'b-data'!Z$3,postings!$M:$M,'b-data'!$A322)</f>
        <v>0</v>
      </c>
      <c r="AA322" s="53">
        <f>Z322+SUMIFS(postings!$T:$T,postings!$C:$C,'b-data'!AA$2,postings!$D:$D,'b-data'!AA$3,postings!$I:$I,'b-data'!$A322)-SUMIFS(postings!$W:$W,postings!$C:$C,'b-data'!AA$2,postings!$D:$D,'b-data'!AA$3,postings!$M:$M,'b-data'!$A322)</f>
        <v>0</v>
      </c>
      <c r="AB322" s="53">
        <f>AA322+SUMIFS(postings!$T:$T,postings!$C:$C,'b-data'!AB$2,postings!$D:$D,'b-data'!AB$3,postings!$I:$I,'b-data'!$A322)-SUMIFS(postings!$W:$W,postings!$C:$C,'b-data'!AB$2,postings!$D:$D,'b-data'!AB$3,postings!$M:$M,'b-data'!$A322)</f>
        <v>0</v>
      </c>
      <c r="AC322" s="53">
        <f>AB322+SUMIFS(postings!$T:$T,postings!$C:$C,'b-data'!AC$2,postings!$D:$D,'b-data'!AC$3,postings!$I:$I,'b-data'!$A322)-SUMIFS(postings!$W:$W,postings!$C:$C,'b-data'!AC$2,postings!$D:$D,'b-data'!AC$3,postings!$M:$M,'b-data'!$A322)</f>
        <v>0</v>
      </c>
      <c r="AD322" s="53">
        <f>AC322+SUMIFS(postings!$T:$T,postings!$C:$C,'b-data'!AD$2,postings!$D:$D,'b-data'!AD$3,postings!$I:$I,'b-data'!$A322)-SUMIFS(postings!$W:$W,postings!$C:$C,'b-data'!AD$2,postings!$D:$D,'b-data'!AD$3,postings!$M:$M,'b-data'!$A322)</f>
        <v>0</v>
      </c>
      <c r="AE322" s="53">
        <f>AD322+SUMIFS(postings!$T:$T,postings!$C:$C,'b-data'!AE$2,postings!$D:$D,'b-data'!AE$3,postings!$I:$I,'b-data'!$A322)-SUMIFS(postings!$W:$W,postings!$C:$C,'b-data'!AE$2,postings!$D:$D,'b-data'!AE$3,postings!$M:$M,'b-data'!$A322)</f>
        <v>0</v>
      </c>
      <c r="AF322" s="53">
        <f>AE322+SUMIFS(postings!$T:$T,postings!$C:$C,'b-data'!AF$2,postings!$D:$D,'b-data'!AF$3,postings!$I:$I,'b-data'!$A322)-SUMIFS(postings!$W:$W,postings!$C:$C,'b-data'!AF$2,postings!$D:$D,'b-data'!AF$3,postings!$M:$M,'b-data'!$A322)</f>
        <v>0</v>
      </c>
      <c r="AG322" s="53">
        <f>AF322+SUMIFS(postings!$T:$T,postings!$C:$C,'b-data'!AG$2,postings!$D:$D,'b-data'!AG$3,postings!$I:$I,'b-data'!$A322)-SUMIFS(postings!$W:$W,postings!$C:$C,'b-data'!AG$2,postings!$D:$D,'b-data'!AG$3,postings!$M:$M,'b-data'!$A322)</f>
        <v>0</v>
      </c>
      <c r="AH322" s="53">
        <f>AG322+SUMIFS(postings!$T:$T,postings!$C:$C,'b-data'!AH$2,postings!$D:$D,'b-data'!AH$3,postings!$I:$I,'b-data'!$A322)-SUMIFS(postings!$W:$W,postings!$C:$C,'b-data'!AH$2,postings!$D:$D,'b-data'!AH$3,postings!$M:$M,'b-data'!$A322)</f>
        <v>0</v>
      </c>
      <c r="AI322" s="53">
        <f>AH322+SUMIFS(postings!$T:$T,postings!$C:$C,'b-data'!AI$2,postings!$D:$D,'b-data'!AI$3,postings!$I:$I,'b-data'!$A322)-SUMIFS(postings!$W:$W,postings!$C:$C,'b-data'!AI$2,postings!$D:$D,'b-data'!AI$3,postings!$M:$M,'b-data'!$A322)</f>
        <v>0</v>
      </c>
      <c r="AJ322" s="53" cm="1">
        <f t="array" ref="AJ322">+INDEX(X322:AI322,1,Settings!$C$4)</f>
        <v>0</v>
      </c>
      <c r="AK322" s="53" cm="1">
        <f t="array" ref="AK322">+INDEX(X322:AI322,1,Settings!$C$4)</f>
        <v>0</v>
      </c>
      <c r="AL322" s="53"/>
      <c r="AM322" s="53">
        <f t="shared" si="538"/>
        <v>0</v>
      </c>
      <c r="AN322" s="53">
        <f t="shared" ref="AN322:AX322" si="665">+AM322</f>
        <v>0</v>
      </c>
      <c r="AO322" s="53">
        <f t="shared" si="665"/>
        <v>0</v>
      </c>
      <c r="AP322" s="53">
        <f t="shared" si="665"/>
        <v>0</v>
      </c>
      <c r="AQ322" s="53">
        <f t="shared" si="665"/>
        <v>0</v>
      </c>
      <c r="AR322" s="53">
        <f t="shared" si="665"/>
        <v>0</v>
      </c>
      <c r="AS322" s="53">
        <f t="shared" si="665"/>
        <v>0</v>
      </c>
      <c r="AT322" s="53">
        <f t="shared" si="665"/>
        <v>0</v>
      </c>
      <c r="AU322" s="53">
        <f t="shared" si="665"/>
        <v>0</v>
      </c>
      <c r="AV322" s="53">
        <f t="shared" si="665"/>
        <v>0</v>
      </c>
      <c r="AW322" s="53">
        <f t="shared" si="665"/>
        <v>0</v>
      </c>
      <c r="AX322" s="53">
        <f t="shared" si="665"/>
        <v>0</v>
      </c>
      <c r="AY322" s="53" cm="1">
        <f t="array" ref="AY322">+INDEX(AM322:AX322,1,Settings!$C$4)</f>
        <v>0</v>
      </c>
      <c r="AZ322" s="53">
        <f t="shared" si="540"/>
        <v>0</v>
      </c>
      <c r="BA322" s="53"/>
      <c r="BB322" s="53">
        <f t="shared" si="541"/>
        <v>0</v>
      </c>
      <c r="BC322" s="53">
        <f t="shared" ref="BC322:BN322" si="666">+BB322</f>
        <v>0</v>
      </c>
      <c r="BD322" s="53">
        <f t="shared" si="666"/>
        <v>0</v>
      </c>
      <c r="BE322" s="53">
        <f t="shared" si="666"/>
        <v>0</v>
      </c>
      <c r="BF322" s="53">
        <f t="shared" si="666"/>
        <v>0</v>
      </c>
      <c r="BG322" s="53">
        <f t="shared" si="666"/>
        <v>0</v>
      </c>
      <c r="BH322" s="53">
        <f t="shared" si="666"/>
        <v>0</v>
      </c>
      <c r="BI322" s="53">
        <f t="shared" si="666"/>
        <v>0</v>
      </c>
      <c r="BJ322" s="53">
        <f t="shared" si="666"/>
        <v>0</v>
      </c>
      <c r="BK322" s="53">
        <f t="shared" si="666"/>
        <v>0</v>
      </c>
      <c r="BL322" s="53">
        <f t="shared" si="666"/>
        <v>0</v>
      </c>
      <c r="BM322" s="53">
        <f t="shared" si="666"/>
        <v>0</v>
      </c>
      <c r="BN322" s="53">
        <f t="shared" si="666"/>
        <v>0</v>
      </c>
      <c r="BO322" s="53"/>
      <c r="BP322" s="53">
        <f t="shared" si="543"/>
        <v>0</v>
      </c>
      <c r="BQ322" s="53"/>
      <c r="BR322" s="53">
        <f t="shared" si="544"/>
        <v>0</v>
      </c>
    </row>
    <row r="323" spans="1:70" x14ac:dyDescent="0.2">
      <c r="A323" s="6">
        <v>1740</v>
      </c>
      <c r="B323" s="6" t="str">
        <f>+VLOOKUP(A323,masterfile!B:C,2,FALSE)</f>
        <v>Verbindlichkeiten aus Lohn und Gehalt</v>
      </c>
      <c r="D323" s="53">
        <f>+SUMIF('[1]2017'!$A:$A,$A323,'[1]2017'!$C:$C)-SUMIF('[1]2017'!$E:$E,$A323,'[1]2017'!$G:$G)</f>
        <v>0</v>
      </c>
      <c r="E323" s="53">
        <f>+SUMIF('[1]2018'!$A:$A,$A323,'[1]2018'!$C:$C)-SUMIF('[1]2018'!$E:$E,$A323,'[1]2018'!$G:$G)+D323</f>
        <v>0</v>
      </c>
      <c r="F323" s="53">
        <f>+SUMIF('[1]2019'!$A:$A,$A323,'[1]2019'!$C:$C)-SUMIF('[1]2019'!$E:$E,$A323,'[1]2019'!$G:$G)+E323</f>
        <v>0</v>
      </c>
      <c r="G323" s="53">
        <f>+SUMIF('[1]2020'!$A:$A,$A323,'[1]2020'!$C:$C)-SUMIF('[1]2020'!$E:$E,$A323,'[1]2020'!$G:$G)+F323</f>
        <v>0</v>
      </c>
      <c r="H323" s="53"/>
      <c r="I323" s="53">
        <f>+(SUMIF('[1]2021'!$A:$A,$A323,'[1]2021'!$C:$C)-SUMIF('[1]2021'!$E:$E,$A323,'[1]2021'!$G:$G))/12+G323</f>
        <v>0</v>
      </c>
      <c r="J323" s="53">
        <f>+(SUMIF('[1]2021'!$A:$A,$A323,'[1]2021'!$C:$C)-SUMIF('[1]2021'!$E:$E,$A323,'[1]2021'!$G:$G))/12+I323</f>
        <v>0</v>
      </c>
      <c r="K323" s="53">
        <f>+(SUMIF('[1]2021'!$A:$A,$A323,'[1]2021'!$C:$C)-SUMIF('[1]2021'!$E:$E,$A323,'[1]2021'!$G:$G))/12+J323</f>
        <v>0</v>
      </c>
      <c r="L323" s="53">
        <f>+(SUMIF('[1]2021'!$A:$A,$A323,'[1]2021'!$C:$C)-SUMIF('[1]2021'!$E:$E,$A323,'[1]2021'!$G:$G))/12+K323</f>
        <v>0</v>
      </c>
      <c r="M323" s="53">
        <f>+(SUMIF('[1]2021'!$A:$A,$A323,'[1]2021'!$C:$C)-SUMIF('[1]2021'!$E:$E,$A323,'[1]2021'!$G:$G))/12+L323</f>
        <v>0</v>
      </c>
      <c r="N323" s="53">
        <f>+(SUMIF('[1]2021'!$A:$A,$A323,'[1]2021'!$C:$C)-SUMIF('[1]2021'!$E:$E,$A323,'[1]2021'!$G:$G))/12+M323</f>
        <v>0</v>
      </c>
      <c r="O323" s="53">
        <f>+(SUMIF('[1]2021'!$A:$A,$A323,'[1]2021'!$C:$C)-SUMIF('[1]2021'!$E:$E,$A323,'[1]2021'!$G:$G))/12+N323</f>
        <v>0</v>
      </c>
      <c r="P323" s="53">
        <f>+(SUMIF('[1]2021'!$A:$A,$A323,'[1]2021'!$C:$C)-SUMIF('[1]2021'!$E:$E,$A323,'[1]2021'!$G:$G))/12+O323</f>
        <v>0</v>
      </c>
      <c r="Q323" s="53">
        <f>+(SUMIF('[1]2021'!$A:$A,$A323,'[1]2021'!$C:$C)-SUMIF('[1]2021'!$E:$E,$A323,'[1]2021'!$G:$G))/12+P323</f>
        <v>0</v>
      </c>
      <c r="R323" s="53">
        <f>+(SUMIF('[1]2021'!$A:$A,$A323,'[1]2021'!$C:$C)-SUMIF('[1]2021'!$E:$E,$A323,'[1]2021'!$G:$G))/12+Q323</f>
        <v>0</v>
      </c>
      <c r="S323" s="53">
        <f>+(SUMIF('[1]2021'!$A:$A,$A323,'[1]2021'!$C:$C)-SUMIF('[1]2021'!$E:$E,$A323,'[1]2021'!$G:$G))/12+R323</f>
        <v>0</v>
      </c>
      <c r="T323" s="53">
        <f>+(SUMIF('[1]2021'!$A:$A,$A323,'[1]2021'!$C:$C)-SUMIF('[1]2021'!$E:$E,$A323,'[1]2021'!$G:$G))/12+S323</f>
        <v>0</v>
      </c>
      <c r="U323" s="53" cm="1">
        <f t="array" ref="U323">+INDEX(I323:T323,1,Settings!$C$4)</f>
        <v>0</v>
      </c>
      <c r="V323" s="53" cm="1">
        <f t="array" ref="V323">+INDEX(I323:T323,1,Settings!$C$4)</f>
        <v>0</v>
      </c>
      <c r="W323" s="53"/>
      <c r="X323" s="53">
        <f>V323+SUMIFS(postings!$T:$T,postings!$C:$C,'b-data'!X$2,postings!$D:$D,'b-data'!X$3,postings!$I:$I,'b-data'!$A323)-SUMIFS(postings!$W:$W,postings!$C:$C,'b-data'!X$2,postings!$D:$D,'b-data'!X$3,postings!$M:$M,'b-data'!$A323)</f>
        <v>0</v>
      </c>
      <c r="Y323" s="53">
        <f>X323+SUMIFS(postings!$T:$T,postings!$C:$C,'b-data'!Y$2,postings!$D:$D,'b-data'!Y$3,postings!$I:$I,'b-data'!$A323)-SUMIFS(postings!$W:$W,postings!$C:$C,'b-data'!Y$2,postings!$D:$D,'b-data'!Y$3,postings!$M:$M,'b-data'!$A323)</f>
        <v>0</v>
      </c>
      <c r="Z323" s="53">
        <f>Y323+SUMIFS(postings!$T:$T,postings!$C:$C,'b-data'!Z$2,postings!$D:$D,'b-data'!Z$3,postings!$I:$I,'b-data'!$A323)-SUMIFS(postings!$W:$W,postings!$C:$C,'b-data'!Z$2,postings!$D:$D,'b-data'!Z$3,postings!$M:$M,'b-data'!$A323)</f>
        <v>0</v>
      </c>
      <c r="AA323" s="53">
        <f>Z323+SUMIFS(postings!$T:$T,postings!$C:$C,'b-data'!AA$2,postings!$D:$D,'b-data'!AA$3,postings!$I:$I,'b-data'!$A323)-SUMIFS(postings!$W:$W,postings!$C:$C,'b-data'!AA$2,postings!$D:$D,'b-data'!AA$3,postings!$M:$M,'b-data'!$A323)</f>
        <v>0</v>
      </c>
      <c r="AB323" s="53">
        <f>AA323+SUMIFS(postings!$T:$T,postings!$C:$C,'b-data'!AB$2,postings!$D:$D,'b-data'!AB$3,postings!$I:$I,'b-data'!$A323)-SUMIFS(postings!$W:$W,postings!$C:$C,'b-data'!AB$2,postings!$D:$D,'b-data'!AB$3,postings!$M:$M,'b-data'!$A323)</f>
        <v>0</v>
      </c>
      <c r="AC323" s="53">
        <f>AB323+SUMIFS(postings!$T:$T,postings!$C:$C,'b-data'!AC$2,postings!$D:$D,'b-data'!AC$3,postings!$I:$I,'b-data'!$A323)-SUMIFS(postings!$W:$W,postings!$C:$C,'b-data'!AC$2,postings!$D:$D,'b-data'!AC$3,postings!$M:$M,'b-data'!$A323)</f>
        <v>0</v>
      </c>
      <c r="AD323" s="53">
        <f>AC323+SUMIFS(postings!$T:$T,postings!$C:$C,'b-data'!AD$2,postings!$D:$D,'b-data'!AD$3,postings!$I:$I,'b-data'!$A323)-SUMIFS(postings!$W:$W,postings!$C:$C,'b-data'!AD$2,postings!$D:$D,'b-data'!AD$3,postings!$M:$M,'b-data'!$A323)</f>
        <v>0</v>
      </c>
      <c r="AE323" s="53">
        <f>AD323+SUMIFS(postings!$T:$T,postings!$C:$C,'b-data'!AE$2,postings!$D:$D,'b-data'!AE$3,postings!$I:$I,'b-data'!$A323)-SUMIFS(postings!$W:$W,postings!$C:$C,'b-data'!AE$2,postings!$D:$D,'b-data'!AE$3,postings!$M:$M,'b-data'!$A323)</f>
        <v>0</v>
      </c>
      <c r="AF323" s="53">
        <f>AE323+SUMIFS(postings!$T:$T,postings!$C:$C,'b-data'!AF$2,postings!$D:$D,'b-data'!AF$3,postings!$I:$I,'b-data'!$A323)-SUMIFS(postings!$W:$W,postings!$C:$C,'b-data'!AF$2,postings!$D:$D,'b-data'!AF$3,postings!$M:$M,'b-data'!$A323)</f>
        <v>0</v>
      </c>
      <c r="AG323" s="53">
        <f>AF323+SUMIFS(postings!$T:$T,postings!$C:$C,'b-data'!AG$2,postings!$D:$D,'b-data'!AG$3,postings!$I:$I,'b-data'!$A323)-SUMIFS(postings!$W:$W,postings!$C:$C,'b-data'!AG$2,postings!$D:$D,'b-data'!AG$3,postings!$M:$M,'b-data'!$A323)</f>
        <v>0</v>
      </c>
      <c r="AH323" s="53">
        <f>AG323+SUMIFS(postings!$T:$T,postings!$C:$C,'b-data'!AH$2,postings!$D:$D,'b-data'!AH$3,postings!$I:$I,'b-data'!$A323)-SUMIFS(postings!$W:$W,postings!$C:$C,'b-data'!AH$2,postings!$D:$D,'b-data'!AH$3,postings!$M:$M,'b-data'!$A323)</f>
        <v>0</v>
      </c>
      <c r="AI323" s="53">
        <f>AH323+SUMIFS(postings!$T:$T,postings!$C:$C,'b-data'!AI$2,postings!$D:$D,'b-data'!AI$3,postings!$I:$I,'b-data'!$A323)-SUMIFS(postings!$W:$W,postings!$C:$C,'b-data'!AI$2,postings!$D:$D,'b-data'!AI$3,postings!$M:$M,'b-data'!$A323)</f>
        <v>0</v>
      </c>
      <c r="AJ323" s="53" cm="1">
        <f t="array" ref="AJ323">+INDEX(X323:AI323,1,Settings!$C$4)</f>
        <v>0</v>
      </c>
      <c r="AK323" s="53" cm="1">
        <f t="array" ref="AK323">+INDEX(X323:AI323,1,Settings!$C$4)</f>
        <v>0</v>
      </c>
      <c r="AL323" s="53"/>
      <c r="AM323" s="53">
        <f t="shared" si="538"/>
        <v>0</v>
      </c>
      <c r="AN323" s="53">
        <f t="shared" ref="AN323:AX323" si="667">+AM323</f>
        <v>0</v>
      </c>
      <c r="AO323" s="53">
        <f t="shared" si="667"/>
        <v>0</v>
      </c>
      <c r="AP323" s="53">
        <f t="shared" si="667"/>
        <v>0</v>
      </c>
      <c r="AQ323" s="53">
        <f t="shared" si="667"/>
        <v>0</v>
      </c>
      <c r="AR323" s="53">
        <f t="shared" si="667"/>
        <v>0</v>
      </c>
      <c r="AS323" s="53">
        <f t="shared" si="667"/>
        <v>0</v>
      </c>
      <c r="AT323" s="53">
        <f t="shared" si="667"/>
        <v>0</v>
      </c>
      <c r="AU323" s="53">
        <f t="shared" si="667"/>
        <v>0</v>
      </c>
      <c r="AV323" s="53">
        <f t="shared" si="667"/>
        <v>0</v>
      </c>
      <c r="AW323" s="53">
        <f t="shared" si="667"/>
        <v>0</v>
      </c>
      <c r="AX323" s="53">
        <f t="shared" si="667"/>
        <v>0</v>
      </c>
      <c r="AY323" s="53" cm="1">
        <f t="array" ref="AY323">+INDEX(AM323:AX323,1,Settings!$C$4)</f>
        <v>0</v>
      </c>
      <c r="AZ323" s="53">
        <f t="shared" si="540"/>
        <v>0</v>
      </c>
      <c r="BA323" s="53"/>
      <c r="BB323" s="53">
        <f t="shared" si="541"/>
        <v>0</v>
      </c>
      <c r="BC323" s="53">
        <f t="shared" ref="BC323:BN323" si="668">+BB323</f>
        <v>0</v>
      </c>
      <c r="BD323" s="53">
        <f t="shared" si="668"/>
        <v>0</v>
      </c>
      <c r="BE323" s="53">
        <f t="shared" si="668"/>
        <v>0</v>
      </c>
      <c r="BF323" s="53">
        <f t="shared" si="668"/>
        <v>0</v>
      </c>
      <c r="BG323" s="53">
        <f t="shared" si="668"/>
        <v>0</v>
      </c>
      <c r="BH323" s="53">
        <f t="shared" si="668"/>
        <v>0</v>
      </c>
      <c r="BI323" s="53">
        <f t="shared" si="668"/>
        <v>0</v>
      </c>
      <c r="BJ323" s="53">
        <f t="shared" si="668"/>
        <v>0</v>
      </c>
      <c r="BK323" s="53">
        <f t="shared" si="668"/>
        <v>0</v>
      </c>
      <c r="BL323" s="53">
        <f t="shared" si="668"/>
        <v>0</v>
      </c>
      <c r="BM323" s="53">
        <f t="shared" si="668"/>
        <v>0</v>
      </c>
      <c r="BN323" s="53">
        <f t="shared" si="668"/>
        <v>0</v>
      </c>
      <c r="BO323" s="53"/>
      <c r="BP323" s="53">
        <f t="shared" si="543"/>
        <v>0</v>
      </c>
      <c r="BQ323" s="53"/>
      <c r="BR323" s="53">
        <f t="shared" si="544"/>
        <v>0</v>
      </c>
    </row>
    <row r="324" spans="1:70" x14ac:dyDescent="0.2">
      <c r="A324" s="6">
        <v>1741</v>
      </c>
      <c r="B324" s="6" t="str">
        <f>+VLOOKUP(A324,masterfile!B:C,2,FALSE)</f>
        <v>Verbindlichk. Lohn- und Kirchensteuer</v>
      </c>
      <c r="D324" s="53">
        <f>+SUMIF('[1]2017'!$A:$A,$A324,'[1]2017'!$C:$C)-SUMIF('[1]2017'!$E:$E,$A324,'[1]2017'!$G:$G)</f>
        <v>0</v>
      </c>
      <c r="E324" s="53">
        <f>+SUMIF('[1]2018'!$A:$A,$A324,'[1]2018'!$C:$C)-SUMIF('[1]2018'!$E:$E,$A324,'[1]2018'!$G:$G)+D324</f>
        <v>0</v>
      </c>
      <c r="F324" s="53">
        <f>+SUMIF('[1]2019'!$A:$A,$A324,'[1]2019'!$C:$C)-SUMIF('[1]2019'!$E:$E,$A324,'[1]2019'!$G:$G)+E324</f>
        <v>0</v>
      </c>
      <c r="G324" s="53">
        <f>+SUMIF('[1]2020'!$A:$A,$A324,'[1]2020'!$C:$C)-SUMIF('[1]2020'!$E:$E,$A324,'[1]2020'!$G:$G)+F324</f>
        <v>0</v>
      </c>
      <c r="H324" s="53"/>
      <c r="I324" s="53">
        <f>+(SUMIF('[1]2021'!$A:$A,$A324,'[1]2021'!$C:$C)-SUMIF('[1]2021'!$E:$E,$A324,'[1]2021'!$G:$G))/12+G324</f>
        <v>0</v>
      </c>
      <c r="J324" s="53">
        <f>+(SUMIF('[1]2021'!$A:$A,$A324,'[1]2021'!$C:$C)-SUMIF('[1]2021'!$E:$E,$A324,'[1]2021'!$G:$G))/12+I324</f>
        <v>0</v>
      </c>
      <c r="K324" s="53">
        <f>+(SUMIF('[1]2021'!$A:$A,$A324,'[1]2021'!$C:$C)-SUMIF('[1]2021'!$E:$E,$A324,'[1]2021'!$G:$G))/12+J324</f>
        <v>0</v>
      </c>
      <c r="L324" s="53">
        <f>+(SUMIF('[1]2021'!$A:$A,$A324,'[1]2021'!$C:$C)-SUMIF('[1]2021'!$E:$E,$A324,'[1]2021'!$G:$G))/12+K324</f>
        <v>0</v>
      </c>
      <c r="M324" s="53">
        <f>+(SUMIF('[1]2021'!$A:$A,$A324,'[1]2021'!$C:$C)-SUMIF('[1]2021'!$E:$E,$A324,'[1]2021'!$G:$G))/12+L324</f>
        <v>0</v>
      </c>
      <c r="N324" s="53">
        <f>+(SUMIF('[1]2021'!$A:$A,$A324,'[1]2021'!$C:$C)-SUMIF('[1]2021'!$E:$E,$A324,'[1]2021'!$G:$G))/12+M324</f>
        <v>0</v>
      </c>
      <c r="O324" s="53">
        <f>+(SUMIF('[1]2021'!$A:$A,$A324,'[1]2021'!$C:$C)-SUMIF('[1]2021'!$E:$E,$A324,'[1]2021'!$G:$G))/12+N324</f>
        <v>0</v>
      </c>
      <c r="P324" s="53">
        <f>+(SUMIF('[1]2021'!$A:$A,$A324,'[1]2021'!$C:$C)-SUMIF('[1]2021'!$E:$E,$A324,'[1]2021'!$G:$G))/12+O324</f>
        <v>0</v>
      </c>
      <c r="Q324" s="53">
        <f>+(SUMIF('[1]2021'!$A:$A,$A324,'[1]2021'!$C:$C)-SUMIF('[1]2021'!$E:$E,$A324,'[1]2021'!$G:$G))/12+P324</f>
        <v>0</v>
      </c>
      <c r="R324" s="53">
        <f>+(SUMIF('[1]2021'!$A:$A,$A324,'[1]2021'!$C:$C)-SUMIF('[1]2021'!$E:$E,$A324,'[1]2021'!$G:$G))/12+Q324</f>
        <v>0</v>
      </c>
      <c r="S324" s="53">
        <f>+(SUMIF('[1]2021'!$A:$A,$A324,'[1]2021'!$C:$C)-SUMIF('[1]2021'!$E:$E,$A324,'[1]2021'!$G:$G))/12+R324</f>
        <v>0</v>
      </c>
      <c r="T324" s="53">
        <f>+(SUMIF('[1]2021'!$A:$A,$A324,'[1]2021'!$C:$C)-SUMIF('[1]2021'!$E:$E,$A324,'[1]2021'!$G:$G))/12+S324</f>
        <v>0</v>
      </c>
      <c r="U324" s="53" cm="1">
        <f t="array" ref="U324">+INDEX(I324:T324,1,Settings!$C$4)</f>
        <v>0</v>
      </c>
      <c r="V324" s="53" cm="1">
        <f t="array" ref="V324">+INDEX(I324:T324,1,Settings!$C$4)</f>
        <v>0</v>
      </c>
      <c r="W324" s="53"/>
      <c r="X324" s="53">
        <f>V324+SUMIFS(postings!$T:$T,postings!$C:$C,'b-data'!X$2,postings!$D:$D,'b-data'!X$3,postings!$I:$I,'b-data'!$A324)-SUMIFS(postings!$W:$W,postings!$C:$C,'b-data'!X$2,postings!$D:$D,'b-data'!X$3,postings!$M:$M,'b-data'!$A324)</f>
        <v>0</v>
      </c>
      <c r="Y324" s="53">
        <f>X324+SUMIFS(postings!$T:$T,postings!$C:$C,'b-data'!Y$2,postings!$D:$D,'b-data'!Y$3,postings!$I:$I,'b-data'!$A324)-SUMIFS(postings!$W:$W,postings!$C:$C,'b-data'!Y$2,postings!$D:$D,'b-data'!Y$3,postings!$M:$M,'b-data'!$A324)</f>
        <v>0</v>
      </c>
      <c r="Z324" s="53">
        <f>Y324+SUMIFS(postings!$T:$T,postings!$C:$C,'b-data'!Z$2,postings!$D:$D,'b-data'!Z$3,postings!$I:$I,'b-data'!$A324)-SUMIFS(postings!$W:$W,postings!$C:$C,'b-data'!Z$2,postings!$D:$D,'b-data'!Z$3,postings!$M:$M,'b-data'!$A324)</f>
        <v>0</v>
      </c>
      <c r="AA324" s="53">
        <f>Z324+SUMIFS(postings!$T:$T,postings!$C:$C,'b-data'!AA$2,postings!$D:$D,'b-data'!AA$3,postings!$I:$I,'b-data'!$A324)-SUMIFS(postings!$W:$W,postings!$C:$C,'b-data'!AA$2,postings!$D:$D,'b-data'!AA$3,postings!$M:$M,'b-data'!$A324)</f>
        <v>0</v>
      </c>
      <c r="AB324" s="53">
        <f>AA324+SUMIFS(postings!$T:$T,postings!$C:$C,'b-data'!AB$2,postings!$D:$D,'b-data'!AB$3,postings!$I:$I,'b-data'!$A324)-SUMIFS(postings!$W:$W,postings!$C:$C,'b-data'!AB$2,postings!$D:$D,'b-data'!AB$3,postings!$M:$M,'b-data'!$A324)</f>
        <v>0</v>
      </c>
      <c r="AC324" s="53">
        <f>AB324+SUMIFS(postings!$T:$T,postings!$C:$C,'b-data'!AC$2,postings!$D:$D,'b-data'!AC$3,postings!$I:$I,'b-data'!$A324)-SUMIFS(postings!$W:$W,postings!$C:$C,'b-data'!AC$2,postings!$D:$D,'b-data'!AC$3,postings!$M:$M,'b-data'!$A324)</f>
        <v>0</v>
      </c>
      <c r="AD324" s="53">
        <f>AC324+SUMIFS(postings!$T:$T,postings!$C:$C,'b-data'!AD$2,postings!$D:$D,'b-data'!AD$3,postings!$I:$I,'b-data'!$A324)-SUMIFS(postings!$W:$W,postings!$C:$C,'b-data'!AD$2,postings!$D:$D,'b-data'!AD$3,postings!$M:$M,'b-data'!$A324)</f>
        <v>0</v>
      </c>
      <c r="AE324" s="53">
        <f>AD324+SUMIFS(postings!$T:$T,postings!$C:$C,'b-data'!AE$2,postings!$D:$D,'b-data'!AE$3,postings!$I:$I,'b-data'!$A324)-SUMIFS(postings!$W:$W,postings!$C:$C,'b-data'!AE$2,postings!$D:$D,'b-data'!AE$3,postings!$M:$M,'b-data'!$A324)</f>
        <v>0</v>
      </c>
      <c r="AF324" s="53">
        <f>AE324+SUMIFS(postings!$T:$T,postings!$C:$C,'b-data'!AF$2,postings!$D:$D,'b-data'!AF$3,postings!$I:$I,'b-data'!$A324)-SUMIFS(postings!$W:$W,postings!$C:$C,'b-data'!AF$2,postings!$D:$D,'b-data'!AF$3,postings!$M:$M,'b-data'!$A324)</f>
        <v>0</v>
      </c>
      <c r="AG324" s="53">
        <f>AF324+SUMIFS(postings!$T:$T,postings!$C:$C,'b-data'!AG$2,postings!$D:$D,'b-data'!AG$3,postings!$I:$I,'b-data'!$A324)-SUMIFS(postings!$W:$W,postings!$C:$C,'b-data'!AG$2,postings!$D:$D,'b-data'!AG$3,postings!$M:$M,'b-data'!$A324)</f>
        <v>0</v>
      </c>
      <c r="AH324" s="53">
        <f>AG324+SUMIFS(postings!$T:$T,postings!$C:$C,'b-data'!AH$2,postings!$D:$D,'b-data'!AH$3,postings!$I:$I,'b-data'!$A324)-SUMIFS(postings!$W:$W,postings!$C:$C,'b-data'!AH$2,postings!$D:$D,'b-data'!AH$3,postings!$M:$M,'b-data'!$A324)</f>
        <v>0</v>
      </c>
      <c r="AI324" s="53">
        <f>AH324+SUMIFS(postings!$T:$T,postings!$C:$C,'b-data'!AI$2,postings!$D:$D,'b-data'!AI$3,postings!$I:$I,'b-data'!$A324)-SUMIFS(postings!$W:$W,postings!$C:$C,'b-data'!AI$2,postings!$D:$D,'b-data'!AI$3,postings!$M:$M,'b-data'!$A324)</f>
        <v>0</v>
      </c>
      <c r="AJ324" s="53" cm="1">
        <f t="array" ref="AJ324">+INDEX(X324:AI324,1,Settings!$C$4)</f>
        <v>0</v>
      </c>
      <c r="AK324" s="53" cm="1">
        <f t="array" ref="AK324">+INDEX(X324:AI324,1,Settings!$C$4)</f>
        <v>0</v>
      </c>
      <c r="AL324" s="53"/>
      <c r="AM324" s="53">
        <f t="shared" si="538"/>
        <v>0</v>
      </c>
      <c r="AN324" s="53">
        <f t="shared" ref="AN324:AX324" si="669">+AM324</f>
        <v>0</v>
      </c>
      <c r="AO324" s="53">
        <f t="shared" si="669"/>
        <v>0</v>
      </c>
      <c r="AP324" s="53">
        <f t="shared" si="669"/>
        <v>0</v>
      </c>
      <c r="AQ324" s="53">
        <f t="shared" si="669"/>
        <v>0</v>
      </c>
      <c r="AR324" s="53">
        <f t="shared" si="669"/>
        <v>0</v>
      </c>
      <c r="AS324" s="53">
        <f t="shared" si="669"/>
        <v>0</v>
      </c>
      <c r="AT324" s="53">
        <f t="shared" si="669"/>
        <v>0</v>
      </c>
      <c r="AU324" s="53">
        <f t="shared" si="669"/>
        <v>0</v>
      </c>
      <c r="AV324" s="53">
        <f t="shared" si="669"/>
        <v>0</v>
      </c>
      <c r="AW324" s="53">
        <f t="shared" si="669"/>
        <v>0</v>
      </c>
      <c r="AX324" s="53">
        <f t="shared" si="669"/>
        <v>0</v>
      </c>
      <c r="AY324" s="53" cm="1">
        <f t="array" ref="AY324">+INDEX(AM324:AX324,1,Settings!$C$4)</f>
        <v>0</v>
      </c>
      <c r="AZ324" s="53">
        <f t="shared" si="540"/>
        <v>0</v>
      </c>
      <c r="BA324" s="53"/>
      <c r="BB324" s="53">
        <f t="shared" si="541"/>
        <v>0</v>
      </c>
      <c r="BC324" s="53">
        <f t="shared" ref="BC324:BN324" si="670">+BB324</f>
        <v>0</v>
      </c>
      <c r="BD324" s="53">
        <f t="shared" si="670"/>
        <v>0</v>
      </c>
      <c r="BE324" s="53">
        <f t="shared" si="670"/>
        <v>0</v>
      </c>
      <c r="BF324" s="53">
        <f t="shared" si="670"/>
        <v>0</v>
      </c>
      <c r="BG324" s="53">
        <f t="shared" si="670"/>
        <v>0</v>
      </c>
      <c r="BH324" s="53">
        <f t="shared" si="670"/>
        <v>0</v>
      </c>
      <c r="BI324" s="53">
        <f t="shared" si="670"/>
        <v>0</v>
      </c>
      <c r="BJ324" s="53">
        <f t="shared" si="670"/>
        <v>0</v>
      </c>
      <c r="BK324" s="53">
        <f t="shared" si="670"/>
        <v>0</v>
      </c>
      <c r="BL324" s="53">
        <f t="shared" si="670"/>
        <v>0</v>
      </c>
      <c r="BM324" s="53">
        <f t="shared" si="670"/>
        <v>0</v>
      </c>
      <c r="BN324" s="53">
        <f t="shared" si="670"/>
        <v>0</v>
      </c>
      <c r="BO324" s="53"/>
      <c r="BP324" s="53">
        <f t="shared" si="543"/>
        <v>0</v>
      </c>
      <c r="BQ324" s="53"/>
      <c r="BR324" s="53">
        <f t="shared" si="544"/>
        <v>0</v>
      </c>
    </row>
    <row r="325" spans="1:70" x14ac:dyDescent="0.2">
      <c r="A325" s="6">
        <v>1742</v>
      </c>
      <c r="B325" s="6" t="str">
        <f>+VLOOKUP(A325,masterfile!B:C,2,FALSE)</f>
        <v>Verbindlichkeiten soziale Sicherheit</v>
      </c>
      <c r="D325" s="53">
        <f>+SUMIF('[1]2017'!$A:$A,$A325,'[1]2017'!$C:$C)-SUMIF('[1]2017'!$E:$E,$A325,'[1]2017'!$G:$G)</f>
        <v>0</v>
      </c>
      <c r="E325" s="53">
        <f>+SUMIF('[1]2018'!$A:$A,$A325,'[1]2018'!$C:$C)-SUMIF('[1]2018'!$E:$E,$A325,'[1]2018'!$G:$G)+D325</f>
        <v>0</v>
      </c>
      <c r="F325" s="53">
        <f>+SUMIF('[1]2019'!$A:$A,$A325,'[1]2019'!$C:$C)-SUMIF('[1]2019'!$E:$E,$A325,'[1]2019'!$G:$G)+E325</f>
        <v>0</v>
      </c>
      <c r="G325" s="53">
        <f>+SUMIF('[1]2020'!$A:$A,$A325,'[1]2020'!$C:$C)-SUMIF('[1]2020'!$E:$E,$A325,'[1]2020'!$G:$G)+F325</f>
        <v>0</v>
      </c>
      <c r="H325" s="53"/>
      <c r="I325" s="53">
        <f>+(SUMIF('[1]2021'!$A:$A,$A325,'[1]2021'!$C:$C)-SUMIF('[1]2021'!$E:$E,$A325,'[1]2021'!$G:$G))/12+G325</f>
        <v>0</v>
      </c>
      <c r="J325" s="53">
        <f>+(SUMIF('[1]2021'!$A:$A,$A325,'[1]2021'!$C:$C)-SUMIF('[1]2021'!$E:$E,$A325,'[1]2021'!$G:$G))/12+I325</f>
        <v>0</v>
      </c>
      <c r="K325" s="53">
        <f>+(SUMIF('[1]2021'!$A:$A,$A325,'[1]2021'!$C:$C)-SUMIF('[1]2021'!$E:$E,$A325,'[1]2021'!$G:$G))/12+J325</f>
        <v>0</v>
      </c>
      <c r="L325" s="53">
        <f>+(SUMIF('[1]2021'!$A:$A,$A325,'[1]2021'!$C:$C)-SUMIF('[1]2021'!$E:$E,$A325,'[1]2021'!$G:$G))/12+K325</f>
        <v>0</v>
      </c>
      <c r="M325" s="53">
        <f>+(SUMIF('[1]2021'!$A:$A,$A325,'[1]2021'!$C:$C)-SUMIF('[1]2021'!$E:$E,$A325,'[1]2021'!$G:$G))/12+L325</f>
        <v>0</v>
      </c>
      <c r="N325" s="53">
        <f>+(SUMIF('[1]2021'!$A:$A,$A325,'[1]2021'!$C:$C)-SUMIF('[1]2021'!$E:$E,$A325,'[1]2021'!$G:$G))/12+M325</f>
        <v>0</v>
      </c>
      <c r="O325" s="53">
        <f>+(SUMIF('[1]2021'!$A:$A,$A325,'[1]2021'!$C:$C)-SUMIF('[1]2021'!$E:$E,$A325,'[1]2021'!$G:$G))/12+N325</f>
        <v>0</v>
      </c>
      <c r="P325" s="53">
        <f>+(SUMIF('[1]2021'!$A:$A,$A325,'[1]2021'!$C:$C)-SUMIF('[1]2021'!$E:$E,$A325,'[1]2021'!$G:$G))/12+O325</f>
        <v>0</v>
      </c>
      <c r="Q325" s="53">
        <f>+(SUMIF('[1]2021'!$A:$A,$A325,'[1]2021'!$C:$C)-SUMIF('[1]2021'!$E:$E,$A325,'[1]2021'!$G:$G))/12+P325</f>
        <v>0</v>
      </c>
      <c r="R325" s="53">
        <f>+(SUMIF('[1]2021'!$A:$A,$A325,'[1]2021'!$C:$C)-SUMIF('[1]2021'!$E:$E,$A325,'[1]2021'!$G:$G))/12+Q325</f>
        <v>0</v>
      </c>
      <c r="S325" s="53">
        <f>+(SUMIF('[1]2021'!$A:$A,$A325,'[1]2021'!$C:$C)-SUMIF('[1]2021'!$E:$E,$A325,'[1]2021'!$G:$G))/12+R325</f>
        <v>0</v>
      </c>
      <c r="T325" s="53">
        <f>+(SUMIF('[1]2021'!$A:$A,$A325,'[1]2021'!$C:$C)-SUMIF('[1]2021'!$E:$E,$A325,'[1]2021'!$G:$G))/12+S325</f>
        <v>0</v>
      </c>
      <c r="U325" s="53" cm="1">
        <f t="array" ref="U325">+INDEX(I325:T325,1,Settings!$C$4)</f>
        <v>0</v>
      </c>
      <c r="V325" s="53" cm="1">
        <f t="array" ref="V325">+INDEX(I325:T325,1,Settings!$C$4)</f>
        <v>0</v>
      </c>
      <c r="W325" s="53"/>
      <c r="X325" s="53">
        <f>V325+SUMIFS(postings!$T:$T,postings!$C:$C,'b-data'!X$2,postings!$D:$D,'b-data'!X$3,postings!$I:$I,'b-data'!$A325)-SUMIFS(postings!$W:$W,postings!$C:$C,'b-data'!X$2,postings!$D:$D,'b-data'!X$3,postings!$M:$M,'b-data'!$A325)</f>
        <v>0</v>
      </c>
      <c r="Y325" s="53">
        <f>X325+SUMIFS(postings!$T:$T,postings!$C:$C,'b-data'!Y$2,postings!$D:$D,'b-data'!Y$3,postings!$I:$I,'b-data'!$A325)-SUMIFS(postings!$W:$W,postings!$C:$C,'b-data'!Y$2,postings!$D:$D,'b-data'!Y$3,postings!$M:$M,'b-data'!$A325)</f>
        <v>0</v>
      </c>
      <c r="Z325" s="53">
        <f>Y325+SUMIFS(postings!$T:$T,postings!$C:$C,'b-data'!Z$2,postings!$D:$D,'b-data'!Z$3,postings!$I:$I,'b-data'!$A325)-SUMIFS(postings!$W:$W,postings!$C:$C,'b-data'!Z$2,postings!$D:$D,'b-data'!Z$3,postings!$M:$M,'b-data'!$A325)</f>
        <v>0</v>
      </c>
      <c r="AA325" s="53">
        <f>Z325+SUMIFS(postings!$T:$T,postings!$C:$C,'b-data'!AA$2,postings!$D:$D,'b-data'!AA$3,postings!$I:$I,'b-data'!$A325)-SUMIFS(postings!$W:$W,postings!$C:$C,'b-data'!AA$2,postings!$D:$D,'b-data'!AA$3,postings!$M:$M,'b-data'!$A325)</f>
        <v>0</v>
      </c>
      <c r="AB325" s="53">
        <f>AA325+SUMIFS(postings!$T:$T,postings!$C:$C,'b-data'!AB$2,postings!$D:$D,'b-data'!AB$3,postings!$I:$I,'b-data'!$A325)-SUMIFS(postings!$W:$W,postings!$C:$C,'b-data'!AB$2,postings!$D:$D,'b-data'!AB$3,postings!$M:$M,'b-data'!$A325)</f>
        <v>0</v>
      </c>
      <c r="AC325" s="53">
        <f>AB325+SUMIFS(postings!$T:$T,postings!$C:$C,'b-data'!AC$2,postings!$D:$D,'b-data'!AC$3,postings!$I:$I,'b-data'!$A325)-SUMIFS(postings!$W:$W,postings!$C:$C,'b-data'!AC$2,postings!$D:$D,'b-data'!AC$3,postings!$M:$M,'b-data'!$A325)</f>
        <v>0</v>
      </c>
      <c r="AD325" s="53">
        <f>AC325+SUMIFS(postings!$T:$T,postings!$C:$C,'b-data'!AD$2,postings!$D:$D,'b-data'!AD$3,postings!$I:$I,'b-data'!$A325)-SUMIFS(postings!$W:$W,postings!$C:$C,'b-data'!AD$2,postings!$D:$D,'b-data'!AD$3,postings!$M:$M,'b-data'!$A325)</f>
        <v>0</v>
      </c>
      <c r="AE325" s="53">
        <f>AD325+SUMIFS(postings!$T:$T,postings!$C:$C,'b-data'!AE$2,postings!$D:$D,'b-data'!AE$3,postings!$I:$I,'b-data'!$A325)-SUMIFS(postings!$W:$W,postings!$C:$C,'b-data'!AE$2,postings!$D:$D,'b-data'!AE$3,postings!$M:$M,'b-data'!$A325)</f>
        <v>0</v>
      </c>
      <c r="AF325" s="53">
        <f>AE325+SUMIFS(postings!$T:$T,postings!$C:$C,'b-data'!AF$2,postings!$D:$D,'b-data'!AF$3,postings!$I:$I,'b-data'!$A325)-SUMIFS(postings!$W:$W,postings!$C:$C,'b-data'!AF$2,postings!$D:$D,'b-data'!AF$3,postings!$M:$M,'b-data'!$A325)</f>
        <v>0</v>
      </c>
      <c r="AG325" s="53">
        <f>AF325+SUMIFS(postings!$T:$T,postings!$C:$C,'b-data'!AG$2,postings!$D:$D,'b-data'!AG$3,postings!$I:$I,'b-data'!$A325)-SUMIFS(postings!$W:$W,postings!$C:$C,'b-data'!AG$2,postings!$D:$D,'b-data'!AG$3,postings!$M:$M,'b-data'!$A325)</f>
        <v>0</v>
      </c>
      <c r="AH325" s="53">
        <f>AG325+SUMIFS(postings!$T:$T,postings!$C:$C,'b-data'!AH$2,postings!$D:$D,'b-data'!AH$3,postings!$I:$I,'b-data'!$A325)-SUMIFS(postings!$W:$W,postings!$C:$C,'b-data'!AH$2,postings!$D:$D,'b-data'!AH$3,postings!$M:$M,'b-data'!$A325)</f>
        <v>0</v>
      </c>
      <c r="AI325" s="53">
        <f>AH325+SUMIFS(postings!$T:$T,postings!$C:$C,'b-data'!AI$2,postings!$D:$D,'b-data'!AI$3,postings!$I:$I,'b-data'!$A325)-SUMIFS(postings!$W:$W,postings!$C:$C,'b-data'!AI$2,postings!$D:$D,'b-data'!AI$3,postings!$M:$M,'b-data'!$A325)</f>
        <v>0</v>
      </c>
      <c r="AJ325" s="53" cm="1">
        <f t="array" ref="AJ325">+INDEX(X325:AI325,1,Settings!$C$4)</f>
        <v>0</v>
      </c>
      <c r="AK325" s="53" cm="1">
        <f t="array" ref="AK325">+INDEX(X325:AI325,1,Settings!$C$4)</f>
        <v>0</v>
      </c>
      <c r="AL325" s="53"/>
      <c r="AM325" s="53">
        <f t="shared" ref="AM325:AM388" si="671">+V325</f>
        <v>0</v>
      </c>
      <c r="AN325" s="53">
        <f t="shared" ref="AN325:AX325" si="672">+AM325</f>
        <v>0</v>
      </c>
      <c r="AO325" s="53">
        <f t="shared" si="672"/>
        <v>0</v>
      </c>
      <c r="AP325" s="53">
        <f t="shared" si="672"/>
        <v>0</v>
      </c>
      <c r="AQ325" s="53">
        <f t="shared" si="672"/>
        <v>0</v>
      </c>
      <c r="AR325" s="53">
        <f t="shared" si="672"/>
        <v>0</v>
      </c>
      <c r="AS325" s="53">
        <f t="shared" si="672"/>
        <v>0</v>
      </c>
      <c r="AT325" s="53">
        <f t="shared" si="672"/>
        <v>0</v>
      </c>
      <c r="AU325" s="53">
        <f t="shared" si="672"/>
        <v>0</v>
      </c>
      <c r="AV325" s="53">
        <f t="shared" si="672"/>
        <v>0</v>
      </c>
      <c r="AW325" s="53">
        <f t="shared" si="672"/>
        <v>0</v>
      </c>
      <c r="AX325" s="53">
        <f t="shared" si="672"/>
        <v>0</v>
      </c>
      <c r="AY325" s="53" cm="1">
        <f t="array" ref="AY325">+INDEX(AM325:AX325,1,Settings!$C$4)</f>
        <v>0</v>
      </c>
      <c r="AZ325" s="53">
        <f t="shared" ref="AZ325:AZ388" si="673">+AX325</f>
        <v>0</v>
      </c>
      <c r="BA325" s="53"/>
      <c r="BB325" s="53">
        <f t="shared" ref="BB325:BB388" si="674">+AZ325</f>
        <v>0</v>
      </c>
      <c r="BC325" s="53">
        <f t="shared" ref="BC325:BN325" si="675">+BB325</f>
        <v>0</v>
      </c>
      <c r="BD325" s="53">
        <f t="shared" si="675"/>
        <v>0</v>
      </c>
      <c r="BE325" s="53">
        <f t="shared" si="675"/>
        <v>0</v>
      </c>
      <c r="BF325" s="53">
        <f t="shared" si="675"/>
        <v>0</v>
      </c>
      <c r="BG325" s="53">
        <f t="shared" si="675"/>
        <v>0</v>
      </c>
      <c r="BH325" s="53">
        <f t="shared" si="675"/>
        <v>0</v>
      </c>
      <c r="BI325" s="53">
        <f t="shared" si="675"/>
        <v>0</v>
      </c>
      <c r="BJ325" s="53">
        <f t="shared" si="675"/>
        <v>0</v>
      </c>
      <c r="BK325" s="53">
        <f t="shared" si="675"/>
        <v>0</v>
      </c>
      <c r="BL325" s="53">
        <f t="shared" si="675"/>
        <v>0</v>
      </c>
      <c r="BM325" s="53">
        <f t="shared" si="675"/>
        <v>0</v>
      </c>
      <c r="BN325" s="53">
        <f t="shared" si="675"/>
        <v>0</v>
      </c>
      <c r="BO325" s="53"/>
      <c r="BP325" s="53">
        <f t="shared" ref="BP325:BP388" si="676">+BN325</f>
        <v>0</v>
      </c>
      <c r="BQ325" s="53"/>
      <c r="BR325" s="53">
        <f t="shared" ref="BR325:BR388" si="677">+BP325</f>
        <v>0</v>
      </c>
    </row>
    <row r="326" spans="1:70" x14ac:dyDescent="0.2">
      <c r="A326" s="6">
        <v>1743</v>
      </c>
      <c r="B326" s="6" t="str">
        <f>+VLOOKUP(A326,masterfile!B:C,2,FALSE)</f>
        <v>Verbindlichk. soziale Sicherheit(b.1J)</v>
      </c>
      <c r="D326" s="53">
        <f>+SUMIF('[1]2017'!$A:$A,$A326,'[1]2017'!$C:$C)-SUMIF('[1]2017'!$E:$E,$A326,'[1]2017'!$G:$G)</f>
        <v>0</v>
      </c>
      <c r="E326" s="53">
        <f>+SUMIF('[1]2018'!$A:$A,$A326,'[1]2018'!$C:$C)-SUMIF('[1]2018'!$E:$E,$A326,'[1]2018'!$G:$G)+D326</f>
        <v>0</v>
      </c>
      <c r="F326" s="53">
        <f>+SUMIF('[1]2019'!$A:$A,$A326,'[1]2019'!$C:$C)-SUMIF('[1]2019'!$E:$E,$A326,'[1]2019'!$G:$G)+E326</f>
        <v>0</v>
      </c>
      <c r="G326" s="53">
        <f>+SUMIF('[1]2020'!$A:$A,$A326,'[1]2020'!$C:$C)-SUMIF('[1]2020'!$E:$E,$A326,'[1]2020'!$G:$G)+F326</f>
        <v>0</v>
      </c>
      <c r="H326" s="53"/>
      <c r="I326" s="53">
        <f>+(SUMIF('[1]2021'!$A:$A,$A326,'[1]2021'!$C:$C)-SUMIF('[1]2021'!$E:$E,$A326,'[1]2021'!$G:$G))/12+G326</f>
        <v>0</v>
      </c>
      <c r="J326" s="53">
        <f>+(SUMIF('[1]2021'!$A:$A,$A326,'[1]2021'!$C:$C)-SUMIF('[1]2021'!$E:$E,$A326,'[1]2021'!$G:$G))/12+I326</f>
        <v>0</v>
      </c>
      <c r="K326" s="53">
        <f>+(SUMIF('[1]2021'!$A:$A,$A326,'[1]2021'!$C:$C)-SUMIF('[1]2021'!$E:$E,$A326,'[1]2021'!$G:$G))/12+J326</f>
        <v>0</v>
      </c>
      <c r="L326" s="53">
        <f>+(SUMIF('[1]2021'!$A:$A,$A326,'[1]2021'!$C:$C)-SUMIF('[1]2021'!$E:$E,$A326,'[1]2021'!$G:$G))/12+K326</f>
        <v>0</v>
      </c>
      <c r="M326" s="53">
        <f>+(SUMIF('[1]2021'!$A:$A,$A326,'[1]2021'!$C:$C)-SUMIF('[1]2021'!$E:$E,$A326,'[1]2021'!$G:$G))/12+L326</f>
        <v>0</v>
      </c>
      <c r="N326" s="53">
        <f>+(SUMIF('[1]2021'!$A:$A,$A326,'[1]2021'!$C:$C)-SUMIF('[1]2021'!$E:$E,$A326,'[1]2021'!$G:$G))/12+M326</f>
        <v>0</v>
      </c>
      <c r="O326" s="53">
        <f>+(SUMIF('[1]2021'!$A:$A,$A326,'[1]2021'!$C:$C)-SUMIF('[1]2021'!$E:$E,$A326,'[1]2021'!$G:$G))/12+N326</f>
        <v>0</v>
      </c>
      <c r="P326" s="53">
        <f>+(SUMIF('[1]2021'!$A:$A,$A326,'[1]2021'!$C:$C)-SUMIF('[1]2021'!$E:$E,$A326,'[1]2021'!$G:$G))/12+O326</f>
        <v>0</v>
      </c>
      <c r="Q326" s="53">
        <f>+(SUMIF('[1]2021'!$A:$A,$A326,'[1]2021'!$C:$C)-SUMIF('[1]2021'!$E:$E,$A326,'[1]2021'!$G:$G))/12+P326</f>
        <v>0</v>
      </c>
      <c r="R326" s="53">
        <f>+(SUMIF('[1]2021'!$A:$A,$A326,'[1]2021'!$C:$C)-SUMIF('[1]2021'!$E:$E,$A326,'[1]2021'!$G:$G))/12+Q326</f>
        <v>0</v>
      </c>
      <c r="S326" s="53">
        <f>+(SUMIF('[1]2021'!$A:$A,$A326,'[1]2021'!$C:$C)-SUMIF('[1]2021'!$E:$E,$A326,'[1]2021'!$G:$G))/12+R326</f>
        <v>0</v>
      </c>
      <c r="T326" s="53">
        <f>+(SUMIF('[1]2021'!$A:$A,$A326,'[1]2021'!$C:$C)-SUMIF('[1]2021'!$E:$E,$A326,'[1]2021'!$G:$G))/12+S326</f>
        <v>0</v>
      </c>
      <c r="U326" s="53" cm="1">
        <f t="array" ref="U326">+INDEX(I326:T326,1,Settings!$C$4)</f>
        <v>0</v>
      </c>
      <c r="V326" s="53" cm="1">
        <f t="array" ref="V326">+INDEX(I326:T326,1,Settings!$C$4)</f>
        <v>0</v>
      </c>
      <c r="W326" s="53"/>
      <c r="X326" s="53">
        <f>V326+SUMIFS(postings!$T:$T,postings!$C:$C,'b-data'!X$2,postings!$D:$D,'b-data'!X$3,postings!$I:$I,'b-data'!$A326)-SUMIFS(postings!$W:$W,postings!$C:$C,'b-data'!X$2,postings!$D:$D,'b-data'!X$3,postings!$M:$M,'b-data'!$A326)</f>
        <v>0</v>
      </c>
      <c r="Y326" s="53">
        <f>X326+SUMIFS(postings!$T:$T,postings!$C:$C,'b-data'!Y$2,postings!$D:$D,'b-data'!Y$3,postings!$I:$I,'b-data'!$A326)-SUMIFS(postings!$W:$W,postings!$C:$C,'b-data'!Y$2,postings!$D:$D,'b-data'!Y$3,postings!$M:$M,'b-data'!$A326)</f>
        <v>0</v>
      </c>
      <c r="Z326" s="53">
        <f>Y326+SUMIFS(postings!$T:$T,postings!$C:$C,'b-data'!Z$2,postings!$D:$D,'b-data'!Z$3,postings!$I:$I,'b-data'!$A326)-SUMIFS(postings!$W:$W,postings!$C:$C,'b-data'!Z$2,postings!$D:$D,'b-data'!Z$3,postings!$M:$M,'b-data'!$A326)</f>
        <v>0</v>
      </c>
      <c r="AA326" s="53">
        <f>Z326+SUMIFS(postings!$T:$T,postings!$C:$C,'b-data'!AA$2,postings!$D:$D,'b-data'!AA$3,postings!$I:$I,'b-data'!$A326)-SUMIFS(postings!$W:$W,postings!$C:$C,'b-data'!AA$2,postings!$D:$D,'b-data'!AA$3,postings!$M:$M,'b-data'!$A326)</f>
        <v>0</v>
      </c>
      <c r="AB326" s="53">
        <f>AA326+SUMIFS(postings!$T:$T,postings!$C:$C,'b-data'!AB$2,postings!$D:$D,'b-data'!AB$3,postings!$I:$I,'b-data'!$A326)-SUMIFS(postings!$W:$W,postings!$C:$C,'b-data'!AB$2,postings!$D:$D,'b-data'!AB$3,postings!$M:$M,'b-data'!$A326)</f>
        <v>0</v>
      </c>
      <c r="AC326" s="53">
        <f>AB326+SUMIFS(postings!$T:$T,postings!$C:$C,'b-data'!AC$2,postings!$D:$D,'b-data'!AC$3,postings!$I:$I,'b-data'!$A326)-SUMIFS(postings!$W:$W,postings!$C:$C,'b-data'!AC$2,postings!$D:$D,'b-data'!AC$3,postings!$M:$M,'b-data'!$A326)</f>
        <v>0</v>
      </c>
      <c r="AD326" s="53">
        <f>AC326+SUMIFS(postings!$T:$T,postings!$C:$C,'b-data'!AD$2,postings!$D:$D,'b-data'!AD$3,postings!$I:$I,'b-data'!$A326)-SUMIFS(postings!$W:$W,postings!$C:$C,'b-data'!AD$2,postings!$D:$D,'b-data'!AD$3,postings!$M:$M,'b-data'!$A326)</f>
        <v>0</v>
      </c>
      <c r="AE326" s="53">
        <f>AD326+SUMIFS(postings!$T:$T,postings!$C:$C,'b-data'!AE$2,postings!$D:$D,'b-data'!AE$3,postings!$I:$I,'b-data'!$A326)-SUMIFS(postings!$W:$W,postings!$C:$C,'b-data'!AE$2,postings!$D:$D,'b-data'!AE$3,postings!$M:$M,'b-data'!$A326)</f>
        <v>0</v>
      </c>
      <c r="AF326" s="53">
        <f>AE326+SUMIFS(postings!$T:$T,postings!$C:$C,'b-data'!AF$2,postings!$D:$D,'b-data'!AF$3,postings!$I:$I,'b-data'!$A326)-SUMIFS(postings!$W:$W,postings!$C:$C,'b-data'!AF$2,postings!$D:$D,'b-data'!AF$3,postings!$M:$M,'b-data'!$A326)</f>
        <v>0</v>
      </c>
      <c r="AG326" s="53">
        <f>AF326+SUMIFS(postings!$T:$T,postings!$C:$C,'b-data'!AG$2,postings!$D:$D,'b-data'!AG$3,postings!$I:$I,'b-data'!$A326)-SUMIFS(postings!$W:$W,postings!$C:$C,'b-data'!AG$2,postings!$D:$D,'b-data'!AG$3,postings!$M:$M,'b-data'!$A326)</f>
        <v>0</v>
      </c>
      <c r="AH326" s="53">
        <f>AG326+SUMIFS(postings!$T:$T,postings!$C:$C,'b-data'!AH$2,postings!$D:$D,'b-data'!AH$3,postings!$I:$I,'b-data'!$A326)-SUMIFS(postings!$W:$W,postings!$C:$C,'b-data'!AH$2,postings!$D:$D,'b-data'!AH$3,postings!$M:$M,'b-data'!$A326)</f>
        <v>0</v>
      </c>
      <c r="AI326" s="53">
        <f>AH326+SUMIFS(postings!$T:$T,postings!$C:$C,'b-data'!AI$2,postings!$D:$D,'b-data'!AI$3,postings!$I:$I,'b-data'!$A326)-SUMIFS(postings!$W:$W,postings!$C:$C,'b-data'!AI$2,postings!$D:$D,'b-data'!AI$3,postings!$M:$M,'b-data'!$A326)</f>
        <v>0</v>
      </c>
      <c r="AJ326" s="53" cm="1">
        <f t="array" ref="AJ326">+INDEX(X326:AI326,1,Settings!$C$4)</f>
        <v>0</v>
      </c>
      <c r="AK326" s="53" cm="1">
        <f t="array" ref="AK326">+INDEX(X326:AI326,1,Settings!$C$4)</f>
        <v>0</v>
      </c>
      <c r="AL326" s="53"/>
      <c r="AM326" s="53">
        <f t="shared" si="671"/>
        <v>0</v>
      </c>
      <c r="AN326" s="53">
        <f t="shared" ref="AN326:AX326" si="678">+AM326</f>
        <v>0</v>
      </c>
      <c r="AO326" s="53">
        <f t="shared" si="678"/>
        <v>0</v>
      </c>
      <c r="AP326" s="53">
        <f t="shared" si="678"/>
        <v>0</v>
      </c>
      <c r="AQ326" s="53">
        <f t="shared" si="678"/>
        <v>0</v>
      </c>
      <c r="AR326" s="53">
        <f t="shared" si="678"/>
        <v>0</v>
      </c>
      <c r="AS326" s="53">
        <f t="shared" si="678"/>
        <v>0</v>
      </c>
      <c r="AT326" s="53">
        <f t="shared" si="678"/>
        <v>0</v>
      </c>
      <c r="AU326" s="53">
        <f t="shared" si="678"/>
        <v>0</v>
      </c>
      <c r="AV326" s="53">
        <f t="shared" si="678"/>
        <v>0</v>
      </c>
      <c r="AW326" s="53">
        <f t="shared" si="678"/>
        <v>0</v>
      </c>
      <c r="AX326" s="53">
        <f t="shared" si="678"/>
        <v>0</v>
      </c>
      <c r="AY326" s="53" cm="1">
        <f t="array" ref="AY326">+INDEX(AM326:AX326,1,Settings!$C$4)</f>
        <v>0</v>
      </c>
      <c r="AZ326" s="53">
        <f t="shared" si="673"/>
        <v>0</v>
      </c>
      <c r="BA326" s="53"/>
      <c r="BB326" s="53">
        <f t="shared" si="674"/>
        <v>0</v>
      </c>
      <c r="BC326" s="53">
        <f t="shared" ref="BC326:BN326" si="679">+BB326</f>
        <v>0</v>
      </c>
      <c r="BD326" s="53">
        <f t="shared" si="679"/>
        <v>0</v>
      </c>
      <c r="BE326" s="53">
        <f t="shared" si="679"/>
        <v>0</v>
      </c>
      <c r="BF326" s="53">
        <f t="shared" si="679"/>
        <v>0</v>
      </c>
      <c r="BG326" s="53">
        <f t="shared" si="679"/>
        <v>0</v>
      </c>
      <c r="BH326" s="53">
        <f t="shared" si="679"/>
        <v>0</v>
      </c>
      <c r="BI326" s="53">
        <f t="shared" si="679"/>
        <v>0</v>
      </c>
      <c r="BJ326" s="53">
        <f t="shared" si="679"/>
        <v>0</v>
      </c>
      <c r="BK326" s="53">
        <f t="shared" si="679"/>
        <v>0</v>
      </c>
      <c r="BL326" s="53">
        <f t="shared" si="679"/>
        <v>0</v>
      </c>
      <c r="BM326" s="53">
        <f t="shared" si="679"/>
        <v>0</v>
      </c>
      <c r="BN326" s="53">
        <f t="shared" si="679"/>
        <v>0</v>
      </c>
      <c r="BO326" s="53"/>
      <c r="BP326" s="53">
        <f t="shared" si="676"/>
        <v>0</v>
      </c>
      <c r="BQ326" s="53"/>
      <c r="BR326" s="53">
        <f t="shared" si="677"/>
        <v>0</v>
      </c>
    </row>
    <row r="327" spans="1:70" x14ac:dyDescent="0.2">
      <c r="A327" s="6">
        <v>1744</v>
      </c>
      <c r="B327" s="6" t="str">
        <f>+VLOOKUP(A327,masterfile!B:C,2,FALSE)</f>
        <v>Verbindlichk. soziale Sicherheit(1-5J)</v>
      </c>
      <c r="D327" s="53">
        <f>+SUMIF('[1]2017'!$A:$A,$A327,'[1]2017'!$C:$C)-SUMIF('[1]2017'!$E:$E,$A327,'[1]2017'!$G:$G)</f>
        <v>0</v>
      </c>
      <c r="E327" s="53">
        <f>+SUMIF('[1]2018'!$A:$A,$A327,'[1]2018'!$C:$C)-SUMIF('[1]2018'!$E:$E,$A327,'[1]2018'!$G:$G)+D327</f>
        <v>0</v>
      </c>
      <c r="F327" s="53">
        <f>+SUMIF('[1]2019'!$A:$A,$A327,'[1]2019'!$C:$C)-SUMIF('[1]2019'!$E:$E,$A327,'[1]2019'!$G:$G)+E327</f>
        <v>0</v>
      </c>
      <c r="G327" s="53">
        <f>+SUMIF('[1]2020'!$A:$A,$A327,'[1]2020'!$C:$C)-SUMIF('[1]2020'!$E:$E,$A327,'[1]2020'!$G:$G)+F327</f>
        <v>0</v>
      </c>
      <c r="H327" s="53"/>
      <c r="I327" s="53">
        <f>+(SUMIF('[1]2021'!$A:$A,$A327,'[1]2021'!$C:$C)-SUMIF('[1]2021'!$E:$E,$A327,'[1]2021'!$G:$G))/12+G327</f>
        <v>0</v>
      </c>
      <c r="J327" s="53">
        <f>+(SUMIF('[1]2021'!$A:$A,$A327,'[1]2021'!$C:$C)-SUMIF('[1]2021'!$E:$E,$A327,'[1]2021'!$G:$G))/12+I327</f>
        <v>0</v>
      </c>
      <c r="K327" s="53">
        <f>+(SUMIF('[1]2021'!$A:$A,$A327,'[1]2021'!$C:$C)-SUMIF('[1]2021'!$E:$E,$A327,'[1]2021'!$G:$G))/12+J327</f>
        <v>0</v>
      </c>
      <c r="L327" s="53">
        <f>+(SUMIF('[1]2021'!$A:$A,$A327,'[1]2021'!$C:$C)-SUMIF('[1]2021'!$E:$E,$A327,'[1]2021'!$G:$G))/12+K327</f>
        <v>0</v>
      </c>
      <c r="M327" s="53">
        <f>+(SUMIF('[1]2021'!$A:$A,$A327,'[1]2021'!$C:$C)-SUMIF('[1]2021'!$E:$E,$A327,'[1]2021'!$G:$G))/12+L327</f>
        <v>0</v>
      </c>
      <c r="N327" s="53">
        <f>+(SUMIF('[1]2021'!$A:$A,$A327,'[1]2021'!$C:$C)-SUMIF('[1]2021'!$E:$E,$A327,'[1]2021'!$G:$G))/12+M327</f>
        <v>0</v>
      </c>
      <c r="O327" s="53">
        <f>+(SUMIF('[1]2021'!$A:$A,$A327,'[1]2021'!$C:$C)-SUMIF('[1]2021'!$E:$E,$A327,'[1]2021'!$G:$G))/12+N327</f>
        <v>0</v>
      </c>
      <c r="P327" s="53">
        <f>+(SUMIF('[1]2021'!$A:$A,$A327,'[1]2021'!$C:$C)-SUMIF('[1]2021'!$E:$E,$A327,'[1]2021'!$G:$G))/12+O327</f>
        <v>0</v>
      </c>
      <c r="Q327" s="53">
        <f>+(SUMIF('[1]2021'!$A:$A,$A327,'[1]2021'!$C:$C)-SUMIF('[1]2021'!$E:$E,$A327,'[1]2021'!$G:$G))/12+P327</f>
        <v>0</v>
      </c>
      <c r="R327" s="53">
        <f>+(SUMIF('[1]2021'!$A:$A,$A327,'[1]2021'!$C:$C)-SUMIF('[1]2021'!$E:$E,$A327,'[1]2021'!$G:$G))/12+Q327</f>
        <v>0</v>
      </c>
      <c r="S327" s="53">
        <f>+(SUMIF('[1]2021'!$A:$A,$A327,'[1]2021'!$C:$C)-SUMIF('[1]2021'!$E:$E,$A327,'[1]2021'!$G:$G))/12+R327</f>
        <v>0</v>
      </c>
      <c r="T327" s="53">
        <f>+(SUMIF('[1]2021'!$A:$A,$A327,'[1]2021'!$C:$C)-SUMIF('[1]2021'!$E:$E,$A327,'[1]2021'!$G:$G))/12+S327</f>
        <v>0</v>
      </c>
      <c r="U327" s="53" cm="1">
        <f t="array" ref="U327">+INDEX(I327:T327,1,Settings!$C$4)</f>
        <v>0</v>
      </c>
      <c r="V327" s="53" cm="1">
        <f t="array" ref="V327">+INDEX(I327:T327,1,Settings!$C$4)</f>
        <v>0</v>
      </c>
      <c r="W327" s="53"/>
      <c r="X327" s="53">
        <f>V327+SUMIFS(postings!$T:$T,postings!$C:$C,'b-data'!X$2,postings!$D:$D,'b-data'!X$3,postings!$I:$I,'b-data'!$A327)-SUMIFS(postings!$W:$W,postings!$C:$C,'b-data'!X$2,postings!$D:$D,'b-data'!X$3,postings!$M:$M,'b-data'!$A327)</f>
        <v>0</v>
      </c>
      <c r="Y327" s="53">
        <f>X327+SUMIFS(postings!$T:$T,postings!$C:$C,'b-data'!Y$2,postings!$D:$D,'b-data'!Y$3,postings!$I:$I,'b-data'!$A327)-SUMIFS(postings!$W:$W,postings!$C:$C,'b-data'!Y$2,postings!$D:$D,'b-data'!Y$3,postings!$M:$M,'b-data'!$A327)</f>
        <v>0</v>
      </c>
      <c r="Z327" s="53">
        <f>Y327+SUMIFS(postings!$T:$T,postings!$C:$C,'b-data'!Z$2,postings!$D:$D,'b-data'!Z$3,postings!$I:$I,'b-data'!$A327)-SUMIFS(postings!$W:$W,postings!$C:$C,'b-data'!Z$2,postings!$D:$D,'b-data'!Z$3,postings!$M:$M,'b-data'!$A327)</f>
        <v>0</v>
      </c>
      <c r="AA327" s="53">
        <f>Z327+SUMIFS(postings!$T:$T,postings!$C:$C,'b-data'!AA$2,postings!$D:$D,'b-data'!AA$3,postings!$I:$I,'b-data'!$A327)-SUMIFS(postings!$W:$W,postings!$C:$C,'b-data'!AA$2,postings!$D:$D,'b-data'!AA$3,postings!$M:$M,'b-data'!$A327)</f>
        <v>0</v>
      </c>
      <c r="AB327" s="53">
        <f>AA327+SUMIFS(postings!$T:$T,postings!$C:$C,'b-data'!AB$2,postings!$D:$D,'b-data'!AB$3,postings!$I:$I,'b-data'!$A327)-SUMIFS(postings!$W:$W,postings!$C:$C,'b-data'!AB$2,postings!$D:$D,'b-data'!AB$3,postings!$M:$M,'b-data'!$A327)</f>
        <v>0</v>
      </c>
      <c r="AC327" s="53">
        <f>AB327+SUMIFS(postings!$T:$T,postings!$C:$C,'b-data'!AC$2,postings!$D:$D,'b-data'!AC$3,postings!$I:$I,'b-data'!$A327)-SUMIFS(postings!$W:$W,postings!$C:$C,'b-data'!AC$2,postings!$D:$D,'b-data'!AC$3,postings!$M:$M,'b-data'!$A327)</f>
        <v>0</v>
      </c>
      <c r="AD327" s="53">
        <f>AC327+SUMIFS(postings!$T:$T,postings!$C:$C,'b-data'!AD$2,postings!$D:$D,'b-data'!AD$3,postings!$I:$I,'b-data'!$A327)-SUMIFS(postings!$W:$W,postings!$C:$C,'b-data'!AD$2,postings!$D:$D,'b-data'!AD$3,postings!$M:$M,'b-data'!$A327)</f>
        <v>0</v>
      </c>
      <c r="AE327" s="53">
        <f>AD327+SUMIFS(postings!$T:$T,postings!$C:$C,'b-data'!AE$2,postings!$D:$D,'b-data'!AE$3,postings!$I:$I,'b-data'!$A327)-SUMIFS(postings!$W:$W,postings!$C:$C,'b-data'!AE$2,postings!$D:$D,'b-data'!AE$3,postings!$M:$M,'b-data'!$A327)</f>
        <v>0</v>
      </c>
      <c r="AF327" s="53">
        <f>AE327+SUMIFS(postings!$T:$T,postings!$C:$C,'b-data'!AF$2,postings!$D:$D,'b-data'!AF$3,postings!$I:$I,'b-data'!$A327)-SUMIFS(postings!$W:$W,postings!$C:$C,'b-data'!AF$2,postings!$D:$D,'b-data'!AF$3,postings!$M:$M,'b-data'!$A327)</f>
        <v>0</v>
      </c>
      <c r="AG327" s="53">
        <f>AF327+SUMIFS(postings!$T:$T,postings!$C:$C,'b-data'!AG$2,postings!$D:$D,'b-data'!AG$3,postings!$I:$I,'b-data'!$A327)-SUMIFS(postings!$W:$W,postings!$C:$C,'b-data'!AG$2,postings!$D:$D,'b-data'!AG$3,postings!$M:$M,'b-data'!$A327)</f>
        <v>0</v>
      </c>
      <c r="AH327" s="53">
        <f>AG327+SUMIFS(postings!$T:$T,postings!$C:$C,'b-data'!AH$2,postings!$D:$D,'b-data'!AH$3,postings!$I:$I,'b-data'!$A327)-SUMIFS(postings!$W:$W,postings!$C:$C,'b-data'!AH$2,postings!$D:$D,'b-data'!AH$3,postings!$M:$M,'b-data'!$A327)</f>
        <v>0</v>
      </c>
      <c r="AI327" s="53">
        <f>AH327+SUMIFS(postings!$T:$T,postings!$C:$C,'b-data'!AI$2,postings!$D:$D,'b-data'!AI$3,postings!$I:$I,'b-data'!$A327)-SUMIFS(postings!$W:$W,postings!$C:$C,'b-data'!AI$2,postings!$D:$D,'b-data'!AI$3,postings!$M:$M,'b-data'!$A327)</f>
        <v>0</v>
      </c>
      <c r="AJ327" s="53" cm="1">
        <f t="array" ref="AJ327">+INDEX(X327:AI327,1,Settings!$C$4)</f>
        <v>0</v>
      </c>
      <c r="AK327" s="53" cm="1">
        <f t="array" ref="AK327">+INDEX(X327:AI327,1,Settings!$C$4)</f>
        <v>0</v>
      </c>
      <c r="AL327" s="53"/>
      <c r="AM327" s="53">
        <f t="shared" si="671"/>
        <v>0</v>
      </c>
      <c r="AN327" s="53">
        <f t="shared" ref="AN327:AX327" si="680">+AM327</f>
        <v>0</v>
      </c>
      <c r="AO327" s="53">
        <f t="shared" si="680"/>
        <v>0</v>
      </c>
      <c r="AP327" s="53">
        <f t="shared" si="680"/>
        <v>0</v>
      </c>
      <c r="AQ327" s="53">
        <f t="shared" si="680"/>
        <v>0</v>
      </c>
      <c r="AR327" s="53">
        <f t="shared" si="680"/>
        <v>0</v>
      </c>
      <c r="AS327" s="53">
        <f t="shared" si="680"/>
        <v>0</v>
      </c>
      <c r="AT327" s="53">
        <f t="shared" si="680"/>
        <v>0</v>
      </c>
      <c r="AU327" s="53">
        <f t="shared" si="680"/>
        <v>0</v>
      </c>
      <c r="AV327" s="53">
        <f t="shared" si="680"/>
        <v>0</v>
      </c>
      <c r="AW327" s="53">
        <f t="shared" si="680"/>
        <v>0</v>
      </c>
      <c r="AX327" s="53">
        <f t="shared" si="680"/>
        <v>0</v>
      </c>
      <c r="AY327" s="53" cm="1">
        <f t="array" ref="AY327">+INDEX(AM327:AX327,1,Settings!$C$4)</f>
        <v>0</v>
      </c>
      <c r="AZ327" s="53">
        <f t="shared" si="673"/>
        <v>0</v>
      </c>
      <c r="BA327" s="53"/>
      <c r="BB327" s="53">
        <f t="shared" si="674"/>
        <v>0</v>
      </c>
      <c r="BC327" s="53">
        <f t="shared" ref="BC327:BN327" si="681">+BB327</f>
        <v>0</v>
      </c>
      <c r="BD327" s="53">
        <f t="shared" si="681"/>
        <v>0</v>
      </c>
      <c r="BE327" s="53">
        <f t="shared" si="681"/>
        <v>0</v>
      </c>
      <c r="BF327" s="53">
        <f t="shared" si="681"/>
        <v>0</v>
      </c>
      <c r="BG327" s="53">
        <f t="shared" si="681"/>
        <v>0</v>
      </c>
      <c r="BH327" s="53">
        <f t="shared" si="681"/>
        <v>0</v>
      </c>
      <c r="BI327" s="53">
        <f t="shared" si="681"/>
        <v>0</v>
      </c>
      <c r="BJ327" s="53">
        <f t="shared" si="681"/>
        <v>0</v>
      </c>
      <c r="BK327" s="53">
        <f t="shared" si="681"/>
        <v>0</v>
      </c>
      <c r="BL327" s="53">
        <f t="shared" si="681"/>
        <v>0</v>
      </c>
      <c r="BM327" s="53">
        <f t="shared" si="681"/>
        <v>0</v>
      </c>
      <c r="BN327" s="53">
        <f t="shared" si="681"/>
        <v>0</v>
      </c>
      <c r="BO327" s="53"/>
      <c r="BP327" s="53">
        <f t="shared" si="676"/>
        <v>0</v>
      </c>
      <c r="BQ327" s="53"/>
      <c r="BR327" s="53">
        <f t="shared" si="677"/>
        <v>0</v>
      </c>
    </row>
    <row r="328" spans="1:70" x14ac:dyDescent="0.2">
      <c r="A328" s="6">
        <v>1745</v>
      </c>
      <c r="B328" s="6" t="str">
        <f>+VLOOKUP(A328,masterfile!B:C,2,FALSE)</f>
        <v>Verbindlichk. soziale Sicherheit(g.5J)</v>
      </c>
      <c r="D328" s="53">
        <f>+SUMIF('[1]2017'!$A:$A,$A328,'[1]2017'!$C:$C)-SUMIF('[1]2017'!$E:$E,$A328,'[1]2017'!$G:$G)</f>
        <v>0</v>
      </c>
      <c r="E328" s="53">
        <f>+SUMIF('[1]2018'!$A:$A,$A328,'[1]2018'!$C:$C)-SUMIF('[1]2018'!$E:$E,$A328,'[1]2018'!$G:$G)+D328</f>
        <v>0</v>
      </c>
      <c r="F328" s="53">
        <f>+SUMIF('[1]2019'!$A:$A,$A328,'[1]2019'!$C:$C)-SUMIF('[1]2019'!$E:$E,$A328,'[1]2019'!$G:$G)+E328</f>
        <v>0</v>
      </c>
      <c r="G328" s="53">
        <f>+SUMIF('[1]2020'!$A:$A,$A328,'[1]2020'!$C:$C)-SUMIF('[1]2020'!$E:$E,$A328,'[1]2020'!$G:$G)+F328</f>
        <v>0</v>
      </c>
      <c r="H328" s="53"/>
      <c r="I328" s="53">
        <f>+(SUMIF('[1]2021'!$A:$A,$A328,'[1]2021'!$C:$C)-SUMIF('[1]2021'!$E:$E,$A328,'[1]2021'!$G:$G))/12+G328</f>
        <v>0</v>
      </c>
      <c r="J328" s="53">
        <f>+(SUMIF('[1]2021'!$A:$A,$A328,'[1]2021'!$C:$C)-SUMIF('[1]2021'!$E:$E,$A328,'[1]2021'!$G:$G))/12+I328</f>
        <v>0</v>
      </c>
      <c r="K328" s="53">
        <f>+(SUMIF('[1]2021'!$A:$A,$A328,'[1]2021'!$C:$C)-SUMIF('[1]2021'!$E:$E,$A328,'[1]2021'!$G:$G))/12+J328</f>
        <v>0</v>
      </c>
      <c r="L328" s="53">
        <f>+(SUMIF('[1]2021'!$A:$A,$A328,'[1]2021'!$C:$C)-SUMIF('[1]2021'!$E:$E,$A328,'[1]2021'!$G:$G))/12+K328</f>
        <v>0</v>
      </c>
      <c r="M328" s="53">
        <f>+(SUMIF('[1]2021'!$A:$A,$A328,'[1]2021'!$C:$C)-SUMIF('[1]2021'!$E:$E,$A328,'[1]2021'!$G:$G))/12+L328</f>
        <v>0</v>
      </c>
      <c r="N328" s="53">
        <f>+(SUMIF('[1]2021'!$A:$A,$A328,'[1]2021'!$C:$C)-SUMIF('[1]2021'!$E:$E,$A328,'[1]2021'!$G:$G))/12+M328</f>
        <v>0</v>
      </c>
      <c r="O328" s="53">
        <f>+(SUMIF('[1]2021'!$A:$A,$A328,'[1]2021'!$C:$C)-SUMIF('[1]2021'!$E:$E,$A328,'[1]2021'!$G:$G))/12+N328</f>
        <v>0</v>
      </c>
      <c r="P328" s="53">
        <f>+(SUMIF('[1]2021'!$A:$A,$A328,'[1]2021'!$C:$C)-SUMIF('[1]2021'!$E:$E,$A328,'[1]2021'!$G:$G))/12+O328</f>
        <v>0</v>
      </c>
      <c r="Q328" s="53">
        <f>+(SUMIF('[1]2021'!$A:$A,$A328,'[1]2021'!$C:$C)-SUMIF('[1]2021'!$E:$E,$A328,'[1]2021'!$G:$G))/12+P328</f>
        <v>0</v>
      </c>
      <c r="R328" s="53">
        <f>+(SUMIF('[1]2021'!$A:$A,$A328,'[1]2021'!$C:$C)-SUMIF('[1]2021'!$E:$E,$A328,'[1]2021'!$G:$G))/12+Q328</f>
        <v>0</v>
      </c>
      <c r="S328" s="53">
        <f>+(SUMIF('[1]2021'!$A:$A,$A328,'[1]2021'!$C:$C)-SUMIF('[1]2021'!$E:$E,$A328,'[1]2021'!$G:$G))/12+R328</f>
        <v>0</v>
      </c>
      <c r="T328" s="53">
        <f>+(SUMIF('[1]2021'!$A:$A,$A328,'[1]2021'!$C:$C)-SUMIF('[1]2021'!$E:$E,$A328,'[1]2021'!$G:$G))/12+S328</f>
        <v>0</v>
      </c>
      <c r="U328" s="53" cm="1">
        <f t="array" ref="U328">+INDEX(I328:T328,1,Settings!$C$4)</f>
        <v>0</v>
      </c>
      <c r="V328" s="53" cm="1">
        <f t="array" ref="V328">+INDEX(I328:T328,1,Settings!$C$4)</f>
        <v>0</v>
      </c>
      <c r="W328" s="53"/>
      <c r="X328" s="53">
        <f>V328+SUMIFS(postings!$T:$T,postings!$C:$C,'b-data'!X$2,postings!$D:$D,'b-data'!X$3,postings!$I:$I,'b-data'!$A328)-SUMIFS(postings!$W:$W,postings!$C:$C,'b-data'!X$2,postings!$D:$D,'b-data'!X$3,postings!$M:$M,'b-data'!$A328)</f>
        <v>0</v>
      </c>
      <c r="Y328" s="53">
        <f>X328+SUMIFS(postings!$T:$T,postings!$C:$C,'b-data'!Y$2,postings!$D:$D,'b-data'!Y$3,postings!$I:$I,'b-data'!$A328)-SUMIFS(postings!$W:$W,postings!$C:$C,'b-data'!Y$2,postings!$D:$D,'b-data'!Y$3,postings!$M:$M,'b-data'!$A328)</f>
        <v>0</v>
      </c>
      <c r="Z328" s="53">
        <f>Y328+SUMIFS(postings!$T:$T,postings!$C:$C,'b-data'!Z$2,postings!$D:$D,'b-data'!Z$3,postings!$I:$I,'b-data'!$A328)-SUMIFS(postings!$W:$W,postings!$C:$C,'b-data'!Z$2,postings!$D:$D,'b-data'!Z$3,postings!$M:$M,'b-data'!$A328)</f>
        <v>0</v>
      </c>
      <c r="AA328" s="53">
        <f>Z328+SUMIFS(postings!$T:$T,postings!$C:$C,'b-data'!AA$2,postings!$D:$D,'b-data'!AA$3,postings!$I:$I,'b-data'!$A328)-SUMIFS(postings!$W:$W,postings!$C:$C,'b-data'!AA$2,postings!$D:$D,'b-data'!AA$3,postings!$M:$M,'b-data'!$A328)</f>
        <v>0</v>
      </c>
      <c r="AB328" s="53">
        <f>AA328+SUMIFS(postings!$T:$T,postings!$C:$C,'b-data'!AB$2,postings!$D:$D,'b-data'!AB$3,postings!$I:$I,'b-data'!$A328)-SUMIFS(postings!$W:$W,postings!$C:$C,'b-data'!AB$2,postings!$D:$D,'b-data'!AB$3,postings!$M:$M,'b-data'!$A328)</f>
        <v>0</v>
      </c>
      <c r="AC328" s="53">
        <f>AB328+SUMIFS(postings!$T:$T,postings!$C:$C,'b-data'!AC$2,postings!$D:$D,'b-data'!AC$3,postings!$I:$I,'b-data'!$A328)-SUMIFS(postings!$W:$W,postings!$C:$C,'b-data'!AC$2,postings!$D:$D,'b-data'!AC$3,postings!$M:$M,'b-data'!$A328)</f>
        <v>0</v>
      </c>
      <c r="AD328" s="53">
        <f>AC328+SUMIFS(postings!$T:$T,postings!$C:$C,'b-data'!AD$2,postings!$D:$D,'b-data'!AD$3,postings!$I:$I,'b-data'!$A328)-SUMIFS(postings!$W:$W,postings!$C:$C,'b-data'!AD$2,postings!$D:$D,'b-data'!AD$3,postings!$M:$M,'b-data'!$A328)</f>
        <v>0</v>
      </c>
      <c r="AE328" s="53">
        <f>AD328+SUMIFS(postings!$T:$T,postings!$C:$C,'b-data'!AE$2,postings!$D:$D,'b-data'!AE$3,postings!$I:$I,'b-data'!$A328)-SUMIFS(postings!$W:$W,postings!$C:$C,'b-data'!AE$2,postings!$D:$D,'b-data'!AE$3,postings!$M:$M,'b-data'!$A328)</f>
        <v>0</v>
      </c>
      <c r="AF328" s="53">
        <f>AE328+SUMIFS(postings!$T:$T,postings!$C:$C,'b-data'!AF$2,postings!$D:$D,'b-data'!AF$3,postings!$I:$I,'b-data'!$A328)-SUMIFS(postings!$W:$W,postings!$C:$C,'b-data'!AF$2,postings!$D:$D,'b-data'!AF$3,postings!$M:$M,'b-data'!$A328)</f>
        <v>0</v>
      </c>
      <c r="AG328" s="53">
        <f>AF328+SUMIFS(postings!$T:$T,postings!$C:$C,'b-data'!AG$2,postings!$D:$D,'b-data'!AG$3,postings!$I:$I,'b-data'!$A328)-SUMIFS(postings!$W:$W,postings!$C:$C,'b-data'!AG$2,postings!$D:$D,'b-data'!AG$3,postings!$M:$M,'b-data'!$A328)</f>
        <v>0</v>
      </c>
      <c r="AH328" s="53">
        <f>AG328+SUMIFS(postings!$T:$T,postings!$C:$C,'b-data'!AH$2,postings!$D:$D,'b-data'!AH$3,postings!$I:$I,'b-data'!$A328)-SUMIFS(postings!$W:$W,postings!$C:$C,'b-data'!AH$2,postings!$D:$D,'b-data'!AH$3,postings!$M:$M,'b-data'!$A328)</f>
        <v>0</v>
      </c>
      <c r="AI328" s="53">
        <f>AH328+SUMIFS(postings!$T:$T,postings!$C:$C,'b-data'!AI$2,postings!$D:$D,'b-data'!AI$3,postings!$I:$I,'b-data'!$A328)-SUMIFS(postings!$W:$W,postings!$C:$C,'b-data'!AI$2,postings!$D:$D,'b-data'!AI$3,postings!$M:$M,'b-data'!$A328)</f>
        <v>0</v>
      </c>
      <c r="AJ328" s="53" cm="1">
        <f t="array" ref="AJ328">+INDEX(X328:AI328,1,Settings!$C$4)</f>
        <v>0</v>
      </c>
      <c r="AK328" s="53" cm="1">
        <f t="array" ref="AK328">+INDEX(X328:AI328,1,Settings!$C$4)</f>
        <v>0</v>
      </c>
      <c r="AL328" s="53"/>
      <c r="AM328" s="53">
        <f t="shared" si="671"/>
        <v>0</v>
      </c>
      <c r="AN328" s="53">
        <f t="shared" ref="AN328:AX328" si="682">+AM328</f>
        <v>0</v>
      </c>
      <c r="AO328" s="53">
        <f t="shared" si="682"/>
        <v>0</v>
      </c>
      <c r="AP328" s="53">
        <f t="shared" si="682"/>
        <v>0</v>
      </c>
      <c r="AQ328" s="53">
        <f t="shared" si="682"/>
        <v>0</v>
      </c>
      <c r="AR328" s="53">
        <f t="shared" si="682"/>
        <v>0</v>
      </c>
      <c r="AS328" s="53">
        <f t="shared" si="682"/>
        <v>0</v>
      </c>
      <c r="AT328" s="53">
        <f t="shared" si="682"/>
        <v>0</v>
      </c>
      <c r="AU328" s="53">
        <f t="shared" si="682"/>
        <v>0</v>
      </c>
      <c r="AV328" s="53">
        <f t="shared" si="682"/>
        <v>0</v>
      </c>
      <c r="AW328" s="53">
        <f t="shared" si="682"/>
        <v>0</v>
      </c>
      <c r="AX328" s="53">
        <f t="shared" si="682"/>
        <v>0</v>
      </c>
      <c r="AY328" s="53" cm="1">
        <f t="array" ref="AY328">+INDEX(AM328:AX328,1,Settings!$C$4)</f>
        <v>0</v>
      </c>
      <c r="AZ328" s="53">
        <f t="shared" si="673"/>
        <v>0</v>
      </c>
      <c r="BA328" s="53"/>
      <c r="BB328" s="53">
        <f t="shared" si="674"/>
        <v>0</v>
      </c>
      <c r="BC328" s="53">
        <f t="shared" ref="BC328:BN328" si="683">+BB328</f>
        <v>0</v>
      </c>
      <c r="BD328" s="53">
        <f t="shared" si="683"/>
        <v>0</v>
      </c>
      <c r="BE328" s="53">
        <f t="shared" si="683"/>
        <v>0</v>
      </c>
      <c r="BF328" s="53">
        <f t="shared" si="683"/>
        <v>0</v>
      </c>
      <c r="BG328" s="53">
        <f t="shared" si="683"/>
        <v>0</v>
      </c>
      <c r="BH328" s="53">
        <f t="shared" si="683"/>
        <v>0</v>
      </c>
      <c r="BI328" s="53">
        <f t="shared" si="683"/>
        <v>0</v>
      </c>
      <c r="BJ328" s="53">
        <f t="shared" si="683"/>
        <v>0</v>
      </c>
      <c r="BK328" s="53">
        <f t="shared" si="683"/>
        <v>0</v>
      </c>
      <c r="BL328" s="53">
        <f t="shared" si="683"/>
        <v>0</v>
      </c>
      <c r="BM328" s="53">
        <f t="shared" si="683"/>
        <v>0</v>
      </c>
      <c r="BN328" s="53">
        <f t="shared" si="683"/>
        <v>0</v>
      </c>
      <c r="BO328" s="53"/>
      <c r="BP328" s="53">
        <f t="shared" si="676"/>
        <v>0</v>
      </c>
      <c r="BQ328" s="53"/>
      <c r="BR328" s="53">
        <f t="shared" si="677"/>
        <v>0</v>
      </c>
    </row>
    <row r="329" spans="1:70" x14ac:dyDescent="0.2">
      <c r="A329" s="6">
        <v>1746</v>
      </c>
      <c r="B329" s="6" t="str">
        <f>+VLOOKUP(A329,masterfile!B:C,2,FALSE)</f>
        <v>Verbindlichk. a.Einbehaltung (KapESt)</v>
      </c>
      <c r="D329" s="53">
        <f>+SUMIF('[1]2017'!$A:$A,$A329,'[1]2017'!$C:$C)-SUMIF('[1]2017'!$E:$E,$A329,'[1]2017'!$G:$G)</f>
        <v>0</v>
      </c>
      <c r="E329" s="53">
        <f>+SUMIF('[1]2018'!$A:$A,$A329,'[1]2018'!$C:$C)-SUMIF('[1]2018'!$E:$E,$A329,'[1]2018'!$G:$G)+D329</f>
        <v>0</v>
      </c>
      <c r="F329" s="53">
        <f>+SUMIF('[1]2019'!$A:$A,$A329,'[1]2019'!$C:$C)-SUMIF('[1]2019'!$E:$E,$A329,'[1]2019'!$G:$G)+E329</f>
        <v>0</v>
      </c>
      <c r="G329" s="53">
        <f>+SUMIF('[1]2020'!$A:$A,$A329,'[1]2020'!$C:$C)-SUMIF('[1]2020'!$E:$E,$A329,'[1]2020'!$G:$G)+F329</f>
        <v>0</v>
      </c>
      <c r="H329" s="53"/>
      <c r="I329" s="53">
        <f>+(SUMIF('[1]2021'!$A:$A,$A329,'[1]2021'!$C:$C)-SUMIF('[1]2021'!$E:$E,$A329,'[1]2021'!$G:$G))/12+G329</f>
        <v>0</v>
      </c>
      <c r="J329" s="53">
        <f>+(SUMIF('[1]2021'!$A:$A,$A329,'[1]2021'!$C:$C)-SUMIF('[1]2021'!$E:$E,$A329,'[1]2021'!$G:$G))/12+I329</f>
        <v>0</v>
      </c>
      <c r="K329" s="53">
        <f>+(SUMIF('[1]2021'!$A:$A,$A329,'[1]2021'!$C:$C)-SUMIF('[1]2021'!$E:$E,$A329,'[1]2021'!$G:$G))/12+J329</f>
        <v>0</v>
      </c>
      <c r="L329" s="53">
        <f>+(SUMIF('[1]2021'!$A:$A,$A329,'[1]2021'!$C:$C)-SUMIF('[1]2021'!$E:$E,$A329,'[1]2021'!$G:$G))/12+K329</f>
        <v>0</v>
      </c>
      <c r="M329" s="53">
        <f>+(SUMIF('[1]2021'!$A:$A,$A329,'[1]2021'!$C:$C)-SUMIF('[1]2021'!$E:$E,$A329,'[1]2021'!$G:$G))/12+L329</f>
        <v>0</v>
      </c>
      <c r="N329" s="53">
        <f>+(SUMIF('[1]2021'!$A:$A,$A329,'[1]2021'!$C:$C)-SUMIF('[1]2021'!$E:$E,$A329,'[1]2021'!$G:$G))/12+M329</f>
        <v>0</v>
      </c>
      <c r="O329" s="53">
        <f>+(SUMIF('[1]2021'!$A:$A,$A329,'[1]2021'!$C:$C)-SUMIF('[1]2021'!$E:$E,$A329,'[1]2021'!$G:$G))/12+N329</f>
        <v>0</v>
      </c>
      <c r="P329" s="53">
        <f>+(SUMIF('[1]2021'!$A:$A,$A329,'[1]2021'!$C:$C)-SUMIF('[1]2021'!$E:$E,$A329,'[1]2021'!$G:$G))/12+O329</f>
        <v>0</v>
      </c>
      <c r="Q329" s="53">
        <f>+(SUMIF('[1]2021'!$A:$A,$A329,'[1]2021'!$C:$C)-SUMIF('[1]2021'!$E:$E,$A329,'[1]2021'!$G:$G))/12+P329</f>
        <v>0</v>
      </c>
      <c r="R329" s="53">
        <f>+(SUMIF('[1]2021'!$A:$A,$A329,'[1]2021'!$C:$C)-SUMIF('[1]2021'!$E:$E,$A329,'[1]2021'!$G:$G))/12+Q329</f>
        <v>0</v>
      </c>
      <c r="S329" s="53">
        <f>+(SUMIF('[1]2021'!$A:$A,$A329,'[1]2021'!$C:$C)-SUMIF('[1]2021'!$E:$E,$A329,'[1]2021'!$G:$G))/12+R329</f>
        <v>0</v>
      </c>
      <c r="T329" s="53">
        <f>+(SUMIF('[1]2021'!$A:$A,$A329,'[1]2021'!$C:$C)-SUMIF('[1]2021'!$E:$E,$A329,'[1]2021'!$G:$G))/12+S329</f>
        <v>0</v>
      </c>
      <c r="U329" s="53" cm="1">
        <f t="array" ref="U329">+INDEX(I329:T329,1,Settings!$C$4)</f>
        <v>0</v>
      </c>
      <c r="V329" s="53" cm="1">
        <f t="array" ref="V329">+INDEX(I329:T329,1,Settings!$C$4)</f>
        <v>0</v>
      </c>
      <c r="W329" s="53"/>
      <c r="X329" s="53">
        <f>V329+SUMIFS(postings!$T:$T,postings!$C:$C,'b-data'!X$2,postings!$D:$D,'b-data'!X$3,postings!$I:$I,'b-data'!$A329)-SUMIFS(postings!$W:$W,postings!$C:$C,'b-data'!X$2,postings!$D:$D,'b-data'!X$3,postings!$M:$M,'b-data'!$A329)</f>
        <v>0</v>
      </c>
      <c r="Y329" s="53">
        <f>X329+SUMIFS(postings!$T:$T,postings!$C:$C,'b-data'!Y$2,postings!$D:$D,'b-data'!Y$3,postings!$I:$I,'b-data'!$A329)-SUMIFS(postings!$W:$W,postings!$C:$C,'b-data'!Y$2,postings!$D:$D,'b-data'!Y$3,postings!$M:$M,'b-data'!$A329)</f>
        <v>0</v>
      </c>
      <c r="Z329" s="53">
        <f>Y329+SUMIFS(postings!$T:$T,postings!$C:$C,'b-data'!Z$2,postings!$D:$D,'b-data'!Z$3,postings!$I:$I,'b-data'!$A329)-SUMIFS(postings!$W:$W,postings!$C:$C,'b-data'!Z$2,postings!$D:$D,'b-data'!Z$3,postings!$M:$M,'b-data'!$A329)</f>
        <v>0</v>
      </c>
      <c r="AA329" s="53">
        <f>Z329+SUMIFS(postings!$T:$T,postings!$C:$C,'b-data'!AA$2,postings!$D:$D,'b-data'!AA$3,postings!$I:$I,'b-data'!$A329)-SUMIFS(postings!$W:$W,postings!$C:$C,'b-data'!AA$2,postings!$D:$D,'b-data'!AA$3,postings!$M:$M,'b-data'!$A329)</f>
        <v>0</v>
      </c>
      <c r="AB329" s="53">
        <f>AA329+SUMIFS(postings!$T:$T,postings!$C:$C,'b-data'!AB$2,postings!$D:$D,'b-data'!AB$3,postings!$I:$I,'b-data'!$A329)-SUMIFS(postings!$W:$W,postings!$C:$C,'b-data'!AB$2,postings!$D:$D,'b-data'!AB$3,postings!$M:$M,'b-data'!$A329)</f>
        <v>0</v>
      </c>
      <c r="AC329" s="53">
        <f>AB329+SUMIFS(postings!$T:$T,postings!$C:$C,'b-data'!AC$2,postings!$D:$D,'b-data'!AC$3,postings!$I:$I,'b-data'!$A329)-SUMIFS(postings!$W:$W,postings!$C:$C,'b-data'!AC$2,postings!$D:$D,'b-data'!AC$3,postings!$M:$M,'b-data'!$A329)</f>
        <v>0</v>
      </c>
      <c r="AD329" s="53">
        <f>AC329+SUMIFS(postings!$T:$T,postings!$C:$C,'b-data'!AD$2,postings!$D:$D,'b-data'!AD$3,postings!$I:$I,'b-data'!$A329)-SUMIFS(postings!$W:$W,postings!$C:$C,'b-data'!AD$2,postings!$D:$D,'b-data'!AD$3,postings!$M:$M,'b-data'!$A329)</f>
        <v>0</v>
      </c>
      <c r="AE329" s="53">
        <f>AD329+SUMIFS(postings!$T:$T,postings!$C:$C,'b-data'!AE$2,postings!$D:$D,'b-data'!AE$3,postings!$I:$I,'b-data'!$A329)-SUMIFS(postings!$W:$W,postings!$C:$C,'b-data'!AE$2,postings!$D:$D,'b-data'!AE$3,postings!$M:$M,'b-data'!$A329)</f>
        <v>0</v>
      </c>
      <c r="AF329" s="53">
        <f>AE329+SUMIFS(postings!$T:$T,postings!$C:$C,'b-data'!AF$2,postings!$D:$D,'b-data'!AF$3,postings!$I:$I,'b-data'!$A329)-SUMIFS(postings!$W:$W,postings!$C:$C,'b-data'!AF$2,postings!$D:$D,'b-data'!AF$3,postings!$M:$M,'b-data'!$A329)</f>
        <v>0</v>
      </c>
      <c r="AG329" s="53">
        <f>AF329+SUMIFS(postings!$T:$T,postings!$C:$C,'b-data'!AG$2,postings!$D:$D,'b-data'!AG$3,postings!$I:$I,'b-data'!$A329)-SUMIFS(postings!$W:$W,postings!$C:$C,'b-data'!AG$2,postings!$D:$D,'b-data'!AG$3,postings!$M:$M,'b-data'!$A329)</f>
        <v>0</v>
      </c>
      <c r="AH329" s="53">
        <f>AG329+SUMIFS(postings!$T:$T,postings!$C:$C,'b-data'!AH$2,postings!$D:$D,'b-data'!AH$3,postings!$I:$I,'b-data'!$A329)-SUMIFS(postings!$W:$W,postings!$C:$C,'b-data'!AH$2,postings!$D:$D,'b-data'!AH$3,postings!$M:$M,'b-data'!$A329)</f>
        <v>0</v>
      </c>
      <c r="AI329" s="53">
        <f>AH329+SUMIFS(postings!$T:$T,postings!$C:$C,'b-data'!AI$2,postings!$D:$D,'b-data'!AI$3,postings!$I:$I,'b-data'!$A329)-SUMIFS(postings!$W:$W,postings!$C:$C,'b-data'!AI$2,postings!$D:$D,'b-data'!AI$3,postings!$M:$M,'b-data'!$A329)</f>
        <v>0</v>
      </c>
      <c r="AJ329" s="53" cm="1">
        <f t="array" ref="AJ329">+INDEX(X329:AI329,1,Settings!$C$4)</f>
        <v>0</v>
      </c>
      <c r="AK329" s="53" cm="1">
        <f t="array" ref="AK329">+INDEX(X329:AI329,1,Settings!$C$4)</f>
        <v>0</v>
      </c>
      <c r="AL329" s="53"/>
      <c r="AM329" s="53">
        <f t="shared" si="671"/>
        <v>0</v>
      </c>
      <c r="AN329" s="53">
        <f t="shared" ref="AN329:AX329" si="684">+AM329</f>
        <v>0</v>
      </c>
      <c r="AO329" s="53">
        <f t="shared" si="684"/>
        <v>0</v>
      </c>
      <c r="AP329" s="53">
        <f t="shared" si="684"/>
        <v>0</v>
      </c>
      <c r="AQ329" s="53">
        <f t="shared" si="684"/>
        <v>0</v>
      </c>
      <c r="AR329" s="53">
        <f t="shared" si="684"/>
        <v>0</v>
      </c>
      <c r="AS329" s="53">
        <f t="shared" si="684"/>
        <v>0</v>
      </c>
      <c r="AT329" s="53">
        <f t="shared" si="684"/>
        <v>0</v>
      </c>
      <c r="AU329" s="53">
        <f t="shared" si="684"/>
        <v>0</v>
      </c>
      <c r="AV329" s="53">
        <f t="shared" si="684"/>
        <v>0</v>
      </c>
      <c r="AW329" s="53">
        <f t="shared" si="684"/>
        <v>0</v>
      </c>
      <c r="AX329" s="53">
        <f t="shared" si="684"/>
        <v>0</v>
      </c>
      <c r="AY329" s="53" cm="1">
        <f t="array" ref="AY329">+INDEX(AM329:AX329,1,Settings!$C$4)</f>
        <v>0</v>
      </c>
      <c r="AZ329" s="53">
        <f t="shared" si="673"/>
        <v>0</v>
      </c>
      <c r="BA329" s="53"/>
      <c r="BB329" s="53">
        <f t="shared" si="674"/>
        <v>0</v>
      </c>
      <c r="BC329" s="53">
        <f t="shared" ref="BC329:BN329" si="685">+BB329</f>
        <v>0</v>
      </c>
      <c r="BD329" s="53">
        <f t="shared" si="685"/>
        <v>0</v>
      </c>
      <c r="BE329" s="53">
        <f t="shared" si="685"/>
        <v>0</v>
      </c>
      <c r="BF329" s="53">
        <f t="shared" si="685"/>
        <v>0</v>
      </c>
      <c r="BG329" s="53">
        <f t="shared" si="685"/>
        <v>0</v>
      </c>
      <c r="BH329" s="53">
        <f t="shared" si="685"/>
        <v>0</v>
      </c>
      <c r="BI329" s="53">
        <f t="shared" si="685"/>
        <v>0</v>
      </c>
      <c r="BJ329" s="53">
        <f t="shared" si="685"/>
        <v>0</v>
      </c>
      <c r="BK329" s="53">
        <f t="shared" si="685"/>
        <v>0</v>
      </c>
      <c r="BL329" s="53">
        <f t="shared" si="685"/>
        <v>0</v>
      </c>
      <c r="BM329" s="53">
        <f t="shared" si="685"/>
        <v>0</v>
      </c>
      <c r="BN329" s="53">
        <f t="shared" si="685"/>
        <v>0</v>
      </c>
      <c r="BO329" s="53"/>
      <c r="BP329" s="53">
        <f t="shared" si="676"/>
        <v>0</v>
      </c>
      <c r="BQ329" s="53"/>
      <c r="BR329" s="53">
        <f t="shared" si="677"/>
        <v>0</v>
      </c>
    </row>
    <row r="330" spans="1:70" x14ac:dyDescent="0.2">
      <c r="A330" s="6">
        <v>1747</v>
      </c>
      <c r="B330" s="6" t="str">
        <f>+VLOOKUP(A330,masterfile!B:C,2,FALSE)</f>
        <v>Verbindlichkeiten für Verbrauchsteuern</v>
      </c>
      <c r="D330" s="53">
        <f>+SUMIF('[1]2017'!$A:$A,$A330,'[1]2017'!$C:$C)-SUMIF('[1]2017'!$E:$E,$A330,'[1]2017'!$G:$G)</f>
        <v>0</v>
      </c>
      <c r="E330" s="53">
        <f>+SUMIF('[1]2018'!$A:$A,$A330,'[1]2018'!$C:$C)-SUMIF('[1]2018'!$E:$E,$A330,'[1]2018'!$G:$G)+D330</f>
        <v>0</v>
      </c>
      <c r="F330" s="53">
        <f>+SUMIF('[1]2019'!$A:$A,$A330,'[1]2019'!$C:$C)-SUMIF('[1]2019'!$E:$E,$A330,'[1]2019'!$G:$G)+E330</f>
        <v>0</v>
      </c>
      <c r="G330" s="53">
        <f>+SUMIF('[1]2020'!$A:$A,$A330,'[1]2020'!$C:$C)-SUMIF('[1]2020'!$E:$E,$A330,'[1]2020'!$G:$G)+F330</f>
        <v>0</v>
      </c>
      <c r="H330" s="53"/>
      <c r="I330" s="53">
        <f>+(SUMIF('[1]2021'!$A:$A,$A330,'[1]2021'!$C:$C)-SUMIF('[1]2021'!$E:$E,$A330,'[1]2021'!$G:$G))/12+G330</f>
        <v>0</v>
      </c>
      <c r="J330" s="53">
        <f>+(SUMIF('[1]2021'!$A:$A,$A330,'[1]2021'!$C:$C)-SUMIF('[1]2021'!$E:$E,$A330,'[1]2021'!$G:$G))/12+I330</f>
        <v>0</v>
      </c>
      <c r="K330" s="53">
        <f>+(SUMIF('[1]2021'!$A:$A,$A330,'[1]2021'!$C:$C)-SUMIF('[1]2021'!$E:$E,$A330,'[1]2021'!$G:$G))/12+J330</f>
        <v>0</v>
      </c>
      <c r="L330" s="53">
        <f>+(SUMIF('[1]2021'!$A:$A,$A330,'[1]2021'!$C:$C)-SUMIF('[1]2021'!$E:$E,$A330,'[1]2021'!$G:$G))/12+K330</f>
        <v>0</v>
      </c>
      <c r="M330" s="53">
        <f>+(SUMIF('[1]2021'!$A:$A,$A330,'[1]2021'!$C:$C)-SUMIF('[1]2021'!$E:$E,$A330,'[1]2021'!$G:$G))/12+L330</f>
        <v>0</v>
      </c>
      <c r="N330" s="53">
        <f>+(SUMIF('[1]2021'!$A:$A,$A330,'[1]2021'!$C:$C)-SUMIF('[1]2021'!$E:$E,$A330,'[1]2021'!$G:$G))/12+M330</f>
        <v>0</v>
      </c>
      <c r="O330" s="53">
        <f>+(SUMIF('[1]2021'!$A:$A,$A330,'[1]2021'!$C:$C)-SUMIF('[1]2021'!$E:$E,$A330,'[1]2021'!$G:$G))/12+N330</f>
        <v>0</v>
      </c>
      <c r="P330" s="53">
        <f>+(SUMIF('[1]2021'!$A:$A,$A330,'[1]2021'!$C:$C)-SUMIF('[1]2021'!$E:$E,$A330,'[1]2021'!$G:$G))/12+O330</f>
        <v>0</v>
      </c>
      <c r="Q330" s="53">
        <f>+(SUMIF('[1]2021'!$A:$A,$A330,'[1]2021'!$C:$C)-SUMIF('[1]2021'!$E:$E,$A330,'[1]2021'!$G:$G))/12+P330</f>
        <v>0</v>
      </c>
      <c r="R330" s="53">
        <f>+(SUMIF('[1]2021'!$A:$A,$A330,'[1]2021'!$C:$C)-SUMIF('[1]2021'!$E:$E,$A330,'[1]2021'!$G:$G))/12+Q330</f>
        <v>0</v>
      </c>
      <c r="S330" s="53">
        <f>+(SUMIF('[1]2021'!$A:$A,$A330,'[1]2021'!$C:$C)-SUMIF('[1]2021'!$E:$E,$A330,'[1]2021'!$G:$G))/12+R330</f>
        <v>0</v>
      </c>
      <c r="T330" s="53">
        <f>+(SUMIF('[1]2021'!$A:$A,$A330,'[1]2021'!$C:$C)-SUMIF('[1]2021'!$E:$E,$A330,'[1]2021'!$G:$G))/12+S330</f>
        <v>0</v>
      </c>
      <c r="U330" s="53" cm="1">
        <f t="array" ref="U330">+INDEX(I330:T330,1,Settings!$C$4)</f>
        <v>0</v>
      </c>
      <c r="V330" s="53" cm="1">
        <f t="array" ref="V330">+INDEX(I330:T330,1,Settings!$C$4)</f>
        <v>0</v>
      </c>
      <c r="W330" s="53"/>
      <c r="X330" s="53">
        <f>V330+SUMIFS(postings!$T:$T,postings!$C:$C,'b-data'!X$2,postings!$D:$D,'b-data'!X$3,postings!$I:$I,'b-data'!$A330)-SUMIFS(postings!$W:$W,postings!$C:$C,'b-data'!X$2,postings!$D:$D,'b-data'!X$3,postings!$M:$M,'b-data'!$A330)</f>
        <v>0</v>
      </c>
      <c r="Y330" s="53">
        <f>X330+SUMIFS(postings!$T:$T,postings!$C:$C,'b-data'!Y$2,postings!$D:$D,'b-data'!Y$3,postings!$I:$I,'b-data'!$A330)-SUMIFS(postings!$W:$W,postings!$C:$C,'b-data'!Y$2,postings!$D:$D,'b-data'!Y$3,postings!$M:$M,'b-data'!$A330)</f>
        <v>0</v>
      </c>
      <c r="Z330" s="53">
        <f>Y330+SUMIFS(postings!$T:$T,postings!$C:$C,'b-data'!Z$2,postings!$D:$D,'b-data'!Z$3,postings!$I:$I,'b-data'!$A330)-SUMIFS(postings!$W:$W,postings!$C:$C,'b-data'!Z$2,postings!$D:$D,'b-data'!Z$3,postings!$M:$M,'b-data'!$A330)</f>
        <v>0</v>
      </c>
      <c r="AA330" s="53">
        <f>Z330+SUMIFS(postings!$T:$T,postings!$C:$C,'b-data'!AA$2,postings!$D:$D,'b-data'!AA$3,postings!$I:$I,'b-data'!$A330)-SUMIFS(postings!$W:$W,postings!$C:$C,'b-data'!AA$2,postings!$D:$D,'b-data'!AA$3,postings!$M:$M,'b-data'!$A330)</f>
        <v>0</v>
      </c>
      <c r="AB330" s="53">
        <f>AA330+SUMIFS(postings!$T:$T,postings!$C:$C,'b-data'!AB$2,postings!$D:$D,'b-data'!AB$3,postings!$I:$I,'b-data'!$A330)-SUMIFS(postings!$W:$W,postings!$C:$C,'b-data'!AB$2,postings!$D:$D,'b-data'!AB$3,postings!$M:$M,'b-data'!$A330)</f>
        <v>0</v>
      </c>
      <c r="AC330" s="53">
        <f>AB330+SUMIFS(postings!$T:$T,postings!$C:$C,'b-data'!AC$2,postings!$D:$D,'b-data'!AC$3,postings!$I:$I,'b-data'!$A330)-SUMIFS(postings!$W:$W,postings!$C:$C,'b-data'!AC$2,postings!$D:$D,'b-data'!AC$3,postings!$M:$M,'b-data'!$A330)</f>
        <v>0</v>
      </c>
      <c r="AD330" s="53">
        <f>AC330+SUMIFS(postings!$T:$T,postings!$C:$C,'b-data'!AD$2,postings!$D:$D,'b-data'!AD$3,postings!$I:$I,'b-data'!$A330)-SUMIFS(postings!$W:$W,postings!$C:$C,'b-data'!AD$2,postings!$D:$D,'b-data'!AD$3,postings!$M:$M,'b-data'!$A330)</f>
        <v>0</v>
      </c>
      <c r="AE330" s="53">
        <f>AD330+SUMIFS(postings!$T:$T,postings!$C:$C,'b-data'!AE$2,postings!$D:$D,'b-data'!AE$3,postings!$I:$I,'b-data'!$A330)-SUMIFS(postings!$W:$W,postings!$C:$C,'b-data'!AE$2,postings!$D:$D,'b-data'!AE$3,postings!$M:$M,'b-data'!$A330)</f>
        <v>0</v>
      </c>
      <c r="AF330" s="53">
        <f>AE330+SUMIFS(postings!$T:$T,postings!$C:$C,'b-data'!AF$2,postings!$D:$D,'b-data'!AF$3,postings!$I:$I,'b-data'!$A330)-SUMIFS(postings!$W:$W,postings!$C:$C,'b-data'!AF$2,postings!$D:$D,'b-data'!AF$3,postings!$M:$M,'b-data'!$A330)</f>
        <v>0</v>
      </c>
      <c r="AG330" s="53">
        <f>AF330+SUMIFS(postings!$T:$T,postings!$C:$C,'b-data'!AG$2,postings!$D:$D,'b-data'!AG$3,postings!$I:$I,'b-data'!$A330)-SUMIFS(postings!$W:$W,postings!$C:$C,'b-data'!AG$2,postings!$D:$D,'b-data'!AG$3,postings!$M:$M,'b-data'!$A330)</f>
        <v>0</v>
      </c>
      <c r="AH330" s="53">
        <f>AG330+SUMIFS(postings!$T:$T,postings!$C:$C,'b-data'!AH$2,postings!$D:$D,'b-data'!AH$3,postings!$I:$I,'b-data'!$A330)-SUMIFS(postings!$W:$W,postings!$C:$C,'b-data'!AH$2,postings!$D:$D,'b-data'!AH$3,postings!$M:$M,'b-data'!$A330)</f>
        <v>0</v>
      </c>
      <c r="AI330" s="53">
        <f>AH330+SUMIFS(postings!$T:$T,postings!$C:$C,'b-data'!AI$2,postings!$D:$D,'b-data'!AI$3,postings!$I:$I,'b-data'!$A330)-SUMIFS(postings!$W:$W,postings!$C:$C,'b-data'!AI$2,postings!$D:$D,'b-data'!AI$3,postings!$M:$M,'b-data'!$A330)</f>
        <v>0</v>
      </c>
      <c r="AJ330" s="53" cm="1">
        <f t="array" ref="AJ330">+INDEX(X330:AI330,1,Settings!$C$4)</f>
        <v>0</v>
      </c>
      <c r="AK330" s="53" cm="1">
        <f t="array" ref="AK330">+INDEX(X330:AI330,1,Settings!$C$4)</f>
        <v>0</v>
      </c>
      <c r="AL330" s="53"/>
      <c r="AM330" s="53">
        <f t="shared" si="671"/>
        <v>0</v>
      </c>
      <c r="AN330" s="53">
        <f t="shared" ref="AN330:AX330" si="686">+AM330</f>
        <v>0</v>
      </c>
      <c r="AO330" s="53">
        <f t="shared" si="686"/>
        <v>0</v>
      </c>
      <c r="AP330" s="53">
        <f t="shared" si="686"/>
        <v>0</v>
      </c>
      <c r="AQ330" s="53">
        <f t="shared" si="686"/>
        <v>0</v>
      </c>
      <c r="AR330" s="53">
        <f t="shared" si="686"/>
        <v>0</v>
      </c>
      <c r="AS330" s="53">
        <f t="shared" si="686"/>
        <v>0</v>
      </c>
      <c r="AT330" s="53">
        <f t="shared" si="686"/>
        <v>0</v>
      </c>
      <c r="AU330" s="53">
        <f t="shared" si="686"/>
        <v>0</v>
      </c>
      <c r="AV330" s="53">
        <f t="shared" si="686"/>
        <v>0</v>
      </c>
      <c r="AW330" s="53">
        <f t="shared" si="686"/>
        <v>0</v>
      </c>
      <c r="AX330" s="53">
        <f t="shared" si="686"/>
        <v>0</v>
      </c>
      <c r="AY330" s="53" cm="1">
        <f t="array" ref="AY330">+INDEX(AM330:AX330,1,Settings!$C$4)</f>
        <v>0</v>
      </c>
      <c r="AZ330" s="53">
        <f t="shared" si="673"/>
        <v>0</v>
      </c>
      <c r="BA330" s="53"/>
      <c r="BB330" s="53">
        <f t="shared" si="674"/>
        <v>0</v>
      </c>
      <c r="BC330" s="53">
        <f t="shared" ref="BC330:BN330" si="687">+BB330</f>
        <v>0</v>
      </c>
      <c r="BD330" s="53">
        <f t="shared" si="687"/>
        <v>0</v>
      </c>
      <c r="BE330" s="53">
        <f t="shared" si="687"/>
        <v>0</v>
      </c>
      <c r="BF330" s="53">
        <f t="shared" si="687"/>
        <v>0</v>
      </c>
      <c r="BG330" s="53">
        <f t="shared" si="687"/>
        <v>0</v>
      </c>
      <c r="BH330" s="53">
        <f t="shared" si="687"/>
        <v>0</v>
      </c>
      <c r="BI330" s="53">
        <f t="shared" si="687"/>
        <v>0</v>
      </c>
      <c r="BJ330" s="53">
        <f t="shared" si="687"/>
        <v>0</v>
      </c>
      <c r="BK330" s="53">
        <f t="shared" si="687"/>
        <v>0</v>
      </c>
      <c r="BL330" s="53">
        <f t="shared" si="687"/>
        <v>0</v>
      </c>
      <c r="BM330" s="53">
        <f t="shared" si="687"/>
        <v>0</v>
      </c>
      <c r="BN330" s="53">
        <f t="shared" si="687"/>
        <v>0</v>
      </c>
      <c r="BO330" s="53"/>
      <c r="BP330" s="53">
        <f t="shared" si="676"/>
        <v>0</v>
      </c>
      <c r="BQ330" s="53"/>
      <c r="BR330" s="53">
        <f t="shared" si="677"/>
        <v>0</v>
      </c>
    </row>
    <row r="331" spans="1:70" x14ac:dyDescent="0.2">
      <c r="A331" s="6">
        <v>1748</v>
      </c>
      <c r="B331" s="6" t="str">
        <f>+VLOOKUP(A331,masterfile!B:C,2,FALSE)</f>
        <v>Verbindlichk. Einbehaltung Arbeitnehmer</v>
      </c>
      <c r="D331" s="53">
        <f>+SUMIF('[1]2017'!$A:$A,$A331,'[1]2017'!$C:$C)-SUMIF('[1]2017'!$E:$E,$A331,'[1]2017'!$G:$G)</f>
        <v>0</v>
      </c>
      <c r="E331" s="53">
        <f>+SUMIF('[1]2018'!$A:$A,$A331,'[1]2018'!$C:$C)-SUMIF('[1]2018'!$E:$E,$A331,'[1]2018'!$G:$G)+D331</f>
        <v>0</v>
      </c>
      <c r="F331" s="53">
        <f>+SUMIF('[1]2019'!$A:$A,$A331,'[1]2019'!$C:$C)-SUMIF('[1]2019'!$E:$E,$A331,'[1]2019'!$G:$G)+E331</f>
        <v>0</v>
      </c>
      <c r="G331" s="53">
        <f>+SUMIF('[1]2020'!$A:$A,$A331,'[1]2020'!$C:$C)-SUMIF('[1]2020'!$E:$E,$A331,'[1]2020'!$G:$G)+F331</f>
        <v>0</v>
      </c>
      <c r="H331" s="53"/>
      <c r="I331" s="53">
        <f>+(SUMIF('[1]2021'!$A:$A,$A331,'[1]2021'!$C:$C)-SUMIF('[1]2021'!$E:$E,$A331,'[1]2021'!$G:$G))/12+G331</f>
        <v>0</v>
      </c>
      <c r="J331" s="53">
        <f>+(SUMIF('[1]2021'!$A:$A,$A331,'[1]2021'!$C:$C)-SUMIF('[1]2021'!$E:$E,$A331,'[1]2021'!$G:$G))/12+I331</f>
        <v>0</v>
      </c>
      <c r="K331" s="53">
        <f>+(SUMIF('[1]2021'!$A:$A,$A331,'[1]2021'!$C:$C)-SUMIF('[1]2021'!$E:$E,$A331,'[1]2021'!$G:$G))/12+J331</f>
        <v>0</v>
      </c>
      <c r="L331" s="53">
        <f>+(SUMIF('[1]2021'!$A:$A,$A331,'[1]2021'!$C:$C)-SUMIF('[1]2021'!$E:$E,$A331,'[1]2021'!$G:$G))/12+K331</f>
        <v>0</v>
      </c>
      <c r="M331" s="53">
        <f>+(SUMIF('[1]2021'!$A:$A,$A331,'[1]2021'!$C:$C)-SUMIF('[1]2021'!$E:$E,$A331,'[1]2021'!$G:$G))/12+L331</f>
        <v>0</v>
      </c>
      <c r="N331" s="53">
        <f>+(SUMIF('[1]2021'!$A:$A,$A331,'[1]2021'!$C:$C)-SUMIF('[1]2021'!$E:$E,$A331,'[1]2021'!$G:$G))/12+M331</f>
        <v>0</v>
      </c>
      <c r="O331" s="53">
        <f>+(SUMIF('[1]2021'!$A:$A,$A331,'[1]2021'!$C:$C)-SUMIF('[1]2021'!$E:$E,$A331,'[1]2021'!$G:$G))/12+N331</f>
        <v>0</v>
      </c>
      <c r="P331" s="53">
        <f>+(SUMIF('[1]2021'!$A:$A,$A331,'[1]2021'!$C:$C)-SUMIF('[1]2021'!$E:$E,$A331,'[1]2021'!$G:$G))/12+O331</f>
        <v>0</v>
      </c>
      <c r="Q331" s="53">
        <f>+(SUMIF('[1]2021'!$A:$A,$A331,'[1]2021'!$C:$C)-SUMIF('[1]2021'!$E:$E,$A331,'[1]2021'!$G:$G))/12+P331</f>
        <v>0</v>
      </c>
      <c r="R331" s="53">
        <f>+(SUMIF('[1]2021'!$A:$A,$A331,'[1]2021'!$C:$C)-SUMIF('[1]2021'!$E:$E,$A331,'[1]2021'!$G:$G))/12+Q331</f>
        <v>0</v>
      </c>
      <c r="S331" s="53">
        <f>+(SUMIF('[1]2021'!$A:$A,$A331,'[1]2021'!$C:$C)-SUMIF('[1]2021'!$E:$E,$A331,'[1]2021'!$G:$G))/12+R331</f>
        <v>0</v>
      </c>
      <c r="T331" s="53">
        <f>+(SUMIF('[1]2021'!$A:$A,$A331,'[1]2021'!$C:$C)-SUMIF('[1]2021'!$E:$E,$A331,'[1]2021'!$G:$G))/12+S331</f>
        <v>0</v>
      </c>
      <c r="U331" s="53" cm="1">
        <f t="array" ref="U331">+INDEX(I331:T331,1,Settings!$C$4)</f>
        <v>0</v>
      </c>
      <c r="V331" s="53" cm="1">
        <f t="array" ref="V331">+INDEX(I331:T331,1,Settings!$C$4)</f>
        <v>0</v>
      </c>
      <c r="W331" s="53"/>
      <c r="X331" s="53">
        <f>V331+SUMIFS(postings!$T:$T,postings!$C:$C,'b-data'!X$2,postings!$D:$D,'b-data'!X$3,postings!$I:$I,'b-data'!$A331)-SUMIFS(postings!$W:$W,postings!$C:$C,'b-data'!X$2,postings!$D:$D,'b-data'!X$3,postings!$M:$M,'b-data'!$A331)</f>
        <v>0</v>
      </c>
      <c r="Y331" s="53">
        <f>X331+SUMIFS(postings!$T:$T,postings!$C:$C,'b-data'!Y$2,postings!$D:$D,'b-data'!Y$3,postings!$I:$I,'b-data'!$A331)-SUMIFS(postings!$W:$W,postings!$C:$C,'b-data'!Y$2,postings!$D:$D,'b-data'!Y$3,postings!$M:$M,'b-data'!$A331)</f>
        <v>0</v>
      </c>
      <c r="Z331" s="53">
        <f>Y331+SUMIFS(postings!$T:$T,postings!$C:$C,'b-data'!Z$2,postings!$D:$D,'b-data'!Z$3,postings!$I:$I,'b-data'!$A331)-SUMIFS(postings!$W:$W,postings!$C:$C,'b-data'!Z$2,postings!$D:$D,'b-data'!Z$3,postings!$M:$M,'b-data'!$A331)</f>
        <v>0</v>
      </c>
      <c r="AA331" s="53">
        <f>Z331+SUMIFS(postings!$T:$T,postings!$C:$C,'b-data'!AA$2,postings!$D:$D,'b-data'!AA$3,postings!$I:$I,'b-data'!$A331)-SUMIFS(postings!$W:$W,postings!$C:$C,'b-data'!AA$2,postings!$D:$D,'b-data'!AA$3,postings!$M:$M,'b-data'!$A331)</f>
        <v>0</v>
      </c>
      <c r="AB331" s="53">
        <f>AA331+SUMIFS(postings!$T:$T,postings!$C:$C,'b-data'!AB$2,postings!$D:$D,'b-data'!AB$3,postings!$I:$I,'b-data'!$A331)-SUMIFS(postings!$W:$W,postings!$C:$C,'b-data'!AB$2,postings!$D:$D,'b-data'!AB$3,postings!$M:$M,'b-data'!$A331)</f>
        <v>0</v>
      </c>
      <c r="AC331" s="53">
        <f>AB331+SUMIFS(postings!$T:$T,postings!$C:$C,'b-data'!AC$2,postings!$D:$D,'b-data'!AC$3,postings!$I:$I,'b-data'!$A331)-SUMIFS(postings!$W:$W,postings!$C:$C,'b-data'!AC$2,postings!$D:$D,'b-data'!AC$3,postings!$M:$M,'b-data'!$A331)</f>
        <v>0</v>
      </c>
      <c r="AD331" s="53">
        <f>AC331+SUMIFS(postings!$T:$T,postings!$C:$C,'b-data'!AD$2,postings!$D:$D,'b-data'!AD$3,postings!$I:$I,'b-data'!$A331)-SUMIFS(postings!$W:$W,postings!$C:$C,'b-data'!AD$2,postings!$D:$D,'b-data'!AD$3,postings!$M:$M,'b-data'!$A331)</f>
        <v>0</v>
      </c>
      <c r="AE331" s="53">
        <f>AD331+SUMIFS(postings!$T:$T,postings!$C:$C,'b-data'!AE$2,postings!$D:$D,'b-data'!AE$3,postings!$I:$I,'b-data'!$A331)-SUMIFS(postings!$W:$W,postings!$C:$C,'b-data'!AE$2,postings!$D:$D,'b-data'!AE$3,postings!$M:$M,'b-data'!$A331)</f>
        <v>0</v>
      </c>
      <c r="AF331" s="53">
        <f>AE331+SUMIFS(postings!$T:$T,postings!$C:$C,'b-data'!AF$2,postings!$D:$D,'b-data'!AF$3,postings!$I:$I,'b-data'!$A331)-SUMIFS(postings!$W:$W,postings!$C:$C,'b-data'!AF$2,postings!$D:$D,'b-data'!AF$3,postings!$M:$M,'b-data'!$A331)</f>
        <v>0</v>
      </c>
      <c r="AG331" s="53">
        <f>AF331+SUMIFS(postings!$T:$T,postings!$C:$C,'b-data'!AG$2,postings!$D:$D,'b-data'!AG$3,postings!$I:$I,'b-data'!$A331)-SUMIFS(postings!$W:$W,postings!$C:$C,'b-data'!AG$2,postings!$D:$D,'b-data'!AG$3,postings!$M:$M,'b-data'!$A331)</f>
        <v>0</v>
      </c>
      <c r="AH331" s="53">
        <f>AG331+SUMIFS(postings!$T:$T,postings!$C:$C,'b-data'!AH$2,postings!$D:$D,'b-data'!AH$3,postings!$I:$I,'b-data'!$A331)-SUMIFS(postings!$W:$W,postings!$C:$C,'b-data'!AH$2,postings!$D:$D,'b-data'!AH$3,postings!$M:$M,'b-data'!$A331)</f>
        <v>0</v>
      </c>
      <c r="AI331" s="53">
        <f>AH331+SUMIFS(postings!$T:$T,postings!$C:$C,'b-data'!AI$2,postings!$D:$D,'b-data'!AI$3,postings!$I:$I,'b-data'!$A331)-SUMIFS(postings!$W:$W,postings!$C:$C,'b-data'!AI$2,postings!$D:$D,'b-data'!AI$3,postings!$M:$M,'b-data'!$A331)</f>
        <v>0</v>
      </c>
      <c r="AJ331" s="53" cm="1">
        <f t="array" ref="AJ331">+INDEX(X331:AI331,1,Settings!$C$4)</f>
        <v>0</v>
      </c>
      <c r="AK331" s="53" cm="1">
        <f t="array" ref="AK331">+INDEX(X331:AI331,1,Settings!$C$4)</f>
        <v>0</v>
      </c>
      <c r="AL331" s="53"/>
      <c r="AM331" s="53">
        <f t="shared" si="671"/>
        <v>0</v>
      </c>
      <c r="AN331" s="53">
        <f t="shared" ref="AN331:AX331" si="688">+AM331</f>
        <v>0</v>
      </c>
      <c r="AO331" s="53">
        <f t="shared" si="688"/>
        <v>0</v>
      </c>
      <c r="AP331" s="53">
        <f t="shared" si="688"/>
        <v>0</v>
      </c>
      <c r="AQ331" s="53">
        <f t="shared" si="688"/>
        <v>0</v>
      </c>
      <c r="AR331" s="53">
        <f t="shared" si="688"/>
        <v>0</v>
      </c>
      <c r="AS331" s="53">
        <f t="shared" si="688"/>
        <v>0</v>
      </c>
      <c r="AT331" s="53">
        <f t="shared" si="688"/>
        <v>0</v>
      </c>
      <c r="AU331" s="53">
        <f t="shared" si="688"/>
        <v>0</v>
      </c>
      <c r="AV331" s="53">
        <f t="shared" si="688"/>
        <v>0</v>
      </c>
      <c r="AW331" s="53">
        <f t="shared" si="688"/>
        <v>0</v>
      </c>
      <c r="AX331" s="53">
        <f t="shared" si="688"/>
        <v>0</v>
      </c>
      <c r="AY331" s="53" cm="1">
        <f t="array" ref="AY331">+INDEX(AM331:AX331,1,Settings!$C$4)</f>
        <v>0</v>
      </c>
      <c r="AZ331" s="53">
        <f t="shared" si="673"/>
        <v>0</v>
      </c>
      <c r="BA331" s="53"/>
      <c r="BB331" s="53">
        <f t="shared" si="674"/>
        <v>0</v>
      </c>
      <c r="BC331" s="53">
        <f t="shared" ref="BC331:BN331" si="689">+BB331</f>
        <v>0</v>
      </c>
      <c r="BD331" s="53">
        <f t="shared" si="689"/>
        <v>0</v>
      </c>
      <c r="BE331" s="53">
        <f t="shared" si="689"/>
        <v>0</v>
      </c>
      <c r="BF331" s="53">
        <f t="shared" si="689"/>
        <v>0</v>
      </c>
      <c r="BG331" s="53">
        <f t="shared" si="689"/>
        <v>0</v>
      </c>
      <c r="BH331" s="53">
        <f t="shared" si="689"/>
        <v>0</v>
      </c>
      <c r="BI331" s="53">
        <f t="shared" si="689"/>
        <v>0</v>
      </c>
      <c r="BJ331" s="53">
        <f t="shared" si="689"/>
        <v>0</v>
      </c>
      <c r="BK331" s="53">
        <f t="shared" si="689"/>
        <v>0</v>
      </c>
      <c r="BL331" s="53">
        <f t="shared" si="689"/>
        <v>0</v>
      </c>
      <c r="BM331" s="53">
        <f t="shared" si="689"/>
        <v>0</v>
      </c>
      <c r="BN331" s="53">
        <f t="shared" si="689"/>
        <v>0</v>
      </c>
      <c r="BO331" s="53"/>
      <c r="BP331" s="53">
        <f t="shared" si="676"/>
        <v>0</v>
      </c>
      <c r="BQ331" s="53"/>
      <c r="BR331" s="53">
        <f t="shared" si="677"/>
        <v>0</v>
      </c>
    </row>
    <row r="332" spans="1:70" x14ac:dyDescent="0.2">
      <c r="A332" s="6">
        <v>1749</v>
      </c>
      <c r="B332" s="6" t="str">
        <f>+VLOOKUP(A332,masterfile!B:C,2,FALSE)</f>
        <v>Verbindl. an FA abzuführender Bauabzug</v>
      </c>
      <c r="D332" s="53">
        <f>+SUMIF('[1]2017'!$A:$A,$A332,'[1]2017'!$C:$C)-SUMIF('[1]2017'!$E:$E,$A332,'[1]2017'!$G:$G)</f>
        <v>0</v>
      </c>
      <c r="E332" s="53">
        <f>+SUMIF('[1]2018'!$A:$A,$A332,'[1]2018'!$C:$C)-SUMIF('[1]2018'!$E:$E,$A332,'[1]2018'!$G:$G)+D332</f>
        <v>0</v>
      </c>
      <c r="F332" s="53">
        <f>+SUMIF('[1]2019'!$A:$A,$A332,'[1]2019'!$C:$C)-SUMIF('[1]2019'!$E:$E,$A332,'[1]2019'!$G:$G)+E332</f>
        <v>0</v>
      </c>
      <c r="G332" s="53">
        <f>+SUMIF('[1]2020'!$A:$A,$A332,'[1]2020'!$C:$C)-SUMIF('[1]2020'!$E:$E,$A332,'[1]2020'!$G:$G)+F332</f>
        <v>0</v>
      </c>
      <c r="H332" s="53"/>
      <c r="I332" s="53">
        <f>+(SUMIF('[1]2021'!$A:$A,$A332,'[1]2021'!$C:$C)-SUMIF('[1]2021'!$E:$E,$A332,'[1]2021'!$G:$G))/12+G332</f>
        <v>0</v>
      </c>
      <c r="J332" s="53">
        <f>+(SUMIF('[1]2021'!$A:$A,$A332,'[1]2021'!$C:$C)-SUMIF('[1]2021'!$E:$E,$A332,'[1]2021'!$G:$G))/12+I332</f>
        <v>0</v>
      </c>
      <c r="K332" s="53">
        <f>+(SUMIF('[1]2021'!$A:$A,$A332,'[1]2021'!$C:$C)-SUMIF('[1]2021'!$E:$E,$A332,'[1]2021'!$G:$G))/12+J332</f>
        <v>0</v>
      </c>
      <c r="L332" s="53">
        <f>+(SUMIF('[1]2021'!$A:$A,$A332,'[1]2021'!$C:$C)-SUMIF('[1]2021'!$E:$E,$A332,'[1]2021'!$G:$G))/12+K332</f>
        <v>0</v>
      </c>
      <c r="M332" s="53">
        <f>+(SUMIF('[1]2021'!$A:$A,$A332,'[1]2021'!$C:$C)-SUMIF('[1]2021'!$E:$E,$A332,'[1]2021'!$G:$G))/12+L332</f>
        <v>0</v>
      </c>
      <c r="N332" s="53">
        <f>+(SUMIF('[1]2021'!$A:$A,$A332,'[1]2021'!$C:$C)-SUMIF('[1]2021'!$E:$E,$A332,'[1]2021'!$G:$G))/12+M332</f>
        <v>0</v>
      </c>
      <c r="O332" s="53">
        <f>+(SUMIF('[1]2021'!$A:$A,$A332,'[1]2021'!$C:$C)-SUMIF('[1]2021'!$E:$E,$A332,'[1]2021'!$G:$G))/12+N332</f>
        <v>0</v>
      </c>
      <c r="P332" s="53">
        <f>+(SUMIF('[1]2021'!$A:$A,$A332,'[1]2021'!$C:$C)-SUMIF('[1]2021'!$E:$E,$A332,'[1]2021'!$G:$G))/12+O332</f>
        <v>0</v>
      </c>
      <c r="Q332" s="53">
        <f>+(SUMIF('[1]2021'!$A:$A,$A332,'[1]2021'!$C:$C)-SUMIF('[1]2021'!$E:$E,$A332,'[1]2021'!$G:$G))/12+P332</f>
        <v>0</v>
      </c>
      <c r="R332" s="53">
        <f>+(SUMIF('[1]2021'!$A:$A,$A332,'[1]2021'!$C:$C)-SUMIF('[1]2021'!$E:$E,$A332,'[1]2021'!$G:$G))/12+Q332</f>
        <v>0</v>
      </c>
      <c r="S332" s="53">
        <f>+(SUMIF('[1]2021'!$A:$A,$A332,'[1]2021'!$C:$C)-SUMIF('[1]2021'!$E:$E,$A332,'[1]2021'!$G:$G))/12+R332</f>
        <v>0</v>
      </c>
      <c r="T332" s="53">
        <f>+(SUMIF('[1]2021'!$A:$A,$A332,'[1]2021'!$C:$C)-SUMIF('[1]2021'!$E:$E,$A332,'[1]2021'!$G:$G))/12+S332</f>
        <v>0</v>
      </c>
      <c r="U332" s="53" cm="1">
        <f t="array" ref="U332">+INDEX(I332:T332,1,Settings!$C$4)</f>
        <v>0</v>
      </c>
      <c r="V332" s="53" cm="1">
        <f t="array" ref="V332">+INDEX(I332:T332,1,Settings!$C$4)</f>
        <v>0</v>
      </c>
      <c r="W332" s="53"/>
      <c r="X332" s="53">
        <f>V332+SUMIFS(postings!$T:$T,postings!$C:$C,'b-data'!X$2,postings!$D:$D,'b-data'!X$3,postings!$I:$I,'b-data'!$A332)-SUMIFS(postings!$W:$W,postings!$C:$C,'b-data'!X$2,postings!$D:$D,'b-data'!X$3,postings!$M:$M,'b-data'!$A332)</f>
        <v>0</v>
      </c>
      <c r="Y332" s="53">
        <f>X332+SUMIFS(postings!$T:$T,postings!$C:$C,'b-data'!Y$2,postings!$D:$D,'b-data'!Y$3,postings!$I:$I,'b-data'!$A332)-SUMIFS(postings!$W:$W,postings!$C:$C,'b-data'!Y$2,postings!$D:$D,'b-data'!Y$3,postings!$M:$M,'b-data'!$A332)</f>
        <v>0</v>
      </c>
      <c r="Z332" s="53">
        <f>Y332+SUMIFS(postings!$T:$T,postings!$C:$C,'b-data'!Z$2,postings!$D:$D,'b-data'!Z$3,postings!$I:$I,'b-data'!$A332)-SUMIFS(postings!$W:$W,postings!$C:$C,'b-data'!Z$2,postings!$D:$D,'b-data'!Z$3,postings!$M:$M,'b-data'!$A332)</f>
        <v>0</v>
      </c>
      <c r="AA332" s="53">
        <f>Z332+SUMIFS(postings!$T:$T,postings!$C:$C,'b-data'!AA$2,postings!$D:$D,'b-data'!AA$3,postings!$I:$I,'b-data'!$A332)-SUMIFS(postings!$W:$W,postings!$C:$C,'b-data'!AA$2,postings!$D:$D,'b-data'!AA$3,postings!$M:$M,'b-data'!$A332)</f>
        <v>0</v>
      </c>
      <c r="AB332" s="53">
        <f>AA332+SUMIFS(postings!$T:$T,postings!$C:$C,'b-data'!AB$2,postings!$D:$D,'b-data'!AB$3,postings!$I:$I,'b-data'!$A332)-SUMIFS(postings!$W:$W,postings!$C:$C,'b-data'!AB$2,postings!$D:$D,'b-data'!AB$3,postings!$M:$M,'b-data'!$A332)</f>
        <v>0</v>
      </c>
      <c r="AC332" s="53">
        <f>AB332+SUMIFS(postings!$T:$T,postings!$C:$C,'b-data'!AC$2,postings!$D:$D,'b-data'!AC$3,postings!$I:$I,'b-data'!$A332)-SUMIFS(postings!$W:$W,postings!$C:$C,'b-data'!AC$2,postings!$D:$D,'b-data'!AC$3,postings!$M:$M,'b-data'!$A332)</f>
        <v>0</v>
      </c>
      <c r="AD332" s="53">
        <f>AC332+SUMIFS(postings!$T:$T,postings!$C:$C,'b-data'!AD$2,postings!$D:$D,'b-data'!AD$3,postings!$I:$I,'b-data'!$A332)-SUMIFS(postings!$W:$W,postings!$C:$C,'b-data'!AD$2,postings!$D:$D,'b-data'!AD$3,postings!$M:$M,'b-data'!$A332)</f>
        <v>0</v>
      </c>
      <c r="AE332" s="53">
        <f>AD332+SUMIFS(postings!$T:$T,postings!$C:$C,'b-data'!AE$2,postings!$D:$D,'b-data'!AE$3,postings!$I:$I,'b-data'!$A332)-SUMIFS(postings!$W:$W,postings!$C:$C,'b-data'!AE$2,postings!$D:$D,'b-data'!AE$3,postings!$M:$M,'b-data'!$A332)</f>
        <v>0</v>
      </c>
      <c r="AF332" s="53">
        <f>AE332+SUMIFS(postings!$T:$T,postings!$C:$C,'b-data'!AF$2,postings!$D:$D,'b-data'!AF$3,postings!$I:$I,'b-data'!$A332)-SUMIFS(postings!$W:$W,postings!$C:$C,'b-data'!AF$2,postings!$D:$D,'b-data'!AF$3,postings!$M:$M,'b-data'!$A332)</f>
        <v>0</v>
      </c>
      <c r="AG332" s="53">
        <f>AF332+SUMIFS(postings!$T:$T,postings!$C:$C,'b-data'!AG$2,postings!$D:$D,'b-data'!AG$3,postings!$I:$I,'b-data'!$A332)-SUMIFS(postings!$W:$W,postings!$C:$C,'b-data'!AG$2,postings!$D:$D,'b-data'!AG$3,postings!$M:$M,'b-data'!$A332)</f>
        <v>0</v>
      </c>
      <c r="AH332" s="53">
        <f>AG332+SUMIFS(postings!$T:$T,postings!$C:$C,'b-data'!AH$2,postings!$D:$D,'b-data'!AH$3,postings!$I:$I,'b-data'!$A332)-SUMIFS(postings!$W:$W,postings!$C:$C,'b-data'!AH$2,postings!$D:$D,'b-data'!AH$3,postings!$M:$M,'b-data'!$A332)</f>
        <v>0</v>
      </c>
      <c r="AI332" s="53">
        <f>AH332+SUMIFS(postings!$T:$T,postings!$C:$C,'b-data'!AI$2,postings!$D:$D,'b-data'!AI$3,postings!$I:$I,'b-data'!$A332)-SUMIFS(postings!$W:$W,postings!$C:$C,'b-data'!AI$2,postings!$D:$D,'b-data'!AI$3,postings!$M:$M,'b-data'!$A332)</f>
        <v>0</v>
      </c>
      <c r="AJ332" s="53" cm="1">
        <f t="array" ref="AJ332">+INDEX(X332:AI332,1,Settings!$C$4)</f>
        <v>0</v>
      </c>
      <c r="AK332" s="53" cm="1">
        <f t="array" ref="AK332">+INDEX(X332:AI332,1,Settings!$C$4)</f>
        <v>0</v>
      </c>
      <c r="AL332" s="53"/>
      <c r="AM332" s="53">
        <f t="shared" si="671"/>
        <v>0</v>
      </c>
      <c r="AN332" s="53">
        <f t="shared" ref="AN332:AX332" si="690">+AM332</f>
        <v>0</v>
      </c>
      <c r="AO332" s="53">
        <f t="shared" si="690"/>
        <v>0</v>
      </c>
      <c r="AP332" s="53">
        <f t="shared" si="690"/>
        <v>0</v>
      </c>
      <c r="AQ332" s="53">
        <f t="shared" si="690"/>
        <v>0</v>
      </c>
      <c r="AR332" s="53">
        <f t="shared" si="690"/>
        <v>0</v>
      </c>
      <c r="AS332" s="53">
        <f t="shared" si="690"/>
        <v>0</v>
      </c>
      <c r="AT332" s="53">
        <f t="shared" si="690"/>
        <v>0</v>
      </c>
      <c r="AU332" s="53">
        <f t="shared" si="690"/>
        <v>0</v>
      </c>
      <c r="AV332" s="53">
        <f t="shared" si="690"/>
        <v>0</v>
      </c>
      <c r="AW332" s="53">
        <f t="shared" si="690"/>
        <v>0</v>
      </c>
      <c r="AX332" s="53">
        <f t="shared" si="690"/>
        <v>0</v>
      </c>
      <c r="AY332" s="53" cm="1">
        <f t="array" ref="AY332">+INDEX(AM332:AX332,1,Settings!$C$4)</f>
        <v>0</v>
      </c>
      <c r="AZ332" s="53">
        <f t="shared" si="673"/>
        <v>0</v>
      </c>
      <c r="BA332" s="53"/>
      <c r="BB332" s="53">
        <f t="shared" si="674"/>
        <v>0</v>
      </c>
      <c r="BC332" s="53">
        <f t="shared" ref="BC332:BN332" si="691">+BB332</f>
        <v>0</v>
      </c>
      <c r="BD332" s="53">
        <f t="shared" si="691"/>
        <v>0</v>
      </c>
      <c r="BE332" s="53">
        <f t="shared" si="691"/>
        <v>0</v>
      </c>
      <c r="BF332" s="53">
        <f t="shared" si="691"/>
        <v>0</v>
      </c>
      <c r="BG332" s="53">
        <f t="shared" si="691"/>
        <v>0</v>
      </c>
      <c r="BH332" s="53">
        <f t="shared" si="691"/>
        <v>0</v>
      </c>
      <c r="BI332" s="53">
        <f t="shared" si="691"/>
        <v>0</v>
      </c>
      <c r="BJ332" s="53">
        <f t="shared" si="691"/>
        <v>0</v>
      </c>
      <c r="BK332" s="53">
        <f t="shared" si="691"/>
        <v>0</v>
      </c>
      <c r="BL332" s="53">
        <f t="shared" si="691"/>
        <v>0</v>
      </c>
      <c r="BM332" s="53">
        <f t="shared" si="691"/>
        <v>0</v>
      </c>
      <c r="BN332" s="53">
        <f t="shared" si="691"/>
        <v>0</v>
      </c>
      <c r="BO332" s="53"/>
      <c r="BP332" s="53">
        <f t="shared" si="676"/>
        <v>0</v>
      </c>
      <c r="BQ332" s="53"/>
      <c r="BR332" s="53">
        <f t="shared" si="677"/>
        <v>0</v>
      </c>
    </row>
    <row r="333" spans="1:70" x14ac:dyDescent="0.2">
      <c r="A333" s="6">
        <v>1750</v>
      </c>
      <c r="B333" s="6" t="str">
        <f>+VLOOKUP(A333,masterfile!B:C,2,FALSE)</f>
        <v>Verbindlichkeiten a. Vermögensbildung</v>
      </c>
      <c r="D333" s="53">
        <f>+SUMIF('[1]2017'!$A:$A,$A333,'[1]2017'!$C:$C)-SUMIF('[1]2017'!$E:$E,$A333,'[1]2017'!$G:$G)</f>
        <v>0</v>
      </c>
      <c r="E333" s="53">
        <f>+SUMIF('[1]2018'!$A:$A,$A333,'[1]2018'!$C:$C)-SUMIF('[1]2018'!$E:$E,$A333,'[1]2018'!$G:$G)+D333</f>
        <v>0</v>
      </c>
      <c r="F333" s="53">
        <f>+SUMIF('[1]2019'!$A:$A,$A333,'[1]2019'!$C:$C)-SUMIF('[1]2019'!$E:$E,$A333,'[1]2019'!$G:$G)+E333</f>
        <v>0</v>
      </c>
      <c r="G333" s="53">
        <f>+SUMIF('[1]2020'!$A:$A,$A333,'[1]2020'!$C:$C)-SUMIF('[1]2020'!$E:$E,$A333,'[1]2020'!$G:$G)+F333</f>
        <v>0</v>
      </c>
      <c r="H333" s="53"/>
      <c r="I333" s="53">
        <f>+(SUMIF('[1]2021'!$A:$A,$A333,'[1]2021'!$C:$C)-SUMIF('[1]2021'!$E:$E,$A333,'[1]2021'!$G:$G))/12+G333</f>
        <v>0</v>
      </c>
      <c r="J333" s="53">
        <f>+(SUMIF('[1]2021'!$A:$A,$A333,'[1]2021'!$C:$C)-SUMIF('[1]2021'!$E:$E,$A333,'[1]2021'!$G:$G))/12+I333</f>
        <v>0</v>
      </c>
      <c r="K333" s="53">
        <f>+(SUMIF('[1]2021'!$A:$A,$A333,'[1]2021'!$C:$C)-SUMIF('[1]2021'!$E:$E,$A333,'[1]2021'!$G:$G))/12+J333</f>
        <v>0</v>
      </c>
      <c r="L333" s="53">
        <f>+(SUMIF('[1]2021'!$A:$A,$A333,'[1]2021'!$C:$C)-SUMIF('[1]2021'!$E:$E,$A333,'[1]2021'!$G:$G))/12+K333</f>
        <v>0</v>
      </c>
      <c r="M333" s="53">
        <f>+(SUMIF('[1]2021'!$A:$A,$A333,'[1]2021'!$C:$C)-SUMIF('[1]2021'!$E:$E,$A333,'[1]2021'!$G:$G))/12+L333</f>
        <v>0</v>
      </c>
      <c r="N333" s="53">
        <f>+(SUMIF('[1]2021'!$A:$A,$A333,'[1]2021'!$C:$C)-SUMIF('[1]2021'!$E:$E,$A333,'[1]2021'!$G:$G))/12+M333</f>
        <v>0</v>
      </c>
      <c r="O333" s="53">
        <f>+(SUMIF('[1]2021'!$A:$A,$A333,'[1]2021'!$C:$C)-SUMIF('[1]2021'!$E:$E,$A333,'[1]2021'!$G:$G))/12+N333</f>
        <v>0</v>
      </c>
      <c r="P333" s="53">
        <f>+(SUMIF('[1]2021'!$A:$A,$A333,'[1]2021'!$C:$C)-SUMIF('[1]2021'!$E:$E,$A333,'[1]2021'!$G:$G))/12+O333</f>
        <v>0</v>
      </c>
      <c r="Q333" s="53">
        <f>+(SUMIF('[1]2021'!$A:$A,$A333,'[1]2021'!$C:$C)-SUMIF('[1]2021'!$E:$E,$A333,'[1]2021'!$G:$G))/12+P333</f>
        <v>0</v>
      </c>
      <c r="R333" s="53">
        <f>+(SUMIF('[1]2021'!$A:$A,$A333,'[1]2021'!$C:$C)-SUMIF('[1]2021'!$E:$E,$A333,'[1]2021'!$G:$G))/12+Q333</f>
        <v>0</v>
      </c>
      <c r="S333" s="53">
        <f>+(SUMIF('[1]2021'!$A:$A,$A333,'[1]2021'!$C:$C)-SUMIF('[1]2021'!$E:$E,$A333,'[1]2021'!$G:$G))/12+R333</f>
        <v>0</v>
      </c>
      <c r="T333" s="53">
        <f>+(SUMIF('[1]2021'!$A:$A,$A333,'[1]2021'!$C:$C)-SUMIF('[1]2021'!$E:$E,$A333,'[1]2021'!$G:$G))/12+S333</f>
        <v>0</v>
      </c>
      <c r="U333" s="53" cm="1">
        <f t="array" ref="U333">+INDEX(I333:T333,1,Settings!$C$4)</f>
        <v>0</v>
      </c>
      <c r="V333" s="53" cm="1">
        <f t="array" ref="V333">+INDEX(I333:T333,1,Settings!$C$4)</f>
        <v>0</v>
      </c>
      <c r="W333" s="53"/>
      <c r="X333" s="53">
        <f>V333+SUMIFS(postings!$T:$T,postings!$C:$C,'b-data'!X$2,postings!$D:$D,'b-data'!X$3,postings!$I:$I,'b-data'!$A333)-SUMIFS(postings!$W:$W,postings!$C:$C,'b-data'!X$2,postings!$D:$D,'b-data'!X$3,postings!$M:$M,'b-data'!$A333)</f>
        <v>0</v>
      </c>
      <c r="Y333" s="53">
        <f>X333+SUMIFS(postings!$T:$T,postings!$C:$C,'b-data'!Y$2,postings!$D:$D,'b-data'!Y$3,postings!$I:$I,'b-data'!$A333)-SUMIFS(postings!$W:$W,postings!$C:$C,'b-data'!Y$2,postings!$D:$D,'b-data'!Y$3,postings!$M:$M,'b-data'!$A333)</f>
        <v>0</v>
      </c>
      <c r="Z333" s="53">
        <f>Y333+SUMIFS(postings!$T:$T,postings!$C:$C,'b-data'!Z$2,postings!$D:$D,'b-data'!Z$3,postings!$I:$I,'b-data'!$A333)-SUMIFS(postings!$W:$W,postings!$C:$C,'b-data'!Z$2,postings!$D:$D,'b-data'!Z$3,postings!$M:$M,'b-data'!$A333)</f>
        <v>0</v>
      </c>
      <c r="AA333" s="53">
        <f>Z333+SUMIFS(postings!$T:$T,postings!$C:$C,'b-data'!AA$2,postings!$D:$D,'b-data'!AA$3,postings!$I:$I,'b-data'!$A333)-SUMIFS(postings!$W:$W,postings!$C:$C,'b-data'!AA$2,postings!$D:$D,'b-data'!AA$3,postings!$M:$M,'b-data'!$A333)</f>
        <v>0</v>
      </c>
      <c r="AB333" s="53">
        <f>AA333+SUMIFS(postings!$T:$T,postings!$C:$C,'b-data'!AB$2,postings!$D:$D,'b-data'!AB$3,postings!$I:$I,'b-data'!$A333)-SUMIFS(postings!$W:$W,postings!$C:$C,'b-data'!AB$2,postings!$D:$D,'b-data'!AB$3,postings!$M:$M,'b-data'!$A333)</f>
        <v>0</v>
      </c>
      <c r="AC333" s="53">
        <f>AB333+SUMIFS(postings!$T:$T,postings!$C:$C,'b-data'!AC$2,postings!$D:$D,'b-data'!AC$3,postings!$I:$I,'b-data'!$A333)-SUMIFS(postings!$W:$W,postings!$C:$C,'b-data'!AC$2,postings!$D:$D,'b-data'!AC$3,postings!$M:$M,'b-data'!$A333)</f>
        <v>0</v>
      </c>
      <c r="AD333" s="53">
        <f>AC333+SUMIFS(postings!$T:$T,postings!$C:$C,'b-data'!AD$2,postings!$D:$D,'b-data'!AD$3,postings!$I:$I,'b-data'!$A333)-SUMIFS(postings!$W:$W,postings!$C:$C,'b-data'!AD$2,postings!$D:$D,'b-data'!AD$3,postings!$M:$M,'b-data'!$A333)</f>
        <v>0</v>
      </c>
      <c r="AE333" s="53">
        <f>AD333+SUMIFS(postings!$T:$T,postings!$C:$C,'b-data'!AE$2,postings!$D:$D,'b-data'!AE$3,postings!$I:$I,'b-data'!$A333)-SUMIFS(postings!$W:$W,postings!$C:$C,'b-data'!AE$2,postings!$D:$D,'b-data'!AE$3,postings!$M:$M,'b-data'!$A333)</f>
        <v>0</v>
      </c>
      <c r="AF333" s="53">
        <f>AE333+SUMIFS(postings!$T:$T,postings!$C:$C,'b-data'!AF$2,postings!$D:$D,'b-data'!AF$3,postings!$I:$I,'b-data'!$A333)-SUMIFS(postings!$W:$W,postings!$C:$C,'b-data'!AF$2,postings!$D:$D,'b-data'!AF$3,postings!$M:$M,'b-data'!$A333)</f>
        <v>0</v>
      </c>
      <c r="AG333" s="53">
        <f>AF333+SUMIFS(postings!$T:$T,postings!$C:$C,'b-data'!AG$2,postings!$D:$D,'b-data'!AG$3,postings!$I:$I,'b-data'!$A333)-SUMIFS(postings!$W:$W,postings!$C:$C,'b-data'!AG$2,postings!$D:$D,'b-data'!AG$3,postings!$M:$M,'b-data'!$A333)</f>
        <v>0</v>
      </c>
      <c r="AH333" s="53">
        <f>AG333+SUMIFS(postings!$T:$T,postings!$C:$C,'b-data'!AH$2,postings!$D:$D,'b-data'!AH$3,postings!$I:$I,'b-data'!$A333)-SUMIFS(postings!$W:$W,postings!$C:$C,'b-data'!AH$2,postings!$D:$D,'b-data'!AH$3,postings!$M:$M,'b-data'!$A333)</f>
        <v>0</v>
      </c>
      <c r="AI333" s="53">
        <f>AH333+SUMIFS(postings!$T:$T,postings!$C:$C,'b-data'!AI$2,postings!$D:$D,'b-data'!AI$3,postings!$I:$I,'b-data'!$A333)-SUMIFS(postings!$W:$W,postings!$C:$C,'b-data'!AI$2,postings!$D:$D,'b-data'!AI$3,postings!$M:$M,'b-data'!$A333)</f>
        <v>0</v>
      </c>
      <c r="AJ333" s="53" cm="1">
        <f t="array" ref="AJ333">+INDEX(X333:AI333,1,Settings!$C$4)</f>
        <v>0</v>
      </c>
      <c r="AK333" s="53" cm="1">
        <f t="array" ref="AK333">+INDEX(X333:AI333,1,Settings!$C$4)</f>
        <v>0</v>
      </c>
      <c r="AL333" s="53"/>
      <c r="AM333" s="53">
        <f t="shared" si="671"/>
        <v>0</v>
      </c>
      <c r="AN333" s="53">
        <f t="shared" ref="AN333:AX333" si="692">+AM333</f>
        <v>0</v>
      </c>
      <c r="AO333" s="53">
        <f t="shared" si="692"/>
        <v>0</v>
      </c>
      <c r="AP333" s="53">
        <f t="shared" si="692"/>
        <v>0</v>
      </c>
      <c r="AQ333" s="53">
        <f t="shared" si="692"/>
        <v>0</v>
      </c>
      <c r="AR333" s="53">
        <f t="shared" si="692"/>
        <v>0</v>
      </c>
      <c r="AS333" s="53">
        <f t="shared" si="692"/>
        <v>0</v>
      </c>
      <c r="AT333" s="53">
        <f t="shared" si="692"/>
        <v>0</v>
      </c>
      <c r="AU333" s="53">
        <f t="shared" si="692"/>
        <v>0</v>
      </c>
      <c r="AV333" s="53">
        <f t="shared" si="692"/>
        <v>0</v>
      </c>
      <c r="AW333" s="53">
        <f t="shared" si="692"/>
        <v>0</v>
      </c>
      <c r="AX333" s="53">
        <f t="shared" si="692"/>
        <v>0</v>
      </c>
      <c r="AY333" s="53" cm="1">
        <f t="array" ref="AY333">+INDEX(AM333:AX333,1,Settings!$C$4)</f>
        <v>0</v>
      </c>
      <c r="AZ333" s="53">
        <f t="shared" si="673"/>
        <v>0</v>
      </c>
      <c r="BA333" s="53"/>
      <c r="BB333" s="53">
        <f t="shared" si="674"/>
        <v>0</v>
      </c>
      <c r="BC333" s="53">
        <f t="shared" ref="BC333:BN333" si="693">+BB333</f>
        <v>0</v>
      </c>
      <c r="BD333" s="53">
        <f t="shared" si="693"/>
        <v>0</v>
      </c>
      <c r="BE333" s="53">
        <f t="shared" si="693"/>
        <v>0</v>
      </c>
      <c r="BF333" s="53">
        <f t="shared" si="693"/>
        <v>0</v>
      </c>
      <c r="BG333" s="53">
        <f t="shared" si="693"/>
        <v>0</v>
      </c>
      <c r="BH333" s="53">
        <f t="shared" si="693"/>
        <v>0</v>
      </c>
      <c r="BI333" s="53">
        <f t="shared" si="693"/>
        <v>0</v>
      </c>
      <c r="BJ333" s="53">
        <f t="shared" si="693"/>
        <v>0</v>
      </c>
      <c r="BK333" s="53">
        <f t="shared" si="693"/>
        <v>0</v>
      </c>
      <c r="BL333" s="53">
        <f t="shared" si="693"/>
        <v>0</v>
      </c>
      <c r="BM333" s="53">
        <f t="shared" si="693"/>
        <v>0</v>
      </c>
      <c r="BN333" s="53">
        <f t="shared" si="693"/>
        <v>0</v>
      </c>
      <c r="BO333" s="53"/>
      <c r="BP333" s="53">
        <f t="shared" si="676"/>
        <v>0</v>
      </c>
      <c r="BQ333" s="53"/>
      <c r="BR333" s="53">
        <f t="shared" si="677"/>
        <v>0</v>
      </c>
    </row>
    <row r="334" spans="1:70" x14ac:dyDescent="0.2">
      <c r="A334" s="6">
        <v>1751</v>
      </c>
      <c r="B334" s="6" t="str">
        <f>+VLOOKUP(A334,masterfile!B:C,2,FALSE)</f>
        <v>Verbindlichk. Vermögensbildung(b.1J)</v>
      </c>
      <c r="D334" s="53">
        <f>+SUMIF('[1]2017'!$A:$A,$A334,'[1]2017'!$C:$C)-SUMIF('[1]2017'!$E:$E,$A334,'[1]2017'!$G:$G)</f>
        <v>0</v>
      </c>
      <c r="E334" s="53">
        <f>+SUMIF('[1]2018'!$A:$A,$A334,'[1]2018'!$C:$C)-SUMIF('[1]2018'!$E:$E,$A334,'[1]2018'!$G:$G)+D334</f>
        <v>0</v>
      </c>
      <c r="F334" s="53">
        <f>+SUMIF('[1]2019'!$A:$A,$A334,'[1]2019'!$C:$C)-SUMIF('[1]2019'!$E:$E,$A334,'[1]2019'!$G:$G)+E334</f>
        <v>0</v>
      </c>
      <c r="G334" s="53">
        <f>+SUMIF('[1]2020'!$A:$A,$A334,'[1]2020'!$C:$C)-SUMIF('[1]2020'!$E:$E,$A334,'[1]2020'!$G:$G)+F334</f>
        <v>0</v>
      </c>
      <c r="H334" s="53"/>
      <c r="I334" s="53">
        <f>+(SUMIF('[1]2021'!$A:$A,$A334,'[1]2021'!$C:$C)-SUMIF('[1]2021'!$E:$E,$A334,'[1]2021'!$G:$G))/12+G334</f>
        <v>0</v>
      </c>
      <c r="J334" s="53">
        <f>+(SUMIF('[1]2021'!$A:$A,$A334,'[1]2021'!$C:$C)-SUMIF('[1]2021'!$E:$E,$A334,'[1]2021'!$G:$G))/12+I334</f>
        <v>0</v>
      </c>
      <c r="K334" s="53">
        <f>+(SUMIF('[1]2021'!$A:$A,$A334,'[1]2021'!$C:$C)-SUMIF('[1]2021'!$E:$E,$A334,'[1]2021'!$G:$G))/12+J334</f>
        <v>0</v>
      </c>
      <c r="L334" s="53">
        <f>+(SUMIF('[1]2021'!$A:$A,$A334,'[1]2021'!$C:$C)-SUMIF('[1]2021'!$E:$E,$A334,'[1]2021'!$G:$G))/12+K334</f>
        <v>0</v>
      </c>
      <c r="M334" s="53">
        <f>+(SUMIF('[1]2021'!$A:$A,$A334,'[1]2021'!$C:$C)-SUMIF('[1]2021'!$E:$E,$A334,'[1]2021'!$G:$G))/12+L334</f>
        <v>0</v>
      </c>
      <c r="N334" s="53">
        <f>+(SUMIF('[1]2021'!$A:$A,$A334,'[1]2021'!$C:$C)-SUMIF('[1]2021'!$E:$E,$A334,'[1]2021'!$G:$G))/12+M334</f>
        <v>0</v>
      </c>
      <c r="O334" s="53">
        <f>+(SUMIF('[1]2021'!$A:$A,$A334,'[1]2021'!$C:$C)-SUMIF('[1]2021'!$E:$E,$A334,'[1]2021'!$G:$G))/12+N334</f>
        <v>0</v>
      </c>
      <c r="P334" s="53">
        <f>+(SUMIF('[1]2021'!$A:$A,$A334,'[1]2021'!$C:$C)-SUMIF('[1]2021'!$E:$E,$A334,'[1]2021'!$G:$G))/12+O334</f>
        <v>0</v>
      </c>
      <c r="Q334" s="53">
        <f>+(SUMIF('[1]2021'!$A:$A,$A334,'[1]2021'!$C:$C)-SUMIF('[1]2021'!$E:$E,$A334,'[1]2021'!$G:$G))/12+P334</f>
        <v>0</v>
      </c>
      <c r="R334" s="53">
        <f>+(SUMIF('[1]2021'!$A:$A,$A334,'[1]2021'!$C:$C)-SUMIF('[1]2021'!$E:$E,$A334,'[1]2021'!$G:$G))/12+Q334</f>
        <v>0</v>
      </c>
      <c r="S334" s="53">
        <f>+(SUMIF('[1]2021'!$A:$A,$A334,'[1]2021'!$C:$C)-SUMIF('[1]2021'!$E:$E,$A334,'[1]2021'!$G:$G))/12+R334</f>
        <v>0</v>
      </c>
      <c r="T334" s="53">
        <f>+(SUMIF('[1]2021'!$A:$A,$A334,'[1]2021'!$C:$C)-SUMIF('[1]2021'!$E:$E,$A334,'[1]2021'!$G:$G))/12+S334</f>
        <v>0</v>
      </c>
      <c r="U334" s="53" cm="1">
        <f t="array" ref="U334">+INDEX(I334:T334,1,Settings!$C$4)</f>
        <v>0</v>
      </c>
      <c r="V334" s="53" cm="1">
        <f t="array" ref="V334">+INDEX(I334:T334,1,Settings!$C$4)</f>
        <v>0</v>
      </c>
      <c r="W334" s="53"/>
      <c r="X334" s="53">
        <f>V334+SUMIFS(postings!$T:$T,postings!$C:$C,'b-data'!X$2,postings!$D:$D,'b-data'!X$3,postings!$I:$I,'b-data'!$A334)-SUMIFS(postings!$W:$W,postings!$C:$C,'b-data'!X$2,postings!$D:$D,'b-data'!X$3,postings!$M:$M,'b-data'!$A334)</f>
        <v>0</v>
      </c>
      <c r="Y334" s="53">
        <f>X334+SUMIFS(postings!$T:$T,postings!$C:$C,'b-data'!Y$2,postings!$D:$D,'b-data'!Y$3,postings!$I:$I,'b-data'!$A334)-SUMIFS(postings!$W:$W,postings!$C:$C,'b-data'!Y$2,postings!$D:$D,'b-data'!Y$3,postings!$M:$M,'b-data'!$A334)</f>
        <v>0</v>
      </c>
      <c r="Z334" s="53">
        <f>Y334+SUMIFS(postings!$T:$T,postings!$C:$C,'b-data'!Z$2,postings!$D:$D,'b-data'!Z$3,postings!$I:$I,'b-data'!$A334)-SUMIFS(postings!$W:$W,postings!$C:$C,'b-data'!Z$2,postings!$D:$D,'b-data'!Z$3,postings!$M:$M,'b-data'!$A334)</f>
        <v>0</v>
      </c>
      <c r="AA334" s="53">
        <f>Z334+SUMIFS(postings!$T:$T,postings!$C:$C,'b-data'!AA$2,postings!$D:$D,'b-data'!AA$3,postings!$I:$I,'b-data'!$A334)-SUMIFS(postings!$W:$W,postings!$C:$C,'b-data'!AA$2,postings!$D:$D,'b-data'!AA$3,postings!$M:$M,'b-data'!$A334)</f>
        <v>0</v>
      </c>
      <c r="AB334" s="53">
        <f>AA334+SUMIFS(postings!$T:$T,postings!$C:$C,'b-data'!AB$2,postings!$D:$D,'b-data'!AB$3,postings!$I:$I,'b-data'!$A334)-SUMIFS(postings!$W:$W,postings!$C:$C,'b-data'!AB$2,postings!$D:$D,'b-data'!AB$3,postings!$M:$M,'b-data'!$A334)</f>
        <v>0</v>
      </c>
      <c r="AC334" s="53">
        <f>AB334+SUMIFS(postings!$T:$T,postings!$C:$C,'b-data'!AC$2,postings!$D:$D,'b-data'!AC$3,postings!$I:$I,'b-data'!$A334)-SUMIFS(postings!$W:$W,postings!$C:$C,'b-data'!AC$2,postings!$D:$D,'b-data'!AC$3,postings!$M:$M,'b-data'!$A334)</f>
        <v>0</v>
      </c>
      <c r="AD334" s="53">
        <f>AC334+SUMIFS(postings!$T:$T,postings!$C:$C,'b-data'!AD$2,postings!$D:$D,'b-data'!AD$3,postings!$I:$I,'b-data'!$A334)-SUMIFS(postings!$W:$W,postings!$C:$C,'b-data'!AD$2,postings!$D:$D,'b-data'!AD$3,postings!$M:$M,'b-data'!$A334)</f>
        <v>0</v>
      </c>
      <c r="AE334" s="53">
        <f>AD334+SUMIFS(postings!$T:$T,postings!$C:$C,'b-data'!AE$2,postings!$D:$D,'b-data'!AE$3,postings!$I:$I,'b-data'!$A334)-SUMIFS(postings!$W:$W,postings!$C:$C,'b-data'!AE$2,postings!$D:$D,'b-data'!AE$3,postings!$M:$M,'b-data'!$A334)</f>
        <v>0</v>
      </c>
      <c r="AF334" s="53">
        <f>AE334+SUMIFS(postings!$T:$T,postings!$C:$C,'b-data'!AF$2,postings!$D:$D,'b-data'!AF$3,postings!$I:$I,'b-data'!$A334)-SUMIFS(postings!$W:$W,postings!$C:$C,'b-data'!AF$2,postings!$D:$D,'b-data'!AF$3,postings!$M:$M,'b-data'!$A334)</f>
        <v>0</v>
      </c>
      <c r="AG334" s="53">
        <f>AF334+SUMIFS(postings!$T:$T,postings!$C:$C,'b-data'!AG$2,postings!$D:$D,'b-data'!AG$3,postings!$I:$I,'b-data'!$A334)-SUMIFS(postings!$W:$W,postings!$C:$C,'b-data'!AG$2,postings!$D:$D,'b-data'!AG$3,postings!$M:$M,'b-data'!$A334)</f>
        <v>0</v>
      </c>
      <c r="AH334" s="53">
        <f>AG334+SUMIFS(postings!$T:$T,postings!$C:$C,'b-data'!AH$2,postings!$D:$D,'b-data'!AH$3,postings!$I:$I,'b-data'!$A334)-SUMIFS(postings!$W:$W,postings!$C:$C,'b-data'!AH$2,postings!$D:$D,'b-data'!AH$3,postings!$M:$M,'b-data'!$A334)</f>
        <v>0</v>
      </c>
      <c r="AI334" s="53">
        <f>AH334+SUMIFS(postings!$T:$T,postings!$C:$C,'b-data'!AI$2,postings!$D:$D,'b-data'!AI$3,postings!$I:$I,'b-data'!$A334)-SUMIFS(postings!$W:$W,postings!$C:$C,'b-data'!AI$2,postings!$D:$D,'b-data'!AI$3,postings!$M:$M,'b-data'!$A334)</f>
        <v>0</v>
      </c>
      <c r="AJ334" s="53" cm="1">
        <f t="array" ref="AJ334">+INDEX(X334:AI334,1,Settings!$C$4)</f>
        <v>0</v>
      </c>
      <c r="AK334" s="53" cm="1">
        <f t="array" ref="AK334">+INDEX(X334:AI334,1,Settings!$C$4)</f>
        <v>0</v>
      </c>
      <c r="AL334" s="53"/>
      <c r="AM334" s="53">
        <f t="shared" si="671"/>
        <v>0</v>
      </c>
      <c r="AN334" s="53">
        <f t="shared" ref="AN334:AX334" si="694">+AM334</f>
        <v>0</v>
      </c>
      <c r="AO334" s="53">
        <f t="shared" si="694"/>
        <v>0</v>
      </c>
      <c r="AP334" s="53">
        <f t="shared" si="694"/>
        <v>0</v>
      </c>
      <c r="AQ334" s="53">
        <f t="shared" si="694"/>
        <v>0</v>
      </c>
      <c r="AR334" s="53">
        <f t="shared" si="694"/>
        <v>0</v>
      </c>
      <c r="AS334" s="53">
        <f t="shared" si="694"/>
        <v>0</v>
      </c>
      <c r="AT334" s="53">
        <f t="shared" si="694"/>
        <v>0</v>
      </c>
      <c r="AU334" s="53">
        <f t="shared" si="694"/>
        <v>0</v>
      </c>
      <c r="AV334" s="53">
        <f t="shared" si="694"/>
        <v>0</v>
      </c>
      <c r="AW334" s="53">
        <f t="shared" si="694"/>
        <v>0</v>
      </c>
      <c r="AX334" s="53">
        <f t="shared" si="694"/>
        <v>0</v>
      </c>
      <c r="AY334" s="53" cm="1">
        <f t="array" ref="AY334">+INDEX(AM334:AX334,1,Settings!$C$4)</f>
        <v>0</v>
      </c>
      <c r="AZ334" s="53">
        <f t="shared" si="673"/>
        <v>0</v>
      </c>
      <c r="BA334" s="53"/>
      <c r="BB334" s="53">
        <f t="shared" si="674"/>
        <v>0</v>
      </c>
      <c r="BC334" s="53">
        <f t="shared" ref="BC334:BN334" si="695">+BB334</f>
        <v>0</v>
      </c>
      <c r="BD334" s="53">
        <f t="shared" si="695"/>
        <v>0</v>
      </c>
      <c r="BE334" s="53">
        <f t="shared" si="695"/>
        <v>0</v>
      </c>
      <c r="BF334" s="53">
        <f t="shared" si="695"/>
        <v>0</v>
      </c>
      <c r="BG334" s="53">
        <f t="shared" si="695"/>
        <v>0</v>
      </c>
      <c r="BH334" s="53">
        <f t="shared" si="695"/>
        <v>0</v>
      </c>
      <c r="BI334" s="53">
        <f t="shared" si="695"/>
        <v>0</v>
      </c>
      <c r="BJ334" s="53">
        <f t="shared" si="695"/>
        <v>0</v>
      </c>
      <c r="BK334" s="53">
        <f t="shared" si="695"/>
        <v>0</v>
      </c>
      <c r="BL334" s="53">
        <f t="shared" si="695"/>
        <v>0</v>
      </c>
      <c r="BM334" s="53">
        <f t="shared" si="695"/>
        <v>0</v>
      </c>
      <c r="BN334" s="53">
        <f t="shared" si="695"/>
        <v>0</v>
      </c>
      <c r="BO334" s="53"/>
      <c r="BP334" s="53">
        <f t="shared" si="676"/>
        <v>0</v>
      </c>
      <c r="BQ334" s="53"/>
      <c r="BR334" s="53">
        <f t="shared" si="677"/>
        <v>0</v>
      </c>
    </row>
    <row r="335" spans="1:70" x14ac:dyDescent="0.2">
      <c r="A335" s="6">
        <v>1752</v>
      </c>
      <c r="B335" s="6" t="str">
        <f>+VLOOKUP(A335,masterfile!B:C,2,FALSE)</f>
        <v>Verbindlichk. Vermögensbildung(1-5J)</v>
      </c>
      <c r="D335" s="53">
        <f>+SUMIF('[1]2017'!$A:$A,$A335,'[1]2017'!$C:$C)-SUMIF('[1]2017'!$E:$E,$A335,'[1]2017'!$G:$G)</f>
        <v>0</v>
      </c>
      <c r="E335" s="53">
        <f>+SUMIF('[1]2018'!$A:$A,$A335,'[1]2018'!$C:$C)-SUMIF('[1]2018'!$E:$E,$A335,'[1]2018'!$G:$G)+D335</f>
        <v>0</v>
      </c>
      <c r="F335" s="53">
        <f>+SUMIF('[1]2019'!$A:$A,$A335,'[1]2019'!$C:$C)-SUMIF('[1]2019'!$E:$E,$A335,'[1]2019'!$G:$G)+E335</f>
        <v>0</v>
      </c>
      <c r="G335" s="53">
        <f>+SUMIF('[1]2020'!$A:$A,$A335,'[1]2020'!$C:$C)-SUMIF('[1]2020'!$E:$E,$A335,'[1]2020'!$G:$G)+F335</f>
        <v>0</v>
      </c>
      <c r="H335" s="53"/>
      <c r="I335" s="53">
        <f>+(SUMIF('[1]2021'!$A:$A,$A335,'[1]2021'!$C:$C)-SUMIF('[1]2021'!$E:$E,$A335,'[1]2021'!$G:$G))/12+G335</f>
        <v>0</v>
      </c>
      <c r="J335" s="53">
        <f>+(SUMIF('[1]2021'!$A:$A,$A335,'[1]2021'!$C:$C)-SUMIF('[1]2021'!$E:$E,$A335,'[1]2021'!$G:$G))/12+I335</f>
        <v>0</v>
      </c>
      <c r="K335" s="53">
        <f>+(SUMIF('[1]2021'!$A:$A,$A335,'[1]2021'!$C:$C)-SUMIF('[1]2021'!$E:$E,$A335,'[1]2021'!$G:$G))/12+J335</f>
        <v>0</v>
      </c>
      <c r="L335" s="53">
        <f>+(SUMIF('[1]2021'!$A:$A,$A335,'[1]2021'!$C:$C)-SUMIF('[1]2021'!$E:$E,$A335,'[1]2021'!$G:$G))/12+K335</f>
        <v>0</v>
      </c>
      <c r="M335" s="53">
        <f>+(SUMIF('[1]2021'!$A:$A,$A335,'[1]2021'!$C:$C)-SUMIF('[1]2021'!$E:$E,$A335,'[1]2021'!$G:$G))/12+L335</f>
        <v>0</v>
      </c>
      <c r="N335" s="53">
        <f>+(SUMIF('[1]2021'!$A:$A,$A335,'[1]2021'!$C:$C)-SUMIF('[1]2021'!$E:$E,$A335,'[1]2021'!$G:$G))/12+M335</f>
        <v>0</v>
      </c>
      <c r="O335" s="53">
        <f>+(SUMIF('[1]2021'!$A:$A,$A335,'[1]2021'!$C:$C)-SUMIF('[1]2021'!$E:$E,$A335,'[1]2021'!$G:$G))/12+N335</f>
        <v>0</v>
      </c>
      <c r="P335" s="53">
        <f>+(SUMIF('[1]2021'!$A:$A,$A335,'[1]2021'!$C:$C)-SUMIF('[1]2021'!$E:$E,$A335,'[1]2021'!$G:$G))/12+O335</f>
        <v>0</v>
      </c>
      <c r="Q335" s="53">
        <f>+(SUMIF('[1]2021'!$A:$A,$A335,'[1]2021'!$C:$C)-SUMIF('[1]2021'!$E:$E,$A335,'[1]2021'!$G:$G))/12+P335</f>
        <v>0</v>
      </c>
      <c r="R335" s="53">
        <f>+(SUMIF('[1]2021'!$A:$A,$A335,'[1]2021'!$C:$C)-SUMIF('[1]2021'!$E:$E,$A335,'[1]2021'!$G:$G))/12+Q335</f>
        <v>0</v>
      </c>
      <c r="S335" s="53">
        <f>+(SUMIF('[1]2021'!$A:$A,$A335,'[1]2021'!$C:$C)-SUMIF('[1]2021'!$E:$E,$A335,'[1]2021'!$G:$G))/12+R335</f>
        <v>0</v>
      </c>
      <c r="T335" s="53">
        <f>+(SUMIF('[1]2021'!$A:$A,$A335,'[1]2021'!$C:$C)-SUMIF('[1]2021'!$E:$E,$A335,'[1]2021'!$G:$G))/12+S335</f>
        <v>0</v>
      </c>
      <c r="U335" s="53" cm="1">
        <f t="array" ref="U335">+INDEX(I335:T335,1,Settings!$C$4)</f>
        <v>0</v>
      </c>
      <c r="V335" s="53" cm="1">
        <f t="array" ref="V335">+INDEX(I335:T335,1,Settings!$C$4)</f>
        <v>0</v>
      </c>
      <c r="W335" s="53"/>
      <c r="X335" s="53">
        <f>V335+SUMIFS(postings!$T:$T,postings!$C:$C,'b-data'!X$2,postings!$D:$D,'b-data'!X$3,postings!$I:$I,'b-data'!$A335)-SUMIFS(postings!$W:$W,postings!$C:$C,'b-data'!X$2,postings!$D:$D,'b-data'!X$3,postings!$M:$M,'b-data'!$A335)</f>
        <v>0</v>
      </c>
      <c r="Y335" s="53">
        <f>X335+SUMIFS(postings!$T:$T,postings!$C:$C,'b-data'!Y$2,postings!$D:$D,'b-data'!Y$3,postings!$I:$I,'b-data'!$A335)-SUMIFS(postings!$W:$W,postings!$C:$C,'b-data'!Y$2,postings!$D:$D,'b-data'!Y$3,postings!$M:$M,'b-data'!$A335)</f>
        <v>0</v>
      </c>
      <c r="Z335" s="53">
        <f>Y335+SUMIFS(postings!$T:$T,postings!$C:$C,'b-data'!Z$2,postings!$D:$D,'b-data'!Z$3,postings!$I:$I,'b-data'!$A335)-SUMIFS(postings!$W:$W,postings!$C:$C,'b-data'!Z$2,postings!$D:$D,'b-data'!Z$3,postings!$M:$M,'b-data'!$A335)</f>
        <v>0</v>
      </c>
      <c r="AA335" s="53">
        <f>Z335+SUMIFS(postings!$T:$T,postings!$C:$C,'b-data'!AA$2,postings!$D:$D,'b-data'!AA$3,postings!$I:$I,'b-data'!$A335)-SUMIFS(postings!$W:$W,postings!$C:$C,'b-data'!AA$2,postings!$D:$D,'b-data'!AA$3,postings!$M:$M,'b-data'!$A335)</f>
        <v>0</v>
      </c>
      <c r="AB335" s="53">
        <f>AA335+SUMIFS(postings!$T:$T,postings!$C:$C,'b-data'!AB$2,postings!$D:$D,'b-data'!AB$3,postings!$I:$I,'b-data'!$A335)-SUMIFS(postings!$W:$W,postings!$C:$C,'b-data'!AB$2,postings!$D:$D,'b-data'!AB$3,postings!$M:$M,'b-data'!$A335)</f>
        <v>0</v>
      </c>
      <c r="AC335" s="53">
        <f>AB335+SUMIFS(postings!$T:$T,postings!$C:$C,'b-data'!AC$2,postings!$D:$D,'b-data'!AC$3,postings!$I:$I,'b-data'!$A335)-SUMIFS(postings!$W:$W,postings!$C:$C,'b-data'!AC$2,postings!$D:$D,'b-data'!AC$3,postings!$M:$M,'b-data'!$A335)</f>
        <v>0</v>
      </c>
      <c r="AD335" s="53">
        <f>AC335+SUMIFS(postings!$T:$T,postings!$C:$C,'b-data'!AD$2,postings!$D:$D,'b-data'!AD$3,postings!$I:$I,'b-data'!$A335)-SUMIFS(postings!$W:$W,postings!$C:$C,'b-data'!AD$2,postings!$D:$D,'b-data'!AD$3,postings!$M:$M,'b-data'!$A335)</f>
        <v>0</v>
      </c>
      <c r="AE335" s="53">
        <f>AD335+SUMIFS(postings!$T:$T,postings!$C:$C,'b-data'!AE$2,postings!$D:$D,'b-data'!AE$3,postings!$I:$I,'b-data'!$A335)-SUMIFS(postings!$W:$W,postings!$C:$C,'b-data'!AE$2,postings!$D:$D,'b-data'!AE$3,postings!$M:$M,'b-data'!$A335)</f>
        <v>0</v>
      </c>
      <c r="AF335" s="53">
        <f>AE335+SUMIFS(postings!$T:$T,postings!$C:$C,'b-data'!AF$2,postings!$D:$D,'b-data'!AF$3,postings!$I:$I,'b-data'!$A335)-SUMIFS(postings!$W:$W,postings!$C:$C,'b-data'!AF$2,postings!$D:$D,'b-data'!AF$3,postings!$M:$M,'b-data'!$A335)</f>
        <v>0</v>
      </c>
      <c r="AG335" s="53">
        <f>AF335+SUMIFS(postings!$T:$T,postings!$C:$C,'b-data'!AG$2,postings!$D:$D,'b-data'!AG$3,postings!$I:$I,'b-data'!$A335)-SUMIFS(postings!$W:$W,postings!$C:$C,'b-data'!AG$2,postings!$D:$D,'b-data'!AG$3,postings!$M:$M,'b-data'!$A335)</f>
        <v>0</v>
      </c>
      <c r="AH335" s="53">
        <f>AG335+SUMIFS(postings!$T:$T,postings!$C:$C,'b-data'!AH$2,postings!$D:$D,'b-data'!AH$3,postings!$I:$I,'b-data'!$A335)-SUMIFS(postings!$W:$W,postings!$C:$C,'b-data'!AH$2,postings!$D:$D,'b-data'!AH$3,postings!$M:$M,'b-data'!$A335)</f>
        <v>0</v>
      </c>
      <c r="AI335" s="53">
        <f>AH335+SUMIFS(postings!$T:$T,postings!$C:$C,'b-data'!AI$2,postings!$D:$D,'b-data'!AI$3,postings!$I:$I,'b-data'!$A335)-SUMIFS(postings!$W:$W,postings!$C:$C,'b-data'!AI$2,postings!$D:$D,'b-data'!AI$3,postings!$M:$M,'b-data'!$A335)</f>
        <v>0</v>
      </c>
      <c r="AJ335" s="53" cm="1">
        <f t="array" ref="AJ335">+INDEX(X335:AI335,1,Settings!$C$4)</f>
        <v>0</v>
      </c>
      <c r="AK335" s="53" cm="1">
        <f t="array" ref="AK335">+INDEX(X335:AI335,1,Settings!$C$4)</f>
        <v>0</v>
      </c>
      <c r="AL335" s="53"/>
      <c r="AM335" s="53">
        <f t="shared" si="671"/>
        <v>0</v>
      </c>
      <c r="AN335" s="53">
        <f t="shared" ref="AN335:AX335" si="696">+AM335</f>
        <v>0</v>
      </c>
      <c r="AO335" s="53">
        <f t="shared" si="696"/>
        <v>0</v>
      </c>
      <c r="AP335" s="53">
        <f t="shared" si="696"/>
        <v>0</v>
      </c>
      <c r="AQ335" s="53">
        <f t="shared" si="696"/>
        <v>0</v>
      </c>
      <c r="AR335" s="53">
        <f t="shared" si="696"/>
        <v>0</v>
      </c>
      <c r="AS335" s="53">
        <f t="shared" si="696"/>
        <v>0</v>
      </c>
      <c r="AT335" s="53">
        <f t="shared" si="696"/>
        <v>0</v>
      </c>
      <c r="AU335" s="53">
        <f t="shared" si="696"/>
        <v>0</v>
      </c>
      <c r="AV335" s="53">
        <f t="shared" si="696"/>
        <v>0</v>
      </c>
      <c r="AW335" s="53">
        <f t="shared" si="696"/>
        <v>0</v>
      </c>
      <c r="AX335" s="53">
        <f t="shared" si="696"/>
        <v>0</v>
      </c>
      <c r="AY335" s="53" cm="1">
        <f t="array" ref="AY335">+INDEX(AM335:AX335,1,Settings!$C$4)</f>
        <v>0</v>
      </c>
      <c r="AZ335" s="53">
        <f t="shared" si="673"/>
        <v>0</v>
      </c>
      <c r="BA335" s="53"/>
      <c r="BB335" s="53">
        <f t="shared" si="674"/>
        <v>0</v>
      </c>
      <c r="BC335" s="53">
        <f t="shared" ref="BC335:BN335" si="697">+BB335</f>
        <v>0</v>
      </c>
      <c r="BD335" s="53">
        <f t="shared" si="697"/>
        <v>0</v>
      </c>
      <c r="BE335" s="53">
        <f t="shared" si="697"/>
        <v>0</v>
      </c>
      <c r="BF335" s="53">
        <f t="shared" si="697"/>
        <v>0</v>
      </c>
      <c r="BG335" s="53">
        <f t="shared" si="697"/>
        <v>0</v>
      </c>
      <c r="BH335" s="53">
        <f t="shared" si="697"/>
        <v>0</v>
      </c>
      <c r="BI335" s="53">
        <f t="shared" si="697"/>
        <v>0</v>
      </c>
      <c r="BJ335" s="53">
        <f t="shared" si="697"/>
        <v>0</v>
      </c>
      <c r="BK335" s="53">
        <f t="shared" si="697"/>
        <v>0</v>
      </c>
      <c r="BL335" s="53">
        <f t="shared" si="697"/>
        <v>0</v>
      </c>
      <c r="BM335" s="53">
        <f t="shared" si="697"/>
        <v>0</v>
      </c>
      <c r="BN335" s="53">
        <f t="shared" si="697"/>
        <v>0</v>
      </c>
      <c r="BO335" s="53"/>
      <c r="BP335" s="53">
        <f t="shared" si="676"/>
        <v>0</v>
      </c>
      <c r="BQ335" s="53"/>
      <c r="BR335" s="53">
        <f t="shared" si="677"/>
        <v>0</v>
      </c>
    </row>
    <row r="336" spans="1:70" x14ac:dyDescent="0.2">
      <c r="A336" s="6">
        <v>1753</v>
      </c>
      <c r="B336" s="6" t="str">
        <f>+VLOOKUP(A336,masterfile!B:C,2,FALSE)</f>
        <v>Verbindlichk. Vermögensbildung(g.5J)</v>
      </c>
      <c r="D336" s="53">
        <f>+SUMIF('[1]2017'!$A:$A,$A336,'[1]2017'!$C:$C)-SUMIF('[1]2017'!$E:$E,$A336,'[1]2017'!$G:$G)</f>
        <v>0</v>
      </c>
      <c r="E336" s="53">
        <f>+SUMIF('[1]2018'!$A:$A,$A336,'[1]2018'!$C:$C)-SUMIF('[1]2018'!$E:$E,$A336,'[1]2018'!$G:$G)+D336</f>
        <v>0</v>
      </c>
      <c r="F336" s="53">
        <f>+SUMIF('[1]2019'!$A:$A,$A336,'[1]2019'!$C:$C)-SUMIF('[1]2019'!$E:$E,$A336,'[1]2019'!$G:$G)+E336</f>
        <v>0</v>
      </c>
      <c r="G336" s="53">
        <f>+SUMIF('[1]2020'!$A:$A,$A336,'[1]2020'!$C:$C)-SUMIF('[1]2020'!$E:$E,$A336,'[1]2020'!$G:$G)+F336</f>
        <v>0</v>
      </c>
      <c r="H336" s="53"/>
      <c r="I336" s="53">
        <f>+(SUMIF('[1]2021'!$A:$A,$A336,'[1]2021'!$C:$C)-SUMIF('[1]2021'!$E:$E,$A336,'[1]2021'!$G:$G))/12+G336</f>
        <v>0</v>
      </c>
      <c r="J336" s="53">
        <f>+(SUMIF('[1]2021'!$A:$A,$A336,'[1]2021'!$C:$C)-SUMIF('[1]2021'!$E:$E,$A336,'[1]2021'!$G:$G))/12+I336</f>
        <v>0</v>
      </c>
      <c r="K336" s="53">
        <f>+(SUMIF('[1]2021'!$A:$A,$A336,'[1]2021'!$C:$C)-SUMIF('[1]2021'!$E:$E,$A336,'[1]2021'!$G:$G))/12+J336</f>
        <v>0</v>
      </c>
      <c r="L336" s="53">
        <f>+(SUMIF('[1]2021'!$A:$A,$A336,'[1]2021'!$C:$C)-SUMIF('[1]2021'!$E:$E,$A336,'[1]2021'!$G:$G))/12+K336</f>
        <v>0</v>
      </c>
      <c r="M336" s="53">
        <f>+(SUMIF('[1]2021'!$A:$A,$A336,'[1]2021'!$C:$C)-SUMIF('[1]2021'!$E:$E,$A336,'[1]2021'!$G:$G))/12+L336</f>
        <v>0</v>
      </c>
      <c r="N336" s="53">
        <f>+(SUMIF('[1]2021'!$A:$A,$A336,'[1]2021'!$C:$C)-SUMIF('[1]2021'!$E:$E,$A336,'[1]2021'!$G:$G))/12+M336</f>
        <v>0</v>
      </c>
      <c r="O336" s="53">
        <f>+(SUMIF('[1]2021'!$A:$A,$A336,'[1]2021'!$C:$C)-SUMIF('[1]2021'!$E:$E,$A336,'[1]2021'!$G:$G))/12+N336</f>
        <v>0</v>
      </c>
      <c r="P336" s="53">
        <f>+(SUMIF('[1]2021'!$A:$A,$A336,'[1]2021'!$C:$C)-SUMIF('[1]2021'!$E:$E,$A336,'[1]2021'!$G:$G))/12+O336</f>
        <v>0</v>
      </c>
      <c r="Q336" s="53">
        <f>+(SUMIF('[1]2021'!$A:$A,$A336,'[1]2021'!$C:$C)-SUMIF('[1]2021'!$E:$E,$A336,'[1]2021'!$G:$G))/12+P336</f>
        <v>0</v>
      </c>
      <c r="R336" s="53">
        <f>+(SUMIF('[1]2021'!$A:$A,$A336,'[1]2021'!$C:$C)-SUMIF('[1]2021'!$E:$E,$A336,'[1]2021'!$G:$G))/12+Q336</f>
        <v>0</v>
      </c>
      <c r="S336" s="53">
        <f>+(SUMIF('[1]2021'!$A:$A,$A336,'[1]2021'!$C:$C)-SUMIF('[1]2021'!$E:$E,$A336,'[1]2021'!$G:$G))/12+R336</f>
        <v>0</v>
      </c>
      <c r="T336" s="53">
        <f>+(SUMIF('[1]2021'!$A:$A,$A336,'[1]2021'!$C:$C)-SUMIF('[1]2021'!$E:$E,$A336,'[1]2021'!$G:$G))/12+S336</f>
        <v>0</v>
      </c>
      <c r="U336" s="53" cm="1">
        <f t="array" ref="U336">+INDEX(I336:T336,1,Settings!$C$4)</f>
        <v>0</v>
      </c>
      <c r="V336" s="53" cm="1">
        <f t="array" ref="V336">+INDEX(I336:T336,1,Settings!$C$4)</f>
        <v>0</v>
      </c>
      <c r="W336" s="53"/>
      <c r="X336" s="53">
        <f>V336+SUMIFS(postings!$T:$T,postings!$C:$C,'b-data'!X$2,postings!$D:$D,'b-data'!X$3,postings!$I:$I,'b-data'!$A336)-SUMIFS(postings!$W:$W,postings!$C:$C,'b-data'!X$2,postings!$D:$D,'b-data'!X$3,postings!$M:$M,'b-data'!$A336)</f>
        <v>0</v>
      </c>
      <c r="Y336" s="53">
        <f>X336+SUMIFS(postings!$T:$T,postings!$C:$C,'b-data'!Y$2,postings!$D:$D,'b-data'!Y$3,postings!$I:$I,'b-data'!$A336)-SUMIFS(postings!$W:$W,postings!$C:$C,'b-data'!Y$2,postings!$D:$D,'b-data'!Y$3,postings!$M:$M,'b-data'!$A336)</f>
        <v>0</v>
      </c>
      <c r="Z336" s="53">
        <f>Y336+SUMIFS(postings!$T:$T,postings!$C:$C,'b-data'!Z$2,postings!$D:$D,'b-data'!Z$3,postings!$I:$I,'b-data'!$A336)-SUMIFS(postings!$W:$W,postings!$C:$C,'b-data'!Z$2,postings!$D:$D,'b-data'!Z$3,postings!$M:$M,'b-data'!$A336)</f>
        <v>0</v>
      </c>
      <c r="AA336" s="53">
        <f>Z336+SUMIFS(postings!$T:$T,postings!$C:$C,'b-data'!AA$2,postings!$D:$D,'b-data'!AA$3,postings!$I:$I,'b-data'!$A336)-SUMIFS(postings!$W:$W,postings!$C:$C,'b-data'!AA$2,postings!$D:$D,'b-data'!AA$3,postings!$M:$M,'b-data'!$A336)</f>
        <v>0</v>
      </c>
      <c r="AB336" s="53">
        <f>AA336+SUMIFS(postings!$T:$T,postings!$C:$C,'b-data'!AB$2,postings!$D:$D,'b-data'!AB$3,postings!$I:$I,'b-data'!$A336)-SUMIFS(postings!$W:$W,postings!$C:$C,'b-data'!AB$2,postings!$D:$D,'b-data'!AB$3,postings!$M:$M,'b-data'!$A336)</f>
        <v>0</v>
      </c>
      <c r="AC336" s="53">
        <f>AB336+SUMIFS(postings!$T:$T,postings!$C:$C,'b-data'!AC$2,postings!$D:$D,'b-data'!AC$3,postings!$I:$I,'b-data'!$A336)-SUMIFS(postings!$W:$W,postings!$C:$C,'b-data'!AC$2,postings!$D:$D,'b-data'!AC$3,postings!$M:$M,'b-data'!$A336)</f>
        <v>0</v>
      </c>
      <c r="AD336" s="53">
        <f>AC336+SUMIFS(postings!$T:$T,postings!$C:$C,'b-data'!AD$2,postings!$D:$D,'b-data'!AD$3,postings!$I:$I,'b-data'!$A336)-SUMIFS(postings!$W:$W,postings!$C:$C,'b-data'!AD$2,postings!$D:$D,'b-data'!AD$3,postings!$M:$M,'b-data'!$A336)</f>
        <v>0</v>
      </c>
      <c r="AE336" s="53">
        <f>AD336+SUMIFS(postings!$T:$T,postings!$C:$C,'b-data'!AE$2,postings!$D:$D,'b-data'!AE$3,postings!$I:$I,'b-data'!$A336)-SUMIFS(postings!$W:$W,postings!$C:$C,'b-data'!AE$2,postings!$D:$D,'b-data'!AE$3,postings!$M:$M,'b-data'!$A336)</f>
        <v>0</v>
      </c>
      <c r="AF336" s="53">
        <f>AE336+SUMIFS(postings!$T:$T,postings!$C:$C,'b-data'!AF$2,postings!$D:$D,'b-data'!AF$3,postings!$I:$I,'b-data'!$A336)-SUMIFS(postings!$W:$W,postings!$C:$C,'b-data'!AF$2,postings!$D:$D,'b-data'!AF$3,postings!$M:$M,'b-data'!$A336)</f>
        <v>0</v>
      </c>
      <c r="AG336" s="53">
        <f>AF336+SUMIFS(postings!$T:$T,postings!$C:$C,'b-data'!AG$2,postings!$D:$D,'b-data'!AG$3,postings!$I:$I,'b-data'!$A336)-SUMIFS(postings!$W:$W,postings!$C:$C,'b-data'!AG$2,postings!$D:$D,'b-data'!AG$3,postings!$M:$M,'b-data'!$A336)</f>
        <v>0</v>
      </c>
      <c r="AH336" s="53">
        <f>AG336+SUMIFS(postings!$T:$T,postings!$C:$C,'b-data'!AH$2,postings!$D:$D,'b-data'!AH$3,postings!$I:$I,'b-data'!$A336)-SUMIFS(postings!$W:$W,postings!$C:$C,'b-data'!AH$2,postings!$D:$D,'b-data'!AH$3,postings!$M:$M,'b-data'!$A336)</f>
        <v>0</v>
      </c>
      <c r="AI336" s="53">
        <f>AH336+SUMIFS(postings!$T:$T,postings!$C:$C,'b-data'!AI$2,postings!$D:$D,'b-data'!AI$3,postings!$I:$I,'b-data'!$A336)-SUMIFS(postings!$W:$W,postings!$C:$C,'b-data'!AI$2,postings!$D:$D,'b-data'!AI$3,postings!$M:$M,'b-data'!$A336)</f>
        <v>0</v>
      </c>
      <c r="AJ336" s="53" cm="1">
        <f t="array" ref="AJ336">+INDEX(X336:AI336,1,Settings!$C$4)</f>
        <v>0</v>
      </c>
      <c r="AK336" s="53" cm="1">
        <f t="array" ref="AK336">+INDEX(X336:AI336,1,Settings!$C$4)</f>
        <v>0</v>
      </c>
      <c r="AL336" s="53"/>
      <c r="AM336" s="53">
        <f t="shared" si="671"/>
        <v>0</v>
      </c>
      <c r="AN336" s="53">
        <f t="shared" ref="AN336:AX336" si="698">+AM336</f>
        <v>0</v>
      </c>
      <c r="AO336" s="53">
        <f t="shared" si="698"/>
        <v>0</v>
      </c>
      <c r="AP336" s="53">
        <f t="shared" si="698"/>
        <v>0</v>
      </c>
      <c r="AQ336" s="53">
        <f t="shared" si="698"/>
        <v>0</v>
      </c>
      <c r="AR336" s="53">
        <f t="shared" si="698"/>
        <v>0</v>
      </c>
      <c r="AS336" s="53">
        <f t="shared" si="698"/>
        <v>0</v>
      </c>
      <c r="AT336" s="53">
        <f t="shared" si="698"/>
        <v>0</v>
      </c>
      <c r="AU336" s="53">
        <f t="shared" si="698"/>
        <v>0</v>
      </c>
      <c r="AV336" s="53">
        <f t="shared" si="698"/>
        <v>0</v>
      </c>
      <c r="AW336" s="53">
        <f t="shared" si="698"/>
        <v>0</v>
      </c>
      <c r="AX336" s="53">
        <f t="shared" si="698"/>
        <v>0</v>
      </c>
      <c r="AY336" s="53" cm="1">
        <f t="array" ref="AY336">+INDEX(AM336:AX336,1,Settings!$C$4)</f>
        <v>0</v>
      </c>
      <c r="AZ336" s="53">
        <f t="shared" si="673"/>
        <v>0</v>
      </c>
      <c r="BA336" s="53"/>
      <c r="BB336" s="53">
        <f t="shared" si="674"/>
        <v>0</v>
      </c>
      <c r="BC336" s="53">
        <f t="shared" ref="BC336:BN336" si="699">+BB336</f>
        <v>0</v>
      </c>
      <c r="BD336" s="53">
        <f t="shared" si="699"/>
        <v>0</v>
      </c>
      <c r="BE336" s="53">
        <f t="shared" si="699"/>
        <v>0</v>
      </c>
      <c r="BF336" s="53">
        <f t="shared" si="699"/>
        <v>0</v>
      </c>
      <c r="BG336" s="53">
        <f t="shared" si="699"/>
        <v>0</v>
      </c>
      <c r="BH336" s="53">
        <f t="shared" si="699"/>
        <v>0</v>
      </c>
      <c r="BI336" s="53">
        <f t="shared" si="699"/>
        <v>0</v>
      </c>
      <c r="BJ336" s="53">
        <f t="shared" si="699"/>
        <v>0</v>
      </c>
      <c r="BK336" s="53">
        <f t="shared" si="699"/>
        <v>0</v>
      </c>
      <c r="BL336" s="53">
        <f t="shared" si="699"/>
        <v>0</v>
      </c>
      <c r="BM336" s="53">
        <f t="shared" si="699"/>
        <v>0</v>
      </c>
      <c r="BN336" s="53">
        <f t="shared" si="699"/>
        <v>0</v>
      </c>
      <c r="BO336" s="53"/>
      <c r="BP336" s="53">
        <f t="shared" si="676"/>
        <v>0</v>
      </c>
      <c r="BQ336" s="53"/>
      <c r="BR336" s="53">
        <f t="shared" si="677"/>
        <v>0</v>
      </c>
    </row>
    <row r="337" spans="1:70" x14ac:dyDescent="0.2">
      <c r="A337" s="6">
        <v>1754</v>
      </c>
      <c r="B337" s="6" t="str">
        <f>+VLOOKUP(A337,masterfile!B:C,2,FALSE)</f>
        <v>Steuerzahlungen an andere Länder</v>
      </c>
      <c r="D337" s="53">
        <f>+SUMIF('[1]2017'!$A:$A,$A337,'[1]2017'!$C:$C)-SUMIF('[1]2017'!$E:$E,$A337,'[1]2017'!$G:$G)</f>
        <v>0</v>
      </c>
      <c r="E337" s="53">
        <f>+SUMIF('[1]2018'!$A:$A,$A337,'[1]2018'!$C:$C)-SUMIF('[1]2018'!$E:$E,$A337,'[1]2018'!$G:$G)+D337</f>
        <v>0</v>
      </c>
      <c r="F337" s="53">
        <f>+SUMIF('[1]2019'!$A:$A,$A337,'[1]2019'!$C:$C)-SUMIF('[1]2019'!$E:$E,$A337,'[1]2019'!$G:$G)+E337</f>
        <v>0</v>
      </c>
      <c r="G337" s="53">
        <f>+SUMIF('[1]2020'!$A:$A,$A337,'[1]2020'!$C:$C)-SUMIF('[1]2020'!$E:$E,$A337,'[1]2020'!$G:$G)+F337</f>
        <v>0</v>
      </c>
      <c r="H337" s="53"/>
      <c r="I337" s="53">
        <f>+(SUMIF('[1]2021'!$A:$A,$A337,'[1]2021'!$C:$C)-SUMIF('[1]2021'!$E:$E,$A337,'[1]2021'!$G:$G))/12+G337</f>
        <v>0</v>
      </c>
      <c r="J337" s="53">
        <f>+(SUMIF('[1]2021'!$A:$A,$A337,'[1]2021'!$C:$C)-SUMIF('[1]2021'!$E:$E,$A337,'[1]2021'!$G:$G))/12+I337</f>
        <v>0</v>
      </c>
      <c r="K337" s="53">
        <f>+(SUMIF('[1]2021'!$A:$A,$A337,'[1]2021'!$C:$C)-SUMIF('[1]2021'!$E:$E,$A337,'[1]2021'!$G:$G))/12+J337</f>
        <v>0</v>
      </c>
      <c r="L337" s="53">
        <f>+(SUMIF('[1]2021'!$A:$A,$A337,'[1]2021'!$C:$C)-SUMIF('[1]2021'!$E:$E,$A337,'[1]2021'!$G:$G))/12+K337</f>
        <v>0</v>
      </c>
      <c r="M337" s="53">
        <f>+(SUMIF('[1]2021'!$A:$A,$A337,'[1]2021'!$C:$C)-SUMIF('[1]2021'!$E:$E,$A337,'[1]2021'!$G:$G))/12+L337</f>
        <v>0</v>
      </c>
      <c r="N337" s="53">
        <f>+(SUMIF('[1]2021'!$A:$A,$A337,'[1]2021'!$C:$C)-SUMIF('[1]2021'!$E:$E,$A337,'[1]2021'!$G:$G))/12+M337</f>
        <v>0</v>
      </c>
      <c r="O337" s="53">
        <f>+(SUMIF('[1]2021'!$A:$A,$A337,'[1]2021'!$C:$C)-SUMIF('[1]2021'!$E:$E,$A337,'[1]2021'!$G:$G))/12+N337</f>
        <v>0</v>
      </c>
      <c r="P337" s="53">
        <f>+(SUMIF('[1]2021'!$A:$A,$A337,'[1]2021'!$C:$C)-SUMIF('[1]2021'!$E:$E,$A337,'[1]2021'!$G:$G))/12+O337</f>
        <v>0</v>
      </c>
      <c r="Q337" s="53">
        <f>+(SUMIF('[1]2021'!$A:$A,$A337,'[1]2021'!$C:$C)-SUMIF('[1]2021'!$E:$E,$A337,'[1]2021'!$G:$G))/12+P337</f>
        <v>0</v>
      </c>
      <c r="R337" s="53">
        <f>+(SUMIF('[1]2021'!$A:$A,$A337,'[1]2021'!$C:$C)-SUMIF('[1]2021'!$E:$E,$A337,'[1]2021'!$G:$G))/12+Q337</f>
        <v>0</v>
      </c>
      <c r="S337" s="53">
        <f>+(SUMIF('[1]2021'!$A:$A,$A337,'[1]2021'!$C:$C)-SUMIF('[1]2021'!$E:$E,$A337,'[1]2021'!$G:$G))/12+R337</f>
        <v>0</v>
      </c>
      <c r="T337" s="53">
        <f>+(SUMIF('[1]2021'!$A:$A,$A337,'[1]2021'!$C:$C)-SUMIF('[1]2021'!$E:$E,$A337,'[1]2021'!$G:$G))/12+S337</f>
        <v>0</v>
      </c>
      <c r="U337" s="53" cm="1">
        <f t="array" ref="U337">+INDEX(I337:T337,1,Settings!$C$4)</f>
        <v>0</v>
      </c>
      <c r="V337" s="53" cm="1">
        <f t="array" ref="V337">+INDEX(I337:T337,1,Settings!$C$4)</f>
        <v>0</v>
      </c>
      <c r="W337" s="53"/>
      <c r="X337" s="53">
        <f>V337+SUMIFS(postings!$T:$T,postings!$C:$C,'b-data'!X$2,postings!$D:$D,'b-data'!X$3,postings!$I:$I,'b-data'!$A337)-SUMIFS(postings!$W:$W,postings!$C:$C,'b-data'!X$2,postings!$D:$D,'b-data'!X$3,postings!$M:$M,'b-data'!$A337)</f>
        <v>0</v>
      </c>
      <c r="Y337" s="53">
        <f>X337+SUMIFS(postings!$T:$T,postings!$C:$C,'b-data'!Y$2,postings!$D:$D,'b-data'!Y$3,postings!$I:$I,'b-data'!$A337)-SUMIFS(postings!$W:$W,postings!$C:$C,'b-data'!Y$2,postings!$D:$D,'b-data'!Y$3,postings!$M:$M,'b-data'!$A337)</f>
        <v>0</v>
      </c>
      <c r="Z337" s="53">
        <f>Y337+SUMIFS(postings!$T:$T,postings!$C:$C,'b-data'!Z$2,postings!$D:$D,'b-data'!Z$3,postings!$I:$I,'b-data'!$A337)-SUMIFS(postings!$W:$W,postings!$C:$C,'b-data'!Z$2,postings!$D:$D,'b-data'!Z$3,postings!$M:$M,'b-data'!$A337)</f>
        <v>0</v>
      </c>
      <c r="AA337" s="53">
        <f>Z337+SUMIFS(postings!$T:$T,postings!$C:$C,'b-data'!AA$2,postings!$D:$D,'b-data'!AA$3,postings!$I:$I,'b-data'!$A337)-SUMIFS(postings!$W:$W,postings!$C:$C,'b-data'!AA$2,postings!$D:$D,'b-data'!AA$3,postings!$M:$M,'b-data'!$A337)</f>
        <v>0</v>
      </c>
      <c r="AB337" s="53">
        <f>AA337+SUMIFS(postings!$T:$T,postings!$C:$C,'b-data'!AB$2,postings!$D:$D,'b-data'!AB$3,postings!$I:$I,'b-data'!$A337)-SUMIFS(postings!$W:$W,postings!$C:$C,'b-data'!AB$2,postings!$D:$D,'b-data'!AB$3,postings!$M:$M,'b-data'!$A337)</f>
        <v>0</v>
      </c>
      <c r="AC337" s="53">
        <f>AB337+SUMIFS(postings!$T:$T,postings!$C:$C,'b-data'!AC$2,postings!$D:$D,'b-data'!AC$3,postings!$I:$I,'b-data'!$A337)-SUMIFS(postings!$W:$W,postings!$C:$C,'b-data'!AC$2,postings!$D:$D,'b-data'!AC$3,postings!$M:$M,'b-data'!$A337)</f>
        <v>0</v>
      </c>
      <c r="AD337" s="53">
        <f>AC337+SUMIFS(postings!$T:$T,postings!$C:$C,'b-data'!AD$2,postings!$D:$D,'b-data'!AD$3,postings!$I:$I,'b-data'!$A337)-SUMIFS(postings!$W:$W,postings!$C:$C,'b-data'!AD$2,postings!$D:$D,'b-data'!AD$3,postings!$M:$M,'b-data'!$A337)</f>
        <v>0</v>
      </c>
      <c r="AE337" s="53">
        <f>AD337+SUMIFS(postings!$T:$T,postings!$C:$C,'b-data'!AE$2,postings!$D:$D,'b-data'!AE$3,postings!$I:$I,'b-data'!$A337)-SUMIFS(postings!$W:$W,postings!$C:$C,'b-data'!AE$2,postings!$D:$D,'b-data'!AE$3,postings!$M:$M,'b-data'!$A337)</f>
        <v>0</v>
      </c>
      <c r="AF337" s="53">
        <f>AE337+SUMIFS(postings!$T:$T,postings!$C:$C,'b-data'!AF$2,postings!$D:$D,'b-data'!AF$3,postings!$I:$I,'b-data'!$A337)-SUMIFS(postings!$W:$W,postings!$C:$C,'b-data'!AF$2,postings!$D:$D,'b-data'!AF$3,postings!$M:$M,'b-data'!$A337)</f>
        <v>0</v>
      </c>
      <c r="AG337" s="53">
        <f>AF337+SUMIFS(postings!$T:$T,postings!$C:$C,'b-data'!AG$2,postings!$D:$D,'b-data'!AG$3,postings!$I:$I,'b-data'!$A337)-SUMIFS(postings!$W:$W,postings!$C:$C,'b-data'!AG$2,postings!$D:$D,'b-data'!AG$3,postings!$M:$M,'b-data'!$A337)</f>
        <v>0</v>
      </c>
      <c r="AH337" s="53">
        <f>AG337+SUMIFS(postings!$T:$T,postings!$C:$C,'b-data'!AH$2,postings!$D:$D,'b-data'!AH$3,postings!$I:$I,'b-data'!$A337)-SUMIFS(postings!$W:$W,postings!$C:$C,'b-data'!AH$2,postings!$D:$D,'b-data'!AH$3,postings!$M:$M,'b-data'!$A337)</f>
        <v>0</v>
      </c>
      <c r="AI337" s="53">
        <f>AH337+SUMIFS(postings!$T:$T,postings!$C:$C,'b-data'!AI$2,postings!$D:$D,'b-data'!AI$3,postings!$I:$I,'b-data'!$A337)-SUMIFS(postings!$W:$W,postings!$C:$C,'b-data'!AI$2,postings!$D:$D,'b-data'!AI$3,postings!$M:$M,'b-data'!$A337)</f>
        <v>0</v>
      </c>
      <c r="AJ337" s="53" cm="1">
        <f t="array" ref="AJ337">+INDEX(X337:AI337,1,Settings!$C$4)</f>
        <v>0</v>
      </c>
      <c r="AK337" s="53" cm="1">
        <f t="array" ref="AK337">+INDEX(X337:AI337,1,Settings!$C$4)</f>
        <v>0</v>
      </c>
      <c r="AL337" s="53"/>
      <c r="AM337" s="53">
        <f t="shared" si="671"/>
        <v>0</v>
      </c>
      <c r="AN337" s="53">
        <f t="shared" ref="AN337:AX337" si="700">+AM337</f>
        <v>0</v>
      </c>
      <c r="AO337" s="53">
        <f t="shared" si="700"/>
        <v>0</v>
      </c>
      <c r="AP337" s="53">
        <f t="shared" si="700"/>
        <v>0</v>
      </c>
      <c r="AQ337" s="53">
        <f t="shared" si="700"/>
        <v>0</v>
      </c>
      <c r="AR337" s="53">
        <f t="shared" si="700"/>
        <v>0</v>
      </c>
      <c r="AS337" s="53">
        <f t="shared" si="700"/>
        <v>0</v>
      </c>
      <c r="AT337" s="53">
        <f t="shared" si="700"/>
        <v>0</v>
      </c>
      <c r="AU337" s="53">
        <f t="shared" si="700"/>
        <v>0</v>
      </c>
      <c r="AV337" s="53">
        <f t="shared" si="700"/>
        <v>0</v>
      </c>
      <c r="AW337" s="53">
        <f t="shared" si="700"/>
        <v>0</v>
      </c>
      <c r="AX337" s="53">
        <f t="shared" si="700"/>
        <v>0</v>
      </c>
      <c r="AY337" s="53" cm="1">
        <f t="array" ref="AY337">+INDEX(AM337:AX337,1,Settings!$C$4)</f>
        <v>0</v>
      </c>
      <c r="AZ337" s="53">
        <f t="shared" si="673"/>
        <v>0</v>
      </c>
      <c r="BA337" s="53"/>
      <c r="BB337" s="53">
        <f t="shared" si="674"/>
        <v>0</v>
      </c>
      <c r="BC337" s="53">
        <f t="shared" ref="BC337:BN337" si="701">+BB337</f>
        <v>0</v>
      </c>
      <c r="BD337" s="53">
        <f t="shared" si="701"/>
        <v>0</v>
      </c>
      <c r="BE337" s="53">
        <f t="shared" si="701"/>
        <v>0</v>
      </c>
      <c r="BF337" s="53">
        <f t="shared" si="701"/>
        <v>0</v>
      </c>
      <c r="BG337" s="53">
        <f t="shared" si="701"/>
        <v>0</v>
      </c>
      <c r="BH337" s="53">
        <f t="shared" si="701"/>
        <v>0</v>
      </c>
      <c r="BI337" s="53">
        <f t="shared" si="701"/>
        <v>0</v>
      </c>
      <c r="BJ337" s="53">
        <f t="shared" si="701"/>
        <v>0</v>
      </c>
      <c r="BK337" s="53">
        <f t="shared" si="701"/>
        <v>0</v>
      </c>
      <c r="BL337" s="53">
        <f t="shared" si="701"/>
        <v>0</v>
      </c>
      <c r="BM337" s="53">
        <f t="shared" si="701"/>
        <v>0</v>
      </c>
      <c r="BN337" s="53">
        <f t="shared" si="701"/>
        <v>0</v>
      </c>
      <c r="BO337" s="53"/>
      <c r="BP337" s="53">
        <f t="shared" si="676"/>
        <v>0</v>
      </c>
      <c r="BQ337" s="53"/>
      <c r="BR337" s="53">
        <f t="shared" si="677"/>
        <v>0</v>
      </c>
    </row>
    <row r="338" spans="1:70" x14ac:dyDescent="0.2">
      <c r="A338" s="6">
        <v>1755</v>
      </c>
      <c r="B338" s="6" t="str">
        <f>+VLOOKUP(A338,masterfile!B:C,2,FALSE)</f>
        <v>Lohn- und Gehaltsverrechnungen</v>
      </c>
      <c r="D338" s="53">
        <f>+SUMIF('[1]2017'!$A:$A,$A338,'[1]2017'!$C:$C)-SUMIF('[1]2017'!$E:$E,$A338,'[1]2017'!$G:$G)</f>
        <v>0</v>
      </c>
      <c r="E338" s="53">
        <f>+SUMIF('[1]2018'!$A:$A,$A338,'[1]2018'!$C:$C)-SUMIF('[1]2018'!$E:$E,$A338,'[1]2018'!$G:$G)+D338</f>
        <v>0</v>
      </c>
      <c r="F338" s="53">
        <f>+SUMIF('[1]2019'!$A:$A,$A338,'[1]2019'!$C:$C)-SUMIF('[1]2019'!$E:$E,$A338,'[1]2019'!$G:$G)+E338</f>
        <v>0</v>
      </c>
      <c r="G338" s="53">
        <f>+SUMIF('[1]2020'!$A:$A,$A338,'[1]2020'!$C:$C)-SUMIF('[1]2020'!$E:$E,$A338,'[1]2020'!$G:$G)+F338</f>
        <v>0</v>
      </c>
      <c r="H338" s="53"/>
      <c r="I338" s="53">
        <f>+(SUMIF('[1]2021'!$A:$A,$A338,'[1]2021'!$C:$C)-SUMIF('[1]2021'!$E:$E,$A338,'[1]2021'!$G:$G))/12+G338</f>
        <v>0</v>
      </c>
      <c r="J338" s="53">
        <f>+(SUMIF('[1]2021'!$A:$A,$A338,'[1]2021'!$C:$C)-SUMIF('[1]2021'!$E:$E,$A338,'[1]2021'!$G:$G))/12+I338</f>
        <v>0</v>
      </c>
      <c r="K338" s="53">
        <f>+(SUMIF('[1]2021'!$A:$A,$A338,'[1]2021'!$C:$C)-SUMIF('[1]2021'!$E:$E,$A338,'[1]2021'!$G:$G))/12+J338</f>
        <v>0</v>
      </c>
      <c r="L338" s="53">
        <f>+(SUMIF('[1]2021'!$A:$A,$A338,'[1]2021'!$C:$C)-SUMIF('[1]2021'!$E:$E,$A338,'[1]2021'!$G:$G))/12+K338</f>
        <v>0</v>
      </c>
      <c r="M338" s="53">
        <f>+(SUMIF('[1]2021'!$A:$A,$A338,'[1]2021'!$C:$C)-SUMIF('[1]2021'!$E:$E,$A338,'[1]2021'!$G:$G))/12+L338</f>
        <v>0</v>
      </c>
      <c r="N338" s="53">
        <f>+(SUMIF('[1]2021'!$A:$A,$A338,'[1]2021'!$C:$C)-SUMIF('[1]2021'!$E:$E,$A338,'[1]2021'!$G:$G))/12+M338</f>
        <v>0</v>
      </c>
      <c r="O338" s="53">
        <f>+(SUMIF('[1]2021'!$A:$A,$A338,'[1]2021'!$C:$C)-SUMIF('[1]2021'!$E:$E,$A338,'[1]2021'!$G:$G))/12+N338</f>
        <v>0</v>
      </c>
      <c r="P338" s="53">
        <f>+(SUMIF('[1]2021'!$A:$A,$A338,'[1]2021'!$C:$C)-SUMIF('[1]2021'!$E:$E,$A338,'[1]2021'!$G:$G))/12+O338</f>
        <v>0</v>
      </c>
      <c r="Q338" s="53">
        <f>+(SUMIF('[1]2021'!$A:$A,$A338,'[1]2021'!$C:$C)-SUMIF('[1]2021'!$E:$E,$A338,'[1]2021'!$G:$G))/12+P338</f>
        <v>0</v>
      </c>
      <c r="R338" s="53">
        <f>+(SUMIF('[1]2021'!$A:$A,$A338,'[1]2021'!$C:$C)-SUMIF('[1]2021'!$E:$E,$A338,'[1]2021'!$G:$G))/12+Q338</f>
        <v>0</v>
      </c>
      <c r="S338" s="53">
        <f>+(SUMIF('[1]2021'!$A:$A,$A338,'[1]2021'!$C:$C)-SUMIF('[1]2021'!$E:$E,$A338,'[1]2021'!$G:$G))/12+R338</f>
        <v>0</v>
      </c>
      <c r="T338" s="53">
        <f>+(SUMIF('[1]2021'!$A:$A,$A338,'[1]2021'!$C:$C)-SUMIF('[1]2021'!$E:$E,$A338,'[1]2021'!$G:$G))/12+S338</f>
        <v>0</v>
      </c>
      <c r="U338" s="53" cm="1">
        <f t="array" ref="U338">+INDEX(I338:T338,1,Settings!$C$4)</f>
        <v>0</v>
      </c>
      <c r="V338" s="53" cm="1">
        <f t="array" ref="V338">+INDEX(I338:T338,1,Settings!$C$4)</f>
        <v>0</v>
      </c>
      <c r="W338" s="53"/>
      <c r="X338" s="53">
        <f>V338+SUMIFS(postings!$T:$T,postings!$C:$C,'b-data'!X$2,postings!$D:$D,'b-data'!X$3,postings!$I:$I,'b-data'!$A338)-SUMIFS(postings!$W:$W,postings!$C:$C,'b-data'!X$2,postings!$D:$D,'b-data'!X$3,postings!$M:$M,'b-data'!$A338)</f>
        <v>0</v>
      </c>
      <c r="Y338" s="53">
        <f>X338+SUMIFS(postings!$T:$T,postings!$C:$C,'b-data'!Y$2,postings!$D:$D,'b-data'!Y$3,postings!$I:$I,'b-data'!$A338)-SUMIFS(postings!$W:$W,postings!$C:$C,'b-data'!Y$2,postings!$D:$D,'b-data'!Y$3,postings!$M:$M,'b-data'!$A338)</f>
        <v>0</v>
      </c>
      <c r="Z338" s="53">
        <f>Y338+SUMIFS(postings!$T:$T,postings!$C:$C,'b-data'!Z$2,postings!$D:$D,'b-data'!Z$3,postings!$I:$I,'b-data'!$A338)-SUMIFS(postings!$W:$W,postings!$C:$C,'b-data'!Z$2,postings!$D:$D,'b-data'!Z$3,postings!$M:$M,'b-data'!$A338)</f>
        <v>0</v>
      </c>
      <c r="AA338" s="53">
        <f>Z338+SUMIFS(postings!$T:$T,postings!$C:$C,'b-data'!AA$2,postings!$D:$D,'b-data'!AA$3,postings!$I:$I,'b-data'!$A338)-SUMIFS(postings!$W:$W,postings!$C:$C,'b-data'!AA$2,postings!$D:$D,'b-data'!AA$3,postings!$M:$M,'b-data'!$A338)</f>
        <v>0</v>
      </c>
      <c r="AB338" s="53">
        <f>AA338+SUMIFS(postings!$T:$T,postings!$C:$C,'b-data'!AB$2,postings!$D:$D,'b-data'!AB$3,postings!$I:$I,'b-data'!$A338)-SUMIFS(postings!$W:$W,postings!$C:$C,'b-data'!AB$2,postings!$D:$D,'b-data'!AB$3,postings!$M:$M,'b-data'!$A338)</f>
        <v>0</v>
      </c>
      <c r="AC338" s="53">
        <f>AB338+SUMIFS(postings!$T:$T,postings!$C:$C,'b-data'!AC$2,postings!$D:$D,'b-data'!AC$3,postings!$I:$I,'b-data'!$A338)-SUMIFS(postings!$W:$W,postings!$C:$C,'b-data'!AC$2,postings!$D:$D,'b-data'!AC$3,postings!$M:$M,'b-data'!$A338)</f>
        <v>0</v>
      </c>
      <c r="AD338" s="53">
        <f>AC338+SUMIFS(postings!$T:$T,postings!$C:$C,'b-data'!AD$2,postings!$D:$D,'b-data'!AD$3,postings!$I:$I,'b-data'!$A338)-SUMIFS(postings!$W:$W,postings!$C:$C,'b-data'!AD$2,postings!$D:$D,'b-data'!AD$3,postings!$M:$M,'b-data'!$A338)</f>
        <v>0</v>
      </c>
      <c r="AE338" s="53">
        <f>AD338+SUMIFS(postings!$T:$T,postings!$C:$C,'b-data'!AE$2,postings!$D:$D,'b-data'!AE$3,postings!$I:$I,'b-data'!$A338)-SUMIFS(postings!$W:$W,postings!$C:$C,'b-data'!AE$2,postings!$D:$D,'b-data'!AE$3,postings!$M:$M,'b-data'!$A338)</f>
        <v>0</v>
      </c>
      <c r="AF338" s="53">
        <f>AE338+SUMIFS(postings!$T:$T,postings!$C:$C,'b-data'!AF$2,postings!$D:$D,'b-data'!AF$3,postings!$I:$I,'b-data'!$A338)-SUMIFS(postings!$W:$W,postings!$C:$C,'b-data'!AF$2,postings!$D:$D,'b-data'!AF$3,postings!$M:$M,'b-data'!$A338)</f>
        <v>0</v>
      </c>
      <c r="AG338" s="53">
        <f>AF338+SUMIFS(postings!$T:$T,postings!$C:$C,'b-data'!AG$2,postings!$D:$D,'b-data'!AG$3,postings!$I:$I,'b-data'!$A338)-SUMIFS(postings!$W:$W,postings!$C:$C,'b-data'!AG$2,postings!$D:$D,'b-data'!AG$3,postings!$M:$M,'b-data'!$A338)</f>
        <v>0</v>
      </c>
      <c r="AH338" s="53">
        <f>AG338+SUMIFS(postings!$T:$T,postings!$C:$C,'b-data'!AH$2,postings!$D:$D,'b-data'!AH$3,postings!$I:$I,'b-data'!$A338)-SUMIFS(postings!$W:$W,postings!$C:$C,'b-data'!AH$2,postings!$D:$D,'b-data'!AH$3,postings!$M:$M,'b-data'!$A338)</f>
        <v>0</v>
      </c>
      <c r="AI338" s="53">
        <f>AH338+SUMIFS(postings!$T:$T,postings!$C:$C,'b-data'!AI$2,postings!$D:$D,'b-data'!AI$3,postings!$I:$I,'b-data'!$A338)-SUMIFS(postings!$W:$W,postings!$C:$C,'b-data'!AI$2,postings!$D:$D,'b-data'!AI$3,postings!$M:$M,'b-data'!$A338)</f>
        <v>0</v>
      </c>
      <c r="AJ338" s="53" cm="1">
        <f t="array" ref="AJ338">+INDEX(X338:AI338,1,Settings!$C$4)</f>
        <v>0</v>
      </c>
      <c r="AK338" s="53" cm="1">
        <f t="array" ref="AK338">+INDEX(X338:AI338,1,Settings!$C$4)</f>
        <v>0</v>
      </c>
      <c r="AL338" s="53"/>
      <c r="AM338" s="53">
        <f t="shared" si="671"/>
        <v>0</v>
      </c>
      <c r="AN338" s="53">
        <f t="shared" ref="AN338:AX338" si="702">+AM338</f>
        <v>0</v>
      </c>
      <c r="AO338" s="53">
        <f t="shared" si="702"/>
        <v>0</v>
      </c>
      <c r="AP338" s="53">
        <f t="shared" si="702"/>
        <v>0</v>
      </c>
      <c r="AQ338" s="53">
        <f t="shared" si="702"/>
        <v>0</v>
      </c>
      <c r="AR338" s="53">
        <f t="shared" si="702"/>
        <v>0</v>
      </c>
      <c r="AS338" s="53">
        <f t="shared" si="702"/>
        <v>0</v>
      </c>
      <c r="AT338" s="53">
        <f t="shared" si="702"/>
        <v>0</v>
      </c>
      <c r="AU338" s="53">
        <f t="shared" si="702"/>
        <v>0</v>
      </c>
      <c r="AV338" s="53">
        <f t="shared" si="702"/>
        <v>0</v>
      </c>
      <c r="AW338" s="53">
        <f t="shared" si="702"/>
        <v>0</v>
      </c>
      <c r="AX338" s="53">
        <f t="shared" si="702"/>
        <v>0</v>
      </c>
      <c r="AY338" s="53" cm="1">
        <f t="array" ref="AY338">+INDEX(AM338:AX338,1,Settings!$C$4)</f>
        <v>0</v>
      </c>
      <c r="AZ338" s="53">
        <f t="shared" si="673"/>
        <v>0</v>
      </c>
      <c r="BA338" s="53"/>
      <c r="BB338" s="53">
        <f t="shared" si="674"/>
        <v>0</v>
      </c>
      <c r="BC338" s="53">
        <f t="shared" ref="BC338:BN338" si="703">+BB338</f>
        <v>0</v>
      </c>
      <c r="BD338" s="53">
        <f t="shared" si="703"/>
        <v>0</v>
      </c>
      <c r="BE338" s="53">
        <f t="shared" si="703"/>
        <v>0</v>
      </c>
      <c r="BF338" s="53">
        <f t="shared" si="703"/>
        <v>0</v>
      </c>
      <c r="BG338" s="53">
        <f t="shared" si="703"/>
        <v>0</v>
      </c>
      <c r="BH338" s="53">
        <f t="shared" si="703"/>
        <v>0</v>
      </c>
      <c r="BI338" s="53">
        <f t="shared" si="703"/>
        <v>0</v>
      </c>
      <c r="BJ338" s="53">
        <f t="shared" si="703"/>
        <v>0</v>
      </c>
      <c r="BK338" s="53">
        <f t="shared" si="703"/>
        <v>0</v>
      </c>
      <c r="BL338" s="53">
        <f t="shared" si="703"/>
        <v>0</v>
      </c>
      <c r="BM338" s="53">
        <f t="shared" si="703"/>
        <v>0</v>
      </c>
      <c r="BN338" s="53">
        <f t="shared" si="703"/>
        <v>0</v>
      </c>
      <c r="BO338" s="53"/>
      <c r="BP338" s="53">
        <f t="shared" si="676"/>
        <v>0</v>
      </c>
      <c r="BQ338" s="53"/>
      <c r="BR338" s="53">
        <f t="shared" si="677"/>
        <v>0</v>
      </c>
    </row>
    <row r="339" spans="1:70" x14ac:dyDescent="0.2">
      <c r="A339" s="6">
        <v>1756</v>
      </c>
      <c r="B339" s="6" t="str">
        <f>+VLOOKUP(A339,masterfile!B:C,2,FALSE)</f>
        <v>Lohn/Gehaltsverrg § 11 (2) f.§ 4(3) EStG</v>
      </c>
      <c r="D339" s="53">
        <f>+SUMIF('[1]2017'!$A:$A,$A339,'[1]2017'!$C:$C)-SUMIF('[1]2017'!$E:$E,$A339,'[1]2017'!$G:$G)</f>
        <v>0</v>
      </c>
      <c r="E339" s="53">
        <f>+SUMIF('[1]2018'!$A:$A,$A339,'[1]2018'!$C:$C)-SUMIF('[1]2018'!$E:$E,$A339,'[1]2018'!$G:$G)+D339</f>
        <v>0</v>
      </c>
      <c r="F339" s="53">
        <f>+SUMIF('[1]2019'!$A:$A,$A339,'[1]2019'!$C:$C)-SUMIF('[1]2019'!$E:$E,$A339,'[1]2019'!$G:$G)+E339</f>
        <v>0</v>
      </c>
      <c r="G339" s="53">
        <f>+SUMIF('[1]2020'!$A:$A,$A339,'[1]2020'!$C:$C)-SUMIF('[1]2020'!$E:$E,$A339,'[1]2020'!$G:$G)+F339</f>
        <v>0</v>
      </c>
      <c r="H339" s="53"/>
      <c r="I339" s="53">
        <f>+(SUMIF('[1]2021'!$A:$A,$A339,'[1]2021'!$C:$C)-SUMIF('[1]2021'!$E:$E,$A339,'[1]2021'!$G:$G))/12+G339</f>
        <v>0</v>
      </c>
      <c r="J339" s="53">
        <f>+(SUMIF('[1]2021'!$A:$A,$A339,'[1]2021'!$C:$C)-SUMIF('[1]2021'!$E:$E,$A339,'[1]2021'!$G:$G))/12+I339</f>
        <v>0</v>
      </c>
      <c r="K339" s="53">
        <f>+(SUMIF('[1]2021'!$A:$A,$A339,'[1]2021'!$C:$C)-SUMIF('[1]2021'!$E:$E,$A339,'[1]2021'!$G:$G))/12+J339</f>
        <v>0</v>
      </c>
      <c r="L339" s="53">
        <f>+(SUMIF('[1]2021'!$A:$A,$A339,'[1]2021'!$C:$C)-SUMIF('[1]2021'!$E:$E,$A339,'[1]2021'!$G:$G))/12+K339</f>
        <v>0</v>
      </c>
      <c r="M339" s="53">
        <f>+(SUMIF('[1]2021'!$A:$A,$A339,'[1]2021'!$C:$C)-SUMIF('[1]2021'!$E:$E,$A339,'[1]2021'!$G:$G))/12+L339</f>
        <v>0</v>
      </c>
      <c r="N339" s="53">
        <f>+(SUMIF('[1]2021'!$A:$A,$A339,'[1]2021'!$C:$C)-SUMIF('[1]2021'!$E:$E,$A339,'[1]2021'!$G:$G))/12+M339</f>
        <v>0</v>
      </c>
      <c r="O339" s="53">
        <f>+(SUMIF('[1]2021'!$A:$A,$A339,'[1]2021'!$C:$C)-SUMIF('[1]2021'!$E:$E,$A339,'[1]2021'!$G:$G))/12+N339</f>
        <v>0</v>
      </c>
      <c r="P339" s="53">
        <f>+(SUMIF('[1]2021'!$A:$A,$A339,'[1]2021'!$C:$C)-SUMIF('[1]2021'!$E:$E,$A339,'[1]2021'!$G:$G))/12+O339</f>
        <v>0</v>
      </c>
      <c r="Q339" s="53">
        <f>+(SUMIF('[1]2021'!$A:$A,$A339,'[1]2021'!$C:$C)-SUMIF('[1]2021'!$E:$E,$A339,'[1]2021'!$G:$G))/12+P339</f>
        <v>0</v>
      </c>
      <c r="R339" s="53">
        <f>+(SUMIF('[1]2021'!$A:$A,$A339,'[1]2021'!$C:$C)-SUMIF('[1]2021'!$E:$E,$A339,'[1]2021'!$G:$G))/12+Q339</f>
        <v>0</v>
      </c>
      <c r="S339" s="53">
        <f>+(SUMIF('[1]2021'!$A:$A,$A339,'[1]2021'!$C:$C)-SUMIF('[1]2021'!$E:$E,$A339,'[1]2021'!$G:$G))/12+R339</f>
        <v>0</v>
      </c>
      <c r="T339" s="53">
        <f>+(SUMIF('[1]2021'!$A:$A,$A339,'[1]2021'!$C:$C)-SUMIF('[1]2021'!$E:$E,$A339,'[1]2021'!$G:$G))/12+S339</f>
        <v>0</v>
      </c>
      <c r="U339" s="53" cm="1">
        <f t="array" ref="U339">+INDEX(I339:T339,1,Settings!$C$4)</f>
        <v>0</v>
      </c>
      <c r="V339" s="53" cm="1">
        <f t="array" ref="V339">+INDEX(I339:T339,1,Settings!$C$4)</f>
        <v>0</v>
      </c>
      <c r="W339" s="53"/>
      <c r="X339" s="53">
        <f>V339+SUMIFS(postings!$T:$T,postings!$C:$C,'b-data'!X$2,postings!$D:$D,'b-data'!X$3,postings!$I:$I,'b-data'!$A339)-SUMIFS(postings!$W:$W,postings!$C:$C,'b-data'!X$2,postings!$D:$D,'b-data'!X$3,postings!$M:$M,'b-data'!$A339)</f>
        <v>0</v>
      </c>
      <c r="Y339" s="53">
        <f>X339+SUMIFS(postings!$T:$T,postings!$C:$C,'b-data'!Y$2,postings!$D:$D,'b-data'!Y$3,postings!$I:$I,'b-data'!$A339)-SUMIFS(postings!$W:$W,postings!$C:$C,'b-data'!Y$2,postings!$D:$D,'b-data'!Y$3,postings!$M:$M,'b-data'!$A339)</f>
        <v>0</v>
      </c>
      <c r="Z339" s="53">
        <f>Y339+SUMIFS(postings!$T:$T,postings!$C:$C,'b-data'!Z$2,postings!$D:$D,'b-data'!Z$3,postings!$I:$I,'b-data'!$A339)-SUMIFS(postings!$W:$W,postings!$C:$C,'b-data'!Z$2,postings!$D:$D,'b-data'!Z$3,postings!$M:$M,'b-data'!$A339)</f>
        <v>0</v>
      </c>
      <c r="AA339" s="53">
        <f>Z339+SUMIFS(postings!$T:$T,postings!$C:$C,'b-data'!AA$2,postings!$D:$D,'b-data'!AA$3,postings!$I:$I,'b-data'!$A339)-SUMIFS(postings!$W:$W,postings!$C:$C,'b-data'!AA$2,postings!$D:$D,'b-data'!AA$3,postings!$M:$M,'b-data'!$A339)</f>
        <v>0</v>
      </c>
      <c r="AB339" s="53">
        <f>AA339+SUMIFS(postings!$T:$T,postings!$C:$C,'b-data'!AB$2,postings!$D:$D,'b-data'!AB$3,postings!$I:$I,'b-data'!$A339)-SUMIFS(postings!$W:$W,postings!$C:$C,'b-data'!AB$2,postings!$D:$D,'b-data'!AB$3,postings!$M:$M,'b-data'!$A339)</f>
        <v>0</v>
      </c>
      <c r="AC339" s="53">
        <f>AB339+SUMIFS(postings!$T:$T,postings!$C:$C,'b-data'!AC$2,postings!$D:$D,'b-data'!AC$3,postings!$I:$I,'b-data'!$A339)-SUMIFS(postings!$W:$W,postings!$C:$C,'b-data'!AC$2,postings!$D:$D,'b-data'!AC$3,postings!$M:$M,'b-data'!$A339)</f>
        <v>0</v>
      </c>
      <c r="AD339" s="53">
        <f>AC339+SUMIFS(postings!$T:$T,postings!$C:$C,'b-data'!AD$2,postings!$D:$D,'b-data'!AD$3,postings!$I:$I,'b-data'!$A339)-SUMIFS(postings!$W:$W,postings!$C:$C,'b-data'!AD$2,postings!$D:$D,'b-data'!AD$3,postings!$M:$M,'b-data'!$A339)</f>
        <v>0</v>
      </c>
      <c r="AE339" s="53">
        <f>AD339+SUMIFS(postings!$T:$T,postings!$C:$C,'b-data'!AE$2,postings!$D:$D,'b-data'!AE$3,postings!$I:$I,'b-data'!$A339)-SUMIFS(postings!$W:$W,postings!$C:$C,'b-data'!AE$2,postings!$D:$D,'b-data'!AE$3,postings!$M:$M,'b-data'!$A339)</f>
        <v>0</v>
      </c>
      <c r="AF339" s="53">
        <f>AE339+SUMIFS(postings!$T:$T,postings!$C:$C,'b-data'!AF$2,postings!$D:$D,'b-data'!AF$3,postings!$I:$I,'b-data'!$A339)-SUMIFS(postings!$W:$W,postings!$C:$C,'b-data'!AF$2,postings!$D:$D,'b-data'!AF$3,postings!$M:$M,'b-data'!$A339)</f>
        <v>0</v>
      </c>
      <c r="AG339" s="53">
        <f>AF339+SUMIFS(postings!$T:$T,postings!$C:$C,'b-data'!AG$2,postings!$D:$D,'b-data'!AG$3,postings!$I:$I,'b-data'!$A339)-SUMIFS(postings!$W:$W,postings!$C:$C,'b-data'!AG$2,postings!$D:$D,'b-data'!AG$3,postings!$M:$M,'b-data'!$A339)</f>
        <v>0</v>
      </c>
      <c r="AH339" s="53">
        <f>AG339+SUMIFS(postings!$T:$T,postings!$C:$C,'b-data'!AH$2,postings!$D:$D,'b-data'!AH$3,postings!$I:$I,'b-data'!$A339)-SUMIFS(postings!$W:$W,postings!$C:$C,'b-data'!AH$2,postings!$D:$D,'b-data'!AH$3,postings!$M:$M,'b-data'!$A339)</f>
        <v>0</v>
      </c>
      <c r="AI339" s="53">
        <f>AH339+SUMIFS(postings!$T:$T,postings!$C:$C,'b-data'!AI$2,postings!$D:$D,'b-data'!AI$3,postings!$I:$I,'b-data'!$A339)-SUMIFS(postings!$W:$W,postings!$C:$C,'b-data'!AI$2,postings!$D:$D,'b-data'!AI$3,postings!$M:$M,'b-data'!$A339)</f>
        <v>0</v>
      </c>
      <c r="AJ339" s="53" cm="1">
        <f t="array" ref="AJ339">+INDEX(X339:AI339,1,Settings!$C$4)</f>
        <v>0</v>
      </c>
      <c r="AK339" s="53" cm="1">
        <f t="array" ref="AK339">+INDEX(X339:AI339,1,Settings!$C$4)</f>
        <v>0</v>
      </c>
      <c r="AL339" s="53"/>
      <c r="AM339" s="53">
        <f t="shared" si="671"/>
        <v>0</v>
      </c>
      <c r="AN339" s="53">
        <f t="shared" ref="AN339:AX339" si="704">+AM339</f>
        <v>0</v>
      </c>
      <c r="AO339" s="53">
        <f t="shared" si="704"/>
        <v>0</v>
      </c>
      <c r="AP339" s="53">
        <f t="shared" si="704"/>
        <v>0</v>
      </c>
      <c r="AQ339" s="53">
        <f t="shared" si="704"/>
        <v>0</v>
      </c>
      <c r="AR339" s="53">
        <f t="shared" si="704"/>
        <v>0</v>
      </c>
      <c r="AS339" s="53">
        <f t="shared" si="704"/>
        <v>0</v>
      </c>
      <c r="AT339" s="53">
        <f t="shared" si="704"/>
        <v>0</v>
      </c>
      <c r="AU339" s="53">
        <f t="shared" si="704"/>
        <v>0</v>
      </c>
      <c r="AV339" s="53">
        <f t="shared" si="704"/>
        <v>0</v>
      </c>
      <c r="AW339" s="53">
        <f t="shared" si="704"/>
        <v>0</v>
      </c>
      <c r="AX339" s="53">
        <f t="shared" si="704"/>
        <v>0</v>
      </c>
      <c r="AY339" s="53" cm="1">
        <f t="array" ref="AY339">+INDEX(AM339:AX339,1,Settings!$C$4)</f>
        <v>0</v>
      </c>
      <c r="AZ339" s="53">
        <f t="shared" si="673"/>
        <v>0</v>
      </c>
      <c r="BA339" s="53"/>
      <c r="BB339" s="53">
        <f t="shared" si="674"/>
        <v>0</v>
      </c>
      <c r="BC339" s="53">
        <f t="shared" ref="BC339:BN339" si="705">+BB339</f>
        <v>0</v>
      </c>
      <c r="BD339" s="53">
        <f t="shared" si="705"/>
        <v>0</v>
      </c>
      <c r="BE339" s="53">
        <f t="shared" si="705"/>
        <v>0</v>
      </c>
      <c r="BF339" s="53">
        <f t="shared" si="705"/>
        <v>0</v>
      </c>
      <c r="BG339" s="53">
        <f t="shared" si="705"/>
        <v>0</v>
      </c>
      <c r="BH339" s="53">
        <f t="shared" si="705"/>
        <v>0</v>
      </c>
      <c r="BI339" s="53">
        <f t="shared" si="705"/>
        <v>0</v>
      </c>
      <c r="BJ339" s="53">
        <f t="shared" si="705"/>
        <v>0</v>
      </c>
      <c r="BK339" s="53">
        <f t="shared" si="705"/>
        <v>0</v>
      </c>
      <c r="BL339" s="53">
        <f t="shared" si="705"/>
        <v>0</v>
      </c>
      <c r="BM339" s="53">
        <f t="shared" si="705"/>
        <v>0</v>
      </c>
      <c r="BN339" s="53">
        <f t="shared" si="705"/>
        <v>0</v>
      </c>
      <c r="BO339" s="53"/>
      <c r="BP339" s="53">
        <f t="shared" si="676"/>
        <v>0</v>
      </c>
      <c r="BQ339" s="53"/>
      <c r="BR339" s="53">
        <f t="shared" si="677"/>
        <v>0</v>
      </c>
    </row>
    <row r="340" spans="1:70" x14ac:dyDescent="0.2">
      <c r="A340" s="6">
        <v>1757</v>
      </c>
      <c r="B340" s="6" t="str">
        <f>+VLOOKUP(A340,masterfile!B:C,2,FALSE)</f>
        <v>Verbindlichk. gg Gesellschaft/Gesamthand</v>
      </c>
      <c r="D340" s="53">
        <f>+SUMIF('[1]2017'!$A:$A,$A340,'[1]2017'!$C:$C)-SUMIF('[1]2017'!$E:$E,$A340,'[1]2017'!$G:$G)</f>
        <v>0</v>
      </c>
      <c r="E340" s="53">
        <f>+SUMIF('[1]2018'!$A:$A,$A340,'[1]2018'!$C:$C)-SUMIF('[1]2018'!$E:$E,$A340,'[1]2018'!$G:$G)+D340</f>
        <v>0</v>
      </c>
      <c r="F340" s="53">
        <f>+SUMIF('[1]2019'!$A:$A,$A340,'[1]2019'!$C:$C)-SUMIF('[1]2019'!$E:$E,$A340,'[1]2019'!$G:$G)+E340</f>
        <v>0</v>
      </c>
      <c r="G340" s="53">
        <f>+SUMIF('[1]2020'!$A:$A,$A340,'[1]2020'!$C:$C)-SUMIF('[1]2020'!$E:$E,$A340,'[1]2020'!$G:$G)+F340</f>
        <v>0</v>
      </c>
      <c r="H340" s="53"/>
      <c r="I340" s="53">
        <f>+(SUMIF('[1]2021'!$A:$A,$A340,'[1]2021'!$C:$C)-SUMIF('[1]2021'!$E:$E,$A340,'[1]2021'!$G:$G))/12+G340</f>
        <v>0</v>
      </c>
      <c r="J340" s="53">
        <f>+(SUMIF('[1]2021'!$A:$A,$A340,'[1]2021'!$C:$C)-SUMIF('[1]2021'!$E:$E,$A340,'[1]2021'!$G:$G))/12+I340</f>
        <v>0</v>
      </c>
      <c r="K340" s="53">
        <f>+(SUMIF('[1]2021'!$A:$A,$A340,'[1]2021'!$C:$C)-SUMIF('[1]2021'!$E:$E,$A340,'[1]2021'!$G:$G))/12+J340</f>
        <v>0</v>
      </c>
      <c r="L340" s="53">
        <f>+(SUMIF('[1]2021'!$A:$A,$A340,'[1]2021'!$C:$C)-SUMIF('[1]2021'!$E:$E,$A340,'[1]2021'!$G:$G))/12+K340</f>
        <v>0</v>
      </c>
      <c r="M340" s="53">
        <f>+(SUMIF('[1]2021'!$A:$A,$A340,'[1]2021'!$C:$C)-SUMIF('[1]2021'!$E:$E,$A340,'[1]2021'!$G:$G))/12+L340</f>
        <v>0</v>
      </c>
      <c r="N340" s="53">
        <f>+(SUMIF('[1]2021'!$A:$A,$A340,'[1]2021'!$C:$C)-SUMIF('[1]2021'!$E:$E,$A340,'[1]2021'!$G:$G))/12+M340</f>
        <v>0</v>
      </c>
      <c r="O340" s="53">
        <f>+(SUMIF('[1]2021'!$A:$A,$A340,'[1]2021'!$C:$C)-SUMIF('[1]2021'!$E:$E,$A340,'[1]2021'!$G:$G))/12+N340</f>
        <v>0</v>
      </c>
      <c r="P340" s="53">
        <f>+(SUMIF('[1]2021'!$A:$A,$A340,'[1]2021'!$C:$C)-SUMIF('[1]2021'!$E:$E,$A340,'[1]2021'!$G:$G))/12+O340</f>
        <v>0</v>
      </c>
      <c r="Q340" s="53">
        <f>+(SUMIF('[1]2021'!$A:$A,$A340,'[1]2021'!$C:$C)-SUMIF('[1]2021'!$E:$E,$A340,'[1]2021'!$G:$G))/12+P340</f>
        <v>0</v>
      </c>
      <c r="R340" s="53">
        <f>+(SUMIF('[1]2021'!$A:$A,$A340,'[1]2021'!$C:$C)-SUMIF('[1]2021'!$E:$E,$A340,'[1]2021'!$G:$G))/12+Q340</f>
        <v>0</v>
      </c>
      <c r="S340" s="53">
        <f>+(SUMIF('[1]2021'!$A:$A,$A340,'[1]2021'!$C:$C)-SUMIF('[1]2021'!$E:$E,$A340,'[1]2021'!$G:$G))/12+R340</f>
        <v>0</v>
      </c>
      <c r="T340" s="53">
        <f>+(SUMIF('[1]2021'!$A:$A,$A340,'[1]2021'!$C:$C)-SUMIF('[1]2021'!$E:$E,$A340,'[1]2021'!$G:$G))/12+S340</f>
        <v>0</v>
      </c>
      <c r="U340" s="53" cm="1">
        <f t="array" ref="U340">+INDEX(I340:T340,1,Settings!$C$4)</f>
        <v>0</v>
      </c>
      <c r="V340" s="53" cm="1">
        <f t="array" ref="V340">+INDEX(I340:T340,1,Settings!$C$4)</f>
        <v>0</v>
      </c>
      <c r="W340" s="53"/>
      <c r="X340" s="53">
        <f>V340+SUMIFS(postings!$T:$T,postings!$C:$C,'b-data'!X$2,postings!$D:$D,'b-data'!X$3,postings!$I:$I,'b-data'!$A340)-SUMIFS(postings!$W:$W,postings!$C:$C,'b-data'!X$2,postings!$D:$D,'b-data'!X$3,postings!$M:$M,'b-data'!$A340)</f>
        <v>0</v>
      </c>
      <c r="Y340" s="53">
        <f>X340+SUMIFS(postings!$T:$T,postings!$C:$C,'b-data'!Y$2,postings!$D:$D,'b-data'!Y$3,postings!$I:$I,'b-data'!$A340)-SUMIFS(postings!$W:$W,postings!$C:$C,'b-data'!Y$2,postings!$D:$D,'b-data'!Y$3,postings!$M:$M,'b-data'!$A340)</f>
        <v>0</v>
      </c>
      <c r="Z340" s="53">
        <f>Y340+SUMIFS(postings!$T:$T,postings!$C:$C,'b-data'!Z$2,postings!$D:$D,'b-data'!Z$3,postings!$I:$I,'b-data'!$A340)-SUMIFS(postings!$W:$W,postings!$C:$C,'b-data'!Z$2,postings!$D:$D,'b-data'!Z$3,postings!$M:$M,'b-data'!$A340)</f>
        <v>0</v>
      </c>
      <c r="AA340" s="53">
        <f>Z340+SUMIFS(postings!$T:$T,postings!$C:$C,'b-data'!AA$2,postings!$D:$D,'b-data'!AA$3,postings!$I:$I,'b-data'!$A340)-SUMIFS(postings!$W:$W,postings!$C:$C,'b-data'!AA$2,postings!$D:$D,'b-data'!AA$3,postings!$M:$M,'b-data'!$A340)</f>
        <v>0</v>
      </c>
      <c r="AB340" s="53">
        <f>AA340+SUMIFS(postings!$T:$T,postings!$C:$C,'b-data'!AB$2,postings!$D:$D,'b-data'!AB$3,postings!$I:$I,'b-data'!$A340)-SUMIFS(postings!$W:$W,postings!$C:$C,'b-data'!AB$2,postings!$D:$D,'b-data'!AB$3,postings!$M:$M,'b-data'!$A340)</f>
        <v>0</v>
      </c>
      <c r="AC340" s="53">
        <f>AB340+SUMIFS(postings!$T:$T,postings!$C:$C,'b-data'!AC$2,postings!$D:$D,'b-data'!AC$3,postings!$I:$I,'b-data'!$A340)-SUMIFS(postings!$W:$W,postings!$C:$C,'b-data'!AC$2,postings!$D:$D,'b-data'!AC$3,postings!$M:$M,'b-data'!$A340)</f>
        <v>0</v>
      </c>
      <c r="AD340" s="53">
        <f>AC340+SUMIFS(postings!$T:$T,postings!$C:$C,'b-data'!AD$2,postings!$D:$D,'b-data'!AD$3,postings!$I:$I,'b-data'!$A340)-SUMIFS(postings!$W:$W,postings!$C:$C,'b-data'!AD$2,postings!$D:$D,'b-data'!AD$3,postings!$M:$M,'b-data'!$A340)</f>
        <v>0</v>
      </c>
      <c r="AE340" s="53">
        <f>AD340+SUMIFS(postings!$T:$T,postings!$C:$C,'b-data'!AE$2,postings!$D:$D,'b-data'!AE$3,postings!$I:$I,'b-data'!$A340)-SUMIFS(postings!$W:$W,postings!$C:$C,'b-data'!AE$2,postings!$D:$D,'b-data'!AE$3,postings!$M:$M,'b-data'!$A340)</f>
        <v>0</v>
      </c>
      <c r="AF340" s="53">
        <f>AE340+SUMIFS(postings!$T:$T,postings!$C:$C,'b-data'!AF$2,postings!$D:$D,'b-data'!AF$3,postings!$I:$I,'b-data'!$A340)-SUMIFS(postings!$W:$W,postings!$C:$C,'b-data'!AF$2,postings!$D:$D,'b-data'!AF$3,postings!$M:$M,'b-data'!$A340)</f>
        <v>0</v>
      </c>
      <c r="AG340" s="53">
        <f>AF340+SUMIFS(postings!$T:$T,postings!$C:$C,'b-data'!AG$2,postings!$D:$D,'b-data'!AG$3,postings!$I:$I,'b-data'!$A340)-SUMIFS(postings!$W:$W,postings!$C:$C,'b-data'!AG$2,postings!$D:$D,'b-data'!AG$3,postings!$M:$M,'b-data'!$A340)</f>
        <v>0</v>
      </c>
      <c r="AH340" s="53">
        <f>AG340+SUMIFS(postings!$T:$T,postings!$C:$C,'b-data'!AH$2,postings!$D:$D,'b-data'!AH$3,postings!$I:$I,'b-data'!$A340)-SUMIFS(postings!$W:$W,postings!$C:$C,'b-data'!AH$2,postings!$D:$D,'b-data'!AH$3,postings!$M:$M,'b-data'!$A340)</f>
        <v>0</v>
      </c>
      <c r="AI340" s="53">
        <f>AH340+SUMIFS(postings!$T:$T,postings!$C:$C,'b-data'!AI$2,postings!$D:$D,'b-data'!AI$3,postings!$I:$I,'b-data'!$A340)-SUMIFS(postings!$W:$W,postings!$C:$C,'b-data'!AI$2,postings!$D:$D,'b-data'!AI$3,postings!$M:$M,'b-data'!$A340)</f>
        <v>0</v>
      </c>
      <c r="AJ340" s="53" cm="1">
        <f t="array" ref="AJ340">+INDEX(X340:AI340,1,Settings!$C$4)</f>
        <v>0</v>
      </c>
      <c r="AK340" s="53" cm="1">
        <f t="array" ref="AK340">+INDEX(X340:AI340,1,Settings!$C$4)</f>
        <v>0</v>
      </c>
      <c r="AL340" s="53"/>
      <c r="AM340" s="53">
        <f t="shared" si="671"/>
        <v>0</v>
      </c>
      <c r="AN340" s="53">
        <f t="shared" ref="AN340:AX340" si="706">+AM340</f>
        <v>0</v>
      </c>
      <c r="AO340" s="53">
        <f t="shared" si="706"/>
        <v>0</v>
      </c>
      <c r="AP340" s="53">
        <f t="shared" si="706"/>
        <v>0</v>
      </c>
      <c r="AQ340" s="53">
        <f t="shared" si="706"/>
        <v>0</v>
      </c>
      <c r="AR340" s="53">
        <f t="shared" si="706"/>
        <v>0</v>
      </c>
      <c r="AS340" s="53">
        <f t="shared" si="706"/>
        <v>0</v>
      </c>
      <c r="AT340" s="53">
        <f t="shared" si="706"/>
        <v>0</v>
      </c>
      <c r="AU340" s="53">
        <f t="shared" si="706"/>
        <v>0</v>
      </c>
      <c r="AV340" s="53">
        <f t="shared" si="706"/>
        <v>0</v>
      </c>
      <c r="AW340" s="53">
        <f t="shared" si="706"/>
        <v>0</v>
      </c>
      <c r="AX340" s="53">
        <f t="shared" si="706"/>
        <v>0</v>
      </c>
      <c r="AY340" s="53" cm="1">
        <f t="array" ref="AY340">+INDEX(AM340:AX340,1,Settings!$C$4)</f>
        <v>0</v>
      </c>
      <c r="AZ340" s="53">
        <f t="shared" si="673"/>
        <v>0</v>
      </c>
      <c r="BA340" s="53"/>
      <c r="BB340" s="53">
        <f t="shared" si="674"/>
        <v>0</v>
      </c>
      <c r="BC340" s="53">
        <f t="shared" ref="BC340:BN340" si="707">+BB340</f>
        <v>0</v>
      </c>
      <c r="BD340" s="53">
        <f t="shared" si="707"/>
        <v>0</v>
      </c>
      <c r="BE340" s="53">
        <f t="shared" si="707"/>
        <v>0</v>
      </c>
      <c r="BF340" s="53">
        <f t="shared" si="707"/>
        <v>0</v>
      </c>
      <c r="BG340" s="53">
        <f t="shared" si="707"/>
        <v>0</v>
      </c>
      <c r="BH340" s="53">
        <f t="shared" si="707"/>
        <v>0</v>
      </c>
      <c r="BI340" s="53">
        <f t="shared" si="707"/>
        <v>0</v>
      </c>
      <c r="BJ340" s="53">
        <f t="shared" si="707"/>
        <v>0</v>
      </c>
      <c r="BK340" s="53">
        <f t="shared" si="707"/>
        <v>0</v>
      </c>
      <c r="BL340" s="53">
        <f t="shared" si="707"/>
        <v>0</v>
      </c>
      <c r="BM340" s="53">
        <f t="shared" si="707"/>
        <v>0</v>
      </c>
      <c r="BN340" s="53">
        <f t="shared" si="707"/>
        <v>0</v>
      </c>
      <c r="BO340" s="53"/>
      <c r="BP340" s="53">
        <f t="shared" si="676"/>
        <v>0</v>
      </c>
      <c r="BQ340" s="53"/>
      <c r="BR340" s="53">
        <f t="shared" si="677"/>
        <v>0</v>
      </c>
    </row>
    <row r="341" spans="1:70" x14ac:dyDescent="0.2">
      <c r="A341" s="6">
        <v>1758</v>
      </c>
      <c r="B341" s="6" t="str">
        <f>+VLOOKUP(A341,masterfile!B:C,2,FALSE)</f>
        <v>So. Verbindl. genossensch.Rückvergütung</v>
      </c>
      <c r="D341" s="53">
        <f>+SUMIF('[1]2017'!$A:$A,$A341,'[1]2017'!$C:$C)-SUMIF('[1]2017'!$E:$E,$A341,'[1]2017'!$G:$G)</f>
        <v>0</v>
      </c>
      <c r="E341" s="53">
        <f>+SUMIF('[1]2018'!$A:$A,$A341,'[1]2018'!$C:$C)-SUMIF('[1]2018'!$E:$E,$A341,'[1]2018'!$G:$G)+D341</f>
        <v>0</v>
      </c>
      <c r="F341" s="53">
        <f>+SUMIF('[1]2019'!$A:$A,$A341,'[1]2019'!$C:$C)-SUMIF('[1]2019'!$E:$E,$A341,'[1]2019'!$G:$G)+E341</f>
        <v>0</v>
      </c>
      <c r="G341" s="53">
        <f>+SUMIF('[1]2020'!$A:$A,$A341,'[1]2020'!$C:$C)-SUMIF('[1]2020'!$E:$E,$A341,'[1]2020'!$G:$G)+F341</f>
        <v>0</v>
      </c>
      <c r="H341" s="53"/>
      <c r="I341" s="53">
        <f>+(SUMIF('[1]2021'!$A:$A,$A341,'[1]2021'!$C:$C)-SUMIF('[1]2021'!$E:$E,$A341,'[1]2021'!$G:$G))/12+G341</f>
        <v>0</v>
      </c>
      <c r="J341" s="53">
        <f>+(SUMIF('[1]2021'!$A:$A,$A341,'[1]2021'!$C:$C)-SUMIF('[1]2021'!$E:$E,$A341,'[1]2021'!$G:$G))/12+I341</f>
        <v>0</v>
      </c>
      <c r="K341" s="53">
        <f>+(SUMIF('[1]2021'!$A:$A,$A341,'[1]2021'!$C:$C)-SUMIF('[1]2021'!$E:$E,$A341,'[1]2021'!$G:$G))/12+J341</f>
        <v>0</v>
      </c>
      <c r="L341" s="53">
        <f>+(SUMIF('[1]2021'!$A:$A,$A341,'[1]2021'!$C:$C)-SUMIF('[1]2021'!$E:$E,$A341,'[1]2021'!$G:$G))/12+K341</f>
        <v>0</v>
      </c>
      <c r="M341" s="53">
        <f>+(SUMIF('[1]2021'!$A:$A,$A341,'[1]2021'!$C:$C)-SUMIF('[1]2021'!$E:$E,$A341,'[1]2021'!$G:$G))/12+L341</f>
        <v>0</v>
      </c>
      <c r="N341" s="53">
        <f>+(SUMIF('[1]2021'!$A:$A,$A341,'[1]2021'!$C:$C)-SUMIF('[1]2021'!$E:$E,$A341,'[1]2021'!$G:$G))/12+M341</f>
        <v>0</v>
      </c>
      <c r="O341" s="53">
        <f>+(SUMIF('[1]2021'!$A:$A,$A341,'[1]2021'!$C:$C)-SUMIF('[1]2021'!$E:$E,$A341,'[1]2021'!$G:$G))/12+N341</f>
        <v>0</v>
      </c>
      <c r="P341" s="53">
        <f>+(SUMIF('[1]2021'!$A:$A,$A341,'[1]2021'!$C:$C)-SUMIF('[1]2021'!$E:$E,$A341,'[1]2021'!$G:$G))/12+O341</f>
        <v>0</v>
      </c>
      <c r="Q341" s="53">
        <f>+(SUMIF('[1]2021'!$A:$A,$A341,'[1]2021'!$C:$C)-SUMIF('[1]2021'!$E:$E,$A341,'[1]2021'!$G:$G))/12+P341</f>
        <v>0</v>
      </c>
      <c r="R341" s="53">
        <f>+(SUMIF('[1]2021'!$A:$A,$A341,'[1]2021'!$C:$C)-SUMIF('[1]2021'!$E:$E,$A341,'[1]2021'!$G:$G))/12+Q341</f>
        <v>0</v>
      </c>
      <c r="S341" s="53">
        <f>+(SUMIF('[1]2021'!$A:$A,$A341,'[1]2021'!$C:$C)-SUMIF('[1]2021'!$E:$E,$A341,'[1]2021'!$G:$G))/12+R341</f>
        <v>0</v>
      </c>
      <c r="T341" s="53">
        <f>+(SUMIF('[1]2021'!$A:$A,$A341,'[1]2021'!$C:$C)-SUMIF('[1]2021'!$E:$E,$A341,'[1]2021'!$G:$G))/12+S341</f>
        <v>0</v>
      </c>
      <c r="U341" s="53" cm="1">
        <f t="array" ref="U341">+INDEX(I341:T341,1,Settings!$C$4)</f>
        <v>0</v>
      </c>
      <c r="V341" s="53" cm="1">
        <f t="array" ref="V341">+INDEX(I341:T341,1,Settings!$C$4)</f>
        <v>0</v>
      </c>
      <c r="W341" s="53"/>
      <c r="X341" s="53">
        <f>V341+SUMIFS(postings!$T:$T,postings!$C:$C,'b-data'!X$2,postings!$D:$D,'b-data'!X$3,postings!$I:$I,'b-data'!$A341)-SUMIFS(postings!$W:$W,postings!$C:$C,'b-data'!X$2,postings!$D:$D,'b-data'!X$3,postings!$M:$M,'b-data'!$A341)</f>
        <v>0</v>
      </c>
      <c r="Y341" s="53">
        <f>X341+SUMIFS(postings!$T:$T,postings!$C:$C,'b-data'!Y$2,postings!$D:$D,'b-data'!Y$3,postings!$I:$I,'b-data'!$A341)-SUMIFS(postings!$W:$W,postings!$C:$C,'b-data'!Y$2,postings!$D:$D,'b-data'!Y$3,postings!$M:$M,'b-data'!$A341)</f>
        <v>0</v>
      </c>
      <c r="Z341" s="53">
        <f>Y341+SUMIFS(postings!$T:$T,postings!$C:$C,'b-data'!Z$2,postings!$D:$D,'b-data'!Z$3,postings!$I:$I,'b-data'!$A341)-SUMIFS(postings!$W:$W,postings!$C:$C,'b-data'!Z$2,postings!$D:$D,'b-data'!Z$3,postings!$M:$M,'b-data'!$A341)</f>
        <v>0</v>
      </c>
      <c r="AA341" s="53">
        <f>Z341+SUMIFS(postings!$T:$T,postings!$C:$C,'b-data'!AA$2,postings!$D:$D,'b-data'!AA$3,postings!$I:$I,'b-data'!$A341)-SUMIFS(postings!$W:$W,postings!$C:$C,'b-data'!AA$2,postings!$D:$D,'b-data'!AA$3,postings!$M:$M,'b-data'!$A341)</f>
        <v>0</v>
      </c>
      <c r="AB341" s="53">
        <f>AA341+SUMIFS(postings!$T:$T,postings!$C:$C,'b-data'!AB$2,postings!$D:$D,'b-data'!AB$3,postings!$I:$I,'b-data'!$A341)-SUMIFS(postings!$W:$W,postings!$C:$C,'b-data'!AB$2,postings!$D:$D,'b-data'!AB$3,postings!$M:$M,'b-data'!$A341)</f>
        <v>0</v>
      </c>
      <c r="AC341" s="53">
        <f>AB341+SUMIFS(postings!$T:$T,postings!$C:$C,'b-data'!AC$2,postings!$D:$D,'b-data'!AC$3,postings!$I:$I,'b-data'!$A341)-SUMIFS(postings!$W:$W,postings!$C:$C,'b-data'!AC$2,postings!$D:$D,'b-data'!AC$3,postings!$M:$M,'b-data'!$A341)</f>
        <v>0</v>
      </c>
      <c r="AD341" s="53">
        <f>AC341+SUMIFS(postings!$T:$T,postings!$C:$C,'b-data'!AD$2,postings!$D:$D,'b-data'!AD$3,postings!$I:$I,'b-data'!$A341)-SUMIFS(postings!$W:$W,postings!$C:$C,'b-data'!AD$2,postings!$D:$D,'b-data'!AD$3,postings!$M:$M,'b-data'!$A341)</f>
        <v>0</v>
      </c>
      <c r="AE341" s="53">
        <f>AD341+SUMIFS(postings!$T:$T,postings!$C:$C,'b-data'!AE$2,postings!$D:$D,'b-data'!AE$3,postings!$I:$I,'b-data'!$A341)-SUMIFS(postings!$W:$W,postings!$C:$C,'b-data'!AE$2,postings!$D:$D,'b-data'!AE$3,postings!$M:$M,'b-data'!$A341)</f>
        <v>0</v>
      </c>
      <c r="AF341" s="53">
        <f>AE341+SUMIFS(postings!$T:$T,postings!$C:$C,'b-data'!AF$2,postings!$D:$D,'b-data'!AF$3,postings!$I:$I,'b-data'!$A341)-SUMIFS(postings!$W:$W,postings!$C:$C,'b-data'!AF$2,postings!$D:$D,'b-data'!AF$3,postings!$M:$M,'b-data'!$A341)</f>
        <v>0</v>
      </c>
      <c r="AG341" s="53">
        <f>AF341+SUMIFS(postings!$T:$T,postings!$C:$C,'b-data'!AG$2,postings!$D:$D,'b-data'!AG$3,postings!$I:$I,'b-data'!$A341)-SUMIFS(postings!$W:$W,postings!$C:$C,'b-data'!AG$2,postings!$D:$D,'b-data'!AG$3,postings!$M:$M,'b-data'!$A341)</f>
        <v>0</v>
      </c>
      <c r="AH341" s="53">
        <f>AG341+SUMIFS(postings!$T:$T,postings!$C:$C,'b-data'!AH$2,postings!$D:$D,'b-data'!AH$3,postings!$I:$I,'b-data'!$A341)-SUMIFS(postings!$W:$W,postings!$C:$C,'b-data'!AH$2,postings!$D:$D,'b-data'!AH$3,postings!$M:$M,'b-data'!$A341)</f>
        <v>0</v>
      </c>
      <c r="AI341" s="53">
        <f>AH341+SUMIFS(postings!$T:$T,postings!$C:$C,'b-data'!AI$2,postings!$D:$D,'b-data'!AI$3,postings!$I:$I,'b-data'!$A341)-SUMIFS(postings!$W:$W,postings!$C:$C,'b-data'!AI$2,postings!$D:$D,'b-data'!AI$3,postings!$M:$M,'b-data'!$A341)</f>
        <v>0</v>
      </c>
      <c r="AJ341" s="53" cm="1">
        <f t="array" ref="AJ341">+INDEX(X341:AI341,1,Settings!$C$4)</f>
        <v>0</v>
      </c>
      <c r="AK341" s="53" cm="1">
        <f t="array" ref="AK341">+INDEX(X341:AI341,1,Settings!$C$4)</f>
        <v>0</v>
      </c>
      <c r="AL341" s="53"/>
      <c r="AM341" s="53">
        <f t="shared" si="671"/>
        <v>0</v>
      </c>
      <c r="AN341" s="53">
        <f t="shared" ref="AN341:AX341" si="708">+AM341</f>
        <v>0</v>
      </c>
      <c r="AO341" s="53">
        <f t="shared" si="708"/>
        <v>0</v>
      </c>
      <c r="AP341" s="53">
        <f t="shared" si="708"/>
        <v>0</v>
      </c>
      <c r="AQ341" s="53">
        <f t="shared" si="708"/>
        <v>0</v>
      </c>
      <c r="AR341" s="53">
        <f t="shared" si="708"/>
        <v>0</v>
      </c>
      <c r="AS341" s="53">
        <f t="shared" si="708"/>
        <v>0</v>
      </c>
      <c r="AT341" s="53">
        <f t="shared" si="708"/>
        <v>0</v>
      </c>
      <c r="AU341" s="53">
        <f t="shared" si="708"/>
        <v>0</v>
      </c>
      <c r="AV341" s="53">
        <f t="shared" si="708"/>
        <v>0</v>
      </c>
      <c r="AW341" s="53">
        <f t="shared" si="708"/>
        <v>0</v>
      </c>
      <c r="AX341" s="53">
        <f t="shared" si="708"/>
        <v>0</v>
      </c>
      <c r="AY341" s="53" cm="1">
        <f t="array" ref="AY341">+INDEX(AM341:AX341,1,Settings!$C$4)</f>
        <v>0</v>
      </c>
      <c r="AZ341" s="53">
        <f t="shared" si="673"/>
        <v>0</v>
      </c>
      <c r="BA341" s="53"/>
      <c r="BB341" s="53">
        <f t="shared" si="674"/>
        <v>0</v>
      </c>
      <c r="BC341" s="53">
        <f t="shared" ref="BC341:BN341" si="709">+BB341</f>
        <v>0</v>
      </c>
      <c r="BD341" s="53">
        <f t="shared" si="709"/>
        <v>0</v>
      </c>
      <c r="BE341" s="53">
        <f t="shared" si="709"/>
        <v>0</v>
      </c>
      <c r="BF341" s="53">
        <f t="shared" si="709"/>
        <v>0</v>
      </c>
      <c r="BG341" s="53">
        <f t="shared" si="709"/>
        <v>0</v>
      </c>
      <c r="BH341" s="53">
        <f t="shared" si="709"/>
        <v>0</v>
      </c>
      <c r="BI341" s="53">
        <f t="shared" si="709"/>
        <v>0</v>
      </c>
      <c r="BJ341" s="53">
        <f t="shared" si="709"/>
        <v>0</v>
      </c>
      <c r="BK341" s="53">
        <f t="shared" si="709"/>
        <v>0</v>
      </c>
      <c r="BL341" s="53">
        <f t="shared" si="709"/>
        <v>0</v>
      </c>
      <c r="BM341" s="53">
        <f t="shared" si="709"/>
        <v>0</v>
      </c>
      <c r="BN341" s="53">
        <f t="shared" si="709"/>
        <v>0</v>
      </c>
      <c r="BO341" s="53"/>
      <c r="BP341" s="53">
        <f t="shared" si="676"/>
        <v>0</v>
      </c>
      <c r="BQ341" s="53"/>
      <c r="BR341" s="53">
        <f t="shared" si="677"/>
        <v>0</v>
      </c>
    </row>
    <row r="342" spans="1:70" x14ac:dyDescent="0.2">
      <c r="A342" s="6">
        <v>1759</v>
      </c>
      <c r="B342" s="6" t="str">
        <f>+VLOOKUP(A342,masterfile!B:C,2,FALSE)</f>
        <v>Voraus.Beitrag ggb. Sozialversich.träger</v>
      </c>
      <c r="D342" s="53">
        <f>+SUMIF('[1]2017'!$A:$A,$A342,'[1]2017'!$C:$C)-SUMIF('[1]2017'!$E:$E,$A342,'[1]2017'!$G:$G)</f>
        <v>0</v>
      </c>
      <c r="E342" s="53">
        <f>+SUMIF('[1]2018'!$A:$A,$A342,'[1]2018'!$C:$C)-SUMIF('[1]2018'!$E:$E,$A342,'[1]2018'!$G:$G)+D342</f>
        <v>0</v>
      </c>
      <c r="F342" s="53">
        <f>+SUMIF('[1]2019'!$A:$A,$A342,'[1]2019'!$C:$C)-SUMIF('[1]2019'!$E:$E,$A342,'[1]2019'!$G:$G)+E342</f>
        <v>0</v>
      </c>
      <c r="G342" s="53">
        <f>+SUMIF('[1]2020'!$A:$A,$A342,'[1]2020'!$C:$C)-SUMIF('[1]2020'!$E:$E,$A342,'[1]2020'!$G:$G)+F342</f>
        <v>0</v>
      </c>
      <c r="H342" s="53"/>
      <c r="I342" s="53">
        <f>+(SUMIF('[1]2021'!$A:$A,$A342,'[1]2021'!$C:$C)-SUMIF('[1]2021'!$E:$E,$A342,'[1]2021'!$G:$G))/12+G342</f>
        <v>0</v>
      </c>
      <c r="J342" s="53">
        <f>+(SUMIF('[1]2021'!$A:$A,$A342,'[1]2021'!$C:$C)-SUMIF('[1]2021'!$E:$E,$A342,'[1]2021'!$G:$G))/12+I342</f>
        <v>0</v>
      </c>
      <c r="K342" s="53">
        <f>+(SUMIF('[1]2021'!$A:$A,$A342,'[1]2021'!$C:$C)-SUMIF('[1]2021'!$E:$E,$A342,'[1]2021'!$G:$G))/12+J342</f>
        <v>0</v>
      </c>
      <c r="L342" s="53">
        <f>+(SUMIF('[1]2021'!$A:$A,$A342,'[1]2021'!$C:$C)-SUMIF('[1]2021'!$E:$E,$A342,'[1]2021'!$G:$G))/12+K342</f>
        <v>0</v>
      </c>
      <c r="M342" s="53">
        <f>+(SUMIF('[1]2021'!$A:$A,$A342,'[1]2021'!$C:$C)-SUMIF('[1]2021'!$E:$E,$A342,'[1]2021'!$G:$G))/12+L342</f>
        <v>0</v>
      </c>
      <c r="N342" s="53">
        <f>+(SUMIF('[1]2021'!$A:$A,$A342,'[1]2021'!$C:$C)-SUMIF('[1]2021'!$E:$E,$A342,'[1]2021'!$G:$G))/12+M342</f>
        <v>0</v>
      </c>
      <c r="O342" s="53">
        <f>+(SUMIF('[1]2021'!$A:$A,$A342,'[1]2021'!$C:$C)-SUMIF('[1]2021'!$E:$E,$A342,'[1]2021'!$G:$G))/12+N342</f>
        <v>0</v>
      </c>
      <c r="P342" s="53">
        <f>+(SUMIF('[1]2021'!$A:$A,$A342,'[1]2021'!$C:$C)-SUMIF('[1]2021'!$E:$E,$A342,'[1]2021'!$G:$G))/12+O342</f>
        <v>0</v>
      </c>
      <c r="Q342" s="53">
        <f>+(SUMIF('[1]2021'!$A:$A,$A342,'[1]2021'!$C:$C)-SUMIF('[1]2021'!$E:$E,$A342,'[1]2021'!$G:$G))/12+P342</f>
        <v>0</v>
      </c>
      <c r="R342" s="53">
        <f>+(SUMIF('[1]2021'!$A:$A,$A342,'[1]2021'!$C:$C)-SUMIF('[1]2021'!$E:$E,$A342,'[1]2021'!$G:$G))/12+Q342</f>
        <v>0</v>
      </c>
      <c r="S342" s="53">
        <f>+(SUMIF('[1]2021'!$A:$A,$A342,'[1]2021'!$C:$C)-SUMIF('[1]2021'!$E:$E,$A342,'[1]2021'!$G:$G))/12+R342</f>
        <v>0</v>
      </c>
      <c r="T342" s="53">
        <f>+(SUMIF('[1]2021'!$A:$A,$A342,'[1]2021'!$C:$C)-SUMIF('[1]2021'!$E:$E,$A342,'[1]2021'!$G:$G))/12+S342</f>
        <v>0</v>
      </c>
      <c r="U342" s="53" cm="1">
        <f t="array" ref="U342">+INDEX(I342:T342,1,Settings!$C$4)</f>
        <v>0</v>
      </c>
      <c r="V342" s="53" cm="1">
        <f t="array" ref="V342">+INDEX(I342:T342,1,Settings!$C$4)</f>
        <v>0</v>
      </c>
      <c r="W342" s="53"/>
      <c r="X342" s="53">
        <f>V342+SUMIFS(postings!$T:$T,postings!$C:$C,'b-data'!X$2,postings!$D:$D,'b-data'!X$3,postings!$I:$I,'b-data'!$A342)-SUMIFS(postings!$W:$W,postings!$C:$C,'b-data'!X$2,postings!$D:$D,'b-data'!X$3,postings!$M:$M,'b-data'!$A342)</f>
        <v>0</v>
      </c>
      <c r="Y342" s="53">
        <f>X342+SUMIFS(postings!$T:$T,postings!$C:$C,'b-data'!Y$2,postings!$D:$D,'b-data'!Y$3,postings!$I:$I,'b-data'!$A342)-SUMIFS(postings!$W:$W,postings!$C:$C,'b-data'!Y$2,postings!$D:$D,'b-data'!Y$3,postings!$M:$M,'b-data'!$A342)</f>
        <v>0</v>
      </c>
      <c r="Z342" s="53">
        <f>Y342+SUMIFS(postings!$T:$T,postings!$C:$C,'b-data'!Z$2,postings!$D:$D,'b-data'!Z$3,postings!$I:$I,'b-data'!$A342)-SUMIFS(postings!$W:$W,postings!$C:$C,'b-data'!Z$2,postings!$D:$D,'b-data'!Z$3,postings!$M:$M,'b-data'!$A342)</f>
        <v>0</v>
      </c>
      <c r="AA342" s="53">
        <f>Z342+SUMIFS(postings!$T:$T,postings!$C:$C,'b-data'!AA$2,postings!$D:$D,'b-data'!AA$3,postings!$I:$I,'b-data'!$A342)-SUMIFS(postings!$W:$W,postings!$C:$C,'b-data'!AA$2,postings!$D:$D,'b-data'!AA$3,postings!$M:$M,'b-data'!$A342)</f>
        <v>0</v>
      </c>
      <c r="AB342" s="53">
        <f>AA342+SUMIFS(postings!$T:$T,postings!$C:$C,'b-data'!AB$2,postings!$D:$D,'b-data'!AB$3,postings!$I:$I,'b-data'!$A342)-SUMIFS(postings!$W:$W,postings!$C:$C,'b-data'!AB$2,postings!$D:$D,'b-data'!AB$3,postings!$M:$M,'b-data'!$A342)</f>
        <v>0</v>
      </c>
      <c r="AC342" s="53">
        <f>AB342+SUMIFS(postings!$T:$T,postings!$C:$C,'b-data'!AC$2,postings!$D:$D,'b-data'!AC$3,postings!$I:$I,'b-data'!$A342)-SUMIFS(postings!$W:$W,postings!$C:$C,'b-data'!AC$2,postings!$D:$D,'b-data'!AC$3,postings!$M:$M,'b-data'!$A342)</f>
        <v>0</v>
      </c>
      <c r="AD342" s="53">
        <f>AC342+SUMIFS(postings!$T:$T,postings!$C:$C,'b-data'!AD$2,postings!$D:$D,'b-data'!AD$3,postings!$I:$I,'b-data'!$A342)-SUMIFS(postings!$W:$W,postings!$C:$C,'b-data'!AD$2,postings!$D:$D,'b-data'!AD$3,postings!$M:$M,'b-data'!$A342)</f>
        <v>0</v>
      </c>
      <c r="AE342" s="53">
        <f>AD342+SUMIFS(postings!$T:$T,postings!$C:$C,'b-data'!AE$2,postings!$D:$D,'b-data'!AE$3,postings!$I:$I,'b-data'!$A342)-SUMIFS(postings!$W:$W,postings!$C:$C,'b-data'!AE$2,postings!$D:$D,'b-data'!AE$3,postings!$M:$M,'b-data'!$A342)</f>
        <v>0</v>
      </c>
      <c r="AF342" s="53">
        <f>AE342+SUMIFS(postings!$T:$T,postings!$C:$C,'b-data'!AF$2,postings!$D:$D,'b-data'!AF$3,postings!$I:$I,'b-data'!$A342)-SUMIFS(postings!$W:$W,postings!$C:$C,'b-data'!AF$2,postings!$D:$D,'b-data'!AF$3,postings!$M:$M,'b-data'!$A342)</f>
        <v>0</v>
      </c>
      <c r="AG342" s="53">
        <f>AF342+SUMIFS(postings!$T:$T,postings!$C:$C,'b-data'!AG$2,postings!$D:$D,'b-data'!AG$3,postings!$I:$I,'b-data'!$A342)-SUMIFS(postings!$W:$W,postings!$C:$C,'b-data'!AG$2,postings!$D:$D,'b-data'!AG$3,postings!$M:$M,'b-data'!$A342)</f>
        <v>0</v>
      </c>
      <c r="AH342" s="53">
        <f>AG342+SUMIFS(postings!$T:$T,postings!$C:$C,'b-data'!AH$2,postings!$D:$D,'b-data'!AH$3,postings!$I:$I,'b-data'!$A342)-SUMIFS(postings!$W:$W,postings!$C:$C,'b-data'!AH$2,postings!$D:$D,'b-data'!AH$3,postings!$M:$M,'b-data'!$A342)</f>
        <v>0</v>
      </c>
      <c r="AI342" s="53">
        <f>AH342+SUMIFS(postings!$T:$T,postings!$C:$C,'b-data'!AI$2,postings!$D:$D,'b-data'!AI$3,postings!$I:$I,'b-data'!$A342)-SUMIFS(postings!$W:$W,postings!$C:$C,'b-data'!AI$2,postings!$D:$D,'b-data'!AI$3,postings!$M:$M,'b-data'!$A342)</f>
        <v>0</v>
      </c>
      <c r="AJ342" s="53" cm="1">
        <f t="array" ref="AJ342">+INDEX(X342:AI342,1,Settings!$C$4)</f>
        <v>0</v>
      </c>
      <c r="AK342" s="53" cm="1">
        <f t="array" ref="AK342">+INDEX(X342:AI342,1,Settings!$C$4)</f>
        <v>0</v>
      </c>
      <c r="AL342" s="53"/>
      <c r="AM342" s="53">
        <f t="shared" si="671"/>
        <v>0</v>
      </c>
      <c r="AN342" s="53">
        <f t="shared" ref="AN342:AX342" si="710">+AM342</f>
        <v>0</v>
      </c>
      <c r="AO342" s="53">
        <f t="shared" si="710"/>
        <v>0</v>
      </c>
      <c r="AP342" s="53">
        <f t="shared" si="710"/>
        <v>0</v>
      </c>
      <c r="AQ342" s="53">
        <f t="shared" si="710"/>
        <v>0</v>
      </c>
      <c r="AR342" s="53">
        <f t="shared" si="710"/>
        <v>0</v>
      </c>
      <c r="AS342" s="53">
        <f t="shared" si="710"/>
        <v>0</v>
      </c>
      <c r="AT342" s="53">
        <f t="shared" si="710"/>
        <v>0</v>
      </c>
      <c r="AU342" s="53">
        <f t="shared" si="710"/>
        <v>0</v>
      </c>
      <c r="AV342" s="53">
        <f t="shared" si="710"/>
        <v>0</v>
      </c>
      <c r="AW342" s="53">
        <f t="shared" si="710"/>
        <v>0</v>
      </c>
      <c r="AX342" s="53">
        <f t="shared" si="710"/>
        <v>0</v>
      </c>
      <c r="AY342" s="53" cm="1">
        <f t="array" ref="AY342">+INDEX(AM342:AX342,1,Settings!$C$4)</f>
        <v>0</v>
      </c>
      <c r="AZ342" s="53">
        <f t="shared" si="673"/>
        <v>0</v>
      </c>
      <c r="BA342" s="53"/>
      <c r="BB342" s="53">
        <f t="shared" si="674"/>
        <v>0</v>
      </c>
      <c r="BC342" s="53">
        <f t="shared" ref="BC342:BN342" si="711">+BB342</f>
        <v>0</v>
      </c>
      <c r="BD342" s="53">
        <f t="shared" si="711"/>
        <v>0</v>
      </c>
      <c r="BE342" s="53">
        <f t="shared" si="711"/>
        <v>0</v>
      </c>
      <c r="BF342" s="53">
        <f t="shared" si="711"/>
        <v>0</v>
      </c>
      <c r="BG342" s="53">
        <f t="shared" si="711"/>
        <v>0</v>
      </c>
      <c r="BH342" s="53">
        <f t="shared" si="711"/>
        <v>0</v>
      </c>
      <c r="BI342" s="53">
        <f t="shared" si="711"/>
        <v>0</v>
      </c>
      <c r="BJ342" s="53">
        <f t="shared" si="711"/>
        <v>0</v>
      </c>
      <c r="BK342" s="53">
        <f t="shared" si="711"/>
        <v>0</v>
      </c>
      <c r="BL342" s="53">
        <f t="shared" si="711"/>
        <v>0</v>
      </c>
      <c r="BM342" s="53">
        <f t="shared" si="711"/>
        <v>0</v>
      </c>
      <c r="BN342" s="53">
        <f t="shared" si="711"/>
        <v>0</v>
      </c>
      <c r="BO342" s="53"/>
      <c r="BP342" s="53">
        <f t="shared" si="676"/>
        <v>0</v>
      </c>
      <c r="BQ342" s="53"/>
      <c r="BR342" s="53">
        <f t="shared" si="677"/>
        <v>0</v>
      </c>
    </row>
    <row r="343" spans="1:70" x14ac:dyDescent="0.2">
      <c r="A343" s="6">
        <v>1760</v>
      </c>
      <c r="B343" s="6" t="str">
        <f>+VLOOKUP(A343,masterfile!B:C,2,FALSE)</f>
        <v>Umsatzsteuer nicht fällig</v>
      </c>
      <c r="D343" s="53">
        <f>+SUMIF('[1]2017'!$A:$A,$A343,'[1]2017'!$C:$C)-SUMIF('[1]2017'!$E:$E,$A343,'[1]2017'!$G:$G)</f>
        <v>0</v>
      </c>
      <c r="E343" s="53">
        <f>+SUMIF('[1]2018'!$A:$A,$A343,'[1]2018'!$C:$C)-SUMIF('[1]2018'!$E:$E,$A343,'[1]2018'!$G:$G)+D343</f>
        <v>0</v>
      </c>
      <c r="F343" s="53">
        <f>+SUMIF('[1]2019'!$A:$A,$A343,'[1]2019'!$C:$C)-SUMIF('[1]2019'!$E:$E,$A343,'[1]2019'!$G:$G)+E343</f>
        <v>0</v>
      </c>
      <c r="G343" s="53">
        <f>+SUMIF('[1]2020'!$A:$A,$A343,'[1]2020'!$C:$C)-SUMIF('[1]2020'!$E:$E,$A343,'[1]2020'!$G:$G)+F343</f>
        <v>0</v>
      </c>
      <c r="H343" s="53"/>
      <c r="I343" s="53">
        <f>+(SUMIF('[1]2021'!$A:$A,$A343,'[1]2021'!$C:$C)-SUMIF('[1]2021'!$E:$E,$A343,'[1]2021'!$G:$G))/12+G343</f>
        <v>0</v>
      </c>
      <c r="J343" s="53">
        <f>+(SUMIF('[1]2021'!$A:$A,$A343,'[1]2021'!$C:$C)-SUMIF('[1]2021'!$E:$E,$A343,'[1]2021'!$G:$G))/12+I343</f>
        <v>0</v>
      </c>
      <c r="K343" s="53">
        <f>+(SUMIF('[1]2021'!$A:$A,$A343,'[1]2021'!$C:$C)-SUMIF('[1]2021'!$E:$E,$A343,'[1]2021'!$G:$G))/12+J343</f>
        <v>0</v>
      </c>
      <c r="L343" s="53">
        <f>+(SUMIF('[1]2021'!$A:$A,$A343,'[1]2021'!$C:$C)-SUMIF('[1]2021'!$E:$E,$A343,'[1]2021'!$G:$G))/12+K343</f>
        <v>0</v>
      </c>
      <c r="M343" s="53">
        <f>+(SUMIF('[1]2021'!$A:$A,$A343,'[1]2021'!$C:$C)-SUMIF('[1]2021'!$E:$E,$A343,'[1]2021'!$G:$G))/12+L343</f>
        <v>0</v>
      </c>
      <c r="N343" s="53">
        <f>+(SUMIF('[1]2021'!$A:$A,$A343,'[1]2021'!$C:$C)-SUMIF('[1]2021'!$E:$E,$A343,'[1]2021'!$G:$G))/12+M343</f>
        <v>0</v>
      </c>
      <c r="O343" s="53">
        <f>+(SUMIF('[1]2021'!$A:$A,$A343,'[1]2021'!$C:$C)-SUMIF('[1]2021'!$E:$E,$A343,'[1]2021'!$G:$G))/12+N343</f>
        <v>0</v>
      </c>
      <c r="P343" s="53">
        <f>+(SUMIF('[1]2021'!$A:$A,$A343,'[1]2021'!$C:$C)-SUMIF('[1]2021'!$E:$E,$A343,'[1]2021'!$G:$G))/12+O343</f>
        <v>0</v>
      </c>
      <c r="Q343" s="53">
        <f>+(SUMIF('[1]2021'!$A:$A,$A343,'[1]2021'!$C:$C)-SUMIF('[1]2021'!$E:$E,$A343,'[1]2021'!$G:$G))/12+P343</f>
        <v>0</v>
      </c>
      <c r="R343" s="53">
        <f>+(SUMIF('[1]2021'!$A:$A,$A343,'[1]2021'!$C:$C)-SUMIF('[1]2021'!$E:$E,$A343,'[1]2021'!$G:$G))/12+Q343</f>
        <v>0</v>
      </c>
      <c r="S343" s="53">
        <f>+(SUMIF('[1]2021'!$A:$A,$A343,'[1]2021'!$C:$C)-SUMIF('[1]2021'!$E:$E,$A343,'[1]2021'!$G:$G))/12+R343</f>
        <v>0</v>
      </c>
      <c r="T343" s="53">
        <f>+(SUMIF('[1]2021'!$A:$A,$A343,'[1]2021'!$C:$C)-SUMIF('[1]2021'!$E:$E,$A343,'[1]2021'!$G:$G))/12+S343</f>
        <v>0</v>
      </c>
      <c r="U343" s="53" cm="1">
        <f t="array" ref="U343">+INDEX(I343:T343,1,Settings!$C$4)</f>
        <v>0</v>
      </c>
      <c r="V343" s="53" cm="1">
        <f t="array" ref="V343">+INDEX(I343:T343,1,Settings!$C$4)</f>
        <v>0</v>
      </c>
      <c r="W343" s="53"/>
      <c r="X343" s="53">
        <f>V343+SUMIFS(postings!$T:$T,postings!$C:$C,'b-data'!X$2,postings!$D:$D,'b-data'!X$3,postings!$I:$I,'b-data'!$A343)-SUMIFS(postings!$W:$W,postings!$C:$C,'b-data'!X$2,postings!$D:$D,'b-data'!X$3,postings!$M:$M,'b-data'!$A343)</f>
        <v>0</v>
      </c>
      <c r="Y343" s="53">
        <f>X343+SUMIFS(postings!$T:$T,postings!$C:$C,'b-data'!Y$2,postings!$D:$D,'b-data'!Y$3,postings!$I:$I,'b-data'!$A343)-SUMIFS(postings!$W:$W,postings!$C:$C,'b-data'!Y$2,postings!$D:$D,'b-data'!Y$3,postings!$M:$M,'b-data'!$A343)</f>
        <v>0</v>
      </c>
      <c r="Z343" s="53">
        <f>Y343+SUMIFS(postings!$T:$T,postings!$C:$C,'b-data'!Z$2,postings!$D:$D,'b-data'!Z$3,postings!$I:$I,'b-data'!$A343)-SUMIFS(postings!$W:$W,postings!$C:$C,'b-data'!Z$2,postings!$D:$D,'b-data'!Z$3,postings!$M:$M,'b-data'!$A343)</f>
        <v>0</v>
      </c>
      <c r="AA343" s="53">
        <f>Z343+SUMIFS(postings!$T:$T,postings!$C:$C,'b-data'!AA$2,postings!$D:$D,'b-data'!AA$3,postings!$I:$I,'b-data'!$A343)-SUMIFS(postings!$W:$W,postings!$C:$C,'b-data'!AA$2,postings!$D:$D,'b-data'!AA$3,postings!$M:$M,'b-data'!$A343)</f>
        <v>0</v>
      </c>
      <c r="AB343" s="53">
        <f>AA343+SUMIFS(postings!$T:$T,postings!$C:$C,'b-data'!AB$2,postings!$D:$D,'b-data'!AB$3,postings!$I:$I,'b-data'!$A343)-SUMIFS(postings!$W:$W,postings!$C:$C,'b-data'!AB$2,postings!$D:$D,'b-data'!AB$3,postings!$M:$M,'b-data'!$A343)</f>
        <v>0</v>
      </c>
      <c r="AC343" s="53">
        <f>AB343+SUMIFS(postings!$T:$T,postings!$C:$C,'b-data'!AC$2,postings!$D:$D,'b-data'!AC$3,postings!$I:$I,'b-data'!$A343)-SUMIFS(postings!$W:$W,postings!$C:$C,'b-data'!AC$2,postings!$D:$D,'b-data'!AC$3,postings!$M:$M,'b-data'!$A343)</f>
        <v>0</v>
      </c>
      <c r="AD343" s="53">
        <f>AC343+SUMIFS(postings!$T:$T,postings!$C:$C,'b-data'!AD$2,postings!$D:$D,'b-data'!AD$3,postings!$I:$I,'b-data'!$A343)-SUMIFS(postings!$W:$W,postings!$C:$C,'b-data'!AD$2,postings!$D:$D,'b-data'!AD$3,postings!$M:$M,'b-data'!$A343)</f>
        <v>0</v>
      </c>
      <c r="AE343" s="53">
        <f>AD343+SUMIFS(postings!$T:$T,postings!$C:$C,'b-data'!AE$2,postings!$D:$D,'b-data'!AE$3,postings!$I:$I,'b-data'!$A343)-SUMIFS(postings!$W:$W,postings!$C:$C,'b-data'!AE$2,postings!$D:$D,'b-data'!AE$3,postings!$M:$M,'b-data'!$A343)</f>
        <v>0</v>
      </c>
      <c r="AF343" s="53">
        <f>AE343+SUMIFS(postings!$T:$T,postings!$C:$C,'b-data'!AF$2,postings!$D:$D,'b-data'!AF$3,postings!$I:$I,'b-data'!$A343)-SUMIFS(postings!$W:$W,postings!$C:$C,'b-data'!AF$2,postings!$D:$D,'b-data'!AF$3,postings!$M:$M,'b-data'!$A343)</f>
        <v>0</v>
      </c>
      <c r="AG343" s="53">
        <f>AF343+SUMIFS(postings!$T:$T,postings!$C:$C,'b-data'!AG$2,postings!$D:$D,'b-data'!AG$3,postings!$I:$I,'b-data'!$A343)-SUMIFS(postings!$W:$W,postings!$C:$C,'b-data'!AG$2,postings!$D:$D,'b-data'!AG$3,postings!$M:$M,'b-data'!$A343)</f>
        <v>0</v>
      </c>
      <c r="AH343" s="53">
        <f>AG343+SUMIFS(postings!$T:$T,postings!$C:$C,'b-data'!AH$2,postings!$D:$D,'b-data'!AH$3,postings!$I:$I,'b-data'!$A343)-SUMIFS(postings!$W:$W,postings!$C:$C,'b-data'!AH$2,postings!$D:$D,'b-data'!AH$3,postings!$M:$M,'b-data'!$A343)</f>
        <v>0</v>
      </c>
      <c r="AI343" s="53">
        <f>AH343+SUMIFS(postings!$T:$T,postings!$C:$C,'b-data'!AI$2,postings!$D:$D,'b-data'!AI$3,postings!$I:$I,'b-data'!$A343)-SUMIFS(postings!$W:$W,postings!$C:$C,'b-data'!AI$2,postings!$D:$D,'b-data'!AI$3,postings!$M:$M,'b-data'!$A343)</f>
        <v>0</v>
      </c>
      <c r="AJ343" s="53" cm="1">
        <f t="array" ref="AJ343">+INDEX(X343:AI343,1,Settings!$C$4)</f>
        <v>0</v>
      </c>
      <c r="AK343" s="53" cm="1">
        <f t="array" ref="AK343">+INDEX(X343:AI343,1,Settings!$C$4)</f>
        <v>0</v>
      </c>
      <c r="AL343" s="53"/>
      <c r="AM343" s="53">
        <f t="shared" si="671"/>
        <v>0</v>
      </c>
      <c r="AN343" s="53">
        <f t="shared" ref="AN343:AX343" si="712">+AM343</f>
        <v>0</v>
      </c>
      <c r="AO343" s="53">
        <f t="shared" si="712"/>
        <v>0</v>
      </c>
      <c r="AP343" s="53">
        <f t="shared" si="712"/>
        <v>0</v>
      </c>
      <c r="AQ343" s="53">
        <f t="shared" si="712"/>
        <v>0</v>
      </c>
      <c r="AR343" s="53">
        <f t="shared" si="712"/>
        <v>0</v>
      </c>
      <c r="AS343" s="53">
        <f t="shared" si="712"/>
        <v>0</v>
      </c>
      <c r="AT343" s="53">
        <f t="shared" si="712"/>
        <v>0</v>
      </c>
      <c r="AU343" s="53">
        <f t="shared" si="712"/>
        <v>0</v>
      </c>
      <c r="AV343" s="53">
        <f t="shared" si="712"/>
        <v>0</v>
      </c>
      <c r="AW343" s="53">
        <f t="shared" si="712"/>
        <v>0</v>
      </c>
      <c r="AX343" s="53">
        <f t="shared" si="712"/>
        <v>0</v>
      </c>
      <c r="AY343" s="53" cm="1">
        <f t="array" ref="AY343">+INDEX(AM343:AX343,1,Settings!$C$4)</f>
        <v>0</v>
      </c>
      <c r="AZ343" s="53">
        <f t="shared" si="673"/>
        <v>0</v>
      </c>
      <c r="BA343" s="53"/>
      <c r="BB343" s="53">
        <f t="shared" si="674"/>
        <v>0</v>
      </c>
      <c r="BC343" s="53">
        <f t="shared" ref="BC343:BN343" si="713">+BB343</f>
        <v>0</v>
      </c>
      <c r="BD343" s="53">
        <f t="shared" si="713"/>
        <v>0</v>
      </c>
      <c r="BE343" s="53">
        <f t="shared" si="713"/>
        <v>0</v>
      </c>
      <c r="BF343" s="53">
        <f t="shared" si="713"/>
        <v>0</v>
      </c>
      <c r="BG343" s="53">
        <f t="shared" si="713"/>
        <v>0</v>
      </c>
      <c r="BH343" s="53">
        <f t="shared" si="713"/>
        <v>0</v>
      </c>
      <c r="BI343" s="53">
        <f t="shared" si="713"/>
        <v>0</v>
      </c>
      <c r="BJ343" s="53">
        <f t="shared" si="713"/>
        <v>0</v>
      </c>
      <c r="BK343" s="53">
        <f t="shared" si="713"/>
        <v>0</v>
      </c>
      <c r="BL343" s="53">
        <f t="shared" si="713"/>
        <v>0</v>
      </c>
      <c r="BM343" s="53">
        <f t="shared" si="713"/>
        <v>0</v>
      </c>
      <c r="BN343" s="53">
        <f t="shared" si="713"/>
        <v>0</v>
      </c>
      <c r="BO343" s="53"/>
      <c r="BP343" s="53">
        <f t="shared" si="676"/>
        <v>0</v>
      </c>
      <c r="BQ343" s="53"/>
      <c r="BR343" s="53">
        <f t="shared" si="677"/>
        <v>0</v>
      </c>
    </row>
    <row r="344" spans="1:70" x14ac:dyDescent="0.2">
      <c r="A344" s="6">
        <v>1761</v>
      </c>
      <c r="B344" s="6" t="str">
        <f>+VLOOKUP(A344,masterfile!B:C,2,FALSE)</f>
        <v>Umsatzsteuer nicht fällig 7%</v>
      </c>
      <c r="D344" s="53">
        <f>+SUMIF('[1]2017'!$A:$A,$A344,'[1]2017'!$C:$C)-SUMIF('[1]2017'!$E:$E,$A344,'[1]2017'!$G:$G)</f>
        <v>0</v>
      </c>
      <c r="E344" s="53">
        <f>+SUMIF('[1]2018'!$A:$A,$A344,'[1]2018'!$C:$C)-SUMIF('[1]2018'!$E:$E,$A344,'[1]2018'!$G:$G)+D344</f>
        <v>0</v>
      </c>
      <c r="F344" s="53">
        <f>+SUMIF('[1]2019'!$A:$A,$A344,'[1]2019'!$C:$C)-SUMIF('[1]2019'!$E:$E,$A344,'[1]2019'!$G:$G)+E344</f>
        <v>0</v>
      </c>
      <c r="G344" s="53">
        <f>+SUMIF('[1]2020'!$A:$A,$A344,'[1]2020'!$C:$C)-SUMIF('[1]2020'!$E:$E,$A344,'[1]2020'!$G:$G)+F344</f>
        <v>0</v>
      </c>
      <c r="H344" s="53"/>
      <c r="I344" s="53">
        <f>+(SUMIF('[1]2021'!$A:$A,$A344,'[1]2021'!$C:$C)-SUMIF('[1]2021'!$E:$E,$A344,'[1]2021'!$G:$G))/12+G344</f>
        <v>0</v>
      </c>
      <c r="J344" s="53">
        <f>+(SUMIF('[1]2021'!$A:$A,$A344,'[1]2021'!$C:$C)-SUMIF('[1]2021'!$E:$E,$A344,'[1]2021'!$G:$G))/12+I344</f>
        <v>0</v>
      </c>
      <c r="K344" s="53">
        <f>+(SUMIF('[1]2021'!$A:$A,$A344,'[1]2021'!$C:$C)-SUMIF('[1]2021'!$E:$E,$A344,'[1]2021'!$G:$G))/12+J344</f>
        <v>0</v>
      </c>
      <c r="L344" s="53">
        <f>+(SUMIF('[1]2021'!$A:$A,$A344,'[1]2021'!$C:$C)-SUMIF('[1]2021'!$E:$E,$A344,'[1]2021'!$G:$G))/12+K344</f>
        <v>0</v>
      </c>
      <c r="M344" s="53">
        <f>+(SUMIF('[1]2021'!$A:$A,$A344,'[1]2021'!$C:$C)-SUMIF('[1]2021'!$E:$E,$A344,'[1]2021'!$G:$G))/12+L344</f>
        <v>0</v>
      </c>
      <c r="N344" s="53">
        <f>+(SUMIF('[1]2021'!$A:$A,$A344,'[1]2021'!$C:$C)-SUMIF('[1]2021'!$E:$E,$A344,'[1]2021'!$G:$G))/12+M344</f>
        <v>0</v>
      </c>
      <c r="O344" s="53">
        <f>+(SUMIF('[1]2021'!$A:$A,$A344,'[1]2021'!$C:$C)-SUMIF('[1]2021'!$E:$E,$A344,'[1]2021'!$G:$G))/12+N344</f>
        <v>0</v>
      </c>
      <c r="P344" s="53">
        <f>+(SUMIF('[1]2021'!$A:$A,$A344,'[1]2021'!$C:$C)-SUMIF('[1]2021'!$E:$E,$A344,'[1]2021'!$G:$G))/12+O344</f>
        <v>0</v>
      </c>
      <c r="Q344" s="53">
        <f>+(SUMIF('[1]2021'!$A:$A,$A344,'[1]2021'!$C:$C)-SUMIF('[1]2021'!$E:$E,$A344,'[1]2021'!$G:$G))/12+P344</f>
        <v>0</v>
      </c>
      <c r="R344" s="53">
        <f>+(SUMIF('[1]2021'!$A:$A,$A344,'[1]2021'!$C:$C)-SUMIF('[1]2021'!$E:$E,$A344,'[1]2021'!$G:$G))/12+Q344</f>
        <v>0</v>
      </c>
      <c r="S344" s="53">
        <f>+(SUMIF('[1]2021'!$A:$A,$A344,'[1]2021'!$C:$C)-SUMIF('[1]2021'!$E:$E,$A344,'[1]2021'!$G:$G))/12+R344</f>
        <v>0</v>
      </c>
      <c r="T344" s="53">
        <f>+(SUMIF('[1]2021'!$A:$A,$A344,'[1]2021'!$C:$C)-SUMIF('[1]2021'!$E:$E,$A344,'[1]2021'!$G:$G))/12+S344</f>
        <v>0</v>
      </c>
      <c r="U344" s="53" cm="1">
        <f t="array" ref="U344">+INDEX(I344:T344,1,Settings!$C$4)</f>
        <v>0</v>
      </c>
      <c r="V344" s="53" cm="1">
        <f t="array" ref="V344">+INDEX(I344:T344,1,Settings!$C$4)</f>
        <v>0</v>
      </c>
      <c r="W344" s="53"/>
      <c r="X344" s="53">
        <f>V344+SUMIFS(postings!$T:$T,postings!$C:$C,'b-data'!X$2,postings!$D:$D,'b-data'!X$3,postings!$I:$I,'b-data'!$A344)-SUMIFS(postings!$W:$W,postings!$C:$C,'b-data'!X$2,postings!$D:$D,'b-data'!X$3,postings!$M:$M,'b-data'!$A344)</f>
        <v>0</v>
      </c>
      <c r="Y344" s="53">
        <f>X344+SUMIFS(postings!$T:$T,postings!$C:$C,'b-data'!Y$2,postings!$D:$D,'b-data'!Y$3,postings!$I:$I,'b-data'!$A344)-SUMIFS(postings!$W:$W,postings!$C:$C,'b-data'!Y$2,postings!$D:$D,'b-data'!Y$3,postings!$M:$M,'b-data'!$A344)</f>
        <v>0</v>
      </c>
      <c r="Z344" s="53">
        <f>Y344+SUMIFS(postings!$T:$T,postings!$C:$C,'b-data'!Z$2,postings!$D:$D,'b-data'!Z$3,postings!$I:$I,'b-data'!$A344)-SUMIFS(postings!$W:$W,postings!$C:$C,'b-data'!Z$2,postings!$D:$D,'b-data'!Z$3,postings!$M:$M,'b-data'!$A344)</f>
        <v>0</v>
      </c>
      <c r="AA344" s="53">
        <f>Z344+SUMIFS(postings!$T:$T,postings!$C:$C,'b-data'!AA$2,postings!$D:$D,'b-data'!AA$3,postings!$I:$I,'b-data'!$A344)-SUMIFS(postings!$W:$W,postings!$C:$C,'b-data'!AA$2,postings!$D:$D,'b-data'!AA$3,postings!$M:$M,'b-data'!$A344)</f>
        <v>0</v>
      </c>
      <c r="AB344" s="53">
        <f>AA344+SUMIFS(postings!$T:$T,postings!$C:$C,'b-data'!AB$2,postings!$D:$D,'b-data'!AB$3,postings!$I:$I,'b-data'!$A344)-SUMIFS(postings!$W:$W,postings!$C:$C,'b-data'!AB$2,postings!$D:$D,'b-data'!AB$3,postings!$M:$M,'b-data'!$A344)</f>
        <v>0</v>
      </c>
      <c r="AC344" s="53">
        <f>AB344+SUMIFS(postings!$T:$T,postings!$C:$C,'b-data'!AC$2,postings!$D:$D,'b-data'!AC$3,postings!$I:$I,'b-data'!$A344)-SUMIFS(postings!$W:$W,postings!$C:$C,'b-data'!AC$2,postings!$D:$D,'b-data'!AC$3,postings!$M:$M,'b-data'!$A344)</f>
        <v>0</v>
      </c>
      <c r="AD344" s="53">
        <f>AC344+SUMIFS(postings!$T:$T,postings!$C:$C,'b-data'!AD$2,postings!$D:$D,'b-data'!AD$3,postings!$I:$I,'b-data'!$A344)-SUMIFS(postings!$W:$W,postings!$C:$C,'b-data'!AD$2,postings!$D:$D,'b-data'!AD$3,postings!$M:$M,'b-data'!$A344)</f>
        <v>0</v>
      </c>
      <c r="AE344" s="53">
        <f>AD344+SUMIFS(postings!$T:$T,postings!$C:$C,'b-data'!AE$2,postings!$D:$D,'b-data'!AE$3,postings!$I:$I,'b-data'!$A344)-SUMIFS(postings!$W:$W,postings!$C:$C,'b-data'!AE$2,postings!$D:$D,'b-data'!AE$3,postings!$M:$M,'b-data'!$A344)</f>
        <v>0</v>
      </c>
      <c r="AF344" s="53">
        <f>AE344+SUMIFS(postings!$T:$T,postings!$C:$C,'b-data'!AF$2,postings!$D:$D,'b-data'!AF$3,postings!$I:$I,'b-data'!$A344)-SUMIFS(postings!$W:$W,postings!$C:$C,'b-data'!AF$2,postings!$D:$D,'b-data'!AF$3,postings!$M:$M,'b-data'!$A344)</f>
        <v>0</v>
      </c>
      <c r="AG344" s="53">
        <f>AF344+SUMIFS(postings!$T:$T,postings!$C:$C,'b-data'!AG$2,postings!$D:$D,'b-data'!AG$3,postings!$I:$I,'b-data'!$A344)-SUMIFS(postings!$W:$W,postings!$C:$C,'b-data'!AG$2,postings!$D:$D,'b-data'!AG$3,postings!$M:$M,'b-data'!$A344)</f>
        <v>0</v>
      </c>
      <c r="AH344" s="53">
        <f>AG344+SUMIFS(postings!$T:$T,postings!$C:$C,'b-data'!AH$2,postings!$D:$D,'b-data'!AH$3,postings!$I:$I,'b-data'!$A344)-SUMIFS(postings!$W:$W,postings!$C:$C,'b-data'!AH$2,postings!$D:$D,'b-data'!AH$3,postings!$M:$M,'b-data'!$A344)</f>
        <v>0</v>
      </c>
      <c r="AI344" s="53">
        <f>AH344+SUMIFS(postings!$T:$T,postings!$C:$C,'b-data'!AI$2,postings!$D:$D,'b-data'!AI$3,postings!$I:$I,'b-data'!$A344)-SUMIFS(postings!$W:$W,postings!$C:$C,'b-data'!AI$2,postings!$D:$D,'b-data'!AI$3,postings!$M:$M,'b-data'!$A344)</f>
        <v>0</v>
      </c>
      <c r="AJ344" s="53" cm="1">
        <f t="array" ref="AJ344">+INDEX(X344:AI344,1,Settings!$C$4)</f>
        <v>0</v>
      </c>
      <c r="AK344" s="53" cm="1">
        <f t="array" ref="AK344">+INDEX(X344:AI344,1,Settings!$C$4)</f>
        <v>0</v>
      </c>
      <c r="AL344" s="53"/>
      <c r="AM344" s="53">
        <f t="shared" si="671"/>
        <v>0</v>
      </c>
      <c r="AN344" s="53">
        <f t="shared" ref="AN344:AX344" si="714">+AM344</f>
        <v>0</v>
      </c>
      <c r="AO344" s="53">
        <f t="shared" si="714"/>
        <v>0</v>
      </c>
      <c r="AP344" s="53">
        <f t="shared" si="714"/>
        <v>0</v>
      </c>
      <c r="AQ344" s="53">
        <f t="shared" si="714"/>
        <v>0</v>
      </c>
      <c r="AR344" s="53">
        <f t="shared" si="714"/>
        <v>0</v>
      </c>
      <c r="AS344" s="53">
        <f t="shared" si="714"/>
        <v>0</v>
      </c>
      <c r="AT344" s="53">
        <f t="shared" si="714"/>
        <v>0</v>
      </c>
      <c r="AU344" s="53">
        <f t="shared" si="714"/>
        <v>0</v>
      </c>
      <c r="AV344" s="53">
        <f t="shared" si="714"/>
        <v>0</v>
      </c>
      <c r="AW344" s="53">
        <f t="shared" si="714"/>
        <v>0</v>
      </c>
      <c r="AX344" s="53">
        <f t="shared" si="714"/>
        <v>0</v>
      </c>
      <c r="AY344" s="53" cm="1">
        <f t="array" ref="AY344">+INDEX(AM344:AX344,1,Settings!$C$4)</f>
        <v>0</v>
      </c>
      <c r="AZ344" s="53">
        <f t="shared" si="673"/>
        <v>0</v>
      </c>
      <c r="BA344" s="53"/>
      <c r="BB344" s="53">
        <f t="shared" si="674"/>
        <v>0</v>
      </c>
      <c r="BC344" s="53">
        <f t="shared" ref="BC344:BN344" si="715">+BB344</f>
        <v>0</v>
      </c>
      <c r="BD344" s="53">
        <f t="shared" si="715"/>
        <v>0</v>
      </c>
      <c r="BE344" s="53">
        <f t="shared" si="715"/>
        <v>0</v>
      </c>
      <c r="BF344" s="53">
        <f t="shared" si="715"/>
        <v>0</v>
      </c>
      <c r="BG344" s="53">
        <f t="shared" si="715"/>
        <v>0</v>
      </c>
      <c r="BH344" s="53">
        <f t="shared" si="715"/>
        <v>0</v>
      </c>
      <c r="BI344" s="53">
        <f t="shared" si="715"/>
        <v>0</v>
      </c>
      <c r="BJ344" s="53">
        <f t="shared" si="715"/>
        <v>0</v>
      </c>
      <c r="BK344" s="53">
        <f t="shared" si="715"/>
        <v>0</v>
      </c>
      <c r="BL344" s="53">
        <f t="shared" si="715"/>
        <v>0</v>
      </c>
      <c r="BM344" s="53">
        <f t="shared" si="715"/>
        <v>0</v>
      </c>
      <c r="BN344" s="53">
        <f t="shared" si="715"/>
        <v>0</v>
      </c>
      <c r="BO344" s="53"/>
      <c r="BP344" s="53">
        <f t="shared" si="676"/>
        <v>0</v>
      </c>
      <c r="BQ344" s="53"/>
      <c r="BR344" s="53">
        <f t="shared" si="677"/>
        <v>0</v>
      </c>
    </row>
    <row r="345" spans="1:70" x14ac:dyDescent="0.2">
      <c r="A345" s="6">
        <v>1762</v>
      </c>
      <c r="B345" s="6" t="str">
        <f>+VLOOKUP(A345,masterfile!B:C,2,FALSE)</f>
        <v>USt nicht fällig, EU-Lieferungen</v>
      </c>
      <c r="D345" s="53">
        <f>+SUMIF('[1]2017'!$A:$A,$A345,'[1]2017'!$C:$C)-SUMIF('[1]2017'!$E:$E,$A345,'[1]2017'!$G:$G)</f>
        <v>0</v>
      </c>
      <c r="E345" s="53">
        <f>+SUMIF('[1]2018'!$A:$A,$A345,'[1]2018'!$C:$C)-SUMIF('[1]2018'!$E:$E,$A345,'[1]2018'!$G:$G)+D345</f>
        <v>0</v>
      </c>
      <c r="F345" s="53">
        <f>+SUMIF('[1]2019'!$A:$A,$A345,'[1]2019'!$C:$C)-SUMIF('[1]2019'!$E:$E,$A345,'[1]2019'!$G:$G)+E345</f>
        <v>0</v>
      </c>
      <c r="G345" s="53">
        <f>+SUMIF('[1]2020'!$A:$A,$A345,'[1]2020'!$C:$C)-SUMIF('[1]2020'!$E:$E,$A345,'[1]2020'!$G:$G)+F345</f>
        <v>0</v>
      </c>
      <c r="H345" s="53"/>
      <c r="I345" s="53">
        <f>+(SUMIF('[1]2021'!$A:$A,$A345,'[1]2021'!$C:$C)-SUMIF('[1]2021'!$E:$E,$A345,'[1]2021'!$G:$G))/12+G345</f>
        <v>0</v>
      </c>
      <c r="J345" s="53">
        <f>+(SUMIF('[1]2021'!$A:$A,$A345,'[1]2021'!$C:$C)-SUMIF('[1]2021'!$E:$E,$A345,'[1]2021'!$G:$G))/12+I345</f>
        <v>0</v>
      </c>
      <c r="K345" s="53">
        <f>+(SUMIF('[1]2021'!$A:$A,$A345,'[1]2021'!$C:$C)-SUMIF('[1]2021'!$E:$E,$A345,'[1]2021'!$G:$G))/12+J345</f>
        <v>0</v>
      </c>
      <c r="L345" s="53">
        <f>+(SUMIF('[1]2021'!$A:$A,$A345,'[1]2021'!$C:$C)-SUMIF('[1]2021'!$E:$E,$A345,'[1]2021'!$G:$G))/12+K345</f>
        <v>0</v>
      </c>
      <c r="M345" s="53">
        <f>+(SUMIF('[1]2021'!$A:$A,$A345,'[1]2021'!$C:$C)-SUMIF('[1]2021'!$E:$E,$A345,'[1]2021'!$G:$G))/12+L345</f>
        <v>0</v>
      </c>
      <c r="N345" s="53">
        <f>+(SUMIF('[1]2021'!$A:$A,$A345,'[1]2021'!$C:$C)-SUMIF('[1]2021'!$E:$E,$A345,'[1]2021'!$G:$G))/12+M345</f>
        <v>0</v>
      </c>
      <c r="O345" s="53">
        <f>+(SUMIF('[1]2021'!$A:$A,$A345,'[1]2021'!$C:$C)-SUMIF('[1]2021'!$E:$E,$A345,'[1]2021'!$G:$G))/12+N345</f>
        <v>0</v>
      </c>
      <c r="P345" s="53">
        <f>+(SUMIF('[1]2021'!$A:$A,$A345,'[1]2021'!$C:$C)-SUMIF('[1]2021'!$E:$E,$A345,'[1]2021'!$G:$G))/12+O345</f>
        <v>0</v>
      </c>
      <c r="Q345" s="53">
        <f>+(SUMIF('[1]2021'!$A:$A,$A345,'[1]2021'!$C:$C)-SUMIF('[1]2021'!$E:$E,$A345,'[1]2021'!$G:$G))/12+P345</f>
        <v>0</v>
      </c>
      <c r="R345" s="53">
        <f>+(SUMIF('[1]2021'!$A:$A,$A345,'[1]2021'!$C:$C)-SUMIF('[1]2021'!$E:$E,$A345,'[1]2021'!$G:$G))/12+Q345</f>
        <v>0</v>
      </c>
      <c r="S345" s="53">
        <f>+(SUMIF('[1]2021'!$A:$A,$A345,'[1]2021'!$C:$C)-SUMIF('[1]2021'!$E:$E,$A345,'[1]2021'!$G:$G))/12+R345</f>
        <v>0</v>
      </c>
      <c r="T345" s="53">
        <f>+(SUMIF('[1]2021'!$A:$A,$A345,'[1]2021'!$C:$C)-SUMIF('[1]2021'!$E:$E,$A345,'[1]2021'!$G:$G))/12+S345</f>
        <v>0</v>
      </c>
      <c r="U345" s="53" cm="1">
        <f t="array" ref="U345">+INDEX(I345:T345,1,Settings!$C$4)</f>
        <v>0</v>
      </c>
      <c r="V345" s="53" cm="1">
        <f t="array" ref="V345">+INDEX(I345:T345,1,Settings!$C$4)</f>
        <v>0</v>
      </c>
      <c r="W345" s="53"/>
      <c r="X345" s="53">
        <f>V345+SUMIFS(postings!$T:$T,postings!$C:$C,'b-data'!X$2,postings!$D:$D,'b-data'!X$3,postings!$I:$I,'b-data'!$A345)-SUMIFS(postings!$W:$W,postings!$C:$C,'b-data'!X$2,postings!$D:$D,'b-data'!X$3,postings!$M:$M,'b-data'!$A345)</f>
        <v>0</v>
      </c>
      <c r="Y345" s="53">
        <f>X345+SUMIFS(postings!$T:$T,postings!$C:$C,'b-data'!Y$2,postings!$D:$D,'b-data'!Y$3,postings!$I:$I,'b-data'!$A345)-SUMIFS(postings!$W:$W,postings!$C:$C,'b-data'!Y$2,postings!$D:$D,'b-data'!Y$3,postings!$M:$M,'b-data'!$A345)</f>
        <v>0</v>
      </c>
      <c r="Z345" s="53">
        <f>Y345+SUMIFS(postings!$T:$T,postings!$C:$C,'b-data'!Z$2,postings!$D:$D,'b-data'!Z$3,postings!$I:$I,'b-data'!$A345)-SUMIFS(postings!$W:$W,postings!$C:$C,'b-data'!Z$2,postings!$D:$D,'b-data'!Z$3,postings!$M:$M,'b-data'!$A345)</f>
        <v>0</v>
      </c>
      <c r="AA345" s="53">
        <f>Z345+SUMIFS(postings!$T:$T,postings!$C:$C,'b-data'!AA$2,postings!$D:$D,'b-data'!AA$3,postings!$I:$I,'b-data'!$A345)-SUMIFS(postings!$W:$W,postings!$C:$C,'b-data'!AA$2,postings!$D:$D,'b-data'!AA$3,postings!$M:$M,'b-data'!$A345)</f>
        <v>0</v>
      </c>
      <c r="AB345" s="53">
        <f>AA345+SUMIFS(postings!$T:$T,postings!$C:$C,'b-data'!AB$2,postings!$D:$D,'b-data'!AB$3,postings!$I:$I,'b-data'!$A345)-SUMIFS(postings!$W:$W,postings!$C:$C,'b-data'!AB$2,postings!$D:$D,'b-data'!AB$3,postings!$M:$M,'b-data'!$A345)</f>
        <v>0</v>
      </c>
      <c r="AC345" s="53">
        <f>AB345+SUMIFS(postings!$T:$T,postings!$C:$C,'b-data'!AC$2,postings!$D:$D,'b-data'!AC$3,postings!$I:$I,'b-data'!$A345)-SUMIFS(postings!$W:$W,postings!$C:$C,'b-data'!AC$2,postings!$D:$D,'b-data'!AC$3,postings!$M:$M,'b-data'!$A345)</f>
        <v>0</v>
      </c>
      <c r="AD345" s="53">
        <f>AC345+SUMIFS(postings!$T:$T,postings!$C:$C,'b-data'!AD$2,postings!$D:$D,'b-data'!AD$3,postings!$I:$I,'b-data'!$A345)-SUMIFS(postings!$W:$W,postings!$C:$C,'b-data'!AD$2,postings!$D:$D,'b-data'!AD$3,postings!$M:$M,'b-data'!$A345)</f>
        <v>0</v>
      </c>
      <c r="AE345" s="53">
        <f>AD345+SUMIFS(postings!$T:$T,postings!$C:$C,'b-data'!AE$2,postings!$D:$D,'b-data'!AE$3,postings!$I:$I,'b-data'!$A345)-SUMIFS(postings!$W:$W,postings!$C:$C,'b-data'!AE$2,postings!$D:$D,'b-data'!AE$3,postings!$M:$M,'b-data'!$A345)</f>
        <v>0</v>
      </c>
      <c r="AF345" s="53">
        <f>AE345+SUMIFS(postings!$T:$T,postings!$C:$C,'b-data'!AF$2,postings!$D:$D,'b-data'!AF$3,postings!$I:$I,'b-data'!$A345)-SUMIFS(postings!$W:$W,postings!$C:$C,'b-data'!AF$2,postings!$D:$D,'b-data'!AF$3,postings!$M:$M,'b-data'!$A345)</f>
        <v>0</v>
      </c>
      <c r="AG345" s="53">
        <f>AF345+SUMIFS(postings!$T:$T,postings!$C:$C,'b-data'!AG$2,postings!$D:$D,'b-data'!AG$3,postings!$I:$I,'b-data'!$A345)-SUMIFS(postings!$W:$W,postings!$C:$C,'b-data'!AG$2,postings!$D:$D,'b-data'!AG$3,postings!$M:$M,'b-data'!$A345)</f>
        <v>0</v>
      </c>
      <c r="AH345" s="53">
        <f>AG345+SUMIFS(postings!$T:$T,postings!$C:$C,'b-data'!AH$2,postings!$D:$D,'b-data'!AH$3,postings!$I:$I,'b-data'!$A345)-SUMIFS(postings!$W:$W,postings!$C:$C,'b-data'!AH$2,postings!$D:$D,'b-data'!AH$3,postings!$M:$M,'b-data'!$A345)</f>
        <v>0</v>
      </c>
      <c r="AI345" s="53">
        <f>AH345+SUMIFS(postings!$T:$T,postings!$C:$C,'b-data'!AI$2,postings!$D:$D,'b-data'!AI$3,postings!$I:$I,'b-data'!$A345)-SUMIFS(postings!$W:$W,postings!$C:$C,'b-data'!AI$2,postings!$D:$D,'b-data'!AI$3,postings!$M:$M,'b-data'!$A345)</f>
        <v>0</v>
      </c>
      <c r="AJ345" s="53" cm="1">
        <f t="array" ref="AJ345">+INDEX(X345:AI345,1,Settings!$C$4)</f>
        <v>0</v>
      </c>
      <c r="AK345" s="53" cm="1">
        <f t="array" ref="AK345">+INDEX(X345:AI345,1,Settings!$C$4)</f>
        <v>0</v>
      </c>
      <c r="AL345" s="53"/>
      <c r="AM345" s="53">
        <f t="shared" si="671"/>
        <v>0</v>
      </c>
      <c r="AN345" s="53">
        <f t="shared" ref="AN345:AX345" si="716">+AM345</f>
        <v>0</v>
      </c>
      <c r="AO345" s="53">
        <f t="shared" si="716"/>
        <v>0</v>
      </c>
      <c r="AP345" s="53">
        <f t="shared" si="716"/>
        <v>0</v>
      </c>
      <c r="AQ345" s="53">
        <f t="shared" si="716"/>
        <v>0</v>
      </c>
      <c r="AR345" s="53">
        <f t="shared" si="716"/>
        <v>0</v>
      </c>
      <c r="AS345" s="53">
        <f t="shared" si="716"/>
        <v>0</v>
      </c>
      <c r="AT345" s="53">
        <f t="shared" si="716"/>
        <v>0</v>
      </c>
      <c r="AU345" s="53">
        <f t="shared" si="716"/>
        <v>0</v>
      </c>
      <c r="AV345" s="53">
        <f t="shared" si="716"/>
        <v>0</v>
      </c>
      <c r="AW345" s="53">
        <f t="shared" si="716"/>
        <v>0</v>
      </c>
      <c r="AX345" s="53">
        <f t="shared" si="716"/>
        <v>0</v>
      </c>
      <c r="AY345" s="53" cm="1">
        <f t="array" ref="AY345">+INDEX(AM345:AX345,1,Settings!$C$4)</f>
        <v>0</v>
      </c>
      <c r="AZ345" s="53">
        <f t="shared" si="673"/>
        <v>0</v>
      </c>
      <c r="BA345" s="53"/>
      <c r="BB345" s="53">
        <f t="shared" si="674"/>
        <v>0</v>
      </c>
      <c r="BC345" s="53">
        <f t="shared" ref="BC345:BN345" si="717">+BB345</f>
        <v>0</v>
      </c>
      <c r="BD345" s="53">
        <f t="shared" si="717"/>
        <v>0</v>
      </c>
      <c r="BE345" s="53">
        <f t="shared" si="717"/>
        <v>0</v>
      </c>
      <c r="BF345" s="53">
        <f t="shared" si="717"/>
        <v>0</v>
      </c>
      <c r="BG345" s="53">
        <f t="shared" si="717"/>
        <v>0</v>
      </c>
      <c r="BH345" s="53">
        <f t="shared" si="717"/>
        <v>0</v>
      </c>
      <c r="BI345" s="53">
        <f t="shared" si="717"/>
        <v>0</v>
      </c>
      <c r="BJ345" s="53">
        <f t="shared" si="717"/>
        <v>0</v>
      </c>
      <c r="BK345" s="53">
        <f t="shared" si="717"/>
        <v>0</v>
      </c>
      <c r="BL345" s="53">
        <f t="shared" si="717"/>
        <v>0</v>
      </c>
      <c r="BM345" s="53">
        <f t="shared" si="717"/>
        <v>0</v>
      </c>
      <c r="BN345" s="53">
        <f t="shared" si="717"/>
        <v>0</v>
      </c>
      <c r="BO345" s="53"/>
      <c r="BP345" s="53">
        <f t="shared" si="676"/>
        <v>0</v>
      </c>
      <c r="BQ345" s="53"/>
      <c r="BR345" s="53">
        <f t="shared" si="677"/>
        <v>0</v>
      </c>
    </row>
    <row r="346" spans="1:70" x14ac:dyDescent="0.2">
      <c r="A346" s="6">
        <v>1763</v>
      </c>
      <c r="B346" s="6" t="str">
        <f>+VLOOKUP(A346,masterfile!B:C,2,FALSE)</f>
        <v>Umsatzsteuer nicht fällig 5%</v>
      </c>
      <c r="D346" s="53">
        <f>+SUMIF('[1]2017'!$A:$A,$A346,'[1]2017'!$C:$C)-SUMIF('[1]2017'!$E:$E,$A346,'[1]2017'!$G:$G)</f>
        <v>0</v>
      </c>
      <c r="E346" s="53">
        <f>+SUMIF('[1]2018'!$A:$A,$A346,'[1]2018'!$C:$C)-SUMIF('[1]2018'!$E:$E,$A346,'[1]2018'!$G:$G)+D346</f>
        <v>0</v>
      </c>
      <c r="F346" s="53">
        <f>+SUMIF('[1]2019'!$A:$A,$A346,'[1]2019'!$C:$C)-SUMIF('[1]2019'!$E:$E,$A346,'[1]2019'!$G:$G)+E346</f>
        <v>0</v>
      </c>
      <c r="G346" s="53">
        <f>+SUMIF('[1]2020'!$A:$A,$A346,'[1]2020'!$C:$C)-SUMIF('[1]2020'!$E:$E,$A346,'[1]2020'!$G:$G)+F346</f>
        <v>0</v>
      </c>
      <c r="H346" s="53"/>
      <c r="I346" s="53">
        <f>+(SUMIF('[1]2021'!$A:$A,$A346,'[1]2021'!$C:$C)-SUMIF('[1]2021'!$E:$E,$A346,'[1]2021'!$G:$G))/12+G346</f>
        <v>0</v>
      </c>
      <c r="J346" s="53">
        <f>+(SUMIF('[1]2021'!$A:$A,$A346,'[1]2021'!$C:$C)-SUMIF('[1]2021'!$E:$E,$A346,'[1]2021'!$G:$G))/12+I346</f>
        <v>0</v>
      </c>
      <c r="K346" s="53">
        <f>+(SUMIF('[1]2021'!$A:$A,$A346,'[1]2021'!$C:$C)-SUMIF('[1]2021'!$E:$E,$A346,'[1]2021'!$G:$G))/12+J346</f>
        <v>0</v>
      </c>
      <c r="L346" s="53">
        <f>+(SUMIF('[1]2021'!$A:$A,$A346,'[1]2021'!$C:$C)-SUMIF('[1]2021'!$E:$E,$A346,'[1]2021'!$G:$G))/12+K346</f>
        <v>0</v>
      </c>
      <c r="M346" s="53">
        <f>+(SUMIF('[1]2021'!$A:$A,$A346,'[1]2021'!$C:$C)-SUMIF('[1]2021'!$E:$E,$A346,'[1]2021'!$G:$G))/12+L346</f>
        <v>0</v>
      </c>
      <c r="N346" s="53">
        <f>+(SUMIF('[1]2021'!$A:$A,$A346,'[1]2021'!$C:$C)-SUMIF('[1]2021'!$E:$E,$A346,'[1]2021'!$G:$G))/12+M346</f>
        <v>0</v>
      </c>
      <c r="O346" s="53">
        <f>+(SUMIF('[1]2021'!$A:$A,$A346,'[1]2021'!$C:$C)-SUMIF('[1]2021'!$E:$E,$A346,'[1]2021'!$G:$G))/12+N346</f>
        <v>0</v>
      </c>
      <c r="P346" s="53">
        <f>+(SUMIF('[1]2021'!$A:$A,$A346,'[1]2021'!$C:$C)-SUMIF('[1]2021'!$E:$E,$A346,'[1]2021'!$G:$G))/12+O346</f>
        <v>0</v>
      </c>
      <c r="Q346" s="53">
        <f>+(SUMIF('[1]2021'!$A:$A,$A346,'[1]2021'!$C:$C)-SUMIF('[1]2021'!$E:$E,$A346,'[1]2021'!$G:$G))/12+P346</f>
        <v>0</v>
      </c>
      <c r="R346" s="53">
        <f>+(SUMIF('[1]2021'!$A:$A,$A346,'[1]2021'!$C:$C)-SUMIF('[1]2021'!$E:$E,$A346,'[1]2021'!$G:$G))/12+Q346</f>
        <v>0</v>
      </c>
      <c r="S346" s="53">
        <f>+(SUMIF('[1]2021'!$A:$A,$A346,'[1]2021'!$C:$C)-SUMIF('[1]2021'!$E:$E,$A346,'[1]2021'!$G:$G))/12+R346</f>
        <v>0</v>
      </c>
      <c r="T346" s="53">
        <f>+(SUMIF('[1]2021'!$A:$A,$A346,'[1]2021'!$C:$C)-SUMIF('[1]2021'!$E:$E,$A346,'[1]2021'!$G:$G))/12+S346</f>
        <v>0</v>
      </c>
      <c r="U346" s="53" cm="1">
        <f t="array" ref="U346">+INDEX(I346:T346,1,Settings!$C$4)</f>
        <v>0</v>
      </c>
      <c r="V346" s="53" cm="1">
        <f t="array" ref="V346">+INDEX(I346:T346,1,Settings!$C$4)</f>
        <v>0</v>
      </c>
      <c r="W346" s="53"/>
      <c r="X346" s="53">
        <f>V346+SUMIFS(postings!$T:$T,postings!$C:$C,'b-data'!X$2,postings!$D:$D,'b-data'!X$3,postings!$I:$I,'b-data'!$A346)-SUMIFS(postings!$W:$W,postings!$C:$C,'b-data'!X$2,postings!$D:$D,'b-data'!X$3,postings!$M:$M,'b-data'!$A346)</f>
        <v>0</v>
      </c>
      <c r="Y346" s="53">
        <f>X346+SUMIFS(postings!$T:$T,postings!$C:$C,'b-data'!Y$2,postings!$D:$D,'b-data'!Y$3,postings!$I:$I,'b-data'!$A346)-SUMIFS(postings!$W:$W,postings!$C:$C,'b-data'!Y$2,postings!$D:$D,'b-data'!Y$3,postings!$M:$M,'b-data'!$A346)</f>
        <v>0</v>
      </c>
      <c r="Z346" s="53">
        <f>Y346+SUMIFS(postings!$T:$T,postings!$C:$C,'b-data'!Z$2,postings!$D:$D,'b-data'!Z$3,postings!$I:$I,'b-data'!$A346)-SUMIFS(postings!$W:$W,postings!$C:$C,'b-data'!Z$2,postings!$D:$D,'b-data'!Z$3,postings!$M:$M,'b-data'!$A346)</f>
        <v>0</v>
      </c>
      <c r="AA346" s="53">
        <f>Z346+SUMIFS(postings!$T:$T,postings!$C:$C,'b-data'!AA$2,postings!$D:$D,'b-data'!AA$3,postings!$I:$I,'b-data'!$A346)-SUMIFS(postings!$W:$W,postings!$C:$C,'b-data'!AA$2,postings!$D:$D,'b-data'!AA$3,postings!$M:$M,'b-data'!$A346)</f>
        <v>0</v>
      </c>
      <c r="AB346" s="53">
        <f>AA346+SUMIFS(postings!$T:$T,postings!$C:$C,'b-data'!AB$2,postings!$D:$D,'b-data'!AB$3,postings!$I:$I,'b-data'!$A346)-SUMIFS(postings!$W:$W,postings!$C:$C,'b-data'!AB$2,postings!$D:$D,'b-data'!AB$3,postings!$M:$M,'b-data'!$A346)</f>
        <v>0</v>
      </c>
      <c r="AC346" s="53">
        <f>AB346+SUMIFS(postings!$T:$T,postings!$C:$C,'b-data'!AC$2,postings!$D:$D,'b-data'!AC$3,postings!$I:$I,'b-data'!$A346)-SUMIFS(postings!$W:$W,postings!$C:$C,'b-data'!AC$2,postings!$D:$D,'b-data'!AC$3,postings!$M:$M,'b-data'!$A346)</f>
        <v>0</v>
      </c>
      <c r="AD346" s="53">
        <f>AC346+SUMIFS(postings!$T:$T,postings!$C:$C,'b-data'!AD$2,postings!$D:$D,'b-data'!AD$3,postings!$I:$I,'b-data'!$A346)-SUMIFS(postings!$W:$W,postings!$C:$C,'b-data'!AD$2,postings!$D:$D,'b-data'!AD$3,postings!$M:$M,'b-data'!$A346)</f>
        <v>0</v>
      </c>
      <c r="AE346" s="53">
        <f>AD346+SUMIFS(postings!$T:$T,postings!$C:$C,'b-data'!AE$2,postings!$D:$D,'b-data'!AE$3,postings!$I:$I,'b-data'!$A346)-SUMIFS(postings!$W:$W,postings!$C:$C,'b-data'!AE$2,postings!$D:$D,'b-data'!AE$3,postings!$M:$M,'b-data'!$A346)</f>
        <v>0</v>
      </c>
      <c r="AF346" s="53">
        <f>AE346+SUMIFS(postings!$T:$T,postings!$C:$C,'b-data'!AF$2,postings!$D:$D,'b-data'!AF$3,postings!$I:$I,'b-data'!$A346)-SUMIFS(postings!$W:$W,postings!$C:$C,'b-data'!AF$2,postings!$D:$D,'b-data'!AF$3,postings!$M:$M,'b-data'!$A346)</f>
        <v>0</v>
      </c>
      <c r="AG346" s="53">
        <f>AF346+SUMIFS(postings!$T:$T,postings!$C:$C,'b-data'!AG$2,postings!$D:$D,'b-data'!AG$3,postings!$I:$I,'b-data'!$A346)-SUMIFS(postings!$W:$W,postings!$C:$C,'b-data'!AG$2,postings!$D:$D,'b-data'!AG$3,postings!$M:$M,'b-data'!$A346)</f>
        <v>0</v>
      </c>
      <c r="AH346" s="53">
        <f>AG346+SUMIFS(postings!$T:$T,postings!$C:$C,'b-data'!AH$2,postings!$D:$D,'b-data'!AH$3,postings!$I:$I,'b-data'!$A346)-SUMIFS(postings!$W:$W,postings!$C:$C,'b-data'!AH$2,postings!$D:$D,'b-data'!AH$3,postings!$M:$M,'b-data'!$A346)</f>
        <v>0</v>
      </c>
      <c r="AI346" s="53">
        <f>AH346+SUMIFS(postings!$T:$T,postings!$C:$C,'b-data'!AI$2,postings!$D:$D,'b-data'!AI$3,postings!$I:$I,'b-data'!$A346)-SUMIFS(postings!$W:$W,postings!$C:$C,'b-data'!AI$2,postings!$D:$D,'b-data'!AI$3,postings!$M:$M,'b-data'!$A346)</f>
        <v>0</v>
      </c>
      <c r="AJ346" s="53" cm="1">
        <f t="array" ref="AJ346">+INDEX(X346:AI346,1,Settings!$C$4)</f>
        <v>0</v>
      </c>
      <c r="AK346" s="53" cm="1">
        <f t="array" ref="AK346">+INDEX(X346:AI346,1,Settings!$C$4)</f>
        <v>0</v>
      </c>
      <c r="AL346" s="53"/>
      <c r="AM346" s="53">
        <f t="shared" si="671"/>
        <v>0</v>
      </c>
      <c r="AN346" s="53">
        <f t="shared" ref="AN346:AX346" si="718">+AM346</f>
        <v>0</v>
      </c>
      <c r="AO346" s="53">
        <f t="shared" si="718"/>
        <v>0</v>
      </c>
      <c r="AP346" s="53">
        <f t="shared" si="718"/>
        <v>0</v>
      </c>
      <c r="AQ346" s="53">
        <f t="shared" si="718"/>
        <v>0</v>
      </c>
      <c r="AR346" s="53">
        <f t="shared" si="718"/>
        <v>0</v>
      </c>
      <c r="AS346" s="53">
        <f t="shared" si="718"/>
        <v>0</v>
      </c>
      <c r="AT346" s="53">
        <f t="shared" si="718"/>
        <v>0</v>
      </c>
      <c r="AU346" s="53">
        <f t="shared" si="718"/>
        <v>0</v>
      </c>
      <c r="AV346" s="53">
        <f t="shared" si="718"/>
        <v>0</v>
      </c>
      <c r="AW346" s="53">
        <f t="shared" si="718"/>
        <v>0</v>
      </c>
      <c r="AX346" s="53">
        <f t="shared" si="718"/>
        <v>0</v>
      </c>
      <c r="AY346" s="53" cm="1">
        <f t="array" ref="AY346">+INDEX(AM346:AX346,1,Settings!$C$4)</f>
        <v>0</v>
      </c>
      <c r="AZ346" s="53">
        <f t="shared" si="673"/>
        <v>0</v>
      </c>
      <c r="BA346" s="53"/>
      <c r="BB346" s="53">
        <f t="shared" si="674"/>
        <v>0</v>
      </c>
      <c r="BC346" s="53">
        <f t="shared" ref="BC346:BN346" si="719">+BB346</f>
        <v>0</v>
      </c>
      <c r="BD346" s="53">
        <f t="shared" si="719"/>
        <v>0</v>
      </c>
      <c r="BE346" s="53">
        <f t="shared" si="719"/>
        <v>0</v>
      </c>
      <c r="BF346" s="53">
        <f t="shared" si="719"/>
        <v>0</v>
      </c>
      <c r="BG346" s="53">
        <f t="shared" si="719"/>
        <v>0</v>
      </c>
      <c r="BH346" s="53">
        <f t="shared" si="719"/>
        <v>0</v>
      </c>
      <c r="BI346" s="53">
        <f t="shared" si="719"/>
        <v>0</v>
      </c>
      <c r="BJ346" s="53">
        <f t="shared" si="719"/>
        <v>0</v>
      </c>
      <c r="BK346" s="53">
        <f t="shared" si="719"/>
        <v>0</v>
      </c>
      <c r="BL346" s="53">
        <f t="shared" si="719"/>
        <v>0</v>
      </c>
      <c r="BM346" s="53">
        <f t="shared" si="719"/>
        <v>0</v>
      </c>
      <c r="BN346" s="53">
        <f t="shared" si="719"/>
        <v>0</v>
      </c>
      <c r="BO346" s="53"/>
      <c r="BP346" s="53">
        <f t="shared" si="676"/>
        <v>0</v>
      </c>
      <c r="BQ346" s="53"/>
      <c r="BR346" s="53">
        <f t="shared" si="677"/>
        <v>0</v>
      </c>
    </row>
    <row r="347" spans="1:70" x14ac:dyDescent="0.2">
      <c r="A347" s="6">
        <v>1764</v>
      </c>
      <c r="B347" s="6" t="str">
        <f>+VLOOKUP(A347,masterfile!B:C,2,FALSE)</f>
        <v>USt nicht fällig, EU-Lieferungen 19%</v>
      </c>
      <c r="D347" s="53">
        <f>+SUMIF('[1]2017'!$A:$A,$A347,'[1]2017'!$C:$C)-SUMIF('[1]2017'!$E:$E,$A347,'[1]2017'!$G:$G)</f>
        <v>0</v>
      </c>
      <c r="E347" s="53">
        <f>+SUMIF('[1]2018'!$A:$A,$A347,'[1]2018'!$C:$C)-SUMIF('[1]2018'!$E:$E,$A347,'[1]2018'!$G:$G)+D347</f>
        <v>0</v>
      </c>
      <c r="F347" s="53">
        <f>+SUMIF('[1]2019'!$A:$A,$A347,'[1]2019'!$C:$C)-SUMIF('[1]2019'!$E:$E,$A347,'[1]2019'!$G:$G)+E347</f>
        <v>0</v>
      </c>
      <c r="G347" s="53">
        <f>+SUMIF('[1]2020'!$A:$A,$A347,'[1]2020'!$C:$C)-SUMIF('[1]2020'!$E:$E,$A347,'[1]2020'!$G:$G)+F347</f>
        <v>0</v>
      </c>
      <c r="H347" s="53"/>
      <c r="I347" s="53">
        <f>+(SUMIF('[1]2021'!$A:$A,$A347,'[1]2021'!$C:$C)-SUMIF('[1]2021'!$E:$E,$A347,'[1]2021'!$G:$G))/12+G347</f>
        <v>0</v>
      </c>
      <c r="J347" s="53">
        <f>+(SUMIF('[1]2021'!$A:$A,$A347,'[1]2021'!$C:$C)-SUMIF('[1]2021'!$E:$E,$A347,'[1]2021'!$G:$G))/12+I347</f>
        <v>0</v>
      </c>
      <c r="K347" s="53">
        <f>+(SUMIF('[1]2021'!$A:$A,$A347,'[1]2021'!$C:$C)-SUMIF('[1]2021'!$E:$E,$A347,'[1]2021'!$G:$G))/12+J347</f>
        <v>0</v>
      </c>
      <c r="L347" s="53">
        <f>+(SUMIF('[1]2021'!$A:$A,$A347,'[1]2021'!$C:$C)-SUMIF('[1]2021'!$E:$E,$A347,'[1]2021'!$G:$G))/12+K347</f>
        <v>0</v>
      </c>
      <c r="M347" s="53">
        <f>+(SUMIF('[1]2021'!$A:$A,$A347,'[1]2021'!$C:$C)-SUMIF('[1]2021'!$E:$E,$A347,'[1]2021'!$G:$G))/12+L347</f>
        <v>0</v>
      </c>
      <c r="N347" s="53">
        <f>+(SUMIF('[1]2021'!$A:$A,$A347,'[1]2021'!$C:$C)-SUMIF('[1]2021'!$E:$E,$A347,'[1]2021'!$G:$G))/12+M347</f>
        <v>0</v>
      </c>
      <c r="O347" s="53">
        <f>+(SUMIF('[1]2021'!$A:$A,$A347,'[1]2021'!$C:$C)-SUMIF('[1]2021'!$E:$E,$A347,'[1]2021'!$G:$G))/12+N347</f>
        <v>0</v>
      </c>
      <c r="P347" s="53">
        <f>+(SUMIF('[1]2021'!$A:$A,$A347,'[1]2021'!$C:$C)-SUMIF('[1]2021'!$E:$E,$A347,'[1]2021'!$G:$G))/12+O347</f>
        <v>0</v>
      </c>
      <c r="Q347" s="53">
        <f>+(SUMIF('[1]2021'!$A:$A,$A347,'[1]2021'!$C:$C)-SUMIF('[1]2021'!$E:$E,$A347,'[1]2021'!$G:$G))/12+P347</f>
        <v>0</v>
      </c>
      <c r="R347" s="53">
        <f>+(SUMIF('[1]2021'!$A:$A,$A347,'[1]2021'!$C:$C)-SUMIF('[1]2021'!$E:$E,$A347,'[1]2021'!$G:$G))/12+Q347</f>
        <v>0</v>
      </c>
      <c r="S347" s="53">
        <f>+(SUMIF('[1]2021'!$A:$A,$A347,'[1]2021'!$C:$C)-SUMIF('[1]2021'!$E:$E,$A347,'[1]2021'!$G:$G))/12+R347</f>
        <v>0</v>
      </c>
      <c r="T347" s="53">
        <f>+(SUMIF('[1]2021'!$A:$A,$A347,'[1]2021'!$C:$C)-SUMIF('[1]2021'!$E:$E,$A347,'[1]2021'!$G:$G))/12+S347</f>
        <v>0</v>
      </c>
      <c r="U347" s="53" cm="1">
        <f t="array" ref="U347">+INDEX(I347:T347,1,Settings!$C$4)</f>
        <v>0</v>
      </c>
      <c r="V347" s="53" cm="1">
        <f t="array" ref="V347">+INDEX(I347:T347,1,Settings!$C$4)</f>
        <v>0</v>
      </c>
      <c r="W347" s="53"/>
      <c r="X347" s="53">
        <f>V347+SUMIFS(postings!$T:$T,postings!$C:$C,'b-data'!X$2,postings!$D:$D,'b-data'!X$3,postings!$I:$I,'b-data'!$A347)-SUMIFS(postings!$W:$W,postings!$C:$C,'b-data'!X$2,postings!$D:$D,'b-data'!X$3,postings!$M:$M,'b-data'!$A347)</f>
        <v>0</v>
      </c>
      <c r="Y347" s="53">
        <f>X347+SUMIFS(postings!$T:$T,postings!$C:$C,'b-data'!Y$2,postings!$D:$D,'b-data'!Y$3,postings!$I:$I,'b-data'!$A347)-SUMIFS(postings!$W:$W,postings!$C:$C,'b-data'!Y$2,postings!$D:$D,'b-data'!Y$3,postings!$M:$M,'b-data'!$A347)</f>
        <v>0</v>
      </c>
      <c r="Z347" s="53">
        <f>Y347+SUMIFS(postings!$T:$T,postings!$C:$C,'b-data'!Z$2,postings!$D:$D,'b-data'!Z$3,postings!$I:$I,'b-data'!$A347)-SUMIFS(postings!$W:$W,postings!$C:$C,'b-data'!Z$2,postings!$D:$D,'b-data'!Z$3,postings!$M:$M,'b-data'!$A347)</f>
        <v>0</v>
      </c>
      <c r="AA347" s="53">
        <f>Z347+SUMIFS(postings!$T:$T,postings!$C:$C,'b-data'!AA$2,postings!$D:$D,'b-data'!AA$3,postings!$I:$I,'b-data'!$A347)-SUMIFS(postings!$W:$W,postings!$C:$C,'b-data'!AA$2,postings!$D:$D,'b-data'!AA$3,postings!$M:$M,'b-data'!$A347)</f>
        <v>0</v>
      </c>
      <c r="AB347" s="53">
        <f>AA347+SUMIFS(postings!$T:$T,postings!$C:$C,'b-data'!AB$2,postings!$D:$D,'b-data'!AB$3,postings!$I:$I,'b-data'!$A347)-SUMIFS(postings!$W:$W,postings!$C:$C,'b-data'!AB$2,postings!$D:$D,'b-data'!AB$3,postings!$M:$M,'b-data'!$A347)</f>
        <v>0</v>
      </c>
      <c r="AC347" s="53">
        <f>AB347+SUMIFS(postings!$T:$T,postings!$C:$C,'b-data'!AC$2,postings!$D:$D,'b-data'!AC$3,postings!$I:$I,'b-data'!$A347)-SUMIFS(postings!$W:$W,postings!$C:$C,'b-data'!AC$2,postings!$D:$D,'b-data'!AC$3,postings!$M:$M,'b-data'!$A347)</f>
        <v>0</v>
      </c>
      <c r="AD347" s="53">
        <f>AC347+SUMIFS(postings!$T:$T,postings!$C:$C,'b-data'!AD$2,postings!$D:$D,'b-data'!AD$3,postings!$I:$I,'b-data'!$A347)-SUMIFS(postings!$W:$W,postings!$C:$C,'b-data'!AD$2,postings!$D:$D,'b-data'!AD$3,postings!$M:$M,'b-data'!$A347)</f>
        <v>0</v>
      </c>
      <c r="AE347" s="53">
        <f>AD347+SUMIFS(postings!$T:$T,postings!$C:$C,'b-data'!AE$2,postings!$D:$D,'b-data'!AE$3,postings!$I:$I,'b-data'!$A347)-SUMIFS(postings!$W:$W,postings!$C:$C,'b-data'!AE$2,postings!$D:$D,'b-data'!AE$3,postings!$M:$M,'b-data'!$A347)</f>
        <v>0</v>
      </c>
      <c r="AF347" s="53">
        <f>AE347+SUMIFS(postings!$T:$T,postings!$C:$C,'b-data'!AF$2,postings!$D:$D,'b-data'!AF$3,postings!$I:$I,'b-data'!$A347)-SUMIFS(postings!$W:$W,postings!$C:$C,'b-data'!AF$2,postings!$D:$D,'b-data'!AF$3,postings!$M:$M,'b-data'!$A347)</f>
        <v>0</v>
      </c>
      <c r="AG347" s="53">
        <f>AF347+SUMIFS(postings!$T:$T,postings!$C:$C,'b-data'!AG$2,postings!$D:$D,'b-data'!AG$3,postings!$I:$I,'b-data'!$A347)-SUMIFS(postings!$W:$W,postings!$C:$C,'b-data'!AG$2,postings!$D:$D,'b-data'!AG$3,postings!$M:$M,'b-data'!$A347)</f>
        <v>0</v>
      </c>
      <c r="AH347" s="53">
        <f>AG347+SUMIFS(postings!$T:$T,postings!$C:$C,'b-data'!AH$2,postings!$D:$D,'b-data'!AH$3,postings!$I:$I,'b-data'!$A347)-SUMIFS(postings!$W:$W,postings!$C:$C,'b-data'!AH$2,postings!$D:$D,'b-data'!AH$3,postings!$M:$M,'b-data'!$A347)</f>
        <v>0</v>
      </c>
      <c r="AI347" s="53">
        <f>AH347+SUMIFS(postings!$T:$T,postings!$C:$C,'b-data'!AI$2,postings!$D:$D,'b-data'!AI$3,postings!$I:$I,'b-data'!$A347)-SUMIFS(postings!$W:$W,postings!$C:$C,'b-data'!AI$2,postings!$D:$D,'b-data'!AI$3,postings!$M:$M,'b-data'!$A347)</f>
        <v>0</v>
      </c>
      <c r="AJ347" s="53" cm="1">
        <f t="array" ref="AJ347">+INDEX(X347:AI347,1,Settings!$C$4)</f>
        <v>0</v>
      </c>
      <c r="AK347" s="53" cm="1">
        <f t="array" ref="AK347">+INDEX(X347:AI347,1,Settings!$C$4)</f>
        <v>0</v>
      </c>
      <c r="AL347" s="53"/>
      <c r="AM347" s="53">
        <f t="shared" si="671"/>
        <v>0</v>
      </c>
      <c r="AN347" s="53">
        <f t="shared" ref="AN347:AX347" si="720">+AM347</f>
        <v>0</v>
      </c>
      <c r="AO347" s="53">
        <f t="shared" si="720"/>
        <v>0</v>
      </c>
      <c r="AP347" s="53">
        <f t="shared" si="720"/>
        <v>0</v>
      </c>
      <c r="AQ347" s="53">
        <f t="shared" si="720"/>
        <v>0</v>
      </c>
      <c r="AR347" s="53">
        <f t="shared" si="720"/>
        <v>0</v>
      </c>
      <c r="AS347" s="53">
        <f t="shared" si="720"/>
        <v>0</v>
      </c>
      <c r="AT347" s="53">
        <f t="shared" si="720"/>
        <v>0</v>
      </c>
      <c r="AU347" s="53">
        <f t="shared" si="720"/>
        <v>0</v>
      </c>
      <c r="AV347" s="53">
        <f t="shared" si="720"/>
        <v>0</v>
      </c>
      <c r="AW347" s="53">
        <f t="shared" si="720"/>
        <v>0</v>
      </c>
      <c r="AX347" s="53">
        <f t="shared" si="720"/>
        <v>0</v>
      </c>
      <c r="AY347" s="53" cm="1">
        <f t="array" ref="AY347">+INDEX(AM347:AX347,1,Settings!$C$4)</f>
        <v>0</v>
      </c>
      <c r="AZ347" s="53">
        <f t="shared" si="673"/>
        <v>0</v>
      </c>
      <c r="BA347" s="53"/>
      <c r="BB347" s="53">
        <f t="shared" si="674"/>
        <v>0</v>
      </c>
      <c r="BC347" s="53">
        <f t="shared" ref="BC347:BN347" si="721">+BB347</f>
        <v>0</v>
      </c>
      <c r="BD347" s="53">
        <f t="shared" si="721"/>
        <v>0</v>
      </c>
      <c r="BE347" s="53">
        <f t="shared" si="721"/>
        <v>0</v>
      </c>
      <c r="BF347" s="53">
        <f t="shared" si="721"/>
        <v>0</v>
      </c>
      <c r="BG347" s="53">
        <f t="shared" si="721"/>
        <v>0</v>
      </c>
      <c r="BH347" s="53">
        <f t="shared" si="721"/>
        <v>0</v>
      </c>
      <c r="BI347" s="53">
        <f t="shared" si="721"/>
        <v>0</v>
      </c>
      <c r="BJ347" s="53">
        <f t="shared" si="721"/>
        <v>0</v>
      </c>
      <c r="BK347" s="53">
        <f t="shared" si="721"/>
        <v>0</v>
      </c>
      <c r="BL347" s="53">
        <f t="shared" si="721"/>
        <v>0</v>
      </c>
      <c r="BM347" s="53">
        <f t="shared" si="721"/>
        <v>0</v>
      </c>
      <c r="BN347" s="53">
        <f t="shared" si="721"/>
        <v>0</v>
      </c>
      <c r="BO347" s="53"/>
      <c r="BP347" s="53">
        <f t="shared" si="676"/>
        <v>0</v>
      </c>
      <c r="BQ347" s="53"/>
      <c r="BR347" s="53">
        <f t="shared" si="677"/>
        <v>0</v>
      </c>
    </row>
    <row r="348" spans="1:70" x14ac:dyDescent="0.2">
      <c r="A348" s="6">
        <v>1765</v>
      </c>
      <c r="B348" s="6" t="str">
        <f>+VLOOKUP(A348,masterfile!B:C,2,FALSE)</f>
        <v>Umsatzsteuer nicht fällig 16%</v>
      </c>
      <c r="D348" s="53">
        <f>+SUMIF('[1]2017'!$A:$A,$A348,'[1]2017'!$C:$C)-SUMIF('[1]2017'!$E:$E,$A348,'[1]2017'!$G:$G)</f>
        <v>0</v>
      </c>
      <c r="E348" s="53">
        <f>+SUMIF('[1]2018'!$A:$A,$A348,'[1]2018'!$C:$C)-SUMIF('[1]2018'!$E:$E,$A348,'[1]2018'!$G:$G)+D348</f>
        <v>0</v>
      </c>
      <c r="F348" s="53">
        <f>+SUMIF('[1]2019'!$A:$A,$A348,'[1]2019'!$C:$C)-SUMIF('[1]2019'!$E:$E,$A348,'[1]2019'!$G:$G)+E348</f>
        <v>0</v>
      </c>
      <c r="G348" s="53">
        <f>+SUMIF('[1]2020'!$A:$A,$A348,'[1]2020'!$C:$C)-SUMIF('[1]2020'!$E:$E,$A348,'[1]2020'!$G:$G)+F348</f>
        <v>0</v>
      </c>
      <c r="H348" s="53"/>
      <c r="I348" s="53">
        <f>+(SUMIF('[1]2021'!$A:$A,$A348,'[1]2021'!$C:$C)-SUMIF('[1]2021'!$E:$E,$A348,'[1]2021'!$G:$G))/12+G348</f>
        <v>0</v>
      </c>
      <c r="J348" s="53">
        <f>+(SUMIF('[1]2021'!$A:$A,$A348,'[1]2021'!$C:$C)-SUMIF('[1]2021'!$E:$E,$A348,'[1]2021'!$G:$G))/12+I348</f>
        <v>0</v>
      </c>
      <c r="K348" s="53">
        <f>+(SUMIF('[1]2021'!$A:$A,$A348,'[1]2021'!$C:$C)-SUMIF('[1]2021'!$E:$E,$A348,'[1]2021'!$G:$G))/12+J348</f>
        <v>0</v>
      </c>
      <c r="L348" s="53">
        <f>+(SUMIF('[1]2021'!$A:$A,$A348,'[1]2021'!$C:$C)-SUMIF('[1]2021'!$E:$E,$A348,'[1]2021'!$G:$G))/12+K348</f>
        <v>0</v>
      </c>
      <c r="M348" s="53">
        <f>+(SUMIF('[1]2021'!$A:$A,$A348,'[1]2021'!$C:$C)-SUMIF('[1]2021'!$E:$E,$A348,'[1]2021'!$G:$G))/12+L348</f>
        <v>0</v>
      </c>
      <c r="N348" s="53">
        <f>+(SUMIF('[1]2021'!$A:$A,$A348,'[1]2021'!$C:$C)-SUMIF('[1]2021'!$E:$E,$A348,'[1]2021'!$G:$G))/12+M348</f>
        <v>0</v>
      </c>
      <c r="O348" s="53">
        <f>+(SUMIF('[1]2021'!$A:$A,$A348,'[1]2021'!$C:$C)-SUMIF('[1]2021'!$E:$E,$A348,'[1]2021'!$G:$G))/12+N348</f>
        <v>0</v>
      </c>
      <c r="P348" s="53">
        <f>+(SUMIF('[1]2021'!$A:$A,$A348,'[1]2021'!$C:$C)-SUMIF('[1]2021'!$E:$E,$A348,'[1]2021'!$G:$G))/12+O348</f>
        <v>0</v>
      </c>
      <c r="Q348" s="53">
        <f>+(SUMIF('[1]2021'!$A:$A,$A348,'[1]2021'!$C:$C)-SUMIF('[1]2021'!$E:$E,$A348,'[1]2021'!$G:$G))/12+P348</f>
        <v>0</v>
      </c>
      <c r="R348" s="53">
        <f>+(SUMIF('[1]2021'!$A:$A,$A348,'[1]2021'!$C:$C)-SUMIF('[1]2021'!$E:$E,$A348,'[1]2021'!$G:$G))/12+Q348</f>
        <v>0</v>
      </c>
      <c r="S348" s="53">
        <f>+(SUMIF('[1]2021'!$A:$A,$A348,'[1]2021'!$C:$C)-SUMIF('[1]2021'!$E:$E,$A348,'[1]2021'!$G:$G))/12+R348</f>
        <v>0</v>
      </c>
      <c r="T348" s="53">
        <f>+(SUMIF('[1]2021'!$A:$A,$A348,'[1]2021'!$C:$C)-SUMIF('[1]2021'!$E:$E,$A348,'[1]2021'!$G:$G))/12+S348</f>
        <v>0</v>
      </c>
      <c r="U348" s="53" cm="1">
        <f t="array" ref="U348">+INDEX(I348:T348,1,Settings!$C$4)</f>
        <v>0</v>
      </c>
      <c r="V348" s="53" cm="1">
        <f t="array" ref="V348">+INDEX(I348:T348,1,Settings!$C$4)</f>
        <v>0</v>
      </c>
      <c r="W348" s="53"/>
      <c r="X348" s="53">
        <f>V348+SUMIFS(postings!$T:$T,postings!$C:$C,'b-data'!X$2,postings!$D:$D,'b-data'!X$3,postings!$I:$I,'b-data'!$A348)-SUMIFS(postings!$W:$W,postings!$C:$C,'b-data'!X$2,postings!$D:$D,'b-data'!X$3,postings!$M:$M,'b-data'!$A348)</f>
        <v>0</v>
      </c>
      <c r="Y348" s="53">
        <f>X348+SUMIFS(postings!$T:$T,postings!$C:$C,'b-data'!Y$2,postings!$D:$D,'b-data'!Y$3,postings!$I:$I,'b-data'!$A348)-SUMIFS(postings!$W:$W,postings!$C:$C,'b-data'!Y$2,postings!$D:$D,'b-data'!Y$3,postings!$M:$M,'b-data'!$A348)</f>
        <v>0</v>
      </c>
      <c r="Z348" s="53">
        <f>Y348+SUMIFS(postings!$T:$T,postings!$C:$C,'b-data'!Z$2,postings!$D:$D,'b-data'!Z$3,postings!$I:$I,'b-data'!$A348)-SUMIFS(postings!$W:$W,postings!$C:$C,'b-data'!Z$2,postings!$D:$D,'b-data'!Z$3,postings!$M:$M,'b-data'!$A348)</f>
        <v>0</v>
      </c>
      <c r="AA348" s="53">
        <f>Z348+SUMIFS(postings!$T:$T,postings!$C:$C,'b-data'!AA$2,postings!$D:$D,'b-data'!AA$3,postings!$I:$I,'b-data'!$A348)-SUMIFS(postings!$W:$W,postings!$C:$C,'b-data'!AA$2,postings!$D:$D,'b-data'!AA$3,postings!$M:$M,'b-data'!$A348)</f>
        <v>0</v>
      </c>
      <c r="AB348" s="53">
        <f>AA348+SUMIFS(postings!$T:$T,postings!$C:$C,'b-data'!AB$2,postings!$D:$D,'b-data'!AB$3,postings!$I:$I,'b-data'!$A348)-SUMIFS(postings!$W:$W,postings!$C:$C,'b-data'!AB$2,postings!$D:$D,'b-data'!AB$3,postings!$M:$M,'b-data'!$A348)</f>
        <v>0</v>
      </c>
      <c r="AC348" s="53">
        <f>AB348+SUMIFS(postings!$T:$T,postings!$C:$C,'b-data'!AC$2,postings!$D:$D,'b-data'!AC$3,postings!$I:$I,'b-data'!$A348)-SUMIFS(postings!$W:$W,postings!$C:$C,'b-data'!AC$2,postings!$D:$D,'b-data'!AC$3,postings!$M:$M,'b-data'!$A348)</f>
        <v>0</v>
      </c>
      <c r="AD348" s="53">
        <f>AC348+SUMIFS(postings!$T:$T,postings!$C:$C,'b-data'!AD$2,postings!$D:$D,'b-data'!AD$3,postings!$I:$I,'b-data'!$A348)-SUMIFS(postings!$W:$W,postings!$C:$C,'b-data'!AD$2,postings!$D:$D,'b-data'!AD$3,postings!$M:$M,'b-data'!$A348)</f>
        <v>0</v>
      </c>
      <c r="AE348" s="53">
        <f>AD348+SUMIFS(postings!$T:$T,postings!$C:$C,'b-data'!AE$2,postings!$D:$D,'b-data'!AE$3,postings!$I:$I,'b-data'!$A348)-SUMIFS(postings!$W:$W,postings!$C:$C,'b-data'!AE$2,postings!$D:$D,'b-data'!AE$3,postings!$M:$M,'b-data'!$A348)</f>
        <v>0</v>
      </c>
      <c r="AF348" s="53">
        <f>AE348+SUMIFS(postings!$T:$T,postings!$C:$C,'b-data'!AF$2,postings!$D:$D,'b-data'!AF$3,postings!$I:$I,'b-data'!$A348)-SUMIFS(postings!$W:$W,postings!$C:$C,'b-data'!AF$2,postings!$D:$D,'b-data'!AF$3,postings!$M:$M,'b-data'!$A348)</f>
        <v>0</v>
      </c>
      <c r="AG348" s="53">
        <f>AF348+SUMIFS(postings!$T:$T,postings!$C:$C,'b-data'!AG$2,postings!$D:$D,'b-data'!AG$3,postings!$I:$I,'b-data'!$A348)-SUMIFS(postings!$W:$W,postings!$C:$C,'b-data'!AG$2,postings!$D:$D,'b-data'!AG$3,postings!$M:$M,'b-data'!$A348)</f>
        <v>0</v>
      </c>
      <c r="AH348" s="53">
        <f>AG348+SUMIFS(postings!$T:$T,postings!$C:$C,'b-data'!AH$2,postings!$D:$D,'b-data'!AH$3,postings!$I:$I,'b-data'!$A348)-SUMIFS(postings!$W:$W,postings!$C:$C,'b-data'!AH$2,postings!$D:$D,'b-data'!AH$3,postings!$M:$M,'b-data'!$A348)</f>
        <v>0</v>
      </c>
      <c r="AI348" s="53">
        <f>AH348+SUMIFS(postings!$T:$T,postings!$C:$C,'b-data'!AI$2,postings!$D:$D,'b-data'!AI$3,postings!$I:$I,'b-data'!$A348)-SUMIFS(postings!$W:$W,postings!$C:$C,'b-data'!AI$2,postings!$D:$D,'b-data'!AI$3,postings!$M:$M,'b-data'!$A348)</f>
        <v>0</v>
      </c>
      <c r="AJ348" s="53" cm="1">
        <f t="array" ref="AJ348">+INDEX(X348:AI348,1,Settings!$C$4)</f>
        <v>0</v>
      </c>
      <c r="AK348" s="53" cm="1">
        <f t="array" ref="AK348">+INDEX(X348:AI348,1,Settings!$C$4)</f>
        <v>0</v>
      </c>
      <c r="AL348" s="53"/>
      <c r="AM348" s="53">
        <f t="shared" si="671"/>
        <v>0</v>
      </c>
      <c r="AN348" s="53">
        <f t="shared" ref="AN348:AX348" si="722">+AM348</f>
        <v>0</v>
      </c>
      <c r="AO348" s="53">
        <f t="shared" si="722"/>
        <v>0</v>
      </c>
      <c r="AP348" s="53">
        <f t="shared" si="722"/>
        <v>0</v>
      </c>
      <c r="AQ348" s="53">
        <f t="shared" si="722"/>
        <v>0</v>
      </c>
      <c r="AR348" s="53">
        <f t="shared" si="722"/>
        <v>0</v>
      </c>
      <c r="AS348" s="53">
        <f t="shared" si="722"/>
        <v>0</v>
      </c>
      <c r="AT348" s="53">
        <f t="shared" si="722"/>
        <v>0</v>
      </c>
      <c r="AU348" s="53">
        <f t="shared" si="722"/>
        <v>0</v>
      </c>
      <c r="AV348" s="53">
        <f t="shared" si="722"/>
        <v>0</v>
      </c>
      <c r="AW348" s="53">
        <f t="shared" si="722"/>
        <v>0</v>
      </c>
      <c r="AX348" s="53">
        <f t="shared" si="722"/>
        <v>0</v>
      </c>
      <c r="AY348" s="53" cm="1">
        <f t="array" ref="AY348">+INDEX(AM348:AX348,1,Settings!$C$4)</f>
        <v>0</v>
      </c>
      <c r="AZ348" s="53">
        <f t="shared" si="673"/>
        <v>0</v>
      </c>
      <c r="BA348" s="53"/>
      <c r="BB348" s="53">
        <f t="shared" si="674"/>
        <v>0</v>
      </c>
      <c r="BC348" s="53">
        <f t="shared" ref="BC348:BN348" si="723">+BB348</f>
        <v>0</v>
      </c>
      <c r="BD348" s="53">
        <f t="shared" si="723"/>
        <v>0</v>
      </c>
      <c r="BE348" s="53">
        <f t="shared" si="723"/>
        <v>0</v>
      </c>
      <c r="BF348" s="53">
        <f t="shared" si="723"/>
        <v>0</v>
      </c>
      <c r="BG348" s="53">
        <f t="shared" si="723"/>
        <v>0</v>
      </c>
      <c r="BH348" s="53">
        <f t="shared" si="723"/>
        <v>0</v>
      </c>
      <c r="BI348" s="53">
        <f t="shared" si="723"/>
        <v>0</v>
      </c>
      <c r="BJ348" s="53">
        <f t="shared" si="723"/>
        <v>0</v>
      </c>
      <c r="BK348" s="53">
        <f t="shared" si="723"/>
        <v>0</v>
      </c>
      <c r="BL348" s="53">
        <f t="shared" si="723"/>
        <v>0</v>
      </c>
      <c r="BM348" s="53">
        <f t="shared" si="723"/>
        <v>0</v>
      </c>
      <c r="BN348" s="53">
        <f t="shared" si="723"/>
        <v>0</v>
      </c>
      <c r="BO348" s="53"/>
      <c r="BP348" s="53">
        <f t="shared" si="676"/>
        <v>0</v>
      </c>
      <c r="BQ348" s="53"/>
      <c r="BR348" s="53">
        <f t="shared" si="677"/>
        <v>0</v>
      </c>
    </row>
    <row r="349" spans="1:70" x14ac:dyDescent="0.2">
      <c r="A349" s="6">
        <v>1766</v>
      </c>
      <c r="B349" s="6" t="str">
        <f>+VLOOKUP(A349,masterfile!B:C,2,FALSE)</f>
        <v>Umsatzsteuer nicht fällig 19%</v>
      </c>
      <c r="D349" s="53">
        <f>+SUMIF('[1]2017'!$A:$A,$A349,'[1]2017'!$C:$C)-SUMIF('[1]2017'!$E:$E,$A349,'[1]2017'!$G:$G)</f>
        <v>0</v>
      </c>
      <c r="E349" s="53">
        <f>+SUMIF('[1]2018'!$A:$A,$A349,'[1]2018'!$C:$C)-SUMIF('[1]2018'!$E:$E,$A349,'[1]2018'!$G:$G)+D349</f>
        <v>0</v>
      </c>
      <c r="F349" s="53">
        <f>+SUMIF('[1]2019'!$A:$A,$A349,'[1]2019'!$C:$C)-SUMIF('[1]2019'!$E:$E,$A349,'[1]2019'!$G:$G)+E349</f>
        <v>0</v>
      </c>
      <c r="G349" s="53">
        <f>+SUMIF('[1]2020'!$A:$A,$A349,'[1]2020'!$C:$C)-SUMIF('[1]2020'!$E:$E,$A349,'[1]2020'!$G:$G)+F349</f>
        <v>0</v>
      </c>
      <c r="H349" s="53"/>
      <c r="I349" s="53">
        <f>+(SUMIF('[1]2021'!$A:$A,$A349,'[1]2021'!$C:$C)-SUMIF('[1]2021'!$E:$E,$A349,'[1]2021'!$G:$G))/12+G349</f>
        <v>0</v>
      </c>
      <c r="J349" s="53">
        <f>+(SUMIF('[1]2021'!$A:$A,$A349,'[1]2021'!$C:$C)-SUMIF('[1]2021'!$E:$E,$A349,'[1]2021'!$G:$G))/12+I349</f>
        <v>0</v>
      </c>
      <c r="K349" s="53">
        <f>+(SUMIF('[1]2021'!$A:$A,$A349,'[1]2021'!$C:$C)-SUMIF('[1]2021'!$E:$E,$A349,'[1]2021'!$G:$G))/12+J349</f>
        <v>0</v>
      </c>
      <c r="L349" s="53">
        <f>+(SUMIF('[1]2021'!$A:$A,$A349,'[1]2021'!$C:$C)-SUMIF('[1]2021'!$E:$E,$A349,'[1]2021'!$G:$G))/12+K349</f>
        <v>0</v>
      </c>
      <c r="M349" s="53">
        <f>+(SUMIF('[1]2021'!$A:$A,$A349,'[1]2021'!$C:$C)-SUMIF('[1]2021'!$E:$E,$A349,'[1]2021'!$G:$G))/12+L349</f>
        <v>0</v>
      </c>
      <c r="N349" s="53">
        <f>+(SUMIF('[1]2021'!$A:$A,$A349,'[1]2021'!$C:$C)-SUMIF('[1]2021'!$E:$E,$A349,'[1]2021'!$G:$G))/12+M349</f>
        <v>0</v>
      </c>
      <c r="O349" s="53">
        <f>+(SUMIF('[1]2021'!$A:$A,$A349,'[1]2021'!$C:$C)-SUMIF('[1]2021'!$E:$E,$A349,'[1]2021'!$G:$G))/12+N349</f>
        <v>0</v>
      </c>
      <c r="P349" s="53">
        <f>+(SUMIF('[1]2021'!$A:$A,$A349,'[1]2021'!$C:$C)-SUMIF('[1]2021'!$E:$E,$A349,'[1]2021'!$G:$G))/12+O349</f>
        <v>0</v>
      </c>
      <c r="Q349" s="53">
        <f>+(SUMIF('[1]2021'!$A:$A,$A349,'[1]2021'!$C:$C)-SUMIF('[1]2021'!$E:$E,$A349,'[1]2021'!$G:$G))/12+P349</f>
        <v>0</v>
      </c>
      <c r="R349" s="53">
        <f>+(SUMIF('[1]2021'!$A:$A,$A349,'[1]2021'!$C:$C)-SUMIF('[1]2021'!$E:$E,$A349,'[1]2021'!$G:$G))/12+Q349</f>
        <v>0</v>
      </c>
      <c r="S349" s="53">
        <f>+(SUMIF('[1]2021'!$A:$A,$A349,'[1]2021'!$C:$C)-SUMIF('[1]2021'!$E:$E,$A349,'[1]2021'!$G:$G))/12+R349</f>
        <v>0</v>
      </c>
      <c r="T349" s="53">
        <f>+(SUMIF('[1]2021'!$A:$A,$A349,'[1]2021'!$C:$C)-SUMIF('[1]2021'!$E:$E,$A349,'[1]2021'!$G:$G))/12+S349</f>
        <v>0</v>
      </c>
      <c r="U349" s="53" cm="1">
        <f t="array" ref="U349">+INDEX(I349:T349,1,Settings!$C$4)</f>
        <v>0</v>
      </c>
      <c r="V349" s="53" cm="1">
        <f t="array" ref="V349">+INDEX(I349:T349,1,Settings!$C$4)</f>
        <v>0</v>
      </c>
      <c r="W349" s="53"/>
      <c r="X349" s="53">
        <f>V349+SUMIFS(postings!$T:$T,postings!$C:$C,'b-data'!X$2,postings!$D:$D,'b-data'!X$3,postings!$I:$I,'b-data'!$A349)-SUMIFS(postings!$W:$W,postings!$C:$C,'b-data'!X$2,postings!$D:$D,'b-data'!X$3,postings!$M:$M,'b-data'!$A349)</f>
        <v>0</v>
      </c>
      <c r="Y349" s="53">
        <f>X349+SUMIFS(postings!$T:$T,postings!$C:$C,'b-data'!Y$2,postings!$D:$D,'b-data'!Y$3,postings!$I:$I,'b-data'!$A349)-SUMIFS(postings!$W:$W,postings!$C:$C,'b-data'!Y$2,postings!$D:$D,'b-data'!Y$3,postings!$M:$M,'b-data'!$A349)</f>
        <v>0</v>
      </c>
      <c r="Z349" s="53">
        <f>Y349+SUMIFS(postings!$T:$T,postings!$C:$C,'b-data'!Z$2,postings!$D:$D,'b-data'!Z$3,postings!$I:$I,'b-data'!$A349)-SUMIFS(postings!$W:$W,postings!$C:$C,'b-data'!Z$2,postings!$D:$D,'b-data'!Z$3,postings!$M:$M,'b-data'!$A349)</f>
        <v>0</v>
      </c>
      <c r="AA349" s="53">
        <f>Z349+SUMIFS(postings!$T:$T,postings!$C:$C,'b-data'!AA$2,postings!$D:$D,'b-data'!AA$3,postings!$I:$I,'b-data'!$A349)-SUMIFS(postings!$W:$W,postings!$C:$C,'b-data'!AA$2,postings!$D:$D,'b-data'!AA$3,postings!$M:$M,'b-data'!$A349)</f>
        <v>0</v>
      </c>
      <c r="AB349" s="53">
        <f>AA349+SUMIFS(postings!$T:$T,postings!$C:$C,'b-data'!AB$2,postings!$D:$D,'b-data'!AB$3,postings!$I:$I,'b-data'!$A349)-SUMIFS(postings!$W:$W,postings!$C:$C,'b-data'!AB$2,postings!$D:$D,'b-data'!AB$3,postings!$M:$M,'b-data'!$A349)</f>
        <v>0</v>
      </c>
      <c r="AC349" s="53">
        <f>AB349+SUMIFS(postings!$T:$T,postings!$C:$C,'b-data'!AC$2,postings!$D:$D,'b-data'!AC$3,postings!$I:$I,'b-data'!$A349)-SUMIFS(postings!$W:$W,postings!$C:$C,'b-data'!AC$2,postings!$D:$D,'b-data'!AC$3,postings!$M:$M,'b-data'!$A349)</f>
        <v>0</v>
      </c>
      <c r="AD349" s="53">
        <f>AC349+SUMIFS(postings!$T:$T,postings!$C:$C,'b-data'!AD$2,postings!$D:$D,'b-data'!AD$3,postings!$I:$I,'b-data'!$A349)-SUMIFS(postings!$W:$W,postings!$C:$C,'b-data'!AD$2,postings!$D:$D,'b-data'!AD$3,postings!$M:$M,'b-data'!$A349)</f>
        <v>0</v>
      </c>
      <c r="AE349" s="53">
        <f>AD349+SUMIFS(postings!$T:$T,postings!$C:$C,'b-data'!AE$2,postings!$D:$D,'b-data'!AE$3,postings!$I:$I,'b-data'!$A349)-SUMIFS(postings!$W:$W,postings!$C:$C,'b-data'!AE$2,postings!$D:$D,'b-data'!AE$3,postings!$M:$M,'b-data'!$A349)</f>
        <v>0</v>
      </c>
      <c r="AF349" s="53">
        <f>AE349+SUMIFS(postings!$T:$T,postings!$C:$C,'b-data'!AF$2,postings!$D:$D,'b-data'!AF$3,postings!$I:$I,'b-data'!$A349)-SUMIFS(postings!$W:$W,postings!$C:$C,'b-data'!AF$2,postings!$D:$D,'b-data'!AF$3,postings!$M:$M,'b-data'!$A349)</f>
        <v>0</v>
      </c>
      <c r="AG349" s="53">
        <f>AF349+SUMIFS(postings!$T:$T,postings!$C:$C,'b-data'!AG$2,postings!$D:$D,'b-data'!AG$3,postings!$I:$I,'b-data'!$A349)-SUMIFS(postings!$W:$W,postings!$C:$C,'b-data'!AG$2,postings!$D:$D,'b-data'!AG$3,postings!$M:$M,'b-data'!$A349)</f>
        <v>0</v>
      </c>
      <c r="AH349" s="53">
        <f>AG349+SUMIFS(postings!$T:$T,postings!$C:$C,'b-data'!AH$2,postings!$D:$D,'b-data'!AH$3,postings!$I:$I,'b-data'!$A349)-SUMIFS(postings!$W:$W,postings!$C:$C,'b-data'!AH$2,postings!$D:$D,'b-data'!AH$3,postings!$M:$M,'b-data'!$A349)</f>
        <v>0</v>
      </c>
      <c r="AI349" s="53">
        <f>AH349+SUMIFS(postings!$T:$T,postings!$C:$C,'b-data'!AI$2,postings!$D:$D,'b-data'!AI$3,postings!$I:$I,'b-data'!$A349)-SUMIFS(postings!$W:$W,postings!$C:$C,'b-data'!AI$2,postings!$D:$D,'b-data'!AI$3,postings!$M:$M,'b-data'!$A349)</f>
        <v>0</v>
      </c>
      <c r="AJ349" s="53" cm="1">
        <f t="array" ref="AJ349">+INDEX(X349:AI349,1,Settings!$C$4)</f>
        <v>0</v>
      </c>
      <c r="AK349" s="53" cm="1">
        <f t="array" ref="AK349">+INDEX(X349:AI349,1,Settings!$C$4)</f>
        <v>0</v>
      </c>
      <c r="AL349" s="53"/>
      <c r="AM349" s="53">
        <f t="shared" si="671"/>
        <v>0</v>
      </c>
      <c r="AN349" s="53">
        <f t="shared" ref="AN349:AX349" si="724">+AM349</f>
        <v>0</v>
      </c>
      <c r="AO349" s="53">
        <f t="shared" si="724"/>
        <v>0</v>
      </c>
      <c r="AP349" s="53">
        <f t="shared" si="724"/>
        <v>0</v>
      </c>
      <c r="AQ349" s="53">
        <f t="shared" si="724"/>
        <v>0</v>
      </c>
      <c r="AR349" s="53">
        <f t="shared" si="724"/>
        <v>0</v>
      </c>
      <c r="AS349" s="53">
        <f t="shared" si="724"/>
        <v>0</v>
      </c>
      <c r="AT349" s="53">
        <f t="shared" si="724"/>
        <v>0</v>
      </c>
      <c r="AU349" s="53">
        <f t="shared" si="724"/>
        <v>0</v>
      </c>
      <c r="AV349" s="53">
        <f t="shared" si="724"/>
        <v>0</v>
      </c>
      <c r="AW349" s="53">
        <f t="shared" si="724"/>
        <v>0</v>
      </c>
      <c r="AX349" s="53">
        <f t="shared" si="724"/>
        <v>0</v>
      </c>
      <c r="AY349" s="53" cm="1">
        <f t="array" ref="AY349">+INDEX(AM349:AX349,1,Settings!$C$4)</f>
        <v>0</v>
      </c>
      <c r="AZ349" s="53">
        <f t="shared" si="673"/>
        <v>0</v>
      </c>
      <c r="BA349" s="53"/>
      <c r="BB349" s="53">
        <f t="shared" si="674"/>
        <v>0</v>
      </c>
      <c r="BC349" s="53">
        <f t="shared" ref="BC349:BN349" si="725">+BB349</f>
        <v>0</v>
      </c>
      <c r="BD349" s="53">
        <f t="shared" si="725"/>
        <v>0</v>
      </c>
      <c r="BE349" s="53">
        <f t="shared" si="725"/>
        <v>0</v>
      </c>
      <c r="BF349" s="53">
        <f t="shared" si="725"/>
        <v>0</v>
      </c>
      <c r="BG349" s="53">
        <f t="shared" si="725"/>
        <v>0</v>
      </c>
      <c r="BH349" s="53">
        <f t="shared" si="725"/>
        <v>0</v>
      </c>
      <c r="BI349" s="53">
        <f t="shared" si="725"/>
        <v>0</v>
      </c>
      <c r="BJ349" s="53">
        <f t="shared" si="725"/>
        <v>0</v>
      </c>
      <c r="BK349" s="53">
        <f t="shared" si="725"/>
        <v>0</v>
      </c>
      <c r="BL349" s="53">
        <f t="shared" si="725"/>
        <v>0</v>
      </c>
      <c r="BM349" s="53">
        <f t="shared" si="725"/>
        <v>0</v>
      </c>
      <c r="BN349" s="53">
        <f t="shared" si="725"/>
        <v>0</v>
      </c>
      <c r="BO349" s="53"/>
      <c r="BP349" s="53">
        <f t="shared" si="676"/>
        <v>0</v>
      </c>
      <c r="BQ349" s="53"/>
      <c r="BR349" s="53">
        <f t="shared" si="677"/>
        <v>0</v>
      </c>
    </row>
    <row r="350" spans="1:70" x14ac:dyDescent="0.2">
      <c r="A350" s="6">
        <v>1769</v>
      </c>
      <c r="B350" s="6" t="str">
        <f>+VLOOKUP(A350,masterfile!B:C,2,FALSE)</f>
        <v>Umsatzsteuer nach § 13a UStG</v>
      </c>
      <c r="D350" s="53">
        <f>+SUMIF('[1]2017'!$A:$A,$A350,'[1]2017'!$C:$C)-SUMIF('[1]2017'!$E:$E,$A350,'[1]2017'!$G:$G)</f>
        <v>0</v>
      </c>
      <c r="E350" s="53">
        <f>+SUMIF('[1]2018'!$A:$A,$A350,'[1]2018'!$C:$C)-SUMIF('[1]2018'!$E:$E,$A350,'[1]2018'!$G:$G)+D350</f>
        <v>0</v>
      </c>
      <c r="F350" s="53">
        <f>+SUMIF('[1]2019'!$A:$A,$A350,'[1]2019'!$C:$C)-SUMIF('[1]2019'!$E:$E,$A350,'[1]2019'!$G:$G)+E350</f>
        <v>0</v>
      </c>
      <c r="G350" s="53">
        <f>+SUMIF('[1]2020'!$A:$A,$A350,'[1]2020'!$C:$C)-SUMIF('[1]2020'!$E:$E,$A350,'[1]2020'!$G:$G)+F350</f>
        <v>0</v>
      </c>
      <c r="H350" s="53"/>
      <c r="I350" s="53">
        <f>+(SUMIF('[1]2021'!$A:$A,$A350,'[1]2021'!$C:$C)-SUMIF('[1]2021'!$E:$E,$A350,'[1]2021'!$G:$G))/12+G350</f>
        <v>0</v>
      </c>
      <c r="J350" s="53">
        <f>+(SUMIF('[1]2021'!$A:$A,$A350,'[1]2021'!$C:$C)-SUMIF('[1]2021'!$E:$E,$A350,'[1]2021'!$G:$G))/12+I350</f>
        <v>0</v>
      </c>
      <c r="K350" s="53">
        <f>+(SUMIF('[1]2021'!$A:$A,$A350,'[1]2021'!$C:$C)-SUMIF('[1]2021'!$E:$E,$A350,'[1]2021'!$G:$G))/12+J350</f>
        <v>0</v>
      </c>
      <c r="L350" s="53">
        <f>+(SUMIF('[1]2021'!$A:$A,$A350,'[1]2021'!$C:$C)-SUMIF('[1]2021'!$E:$E,$A350,'[1]2021'!$G:$G))/12+K350</f>
        <v>0</v>
      </c>
      <c r="M350" s="53">
        <f>+(SUMIF('[1]2021'!$A:$A,$A350,'[1]2021'!$C:$C)-SUMIF('[1]2021'!$E:$E,$A350,'[1]2021'!$G:$G))/12+L350</f>
        <v>0</v>
      </c>
      <c r="N350" s="53">
        <f>+(SUMIF('[1]2021'!$A:$A,$A350,'[1]2021'!$C:$C)-SUMIF('[1]2021'!$E:$E,$A350,'[1]2021'!$G:$G))/12+M350</f>
        <v>0</v>
      </c>
      <c r="O350" s="53">
        <f>+(SUMIF('[1]2021'!$A:$A,$A350,'[1]2021'!$C:$C)-SUMIF('[1]2021'!$E:$E,$A350,'[1]2021'!$G:$G))/12+N350</f>
        <v>0</v>
      </c>
      <c r="P350" s="53">
        <f>+(SUMIF('[1]2021'!$A:$A,$A350,'[1]2021'!$C:$C)-SUMIF('[1]2021'!$E:$E,$A350,'[1]2021'!$G:$G))/12+O350</f>
        <v>0</v>
      </c>
      <c r="Q350" s="53">
        <f>+(SUMIF('[1]2021'!$A:$A,$A350,'[1]2021'!$C:$C)-SUMIF('[1]2021'!$E:$E,$A350,'[1]2021'!$G:$G))/12+P350</f>
        <v>0</v>
      </c>
      <c r="R350" s="53">
        <f>+(SUMIF('[1]2021'!$A:$A,$A350,'[1]2021'!$C:$C)-SUMIF('[1]2021'!$E:$E,$A350,'[1]2021'!$G:$G))/12+Q350</f>
        <v>0</v>
      </c>
      <c r="S350" s="53">
        <f>+(SUMIF('[1]2021'!$A:$A,$A350,'[1]2021'!$C:$C)-SUMIF('[1]2021'!$E:$E,$A350,'[1]2021'!$G:$G))/12+R350</f>
        <v>0</v>
      </c>
      <c r="T350" s="53">
        <f>+(SUMIF('[1]2021'!$A:$A,$A350,'[1]2021'!$C:$C)-SUMIF('[1]2021'!$E:$E,$A350,'[1]2021'!$G:$G))/12+S350</f>
        <v>0</v>
      </c>
      <c r="U350" s="53" cm="1">
        <f t="array" ref="U350">+INDEX(I350:T350,1,Settings!$C$4)</f>
        <v>0</v>
      </c>
      <c r="V350" s="53" cm="1">
        <f t="array" ref="V350">+INDEX(I350:T350,1,Settings!$C$4)</f>
        <v>0</v>
      </c>
      <c r="W350" s="53"/>
      <c r="X350" s="53">
        <f>V350+SUMIFS(postings!$T:$T,postings!$C:$C,'b-data'!X$2,postings!$D:$D,'b-data'!X$3,postings!$I:$I,'b-data'!$A350)-SUMIFS(postings!$W:$W,postings!$C:$C,'b-data'!X$2,postings!$D:$D,'b-data'!X$3,postings!$M:$M,'b-data'!$A350)</f>
        <v>0</v>
      </c>
      <c r="Y350" s="53">
        <f>X350+SUMIFS(postings!$T:$T,postings!$C:$C,'b-data'!Y$2,postings!$D:$D,'b-data'!Y$3,postings!$I:$I,'b-data'!$A350)-SUMIFS(postings!$W:$W,postings!$C:$C,'b-data'!Y$2,postings!$D:$D,'b-data'!Y$3,postings!$M:$M,'b-data'!$A350)</f>
        <v>0</v>
      </c>
      <c r="Z350" s="53">
        <f>Y350+SUMIFS(postings!$T:$T,postings!$C:$C,'b-data'!Z$2,postings!$D:$D,'b-data'!Z$3,postings!$I:$I,'b-data'!$A350)-SUMIFS(postings!$W:$W,postings!$C:$C,'b-data'!Z$2,postings!$D:$D,'b-data'!Z$3,postings!$M:$M,'b-data'!$A350)</f>
        <v>0</v>
      </c>
      <c r="AA350" s="53">
        <f>Z350+SUMIFS(postings!$T:$T,postings!$C:$C,'b-data'!AA$2,postings!$D:$D,'b-data'!AA$3,postings!$I:$I,'b-data'!$A350)-SUMIFS(postings!$W:$W,postings!$C:$C,'b-data'!AA$2,postings!$D:$D,'b-data'!AA$3,postings!$M:$M,'b-data'!$A350)</f>
        <v>0</v>
      </c>
      <c r="AB350" s="53">
        <f>AA350+SUMIFS(postings!$T:$T,postings!$C:$C,'b-data'!AB$2,postings!$D:$D,'b-data'!AB$3,postings!$I:$I,'b-data'!$A350)-SUMIFS(postings!$W:$W,postings!$C:$C,'b-data'!AB$2,postings!$D:$D,'b-data'!AB$3,postings!$M:$M,'b-data'!$A350)</f>
        <v>0</v>
      </c>
      <c r="AC350" s="53">
        <f>AB350+SUMIFS(postings!$T:$T,postings!$C:$C,'b-data'!AC$2,postings!$D:$D,'b-data'!AC$3,postings!$I:$I,'b-data'!$A350)-SUMIFS(postings!$W:$W,postings!$C:$C,'b-data'!AC$2,postings!$D:$D,'b-data'!AC$3,postings!$M:$M,'b-data'!$A350)</f>
        <v>0</v>
      </c>
      <c r="AD350" s="53">
        <f>AC350+SUMIFS(postings!$T:$T,postings!$C:$C,'b-data'!AD$2,postings!$D:$D,'b-data'!AD$3,postings!$I:$I,'b-data'!$A350)-SUMIFS(postings!$W:$W,postings!$C:$C,'b-data'!AD$2,postings!$D:$D,'b-data'!AD$3,postings!$M:$M,'b-data'!$A350)</f>
        <v>0</v>
      </c>
      <c r="AE350" s="53">
        <f>AD350+SUMIFS(postings!$T:$T,postings!$C:$C,'b-data'!AE$2,postings!$D:$D,'b-data'!AE$3,postings!$I:$I,'b-data'!$A350)-SUMIFS(postings!$W:$W,postings!$C:$C,'b-data'!AE$2,postings!$D:$D,'b-data'!AE$3,postings!$M:$M,'b-data'!$A350)</f>
        <v>0</v>
      </c>
      <c r="AF350" s="53">
        <f>AE350+SUMIFS(postings!$T:$T,postings!$C:$C,'b-data'!AF$2,postings!$D:$D,'b-data'!AF$3,postings!$I:$I,'b-data'!$A350)-SUMIFS(postings!$W:$W,postings!$C:$C,'b-data'!AF$2,postings!$D:$D,'b-data'!AF$3,postings!$M:$M,'b-data'!$A350)</f>
        <v>0</v>
      </c>
      <c r="AG350" s="53">
        <f>AF350+SUMIFS(postings!$T:$T,postings!$C:$C,'b-data'!AG$2,postings!$D:$D,'b-data'!AG$3,postings!$I:$I,'b-data'!$A350)-SUMIFS(postings!$W:$W,postings!$C:$C,'b-data'!AG$2,postings!$D:$D,'b-data'!AG$3,postings!$M:$M,'b-data'!$A350)</f>
        <v>0</v>
      </c>
      <c r="AH350" s="53">
        <f>AG350+SUMIFS(postings!$T:$T,postings!$C:$C,'b-data'!AH$2,postings!$D:$D,'b-data'!AH$3,postings!$I:$I,'b-data'!$A350)-SUMIFS(postings!$W:$W,postings!$C:$C,'b-data'!AH$2,postings!$D:$D,'b-data'!AH$3,postings!$M:$M,'b-data'!$A350)</f>
        <v>0</v>
      </c>
      <c r="AI350" s="53">
        <f>AH350+SUMIFS(postings!$T:$T,postings!$C:$C,'b-data'!AI$2,postings!$D:$D,'b-data'!AI$3,postings!$I:$I,'b-data'!$A350)-SUMIFS(postings!$W:$W,postings!$C:$C,'b-data'!AI$2,postings!$D:$D,'b-data'!AI$3,postings!$M:$M,'b-data'!$A350)</f>
        <v>0</v>
      </c>
      <c r="AJ350" s="53" cm="1">
        <f t="array" ref="AJ350">+INDEX(X350:AI350,1,Settings!$C$4)</f>
        <v>0</v>
      </c>
      <c r="AK350" s="53" cm="1">
        <f t="array" ref="AK350">+INDEX(X350:AI350,1,Settings!$C$4)</f>
        <v>0</v>
      </c>
      <c r="AL350" s="53"/>
      <c r="AM350" s="53">
        <f t="shared" si="671"/>
        <v>0</v>
      </c>
      <c r="AN350" s="53">
        <f t="shared" ref="AN350:AX350" si="726">+AM350</f>
        <v>0</v>
      </c>
      <c r="AO350" s="53">
        <f t="shared" si="726"/>
        <v>0</v>
      </c>
      <c r="AP350" s="53">
        <f t="shared" si="726"/>
        <v>0</v>
      </c>
      <c r="AQ350" s="53">
        <f t="shared" si="726"/>
        <v>0</v>
      </c>
      <c r="AR350" s="53">
        <f t="shared" si="726"/>
        <v>0</v>
      </c>
      <c r="AS350" s="53">
        <f t="shared" si="726"/>
        <v>0</v>
      </c>
      <c r="AT350" s="53">
        <f t="shared" si="726"/>
        <v>0</v>
      </c>
      <c r="AU350" s="53">
        <f t="shared" si="726"/>
        <v>0</v>
      </c>
      <c r="AV350" s="53">
        <f t="shared" si="726"/>
        <v>0</v>
      </c>
      <c r="AW350" s="53">
        <f t="shared" si="726"/>
        <v>0</v>
      </c>
      <c r="AX350" s="53">
        <f t="shared" si="726"/>
        <v>0</v>
      </c>
      <c r="AY350" s="53" cm="1">
        <f t="array" ref="AY350">+INDEX(AM350:AX350,1,Settings!$C$4)</f>
        <v>0</v>
      </c>
      <c r="AZ350" s="53">
        <f t="shared" si="673"/>
        <v>0</v>
      </c>
      <c r="BA350" s="53"/>
      <c r="BB350" s="53">
        <f t="shared" si="674"/>
        <v>0</v>
      </c>
      <c r="BC350" s="53">
        <f t="shared" ref="BC350:BN350" si="727">+BB350</f>
        <v>0</v>
      </c>
      <c r="BD350" s="53">
        <f t="shared" si="727"/>
        <v>0</v>
      </c>
      <c r="BE350" s="53">
        <f t="shared" si="727"/>
        <v>0</v>
      </c>
      <c r="BF350" s="53">
        <f t="shared" si="727"/>
        <v>0</v>
      </c>
      <c r="BG350" s="53">
        <f t="shared" si="727"/>
        <v>0</v>
      </c>
      <c r="BH350" s="53">
        <f t="shared" si="727"/>
        <v>0</v>
      </c>
      <c r="BI350" s="53">
        <f t="shared" si="727"/>
        <v>0</v>
      </c>
      <c r="BJ350" s="53">
        <f t="shared" si="727"/>
        <v>0</v>
      </c>
      <c r="BK350" s="53">
        <f t="shared" si="727"/>
        <v>0</v>
      </c>
      <c r="BL350" s="53">
        <f t="shared" si="727"/>
        <v>0</v>
      </c>
      <c r="BM350" s="53">
        <f t="shared" si="727"/>
        <v>0</v>
      </c>
      <c r="BN350" s="53">
        <f t="shared" si="727"/>
        <v>0</v>
      </c>
      <c r="BO350" s="53"/>
      <c r="BP350" s="53">
        <f t="shared" si="676"/>
        <v>0</v>
      </c>
      <c r="BQ350" s="53"/>
      <c r="BR350" s="53">
        <f t="shared" si="677"/>
        <v>0</v>
      </c>
    </row>
    <row r="351" spans="1:70" x14ac:dyDescent="0.2">
      <c r="A351" s="6">
        <v>1770</v>
      </c>
      <c r="B351" s="6" t="str">
        <f>+VLOOKUP(A351,masterfile!B:C,2,FALSE)</f>
        <v>Umsatzsteuer</v>
      </c>
      <c r="D351" s="53">
        <f>+SUMIF('[1]2017'!$A:$A,$A351,'[1]2017'!$C:$C)-SUMIF('[1]2017'!$E:$E,$A351,'[1]2017'!$G:$G)</f>
        <v>0</v>
      </c>
      <c r="E351" s="53">
        <f>+SUMIF('[1]2018'!$A:$A,$A351,'[1]2018'!$C:$C)-SUMIF('[1]2018'!$E:$E,$A351,'[1]2018'!$G:$G)+D351</f>
        <v>0</v>
      </c>
      <c r="F351" s="53">
        <f>+SUMIF('[1]2019'!$A:$A,$A351,'[1]2019'!$C:$C)-SUMIF('[1]2019'!$E:$E,$A351,'[1]2019'!$G:$G)+E351</f>
        <v>0</v>
      </c>
      <c r="G351" s="53">
        <f>+SUMIF('[1]2020'!$A:$A,$A351,'[1]2020'!$C:$C)-SUMIF('[1]2020'!$E:$E,$A351,'[1]2020'!$G:$G)+F351</f>
        <v>0</v>
      </c>
      <c r="H351" s="53"/>
      <c r="I351" s="53">
        <f>+(SUMIF('[1]2021'!$A:$A,$A351,'[1]2021'!$C:$C)-SUMIF('[1]2021'!$E:$E,$A351,'[1]2021'!$G:$G))/12+G351</f>
        <v>0</v>
      </c>
      <c r="J351" s="53">
        <f>+(SUMIF('[1]2021'!$A:$A,$A351,'[1]2021'!$C:$C)-SUMIF('[1]2021'!$E:$E,$A351,'[1]2021'!$G:$G))/12+I351</f>
        <v>0</v>
      </c>
      <c r="K351" s="53">
        <f>+(SUMIF('[1]2021'!$A:$A,$A351,'[1]2021'!$C:$C)-SUMIF('[1]2021'!$E:$E,$A351,'[1]2021'!$G:$G))/12+J351</f>
        <v>0</v>
      </c>
      <c r="L351" s="53">
        <f>+(SUMIF('[1]2021'!$A:$A,$A351,'[1]2021'!$C:$C)-SUMIF('[1]2021'!$E:$E,$A351,'[1]2021'!$G:$G))/12+K351</f>
        <v>0</v>
      </c>
      <c r="M351" s="53">
        <f>+(SUMIF('[1]2021'!$A:$A,$A351,'[1]2021'!$C:$C)-SUMIF('[1]2021'!$E:$E,$A351,'[1]2021'!$G:$G))/12+L351</f>
        <v>0</v>
      </c>
      <c r="N351" s="53">
        <f>+(SUMIF('[1]2021'!$A:$A,$A351,'[1]2021'!$C:$C)-SUMIF('[1]2021'!$E:$E,$A351,'[1]2021'!$G:$G))/12+M351</f>
        <v>0</v>
      </c>
      <c r="O351" s="53">
        <f>+(SUMIF('[1]2021'!$A:$A,$A351,'[1]2021'!$C:$C)-SUMIF('[1]2021'!$E:$E,$A351,'[1]2021'!$G:$G))/12+N351</f>
        <v>0</v>
      </c>
      <c r="P351" s="53">
        <f>+(SUMIF('[1]2021'!$A:$A,$A351,'[1]2021'!$C:$C)-SUMIF('[1]2021'!$E:$E,$A351,'[1]2021'!$G:$G))/12+O351</f>
        <v>0</v>
      </c>
      <c r="Q351" s="53">
        <f>+(SUMIF('[1]2021'!$A:$A,$A351,'[1]2021'!$C:$C)-SUMIF('[1]2021'!$E:$E,$A351,'[1]2021'!$G:$G))/12+P351</f>
        <v>0</v>
      </c>
      <c r="R351" s="53">
        <f>+(SUMIF('[1]2021'!$A:$A,$A351,'[1]2021'!$C:$C)-SUMIF('[1]2021'!$E:$E,$A351,'[1]2021'!$G:$G))/12+Q351</f>
        <v>0</v>
      </c>
      <c r="S351" s="53">
        <f>+(SUMIF('[1]2021'!$A:$A,$A351,'[1]2021'!$C:$C)-SUMIF('[1]2021'!$E:$E,$A351,'[1]2021'!$G:$G))/12+R351</f>
        <v>0</v>
      </c>
      <c r="T351" s="53">
        <f>+(SUMIF('[1]2021'!$A:$A,$A351,'[1]2021'!$C:$C)-SUMIF('[1]2021'!$E:$E,$A351,'[1]2021'!$G:$G))/12+S351</f>
        <v>0</v>
      </c>
      <c r="U351" s="53" cm="1">
        <f t="array" ref="U351">+INDEX(I351:T351,1,Settings!$C$4)</f>
        <v>0</v>
      </c>
      <c r="V351" s="53" cm="1">
        <f t="array" ref="V351">+INDEX(I351:T351,1,Settings!$C$4)</f>
        <v>0</v>
      </c>
      <c r="W351" s="53"/>
      <c r="X351" s="53">
        <f>V351+SUMIFS(postings!$T:$T,postings!$C:$C,'b-data'!X$2,postings!$D:$D,'b-data'!X$3,postings!$I:$I,'b-data'!$A351)-SUMIFS(postings!$W:$W,postings!$C:$C,'b-data'!X$2,postings!$D:$D,'b-data'!X$3,postings!$M:$M,'b-data'!$A351)</f>
        <v>0</v>
      </c>
      <c r="Y351" s="53">
        <f>X351+SUMIFS(postings!$T:$T,postings!$C:$C,'b-data'!Y$2,postings!$D:$D,'b-data'!Y$3,postings!$I:$I,'b-data'!$A351)-SUMIFS(postings!$W:$W,postings!$C:$C,'b-data'!Y$2,postings!$D:$D,'b-data'!Y$3,postings!$M:$M,'b-data'!$A351)</f>
        <v>0</v>
      </c>
      <c r="Z351" s="53">
        <f>Y351+SUMIFS(postings!$T:$T,postings!$C:$C,'b-data'!Z$2,postings!$D:$D,'b-data'!Z$3,postings!$I:$I,'b-data'!$A351)-SUMIFS(postings!$W:$W,postings!$C:$C,'b-data'!Z$2,postings!$D:$D,'b-data'!Z$3,postings!$M:$M,'b-data'!$A351)</f>
        <v>0</v>
      </c>
      <c r="AA351" s="53">
        <f>Z351+SUMIFS(postings!$T:$T,postings!$C:$C,'b-data'!AA$2,postings!$D:$D,'b-data'!AA$3,postings!$I:$I,'b-data'!$A351)-SUMIFS(postings!$W:$W,postings!$C:$C,'b-data'!AA$2,postings!$D:$D,'b-data'!AA$3,postings!$M:$M,'b-data'!$A351)</f>
        <v>0</v>
      </c>
      <c r="AB351" s="53">
        <f>AA351+SUMIFS(postings!$T:$T,postings!$C:$C,'b-data'!AB$2,postings!$D:$D,'b-data'!AB$3,postings!$I:$I,'b-data'!$A351)-SUMIFS(postings!$W:$W,postings!$C:$C,'b-data'!AB$2,postings!$D:$D,'b-data'!AB$3,postings!$M:$M,'b-data'!$A351)</f>
        <v>0</v>
      </c>
      <c r="AC351" s="53">
        <f>AB351+SUMIFS(postings!$T:$T,postings!$C:$C,'b-data'!AC$2,postings!$D:$D,'b-data'!AC$3,postings!$I:$I,'b-data'!$A351)-SUMIFS(postings!$W:$W,postings!$C:$C,'b-data'!AC$2,postings!$D:$D,'b-data'!AC$3,postings!$M:$M,'b-data'!$A351)</f>
        <v>0</v>
      </c>
      <c r="AD351" s="53">
        <f>AC351+SUMIFS(postings!$T:$T,postings!$C:$C,'b-data'!AD$2,postings!$D:$D,'b-data'!AD$3,postings!$I:$I,'b-data'!$A351)-SUMIFS(postings!$W:$W,postings!$C:$C,'b-data'!AD$2,postings!$D:$D,'b-data'!AD$3,postings!$M:$M,'b-data'!$A351)</f>
        <v>0</v>
      </c>
      <c r="AE351" s="53">
        <f>AD351+SUMIFS(postings!$T:$T,postings!$C:$C,'b-data'!AE$2,postings!$D:$D,'b-data'!AE$3,postings!$I:$I,'b-data'!$A351)-SUMIFS(postings!$W:$W,postings!$C:$C,'b-data'!AE$2,postings!$D:$D,'b-data'!AE$3,postings!$M:$M,'b-data'!$A351)</f>
        <v>0</v>
      </c>
      <c r="AF351" s="53">
        <f>AE351+SUMIFS(postings!$T:$T,postings!$C:$C,'b-data'!AF$2,postings!$D:$D,'b-data'!AF$3,postings!$I:$I,'b-data'!$A351)-SUMIFS(postings!$W:$W,postings!$C:$C,'b-data'!AF$2,postings!$D:$D,'b-data'!AF$3,postings!$M:$M,'b-data'!$A351)</f>
        <v>0</v>
      </c>
      <c r="AG351" s="53">
        <f>AF351+SUMIFS(postings!$T:$T,postings!$C:$C,'b-data'!AG$2,postings!$D:$D,'b-data'!AG$3,postings!$I:$I,'b-data'!$A351)-SUMIFS(postings!$W:$W,postings!$C:$C,'b-data'!AG$2,postings!$D:$D,'b-data'!AG$3,postings!$M:$M,'b-data'!$A351)</f>
        <v>0</v>
      </c>
      <c r="AH351" s="53">
        <f>AG351+SUMIFS(postings!$T:$T,postings!$C:$C,'b-data'!AH$2,postings!$D:$D,'b-data'!AH$3,postings!$I:$I,'b-data'!$A351)-SUMIFS(postings!$W:$W,postings!$C:$C,'b-data'!AH$2,postings!$D:$D,'b-data'!AH$3,postings!$M:$M,'b-data'!$A351)</f>
        <v>0</v>
      </c>
      <c r="AI351" s="53">
        <f>AH351+SUMIFS(postings!$T:$T,postings!$C:$C,'b-data'!AI$2,postings!$D:$D,'b-data'!AI$3,postings!$I:$I,'b-data'!$A351)-SUMIFS(postings!$W:$W,postings!$C:$C,'b-data'!AI$2,postings!$D:$D,'b-data'!AI$3,postings!$M:$M,'b-data'!$A351)</f>
        <v>0</v>
      </c>
      <c r="AJ351" s="53" cm="1">
        <f t="array" ref="AJ351">+INDEX(X351:AI351,1,Settings!$C$4)</f>
        <v>0</v>
      </c>
      <c r="AK351" s="53" cm="1">
        <f t="array" ref="AK351">+INDEX(X351:AI351,1,Settings!$C$4)</f>
        <v>0</v>
      </c>
      <c r="AL351" s="53"/>
      <c r="AM351" s="53">
        <f t="shared" si="671"/>
        <v>0</v>
      </c>
      <c r="AN351" s="53">
        <f t="shared" ref="AN351:AX351" si="728">+AM351</f>
        <v>0</v>
      </c>
      <c r="AO351" s="53">
        <f t="shared" si="728"/>
        <v>0</v>
      </c>
      <c r="AP351" s="53">
        <f t="shared" si="728"/>
        <v>0</v>
      </c>
      <c r="AQ351" s="53">
        <f t="shared" si="728"/>
        <v>0</v>
      </c>
      <c r="AR351" s="53">
        <f t="shared" si="728"/>
        <v>0</v>
      </c>
      <c r="AS351" s="53">
        <f t="shared" si="728"/>
        <v>0</v>
      </c>
      <c r="AT351" s="53">
        <f t="shared" si="728"/>
        <v>0</v>
      </c>
      <c r="AU351" s="53">
        <f t="shared" si="728"/>
        <v>0</v>
      </c>
      <c r="AV351" s="53">
        <f t="shared" si="728"/>
        <v>0</v>
      </c>
      <c r="AW351" s="53">
        <f t="shared" si="728"/>
        <v>0</v>
      </c>
      <c r="AX351" s="53">
        <f t="shared" si="728"/>
        <v>0</v>
      </c>
      <c r="AY351" s="53" cm="1">
        <f t="array" ref="AY351">+INDEX(AM351:AX351,1,Settings!$C$4)</f>
        <v>0</v>
      </c>
      <c r="AZ351" s="53">
        <f t="shared" si="673"/>
        <v>0</v>
      </c>
      <c r="BA351" s="53"/>
      <c r="BB351" s="53">
        <f t="shared" si="674"/>
        <v>0</v>
      </c>
      <c r="BC351" s="53">
        <f t="shared" ref="BC351:BN351" si="729">+BB351</f>
        <v>0</v>
      </c>
      <c r="BD351" s="53">
        <f t="shared" si="729"/>
        <v>0</v>
      </c>
      <c r="BE351" s="53">
        <f t="shared" si="729"/>
        <v>0</v>
      </c>
      <c r="BF351" s="53">
        <f t="shared" si="729"/>
        <v>0</v>
      </c>
      <c r="BG351" s="53">
        <f t="shared" si="729"/>
        <v>0</v>
      </c>
      <c r="BH351" s="53">
        <f t="shared" si="729"/>
        <v>0</v>
      </c>
      <c r="BI351" s="53">
        <f t="shared" si="729"/>
        <v>0</v>
      </c>
      <c r="BJ351" s="53">
        <f t="shared" si="729"/>
        <v>0</v>
      </c>
      <c r="BK351" s="53">
        <f t="shared" si="729"/>
        <v>0</v>
      </c>
      <c r="BL351" s="53">
        <f t="shared" si="729"/>
        <v>0</v>
      </c>
      <c r="BM351" s="53">
        <f t="shared" si="729"/>
        <v>0</v>
      </c>
      <c r="BN351" s="53">
        <f t="shared" si="729"/>
        <v>0</v>
      </c>
      <c r="BO351" s="53"/>
      <c r="BP351" s="53">
        <f t="shared" si="676"/>
        <v>0</v>
      </c>
      <c r="BQ351" s="53"/>
      <c r="BR351" s="53">
        <f t="shared" si="677"/>
        <v>0</v>
      </c>
    </row>
    <row r="352" spans="1:70" x14ac:dyDescent="0.2">
      <c r="A352" s="6">
        <v>1771</v>
      </c>
      <c r="B352" s="6" t="str">
        <f>+VLOOKUP(A352,masterfile!B:C,2,FALSE)</f>
        <v>Umsatzsteuer 7%</v>
      </c>
      <c r="D352" s="53">
        <f>+SUMIF('[1]2017'!$A:$A,$A352,'[1]2017'!$C:$C)-SUMIF('[1]2017'!$E:$E,$A352,'[1]2017'!$G:$G)</f>
        <v>0</v>
      </c>
      <c r="E352" s="53">
        <f>+SUMIF('[1]2018'!$A:$A,$A352,'[1]2018'!$C:$C)-SUMIF('[1]2018'!$E:$E,$A352,'[1]2018'!$G:$G)+D352</f>
        <v>0</v>
      </c>
      <c r="F352" s="53">
        <f>+SUMIF('[1]2019'!$A:$A,$A352,'[1]2019'!$C:$C)-SUMIF('[1]2019'!$E:$E,$A352,'[1]2019'!$G:$G)+E352</f>
        <v>0</v>
      </c>
      <c r="G352" s="53">
        <f>+SUMIF('[1]2020'!$A:$A,$A352,'[1]2020'!$C:$C)-SUMIF('[1]2020'!$E:$E,$A352,'[1]2020'!$G:$G)+F352</f>
        <v>0</v>
      </c>
      <c r="H352" s="53"/>
      <c r="I352" s="53">
        <f>+(SUMIF('[1]2021'!$A:$A,$A352,'[1]2021'!$C:$C)-SUMIF('[1]2021'!$E:$E,$A352,'[1]2021'!$G:$G))/12+G352</f>
        <v>0</v>
      </c>
      <c r="J352" s="53">
        <f>+(SUMIF('[1]2021'!$A:$A,$A352,'[1]2021'!$C:$C)-SUMIF('[1]2021'!$E:$E,$A352,'[1]2021'!$G:$G))/12+I352</f>
        <v>0</v>
      </c>
      <c r="K352" s="53">
        <f>+(SUMIF('[1]2021'!$A:$A,$A352,'[1]2021'!$C:$C)-SUMIF('[1]2021'!$E:$E,$A352,'[1]2021'!$G:$G))/12+J352</f>
        <v>0</v>
      </c>
      <c r="L352" s="53">
        <f>+(SUMIF('[1]2021'!$A:$A,$A352,'[1]2021'!$C:$C)-SUMIF('[1]2021'!$E:$E,$A352,'[1]2021'!$G:$G))/12+K352</f>
        <v>0</v>
      </c>
      <c r="M352" s="53">
        <f>+(SUMIF('[1]2021'!$A:$A,$A352,'[1]2021'!$C:$C)-SUMIF('[1]2021'!$E:$E,$A352,'[1]2021'!$G:$G))/12+L352</f>
        <v>0</v>
      </c>
      <c r="N352" s="53">
        <f>+(SUMIF('[1]2021'!$A:$A,$A352,'[1]2021'!$C:$C)-SUMIF('[1]2021'!$E:$E,$A352,'[1]2021'!$G:$G))/12+M352</f>
        <v>0</v>
      </c>
      <c r="O352" s="53">
        <f>+(SUMIF('[1]2021'!$A:$A,$A352,'[1]2021'!$C:$C)-SUMIF('[1]2021'!$E:$E,$A352,'[1]2021'!$G:$G))/12+N352</f>
        <v>0</v>
      </c>
      <c r="P352" s="53">
        <f>+(SUMIF('[1]2021'!$A:$A,$A352,'[1]2021'!$C:$C)-SUMIF('[1]2021'!$E:$E,$A352,'[1]2021'!$G:$G))/12+O352</f>
        <v>0</v>
      </c>
      <c r="Q352" s="53">
        <f>+(SUMIF('[1]2021'!$A:$A,$A352,'[1]2021'!$C:$C)-SUMIF('[1]2021'!$E:$E,$A352,'[1]2021'!$G:$G))/12+P352</f>
        <v>0</v>
      </c>
      <c r="R352" s="53">
        <f>+(SUMIF('[1]2021'!$A:$A,$A352,'[1]2021'!$C:$C)-SUMIF('[1]2021'!$E:$E,$A352,'[1]2021'!$G:$G))/12+Q352</f>
        <v>0</v>
      </c>
      <c r="S352" s="53">
        <f>+(SUMIF('[1]2021'!$A:$A,$A352,'[1]2021'!$C:$C)-SUMIF('[1]2021'!$E:$E,$A352,'[1]2021'!$G:$G))/12+R352</f>
        <v>0</v>
      </c>
      <c r="T352" s="53">
        <f>+(SUMIF('[1]2021'!$A:$A,$A352,'[1]2021'!$C:$C)-SUMIF('[1]2021'!$E:$E,$A352,'[1]2021'!$G:$G))/12+S352</f>
        <v>0</v>
      </c>
      <c r="U352" s="53" cm="1">
        <f t="array" ref="U352">+INDEX(I352:T352,1,Settings!$C$4)</f>
        <v>0</v>
      </c>
      <c r="V352" s="53" cm="1">
        <f t="array" ref="V352">+INDEX(I352:T352,1,Settings!$C$4)</f>
        <v>0</v>
      </c>
      <c r="W352" s="53"/>
      <c r="X352" s="53">
        <f>V352+SUMIFS(postings!$T:$T,postings!$C:$C,'b-data'!X$2,postings!$D:$D,'b-data'!X$3,postings!$I:$I,'b-data'!$A352)-SUMIFS(postings!$W:$W,postings!$C:$C,'b-data'!X$2,postings!$D:$D,'b-data'!X$3,postings!$M:$M,'b-data'!$A352)</f>
        <v>0</v>
      </c>
      <c r="Y352" s="53">
        <f>X352+SUMIFS(postings!$T:$T,postings!$C:$C,'b-data'!Y$2,postings!$D:$D,'b-data'!Y$3,postings!$I:$I,'b-data'!$A352)-SUMIFS(postings!$W:$W,postings!$C:$C,'b-data'!Y$2,postings!$D:$D,'b-data'!Y$3,postings!$M:$M,'b-data'!$A352)</f>
        <v>0</v>
      </c>
      <c r="Z352" s="53">
        <f>Y352+SUMIFS(postings!$T:$T,postings!$C:$C,'b-data'!Z$2,postings!$D:$D,'b-data'!Z$3,postings!$I:$I,'b-data'!$A352)-SUMIFS(postings!$W:$W,postings!$C:$C,'b-data'!Z$2,postings!$D:$D,'b-data'!Z$3,postings!$M:$M,'b-data'!$A352)</f>
        <v>0</v>
      </c>
      <c r="AA352" s="53">
        <f>Z352+SUMIFS(postings!$T:$T,postings!$C:$C,'b-data'!AA$2,postings!$D:$D,'b-data'!AA$3,postings!$I:$I,'b-data'!$A352)-SUMIFS(postings!$W:$W,postings!$C:$C,'b-data'!AA$2,postings!$D:$D,'b-data'!AA$3,postings!$M:$M,'b-data'!$A352)</f>
        <v>0</v>
      </c>
      <c r="AB352" s="53">
        <f>AA352+SUMIFS(postings!$T:$T,postings!$C:$C,'b-data'!AB$2,postings!$D:$D,'b-data'!AB$3,postings!$I:$I,'b-data'!$A352)-SUMIFS(postings!$W:$W,postings!$C:$C,'b-data'!AB$2,postings!$D:$D,'b-data'!AB$3,postings!$M:$M,'b-data'!$A352)</f>
        <v>0</v>
      </c>
      <c r="AC352" s="53">
        <f>AB352+SUMIFS(postings!$T:$T,postings!$C:$C,'b-data'!AC$2,postings!$D:$D,'b-data'!AC$3,postings!$I:$I,'b-data'!$A352)-SUMIFS(postings!$W:$W,postings!$C:$C,'b-data'!AC$2,postings!$D:$D,'b-data'!AC$3,postings!$M:$M,'b-data'!$A352)</f>
        <v>0</v>
      </c>
      <c r="AD352" s="53">
        <f>AC352+SUMIFS(postings!$T:$T,postings!$C:$C,'b-data'!AD$2,postings!$D:$D,'b-data'!AD$3,postings!$I:$I,'b-data'!$A352)-SUMIFS(postings!$W:$W,postings!$C:$C,'b-data'!AD$2,postings!$D:$D,'b-data'!AD$3,postings!$M:$M,'b-data'!$A352)</f>
        <v>0</v>
      </c>
      <c r="AE352" s="53">
        <f>AD352+SUMIFS(postings!$T:$T,postings!$C:$C,'b-data'!AE$2,postings!$D:$D,'b-data'!AE$3,postings!$I:$I,'b-data'!$A352)-SUMIFS(postings!$W:$W,postings!$C:$C,'b-data'!AE$2,postings!$D:$D,'b-data'!AE$3,postings!$M:$M,'b-data'!$A352)</f>
        <v>0</v>
      </c>
      <c r="AF352" s="53">
        <f>AE352+SUMIFS(postings!$T:$T,postings!$C:$C,'b-data'!AF$2,postings!$D:$D,'b-data'!AF$3,postings!$I:$I,'b-data'!$A352)-SUMIFS(postings!$W:$W,postings!$C:$C,'b-data'!AF$2,postings!$D:$D,'b-data'!AF$3,postings!$M:$M,'b-data'!$A352)</f>
        <v>0</v>
      </c>
      <c r="AG352" s="53">
        <f>AF352+SUMIFS(postings!$T:$T,postings!$C:$C,'b-data'!AG$2,postings!$D:$D,'b-data'!AG$3,postings!$I:$I,'b-data'!$A352)-SUMIFS(postings!$W:$W,postings!$C:$C,'b-data'!AG$2,postings!$D:$D,'b-data'!AG$3,postings!$M:$M,'b-data'!$A352)</f>
        <v>0</v>
      </c>
      <c r="AH352" s="53">
        <f>AG352+SUMIFS(postings!$T:$T,postings!$C:$C,'b-data'!AH$2,postings!$D:$D,'b-data'!AH$3,postings!$I:$I,'b-data'!$A352)-SUMIFS(postings!$W:$W,postings!$C:$C,'b-data'!AH$2,postings!$D:$D,'b-data'!AH$3,postings!$M:$M,'b-data'!$A352)</f>
        <v>0</v>
      </c>
      <c r="AI352" s="53">
        <f>AH352+SUMIFS(postings!$T:$T,postings!$C:$C,'b-data'!AI$2,postings!$D:$D,'b-data'!AI$3,postings!$I:$I,'b-data'!$A352)-SUMIFS(postings!$W:$W,postings!$C:$C,'b-data'!AI$2,postings!$D:$D,'b-data'!AI$3,postings!$M:$M,'b-data'!$A352)</f>
        <v>0</v>
      </c>
      <c r="AJ352" s="53" cm="1">
        <f t="array" ref="AJ352">+INDEX(X352:AI352,1,Settings!$C$4)</f>
        <v>0</v>
      </c>
      <c r="AK352" s="53" cm="1">
        <f t="array" ref="AK352">+INDEX(X352:AI352,1,Settings!$C$4)</f>
        <v>0</v>
      </c>
      <c r="AL352" s="53"/>
      <c r="AM352" s="53">
        <f t="shared" si="671"/>
        <v>0</v>
      </c>
      <c r="AN352" s="53">
        <f t="shared" ref="AN352:AX352" si="730">+AM352</f>
        <v>0</v>
      </c>
      <c r="AO352" s="53">
        <f t="shared" si="730"/>
        <v>0</v>
      </c>
      <c r="AP352" s="53">
        <f t="shared" si="730"/>
        <v>0</v>
      </c>
      <c r="AQ352" s="53">
        <f t="shared" si="730"/>
        <v>0</v>
      </c>
      <c r="AR352" s="53">
        <f t="shared" si="730"/>
        <v>0</v>
      </c>
      <c r="AS352" s="53">
        <f t="shared" si="730"/>
        <v>0</v>
      </c>
      <c r="AT352" s="53">
        <f t="shared" si="730"/>
        <v>0</v>
      </c>
      <c r="AU352" s="53">
        <f t="shared" si="730"/>
        <v>0</v>
      </c>
      <c r="AV352" s="53">
        <f t="shared" si="730"/>
        <v>0</v>
      </c>
      <c r="AW352" s="53">
        <f t="shared" si="730"/>
        <v>0</v>
      </c>
      <c r="AX352" s="53">
        <f t="shared" si="730"/>
        <v>0</v>
      </c>
      <c r="AY352" s="53" cm="1">
        <f t="array" ref="AY352">+INDEX(AM352:AX352,1,Settings!$C$4)</f>
        <v>0</v>
      </c>
      <c r="AZ352" s="53">
        <f t="shared" si="673"/>
        <v>0</v>
      </c>
      <c r="BA352" s="53"/>
      <c r="BB352" s="53">
        <f t="shared" si="674"/>
        <v>0</v>
      </c>
      <c r="BC352" s="53">
        <f t="shared" ref="BC352:BN352" si="731">+BB352</f>
        <v>0</v>
      </c>
      <c r="BD352" s="53">
        <f t="shared" si="731"/>
        <v>0</v>
      </c>
      <c r="BE352" s="53">
        <f t="shared" si="731"/>
        <v>0</v>
      </c>
      <c r="BF352" s="53">
        <f t="shared" si="731"/>
        <v>0</v>
      </c>
      <c r="BG352" s="53">
        <f t="shared" si="731"/>
        <v>0</v>
      </c>
      <c r="BH352" s="53">
        <f t="shared" si="731"/>
        <v>0</v>
      </c>
      <c r="BI352" s="53">
        <f t="shared" si="731"/>
        <v>0</v>
      </c>
      <c r="BJ352" s="53">
        <f t="shared" si="731"/>
        <v>0</v>
      </c>
      <c r="BK352" s="53">
        <f t="shared" si="731"/>
        <v>0</v>
      </c>
      <c r="BL352" s="53">
        <f t="shared" si="731"/>
        <v>0</v>
      </c>
      <c r="BM352" s="53">
        <f t="shared" si="731"/>
        <v>0</v>
      </c>
      <c r="BN352" s="53">
        <f t="shared" si="731"/>
        <v>0</v>
      </c>
      <c r="BO352" s="53"/>
      <c r="BP352" s="53">
        <f t="shared" si="676"/>
        <v>0</v>
      </c>
      <c r="BQ352" s="53"/>
      <c r="BR352" s="53">
        <f t="shared" si="677"/>
        <v>0</v>
      </c>
    </row>
    <row r="353" spans="1:70" x14ac:dyDescent="0.2">
      <c r="A353" s="6">
        <v>1772</v>
      </c>
      <c r="B353" s="6" t="str">
        <f>+VLOOKUP(A353,masterfile!B:C,2,FALSE)</f>
        <v>Umsatzsteuer aus EU-Erwerb</v>
      </c>
      <c r="D353" s="53">
        <f>+SUMIF('[1]2017'!$A:$A,$A353,'[1]2017'!$C:$C)-SUMIF('[1]2017'!$E:$E,$A353,'[1]2017'!$G:$G)</f>
        <v>0</v>
      </c>
      <c r="E353" s="53">
        <f>+SUMIF('[1]2018'!$A:$A,$A353,'[1]2018'!$C:$C)-SUMIF('[1]2018'!$E:$E,$A353,'[1]2018'!$G:$G)+D353</f>
        <v>0</v>
      </c>
      <c r="F353" s="53">
        <f>+SUMIF('[1]2019'!$A:$A,$A353,'[1]2019'!$C:$C)-SUMIF('[1]2019'!$E:$E,$A353,'[1]2019'!$G:$G)+E353</f>
        <v>0</v>
      </c>
      <c r="G353" s="53">
        <f>+SUMIF('[1]2020'!$A:$A,$A353,'[1]2020'!$C:$C)-SUMIF('[1]2020'!$E:$E,$A353,'[1]2020'!$G:$G)+F353</f>
        <v>0</v>
      </c>
      <c r="H353" s="53"/>
      <c r="I353" s="53">
        <f>+(SUMIF('[1]2021'!$A:$A,$A353,'[1]2021'!$C:$C)-SUMIF('[1]2021'!$E:$E,$A353,'[1]2021'!$G:$G))/12+G353</f>
        <v>0</v>
      </c>
      <c r="J353" s="53">
        <f>+(SUMIF('[1]2021'!$A:$A,$A353,'[1]2021'!$C:$C)-SUMIF('[1]2021'!$E:$E,$A353,'[1]2021'!$G:$G))/12+I353</f>
        <v>0</v>
      </c>
      <c r="K353" s="53">
        <f>+(SUMIF('[1]2021'!$A:$A,$A353,'[1]2021'!$C:$C)-SUMIF('[1]2021'!$E:$E,$A353,'[1]2021'!$G:$G))/12+J353</f>
        <v>0</v>
      </c>
      <c r="L353" s="53">
        <f>+(SUMIF('[1]2021'!$A:$A,$A353,'[1]2021'!$C:$C)-SUMIF('[1]2021'!$E:$E,$A353,'[1]2021'!$G:$G))/12+K353</f>
        <v>0</v>
      </c>
      <c r="M353" s="53">
        <f>+(SUMIF('[1]2021'!$A:$A,$A353,'[1]2021'!$C:$C)-SUMIF('[1]2021'!$E:$E,$A353,'[1]2021'!$G:$G))/12+L353</f>
        <v>0</v>
      </c>
      <c r="N353" s="53">
        <f>+(SUMIF('[1]2021'!$A:$A,$A353,'[1]2021'!$C:$C)-SUMIF('[1]2021'!$E:$E,$A353,'[1]2021'!$G:$G))/12+M353</f>
        <v>0</v>
      </c>
      <c r="O353" s="53">
        <f>+(SUMIF('[1]2021'!$A:$A,$A353,'[1]2021'!$C:$C)-SUMIF('[1]2021'!$E:$E,$A353,'[1]2021'!$G:$G))/12+N353</f>
        <v>0</v>
      </c>
      <c r="P353" s="53">
        <f>+(SUMIF('[1]2021'!$A:$A,$A353,'[1]2021'!$C:$C)-SUMIF('[1]2021'!$E:$E,$A353,'[1]2021'!$G:$G))/12+O353</f>
        <v>0</v>
      </c>
      <c r="Q353" s="53">
        <f>+(SUMIF('[1]2021'!$A:$A,$A353,'[1]2021'!$C:$C)-SUMIF('[1]2021'!$E:$E,$A353,'[1]2021'!$G:$G))/12+P353</f>
        <v>0</v>
      </c>
      <c r="R353" s="53">
        <f>+(SUMIF('[1]2021'!$A:$A,$A353,'[1]2021'!$C:$C)-SUMIF('[1]2021'!$E:$E,$A353,'[1]2021'!$G:$G))/12+Q353</f>
        <v>0</v>
      </c>
      <c r="S353" s="53">
        <f>+(SUMIF('[1]2021'!$A:$A,$A353,'[1]2021'!$C:$C)-SUMIF('[1]2021'!$E:$E,$A353,'[1]2021'!$G:$G))/12+R353</f>
        <v>0</v>
      </c>
      <c r="T353" s="53">
        <f>+(SUMIF('[1]2021'!$A:$A,$A353,'[1]2021'!$C:$C)-SUMIF('[1]2021'!$E:$E,$A353,'[1]2021'!$G:$G))/12+S353</f>
        <v>0</v>
      </c>
      <c r="U353" s="53" cm="1">
        <f t="array" ref="U353">+INDEX(I353:T353,1,Settings!$C$4)</f>
        <v>0</v>
      </c>
      <c r="V353" s="53" cm="1">
        <f t="array" ref="V353">+INDEX(I353:T353,1,Settings!$C$4)</f>
        <v>0</v>
      </c>
      <c r="W353" s="53"/>
      <c r="X353" s="53">
        <f>V353+SUMIFS(postings!$T:$T,postings!$C:$C,'b-data'!X$2,postings!$D:$D,'b-data'!X$3,postings!$I:$I,'b-data'!$A353)-SUMIFS(postings!$W:$W,postings!$C:$C,'b-data'!X$2,postings!$D:$D,'b-data'!X$3,postings!$M:$M,'b-data'!$A353)</f>
        <v>0</v>
      </c>
      <c r="Y353" s="53">
        <f>X353+SUMIFS(postings!$T:$T,postings!$C:$C,'b-data'!Y$2,postings!$D:$D,'b-data'!Y$3,postings!$I:$I,'b-data'!$A353)-SUMIFS(postings!$W:$W,postings!$C:$C,'b-data'!Y$2,postings!$D:$D,'b-data'!Y$3,postings!$M:$M,'b-data'!$A353)</f>
        <v>0</v>
      </c>
      <c r="Z353" s="53">
        <f>Y353+SUMIFS(postings!$T:$T,postings!$C:$C,'b-data'!Z$2,postings!$D:$D,'b-data'!Z$3,postings!$I:$I,'b-data'!$A353)-SUMIFS(postings!$W:$W,postings!$C:$C,'b-data'!Z$2,postings!$D:$D,'b-data'!Z$3,postings!$M:$M,'b-data'!$A353)</f>
        <v>0</v>
      </c>
      <c r="AA353" s="53">
        <f>Z353+SUMIFS(postings!$T:$T,postings!$C:$C,'b-data'!AA$2,postings!$D:$D,'b-data'!AA$3,postings!$I:$I,'b-data'!$A353)-SUMIFS(postings!$W:$W,postings!$C:$C,'b-data'!AA$2,postings!$D:$D,'b-data'!AA$3,postings!$M:$M,'b-data'!$A353)</f>
        <v>0</v>
      </c>
      <c r="AB353" s="53">
        <f>AA353+SUMIFS(postings!$T:$T,postings!$C:$C,'b-data'!AB$2,postings!$D:$D,'b-data'!AB$3,postings!$I:$I,'b-data'!$A353)-SUMIFS(postings!$W:$W,postings!$C:$C,'b-data'!AB$2,postings!$D:$D,'b-data'!AB$3,postings!$M:$M,'b-data'!$A353)</f>
        <v>0</v>
      </c>
      <c r="AC353" s="53">
        <f>AB353+SUMIFS(postings!$T:$T,postings!$C:$C,'b-data'!AC$2,postings!$D:$D,'b-data'!AC$3,postings!$I:$I,'b-data'!$A353)-SUMIFS(postings!$W:$W,postings!$C:$C,'b-data'!AC$2,postings!$D:$D,'b-data'!AC$3,postings!$M:$M,'b-data'!$A353)</f>
        <v>0</v>
      </c>
      <c r="AD353" s="53">
        <f>AC353+SUMIFS(postings!$T:$T,postings!$C:$C,'b-data'!AD$2,postings!$D:$D,'b-data'!AD$3,postings!$I:$I,'b-data'!$A353)-SUMIFS(postings!$W:$W,postings!$C:$C,'b-data'!AD$2,postings!$D:$D,'b-data'!AD$3,postings!$M:$M,'b-data'!$A353)</f>
        <v>0</v>
      </c>
      <c r="AE353" s="53">
        <f>AD353+SUMIFS(postings!$T:$T,postings!$C:$C,'b-data'!AE$2,postings!$D:$D,'b-data'!AE$3,postings!$I:$I,'b-data'!$A353)-SUMIFS(postings!$W:$W,postings!$C:$C,'b-data'!AE$2,postings!$D:$D,'b-data'!AE$3,postings!$M:$M,'b-data'!$A353)</f>
        <v>0</v>
      </c>
      <c r="AF353" s="53">
        <f>AE353+SUMIFS(postings!$T:$T,postings!$C:$C,'b-data'!AF$2,postings!$D:$D,'b-data'!AF$3,postings!$I:$I,'b-data'!$A353)-SUMIFS(postings!$W:$W,postings!$C:$C,'b-data'!AF$2,postings!$D:$D,'b-data'!AF$3,postings!$M:$M,'b-data'!$A353)</f>
        <v>0</v>
      </c>
      <c r="AG353" s="53">
        <f>AF353+SUMIFS(postings!$T:$T,postings!$C:$C,'b-data'!AG$2,postings!$D:$D,'b-data'!AG$3,postings!$I:$I,'b-data'!$A353)-SUMIFS(postings!$W:$W,postings!$C:$C,'b-data'!AG$2,postings!$D:$D,'b-data'!AG$3,postings!$M:$M,'b-data'!$A353)</f>
        <v>0</v>
      </c>
      <c r="AH353" s="53">
        <f>AG353+SUMIFS(postings!$T:$T,postings!$C:$C,'b-data'!AH$2,postings!$D:$D,'b-data'!AH$3,postings!$I:$I,'b-data'!$A353)-SUMIFS(postings!$W:$W,postings!$C:$C,'b-data'!AH$2,postings!$D:$D,'b-data'!AH$3,postings!$M:$M,'b-data'!$A353)</f>
        <v>0</v>
      </c>
      <c r="AI353" s="53">
        <f>AH353+SUMIFS(postings!$T:$T,postings!$C:$C,'b-data'!AI$2,postings!$D:$D,'b-data'!AI$3,postings!$I:$I,'b-data'!$A353)-SUMIFS(postings!$W:$W,postings!$C:$C,'b-data'!AI$2,postings!$D:$D,'b-data'!AI$3,postings!$M:$M,'b-data'!$A353)</f>
        <v>0</v>
      </c>
      <c r="AJ353" s="53" cm="1">
        <f t="array" ref="AJ353">+INDEX(X353:AI353,1,Settings!$C$4)</f>
        <v>0</v>
      </c>
      <c r="AK353" s="53" cm="1">
        <f t="array" ref="AK353">+INDEX(X353:AI353,1,Settings!$C$4)</f>
        <v>0</v>
      </c>
      <c r="AL353" s="53"/>
      <c r="AM353" s="53">
        <f t="shared" si="671"/>
        <v>0</v>
      </c>
      <c r="AN353" s="53">
        <f t="shared" ref="AN353:AX353" si="732">+AM353</f>
        <v>0</v>
      </c>
      <c r="AO353" s="53">
        <f t="shared" si="732"/>
        <v>0</v>
      </c>
      <c r="AP353" s="53">
        <f t="shared" si="732"/>
        <v>0</v>
      </c>
      <c r="AQ353" s="53">
        <f t="shared" si="732"/>
        <v>0</v>
      </c>
      <c r="AR353" s="53">
        <f t="shared" si="732"/>
        <v>0</v>
      </c>
      <c r="AS353" s="53">
        <f t="shared" si="732"/>
        <v>0</v>
      </c>
      <c r="AT353" s="53">
        <f t="shared" si="732"/>
        <v>0</v>
      </c>
      <c r="AU353" s="53">
        <f t="shared" si="732"/>
        <v>0</v>
      </c>
      <c r="AV353" s="53">
        <f t="shared" si="732"/>
        <v>0</v>
      </c>
      <c r="AW353" s="53">
        <f t="shared" si="732"/>
        <v>0</v>
      </c>
      <c r="AX353" s="53">
        <f t="shared" si="732"/>
        <v>0</v>
      </c>
      <c r="AY353" s="53" cm="1">
        <f t="array" ref="AY353">+INDEX(AM353:AX353,1,Settings!$C$4)</f>
        <v>0</v>
      </c>
      <c r="AZ353" s="53">
        <f t="shared" si="673"/>
        <v>0</v>
      </c>
      <c r="BA353" s="53"/>
      <c r="BB353" s="53">
        <f t="shared" si="674"/>
        <v>0</v>
      </c>
      <c r="BC353" s="53">
        <f t="shared" ref="BC353:BN353" si="733">+BB353</f>
        <v>0</v>
      </c>
      <c r="BD353" s="53">
        <f t="shared" si="733"/>
        <v>0</v>
      </c>
      <c r="BE353" s="53">
        <f t="shared" si="733"/>
        <v>0</v>
      </c>
      <c r="BF353" s="53">
        <f t="shared" si="733"/>
        <v>0</v>
      </c>
      <c r="BG353" s="53">
        <f t="shared" si="733"/>
        <v>0</v>
      </c>
      <c r="BH353" s="53">
        <f t="shared" si="733"/>
        <v>0</v>
      </c>
      <c r="BI353" s="53">
        <f t="shared" si="733"/>
        <v>0</v>
      </c>
      <c r="BJ353" s="53">
        <f t="shared" si="733"/>
        <v>0</v>
      </c>
      <c r="BK353" s="53">
        <f t="shared" si="733"/>
        <v>0</v>
      </c>
      <c r="BL353" s="53">
        <f t="shared" si="733"/>
        <v>0</v>
      </c>
      <c r="BM353" s="53">
        <f t="shared" si="733"/>
        <v>0</v>
      </c>
      <c r="BN353" s="53">
        <f t="shared" si="733"/>
        <v>0</v>
      </c>
      <c r="BO353" s="53"/>
      <c r="BP353" s="53">
        <f t="shared" si="676"/>
        <v>0</v>
      </c>
      <c r="BQ353" s="53"/>
      <c r="BR353" s="53">
        <f t="shared" si="677"/>
        <v>0</v>
      </c>
    </row>
    <row r="354" spans="1:70" x14ac:dyDescent="0.2">
      <c r="A354" s="6">
        <v>1773</v>
      </c>
      <c r="B354" s="6" t="str">
        <f>+VLOOKUP(A354,masterfile!B:C,2,FALSE)</f>
        <v>Umsatzsteuer 5%</v>
      </c>
      <c r="D354" s="53">
        <f>+SUMIF('[1]2017'!$A:$A,$A354,'[1]2017'!$C:$C)-SUMIF('[1]2017'!$E:$E,$A354,'[1]2017'!$G:$G)</f>
        <v>0</v>
      </c>
      <c r="E354" s="53">
        <f>+SUMIF('[1]2018'!$A:$A,$A354,'[1]2018'!$C:$C)-SUMIF('[1]2018'!$E:$E,$A354,'[1]2018'!$G:$G)+D354</f>
        <v>0</v>
      </c>
      <c r="F354" s="53">
        <f>+SUMIF('[1]2019'!$A:$A,$A354,'[1]2019'!$C:$C)-SUMIF('[1]2019'!$E:$E,$A354,'[1]2019'!$G:$G)+E354</f>
        <v>0</v>
      </c>
      <c r="G354" s="53">
        <f>+SUMIF('[1]2020'!$A:$A,$A354,'[1]2020'!$C:$C)-SUMIF('[1]2020'!$E:$E,$A354,'[1]2020'!$G:$G)+F354</f>
        <v>0</v>
      </c>
      <c r="H354" s="53"/>
      <c r="I354" s="53">
        <f>+(SUMIF('[1]2021'!$A:$A,$A354,'[1]2021'!$C:$C)-SUMIF('[1]2021'!$E:$E,$A354,'[1]2021'!$G:$G))/12+G354</f>
        <v>0</v>
      </c>
      <c r="J354" s="53">
        <f>+(SUMIF('[1]2021'!$A:$A,$A354,'[1]2021'!$C:$C)-SUMIF('[1]2021'!$E:$E,$A354,'[1]2021'!$G:$G))/12+I354</f>
        <v>0</v>
      </c>
      <c r="K354" s="53">
        <f>+(SUMIF('[1]2021'!$A:$A,$A354,'[1]2021'!$C:$C)-SUMIF('[1]2021'!$E:$E,$A354,'[1]2021'!$G:$G))/12+J354</f>
        <v>0</v>
      </c>
      <c r="L354" s="53">
        <f>+(SUMIF('[1]2021'!$A:$A,$A354,'[1]2021'!$C:$C)-SUMIF('[1]2021'!$E:$E,$A354,'[1]2021'!$G:$G))/12+K354</f>
        <v>0</v>
      </c>
      <c r="M354" s="53">
        <f>+(SUMIF('[1]2021'!$A:$A,$A354,'[1]2021'!$C:$C)-SUMIF('[1]2021'!$E:$E,$A354,'[1]2021'!$G:$G))/12+L354</f>
        <v>0</v>
      </c>
      <c r="N354" s="53">
        <f>+(SUMIF('[1]2021'!$A:$A,$A354,'[1]2021'!$C:$C)-SUMIF('[1]2021'!$E:$E,$A354,'[1]2021'!$G:$G))/12+M354</f>
        <v>0</v>
      </c>
      <c r="O354" s="53">
        <f>+(SUMIF('[1]2021'!$A:$A,$A354,'[1]2021'!$C:$C)-SUMIF('[1]2021'!$E:$E,$A354,'[1]2021'!$G:$G))/12+N354</f>
        <v>0</v>
      </c>
      <c r="P354" s="53">
        <f>+(SUMIF('[1]2021'!$A:$A,$A354,'[1]2021'!$C:$C)-SUMIF('[1]2021'!$E:$E,$A354,'[1]2021'!$G:$G))/12+O354</f>
        <v>0</v>
      </c>
      <c r="Q354" s="53">
        <f>+(SUMIF('[1]2021'!$A:$A,$A354,'[1]2021'!$C:$C)-SUMIF('[1]2021'!$E:$E,$A354,'[1]2021'!$G:$G))/12+P354</f>
        <v>0</v>
      </c>
      <c r="R354" s="53">
        <f>+(SUMIF('[1]2021'!$A:$A,$A354,'[1]2021'!$C:$C)-SUMIF('[1]2021'!$E:$E,$A354,'[1]2021'!$G:$G))/12+Q354</f>
        <v>0</v>
      </c>
      <c r="S354" s="53">
        <f>+(SUMIF('[1]2021'!$A:$A,$A354,'[1]2021'!$C:$C)-SUMIF('[1]2021'!$E:$E,$A354,'[1]2021'!$G:$G))/12+R354</f>
        <v>0</v>
      </c>
      <c r="T354" s="53">
        <f>+(SUMIF('[1]2021'!$A:$A,$A354,'[1]2021'!$C:$C)-SUMIF('[1]2021'!$E:$E,$A354,'[1]2021'!$G:$G))/12+S354</f>
        <v>0</v>
      </c>
      <c r="U354" s="53" cm="1">
        <f t="array" ref="U354">+INDEX(I354:T354,1,Settings!$C$4)</f>
        <v>0</v>
      </c>
      <c r="V354" s="53" cm="1">
        <f t="array" ref="V354">+INDEX(I354:T354,1,Settings!$C$4)</f>
        <v>0</v>
      </c>
      <c r="W354" s="53"/>
      <c r="X354" s="53">
        <f>V354+SUMIFS(postings!$T:$T,postings!$C:$C,'b-data'!X$2,postings!$D:$D,'b-data'!X$3,postings!$I:$I,'b-data'!$A354)-SUMIFS(postings!$W:$W,postings!$C:$C,'b-data'!X$2,postings!$D:$D,'b-data'!X$3,postings!$M:$M,'b-data'!$A354)</f>
        <v>0</v>
      </c>
      <c r="Y354" s="53">
        <f>X354+SUMIFS(postings!$T:$T,postings!$C:$C,'b-data'!Y$2,postings!$D:$D,'b-data'!Y$3,postings!$I:$I,'b-data'!$A354)-SUMIFS(postings!$W:$W,postings!$C:$C,'b-data'!Y$2,postings!$D:$D,'b-data'!Y$3,postings!$M:$M,'b-data'!$A354)</f>
        <v>0</v>
      </c>
      <c r="Z354" s="53">
        <f>Y354+SUMIFS(postings!$T:$T,postings!$C:$C,'b-data'!Z$2,postings!$D:$D,'b-data'!Z$3,postings!$I:$I,'b-data'!$A354)-SUMIFS(postings!$W:$W,postings!$C:$C,'b-data'!Z$2,postings!$D:$D,'b-data'!Z$3,postings!$M:$M,'b-data'!$A354)</f>
        <v>0</v>
      </c>
      <c r="AA354" s="53">
        <f>Z354+SUMIFS(postings!$T:$T,postings!$C:$C,'b-data'!AA$2,postings!$D:$D,'b-data'!AA$3,postings!$I:$I,'b-data'!$A354)-SUMIFS(postings!$W:$W,postings!$C:$C,'b-data'!AA$2,postings!$D:$D,'b-data'!AA$3,postings!$M:$M,'b-data'!$A354)</f>
        <v>0</v>
      </c>
      <c r="AB354" s="53">
        <f>AA354+SUMIFS(postings!$T:$T,postings!$C:$C,'b-data'!AB$2,postings!$D:$D,'b-data'!AB$3,postings!$I:$I,'b-data'!$A354)-SUMIFS(postings!$W:$W,postings!$C:$C,'b-data'!AB$2,postings!$D:$D,'b-data'!AB$3,postings!$M:$M,'b-data'!$A354)</f>
        <v>0</v>
      </c>
      <c r="AC354" s="53">
        <f>AB354+SUMIFS(postings!$T:$T,postings!$C:$C,'b-data'!AC$2,postings!$D:$D,'b-data'!AC$3,postings!$I:$I,'b-data'!$A354)-SUMIFS(postings!$W:$W,postings!$C:$C,'b-data'!AC$2,postings!$D:$D,'b-data'!AC$3,postings!$M:$M,'b-data'!$A354)</f>
        <v>0</v>
      </c>
      <c r="AD354" s="53">
        <f>AC354+SUMIFS(postings!$T:$T,postings!$C:$C,'b-data'!AD$2,postings!$D:$D,'b-data'!AD$3,postings!$I:$I,'b-data'!$A354)-SUMIFS(postings!$W:$W,postings!$C:$C,'b-data'!AD$2,postings!$D:$D,'b-data'!AD$3,postings!$M:$M,'b-data'!$A354)</f>
        <v>0</v>
      </c>
      <c r="AE354" s="53">
        <f>AD354+SUMIFS(postings!$T:$T,postings!$C:$C,'b-data'!AE$2,postings!$D:$D,'b-data'!AE$3,postings!$I:$I,'b-data'!$A354)-SUMIFS(postings!$W:$W,postings!$C:$C,'b-data'!AE$2,postings!$D:$D,'b-data'!AE$3,postings!$M:$M,'b-data'!$A354)</f>
        <v>0</v>
      </c>
      <c r="AF354" s="53">
        <f>AE354+SUMIFS(postings!$T:$T,postings!$C:$C,'b-data'!AF$2,postings!$D:$D,'b-data'!AF$3,postings!$I:$I,'b-data'!$A354)-SUMIFS(postings!$W:$W,postings!$C:$C,'b-data'!AF$2,postings!$D:$D,'b-data'!AF$3,postings!$M:$M,'b-data'!$A354)</f>
        <v>0</v>
      </c>
      <c r="AG354" s="53">
        <f>AF354+SUMIFS(postings!$T:$T,postings!$C:$C,'b-data'!AG$2,postings!$D:$D,'b-data'!AG$3,postings!$I:$I,'b-data'!$A354)-SUMIFS(postings!$W:$W,postings!$C:$C,'b-data'!AG$2,postings!$D:$D,'b-data'!AG$3,postings!$M:$M,'b-data'!$A354)</f>
        <v>0</v>
      </c>
      <c r="AH354" s="53">
        <f>AG354+SUMIFS(postings!$T:$T,postings!$C:$C,'b-data'!AH$2,postings!$D:$D,'b-data'!AH$3,postings!$I:$I,'b-data'!$A354)-SUMIFS(postings!$W:$W,postings!$C:$C,'b-data'!AH$2,postings!$D:$D,'b-data'!AH$3,postings!$M:$M,'b-data'!$A354)</f>
        <v>0</v>
      </c>
      <c r="AI354" s="53">
        <f>AH354+SUMIFS(postings!$T:$T,postings!$C:$C,'b-data'!AI$2,postings!$D:$D,'b-data'!AI$3,postings!$I:$I,'b-data'!$A354)-SUMIFS(postings!$W:$W,postings!$C:$C,'b-data'!AI$2,postings!$D:$D,'b-data'!AI$3,postings!$M:$M,'b-data'!$A354)</f>
        <v>0</v>
      </c>
      <c r="AJ354" s="53" cm="1">
        <f t="array" ref="AJ354">+INDEX(X354:AI354,1,Settings!$C$4)</f>
        <v>0</v>
      </c>
      <c r="AK354" s="53" cm="1">
        <f t="array" ref="AK354">+INDEX(X354:AI354,1,Settings!$C$4)</f>
        <v>0</v>
      </c>
      <c r="AL354" s="53"/>
      <c r="AM354" s="53">
        <f t="shared" si="671"/>
        <v>0</v>
      </c>
      <c r="AN354" s="53">
        <f t="shared" ref="AN354:AX354" si="734">+AM354</f>
        <v>0</v>
      </c>
      <c r="AO354" s="53">
        <f t="shared" si="734"/>
        <v>0</v>
      </c>
      <c r="AP354" s="53">
        <f t="shared" si="734"/>
        <v>0</v>
      </c>
      <c r="AQ354" s="53">
        <f t="shared" si="734"/>
        <v>0</v>
      </c>
      <c r="AR354" s="53">
        <f t="shared" si="734"/>
        <v>0</v>
      </c>
      <c r="AS354" s="53">
        <f t="shared" si="734"/>
        <v>0</v>
      </c>
      <c r="AT354" s="53">
        <f t="shared" si="734"/>
        <v>0</v>
      </c>
      <c r="AU354" s="53">
        <f t="shared" si="734"/>
        <v>0</v>
      </c>
      <c r="AV354" s="53">
        <f t="shared" si="734"/>
        <v>0</v>
      </c>
      <c r="AW354" s="53">
        <f t="shared" si="734"/>
        <v>0</v>
      </c>
      <c r="AX354" s="53">
        <f t="shared" si="734"/>
        <v>0</v>
      </c>
      <c r="AY354" s="53" cm="1">
        <f t="array" ref="AY354">+INDEX(AM354:AX354,1,Settings!$C$4)</f>
        <v>0</v>
      </c>
      <c r="AZ354" s="53">
        <f t="shared" si="673"/>
        <v>0</v>
      </c>
      <c r="BA354" s="53"/>
      <c r="BB354" s="53">
        <f t="shared" si="674"/>
        <v>0</v>
      </c>
      <c r="BC354" s="53">
        <f t="shared" ref="BC354:BN354" si="735">+BB354</f>
        <v>0</v>
      </c>
      <c r="BD354" s="53">
        <f t="shared" si="735"/>
        <v>0</v>
      </c>
      <c r="BE354" s="53">
        <f t="shared" si="735"/>
        <v>0</v>
      </c>
      <c r="BF354" s="53">
        <f t="shared" si="735"/>
        <v>0</v>
      </c>
      <c r="BG354" s="53">
        <f t="shared" si="735"/>
        <v>0</v>
      </c>
      <c r="BH354" s="53">
        <f t="shared" si="735"/>
        <v>0</v>
      </c>
      <c r="BI354" s="53">
        <f t="shared" si="735"/>
        <v>0</v>
      </c>
      <c r="BJ354" s="53">
        <f t="shared" si="735"/>
        <v>0</v>
      </c>
      <c r="BK354" s="53">
        <f t="shared" si="735"/>
        <v>0</v>
      </c>
      <c r="BL354" s="53">
        <f t="shared" si="735"/>
        <v>0</v>
      </c>
      <c r="BM354" s="53">
        <f t="shared" si="735"/>
        <v>0</v>
      </c>
      <c r="BN354" s="53">
        <f t="shared" si="735"/>
        <v>0</v>
      </c>
      <c r="BO354" s="53"/>
      <c r="BP354" s="53">
        <f t="shared" si="676"/>
        <v>0</v>
      </c>
      <c r="BQ354" s="53"/>
      <c r="BR354" s="53">
        <f t="shared" si="677"/>
        <v>0</v>
      </c>
    </row>
    <row r="355" spans="1:70" x14ac:dyDescent="0.2">
      <c r="A355" s="6">
        <v>1774</v>
      </c>
      <c r="B355" s="6" t="str">
        <f>+VLOOKUP(A355,masterfile!B:C,2,FALSE)</f>
        <v>Umsatzsteuer aus EU-Erwerb 19%</v>
      </c>
      <c r="D355" s="53">
        <f>+SUMIF('[1]2017'!$A:$A,$A355,'[1]2017'!$C:$C)-SUMIF('[1]2017'!$E:$E,$A355,'[1]2017'!$G:$G)</f>
        <v>0</v>
      </c>
      <c r="E355" s="53">
        <f>+SUMIF('[1]2018'!$A:$A,$A355,'[1]2018'!$C:$C)-SUMIF('[1]2018'!$E:$E,$A355,'[1]2018'!$G:$G)+D355</f>
        <v>0</v>
      </c>
      <c r="F355" s="53">
        <f>+SUMIF('[1]2019'!$A:$A,$A355,'[1]2019'!$C:$C)-SUMIF('[1]2019'!$E:$E,$A355,'[1]2019'!$G:$G)+E355</f>
        <v>0</v>
      </c>
      <c r="G355" s="53">
        <f>+SUMIF('[1]2020'!$A:$A,$A355,'[1]2020'!$C:$C)-SUMIF('[1]2020'!$E:$E,$A355,'[1]2020'!$G:$G)+F355</f>
        <v>0</v>
      </c>
      <c r="H355" s="53"/>
      <c r="I355" s="53">
        <f>+(SUMIF('[1]2021'!$A:$A,$A355,'[1]2021'!$C:$C)-SUMIF('[1]2021'!$E:$E,$A355,'[1]2021'!$G:$G))/12+G355</f>
        <v>0</v>
      </c>
      <c r="J355" s="53">
        <f>+(SUMIF('[1]2021'!$A:$A,$A355,'[1]2021'!$C:$C)-SUMIF('[1]2021'!$E:$E,$A355,'[1]2021'!$G:$G))/12+I355</f>
        <v>0</v>
      </c>
      <c r="K355" s="53">
        <f>+(SUMIF('[1]2021'!$A:$A,$A355,'[1]2021'!$C:$C)-SUMIF('[1]2021'!$E:$E,$A355,'[1]2021'!$G:$G))/12+J355</f>
        <v>0</v>
      </c>
      <c r="L355" s="53">
        <f>+(SUMIF('[1]2021'!$A:$A,$A355,'[1]2021'!$C:$C)-SUMIF('[1]2021'!$E:$E,$A355,'[1]2021'!$G:$G))/12+K355</f>
        <v>0</v>
      </c>
      <c r="M355" s="53">
        <f>+(SUMIF('[1]2021'!$A:$A,$A355,'[1]2021'!$C:$C)-SUMIF('[1]2021'!$E:$E,$A355,'[1]2021'!$G:$G))/12+L355</f>
        <v>0</v>
      </c>
      <c r="N355" s="53">
        <f>+(SUMIF('[1]2021'!$A:$A,$A355,'[1]2021'!$C:$C)-SUMIF('[1]2021'!$E:$E,$A355,'[1]2021'!$G:$G))/12+M355</f>
        <v>0</v>
      </c>
      <c r="O355" s="53">
        <f>+(SUMIF('[1]2021'!$A:$A,$A355,'[1]2021'!$C:$C)-SUMIF('[1]2021'!$E:$E,$A355,'[1]2021'!$G:$G))/12+N355</f>
        <v>0</v>
      </c>
      <c r="P355" s="53">
        <f>+(SUMIF('[1]2021'!$A:$A,$A355,'[1]2021'!$C:$C)-SUMIF('[1]2021'!$E:$E,$A355,'[1]2021'!$G:$G))/12+O355</f>
        <v>0</v>
      </c>
      <c r="Q355" s="53">
        <f>+(SUMIF('[1]2021'!$A:$A,$A355,'[1]2021'!$C:$C)-SUMIF('[1]2021'!$E:$E,$A355,'[1]2021'!$G:$G))/12+P355</f>
        <v>0</v>
      </c>
      <c r="R355" s="53">
        <f>+(SUMIF('[1]2021'!$A:$A,$A355,'[1]2021'!$C:$C)-SUMIF('[1]2021'!$E:$E,$A355,'[1]2021'!$G:$G))/12+Q355</f>
        <v>0</v>
      </c>
      <c r="S355" s="53">
        <f>+(SUMIF('[1]2021'!$A:$A,$A355,'[1]2021'!$C:$C)-SUMIF('[1]2021'!$E:$E,$A355,'[1]2021'!$G:$G))/12+R355</f>
        <v>0</v>
      </c>
      <c r="T355" s="53">
        <f>+(SUMIF('[1]2021'!$A:$A,$A355,'[1]2021'!$C:$C)-SUMIF('[1]2021'!$E:$E,$A355,'[1]2021'!$G:$G))/12+S355</f>
        <v>0</v>
      </c>
      <c r="U355" s="53" cm="1">
        <f t="array" ref="U355">+INDEX(I355:T355,1,Settings!$C$4)</f>
        <v>0</v>
      </c>
      <c r="V355" s="53" cm="1">
        <f t="array" ref="V355">+INDEX(I355:T355,1,Settings!$C$4)</f>
        <v>0</v>
      </c>
      <c r="W355" s="53"/>
      <c r="X355" s="53">
        <f>V355+SUMIFS(postings!$T:$T,postings!$C:$C,'b-data'!X$2,postings!$D:$D,'b-data'!X$3,postings!$I:$I,'b-data'!$A355)-SUMIFS(postings!$W:$W,postings!$C:$C,'b-data'!X$2,postings!$D:$D,'b-data'!X$3,postings!$M:$M,'b-data'!$A355)</f>
        <v>0</v>
      </c>
      <c r="Y355" s="53">
        <f>X355+SUMIFS(postings!$T:$T,postings!$C:$C,'b-data'!Y$2,postings!$D:$D,'b-data'!Y$3,postings!$I:$I,'b-data'!$A355)-SUMIFS(postings!$W:$W,postings!$C:$C,'b-data'!Y$2,postings!$D:$D,'b-data'!Y$3,postings!$M:$M,'b-data'!$A355)</f>
        <v>0</v>
      </c>
      <c r="Z355" s="53">
        <f>Y355+SUMIFS(postings!$T:$T,postings!$C:$C,'b-data'!Z$2,postings!$D:$D,'b-data'!Z$3,postings!$I:$I,'b-data'!$A355)-SUMIFS(postings!$W:$W,postings!$C:$C,'b-data'!Z$2,postings!$D:$D,'b-data'!Z$3,postings!$M:$M,'b-data'!$A355)</f>
        <v>0</v>
      </c>
      <c r="AA355" s="53">
        <f>Z355+SUMIFS(postings!$T:$T,postings!$C:$C,'b-data'!AA$2,postings!$D:$D,'b-data'!AA$3,postings!$I:$I,'b-data'!$A355)-SUMIFS(postings!$W:$W,postings!$C:$C,'b-data'!AA$2,postings!$D:$D,'b-data'!AA$3,postings!$M:$M,'b-data'!$A355)</f>
        <v>0</v>
      </c>
      <c r="AB355" s="53">
        <f>AA355+SUMIFS(postings!$T:$T,postings!$C:$C,'b-data'!AB$2,postings!$D:$D,'b-data'!AB$3,postings!$I:$I,'b-data'!$A355)-SUMIFS(postings!$W:$W,postings!$C:$C,'b-data'!AB$2,postings!$D:$D,'b-data'!AB$3,postings!$M:$M,'b-data'!$A355)</f>
        <v>0</v>
      </c>
      <c r="AC355" s="53">
        <f>AB355+SUMIFS(postings!$T:$T,postings!$C:$C,'b-data'!AC$2,postings!$D:$D,'b-data'!AC$3,postings!$I:$I,'b-data'!$A355)-SUMIFS(postings!$W:$W,postings!$C:$C,'b-data'!AC$2,postings!$D:$D,'b-data'!AC$3,postings!$M:$M,'b-data'!$A355)</f>
        <v>0</v>
      </c>
      <c r="AD355" s="53">
        <f>AC355+SUMIFS(postings!$T:$T,postings!$C:$C,'b-data'!AD$2,postings!$D:$D,'b-data'!AD$3,postings!$I:$I,'b-data'!$A355)-SUMIFS(postings!$W:$W,postings!$C:$C,'b-data'!AD$2,postings!$D:$D,'b-data'!AD$3,postings!$M:$M,'b-data'!$A355)</f>
        <v>0</v>
      </c>
      <c r="AE355" s="53">
        <f>AD355+SUMIFS(postings!$T:$T,postings!$C:$C,'b-data'!AE$2,postings!$D:$D,'b-data'!AE$3,postings!$I:$I,'b-data'!$A355)-SUMIFS(postings!$W:$W,postings!$C:$C,'b-data'!AE$2,postings!$D:$D,'b-data'!AE$3,postings!$M:$M,'b-data'!$A355)</f>
        <v>0</v>
      </c>
      <c r="AF355" s="53">
        <f>AE355+SUMIFS(postings!$T:$T,postings!$C:$C,'b-data'!AF$2,postings!$D:$D,'b-data'!AF$3,postings!$I:$I,'b-data'!$A355)-SUMIFS(postings!$W:$W,postings!$C:$C,'b-data'!AF$2,postings!$D:$D,'b-data'!AF$3,postings!$M:$M,'b-data'!$A355)</f>
        <v>0</v>
      </c>
      <c r="AG355" s="53">
        <f>AF355+SUMIFS(postings!$T:$T,postings!$C:$C,'b-data'!AG$2,postings!$D:$D,'b-data'!AG$3,postings!$I:$I,'b-data'!$A355)-SUMIFS(postings!$W:$W,postings!$C:$C,'b-data'!AG$2,postings!$D:$D,'b-data'!AG$3,postings!$M:$M,'b-data'!$A355)</f>
        <v>0</v>
      </c>
      <c r="AH355" s="53">
        <f>AG355+SUMIFS(postings!$T:$T,postings!$C:$C,'b-data'!AH$2,postings!$D:$D,'b-data'!AH$3,postings!$I:$I,'b-data'!$A355)-SUMIFS(postings!$W:$W,postings!$C:$C,'b-data'!AH$2,postings!$D:$D,'b-data'!AH$3,postings!$M:$M,'b-data'!$A355)</f>
        <v>0</v>
      </c>
      <c r="AI355" s="53">
        <f>AH355+SUMIFS(postings!$T:$T,postings!$C:$C,'b-data'!AI$2,postings!$D:$D,'b-data'!AI$3,postings!$I:$I,'b-data'!$A355)-SUMIFS(postings!$W:$W,postings!$C:$C,'b-data'!AI$2,postings!$D:$D,'b-data'!AI$3,postings!$M:$M,'b-data'!$A355)</f>
        <v>0</v>
      </c>
      <c r="AJ355" s="53" cm="1">
        <f t="array" ref="AJ355">+INDEX(X355:AI355,1,Settings!$C$4)</f>
        <v>0</v>
      </c>
      <c r="AK355" s="53" cm="1">
        <f t="array" ref="AK355">+INDEX(X355:AI355,1,Settings!$C$4)</f>
        <v>0</v>
      </c>
      <c r="AL355" s="53"/>
      <c r="AM355" s="53">
        <f t="shared" si="671"/>
        <v>0</v>
      </c>
      <c r="AN355" s="53">
        <f t="shared" ref="AN355:AX355" si="736">+AM355</f>
        <v>0</v>
      </c>
      <c r="AO355" s="53">
        <f t="shared" si="736"/>
        <v>0</v>
      </c>
      <c r="AP355" s="53">
        <f t="shared" si="736"/>
        <v>0</v>
      </c>
      <c r="AQ355" s="53">
        <f t="shared" si="736"/>
        <v>0</v>
      </c>
      <c r="AR355" s="53">
        <f t="shared" si="736"/>
        <v>0</v>
      </c>
      <c r="AS355" s="53">
        <f t="shared" si="736"/>
        <v>0</v>
      </c>
      <c r="AT355" s="53">
        <f t="shared" si="736"/>
        <v>0</v>
      </c>
      <c r="AU355" s="53">
        <f t="shared" si="736"/>
        <v>0</v>
      </c>
      <c r="AV355" s="53">
        <f t="shared" si="736"/>
        <v>0</v>
      </c>
      <c r="AW355" s="53">
        <f t="shared" si="736"/>
        <v>0</v>
      </c>
      <c r="AX355" s="53">
        <f t="shared" si="736"/>
        <v>0</v>
      </c>
      <c r="AY355" s="53" cm="1">
        <f t="array" ref="AY355">+INDEX(AM355:AX355,1,Settings!$C$4)</f>
        <v>0</v>
      </c>
      <c r="AZ355" s="53">
        <f t="shared" si="673"/>
        <v>0</v>
      </c>
      <c r="BA355" s="53"/>
      <c r="BB355" s="53">
        <f t="shared" si="674"/>
        <v>0</v>
      </c>
      <c r="BC355" s="53">
        <f t="shared" ref="BC355:BN355" si="737">+BB355</f>
        <v>0</v>
      </c>
      <c r="BD355" s="53">
        <f t="shared" si="737"/>
        <v>0</v>
      </c>
      <c r="BE355" s="53">
        <f t="shared" si="737"/>
        <v>0</v>
      </c>
      <c r="BF355" s="53">
        <f t="shared" si="737"/>
        <v>0</v>
      </c>
      <c r="BG355" s="53">
        <f t="shared" si="737"/>
        <v>0</v>
      </c>
      <c r="BH355" s="53">
        <f t="shared" si="737"/>
        <v>0</v>
      </c>
      <c r="BI355" s="53">
        <f t="shared" si="737"/>
        <v>0</v>
      </c>
      <c r="BJ355" s="53">
        <f t="shared" si="737"/>
        <v>0</v>
      </c>
      <c r="BK355" s="53">
        <f t="shared" si="737"/>
        <v>0</v>
      </c>
      <c r="BL355" s="53">
        <f t="shared" si="737"/>
        <v>0</v>
      </c>
      <c r="BM355" s="53">
        <f t="shared" si="737"/>
        <v>0</v>
      </c>
      <c r="BN355" s="53">
        <f t="shared" si="737"/>
        <v>0</v>
      </c>
      <c r="BO355" s="53"/>
      <c r="BP355" s="53">
        <f t="shared" si="676"/>
        <v>0</v>
      </c>
      <c r="BQ355" s="53"/>
      <c r="BR355" s="53">
        <f t="shared" si="677"/>
        <v>0</v>
      </c>
    </row>
    <row r="356" spans="1:70" x14ac:dyDescent="0.2">
      <c r="A356" s="6">
        <v>1775</v>
      </c>
      <c r="B356" s="6" t="str">
        <f>+VLOOKUP(A356,masterfile!B:C,2,FALSE)</f>
        <v>Umsatzsteuer 16%</v>
      </c>
      <c r="D356" s="53">
        <f>+SUMIF('[1]2017'!$A:$A,$A356,'[1]2017'!$C:$C)-SUMIF('[1]2017'!$E:$E,$A356,'[1]2017'!$G:$G)</f>
        <v>0</v>
      </c>
      <c r="E356" s="53">
        <f>+SUMIF('[1]2018'!$A:$A,$A356,'[1]2018'!$C:$C)-SUMIF('[1]2018'!$E:$E,$A356,'[1]2018'!$G:$G)+D356</f>
        <v>0</v>
      </c>
      <c r="F356" s="53">
        <f>+SUMIF('[1]2019'!$A:$A,$A356,'[1]2019'!$C:$C)-SUMIF('[1]2019'!$E:$E,$A356,'[1]2019'!$G:$G)+E356</f>
        <v>0</v>
      </c>
      <c r="G356" s="53">
        <f>+SUMIF('[1]2020'!$A:$A,$A356,'[1]2020'!$C:$C)-SUMIF('[1]2020'!$E:$E,$A356,'[1]2020'!$G:$G)+F356</f>
        <v>0</v>
      </c>
      <c r="H356" s="53"/>
      <c r="I356" s="53">
        <f>+(SUMIF('[1]2021'!$A:$A,$A356,'[1]2021'!$C:$C)-SUMIF('[1]2021'!$E:$E,$A356,'[1]2021'!$G:$G))/12+G356</f>
        <v>0</v>
      </c>
      <c r="J356" s="53">
        <f>+(SUMIF('[1]2021'!$A:$A,$A356,'[1]2021'!$C:$C)-SUMIF('[1]2021'!$E:$E,$A356,'[1]2021'!$G:$G))/12+I356</f>
        <v>0</v>
      </c>
      <c r="K356" s="53">
        <f>+(SUMIF('[1]2021'!$A:$A,$A356,'[1]2021'!$C:$C)-SUMIF('[1]2021'!$E:$E,$A356,'[1]2021'!$G:$G))/12+J356</f>
        <v>0</v>
      </c>
      <c r="L356" s="53">
        <f>+(SUMIF('[1]2021'!$A:$A,$A356,'[1]2021'!$C:$C)-SUMIF('[1]2021'!$E:$E,$A356,'[1]2021'!$G:$G))/12+K356</f>
        <v>0</v>
      </c>
      <c r="M356" s="53">
        <f>+(SUMIF('[1]2021'!$A:$A,$A356,'[1]2021'!$C:$C)-SUMIF('[1]2021'!$E:$E,$A356,'[1]2021'!$G:$G))/12+L356</f>
        <v>0</v>
      </c>
      <c r="N356" s="53">
        <f>+(SUMIF('[1]2021'!$A:$A,$A356,'[1]2021'!$C:$C)-SUMIF('[1]2021'!$E:$E,$A356,'[1]2021'!$G:$G))/12+M356</f>
        <v>0</v>
      </c>
      <c r="O356" s="53">
        <f>+(SUMIF('[1]2021'!$A:$A,$A356,'[1]2021'!$C:$C)-SUMIF('[1]2021'!$E:$E,$A356,'[1]2021'!$G:$G))/12+N356</f>
        <v>0</v>
      </c>
      <c r="P356" s="53">
        <f>+(SUMIF('[1]2021'!$A:$A,$A356,'[1]2021'!$C:$C)-SUMIF('[1]2021'!$E:$E,$A356,'[1]2021'!$G:$G))/12+O356</f>
        <v>0</v>
      </c>
      <c r="Q356" s="53">
        <f>+(SUMIF('[1]2021'!$A:$A,$A356,'[1]2021'!$C:$C)-SUMIF('[1]2021'!$E:$E,$A356,'[1]2021'!$G:$G))/12+P356</f>
        <v>0</v>
      </c>
      <c r="R356" s="53">
        <f>+(SUMIF('[1]2021'!$A:$A,$A356,'[1]2021'!$C:$C)-SUMIF('[1]2021'!$E:$E,$A356,'[1]2021'!$G:$G))/12+Q356</f>
        <v>0</v>
      </c>
      <c r="S356" s="53">
        <f>+(SUMIF('[1]2021'!$A:$A,$A356,'[1]2021'!$C:$C)-SUMIF('[1]2021'!$E:$E,$A356,'[1]2021'!$G:$G))/12+R356</f>
        <v>0</v>
      </c>
      <c r="T356" s="53">
        <f>+(SUMIF('[1]2021'!$A:$A,$A356,'[1]2021'!$C:$C)-SUMIF('[1]2021'!$E:$E,$A356,'[1]2021'!$G:$G))/12+S356</f>
        <v>0</v>
      </c>
      <c r="U356" s="53" cm="1">
        <f t="array" ref="U356">+INDEX(I356:T356,1,Settings!$C$4)</f>
        <v>0</v>
      </c>
      <c r="V356" s="53" cm="1">
        <f t="array" ref="V356">+INDEX(I356:T356,1,Settings!$C$4)</f>
        <v>0</v>
      </c>
      <c r="W356" s="53"/>
      <c r="X356" s="53">
        <f>V356+SUMIFS(postings!$T:$T,postings!$C:$C,'b-data'!X$2,postings!$D:$D,'b-data'!X$3,postings!$I:$I,'b-data'!$A356)-SUMIFS(postings!$W:$W,postings!$C:$C,'b-data'!X$2,postings!$D:$D,'b-data'!X$3,postings!$M:$M,'b-data'!$A356)</f>
        <v>0</v>
      </c>
      <c r="Y356" s="53">
        <f>X356+SUMIFS(postings!$T:$T,postings!$C:$C,'b-data'!Y$2,postings!$D:$D,'b-data'!Y$3,postings!$I:$I,'b-data'!$A356)-SUMIFS(postings!$W:$W,postings!$C:$C,'b-data'!Y$2,postings!$D:$D,'b-data'!Y$3,postings!$M:$M,'b-data'!$A356)</f>
        <v>0</v>
      </c>
      <c r="Z356" s="53">
        <f>Y356+SUMIFS(postings!$T:$T,postings!$C:$C,'b-data'!Z$2,postings!$D:$D,'b-data'!Z$3,postings!$I:$I,'b-data'!$A356)-SUMIFS(postings!$W:$W,postings!$C:$C,'b-data'!Z$2,postings!$D:$D,'b-data'!Z$3,postings!$M:$M,'b-data'!$A356)</f>
        <v>0</v>
      </c>
      <c r="AA356" s="53">
        <f>Z356+SUMIFS(postings!$T:$T,postings!$C:$C,'b-data'!AA$2,postings!$D:$D,'b-data'!AA$3,postings!$I:$I,'b-data'!$A356)-SUMIFS(postings!$W:$W,postings!$C:$C,'b-data'!AA$2,postings!$D:$D,'b-data'!AA$3,postings!$M:$M,'b-data'!$A356)</f>
        <v>0</v>
      </c>
      <c r="AB356" s="53">
        <f>AA356+SUMIFS(postings!$T:$T,postings!$C:$C,'b-data'!AB$2,postings!$D:$D,'b-data'!AB$3,postings!$I:$I,'b-data'!$A356)-SUMIFS(postings!$W:$W,postings!$C:$C,'b-data'!AB$2,postings!$D:$D,'b-data'!AB$3,postings!$M:$M,'b-data'!$A356)</f>
        <v>0</v>
      </c>
      <c r="AC356" s="53">
        <f>AB356+SUMIFS(postings!$T:$T,postings!$C:$C,'b-data'!AC$2,postings!$D:$D,'b-data'!AC$3,postings!$I:$I,'b-data'!$A356)-SUMIFS(postings!$W:$W,postings!$C:$C,'b-data'!AC$2,postings!$D:$D,'b-data'!AC$3,postings!$M:$M,'b-data'!$A356)</f>
        <v>0</v>
      </c>
      <c r="AD356" s="53">
        <f>AC356+SUMIFS(postings!$T:$T,postings!$C:$C,'b-data'!AD$2,postings!$D:$D,'b-data'!AD$3,postings!$I:$I,'b-data'!$A356)-SUMIFS(postings!$W:$W,postings!$C:$C,'b-data'!AD$2,postings!$D:$D,'b-data'!AD$3,postings!$M:$M,'b-data'!$A356)</f>
        <v>0</v>
      </c>
      <c r="AE356" s="53">
        <f>AD356+SUMIFS(postings!$T:$T,postings!$C:$C,'b-data'!AE$2,postings!$D:$D,'b-data'!AE$3,postings!$I:$I,'b-data'!$A356)-SUMIFS(postings!$W:$W,postings!$C:$C,'b-data'!AE$2,postings!$D:$D,'b-data'!AE$3,postings!$M:$M,'b-data'!$A356)</f>
        <v>0</v>
      </c>
      <c r="AF356" s="53">
        <f>AE356+SUMIFS(postings!$T:$T,postings!$C:$C,'b-data'!AF$2,postings!$D:$D,'b-data'!AF$3,postings!$I:$I,'b-data'!$A356)-SUMIFS(postings!$W:$W,postings!$C:$C,'b-data'!AF$2,postings!$D:$D,'b-data'!AF$3,postings!$M:$M,'b-data'!$A356)</f>
        <v>0</v>
      </c>
      <c r="AG356" s="53">
        <f>AF356+SUMIFS(postings!$T:$T,postings!$C:$C,'b-data'!AG$2,postings!$D:$D,'b-data'!AG$3,postings!$I:$I,'b-data'!$A356)-SUMIFS(postings!$W:$W,postings!$C:$C,'b-data'!AG$2,postings!$D:$D,'b-data'!AG$3,postings!$M:$M,'b-data'!$A356)</f>
        <v>0</v>
      </c>
      <c r="AH356" s="53">
        <f>AG356+SUMIFS(postings!$T:$T,postings!$C:$C,'b-data'!AH$2,postings!$D:$D,'b-data'!AH$3,postings!$I:$I,'b-data'!$A356)-SUMIFS(postings!$W:$W,postings!$C:$C,'b-data'!AH$2,postings!$D:$D,'b-data'!AH$3,postings!$M:$M,'b-data'!$A356)</f>
        <v>0</v>
      </c>
      <c r="AI356" s="53">
        <f>AH356+SUMIFS(postings!$T:$T,postings!$C:$C,'b-data'!AI$2,postings!$D:$D,'b-data'!AI$3,postings!$I:$I,'b-data'!$A356)-SUMIFS(postings!$W:$W,postings!$C:$C,'b-data'!AI$2,postings!$D:$D,'b-data'!AI$3,postings!$M:$M,'b-data'!$A356)</f>
        <v>0</v>
      </c>
      <c r="AJ356" s="53" cm="1">
        <f t="array" ref="AJ356">+INDEX(X356:AI356,1,Settings!$C$4)</f>
        <v>0</v>
      </c>
      <c r="AK356" s="53" cm="1">
        <f t="array" ref="AK356">+INDEX(X356:AI356,1,Settings!$C$4)</f>
        <v>0</v>
      </c>
      <c r="AL356" s="53"/>
      <c r="AM356" s="53">
        <f t="shared" si="671"/>
        <v>0</v>
      </c>
      <c r="AN356" s="53">
        <f t="shared" ref="AN356:AX356" si="738">+AM356</f>
        <v>0</v>
      </c>
      <c r="AO356" s="53">
        <f t="shared" si="738"/>
        <v>0</v>
      </c>
      <c r="AP356" s="53">
        <f t="shared" si="738"/>
        <v>0</v>
      </c>
      <c r="AQ356" s="53">
        <f t="shared" si="738"/>
        <v>0</v>
      </c>
      <c r="AR356" s="53">
        <f t="shared" si="738"/>
        <v>0</v>
      </c>
      <c r="AS356" s="53">
        <f t="shared" si="738"/>
        <v>0</v>
      </c>
      <c r="AT356" s="53">
        <f t="shared" si="738"/>
        <v>0</v>
      </c>
      <c r="AU356" s="53">
        <f t="shared" si="738"/>
        <v>0</v>
      </c>
      <c r="AV356" s="53">
        <f t="shared" si="738"/>
        <v>0</v>
      </c>
      <c r="AW356" s="53">
        <f t="shared" si="738"/>
        <v>0</v>
      </c>
      <c r="AX356" s="53">
        <f t="shared" si="738"/>
        <v>0</v>
      </c>
      <c r="AY356" s="53" cm="1">
        <f t="array" ref="AY356">+INDEX(AM356:AX356,1,Settings!$C$4)</f>
        <v>0</v>
      </c>
      <c r="AZ356" s="53">
        <f t="shared" si="673"/>
        <v>0</v>
      </c>
      <c r="BA356" s="53"/>
      <c r="BB356" s="53">
        <f t="shared" si="674"/>
        <v>0</v>
      </c>
      <c r="BC356" s="53">
        <f t="shared" ref="BC356:BN356" si="739">+BB356</f>
        <v>0</v>
      </c>
      <c r="BD356" s="53">
        <f t="shared" si="739"/>
        <v>0</v>
      </c>
      <c r="BE356" s="53">
        <f t="shared" si="739"/>
        <v>0</v>
      </c>
      <c r="BF356" s="53">
        <f t="shared" si="739"/>
        <v>0</v>
      </c>
      <c r="BG356" s="53">
        <f t="shared" si="739"/>
        <v>0</v>
      </c>
      <c r="BH356" s="53">
        <f t="shared" si="739"/>
        <v>0</v>
      </c>
      <c r="BI356" s="53">
        <f t="shared" si="739"/>
        <v>0</v>
      </c>
      <c r="BJ356" s="53">
        <f t="shared" si="739"/>
        <v>0</v>
      </c>
      <c r="BK356" s="53">
        <f t="shared" si="739"/>
        <v>0</v>
      </c>
      <c r="BL356" s="53">
        <f t="shared" si="739"/>
        <v>0</v>
      </c>
      <c r="BM356" s="53">
        <f t="shared" si="739"/>
        <v>0</v>
      </c>
      <c r="BN356" s="53">
        <f t="shared" si="739"/>
        <v>0</v>
      </c>
      <c r="BO356" s="53"/>
      <c r="BP356" s="53">
        <f t="shared" si="676"/>
        <v>0</v>
      </c>
      <c r="BQ356" s="53"/>
      <c r="BR356" s="53">
        <f t="shared" si="677"/>
        <v>0</v>
      </c>
    </row>
    <row r="357" spans="1:70" x14ac:dyDescent="0.2">
      <c r="A357" s="6">
        <v>1776</v>
      </c>
      <c r="B357" s="6" t="str">
        <f>+VLOOKUP(A357,masterfile!B:C,2,FALSE)</f>
        <v>Umsatzsteuer 19%</v>
      </c>
      <c r="D357" s="53">
        <f>+SUMIF('[1]2017'!$A:$A,$A357,'[1]2017'!$C:$C)-SUMIF('[1]2017'!$E:$E,$A357,'[1]2017'!$G:$G)</f>
        <v>0</v>
      </c>
      <c r="E357" s="53">
        <f>+SUMIF('[1]2018'!$A:$A,$A357,'[1]2018'!$C:$C)-SUMIF('[1]2018'!$E:$E,$A357,'[1]2018'!$G:$G)+D357</f>
        <v>0</v>
      </c>
      <c r="F357" s="53">
        <f>+SUMIF('[1]2019'!$A:$A,$A357,'[1]2019'!$C:$C)-SUMIF('[1]2019'!$E:$E,$A357,'[1]2019'!$G:$G)+E357</f>
        <v>0</v>
      </c>
      <c r="G357" s="53">
        <f>+SUMIF('[1]2020'!$A:$A,$A357,'[1]2020'!$C:$C)-SUMIF('[1]2020'!$E:$E,$A357,'[1]2020'!$G:$G)+F357</f>
        <v>0</v>
      </c>
      <c r="H357" s="53"/>
      <c r="I357" s="53">
        <f>+(SUMIF('[1]2021'!$A:$A,$A357,'[1]2021'!$C:$C)-SUMIF('[1]2021'!$E:$E,$A357,'[1]2021'!$G:$G))/12+G357</f>
        <v>0</v>
      </c>
      <c r="J357" s="53">
        <f>+(SUMIF('[1]2021'!$A:$A,$A357,'[1]2021'!$C:$C)-SUMIF('[1]2021'!$E:$E,$A357,'[1]2021'!$G:$G))/12+I357</f>
        <v>0</v>
      </c>
      <c r="K357" s="53">
        <f>+(SUMIF('[1]2021'!$A:$A,$A357,'[1]2021'!$C:$C)-SUMIF('[1]2021'!$E:$E,$A357,'[1]2021'!$G:$G))/12+J357</f>
        <v>0</v>
      </c>
      <c r="L357" s="53">
        <f>+(SUMIF('[1]2021'!$A:$A,$A357,'[1]2021'!$C:$C)-SUMIF('[1]2021'!$E:$E,$A357,'[1]2021'!$G:$G))/12+K357</f>
        <v>0</v>
      </c>
      <c r="M357" s="53">
        <f>+(SUMIF('[1]2021'!$A:$A,$A357,'[1]2021'!$C:$C)-SUMIF('[1]2021'!$E:$E,$A357,'[1]2021'!$G:$G))/12+L357</f>
        <v>0</v>
      </c>
      <c r="N357" s="53">
        <f>+(SUMIF('[1]2021'!$A:$A,$A357,'[1]2021'!$C:$C)-SUMIF('[1]2021'!$E:$E,$A357,'[1]2021'!$G:$G))/12+M357</f>
        <v>0</v>
      </c>
      <c r="O357" s="53">
        <f>+(SUMIF('[1]2021'!$A:$A,$A357,'[1]2021'!$C:$C)-SUMIF('[1]2021'!$E:$E,$A357,'[1]2021'!$G:$G))/12+N357</f>
        <v>0</v>
      </c>
      <c r="P357" s="53">
        <f>+(SUMIF('[1]2021'!$A:$A,$A357,'[1]2021'!$C:$C)-SUMIF('[1]2021'!$E:$E,$A357,'[1]2021'!$G:$G))/12+O357</f>
        <v>0</v>
      </c>
      <c r="Q357" s="53">
        <f>+(SUMIF('[1]2021'!$A:$A,$A357,'[1]2021'!$C:$C)-SUMIF('[1]2021'!$E:$E,$A357,'[1]2021'!$G:$G))/12+P357</f>
        <v>0</v>
      </c>
      <c r="R357" s="53">
        <f>+(SUMIF('[1]2021'!$A:$A,$A357,'[1]2021'!$C:$C)-SUMIF('[1]2021'!$E:$E,$A357,'[1]2021'!$G:$G))/12+Q357</f>
        <v>0</v>
      </c>
      <c r="S357" s="53">
        <f>+(SUMIF('[1]2021'!$A:$A,$A357,'[1]2021'!$C:$C)-SUMIF('[1]2021'!$E:$E,$A357,'[1]2021'!$G:$G))/12+R357</f>
        <v>0</v>
      </c>
      <c r="T357" s="53">
        <f>+(SUMIF('[1]2021'!$A:$A,$A357,'[1]2021'!$C:$C)-SUMIF('[1]2021'!$E:$E,$A357,'[1]2021'!$G:$G))/12+S357</f>
        <v>0</v>
      </c>
      <c r="U357" s="53" cm="1">
        <f t="array" ref="U357">+INDEX(I357:T357,1,Settings!$C$4)</f>
        <v>0</v>
      </c>
      <c r="V357" s="53" cm="1">
        <f t="array" ref="V357">+INDEX(I357:T357,1,Settings!$C$4)</f>
        <v>0</v>
      </c>
      <c r="W357" s="53"/>
      <c r="X357" s="53">
        <f>V357+SUMIFS(postings!$T:$T,postings!$C:$C,'b-data'!X$2,postings!$D:$D,'b-data'!X$3,postings!$I:$I,'b-data'!$A357)-SUMIFS(postings!$W:$W,postings!$C:$C,'b-data'!X$2,postings!$D:$D,'b-data'!X$3,postings!$M:$M,'b-data'!$A357)</f>
        <v>0</v>
      </c>
      <c r="Y357" s="53">
        <f>X357+SUMIFS(postings!$T:$T,postings!$C:$C,'b-data'!Y$2,postings!$D:$D,'b-data'!Y$3,postings!$I:$I,'b-data'!$A357)-SUMIFS(postings!$W:$W,postings!$C:$C,'b-data'!Y$2,postings!$D:$D,'b-data'!Y$3,postings!$M:$M,'b-data'!$A357)</f>
        <v>0</v>
      </c>
      <c r="Z357" s="53">
        <f>Y357+SUMIFS(postings!$T:$T,postings!$C:$C,'b-data'!Z$2,postings!$D:$D,'b-data'!Z$3,postings!$I:$I,'b-data'!$A357)-SUMIFS(postings!$W:$W,postings!$C:$C,'b-data'!Z$2,postings!$D:$D,'b-data'!Z$3,postings!$M:$M,'b-data'!$A357)</f>
        <v>0</v>
      </c>
      <c r="AA357" s="53">
        <f>Z357+SUMIFS(postings!$T:$T,postings!$C:$C,'b-data'!AA$2,postings!$D:$D,'b-data'!AA$3,postings!$I:$I,'b-data'!$A357)-SUMIFS(postings!$W:$W,postings!$C:$C,'b-data'!AA$2,postings!$D:$D,'b-data'!AA$3,postings!$M:$M,'b-data'!$A357)</f>
        <v>0</v>
      </c>
      <c r="AB357" s="53">
        <f>AA357+SUMIFS(postings!$T:$T,postings!$C:$C,'b-data'!AB$2,postings!$D:$D,'b-data'!AB$3,postings!$I:$I,'b-data'!$A357)-SUMIFS(postings!$W:$W,postings!$C:$C,'b-data'!AB$2,postings!$D:$D,'b-data'!AB$3,postings!$M:$M,'b-data'!$A357)</f>
        <v>0</v>
      </c>
      <c r="AC357" s="53">
        <f>AB357+SUMIFS(postings!$T:$T,postings!$C:$C,'b-data'!AC$2,postings!$D:$D,'b-data'!AC$3,postings!$I:$I,'b-data'!$A357)-SUMIFS(postings!$W:$W,postings!$C:$C,'b-data'!AC$2,postings!$D:$D,'b-data'!AC$3,postings!$M:$M,'b-data'!$A357)</f>
        <v>0</v>
      </c>
      <c r="AD357" s="53">
        <f>AC357+SUMIFS(postings!$T:$T,postings!$C:$C,'b-data'!AD$2,postings!$D:$D,'b-data'!AD$3,postings!$I:$I,'b-data'!$A357)-SUMIFS(postings!$W:$W,postings!$C:$C,'b-data'!AD$2,postings!$D:$D,'b-data'!AD$3,postings!$M:$M,'b-data'!$A357)</f>
        <v>0</v>
      </c>
      <c r="AE357" s="53">
        <f>AD357+SUMIFS(postings!$T:$T,postings!$C:$C,'b-data'!AE$2,postings!$D:$D,'b-data'!AE$3,postings!$I:$I,'b-data'!$A357)-SUMIFS(postings!$W:$W,postings!$C:$C,'b-data'!AE$2,postings!$D:$D,'b-data'!AE$3,postings!$M:$M,'b-data'!$A357)</f>
        <v>0</v>
      </c>
      <c r="AF357" s="53">
        <f>AE357+SUMIFS(postings!$T:$T,postings!$C:$C,'b-data'!AF$2,postings!$D:$D,'b-data'!AF$3,postings!$I:$I,'b-data'!$A357)-SUMIFS(postings!$W:$W,postings!$C:$C,'b-data'!AF$2,postings!$D:$D,'b-data'!AF$3,postings!$M:$M,'b-data'!$A357)</f>
        <v>0</v>
      </c>
      <c r="AG357" s="53">
        <f>AF357+SUMIFS(postings!$T:$T,postings!$C:$C,'b-data'!AG$2,postings!$D:$D,'b-data'!AG$3,postings!$I:$I,'b-data'!$A357)-SUMIFS(postings!$W:$W,postings!$C:$C,'b-data'!AG$2,postings!$D:$D,'b-data'!AG$3,postings!$M:$M,'b-data'!$A357)</f>
        <v>0</v>
      </c>
      <c r="AH357" s="53">
        <f>AG357+SUMIFS(postings!$T:$T,postings!$C:$C,'b-data'!AH$2,postings!$D:$D,'b-data'!AH$3,postings!$I:$I,'b-data'!$A357)-SUMIFS(postings!$W:$W,postings!$C:$C,'b-data'!AH$2,postings!$D:$D,'b-data'!AH$3,postings!$M:$M,'b-data'!$A357)</f>
        <v>0</v>
      </c>
      <c r="AI357" s="53">
        <f>AH357+SUMIFS(postings!$T:$T,postings!$C:$C,'b-data'!AI$2,postings!$D:$D,'b-data'!AI$3,postings!$I:$I,'b-data'!$A357)-SUMIFS(postings!$W:$W,postings!$C:$C,'b-data'!AI$2,postings!$D:$D,'b-data'!AI$3,postings!$M:$M,'b-data'!$A357)</f>
        <v>0</v>
      </c>
      <c r="AJ357" s="53" cm="1">
        <f t="array" ref="AJ357">+INDEX(X357:AI357,1,Settings!$C$4)</f>
        <v>0</v>
      </c>
      <c r="AK357" s="53" cm="1">
        <f t="array" ref="AK357">+INDEX(X357:AI357,1,Settings!$C$4)</f>
        <v>0</v>
      </c>
      <c r="AL357" s="53"/>
      <c r="AM357" s="53">
        <f t="shared" si="671"/>
        <v>0</v>
      </c>
      <c r="AN357" s="53">
        <f t="shared" ref="AN357:AX357" si="740">+AM357</f>
        <v>0</v>
      </c>
      <c r="AO357" s="53">
        <f t="shared" si="740"/>
        <v>0</v>
      </c>
      <c r="AP357" s="53">
        <f t="shared" si="740"/>
        <v>0</v>
      </c>
      <c r="AQ357" s="53">
        <f t="shared" si="740"/>
        <v>0</v>
      </c>
      <c r="AR357" s="53">
        <f t="shared" si="740"/>
        <v>0</v>
      </c>
      <c r="AS357" s="53">
        <f t="shared" si="740"/>
        <v>0</v>
      </c>
      <c r="AT357" s="53">
        <f t="shared" si="740"/>
        <v>0</v>
      </c>
      <c r="AU357" s="53">
        <f t="shared" si="740"/>
        <v>0</v>
      </c>
      <c r="AV357" s="53">
        <f t="shared" si="740"/>
        <v>0</v>
      </c>
      <c r="AW357" s="53">
        <f t="shared" si="740"/>
        <v>0</v>
      </c>
      <c r="AX357" s="53">
        <f t="shared" si="740"/>
        <v>0</v>
      </c>
      <c r="AY357" s="53" cm="1">
        <f t="array" ref="AY357">+INDEX(AM357:AX357,1,Settings!$C$4)</f>
        <v>0</v>
      </c>
      <c r="AZ357" s="53">
        <f t="shared" si="673"/>
        <v>0</v>
      </c>
      <c r="BA357" s="53"/>
      <c r="BB357" s="53">
        <f t="shared" si="674"/>
        <v>0</v>
      </c>
      <c r="BC357" s="53">
        <f t="shared" ref="BC357:BN357" si="741">+BB357</f>
        <v>0</v>
      </c>
      <c r="BD357" s="53">
        <f t="shared" si="741"/>
        <v>0</v>
      </c>
      <c r="BE357" s="53">
        <f t="shared" si="741"/>
        <v>0</v>
      </c>
      <c r="BF357" s="53">
        <f t="shared" si="741"/>
        <v>0</v>
      </c>
      <c r="BG357" s="53">
        <f t="shared" si="741"/>
        <v>0</v>
      </c>
      <c r="BH357" s="53">
        <f t="shared" si="741"/>
        <v>0</v>
      </c>
      <c r="BI357" s="53">
        <f t="shared" si="741"/>
        <v>0</v>
      </c>
      <c r="BJ357" s="53">
        <f t="shared" si="741"/>
        <v>0</v>
      </c>
      <c r="BK357" s="53">
        <f t="shared" si="741"/>
        <v>0</v>
      </c>
      <c r="BL357" s="53">
        <f t="shared" si="741"/>
        <v>0</v>
      </c>
      <c r="BM357" s="53">
        <f t="shared" si="741"/>
        <v>0</v>
      </c>
      <c r="BN357" s="53">
        <f t="shared" si="741"/>
        <v>0</v>
      </c>
      <c r="BO357" s="53"/>
      <c r="BP357" s="53">
        <f t="shared" si="676"/>
        <v>0</v>
      </c>
      <c r="BQ357" s="53"/>
      <c r="BR357" s="53">
        <f t="shared" si="677"/>
        <v>0</v>
      </c>
    </row>
    <row r="358" spans="1:70" x14ac:dyDescent="0.2">
      <c r="A358" s="6">
        <v>1777</v>
      </c>
      <c r="B358" s="6" t="str">
        <f>+VLOOKUP(A358,masterfile!B:C,2,FALSE)</f>
        <v>Umsatzsteuer EU-Lieferungen</v>
      </c>
      <c r="D358" s="53">
        <f>+SUMIF('[1]2017'!$A:$A,$A358,'[1]2017'!$C:$C)-SUMIF('[1]2017'!$E:$E,$A358,'[1]2017'!$G:$G)</f>
        <v>0</v>
      </c>
      <c r="E358" s="53">
        <f>+SUMIF('[1]2018'!$A:$A,$A358,'[1]2018'!$C:$C)-SUMIF('[1]2018'!$E:$E,$A358,'[1]2018'!$G:$G)+D358</f>
        <v>0</v>
      </c>
      <c r="F358" s="53">
        <f>+SUMIF('[1]2019'!$A:$A,$A358,'[1]2019'!$C:$C)-SUMIF('[1]2019'!$E:$E,$A358,'[1]2019'!$G:$G)+E358</f>
        <v>0</v>
      </c>
      <c r="G358" s="53">
        <f>+SUMIF('[1]2020'!$A:$A,$A358,'[1]2020'!$C:$C)-SUMIF('[1]2020'!$E:$E,$A358,'[1]2020'!$G:$G)+F358</f>
        <v>0</v>
      </c>
      <c r="H358" s="53"/>
      <c r="I358" s="53">
        <f>+(SUMIF('[1]2021'!$A:$A,$A358,'[1]2021'!$C:$C)-SUMIF('[1]2021'!$E:$E,$A358,'[1]2021'!$G:$G))/12+G358</f>
        <v>0</v>
      </c>
      <c r="J358" s="53">
        <f>+(SUMIF('[1]2021'!$A:$A,$A358,'[1]2021'!$C:$C)-SUMIF('[1]2021'!$E:$E,$A358,'[1]2021'!$G:$G))/12+I358</f>
        <v>0</v>
      </c>
      <c r="K358" s="53">
        <f>+(SUMIF('[1]2021'!$A:$A,$A358,'[1]2021'!$C:$C)-SUMIF('[1]2021'!$E:$E,$A358,'[1]2021'!$G:$G))/12+J358</f>
        <v>0</v>
      </c>
      <c r="L358" s="53">
        <f>+(SUMIF('[1]2021'!$A:$A,$A358,'[1]2021'!$C:$C)-SUMIF('[1]2021'!$E:$E,$A358,'[1]2021'!$G:$G))/12+K358</f>
        <v>0</v>
      </c>
      <c r="M358" s="53">
        <f>+(SUMIF('[1]2021'!$A:$A,$A358,'[1]2021'!$C:$C)-SUMIF('[1]2021'!$E:$E,$A358,'[1]2021'!$G:$G))/12+L358</f>
        <v>0</v>
      </c>
      <c r="N358" s="53">
        <f>+(SUMIF('[1]2021'!$A:$A,$A358,'[1]2021'!$C:$C)-SUMIF('[1]2021'!$E:$E,$A358,'[1]2021'!$G:$G))/12+M358</f>
        <v>0</v>
      </c>
      <c r="O358" s="53">
        <f>+(SUMIF('[1]2021'!$A:$A,$A358,'[1]2021'!$C:$C)-SUMIF('[1]2021'!$E:$E,$A358,'[1]2021'!$G:$G))/12+N358</f>
        <v>0</v>
      </c>
      <c r="P358" s="53">
        <f>+(SUMIF('[1]2021'!$A:$A,$A358,'[1]2021'!$C:$C)-SUMIF('[1]2021'!$E:$E,$A358,'[1]2021'!$G:$G))/12+O358</f>
        <v>0</v>
      </c>
      <c r="Q358" s="53">
        <f>+(SUMIF('[1]2021'!$A:$A,$A358,'[1]2021'!$C:$C)-SUMIF('[1]2021'!$E:$E,$A358,'[1]2021'!$G:$G))/12+P358</f>
        <v>0</v>
      </c>
      <c r="R358" s="53">
        <f>+(SUMIF('[1]2021'!$A:$A,$A358,'[1]2021'!$C:$C)-SUMIF('[1]2021'!$E:$E,$A358,'[1]2021'!$G:$G))/12+Q358</f>
        <v>0</v>
      </c>
      <c r="S358" s="53">
        <f>+(SUMIF('[1]2021'!$A:$A,$A358,'[1]2021'!$C:$C)-SUMIF('[1]2021'!$E:$E,$A358,'[1]2021'!$G:$G))/12+R358</f>
        <v>0</v>
      </c>
      <c r="T358" s="53">
        <f>+(SUMIF('[1]2021'!$A:$A,$A358,'[1]2021'!$C:$C)-SUMIF('[1]2021'!$E:$E,$A358,'[1]2021'!$G:$G))/12+S358</f>
        <v>0</v>
      </c>
      <c r="U358" s="53" cm="1">
        <f t="array" ref="U358">+INDEX(I358:T358,1,Settings!$C$4)</f>
        <v>0</v>
      </c>
      <c r="V358" s="53" cm="1">
        <f t="array" ref="V358">+INDEX(I358:T358,1,Settings!$C$4)</f>
        <v>0</v>
      </c>
      <c r="W358" s="53"/>
      <c r="X358" s="53">
        <f>V358+SUMIFS(postings!$T:$T,postings!$C:$C,'b-data'!X$2,postings!$D:$D,'b-data'!X$3,postings!$I:$I,'b-data'!$A358)-SUMIFS(postings!$W:$W,postings!$C:$C,'b-data'!X$2,postings!$D:$D,'b-data'!X$3,postings!$M:$M,'b-data'!$A358)</f>
        <v>0</v>
      </c>
      <c r="Y358" s="53">
        <f>X358+SUMIFS(postings!$T:$T,postings!$C:$C,'b-data'!Y$2,postings!$D:$D,'b-data'!Y$3,postings!$I:$I,'b-data'!$A358)-SUMIFS(postings!$W:$W,postings!$C:$C,'b-data'!Y$2,postings!$D:$D,'b-data'!Y$3,postings!$M:$M,'b-data'!$A358)</f>
        <v>0</v>
      </c>
      <c r="Z358" s="53">
        <f>Y358+SUMIFS(postings!$T:$T,postings!$C:$C,'b-data'!Z$2,postings!$D:$D,'b-data'!Z$3,postings!$I:$I,'b-data'!$A358)-SUMIFS(postings!$W:$W,postings!$C:$C,'b-data'!Z$2,postings!$D:$D,'b-data'!Z$3,postings!$M:$M,'b-data'!$A358)</f>
        <v>0</v>
      </c>
      <c r="AA358" s="53">
        <f>Z358+SUMIFS(postings!$T:$T,postings!$C:$C,'b-data'!AA$2,postings!$D:$D,'b-data'!AA$3,postings!$I:$I,'b-data'!$A358)-SUMIFS(postings!$W:$W,postings!$C:$C,'b-data'!AA$2,postings!$D:$D,'b-data'!AA$3,postings!$M:$M,'b-data'!$A358)</f>
        <v>0</v>
      </c>
      <c r="AB358" s="53">
        <f>AA358+SUMIFS(postings!$T:$T,postings!$C:$C,'b-data'!AB$2,postings!$D:$D,'b-data'!AB$3,postings!$I:$I,'b-data'!$A358)-SUMIFS(postings!$W:$W,postings!$C:$C,'b-data'!AB$2,postings!$D:$D,'b-data'!AB$3,postings!$M:$M,'b-data'!$A358)</f>
        <v>0</v>
      </c>
      <c r="AC358" s="53">
        <f>AB358+SUMIFS(postings!$T:$T,postings!$C:$C,'b-data'!AC$2,postings!$D:$D,'b-data'!AC$3,postings!$I:$I,'b-data'!$A358)-SUMIFS(postings!$W:$W,postings!$C:$C,'b-data'!AC$2,postings!$D:$D,'b-data'!AC$3,postings!$M:$M,'b-data'!$A358)</f>
        <v>0</v>
      </c>
      <c r="AD358" s="53">
        <f>AC358+SUMIFS(postings!$T:$T,postings!$C:$C,'b-data'!AD$2,postings!$D:$D,'b-data'!AD$3,postings!$I:$I,'b-data'!$A358)-SUMIFS(postings!$W:$W,postings!$C:$C,'b-data'!AD$2,postings!$D:$D,'b-data'!AD$3,postings!$M:$M,'b-data'!$A358)</f>
        <v>0</v>
      </c>
      <c r="AE358" s="53">
        <f>AD358+SUMIFS(postings!$T:$T,postings!$C:$C,'b-data'!AE$2,postings!$D:$D,'b-data'!AE$3,postings!$I:$I,'b-data'!$A358)-SUMIFS(postings!$W:$W,postings!$C:$C,'b-data'!AE$2,postings!$D:$D,'b-data'!AE$3,postings!$M:$M,'b-data'!$A358)</f>
        <v>0</v>
      </c>
      <c r="AF358" s="53">
        <f>AE358+SUMIFS(postings!$T:$T,postings!$C:$C,'b-data'!AF$2,postings!$D:$D,'b-data'!AF$3,postings!$I:$I,'b-data'!$A358)-SUMIFS(postings!$W:$W,postings!$C:$C,'b-data'!AF$2,postings!$D:$D,'b-data'!AF$3,postings!$M:$M,'b-data'!$A358)</f>
        <v>0</v>
      </c>
      <c r="AG358" s="53">
        <f>AF358+SUMIFS(postings!$T:$T,postings!$C:$C,'b-data'!AG$2,postings!$D:$D,'b-data'!AG$3,postings!$I:$I,'b-data'!$A358)-SUMIFS(postings!$W:$W,postings!$C:$C,'b-data'!AG$2,postings!$D:$D,'b-data'!AG$3,postings!$M:$M,'b-data'!$A358)</f>
        <v>0</v>
      </c>
      <c r="AH358" s="53">
        <f>AG358+SUMIFS(postings!$T:$T,postings!$C:$C,'b-data'!AH$2,postings!$D:$D,'b-data'!AH$3,postings!$I:$I,'b-data'!$A358)-SUMIFS(postings!$W:$W,postings!$C:$C,'b-data'!AH$2,postings!$D:$D,'b-data'!AH$3,postings!$M:$M,'b-data'!$A358)</f>
        <v>0</v>
      </c>
      <c r="AI358" s="53">
        <f>AH358+SUMIFS(postings!$T:$T,postings!$C:$C,'b-data'!AI$2,postings!$D:$D,'b-data'!AI$3,postings!$I:$I,'b-data'!$A358)-SUMIFS(postings!$W:$W,postings!$C:$C,'b-data'!AI$2,postings!$D:$D,'b-data'!AI$3,postings!$M:$M,'b-data'!$A358)</f>
        <v>0</v>
      </c>
      <c r="AJ358" s="53" cm="1">
        <f t="array" ref="AJ358">+INDEX(X358:AI358,1,Settings!$C$4)</f>
        <v>0</v>
      </c>
      <c r="AK358" s="53" cm="1">
        <f t="array" ref="AK358">+INDEX(X358:AI358,1,Settings!$C$4)</f>
        <v>0</v>
      </c>
      <c r="AL358" s="53"/>
      <c r="AM358" s="53">
        <f t="shared" si="671"/>
        <v>0</v>
      </c>
      <c r="AN358" s="53">
        <f t="shared" ref="AN358:AX358" si="742">+AM358</f>
        <v>0</v>
      </c>
      <c r="AO358" s="53">
        <f t="shared" si="742"/>
        <v>0</v>
      </c>
      <c r="AP358" s="53">
        <f t="shared" si="742"/>
        <v>0</v>
      </c>
      <c r="AQ358" s="53">
        <f t="shared" si="742"/>
        <v>0</v>
      </c>
      <c r="AR358" s="53">
        <f t="shared" si="742"/>
        <v>0</v>
      </c>
      <c r="AS358" s="53">
        <f t="shared" si="742"/>
        <v>0</v>
      </c>
      <c r="AT358" s="53">
        <f t="shared" si="742"/>
        <v>0</v>
      </c>
      <c r="AU358" s="53">
        <f t="shared" si="742"/>
        <v>0</v>
      </c>
      <c r="AV358" s="53">
        <f t="shared" si="742"/>
        <v>0</v>
      </c>
      <c r="AW358" s="53">
        <f t="shared" si="742"/>
        <v>0</v>
      </c>
      <c r="AX358" s="53">
        <f t="shared" si="742"/>
        <v>0</v>
      </c>
      <c r="AY358" s="53" cm="1">
        <f t="array" ref="AY358">+INDEX(AM358:AX358,1,Settings!$C$4)</f>
        <v>0</v>
      </c>
      <c r="AZ358" s="53">
        <f t="shared" si="673"/>
        <v>0</v>
      </c>
      <c r="BA358" s="53"/>
      <c r="BB358" s="53">
        <f t="shared" si="674"/>
        <v>0</v>
      </c>
      <c r="BC358" s="53">
        <f t="shared" ref="BC358:BN358" si="743">+BB358</f>
        <v>0</v>
      </c>
      <c r="BD358" s="53">
        <f t="shared" si="743"/>
        <v>0</v>
      </c>
      <c r="BE358" s="53">
        <f t="shared" si="743"/>
        <v>0</v>
      </c>
      <c r="BF358" s="53">
        <f t="shared" si="743"/>
        <v>0</v>
      </c>
      <c r="BG358" s="53">
        <f t="shared" si="743"/>
        <v>0</v>
      </c>
      <c r="BH358" s="53">
        <f t="shared" si="743"/>
        <v>0</v>
      </c>
      <c r="BI358" s="53">
        <f t="shared" si="743"/>
        <v>0</v>
      </c>
      <c r="BJ358" s="53">
        <f t="shared" si="743"/>
        <v>0</v>
      </c>
      <c r="BK358" s="53">
        <f t="shared" si="743"/>
        <v>0</v>
      </c>
      <c r="BL358" s="53">
        <f t="shared" si="743"/>
        <v>0</v>
      </c>
      <c r="BM358" s="53">
        <f t="shared" si="743"/>
        <v>0</v>
      </c>
      <c r="BN358" s="53">
        <f t="shared" si="743"/>
        <v>0</v>
      </c>
      <c r="BO358" s="53"/>
      <c r="BP358" s="53">
        <f t="shared" si="676"/>
        <v>0</v>
      </c>
      <c r="BQ358" s="53"/>
      <c r="BR358" s="53">
        <f t="shared" si="677"/>
        <v>0</v>
      </c>
    </row>
    <row r="359" spans="1:70" x14ac:dyDescent="0.2">
      <c r="A359" s="6">
        <v>1778</v>
      </c>
      <c r="B359" s="6" t="str">
        <f>+VLOOKUP(A359,masterfile!B:C,2,FALSE)</f>
        <v>Umsatzsteuer EU-Lieferungen 19%</v>
      </c>
      <c r="D359" s="53">
        <f>+SUMIF('[1]2017'!$A:$A,$A359,'[1]2017'!$C:$C)-SUMIF('[1]2017'!$E:$E,$A359,'[1]2017'!$G:$G)</f>
        <v>0</v>
      </c>
      <c r="E359" s="53">
        <f>+SUMIF('[1]2018'!$A:$A,$A359,'[1]2018'!$C:$C)-SUMIF('[1]2018'!$E:$E,$A359,'[1]2018'!$G:$G)+D359</f>
        <v>0</v>
      </c>
      <c r="F359" s="53">
        <f>+SUMIF('[1]2019'!$A:$A,$A359,'[1]2019'!$C:$C)-SUMIF('[1]2019'!$E:$E,$A359,'[1]2019'!$G:$G)+E359</f>
        <v>0</v>
      </c>
      <c r="G359" s="53">
        <f>+SUMIF('[1]2020'!$A:$A,$A359,'[1]2020'!$C:$C)-SUMIF('[1]2020'!$E:$E,$A359,'[1]2020'!$G:$G)+F359</f>
        <v>0</v>
      </c>
      <c r="H359" s="53"/>
      <c r="I359" s="53">
        <f>+(SUMIF('[1]2021'!$A:$A,$A359,'[1]2021'!$C:$C)-SUMIF('[1]2021'!$E:$E,$A359,'[1]2021'!$G:$G))/12+G359</f>
        <v>0</v>
      </c>
      <c r="J359" s="53">
        <f>+(SUMIF('[1]2021'!$A:$A,$A359,'[1]2021'!$C:$C)-SUMIF('[1]2021'!$E:$E,$A359,'[1]2021'!$G:$G))/12+I359</f>
        <v>0</v>
      </c>
      <c r="K359" s="53">
        <f>+(SUMIF('[1]2021'!$A:$A,$A359,'[1]2021'!$C:$C)-SUMIF('[1]2021'!$E:$E,$A359,'[1]2021'!$G:$G))/12+J359</f>
        <v>0</v>
      </c>
      <c r="L359" s="53">
        <f>+(SUMIF('[1]2021'!$A:$A,$A359,'[1]2021'!$C:$C)-SUMIF('[1]2021'!$E:$E,$A359,'[1]2021'!$G:$G))/12+K359</f>
        <v>0</v>
      </c>
      <c r="M359" s="53">
        <f>+(SUMIF('[1]2021'!$A:$A,$A359,'[1]2021'!$C:$C)-SUMIF('[1]2021'!$E:$E,$A359,'[1]2021'!$G:$G))/12+L359</f>
        <v>0</v>
      </c>
      <c r="N359" s="53">
        <f>+(SUMIF('[1]2021'!$A:$A,$A359,'[1]2021'!$C:$C)-SUMIF('[1]2021'!$E:$E,$A359,'[1]2021'!$G:$G))/12+M359</f>
        <v>0</v>
      </c>
      <c r="O359" s="53">
        <f>+(SUMIF('[1]2021'!$A:$A,$A359,'[1]2021'!$C:$C)-SUMIF('[1]2021'!$E:$E,$A359,'[1]2021'!$G:$G))/12+N359</f>
        <v>0</v>
      </c>
      <c r="P359" s="53">
        <f>+(SUMIF('[1]2021'!$A:$A,$A359,'[1]2021'!$C:$C)-SUMIF('[1]2021'!$E:$E,$A359,'[1]2021'!$G:$G))/12+O359</f>
        <v>0</v>
      </c>
      <c r="Q359" s="53">
        <f>+(SUMIF('[1]2021'!$A:$A,$A359,'[1]2021'!$C:$C)-SUMIF('[1]2021'!$E:$E,$A359,'[1]2021'!$G:$G))/12+P359</f>
        <v>0</v>
      </c>
      <c r="R359" s="53">
        <f>+(SUMIF('[1]2021'!$A:$A,$A359,'[1]2021'!$C:$C)-SUMIF('[1]2021'!$E:$E,$A359,'[1]2021'!$G:$G))/12+Q359</f>
        <v>0</v>
      </c>
      <c r="S359" s="53">
        <f>+(SUMIF('[1]2021'!$A:$A,$A359,'[1]2021'!$C:$C)-SUMIF('[1]2021'!$E:$E,$A359,'[1]2021'!$G:$G))/12+R359</f>
        <v>0</v>
      </c>
      <c r="T359" s="53">
        <f>+(SUMIF('[1]2021'!$A:$A,$A359,'[1]2021'!$C:$C)-SUMIF('[1]2021'!$E:$E,$A359,'[1]2021'!$G:$G))/12+S359</f>
        <v>0</v>
      </c>
      <c r="U359" s="53" cm="1">
        <f t="array" ref="U359">+INDEX(I359:T359,1,Settings!$C$4)</f>
        <v>0</v>
      </c>
      <c r="V359" s="53" cm="1">
        <f t="array" ref="V359">+INDEX(I359:T359,1,Settings!$C$4)</f>
        <v>0</v>
      </c>
      <c r="W359" s="53"/>
      <c r="X359" s="53">
        <f>V359+SUMIFS(postings!$T:$T,postings!$C:$C,'b-data'!X$2,postings!$D:$D,'b-data'!X$3,postings!$I:$I,'b-data'!$A359)-SUMIFS(postings!$W:$W,postings!$C:$C,'b-data'!X$2,postings!$D:$D,'b-data'!X$3,postings!$M:$M,'b-data'!$A359)</f>
        <v>0</v>
      </c>
      <c r="Y359" s="53">
        <f>X359+SUMIFS(postings!$T:$T,postings!$C:$C,'b-data'!Y$2,postings!$D:$D,'b-data'!Y$3,postings!$I:$I,'b-data'!$A359)-SUMIFS(postings!$W:$W,postings!$C:$C,'b-data'!Y$2,postings!$D:$D,'b-data'!Y$3,postings!$M:$M,'b-data'!$A359)</f>
        <v>0</v>
      </c>
      <c r="Z359" s="53">
        <f>Y359+SUMIFS(postings!$T:$T,postings!$C:$C,'b-data'!Z$2,postings!$D:$D,'b-data'!Z$3,postings!$I:$I,'b-data'!$A359)-SUMIFS(postings!$W:$W,postings!$C:$C,'b-data'!Z$2,postings!$D:$D,'b-data'!Z$3,postings!$M:$M,'b-data'!$A359)</f>
        <v>0</v>
      </c>
      <c r="AA359" s="53">
        <f>Z359+SUMIFS(postings!$T:$T,postings!$C:$C,'b-data'!AA$2,postings!$D:$D,'b-data'!AA$3,postings!$I:$I,'b-data'!$A359)-SUMIFS(postings!$W:$W,postings!$C:$C,'b-data'!AA$2,postings!$D:$D,'b-data'!AA$3,postings!$M:$M,'b-data'!$A359)</f>
        <v>0</v>
      </c>
      <c r="AB359" s="53">
        <f>AA359+SUMIFS(postings!$T:$T,postings!$C:$C,'b-data'!AB$2,postings!$D:$D,'b-data'!AB$3,postings!$I:$I,'b-data'!$A359)-SUMIFS(postings!$W:$W,postings!$C:$C,'b-data'!AB$2,postings!$D:$D,'b-data'!AB$3,postings!$M:$M,'b-data'!$A359)</f>
        <v>0</v>
      </c>
      <c r="AC359" s="53">
        <f>AB359+SUMIFS(postings!$T:$T,postings!$C:$C,'b-data'!AC$2,postings!$D:$D,'b-data'!AC$3,postings!$I:$I,'b-data'!$A359)-SUMIFS(postings!$W:$W,postings!$C:$C,'b-data'!AC$2,postings!$D:$D,'b-data'!AC$3,postings!$M:$M,'b-data'!$A359)</f>
        <v>0</v>
      </c>
      <c r="AD359" s="53">
        <f>AC359+SUMIFS(postings!$T:$T,postings!$C:$C,'b-data'!AD$2,postings!$D:$D,'b-data'!AD$3,postings!$I:$I,'b-data'!$A359)-SUMIFS(postings!$W:$W,postings!$C:$C,'b-data'!AD$2,postings!$D:$D,'b-data'!AD$3,postings!$M:$M,'b-data'!$A359)</f>
        <v>0</v>
      </c>
      <c r="AE359" s="53">
        <f>AD359+SUMIFS(postings!$T:$T,postings!$C:$C,'b-data'!AE$2,postings!$D:$D,'b-data'!AE$3,postings!$I:$I,'b-data'!$A359)-SUMIFS(postings!$W:$W,postings!$C:$C,'b-data'!AE$2,postings!$D:$D,'b-data'!AE$3,postings!$M:$M,'b-data'!$A359)</f>
        <v>0</v>
      </c>
      <c r="AF359" s="53">
        <f>AE359+SUMIFS(postings!$T:$T,postings!$C:$C,'b-data'!AF$2,postings!$D:$D,'b-data'!AF$3,postings!$I:$I,'b-data'!$A359)-SUMIFS(postings!$W:$W,postings!$C:$C,'b-data'!AF$2,postings!$D:$D,'b-data'!AF$3,postings!$M:$M,'b-data'!$A359)</f>
        <v>0</v>
      </c>
      <c r="AG359" s="53">
        <f>AF359+SUMIFS(postings!$T:$T,postings!$C:$C,'b-data'!AG$2,postings!$D:$D,'b-data'!AG$3,postings!$I:$I,'b-data'!$A359)-SUMIFS(postings!$W:$W,postings!$C:$C,'b-data'!AG$2,postings!$D:$D,'b-data'!AG$3,postings!$M:$M,'b-data'!$A359)</f>
        <v>0</v>
      </c>
      <c r="AH359" s="53">
        <f>AG359+SUMIFS(postings!$T:$T,postings!$C:$C,'b-data'!AH$2,postings!$D:$D,'b-data'!AH$3,postings!$I:$I,'b-data'!$A359)-SUMIFS(postings!$W:$W,postings!$C:$C,'b-data'!AH$2,postings!$D:$D,'b-data'!AH$3,postings!$M:$M,'b-data'!$A359)</f>
        <v>0</v>
      </c>
      <c r="AI359" s="53">
        <f>AH359+SUMIFS(postings!$T:$T,postings!$C:$C,'b-data'!AI$2,postings!$D:$D,'b-data'!AI$3,postings!$I:$I,'b-data'!$A359)-SUMIFS(postings!$W:$W,postings!$C:$C,'b-data'!AI$2,postings!$D:$D,'b-data'!AI$3,postings!$M:$M,'b-data'!$A359)</f>
        <v>0</v>
      </c>
      <c r="AJ359" s="53" cm="1">
        <f t="array" ref="AJ359">+INDEX(X359:AI359,1,Settings!$C$4)</f>
        <v>0</v>
      </c>
      <c r="AK359" s="53" cm="1">
        <f t="array" ref="AK359">+INDEX(X359:AI359,1,Settings!$C$4)</f>
        <v>0</v>
      </c>
      <c r="AL359" s="53"/>
      <c r="AM359" s="53">
        <f t="shared" si="671"/>
        <v>0</v>
      </c>
      <c r="AN359" s="53">
        <f t="shared" ref="AN359:AX359" si="744">+AM359</f>
        <v>0</v>
      </c>
      <c r="AO359" s="53">
        <f t="shared" si="744"/>
        <v>0</v>
      </c>
      <c r="AP359" s="53">
        <f t="shared" si="744"/>
        <v>0</v>
      </c>
      <c r="AQ359" s="53">
        <f t="shared" si="744"/>
        <v>0</v>
      </c>
      <c r="AR359" s="53">
        <f t="shared" si="744"/>
        <v>0</v>
      </c>
      <c r="AS359" s="53">
        <f t="shared" si="744"/>
        <v>0</v>
      </c>
      <c r="AT359" s="53">
        <f t="shared" si="744"/>
        <v>0</v>
      </c>
      <c r="AU359" s="53">
        <f t="shared" si="744"/>
        <v>0</v>
      </c>
      <c r="AV359" s="53">
        <f t="shared" si="744"/>
        <v>0</v>
      </c>
      <c r="AW359" s="53">
        <f t="shared" si="744"/>
        <v>0</v>
      </c>
      <c r="AX359" s="53">
        <f t="shared" si="744"/>
        <v>0</v>
      </c>
      <c r="AY359" s="53" cm="1">
        <f t="array" ref="AY359">+INDEX(AM359:AX359,1,Settings!$C$4)</f>
        <v>0</v>
      </c>
      <c r="AZ359" s="53">
        <f t="shared" si="673"/>
        <v>0</v>
      </c>
      <c r="BA359" s="53"/>
      <c r="BB359" s="53">
        <f t="shared" si="674"/>
        <v>0</v>
      </c>
      <c r="BC359" s="53">
        <f t="shared" ref="BC359:BN359" si="745">+BB359</f>
        <v>0</v>
      </c>
      <c r="BD359" s="53">
        <f t="shared" si="745"/>
        <v>0</v>
      </c>
      <c r="BE359" s="53">
        <f t="shared" si="745"/>
        <v>0</v>
      </c>
      <c r="BF359" s="53">
        <f t="shared" si="745"/>
        <v>0</v>
      </c>
      <c r="BG359" s="53">
        <f t="shared" si="745"/>
        <v>0</v>
      </c>
      <c r="BH359" s="53">
        <f t="shared" si="745"/>
        <v>0</v>
      </c>
      <c r="BI359" s="53">
        <f t="shared" si="745"/>
        <v>0</v>
      </c>
      <c r="BJ359" s="53">
        <f t="shared" si="745"/>
        <v>0</v>
      </c>
      <c r="BK359" s="53">
        <f t="shared" si="745"/>
        <v>0</v>
      </c>
      <c r="BL359" s="53">
        <f t="shared" si="745"/>
        <v>0</v>
      </c>
      <c r="BM359" s="53">
        <f t="shared" si="745"/>
        <v>0</v>
      </c>
      <c r="BN359" s="53">
        <f t="shared" si="745"/>
        <v>0</v>
      </c>
      <c r="BO359" s="53"/>
      <c r="BP359" s="53">
        <f t="shared" si="676"/>
        <v>0</v>
      </c>
      <c r="BQ359" s="53"/>
      <c r="BR359" s="53">
        <f t="shared" si="677"/>
        <v>0</v>
      </c>
    </row>
    <row r="360" spans="1:70" x14ac:dyDescent="0.2">
      <c r="A360" s="6">
        <v>1779</v>
      </c>
      <c r="B360" s="6" t="str">
        <f>+VLOOKUP(A360,masterfile!B:C,2,FALSE)</f>
        <v>USt aus EU-Erwerb ohne Vorsteuerabzug</v>
      </c>
      <c r="D360" s="53">
        <f>+SUMIF('[1]2017'!$A:$A,$A360,'[1]2017'!$C:$C)-SUMIF('[1]2017'!$E:$E,$A360,'[1]2017'!$G:$G)</f>
        <v>0</v>
      </c>
      <c r="E360" s="53">
        <f>+SUMIF('[1]2018'!$A:$A,$A360,'[1]2018'!$C:$C)-SUMIF('[1]2018'!$E:$E,$A360,'[1]2018'!$G:$G)+D360</f>
        <v>0</v>
      </c>
      <c r="F360" s="53">
        <f>+SUMIF('[1]2019'!$A:$A,$A360,'[1]2019'!$C:$C)-SUMIF('[1]2019'!$E:$E,$A360,'[1]2019'!$G:$G)+E360</f>
        <v>0</v>
      </c>
      <c r="G360" s="53">
        <f>+SUMIF('[1]2020'!$A:$A,$A360,'[1]2020'!$C:$C)-SUMIF('[1]2020'!$E:$E,$A360,'[1]2020'!$G:$G)+F360</f>
        <v>0</v>
      </c>
      <c r="H360" s="53"/>
      <c r="I360" s="53">
        <f>+(SUMIF('[1]2021'!$A:$A,$A360,'[1]2021'!$C:$C)-SUMIF('[1]2021'!$E:$E,$A360,'[1]2021'!$G:$G))/12+G360</f>
        <v>0</v>
      </c>
      <c r="J360" s="53">
        <f>+(SUMIF('[1]2021'!$A:$A,$A360,'[1]2021'!$C:$C)-SUMIF('[1]2021'!$E:$E,$A360,'[1]2021'!$G:$G))/12+I360</f>
        <v>0</v>
      </c>
      <c r="K360" s="53">
        <f>+(SUMIF('[1]2021'!$A:$A,$A360,'[1]2021'!$C:$C)-SUMIF('[1]2021'!$E:$E,$A360,'[1]2021'!$G:$G))/12+J360</f>
        <v>0</v>
      </c>
      <c r="L360" s="53">
        <f>+(SUMIF('[1]2021'!$A:$A,$A360,'[1]2021'!$C:$C)-SUMIF('[1]2021'!$E:$E,$A360,'[1]2021'!$G:$G))/12+K360</f>
        <v>0</v>
      </c>
      <c r="M360" s="53">
        <f>+(SUMIF('[1]2021'!$A:$A,$A360,'[1]2021'!$C:$C)-SUMIF('[1]2021'!$E:$E,$A360,'[1]2021'!$G:$G))/12+L360</f>
        <v>0</v>
      </c>
      <c r="N360" s="53">
        <f>+(SUMIF('[1]2021'!$A:$A,$A360,'[1]2021'!$C:$C)-SUMIF('[1]2021'!$E:$E,$A360,'[1]2021'!$G:$G))/12+M360</f>
        <v>0</v>
      </c>
      <c r="O360" s="53">
        <f>+(SUMIF('[1]2021'!$A:$A,$A360,'[1]2021'!$C:$C)-SUMIF('[1]2021'!$E:$E,$A360,'[1]2021'!$G:$G))/12+N360</f>
        <v>0</v>
      </c>
      <c r="P360" s="53">
        <f>+(SUMIF('[1]2021'!$A:$A,$A360,'[1]2021'!$C:$C)-SUMIF('[1]2021'!$E:$E,$A360,'[1]2021'!$G:$G))/12+O360</f>
        <v>0</v>
      </c>
      <c r="Q360" s="53">
        <f>+(SUMIF('[1]2021'!$A:$A,$A360,'[1]2021'!$C:$C)-SUMIF('[1]2021'!$E:$E,$A360,'[1]2021'!$G:$G))/12+P360</f>
        <v>0</v>
      </c>
      <c r="R360" s="53">
        <f>+(SUMIF('[1]2021'!$A:$A,$A360,'[1]2021'!$C:$C)-SUMIF('[1]2021'!$E:$E,$A360,'[1]2021'!$G:$G))/12+Q360</f>
        <v>0</v>
      </c>
      <c r="S360" s="53">
        <f>+(SUMIF('[1]2021'!$A:$A,$A360,'[1]2021'!$C:$C)-SUMIF('[1]2021'!$E:$E,$A360,'[1]2021'!$G:$G))/12+R360</f>
        <v>0</v>
      </c>
      <c r="T360" s="53">
        <f>+(SUMIF('[1]2021'!$A:$A,$A360,'[1]2021'!$C:$C)-SUMIF('[1]2021'!$E:$E,$A360,'[1]2021'!$G:$G))/12+S360</f>
        <v>0</v>
      </c>
      <c r="U360" s="53" cm="1">
        <f t="array" ref="U360">+INDEX(I360:T360,1,Settings!$C$4)</f>
        <v>0</v>
      </c>
      <c r="V360" s="53" cm="1">
        <f t="array" ref="V360">+INDEX(I360:T360,1,Settings!$C$4)</f>
        <v>0</v>
      </c>
      <c r="W360" s="53"/>
      <c r="X360" s="53">
        <f>V360+SUMIFS(postings!$T:$T,postings!$C:$C,'b-data'!X$2,postings!$D:$D,'b-data'!X$3,postings!$I:$I,'b-data'!$A360)-SUMIFS(postings!$W:$W,postings!$C:$C,'b-data'!X$2,postings!$D:$D,'b-data'!X$3,postings!$M:$M,'b-data'!$A360)</f>
        <v>0</v>
      </c>
      <c r="Y360" s="53">
        <f>X360+SUMIFS(postings!$T:$T,postings!$C:$C,'b-data'!Y$2,postings!$D:$D,'b-data'!Y$3,postings!$I:$I,'b-data'!$A360)-SUMIFS(postings!$W:$W,postings!$C:$C,'b-data'!Y$2,postings!$D:$D,'b-data'!Y$3,postings!$M:$M,'b-data'!$A360)</f>
        <v>0</v>
      </c>
      <c r="Z360" s="53">
        <f>Y360+SUMIFS(postings!$T:$T,postings!$C:$C,'b-data'!Z$2,postings!$D:$D,'b-data'!Z$3,postings!$I:$I,'b-data'!$A360)-SUMIFS(postings!$W:$W,postings!$C:$C,'b-data'!Z$2,postings!$D:$D,'b-data'!Z$3,postings!$M:$M,'b-data'!$A360)</f>
        <v>0</v>
      </c>
      <c r="AA360" s="53">
        <f>Z360+SUMIFS(postings!$T:$T,postings!$C:$C,'b-data'!AA$2,postings!$D:$D,'b-data'!AA$3,postings!$I:$I,'b-data'!$A360)-SUMIFS(postings!$W:$W,postings!$C:$C,'b-data'!AA$2,postings!$D:$D,'b-data'!AA$3,postings!$M:$M,'b-data'!$A360)</f>
        <v>0</v>
      </c>
      <c r="AB360" s="53">
        <f>AA360+SUMIFS(postings!$T:$T,postings!$C:$C,'b-data'!AB$2,postings!$D:$D,'b-data'!AB$3,postings!$I:$I,'b-data'!$A360)-SUMIFS(postings!$W:$W,postings!$C:$C,'b-data'!AB$2,postings!$D:$D,'b-data'!AB$3,postings!$M:$M,'b-data'!$A360)</f>
        <v>0</v>
      </c>
      <c r="AC360" s="53">
        <f>AB360+SUMIFS(postings!$T:$T,postings!$C:$C,'b-data'!AC$2,postings!$D:$D,'b-data'!AC$3,postings!$I:$I,'b-data'!$A360)-SUMIFS(postings!$W:$W,postings!$C:$C,'b-data'!AC$2,postings!$D:$D,'b-data'!AC$3,postings!$M:$M,'b-data'!$A360)</f>
        <v>0</v>
      </c>
      <c r="AD360" s="53">
        <f>AC360+SUMIFS(postings!$T:$T,postings!$C:$C,'b-data'!AD$2,postings!$D:$D,'b-data'!AD$3,postings!$I:$I,'b-data'!$A360)-SUMIFS(postings!$W:$W,postings!$C:$C,'b-data'!AD$2,postings!$D:$D,'b-data'!AD$3,postings!$M:$M,'b-data'!$A360)</f>
        <v>0</v>
      </c>
      <c r="AE360" s="53">
        <f>AD360+SUMIFS(postings!$T:$T,postings!$C:$C,'b-data'!AE$2,postings!$D:$D,'b-data'!AE$3,postings!$I:$I,'b-data'!$A360)-SUMIFS(postings!$W:$W,postings!$C:$C,'b-data'!AE$2,postings!$D:$D,'b-data'!AE$3,postings!$M:$M,'b-data'!$A360)</f>
        <v>0</v>
      </c>
      <c r="AF360" s="53">
        <f>AE360+SUMIFS(postings!$T:$T,postings!$C:$C,'b-data'!AF$2,postings!$D:$D,'b-data'!AF$3,postings!$I:$I,'b-data'!$A360)-SUMIFS(postings!$W:$W,postings!$C:$C,'b-data'!AF$2,postings!$D:$D,'b-data'!AF$3,postings!$M:$M,'b-data'!$A360)</f>
        <v>0</v>
      </c>
      <c r="AG360" s="53">
        <f>AF360+SUMIFS(postings!$T:$T,postings!$C:$C,'b-data'!AG$2,postings!$D:$D,'b-data'!AG$3,postings!$I:$I,'b-data'!$A360)-SUMIFS(postings!$W:$W,postings!$C:$C,'b-data'!AG$2,postings!$D:$D,'b-data'!AG$3,postings!$M:$M,'b-data'!$A360)</f>
        <v>0</v>
      </c>
      <c r="AH360" s="53">
        <f>AG360+SUMIFS(postings!$T:$T,postings!$C:$C,'b-data'!AH$2,postings!$D:$D,'b-data'!AH$3,postings!$I:$I,'b-data'!$A360)-SUMIFS(postings!$W:$W,postings!$C:$C,'b-data'!AH$2,postings!$D:$D,'b-data'!AH$3,postings!$M:$M,'b-data'!$A360)</f>
        <v>0</v>
      </c>
      <c r="AI360" s="53">
        <f>AH360+SUMIFS(postings!$T:$T,postings!$C:$C,'b-data'!AI$2,postings!$D:$D,'b-data'!AI$3,postings!$I:$I,'b-data'!$A360)-SUMIFS(postings!$W:$W,postings!$C:$C,'b-data'!AI$2,postings!$D:$D,'b-data'!AI$3,postings!$M:$M,'b-data'!$A360)</f>
        <v>0</v>
      </c>
      <c r="AJ360" s="53" cm="1">
        <f t="array" ref="AJ360">+INDEX(X360:AI360,1,Settings!$C$4)</f>
        <v>0</v>
      </c>
      <c r="AK360" s="53" cm="1">
        <f t="array" ref="AK360">+INDEX(X360:AI360,1,Settings!$C$4)</f>
        <v>0</v>
      </c>
      <c r="AL360" s="53"/>
      <c r="AM360" s="53">
        <f t="shared" si="671"/>
        <v>0</v>
      </c>
      <c r="AN360" s="53">
        <f t="shared" ref="AN360:AX360" si="746">+AM360</f>
        <v>0</v>
      </c>
      <c r="AO360" s="53">
        <f t="shared" si="746"/>
        <v>0</v>
      </c>
      <c r="AP360" s="53">
        <f t="shared" si="746"/>
        <v>0</v>
      </c>
      <c r="AQ360" s="53">
        <f t="shared" si="746"/>
        <v>0</v>
      </c>
      <c r="AR360" s="53">
        <f t="shared" si="746"/>
        <v>0</v>
      </c>
      <c r="AS360" s="53">
        <f t="shared" si="746"/>
        <v>0</v>
      </c>
      <c r="AT360" s="53">
        <f t="shared" si="746"/>
        <v>0</v>
      </c>
      <c r="AU360" s="53">
        <f t="shared" si="746"/>
        <v>0</v>
      </c>
      <c r="AV360" s="53">
        <f t="shared" si="746"/>
        <v>0</v>
      </c>
      <c r="AW360" s="53">
        <f t="shared" si="746"/>
        <v>0</v>
      </c>
      <c r="AX360" s="53">
        <f t="shared" si="746"/>
        <v>0</v>
      </c>
      <c r="AY360" s="53" cm="1">
        <f t="array" ref="AY360">+INDEX(AM360:AX360,1,Settings!$C$4)</f>
        <v>0</v>
      </c>
      <c r="AZ360" s="53">
        <f t="shared" si="673"/>
        <v>0</v>
      </c>
      <c r="BA360" s="53"/>
      <c r="BB360" s="53">
        <f t="shared" si="674"/>
        <v>0</v>
      </c>
      <c r="BC360" s="53">
        <f t="shared" ref="BC360:BN360" si="747">+BB360</f>
        <v>0</v>
      </c>
      <c r="BD360" s="53">
        <f t="shared" si="747"/>
        <v>0</v>
      </c>
      <c r="BE360" s="53">
        <f t="shared" si="747"/>
        <v>0</v>
      </c>
      <c r="BF360" s="53">
        <f t="shared" si="747"/>
        <v>0</v>
      </c>
      <c r="BG360" s="53">
        <f t="shared" si="747"/>
        <v>0</v>
      </c>
      <c r="BH360" s="53">
        <f t="shared" si="747"/>
        <v>0</v>
      </c>
      <c r="BI360" s="53">
        <f t="shared" si="747"/>
        <v>0</v>
      </c>
      <c r="BJ360" s="53">
        <f t="shared" si="747"/>
        <v>0</v>
      </c>
      <c r="BK360" s="53">
        <f t="shared" si="747"/>
        <v>0</v>
      </c>
      <c r="BL360" s="53">
        <f t="shared" si="747"/>
        <v>0</v>
      </c>
      <c r="BM360" s="53">
        <f t="shared" si="747"/>
        <v>0</v>
      </c>
      <c r="BN360" s="53">
        <f t="shared" si="747"/>
        <v>0</v>
      </c>
      <c r="BO360" s="53"/>
      <c r="BP360" s="53">
        <f t="shared" si="676"/>
        <v>0</v>
      </c>
      <c r="BQ360" s="53"/>
      <c r="BR360" s="53">
        <f t="shared" si="677"/>
        <v>0</v>
      </c>
    </row>
    <row r="361" spans="1:70" x14ac:dyDescent="0.2">
      <c r="A361" s="6">
        <v>1780</v>
      </c>
      <c r="B361" s="6" t="str">
        <f>+VLOOKUP(A361,masterfile!B:C,2,FALSE)</f>
        <v>Umsatzsteuer-Vorauszahlungen</v>
      </c>
      <c r="D361" s="53">
        <f>+SUMIF('[1]2017'!$A:$A,$A361,'[1]2017'!$C:$C)-SUMIF('[1]2017'!$E:$E,$A361,'[1]2017'!$G:$G)</f>
        <v>0</v>
      </c>
      <c r="E361" s="53">
        <f>+SUMIF('[1]2018'!$A:$A,$A361,'[1]2018'!$C:$C)-SUMIF('[1]2018'!$E:$E,$A361,'[1]2018'!$G:$G)+D361</f>
        <v>0</v>
      </c>
      <c r="F361" s="53">
        <f>+SUMIF('[1]2019'!$A:$A,$A361,'[1]2019'!$C:$C)-SUMIF('[1]2019'!$E:$E,$A361,'[1]2019'!$G:$G)+E361</f>
        <v>0</v>
      </c>
      <c r="G361" s="53">
        <f>+SUMIF('[1]2020'!$A:$A,$A361,'[1]2020'!$C:$C)-SUMIF('[1]2020'!$E:$E,$A361,'[1]2020'!$G:$G)+F361</f>
        <v>0</v>
      </c>
      <c r="H361" s="53"/>
      <c r="I361" s="53">
        <f>+(SUMIF('[1]2021'!$A:$A,$A361,'[1]2021'!$C:$C)-SUMIF('[1]2021'!$E:$E,$A361,'[1]2021'!$G:$G))/12+G361</f>
        <v>0</v>
      </c>
      <c r="J361" s="53">
        <f>+(SUMIF('[1]2021'!$A:$A,$A361,'[1]2021'!$C:$C)-SUMIF('[1]2021'!$E:$E,$A361,'[1]2021'!$G:$G))/12+I361</f>
        <v>0</v>
      </c>
      <c r="K361" s="53">
        <f>+(SUMIF('[1]2021'!$A:$A,$A361,'[1]2021'!$C:$C)-SUMIF('[1]2021'!$E:$E,$A361,'[1]2021'!$G:$G))/12+J361</f>
        <v>0</v>
      </c>
      <c r="L361" s="53">
        <f>+(SUMIF('[1]2021'!$A:$A,$A361,'[1]2021'!$C:$C)-SUMIF('[1]2021'!$E:$E,$A361,'[1]2021'!$G:$G))/12+K361</f>
        <v>0</v>
      </c>
      <c r="M361" s="53">
        <f>+(SUMIF('[1]2021'!$A:$A,$A361,'[1]2021'!$C:$C)-SUMIF('[1]2021'!$E:$E,$A361,'[1]2021'!$G:$G))/12+L361</f>
        <v>0</v>
      </c>
      <c r="N361" s="53">
        <f>+(SUMIF('[1]2021'!$A:$A,$A361,'[1]2021'!$C:$C)-SUMIF('[1]2021'!$E:$E,$A361,'[1]2021'!$G:$G))/12+M361</f>
        <v>0</v>
      </c>
      <c r="O361" s="53">
        <f>+(SUMIF('[1]2021'!$A:$A,$A361,'[1]2021'!$C:$C)-SUMIF('[1]2021'!$E:$E,$A361,'[1]2021'!$G:$G))/12+N361</f>
        <v>0</v>
      </c>
      <c r="P361" s="53">
        <f>+(SUMIF('[1]2021'!$A:$A,$A361,'[1]2021'!$C:$C)-SUMIF('[1]2021'!$E:$E,$A361,'[1]2021'!$G:$G))/12+O361</f>
        <v>0</v>
      </c>
      <c r="Q361" s="53">
        <f>+(SUMIF('[1]2021'!$A:$A,$A361,'[1]2021'!$C:$C)-SUMIF('[1]2021'!$E:$E,$A361,'[1]2021'!$G:$G))/12+P361</f>
        <v>0</v>
      </c>
      <c r="R361" s="53">
        <f>+(SUMIF('[1]2021'!$A:$A,$A361,'[1]2021'!$C:$C)-SUMIF('[1]2021'!$E:$E,$A361,'[1]2021'!$G:$G))/12+Q361</f>
        <v>0</v>
      </c>
      <c r="S361" s="53">
        <f>+(SUMIF('[1]2021'!$A:$A,$A361,'[1]2021'!$C:$C)-SUMIF('[1]2021'!$E:$E,$A361,'[1]2021'!$G:$G))/12+R361</f>
        <v>0</v>
      </c>
      <c r="T361" s="53">
        <f>+(SUMIF('[1]2021'!$A:$A,$A361,'[1]2021'!$C:$C)-SUMIF('[1]2021'!$E:$E,$A361,'[1]2021'!$G:$G))/12+S361</f>
        <v>0</v>
      </c>
      <c r="U361" s="53" cm="1">
        <f t="array" ref="U361">+INDEX(I361:T361,1,Settings!$C$4)</f>
        <v>0</v>
      </c>
      <c r="V361" s="53" cm="1">
        <f t="array" ref="V361">+INDEX(I361:T361,1,Settings!$C$4)</f>
        <v>0</v>
      </c>
      <c r="W361" s="53"/>
      <c r="X361" s="53">
        <f>V361+SUMIFS(postings!$T:$T,postings!$C:$C,'b-data'!X$2,postings!$D:$D,'b-data'!X$3,postings!$I:$I,'b-data'!$A361)-SUMIFS(postings!$W:$W,postings!$C:$C,'b-data'!X$2,postings!$D:$D,'b-data'!X$3,postings!$M:$M,'b-data'!$A361)</f>
        <v>0</v>
      </c>
      <c r="Y361" s="53">
        <f>X361+SUMIFS(postings!$T:$T,postings!$C:$C,'b-data'!Y$2,postings!$D:$D,'b-data'!Y$3,postings!$I:$I,'b-data'!$A361)-SUMIFS(postings!$W:$W,postings!$C:$C,'b-data'!Y$2,postings!$D:$D,'b-data'!Y$3,postings!$M:$M,'b-data'!$A361)</f>
        <v>0</v>
      </c>
      <c r="Z361" s="53">
        <f>Y361+SUMIFS(postings!$T:$T,postings!$C:$C,'b-data'!Z$2,postings!$D:$D,'b-data'!Z$3,postings!$I:$I,'b-data'!$A361)-SUMIFS(postings!$W:$W,postings!$C:$C,'b-data'!Z$2,postings!$D:$D,'b-data'!Z$3,postings!$M:$M,'b-data'!$A361)</f>
        <v>0</v>
      </c>
      <c r="AA361" s="53">
        <f>Z361+SUMIFS(postings!$T:$T,postings!$C:$C,'b-data'!AA$2,postings!$D:$D,'b-data'!AA$3,postings!$I:$I,'b-data'!$A361)-SUMIFS(postings!$W:$W,postings!$C:$C,'b-data'!AA$2,postings!$D:$D,'b-data'!AA$3,postings!$M:$M,'b-data'!$A361)</f>
        <v>0</v>
      </c>
      <c r="AB361" s="53">
        <f>AA361+SUMIFS(postings!$T:$T,postings!$C:$C,'b-data'!AB$2,postings!$D:$D,'b-data'!AB$3,postings!$I:$I,'b-data'!$A361)-SUMIFS(postings!$W:$W,postings!$C:$C,'b-data'!AB$2,postings!$D:$D,'b-data'!AB$3,postings!$M:$M,'b-data'!$A361)</f>
        <v>0</v>
      </c>
      <c r="AC361" s="53">
        <f>AB361+SUMIFS(postings!$T:$T,postings!$C:$C,'b-data'!AC$2,postings!$D:$D,'b-data'!AC$3,postings!$I:$I,'b-data'!$A361)-SUMIFS(postings!$W:$W,postings!$C:$C,'b-data'!AC$2,postings!$D:$D,'b-data'!AC$3,postings!$M:$M,'b-data'!$A361)</f>
        <v>0</v>
      </c>
      <c r="AD361" s="53">
        <f>AC361+SUMIFS(postings!$T:$T,postings!$C:$C,'b-data'!AD$2,postings!$D:$D,'b-data'!AD$3,postings!$I:$I,'b-data'!$A361)-SUMIFS(postings!$W:$W,postings!$C:$C,'b-data'!AD$2,postings!$D:$D,'b-data'!AD$3,postings!$M:$M,'b-data'!$A361)</f>
        <v>0</v>
      </c>
      <c r="AE361" s="53">
        <f>AD361+SUMIFS(postings!$T:$T,postings!$C:$C,'b-data'!AE$2,postings!$D:$D,'b-data'!AE$3,postings!$I:$I,'b-data'!$A361)-SUMIFS(postings!$W:$W,postings!$C:$C,'b-data'!AE$2,postings!$D:$D,'b-data'!AE$3,postings!$M:$M,'b-data'!$A361)</f>
        <v>0</v>
      </c>
      <c r="AF361" s="53">
        <f>AE361+SUMIFS(postings!$T:$T,postings!$C:$C,'b-data'!AF$2,postings!$D:$D,'b-data'!AF$3,postings!$I:$I,'b-data'!$A361)-SUMIFS(postings!$W:$W,postings!$C:$C,'b-data'!AF$2,postings!$D:$D,'b-data'!AF$3,postings!$M:$M,'b-data'!$A361)</f>
        <v>0</v>
      </c>
      <c r="AG361" s="53">
        <f>AF361+SUMIFS(postings!$T:$T,postings!$C:$C,'b-data'!AG$2,postings!$D:$D,'b-data'!AG$3,postings!$I:$I,'b-data'!$A361)-SUMIFS(postings!$W:$W,postings!$C:$C,'b-data'!AG$2,postings!$D:$D,'b-data'!AG$3,postings!$M:$M,'b-data'!$A361)</f>
        <v>0</v>
      </c>
      <c r="AH361" s="53">
        <f>AG361+SUMIFS(postings!$T:$T,postings!$C:$C,'b-data'!AH$2,postings!$D:$D,'b-data'!AH$3,postings!$I:$I,'b-data'!$A361)-SUMIFS(postings!$W:$W,postings!$C:$C,'b-data'!AH$2,postings!$D:$D,'b-data'!AH$3,postings!$M:$M,'b-data'!$A361)</f>
        <v>0</v>
      </c>
      <c r="AI361" s="53">
        <f>AH361+SUMIFS(postings!$T:$T,postings!$C:$C,'b-data'!AI$2,postings!$D:$D,'b-data'!AI$3,postings!$I:$I,'b-data'!$A361)-SUMIFS(postings!$W:$W,postings!$C:$C,'b-data'!AI$2,postings!$D:$D,'b-data'!AI$3,postings!$M:$M,'b-data'!$A361)</f>
        <v>0</v>
      </c>
      <c r="AJ361" s="53" cm="1">
        <f t="array" ref="AJ361">+INDEX(X361:AI361,1,Settings!$C$4)</f>
        <v>0</v>
      </c>
      <c r="AK361" s="53" cm="1">
        <f t="array" ref="AK361">+INDEX(X361:AI361,1,Settings!$C$4)</f>
        <v>0</v>
      </c>
      <c r="AL361" s="53"/>
      <c r="AM361" s="53">
        <f t="shared" si="671"/>
        <v>0</v>
      </c>
      <c r="AN361" s="53">
        <f t="shared" ref="AN361:AX361" si="748">+AM361</f>
        <v>0</v>
      </c>
      <c r="AO361" s="53">
        <f t="shared" si="748"/>
        <v>0</v>
      </c>
      <c r="AP361" s="53">
        <f t="shared" si="748"/>
        <v>0</v>
      </c>
      <c r="AQ361" s="53">
        <f t="shared" si="748"/>
        <v>0</v>
      </c>
      <c r="AR361" s="53">
        <f t="shared" si="748"/>
        <v>0</v>
      </c>
      <c r="AS361" s="53">
        <f t="shared" si="748"/>
        <v>0</v>
      </c>
      <c r="AT361" s="53">
        <f t="shared" si="748"/>
        <v>0</v>
      </c>
      <c r="AU361" s="53">
        <f t="shared" si="748"/>
        <v>0</v>
      </c>
      <c r="AV361" s="53">
        <f t="shared" si="748"/>
        <v>0</v>
      </c>
      <c r="AW361" s="53">
        <f t="shared" si="748"/>
        <v>0</v>
      </c>
      <c r="AX361" s="53">
        <f t="shared" si="748"/>
        <v>0</v>
      </c>
      <c r="AY361" s="53" cm="1">
        <f t="array" ref="AY361">+INDEX(AM361:AX361,1,Settings!$C$4)</f>
        <v>0</v>
      </c>
      <c r="AZ361" s="53">
        <f t="shared" si="673"/>
        <v>0</v>
      </c>
      <c r="BA361" s="53"/>
      <c r="BB361" s="53">
        <f t="shared" si="674"/>
        <v>0</v>
      </c>
      <c r="BC361" s="53">
        <f t="shared" ref="BC361:BN361" si="749">+BB361</f>
        <v>0</v>
      </c>
      <c r="BD361" s="53">
        <f t="shared" si="749"/>
        <v>0</v>
      </c>
      <c r="BE361" s="53">
        <f t="shared" si="749"/>
        <v>0</v>
      </c>
      <c r="BF361" s="53">
        <f t="shared" si="749"/>
        <v>0</v>
      </c>
      <c r="BG361" s="53">
        <f t="shared" si="749"/>
        <v>0</v>
      </c>
      <c r="BH361" s="53">
        <f t="shared" si="749"/>
        <v>0</v>
      </c>
      <c r="BI361" s="53">
        <f t="shared" si="749"/>
        <v>0</v>
      </c>
      <c r="BJ361" s="53">
        <f t="shared" si="749"/>
        <v>0</v>
      </c>
      <c r="BK361" s="53">
        <f t="shared" si="749"/>
        <v>0</v>
      </c>
      <c r="BL361" s="53">
        <f t="shared" si="749"/>
        <v>0</v>
      </c>
      <c r="BM361" s="53">
        <f t="shared" si="749"/>
        <v>0</v>
      </c>
      <c r="BN361" s="53">
        <f t="shared" si="749"/>
        <v>0</v>
      </c>
      <c r="BO361" s="53"/>
      <c r="BP361" s="53">
        <f t="shared" si="676"/>
        <v>0</v>
      </c>
      <c r="BQ361" s="53"/>
      <c r="BR361" s="53">
        <f t="shared" si="677"/>
        <v>0</v>
      </c>
    </row>
    <row r="362" spans="1:70" x14ac:dyDescent="0.2">
      <c r="A362" s="6">
        <v>1781</v>
      </c>
      <c r="B362" s="6" t="str">
        <f>+VLOOKUP(A362,masterfile!B:C,2,FALSE)</f>
        <v>Umsatzsteuer-Vorauszahlungen 1/11</v>
      </c>
      <c r="D362" s="53">
        <f>+SUMIF('[1]2017'!$A:$A,$A362,'[1]2017'!$C:$C)-SUMIF('[1]2017'!$E:$E,$A362,'[1]2017'!$G:$G)</f>
        <v>0</v>
      </c>
      <c r="E362" s="53">
        <f>+SUMIF('[1]2018'!$A:$A,$A362,'[1]2018'!$C:$C)-SUMIF('[1]2018'!$E:$E,$A362,'[1]2018'!$G:$G)+D362</f>
        <v>0</v>
      </c>
      <c r="F362" s="53">
        <f>+SUMIF('[1]2019'!$A:$A,$A362,'[1]2019'!$C:$C)-SUMIF('[1]2019'!$E:$E,$A362,'[1]2019'!$G:$G)+E362</f>
        <v>0</v>
      </c>
      <c r="G362" s="53">
        <f>+SUMIF('[1]2020'!$A:$A,$A362,'[1]2020'!$C:$C)-SUMIF('[1]2020'!$E:$E,$A362,'[1]2020'!$G:$G)+F362</f>
        <v>0</v>
      </c>
      <c r="H362" s="53"/>
      <c r="I362" s="53">
        <f>+(SUMIF('[1]2021'!$A:$A,$A362,'[1]2021'!$C:$C)-SUMIF('[1]2021'!$E:$E,$A362,'[1]2021'!$G:$G))/12+G362</f>
        <v>0</v>
      </c>
      <c r="J362" s="53">
        <f>+(SUMIF('[1]2021'!$A:$A,$A362,'[1]2021'!$C:$C)-SUMIF('[1]2021'!$E:$E,$A362,'[1]2021'!$G:$G))/12+I362</f>
        <v>0</v>
      </c>
      <c r="K362" s="53">
        <f>+(SUMIF('[1]2021'!$A:$A,$A362,'[1]2021'!$C:$C)-SUMIF('[1]2021'!$E:$E,$A362,'[1]2021'!$G:$G))/12+J362</f>
        <v>0</v>
      </c>
      <c r="L362" s="53">
        <f>+(SUMIF('[1]2021'!$A:$A,$A362,'[1]2021'!$C:$C)-SUMIF('[1]2021'!$E:$E,$A362,'[1]2021'!$G:$G))/12+K362</f>
        <v>0</v>
      </c>
      <c r="M362" s="53">
        <f>+(SUMIF('[1]2021'!$A:$A,$A362,'[1]2021'!$C:$C)-SUMIF('[1]2021'!$E:$E,$A362,'[1]2021'!$G:$G))/12+L362</f>
        <v>0</v>
      </c>
      <c r="N362" s="53">
        <f>+(SUMIF('[1]2021'!$A:$A,$A362,'[1]2021'!$C:$C)-SUMIF('[1]2021'!$E:$E,$A362,'[1]2021'!$G:$G))/12+M362</f>
        <v>0</v>
      </c>
      <c r="O362" s="53">
        <f>+(SUMIF('[1]2021'!$A:$A,$A362,'[1]2021'!$C:$C)-SUMIF('[1]2021'!$E:$E,$A362,'[1]2021'!$G:$G))/12+N362</f>
        <v>0</v>
      </c>
      <c r="P362" s="53">
        <f>+(SUMIF('[1]2021'!$A:$A,$A362,'[1]2021'!$C:$C)-SUMIF('[1]2021'!$E:$E,$A362,'[1]2021'!$G:$G))/12+O362</f>
        <v>0</v>
      </c>
      <c r="Q362" s="53">
        <f>+(SUMIF('[1]2021'!$A:$A,$A362,'[1]2021'!$C:$C)-SUMIF('[1]2021'!$E:$E,$A362,'[1]2021'!$G:$G))/12+P362</f>
        <v>0</v>
      </c>
      <c r="R362" s="53">
        <f>+(SUMIF('[1]2021'!$A:$A,$A362,'[1]2021'!$C:$C)-SUMIF('[1]2021'!$E:$E,$A362,'[1]2021'!$G:$G))/12+Q362</f>
        <v>0</v>
      </c>
      <c r="S362" s="53">
        <f>+(SUMIF('[1]2021'!$A:$A,$A362,'[1]2021'!$C:$C)-SUMIF('[1]2021'!$E:$E,$A362,'[1]2021'!$G:$G))/12+R362</f>
        <v>0</v>
      </c>
      <c r="T362" s="53">
        <f>+(SUMIF('[1]2021'!$A:$A,$A362,'[1]2021'!$C:$C)-SUMIF('[1]2021'!$E:$E,$A362,'[1]2021'!$G:$G))/12+S362</f>
        <v>0</v>
      </c>
      <c r="U362" s="53" cm="1">
        <f t="array" ref="U362">+INDEX(I362:T362,1,Settings!$C$4)</f>
        <v>0</v>
      </c>
      <c r="V362" s="53" cm="1">
        <f t="array" ref="V362">+INDEX(I362:T362,1,Settings!$C$4)</f>
        <v>0</v>
      </c>
      <c r="W362" s="53"/>
      <c r="X362" s="53">
        <f>V362+SUMIFS(postings!$T:$T,postings!$C:$C,'b-data'!X$2,postings!$D:$D,'b-data'!X$3,postings!$I:$I,'b-data'!$A362)-SUMIFS(postings!$W:$W,postings!$C:$C,'b-data'!X$2,postings!$D:$D,'b-data'!X$3,postings!$M:$M,'b-data'!$A362)</f>
        <v>0</v>
      </c>
      <c r="Y362" s="53">
        <f>X362+SUMIFS(postings!$T:$T,postings!$C:$C,'b-data'!Y$2,postings!$D:$D,'b-data'!Y$3,postings!$I:$I,'b-data'!$A362)-SUMIFS(postings!$W:$W,postings!$C:$C,'b-data'!Y$2,postings!$D:$D,'b-data'!Y$3,postings!$M:$M,'b-data'!$A362)</f>
        <v>0</v>
      </c>
      <c r="Z362" s="53">
        <f>Y362+SUMIFS(postings!$T:$T,postings!$C:$C,'b-data'!Z$2,postings!$D:$D,'b-data'!Z$3,postings!$I:$I,'b-data'!$A362)-SUMIFS(postings!$W:$W,postings!$C:$C,'b-data'!Z$2,postings!$D:$D,'b-data'!Z$3,postings!$M:$M,'b-data'!$A362)</f>
        <v>0</v>
      </c>
      <c r="AA362" s="53">
        <f>Z362+SUMIFS(postings!$T:$T,postings!$C:$C,'b-data'!AA$2,postings!$D:$D,'b-data'!AA$3,postings!$I:$I,'b-data'!$A362)-SUMIFS(postings!$W:$W,postings!$C:$C,'b-data'!AA$2,postings!$D:$D,'b-data'!AA$3,postings!$M:$M,'b-data'!$A362)</f>
        <v>0</v>
      </c>
      <c r="AB362" s="53">
        <f>AA362+SUMIFS(postings!$T:$T,postings!$C:$C,'b-data'!AB$2,postings!$D:$D,'b-data'!AB$3,postings!$I:$I,'b-data'!$A362)-SUMIFS(postings!$W:$W,postings!$C:$C,'b-data'!AB$2,postings!$D:$D,'b-data'!AB$3,postings!$M:$M,'b-data'!$A362)</f>
        <v>0</v>
      </c>
      <c r="AC362" s="53">
        <f>AB362+SUMIFS(postings!$T:$T,postings!$C:$C,'b-data'!AC$2,postings!$D:$D,'b-data'!AC$3,postings!$I:$I,'b-data'!$A362)-SUMIFS(postings!$W:$W,postings!$C:$C,'b-data'!AC$2,postings!$D:$D,'b-data'!AC$3,postings!$M:$M,'b-data'!$A362)</f>
        <v>0</v>
      </c>
      <c r="AD362" s="53">
        <f>AC362+SUMIFS(postings!$T:$T,postings!$C:$C,'b-data'!AD$2,postings!$D:$D,'b-data'!AD$3,postings!$I:$I,'b-data'!$A362)-SUMIFS(postings!$W:$W,postings!$C:$C,'b-data'!AD$2,postings!$D:$D,'b-data'!AD$3,postings!$M:$M,'b-data'!$A362)</f>
        <v>0</v>
      </c>
      <c r="AE362" s="53">
        <f>AD362+SUMIFS(postings!$T:$T,postings!$C:$C,'b-data'!AE$2,postings!$D:$D,'b-data'!AE$3,postings!$I:$I,'b-data'!$A362)-SUMIFS(postings!$W:$W,postings!$C:$C,'b-data'!AE$2,postings!$D:$D,'b-data'!AE$3,postings!$M:$M,'b-data'!$A362)</f>
        <v>0</v>
      </c>
      <c r="AF362" s="53">
        <f>AE362+SUMIFS(postings!$T:$T,postings!$C:$C,'b-data'!AF$2,postings!$D:$D,'b-data'!AF$3,postings!$I:$I,'b-data'!$A362)-SUMIFS(postings!$W:$W,postings!$C:$C,'b-data'!AF$2,postings!$D:$D,'b-data'!AF$3,postings!$M:$M,'b-data'!$A362)</f>
        <v>0</v>
      </c>
      <c r="AG362" s="53">
        <f>AF362+SUMIFS(postings!$T:$T,postings!$C:$C,'b-data'!AG$2,postings!$D:$D,'b-data'!AG$3,postings!$I:$I,'b-data'!$A362)-SUMIFS(postings!$W:$W,postings!$C:$C,'b-data'!AG$2,postings!$D:$D,'b-data'!AG$3,postings!$M:$M,'b-data'!$A362)</f>
        <v>0</v>
      </c>
      <c r="AH362" s="53">
        <f>AG362+SUMIFS(postings!$T:$T,postings!$C:$C,'b-data'!AH$2,postings!$D:$D,'b-data'!AH$3,postings!$I:$I,'b-data'!$A362)-SUMIFS(postings!$W:$W,postings!$C:$C,'b-data'!AH$2,postings!$D:$D,'b-data'!AH$3,postings!$M:$M,'b-data'!$A362)</f>
        <v>0</v>
      </c>
      <c r="AI362" s="53">
        <f>AH362+SUMIFS(postings!$T:$T,postings!$C:$C,'b-data'!AI$2,postings!$D:$D,'b-data'!AI$3,postings!$I:$I,'b-data'!$A362)-SUMIFS(postings!$W:$W,postings!$C:$C,'b-data'!AI$2,postings!$D:$D,'b-data'!AI$3,postings!$M:$M,'b-data'!$A362)</f>
        <v>0</v>
      </c>
      <c r="AJ362" s="53" cm="1">
        <f t="array" ref="AJ362">+INDEX(X362:AI362,1,Settings!$C$4)</f>
        <v>0</v>
      </c>
      <c r="AK362" s="53" cm="1">
        <f t="array" ref="AK362">+INDEX(X362:AI362,1,Settings!$C$4)</f>
        <v>0</v>
      </c>
      <c r="AL362" s="53"/>
      <c r="AM362" s="53">
        <f t="shared" si="671"/>
        <v>0</v>
      </c>
      <c r="AN362" s="53">
        <f t="shared" ref="AN362:AX362" si="750">+AM362</f>
        <v>0</v>
      </c>
      <c r="AO362" s="53">
        <f t="shared" si="750"/>
        <v>0</v>
      </c>
      <c r="AP362" s="53">
        <f t="shared" si="750"/>
        <v>0</v>
      </c>
      <c r="AQ362" s="53">
        <f t="shared" si="750"/>
        <v>0</v>
      </c>
      <c r="AR362" s="53">
        <f t="shared" si="750"/>
        <v>0</v>
      </c>
      <c r="AS362" s="53">
        <f t="shared" si="750"/>
        <v>0</v>
      </c>
      <c r="AT362" s="53">
        <f t="shared" si="750"/>
        <v>0</v>
      </c>
      <c r="AU362" s="53">
        <f t="shared" si="750"/>
        <v>0</v>
      </c>
      <c r="AV362" s="53">
        <f t="shared" si="750"/>
        <v>0</v>
      </c>
      <c r="AW362" s="53">
        <f t="shared" si="750"/>
        <v>0</v>
      </c>
      <c r="AX362" s="53">
        <f t="shared" si="750"/>
        <v>0</v>
      </c>
      <c r="AY362" s="53" cm="1">
        <f t="array" ref="AY362">+INDEX(AM362:AX362,1,Settings!$C$4)</f>
        <v>0</v>
      </c>
      <c r="AZ362" s="53">
        <f t="shared" si="673"/>
        <v>0</v>
      </c>
      <c r="BA362" s="53"/>
      <c r="BB362" s="53">
        <f t="shared" si="674"/>
        <v>0</v>
      </c>
      <c r="BC362" s="53">
        <f t="shared" ref="BC362:BN362" si="751">+BB362</f>
        <v>0</v>
      </c>
      <c r="BD362" s="53">
        <f t="shared" si="751"/>
        <v>0</v>
      </c>
      <c r="BE362" s="53">
        <f t="shared" si="751"/>
        <v>0</v>
      </c>
      <c r="BF362" s="53">
        <f t="shared" si="751"/>
        <v>0</v>
      </c>
      <c r="BG362" s="53">
        <f t="shared" si="751"/>
        <v>0</v>
      </c>
      <c r="BH362" s="53">
        <f t="shared" si="751"/>
        <v>0</v>
      </c>
      <c r="BI362" s="53">
        <f t="shared" si="751"/>
        <v>0</v>
      </c>
      <c r="BJ362" s="53">
        <f t="shared" si="751"/>
        <v>0</v>
      </c>
      <c r="BK362" s="53">
        <f t="shared" si="751"/>
        <v>0</v>
      </c>
      <c r="BL362" s="53">
        <f t="shared" si="751"/>
        <v>0</v>
      </c>
      <c r="BM362" s="53">
        <f t="shared" si="751"/>
        <v>0</v>
      </c>
      <c r="BN362" s="53">
        <f t="shared" si="751"/>
        <v>0</v>
      </c>
      <c r="BO362" s="53"/>
      <c r="BP362" s="53">
        <f t="shared" si="676"/>
        <v>0</v>
      </c>
      <c r="BQ362" s="53"/>
      <c r="BR362" s="53">
        <f t="shared" si="677"/>
        <v>0</v>
      </c>
    </row>
    <row r="363" spans="1:70" x14ac:dyDescent="0.2">
      <c r="A363" s="6">
        <v>1782</v>
      </c>
      <c r="B363" s="6" t="str">
        <f>+VLOOKUP(A363,masterfile!B:C,2,FALSE)</f>
        <v>Nachsteuer</v>
      </c>
      <c r="D363" s="53">
        <f>+SUMIF('[1]2017'!$A:$A,$A363,'[1]2017'!$C:$C)-SUMIF('[1]2017'!$E:$E,$A363,'[1]2017'!$G:$G)</f>
        <v>0</v>
      </c>
      <c r="E363" s="53">
        <f>+SUMIF('[1]2018'!$A:$A,$A363,'[1]2018'!$C:$C)-SUMIF('[1]2018'!$E:$E,$A363,'[1]2018'!$G:$G)+D363</f>
        <v>0</v>
      </c>
      <c r="F363" s="53">
        <f>+SUMIF('[1]2019'!$A:$A,$A363,'[1]2019'!$C:$C)-SUMIF('[1]2019'!$E:$E,$A363,'[1]2019'!$G:$G)+E363</f>
        <v>0</v>
      </c>
      <c r="G363" s="53">
        <f>+SUMIF('[1]2020'!$A:$A,$A363,'[1]2020'!$C:$C)-SUMIF('[1]2020'!$E:$E,$A363,'[1]2020'!$G:$G)+F363</f>
        <v>0</v>
      </c>
      <c r="H363" s="53"/>
      <c r="I363" s="53">
        <f>+(SUMIF('[1]2021'!$A:$A,$A363,'[1]2021'!$C:$C)-SUMIF('[1]2021'!$E:$E,$A363,'[1]2021'!$G:$G))/12+G363</f>
        <v>0</v>
      </c>
      <c r="J363" s="53">
        <f>+(SUMIF('[1]2021'!$A:$A,$A363,'[1]2021'!$C:$C)-SUMIF('[1]2021'!$E:$E,$A363,'[1]2021'!$G:$G))/12+I363</f>
        <v>0</v>
      </c>
      <c r="K363" s="53">
        <f>+(SUMIF('[1]2021'!$A:$A,$A363,'[1]2021'!$C:$C)-SUMIF('[1]2021'!$E:$E,$A363,'[1]2021'!$G:$G))/12+J363</f>
        <v>0</v>
      </c>
      <c r="L363" s="53">
        <f>+(SUMIF('[1]2021'!$A:$A,$A363,'[1]2021'!$C:$C)-SUMIF('[1]2021'!$E:$E,$A363,'[1]2021'!$G:$G))/12+K363</f>
        <v>0</v>
      </c>
      <c r="M363" s="53">
        <f>+(SUMIF('[1]2021'!$A:$A,$A363,'[1]2021'!$C:$C)-SUMIF('[1]2021'!$E:$E,$A363,'[1]2021'!$G:$G))/12+L363</f>
        <v>0</v>
      </c>
      <c r="N363" s="53">
        <f>+(SUMIF('[1]2021'!$A:$A,$A363,'[1]2021'!$C:$C)-SUMIF('[1]2021'!$E:$E,$A363,'[1]2021'!$G:$G))/12+M363</f>
        <v>0</v>
      </c>
      <c r="O363" s="53">
        <f>+(SUMIF('[1]2021'!$A:$A,$A363,'[1]2021'!$C:$C)-SUMIF('[1]2021'!$E:$E,$A363,'[1]2021'!$G:$G))/12+N363</f>
        <v>0</v>
      </c>
      <c r="P363" s="53">
        <f>+(SUMIF('[1]2021'!$A:$A,$A363,'[1]2021'!$C:$C)-SUMIF('[1]2021'!$E:$E,$A363,'[1]2021'!$G:$G))/12+O363</f>
        <v>0</v>
      </c>
      <c r="Q363" s="53">
        <f>+(SUMIF('[1]2021'!$A:$A,$A363,'[1]2021'!$C:$C)-SUMIF('[1]2021'!$E:$E,$A363,'[1]2021'!$G:$G))/12+P363</f>
        <v>0</v>
      </c>
      <c r="R363" s="53">
        <f>+(SUMIF('[1]2021'!$A:$A,$A363,'[1]2021'!$C:$C)-SUMIF('[1]2021'!$E:$E,$A363,'[1]2021'!$G:$G))/12+Q363</f>
        <v>0</v>
      </c>
      <c r="S363" s="53">
        <f>+(SUMIF('[1]2021'!$A:$A,$A363,'[1]2021'!$C:$C)-SUMIF('[1]2021'!$E:$E,$A363,'[1]2021'!$G:$G))/12+R363</f>
        <v>0</v>
      </c>
      <c r="T363" s="53">
        <f>+(SUMIF('[1]2021'!$A:$A,$A363,'[1]2021'!$C:$C)-SUMIF('[1]2021'!$E:$E,$A363,'[1]2021'!$G:$G))/12+S363</f>
        <v>0</v>
      </c>
      <c r="U363" s="53" cm="1">
        <f t="array" ref="U363">+INDEX(I363:T363,1,Settings!$C$4)</f>
        <v>0</v>
      </c>
      <c r="V363" s="53" cm="1">
        <f t="array" ref="V363">+INDEX(I363:T363,1,Settings!$C$4)</f>
        <v>0</v>
      </c>
      <c r="W363" s="53"/>
      <c r="X363" s="53">
        <f>V363+SUMIFS(postings!$T:$T,postings!$C:$C,'b-data'!X$2,postings!$D:$D,'b-data'!X$3,postings!$I:$I,'b-data'!$A363)-SUMIFS(postings!$W:$W,postings!$C:$C,'b-data'!X$2,postings!$D:$D,'b-data'!X$3,postings!$M:$M,'b-data'!$A363)</f>
        <v>0</v>
      </c>
      <c r="Y363" s="53">
        <f>X363+SUMIFS(postings!$T:$T,postings!$C:$C,'b-data'!Y$2,postings!$D:$D,'b-data'!Y$3,postings!$I:$I,'b-data'!$A363)-SUMIFS(postings!$W:$W,postings!$C:$C,'b-data'!Y$2,postings!$D:$D,'b-data'!Y$3,postings!$M:$M,'b-data'!$A363)</f>
        <v>0</v>
      </c>
      <c r="Z363" s="53">
        <f>Y363+SUMIFS(postings!$T:$T,postings!$C:$C,'b-data'!Z$2,postings!$D:$D,'b-data'!Z$3,postings!$I:$I,'b-data'!$A363)-SUMIFS(postings!$W:$W,postings!$C:$C,'b-data'!Z$2,postings!$D:$D,'b-data'!Z$3,postings!$M:$M,'b-data'!$A363)</f>
        <v>0</v>
      </c>
      <c r="AA363" s="53">
        <f>Z363+SUMIFS(postings!$T:$T,postings!$C:$C,'b-data'!AA$2,postings!$D:$D,'b-data'!AA$3,postings!$I:$I,'b-data'!$A363)-SUMIFS(postings!$W:$W,postings!$C:$C,'b-data'!AA$2,postings!$D:$D,'b-data'!AA$3,postings!$M:$M,'b-data'!$A363)</f>
        <v>0</v>
      </c>
      <c r="AB363" s="53">
        <f>AA363+SUMIFS(postings!$T:$T,postings!$C:$C,'b-data'!AB$2,postings!$D:$D,'b-data'!AB$3,postings!$I:$I,'b-data'!$A363)-SUMIFS(postings!$W:$W,postings!$C:$C,'b-data'!AB$2,postings!$D:$D,'b-data'!AB$3,postings!$M:$M,'b-data'!$A363)</f>
        <v>0</v>
      </c>
      <c r="AC363" s="53">
        <f>AB363+SUMIFS(postings!$T:$T,postings!$C:$C,'b-data'!AC$2,postings!$D:$D,'b-data'!AC$3,postings!$I:$I,'b-data'!$A363)-SUMIFS(postings!$W:$W,postings!$C:$C,'b-data'!AC$2,postings!$D:$D,'b-data'!AC$3,postings!$M:$M,'b-data'!$A363)</f>
        <v>0</v>
      </c>
      <c r="AD363" s="53">
        <f>AC363+SUMIFS(postings!$T:$T,postings!$C:$C,'b-data'!AD$2,postings!$D:$D,'b-data'!AD$3,postings!$I:$I,'b-data'!$A363)-SUMIFS(postings!$W:$W,postings!$C:$C,'b-data'!AD$2,postings!$D:$D,'b-data'!AD$3,postings!$M:$M,'b-data'!$A363)</f>
        <v>0</v>
      </c>
      <c r="AE363" s="53">
        <f>AD363+SUMIFS(postings!$T:$T,postings!$C:$C,'b-data'!AE$2,postings!$D:$D,'b-data'!AE$3,postings!$I:$I,'b-data'!$A363)-SUMIFS(postings!$W:$W,postings!$C:$C,'b-data'!AE$2,postings!$D:$D,'b-data'!AE$3,postings!$M:$M,'b-data'!$A363)</f>
        <v>0</v>
      </c>
      <c r="AF363" s="53">
        <f>AE363+SUMIFS(postings!$T:$T,postings!$C:$C,'b-data'!AF$2,postings!$D:$D,'b-data'!AF$3,postings!$I:$I,'b-data'!$A363)-SUMIFS(postings!$W:$W,postings!$C:$C,'b-data'!AF$2,postings!$D:$D,'b-data'!AF$3,postings!$M:$M,'b-data'!$A363)</f>
        <v>0</v>
      </c>
      <c r="AG363" s="53">
        <f>AF363+SUMIFS(postings!$T:$T,postings!$C:$C,'b-data'!AG$2,postings!$D:$D,'b-data'!AG$3,postings!$I:$I,'b-data'!$A363)-SUMIFS(postings!$W:$W,postings!$C:$C,'b-data'!AG$2,postings!$D:$D,'b-data'!AG$3,postings!$M:$M,'b-data'!$A363)</f>
        <v>0</v>
      </c>
      <c r="AH363" s="53">
        <f>AG363+SUMIFS(postings!$T:$T,postings!$C:$C,'b-data'!AH$2,postings!$D:$D,'b-data'!AH$3,postings!$I:$I,'b-data'!$A363)-SUMIFS(postings!$W:$W,postings!$C:$C,'b-data'!AH$2,postings!$D:$D,'b-data'!AH$3,postings!$M:$M,'b-data'!$A363)</f>
        <v>0</v>
      </c>
      <c r="AI363" s="53">
        <f>AH363+SUMIFS(postings!$T:$T,postings!$C:$C,'b-data'!AI$2,postings!$D:$D,'b-data'!AI$3,postings!$I:$I,'b-data'!$A363)-SUMIFS(postings!$W:$W,postings!$C:$C,'b-data'!AI$2,postings!$D:$D,'b-data'!AI$3,postings!$M:$M,'b-data'!$A363)</f>
        <v>0</v>
      </c>
      <c r="AJ363" s="53" cm="1">
        <f t="array" ref="AJ363">+INDEX(X363:AI363,1,Settings!$C$4)</f>
        <v>0</v>
      </c>
      <c r="AK363" s="53" cm="1">
        <f t="array" ref="AK363">+INDEX(X363:AI363,1,Settings!$C$4)</f>
        <v>0</v>
      </c>
      <c r="AL363" s="53"/>
      <c r="AM363" s="53">
        <f t="shared" si="671"/>
        <v>0</v>
      </c>
      <c r="AN363" s="53">
        <f t="shared" ref="AN363:AX363" si="752">+AM363</f>
        <v>0</v>
      </c>
      <c r="AO363" s="53">
        <f t="shared" si="752"/>
        <v>0</v>
      </c>
      <c r="AP363" s="53">
        <f t="shared" si="752"/>
        <v>0</v>
      </c>
      <c r="AQ363" s="53">
        <f t="shared" si="752"/>
        <v>0</v>
      </c>
      <c r="AR363" s="53">
        <f t="shared" si="752"/>
        <v>0</v>
      </c>
      <c r="AS363" s="53">
        <f t="shared" si="752"/>
        <v>0</v>
      </c>
      <c r="AT363" s="53">
        <f t="shared" si="752"/>
        <v>0</v>
      </c>
      <c r="AU363" s="53">
        <f t="shared" si="752"/>
        <v>0</v>
      </c>
      <c r="AV363" s="53">
        <f t="shared" si="752"/>
        <v>0</v>
      </c>
      <c r="AW363" s="53">
        <f t="shared" si="752"/>
        <v>0</v>
      </c>
      <c r="AX363" s="53">
        <f t="shared" si="752"/>
        <v>0</v>
      </c>
      <c r="AY363" s="53" cm="1">
        <f t="array" ref="AY363">+INDEX(AM363:AX363,1,Settings!$C$4)</f>
        <v>0</v>
      </c>
      <c r="AZ363" s="53">
        <f t="shared" si="673"/>
        <v>0</v>
      </c>
      <c r="BA363" s="53"/>
      <c r="BB363" s="53">
        <f t="shared" si="674"/>
        <v>0</v>
      </c>
      <c r="BC363" s="53">
        <f t="shared" ref="BC363:BN363" si="753">+BB363</f>
        <v>0</v>
      </c>
      <c r="BD363" s="53">
        <f t="shared" si="753"/>
        <v>0</v>
      </c>
      <c r="BE363" s="53">
        <f t="shared" si="753"/>
        <v>0</v>
      </c>
      <c r="BF363" s="53">
        <f t="shared" si="753"/>
        <v>0</v>
      </c>
      <c r="BG363" s="53">
        <f t="shared" si="753"/>
        <v>0</v>
      </c>
      <c r="BH363" s="53">
        <f t="shared" si="753"/>
        <v>0</v>
      </c>
      <c r="BI363" s="53">
        <f t="shared" si="753"/>
        <v>0</v>
      </c>
      <c r="BJ363" s="53">
        <f t="shared" si="753"/>
        <v>0</v>
      </c>
      <c r="BK363" s="53">
        <f t="shared" si="753"/>
        <v>0</v>
      </c>
      <c r="BL363" s="53">
        <f t="shared" si="753"/>
        <v>0</v>
      </c>
      <c r="BM363" s="53">
        <f t="shared" si="753"/>
        <v>0</v>
      </c>
      <c r="BN363" s="53">
        <f t="shared" si="753"/>
        <v>0</v>
      </c>
      <c r="BO363" s="53"/>
      <c r="BP363" s="53">
        <f t="shared" si="676"/>
        <v>0</v>
      </c>
      <c r="BQ363" s="53"/>
      <c r="BR363" s="53">
        <f t="shared" si="677"/>
        <v>0</v>
      </c>
    </row>
    <row r="364" spans="1:70" x14ac:dyDescent="0.2">
      <c r="A364" s="6">
        <v>1783</v>
      </c>
      <c r="B364" s="6" t="str">
        <f>+VLOOKUP(A364,masterfile!B:C,2,FALSE)</f>
        <v>Unrichtig oder unberechtigt ausgew. USt</v>
      </c>
      <c r="D364" s="53">
        <f>+SUMIF('[1]2017'!$A:$A,$A364,'[1]2017'!$C:$C)-SUMIF('[1]2017'!$E:$E,$A364,'[1]2017'!$G:$G)</f>
        <v>0</v>
      </c>
      <c r="E364" s="53">
        <f>+SUMIF('[1]2018'!$A:$A,$A364,'[1]2018'!$C:$C)-SUMIF('[1]2018'!$E:$E,$A364,'[1]2018'!$G:$G)+D364</f>
        <v>0</v>
      </c>
      <c r="F364" s="53">
        <f>+SUMIF('[1]2019'!$A:$A,$A364,'[1]2019'!$C:$C)-SUMIF('[1]2019'!$E:$E,$A364,'[1]2019'!$G:$G)+E364</f>
        <v>0</v>
      </c>
      <c r="G364" s="53">
        <f>+SUMIF('[1]2020'!$A:$A,$A364,'[1]2020'!$C:$C)-SUMIF('[1]2020'!$E:$E,$A364,'[1]2020'!$G:$G)+F364</f>
        <v>0</v>
      </c>
      <c r="H364" s="53"/>
      <c r="I364" s="53">
        <f>+(SUMIF('[1]2021'!$A:$A,$A364,'[1]2021'!$C:$C)-SUMIF('[1]2021'!$E:$E,$A364,'[1]2021'!$G:$G))/12+G364</f>
        <v>0</v>
      </c>
      <c r="J364" s="53">
        <f>+(SUMIF('[1]2021'!$A:$A,$A364,'[1]2021'!$C:$C)-SUMIF('[1]2021'!$E:$E,$A364,'[1]2021'!$G:$G))/12+I364</f>
        <v>0</v>
      </c>
      <c r="K364" s="53">
        <f>+(SUMIF('[1]2021'!$A:$A,$A364,'[1]2021'!$C:$C)-SUMIF('[1]2021'!$E:$E,$A364,'[1]2021'!$G:$G))/12+J364</f>
        <v>0</v>
      </c>
      <c r="L364" s="53">
        <f>+(SUMIF('[1]2021'!$A:$A,$A364,'[1]2021'!$C:$C)-SUMIF('[1]2021'!$E:$E,$A364,'[1]2021'!$G:$G))/12+K364</f>
        <v>0</v>
      </c>
      <c r="M364" s="53">
        <f>+(SUMIF('[1]2021'!$A:$A,$A364,'[1]2021'!$C:$C)-SUMIF('[1]2021'!$E:$E,$A364,'[1]2021'!$G:$G))/12+L364</f>
        <v>0</v>
      </c>
      <c r="N364" s="53">
        <f>+(SUMIF('[1]2021'!$A:$A,$A364,'[1]2021'!$C:$C)-SUMIF('[1]2021'!$E:$E,$A364,'[1]2021'!$G:$G))/12+M364</f>
        <v>0</v>
      </c>
      <c r="O364" s="53">
        <f>+(SUMIF('[1]2021'!$A:$A,$A364,'[1]2021'!$C:$C)-SUMIF('[1]2021'!$E:$E,$A364,'[1]2021'!$G:$G))/12+N364</f>
        <v>0</v>
      </c>
      <c r="P364" s="53">
        <f>+(SUMIF('[1]2021'!$A:$A,$A364,'[1]2021'!$C:$C)-SUMIF('[1]2021'!$E:$E,$A364,'[1]2021'!$G:$G))/12+O364</f>
        <v>0</v>
      </c>
      <c r="Q364" s="53">
        <f>+(SUMIF('[1]2021'!$A:$A,$A364,'[1]2021'!$C:$C)-SUMIF('[1]2021'!$E:$E,$A364,'[1]2021'!$G:$G))/12+P364</f>
        <v>0</v>
      </c>
      <c r="R364" s="53">
        <f>+(SUMIF('[1]2021'!$A:$A,$A364,'[1]2021'!$C:$C)-SUMIF('[1]2021'!$E:$E,$A364,'[1]2021'!$G:$G))/12+Q364</f>
        <v>0</v>
      </c>
      <c r="S364" s="53">
        <f>+(SUMIF('[1]2021'!$A:$A,$A364,'[1]2021'!$C:$C)-SUMIF('[1]2021'!$E:$E,$A364,'[1]2021'!$G:$G))/12+R364</f>
        <v>0</v>
      </c>
      <c r="T364" s="53">
        <f>+(SUMIF('[1]2021'!$A:$A,$A364,'[1]2021'!$C:$C)-SUMIF('[1]2021'!$E:$E,$A364,'[1]2021'!$G:$G))/12+S364</f>
        <v>0</v>
      </c>
      <c r="U364" s="53" cm="1">
        <f t="array" ref="U364">+INDEX(I364:T364,1,Settings!$C$4)</f>
        <v>0</v>
      </c>
      <c r="V364" s="53" cm="1">
        <f t="array" ref="V364">+INDEX(I364:T364,1,Settings!$C$4)</f>
        <v>0</v>
      </c>
      <c r="W364" s="53"/>
      <c r="X364" s="53">
        <f>V364+SUMIFS(postings!$T:$T,postings!$C:$C,'b-data'!X$2,postings!$D:$D,'b-data'!X$3,postings!$I:$I,'b-data'!$A364)-SUMIFS(postings!$W:$W,postings!$C:$C,'b-data'!X$2,postings!$D:$D,'b-data'!X$3,postings!$M:$M,'b-data'!$A364)</f>
        <v>0</v>
      </c>
      <c r="Y364" s="53">
        <f>X364+SUMIFS(postings!$T:$T,postings!$C:$C,'b-data'!Y$2,postings!$D:$D,'b-data'!Y$3,postings!$I:$I,'b-data'!$A364)-SUMIFS(postings!$W:$W,postings!$C:$C,'b-data'!Y$2,postings!$D:$D,'b-data'!Y$3,postings!$M:$M,'b-data'!$A364)</f>
        <v>0</v>
      </c>
      <c r="Z364" s="53">
        <f>Y364+SUMIFS(postings!$T:$T,postings!$C:$C,'b-data'!Z$2,postings!$D:$D,'b-data'!Z$3,postings!$I:$I,'b-data'!$A364)-SUMIFS(postings!$W:$W,postings!$C:$C,'b-data'!Z$2,postings!$D:$D,'b-data'!Z$3,postings!$M:$M,'b-data'!$A364)</f>
        <v>0</v>
      </c>
      <c r="AA364" s="53">
        <f>Z364+SUMIFS(postings!$T:$T,postings!$C:$C,'b-data'!AA$2,postings!$D:$D,'b-data'!AA$3,postings!$I:$I,'b-data'!$A364)-SUMIFS(postings!$W:$W,postings!$C:$C,'b-data'!AA$2,postings!$D:$D,'b-data'!AA$3,postings!$M:$M,'b-data'!$A364)</f>
        <v>0</v>
      </c>
      <c r="AB364" s="53">
        <f>AA364+SUMIFS(postings!$T:$T,postings!$C:$C,'b-data'!AB$2,postings!$D:$D,'b-data'!AB$3,postings!$I:$I,'b-data'!$A364)-SUMIFS(postings!$W:$W,postings!$C:$C,'b-data'!AB$2,postings!$D:$D,'b-data'!AB$3,postings!$M:$M,'b-data'!$A364)</f>
        <v>0</v>
      </c>
      <c r="AC364" s="53">
        <f>AB364+SUMIFS(postings!$T:$T,postings!$C:$C,'b-data'!AC$2,postings!$D:$D,'b-data'!AC$3,postings!$I:$I,'b-data'!$A364)-SUMIFS(postings!$W:$W,postings!$C:$C,'b-data'!AC$2,postings!$D:$D,'b-data'!AC$3,postings!$M:$M,'b-data'!$A364)</f>
        <v>0</v>
      </c>
      <c r="AD364" s="53">
        <f>AC364+SUMIFS(postings!$T:$T,postings!$C:$C,'b-data'!AD$2,postings!$D:$D,'b-data'!AD$3,postings!$I:$I,'b-data'!$A364)-SUMIFS(postings!$W:$W,postings!$C:$C,'b-data'!AD$2,postings!$D:$D,'b-data'!AD$3,postings!$M:$M,'b-data'!$A364)</f>
        <v>0</v>
      </c>
      <c r="AE364" s="53">
        <f>AD364+SUMIFS(postings!$T:$T,postings!$C:$C,'b-data'!AE$2,postings!$D:$D,'b-data'!AE$3,postings!$I:$I,'b-data'!$A364)-SUMIFS(postings!$W:$W,postings!$C:$C,'b-data'!AE$2,postings!$D:$D,'b-data'!AE$3,postings!$M:$M,'b-data'!$A364)</f>
        <v>0</v>
      </c>
      <c r="AF364" s="53">
        <f>AE364+SUMIFS(postings!$T:$T,postings!$C:$C,'b-data'!AF$2,postings!$D:$D,'b-data'!AF$3,postings!$I:$I,'b-data'!$A364)-SUMIFS(postings!$W:$W,postings!$C:$C,'b-data'!AF$2,postings!$D:$D,'b-data'!AF$3,postings!$M:$M,'b-data'!$A364)</f>
        <v>0</v>
      </c>
      <c r="AG364" s="53">
        <f>AF364+SUMIFS(postings!$T:$T,postings!$C:$C,'b-data'!AG$2,postings!$D:$D,'b-data'!AG$3,postings!$I:$I,'b-data'!$A364)-SUMIFS(postings!$W:$W,postings!$C:$C,'b-data'!AG$2,postings!$D:$D,'b-data'!AG$3,postings!$M:$M,'b-data'!$A364)</f>
        <v>0</v>
      </c>
      <c r="AH364" s="53">
        <f>AG364+SUMIFS(postings!$T:$T,postings!$C:$C,'b-data'!AH$2,postings!$D:$D,'b-data'!AH$3,postings!$I:$I,'b-data'!$A364)-SUMIFS(postings!$W:$W,postings!$C:$C,'b-data'!AH$2,postings!$D:$D,'b-data'!AH$3,postings!$M:$M,'b-data'!$A364)</f>
        <v>0</v>
      </c>
      <c r="AI364" s="53">
        <f>AH364+SUMIFS(postings!$T:$T,postings!$C:$C,'b-data'!AI$2,postings!$D:$D,'b-data'!AI$3,postings!$I:$I,'b-data'!$A364)-SUMIFS(postings!$W:$W,postings!$C:$C,'b-data'!AI$2,postings!$D:$D,'b-data'!AI$3,postings!$M:$M,'b-data'!$A364)</f>
        <v>0</v>
      </c>
      <c r="AJ364" s="53" cm="1">
        <f t="array" ref="AJ364">+INDEX(X364:AI364,1,Settings!$C$4)</f>
        <v>0</v>
      </c>
      <c r="AK364" s="53" cm="1">
        <f t="array" ref="AK364">+INDEX(X364:AI364,1,Settings!$C$4)</f>
        <v>0</v>
      </c>
      <c r="AL364" s="53"/>
      <c r="AM364" s="53">
        <f t="shared" si="671"/>
        <v>0</v>
      </c>
      <c r="AN364" s="53">
        <f t="shared" ref="AN364:AX364" si="754">+AM364</f>
        <v>0</v>
      </c>
      <c r="AO364" s="53">
        <f t="shared" si="754"/>
        <v>0</v>
      </c>
      <c r="AP364" s="53">
        <f t="shared" si="754"/>
        <v>0</v>
      </c>
      <c r="AQ364" s="53">
        <f t="shared" si="754"/>
        <v>0</v>
      </c>
      <c r="AR364" s="53">
        <f t="shared" si="754"/>
        <v>0</v>
      </c>
      <c r="AS364" s="53">
        <f t="shared" si="754"/>
        <v>0</v>
      </c>
      <c r="AT364" s="53">
        <f t="shared" si="754"/>
        <v>0</v>
      </c>
      <c r="AU364" s="53">
        <f t="shared" si="754"/>
        <v>0</v>
      </c>
      <c r="AV364" s="53">
        <f t="shared" si="754"/>
        <v>0</v>
      </c>
      <c r="AW364" s="53">
        <f t="shared" si="754"/>
        <v>0</v>
      </c>
      <c r="AX364" s="53">
        <f t="shared" si="754"/>
        <v>0</v>
      </c>
      <c r="AY364" s="53" cm="1">
        <f t="array" ref="AY364">+INDEX(AM364:AX364,1,Settings!$C$4)</f>
        <v>0</v>
      </c>
      <c r="AZ364" s="53">
        <f t="shared" si="673"/>
        <v>0</v>
      </c>
      <c r="BA364" s="53"/>
      <c r="BB364" s="53">
        <f t="shared" si="674"/>
        <v>0</v>
      </c>
      <c r="BC364" s="53">
        <f t="shared" ref="BC364:BN364" si="755">+BB364</f>
        <v>0</v>
      </c>
      <c r="BD364" s="53">
        <f t="shared" si="755"/>
        <v>0</v>
      </c>
      <c r="BE364" s="53">
        <f t="shared" si="755"/>
        <v>0</v>
      </c>
      <c r="BF364" s="53">
        <f t="shared" si="755"/>
        <v>0</v>
      </c>
      <c r="BG364" s="53">
        <f t="shared" si="755"/>
        <v>0</v>
      </c>
      <c r="BH364" s="53">
        <f t="shared" si="755"/>
        <v>0</v>
      </c>
      <c r="BI364" s="53">
        <f t="shared" si="755"/>
        <v>0</v>
      </c>
      <c r="BJ364" s="53">
        <f t="shared" si="755"/>
        <v>0</v>
      </c>
      <c r="BK364" s="53">
        <f t="shared" si="755"/>
        <v>0</v>
      </c>
      <c r="BL364" s="53">
        <f t="shared" si="755"/>
        <v>0</v>
      </c>
      <c r="BM364" s="53">
        <f t="shared" si="755"/>
        <v>0</v>
      </c>
      <c r="BN364" s="53">
        <f t="shared" si="755"/>
        <v>0</v>
      </c>
      <c r="BO364" s="53"/>
      <c r="BP364" s="53">
        <f t="shared" si="676"/>
        <v>0</v>
      </c>
      <c r="BQ364" s="53"/>
      <c r="BR364" s="53">
        <f t="shared" si="677"/>
        <v>0</v>
      </c>
    </row>
    <row r="365" spans="1:70" x14ac:dyDescent="0.2">
      <c r="A365" s="6">
        <v>1784</v>
      </c>
      <c r="B365" s="6" t="str">
        <f>+VLOOKUP(A365,masterfile!B:C,2,FALSE)</f>
        <v>USt EU-Erwerb Neufahrzeuge ohne UStID</v>
      </c>
      <c r="D365" s="53">
        <f>+SUMIF('[1]2017'!$A:$A,$A365,'[1]2017'!$C:$C)-SUMIF('[1]2017'!$E:$E,$A365,'[1]2017'!$G:$G)</f>
        <v>0</v>
      </c>
      <c r="E365" s="53">
        <f>+SUMIF('[1]2018'!$A:$A,$A365,'[1]2018'!$C:$C)-SUMIF('[1]2018'!$E:$E,$A365,'[1]2018'!$G:$G)+D365</f>
        <v>0</v>
      </c>
      <c r="F365" s="53">
        <f>+SUMIF('[1]2019'!$A:$A,$A365,'[1]2019'!$C:$C)-SUMIF('[1]2019'!$E:$E,$A365,'[1]2019'!$G:$G)+E365</f>
        <v>0</v>
      </c>
      <c r="G365" s="53">
        <f>+SUMIF('[1]2020'!$A:$A,$A365,'[1]2020'!$C:$C)-SUMIF('[1]2020'!$E:$E,$A365,'[1]2020'!$G:$G)+F365</f>
        <v>0</v>
      </c>
      <c r="H365" s="53"/>
      <c r="I365" s="53">
        <f>+(SUMIF('[1]2021'!$A:$A,$A365,'[1]2021'!$C:$C)-SUMIF('[1]2021'!$E:$E,$A365,'[1]2021'!$G:$G))/12+G365</f>
        <v>0</v>
      </c>
      <c r="J365" s="53">
        <f>+(SUMIF('[1]2021'!$A:$A,$A365,'[1]2021'!$C:$C)-SUMIF('[1]2021'!$E:$E,$A365,'[1]2021'!$G:$G))/12+I365</f>
        <v>0</v>
      </c>
      <c r="K365" s="53">
        <f>+(SUMIF('[1]2021'!$A:$A,$A365,'[1]2021'!$C:$C)-SUMIF('[1]2021'!$E:$E,$A365,'[1]2021'!$G:$G))/12+J365</f>
        <v>0</v>
      </c>
      <c r="L365" s="53">
        <f>+(SUMIF('[1]2021'!$A:$A,$A365,'[1]2021'!$C:$C)-SUMIF('[1]2021'!$E:$E,$A365,'[1]2021'!$G:$G))/12+K365</f>
        <v>0</v>
      </c>
      <c r="M365" s="53">
        <f>+(SUMIF('[1]2021'!$A:$A,$A365,'[1]2021'!$C:$C)-SUMIF('[1]2021'!$E:$E,$A365,'[1]2021'!$G:$G))/12+L365</f>
        <v>0</v>
      </c>
      <c r="N365" s="53">
        <f>+(SUMIF('[1]2021'!$A:$A,$A365,'[1]2021'!$C:$C)-SUMIF('[1]2021'!$E:$E,$A365,'[1]2021'!$G:$G))/12+M365</f>
        <v>0</v>
      </c>
      <c r="O365" s="53">
        <f>+(SUMIF('[1]2021'!$A:$A,$A365,'[1]2021'!$C:$C)-SUMIF('[1]2021'!$E:$E,$A365,'[1]2021'!$G:$G))/12+N365</f>
        <v>0</v>
      </c>
      <c r="P365" s="53">
        <f>+(SUMIF('[1]2021'!$A:$A,$A365,'[1]2021'!$C:$C)-SUMIF('[1]2021'!$E:$E,$A365,'[1]2021'!$G:$G))/12+O365</f>
        <v>0</v>
      </c>
      <c r="Q365" s="53">
        <f>+(SUMIF('[1]2021'!$A:$A,$A365,'[1]2021'!$C:$C)-SUMIF('[1]2021'!$E:$E,$A365,'[1]2021'!$G:$G))/12+P365</f>
        <v>0</v>
      </c>
      <c r="R365" s="53">
        <f>+(SUMIF('[1]2021'!$A:$A,$A365,'[1]2021'!$C:$C)-SUMIF('[1]2021'!$E:$E,$A365,'[1]2021'!$G:$G))/12+Q365</f>
        <v>0</v>
      </c>
      <c r="S365" s="53">
        <f>+(SUMIF('[1]2021'!$A:$A,$A365,'[1]2021'!$C:$C)-SUMIF('[1]2021'!$E:$E,$A365,'[1]2021'!$G:$G))/12+R365</f>
        <v>0</v>
      </c>
      <c r="T365" s="53">
        <f>+(SUMIF('[1]2021'!$A:$A,$A365,'[1]2021'!$C:$C)-SUMIF('[1]2021'!$E:$E,$A365,'[1]2021'!$G:$G))/12+S365</f>
        <v>0</v>
      </c>
      <c r="U365" s="53" cm="1">
        <f t="array" ref="U365">+INDEX(I365:T365,1,Settings!$C$4)</f>
        <v>0</v>
      </c>
      <c r="V365" s="53" cm="1">
        <f t="array" ref="V365">+INDEX(I365:T365,1,Settings!$C$4)</f>
        <v>0</v>
      </c>
      <c r="W365" s="53"/>
      <c r="X365" s="53">
        <f>V365+SUMIFS(postings!$T:$T,postings!$C:$C,'b-data'!X$2,postings!$D:$D,'b-data'!X$3,postings!$I:$I,'b-data'!$A365)-SUMIFS(postings!$W:$W,postings!$C:$C,'b-data'!X$2,postings!$D:$D,'b-data'!X$3,postings!$M:$M,'b-data'!$A365)</f>
        <v>0</v>
      </c>
      <c r="Y365" s="53">
        <f>X365+SUMIFS(postings!$T:$T,postings!$C:$C,'b-data'!Y$2,postings!$D:$D,'b-data'!Y$3,postings!$I:$I,'b-data'!$A365)-SUMIFS(postings!$W:$W,postings!$C:$C,'b-data'!Y$2,postings!$D:$D,'b-data'!Y$3,postings!$M:$M,'b-data'!$A365)</f>
        <v>0</v>
      </c>
      <c r="Z365" s="53">
        <f>Y365+SUMIFS(postings!$T:$T,postings!$C:$C,'b-data'!Z$2,postings!$D:$D,'b-data'!Z$3,postings!$I:$I,'b-data'!$A365)-SUMIFS(postings!$W:$W,postings!$C:$C,'b-data'!Z$2,postings!$D:$D,'b-data'!Z$3,postings!$M:$M,'b-data'!$A365)</f>
        <v>0</v>
      </c>
      <c r="AA365" s="53">
        <f>Z365+SUMIFS(postings!$T:$T,postings!$C:$C,'b-data'!AA$2,postings!$D:$D,'b-data'!AA$3,postings!$I:$I,'b-data'!$A365)-SUMIFS(postings!$W:$W,postings!$C:$C,'b-data'!AA$2,postings!$D:$D,'b-data'!AA$3,postings!$M:$M,'b-data'!$A365)</f>
        <v>0</v>
      </c>
      <c r="AB365" s="53">
        <f>AA365+SUMIFS(postings!$T:$T,postings!$C:$C,'b-data'!AB$2,postings!$D:$D,'b-data'!AB$3,postings!$I:$I,'b-data'!$A365)-SUMIFS(postings!$W:$W,postings!$C:$C,'b-data'!AB$2,postings!$D:$D,'b-data'!AB$3,postings!$M:$M,'b-data'!$A365)</f>
        <v>0</v>
      </c>
      <c r="AC365" s="53">
        <f>AB365+SUMIFS(postings!$T:$T,postings!$C:$C,'b-data'!AC$2,postings!$D:$D,'b-data'!AC$3,postings!$I:$I,'b-data'!$A365)-SUMIFS(postings!$W:$W,postings!$C:$C,'b-data'!AC$2,postings!$D:$D,'b-data'!AC$3,postings!$M:$M,'b-data'!$A365)</f>
        <v>0</v>
      </c>
      <c r="AD365" s="53">
        <f>AC365+SUMIFS(postings!$T:$T,postings!$C:$C,'b-data'!AD$2,postings!$D:$D,'b-data'!AD$3,postings!$I:$I,'b-data'!$A365)-SUMIFS(postings!$W:$W,postings!$C:$C,'b-data'!AD$2,postings!$D:$D,'b-data'!AD$3,postings!$M:$M,'b-data'!$A365)</f>
        <v>0</v>
      </c>
      <c r="AE365" s="53">
        <f>AD365+SUMIFS(postings!$T:$T,postings!$C:$C,'b-data'!AE$2,postings!$D:$D,'b-data'!AE$3,postings!$I:$I,'b-data'!$A365)-SUMIFS(postings!$W:$W,postings!$C:$C,'b-data'!AE$2,postings!$D:$D,'b-data'!AE$3,postings!$M:$M,'b-data'!$A365)</f>
        <v>0</v>
      </c>
      <c r="AF365" s="53">
        <f>AE365+SUMIFS(postings!$T:$T,postings!$C:$C,'b-data'!AF$2,postings!$D:$D,'b-data'!AF$3,postings!$I:$I,'b-data'!$A365)-SUMIFS(postings!$W:$W,postings!$C:$C,'b-data'!AF$2,postings!$D:$D,'b-data'!AF$3,postings!$M:$M,'b-data'!$A365)</f>
        <v>0</v>
      </c>
      <c r="AG365" s="53">
        <f>AF365+SUMIFS(postings!$T:$T,postings!$C:$C,'b-data'!AG$2,postings!$D:$D,'b-data'!AG$3,postings!$I:$I,'b-data'!$A365)-SUMIFS(postings!$W:$W,postings!$C:$C,'b-data'!AG$2,postings!$D:$D,'b-data'!AG$3,postings!$M:$M,'b-data'!$A365)</f>
        <v>0</v>
      </c>
      <c r="AH365" s="53">
        <f>AG365+SUMIFS(postings!$T:$T,postings!$C:$C,'b-data'!AH$2,postings!$D:$D,'b-data'!AH$3,postings!$I:$I,'b-data'!$A365)-SUMIFS(postings!$W:$W,postings!$C:$C,'b-data'!AH$2,postings!$D:$D,'b-data'!AH$3,postings!$M:$M,'b-data'!$A365)</f>
        <v>0</v>
      </c>
      <c r="AI365" s="53">
        <f>AH365+SUMIFS(postings!$T:$T,postings!$C:$C,'b-data'!AI$2,postings!$D:$D,'b-data'!AI$3,postings!$I:$I,'b-data'!$A365)-SUMIFS(postings!$W:$W,postings!$C:$C,'b-data'!AI$2,postings!$D:$D,'b-data'!AI$3,postings!$M:$M,'b-data'!$A365)</f>
        <v>0</v>
      </c>
      <c r="AJ365" s="53" cm="1">
        <f t="array" ref="AJ365">+INDEX(X365:AI365,1,Settings!$C$4)</f>
        <v>0</v>
      </c>
      <c r="AK365" s="53" cm="1">
        <f t="array" ref="AK365">+INDEX(X365:AI365,1,Settings!$C$4)</f>
        <v>0</v>
      </c>
      <c r="AL365" s="53"/>
      <c r="AM365" s="53">
        <f t="shared" si="671"/>
        <v>0</v>
      </c>
      <c r="AN365" s="53">
        <f t="shared" ref="AN365:AX365" si="756">+AM365</f>
        <v>0</v>
      </c>
      <c r="AO365" s="53">
        <f t="shared" si="756"/>
        <v>0</v>
      </c>
      <c r="AP365" s="53">
        <f t="shared" si="756"/>
        <v>0</v>
      </c>
      <c r="AQ365" s="53">
        <f t="shared" si="756"/>
        <v>0</v>
      </c>
      <c r="AR365" s="53">
        <f t="shared" si="756"/>
        <v>0</v>
      </c>
      <c r="AS365" s="53">
        <f t="shared" si="756"/>
        <v>0</v>
      </c>
      <c r="AT365" s="53">
        <f t="shared" si="756"/>
        <v>0</v>
      </c>
      <c r="AU365" s="53">
        <f t="shared" si="756"/>
        <v>0</v>
      </c>
      <c r="AV365" s="53">
        <f t="shared" si="756"/>
        <v>0</v>
      </c>
      <c r="AW365" s="53">
        <f t="shared" si="756"/>
        <v>0</v>
      </c>
      <c r="AX365" s="53">
        <f t="shared" si="756"/>
        <v>0</v>
      </c>
      <c r="AY365" s="53" cm="1">
        <f t="array" ref="AY365">+INDEX(AM365:AX365,1,Settings!$C$4)</f>
        <v>0</v>
      </c>
      <c r="AZ365" s="53">
        <f t="shared" si="673"/>
        <v>0</v>
      </c>
      <c r="BA365" s="53"/>
      <c r="BB365" s="53">
        <f t="shared" si="674"/>
        <v>0</v>
      </c>
      <c r="BC365" s="53">
        <f t="shared" ref="BC365:BN365" si="757">+BB365</f>
        <v>0</v>
      </c>
      <c r="BD365" s="53">
        <f t="shared" si="757"/>
        <v>0</v>
      </c>
      <c r="BE365" s="53">
        <f t="shared" si="757"/>
        <v>0</v>
      </c>
      <c r="BF365" s="53">
        <f t="shared" si="757"/>
        <v>0</v>
      </c>
      <c r="BG365" s="53">
        <f t="shared" si="757"/>
        <v>0</v>
      </c>
      <c r="BH365" s="53">
        <f t="shared" si="757"/>
        <v>0</v>
      </c>
      <c r="BI365" s="53">
        <f t="shared" si="757"/>
        <v>0</v>
      </c>
      <c r="BJ365" s="53">
        <f t="shared" si="757"/>
        <v>0</v>
      </c>
      <c r="BK365" s="53">
        <f t="shared" si="757"/>
        <v>0</v>
      </c>
      <c r="BL365" s="53">
        <f t="shared" si="757"/>
        <v>0</v>
      </c>
      <c r="BM365" s="53">
        <f t="shared" si="757"/>
        <v>0</v>
      </c>
      <c r="BN365" s="53">
        <f t="shared" si="757"/>
        <v>0</v>
      </c>
      <c r="BO365" s="53"/>
      <c r="BP365" s="53">
        <f t="shared" si="676"/>
        <v>0</v>
      </c>
      <c r="BQ365" s="53"/>
      <c r="BR365" s="53">
        <f t="shared" si="677"/>
        <v>0</v>
      </c>
    </row>
    <row r="366" spans="1:70" x14ac:dyDescent="0.2">
      <c r="A366" s="6">
        <v>1785</v>
      </c>
      <c r="B366" s="6" t="str">
        <f>+VLOOKUP(A366,masterfile!B:C,2,FALSE)</f>
        <v>Umsatzsteuer nach § 13b UStG</v>
      </c>
      <c r="D366" s="53">
        <f>+SUMIF('[1]2017'!$A:$A,$A366,'[1]2017'!$C:$C)-SUMIF('[1]2017'!$E:$E,$A366,'[1]2017'!$G:$G)</f>
        <v>0</v>
      </c>
      <c r="E366" s="53">
        <f>+SUMIF('[1]2018'!$A:$A,$A366,'[1]2018'!$C:$C)-SUMIF('[1]2018'!$E:$E,$A366,'[1]2018'!$G:$G)+D366</f>
        <v>0</v>
      </c>
      <c r="F366" s="53">
        <f>+SUMIF('[1]2019'!$A:$A,$A366,'[1]2019'!$C:$C)-SUMIF('[1]2019'!$E:$E,$A366,'[1]2019'!$G:$G)+E366</f>
        <v>0</v>
      </c>
      <c r="G366" s="53">
        <f>+SUMIF('[1]2020'!$A:$A,$A366,'[1]2020'!$C:$C)-SUMIF('[1]2020'!$E:$E,$A366,'[1]2020'!$G:$G)+F366</f>
        <v>0</v>
      </c>
      <c r="H366" s="53"/>
      <c r="I366" s="53">
        <f>+(SUMIF('[1]2021'!$A:$A,$A366,'[1]2021'!$C:$C)-SUMIF('[1]2021'!$E:$E,$A366,'[1]2021'!$G:$G))/12+G366</f>
        <v>0</v>
      </c>
      <c r="J366" s="53">
        <f>+(SUMIF('[1]2021'!$A:$A,$A366,'[1]2021'!$C:$C)-SUMIF('[1]2021'!$E:$E,$A366,'[1]2021'!$G:$G))/12+I366</f>
        <v>0</v>
      </c>
      <c r="K366" s="53">
        <f>+(SUMIF('[1]2021'!$A:$A,$A366,'[1]2021'!$C:$C)-SUMIF('[1]2021'!$E:$E,$A366,'[1]2021'!$G:$G))/12+J366</f>
        <v>0</v>
      </c>
      <c r="L366" s="53">
        <f>+(SUMIF('[1]2021'!$A:$A,$A366,'[1]2021'!$C:$C)-SUMIF('[1]2021'!$E:$E,$A366,'[1]2021'!$G:$G))/12+K366</f>
        <v>0</v>
      </c>
      <c r="M366" s="53">
        <f>+(SUMIF('[1]2021'!$A:$A,$A366,'[1]2021'!$C:$C)-SUMIF('[1]2021'!$E:$E,$A366,'[1]2021'!$G:$G))/12+L366</f>
        <v>0</v>
      </c>
      <c r="N366" s="53">
        <f>+(SUMIF('[1]2021'!$A:$A,$A366,'[1]2021'!$C:$C)-SUMIF('[1]2021'!$E:$E,$A366,'[1]2021'!$G:$G))/12+M366</f>
        <v>0</v>
      </c>
      <c r="O366" s="53">
        <f>+(SUMIF('[1]2021'!$A:$A,$A366,'[1]2021'!$C:$C)-SUMIF('[1]2021'!$E:$E,$A366,'[1]2021'!$G:$G))/12+N366</f>
        <v>0</v>
      </c>
      <c r="P366" s="53">
        <f>+(SUMIF('[1]2021'!$A:$A,$A366,'[1]2021'!$C:$C)-SUMIF('[1]2021'!$E:$E,$A366,'[1]2021'!$G:$G))/12+O366</f>
        <v>0</v>
      </c>
      <c r="Q366" s="53">
        <f>+(SUMIF('[1]2021'!$A:$A,$A366,'[1]2021'!$C:$C)-SUMIF('[1]2021'!$E:$E,$A366,'[1]2021'!$G:$G))/12+P366</f>
        <v>0</v>
      </c>
      <c r="R366" s="53">
        <f>+(SUMIF('[1]2021'!$A:$A,$A366,'[1]2021'!$C:$C)-SUMIF('[1]2021'!$E:$E,$A366,'[1]2021'!$G:$G))/12+Q366</f>
        <v>0</v>
      </c>
      <c r="S366" s="53">
        <f>+(SUMIF('[1]2021'!$A:$A,$A366,'[1]2021'!$C:$C)-SUMIF('[1]2021'!$E:$E,$A366,'[1]2021'!$G:$G))/12+R366</f>
        <v>0</v>
      </c>
      <c r="T366" s="53">
        <f>+(SUMIF('[1]2021'!$A:$A,$A366,'[1]2021'!$C:$C)-SUMIF('[1]2021'!$E:$E,$A366,'[1]2021'!$G:$G))/12+S366</f>
        <v>0</v>
      </c>
      <c r="U366" s="53" cm="1">
        <f t="array" ref="U366">+INDEX(I366:T366,1,Settings!$C$4)</f>
        <v>0</v>
      </c>
      <c r="V366" s="53" cm="1">
        <f t="array" ref="V366">+INDEX(I366:T366,1,Settings!$C$4)</f>
        <v>0</v>
      </c>
      <c r="W366" s="53"/>
      <c r="X366" s="53">
        <f>V366+SUMIFS(postings!$T:$T,postings!$C:$C,'b-data'!X$2,postings!$D:$D,'b-data'!X$3,postings!$I:$I,'b-data'!$A366)-SUMIFS(postings!$W:$W,postings!$C:$C,'b-data'!X$2,postings!$D:$D,'b-data'!X$3,postings!$M:$M,'b-data'!$A366)</f>
        <v>0</v>
      </c>
      <c r="Y366" s="53">
        <f>X366+SUMIFS(postings!$T:$T,postings!$C:$C,'b-data'!Y$2,postings!$D:$D,'b-data'!Y$3,postings!$I:$I,'b-data'!$A366)-SUMIFS(postings!$W:$W,postings!$C:$C,'b-data'!Y$2,postings!$D:$D,'b-data'!Y$3,postings!$M:$M,'b-data'!$A366)</f>
        <v>0</v>
      </c>
      <c r="Z366" s="53">
        <f>Y366+SUMIFS(postings!$T:$T,postings!$C:$C,'b-data'!Z$2,postings!$D:$D,'b-data'!Z$3,postings!$I:$I,'b-data'!$A366)-SUMIFS(postings!$W:$W,postings!$C:$C,'b-data'!Z$2,postings!$D:$D,'b-data'!Z$3,postings!$M:$M,'b-data'!$A366)</f>
        <v>0</v>
      </c>
      <c r="AA366" s="53">
        <f>Z366+SUMIFS(postings!$T:$T,postings!$C:$C,'b-data'!AA$2,postings!$D:$D,'b-data'!AA$3,postings!$I:$I,'b-data'!$A366)-SUMIFS(postings!$W:$W,postings!$C:$C,'b-data'!AA$2,postings!$D:$D,'b-data'!AA$3,postings!$M:$M,'b-data'!$A366)</f>
        <v>0</v>
      </c>
      <c r="AB366" s="53">
        <f>AA366+SUMIFS(postings!$T:$T,postings!$C:$C,'b-data'!AB$2,postings!$D:$D,'b-data'!AB$3,postings!$I:$I,'b-data'!$A366)-SUMIFS(postings!$W:$W,postings!$C:$C,'b-data'!AB$2,postings!$D:$D,'b-data'!AB$3,postings!$M:$M,'b-data'!$A366)</f>
        <v>0</v>
      </c>
      <c r="AC366" s="53">
        <f>AB366+SUMIFS(postings!$T:$T,postings!$C:$C,'b-data'!AC$2,postings!$D:$D,'b-data'!AC$3,postings!$I:$I,'b-data'!$A366)-SUMIFS(postings!$W:$W,postings!$C:$C,'b-data'!AC$2,postings!$D:$D,'b-data'!AC$3,postings!$M:$M,'b-data'!$A366)</f>
        <v>0</v>
      </c>
      <c r="AD366" s="53">
        <f>AC366+SUMIFS(postings!$T:$T,postings!$C:$C,'b-data'!AD$2,postings!$D:$D,'b-data'!AD$3,postings!$I:$I,'b-data'!$A366)-SUMIFS(postings!$W:$W,postings!$C:$C,'b-data'!AD$2,postings!$D:$D,'b-data'!AD$3,postings!$M:$M,'b-data'!$A366)</f>
        <v>0</v>
      </c>
      <c r="AE366" s="53">
        <f>AD366+SUMIFS(postings!$T:$T,postings!$C:$C,'b-data'!AE$2,postings!$D:$D,'b-data'!AE$3,postings!$I:$I,'b-data'!$A366)-SUMIFS(postings!$W:$W,postings!$C:$C,'b-data'!AE$2,postings!$D:$D,'b-data'!AE$3,postings!$M:$M,'b-data'!$A366)</f>
        <v>0</v>
      </c>
      <c r="AF366" s="53">
        <f>AE366+SUMIFS(postings!$T:$T,postings!$C:$C,'b-data'!AF$2,postings!$D:$D,'b-data'!AF$3,postings!$I:$I,'b-data'!$A366)-SUMIFS(postings!$W:$W,postings!$C:$C,'b-data'!AF$2,postings!$D:$D,'b-data'!AF$3,postings!$M:$M,'b-data'!$A366)</f>
        <v>0</v>
      </c>
      <c r="AG366" s="53">
        <f>AF366+SUMIFS(postings!$T:$T,postings!$C:$C,'b-data'!AG$2,postings!$D:$D,'b-data'!AG$3,postings!$I:$I,'b-data'!$A366)-SUMIFS(postings!$W:$W,postings!$C:$C,'b-data'!AG$2,postings!$D:$D,'b-data'!AG$3,postings!$M:$M,'b-data'!$A366)</f>
        <v>0</v>
      </c>
      <c r="AH366" s="53">
        <f>AG366+SUMIFS(postings!$T:$T,postings!$C:$C,'b-data'!AH$2,postings!$D:$D,'b-data'!AH$3,postings!$I:$I,'b-data'!$A366)-SUMIFS(postings!$W:$W,postings!$C:$C,'b-data'!AH$2,postings!$D:$D,'b-data'!AH$3,postings!$M:$M,'b-data'!$A366)</f>
        <v>0</v>
      </c>
      <c r="AI366" s="53">
        <f>AH366+SUMIFS(postings!$T:$T,postings!$C:$C,'b-data'!AI$2,postings!$D:$D,'b-data'!AI$3,postings!$I:$I,'b-data'!$A366)-SUMIFS(postings!$W:$W,postings!$C:$C,'b-data'!AI$2,postings!$D:$D,'b-data'!AI$3,postings!$M:$M,'b-data'!$A366)</f>
        <v>0</v>
      </c>
      <c r="AJ366" s="53" cm="1">
        <f t="array" ref="AJ366">+INDEX(X366:AI366,1,Settings!$C$4)</f>
        <v>0</v>
      </c>
      <c r="AK366" s="53" cm="1">
        <f t="array" ref="AK366">+INDEX(X366:AI366,1,Settings!$C$4)</f>
        <v>0</v>
      </c>
      <c r="AL366" s="53"/>
      <c r="AM366" s="53">
        <f t="shared" si="671"/>
        <v>0</v>
      </c>
      <c r="AN366" s="53">
        <f t="shared" ref="AN366:AX366" si="758">+AM366</f>
        <v>0</v>
      </c>
      <c r="AO366" s="53">
        <f t="shared" si="758"/>
        <v>0</v>
      </c>
      <c r="AP366" s="53">
        <f t="shared" si="758"/>
        <v>0</v>
      </c>
      <c r="AQ366" s="53">
        <f t="shared" si="758"/>
        <v>0</v>
      </c>
      <c r="AR366" s="53">
        <f t="shared" si="758"/>
        <v>0</v>
      </c>
      <c r="AS366" s="53">
        <f t="shared" si="758"/>
        <v>0</v>
      </c>
      <c r="AT366" s="53">
        <f t="shared" si="758"/>
        <v>0</v>
      </c>
      <c r="AU366" s="53">
        <f t="shared" si="758"/>
        <v>0</v>
      </c>
      <c r="AV366" s="53">
        <f t="shared" si="758"/>
        <v>0</v>
      </c>
      <c r="AW366" s="53">
        <f t="shared" si="758"/>
        <v>0</v>
      </c>
      <c r="AX366" s="53">
        <f t="shared" si="758"/>
        <v>0</v>
      </c>
      <c r="AY366" s="53" cm="1">
        <f t="array" ref="AY366">+INDEX(AM366:AX366,1,Settings!$C$4)</f>
        <v>0</v>
      </c>
      <c r="AZ366" s="53">
        <f t="shared" si="673"/>
        <v>0</v>
      </c>
      <c r="BA366" s="53"/>
      <c r="BB366" s="53">
        <f t="shared" si="674"/>
        <v>0</v>
      </c>
      <c r="BC366" s="53">
        <f t="shared" ref="BC366:BN366" si="759">+BB366</f>
        <v>0</v>
      </c>
      <c r="BD366" s="53">
        <f t="shared" si="759"/>
        <v>0</v>
      </c>
      <c r="BE366" s="53">
        <f t="shared" si="759"/>
        <v>0</v>
      </c>
      <c r="BF366" s="53">
        <f t="shared" si="759"/>
        <v>0</v>
      </c>
      <c r="BG366" s="53">
        <f t="shared" si="759"/>
        <v>0</v>
      </c>
      <c r="BH366" s="53">
        <f t="shared" si="759"/>
        <v>0</v>
      </c>
      <c r="BI366" s="53">
        <f t="shared" si="759"/>
        <v>0</v>
      </c>
      <c r="BJ366" s="53">
        <f t="shared" si="759"/>
        <v>0</v>
      </c>
      <c r="BK366" s="53">
        <f t="shared" si="759"/>
        <v>0</v>
      </c>
      <c r="BL366" s="53">
        <f t="shared" si="759"/>
        <v>0</v>
      </c>
      <c r="BM366" s="53">
        <f t="shared" si="759"/>
        <v>0</v>
      </c>
      <c r="BN366" s="53">
        <f t="shared" si="759"/>
        <v>0</v>
      </c>
      <c r="BO366" s="53"/>
      <c r="BP366" s="53">
        <f t="shared" si="676"/>
        <v>0</v>
      </c>
      <c r="BQ366" s="53"/>
      <c r="BR366" s="53">
        <f t="shared" si="677"/>
        <v>0</v>
      </c>
    </row>
    <row r="367" spans="1:70" x14ac:dyDescent="0.2">
      <c r="A367" s="6">
        <v>1786</v>
      </c>
      <c r="B367" s="6" t="str">
        <f>+VLOOKUP(A367,masterfile!B:C,2,FALSE)</f>
        <v>Umsatzsteuer aus EU-Erwerb 16%</v>
      </c>
      <c r="D367" s="53">
        <f>+SUMIF('[1]2017'!$A:$A,$A367,'[1]2017'!$C:$C)-SUMIF('[1]2017'!$E:$E,$A367,'[1]2017'!$G:$G)</f>
        <v>0</v>
      </c>
      <c r="E367" s="53">
        <f>+SUMIF('[1]2018'!$A:$A,$A367,'[1]2018'!$C:$C)-SUMIF('[1]2018'!$E:$E,$A367,'[1]2018'!$G:$G)+D367</f>
        <v>0</v>
      </c>
      <c r="F367" s="53">
        <f>+SUMIF('[1]2019'!$A:$A,$A367,'[1]2019'!$C:$C)-SUMIF('[1]2019'!$E:$E,$A367,'[1]2019'!$G:$G)+E367</f>
        <v>0</v>
      </c>
      <c r="G367" s="53">
        <f>+SUMIF('[1]2020'!$A:$A,$A367,'[1]2020'!$C:$C)-SUMIF('[1]2020'!$E:$E,$A367,'[1]2020'!$G:$G)+F367</f>
        <v>0</v>
      </c>
      <c r="H367" s="53"/>
      <c r="I367" s="53">
        <f>+(SUMIF('[1]2021'!$A:$A,$A367,'[1]2021'!$C:$C)-SUMIF('[1]2021'!$E:$E,$A367,'[1]2021'!$G:$G))/12+G367</f>
        <v>0</v>
      </c>
      <c r="J367" s="53">
        <f>+(SUMIF('[1]2021'!$A:$A,$A367,'[1]2021'!$C:$C)-SUMIF('[1]2021'!$E:$E,$A367,'[1]2021'!$G:$G))/12+I367</f>
        <v>0</v>
      </c>
      <c r="K367" s="53">
        <f>+(SUMIF('[1]2021'!$A:$A,$A367,'[1]2021'!$C:$C)-SUMIF('[1]2021'!$E:$E,$A367,'[1]2021'!$G:$G))/12+J367</f>
        <v>0</v>
      </c>
      <c r="L367" s="53">
        <f>+(SUMIF('[1]2021'!$A:$A,$A367,'[1]2021'!$C:$C)-SUMIF('[1]2021'!$E:$E,$A367,'[1]2021'!$G:$G))/12+K367</f>
        <v>0</v>
      </c>
      <c r="M367" s="53">
        <f>+(SUMIF('[1]2021'!$A:$A,$A367,'[1]2021'!$C:$C)-SUMIF('[1]2021'!$E:$E,$A367,'[1]2021'!$G:$G))/12+L367</f>
        <v>0</v>
      </c>
      <c r="N367" s="53">
        <f>+(SUMIF('[1]2021'!$A:$A,$A367,'[1]2021'!$C:$C)-SUMIF('[1]2021'!$E:$E,$A367,'[1]2021'!$G:$G))/12+M367</f>
        <v>0</v>
      </c>
      <c r="O367" s="53">
        <f>+(SUMIF('[1]2021'!$A:$A,$A367,'[1]2021'!$C:$C)-SUMIF('[1]2021'!$E:$E,$A367,'[1]2021'!$G:$G))/12+N367</f>
        <v>0</v>
      </c>
      <c r="P367" s="53">
        <f>+(SUMIF('[1]2021'!$A:$A,$A367,'[1]2021'!$C:$C)-SUMIF('[1]2021'!$E:$E,$A367,'[1]2021'!$G:$G))/12+O367</f>
        <v>0</v>
      </c>
      <c r="Q367" s="53">
        <f>+(SUMIF('[1]2021'!$A:$A,$A367,'[1]2021'!$C:$C)-SUMIF('[1]2021'!$E:$E,$A367,'[1]2021'!$G:$G))/12+P367</f>
        <v>0</v>
      </c>
      <c r="R367" s="53">
        <f>+(SUMIF('[1]2021'!$A:$A,$A367,'[1]2021'!$C:$C)-SUMIF('[1]2021'!$E:$E,$A367,'[1]2021'!$G:$G))/12+Q367</f>
        <v>0</v>
      </c>
      <c r="S367" s="53">
        <f>+(SUMIF('[1]2021'!$A:$A,$A367,'[1]2021'!$C:$C)-SUMIF('[1]2021'!$E:$E,$A367,'[1]2021'!$G:$G))/12+R367</f>
        <v>0</v>
      </c>
      <c r="T367" s="53">
        <f>+(SUMIF('[1]2021'!$A:$A,$A367,'[1]2021'!$C:$C)-SUMIF('[1]2021'!$E:$E,$A367,'[1]2021'!$G:$G))/12+S367</f>
        <v>0</v>
      </c>
      <c r="U367" s="53" cm="1">
        <f t="array" ref="U367">+INDEX(I367:T367,1,Settings!$C$4)</f>
        <v>0</v>
      </c>
      <c r="V367" s="53" cm="1">
        <f t="array" ref="V367">+INDEX(I367:T367,1,Settings!$C$4)</f>
        <v>0</v>
      </c>
      <c r="W367" s="53"/>
      <c r="X367" s="53">
        <f>V367+SUMIFS(postings!$T:$T,postings!$C:$C,'b-data'!X$2,postings!$D:$D,'b-data'!X$3,postings!$I:$I,'b-data'!$A367)-SUMIFS(postings!$W:$W,postings!$C:$C,'b-data'!X$2,postings!$D:$D,'b-data'!X$3,postings!$M:$M,'b-data'!$A367)</f>
        <v>0</v>
      </c>
      <c r="Y367" s="53">
        <f>X367+SUMIFS(postings!$T:$T,postings!$C:$C,'b-data'!Y$2,postings!$D:$D,'b-data'!Y$3,postings!$I:$I,'b-data'!$A367)-SUMIFS(postings!$W:$W,postings!$C:$C,'b-data'!Y$2,postings!$D:$D,'b-data'!Y$3,postings!$M:$M,'b-data'!$A367)</f>
        <v>0</v>
      </c>
      <c r="Z367" s="53">
        <f>Y367+SUMIFS(postings!$T:$T,postings!$C:$C,'b-data'!Z$2,postings!$D:$D,'b-data'!Z$3,postings!$I:$I,'b-data'!$A367)-SUMIFS(postings!$W:$W,postings!$C:$C,'b-data'!Z$2,postings!$D:$D,'b-data'!Z$3,postings!$M:$M,'b-data'!$A367)</f>
        <v>0</v>
      </c>
      <c r="AA367" s="53">
        <f>Z367+SUMIFS(postings!$T:$T,postings!$C:$C,'b-data'!AA$2,postings!$D:$D,'b-data'!AA$3,postings!$I:$I,'b-data'!$A367)-SUMIFS(postings!$W:$W,postings!$C:$C,'b-data'!AA$2,postings!$D:$D,'b-data'!AA$3,postings!$M:$M,'b-data'!$A367)</f>
        <v>0</v>
      </c>
      <c r="AB367" s="53">
        <f>AA367+SUMIFS(postings!$T:$T,postings!$C:$C,'b-data'!AB$2,postings!$D:$D,'b-data'!AB$3,postings!$I:$I,'b-data'!$A367)-SUMIFS(postings!$W:$W,postings!$C:$C,'b-data'!AB$2,postings!$D:$D,'b-data'!AB$3,postings!$M:$M,'b-data'!$A367)</f>
        <v>0</v>
      </c>
      <c r="AC367" s="53">
        <f>AB367+SUMIFS(postings!$T:$T,postings!$C:$C,'b-data'!AC$2,postings!$D:$D,'b-data'!AC$3,postings!$I:$I,'b-data'!$A367)-SUMIFS(postings!$W:$W,postings!$C:$C,'b-data'!AC$2,postings!$D:$D,'b-data'!AC$3,postings!$M:$M,'b-data'!$A367)</f>
        <v>0</v>
      </c>
      <c r="AD367" s="53">
        <f>AC367+SUMIFS(postings!$T:$T,postings!$C:$C,'b-data'!AD$2,postings!$D:$D,'b-data'!AD$3,postings!$I:$I,'b-data'!$A367)-SUMIFS(postings!$W:$W,postings!$C:$C,'b-data'!AD$2,postings!$D:$D,'b-data'!AD$3,postings!$M:$M,'b-data'!$A367)</f>
        <v>0</v>
      </c>
      <c r="AE367" s="53">
        <f>AD367+SUMIFS(postings!$T:$T,postings!$C:$C,'b-data'!AE$2,postings!$D:$D,'b-data'!AE$3,postings!$I:$I,'b-data'!$A367)-SUMIFS(postings!$W:$W,postings!$C:$C,'b-data'!AE$2,postings!$D:$D,'b-data'!AE$3,postings!$M:$M,'b-data'!$A367)</f>
        <v>0</v>
      </c>
      <c r="AF367" s="53">
        <f>AE367+SUMIFS(postings!$T:$T,postings!$C:$C,'b-data'!AF$2,postings!$D:$D,'b-data'!AF$3,postings!$I:$I,'b-data'!$A367)-SUMIFS(postings!$W:$W,postings!$C:$C,'b-data'!AF$2,postings!$D:$D,'b-data'!AF$3,postings!$M:$M,'b-data'!$A367)</f>
        <v>0</v>
      </c>
      <c r="AG367" s="53">
        <f>AF367+SUMIFS(postings!$T:$T,postings!$C:$C,'b-data'!AG$2,postings!$D:$D,'b-data'!AG$3,postings!$I:$I,'b-data'!$A367)-SUMIFS(postings!$W:$W,postings!$C:$C,'b-data'!AG$2,postings!$D:$D,'b-data'!AG$3,postings!$M:$M,'b-data'!$A367)</f>
        <v>0</v>
      </c>
      <c r="AH367" s="53">
        <f>AG367+SUMIFS(postings!$T:$T,postings!$C:$C,'b-data'!AH$2,postings!$D:$D,'b-data'!AH$3,postings!$I:$I,'b-data'!$A367)-SUMIFS(postings!$W:$W,postings!$C:$C,'b-data'!AH$2,postings!$D:$D,'b-data'!AH$3,postings!$M:$M,'b-data'!$A367)</f>
        <v>0</v>
      </c>
      <c r="AI367" s="53">
        <f>AH367+SUMIFS(postings!$T:$T,postings!$C:$C,'b-data'!AI$2,postings!$D:$D,'b-data'!AI$3,postings!$I:$I,'b-data'!$A367)-SUMIFS(postings!$W:$W,postings!$C:$C,'b-data'!AI$2,postings!$D:$D,'b-data'!AI$3,postings!$M:$M,'b-data'!$A367)</f>
        <v>0</v>
      </c>
      <c r="AJ367" s="53" cm="1">
        <f t="array" ref="AJ367">+INDEX(X367:AI367,1,Settings!$C$4)</f>
        <v>0</v>
      </c>
      <c r="AK367" s="53" cm="1">
        <f t="array" ref="AK367">+INDEX(X367:AI367,1,Settings!$C$4)</f>
        <v>0</v>
      </c>
      <c r="AL367" s="53"/>
      <c r="AM367" s="53">
        <f t="shared" si="671"/>
        <v>0</v>
      </c>
      <c r="AN367" s="53">
        <f t="shared" ref="AN367:AX367" si="760">+AM367</f>
        <v>0</v>
      </c>
      <c r="AO367" s="53">
        <f t="shared" si="760"/>
        <v>0</v>
      </c>
      <c r="AP367" s="53">
        <f t="shared" si="760"/>
        <v>0</v>
      </c>
      <c r="AQ367" s="53">
        <f t="shared" si="760"/>
        <v>0</v>
      </c>
      <c r="AR367" s="53">
        <f t="shared" si="760"/>
        <v>0</v>
      </c>
      <c r="AS367" s="53">
        <f t="shared" si="760"/>
        <v>0</v>
      </c>
      <c r="AT367" s="53">
        <f t="shared" si="760"/>
        <v>0</v>
      </c>
      <c r="AU367" s="53">
        <f t="shared" si="760"/>
        <v>0</v>
      </c>
      <c r="AV367" s="53">
        <f t="shared" si="760"/>
        <v>0</v>
      </c>
      <c r="AW367" s="53">
        <f t="shared" si="760"/>
        <v>0</v>
      </c>
      <c r="AX367" s="53">
        <f t="shared" si="760"/>
        <v>0</v>
      </c>
      <c r="AY367" s="53" cm="1">
        <f t="array" ref="AY367">+INDEX(AM367:AX367,1,Settings!$C$4)</f>
        <v>0</v>
      </c>
      <c r="AZ367" s="53">
        <f t="shared" si="673"/>
        <v>0</v>
      </c>
      <c r="BA367" s="53"/>
      <c r="BB367" s="53">
        <f t="shared" si="674"/>
        <v>0</v>
      </c>
      <c r="BC367" s="53">
        <f t="shared" ref="BC367:BN367" si="761">+BB367</f>
        <v>0</v>
      </c>
      <c r="BD367" s="53">
        <f t="shared" si="761"/>
        <v>0</v>
      </c>
      <c r="BE367" s="53">
        <f t="shared" si="761"/>
        <v>0</v>
      </c>
      <c r="BF367" s="53">
        <f t="shared" si="761"/>
        <v>0</v>
      </c>
      <c r="BG367" s="53">
        <f t="shared" si="761"/>
        <v>0</v>
      </c>
      <c r="BH367" s="53">
        <f t="shared" si="761"/>
        <v>0</v>
      </c>
      <c r="BI367" s="53">
        <f t="shared" si="761"/>
        <v>0</v>
      </c>
      <c r="BJ367" s="53">
        <f t="shared" si="761"/>
        <v>0</v>
      </c>
      <c r="BK367" s="53">
        <f t="shared" si="761"/>
        <v>0</v>
      </c>
      <c r="BL367" s="53">
        <f t="shared" si="761"/>
        <v>0</v>
      </c>
      <c r="BM367" s="53">
        <f t="shared" si="761"/>
        <v>0</v>
      </c>
      <c r="BN367" s="53">
        <f t="shared" si="761"/>
        <v>0</v>
      </c>
      <c r="BO367" s="53"/>
      <c r="BP367" s="53">
        <f t="shared" si="676"/>
        <v>0</v>
      </c>
      <c r="BQ367" s="53"/>
      <c r="BR367" s="53">
        <f t="shared" si="677"/>
        <v>0</v>
      </c>
    </row>
    <row r="368" spans="1:70" x14ac:dyDescent="0.2">
      <c r="A368" s="6">
        <v>1787</v>
      </c>
      <c r="B368" s="6" t="str">
        <f>+VLOOKUP(A368,masterfile!B:C,2,FALSE)</f>
        <v>Umsatzsteuer nach § 13b UStG 19%</v>
      </c>
      <c r="D368" s="53">
        <f>+SUMIF('[1]2017'!$A:$A,$A368,'[1]2017'!$C:$C)-SUMIF('[1]2017'!$E:$E,$A368,'[1]2017'!$G:$G)</f>
        <v>0</v>
      </c>
      <c r="E368" s="53">
        <f>+SUMIF('[1]2018'!$A:$A,$A368,'[1]2018'!$C:$C)-SUMIF('[1]2018'!$E:$E,$A368,'[1]2018'!$G:$G)+D368</f>
        <v>0</v>
      </c>
      <c r="F368" s="53">
        <f>+SUMIF('[1]2019'!$A:$A,$A368,'[1]2019'!$C:$C)-SUMIF('[1]2019'!$E:$E,$A368,'[1]2019'!$G:$G)+E368</f>
        <v>0</v>
      </c>
      <c r="G368" s="53">
        <f>+SUMIF('[1]2020'!$A:$A,$A368,'[1]2020'!$C:$C)-SUMIF('[1]2020'!$E:$E,$A368,'[1]2020'!$G:$G)+F368</f>
        <v>0</v>
      </c>
      <c r="H368" s="53"/>
      <c r="I368" s="53">
        <f>+(SUMIF('[1]2021'!$A:$A,$A368,'[1]2021'!$C:$C)-SUMIF('[1]2021'!$E:$E,$A368,'[1]2021'!$G:$G))/12+G368</f>
        <v>0</v>
      </c>
      <c r="J368" s="53">
        <f>+(SUMIF('[1]2021'!$A:$A,$A368,'[1]2021'!$C:$C)-SUMIF('[1]2021'!$E:$E,$A368,'[1]2021'!$G:$G))/12+I368</f>
        <v>0</v>
      </c>
      <c r="K368" s="53">
        <f>+(SUMIF('[1]2021'!$A:$A,$A368,'[1]2021'!$C:$C)-SUMIF('[1]2021'!$E:$E,$A368,'[1]2021'!$G:$G))/12+J368</f>
        <v>0</v>
      </c>
      <c r="L368" s="53">
        <f>+(SUMIF('[1]2021'!$A:$A,$A368,'[1]2021'!$C:$C)-SUMIF('[1]2021'!$E:$E,$A368,'[1]2021'!$G:$G))/12+K368</f>
        <v>0</v>
      </c>
      <c r="M368" s="53">
        <f>+(SUMIF('[1]2021'!$A:$A,$A368,'[1]2021'!$C:$C)-SUMIF('[1]2021'!$E:$E,$A368,'[1]2021'!$G:$G))/12+L368</f>
        <v>0</v>
      </c>
      <c r="N368" s="53">
        <f>+(SUMIF('[1]2021'!$A:$A,$A368,'[1]2021'!$C:$C)-SUMIF('[1]2021'!$E:$E,$A368,'[1]2021'!$G:$G))/12+M368</f>
        <v>0</v>
      </c>
      <c r="O368" s="53">
        <f>+(SUMIF('[1]2021'!$A:$A,$A368,'[1]2021'!$C:$C)-SUMIF('[1]2021'!$E:$E,$A368,'[1]2021'!$G:$G))/12+N368</f>
        <v>0</v>
      </c>
      <c r="P368" s="53">
        <f>+(SUMIF('[1]2021'!$A:$A,$A368,'[1]2021'!$C:$C)-SUMIF('[1]2021'!$E:$E,$A368,'[1]2021'!$G:$G))/12+O368</f>
        <v>0</v>
      </c>
      <c r="Q368" s="53">
        <f>+(SUMIF('[1]2021'!$A:$A,$A368,'[1]2021'!$C:$C)-SUMIF('[1]2021'!$E:$E,$A368,'[1]2021'!$G:$G))/12+P368</f>
        <v>0</v>
      </c>
      <c r="R368" s="53">
        <f>+(SUMIF('[1]2021'!$A:$A,$A368,'[1]2021'!$C:$C)-SUMIF('[1]2021'!$E:$E,$A368,'[1]2021'!$G:$G))/12+Q368</f>
        <v>0</v>
      </c>
      <c r="S368" s="53">
        <f>+(SUMIF('[1]2021'!$A:$A,$A368,'[1]2021'!$C:$C)-SUMIF('[1]2021'!$E:$E,$A368,'[1]2021'!$G:$G))/12+R368</f>
        <v>0</v>
      </c>
      <c r="T368" s="53">
        <f>+(SUMIF('[1]2021'!$A:$A,$A368,'[1]2021'!$C:$C)-SUMIF('[1]2021'!$E:$E,$A368,'[1]2021'!$G:$G))/12+S368</f>
        <v>0</v>
      </c>
      <c r="U368" s="53" cm="1">
        <f t="array" ref="U368">+INDEX(I368:T368,1,Settings!$C$4)</f>
        <v>0</v>
      </c>
      <c r="V368" s="53" cm="1">
        <f t="array" ref="V368">+INDEX(I368:T368,1,Settings!$C$4)</f>
        <v>0</v>
      </c>
      <c r="W368" s="53"/>
      <c r="X368" s="53">
        <f>V368+SUMIFS(postings!$T:$T,postings!$C:$C,'b-data'!X$2,postings!$D:$D,'b-data'!X$3,postings!$I:$I,'b-data'!$A368)-SUMIFS(postings!$W:$W,postings!$C:$C,'b-data'!X$2,postings!$D:$D,'b-data'!X$3,postings!$M:$M,'b-data'!$A368)</f>
        <v>0</v>
      </c>
      <c r="Y368" s="53">
        <f>X368+SUMIFS(postings!$T:$T,postings!$C:$C,'b-data'!Y$2,postings!$D:$D,'b-data'!Y$3,postings!$I:$I,'b-data'!$A368)-SUMIFS(postings!$W:$W,postings!$C:$C,'b-data'!Y$2,postings!$D:$D,'b-data'!Y$3,postings!$M:$M,'b-data'!$A368)</f>
        <v>0</v>
      </c>
      <c r="Z368" s="53">
        <f>Y368+SUMIFS(postings!$T:$T,postings!$C:$C,'b-data'!Z$2,postings!$D:$D,'b-data'!Z$3,postings!$I:$I,'b-data'!$A368)-SUMIFS(postings!$W:$W,postings!$C:$C,'b-data'!Z$2,postings!$D:$D,'b-data'!Z$3,postings!$M:$M,'b-data'!$A368)</f>
        <v>0</v>
      </c>
      <c r="AA368" s="53">
        <f>Z368+SUMIFS(postings!$T:$T,postings!$C:$C,'b-data'!AA$2,postings!$D:$D,'b-data'!AA$3,postings!$I:$I,'b-data'!$A368)-SUMIFS(postings!$W:$W,postings!$C:$C,'b-data'!AA$2,postings!$D:$D,'b-data'!AA$3,postings!$M:$M,'b-data'!$A368)</f>
        <v>0</v>
      </c>
      <c r="AB368" s="53">
        <f>AA368+SUMIFS(postings!$T:$T,postings!$C:$C,'b-data'!AB$2,postings!$D:$D,'b-data'!AB$3,postings!$I:$I,'b-data'!$A368)-SUMIFS(postings!$W:$W,postings!$C:$C,'b-data'!AB$2,postings!$D:$D,'b-data'!AB$3,postings!$M:$M,'b-data'!$A368)</f>
        <v>0</v>
      </c>
      <c r="AC368" s="53">
        <f>AB368+SUMIFS(postings!$T:$T,postings!$C:$C,'b-data'!AC$2,postings!$D:$D,'b-data'!AC$3,postings!$I:$I,'b-data'!$A368)-SUMIFS(postings!$W:$W,postings!$C:$C,'b-data'!AC$2,postings!$D:$D,'b-data'!AC$3,postings!$M:$M,'b-data'!$A368)</f>
        <v>0</v>
      </c>
      <c r="AD368" s="53">
        <f>AC368+SUMIFS(postings!$T:$T,postings!$C:$C,'b-data'!AD$2,postings!$D:$D,'b-data'!AD$3,postings!$I:$I,'b-data'!$A368)-SUMIFS(postings!$W:$W,postings!$C:$C,'b-data'!AD$2,postings!$D:$D,'b-data'!AD$3,postings!$M:$M,'b-data'!$A368)</f>
        <v>0</v>
      </c>
      <c r="AE368" s="53">
        <f>AD368+SUMIFS(postings!$T:$T,postings!$C:$C,'b-data'!AE$2,postings!$D:$D,'b-data'!AE$3,postings!$I:$I,'b-data'!$A368)-SUMIFS(postings!$W:$W,postings!$C:$C,'b-data'!AE$2,postings!$D:$D,'b-data'!AE$3,postings!$M:$M,'b-data'!$A368)</f>
        <v>0</v>
      </c>
      <c r="AF368" s="53">
        <f>AE368+SUMIFS(postings!$T:$T,postings!$C:$C,'b-data'!AF$2,postings!$D:$D,'b-data'!AF$3,postings!$I:$I,'b-data'!$A368)-SUMIFS(postings!$W:$W,postings!$C:$C,'b-data'!AF$2,postings!$D:$D,'b-data'!AF$3,postings!$M:$M,'b-data'!$A368)</f>
        <v>0</v>
      </c>
      <c r="AG368" s="53">
        <f>AF368+SUMIFS(postings!$T:$T,postings!$C:$C,'b-data'!AG$2,postings!$D:$D,'b-data'!AG$3,postings!$I:$I,'b-data'!$A368)-SUMIFS(postings!$W:$W,postings!$C:$C,'b-data'!AG$2,postings!$D:$D,'b-data'!AG$3,postings!$M:$M,'b-data'!$A368)</f>
        <v>0</v>
      </c>
      <c r="AH368" s="53">
        <f>AG368+SUMIFS(postings!$T:$T,postings!$C:$C,'b-data'!AH$2,postings!$D:$D,'b-data'!AH$3,postings!$I:$I,'b-data'!$A368)-SUMIFS(postings!$W:$W,postings!$C:$C,'b-data'!AH$2,postings!$D:$D,'b-data'!AH$3,postings!$M:$M,'b-data'!$A368)</f>
        <v>0</v>
      </c>
      <c r="AI368" s="53">
        <f>AH368+SUMIFS(postings!$T:$T,postings!$C:$C,'b-data'!AI$2,postings!$D:$D,'b-data'!AI$3,postings!$I:$I,'b-data'!$A368)-SUMIFS(postings!$W:$W,postings!$C:$C,'b-data'!AI$2,postings!$D:$D,'b-data'!AI$3,postings!$M:$M,'b-data'!$A368)</f>
        <v>0</v>
      </c>
      <c r="AJ368" s="53" cm="1">
        <f t="array" ref="AJ368">+INDEX(X368:AI368,1,Settings!$C$4)</f>
        <v>0</v>
      </c>
      <c r="AK368" s="53" cm="1">
        <f t="array" ref="AK368">+INDEX(X368:AI368,1,Settings!$C$4)</f>
        <v>0</v>
      </c>
      <c r="AL368" s="53"/>
      <c r="AM368" s="53">
        <f t="shared" si="671"/>
        <v>0</v>
      </c>
      <c r="AN368" s="53">
        <f t="shared" ref="AN368:AX368" si="762">+AM368</f>
        <v>0</v>
      </c>
      <c r="AO368" s="53">
        <f t="shared" si="762"/>
        <v>0</v>
      </c>
      <c r="AP368" s="53">
        <f t="shared" si="762"/>
        <v>0</v>
      </c>
      <c r="AQ368" s="53">
        <f t="shared" si="762"/>
        <v>0</v>
      </c>
      <c r="AR368" s="53">
        <f t="shared" si="762"/>
        <v>0</v>
      </c>
      <c r="AS368" s="53">
        <f t="shared" si="762"/>
        <v>0</v>
      </c>
      <c r="AT368" s="53">
        <f t="shared" si="762"/>
        <v>0</v>
      </c>
      <c r="AU368" s="53">
        <f t="shared" si="762"/>
        <v>0</v>
      </c>
      <c r="AV368" s="53">
        <f t="shared" si="762"/>
        <v>0</v>
      </c>
      <c r="AW368" s="53">
        <f t="shared" si="762"/>
        <v>0</v>
      </c>
      <c r="AX368" s="53">
        <f t="shared" si="762"/>
        <v>0</v>
      </c>
      <c r="AY368" s="53" cm="1">
        <f t="array" ref="AY368">+INDEX(AM368:AX368,1,Settings!$C$4)</f>
        <v>0</v>
      </c>
      <c r="AZ368" s="53">
        <f t="shared" si="673"/>
        <v>0</v>
      </c>
      <c r="BA368" s="53"/>
      <c r="BB368" s="53">
        <f t="shared" si="674"/>
        <v>0</v>
      </c>
      <c r="BC368" s="53">
        <f t="shared" ref="BC368:BN368" si="763">+BB368</f>
        <v>0</v>
      </c>
      <c r="BD368" s="53">
        <f t="shared" si="763"/>
        <v>0</v>
      </c>
      <c r="BE368" s="53">
        <f t="shared" si="763"/>
        <v>0</v>
      </c>
      <c r="BF368" s="53">
        <f t="shared" si="763"/>
        <v>0</v>
      </c>
      <c r="BG368" s="53">
        <f t="shared" si="763"/>
        <v>0</v>
      </c>
      <c r="BH368" s="53">
        <f t="shared" si="763"/>
        <v>0</v>
      </c>
      <c r="BI368" s="53">
        <f t="shared" si="763"/>
        <v>0</v>
      </c>
      <c r="BJ368" s="53">
        <f t="shared" si="763"/>
        <v>0</v>
      </c>
      <c r="BK368" s="53">
        <f t="shared" si="763"/>
        <v>0</v>
      </c>
      <c r="BL368" s="53">
        <f t="shared" si="763"/>
        <v>0</v>
      </c>
      <c r="BM368" s="53">
        <f t="shared" si="763"/>
        <v>0</v>
      </c>
      <c r="BN368" s="53">
        <f t="shared" si="763"/>
        <v>0</v>
      </c>
      <c r="BO368" s="53"/>
      <c r="BP368" s="53">
        <f t="shared" si="676"/>
        <v>0</v>
      </c>
      <c r="BQ368" s="53"/>
      <c r="BR368" s="53">
        <f t="shared" si="677"/>
        <v>0</v>
      </c>
    </row>
    <row r="369" spans="1:70" x14ac:dyDescent="0.2">
      <c r="A369" s="6">
        <v>1788</v>
      </c>
      <c r="B369" s="6" t="str">
        <f>+VLOOKUP(A369,masterfile!B:C,2,FALSE)</f>
        <v>Aufgeschobene Einfuhr-Umsatzsteuer</v>
      </c>
      <c r="D369" s="53">
        <f>+SUMIF('[1]2017'!$A:$A,$A369,'[1]2017'!$C:$C)-SUMIF('[1]2017'!$E:$E,$A369,'[1]2017'!$G:$G)</f>
        <v>0</v>
      </c>
      <c r="E369" s="53">
        <f>+SUMIF('[1]2018'!$A:$A,$A369,'[1]2018'!$C:$C)-SUMIF('[1]2018'!$E:$E,$A369,'[1]2018'!$G:$G)+D369</f>
        <v>0</v>
      </c>
      <c r="F369" s="53">
        <f>+SUMIF('[1]2019'!$A:$A,$A369,'[1]2019'!$C:$C)-SUMIF('[1]2019'!$E:$E,$A369,'[1]2019'!$G:$G)+E369</f>
        <v>0</v>
      </c>
      <c r="G369" s="53">
        <f>+SUMIF('[1]2020'!$A:$A,$A369,'[1]2020'!$C:$C)-SUMIF('[1]2020'!$E:$E,$A369,'[1]2020'!$G:$G)+F369</f>
        <v>0</v>
      </c>
      <c r="H369" s="53"/>
      <c r="I369" s="53">
        <f>+(SUMIF('[1]2021'!$A:$A,$A369,'[1]2021'!$C:$C)-SUMIF('[1]2021'!$E:$E,$A369,'[1]2021'!$G:$G))/12+G369</f>
        <v>0</v>
      </c>
      <c r="J369" s="53">
        <f>+(SUMIF('[1]2021'!$A:$A,$A369,'[1]2021'!$C:$C)-SUMIF('[1]2021'!$E:$E,$A369,'[1]2021'!$G:$G))/12+I369</f>
        <v>0</v>
      </c>
      <c r="K369" s="53">
        <f>+(SUMIF('[1]2021'!$A:$A,$A369,'[1]2021'!$C:$C)-SUMIF('[1]2021'!$E:$E,$A369,'[1]2021'!$G:$G))/12+J369</f>
        <v>0</v>
      </c>
      <c r="L369" s="53">
        <f>+(SUMIF('[1]2021'!$A:$A,$A369,'[1]2021'!$C:$C)-SUMIF('[1]2021'!$E:$E,$A369,'[1]2021'!$G:$G))/12+K369</f>
        <v>0</v>
      </c>
      <c r="M369" s="53">
        <f>+(SUMIF('[1]2021'!$A:$A,$A369,'[1]2021'!$C:$C)-SUMIF('[1]2021'!$E:$E,$A369,'[1]2021'!$G:$G))/12+L369</f>
        <v>0</v>
      </c>
      <c r="N369" s="53">
        <f>+(SUMIF('[1]2021'!$A:$A,$A369,'[1]2021'!$C:$C)-SUMIF('[1]2021'!$E:$E,$A369,'[1]2021'!$G:$G))/12+M369</f>
        <v>0</v>
      </c>
      <c r="O369" s="53">
        <f>+(SUMIF('[1]2021'!$A:$A,$A369,'[1]2021'!$C:$C)-SUMIF('[1]2021'!$E:$E,$A369,'[1]2021'!$G:$G))/12+N369</f>
        <v>0</v>
      </c>
      <c r="P369" s="53">
        <f>+(SUMIF('[1]2021'!$A:$A,$A369,'[1]2021'!$C:$C)-SUMIF('[1]2021'!$E:$E,$A369,'[1]2021'!$G:$G))/12+O369</f>
        <v>0</v>
      </c>
      <c r="Q369" s="53">
        <f>+(SUMIF('[1]2021'!$A:$A,$A369,'[1]2021'!$C:$C)-SUMIF('[1]2021'!$E:$E,$A369,'[1]2021'!$G:$G))/12+P369</f>
        <v>0</v>
      </c>
      <c r="R369" s="53">
        <f>+(SUMIF('[1]2021'!$A:$A,$A369,'[1]2021'!$C:$C)-SUMIF('[1]2021'!$E:$E,$A369,'[1]2021'!$G:$G))/12+Q369</f>
        <v>0</v>
      </c>
      <c r="S369" s="53">
        <f>+(SUMIF('[1]2021'!$A:$A,$A369,'[1]2021'!$C:$C)-SUMIF('[1]2021'!$E:$E,$A369,'[1]2021'!$G:$G))/12+R369</f>
        <v>0</v>
      </c>
      <c r="T369" s="53">
        <f>+(SUMIF('[1]2021'!$A:$A,$A369,'[1]2021'!$C:$C)-SUMIF('[1]2021'!$E:$E,$A369,'[1]2021'!$G:$G))/12+S369</f>
        <v>0</v>
      </c>
      <c r="U369" s="53" cm="1">
        <f t="array" ref="U369">+INDEX(I369:T369,1,Settings!$C$4)</f>
        <v>0</v>
      </c>
      <c r="V369" s="53" cm="1">
        <f t="array" ref="V369">+INDEX(I369:T369,1,Settings!$C$4)</f>
        <v>0</v>
      </c>
      <c r="W369" s="53"/>
      <c r="X369" s="53">
        <f>V369+SUMIFS(postings!$T:$T,postings!$C:$C,'b-data'!X$2,postings!$D:$D,'b-data'!X$3,postings!$I:$I,'b-data'!$A369)-SUMIFS(postings!$W:$W,postings!$C:$C,'b-data'!X$2,postings!$D:$D,'b-data'!X$3,postings!$M:$M,'b-data'!$A369)</f>
        <v>0</v>
      </c>
      <c r="Y369" s="53">
        <f>X369+SUMIFS(postings!$T:$T,postings!$C:$C,'b-data'!Y$2,postings!$D:$D,'b-data'!Y$3,postings!$I:$I,'b-data'!$A369)-SUMIFS(postings!$W:$W,postings!$C:$C,'b-data'!Y$2,postings!$D:$D,'b-data'!Y$3,postings!$M:$M,'b-data'!$A369)</f>
        <v>0</v>
      </c>
      <c r="Z369" s="53">
        <f>Y369+SUMIFS(postings!$T:$T,postings!$C:$C,'b-data'!Z$2,postings!$D:$D,'b-data'!Z$3,postings!$I:$I,'b-data'!$A369)-SUMIFS(postings!$W:$W,postings!$C:$C,'b-data'!Z$2,postings!$D:$D,'b-data'!Z$3,postings!$M:$M,'b-data'!$A369)</f>
        <v>0</v>
      </c>
      <c r="AA369" s="53">
        <f>Z369+SUMIFS(postings!$T:$T,postings!$C:$C,'b-data'!AA$2,postings!$D:$D,'b-data'!AA$3,postings!$I:$I,'b-data'!$A369)-SUMIFS(postings!$W:$W,postings!$C:$C,'b-data'!AA$2,postings!$D:$D,'b-data'!AA$3,postings!$M:$M,'b-data'!$A369)</f>
        <v>0</v>
      </c>
      <c r="AB369" s="53">
        <f>AA369+SUMIFS(postings!$T:$T,postings!$C:$C,'b-data'!AB$2,postings!$D:$D,'b-data'!AB$3,postings!$I:$I,'b-data'!$A369)-SUMIFS(postings!$W:$W,postings!$C:$C,'b-data'!AB$2,postings!$D:$D,'b-data'!AB$3,postings!$M:$M,'b-data'!$A369)</f>
        <v>0</v>
      </c>
      <c r="AC369" s="53">
        <f>AB369+SUMIFS(postings!$T:$T,postings!$C:$C,'b-data'!AC$2,postings!$D:$D,'b-data'!AC$3,postings!$I:$I,'b-data'!$A369)-SUMIFS(postings!$W:$W,postings!$C:$C,'b-data'!AC$2,postings!$D:$D,'b-data'!AC$3,postings!$M:$M,'b-data'!$A369)</f>
        <v>0</v>
      </c>
      <c r="AD369" s="53">
        <f>AC369+SUMIFS(postings!$T:$T,postings!$C:$C,'b-data'!AD$2,postings!$D:$D,'b-data'!AD$3,postings!$I:$I,'b-data'!$A369)-SUMIFS(postings!$W:$W,postings!$C:$C,'b-data'!AD$2,postings!$D:$D,'b-data'!AD$3,postings!$M:$M,'b-data'!$A369)</f>
        <v>0</v>
      </c>
      <c r="AE369" s="53">
        <f>AD369+SUMIFS(postings!$T:$T,postings!$C:$C,'b-data'!AE$2,postings!$D:$D,'b-data'!AE$3,postings!$I:$I,'b-data'!$A369)-SUMIFS(postings!$W:$W,postings!$C:$C,'b-data'!AE$2,postings!$D:$D,'b-data'!AE$3,postings!$M:$M,'b-data'!$A369)</f>
        <v>0</v>
      </c>
      <c r="AF369" s="53">
        <f>AE369+SUMIFS(postings!$T:$T,postings!$C:$C,'b-data'!AF$2,postings!$D:$D,'b-data'!AF$3,postings!$I:$I,'b-data'!$A369)-SUMIFS(postings!$W:$W,postings!$C:$C,'b-data'!AF$2,postings!$D:$D,'b-data'!AF$3,postings!$M:$M,'b-data'!$A369)</f>
        <v>0</v>
      </c>
      <c r="AG369" s="53">
        <f>AF369+SUMIFS(postings!$T:$T,postings!$C:$C,'b-data'!AG$2,postings!$D:$D,'b-data'!AG$3,postings!$I:$I,'b-data'!$A369)-SUMIFS(postings!$W:$W,postings!$C:$C,'b-data'!AG$2,postings!$D:$D,'b-data'!AG$3,postings!$M:$M,'b-data'!$A369)</f>
        <v>0</v>
      </c>
      <c r="AH369" s="53">
        <f>AG369+SUMIFS(postings!$T:$T,postings!$C:$C,'b-data'!AH$2,postings!$D:$D,'b-data'!AH$3,postings!$I:$I,'b-data'!$A369)-SUMIFS(postings!$W:$W,postings!$C:$C,'b-data'!AH$2,postings!$D:$D,'b-data'!AH$3,postings!$M:$M,'b-data'!$A369)</f>
        <v>0</v>
      </c>
      <c r="AI369" s="53">
        <f>AH369+SUMIFS(postings!$T:$T,postings!$C:$C,'b-data'!AI$2,postings!$D:$D,'b-data'!AI$3,postings!$I:$I,'b-data'!$A369)-SUMIFS(postings!$W:$W,postings!$C:$C,'b-data'!AI$2,postings!$D:$D,'b-data'!AI$3,postings!$M:$M,'b-data'!$A369)</f>
        <v>0</v>
      </c>
      <c r="AJ369" s="53" cm="1">
        <f t="array" ref="AJ369">+INDEX(X369:AI369,1,Settings!$C$4)</f>
        <v>0</v>
      </c>
      <c r="AK369" s="53" cm="1">
        <f t="array" ref="AK369">+INDEX(X369:AI369,1,Settings!$C$4)</f>
        <v>0</v>
      </c>
      <c r="AL369" s="53"/>
      <c r="AM369" s="53">
        <f t="shared" si="671"/>
        <v>0</v>
      </c>
      <c r="AN369" s="53">
        <f t="shared" ref="AN369:AX369" si="764">+AM369</f>
        <v>0</v>
      </c>
      <c r="AO369" s="53">
        <f t="shared" si="764"/>
        <v>0</v>
      </c>
      <c r="AP369" s="53">
        <f t="shared" si="764"/>
        <v>0</v>
      </c>
      <c r="AQ369" s="53">
        <f t="shared" si="764"/>
        <v>0</v>
      </c>
      <c r="AR369" s="53">
        <f t="shared" si="764"/>
        <v>0</v>
      </c>
      <c r="AS369" s="53">
        <f t="shared" si="764"/>
        <v>0</v>
      </c>
      <c r="AT369" s="53">
        <f t="shared" si="764"/>
        <v>0</v>
      </c>
      <c r="AU369" s="53">
        <f t="shared" si="764"/>
        <v>0</v>
      </c>
      <c r="AV369" s="53">
        <f t="shared" si="764"/>
        <v>0</v>
      </c>
      <c r="AW369" s="53">
        <f t="shared" si="764"/>
        <v>0</v>
      </c>
      <c r="AX369" s="53">
        <f t="shared" si="764"/>
        <v>0</v>
      </c>
      <c r="AY369" s="53" cm="1">
        <f t="array" ref="AY369">+INDEX(AM369:AX369,1,Settings!$C$4)</f>
        <v>0</v>
      </c>
      <c r="AZ369" s="53">
        <f t="shared" si="673"/>
        <v>0</v>
      </c>
      <c r="BA369" s="53"/>
      <c r="BB369" s="53">
        <f t="shared" si="674"/>
        <v>0</v>
      </c>
      <c r="BC369" s="53">
        <f t="shared" ref="BC369:BN369" si="765">+BB369</f>
        <v>0</v>
      </c>
      <c r="BD369" s="53">
        <f t="shared" si="765"/>
        <v>0</v>
      </c>
      <c r="BE369" s="53">
        <f t="shared" si="765"/>
        <v>0</v>
      </c>
      <c r="BF369" s="53">
        <f t="shared" si="765"/>
        <v>0</v>
      </c>
      <c r="BG369" s="53">
        <f t="shared" si="765"/>
        <v>0</v>
      </c>
      <c r="BH369" s="53">
        <f t="shared" si="765"/>
        <v>0</v>
      </c>
      <c r="BI369" s="53">
        <f t="shared" si="765"/>
        <v>0</v>
      </c>
      <c r="BJ369" s="53">
        <f t="shared" si="765"/>
        <v>0</v>
      </c>
      <c r="BK369" s="53">
        <f t="shared" si="765"/>
        <v>0</v>
      </c>
      <c r="BL369" s="53">
        <f t="shared" si="765"/>
        <v>0</v>
      </c>
      <c r="BM369" s="53">
        <f t="shared" si="765"/>
        <v>0</v>
      </c>
      <c r="BN369" s="53">
        <f t="shared" si="765"/>
        <v>0</v>
      </c>
      <c r="BO369" s="53"/>
      <c r="BP369" s="53">
        <f t="shared" si="676"/>
        <v>0</v>
      </c>
      <c r="BQ369" s="53"/>
      <c r="BR369" s="53">
        <f t="shared" si="677"/>
        <v>0</v>
      </c>
    </row>
    <row r="370" spans="1:70" x14ac:dyDescent="0.2">
      <c r="A370" s="6">
        <v>1789</v>
      </c>
      <c r="B370" s="6" t="str">
        <f>+VLOOKUP(A370,masterfile!B:C,2,FALSE)</f>
        <v>Umsatzsteuer laufendes Jahr</v>
      </c>
      <c r="D370" s="53">
        <f>+SUMIF('[1]2017'!$A:$A,$A370,'[1]2017'!$C:$C)-SUMIF('[1]2017'!$E:$E,$A370,'[1]2017'!$G:$G)</f>
        <v>0</v>
      </c>
      <c r="E370" s="53">
        <f>+SUMIF('[1]2018'!$A:$A,$A370,'[1]2018'!$C:$C)-SUMIF('[1]2018'!$E:$E,$A370,'[1]2018'!$G:$G)+D370</f>
        <v>0</v>
      </c>
      <c r="F370" s="53">
        <f>+SUMIF('[1]2019'!$A:$A,$A370,'[1]2019'!$C:$C)-SUMIF('[1]2019'!$E:$E,$A370,'[1]2019'!$G:$G)+E370</f>
        <v>0</v>
      </c>
      <c r="G370" s="53">
        <f>+SUMIF('[1]2020'!$A:$A,$A370,'[1]2020'!$C:$C)-SUMIF('[1]2020'!$E:$E,$A370,'[1]2020'!$G:$G)+F370</f>
        <v>0</v>
      </c>
      <c r="H370" s="53"/>
      <c r="I370" s="53">
        <f>+(SUMIF('[1]2021'!$A:$A,$A370,'[1]2021'!$C:$C)-SUMIF('[1]2021'!$E:$E,$A370,'[1]2021'!$G:$G))/12+G370</f>
        <v>0</v>
      </c>
      <c r="J370" s="53">
        <f>+(SUMIF('[1]2021'!$A:$A,$A370,'[1]2021'!$C:$C)-SUMIF('[1]2021'!$E:$E,$A370,'[1]2021'!$G:$G))/12+I370</f>
        <v>0</v>
      </c>
      <c r="K370" s="53">
        <f>+(SUMIF('[1]2021'!$A:$A,$A370,'[1]2021'!$C:$C)-SUMIF('[1]2021'!$E:$E,$A370,'[1]2021'!$G:$G))/12+J370</f>
        <v>0</v>
      </c>
      <c r="L370" s="53">
        <f>+(SUMIF('[1]2021'!$A:$A,$A370,'[1]2021'!$C:$C)-SUMIF('[1]2021'!$E:$E,$A370,'[1]2021'!$G:$G))/12+K370</f>
        <v>0</v>
      </c>
      <c r="M370" s="53">
        <f>+(SUMIF('[1]2021'!$A:$A,$A370,'[1]2021'!$C:$C)-SUMIF('[1]2021'!$E:$E,$A370,'[1]2021'!$G:$G))/12+L370</f>
        <v>0</v>
      </c>
      <c r="N370" s="53">
        <f>+(SUMIF('[1]2021'!$A:$A,$A370,'[1]2021'!$C:$C)-SUMIF('[1]2021'!$E:$E,$A370,'[1]2021'!$G:$G))/12+M370</f>
        <v>0</v>
      </c>
      <c r="O370" s="53">
        <f>+(SUMIF('[1]2021'!$A:$A,$A370,'[1]2021'!$C:$C)-SUMIF('[1]2021'!$E:$E,$A370,'[1]2021'!$G:$G))/12+N370</f>
        <v>0</v>
      </c>
      <c r="P370" s="53">
        <f>+(SUMIF('[1]2021'!$A:$A,$A370,'[1]2021'!$C:$C)-SUMIF('[1]2021'!$E:$E,$A370,'[1]2021'!$G:$G))/12+O370</f>
        <v>0</v>
      </c>
      <c r="Q370" s="53">
        <f>+(SUMIF('[1]2021'!$A:$A,$A370,'[1]2021'!$C:$C)-SUMIF('[1]2021'!$E:$E,$A370,'[1]2021'!$G:$G))/12+P370</f>
        <v>0</v>
      </c>
      <c r="R370" s="53">
        <f>+(SUMIF('[1]2021'!$A:$A,$A370,'[1]2021'!$C:$C)-SUMIF('[1]2021'!$E:$E,$A370,'[1]2021'!$G:$G))/12+Q370</f>
        <v>0</v>
      </c>
      <c r="S370" s="53">
        <f>+(SUMIF('[1]2021'!$A:$A,$A370,'[1]2021'!$C:$C)-SUMIF('[1]2021'!$E:$E,$A370,'[1]2021'!$G:$G))/12+R370</f>
        <v>0</v>
      </c>
      <c r="T370" s="53">
        <f>+(SUMIF('[1]2021'!$A:$A,$A370,'[1]2021'!$C:$C)-SUMIF('[1]2021'!$E:$E,$A370,'[1]2021'!$G:$G))/12+S370</f>
        <v>0</v>
      </c>
      <c r="U370" s="53" cm="1">
        <f t="array" ref="U370">+INDEX(I370:T370,1,Settings!$C$4)</f>
        <v>0</v>
      </c>
      <c r="V370" s="53" cm="1">
        <f t="array" ref="V370">+INDEX(I370:T370,1,Settings!$C$4)</f>
        <v>0</v>
      </c>
      <c r="W370" s="53"/>
      <c r="X370" s="53">
        <f>V370+SUMIFS(postings!$T:$T,postings!$C:$C,'b-data'!X$2,postings!$D:$D,'b-data'!X$3,postings!$I:$I,'b-data'!$A370)-SUMIFS(postings!$W:$W,postings!$C:$C,'b-data'!X$2,postings!$D:$D,'b-data'!X$3,postings!$M:$M,'b-data'!$A370)</f>
        <v>0</v>
      </c>
      <c r="Y370" s="53">
        <f>X370+SUMIFS(postings!$T:$T,postings!$C:$C,'b-data'!Y$2,postings!$D:$D,'b-data'!Y$3,postings!$I:$I,'b-data'!$A370)-SUMIFS(postings!$W:$W,postings!$C:$C,'b-data'!Y$2,postings!$D:$D,'b-data'!Y$3,postings!$M:$M,'b-data'!$A370)</f>
        <v>0</v>
      </c>
      <c r="Z370" s="53">
        <f>Y370+SUMIFS(postings!$T:$T,postings!$C:$C,'b-data'!Z$2,postings!$D:$D,'b-data'!Z$3,postings!$I:$I,'b-data'!$A370)-SUMIFS(postings!$W:$W,postings!$C:$C,'b-data'!Z$2,postings!$D:$D,'b-data'!Z$3,postings!$M:$M,'b-data'!$A370)</f>
        <v>0</v>
      </c>
      <c r="AA370" s="53">
        <f>Z370+SUMIFS(postings!$T:$T,postings!$C:$C,'b-data'!AA$2,postings!$D:$D,'b-data'!AA$3,postings!$I:$I,'b-data'!$A370)-SUMIFS(postings!$W:$W,postings!$C:$C,'b-data'!AA$2,postings!$D:$D,'b-data'!AA$3,postings!$M:$M,'b-data'!$A370)</f>
        <v>0</v>
      </c>
      <c r="AB370" s="53">
        <f>AA370+SUMIFS(postings!$T:$T,postings!$C:$C,'b-data'!AB$2,postings!$D:$D,'b-data'!AB$3,postings!$I:$I,'b-data'!$A370)-SUMIFS(postings!$W:$W,postings!$C:$C,'b-data'!AB$2,postings!$D:$D,'b-data'!AB$3,postings!$M:$M,'b-data'!$A370)</f>
        <v>0</v>
      </c>
      <c r="AC370" s="53">
        <f>AB370+SUMIFS(postings!$T:$T,postings!$C:$C,'b-data'!AC$2,postings!$D:$D,'b-data'!AC$3,postings!$I:$I,'b-data'!$A370)-SUMIFS(postings!$W:$W,postings!$C:$C,'b-data'!AC$2,postings!$D:$D,'b-data'!AC$3,postings!$M:$M,'b-data'!$A370)</f>
        <v>0</v>
      </c>
      <c r="AD370" s="53">
        <f>AC370+SUMIFS(postings!$T:$T,postings!$C:$C,'b-data'!AD$2,postings!$D:$D,'b-data'!AD$3,postings!$I:$I,'b-data'!$A370)-SUMIFS(postings!$W:$W,postings!$C:$C,'b-data'!AD$2,postings!$D:$D,'b-data'!AD$3,postings!$M:$M,'b-data'!$A370)</f>
        <v>0</v>
      </c>
      <c r="AE370" s="53">
        <f>AD370+SUMIFS(postings!$T:$T,postings!$C:$C,'b-data'!AE$2,postings!$D:$D,'b-data'!AE$3,postings!$I:$I,'b-data'!$A370)-SUMIFS(postings!$W:$W,postings!$C:$C,'b-data'!AE$2,postings!$D:$D,'b-data'!AE$3,postings!$M:$M,'b-data'!$A370)</f>
        <v>0</v>
      </c>
      <c r="AF370" s="53">
        <f>AE370+SUMIFS(postings!$T:$T,postings!$C:$C,'b-data'!AF$2,postings!$D:$D,'b-data'!AF$3,postings!$I:$I,'b-data'!$A370)-SUMIFS(postings!$W:$W,postings!$C:$C,'b-data'!AF$2,postings!$D:$D,'b-data'!AF$3,postings!$M:$M,'b-data'!$A370)</f>
        <v>0</v>
      </c>
      <c r="AG370" s="53">
        <f>AF370+SUMIFS(postings!$T:$T,postings!$C:$C,'b-data'!AG$2,postings!$D:$D,'b-data'!AG$3,postings!$I:$I,'b-data'!$A370)-SUMIFS(postings!$W:$W,postings!$C:$C,'b-data'!AG$2,postings!$D:$D,'b-data'!AG$3,postings!$M:$M,'b-data'!$A370)</f>
        <v>0</v>
      </c>
      <c r="AH370" s="53">
        <f>AG370+SUMIFS(postings!$T:$T,postings!$C:$C,'b-data'!AH$2,postings!$D:$D,'b-data'!AH$3,postings!$I:$I,'b-data'!$A370)-SUMIFS(postings!$W:$W,postings!$C:$C,'b-data'!AH$2,postings!$D:$D,'b-data'!AH$3,postings!$M:$M,'b-data'!$A370)</f>
        <v>0</v>
      </c>
      <c r="AI370" s="53">
        <f>AH370+SUMIFS(postings!$T:$T,postings!$C:$C,'b-data'!AI$2,postings!$D:$D,'b-data'!AI$3,postings!$I:$I,'b-data'!$A370)-SUMIFS(postings!$W:$W,postings!$C:$C,'b-data'!AI$2,postings!$D:$D,'b-data'!AI$3,postings!$M:$M,'b-data'!$A370)</f>
        <v>0</v>
      </c>
      <c r="AJ370" s="53" cm="1">
        <f t="array" ref="AJ370">+INDEX(X370:AI370,1,Settings!$C$4)</f>
        <v>0</v>
      </c>
      <c r="AK370" s="53" cm="1">
        <f t="array" ref="AK370">+INDEX(X370:AI370,1,Settings!$C$4)</f>
        <v>0</v>
      </c>
      <c r="AL370" s="53"/>
      <c r="AM370" s="53">
        <f t="shared" si="671"/>
        <v>0</v>
      </c>
      <c r="AN370" s="53">
        <f t="shared" ref="AN370:AX370" si="766">+AM370</f>
        <v>0</v>
      </c>
      <c r="AO370" s="53">
        <f t="shared" si="766"/>
        <v>0</v>
      </c>
      <c r="AP370" s="53">
        <f t="shared" si="766"/>
        <v>0</v>
      </c>
      <c r="AQ370" s="53">
        <f t="shared" si="766"/>
        <v>0</v>
      </c>
      <c r="AR370" s="53">
        <f t="shared" si="766"/>
        <v>0</v>
      </c>
      <c r="AS370" s="53">
        <f t="shared" si="766"/>
        <v>0</v>
      </c>
      <c r="AT370" s="53">
        <f t="shared" si="766"/>
        <v>0</v>
      </c>
      <c r="AU370" s="53">
        <f t="shared" si="766"/>
        <v>0</v>
      </c>
      <c r="AV370" s="53">
        <f t="shared" si="766"/>
        <v>0</v>
      </c>
      <c r="AW370" s="53">
        <f t="shared" si="766"/>
        <v>0</v>
      </c>
      <c r="AX370" s="53">
        <f t="shared" si="766"/>
        <v>0</v>
      </c>
      <c r="AY370" s="53" cm="1">
        <f t="array" ref="AY370">+INDEX(AM370:AX370,1,Settings!$C$4)</f>
        <v>0</v>
      </c>
      <c r="AZ370" s="53">
        <f t="shared" si="673"/>
        <v>0</v>
      </c>
      <c r="BA370" s="53"/>
      <c r="BB370" s="53">
        <f t="shared" si="674"/>
        <v>0</v>
      </c>
      <c r="BC370" s="53">
        <f t="shared" ref="BC370:BN370" si="767">+BB370</f>
        <v>0</v>
      </c>
      <c r="BD370" s="53">
        <f t="shared" si="767"/>
        <v>0</v>
      </c>
      <c r="BE370" s="53">
        <f t="shared" si="767"/>
        <v>0</v>
      </c>
      <c r="BF370" s="53">
        <f t="shared" si="767"/>
        <v>0</v>
      </c>
      <c r="BG370" s="53">
        <f t="shared" si="767"/>
        <v>0</v>
      </c>
      <c r="BH370" s="53">
        <f t="shared" si="767"/>
        <v>0</v>
      </c>
      <c r="BI370" s="53">
        <f t="shared" si="767"/>
        <v>0</v>
      </c>
      <c r="BJ370" s="53">
        <f t="shared" si="767"/>
        <v>0</v>
      </c>
      <c r="BK370" s="53">
        <f t="shared" si="767"/>
        <v>0</v>
      </c>
      <c r="BL370" s="53">
        <f t="shared" si="767"/>
        <v>0</v>
      </c>
      <c r="BM370" s="53">
        <f t="shared" si="767"/>
        <v>0</v>
      </c>
      <c r="BN370" s="53">
        <f t="shared" si="767"/>
        <v>0</v>
      </c>
      <c r="BO370" s="53"/>
      <c r="BP370" s="53">
        <f t="shared" si="676"/>
        <v>0</v>
      </c>
      <c r="BQ370" s="53"/>
      <c r="BR370" s="53">
        <f t="shared" si="677"/>
        <v>0</v>
      </c>
    </row>
    <row r="371" spans="1:70" x14ac:dyDescent="0.2">
      <c r="A371" s="6">
        <v>1790</v>
      </c>
      <c r="B371" s="6" t="str">
        <f>+VLOOKUP(A371,masterfile!B:C,2,FALSE)</f>
        <v>Umsatzsteuer Vorjahr</v>
      </c>
      <c r="D371" s="53">
        <f>+SUMIF('[1]2017'!$A:$A,$A371,'[1]2017'!$C:$C)-SUMIF('[1]2017'!$E:$E,$A371,'[1]2017'!$G:$G)</f>
        <v>0</v>
      </c>
      <c r="E371" s="53">
        <f>+SUMIF('[1]2018'!$A:$A,$A371,'[1]2018'!$C:$C)-SUMIF('[1]2018'!$E:$E,$A371,'[1]2018'!$G:$G)+D371</f>
        <v>0</v>
      </c>
      <c r="F371" s="53">
        <f>+SUMIF('[1]2019'!$A:$A,$A371,'[1]2019'!$C:$C)-SUMIF('[1]2019'!$E:$E,$A371,'[1]2019'!$G:$G)+E371</f>
        <v>0</v>
      </c>
      <c r="G371" s="53">
        <f>+SUMIF('[1]2020'!$A:$A,$A371,'[1]2020'!$C:$C)-SUMIF('[1]2020'!$E:$E,$A371,'[1]2020'!$G:$G)+F371</f>
        <v>0</v>
      </c>
      <c r="H371" s="53"/>
      <c r="I371" s="53">
        <f>+(SUMIF('[1]2021'!$A:$A,$A371,'[1]2021'!$C:$C)-SUMIF('[1]2021'!$E:$E,$A371,'[1]2021'!$G:$G))/12+G371</f>
        <v>0</v>
      </c>
      <c r="J371" s="53">
        <f>+(SUMIF('[1]2021'!$A:$A,$A371,'[1]2021'!$C:$C)-SUMIF('[1]2021'!$E:$E,$A371,'[1]2021'!$G:$G))/12+I371</f>
        <v>0</v>
      </c>
      <c r="K371" s="53">
        <f>+(SUMIF('[1]2021'!$A:$A,$A371,'[1]2021'!$C:$C)-SUMIF('[1]2021'!$E:$E,$A371,'[1]2021'!$G:$G))/12+J371</f>
        <v>0</v>
      </c>
      <c r="L371" s="53">
        <f>+(SUMIF('[1]2021'!$A:$A,$A371,'[1]2021'!$C:$C)-SUMIF('[1]2021'!$E:$E,$A371,'[1]2021'!$G:$G))/12+K371</f>
        <v>0</v>
      </c>
      <c r="M371" s="53">
        <f>+(SUMIF('[1]2021'!$A:$A,$A371,'[1]2021'!$C:$C)-SUMIF('[1]2021'!$E:$E,$A371,'[1]2021'!$G:$G))/12+L371</f>
        <v>0</v>
      </c>
      <c r="N371" s="53">
        <f>+(SUMIF('[1]2021'!$A:$A,$A371,'[1]2021'!$C:$C)-SUMIF('[1]2021'!$E:$E,$A371,'[1]2021'!$G:$G))/12+M371</f>
        <v>0</v>
      </c>
      <c r="O371" s="53">
        <f>+(SUMIF('[1]2021'!$A:$A,$A371,'[1]2021'!$C:$C)-SUMIF('[1]2021'!$E:$E,$A371,'[1]2021'!$G:$G))/12+N371</f>
        <v>0</v>
      </c>
      <c r="P371" s="53">
        <f>+(SUMIF('[1]2021'!$A:$A,$A371,'[1]2021'!$C:$C)-SUMIF('[1]2021'!$E:$E,$A371,'[1]2021'!$G:$G))/12+O371</f>
        <v>0</v>
      </c>
      <c r="Q371" s="53">
        <f>+(SUMIF('[1]2021'!$A:$A,$A371,'[1]2021'!$C:$C)-SUMIF('[1]2021'!$E:$E,$A371,'[1]2021'!$G:$G))/12+P371</f>
        <v>0</v>
      </c>
      <c r="R371" s="53">
        <f>+(SUMIF('[1]2021'!$A:$A,$A371,'[1]2021'!$C:$C)-SUMIF('[1]2021'!$E:$E,$A371,'[1]2021'!$G:$G))/12+Q371</f>
        <v>0</v>
      </c>
      <c r="S371" s="53">
        <f>+(SUMIF('[1]2021'!$A:$A,$A371,'[1]2021'!$C:$C)-SUMIF('[1]2021'!$E:$E,$A371,'[1]2021'!$G:$G))/12+R371</f>
        <v>0</v>
      </c>
      <c r="T371" s="53">
        <f>+(SUMIF('[1]2021'!$A:$A,$A371,'[1]2021'!$C:$C)-SUMIF('[1]2021'!$E:$E,$A371,'[1]2021'!$G:$G))/12+S371</f>
        <v>0</v>
      </c>
      <c r="U371" s="53" cm="1">
        <f t="array" ref="U371">+INDEX(I371:T371,1,Settings!$C$4)</f>
        <v>0</v>
      </c>
      <c r="V371" s="53" cm="1">
        <f t="array" ref="V371">+INDEX(I371:T371,1,Settings!$C$4)</f>
        <v>0</v>
      </c>
      <c r="W371" s="53"/>
      <c r="X371" s="53">
        <f>V371+SUMIFS(postings!$T:$T,postings!$C:$C,'b-data'!X$2,postings!$D:$D,'b-data'!X$3,postings!$I:$I,'b-data'!$A371)-SUMIFS(postings!$W:$W,postings!$C:$C,'b-data'!X$2,postings!$D:$D,'b-data'!X$3,postings!$M:$M,'b-data'!$A371)</f>
        <v>0</v>
      </c>
      <c r="Y371" s="53">
        <f>X371+SUMIFS(postings!$T:$T,postings!$C:$C,'b-data'!Y$2,postings!$D:$D,'b-data'!Y$3,postings!$I:$I,'b-data'!$A371)-SUMIFS(postings!$W:$W,postings!$C:$C,'b-data'!Y$2,postings!$D:$D,'b-data'!Y$3,postings!$M:$M,'b-data'!$A371)</f>
        <v>0</v>
      </c>
      <c r="Z371" s="53">
        <f>Y371+SUMIFS(postings!$T:$T,postings!$C:$C,'b-data'!Z$2,postings!$D:$D,'b-data'!Z$3,postings!$I:$I,'b-data'!$A371)-SUMIFS(postings!$W:$W,postings!$C:$C,'b-data'!Z$2,postings!$D:$D,'b-data'!Z$3,postings!$M:$M,'b-data'!$A371)</f>
        <v>0</v>
      </c>
      <c r="AA371" s="53">
        <f>Z371+SUMIFS(postings!$T:$T,postings!$C:$C,'b-data'!AA$2,postings!$D:$D,'b-data'!AA$3,postings!$I:$I,'b-data'!$A371)-SUMIFS(postings!$W:$W,postings!$C:$C,'b-data'!AA$2,postings!$D:$D,'b-data'!AA$3,postings!$M:$M,'b-data'!$A371)</f>
        <v>0</v>
      </c>
      <c r="AB371" s="53">
        <f>AA371+SUMIFS(postings!$T:$T,postings!$C:$C,'b-data'!AB$2,postings!$D:$D,'b-data'!AB$3,postings!$I:$I,'b-data'!$A371)-SUMIFS(postings!$W:$W,postings!$C:$C,'b-data'!AB$2,postings!$D:$D,'b-data'!AB$3,postings!$M:$M,'b-data'!$A371)</f>
        <v>0</v>
      </c>
      <c r="AC371" s="53">
        <f>AB371+SUMIFS(postings!$T:$T,postings!$C:$C,'b-data'!AC$2,postings!$D:$D,'b-data'!AC$3,postings!$I:$I,'b-data'!$A371)-SUMIFS(postings!$W:$W,postings!$C:$C,'b-data'!AC$2,postings!$D:$D,'b-data'!AC$3,postings!$M:$M,'b-data'!$A371)</f>
        <v>0</v>
      </c>
      <c r="AD371" s="53">
        <f>AC371+SUMIFS(postings!$T:$T,postings!$C:$C,'b-data'!AD$2,postings!$D:$D,'b-data'!AD$3,postings!$I:$I,'b-data'!$A371)-SUMIFS(postings!$W:$W,postings!$C:$C,'b-data'!AD$2,postings!$D:$D,'b-data'!AD$3,postings!$M:$M,'b-data'!$A371)</f>
        <v>0</v>
      </c>
      <c r="AE371" s="53">
        <f>AD371+SUMIFS(postings!$T:$T,postings!$C:$C,'b-data'!AE$2,postings!$D:$D,'b-data'!AE$3,postings!$I:$I,'b-data'!$A371)-SUMIFS(postings!$W:$W,postings!$C:$C,'b-data'!AE$2,postings!$D:$D,'b-data'!AE$3,postings!$M:$M,'b-data'!$A371)</f>
        <v>0</v>
      </c>
      <c r="AF371" s="53">
        <f>AE371+SUMIFS(postings!$T:$T,postings!$C:$C,'b-data'!AF$2,postings!$D:$D,'b-data'!AF$3,postings!$I:$I,'b-data'!$A371)-SUMIFS(postings!$W:$W,postings!$C:$C,'b-data'!AF$2,postings!$D:$D,'b-data'!AF$3,postings!$M:$M,'b-data'!$A371)</f>
        <v>0</v>
      </c>
      <c r="AG371" s="53">
        <f>AF371+SUMIFS(postings!$T:$T,postings!$C:$C,'b-data'!AG$2,postings!$D:$D,'b-data'!AG$3,postings!$I:$I,'b-data'!$A371)-SUMIFS(postings!$W:$W,postings!$C:$C,'b-data'!AG$2,postings!$D:$D,'b-data'!AG$3,postings!$M:$M,'b-data'!$A371)</f>
        <v>0</v>
      </c>
      <c r="AH371" s="53">
        <f>AG371+SUMIFS(postings!$T:$T,postings!$C:$C,'b-data'!AH$2,postings!$D:$D,'b-data'!AH$3,postings!$I:$I,'b-data'!$A371)-SUMIFS(postings!$W:$W,postings!$C:$C,'b-data'!AH$2,postings!$D:$D,'b-data'!AH$3,postings!$M:$M,'b-data'!$A371)</f>
        <v>0</v>
      </c>
      <c r="AI371" s="53">
        <f>AH371+SUMIFS(postings!$T:$T,postings!$C:$C,'b-data'!AI$2,postings!$D:$D,'b-data'!AI$3,postings!$I:$I,'b-data'!$A371)-SUMIFS(postings!$W:$W,postings!$C:$C,'b-data'!AI$2,postings!$D:$D,'b-data'!AI$3,postings!$M:$M,'b-data'!$A371)</f>
        <v>0</v>
      </c>
      <c r="AJ371" s="53" cm="1">
        <f t="array" ref="AJ371">+INDEX(X371:AI371,1,Settings!$C$4)</f>
        <v>0</v>
      </c>
      <c r="AK371" s="53" cm="1">
        <f t="array" ref="AK371">+INDEX(X371:AI371,1,Settings!$C$4)</f>
        <v>0</v>
      </c>
      <c r="AL371" s="53"/>
      <c r="AM371" s="53">
        <f t="shared" si="671"/>
        <v>0</v>
      </c>
      <c r="AN371" s="53">
        <f t="shared" ref="AN371:AX371" si="768">+AM371</f>
        <v>0</v>
      </c>
      <c r="AO371" s="53">
        <f t="shared" si="768"/>
        <v>0</v>
      </c>
      <c r="AP371" s="53">
        <f t="shared" si="768"/>
        <v>0</v>
      </c>
      <c r="AQ371" s="53">
        <f t="shared" si="768"/>
        <v>0</v>
      </c>
      <c r="AR371" s="53">
        <f t="shared" si="768"/>
        <v>0</v>
      </c>
      <c r="AS371" s="53">
        <f t="shared" si="768"/>
        <v>0</v>
      </c>
      <c r="AT371" s="53">
        <f t="shared" si="768"/>
        <v>0</v>
      </c>
      <c r="AU371" s="53">
        <f t="shared" si="768"/>
        <v>0</v>
      </c>
      <c r="AV371" s="53">
        <f t="shared" si="768"/>
        <v>0</v>
      </c>
      <c r="AW371" s="53">
        <f t="shared" si="768"/>
        <v>0</v>
      </c>
      <c r="AX371" s="53">
        <f t="shared" si="768"/>
        <v>0</v>
      </c>
      <c r="AY371" s="53" cm="1">
        <f t="array" ref="AY371">+INDEX(AM371:AX371,1,Settings!$C$4)</f>
        <v>0</v>
      </c>
      <c r="AZ371" s="53">
        <f t="shared" si="673"/>
        <v>0</v>
      </c>
      <c r="BA371" s="53"/>
      <c r="BB371" s="53">
        <f t="shared" si="674"/>
        <v>0</v>
      </c>
      <c r="BC371" s="53">
        <f t="shared" ref="BC371:BN371" si="769">+BB371</f>
        <v>0</v>
      </c>
      <c r="BD371" s="53">
        <f t="shared" si="769"/>
        <v>0</v>
      </c>
      <c r="BE371" s="53">
        <f t="shared" si="769"/>
        <v>0</v>
      </c>
      <c r="BF371" s="53">
        <f t="shared" si="769"/>
        <v>0</v>
      </c>
      <c r="BG371" s="53">
        <f t="shared" si="769"/>
        <v>0</v>
      </c>
      <c r="BH371" s="53">
        <f t="shared" si="769"/>
        <v>0</v>
      </c>
      <c r="BI371" s="53">
        <f t="shared" si="769"/>
        <v>0</v>
      </c>
      <c r="BJ371" s="53">
        <f t="shared" si="769"/>
        <v>0</v>
      </c>
      <c r="BK371" s="53">
        <f t="shared" si="769"/>
        <v>0</v>
      </c>
      <c r="BL371" s="53">
        <f t="shared" si="769"/>
        <v>0</v>
      </c>
      <c r="BM371" s="53">
        <f t="shared" si="769"/>
        <v>0</v>
      </c>
      <c r="BN371" s="53">
        <f t="shared" si="769"/>
        <v>0</v>
      </c>
      <c r="BO371" s="53"/>
      <c r="BP371" s="53">
        <f t="shared" si="676"/>
        <v>0</v>
      </c>
      <c r="BQ371" s="53"/>
      <c r="BR371" s="53">
        <f t="shared" si="677"/>
        <v>0</v>
      </c>
    </row>
    <row r="372" spans="1:70" x14ac:dyDescent="0.2">
      <c r="A372" s="6">
        <v>1791</v>
      </c>
      <c r="B372" s="6" t="str">
        <f>+VLOOKUP(A372,masterfile!B:C,2,FALSE)</f>
        <v>Umsatzsteuer frühere Jahre</v>
      </c>
      <c r="D372" s="53">
        <f>+SUMIF('[1]2017'!$A:$A,$A372,'[1]2017'!$C:$C)-SUMIF('[1]2017'!$E:$E,$A372,'[1]2017'!$G:$G)</f>
        <v>0</v>
      </c>
      <c r="E372" s="53">
        <f>+SUMIF('[1]2018'!$A:$A,$A372,'[1]2018'!$C:$C)-SUMIF('[1]2018'!$E:$E,$A372,'[1]2018'!$G:$G)+D372</f>
        <v>0</v>
      </c>
      <c r="F372" s="53">
        <f>+SUMIF('[1]2019'!$A:$A,$A372,'[1]2019'!$C:$C)-SUMIF('[1]2019'!$E:$E,$A372,'[1]2019'!$G:$G)+E372</f>
        <v>0</v>
      </c>
      <c r="G372" s="53">
        <f>+SUMIF('[1]2020'!$A:$A,$A372,'[1]2020'!$C:$C)-SUMIF('[1]2020'!$E:$E,$A372,'[1]2020'!$G:$G)+F372</f>
        <v>0</v>
      </c>
      <c r="H372" s="53"/>
      <c r="I372" s="53">
        <f>+(SUMIF('[1]2021'!$A:$A,$A372,'[1]2021'!$C:$C)-SUMIF('[1]2021'!$E:$E,$A372,'[1]2021'!$G:$G))/12+G372</f>
        <v>0</v>
      </c>
      <c r="J372" s="53">
        <f>+(SUMIF('[1]2021'!$A:$A,$A372,'[1]2021'!$C:$C)-SUMIF('[1]2021'!$E:$E,$A372,'[1]2021'!$G:$G))/12+I372</f>
        <v>0</v>
      </c>
      <c r="K372" s="53">
        <f>+(SUMIF('[1]2021'!$A:$A,$A372,'[1]2021'!$C:$C)-SUMIF('[1]2021'!$E:$E,$A372,'[1]2021'!$G:$G))/12+J372</f>
        <v>0</v>
      </c>
      <c r="L372" s="53">
        <f>+(SUMIF('[1]2021'!$A:$A,$A372,'[1]2021'!$C:$C)-SUMIF('[1]2021'!$E:$E,$A372,'[1]2021'!$G:$G))/12+K372</f>
        <v>0</v>
      </c>
      <c r="M372" s="53">
        <f>+(SUMIF('[1]2021'!$A:$A,$A372,'[1]2021'!$C:$C)-SUMIF('[1]2021'!$E:$E,$A372,'[1]2021'!$G:$G))/12+L372</f>
        <v>0</v>
      </c>
      <c r="N372" s="53">
        <f>+(SUMIF('[1]2021'!$A:$A,$A372,'[1]2021'!$C:$C)-SUMIF('[1]2021'!$E:$E,$A372,'[1]2021'!$G:$G))/12+M372</f>
        <v>0</v>
      </c>
      <c r="O372" s="53">
        <f>+(SUMIF('[1]2021'!$A:$A,$A372,'[1]2021'!$C:$C)-SUMIF('[1]2021'!$E:$E,$A372,'[1]2021'!$G:$G))/12+N372</f>
        <v>0</v>
      </c>
      <c r="P372" s="53">
        <f>+(SUMIF('[1]2021'!$A:$A,$A372,'[1]2021'!$C:$C)-SUMIF('[1]2021'!$E:$E,$A372,'[1]2021'!$G:$G))/12+O372</f>
        <v>0</v>
      </c>
      <c r="Q372" s="53">
        <f>+(SUMIF('[1]2021'!$A:$A,$A372,'[1]2021'!$C:$C)-SUMIF('[1]2021'!$E:$E,$A372,'[1]2021'!$G:$G))/12+P372</f>
        <v>0</v>
      </c>
      <c r="R372" s="53">
        <f>+(SUMIF('[1]2021'!$A:$A,$A372,'[1]2021'!$C:$C)-SUMIF('[1]2021'!$E:$E,$A372,'[1]2021'!$G:$G))/12+Q372</f>
        <v>0</v>
      </c>
      <c r="S372" s="53">
        <f>+(SUMIF('[1]2021'!$A:$A,$A372,'[1]2021'!$C:$C)-SUMIF('[1]2021'!$E:$E,$A372,'[1]2021'!$G:$G))/12+R372</f>
        <v>0</v>
      </c>
      <c r="T372" s="53">
        <f>+(SUMIF('[1]2021'!$A:$A,$A372,'[1]2021'!$C:$C)-SUMIF('[1]2021'!$E:$E,$A372,'[1]2021'!$G:$G))/12+S372</f>
        <v>0</v>
      </c>
      <c r="U372" s="53" cm="1">
        <f t="array" ref="U372">+INDEX(I372:T372,1,Settings!$C$4)</f>
        <v>0</v>
      </c>
      <c r="V372" s="53" cm="1">
        <f t="array" ref="V372">+INDEX(I372:T372,1,Settings!$C$4)</f>
        <v>0</v>
      </c>
      <c r="W372" s="53"/>
      <c r="X372" s="53">
        <f>V372+SUMIFS(postings!$T:$T,postings!$C:$C,'b-data'!X$2,postings!$D:$D,'b-data'!X$3,postings!$I:$I,'b-data'!$A372)-SUMIFS(postings!$W:$W,postings!$C:$C,'b-data'!X$2,postings!$D:$D,'b-data'!X$3,postings!$M:$M,'b-data'!$A372)</f>
        <v>0</v>
      </c>
      <c r="Y372" s="53">
        <f>X372+SUMIFS(postings!$T:$T,postings!$C:$C,'b-data'!Y$2,postings!$D:$D,'b-data'!Y$3,postings!$I:$I,'b-data'!$A372)-SUMIFS(postings!$W:$W,postings!$C:$C,'b-data'!Y$2,postings!$D:$D,'b-data'!Y$3,postings!$M:$M,'b-data'!$A372)</f>
        <v>0</v>
      </c>
      <c r="Z372" s="53">
        <f>Y372+SUMIFS(postings!$T:$T,postings!$C:$C,'b-data'!Z$2,postings!$D:$D,'b-data'!Z$3,postings!$I:$I,'b-data'!$A372)-SUMIFS(postings!$W:$W,postings!$C:$C,'b-data'!Z$2,postings!$D:$D,'b-data'!Z$3,postings!$M:$M,'b-data'!$A372)</f>
        <v>0</v>
      </c>
      <c r="AA372" s="53">
        <f>Z372+SUMIFS(postings!$T:$T,postings!$C:$C,'b-data'!AA$2,postings!$D:$D,'b-data'!AA$3,postings!$I:$I,'b-data'!$A372)-SUMIFS(postings!$W:$W,postings!$C:$C,'b-data'!AA$2,postings!$D:$D,'b-data'!AA$3,postings!$M:$M,'b-data'!$A372)</f>
        <v>0</v>
      </c>
      <c r="AB372" s="53">
        <f>AA372+SUMIFS(postings!$T:$T,postings!$C:$C,'b-data'!AB$2,postings!$D:$D,'b-data'!AB$3,postings!$I:$I,'b-data'!$A372)-SUMIFS(postings!$W:$W,postings!$C:$C,'b-data'!AB$2,postings!$D:$D,'b-data'!AB$3,postings!$M:$M,'b-data'!$A372)</f>
        <v>0</v>
      </c>
      <c r="AC372" s="53">
        <f>AB372+SUMIFS(postings!$T:$T,postings!$C:$C,'b-data'!AC$2,postings!$D:$D,'b-data'!AC$3,postings!$I:$I,'b-data'!$A372)-SUMIFS(postings!$W:$W,postings!$C:$C,'b-data'!AC$2,postings!$D:$D,'b-data'!AC$3,postings!$M:$M,'b-data'!$A372)</f>
        <v>0</v>
      </c>
      <c r="AD372" s="53">
        <f>AC372+SUMIFS(postings!$T:$T,postings!$C:$C,'b-data'!AD$2,postings!$D:$D,'b-data'!AD$3,postings!$I:$I,'b-data'!$A372)-SUMIFS(postings!$W:$W,postings!$C:$C,'b-data'!AD$2,postings!$D:$D,'b-data'!AD$3,postings!$M:$M,'b-data'!$A372)</f>
        <v>0</v>
      </c>
      <c r="AE372" s="53">
        <f>AD372+SUMIFS(postings!$T:$T,postings!$C:$C,'b-data'!AE$2,postings!$D:$D,'b-data'!AE$3,postings!$I:$I,'b-data'!$A372)-SUMIFS(postings!$W:$W,postings!$C:$C,'b-data'!AE$2,postings!$D:$D,'b-data'!AE$3,postings!$M:$M,'b-data'!$A372)</f>
        <v>0</v>
      </c>
      <c r="AF372" s="53">
        <f>AE372+SUMIFS(postings!$T:$T,postings!$C:$C,'b-data'!AF$2,postings!$D:$D,'b-data'!AF$3,postings!$I:$I,'b-data'!$A372)-SUMIFS(postings!$W:$W,postings!$C:$C,'b-data'!AF$2,postings!$D:$D,'b-data'!AF$3,postings!$M:$M,'b-data'!$A372)</f>
        <v>0</v>
      </c>
      <c r="AG372" s="53">
        <f>AF372+SUMIFS(postings!$T:$T,postings!$C:$C,'b-data'!AG$2,postings!$D:$D,'b-data'!AG$3,postings!$I:$I,'b-data'!$A372)-SUMIFS(postings!$W:$W,postings!$C:$C,'b-data'!AG$2,postings!$D:$D,'b-data'!AG$3,postings!$M:$M,'b-data'!$A372)</f>
        <v>0</v>
      </c>
      <c r="AH372" s="53">
        <f>AG372+SUMIFS(postings!$T:$T,postings!$C:$C,'b-data'!AH$2,postings!$D:$D,'b-data'!AH$3,postings!$I:$I,'b-data'!$A372)-SUMIFS(postings!$W:$W,postings!$C:$C,'b-data'!AH$2,postings!$D:$D,'b-data'!AH$3,postings!$M:$M,'b-data'!$A372)</f>
        <v>0</v>
      </c>
      <c r="AI372" s="53">
        <f>AH372+SUMIFS(postings!$T:$T,postings!$C:$C,'b-data'!AI$2,postings!$D:$D,'b-data'!AI$3,postings!$I:$I,'b-data'!$A372)-SUMIFS(postings!$W:$W,postings!$C:$C,'b-data'!AI$2,postings!$D:$D,'b-data'!AI$3,postings!$M:$M,'b-data'!$A372)</f>
        <v>0</v>
      </c>
      <c r="AJ372" s="53" cm="1">
        <f t="array" ref="AJ372">+INDEX(X372:AI372,1,Settings!$C$4)</f>
        <v>0</v>
      </c>
      <c r="AK372" s="53" cm="1">
        <f t="array" ref="AK372">+INDEX(X372:AI372,1,Settings!$C$4)</f>
        <v>0</v>
      </c>
      <c r="AL372" s="53"/>
      <c r="AM372" s="53">
        <f t="shared" si="671"/>
        <v>0</v>
      </c>
      <c r="AN372" s="53">
        <f t="shared" ref="AN372:AX372" si="770">+AM372</f>
        <v>0</v>
      </c>
      <c r="AO372" s="53">
        <f t="shared" si="770"/>
        <v>0</v>
      </c>
      <c r="AP372" s="53">
        <f t="shared" si="770"/>
        <v>0</v>
      </c>
      <c r="AQ372" s="53">
        <f t="shared" si="770"/>
        <v>0</v>
      </c>
      <c r="AR372" s="53">
        <f t="shared" si="770"/>
        <v>0</v>
      </c>
      <c r="AS372" s="53">
        <f t="shared" si="770"/>
        <v>0</v>
      </c>
      <c r="AT372" s="53">
        <f t="shared" si="770"/>
        <v>0</v>
      </c>
      <c r="AU372" s="53">
        <f t="shared" si="770"/>
        <v>0</v>
      </c>
      <c r="AV372" s="53">
        <f t="shared" si="770"/>
        <v>0</v>
      </c>
      <c r="AW372" s="53">
        <f t="shared" si="770"/>
        <v>0</v>
      </c>
      <c r="AX372" s="53">
        <f t="shared" si="770"/>
        <v>0</v>
      </c>
      <c r="AY372" s="53" cm="1">
        <f t="array" ref="AY372">+INDEX(AM372:AX372,1,Settings!$C$4)</f>
        <v>0</v>
      </c>
      <c r="AZ372" s="53">
        <f t="shared" si="673"/>
        <v>0</v>
      </c>
      <c r="BA372" s="53"/>
      <c r="BB372" s="53">
        <f t="shared" si="674"/>
        <v>0</v>
      </c>
      <c r="BC372" s="53">
        <f t="shared" ref="BC372:BN372" si="771">+BB372</f>
        <v>0</v>
      </c>
      <c r="BD372" s="53">
        <f t="shared" si="771"/>
        <v>0</v>
      </c>
      <c r="BE372" s="53">
        <f t="shared" si="771"/>
        <v>0</v>
      </c>
      <c r="BF372" s="53">
        <f t="shared" si="771"/>
        <v>0</v>
      </c>
      <c r="BG372" s="53">
        <f t="shared" si="771"/>
        <v>0</v>
      </c>
      <c r="BH372" s="53">
        <f t="shared" si="771"/>
        <v>0</v>
      </c>
      <c r="BI372" s="53">
        <f t="shared" si="771"/>
        <v>0</v>
      </c>
      <c r="BJ372" s="53">
        <f t="shared" si="771"/>
        <v>0</v>
      </c>
      <c r="BK372" s="53">
        <f t="shared" si="771"/>
        <v>0</v>
      </c>
      <c r="BL372" s="53">
        <f t="shared" si="771"/>
        <v>0</v>
      </c>
      <c r="BM372" s="53">
        <f t="shared" si="771"/>
        <v>0</v>
      </c>
      <c r="BN372" s="53">
        <f t="shared" si="771"/>
        <v>0</v>
      </c>
      <c r="BO372" s="53"/>
      <c r="BP372" s="53">
        <f t="shared" si="676"/>
        <v>0</v>
      </c>
      <c r="BQ372" s="53"/>
      <c r="BR372" s="53">
        <f t="shared" si="677"/>
        <v>0</v>
      </c>
    </row>
    <row r="373" spans="1:70" x14ac:dyDescent="0.2">
      <c r="A373" s="6">
        <v>1792</v>
      </c>
      <c r="B373" s="6" t="str">
        <f>+VLOOKUP(A373,masterfile!B:C,2,FALSE)</f>
        <v>Sonstige Verrechnung</v>
      </c>
      <c r="D373" s="53">
        <f>+SUMIF('[1]2017'!$A:$A,$A373,'[1]2017'!$C:$C)-SUMIF('[1]2017'!$E:$E,$A373,'[1]2017'!$G:$G)</f>
        <v>0</v>
      </c>
      <c r="E373" s="53">
        <f>+SUMIF('[1]2018'!$A:$A,$A373,'[1]2018'!$C:$C)-SUMIF('[1]2018'!$E:$E,$A373,'[1]2018'!$G:$G)+D373</f>
        <v>0</v>
      </c>
      <c r="F373" s="53">
        <f>+SUMIF('[1]2019'!$A:$A,$A373,'[1]2019'!$C:$C)-SUMIF('[1]2019'!$E:$E,$A373,'[1]2019'!$G:$G)+E373</f>
        <v>0</v>
      </c>
      <c r="G373" s="53">
        <f>+SUMIF('[1]2020'!$A:$A,$A373,'[1]2020'!$C:$C)-SUMIF('[1]2020'!$E:$E,$A373,'[1]2020'!$G:$G)+F373</f>
        <v>0</v>
      </c>
      <c r="H373" s="53"/>
      <c r="I373" s="53">
        <f>+(SUMIF('[1]2021'!$A:$A,$A373,'[1]2021'!$C:$C)-SUMIF('[1]2021'!$E:$E,$A373,'[1]2021'!$G:$G))/12+G373</f>
        <v>0</v>
      </c>
      <c r="J373" s="53">
        <f>+(SUMIF('[1]2021'!$A:$A,$A373,'[1]2021'!$C:$C)-SUMIF('[1]2021'!$E:$E,$A373,'[1]2021'!$G:$G))/12+I373</f>
        <v>0</v>
      </c>
      <c r="K373" s="53">
        <f>+(SUMIF('[1]2021'!$A:$A,$A373,'[1]2021'!$C:$C)-SUMIF('[1]2021'!$E:$E,$A373,'[1]2021'!$G:$G))/12+J373</f>
        <v>0</v>
      </c>
      <c r="L373" s="53">
        <f>+(SUMIF('[1]2021'!$A:$A,$A373,'[1]2021'!$C:$C)-SUMIF('[1]2021'!$E:$E,$A373,'[1]2021'!$G:$G))/12+K373</f>
        <v>0</v>
      </c>
      <c r="M373" s="53">
        <f>+(SUMIF('[1]2021'!$A:$A,$A373,'[1]2021'!$C:$C)-SUMIF('[1]2021'!$E:$E,$A373,'[1]2021'!$G:$G))/12+L373</f>
        <v>0</v>
      </c>
      <c r="N373" s="53">
        <f>+(SUMIF('[1]2021'!$A:$A,$A373,'[1]2021'!$C:$C)-SUMIF('[1]2021'!$E:$E,$A373,'[1]2021'!$G:$G))/12+M373</f>
        <v>0</v>
      </c>
      <c r="O373" s="53">
        <f>+(SUMIF('[1]2021'!$A:$A,$A373,'[1]2021'!$C:$C)-SUMIF('[1]2021'!$E:$E,$A373,'[1]2021'!$G:$G))/12+N373</f>
        <v>0</v>
      </c>
      <c r="P373" s="53">
        <f>+(SUMIF('[1]2021'!$A:$A,$A373,'[1]2021'!$C:$C)-SUMIF('[1]2021'!$E:$E,$A373,'[1]2021'!$G:$G))/12+O373</f>
        <v>0</v>
      </c>
      <c r="Q373" s="53">
        <f>+(SUMIF('[1]2021'!$A:$A,$A373,'[1]2021'!$C:$C)-SUMIF('[1]2021'!$E:$E,$A373,'[1]2021'!$G:$G))/12+P373</f>
        <v>0</v>
      </c>
      <c r="R373" s="53">
        <f>+(SUMIF('[1]2021'!$A:$A,$A373,'[1]2021'!$C:$C)-SUMIF('[1]2021'!$E:$E,$A373,'[1]2021'!$G:$G))/12+Q373</f>
        <v>0</v>
      </c>
      <c r="S373" s="53">
        <f>+(SUMIF('[1]2021'!$A:$A,$A373,'[1]2021'!$C:$C)-SUMIF('[1]2021'!$E:$E,$A373,'[1]2021'!$G:$G))/12+R373</f>
        <v>0</v>
      </c>
      <c r="T373" s="53">
        <f>+(SUMIF('[1]2021'!$A:$A,$A373,'[1]2021'!$C:$C)-SUMIF('[1]2021'!$E:$E,$A373,'[1]2021'!$G:$G))/12+S373</f>
        <v>0</v>
      </c>
      <c r="U373" s="53" cm="1">
        <f t="array" ref="U373">+INDEX(I373:T373,1,Settings!$C$4)</f>
        <v>0</v>
      </c>
      <c r="V373" s="53" cm="1">
        <f t="array" ref="V373">+INDEX(I373:T373,1,Settings!$C$4)</f>
        <v>0</v>
      </c>
      <c r="W373" s="53"/>
      <c r="X373" s="53">
        <f>V373+SUMIFS(postings!$T:$T,postings!$C:$C,'b-data'!X$2,postings!$D:$D,'b-data'!X$3,postings!$I:$I,'b-data'!$A373)-SUMIFS(postings!$W:$W,postings!$C:$C,'b-data'!X$2,postings!$D:$D,'b-data'!X$3,postings!$M:$M,'b-data'!$A373)</f>
        <v>0</v>
      </c>
      <c r="Y373" s="53">
        <f>X373+SUMIFS(postings!$T:$T,postings!$C:$C,'b-data'!Y$2,postings!$D:$D,'b-data'!Y$3,postings!$I:$I,'b-data'!$A373)-SUMIFS(postings!$W:$W,postings!$C:$C,'b-data'!Y$2,postings!$D:$D,'b-data'!Y$3,postings!$M:$M,'b-data'!$A373)</f>
        <v>0</v>
      </c>
      <c r="Z373" s="53">
        <f>Y373+SUMIFS(postings!$T:$T,postings!$C:$C,'b-data'!Z$2,postings!$D:$D,'b-data'!Z$3,postings!$I:$I,'b-data'!$A373)-SUMIFS(postings!$W:$W,postings!$C:$C,'b-data'!Z$2,postings!$D:$D,'b-data'!Z$3,postings!$M:$M,'b-data'!$A373)</f>
        <v>0</v>
      </c>
      <c r="AA373" s="53">
        <f>Z373+SUMIFS(postings!$T:$T,postings!$C:$C,'b-data'!AA$2,postings!$D:$D,'b-data'!AA$3,postings!$I:$I,'b-data'!$A373)-SUMIFS(postings!$W:$W,postings!$C:$C,'b-data'!AA$2,postings!$D:$D,'b-data'!AA$3,postings!$M:$M,'b-data'!$A373)</f>
        <v>0</v>
      </c>
      <c r="AB373" s="53">
        <f>AA373+SUMIFS(postings!$T:$T,postings!$C:$C,'b-data'!AB$2,postings!$D:$D,'b-data'!AB$3,postings!$I:$I,'b-data'!$A373)-SUMIFS(postings!$W:$W,postings!$C:$C,'b-data'!AB$2,postings!$D:$D,'b-data'!AB$3,postings!$M:$M,'b-data'!$A373)</f>
        <v>0</v>
      </c>
      <c r="AC373" s="53">
        <f>AB373+SUMIFS(postings!$T:$T,postings!$C:$C,'b-data'!AC$2,postings!$D:$D,'b-data'!AC$3,postings!$I:$I,'b-data'!$A373)-SUMIFS(postings!$W:$W,postings!$C:$C,'b-data'!AC$2,postings!$D:$D,'b-data'!AC$3,postings!$M:$M,'b-data'!$A373)</f>
        <v>0</v>
      </c>
      <c r="AD373" s="53">
        <f>AC373+SUMIFS(postings!$T:$T,postings!$C:$C,'b-data'!AD$2,postings!$D:$D,'b-data'!AD$3,postings!$I:$I,'b-data'!$A373)-SUMIFS(postings!$W:$W,postings!$C:$C,'b-data'!AD$2,postings!$D:$D,'b-data'!AD$3,postings!$M:$M,'b-data'!$A373)</f>
        <v>0</v>
      </c>
      <c r="AE373" s="53">
        <f>AD373+SUMIFS(postings!$T:$T,postings!$C:$C,'b-data'!AE$2,postings!$D:$D,'b-data'!AE$3,postings!$I:$I,'b-data'!$A373)-SUMIFS(postings!$W:$W,postings!$C:$C,'b-data'!AE$2,postings!$D:$D,'b-data'!AE$3,postings!$M:$M,'b-data'!$A373)</f>
        <v>0</v>
      </c>
      <c r="AF373" s="53">
        <f>AE373+SUMIFS(postings!$T:$T,postings!$C:$C,'b-data'!AF$2,postings!$D:$D,'b-data'!AF$3,postings!$I:$I,'b-data'!$A373)-SUMIFS(postings!$W:$W,postings!$C:$C,'b-data'!AF$2,postings!$D:$D,'b-data'!AF$3,postings!$M:$M,'b-data'!$A373)</f>
        <v>0</v>
      </c>
      <c r="AG373" s="53">
        <f>AF373+SUMIFS(postings!$T:$T,postings!$C:$C,'b-data'!AG$2,postings!$D:$D,'b-data'!AG$3,postings!$I:$I,'b-data'!$A373)-SUMIFS(postings!$W:$W,postings!$C:$C,'b-data'!AG$2,postings!$D:$D,'b-data'!AG$3,postings!$M:$M,'b-data'!$A373)</f>
        <v>0</v>
      </c>
      <c r="AH373" s="53">
        <f>AG373+SUMIFS(postings!$T:$T,postings!$C:$C,'b-data'!AH$2,postings!$D:$D,'b-data'!AH$3,postings!$I:$I,'b-data'!$A373)-SUMIFS(postings!$W:$W,postings!$C:$C,'b-data'!AH$2,postings!$D:$D,'b-data'!AH$3,postings!$M:$M,'b-data'!$A373)</f>
        <v>0</v>
      </c>
      <c r="AI373" s="53">
        <f>AH373+SUMIFS(postings!$T:$T,postings!$C:$C,'b-data'!AI$2,postings!$D:$D,'b-data'!AI$3,postings!$I:$I,'b-data'!$A373)-SUMIFS(postings!$W:$W,postings!$C:$C,'b-data'!AI$2,postings!$D:$D,'b-data'!AI$3,postings!$M:$M,'b-data'!$A373)</f>
        <v>0</v>
      </c>
      <c r="AJ373" s="53" cm="1">
        <f t="array" ref="AJ373">+INDEX(X373:AI373,1,Settings!$C$4)</f>
        <v>0</v>
      </c>
      <c r="AK373" s="53" cm="1">
        <f t="array" ref="AK373">+INDEX(X373:AI373,1,Settings!$C$4)</f>
        <v>0</v>
      </c>
      <c r="AL373" s="53"/>
      <c r="AM373" s="53">
        <f t="shared" si="671"/>
        <v>0</v>
      </c>
      <c r="AN373" s="53">
        <f t="shared" ref="AN373:AX373" si="772">+AM373</f>
        <v>0</v>
      </c>
      <c r="AO373" s="53">
        <f t="shared" si="772"/>
        <v>0</v>
      </c>
      <c r="AP373" s="53">
        <f t="shared" si="772"/>
        <v>0</v>
      </c>
      <c r="AQ373" s="53">
        <f t="shared" si="772"/>
        <v>0</v>
      </c>
      <c r="AR373" s="53">
        <f t="shared" si="772"/>
        <v>0</v>
      </c>
      <c r="AS373" s="53">
        <f t="shared" si="772"/>
        <v>0</v>
      </c>
      <c r="AT373" s="53">
        <f t="shared" si="772"/>
        <v>0</v>
      </c>
      <c r="AU373" s="53">
        <f t="shared" si="772"/>
        <v>0</v>
      </c>
      <c r="AV373" s="53">
        <f t="shared" si="772"/>
        <v>0</v>
      </c>
      <c r="AW373" s="53">
        <f t="shared" si="772"/>
        <v>0</v>
      </c>
      <c r="AX373" s="53">
        <f t="shared" si="772"/>
        <v>0</v>
      </c>
      <c r="AY373" s="53" cm="1">
        <f t="array" ref="AY373">+INDEX(AM373:AX373,1,Settings!$C$4)</f>
        <v>0</v>
      </c>
      <c r="AZ373" s="53">
        <f t="shared" si="673"/>
        <v>0</v>
      </c>
      <c r="BA373" s="53"/>
      <c r="BB373" s="53">
        <f t="shared" si="674"/>
        <v>0</v>
      </c>
      <c r="BC373" s="53">
        <f t="shared" ref="BC373:BN373" si="773">+BB373</f>
        <v>0</v>
      </c>
      <c r="BD373" s="53">
        <f t="shared" si="773"/>
        <v>0</v>
      </c>
      <c r="BE373" s="53">
        <f t="shared" si="773"/>
        <v>0</v>
      </c>
      <c r="BF373" s="53">
        <f t="shared" si="773"/>
        <v>0</v>
      </c>
      <c r="BG373" s="53">
        <f t="shared" si="773"/>
        <v>0</v>
      </c>
      <c r="BH373" s="53">
        <f t="shared" si="773"/>
        <v>0</v>
      </c>
      <c r="BI373" s="53">
        <f t="shared" si="773"/>
        <v>0</v>
      </c>
      <c r="BJ373" s="53">
        <f t="shared" si="773"/>
        <v>0</v>
      </c>
      <c r="BK373" s="53">
        <f t="shared" si="773"/>
        <v>0</v>
      </c>
      <c r="BL373" s="53">
        <f t="shared" si="773"/>
        <v>0</v>
      </c>
      <c r="BM373" s="53">
        <f t="shared" si="773"/>
        <v>0</v>
      </c>
      <c r="BN373" s="53">
        <f t="shared" si="773"/>
        <v>0</v>
      </c>
      <c r="BO373" s="53"/>
      <c r="BP373" s="53">
        <f t="shared" si="676"/>
        <v>0</v>
      </c>
      <c r="BQ373" s="53"/>
      <c r="BR373" s="53">
        <f t="shared" si="677"/>
        <v>0</v>
      </c>
    </row>
    <row r="374" spans="1:70" x14ac:dyDescent="0.2">
      <c r="A374" s="6">
        <v>1792</v>
      </c>
      <c r="B374" s="6" t="str">
        <f>+VLOOKUP(A374,masterfile!B:C,2,FALSE)</f>
        <v>Sonstige Verrechnung</v>
      </c>
      <c r="D374" s="53">
        <f>+SUMIF('[1]2017'!$A:$A,$A374,'[1]2017'!$C:$C)-SUMIF('[1]2017'!$E:$E,$A374,'[1]2017'!$G:$G)</f>
        <v>0</v>
      </c>
      <c r="E374" s="53">
        <f>+SUMIF('[1]2018'!$A:$A,$A374,'[1]2018'!$C:$C)-SUMIF('[1]2018'!$E:$E,$A374,'[1]2018'!$G:$G)+D374</f>
        <v>0</v>
      </c>
      <c r="F374" s="53">
        <f>+SUMIF('[1]2019'!$A:$A,$A374,'[1]2019'!$C:$C)-SUMIF('[1]2019'!$E:$E,$A374,'[1]2019'!$G:$G)+E374</f>
        <v>0</v>
      </c>
      <c r="G374" s="53">
        <f>+SUMIF('[1]2020'!$A:$A,$A374,'[1]2020'!$C:$C)-SUMIF('[1]2020'!$E:$E,$A374,'[1]2020'!$G:$G)+F374</f>
        <v>0</v>
      </c>
      <c r="H374" s="53"/>
      <c r="I374" s="53">
        <f>+(SUMIF('[1]2021'!$A:$A,$A374,'[1]2021'!$C:$C)-SUMIF('[1]2021'!$E:$E,$A374,'[1]2021'!$G:$G))/12+G374</f>
        <v>0</v>
      </c>
      <c r="J374" s="53">
        <f>+(SUMIF('[1]2021'!$A:$A,$A374,'[1]2021'!$C:$C)-SUMIF('[1]2021'!$E:$E,$A374,'[1]2021'!$G:$G))/12+I374</f>
        <v>0</v>
      </c>
      <c r="K374" s="53">
        <f>+(SUMIF('[1]2021'!$A:$A,$A374,'[1]2021'!$C:$C)-SUMIF('[1]2021'!$E:$E,$A374,'[1]2021'!$G:$G))/12+J374</f>
        <v>0</v>
      </c>
      <c r="L374" s="53">
        <f>+(SUMIF('[1]2021'!$A:$A,$A374,'[1]2021'!$C:$C)-SUMIF('[1]2021'!$E:$E,$A374,'[1]2021'!$G:$G))/12+K374</f>
        <v>0</v>
      </c>
      <c r="M374" s="53">
        <f>+(SUMIF('[1]2021'!$A:$A,$A374,'[1]2021'!$C:$C)-SUMIF('[1]2021'!$E:$E,$A374,'[1]2021'!$G:$G))/12+L374</f>
        <v>0</v>
      </c>
      <c r="N374" s="53">
        <f>+(SUMIF('[1]2021'!$A:$A,$A374,'[1]2021'!$C:$C)-SUMIF('[1]2021'!$E:$E,$A374,'[1]2021'!$G:$G))/12+M374</f>
        <v>0</v>
      </c>
      <c r="O374" s="53">
        <f>+(SUMIF('[1]2021'!$A:$A,$A374,'[1]2021'!$C:$C)-SUMIF('[1]2021'!$E:$E,$A374,'[1]2021'!$G:$G))/12+N374</f>
        <v>0</v>
      </c>
      <c r="P374" s="53">
        <f>+(SUMIF('[1]2021'!$A:$A,$A374,'[1]2021'!$C:$C)-SUMIF('[1]2021'!$E:$E,$A374,'[1]2021'!$G:$G))/12+O374</f>
        <v>0</v>
      </c>
      <c r="Q374" s="53">
        <f>+(SUMIF('[1]2021'!$A:$A,$A374,'[1]2021'!$C:$C)-SUMIF('[1]2021'!$E:$E,$A374,'[1]2021'!$G:$G))/12+P374</f>
        <v>0</v>
      </c>
      <c r="R374" s="53">
        <f>+(SUMIF('[1]2021'!$A:$A,$A374,'[1]2021'!$C:$C)-SUMIF('[1]2021'!$E:$E,$A374,'[1]2021'!$G:$G))/12+Q374</f>
        <v>0</v>
      </c>
      <c r="S374" s="53">
        <f>+(SUMIF('[1]2021'!$A:$A,$A374,'[1]2021'!$C:$C)-SUMIF('[1]2021'!$E:$E,$A374,'[1]2021'!$G:$G))/12+R374</f>
        <v>0</v>
      </c>
      <c r="T374" s="53">
        <f>+(SUMIF('[1]2021'!$A:$A,$A374,'[1]2021'!$C:$C)-SUMIF('[1]2021'!$E:$E,$A374,'[1]2021'!$G:$G))/12+S374</f>
        <v>0</v>
      </c>
      <c r="U374" s="53" cm="1">
        <f t="array" ref="U374">+INDEX(I374:T374,1,Settings!$C$4)</f>
        <v>0</v>
      </c>
      <c r="V374" s="53" cm="1">
        <f t="array" ref="V374">+INDEX(I374:T374,1,Settings!$C$4)</f>
        <v>0</v>
      </c>
      <c r="W374" s="53"/>
      <c r="X374" s="53">
        <f>V374+SUMIFS(postings!$T:$T,postings!$C:$C,'b-data'!X$2,postings!$D:$D,'b-data'!X$3,postings!$I:$I,'b-data'!$A374)-SUMIFS(postings!$W:$W,postings!$C:$C,'b-data'!X$2,postings!$D:$D,'b-data'!X$3,postings!$M:$M,'b-data'!$A374)</f>
        <v>0</v>
      </c>
      <c r="Y374" s="53">
        <f>X374+SUMIFS(postings!$T:$T,postings!$C:$C,'b-data'!Y$2,postings!$D:$D,'b-data'!Y$3,postings!$I:$I,'b-data'!$A374)-SUMIFS(postings!$W:$W,postings!$C:$C,'b-data'!Y$2,postings!$D:$D,'b-data'!Y$3,postings!$M:$M,'b-data'!$A374)</f>
        <v>0</v>
      </c>
      <c r="Z374" s="53">
        <f>Y374+SUMIFS(postings!$T:$T,postings!$C:$C,'b-data'!Z$2,postings!$D:$D,'b-data'!Z$3,postings!$I:$I,'b-data'!$A374)-SUMIFS(postings!$W:$W,postings!$C:$C,'b-data'!Z$2,postings!$D:$D,'b-data'!Z$3,postings!$M:$M,'b-data'!$A374)</f>
        <v>0</v>
      </c>
      <c r="AA374" s="53">
        <f>Z374+SUMIFS(postings!$T:$T,postings!$C:$C,'b-data'!AA$2,postings!$D:$D,'b-data'!AA$3,postings!$I:$I,'b-data'!$A374)-SUMIFS(postings!$W:$W,postings!$C:$C,'b-data'!AA$2,postings!$D:$D,'b-data'!AA$3,postings!$M:$M,'b-data'!$A374)</f>
        <v>0</v>
      </c>
      <c r="AB374" s="53">
        <f>AA374+SUMIFS(postings!$T:$T,postings!$C:$C,'b-data'!AB$2,postings!$D:$D,'b-data'!AB$3,postings!$I:$I,'b-data'!$A374)-SUMIFS(postings!$W:$W,postings!$C:$C,'b-data'!AB$2,postings!$D:$D,'b-data'!AB$3,postings!$M:$M,'b-data'!$A374)</f>
        <v>0</v>
      </c>
      <c r="AC374" s="53">
        <f>AB374+SUMIFS(postings!$T:$T,postings!$C:$C,'b-data'!AC$2,postings!$D:$D,'b-data'!AC$3,postings!$I:$I,'b-data'!$A374)-SUMIFS(postings!$W:$W,postings!$C:$C,'b-data'!AC$2,postings!$D:$D,'b-data'!AC$3,postings!$M:$M,'b-data'!$A374)</f>
        <v>0</v>
      </c>
      <c r="AD374" s="53">
        <f>AC374+SUMIFS(postings!$T:$T,postings!$C:$C,'b-data'!AD$2,postings!$D:$D,'b-data'!AD$3,postings!$I:$I,'b-data'!$A374)-SUMIFS(postings!$W:$W,postings!$C:$C,'b-data'!AD$2,postings!$D:$D,'b-data'!AD$3,postings!$M:$M,'b-data'!$A374)</f>
        <v>0</v>
      </c>
      <c r="AE374" s="53">
        <f>AD374+SUMIFS(postings!$T:$T,postings!$C:$C,'b-data'!AE$2,postings!$D:$D,'b-data'!AE$3,postings!$I:$I,'b-data'!$A374)-SUMIFS(postings!$W:$W,postings!$C:$C,'b-data'!AE$2,postings!$D:$D,'b-data'!AE$3,postings!$M:$M,'b-data'!$A374)</f>
        <v>0</v>
      </c>
      <c r="AF374" s="53">
        <f>AE374+SUMIFS(postings!$T:$T,postings!$C:$C,'b-data'!AF$2,postings!$D:$D,'b-data'!AF$3,postings!$I:$I,'b-data'!$A374)-SUMIFS(postings!$W:$W,postings!$C:$C,'b-data'!AF$2,postings!$D:$D,'b-data'!AF$3,postings!$M:$M,'b-data'!$A374)</f>
        <v>0</v>
      </c>
      <c r="AG374" s="53">
        <f>AF374+SUMIFS(postings!$T:$T,postings!$C:$C,'b-data'!AG$2,postings!$D:$D,'b-data'!AG$3,postings!$I:$I,'b-data'!$A374)-SUMIFS(postings!$W:$W,postings!$C:$C,'b-data'!AG$2,postings!$D:$D,'b-data'!AG$3,postings!$M:$M,'b-data'!$A374)</f>
        <v>0</v>
      </c>
      <c r="AH374" s="53">
        <f>AG374+SUMIFS(postings!$T:$T,postings!$C:$C,'b-data'!AH$2,postings!$D:$D,'b-data'!AH$3,postings!$I:$I,'b-data'!$A374)-SUMIFS(postings!$W:$W,postings!$C:$C,'b-data'!AH$2,postings!$D:$D,'b-data'!AH$3,postings!$M:$M,'b-data'!$A374)</f>
        <v>0</v>
      </c>
      <c r="AI374" s="53">
        <f>AH374+SUMIFS(postings!$T:$T,postings!$C:$C,'b-data'!AI$2,postings!$D:$D,'b-data'!AI$3,postings!$I:$I,'b-data'!$A374)-SUMIFS(postings!$W:$W,postings!$C:$C,'b-data'!AI$2,postings!$D:$D,'b-data'!AI$3,postings!$M:$M,'b-data'!$A374)</f>
        <v>0</v>
      </c>
      <c r="AJ374" s="53" cm="1">
        <f t="array" ref="AJ374">+INDEX(X374:AI374,1,Settings!$C$4)</f>
        <v>0</v>
      </c>
      <c r="AK374" s="53" cm="1">
        <f t="array" ref="AK374">+INDEX(X374:AI374,1,Settings!$C$4)</f>
        <v>0</v>
      </c>
      <c r="AL374" s="53"/>
      <c r="AM374" s="53">
        <f t="shared" si="671"/>
        <v>0</v>
      </c>
      <c r="AN374" s="53">
        <f t="shared" ref="AN374:AX374" si="774">+AM374</f>
        <v>0</v>
      </c>
      <c r="AO374" s="53">
        <f t="shared" si="774"/>
        <v>0</v>
      </c>
      <c r="AP374" s="53">
        <f t="shared" si="774"/>
        <v>0</v>
      </c>
      <c r="AQ374" s="53">
        <f t="shared" si="774"/>
        <v>0</v>
      </c>
      <c r="AR374" s="53">
        <f t="shared" si="774"/>
        <v>0</v>
      </c>
      <c r="AS374" s="53">
        <f t="shared" si="774"/>
        <v>0</v>
      </c>
      <c r="AT374" s="53">
        <f t="shared" si="774"/>
        <v>0</v>
      </c>
      <c r="AU374" s="53">
        <f t="shared" si="774"/>
        <v>0</v>
      </c>
      <c r="AV374" s="53">
        <f t="shared" si="774"/>
        <v>0</v>
      </c>
      <c r="AW374" s="53">
        <f t="shared" si="774"/>
        <v>0</v>
      </c>
      <c r="AX374" s="53">
        <f t="shared" si="774"/>
        <v>0</v>
      </c>
      <c r="AY374" s="53" cm="1">
        <f t="array" ref="AY374">+INDEX(AM374:AX374,1,Settings!$C$4)</f>
        <v>0</v>
      </c>
      <c r="AZ374" s="53">
        <f t="shared" si="673"/>
        <v>0</v>
      </c>
      <c r="BA374" s="53"/>
      <c r="BB374" s="53">
        <f t="shared" si="674"/>
        <v>0</v>
      </c>
      <c r="BC374" s="53">
        <f t="shared" ref="BC374:BN374" si="775">+BB374</f>
        <v>0</v>
      </c>
      <c r="BD374" s="53">
        <f t="shared" si="775"/>
        <v>0</v>
      </c>
      <c r="BE374" s="53">
        <f t="shared" si="775"/>
        <v>0</v>
      </c>
      <c r="BF374" s="53">
        <f t="shared" si="775"/>
        <v>0</v>
      </c>
      <c r="BG374" s="53">
        <f t="shared" si="775"/>
        <v>0</v>
      </c>
      <c r="BH374" s="53">
        <f t="shared" si="775"/>
        <v>0</v>
      </c>
      <c r="BI374" s="53">
        <f t="shared" si="775"/>
        <v>0</v>
      </c>
      <c r="BJ374" s="53">
        <f t="shared" si="775"/>
        <v>0</v>
      </c>
      <c r="BK374" s="53">
        <f t="shared" si="775"/>
        <v>0</v>
      </c>
      <c r="BL374" s="53">
        <f t="shared" si="775"/>
        <v>0</v>
      </c>
      <c r="BM374" s="53">
        <f t="shared" si="775"/>
        <v>0</v>
      </c>
      <c r="BN374" s="53">
        <f t="shared" si="775"/>
        <v>0</v>
      </c>
      <c r="BO374" s="53"/>
      <c r="BP374" s="53">
        <f t="shared" si="676"/>
        <v>0</v>
      </c>
      <c r="BQ374" s="53"/>
      <c r="BR374" s="53">
        <f t="shared" si="677"/>
        <v>0</v>
      </c>
    </row>
    <row r="375" spans="1:70" x14ac:dyDescent="0.2">
      <c r="A375" s="6">
        <v>1793</v>
      </c>
      <c r="B375" s="6" t="str">
        <f>+VLOOKUP(A375,masterfile!B:C,2,FALSE)</f>
        <v>Verrechnung geleistete Anzahlungen</v>
      </c>
      <c r="D375" s="53">
        <f>+SUMIF('[1]2017'!$A:$A,$A375,'[1]2017'!$C:$C)-SUMIF('[1]2017'!$E:$E,$A375,'[1]2017'!$G:$G)</f>
        <v>0</v>
      </c>
      <c r="E375" s="53">
        <f>+SUMIF('[1]2018'!$A:$A,$A375,'[1]2018'!$C:$C)-SUMIF('[1]2018'!$E:$E,$A375,'[1]2018'!$G:$G)+D375</f>
        <v>0</v>
      </c>
      <c r="F375" s="53">
        <f>+SUMIF('[1]2019'!$A:$A,$A375,'[1]2019'!$C:$C)-SUMIF('[1]2019'!$E:$E,$A375,'[1]2019'!$G:$G)+E375</f>
        <v>0</v>
      </c>
      <c r="G375" s="53">
        <f>+SUMIF('[1]2020'!$A:$A,$A375,'[1]2020'!$C:$C)-SUMIF('[1]2020'!$E:$E,$A375,'[1]2020'!$G:$G)+F375</f>
        <v>0</v>
      </c>
      <c r="H375" s="53"/>
      <c r="I375" s="53">
        <f>+(SUMIF('[1]2021'!$A:$A,$A375,'[1]2021'!$C:$C)-SUMIF('[1]2021'!$E:$E,$A375,'[1]2021'!$G:$G))/12+G375</f>
        <v>0</v>
      </c>
      <c r="J375" s="53">
        <f>+(SUMIF('[1]2021'!$A:$A,$A375,'[1]2021'!$C:$C)-SUMIF('[1]2021'!$E:$E,$A375,'[1]2021'!$G:$G))/12+I375</f>
        <v>0</v>
      </c>
      <c r="K375" s="53">
        <f>+(SUMIF('[1]2021'!$A:$A,$A375,'[1]2021'!$C:$C)-SUMIF('[1]2021'!$E:$E,$A375,'[1]2021'!$G:$G))/12+J375</f>
        <v>0</v>
      </c>
      <c r="L375" s="53">
        <f>+(SUMIF('[1]2021'!$A:$A,$A375,'[1]2021'!$C:$C)-SUMIF('[1]2021'!$E:$E,$A375,'[1]2021'!$G:$G))/12+K375</f>
        <v>0</v>
      </c>
      <c r="M375" s="53">
        <f>+(SUMIF('[1]2021'!$A:$A,$A375,'[1]2021'!$C:$C)-SUMIF('[1]2021'!$E:$E,$A375,'[1]2021'!$G:$G))/12+L375</f>
        <v>0</v>
      </c>
      <c r="N375" s="53">
        <f>+(SUMIF('[1]2021'!$A:$A,$A375,'[1]2021'!$C:$C)-SUMIF('[1]2021'!$E:$E,$A375,'[1]2021'!$G:$G))/12+M375</f>
        <v>0</v>
      </c>
      <c r="O375" s="53">
        <f>+(SUMIF('[1]2021'!$A:$A,$A375,'[1]2021'!$C:$C)-SUMIF('[1]2021'!$E:$E,$A375,'[1]2021'!$G:$G))/12+N375</f>
        <v>0</v>
      </c>
      <c r="P375" s="53">
        <f>+(SUMIF('[1]2021'!$A:$A,$A375,'[1]2021'!$C:$C)-SUMIF('[1]2021'!$E:$E,$A375,'[1]2021'!$G:$G))/12+O375</f>
        <v>0</v>
      </c>
      <c r="Q375" s="53">
        <f>+(SUMIF('[1]2021'!$A:$A,$A375,'[1]2021'!$C:$C)-SUMIF('[1]2021'!$E:$E,$A375,'[1]2021'!$G:$G))/12+P375</f>
        <v>0</v>
      </c>
      <c r="R375" s="53">
        <f>+(SUMIF('[1]2021'!$A:$A,$A375,'[1]2021'!$C:$C)-SUMIF('[1]2021'!$E:$E,$A375,'[1]2021'!$G:$G))/12+Q375</f>
        <v>0</v>
      </c>
      <c r="S375" s="53">
        <f>+(SUMIF('[1]2021'!$A:$A,$A375,'[1]2021'!$C:$C)-SUMIF('[1]2021'!$E:$E,$A375,'[1]2021'!$G:$G))/12+R375</f>
        <v>0</v>
      </c>
      <c r="T375" s="53">
        <f>+(SUMIF('[1]2021'!$A:$A,$A375,'[1]2021'!$C:$C)-SUMIF('[1]2021'!$E:$E,$A375,'[1]2021'!$G:$G))/12+S375</f>
        <v>0</v>
      </c>
      <c r="U375" s="53" cm="1">
        <f t="array" ref="U375">+INDEX(I375:T375,1,Settings!$C$4)</f>
        <v>0</v>
      </c>
      <c r="V375" s="53" cm="1">
        <f t="array" ref="V375">+INDEX(I375:T375,1,Settings!$C$4)</f>
        <v>0</v>
      </c>
      <c r="W375" s="53"/>
      <c r="X375" s="53">
        <f>V375+SUMIFS(postings!$T:$T,postings!$C:$C,'b-data'!X$2,postings!$D:$D,'b-data'!X$3,postings!$I:$I,'b-data'!$A375)-SUMIFS(postings!$W:$W,postings!$C:$C,'b-data'!X$2,postings!$D:$D,'b-data'!X$3,postings!$M:$M,'b-data'!$A375)</f>
        <v>0</v>
      </c>
      <c r="Y375" s="53">
        <f>X375+SUMIFS(postings!$T:$T,postings!$C:$C,'b-data'!Y$2,postings!$D:$D,'b-data'!Y$3,postings!$I:$I,'b-data'!$A375)-SUMIFS(postings!$W:$W,postings!$C:$C,'b-data'!Y$2,postings!$D:$D,'b-data'!Y$3,postings!$M:$M,'b-data'!$A375)</f>
        <v>0</v>
      </c>
      <c r="Z375" s="53">
        <f>Y375+SUMIFS(postings!$T:$T,postings!$C:$C,'b-data'!Z$2,postings!$D:$D,'b-data'!Z$3,postings!$I:$I,'b-data'!$A375)-SUMIFS(postings!$W:$W,postings!$C:$C,'b-data'!Z$2,postings!$D:$D,'b-data'!Z$3,postings!$M:$M,'b-data'!$A375)</f>
        <v>0</v>
      </c>
      <c r="AA375" s="53">
        <f>Z375+SUMIFS(postings!$T:$T,postings!$C:$C,'b-data'!AA$2,postings!$D:$D,'b-data'!AA$3,postings!$I:$I,'b-data'!$A375)-SUMIFS(postings!$W:$W,postings!$C:$C,'b-data'!AA$2,postings!$D:$D,'b-data'!AA$3,postings!$M:$M,'b-data'!$A375)</f>
        <v>0</v>
      </c>
      <c r="AB375" s="53">
        <f>AA375+SUMIFS(postings!$T:$T,postings!$C:$C,'b-data'!AB$2,postings!$D:$D,'b-data'!AB$3,postings!$I:$I,'b-data'!$A375)-SUMIFS(postings!$W:$W,postings!$C:$C,'b-data'!AB$2,postings!$D:$D,'b-data'!AB$3,postings!$M:$M,'b-data'!$A375)</f>
        <v>0</v>
      </c>
      <c r="AC375" s="53">
        <f>AB375+SUMIFS(postings!$T:$T,postings!$C:$C,'b-data'!AC$2,postings!$D:$D,'b-data'!AC$3,postings!$I:$I,'b-data'!$A375)-SUMIFS(postings!$W:$W,postings!$C:$C,'b-data'!AC$2,postings!$D:$D,'b-data'!AC$3,postings!$M:$M,'b-data'!$A375)</f>
        <v>0</v>
      </c>
      <c r="AD375" s="53">
        <f>AC375+SUMIFS(postings!$T:$T,postings!$C:$C,'b-data'!AD$2,postings!$D:$D,'b-data'!AD$3,postings!$I:$I,'b-data'!$A375)-SUMIFS(postings!$W:$W,postings!$C:$C,'b-data'!AD$2,postings!$D:$D,'b-data'!AD$3,postings!$M:$M,'b-data'!$A375)</f>
        <v>0</v>
      </c>
      <c r="AE375" s="53">
        <f>AD375+SUMIFS(postings!$T:$T,postings!$C:$C,'b-data'!AE$2,postings!$D:$D,'b-data'!AE$3,postings!$I:$I,'b-data'!$A375)-SUMIFS(postings!$W:$W,postings!$C:$C,'b-data'!AE$2,postings!$D:$D,'b-data'!AE$3,postings!$M:$M,'b-data'!$A375)</f>
        <v>0</v>
      </c>
      <c r="AF375" s="53">
        <f>AE375+SUMIFS(postings!$T:$T,postings!$C:$C,'b-data'!AF$2,postings!$D:$D,'b-data'!AF$3,postings!$I:$I,'b-data'!$A375)-SUMIFS(postings!$W:$W,postings!$C:$C,'b-data'!AF$2,postings!$D:$D,'b-data'!AF$3,postings!$M:$M,'b-data'!$A375)</f>
        <v>0</v>
      </c>
      <c r="AG375" s="53">
        <f>AF375+SUMIFS(postings!$T:$T,postings!$C:$C,'b-data'!AG$2,postings!$D:$D,'b-data'!AG$3,postings!$I:$I,'b-data'!$A375)-SUMIFS(postings!$W:$W,postings!$C:$C,'b-data'!AG$2,postings!$D:$D,'b-data'!AG$3,postings!$M:$M,'b-data'!$A375)</f>
        <v>0</v>
      </c>
      <c r="AH375" s="53">
        <f>AG375+SUMIFS(postings!$T:$T,postings!$C:$C,'b-data'!AH$2,postings!$D:$D,'b-data'!AH$3,postings!$I:$I,'b-data'!$A375)-SUMIFS(postings!$W:$W,postings!$C:$C,'b-data'!AH$2,postings!$D:$D,'b-data'!AH$3,postings!$M:$M,'b-data'!$A375)</f>
        <v>0</v>
      </c>
      <c r="AI375" s="53">
        <f>AH375+SUMIFS(postings!$T:$T,postings!$C:$C,'b-data'!AI$2,postings!$D:$D,'b-data'!AI$3,postings!$I:$I,'b-data'!$A375)-SUMIFS(postings!$W:$W,postings!$C:$C,'b-data'!AI$2,postings!$D:$D,'b-data'!AI$3,postings!$M:$M,'b-data'!$A375)</f>
        <v>0</v>
      </c>
      <c r="AJ375" s="53" cm="1">
        <f t="array" ref="AJ375">+INDEX(X375:AI375,1,Settings!$C$4)</f>
        <v>0</v>
      </c>
      <c r="AK375" s="53" cm="1">
        <f t="array" ref="AK375">+INDEX(X375:AI375,1,Settings!$C$4)</f>
        <v>0</v>
      </c>
      <c r="AL375" s="53"/>
      <c r="AM375" s="53">
        <f t="shared" si="671"/>
        <v>0</v>
      </c>
      <c r="AN375" s="53">
        <f t="shared" ref="AN375:AX375" si="776">+AM375</f>
        <v>0</v>
      </c>
      <c r="AO375" s="53">
        <f t="shared" si="776"/>
        <v>0</v>
      </c>
      <c r="AP375" s="53">
        <f t="shared" si="776"/>
        <v>0</v>
      </c>
      <c r="AQ375" s="53">
        <f t="shared" si="776"/>
        <v>0</v>
      </c>
      <c r="AR375" s="53">
        <f t="shared" si="776"/>
        <v>0</v>
      </c>
      <c r="AS375" s="53">
        <f t="shared" si="776"/>
        <v>0</v>
      </c>
      <c r="AT375" s="53">
        <f t="shared" si="776"/>
        <v>0</v>
      </c>
      <c r="AU375" s="53">
        <f t="shared" si="776"/>
        <v>0</v>
      </c>
      <c r="AV375" s="53">
        <f t="shared" si="776"/>
        <v>0</v>
      </c>
      <c r="AW375" s="53">
        <f t="shared" si="776"/>
        <v>0</v>
      </c>
      <c r="AX375" s="53">
        <f t="shared" si="776"/>
        <v>0</v>
      </c>
      <c r="AY375" s="53" cm="1">
        <f t="array" ref="AY375">+INDEX(AM375:AX375,1,Settings!$C$4)</f>
        <v>0</v>
      </c>
      <c r="AZ375" s="53">
        <f t="shared" si="673"/>
        <v>0</v>
      </c>
      <c r="BA375" s="53"/>
      <c r="BB375" s="53">
        <f t="shared" si="674"/>
        <v>0</v>
      </c>
      <c r="BC375" s="53">
        <f t="shared" ref="BC375:BN375" si="777">+BB375</f>
        <v>0</v>
      </c>
      <c r="BD375" s="53">
        <f t="shared" si="777"/>
        <v>0</v>
      </c>
      <c r="BE375" s="53">
        <f t="shared" si="777"/>
        <v>0</v>
      </c>
      <c r="BF375" s="53">
        <f t="shared" si="777"/>
        <v>0</v>
      </c>
      <c r="BG375" s="53">
        <f t="shared" si="777"/>
        <v>0</v>
      </c>
      <c r="BH375" s="53">
        <f t="shared" si="777"/>
        <v>0</v>
      </c>
      <c r="BI375" s="53">
        <f t="shared" si="777"/>
        <v>0</v>
      </c>
      <c r="BJ375" s="53">
        <f t="shared" si="777"/>
        <v>0</v>
      </c>
      <c r="BK375" s="53">
        <f t="shared" si="777"/>
        <v>0</v>
      </c>
      <c r="BL375" s="53">
        <f t="shared" si="777"/>
        <v>0</v>
      </c>
      <c r="BM375" s="53">
        <f t="shared" si="777"/>
        <v>0</v>
      </c>
      <c r="BN375" s="53">
        <f t="shared" si="777"/>
        <v>0</v>
      </c>
      <c r="BO375" s="53"/>
      <c r="BP375" s="53">
        <f t="shared" si="676"/>
        <v>0</v>
      </c>
      <c r="BQ375" s="53"/>
      <c r="BR375" s="53">
        <f t="shared" si="677"/>
        <v>0</v>
      </c>
    </row>
    <row r="376" spans="1:70" x14ac:dyDescent="0.2">
      <c r="A376" s="6">
        <v>1793</v>
      </c>
      <c r="B376" s="6" t="str">
        <f>+VLOOKUP(A376,masterfile!B:C,2,FALSE)</f>
        <v>Verrechnung geleistete Anzahlungen</v>
      </c>
      <c r="D376" s="53">
        <f>+SUMIF('[1]2017'!$A:$A,$A376,'[1]2017'!$C:$C)-SUMIF('[1]2017'!$E:$E,$A376,'[1]2017'!$G:$G)</f>
        <v>0</v>
      </c>
      <c r="E376" s="53">
        <f>+SUMIF('[1]2018'!$A:$A,$A376,'[1]2018'!$C:$C)-SUMIF('[1]2018'!$E:$E,$A376,'[1]2018'!$G:$G)+D376</f>
        <v>0</v>
      </c>
      <c r="F376" s="53">
        <f>+SUMIF('[1]2019'!$A:$A,$A376,'[1]2019'!$C:$C)-SUMIF('[1]2019'!$E:$E,$A376,'[1]2019'!$G:$G)+E376</f>
        <v>0</v>
      </c>
      <c r="G376" s="53">
        <f>+SUMIF('[1]2020'!$A:$A,$A376,'[1]2020'!$C:$C)-SUMIF('[1]2020'!$E:$E,$A376,'[1]2020'!$G:$G)+F376</f>
        <v>0</v>
      </c>
      <c r="H376" s="53"/>
      <c r="I376" s="53">
        <f>+(SUMIF('[1]2021'!$A:$A,$A376,'[1]2021'!$C:$C)-SUMIF('[1]2021'!$E:$E,$A376,'[1]2021'!$G:$G))/12+G376</f>
        <v>0</v>
      </c>
      <c r="J376" s="53">
        <f>+(SUMIF('[1]2021'!$A:$A,$A376,'[1]2021'!$C:$C)-SUMIF('[1]2021'!$E:$E,$A376,'[1]2021'!$G:$G))/12+I376</f>
        <v>0</v>
      </c>
      <c r="K376" s="53">
        <f>+(SUMIF('[1]2021'!$A:$A,$A376,'[1]2021'!$C:$C)-SUMIF('[1]2021'!$E:$E,$A376,'[1]2021'!$G:$G))/12+J376</f>
        <v>0</v>
      </c>
      <c r="L376" s="53">
        <f>+(SUMIF('[1]2021'!$A:$A,$A376,'[1]2021'!$C:$C)-SUMIF('[1]2021'!$E:$E,$A376,'[1]2021'!$G:$G))/12+K376</f>
        <v>0</v>
      </c>
      <c r="M376" s="53">
        <f>+(SUMIF('[1]2021'!$A:$A,$A376,'[1]2021'!$C:$C)-SUMIF('[1]2021'!$E:$E,$A376,'[1]2021'!$G:$G))/12+L376</f>
        <v>0</v>
      </c>
      <c r="N376" s="53">
        <f>+(SUMIF('[1]2021'!$A:$A,$A376,'[1]2021'!$C:$C)-SUMIF('[1]2021'!$E:$E,$A376,'[1]2021'!$G:$G))/12+M376</f>
        <v>0</v>
      </c>
      <c r="O376" s="53">
        <f>+(SUMIF('[1]2021'!$A:$A,$A376,'[1]2021'!$C:$C)-SUMIF('[1]2021'!$E:$E,$A376,'[1]2021'!$G:$G))/12+N376</f>
        <v>0</v>
      </c>
      <c r="P376" s="53">
        <f>+(SUMIF('[1]2021'!$A:$A,$A376,'[1]2021'!$C:$C)-SUMIF('[1]2021'!$E:$E,$A376,'[1]2021'!$G:$G))/12+O376</f>
        <v>0</v>
      </c>
      <c r="Q376" s="53">
        <f>+(SUMIF('[1]2021'!$A:$A,$A376,'[1]2021'!$C:$C)-SUMIF('[1]2021'!$E:$E,$A376,'[1]2021'!$G:$G))/12+P376</f>
        <v>0</v>
      </c>
      <c r="R376" s="53">
        <f>+(SUMIF('[1]2021'!$A:$A,$A376,'[1]2021'!$C:$C)-SUMIF('[1]2021'!$E:$E,$A376,'[1]2021'!$G:$G))/12+Q376</f>
        <v>0</v>
      </c>
      <c r="S376" s="53">
        <f>+(SUMIF('[1]2021'!$A:$A,$A376,'[1]2021'!$C:$C)-SUMIF('[1]2021'!$E:$E,$A376,'[1]2021'!$G:$G))/12+R376</f>
        <v>0</v>
      </c>
      <c r="T376" s="53">
        <f>+(SUMIF('[1]2021'!$A:$A,$A376,'[1]2021'!$C:$C)-SUMIF('[1]2021'!$E:$E,$A376,'[1]2021'!$G:$G))/12+S376</f>
        <v>0</v>
      </c>
      <c r="U376" s="53" cm="1">
        <f t="array" ref="U376">+INDEX(I376:T376,1,Settings!$C$4)</f>
        <v>0</v>
      </c>
      <c r="V376" s="53" cm="1">
        <f t="array" ref="V376">+INDEX(I376:T376,1,Settings!$C$4)</f>
        <v>0</v>
      </c>
      <c r="W376" s="53"/>
      <c r="X376" s="53">
        <f>V376+SUMIFS(postings!$T:$T,postings!$C:$C,'b-data'!X$2,postings!$D:$D,'b-data'!X$3,postings!$I:$I,'b-data'!$A376)-SUMIFS(postings!$W:$W,postings!$C:$C,'b-data'!X$2,postings!$D:$D,'b-data'!X$3,postings!$M:$M,'b-data'!$A376)</f>
        <v>0</v>
      </c>
      <c r="Y376" s="53">
        <f>X376+SUMIFS(postings!$T:$T,postings!$C:$C,'b-data'!Y$2,postings!$D:$D,'b-data'!Y$3,postings!$I:$I,'b-data'!$A376)-SUMIFS(postings!$W:$W,postings!$C:$C,'b-data'!Y$2,postings!$D:$D,'b-data'!Y$3,postings!$M:$M,'b-data'!$A376)</f>
        <v>0</v>
      </c>
      <c r="Z376" s="53">
        <f>Y376+SUMIFS(postings!$T:$T,postings!$C:$C,'b-data'!Z$2,postings!$D:$D,'b-data'!Z$3,postings!$I:$I,'b-data'!$A376)-SUMIFS(postings!$W:$W,postings!$C:$C,'b-data'!Z$2,postings!$D:$D,'b-data'!Z$3,postings!$M:$M,'b-data'!$A376)</f>
        <v>0</v>
      </c>
      <c r="AA376" s="53">
        <f>Z376+SUMIFS(postings!$T:$T,postings!$C:$C,'b-data'!AA$2,postings!$D:$D,'b-data'!AA$3,postings!$I:$I,'b-data'!$A376)-SUMIFS(postings!$W:$W,postings!$C:$C,'b-data'!AA$2,postings!$D:$D,'b-data'!AA$3,postings!$M:$M,'b-data'!$A376)</f>
        <v>0</v>
      </c>
      <c r="AB376" s="53">
        <f>AA376+SUMIFS(postings!$T:$T,postings!$C:$C,'b-data'!AB$2,postings!$D:$D,'b-data'!AB$3,postings!$I:$I,'b-data'!$A376)-SUMIFS(postings!$W:$W,postings!$C:$C,'b-data'!AB$2,postings!$D:$D,'b-data'!AB$3,postings!$M:$M,'b-data'!$A376)</f>
        <v>0</v>
      </c>
      <c r="AC376" s="53">
        <f>AB376+SUMIFS(postings!$T:$T,postings!$C:$C,'b-data'!AC$2,postings!$D:$D,'b-data'!AC$3,postings!$I:$I,'b-data'!$A376)-SUMIFS(postings!$W:$W,postings!$C:$C,'b-data'!AC$2,postings!$D:$D,'b-data'!AC$3,postings!$M:$M,'b-data'!$A376)</f>
        <v>0</v>
      </c>
      <c r="AD376" s="53">
        <f>AC376+SUMIFS(postings!$T:$T,postings!$C:$C,'b-data'!AD$2,postings!$D:$D,'b-data'!AD$3,postings!$I:$I,'b-data'!$A376)-SUMIFS(postings!$W:$W,postings!$C:$C,'b-data'!AD$2,postings!$D:$D,'b-data'!AD$3,postings!$M:$M,'b-data'!$A376)</f>
        <v>0</v>
      </c>
      <c r="AE376" s="53">
        <f>AD376+SUMIFS(postings!$T:$T,postings!$C:$C,'b-data'!AE$2,postings!$D:$D,'b-data'!AE$3,postings!$I:$I,'b-data'!$A376)-SUMIFS(postings!$W:$W,postings!$C:$C,'b-data'!AE$2,postings!$D:$D,'b-data'!AE$3,postings!$M:$M,'b-data'!$A376)</f>
        <v>0</v>
      </c>
      <c r="AF376" s="53">
        <f>AE376+SUMIFS(postings!$T:$T,postings!$C:$C,'b-data'!AF$2,postings!$D:$D,'b-data'!AF$3,postings!$I:$I,'b-data'!$A376)-SUMIFS(postings!$W:$W,postings!$C:$C,'b-data'!AF$2,postings!$D:$D,'b-data'!AF$3,postings!$M:$M,'b-data'!$A376)</f>
        <v>0</v>
      </c>
      <c r="AG376" s="53">
        <f>AF376+SUMIFS(postings!$T:$T,postings!$C:$C,'b-data'!AG$2,postings!$D:$D,'b-data'!AG$3,postings!$I:$I,'b-data'!$A376)-SUMIFS(postings!$W:$W,postings!$C:$C,'b-data'!AG$2,postings!$D:$D,'b-data'!AG$3,postings!$M:$M,'b-data'!$A376)</f>
        <v>0</v>
      </c>
      <c r="AH376" s="53">
        <f>AG376+SUMIFS(postings!$T:$T,postings!$C:$C,'b-data'!AH$2,postings!$D:$D,'b-data'!AH$3,postings!$I:$I,'b-data'!$A376)-SUMIFS(postings!$W:$W,postings!$C:$C,'b-data'!AH$2,postings!$D:$D,'b-data'!AH$3,postings!$M:$M,'b-data'!$A376)</f>
        <v>0</v>
      </c>
      <c r="AI376" s="53">
        <f>AH376+SUMIFS(postings!$T:$T,postings!$C:$C,'b-data'!AI$2,postings!$D:$D,'b-data'!AI$3,postings!$I:$I,'b-data'!$A376)-SUMIFS(postings!$W:$W,postings!$C:$C,'b-data'!AI$2,postings!$D:$D,'b-data'!AI$3,postings!$M:$M,'b-data'!$A376)</f>
        <v>0</v>
      </c>
      <c r="AJ376" s="53" cm="1">
        <f t="array" ref="AJ376">+INDEX(X376:AI376,1,Settings!$C$4)</f>
        <v>0</v>
      </c>
      <c r="AK376" s="53" cm="1">
        <f t="array" ref="AK376">+INDEX(X376:AI376,1,Settings!$C$4)</f>
        <v>0</v>
      </c>
      <c r="AL376" s="53"/>
      <c r="AM376" s="53">
        <f t="shared" si="671"/>
        <v>0</v>
      </c>
      <c r="AN376" s="53">
        <f t="shared" ref="AN376:AX376" si="778">+AM376</f>
        <v>0</v>
      </c>
      <c r="AO376" s="53">
        <f t="shared" si="778"/>
        <v>0</v>
      </c>
      <c r="AP376" s="53">
        <f t="shared" si="778"/>
        <v>0</v>
      </c>
      <c r="AQ376" s="53">
        <f t="shared" si="778"/>
        <v>0</v>
      </c>
      <c r="AR376" s="53">
        <f t="shared" si="778"/>
        <v>0</v>
      </c>
      <c r="AS376" s="53">
        <f t="shared" si="778"/>
        <v>0</v>
      </c>
      <c r="AT376" s="53">
        <f t="shared" si="778"/>
        <v>0</v>
      </c>
      <c r="AU376" s="53">
        <f t="shared" si="778"/>
        <v>0</v>
      </c>
      <c r="AV376" s="53">
        <f t="shared" si="778"/>
        <v>0</v>
      </c>
      <c r="AW376" s="53">
        <f t="shared" si="778"/>
        <v>0</v>
      </c>
      <c r="AX376" s="53">
        <f t="shared" si="778"/>
        <v>0</v>
      </c>
      <c r="AY376" s="53" cm="1">
        <f t="array" ref="AY376">+INDEX(AM376:AX376,1,Settings!$C$4)</f>
        <v>0</v>
      </c>
      <c r="AZ376" s="53">
        <f t="shared" si="673"/>
        <v>0</v>
      </c>
      <c r="BA376" s="53"/>
      <c r="BB376" s="53">
        <f t="shared" si="674"/>
        <v>0</v>
      </c>
      <c r="BC376" s="53">
        <f t="shared" ref="BC376:BN376" si="779">+BB376</f>
        <v>0</v>
      </c>
      <c r="BD376" s="53">
        <f t="shared" si="779"/>
        <v>0</v>
      </c>
      <c r="BE376" s="53">
        <f t="shared" si="779"/>
        <v>0</v>
      </c>
      <c r="BF376" s="53">
        <f t="shared" si="779"/>
        <v>0</v>
      </c>
      <c r="BG376" s="53">
        <f t="shared" si="779"/>
        <v>0</v>
      </c>
      <c r="BH376" s="53">
        <f t="shared" si="779"/>
        <v>0</v>
      </c>
      <c r="BI376" s="53">
        <f t="shared" si="779"/>
        <v>0</v>
      </c>
      <c r="BJ376" s="53">
        <f t="shared" si="779"/>
        <v>0</v>
      </c>
      <c r="BK376" s="53">
        <f t="shared" si="779"/>
        <v>0</v>
      </c>
      <c r="BL376" s="53">
        <f t="shared" si="779"/>
        <v>0</v>
      </c>
      <c r="BM376" s="53">
        <f t="shared" si="779"/>
        <v>0</v>
      </c>
      <c r="BN376" s="53">
        <f t="shared" si="779"/>
        <v>0</v>
      </c>
      <c r="BO376" s="53"/>
      <c r="BP376" s="53">
        <f t="shared" si="676"/>
        <v>0</v>
      </c>
      <c r="BQ376" s="53"/>
      <c r="BR376" s="53">
        <f t="shared" si="677"/>
        <v>0</v>
      </c>
    </row>
    <row r="377" spans="1:70" x14ac:dyDescent="0.2">
      <c r="A377" s="6">
        <v>1794</v>
      </c>
      <c r="B377" s="6" t="str">
        <f>+VLOOKUP(A377,masterfile!B:C,2,FALSE)</f>
        <v>USt letzter Abnehmer Dreiecksgeschäft</v>
      </c>
      <c r="D377" s="53">
        <f>+SUMIF('[1]2017'!$A:$A,$A377,'[1]2017'!$C:$C)-SUMIF('[1]2017'!$E:$E,$A377,'[1]2017'!$G:$G)</f>
        <v>0</v>
      </c>
      <c r="E377" s="53">
        <f>+SUMIF('[1]2018'!$A:$A,$A377,'[1]2018'!$C:$C)-SUMIF('[1]2018'!$E:$E,$A377,'[1]2018'!$G:$G)+D377</f>
        <v>0</v>
      </c>
      <c r="F377" s="53">
        <f>+SUMIF('[1]2019'!$A:$A,$A377,'[1]2019'!$C:$C)-SUMIF('[1]2019'!$E:$E,$A377,'[1]2019'!$G:$G)+E377</f>
        <v>0</v>
      </c>
      <c r="G377" s="53">
        <f>+SUMIF('[1]2020'!$A:$A,$A377,'[1]2020'!$C:$C)-SUMIF('[1]2020'!$E:$E,$A377,'[1]2020'!$G:$G)+F377</f>
        <v>0</v>
      </c>
      <c r="H377" s="53"/>
      <c r="I377" s="53">
        <f>+(SUMIF('[1]2021'!$A:$A,$A377,'[1]2021'!$C:$C)-SUMIF('[1]2021'!$E:$E,$A377,'[1]2021'!$G:$G))/12+G377</f>
        <v>0</v>
      </c>
      <c r="J377" s="53">
        <f>+(SUMIF('[1]2021'!$A:$A,$A377,'[1]2021'!$C:$C)-SUMIF('[1]2021'!$E:$E,$A377,'[1]2021'!$G:$G))/12+I377</f>
        <v>0</v>
      </c>
      <c r="K377" s="53">
        <f>+(SUMIF('[1]2021'!$A:$A,$A377,'[1]2021'!$C:$C)-SUMIF('[1]2021'!$E:$E,$A377,'[1]2021'!$G:$G))/12+J377</f>
        <v>0</v>
      </c>
      <c r="L377" s="53">
        <f>+(SUMIF('[1]2021'!$A:$A,$A377,'[1]2021'!$C:$C)-SUMIF('[1]2021'!$E:$E,$A377,'[1]2021'!$G:$G))/12+K377</f>
        <v>0</v>
      </c>
      <c r="M377" s="53">
        <f>+(SUMIF('[1]2021'!$A:$A,$A377,'[1]2021'!$C:$C)-SUMIF('[1]2021'!$E:$E,$A377,'[1]2021'!$G:$G))/12+L377</f>
        <v>0</v>
      </c>
      <c r="N377" s="53">
        <f>+(SUMIF('[1]2021'!$A:$A,$A377,'[1]2021'!$C:$C)-SUMIF('[1]2021'!$E:$E,$A377,'[1]2021'!$G:$G))/12+M377</f>
        <v>0</v>
      </c>
      <c r="O377" s="53">
        <f>+(SUMIF('[1]2021'!$A:$A,$A377,'[1]2021'!$C:$C)-SUMIF('[1]2021'!$E:$E,$A377,'[1]2021'!$G:$G))/12+N377</f>
        <v>0</v>
      </c>
      <c r="P377" s="53">
        <f>+(SUMIF('[1]2021'!$A:$A,$A377,'[1]2021'!$C:$C)-SUMIF('[1]2021'!$E:$E,$A377,'[1]2021'!$G:$G))/12+O377</f>
        <v>0</v>
      </c>
      <c r="Q377" s="53">
        <f>+(SUMIF('[1]2021'!$A:$A,$A377,'[1]2021'!$C:$C)-SUMIF('[1]2021'!$E:$E,$A377,'[1]2021'!$G:$G))/12+P377</f>
        <v>0</v>
      </c>
      <c r="R377" s="53">
        <f>+(SUMIF('[1]2021'!$A:$A,$A377,'[1]2021'!$C:$C)-SUMIF('[1]2021'!$E:$E,$A377,'[1]2021'!$G:$G))/12+Q377</f>
        <v>0</v>
      </c>
      <c r="S377" s="53">
        <f>+(SUMIF('[1]2021'!$A:$A,$A377,'[1]2021'!$C:$C)-SUMIF('[1]2021'!$E:$E,$A377,'[1]2021'!$G:$G))/12+R377</f>
        <v>0</v>
      </c>
      <c r="T377" s="53">
        <f>+(SUMIF('[1]2021'!$A:$A,$A377,'[1]2021'!$C:$C)-SUMIF('[1]2021'!$E:$E,$A377,'[1]2021'!$G:$G))/12+S377</f>
        <v>0</v>
      </c>
      <c r="U377" s="53" cm="1">
        <f t="array" ref="U377">+INDEX(I377:T377,1,Settings!$C$4)</f>
        <v>0</v>
      </c>
      <c r="V377" s="53" cm="1">
        <f t="array" ref="V377">+INDEX(I377:T377,1,Settings!$C$4)</f>
        <v>0</v>
      </c>
      <c r="W377" s="53"/>
      <c r="X377" s="53">
        <f>V377+SUMIFS(postings!$T:$T,postings!$C:$C,'b-data'!X$2,postings!$D:$D,'b-data'!X$3,postings!$I:$I,'b-data'!$A377)-SUMIFS(postings!$W:$W,postings!$C:$C,'b-data'!X$2,postings!$D:$D,'b-data'!X$3,postings!$M:$M,'b-data'!$A377)</f>
        <v>0</v>
      </c>
      <c r="Y377" s="53">
        <f>X377+SUMIFS(postings!$T:$T,postings!$C:$C,'b-data'!Y$2,postings!$D:$D,'b-data'!Y$3,postings!$I:$I,'b-data'!$A377)-SUMIFS(postings!$W:$W,postings!$C:$C,'b-data'!Y$2,postings!$D:$D,'b-data'!Y$3,postings!$M:$M,'b-data'!$A377)</f>
        <v>0</v>
      </c>
      <c r="Z377" s="53">
        <f>Y377+SUMIFS(postings!$T:$T,postings!$C:$C,'b-data'!Z$2,postings!$D:$D,'b-data'!Z$3,postings!$I:$I,'b-data'!$A377)-SUMIFS(postings!$W:$W,postings!$C:$C,'b-data'!Z$2,postings!$D:$D,'b-data'!Z$3,postings!$M:$M,'b-data'!$A377)</f>
        <v>0</v>
      </c>
      <c r="AA377" s="53">
        <f>Z377+SUMIFS(postings!$T:$T,postings!$C:$C,'b-data'!AA$2,postings!$D:$D,'b-data'!AA$3,postings!$I:$I,'b-data'!$A377)-SUMIFS(postings!$W:$W,postings!$C:$C,'b-data'!AA$2,postings!$D:$D,'b-data'!AA$3,postings!$M:$M,'b-data'!$A377)</f>
        <v>0</v>
      </c>
      <c r="AB377" s="53">
        <f>AA377+SUMIFS(postings!$T:$T,postings!$C:$C,'b-data'!AB$2,postings!$D:$D,'b-data'!AB$3,postings!$I:$I,'b-data'!$A377)-SUMIFS(postings!$W:$W,postings!$C:$C,'b-data'!AB$2,postings!$D:$D,'b-data'!AB$3,postings!$M:$M,'b-data'!$A377)</f>
        <v>0</v>
      </c>
      <c r="AC377" s="53">
        <f>AB377+SUMIFS(postings!$T:$T,postings!$C:$C,'b-data'!AC$2,postings!$D:$D,'b-data'!AC$3,postings!$I:$I,'b-data'!$A377)-SUMIFS(postings!$W:$W,postings!$C:$C,'b-data'!AC$2,postings!$D:$D,'b-data'!AC$3,postings!$M:$M,'b-data'!$A377)</f>
        <v>0</v>
      </c>
      <c r="AD377" s="53">
        <f>AC377+SUMIFS(postings!$T:$T,postings!$C:$C,'b-data'!AD$2,postings!$D:$D,'b-data'!AD$3,postings!$I:$I,'b-data'!$A377)-SUMIFS(postings!$W:$W,postings!$C:$C,'b-data'!AD$2,postings!$D:$D,'b-data'!AD$3,postings!$M:$M,'b-data'!$A377)</f>
        <v>0</v>
      </c>
      <c r="AE377" s="53">
        <f>AD377+SUMIFS(postings!$T:$T,postings!$C:$C,'b-data'!AE$2,postings!$D:$D,'b-data'!AE$3,postings!$I:$I,'b-data'!$A377)-SUMIFS(postings!$W:$W,postings!$C:$C,'b-data'!AE$2,postings!$D:$D,'b-data'!AE$3,postings!$M:$M,'b-data'!$A377)</f>
        <v>0</v>
      </c>
      <c r="AF377" s="53">
        <f>AE377+SUMIFS(postings!$T:$T,postings!$C:$C,'b-data'!AF$2,postings!$D:$D,'b-data'!AF$3,postings!$I:$I,'b-data'!$A377)-SUMIFS(postings!$W:$W,postings!$C:$C,'b-data'!AF$2,postings!$D:$D,'b-data'!AF$3,postings!$M:$M,'b-data'!$A377)</f>
        <v>0</v>
      </c>
      <c r="AG377" s="53">
        <f>AF377+SUMIFS(postings!$T:$T,postings!$C:$C,'b-data'!AG$2,postings!$D:$D,'b-data'!AG$3,postings!$I:$I,'b-data'!$A377)-SUMIFS(postings!$W:$W,postings!$C:$C,'b-data'!AG$2,postings!$D:$D,'b-data'!AG$3,postings!$M:$M,'b-data'!$A377)</f>
        <v>0</v>
      </c>
      <c r="AH377" s="53">
        <f>AG377+SUMIFS(postings!$T:$T,postings!$C:$C,'b-data'!AH$2,postings!$D:$D,'b-data'!AH$3,postings!$I:$I,'b-data'!$A377)-SUMIFS(postings!$W:$W,postings!$C:$C,'b-data'!AH$2,postings!$D:$D,'b-data'!AH$3,postings!$M:$M,'b-data'!$A377)</f>
        <v>0</v>
      </c>
      <c r="AI377" s="53">
        <f>AH377+SUMIFS(postings!$T:$T,postings!$C:$C,'b-data'!AI$2,postings!$D:$D,'b-data'!AI$3,postings!$I:$I,'b-data'!$A377)-SUMIFS(postings!$W:$W,postings!$C:$C,'b-data'!AI$2,postings!$D:$D,'b-data'!AI$3,postings!$M:$M,'b-data'!$A377)</f>
        <v>0</v>
      </c>
      <c r="AJ377" s="53" cm="1">
        <f t="array" ref="AJ377">+INDEX(X377:AI377,1,Settings!$C$4)</f>
        <v>0</v>
      </c>
      <c r="AK377" s="53" cm="1">
        <f t="array" ref="AK377">+INDEX(X377:AI377,1,Settings!$C$4)</f>
        <v>0</v>
      </c>
      <c r="AL377" s="53"/>
      <c r="AM377" s="53">
        <f t="shared" si="671"/>
        <v>0</v>
      </c>
      <c r="AN377" s="53">
        <f t="shared" ref="AN377:AX377" si="780">+AM377</f>
        <v>0</v>
      </c>
      <c r="AO377" s="53">
        <f t="shared" si="780"/>
        <v>0</v>
      </c>
      <c r="AP377" s="53">
        <f t="shared" si="780"/>
        <v>0</v>
      </c>
      <c r="AQ377" s="53">
        <f t="shared" si="780"/>
        <v>0</v>
      </c>
      <c r="AR377" s="53">
        <f t="shared" si="780"/>
        <v>0</v>
      </c>
      <c r="AS377" s="53">
        <f t="shared" si="780"/>
        <v>0</v>
      </c>
      <c r="AT377" s="53">
        <f t="shared" si="780"/>
        <v>0</v>
      </c>
      <c r="AU377" s="53">
        <f t="shared" si="780"/>
        <v>0</v>
      </c>
      <c r="AV377" s="53">
        <f t="shared" si="780"/>
        <v>0</v>
      </c>
      <c r="AW377" s="53">
        <f t="shared" si="780"/>
        <v>0</v>
      </c>
      <c r="AX377" s="53">
        <f t="shared" si="780"/>
        <v>0</v>
      </c>
      <c r="AY377" s="53" cm="1">
        <f t="array" ref="AY377">+INDEX(AM377:AX377,1,Settings!$C$4)</f>
        <v>0</v>
      </c>
      <c r="AZ377" s="53">
        <f t="shared" si="673"/>
        <v>0</v>
      </c>
      <c r="BA377" s="53"/>
      <c r="BB377" s="53">
        <f t="shared" si="674"/>
        <v>0</v>
      </c>
      <c r="BC377" s="53">
        <f t="shared" ref="BC377:BN377" si="781">+BB377</f>
        <v>0</v>
      </c>
      <c r="BD377" s="53">
        <f t="shared" si="781"/>
        <v>0</v>
      </c>
      <c r="BE377" s="53">
        <f t="shared" si="781"/>
        <v>0</v>
      </c>
      <c r="BF377" s="53">
        <f t="shared" si="781"/>
        <v>0</v>
      </c>
      <c r="BG377" s="53">
        <f t="shared" si="781"/>
        <v>0</v>
      </c>
      <c r="BH377" s="53">
        <f t="shared" si="781"/>
        <v>0</v>
      </c>
      <c r="BI377" s="53">
        <f t="shared" si="781"/>
        <v>0</v>
      </c>
      <c r="BJ377" s="53">
        <f t="shared" si="781"/>
        <v>0</v>
      </c>
      <c r="BK377" s="53">
        <f t="shared" si="781"/>
        <v>0</v>
      </c>
      <c r="BL377" s="53">
        <f t="shared" si="781"/>
        <v>0</v>
      </c>
      <c r="BM377" s="53">
        <f t="shared" si="781"/>
        <v>0</v>
      </c>
      <c r="BN377" s="53">
        <f t="shared" si="781"/>
        <v>0</v>
      </c>
      <c r="BO377" s="53"/>
      <c r="BP377" s="53">
        <f t="shared" si="676"/>
        <v>0</v>
      </c>
      <c r="BQ377" s="53"/>
      <c r="BR377" s="53">
        <f t="shared" si="677"/>
        <v>0</v>
      </c>
    </row>
    <row r="378" spans="1:70" x14ac:dyDescent="0.2">
      <c r="A378" s="6">
        <v>1795</v>
      </c>
      <c r="B378" s="6" t="str">
        <f>+VLOOKUP(A378,masterfile!B:C,2,FALSE)</f>
        <v>Verbindl soziale Sicherheit § 4 (3) EStG</v>
      </c>
      <c r="D378" s="53">
        <f>+SUMIF('[1]2017'!$A:$A,$A378,'[1]2017'!$C:$C)-SUMIF('[1]2017'!$E:$E,$A378,'[1]2017'!$G:$G)</f>
        <v>0</v>
      </c>
      <c r="E378" s="53">
        <f>+SUMIF('[1]2018'!$A:$A,$A378,'[1]2018'!$C:$C)-SUMIF('[1]2018'!$E:$E,$A378,'[1]2018'!$G:$G)+D378</f>
        <v>0</v>
      </c>
      <c r="F378" s="53">
        <f>+SUMIF('[1]2019'!$A:$A,$A378,'[1]2019'!$C:$C)-SUMIF('[1]2019'!$E:$E,$A378,'[1]2019'!$G:$G)+E378</f>
        <v>0</v>
      </c>
      <c r="G378" s="53">
        <f>+SUMIF('[1]2020'!$A:$A,$A378,'[1]2020'!$C:$C)-SUMIF('[1]2020'!$E:$E,$A378,'[1]2020'!$G:$G)+F378</f>
        <v>0</v>
      </c>
      <c r="H378" s="53"/>
      <c r="I378" s="53">
        <f>+(SUMIF('[1]2021'!$A:$A,$A378,'[1]2021'!$C:$C)-SUMIF('[1]2021'!$E:$E,$A378,'[1]2021'!$G:$G))/12+G378</f>
        <v>0</v>
      </c>
      <c r="J378" s="53">
        <f>+(SUMIF('[1]2021'!$A:$A,$A378,'[1]2021'!$C:$C)-SUMIF('[1]2021'!$E:$E,$A378,'[1]2021'!$G:$G))/12+I378</f>
        <v>0</v>
      </c>
      <c r="K378" s="53">
        <f>+(SUMIF('[1]2021'!$A:$A,$A378,'[1]2021'!$C:$C)-SUMIF('[1]2021'!$E:$E,$A378,'[1]2021'!$G:$G))/12+J378</f>
        <v>0</v>
      </c>
      <c r="L378" s="53">
        <f>+(SUMIF('[1]2021'!$A:$A,$A378,'[1]2021'!$C:$C)-SUMIF('[1]2021'!$E:$E,$A378,'[1]2021'!$G:$G))/12+K378</f>
        <v>0</v>
      </c>
      <c r="M378" s="53">
        <f>+(SUMIF('[1]2021'!$A:$A,$A378,'[1]2021'!$C:$C)-SUMIF('[1]2021'!$E:$E,$A378,'[1]2021'!$G:$G))/12+L378</f>
        <v>0</v>
      </c>
      <c r="N378" s="53">
        <f>+(SUMIF('[1]2021'!$A:$A,$A378,'[1]2021'!$C:$C)-SUMIF('[1]2021'!$E:$E,$A378,'[1]2021'!$G:$G))/12+M378</f>
        <v>0</v>
      </c>
      <c r="O378" s="53">
        <f>+(SUMIF('[1]2021'!$A:$A,$A378,'[1]2021'!$C:$C)-SUMIF('[1]2021'!$E:$E,$A378,'[1]2021'!$G:$G))/12+N378</f>
        <v>0</v>
      </c>
      <c r="P378" s="53">
        <f>+(SUMIF('[1]2021'!$A:$A,$A378,'[1]2021'!$C:$C)-SUMIF('[1]2021'!$E:$E,$A378,'[1]2021'!$G:$G))/12+O378</f>
        <v>0</v>
      </c>
      <c r="Q378" s="53">
        <f>+(SUMIF('[1]2021'!$A:$A,$A378,'[1]2021'!$C:$C)-SUMIF('[1]2021'!$E:$E,$A378,'[1]2021'!$G:$G))/12+P378</f>
        <v>0</v>
      </c>
      <c r="R378" s="53">
        <f>+(SUMIF('[1]2021'!$A:$A,$A378,'[1]2021'!$C:$C)-SUMIF('[1]2021'!$E:$E,$A378,'[1]2021'!$G:$G))/12+Q378</f>
        <v>0</v>
      </c>
      <c r="S378" s="53">
        <f>+(SUMIF('[1]2021'!$A:$A,$A378,'[1]2021'!$C:$C)-SUMIF('[1]2021'!$E:$E,$A378,'[1]2021'!$G:$G))/12+R378</f>
        <v>0</v>
      </c>
      <c r="T378" s="53">
        <f>+(SUMIF('[1]2021'!$A:$A,$A378,'[1]2021'!$C:$C)-SUMIF('[1]2021'!$E:$E,$A378,'[1]2021'!$G:$G))/12+S378</f>
        <v>0</v>
      </c>
      <c r="U378" s="53" cm="1">
        <f t="array" ref="U378">+INDEX(I378:T378,1,Settings!$C$4)</f>
        <v>0</v>
      </c>
      <c r="V378" s="53" cm="1">
        <f t="array" ref="V378">+INDEX(I378:T378,1,Settings!$C$4)</f>
        <v>0</v>
      </c>
      <c r="W378" s="53"/>
      <c r="X378" s="53">
        <f>V378+SUMIFS(postings!$T:$T,postings!$C:$C,'b-data'!X$2,postings!$D:$D,'b-data'!X$3,postings!$I:$I,'b-data'!$A378)-SUMIFS(postings!$W:$W,postings!$C:$C,'b-data'!X$2,postings!$D:$D,'b-data'!X$3,postings!$M:$M,'b-data'!$A378)</f>
        <v>0</v>
      </c>
      <c r="Y378" s="53">
        <f>X378+SUMIFS(postings!$T:$T,postings!$C:$C,'b-data'!Y$2,postings!$D:$D,'b-data'!Y$3,postings!$I:$I,'b-data'!$A378)-SUMIFS(postings!$W:$W,postings!$C:$C,'b-data'!Y$2,postings!$D:$D,'b-data'!Y$3,postings!$M:$M,'b-data'!$A378)</f>
        <v>0</v>
      </c>
      <c r="Z378" s="53">
        <f>Y378+SUMIFS(postings!$T:$T,postings!$C:$C,'b-data'!Z$2,postings!$D:$D,'b-data'!Z$3,postings!$I:$I,'b-data'!$A378)-SUMIFS(postings!$W:$W,postings!$C:$C,'b-data'!Z$2,postings!$D:$D,'b-data'!Z$3,postings!$M:$M,'b-data'!$A378)</f>
        <v>0</v>
      </c>
      <c r="AA378" s="53">
        <f>Z378+SUMIFS(postings!$T:$T,postings!$C:$C,'b-data'!AA$2,postings!$D:$D,'b-data'!AA$3,postings!$I:$I,'b-data'!$A378)-SUMIFS(postings!$W:$W,postings!$C:$C,'b-data'!AA$2,postings!$D:$D,'b-data'!AA$3,postings!$M:$M,'b-data'!$A378)</f>
        <v>0</v>
      </c>
      <c r="AB378" s="53">
        <f>AA378+SUMIFS(postings!$T:$T,postings!$C:$C,'b-data'!AB$2,postings!$D:$D,'b-data'!AB$3,postings!$I:$I,'b-data'!$A378)-SUMIFS(postings!$W:$W,postings!$C:$C,'b-data'!AB$2,postings!$D:$D,'b-data'!AB$3,postings!$M:$M,'b-data'!$A378)</f>
        <v>0</v>
      </c>
      <c r="AC378" s="53">
        <f>AB378+SUMIFS(postings!$T:$T,postings!$C:$C,'b-data'!AC$2,postings!$D:$D,'b-data'!AC$3,postings!$I:$I,'b-data'!$A378)-SUMIFS(postings!$W:$W,postings!$C:$C,'b-data'!AC$2,postings!$D:$D,'b-data'!AC$3,postings!$M:$M,'b-data'!$A378)</f>
        <v>0</v>
      </c>
      <c r="AD378" s="53">
        <f>AC378+SUMIFS(postings!$T:$T,postings!$C:$C,'b-data'!AD$2,postings!$D:$D,'b-data'!AD$3,postings!$I:$I,'b-data'!$A378)-SUMIFS(postings!$W:$W,postings!$C:$C,'b-data'!AD$2,postings!$D:$D,'b-data'!AD$3,postings!$M:$M,'b-data'!$A378)</f>
        <v>0</v>
      </c>
      <c r="AE378" s="53">
        <f>AD378+SUMIFS(postings!$T:$T,postings!$C:$C,'b-data'!AE$2,postings!$D:$D,'b-data'!AE$3,postings!$I:$I,'b-data'!$A378)-SUMIFS(postings!$W:$W,postings!$C:$C,'b-data'!AE$2,postings!$D:$D,'b-data'!AE$3,postings!$M:$M,'b-data'!$A378)</f>
        <v>0</v>
      </c>
      <c r="AF378" s="53">
        <f>AE378+SUMIFS(postings!$T:$T,postings!$C:$C,'b-data'!AF$2,postings!$D:$D,'b-data'!AF$3,postings!$I:$I,'b-data'!$A378)-SUMIFS(postings!$W:$W,postings!$C:$C,'b-data'!AF$2,postings!$D:$D,'b-data'!AF$3,postings!$M:$M,'b-data'!$A378)</f>
        <v>0</v>
      </c>
      <c r="AG378" s="53">
        <f>AF378+SUMIFS(postings!$T:$T,postings!$C:$C,'b-data'!AG$2,postings!$D:$D,'b-data'!AG$3,postings!$I:$I,'b-data'!$A378)-SUMIFS(postings!$W:$W,postings!$C:$C,'b-data'!AG$2,postings!$D:$D,'b-data'!AG$3,postings!$M:$M,'b-data'!$A378)</f>
        <v>0</v>
      </c>
      <c r="AH378" s="53">
        <f>AG378+SUMIFS(postings!$T:$T,postings!$C:$C,'b-data'!AH$2,postings!$D:$D,'b-data'!AH$3,postings!$I:$I,'b-data'!$A378)-SUMIFS(postings!$W:$W,postings!$C:$C,'b-data'!AH$2,postings!$D:$D,'b-data'!AH$3,postings!$M:$M,'b-data'!$A378)</f>
        <v>0</v>
      </c>
      <c r="AI378" s="53">
        <f>AH378+SUMIFS(postings!$T:$T,postings!$C:$C,'b-data'!AI$2,postings!$D:$D,'b-data'!AI$3,postings!$I:$I,'b-data'!$A378)-SUMIFS(postings!$W:$W,postings!$C:$C,'b-data'!AI$2,postings!$D:$D,'b-data'!AI$3,postings!$M:$M,'b-data'!$A378)</f>
        <v>0</v>
      </c>
      <c r="AJ378" s="53" cm="1">
        <f t="array" ref="AJ378">+INDEX(X378:AI378,1,Settings!$C$4)</f>
        <v>0</v>
      </c>
      <c r="AK378" s="53" cm="1">
        <f t="array" ref="AK378">+INDEX(X378:AI378,1,Settings!$C$4)</f>
        <v>0</v>
      </c>
      <c r="AL378" s="53"/>
      <c r="AM378" s="53">
        <f t="shared" si="671"/>
        <v>0</v>
      </c>
      <c r="AN378" s="53">
        <f t="shared" ref="AN378:AX378" si="782">+AM378</f>
        <v>0</v>
      </c>
      <c r="AO378" s="53">
        <f t="shared" si="782"/>
        <v>0</v>
      </c>
      <c r="AP378" s="53">
        <f t="shared" si="782"/>
        <v>0</v>
      </c>
      <c r="AQ378" s="53">
        <f t="shared" si="782"/>
        <v>0</v>
      </c>
      <c r="AR378" s="53">
        <f t="shared" si="782"/>
        <v>0</v>
      </c>
      <c r="AS378" s="53">
        <f t="shared" si="782"/>
        <v>0</v>
      </c>
      <c r="AT378" s="53">
        <f t="shared" si="782"/>
        <v>0</v>
      </c>
      <c r="AU378" s="53">
        <f t="shared" si="782"/>
        <v>0</v>
      </c>
      <c r="AV378" s="53">
        <f t="shared" si="782"/>
        <v>0</v>
      </c>
      <c r="AW378" s="53">
        <f t="shared" si="782"/>
        <v>0</v>
      </c>
      <c r="AX378" s="53">
        <f t="shared" si="782"/>
        <v>0</v>
      </c>
      <c r="AY378" s="53" cm="1">
        <f t="array" ref="AY378">+INDEX(AM378:AX378,1,Settings!$C$4)</f>
        <v>0</v>
      </c>
      <c r="AZ378" s="53">
        <f t="shared" si="673"/>
        <v>0</v>
      </c>
      <c r="BA378" s="53"/>
      <c r="BB378" s="53">
        <f t="shared" si="674"/>
        <v>0</v>
      </c>
      <c r="BC378" s="53">
        <f t="shared" ref="BC378:BN378" si="783">+BB378</f>
        <v>0</v>
      </c>
      <c r="BD378" s="53">
        <f t="shared" si="783"/>
        <v>0</v>
      </c>
      <c r="BE378" s="53">
        <f t="shared" si="783"/>
        <v>0</v>
      </c>
      <c r="BF378" s="53">
        <f t="shared" si="783"/>
        <v>0</v>
      </c>
      <c r="BG378" s="53">
        <f t="shared" si="783"/>
        <v>0</v>
      </c>
      <c r="BH378" s="53">
        <f t="shared" si="783"/>
        <v>0</v>
      </c>
      <c r="BI378" s="53">
        <f t="shared" si="783"/>
        <v>0</v>
      </c>
      <c r="BJ378" s="53">
        <f t="shared" si="783"/>
        <v>0</v>
      </c>
      <c r="BK378" s="53">
        <f t="shared" si="783"/>
        <v>0</v>
      </c>
      <c r="BL378" s="53">
        <f t="shared" si="783"/>
        <v>0</v>
      </c>
      <c r="BM378" s="53">
        <f t="shared" si="783"/>
        <v>0</v>
      </c>
      <c r="BN378" s="53">
        <f t="shared" si="783"/>
        <v>0</v>
      </c>
      <c r="BO378" s="53"/>
      <c r="BP378" s="53">
        <f t="shared" si="676"/>
        <v>0</v>
      </c>
      <c r="BQ378" s="53"/>
      <c r="BR378" s="53">
        <f t="shared" si="677"/>
        <v>0</v>
      </c>
    </row>
    <row r="379" spans="1:70" x14ac:dyDescent="0.2">
      <c r="A379" s="6">
        <v>1796</v>
      </c>
      <c r="B379" s="6" t="str">
        <f>+VLOOKUP(A379,masterfile!B:C,2,FALSE)</f>
        <v>Ausgegebene Geschenkgutscheine</v>
      </c>
      <c r="D379" s="53">
        <f>+SUMIF('[1]2017'!$A:$A,$A379,'[1]2017'!$C:$C)-SUMIF('[1]2017'!$E:$E,$A379,'[1]2017'!$G:$G)</f>
        <v>0</v>
      </c>
      <c r="E379" s="53">
        <f>+SUMIF('[1]2018'!$A:$A,$A379,'[1]2018'!$C:$C)-SUMIF('[1]2018'!$E:$E,$A379,'[1]2018'!$G:$G)+D379</f>
        <v>0</v>
      </c>
      <c r="F379" s="53">
        <f>+SUMIF('[1]2019'!$A:$A,$A379,'[1]2019'!$C:$C)-SUMIF('[1]2019'!$E:$E,$A379,'[1]2019'!$G:$G)+E379</f>
        <v>0</v>
      </c>
      <c r="G379" s="53">
        <f>+SUMIF('[1]2020'!$A:$A,$A379,'[1]2020'!$C:$C)-SUMIF('[1]2020'!$E:$E,$A379,'[1]2020'!$G:$G)+F379</f>
        <v>0</v>
      </c>
      <c r="H379" s="53"/>
      <c r="I379" s="53">
        <f>+(SUMIF('[1]2021'!$A:$A,$A379,'[1]2021'!$C:$C)-SUMIF('[1]2021'!$E:$E,$A379,'[1]2021'!$G:$G))/12+G379</f>
        <v>0</v>
      </c>
      <c r="J379" s="53">
        <f>+(SUMIF('[1]2021'!$A:$A,$A379,'[1]2021'!$C:$C)-SUMIF('[1]2021'!$E:$E,$A379,'[1]2021'!$G:$G))/12+I379</f>
        <v>0</v>
      </c>
      <c r="K379" s="53">
        <f>+(SUMIF('[1]2021'!$A:$A,$A379,'[1]2021'!$C:$C)-SUMIF('[1]2021'!$E:$E,$A379,'[1]2021'!$G:$G))/12+J379</f>
        <v>0</v>
      </c>
      <c r="L379" s="53">
        <f>+(SUMIF('[1]2021'!$A:$A,$A379,'[1]2021'!$C:$C)-SUMIF('[1]2021'!$E:$E,$A379,'[1]2021'!$G:$G))/12+K379</f>
        <v>0</v>
      </c>
      <c r="M379" s="53">
        <f>+(SUMIF('[1]2021'!$A:$A,$A379,'[1]2021'!$C:$C)-SUMIF('[1]2021'!$E:$E,$A379,'[1]2021'!$G:$G))/12+L379</f>
        <v>0</v>
      </c>
      <c r="N379" s="53">
        <f>+(SUMIF('[1]2021'!$A:$A,$A379,'[1]2021'!$C:$C)-SUMIF('[1]2021'!$E:$E,$A379,'[1]2021'!$G:$G))/12+M379</f>
        <v>0</v>
      </c>
      <c r="O379" s="53">
        <f>+(SUMIF('[1]2021'!$A:$A,$A379,'[1]2021'!$C:$C)-SUMIF('[1]2021'!$E:$E,$A379,'[1]2021'!$G:$G))/12+N379</f>
        <v>0</v>
      </c>
      <c r="P379" s="53">
        <f>+(SUMIF('[1]2021'!$A:$A,$A379,'[1]2021'!$C:$C)-SUMIF('[1]2021'!$E:$E,$A379,'[1]2021'!$G:$G))/12+O379</f>
        <v>0</v>
      </c>
      <c r="Q379" s="53">
        <f>+(SUMIF('[1]2021'!$A:$A,$A379,'[1]2021'!$C:$C)-SUMIF('[1]2021'!$E:$E,$A379,'[1]2021'!$G:$G))/12+P379</f>
        <v>0</v>
      </c>
      <c r="R379" s="53">
        <f>+(SUMIF('[1]2021'!$A:$A,$A379,'[1]2021'!$C:$C)-SUMIF('[1]2021'!$E:$E,$A379,'[1]2021'!$G:$G))/12+Q379</f>
        <v>0</v>
      </c>
      <c r="S379" s="53">
        <f>+(SUMIF('[1]2021'!$A:$A,$A379,'[1]2021'!$C:$C)-SUMIF('[1]2021'!$E:$E,$A379,'[1]2021'!$G:$G))/12+R379</f>
        <v>0</v>
      </c>
      <c r="T379" s="53">
        <f>+(SUMIF('[1]2021'!$A:$A,$A379,'[1]2021'!$C:$C)-SUMIF('[1]2021'!$E:$E,$A379,'[1]2021'!$G:$G))/12+S379</f>
        <v>0</v>
      </c>
      <c r="U379" s="53" cm="1">
        <f t="array" ref="U379">+INDEX(I379:T379,1,Settings!$C$4)</f>
        <v>0</v>
      </c>
      <c r="V379" s="53" cm="1">
        <f t="array" ref="V379">+INDEX(I379:T379,1,Settings!$C$4)</f>
        <v>0</v>
      </c>
      <c r="W379" s="53"/>
      <c r="X379" s="53">
        <f>V379+SUMIFS(postings!$T:$T,postings!$C:$C,'b-data'!X$2,postings!$D:$D,'b-data'!X$3,postings!$I:$I,'b-data'!$A379)-SUMIFS(postings!$W:$W,postings!$C:$C,'b-data'!X$2,postings!$D:$D,'b-data'!X$3,postings!$M:$M,'b-data'!$A379)</f>
        <v>0</v>
      </c>
      <c r="Y379" s="53">
        <f>X379+SUMIFS(postings!$T:$T,postings!$C:$C,'b-data'!Y$2,postings!$D:$D,'b-data'!Y$3,postings!$I:$I,'b-data'!$A379)-SUMIFS(postings!$W:$W,postings!$C:$C,'b-data'!Y$2,postings!$D:$D,'b-data'!Y$3,postings!$M:$M,'b-data'!$A379)</f>
        <v>0</v>
      </c>
      <c r="Z379" s="53">
        <f>Y379+SUMIFS(postings!$T:$T,postings!$C:$C,'b-data'!Z$2,postings!$D:$D,'b-data'!Z$3,postings!$I:$I,'b-data'!$A379)-SUMIFS(postings!$W:$W,postings!$C:$C,'b-data'!Z$2,postings!$D:$D,'b-data'!Z$3,postings!$M:$M,'b-data'!$A379)</f>
        <v>0</v>
      </c>
      <c r="AA379" s="53">
        <f>Z379+SUMIFS(postings!$T:$T,postings!$C:$C,'b-data'!AA$2,postings!$D:$D,'b-data'!AA$3,postings!$I:$I,'b-data'!$A379)-SUMIFS(postings!$W:$W,postings!$C:$C,'b-data'!AA$2,postings!$D:$D,'b-data'!AA$3,postings!$M:$M,'b-data'!$A379)</f>
        <v>0</v>
      </c>
      <c r="AB379" s="53">
        <f>AA379+SUMIFS(postings!$T:$T,postings!$C:$C,'b-data'!AB$2,postings!$D:$D,'b-data'!AB$3,postings!$I:$I,'b-data'!$A379)-SUMIFS(postings!$W:$W,postings!$C:$C,'b-data'!AB$2,postings!$D:$D,'b-data'!AB$3,postings!$M:$M,'b-data'!$A379)</f>
        <v>0</v>
      </c>
      <c r="AC379" s="53">
        <f>AB379+SUMIFS(postings!$T:$T,postings!$C:$C,'b-data'!AC$2,postings!$D:$D,'b-data'!AC$3,postings!$I:$I,'b-data'!$A379)-SUMIFS(postings!$W:$W,postings!$C:$C,'b-data'!AC$2,postings!$D:$D,'b-data'!AC$3,postings!$M:$M,'b-data'!$A379)</f>
        <v>0</v>
      </c>
      <c r="AD379" s="53">
        <f>AC379+SUMIFS(postings!$T:$T,postings!$C:$C,'b-data'!AD$2,postings!$D:$D,'b-data'!AD$3,postings!$I:$I,'b-data'!$A379)-SUMIFS(postings!$W:$W,postings!$C:$C,'b-data'!AD$2,postings!$D:$D,'b-data'!AD$3,postings!$M:$M,'b-data'!$A379)</f>
        <v>0</v>
      </c>
      <c r="AE379" s="53">
        <f>AD379+SUMIFS(postings!$T:$T,postings!$C:$C,'b-data'!AE$2,postings!$D:$D,'b-data'!AE$3,postings!$I:$I,'b-data'!$A379)-SUMIFS(postings!$W:$W,postings!$C:$C,'b-data'!AE$2,postings!$D:$D,'b-data'!AE$3,postings!$M:$M,'b-data'!$A379)</f>
        <v>0</v>
      </c>
      <c r="AF379" s="53">
        <f>AE379+SUMIFS(postings!$T:$T,postings!$C:$C,'b-data'!AF$2,postings!$D:$D,'b-data'!AF$3,postings!$I:$I,'b-data'!$A379)-SUMIFS(postings!$W:$W,postings!$C:$C,'b-data'!AF$2,postings!$D:$D,'b-data'!AF$3,postings!$M:$M,'b-data'!$A379)</f>
        <v>0</v>
      </c>
      <c r="AG379" s="53">
        <f>AF379+SUMIFS(postings!$T:$T,postings!$C:$C,'b-data'!AG$2,postings!$D:$D,'b-data'!AG$3,postings!$I:$I,'b-data'!$A379)-SUMIFS(postings!$W:$W,postings!$C:$C,'b-data'!AG$2,postings!$D:$D,'b-data'!AG$3,postings!$M:$M,'b-data'!$A379)</f>
        <v>0</v>
      </c>
      <c r="AH379" s="53">
        <f>AG379+SUMIFS(postings!$T:$T,postings!$C:$C,'b-data'!AH$2,postings!$D:$D,'b-data'!AH$3,postings!$I:$I,'b-data'!$A379)-SUMIFS(postings!$W:$W,postings!$C:$C,'b-data'!AH$2,postings!$D:$D,'b-data'!AH$3,postings!$M:$M,'b-data'!$A379)</f>
        <v>0</v>
      </c>
      <c r="AI379" s="53">
        <f>AH379+SUMIFS(postings!$T:$T,postings!$C:$C,'b-data'!AI$2,postings!$D:$D,'b-data'!AI$3,postings!$I:$I,'b-data'!$A379)-SUMIFS(postings!$W:$W,postings!$C:$C,'b-data'!AI$2,postings!$D:$D,'b-data'!AI$3,postings!$M:$M,'b-data'!$A379)</f>
        <v>0</v>
      </c>
      <c r="AJ379" s="53" cm="1">
        <f t="array" ref="AJ379">+INDEX(X379:AI379,1,Settings!$C$4)</f>
        <v>0</v>
      </c>
      <c r="AK379" s="53" cm="1">
        <f t="array" ref="AK379">+INDEX(X379:AI379,1,Settings!$C$4)</f>
        <v>0</v>
      </c>
      <c r="AL379" s="53"/>
      <c r="AM379" s="53">
        <f t="shared" si="671"/>
        <v>0</v>
      </c>
      <c r="AN379" s="53">
        <f t="shared" ref="AN379:AX379" si="784">+AM379</f>
        <v>0</v>
      </c>
      <c r="AO379" s="53">
        <f t="shared" si="784"/>
        <v>0</v>
      </c>
      <c r="AP379" s="53">
        <f t="shared" si="784"/>
        <v>0</v>
      </c>
      <c r="AQ379" s="53">
        <f t="shared" si="784"/>
        <v>0</v>
      </c>
      <c r="AR379" s="53">
        <f t="shared" si="784"/>
        <v>0</v>
      </c>
      <c r="AS379" s="53">
        <f t="shared" si="784"/>
        <v>0</v>
      </c>
      <c r="AT379" s="53">
        <f t="shared" si="784"/>
        <v>0</v>
      </c>
      <c r="AU379" s="53">
        <f t="shared" si="784"/>
        <v>0</v>
      </c>
      <c r="AV379" s="53">
        <f t="shared" si="784"/>
        <v>0</v>
      </c>
      <c r="AW379" s="53">
        <f t="shared" si="784"/>
        <v>0</v>
      </c>
      <c r="AX379" s="53">
        <f t="shared" si="784"/>
        <v>0</v>
      </c>
      <c r="AY379" s="53" cm="1">
        <f t="array" ref="AY379">+INDEX(AM379:AX379,1,Settings!$C$4)</f>
        <v>0</v>
      </c>
      <c r="AZ379" s="53">
        <f t="shared" si="673"/>
        <v>0</v>
      </c>
      <c r="BA379" s="53"/>
      <c r="BB379" s="53">
        <f t="shared" si="674"/>
        <v>0</v>
      </c>
      <c r="BC379" s="53">
        <f t="shared" ref="BC379:BN379" si="785">+BB379</f>
        <v>0</v>
      </c>
      <c r="BD379" s="53">
        <f t="shared" si="785"/>
        <v>0</v>
      </c>
      <c r="BE379" s="53">
        <f t="shared" si="785"/>
        <v>0</v>
      </c>
      <c r="BF379" s="53">
        <f t="shared" si="785"/>
        <v>0</v>
      </c>
      <c r="BG379" s="53">
        <f t="shared" si="785"/>
        <v>0</v>
      </c>
      <c r="BH379" s="53">
        <f t="shared" si="785"/>
        <v>0</v>
      </c>
      <c r="BI379" s="53">
        <f t="shared" si="785"/>
        <v>0</v>
      </c>
      <c r="BJ379" s="53">
        <f t="shared" si="785"/>
        <v>0</v>
      </c>
      <c r="BK379" s="53">
        <f t="shared" si="785"/>
        <v>0</v>
      </c>
      <c r="BL379" s="53">
        <f t="shared" si="785"/>
        <v>0</v>
      </c>
      <c r="BM379" s="53">
        <f t="shared" si="785"/>
        <v>0</v>
      </c>
      <c r="BN379" s="53">
        <f t="shared" si="785"/>
        <v>0</v>
      </c>
      <c r="BO379" s="53"/>
      <c r="BP379" s="53">
        <f t="shared" si="676"/>
        <v>0</v>
      </c>
      <c r="BQ379" s="53"/>
      <c r="BR379" s="53">
        <f t="shared" si="677"/>
        <v>0</v>
      </c>
    </row>
    <row r="380" spans="1:70" x14ac:dyDescent="0.2">
      <c r="A380" s="6">
        <v>1797</v>
      </c>
      <c r="B380" s="6" t="str">
        <f>+VLOOKUP(A380,masterfile!B:C,2,FALSE)</f>
        <v>Verbindlichkeiten aus Umsatzsteuer-VZ</v>
      </c>
      <c r="D380" s="53">
        <f>+SUMIF('[1]2017'!$A:$A,$A380,'[1]2017'!$C:$C)-SUMIF('[1]2017'!$E:$E,$A380,'[1]2017'!$G:$G)</f>
        <v>0</v>
      </c>
      <c r="E380" s="53">
        <f>+SUMIF('[1]2018'!$A:$A,$A380,'[1]2018'!$C:$C)-SUMIF('[1]2018'!$E:$E,$A380,'[1]2018'!$G:$G)+D380</f>
        <v>0</v>
      </c>
      <c r="F380" s="53">
        <f>+SUMIF('[1]2019'!$A:$A,$A380,'[1]2019'!$C:$C)-SUMIF('[1]2019'!$E:$E,$A380,'[1]2019'!$G:$G)+E380</f>
        <v>0</v>
      </c>
      <c r="G380" s="53">
        <f>+SUMIF('[1]2020'!$A:$A,$A380,'[1]2020'!$C:$C)-SUMIF('[1]2020'!$E:$E,$A380,'[1]2020'!$G:$G)+F380</f>
        <v>0</v>
      </c>
      <c r="H380" s="53"/>
      <c r="I380" s="53">
        <f>+(SUMIF('[1]2021'!$A:$A,$A380,'[1]2021'!$C:$C)-SUMIF('[1]2021'!$E:$E,$A380,'[1]2021'!$G:$G))/12+G380</f>
        <v>0</v>
      </c>
      <c r="J380" s="53">
        <f>+(SUMIF('[1]2021'!$A:$A,$A380,'[1]2021'!$C:$C)-SUMIF('[1]2021'!$E:$E,$A380,'[1]2021'!$G:$G))/12+I380</f>
        <v>0</v>
      </c>
      <c r="K380" s="53">
        <f>+(SUMIF('[1]2021'!$A:$A,$A380,'[1]2021'!$C:$C)-SUMIF('[1]2021'!$E:$E,$A380,'[1]2021'!$G:$G))/12+J380</f>
        <v>0</v>
      </c>
      <c r="L380" s="53">
        <f>+(SUMIF('[1]2021'!$A:$A,$A380,'[1]2021'!$C:$C)-SUMIF('[1]2021'!$E:$E,$A380,'[1]2021'!$G:$G))/12+K380</f>
        <v>0</v>
      </c>
      <c r="M380" s="53">
        <f>+(SUMIF('[1]2021'!$A:$A,$A380,'[1]2021'!$C:$C)-SUMIF('[1]2021'!$E:$E,$A380,'[1]2021'!$G:$G))/12+L380</f>
        <v>0</v>
      </c>
      <c r="N380" s="53">
        <f>+(SUMIF('[1]2021'!$A:$A,$A380,'[1]2021'!$C:$C)-SUMIF('[1]2021'!$E:$E,$A380,'[1]2021'!$G:$G))/12+M380</f>
        <v>0</v>
      </c>
      <c r="O380" s="53">
        <f>+(SUMIF('[1]2021'!$A:$A,$A380,'[1]2021'!$C:$C)-SUMIF('[1]2021'!$E:$E,$A380,'[1]2021'!$G:$G))/12+N380</f>
        <v>0</v>
      </c>
      <c r="P380" s="53">
        <f>+(SUMIF('[1]2021'!$A:$A,$A380,'[1]2021'!$C:$C)-SUMIF('[1]2021'!$E:$E,$A380,'[1]2021'!$G:$G))/12+O380</f>
        <v>0</v>
      </c>
      <c r="Q380" s="53">
        <f>+(SUMIF('[1]2021'!$A:$A,$A380,'[1]2021'!$C:$C)-SUMIF('[1]2021'!$E:$E,$A380,'[1]2021'!$G:$G))/12+P380</f>
        <v>0</v>
      </c>
      <c r="R380" s="53">
        <f>+(SUMIF('[1]2021'!$A:$A,$A380,'[1]2021'!$C:$C)-SUMIF('[1]2021'!$E:$E,$A380,'[1]2021'!$G:$G))/12+Q380</f>
        <v>0</v>
      </c>
      <c r="S380" s="53">
        <f>+(SUMIF('[1]2021'!$A:$A,$A380,'[1]2021'!$C:$C)-SUMIF('[1]2021'!$E:$E,$A380,'[1]2021'!$G:$G))/12+R380</f>
        <v>0</v>
      </c>
      <c r="T380" s="53">
        <f>+(SUMIF('[1]2021'!$A:$A,$A380,'[1]2021'!$C:$C)-SUMIF('[1]2021'!$E:$E,$A380,'[1]2021'!$G:$G))/12+S380</f>
        <v>0</v>
      </c>
      <c r="U380" s="53" cm="1">
        <f t="array" ref="U380">+INDEX(I380:T380,1,Settings!$C$4)</f>
        <v>0</v>
      </c>
      <c r="V380" s="53" cm="1">
        <f t="array" ref="V380">+INDEX(I380:T380,1,Settings!$C$4)</f>
        <v>0</v>
      </c>
      <c r="W380" s="53"/>
      <c r="X380" s="53">
        <f>V380+SUMIFS(postings!$T:$T,postings!$C:$C,'b-data'!X$2,postings!$D:$D,'b-data'!X$3,postings!$I:$I,'b-data'!$A380)-SUMIFS(postings!$W:$W,postings!$C:$C,'b-data'!X$2,postings!$D:$D,'b-data'!X$3,postings!$M:$M,'b-data'!$A380)</f>
        <v>0</v>
      </c>
      <c r="Y380" s="53">
        <f>X380+SUMIFS(postings!$T:$T,postings!$C:$C,'b-data'!Y$2,postings!$D:$D,'b-data'!Y$3,postings!$I:$I,'b-data'!$A380)-SUMIFS(postings!$W:$W,postings!$C:$C,'b-data'!Y$2,postings!$D:$D,'b-data'!Y$3,postings!$M:$M,'b-data'!$A380)</f>
        <v>0</v>
      </c>
      <c r="Z380" s="53">
        <f>Y380+SUMIFS(postings!$T:$T,postings!$C:$C,'b-data'!Z$2,postings!$D:$D,'b-data'!Z$3,postings!$I:$I,'b-data'!$A380)-SUMIFS(postings!$W:$W,postings!$C:$C,'b-data'!Z$2,postings!$D:$D,'b-data'!Z$3,postings!$M:$M,'b-data'!$A380)</f>
        <v>0</v>
      </c>
      <c r="AA380" s="53">
        <f>Z380+SUMIFS(postings!$T:$T,postings!$C:$C,'b-data'!AA$2,postings!$D:$D,'b-data'!AA$3,postings!$I:$I,'b-data'!$A380)-SUMIFS(postings!$W:$W,postings!$C:$C,'b-data'!AA$2,postings!$D:$D,'b-data'!AA$3,postings!$M:$M,'b-data'!$A380)</f>
        <v>0</v>
      </c>
      <c r="AB380" s="53">
        <f>AA380+SUMIFS(postings!$T:$T,postings!$C:$C,'b-data'!AB$2,postings!$D:$D,'b-data'!AB$3,postings!$I:$I,'b-data'!$A380)-SUMIFS(postings!$W:$W,postings!$C:$C,'b-data'!AB$2,postings!$D:$D,'b-data'!AB$3,postings!$M:$M,'b-data'!$A380)</f>
        <v>0</v>
      </c>
      <c r="AC380" s="53">
        <f>AB380+SUMIFS(postings!$T:$T,postings!$C:$C,'b-data'!AC$2,postings!$D:$D,'b-data'!AC$3,postings!$I:$I,'b-data'!$A380)-SUMIFS(postings!$W:$W,postings!$C:$C,'b-data'!AC$2,postings!$D:$D,'b-data'!AC$3,postings!$M:$M,'b-data'!$A380)</f>
        <v>0</v>
      </c>
      <c r="AD380" s="53">
        <f>AC380+SUMIFS(postings!$T:$T,postings!$C:$C,'b-data'!AD$2,postings!$D:$D,'b-data'!AD$3,postings!$I:$I,'b-data'!$A380)-SUMIFS(postings!$W:$W,postings!$C:$C,'b-data'!AD$2,postings!$D:$D,'b-data'!AD$3,postings!$M:$M,'b-data'!$A380)</f>
        <v>0</v>
      </c>
      <c r="AE380" s="53">
        <f>AD380+SUMIFS(postings!$T:$T,postings!$C:$C,'b-data'!AE$2,postings!$D:$D,'b-data'!AE$3,postings!$I:$I,'b-data'!$A380)-SUMIFS(postings!$W:$W,postings!$C:$C,'b-data'!AE$2,postings!$D:$D,'b-data'!AE$3,postings!$M:$M,'b-data'!$A380)</f>
        <v>0</v>
      </c>
      <c r="AF380" s="53">
        <f>AE380+SUMIFS(postings!$T:$T,postings!$C:$C,'b-data'!AF$2,postings!$D:$D,'b-data'!AF$3,postings!$I:$I,'b-data'!$A380)-SUMIFS(postings!$W:$W,postings!$C:$C,'b-data'!AF$2,postings!$D:$D,'b-data'!AF$3,postings!$M:$M,'b-data'!$A380)</f>
        <v>0</v>
      </c>
      <c r="AG380" s="53">
        <f>AF380+SUMIFS(postings!$T:$T,postings!$C:$C,'b-data'!AG$2,postings!$D:$D,'b-data'!AG$3,postings!$I:$I,'b-data'!$A380)-SUMIFS(postings!$W:$W,postings!$C:$C,'b-data'!AG$2,postings!$D:$D,'b-data'!AG$3,postings!$M:$M,'b-data'!$A380)</f>
        <v>0</v>
      </c>
      <c r="AH380" s="53">
        <f>AG380+SUMIFS(postings!$T:$T,postings!$C:$C,'b-data'!AH$2,postings!$D:$D,'b-data'!AH$3,postings!$I:$I,'b-data'!$A380)-SUMIFS(postings!$W:$W,postings!$C:$C,'b-data'!AH$2,postings!$D:$D,'b-data'!AH$3,postings!$M:$M,'b-data'!$A380)</f>
        <v>0</v>
      </c>
      <c r="AI380" s="53">
        <f>AH380+SUMIFS(postings!$T:$T,postings!$C:$C,'b-data'!AI$2,postings!$D:$D,'b-data'!AI$3,postings!$I:$I,'b-data'!$A380)-SUMIFS(postings!$W:$W,postings!$C:$C,'b-data'!AI$2,postings!$D:$D,'b-data'!AI$3,postings!$M:$M,'b-data'!$A380)</f>
        <v>0</v>
      </c>
      <c r="AJ380" s="53" cm="1">
        <f t="array" ref="AJ380">+INDEX(X380:AI380,1,Settings!$C$4)</f>
        <v>0</v>
      </c>
      <c r="AK380" s="53" cm="1">
        <f t="array" ref="AK380">+INDEX(X380:AI380,1,Settings!$C$4)</f>
        <v>0</v>
      </c>
      <c r="AL380" s="53"/>
      <c r="AM380" s="53">
        <f t="shared" si="671"/>
        <v>0</v>
      </c>
      <c r="AN380" s="53">
        <f t="shared" ref="AN380:AX380" si="786">+AM380</f>
        <v>0</v>
      </c>
      <c r="AO380" s="53">
        <f t="shared" si="786"/>
        <v>0</v>
      </c>
      <c r="AP380" s="53">
        <f t="shared" si="786"/>
        <v>0</v>
      </c>
      <c r="AQ380" s="53">
        <f t="shared" si="786"/>
        <v>0</v>
      </c>
      <c r="AR380" s="53">
        <f t="shared" si="786"/>
        <v>0</v>
      </c>
      <c r="AS380" s="53">
        <f t="shared" si="786"/>
        <v>0</v>
      </c>
      <c r="AT380" s="53">
        <f t="shared" si="786"/>
        <v>0</v>
      </c>
      <c r="AU380" s="53">
        <f t="shared" si="786"/>
        <v>0</v>
      </c>
      <c r="AV380" s="53">
        <f t="shared" si="786"/>
        <v>0</v>
      </c>
      <c r="AW380" s="53">
        <f t="shared" si="786"/>
        <v>0</v>
      </c>
      <c r="AX380" s="53">
        <f t="shared" si="786"/>
        <v>0</v>
      </c>
      <c r="AY380" s="53" cm="1">
        <f t="array" ref="AY380">+INDEX(AM380:AX380,1,Settings!$C$4)</f>
        <v>0</v>
      </c>
      <c r="AZ380" s="53">
        <f t="shared" si="673"/>
        <v>0</v>
      </c>
      <c r="BA380" s="53"/>
      <c r="BB380" s="53">
        <f t="shared" si="674"/>
        <v>0</v>
      </c>
      <c r="BC380" s="53">
        <f t="shared" ref="BC380:BN380" si="787">+BB380</f>
        <v>0</v>
      </c>
      <c r="BD380" s="53">
        <f t="shared" si="787"/>
        <v>0</v>
      </c>
      <c r="BE380" s="53">
        <f t="shared" si="787"/>
        <v>0</v>
      </c>
      <c r="BF380" s="53">
        <f t="shared" si="787"/>
        <v>0</v>
      </c>
      <c r="BG380" s="53">
        <f t="shared" si="787"/>
        <v>0</v>
      </c>
      <c r="BH380" s="53">
        <f t="shared" si="787"/>
        <v>0</v>
      </c>
      <c r="BI380" s="53">
        <f t="shared" si="787"/>
        <v>0</v>
      </c>
      <c r="BJ380" s="53">
        <f t="shared" si="787"/>
        <v>0</v>
      </c>
      <c r="BK380" s="53">
        <f t="shared" si="787"/>
        <v>0</v>
      </c>
      <c r="BL380" s="53">
        <f t="shared" si="787"/>
        <v>0</v>
      </c>
      <c r="BM380" s="53">
        <f t="shared" si="787"/>
        <v>0</v>
      </c>
      <c r="BN380" s="53">
        <f t="shared" si="787"/>
        <v>0</v>
      </c>
      <c r="BO380" s="53"/>
      <c r="BP380" s="53">
        <f t="shared" si="676"/>
        <v>0</v>
      </c>
      <c r="BQ380" s="53"/>
      <c r="BR380" s="53">
        <f t="shared" si="677"/>
        <v>0</v>
      </c>
    </row>
    <row r="381" spans="1:70" x14ac:dyDescent="0.2">
      <c r="A381" s="6">
        <v>1798</v>
      </c>
      <c r="B381" s="6" t="str">
        <f>+VLOOKUP(A381,masterfile!B:C,2,FALSE)</f>
        <v>USt aus im Inland stpfl.EU-Lief.,nur OSS</v>
      </c>
      <c r="D381" s="53">
        <f>+SUMIF('[1]2017'!$A:$A,$A381,'[1]2017'!$C:$C)-SUMIF('[1]2017'!$E:$E,$A381,'[1]2017'!$G:$G)</f>
        <v>0</v>
      </c>
      <c r="E381" s="53">
        <f>+SUMIF('[1]2018'!$A:$A,$A381,'[1]2018'!$C:$C)-SUMIF('[1]2018'!$E:$E,$A381,'[1]2018'!$G:$G)+D381</f>
        <v>0</v>
      </c>
      <c r="F381" s="53">
        <f>+SUMIF('[1]2019'!$A:$A,$A381,'[1]2019'!$C:$C)-SUMIF('[1]2019'!$E:$E,$A381,'[1]2019'!$G:$G)+E381</f>
        <v>0</v>
      </c>
      <c r="G381" s="53">
        <f>+SUMIF('[1]2020'!$A:$A,$A381,'[1]2020'!$C:$C)-SUMIF('[1]2020'!$E:$E,$A381,'[1]2020'!$G:$G)+F381</f>
        <v>0</v>
      </c>
      <c r="H381" s="53"/>
      <c r="I381" s="53">
        <f>+(SUMIF('[1]2021'!$A:$A,$A381,'[1]2021'!$C:$C)-SUMIF('[1]2021'!$E:$E,$A381,'[1]2021'!$G:$G))/12+G381</f>
        <v>0</v>
      </c>
      <c r="J381" s="53">
        <f>+(SUMIF('[1]2021'!$A:$A,$A381,'[1]2021'!$C:$C)-SUMIF('[1]2021'!$E:$E,$A381,'[1]2021'!$G:$G))/12+I381</f>
        <v>0</v>
      </c>
      <c r="K381" s="53">
        <f>+(SUMIF('[1]2021'!$A:$A,$A381,'[1]2021'!$C:$C)-SUMIF('[1]2021'!$E:$E,$A381,'[1]2021'!$G:$G))/12+J381</f>
        <v>0</v>
      </c>
      <c r="L381" s="53">
        <f>+(SUMIF('[1]2021'!$A:$A,$A381,'[1]2021'!$C:$C)-SUMIF('[1]2021'!$E:$E,$A381,'[1]2021'!$G:$G))/12+K381</f>
        <v>0</v>
      </c>
      <c r="M381" s="53">
        <f>+(SUMIF('[1]2021'!$A:$A,$A381,'[1]2021'!$C:$C)-SUMIF('[1]2021'!$E:$E,$A381,'[1]2021'!$G:$G))/12+L381</f>
        <v>0</v>
      </c>
      <c r="N381" s="53">
        <f>+(SUMIF('[1]2021'!$A:$A,$A381,'[1]2021'!$C:$C)-SUMIF('[1]2021'!$E:$E,$A381,'[1]2021'!$G:$G))/12+M381</f>
        <v>0</v>
      </c>
      <c r="O381" s="53">
        <f>+(SUMIF('[1]2021'!$A:$A,$A381,'[1]2021'!$C:$C)-SUMIF('[1]2021'!$E:$E,$A381,'[1]2021'!$G:$G))/12+N381</f>
        <v>0</v>
      </c>
      <c r="P381" s="53">
        <f>+(SUMIF('[1]2021'!$A:$A,$A381,'[1]2021'!$C:$C)-SUMIF('[1]2021'!$E:$E,$A381,'[1]2021'!$G:$G))/12+O381</f>
        <v>0</v>
      </c>
      <c r="Q381" s="53">
        <f>+(SUMIF('[1]2021'!$A:$A,$A381,'[1]2021'!$C:$C)-SUMIF('[1]2021'!$E:$E,$A381,'[1]2021'!$G:$G))/12+P381</f>
        <v>0</v>
      </c>
      <c r="R381" s="53">
        <f>+(SUMIF('[1]2021'!$A:$A,$A381,'[1]2021'!$C:$C)-SUMIF('[1]2021'!$E:$E,$A381,'[1]2021'!$G:$G))/12+Q381</f>
        <v>0</v>
      </c>
      <c r="S381" s="53">
        <f>+(SUMIF('[1]2021'!$A:$A,$A381,'[1]2021'!$C:$C)-SUMIF('[1]2021'!$E:$E,$A381,'[1]2021'!$G:$G))/12+R381</f>
        <v>0</v>
      </c>
      <c r="T381" s="53">
        <f>+(SUMIF('[1]2021'!$A:$A,$A381,'[1]2021'!$C:$C)-SUMIF('[1]2021'!$E:$E,$A381,'[1]2021'!$G:$G))/12+S381</f>
        <v>0</v>
      </c>
      <c r="U381" s="53" cm="1">
        <f t="array" ref="U381">+INDEX(I381:T381,1,Settings!$C$4)</f>
        <v>0</v>
      </c>
      <c r="V381" s="53" cm="1">
        <f t="array" ref="V381">+INDEX(I381:T381,1,Settings!$C$4)</f>
        <v>0</v>
      </c>
      <c r="W381" s="53"/>
      <c r="X381" s="53">
        <f>V381+SUMIFS(postings!$T:$T,postings!$C:$C,'b-data'!X$2,postings!$D:$D,'b-data'!X$3,postings!$I:$I,'b-data'!$A381)-SUMIFS(postings!$W:$W,postings!$C:$C,'b-data'!X$2,postings!$D:$D,'b-data'!X$3,postings!$M:$M,'b-data'!$A381)</f>
        <v>0</v>
      </c>
      <c r="Y381" s="53">
        <f>X381+SUMIFS(postings!$T:$T,postings!$C:$C,'b-data'!Y$2,postings!$D:$D,'b-data'!Y$3,postings!$I:$I,'b-data'!$A381)-SUMIFS(postings!$W:$W,postings!$C:$C,'b-data'!Y$2,postings!$D:$D,'b-data'!Y$3,postings!$M:$M,'b-data'!$A381)</f>
        <v>0</v>
      </c>
      <c r="Z381" s="53">
        <f>Y381+SUMIFS(postings!$T:$T,postings!$C:$C,'b-data'!Z$2,postings!$D:$D,'b-data'!Z$3,postings!$I:$I,'b-data'!$A381)-SUMIFS(postings!$W:$W,postings!$C:$C,'b-data'!Z$2,postings!$D:$D,'b-data'!Z$3,postings!$M:$M,'b-data'!$A381)</f>
        <v>0</v>
      </c>
      <c r="AA381" s="53">
        <f>Z381+SUMIFS(postings!$T:$T,postings!$C:$C,'b-data'!AA$2,postings!$D:$D,'b-data'!AA$3,postings!$I:$I,'b-data'!$A381)-SUMIFS(postings!$W:$W,postings!$C:$C,'b-data'!AA$2,postings!$D:$D,'b-data'!AA$3,postings!$M:$M,'b-data'!$A381)</f>
        <v>0</v>
      </c>
      <c r="AB381" s="53">
        <f>AA381+SUMIFS(postings!$T:$T,postings!$C:$C,'b-data'!AB$2,postings!$D:$D,'b-data'!AB$3,postings!$I:$I,'b-data'!$A381)-SUMIFS(postings!$W:$W,postings!$C:$C,'b-data'!AB$2,postings!$D:$D,'b-data'!AB$3,postings!$M:$M,'b-data'!$A381)</f>
        <v>0</v>
      </c>
      <c r="AC381" s="53">
        <f>AB381+SUMIFS(postings!$T:$T,postings!$C:$C,'b-data'!AC$2,postings!$D:$D,'b-data'!AC$3,postings!$I:$I,'b-data'!$A381)-SUMIFS(postings!$W:$W,postings!$C:$C,'b-data'!AC$2,postings!$D:$D,'b-data'!AC$3,postings!$M:$M,'b-data'!$A381)</f>
        <v>0</v>
      </c>
      <c r="AD381" s="53">
        <f>AC381+SUMIFS(postings!$T:$T,postings!$C:$C,'b-data'!AD$2,postings!$D:$D,'b-data'!AD$3,postings!$I:$I,'b-data'!$A381)-SUMIFS(postings!$W:$W,postings!$C:$C,'b-data'!AD$2,postings!$D:$D,'b-data'!AD$3,postings!$M:$M,'b-data'!$A381)</f>
        <v>0</v>
      </c>
      <c r="AE381" s="53">
        <f>AD381+SUMIFS(postings!$T:$T,postings!$C:$C,'b-data'!AE$2,postings!$D:$D,'b-data'!AE$3,postings!$I:$I,'b-data'!$A381)-SUMIFS(postings!$W:$W,postings!$C:$C,'b-data'!AE$2,postings!$D:$D,'b-data'!AE$3,postings!$M:$M,'b-data'!$A381)</f>
        <v>0</v>
      </c>
      <c r="AF381" s="53">
        <f>AE381+SUMIFS(postings!$T:$T,postings!$C:$C,'b-data'!AF$2,postings!$D:$D,'b-data'!AF$3,postings!$I:$I,'b-data'!$A381)-SUMIFS(postings!$W:$W,postings!$C:$C,'b-data'!AF$2,postings!$D:$D,'b-data'!AF$3,postings!$M:$M,'b-data'!$A381)</f>
        <v>0</v>
      </c>
      <c r="AG381" s="53">
        <f>AF381+SUMIFS(postings!$T:$T,postings!$C:$C,'b-data'!AG$2,postings!$D:$D,'b-data'!AG$3,postings!$I:$I,'b-data'!$A381)-SUMIFS(postings!$W:$W,postings!$C:$C,'b-data'!AG$2,postings!$D:$D,'b-data'!AG$3,postings!$M:$M,'b-data'!$A381)</f>
        <v>0</v>
      </c>
      <c r="AH381" s="53">
        <f>AG381+SUMIFS(postings!$T:$T,postings!$C:$C,'b-data'!AH$2,postings!$D:$D,'b-data'!AH$3,postings!$I:$I,'b-data'!$A381)-SUMIFS(postings!$W:$W,postings!$C:$C,'b-data'!AH$2,postings!$D:$D,'b-data'!AH$3,postings!$M:$M,'b-data'!$A381)</f>
        <v>0</v>
      </c>
      <c r="AI381" s="53">
        <f>AH381+SUMIFS(postings!$T:$T,postings!$C:$C,'b-data'!AI$2,postings!$D:$D,'b-data'!AI$3,postings!$I:$I,'b-data'!$A381)-SUMIFS(postings!$W:$W,postings!$C:$C,'b-data'!AI$2,postings!$D:$D,'b-data'!AI$3,postings!$M:$M,'b-data'!$A381)</f>
        <v>0</v>
      </c>
      <c r="AJ381" s="53" cm="1">
        <f t="array" ref="AJ381">+INDEX(X381:AI381,1,Settings!$C$4)</f>
        <v>0</v>
      </c>
      <c r="AK381" s="53" cm="1">
        <f t="array" ref="AK381">+INDEX(X381:AI381,1,Settings!$C$4)</f>
        <v>0</v>
      </c>
      <c r="AL381" s="53"/>
      <c r="AM381" s="53">
        <f t="shared" si="671"/>
        <v>0</v>
      </c>
      <c r="AN381" s="53">
        <f t="shared" ref="AN381:AX381" si="788">+AM381</f>
        <v>0</v>
      </c>
      <c r="AO381" s="53">
        <f t="shared" si="788"/>
        <v>0</v>
      </c>
      <c r="AP381" s="53">
        <f t="shared" si="788"/>
        <v>0</v>
      </c>
      <c r="AQ381" s="53">
        <f t="shared" si="788"/>
        <v>0</v>
      </c>
      <c r="AR381" s="53">
        <f t="shared" si="788"/>
        <v>0</v>
      </c>
      <c r="AS381" s="53">
        <f t="shared" si="788"/>
        <v>0</v>
      </c>
      <c r="AT381" s="53">
        <f t="shared" si="788"/>
        <v>0</v>
      </c>
      <c r="AU381" s="53">
        <f t="shared" si="788"/>
        <v>0</v>
      </c>
      <c r="AV381" s="53">
        <f t="shared" si="788"/>
        <v>0</v>
      </c>
      <c r="AW381" s="53">
        <f t="shared" si="788"/>
        <v>0</v>
      </c>
      <c r="AX381" s="53">
        <f t="shared" si="788"/>
        <v>0</v>
      </c>
      <c r="AY381" s="53" cm="1">
        <f t="array" ref="AY381">+INDEX(AM381:AX381,1,Settings!$C$4)</f>
        <v>0</v>
      </c>
      <c r="AZ381" s="53">
        <f t="shared" si="673"/>
        <v>0</v>
      </c>
      <c r="BA381" s="53"/>
      <c r="BB381" s="53">
        <f t="shared" si="674"/>
        <v>0</v>
      </c>
      <c r="BC381" s="53">
        <f t="shared" ref="BC381:BN381" si="789">+BB381</f>
        <v>0</v>
      </c>
      <c r="BD381" s="53">
        <f t="shared" si="789"/>
        <v>0</v>
      </c>
      <c r="BE381" s="53">
        <f t="shared" si="789"/>
        <v>0</v>
      </c>
      <c r="BF381" s="53">
        <f t="shared" si="789"/>
        <v>0</v>
      </c>
      <c r="BG381" s="53">
        <f t="shared" si="789"/>
        <v>0</v>
      </c>
      <c r="BH381" s="53">
        <f t="shared" si="789"/>
        <v>0</v>
      </c>
      <c r="BI381" s="53">
        <f t="shared" si="789"/>
        <v>0</v>
      </c>
      <c r="BJ381" s="53">
        <f t="shared" si="789"/>
        <v>0</v>
      </c>
      <c r="BK381" s="53">
        <f t="shared" si="789"/>
        <v>0</v>
      </c>
      <c r="BL381" s="53">
        <f t="shared" si="789"/>
        <v>0</v>
      </c>
      <c r="BM381" s="53">
        <f t="shared" si="789"/>
        <v>0</v>
      </c>
      <c r="BN381" s="53">
        <f t="shared" si="789"/>
        <v>0</v>
      </c>
      <c r="BO381" s="53"/>
      <c r="BP381" s="53">
        <f t="shared" si="676"/>
        <v>0</v>
      </c>
      <c r="BQ381" s="53"/>
      <c r="BR381" s="53">
        <f t="shared" si="677"/>
        <v>0</v>
      </c>
    </row>
    <row r="382" spans="1:70" x14ac:dyDescent="0.2">
      <c r="A382" s="6">
        <v>2860</v>
      </c>
      <c r="B382" s="6" t="str">
        <f>+VLOOKUP(A382,masterfile!B:C,2,FALSE)</f>
        <v>Gewinnvortrag nach Verwendung</v>
      </c>
      <c r="D382" s="53">
        <f>+SUMIF('[1]2017'!$A:$A,$A382,'[1]2017'!$C:$C)-SUMIF('[1]2017'!$E:$E,$A382,'[1]2017'!$G:$G)</f>
        <v>-10286.16725624531</v>
      </c>
      <c r="E382" s="53">
        <f>+SUMIF('[1]2018'!$A:$A,$A382,'[1]2018'!$C:$C)-SUMIF('[1]2018'!$E:$E,$A382,'[1]2018'!$G:$G)+D382</f>
        <v>-12786.16725624531</v>
      </c>
      <c r="F382" s="53">
        <f>+SUMIF('[1]2019'!$A:$A,$A382,'[1]2019'!$C:$C)-SUMIF('[1]2019'!$E:$E,$A382,'[1]2019'!$G:$G)+E382</f>
        <v>-15286.16725624531</v>
      </c>
      <c r="G382" s="53">
        <f>+SUMIF('[1]2020'!$A:$A,$A382,'[1]2020'!$C:$C)-SUMIF('[1]2020'!$E:$E,$A382,'[1]2020'!$G:$G)+F382</f>
        <v>-17786.16725624531</v>
      </c>
      <c r="H382" s="53"/>
      <c r="I382" s="53">
        <f>+(SUMIF('[1]2021'!$A:$A,$A382,'[1]2021'!$C:$C)-SUMIF('[1]2021'!$E:$E,$A382,'[1]2021'!$G:$G))/12+G382</f>
        <v>-17994.500589578642</v>
      </c>
      <c r="J382" s="53">
        <f>+(SUMIF('[1]2021'!$A:$A,$A382,'[1]2021'!$C:$C)-SUMIF('[1]2021'!$E:$E,$A382,'[1]2021'!$G:$G))/12+I382</f>
        <v>-18202.833922911974</v>
      </c>
      <c r="K382" s="53">
        <f>+(SUMIF('[1]2021'!$A:$A,$A382,'[1]2021'!$C:$C)-SUMIF('[1]2021'!$E:$E,$A382,'[1]2021'!$G:$G))/12+J382</f>
        <v>-18411.167256245306</v>
      </c>
      <c r="L382" s="53">
        <f>+(SUMIF('[1]2021'!$A:$A,$A382,'[1]2021'!$C:$C)-SUMIF('[1]2021'!$E:$E,$A382,'[1]2021'!$G:$G))/12+K382</f>
        <v>-18619.500589578638</v>
      </c>
      <c r="M382" s="53">
        <f>+(SUMIF('[1]2021'!$A:$A,$A382,'[1]2021'!$C:$C)-SUMIF('[1]2021'!$E:$E,$A382,'[1]2021'!$G:$G))/12+L382</f>
        <v>-18827.83392291197</v>
      </c>
      <c r="N382" s="53">
        <f>+(SUMIF('[1]2021'!$A:$A,$A382,'[1]2021'!$C:$C)-SUMIF('[1]2021'!$E:$E,$A382,'[1]2021'!$G:$G))/12+M382</f>
        <v>-19036.167256245302</v>
      </c>
      <c r="O382" s="53">
        <f>+(SUMIF('[1]2021'!$A:$A,$A382,'[1]2021'!$C:$C)-SUMIF('[1]2021'!$E:$E,$A382,'[1]2021'!$G:$G))/12+N382</f>
        <v>-19244.500589578634</v>
      </c>
      <c r="P382" s="53">
        <f>+(SUMIF('[1]2021'!$A:$A,$A382,'[1]2021'!$C:$C)-SUMIF('[1]2021'!$E:$E,$A382,'[1]2021'!$G:$G))/12+O382</f>
        <v>-19452.833922911967</v>
      </c>
      <c r="Q382" s="53">
        <f>+(SUMIF('[1]2021'!$A:$A,$A382,'[1]2021'!$C:$C)-SUMIF('[1]2021'!$E:$E,$A382,'[1]2021'!$G:$G))/12+P382</f>
        <v>-19661.167256245299</v>
      </c>
      <c r="R382" s="53">
        <f>+(SUMIF('[1]2021'!$A:$A,$A382,'[1]2021'!$C:$C)-SUMIF('[1]2021'!$E:$E,$A382,'[1]2021'!$G:$G))/12+Q382</f>
        <v>-19869.500589578631</v>
      </c>
      <c r="S382" s="53">
        <f>+(SUMIF('[1]2021'!$A:$A,$A382,'[1]2021'!$C:$C)-SUMIF('[1]2021'!$E:$E,$A382,'[1]2021'!$G:$G))/12+R382</f>
        <v>-20077.833922911963</v>
      </c>
      <c r="T382" s="53">
        <f>+(SUMIF('[1]2021'!$A:$A,$A382,'[1]2021'!$C:$C)-SUMIF('[1]2021'!$E:$E,$A382,'[1]2021'!$G:$G))/12+S382</f>
        <v>-20286.167256245295</v>
      </c>
      <c r="U382" s="53" cm="1">
        <f t="array" ref="U382">+INDEX(I382:T382,1,Settings!$C$4)</f>
        <v>-20286.167256245295</v>
      </c>
      <c r="V382" s="53" cm="1">
        <f t="array" ref="V382">+INDEX(I382:T382,1,Settings!$C$4)</f>
        <v>-20286.167256245295</v>
      </c>
      <c r="W382" s="53"/>
      <c r="X382" s="53">
        <f>V382+SUMIFS(postings!$T:$T,postings!$C:$C,'b-data'!X$2,postings!$D:$D,'b-data'!X$3,postings!$I:$I,'b-data'!$A382)-SUMIFS(postings!$W:$W,postings!$C:$C,'b-data'!X$2,postings!$D:$D,'b-data'!X$3,postings!$M:$M,'b-data'!$A382)</f>
        <v>-20286.167256245295</v>
      </c>
      <c r="Y382" s="53">
        <f>X382+SUMIFS(postings!$T:$T,postings!$C:$C,'b-data'!Y$2,postings!$D:$D,'b-data'!Y$3,postings!$I:$I,'b-data'!$A382)-SUMIFS(postings!$W:$W,postings!$C:$C,'b-data'!Y$2,postings!$D:$D,'b-data'!Y$3,postings!$M:$M,'b-data'!$A382)</f>
        <v>-20286.167256245295</v>
      </c>
      <c r="Z382" s="53">
        <f>Y382+SUMIFS(postings!$T:$T,postings!$C:$C,'b-data'!Z$2,postings!$D:$D,'b-data'!Z$3,postings!$I:$I,'b-data'!$A382)-SUMIFS(postings!$W:$W,postings!$C:$C,'b-data'!Z$2,postings!$D:$D,'b-data'!Z$3,postings!$M:$M,'b-data'!$A382)</f>
        <v>-20286.167256245295</v>
      </c>
      <c r="AA382" s="53">
        <f>Z382+SUMIFS(postings!$T:$T,postings!$C:$C,'b-data'!AA$2,postings!$D:$D,'b-data'!AA$3,postings!$I:$I,'b-data'!$A382)-SUMIFS(postings!$W:$W,postings!$C:$C,'b-data'!AA$2,postings!$D:$D,'b-data'!AA$3,postings!$M:$M,'b-data'!$A382)</f>
        <v>-20286.167256245295</v>
      </c>
      <c r="AB382" s="53">
        <f>AA382+SUMIFS(postings!$T:$T,postings!$C:$C,'b-data'!AB$2,postings!$D:$D,'b-data'!AB$3,postings!$I:$I,'b-data'!$A382)-SUMIFS(postings!$W:$W,postings!$C:$C,'b-data'!AB$2,postings!$D:$D,'b-data'!AB$3,postings!$M:$M,'b-data'!$A382)</f>
        <v>-20286.167256245295</v>
      </c>
      <c r="AC382" s="53">
        <f>AB382+SUMIFS(postings!$T:$T,postings!$C:$C,'b-data'!AC$2,postings!$D:$D,'b-data'!AC$3,postings!$I:$I,'b-data'!$A382)-SUMIFS(postings!$W:$W,postings!$C:$C,'b-data'!AC$2,postings!$D:$D,'b-data'!AC$3,postings!$M:$M,'b-data'!$A382)</f>
        <v>-20286.167256245295</v>
      </c>
      <c r="AD382" s="53">
        <f>AC382+SUMIFS(postings!$T:$T,postings!$C:$C,'b-data'!AD$2,postings!$D:$D,'b-data'!AD$3,postings!$I:$I,'b-data'!$A382)-SUMIFS(postings!$W:$W,postings!$C:$C,'b-data'!AD$2,postings!$D:$D,'b-data'!AD$3,postings!$M:$M,'b-data'!$A382)</f>
        <v>-20286.167256245295</v>
      </c>
      <c r="AE382" s="53">
        <f>AD382+SUMIFS(postings!$T:$T,postings!$C:$C,'b-data'!AE$2,postings!$D:$D,'b-data'!AE$3,postings!$I:$I,'b-data'!$A382)-SUMIFS(postings!$W:$W,postings!$C:$C,'b-data'!AE$2,postings!$D:$D,'b-data'!AE$3,postings!$M:$M,'b-data'!$A382)</f>
        <v>-20286.167256245295</v>
      </c>
      <c r="AF382" s="53">
        <f>AE382+SUMIFS(postings!$T:$T,postings!$C:$C,'b-data'!AF$2,postings!$D:$D,'b-data'!AF$3,postings!$I:$I,'b-data'!$A382)-SUMIFS(postings!$W:$W,postings!$C:$C,'b-data'!AF$2,postings!$D:$D,'b-data'!AF$3,postings!$M:$M,'b-data'!$A382)</f>
        <v>-20286.167256245295</v>
      </c>
      <c r="AG382" s="53">
        <f>AF382+SUMIFS(postings!$T:$T,postings!$C:$C,'b-data'!AG$2,postings!$D:$D,'b-data'!AG$3,postings!$I:$I,'b-data'!$A382)-SUMIFS(postings!$W:$W,postings!$C:$C,'b-data'!AG$2,postings!$D:$D,'b-data'!AG$3,postings!$M:$M,'b-data'!$A382)</f>
        <v>-20286.167256245295</v>
      </c>
      <c r="AH382" s="53">
        <f>AG382+SUMIFS(postings!$T:$T,postings!$C:$C,'b-data'!AH$2,postings!$D:$D,'b-data'!AH$3,postings!$I:$I,'b-data'!$A382)-SUMIFS(postings!$W:$W,postings!$C:$C,'b-data'!AH$2,postings!$D:$D,'b-data'!AH$3,postings!$M:$M,'b-data'!$A382)</f>
        <v>-20286.167256245295</v>
      </c>
      <c r="AI382" s="53">
        <f>AH382+SUMIFS(postings!$T:$T,postings!$C:$C,'b-data'!AI$2,postings!$D:$D,'b-data'!AI$3,postings!$I:$I,'b-data'!$A382)-SUMIFS(postings!$W:$W,postings!$C:$C,'b-data'!AI$2,postings!$D:$D,'b-data'!AI$3,postings!$M:$M,'b-data'!$A382)</f>
        <v>-20286.167256245295</v>
      </c>
      <c r="AJ382" s="53" cm="1">
        <f t="array" ref="AJ382">+INDEX(X382:AI382,1,Settings!$C$4)</f>
        <v>-20286.167256245295</v>
      </c>
      <c r="AK382" s="53" cm="1">
        <f t="array" ref="AK382">+INDEX(X382:AI382,1,Settings!$C$4)</f>
        <v>-20286.167256245295</v>
      </c>
      <c r="AL382" s="53"/>
      <c r="AM382" s="53">
        <f>+V382+U113</f>
        <v>-12286.167256245299</v>
      </c>
      <c r="AN382" s="53">
        <f t="shared" ref="AN382:AX382" si="790">+AM382</f>
        <v>-12286.167256245299</v>
      </c>
      <c r="AO382" s="53">
        <f t="shared" si="790"/>
        <v>-12286.167256245299</v>
      </c>
      <c r="AP382" s="53">
        <f t="shared" si="790"/>
        <v>-12286.167256245299</v>
      </c>
      <c r="AQ382" s="53">
        <f t="shared" si="790"/>
        <v>-12286.167256245299</v>
      </c>
      <c r="AR382" s="53">
        <f t="shared" si="790"/>
        <v>-12286.167256245299</v>
      </c>
      <c r="AS382" s="53">
        <f t="shared" si="790"/>
        <v>-12286.167256245299</v>
      </c>
      <c r="AT382" s="53">
        <f t="shared" si="790"/>
        <v>-12286.167256245299</v>
      </c>
      <c r="AU382" s="53">
        <f t="shared" si="790"/>
        <v>-12286.167256245299</v>
      </c>
      <c r="AV382" s="53">
        <f t="shared" si="790"/>
        <v>-12286.167256245299</v>
      </c>
      <c r="AW382" s="53">
        <f t="shared" si="790"/>
        <v>-12286.167256245299</v>
      </c>
      <c r="AX382" s="53">
        <f t="shared" si="790"/>
        <v>-12286.167256245299</v>
      </c>
      <c r="AY382" s="53" cm="1">
        <f t="array" ref="AY382">+INDEX(AM382:AX382,1,Settings!$C$4)</f>
        <v>-12286.167256245299</v>
      </c>
      <c r="AZ382" s="53">
        <f t="shared" si="673"/>
        <v>-12286.167256245299</v>
      </c>
      <c r="BA382" s="53"/>
      <c r="BB382" s="53">
        <f>+AZ382+AZ113</f>
        <v>-16013.987210455271</v>
      </c>
      <c r="BC382" s="53">
        <f t="shared" ref="BC382:BN382" si="791">+BB382</f>
        <v>-16013.987210455271</v>
      </c>
      <c r="BD382" s="53">
        <f t="shared" si="791"/>
        <v>-16013.987210455271</v>
      </c>
      <c r="BE382" s="53">
        <f t="shared" si="791"/>
        <v>-16013.987210455271</v>
      </c>
      <c r="BF382" s="53">
        <f t="shared" si="791"/>
        <v>-16013.987210455271</v>
      </c>
      <c r="BG382" s="53">
        <f t="shared" si="791"/>
        <v>-16013.987210455271</v>
      </c>
      <c r="BH382" s="53">
        <f t="shared" si="791"/>
        <v>-16013.987210455271</v>
      </c>
      <c r="BI382" s="53">
        <f t="shared" si="791"/>
        <v>-16013.987210455271</v>
      </c>
      <c r="BJ382" s="53">
        <f t="shared" si="791"/>
        <v>-16013.987210455271</v>
      </c>
      <c r="BK382" s="53">
        <f t="shared" si="791"/>
        <v>-16013.987210455271</v>
      </c>
      <c r="BL382" s="53">
        <f t="shared" si="791"/>
        <v>-16013.987210455271</v>
      </c>
      <c r="BM382" s="53">
        <f t="shared" si="791"/>
        <v>-16013.987210455271</v>
      </c>
      <c r="BN382" s="53">
        <f t="shared" si="791"/>
        <v>-16013.987210455271</v>
      </c>
      <c r="BO382" s="53"/>
      <c r="BP382" s="53">
        <f>+BN382+BN113</f>
        <v>-19849.47532404005</v>
      </c>
      <c r="BQ382" s="53"/>
      <c r="BR382" s="53">
        <f>+BP382+BP113</f>
        <v>-23754.933834242129</v>
      </c>
    </row>
    <row r="383" spans="1:70" x14ac:dyDescent="0.2">
      <c r="A383" s="6">
        <v>2865</v>
      </c>
      <c r="B383" s="6" t="str">
        <f>+VLOOKUP(A383,masterfile!B:C,2,FALSE)</f>
        <v>Gewinnvortrag nach Verwendung (KKE)</v>
      </c>
      <c r="D383" s="53">
        <f>+SUMIF('[1]2017'!$A:$A,$A383,'[1]2017'!$C:$C)-SUMIF('[1]2017'!$E:$E,$A383,'[1]2017'!$G:$G)</f>
        <v>0</v>
      </c>
      <c r="E383" s="53">
        <f>+SUMIF('[1]2018'!$A:$A,$A383,'[1]2018'!$C:$C)-SUMIF('[1]2018'!$E:$E,$A383,'[1]2018'!$G:$G)+D383</f>
        <v>0</v>
      </c>
      <c r="F383" s="53">
        <f>+SUMIF('[1]2019'!$A:$A,$A383,'[1]2019'!$C:$C)-SUMIF('[1]2019'!$E:$E,$A383,'[1]2019'!$G:$G)+E383</f>
        <v>0</v>
      </c>
      <c r="G383" s="53">
        <f>+SUMIF('[1]2020'!$A:$A,$A383,'[1]2020'!$C:$C)-SUMIF('[1]2020'!$E:$E,$A383,'[1]2020'!$G:$G)+F383</f>
        <v>0</v>
      </c>
      <c r="H383" s="53"/>
      <c r="I383" s="53">
        <f>+(SUMIF('[1]2021'!$A:$A,$A383,'[1]2021'!$C:$C)-SUMIF('[1]2021'!$E:$E,$A383,'[1]2021'!$G:$G))/12+G383</f>
        <v>0</v>
      </c>
      <c r="J383" s="53">
        <f>+(SUMIF('[1]2021'!$A:$A,$A383,'[1]2021'!$C:$C)-SUMIF('[1]2021'!$E:$E,$A383,'[1]2021'!$G:$G))/12+I383</f>
        <v>0</v>
      </c>
      <c r="K383" s="53">
        <f>+(SUMIF('[1]2021'!$A:$A,$A383,'[1]2021'!$C:$C)-SUMIF('[1]2021'!$E:$E,$A383,'[1]2021'!$G:$G))/12+J383</f>
        <v>0</v>
      </c>
      <c r="L383" s="53">
        <f>+(SUMIF('[1]2021'!$A:$A,$A383,'[1]2021'!$C:$C)-SUMIF('[1]2021'!$E:$E,$A383,'[1]2021'!$G:$G))/12+K383</f>
        <v>0</v>
      </c>
      <c r="M383" s="53">
        <f>+(SUMIF('[1]2021'!$A:$A,$A383,'[1]2021'!$C:$C)-SUMIF('[1]2021'!$E:$E,$A383,'[1]2021'!$G:$G))/12+L383</f>
        <v>0</v>
      </c>
      <c r="N383" s="53">
        <f>+(SUMIF('[1]2021'!$A:$A,$A383,'[1]2021'!$C:$C)-SUMIF('[1]2021'!$E:$E,$A383,'[1]2021'!$G:$G))/12+M383</f>
        <v>0</v>
      </c>
      <c r="O383" s="53">
        <f>+(SUMIF('[1]2021'!$A:$A,$A383,'[1]2021'!$C:$C)-SUMIF('[1]2021'!$E:$E,$A383,'[1]2021'!$G:$G))/12+N383</f>
        <v>0</v>
      </c>
      <c r="P383" s="53">
        <f>+(SUMIF('[1]2021'!$A:$A,$A383,'[1]2021'!$C:$C)-SUMIF('[1]2021'!$E:$E,$A383,'[1]2021'!$G:$G))/12+O383</f>
        <v>0</v>
      </c>
      <c r="Q383" s="53">
        <f>+(SUMIF('[1]2021'!$A:$A,$A383,'[1]2021'!$C:$C)-SUMIF('[1]2021'!$E:$E,$A383,'[1]2021'!$G:$G))/12+P383</f>
        <v>0</v>
      </c>
      <c r="R383" s="53">
        <f>+(SUMIF('[1]2021'!$A:$A,$A383,'[1]2021'!$C:$C)-SUMIF('[1]2021'!$E:$E,$A383,'[1]2021'!$G:$G))/12+Q383</f>
        <v>0</v>
      </c>
      <c r="S383" s="53">
        <f>+(SUMIF('[1]2021'!$A:$A,$A383,'[1]2021'!$C:$C)-SUMIF('[1]2021'!$E:$E,$A383,'[1]2021'!$G:$G))/12+R383</f>
        <v>0</v>
      </c>
      <c r="T383" s="53">
        <f>+(SUMIF('[1]2021'!$A:$A,$A383,'[1]2021'!$C:$C)-SUMIF('[1]2021'!$E:$E,$A383,'[1]2021'!$G:$G))/12+S383</f>
        <v>0</v>
      </c>
      <c r="U383" s="53" cm="1">
        <f t="array" ref="U383">+INDEX(I383:T383,1,Settings!$C$4)</f>
        <v>0</v>
      </c>
      <c r="V383" s="53" cm="1">
        <f t="array" ref="V383">+INDEX(I383:T383,1,Settings!$C$4)</f>
        <v>0</v>
      </c>
      <c r="W383" s="53"/>
      <c r="X383" s="53">
        <f>V383+SUMIFS(postings!$T:$T,postings!$C:$C,'b-data'!X$2,postings!$D:$D,'b-data'!X$3,postings!$I:$I,'b-data'!$A383)-SUMIFS(postings!$W:$W,postings!$C:$C,'b-data'!X$2,postings!$D:$D,'b-data'!X$3,postings!$M:$M,'b-data'!$A383)</f>
        <v>0</v>
      </c>
      <c r="Y383" s="53">
        <f>X383+SUMIFS(postings!$T:$T,postings!$C:$C,'b-data'!Y$2,postings!$D:$D,'b-data'!Y$3,postings!$I:$I,'b-data'!$A383)-SUMIFS(postings!$W:$W,postings!$C:$C,'b-data'!Y$2,postings!$D:$D,'b-data'!Y$3,postings!$M:$M,'b-data'!$A383)</f>
        <v>0</v>
      </c>
      <c r="Z383" s="53">
        <f>Y383+SUMIFS(postings!$T:$T,postings!$C:$C,'b-data'!Z$2,postings!$D:$D,'b-data'!Z$3,postings!$I:$I,'b-data'!$A383)-SUMIFS(postings!$W:$W,postings!$C:$C,'b-data'!Z$2,postings!$D:$D,'b-data'!Z$3,postings!$M:$M,'b-data'!$A383)</f>
        <v>0</v>
      </c>
      <c r="AA383" s="53">
        <f>Z383+SUMIFS(postings!$T:$T,postings!$C:$C,'b-data'!AA$2,postings!$D:$D,'b-data'!AA$3,postings!$I:$I,'b-data'!$A383)-SUMIFS(postings!$W:$W,postings!$C:$C,'b-data'!AA$2,postings!$D:$D,'b-data'!AA$3,postings!$M:$M,'b-data'!$A383)</f>
        <v>0</v>
      </c>
      <c r="AB383" s="53">
        <f>AA383+SUMIFS(postings!$T:$T,postings!$C:$C,'b-data'!AB$2,postings!$D:$D,'b-data'!AB$3,postings!$I:$I,'b-data'!$A383)-SUMIFS(postings!$W:$W,postings!$C:$C,'b-data'!AB$2,postings!$D:$D,'b-data'!AB$3,postings!$M:$M,'b-data'!$A383)</f>
        <v>0</v>
      </c>
      <c r="AC383" s="53">
        <f>AB383+SUMIFS(postings!$T:$T,postings!$C:$C,'b-data'!AC$2,postings!$D:$D,'b-data'!AC$3,postings!$I:$I,'b-data'!$A383)-SUMIFS(postings!$W:$W,postings!$C:$C,'b-data'!AC$2,postings!$D:$D,'b-data'!AC$3,postings!$M:$M,'b-data'!$A383)</f>
        <v>0</v>
      </c>
      <c r="AD383" s="53">
        <f>AC383+SUMIFS(postings!$T:$T,postings!$C:$C,'b-data'!AD$2,postings!$D:$D,'b-data'!AD$3,postings!$I:$I,'b-data'!$A383)-SUMIFS(postings!$W:$W,postings!$C:$C,'b-data'!AD$2,postings!$D:$D,'b-data'!AD$3,postings!$M:$M,'b-data'!$A383)</f>
        <v>0</v>
      </c>
      <c r="AE383" s="53">
        <f>AD383+SUMIFS(postings!$T:$T,postings!$C:$C,'b-data'!AE$2,postings!$D:$D,'b-data'!AE$3,postings!$I:$I,'b-data'!$A383)-SUMIFS(postings!$W:$W,postings!$C:$C,'b-data'!AE$2,postings!$D:$D,'b-data'!AE$3,postings!$M:$M,'b-data'!$A383)</f>
        <v>0</v>
      </c>
      <c r="AF383" s="53">
        <f>AE383+SUMIFS(postings!$T:$T,postings!$C:$C,'b-data'!AF$2,postings!$D:$D,'b-data'!AF$3,postings!$I:$I,'b-data'!$A383)-SUMIFS(postings!$W:$W,postings!$C:$C,'b-data'!AF$2,postings!$D:$D,'b-data'!AF$3,postings!$M:$M,'b-data'!$A383)</f>
        <v>0</v>
      </c>
      <c r="AG383" s="53">
        <f>AF383+SUMIFS(postings!$T:$T,postings!$C:$C,'b-data'!AG$2,postings!$D:$D,'b-data'!AG$3,postings!$I:$I,'b-data'!$A383)-SUMIFS(postings!$W:$W,postings!$C:$C,'b-data'!AG$2,postings!$D:$D,'b-data'!AG$3,postings!$M:$M,'b-data'!$A383)</f>
        <v>0</v>
      </c>
      <c r="AH383" s="53">
        <f>AG383+SUMIFS(postings!$T:$T,postings!$C:$C,'b-data'!AH$2,postings!$D:$D,'b-data'!AH$3,postings!$I:$I,'b-data'!$A383)-SUMIFS(postings!$W:$W,postings!$C:$C,'b-data'!AH$2,postings!$D:$D,'b-data'!AH$3,postings!$M:$M,'b-data'!$A383)</f>
        <v>0</v>
      </c>
      <c r="AI383" s="53">
        <f>AH383+SUMIFS(postings!$T:$T,postings!$C:$C,'b-data'!AI$2,postings!$D:$D,'b-data'!AI$3,postings!$I:$I,'b-data'!$A383)-SUMIFS(postings!$W:$W,postings!$C:$C,'b-data'!AI$2,postings!$D:$D,'b-data'!AI$3,postings!$M:$M,'b-data'!$A383)</f>
        <v>0</v>
      </c>
      <c r="AJ383" s="53" cm="1">
        <f t="array" ref="AJ383">+INDEX(X383:AI383,1,Settings!$C$4)</f>
        <v>0</v>
      </c>
      <c r="AK383" s="53" cm="1">
        <f t="array" ref="AK383">+INDEX(X383:AI383,1,Settings!$C$4)</f>
        <v>0</v>
      </c>
      <c r="AL383" s="53"/>
      <c r="AM383" s="53">
        <f t="shared" si="671"/>
        <v>0</v>
      </c>
      <c r="AN383" s="53">
        <f t="shared" ref="AN383:AX383" si="792">+AM383</f>
        <v>0</v>
      </c>
      <c r="AO383" s="53">
        <f t="shared" si="792"/>
        <v>0</v>
      </c>
      <c r="AP383" s="53">
        <f t="shared" si="792"/>
        <v>0</v>
      </c>
      <c r="AQ383" s="53">
        <f t="shared" si="792"/>
        <v>0</v>
      </c>
      <c r="AR383" s="53">
        <f t="shared" si="792"/>
        <v>0</v>
      </c>
      <c r="AS383" s="53">
        <f t="shared" si="792"/>
        <v>0</v>
      </c>
      <c r="AT383" s="53">
        <f t="shared" si="792"/>
        <v>0</v>
      </c>
      <c r="AU383" s="53">
        <f t="shared" si="792"/>
        <v>0</v>
      </c>
      <c r="AV383" s="53">
        <f t="shared" si="792"/>
        <v>0</v>
      </c>
      <c r="AW383" s="53">
        <f t="shared" si="792"/>
        <v>0</v>
      </c>
      <c r="AX383" s="53">
        <f t="shared" si="792"/>
        <v>0</v>
      </c>
      <c r="AY383" s="53" cm="1">
        <f t="array" ref="AY383">+INDEX(AM383:AX383,1,Settings!$C$4)</f>
        <v>0</v>
      </c>
      <c r="AZ383" s="53">
        <f t="shared" si="673"/>
        <v>0</v>
      </c>
      <c r="BA383" s="53"/>
      <c r="BB383" s="53">
        <f t="shared" si="674"/>
        <v>0</v>
      </c>
      <c r="BC383" s="53">
        <f t="shared" ref="BC383:BN383" si="793">+BB383</f>
        <v>0</v>
      </c>
      <c r="BD383" s="53">
        <f t="shared" si="793"/>
        <v>0</v>
      </c>
      <c r="BE383" s="53">
        <f t="shared" si="793"/>
        <v>0</v>
      </c>
      <c r="BF383" s="53">
        <f t="shared" si="793"/>
        <v>0</v>
      </c>
      <c r="BG383" s="53">
        <f t="shared" si="793"/>
        <v>0</v>
      </c>
      <c r="BH383" s="53">
        <f t="shared" si="793"/>
        <v>0</v>
      </c>
      <c r="BI383" s="53">
        <f t="shared" si="793"/>
        <v>0</v>
      </c>
      <c r="BJ383" s="53">
        <f t="shared" si="793"/>
        <v>0</v>
      </c>
      <c r="BK383" s="53">
        <f t="shared" si="793"/>
        <v>0</v>
      </c>
      <c r="BL383" s="53">
        <f t="shared" si="793"/>
        <v>0</v>
      </c>
      <c r="BM383" s="53">
        <f t="shared" si="793"/>
        <v>0</v>
      </c>
      <c r="BN383" s="53">
        <f t="shared" si="793"/>
        <v>0</v>
      </c>
      <c r="BO383" s="53"/>
      <c r="BP383" s="53">
        <f t="shared" si="676"/>
        <v>0</v>
      </c>
      <c r="BQ383" s="53"/>
      <c r="BR383" s="53">
        <f t="shared" si="677"/>
        <v>0</v>
      </c>
    </row>
    <row r="384" spans="1:70" x14ac:dyDescent="0.2">
      <c r="A384" s="6">
        <v>2867</v>
      </c>
      <c r="B384" s="6" t="str">
        <f>+VLOOKUP(A384,masterfile!B:C,2,FALSE)</f>
        <v>Verlustvortrag nach Verwendung (KKE)</v>
      </c>
      <c r="D384" s="53">
        <f>+SUMIF('[1]2017'!$A:$A,$A384,'[1]2017'!$C:$C)-SUMIF('[1]2017'!$E:$E,$A384,'[1]2017'!$G:$G)</f>
        <v>0</v>
      </c>
      <c r="E384" s="53">
        <f>+SUMIF('[1]2018'!$A:$A,$A384,'[1]2018'!$C:$C)-SUMIF('[1]2018'!$E:$E,$A384,'[1]2018'!$G:$G)+D384</f>
        <v>0</v>
      </c>
      <c r="F384" s="53">
        <f>+SUMIF('[1]2019'!$A:$A,$A384,'[1]2019'!$C:$C)-SUMIF('[1]2019'!$E:$E,$A384,'[1]2019'!$G:$G)+E384</f>
        <v>0</v>
      </c>
      <c r="G384" s="53">
        <f>+SUMIF('[1]2020'!$A:$A,$A384,'[1]2020'!$C:$C)-SUMIF('[1]2020'!$E:$E,$A384,'[1]2020'!$G:$G)+F384</f>
        <v>0</v>
      </c>
      <c r="H384" s="53"/>
      <c r="I384" s="53">
        <f>+(SUMIF('[1]2021'!$A:$A,$A384,'[1]2021'!$C:$C)-SUMIF('[1]2021'!$E:$E,$A384,'[1]2021'!$G:$G))/12+G384</f>
        <v>0</v>
      </c>
      <c r="J384" s="53">
        <f>+(SUMIF('[1]2021'!$A:$A,$A384,'[1]2021'!$C:$C)-SUMIF('[1]2021'!$E:$E,$A384,'[1]2021'!$G:$G))/12+I384</f>
        <v>0</v>
      </c>
      <c r="K384" s="53">
        <f>+(SUMIF('[1]2021'!$A:$A,$A384,'[1]2021'!$C:$C)-SUMIF('[1]2021'!$E:$E,$A384,'[1]2021'!$G:$G))/12+J384</f>
        <v>0</v>
      </c>
      <c r="L384" s="53">
        <f>+(SUMIF('[1]2021'!$A:$A,$A384,'[1]2021'!$C:$C)-SUMIF('[1]2021'!$E:$E,$A384,'[1]2021'!$G:$G))/12+K384</f>
        <v>0</v>
      </c>
      <c r="M384" s="53">
        <f>+(SUMIF('[1]2021'!$A:$A,$A384,'[1]2021'!$C:$C)-SUMIF('[1]2021'!$E:$E,$A384,'[1]2021'!$G:$G))/12+L384</f>
        <v>0</v>
      </c>
      <c r="N384" s="53">
        <f>+(SUMIF('[1]2021'!$A:$A,$A384,'[1]2021'!$C:$C)-SUMIF('[1]2021'!$E:$E,$A384,'[1]2021'!$G:$G))/12+M384</f>
        <v>0</v>
      </c>
      <c r="O384" s="53">
        <f>+(SUMIF('[1]2021'!$A:$A,$A384,'[1]2021'!$C:$C)-SUMIF('[1]2021'!$E:$E,$A384,'[1]2021'!$G:$G))/12+N384</f>
        <v>0</v>
      </c>
      <c r="P384" s="53">
        <f>+(SUMIF('[1]2021'!$A:$A,$A384,'[1]2021'!$C:$C)-SUMIF('[1]2021'!$E:$E,$A384,'[1]2021'!$G:$G))/12+O384</f>
        <v>0</v>
      </c>
      <c r="Q384" s="53">
        <f>+(SUMIF('[1]2021'!$A:$A,$A384,'[1]2021'!$C:$C)-SUMIF('[1]2021'!$E:$E,$A384,'[1]2021'!$G:$G))/12+P384</f>
        <v>0</v>
      </c>
      <c r="R384" s="53">
        <f>+(SUMIF('[1]2021'!$A:$A,$A384,'[1]2021'!$C:$C)-SUMIF('[1]2021'!$E:$E,$A384,'[1]2021'!$G:$G))/12+Q384</f>
        <v>0</v>
      </c>
      <c r="S384" s="53">
        <f>+(SUMIF('[1]2021'!$A:$A,$A384,'[1]2021'!$C:$C)-SUMIF('[1]2021'!$E:$E,$A384,'[1]2021'!$G:$G))/12+R384</f>
        <v>0</v>
      </c>
      <c r="T384" s="53">
        <f>+(SUMIF('[1]2021'!$A:$A,$A384,'[1]2021'!$C:$C)-SUMIF('[1]2021'!$E:$E,$A384,'[1]2021'!$G:$G))/12+S384</f>
        <v>0</v>
      </c>
      <c r="U384" s="53" cm="1">
        <f t="array" ref="U384">+INDEX(I384:T384,1,Settings!$C$4)</f>
        <v>0</v>
      </c>
      <c r="V384" s="53" cm="1">
        <f t="array" ref="V384">+INDEX(I384:T384,1,Settings!$C$4)</f>
        <v>0</v>
      </c>
      <c r="W384" s="53"/>
      <c r="X384" s="53">
        <f>V384+SUMIFS(postings!$T:$T,postings!$C:$C,'b-data'!X$2,postings!$D:$D,'b-data'!X$3,postings!$I:$I,'b-data'!$A384)-SUMIFS(postings!$W:$W,postings!$C:$C,'b-data'!X$2,postings!$D:$D,'b-data'!X$3,postings!$M:$M,'b-data'!$A384)</f>
        <v>0</v>
      </c>
      <c r="Y384" s="53">
        <f>X384+SUMIFS(postings!$T:$T,postings!$C:$C,'b-data'!Y$2,postings!$D:$D,'b-data'!Y$3,postings!$I:$I,'b-data'!$A384)-SUMIFS(postings!$W:$W,postings!$C:$C,'b-data'!Y$2,postings!$D:$D,'b-data'!Y$3,postings!$M:$M,'b-data'!$A384)</f>
        <v>0</v>
      </c>
      <c r="Z384" s="53">
        <f>Y384+SUMIFS(postings!$T:$T,postings!$C:$C,'b-data'!Z$2,postings!$D:$D,'b-data'!Z$3,postings!$I:$I,'b-data'!$A384)-SUMIFS(postings!$W:$W,postings!$C:$C,'b-data'!Z$2,postings!$D:$D,'b-data'!Z$3,postings!$M:$M,'b-data'!$A384)</f>
        <v>0</v>
      </c>
      <c r="AA384" s="53">
        <f>Z384+SUMIFS(postings!$T:$T,postings!$C:$C,'b-data'!AA$2,postings!$D:$D,'b-data'!AA$3,postings!$I:$I,'b-data'!$A384)-SUMIFS(postings!$W:$W,postings!$C:$C,'b-data'!AA$2,postings!$D:$D,'b-data'!AA$3,postings!$M:$M,'b-data'!$A384)</f>
        <v>0</v>
      </c>
      <c r="AB384" s="53">
        <f>AA384+SUMIFS(postings!$T:$T,postings!$C:$C,'b-data'!AB$2,postings!$D:$D,'b-data'!AB$3,postings!$I:$I,'b-data'!$A384)-SUMIFS(postings!$W:$W,postings!$C:$C,'b-data'!AB$2,postings!$D:$D,'b-data'!AB$3,postings!$M:$M,'b-data'!$A384)</f>
        <v>0</v>
      </c>
      <c r="AC384" s="53">
        <f>AB384+SUMIFS(postings!$T:$T,postings!$C:$C,'b-data'!AC$2,postings!$D:$D,'b-data'!AC$3,postings!$I:$I,'b-data'!$A384)-SUMIFS(postings!$W:$W,postings!$C:$C,'b-data'!AC$2,postings!$D:$D,'b-data'!AC$3,postings!$M:$M,'b-data'!$A384)</f>
        <v>0</v>
      </c>
      <c r="AD384" s="53">
        <f>AC384+SUMIFS(postings!$T:$T,postings!$C:$C,'b-data'!AD$2,postings!$D:$D,'b-data'!AD$3,postings!$I:$I,'b-data'!$A384)-SUMIFS(postings!$W:$W,postings!$C:$C,'b-data'!AD$2,postings!$D:$D,'b-data'!AD$3,postings!$M:$M,'b-data'!$A384)</f>
        <v>0</v>
      </c>
      <c r="AE384" s="53">
        <f>AD384+SUMIFS(postings!$T:$T,postings!$C:$C,'b-data'!AE$2,postings!$D:$D,'b-data'!AE$3,postings!$I:$I,'b-data'!$A384)-SUMIFS(postings!$W:$W,postings!$C:$C,'b-data'!AE$2,postings!$D:$D,'b-data'!AE$3,postings!$M:$M,'b-data'!$A384)</f>
        <v>0</v>
      </c>
      <c r="AF384" s="53">
        <f>AE384+SUMIFS(postings!$T:$T,postings!$C:$C,'b-data'!AF$2,postings!$D:$D,'b-data'!AF$3,postings!$I:$I,'b-data'!$A384)-SUMIFS(postings!$W:$W,postings!$C:$C,'b-data'!AF$2,postings!$D:$D,'b-data'!AF$3,postings!$M:$M,'b-data'!$A384)</f>
        <v>0</v>
      </c>
      <c r="AG384" s="53">
        <f>AF384+SUMIFS(postings!$T:$T,postings!$C:$C,'b-data'!AG$2,postings!$D:$D,'b-data'!AG$3,postings!$I:$I,'b-data'!$A384)-SUMIFS(postings!$W:$W,postings!$C:$C,'b-data'!AG$2,postings!$D:$D,'b-data'!AG$3,postings!$M:$M,'b-data'!$A384)</f>
        <v>0</v>
      </c>
      <c r="AH384" s="53">
        <f>AG384+SUMIFS(postings!$T:$T,postings!$C:$C,'b-data'!AH$2,postings!$D:$D,'b-data'!AH$3,postings!$I:$I,'b-data'!$A384)-SUMIFS(postings!$W:$W,postings!$C:$C,'b-data'!AH$2,postings!$D:$D,'b-data'!AH$3,postings!$M:$M,'b-data'!$A384)</f>
        <v>0</v>
      </c>
      <c r="AI384" s="53">
        <f>AH384+SUMIFS(postings!$T:$T,postings!$C:$C,'b-data'!AI$2,postings!$D:$D,'b-data'!AI$3,postings!$I:$I,'b-data'!$A384)-SUMIFS(postings!$W:$W,postings!$C:$C,'b-data'!AI$2,postings!$D:$D,'b-data'!AI$3,postings!$M:$M,'b-data'!$A384)</f>
        <v>0</v>
      </c>
      <c r="AJ384" s="53" cm="1">
        <f t="array" ref="AJ384">+INDEX(X384:AI384,1,Settings!$C$4)</f>
        <v>0</v>
      </c>
      <c r="AK384" s="53" cm="1">
        <f t="array" ref="AK384">+INDEX(X384:AI384,1,Settings!$C$4)</f>
        <v>0</v>
      </c>
      <c r="AL384" s="53"/>
      <c r="AM384" s="53">
        <f t="shared" si="671"/>
        <v>0</v>
      </c>
      <c r="AN384" s="53">
        <f t="shared" ref="AN384:AX384" si="794">+AM384</f>
        <v>0</v>
      </c>
      <c r="AO384" s="53">
        <f t="shared" si="794"/>
        <v>0</v>
      </c>
      <c r="AP384" s="53">
        <f t="shared" si="794"/>
        <v>0</v>
      </c>
      <c r="AQ384" s="53">
        <f t="shared" si="794"/>
        <v>0</v>
      </c>
      <c r="AR384" s="53">
        <f t="shared" si="794"/>
        <v>0</v>
      </c>
      <c r="AS384" s="53">
        <f t="shared" si="794"/>
        <v>0</v>
      </c>
      <c r="AT384" s="53">
        <f t="shared" si="794"/>
        <v>0</v>
      </c>
      <c r="AU384" s="53">
        <f t="shared" si="794"/>
        <v>0</v>
      </c>
      <c r="AV384" s="53">
        <f t="shared" si="794"/>
        <v>0</v>
      </c>
      <c r="AW384" s="53">
        <f t="shared" si="794"/>
        <v>0</v>
      </c>
      <c r="AX384" s="53">
        <f t="shared" si="794"/>
        <v>0</v>
      </c>
      <c r="AY384" s="53" cm="1">
        <f t="array" ref="AY384">+INDEX(AM384:AX384,1,Settings!$C$4)</f>
        <v>0</v>
      </c>
      <c r="AZ384" s="53">
        <f t="shared" si="673"/>
        <v>0</v>
      </c>
      <c r="BA384" s="53"/>
      <c r="BB384" s="53">
        <f t="shared" si="674"/>
        <v>0</v>
      </c>
      <c r="BC384" s="53">
        <f t="shared" ref="BC384:BN384" si="795">+BB384</f>
        <v>0</v>
      </c>
      <c r="BD384" s="53">
        <f t="shared" si="795"/>
        <v>0</v>
      </c>
      <c r="BE384" s="53">
        <f t="shared" si="795"/>
        <v>0</v>
      </c>
      <c r="BF384" s="53">
        <f t="shared" si="795"/>
        <v>0</v>
      </c>
      <c r="BG384" s="53">
        <f t="shared" si="795"/>
        <v>0</v>
      </c>
      <c r="BH384" s="53">
        <f t="shared" si="795"/>
        <v>0</v>
      </c>
      <c r="BI384" s="53">
        <f t="shared" si="795"/>
        <v>0</v>
      </c>
      <c r="BJ384" s="53">
        <f t="shared" si="795"/>
        <v>0</v>
      </c>
      <c r="BK384" s="53">
        <f t="shared" si="795"/>
        <v>0</v>
      </c>
      <c r="BL384" s="53">
        <f t="shared" si="795"/>
        <v>0</v>
      </c>
      <c r="BM384" s="53">
        <f t="shared" si="795"/>
        <v>0</v>
      </c>
      <c r="BN384" s="53">
        <f t="shared" si="795"/>
        <v>0</v>
      </c>
      <c r="BO384" s="53"/>
      <c r="BP384" s="53">
        <f t="shared" si="676"/>
        <v>0</v>
      </c>
      <c r="BQ384" s="53"/>
      <c r="BR384" s="53">
        <f t="shared" si="677"/>
        <v>0</v>
      </c>
    </row>
    <row r="385" spans="1:70" x14ac:dyDescent="0.2">
      <c r="A385" s="6">
        <v>2868</v>
      </c>
      <c r="B385" s="6" t="str">
        <f>+VLOOKUP(A385,masterfile!B:C,2,FALSE)</f>
        <v>Verlustvortrag nach Verwendung</v>
      </c>
      <c r="D385" s="53">
        <f>+SUMIF('[1]2017'!$A:$A,$A385,'[1]2017'!$C:$C)-SUMIF('[1]2017'!$E:$E,$A385,'[1]2017'!$G:$G)</f>
        <v>0</v>
      </c>
      <c r="E385" s="53">
        <f>+SUMIF('[1]2018'!$A:$A,$A385,'[1]2018'!$C:$C)-SUMIF('[1]2018'!$E:$E,$A385,'[1]2018'!$G:$G)+D385</f>
        <v>0</v>
      </c>
      <c r="F385" s="53">
        <f>+SUMIF('[1]2019'!$A:$A,$A385,'[1]2019'!$C:$C)-SUMIF('[1]2019'!$E:$E,$A385,'[1]2019'!$G:$G)+E385</f>
        <v>0</v>
      </c>
      <c r="G385" s="53">
        <f>+SUMIF('[1]2020'!$A:$A,$A385,'[1]2020'!$C:$C)-SUMIF('[1]2020'!$E:$E,$A385,'[1]2020'!$G:$G)+F385</f>
        <v>0</v>
      </c>
      <c r="H385" s="53"/>
      <c r="I385" s="53">
        <f>+(SUMIF('[1]2021'!$A:$A,$A385,'[1]2021'!$C:$C)-SUMIF('[1]2021'!$E:$E,$A385,'[1]2021'!$G:$G))/12+G385</f>
        <v>0</v>
      </c>
      <c r="J385" s="53">
        <f>+(SUMIF('[1]2021'!$A:$A,$A385,'[1]2021'!$C:$C)-SUMIF('[1]2021'!$E:$E,$A385,'[1]2021'!$G:$G))/12+I385</f>
        <v>0</v>
      </c>
      <c r="K385" s="53">
        <f>+(SUMIF('[1]2021'!$A:$A,$A385,'[1]2021'!$C:$C)-SUMIF('[1]2021'!$E:$E,$A385,'[1]2021'!$G:$G))/12+J385</f>
        <v>0</v>
      </c>
      <c r="L385" s="53">
        <f>+(SUMIF('[1]2021'!$A:$A,$A385,'[1]2021'!$C:$C)-SUMIF('[1]2021'!$E:$E,$A385,'[1]2021'!$G:$G))/12+K385</f>
        <v>0</v>
      </c>
      <c r="M385" s="53">
        <f>+(SUMIF('[1]2021'!$A:$A,$A385,'[1]2021'!$C:$C)-SUMIF('[1]2021'!$E:$E,$A385,'[1]2021'!$G:$G))/12+L385</f>
        <v>0</v>
      </c>
      <c r="N385" s="53">
        <f>+(SUMIF('[1]2021'!$A:$A,$A385,'[1]2021'!$C:$C)-SUMIF('[1]2021'!$E:$E,$A385,'[1]2021'!$G:$G))/12+M385</f>
        <v>0</v>
      </c>
      <c r="O385" s="53">
        <f>+(SUMIF('[1]2021'!$A:$A,$A385,'[1]2021'!$C:$C)-SUMIF('[1]2021'!$E:$E,$A385,'[1]2021'!$G:$G))/12+N385</f>
        <v>0</v>
      </c>
      <c r="P385" s="53">
        <f>+(SUMIF('[1]2021'!$A:$A,$A385,'[1]2021'!$C:$C)-SUMIF('[1]2021'!$E:$E,$A385,'[1]2021'!$G:$G))/12+O385</f>
        <v>0</v>
      </c>
      <c r="Q385" s="53">
        <f>+(SUMIF('[1]2021'!$A:$A,$A385,'[1]2021'!$C:$C)-SUMIF('[1]2021'!$E:$E,$A385,'[1]2021'!$G:$G))/12+P385</f>
        <v>0</v>
      </c>
      <c r="R385" s="53">
        <f>+(SUMIF('[1]2021'!$A:$A,$A385,'[1]2021'!$C:$C)-SUMIF('[1]2021'!$E:$E,$A385,'[1]2021'!$G:$G))/12+Q385</f>
        <v>0</v>
      </c>
      <c r="S385" s="53">
        <f>+(SUMIF('[1]2021'!$A:$A,$A385,'[1]2021'!$C:$C)-SUMIF('[1]2021'!$E:$E,$A385,'[1]2021'!$G:$G))/12+R385</f>
        <v>0</v>
      </c>
      <c r="T385" s="53">
        <f>+(SUMIF('[1]2021'!$A:$A,$A385,'[1]2021'!$C:$C)-SUMIF('[1]2021'!$E:$E,$A385,'[1]2021'!$G:$G))/12+S385</f>
        <v>0</v>
      </c>
      <c r="U385" s="53" cm="1">
        <f t="array" ref="U385">+INDEX(I385:T385,1,Settings!$C$4)</f>
        <v>0</v>
      </c>
      <c r="V385" s="53" cm="1">
        <f t="array" ref="V385">+INDEX(I385:T385,1,Settings!$C$4)</f>
        <v>0</v>
      </c>
      <c r="W385" s="53"/>
      <c r="X385" s="53">
        <f>V385+SUMIFS(postings!$T:$T,postings!$C:$C,'b-data'!X$2,postings!$D:$D,'b-data'!X$3,postings!$I:$I,'b-data'!$A385)-SUMIFS(postings!$W:$W,postings!$C:$C,'b-data'!X$2,postings!$D:$D,'b-data'!X$3,postings!$M:$M,'b-data'!$A385)</f>
        <v>0</v>
      </c>
      <c r="Y385" s="53">
        <f>X385+SUMIFS(postings!$T:$T,postings!$C:$C,'b-data'!Y$2,postings!$D:$D,'b-data'!Y$3,postings!$I:$I,'b-data'!$A385)-SUMIFS(postings!$W:$W,postings!$C:$C,'b-data'!Y$2,postings!$D:$D,'b-data'!Y$3,postings!$M:$M,'b-data'!$A385)</f>
        <v>0</v>
      </c>
      <c r="Z385" s="53">
        <f>Y385+SUMIFS(postings!$T:$T,postings!$C:$C,'b-data'!Z$2,postings!$D:$D,'b-data'!Z$3,postings!$I:$I,'b-data'!$A385)-SUMIFS(postings!$W:$W,postings!$C:$C,'b-data'!Z$2,postings!$D:$D,'b-data'!Z$3,postings!$M:$M,'b-data'!$A385)</f>
        <v>0</v>
      </c>
      <c r="AA385" s="53">
        <f>Z385+SUMIFS(postings!$T:$T,postings!$C:$C,'b-data'!AA$2,postings!$D:$D,'b-data'!AA$3,postings!$I:$I,'b-data'!$A385)-SUMIFS(postings!$W:$W,postings!$C:$C,'b-data'!AA$2,postings!$D:$D,'b-data'!AA$3,postings!$M:$M,'b-data'!$A385)</f>
        <v>0</v>
      </c>
      <c r="AB385" s="53">
        <f>AA385+SUMIFS(postings!$T:$T,postings!$C:$C,'b-data'!AB$2,postings!$D:$D,'b-data'!AB$3,postings!$I:$I,'b-data'!$A385)-SUMIFS(postings!$W:$W,postings!$C:$C,'b-data'!AB$2,postings!$D:$D,'b-data'!AB$3,postings!$M:$M,'b-data'!$A385)</f>
        <v>0</v>
      </c>
      <c r="AC385" s="53">
        <f>AB385+SUMIFS(postings!$T:$T,postings!$C:$C,'b-data'!AC$2,postings!$D:$D,'b-data'!AC$3,postings!$I:$I,'b-data'!$A385)-SUMIFS(postings!$W:$W,postings!$C:$C,'b-data'!AC$2,postings!$D:$D,'b-data'!AC$3,postings!$M:$M,'b-data'!$A385)</f>
        <v>0</v>
      </c>
      <c r="AD385" s="53">
        <f>AC385+SUMIFS(postings!$T:$T,postings!$C:$C,'b-data'!AD$2,postings!$D:$D,'b-data'!AD$3,postings!$I:$I,'b-data'!$A385)-SUMIFS(postings!$W:$W,postings!$C:$C,'b-data'!AD$2,postings!$D:$D,'b-data'!AD$3,postings!$M:$M,'b-data'!$A385)</f>
        <v>0</v>
      </c>
      <c r="AE385" s="53">
        <f>AD385+SUMIFS(postings!$T:$T,postings!$C:$C,'b-data'!AE$2,postings!$D:$D,'b-data'!AE$3,postings!$I:$I,'b-data'!$A385)-SUMIFS(postings!$W:$W,postings!$C:$C,'b-data'!AE$2,postings!$D:$D,'b-data'!AE$3,postings!$M:$M,'b-data'!$A385)</f>
        <v>0</v>
      </c>
      <c r="AF385" s="53">
        <f>AE385+SUMIFS(postings!$T:$T,postings!$C:$C,'b-data'!AF$2,postings!$D:$D,'b-data'!AF$3,postings!$I:$I,'b-data'!$A385)-SUMIFS(postings!$W:$W,postings!$C:$C,'b-data'!AF$2,postings!$D:$D,'b-data'!AF$3,postings!$M:$M,'b-data'!$A385)</f>
        <v>0</v>
      </c>
      <c r="AG385" s="53">
        <f>AF385+SUMIFS(postings!$T:$T,postings!$C:$C,'b-data'!AG$2,postings!$D:$D,'b-data'!AG$3,postings!$I:$I,'b-data'!$A385)-SUMIFS(postings!$W:$W,postings!$C:$C,'b-data'!AG$2,postings!$D:$D,'b-data'!AG$3,postings!$M:$M,'b-data'!$A385)</f>
        <v>0</v>
      </c>
      <c r="AH385" s="53">
        <f>AG385+SUMIFS(postings!$T:$T,postings!$C:$C,'b-data'!AH$2,postings!$D:$D,'b-data'!AH$3,postings!$I:$I,'b-data'!$A385)-SUMIFS(postings!$W:$W,postings!$C:$C,'b-data'!AH$2,postings!$D:$D,'b-data'!AH$3,postings!$M:$M,'b-data'!$A385)</f>
        <v>0</v>
      </c>
      <c r="AI385" s="53">
        <f>AH385+SUMIFS(postings!$T:$T,postings!$C:$C,'b-data'!AI$2,postings!$D:$D,'b-data'!AI$3,postings!$I:$I,'b-data'!$A385)-SUMIFS(postings!$W:$W,postings!$C:$C,'b-data'!AI$2,postings!$D:$D,'b-data'!AI$3,postings!$M:$M,'b-data'!$A385)</f>
        <v>0</v>
      </c>
      <c r="AJ385" s="53" cm="1">
        <f t="array" ref="AJ385">+INDEX(X385:AI385,1,Settings!$C$4)</f>
        <v>0</v>
      </c>
      <c r="AK385" s="53" cm="1">
        <f t="array" ref="AK385">+INDEX(X385:AI385,1,Settings!$C$4)</f>
        <v>0</v>
      </c>
      <c r="AL385" s="53"/>
      <c r="AM385" s="53">
        <f t="shared" si="671"/>
        <v>0</v>
      </c>
      <c r="AN385" s="53">
        <f t="shared" ref="AN385:AX385" si="796">+AM385</f>
        <v>0</v>
      </c>
      <c r="AO385" s="53">
        <f t="shared" si="796"/>
        <v>0</v>
      </c>
      <c r="AP385" s="53">
        <f t="shared" si="796"/>
        <v>0</v>
      </c>
      <c r="AQ385" s="53">
        <f t="shared" si="796"/>
        <v>0</v>
      </c>
      <c r="AR385" s="53">
        <f t="shared" si="796"/>
        <v>0</v>
      </c>
      <c r="AS385" s="53">
        <f t="shared" si="796"/>
        <v>0</v>
      </c>
      <c r="AT385" s="53">
        <f t="shared" si="796"/>
        <v>0</v>
      </c>
      <c r="AU385" s="53">
        <f t="shared" si="796"/>
        <v>0</v>
      </c>
      <c r="AV385" s="53">
        <f t="shared" si="796"/>
        <v>0</v>
      </c>
      <c r="AW385" s="53">
        <f t="shared" si="796"/>
        <v>0</v>
      </c>
      <c r="AX385" s="53">
        <f t="shared" si="796"/>
        <v>0</v>
      </c>
      <c r="AY385" s="53" cm="1">
        <f t="array" ref="AY385">+INDEX(AM385:AX385,1,Settings!$C$4)</f>
        <v>0</v>
      </c>
      <c r="AZ385" s="53">
        <f t="shared" si="673"/>
        <v>0</v>
      </c>
      <c r="BA385" s="53"/>
      <c r="BB385" s="53">
        <f t="shared" si="674"/>
        <v>0</v>
      </c>
      <c r="BC385" s="53">
        <f t="shared" ref="BC385:BN385" si="797">+BB385</f>
        <v>0</v>
      </c>
      <c r="BD385" s="53">
        <f t="shared" si="797"/>
        <v>0</v>
      </c>
      <c r="BE385" s="53">
        <f t="shared" si="797"/>
        <v>0</v>
      </c>
      <c r="BF385" s="53">
        <f t="shared" si="797"/>
        <v>0</v>
      </c>
      <c r="BG385" s="53">
        <f t="shared" si="797"/>
        <v>0</v>
      </c>
      <c r="BH385" s="53">
        <f t="shared" si="797"/>
        <v>0</v>
      </c>
      <c r="BI385" s="53">
        <f t="shared" si="797"/>
        <v>0</v>
      </c>
      <c r="BJ385" s="53">
        <f t="shared" si="797"/>
        <v>0</v>
      </c>
      <c r="BK385" s="53">
        <f t="shared" si="797"/>
        <v>0</v>
      </c>
      <c r="BL385" s="53">
        <f t="shared" si="797"/>
        <v>0</v>
      </c>
      <c r="BM385" s="53">
        <f t="shared" si="797"/>
        <v>0</v>
      </c>
      <c r="BN385" s="53">
        <f t="shared" si="797"/>
        <v>0</v>
      </c>
      <c r="BO385" s="53"/>
      <c r="BP385" s="53">
        <f t="shared" si="676"/>
        <v>0</v>
      </c>
      <c r="BQ385" s="53"/>
      <c r="BR385" s="53">
        <f t="shared" si="677"/>
        <v>0</v>
      </c>
    </row>
    <row r="386" spans="1:70" x14ac:dyDescent="0.2">
      <c r="A386" s="6">
        <v>3970</v>
      </c>
      <c r="B386" s="6" t="str">
        <f>+VLOOKUP(A386,masterfile!B:C,2,FALSE)</f>
        <v>Bestand Roh-,Hilfs- und Betriebsstoffe</v>
      </c>
      <c r="D386" s="53">
        <f>+SUMIF('[1]2017'!$A:$A,$A386,'[1]2017'!$C:$C)-SUMIF('[1]2017'!$E:$E,$A386,'[1]2017'!$G:$G)</f>
        <v>0</v>
      </c>
      <c r="E386" s="53">
        <f>+SUMIF('[1]2018'!$A:$A,$A386,'[1]2018'!$C:$C)-SUMIF('[1]2018'!$E:$E,$A386,'[1]2018'!$G:$G)+D386</f>
        <v>0</v>
      </c>
      <c r="F386" s="53">
        <f>+SUMIF('[1]2019'!$A:$A,$A386,'[1]2019'!$C:$C)-SUMIF('[1]2019'!$E:$E,$A386,'[1]2019'!$G:$G)+E386</f>
        <v>0</v>
      </c>
      <c r="G386" s="53">
        <f>+SUMIF('[1]2020'!$A:$A,$A386,'[1]2020'!$C:$C)-SUMIF('[1]2020'!$E:$E,$A386,'[1]2020'!$G:$G)+F386</f>
        <v>0</v>
      </c>
      <c r="H386" s="53"/>
      <c r="I386" s="53">
        <f>+(SUMIF('[1]2021'!$A:$A,$A386,'[1]2021'!$C:$C)-SUMIF('[1]2021'!$E:$E,$A386,'[1]2021'!$G:$G))/12+G386</f>
        <v>0</v>
      </c>
      <c r="J386" s="53">
        <f>+(SUMIF('[1]2021'!$A:$A,$A386,'[1]2021'!$C:$C)-SUMIF('[1]2021'!$E:$E,$A386,'[1]2021'!$G:$G))/12+I386</f>
        <v>0</v>
      </c>
      <c r="K386" s="53">
        <f>+(SUMIF('[1]2021'!$A:$A,$A386,'[1]2021'!$C:$C)-SUMIF('[1]2021'!$E:$E,$A386,'[1]2021'!$G:$G))/12+J386</f>
        <v>0</v>
      </c>
      <c r="L386" s="53">
        <f>+(SUMIF('[1]2021'!$A:$A,$A386,'[1]2021'!$C:$C)-SUMIF('[1]2021'!$E:$E,$A386,'[1]2021'!$G:$G))/12+K386</f>
        <v>0</v>
      </c>
      <c r="M386" s="53">
        <f>+(SUMIF('[1]2021'!$A:$A,$A386,'[1]2021'!$C:$C)-SUMIF('[1]2021'!$E:$E,$A386,'[1]2021'!$G:$G))/12+L386</f>
        <v>0</v>
      </c>
      <c r="N386" s="53">
        <f>+(SUMIF('[1]2021'!$A:$A,$A386,'[1]2021'!$C:$C)-SUMIF('[1]2021'!$E:$E,$A386,'[1]2021'!$G:$G))/12+M386</f>
        <v>0</v>
      </c>
      <c r="O386" s="53">
        <f>+(SUMIF('[1]2021'!$A:$A,$A386,'[1]2021'!$C:$C)-SUMIF('[1]2021'!$E:$E,$A386,'[1]2021'!$G:$G))/12+N386</f>
        <v>0</v>
      </c>
      <c r="P386" s="53">
        <f>+(SUMIF('[1]2021'!$A:$A,$A386,'[1]2021'!$C:$C)-SUMIF('[1]2021'!$E:$E,$A386,'[1]2021'!$G:$G))/12+O386</f>
        <v>0</v>
      </c>
      <c r="Q386" s="53">
        <f>+(SUMIF('[1]2021'!$A:$A,$A386,'[1]2021'!$C:$C)-SUMIF('[1]2021'!$E:$E,$A386,'[1]2021'!$G:$G))/12+P386</f>
        <v>0</v>
      </c>
      <c r="R386" s="53">
        <f>+(SUMIF('[1]2021'!$A:$A,$A386,'[1]2021'!$C:$C)-SUMIF('[1]2021'!$E:$E,$A386,'[1]2021'!$G:$G))/12+Q386</f>
        <v>0</v>
      </c>
      <c r="S386" s="53">
        <f>+(SUMIF('[1]2021'!$A:$A,$A386,'[1]2021'!$C:$C)-SUMIF('[1]2021'!$E:$E,$A386,'[1]2021'!$G:$G))/12+R386</f>
        <v>0</v>
      </c>
      <c r="T386" s="53">
        <f>+(SUMIF('[1]2021'!$A:$A,$A386,'[1]2021'!$C:$C)-SUMIF('[1]2021'!$E:$E,$A386,'[1]2021'!$G:$G))/12+S386</f>
        <v>0</v>
      </c>
      <c r="U386" s="53" cm="1">
        <f t="array" ref="U386">+INDEX(I386:T386,1,Settings!$C$4)</f>
        <v>0</v>
      </c>
      <c r="V386" s="53" cm="1">
        <f t="array" ref="V386">+INDEX(I386:T386,1,Settings!$C$4)</f>
        <v>0</v>
      </c>
      <c r="W386" s="53"/>
      <c r="X386" s="53">
        <f>V386+SUMIFS(postings!$T:$T,postings!$C:$C,'b-data'!X$2,postings!$D:$D,'b-data'!X$3,postings!$I:$I,'b-data'!$A386)-SUMIFS(postings!$W:$W,postings!$C:$C,'b-data'!X$2,postings!$D:$D,'b-data'!X$3,postings!$M:$M,'b-data'!$A386)</f>
        <v>0</v>
      </c>
      <c r="Y386" s="53">
        <f>X386+SUMIFS(postings!$T:$T,postings!$C:$C,'b-data'!Y$2,postings!$D:$D,'b-data'!Y$3,postings!$I:$I,'b-data'!$A386)-SUMIFS(postings!$W:$W,postings!$C:$C,'b-data'!Y$2,postings!$D:$D,'b-data'!Y$3,postings!$M:$M,'b-data'!$A386)</f>
        <v>0</v>
      </c>
      <c r="Z386" s="53">
        <f>Y386+SUMIFS(postings!$T:$T,postings!$C:$C,'b-data'!Z$2,postings!$D:$D,'b-data'!Z$3,postings!$I:$I,'b-data'!$A386)-SUMIFS(postings!$W:$W,postings!$C:$C,'b-data'!Z$2,postings!$D:$D,'b-data'!Z$3,postings!$M:$M,'b-data'!$A386)</f>
        <v>0</v>
      </c>
      <c r="AA386" s="53">
        <f>Z386+SUMIFS(postings!$T:$T,postings!$C:$C,'b-data'!AA$2,postings!$D:$D,'b-data'!AA$3,postings!$I:$I,'b-data'!$A386)-SUMIFS(postings!$W:$W,postings!$C:$C,'b-data'!AA$2,postings!$D:$D,'b-data'!AA$3,postings!$M:$M,'b-data'!$A386)</f>
        <v>0</v>
      </c>
      <c r="AB386" s="53">
        <f>AA386+SUMIFS(postings!$T:$T,postings!$C:$C,'b-data'!AB$2,postings!$D:$D,'b-data'!AB$3,postings!$I:$I,'b-data'!$A386)-SUMIFS(postings!$W:$W,postings!$C:$C,'b-data'!AB$2,postings!$D:$D,'b-data'!AB$3,postings!$M:$M,'b-data'!$A386)</f>
        <v>0</v>
      </c>
      <c r="AC386" s="53">
        <f>AB386+SUMIFS(postings!$T:$T,postings!$C:$C,'b-data'!AC$2,postings!$D:$D,'b-data'!AC$3,postings!$I:$I,'b-data'!$A386)-SUMIFS(postings!$W:$W,postings!$C:$C,'b-data'!AC$2,postings!$D:$D,'b-data'!AC$3,postings!$M:$M,'b-data'!$A386)</f>
        <v>0</v>
      </c>
      <c r="AD386" s="53">
        <f>AC386+SUMIFS(postings!$T:$T,postings!$C:$C,'b-data'!AD$2,postings!$D:$D,'b-data'!AD$3,postings!$I:$I,'b-data'!$A386)-SUMIFS(postings!$W:$W,postings!$C:$C,'b-data'!AD$2,postings!$D:$D,'b-data'!AD$3,postings!$M:$M,'b-data'!$A386)</f>
        <v>0</v>
      </c>
      <c r="AE386" s="53">
        <f>AD386+SUMIFS(postings!$T:$T,postings!$C:$C,'b-data'!AE$2,postings!$D:$D,'b-data'!AE$3,postings!$I:$I,'b-data'!$A386)-SUMIFS(postings!$W:$W,postings!$C:$C,'b-data'!AE$2,postings!$D:$D,'b-data'!AE$3,postings!$M:$M,'b-data'!$A386)</f>
        <v>0</v>
      </c>
      <c r="AF386" s="53">
        <f>AE386+SUMIFS(postings!$T:$T,postings!$C:$C,'b-data'!AF$2,postings!$D:$D,'b-data'!AF$3,postings!$I:$I,'b-data'!$A386)-SUMIFS(postings!$W:$W,postings!$C:$C,'b-data'!AF$2,postings!$D:$D,'b-data'!AF$3,postings!$M:$M,'b-data'!$A386)</f>
        <v>0</v>
      </c>
      <c r="AG386" s="53">
        <f>AF386+SUMIFS(postings!$T:$T,postings!$C:$C,'b-data'!AG$2,postings!$D:$D,'b-data'!AG$3,postings!$I:$I,'b-data'!$A386)-SUMIFS(postings!$W:$W,postings!$C:$C,'b-data'!AG$2,postings!$D:$D,'b-data'!AG$3,postings!$M:$M,'b-data'!$A386)</f>
        <v>0</v>
      </c>
      <c r="AH386" s="53">
        <f>AG386+SUMIFS(postings!$T:$T,postings!$C:$C,'b-data'!AH$2,postings!$D:$D,'b-data'!AH$3,postings!$I:$I,'b-data'!$A386)-SUMIFS(postings!$W:$W,postings!$C:$C,'b-data'!AH$2,postings!$D:$D,'b-data'!AH$3,postings!$M:$M,'b-data'!$A386)</f>
        <v>0</v>
      </c>
      <c r="AI386" s="53">
        <f>AH386+SUMIFS(postings!$T:$T,postings!$C:$C,'b-data'!AI$2,postings!$D:$D,'b-data'!AI$3,postings!$I:$I,'b-data'!$A386)-SUMIFS(postings!$W:$W,postings!$C:$C,'b-data'!AI$2,postings!$D:$D,'b-data'!AI$3,postings!$M:$M,'b-data'!$A386)</f>
        <v>0</v>
      </c>
      <c r="AJ386" s="53" cm="1">
        <f t="array" ref="AJ386">+INDEX(X386:AI386,1,Settings!$C$4)</f>
        <v>0</v>
      </c>
      <c r="AK386" s="53" cm="1">
        <f t="array" ref="AK386">+INDEX(X386:AI386,1,Settings!$C$4)</f>
        <v>0</v>
      </c>
      <c r="AL386" s="53"/>
      <c r="AM386" s="53">
        <f t="shared" si="671"/>
        <v>0</v>
      </c>
      <c r="AN386" s="53">
        <f t="shared" ref="AN386:AX386" si="798">+AM386</f>
        <v>0</v>
      </c>
      <c r="AO386" s="53">
        <f t="shared" si="798"/>
        <v>0</v>
      </c>
      <c r="AP386" s="53">
        <f t="shared" si="798"/>
        <v>0</v>
      </c>
      <c r="AQ386" s="53">
        <f t="shared" si="798"/>
        <v>0</v>
      </c>
      <c r="AR386" s="53">
        <f t="shared" si="798"/>
        <v>0</v>
      </c>
      <c r="AS386" s="53">
        <f t="shared" si="798"/>
        <v>0</v>
      </c>
      <c r="AT386" s="53">
        <f t="shared" si="798"/>
        <v>0</v>
      </c>
      <c r="AU386" s="53">
        <f t="shared" si="798"/>
        <v>0</v>
      </c>
      <c r="AV386" s="53">
        <f t="shared" si="798"/>
        <v>0</v>
      </c>
      <c r="AW386" s="53">
        <f t="shared" si="798"/>
        <v>0</v>
      </c>
      <c r="AX386" s="53">
        <f t="shared" si="798"/>
        <v>0</v>
      </c>
      <c r="AY386" s="53" cm="1">
        <f t="array" ref="AY386">+INDEX(AM386:AX386,1,Settings!$C$4)</f>
        <v>0</v>
      </c>
      <c r="AZ386" s="53">
        <f t="shared" si="673"/>
        <v>0</v>
      </c>
      <c r="BA386" s="53"/>
      <c r="BB386" s="53">
        <f t="shared" si="674"/>
        <v>0</v>
      </c>
      <c r="BC386" s="53">
        <f t="shared" ref="BC386:BN386" si="799">+BB386</f>
        <v>0</v>
      </c>
      <c r="BD386" s="53">
        <f t="shared" si="799"/>
        <v>0</v>
      </c>
      <c r="BE386" s="53">
        <f t="shared" si="799"/>
        <v>0</v>
      </c>
      <c r="BF386" s="53">
        <f t="shared" si="799"/>
        <v>0</v>
      </c>
      <c r="BG386" s="53">
        <f t="shared" si="799"/>
        <v>0</v>
      </c>
      <c r="BH386" s="53">
        <f t="shared" si="799"/>
        <v>0</v>
      </c>
      <c r="BI386" s="53">
        <f t="shared" si="799"/>
        <v>0</v>
      </c>
      <c r="BJ386" s="53">
        <f t="shared" si="799"/>
        <v>0</v>
      </c>
      <c r="BK386" s="53">
        <f t="shared" si="799"/>
        <v>0</v>
      </c>
      <c r="BL386" s="53">
        <f t="shared" si="799"/>
        <v>0</v>
      </c>
      <c r="BM386" s="53">
        <f t="shared" si="799"/>
        <v>0</v>
      </c>
      <c r="BN386" s="53">
        <f t="shared" si="799"/>
        <v>0</v>
      </c>
      <c r="BO386" s="53"/>
      <c r="BP386" s="53">
        <f t="shared" si="676"/>
        <v>0</v>
      </c>
      <c r="BQ386" s="53"/>
      <c r="BR386" s="53">
        <f t="shared" si="677"/>
        <v>0</v>
      </c>
    </row>
    <row r="387" spans="1:70" x14ac:dyDescent="0.2">
      <c r="A387" s="6">
        <v>3980</v>
      </c>
      <c r="B387" s="6" t="str">
        <f>+VLOOKUP(A387,masterfile!B:C,2,FALSE)</f>
        <v>Bestand Waren</v>
      </c>
      <c r="D387" s="53">
        <f>+SUMIF('[1]2017'!$A:$A,$A387,'[1]2017'!$C:$C)-SUMIF('[1]2017'!$E:$E,$A387,'[1]2017'!$G:$G)</f>
        <v>140</v>
      </c>
      <c r="E387" s="53">
        <f>+SUMIF('[1]2018'!$A:$A,$A387,'[1]2018'!$C:$C)-SUMIF('[1]2018'!$E:$E,$A387,'[1]2018'!$G:$G)+D387</f>
        <v>155</v>
      </c>
      <c r="F387" s="53">
        <f>+SUMIF('[1]2019'!$A:$A,$A387,'[1]2019'!$C:$C)-SUMIF('[1]2019'!$E:$E,$A387,'[1]2019'!$G:$G)+E387</f>
        <v>170</v>
      </c>
      <c r="G387" s="53">
        <f>+SUMIF('[1]2020'!$A:$A,$A387,'[1]2020'!$C:$C)-SUMIF('[1]2020'!$E:$E,$A387,'[1]2020'!$G:$G)+F387</f>
        <v>185</v>
      </c>
      <c r="H387" s="53"/>
      <c r="I387" s="53">
        <f>+(SUMIF('[1]2021'!$A:$A,$A387,'[1]2021'!$C:$C)-SUMIF('[1]2021'!$E:$E,$A387,'[1]2021'!$G:$G))/12+G387</f>
        <v>186.25</v>
      </c>
      <c r="J387" s="53">
        <f>+(SUMIF('[1]2021'!$A:$A,$A387,'[1]2021'!$C:$C)-SUMIF('[1]2021'!$E:$E,$A387,'[1]2021'!$G:$G))/12+I387</f>
        <v>187.5</v>
      </c>
      <c r="K387" s="53">
        <f>+(SUMIF('[1]2021'!$A:$A,$A387,'[1]2021'!$C:$C)-SUMIF('[1]2021'!$E:$E,$A387,'[1]2021'!$G:$G))/12+J387</f>
        <v>188.75</v>
      </c>
      <c r="L387" s="53">
        <f>+(SUMIF('[1]2021'!$A:$A,$A387,'[1]2021'!$C:$C)-SUMIF('[1]2021'!$E:$E,$A387,'[1]2021'!$G:$G))/12+K387</f>
        <v>190</v>
      </c>
      <c r="M387" s="53">
        <f>+(SUMIF('[1]2021'!$A:$A,$A387,'[1]2021'!$C:$C)-SUMIF('[1]2021'!$E:$E,$A387,'[1]2021'!$G:$G))/12+L387</f>
        <v>191.25</v>
      </c>
      <c r="N387" s="53">
        <f>+(SUMIF('[1]2021'!$A:$A,$A387,'[1]2021'!$C:$C)-SUMIF('[1]2021'!$E:$E,$A387,'[1]2021'!$G:$G))/12+M387</f>
        <v>192.5</v>
      </c>
      <c r="O387" s="53">
        <f>+(SUMIF('[1]2021'!$A:$A,$A387,'[1]2021'!$C:$C)-SUMIF('[1]2021'!$E:$E,$A387,'[1]2021'!$G:$G))/12+N387</f>
        <v>193.75</v>
      </c>
      <c r="P387" s="53">
        <f>+(SUMIF('[1]2021'!$A:$A,$A387,'[1]2021'!$C:$C)-SUMIF('[1]2021'!$E:$E,$A387,'[1]2021'!$G:$G))/12+O387</f>
        <v>195</v>
      </c>
      <c r="Q387" s="53">
        <f>+(SUMIF('[1]2021'!$A:$A,$A387,'[1]2021'!$C:$C)-SUMIF('[1]2021'!$E:$E,$A387,'[1]2021'!$G:$G))/12+P387</f>
        <v>196.25</v>
      </c>
      <c r="R387" s="53">
        <f>+(SUMIF('[1]2021'!$A:$A,$A387,'[1]2021'!$C:$C)-SUMIF('[1]2021'!$E:$E,$A387,'[1]2021'!$G:$G))/12+Q387</f>
        <v>197.5</v>
      </c>
      <c r="S387" s="53">
        <f>+(SUMIF('[1]2021'!$A:$A,$A387,'[1]2021'!$C:$C)-SUMIF('[1]2021'!$E:$E,$A387,'[1]2021'!$G:$G))/12+R387</f>
        <v>198.75</v>
      </c>
      <c r="T387" s="53">
        <f>+(SUMIF('[1]2021'!$A:$A,$A387,'[1]2021'!$C:$C)-SUMIF('[1]2021'!$E:$E,$A387,'[1]2021'!$G:$G))/12+S387</f>
        <v>200</v>
      </c>
      <c r="U387" s="53" cm="1">
        <f t="array" ref="U387">+INDEX(I387:T387,1,Settings!$C$4)</f>
        <v>200</v>
      </c>
      <c r="V387" s="53" cm="1">
        <f t="array" ref="V387">+INDEX(I387:T387,1,Settings!$C$4)</f>
        <v>200</v>
      </c>
      <c r="W387" s="53"/>
      <c r="X387" s="53">
        <f>V387+SUMIFS(postings!$T:$T,postings!$C:$C,'b-data'!X$2,postings!$D:$D,'b-data'!X$3,postings!$I:$I,'b-data'!$A387)-SUMIFS(postings!$W:$W,postings!$C:$C,'b-data'!X$2,postings!$D:$D,'b-data'!X$3,postings!$M:$M,'b-data'!$A387)</f>
        <v>200</v>
      </c>
      <c r="Y387" s="53">
        <f>X387+SUMIFS(postings!$T:$T,postings!$C:$C,'b-data'!Y$2,postings!$D:$D,'b-data'!Y$3,postings!$I:$I,'b-data'!$A387)-SUMIFS(postings!$W:$W,postings!$C:$C,'b-data'!Y$2,postings!$D:$D,'b-data'!Y$3,postings!$M:$M,'b-data'!$A387)</f>
        <v>200</v>
      </c>
      <c r="Z387" s="53">
        <f>Y387+SUMIFS(postings!$T:$T,postings!$C:$C,'b-data'!Z$2,postings!$D:$D,'b-data'!Z$3,postings!$I:$I,'b-data'!$A387)-SUMIFS(postings!$W:$W,postings!$C:$C,'b-data'!Z$2,postings!$D:$D,'b-data'!Z$3,postings!$M:$M,'b-data'!$A387)</f>
        <v>200</v>
      </c>
      <c r="AA387" s="53">
        <f>Z387+SUMIFS(postings!$T:$T,postings!$C:$C,'b-data'!AA$2,postings!$D:$D,'b-data'!AA$3,postings!$I:$I,'b-data'!$A387)-SUMIFS(postings!$W:$W,postings!$C:$C,'b-data'!AA$2,postings!$D:$D,'b-data'!AA$3,postings!$M:$M,'b-data'!$A387)</f>
        <v>200</v>
      </c>
      <c r="AB387" s="53">
        <f>AA387+SUMIFS(postings!$T:$T,postings!$C:$C,'b-data'!AB$2,postings!$D:$D,'b-data'!AB$3,postings!$I:$I,'b-data'!$A387)-SUMIFS(postings!$W:$W,postings!$C:$C,'b-data'!AB$2,postings!$D:$D,'b-data'!AB$3,postings!$M:$M,'b-data'!$A387)</f>
        <v>200</v>
      </c>
      <c r="AC387" s="53">
        <f>AB387+SUMIFS(postings!$T:$T,postings!$C:$C,'b-data'!AC$2,postings!$D:$D,'b-data'!AC$3,postings!$I:$I,'b-data'!$A387)-SUMIFS(postings!$W:$W,postings!$C:$C,'b-data'!AC$2,postings!$D:$D,'b-data'!AC$3,postings!$M:$M,'b-data'!$A387)</f>
        <v>200</v>
      </c>
      <c r="AD387" s="53">
        <f>AC387+SUMIFS(postings!$T:$T,postings!$C:$C,'b-data'!AD$2,postings!$D:$D,'b-data'!AD$3,postings!$I:$I,'b-data'!$A387)-SUMIFS(postings!$W:$W,postings!$C:$C,'b-data'!AD$2,postings!$D:$D,'b-data'!AD$3,postings!$M:$M,'b-data'!$A387)</f>
        <v>200</v>
      </c>
      <c r="AE387" s="53">
        <f>AD387+SUMIFS(postings!$T:$T,postings!$C:$C,'b-data'!AE$2,postings!$D:$D,'b-data'!AE$3,postings!$I:$I,'b-data'!$A387)-SUMIFS(postings!$W:$W,postings!$C:$C,'b-data'!AE$2,postings!$D:$D,'b-data'!AE$3,postings!$M:$M,'b-data'!$A387)</f>
        <v>200</v>
      </c>
      <c r="AF387" s="53">
        <f>AE387+SUMIFS(postings!$T:$T,postings!$C:$C,'b-data'!AF$2,postings!$D:$D,'b-data'!AF$3,postings!$I:$I,'b-data'!$A387)-SUMIFS(postings!$W:$W,postings!$C:$C,'b-data'!AF$2,postings!$D:$D,'b-data'!AF$3,postings!$M:$M,'b-data'!$A387)</f>
        <v>200</v>
      </c>
      <c r="AG387" s="53">
        <f>AF387+SUMIFS(postings!$T:$T,postings!$C:$C,'b-data'!AG$2,postings!$D:$D,'b-data'!AG$3,postings!$I:$I,'b-data'!$A387)-SUMIFS(postings!$W:$W,postings!$C:$C,'b-data'!AG$2,postings!$D:$D,'b-data'!AG$3,postings!$M:$M,'b-data'!$A387)</f>
        <v>200</v>
      </c>
      <c r="AH387" s="53">
        <f>AG387+SUMIFS(postings!$T:$T,postings!$C:$C,'b-data'!AH$2,postings!$D:$D,'b-data'!AH$3,postings!$I:$I,'b-data'!$A387)-SUMIFS(postings!$W:$W,postings!$C:$C,'b-data'!AH$2,postings!$D:$D,'b-data'!AH$3,postings!$M:$M,'b-data'!$A387)</f>
        <v>200</v>
      </c>
      <c r="AI387" s="53">
        <f>AH387+SUMIFS(postings!$T:$T,postings!$C:$C,'b-data'!AI$2,postings!$D:$D,'b-data'!AI$3,postings!$I:$I,'b-data'!$A387)-SUMIFS(postings!$W:$W,postings!$C:$C,'b-data'!AI$2,postings!$D:$D,'b-data'!AI$3,postings!$M:$M,'b-data'!$A387)</f>
        <v>200</v>
      </c>
      <c r="AJ387" s="53" cm="1">
        <f t="array" ref="AJ387">+INDEX(X387:AI387,1,Settings!$C$4)</f>
        <v>200</v>
      </c>
      <c r="AK387" s="53" cm="1">
        <f t="array" ref="AK387">+INDEX(X387:AI387,1,Settings!$C$4)</f>
        <v>200</v>
      </c>
      <c r="AL387" s="53"/>
      <c r="AM387" s="53">
        <f t="shared" si="671"/>
        <v>200</v>
      </c>
      <c r="AN387" s="53">
        <f t="shared" ref="AN387:AX387" si="800">+AM387</f>
        <v>200</v>
      </c>
      <c r="AO387" s="53">
        <f t="shared" si="800"/>
        <v>200</v>
      </c>
      <c r="AP387" s="53">
        <f t="shared" si="800"/>
        <v>200</v>
      </c>
      <c r="AQ387" s="53">
        <f t="shared" si="800"/>
        <v>200</v>
      </c>
      <c r="AR387" s="53">
        <f t="shared" si="800"/>
        <v>200</v>
      </c>
      <c r="AS387" s="53">
        <f t="shared" si="800"/>
        <v>200</v>
      </c>
      <c r="AT387" s="53">
        <f t="shared" si="800"/>
        <v>200</v>
      </c>
      <c r="AU387" s="53">
        <f t="shared" si="800"/>
        <v>200</v>
      </c>
      <c r="AV387" s="53">
        <f t="shared" si="800"/>
        <v>200</v>
      </c>
      <c r="AW387" s="53">
        <f t="shared" si="800"/>
        <v>200</v>
      </c>
      <c r="AX387" s="53">
        <f t="shared" si="800"/>
        <v>200</v>
      </c>
      <c r="AY387" s="53" cm="1">
        <f t="array" ref="AY387">+INDEX(AM387:AX387,1,Settings!$C$4)</f>
        <v>200</v>
      </c>
      <c r="AZ387" s="53">
        <f t="shared" si="673"/>
        <v>200</v>
      </c>
      <c r="BA387" s="53"/>
      <c r="BB387" s="53">
        <f t="shared" si="674"/>
        <v>200</v>
      </c>
      <c r="BC387" s="53">
        <f t="shared" ref="BC387:BN387" si="801">+BB387</f>
        <v>200</v>
      </c>
      <c r="BD387" s="53">
        <f t="shared" si="801"/>
        <v>200</v>
      </c>
      <c r="BE387" s="53">
        <f t="shared" si="801"/>
        <v>200</v>
      </c>
      <c r="BF387" s="53">
        <f t="shared" si="801"/>
        <v>200</v>
      </c>
      <c r="BG387" s="53">
        <f t="shared" si="801"/>
        <v>200</v>
      </c>
      <c r="BH387" s="53">
        <f t="shared" si="801"/>
        <v>200</v>
      </c>
      <c r="BI387" s="53">
        <f t="shared" si="801"/>
        <v>200</v>
      </c>
      <c r="BJ387" s="53">
        <f t="shared" si="801"/>
        <v>200</v>
      </c>
      <c r="BK387" s="53">
        <f t="shared" si="801"/>
        <v>200</v>
      </c>
      <c r="BL387" s="53">
        <f t="shared" si="801"/>
        <v>200</v>
      </c>
      <c r="BM387" s="53">
        <f t="shared" si="801"/>
        <v>200</v>
      </c>
      <c r="BN387" s="53">
        <f t="shared" si="801"/>
        <v>200</v>
      </c>
      <c r="BO387" s="53"/>
      <c r="BP387" s="53">
        <f t="shared" si="676"/>
        <v>200</v>
      </c>
      <c r="BQ387" s="53"/>
      <c r="BR387" s="53">
        <f t="shared" si="677"/>
        <v>200</v>
      </c>
    </row>
    <row r="388" spans="1:70" x14ac:dyDescent="0.2">
      <c r="A388" s="6">
        <v>7000</v>
      </c>
      <c r="B388" s="6" t="str">
        <f>+VLOOKUP(A388,masterfile!B:C,2,FALSE)</f>
        <v>Unfertige Erzeugnisse und Leistungen</v>
      </c>
      <c r="D388" s="53">
        <f>+SUMIF('[1]2017'!$A:$A,$A388,'[1]2017'!$C:$C)-SUMIF('[1]2017'!$E:$E,$A388,'[1]2017'!$G:$G)</f>
        <v>0</v>
      </c>
      <c r="E388" s="53">
        <f>+SUMIF('[1]2018'!$A:$A,$A388,'[1]2018'!$C:$C)-SUMIF('[1]2018'!$E:$E,$A388,'[1]2018'!$G:$G)+D388</f>
        <v>0</v>
      </c>
      <c r="F388" s="53">
        <f>+SUMIF('[1]2019'!$A:$A,$A388,'[1]2019'!$C:$C)-SUMIF('[1]2019'!$E:$E,$A388,'[1]2019'!$G:$G)+E388</f>
        <v>0</v>
      </c>
      <c r="G388" s="53">
        <f>+SUMIF('[1]2020'!$A:$A,$A388,'[1]2020'!$C:$C)-SUMIF('[1]2020'!$E:$E,$A388,'[1]2020'!$G:$G)+F388</f>
        <v>0</v>
      </c>
      <c r="H388" s="53"/>
      <c r="I388" s="53">
        <f>+(SUMIF('[1]2021'!$A:$A,$A388,'[1]2021'!$C:$C)-SUMIF('[1]2021'!$E:$E,$A388,'[1]2021'!$G:$G))/12+G388</f>
        <v>0</v>
      </c>
      <c r="J388" s="53">
        <f>+(SUMIF('[1]2021'!$A:$A,$A388,'[1]2021'!$C:$C)-SUMIF('[1]2021'!$E:$E,$A388,'[1]2021'!$G:$G))/12+I388</f>
        <v>0</v>
      </c>
      <c r="K388" s="53">
        <f>+(SUMIF('[1]2021'!$A:$A,$A388,'[1]2021'!$C:$C)-SUMIF('[1]2021'!$E:$E,$A388,'[1]2021'!$G:$G))/12+J388</f>
        <v>0</v>
      </c>
      <c r="L388" s="53">
        <f>+(SUMIF('[1]2021'!$A:$A,$A388,'[1]2021'!$C:$C)-SUMIF('[1]2021'!$E:$E,$A388,'[1]2021'!$G:$G))/12+K388</f>
        <v>0</v>
      </c>
      <c r="M388" s="53">
        <f>+(SUMIF('[1]2021'!$A:$A,$A388,'[1]2021'!$C:$C)-SUMIF('[1]2021'!$E:$E,$A388,'[1]2021'!$G:$G))/12+L388</f>
        <v>0</v>
      </c>
      <c r="N388" s="53">
        <f>+(SUMIF('[1]2021'!$A:$A,$A388,'[1]2021'!$C:$C)-SUMIF('[1]2021'!$E:$E,$A388,'[1]2021'!$G:$G))/12+M388</f>
        <v>0</v>
      </c>
      <c r="O388" s="53">
        <f>+(SUMIF('[1]2021'!$A:$A,$A388,'[1]2021'!$C:$C)-SUMIF('[1]2021'!$E:$E,$A388,'[1]2021'!$G:$G))/12+N388</f>
        <v>0</v>
      </c>
      <c r="P388" s="53">
        <f>+(SUMIF('[1]2021'!$A:$A,$A388,'[1]2021'!$C:$C)-SUMIF('[1]2021'!$E:$E,$A388,'[1]2021'!$G:$G))/12+O388</f>
        <v>0</v>
      </c>
      <c r="Q388" s="53">
        <f>+(SUMIF('[1]2021'!$A:$A,$A388,'[1]2021'!$C:$C)-SUMIF('[1]2021'!$E:$E,$A388,'[1]2021'!$G:$G))/12+P388</f>
        <v>0</v>
      </c>
      <c r="R388" s="53">
        <f>+(SUMIF('[1]2021'!$A:$A,$A388,'[1]2021'!$C:$C)-SUMIF('[1]2021'!$E:$E,$A388,'[1]2021'!$G:$G))/12+Q388</f>
        <v>0</v>
      </c>
      <c r="S388" s="53">
        <f>+(SUMIF('[1]2021'!$A:$A,$A388,'[1]2021'!$C:$C)-SUMIF('[1]2021'!$E:$E,$A388,'[1]2021'!$G:$G))/12+R388</f>
        <v>0</v>
      </c>
      <c r="T388" s="53">
        <f>+(SUMIF('[1]2021'!$A:$A,$A388,'[1]2021'!$C:$C)-SUMIF('[1]2021'!$E:$E,$A388,'[1]2021'!$G:$G))/12+S388</f>
        <v>0</v>
      </c>
      <c r="U388" s="53" cm="1">
        <f t="array" ref="U388">+INDEX(I388:T388,1,Settings!$C$4)</f>
        <v>0</v>
      </c>
      <c r="V388" s="53" cm="1">
        <f t="array" ref="V388">+INDEX(I388:T388,1,Settings!$C$4)</f>
        <v>0</v>
      </c>
      <c r="W388" s="53"/>
      <c r="X388" s="53">
        <f>V388+SUMIFS(postings!$T:$T,postings!$C:$C,'b-data'!X$2,postings!$D:$D,'b-data'!X$3,postings!$I:$I,'b-data'!$A388)-SUMIFS(postings!$W:$W,postings!$C:$C,'b-data'!X$2,postings!$D:$D,'b-data'!X$3,postings!$M:$M,'b-data'!$A388)</f>
        <v>0</v>
      </c>
      <c r="Y388" s="53">
        <f>X388+SUMIFS(postings!$T:$T,postings!$C:$C,'b-data'!Y$2,postings!$D:$D,'b-data'!Y$3,postings!$I:$I,'b-data'!$A388)-SUMIFS(postings!$W:$W,postings!$C:$C,'b-data'!Y$2,postings!$D:$D,'b-data'!Y$3,postings!$M:$M,'b-data'!$A388)</f>
        <v>0</v>
      </c>
      <c r="Z388" s="53">
        <f>Y388+SUMIFS(postings!$T:$T,postings!$C:$C,'b-data'!Z$2,postings!$D:$D,'b-data'!Z$3,postings!$I:$I,'b-data'!$A388)-SUMIFS(postings!$W:$W,postings!$C:$C,'b-data'!Z$2,postings!$D:$D,'b-data'!Z$3,postings!$M:$M,'b-data'!$A388)</f>
        <v>0</v>
      </c>
      <c r="AA388" s="53">
        <f>Z388+SUMIFS(postings!$T:$T,postings!$C:$C,'b-data'!AA$2,postings!$D:$D,'b-data'!AA$3,postings!$I:$I,'b-data'!$A388)-SUMIFS(postings!$W:$W,postings!$C:$C,'b-data'!AA$2,postings!$D:$D,'b-data'!AA$3,postings!$M:$M,'b-data'!$A388)</f>
        <v>0</v>
      </c>
      <c r="AB388" s="53">
        <f>AA388+SUMIFS(postings!$T:$T,postings!$C:$C,'b-data'!AB$2,postings!$D:$D,'b-data'!AB$3,postings!$I:$I,'b-data'!$A388)-SUMIFS(postings!$W:$W,postings!$C:$C,'b-data'!AB$2,postings!$D:$D,'b-data'!AB$3,postings!$M:$M,'b-data'!$A388)</f>
        <v>0</v>
      </c>
      <c r="AC388" s="53">
        <f>AB388+SUMIFS(postings!$T:$T,postings!$C:$C,'b-data'!AC$2,postings!$D:$D,'b-data'!AC$3,postings!$I:$I,'b-data'!$A388)-SUMIFS(postings!$W:$W,postings!$C:$C,'b-data'!AC$2,postings!$D:$D,'b-data'!AC$3,postings!$M:$M,'b-data'!$A388)</f>
        <v>0</v>
      </c>
      <c r="AD388" s="53">
        <f>AC388+SUMIFS(postings!$T:$T,postings!$C:$C,'b-data'!AD$2,postings!$D:$D,'b-data'!AD$3,postings!$I:$I,'b-data'!$A388)-SUMIFS(postings!$W:$W,postings!$C:$C,'b-data'!AD$2,postings!$D:$D,'b-data'!AD$3,postings!$M:$M,'b-data'!$A388)</f>
        <v>0</v>
      </c>
      <c r="AE388" s="53">
        <f>AD388+SUMIFS(postings!$T:$T,postings!$C:$C,'b-data'!AE$2,postings!$D:$D,'b-data'!AE$3,postings!$I:$I,'b-data'!$A388)-SUMIFS(postings!$W:$W,postings!$C:$C,'b-data'!AE$2,postings!$D:$D,'b-data'!AE$3,postings!$M:$M,'b-data'!$A388)</f>
        <v>0</v>
      </c>
      <c r="AF388" s="53">
        <f>AE388+SUMIFS(postings!$T:$T,postings!$C:$C,'b-data'!AF$2,postings!$D:$D,'b-data'!AF$3,postings!$I:$I,'b-data'!$A388)-SUMIFS(postings!$W:$W,postings!$C:$C,'b-data'!AF$2,postings!$D:$D,'b-data'!AF$3,postings!$M:$M,'b-data'!$A388)</f>
        <v>0</v>
      </c>
      <c r="AG388" s="53">
        <f>AF388+SUMIFS(postings!$T:$T,postings!$C:$C,'b-data'!AG$2,postings!$D:$D,'b-data'!AG$3,postings!$I:$I,'b-data'!$A388)-SUMIFS(postings!$W:$W,postings!$C:$C,'b-data'!AG$2,postings!$D:$D,'b-data'!AG$3,postings!$M:$M,'b-data'!$A388)</f>
        <v>0</v>
      </c>
      <c r="AH388" s="53">
        <f>AG388+SUMIFS(postings!$T:$T,postings!$C:$C,'b-data'!AH$2,postings!$D:$D,'b-data'!AH$3,postings!$I:$I,'b-data'!$A388)-SUMIFS(postings!$W:$W,postings!$C:$C,'b-data'!AH$2,postings!$D:$D,'b-data'!AH$3,postings!$M:$M,'b-data'!$A388)</f>
        <v>0</v>
      </c>
      <c r="AI388" s="53">
        <f>AH388+SUMIFS(postings!$T:$T,postings!$C:$C,'b-data'!AI$2,postings!$D:$D,'b-data'!AI$3,postings!$I:$I,'b-data'!$A388)-SUMIFS(postings!$W:$W,postings!$C:$C,'b-data'!AI$2,postings!$D:$D,'b-data'!AI$3,postings!$M:$M,'b-data'!$A388)</f>
        <v>0</v>
      </c>
      <c r="AJ388" s="53" cm="1">
        <f t="array" ref="AJ388">+INDEX(X388:AI388,1,Settings!$C$4)</f>
        <v>0</v>
      </c>
      <c r="AK388" s="53" cm="1">
        <f t="array" ref="AK388">+INDEX(X388:AI388,1,Settings!$C$4)</f>
        <v>0</v>
      </c>
      <c r="AL388" s="53"/>
      <c r="AM388" s="53">
        <f t="shared" si="671"/>
        <v>0</v>
      </c>
      <c r="AN388" s="53">
        <f t="shared" ref="AN388:AX388" si="802">+AM388</f>
        <v>0</v>
      </c>
      <c r="AO388" s="53">
        <f t="shared" si="802"/>
        <v>0</v>
      </c>
      <c r="AP388" s="53">
        <f t="shared" si="802"/>
        <v>0</v>
      </c>
      <c r="AQ388" s="53">
        <f t="shared" si="802"/>
        <v>0</v>
      </c>
      <c r="AR388" s="53">
        <f t="shared" si="802"/>
        <v>0</v>
      </c>
      <c r="AS388" s="53">
        <f t="shared" si="802"/>
        <v>0</v>
      </c>
      <c r="AT388" s="53">
        <f t="shared" si="802"/>
        <v>0</v>
      </c>
      <c r="AU388" s="53">
        <f t="shared" si="802"/>
        <v>0</v>
      </c>
      <c r="AV388" s="53">
        <f t="shared" si="802"/>
        <v>0</v>
      </c>
      <c r="AW388" s="53">
        <f t="shared" si="802"/>
        <v>0</v>
      </c>
      <c r="AX388" s="53">
        <f t="shared" si="802"/>
        <v>0</v>
      </c>
      <c r="AY388" s="53" cm="1">
        <f t="array" ref="AY388">+INDEX(AM388:AX388,1,Settings!$C$4)</f>
        <v>0</v>
      </c>
      <c r="AZ388" s="53">
        <f t="shared" si="673"/>
        <v>0</v>
      </c>
      <c r="BA388" s="53"/>
      <c r="BB388" s="53">
        <f t="shared" si="674"/>
        <v>0</v>
      </c>
      <c r="BC388" s="53">
        <f t="shared" ref="BC388:BN388" si="803">+BB388</f>
        <v>0</v>
      </c>
      <c r="BD388" s="53">
        <f t="shared" si="803"/>
        <v>0</v>
      </c>
      <c r="BE388" s="53">
        <f t="shared" si="803"/>
        <v>0</v>
      </c>
      <c r="BF388" s="53">
        <f t="shared" si="803"/>
        <v>0</v>
      </c>
      <c r="BG388" s="53">
        <f t="shared" si="803"/>
        <v>0</v>
      </c>
      <c r="BH388" s="53">
        <f t="shared" si="803"/>
        <v>0</v>
      </c>
      <c r="BI388" s="53">
        <f t="shared" si="803"/>
        <v>0</v>
      </c>
      <c r="BJ388" s="53">
        <f t="shared" si="803"/>
        <v>0</v>
      </c>
      <c r="BK388" s="53">
        <f t="shared" si="803"/>
        <v>0</v>
      </c>
      <c r="BL388" s="53">
        <f t="shared" si="803"/>
        <v>0</v>
      </c>
      <c r="BM388" s="53">
        <f t="shared" si="803"/>
        <v>0</v>
      </c>
      <c r="BN388" s="53">
        <f t="shared" si="803"/>
        <v>0</v>
      </c>
      <c r="BO388" s="53"/>
      <c r="BP388" s="53">
        <f t="shared" si="676"/>
        <v>0</v>
      </c>
      <c r="BQ388" s="53"/>
      <c r="BR388" s="53">
        <f t="shared" si="677"/>
        <v>0</v>
      </c>
    </row>
    <row r="389" spans="1:70" x14ac:dyDescent="0.2">
      <c r="A389" s="6">
        <v>7050</v>
      </c>
      <c r="B389" s="6" t="str">
        <f>+VLOOKUP(A389,masterfile!B:C,2,FALSE)</f>
        <v>Unfertige Erzeugnisse</v>
      </c>
      <c r="D389" s="53">
        <f>+SUMIF('[1]2017'!$A:$A,$A389,'[1]2017'!$C:$C)-SUMIF('[1]2017'!$E:$E,$A389,'[1]2017'!$G:$G)</f>
        <v>0</v>
      </c>
      <c r="E389" s="53">
        <f>+SUMIF('[1]2018'!$A:$A,$A389,'[1]2018'!$C:$C)-SUMIF('[1]2018'!$E:$E,$A389,'[1]2018'!$G:$G)+D389</f>
        <v>0</v>
      </c>
      <c r="F389" s="53">
        <f>+SUMIF('[1]2019'!$A:$A,$A389,'[1]2019'!$C:$C)-SUMIF('[1]2019'!$E:$E,$A389,'[1]2019'!$G:$G)+E389</f>
        <v>0</v>
      </c>
      <c r="G389" s="53">
        <f>+SUMIF('[1]2020'!$A:$A,$A389,'[1]2020'!$C:$C)-SUMIF('[1]2020'!$E:$E,$A389,'[1]2020'!$G:$G)+F389</f>
        <v>0</v>
      </c>
      <c r="H389" s="53"/>
      <c r="I389" s="53">
        <f>+(SUMIF('[1]2021'!$A:$A,$A389,'[1]2021'!$C:$C)-SUMIF('[1]2021'!$E:$E,$A389,'[1]2021'!$G:$G))/12+G389</f>
        <v>0</v>
      </c>
      <c r="J389" s="53">
        <f>+(SUMIF('[1]2021'!$A:$A,$A389,'[1]2021'!$C:$C)-SUMIF('[1]2021'!$E:$E,$A389,'[1]2021'!$G:$G))/12+I389</f>
        <v>0</v>
      </c>
      <c r="K389" s="53">
        <f>+(SUMIF('[1]2021'!$A:$A,$A389,'[1]2021'!$C:$C)-SUMIF('[1]2021'!$E:$E,$A389,'[1]2021'!$G:$G))/12+J389</f>
        <v>0</v>
      </c>
      <c r="L389" s="53">
        <f>+(SUMIF('[1]2021'!$A:$A,$A389,'[1]2021'!$C:$C)-SUMIF('[1]2021'!$E:$E,$A389,'[1]2021'!$G:$G))/12+K389</f>
        <v>0</v>
      </c>
      <c r="M389" s="53">
        <f>+(SUMIF('[1]2021'!$A:$A,$A389,'[1]2021'!$C:$C)-SUMIF('[1]2021'!$E:$E,$A389,'[1]2021'!$G:$G))/12+L389</f>
        <v>0</v>
      </c>
      <c r="N389" s="53">
        <f>+(SUMIF('[1]2021'!$A:$A,$A389,'[1]2021'!$C:$C)-SUMIF('[1]2021'!$E:$E,$A389,'[1]2021'!$G:$G))/12+M389</f>
        <v>0</v>
      </c>
      <c r="O389" s="53">
        <f>+(SUMIF('[1]2021'!$A:$A,$A389,'[1]2021'!$C:$C)-SUMIF('[1]2021'!$E:$E,$A389,'[1]2021'!$G:$G))/12+N389</f>
        <v>0</v>
      </c>
      <c r="P389" s="53">
        <f>+(SUMIF('[1]2021'!$A:$A,$A389,'[1]2021'!$C:$C)-SUMIF('[1]2021'!$E:$E,$A389,'[1]2021'!$G:$G))/12+O389</f>
        <v>0</v>
      </c>
      <c r="Q389" s="53">
        <f>+(SUMIF('[1]2021'!$A:$A,$A389,'[1]2021'!$C:$C)-SUMIF('[1]2021'!$E:$E,$A389,'[1]2021'!$G:$G))/12+P389</f>
        <v>0</v>
      </c>
      <c r="R389" s="53">
        <f>+(SUMIF('[1]2021'!$A:$A,$A389,'[1]2021'!$C:$C)-SUMIF('[1]2021'!$E:$E,$A389,'[1]2021'!$G:$G))/12+Q389</f>
        <v>0</v>
      </c>
      <c r="S389" s="53">
        <f>+(SUMIF('[1]2021'!$A:$A,$A389,'[1]2021'!$C:$C)-SUMIF('[1]2021'!$E:$E,$A389,'[1]2021'!$G:$G))/12+R389</f>
        <v>0</v>
      </c>
      <c r="T389" s="53">
        <f>+(SUMIF('[1]2021'!$A:$A,$A389,'[1]2021'!$C:$C)-SUMIF('[1]2021'!$E:$E,$A389,'[1]2021'!$G:$G))/12+S389</f>
        <v>0</v>
      </c>
      <c r="U389" s="53" cm="1">
        <f t="array" ref="U389">+INDEX(I389:T389,1,Settings!$C$4)</f>
        <v>0</v>
      </c>
      <c r="V389" s="53" cm="1">
        <f t="array" ref="V389">+INDEX(I389:T389,1,Settings!$C$4)</f>
        <v>0</v>
      </c>
      <c r="W389" s="53"/>
      <c r="X389" s="53">
        <f>V389+SUMIFS(postings!$T:$T,postings!$C:$C,'b-data'!X$2,postings!$D:$D,'b-data'!X$3,postings!$I:$I,'b-data'!$A389)-SUMIFS(postings!$W:$W,postings!$C:$C,'b-data'!X$2,postings!$D:$D,'b-data'!X$3,postings!$M:$M,'b-data'!$A389)</f>
        <v>0</v>
      </c>
      <c r="Y389" s="53">
        <f>X389+SUMIFS(postings!$T:$T,postings!$C:$C,'b-data'!Y$2,postings!$D:$D,'b-data'!Y$3,postings!$I:$I,'b-data'!$A389)-SUMIFS(postings!$W:$W,postings!$C:$C,'b-data'!Y$2,postings!$D:$D,'b-data'!Y$3,postings!$M:$M,'b-data'!$A389)</f>
        <v>0</v>
      </c>
      <c r="Z389" s="53">
        <f>Y389+SUMIFS(postings!$T:$T,postings!$C:$C,'b-data'!Z$2,postings!$D:$D,'b-data'!Z$3,postings!$I:$I,'b-data'!$A389)-SUMIFS(postings!$W:$W,postings!$C:$C,'b-data'!Z$2,postings!$D:$D,'b-data'!Z$3,postings!$M:$M,'b-data'!$A389)</f>
        <v>0</v>
      </c>
      <c r="AA389" s="53">
        <f>Z389+SUMIFS(postings!$T:$T,postings!$C:$C,'b-data'!AA$2,postings!$D:$D,'b-data'!AA$3,postings!$I:$I,'b-data'!$A389)-SUMIFS(postings!$W:$W,postings!$C:$C,'b-data'!AA$2,postings!$D:$D,'b-data'!AA$3,postings!$M:$M,'b-data'!$A389)</f>
        <v>0</v>
      </c>
      <c r="AB389" s="53">
        <f>AA389+SUMIFS(postings!$T:$T,postings!$C:$C,'b-data'!AB$2,postings!$D:$D,'b-data'!AB$3,postings!$I:$I,'b-data'!$A389)-SUMIFS(postings!$W:$W,postings!$C:$C,'b-data'!AB$2,postings!$D:$D,'b-data'!AB$3,postings!$M:$M,'b-data'!$A389)</f>
        <v>0</v>
      </c>
      <c r="AC389" s="53">
        <f>AB389+SUMIFS(postings!$T:$T,postings!$C:$C,'b-data'!AC$2,postings!$D:$D,'b-data'!AC$3,postings!$I:$I,'b-data'!$A389)-SUMIFS(postings!$W:$W,postings!$C:$C,'b-data'!AC$2,postings!$D:$D,'b-data'!AC$3,postings!$M:$M,'b-data'!$A389)</f>
        <v>0</v>
      </c>
      <c r="AD389" s="53">
        <f>AC389+SUMIFS(postings!$T:$T,postings!$C:$C,'b-data'!AD$2,postings!$D:$D,'b-data'!AD$3,postings!$I:$I,'b-data'!$A389)-SUMIFS(postings!$W:$W,postings!$C:$C,'b-data'!AD$2,postings!$D:$D,'b-data'!AD$3,postings!$M:$M,'b-data'!$A389)</f>
        <v>0</v>
      </c>
      <c r="AE389" s="53">
        <f>AD389+SUMIFS(postings!$T:$T,postings!$C:$C,'b-data'!AE$2,postings!$D:$D,'b-data'!AE$3,postings!$I:$I,'b-data'!$A389)-SUMIFS(postings!$W:$W,postings!$C:$C,'b-data'!AE$2,postings!$D:$D,'b-data'!AE$3,postings!$M:$M,'b-data'!$A389)</f>
        <v>0</v>
      </c>
      <c r="AF389" s="53">
        <f>AE389+SUMIFS(postings!$T:$T,postings!$C:$C,'b-data'!AF$2,postings!$D:$D,'b-data'!AF$3,postings!$I:$I,'b-data'!$A389)-SUMIFS(postings!$W:$W,postings!$C:$C,'b-data'!AF$2,postings!$D:$D,'b-data'!AF$3,postings!$M:$M,'b-data'!$A389)</f>
        <v>0</v>
      </c>
      <c r="AG389" s="53">
        <f>AF389+SUMIFS(postings!$T:$T,postings!$C:$C,'b-data'!AG$2,postings!$D:$D,'b-data'!AG$3,postings!$I:$I,'b-data'!$A389)-SUMIFS(postings!$W:$W,postings!$C:$C,'b-data'!AG$2,postings!$D:$D,'b-data'!AG$3,postings!$M:$M,'b-data'!$A389)</f>
        <v>0</v>
      </c>
      <c r="AH389" s="53">
        <f>AG389+SUMIFS(postings!$T:$T,postings!$C:$C,'b-data'!AH$2,postings!$D:$D,'b-data'!AH$3,postings!$I:$I,'b-data'!$A389)-SUMIFS(postings!$W:$W,postings!$C:$C,'b-data'!AH$2,postings!$D:$D,'b-data'!AH$3,postings!$M:$M,'b-data'!$A389)</f>
        <v>0</v>
      </c>
      <c r="AI389" s="53">
        <f>AH389+SUMIFS(postings!$T:$T,postings!$C:$C,'b-data'!AI$2,postings!$D:$D,'b-data'!AI$3,postings!$I:$I,'b-data'!$A389)-SUMIFS(postings!$W:$W,postings!$C:$C,'b-data'!AI$2,postings!$D:$D,'b-data'!AI$3,postings!$M:$M,'b-data'!$A389)</f>
        <v>0</v>
      </c>
      <c r="AJ389" s="53" cm="1">
        <f t="array" ref="AJ389">+INDEX(X389:AI389,1,Settings!$C$4)</f>
        <v>0</v>
      </c>
      <c r="AK389" s="53" cm="1">
        <f t="array" ref="AK389">+INDEX(X389:AI389,1,Settings!$C$4)</f>
        <v>0</v>
      </c>
      <c r="AL389" s="53"/>
      <c r="AM389" s="53">
        <f t="shared" ref="AM389:AM393" si="804">+V389</f>
        <v>0</v>
      </c>
      <c r="AN389" s="53">
        <f t="shared" ref="AN389:AX389" si="805">+AM389</f>
        <v>0</v>
      </c>
      <c r="AO389" s="53">
        <f t="shared" si="805"/>
        <v>0</v>
      </c>
      <c r="AP389" s="53">
        <f t="shared" si="805"/>
        <v>0</v>
      </c>
      <c r="AQ389" s="53">
        <f t="shared" si="805"/>
        <v>0</v>
      </c>
      <c r="AR389" s="53">
        <f t="shared" si="805"/>
        <v>0</v>
      </c>
      <c r="AS389" s="53">
        <f t="shared" si="805"/>
        <v>0</v>
      </c>
      <c r="AT389" s="53">
        <f t="shared" si="805"/>
        <v>0</v>
      </c>
      <c r="AU389" s="53">
        <f t="shared" si="805"/>
        <v>0</v>
      </c>
      <c r="AV389" s="53">
        <f t="shared" si="805"/>
        <v>0</v>
      </c>
      <c r="AW389" s="53">
        <f t="shared" si="805"/>
        <v>0</v>
      </c>
      <c r="AX389" s="53">
        <f t="shared" si="805"/>
        <v>0</v>
      </c>
      <c r="AY389" s="53" cm="1">
        <f t="array" ref="AY389">+INDEX(AM389:AX389,1,Settings!$C$4)</f>
        <v>0</v>
      </c>
      <c r="AZ389" s="53">
        <f t="shared" ref="AZ389:AZ393" si="806">+AX389</f>
        <v>0</v>
      </c>
      <c r="BA389" s="53"/>
      <c r="BB389" s="53">
        <f t="shared" ref="BB389:BB393" si="807">+AZ389</f>
        <v>0</v>
      </c>
      <c r="BC389" s="53">
        <f t="shared" ref="BC389:BN389" si="808">+BB389</f>
        <v>0</v>
      </c>
      <c r="BD389" s="53">
        <f t="shared" si="808"/>
        <v>0</v>
      </c>
      <c r="BE389" s="53">
        <f t="shared" si="808"/>
        <v>0</v>
      </c>
      <c r="BF389" s="53">
        <f t="shared" si="808"/>
        <v>0</v>
      </c>
      <c r="BG389" s="53">
        <f t="shared" si="808"/>
        <v>0</v>
      </c>
      <c r="BH389" s="53">
        <f t="shared" si="808"/>
        <v>0</v>
      </c>
      <c r="BI389" s="53">
        <f t="shared" si="808"/>
        <v>0</v>
      </c>
      <c r="BJ389" s="53">
        <f t="shared" si="808"/>
        <v>0</v>
      </c>
      <c r="BK389" s="53">
        <f t="shared" si="808"/>
        <v>0</v>
      </c>
      <c r="BL389" s="53">
        <f t="shared" si="808"/>
        <v>0</v>
      </c>
      <c r="BM389" s="53">
        <f t="shared" si="808"/>
        <v>0</v>
      </c>
      <c r="BN389" s="53">
        <f t="shared" si="808"/>
        <v>0</v>
      </c>
      <c r="BO389" s="53"/>
      <c r="BP389" s="53">
        <f t="shared" ref="BP389:BP393" si="809">+BN389</f>
        <v>0</v>
      </c>
      <c r="BQ389" s="53"/>
      <c r="BR389" s="53">
        <f t="shared" ref="BR389:BR393" si="810">+BP389</f>
        <v>0</v>
      </c>
    </row>
    <row r="390" spans="1:70" x14ac:dyDescent="0.2">
      <c r="A390" s="6">
        <v>7080</v>
      </c>
      <c r="B390" s="6" t="str">
        <f>+VLOOKUP(A390,masterfile!B:C,2,FALSE)</f>
        <v>Unfertige Leistungen</v>
      </c>
      <c r="D390" s="53">
        <f>+SUMIF('[1]2017'!$A:$A,$A390,'[1]2017'!$C:$C)-SUMIF('[1]2017'!$E:$E,$A390,'[1]2017'!$G:$G)</f>
        <v>200</v>
      </c>
      <c r="E390" s="53">
        <f>+SUMIF('[1]2018'!$A:$A,$A390,'[1]2018'!$C:$C)-SUMIF('[1]2018'!$E:$E,$A390,'[1]2018'!$G:$G)+D390</f>
        <v>400</v>
      </c>
      <c r="F390" s="53">
        <f>+SUMIF('[1]2019'!$A:$A,$A390,'[1]2019'!$C:$C)-SUMIF('[1]2019'!$E:$E,$A390,'[1]2019'!$G:$G)+E390</f>
        <v>600</v>
      </c>
      <c r="G390" s="53">
        <f>+SUMIF('[1]2020'!$A:$A,$A390,'[1]2020'!$C:$C)-SUMIF('[1]2020'!$E:$E,$A390,'[1]2020'!$G:$G)+F390</f>
        <v>800</v>
      </c>
      <c r="H390" s="53"/>
      <c r="I390" s="53">
        <f>+(SUMIF('[1]2021'!$A:$A,$A390,'[1]2021'!$C:$C)-SUMIF('[1]2021'!$E:$E,$A390,'[1]2021'!$G:$G))/12+G390</f>
        <v>816.66666666666663</v>
      </c>
      <c r="J390" s="53">
        <f>+(SUMIF('[1]2021'!$A:$A,$A390,'[1]2021'!$C:$C)-SUMIF('[1]2021'!$E:$E,$A390,'[1]2021'!$G:$G))/12+I390</f>
        <v>833.33333333333326</v>
      </c>
      <c r="K390" s="53">
        <f>+(SUMIF('[1]2021'!$A:$A,$A390,'[1]2021'!$C:$C)-SUMIF('[1]2021'!$E:$E,$A390,'[1]2021'!$G:$G))/12+J390</f>
        <v>849.99999999999989</v>
      </c>
      <c r="L390" s="53">
        <f>+(SUMIF('[1]2021'!$A:$A,$A390,'[1]2021'!$C:$C)-SUMIF('[1]2021'!$E:$E,$A390,'[1]2021'!$G:$G))/12+K390</f>
        <v>866.66666666666652</v>
      </c>
      <c r="M390" s="53">
        <f>+(SUMIF('[1]2021'!$A:$A,$A390,'[1]2021'!$C:$C)-SUMIF('[1]2021'!$E:$E,$A390,'[1]2021'!$G:$G))/12+L390</f>
        <v>883.33333333333314</v>
      </c>
      <c r="N390" s="53">
        <f>+(SUMIF('[1]2021'!$A:$A,$A390,'[1]2021'!$C:$C)-SUMIF('[1]2021'!$E:$E,$A390,'[1]2021'!$G:$G))/12+M390</f>
        <v>899.99999999999977</v>
      </c>
      <c r="O390" s="53">
        <f>+(SUMIF('[1]2021'!$A:$A,$A390,'[1]2021'!$C:$C)-SUMIF('[1]2021'!$E:$E,$A390,'[1]2021'!$G:$G))/12+N390</f>
        <v>916.6666666666664</v>
      </c>
      <c r="P390" s="53">
        <f>+(SUMIF('[1]2021'!$A:$A,$A390,'[1]2021'!$C:$C)-SUMIF('[1]2021'!$E:$E,$A390,'[1]2021'!$G:$G))/12+O390</f>
        <v>933.33333333333303</v>
      </c>
      <c r="Q390" s="53">
        <f>+(SUMIF('[1]2021'!$A:$A,$A390,'[1]2021'!$C:$C)-SUMIF('[1]2021'!$E:$E,$A390,'[1]2021'!$G:$G))/12+P390</f>
        <v>949.99999999999966</v>
      </c>
      <c r="R390" s="53">
        <f>+(SUMIF('[1]2021'!$A:$A,$A390,'[1]2021'!$C:$C)-SUMIF('[1]2021'!$E:$E,$A390,'[1]2021'!$G:$G))/12+Q390</f>
        <v>966.66666666666629</v>
      </c>
      <c r="S390" s="53">
        <f>+(SUMIF('[1]2021'!$A:$A,$A390,'[1]2021'!$C:$C)-SUMIF('[1]2021'!$E:$E,$A390,'[1]2021'!$G:$G))/12+R390</f>
        <v>983.33333333333292</v>
      </c>
      <c r="T390" s="53">
        <f>+(SUMIF('[1]2021'!$A:$A,$A390,'[1]2021'!$C:$C)-SUMIF('[1]2021'!$E:$E,$A390,'[1]2021'!$G:$G))/12+S390</f>
        <v>999.99999999999955</v>
      </c>
      <c r="U390" s="53" cm="1">
        <f t="array" ref="U390">+INDEX(I390:T390,1,Settings!$C$4)</f>
        <v>999.99999999999955</v>
      </c>
      <c r="V390" s="53" cm="1">
        <f t="array" ref="V390">+INDEX(I390:T390,1,Settings!$C$4)</f>
        <v>999.99999999999955</v>
      </c>
      <c r="W390" s="53"/>
      <c r="X390" s="53">
        <f>V390+SUMIFS(postings!$T:$T,postings!$C:$C,'b-data'!X$2,postings!$D:$D,'b-data'!X$3,postings!$I:$I,'b-data'!$A390)-SUMIFS(postings!$W:$W,postings!$C:$C,'b-data'!X$2,postings!$D:$D,'b-data'!X$3,postings!$M:$M,'b-data'!$A390)</f>
        <v>999.99999999999955</v>
      </c>
      <c r="Y390" s="53">
        <f>X390+SUMIFS(postings!$T:$T,postings!$C:$C,'b-data'!Y$2,postings!$D:$D,'b-data'!Y$3,postings!$I:$I,'b-data'!$A390)-SUMIFS(postings!$W:$W,postings!$C:$C,'b-data'!Y$2,postings!$D:$D,'b-data'!Y$3,postings!$M:$M,'b-data'!$A390)</f>
        <v>999.99999999999955</v>
      </c>
      <c r="Z390" s="53">
        <f>Y390+SUMIFS(postings!$T:$T,postings!$C:$C,'b-data'!Z$2,postings!$D:$D,'b-data'!Z$3,postings!$I:$I,'b-data'!$A390)-SUMIFS(postings!$W:$W,postings!$C:$C,'b-data'!Z$2,postings!$D:$D,'b-data'!Z$3,postings!$M:$M,'b-data'!$A390)</f>
        <v>999.99999999999955</v>
      </c>
      <c r="AA390" s="53">
        <f>Z390+SUMIFS(postings!$T:$T,postings!$C:$C,'b-data'!AA$2,postings!$D:$D,'b-data'!AA$3,postings!$I:$I,'b-data'!$A390)-SUMIFS(postings!$W:$W,postings!$C:$C,'b-data'!AA$2,postings!$D:$D,'b-data'!AA$3,postings!$M:$M,'b-data'!$A390)</f>
        <v>999.99999999999955</v>
      </c>
      <c r="AB390" s="53">
        <f>AA390+SUMIFS(postings!$T:$T,postings!$C:$C,'b-data'!AB$2,postings!$D:$D,'b-data'!AB$3,postings!$I:$I,'b-data'!$A390)-SUMIFS(postings!$W:$W,postings!$C:$C,'b-data'!AB$2,postings!$D:$D,'b-data'!AB$3,postings!$M:$M,'b-data'!$A390)</f>
        <v>999.99999999999955</v>
      </c>
      <c r="AC390" s="53">
        <f>AB390+SUMIFS(postings!$T:$T,postings!$C:$C,'b-data'!AC$2,postings!$D:$D,'b-data'!AC$3,postings!$I:$I,'b-data'!$A390)-SUMIFS(postings!$W:$W,postings!$C:$C,'b-data'!AC$2,postings!$D:$D,'b-data'!AC$3,postings!$M:$M,'b-data'!$A390)</f>
        <v>999.99999999999955</v>
      </c>
      <c r="AD390" s="53">
        <f>AC390+SUMIFS(postings!$T:$T,postings!$C:$C,'b-data'!AD$2,postings!$D:$D,'b-data'!AD$3,postings!$I:$I,'b-data'!$A390)-SUMIFS(postings!$W:$W,postings!$C:$C,'b-data'!AD$2,postings!$D:$D,'b-data'!AD$3,postings!$M:$M,'b-data'!$A390)</f>
        <v>999.99999999999955</v>
      </c>
      <c r="AE390" s="53">
        <f>AD390+SUMIFS(postings!$T:$T,postings!$C:$C,'b-data'!AE$2,postings!$D:$D,'b-data'!AE$3,postings!$I:$I,'b-data'!$A390)-SUMIFS(postings!$W:$W,postings!$C:$C,'b-data'!AE$2,postings!$D:$D,'b-data'!AE$3,postings!$M:$M,'b-data'!$A390)</f>
        <v>999.99999999999955</v>
      </c>
      <c r="AF390" s="53">
        <f>AE390+SUMIFS(postings!$T:$T,postings!$C:$C,'b-data'!AF$2,postings!$D:$D,'b-data'!AF$3,postings!$I:$I,'b-data'!$A390)-SUMIFS(postings!$W:$W,postings!$C:$C,'b-data'!AF$2,postings!$D:$D,'b-data'!AF$3,postings!$M:$M,'b-data'!$A390)</f>
        <v>999.99999999999955</v>
      </c>
      <c r="AG390" s="53">
        <f>AF390+SUMIFS(postings!$T:$T,postings!$C:$C,'b-data'!AG$2,postings!$D:$D,'b-data'!AG$3,postings!$I:$I,'b-data'!$A390)-SUMIFS(postings!$W:$W,postings!$C:$C,'b-data'!AG$2,postings!$D:$D,'b-data'!AG$3,postings!$M:$M,'b-data'!$A390)</f>
        <v>999.99999999999955</v>
      </c>
      <c r="AH390" s="53">
        <f>AG390+SUMIFS(postings!$T:$T,postings!$C:$C,'b-data'!AH$2,postings!$D:$D,'b-data'!AH$3,postings!$I:$I,'b-data'!$A390)-SUMIFS(postings!$W:$W,postings!$C:$C,'b-data'!AH$2,postings!$D:$D,'b-data'!AH$3,postings!$M:$M,'b-data'!$A390)</f>
        <v>999.99999999999955</v>
      </c>
      <c r="AI390" s="53">
        <f>AH390+SUMIFS(postings!$T:$T,postings!$C:$C,'b-data'!AI$2,postings!$D:$D,'b-data'!AI$3,postings!$I:$I,'b-data'!$A390)-SUMIFS(postings!$W:$W,postings!$C:$C,'b-data'!AI$2,postings!$D:$D,'b-data'!AI$3,postings!$M:$M,'b-data'!$A390)</f>
        <v>999.99999999999955</v>
      </c>
      <c r="AJ390" s="53" cm="1">
        <f t="array" ref="AJ390">+INDEX(X390:AI390,1,Settings!$C$4)</f>
        <v>999.99999999999955</v>
      </c>
      <c r="AK390" s="53" cm="1">
        <f t="array" ref="AK390">+INDEX(X390:AI390,1,Settings!$C$4)</f>
        <v>999.99999999999955</v>
      </c>
      <c r="AL390" s="53"/>
      <c r="AM390" s="53">
        <f t="shared" si="804"/>
        <v>999.99999999999955</v>
      </c>
      <c r="AN390" s="53">
        <f t="shared" ref="AN390:AX390" si="811">+AM390</f>
        <v>999.99999999999955</v>
      </c>
      <c r="AO390" s="53">
        <f t="shared" si="811"/>
        <v>999.99999999999955</v>
      </c>
      <c r="AP390" s="53">
        <f t="shared" si="811"/>
        <v>999.99999999999955</v>
      </c>
      <c r="AQ390" s="53">
        <f t="shared" si="811"/>
        <v>999.99999999999955</v>
      </c>
      <c r="AR390" s="53">
        <f t="shared" si="811"/>
        <v>999.99999999999955</v>
      </c>
      <c r="AS390" s="53">
        <f t="shared" si="811"/>
        <v>999.99999999999955</v>
      </c>
      <c r="AT390" s="53">
        <f t="shared" si="811"/>
        <v>999.99999999999955</v>
      </c>
      <c r="AU390" s="53">
        <f t="shared" si="811"/>
        <v>999.99999999999955</v>
      </c>
      <c r="AV390" s="53">
        <f t="shared" si="811"/>
        <v>999.99999999999955</v>
      </c>
      <c r="AW390" s="53">
        <f t="shared" si="811"/>
        <v>999.99999999999955</v>
      </c>
      <c r="AX390" s="53">
        <f t="shared" si="811"/>
        <v>999.99999999999955</v>
      </c>
      <c r="AY390" s="53" cm="1">
        <f t="array" ref="AY390">+INDEX(AM390:AX390,1,Settings!$C$4)</f>
        <v>999.99999999999955</v>
      </c>
      <c r="AZ390" s="53">
        <f t="shared" si="806"/>
        <v>999.99999999999955</v>
      </c>
      <c r="BA390" s="53"/>
      <c r="BB390" s="53">
        <f t="shared" si="807"/>
        <v>999.99999999999955</v>
      </c>
      <c r="BC390" s="53">
        <f t="shared" ref="BC390:BN390" si="812">+BB390</f>
        <v>999.99999999999955</v>
      </c>
      <c r="BD390" s="53">
        <f t="shared" si="812"/>
        <v>999.99999999999955</v>
      </c>
      <c r="BE390" s="53">
        <f t="shared" si="812"/>
        <v>999.99999999999955</v>
      </c>
      <c r="BF390" s="53">
        <f t="shared" si="812"/>
        <v>999.99999999999955</v>
      </c>
      <c r="BG390" s="53">
        <f t="shared" si="812"/>
        <v>999.99999999999955</v>
      </c>
      <c r="BH390" s="53">
        <f t="shared" si="812"/>
        <v>999.99999999999955</v>
      </c>
      <c r="BI390" s="53">
        <f t="shared" si="812"/>
        <v>999.99999999999955</v>
      </c>
      <c r="BJ390" s="53">
        <f t="shared" si="812"/>
        <v>999.99999999999955</v>
      </c>
      <c r="BK390" s="53">
        <f t="shared" si="812"/>
        <v>999.99999999999955</v>
      </c>
      <c r="BL390" s="53">
        <f t="shared" si="812"/>
        <v>999.99999999999955</v>
      </c>
      <c r="BM390" s="53">
        <f t="shared" si="812"/>
        <v>999.99999999999955</v>
      </c>
      <c r="BN390" s="53">
        <f t="shared" si="812"/>
        <v>999.99999999999955</v>
      </c>
      <c r="BO390" s="53"/>
      <c r="BP390" s="53">
        <f t="shared" si="809"/>
        <v>999.99999999999955</v>
      </c>
      <c r="BQ390" s="53"/>
      <c r="BR390" s="53">
        <f t="shared" si="810"/>
        <v>999.99999999999955</v>
      </c>
    </row>
    <row r="391" spans="1:70" x14ac:dyDescent="0.2">
      <c r="A391" s="6">
        <v>7100</v>
      </c>
      <c r="B391" s="6" t="str">
        <f>+VLOOKUP(A391,masterfile!B:C,2,FALSE)</f>
        <v>Fertige Erzeugnisse und Waren</v>
      </c>
      <c r="D391" s="53">
        <f>+SUMIF('[1]2017'!$A:$A,$A391,'[1]2017'!$C:$C)-SUMIF('[1]2017'!$E:$E,$A391,'[1]2017'!$G:$G)</f>
        <v>0</v>
      </c>
      <c r="E391" s="53">
        <f>+SUMIF('[1]2018'!$A:$A,$A391,'[1]2018'!$C:$C)-SUMIF('[1]2018'!$E:$E,$A391,'[1]2018'!$G:$G)+D391</f>
        <v>0</v>
      </c>
      <c r="F391" s="53">
        <f>+SUMIF('[1]2019'!$A:$A,$A391,'[1]2019'!$C:$C)-SUMIF('[1]2019'!$E:$E,$A391,'[1]2019'!$G:$G)+E391</f>
        <v>0</v>
      </c>
      <c r="G391" s="53">
        <f>+SUMIF('[1]2020'!$A:$A,$A391,'[1]2020'!$C:$C)-SUMIF('[1]2020'!$E:$E,$A391,'[1]2020'!$G:$G)+F391</f>
        <v>0</v>
      </c>
      <c r="H391" s="53"/>
      <c r="I391" s="53">
        <f>+(SUMIF('[1]2021'!$A:$A,$A391,'[1]2021'!$C:$C)-SUMIF('[1]2021'!$E:$E,$A391,'[1]2021'!$G:$G))/12+G391</f>
        <v>0</v>
      </c>
      <c r="J391" s="53">
        <f>+(SUMIF('[1]2021'!$A:$A,$A391,'[1]2021'!$C:$C)-SUMIF('[1]2021'!$E:$E,$A391,'[1]2021'!$G:$G))/12+I391</f>
        <v>0</v>
      </c>
      <c r="K391" s="53">
        <f>+(SUMIF('[1]2021'!$A:$A,$A391,'[1]2021'!$C:$C)-SUMIF('[1]2021'!$E:$E,$A391,'[1]2021'!$G:$G))/12+J391</f>
        <v>0</v>
      </c>
      <c r="L391" s="53">
        <f>+(SUMIF('[1]2021'!$A:$A,$A391,'[1]2021'!$C:$C)-SUMIF('[1]2021'!$E:$E,$A391,'[1]2021'!$G:$G))/12+K391</f>
        <v>0</v>
      </c>
      <c r="M391" s="53">
        <f>+(SUMIF('[1]2021'!$A:$A,$A391,'[1]2021'!$C:$C)-SUMIF('[1]2021'!$E:$E,$A391,'[1]2021'!$G:$G))/12+L391</f>
        <v>0</v>
      </c>
      <c r="N391" s="53">
        <f>+(SUMIF('[1]2021'!$A:$A,$A391,'[1]2021'!$C:$C)-SUMIF('[1]2021'!$E:$E,$A391,'[1]2021'!$G:$G))/12+M391</f>
        <v>0</v>
      </c>
      <c r="O391" s="53">
        <f>+(SUMIF('[1]2021'!$A:$A,$A391,'[1]2021'!$C:$C)-SUMIF('[1]2021'!$E:$E,$A391,'[1]2021'!$G:$G))/12+N391</f>
        <v>0</v>
      </c>
      <c r="P391" s="53">
        <f>+(SUMIF('[1]2021'!$A:$A,$A391,'[1]2021'!$C:$C)-SUMIF('[1]2021'!$E:$E,$A391,'[1]2021'!$G:$G))/12+O391</f>
        <v>0</v>
      </c>
      <c r="Q391" s="53">
        <f>+(SUMIF('[1]2021'!$A:$A,$A391,'[1]2021'!$C:$C)-SUMIF('[1]2021'!$E:$E,$A391,'[1]2021'!$G:$G))/12+P391</f>
        <v>0</v>
      </c>
      <c r="R391" s="53">
        <f>+(SUMIF('[1]2021'!$A:$A,$A391,'[1]2021'!$C:$C)-SUMIF('[1]2021'!$E:$E,$A391,'[1]2021'!$G:$G))/12+Q391</f>
        <v>0</v>
      </c>
      <c r="S391" s="53">
        <f>+(SUMIF('[1]2021'!$A:$A,$A391,'[1]2021'!$C:$C)-SUMIF('[1]2021'!$E:$E,$A391,'[1]2021'!$G:$G))/12+R391</f>
        <v>0</v>
      </c>
      <c r="T391" s="53">
        <f>+(SUMIF('[1]2021'!$A:$A,$A391,'[1]2021'!$C:$C)-SUMIF('[1]2021'!$E:$E,$A391,'[1]2021'!$G:$G))/12+S391</f>
        <v>0</v>
      </c>
      <c r="U391" s="53" cm="1">
        <f t="array" ref="U391">+INDEX(I391:T391,1,Settings!$C$4)</f>
        <v>0</v>
      </c>
      <c r="V391" s="53" cm="1">
        <f t="array" ref="V391">+INDEX(I391:T391,1,Settings!$C$4)</f>
        <v>0</v>
      </c>
      <c r="W391" s="53"/>
      <c r="X391" s="53">
        <f>V391+SUMIFS(postings!$T:$T,postings!$C:$C,'b-data'!X$2,postings!$D:$D,'b-data'!X$3,postings!$I:$I,'b-data'!$A391)-SUMIFS(postings!$W:$W,postings!$C:$C,'b-data'!X$2,postings!$D:$D,'b-data'!X$3,postings!$M:$M,'b-data'!$A391)</f>
        <v>0</v>
      </c>
      <c r="Y391" s="53">
        <f>X391+SUMIFS(postings!$T:$T,postings!$C:$C,'b-data'!Y$2,postings!$D:$D,'b-data'!Y$3,postings!$I:$I,'b-data'!$A391)-SUMIFS(postings!$W:$W,postings!$C:$C,'b-data'!Y$2,postings!$D:$D,'b-data'!Y$3,postings!$M:$M,'b-data'!$A391)</f>
        <v>0</v>
      </c>
      <c r="Z391" s="53">
        <f>Y391+SUMIFS(postings!$T:$T,postings!$C:$C,'b-data'!Z$2,postings!$D:$D,'b-data'!Z$3,postings!$I:$I,'b-data'!$A391)-SUMIFS(postings!$W:$W,postings!$C:$C,'b-data'!Z$2,postings!$D:$D,'b-data'!Z$3,postings!$M:$M,'b-data'!$A391)</f>
        <v>0</v>
      </c>
      <c r="AA391" s="53">
        <f>Z391+SUMIFS(postings!$T:$T,postings!$C:$C,'b-data'!AA$2,postings!$D:$D,'b-data'!AA$3,postings!$I:$I,'b-data'!$A391)-SUMIFS(postings!$W:$W,postings!$C:$C,'b-data'!AA$2,postings!$D:$D,'b-data'!AA$3,postings!$M:$M,'b-data'!$A391)</f>
        <v>0</v>
      </c>
      <c r="AB391" s="53">
        <f>AA391+SUMIFS(postings!$T:$T,postings!$C:$C,'b-data'!AB$2,postings!$D:$D,'b-data'!AB$3,postings!$I:$I,'b-data'!$A391)-SUMIFS(postings!$W:$W,postings!$C:$C,'b-data'!AB$2,postings!$D:$D,'b-data'!AB$3,postings!$M:$M,'b-data'!$A391)</f>
        <v>0</v>
      </c>
      <c r="AC391" s="53">
        <f>AB391+SUMIFS(postings!$T:$T,postings!$C:$C,'b-data'!AC$2,postings!$D:$D,'b-data'!AC$3,postings!$I:$I,'b-data'!$A391)-SUMIFS(postings!$W:$W,postings!$C:$C,'b-data'!AC$2,postings!$D:$D,'b-data'!AC$3,postings!$M:$M,'b-data'!$A391)</f>
        <v>0</v>
      </c>
      <c r="AD391" s="53">
        <f>AC391+SUMIFS(postings!$T:$T,postings!$C:$C,'b-data'!AD$2,postings!$D:$D,'b-data'!AD$3,postings!$I:$I,'b-data'!$A391)-SUMIFS(postings!$W:$W,postings!$C:$C,'b-data'!AD$2,postings!$D:$D,'b-data'!AD$3,postings!$M:$M,'b-data'!$A391)</f>
        <v>0</v>
      </c>
      <c r="AE391" s="53">
        <f>AD391+SUMIFS(postings!$T:$T,postings!$C:$C,'b-data'!AE$2,postings!$D:$D,'b-data'!AE$3,postings!$I:$I,'b-data'!$A391)-SUMIFS(postings!$W:$W,postings!$C:$C,'b-data'!AE$2,postings!$D:$D,'b-data'!AE$3,postings!$M:$M,'b-data'!$A391)</f>
        <v>0</v>
      </c>
      <c r="AF391" s="53">
        <f>AE391+SUMIFS(postings!$T:$T,postings!$C:$C,'b-data'!AF$2,postings!$D:$D,'b-data'!AF$3,postings!$I:$I,'b-data'!$A391)-SUMIFS(postings!$W:$W,postings!$C:$C,'b-data'!AF$2,postings!$D:$D,'b-data'!AF$3,postings!$M:$M,'b-data'!$A391)</f>
        <v>0</v>
      </c>
      <c r="AG391" s="53">
        <f>AF391+SUMIFS(postings!$T:$T,postings!$C:$C,'b-data'!AG$2,postings!$D:$D,'b-data'!AG$3,postings!$I:$I,'b-data'!$A391)-SUMIFS(postings!$W:$W,postings!$C:$C,'b-data'!AG$2,postings!$D:$D,'b-data'!AG$3,postings!$M:$M,'b-data'!$A391)</f>
        <v>0</v>
      </c>
      <c r="AH391" s="53">
        <f>AG391+SUMIFS(postings!$T:$T,postings!$C:$C,'b-data'!AH$2,postings!$D:$D,'b-data'!AH$3,postings!$I:$I,'b-data'!$A391)-SUMIFS(postings!$W:$W,postings!$C:$C,'b-data'!AH$2,postings!$D:$D,'b-data'!AH$3,postings!$M:$M,'b-data'!$A391)</f>
        <v>0</v>
      </c>
      <c r="AI391" s="53">
        <f>AH391+SUMIFS(postings!$T:$T,postings!$C:$C,'b-data'!AI$2,postings!$D:$D,'b-data'!AI$3,postings!$I:$I,'b-data'!$A391)-SUMIFS(postings!$W:$W,postings!$C:$C,'b-data'!AI$2,postings!$D:$D,'b-data'!AI$3,postings!$M:$M,'b-data'!$A391)</f>
        <v>0</v>
      </c>
      <c r="AJ391" s="53" cm="1">
        <f t="array" ref="AJ391">+INDEX(X391:AI391,1,Settings!$C$4)</f>
        <v>0</v>
      </c>
      <c r="AK391" s="53" cm="1">
        <f t="array" ref="AK391">+INDEX(X391:AI391,1,Settings!$C$4)</f>
        <v>0</v>
      </c>
      <c r="AL391" s="53"/>
      <c r="AM391" s="53">
        <f t="shared" si="804"/>
        <v>0</v>
      </c>
      <c r="AN391" s="53">
        <f t="shared" ref="AN391:AX391" si="813">+AM391</f>
        <v>0</v>
      </c>
      <c r="AO391" s="53">
        <f t="shared" si="813"/>
        <v>0</v>
      </c>
      <c r="AP391" s="53">
        <f t="shared" si="813"/>
        <v>0</v>
      </c>
      <c r="AQ391" s="53">
        <f t="shared" si="813"/>
        <v>0</v>
      </c>
      <c r="AR391" s="53">
        <f t="shared" si="813"/>
        <v>0</v>
      </c>
      <c r="AS391" s="53">
        <f t="shared" si="813"/>
        <v>0</v>
      </c>
      <c r="AT391" s="53">
        <f t="shared" si="813"/>
        <v>0</v>
      </c>
      <c r="AU391" s="53">
        <f t="shared" si="813"/>
        <v>0</v>
      </c>
      <c r="AV391" s="53">
        <f t="shared" si="813"/>
        <v>0</v>
      </c>
      <c r="AW391" s="53">
        <f t="shared" si="813"/>
        <v>0</v>
      </c>
      <c r="AX391" s="53">
        <f t="shared" si="813"/>
        <v>0</v>
      </c>
      <c r="AY391" s="53" cm="1">
        <f t="array" ref="AY391">+INDEX(AM391:AX391,1,Settings!$C$4)</f>
        <v>0</v>
      </c>
      <c r="AZ391" s="53">
        <f t="shared" si="806"/>
        <v>0</v>
      </c>
      <c r="BA391" s="53"/>
      <c r="BB391" s="53">
        <f t="shared" si="807"/>
        <v>0</v>
      </c>
      <c r="BC391" s="53">
        <f t="shared" ref="BC391:BN391" si="814">+BB391</f>
        <v>0</v>
      </c>
      <c r="BD391" s="53">
        <f t="shared" si="814"/>
        <v>0</v>
      </c>
      <c r="BE391" s="53">
        <f t="shared" si="814"/>
        <v>0</v>
      </c>
      <c r="BF391" s="53">
        <f t="shared" si="814"/>
        <v>0</v>
      </c>
      <c r="BG391" s="53">
        <f t="shared" si="814"/>
        <v>0</v>
      </c>
      <c r="BH391" s="53">
        <f t="shared" si="814"/>
        <v>0</v>
      </c>
      <c r="BI391" s="53">
        <f t="shared" si="814"/>
        <v>0</v>
      </c>
      <c r="BJ391" s="53">
        <f t="shared" si="814"/>
        <v>0</v>
      </c>
      <c r="BK391" s="53">
        <f t="shared" si="814"/>
        <v>0</v>
      </c>
      <c r="BL391" s="53">
        <f t="shared" si="814"/>
        <v>0</v>
      </c>
      <c r="BM391" s="53">
        <f t="shared" si="814"/>
        <v>0</v>
      </c>
      <c r="BN391" s="53">
        <f t="shared" si="814"/>
        <v>0</v>
      </c>
      <c r="BO391" s="53"/>
      <c r="BP391" s="53">
        <f t="shared" si="809"/>
        <v>0</v>
      </c>
      <c r="BQ391" s="53"/>
      <c r="BR391" s="53">
        <f t="shared" si="810"/>
        <v>0</v>
      </c>
    </row>
    <row r="392" spans="1:70" x14ac:dyDescent="0.2">
      <c r="A392" s="6">
        <v>7110</v>
      </c>
      <c r="B392" s="6" t="str">
        <f>+VLOOKUP(A392,masterfile!B:C,2,FALSE)</f>
        <v>Fertige Erzeugnisse</v>
      </c>
      <c r="D392" s="53">
        <f>+SUMIF('[1]2017'!$A:$A,$A392,'[1]2017'!$C:$C)-SUMIF('[1]2017'!$E:$E,$A392,'[1]2017'!$G:$G)</f>
        <v>0</v>
      </c>
      <c r="E392" s="53">
        <f>+SUMIF('[1]2018'!$A:$A,$A392,'[1]2018'!$C:$C)-SUMIF('[1]2018'!$E:$E,$A392,'[1]2018'!$G:$G)+D392</f>
        <v>0</v>
      </c>
      <c r="F392" s="53">
        <f>+SUMIF('[1]2019'!$A:$A,$A392,'[1]2019'!$C:$C)-SUMIF('[1]2019'!$E:$E,$A392,'[1]2019'!$G:$G)+E392</f>
        <v>0</v>
      </c>
      <c r="G392" s="53">
        <f>+SUMIF('[1]2020'!$A:$A,$A392,'[1]2020'!$C:$C)-SUMIF('[1]2020'!$E:$E,$A392,'[1]2020'!$G:$G)+F392</f>
        <v>0</v>
      </c>
      <c r="H392" s="53"/>
      <c r="I392" s="53">
        <f>+(SUMIF('[1]2021'!$A:$A,$A392,'[1]2021'!$C:$C)-SUMIF('[1]2021'!$E:$E,$A392,'[1]2021'!$G:$G))/12+G392</f>
        <v>0</v>
      </c>
      <c r="J392" s="53">
        <f>+(SUMIF('[1]2021'!$A:$A,$A392,'[1]2021'!$C:$C)-SUMIF('[1]2021'!$E:$E,$A392,'[1]2021'!$G:$G))/12+I392</f>
        <v>0</v>
      </c>
      <c r="K392" s="53">
        <f>+(SUMIF('[1]2021'!$A:$A,$A392,'[1]2021'!$C:$C)-SUMIF('[1]2021'!$E:$E,$A392,'[1]2021'!$G:$G))/12+J392</f>
        <v>0</v>
      </c>
      <c r="L392" s="53">
        <f>+(SUMIF('[1]2021'!$A:$A,$A392,'[1]2021'!$C:$C)-SUMIF('[1]2021'!$E:$E,$A392,'[1]2021'!$G:$G))/12+K392</f>
        <v>0</v>
      </c>
      <c r="M392" s="53">
        <f>+(SUMIF('[1]2021'!$A:$A,$A392,'[1]2021'!$C:$C)-SUMIF('[1]2021'!$E:$E,$A392,'[1]2021'!$G:$G))/12+L392</f>
        <v>0</v>
      </c>
      <c r="N392" s="53">
        <f>+(SUMIF('[1]2021'!$A:$A,$A392,'[1]2021'!$C:$C)-SUMIF('[1]2021'!$E:$E,$A392,'[1]2021'!$G:$G))/12+M392</f>
        <v>0</v>
      </c>
      <c r="O392" s="53">
        <f>+(SUMIF('[1]2021'!$A:$A,$A392,'[1]2021'!$C:$C)-SUMIF('[1]2021'!$E:$E,$A392,'[1]2021'!$G:$G))/12+N392</f>
        <v>0</v>
      </c>
      <c r="P392" s="53">
        <f>+(SUMIF('[1]2021'!$A:$A,$A392,'[1]2021'!$C:$C)-SUMIF('[1]2021'!$E:$E,$A392,'[1]2021'!$G:$G))/12+O392</f>
        <v>0</v>
      </c>
      <c r="Q392" s="53">
        <f>+(SUMIF('[1]2021'!$A:$A,$A392,'[1]2021'!$C:$C)-SUMIF('[1]2021'!$E:$E,$A392,'[1]2021'!$G:$G))/12+P392</f>
        <v>0</v>
      </c>
      <c r="R392" s="53">
        <f>+(SUMIF('[1]2021'!$A:$A,$A392,'[1]2021'!$C:$C)-SUMIF('[1]2021'!$E:$E,$A392,'[1]2021'!$G:$G))/12+Q392</f>
        <v>0</v>
      </c>
      <c r="S392" s="53">
        <f>+(SUMIF('[1]2021'!$A:$A,$A392,'[1]2021'!$C:$C)-SUMIF('[1]2021'!$E:$E,$A392,'[1]2021'!$G:$G))/12+R392</f>
        <v>0</v>
      </c>
      <c r="T392" s="53">
        <f>+(SUMIF('[1]2021'!$A:$A,$A392,'[1]2021'!$C:$C)-SUMIF('[1]2021'!$E:$E,$A392,'[1]2021'!$G:$G))/12+S392</f>
        <v>0</v>
      </c>
      <c r="U392" s="53" cm="1">
        <f t="array" ref="U392">+INDEX(I392:T392,1,Settings!$C$4)</f>
        <v>0</v>
      </c>
      <c r="V392" s="53" cm="1">
        <f t="array" ref="V392">+INDEX(I392:T392,1,Settings!$C$4)</f>
        <v>0</v>
      </c>
      <c r="W392" s="53"/>
      <c r="X392" s="53">
        <f>V392+SUMIFS(postings!$T:$T,postings!$C:$C,'b-data'!X$2,postings!$D:$D,'b-data'!X$3,postings!$I:$I,'b-data'!$A392)-SUMIFS(postings!$W:$W,postings!$C:$C,'b-data'!X$2,postings!$D:$D,'b-data'!X$3,postings!$M:$M,'b-data'!$A392)</f>
        <v>0</v>
      </c>
      <c r="Y392" s="53">
        <f>X392+SUMIFS(postings!$T:$T,postings!$C:$C,'b-data'!Y$2,postings!$D:$D,'b-data'!Y$3,postings!$I:$I,'b-data'!$A392)-SUMIFS(postings!$W:$W,postings!$C:$C,'b-data'!Y$2,postings!$D:$D,'b-data'!Y$3,postings!$M:$M,'b-data'!$A392)</f>
        <v>0</v>
      </c>
      <c r="Z392" s="53">
        <f>Y392+SUMIFS(postings!$T:$T,postings!$C:$C,'b-data'!Z$2,postings!$D:$D,'b-data'!Z$3,postings!$I:$I,'b-data'!$A392)-SUMIFS(postings!$W:$W,postings!$C:$C,'b-data'!Z$2,postings!$D:$D,'b-data'!Z$3,postings!$M:$M,'b-data'!$A392)</f>
        <v>0</v>
      </c>
      <c r="AA392" s="53">
        <f>Z392+SUMIFS(postings!$T:$T,postings!$C:$C,'b-data'!AA$2,postings!$D:$D,'b-data'!AA$3,postings!$I:$I,'b-data'!$A392)-SUMIFS(postings!$W:$W,postings!$C:$C,'b-data'!AA$2,postings!$D:$D,'b-data'!AA$3,postings!$M:$M,'b-data'!$A392)</f>
        <v>0</v>
      </c>
      <c r="AB392" s="53">
        <f>AA392+SUMIFS(postings!$T:$T,postings!$C:$C,'b-data'!AB$2,postings!$D:$D,'b-data'!AB$3,postings!$I:$I,'b-data'!$A392)-SUMIFS(postings!$W:$W,postings!$C:$C,'b-data'!AB$2,postings!$D:$D,'b-data'!AB$3,postings!$M:$M,'b-data'!$A392)</f>
        <v>0</v>
      </c>
      <c r="AC392" s="53">
        <f>AB392+SUMIFS(postings!$T:$T,postings!$C:$C,'b-data'!AC$2,postings!$D:$D,'b-data'!AC$3,postings!$I:$I,'b-data'!$A392)-SUMIFS(postings!$W:$W,postings!$C:$C,'b-data'!AC$2,postings!$D:$D,'b-data'!AC$3,postings!$M:$M,'b-data'!$A392)</f>
        <v>0</v>
      </c>
      <c r="AD392" s="53">
        <f>AC392+SUMIFS(postings!$T:$T,postings!$C:$C,'b-data'!AD$2,postings!$D:$D,'b-data'!AD$3,postings!$I:$I,'b-data'!$A392)-SUMIFS(postings!$W:$W,postings!$C:$C,'b-data'!AD$2,postings!$D:$D,'b-data'!AD$3,postings!$M:$M,'b-data'!$A392)</f>
        <v>0</v>
      </c>
      <c r="AE392" s="53">
        <f>AD392+SUMIFS(postings!$T:$T,postings!$C:$C,'b-data'!AE$2,postings!$D:$D,'b-data'!AE$3,postings!$I:$I,'b-data'!$A392)-SUMIFS(postings!$W:$W,postings!$C:$C,'b-data'!AE$2,postings!$D:$D,'b-data'!AE$3,postings!$M:$M,'b-data'!$A392)</f>
        <v>0</v>
      </c>
      <c r="AF392" s="53">
        <f>AE392+SUMIFS(postings!$T:$T,postings!$C:$C,'b-data'!AF$2,postings!$D:$D,'b-data'!AF$3,postings!$I:$I,'b-data'!$A392)-SUMIFS(postings!$W:$W,postings!$C:$C,'b-data'!AF$2,postings!$D:$D,'b-data'!AF$3,postings!$M:$M,'b-data'!$A392)</f>
        <v>0</v>
      </c>
      <c r="AG392" s="53">
        <f>AF392+SUMIFS(postings!$T:$T,postings!$C:$C,'b-data'!AG$2,postings!$D:$D,'b-data'!AG$3,postings!$I:$I,'b-data'!$A392)-SUMIFS(postings!$W:$W,postings!$C:$C,'b-data'!AG$2,postings!$D:$D,'b-data'!AG$3,postings!$M:$M,'b-data'!$A392)</f>
        <v>0</v>
      </c>
      <c r="AH392" s="53">
        <f>AG392+SUMIFS(postings!$T:$T,postings!$C:$C,'b-data'!AH$2,postings!$D:$D,'b-data'!AH$3,postings!$I:$I,'b-data'!$A392)-SUMIFS(postings!$W:$W,postings!$C:$C,'b-data'!AH$2,postings!$D:$D,'b-data'!AH$3,postings!$M:$M,'b-data'!$A392)</f>
        <v>0</v>
      </c>
      <c r="AI392" s="53">
        <f>AH392+SUMIFS(postings!$T:$T,postings!$C:$C,'b-data'!AI$2,postings!$D:$D,'b-data'!AI$3,postings!$I:$I,'b-data'!$A392)-SUMIFS(postings!$W:$W,postings!$C:$C,'b-data'!AI$2,postings!$D:$D,'b-data'!AI$3,postings!$M:$M,'b-data'!$A392)</f>
        <v>0</v>
      </c>
      <c r="AJ392" s="53" cm="1">
        <f t="array" ref="AJ392">+INDEX(X392:AI392,1,Settings!$C$4)</f>
        <v>0</v>
      </c>
      <c r="AK392" s="53" cm="1">
        <f t="array" ref="AK392">+INDEX(X392:AI392,1,Settings!$C$4)</f>
        <v>0</v>
      </c>
      <c r="AL392" s="53"/>
      <c r="AM392" s="53">
        <f t="shared" si="804"/>
        <v>0</v>
      </c>
      <c r="AN392" s="53">
        <f t="shared" ref="AN392:AX392" si="815">+AM392</f>
        <v>0</v>
      </c>
      <c r="AO392" s="53">
        <f t="shared" si="815"/>
        <v>0</v>
      </c>
      <c r="AP392" s="53">
        <f t="shared" si="815"/>
        <v>0</v>
      </c>
      <c r="AQ392" s="53">
        <f t="shared" si="815"/>
        <v>0</v>
      </c>
      <c r="AR392" s="53">
        <f t="shared" si="815"/>
        <v>0</v>
      </c>
      <c r="AS392" s="53">
        <f t="shared" si="815"/>
        <v>0</v>
      </c>
      <c r="AT392" s="53">
        <f t="shared" si="815"/>
        <v>0</v>
      </c>
      <c r="AU392" s="53">
        <f t="shared" si="815"/>
        <v>0</v>
      </c>
      <c r="AV392" s="53">
        <f t="shared" si="815"/>
        <v>0</v>
      </c>
      <c r="AW392" s="53">
        <f t="shared" si="815"/>
        <v>0</v>
      </c>
      <c r="AX392" s="53">
        <f t="shared" si="815"/>
        <v>0</v>
      </c>
      <c r="AY392" s="53" cm="1">
        <f t="array" ref="AY392">+INDEX(AM392:AX392,1,Settings!$C$4)</f>
        <v>0</v>
      </c>
      <c r="AZ392" s="53">
        <f t="shared" si="806"/>
        <v>0</v>
      </c>
      <c r="BA392" s="53"/>
      <c r="BB392" s="53">
        <f t="shared" si="807"/>
        <v>0</v>
      </c>
      <c r="BC392" s="53">
        <f t="shared" ref="BC392:BN392" si="816">+BB392</f>
        <v>0</v>
      </c>
      <c r="BD392" s="53">
        <f t="shared" si="816"/>
        <v>0</v>
      </c>
      <c r="BE392" s="53">
        <f t="shared" si="816"/>
        <v>0</v>
      </c>
      <c r="BF392" s="53">
        <f t="shared" si="816"/>
        <v>0</v>
      </c>
      <c r="BG392" s="53">
        <f t="shared" si="816"/>
        <v>0</v>
      </c>
      <c r="BH392" s="53">
        <f t="shared" si="816"/>
        <v>0</v>
      </c>
      <c r="BI392" s="53">
        <f t="shared" si="816"/>
        <v>0</v>
      </c>
      <c r="BJ392" s="53">
        <f t="shared" si="816"/>
        <v>0</v>
      </c>
      <c r="BK392" s="53">
        <f t="shared" si="816"/>
        <v>0</v>
      </c>
      <c r="BL392" s="53">
        <f t="shared" si="816"/>
        <v>0</v>
      </c>
      <c r="BM392" s="53">
        <f t="shared" si="816"/>
        <v>0</v>
      </c>
      <c r="BN392" s="53">
        <f t="shared" si="816"/>
        <v>0</v>
      </c>
      <c r="BO392" s="53"/>
      <c r="BP392" s="53">
        <f t="shared" si="809"/>
        <v>0</v>
      </c>
      <c r="BQ392" s="53"/>
      <c r="BR392" s="53">
        <f t="shared" si="810"/>
        <v>0</v>
      </c>
    </row>
    <row r="393" spans="1:70" x14ac:dyDescent="0.2">
      <c r="A393" s="6">
        <v>7140</v>
      </c>
      <c r="B393" s="6" t="str">
        <f>+VLOOKUP(A393,masterfile!B:C,2,FALSE)</f>
        <v>Waren</v>
      </c>
      <c r="D393" s="53">
        <f>+SUMIF('[1]2017'!$A:$A,$A393,'[1]2017'!$C:$C)-SUMIF('[1]2017'!$E:$E,$A393,'[1]2017'!$G:$G)</f>
        <v>0</v>
      </c>
      <c r="E393" s="53">
        <f>+SUMIF('[1]2018'!$A:$A,$A393,'[1]2018'!$C:$C)-SUMIF('[1]2018'!$E:$E,$A393,'[1]2018'!$G:$G)+D393</f>
        <v>0</v>
      </c>
      <c r="F393" s="53">
        <f>+SUMIF('[1]2019'!$A:$A,$A393,'[1]2019'!$C:$C)-SUMIF('[1]2019'!$E:$E,$A393,'[1]2019'!$G:$G)+E393</f>
        <v>0</v>
      </c>
      <c r="G393" s="53">
        <f>+SUMIF('[1]2020'!$A:$A,$A393,'[1]2020'!$C:$C)-SUMIF('[1]2020'!$E:$E,$A393,'[1]2020'!$G:$G)+F393</f>
        <v>0</v>
      </c>
      <c r="H393" s="53"/>
      <c r="I393" s="53">
        <f>+(SUMIF('[1]2021'!$A:$A,$A393,'[1]2021'!$C:$C)-SUMIF('[1]2021'!$E:$E,$A393,'[1]2021'!$G:$G))/12+G393</f>
        <v>0</v>
      </c>
      <c r="J393" s="53">
        <f>+(SUMIF('[1]2021'!$A:$A,$A393,'[1]2021'!$C:$C)-SUMIF('[1]2021'!$E:$E,$A393,'[1]2021'!$G:$G))/12+I393</f>
        <v>0</v>
      </c>
      <c r="K393" s="53">
        <f>+(SUMIF('[1]2021'!$A:$A,$A393,'[1]2021'!$C:$C)-SUMIF('[1]2021'!$E:$E,$A393,'[1]2021'!$G:$G))/12+J393</f>
        <v>0</v>
      </c>
      <c r="L393" s="53">
        <f>+(SUMIF('[1]2021'!$A:$A,$A393,'[1]2021'!$C:$C)-SUMIF('[1]2021'!$E:$E,$A393,'[1]2021'!$G:$G))/12+K393</f>
        <v>0</v>
      </c>
      <c r="M393" s="53">
        <f>+(SUMIF('[1]2021'!$A:$A,$A393,'[1]2021'!$C:$C)-SUMIF('[1]2021'!$E:$E,$A393,'[1]2021'!$G:$G))/12+L393</f>
        <v>0</v>
      </c>
      <c r="N393" s="53">
        <f>+(SUMIF('[1]2021'!$A:$A,$A393,'[1]2021'!$C:$C)-SUMIF('[1]2021'!$E:$E,$A393,'[1]2021'!$G:$G))/12+M393</f>
        <v>0</v>
      </c>
      <c r="O393" s="53">
        <f>+(SUMIF('[1]2021'!$A:$A,$A393,'[1]2021'!$C:$C)-SUMIF('[1]2021'!$E:$E,$A393,'[1]2021'!$G:$G))/12+N393</f>
        <v>0</v>
      </c>
      <c r="P393" s="53">
        <f>+(SUMIF('[1]2021'!$A:$A,$A393,'[1]2021'!$C:$C)-SUMIF('[1]2021'!$E:$E,$A393,'[1]2021'!$G:$G))/12+O393</f>
        <v>0</v>
      </c>
      <c r="Q393" s="53">
        <f>+(SUMIF('[1]2021'!$A:$A,$A393,'[1]2021'!$C:$C)-SUMIF('[1]2021'!$E:$E,$A393,'[1]2021'!$G:$G))/12+P393</f>
        <v>0</v>
      </c>
      <c r="R393" s="53">
        <f>+(SUMIF('[1]2021'!$A:$A,$A393,'[1]2021'!$C:$C)-SUMIF('[1]2021'!$E:$E,$A393,'[1]2021'!$G:$G))/12+Q393</f>
        <v>0</v>
      </c>
      <c r="S393" s="53">
        <f>+(SUMIF('[1]2021'!$A:$A,$A393,'[1]2021'!$C:$C)-SUMIF('[1]2021'!$E:$E,$A393,'[1]2021'!$G:$G))/12+R393</f>
        <v>0</v>
      </c>
      <c r="T393" s="53">
        <f>+(SUMIF('[1]2021'!$A:$A,$A393,'[1]2021'!$C:$C)-SUMIF('[1]2021'!$E:$E,$A393,'[1]2021'!$G:$G))/12+S393</f>
        <v>0</v>
      </c>
      <c r="U393" s="53" cm="1">
        <f t="array" ref="U393">+INDEX(I393:T393,1,Settings!$C$4)</f>
        <v>0</v>
      </c>
      <c r="V393" s="53" cm="1">
        <f t="array" ref="V393">+INDEX(I393:T393,1,Settings!$C$4)</f>
        <v>0</v>
      </c>
      <c r="W393" s="53"/>
      <c r="X393" s="53">
        <f>V393+SUMIFS(postings!$T:$T,postings!$C:$C,'b-data'!X$2,postings!$D:$D,'b-data'!X$3,postings!$I:$I,'b-data'!$A393)-SUMIFS(postings!$W:$W,postings!$C:$C,'b-data'!X$2,postings!$D:$D,'b-data'!X$3,postings!$M:$M,'b-data'!$A393)</f>
        <v>0</v>
      </c>
      <c r="Y393" s="53">
        <f>X393+SUMIFS(postings!$T:$T,postings!$C:$C,'b-data'!Y$2,postings!$D:$D,'b-data'!Y$3,postings!$I:$I,'b-data'!$A393)-SUMIFS(postings!$W:$W,postings!$C:$C,'b-data'!Y$2,postings!$D:$D,'b-data'!Y$3,postings!$M:$M,'b-data'!$A393)</f>
        <v>0</v>
      </c>
      <c r="Z393" s="53">
        <f>Y393+SUMIFS(postings!$T:$T,postings!$C:$C,'b-data'!Z$2,postings!$D:$D,'b-data'!Z$3,postings!$I:$I,'b-data'!$A393)-SUMIFS(postings!$W:$W,postings!$C:$C,'b-data'!Z$2,postings!$D:$D,'b-data'!Z$3,postings!$M:$M,'b-data'!$A393)</f>
        <v>0</v>
      </c>
      <c r="AA393" s="53">
        <f>Z393+SUMIFS(postings!$T:$T,postings!$C:$C,'b-data'!AA$2,postings!$D:$D,'b-data'!AA$3,postings!$I:$I,'b-data'!$A393)-SUMIFS(postings!$W:$W,postings!$C:$C,'b-data'!AA$2,postings!$D:$D,'b-data'!AA$3,postings!$M:$M,'b-data'!$A393)</f>
        <v>0</v>
      </c>
      <c r="AB393" s="53">
        <f>AA393+SUMIFS(postings!$T:$T,postings!$C:$C,'b-data'!AB$2,postings!$D:$D,'b-data'!AB$3,postings!$I:$I,'b-data'!$A393)-SUMIFS(postings!$W:$W,postings!$C:$C,'b-data'!AB$2,postings!$D:$D,'b-data'!AB$3,postings!$M:$M,'b-data'!$A393)</f>
        <v>0</v>
      </c>
      <c r="AC393" s="53">
        <f>AB393+SUMIFS(postings!$T:$T,postings!$C:$C,'b-data'!AC$2,postings!$D:$D,'b-data'!AC$3,postings!$I:$I,'b-data'!$A393)-SUMIFS(postings!$W:$W,postings!$C:$C,'b-data'!AC$2,postings!$D:$D,'b-data'!AC$3,postings!$M:$M,'b-data'!$A393)</f>
        <v>0</v>
      </c>
      <c r="AD393" s="53">
        <f>AC393+SUMIFS(postings!$T:$T,postings!$C:$C,'b-data'!AD$2,postings!$D:$D,'b-data'!AD$3,postings!$I:$I,'b-data'!$A393)-SUMIFS(postings!$W:$W,postings!$C:$C,'b-data'!AD$2,postings!$D:$D,'b-data'!AD$3,postings!$M:$M,'b-data'!$A393)</f>
        <v>0</v>
      </c>
      <c r="AE393" s="53">
        <f>AD393+SUMIFS(postings!$T:$T,postings!$C:$C,'b-data'!AE$2,postings!$D:$D,'b-data'!AE$3,postings!$I:$I,'b-data'!$A393)-SUMIFS(postings!$W:$W,postings!$C:$C,'b-data'!AE$2,postings!$D:$D,'b-data'!AE$3,postings!$M:$M,'b-data'!$A393)</f>
        <v>0</v>
      </c>
      <c r="AF393" s="53">
        <f>AE393+SUMIFS(postings!$T:$T,postings!$C:$C,'b-data'!AF$2,postings!$D:$D,'b-data'!AF$3,postings!$I:$I,'b-data'!$A393)-SUMIFS(postings!$W:$W,postings!$C:$C,'b-data'!AF$2,postings!$D:$D,'b-data'!AF$3,postings!$M:$M,'b-data'!$A393)</f>
        <v>0</v>
      </c>
      <c r="AG393" s="53">
        <f>AF393+SUMIFS(postings!$T:$T,postings!$C:$C,'b-data'!AG$2,postings!$D:$D,'b-data'!AG$3,postings!$I:$I,'b-data'!$A393)-SUMIFS(postings!$W:$W,postings!$C:$C,'b-data'!AG$2,postings!$D:$D,'b-data'!AG$3,postings!$M:$M,'b-data'!$A393)</f>
        <v>0</v>
      </c>
      <c r="AH393" s="53">
        <f>AG393+SUMIFS(postings!$T:$T,postings!$C:$C,'b-data'!AH$2,postings!$D:$D,'b-data'!AH$3,postings!$I:$I,'b-data'!$A393)-SUMIFS(postings!$W:$W,postings!$C:$C,'b-data'!AH$2,postings!$D:$D,'b-data'!AH$3,postings!$M:$M,'b-data'!$A393)</f>
        <v>0</v>
      </c>
      <c r="AI393" s="53">
        <f>AH393+SUMIFS(postings!$T:$T,postings!$C:$C,'b-data'!AI$2,postings!$D:$D,'b-data'!AI$3,postings!$I:$I,'b-data'!$A393)-SUMIFS(postings!$W:$W,postings!$C:$C,'b-data'!AI$2,postings!$D:$D,'b-data'!AI$3,postings!$M:$M,'b-data'!$A393)</f>
        <v>0</v>
      </c>
      <c r="AJ393" s="53" cm="1">
        <f t="array" ref="AJ393">+INDEX(X393:AI393,1,Settings!$C$4)</f>
        <v>0</v>
      </c>
      <c r="AK393" s="53" cm="1">
        <f t="array" ref="AK393">+INDEX(X393:AI393,1,Settings!$C$4)</f>
        <v>0</v>
      </c>
      <c r="AL393" s="53"/>
      <c r="AM393" s="53">
        <f t="shared" si="804"/>
        <v>0</v>
      </c>
      <c r="AN393" s="53">
        <f t="shared" ref="AN393:AX393" si="817">+AM393</f>
        <v>0</v>
      </c>
      <c r="AO393" s="53">
        <f t="shared" si="817"/>
        <v>0</v>
      </c>
      <c r="AP393" s="53">
        <f t="shared" si="817"/>
        <v>0</v>
      </c>
      <c r="AQ393" s="53">
        <f t="shared" si="817"/>
        <v>0</v>
      </c>
      <c r="AR393" s="53">
        <f t="shared" si="817"/>
        <v>0</v>
      </c>
      <c r="AS393" s="53">
        <f t="shared" si="817"/>
        <v>0</v>
      </c>
      <c r="AT393" s="53">
        <f t="shared" si="817"/>
        <v>0</v>
      </c>
      <c r="AU393" s="53">
        <f t="shared" si="817"/>
        <v>0</v>
      </c>
      <c r="AV393" s="53">
        <f t="shared" si="817"/>
        <v>0</v>
      </c>
      <c r="AW393" s="53">
        <f t="shared" si="817"/>
        <v>0</v>
      </c>
      <c r="AX393" s="53">
        <f t="shared" si="817"/>
        <v>0</v>
      </c>
      <c r="AY393" s="53" cm="1">
        <f t="array" ref="AY393">+INDEX(AM393:AX393,1,Settings!$C$4)</f>
        <v>0</v>
      </c>
      <c r="AZ393" s="53">
        <f t="shared" si="806"/>
        <v>0</v>
      </c>
      <c r="BA393" s="53"/>
      <c r="BB393" s="53">
        <f t="shared" si="807"/>
        <v>0</v>
      </c>
      <c r="BC393" s="53">
        <f t="shared" ref="BC393:BN393" si="818">+BB393</f>
        <v>0</v>
      </c>
      <c r="BD393" s="53">
        <f t="shared" si="818"/>
        <v>0</v>
      </c>
      <c r="BE393" s="53">
        <f t="shared" si="818"/>
        <v>0</v>
      </c>
      <c r="BF393" s="53">
        <f t="shared" si="818"/>
        <v>0</v>
      </c>
      <c r="BG393" s="53">
        <f t="shared" si="818"/>
        <v>0</v>
      </c>
      <c r="BH393" s="53">
        <f t="shared" si="818"/>
        <v>0</v>
      </c>
      <c r="BI393" s="53">
        <f t="shared" si="818"/>
        <v>0</v>
      </c>
      <c r="BJ393" s="53">
        <f t="shared" si="818"/>
        <v>0</v>
      </c>
      <c r="BK393" s="53">
        <f t="shared" si="818"/>
        <v>0</v>
      </c>
      <c r="BL393" s="53">
        <f t="shared" si="818"/>
        <v>0</v>
      </c>
      <c r="BM393" s="53">
        <f t="shared" si="818"/>
        <v>0</v>
      </c>
      <c r="BN393" s="53">
        <f t="shared" si="818"/>
        <v>0</v>
      </c>
      <c r="BO393" s="53"/>
      <c r="BP393" s="53">
        <f t="shared" si="809"/>
        <v>0</v>
      </c>
      <c r="BQ393" s="53"/>
      <c r="BR393" s="53">
        <f t="shared" si="810"/>
        <v>0</v>
      </c>
    </row>
    <row r="394" spans="1:70" ht="15" x14ac:dyDescent="0.25">
      <c r="A394"/>
      <c r="B394"/>
    </row>
    <row r="395" spans="1:70" ht="15" x14ac:dyDescent="0.25">
      <c r="A395"/>
      <c r="B395"/>
    </row>
    <row r="396" spans="1:70" ht="15" x14ac:dyDescent="0.25">
      <c r="A396"/>
      <c r="B396"/>
    </row>
    <row r="397" spans="1:70" ht="15" x14ac:dyDescent="0.25">
      <c r="A397"/>
      <c r="B397"/>
    </row>
  </sheetData>
  <mergeCells count="2">
    <mergeCell ref="AM1:BR1"/>
    <mergeCell ref="D1:AK1"/>
  </mergeCells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5225-5D52-4028-8A31-8F015E12810F}">
  <sheetPr>
    <tabColor theme="0"/>
  </sheetPr>
  <dimension ref="B1:BR33"/>
  <sheetViews>
    <sheetView showGridLines="0" workbookViewId="0">
      <selection activeCell="Q16" sqref="Q16"/>
    </sheetView>
  </sheetViews>
  <sheetFormatPr baseColWidth="10" defaultRowHeight="15" x14ac:dyDescent="0.25"/>
  <cols>
    <col min="2" max="2" width="19.85546875" customWidth="1"/>
    <col min="3" max="3" width="2.140625" customWidth="1"/>
    <col min="8" max="8" width="2.140625" customWidth="1"/>
    <col min="23" max="23" width="2.140625" customWidth="1"/>
    <col min="38" max="38" width="2.140625" customWidth="1"/>
    <col min="53" max="53" width="2.140625" customWidth="1"/>
    <col min="67" max="67" width="2.140625" customWidth="1"/>
    <col min="69" max="69" width="2.140625" customWidth="1"/>
  </cols>
  <sheetData>
    <row r="1" spans="2:70" x14ac:dyDescent="0.25">
      <c r="B1" s="6"/>
      <c r="C1" s="6"/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6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5">
      <c r="B2" s="2" t="s">
        <v>1959</v>
      </c>
      <c r="C2" s="6"/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H2" s="6"/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W2" s="6"/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L2" s="6"/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A2" s="6"/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O2" s="6"/>
      <c r="BP2" s="3">
        <f>+'PL-tc'!K2</f>
        <v>2024</v>
      </c>
      <c r="BQ2" s="6"/>
      <c r="BR2" s="3">
        <f>+'PL-tc'!L2</f>
        <v>2025</v>
      </c>
    </row>
    <row r="3" spans="2:70" x14ac:dyDescent="0.25">
      <c r="B3" s="2"/>
      <c r="C3" s="6"/>
      <c r="D3" s="2" t="s">
        <v>60</v>
      </c>
      <c r="E3" s="2" t="s">
        <v>60</v>
      </c>
      <c r="F3" s="2" t="s">
        <v>60</v>
      </c>
      <c r="G3" s="2" t="s">
        <v>60</v>
      </c>
      <c r="H3" s="6"/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W3" s="6"/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L3" s="6"/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A3" s="6"/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O3" s="6"/>
      <c r="BP3" s="2"/>
      <c r="BQ3" s="6"/>
      <c r="BR3" s="2"/>
    </row>
    <row r="5" spans="2:70" x14ac:dyDescent="0.25">
      <c r="B5" s="7" t="str">
        <f>+'PC-tc'!D3</f>
        <v>Segment 1</v>
      </c>
      <c r="C5" s="8"/>
      <c r="D5" s="52">
        <f>+'pl-data'!D$501+'pl-data'!D$500*'pc-dist'!$C$3</f>
        <v>-3610</v>
      </c>
      <c r="E5" s="52">
        <f>+'pl-data'!E$501+'pl-data'!E$500*'pc-dist'!$C$16</f>
        <v>-3718.3</v>
      </c>
      <c r="F5" s="52">
        <f>+'pl-data'!F$501+'pl-data'!F$500*'pc-dist'!$C$29</f>
        <v>-3837.2856000000002</v>
      </c>
      <c r="G5" s="52">
        <f>+'pl-data'!G$501+'pl-data'!G$500*'pc-dist'!$C$42</f>
        <v>-3979.2651672000002</v>
      </c>
      <c r="I5" s="52">
        <f>+'pl-data'!I$501+'pl-data'!I$500*'pc-dist'!$C$55</f>
        <v>-346.52767497700006</v>
      </c>
      <c r="J5" s="52">
        <f>+'pl-data'!J$501+'pl-data'!J$500*'pc-dist'!$C$55</f>
        <v>-346.52767497700006</v>
      </c>
      <c r="K5" s="52">
        <f>+'pl-data'!K$501+'pl-data'!K$500*'pc-dist'!$C$55</f>
        <v>-346.52767497700006</v>
      </c>
      <c r="L5" s="52">
        <f>+'pl-data'!L$501+'pl-data'!L$500*'pc-dist'!$C$55</f>
        <v>-346.52767497700006</v>
      </c>
      <c r="M5" s="52">
        <f>+'pl-data'!M$501+'pl-data'!M$500*'pc-dist'!$C$55</f>
        <v>-346.52767497700006</v>
      </c>
      <c r="N5" s="52">
        <f>+'pl-data'!N$501+'pl-data'!N$500*'pc-dist'!$C$55</f>
        <v>-346.52767497700006</v>
      </c>
      <c r="O5" s="52">
        <f>+'pl-data'!O$501+'pl-data'!O$500*'pc-dist'!$C$55</f>
        <v>-346.52767497700006</v>
      </c>
      <c r="P5" s="52">
        <f>+'pl-data'!P$501+'pl-data'!P$500*'pc-dist'!$C$55</f>
        <v>-346.52767497700006</v>
      </c>
      <c r="Q5" s="52">
        <f>+'pl-data'!Q$501+'pl-data'!Q$500*'pc-dist'!$C$55</f>
        <v>-346.52767497700006</v>
      </c>
      <c r="R5" s="52">
        <f>+'pl-data'!R$501+'pl-data'!R$500*'pc-dist'!$C$55</f>
        <v>-346.52767497700006</v>
      </c>
      <c r="S5" s="52">
        <f>+'pl-data'!S$501+'pl-data'!S$500*'pc-dist'!$C$55</f>
        <v>-346.52767497700006</v>
      </c>
      <c r="T5" s="52">
        <f>+'pl-data'!T$501+'pl-data'!T$500*'pc-dist'!$C$55</f>
        <v>-346.52767497700006</v>
      </c>
      <c r="U5" s="52">
        <f>+SUM(I5:INDEX(I5:T5,1,Settings!$C$4))</f>
        <v>-4158.3320997240007</v>
      </c>
      <c r="V5" s="52">
        <f t="shared" ref="V5" si="4">+SUM(I5:T5)</f>
        <v>-4158.3320997240007</v>
      </c>
      <c r="X5" s="52">
        <f>+'pl-data'!X$501+'pl-data'!X$500*'pc-dist'!$C$68</f>
        <v>-358.65614360119503</v>
      </c>
      <c r="Y5" s="52">
        <f>+'pl-data'!Y$501+'pl-data'!Y$500*'pc-dist'!$C$68</f>
        <v>-358.65614360119503</v>
      </c>
      <c r="Z5" s="52">
        <f>+'pl-data'!Z$501+'pl-data'!Z$500*'pc-dist'!$C$68</f>
        <v>-358.65614360119503</v>
      </c>
      <c r="AA5" s="52">
        <f>+'pl-data'!AA$501+'pl-data'!AA$500*'pc-dist'!$C$68</f>
        <v>-358.65614360119503</v>
      </c>
      <c r="AB5" s="52">
        <f>+'pl-data'!AB$501+'pl-data'!AB$500*'pc-dist'!$C$68</f>
        <v>-358.65614360119503</v>
      </c>
      <c r="AC5" s="52">
        <f>+'pl-data'!AC$501+'pl-data'!AC$500*'pc-dist'!$C$68</f>
        <v>-358.65614360119503</v>
      </c>
      <c r="AD5" s="52">
        <f>+'pl-data'!AD$501+'pl-data'!AD$500*'pc-dist'!$C$68</f>
        <v>-358.65614360119503</v>
      </c>
      <c r="AE5" s="52">
        <f>+'pl-data'!AE$501+'pl-data'!AE$500*'pc-dist'!$C$68</f>
        <v>-358.65614360119503</v>
      </c>
      <c r="AF5" s="52">
        <f>+'pl-data'!AF$501+'pl-data'!AF$500*'pc-dist'!$C$68</f>
        <v>-358.65614360119503</v>
      </c>
      <c r="AG5" s="52">
        <f>+'pl-data'!AG$501+'pl-data'!AG$500*'pc-dist'!$C$68</f>
        <v>-358.65614360119503</v>
      </c>
      <c r="AH5" s="52">
        <f>+'pl-data'!AH$501+'pl-data'!AH$500*'pc-dist'!$C$68</f>
        <v>-358.65614360119503</v>
      </c>
      <c r="AI5" s="52">
        <f>+'pl-data'!AI$501+'pl-data'!AI$500*'pc-dist'!$C$68</f>
        <v>-358.65614360119503</v>
      </c>
      <c r="AJ5" s="52">
        <f>+SUM(X5:INDEX(X5:AI5,1,Settings!$C$4))</f>
        <v>-4303.8737232143412</v>
      </c>
      <c r="AK5" s="52">
        <f t="shared" ref="AK5" si="5">+SUM(X5:AI5)</f>
        <v>-4303.8737232143412</v>
      </c>
      <c r="AM5" s="52">
        <f>+'pl-data'!AM$501+'pl-data'!AM$500*'pc-dist'!$L$3</f>
        <v>-356.92350522631006</v>
      </c>
      <c r="AN5" s="52">
        <f>+'pl-data'!AN$501+'pl-data'!AN$500*'pc-dist'!$L$3</f>
        <v>-356.92350522631006</v>
      </c>
      <c r="AO5" s="52">
        <f>+'pl-data'!AO$501+'pl-data'!AO$500*'pc-dist'!$L$3</f>
        <v>-356.92350522631006</v>
      </c>
      <c r="AP5" s="52">
        <f>+'pl-data'!AP$501+'pl-data'!AP$500*'pc-dist'!$L$3</f>
        <v>-356.92350522631006</v>
      </c>
      <c r="AQ5" s="52">
        <f>+'pl-data'!AQ$501+'pl-data'!AQ$500*'pc-dist'!$L$3</f>
        <v>-356.92350522631006</v>
      </c>
      <c r="AR5" s="52">
        <f>+'pl-data'!AR$501+'pl-data'!AR$500*'pc-dist'!$L$3</f>
        <v>-356.92350522631006</v>
      </c>
      <c r="AS5" s="52">
        <f>+'pl-data'!AS$501+'pl-data'!AS$500*'pc-dist'!$L$3</f>
        <v>-356.92350522631006</v>
      </c>
      <c r="AT5" s="52">
        <f>+'pl-data'!AT$501+'pl-data'!AT$500*'pc-dist'!$L$3</f>
        <v>-356.92350522631006</v>
      </c>
      <c r="AU5" s="52">
        <f>+'pl-data'!AU$501+'pl-data'!AU$500*'pc-dist'!$L$3</f>
        <v>-356.92350522631006</v>
      </c>
      <c r="AV5" s="52">
        <f>+'pl-data'!AV$501+'pl-data'!AV$500*'pc-dist'!$L$3</f>
        <v>-356.92350522631006</v>
      </c>
      <c r="AW5" s="52">
        <f>+'pl-data'!AW$501+'pl-data'!AW$500*'pc-dist'!$L$3</f>
        <v>-356.92350522631006</v>
      </c>
      <c r="AX5" s="52">
        <f>+'pl-data'!AX$501+'pl-data'!AX$500*'pc-dist'!$L$3</f>
        <v>-356.92350522631006</v>
      </c>
      <c r="AY5" s="52">
        <f>+SUM(AM5:INDEX(AM5:AX5,1,Settings!$C$4))</f>
        <v>-4283.0820627157218</v>
      </c>
      <c r="AZ5" s="52">
        <f t="shared" ref="AZ5" si="6">+SUM(AM5:AX5)</f>
        <v>-4283.0820627157218</v>
      </c>
      <c r="BB5" s="52">
        <f>+'pl-data'!BB$501+'pl-data'!BB$500*'pc-dist'!$L$16</f>
        <v>-367.63121038309941</v>
      </c>
      <c r="BC5" s="52">
        <f>+'pl-data'!BC$501+'pl-data'!BC$500*'pc-dist'!$L$16</f>
        <v>-367.63121038309941</v>
      </c>
      <c r="BD5" s="52">
        <f>+'pl-data'!BD$501+'pl-data'!BD$500*'pc-dist'!$L$16</f>
        <v>-367.63121038309941</v>
      </c>
      <c r="BE5" s="52">
        <f>+'pl-data'!BE$501+'pl-data'!BE$500*'pc-dist'!$L$16</f>
        <v>-367.63121038309941</v>
      </c>
      <c r="BF5" s="52">
        <f>+'pl-data'!BF$501+'pl-data'!BF$500*'pc-dist'!$L$16</f>
        <v>-367.63121038309941</v>
      </c>
      <c r="BG5" s="52">
        <f>+'pl-data'!BG$501+'pl-data'!BG$500*'pc-dist'!$L$16</f>
        <v>-367.63121038309941</v>
      </c>
      <c r="BH5" s="52">
        <f>+'pl-data'!BH$501+'pl-data'!BH$500*'pc-dist'!$L$16</f>
        <v>-367.63121038309941</v>
      </c>
      <c r="BI5" s="52">
        <f>+'pl-data'!BI$501+'pl-data'!BI$500*'pc-dist'!$L$16</f>
        <v>-367.63121038309941</v>
      </c>
      <c r="BJ5" s="52">
        <f>+'pl-data'!BJ$501+'pl-data'!BJ$500*'pc-dist'!$L$16</f>
        <v>-367.63121038309941</v>
      </c>
      <c r="BK5" s="52">
        <f>+'pl-data'!BK$501+'pl-data'!BK$500*'pc-dist'!$L$16</f>
        <v>-367.63121038309941</v>
      </c>
      <c r="BL5" s="52">
        <f>+'pl-data'!BL$501+'pl-data'!BL$500*'pc-dist'!$L$16</f>
        <v>-367.63121038309941</v>
      </c>
      <c r="BM5" s="52">
        <f>+'pl-data'!BM$501+'pl-data'!BM$500*'pc-dist'!$L$16</f>
        <v>-367.63121038309941</v>
      </c>
      <c r="BN5" s="52">
        <f>+SUM(BB5:BM5)</f>
        <v>-4411.5745245971939</v>
      </c>
      <c r="BP5" s="52">
        <f>+'pl-data'!BP$501+'pl-data'!BP$500*'pc-dist'!$L$29</f>
        <v>-4588.03750558108</v>
      </c>
      <c r="BR5" s="52">
        <f>+'pl-data'!BR$501+'pl-data'!BR$500*'pc-dist'!$L$42</f>
        <v>-4817.4393808601344</v>
      </c>
    </row>
    <row r="6" spans="2:70" x14ac:dyDescent="0.25">
      <c r="B6" s="13" t="s">
        <v>1956</v>
      </c>
      <c r="C6" s="8"/>
      <c r="D6" s="33">
        <f ca="1">+RANDBETWEEN(4000,5000)</f>
        <v>4058</v>
      </c>
      <c r="E6" s="33">
        <f t="shared" ref="E6:T6" ca="1" si="7">+RANDBETWEEN(4000,5000)</f>
        <v>4514</v>
      </c>
      <c r="F6" s="33">
        <f t="shared" ca="1" si="7"/>
        <v>4676</v>
      </c>
      <c r="G6" s="33">
        <f t="shared" ca="1" si="7"/>
        <v>4571</v>
      </c>
      <c r="I6" s="33">
        <f t="shared" ca="1" si="7"/>
        <v>4232</v>
      </c>
      <c r="J6" s="33">
        <f t="shared" ca="1" si="7"/>
        <v>4995</v>
      </c>
      <c r="K6" s="33">
        <f t="shared" ca="1" si="7"/>
        <v>4937</v>
      </c>
      <c r="L6" s="33">
        <f t="shared" ca="1" si="7"/>
        <v>4930</v>
      </c>
      <c r="M6" s="33">
        <f t="shared" ca="1" si="7"/>
        <v>4295</v>
      </c>
      <c r="N6" s="33">
        <f t="shared" ca="1" si="7"/>
        <v>4434</v>
      </c>
      <c r="O6" s="33">
        <f t="shared" ca="1" si="7"/>
        <v>4726</v>
      </c>
      <c r="P6" s="33">
        <f t="shared" ca="1" si="7"/>
        <v>4108</v>
      </c>
      <c r="Q6" s="33">
        <f t="shared" ca="1" si="7"/>
        <v>4212</v>
      </c>
      <c r="R6" s="33">
        <f t="shared" ca="1" si="7"/>
        <v>4663</v>
      </c>
      <c r="S6" s="33">
        <f t="shared" ca="1" si="7"/>
        <v>4673</v>
      </c>
      <c r="T6" s="33">
        <f t="shared" ca="1" si="7"/>
        <v>4467</v>
      </c>
      <c r="U6" s="99">
        <f ca="1">+SUM(I6:INDEX(I6:T6,1,Settings!$C$4))/Settings!$C$4</f>
        <v>4556</v>
      </c>
      <c r="V6" s="99">
        <f ca="1">+SUM(I6:T6)/Settings!$C$4</f>
        <v>4556</v>
      </c>
      <c r="X6" s="33">
        <f t="shared" ref="X6:AI6" ca="1" si="8">+RANDBETWEEN(4000,5000)</f>
        <v>4885</v>
      </c>
      <c r="Y6" s="33">
        <f t="shared" ca="1" si="8"/>
        <v>4978</v>
      </c>
      <c r="Z6" s="33">
        <f t="shared" ca="1" si="8"/>
        <v>4431</v>
      </c>
      <c r="AA6" s="33">
        <f t="shared" ca="1" si="8"/>
        <v>4554</v>
      </c>
      <c r="AB6" s="33">
        <f t="shared" ca="1" si="8"/>
        <v>4529</v>
      </c>
      <c r="AC6" s="33">
        <f t="shared" ca="1" si="8"/>
        <v>4936</v>
      </c>
      <c r="AD6" s="33">
        <f t="shared" ca="1" si="8"/>
        <v>4859</v>
      </c>
      <c r="AE6" s="33">
        <f t="shared" ca="1" si="8"/>
        <v>4297</v>
      </c>
      <c r="AF6" s="33">
        <f t="shared" ca="1" si="8"/>
        <v>4228</v>
      </c>
      <c r="AG6" s="33">
        <f t="shared" ca="1" si="8"/>
        <v>4150</v>
      </c>
      <c r="AH6" s="33">
        <f t="shared" ca="1" si="8"/>
        <v>4435</v>
      </c>
      <c r="AI6" s="33">
        <f t="shared" ca="1" si="8"/>
        <v>4908</v>
      </c>
      <c r="AJ6">
        <f ca="1">+SUM(X6:INDEX(X6:AI6,1,Settings!$C$4))/Settings!$C$4</f>
        <v>4599.166666666667</v>
      </c>
      <c r="AK6">
        <f ca="1">+SUM(X6:AI6)/Settings!$C$4</f>
        <v>4599.166666666667</v>
      </c>
      <c r="AM6" s="33">
        <f t="shared" ref="AM6:AX6" ca="1" si="9">+RANDBETWEEN(4000,5000)</f>
        <v>4040</v>
      </c>
      <c r="AN6" s="33">
        <f t="shared" ca="1" si="9"/>
        <v>4390</v>
      </c>
      <c r="AO6" s="33">
        <f t="shared" ca="1" si="9"/>
        <v>4647</v>
      </c>
      <c r="AP6" s="33">
        <f t="shared" ca="1" si="9"/>
        <v>4990</v>
      </c>
      <c r="AQ6" s="33">
        <f t="shared" ca="1" si="9"/>
        <v>4791</v>
      </c>
      <c r="AR6" s="33">
        <f t="shared" ca="1" si="9"/>
        <v>4070</v>
      </c>
      <c r="AS6" s="33">
        <f t="shared" ca="1" si="9"/>
        <v>4953</v>
      </c>
      <c r="AT6" s="33">
        <f t="shared" ca="1" si="9"/>
        <v>4917</v>
      </c>
      <c r="AU6" s="33">
        <f t="shared" ca="1" si="9"/>
        <v>4026</v>
      </c>
      <c r="AV6" s="33">
        <f t="shared" ca="1" si="9"/>
        <v>4220</v>
      </c>
      <c r="AW6" s="33">
        <f t="shared" ca="1" si="9"/>
        <v>4592</v>
      </c>
      <c r="AX6" s="33">
        <f t="shared" ca="1" si="9"/>
        <v>4804</v>
      </c>
      <c r="AY6">
        <f ca="1">+SUM(AM6:INDEX(AM6:AX6,1,Settings!$C$4))/Settings!$C$4</f>
        <v>4536.666666666667</v>
      </c>
      <c r="AZ6">
        <f ca="1">+SUM(AM6:AX6)/Settings!$C$4</f>
        <v>4536.666666666667</v>
      </c>
      <c r="BB6" s="33">
        <f t="shared" ref="BB6:BM6" ca="1" si="10">+RANDBETWEEN(4000,5000)</f>
        <v>4872</v>
      </c>
      <c r="BC6" s="33">
        <f t="shared" ca="1" si="10"/>
        <v>4087</v>
      </c>
      <c r="BD6" s="33">
        <f t="shared" ca="1" si="10"/>
        <v>4111</v>
      </c>
      <c r="BE6" s="33">
        <f t="shared" ca="1" si="10"/>
        <v>4502</v>
      </c>
      <c r="BF6" s="33">
        <f t="shared" ca="1" si="10"/>
        <v>4839</v>
      </c>
      <c r="BG6" s="33">
        <f t="shared" ca="1" si="10"/>
        <v>4140</v>
      </c>
      <c r="BH6" s="33">
        <f t="shared" ca="1" si="10"/>
        <v>4954</v>
      </c>
      <c r="BI6" s="33">
        <f t="shared" ca="1" si="10"/>
        <v>4018</v>
      </c>
      <c r="BJ6" s="33">
        <f t="shared" ca="1" si="10"/>
        <v>4819</v>
      </c>
      <c r="BK6" s="33">
        <f t="shared" ca="1" si="10"/>
        <v>4344</v>
      </c>
      <c r="BL6" s="33">
        <f t="shared" ca="1" si="10"/>
        <v>4527</v>
      </c>
      <c r="BM6" s="33">
        <f t="shared" ca="1" si="10"/>
        <v>4712</v>
      </c>
      <c r="BN6">
        <f ca="1">+SUM(BB6:BM6)/Settings!$C$4</f>
        <v>4493.75</v>
      </c>
      <c r="BP6" s="33">
        <f t="shared" ref="BP6" ca="1" si="11">+RANDBETWEEN(4000,5000)</f>
        <v>4839</v>
      </c>
      <c r="BR6" s="33">
        <f t="shared" ref="BR6" ca="1" si="12">+RANDBETWEEN(4000,5000)</f>
        <v>4689</v>
      </c>
    </row>
    <row r="7" spans="2:70" x14ac:dyDescent="0.25">
      <c r="B7" s="13" t="s">
        <v>1957</v>
      </c>
      <c r="C7" s="8"/>
      <c r="D7" s="33">
        <f ca="1">+RANDBETWEEN(20,100)</f>
        <v>50</v>
      </c>
      <c r="E7" s="33">
        <f t="shared" ref="E7:G7" ca="1" si="13">+RANDBETWEEN(20,100)</f>
        <v>90</v>
      </c>
      <c r="F7" s="33">
        <f t="shared" ca="1" si="13"/>
        <v>74</v>
      </c>
      <c r="G7" s="33">
        <f t="shared" ca="1" si="13"/>
        <v>20</v>
      </c>
      <c r="I7" s="33">
        <f t="shared" ref="I7:T7" ca="1" si="14">+RANDBETWEEN(20,100)</f>
        <v>58</v>
      </c>
      <c r="J7" s="33">
        <f t="shared" ca="1" si="14"/>
        <v>81</v>
      </c>
      <c r="K7" s="33">
        <f t="shared" ca="1" si="14"/>
        <v>79</v>
      </c>
      <c r="L7" s="33">
        <f t="shared" ca="1" si="14"/>
        <v>29</v>
      </c>
      <c r="M7" s="33">
        <f t="shared" ca="1" si="14"/>
        <v>39</v>
      </c>
      <c r="N7" s="33">
        <f t="shared" ca="1" si="14"/>
        <v>74</v>
      </c>
      <c r="O7" s="33">
        <f t="shared" ca="1" si="14"/>
        <v>58</v>
      </c>
      <c r="P7" s="33">
        <f t="shared" ca="1" si="14"/>
        <v>51</v>
      </c>
      <c r="Q7" s="33">
        <f t="shared" ca="1" si="14"/>
        <v>81</v>
      </c>
      <c r="R7" s="33">
        <f t="shared" ca="1" si="14"/>
        <v>82</v>
      </c>
      <c r="S7" s="33">
        <f t="shared" ca="1" si="14"/>
        <v>92</v>
      </c>
      <c r="T7" s="33">
        <f t="shared" ca="1" si="14"/>
        <v>28</v>
      </c>
      <c r="U7" s="99">
        <f ca="1">+SUM(I7:INDEX(I7:T7,1,Settings!$C$4))/Settings!$C$4</f>
        <v>62.666666666666664</v>
      </c>
      <c r="V7" s="99">
        <f ca="1">+SUM(I7:T7)/Settings!$C$4</f>
        <v>62.666666666666664</v>
      </c>
      <c r="X7" s="33">
        <f t="shared" ref="X7:AI7" ca="1" si="15">+RANDBETWEEN(20,100)</f>
        <v>47</v>
      </c>
      <c r="Y7" s="33">
        <f t="shared" ca="1" si="15"/>
        <v>81</v>
      </c>
      <c r="Z7" s="33">
        <f t="shared" ca="1" si="15"/>
        <v>77</v>
      </c>
      <c r="AA7" s="33">
        <f t="shared" ca="1" si="15"/>
        <v>28</v>
      </c>
      <c r="AB7" s="33">
        <f t="shared" ca="1" si="15"/>
        <v>100</v>
      </c>
      <c r="AC7" s="33">
        <f t="shared" ca="1" si="15"/>
        <v>30</v>
      </c>
      <c r="AD7" s="33">
        <f t="shared" ca="1" si="15"/>
        <v>29</v>
      </c>
      <c r="AE7" s="33">
        <f t="shared" ca="1" si="15"/>
        <v>44</v>
      </c>
      <c r="AF7" s="33">
        <f t="shared" ca="1" si="15"/>
        <v>27</v>
      </c>
      <c r="AG7" s="33">
        <f t="shared" ca="1" si="15"/>
        <v>59</v>
      </c>
      <c r="AH7" s="33">
        <f t="shared" ca="1" si="15"/>
        <v>35</v>
      </c>
      <c r="AI7" s="33">
        <f t="shared" ca="1" si="15"/>
        <v>48</v>
      </c>
      <c r="AJ7">
        <f ca="1">+SUM(X7:INDEX(X7:AI7,1,Settings!$C$4))/Settings!$C$4</f>
        <v>50.416666666666664</v>
      </c>
      <c r="AK7">
        <f ca="1">+SUM(X7:AI7)/Settings!$C$4</f>
        <v>50.416666666666664</v>
      </c>
      <c r="AM7" s="33">
        <f t="shared" ref="AM7:AX7" ca="1" si="16">+RANDBETWEEN(20,100)</f>
        <v>100</v>
      </c>
      <c r="AN7" s="33">
        <f t="shared" ca="1" si="16"/>
        <v>100</v>
      </c>
      <c r="AO7" s="33">
        <f t="shared" ca="1" si="16"/>
        <v>73</v>
      </c>
      <c r="AP7" s="33">
        <f t="shared" ca="1" si="16"/>
        <v>41</v>
      </c>
      <c r="AQ7" s="33">
        <f t="shared" ca="1" si="16"/>
        <v>28</v>
      </c>
      <c r="AR7" s="33">
        <f t="shared" ca="1" si="16"/>
        <v>28</v>
      </c>
      <c r="AS7" s="33">
        <f t="shared" ca="1" si="16"/>
        <v>49</v>
      </c>
      <c r="AT7" s="33">
        <f t="shared" ca="1" si="16"/>
        <v>79</v>
      </c>
      <c r="AU7" s="33">
        <f t="shared" ca="1" si="16"/>
        <v>31</v>
      </c>
      <c r="AV7" s="33">
        <f t="shared" ca="1" si="16"/>
        <v>34</v>
      </c>
      <c r="AW7" s="33">
        <f t="shared" ca="1" si="16"/>
        <v>82</v>
      </c>
      <c r="AX7" s="33">
        <f t="shared" ca="1" si="16"/>
        <v>42</v>
      </c>
      <c r="AY7">
        <f ca="1">+SUM(AM7:INDEX(AM7:AX7,1,Settings!$C$4))/Settings!$C$4</f>
        <v>57.25</v>
      </c>
      <c r="AZ7">
        <f ca="1">+SUM(AM7:AX7)/Settings!$C$4</f>
        <v>57.25</v>
      </c>
      <c r="BB7" s="33">
        <f t="shared" ref="BB7:BM7" ca="1" si="17">+RANDBETWEEN(20,100)</f>
        <v>92</v>
      </c>
      <c r="BC7" s="33">
        <f t="shared" ca="1" si="17"/>
        <v>28</v>
      </c>
      <c r="BD7" s="33">
        <f t="shared" ca="1" si="17"/>
        <v>90</v>
      </c>
      <c r="BE7" s="33">
        <f t="shared" ca="1" si="17"/>
        <v>86</v>
      </c>
      <c r="BF7" s="33">
        <f t="shared" ca="1" si="17"/>
        <v>83</v>
      </c>
      <c r="BG7" s="33">
        <f t="shared" ca="1" si="17"/>
        <v>67</v>
      </c>
      <c r="BH7" s="33">
        <f t="shared" ca="1" si="17"/>
        <v>75</v>
      </c>
      <c r="BI7" s="33">
        <f t="shared" ca="1" si="17"/>
        <v>31</v>
      </c>
      <c r="BJ7" s="33">
        <f t="shared" ca="1" si="17"/>
        <v>45</v>
      </c>
      <c r="BK7" s="33">
        <f t="shared" ca="1" si="17"/>
        <v>56</v>
      </c>
      <c r="BL7" s="33">
        <f t="shared" ca="1" si="17"/>
        <v>61</v>
      </c>
      <c r="BM7" s="33">
        <f t="shared" ca="1" si="17"/>
        <v>30</v>
      </c>
      <c r="BN7">
        <f ca="1">+SUM(BB7:BM7)/Settings!$C$4</f>
        <v>62</v>
      </c>
      <c r="BP7" s="33">
        <f t="shared" ref="BP7" ca="1" si="18">+RANDBETWEEN(20,100)</f>
        <v>79</v>
      </c>
      <c r="BR7" s="33">
        <f t="shared" ref="BR7" ca="1" si="19">+RANDBETWEEN(20,100)</f>
        <v>42</v>
      </c>
    </row>
    <row r="8" spans="2:70" x14ac:dyDescent="0.25">
      <c r="B8" s="13" t="s">
        <v>1958</v>
      </c>
      <c r="C8" s="8"/>
      <c r="D8" s="33">
        <f ca="1">+RANDBETWEEN(10,30)</f>
        <v>17</v>
      </c>
      <c r="E8" s="33">
        <f t="shared" ref="E8:G8" ca="1" si="20">+RANDBETWEEN(10,30)</f>
        <v>11</v>
      </c>
      <c r="F8" s="33">
        <f t="shared" ca="1" si="20"/>
        <v>28</v>
      </c>
      <c r="G8" s="33">
        <f t="shared" ca="1" si="20"/>
        <v>13</v>
      </c>
      <c r="I8" s="33">
        <f t="shared" ref="I8:T8" ca="1" si="21">+RANDBETWEEN(10,30)</f>
        <v>22</v>
      </c>
      <c r="J8" s="33">
        <f t="shared" ca="1" si="21"/>
        <v>18</v>
      </c>
      <c r="K8" s="33">
        <f t="shared" ca="1" si="21"/>
        <v>28</v>
      </c>
      <c r="L8" s="33">
        <f t="shared" ca="1" si="21"/>
        <v>12</v>
      </c>
      <c r="M8" s="33">
        <f t="shared" ca="1" si="21"/>
        <v>10</v>
      </c>
      <c r="N8" s="33">
        <f t="shared" ca="1" si="21"/>
        <v>30</v>
      </c>
      <c r="O8" s="33">
        <f t="shared" ca="1" si="21"/>
        <v>11</v>
      </c>
      <c r="P8" s="33">
        <f t="shared" ca="1" si="21"/>
        <v>17</v>
      </c>
      <c r="Q8" s="33">
        <f t="shared" ca="1" si="21"/>
        <v>18</v>
      </c>
      <c r="R8" s="33">
        <f t="shared" ca="1" si="21"/>
        <v>14</v>
      </c>
      <c r="S8" s="33">
        <f t="shared" ca="1" si="21"/>
        <v>12</v>
      </c>
      <c r="T8" s="33">
        <f t="shared" ca="1" si="21"/>
        <v>24</v>
      </c>
      <c r="U8" s="99">
        <f ca="1">+SUM(I8:INDEX(I8:T8,1,Settings!$C$4))/Settings!$C$4</f>
        <v>18</v>
      </c>
      <c r="V8" s="99">
        <f ca="1">+SUM(I8:T8)/Settings!$C$4</f>
        <v>18</v>
      </c>
      <c r="X8" s="33">
        <f t="shared" ref="X8:AI8" ca="1" si="22">+RANDBETWEEN(10,30)</f>
        <v>25</v>
      </c>
      <c r="Y8" s="33">
        <f t="shared" ca="1" si="22"/>
        <v>14</v>
      </c>
      <c r="Z8" s="33">
        <f t="shared" ca="1" si="22"/>
        <v>11</v>
      </c>
      <c r="AA8" s="33">
        <f t="shared" ca="1" si="22"/>
        <v>29</v>
      </c>
      <c r="AB8" s="33">
        <f t="shared" ca="1" si="22"/>
        <v>26</v>
      </c>
      <c r="AC8" s="33">
        <f t="shared" ca="1" si="22"/>
        <v>30</v>
      </c>
      <c r="AD8" s="33">
        <f t="shared" ca="1" si="22"/>
        <v>26</v>
      </c>
      <c r="AE8" s="33">
        <f t="shared" ca="1" si="22"/>
        <v>18</v>
      </c>
      <c r="AF8" s="33">
        <f t="shared" ca="1" si="22"/>
        <v>25</v>
      </c>
      <c r="AG8" s="33">
        <f t="shared" ca="1" si="22"/>
        <v>30</v>
      </c>
      <c r="AH8" s="33">
        <f t="shared" ca="1" si="22"/>
        <v>14</v>
      </c>
      <c r="AI8" s="33">
        <f t="shared" ca="1" si="22"/>
        <v>27</v>
      </c>
      <c r="AJ8">
        <f ca="1">+SUM(X8:INDEX(X8:AI8,1,Settings!$C$4))/Settings!$C$4</f>
        <v>22.916666666666668</v>
      </c>
      <c r="AK8">
        <f ca="1">+SUM(X8:AI8)/Settings!$C$4</f>
        <v>22.916666666666668</v>
      </c>
      <c r="AM8" s="33">
        <f t="shared" ref="AM8:AX8" ca="1" si="23">+RANDBETWEEN(10,30)</f>
        <v>16</v>
      </c>
      <c r="AN8" s="33">
        <f t="shared" ca="1" si="23"/>
        <v>25</v>
      </c>
      <c r="AO8" s="33">
        <f t="shared" ca="1" si="23"/>
        <v>10</v>
      </c>
      <c r="AP8" s="33">
        <f t="shared" ca="1" si="23"/>
        <v>25</v>
      </c>
      <c r="AQ8" s="33">
        <f t="shared" ca="1" si="23"/>
        <v>20</v>
      </c>
      <c r="AR8" s="33">
        <f t="shared" ca="1" si="23"/>
        <v>25</v>
      </c>
      <c r="AS8" s="33">
        <f t="shared" ca="1" si="23"/>
        <v>29</v>
      </c>
      <c r="AT8" s="33">
        <f t="shared" ca="1" si="23"/>
        <v>16</v>
      </c>
      <c r="AU8" s="33">
        <f t="shared" ca="1" si="23"/>
        <v>28</v>
      </c>
      <c r="AV8" s="33">
        <f t="shared" ca="1" si="23"/>
        <v>19</v>
      </c>
      <c r="AW8" s="33">
        <f t="shared" ca="1" si="23"/>
        <v>27</v>
      </c>
      <c r="AX8" s="33">
        <f t="shared" ca="1" si="23"/>
        <v>30</v>
      </c>
      <c r="AY8">
        <f ca="1">+SUM(AM8:INDEX(AM8:AX8,1,Settings!$C$4))/Settings!$C$4</f>
        <v>22.5</v>
      </c>
      <c r="AZ8">
        <f ca="1">+SUM(AM8:AX8)/Settings!$C$4</f>
        <v>22.5</v>
      </c>
      <c r="BB8" s="33">
        <f t="shared" ref="BB8:BM8" ca="1" si="24">+RANDBETWEEN(10,30)</f>
        <v>11</v>
      </c>
      <c r="BC8" s="33">
        <f t="shared" ca="1" si="24"/>
        <v>19</v>
      </c>
      <c r="BD8" s="33">
        <f t="shared" ca="1" si="24"/>
        <v>20</v>
      </c>
      <c r="BE8" s="33">
        <f t="shared" ca="1" si="24"/>
        <v>14</v>
      </c>
      <c r="BF8" s="33">
        <f t="shared" ca="1" si="24"/>
        <v>18</v>
      </c>
      <c r="BG8" s="33">
        <f t="shared" ca="1" si="24"/>
        <v>16</v>
      </c>
      <c r="BH8" s="33">
        <f t="shared" ca="1" si="24"/>
        <v>29</v>
      </c>
      <c r="BI8" s="33">
        <f t="shared" ca="1" si="24"/>
        <v>14</v>
      </c>
      <c r="BJ8" s="33">
        <f t="shared" ca="1" si="24"/>
        <v>22</v>
      </c>
      <c r="BK8" s="33">
        <f t="shared" ca="1" si="24"/>
        <v>22</v>
      </c>
      <c r="BL8" s="33">
        <f t="shared" ca="1" si="24"/>
        <v>21</v>
      </c>
      <c r="BM8" s="33">
        <f t="shared" ca="1" si="24"/>
        <v>16</v>
      </c>
      <c r="BN8">
        <f ca="1">+SUM(BB8:BM8)/Settings!$C$4</f>
        <v>18.5</v>
      </c>
      <c r="BP8" s="33">
        <f t="shared" ref="BP8" ca="1" si="25">+RANDBETWEEN(10,30)</f>
        <v>10</v>
      </c>
      <c r="BR8" s="33">
        <f t="shared" ref="BR8" ca="1" si="26">+RANDBETWEEN(10,30)</f>
        <v>24</v>
      </c>
    </row>
    <row r="9" spans="2:70" x14ac:dyDescent="0.25">
      <c r="B9" s="33"/>
      <c r="C9" s="8"/>
      <c r="D9" s="33"/>
      <c r="E9" s="33"/>
      <c r="F9" s="33"/>
      <c r="G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P9" s="33"/>
      <c r="BR9" s="33"/>
    </row>
    <row r="10" spans="2:70" x14ac:dyDescent="0.25">
      <c r="B10" s="7" t="str">
        <f>+'PC-tc'!J3</f>
        <v>Segment 2</v>
      </c>
      <c r="C10" s="8"/>
      <c r="D10" s="52">
        <f>+'pl-data'!D$502+'pl-data'!D$500*'pc-dist'!$D$3</f>
        <v>-2256.25</v>
      </c>
      <c r="E10" s="52">
        <f>+'pl-data'!E$502+'pl-data'!E$500*'pc-dist'!$D$16</f>
        <v>-2323.9375</v>
      </c>
      <c r="F10" s="52">
        <f>+'pl-data'!F$502+'pl-data'!F$500*'pc-dist'!$D$29</f>
        <v>-2398.3035</v>
      </c>
      <c r="G10" s="52">
        <f>+'pl-data'!G$502+'pl-data'!G$500*'pc-dist'!$D$42</f>
        <v>-2487.0407295</v>
      </c>
      <c r="I10" s="52">
        <f>+'pl-data'!I$502+'pl-data'!I$500*'pc-dist'!$D$55</f>
        <v>-216.57979686062501</v>
      </c>
      <c r="J10" s="52">
        <f>+'pl-data'!J$502+'pl-data'!J$500*'pc-dist'!$D$55</f>
        <v>-216.57979686062501</v>
      </c>
      <c r="K10" s="52">
        <f>+'pl-data'!K$502+'pl-data'!K$500*'pc-dist'!$D$55</f>
        <v>-216.57979686062501</v>
      </c>
      <c r="L10" s="52">
        <f>+'pl-data'!L$502+'pl-data'!L$500*'pc-dist'!$D$55</f>
        <v>-216.57979686062501</v>
      </c>
      <c r="M10" s="52">
        <f>+'pl-data'!M$502+'pl-data'!M$500*'pc-dist'!$D$55</f>
        <v>-216.57979686062501</v>
      </c>
      <c r="N10" s="52">
        <f>+'pl-data'!N$502+'pl-data'!N$500*'pc-dist'!$D$55</f>
        <v>-216.57979686062501</v>
      </c>
      <c r="O10" s="52">
        <f>+'pl-data'!O$502+'pl-data'!O$500*'pc-dist'!$D$55</f>
        <v>-216.57979686062501</v>
      </c>
      <c r="P10" s="52">
        <f>+'pl-data'!P$502+'pl-data'!P$500*'pc-dist'!$D$55</f>
        <v>-216.57979686062501</v>
      </c>
      <c r="Q10" s="52">
        <f>+'pl-data'!Q$502+'pl-data'!Q$500*'pc-dist'!$D$55</f>
        <v>-216.57979686062501</v>
      </c>
      <c r="R10" s="52">
        <f>+'pl-data'!R$502+'pl-data'!R$500*'pc-dist'!$D$55</f>
        <v>-216.57979686062501</v>
      </c>
      <c r="S10" s="52">
        <f>+'pl-data'!S$502+'pl-data'!S$500*'pc-dist'!$D$55</f>
        <v>-216.57979686062501</v>
      </c>
      <c r="T10" s="52">
        <f>+'pl-data'!T$502+'pl-data'!T$500*'pc-dist'!$D$55</f>
        <v>-216.57979686062501</v>
      </c>
      <c r="U10" s="52">
        <f>+SUM(I10:INDEX(I10:T10,1,Settings!$C$4))</f>
        <v>-2598.9575623274995</v>
      </c>
      <c r="V10" s="52">
        <f t="shared" ref="V10" si="27">+SUM(I10:T10)</f>
        <v>-2598.9575623274995</v>
      </c>
      <c r="X10" s="52">
        <f>+'pl-data'!X$502+'pl-data'!X$500*'pc-dist'!$D$68</f>
        <v>-224.16008975074686</v>
      </c>
      <c r="Y10" s="52">
        <f>+'pl-data'!Y$502+'pl-data'!Y$500*'pc-dist'!$D$68</f>
        <v>-224.16008975074686</v>
      </c>
      <c r="Z10" s="52">
        <f>+'pl-data'!Z$502+'pl-data'!Z$500*'pc-dist'!$D$68</f>
        <v>-224.16008975074686</v>
      </c>
      <c r="AA10" s="52">
        <f>+'pl-data'!AA$502+'pl-data'!AA$500*'pc-dist'!$D$68</f>
        <v>-224.16008975074686</v>
      </c>
      <c r="AB10" s="52">
        <f>+'pl-data'!AB$502+'pl-data'!AB$500*'pc-dist'!$D$68</f>
        <v>-224.16008975074686</v>
      </c>
      <c r="AC10" s="52">
        <f>+'pl-data'!AC$502+'pl-data'!AC$500*'pc-dist'!$D$68</f>
        <v>-224.16008975074686</v>
      </c>
      <c r="AD10" s="52">
        <f>+'pl-data'!AD$502+'pl-data'!AD$500*'pc-dist'!$D$68</f>
        <v>-224.16008975074686</v>
      </c>
      <c r="AE10" s="52">
        <f>+'pl-data'!AE$502+'pl-data'!AE$500*'pc-dist'!$D$68</f>
        <v>-224.16008975074686</v>
      </c>
      <c r="AF10" s="52">
        <f>+'pl-data'!AF$502+'pl-data'!AF$500*'pc-dist'!$D$68</f>
        <v>-224.16008975074686</v>
      </c>
      <c r="AG10" s="52">
        <f>+'pl-data'!AG$502+'pl-data'!AG$500*'pc-dist'!$D$68</f>
        <v>-224.16008975074686</v>
      </c>
      <c r="AH10" s="52">
        <f>+'pl-data'!AH$502+'pl-data'!AH$500*'pc-dist'!$D$68</f>
        <v>-224.16008975074686</v>
      </c>
      <c r="AI10" s="52">
        <f>+'pl-data'!AI$502+'pl-data'!AI$500*'pc-dist'!$D$68</f>
        <v>-224.16008975074686</v>
      </c>
      <c r="AJ10" s="52">
        <f>+SUM(X10:INDEX(X10:AI10,1,Settings!$C$4))</f>
        <v>-2689.9210770089626</v>
      </c>
      <c r="AK10" s="52">
        <f t="shared" ref="AK10" si="28">+SUM(X10:AI10)</f>
        <v>-2689.9210770089626</v>
      </c>
      <c r="AM10" s="52">
        <f>+'pl-data'!AM$502+'pl-data'!AM$500*'pc-dist'!$M$3</f>
        <v>-223.07719076644378</v>
      </c>
      <c r="AN10" s="52">
        <f>+'pl-data'!AN$502+'pl-data'!AN$500*'pc-dist'!$M$3</f>
        <v>-223.07719076644378</v>
      </c>
      <c r="AO10" s="52">
        <f>+'pl-data'!AO$502+'pl-data'!AO$500*'pc-dist'!$M$3</f>
        <v>-223.07719076644378</v>
      </c>
      <c r="AP10" s="52">
        <f>+'pl-data'!AP$502+'pl-data'!AP$500*'pc-dist'!$M$3</f>
        <v>-223.07719076644378</v>
      </c>
      <c r="AQ10" s="52">
        <f>+'pl-data'!AQ$502+'pl-data'!AQ$500*'pc-dist'!$M$3</f>
        <v>-223.07719076644378</v>
      </c>
      <c r="AR10" s="52">
        <f>+'pl-data'!AR$502+'pl-data'!AR$500*'pc-dist'!$M$3</f>
        <v>-223.07719076644378</v>
      </c>
      <c r="AS10" s="52">
        <f>+'pl-data'!AS$502+'pl-data'!AS$500*'pc-dist'!$M$3</f>
        <v>-223.07719076644378</v>
      </c>
      <c r="AT10" s="52">
        <f>+'pl-data'!AT$502+'pl-data'!AT$500*'pc-dist'!$M$3</f>
        <v>-223.07719076644378</v>
      </c>
      <c r="AU10" s="52">
        <f>+'pl-data'!AU$502+'pl-data'!AU$500*'pc-dist'!$M$3</f>
        <v>-223.07719076644378</v>
      </c>
      <c r="AV10" s="52">
        <f>+'pl-data'!AV$502+'pl-data'!AV$500*'pc-dist'!$M$3</f>
        <v>-223.07719076644378</v>
      </c>
      <c r="AW10" s="52">
        <f>+'pl-data'!AW$502+'pl-data'!AW$500*'pc-dist'!$M$3</f>
        <v>-223.07719076644378</v>
      </c>
      <c r="AX10" s="52">
        <f>+'pl-data'!AX$502+'pl-data'!AX$500*'pc-dist'!$M$3</f>
        <v>-223.07719076644378</v>
      </c>
      <c r="AY10" s="52">
        <f>+SUM(AM10:INDEX(AM10:AX10,1,Settings!$C$4))</f>
        <v>-2676.9262891973262</v>
      </c>
      <c r="AZ10" s="52">
        <f t="shared" ref="AZ10" si="29">+SUM(AM10:AX10)</f>
        <v>-2676.9262891973262</v>
      </c>
      <c r="BB10" s="52">
        <f>+'pl-data'!BB$502+'pl-data'!BB$500*'pc-dist'!$M$16</f>
        <v>-229.76950648943711</v>
      </c>
      <c r="BC10" s="52">
        <f>+'pl-data'!BC$502+'pl-data'!BC$500*'pc-dist'!$M$16</f>
        <v>-229.76950648943711</v>
      </c>
      <c r="BD10" s="52">
        <f>+'pl-data'!BD$502+'pl-data'!BD$500*'pc-dist'!$M$16</f>
        <v>-229.76950648943711</v>
      </c>
      <c r="BE10" s="52">
        <f>+'pl-data'!BE$502+'pl-data'!BE$500*'pc-dist'!$M$16</f>
        <v>-229.76950648943711</v>
      </c>
      <c r="BF10" s="52">
        <f>+'pl-data'!BF$502+'pl-data'!BF$500*'pc-dist'!$M$16</f>
        <v>-229.76950648943711</v>
      </c>
      <c r="BG10" s="52">
        <f>+'pl-data'!BG$502+'pl-data'!BG$500*'pc-dist'!$M$16</f>
        <v>-229.76950648943711</v>
      </c>
      <c r="BH10" s="52">
        <f>+'pl-data'!BH$502+'pl-data'!BH$500*'pc-dist'!$M$16</f>
        <v>-229.76950648943711</v>
      </c>
      <c r="BI10" s="52">
        <f>+'pl-data'!BI$502+'pl-data'!BI$500*'pc-dist'!$M$16</f>
        <v>-229.76950648943711</v>
      </c>
      <c r="BJ10" s="52">
        <f>+'pl-data'!BJ$502+'pl-data'!BJ$500*'pc-dist'!$M$16</f>
        <v>-229.76950648943711</v>
      </c>
      <c r="BK10" s="52">
        <f>+'pl-data'!BK$502+'pl-data'!BK$500*'pc-dist'!$M$16</f>
        <v>-229.76950648943711</v>
      </c>
      <c r="BL10" s="52">
        <f>+'pl-data'!BL$502+'pl-data'!BL$500*'pc-dist'!$M$16</f>
        <v>-229.76950648943711</v>
      </c>
      <c r="BM10" s="52">
        <f>+'pl-data'!BM$502+'pl-data'!BM$500*'pc-dist'!$M$16</f>
        <v>-229.76950648943711</v>
      </c>
      <c r="BN10" s="52">
        <f>+SUM(BB10:BM10)</f>
        <v>-2757.234077873245</v>
      </c>
      <c r="BP10" s="52">
        <f>+'pl-data'!BP$502+'pl-data'!BP$500*'pc-dist'!$M$29</f>
        <v>-2867.523440988175</v>
      </c>
      <c r="BR10" s="52">
        <f>+'pl-data'!BR$502+'pl-data'!BR$500*'pc-dist'!$M$42</f>
        <v>-3010.899613037584</v>
      </c>
    </row>
    <row r="11" spans="2:70" x14ac:dyDescent="0.25">
      <c r="B11" s="13" t="s">
        <v>1956</v>
      </c>
      <c r="C11" s="8"/>
      <c r="D11" s="33">
        <f ca="1">+RANDBETWEEN(4000,5000)</f>
        <v>4406</v>
      </c>
      <c r="E11" s="33">
        <f t="shared" ref="E11:T11" ca="1" si="30">+RANDBETWEEN(4000,5000)</f>
        <v>4053</v>
      </c>
      <c r="F11" s="33">
        <f t="shared" ca="1" si="30"/>
        <v>4328</v>
      </c>
      <c r="G11" s="33">
        <f t="shared" ca="1" si="30"/>
        <v>4742</v>
      </c>
      <c r="I11" s="33">
        <f t="shared" ca="1" si="30"/>
        <v>4957</v>
      </c>
      <c r="J11" s="33">
        <f t="shared" ca="1" si="30"/>
        <v>4464</v>
      </c>
      <c r="K11" s="33">
        <f t="shared" ca="1" si="30"/>
        <v>4130</v>
      </c>
      <c r="L11" s="33">
        <f t="shared" ca="1" si="30"/>
        <v>4397</v>
      </c>
      <c r="M11" s="33">
        <f t="shared" ca="1" si="30"/>
        <v>4453</v>
      </c>
      <c r="N11" s="33">
        <f t="shared" ca="1" si="30"/>
        <v>4200</v>
      </c>
      <c r="O11" s="33">
        <f t="shared" ca="1" si="30"/>
        <v>4397</v>
      </c>
      <c r="P11" s="33">
        <f t="shared" ca="1" si="30"/>
        <v>4234</v>
      </c>
      <c r="Q11" s="33">
        <f t="shared" ca="1" si="30"/>
        <v>4065</v>
      </c>
      <c r="R11" s="33">
        <f t="shared" ca="1" si="30"/>
        <v>4260</v>
      </c>
      <c r="S11" s="33">
        <f t="shared" ca="1" si="30"/>
        <v>4645</v>
      </c>
      <c r="T11" s="33">
        <f t="shared" ca="1" si="30"/>
        <v>4064</v>
      </c>
      <c r="U11" s="99">
        <f ca="1">+SUM(I11:INDEX(I11:T11,1,Settings!$C$4))/Settings!$C$4</f>
        <v>4355.5</v>
      </c>
      <c r="V11" s="99">
        <f ca="1">+SUM(I11:T11)/Settings!$C$4</f>
        <v>4355.5</v>
      </c>
      <c r="X11" s="33">
        <f t="shared" ref="X11:AI11" ca="1" si="31">+RANDBETWEEN(4000,5000)</f>
        <v>4567</v>
      </c>
      <c r="Y11" s="33">
        <f t="shared" ca="1" si="31"/>
        <v>4841</v>
      </c>
      <c r="Z11" s="33">
        <f t="shared" ca="1" si="31"/>
        <v>4087</v>
      </c>
      <c r="AA11" s="33">
        <f t="shared" ca="1" si="31"/>
        <v>4395</v>
      </c>
      <c r="AB11" s="33">
        <f t="shared" ca="1" si="31"/>
        <v>4094</v>
      </c>
      <c r="AC11" s="33">
        <f t="shared" ca="1" si="31"/>
        <v>4735</v>
      </c>
      <c r="AD11" s="33">
        <f t="shared" ca="1" si="31"/>
        <v>4268</v>
      </c>
      <c r="AE11" s="33">
        <f t="shared" ca="1" si="31"/>
        <v>4643</v>
      </c>
      <c r="AF11" s="33">
        <f t="shared" ca="1" si="31"/>
        <v>4938</v>
      </c>
      <c r="AG11" s="33">
        <f t="shared" ca="1" si="31"/>
        <v>4787</v>
      </c>
      <c r="AH11" s="33">
        <f t="shared" ca="1" si="31"/>
        <v>4699</v>
      </c>
      <c r="AI11" s="33">
        <f t="shared" ca="1" si="31"/>
        <v>4272</v>
      </c>
      <c r="AJ11">
        <f ca="1">+SUM(X11:INDEX(X11:AI11,1,Settings!$C$4))/Settings!$C$4</f>
        <v>4527.166666666667</v>
      </c>
      <c r="AK11">
        <f ca="1">+SUM(X11:AI11)/Settings!$C$4</f>
        <v>4527.166666666667</v>
      </c>
      <c r="AM11" s="33">
        <f t="shared" ref="AM11:AX11" ca="1" si="32">+RANDBETWEEN(4000,5000)</f>
        <v>4177</v>
      </c>
      <c r="AN11" s="33">
        <f t="shared" ca="1" si="32"/>
        <v>4401</v>
      </c>
      <c r="AO11" s="33">
        <f t="shared" ca="1" si="32"/>
        <v>4174</v>
      </c>
      <c r="AP11" s="33">
        <f t="shared" ca="1" si="32"/>
        <v>4220</v>
      </c>
      <c r="AQ11" s="33">
        <f t="shared" ca="1" si="32"/>
        <v>4082</v>
      </c>
      <c r="AR11" s="33">
        <f t="shared" ca="1" si="32"/>
        <v>4656</v>
      </c>
      <c r="AS11" s="33">
        <f t="shared" ca="1" si="32"/>
        <v>4177</v>
      </c>
      <c r="AT11" s="33">
        <f t="shared" ca="1" si="32"/>
        <v>4373</v>
      </c>
      <c r="AU11" s="33">
        <f t="shared" ca="1" si="32"/>
        <v>4113</v>
      </c>
      <c r="AV11" s="33">
        <f t="shared" ca="1" si="32"/>
        <v>4154</v>
      </c>
      <c r="AW11" s="33">
        <f t="shared" ca="1" si="32"/>
        <v>4390</v>
      </c>
      <c r="AX11" s="33">
        <f t="shared" ca="1" si="32"/>
        <v>4513</v>
      </c>
      <c r="AY11">
        <f ca="1">+SUM(AM11:INDEX(AM11:AX11,1,Settings!$C$4))/Settings!$C$4</f>
        <v>4285.833333333333</v>
      </c>
      <c r="AZ11">
        <f ca="1">+SUM(AM11:AX11)/Settings!$C$4</f>
        <v>4285.833333333333</v>
      </c>
      <c r="BB11" s="33">
        <f t="shared" ref="BB11:BM11" ca="1" si="33">+RANDBETWEEN(4000,5000)</f>
        <v>4084</v>
      </c>
      <c r="BC11" s="33">
        <f t="shared" ca="1" si="33"/>
        <v>4381</v>
      </c>
      <c r="BD11" s="33">
        <f t="shared" ca="1" si="33"/>
        <v>4389</v>
      </c>
      <c r="BE11" s="33">
        <f t="shared" ca="1" si="33"/>
        <v>4216</v>
      </c>
      <c r="BF11" s="33">
        <f t="shared" ca="1" si="33"/>
        <v>4767</v>
      </c>
      <c r="BG11" s="33">
        <f t="shared" ca="1" si="33"/>
        <v>4122</v>
      </c>
      <c r="BH11" s="33">
        <f t="shared" ca="1" si="33"/>
        <v>4286</v>
      </c>
      <c r="BI11" s="33">
        <f t="shared" ca="1" si="33"/>
        <v>4257</v>
      </c>
      <c r="BJ11" s="33">
        <f t="shared" ca="1" si="33"/>
        <v>4238</v>
      </c>
      <c r="BK11" s="33">
        <f t="shared" ca="1" si="33"/>
        <v>4798</v>
      </c>
      <c r="BL11" s="33">
        <f t="shared" ca="1" si="33"/>
        <v>4122</v>
      </c>
      <c r="BM11" s="33">
        <f t="shared" ca="1" si="33"/>
        <v>4063</v>
      </c>
      <c r="BN11">
        <f ca="1">+SUM(BB11:BM11)/Settings!$C$4</f>
        <v>4310.25</v>
      </c>
      <c r="BP11" s="33">
        <f t="shared" ref="BP11" ca="1" si="34">+RANDBETWEEN(4000,5000)</f>
        <v>4869</v>
      </c>
      <c r="BR11" s="33">
        <f t="shared" ref="BR11" ca="1" si="35">+RANDBETWEEN(4000,5000)</f>
        <v>4635</v>
      </c>
    </row>
    <row r="12" spans="2:70" x14ac:dyDescent="0.25">
      <c r="B12" s="13" t="s">
        <v>1957</v>
      </c>
      <c r="C12" s="8"/>
      <c r="D12" s="33">
        <f ca="1">+RANDBETWEEN(20,100)</f>
        <v>77</v>
      </c>
      <c r="E12" s="33">
        <f t="shared" ref="E12:G12" ca="1" si="36">+RANDBETWEEN(20,100)</f>
        <v>64</v>
      </c>
      <c r="F12" s="33">
        <f t="shared" ca="1" si="36"/>
        <v>46</v>
      </c>
      <c r="G12" s="33">
        <f t="shared" ca="1" si="36"/>
        <v>94</v>
      </c>
      <c r="I12" s="33">
        <f t="shared" ref="I12:T12" ca="1" si="37">+RANDBETWEEN(20,100)</f>
        <v>80</v>
      </c>
      <c r="J12" s="33">
        <f t="shared" ca="1" si="37"/>
        <v>60</v>
      </c>
      <c r="K12" s="33">
        <f t="shared" ca="1" si="37"/>
        <v>95</v>
      </c>
      <c r="L12" s="33">
        <f t="shared" ca="1" si="37"/>
        <v>71</v>
      </c>
      <c r="M12" s="33">
        <f t="shared" ca="1" si="37"/>
        <v>49</v>
      </c>
      <c r="N12" s="33">
        <f t="shared" ca="1" si="37"/>
        <v>27</v>
      </c>
      <c r="O12" s="33">
        <f t="shared" ca="1" si="37"/>
        <v>62</v>
      </c>
      <c r="P12" s="33">
        <f t="shared" ca="1" si="37"/>
        <v>86</v>
      </c>
      <c r="Q12" s="33">
        <f t="shared" ca="1" si="37"/>
        <v>62</v>
      </c>
      <c r="R12" s="33">
        <f t="shared" ca="1" si="37"/>
        <v>49</v>
      </c>
      <c r="S12" s="33">
        <f t="shared" ca="1" si="37"/>
        <v>67</v>
      </c>
      <c r="T12" s="33">
        <f t="shared" ca="1" si="37"/>
        <v>30</v>
      </c>
      <c r="U12" s="99">
        <f ca="1">+SUM(I12:INDEX(I12:T12,1,Settings!$C$4))/Settings!$C$4</f>
        <v>61.5</v>
      </c>
      <c r="V12" s="99">
        <f ca="1">+SUM(I12:T12)/Settings!$C$4</f>
        <v>61.5</v>
      </c>
      <c r="X12" s="33">
        <f t="shared" ref="X12:AI12" ca="1" si="38">+RANDBETWEEN(20,100)</f>
        <v>66</v>
      </c>
      <c r="Y12" s="33">
        <f t="shared" ca="1" si="38"/>
        <v>64</v>
      </c>
      <c r="Z12" s="33">
        <f t="shared" ca="1" si="38"/>
        <v>39</v>
      </c>
      <c r="AA12" s="33">
        <f t="shared" ca="1" si="38"/>
        <v>28</v>
      </c>
      <c r="AB12" s="33">
        <f t="shared" ca="1" si="38"/>
        <v>33</v>
      </c>
      <c r="AC12" s="33">
        <f t="shared" ca="1" si="38"/>
        <v>77</v>
      </c>
      <c r="AD12" s="33">
        <f t="shared" ca="1" si="38"/>
        <v>72</v>
      </c>
      <c r="AE12" s="33">
        <f t="shared" ca="1" si="38"/>
        <v>33</v>
      </c>
      <c r="AF12" s="33">
        <f t="shared" ca="1" si="38"/>
        <v>55</v>
      </c>
      <c r="AG12" s="33">
        <f t="shared" ca="1" si="38"/>
        <v>49</v>
      </c>
      <c r="AH12" s="33">
        <f t="shared" ca="1" si="38"/>
        <v>30</v>
      </c>
      <c r="AI12" s="33">
        <f t="shared" ca="1" si="38"/>
        <v>34</v>
      </c>
      <c r="AJ12">
        <f ca="1">+SUM(X12:INDEX(X12:AI12,1,Settings!$C$4))/Settings!$C$4</f>
        <v>48.333333333333336</v>
      </c>
      <c r="AK12">
        <f ca="1">+SUM(X12:AI12)/Settings!$C$4</f>
        <v>48.333333333333336</v>
      </c>
      <c r="AM12" s="33">
        <f t="shared" ref="AM12:AX12" ca="1" si="39">+RANDBETWEEN(20,100)</f>
        <v>89</v>
      </c>
      <c r="AN12" s="33">
        <f t="shared" ca="1" si="39"/>
        <v>100</v>
      </c>
      <c r="AO12" s="33">
        <f t="shared" ca="1" si="39"/>
        <v>25</v>
      </c>
      <c r="AP12" s="33">
        <f t="shared" ca="1" si="39"/>
        <v>52</v>
      </c>
      <c r="AQ12" s="33">
        <f t="shared" ca="1" si="39"/>
        <v>41</v>
      </c>
      <c r="AR12" s="33">
        <f t="shared" ca="1" si="39"/>
        <v>63</v>
      </c>
      <c r="AS12" s="33">
        <f t="shared" ca="1" si="39"/>
        <v>85</v>
      </c>
      <c r="AT12" s="33">
        <f t="shared" ca="1" si="39"/>
        <v>37</v>
      </c>
      <c r="AU12" s="33">
        <f t="shared" ca="1" si="39"/>
        <v>65</v>
      </c>
      <c r="AV12" s="33">
        <f t="shared" ca="1" si="39"/>
        <v>34</v>
      </c>
      <c r="AW12" s="33">
        <f t="shared" ca="1" si="39"/>
        <v>59</v>
      </c>
      <c r="AX12" s="33">
        <f t="shared" ca="1" si="39"/>
        <v>35</v>
      </c>
      <c r="AY12">
        <f ca="1">+SUM(AM12:INDEX(AM12:AX12,1,Settings!$C$4))/Settings!$C$4</f>
        <v>57.083333333333336</v>
      </c>
      <c r="AZ12">
        <f ca="1">+SUM(AM12:AX12)/Settings!$C$4</f>
        <v>57.083333333333336</v>
      </c>
      <c r="BB12" s="33">
        <f t="shared" ref="BB12:BM12" ca="1" si="40">+RANDBETWEEN(20,100)</f>
        <v>74</v>
      </c>
      <c r="BC12" s="33">
        <f t="shared" ca="1" si="40"/>
        <v>45</v>
      </c>
      <c r="BD12" s="33">
        <f t="shared" ca="1" si="40"/>
        <v>74</v>
      </c>
      <c r="BE12" s="33">
        <f t="shared" ca="1" si="40"/>
        <v>30</v>
      </c>
      <c r="BF12" s="33">
        <f t="shared" ca="1" si="40"/>
        <v>91</v>
      </c>
      <c r="BG12" s="33">
        <f t="shared" ca="1" si="40"/>
        <v>74</v>
      </c>
      <c r="BH12" s="33">
        <f t="shared" ca="1" si="40"/>
        <v>91</v>
      </c>
      <c r="BI12" s="33">
        <f t="shared" ca="1" si="40"/>
        <v>84</v>
      </c>
      <c r="BJ12" s="33">
        <f t="shared" ca="1" si="40"/>
        <v>48</v>
      </c>
      <c r="BK12" s="33">
        <f t="shared" ca="1" si="40"/>
        <v>54</v>
      </c>
      <c r="BL12" s="33">
        <f t="shared" ca="1" si="40"/>
        <v>97</v>
      </c>
      <c r="BM12" s="33">
        <f t="shared" ca="1" si="40"/>
        <v>55</v>
      </c>
      <c r="BN12">
        <f ca="1">+SUM(BB12:BM12)/Settings!$C$4</f>
        <v>68.083333333333329</v>
      </c>
      <c r="BP12" s="33">
        <f t="shared" ref="BP12" ca="1" si="41">+RANDBETWEEN(20,100)</f>
        <v>77</v>
      </c>
      <c r="BR12" s="33">
        <f t="shared" ref="BR12" ca="1" si="42">+RANDBETWEEN(20,100)</f>
        <v>32</v>
      </c>
    </row>
    <row r="13" spans="2:70" x14ac:dyDescent="0.25">
      <c r="B13" s="13" t="s">
        <v>1958</v>
      </c>
      <c r="C13" s="8"/>
      <c r="D13" s="33">
        <f ca="1">+RANDBETWEEN(10,30)</f>
        <v>28</v>
      </c>
      <c r="E13" s="33">
        <f t="shared" ref="E13:G13" ca="1" si="43">+RANDBETWEEN(10,30)</f>
        <v>23</v>
      </c>
      <c r="F13" s="33">
        <f t="shared" ca="1" si="43"/>
        <v>16</v>
      </c>
      <c r="G13" s="33">
        <f t="shared" ca="1" si="43"/>
        <v>26</v>
      </c>
      <c r="I13" s="33">
        <f t="shared" ref="I13:T13" ca="1" si="44">+RANDBETWEEN(10,30)</f>
        <v>12</v>
      </c>
      <c r="J13" s="33">
        <f t="shared" ca="1" si="44"/>
        <v>13</v>
      </c>
      <c r="K13" s="33">
        <f t="shared" ca="1" si="44"/>
        <v>15</v>
      </c>
      <c r="L13" s="33">
        <f t="shared" ca="1" si="44"/>
        <v>27</v>
      </c>
      <c r="M13" s="33">
        <f t="shared" ca="1" si="44"/>
        <v>18</v>
      </c>
      <c r="N13" s="33">
        <f t="shared" ca="1" si="44"/>
        <v>11</v>
      </c>
      <c r="O13" s="33">
        <f t="shared" ca="1" si="44"/>
        <v>11</v>
      </c>
      <c r="P13" s="33">
        <f t="shared" ca="1" si="44"/>
        <v>28</v>
      </c>
      <c r="Q13" s="33">
        <f t="shared" ca="1" si="44"/>
        <v>13</v>
      </c>
      <c r="R13" s="33">
        <f t="shared" ca="1" si="44"/>
        <v>17</v>
      </c>
      <c r="S13" s="33">
        <f t="shared" ca="1" si="44"/>
        <v>30</v>
      </c>
      <c r="T13" s="33">
        <f t="shared" ca="1" si="44"/>
        <v>23</v>
      </c>
      <c r="U13" s="99">
        <f ca="1">+SUM(I13:INDEX(I13:T13,1,Settings!$C$4))/Settings!$C$4</f>
        <v>18.166666666666668</v>
      </c>
      <c r="V13" s="99">
        <f ca="1">+SUM(I13:T13)/Settings!$C$4</f>
        <v>18.166666666666668</v>
      </c>
      <c r="X13" s="33">
        <f t="shared" ref="X13:AI13" ca="1" si="45">+RANDBETWEEN(10,30)</f>
        <v>10</v>
      </c>
      <c r="Y13" s="33">
        <f t="shared" ca="1" si="45"/>
        <v>26</v>
      </c>
      <c r="Z13" s="33">
        <f t="shared" ca="1" si="45"/>
        <v>10</v>
      </c>
      <c r="AA13" s="33">
        <f t="shared" ca="1" si="45"/>
        <v>27</v>
      </c>
      <c r="AB13" s="33">
        <f t="shared" ca="1" si="45"/>
        <v>18</v>
      </c>
      <c r="AC13" s="33">
        <f t="shared" ca="1" si="45"/>
        <v>25</v>
      </c>
      <c r="AD13" s="33">
        <f t="shared" ca="1" si="45"/>
        <v>11</v>
      </c>
      <c r="AE13" s="33">
        <f t="shared" ca="1" si="45"/>
        <v>16</v>
      </c>
      <c r="AF13" s="33">
        <f t="shared" ca="1" si="45"/>
        <v>20</v>
      </c>
      <c r="AG13" s="33">
        <f t="shared" ca="1" si="45"/>
        <v>13</v>
      </c>
      <c r="AH13" s="33">
        <f t="shared" ca="1" si="45"/>
        <v>12</v>
      </c>
      <c r="AI13" s="33">
        <f t="shared" ca="1" si="45"/>
        <v>21</v>
      </c>
      <c r="AJ13">
        <f ca="1">+SUM(X13:INDEX(X13:AI13,1,Settings!$C$4))/Settings!$C$4</f>
        <v>17.416666666666668</v>
      </c>
      <c r="AK13">
        <f ca="1">+SUM(X13:AI13)/Settings!$C$4</f>
        <v>17.416666666666668</v>
      </c>
      <c r="AM13" s="33">
        <f t="shared" ref="AM13:AX13" ca="1" si="46">+RANDBETWEEN(10,30)</f>
        <v>22</v>
      </c>
      <c r="AN13" s="33">
        <f t="shared" ca="1" si="46"/>
        <v>14</v>
      </c>
      <c r="AO13" s="33">
        <f t="shared" ca="1" si="46"/>
        <v>26</v>
      </c>
      <c r="AP13" s="33">
        <f t="shared" ca="1" si="46"/>
        <v>13</v>
      </c>
      <c r="AQ13" s="33">
        <f t="shared" ca="1" si="46"/>
        <v>25</v>
      </c>
      <c r="AR13" s="33">
        <f t="shared" ca="1" si="46"/>
        <v>16</v>
      </c>
      <c r="AS13" s="33">
        <f t="shared" ca="1" si="46"/>
        <v>28</v>
      </c>
      <c r="AT13" s="33">
        <f t="shared" ca="1" si="46"/>
        <v>14</v>
      </c>
      <c r="AU13" s="33">
        <f t="shared" ca="1" si="46"/>
        <v>28</v>
      </c>
      <c r="AV13" s="33">
        <f t="shared" ca="1" si="46"/>
        <v>23</v>
      </c>
      <c r="AW13" s="33">
        <f t="shared" ca="1" si="46"/>
        <v>22</v>
      </c>
      <c r="AX13" s="33">
        <f t="shared" ca="1" si="46"/>
        <v>21</v>
      </c>
      <c r="AY13">
        <f ca="1">+SUM(AM13:INDEX(AM13:AX13,1,Settings!$C$4))/Settings!$C$4</f>
        <v>21</v>
      </c>
      <c r="AZ13">
        <f ca="1">+SUM(AM13:AX13)/Settings!$C$4</f>
        <v>21</v>
      </c>
      <c r="BB13" s="33">
        <f t="shared" ref="BB13:BM13" ca="1" si="47">+RANDBETWEEN(10,30)</f>
        <v>26</v>
      </c>
      <c r="BC13" s="33">
        <f t="shared" ca="1" si="47"/>
        <v>30</v>
      </c>
      <c r="BD13" s="33">
        <f t="shared" ca="1" si="47"/>
        <v>15</v>
      </c>
      <c r="BE13" s="33">
        <f t="shared" ca="1" si="47"/>
        <v>28</v>
      </c>
      <c r="BF13" s="33">
        <f t="shared" ca="1" si="47"/>
        <v>18</v>
      </c>
      <c r="BG13" s="33">
        <f t="shared" ca="1" si="47"/>
        <v>19</v>
      </c>
      <c r="BH13" s="33">
        <f t="shared" ca="1" si="47"/>
        <v>16</v>
      </c>
      <c r="BI13" s="33">
        <f t="shared" ca="1" si="47"/>
        <v>17</v>
      </c>
      <c r="BJ13" s="33">
        <f t="shared" ca="1" si="47"/>
        <v>24</v>
      </c>
      <c r="BK13" s="33">
        <f t="shared" ca="1" si="47"/>
        <v>11</v>
      </c>
      <c r="BL13" s="33">
        <f t="shared" ca="1" si="47"/>
        <v>29</v>
      </c>
      <c r="BM13" s="33">
        <f t="shared" ca="1" si="47"/>
        <v>14</v>
      </c>
      <c r="BN13">
        <f ca="1">+SUM(BB13:BM13)/Settings!$C$4</f>
        <v>20.583333333333332</v>
      </c>
      <c r="BP13" s="33">
        <f t="shared" ref="BP13" ca="1" si="48">+RANDBETWEEN(10,30)</f>
        <v>16</v>
      </c>
      <c r="BR13" s="33">
        <f t="shared" ref="BR13" ca="1" si="49">+RANDBETWEEN(10,30)</f>
        <v>30</v>
      </c>
    </row>
    <row r="14" spans="2:70" x14ac:dyDescent="0.25">
      <c r="B14" s="33"/>
      <c r="C14" s="8"/>
      <c r="D14" s="33"/>
      <c r="E14" s="33"/>
      <c r="F14" s="33"/>
      <c r="G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P14" s="33"/>
      <c r="BR14" s="33"/>
    </row>
    <row r="15" spans="2:70" x14ac:dyDescent="0.25">
      <c r="B15" s="7" t="str">
        <f>+'PC-tc'!P3</f>
        <v>Segment 3</v>
      </c>
      <c r="C15" s="8"/>
      <c r="D15" s="52">
        <f>+'pl-data'!D$503+'pl-data'!D$500*'pc-dist'!$E$3</f>
        <v>-1805</v>
      </c>
      <c r="E15" s="52">
        <f>+'pl-data'!E$503+'pl-data'!E$500*'pc-dist'!$E$16</f>
        <v>-1859.15</v>
      </c>
      <c r="F15" s="52">
        <f>+'pl-data'!F$503+'pl-data'!F$500*'pc-dist'!$E$29</f>
        <v>-1918.6428000000001</v>
      </c>
      <c r="G15" s="52">
        <f>+'pl-data'!G$503+'pl-data'!G$500*'pc-dist'!$E$42</f>
        <v>-1989.6325836000001</v>
      </c>
      <c r="I15" s="52">
        <f>+'pl-data'!I$503+'pl-data'!I$500*'pc-dist'!$E$55</f>
        <v>-173.26383748850003</v>
      </c>
      <c r="J15" s="52">
        <f>+'pl-data'!J$503+'pl-data'!J$500*'pc-dist'!$E$55</f>
        <v>-173.26383748850003</v>
      </c>
      <c r="K15" s="52">
        <f>+'pl-data'!K$503+'pl-data'!K$500*'pc-dist'!$E$55</f>
        <v>-173.26383748850003</v>
      </c>
      <c r="L15" s="52">
        <f>+'pl-data'!L$503+'pl-data'!L$500*'pc-dist'!$E$55</f>
        <v>-173.26383748850003</v>
      </c>
      <c r="M15" s="52">
        <f>+'pl-data'!M$503+'pl-data'!M$500*'pc-dist'!$E$55</f>
        <v>-173.26383748850003</v>
      </c>
      <c r="N15" s="52">
        <f>+'pl-data'!N$503+'pl-data'!N$500*'pc-dist'!$E$55</f>
        <v>-173.26383748850003</v>
      </c>
      <c r="O15" s="52">
        <f>+'pl-data'!O$503+'pl-data'!O$500*'pc-dist'!$E$55</f>
        <v>-173.26383748850003</v>
      </c>
      <c r="P15" s="52">
        <f>+'pl-data'!P$503+'pl-data'!P$500*'pc-dist'!$E$55</f>
        <v>-173.26383748850003</v>
      </c>
      <c r="Q15" s="52">
        <f>+'pl-data'!Q$503+'pl-data'!Q$500*'pc-dist'!$E$55</f>
        <v>-173.26383748850003</v>
      </c>
      <c r="R15" s="52">
        <f>+'pl-data'!R$503+'pl-data'!R$500*'pc-dist'!$E$55</f>
        <v>-173.26383748850003</v>
      </c>
      <c r="S15" s="52">
        <f>+'pl-data'!S$503+'pl-data'!S$500*'pc-dist'!$E$55</f>
        <v>-173.26383748850003</v>
      </c>
      <c r="T15" s="52">
        <f>+'pl-data'!T$503+'pl-data'!T$500*'pc-dist'!$E$55</f>
        <v>-173.26383748850003</v>
      </c>
      <c r="U15" s="52">
        <f>+SUM(I15:INDEX(I15:T15,1,Settings!$C$4))</f>
        <v>-2079.1660498620004</v>
      </c>
      <c r="V15" s="52">
        <f t="shared" ref="V15" si="50">+SUM(I15:T15)</f>
        <v>-2079.1660498620004</v>
      </c>
      <c r="X15" s="52">
        <f>+'pl-data'!X$503+'pl-data'!X$500*'pc-dist'!$E$68</f>
        <v>-179.32807180059751</v>
      </c>
      <c r="Y15" s="52">
        <f>+'pl-data'!Y$503+'pl-data'!Y$500*'pc-dist'!$E$68</f>
        <v>-179.32807180059751</v>
      </c>
      <c r="Z15" s="52">
        <f>+'pl-data'!Z$503+'pl-data'!Z$500*'pc-dist'!$E$68</f>
        <v>-179.32807180059751</v>
      </c>
      <c r="AA15" s="52">
        <f>+'pl-data'!AA$503+'pl-data'!AA$500*'pc-dist'!$E$68</f>
        <v>-179.32807180059751</v>
      </c>
      <c r="AB15" s="52">
        <f>+'pl-data'!AB$503+'pl-data'!AB$500*'pc-dist'!$E$68</f>
        <v>-179.32807180059751</v>
      </c>
      <c r="AC15" s="52">
        <f>+'pl-data'!AC$503+'pl-data'!AC$500*'pc-dist'!$E$68</f>
        <v>-179.32807180059751</v>
      </c>
      <c r="AD15" s="52">
        <f>+'pl-data'!AD$503+'pl-data'!AD$500*'pc-dist'!$E$68</f>
        <v>-179.32807180059751</v>
      </c>
      <c r="AE15" s="52">
        <f>+'pl-data'!AE$503+'pl-data'!AE$500*'pc-dist'!$E$68</f>
        <v>-179.32807180059751</v>
      </c>
      <c r="AF15" s="52">
        <f>+'pl-data'!AF$503+'pl-data'!AF$500*'pc-dist'!$E$68</f>
        <v>-179.32807180059751</v>
      </c>
      <c r="AG15" s="52">
        <f>+'pl-data'!AG$503+'pl-data'!AG$500*'pc-dist'!$E$68</f>
        <v>-179.32807180059751</v>
      </c>
      <c r="AH15" s="52">
        <f>+'pl-data'!AH$503+'pl-data'!AH$500*'pc-dist'!$E$68</f>
        <v>-179.32807180059751</v>
      </c>
      <c r="AI15" s="52">
        <f>+'pl-data'!AI$503+'pl-data'!AI$500*'pc-dist'!$E$68</f>
        <v>-179.32807180059751</v>
      </c>
      <c r="AJ15" s="52">
        <f>+SUM(X15:INDEX(X15:AI15,1,Settings!$C$4))</f>
        <v>-2151.9368616071706</v>
      </c>
      <c r="AK15" s="52">
        <f t="shared" ref="AK15" si="51">+SUM(X15:AI15)</f>
        <v>-2151.9368616071706</v>
      </c>
      <c r="AM15" s="52">
        <f>+'pl-data'!AM$503+'pl-data'!AM$500*'pc-dist'!$N$3</f>
        <v>-178.46175261315503</v>
      </c>
      <c r="AN15" s="52">
        <f>+'pl-data'!AN$503+'pl-data'!AN$500*'pc-dist'!$N$3</f>
        <v>-178.46175261315503</v>
      </c>
      <c r="AO15" s="52">
        <f>+'pl-data'!AO$503+'pl-data'!AO$500*'pc-dist'!$N$3</f>
        <v>-178.46175261315503</v>
      </c>
      <c r="AP15" s="52">
        <f>+'pl-data'!AP$503+'pl-data'!AP$500*'pc-dist'!$N$3</f>
        <v>-178.46175261315503</v>
      </c>
      <c r="AQ15" s="52">
        <f>+'pl-data'!AQ$503+'pl-data'!AQ$500*'pc-dist'!$N$3</f>
        <v>-178.46175261315503</v>
      </c>
      <c r="AR15" s="52">
        <f>+'pl-data'!AR$503+'pl-data'!AR$500*'pc-dist'!$N$3</f>
        <v>-178.46175261315503</v>
      </c>
      <c r="AS15" s="52">
        <f>+'pl-data'!AS$503+'pl-data'!AS$500*'pc-dist'!$N$3</f>
        <v>-178.46175261315503</v>
      </c>
      <c r="AT15" s="52">
        <f>+'pl-data'!AT$503+'pl-data'!AT$500*'pc-dist'!$N$3</f>
        <v>-178.46175261315503</v>
      </c>
      <c r="AU15" s="52">
        <f>+'pl-data'!AU$503+'pl-data'!AU$500*'pc-dist'!$N$3</f>
        <v>-178.46175261315503</v>
      </c>
      <c r="AV15" s="52">
        <f>+'pl-data'!AV$503+'pl-data'!AV$500*'pc-dist'!$N$3</f>
        <v>-178.46175261315503</v>
      </c>
      <c r="AW15" s="52">
        <f>+'pl-data'!AW$503+'pl-data'!AW$500*'pc-dist'!$N$3</f>
        <v>-178.46175261315503</v>
      </c>
      <c r="AX15" s="52">
        <f>+'pl-data'!AX$503+'pl-data'!AX$500*'pc-dist'!$N$3</f>
        <v>-178.46175261315503</v>
      </c>
      <c r="AY15" s="52">
        <f>+SUM(AM15:INDEX(AM15:AX15,1,Settings!$C$4))</f>
        <v>-2141.5410313578609</v>
      </c>
      <c r="AZ15" s="52">
        <f t="shared" ref="AZ15" si="52">+SUM(AM15:AX15)</f>
        <v>-2141.5410313578609</v>
      </c>
      <c r="BB15" s="52">
        <f>+'pl-data'!BB$503+'pl-data'!BB$500*'pc-dist'!$N$16</f>
        <v>-183.81560519154971</v>
      </c>
      <c r="BC15" s="52">
        <f>+'pl-data'!BC$503+'pl-data'!BC$500*'pc-dist'!$N$16</f>
        <v>-183.81560519154971</v>
      </c>
      <c r="BD15" s="52">
        <f>+'pl-data'!BD$503+'pl-data'!BD$500*'pc-dist'!$N$16</f>
        <v>-183.81560519154971</v>
      </c>
      <c r="BE15" s="52">
        <f>+'pl-data'!BE$503+'pl-data'!BE$500*'pc-dist'!$N$16</f>
        <v>-183.81560519154971</v>
      </c>
      <c r="BF15" s="52">
        <f>+'pl-data'!BF$503+'pl-data'!BF$500*'pc-dist'!$N$16</f>
        <v>-183.81560519154971</v>
      </c>
      <c r="BG15" s="52">
        <f>+'pl-data'!BG$503+'pl-data'!BG$500*'pc-dist'!$N$16</f>
        <v>-183.81560519154971</v>
      </c>
      <c r="BH15" s="52">
        <f>+'pl-data'!BH$503+'pl-data'!BH$500*'pc-dist'!$N$16</f>
        <v>-183.81560519154971</v>
      </c>
      <c r="BI15" s="52">
        <f>+'pl-data'!BI$503+'pl-data'!BI$500*'pc-dist'!$N$16</f>
        <v>-183.81560519154971</v>
      </c>
      <c r="BJ15" s="52">
        <f>+'pl-data'!BJ$503+'pl-data'!BJ$500*'pc-dist'!$N$16</f>
        <v>-183.81560519154971</v>
      </c>
      <c r="BK15" s="52">
        <f>+'pl-data'!BK$503+'pl-data'!BK$500*'pc-dist'!$N$16</f>
        <v>-183.81560519154971</v>
      </c>
      <c r="BL15" s="52">
        <f>+'pl-data'!BL$503+'pl-data'!BL$500*'pc-dist'!$N$16</f>
        <v>-183.81560519154971</v>
      </c>
      <c r="BM15" s="52">
        <f>+'pl-data'!BM$503+'pl-data'!BM$500*'pc-dist'!$N$16</f>
        <v>-183.81560519154971</v>
      </c>
      <c r="BN15" s="52">
        <f>+SUM(BB15:BM15)</f>
        <v>-2205.7872622985969</v>
      </c>
      <c r="BP15" s="52">
        <f>+'pl-data'!BP$503+'pl-data'!BP$500*'pc-dist'!$N$29</f>
        <v>-2294.01875279054</v>
      </c>
      <c r="BR15" s="52">
        <f>+'pl-data'!BR$503+'pl-data'!BR$500*'pc-dist'!$N$42</f>
        <v>-2408.7196904300672</v>
      </c>
    </row>
    <row r="16" spans="2:70" x14ac:dyDescent="0.25">
      <c r="B16" s="13" t="s">
        <v>1956</v>
      </c>
      <c r="C16" s="8"/>
      <c r="D16" s="33">
        <f ca="1">+RANDBETWEEN(4000,5000)</f>
        <v>4308</v>
      </c>
      <c r="E16" s="33">
        <f t="shared" ref="E16:T16" ca="1" si="53">+RANDBETWEEN(4000,5000)</f>
        <v>4873</v>
      </c>
      <c r="F16" s="33">
        <f t="shared" ca="1" si="53"/>
        <v>4934</v>
      </c>
      <c r="G16" s="33">
        <f t="shared" ca="1" si="53"/>
        <v>4685</v>
      </c>
      <c r="I16" s="33">
        <f t="shared" ca="1" si="53"/>
        <v>4041</v>
      </c>
      <c r="J16" s="33">
        <f t="shared" ca="1" si="53"/>
        <v>4528</v>
      </c>
      <c r="K16" s="33">
        <f t="shared" ca="1" si="53"/>
        <v>4146</v>
      </c>
      <c r="L16" s="33">
        <f t="shared" ca="1" si="53"/>
        <v>4261</v>
      </c>
      <c r="M16" s="33">
        <f t="shared" ca="1" si="53"/>
        <v>4070</v>
      </c>
      <c r="N16" s="33">
        <f t="shared" ca="1" si="53"/>
        <v>4457</v>
      </c>
      <c r="O16" s="33">
        <f t="shared" ca="1" si="53"/>
        <v>4824</v>
      </c>
      <c r="P16" s="33">
        <f t="shared" ca="1" si="53"/>
        <v>4075</v>
      </c>
      <c r="Q16" s="33">
        <f t="shared" ca="1" si="53"/>
        <v>4622</v>
      </c>
      <c r="R16" s="33">
        <f t="shared" ca="1" si="53"/>
        <v>4193</v>
      </c>
      <c r="S16" s="33">
        <f t="shared" ca="1" si="53"/>
        <v>4495</v>
      </c>
      <c r="T16" s="33">
        <f t="shared" ca="1" si="53"/>
        <v>4885</v>
      </c>
      <c r="U16" s="99">
        <f ca="1">+SUM(I16:INDEX(I16:T16,1,Settings!$C$4))/Settings!$C$4</f>
        <v>4383.083333333333</v>
      </c>
      <c r="V16" s="99">
        <f ca="1">+SUM(I16:T16)/Settings!$C$4</f>
        <v>4383.083333333333</v>
      </c>
      <c r="X16" s="33">
        <f t="shared" ref="X16:AI16" ca="1" si="54">+RANDBETWEEN(4000,5000)</f>
        <v>4047</v>
      </c>
      <c r="Y16" s="33">
        <f t="shared" ca="1" si="54"/>
        <v>4193</v>
      </c>
      <c r="Z16" s="33">
        <f t="shared" ca="1" si="54"/>
        <v>4396</v>
      </c>
      <c r="AA16" s="33">
        <f t="shared" ca="1" si="54"/>
        <v>4165</v>
      </c>
      <c r="AB16" s="33">
        <f t="shared" ca="1" si="54"/>
        <v>4664</v>
      </c>
      <c r="AC16" s="33">
        <f t="shared" ca="1" si="54"/>
        <v>4653</v>
      </c>
      <c r="AD16" s="33">
        <f t="shared" ca="1" si="54"/>
        <v>4118</v>
      </c>
      <c r="AE16" s="33">
        <f t="shared" ca="1" si="54"/>
        <v>4921</v>
      </c>
      <c r="AF16" s="33">
        <f t="shared" ca="1" si="54"/>
        <v>4078</v>
      </c>
      <c r="AG16" s="33">
        <f t="shared" ca="1" si="54"/>
        <v>4037</v>
      </c>
      <c r="AH16" s="33">
        <f t="shared" ca="1" si="54"/>
        <v>4364</v>
      </c>
      <c r="AI16" s="33">
        <f t="shared" ca="1" si="54"/>
        <v>4838</v>
      </c>
      <c r="AJ16">
        <f ca="1">+SUM(X16:INDEX(X16:AI16,1,Settings!$C$4))/Settings!$C$4</f>
        <v>4372.833333333333</v>
      </c>
      <c r="AK16">
        <f ca="1">+SUM(X16:AI16)/Settings!$C$4</f>
        <v>4372.833333333333</v>
      </c>
      <c r="AM16" s="33">
        <f t="shared" ref="AM16:AX16" ca="1" si="55">+RANDBETWEEN(4000,5000)</f>
        <v>4680</v>
      </c>
      <c r="AN16" s="33">
        <f t="shared" ca="1" si="55"/>
        <v>4517</v>
      </c>
      <c r="AO16" s="33">
        <f t="shared" ca="1" si="55"/>
        <v>4411</v>
      </c>
      <c r="AP16" s="33">
        <f t="shared" ca="1" si="55"/>
        <v>4950</v>
      </c>
      <c r="AQ16" s="33">
        <f t="shared" ca="1" si="55"/>
        <v>4728</v>
      </c>
      <c r="AR16" s="33">
        <f t="shared" ca="1" si="55"/>
        <v>4827</v>
      </c>
      <c r="AS16" s="33">
        <f t="shared" ca="1" si="55"/>
        <v>4527</v>
      </c>
      <c r="AT16" s="33">
        <f t="shared" ca="1" si="55"/>
        <v>4911</v>
      </c>
      <c r="AU16" s="33">
        <f t="shared" ca="1" si="55"/>
        <v>4490</v>
      </c>
      <c r="AV16" s="33">
        <f t="shared" ca="1" si="55"/>
        <v>4242</v>
      </c>
      <c r="AW16" s="33">
        <f t="shared" ca="1" si="55"/>
        <v>4647</v>
      </c>
      <c r="AX16" s="33">
        <f t="shared" ca="1" si="55"/>
        <v>4116</v>
      </c>
      <c r="AY16">
        <f ca="1">+SUM(AM16:INDEX(AM16:AX16,1,Settings!$C$4))/Settings!$C$4</f>
        <v>4587.166666666667</v>
      </c>
      <c r="AZ16">
        <f ca="1">+SUM(AM16:AX16)/Settings!$C$4</f>
        <v>4587.166666666667</v>
      </c>
      <c r="BB16" s="33">
        <f t="shared" ref="BB16:BM16" ca="1" si="56">+RANDBETWEEN(4000,5000)</f>
        <v>4488</v>
      </c>
      <c r="BC16" s="33">
        <f t="shared" ca="1" si="56"/>
        <v>4478</v>
      </c>
      <c r="BD16" s="33">
        <f t="shared" ca="1" si="56"/>
        <v>4308</v>
      </c>
      <c r="BE16" s="33">
        <f t="shared" ca="1" si="56"/>
        <v>4238</v>
      </c>
      <c r="BF16" s="33">
        <f t="shared" ca="1" si="56"/>
        <v>4945</v>
      </c>
      <c r="BG16" s="33">
        <f t="shared" ca="1" si="56"/>
        <v>4492</v>
      </c>
      <c r="BH16" s="33">
        <f t="shared" ca="1" si="56"/>
        <v>4096</v>
      </c>
      <c r="BI16" s="33">
        <f t="shared" ca="1" si="56"/>
        <v>4790</v>
      </c>
      <c r="BJ16" s="33">
        <f t="shared" ca="1" si="56"/>
        <v>4305</v>
      </c>
      <c r="BK16" s="33">
        <f t="shared" ca="1" si="56"/>
        <v>4539</v>
      </c>
      <c r="BL16" s="33">
        <f t="shared" ca="1" si="56"/>
        <v>4385</v>
      </c>
      <c r="BM16" s="33">
        <f t="shared" ca="1" si="56"/>
        <v>4184</v>
      </c>
      <c r="BN16">
        <f ca="1">+SUM(BB16:BM16)/Settings!$C$4</f>
        <v>4437.333333333333</v>
      </c>
      <c r="BP16" s="33">
        <f t="shared" ref="BP16" ca="1" si="57">+RANDBETWEEN(4000,5000)</f>
        <v>4298</v>
      </c>
      <c r="BR16" s="33">
        <f t="shared" ref="BR16" ca="1" si="58">+RANDBETWEEN(4000,5000)</f>
        <v>4453</v>
      </c>
    </row>
    <row r="17" spans="2:70" x14ac:dyDescent="0.25">
      <c r="B17" s="13" t="s">
        <v>1957</v>
      </c>
      <c r="C17" s="8"/>
      <c r="D17" s="33">
        <f ca="1">+RANDBETWEEN(20,100)</f>
        <v>54</v>
      </c>
      <c r="E17" s="33">
        <f t="shared" ref="E17:G17" ca="1" si="59">+RANDBETWEEN(20,100)</f>
        <v>30</v>
      </c>
      <c r="F17" s="33">
        <f t="shared" ca="1" si="59"/>
        <v>91</v>
      </c>
      <c r="G17" s="33">
        <f t="shared" ca="1" si="59"/>
        <v>56</v>
      </c>
      <c r="I17" s="33">
        <f t="shared" ref="I17:T17" ca="1" si="60">+RANDBETWEEN(20,100)</f>
        <v>73</v>
      </c>
      <c r="J17" s="33">
        <f t="shared" ca="1" si="60"/>
        <v>20</v>
      </c>
      <c r="K17" s="33">
        <f t="shared" ca="1" si="60"/>
        <v>23</v>
      </c>
      <c r="L17" s="33">
        <f t="shared" ca="1" si="60"/>
        <v>96</v>
      </c>
      <c r="M17" s="33">
        <f t="shared" ca="1" si="60"/>
        <v>32</v>
      </c>
      <c r="N17" s="33">
        <f t="shared" ca="1" si="60"/>
        <v>81</v>
      </c>
      <c r="O17" s="33">
        <f t="shared" ca="1" si="60"/>
        <v>49</v>
      </c>
      <c r="P17" s="33">
        <f t="shared" ca="1" si="60"/>
        <v>85</v>
      </c>
      <c r="Q17" s="33">
        <f t="shared" ca="1" si="60"/>
        <v>43</v>
      </c>
      <c r="R17" s="33">
        <f t="shared" ca="1" si="60"/>
        <v>47</v>
      </c>
      <c r="S17" s="33">
        <f t="shared" ca="1" si="60"/>
        <v>93</v>
      </c>
      <c r="T17" s="33">
        <f t="shared" ca="1" si="60"/>
        <v>77</v>
      </c>
      <c r="U17" s="99">
        <f ca="1">+SUM(I17:INDEX(I17:T17,1,Settings!$C$4))/Settings!$C$4</f>
        <v>59.916666666666664</v>
      </c>
      <c r="V17" s="99">
        <f ca="1">+SUM(I17:T17)/Settings!$C$4</f>
        <v>59.916666666666664</v>
      </c>
      <c r="X17" s="33">
        <f t="shared" ref="X17:AI17" ca="1" si="61">+RANDBETWEEN(20,100)</f>
        <v>76</v>
      </c>
      <c r="Y17" s="33">
        <f t="shared" ca="1" si="61"/>
        <v>95</v>
      </c>
      <c r="Z17" s="33">
        <f t="shared" ca="1" si="61"/>
        <v>36</v>
      </c>
      <c r="AA17" s="33">
        <f t="shared" ca="1" si="61"/>
        <v>70</v>
      </c>
      <c r="AB17" s="33">
        <f t="shared" ca="1" si="61"/>
        <v>34</v>
      </c>
      <c r="AC17" s="33">
        <f t="shared" ca="1" si="61"/>
        <v>42</v>
      </c>
      <c r="AD17" s="33">
        <f t="shared" ca="1" si="61"/>
        <v>40</v>
      </c>
      <c r="AE17" s="33">
        <f t="shared" ca="1" si="61"/>
        <v>86</v>
      </c>
      <c r="AF17" s="33">
        <f t="shared" ca="1" si="61"/>
        <v>53</v>
      </c>
      <c r="AG17" s="33">
        <f t="shared" ca="1" si="61"/>
        <v>78</v>
      </c>
      <c r="AH17" s="33">
        <f t="shared" ca="1" si="61"/>
        <v>28</v>
      </c>
      <c r="AI17" s="33">
        <f t="shared" ca="1" si="61"/>
        <v>20</v>
      </c>
      <c r="AJ17">
        <f ca="1">+SUM(X17:INDEX(X17:AI17,1,Settings!$C$4))/Settings!$C$4</f>
        <v>54.833333333333336</v>
      </c>
      <c r="AK17">
        <f ca="1">+SUM(X17:AI17)/Settings!$C$4</f>
        <v>54.833333333333336</v>
      </c>
      <c r="AM17" s="33">
        <f t="shared" ref="AM17:AX17" ca="1" si="62">+RANDBETWEEN(20,100)</f>
        <v>44</v>
      </c>
      <c r="AN17" s="33">
        <f t="shared" ca="1" si="62"/>
        <v>26</v>
      </c>
      <c r="AO17" s="33">
        <f t="shared" ca="1" si="62"/>
        <v>28</v>
      </c>
      <c r="AP17" s="33">
        <f t="shared" ca="1" si="62"/>
        <v>30</v>
      </c>
      <c r="AQ17" s="33">
        <f t="shared" ca="1" si="62"/>
        <v>86</v>
      </c>
      <c r="AR17" s="33">
        <f t="shared" ca="1" si="62"/>
        <v>46</v>
      </c>
      <c r="AS17" s="33">
        <f t="shared" ca="1" si="62"/>
        <v>50</v>
      </c>
      <c r="AT17" s="33">
        <f t="shared" ca="1" si="62"/>
        <v>77</v>
      </c>
      <c r="AU17" s="33">
        <f t="shared" ca="1" si="62"/>
        <v>23</v>
      </c>
      <c r="AV17" s="33">
        <f t="shared" ca="1" si="62"/>
        <v>55</v>
      </c>
      <c r="AW17" s="33">
        <f t="shared" ca="1" si="62"/>
        <v>84</v>
      </c>
      <c r="AX17" s="33">
        <f t="shared" ca="1" si="62"/>
        <v>44</v>
      </c>
      <c r="AY17">
        <f ca="1">+SUM(AM17:INDEX(AM17:AX17,1,Settings!$C$4))/Settings!$C$4</f>
        <v>49.416666666666664</v>
      </c>
      <c r="AZ17">
        <f ca="1">+SUM(AM17:AX17)/Settings!$C$4</f>
        <v>49.416666666666664</v>
      </c>
      <c r="BB17" s="33">
        <f t="shared" ref="BB17:BM17" ca="1" si="63">+RANDBETWEEN(20,100)</f>
        <v>89</v>
      </c>
      <c r="BC17" s="33">
        <f t="shared" ca="1" si="63"/>
        <v>79</v>
      </c>
      <c r="BD17" s="33">
        <f t="shared" ca="1" si="63"/>
        <v>59</v>
      </c>
      <c r="BE17" s="33">
        <f t="shared" ca="1" si="63"/>
        <v>98</v>
      </c>
      <c r="BF17" s="33">
        <f t="shared" ca="1" si="63"/>
        <v>99</v>
      </c>
      <c r="BG17" s="33">
        <f t="shared" ca="1" si="63"/>
        <v>52</v>
      </c>
      <c r="BH17" s="33">
        <f t="shared" ca="1" si="63"/>
        <v>75</v>
      </c>
      <c r="BI17" s="33">
        <f t="shared" ca="1" si="63"/>
        <v>66</v>
      </c>
      <c r="BJ17" s="33">
        <f t="shared" ca="1" si="63"/>
        <v>61</v>
      </c>
      <c r="BK17" s="33">
        <f t="shared" ca="1" si="63"/>
        <v>39</v>
      </c>
      <c r="BL17" s="33">
        <f t="shared" ca="1" si="63"/>
        <v>63</v>
      </c>
      <c r="BM17" s="33">
        <f t="shared" ca="1" si="63"/>
        <v>87</v>
      </c>
      <c r="BN17">
        <f ca="1">+SUM(BB17:BM17)/Settings!$C$4</f>
        <v>72.25</v>
      </c>
      <c r="BP17" s="33">
        <f t="shared" ref="BP17" ca="1" si="64">+RANDBETWEEN(20,100)</f>
        <v>84</v>
      </c>
      <c r="BR17" s="33">
        <f t="shared" ref="BR17" ca="1" si="65">+RANDBETWEEN(20,100)</f>
        <v>30</v>
      </c>
    </row>
    <row r="18" spans="2:70" x14ac:dyDescent="0.25">
      <c r="B18" s="13" t="s">
        <v>1958</v>
      </c>
      <c r="C18" s="8"/>
      <c r="D18" s="33">
        <f ca="1">+RANDBETWEEN(10,30)</f>
        <v>22</v>
      </c>
      <c r="E18" s="33">
        <f t="shared" ref="E18:G18" ca="1" si="66">+RANDBETWEEN(10,30)</f>
        <v>11</v>
      </c>
      <c r="F18" s="33">
        <f t="shared" ca="1" si="66"/>
        <v>21</v>
      </c>
      <c r="G18" s="33">
        <f t="shared" ca="1" si="66"/>
        <v>20</v>
      </c>
      <c r="I18" s="33">
        <f t="shared" ref="I18:T18" ca="1" si="67">+RANDBETWEEN(10,30)</f>
        <v>16</v>
      </c>
      <c r="J18" s="33">
        <f t="shared" ca="1" si="67"/>
        <v>29</v>
      </c>
      <c r="K18" s="33">
        <f t="shared" ca="1" si="67"/>
        <v>30</v>
      </c>
      <c r="L18" s="33">
        <f t="shared" ca="1" si="67"/>
        <v>17</v>
      </c>
      <c r="M18" s="33">
        <f t="shared" ca="1" si="67"/>
        <v>20</v>
      </c>
      <c r="N18" s="33">
        <f t="shared" ca="1" si="67"/>
        <v>11</v>
      </c>
      <c r="O18" s="33">
        <f t="shared" ca="1" si="67"/>
        <v>13</v>
      </c>
      <c r="P18" s="33">
        <f t="shared" ca="1" si="67"/>
        <v>23</v>
      </c>
      <c r="Q18" s="33">
        <f t="shared" ca="1" si="67"/>
        <v>21</v>
      </c>
      <c r="R18" s="33">
        <f t="shared" ca="1" si="67"/>
        <v>13</v>
      </c>
      <c r="S18" s="33">
        <f t="shared" ca="1" si="67"/>
        <v>22</v>
      </c>
      <c r="T18" s="33">
        <f t="shared" ca="1" si="67"/>
        <v>20</v>
      </c>
      <c r="U18" s="99">
        <f ca="1">+SUM(I18:INDEX(I18:T18,1,Settings!$C$4))/Settings!$C$4</f>
        <v>19.583333333333332</v>
      </c>
      <c r="V18" s="99">
        <f ca="1">+SUM(I18:T18)/Settings!$C$4</f>
        <v>19.583333333333332</v>
      </c>
      <c r="X18" s="33">
        <f t="shared" ref="X18:AI18" ca="1" si="68">+RANDBETWEEN(10,30)</f>
        <v>13</v>
      </c>
      <c r="Y18" s="33">
        <f t="shared" ca="1" si="68"/>
        <v>23</v>
      </c>
      <c r="Z18" s="33">
        <f t="shared" ca="1" si="68"/>
        <v>28</v>
      </c>
      <c r="AA18" s="33">
        <f t="shared" ca="1" si="68"/>
        <v>24</v>
      </c>
      <c r="AB18" s="33">
        <f t="shared" ca="1" si="68"/>
        <v>15</v>
      </c>
      <c r="AC18" s="33">
        <f t="shared" ca="1" si="68"/>
        <v>25</v>
      </c>
      <c r="AD18" s="33">
        <f t="shared" ca="1" si="68"/>
        <v>17</v>
      </c>
      <c r="AE18" s="33">
        <f t="shared" ca="1" si="68"/>
        <v>15</v>
      </c>
      <c r="AF18" s="33">
        <f t="shared" ca="1" si="68"/>
        <v>30</v>
      </c>
      <c r="AG18" s="33">
        <f t="shared" ca="1" si="68"/>
        <v>13</v>
      </c>
      <c r="AH18" s="33">
        <f t="shared" ca="1" si="68"/>
        <v>25</v>
      </c>
      <c r="AI18" s="33">
        <f t="shared" ca="1" si="68"/>
        <v>29</v>
      </c>
      <c r="AJ18">
        <f ca="1">+SUM(X18:INDEX(X18:AI18,1,Settings!$C$4))/Settings!$C$4</f>
        <v>21.416666666666668</v>
      </c>
      <c r="AK18">
        <f ca="1">+SUM(X18:AI18)/Settings!$C$4</f>
        <v>21.416666666666668</v>
      </c>
      <c r="AM18" s="33">
        <f t="shared" ref="AM18:AX18" ca="1" si="69">+RANDBETWEEN(10,30)</f>
        <v>18</v>
      </c>
      <c r="AN18" s="33">
        <f t="shared" ca="1" si="69"/>
        <v>26</v>
      </c>
      <c r="AO18" s="33">
        <f t="shared" ca="1" si="69"/>
        <v>20</v>
      </c>
      <c r="AP18" s="33">
        <f t="shared" ca="1" si="69"/>
        <v>25</v>
      </c>
      <c r="AQ18" s="33">
        <f t="shared" ca="1" si="69"/>
        <v>17</v>
      </c>
      <c r="AR18" s="33">
        <f t="shared" ca="1" si="69"/>
        <v>13</v>
      </c>
      <c r="AS18" s="33">
        <f t="shared" ca="1" si="69"/>
        <v>27</v>
      </c>
      <c r="AT18" s="33">
        <f t="shared" ca="1" si="69"/>
        <v>12</v>
      </c>
      <c r="AU18" s="33">
        <f t="shared" ca="1" si="69"/>
        <v>24</v>
      </c>
      <c r="AV18" s="33">
        <f t="shared" ca="1" si="69"/>
        <v>26</v>
      </c>
      <c r="AW18" s="33">
        <f t="shared" ca="1" si="69"/>
        <v>22</v>
      </c>
      <c r="AX18" s="33">
        <f t="shared" ca="1" si="69"/>
        <v>16</v>
      </c>
      <c r="AY18">
        <f ca="1">+SUM(AM18:INDEX(AM18:AX18,1,Settings!$C$4))/Settings!$C$4</f>
        <v>20.5</v>
      </c>
      <c r="AZ18">
        <f ca="1">+SUM(AM18:AX18)/Settings!$C$4</f>
        <v>20.5</v>
      </c>
      <c r="BB18" s="33">
        <f t="shared" ref="BB18:BM18" ca="1" si="70">+RANDBETWEEN(10,30)</f>
        <v>13</v>
      </c>
      <c r="BC18" s="33">
        <f t="shared" ca="1" si="70"/>
        <v>13</v>
      </c>
      <c r="BD18" s="33">
        <f t="shared" ca="1" si="70"/>
        <v>23</v>
      </c>
      <c r="BE18" s="33">
        <f t="shared" ca="1" si="70"/>
        <v>13</v>
      </c>
      <c r="BF18" s="33">
        <f t="shared" ca="1" si="70"/>
        <v>23</v>
      </c>
      <c r="BG18" s="33">
        <f t="shared" ca="1" si="70"/>
        <v>12</v>
      </c>
      <c r="BH18" s="33">
        <f t="shared" ca="1" si="70"/>
        <v>20</v>
      </c>
      <c r="BI18" s="33">
        <f t="shared" ca="1" si="70"/>
        <v>21</v>
      </c>
      <c r="BJ18" s="33">
        <f t="shared" ca="1" si="70"/>
        <v>16</v>
      </c>
      <c r="BK18" s="33">
        <f t="shared" ca="1" si="70"/>
        <v>16</v>
      </c>
      <c r="BL18" s="33">
        <f t="shared" ca="1" si="70"/>
        <v>21</v>
      </c>
      <c r="BM18" s="33">
        <f t="shared" ca="1" si="70"/>
        <v>14</v>
      </c>
      <c r="BN18">
        <f ca="1">+SUM(BB18:BM18)/Settings!$C$4</f>
        <v>17.083333333333332</v>
      </c>
      <c r="BP18" s="33">
        <f t="shared" ref="BP18" ca="1" si="71">+RANDBETWEEN(10,30)</f>
        <v>23</v>
      </c>
      <c r="BR18" s="33">
        <f t="shared" ref="BR18" ca="1" si="72">+RANDBETWEEN(10,30)</f>
        <v>29</v>
      </c>
    </row>
    <row r="19" spans="2:70" x14ac:dyDescent="0.25">
      <c r="B19" s="33"/>
      <c r="C19" s="8"/>
      <c r="D19" s="33"/>
      <c r="E19" s="33"/>
      <c r="F19" s="33"/>
      <c r="G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P19" s="33"/>
      <c r="BR19" s="33"/>
    </row>
    <row r="20" spans="2:70" x14ac:dyDescent="0.25">
      <c r="B20" s="7" t="str">
        <f>+'PC-tc'!V3</f>
        <v>Segment 4</v>
      </c>
      <c r="C20" s="8"/>
      <c r="D20" s="52">
        <f>+'pl-data'!D$504+'pl-data'!D$500*'pc-dist'!$F$3</f>
        <v>-902.5</v>
      </c>
      <c r="E20" s="52">
        <f>+'pl-data'!E$504+'pl-data'!E$500*'pc-dist'!$F$16</f>
        <v>-929.57500000000005</v>
      </c>
      <c r="F20" s="52">
        <f>+'pl-data'!F$504+'pl-data'!F$500*'pc-dist'!$F$29</f>
        <v>-959.32140000000004</v>
      </c>
      <c r="G20" s="52">
        <f>+'pl-data'!G$504+'pl-data'!G$500*'pc-dist'!$F$42</f>
        <v>-994.81629180000004</v>
      </c>
      <c r="I20" s="52">
        <f>+'pl-data'!I$504+'pl-data'!I$500*'pc-dist'!$F$55</f>
        <v>-86.631918744250015</v>
      </c>
      <c r="J20" s="52">
        <f>+'pl-data'!J$504+'pl-data'!J$500*'pc-dist'!$F$55</f>
        <v>-86.631918744250015</v>
      </c>
      <c r="K20" s="52">
        <f>+'pl-data'!K$504+'pl-data'!K$500*'pc-dist'!$F$55</f>
        <v>-86.631918744250015</v>
      </c>
      <c r="L20" s="52">
        <f>+'pl-data'!L$504+'pl-data'!L$500*'pc-dist'!$F$55</f>
        <v>-86.631918744250015</v>
      </c>
      <c r="M20" s="52">
        <f>+'pl-data'!M$504+'pl-data'!M$500*'pc-dist'!$F$55</f>
        <v>-86.631918744250015</v>
      </c>
      <c r="N20" s="52">
        <f>+'pl-data'!N$504+'pl-data'!N$500*'pc-dist'!$F$55</f>
        <v>-86.631918744250015</v>
      </c>
      <c r="O20" s="52">
        <f>+'pl-data'!O$504+'pl-data'!O$500*'pc-dist'!$F$55</f>
        <v>-86.631918744250015</v>
      </c>
      <c r="P20" s="52">
        <f>+'pl-data'!P$504+'pl-data'!P$500*'pc-dist'!$F$55</f>
        <v>-86.631918744250015</v>
      </c>
      <c r="Q20" s="52">
        <f>+'pl-data'!Q$504+'pl-data'!Q$500*'pc-dist'!$F$55</f>
        <v>-86.631918744250015</v>
      </c>
      <c r="R20" s="52">
        <f>+'pl-data'!R$504+'pl-data'!R$500*'pc-dist'!$F$55</f>
        <v>-86.631918744250015</v>
      </c>
      <c r="S20" s="52">
        <f>+'pl-data'!S$504+'pl-data'!S$500*'pc-dist'!$F$55</f>
        <v>-86.631918744250015</v>
      </c>
      <c r="T20" s="52">
        <f>+'pl-data'!T$504+'pl-data'!T$500*'pc-dist'!$F$55</f>
        <v>-86.631918744250015</v>
      </c>
      <c r="U20" s="52">
        <f>+SUM(I20:INDEX(I20:T20,1,Settings!$C$4))</f>
        <v>-1039.5830249310002</v>
      </c>
      <c r="V20" s="52">
        <f t="shared" ref="V20" si="73">+SUM(I20:T20)</f>
        <v>-1039.5830249310002</v>
      </c>
      <c r="X20" s="52">
        <f>+'pl-data'!X$504+'pl-data'!X$500*'pc-dist'!$F$68</f>
        <v>-89.664035900298757</v>
      </c>
      <c r="Y20" s="52">
        <f>+'pl-data'!Y$504+'pl-data'!Y$500*'pc-dist'!$F$68</f>
        <v>-89.664035900298757</v>
      </c>
      <c r="Z20" s="52">
        <f>+'pl-data'!Z$504+'pl-data'!Z$500*'pc-dist'!$F$68</f>
        <v>-89.664035900298757</v>
      </c>
      <c r="AA20" s="52">
        <f>+'pl-data'!AA$504+'pl-data'!AA$500*'pc-dist'!$F$68</f>
        <v>-89.664035900298757</v>
      </c>
      <c r="AB20" s="52">
        <f>+'pl-data'!AB$504+'pl-data'!AB$500*'pc-dist'!$F$68</f>
        <v>-89.664035900298757</v>
      </c>
      <c r="AC20" s="52">
        <f>+'pl-data'!AC$504+'pl-data'!AC$500*'pc-dist'!$F$68</f>
        <v>-89.664035900298757</v>
      </c>
      <c r="AD20" s="52">
        <f>+'pl-data'!AD$504+'pl-data'!AD$500*'pc-dist'!$F$68</f>
        <v>-89.664035900298757</v>
      </c>
      <c r="AE20" s="52">
        <f>+'pl-data'!AE$504+'pl-data'!AE$500*'pc-dist'!$F$68</f>
        <v>-89.664035900298757</v>
      </c>
      <c r="AF20" s="52">
        <f>+'pl-data'!AF$504+'pl-data'!AF$500*'pc-dist'!$F$68</f>
        <v>-89.664035900298757</v>
      </c>
      <c r="AG20" s="52">
        <f>+'pl-data'!AG$504+'pl-data'!AG$500*'pc-dist'!$F$68</f>
        <v>-89.664035900298757</v>
      </c>
      <c r="AH20" s="52">
        <f>+'pl-data'!AH$504+'pl-data'!AH$500*'pc-dist'!$F$68</f>
        <v>-89.664035900298757</v>
      </c>
      <c r="AI20" s="52">
        <f>+'pl-data'!AI$504+'pl-data'!AI$500*'pc-dist'!$F$68</f>
        <v>-89.664035900298757</v>
      </c>
      <c r="AJ20" s="52">
        <f>+SUM(X20:INDEX(X20:AI20,1,Settings!$C$4))</f>
        <v>-1075.9684308035853</v>
      </c>
      <c r="AK20" s="52">
        <f t="shared" ref="AK20" si="74">+SUM(X20:AI20)</f>
        <v>-1075.9684308035853</v>
      </c>
      <c r="AM20" s="52">
        <f>+'pl-data'!AM$504+'pl-data'!AM$500*'pc-dist'!$O$3</f>
        <v>-89.230876306577514</v>
      </c>
      <c r="AN20" s="52">
        <f>+'pl-data'!AN$504+'pl-data'!AN$500*'pc-dist'!$O$3</f>
        <v>-89.230876306577514</v>
      </c>
      <c r="AO20" s="52">
        <f>+'pl-data'!AO$504+'pl-data'!AO$500*'pc-dist'!$O$3</f>
        <v>-89.230876306577514</v>
      </c>
      <c r="AP20" s="52">
        <f>+'pl-data'!AP$504+'pl-data'!AP$500*'pc-dist'!$O$3</f>
        <v>-89.230876306577514</v>
      </c>
      <c r="AQ20" s="52">
        <f>+'pl-data'!AQ$504+'pl-data'!AQ$500*'pc-dist'!$O$3</f>
        <v>-89.230876306577514</v>
      </c>
      <c r="AR20" s="52">
        <f>+'pl-data'!AR$504+'pl-data'!AR$500*'pc-dist'!$O$3</f>
        <v>-89.230876306577514</v>
      </c>
      <c r="AS20" s="52">
        <f>+'pl-data'!AS$504+'pl-data'!AS$500*'pc-dist'!$O$3</f>
        <v>-89.230876306577514</v>
      </c>
      <c r="AT20" s="52">
        <f>+'pl-data'!AT$504+'pl-data'!AT$500*'pc-dist'!$O$3</f>
        <v>-89.230876306577514</v>
      </c>
      <c r="AU20" s="52">
        <f>+'pl-data'!AU$504+'pl-data'!AU$500*'pc-dist'!$O$3</f>
        <v>-89.230876306577514</v>
      </c>
      <c r="AV20" s="52">
        <f>+'pl-data'!AV$504+'pl-data'!AV$500*'pc-dist'!$O$3</f>
        <v>-89.230876306577514</v>
      </c>
      <c r="AW20" s="52">
        <f>+'pl-data'!AW$504+'pl-data'!AW$500*'pc-dist'!$O$3</f>
        <v>-89.230876306577514</v>
      </c>
      <c r="AX20" s="52">
        <f>+'pl-data'!AX$504+'pl-data'!AX$500*'pc-dist'!$O$3</f>
        <v>-89.230876306577514</v>
      </c>
      <c r="AY20" s="52">
        <f>+SUM(AM20:INDEX(AM20:AX20,1,Settings!$C$4))</f>
        <v>-1070.7705156789305</v>
      </c>
      <c r="AZ20" s="52">
        <f t="shared" ref="AZ20" si="75">+SUM(AM20:AX20)</f>
        <v>-1070.7705156789305</v>
      </c>
      <c r="BB20" s="52">
        <f>+'pl-data'!BB$504+'pl-data'!BB$500*'pc-dist'!$O$16</f>
        <v>-91.907802595774854</v>
      </c>
      <c r="BC20" s="52">
        <f>+'pl-data'!BC$504+'pl-data'!BC$500*'pc-dist'!$O$16</f>
        <v>-91.907802595774854</v>
      </c>
      <c r="BD20" s="52">
        <f>+'pl-data'!BD$504+'pl-data'!BD$500*'pc-dist'!$O$16</f>
        <v>-91.907802595774854</v>
      </c>
      <c r="BE20" s="52">
        <f>+'pl-data'!BE$504+'pl-data'!BE$500*'pc-dist'!$O$16</f>
        <v>-91.907802595774854</v>
      </c>
      <c r="BF20" s="52">
        <f>+'pl-data'!BF$504+'pl-data'!BF$500*'pc-dist'!$O$16</f>
        <v>-91.907802595774854</v>
      </c>
      <c r="BG20" s="52">
        <f>+'pl-data'!BG$504+'pl-data'!BG$500*'pc-dist'!$O$16</f>
        <v>-91.907802595774854</v>
      </c>
      <c r="BH20" s="52">
        <f>+'pl-data'!BH$504+'pl-data'!BH$500*'pc-dist'!$O$16</f>
        <v>-91.907802595774854</v>
      </c>
      <c r="BI20" s="52">
        <f>+'pl-data'!BI$504+'pl-data'!BI$500*'pc-dist'!$O$16</f>
        <v>-91.907802595774854</v>
      </c>
      <c r="BJ20" s="52">
        <f>+'pl-data'!BJ$504+'pl-data'!BJ$500*'pc-dist'!$O$16</f>
        <v>-91.907802595774854</v>
      </c>
      <c r="BK20" s="52">
        <f>+'pl-data'!BK$504+'pl-data'!BK$500*'pc-dist'!$O$16</f>
        <v>-91.907802595774854</v>
      </c>
      <c r="BL20" s="52">
        <f>+'pl-data'!BL$504+'pl-data'!BL$500*'pc-dist'!$O$16</f>
        <v>-91.907802595774854</v>
      </c>
      <c r="BM20" s="52">
        <f>+'pl-data'!BM$504+'pl-data'!BM$500*'pc-dist'!$O$16</f>
        <v>-91.907802595774854</v>
      </c>
      <c r="BN20" s="52">
        <f>+SUM(BB20:BM20)</f>
        <v>-1102.8936311492985</v>
      </c>
      <c r="BP20" s="52">
        <f>+'pl-data'!BP$504+'pl-data'!BP$500*'pc-dist'!$O$29</f>
        <v>-1147.00937639527</v>
      </c>
      <c r="BR20" s="52">
        <f>+'pl-data'!BR$504+'pl-data'!BR$500*'pc-dist'!$O$42</f>
        <v>-1204.3598452150336</v>
      </c>
    </row>
    <row r="21" spans="2:70" x14ac:dyDescent="0.25">
      <c r="B21" s="13" t="s">
        <v>1956</v>
      </c>
      <c r="C21" s="8"/>
      <c r="D21" s="33">
        <f ca="1">+RANDBETWEEN(4000,5000)</f>
        <v>4701</v>
      </c>
      <c r="E21" s="33">
        <f t="shared" ref="E21:T21" ca="1" si="76">+RANDBETWEEN(4000,5000)</f>
        <v>4969</v>
      </c>
      <c r="F21" s="33">
        <f t="shared" ca="1" si="76"/>
        <v>4236</v>
      </c>
      <c r="G21" s="33">
        <f t="shared" ca="1" si="76"/>
        <v>4382</v>
      </c>
      <c r="I21" s="33">
        <f t="shared" ca="1" si="76"/>
        <v>4274</v>
      </c>
      <c r="J21" s="33">
        <f t="shared" ca="1" si="76"/>
        <v>4950</v>
      </c>
      <c r="K21" s="33">
        <f t="shared" ca="1" si="76"/>
        <v>4224</v>
      </c>
      <c r="L21" s="33">
        <f t="shared" ca="1" si="76"/>
        <v>4157</v>
      </c>
      <c r="M21" s="33">
        <f t="shared" ca="1" si="76"/>
        <v>4539</v>
      </c>
      <c r="N21" s="33">
        <f t="shared" ca="1" si="76"/>
        <v>4275</v>
      </c>
      <c r="O21" s="33">
        <f t="shared" ca="1" si="76"/>
        <v>4230</v>
      </c>
      <c r="P21" s="33">
        <f t="shared" ca="1" si="76"/>
        <v>4895</v>
      </c>
      <c r="Q21" s="33">
        <f t="shared" ca="1" si="76"/>
        <v>4558</v>
      </c>
      <c r="R21" s="33">
        <f t="shared" ca="1" si="76"/>
        <v>4869</v>
      </c>
      <c r="S21" s="33">
        <f t="shared" ca="1" si="76"/>
        <v>4528</v>
      </c>
      <c r="T21" s="33">
        <f t="shared" ca="1" si="76"/>
        <v>4614</v>
      </c>
      <c r="U21" s="99">
        <f ca="1">+SUM(I21:INDEX(I21:T21,1,Settings!$C$4))/Settings!$C$4</f>
        <v>4509.416666666667</v>
      </c>
      <c r="V21" s="99">
        <f ca="1">+SUM(I21:T21)/Settings!$C$4</f>
        <v>4509.416666666667</v>
      </c>
      <c r="X21" s="33">
        <f t="shared" ref="X21:AI21" ca="1" si="77">+RANDBETWEEN(4000,5000)</f>
        <v>4640</v>
      </c>
      <c r="Y21" s="33">
        <f t="shared" ca="1" si="77"/>
        <v>4451</v>
      </c>
      <c r="Z21" s="33">
        <f t="shared" ca="1" si="77"/>
        <v>4108</v>
      </c>
      <c r="AA21" s="33">
        <f t="shared" ca="1" si="77"/>
        <v>4511</v>
      </c>
      <c r="AB21" s="33">
        <f t="shared" ca="1" si="77"/>
        <v>4684</v>
      </c>
      <c r="AC21" s="33">
        <f t="shared" ca="1" si="77"/>
        <v>4682</v>
      </c>
      <c r="AD21" s="33">
        <f t="shared" ca="1" si="77"/>
        <v>4469</v>
      </c>
      <c r="AE21" s="33">
        <f t="shared" ca="1" si="77"/>
        <v>4876</v>
      </c>
      <c r="AF21" s="33">
        <f t="shared" ca="1" si="77"/>
        <v>4702</v>
      </c>
      <c r="AG21" s="33">
        <f t="shared" ca="1" si="77"/>
        <v>4860</v>
      </c>
      <c r="AH21" s="33">
        <f t="shared" ca="1" si="77"/>
        <v>4804</v>
      </c>
      <c r="AI21" s="33">
        <f t="shared" ca="1" si="77"/>
        <v>4066</v>
      </c>
      <c r="AJ21">
        <f ca="1">+SUM(X21:INDEX(X21:AI21,1,Settings!$C$4))/Settings!$C$4</f>
        <v>4571.083333333333</v>
      </c>
      <c r="AK21">
        <f ca="1">+SUM(X21:AI21)/Settings!$C$4</f>
        <v>4571.083333333333</v>
      </c>
      <c r="AM21" s="33">
        <f t="shared" ref="AM21:AX21" ca="1" si="78">+RANDBETWEEN(4000,5000)</f>
        <v>4256</v>
      </c>
      <c r="AN21" s="33">
        <f t="shared" ca="1" si="78"/>
        <v>4299</v>
      </c>
      <c r="AO21" s="33">
        <f t="shared" ca="1" si="78"/>
        <v>4593</v>
      </c>
      <c r="AP21" s="33">
        <f t="shared" ca="1" si="78"/>
        <v>4103</v>
      </c>
      <c r="AQ21" s="33">
        <f t="shared" ca="1" si="78"/>
        <v>4822</v>
      </c>
      <c r="AR21" s="33">
        <f t="shared" ca="1" si="78"/>
        <v>4551</v>
      </c>
      <c r="AS21" s="33">
        <f t="shared" ca="1" si="78"/>
        <v>4325</v>
      </c>
      <c r="AT21" s="33">
        <f t="shared" ca="1" si="78"/>
        <v>4652</v>
      </c>
      <c r="AU21" s="33">
        <f t="shared" ca="1" si="78"/>
        <v>4311</v>
      </c>
      <c r="AV21" s="33">
        <f t="shared" ca="1" si="78"/>
        <v>4719</v>
      </c>
      <c r="AW21" s="33">
        <f t="shared" ca="1" si="78"/>
        <v>4828</v>
      </c>
      <c r="AX21" s="33">
        <f t="shared" ca="1" si="78"/>
        <v>4455</v>
      </c>
      <c r="AY21">
        <f ca="1">+SUM(AM21:INDEX(AM21:AX21,1,Settings!$C$4))/Settings!$C$4</f>
        <v>4492.833333333333</v>
      </c>
      <c r="AZ21">
        <f ca="1">+SUM(AM21:AX21)/Settings!$C$4</f>
        <v>4492.833333333333</v>
      </c>
      <c r="BB21" s="33">
        <f t="shared" ref="BB21:BM21" ca="1" si="79">+RANDBETWEEN(4000,5000)</f>
        <v>4177</v>
      </c>
      <c r="BC21" s="33">
        <f t="shared" ca="1" si="79"/>
        <v>4236</v>
      </c>
      <c r="BD21" s="33">
        <f t="shared" ca="1" si="79"/>
        <v>4742</v>
      </c>
      <c r="BE21" s="33">
        <f t="shared" ca="1" si="79"/>
        <v>4276</v>
      </c>
      <c r="BF21" s="33">
        <f t="shared" ca="1" si="79"/>
        <v>4954</v>
      </c>
      <c r="BG21" s="33">
        <f t="shared" ca="1" si="79"/>
        <v>4539</v>
      </c>
      <c r="BH21" s="33">
        <f t="shared" ca="1" si="79"/>
        <v>4596</v>
      </c>
      <c r="BI21" s="33">
        <f t="shared" ca="1" si="79"/>
        <v>4569</v>
      </c>
      <c r="BJ21" s="33">
        <f t="shared" ca="1" si="79"/>
        <v>4106</v>
      </c>
      <c r="BK21" s="33">
        <f t="shared" ca="1" si="79"/>
        <v>4169</v>
      </c>
      <c r="BL21" s="33">
        <f t="shared" ca="1" si="79"/>
        <v>4099</v>
      </c>
      <c r="BM21" s="33">
        <f t="shared" ca="1" si="79"/>
        <v>4277</v>
      </c>
      <c r="BN21">
        <f ca="1">+SUM(BB21:BM21)/Settings!$C$4</f>
        <v>4395</v>
      </c>
      <c r="BP21" s="33">
        <f t="shared" ref="BP21" ca="1" si="80">+RANDBETWEEN(4000,5000)</f>
        <v>4012</v>
      </c>
      <c r="BR21" s="33">
        <f t="shared" ref="BR21" ca="1" si="81">+RANDBETWEEN(4000,5000)</f>
        <v>4226</v>
      </c>
    </row>
    <row r="22" spans="2:70" x14ac:dyDescent="0.25">
      <c r="B22" s="13" t="s">
        <v>1957</v>
      </c>
      <c r="C22" s="8"/>
      <c r="D22" s="33">
        <f ca="1">+RANDBETWEEN(20,100)</f>
        <v>25</v>
      </c>
      <c r="E22" s="33">
        <f t="shared" ref="E22:G22" ca="1" si="82">+RANDBETWEEN(20,100)</f>
        <v>45</v>
      </c>
      <c r="F22" s="33">
        <f t="shared" ca="1" si="82"/>
        <v>31</v>
      </c>
      <c r="G22" s="33">
        <f t="shared" ca="1" si="82"/>
        <v>42</v>
      </c>
      <c r="I22" s="33">
        <f t="shared" ref="I22:T22" ca="1" si="83">+RANDBETWEEN(20,100)</f>
        <v>55</v>
      </c>
      <c r="J22" s="33">
        <f t="shared" ca="1" si="83"/>
        <v>55</v>
      </c>
      <c r="K22" s="33">
        <f t="shared" ca="1" si="83"/>
        <v>21</v>
      </c>
      <c r="L22" s="33">
        <f t="shared" ca="1" si="83"/>
        <v>89</v>
      </c>
      <c r="M22" s="33">
        <f t="shared" ca="1" si="83"/>
        <v>61</v>
      </c>
      <c r="N22" s="33">
        <f t="shared" ca="1" si="83"/>
        <v>55</v>
      </c>
      <c r="O22" s="33">
        <f t="shared" ca="1" si="83"/>
        <v>21</v>
      </c>
      <c r="P22" s="33">
        <f t="shared" ca="1" si="83"/>
        <v>95</v>
      </c>
      <c r="Q22" s="33">
        <f t="shared" ca="1" si="83"/>
        <v>25</v>
      </c>
      <c r="R22" s="33">
        <f t="shared" ca="1" si="83"/>
        <v>27</v>
      </c>
      <c r="S22" s="33">
        <f t="shared" ca="1" si="83"/>
        <v>83</v>
      </c>
      <c r="T22" s="33">
        <f t="shared" ca="1" si="83"/>
        <v>81</v>
      </c>
      <c r="U22" s="99">
        <f ca="1">+SUM(I22:INDEX(I22:T22,1,Settings!$C$4))/Settings!$C$4</f>
        <v>55.666666666666664</v>
      </c>
      <c r="V22" s="99">
        <f ca="1">+SUM(I22:T22)/Settings!$C$4</f>
        <v>55.666666666666664</v>
      </c>
      <c r="X22" s="33">
        <f t="shared" ref="X22:AI22" ca="1" si="84">+RANDBETWEEN(20,100)</f>
        <v>87</v>
      </c>
      <c r="Y22" s="33">
        <f t="shared" ca="1" si="84"/>
        <v>52</v>
      </c>
      <c r="Z22" s="33">
        <f t="shared" ca="1" si="84"/>
        <v>97</v>
      </c>
      <c r="AA22" s="33">
        <f t="shared" ca="1" si="84"/>
        <v>78</v>
      </c>
      <c r="AB22" s="33">
        <f t="shared" ca="1" si="84"/>
        <v>84</v>
      </c>
      <c r="AC22" s="33">
        <f t="shared" ca="1" si="84"/>
        <v>58</v>
      </c>
      <c r="AD22" s="33">
        <f t="shared" ca="1" si="84"/>
        <v>51</v>
      </c>
      <c r="AE22" s="33">
        <f t="shared" ca="1" si="84"/>
        <v>96</v>
      </c>
      <c r="AF22" s="33">
        <f t="shared" ca="1" si="84"/>
        <v>69</v>
      </c>
      <c r="AG22" s="33">
        <f t="shared" ca="1" si="84"/>
        <v>62</v>
      </c>
      <c r="AH22" s="33">
        <f t="shared" ca="1" si="84"/>
        <v>86</v>
      </c>
      <c r="AI22" s="33">
        <f t="shared" ca="1" si="84"/>
        <v>98</v>
      </c>
      <c r="AJ22">
        <f ca="1">+SUM(X22:INDEX(X22:AI22,1,Settings!$C$4))/Settings!$C$4</f>
        <v>76.5</v>
      </c>
      <c r="AK22">
        <f ca="1">+SUM(X22:AI22)/Settings!$C$4</f>
        <v>76.5</v>
      </c>
      <c r="AM22" s="33">
        <f t="shared" ref="AM22:AX22" ca="1" si="85">+RANDBETWEEN(20,100)</f>
        <v>29</v>
      </c>
      <c r="AN22" s="33">
        <f t="shared" ca="1" si="85"/>
        <v>54</v>
      </c>
      <c r="AO22" s="33">
        <f t="shared" ca="1" si="85"/>
        <v>31</v>
      </c>
      <c r="AP22" s="33">
        <f t="shared" ca="1" si="85"/>
        <v>80</v>
      </c>
      <c r="AQ22" s="33">
        <f t="shared" ca="1" si="85"/>
        <v>52</v>
      </c>
      <c r="AR22" s="33">
        <f t="shared" ca="1" si="85"/>
        <v>60</v>
      </c>
      <c r="AS22" s="33">
        <f t="shared" ca="1" si="85"/>
        <v>25</v>
      </c>
      <c r="AT22" s="33">
        <f t="shared" ca="1" si="85"/>
        <v>30</v>
      </c>
      <c r="AU22" s="33">
        <f t="shared" ca="1" si="85"/>
        <v>96</v>
      </c>
      <c r="AV22" s="33">
        <f t="shared" ca="1" si="85"/>
        <v>51</v>
      </c>
      <c r="AW22" s="33">
        <f t="shared" ca="1" si="85"/>
        <v>87</v>
      </c>
      <c r="AX22" s="33">
        <f t="shared" ca="1" si="85"/>
        <v>68</v>
      </c>
      <c r="AY22">
        <f ca="1">+SUM(AM22:INDEX(AM22:AX22,1,Settings!$C$4))/Settings!$C$4</f>
        <v>55.25</v>
      </c>
      <c r="AZ22">
        <f ca="1">+SUM(AM22:AX22)/Settings!$C$4</f>
        <v>55.25</v>
      </c>
      <c r="BB22" s="33">
        <f t="shared" ref="BB22:BM22" ca="1" si="86">+RANDBETWEEN(20,100)</f>
        <v>88</v>
      </c>
      <c r="BC22" s="33">
        <f t="shared" ca="1" si="86"/>
        <v>96</v>
      </c>
      <c r="BD22" s="33">
        <f t="shared" ca="1" si="86"/>
        <v>54</v>
      </c>
      <c r="BE22" s="33">
        <f t="shared" ca="1" si="86"/>
        <v>29</v>
      </c>
      <c r="BF22" s="33">
        <f t="shared" ca="1" si="86"/>
        <v>65</v>
      </c>
      <c r="BG22" s="33">
        <f t="shared" ca="1" si="86"/>
        <v>24</v>
      </c>
      <c r="BH22" s="33">
        <f t="shared" ca="1" si="86"/>
        <v>37</v>
      </c>
      <c r="BI22" s="33">
        <f t="shared" ca="1" si="86"/>
        <v>59</v>
      </c>
      <c r="BJ22" s="33">
        <f t="shared" ca="1" si="86"/>
        <v>48</v>
      </c>
      <c r="BK22" s="33">
        <f t="shared" ca="1" si="86"/>
        <v>61</v>
      </c>
      <c r="BL22" s="33">
        <f t="shared" ca="1" si="86"/>
        <v>83</v>
      </c>
      <c r="BM22" s="33">
        <f t="shared" ca="1" si="86"/>
        <v>84</v>
      </c>
      <c r="BN22">
        <f ca="1">+SUM(BB22:BM22)/Settings!$C$4</f>
        <v>60.666666666666664</v>
      </c>
      <c r="BP22" s="33">
        <f t="shared" ref="BP22" ca="1" si="87">+RANDBETWEEN(20,100)</f>
        <v>42</v>
      </c>
      <c r="BR22" s="33">
        <f t="shared" ref="BR22" ca="1" si="88">+RANDBETWEEN(20,100)</f>
        <v>50</v>
      </c>
    </row>
    <row r="23" spans="2:70" x14ac:dyDescent="0.25">
      <c r="B23" s="13" t="s">
        <v>1958</v>
      </c>
      <c r="C23" s="8"/>
      <c r="D23" s="33">
        <f ca="1">+RANDBETWEEN(10,30)</f>
        <v>25</v>
      </c>
      <c r="E23" s="33">
        <f t="shared" ref="E23:G23" ca="1" si="89">+RANDBETWEEN(10,30)</f>
        <v>20</v>
      </c>
      <c r="F23" s="33">
        <f t="shared" ca="1" si="89"/>
        <v>15</v>
      </c>
      <c r="G23" s="33">
        <f t="shared" ca="1" si="89"/>
        <v>21</v>
      </c>
      <c r="I23" s="33">
        <f t="shared" ref="I23:T23" ca="1" si="90">+RANDBETWEEN(10,30)</f>
        <v>30</v>
      </c>
      <c r="J23" s="33">
        <f t="shared" ca="1" si="90"/>
        <v>26</v>
      </c>
      <c r="K23" s="33">
        <f t="shared" ca="1" si="90"/>
        <v>28</v>
      </c>
      <c r="L23" s="33">
        <f t="shared" ca="1" si="90"/>
        <v>12</v>
      </c>
      <c r="M23" s="33">
        <f t="shared" ca="1" si="90"/>
        <v>22</v>
      </c>
      <c r="N23" s="33">
        <f t="shared" ca="1" si="90"/>
        <v>27</v>
      </c>
      <c r="O23" s="33">
        <f t="shared" ca="1" si="90"/>
        <v>11</v>
      </c>
      <c r="P23" s="33">
        <f t="shared" ca="1" si="90"/>
        <v>15</v>
      </c>
      <c r="Q23" s="33">
        <f t="shared" ca="1" si="90"/>
        <v>15</v>
      </c>
      <c r="R23" s="33">
        <f t="shared" ca="1" si="90"/>
        <v>29</v>
      </c>
      <c r="S23" s="33">
        <f t="shared" ca="1" si="90"/>
        <v>25</v>
      </c>
      <c r="T23" s="33">
        <f t="shared" ca="1" si="90"/>
        <v>25</v>
      </c>
      <c r="U23" s="99">
        <f ca="1">+SUM(I23:INDEX(I23:T23,1,Settings!$C$4))/Settings!$C$4</f>
        <v>22.083333333333332</v>
      </c>
      <c r="V23" s="99">
        <f ca="1">+SUM(I23:T23)/Settings!$C$4</f>
        <v>22.083333333333332</v>
      </c>
      <c r="X23" s="33">
        <f t="shared" ref="X23:AI23" ca="1" si="91">+RANDBETWEEN(10,30)</f>
        <v>21</v>
      </c>
      <c r="Y23" s="33">
        <f t="shared" ca="1" si="91"/>
        <v>29</v>
      </c>
      <c r="Z23" s="33">
        <f t="shared" ca="1" si="91"/>
        <v>17</v>
      </c>
      <c r="AA23" s="33">
        <f t="shared" ca="1" si="91"/>
        <v>23</v>
      </c>
      <c r="AB23" s="33">
        <f t="shared" ca="1" si="91"/>
        <v>21</v>
      </c>
      <c r="AC23" s="33">
        <f t="shared" ca="1" si="91"/>
        <v>23</v>
      </c>
      <c r="AD23" s="33">
        <f t="shared" ca="1" si="91"/>
        <v>17</v>
      </c>
      <c r="AE23" s="33">
        <f t="shared" ca="1" si="91"/>
        <v>20</v>
      </c>
      <c r="AF23" s="33">
        <f t="shared" ca="1" si="91"/>
        <v>29</v>
      </c>
      <c r="AG23" s="33">
        <f t="shared" ca="1" si="91"/>
        <v>26</v>
      </c>
      <c r="AH23" s="33">
        <f t="shared" ca="1" si="91"/>
        <v>13</v>
      </c>
      <c r="AI23" s="33">
        <f t="shared" ca="1" si="91"/>
        <v>28</v>
      </c>
      <c r="AJ23">
        <f ca="1">+SUM(X23:INDEX(X23:AI23,1,Settings!$C$4))/Settings!$C$4</f>
        <v>22.25</v>
      </c>
      <c r="AK23">
        <f ca="1">+SUM(X23:AI23)/Settings!$C$4</f>
        <v>22.25</v>
      </c>
      <c r="AM23" s="33">
        <f t="shared" ref="AM23:AX23" ca="1" si="92">+RANDBETWEEN(10,30)</f>
        <v>29</v>
      </c>
      <c r="AN23" s="33">
        <f t="shared" ca="1" si="92"/>
        <v>10</v>
      </c>
      <c r="AO23" s="33">
        <f t="shared" ca="1" si="92"/>
        <v>23</v>
      </c>
      <c r="AP23" s="33">
        <f t="shared" ca="1" si="92"/>
        <v>17</v>
      </c>
      <c r="AQ23" s="33">
        <f t="shared" ca="1" si="92"/>
        <v>29</v>
      </c>
      <c r="AR23" s="33">
        <f t="shared" ca="1" si="92"/>
        <v>18</v>
      </c>
      <c r="AS23" s="33">
        <f t="shared" ca="1" si="92"/>
        <v>20</v>
      </c>
      <c r="AT23" s="33">
        <f t="shared" ca="1" si="92"/>
        <v>21</v>
      </c>
      <c r="AU23" s="33">
        <f t="shared" ca="1" si="92"/>
        <v>20</v>
      </c>
      <c r="AV23" s="33">
        <f t="shared" ca="1" si="92"/>
        <v>18</v>
      </c>
      <c r="AW23" s="33">
        <f t="shared" ca="1" si="92"/>
        <v>19</v>
      </c>
      <c r="AX23" s="33">
        <f t="shared" ca="1" si="92"/>
        <v>20</v>
      </c>
      <c r="AY23">
        <f ca="1">+SUM(AM23:INDEX(AM23:AX23,1,Settings!$C$4))/Settings!$C$4</f>
        <v>20.333333333333332</v>
      </c>
      <c r="AZ23">
        <f ca="1">+SUM(AM23:AX23)/Settings!$C$4</f>
        <v>20.333333333333332</v>
      </c>
      <c r="BB23" s="33">
        <f t="shared" ref="BB23:BM23" ca="1" si="93">+RANDBETWEEN(10,30)</f>
        <v>18</v>
      </c>
      <c r="BC23" s="33">
        <f t="shared" ca="1" si="93"/>
        <v>18</v>
      </c>
      <c r="BD23" s="33">
        <f t="shared" ca="1" si="93"/>
        <v>15</v>
      </c>
      <c r="BE23" s="33">
        <f t="shared" ca="1" si="93"/>
        <v>21</v>
      </c>
      <c r="BF23" s="33">
        <f t="shared" ca="1" si="93"/>
        <v>26</v>
      </c>
      <c r="BG23" s="33">
        <f t="shared" ca="1" si="93"/>
        <v>29</v>
      </c>
      <c r="BH23" s="33">
        <f t="shared" ca="1" si="93"/>
        <v>10</v>
      </c>
      <c r="BI23" s="33">
        <f t="shared" ca="1" si="93"/>
        <v>16</v>
      </c>
      <c r="BJ23" s="33">
        <f t="shared" ca="1" si="93"/>
        <v>18</v>
      </c>
      <c r="BK23" s="33">
        <f t="shared" ca="1" si="93"/>
        <v>28</v>
      </c>
      <c r="BL23" s="33">
        <f t="shared" ca="1" si="93"/>
        <v>10</v>
      </c>
      <c r="BM23" s="33">
        <f t="shared" ca="1" si="93"/>
        <v>11</v>
      </c>
      <c r="BN23">
        <f ca="1">+SUM(BB23:BM23)/Settings!$C$4</f>
        <v>18.333333333333332</v>
      </c>
      <c r="BP23" s="33">
        <f t="shared" ref="BP23" ca="1" si="94">+RANDBETWEEN(10,30)</f>
        <v>26</v>
      </c>
      <c r="BR23" s="33">
        <f t="shared" ref="BR23" ca="1" si="95">+RANDBETWEEN(10,30)</f>
        <v>18</v>
      </c>
    </row>
    <row r="24" spans="2:70" x14ac:dyDescent="0.25">
      <c r="B24" s="33"/>
      <c r="C24" s="8"/>
      <c r="D24" s="33"/>
      <c r="E24" s="33"/>
      <c r="F24" s="33"/>
      <c r="G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P24" s="33"/>
      <c r="BR24" s="33"/>
    </row>
    <row r="25" spans="2:70" x14ac:dyDescent="0.25">
      <c r="B25" s="7" t="str">
        <f>+'PC-tc'!AB3</f>
        <v>Segment 5</v>
      </c>
      <c r="C25" s="8"/>
      <c r="D25" s="52">
        <f>+'pl-data'!D$505+'pl-data'!D$500*'pc-dist'!$G$3</f>
        <v>-451.25</v>
      </c>
      <c r="E25" s="52">
        <f>+'pl-data'!E$505+'pl-data'!E$500*'pc-dist'!$G$16</f>
        <v>-464.78750000000002</v>
      </c>
      <c r="F25" s="52">
        <f>+'pl-data'!F$505+'pl-data'!F$500*'pc-dist'!$G$29</f>
        <v>-479.66070000000002</v>
      </c>
      <c r="G25" s="52">
        <f>+'pl-data'!G$505+'pl-data'!G$500*'pc-dist'!$G$42</f>
        <v>-497.40814590000002</v>
      </c>
      <c r="I25" s="52">
        <f>+'pl-data'!I$505+'pl-data'!I$500*'pc-dist'!$G$55</f>
        <v>-43.315959372125008</v>
      </c>
      <c r="J25" s="52">
        <f>+'pl-data'!J$505+'pl-data'!J$500*'pc-dist'!$G$55</f>
        <v>-43.315959372125008</v>
      </c>
      <c r="K25" s="52">
        <f>+'pl-data'!K$505+'pl-data'!K$500*'pc-dist'!$G$55</f>
        <v>-43.315959372125008</v>
      </c>
      <c r="L25" s="52">
        <f>+'pl-data'!L$505+'pl-data'!L$500*'pc-dist'!$G$55</f>
        <v>-43.315959372125008</v>
      </c>
      <c r="M25" s="52">
        <f>+'pl-data'!M$505+'pl-data'!M$500*'pc-dist'!$G$55</f>
        <v>-43.315959372125008</v>
      </c>
      <c r="N25" s="52">
        <f>+'pl-data'!N$505+'pl-data'!N$500*'pc-dist'!$G$55</f>
        <v>-43.315959372125008</v>
      </c>
      <c r="O25" s="52">
        <f>+'pl-data'!O$505+'pl-data'!O$500*'pc-dist'!$G$55</f>
        <v>-43.315959372125008</v>
      </c>
      <c r="P25" s="52">
        <f>+'pl-data'!P$505+'pl-data'!P$500*'pc-dist'!$G$55</f>
        <v>-43.315959372125008</v>
      </c>
      <c r="Q25" s="52">
        <f>+'pl-data'!Q$505+'pl-data'!Q$500*'pc-dist'!$G$55</f>
        <v>-43.315959372125008</v>
      </c>
      <c r="R25" s="52">
        <f>+'pl-data'!R$505+'pl-data'!R$500*'pc-dist'!$G$55</f>
        <v>-43.315959372125008</v>
      </c>
      <c r="S25" s="52">
        <f>+'pl-data'!S$505+'pl-data'!S$500*'pc-dist'!$G$55</f>
        <v>-43.315959372125008</v>
      </c>
      <c r="T25" s="52">
        <f>+'pl-data'!T$505+'pl-data'!T$500*'pc-dist'!$G$55</f>
        <v>-43.315959372125008</v>
      </c>
      <c r="U25" s="52">
        <f>+SUM(I25:INDEX(I25:T25,1,Settings!$C$4))</f>
        <v>-519.79151246550009</v>
      </c>
      <c r="V25" s="52">
        <f t="shared" ref="V25" si="96">+SUM(I25:T25)</f>
        <v>-519.79151246550009</v>
      </c>
      <c r="X25" s="52">
        <f>+'pl-data'!X$505+'pl-data'!X$500*'pc-dist'!$G$68</f>
        <v>-44.832017950149378</v>
      </c>
      <c r="Y25" s="52">
        <f>+'pl-data'!Y$505+'pl-data'!Y$500*'pc-dist'!$G$68</f>
        <v>-44.832017950149378</v>
      </c>
      <c r="Z25" s="52">
        <f>+'pl-data'!Z$505+'pl-data'!Z$500*'pc-dist'!$G$68</f>
        <v>-44.832017950149378</v>
      </c>
      <c r="AA25" s="52">
        <f>+'pl-data'!AA$505+'pl-data'!AA$500*'pc-dist'!$G$68</f>
        <v>-44.832017950149378</v>
      </c>
      <c r="AB25" s="52">
        <f>+'pl-data'!AB$505+'pl-data'!AB$500*'pc-dist'!$G$68</f>
        <v>-44.832017950149378</v>
      </c>
      <c r="AC25" s="52">
        <f>+'pl-data'!AC$505+'pl-data'!AC$500*'pc-dist'!$G$68</f>
        <v>-44.832017950149378</v>
      </c>
      <c r="AD25" s="52">
        <f>+'pl-data'!AD$505+'pl-data'!AD$500*'pc-dist'!$G$68</f>
        <v>-44.832017950149378</v>
      </c>
      <c r="AE25" s="52">
        <f>+'pl-data'!AE$505+'pl-data'!AE$500*'pc-dist'!$G$68</f>
        <v>-44.832017950149378</v>
      </c>
      <c r="AF25" s="52">
        <f>+'pl-data'!AF$505+'pl-data'!AF$500*'pc-dist'!$G$68</f>
        <v>-44.832017950149378</v>
      </c>
      <c r="AG25" s="52">
        <f>+'pl-data'!AG$505+'pl-data'!AG$500*'pc-dist'!$G$68</f>
        <v>-44.832017950149378</v>
      </c>
      <c r="AH25" s="52">
        <f>+'pl-data'!AH$505+'pl-data'!AH$500*'pc-dist'!$G$68</f>
        <v>-44.832017950149378</v>
      </c>
      <c r="AI25" s="52">
        <f>+'pl-data'!AI$505+'pl-data'!AI$500*'pc-dist'!$G$68</f>
        <v>-44.832017950149378</v>
      </c>
      <c r="AJ25" s="52">
        <f>+SUM(X25:INDEX(X25:AI25,1,Settings!$C$4))</f>
        <v>-537.98421540179265</v>
      </c>
      <c r="AK25" s="52">
        <f t="shared" ref="AK25" si="97">+SUM(X25:AI25)</f>
        <v>-537.98421540179265</v>
      </c>
      <c r="AM25" s="52">
        <f>+'pl-data'!AM$505+'pl-data'!AM$500*'pc-dist'!$P$3</f>
        <v>-44.615438153288757</v>
      </c>
      <c r="AN25" s="52">
        <f>+'pl-data'!AN$505+'pl-data'!AN$500*'pc-dist'!$P$3</f>
        <v>-44.615438153288757</v>
      </c>
      <c r="AO25" s="52">
        <f>+'pl-data'!AO$505+'pl-data'!AO$500*'pc-dist'!$P$3</f>
        <v>-44.615438153288757</v>
      </c>
      <c r="AP25" s="52">
        <f>+'pl-data'!AP$505+'pl-data'!AP$500*'pc-dist'!$P$3</f>
        <v>-44.615438153288757</v>
      </c>
      <c r="AQ25" s="52">
        <f>+'pl-data'!AQ$505+'pl-data'!AQ$500*'pc-dist'!$P$3</f>
        <v>-44.615438153288757</v>
      </c>
      <c r="AR25" s="52">
        <f>+'pl-data'!AR$505+'pl-data'!AR$500*'pc-dist'!$P$3</f>
        <v>-44.615438153288757</v>
      </c>
      <c r="AS25" s="52">
        <f>+'pl-data'!AS$505+'pl-data'!AS$500*'pc-dist'!$P$3</f>
        <v>-44.615438153288757</v>
      </c>
      <c r="AT25" s="52">
        <f>+'pl-data'!AT$505+'pl-data'!AT$500*'pc-dist'!$P$3</f>
        <v>-44.615438153288757</v>
      </c>
      <c r="AU25" s="52">
        <f>+'pl-data'!AU$505+'pl-data'!AU$500*'pc-dist'!$P$3</f>
        <v>-44.615438153288757</v>
      </c>
      <c r="AV25" s="52">
        <f>+'pl-data'!AV$505+'pl-data'!AV$500*'pc-dist'!$P$3</f>
        <v>-44.615438153288757</v>
      </c>
      <c r="AW25" s="52">
        <f>+'pl-data'!AW$505+'pl-data'!AW$500*'pc-dist'!$P$3</f>
        <v>-44.615438153288757</v>
      </c>
      <c r="AX25" s="52">
        <f>+'pl-data'!AX$505+'pl-data'!AX$500*'pc-dist'!$P$3</f>
        <v>-44.615438153288757</v>
      </c>
      <c r="AY25" s="52">
        <f>+SUM(AM25:INDEX(AM25:AX25,1,Settings!$C$4))</f>
        <v>-535.38525783946523</v>
      </c>
      <c r="AZ25" s="52">
        <f t="shared" ref="AZ25" si="98">+SUM(AM25:AX25)</f>
        <v>-535.38525783946523</v>
      </c>
      <c r="BB25" s="52">
        <f>+'pl-data'!BB$505+'pl-data'!BB$500*'pc-dist'!$P$16</f>
        <v>-45.953901297887427</v>
      </c>
      <c r="BC25" s="52">
        <f>+'pl-data'!BC$505+'pl-data'!BC$500*'pc-dist'!$P$16</f>
        <v>-45.953901297887427</v>
      </c>
      <c r="BD25" s="52">
        <f>+'pl-data'!BD$505+'pl-data'!BD$500*'pc-dist'!$P$16</f>
        <v>-45.953901297887427</v>
      </c>
      <c r="BE25" s="52">
        <f>+'pl-data'!BE$505+'pl-data'!BE$500*'pc-dist'!$P$16</f>
        <v>-45.953901297887427</v>
      </c>
      <c r="BF25" s="52">
        <f>+'pl-data'!BF$505+'pl-data'!BF$500*'pc-dist'!$P$16</f>
        <v>-45.953901297887427</v>
      </c>
      <c r="BG25" s="52">
        <f>+'pl-data'!BG$505+'pl-data'!BG$500*'pc-dist'!$P$16</f>
        <v>-45.953901297887427</v>
      </c>
      <c r="BH25" s="52">
        <f>+'pl-data'!BH$505+'pl-data'!BH$500*'pc-dist'!$P$16</f>
        <v>-45.953901297887427</v>
      </c>
      <c r="BI25" s="52">
        <f>+'pl-data'!BI$505+'pl-data'!BI$500*'pc-dist'!$P$16</f>
        <v>-45.953901297887427</v>
      </c>
      <c r="BJ25" s="52">
        <f>+'pl-data'!BJ$505+'pl-data'!BJ$500*'pc-dist'!$P$16</f>
        <v>-45.953901297887427</v>
      </c>
      <c r="BK25" s="52">
        <f>+'pl-data'!BK$505+'pl-data'!BK$500*'pc-dist'!$P$16</f>
        <v>-45.953901297887427</v>
      </c>
      <c r="BL25" s="52">
        <f>+'pl-data'!BL$505+'pl-data'!BL$500*'pc-dist'!$P$16</f>
        <v>-45.953901297887427</v>
      </c>
      <c r="BM25" s="52">
        <f>+'pl-data'!BM$505+'pl-data'!BM$500*'pc-dist'!$P$16</f>
        <v>-45.953901297887427</v>
      </c>
      <c r="BN25" s="52">
        <f>+SUM(BB25:BM25)</f>
        <v>-551.44681557464924</v>
      </c>
      <c r="BP25" s="52">
        <f>+'pl-data'!BP$505+'pl-data'!BP$500*'pc-dist'!$P$29</f>
        <v>-573.50468819763501</v>
      </c>
      <c r="BR25" s="52">
        <f>+'pl-data'!BR$505+'pl-data'!BR$500*'pc-dist'!$P$42</f>
        <v>-602.1799226075168</v>
      </c>
    </row>
    <row r="26" spans="2:70" x14ac:dyDescent="0.25">
      <c r="B26" s="13" t="s">
        <v>1956</v>
      </c>
      <c r="C26" s="8"/>
      <c r="D26" s="33">
        <f ca="1">+RANDBETWEEN(4000,5000)</f>
        <v>4510</v>
      </c>
      <c r="E26" s="33">
        <f t="shared" ref="E26:T26" ca="1" si="99">+RANDBETWEEN(4000,5000)</f>
        <v>4424</v>
      </c>
      <c r="F26" s="33">
        <f t="shared" ca="1" si="99"/>
        <v>4769</v>
      </c>
      <c r="G26" s="33">
        <f t="shared" ca="1" si="99"/>
        <v>4942</v>
      </c>
      <c r="I26" s="33">
        <f t="shared" ca="1" si="99"/>
        <v>4547</v>
      </c>
      <c r="J26" s="33">
        <f t="shared" ca="1" si="99"/>
        <v>4280</v>
      </c>
      <c r="K26" s="33">
        <f t="shared" ca="1" si="99"/>
        <v>4582</v>
      </c>
      <c r="L26" s="33">
        <f t="shared" ca="1" si="99"/>
        <v>4811</v>
      </c>
      <c r="M26" s="33">
        <f t="shared" ca="1" si="99"/>
        <v>4139</v>
      </c>
      <c r="N26" s="33">
        <f t="shared" ca="1" si="99"/>
        <v>4030</v>
      </c>
      <c r="O26" s="33">
        <f t="shared" ca="1" si="99"/>
        <v>4270</v>
      </c>
      <c r="P26" s="33">
        <f t="shared" ca="1" si="99"/>
        <v>4941</v>
      </c>
      <c r="Q26" s="33">
        <f t="shared" ca="1" si="99"/>
        <v>4029</v>
      </c>
      <c r="R26" s="33">
        <f t="shared" ca="1" si="99"/>
        <v>4514</v>
      </c>
      <c r="S26" s="33">
        <f t="shared" ca="1" si="99"/>
        <v>4175</v>
      </c>
      <c r="T26" s="33">
        <f t="shared" ca="1" si="99"/>
        <v>4657</v>
      </c>
      <c r="U26" s="99">
        <f ca="1">+SUM(I26:INDEX(I26:T26,1,Settings!$C$4))/Settings!$C$4</f>
        <v>4414.583333333333</v>
      </c>
      <c r="V26" s="99">
        <f ca="1">+SUM(I26:T26)/Settings!$C$4</f>
        <v>4414.583333333333</v>
      </c>
      <c r="X26" s="33">
        <f t="shared" ref="X26:AI26" ca="1" si="100">+RANDBETWEEN(4000,5000)</f>
        <v>4816</v>
      </c>
      <c r="Y26" s="33">
        <f t="shared" ca="1" si="100"/>
        <v>4715</v>
      </c>
      <c r="Z26" s="33">
        <f t="shared" ca="1" si="100"/>
        <v>4593</v>
      </c>
      <c r="AA26" s="33">
        <f t="shared" ca="1" si="100"/>
        <v>4230</v>
      </c>
      <c r="AB26" s="33">
        <f t="shared" ca="1" si="100"/>
        <v>4852</v>
      </c>
      <c r="AC26" s="33">
        <f t="shared" ca="1" si="100"/>
        <v>4547</v>
      </c>
      <c r="AD26" s="33">
        <f t="shared" ca="1" si="100"/>
        <v>4040</v>
      </c>
      <c r="AE26" s="33">
        <f t="shared" ca="1" si="100"/>
        <v>4062</v>
      </c>
      <c r="AF26" s="33">
        <f t="shared" ca="1" si="100"/>
        <v>4169</v>
      </c>
      <c r="AG26" s="33">
        <f t="shared" ca="1" si="100"/>
        <v>4605</v>
      </c>
      <c r="AH26" s="33">
        <f t="shared" ca="1" si="100"/>
        <v>4594</v>
      </c>
      <c r="AI26" s="33">
        <f t="shared" ca="1" si="100"/>
        <v>4745</v>
      </c>
      <c r="AJ26">
        <f ca="1">+SUM(X26:INDEX(X26:AI26,1,Settings!$C$4))/Settings!$C$4</f>
        <v>4497.333333333333</v>
      </c>
      <c r="AK26">
        <f ca="1">+SUM(X26:AI26)/Settings!$C$4</f>
        <v>4497.333333333333</v>
      </c>
      <c r="AM26" s="33">
        <f t="shared" ref="AM26:AX26" ca="1" si="101">+RANDBETWEEN(4000,5000)</f>
        <v>4288</v>
      </c>
      <c r="AN26" s="33">
        <f t="shared" ca="1" si="101"/>
        <v>4563</v>
      </c>
      <c r="AO26" s="33">
        <f t="shared" ca="1" si="101"/>
        <v>4821</v>
      </c>
      <c r="AP26" s="33">
        <f t="shared" ca="1" si="101"/>
        <v>4474</v>
      </c>
      <c r="AQ26" s="33">
        <f t="shared" ca="1" si="101"/>
        <v>4101</v>
      </c>
      <c r="AR26" s="33">
        <f t="shared" ca="1" si="101"/>
        <v>4386</v>
      </c>
      <c r="AS26" s="33">
        <f t="shared" ca="1" si="101"/>
        <v>4400</v>
      </c>
      <c r="AT26" s="33">
        <f t="shared" ca="1" si="101"/>
        <v>4265</v>
      </c>
      <c r="AU26" s="33">
        <f t="shared" ca="1" si="101"/>
        <v>4550</v>
      </c>
      <c r="AV26" s="33">
        <f t="shared" ca="1" si="101"/>
        <v>4459</v>
      </c>
      <c r="AW26" s="33">
        <f t="shared" ca="1" si="101"/>
        <v>4833</v>
      </c>
      <c r="AX26" s="33">
        <f t="shared" ca="1" si="101"/>
        <v>4810</v>
      </c>
      <c r="AY26">
        <f ca="1">+SUM(AM26:INDEX(AM26:AX26,1,Settings!$C$4))/Settings!$C$4</f>
        <v>4495.833333333333</v>
      </c>
      <c r="AZ26">
        <f ca="1">+SUM(AM26:AX26)/Settings!$C$4</f>
        <v>4495.833333333333</v>
      </c>
      <c r="BB26" s="33">
        <f t="shared" ref="BB26:BM26" ca="1" si="102">+RANDBETWEEN(4000,5000)</f>
        <v>4497</v>
      </c>
      <c r="BC26" s="33">
        <f t="shared" ca="1" si="102"/>
        <v>4443</v>
      </c>
      <c r="BD26" s="33">
        <f t="shared" ca="1" si="102"/>
        <v>4316</v>
      </c>
      <c r="BE26" s="33">
        <f t="shared" ca="1" si="102"/>
        <v>4709</v>
      </c>
      <c r="BF26" s="33">
        <f t="shared" ca="1" si="102"/>
        <v>4244</v>
      </c>
      <c r="BG26" s="33">
        <f t="shared" ca="1" si="102"/>
        <v>4175</v>
      </c>
      <c r="BH26" s="33">
        <f t="shared" ca="1" si="102"/>
        <v>4068</v>
      </c>
      <c r="BI26" s="33">
        <f t="shared" ca="1" si="102"/>
        <v>4432</v>
      </c>
      <c r="BJ26" s="33">
        <f t="shared" ca="1" si="102"/>
        <v>4091</v>
      </c>
      <c r="BK26" s="33">
        <f t="shared" ca="1" si="102"/>
        <v>4736</v>
      </c>
      <c r="BL26" s="33">
        <f t="shared" ca="1" si="102"/>
        <v>4069</v>
      </c>
      <c r="BM26" s="33">
        <f t="shared" ca="1" si="102"/>
        <v>4426</v>
      </c>
      <c r="BN26">
        <f ca="1">+SUM(BB26:BM26)/Settings!$C$4</f>
        <v>4350.5</v>
      </c>
      <c r="BP26" s="33">
        <f t="shared" ref="BP26" ca="1" si="103">+RANDBETWEEN(4000,5000)</f>
        <v>4924</v>
      </c>
      <c r="BR26" s="33">
        <f t="shared" ref="BR26" ca="1" si="104">+RANDBETWEEN(4000,5000)</f>
        <v>4454</v>
      </c>
    </row>
    <row r="27" spans="2:70" x14ac:dyDescent="0.25">
      <c r="B27" s="13" t="s">
        <v>1957</v>
      </c>
      <c r="C27" s="8"/>
      <c r="D27" s="33">
        <f ca="1">+RANDBETWEEN(20,100)</f>
        <v>88</v>
      </c>
      <c r="E27" s="33">
        <f t="shared" ref="E27:G27" ca="1" si="105">+RANDBETWEEN(20,100)</f>
        <v>55</v>
      </c>
      <c r="F27" s="33">
        <f t="shared" ca="1" si="105"/>
        <v>42</v>
      </c>
      <c r="G27" s="33">
        <f t="shared" ca="1" si="105"/>
        <v>83</v>
      </c>
      <c r="I27" s="33">
        <f t="shared" ref="I27:T27" ca="1" si="106">+RANDBETWEEN(20,100)</f>
        <v>80</v>
      </c>
      <c r="J27" s="33">
        <f t="shared" ca="1" si="106"/>
        <v>68</v>
      </c>
      <c r="K27" s="33">
        <f t="shared" ca="1" si="106"/>
        <v>39</v>
      </c>
      <c r="L27" s="33">
        <f t="shared" ca="1" si="106"/>
        <v>53</v>
      </c>
      <c r="M27" s="33">
        <f t="shared" ca="1" si="106"/>
        <v>90</v>
      </c>
      <c r="N27" s="33">
        <f t="shared" ca="1" si="106"/>
        <v>72</v>
      </c>
      <c r="O27" s="33">
        <f t="shared" ca="1" si="106"/>
        <v>77</v>
      </c>
      <c r="P27" s="33">
        <f t="shared" ca="1" si="106"/>
        <v>47</v>
      </c>
      <c r="Q27" s="33">
        <f t="shared" ca="1" si="106"/>
        <v>61</v>
      </c>
      <c r="R27" s="33">
        <f t="shared" ca="1" si="106"/>
        <v>40</v>
      </c>
      <c r="S27" s="33">
        <f t="shared" ca="1" si="106"/>
        <v>53</v>
      </c>
      <c r="T27" s="33">
        <f t="shared" ca="1" si="106"/>
        <v>100</v>
      </c>
      <c r="U27" s="99">
        <f ca="1">+SUM(I27:INDEX(I27:T27,1,Settings!$C$4))/Settings!$C$4</f>
        <v>65</v>
      </c>
      <c r="V27" s="99">
        <f ca="1">+SUM(I27:T27)/Settings!$C$4</f>
        <v>65</v>
      </c>
      <c r="X27" s="33">
        <f t="shared" ref="X27:AI27" ca="1" si="107">+RANDBETWEEN(20,100)</f>
        <v>44</v>
      </c>
      <c r="Y27" s="33">
        <f t="shared" ca="1" si="107"/>
        <v>41</v>
      </c>
      <c r="Z27" s="33">
        <f t="shared" ca="1" si="107"/>
        <v>62</v>
      </c>
      <c r="AA27" s="33">
        <f t="shared" ca="1" si="107"/>
        <v>58</v>
      </c>
      <c r="AB27" s="33">
        <f t="shared" ca="1" si="107"/>
        <v>75</v>
      </c>
      <c r="AC27" s="33">
        <f t="shared" ca="1" si="107"/>
        <v>27</v>
      </c>
      <c r="AD27" s="33">
        <f t="shared" ca="1" si="107"/>
        <v>96</v>
      </c>
      <c r="AE27" s="33">
        <f t="shared" ca="1" si="107"/>
        <v>83</v>
      </c>
      <c r="AF27" s="33">
        <f t="shared" ca="1" si="107"/>
        <v>57</v>
      </c>
      <c r="AG27" s="33">
        <f t="shared" ca="1" si="107"/>
        <v>48</v>
      </c>
      <c r="AH27" s="33">
        <f t="shared" ca="1" si="107"/>
        <v>98</v>
      </c>
      <c r="AI27" s="33">
        <f t="shared" ca="1" si="107"/>
        <v>66</v>
      </c>
      <c r="AJ27">
        <f ca="1">+SUM(X27:INDEX(X27:AI27,1,Settings!$C$4))/Settings!$C$4</f>
        <v>62.916666666666664</v>
      </c>
      <c r="AK27">
        <f ca="1">+SUM(X27:AI27)/Settings!$C$4</f>
        <v>62.916666666666664</v>
      </c>
      <c r="AM27" s="33">
        <f t="shared" ref="AM27:AX27" ca="1" si="108">+RANDBETWEEN(20,100)</f>
        <v>99</v>
      </c>
      <c r="AN27" s="33">
        <f t="shared" ca="1" si="108"/>
        <v>44</v>
      </c>
      <c r="AO27" s="33">
        <f t="shared" ca="1" si="108"/>
        <v>41</v>
      </c>
      <c r="AP27" s="33">
        <f t="shared" ca="1" si="108"/>
        <v>48</v>
      </c>
      <c r="AQ27" s="33">
        <f t="shared" ca="1" si="108"/>
        <v>69</v>
      </c>
      <c r="AR27" s="33">
        <f t="shared" ca="1" si="108"/>
        <v>68</v>
      </c>
      <c r="AS27" s="33">
        <f t="shared" ca="1" si="108"/>
        <v>55</v>
      </c>
      <c r="AT27" s="33">
        <f t="shared" ca="1" si="108"/>
        <v>28</v>
      </c>
      <c r="AU27" s="33">
        <f t="shared" ca="1" si="108"/>
        <v>84</v>
      </c>
      <c r="AV27" s="33">
        <f t="shared" ca="1" si="108"/>
        <v>38</v>
      </c>
      <c r="AW27" s="33">
        <f t="shared" ca="1" si="108"/>
        <v>79</v>
      </c>
      <c r="AX27" s="33">
        <f t="shared" ca="1" si="108"/>
        <v>80</v>
      </c>
      <c r="AY27">
        <f ca="1">+SUM(AM27:INDEX(AM27:AX27,1,Settings!$C$4))/Settings!$C$4</f>
        <v>61.083333333333336</v>
      </c>
      <c r="AZ27">
        <f ca="1">+SUM(AM27:AX27)/Settings!$C$4</f>
        <v>61.083333333333336</v>
      </c>
      <c r="BB27" s="33">
        <f t="shared" ref="BB27:BM27" ca="1" si="109">+RANDBETWEEN(20,100)</f>
        <v>65</v>
      </c>
      <c r="BC27" s="33">
        <f t="shared" ca="1" si="109"/>
        <v>80</v>
      </c>
      <c r="BD27" s="33">
        <f t="shared" ca="1" si="109"/>
        <v>24</v>
      </c>
      <c r="BE27" s="33">
        <f t="shared" ca="1" si="109"/>
        <v>77</v>
      </c>
      <c r="BF27" s="33">
        <f t="shared" ca="1" si="109"/>
        <v>96</v>
      </c>
      <c r="BG27" s="33">
        <f t="shared" ca="1" si="109"/>
        <v>92</v>
      </c>
      <c r="BH27" s="33">
        <f t="shared" ca="1" si="109"/>
        <v>49</v>
      </c>
      <c r="BI27" s="33">
        <f t="shared" ca="1" si="109"/>
        <v>88</v>
      </c>
      <c r="BJ27" s="33">
        <f t="shared" ca="1" si="109"/>
        <v>90</v>
      </c>
      <c r="BK27" s="33">
        <f t="shared" ca="1" si="109"/>
        <v>100</v>
      </c>
      <c r="BL27" s="33">
        <f t="shared" ca="1" si="109"/>
        <v>66</v>
      </c>
      <c r="BM27" s="33">
        <f t="shared" ca="1" si="109"/>
        <v>87</v>
      </c>
      <c r="BN27">
        <f ca="1">+SUM(BB27:BM27)/Settings!$C$4</f>
        <v>76.166666666666671</v>
      </c>
      <c r="BP27" s="33">
        <f t="shared" ref="BP27" ca="1" si="110">+RANDBETWEEN(20,100)</f>
        <v>82</v>
      </c>
      <c r="BR27" s="33">
        <f t="shared" ref="BR27" ca="1" si="111">+RANDBETWEEN(20,100)</f>
        <v>59</v>
      </c>
    </row>
    <row r="28" spans="2:70" x14ac:dyDescent="0.25">
      <c r="B28" s="13" t="s">
        <v>1958</v>
      </c>
      <c r="C28" s="8"/>
      <c r="D28" s="33">
        <f ca="1">+RANDBETWEEN(10,30)</f>
        <v>13</v>
      </c>
      <c r="E28" s="33">
        <f t="shared" ref="E28:G28" ca="1" si="112">+RANDBETWEEN(10,30)</f>
        <v>18</v>
      </c>
      <c r="F28" s="33">
        <f t="shared" ca="1" si="112"/>
        <v>25</v>
      </c>
      <c r="G28" s="33">
        <f t="shared" ca="1" si="112"/>
        <v>25</v>
      </c>
      <c r="I28" s="33">
        <f t="shared" ref="I28:T28" ca="1" si="113">+RANDBETWEEN(10,30)</f>
        <v>27</v>
      </c>
      <c r="J28" s="33">
        <f t="shared" ca="1" si="113"/>
        <v>25</v>
      </c>
      <c r="K28" s="33">
        <f t="shared" ca="1" si="113"/>
        <v>23</v>
      </c>
      <c r="L28" s="33">
        <f t="shared" ca="1" si="113"/>
        <v>12</v>
      </c>
      <c r="M28" s="33">
        <f t="shared" ca="1" si="113"/>
        <v>23</v>
      </c>
      <c r="N28" s="33">
        <f t="shared" ca="1" si="113"/>
        <v>21</v>
      </c>
      <c r="O28" s="33">
        <f t="shared" ca="1" si="113"/>
        <v>14</v>
      </c>
      <c r="P28" s="33">
        <f t="shared" ca="1" si="113"/>
        <v>10</v>
      </c>
      <c r="Q28" s="33">
        <f t="shared" ca="1" si="113"/>
        <v>16</v>
      </c>
      <c r="R28" s="33">
        <f t="shared" ca="1" si="113"/>
        <v>27</v>
      </c>
      <c r="S28" s="33">
        <f t="shared" ca="1" si="113"/>
        <v>22</v>
      </c>
      <c r="T28" s="33">
        <f t="shared" ca="1" si="113"/>
        <v>29</v>
      </c>
      <c r="U28" s="99">
        <f ca="1">+SUM(I28:INDEX(I28:T28,1,Settings!$C$4))/Settings!$C$4</f>
        <v>20.75</v>
      </c>
      <c r="V28" s="99">
        <f ca="1">+SUM(I28:T28)/Settings!$C$4</f>
        <v>20.75</v>
      </c>
      <c r="X28" s="33">
        <f t="shared" ref="X28:AI28" ca="1" si="114">+RANDBETWEEN(10,30)</f>
        <v>11</v>
      </c>
      <c r="Y28" s="33">
        <f t="shared" ca="1" si="114"/>
        <v>23</v>
      </c>
      <c r="Z28" s="33">
        <f t="shared" ca="1" si="114"/>
        <v>14</v>
      </c>
      <c r="AA28" s="33">
        <f t="shared" ca="1" si="114"/>
        <v>19</v>
      </c>
      <c r="AB28" s="33">
        <f t="shared" ca="1" si="114"/>
        <v>27</v>
      </c>
      <c r="AC28" s="33">
        <f t="shared" ca="1" si="114"/>
        <v>21</v>
      </c>
      <c r="AD28" s="33">
        <f t="shared" ca="1" si="114"/>
        <v>23</v>
      </c>
      <c r="AE28" s="33">
        <f t="shared" ca="1" si="114"/>
        <v>19</v>
      </c>
      <c r="AF28" s="33">
        <f t="shared" ca="1" si="114"/>
        <v>22</v>
      </c>
      <c r="AG28" s="33">
        <f t="shared" ca="1" si="114"/>
        <v>25</v>
      </c>
      <c r="AH28" s="33">
        <f t="shared" ca="1" si="114"/>
        <v>12</v>
      </c>
      <c r="AI28" s="33">
        <f t="shared" ca="1" si="114"/>
        <v>24</v>
      </c>
      <c r="AJ28">
        <f ca="1">+SUM(X28:INDEX(X28:AI28,1,Settings!$C$4))/Settings!$C$4</f>
        <v>20</v>
      </c>
      <c r="AK28">
        <f ca="1">+SUM(X28:AI28)/Settings!$C$4</f>
        <v>20</v>
      </c>
      <c r="AM28" s="33">
        <f t="shared" ref="AM28:AX28" ca="1" si="115">+RANDBETWEEN(10,30)</f>
        <v>17</v>
      </c>
      <c r="AN28" s="33">
        <f t="shared" ca="1" si="115"/>
        <v>19</v>
      </c>
      <c r="AO28" s="33">
        <f t="shared" ca="1" si="115"/>
        <v>14</v>
      </c>
      <c r="AP28" s="33">
        <f t="shared" ca="1" si="115"/>
        <v>23</v>
      </c>
      <c r="AQ28" s="33">
        <f t="shared" ca="1" si="115"/>
        <v>30</v>
      </c>
      <c r="AR28" s="33">
        <f t="shared" ca="1" si="115"/>
        <v>24</v>
      </c>
      <c r="AS28" s="33">
        <f t="shared" ca="1" si="115"/>
        <v>22</v>
      </c>
      <c r="AT28" s="33">
        <f t="shared" ca="1" si="115"/>
        <v>12</v>
      </c>
      <c r="AU28" s="33">
        <f t="shared" ca="1" si="115"/>
        <v>30</v>
      </c>
      <c r="AV28" s="33">
        <f t="shared" ca="1" si="115"/>
        <v>12</v>
      </c>
      <c r="AW28" s="33">
        <f t="shared" ca="1" si="115"/>
        <v>26</v>
      </c>
      <c r="AX28" s="33">
        <f t="shared" ca="1" si="115"/>
        <v>16</v>
      </c>
      <c r="AY28">
        <f ca="1">+SUM(AM28:INDEX(AM28:AX28,1,Settings!$C$4))/Settings!$C$4</f>
        <v>20.416666666666668</v>
      </c>
      <c r="AZ28">
        <f ca="1">+SUM(AM28:AX28)/Settings!$C$4</f>
        <v>20.416666666666668</v>
      </c>
      <c r="BB28" s="33">
        <f t="shared" ref="BB28:BM28" ca="1" si="116">+RANDBETWEEN(10,30)</f>
        <v>16</v>
      </c>
      <c r="BC28" s="33">
        <f t="shared" ca="1" si="116"/>
        <v>23</v>
      </c>
      <c r="BD28" s="33">
        <f t="shared" ca="1" si="116"/>
        <v>16</v>
      </c>
      <c r="BE28" s="33">
        <f t="shared" ca="1" si="116"/>
        <v>26</v>
      </c>
      <c r="BF28" s="33">
        <f t="shared" ca="1" si="116"/>
        <v>16</v>
      </c>
      <c r="BG28" s="33">
        <f t="shared" ca="1" si="116"/>
        <v>16</v>
      </c>
      <c r="BH28" s="33">
        <f t="shared" ca="1" si="116"/>
        <v>15</v>
      </c>
      <c r="BI28" s="33">
        <f t="shared" ca="1" si="116"/>
        <v>22</v>
      </c>
      <c r="BJ28" s="33">
        <f t="shared" ca="1" si="116"/>
        <v>23</v>
      </c>
      <c r="BK28" s="33">
        <f t="shared" ca="1" si="116"/>
        <v>19</v>
      </c>
      <c r="BL28" s="33">
        <f t="shared" ca="1" si="116"/>
        <v>14</v>
      </c>
      <c r="BM28" s="33">
        <f t="shared" ca="1" si="116"/>
        <v>11</v>
      </c>
      <c r="BN28">
        <f ca="1">+SUM(BB28:BM28)/Settings!$C$4</f>
        <v>18.083333333333332</v>
      </c>
      <c r="BP28" s="33">
        <f t="shared" ref="BP28" ca="1" si="117">+RANDBETWEEN(10,30)</f>
        <v>14</v>
      </c>
      <c r="BR28" s="33">
        <f t="shared" ref="BR28" ca="1" si="118">+RANDBETWEEN(10,30)</f>
        <v>29</v>
      </c>
    </row>
    <row r="30" spans="2:70" x14ac:dyDescent="0.25">
      <c r="B30" s="7" t="str">
        <f>+Sales!B30</f>
        <v>Gesamt</v>
      </c>
      <c r="C30" s="8"/>
      <c r="D30" s="52"/>
      <c r="E30" s="52"/>
      <c r="F30" s="52"/>
      <c r="G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P30" s="52"/>
      <c r="BR30" s="52"/>
    </row>
    <row r="31" spans="2:70" x14ac:dyDescent="0.25">
      <c r="B31" s="13" t="s">
        <v>1956</v>
      </c>
      <c r="C31" s="8"/>
      <c r="D31" s="33">
        <f ca="1">+RANDBETWEEN(4000,5000)</f>
        <v>4644</v>
      </c>
      <c r="E31" s="33">
        <f t="shared" ref="E31:T31" ca="1" si="119">+RANDBETWEEN(4000,5000)</f>
        <v>4342</v>
      </c>
      <c r="F31" s="33">
        <f t="shared" ca="1" si="119"/>
        <v>4060</v>
      </c>
      <c r="G31" s="33">
        <f t="shared" ca="1" si="119"/>
        <v>4705</v>
      </c>
      <c r="I31" s="33">
        <f t="shared" ca="1" si="119"/>
        <v>4031</v>
      </c>
      <c r="J31" s="33">
        <f t="shared" ca="1" si="119"/>
        <v>4719</v>
      </c>
      <c r="K31" s="33">
        <f t="shared" ca="1" si="119"/>
        <v>4550</v>
      </c>
      <c r="L31" s="33">
        <f t="shared" ca="1" si="119"/>
        <v>4815</v>
      </c>
      <c r="M31" s="33">
        <f t="shared" ca="1" si="119"/>
        <v>4833</v>
      </c>
      <c r="N31" s="33">
        <f t="shared" ca="1" si="119"/>
        <v>4888</v>
      </c>
      <c r="O31" s="33">
        <f t="shared" ca="1" si="119"/>
        <v>4570</v>
      </c>
      <c r="P31" s="33">
        <f t="shared" ca="1" si="119"/>
        <v>4356</v>
      </c>
      <c r="Q31" s="33">
        <f t="shared" ca="1" si="119"/>
        <v>4155</v>
      </c>
      <c r="R31" s="33">
        <f t="shared" ca="1" si="119"/>
        <v>4389</v>
      </c>
      <c r="S31" s="33">
        <f t="shared" ca="1" si="119"/>
        <v>4850</v>
      </c>
      <c r="T31" s="33">
        <f t="shared" ca="1" si="119"/>
        <v>4952</v>
      </c>
      <c r="U31" s="99">
        <f ca="1">+SUM(I31:INDEX(I31:T31,1,Settings!$C$4))/Settings!$C$4</f>
        <v>4592.333333333333</v>
      </c>
      <c r="V31" s="99">
        <f ca="1">+SUM(I31:T31)/Settings!$C$4</f>
        <v>4592.333333333333</v>
      </c>
      <c r="X31" s="33">
        <f t="shared" ref="X31:AI31" ca="1" si="120">+RANDBETWEEN(4000,5000)</f>
        <v>4712</v>
      </c>
      <c r="Y31" s="33">
        <f t="shared" ca="1" si="120"/>
        <v>4125</v>
      </c>
      <c r="Z31" s="33">
        <f t="shared" ca="1" si="120"/>
        <v>4883</v>
      </c>
      <c r="AA31" s="33">
        <f t="shared" ca="1" si="120"/>
        <v>4031</v>
      </c>
      <c r="AB31" s="33">
        <f t="shared" ca="1" si="120"/>
        <v>4245</v>
      </c>
      <c r="AC31" s="33">
        <f t="shared" ca="1" si="120"/>
        <v>4676</v>
      </c>
      <c r="AD31" s="33">
        <f t="shared" ca="1" si="120"/>
        <v>4641</v>
      </c>
      <c r="AE31" s="33">
        <f t="shared" ca="1" si="120"/>
        <v>4854</v>
      </c>
      <c r="AF31" s="33">
        <f t="shared" ca="1" si="120"/>
        <v>4405</v>
      </c>
      <c r="AG31" s="33">
        <f t="shared" ca="1" si="120"/>
        <v>4931</v>
      </c>
      <c r="AH31" s="33">
        <f t="shared" ca="1" si="120"/>
        <v>4190</v>
      </c>
      <c r="AI31" s="33">
        <f t="shared" ca="1" si="120"/>
        <v>4736</v>
      </c>
      <c r="AJ31">
        <f ca="1">+SUM(X31:INDEX(X31:AI31,1,Settings!$C$4))/Settings!$C$4</f>
        <v>4535.75</v>
      </c>
      <c r="AK31">
        <f ca="1">+SUM(X31:AI31)/Settings!$C$4</f>
        <v>4535.75</v>
      </c>
      <c r="AM31" s="33">
        <f t="shared" ref="AM31:AX31" ca="1" si="121">+RANDBETWEEN(4000,5000)</f>
        <v>4931</v>
      </c>
      <c r="AN31" s="33">
        <f t="shared" ca="1" si="121"/>
        <v>4334</v>
      </c>
      <c r="AO31" s="33">
        <f t="shared" ca="1" si="121"/>
        <v>4841</v>
      </c>
      <c r="AP31" s="33">
        <f t="shared" ca="1" si="121"/>
        <v>4599</v>
      </c>
      <c r="AQ31" s="33">
        <f t="shared" ca="1" si="121"/>
        <v>4235</v>
      </c>
      <c r="AR31" s="33">
        <f t="shared" ca="1" si="121"/>
        <v>4049</v>
      </c>
      <c r="AS31" s="33">
        <f t="shared" ca="1" si="121"/>
        <v>4597</v>
      </c>
      <c r="AT31" s="33">
        <f t="shared" ca="1" si="121"/>
        <v>4505</v>
      </c>
      <c r="AU31" s="33">
        <f t="shared" ca="1" si="121"/>
        <v>4161</v>
      </c>
      <c r="AV31" s="33">
        <f t="shared" ca="1" si="121"/>
        <v>4545</v>
      </c>
      <c r="AW31" s="33">
        <f t="shared" ca="1" si="121"/>
        <v>4372</v>
      </c>
      <c r="AX31" s="33">
        <f t="shared" ca="1" si="121"/>
        <v>4019</v>
      </c>
      <c r="AY31">
        <f ca="1">+SUM(AM31:INDEX(AM31:AX31,1,Settings!$C$4))/Settings!$C$4</f>
        <v>4432.333333333333</v>
      </c>
      <c r="AZ31">
        <f ca="1">+SUM(AM31:AX31)/Settings!$C$4</f>
        <v>4432.333333333333</v>
      </c>
      <c r="BB31" s="33">
        <f t="shared" ref="BB31:BM31" ca="1" si="122">+RANDBETWEEN(4000,5000)</f>
        <v>4225</v>
      </c>
      <c r="BC31" s="33">
        <f t="shared" ca="1" si="122"/>
        <v>4954</v>
      </c>
      <c r="BD31" s="33">
        <f t="shared" ca="1" si="122"/>
        <v>4224</v>
      </c>
      <c r="BE31" s="33">
        <f t="shared" ca="1" si="122"/>
        <v>4555</v>
      </c>
      <c r="BF31" s="33">
        <f t="shared" ca="1" si="122"/>
        <v>4696</v>
      </c>
      <c r="BG31" s="33">
        <f t="shared" ca="1" si="122"/>
        <v>4985</v>
      </c>
      <c r="BH31" s="33">
        <f t="shared" ca="1" si="122"/>
        <v>4262</v>
      </c>
      <c r="BI31" s="33">
        <f t="shared" ca="1" si="122"/>
        <v>4513</v>
      </c>
      <c r="BJ31" s="33">
        <f t="shared" ca="1" si="122"/>
        <v>4032</v>
      </c>
      <c r="BK31" s="33">
        <f t="shared" ca="1" si="122"/>
        <v>4252</v>
      </c>
      <c r="BL31" s="33">
        <f t="shared" ca="1" si="122"/>
        <v>4280</v>
      </c>
      <c r="BM31" s="33">
        <f t="shared" ca="1" si="122"/>
        <v>4928</v>
      </c>
      <c r="BN31">
        <f ca="1">+SUM(BB31:BM31)/Settings!$C$4</f>
        <v>4492.166666666667</v>
      </c>
      <c r="BP31" s="33">
        <f t="shared" ref="BP31" ca="1" si="123">+RANDBETWEEN(4000,5000)</f>
        <v>4985</v>
      </c>
      <c r="BR31" s="33">
        <f t="shared" ref="BR31" ca="1" si="124">+RANDBETWEEN(4000,5000)</f>
        <v>4962</v>
      </c>
    </row>
    <row r="32" spans="2:70" x14ac:dyDescent="0.25">
      <c r="B32" s="13" t="s">
        <v>1957</v>
      </c>
      <c r="C32" s="8"/>
      <c r="D32" s="33">
        <f ca="1">+RANDBETWEEN(20,100)</f>
        <v>87</v>
      </c>
      <c r="E32" s="33">
        <f t="shared" ref="E32:G32" ca="1" si="125">+RANDBETWEEN(20,100)</f>
        <v>76</v>
      </c>
      <c r="F32" s="33">
        <f t="shared" ca="1" si="125"/>
        <v>57</v>
      </c>
      <c r="G32" s="33">
        <f t="shared" ca="1" si="125"/>
        <v>46</v>
      </c>
      <c r="I32" s="33">
        <f t="shared" ref="I32:T32" ca="1" si="126">+RANDBETWEEN(20,100)</f>
        <v>61</v>
      </c>
      <c r="J32" s="33">
        <f t="shared" ca="1" si="126"/>
        <v>26</v>
      </c>
      <c r="K32" s="33">
        <f t="shared" ca="1" si="126"/>
        <v>98</v>
      </c>
      <c r="L32" s="33">
        <f t="shared" ca="1" si="126"/>
        <v>31</v>
      </c>
      <c r="M32" s="33">
        <f t="shared" ca="1" si="126"/>
        <v>64</v>
      </c>
      <c r="N32" s="33">
        <f t="shared" ca="1" si="126"/>
        <v>51</v>
      </c>
      <c r="O32" s="33">
        <f t="shared" ca="1" si="126"/>
        <v>94</v>
      </c>
      <c r="P32" s="33">
        <f t="shared" ca="1" si="126"/>
        <v>27</v>
      </c>
      <c r="Q32" s="33">
        <f t="shared" ca="1" si="126"/>
        <v>25</v>
      </c>
      <c r="R32" s="33">
        <f t="shared" ca="1" si="126"/>
        <v>51</v>
      </c>
      <c r="S32" s="33">
        <f t="shared" ca="1" si="126"/>
        <v>25</v>
      </c>
      <c r="T32" s="33">
        <f t="shared" ca="1" si="126"/>
        <v>76</v>
      </c>
      <c r="U32" s="99">
        <f ca="1">+SUM(I32:INDEX(I32:T32,1,Settings!$C$4))/Settings!$C$4</f>
        <v>52.416666666666664</v>
      </c>
      <c r="V32" s="99">
        <f ca="1">+SUM(I32:T32)/Settings!$C$4</f>
        <v>52.416666666666664</v>
      </c>
      <c r="X32" s="33">
        <f t="shared" ref="X32:AI32" ca="1" si="127">+RANDBETWEEN(20,100)</f>
        <v>43</v>
      </c>
      <c r="Y32" s="33">
        <f t="shared" ca="1" si="127"/>
        <v>69</v>
      </c>
      <c r="Z32" s="33">
        <f t="shared" ca="1" si="127"/>
        <v>54</v>
      </c>
      <c r="AA32" s="33">
        <f t="shared" ca="1" si="127"/>
        <v>73</v>
      </c>
      <c r="AB32" s="33">
        <f t="shared" ca="1" si="127"/>
        <v>93</v>
      </c>
      <c r="AC32" s="33">
        <f t="shared" ca="1" si="127"/>
        <v>76</v>
      </c>
      <c r="AD32" s="33">
        <f t="shared" ca="1" si="127"/>
        <v>96</v>
      </c>
      <c r="AE32" s="33">
        <f t="shared" ca="1" si="127"/>
        <v>60</v>
      </c>
      <c r="AF32" s="33">
        <f t="shared" ca="1" si="127"/>
        <v>69</v>
      </c>
      <c r="AG32" s="33">
        <f t="shared" ca="1" si="127"/>
        <v>40</v>
      </c>
      <c r="AH32" s="33">
        <f t="shared" ca="1" si="127"/>
        <v>78</v>
      </c>
      <c r="AI32" s="33">
        <f t="shared" ca="1" si="127"/>
        <v>72</v>
      </c>
      <c r="AJ32">
        <f ca="1">+SUM(X32:INDEX(X32:AI32,1,Settings!$C$4))/Settings!$C$4</f>
        <v>68.583333333333329</v>
      </c>
      <c r="AK32">
        <f ca="1">+SUM(X32:AI32)/Settings!$C$4</f>
        <v>68.583333333333329</v>
      </c>
      <c r="AM32" s="33">
        <f t="shared" ref="AM32:AX32" ca="1" si="128">+RANDBETWEEN(20,100)</f>
        <v>95</v>
      </c>
      <c r="AN32" s="33">
        <f t="shared" ca="1" si="128"/>
        <v>79</v>
      </c>
      <c r="AO32" s="33">
        <f t="shared" ca="1" si="128"/>
        <v>25</v>
      </c>
      <c r="AP32" s="33">
        <f t="shared" ca="1" si="128"/>
        <v>27</v>
      </c>
      <c r="AQ32" s="33">
        <f t="shared" ca="1" si="128"/>
        <v>24</v>
      </c>
      <c r="AR32" s="33">
        <f t="shared" ca="1" si="128"/>
        <v>23</v>
      </c>
      <c r="AS32" s="33">
        <f t="shared" ca="1" si="128"/>
        <v>71</v>
      </c>
      <c r="AT32" s="33">
        <f t="shared" ca="1" si="128"/>
        <v>89</v>
      </c>
      <c r="AU32" s="33">
        <f t="shared" ca="1" si="128"/>
        <v>96</v>
      </c>
      <c r="AV32" s="33">
        <f t="shared" ca="1" si="128"/>
        <v>42</v>
      </c>
      <c r="AW32" s="33">
        <f t="shared" ca="1" si="128"/>
        <v>51</v>
      </c>
      <c r="AX32" s="33">
        <f t="shared" ca="1" si="128"/>
        <v>90</v>
      </c>
      <c r="AY32">
        <f ca="1">+SUM(AM32:INDEX(AM32:AX32,1,Settings!$C$4))/Settings!$C$4</f>
        <v>59.333333333333336</v>
      </c>
      <c r="AZ32">
        <f ca="1">+SUM(AM32:AX32)/Settings!$C$4</f>
        <v>59.333333333333336</v>
      </c>
      <c r="BB32" s="33">
        <f t="shared" ref="BB32:BM32" ca="1" si="129">+RANDBETWEEN(20,100)</f>
        <v>48</v>
      </c>
      <c r="BC32" s="33">
        <f t="shared" ca="1" si="129"/>
        <v>52</v>
      </c>
      <c r="BD32" s="33">
        <f t="shared" ca="1" si="129"/>
        <v>94</v>
      </c>
      <c r="BE32" s="33">
        <f t="shared" ca="1" si="129"/>
        <v>72</v>
      </c>
      <c r="BF32" s="33">
        <f t="shared" ca="1" si="129"/>
        <v>93</v>
      </c>
      <c r="BG32" s="33">
        <f t="shared" ca="1" si="129"/>
        <v>85</v>
      </c>
      <c r="BH32" s="33">
        <f t="shared" ca="1" si="129"/>
        <v>61</v>
      </c>
      <c r="BI32" s="33">
        <f t="shared" ca="1" si="129"/>
        <v>56</v>
      </c>
      <c r="BJ32" s="33">
        <f t="shared" ca="1" si="129"/>
        <v>67</v>
      </c>
      <c r="BK32" s="33">
        <f t="shared" ca="1" si="129"/>
        <v>75</v>
      </c>
      <c r="BL32" s="33">
        <f t="shared" ca="1" si="129"/>
        <v>55</v>
      </c>
      <c r="BM32" s="33">
        <f t="shared" ca="1" si="129"/>
        <v>94</v>
      </c>
      <c r="BN32">
        <f ca="1">+SUM(BB32:BM32)/Settings!$C$4</f>
        <v>71</v>
      </c>
      <c r="BP32" s="33">
        <f t="shared" ref="BP32" ca="1" si="130">+RANDBETWEEN(20,100)</f>
        <v>47</v>
      </c>
      <c r="BR32" s="33">
        <f t="shared" ref="BR32" ca="1" si="131">+RANDBETWEEN(20,100)</f>
        <v>56</v>
      </c>
    </row>
    <row r="33" spans="2:70" x14ac:dyDescent="0.25">
      <c r="B33" s="13" t="s">
        <v>1958</v>
      </c>
      <c r="C33" s="8"/>
      <c r="D33" s="33">
        <f ca="1">+RANDBETWEEN(10,30)</f>
        <v>25</v>
      </c>
      <c r="E33" s="33">
        <f t="shared" ref="E33:G33" ca="1" si="132">+RANDBETWEEN(10,30)</f>
        <v>21</v>
      </c>
      <c r="F33" s="33">
        <f t="shared" ca="1" si="132"/>
        <v>28</v>
      </c>
      <c r="G33" s="33">
        <f t="shared" ca="1" si="132"/>
        <v>17</v>
      </c>
      <c r="I33" s="33">
        <f t="shared" ref="I33:T33" ca="1" si="133">+RANDBETWEEN(10,30)</f>
        <v>22</v>
      </c>
      <c r="J33" s="33">
        <f t="shared" ca="1" si="133"/>
        <v>26</v>
      </c>
      <c r="K33" s="33">
        <f t="shared" ca="1" si="133"/>
        <v>21</v>
      </c>
      <c r="L33" s="33">
        <f t="shared" ca="1" si="133"/>
        <v>12</v>
      </c>
      <c r="M33" s="33">
        <f t="shared" ca="1" si="133"/>
        <v>10</v>
      </c>
      <c r="N33" s="33">
        <f t="shared" ca="1" si="133"/>
        <v>26</v>
      </c>
      <c r="O33" s="33">
        <f t="shared" ca="1" si="133"/>
        <v>27</v>
      </c>
      <c r="P33" s="33">
        <f t="shared" ca="1" si="133"/>
        <v>23</v>
      </c>
      <c r="Q33" s="33">
        <f t="shared" ca="1" si="133"/>
        <v>21</v>
      </c>
      <c r="R33" s="33">
        <f t="shared" ca="1" si="133"/>
        <v>21</v>
      </c>
      <c r="S33" s="33">
        <f t="shared" ca="1" si="133"/>
        <v>20</v>
      </c>
      <c r="T33" s="33">
        <f t="shared" ca="1" si="133"/>
        <v>30</v>
      </c>
      <c r="U33" s="99">
        <f ca="1">+SUM(I33:INDEX(I33:T33,1,Settings!$C$4))/Settings!$C$4</f>
        <v>21.583333333333332</v>
      </c>
      <c r="V33" s="99">
        <f ca="1">+SUM(I33:T33)/Settings!$C$4</f>
        <v>21.583333333333332</v>
      </c>
      <c r="X33" s="33">
        <f t="shared" ref="X33:AI33" ca="1" si="134">+RANDBETWEEN(10,30)</f>
        <v>17</v>
      </c>
      <c r="Y33" s="33">
        <f t="shared" ca="1" si="134"/>
        <v>17</v>
      </c>
      <c r="Z33" s="33">
        <f t="shared" ca="1" si="134"/>
        <v>30</v>
      </c>
      <c r="AA33" s="33">
        <f t="shared" ca="1" si="134"/>
        <v>18</v>
      </c>
      <c r="AB33" s="33">
        <f t="shared" ca="1" si="134"/>
        <v>20</v>
      </c>
      <c r="AC33" s="33">
        <f t="shared" ca="1" si="134"/>
        <v>15</v>
      </c>
      <c r="AD33" s="33">
        <f t="shared" ca="1" si="134"/>
        <v>13</v>
      </c>
      <c r="AE33" s="33">
        <f t="shared" ca="1" si="134"/>
        <v>22</v>
      </c>
      <c r="AF33" s="33">
        <f t="shared" ca="1" si="134"/>
        <v>23</v>
      </c>
      <c r="AG33" s="33">
        <f t="shared" ca="1" si="134"/>
        <v>30</v>
      </c>
      <c r="AH33" s="33">
        <f t="shared" ca="1" si="134"/>
        <v>24</v>
      </c>
      <c r="AI33" s="33">
        <f t="shared" ca="1" si="134"/>
        <v>27</v>
      </c>
      <c r="AJ33">
        <f ca="1">+SUM(X33:INDEX(X33:AI33,1,Settings!$C$4))/Settings!$C$4</f>
        <v>21.333333333333332</v>
      </c>
      <c r="AK33">
        <f ca="1">+SUM(X33:AI33)/Settings!$C$4</f>
        <v>21.333333333333332</v>
      </c>
      <c r="AM33" s="33">
        <f t="shared" ref="AM33:AX33" ca="1" si="135">+RANDBETWEEN(10,30)</f>
        <v>30</v>
      </c>
      <c r="AN33" s="33">
        <f t="shared" ca="1" si="135"/>
        <v>21</v>
      </c>
      <c r="AO33" s="33">
        <f t="shared" ca="1" si="135"/>
        <v>16</v>
      </c>
      <c r="AP33" s="33">
        <f t="shared" ca="1" si="135"/>
        <v>12</v>
      </c>
      <c r="AQ33" s="33">
        <f t="shared" ca="1" si="135"/>
        <v>16</v>
      </c>
      <c r="AR33" s="33">
        <f t="shared" ca="1" si="135"/>
        <v>20</v>
      </c>
      <c r="AS33" s="33">
        <f t="shared" ca="1" si="135"/>
        <v>30</v>
      </c>
      <c r="AT33" s="33">
        <f t="shared" ca="1" si="135"/>
        <v>24</v>
      </c>
      <c r="AU33" s="33">
        <f t="shared" ca="1" si="135"/>
        <v>21</v>
      </c>
      <c r="AV33" s="33">
        <f t="shared" ca="1" si="135"/>
        <v>22</v>
      </c>
      <c r="AW33" s="33">
        <f t="shared" ca="1" si="135"/>
        <v>23</v>
      </c>
      <c r="AX33" s="33">
        <f t="shared" ca="1" si="135"/>
        <v>25</v>
      </c>
      <c r="AY33">
        <f ca="1">+SUM(AM33:INDEX(AM33:AX33,1,Settings!$C$4))/Settings!$C$4</f>
        <v>21.666666666666668</v>
      </c>
      <c r="AZ33">
        <f ca="1">+SUM(AM33:AX33)/Settings!$C$4</f>
        <v>21.666666666666668</v>
      </c>
      <c r="BB33" s="33">
        <f t="shared" ref="BB33:BM33" ca="1" si="136">+RANDBETWEEN(10,30)</f>
        <v>25</v>
      </c>
      <c r="BC33" s="33">
        <f t="shared" ca="1" si="136"/>
        <v>13</v>
      </c>
      <c r="BD33" s="33">
        <f t="shared" ca="1" si="136"/>
        <v>11</v>
      </c>
      <c r="BE33" s="33">
        <f t="shared" ca="1" si="136"/>
        <v>11</v>
      </c>
      <c r="BF33" s="33">
        <f t="shared" ca="1" si="136"/>
        <v>19</v>
      </c>
      <c r="BG33" s="33">
        <f t="shared" ca="1" si="136"/>
        <v>23</v>
      </c>
      <c r="BH33" s="33">
        <f t="shared" ca="1" si="136"/>
        <v>18</v>
      </c>
      <c r="BI33" s="33">
        <f t="shared" ca="1" si="136"/>
        <v>15</v>
      </c>
      <c r="BJ33" s="33">
        <f t="shared" ca="1" si="136"/>
        <v>29</v>
      </c>
      <c r="BK33" s="33">
        <f t="shared" ca="1" si="136"/>
        <v>23</v>
      </c>
      <c r="BL33" s="33">
        <f t="shared" ca="1" si="136"/>
        <v>19</v>
      </c>
      <c r="BM33" s="33">
        <f t="shared" ca="1" si="136"/>
        <v>18</v>
      </c>
      <c r="BN33">
        <f ca="1">+SUM(BB33:BM33)/Settings!$C$4</f>
        <v>18.666666666666668</v>
      </c>
      <c r="BP33" s="33">
        <f t="shared" ref="BP33" ca="1" si="137">+RANDBETWEEN(10,30)</f>
        <v>16</v>
      </c>
      <c r="BR33" s="33">
        <f t="shared" ref="BR33" ca="1" si="138">+RANDBETWEEN(10,30)</f>
        <v>11</v>
      </c>
    </row>
  </sheetData>
  <mergeCells count="2">
    <mergeCell ref="D1:AK1"/>
    <mergeCell ref="AM1:BR1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3F60B-01E0-4A04-9CFD-CBE7869804B2}">
  <sheetPr>
    <tabColor theme="0"/>
  </sheetPr>
  <dimension ref="A1:BR395"/>
  <sheetViews>
    <sheetView showGridLines="0" workbookViewId="0">
      <selection activeCell="J39" sqref="J39"/>
    </sheetView>
  </sheetViews>
  <sheetFormatPr baseColWidth="10" defaultColWidth="11.42578125" defaultRowHeight="12" x14ac:dyDescent="0.2"/>
  <cols>
    <col min="1" max="1" width="4.42578125" style="6" bestFit="1" customWidth="1"/>
    <col min="2" max="2" width="36.7109375" style="6" bestFit="1" customWidth="1"/>
    <col min="3" max="3" width="2.140625" style="6" customWidth="1"/>
    <col min="4" max="4" width="11.140625" style="6" bestFit="1" customWidth="1"/>
    <col min="5" max="5" width="9" style="6" bestFit="1" customWidth="1"/>
    <col min="6" max="7" width="11.140625" style="6" bestFit="1" customWidth="1"/>
    <col min="8" max="8" width="2.140625" style="6" customWidth="1"/>
    <col min="9" max="10" width="6.85546875" style="6" bestFit="1" customWidth="1"/>
    <col min="11" max="15" width="8.140625" style="6" bestFit="1" customWidth="1"/>
    <col min="16" max="21" width="6.85546875" style="6" bestFit="1" customWidth="1"/>
    <col min="22" max="22" width="7.42578125" style="6" bestFit="1" customWidth="1"/>
    <col min="23" max="23" width="2.140625" style="6" customWidth="1"/>
    <col min="24" max="34" width="6.85546875" style="6" bestFit="1" customWidth="1"/>
    <col min="35" max="35" width="8.140625" style="6" bestFit="1" customWidth="1"/>
    <col min="36" max="36" width="6.85546875" style="6" bestFit="1" customWidth="1"/>
    <col min="37" max="37" width="8.140625" style="6" bestFit="1" customWidth="1"/>
    <col min="38" max="38" width="2.140625" style="6" customWidth="1"/>
    <col min="39" max="51" width="6.85546875" style="6" bestFit="1" customWidth="1"/>
    <col min="52" max="52" width="7.42578125" style="6" bestFit="1" customWidth="1"/>
    <col min="53" max="53" width="2.140625" style="6" customWidth="1"/>
    <col min="54" max="65" width="6.85546875" style="6" bestFit="1" customWidth="1"/>
    <col min="66" max="66" width="7.42578125" style="6" bestFit="1" customWidth="1"/>
    <col min="67" max="67" width="2.140625" style="6" customWidth="1"/>
    <col min="68" max="68" width="6.85546875" style="6" bestFit="1" customWidth="1"/>
    <col min="69" max="69" width="2.140625" style="6" customWidth="1"/>
    <col min="70" max="70" width="6.85546875" style="6" bestFit="1" customWidth="1"/>
    <col min="71" max="16384" width="11.42578125" style="6"/>
  </cols>
  <sheetData>
    <row r="1" spans="2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">
      <c r="B2" s="2" t="s">
        <v>1934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2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2:70" x14ac:dyDescent="0.2">
      <c r="D4" s="53"/>
      <c r="E4" s="53"/>
      <c r="F4" s="53"/>
      <c r="G4" s="53"/>
      <c r="H4" s="98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98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98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98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98"/>
      <c r="BP4" s="53"/>
      <c r="BQ4" s="98"/>
      <c r="BR4" s="53"/>
    </row>
    <row r="5" spans="2:70" x14ac:dyDescent="0.2">
      <c r="B5" s="88" t="s">
        <v>1937</v>
      </c>
      <c r="D5" s="89"/>
      <c r="E5" s="89"/>
      <c r="F5" s="89"/>
      <c r="G5" s="89"/>
      <c r="H5" s="98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98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98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98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98"/>
      <c r="BP5" s="89"/>
      <c r="BQ5" s="98"/>
      <c r="BR5" s="89"/>
    </row>
    <row r="6" spans="2:70" x14ac:dyDescent="0.2">
      <c r="B6" s="6" t="s">
        <v>1938</v>
      </c>
      <c r="D6" s="53">
        <v>2000</v>
      </c>
      <c r="E6" s="53"/>
      <c r="F6" s="53"/>
      <c r="G6" s="53"/>
      <c r="H6" s="98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6">
        <f>+SUM(I6:INDEX(I6:T6,1,Settings!$C$4))</f>
        <v>0</v>
      </c>
      <c r="V6" s="6">
        <f t="shared" ref="V6" si="4">+SUM(I6:T6)</f>
        <v>0</v>
      </c>
      <c r="W6" s="98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6">
        <f>+SUM(X6:INDEX(X6:AI6,1,Settings!$C$4))</f>
        <v>0</v>
      </c>
      <c r="AK6" s="6">
        <f t="shared" ref="AK6:AK8" si="5">+SUM(X6:AI6)</f>
        <v>0</v>
      </c>
      <c r="AL6" s="98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6">
        <f>+SUM(AM6:INDEX(AM6:AX6,1,Settings!$C$4))</f>
        <v>0</v>
      </c>
      <c r="AZ6" s="6">
        <f t="shared" ref="AZ6:AZ8" si="6">+SUM(AM6:AX6)</f>
        <v>0</v>
      </c>
      <c r="BA6" s="98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6">
        <f t="shared" ref="BN6:BN8" si="7">+SUM(BB6:BM6)</f>
        <v>0</v>
      </c>
      <c r="BO6" s="98"/>
      <c r="BP6" s="53"/>
      <c r="BQ6" s="98"/>
      <c r="BR6" s="53"/>
    </row>
    <row r="7" spans="2:70" x14ac:dyDescent="0.2">
      <c r="B7" s="6" t="s">
        <v>1935</v>
      </c>
      <c r="D7" s="53">
        <v>150</v>
      </c>
      <c r="E7" s="53">
        <v>150</v>
      </c>
      <c r="F7" s="53">
        <v>150</v>
      </c>
      <c r="G7" s="53">
        <v>150</v>
      </c>
      <c r="H7" s="98"/>
      <c r="I7" s="53"/>
      <c r="J7" s="53"/>
      <c r="K7" s="53">
        <v>37.5</v>
      </c>
      <c r="L7" s="53"/>
      <c r="M7" s="53"/>
      <c r="N7" s="53">
        <v>37.5</v>
      </c>
      <c r="O7" s="53"/>
      <c r="P7" s="53"/>
      <c r="Q7" s="53">
        <v>37.5</v>
      </c>
      <c r="R7" s="53"/>
      <c r="S7" s="53"/>
      <c r="T7" s="53">
        <v>37.5</v>
      </c>
      <c r="U7" s="6">
        <f>+SUM(I7:INDEX(I7:T7,1,Settings!$C$4))</f>
        <v>150</v>
      </c>
      <c r="V7" s="6">
        <f t="shared" ref="V7:V8" si="8">+SUM(I7:T7)</f>
        <v>150</v>
      </c>
      <c r="W7" s="98"/>
      <c r="X7" s="53"/>
      <c r="Y7" s="53"/>
      <c r="Z7" s="53">
        <v>37.5</v>
      </c>
      <c r="AA7" s="53"/>
      <c r="AB7" s="53"/>
      <c r="AC7" s="53">
        <v>37.5</v>
      </c>
      <c r="AD7" s="53"/>
      <c r="AE7" s="53"/>
      <c r="AF7" s="53">
        <v>37.5</v>
      </c>
      <c r="AG7" s="53"/>
      <c r="AH7" s="53"/>
      <c r="AI7" s="53">
        <v>37.5</v>
      </c>
      <c r="AJ7" s="6">
        <f>+SUM(X7:INDEX(X7:AI7,1,Settings!$C$4))</f>
        <v>150</v>
      </c>
      <c r="AK7" s="6">
        <f t="shared" si="5"/>
        <v>150</v>
      </c>
      <c r="AL7" s="98"/>
      <c r="AM7" s="53"/>
      <c r="AN7" s="53"/>
      <c r="AO7" s="53">
        <v>37.5</v>
      </c>
      <c r="AP7" s="53"/>
      <c r="AQ7" s="53"/>
      <c r="AR7" s="53">
        <v>37.5</v>
      </c>
      <c r="AS7" s="53"/>
      <c r="AT7" s="53"/>
      <c r="AU7" s="53">
        <v>37.5</v>
      </c>
      <c r="AV7" s="53"/>
      <c r="AW7" s="53"/>
      <c r="AX7" s="53">
        <v>37.5</v>
      </c>
      <c r="AY7" s="6">
        <f>+SUM(AM7:INDEX(AM7:AX7,1,Settings!$C$4))</f>
        <v>150</v>
      </c>
      <c r="AZ7" s="6">
        <f t="shared" si="6"/>
        <v>150</v>
      </c>
      <c r="BA7" s="98"/>
      <c r="BB7" s="53"/>
      <c r="BC7" s="53"/>
      <c r="BD7" s="53">
        <f>+AO7</f>
        <v>37.5</v>
      </c>
      <c r="BE7" s="53"/>
      <c r="BF7" s="53"/>
      <c r="BG7" s="53">
        <f>+AR7</f>
        <v>37.5</v>
      </c>
      <c r="BH7" s="53"/>
      <c r="BI7" s="53"/>
      <c r="BJ7" s="53">
        <v>25</v>
      </c>
      <c r="BK7" s="53"/>
      <c r="BL7" s="53"/>
      <c r="BM7" s="53"/>
      <c r="BN7" s="6">
        <f t="shared" si="7"/>
        <v>100</v>
      </c>
      <c r="BO7" s="98"/>
      <c r="BP7" s="53"/>
      <c r="BQ7" s="98"/>
      <c r="BR7" s="53"/>
    </row>
    <row r="8" spans="2:70" x14ac:dyDescent="0.2">
      <c r="B8" s="6" t="s">
        <v>1936</v>
      </c>
      <c r="D8" s="53">
        <f>+'[1]2017'!$C$144</f>
        <v>40</v>
      </c>
      <c r="E8" s="53">
        <f>+'[1]2018'!$C$144</f>
        <v>37</v>
      </c>
      <c r="F8" s="53">
        <f>+'[1]2019'!$C$144</f>
        <v>34</v>
      </c>
      <c r="G8" s="53">
        <f>+'[1]2020'!$C$144</f>
        <v>31</v>
      </c>
      <c r="H8" s="98"/>
      <c r="I8" s="53"/>
      <c r="J8" s="53"/>
      <c r="K8" s="53">
        <f>+'[1]2021'!$C$144/4</f>
        <v>7</v>
      </c>
      <c r="L8" s="53"/>
      <c r="M8" s="53"/>
      <c r="N8" s="53">
        <f>+'[1]2021'!$C$144/4</f>
        <v>7</v>
      </c>
      <c r="O8" s="53"/>
      <c r="P8" s="53"/>
      <c r="Q8" s="53">
        <f>+'[1]2021'!$C$144/4</f>
        <v>7</v>
      </c>
      <c r="R8" s="53"/>
      <c r="S8" s="53"/>
      <c r="T8" s="53">
        <f>+'[1]2021'!$C$144/4</f>
        <v>7</v>
      </c>
      <c r="U8" s="6">
        <f>+SUM(I8:INDEX(I8:T8,1,Settings!$C$4))</f>
        <v>28</v>
      </c>
      <c r="V8" s="6">
        <f t="shared" si="8"/>
        <v>28</v>
      </c>
      <c r="W8" s="98"/>
      <c r="X8" s="53"/>
      <c r="Y8" s="53"/>
      <c r="Z8" s="53">
        <f>+'[1]2022'!$C$144/4</f>
        <v>6.25</v>
      </c>
      <c r="AA8" s="53"/>
      <c r="AB8" s="53"/>
      <c r="AC8" s="53">
        <f>+'[1]2022'!$C$144/4</f>
        <v>6.25</v>
      </c>
      <c r="AD8" s="53"/>
      <c r="AE8" s="53"/>
      <c r="AF8" s="53">
        <f>+'[1]2022'!$C$144/4</f>
        <v>6.25</v>
      </c>
      <c r="AG8" s="53"/>
      <c r="AH8" s="53"/>
      <c r="AI8" s="53">
        <f>+'[1]2022'!$C$144/4</f>
        <v>6.25</v>
      </c>
      <c r="AJ8" s="6">
        <f>+SUM(X8:INDEX(X8:AI8,1,Settings!$C$4))</f>
        <v>25</v>
      </c>
      <c r="AK8" s="6">
        <f t="shared" si="5"/>
        <v>25</v>
      </c>
      <c r="AL8" s="98"/>
      <c r="AM8" s="53"/>
      <c r="AN8" s="53"/>
      <c r="AO8" s="53">
        <f>+'[1]2022'!$C$144/4</f>
        <v>6.25</v>
      </c>
      <c r="AP8" s="53"/>
      <c r="AQ8" s="53"/>
      <c r="AR8" s="53">
        <f>+'[1]2022'!$C$144/4</f>
        <v>6.25</v>
      </c>
      <c r="AS8" s="53"/>
      <c r="AT8" s="53"/>
      <c r="AU8" s="53">
        <f>+'[1]2022'!$C$144/4</f>
        <v>6.25</v>
      </c>
      <c r="AV8" s="53"/>
      <c r="AW8" s="53"/>
      <c r="AX8" s="53">
        <f>+'[1]2022'!$C$144/4</f>
        <v>6.25</v>
      </c>
      <c r="AY8" s="6">
        <f>+SUM(AM8:INDEX(AM8:AX8,1,Settings!$C$4))</f>
        <v>25</v>
      </c>
      <c r="AZ8" s="6">
        <f t="shared" si="6"/>
        <v>25</v>
      </c>
      <c r="BA8" s="98"/>
      <c r="BB8" s="53"/>
      <c r="BC8" s="53"/>
      <c r="BD8" s="53">
        <f>100*0.02/4</f>
        <v>0.5</v>
      </c>
      <c r="BE8" s="53"/>
      <c r="BF8" s="53"/>
      <c r="BG8" s="53">
        <f>100*0.02/4</f>
        <v>0.5</v>
      </c>
      <c r="BH8" s="53"/>
      <c r="BI8" s="53"/>
      <c r="BJ8" s="53">
        <f>100*0.02/4</f>
        <v>0.5</v>
      </c>
      <c r="BK8" s="53"/>
      <c r="BL8" s="53"/>
      <c r="BM8" s="53"/>
      <c r="BN8" s="6">
        <f t="shared" si="7"/>
        <v>1.5</v>
      </c>
      <c r="BO8" s="98"/>
      <c r="BP8" s="53"/>
      <c r="BQ8" s="98"/>
      <c r="BR8" s="53"/>
    </row>
    <row r="9" spans="2:70" x14ac:dyDescent="0.2">
      <c r="D9" s="53"/>
      <c r="E9" s="53"/>
      <c r="F9" s="53"/>
      <c r="G9" s="53"/>
      <c r="H9" s="98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98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98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98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98"/>
      <c r="BP9" s="53"/>
      <c r="BQ9" s="98"/>
      <c r="BR9" s="53"/>
    </row>
    <row r="10" spans="2:70" x14ac:dyDescent="0.2">
      <c r="B10" s="88" t="s">
        <v>1939</v>
      </c>
      <c r="D10" s="89"/>
      <c r="E10" s="89"/>
      <c r="F10" s="89"/>
      <c r="G10" s="89"/>
      <c r="H10" s="98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98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98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98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98"/>
      <c r="BP10" s="89"/>
      <c r="BQ10" s="98"/>
      <c r="BR10" s="89"/>
    </row>
    <row r="11" spans="2:70" x14ac:dyDescent="0.2">
      <c r="B11" s="6" t="s">
        <v>1938</v>
      </c>
      <c r="D11" s="53"/>
      <c r="E11" s="53"/>
      <c r="F11" s="53"/>
      <c r="G11" s="53"/>
      <c r="H11" s="98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6">
        <f>+SUM(I11:INDEX(I11:T11,1,Settings!$C$4))</f>
        <v>0</v>
      </c>
      <c r="V11" s="6">
        <f t="shared" ref="V11:V13" si="9">+SUM(I11:T11)</f>
        <v>0</v>
      </c>
      <c r="W11" s="98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6">
        <f>+SUM(X11:INDEX(X11:AI11,1,Settings!$C$4))</f>
        <v>0</v>
      </c>
      <c r="AK11" s="6">
        <f t="shared" ref="AK11:AK13" si="10">+SUM(X11:AI11)</f>
        <v>0</v>
      </c>
      <c r="AL11" s="98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6">
        <f>+SUM(AM11:INDEX(AM11:AX11,1,Settings!$C$4))</f>
        <v>0</v>
      </c>
      <c r="AZ11" s="6">
        <f t="shared" ref="AZ11:AZ13" si="11">+SUM(AM11:AX11)</f>
        <v>0</v>
      </c>
      <c r="BA11" s="98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6">
        <f t="shared" ref="BN11:BN13" si="12">+SUM(BB11:BM11)</f>
        <v>0</v>
      </c>
      <c r="BO11" s="98"/>
      <c r="BP11" s="53"/>
      <c r="BQ11" s="98"/>
      <c r="BR11" s="53"/>
    </row>
    <row r="12" spans="2:70" x14ac:dyDescent="0.2">
      <c r="B12" s="6" t="s">
        <v>1935</v>
      </c>
      <c r="D12" s="53"/>
      <c r="E12" s="53"/>
      <c r="F12" s="53"/>
      <c r="G12" s="53"/>
      <c r="H12" s="98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6">
        <f>+SUM(I12:INDEX(I12:T12,1,Settings!$C$4))</f>
        <v>0</v>
      </c>
      <c r="V12" s="6">
        <f t="shared" si="9"/>
        <v>0</v>
      </c>
      <c r="W12" s="98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6">
        <f>+SUM(X12:INDEX(X12:AI12,1,Settings!$C$4))</f>
        <v>0</v>
      </c>
      <c r="AK12" s="6">
        <f t="shared" si="10"/>
        <v>0</v>
      </c>
      <c r="AL12" s="98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6">
        <f>+SUM(AM12:INDEX(AM12:AX12,1,Settings!$C$4))</f>
        <v>0</v>
      </c>
      <c r="AZ12" s="6">
        <f t="shared" si="11"/>
        <v>0</v>
      </c>
      <c r="BA12" s="98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6">
        <f t="shared" si="12"/>
        <v>0</v>
      </c>
      <c r="BO12" s="98"/>
      <c r="BP12" s="53"/>
      <c r="BQ12" s="98"/>
      <c r="BR12" s="53"/>
    </row>
    <row r="13" spans="2:70" x14ac:dyDescent="0.2">
      <c r="B13" s="6" t="s">
        <v>1936</v>
      </c>
      <c r="D13" s="53"/>
      <c r="E13" s="53"/>
      <c r="F13" s="53"/>
      <c r="G13" s="53"/>
      <c r="H13" s="98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6">
        <f>+SUM(I13:INDEX(I13:T13,1,Settings!$C$4))</f>
        <v>0</v>
      </c>
      <c r="V13" s="6">
        <f t="shared" si="9"/>
        <v>0</v>
      </c>
      <c r="W13" s="98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6">
        <f>+SUM(X13:INDEX(X13:AI13,1,Settings!$C$4))</f>
        <v>0</v>
      </c>
      <c r="AK13" s="6">
        <f t="shared" si="10"/>
        <v>0</v>
      </c>
      <c r="AL13" s="98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6">
        <f>+SUM(AM13:INDEX(AM13:AX13,1,Settings!$C$4))</f>
        <v>0</v>
      </c>
      <c r="AZ13" s="6">
        <f t="shared" si="11"/>
        <v>0</v>
      </c>
      <c r="BA13" s="98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6">
        <f t="shared" si="12"/>
        <v>0</v>
      </c>
      <c r="BO13" s="98"/>
      <c r="BP13" s="53"/>
      <c r="BQ13" s="98"/>
      <c r="BR13" s="53"/>
    </row>
    <row r="14" spans="2:70" x14ac:dyDescent="0.2">
      <c r="D14" s="53"/>
      <c r="E14" s="53"/>
      <c r="F14" s="53"/>
      <c r="G14" s="53"/>
      <c r="H14" s="98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98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98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98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98"/>
      <c r="BP14" s="53"/>
      <c r="BQ14" s="98"/>
      <c r="BR14" s="53"/>
    </row>
    <row r="15" spans="2:70" x14ac:dyDescent="0.2">
      <c r="B15" s="88" t="s">
        <v>1940</v>
      </c>
      <c r="D15" s="89"/>
      <c r="E15" s="89"/>
      <c r="F15" s="89"/>
      <c r="G15" s="89"/>
      <c r="H15" s="98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98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98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98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98"/>
      <c r="BP15" s="89"/>
      <c r="BQ15" s="98"/>
      <c r="BR15" s="89"/>
    </row>
    <row r="16" spans="2:70" x14ac:dyDescent="0.2">
      <c r="B16" s="6" t="s">
        <v>1938</v>
      </c>
      <c r="D16" s="53"/>
      <c r="E16" s="53"/>
      <c r="F16" s="53"/>
      <c r="G16" s="53"/>
      <c r="H16" s="98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6">
        <f>+SUM(I16:INDEX(I16:T16,1,Settings!$C$4))</f>
        <v>0</v>
      </c>
      <c r="V16" s="6">
        <f t="shared" ref="V16:V18" si="13">+SUM(I16:T16)</f>
        <v>0</v>
      </c>
      <c r="W16" s="98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6">
        <f>+SUM(X16:INDEX(X16:AI16,1,Settings!$C$4))</f>
        <v>0</v>
      </c>
      <c r="AK16" s="6">
        <f t="shared" ref="AK16:AK18" si="14">+SUM(X16:AI16)</f>
        <v>0</v>
      </c>
      <c r="AL16" s="98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6">
        <f>+SUM(AM16:INDEX(AM16:AX16,1,Settings!$C$4))</f>
        <v>0</v>
      </c>
      <c r="AZ16" s="6">
        <f t="shared" ref="AZ16:AZ18" si="15">+SUM(AM16:AX16)</f>
        <v>0</v>
      </c>
      <c r="BA16" s="98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6">
        <f t="shared" ref="BN16:BN18" si="16">+SUM(BB16:BM16)</f>
        <v>0</v>
      </c>
      <c r="BO16" s="98"/>
      <c r="BP16" s="53"/>
      <c r="BQ16" s="98"/>
      <c r="BR16" s="53"/>
    </row>
    <row r="17" spans="2:70" x14ac:dyDescent="0.2">
      <c r="B17" s="6" t="s">
        <v>1935</v>
      </c>
      <c r="D17" s="53"/>
      <c r="E17" s="53"/>
      <c r="F17" s="53"/>
      <c r="G17" s="53"/>
      <c r="H17" s="98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6">
        <f>+SUM(I17:INDEX(I17:T17,1,Settings!$C$4))</f>
        <v>0</v>
      </c>
      <c r="V17" s="6">
        <f t="shared" si="13"/>
        <v>0</v>
      </c>
      <c r="W17" s="98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6">
        <f>+SUM(X17:INDEX(X17:AI17,1,Settings!$C$4))</f>
        <v>0</v>
      </c>
      <c r="AK17" s="6">
        <f t="shared" si="14"/>
        <v>0</v>
      </c>
      <c r="AL17" s="98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6">
        <f>+SUM(AM17:INDEX(AM17:AX17,1,Settings!$C$4))</f>
        <v>0</v>
      </c>
      <c r="AZ17" s="6">
        <f t="shared" si="15"/>
        <v>0</v>
      </c>
      <c r="BA17" s="98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6">
        <f t="shared" si="16"/>
        <v>0</v>
      </c>
      <c r="BO17" s="98"/>
      <c r="BP17" s="53"/>
      <c r="BQ17" s="98"/>
      <c r="BR17" s="53"/>
    </row>
    <row r="18" spans="2:70" x14ac:dyDescent="0.2">
      <c r="B18" s="6" t="s">
        <v>1936</v>
      </c>
      <c r="D18" s="53"/>
      <c r="E18" s="53"/>
      <c r="F18" s="53"/>
      <c r="G18" s="53"/>
      <c r="H18" s="98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6">
        <f>+SUM(I18:INDEX(I18:T18,1,Settings!$C$4))</f>
        <v>0</v>
      </c>
      <c r="V18" s="6">
        <f t="shared" si="13"/>
        <v>0</v>
      </c>
      <c r="W18" s="98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6">
        <f>+SUM(X18:INDEX(X18:AI18,1,Settings!$C$4))</f>
        <v>0</v>
      </c>
      <c r="AK18" s="6">
        <f t="shared" si="14"/>
        <v>0</v>
      </c>
      <c r="AL18" s="98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6">
        <f>+SUM(AM18:INDEX(AM18:AX18,1,Settings!$C$4))</f>
        <v>0</v>
      </c>
      <c r="AZ18" s="6">
        <f t="shared" si="15"/>
        <v>0</v>
      </c>
      <c r="BA18" s="98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6">
        <f t="shared" si="16"/>
        <v>0</v>
      </c>
      <c r="BO18" s="98"/>
      <c r="BP18" s="53"/>
      <c r="BQ18" s="98"/>
      <c r="BR18" s="53"/>
    </row>
    <row r="19" spans="2:70" x14ac:dyDescent="0.2">
      <c r="D19" s="53"/>
      <c r="E19" s="53"/>
      <c r="F19" s="53"/>
      <c r="G19" s="53"/>
      <c r="H19" s="98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98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98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98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98"/>
      <c r="BP19" s="53"/>
      <c r="BQ19" s="98"/>
      <c r="BR19" s="53"/>
    </row>
    <row r="20" spans="2:70" x14ac:dyDescent="0.2">
      <c r="B20" s="88" t="s">
        <v>1941</v>
      </c>
      <c r="D20" s="89"/>
      <c r="E20" s="89"/>
      <c r="F20" s="89"/>
      <c r="G20" s="89"/>
      <c r="H20" s="98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98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98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98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98"/>
      <c r="BP20" s="89"/>
      <c r="BQ20" s="98"/>
      <c r="BR20" s="89"/>
    </row>
    <row r="21" spans="2:70" x14ac:dyDescent="0.2">
      <c r="B21" s="6" t="s">
        <v>1938</v>
      </c>
      <c r="D21" s="53"/>
      <c r="E21" s="53"/>
      <c r="F21" s="53"/>
      <c r="G21" s="53"/>
      <c r="H21" s="98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6">
        <f>+SUM(I21:INDEX(I21:T21,1,Settings!$C$4))</f>
        <v>0</v>
      </c>
      <c r="V21" s="6">
        <f t="shared" ref="V21:V23" si="17">+SUM(I21:T21)</f>
        <v>0</v>
      </c>
      <c r="W21" s="98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6">
        <f>+SUM(X21:INDEX(X21:AI21,1,Settings!$C$4))</f>
        <v>0</v>
      </c>
      <c r="AK21" s="6">
        <f t="shared" ref="AK21:AK23" si="18">+SUM(X21:AI21)</f>
        <v>0</v>
      </c>
      <c r="AL21" s="98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6">
        <f>+SUM(AM21:INDEX(AM21:AX21,1,Settings!$C$4))</f>
        <v>0</v>
      </c>
      <c r="AZ21" s="6">
        <f t="shared" ref="AZ21:AZ23" si="19">+SUM(AM21:AX21)</f>
        <v>0</v>
      </c>
      <c r="BA21" s="98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6">
        <f t="shared" ref="BN21:BN23" si="20">+SUM(BB21:BM21)</f>
        <v>0</v>
      </c>
      <c r="BO21" s="98"/>
      <c r="BP21" s="53"/>
      <c r="BQ21" s="98"/>
      <c r="BR21" s="53"/>
    </row>
    <row r="22" spans="2:70" x14ac:dyDescent="0.2">
      <c r="B22" s="6" t="s">
        <v>1935</v>
      </c>
      <c r="D22" s="53"/>
      <c r="E22" s="53"/>
      <c r="F22" s="53"/>
      <c r="G22" s="53"/>
      <c r="H22" s="98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6">
        <f>+SUM(I22:INDEX(I22:T22,1,Settings!$C$4))</f>
        <v>0</v>
      </c>
      <c r="V22" s="6">
        <f t="shared" si="17"/>
        <v>0</v>
      </c>
      <c r="W22" s="98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6">
        <f>+SUM(X22:INDEX(X22:AI22,1,Settings!$C$4))</f>
        <v>0</v>
      </c>
      <c r="AK22" s="6">
        <f t="shared" si="18"/>
        <v>0</v>
      </c>
      <c r="AL22" s="98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6">
        <f>+SUM(AM22:INDEX(AM22:AX22,1,Settings!$C$4))</f>
        <v>0</v>
      </c>
      <c r="AZ22" s="6">
        <f t="shared" si="19"/>
        <v>0</v>
      </c>
      <c r="BA22" s="98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6">
        <f t="shared" si="20"/>
        <v>0</v>
      </c>
      <c r="BO22" s="98"/>
      <c r="BP22" s="53"/>
      <c r="BQ22" s="98"/>
      <c r="BR22" s="53"/>
    </row>
    <row r="23" spans="2:70" x14ac:dyDescent="0.2">
      <c r="B23" s="6" t="s">
        <v>1936</v>
      </c>
      <c r="D23" s="53"/>
      <c r="E23" s="53"/>
      <c r="F23" s="53"/>
      <c r="G23" s="53"/>
      <c r="H23" s="98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6">
        <f>+SUM(I23:INDEX(I23:T23,1,Settings!$C$4))</f>
        <v>0</v>
      </c>
      <c r="V23" s="6">
        <f t="shared" si="17"/>
        <v>0</v>
      </c>
      <c r="W23" s="98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6">
        <f>+SUM(X23:INDEX(X23:AI23,1,Settings!$C$4))</f>
        <v>0</v>
      </c>
      <c r="AK23" s="6">
        <f t="shared" si="18"/>
        <v>0</v>
      </c>
      <c r="AL23" s="98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6">
        <f>+SUM(AM23:INDEX(AM23:AX23,1,Settings!$C$4))</f>
        <v>0</v>
      </c>
      <c r="AZ23" s="6">
        <f t="shared" si="19"/>
        <v>0</v>
      </c>
      <c r="BA23" s="98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6">
        <f t="shared" si="20"/>
        <v>0</v>
      </c>
      <c r="BO23" s="98"/>
      <c r="BP23" s="53"/>
      <c r="BQ23" s="98"/>
      <c r="BR23" s="53"/>
    </row>
    <row r="24" spans="2:70" x14ac:dyDescent="0.2">
      <c r="D24" s="53"/>
      <c r="E24" s="53"/>
      <c r="F24" s="53"/>
      <c r="G24" s="53"/>
      <c r="H24" s="98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98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98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98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98"/>
      <c r="BP24" s="53"/>
      <c r="BQ24" s="98"/>
      <c r="BR24" s="53"/>
    </row>
    <row r="25" spans="2:70" x14ac:dyDescent="0.2">
      <c r="B25" s="88" t="s">
        <v>1942</v>
      </c>
      <c r="D25" s="89"/>
      <c r="E25" s="89"/>
      <c r="F25" s="89"/>
      <c r="G25" s="89"/>
      <c r="H25" s="98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98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98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89"/>
      <c r="BA25" s="98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98"/>
      <c r="BP25" s="89"/>
      <c r="BQ25" s="98"/>
      <c r="BR25" s="89"/>
    </row>
    <row r="26" spans="2:70" x14ac:dyDescent="0.2">
      <c r="B26" s="6" t="s">
        <v>1938</v>
      </c>
      <c r="D26" s="53"/>
      <c r="E26" s="53"/>
      <c r="F26" s="53"/>
      <c r="G26" s="53"/>
      <c r="H26" s="98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6">
        <f>+SUM(I26:INDEX(I26:T26,1,Settings!$C$4))</f>
        <v>0</v>
      </c>
      <c r="V26" s="6">
        <f t="shared" ref="V26:V28" si="21">+SUM(I26:T26)</f>
        <v>0</v>
      </c>
      <c r="W26" s="98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6">
        <f>+SUM(X26:INDEX(X26:AI26,1,Settings!$C$4))</f>
        <v>0</v>
      </c>
      <c r="AK26" s="6">
        <f t="shared" ref="AK26:AK28" si="22">+SUM(X26:AI26)</f>
        <v>0</v>
      </c>
      <c r="AL26" s="98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6">
        <f>+SUM(AM26:INDEX(AM26:AX26,1,Settings!$C$4))</f>
        <v>0</v>
      </c>
      <c r="AZ26" s="6">
        <f t="shared" ref="AZ26:AZ28" si="23">+SUM(AM26:AX26)</f>
        <v>0</v>
      </c>
      <c r="BA26" s="98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6">
        <f t="shared" ref="BN26:BN28" si="24">+SUM(BB26:BM26)</f>
        <v>0</v>
      </c>
      <c r="BO26" s="98"/>
      <c r="BP26" s="53"/>
      <c r="BQ26" s="98"/>
      <c r="BR26" s="53"/>
    </row>
    <row r="27" spans="2:70" x14ac:dyDescent="0.2">
      <c r="B27" s="6" t="s">
        <v>1935</v>
      </c>
      <c r="D27" s="53"/>
      <c r="E27" s="53"/>
      <c r="F27" s="53"/>
      <c r="G27" s="53"/>
      <c r="H27" s="98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6">
        <f>+SUM(I27:INDEX(I27:T27,1,Settings!$C$4))</f>
        <v>0</v>
      </c>
      <c r="V27" s="6">
        <f t="shared" si="21"/>
        <v>0</v>
      </c>
      <c r="W27" s="98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6">
        <f>+SUM(X27:INDEX(X27:AI27,1,Settings!$C$4))</f>
        <v>0</v>
      </c>
      <c r="AK27" s="6">
        <f t="shared" si="22"/>
        <v>0</v>
      </c>
      <c r="AL27" s="98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6">
        <f>+SUM(AM27:INDEX(AM27:AX27,1,Settings!$C$4))</f>
        <v>0</v>
      </c>
      <c r="AZ27" s="6">
        <f t="shared" si="23"/>
        <v>0</v>
      </c>
      <c r="BA27" s="98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6">
        <f t="shared" si="24"/>
        <v>0</v>
      </c>
      <c r="BO27" s="98"/>
      <c r="BP27" s="53"/>
      <c r="BQ27" s="98"/>
      <c r="BR27" s="53"/>
    </row>
    <row r="28" spans="2:70" x14ac:dyDescent="0.2">
      <c r="B28" s="6" t="s">
        <v>1936</v>
      </c>
      <c r="D28" s="53"/>
      <c r="E28" s="53"/>
      <c r="F28" s="53"/>
      <c r="G28" s="53"/>
      <c r="H28" s="98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6">
        <f>+SUM(I28:INDEX(I28:T28,1,Settings!$C$4))</f>
        <v>0</v>
      </c>
      <c r="V28" s="6">
        <f t="shared" si="21"/>
        <v>0</v>
      </c>
      <c r="W28" s="98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6">
        <f>+SUM(X28:INDEX(X28:AI28,1,Settings!$C$4))</f>
        <v>0</v>
      </c>
      <c r="AK28" s="6">
        <f t="shared" si="22"/>
        <v>0</v>
      </c>
      <c r="AL28" s="98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6">
        <f>+SUM(AM28:INDEX(AM28:AX28,1,Settings!$C$4))</f>
        <v>0</v>
      </c>
      <c r="AZ28" s="6">
        <f t="shared" si="23"/>
        <v>0</v>
      </c>
      <c r="BA28" s="98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6">
        <f t="shared" si="24"/>
        <v>0</v>
      </c>
      <c r="BO28" s="98"/>
      <c r="BP28" s="53"/>
      <c r="BQ28" s="98"/>
      <c r="BR28" s="53"/>
    </row>
    <row r="29" spans="2:70" x14ac:dyDescent="0.2">
      <c r="D29" s="53"/>
      <c r="E29" s="53"/>
      <c r="F29" s="53"/>
      <c r="G29" s="53"/>
      <c r="H29" s="98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98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98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98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98"/>
      <c r="BP29" s="53"/>
      <c r="BQ29" s="98"/>
      <c r="BR29" s="53"/>
    </row>
    <row r="30" spans="2:70" x14ac:dyDescent="0.2">
      <c r="B30" s="88" t="s">
        <v>1943</v>
      </c>
      <c r="D30" s="89"/>
      <c r="E30" s="89"/>
      <c r="F30" s="89"/>
      <c r="G30" s="89"/>
      <c r="H30" s="98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98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98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89"/>
      <c r="BA30" s="98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98"/>
      <c r="BP30" s="89"/>
      <c r="BQ30" s="98"/>
      <c r="BR30" s="89"/>
    </row>
    <row r="31" spans="2:70" x14ac:dyDescent="0.2">
      <c r="B31" s="6" t="s">
        <v>1938</v>
      </c>
      <c r="D31" s="53"/>
      <c r="E31" s="53"/>
      <c r="F31" s="53"/>
      <c r="G31" s="53"/>
      <c r="H31" s="98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6">
        <f>+SUM(I31:INDEX(I31:T31,1,Settings!$C$4))</f>
        <v>0</v>
      </c>
      <c r="V31" s="6">
        <f t="shared" ref="V31:V33" si="25">+SUM(I31:T31)</f>
        <v>0</v>
      </c>
      <c r="W31" s="98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6">
        <f>+SUM(X31:INDEX(X31:AI31,1,Settings!$C$4))</f>
        <v>0</v>
      </c>
      <c r="AK31" s="6">
        <f t="shared" ref="AK31:AK33" si="26">+SUM(X31:AI31)</f>
        <v>0</v>
      </c>
      <c r="AL31" s="98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6">
        <f>+SUM(AM31:INDEX(AM31:AX31,1,Settings!$C$4))</f>
        <v>0</v>
      </c>
      <c r="AZ31" s="6">
        <f t="shared" ref="AZ31:AZ33" si="27">+SUM(AM31:AX31)</f>
        <v>0</v>
      </c>
      <c r="BA31" s="98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6">
        <f t="shared" ref="BN31:BN33" si="28">+SUM(BB31:BM31)</f>
        <v>0</v>
      </c>
      <c r="BO31" s="98"/>
      <c r="BP31" s="53"/>
      <c r="BQ31" s="98"/>
      <c r="BR31" s="53"/>
    </row>
    <row r="32" spans="2:70" x14ac:dyDescent="0.2">
      <c r="B32" s="6" t="s">
        <v>1935</v>
      </c>
      <c r="D32" s="53"/>
      <c r="E32" s="53"/>
      <c r="F32" s="53"/>
      <c r="G32" s="53"/>
      <c r="H32" s="98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6">
        <f>+SUM(I32:INDEX(I32:T32,1,Settings!$C$4))</f>
        <v>0</v>
      </c>
      <c r="V32" s="6">
        <f t="shared" si="25"/>
        <v>0</v>
      </c>
      <c r="W32" s="98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6">
        <f>+SUM(X32:INDEX(X32:AI32,1,Settings!$C$4))</f>
        <v>0</v>
      </c>
      <c r="AK32" s="6">
        <f t="shared" si="26"/>
        <v>0</v>
      </c>
      <c r="AL32" s="98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6">
        <f>+SUM(AM32:INDEX(AM32:AX32,1,Settings!$C$4))</f>
        <v>0</v>
      </c>
      <c r="AZ32" s="6">
        <f t="shared" si="27"/>
        <v>0</v>
      </c>
      <c r="BA32" s="98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6">
        <f t="shared" si="28"/>
        <v>0</v>
      </c>
      <c r="BO32" s="98"/>
      <c r="BP32" s="53"/>
      <c r="BQ32" s="98"/>
      <c r="BR32" s="53"/>
    </row>
    <row r="33" spans="2:70" x14ac:dyDescent="0.2">
      <c r="B33" s="6" t="s">
        <v>1936</v>
      </c>
      <c r="D33" s="53"/>
      <c r="E33" s="53"/>
      <c r="F33" s="53"/>
      <c r="G33" s="53"/>
      <c r="H33" s="98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6">
        <f>+SUM(I33:INDEX(I33:T33,1,Settings!$C$4))</f>
        <v>0</v>
      </c>
      <c r="V33" s="6">
        <f t="shared" si="25"/>
        <v>0</v>
      </c>
      <c r="W33" s="98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6">
        <f>+SUM(X33:INDEX(X33:AI33,1,Settings!$C$4))</f>
        <v>0</v>
      </c>
      <c r="AK33" s="6">
        <f t="shared" si="26"/>
        <v>0</v>
      </c>
      <c r="AL33" s="98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6">
        <f>+SUM(AM33:INDEX(AM33:AX33,1,Settings!$C$4))</f>
        <v>0</v>
      </c>
      <c r="AZ33" s="6">
        <f t="shared" si="27"/>
        <v>0</v>
      </c>
      <c r="BA33" s="98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6">
        <f t="shared" si="28"/>
        <v>0</v>
      </c>
      <c r="BO33" s="98"/>
      <c r="BP33" s="53"/>
      <c r="BQ33" s="98"/>
      <c r="BR33" s="53"/>
    </row>
    <row r="34" spans="2:70" x14ac:dyDescent="0.2">
      <c r="D34" s="53"/>
      <c r="E34" s="53"/>
      <c r="F34" s="53"/>
      <c r="G34" s="53"/>
      <c r="H34" s="98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98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98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98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98"/>
      <c r="BP34" s="53"/>
      <c r="BQ34" s="98"/>
      <c r="BR34" s="53"/>
    </row>
    <row r="35" spans="2:70" x14ac:dyDescent="0.2">
      <c r="B35" s="88" t="s">
        <v>1944</v>
      </c>
      <c r="D35" s="89"/>
      <c r="E35" s="89"/>
      <c r="F35" s="89"/>
      <c r="G35" s="89"/>
      <c r="H35" s="98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98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98"/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  <c r="AZ35" s="89"/>
      <c r="BA35" s="98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98"/>
      <c r="BP35" s="89"/>
      <c r="BQ35" s="98"/>
      <c r="BR35" s="89"/>
    </row>
    <row r="36" spans="2:70" x14ac:dyDescent="0.2">
      <c r="B36" s="6" t="s">
        <v>1938</v>
      </c>
      <c r="D36" s="53"/>
      <c r="E36" s="53"/>
      <c r="F36" s="53"/>
      <c r="G36" s="53"/>
      <c r="H36" s="98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6">
        <f>+SUM(I36:INDEX(I36:T36,1,Settings!$C$4))</f>
        <v>0</v>
      </c>
      <c r="V36" s="6">
        <f t="shared" ref="V36:V38" si="29">+SUM(I36:T36)</f>
        <v>0</v>
      </c>
      <c r="W36" s="98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6">
        <f>+SUM(X36:INDEX(X36:AI36,1,Settings!$C$4))</f>
        <v>0</v>
      </c>
      <c r="AK36" s="6">
        <f t="shared" ref="AK36:AK38" si="30">+SUM(X36:AI36)</f>
        <v>0</v>
      </c>
      <c r="AL36" s="98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6">
        <f>+SUM(AM36:INDEX(AM36:AX36,1,Settings!$C$4))</f>
        <v>0</v>
      </c>
      <c r="AZ36" s="6">
        <f t="shared" ref="AZ36:AZ38" si="31">+SUM(AM36:AX36)</f>
        <v>0</v>
      </c>
      <c r="BA36" s="98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6">
        <f t="shared" ref="BN36:BN38" si="32">+SUM(BB36:BM36)</f>
        <v>0</v>
      </c>
      <c r="BO36" s="98"/>
      <c r="BP36" s="53"/>
      <c r="BQ36" s="98"/>
      <c r="BR36" s="53"/>
    </row>
    <row r="37" spans="2:70" x14ac:dyDescent="0.2">
      <c r="B37" s="6" t="s">
        <v>1935</v>
      </c>
      <c r="D37" s="53"/>
      <c r="E37" s="53"/>
      <c r="F37" s="53"/>
      <c r="G37" s="53"/>
      <c r="H37" s="98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6">
        <f>+SUM(I37:INDEX(I37:T37,1,Settings!$C$4))</f>
        <v>0</v>
      </c>
      <c r="V37" s="6">
        <f t="shared" si="29"/>
        <v>0</v>
      </c>
      <c r="W37" s="98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6">
        <f>+SUM(X37:INDEX(X37:AI37,1,Settings!$C$4))</f>
        <v>0</v>
      </c>
      <c r="AK37" s="6">
        <f t="shared" si="30"/>
        <v>0</v>
      </c>
      <c r="AL37" s="98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6">
        <f>+SUM(AM37:INDEX(AM37:AX37,1,Settings!$C$4))</f>
        <v>0</v>
      </c>
      <c r="AZ37" s="6">
        <f t="shared" si="31"/>
        <v>0</v>
      </c>
      <c r="BA37" s="98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6">
        <f t="shared" si="32"/>
        <v>0</v>
      </c>
      <c r="BO37" s="98"/>
      <c r="BP37" s="53"/>
      <c r="BQ37" s="98"/>
      <c r="BR37" s="53"/>
    </row>
    <row r="38" spans="2:70" x14ac:dyDescent="0.2">
      <c r="B38" s="6" t="s">
        <v>1936</v>
      </c>
      <c r="D38" s="53"/>
      <c r="E38" s="53"/>
      <c r="F38" s="53"/>
      <c r="G38" s="53"/>
      <c r="H38" s="98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6">
        <f>+SUM(I38:INDEX(I38:T38,1,Settings!$C$4))</f>
        <v>0</v>
      </c>
      <c r="V38" s="6">
        <f t="shared" si="29"/>
        <v>0</v>
      </c>
      <c r="W38" s="98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6">
        <f>+SUM(X38:INDEX(X38:AI38,1,Settings!$C$4))</f>
        <v>0</v>
      </c>
      <c r="AK38" s="6">
        <f t="shared" si="30"/>
        <v>0</v>
      </c>
      <c r="AL38" s="98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6">
        <f>+SUM(AM38:INDEX(AM38:AX38,1,Settings!$C$4))</f>
        <v>0</v>
      </c>
      <c r="AZ38" s="6">
        <f t="shared" si="31"/>
        <v>0</v>
      </c>
      <c r="BA38" s="98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6">
        <f t="shared" si="32"/>
        <v>0</v>
      </c>
      <c r="BO38" s="98"/>
      <c r="BP38" s="53"/>
      <c r="BQ38" s="98"/>
      <c r="BR38" s="53"/>
    </row>
    <row r="39" spans="2:70" x14ac:dyDescent="0.2">
      <c r="D39" s="53"/>
      <c r="E39" s="53"/>
      <c r="F39" s="53"/>
      <c r="G39" s="53"/>
      <c r="H39" s="98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98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98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98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98"/>
      <c r="BP39" s="53"/>
      <c r="BQ39" s="98"/>
      <c r="BR39" s="53"/>
    </row>
    <row r="40" spans="2:70" x14ac:dyDescent="0.2">
      <c r="D40" s="53"/>
      <c r="E40" s="53"/>
      <c r="F40" s="53"/>
      <c r="G40" s="53"/>
      <c r="H40" s="98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98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98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98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98"/>
      <c r="BP40" s="53"/>
      <c r="BQ40" s="98"/>
      <c r="BR40" s="53"/>
    </row>
    <row r="41" spans="2:70" x14ac:dyDescent="0.2">
      <c r="D41" s="53"/>
      <c r="E41" s="53"/>
      <c r="F41" s="53"/>
      <c r="G41" s="53"/>
      <c r="H41" s="98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98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98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98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98"/>
      <c r="BP41" s="53"/>
      <c r="BQ41" s="98"/>
      <c r="BR41" s="53"/>
    </row>
    <row r="42" spans="2:70" x14ac:dyDescent="0.2">
      <c r="D42" s="53"/>
      <c r="E42" s="53"/>
      <c r="F42" s="53"/>
      <c r="G42" s="53"/>
      <c r="H42" s="98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98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98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98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98"/>
      <c r="BP42" s="53"/>
      <c r="BQ42" s="98"/>
      <c r="BR42" s="53"/>
    </row>
    <row r="43" spans="2:70" x14ac:dyDescent="0.2">
      <c r="D43" s="53"/>
      <c r="E43" s="53"/>
      <c r="F43" s="53"/>
      <c r="G43" s="53"/>
      <c r="H43" s="98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98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98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98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98"/>
      <c r="BP43" s="53"/>
      <c r="BQ43" s="98"/>
      <c r="BR43" s="53"/>
    </row>
    <row r="44" spans="2:70" x14ac:dyDescent="0.2">
      <c r="D44" s="53"/>
      <c r="E44" s="53"/>
      <c r="F44" s="53"/>
      <c r="G44" s="53"/>
      <c r="H44" s="98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98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98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98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98"/>
      <c r="BP44" s="53"/>
      <c r="BQ44" s="98"/>
      <c r="BR44" s="53"/>
    </row>
    <row r="45" spans="2:70" x14ac:dyDescent="0.2">
      <c r="D45" s="53"/>
      <c r="E45" s="53"/>
      <c r="F45" s="53"/>
      <c r="G45" s="53"/>
      <c r="H45" s="98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98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98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98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98"/>
      <c r="BP45" s="53"/>
      <c r="BQ45" s="98"/>
      <c r="BR45" s="53"/>
    </row>
    <row r="46" spans="2:70" x14ac:dyDescent="0.2">
      <c r="D46" s="53"/>
      <c r="E46" s="53"/>
      <c r="F46" s="53"/>
      <c r="G46" s="53"/>
      <c r="H46" s="98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98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98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98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98"/>
      <c r="BP46" s="53"/>
      <c r="BQ46" s="98"/>
      <c r="BR46" s="53"/>
    </row>
    <row r="47" spans="2:70" x14ac:dyDescent="0.2">
      <c r="D47" s="53"/>
      <c r="E47" s="53"/>
      <c r="F47" s="53"/>
      <c r="G47" s="53"/>
      <c r="H47" s="98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98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98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98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98"/>
      <c r="BP47" s="53"/>
      <c r="BQ47" s="98"/>
      <c r="BR47" s="53"/>
    </row>
    <row r="48" spans="2:70" x14ac:dyDescent="0.2">
      <c r="D48" s="53"/>
      <c r="E48" s="53"/>
      <c r="F48" s="53"/>
      <c r="G48" s="53"/>
      <c r="H48" s="98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98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98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98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98"/>
      <c r="BP48" s="53"/>
      <c r="BQ48" s="98"/>
      <c r="BR48" s="53"/>
    </row>
    <row r="49" spans="4:70" x14ac:dyDescent="0.2">
      <c r="D49" s="53"/>
      <c r="E49" s="53"/>
      <c r="F49" s="53"/>
      <c r="G49" s="53"/>
      <c r="H49" s="98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98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98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98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98"/>
      <c r="BP49" s="53"/>
      <c r="BQ49" s="98"/>
      <c r="BR49" s="53"/>
    </row>
    <row r="50" spans="4:70" x14ac:dyDescent="0.2">
      <c r="D50" s="53"/>
      <c r="E50" s="53"/>
      <c r="F50" s="53"/>
      <c r="G50" s="53"/>
      <c r="H50" s="98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98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98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98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98"/>
      <c r="BP50" s="53"/>
      <c r="BQ50" s="98"/>
      <c r="BR50" s="53"/>
    </row>
    <row r="51" spans="4:70" x14ac:dyDescent="0.2">
      <c r="D51" s="53"/>
      <c r="E51" s="53"/>
      <c r="F51" s="53"/>
      <c r="G51" s="53"/>
      <c r="H51" s="98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98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98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98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98"/>
      <c r="BP51" s="53"/>
      <c r="BQ51" s="98"/>
      <c r="BR51" s="53"/>
    </row>
    <row r="52" spans="4:70" x14ac:dyDescent="0.2">
      <c r="D52" s="53"/>
      <c r="E52" s="53"/>
      <c r="F52" s="53"/>
      <c r="G52" s="53"/>
      <c r="H52" s="98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98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98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98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98"/>
      <c r="BP52" s="53"/>
      <c r="BQ52" s="98"/>
      <c r="BR52" s="53"/>
    </row>
    <row r="53" spans="4:70" x14ac:dyDescent="0.2">
      <c r="D53" s="53"/>
      <c r="E53" s="53"/>
      <c r="F53" s="53"/>
      <c r="G53" s="53"/>
      <c r="H53" s="98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98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98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98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98"/>
      <c r="BP53" s="53"/>
      <c r="BQ53" s="98"/>
      <c r="BR53" s="53"/>
    </row>
    <row r="54" spans="4:70" x14ac:dyDescent="0.2">
      <c r="D54" s="53"/>
      <c r="E54" s="53"/>
      <c r="F54" s="53"/>
      <c r="G54" s="53"/>
      <c r="H54" s="98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98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98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98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98"/>
      <c r="BP54" s="53"/>
      <c r="BQ54" s="98"/>
      <c r="BR54" s="53"/>
    </row>
    <row r="55" spans="4:70" x14ac:dyDescent="0.2">
      <c r="D55" s="53"/>
      <c r="E55" s="53"/>
      <c r="F55" s="53"/>
      <c r="G55" s="53"/>
      <c r="H55" s="98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98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98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98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98"/>
      <c r="BP55" s="53"/>
      <c r="BQ55" s="98"/>
      <c r="BR55" s="53"/>
    </row>
    <row r="56" spans="4:70" x14ac:dyDescent="0.2">
      <c r="D56" s="53"/>
      <c r="E56" s="53"/>
      <c r="F56" s="53"/>
      <c r="G56" s="53"/>
      <c r="H56" s="98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98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98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98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98"/>
      <c r="BP56" s="53"/>
      <c r="BQ56" s="98"/>
      <c r="BR56" s="53"/>
    </row>
    <row r="57" spans="4:70" x14ac:dyDescent="0.2">
      <c r="D57" s="53"/>
      <c r="E57" s="53"/>
      <c r="F57" s="53"/>
      <c r="G57" s="53"/>
      <c r="H57" s="98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98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98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98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98"/>
      <c r="BP57" s="53"/>
      <c r="BQ57" s="98"/>
      <c r="BR57" s="53"/>
    </row>
    <row r="58" spans="4:70" x14ac:dyDescent="0.2">
      <c r="D58" s="53"/>
      <c r="E58" s="53"/>
      <c r="F58" s="53"/>
      <c r="G58" s="53"/>
      <c r="H58" s="98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98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98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98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98"/>
      <c r="BP58" s="53"/>
      <c r="BQ58" s="98"/>
      <c r="BR58" s="53"/>
    </row>
    <row r="59" spans="4:70" x14ac:dyDescent="0.2">
      <c r="D59" s="53"/>
      <c r="E59" s="53"/>
      <c r="F59" s="53"/>
      <c r="G59" s="53"/>
      <c r="H59" s="98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98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98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98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98"/>
      <c r="BP59" s="53"/>
      <c r="BQ59" s="98"/>
      <c r="BR59" s="53"/>
    </row>
    <row r="60" spans="4:70" x14ac:dyDescent="0.2">
      <c r="D60" s="53"/>
      <c r="E60" s="53"/>
      <c r="F60" s="53"/>
      <c r="G60" s="53"/>
      <c r="H60" s="98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98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98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98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98"/>
      <c r="BP60" s="53"/>
      <c r="BQ60" s="98"/>
      <c r="BR60" s="53"/>
    </row>
    <row r="61" spans="4:70" x14ac:dyDescent="0.2">
      <c r="D61" s="53"/>
      <c r="E61" s="53"/>
      <c r="F61" s="53"/>
      <c r="G61" s="53"/>
      <c r="H61" s="98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98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98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98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98"/>
      <c r="BP61" s="53"/>
      <c r="BQ61" s="98"/>
      <c r="BR61" s="53"/>
    </row>
    <row r="62" spans="4:70" x14ac:dyDescent="0.2">
      <c r="D62" s="53"/>
      <c r="E62" s="53"/>
      <c r="F62" s="53"/>
      <c r="G62" s="53"/>
      <c r="H62" s="98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98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98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98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98"/>
      <c r="BP62" s="53"/>
      <c r="BQ62" s="98"/>
      <c r="BR62" s="53"/>
    </row>
    <row r="63" spans="4:70" x14ac:dyDescent="0.2">
      <c r="D63" s="53"/>
      <c r="E63" s="53"/>
      <c r="F63" s="53"/>
      <c r="G63" s="53"/>
      <c r="H63" s="98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98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98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98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98"/>
      <c r="BP63" s="53"/>
      <c r="BQ63" s="98"/>
      <c r="BR63" s="53"/>
    </row>
    <row r="64" spans="4:70" x14ac:dyDescent="0.2">
      <c r="D64" s="53"/>
      <c r="E64" s="53"/>
      <c r="F64" s="53"/>
      <c r="G64" s="53"/>
      <c r="H64" s="98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98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98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98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98"/>
      <c r="BP64" s="53"/>
      <c r="BQ64" s="98"/>
      <c r="BR64" s="53"/>
    </row>
    <row r="65" spans="4:70" x14ac:dyDescent="0.2">
      <c r="D65" s="53"/>
      <c r="E65" s="53"/>
      <c r="F65" s="53"/>
      <c r="G65" s="53"/>
      <c r="H65" s="98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98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98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98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98"/>
      <c r="BP65" s="53"/>
      <c r="BQ65" s="98"/>
      <c r="BR65" s="53"/>
    </row>
    <row r="66" spans="4:70" x14ac:dyDescent="0.2">
      <c r="D66" s="53"/>
      <c r="E66" s="53"/>
      <c r="F66" s="53"/>
      <c r="G66" s="53"/>
      <c r="H66" s="98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98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98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98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98"/>
      <c r="BP66" s="53"/>
      <c r="BQ66" s="98"/>
      <c r="BR66" s="53"/>
    </row>
    <row r="67" spans="4:70" x14ac:dyDescent="0.2">
      <c r="D67" s="53"/>
      <c r="E67" s="53"/>
      <c r="F67" s="53"/>
      <c r="G67" s="53"/>
      <c r="H67" s="98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98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98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98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98"/>
      <c r="BP67" s="53"/>
      <c r="BQ67" s="98"/>
      <c r="BR67" s="53"/>
    </row>
    <row r="68" spans="4:70" x14ac:dyDescent="0.2">
      <c r="D68" s="53"/>
      <c r="E68" s="53"/>
      <c r="F68" s="53"/>
      <c r="G68" s="53"/>
      <c r="H68" s="98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98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98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98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98"/>
      <c r="BP68" s="53"/>
      <c r="BQ68" s="98"/>
      <c r="BR68" s="53"/>
    </row>
    <row r="69" spans="4:70" x14ac:dyDescent="0.2">
      <c r="D69" s="53"/>
      <c r="E69" s="53"/>
      <c r="F69" s="53"/>
      <c r="G69" s="53"/>
      <c r="H69" s="98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98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98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98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98"/>
      <c r="BP69" s="53"/>
      <c r="BQ69" s="98"/>
      <c r="BR69" s="53"/>
    </row>
    <row r="70" spans="4:70" x14ac:dyDescent="0.2">
      <c r="D70" s="53"/>
      <c r="E70" s="53"/>
      <c r="F70" s="53"/>
      <c r="G70" s="53"/>
      <c r="H70" s="98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98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98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98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98"/>
      <c r="BP70" s="53"/>
      <c r="BQ70" s="98"/>
      <c r="BR70" s="53"/>
    </row>
    <row r="71" spans="4:70" x14ac:dyDescent="0.2">
      <c r="D71" s="53"/>
      <c r="E71" s="53"/>
      <c r="F71" s="53"/>
      <c r="G71" s="53"/>
      <c r="H71" s="98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98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98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98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98"/>
      <c r="BP71" s="53"/>
      <c r="BQ71" s="98"/>
      <c r="BR71" s="53"/>
    </row>
    <row r="72" spans="4:70" x14ac:dyDescent="0.2">
      <c r="D72" s="53"/>
      <c r="E72" s="53"/>
      <c r="F72" s="53"/>
      <c r="G72" s="53"/>
      <c r="H72" s="98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98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98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98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98"/>
      <c r="BP72" s="53"/>
      <c r="BQ72" s="98"/>
      <c r="BR72" s="53"/>
    </row>
    <row r="73" spans="4:70" x14ac:dyDescent="0.2">
      <c r="D73" s="53"/>
      <c r="E73" s="53"/>
      <c r="F73" s="53"/>
      <c r="G73" s="53"/>
      <c r="H73" s="98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98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98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98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98"/>
      <c r="BP73" s="53"/>
      <c r="BQ73" s="98"/>
      <c r="BR73" s="53"/>
    </row>
    <row r="74" spans="4:70" x14ac:dyDescent="0.2">
      <c r="D74" s="53"/>
      <c r="E74" s="53"/>
      <c r="F74" s="53"/>
      <c r="G74" s="53"/>
      <c r="H74" s="98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98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98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98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98"/>
      <c r="BP74" s="53"/>
      <c r="BQ74" s="98"/>
      <c r="BR74" s="53"/>
    </row>
    <row r="75" spans="4:70" x14ac:dyDescent="0.2">
      <c r="D75" s="53"/>
      <c r="E75" s="53"/>
      <c r="F75" s="53"/>
      <c r="G75" s="53"/>
      <c r="H75" s="98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98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98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98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98"/>
      <c r="BP75" s="53"/>
      <c r="BQ75" s="98"/>
      <c r="BR75" s="53"/>
    </row>
    <row r="76" spans="4:70" x14ac:dyDescent="0.2">
      <c r="D76" s="53"/>
      <c r="E76" s="53"/>
      <c r="F76" s="53"/>
      <c r="G76" s="53"/>
      <c r="H76" s="98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98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98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98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98"/>
      <c r="BP76" s="53"/>
      <c r="BQ76" s="98"/>
      <c r="BR76" s="53"/>
    </row>
    <row r="77" spans="4:70" x14ac:dyDescent="0.2">
      <c r="D77" s="53"/>
      <c r="E77" s="53"/>
      <c r="F77" s="53"/>
      <c r="G77" s="53"/>
      <c r="H77" s="98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98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98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98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98"/>
      <c r="BP77" s="53"/>
      <c r="BQ77" s="98"/>
      <c r="BR77" s="53"/>
    </row>
    <row r="78" spans="4:70" x14ac:dyDescent="0.2">
      <c r="D78" s="53"/>
      <c r="E78" s="53"/>
      <c r="F78" s="53"/>
      <c r="G78" s="53"/>
      <c r="H78" s="98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98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98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98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98"/>
      <c r="BP78" s="53"/>
      <c r="BQ78" s="98"/>
      <c r="BR78" s="53"/>
    </row>
    <row r="79" spans="4:70" x14ac:dyDescent="0.2">
      <c r="D79" s="53"/>
      <c r="E79" s="53"/>
      <c r="F79" s="53"/>
      <c r="G79" s="53"/>
      <c r="H79" s="98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98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98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98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98"/>
      <c r="BP79" s="53"/>
      <c r="BQ79" s="98"/>
      <c r="BR79" s="53"/>
    </row>
    <row r="80" spans="4:70" x14ac:dyDescent="0.2">
      <c r="D80" s="53"/>
      <c r="E80" s="53"/>
      <c r="F80" s="53"/>
      <c r="G80" s="53"/>
      <c r="H80" s="98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98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98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98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98"/>
      <c r="BP80" s="53"/>
      <c r="BQ80" s="98"/>
      <c r="BR80" s="53"/>
    </row>
    <row r="81" spans="4:70" x14ac:dyDescent="0.2">
      <c r="D81" s="53"/>
      <c r="E81" s="53"/>
      <c r="F81" s="53"/>
      <c r="G81" s="53"/>
      <c r="H81" s="98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98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98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98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98"/>
      <c r="BP81" s="53"/>
      <c r="BQ81" s="98"/>
      <c r="BR81" s="53"/>
    </row>
    <row r="82" spans="4:70" x14ac:dyDescent="0.2">
      <c r="D82" s="53"/>
      <c r="E82" s="53"/>
      <c r="F82" s="53"/>
      <c r="G82" s="53"/>
      <c r="H82" s="98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98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98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98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98"/>
      <c r="BP82" s="53"/>
      <c r="BQ82" s="98"/>
      <c r="BR82" s="53"/>
    </row>
    <row r="83" spans="4:70" x14ac:dyDescent="0.2">
      <c r="D83" s="53"/>
      <c r="E83" s="53"/>
      <c r="F83" s="53"/>
      <c r="G83" s="53"/>
      <c r="H83" s="98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98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98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98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98"/>
      <c r="BP83" s="53"/>
      <c r="BQ83" s="98"/>
      <c r="BR83" s="53"/>
    </row>
    <row r="84" spans="4:70" x14ac:dyDescent="0.2">
      <c r="D84" s="53"/>
      <c r="E84" s="53"/>
      <c r="F84" s="53"/>
      <c r="G84" s="53"/>
      <c r="H84" s="98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98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98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98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98"/>
      <c r="BP84" s="53"/>
      <c r="BQ84" s="98"/>
      <c r="BR84" s="53"/>
    </row>
    <row r="85" spans="4:70" x14ac:dyDescent="0.2">
      <c r="D85" s="53"/>
      <c r="E85" s="53"/>
      <c r="F85" s="53"/>
      <c r="G85" s="53"/>
      <c r="H85" s="98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98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98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98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98"/>
      <c r="BP85" s="53"/>
      <c r="BQ85" s="98"/>
      <c r="BR85" s="53"/>
    </row>
    <row r="86" spans="4:70" x14ac:dyDescent="0.2">
      <c r="D86" s="53"/>
      <c r="E86" s="53"/>
      <c r="F86" s="53"/>
      <c r="G86" s="53"/>
      <c r="H86" s="98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98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98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98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98"/>
      <c r="BP86" s="53"/>
      <c r="BQ86" s="98"/>
      <c r="BR86" s="53"/>
    </row>
    <row r="87" spans="4:70" x14ac:dyDescent="0.2">
      <c r="D87" s="53"/>
      <c r="E87" s="53"/>
      <c r="F87" s="53"/>
      <c r="G87" s="53"/>
      <c r="H87" s="98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98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98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98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98"/>
      <c r="BP87" s="53"/>
      <c r="BQ87" s="98"/>
      <c r="BR87" s="53"/>
    </row>
    <row r="88" spans="4:70" x14ac:dyDescent="0.2">
      <c r="D88" s="53"/>
      <c r="E88" s="53"/>
      <c r="F88" s="53"/>
      <c r="G88" s="53"/>
      <c r="H88" s="98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98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98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98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98"/>
      <c r="BP88" s="53"/>
      <c r="BQ88" s="98"/>
      <c r="BR88" s="53"/>
    </row>
    <row r="89" spans="4:70" x14ac:dyDescent="0.2">
      <c r="D89" s="53"/>
      <c r="E89" s="53"/>
      <c r="F89" s="53"/>
      <c r="G89" s="53"/>
      <c r="H89" s="98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98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98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98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98"/>
      <c r="BP89" s="53"/>
      <c r="BQ89" s="98"/>
      <c r="BR89" s="53"/>
    </row>
    <row r="90" spans="4:70" x14ac:dyDescent="0.2">
      <c r="D90" s="53"/>
      <c r="E90" s="53"/>
      <c r="F90" s="53"/>
      <c r="G90" s="53"/>
      <c r="H90" s="98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98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98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98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98"/>
      <c r="BP90" s="53"/>
      <c r="BQ90" s="98"/>
      <c r="BR90" s="53"/>
    </row>
    <row r="91" spans="4:70" x14ac:dyDescent="0.2">
      <c r="D91" s="53"/>
      <c r="E91" s="53"/>
      <c r="F91" s="53"/>
      <c r="G91" s="53"/>
      <c r="H91" s="98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98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98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98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98"/>
      <c r="BP91" s="53"/>
      <c r="BQ91" s="98"/>
      <c r="BR91" s="53"/>
    </row>
    <row r="92" spans="4:70" x14ac:dyDescent="0.2">
      <c r="D92" s="53"/>
      <c r="E92" s="53"/>
      <c r="F92" s="53"/>
      <c r="G92" s="53"/>
      <c r="H92" s="98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98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98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98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98"/>
      <c r="BP92" s="53"/>
      <c r="BQ92" s="98"/>
      <c r="BR92" s="53"/>
    </row>
    <row r="93" spans="4:70" x14ac:dyDescent="0.2">
      <c r="D93" s="53"/>
      <c r="E93" s="53"/>
      <c r="F93" s="53"/>
      <c r="G93" s="53"/>
      <c r="H93" s="98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98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98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98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98"/>
      <c r="BP93" s="53"/>
      <c r="BQ93" s="98"/>
      <c r="BR93" s="53"/>
    </row>
    <row r="94" spans="4:70" x14ac:dyDescent="0.2">
      <c r="D94" s="53"/>
      <c r="E94" s="53"/>
      <c r="F94" s="53"/>
      <c r="G94" s="53"/>
      <c r="H94" s="98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98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98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98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98"/>
      <c r="BP94" s="53"/>
      <c r="BQ94" s="98"/>
      <c r="BR94" s="53"/>
    </row>
    <row r="95" spans="4:70" x14ac:dyDescent="0.2">
      <c r="D95" s="53"/>
      <c r="E95" s="53"/>
      <c r="F95" s="53"/>
      <c r="G95" s="53"/>
      <c r="H95" s="98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98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98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98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98"/>
      <c r="BP95" s="53"/>
      <c r="BQ95" s="98"/>
      <c r="BR95" s="53"/>
    </row>
    <row r="96" spans="4:70" x14ac:dyDescent="0.2">
      <c r="D96" s="53"/>
      <c r="E96" s="53"/>
      <c r="F96" s="53"/>
      <c r="G96" s="53"/>
      <c r="H96" s="98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98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98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98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98"/>
      <c r="BP96" s="53"/>
      <c r="BQ96" s="98"/>
      <c r="BR96" s="53"/>
    </row>
    <row r="97" spans="4:70" x14ac:dyDescent="0.2">
      <c r="D97" s="53"/>
      <c r="E97" s="53"/>
      <c r="F97" s="53"/>
      <c r="G97" s="53"/>
      <c r="H97" s="98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98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98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98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98"/>
      <c r="BP97" s="53"/>
      <c r="BQ97" s="98"/>
      <c r="BR97" s="53"/>
    </row>
    <row r="98" spans="4:70" x14ac:dyDescent="0.2">
      <c r="D98" s="53"/>
      <c r="E98" s="53"/>
      <c r="F98" s="53"/>
      <c r="G98" s="53"/>
      <c r="H98" s="98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98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98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98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98"/>
      <c r="BP98" s="53"/>
      <c r="BQ98" s="98"/>
      <c r="BR98" s="53"/>
    </row>
    <row r="99" spans="4:70" x14ac:dyDescent="0.2">
      <c r="D99" s="53"/>
      <c r="E99" s="53"/>
      <c r="F99" s="53"/>
      <c r="G99" s="53"/>
      <c r="H99" s="98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98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98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98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98"/>
      <c r="BP99" s="53"/>
      <c r="BQ99" s="98"/>
      <c r="BR99" s="53"/>
    </row>
    <row r="100" spans="4:70" x14ac:dyDescent="0.2">
      <c r="D100" s="53"/>
      <c r="E100" s="53"/>
      <c r="F100" s="53"/>
      <c r="G100" s="53"/>
      <c r="H100" s="98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98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98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98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98"/>
      <c r="BP100" s="53"/>
      <c r="BQ100" s="98"/>
      <c r="BR100" s="53"/>
    </row>
    <row r="101" spans="4:70" x14ac:dyDescent="0.2">
      <c r="D101" s="53"/>
      <c r="E101" s="53"/>
      <c r="F101" s="53"/>
      <c r="G101" s="53"/>
      <c r="H101" s="98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98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98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98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98"/>
      <c r="BP101" s="53"/>
      <c r="BQ101" s="98"/>
      <c r="BR101" s="53"/>
    </row>
    <row r="102" spans="4:70" x14ac:dyDescent="0.2">
      <c r="D102" s="53"/>
      <c r="E102" s="53"/>
      <c r="F102" s="53"/>
      <c r="G102" s="53"/>
      <c r="H102" s="98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98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98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98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98"/>
      <c r="BP102" s="53"/>
      <c r="BQ102" s="98"/>
      <c r="BR102" s="53"/>
    </row>
    <row r="103" spans="4:70" x14ac:dyDescent="0.2">
      <c r="D103" s="53"/>
      <c r="E103" s="53"/>
      <c r="F103" s="53"/>
      <c r="G103" s="53"/>
      <c r="H103" s="98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98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98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98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98"/>
      <c r="BP103" s="53"/>
      <c r="BQ103" s="98"/>
      <c r="BR103" s="53"/>
    </row>
    <row r="104" spans="4:70" x14ac:dyDescent="0.2">
      <c r="D104" s="53"/>
      <c r="E104" s="53"/>
      <c r="F104" s="53"/>
      <c r="G104" s="53"/>
      <c r="H104" s="98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98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98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98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98"/>
      <c r="BP104" s="53"/>
      <c r="BQ104" s="98"/>
      <c r="BR104" s="53"/>
    </row>
    <row r="105" spans="4:70" x14ac:dyDescent="0.2">
      <c r="D105" s="53"/>
      <c r="E105" s="53"/>
      <c r="F105" s="53"/>
      <c r="G105" s="53"/>
      <c r="H105" s="98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98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98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98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98"/>
      <c r="BP105" s="53"/>
      <c r="BQ105" s="98"/>
      <c r="BR105" s="53"/>
    </row>
    <row r="106" spans="4:70" x14ac:dyDescent="0.2">
      <c r="D106" s="53"/>
      <c r="E106" s="53"/>
      <c r="F106" s="53"/>
      <c r="G106" s="53"/>
      <c r="H106" s="98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98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98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98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98"/>
      <c r="BP106" s="53"/>
      <c r="BQ106" s="98"/>
      <c r="BR106" s="53"/>
    </row>
    <row r="107" spans="4:70" x14ac:dyDescent="0.2">
      <c r="D107" s="53"/>
      <c r="E107" s="53"/>
      <c r="F107" s="53"/>
      <c r="G107" s="53"/>
      <c r="H107" s="98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98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98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98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98"/>
      <c r="BP107" s="53"/>
      <c r="BQ107" s="98"/>
      <c r="BR107" s="53"/>
    </row>
    <row r="108" spans="4:70" x14ac:dyDescent="0.2">
      <c r="D108" s="53"/>
      <c r="E108" s="53"/>
      <c r="F108" s="53"/>
      <c r="G108" s="53"/>
      <c r="H108" s="98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98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98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98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98"/>
      <c r="BP108" s="53"/>
      <c r="BQ108" s="98"/>
      <c r="BR108" s="53"/>
    </row>
    <row r="109" spans="4:70" x14ac:dyDescent="0.2">
      <c r="D109" s="53"/>
      <c r="E109" s="53"/>
      <c r="F109" s="53"/>
      <c r="G109" s="53"/>
      <c r="H109" s="98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98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98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98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98"/>
      <c r="BP109" s="53"/>
      <c r="BQ109" s="98"/>
      <c r="BR109" s="53"/>
    </row>
    <row r="110" spans="4:70" x14ac:dyDescent="0.2">
      <c r="D110" s="53"/>
      <c r="E110" s="53"/>
      <c r="F110" s="53"/>
      <c r="G110" s="53"/>
      <c r="H110" s="98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98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98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98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98"/>
      <c r="BP110" s="53"/>
      <c r="BQ110" s="98"/>
      <c r="BR110" s="53"/>
    </row>
    <row r="111" spans="4:70" x14ac:dyDescent="0.2">
      <c r="D111" s="53"/>
      <c r="E111" s="53"/>
      <c r="F111" s="53"/>
      <c r="G111" s="53"/>
      <c r="H111" s="98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98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98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98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98"/>
      <c r="BP111" s="53"/>
      <c r="BQ111" s="98"/>
      <c r="BR111" s="53"/>
    </row>
    <row r="112" spans="4:70" x14ac:dyDescent="0.2">
      <c r="D112" s="53"/>
      <c r="E112" s="53"/>
      <c r="F112" s="53"/>
      <c r="G112" s="53"/>
      <c r="H112" s="98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98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98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98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98"/>
      <c r="BP112" s="53"/>
      <c r="BQ112" s="98"/>
      <c r="BR112" s="53"/>
    </row>
    <row r="113" spans="4:70" x14ac:dyDescent="0.2">
      <c r="D113" s="53"/>
      <c r="E113" s="53"/>
      <c r="F113" s="53"/>
      <c r="G113" s="53"/>
      <c r="H113" s="98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98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98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98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98"/>
      <c r="BP113" s="53"/>
      <c r="BQ113" s="98"/>
      <c r="BR113" s="53"/>
    </row>
    <row r="114" spans="4:70" x14ac:dyDescent="0.2">
      <c r="D114" s="53"/>
      <c r="E114" s="53"/>
      <c r="F114" s="53"/>
      <c r="G114" s="53"/>
      <c r="H114" s="98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98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98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98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98"/>
      <c r="BP114" s="53"/>
      <c r="BQ114" s="98"/>
      <c r="BR114" s="53"/>
    </row>
    <row r="115" spans="4:70" x14ac:dyDescent="0.2">
      <c r="D115" s="53"/>
      <c r="E115" s="53"/>
      <c r="F115" s="53"/>
      <c r="G115" s="53"/>
      <c r="H115" s="98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98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98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98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98"/>
      <c r="BP115" s="53"/>
      <c r="BQ115" s="98"/>
      <c r="BR115" s="53"/>
    </row>
    <row r="116" spans="4:70" x14ac:dyDescent="0.2">
      <c r="D116" s="53"/>
      <c r="E116" s="53"/>
      <c r="F116" s="53"/>
      <c r="G116" s="53"/>
      <c r="H116" s="98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98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98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98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98"/>
      <c r="BP116" s="53"/>
      <c r="BQ116" s="98"/>
      <c r="BR116" s="53"/>
    </row>
    <row r="117" spans="4:70" x14ac:dyDescent="0.2">
      <c r="D117" s="53"/>
      <c r="E117" s="53"/>
      <c r="F117" s="53"/>
      <c r="G117" s="53"/>
      <c r="H117" s="98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98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98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98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98"/>
      <c r="BP117" s="53"/>
      <c r="BQ117" s="98"/>
      <c r="BR117" s="53"/>
    </row>
    <row r="118" spans="4:70" x14ac:dyDescent="0.2">
      <c r="D118" s="53"/>
      <c r="E118" s="53"/>
      <c r="F118" s="53"/>
      <c r="G118" s="53"/>
      <c r="H118" s="98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98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98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98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98"/>
      <c r="BP118" s="53"/>
      <c r="BQ118" s="98"/>
      <c r="BR118" s="53"/>
    </row>
    <row r="119" spans="4:70" x14ac:dyDescent="0.2">
      <c r="D119" s="53"/>
      <c r="E119" s="53"/>
      <c r="F119" s="53"/>
      <c r="G119" s="53"/>
      <c r="H119" s="98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98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98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98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98"/>
      <c r="BP119" s="53"/>
      <c r="BQ119" s="98"/>
      <c r="BR119" s="53"/>
    </row>
    <row r="120" spans="4:70" x14ac:dyDescent="0.2">
      <c r="D120" s="53"/>
      <c r="E120" s="53"/>
      <c r="F120" s="53"/>
      <c r="G120" s="53"/>
      <c r="H120" s="98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98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98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98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98"/>
      <c r="BP120" s="53"/>
      <c r="BQ120" s="98"/>
      <c r="BR120" s="53"/>
    </row>
    <row r="121" spans="4:70" x14ac:dyDescent="0.2">
      <c r="D121" s="53"/>
      <c r="E121" s="53"/>
      <c r="F121" s="53"/>
      <c r="G121" s="53"/>
      <c r="H121" s="98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98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98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98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98"/>
      <c r="BP121" s="53"/>
      <c r="BQ121" s="98"/>
      <c r="BR121" s="53"/>
    </row>
    <row r="122" spans="4:70" x14ac:dyDescent="0.2">
      <c r="D122" s="53"/>
      <c r="E122" s="53"/>
      <c r="F122" s="53"/>
      <c r="G122" s="53"/>
      <c r="H122" s="98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98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98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98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98"/>
      <c r="BP122" s="53"/>
      <c r="BQ122" s="98"/>
      <c r="BR122" s="53"/>
    </row>
    <row r="123" spans="4:70" x14ac:dyDescent="0.2">
      <c r="D123" s="53"/>
      <c r="E123" s="53"/>
      <c r="F123" s="53"/>
      <c r="G123" s="53"/>
      <c r="H123" s="98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98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98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98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98"/>
      <c r="BP123" s="53"/>
      <c r="BQ123" s="98"/>
      <c r="BR123" s="53"/>
    </row>
    <row r="124" spans="4:70" x14ac:dyDescent="0.2">
      <c r="D124" s="53"/>
      <c r="E124" s="53"/>
      <c r="F124" s="53"/>
      <c r="G124" s="53"/>
      <c r="H124" s="98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98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98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98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98"/>
      <c r="BP124" s="53"/>
      <c r="BQ124" s="98"/>
      <c r="BR124" s="53"/>
    </row>
    <row r="125" spans="4:70" x14ac:dyDescent="0.2">
      <c r="D125" s="53"/>
      <c r="E125" s="53"/>
      <c r="F125" s="53"/>
      <c r="G125" s="53"/>
      <c r="H125" s="98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98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98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98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98"/>
      <c r="BP125" s="53"/>
      <c r="BQ125" s="98"/>
      <c r="BR125" s="53"/>
    </row>
    <row r="126" spans="4:70" x14ac:dyDescent="0.2">
      <c r="D126" s="53"/>
      <c r="E126" s="53"/>
      <c r="F126" s="53"/>
      <c r="G126" s="53"/>
      <c r="H126" s="98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98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98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98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98"/>
      <c r="BP126" s="53"/>
      <c r="BQ126" s="98"/>
      <c r="BR126" s="53"/>
    </row>
    <row r="127" spans="4:70" x14ac:dyDescent="0.2">
      <c r="D127" s="53"/>
      <c r="E127" s="53"/>
      <c r="F127" s="53"/>
      <c r="G127" s="53"/>
      <c r="H127" s="98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98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98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98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98"/>
      <c r="BP127" s="53"/>
      <c r="BQ127" s="98"/>
      <c r="BR127" s="53"/>
    </row>
    <row r="128" spans="4:70" x14ac:dyDescent="0.2">
      <c r="D128" s="53"/>
      <c r="E128" s="53"/>
      <c r="F128" s="53"/>
      <c r="G128" s="53"/>
      <c r="H128" s="98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98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98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98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98"/>
      <c r="BP128" s="53"/>
      <c r="BQ128" s="98"/>
      <c r="BR128" s="53"/>
    </row>
    <row r="129" spans="4:70" x14ac:dyDescent="0.2">
      <c r="D129" s="53"/>
      <c r="E129" s="53"/>
      <c r="F129" s="53"/>
      <c r="G129" s="53"/>
      <c r="H129" s="98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98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98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98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98"/>
      <c r="BP129" s="53"/>
      <c r="BQ129" s="98"/>
      <c r="BR129" s="53"/>
    </row>
    <row r="130" spans="4:70" x14ac:dyDescent="0.2">
      <c r="D130" s="53"/>
      <c r="E130" s="53"/>
      <c r="F130" s="53"/>
      <c r="G130" s="53"/>
      <c r="H130" s="98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98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98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98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98"/>
      <c r="BP130" s="53"/>
      <c r="BQ130" s="98"/>
      <c r="BR130" s="53"/>
    </row>
    <row r="131" spans="4:70" x14ac:dyDescent="0.2">
      <c r="D131" s="53"/>
      <c r="E131" s="53"/>
      <c r="F131" s="53"/>
      <c r="G131" s="53"/>
      <c r="H131" s="98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98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98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98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98"/>
      <c r="BP131" s="53"/>
      <c r="BQ131" s="98"/>
      <c r="BR131" s="53"/>
    </row>
    <row r="132" spans="4:70" x14ac:dyDescent="0.2">
      <c r="D132" s="53"/>
      <c r="E132" s="53"/>
      <c r="F132" s="53"/>
      <c r="G132" s="53"/>
      <c r="H132" s="98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98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98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98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98"/>
      <c r="BP132" s="53"/>
      <c r="BQ132" s="98"/>
      <c r="BR132" s="53"/>
    </row>
    <row r="133" spans="4:70" x14ac:dyDescent="0.2">
      <c r="D133" s="53"/>
      <c r="E133" s="53"/>
      <c r="F133" s="53"/>
      <c r="G133" s="53"/>
      <c r="H133" s="98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98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98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98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98"/>
      <c r="BP133" s="53"/>
      <c r="BQ133" s="98"/>
      <c r="BR133" s="53"/>
    </row>
    <row r="134" spans="4:70" x14ac:dyDescent="0.2">
      <c r="D134" s="53"/>
      <c r="E134" s="53"/>
      <c r="F134" s="53"/>
      <c r="G134" s="53"/>
      <c r="H134" s="98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98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98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98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98"/>
      <c r="BP134" s="53"/>
      <c r="BQ134" s="98"/>
      <c r="BR134" s="53"/>
    </row>
    <row r="135" spans="4:70" x14ac:dyDescent="0.2">
      <c r="D135" s="53"/>
      <c r="E135" s="53"/>
      <c r="F135" s="53"/>
      <c r="G135" s="53"/>
      <c r="H135" s="98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98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98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98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98"/>
      <c r="BP135" s="53"/>
      <c r="BQ135" s="98"/>
      <c r="BR135" s="53"/>
    </row>
    <row r="136" spans="4:70" x14ac:dyDescent="0.2">
      <c r="D136" s="53"/>
      <c r="E136" s="53"/>
      <c r="F136" s="53"/>
      <c r="G136" s="53"/>
      <c r="H136" s="98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98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98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98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98"/>
      <c r="BP136" s="53"/>
      <c r="BQ136" s="98"/>
      <c r="BR136" s="53"/>
    </row>
    <row r="137" spans="4:70" x14ac:dyDescent="0.2">
      <c r="D137" s="53"/>
      <c r="E137" s="53"/>
      <c r="F137" s="53"/>
      <c r="G137" s="53"/>
      <c r="H137" s="98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98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98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98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98"/>
      <c r="BP137" s="53"/>
      <c r="BQ137" s="98"/>
      <c r="BR137" s="53"/>
    </row>
    <row r="138" spans="4:70" x14ac:dyDescent="0.2">
      <c r="D138" s="53"/>
      <c r="E138" s="53"/>
      <c r="F138" s="53"/>
      <c r="G138" s="53"/>
      <c r="H138" s="98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98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98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98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98"/>
      <c r="BP138" s="53"/>
      <c r="BQ138" s="98"/>
      <c r="BR138" s="53"/>
    </row>
    <row r="139" spans="4:70" x14ac:dyDescent="0.2">
      <c r="D139" s="53"/>
      <c r="E139" s="53"/>
      <c r="F139" s="53"/>
      <c r="G139" s="53"/>
      <c r="H139" s="98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98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98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98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98"/>
      <c r="BP139" s="53"/>
      <c r="BQ139" s="98"/>
      <c r="BR139" s="53"/>
    </row>
    <row r="140" spans="4:70" x14ac:dyDescent="0.2">
      <c r="D140" s="53"/>
      <c r="E140" s="53"/>
      <c r="F140" s="53"/>
      <c r="G140" s="53"/>
      <c r="H140" s="98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98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98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98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98"/>
      <c r="BP140" s="53"/>
      <c r="BQ140" s="98"/>
      <c r="BR140" s="53"/>
    </row>
    <row r="141" spans="4:70" x14ac:dyDescent="0.2">
      <c r="D141" s="53"/>
      <c r="E141" s="53"/>
      <c r="F141" s="53"/>
      <c r="G141" s="53"/>
      <c r="H141" s="98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98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98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98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98"/>
      <c r="BP141" s="53"/>
      <c r="BQ141" s="98"/>
      <c r="BR141" s="53"/>
    </row>
    <row r="142" spans="4:70" x14ac:dyDescent="0.2">
      <c r="D142" s="53"/>
      <c r="E142" s="53"/>
      <c r="F142" s="53"/>
      <c r="G142" s="53"/>
      <c r="H142" s="98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98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98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98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98"/>
      <c r="BP142" s="53"/>
      <c r="BQ142" s="98"/>
      <c r="BR142" s="53"/>
    </row>
    <row r="143" spans="4:70" x14ac:dyDescent="0.2">
      <c r="D143" s="53"/>
      <c r="E143" s="53"/>
      <c r="F143" s="53"/>
      <c r="G143" s="53"/>
      <c r="H143" s="98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98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98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98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98"/>
      <c r="BP143" s="53"/>
      <c r="BQ143" s="98"/>
      <c r="BR143" s="53"/>
    </row>
    <row r="144" spans="4:70" x14ac:dyDescent="0.2">
      <c r="D144" s="53"/>
      <c r="E144" s="53"/>
      <c r="F144" s="53"/>
      <c r="G144" s="53"/>
      <c r="H144" s="98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98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98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98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98"/>
      <c r="BP144" s="53"/>
      <c r="BQ144" s="98"/>
      <c r="BR144" s="53"/>
    </row>
    <row r="145" spans="4:70" x14ac:dyDescent="0.2">
      <c r="D145" s="53"/>
      <c r="E145" s="53"/>
      <c r="F145" s="53"/>
      <c r="G145" s="53"/>
      <c r="H145" s="98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98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98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98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98"/>
      <c r="BP145" s="53"/>
      <c r="BQ145" s="98"/>
      <c r="BR145" s="53"/>
    </row>
    <row r="146" spans="4:70" x14ac:dyDescent="0.2">
      <c r="D146" s="53"/>
      <c r="E146" s="53"/>
      <c r="F146" s="53"/>
      <c r="G146" s="53"/>
      <c r="H146" s="98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98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98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98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98"/>
      <c r="BP146" s="53"/>
      <c r="BQ146" s="98"/>
      <c r="BR146" s="53"/>
    </row>
    <row r="147" spans="4:70" x14ac:dyDescent="0.2">
      <c r="D147" s="53"/>
      <c r="E147" s="53"/>
      <c r="F147" s="53"/>
      <c r="G147" s="53"/>
      <c r="H147" s="98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98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98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98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98"/>
      <c r="BP147" s="53"/>
      <c r="BQ147" s="98"/>
      <c r="BR147" s="53"/>
    </row>
    <row r="148" spans="4:70" x14ac:dyDescent="0.2">
      <c r="D148" s="53"/>
      <c r="E148" s="53"/>
      <c r="F148" s="53"/>
      <c r="G148" s="53"/>
      <c r="H148" s="98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98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98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98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98"/>
      <c r="BP148" s="53"/>
      <c r="BQ148" s="98"/>
      <c r="BR148" s="53"/>
    </row>
    <row r="149" spans="4:70" x14ac:dyDescent="0.2">
      <c r="D149" s="53"/>
      <c r="E149" s="53"/>
      <c r="F149" s="53"/>
      <c r="G149" s="53"/>
      <c r="H149" s="98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98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98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98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98"/>
      <c r="BP149" s="53"/>
      <c r="BQ149" s="98"/>
      <c r="BR149" s="53"/>
    </row>
    <row r="150" spans="4:70" x14ac:dyDescent="0.2">
      <c r="D150" s="53"/>
      <c r="E150" s="53"/>
      <c r="F150" s="53"/>
      <c r="G150" s="53"/>
      <c r="H150" s="98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98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98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98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98"/>
      <c r="BP150" s="53"/>
      <c r="BQ150" s="98"/>
      <c r="BR150" s="53"/>
    </row>
    <row r="151" spans="4:70" x14ac:dyDescent="0.2">
      <c r="D151" s="53"/>
      <c r="E151" s="53"/>
      <c r="F151" s="53"/>
      <c r="G151" s="53"/>
      <c r="H151" s="98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98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98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98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98"/>
      <c r="BP151" s="53"/>
      <c r="BQ151" s="98"/>
      <c r="BR151" s="53"/>
    </row>
    <row r="152" spans="4:70" x14ac:dyDescent="0.2">
      <c r="D152" s="53"/>
      <c r="E152" s="53"/>
      <c r="F152" s="53"/>
      <c r="G152" s="53"/>
      <c r="H152" s="98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98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98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98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98"/>
      <c r="BP152" s="53"/>
      <c r="BQ152" s="98"/>
      <c r="BR152" s="53"/>
    </row>
    <row r="153" spans="4:70" x14ac:dyDescent="0.2">
      <c r="D153" s="53"/>
      <c r="E153" s="53"/>
      <c r="F153" s="53"/>
      <c r="G153" s="53"/>
      <c r="H153" s="98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98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98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98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98"/>
      <c r="BP153" s="53"/>
      <c r="BQ153" s="98"/>
      <c r="BR153" s="53"/>
    </row>
    <row r="154" spans="4:70" x14ac:dyDescent="0.2">
      <c r="D154" s="53"/>
      <c r="E154" s="53"/>
      <c r="F154" s="53"/>
      <c r="G154" s="53"/>
      <c r="H154" s="98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98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98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98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98"/>
      <c r="BP154" s="53"/>
      <c r="BQ154" s="98"/>
      <c r="BR154" s="53"/>
    </row>
    <row r="155" spans="4:70" x14ac:dyDescent="0.2">
      <c r="D155" s="53"/>
      <c r="E155" s="53"/>
      <c r="F155" s="53"/>
      <c r="G155" s="53"/>
      <c r="H155" s="98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98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98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98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98"/>
      <c r="BP155" s="53"/>
      <c r="BQ155" s="98"/>
      <c r="BR155" s="53"/>
    </row>
    <row r="156" spans="4:70" x14ac:dyDescent="0.2">
      <c r="D156" s="53"/>
      <c r="E156" s="53"/>
      <c r="F156" s="53"/>
      <c r="G156" s="53"/>
      <c r="H156" s="98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98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98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98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98"/>
      <c r="BP156" s="53"/>
      <c r="BQ156" s="98"/>
      <c r="BR156" s="53"/>
    </row>
    <row r="157" spans="4:70" x14ac:dyDescent="0.2">
      <c r="D157" s="53"/>
      <c r="E157" s="53"/>
      <c r="F157" s="53"/>
      <c r="G157" s="53"/>
      <c r="H157" s="98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98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98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98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98"/>
      <c r="BP157" s="53"/>
      <c r="BQ157" s="98"/>
      <c r="BR157" s="53"/>
    </row>
    <row r="158" spans="4:70" x14ac:dyDescent="0.2">
      <c r="D158" s="53"/>
      <c r="E158" s="53"/>
      <c r="F158" s="53"/>
      <c r="G158" s="53"/>
      <c r="H158" s="98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98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98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98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98"/>
      <c r="BP158" s="53"/>
      <c r="BQ158" s="98"/>
      <c r="BR158" s="53"/>
    </row>
    <row r="159" spans="4:70" x14ac:dyDescent="0.2">
      <c r="D159" s="53"/>
      <c r="E159" s="53"/>
      <c r="F159" s="53"/>
      <c r="G159" s="53"/>
      <c r="H159" s="98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98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98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98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98"/>
      <c r="BP159" s="53"/>
      <c r="BQ159" s="98"/>
      <c r="BR159" s="53"/>
    </row>
    <row r="160" spans="4:70" x14ac:dyDescent="0.2">
      <c r="D160" s="53"/>
      <c r="E160" s="53"/>
      <c r="F160" s="53"/>
      <c r="G160" s="53"/>
      <c r="H160" s="98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98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98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98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98"/>
      <c r="BP160" s="53"/>
      <c r="BQ160" s="98"/>
      <c r="BR160" s="53"/>
    </row>
    <row r="161" spans="4:70" x14ac:dyDescent="0.2">
      <c r="D161" s="53"/>
      <c r="E161" s="53"/>
      <c r="F161" s="53"/>
      <c r="G161" s="53"/>
      <c r="H161" s="98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98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98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98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98"/>
      <c r="BP161" s="53"/>
      <c r="BQ161" s="98"/>
      <c r="BR161" s="53"/>
    </row>
    <row r="162" spans="4:70" x14ac:dyDescent="0.2">
      <c r="D162" s="53"/>
      <c r="E162" s="53"/>
      <c r="F162" s="53"/>
      <c r="G162" s="53"/>
      <c r="H162" s="98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98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98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98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98"/>
      <c r="BP162" s="53"/>
      <c r="BQ162" s="98"/>
      <c r="BR162" s="53"/>
    </row>
    <row r="163" spans="4:70" x14ac:dyDescent="0.2">
      <c r="D163" s="53"/>
      <c r="E163" s="53"/>
      <c r="F163" s="53"/>
      <c r="G163" s="53"/>
      <c r="H163" s="98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98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98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98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98"/>
      <c r="BP163" s="53"/>
      <c r="BQ163" s="98"/>
      <c r="BR163" s="53"/>
    </row>
    <row r="164" spans="4:70" x14ac:dyDescent="0.2">
      <c r="D164" s="53"/>
      <c r="E164" s="53"/>
      <c r="F164" s="53"/>
      <c r="G164" s="53"/>
      <c r="H164" s="98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98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98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98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98"/>
      <c r="BP164" s="53"/>
      <c r="BQ164" s="98"/>
      <c r="BR164" s="53"/>
    </row>
    <row r="165" spans="4:70" x14ac:dyDescent="0.2">
      <c r="D165" s="53"/>
      <c r="E165" s="53"/>
      <c r="F165" s="53"/>
      <c r="G165" s="53"/>
      <c r="H165" s="98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98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98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98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98"/>
      <c r="BP165" s="53"/>
      <c r="BQ165" s="98"/>
      <c r="BR165" s="53"/>
    </row>
    <row r="166" spans="4:70" x14ac:dyDescent="0.2">
      <c r="D166" s="53"/>
      <c r="E166" s="53"/>
      <c r="F166" s="53"/>
      <c r="G166" s="53"/>
      <c r="H166" s="98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98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98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98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98"/>
      <c r="BP166" s="53"/>
      <c r="BQ166" s="98"/>
      <c r="BR166" s="53"/>
    </row>
    <row r="167" spans="4:70" x14ac:dyDescent="0.2">
      <c r="D167" s="53"/>
      <c r="E167" s="53"/>
      <c r="F167" s="53"/>
      <c r="G167" s="53"/>
      <c r="H167" s="98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98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98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98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98"/>
      <c r="BP167" s="53"/>
      <c r="BQ167" s="98"/>
      <c r="BR167" s="53"/>
    </row>
    <row r="168" spans="4:70" x14ac:dyDescent="0.2">
      <c r="D168" s="53"/>
      <c r="E168" s="53"/>
      <c r="F168" s="53"/>
      <c r="G168" s="53"/>
      <c r="H168" s="98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98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98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98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98"/>
      <c r="BP168" s="53"/>
      <c r="BQ168" s="98"/>
      <c r="BR168" s="53"/>
    </row>
    <row r="169" spans="4:70" x14ac:dyDescent="0.2">
      <c r="D169" s="53"/>
      <c r="E169" s="53"/>
      <c r="F169" s="53"/>
      <c r="G169" s="53"/>
      <c r="H169" s="98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98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98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98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98"/>
      <c r="BP169" s="53"/>
      <c r="BQ169" s="98"/>
      <c r="BR169" s="53"/>
    </row>
    <row r="170" spans="4:70" x14ac:dyDescent="0.2">
      <c r="D170" s="53"/>
      <c r="E170" s="53"/>
      <c r="F170" s="53"/>
      <c r="G170" s="53"/>
      <c r="H170" s="98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98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98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98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98"/>
      <c r="BP170" s="53"/>
      <c r="BQ170" s="98"/>
      <c r="BR170" s="53"/>
    </row>
    <row r="171" spans="4:70" x14ac:dyDescent="0.2">
      <c r="D171" s="53"/>
      <c r="E171" s="53"/>
      <c r="F171" s="53"/>
      <c r="G171" s="53"/>
      <c r="H171" s="98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98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98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98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98"/>
      <c r="BP171" s="53"/>
      <c r="BQ171" s="98"/>
      <c r="BR171" s="53"/>
    </row>
    <row r="172" spans="4:70" x14ac:dyDescent="0.2">
      <c r="D172" s="53"/>
      <c r="E172" s="53"/>
      <c r="F172" s="53"/>
      <c r="G172" s="53"/>
      <c r="H172" s="98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98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98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98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98"/>
      <c r="BP172" s="53"/>
      <c r="BQ172" s="98"/>
      <c r="BR172" s="53"/>
    </row>
    <row r="173" spans="4:70" x14ac:dyDescent="0.2">
      <c r="D173" s="53"/>
      <c r="E173" s="53"/>
      <c r="F173" s="53"/>
      <c r="G173" s="53"/>
      <c r="H173" s="98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98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98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98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98"/>
      <c r="BP173" s="53"/>
      <c r="BQ173" s="98"/>
      <c r="BR173" s="53"/>
    </row>
    <row r="174" spans="4:70" x14ac:dyDescent="0.2">
      <c r="D174" s="53"/>
      <c r="E174" s="53"/>
      <c r="F174" s="53"/>
      <c r="G174" s="53"/>
      <c r="H174" s="98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98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98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98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98"/>
      <c r="BP174" s="53"/>
      <c r="BQ174" s="98"/>
      <c r="BR174" s="53"/>
    </row>
    <row r="175" spans="4:70" x14ac:dyDescent="0.2">
      <c r="D175" s="53"/>
      <c r="E175" s="53"/>
      <c r="F175" s="53"/>
      <c r="G175" s="53"/>
      <c r="H175" s="98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98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98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98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98"/>
      <c r="BP175" s="53"/>
      <c r="BQ175" s="98"/>
      <c r="BR175" s="53"/>
    </row>
    <row r="176" spans="4:70" x14ac:dyDescent="0.2">
      <c r="D176" s="53"/>
      <c r="E176" s="53"/>
      <c r="F176" s="53"/>
      <c r="G176" s="53"/>
      <c r="H176" s="98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98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98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98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98"/>
      <c r="BP176" s="53"/>
      <c r="BQ176" s="98"/>
      <c r="BR176" s="53"/>
    </row>
    <row r="177" spans="4:70" x14ac:dyDescent="0.2">
      <c r="D177" s="53"/>
      <c r="E177" s="53"/>
      <c r="F177" s="53"/>
      <c r="G177" s="53"/>
      <c r="H177" s="98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98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98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98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98"/>
      <c r="BP177" s="53"/>
      <c r="BQ177" s="98"/>
      <c r="BR177" s="53"/>
    </row>
    <row r="178" spans="4:70" x14ac:dyDescent="0.2">
      <c r="D178" s="53"/>
      <c r="E178" s="53"/>
      <c r="F178" s="53"/>
      <c r="G178" s="53"/>
      <c r="H178" s="98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98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98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98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98"/>
      <c r="BP178" s="53"/>
      <c r="BQ178" s="98"/>
      <c r="BR178" s="53"/>
    </row>
    <row r="179" spans="4:70" x14ac:dyDescent="0.2">
      <c r="D179" s="53"/>
      <c r="E179" s="53"/>
      <c r="F179" s="53"/>
      <c r="G179" s="53"/>
      <c r="H179" s="98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98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98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98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98"/>
      <c r="BP179" s="53"/>
      <c r="BQ179" s="98"/>
      <c r="BR179" s="53"/>
    </row>
    <row r="180" spans="4:70" x14ac:dyDescent="0.2">
      <c r="D180" s="53"/>
      <c r="E180" s="53"/>
      <c r="F180" s="53"/>
      <c r="G180" s="53"/>
      <c r="H180" s="98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98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98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98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98"/>
      <c r="BP180" s="53"/>
      <c r="BQ180" s="98"/>
      <c r="BR180" s="53"/>
    </row>
    <row r="181" spans="4:70" x14ac:dyDescent="0.2">
      <c r="D181" s="53"/>
      <c r="E181" s="53"/>
      <c r="F181" s="53"/>
      <c r="G181" s="53"/>
      <c r="H181" s="98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98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98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98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98"/>
      <c r="BP181" s="53"/>
      <c r="BQ181" s="98"/>
      <c r="BR181" s="53"/>
    </row>
    <row r="182" spans="4:70" x14ac:dyDescent="0.2">
      <c r="D182" s="53"/>
      <c r="E182" s="53"/>
      <c r="F182" s="53"/>
      <c r="G182" s="53"/>
      <c r="H182" s="98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98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98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98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98"/>
      <c r="BP182" s="53"/>
      <c r="BQ182" s="98"/>
      <c r="BR182" s="53"/>
    </row>
    <row r="183" spans="4:70" x14ac:dyDescent="0.2">
      <c r="D183" s="53"/>
      <c r="E183" s="53"/>
      <c r="F183" s="53"/>
      <c r="G183" s="53"/>
      <c r="H183" s="98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98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98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98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98"/>
      <c r="BP183" s="53"/>
      <c r="BQ183" s="98"/>
      <c r="BR183" s="53"/>
    </row>
    <row r="184" spans="4:70" x14ac:dyDescent="0.2">
      <c r="D184" s="53"/>
      <c r="E184" s="53"/>
      <c r="F184" s="53"/>
      <c r="G184" s="53"/>
      <c r="H184" s="98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98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98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98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98"/>
      <c r="BP184" s="53"/>
      <c r="BQ184" s="98"/>
      <c r="BR184" s="53"/>
    </row>
    <row r="185" spans="4:70" x14ac:dyDescent="0.2">
      <c r="D185" s="53"/>
      <c r="E185" s="53"/>
      <c r="F185" s="53"/>
      <c r="G185" s="53"/>
      <c r="H185" s="98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98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98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98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98"/>
      <c r="BP185" s="53"/>
      <c r="BQ185" s="98"/>
      <c r="BR185" s="53"/>
    </row>
    <row r="186" spans="4:70" x14ac:dyDescent="0.2">
      <c r="D186" s="53"/>
      <c r="E186" s="53"/>
      <c r="F186" s="53"/>
      <c r="G186" s="53"/>
      <c r="H186" s="98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98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98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98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98"/>
      <c r="BP186" s="53"/>
      <c r="BQ186" s="98"/>
      <c r="BR186" s="53"/>
    </row>
    <row r="187" spans="4:70" x14ac:dyDescent="0.2">
      <c r="D187" s="53"/>
      <c r="E187" s="53"/>
      <c r="F187" s="53"/>
      <c r="G187" s="53"/>
      <c r="H187" s="98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98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98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98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98"/>
      <c r="BP187" s="53"/>
      <c r="BQ187" s="98"/>
      <c r="BR187" s="53"/>
    </row>
    <row r="188" spans="4:70" x14ac:dyDescent="0.2">
      <c r="D188" s="53"/>
      <c r="E188" s="53"/>
      <c r="F188" s="53"/>
      <c r="G188" s="53"/>
      <c r="H188" s="98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98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98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98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98"/>
      <c r="BP188" s="53"/>
      <c r="BQ188" s="98"/>
      <c r="BR188" s="53"/>
    </row>
    <row r="189" spans="4:70" x14ac:dyDescent="0.2">
      <c r="D189" s="53"/>
      <c r="E189" s="53"/>
      <c r="F189" s="53"/>
      <c r="G189" s="53"/>
      <c r="H189" s="98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98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98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98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98"/>
      <c r="BP189" s="53"/>
      <c r="BQ189" s="98"/>
      <c r="BR189" s="53"/>
    </row>
    <row r="190" spans="4:70" x14ac:dyDescent="0.2">
      <c r="D190" s="53"/>
      <c r="E190" s="53"/>
      <c r="F190" s="53"/>
      <c r="G190" s="53"/>
      <c r="H190" s="98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98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98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98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98"/>
      <c r="BP190" s="53"/>
      <c r="BQ190" s="98"/>
      <c r="BR190" s="53"/>
    </row>
    <row r="191" spans="4:70" x14ac:dyDescent="0.2">
      <c r="D191" s="53"/>
      <c r="E191" s="53"/>
      <c r="F191" s="53"/>
      <c r="G191" s="53"/>
      <c r="H191" s="98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98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98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98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98"/>
      <c r="BP191" s="53"/>
      <c r="BQ191" s="98"/>
      <c r="BR191" s="53"/>
    </row>
    <row r="192" spans="4:70" x14ac:dyDescent="0.2">
      <c r="D192" s="53"/>
      <c r="E192" s="53"/>
      <c r="F192" s="53"/>
      <c r="G192" s="53"/>
      <c r="H192" s="98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98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98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98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98"/>
      <c r="BP192" s="53"/>
      <c r="BQ192" s="98"/>
      <c r="BR192" s="53"/>
    </row>
    <row r="193" spans="4:70" x14ac:dyDescent="0.2">
      <c r="D193" s="53"/>
      <c r="E193" s="53"/>
      <c r="F193" s="53"/>
      <c r="G193" s="53"/>
      <c r="H193" s="98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98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98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98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98"/>
      <c r="BP193" s="53"/>
      <c r="BQ193" s="98"/>
      <c r="BR193" s="53"/>
    </row>
    <row r="194" spans="4:70" x14ac:dyDescent="0.2">
      <c r="D194" s="53"/>
      <c r="E194" s="53"/>
      <c r="F194" s="53"/>
      <c r="G194" s="53"/>
      <c r="H194" s="98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98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98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98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98"/>
      <c r="BP194" s="53"/>
      <c r="BQ194" s="98"/>
      <c r="BR194" s="53"/>
    </row>
    <row r="195" spans="4:70" x14ac:dyDescent="0.2">
      <c r="D195" s="53"/>
      <c r="E195" s="53"/>
      <c r="F195" s="53"/>
      <c r="G195" s="53"/>
      <c r="H195" s="98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98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98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98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98"/>
      <c r="BP195" s="53"/>
      <c r="BQ195" s="98"/>
      <c r="BR195" s="53"/>
    </row>
    <row r="196" spans="4:70" x14ac:dyDescent="0.2">
      <c r="D196" s="53"/>
      <c r="E196" s="53"/>
      <c r="F196" s="53"/>
      <c r="G196" s="53"/>
      <c r="H196" s="98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98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98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98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98"/>
      <c r="BP196" s="53"/>
      <c r="BQ196" s="98"/>
      <c r="BR196" s="53"/>
    </row>
    <row r="197" spans="4:70" x14ac:dyDescent="0.2">
      <c r="D197" s="53"/>
      <c r="E197" s="53"/>
      <c r="F197" s="53"/>
      <c r="G197" s="53"/>
      <c r="H197" s="98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98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98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98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98"/>
      <c r="BP197" s="53"/>
      <c r="BQ197" s="98"/>
      <c r="BR197" s="53"/>
    </row>
    <row r="198" spans="4:70" x14ac:dyDescent="0.2">
      <c r="D198" s="53"/>
      <c r="E198" s="53"/>
      <c r="F198" s="53"/>
      <c r="G198" s="53"/>
      <c r="H198" s="98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98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98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98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98"/>
      <c r="BP198" s="53"/>
      <c r="BQ198" s="98"/>
      <c r="BR198" s="53"/>
    </row>
    <row r="199" spans="4:70" x14ac:dyDescent="0.2">
      <c r="D199" s="53"/>
      <c r="E199" s="53"/>
      <c r="F199" s="53"/>
      <c r="G199" s="53"/>
      <c r="H199" s="98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98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98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98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98"/>
      <c r="BP199" s="53"/>
      <c r="BQ199" s="98"/>
      <c r="BR199" s="53"/>
    </row>
    <row r="200" spans="4:70" x14ac:dyDescent="0.2">
      <c r="D200" s="53"/>
      <c r="E200" s="53"/>
      <c r="F200" s="53"/>
      <c r="G200" s="53"/>
      <c r="H200" s="98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98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98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98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98"/>
      <c r="BP200" s="53"/>
      <c r="BQ200" s="98"/>
      <c r="BR200" s="53"/>
    </row>
    <row r="201" spans="4:70" x14ac:dyDescent="0.2">
      <c r="D201" s="53"/>
      <c r="E201" s="53"/>
      <c r="F201" s="53"/>
      <c r="G201" s="53"/>
      <c r="H201" s="98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98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98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98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98"/>
      <c r="BP201" s="53"/>
      <c r="BQ201" s="98"/>
      <c r="BR201" s="53"/>
    </row>
    <row r="202" spans="4:70" x14ac:dyDescent="0.2">
      <c r="D202" s="53"/>
      <c r="E202" s="53"/>
      <c r="F202" s="53"/>
      <c r="G202" s="53"/>
      <c r="H202" s="98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98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98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98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98"/>
      <c r="BP202" s="53"/>
      <c r="BQ202" s="98"/>
      <c r="BR202" s="53"/>
    </row>
    <row r="203" spans="4:70" x14ac:dyDescent="0.2">
      <c r="D203" s="53"/>
      <c r="E203" s="53"/>
      <c r="F203" s="53"/>
      <c r="G203" s="53"/>
      <c r="H203" s="98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98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98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98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98"/>
      <c r="BP203" s="53"/>
      <c r="BQ203" s="98"/>
      <c r="BR203" s="53"/>
    </row>
    <row r="204" spans="4:70" x14ac:dyDescent="0.2">
      <c r="D204" s="53"/>
      <c r="E204" s="53"/>
      <c r="F204" s="53"/>
      <c r="G204" s="53"/>
      <c r="H204" s="98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98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98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98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98"/>
      <c r="BP204" s="53"/>
      <c r="BQ204" s="98"/>
      <c r="BR204" s="53"/>
    </row>
    <row r="205" spans="4:70" x14ac:dyDescent="0.2">
      <c r="D205" s="53"/>
      <c r="E205" s="53"/>
      <c r="F205" s="53"/>
      <c r="G205" s="53"/>
      <c r="H205" s="98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98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98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98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98"/>
      <c r="BP205" s="53"/>
      <c r="BQ205" s="98"/>
      <c r="BR205" s="53"/>
    </row>
    <row r="206" spans="4:70" x14ac:dyDescent="0.2">
      <c r="D206" s="53"/>
      <c r="E206" s="53"/>
      <c r="F206" s="53"/>
      <c r="G206" s="53"/>
      <c r="H206" s="98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98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98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98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98"/>
      <c r="BP206" s="53"/>
      <c r="BQ206" s="98"/>
      <c r="BR206" s="53"/>
    </row>
    <row r="207" spans="4:70" x14ac:dyDescent="0.2">
      <c r="D207" s="53"/>
      <c r="E207" s="53"/>
      <c r="F207" s="53"/>
      <c r="G207" s="53"/>
      <c r="H207" s="98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98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98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98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98"/>
      <c r="BP207" s="53"/>
      <c r="BQ207" s="98"/>
      <c r="BR207" s="53"/>
    </row>
    <row r="208" spans="4:70" x14ac:dyDescent="0.2">
      <c r="D208" s="53"/>
      <c r="E208" s="53"/>
      <c r="F208" s="53"/>
      <c r="G208" s="53"/>
      <c r="H208" s="98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98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98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98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98"/>
      <c r="BP208" s="53"/>
      <c r="BQ208" s="98"/>
      <c r="BR208" s="53"/>
    </row>
    <row r="209" spans="4:70" x14ac:dyDescent="0.2">
      <c r="D209" s="53"/>
      <c r="E209" s="53"/>
      <c r="F209" s="53"/>
      <c r="G209" s="53"/>
      <c r="H209" s="98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98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98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98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98"/>
      <c r="BP209" s="53"/>
      <c r="BQ209" s="98"/>
      <c r="BR209" s="53"/>
    </row>
    <row r="210" spans="4:70" x14ac:dyDescent="0.2">
      <c r="D210" s="53"/>
      <c r="E210" s="53"/>
      <c r="F210" s="53"/>
      <c r="G210" s="53"/>
      <c r="H210" s="98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98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98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98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98"/>
      <c r="BP210" s="53"/>
      <c r="BQ210" s="98"/>
      <c r="BR210" s="53"/>
    </row>
    <row r="211" spans="4:70" x14ac:dyDescent="0.2">
      <c r="D211" s="53"/>
      <c r="E211" s="53"/>
      <c r="F211" s="53"/>
      <c r="G211" s="53"/>
      <c r="H211" s="98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98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98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98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98"/>
      <c r="BP211" s="53"/>
      <c r="BQ211" s="98"/>
      <c r="BR211" s="53"/>
    </row>
    <row r="212" spans="4:70" x14ac:dyDescent="0.2">
      <c r="D212" s="53"/>
      <c r="E212" s="53"/>
      <c r="F212" s="53"/>
      <c r="G212" s="53"/>
      <c r="H212" s="98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98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98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98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98"/>
      <c r="BP212" s="53"/>
      <c r="BQ212" s="98"/>
      <c r="BR212" s="53"/>
    </row>
    <row r="213" spans="4:70" x14ac:dyDescent="0.2">
      <c r="D213" s="53"/>
      <c r="E213" s="53"/>
      <c r="F213" s="53"/>
      <c r="G213" s="53"/>
      <c r="H213" s="98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98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98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98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98"/>
      <c r="BP213" s="53"/>
      <c r="BQ213" s="98"/>
      <c r="BR213" s="53"/>
    </row>
    <row r="214" spans="4:70" x14ac:dyDescent="0.2">
      <c r="D214" s="53"/>
      <c r="E214" s="53"/>
      <c r="F214" s="53"/>
      <c r="G214" s="53"/>
      <c r="H214" s="98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98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98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98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98"/>
      <c r="BP214" s="53"/>
      <c r="BQ214" s="98"/>
      <c r="BR214" s="53"/>
    </row>
    <row r="215" spans="4:70" x14ac:dyDescent="0.2">
      <c r="D215" s="53"/>
      <c r="E215" s="53"/>
      <c r="F215" s="53"/>
      <c r="G215" s="53"/>
      <c r="H215" s="98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98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98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98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98"/>
      <c r="BP215" s="53"/>
      <c r="BQ215" s="98"/>
      <c r="BR215" s="53"/>
    </row>
    <row r="216" spans="4:70" x14ac:dyDescent="0.2">
      <c r="D216" s="53"/>
      <c r="E216" s="53"/>
      <c r="F216" s="53"/>
      <c r="G216" s="53"/>
      <c r="H216" s="98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98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98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98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98"/>
      <c r="BP216" s="53"/>
      <c r="BQ216" s="98"/>
      <c r="BR216" s="53"/>
    </row>
    <row r="217" spans="4:70" x14ac:dyDescent="0.2">
      <c r="D217" s="53"/>
      <c r="E217" s="53"/>
      <c r="F217" s="53"/>
      <c r="G217" s="53"/>
      <c r="H217" s="98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98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98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98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98"/>
      <c r="BP217" s="53"/>
      <c r="BQ217" s="98"/>
      <c r="BR217" s="53"/>
    </row>
    <row r="218" spans="4:70" x14ac:dyDescent="0.2">
      <c r="D218" s="53"/>
      <c r="E218" s="53"/>
      <c r="F218" s="53"/>
      <c r="G218" s="53"/>
      <c r="H218" s="98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98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98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98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98"/>
      <c r="BP218" s="53"/>
      <c r="BQ218" s="98"/>
      <c r="BR218" s="53"/>
    </row>
    <row r="219" spans="4:70" x14ac:dyDescent="0.2">
      <c r="D219" s="53"/>
      <c r="E219" s="53"/>
      <c r="F219" s="53"/>
      <c r="G219" s="53"/>
      <c r="H219" s="98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98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98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98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98"/>
      <c r="BP219" s="53"/>
      <c r="BQ219" s="98"/>
      <c r="BR219" s="53"/>
    </row>
    <row r="220" spans="4:70" x14ac:dyDescent="0.2">
      <c r="D220" s="53"/>
      <c r="E220" s="53"/>
      <c r="F220" s="53"/>
      <c r="G220" s="53"/>
      <c r="H220" s="98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98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98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98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98"/>
      <c r="BP220" s="53"/>
      <c r="BQ220" s="98"/>
      <c r="BR220" s="53"/>
    </row>
    <row r="221" spans="4:70" x14ac:dyDescent="0.2">
      <c r="D221" s="53"/>
      <c r="E221" s="53"/>
      <c r="F221" s="53"/>
      <c r="G221" s="53"/>
      <c r="H221" s="98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98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98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98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98"/>
      <c r="BP221" s="53"/>
      <c r="BQ221" s="98"/>
      <c r="BR221" s="53"/>
    </row>
    <row r="222" spans="4:70" x14ac:dyDescent="0.2">
      <c r="D222" s="53"/>
      <c r="E222" s="53"/>
      <c r="F222" s="53"/>
      <c r="G222" s="53"/>
      <c r="H222" s="98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98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98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98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98"/>
      <c r="BP222" s="53"/>
      <c r="BQ222" s="98"/>
      <c r="BR222" s="53"/>
    </row>
    <row r="223" spans="4:70" x14ac:dyDescent="0.2">
      <c r="D223" s="53"/>
      <c r="E223" s="53"/>
      <c r="F223" s="53"/>
      <c r="G223" s="53"/>
      <c r="H223" s="98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98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98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98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98"/>
      <c r="BP223" s="53"/>
      <c r="BQ223" s="98"/>
      <c r="BR223" s="53"/>
    </row>
    <row r="224" spans="4:70" x14ac:dyDescent="0.2">
      <c r="D224" s="53"/>
      <c r="E224" s="53"/>
      <c r="F224" s="53"/>
      <c r="G224" s="53"/>
      <c r="H224" s="98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98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98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98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98"/>
      <c r="BP224" s="53"/>
      <c r="BQ224" s="98"/>
      <c r="BR224" s="53"/>
    </row>
    <row r="225" spans="4:70" x14ac:dyDescent="0.2">
      <c r="D225" s="53"/>
      <c r="E225" s="53"/>
      <c r="F225" s="53"/>
      <c r="G225" s="53"/>
      <c r="H225" s="98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98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98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98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98"/>
      <c r="BP225" s="53"/>
      <c r="BQ225" s="98"/>
      <c r="BR225" s="53"/>
    </row>
    <row r="226" spans="4:70" x14ac:dyDescent="0.2">
      <c r="D226" s="53"/>
      <c r="E226" s="53"/>
      <c r="F226" s="53"/>
      <c r="G226" s="53"/>
      <c r="H226" s="98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98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98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98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98"/>
      <c r="BP226" s="53"/>
      <c r="BQ226" s="98"/>
      <c r="BR226" s="53"/>
    </row>
    <row r="227" spans="4:70" x14ac:dyDescent="0.2">
      <c r="D227" s="53"/>
      <c r="E227" s="53"/>
      <c r="F227" s="53"/>
      <c r="G227" s="53"/>
      <c r="H227" s="98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98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98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98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98"/>
      <c r="BP227" s="53"/>
      <c r="BQ227" s="98"/>
      <c r="BR227" s="53"/>
    </row>
    <row r="228" spans="4:70" x14ac:dyDescent="0.2">
      <c r="D228" s="53"/>
      <c r="E228" s="53"/>
      <c r="F228" s="53"/>
      <c r="G228" s="53"/>
      <c r="H228" s="98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98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98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98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98"/>
      <c r="BP228" s="53"/>
      <c r="BQ228" s="98"/>
      <c r="BR228" s="53"/>
    </row>
    <row r="229" spans="4:70" x14ac:dyDescent="0.2">
      <c r="D229" s="53"/>
      <c r="E229" s="53"/>
      <c r="F229" s="53"/>
      <c r="G229" s="53"/>
      <c r="H229" s="98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98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98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98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98"/>
      <c r="BP229" s="53"/>
      <c r="BQ229" s="98"/>
      <c r="BR229" s="53"/>
    </row>
    <row r="230" spans="4:70" x14ac:dyDescent="0.2">
      <c r="D230" s="53"/>
      <c r="E230" s="53"/>
      <c r="F230" s="53"/>
      <c r="G230" s="53"/>
      <c r="H230" s="98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98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98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98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98"/>
      <c r="BP230" s="53"/>
      <c r="BQ230" s="98"/>
      <c r="BR230" s="53"/>
    </row>
    <row r="231" spans="4:70" x14ac:dyDescent="0.2">
      <c r="D231" s="53"/>
      <c r="E231" s="53"/>
      <c r="F231" s="53"/>
      <c r="G231" s="53"/>
      <c r="H231" s="98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98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98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98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98"/>
      <c r="BP231" s="53"/>
      <c r="BQ231" s="98"/>
      <c r="BR231" s="53"/>
    </row>
    <row r="232" spans="4:70" x14ac:dyDescent="0.2">
      <c r="D232" s="53"/>
      <c r="E232" s="53"/>
      <c r="F232" s="53"/>
      <c r="G232" s="53"/>
      <c r="H232" s="98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98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98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98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98"/>
      <c r="BP232" s="53"/>
      <c r="BQ232" s="98"/>
      <c r="BR232" s="53"/>
    </row>
    <row r="233" spans="4:70" x14ac:dyDescent="0.2">
      <c r="D233" s="53"/>
      <c r="E233" s="53"/>
      <c r="F233" s="53"/>
      <c r="G233" s="53"/>
      <c r="H233" s="98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98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98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98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98"/>
      <c r="BP233" s="53"/>
      <c r="BQ233" s="98"/>
      <c r="BR233" s="53"/>
    </row>
    <row r="234" spans="4:70" x14ac:dyDescent="0.2">
      <c r="D234" s="53"/>
      <c r="E234" s="53"/>
      <c r="F234" s="53"/>
      <c r="G234" s="53"/>
      <c r="H234" s="98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98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98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98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98"/>
      <c r="BP234" s="53"/>
      <c r="BQ234" s="98"/>
      <c r="BR234" s="53"/>
    </row>
    <row r="235" spans="4:70" x14ac:dyDescent="0.2">
      <c r="D235" s="53"/>
      <c r="E235" s="53"/>
      <c r="F235" s="53"/>
      <c r="G235" s="53"/>
      <c r="H235" s="98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98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98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98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98"/>
      <c r="BP235" s="53"/>
      <c r="BQ235" s="98"/>
      <c r="BR235" s="53"/>
    </row>
    <row r="236" spans="4:70" x14ac:dyDescent="0.2">
      <c r="D236" s="53"/>
      <c r="E236" s="53"/>
      <c r="F236" s="53"/>
      <c r="G236" s="53"/>
      <c r="H236" s="98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98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98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98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98"/>
      <c r="BP236" s="53"/>
      <c r="BQ236" s="98"/>
      <c r="BR236" s="53"/>
    </row>
    <row r="237" spans="4:70" x14ac:dyDescent="0.2">
      <c r="D237" s="53"/>
      <c r="E237" s="53"/>
      <c r="F237" s="53"/>
      <c r="G237" s="53"/>
      <c r="H237" s="98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98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98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98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98"/>
      <c r="BP237" s="53"/>
      <c r="BQ237" s="98"/>
      <c r="BR237" s="53"/>
    </row>
    <row r="238" spans="4:70" x14ac:dyDescent="0.2">
      <c r="D238" s="53"/>
      <c r="E238" s="53"/>
      <c r="F238" s="53"/>
      <c r="G238" s="53"/>
      <c r="H238" s="98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98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98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98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98"/>
      <c r="BP238" s="53"/>
      <c r="BQ238" s="98"/>
      <c r="BR238" s="53"/>
    </row>
    <row r="239" spans="4:70" x14ac:dyDescent="0.2">
      <c r="D239" s="53"/>
      <c r="E239" s="53"/>
      <c r="F239" s="53"/>
      <c r="G239" s="53"/>
      <c r="H239" s="98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98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98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98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98"/>
      <c r="BP239" s="53"/>
      <c r="BQ239" s="98"/>
      <c r="BR239" s="53"/>
    </row>
    <row r="240" spans="4:70" x14ac:dyDescent="0.2">
      <c r="D240" s="53"/>
      <c r="E240" s="53"/>
      <c r="F240" s="53"/>
      <c r="G240" s="53"/>
      <c r="H240" s="98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98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98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98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98"/>
      <c r="BP240" s="53"/>
      <c r="BQ240" s="98"/>
      <c r="BR240" s="53"/>
    </row>
    <row r="241" spans="4:70" x14ac:dyDescent="0.2">
      <c r="D241" s="53"/>
      <c r="E241" s="53"/>
      <c r="F241" s="53"/>
      <c r="G241" s="53"/>
      <c r="H241" s="98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98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98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98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98"/>
      <c r="BP241" s="53"/>
      <c r="BQ241" s="98"/>
      <c r="BR241" s="53"/>
    </row>
    <row r="242" spans="4:70" x14ac:dyDescent="0.2">
      <c r="D242" s="53"/>
      <c r="E242" s="53"/>
      <c r="F242" s="53"/>
      <c r="G242" s="53"/>
      <c r="H242" s="98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98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98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98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98"/>
      <c r="BP242" s="53"/>
      <c r="BQ242" s="98"/>
      <c r="BR242" s="53"/>
    </row>
    <row r="243" spans="4:70" x14ac:dyDescent="0.2">
      <c r="D243" s="53"/>
      <c r="E243" s="53"/>
      <c r="F243" s="53"/>
      <c r="G243" s="53"/>
      <c r="H243" s="98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98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98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98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98"/>
      <c r="BP243" s="53"/>
      <c r="BQ243" s="98"/>
      <c r="BR243" s="53"/>
    </row>
    <row r="244" spans="4:70" x14ac:dyDescent="0.2">
      <c r="D244" s="53"/>
      <c r="E244" s="53"/>
      <c r="F244" s="53"/>
      <c r="G244" s="53"/>
      <c r="H244" s="98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98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98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98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98"/>
      <c r="BP244" s="53"/>
      <c r="BQ244" s="98"/>
      <c r="BR244" s="53"/>
    </row>
    <row r="245" spans="4:70" x14ac:dyDescent="0.2">
      <c r="D245" s="53"/>
      <c r="E245" s="53"/>
      <c r="F245" s="53"/>
      <c r="G245" s="53"/>
      <c r="H245" s="98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98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98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98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98"/>
      <c r="BP245" s="53"/>
      <c r="BQ245" s="98"/>
      <c r="BR245" s="53"/>
    </row>
    <row r="246" spans="4:70" x14ac:dyDescent="0.2">
      <c r="D246" s="53"/>
      <c r="E246" s="53"/>
      <c r="F246" s="53"/>
      <c r="G246" s="53"/>
      <c r="H246" s="98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98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98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98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98"/>
      <c r="BP246" s="53"/>
      <c r="BQ246" s="98"/>
      <c r="BR246" s="53"/>
    </row>
    <row r="247" spans="4:70" x14ac:dyDescent="0.2">
      <c r="D247" s="53"/>
      <c r="E247" s="53"/>
      <c r="F247" s="53"/>
      <c r="G247" s="53"/>
      <c r="H247" s="98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98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98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98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98"/>
      <c r="BP247" s="53"/>
      <c r="BQ247" s="98"/>
      <c r="BR247" s="53"/>
    </row>
    <row r="248" spans="4:70" x14ac:dyDescent="0.2">
      <c r="D248" s="53"/>
      <c r="E248" s="53"/>
      <c r="F248" s="53"/>
      <c r="G248" s="53"/>
      <c r="H248" s="98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98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98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98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98"/>
      <c r="BP248" s="53"/>
      <c r="BQ248" s="98"/>
      <c r="BR248" s="53"/>
    </row>
    <row r="249" spans="4:70" x14ac:dyDescent="0.2">
      <c r="D249" s="53"/>
      <c r="E249" s="53"/>
      <c r="F249" s="53"/>
      <c r="G249" s="53"/>
      <c r="H249" s="98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98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98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98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98"/>
      <c r="BP249" s="53"/>
      <c r="BQ249" s="98"/>
      <c r="BR249" s="53"/>
    </row>
    <row r="250" spans="4:70" x14ac:dyDescent="0.2">
      <c r="D250" s="53"/>
      <c r="E250" s="53"/>
      <c r="F250" s="53"/>
      <c r="G250" s="53"/>
      <c r="H250" s="98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98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98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98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98"/>
      <c r="BP250" s="53"/>
      <c r="BQ250" s="98"/>
      <c r="BR250" s="53"/>
    </row>
    <row r="251" spans="4:70" x14ac:dyDescent="0.2">
      <c r="D251" s="53"/>
      <c r="E251" s="53"/>
      <c r="F251" s="53"/>
      <c r="G251" s="53"/>
      <c r="H251" s="98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98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98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98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98"/>
      <c r="BP251" s="53"/>
      <c r="BQ251" s="98"/>
      <c r="BR251" s="53"/>
    </row>
    <row r="252" spans="4:70" x14ac:dyDescent="0.2">
      <c r="D252" s="53"/>
      <c r="E252" s="53"/>
      <c r="F252" s="53"/>
      <c r="G252" s="53"/>
      <c r="H252" s="98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98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98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98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98"/>
      <c r="BP252" s="53"/>
      <c r="BQ252" s="98"/>
      <c r="BR252" s="53"/>
    </row>
    <row r="253" spans="4:70" x14ac:dyDescent="0.2">
      <c r="D253" s="53"/>
      <c r="E253" s="53"/>
      <c r="F253" s="53"/>
      <c r="G253" s="53"/>
      <c r="H253" s="98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98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98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98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98"/>
      <c r="BP253" s="53"/>
      <c r="BQ253" s="98"/>
      <c r="BR253" s="53"/>
    </row>
    <row r="254" spans="4:70" x14ac:dyDescent="0.2">
      <c r="D254" s="53"/>
      <c r="E254" s="53"/>
      <c r="F254" s="53"/>
      <c r="G254" s="53"/>
      <c r="H254" s="98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98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98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98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98"/>
      <c r="BP254" s="53"/>
      <c r="BQ254" s="98"/>
      <c r="BR254" s="53"/>
    </row>
    <row r="255" spans="4:70" x14ac:dyDescent="0.2">
      <c r="D255" s="53"/>
      <c r="E255" s="53"/>
      <c r="F255" s="53"/>
      <c r="G255" s="53"/>
      <c r="H255" s="98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98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98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98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98"/>
      <c r="BP255" s="53"/>
      <c r="BQ255" s="98"/>
      <c r="BR255" s="53"/>
    </row>
    <row r="256" spans="4:70" x14ac:dyDescent="0.2">
      <c r="D256" s="53"/>
      <c r="E256" s="53"/>
      <c r="F256" s="53"/>
      <c r="G256" s="53"/>
      <c r="H256" s="98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98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98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98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98"/>
      <c r="BP256" s="53"/>
      <c r="BQ256" s="98"/>
      <c r="BR256" s="53"/>
    </row>
    <row r="257" spans="4:70" x14ac:dyDescent="0.2">
      <c r="D257" s="53"/>
      <c r="E257" s="53"/>
      <c r="F257" s="53"/>
      <c r="G257" s="53"/>
      <c r="H257" s="98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98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98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98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98"/>
      <c r="BP257" s="53"/>
      <c r="BQ257" s="98"/>
      <c r="BR257" s="53"/>
    </row>
    <row r="258" spans="4:70" x14ac:dyDescent="0.2">
      <c r="D258" s="53"/>
      <c r="E258" s="53"/>
      <c r="F258" s="53"/>
      <c r="G258" s="53"/>
      <c r="H258" s="98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98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98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98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98"/>
      <c r="BP258" s="53"/>
      <c r="BQ258" s="98"/>
      <c r="BR258" s="53"/>
    </row>
    <row r="259" spans="4:70" x14ac:dyDescent="0.2">
      <c r="D259" s="53"/>
      <c r="E259" s="53"/>
      <c r="F259" s="53"/>
      <c r="G259" s="53"/>
      <c r="H259" s="98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98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98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98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98"/>
      <c r="BP259" s="53"/>
      <c r="BQ259" s="98"/>
      <c r="BR259" s="53"/>
    </row>
    <row r="260" spans="4:70" x14ac:dyDescent="0.2">
      <c r="D260" s="53"/>
      <c r="E260" s="53"/>
      <c r="F260" s="53"/>
      <c r="G260" s="53"/>
      <c r="H260" s="98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98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98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98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98"/>
      <c r="BP260" s="53"/>
      <c r="BQ260" s="98"/>
      <c r="BR260" s="53"/>
    </row>
    <row r="261" spans="4:70" x14ac:dyDescent="0.2">
      <c r="D261" s="53"/>
      <c r="E261" s="53"/>
      <c r="F261" s="53"/>
      <c r="G261" s="53"/>
      <c r="H261" s="98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98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98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98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98"/>
      <c r="BP261" s="53"/>
      <c r="BQ261" s="98"/>
      <c r="BR261" s="53"/>
    </row>
    <row r="262" spans="4:70" x14ac:dyDescent="0.2">
      <c r="D262" s="53"/>
      <c r="E262" s="53"/>
      <c r="F262" s="53"/>
      <c r="G262" s="53"/>
      <c r="H262" s="98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98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98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98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98"/>
      <c r="BP262" s="53"/>
      <c r="BQ262" s="98"/>
      <c r="BR262" s="53"/>
    </row>
    <row r="263" spans="4:70" x14ac:dyDescent="0.2">
      <c r="D263" s="53"/>
      <c r="E263" s="53"/>
      <c r="F263" s="53"/>
      <c r="G263" s="53"/>
      <c r="H263" s="98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98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98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98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98"/>
      <c r="BP263" s="53"/>
      <c r="BQ263" s="98"/>
      <c r="BR263" s="53"/>
    </row>
    <row r="264" spans="4:70" x14ac:dyDescent="0.2">
      <c r="D264" s="53"/>
      <c r="E264" s="53"/>
      <c r="F264" s="53"/>
      <c r="G264" s="53"/>
      <c r="H264" s="98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98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98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98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98"/>
      <c r="BP264" s="53"/>
      <c r="BQ264" s="98"/>
      <c r="BR264" s="53"/>
    </row>
    <row r="265" spans="4:70" x14ac:dyDescent="0.2">
      <c r="D265" s="53"/>
      <c r="E265" s="53"/>
      <c r="F265" s="53"/>
      <c r="G265" s="53"/>
      <c r="H265" s="98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98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98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98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98"/>
      <c r="BP265" s="53"/>
      <c r="BQ265" s="98"/>
      <c r="BR265" s="53"/>
    </row>
    <row r="266" spans="4:70" x14ac:dyDescent="0.2">
      <c r="D266" s="53"/>
      <c r="E266" s="53"/>
      <c r="F266" s="53"/>
      <c r="G266" s="53"/>
      <c r="H266" s="98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98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98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98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98"/>
      <c r="BP266" s="53"/>
      <c r="BQ266" s="98"/>
      <c r="BR266" s="53"/>
    </row>
    <row r="267" spans="4:70" x14ac:dyDescent="0.2">
      <c r="D267" s="53"/>
      <c r="E267" s="53"/>
      <c r="F267" s="53"/>
      <c r="G267" s="53"/>
      <c r="H267" s="98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98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98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98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98"/>
      <c r="BP267" s="53"/>
      <c r="BQ267" s="98"/>
      <c r="BR267" s="53"/>
    </row>
    <row r="268" spans="4:70" x14ac:dyDescent="0.2">
      <c r="D268" s="53"/>
      <c r="E268" s="53"/>
      <c r="F268" s="53"/>
      <c r="G268" s="53"/>
      <c r="H268" s="98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98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98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98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98"/>
      <c r="BP268" s="53"/>
      <c r="BQ268" s="98"/>
      <c r="BR268" s="53"/>
    </row>
    <row r="269" spans="4:70" x14ac:dyDescent="0.2">
      <c r="D269" s="53"/>
      <c r="E269" s="53"/>
      <c r="F269" s="53"/>
      <c r="G269" s="53"/>
      <c r="H269" s="98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98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98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98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98"/>
      <c r="BP269" s="53"/>
      <c r="BQ269" s="98"/>
      <c r="BR269" s="53"/>
    </row>
    <row r="270" spans="4:70" x14ac:dyDescent="0.2">
      <c r="D270" s="53"/>
      <c r="E270" s="53"/>
      <c r="F270" s="53"/>
      <c r="G270" s="53"/>
      <c r="H270" s="98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98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98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98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98"/>
      <c r="BP270" s="53"/>
      <c r="BQ270" s="98"/>
      <c r="BR270" s="53"/>
    </row>
    <row r="271" spans="4:70" x14ac:dyDescent="0.2">
      <c r="D271" s="53"/>
      <c r="E271" s="53"/>
      <c r="F271" s="53"/>
      <c r="G271" s="53"/>
      <c r="H271" s="98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98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98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98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98"/>
      <c r="BP271" s="53"/>
      <c r="BQ271" s="98"/>
      <c r="BR271" s="53"/>
    </row>
    <row r="272" spans="4:70" x14ac:dyDescent="0.2">
      <c r="D272" s="53"/>
      <c r="E272" s="53"/>
      <c r="F272" s="53"/>
      <c r="G272" s="53"/>
      <c r="H272" s="98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98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98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98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98"/>
      <c r="BP272" s="53"/>
      <c r="BQ272" s="98"/>
      <c r="BR272" s="53"/>
    </row>
    <row r="273" spans="4:70" x14ac:dyDescent="0.2">
      <c r="D273" s="53"/>
      <c r="E273" s="53"/>
      <c r="F273" s="53"/>
      <c r="G273" s="53"/>
      <c r="H273" s="98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98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98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98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98"/>
      <c r="BP273" s="53"/>
      <c r="BQ273" s="98"/>
      <c r="BR273" s="53"/>
    </row>
    <row r="274" spans="4:70" x14ac:dyDescent="0.2">
      <c r="D274" s="53"/>
      <c r="E274" s="53"/>
      <c r="F274" s="53"/>
      <c r="G274" s="53"/>
      <c r="H274" s="98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98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98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98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98"/>
      <c r="BP274" s="53"/>
      <c r="BQ274" s="98"/>
      <c r="BR274" s="53"/>
    </row>
    <row r="275" spans="4:70" x14ac:dyDescent="0.2">
      <c r="D275" s="53"/>
      <c r="E275" s="53"/>
      <c r="F275" s="53"/>
      <c r="G275" s="53"/>
      <c r="H275" s="98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98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98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98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98"/>
      <c r="BP275" s="53"/>
      <c r="BQ275" s="98"/>
      <c r="BR275" s="53"/>
    </row>
    <row r="276" spans="4:70" x14ac:dyDescent="0.2">
      <c r="D276" s="53"/>
      <c r="E276" s="53"/>
      <c r="F276" s="53"/>
      <c r="G276" s="53"/>
      <c r="H276" s="98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98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98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98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98"/>
      <c r="BP276" s="53"/>
      <c r="BQ276" s="98"/>
      <c r="BR276" s="53"/>
    </row>
    <row r="277" spans="4:70" x14ac:dyDescent="0.2">
      <c r="D277" s="53"/>
      <c r="E277" s="53"/>
      <c r="F277" s="53"/>
      <c r="G277" s="53"/>
      <c r="H277" s="98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98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98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98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98"/>
      <c r="BP277" s="53"/>
      <c r="BQ277" s="98"/>
      <c r="BR277" s="53"/>
    </row>
    <row r="278" spans="4:70" x14ac:dyDescent="0.2">
      <c r="D278" s="53"/>
      <c r="E278" s="53"/>
      <c r="F278" s="53"/>
      <c r="G278" s="53"/>
      <c r="H278" s="98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98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98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98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98"/>
      <c r="BP278" s="53"/>
      <c r="BQ278" s="98"/>
      <c r="BR278" s="53"/>
    </row>
    <row r="279" spans="4:70" x14ac:dyDescent="0.2">
      <c r="D279" s="53"/>
      <c r="E279" s="53"/>
      <c r="F279" s="53"/>
      <c r="G279" s="53"/>
      <c r="H279" s="98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98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98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98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98"/>
      <c r="BP279" s="53"/>
      <c r="BQ279" s="98"/>
      <c r="BR279" s="53"/>
    </row>
    <row r="280" spans="4:70" x14ac:dyDescent="0.2">
      <c r="D280" s="53"/>
      <c r="E280" s="53"/>
      <c r="F280" s="53"/>
      <c r="G280" s="53"/>
      <c r="H280" s="98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98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98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98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98"/>
      <c r="BP280" s="53"/>
      <c r="BQ280" s="98"/>
      <c r="BR280" s="53"/>
    </row>
    <row r="281" spans="4:70" x14ac:dyDescent="0.2">
      <c r="D281" s="53"/>
      <c r="E281" s="53"/>
      <c r="F281" s="53"/>
      <c r="G281" s="53"/>
      <c r="H281" s="98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98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98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98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98"/>
      <c r="BP281" s="53"/>
      <c r="BQ281" s="98"/>
      <c r="BR281" s="53"/>
    </row>
    <row r="282" spans="4:70" x14ac:dyDescent="0.2">
      <c r="D282" s="53"/>
      <c r="E282" s="53"/>
      <c r="F282" s="53"/>
      <c r="G282" s="53"/>
      <c r="H282" s="98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98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98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98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98"/>
      <c r="BP282" s="53"/>
      <c r="BQ282" s="98"/>
      <c r="BR282" s="53"/>
    </row>
    <row r="283" spans="4:70" x14ac:dyDescent="0.2">
      <c r="D283" s="53"/>
      <c r="E283" s="53"/>
      <c r="F283" s="53"/>
      <c r="G283" s="53"/>
      <c r="H283" s="98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98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98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98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98"/>
      <c r="BP283" s="53"/>
      <c r="BQ283" s="98"/>
      <c r="BR283" s="53"/>
    </row>
    <row r="284" spans="4:70" x14ac:dyDescent="0.2">
      <c r="D284" s="53"/>
      <c r="E284" s="53"/>
      <c r="F284" s="53"/>
      <c r="G284" s="53"/>
      <c r="H284" s="98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98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98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98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98"/>
      <c r="BP284" s="53"/>
      <c r="BQ284" s="98"/>
      <c r="BR284" s="53"/>
    </row>
    <row r="285" spans="4:70" x14ac:dyDescent="0.2">
      <c r="D285" s="53"/>
      <c r="E285" s="53"/>
      <c r="F285" s="53"/>
      <c r="G285" s="53"/>
      <c r="H285" s="98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98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98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98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98"/>
      <c r="BP285" s="53"/>
      <c r="BQ285" s="98"/>
      <c r="BR285" s="53"/>
    </row>
    <row r="286" spans="4:70" x14ac:dyDescent="0.2">
      <c r="D286" s="53"/>
      <c r="E286" s="53"/>
      <c r="F286" s="53"/>
      <c r="G286" s="53"/>
      <c r="H286" s="98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98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98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98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98"/>
      <c r="BP286" s="53"/>
      <c r="BQ286" s="98"/>
      <c r="BR286" s="53"/>
    </row>
    <row r="287" spans="4:70" x14ac:dyDescent="0.2">
      <c r="D287" s="53"/>
      <c r="E287" s="53"/>
      <c r="F287" s="53"/>
      <c r="G287" s="53"/>
      <c r="H287" s="98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98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98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98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98"/>
      <c r="BP287" s="53"/>
      <c r="BQ287" s="98"/>
      <c r="BR287" s="53"/>
    </row>
    <row r="288" spans="4:70" x14ac:dyDescent="0.2">
      <c r="D288" s="53"/>
      <c r="E288" s="53"/>
      <c r="F288" s="53"/>
      <c r="G288" s="53"/>
      <c r="H288" s="98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98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98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98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98"/>
      <c r="BP288" s="53"/>
      <c r="BQ288" s="98"/>
      <c r="BR288" s="53"/>
    </row>
    <row r="289" spans="4:70" x14ac:dyDescent="0.2">
      <c r="D289" s="53"/>
      <c r="E289" s="53"/>
      <c r="F289" s="53"/>
      <c r="G289" s="53"/>
      <c r="H289" s="98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98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98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98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98"/>
      <c r="BP289" s="53"/>
      <c r="BQ289" s="98"/>
      <c r="BR289" s="53"/>
    </row>
    <row r="290" spans="4:70" x14ac:dyDescent="0.2">
      <c r="D290" s="53"/>
      <c r="E290" s="53"/>
      <c r="F290" s="53"/>
      <c r="G290" s="53"/>
      <c r="H290" s="98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98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98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98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98"/>
      <c r="BP290" s="53"/>
      <c r="BQ290" s="98"/>
      <c r="BR290" s="53"/>
    </row>
    <row r="291" spans="4:70" x14ac:dyDescent="0.2">
      <c r="D291" s="53"/>
      <c r="E291" s="53"/>
      <c r="F291" s="53"/>
      <c r="G291" s="53"/>
      <c r="H291" s="98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98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98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98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98"/>
      <c r="BP291" s="53"/>
      <c r="BQ291" s="98"/>
      <c r="BR291" s="53"/>
    </row>
    <row r="292" spans="4:70" x14ac:dyDescent="0.2">
      <c r="D292" s="53"/>
      <c r="E292" s="53"/>
      <c r="F292" s="53"/>
      <c r="G292" s="53"/>
      <c r="H292" s="98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98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98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98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98"/>
      <c r="BP292" s="53"/>
      <c r="BQ292" s="98"/>
      <c r="BR292" s="53"/>
    </row>
    <row r="293" spans="4:70" x14ac:dyDescent="0.2">
      <c r="D293" s="53"/>
      <c r="E293" s="53"/>
      <c r="F293" s="53"/>
      <c r="G293" s="53"/>
      <c r="H293" s="98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98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98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98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98"/>
      <c r="BP293" s="53"/>
      <c r="BQ293" s="98"/>
      <c r="BR293" s="53"/>
    </row>
    <row r="294" spans="4:70" x14ac:dyDescent="0.2">
      <c r="D294" s="53"/>
      <c r="E294" s="53"/>
      <c r="F294" s="53"/>
      <c r="G294" s="53"/>
      <c r="H294" s="98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98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98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98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98"/>
      <c r="BP294" s="53"/>
      <c r="BQ294" s="98"/>
      <c r="BR294" s="53"/>
    </row>
    <row r="295" spans="4:70" x14ac:dyDescent="0.2">
      <c r="D295" s="53"/>
      <c r="E295" s="53"/>
      <c r="F295" s="53"/>
      <c r="G295" s="53"/>
      <c r="H295" s="98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98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98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98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98"/>
      <c r="BP295" s="53"/>
      <c r="BQ295" s="98"/>
      <c r="BR295" s="53"/>
    </row>
    <row r="296" spans="4:70" x14ac:dyDescent="0.2">
      <c r="D296" s="53"/>
      <c r="E296" s="53"/>
      <c r="F296" s="53"/>
      <c r="G296" s="53"/>
      <c r="H296" s="98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98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98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98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98"/>
      <c r="BP296" s="53"/>
      <c r="BQ296" s="98"/>
      <c r="BR296" s="53"/>
    </row>
    <row r="297" spans="4:70" x14ac:dyDescent="0.2">
      <c r="D297" s="53"/>
      <c r="E297" s="53"/>
      <c r="F297" s="53"/>
      <c r="G297" s="53"/>
      <c r="H297" s="98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98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98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98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98"/>
      <c r="BP297" s="53"/>
      <c r="BQ297" s="98"/>
      <c r="BR297" s="53"/>
    </row>
    <row r="298" spans="4:70" x14ac:dyDescent="0.2">
      <c r="D298" s="53"/>
      <c r="E298" s="53"/>
      <c r="F298" s="53"/>
      <c r="G298" s="53"/>
      <c r="H298" s="98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98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98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98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98"/>
      <c r="BP298" s="53"/>
      <c r="BQ298" s="98"/>
      <c r="BR298" s="53"/>
    </row>
    <row r="299" spans="4:70" x14ac:dyDescent="0.2">
      <c r="D299" s="53"/>
      <c r="E299" s="53"/>
      <c r="F299" s="53"/>
      <c r="G299" s="53"/>
      <c r="H299" s="98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98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98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98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98"/>
      <c r="BP299" s="53"/>
      <c r="BQ299" s="98"/>
      <c r="BR299" s="53"/>
    </row>
    <row r="300" spans="4:70" x14ac:dyDescent="0.2">
      <c r="D300" s="53"/>
      <c r="E300" s="53"/>
      <c r="F300" s="53"/>
      <c r="G300" s="53"/>
      <c r="H300" s="98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98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98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98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98"/>
      <c r="BP300" s="53"/>
      <c r="BQ300" s="98"/>
      <c r="BR300" s="53"/>
    </row>
    <row r="301" spans="4:70" x14ac:dyDescent="0.2">
      <c r="D301" s="53"/>
      <c r="E301" s="53"/>
      <c r="F301" s="53"/>
      <c r="G301" s="53"/>
      <c r="H301" s="98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98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98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98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98"/>
      <c r="BP301" s="53"/>
      <c r="BQ301" s="98"/>
      <c r="BR301" s="53"/>
    </row>
    <row r="302" spans="4:70" x14ac:dyDescent="0.2">
      <c r="D302" s="53"/>
      <c r="E302" s="53"/>
      <c r="F302" s="53"/>
      <c r="G302" s="53"/>
      <c r="H302" s="98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98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98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98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98"/>
      <c r="BP302" s="53"/>
      <c r="BQ302" s="98"/>
      <c r="BR302" s="53"/>
    </row>
    <row r="303" spans="4:70" x14ac:dyDescent="0.2">
      <c r="D303" s="53"/>
      <c r="E303" s="53"/>
      <c r="F303" s="53"/>
      <c r="G303" s="53"/>
      <c r="H303" s="98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98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98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98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98"/>
      <c r="BP303" s="53"/>
      <c r="BQ303" s="98"/>
      <c r="BR303" s="53"/>
    </row>
    <row r="304" spans="4:70" x14ac:dyDescent="0.2">
      <c r="D304" s="53"/>
      <c r="E304" s="53"/>
      <c r="F304" s="53"/>
      <c r="G304" s="53"/>
      <c r="H304" s="98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98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98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98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98"/>
      <c r="BP304" s="53"/>
      <c r="BQ304" s="98"/>
      <c r="BR304" s="53"/>
    </row>
    <row r="305" spans="4:70" x14ac:dyDescent="0.2">
      <c r="D305" s="53"/>
      <c r="E305" s="53"/>
      <c r="F305" s="53"/>
      <c r="G305" s="53"/>
      <c r="H305" s="98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98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98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98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98"/>
      <c r="BP305" s="53"/>
      <c r="BQ305" s="98"/>
      <c r="BR305" s="53"/>
    </row>
    <row r="306" spans="4:70" x14ac:dyDescent="0.2">
      <c r="D306" s="53"/>
      <c r="E306" s="53"/>
      <c r="F306" s="53"/>
      <c r="G306" s="53"/>
      <c r="H306" s="98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98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98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98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98"/>
      <c r="BP306" s="53"/>
      <c r="BQ306" s="98"/>
      <c r="BR306" s="53"/>
    </row>
    <row r="307" spans="4:70" x14ac:dyDescent="0.2">
      <c r="D307" s="53"/>
      <c r="E307" s="53"/>
      <c r="F307" s="53"/>
      <c r="G307" s="53"/>
      <c r="H307" s="98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98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98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98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98"/>
      <c r="BP307" s="53"/>
      <c r="BQ307" s="98"/>
      <c r="BR307" s="53"/>
    </row>
    <row r="308" spans="4:70" x14ac:dyDescent="0.2">
      <c r="D308" s="53"/>
      <c r="E308" s="53"/>
      <c r="F308" s="53"/>
      <c r="G308" s="53"/>
      <c r="H308" s="98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98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98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98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98"/>
      <c r="BP308" s="53"/>
      <c r="BQ308" s="98"/>
      <c r="BR308" s="53"/>
    </row>
    <row r="309" spans="4:70" x14ac:dyDescent="0.2">
      <c r="D309" s="53"/>
      <c r="E309" s="53"/>
      <c r="F309" s="53"/>
      <c r="G309" s="53"/>
      <c r="H309" s="98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98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98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98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98"/>
      <c r="BP309" s="53"/>
      <c r="BQ309" s="98"/>
      <c r="BR309" s="53"/>
    </row>
    <row r="310" spans="4:70" x14ac:dyDescent="0.2">
      <c r="D310" s="53"/>
      <c r="E310" s="53"/>
      <c r="F310" s="53"/>
      <c r="G310" s="53"/>
      <c r="H310" s="98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98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98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98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98"/>
      <c r="BP310" s="53"/>
      <c r="BQ310" s="98"/>
      <c r="BR310" s="53"/>
    </row>
    <row r="311" spans="4:70" x14ac:dyDescent="0.2">
      <c r="D311" s="53"/>
      <c r="E311" s="53"/>
      <c r="F311" s="53"/>
      <c r="G311" s="53"/>
      <c r="H311" s="98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98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98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98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98"/>
      <c r="BP311" s="53"/>
      <c r="BQ311" s="98"/>
      <c r="BR311" s="53"/>
    </row>
    <row r="312" spans="4:70" x14ac:dyDescent="0.2">
      <c r="D312" s="53"/>
      <c r="E312" s="53"/>
      <c r="F312" s="53"/>
      <c r="G312" s="53"/>
      <c r="H312" s="98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98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98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98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98"/>
      <c r="BP312" s="53"/>
      <c r="BQ312" s="98"/>
      <c r="BR312" s="53"/>
    </row>
    <row r="313" spans="4:70" x14ac:dyDescent="0.2">
      <c r="D313" s="53"/>
      <c r="E313" s="53"/>
      <c r="F313" s="53"/>
      <c r="G313" s="53"/>
      <c r="H313" s="98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98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98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98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98"/>
      <c r="BP313" s="53"/>
      <c r="BQ313" s="98"/>
      <c r="BR313" s="53"/>
    </row>
    <row r="314" spans="4:70" x14ac:dyDescent="0.2">
      <c r="D314" s="53"/>
      <c r="E314" s="53"/>
      <c r="F314" s="53"/>
      <c r="G314" s="53"/>
      <c r="H314" s="98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98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98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98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98"/>
      <c r="BP314" s="53"/>
      <c r="BQ314" s="98"/>
      <c r="BR314" s="53"/>
    </row>
    <row r="315" spans="4:70" x14ac:dyDescent="0.2">
      <c r="D315" s="53"/>
      <c r="E315" s="53"/>
      <c r="F315" s="53"/>
      <c r="G315" s="53"/>
      <c r="H315" s="98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98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98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98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98"/>
      <c r="BP315" s="53"/>
      <c r="BQ315" s="98"/>
      <c r="BR315" s="53"/>
    </row>
    <row r="316" spans="4:70" x14ac:dyDescent="0.2">
      <c r="D316" s="53"/>
      <c r="E316" s="53"/>
      <c r="F316" s="53"/>
      <c r="G316" s="53"/>
      <c r="H316" s="98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98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98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98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98"/>
      <c r="BP316" s="53"/>
      <c r="BQ316" s="98"/>
      <c r="BR316" s="53"/>
    </row>
    <row r="317" spans="4:70" x14ac:dyDescent="0.2">
      <c r="D317" s="53"/>
      <c r="E317" s="53"/>
      <c r="F317" s="53"/>
      <c r="G317" s="53"/>
      <c r="H317" s="98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98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98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98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98"/>
      <c r="BP317" s="53"/>
      <c r="BQ317" s="98"/>
      <c r="BR317" s="53"/>
    </row>
    <row r="318" spans="4:70" x14ac:dyDescent="0.2">
      <c r="D318" s="53"/>
      <c r="E318" s="53"/>
      <c r="F318" s="53"/>
      <c r="G318" s="53"/>
      <c r="H318" s="98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98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98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98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98"/>
      <c r="BP318" s="53"/>
      <c r="BQ318" s="98"/>
      <c r="BR318" s="53"/>
    </row>
    <row r="319" spans="4:70" x14ac:dyDescent="0.2">
      <c r="D319" s="53"/>
      <c r="E319" s="53"/>
      <c r="F319" s="53"/>
      <c r="G319" s="53"/>
      <c r="H319" s="98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98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98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98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98"/>
      <c r="BP319" s="53"/>
      <c r="BQ319" s="98"/>
      <c r="BR319" s="53"/>
    </row>
    <row r="320" spans="4:70" x14ac:dyDescent="0.2">
      <c r="D320" s="53"/>
      <c r="E320" s="53"/>
      <c r="F320" s="53"/>
      <c r="G320" s="53"/>
      <c r="H320" s="98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98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98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98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98"/>
      <c r="BP320" s="53"/>
      <c r="BQ320" s="98"/>
      <c r="BR320" s="53"/>
    </row>
    <row r="321" spans="4:70" x14ac:dyDescent="0.2">
      <c r="D321" s="53"/>
      <c r="E321" s="53"/>
      <c r="F321" s="53"/>
      <c r="G321" s="53"/>
      <c r="H321" s="98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98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98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98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98"/>
      <c r="BP321" s="53"/>
      <c r="BQ321" s="98"/>
      <c r="BR321" s="53"/>
    </row>
    <row r="322" spans="4:70" x14ac:dyDescent="0.2">
      <c r="D322" s="53"/>
      <c r="E322" s="53"/>
      <c r="F322" s="53"/>
      <c r="G322" s="53"/>
      <c r="H322" s="98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98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98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98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98"/>
      <c r="BP322" s="53"/>
      <c r="BQ322" s="98"/>
      <c r="BR322" s="53"/>
    </row>
    <row r="323" spans="4:70" x14ac:dyDescent="0.2">
      <c r="D323" s="53"/>
      <c r="E323" s="53"/>
      <c r="F323" s="53"/>
      <c r="G323" s="53"/>
      <c r="H323" s="98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98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98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98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98"/>
      <c r="BP323" s="53"/>
      <c r="BQ323" s="98"/>
      <c r="BR323" s="53"/>
    </row>
    <row r="324" spans="4:70" x14ac:dyDescent="0.2">
      <c r="D324" s="53"/>
      <c r="E324" s="53"/>
      <c r="F324" s="53"/>
      <c r="G324" s="53"/>
      <c r="H324" s="98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98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98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98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98"/>
      <c r="BP324" s="53"/>
      <c r="BQ324" s="98"/>
      <c r="BR324" s="53"/>
    </row>
    <row r="325" spans="4:70" x14ac:dyDescent="0.2">
      <c r="D325" s="53"/>
      <c r="E325" s="53"/>
      <c r="F325" s="53"/>
      <c r="G325" s="53"/>
      <c r="H325" s="98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98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98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98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98"/>
      <c r="BP325" s="53"/>
      <c r="BQ325" s="98"/>
      <c r="BR325" s="53"/>
    </row>
    <row r="326" spans="4:70" x14ac:dyDescent="0.2">
      <c r="D326" s="53"/>
      <c r="E326" s="53"/>
      <c r="F326" s="53"/>
      <c r="G326" s="53"/>
      <c r="H326" s="98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98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98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98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98"/>
      <c r="BP326" s="53"/>
      <c r="BQ326" s="98"/>
      <c r="BR326" s="53"/>
    </row>
    <row r="327" spans="4:70" x14ac:dyDescent="0.2">
      <c r="D327" s="53"/>
      <c r="E327" s="53"/>
      <c r="F327" s="53"/>
      <c r="G327" s="53"/>
      <c r="H327" s="98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98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98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98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98"/>
      <c r="BP327" s="53"/>
      <c r="BQ327" s="98"/>
      <c r="BR327" s="53"/>
    </row>
    <row r="328" spans="4:70" x14ac:dyDescent="0.2">
      <c r="D328" s="53"/>
      <c r="E328" s="53"/>
      <c r="F328" s="53"/>
      <c r="G328" s="53"/>
      <c r="H328" s="98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98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98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98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98"/>
      <c r="BP328" s="53"/>
      <c r="BQ328" s="98"/>
      <c r="BR328" s="53"/>
    </row>
    <row r="329" spans="4:70" x14ac:dyDescent="0.2">
      <c r="D329" s="53"/>
      <c r="E329" s="53"/>
      <c r="F329" s="53"/>
      <c r="G329" s="53"/>
      <c r="H329" s="98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98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98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98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98"/>
      <c r="BP329" s="53"/>
      <c r="BQ329" s="98"/>
      <c r="BR329" s="53"/>
    </row>
    <row r="330" spans="4:70" x14ac:dyDescent="0.2">
      <c r="D330" s="53"/>
      <c r="E330" s="53"/>
      <c r="F330" s="53"/>
      <c r="G330" s="53"/>
      <c r="H330" s="98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98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98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98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98"/>
      <c r="BP330" s="53"/>
      <c r="BQ330" s="98"/>
      <c r="BR330" s="53"/>
    </row>
    <row r="331" spans="4:70" x14ac:dyDescent="0.2">
      <c r="D331" s="53"/>
      <c r="E331" s="53"/>
      <c r="F331" s="53"/>
      <c r="G331" s="53"/>
      <c r="H331" s="98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98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98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98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98"/>
      <c r="BP331" s="53"/>
      <c r="BQ331" s="98"/>
      <c r="BR331" s="53"/>
    </row>
    <row r="332" spans="4:70" x14ac:dyDescent="0.2">
      <c r="D332" s="53"/>
      <c r="E332" s="53"/>
      <c r="F332" s="53"/>
      <c r="G332" s="53"/>
      <c r="H332" s="98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98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98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98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98"/>
      <c r="BP332" s="53"/>
      <c r="BQ332" s="98"/>
      <c r="BR332" s="53"/>
    </row>
    <row r="333" spans="4:70" x14ac:dyDescent="0.2">
      <c r="D333" s="53"/>
      <c r="E333" s="53"/>
      <c r="F333" s="53"/>
      <c r="G333" s="53"/>
      <c r="H333" s="98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98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98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98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98"/>
      <c r="BP333" s="53"/>
      <c r="BQ333" s="98"/>
      <c r="BR333" s="53"/>
    </row>
    <row r="334" spans="4:70" x14ac:dyDescent="0.2">
      <c r="D334" s="53"/>
      <c r="E334" s="53"/>
      <c r="F334" s="53"/>
      <c r="G334" s="53"/>
      <c r="H334" s="98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98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98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98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98"/>
      <c r="BP334" s="53"/>
      <c r="BQ334" s="98"/>
      <c r="BR334" s="53"/>
    </row>
    <row r="335" spans="4:70" x14ac:dyDescent="0.2">
      <c r="D335" s="53"/>
      <c r="E335" s="53"/>
      <c r="F335" s="53"/>
      <c r="G335" s="53"/>
      <c r="H335" s="98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98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98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98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98"/>
      <c r="BP335" s="53"/>
      <c r="BQ335" s="98"/>
      <c r="BR335" s="53"/>
    </row>
    <row r="336" spans="4:70" x14ac:dyDescent="0.2">
      <c r="D336" s="53"/>
      <c r="E336" s="53"/>
      <c r="F336" s="53"/>
      <c r="G336" s="53"/>
      <c r="H336" s="98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98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98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98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98"/>
      <c r="BP336" s="53"/>
      <c r="BQ336" s="98"/>
      <c r="BR336" s="53"/>
    </row>
    <row r="337" spans="4:70" x14ac:dyDescent="0.2">
      <c r="D337" s="53"/>
      <c r="E337" s="53"/>
      <c r="F337" s="53"/>
      <c r="G337" s="53"/>
      <c r="H337" s="98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98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98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98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98"/>
      <c r="BP337" s="53"/>
      <c r="BQ337" s="98"/>
      <c r="BR337" s="53"/>
    </row>
    <row r="338" spans="4:70" x14ac:dyDescent="0.2">
      <c r="D338" s="53"/>
      <c r="E338" s="53"/>
      <c r="F338" s="53"/>
      <c r="G338" s="53"/>
      <c r="H338" s="98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98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98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98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98"/>
      <c r="BP338" s="53"/>
      <c r="BQ338" s="98"/>
      <c r="BR338" s="53"/>
    </row>
    <row r="339" spans="4:70" x14ac:dyDescent="0.2">
      <c r="D339" s="53"/>
      <c r="E339" s="53"/>
      <c r="F339" s="53"/>
      <c r="G339" s="53"/>
      <c r="H339" s="98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98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98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98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98"/>
      <c r="BP339" s="53"/>
      <c r="BQ339" s="98"/>
      <c r="BR339" s="53"/>
    </row>
    <row r="340" spans="4:70" x14ac:dyDescent="0.2">
      <c r="D340" s="53"/>
      <c r="E340" s="53"/>
      <c r="F340" s="53"/>
      <c r="G340" s="53"/>
      <c r="H340" s="98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98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98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98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98"/>
      <c r="BP340" s="53"/>
      <c r="BQ340" s="98"/>
      <c r="BR340" s="53"/>
    </row>
    <row r="341" spans="4:70" x14ac:dyDescent="0.2">
      <c r="D341" s="53"/>
      <c r="E341" s="53"/>
      <c r="F341" s="53"/>
      <c r="G341" s="53"/>
      <c r="H341" s="98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98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98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98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98"/>
      <c r="BP341" s="53"/>
      <c r="BQ341" s="98"/>
      <c r="BR341" s="53"/>
    </row>
    <row r="342" spans="4:70" x14ac:dyDescent="0.2">
      <c r="D342" s="53"/>
      <c r="E342" s="53"/>
      <c r="F342" s="53"/>
      <c r="G342" s="53"/>
      <c r="H342" s="98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98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98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98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98"/>
      <c r="BP342" s="53"/>
      <c r="BQ342" s="98"/>
      <c r="BR342" s="53"/>
    </row>
    <row r="343" spans="4:70" x14ac:dyDescent="0.2">
      <c r="D343" s="53"/>
      <c r="E343" s="53"/>
      <c r="F343" s="53"/>
      <c r="G343" s="53"/>
      <c r="H343" s="98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98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98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98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98"/>
      <c r="BP343" s="53"/>
      <c r="BQ343" s="98"/>
      <c r="BR343" s="53"/>
    </row>
    <row r="344" spans="4:70" x14ac:dyDescent="0.2">
      <c r="D344" s="53"/>
      <c r="E344" s="53"/>
      <c r="F344" s="53"/>
      <c r="G344" s="53"/>
      <c r="H344" s="98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98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98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98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98"/>
      <c r="BP344" s="53"/>
      <c r="BQ344" s="98"/>
      <c r="BR344" s="53"/>
    </row>
    <row r="345" spans="4:70" x14ac:dyDescent="0.2">
      <c r="D345" s="53"/>
      <c r="E345" s="53"/>
      <c r="F345" s="53"/>
      <c r="G345" s="53"/>
      <c r="H345" s="98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98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98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98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98"/>
      <c r="BP345" s="53"/>
      <c r="BQ345" s="98"/>
      <c r="BR345" s="53"/>
    </row>
    <row r="346" spans="4:70" x14ac:dyDescent="0.2">
      <c r="D346" s="53"/>
      <c r="E346" s="53"/>
      <c r="F346" s="53"/>
      <c r="G346" s="53"/>
      <c r="H346" s="98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98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98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98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98"/>
      <c r="BP346" s="53"/>
      <c r="BQ346" s="98"/>
      <c r="BR346" s="53"/>
    </row>
    <row r="347" spans="4:70" x14ac:dyDescent="0.2">
      <c r="D347" s="53"/>
      <c r="E347" s="53"/>
      <c r="F347" s="53"/>
      <c r="G347" s="53"/>
      <c r="H347" s="98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98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98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98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98"/>
      <c r="BP347" s="53"/>
      <c r="BQ347" s="98"/>
      <c r="BR347" s="53"/>
    </row>
    <row r="348" spans="4:70" x14ac:dyDescent="0.2">
      <c r="D348" s="53"/>
      <c r="E348" s="53"/>
      <c r="F348" s="53"/>
      <c r="G348" s="53"/>
      <c r="H348" s="98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98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98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98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98"/>
      <c r="BP348" s="53"/>
      <c r="BQ348" s="98"/>
      <c r="BR348" s="53"/>
    </row>
    <row r="349" spans="4:70" x14ac:dyDescent="0.2">
      <c r="D349" s="53"/>
      <c r="E349" s="53"/>
      <c r="F349" s="53"/>
      <c r="G349" s="53"/>
      <c r="H349" s="98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98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98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98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98"/>
      <c r="BP349" s="53"/>
      <c r="BQ349" s="98"/>
      <c r="BR349" s="53"/>
    </row>
    <row r="350" spans="4:70" x14ac:dyDescent="0.2">
      <c r="D350" s="53"/>
      <c r="E350" s="53"/>
      <c r="F350" s="53"/>
      <c r="G350" s="53"/>
      <c r="H350" s="98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98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98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98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98"/>
      <c r="BP350" s="53"/>
      <c r="BQ350" s="98"/>
      <c r="BR350" s="53"/>
    </row>
    <row r="351" spans="4:70" x14ac:dyDescent="0.2">
      <c r="D351" s="53"/>
      <c r="E351" s="53"/>
      <c r="F351" s="53"/>
      <c r="G351" s="53"/>
      <c r="H351" s="98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98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98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98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98"/>
      <c r="BP351" s="53"/>
      <c r="BQ351" s="98"/>
      <c r="BR351" s="53"/>
    </row>
    <row r="352" spans="4:70" x14ac:dyDescent="0.2">
      <c r="D352" s="53"/>
      <c r="E352" s="53"/>
      <c r="F352" s="53"/>
      <c r="G352" s="53"/>
      <c r="H352" s="98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98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98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98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98"/>
      <c r="BP352" s="53"/>
      <c r="BQ352" s="98"/>
      <c r="BR352" s="53"/>
    </row>
    <row r="353" spans="4:70" x14ac:dyDescent="0.2">
      <c r="D353" s="53"/>
      <c r="E353" s="53"/>
      <c r="F353" s="53"/>
      <c r="G353" s="53"/>
      <c r="H353" s="98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98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98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98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98"/>
      <c r="BP353" s="53"/>
      <c r="BQ353" s="98"/>
      <c r="BR353" s="53"/>
    </row>
    <row r="354" spans="4:70" x14ac:dyDescent="0.2">
      <c r="D354" s="53"/>
      <c r="E354" s="53"/>
      <c r="F354" s="53"/>
      <c r="G354" s="53"/>
      <c r="H354" s="98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98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98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98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98"/>
      <c r="BP354" s="53"/>
      <c r="BQ354" s="98"/>
      <c r="BR354" s="53"/>
    </row>
    <row r="355" spans="4:70" x14ac:dyDescent="0.2">
      <c r="D355" s="53"/>
      <c r="E355" s="53"/>
      <c r="F355" s="53"/>
      <c r="G355" s="53"/>
      <c r="H355" s="98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98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98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98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98"/>
      <c r="BP355" s="53"/>
      <c r="BQ355" s="98"/>
      <c r="BR355" s="53"/>
    </row>
    <row r="356" spans="4:70" x14ac:dyDescent="0.2">
      <c r="D356" s="53"/>
      <c r="E356" s="53"/>
      <c r="F356" s="53"/>
      <c r="G356" s="53"/>
      <c r="H356" s="98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98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98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98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98"/>
      <c r="BP356" s="53"/>
      <c r="BQ356" s="98"/>
      <c r="BR356" s="53"/>
    </row>
    <row r="357" spans="4:70" x14ac:dyDescent="0.2">
      <c r="D357" s="53"/>
      <c r="E357" s="53"/>
      <c r="F357" s="53"/>
      <c r="G357" s="53"/>
      <c r="H357" s="98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98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98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98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98"/>
      <c r="BP357" s="53"/>
      <c r="BQ357" s="98"/>
      <c r="BR357" s="53"/>
    </row>
    <row r="358" spans="4:70" x14ac:dyDescent="0.2">
      <c r="D358" s="53"/>
      <c r="E358" s="53"/>
      <c r="F358" s="53"/>
      <c r="G358" s="53"/>
      <c r="H358" s="98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98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98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98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98"/>
      <c r="BP358" s="53"/>
      <c r="BQ358" s="98"/>
      <c r="BR358" s="53"/>
    </row>
    <row r="359" spans="4:70" x14ac:dyDescent="0.2">
      <c r="D359" s="53"/>
      <c r="E359" s="53"/>
      <c r="F359" s="53"/>
      <c r="G359" s="53"/>
      <c r="H359" s="98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98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98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98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98"/>
      <c r="BP359" s="53"/>
      <c r="BQ359" s="98"/>
      <c r="BR359" s="53"/>
    </row>
    <row r="360" spans="4:70" x14ac:dyDescent="0.2">
      <c r="D360" s="53"/>
      <c r="E360" s="53"/>
      <c r="F360" s="53"/>
      <c r="G360" s="53"/>
      <c r="H360" s="98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98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98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98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98"/>
      <c r="BP360" s="53"/>
      <c r="BQ360" s="98"/>
      <c r="BR360" s="53"/>
    </row>
    <row r="361" spans="4:70" x14ac:dyDescent="0.2">
      <c r="D361" s="53"/>
      <c r="E361" s="53"/>
      <c r="F361" s="53"/>
      <c r="G361" s="53"/>
      <c r="H361" s="98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98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98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98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98"/>
      <c r="BP361" s="53"/>
      <c r="BQ361" s="98"/>
      <c r="BR361" s="53"/>
    </row>
    <row r="362" spans="4:70" x14ac:dyDescent="0.2">
      <c r="D362" s="53"/>
      <c r="E362" s="53"/>
      <c r="F362" s="53"/>
      <c r="G362" s="53"/>
      <c r="H362" s="98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98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98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98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98"/>
      <c r="BP362" s="53"/>
      <c r="BQ362" s="98"/>
      <c r="BR362" s="53"/>
    </row>
    <row r="363" spans="4:70" x14ac:dyDescent="0.2">
      <c r="D363" s="53"/>
      <c r="E363" s="53"/>
      <c r="F363" s="53"/>
      <c r="G363" s="53"/>
      <c r="H363" s="98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98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98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98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98"/>
      <c r="BP363" s="53"/>
      <c r="BQ363" s="98"/>
      <c r="BR363" s="53"/>
    </row>
    <row r="364" spans="4:70" x14ac:dyDescent="0.2">
      <c r="D364" s="53"/>
      <c r="E364" s="53"/>
      <c r="F364" s="53"/>
      <c r="G364" s="53"/>
      <c r="H364" s="98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98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98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98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98"/>
      <c r="BP364" s="53"/>
      <c r="BQ364" s="98"/>
      <c r="BR364" s="53"/>
    </row>
    <row r="365" spans="4:70" x14ac:dyDescent="0.2">
      <c r="D365" s="53"/>
      <c r="E365" s="53"/>
      <c r="F365" s="53"/>
      <c r="G365" s="53"/>
      <c r="H365" s="98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98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98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98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98"/>
      <c r="BP365" s="53"/>
      <c r="BQ365" s="98"/>
      <c r="BR365" s="53"/>
    </row>
    <row r="366" spans="4:70" x14ac:dyDescent="0.2">
      <c r="D366" s="53"/>
      <c r="E366" s="53"/>
      <c r="F366" s="53"/>
      <c r="G366" s="53"/>
      <c r="H366" s="98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98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98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98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98"/>
      <c r="BP366" s="53"/>
      <c r="BQ366" s="98"/>
      <c r="BR366" s="53"/>
    </row>
    <row r="367" spans="4:70" x14ac:dyDescent="0.2">
      <c r="D367" s="53"/>
      <c r="E367" s="53"/>
      <c r="F367" s="53"/>
      <c r="G367" s="53"/>
      <c r="H367" s="98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98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98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98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98"/>
      <c r="BP367" s="53"/>
      <c r="BQ367" s="98"/>
      <c r="BR367" s="53"/>
    </row>
    <row r="368" spans="4:70" x14ac:dyDescent="0.2">
      <c r="D368" s="53"/>
      <c r="E368" s="53"/>
      <c r="F368" s="53"/>
      <c r="G368" s="53"/>
      <c r="H368" s="98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98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98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98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98"/>
      <c r="BP368" s="53"/>
      <c r="BQ368" s="98"/>
      <c r="BR368" s="53"/>
    </row>
    <row r="369" spans="4:70" x14ac:dyDescent="0.2">
      <c r="D369" s="53"/>
      <c r="E369" s="53"/>
      <c r="F369" s="53"/>
      <c r="G369" s="53"/>
      <c r="H369" s="98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98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98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98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98"/>
      <c r="BP369" s="53"/>
      <c r="BQ369" s="98"/>
      <c r="BR369" s="53"/>
    </row>
    <row r="370" spans="4:70" x14ac:dyDescent="0.2">
      <c r="D370" s="53"/>
      <c r="E370" s="53"/>
      <c r="F370" s="53"/>
      <c r="G370" s="53"/>
      <c r="H370" s="98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98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98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98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98"/>
      <c r="BP370" s="53"/>
      <c r="BQ370" s="98"/>
      <c r="BR370" s="53"/>
    </row>
    <row r="371" spans="4:70" x14ac:dyDescent="0.2">
      <c r="D371" s="53"/>
      <c r="E371" s="53"/>
      <c r="F371" s="53"/>
      <c r="G371" s="53"/>
      <c r="H371" s="98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98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98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98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98"/>
      <c r="BP371" s="53"/>
      <c r="BQ371" s="98"/>
      <c r="BR371" s="53"/>
    </row>
    <row r="372" spans="4:70" x14ac:dyDescent="0.2">
      <c r="D372" s="53"/>
      <c r="E372" s="53"/>
      <c r="F372" s="53"/>
      <c r="G372" s="53"/>
      <c r="H372" s="98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98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98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98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98"/>
      <c r="BP372" s="53"/>
      <c r="BQ372" s="98"/>
      <c r="BR372" s="53"/>
    </row>
    <row r="373" spans="4:70" x14ac:dyDescent="0.2">
      <c r="D373" s="53"/>
      <c r="E373" s="53"/>
      <c r="F373" s="53"/>
      <c r="G373" s="53"/>
      <c r="H373" s="98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98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98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98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98"/>
      <c r="BP373" s="53"/>
      <c r="BQ373" s="98"/>
      <c r="BR373" s="53"/>
    </row>
    <row r="374" spans="4:70" x14ac:dyDescent="0.2">
      <c r="D374" s="53"/>
      <c r="E374" s="53"/>
      <c r="F374" s="53"/>
      <c r="G374" s="53"/>
      <c r="H374" s="98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98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98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98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98"/>
      <c r="BP374" s="53"/>
      <c r="BQ374" s="98"/>
      <c r="BR374" s="53"/>
    </row>
    <row r="375" spans="4:70" x14ac:dyDescent="0.2">
      <c r="D375" s="53"/>
      <c r="E375" s="53"/>
      <c r="F375" s="53"/>
      <c r="G375" s="53"/>
      <c r="H375" s="98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98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98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98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98"/>
      <c r="BP375" s="53"/>
      <c r="BQ375" s="98"/>
      <c r="BR375" s="53"/>
    </row>
    <row r="376" spans="4:70" x14ac:dyDescent="0.2">
      <c r="D376" s="53"/>
      <c r="E376" s="53"/>
      <c r="F376" s="53"/>
      <c r="G376" s="53"/>
      <c r="H376" s="98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98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98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98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98"/>
      <c r="BP376" s="53"/>
      <c r="BQ376" s="98"/>
      <c r="BR376" s="53"/>
    </row>
    <row r="377" spans="4:70" x14ac:dyDescent="0.2">
      <c r="D377" s="53"/>
      <c r="E377" s="53"/>
      <c r="F377" s="53"/>
      <c r="G377" s="53"/>
      <c r="H377" s="98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98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98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98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98"/>
      <c r="BP377" s="53"/>
      <c r="BQ377" s="98"/>
      <c r="BR377" s="53"/>
    </row>
    <row r="378" spans="4:70" x14ac:dyDescent="0.2">
      <c r="D378" s="53"/>
      <c r="E378" s="53"/>
      <c r="F378" s="53"/>
      <c r="G378" s="53"/>
      <c r="H378" s="98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98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98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98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98"/>
      <c r="BP378" s="53"/>
      <c r="BQ378" s="98"/>
      <c r="BR378" s="53"/>
    </row>
    <row r="379" spans="4:70" x14ac:dyDescent="0.2">
      <c r="D379" s="53"/>
      <c r="E379" s="53"/>
      <c r="F379" s="53"/>
      <c r="G379" s="53"/>
      <c r="H379" s="98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98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98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98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98"/>
      <c r="BP379" s="53"/>
      <c r="BQ379" s="98"/>
      <c r="BR379" s="53"/>
    </row>
    <row r="380" spans="4:70" x14ac:dyDescent="0.2">
      <c r="D380" s="53"/>
      <c r="E380" s="53"/>
      <c r="F380" s="53"/>
      <c r="G380" s="53"/>
      <c r="H380" s="98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98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98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98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98"/>
      <c r="BP380" s="53"/>
      <c r="BQ380" s="98"/>
      <c r="BR380" s="53"/>
    </row>
    <row r="381" spans="4:70" x14ac:dyDescent="0.2">
      <c r="D381" s="53"/>
      <c r="E381" s="53"/>
      <c r="F381" s="53"/>
      <c r="G381" s="53"/>
      <c r="H381" s="98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98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98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98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98"/>
      <c r="BP381" s="53"/>
      <c r="BQ381" s="98"/>
      <c r="BR381" s="53"/>
    </row>
    <row r="382" spans="4:70" x14ac:dyDescent="0.2">
      <c r="D382" s="53"/>
      <c r="E382" s="53"/>
      <c r="F382" s="53"/>
      <c r="G382" s="53"/>
      <c r="H382" s="98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98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98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98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98"/>
      <c r="BP382" s="53"/>
      <c r="BQ382" s="98"/>
      <c r="BR382" s="53"/>
    </row>
    <row r="383" spans="4:70" x14ac:dyDescent="0.2">
      <c r="D383" s="53"/>
      <c r="E383" s="53"/>
      <c r="F383" s="53"/>
      <c r="G383" s="53"/>
      <c r="H383" s="98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98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98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98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98"/>
      <c r="BP383" s="53"/>
      <c r="BQ383" s="98"/>
      <c r="BR383" s="53"/>
    </row>
    <row r="384" spans="4:70" x14ac:dyDescent="0.2">
      <c r="D384" s="53"/>
      <c r="E384" s="53"/>
      <c r="F384" s="53"/>
      <c r="G384" s="53"/>
      <c r="H384" s="98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98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98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98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98"/>
      <c r="BP384" s="53"/>
      <c r="BQ384" s="98"/>
      <c r="BR384" s="53"/>
    </row>
    <row r="385" spans="1:70" x14ac:dyDescent="0.2">
      <c r="D385" s="53"/>
      <c r="E385" s="53"/>
      <c r="F385" s="53"/>
      <c r="G385" s="53"/>
      <c r="H385" s="98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98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98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98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98"/>
      <c r="BP385" s="53"/>
      <c r="BQ385" s="98"/>
      <c r="BR385" s="53"/>
    </row>
    <row r="386" spans="1:70" x14ac:dyDescent="0.2">
      <c r="D386" s="53"/>
      <c r="E386" s="53"/>
      <c r="F386" s="53"/>
      <c r="G386" s="53"/>
      <c r="H386" s="98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98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98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98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98"/>
      <c r="BP386" s="53"/>
      <c r="BQ386" s="98"/>
      <c r="BR386" s="53"/>
    </row>
    <row r="387" spans="1:70" x14ac:dyDescent="0.2">
      <c r="D387" s="53"/>
      <c r="E387" s="53"/>
      <c r="F387" s="53"/>
      <c r="G387" s="53"/>
      <c r="H387" s="98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98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98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98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98"/>
      <c r="BP387" s="53"/>
      <c r="BQ387" s="98"/>
      <c r="BR387" s="53"/>
    </row>
    <row r="388" spans="1:70" x14ac:dyDescent="0.2">
      <c r="D388" s="53"/>
      <c r="E388" s="53"/>
      <c r="F388" s="53"/>
      <c r="G388" s="53"/>
      <c r="H388" s="98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98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98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98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98"/>
      <c r="BP388" s="53"/>
      <c r="BQ388" s="98"/>
      <c r="BR388" s="53"/>
    </row>
    <row r="389" spans="1:70" x14ac:dyDescent="0.2">
      <c r="D389" s="53"/>
      <c r="E389" s="53"/>
      <c r="F389" s="53"/>
      <c r="G389" s="53"/>
      <c r="H389" s="98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98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98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98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98"/>
      <c r="BP389" s="53"/>
      <c r="BQ389" s="98"/>
      <c r="BR389" s="53"/>
    </row>
    <row r="390" spans="1:70" x14ac:dyDescent="0.2">
      <c r="D390" s="53"/>
      <c r="E390" s="53"/>
      <c r="F390" s="53"/>
      <c r="G390" s="53"/>
      <c r="H390" s="98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98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98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98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98"/>
      <c r="BP390" s="53"/>
      <c r="BQ390" s="98"/>
      <c r="BR390" s="53"/>
    </row>
    <row r="391" spans="1:70" x14ac:dyDescent="0.2">
      <c r="D391" s="53"/>
      <c r="E391" s="53"/>
      <c r="F391" s="53"/>
      <c r="G391" s="53"/>
      <c r="H391" s="98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98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98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98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98"/>
      <c r="BP391" s="53"/>
      <c r="BQ391" s="98"/>
      <c r="BR391" s="53"/>
    </row>
    <row r="392" spans="1:70" ht="15" x14ac:dyDescent="0.25">
      <c r="A392"/>
      <c r="B392"/>
    </row>
    <row r="393" spans="1:70" ht="15" x14ac:dyDescent="0.25">
      <c r="A393"/>
      <c r="B393"/>
    </row>
    <row r="394" spans="1:70" ht="15" x14ac:dyDescent="0.25">
      <c r="A394"/>
      <c r="B394"/>
    </row>
    <row r="395" spans="1:70" ht="15" x14ac:dyDescent="0.25">
      <c r="A395"/>
      <c r="B395"/>
    </row>
  </sheetData>
  <mergeCells count="2">
    <mergeCell ref="D1:AK1"/>
    <mergeCell ref="AM1:BR1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CB53E-C43E-4E33-B94C-10F108BA9EA5}">
  <sheetPr>
    <tabColor theme="0"/>
  </sheetPr>
  <dimension ref="A1"/>
  <sheetViews>
    <sheetView workbookViewId="0">
      <selection activeCell="Q27" sqref="Q27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E91A-CFB3-4FA9-BDB9-15B67A8AF89C}">
  <sheetPr>
    <tabColor theme="0"/>
  </sheetPr>
  <dimension ref="A1:Y8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G7" sqref="G7"/>
    </sheetView>
  </sheetViews>
  <sheetFormatPr baseColWidth="10" defaultRowHeight="15" x14ac:dyDescent="0.25"/>
  <cols>
    <col min="1" max="1" width="2.85546875" bestFit="1" customWidth="1"/>
    <col min="2" max="2" width="6.5703125" bestFit="1" customWidth="1"/>
    <col min="3" max="3" width="5" style="17" bestFit="1" customWidth="1"/>
    <col min="4" max="4" width="6" style="16" bestFit="1" customWidth="1"/>
    <col min="5" max="5" width="11.7109375" bestFit="1" customWidth="1"/>
    <col min="6" max="6" width="9.140625" bestFit="1" customWidth="1"/>
    <col min="7" max="7" width="34.7109375" customWidth="1"/>
    <col min="8" max="8" width="9.42578125" bestFit="1" customWidth="1"/>
    <col min="9" max="9" width="7.140625" bestFit="1" customWidth="1"/>
    <col min="10" max="10" width="30" customWidth="1"/>
    <col min="11" max="11" width="9.85546875" bestFit="1" customWidth="1"/>
    <col min="12" max="12" width="12.7109375" bestFit="1" customWidth="1"/>
    <col min="13" max="13" width="10.140625" bestFit="1" customWidth="1"/>
    <col min="14" max="14" width="15.7109375" customWidth="1"/>
    <col min="15" max="15" width="13" bestFit="1" customWidth="1"/>
    <col min="16" max="17" width="12.140625" bestFit="1" customWidth="1"/>
    <col min="18" max="18" width="9.5703125" bestFit="1" customWidth="1"/>
    <col min="19" max="19" width="10.28515625" bestFit="1" customWidth="1"/>
    <col min="20" max="20" width="9.85546875" bestFit="1" customWidth="1"/>
    <col min="21" max="21" width="9.7109375" bestFit="1" customWidth="1"/>
    <col min="22" max="22" width="14" bestFit="1" customWidth="1"/>
    <col min="23" max="23" width="12.28515625" bestFit="1" customWidth="1"/>
    <col min="24" max="24" width="12.140625" bestFit="1" customWidth="1"/>
    <col min="25" max="25" width="16.5703125" bestFit="1" customWidth="1"/>
  </cols>
  <sheetData>
    <row r="1" spans="1:25" x14ac:dyDescent="0.25">
      <c r="A1" s="2" t="s">
        <v>95</v>
      </c>
      <c r="B1" s="2" t="s">
        <v>108</v>
      </c>
      <c r="C1" s="2" t="s">
        <v>109</v>
      </c>
      <c r="D1" s="2" t="s">
        <v>110</v>
      </c>
      <c r="E1" s="2" t="s">
        <v>91</v>
      </c>
      <c r="F1" s="2" t="s">
        <v>90</v>
      </c>
      <c r="G1" s="2" t="s">
        <v>92</v>
      </c>
      <c r="H1" s="2" t="s">
        <v>106</v>
      </c>
      <c r="I1" s="2" t="s">
        <v>94</v>
      </c>
      <c r="J1" s="2" t="s">
        <v>94</v>
      </c>
      <c r="K1" s="2" t="s">
        <v>98</v>
      </c>
      <c r="L1" s="2" t="s">
        <v>107</v>
      </c>
      <c r="M1" s="2" t="s">
        <v>93</v>
      </c>
      <c r="N1" s="2" t="s">
        <v>93</v>
      </c>
      <c r="O1" s="2" t="s">
        <v>99</v>
      </c>
      <c r="P1" s="2" t="s">
        <v>97</v>
      </c>
      <c r="Q1" s="2" t="s">
        <v>97</v>
      </c>
      <c r="R1" s="2" t="s">
        <v>96</v>
      </c>
      <c r="S1" s="2" t="s">
        <v>216</v>
      </c>
      <c r="T1" s="2" t="s">
        <v>100</v>
      </c>
      <c r="U1" s="2" t="s">
        <v>101</v>
      </c>
      <c r="V1" s="2" t="s">
        <v>102</v>
      </c>
      <c r="W1" s="2" t="s">
        <v>103</v>
      </c>
      <c r="X1" s="2" t="s">
        <v>104</v>
      </c>
      <c r="Y1" s="2" t="s">
        <v>105</v>
      </c>
    </row>
    <row r="2" spans="1:25" x14ac:dyDescent="0.25">
      <c r="A2" s="23">
        <f>ROW()</f>
        <v>2</v>
      </c>
      <c r="B2" s="23" t="b">
        <f>+H2=L2</f>
        <v>1</v>
      </c>
      <c r="C2" s="19">
        <v>2022</v>
      </c>
      <c r="D2" s="20">
        <v>1</v>
      </c>
      <c r="E2" s="21">
        <v>44562</v>
      </c>
      <c r="F2" s="22" t="s">
        <v>136</v>
      </c>
      <c r="G2" s="22" t="s">
        <v>138</v>
      </c>
      <c r="H2" s="22">
        <v>68.569999999999993</v>
      </c>
      <c r="I2" s="22">
        <v>4210</v>
      </c>
      <c r="J2" s="23" t="str">
        <f>IFERROR(VLOOKUP(I2,masterfile!$B:$C,2,FALSE), "")</f>
        <v>Miete, unbewegliche Wirtschaftsgüter</v>
      </c>
      <c r="K2" s="22">
        <v>0</v>
      </c>
      <c r="L2" s="22">
        <v>68.569999999999993</v>
      </c>
      <c r="M2" s="22">
        <v>1200</v>
      </c>
      <c r="N2" s="23" t="str">
        <f>IFERROR(VLOOKUP(M2,masterfile!$B:$C,2,FALSE), "")</f>
        <v>Bank</v>
      </c>
      <c r="O2" s="22">
        <v>0</v>
      </c>
      <c r="P2" s="22">
        <v>9999</v>
      </c>
      <c r="Q2" s="23" t="str">
        <f>+VLOOKUP(P2,masterfile!H:I,2,FALSE)</f>
        <v>Allgemein</v>
      </c>
      <c r="R2" s="22"/>
      <c r="S2" s="22"/>
      <c r="T2" s="23">
        <f>+H2-U2</f>
        <v>68.569999999999993</v>
      </c>
      <c r="U2" s="23">
        <f>+ROUND(H2/(100+K2)*K2,2)</f>
        <v>0</v>
      </c>
      <c r="V2" s="23"/>
      <c r="W2" s="23">
        <f>+L2-X2</f>
        <v>68.569999999999993</v>
      </c>
      <c r="X2" s="23">
        <f>+ROUND(L2/(100+O2)*O2,2)</f>
        <v>0</v>
      </c>
      <c r="Y2" s="23"/>
    </row>
    <row r="3" spans="1:25" x14ac:dyDescent="0.25">
      <c r="A3" s="23">
        <f>ROW()</f>
        <v>3</v>
      </c>
      <c r="B3" s="23" t="b">
        <f>+H3=L3</f>
        <v>1</v>
      </c>
      <c r="C3" s="19">
        <v>2022</v>
      </c>
      <c r="D3" s="20">
        <v>1</v>
      </c>
      <c r="E3" s="21">
        <v>44562</v>
      </c>
      <c r="F3" s="22" t="s">
        <v>137</v>
      </c>
      <c r="G3" s="22" t="s">
        <v>150</v>
      </c>
      <c r="H3" s="22">
        <v>11.43</v>
      </c>
      <c r="I3" s="22">
        <v>4228</v>
      </c>
      <c r="J3" s="23" t="str">
        <f>IFERROR(VLOOKUP(I3,masterfile!$B:$C,2,FALSE), "")</f>
        <v>Miet- und Pachtnebenkosten</v>
      </c>
      <c r="K3" s="22">
        <v>0</v>
      </c>
      <c r="L3" s="22">
        <v>11.43</v>
      </c>
      <c r="M3" s="22">
        <v>1200</v>
      </c>
      <c r="N3" s="23" t="str">
        <f>IFERROR(VLOOKUP(M3,masterfile!$B:$C,2,FALSE), "")</f>
        <v>Bank</v>
      </c>
      <c r="O3" s="22">
        <v>0</v>
      </c>
      <c r="P3" s="22">
        <v>9999</v>
      </c>
      <c r="Q3" s="23" t="str">
        <f>+VLOOKUP(P3,masterfile!H:I,2,FALSE)</f>
        <v>Allgemein</v>
      </c>
      <c r="R3" s="22"/>
      <c r="S3" s="22"/>
      <c r="T3" s="23">
        <f>+H3-U3</f>
        <v>11.43</v>
      </c>
      <c r="U3" s="23">
        <f>+ROUND(H3/(100+K3)*K3,2)</f>
        <v>0</v>
      </c>
      <c r="V3" s="23"/>
      <c r="W3" s="23">
        <f>+L3-X3</f>
        <v>11.43</v>
      </c>
      <c r="X3" s="23">
        <f>+ROUND(L3/(100+O3)*O3,2)</f>
        <v>0</v>
      </c>
      <c r="Y3" s="23"/>
    </row>
    <row r="4" spans="1:25" x14ac:dyDescent="0.25">
      <c r="A4" s="23">
        <f>ROW()</f>
        <v>4</v>
      </c>
      <c r="B4" s="23" t="b">
        <f>+H4=L4</f>
        <v>1</v>
      </c>
      <c r="C4" s="19">
        <v>2022</v>
      </c>
      <c r="D4" s="20">
        <v>1</v>
      </c>
      <c r="E4" s="21">
        <v>44562</v>
      </c>
      <c r="F4" s="22" t="s">
        <v>175</v>
      </c>
      <c r="G4" s="22" t="s">
        <v>163</v>
      </c>
      <c r="H4" s="22">
        <v>7.98</v>
      </c>
      <c r="I4" s="22">
        <v>4925</v>
      </c>
      <c r="J4" s="23" t="str">
        <f>IFERROR(VLOOKUP(I4,masterfile!$B:$C,2,FALSE), "")</f>
        <v>Telefax und Internetkosten</v>
      </c>
      <c r="K4" s="22">
        <v>0</v>
      </c>
      <c r="L4" s="22">
        <v>7.98</v>
      </c>
      <c r="M4" s="22">
        <v>1200</v>
      </c>
      <c r="N4" s="23" t="str">
        <f>IFERROR(VLOOKUP(M4,masterfile!$B:$C,2,FALSE), "")</f>
        <v>Bank</v>
      </c>
      <c r="O4" s="22">
        <v>0</v>
      </c>
      <c r="P4" s="22">
        <v>9999</v>
      </c>
      <c r="Q4" s="23" t="str">
        <f>+VLOOKUP(P4,masterfile!H:I,2,FALSE)</f>
        <v>Allgemein</v>
      </c>
      <c r="R4" s="22"/>
      <c r="S4" s="22"/>
      <c r="T4" s="23">
        <f>+H4-U4</f>
        <v>7.98</v>
      </c>
      <c r="U4" s="23">
        <f>+ROUND(H4/(100+K4)*K4,2)</f>
        <v>0</v>
      </c>
      <c r="V4" s="23"/>
      <c r="W4" s="23">
        <f>+L4-X4</f>
        <v>7.98</v>
      </c>
      <c r="X4" s="23">
        <f>+ROUND(L4/(100+O4)*O4,2)</f>
        <v>0</v>
      </c>
      <c r="Y4" s="23"/>
    </row>
    <row r="5" spans="1:25" x14ac:dyDescent="0.25">
      <c r="A5" s="23"/>
      <c r="B5" s="23"/>
      <c r="C5" s="19"/>
      <c r="D5" s="20"/>
      <c r="E5" s="21"/>
      <c r="F5" s="22"/>
      <c r="G5" s="22"/>
      <c r="H5" s="22"/>
      <c r="I5" s="22"/>
      <c r="J5" s="23" t="str">
        <f>IFERROR(VLOOKUP(I5,masterfile!$B:$C,2,FALSE), "")</f>
        <v/>
      </c>
      <c r="K5" s="22"/>
      <c r="L5" s="22"/>
      <c r="M5" s="22"/>
      <c r="N5" s="23" t="str">
        <f>IFERROR(VLOOKUP(M5,masterfile!$B:$C,2,FALSE), "")</f>
        <v/>
      </c>
      <c r="O5" s="22"/>
      <c r="P5" s="22"/>
      <c r="Q5" s="23"/>
      <c r="R5" s="22"/>
      <c r="S5" s="22"/>
      <c r="T5" s="23"/>
      <c r="U5" s="23"/>
      <c r="V5" s="23"/>
      <c r="W5" s="23"/>
      <c r="X5" s="23"/>
      <c r="Y5" s="23"/>
    </row>
    <row r="6" spans="1:25" x14ac:dyDescent="0.25">
      <c r="A6" s="23">
        <f>ROW()</f>
        <v>6</v>
      </c>
      <c r="B6" s="23" t="b">
        <f>+H6=L6</f>
        <v>1</v>
      </c>
      <c r="C6" s="19">
        <v>2022</v>
      </c>
      <c r="D6" s="20">
        <v>2</v>
      </c>
      <c r="E6" s="21">
        <v>44593</v>
      </c>
      <c r="F6" s="22" t="s">
        <v>176</v>
      </c>
      <c r="G6" s="22" t="s">
        <v>139</v>
      </c>
      <c r="H6" s="22">
        <v>68.569999999999993</v>
      </c>
      <c r="I6" s="22">
        <v>4210</v>
      </c>
      <c r="J6" s="23" t="str">
        <f>IFERROR(VLOOKUP(I6,masterfile!$B:$C,2,FALSE), "")</f>
        <v>Miete, unbewegliche Wirtschaftsgüter</v>
      </c>
      <c r="K6" s="22">
        <v>0</v>
      </c>
      <c r="L6" s="22">
        <v>68.569999999999993</v>
      </c>
      <c r="M6" s="22">
        <v>1200</v>
      </c>
      <c r="N6" s="23" t="str">
        <f>IFERROR(VLOOKUP(M6,masterfile!$B:$C,2,FALSE), "")</f>
        <v>Bank</v>
      </c>
      <c r="O6" s="22">
        <v>0</v>
      </c>
      <c r="P6" s="22">
        <v>9999</v>
      </c>
      <c r="Q6" s="23" t="str">
        <f>+VLOOKUP(P6,masterfile!H:I,2,FALSE)</f>
        <v>Allgemein</v>
      </c>
      <c r="R6" s="22"/>
      <c r="S6" s="22"/>
      <c r="T6" s="23">
        <f>+H6-U6</f>
        <v>68.569999999999993</v>
      </c>
      <c r="U6" s="23">
        <f>+ROUND(H6/(100+K6)*K6,2)</f>
        <v>0</v>
      </c>
      <c r="V6" s="23"/>
      <c r="W6" s="23">
        <f>+L6-X6</f>
        <v>68.569999999999993</v>
      </c>
      <c r="X6" s="23">
        <f>+ROUND(L6/(100+O6)*O6,2)</f>
        <v>0</v>
      </c>
      <c r="Y6" s="23"/>
    </row>
    <row r="7" spans="1:25" x14ac:dyDescent="0.25">
      <c r="A7" s="23">
        <f>ROW()</f>
        <v>7</v>
      </c>
      <c r="B7" s="23" t="b">
        <f>+H7=L7</f>
        <v>1</v>
      </c>
      <c r="C7" s="19">
        <v>2022</v>
      </c>
      <c r="D7" s="20">
        <v>2</v>
      </c>
      <c r="E7" s="21">
        <v>44593</v>
      </c>
      <c r="F7" s="22" t="s">
        <v>177</v>
      </c>
      <c r="G7" s="22" t="s">
        <v>151</v>
      </c>
      <c r="H7" s="22">
        <v>11.43</v>
      </c>
      <c r="I7" s="22">
        <v>4228</v>
      </c>
      <c r="J7" s="23" t="str">
        <f>IFERROR(VLOOKUP(I7,masterfile!$B:$C,2,FALSE), "")</f>
        <v>Miet- und Pachtnebenkosten</v>
      </c>
      <c r="K7" s="22">
        <v>0</v>
      </c>
      <c r="L7" s="22">
        <v>11.43</v>
      </c>
      <c r="M7" s="22">
        <v>1200</v>
      </c>
      <c r="N7" s="23" t="str">
        <f>IFERROR(VLOOKUP(M7,masterfile!$B:$C,2,FALSE), "")</f>
        <v>Bank</v>
      </c>
      <c r="O7" s="22">
        <v>0</v>
      </c>
      <c r="P7" s="22">
        <v>9999</v>
      </c>
      <c r="Q7" s="23" t="str">
        <f>+VLOOKUP(P7,masterfile!H:I,2,FALSE)</f>
        <v>Allgemein</v>
      </c>
      <c r="R7" s="22"/>
      <c r="S7" s="22"/>
      <c r="T7" s="23">
        <f>+H7-U7</f>
        <v>11.43</v>
      </c>
      <c r="U7" s="23">
        <f>+ROUND(H7/(100+K7)*K7,2)</f>
        <v>0</v>
      </c>
      <c r="V7" s="23"/>
      <c r="W7" s="23">
        <f>+L7-X7</f>
        <v>11.43</v>
      </c>
      <c r="X7" s="23">
        <f>+ROUND(L7/(100+O7)*O7,2)</f>
        <v>0</v>
      </c>
      <c r="Y7" s="23"/>
    </row>
    <row r="8" spans="1:25" x14ac:dyDescent="0.25">
      <c r="A8" s="23">
        <f>ROW()</f>
        <v>8</v>
      </c>
      <c r="B8" s="23" t="b">
        <f>+H8=L8</f>
        <v>1</v>
      </c>
      <c r="C8" s="19">
        <v>2022</v>
      </c>
      <c r="D8" s="20">
        <v>2</v>
      </c>
      <c r="E8" s="21">
        <v>44593</v>
      </c>
      <c r="F8" s="22" t="s">
        <v>178</v>
      </c>
      <c r="G8" s="22" t="s">
        <v>164</v>
      </c>
      <c r="H8" s="22">
        <v>7.98</v>
      </c>
      <c r="I8" s="22">
        <v>4925</v>
      </c>
      <c r="J8" s="23" t="str">
        <f>IFERROR(VLOOKUP(I8,masterfile!$B:$C,2,FALSE), "")</f>
        <v>Telefax und Internetkosten</v>
      </c>
      <c r="K8" s="22">
        <v>0</v>
      </c>
      <c r="L8" s="22">
        <v>7.98</v>
      </c>
      <c r="M8" s="22">
        <v>1200</v>
      </c>
      <c r="N8" s="23" t="str">
        <f>IFERROR(VLOOKUP(M8,masterfile!$B:$C,2,FALSE), "")</f>
        <v>Bank</v>
      </c>
      <c r="O8" s="22">
        <v>0</v>
      </c>
      <c r="P8" s="22">
        <v>9999</v>
      </c>
      <c r="Q8" s="23" t="str">
        <f>+VLOOKUP(P8,masterfile!H:I,2,FALSE)</f>
        <v>Allgemein</v>
      </c>
      <c r="R8" s="22"/>
      <c r="S8" s="22"/>
      <c r="T8" s="23">
        <f>+H8-U8</f>
        <v>7.98</v>
      </c>
      <c r="U8" s="23">
        <f>+ROUND(H8/(100+K8)*K8,2)</f>
        <v>0</v>
      </c>
      <c r="V8" s="23"/>
      <c r="W8" s="23">
        <f>+L8-X8</f>
        <v>7.98</v>
      </c>
      <c r="X8" s="23">
        <f>+ROUND(L8/(100+O8)*O8,2)</f>
        <v>0</v>
      </c>
      <c r="Y8" s="23"/>
    </row>
    <row r="9" spans="1:25" x14ac:dyDescent="0.25">
      <c r="A9" s="23"/>
      <c r="B9" s="23"/>
      <c r="C9" s="19"/>
      <c r="D9" s="20"/>
      <c r="E9" s="21"/>
      <c r="F9" s="22"/>
      <c r="G9" s="22"/>
      <c r="H9" s="22"/>
      <c r="I9" s="22"/>
      <c r="J9" s="23" t="str">
        <f>IFERROR(VLOOKUP(I9,masterfile!$B:$C,2,FALSE), "")</f>
        <v/>
      </c>
      <c r="K9" s="22"/>
      <c r="L9" s="22"/>
      <c r="M9" s="22"/>
      <c r="N9" s="23" t="str">
        <f>IFERROR(VLOOKUP(M9,masterfile!$B:$C,2,FALSE), "")</f>
        <v/>
      </c>
      <c r="O9" s="22"/>
      <c r="P9" s="22"/>
      <c r="Q9" s="23"/>
      <c r="R9" s="22"/>
      <c r="S9" s="22"/>
      <c r="T9" s="23"/>
      <c r="U9" s="23"/>
      <c r="V9" s="23"/>
      <c r="W9" s="23"/>
      <c r="X9" s="23"/>
      <c r="Y9" s="23"/>
    </row>
    <row r="10" spans="1:25" x14ac:dyDescent="0.25">
      <c r="A10" s="23">
        <f>ROW()</f>
        <v>10</v>
      </c>
      <c r="B10" s="23" t="b">
        <f t="shared" ref="B10:B46" si="0">+H10=L10</f>
        <v>1</v>
      </c>
      <c r="C10" s="19">
        <v>2022</v>
      </c>
      <c r="D10" s="20">
        <v>3</v>
      </c>
      <c r="E10" s="21">
        <v>44621</v>
      </c>
      <c r="F10" s="22" t="s">
        <v>179</v>
      </c>
      <c r="G10" s="22" t="s">
        <v>140</v>
      </c>
      <c r="H10" s="22">
        <v>68.569999999999993</v>
      </c>
      <c r="I10" s="22">
        <v>4210</v>
      </c>
      <c r="J10" s="23" t="str">
        <f>IFERROR(VLOOKUP(I10,masterfile!$B:$C,2,FALSE), "")</f>
        <v>Miete, unbewegliche Wirtschaftsgüter</v>
      </c>
      <c r="K10" s="22">
        <v>0</v>
      </c>
      <c r="L10" s="22">
        <v>68.569999999999993</v>
      </c>
      <c r="M10" s="22">
        <v>1200</v>
      </c>
      <c r="N10" s="23" t="str">
        <f>IFERROR(VLOOKUP(M10,masterfile!$B:$C,2,FALSE), "")</f>
        <v>Bank</v>
      </c>
      <c r="O10" s="22">
        <v>0</v>
      </c>
      <c r="P10" s="22">
        <v>9999</v>
      </c>
      <c r="Q10" s="23" t="str">
        <f>+VLOOKUP(P10,masterfile!H:I,2,FALSE)</f>
        <v>Allgemein</v>
      </c>
      <c r="R10" s="22"/>
      <c r="S10" s="22"/>
      <c r="T10" s="23">
        <f t="shared" ref="T10:T46" si="1">+H10-U10</f>
        <v>68.569999999999993</v>
      </c>
      <c r="U10" s="23">
        <f t="shared" ref="U10:U46" si="2">+ROUND(H10/(100+K10)*K10,2)</f>
        <v>0</v>
      </c>
      <c r="V10" s="23"/>
      <c r="W10" s="23">
        <f t="shared" ref="W10:W46" si="3">+L10-X10</f>
        <v>68.569999999999993</v>
      </c>
      <c r="X10" s="23">
        <f t="shared" ref="X10:X46" si="4">+ROUND(L10/(100+O10)*O10,2)</f>
        <v>0</v>
      </c>
      <c r="Y10" s="23"/>
    </row>
    <row r="11" spans="1:25" x14ac:dyDescent="0.25">
      <c r="A11" s="23">
        <f>ROW()</f>
        <v>11</v>
      </c>
      <c r="B11" s="23" t="b">
        <f>+H11=L11</f>
        <v>1</v>
      </c>
      <c r="C11" s="19">
        <v>2022</v>
      </c>
      <c r="D11" s="20">
        <v>3</v>
      </c>
      <c r="E11" s="21">
        <v>44621</v>
      </c>
      <c r="F11" s="22" t="s">
        <v>180</v>
      </c>
      <c r="G11" s="22" t="s">
        <v>152</v>
      </c>
      <c r="H11" s="22">
        <v>11.43</v>
      </c>
      <c r="I11" s="22">
        <v>4228</v>
      </c>
      <c r="J11" s="23" t="str">
        <f>IFERROR(VLOOKUP(I11,masterfile!$B:$C,2,FALSE), "")</f>
        <v>Miet- und Pachtnebenkosten</v>
      </c>
      <c r="K11" s="22">
        <v>0</v>
      </c>
      <c r="L11" s="22">
        <v>11.43</v>
      </c>
      <c r="M11" s="22">
        <v>1200</v>
      </c>
      <c r="N11" s="23" t="str">
        <f>IFERROR(VLOOKUP(M11,masterfile!$B:$C,2,FALSE), "")</f>
        <v>Bank</v>
      </c>
      <c r="O11" s="22">
        <v>0</v>
      </c>
      <c r="P11" s="22">
        <v>9999</v>
      </c>
      <c r="Q11" s="23" t="str">
        <f>+VLOOKUP(P11,masterfile!H:I,2,FALSE)</f>
        <v>Allgemein</v>
      </c>
      <c r="R11" s="22"/>
      <c r="S11" s="22"/>
      <c r="T11" s="23">
        <f>+H11-U11</f>
        <v>11.43</v>
      </c>
      <c r="U11" s="23">
        <f>+ROUND(H11/(100+K11)*K11,2)</f>
        <v>0</v>
      </c>
      <c r="V11" s="23"/>
      <c r="W11" s="23">
        <f>+L11-X11</f>
        <v>11.43</v>
      </c>
      <c r="X11" s="23">
        <f>+ROUND(L11/(100+O11)*O11,2)</f>
        <v>0</v>
      </c>
      <c r="Y11" s="23"/>
    </row>
    <row r="12" spans="1:25" x14ac:dyDescent="0.25">
      <c r="A12" s="23">
        <f>ROW()</f>
        <v>12</v>
      </c>
      <c r="B12" s="23" t="b">
        <f>+H12=L12</f>
        <v>1</v>
      </c>
      <c r="C12" s="19">
        <v>2022</v>
      </c>
      <c r="D12" s="20">
        <v>3</v>
      </c>
      <c r="E12" s="21">
        <v>44621</v>
      </c>
      <c r="F12" s="22" t="s">
        <v>181</v>
      </c>
      <c r="G12" s="22" t="s">
        <v>165</v>
      </c>
      <c r="H12" s="22">
        <v>7.98</v>
      </c>
      <c r="I12" s="22">
        <v>4925</v>
      </c>
      <c r="J12" s="23" t="str">
        <f>IFERROR(VLOOKUP(I12,masterfile!$B:$C,2,FALSE), "")</f>
        <v>Telefax und Internetkosten</v>
      </c>
      <c r="K12" s="22">
        <v>0</v>
      </c>
      <c r="L12" s="22">
        <v>7.98</v>
      </c>
      <c r="M12" s="22">
        <v>1200</v>
      </c>
      <c r="N12" s="23" t="str">
        <f>IFERROR(VLOOKUP(M12,masterfile!$B:$C,2,FALSE), "")</f>
        <v>Bank</v>
      </c>
      <c r="O12" s="22">
        <v>0</v>
      </c>
      <c r="P12" s="22">
        <v>9999</v>
      </c>
      <c r="Q12" s="23" t="str">
        <f>+VLOOKUP(P12,masterfile!H:I,2,FALSE)</f>
        <v>Allgemein</v>
      </c>
      <c r="R12" s="22"/>
      <c r="S12" s="22"/>
      <c r="T12" s="23">
        <f>+H12-U12</f>
        <v>7.98</v>
      </c>
      <c r="U12" s="23">
        <f>+ROUND(H12/(100+K12)*K12,2)</f>
        <v>0</v>
      </c>
      <c r="V12" s="23"/>
      <c r="W12" s="23">
        <f>+L12-X12</f>
        <v>7.98</v>
      </c>
      <c r="X12" s="23">
        <f>+ROUND(L12/(100+O12)*O12,2)</f>
        <v>0</v>
      </c>
      <c r="Y12" s="23"/>
    </row>
    <row r="13" spans="1:25" x14ac:dyDescent="0.25">
      <c r="A13" s="23"/>
      <c r="B13" s="23"/>
      <c r="C13" s="19"/>
      <c r="D13" s="20"/>
      <c r="E13" s="21"/>
      <c r="F13" s="22"/>
      <c r="G13" s="22"/>
      <c r="H13" s="22"/>
      <c r="I13" s="22"/>
      <c r="J13" s="23" t="str">
        <f>IFERROR(VLOOKUP(I13,masterfile!$B:$C,2,FALSE), "")</f>
        <v/>
      </c>
      <c r="K13" s="22"/>
      <c r="L13" s="22"/>
      <c r="M13" s="22"/>
      <c r="N13" s="23" t="str">
        <f>IFERROR(VLOOKUP(M13,masterfile!$B:$C,2,FALSE), "")</f>
        <v/>
      </c>
      <c r="O13" s="22"/>
      <c r="P13" s="22"/>
      <c r="Q13" s="23"/>
      <c r="R13" s="22"/>
      <c r="S13" s="22"/>
      <c r="T13" s="23"/>
      <c r="U13" s="23"/>
      <c r="V13" s="23"/>
      <c r="W13" s="23"/>
      <c r="X13" s="23"/>
      <c r="Y13" s="23"/>
    </row>
    <row r="14" spans="1:25" x14ac:dyDescent="0.25">
      <c r="A14" s="23">
        <f>ROW()</f>
        <v>14</v>
      </c>
      <c r="B14" s="23" t="b">
        <f t="shared" si="0"/>
        <v>1</v>
      </c>
      <c r="C14" s="19">
        <v>2022</v>
      </c>
      <c r="D14" s="20">
        <v>4</v>
      </c>
      <c r="E14" s="21">
        <v>44652</v>
      </c>
      <c r="F14" s="22" t="s">
        <v>182</v>
      </c>
      <c r="G14" s="22" t="s">
        <v>141</v>
      </c>
      <c r="H14" s="22">
        <v>68.569999999999993</v>
      </c>
      <c r="I14" s="22">
        <v>4210</v>
      </c>
      <c r="J14" s="23" t="str">
        <f>IFERROR(VLOOKUP(I14,masterfile!$B:$C,2,FALSE), "")</f>
        <v>Miete, unbewegliche Wirtschaftsgüter</v>
      </c>
      <c r="K14" s="22">
        <v>0</v>
      </c>
      <c r="L14" s="22">
        <v>68.569999999999993</v>
      </c>
      <c r="M14" s="22">
        <v>1200</v>
      </c>
      <c r="N14" s="23" t="str">
        <f>IFERROR(VLOOKUP(M14,masterfile!$B:$C,2,FALSE), "")</f>
        <v>Bank</v>
      </c>
      <c r="O14" s="22">
        <v>0</v>
      </c>
      <c r="P14" s="22">
        <v>9999</v>
      </c>
      <c r="Q14" s="23" t="str">
        <f>+VLOOKUP(P14,masterfile!H:I,2,FALSE)</f>
        <v>Allgemein</v>
      </c>
      <c r="R14" s="22"/>
      <c r="S14" s="22"/>
      <c r="T14" s="23">
        <f t="shared" si="1"/>
        <v>68.569999999999993</v>
      </c>
      <c r="U14" s="23">
        <f t="shared" si="2"/>
        <v>0</v>
      </c>
      <c r="V14" s="23"/>
      <c r="W14" s="23">
        <f t="shared" si="3"/>
        <v>68.569999999999993</v>
      </c>
      <c r="X14" s="23">
        <f t="shared" si="4"/>
        <v>0</v>
      </c>
      <c r="Y14" s="23"/>
    </row>
    <row r="15" spans="1:25" x14ac:dyDescent="0.25">
      <c r="A15" s="23">
        <f>ROW()</f>
        <v>15</v>
      </c>
      <c r="B15" s="23" t="b">
        <f>+H15=L15</f>
        <v>1</v>
      </c>
      <c r="C15" s="19">
        <v>2022</v>
      </c>
      <c r="D15" s="20">
        <v>4</v>
      </c>
      <c r="E15" s="21">
        <v>44652</v>
      </c>
      <c r="F15" s="22" t="s">
        <v>183</v>
      </c>
      <c r="G15" s="22" t="s">
        <v>153</v>
      </c>
      <c r="H15" s="22">
        <v>11.43</v>
      </c>
      <c r="I15" s="22">
        <v>4228</v>
      </c>
      <c r="J15" s="23" t="str">
        <f>IFERROR(VLOOKUP(I15,masterfile!$B:$C,2,FALSE), "")</f>
        <v>Miet- und Pachtnebenkosten</v>
      </c>
      <c r="K15" s="22">
        <v>0</v>
      </c>
      <c r="L15" s="22">
        <v>11.43</v>
      </c>
      <c r="M15" s="22">
        <v>1200</v>
      </c>
      <c r="N15" s="23" t="str">
        <f>IFERROR(VLOOKUP(M15,masterfile!$B:$C,2,FALSE), "")</f>
        <v>Bank</v>
      </c>
      <c r="O15" s="22">
        <v>0</v>
      </c>
      <c r="P15" s="22">
        <v>9999</v>
      </c>
      <c r="Q15" s="23" t="str">
        <f>+VLOOKUP(P15,masterfile!H:I,2,FALSE)</f>
        <v>Allgemein</v>
      </c>
      <c r="R15" s="22"/>
      <c r="S15" s="22"/>
      <c r="T15" s="23">
        <f>+H15-U15</f>
        <v>11.43</v>
      </c>
      <c r="U15" s="23">
        <f>+ROUND(H15/(100+K15)*K15,2)</f>
        <v>0</v>
      </c>
      <c r="V15" s="23"/>
      <c r="W15" s="23">
        <f>+L15-X15</f>
        <v>11.43</v>
      </c>
      <c r="X15" s="23">
        <f>+ROUND(L15/(100+O15)*O15,2)</f>
        <v>0</v>
      </c>
      <c r="Y15" s="23"/>
    </row>
    <row r="16" spans="1:25" x14ac:dyDescent="0.25">
      <c r="A16" s="23">
        <f>ROW()</f>
        <v>16</v>
      </c>
      <c r="B16" s="23" t="b">
        <f>+H16=L16</f>
        <v>1</v>
      </c>
      <c r="C16" s="19">
        <v>2022</v>
      </c>
      <c r="D16" s="20">
        <v>4</v>
      </c>
      <c r="E16" s="21">
        <v>44652</v>
      </c>
      <c r="F16" s="22" t="s">
        <v>184</v>
      </c>
      <c r="G16" s="22" t="s">
        <v>166</v>
      </c>
      <c r="H16" s="22">
        <v>7.98</v>
      </c>
      <c r="I16" s="22">
        <v>4925</v>
      </c>
      <c r="J16" s="23" t="str">
        <f>IFERROR(VLOOKUP(I16,masterfile!$B:$C,2,FALSE), "")</f>
        <v>Telefax und Internetkosten</v>
      </c>
      <c r="K16" s="22">
        <v>0</v>
      </c>
      <c r="L16" s="22">
        <v>7.98</v>
      </c>
      <c r="M16" s="22">
        <v>1200</v>
      </c>
      <c r="N16" s="23" t="str">
        <f>IFERROR(VLOOKUP(M16,masterfile!$B:$C,2,FALSE), "")</f>
        <v>Bank</v>
      </c>
      <c r="O16" s="22">
        <v>0</v>
      </c>
      <c r="P16" s="22">
        <v>9999</v>
      </c>
      <c r="Q16" s="23" t="str">
        <f>+VLOOKUP(P16,masterfile!H:I,2,FALSE)</f>
        <v>Allgemein</v>
      </c>
      <c r="R16" s="22"/>
      <c r="S16" s="22"/>
      <c r="T16" s="23">
        <f>+H16-U16</f>
        <v>7.98</v>
      </c>
      <c r="U16" s="23">
        <f>+ROUND(H16/(100+K16)*K16,2)</f>
        <v>0</v>
      </c>
      <c r="V16" s="23"/>
      <c r="W16" s="23">
        <f>+L16-X16</f>
        <v>7.98</v>
      </c>
      <c r="X16" s="23">
        <f>+ROUND(L16/(100+O16)*O16,2)</f>
        <v>0</v>
      </c>
      <c r="Y16" s="23"/>
    </row>
    <row r="17" spans="1:25" x14ac:dyDescent="0.25">
      <c r="A17" s="23"/>
      <c r="B17" s="23"/>
      <c r="C17" s="19"/>
      <c r="D17" s="20"/>
      <c r="E17" s="21"/>
      <c r="F17" s="22"/>
      <c r="G17" s="22"/>
      <c r="H17" s="22"/>
      <c r="I17" s="22"/>
      <c r="J17" s="23" t="str">
        <f>IFERROR(VLOOKUP(I17,masterfile!$B:$C,2,FALSE), "")</f>
        <v/>
      </c>
      <c r="K17" s="22"/>
      <c r="L17" s="22"/>
      <c r="M17" s="22"/>
      <c r="N17" s="23" t="str">
        <f>IFERROR(VLOOKUP(M17,masterfile!$B:$C,2,FALSE), "")</f>
        <v/>
      </c>
      <c r="O17" s="22"/>
      <c r="P17" s="22"/>
      <c r="Q17" s="23"/>
      <c r="R17" s="22"/>
      <c r="S17" s="22"/>
      <c r="T17" s="23"/>
      <c r="U17" s="23"/>
      <c r="V17" s="23"/>
      <c r="W17" s="23"/>
      <c r="X17" s="23"/>
      <c r="Y17" s="23"/>
    </row>
    <row r="18" spans="1:25" x14ac:dyDescent="0.25">
      <c r="A18" s="23">
        <f>ROW()</f>
        <v>18</v>
      </c>
      <c r="B18" s="23" t="b">
        <f t="shared" si="0"/>
        <v>1</v>
      </c>
      <c r="C18" s="19">
        <v>2022</v>
      </c>
      <c r="D18" s="20">
        <v>5</v>
      </c>
      <c r="E18" s="21">
        <v>44682</v>
      </c>
      <c r="F18" s="22" t="s">
        <v>185</v>
      </c>
      <c r="G18" s="22" t="s">
        <v>142</v>
      </c>
      <c r="H18" s="22">
        <v>68.569999999999993</v>
      </c>
      <c r="I18" s="22">
        <v>4210</v>
      </c>
      <c r="J18" s="23" t="str">
        <f>IFERROR(VLOOKUP(I18,masterfile!$B:$C,2,FALSE), "")</f>
        <v>Miete, unbewegliche Wirtschaftsgüter</v>
      </c>
      <c r="K18" s="22">
        <v>0</v>
      </c>
      <c r="L18" s="22">
        <v>68.569999999999993</v>
      </c>
      <c r="M18" s="22">
        <v>1200</v>
      </c>
      <c r="N18" s="23" t="str">
        <f>IFERROR(VLOOKUP(M18,masterfile!$B:$C,2,FALSE), "")</f>
        <v>Bank</v>
      </c>
      <c r="O18" s="22">
        <v>0</v>
      </c>
      <c r="P18" s="22">
        <v>9999</v>
      </c>
      <c r="Q18" s="23" t="str">
        <f>+VLOOKUP(P18,masterfile!H:I,2,FALSE)</f>
        <v>Allgemein</v>
      </c>
      <c r="R18" s="22"/>
      <c r="S18" s="22"/>
      <c r="T18" s="23">
        <f t="shared" si="1"/>
        <v>68.569999999999993</v>
      </c>
      <c r="U18" s="23">
        <f t="shared" si="2"/>
        <v>0</v>
      </c>
      <c r="V18" s="23"/>
      <c r="W18" s="23">
        <f t="shared" si="3"/>
        <v>68.569999999999993</v>
      </c>
      <c r="X18" s="23">
        <f t="shared" si="4"/>
        <v>0</v>
      </c>
      <c r="Y18" s="23"/>
    </row>
    <row r="19" spans="1:25" x14ac:dyDescent="0.25">
      <c r="A19" s="23">
        <f>ROW()</f>
        <v>19</v>
      </c>
      <c r="B19" s="23" t="b">
        <f>+H19=L19</f>
        <v>1</v>
      </c>
      <c r="C19" s="19">
        <v>2022</v>
      </c>
      <c r="D19" s="20">
        <v>5</v>
      </c>
      <c r="E19" s="21">
        <v>44682</v>
      </c>
      <c r="F19" s="22" t="s">
        <v>186</v>
      </c>
      <c r="G19" s="22" t="s">
        <v>154</v>
      </c>
      <c r="H19" s="22">
        <v>11.43</v>
      </c>
      <c r="I19" s="22">
        <v>4228</v>
      </c>
      <c r="J19" s="23" t="str">
        <f>IFERROR(VLOOKUP(I19,masterfile!$B:$C,2,FALSE), "")</f>
        <v>Miet- und Pachtnebenkosten</v>
      </c>
      <c r="K19" s="22">
        <v>0</v>
      </c>
      <c r="L19" s="22">
        <v>11.43</v>
      </c>
      <c r="M19" s="22">
        <v>1200</v>
      </c>
      <c r="N19" s="23" t="str">
        <f>IFERROR(VLOOKUP(M19,masterfile!$B:$C,2,FALSE), "")</f>
        <v>Bank</v>
      </c>
      <c r="O19" s="22">
        <v>0</v>
      </c>
      <c r="P19" s="22">
        <v>9999</v>
      </c>
      <c r="Q19" s="23" t="str">
        <f>+VLOOKUP(P19,masterfile!H:I,2,FALSE)</f>
        <v>Allgemein</v>
      </c>
      <c r="R19" s="22"/>
      <c r="S19" s="22"/>
      <c r="T19" s="23">
        <f>+H19-U19</f>
        <v>11.43</v>
      </c>
      <c r="U19" s="23">
        <f>+ROUND(H19/(100+K19)*K19,2)</f>
        <v>0</v>
      </c>
      <c r="V19" s="23"/>
      <c r="W19" s="23">
        <f>+L19-X19</f>
        <v>11.43</v>
      </c>
      <c r="X19" s="23">
        <f>+ROUND(L19/(100+O19)*O19,2)</f>
        <v>0</v>
      </c>
      <c r="Y19" s="23"/>
    </row>
    <row r="20" spans="1:25" x14ac:dyDescent="0.25">
      <c r="A20" s="23">
        <f>ROW()</f>
        <v>20</v>
      </c>
      <c r="B20" s="23" t="b">
        <f>+H20=L20</f>
        <v>1</v>
      </c>
      <c r="C20" s="19">
        <v>2022</v>
      </c>
      <c r="D20" s="20">
        <v>5</v>
      </c>
      <c r="E20" s="21">
        <v>44682</v>
      </c>
      <c r="F20" s="22" t="s">
        <v>187</v>
      </c>
      <c r="G20" s="22" t="s">
        <v>167</v>
      </c>
      <c r="H20" s="22">
        <v>7.98</v>
      </c>
      <c r="I20" s="22">
        <v>4925</v>
      </c>
      <c r="J20" s="23" t="str">
        <f>IFERROR(VLOOKUP(I20,masterfile!$B:$C,2,FALSE), "")</f>
        <v>Telefax und Internetkosten</v>
      </c>
      <c r="K20" s="22">
        <v>0</v>
      </c>
      <c r="L20" s="22">
        <v>7.98</v>
      </c>
      <c r="M20" s="22">
        <v>1200</v>
      </c>
      <c r="N20" s="23" t="str">
        <f>IFERROR(VLOOKUP(M20,masterfile!$B:$C,2,FALSE), "")</f>
        <v>Bank</v>
      </c>
      <c r="O20" s="22">
        <v>0</v>
      </c>
      <c r="P20" s="22">
        <v>9999</v>
      </c>
      <c r="Q20" s="23" t="str">
        <f>+VLOOKUP(P20,masterfile!H:I,2,FALSE)</f>
        <v>Allgemein</v>
      </c>
      <c r="R20" s="22"/>
      <c r="S20" s="22"/>
      <c r="T20" s="23">
        <f>+H20-U20</f>
        <v>7.98</v>
      </c>
      <c r="U20" s="23">
        <f>+ROUND(H20/(100+K20)*K20,2)</f>
        <v>0</v>
      </c>
      <c r="V20" s="23"/>
      <c r="W20" s="23">
        <f>+L20-X20</f>
        <v>7.98</v>
      </c>
      <c r="X20" s="23">
        <f>+ROUND(L20/(100+O20)*O20,2)</f>
        <v>0</v>
      </c>
      <c r="Y20" s="23"/>
    </row>
    <row r="21" spans="1:25" x14ac:dyDescent="0.25">
      <c r="A21" s="23"/>
      <c r="B21" s="23"/>
      <c r="C21" s="19"/>
      <c r="D21" s="20"/>
      <c r="E21" s="21"/>
      <c r="F21" s="22"/>
      <c r="G21" s="22"/>
      <c r="H21" s="22"/>
      <c r="I21" s="22"/>
      <c r="J21" s="23" t="str">
        <f>IFERROR(VLOOKUP(I21,masterfile!$B:$C,2,FALSE), "")</f>
        <v/>
      </c>
      <c r="K21" s="22"/>
      <c r="L21" s="22"/>
      <c r="M21" s="22"/>
      <c r="N21" s="23" t="str">
        <f>IFERROR(VLOOKUP(M21,masterfile!$B:$C,2,FALSE), "")</f>
        <v/>
      </c>
      <c r="O21" s="22"/>
      <c r="P21" s="22"/>
      <c r="Q21" s="23"/>
      <c r="R21" s="22"/>
      <c r="S21" s="22"/>
      <c r="T21" s="23"/>
      <c r="U21" s="23"/>
      <c r="V21" s="23"/>
      <c r="W21" s="23"/>
      <c r="X21" s="23"/>
      <c r="Y21" s="23"/>
    </row>
    <row r="22" spans="1:25" x14ac:dyDescent="0.25">
      <c r="A22" s="23">
        <f>ROW()</f>
        <v>22</v>
      </c>
      <c r="B22" s="23" t="b">
        <f t="shared" si="0"/>
        <v>1</v>
      </c>
      <c r="C22" s="19">
        <v>2022</v>
      </c>
      <c r="D22" s="20">
        <v>6</v>
      </c>
      <c r="E22" s="21">
        <v>44713</v>
      </c>
      <c r="F22" s="22" t="s">
        <v>188</v>
      </c>
      <c r="G22" s="22" t="s">
        <v>143</v>
      </c>
      <c r="H22" s="22">
        <v>68.569999999999993</v>
      </c>
      <c r="I22" s="22">
        <v>4210</v>
      </c>
      <c r="J22" s="23" t="str">
        <f>IFERROR(VLOOKUP(I22,masterfile!$B:$C,2,FALSE), "")</f>
        <v>Miete, unbewegliche Wirtschaftsgüter</v>
      </c>
      <c r="K22" s="22">
        <v>0</v>
      </c>
      <c r="L22" s="22">
        <v>68.569999999999993</v>
      </c>
      <c r="M22" s="22">
        <v>1200</v>
      </c>
      <c r="N22" s="23" t="str">
        <f>IFERROR(VLOOKUP(M22,masterfile!$B:$C,2,FALSE), "")</f>
        <v>Bank</v>
      </c>
      <c r="O22" s="22">
        <v>0</v>
      </c>
      <c r="P22" s="22">
        <v>9999</v>
      </c>
      <c r="Q22" s="23" t="str">
        <f>+VLOOKUP(P22,masterfile!H:I,2,FALSE)</f>
        <v>Allgemein</v>
      </c>
      <c r="R22" s="22"/>
      <c r="S22" s="22"/>
      <c r="T22" s="23">
        <f t="shared" si="1"/>
        <v>68.569999999999993</v>
      </c>
      <c r="U22" s="23">
        <f t="shared" si="2"/>
        <v>0</v>
      </c>
      <c r="V22" s="23"/>
      <c r="W22" s="23">
        <f t="shared" si="3"/>
        <v>68.569999999999993</v>
      </c>
      <c r="X22" s="23">
        <f t="shared" si="4"/>
        <v>0</v>
      </c>
      <c r="Y22" s="23"/>
    </row>
    <row r="23" spans="1:25" x14ac:dyDescent="0.25">
      <c r="A23" s="23">
        <f>ROW()</f>
        <v>23</v>
      </c>
      <c r="B23" s="23" t="b">
        <f>+H23=L23</f>
        <v>1</v>
      </c>
      <c r="C23" s="19">
        <v>2022</v>
      </c>
      <c r="D23" s="20">
        <v>6</v>
      </c>
      <c r="E23" s="21">
        <v>44713</v>
      </c>
      <c r="F23" s="22" t="s">
        <v>189</v>
      </c>
      <c r="G23" s="22" t="s">
        <v>155</v>
      </c>
      <c r="H23" s="22">
        <v>11.43</v>
      </c>
      <c r="I23" s="22">
        <v>4228</v>
      </c>
      <c r="J23" s="23" t="str">
        <f>IFERROR(VLOOKUP(I23,masterfile!$B:$C,2,FALSE), "")</f>
        <v>Miet- und Pachtnebenkosten</v>
      </c>
      <c r="K23" s="22">
        <v>0</v>
      </c>
      <c r="L23" s="22">
        <v>11.43</v>
      </c>
      <c r="M23" s="22">
        <v>1200</v>
      </c>
      <c r="N23" s="23" t="str">
        <f>IFERROR(VLOOKUP(M23,masterfile!$B:$C,2,FALSE), "")</f>
        <v>Bank</v>
      </c>
      <c r="O23" s="22">
        <v>0</v>
      </c>
      <c r="P23" s="22">
        <v>9999</v>
      </c>
      <c r="Q23" s="23" t="str">
        <f>+VLOOKUP(P23,masterfile!H:I,2,FALSE)</f>
        <v>Allgemein</v>
      </c>
      <c r="R23" s="22"/>
      <c r="S23" s="22"/>
      <c r="T23" s="23">
        <f>+H23-U23</f>
        <v>11.43</v>
      </c>
      <c r="U23" s="23">
        <f>+ROUND(H23/(100+K23)*K23,2)</f>
        <v>0</v>
      </c>
      <c r="V23" s="23"/>
      <c r="W23" s="23">
        <f>+L23-X23</f>
        <v>11.43</v>
      </c>
      <c r="X23" s="23">
        <f>+ROUND(L23/(100+O23)*O23,2)</f>
        <v>0</v>
      </c>
      <c r="Y23" s="23"/>
    </row>
    <row r="24" spans="1:25" x14ac:dyDescent="0.25">
      <c r="A24" s="23">
        <f>ROW()</f>
        <v>24</v>
      </c>
      <c r="B24" s="23" t="b">
        <f>+H24=L24</f>
        <v>1</v>
      </c>
      <c r="C24" s="19">
        <v>2022</v>
      </c>
      <c r="D24" s="20">
        <v>6</v>
      </c>
      <c r="E24" s="21">
        <v>44713</v>
      </c>
      <c r="F24" s="22" t="s">
        <v>190</v>
      </c>
      <c r="G24" s="22" t="s">
        <v>168</v>
      </c>
      <c r="H24" s="22">
        <v>7.98</v>
      </c>
      <c r="I24" s="22">
        <v>4925</v>
      </c>
      <c r="J24" s="23" t="str">
        <f>IFERROR(VLOOKUP(I24,masterfile!$B:$C,2,FALSE), "")</f>
        <v>Telefax und Internetkosten</v>
      </c>
      <c r="K24" s="22">
        <v>0</v>
      </c>
      <c r="L24" s="22">
        <v>7.98</v>
      </c>
      <c r="M24" s="22">
        <v>1200</v>
      </c>
      <c r="N24" s="23" t="str">
        <f>IFERROR(VLOOKUP(M24,masterfile!$B:$C,2,FALSE), "")</f>
        <v>Bank</v>
      </c>
      <c r="O24" s="22">
        <v>0</v>
      </c>
      <c r="P24" s="22">
        <v>9999</v>
      </c>
      <c r="Q24" s="23" t="str">
        <f>+VLOOKUP(P24,masterfile!H:I,2,FALSE)</f>
        <v>Allgemein</v>
      </c>
      <c r="R24" s="22"/>
      <c r="S24" s="22"/>
      <c r="T24" s="23">
        <f>+H24-U24</f>
        <v>7.98</v>
      </c>
      <c r="U24" s="23">
        <f>+ROUND(H24/(100+K24)*K24,2)</f>
        <v>0</v>
      </c>
      <c r="V24" s="23"/>
      <c r="W24" s="23">
        <f>+L24-X24</f>
        <v>7.98</v>
      </c>
      <c r="X24" s="23">
        <f>+ROUND(L24/(100+O24)*O24,2)</f>
        <v>0</v>
      </c>
      <c r="Y24" s="23"/>
    </row>
    <row r="25" spans="1:25" x14ac:dyDescent="0.25">
      <c r="A25" s="23"/>
      <c r="B25" s="23"/>
      <c r="C25" s="19"/>
      <c r="D25" s="20"/>
      <c r="E25" s="21"/>
      <c r="F25" s="22"/>
      <c r="G25" s="22"/>
      <c r="H25" s="22"/>
      <c r="I25" s="22"/>
      <c r="J25" s="23" t="str">
        <f>IFERROR(VLOOKUP(I25,masterfile!$B:$C,2,FALSE), "")</f>
        <v/>
      </c>
      <c r="K25" s="22"/>
      <c r="L25" s="22"/>
      <c r="M25" s="22"/>
      <c r="N25" s="23" t="str">
        <f>IFERROR(VLOOKUP(M25,masterfile!$B:$C,2,FALSE), "")</f>
        <v/>
      </c>
      <c r="O25" s="22"/>
      <c r="P25" s="22"/>
      <c r="Q25" s="23"/>
      <c r="R25" s="22"/>
      <c r="S25" s="22"/>
      <c r="T25" s="23"/>
      <c r="U25" s="23"/>
      <c r="V25" s="23"/>
      <c r="W25" s="23"/>
      <c r="X25" s="23"/>
      <c r="Y25" s="23"/>
    </row>
    <row r="26" spans="1:25" x14ac:dyDescent="0.25">
      <c r="A26" s="23">
        <f>ROW()</f>
        <v>26</v>
      </c>
      <c r="B26" s="23" t="b">
        <f t="shared" si="0"/>
        <v>1</v>
      </c>
      <c r="C26" s="19">
        <v>2022</v>
      </c>
      <c r="D26" s="20">
        <v>7</v>
      </c>
      <c r="E26" s="21">
        <v>44743</v>
      </c>
      <c r="F26" s="22" t="s">
        <v>191</v>
      </c>
      <c r="G26" s="22" t="s">
        <v>144</v>
      </c>
      <c r="H26" s="22">
        <v>68.569999999999993</v>
      </c>
      <c r="I26" s="22">
        <v>4210</v>
      </c>
      <c r="J26" s="23" t="str">
        <f>IFERROR(VLOOKUP(I26,masterfile!$B:$C,2,FALSE), "")</f>
        <v>Miete, unbewegliche Wirtschaftsgüter</v>
      </c>
      <c r="K26" s="22">
        <v>0</v>
      </c>
      <c r="L26" s="22">
        <v>68.569999999999993</v>
      </c>
      <c r="M26" s="22">
        <v>1200</v>
      </c>
      <c r="N26" s="23" t="str">
        <f>IFERROR(VLOOKUP(M26,masterfile!$B:$C,2,FALSE), "")</f>
        <v>Bank</v>
      </c>
      <c r="O26" s="22">
        <v>0</v>
      </c>
      <c r="P26" s="22">
        <v>9999</v>
      </c>
      <c r="Q26" s="23" t="str">
        <f>+VLOOKUP(P26,masterfile!H:I,2,FALSE)</f>
        <v>Allgemein</v>
      </c>
      <c r="R26" s="22"/>
      <c r="S26" s="22"/>
      <c r="T26" s="23">
        <f t="shared" si="1"/>
        <v>68.569999999999993</v>
      </c>
      <c r="U26" s="23">
        <f t="shared" si="2"/>
        <v>0</v>
      </c>
      <c r="V26" s="23"/>
      <c r="W26" s="23">
        <f t="shared" si="3"/>
        <v>68.569999999999993</v>
      </c>
      <c r="X26" s="23">
        <f t="shared" si="4"/>
        <v>0</v>
      </c>
      <c r="Y26" s="23"/>
    </row>
    <row r="27" spans="1:25" x14ac:dyDescent="0.25">
      <c r="A27" s="23">
        <f>ROW()</f>
        <v>27</v>
      </c>
      <c r="B27" s="23" t="b">
        <f>+H27=L27</f>
        <v>1</v>
      </c>
      <c r="C27" s="19">
        <v>2022</v>
      </c>
      <c r="D27" s="20">
        <v>7</v>
      </c>
      <c r="E27" s="21">
        <v>44743</v>
      </c>
      <c r="F27" s="22" t="s">
        <v>192</v>
      </c>
      <c r="G27" s="22" t="s">
        <v>156</v>
      </c>
      <c r="H27" s="22">
        <v>11.43</v>
      </c>
      <c r="I27" s="22">
        <v>4228</v>
      </c>
      <c r="J27" s="23" t="str">
        <f>IFERROR(VLOOKUP(I27,masterfile!$B:$C,2,FALSE), "")</f>
        <v>Miet- und Pachtnebenkosten</v>
      </c>
      <c r="K27" s="22">
        <v>0</v>
      </c>
      <c r="L27" s="22">
        <v>11.43</v>
      </c>
      <c r="M27" s="22">
        <v>1200</v>
      </c>
      <c r="N27" s="23" t="str">
        <f>IFERROR(VLOOKUP(M27,masterfile!$B:$C,2,FALSE), "")</f>
        <v>Bank</v>
      </c>
      <c r="O27" s="22">
        <v>0</v>
      </c>
      <c r="P27" s="22">
        <v>9999</v>
      </c>
      <c r="Q27" s="23" t="str">
        <f>+VLOOKUP(P27,masterfile!H:I,2,FALSE)</f>
        <v>Allgemein</v>
      </c>
      <c r="R27" s="22"/>
      <c r="S27" s="22"/>
      <c r="T27" s="23">
        <f>+H27-U27</f>
        <v>11.43</v>
      </c>
      <c r="U27" s="23">
        <f>+ROUND(H27/(100+K27)*K27,2)</f>
        <v>0</v>
      </c>
      <c r="V27" s="23"/>
      <c r="W27" s="23">
        <f>+L27-X27</f>
        <v>11.43</v>
      </c>
      <c r="X27" s="23">
        <f>+ROUND(L27/(100+O27)*O27,2)</f>
        <v>0</v>
      </c>
      <c r="Y27" s="23"/>
    </row>
    <row r="28" spans="1:25" x14ac:dyDescent="0.25">
      <c r="A28" s="23">
        <f>ROW()</f>
        <v>28</v>
      </c>
      <c r="B28" s="23" t="b">
        <f>+H28=L28</f>
        <v>1</v>
      </c>
      <c r="C28" s="19">
        <v>2022</v>
      </c>
      <c r="D28" s="20">
        <v>7</v>
      </c>
      <c r="E28" s="21">
        <v>44743</v>
      </c>
      <c r="F28" s="22" t="s">
        <v>193</v>
      </c>
      <c r="G28" s="22" t="s">
        <v>169</v>
      </c>
      <c r="H28" s="22">
        <v>7.98</v>
      </c>
      <c r="I28" s="22">
        <v>4925</v>
      </c>
      <c r="J28" s="23" t="str">
        <f>IFERROR(VLOOKUP(I28,masterfile!$B:$C,2,FALSE), "")</f>
        <v>Telefax und Internetkosten</v>
      </c>
      <c r="K28" s="22">
        <v>0</v>
      </c>
      <c r="L28" s="22">
        <v>7.98</v>
      </c>
      <c r="M28" s="22">
        <v>1200</v>
      </c>
      <c r="N28" s="23" t="str">
        <f>IFERROR(VLOOKUP(M28,masterfile!$B:$C,2,FALSE), "")</f>
        <v>Bank</v>
      </c>
      <c r="O28" s="22">
        <v>0</v>
      </c>
      <c r="P28" s="22">
        <v>9999</v>
      </c>
      <c r="Q28" s="23" t="str">
        <f>+VLOOKUP(P28,masterfile!H:I,2,FALSE)</f>
        <v>Allgemein</v>
      </c>
      <c r="R28" s="22"/>
      <c r="S28" s="22"/>
      <c r="T28" s="23">
        <f>+H28-U28</f>
        <v>7.98</v>
      </c>
      <c r="U28" s="23">
        <f>+ROUND(H28/(100+K28)*K28,2)</f>
        <v>0</v>
      </c>
      <c r="V28" s="23"/>
      <c r="W28" s="23">
        <f>+L28-X28</f>
        <v>7.98</v>
      </c>
      <c r="X28" s="23">
        <f>+ROUND(L28/(100+O28)*O28,2)</f>
        <v>0</v>
      </c>
      <c r="Y28" s="23"/>
    </row>
    <row r="29" spans="1:25" x14ac:dyDescent="0.25">
      <c r="A29" s="23"/>
      <c r="B29" s="23"/>
      <c r="C29" s="19"/>
      <c r="D29" s="20"/>
      <c r="E29" s="21"/>
      <c r="F29" s="22"/>
      <c r="G29" s="22"/>
      <c r="H29" s="22"/>
      <c r="I29" s="22"/>
      <c r="J29" s="23" t="str">
        <f>IFERROR(VLOOKUP(I29,masterfile!$B:$C,2,FALSE), "")</f>
        <v/>
      </c>
      <c r="K29" s="22"/>
      <c r="L29" s="22"/>
      <c r="M29" s="22"/>
      <c r="N29" s="23" t="str">
        <f>IFERROR(VLOOKUP(M29,masterfile!$B:$C,2,FALSE), "")</f>
        <v/>
      </c>
      <c r="O29" s="22"/>
      <c r="P29" s="22"/>
      <c r="Q29" s="23"/>
      <c r="R29" s="22"/>
      <c r="S29" s="22"/>
      <c r="T29" s="23"/>
      <c r="U29" s="23"/>
      <c r="V29" s="23"/>
      <c r="W29" s="23"/>
      <c r="X29" s="23"/>
      <c r="Y29" s="23"/>
    </row>
    <row r="30" spans="1:25" x14ac:dyDescent="0.25">
      <c r="A30" s="23">
        <f>ROW()</f>
        <v>30</v>
      </c>
      <c r="B30" s="23" t="b">
        <f t="shared" si="0"/>
        <v>1</v>
      </c>
      <c r="C30" s="19">
        <v>2022</v>
      </c>
      <c r="D30" s="20">
        <v>8</v>
      </c>
      <c r="E30" s="21">
        <v>44774</v>
      </c>
      <c r="F30" s="22" t="s">
        <v>194</v>
      </c>
      <c r="G30" s="22" t="s">
        <v>145</v>
      </c>
      <c r="H30" s="22">
        <v>68.569999999999993</v>
      </c>
      <c r="I30" s="22">
        <v>4210</v>
      </c>
      <c r="J30" s="23" t="str">
        <f>IFERROR(VLOOKUP(I30,masterfile!$B:$C,2,FALSE), "")</f>
        <v>Miete, unbewegliche Wirtschaftsgüter</v>
      </c>
      <c r="K30" s="22">
        <v>0</v>
      </c>
      <c r="L30" s="22">
        <v>68.569999999999993</v>
      </c>
      <c r="M30" s="22">
        <v>1200</v>
      </c>
      <c r="N30" s="23" t="str">
        <f>IFERROR(VLOOKUP(M30,masterfile!$B:$C,2,FALSE), "")</f>
        <v>Bank</v>
      </c>
      <c r="O30" s="22">
        <v>0</v>
      </c>
      <c r="P30" s="22">
        <v>9999</v>
      </c>
      <c r="Q30" s="23" t="str">
        <f>+VLOOKUP(P30,masterfile!H:I,2,FALSE)</f>
        <v>Allgemein</v>
      </c>
      <c r="R30" s="22"/>
      <c r="S30" s="22"/>
      <c r="T30" s="23">
        <f t="shared" si="1"/>
        <v>68.569999999999993</v>
      </c>
      <c r="U30" s="23">
        <f t="shared" si="2"/>
        <v>0</v>
      </c>
      <c r="V30" s="23"/>
      <c r="W30" s="23">
        <f t="shared" si="3"/>
        <v>68.569999999999993</v>
      </c>
      <c r="X30" s="23">
        <f t="shared" si="4"/>
        <v>0</v>
      </c>
      <c r="Y30" s="23"/>
    </row>
    <row r="31" spans="1:25" x14ac:dyDescent="0.25">
      <c r="A31" s="23">
        <f>ROW()</f>
        <v>31</v>
      </c>
      <c r="B31" s="23" t="b">
        <f>+H31=L31</f>
        <v>1</v>
      </c>
      <c r="C31" s="19">
        <v>2022</v>
      </c>
      <c r="D31" s="20">
        <v>8</v>
      </c>
      <c r="E31" s="21">
        <v>44774</v>
      </c>
      <c r="F31" s="22" t="s">
        <v>195</v>
      </c>
      <c r="G31" s="22" t="s">
        <v>157</v>
      </c>
      <c r="H31" s="22">
        <v>11.43</v>
      </c>
      <c r="I31" s="22">
        <v>4228</v>
      </c>
      <c r="J31" s="23" t="str">
        <f>IFERROR(VLOOKUP(I31,masterfile!$B:$C,2,FALSE), "")</f>
        <v>Miet- und Pachtnebenkosten</v>
      </c>
      <c r="K31" s="22">
        <v>0</v>
      </c>
      <c r="L31" s="22">
        <v>11.43</v>
      </c>
      <c r="M31" s="22">
        <v>1200</v>
      </c>
      <c r="N31" s="23" t="str">
        <f>IFERROR(VLOOKUP(M31,masterfile!$B:$C,2,FALSE), "")</f>
        <v>Bank</v>
      </c>
      <c r="O31" s="22">
        <v>0</v>
      </c>
      <c r="P31" s="22">
        <v>9999</v>
      </c>
      <c r="Q31" s="23" t="str">
        <f>+VLOOKUP(P31,masterfile!H:I,2,FALSE)</f>
        <v>Allgemein</v>
      </c>
      <c r="R31" s="22"/>
      <c r="S31" s="22"/>
      <c r="T31" s="23">
        <f>+H31-U31</f>
        <v>11.43</v>
      </c>
      <c r="U31" s="23">
        <f>+ROUND(H31/(100+K31)*K31,2)</f>
        <v>0</v>
      </c>
      <c r="V31" s="23"/>
      <c r="W31" s="23">
        <f>+L31-X31</f>
        <v>11.43</v>
      </c>
      <c r="X31" s="23">
        <f>+ROUND(L31/(100+O31)*O31,2)</f>
        <v>0</v>
      </c>
      <c r="Y31" s="23"/>
    </row>
    <row r="32" spans="1:25" x14ac:dyDescent="0.25">
      <c r="A32" s="23">
        <f>ROW()</f>
        <v>32</v>
      </c>
      <c r="B32" s="23" t="b">
        <f>+H32=L32</f>
        <v>1</v>
      </c>
      <c r="C32" s="19">
        <v>2022</v>
      </c>
      <c r="D32" s="20">
        <v>8</v>
      </c>
      <c r="E32" s="21">
        <v>44774</v>
      </c>
      <c r="F32" s="22" t="s">
        <v>196</v>
      </c>
      <c r="G32" s="22" t="s">
        <v>170</v>
      </c>
      <c r="H32" s="22">
        <v>7.98</v>
      </c>
      <c r="I32" s="22">
        <v>4925</v>
      </c>
      <c r="J32" s="23" t="str">
        <f>IFERROR(VLOOKUP(I32,masterfile!$B:$C,2,FALSE), "")</f>
        <v>Telefax und Internetkosten</v>
      </c>
      <c r="K32" s="22">
        <v>0</v>
      </c>
      <c r="L32" s="22">
        <v>7.98</v>
      </c>
      <c r="M32" s="22">
        <v>1200</v>
      </c>
      <c r="N32" s="23" t="str">
        <f>IFERROR(VLOOKUP(M32,masterfile!$B:$C,2,FALSE), "")</f>
        <v>Bank</v>
      </c>
      <c r="O32" s="22">
        <v>0</v>
      </c>
      <c r="P32" s="22">
        <v>9999</v>
      </c>
      <c r="Q32" s="23" t="str">
        <f>+VLOOKUP(P32,masterfile!H:I,2,FALSE)</f>
        <v>Allgemein</v>
      </c>
      <c r="R32" s="22"/>
      <c r="S32" s="22"/>
      <c r="T32" s="23">
        <f>+H32-U32</f>
        <v>7.98</v>
      </c>
      <c r="U32" s="23">
        <f>+ROUND(H32/(100+K32)*K32,2)</f>
        <v>0</v>
      </c>
      <c r="V32" s="23"/>
      <c r="W32" s="23">
        <f>+L32-X32</f>
        <v>7.98</v>
      </c>
      <c r="X32" s="23">
        <f>+ROUND(L32/(100+O32)*O32,2)</f>
        <v>0</v>
      </c>
      <c r="Y32" s="23"/>
    </row>
    <row r="33" spans="1:25" x14ac:dyDescent="0.25">
      <c r="A33" s="23"/>
      <c r="B33" s="23"/>
      <c r="C33" s="19"/>
      <c r="D33" s="20"/>
      <c r="E33" s="21"/>
      <c r="F33" s="22"/>
      <c r="G33" s="22"/>
      <c r="H33" s="22"/>
      <c r="I33" s="22"/>
      <c r="J33" s="23" t="str">
        <f>IFERROR(VLOOKUP(I33,masterfile!$B:$C,2,FALSE), "")</f>
        <v/>
      </c>
      <c r="K33" s="22"/>
      <c r="L33" s="22"/>
      <c r="M33" s="22"/>
      <c r="N33" s="23" t="str">
        <f>IFERROR(VLOOKUP(M33,masterfile!$B:$C,2,FALSE), "")</f>
        <v/>
      </c>
      <c r="O33" s="22"/>
      <c r="P33" s="22"/>
      <c r="Q33" s="23"/>
      <c r="R33" s="22"/>
      <c r="S33" s="22"/>
      <c r="T33" s="23"/>
      <c r="U33" s="23"/>
      <c r="V33" s="23"/>
      <c r="W33" s="23"/>
      <c r="X33" s="23"/>
      <c r="Y33" s="23"/>
    </row>
    <row r="34" spans="1:25" x14ac:dyDescent="0.25">
      <c r="A34" s="23">
        <f>ROW()</f>
        <v>34</v>
      </c>
      <c r="B34" s="23" t="b">
        <f t="shared" si="0"/>
        <v>1</v>
      </c>
      <c r="C34" s="19">
        <v>2022</v>
      </c>
      <c r="D34" s="20">
        <v>9</v>
      </c>
      <c r="E34" s="21">
        <v>44805</v>
      </c>
      <c r="F34" s="22" t="s">
        <v>197</v>
      </c>
      <c r="G34" s="22" t="s">
        <v>146</v>
      </c>
      <c r="H34" s="22">
        <v>68.569999999999993</v>
      </c>
      <c r="I34" s="22">
        <v>4210</v>
      </c>
      <c r="J34" s="23" t="str">
        <f>IFERROR(VLOOKUP(I34,masterfile!$B:$C,2,FALSE), "")</f>
        <v>Miete, unbewegliche Wirtschaftsgüter</v>
      </c>
      <c r="K34" s="22">
        <v>0</v>
      </c>
      <c r="L34" s="22">
        <v>68.569999999999993</v>
      </c>
      <c r="M34" s="22">
        <v>1200</v>
      </c>
      <c r="N34" s="23" t="str">
        <f>IFERROR(VLOOKUP(M34,masterfile!$B:$C,2,FALSE), "")</f>
        <v>Bank</v>
      </c>
      <c r="O34" s="22">
        <v>0</v>
      </c>
      <c r="P34" s="22">
        <v>9999</v>
      </c>
      <c r="Q34" s="23" t="str">
        <f>+VLOOKUP(P34,masterfile!H:I,2,FALSE)</f>
        <v>Allgemein</v>
      </c>
      <c r="R34" s="22"/>
      <c r="S34" s="22"/>
      <c r="T34" s="23">
        <f t="shared" si="1"/>
        <v>68.569999999999993</v>
      </c>
      <c r="U34" s="23">
        <f t="shared" si="2"/>
        <v>0</v>
      </c>
      <c r="V34" s="23"/>
      <c r="W34" s="23">
        <f t="shared" si="3"/>
        <v>68.569999999999993</v>
      </c>
      <c r="X34" s="23">
        <f t="shared" si="4"/>
        <v>0</v>
      </c>
      <c r="Y34" s="23"/>
    </row>
    <row r="35" spans="1:25" x14ac:dyDescent="0.25">
      <c r="A35" s="23">
        <f>ROW()</f>
        <v>35</v>
      </c>
      <c r="B35" s="23" t="b">
        <f>+H35=L35</f>
        <v>1</v>
      </c>
      <c r="C35" s="19">
        <v>2022</v>
      </c>
      <c r="D35" s="20">
        <v>9</v>
      </c>
      <c r="E35" s="21">
        <v>44805</v>
      </c>
      <c r="F35" s="22" t="s">
        <v>198</v>
      </c>
      <c r="G35" s="22" t="s">
        <v>158</v>
      </c>
      <c r="H35" s="22">
        <v>11.43</v>
      </c>
      <c r="I35" s="22">
        <v>4228</v>
      </c>
      <c r="J35" s="23" t="str">
        <f>IFERROR(VLOOKUP(I35,masterfile!$B:$C,2,FALSE), "")</f>
        <v>Miet- und Pachtnebenkosten</v>
      </c>
      <c r="K35" s="22">
        <v>0</v>
      </c>
      <c r="L35" s="22">
        <v>11.43</v>
      </c>
      <c r="M35" s="22">
        <v>1200</v>
      </c>
      <c r="N35" s="23" t="str">
        <f>IFERROR(VLOOKUP(M35,masterfile!$B:$C,2,FALSE), "")</f>
        <v>Bank</v>
      </c>
      <c r="O35" s="22">
        <v>0</v>
      </c>
      <c r="P35" s="22">
        <v>9999</v>
      </c>
      <c r="Q35" s="23" t="str">
        <f>+VLOOKUP(P35,masterfile!H:I,2,FALSE)</f>
        <v>Allgemein</v>
      </c>
      <c r="R35" s="22"/>
      <c r="S35" s="22"/>
      <c r="T35" s="23">
        <f>+H35-U35</f>
        <v>11.43</v>
      </c>
      <c r="U35" s="23">
        <f>+ROUND(H35/(100+K35)*K35,2)</f>
        <v>0</v>
      </c>
      <c r="V35" s="23"/>
      <c r="W35" s="23">
        <f>+L35-X35</f>
        <v>11.43</v>
      </c>
      <c r="X35" s="23">
        <f>+ROUND(L35/(100+O35)*O35,2)</f>
        <v>0</v>
      </c>
      <c r="Y35" s="23"/>
    </row>
    <row r="36" spans="1:25" x14ac:dyDescent="0.25">
      <c r="A36" s="23">
        <f>ROW()</f>
        <v>36</v>
      </c>
      <c r="B36" s="23" t="b">
        <f>+H36=L36</f>
        <v>1</v>
      </c>
      <c r="C36" s="19">
        <v>2022</v>
      </c>
      <c r="D36" s="20">
        <v>9</v>
      </c>
      <c r="E36" s="21">
        <v>44805</v>
      </c>
      <c r="F36" s="22" t="s">
        <v>199</v>
      </c>
      <c r="G36" s="22" t="s">
        <v>171</v>
      </c>
      <c r="H36" s="22">
        <v>7.98</v>
      </c>
      <c r="I36" s="22">
        <v>4925</v>
      </c>
      <c r="J36" s="23" t="str">
        <f>IFERROR(VLOOKUP(I36,masterfile!$B:$C,2,FALSE), "")</f>
        <v>Telefax und Internetkosten</v>
      </c>
      <c r="K36" s="22">
        <v>0</v>
      </c>
      <c r="L36" s="22">
        <v>7.98</v>
      </c>
      <c r="M36" s="22">
        <v>1200</v>
      </c>
      <c r="N36" s="23" t="str">
        <f>IFERROR(VLOOKUP(M36,masterfile!$B:$C,2,FALSE), "")</f>
        <v>Bank</v>
      </c>
      <c r="O36" s="22">
        <v>0</v>
      </c>
      <c r="P36" s="22">
        <v>9999</v>
      </c>
      <c r="Q36" s="23" t="str">
        <f>+VLOOKUP(P36,masterfile!H:I,2,FALSE)</f>
        <v>Allgemein</v>
      </c>
      <c r="R36" s="22"/>
      <c r="S36" s="22"/>
      <c r="T36" s="23">
        <f>+H36-U36</f>
        <v>7.98</v>
      </c>
      <c r="U36" s="23">
        <f>+ROUND(H36/(100+K36)*K36,2)</f>
        <v>0</v>
      </c>
      <c r="V36" s="23"/>
      <c r="W36" s="23">
        <f>+L36-X36</f>
        <v>7.98</v>
      </c>
      <c r="X36" s="23">
        <f>+ROUND(L36/(100+O36)*O36,2)</f>
        <v>0</v>
      </c>
      <c r="Y36" s="23"/>
    </row>
    <row r="37" spans="1:25" x14ac:dyDescent="0.25">
      <c r="A37" s="23"/>
      <c r="B37" s="23"/>
      <c r="C37" s="19"/>
      <c r="D37" s="20"/>
      <c r="E37" s="21"/>
      <c r="F37" s="22"/>
      <c r="G37" s="22"/>
      <c r="H37" s="22"/>
      <c r="I37" s="22"/>
      <c r="J37" s="23" t="str">
        <f>IFERROR(VLOOKUP(I37,masterfile!$B:$C,2,FALSE), "")</f>
        <v/>
      </c>
      <c r="K37" s="22"/>
      <c r="L37" s="22"/>
      <c r="M37" s="22"/>
      <c r="N37" s="23" t="str">
        <f>IFERROR(VLOOKUP(M37,masterfile!$B:$C,2,FALSE), "")</f>
        <v/>
      </c>
      <c r="O37" s="22"/>
      <c r="P37" s="22"/>
      <c r="Q37" s="23"/>
      <c r="R37" s="22"/>
      <c r="S37" s="22"/>
      <c r="T37" s="23"/>
      <c r="U37" s="23"/>
      <c r="V37" s="23"/>
      <c r="W37" s="23"/>
      <c r="X37" s="23"/>
      <c r="Y37" s="23"/>
    </row>
    <row r="38" spans="1:25" x14ac:dyDescent="0.25">
      <c r="A38" s="23">
        <f>ROW()</f>
        <v>38</v>
      </c>
      <c r="B38" s="23" t="b">
        <f t="shared" si="0"/>
        <v>1</v>
      </c>
      <c r="C38" s="19">
        <v>2022</v>
      </c>
      <c r="D38" s="20">
        <v>10</v>
      </c>
      <c r="E38" s="21">
        <v>44835</v>
      </c>
      <c r="F38" s="22" t="s">
        <v>200</v>
      </c>
      <c r="G38" s="22" t="s">
        <v>147</v>
      </c>
      <c r="H38" s="22">
        <v>68.569999999999993</v>
      </c>
      <c r="I38" s="22">
        <v>4210</v>
      </c>
      <c r="J38" s="23" t="str">
        <f>IFERROR(VLOOKUP(I38,masterfile!$B:$C,2,FALSE), "")</f>
        <v>Miete, unbewegliche Wirtschaftsgüter</v>
      </c>
      <c r="K38" s="22">
        <v>0</v>
      </c>
      <c r="L38" s="22">
        <v>68.569999999999993</v>
      </c>
      <c r="M38" s="22">
        <v>1200</v>
      </c>
      <c r="N38" s="23" t="str">
        <f>IFERROR(VLOOKUP(M38,masterfile!$B:$C,2,FALSE), "")</f>
        <v>Bank</v>
      </c>
      <c r="O38" s="22">
        <v>0</v>
      </c>
      <c r="P38" s="22">
        <v>9999</v>
      </c>
      <c r="Q38" s="23" t="str">
        <f>+VLOOKUP(P38,masterfile!H:I,2,FALSE)</f>
        <v>Allgemein</v>
      </c>
      <c r="R38" s="22"/>
      <c r="S38" s="22"/>
      <c r="T38" s="23">
        <f t="shared" si="1"/>
        <v>68.569999999999993</v>
      </c>
      <c r="U38" s="23">
        <f t="shared" si="2"/>
        <v>0</v>
      </c>
      <c r="V38" s="23"/>
      <c r="W38" s="23">
        <f t="shared" si="3"/>
        <v>68.569999999999993</v>
      </c>
      <c r="X38" s="23">
        <f t="shared" si="4"/>
        <v>0</v>
      </c>
      <c r="Y38" s="23"/>
    </row>
    <row r="39" spans="1:25" x14ac:dyDescent="0.25">
      <c r="A39" s="23">
        <f>ROW()</f>
        <v>39</v>
      </c>
      <c r="B39" s="23" t="b">
        <f>+H39=L39</f>
        <v>1</v>
      </c>
      <c r="C39" s="19">
        <v>2022</v>
      </c>
      <c r="D39" s="20">
        <v>10</v>
      </c>
      <c r="E39" s="21">
        <v>44835</v>
      </c>
      <c r="F39" s="22" t="s">
        <v>201</v>
      </c>
      <c r="G39" s="22" t="s">
        <v>159</v>
      </c>
      <c r="H39" s="22">
        <v>11.43</v>
      </c>
      <c r="I39" s="22">
        <v>4228</v>
      </c>
      <c r="J39" s="23" t="str">
        <f>IFERROR(VLOOKUP(I39,masterfile!$B:$C,2,FALSE), "")</f>
        <v>Miet- und Pachtnebenkosten</v>
      </c>
      <c r="K39" s="22">
        <v>0</v>
      </c>
      <c r="L39" s="22">
        <v>11.43</v>
      </c>
      <c r="M39" s="22">
        <v>1200</v>
      </c>
      <c r="N39" s="23" t="str">
        <f>IFERROR(VLOOKUP(M39,masterfile!$B:$C,2,FALSE), "")</f>
        <v>Bank</v>
      </c>
      <c r="O39" s="22">
        <v>0</v>
      </c>
      <c r="P39" s="22">
        <v>9999</v>
      </c>
      <c r="Q39" s="23" t="str">
        <f>+VLOOKUP(P39,masterfile!H:I,2,FALSE)</f>
        <v>Allgemein</v>
      </c>
      <c r="R39" s="22"/>
      <c r="S39" s="22"/>
      <c r="T39" s="23">
        <f>+H39-U39</f>
        <v>11.43</v>
      </c>
      <c r="U39" s="23">
        <f>+ROUND(H39/(100+K39)*K39,2)</f>
        <v>0</v>
      </c>
      <c r="V39" s="23"/>
      <c r="W39" s="23">
        <f>+L39-X39</f>
        <v>11.43</v>
      </c>
      <c r="X39" s="23">
        <f>+ROUND(L39/(100+O39)*O39,2)</f>
        <v>0</v>
      </c>
      <c r="Y39" s="23"/>
    </row>
    <row r="40" spans="1:25" x14ac:dyDescent="0.25">
      <c r="A40" s="23">
        <f>ROW()</f>
        <v>40</v>
      </c>
      <c r="B40" s="23" t="b">
        <f>+H40=L40</f>
        <v>1</v>
      </c>
      <c r="C40" s="19">
        <v>2022</v>
      </c>
      <c r="D40" s="20">
        <v>10</v>
      </c>
      <c r="E40" s="21">
        <v>44835</v>
      </c>
      <c r="F40" s="22" t="s">
        <v>202</v>
      </c>
      <c r="G40" s="22" t="s">
        <v>172</v>
      </c>
      <c r="H40" s="22">
        <v>7.98</v>
      </c>
      <c r="I40" s="22">
        <v>4925</v>
      </c>
      <c r="J40" s="23" t="str">
        <f>IFERROR(VLOOKUP(I40,masterfile!$B:$C,2,FALSE), "")</f>
        <v>Telefax und Internetkosten</v>
      </c>
      <c r="K40" s="22">
        <v>0</v>
      </c>
      <c r="L40" s="22">
        <v>7.98</v>
      </c>
      <c r="M40" s="22">
        <v>1200</v>
      </c>
      <c r="N40" s="23" t="str">
        <f>IFERROR(VLOOKUP(M40,masterfile!$B:$C,2,FALSE), "")</f>
        <v>Bank</v>
      </c>
      <c r="O40" s="22">
        <v>0</v>
      </c>
      <c r="P40" s="22">
        <v>9999</v>
      </c>
      <c r="Q40" s="23" t="str">
        <f>+VLOOKUP(P40,masterfile!H:I,2,FALSE)</f>
        <v>Allgemein</v>
      </c>
      <c r="R40" s="22"/>
      <c r="S40" s="22"/>
      <c r="T40" s="23">
        <f>+H40-U40</f>
        <v>7.98</v>
      </c>
      <c r="U40" s="23">
        <f>+ROUND(H40/(100+K40)*K40,2)</f>
        <v>0</v>
      </c>
      <c r="V40" s="23"/>
      <c r="W40" s="23">
        <f>+L40-X40</f>
        <v>7.98</v>
      </c>
      <c r="X40" s="23">
        <f>+ROUND(L40/(100+O40)*O40,2)</f>
        <v>0</v>
      </c>
      <c r="Y40" s="23"/>
    </row>
    <row r="41" spans="1:25" x14ac:dyDescent="0.25">
      <c r="A41" s="23"/>
      <c r="B41" s="23"/>
      <c r="C41" s="19"/>
      <c r="D41" s="20"/>
      <c r="E41" s="21"/>
      <c r="F41" s="22"/>
      <c r="G41" s="22"/>
      <c r="H41" s="22"/>
      <c r="I41" s="22"/>
      <c r="J41" s="23" t="str">
        <f>IFERROR(VLOOKUP(I41,masterfile!$B:$C,2,FALSE), "")</f>
        <v/>
      </c>
      <c r="K41" s="22"/>
      <c r="L41" s="22"/>
      <c r="M41" s="22"/>
      <c r="N41" s="23" t="str">
        <f>IFERROR(VLOOKUP(M41,masterfile!$B:$C,2,FALSE), "")</f>
        <v/>
      </c>
      <c r="O41" s="22"/>
      <c r="P41" s="22"/>
      <c r="Q41" s="23"/>
      <c r="R41" s="22"/>
      <c r="S41" s="22"/>
      <c r="T41" s="23"/>
      <c r="U41" s="23"/>
      <c r="V41" s="23"/>
      <c r="W41" s="23"/>
      <c r="X41" s="23"/>
      <c r="Y41" s="23"/>
    </row>
    <row r="42" spans="1:25" x14ac:dyDescent="0.25">
      <c r="A42" s="23">
        <f>ROW()</f>
        <v>42</v>
      </c>
      <c r="B42" s="23" t="b">
        <f t="shared" si="0"/>
        <v>1</v>
      </c>
      <c r="C42" s="19">
        <v>2022</v>
      </c>
      <c r="D42" s="20">
        <v>11</v>
      </c>
      <c r="E42" s="21">
        <v>44866</v>
      </c>
      <c r="F42" s="22" t="s">
        <v>203</v>
      </c>
      <c r="G42" s="22" t="s">
        <v>148</v>
      </c>
      <c r="H42" s="22">
        <v>68.569999999999993</v>
      </c>
      <c r="I42" s="22">
        <v>4210</v>
      </c>
      <c r="J42" s="23" t="str">
        <f>IFERROR(VLOOKUP(I42,masterfile!$B:$C,2,FALSE), "")</f>
        <v>Miete, unbewegliche Wirtschaftsgüter</v>
      </c>
      <c r="K42" s="22">
        <v>0</v>
      </c>
      <c r="L42" s="22">
        <v>68.569999999999993</v>
      </c>
      <c r="M42" s="22">
        <v>1200</v>
      </c>
      <c r="N42" s="23" t="str">
        <f>IFERROR(VLOOKUP(M42,masterfile!$B:$C,2,FALSE), "")</f>
        <v>Bank</v>
      </c>
      <c r="O42" s="22">
        <v>0</v>
      </c>
      <c r="P42" s="22">
        <v>9999</v>
      </c>
      <c r="Q42" s="23" t="str">
        <f>+VLOOKUP(P42,masterfile!H:I,2,FALSE)</f>
        <v>Allgemein</v>
      </c>
      <c r="R42" s="22"/>
      <c r="S42" s="22"/>
      <c r="T42" s="23">
        <f t="shared" si="1"/>
        <v>68.569999999999993</v>
      </c>
      <c r="U42" s="23">
        <f t="shared" si="2"/>
        <v>0</v>
      </c>
      <c r="V42" s="23"/>
      <c r="W42" s="23">
        <f t="shared" si="3"/>
        <v>68.569999999999993</v>
      </c>
      <c r="X42" s="23">
        <f t="shared" si="4"/>
        <v>0</v>
      </c>
      <c r="Y42" s="23"/>
    </row>
    <row r="43" spans="1:25" x14ac:dyDescent="0.25">
      <c r="A43" s="23">
        <f>ROW()</f>
        <v>43</v>
      </c>
      <c r="B43" s="23" t="b">
        <f>+H43=L43</f>
        <v>1</v>
      </c>
      <c r="C43" s="19">
        <v>2022</v>
      </c>
      <c r="D43" s="20">
        <v>11</v>
      </c>
      <c r="E43" s="21">
        <v>44866</v>
      </c>
      <c r="F43" s="22" t="s">
        <v>204</v>
      </c>
      <c r="G43" s="22" t="s">
        <v>160</v>
      </c>
      <c r="H43" s="22">
        <v>11.43</v>
      </c>
      <c r="I43" s="22">
        <v>4228</v>
      </c>
      <c r="J43" s="23" t="str">
        <f>IFERROR(VLOOKUP(I43,masterfile!$B:$C,2,FALSE), "")</f>
        <v>Miet- und Pachtnebenkosten</v>
      </c>
      <c r="K43" s="22">
        <v>0</v>
      </c>
      <c r="L43" s="22">
        <v>11.43</v>
      </c>
      <c r="M43" s="22">
        <v>1200</v>
      </c>
      <c r="N43" s="23" t="str">
        <f>IFERROR(VLOOKUP(M43,masterfile!$B:$C,2,FALSE), "")</f>
        <v>Bank</v>
      </c>
      <c r="O43" s="22">
        <v>0</v>
      </c>
      <c r="P43" s="22">
        <v>9999</v>
      </c>
      <c r="Q43" s="23" t="str">
        <f>+VLOOKUP(P43,masterfile!H:I,2,FALSE)</f>
        <v>Allgemein</v>
      </c>
      <c r="R43" s="22"/>
      <c r="S43" s="22"/>
      <c r="T43" s="23">
        <f>+H43-U43</f>
        <v>11.43</v>
      </c>
      <c r="U43" s="23">
        <f>+ROUND(H43/(100+K43)*K43,2)</f>
        <v>0</v>
      </c>
      <c r="V43" s="23"/>
      <c r="W43" s="23">
        <f>+L43-X43</f>
        <v>11.43</v>
      </c>
      <c r="X43" s="23">
        <f>+ROUND(L43/(100+O43)*O43,2)</f>
        <v>0</v>
      </c>
      <c r="Y43" s="23"/>
    </row>
    <row r="44" spans="1:25" x14ac:dyDescent="0.25">
      <c r="A44" s="23">
        <f>ROW()</f>
        <v>44</v>
      </c>
      <c r="B44" s="23" t="b">
        <f>+H44=L44</f>
        <v>1</v>
      </c>
      <c r="C44" s="19">
        <v>2022</v>
      </c>
      <c r="D44" s="20">
        <v>11</v>
      </c>
      <c r="E44" s="21">
        <v>44866</v>
      </c>
      <c r="F44" s="22" t="s">
        <v>205</v>
      </c>
      <c r="G44" s="22" t="s">
        <v>173</v>
      </c>
      <c r="H44" s="22">
        <v>7.98</v>
      </c>
      <c r="I44" s="22">
        <v>4925</v>
      </c>
      <c r="J44" s="23" t="str">
        <f>IFERROR(VLOOKUP(I44,masterfile!$B:$C,2,FALSE), "")</f>
        <v>Telefax und Internetkosten</v>
      </c>
      <c r="K44" s="22">
        <v>0</v>
      </c>
      <c r="L44" s="22">
        <v>7.98</v>
      </c>
      <c r="M44" s="22">
        <v>1200</v>
      </c>
      <c r="N44" s="23" t="str">
        <f>IFERROR(VLOOKUP(M44,masterfile!$B:$C,2,FALSE), "")</f>
        <v>Bank</v>
      </c>
      <c r="O44" s="22">
        <v>0</v>
      </c>
      <c r="P44" s="22">
        <v>9999</v>
      </c>
      <c r="Q44" s="23" t="str">
        <f>+VLOOKUP(P44,masterfile!H:I,2,FALSE)</f>
        <v>Allgemein</v>
      </c>
      <c r="R44" s="22"/>
      <c r="S44" s="22"/>
      <c r="T44" s="23">
        <f>+H44-U44</f>
        <v>7.98</v>
      </c>
      <c r="U44" s="23">
        <f>+ROUND(H44/(100+K44)*K44,2)</f>
        <v>0</v>
      </c>
      <c r="V44" s="23"/>
      <c r="W44" s="23">
        <f>+L44-X44</f>
        <v>7.98</v>
      </c>
      <c r="X44" s="23">
        <f>+ROUND(L44/(100+O44)*O44,2)</f>
        <v>0</v>
      </c>
      <c r="Y44" s="23"/>
    </row>
    <row r="45" spans="1:25" x14ac:dyDescent="0.25">
      <c r="A45" s="23"/>
      <c r="B45" s="23"/>
      <c r="C45" s="19"/>
      <c r="D45" s="20"/>
      <c r="E45" s="21"/>
      <c r="F45" s="22"/>
      <c r="G45" s="22"/>
      <c r="H45" s="22"/>
      <c r="I45" s="22"/>
      <c r="J45" s="23" t="str">
        <f>IFERROR(VLOOKUP(I45,masterfile!$B:$C,2,FALSE), "")</f>
        <v/>
      </c>
      <c r="K45" s="22"/>
      <c r="L45" s="22"/>
      <c r="M45" s="22"/>
      <c r="N45" s="23" t="str">
        <f>IFERROR(VLOOKUP(M45,masterfile!$B:$C,2,FALSE), "")</f>
        <v/>
      </c>
      <c r="O45" s="22"/>
      <c r="P45" s="22"/>
      <c r="Q45" s="23"/>
      <c r="R45" s="22"/>
      <c r="S45" s="22"/>
      <c r="T45" s="23"/>
      <c r="U45" s="23"/>
      <c r="V45" s="23"/>
      <c r="W45" s="23"/>
      <c r="X45" s="23"/>
      <c r="Y45" s="23"/>
    </row>
    <row r="46" spans="1:25" x14ac:dyDescent="0.25">
      <c r="A46" s="23">
        <f>ROW()</f>
        <v>46</v>
      </c>
      <c r="B46" s="23" t="b">
        <f t="shared" si="0"/>
        <v>1</v>
      </c>
      <c r="C46" s="19">
        <v>2022</v>
      </c>
      <c r="D46" s="20">
        <v>12</v>
      </c>
      <c r="E46" s="21">
        <v>44896</v>
      </c>
      <c r="F46" s="22" t="s">
        <v>206</v>
      </c>
      <c r="G46" s="22" t="s">
        <v>149</v>
      </c>
      <c r="H46" s="22">
        <v>68.569999999999993</v>
      </c>
      <c r="I46" s="22">
        <v>4210</v>
      </c>
      <c r="J46" s="23" t="str">
        <f>IFERROR(VLOOKUP(I46,masterfile!$B:$C,2,FALSE), "")</f>
        <v>Miete, unbewegliche Wirtschaftsgüter</v>
      </c>
      <c r="K46" s="22">
        <v>0</v>
      </c>
      <c r="L46" s="22">
        <v>68.569999999999993</v>
      </c>
      <c r="M46" s="22">
        <v>1200</v>
      </c>
      <c r="N46" s="23" t="str">
        <f>IFERROR(VLOOKUP(M46,masterfile!$B:$C,2,FALSE), "")</f>
        <v>Bank</v>
      </c>
      <c r="O46" s="22">
        <v>0</v>
      </c>
      <c r="P46" s="22">
        <v>9999</v>
      </c>
      <c r="Q46" s="23" t="str">
        <f>+VLOOKUP(P46,masterfile!H:I,2,FALSE)</f>
        <v>Allgemein</v>
      </c>
      <c r="R46" s="22"/>
      <c r="S46" s="22"/>
      <c r="T46" s="23">
        <f t="shared" si="1"/>
        <v>68.569999999999993</v>
      </c>
      <c r="U46" s="23">
        <f t="shared" si="2"/>
        <v>0</v>
      </c>
      <c r="V46" s="23"/>
      <c r="W46" s="23">
        <f t="shared" si="3"/>
        <v>68.569999999999993</v>
      </c>
      <c r="X46" s="23">
        <f t="shared" si="4"/>
        <v>0</v>
      </c>
      <c r="Y46" s="23"/>
    </row>
    <row r="47" spans="1:25" x14ac:dyDescent="0.25">
      <c r="A47" s="23">
        <f>ROW()</f>
        <v>47</v>
      </c>
      <c r="B47" s="23" t="b">
        <f>+H47=L47</f>
        <v>1</v>
      </c>
      <c r="C47" s="19">
        <v>2022</v>
      </c>
      <c r="D47" s="20">
        <v>12</v>
      </c>
      <c r="E47" s="21">
        <v>44896</v>
      </c>
      <c r="F47" s="22" t="s">
        <v>207</v>
      </c>
      <c r="G47" s="22" t="s">
        <v>161</v>
      </c>
      <c r="H47" s="22">
        <v>11.43</v>
      </c>
      <c r="I47" s="22">
        <v>4228</v>
      </c>
      <c r="J47" s="23" t="str">
        <f>IFERROR(VLOOKUP(I47,masterfile!$B:$C,2,FALSE), "")</f>
        <v>Miet- und Pachtnebenkosten</v>
      </c>
      <c r="K47" s="22">
        <v>0</v>
      </c>
      <c r="L47" s="22">
        <v>11.43</v>
      </c>
      <c r="M47" s="22">
        <v>1200</v>
      </c>
      <c r="N47" s="23" t="str">
        <f>IFERROR(VLOOKUP(M47,masterfile!$B:$C,2,FALSE), "")</f>
        <v>Bank</v>
      </c>
      <c r="O47" s="22">
        <v>0</v>
      </c>
      <c r="P47" s="22">
        <v>9999</v>
      </c>
      <c r="Q47" s="23" t="str">
        <f>+VLOOKUP(P47,masterfile!H:I,2,FALSE)</f>
        <v>Allgemein</v>
      </c>
      <c r="R47" s="22"/>
      <c r="S47" s="22"/>
      <c r="T47" s="23">
        <f>+H47-U47</f>
        <v>11.43</v>
      </c>
      <c r="U47" s="23">
        <f>+ROUND(H47/(100+K47)*K47,2)</f>
        <v>0</v>
      </c>
      <c r="V47" s="23"/>
      <c r="W47" s="23">
        <f>+L47-X47</f>
        <v>11.43</v>
      </c>
      <c r="X47" s="23">
        <f>+ROUND(L47/(100+O47)*O47,2)</f>
        <v>0</v>
      </c>
      <c r="Y47" s="23"/>
    </row>
    <row r="48" spans="1:25" x14ac:dyDescent="0.25">
      <c r="A48" s="23">
        <f>ROW()</f>
        <v>48</v>
      </c>
      <c r="B48" s="23" t="b">
        <f>+H48=L48</f>
        <v>1</v>
      </c>
      <c r="C48" s="19">
        <v>2022</v>
      </c>
      <c r="D48" s="20">
        <v>12</v>
      </c>
      <c r="E48" s="21">
        <v>44896</v>
      </c>
      <c r="F48" s="22" t="s">
        <v>208</v>
      </c>
      <c r="G48" s="22" t="s">
        <v>174</v>
      </c>
      <c r="H48" s="22">
        <v>7.98</v>
      </c>
      <c r="I48" s="22">
        <v>4925</v>
      </c>
      <c r="J48" s="23" t="str">
        <f>IFERROR(VLOOKUP(I48,masterfile!$B:$C,2,FALSE), "")</f>
        <v>Telefax und Internetkosten</v>
      </c>
      <c r="K48" s="22">
        <v>0</v>
      </c>
      <c r="L48" s="22">
        <v>7.98</v>
      </c>
      <c r="M48" s="22">
        <v>1200</v>
      </c>
      <c r="N48" s="23" t="str">
        <f>IFERROR(VLOOKUP(M48,masterfile!$B:$C,2,FALSE), "")</f>
        <v>Bank</v>
      </c>
      <c r="O48" s="22">
        <v>0</v>
      </c>
      <c r="P48" s="22">
        <v>9999</v>
      </c>
      <c r="Q48" s="23" t="str">
        <f>+VLOOKUP(P48,masterfile!H:I,2,FALSE)</f>
        <v>Allgemein</v>
      </c>
      <c r="R48" s="22"/>
      <c r="S48" s="22"/>
      <c r="T48" s="23">
        <f>+H48-U48</f>
        <v>7.98</v>
      </c>
      <c r="U48" s="23">
        <f>+ROUND(H48/(100+K48)*K48,2)</f>
        <v>0</v>
      </c>
      <c r="V48" s="23"/>
      <c r="W48" s="23">
        <f>+L48-X48</f>
        <v>7.98</v>
      </c>
      <c r="X48" s="23">
        <f>+ROUND(L48/(100+O48)*O48,2)</f>
        <v>0</v>
      </c>
      <c r="Y48" s="23"/>
    </row>
    <row r="49" spans="1:25" x14ac:dyDescent="0.25">
      <c r="A49" s="23"/>
      <c r="B49" s="23"/>
      <c r="C49" s="19"/>
      <c r="D49" s="20"/>
      <c r="E49" s="21"/>
      <c r="F49" s="22"/>
      <c r="G49" s="22"/>
      <c r="H49" s="22"/>
      <c r="I49" s="22"/>
      <c r="J49" s="23" t="str">
        <f>IFERROR(VLOOKUP(I49,masterfile!$B:$C,2,FALSE), "")</f>
        <v/>
      </c>
      <c r="K49" s="22"/>
      <c r="L49" s="22"/>
      <c r="M49" s="22"/>
      <c r="N49" s="23" t="str">
        <f>IFERROR(VLOOKUP(M49,masterfile!$B:$C,2,FALSE), "")</f>
        <v/>
      </c>
      <c r="O49" s="22"/>
      <c r="P49" s="22"/>
      <c r="Q49" s="23"/>
      <c r="R49" s="22"/>
      <c r="S49" s="22"/>
      <c r="T49" s="23"/>
      <c r="U49" s="23"/>
      <c r="V49" s="23"/>
      <c r="W49" s="23"/>
      <c r="X49" s="23"/>
      <c r="Y49" s="23"/>
    </row>
    <row r="50" spans="1:25" x14ac:dyDescent="0.25">
      <c r="A50" s="23">
        <f>ROW()</f>
        <v>50</v>
      </c>
      <c r="B50" s="23" t="b">
        <f>+H50=L50</f>
        <v>1</v>
      </c>
      <c r="C50" s="19" t="s">
        <v>211</v>
      </c>
      <c r="D50" s="20">
        <v>7</v>
      </c>
      <c r="E50" s="21">
        <v>45078</v>
      </c>
      <c r="F50" s="22" t="s">
        <v>212</v>
      </c>
      <c r="G50" s="22" t="s">
        <v>209</v>
      </c>
      <c r="H50" s="22">
        <v>440</v>
      </c>
      <c r="I50" s="22">
        <v>27</v>
      </c>
      <c r="J50" s="23" t="str">
        <f>IFERROR(VLOOKUP(I50,masterfile!$B:$C,2,FALSE), "")</f>
        <v>EDV-Software, entgeltl. erworben</v>
      </c>
      <c r="K50" s="22">
        <v>0</v>
      </c>
      <c r="L50" s="22">
        <v>440</v>
      </c>
      <c r="M50" s="22">
        <v>1200</v>
      </c>
      <c r="N50" s="23" t="str">
        <f>IFERROR(VLOOKUP(M50,masterfile!$B:$C,2,FALSE), "")</f>
        <v>Bank</v>
      </c>
      <c r="O50" s="22">
        <v>0</v>
      </c>
      <c r="P50" s="22">
        <v>9999</v>
      </c>
      <c r="Q50" s="23" t="str">
        <f>+VLOOKUP(P50,masterfile!H:I,2,FALSE)</f>
        <v>Allgemein</v>
      </c>
      <c r="R50" s="22"/>
      <c r="S50" s="22"/>
      <c r="T50" s="23">
        <f>+H50-U50</f>
        <v>440</v>
      </c>
      <c r="U50" s="23">
        <f>+ROUND(H50/(100+K50)*K50,2)</f>
        <v>0</v>
      </c>
      <c r="V50" s="23"/>
      <c r="W50" s="23">
        <f>+L50-X50</f>
        <v>440</v>
      </c>
      <c r="X50" s="23">
        <f>+ROUND(L50/(100+O50)*O50,2)</f>
        <v>0</v>
      </c>
      <c r="Y50" s="23"/>
    </row>
    <row r="51" spans="1:25" x14ac:dyDescent="0.25">
      <c r="A51" s="23">
        <f>ROW()</f>
        <v>51</v>
      </c>
      <c r="B51" s="23" t="b">
        <f>+H51=L51</f>
        <v>1</v>
      </c>
      <c r="C51" s="19" t="s">
        <v>211</v>
      </c>
      <c r="D51" s="20">
        <v>7</v>
      </c>
      <c r="E51" s="21">
        <v>45108</v>
      </c>
      <c r="F51" s="22" t="s">
        <v>212</v>
      </c>
      <c r="G51" s="22" t="s">
        <v>210</v>
      </c>
      <c r="H51" s="22">
        <v>12.22</v>
      </c>
      <c r="I51" s="22">
        <v>4822</v>
      </c>
      <c r="J51" s="23" t="str">
        <f>IFERROR(VLOOKUP(I51,masterfile!$B:$C,2,FALSE), "")</f>
        <v>Abschreibung immaterielle VermG</v>
      </c>
      <c r="K51" s="22">
        <v>0</v>
      </c>
      <c r="L51" s="22">
        <v>12.22</v>
      </c>
      <c r="M51" s="22">
        <v>27</v>
      </c>
      <c r="N51" s="23" t="str">
        <f>IFERROR(VLOOKUP(M51,masterfile!$B:$C,2,FALSE), "")</f>
        <v>EDV-Software, entgeltl. erworben</v>
      </c>
      <c r="O51" s="22">
        <v>0</v>
      </c>
      <c r="P51" s="22">
        <v>9999</v>
      </c>
      <c r="Q51" s="23" t="str">
        <f>+VLOOKUP(P51,masterfile!H:I,2,FALSE)</f>
        <v>Allgemein</v>
      </c>
      <c r="R51" s="22">
        <f>+$A$50</f>
        <v>50</v>
      </c>
      <c r="S51" s="22"/>
      <c r="T51" s="23">
        <f>+H51-U51</f>
        <v>12.22</v>
      </c>
      <c r="U51" s="23">
        <f>+ROUND(H51/(100+K51)*K51,2)</f>
        <v>0</v>
      </c>
      <c r="V51" s="23"/>
      <c r="W51" s="23">
        <f>+L51-X51</f>
        <v>12.22</v>
      </c>
      <c r="X51" s="23">
        <f>+ROUND(L51/(100+O51)*O51,2)</f>
        <v>0</v>
      </c>
      <c r="Y51" s="23"/>
    </row>
    <row r="52" spans="1:25" x14ac:dyDescent="0.25">
      <c r="A52" s="23">
        <f>ROW()</f>
        <v>52</v>
      </c>
      <c r="B52" s="23" t="b">
        <f>+H52=L52</f>
        <v>1</v>
      </c>
      <c r="C52" s="19" t="s">
        <v>211</v>
      </c>
      <c r="D52" s="20">
        <v>8</v>
      </c>
      <c r="E52" s="21">
        <v>45139</v>
      </c>
      <c r="F52" s="22" t="s">
        <v>212</v>
      </c>
      <c r="G52" s="22" t="s">
        <v>210</v>
      </c>
      <c r="H52" s="22">
        <v>12.22</v>
      </c>
      <c r="I52" s="22">
        <v>4822</v>
      </c>
      <c r="J52" s="23" t="str">
        <f>IFERROR(VLOOKUP(I52,masterfile!$B:$C,2,FALSE), "")</f>
        <v>Abschreibung immaterielle VermG</v>
      </c>
      <c r="K52" s="22">
        <v>0</v>
      </c>
      <c r="L52" s="22">
        <v>12.22</v>
      </c>
      <c r="M52" s="22">
        <v>27</v>
      </c>
      <c r="N52" s="23" t="str">
        <f>IFERROR(VLOOKUP(M52,masterfile!$B:$C,2,FALSE), "")</f>
        <v>EDV-Software, entgeltl. erworben</v>
      </c>
      <c r="O52" s="22">
        <v>0</v>
      </c>
      <c r="P52" s="22">
        <v>9999</v>
      </c>
      <c r="Q52" s="23" t="str">
        <f>+VLOOKUP(P52,masterfile!H:I,2,FALSE)</f>
        <v>Allgemein</v>
      </c>
      <c r="R52" s="22">
        <f t="shared" ref="R52:R56" si="5">+$A$50</f>
        <v>50</v>
      </c>
      <c r="S52" s="22"/>
      <c r="T52" s="23">
        <f>+H52-U52</f>
        <v>12.22</v>
      </c>
      <c r="U52" s="23">
        <f>+ROUND(H52/(100+K52)*K52,2)</f>
        <v>0</v>
      </c>
      <c r="V52" s="23"/>
      <c r="W52" s="23">
        <f>+L52-X52</f>
        <v>12.22</v>
      </c>
      <c r="X52" s="23">
        <f>+ROUND(L52/(100+O52)*O52,2)</f>
        <v>0</v>
      </c>
      <c r="Y52" s="23"/>
    </row>
    <row r="53" spans="1:25" x14ac:dyDescent="0.25">
      <c r="A53" s="23">
        <f>ROW()</f>
        <v>53</v>
      </c>
      <c r="B53" s="23" t="b">
        <f t="shared" ref="B53:B64" si="6">+H53=L53</f>
        <v>1</v>
      </c>
      <c r="C53" s="19" t="s">
        <v>211</v>
      </c>
      <c r="D53" s="20">
        <v>9</v>
      </c>
      <c r="E53" s="21">
        <v>45170</v>
      </c>
      <c r="F53" s="22" t="s">
        <v>212</v>
      </c>
      <c r="G53" s="22" t="s">
        <v>210</v>
      </c>
      <c r="H53" s="22">
        <v>12.22</v>
      </c>
      <c r="I53" s="22">
        <v>4822</v>
      </c>
      <c r="J53" s="23" t="str">
        <f>IFERROR(VLOOKUP(I53,masterfile!$B:$C,2,FALSE), "")</f>
        <v>Abschreibung immaterielle VermG</v>
      </c>
      <c r="K53" s="22">
        <v>0</v>
      </c>
      <c r="L53" s="22">
        <v>12.22</v>
      </c>
      <c r="M53" s="22">
        <v>27</v>
      </c>
      <c r="N53" s="23" t="str">
        <f>IFERROR(VLOOKUP(M53,masterfile!$B:$C,2,FALSE), "")</f>
        <v>EDV-Software, entgeltl. erworben</v>
      </c>
      <c r="O53" s="22">
        <v>0</v>
      </c>
      <c r="P53" s="22">
        <v>9999</v>
      </c>
      <c r="Q53" s="23" t="str">
        <f>+VLOOKUP(P53,masterfile!H:I,2,FALSE)</f>
        <v>Allgemein</v>
      </c>
      <c r="R53" s="22">
        <f t="shared" si="5"/>
        <v>50</v>
      </c>
      <c r="S53" s="22"/>
      <c r="T53" s="23">
        <f t="shared" ref="T53:T64" si="7">+H53-U53</f>
        <v>12.22</v>
      </c>
      <c r="U53" s="23">
        <f t="shared" ref="U53:U64" si="8">+ROUND(H53/(100+K53)*K53,2)</f>
        <v>0</v>
      </c>
      <c r="V53" s="23"/>
      <c r="W53" s="23">
        <f t="shared" ref="W53:W64" si="9">+L53-X53</f>
        <v>12.22</v>
      </c>
      <c r="X53" s="23">
        <f t="shared" ref="X53:X64" si="10">+ROUND(L53/(100+O53)*O53,2)</f>
        <v>0</v>
      </c>
      <c r="Y53" s="23"/>
    </row>
    <row r="54" spans="1:25" x14ac:dyDescent="0.25">
      <c r="A54" s="23">
        <f>ROW()</f>
        <v>54</v>
      </c>
      <c r="B54" s="23" t="b">
        <f t="shared" si="6"/>
        <v>1</v>
      </c>
      <c r="C54" s="19" t="s">
        <v>211</v>
      </c>
      <c r="D54" s="20">
        <v>10</v>
      </c>
      <c r="E54" s="21">
        <v>45200</v>
      </c>
      <c r="F54" s="22" t="s">
        <v>212</v>
      </c>
      <c r="G54" s="22" t="s">
        <v>210</v>
      </c>
      <c r="H54" s="22">
        <v>12.22</v>
      </c>
      <c r="I54" s="22">
        <v>4822</v>
      </c>
      <c r="J54" s="23" t="str">
        <f>IFERROR(VLOOKUP(I54,masterfile!$B:$C,2,FALSE), "")</f>
        <v>Abschreibung immaterielle VermG</v>
      </c>
      <c r="K54" s="22">
        <v>0</v>
      </c>
      <c r="L54" s="22">
        <v>12.22</v>
      </c>
      <c r="M54" s="22">
        <v>27</v>
      </c>
      <c r="N54" s="23" t="str">
        <f>IFERROR(VLOOKUP(M54,masterfile!$B:$C,2,FALSE), "")</f>
        <v>EDV-Software, entgeltl. erworben</v>
      </c>
      <c r="O54" s="22">
        <v>0</v>
      </c>
      <c r="P54" s="22">
        <v>9999</v>
      </c>
      <c r="Q54" s="23" t="str">
        <f>+VLOOKUP(P54,masterfile!H:I,2,FALSE)</f>
        <v>Allgemein</v>
      </c>
      <c r="R54" s="22">
        <f t="shared" si="5"/>
        <v>50</v>
      </c>
      <c r="S54" s="22"/>
      <c r="T54" s="23">
        <f t="shared" si="7"/>
        <v>12.22</v>
      </c>
      <c r="U54" s="23">
        <f t="shared" si="8"/>
        <v>0</v>
      </c>
      <c r="V54" s="23"/>
      <c r="W54" s="23">
        <f t="shared" si="9"/>
        <v>12.22</v>
      </c>
      <c r="X54" s="23">
        <f t="shared" si="10"/>
        <v>0</v>
      </c>
      <c r="Y54" s="23"/>
    </row>
    <row r="55" spans="1:25" x14ac:dyDescent="0.25">
      <c r="A55" s="23">
        <f>ROW()</f>
        <v>55</v>
      </c>
      <c r="B55" s="23" t="b">
        <f t="shared" si="6"/>
        <v>1</v>
      </c>
      <c r="C55" s="19" t="s">
        <v>211</v>
      </c>
      <c r="D55" s="20">
        <v>11</v>
      </c>
      <c r="E55" s="21">
        <v>45231</v>
      </c>
      <c r="F55" s="22" t="s">
        <v>212</v>
      </c>
      <c r="G55" s="22" t="s">
        <v>210</v>
      </c>
      <c r="H55" s="22">
        <v>12.22</v>
      </c>
      <c r="I55" s="22">
        <v>4822</v>
      </c>
      <c r="J55" s="23" t="str">
        <f>IFERROR(VLOOKUP(I55,masterfile!$B:$C,2,FALSE), "")</f>
        <v>Abschreibung immaterielle VermG</v>
      </c>
      <c r="K55" s="22">
        <v>0</v>
      </c>
      <c r="L55" s="22">
        <v>12.22</v>
      </c>
      <c r="M55" s="22">
        <v>27</v>
      </c>
      <c r="N55" s="23" t="str">
        <f>IFERROR(VLOOKUP(M55,masterfile!$B:$C,2,FALSE), "")</f>
        <v>EDV-Software, entgeltl. erworben</v>
      </c>
      <c r="O55" s="22">
        <v>0</v>
      </c>
      <c r="P55" s="22">
        <v>9999</v>
      </c>
      <c r="Q55" s="23" t="str">
        <f>+VLOOKUP(P55,masterfile!H:I,2,FALSE)</f>
        <v>Allgemein</v>
      </c>
      <c r="R55" s="22">
        <f t="shared" si="5"/>
        <v>50</v>
      </c>
      <c r="S55" s="22"/>
      <c r="T55" s="23">
        <f t="shared" si="7"/>
        <v>12.22</v>
      </c>
      <c r="U55" s="23">
        <f t="shared" si="8"/>
        <v>0</v>
      </c>
      <c r="V55" s="23"/>
      <c r="W55" s="23">
        <f t="shared" si="9"/>
        <v>12.22</v>
      </c>
      <c r="X55" s="23">
        <f t="shared" si="10"/>
        <v>0</v>
      </c>
      <c r="Y55" s="23"/>
    </row>
    <row r="56" spans="1:25" x14ac:dyDescent="0.25">
      <c r="A56" s="23">
        <f>ROW()</f>
        <v>56</v>
      </c>
      <c r="B56" s="23" t="b">
        <f t="shared" si="6"/>
        <v>1</v>
      </c>
      <c r="C56" s="19" t="s">
        <v>211</v>
      </c>
      <c r="D56" s="20">
        <v>12</v>
      </c>
      <c r="E56" s="21">
        <v>45261</v>
      </c>
      <c r="F56" s="22" t="s">
        <v>212</v>
      </c>
      <c r="G56" s="22" t="s">
        <v>210</v>
      </c>
      <c r="H56" s="22">
        <v>12.22</v>
      </c>
      <c r="I56" s="22">
        <v>4822</v>
      </c>
      <c r="J56" s="23" t="str">
        <f>IFERROR(VLOOKUP(I56,masterfile!$B:$C,2,FALSE), "")</f>
        <v>Abschreibung immaterielle VermG</v>
      </c>
      <c r="K56" s="22">
        <v>0</v>
      </c>
      <c r="L56" s="22">
        <v>12.22</v>
      </c>
      <c r="M56" s="22">
        <v>27</v>
      </c>
      <c r="N56" s="23" t="str">
        <f>IFERROR(VLOOKUP(M56,masterfile!$B:$C,2,FALSE), "")</f>
        <v>EDV-Software, entgeltl. erworben</v>
      </c>
      <c r="O56" s="22">
        <v>0</v>
      </c>
      <c r="P56" s="22">
        <v>9999</v>
      </c>
      <c r="Q56" s="23" t="str">
        <f>+VLOOKUP(P56,masterfile!H:I,2,FALSE)</f>
        <v>Allgemein</v>
      </c>
      <c r="R56" s="22">
        <f t="shared" si="5"/>
        <v>50</v>
      </c>
      <c r="S56" s="22"/>
      <c r="T56" s="23">
        <f t="shared" si="7"/>
        <v>12.22</v>
      </c>
      <c r="U56" s="23">
        <f t="shared" si="8"/>
        <v>0</v>
      </c>
      <c r="V56" s="23"/>
      <c r="W56" s="23">
        <f t="shared" si="9"/>
        <v>12.22</v>
      </c>
      <c r="X56" s="23">
        <f t="shared" si="10"/>
        <v>0</v>
      </c>
      <c r="Y56" s="23"/>
    </row>
    <row r="57" spans="1:25" x14ac:dyDescent="0.25">
      <c r="A57" s="23"/>
      <c r="B57" s="23"/>
      <c r="C57" s="19"/>
      <c r="D57" s="20"/>
      <c r="E57" s="21"/>
      <c r="F57" s="22"/>
      <c r="G57" s="22"/>
      <c r="H57" s="22"/>
      <c r="I57" s="22"/>
      <c r="J57" s="23" t="str">
        <f>IFERROR(VLOOKUP(I57,masterfile!$B:$C,2,FALSE), "")</f>
        <v/>
      </c>
      <c r="K57" s="22"/>
      <c r="L57" s="22"/>
      <c r="M57" s="22"/>
      <c r="N57" s="23" t="str">
        <f>IFERROR(VLOOKUP(M57,masterfile!$B:$C,2,FALSE), "")</f>
        <v/>
      </c>
      <c r="O57" s="22"/>
      <c r="P57" s="22"/>
      <c r="Q57" s="23"/>
      <c r="R57" s="22"/>
      <c r="S57" s="22"/>
      <c r="T57" s="23"/>
      <c r="U57" s="23"/>
      <c r="V57" s="23"/>
      <c r="W57" s="23"/>
      <c r="X57" s="23"/>
      <c r="Y57" s="23"/>
    </row>
    <row r="58" spans="1:25" x14ac:dyDescent="0.25">
      <c r="A58" s="23">
        <f>ROW()</f>
        <v>58</v>
      </c>
      <c r="B58" s="23" t="b">
        <f t="shared" si="6"/>
        <v>1</v>
      </c>
      <c r="C58" s="19" t="s">
        <v>213</v>
      </c>
      <c r="D58" s="20">
        <v>1</v>
      </c>
      <c r="E58" s="21">
        <v>45292</v>
      </c>
      <c r="F58" s="22" t="s">
        <v>212</v>
      </c>
      <c r="G58" s="22" t="s">
        <v>210</v>
      </c>
      <c r="H58" s="22">
        <v>12.22</v>
      </c>
      <c r="I58" s="22">
        <v>4822</v>
      </c>
      <c r="J58" s="23" t="str">
        <f>IFERROR(VLOOKUP(I58,masterfile!$B:$C,2,FALSE), "")</f>
        <v>Abschreibung immaterielle VermG</v>
      </c>
      <c r="K58" s="22">
        <v>0</v>
      </c>
      <c r="L58" s="22">
        <v>12.22</v>
      </c>
      <c r="M58" s="22">
        <v>27</v>
      </c>
      <c r="N58" s="23" t="str">
        <f>IFERROR(VLOOKUP(M58,masterfile!$B:$C,2,FALSE), "")</f>
        <v>EDV-Software, entgeltl. erworben</v>
      </c>
      <c r="O58" s="22">
        <v>0</v>
      </c>
      <c r="P58" s="22">
        <v>9999</v>
      </c>
      <c r="Q58" s="23" t="str">
        <f>+VLOOKUP(P58,masterfile!H:I,2,FALSE)</f>
        <v>Allgemein</v>
      </c>
      <c r="R58" s="22">
        <f t="shared" ref="R58:R69" si="11">+$A$50</f>
        <v>50</v>
      </c>
      <c r="S58" s="22"/>
      <c r="T58" s="23">
        <f t="shared" si="7"/>
        <v>12.22</v>
      </c>
      <c r="U58" s="23">
        <f t="shared" si="8"/>
        <v>0</v>
      </c>
      <c r="V58" s="23"/>
      <c r="W58" s="23">
        <f t="shared" si="9"/>
        <v>12.22</v>
      </c>
      <c r="X58" s="23">
        <f t="shared" si="10"/>
        <v>0</v>
      </c>
      <c r="Y58" s="23"/>
    </row>
    <row r="59" spans="1:25" x14ac:dyDescent="0.25">
      <c r="A59" s="23">
        <f>ROW()</f>
        <v>59</v>
      </c>
      <c r="B59" s="23" t="b">
        <f t="shared" si="6"/>
        <v>1</v>
      </c>
      <c r="C59" s="19" t="s">
        <v>213</v>
      </c>
      <c r="D59" s="20">
        <v>2</v>
      </c>
      <c r="E59" s="21">
        <v>45323</v>
      </c>
      <c r="F59" s="22" t="s">
        <v>212</v>
      </c>
      <c r="G59" s="22" t="s">
        <v>210</v>
      </c>
      <c r="H59" s="22">
        <v>12.22</v>
      </c>
      <c r="I59" s="22">
        <v>4822</v>
      </c>
      <c r="J59" s="23" t="str">
        <f>IFERROR(VLOOKUP(I59,masterfile!$B:$C,2,FALSE), "")</f>
        <v>Abschreibung immaterielle VermG</v>
      </c>
      <c r="K59" s="22">
        <v>0</v>
      </c>
      <c r="L59" s="22">
        <v>12.22</v>
      </c>
      <c r="M59" s="22">
        <v>27</v>
      </c>
      <c r="N59" s="23" t="str">
        <f>IFERROR(VLOOKUP(M59,masterfile!$B:$C,2,FALSE), "")</f>
        <v>EDV-Software, entgeltl. erworben</v>
      </c>
      <c r="O59" s="22">
        <v>0</v>
      </c>
      <c r="P59" s="22">
        <v>9999</v>
      </c>
      <c r="Q59" s="23" t="str">
        <f>+VLOOKUP(P59,masterfile!H:I,2,FALSE)</f>
        <v>Allgemein</v>
      </c>
      <c r="R59" s="22">
        <f t="shared" si="11"/>
        <v>50</v>
      </c>
      <c r="S59" s="22"/>
      <c r="T59" s="23">
        <f t="shared" si="7"/>
        <v>12.22</v>
      </c>
      <c r="U59" s="23">
        <f t="shared" si="8"/>
        <v>0</v>
      </c>
      <c r="V59" s="23"/>
      <c r="W59" s="23">
        <f t="shared" si="9"/>
        <v>12.22</v>
      </c>
      <c r="X59" s="23">
        <f t="shared" si="10"/>
        <v>0</v>
      </c>
      <c r="Y59" s="23"/>
    </row>
    <row r="60" spans="1:25" x14ac:dyDescent="0.25">
      <c r="A60" s="23">
        <f>ROW()</f>
        <v>60</v>
      </c>
      <c r="B60" s="23" t="b">
        <f t="shared" si="6"/>
        <v>1</v>
      </c>
      <c r="C60" s="19" t="s">
        <v>213</v>
      </c>
      <c r="D60" s="20">
        <v>3</v>
      </c>
      <c r="E60" s="21">
        <v>45352</v>
      </c>
      <c r="F60" s="22" t="s">
        <v>212</v>
      </c>
      <c r="G60" s="22" t="s">
        <v>210</v>
      </c>
      <c r="H60" s="22">
        <v>12.22</v>
      </c>
      <c r="I60" s="22">
        <v>4822</v>
      </c>
      <c r="J60" s="23" t="str">
        <f>IFERROR(VLOOKUP(I60,masterfile!$B:$C,2,FALSE), "")</f>
        <v>Abschreibung immaterielle VermG</v>
      </c>
      <c r="K60" s="22">
        <v>0</v>
      </c>
      <c r="L60" s="22">
        <v>12.22</v>
      </c>
      <c r="M60" s="22">
        <v>27</v>
      </c>
      <c r="N60" s="23" t="str">
        <f>IFERROR(VLOOKUP(M60,masterfile!$B:$C,2,FALSE), "")</f>
        <v>EDV-Software, entgeltl. erworben</v>
      </c>
      <c r="O60" s="22">
        <v>0</v>
      </c>
      <c r="P60" s="22">
        <v>9999</v>
      </c>
      <c r="Q60" s="23" t="str">
        <f>+VLOOKUP(P60,masterfile!H:I,2,FALSE)</f>
        <v>Allgemein</v>
      </c>
      <c r="R60" s="22">
        <f t="shared" si="11"/>
        <v>50</v>
      </c>
      <c r="S60" s="22"/>
      <c r="T60" s="23">
        <f t="shared" si="7"/>
        <v>12.22</v>
      </c>
      <c r="U60" s="23">
        <f t="shared" si="8"/>
        <v>0</v>
      </c>
      <c r="V60" s="23"/>
      <c r="W60" s="23">
        <f t="shared" si="9"/>
        <v>12.22</v>
      </c>
      <c r="X60" s="23">
        <f t="shared" si="10"/>
        <v>0</v>
      </c>
      <c r="Y60" s="23"/>
    </row>
    <row r="61" spans="1:25" x14ac:dyDescent="0.25">
      <c r="A61" s="23">
        <f>ROW()</f>
        <v>61</v>
      </c>
      <c r="B61" s="23" t="b">
        <f t="shared" si="6"/>
        <v>1</v>
      </c>
      <c r="C61" s="19" t="s">
        <v>213</v>
      </c>
      <c r="D61" s="20">
        <v>4</v>
      </c>
      <c r="E61" s="21">
        <v>45383</v>
      </c>
      <c r="F61" s="22" t="s">
        <v>212</v>
      </c>
      <c r="G61" s="22" t="s">
        <v>210</v>
      </c>
      <c r="H61" s="22">
        <v>12.22</v>
      </c>
      <c r="I61" s="22">
        <v>4822</v>
      </c>
      <c r="J61" s="23" t="str">
        <f>IFERROR(VLOOKUP(I61,masterfile!$B:$C,2,FALSE), "")</f>
        <v>Abschreibung immaterielle VermG</v>
      </c>
      <c r="K61" s="22">
        <v>0</v>
      </c>
      <c r="L61" s="22">
        <v>12.22</v>
      </c>
      <c r="M61" s="22">
        <v>27</v>
      </c>
      <c r="N61" s="23" t="str">
        <f>IFERROR(VLOOKUP(M61,masterfile!$B:$C,2,FALSE), "")</f>
        <v>EDV-Software, entgeltl. erworben</v>
      </c>
      <c r="O61" s="22">
        <v>0</v>
      </c>
      <c r="P61" s="22">
        <v>9999</v>
      </c>
      <c r="Q61" s="23" t="str">
        <f>+VLOOKUP(P61,masterfile!H:I,2,FALSE)</f>
        <v>Allgemein</v>
      </c>
      <c r="R61" s="22">
        <f t="shared" si="11"/>
        <v>50</v>
      </c>
      <c r="S61" s="22"/>
      <c r="T61" s="23">
        <f t="shared" si="7"/>
        <v>12.22</v>
      </c>
      <c r="U61" s="23">
        <f t="shared" si="8"/>
        <v>0</v>
      </c>
      <c r="V61" s="23"/>
      <c r="W61" s="23">
        <f t="shared" si="9"/>
        <v>12.22</v>
      </c>
      <c r="X61" s="23">
        <f t="shared" si="10"/>
        <v>0</v>
      </c>
      <c r="Y61" s="23"/>
    </row>
    <row r="62" spans="1:25" x14ac:dyDescent="0.25">
      <c r="A62" s="23">
        <f>ROW()</f>
        <v>62</v>
      </c>
      <c r="B62" s="23" t="b">
        <f t="shared" si="6"/>
        <v>1</v>
      </c>
      <c r="C62" s="19" t="s">
        <v>213</v>
      </c>
      <c r="D62" s="20">
        <v>5</v>
      </c>
      <c r="E62" s="21">
        <v>45413</v>
      </c>
      <c r="F62" s="22" t="s">
        <v>212</v>
      </c>
      <c r="G62" s="22" t="s">
        <v>210</v>
      </c>
      <c r="H62" s="22">
        <v>12.22</v>
      </c>
      <c r="I62" s="22">
        <v>4822</v>
      </c>
      <c r="J62" s="23" t="str">
        <f>IFERROR(VLOOKUP(I62,masterfile!$B:$C,2,FALSE), "")</f>
        <v>Abschreibung immaterielle VermG</v>
      </c>
      <c r="K62" s="22">
        <v>0</v>
      </c>
      <c r="L62" s="22">
        <v>12.22</v>
      </c>
      <c r="M62" s="22">
        <v>27</v>
      </c>
      <c r="N62" s="23" t="str">
        <f>IFERROR(VLOOKUP(M62,masterfile!$B:$C,2,FALSE), "")</f>
        <v>EDV-Software, entgeltl. erworben</v>
      </c>
      <c r="O62" s="22">
        <v>0</v>
      </c>
      <c r="P62" s="22">
        <v>9999</v>
      </c>
      <c r="Q62" s="23" t="str">
        <f>+VLOOKUP(P62,masterfile!H:I,2,FALSE)</f>
        <v>Allgemein</v>
      </c>
      <c r="R62" s="22">
        <f t="shared" si="11"/>
        <v>50</v>
      </c>
      <c r="S62" s="22"/>
      <c r="T62" s="23">
        <f t="shared" si="7"/>
        <v>12.22</v>
      </c>
      <c r="U62" s="23">
        <f t="shared" si="8"/>
        <v>0</v>
      </c>
      <c r="V62" s="23"/>
      <c r="W62" s="23">
        <f t="shared" si="9"/>
        <v>12.22</v>
      </c>
      <c r="X62" s="23">
        <f t="shared" si="10"/>
        <v>0</v>
      </c>
      <c r="Y62" s="23"/>
    </row>
    <row r="63" spans="1:25" x14ac:dyDescent="0.25">
      <c r="A63" s="23">
        <f>ROW()</f>
        <v>63</v>
      </c>
      <c r="B63" s="23" t="b">
        <f t="shared" si="6"/>
        <v>1</v>
      </c>
      <c r="C63" s="19" t="s">
        <v>213</v>
      </c>
      <c r="D63" s="20">
        <v>6</v>
      </c>
      <c r="E63" s="21">
        <v>45444</v>
      </c>
      <c r="F63" s="22" t="s">
        <v>212</v>
      </c>
      <c r="G63" s="22" t="s">
        <v>210</v>
      </c>
      <c r="H63" s="22">
        <v>12.22</v>
      </c>
      <c r="I63" s="22">
        <v>4822</v>
      </c>
      <c r="J63" s="23" t="str">
        <f>IFERROR(VLOOKUP(I63,masterfile!$B:$C,2,FALSE), "")</f>
        <v>Abschreibung immaterielle VermG</v>
      </c>
      <c r="K63" s="22">
        <v>0</v>
      </c>
      <c r="L63" s="22">
        <v>12.22</v>
      </c>
      <c r="M63" s="22">
        <v>27</v>
      </c>
      <c r="N63" s="23" t="str">
        <f>IFERROR(VLOOKUP(M63,masterfile!$B:$C,2,FALSE), "")</f>
        <v>EDV-Software, entgeltl. erworben</v>
      </c>
      <c r="O63" s="22">
        <v>0</v>
      </c>
      <c r="P63" s="22">
        <v>9999</v>
      </c>
      <c r="Q63" s="23" t="str">
        <f>+VLOOKUP(P63,masterfile!H:I,2,FALSE)</f>
        <v>Allgemein</v>
      </c>
      <c r="R63" s="22">
        <f t="shared" si="11"/>
        <v>50</v>
      </c>
      <c r="S63" s="22"/>
      <c r="T63" s="23">
        <f t="shared" si="7"/>
        <v>12.22</v>
      </c>
      <c r="U63" s="23">
        <f t="shared" si="8"/>
        <v>0</v>
      </c>
      <c r="V63" s="23"/>
      <c r="W63" s="23">
        <f t="shared" si="9"/>
        <v>12.22</v>
      </c>
      <c r="X63" s="23">
        <f t="shared" si="10"/>
        <v>0</v>
      </c>
      <c r="Y63" s="23"/>
    </row>
    <row r="64" spans="1:25" x14ac:dyDescent="0.25">
      <c r="A64" s="23">
        <f>ROW()</f>
        <v>64</v>
      </c>
      <c r="B64" s="23" t="b">
        <f t="shared" si="6"/>
        <v>1</v>
      </c>
      <c r="C64" s="19" t="s">
        <v>213</v>
      </c>
      <c r="D64" s="20">
        <v>7</v>
      </c>
      <c r="E64" s="21">
        <v>45474</v>
      </c>
      <c r="F64" s="22" t="s">
        <v>212</v>
      </c>
      <c r="G64" s="22" t="s">
        <v>210</v>
      </c>
      <c r="H64" s="22">
        <v>12.22</v>
      </c>
      <c r="I64" s="22">
        <v>4822</v>
      </c>
      <c r="J64" s="23" t="str">
        <f>IFERROR(VLOOKUP(I64,masterfile!$B:$C,2,FALSE), "")</f>
        <v>Abschreibung immaterielle VermG</v>
      </c>
      <c r="K64" s="22">
        <v>0</v>
      </c>
      <c r="L64" s="22">
        <v>12.22</v>
      </c>
      <c r="M64" s="22">
        <v>27</v>
      </c>
      <c r="N64" s="23" t="str">
        <f>IFERROR(VLOOKUP(M64,masterfile!$B:$C,2,FALSE), "")</f>
        <v>EDV-Software, entgeltl. erworben</v>
      </c>
      <c r="O64" s="22">
        <v>0</v>
      </c>
      <c r="P64" s="22">
        <v>9999</v>
      </c>
      <c r="Q64" s="23" t="str">
        <f>+VLOOKUP(P64,masterfile!H:I,2,FALSE)</f>
        <v>Allgemein</v>
      </c>
      <c r="R64" s="22">
        <f t="shared" si="11"/>
        <v>50</v>
      </c>
      <c r="S64" s="22"/>
      <c r="T64" s="23">
        <f t="shared" si="7"/>
        <v>12.22</v>
      </c>
      <c r="U64" s="23">
        <f t="shared" si="8"/>
        <v>0</v>
      </c>
      <c r="V64" s="23"/>
      <c r="W64" s="23">
        <f t="shared" si="9"/>
        <v>12.22</v>
      </c>
      <c r="X64" s="23">
        <f t="shared" si="10"/>
        <v>0</v>
      </c>
      <c r="Y64" s="23"/>
    </row>
    <row r="65" spans="1:25" x14ac:dyDescent="0.25">
      <c r="A65" s="23">
        <f>ROW()</f>
        <v>65</v>
      </c>
      <c r="B65" s="23" t="b">
        <f t="shared" ref="B65:B73" si="12">+H65=L65</f>
        <v>1</v>
      </c>
      <c r="C65" s="19" t="s">
        <v>213</v>
      </c>
      <c r="D65" s="20">
        <v>8</v>
      </c>
      <c r="E65" s="21">
        <v>45505</v>
      </c>
      <c r="F65" s="22" t="s">
        <v>212</v>
      </c>
      <c r="G65" s="22" t="s">
        <v>210</v>
      </c>
      <c r="H65" s="22">
        <v>12.22</v>
      </c>
      <c r="I65" s="22">
        <v>4822</v>
      </c>
      <c r="J65" s="23" t="str">
        <f>IFERROR(VLOOKUP(I65,masterfile!$B:$C,2,FALSE), "")</f>
        <v>Abschreibung immaterielle VermG</v>
      </c>
      <c r="K65" s="22">
        <v>0</v>
      </c>
      <c r="L65" s="22">
        <v>12.22</v>
      </c>
      <c r="M65" s="22">
        <v>27</v>
      </c>
      <c r="N65" s="23" t="str">
        <f>IFERROR(VLOOKUP(M65,masterfile!$B:$C,2,FALSE), "")</f>
        <v>EDV-Software, entgeltl. erworben</v>
      </c>
      <c r="O65" s="22">
        <v>0</v>
      </c>
      <c r="P65" s="22">
        <v>9999</v>
      </c>
      <c r="Q65" s="23" t="str">
        <f>+VLOOKUP(P65,masterfile!H:I,2,FALSE)</f>
        <v>Allgemein</v>
      </c>
      <c r="R65" s="22">
        <f t="shared" si="11"/>
        <v>50</v>
      </c>
      <c r="S65" s="22"/>
      <c r="T65" s="23">
        <f t="shared" ref="T65:T73" si="13">+H65-U65</f>
        <v>12.22</v>
      </c>
      <c r="U65" s="23">
        <f t="shared" ref="U65:U73" si="14">+ROUND(H65/(100+K65)*K65,2)</f>
        <v>0</v>
      </c>
      <c r="V65" s="23"/>
      <c r="W65" s="23">
        <f t="shared" ref="W65:W73" si="15">+L65-X65</f>
        <v>12.22</v>
      </c>
      <c r="X65" s="23">
        <f t="shared" ref="X65:X73" si="16">+ROUND(L65/(100+O65)*O65,2)</f>
        <v>0</v>
      </c>
      <c r="Y65" s="23"/>
    </row>
    <row r="66" spans="1:25" x14ac:dyDescent="0.25">
      <c r="A66" s="23">
        <f>ROW()</f>
        <v>66</v>
      </c>
      <c r="B66" s="23" t="b">
        <f t="shared" si="12"/>
        <v>1</v>
      </c>
      <c r="C66" s="19" t="s">
        <v>213</v>
      </c>
      <c r="D66" s="20">
        <v>9</v>
      </c>
      <c r="E66" s="21">
        <v>45536</v>
      </c>
      <c r="F66" s="22" t="s">
        <v>212</v>
      </c>
      <c r="G66" s="22" t="s">
        <v>210</v>
      </c>
      <c r="H66" s="22">
        <v>12.22</v>
      </c>
      <c r="I66" s="22">
        <v>4822</v>
      </c>
      <c r="J66" s="23" t="str">
        <f>IFERROR(VLOOKUP(I66,masterfile!$B:$C,2,FALSE), "")</f>
        <v>Abschreibung immaterielle VermG</v>
      </c>
      <c r="K66" s="22">
        <v>0</v>
      </c>
      <c r="L66" s="22">
        <v>12.22</v>
      </c>
      <c r="M66" s="22">
        <v>27</v>
      </c>
      <c r="N66" s="23" t="str">
        <f>IFERROR(VLOOKUP(M66,masterfile!$B:$C,2,FALSE), "")</f>
        <v>EDV-Software, entgeltl. erworben</v>
      </c>
      <c r="O66" s="22">
        <v>0</v>
      </c>
      <c r="P66" s="22">
        <v>9999</v>
      </c>
      <c r="Q66" s="23" t="str">
        <f>+VLOOKUP(P66,masterfile!H:I,2,FALSE)</f>
        <v>Allgemein</v>
      </c>
      <c r="R66" s="22">
        <f t="shared" si="11"/>
        <v>50</v>
      </c>
      <c r="S66" s="22"/>
      <c r="T66" s="23">
        <f t="shared" si="13"/>
        <v>12.22</v>
      </c>
      <c r="U66" s="23">
        <f t="shared" si="14"/>
        <v>0</v>
      </c>
      <c r="V66" s="23"/>
      <c r="W66" s="23">
        <f t="shared" si="15"/>
        <v>12.22</v>
      </c>
      <c r="X66" s="23">
        <f t="shared" si="16"/>
        <v>0</v>
      </c>
      <c r="Y66" s="23"/>
    </row>
    <row r="67" spans="1:25" x14ac:dyDescent="0.25">
      <c r="A67" s="23">
        <f>ROW()</f>
        <v>67</v>
      </c>
      <c r="B67" s="23" t="b">
        <f t="shared" si="12"/>
        <v>1</v>
      </c>
      <c r="C67" s="19" t="s">
        <v>213</v>
      </c>
      <c r="D67" s="20">
        <v>10</v>
      </c>
      <c r="E67" s="21">
        <v>45566</v>
      </c>
      <c r="F67" s="22" t="s">
        <v>212</v>
      </c>
      <c r="G67" s="22" t="s">
        <v>210</v>
      </c>
      <c r="H67" s="22">
        <v>12.22</v>
      </c>
      <c r="I67" s="22">
        <v>4822</v>
      </c>
      <c r="J67" s="23" t="str">
        <f>IFERROR(VLOOKUP(I67,masterfile!$B:$C,2,FALSE), "")</f>
        <v>Abschreibung immaterielle VermG</v>
      </c>
      <c r="K67" s="22">
        <v>0</v>
      </c>
      <c r="L67" s="22">
        <v>12.22</v>
      </c>
      <c r="M67" s="22">
        <v>27</v>
      </c>
      <c r="N67" s="23" t="str">
        <f>IFERROR(VLOOKUP(M67,masterfile!$B:$C,2,FALSE), "")</f>
        <v>EDV-Software, entgeltl. erworben</v>
      </c>
      <c r="O67" s="22">
        <v>0</v>
      </c>
      <c r="P67" s="22">
        <v>9999</v>
      </c>
      <c r="Q67" s="23" t="str">
        <f>+VLOOKUP(P67,masterfile!H:I,2,FALSE)</f>
        <v>Allgemein</v>
      </c>
      <c r="R67" s="22">
        <f t="shared" si="11"/>
        <v>50</v>
      </c>
      <c r="S67" s="22"/>
      <c r="T67" s="23">
        <f t="shared" si="13"/>
        <v>12.22</v>
      </c>
      <c r="U67" s="23">
        <f t="shared" si="14"/>
        <v>0</v>
      </c>
      <c r="V67" s="23"/>
      <c r="W67" s="23">
        <f t="shared" si="15"/>
        <v>12.22</v>
      </c>
      <c r="X67" s="23">
        <f t="shared" si="16"/>
        <v>0</v>
      </c>
      <c r="Y67" s="23"/>
    </row>
    <row r="68" spans="1:25" x14ac:dyDescent="0.25">
      <c r="A68" s="23">
        <f>ROW()</f>
        <v>68</v>
      </c>
      <c r="B68" s="23" t="b">
        <f t="shared" si="12"/>
        <v>1</v>
      </c>
      <c r="C68" s="19" t="s">
        <v>213</v>
      </c>
      <c r="D68" s="20">
        <v>11</v>
      </c>
      <c r="E68" s="21">
        <v>45597</v>
      </c>
      <c r="F68" s="22" t="s">
        <v>212</v>
      </c>
      <c r="G68" s="22" t="s">
        <v>210</v>
      </c>
      <c r="H68" s="22">
        <v>12.22</v>
      </c>
      <c r="I68" s="22">
        <v>4822</v>
      </c>
      <c r="J68" s="23" t="str">
        <f>IFERROR(VLOOKUP(I68,masterfile!$B:$C,2,FALSE), "")</f>
        <v>Abschreibung immaterielle VermG</v>
      </c>
      <c r="K68" s="22">
        <v>0</v>
      </c>
      <c r="L68" s="22">
        <v>12.22</v>
      </c>
      <c r="M68" s="22">
        <v>27</v>
      </c>
      <c r="N68" s="23" t="str">
        <f>IFERROR(VLOOKUP(M68,masterfile!$B:$C,2,FALSE), "")</f>
        <v>EDV-Software, entgeltl. erworben</v>
      </c>
      <c r="O68" s="22">
        <v>0</v>
      </c>
      <c r="P68" s="22">
        <v>9999</v>
      </c>
      <c r="Q68" s="23" t="str">
        <f>+VLOOKUP(P68,masterfile!H:I,2,FALSE)</f>
        <v>Allgemein</v>
      </c>
      <c r="R68" s="22">
        <f t="shared" si="11"/>
        <v>50</v>
      </c>
      <c r="S68" s="22"/>
      <c r="T68" s="23">
        <f t="shared" si="13"/>
        <v>12.22</v>
      </c>
      <c r="U68" s="23">
        <f t="shared" si="14"/>
        <v>0</v>
      </c>
      <c r="V68" s="23"/>
      <c r="W68" s="23">
        <f t="shared" si="15"/>
        <v>12.22</v>
      </c>
      <c r="X68" s="23">
        <f t="shared" si="16"/>
        <v>0</v>
      </c>
      <c r="Y68" s="23"/>
    </row>
    <row r="69" spans="1:25" x14ac:dyDescent="0.25">
      <c r="A69" s="23">
        <f>ROW()</f>
        <v>69</v>
      </c>
      <c r="B69" s="23" t="b">
        <f t="shared" si="12"/>
        <v>1</v>
      </c>
      <c r="C69" s="19" t="s">
        <v>213</v>
      </c>
      <c r="D69" s="20">
        <v>12</v>
      </c>
      <c r="E69" s="21">
        <v>45627</v>
      </c>
      <c r="F69" s="22" t="s">
        <v>212</v>
      </c>
      <c r="G69" s="22" t="s">
        <v>210</v>
      </c>
      <c r="H69" s="22">
        <v>12.22</v>
      </c>
      <c r="I69" s="22">
        <v>4822</v>
      </c>
      <c r="J69" s="23" t="str">
        <f>IFERROR(VLOOKUP(I69,masterfile!$B:$C,2,FALSE), "")</f>
        <v>Abschreibung immaterielle VermG</v>
      </c>
      <c r="K69" s="22">
        <v>0</v>
      </c>
      <c r="L69" s="22">
        <v>12.22</v>
      </c>
      <c r="M69" s="22">
        <v>27</v>
      </c>
      <c r="N69" s="23" t="str">
        <f>IFERROR(VLOOKUP(M69,masterfile!$B:$C,2,FALSE), "")</f>
        <v>EDV-Software, entgeltl. erworben</v>
      </c>
      <c r="O69" s="22">
        <v>0</v>
      </c>
      <c r="P69" s="22">
        <v>9999</v>
      </c>
      <c r="Q69" s="23" t="str">
        <f>+VLOOKUP(P69,masterfile!H:I,2,FALSE)</f>
        <v>Allgemein</v>
      </c>
      <c r="R69" s="22">
        <f t="shared" si="11"/>
        <v>50</v>
      </c>
      <c r="S69" s="22"/>
      <c r="T69" s="23">
        <f t="shared" si="13"/>
        <v>12.22</v>
      </c>
      <c r="U69" s="23">
        <f t="shared" si="14"/>
        <v>0</v>
      </c>
      <c r="V69" s="23"/>
      <c r="W69" s="23">
        <f t="shared" si="15"/>
        <v>12.22</v>
      </c>
      <c r="X69" s="23">
        <f t="shared" si="16"/>
        <v>0</v>
      </c>
      <c r="Y69" s="23"/>
    </row>
    <row r="70" spans="1:25" x14ac:dyDescent="0.25">
      <c r="A70" s="23"/>
      <c r="B70" s="23"/>
      <c r="C70" s="19"/>
      <c r="D70" s="20"/>
      <c r="E70" s="21"/>
      <c r="F70" s="22"/>
      <c r="G70" s="22"/>
      <c r="H70" s="22"/>
      <c r="I70" s="22"/>
      <c r="J70" s="23" t="str">
        <f>IFERROR(VLOOKUP(I70,masterfile!$B:$C,2,FALSE), "")</f>
        <v/>
      </c>
      <c r="K70" s="22"/>
      <c r="L70" s="22"/>
      <c r="M70" s="22"/>
      <c r="N70" s="23" t="str">
        <f>IFERROR(VLOOKUP(M70,masterfile!$B:$C,2,FALSE), "")</f>
        <v/>
      </c>
      <c r="O70" s="22"/>
      <c r="P70" s="22"/>
      <c r="Q70" s="23"/>
      <c r="R70" s="22"/>
      <c r="S70" s="22"/>
      <c r="T70" s="23"/>
      <c r="U70" s="23"/>
      <c r="V70" s="23"/>
      <c r="W70" s="23"/>
      <c r="X70" s="23"/>
      <c r="Y70" s="23"/>
    </row>
    <row r="71" spans="1:25" x14ac:dyDescent="0.25">
      <c r="A71" s="23">
        <f>ROW()</f>
        <v>71</v>
      </c>
      <c r="B71" s="23" t="b">
        <f t="shared" si="12"/>
        <v>1</v>
      </c>
      <c r="C71" s="19" t="s">
        <v>214</v>
      </c>
      <c r="D71" s="20">
        <v>1</v>
      </c>
      <c r="E71" s="21">
        <v>45658</v>
      </c>
      <c r="F71" s="22" t="s">
        <v>212</v>
      </c>
      <c r="G71" s="22" t="s">
        <v>210</v>
      </c>
      <c r="H71" s="22">
        <v>12.22</v>
      </c>
      <c r="I71" s="22">
        <v>4822</v>
      </c>
      <c r="J71" s="23" t="str">
        <f>IFERROR(VLOOKUP(I71,masterfile!$B:$C,2,FALSE), "")</f>
        <v>Abschreibung immaterielle VermG</v>
      </c>
      <c r="K71" s="22">
        <v>0</v>
      </c>
      <c r="L71" s="22">
        <v>12.22</v>
      </c>
      <c r="M71" s="22">
        <v>27</v>
      </c>
      <c r="N71" s="23" t="str">
        <f>IFERROR(VLOOKUP(M71,masterfile!$B:$C,2,FALSE), "")</f>
        <v>EDV-Software, entgeltl. erworben</v>
      </c>
      <c r="O71" s="22">
        <v>0</v>
      </c>
      <c r="P71" s="22">
        <v>9999</v>
      </c>
      <c r="Q71" s="23" t="str">
        <f>+VLOOKUP(P71,masterfile!H:I,2,FALSE)</f>
        <v>Allgemein</v>
      </c>
      <c r="R71" s="22">
        <f t="shared" ref="R71:R82" si="17">+$A$50</f>
        <v>50</v>
      </c>
      <c r="S71" s="22"/>
      <c r="T71" s="23">
        <f t="shared" si="13"/>
        <v>12.22</v>
      </c>
      <c r="U71" s="23">
        <f t="shared" si="14"/>
        <v>0</v>
      </c>
      <c r="V71" s="23"/>
      <c r="W71" s="23">
        <f t="shared" si="15"/>
        <v>12.22</v>
      </c>
      <c r="X71" s="23">
        <f t="shared" si="16"/>
        <v>0</v>
      </c>
      <c r="Y71" s="23"/>
    </row>
    <row r="72" spans="1:25" x14ac:dyDescent="0.25">
      <c r="A72" s="23">
        <f>ROW()</f>
        <v>72</v>
      </c>
      <c r="B72" s="23" t="b">
        <f t="shared" si="12"/>
        <v>1</v>
      </c>
      <c r="C72" s="19" t="s">
        <v>214</v>
      </c>
      <c r="D72" s="20">
        <v>2</v>
      </c>
      <c r="E72" s="21">
        <v>45689</v>
      </c>
      <c r="F72" s="22" t="s">
        <v>212</v>
      </c>
      <c r="G72" s="22" t="s">
        <v>210</v>
      </c>
      <c r="H72" s="22">
        <v>12.22</v>
      </c>
      <c r="I72" s="22">
        <v>4822</v>
      </c>
      <c r="J72" s="23" t="str">
        <f>IFERROR(VLOOKUP(I72,masterfile!$B:$C,2,FALSE), "")</f>
        <v>Abschreibung immaterielle VermG</v>
      </c>
      <c r="K72" s="22">
        <v>0</v>
      </c>
      <c r="L72" s="22">
        <v>12.22</v>
      </c>
      <c r="M72" s="22">
        <v>27</v>
      </c>
      <c r="N72" s="23" t="str">
        <f>IFERROR(VLOOKUP(M72,masterfile!$B:$C,2,FALSE), "")</f>
        <v>EDV-Software, entgeltl. erworben</v>
      </c>
      <c r="O72" s="22">
        <v>0</v>
      </c>
      <c r="P72" s="22">
        <v>9999</v>
      </c>
      <c r="Q72" s="23" t="str">
        <f>+VLOOKUP(P72,masterfile!H:I,2,FALSE)</f>
        <v>Allgemein</v>
      </c>
      <c r="R72" s="22">
        <f t="shared" si="17"/>
        <v>50</v>
      </c>
      <c r="S72" s="22"/>
      <c r="T72" s="23">
        <f t="shared" si="13"/>
        <v>12.22</v>
      </c>
      <c r="U72" s="23">
        <f t="shared" si="14"/>
        <v>0</v>
      </c>
      <c r="V72" s="23"/>
      <c r="W72" s="23">
        <f t="shared" si="15"/>
        <v>12.22</v>
      </c>
      <c r="X72" s="23">
        <f t="shared" si="16"/>
        <v>0</v>
      </c>
      <c r="Y72" s="23"/>
    </row>
    <row r="73" spans="1:25" x14ac:dyDescent="0.25">
      <c r="A73" s="23">
        <f>ROW()</f>
        <v>73</v>
      </c>
      <c r="B73" s="23" t="b">
        <f t="shared" si="12"/>
        <v>1</v>
      </c>
      <c r="C73" s="19" t="s">
        <v>214</v>
      </c>
      <c r="D73" s="20">
        <v>3</v>
      </c>
      <c r="E73" s="21">
        <v>45717</v>
      </c>
      <c r="F73" s="22" t="s">
        <v>212</v>
      </c>
      <c r="G73" s="22" t="s">
        <v>210</v>
      </c>
      <c r="H73" s="22">
        <v>12.22</v>
      </c>
      <c r="I73" s="22">
        <v>4822</v>
      </c>
      <c r="J73" s="23" t="str">
        <f>IFERROR(VLOOKUP(I73,masterfile!$B:$C,2,FALSE), "")</f>
        <v>Abschreibung immaterielle VermG</v>
      </c>
      <c r="K73" s="22">
        <v>0</v>
      </c>
      <c r="L73" s="22">
        <v>12.22</v>
      </c>
      <c r="M73" s="22">
        <v>27</v>
      </c>
      <c r="N73" s="23" t="str">
        <f>IFERROR(VLOOKUP(M73,masterfile!$B:$C,2,FALSE), "")</f>
        <v>EDV-Software, entgeltl. erworben</v>
      </c>
      <c r="O73" s="22">
        <v>0</v>
      </c>
      <c r="P73" s="22">
        <v>9999</v>
      </c>
      <c r="Q73" s="23" t="str">
        <f>+VLOOKUP(P73,masterfile!H:I,2,FALSE)</f>
        <v>Allgemein</v>
      </c>
      <c r="R73" s="22">
        <f t="shared" si="17"/>
        <v>50</v>
      </c>
      <c r="S73" s="22"/>
      <c r="T73" s="23">
        <f t="shared" si="13"/>
        <v>12.22</v>
      </c>
      <c r="U73" s="23">
        <f t="shared" si="14"/>
        <v>0</v>
      </c>
      <c r="V73" s="23"/>
      <c r="W73" s="23">
        <f t="shared" si="15"/>
        <v>12.22</v>
      </c>
      <c r="X73" s="23">
        <f t="shared" si="16"/>
        <v>0</v>
      </c>
      <c r="Y73" s="23"/>
    </row>
    <row r="74" spans="1:25" x14ac:dyDescent="0.25">
      <c r="A74" s="23">
        <f>ROW()</f>
        <v>74</v>
      </c>
      <c r="B74" s="23" t="b">
        <f t="shared" ref="B74:B84" si="18">+H74=L74</f>
        <v>1</v>
      </c>
      <c r="C74" s="19" t="s">
        <v>214</v>
      </c>
      <c r="D74" s="20">
        <v>4</v>
      </c>
      <c r="E74" s="21">
        <v>45748</v>
      </c>
      <c r="F74" s="22" t="s">
        <v>212</v>
      </c>
      <c r="G74" s="22" t="s">
        <v>210</v>
      </c>
      <c r="H74" s="22">
        <v>12.22</v>
      </c>
      <c r="I74" s="22">
        <v>4822</v>
      </c>
      <c r="J74" s="23" t="str">
        <f>IFERROR(VLOOKUP(I74,masterfile!$B:$C,2,FALSE), "")</f>
        <v>Abschreibung immaterielle VermG</v>
      </c>
      <c r="K74" s="22">
        <v>0</v>
      </c>
      <c r="L74" s="22">
        <v>12.22</v>
      </c>
      <c r="M74" s="22">
        <v>27</v>
      </c>
      <c r="N74" s="23" t="str">
        <f>IFERROR(VLOOKUP(M74,masterfile!$B:$C,2,FALSE), "")</f>
        <v>EDV-Software, entgeltl. erworben</v>
      </c>
      <c r="O74" s="22">
        <v>0</v>
      </c>
      <c r="P74" s="22">
        <v>9999</v>
      </c>
      <c r="Q74" s="23" t="str">
        <f>+VLOOKUP(P74,masterfile!H:I,2,FALSE)</f>
        <v>Allgemein</v>
      </c>
      <c r="R74" s="22">
        <f t="shared" si="17"/>
        <v>50</v>
      </c>
      <c r="S74" s="22"/>
      <c r="T74" s="23">
        <f t="shared" ref="T74:T84" si="19">+H74-U74</f>
        <v>12.22</v>
      </c>
      <c r="U74" s="23">
        <f t="shared" ref="U74:U84" si="20">+ROUND(H74/(100+K74)*K74,2)</f>
        <v>0</v>
      </c>
      <c r="V74" s="23"/>
      <c r="W74" s="23">
        <f t="shared" ref="W74:W84" si="21">+L74-X74</f>
        <v>12.22</v>
      </c>
      <c r="X74" s="23">
        <f t="shared" ref="X74:X84" si="22">+ROUND(L74/(100+O74)*O74,2)</f>
        <v>0</v>
      </c>
      <c r="Y74" s="23"/>
    </row>
    <row r="75" spans="1:25" x14ac:dyDescent="0.25">
      <c r="A75" s="23">
        <f>ROW()</f>
        <v>75</v>
      </c>
      <c r="B75" s="23" t="b">
        <f t="shared" si="18"/>
        <v>1</v>
      </c>
      <c r="C75" s="19" t="s">
        <v>214</v>
      </c>
      <c r="D75" s="20">
        <v>5</v>
      </c>
      <c r="E75" s="21">
        <v>45778</v>
      </c>
      <c r="F75" s="22" t="s">
        <v>212</v>
      </c>
      <c r="G75" s="22" t="s">
        <v>210</v>
      </c>
      <c r="H75" s="22">
        <v>12.22</v>
      </c>
      <c r="I75" s="22">
        <v>4822</v>
      </c>
      <c r="J75" s="23" t="str">
        <f>IFERROR(VLOOKUP(I75,masterfile!$B:$C,2,FALSE), "")</f>
        <v>Abschreibung immaterielle VermG</v>
      </c>
      <c r="K75" s="22">
        <v>0</v>
      </c>
      <c r="L75" s="22">
        <v>12.22</v>
      </c>
      <c r="M75" s="22">
        <v>27</v>
      </c>
      <c r="N75" s="23" t="str">
        <f>IFERROR(VLOOKUP(M75,masterfile!$B:$C,2,FALSE), "")</f>
        <v>EDV-Software, entgeltl. erworben</v>
      </c>
      <c r="O75" s="22">
        <v>0</v>
      </c>
      <c r="P75" s="22">
        <v>9999</v>
      </c>
      <c r="Q75" s="23" t="str">
        <f>+VLOOKUP(P75,masterfile!H:I,2,FALSE)</f>
        <v>Allgemein</v>
      </c>
      <c r="R75" s="22">
        <f t="shared" si="17"/>
        <v>50</v>
      </c>
      <c r="S75" s="22"/>
      <c r="T75" s="23">
        <f t="shared" si="19"/>
        <v>12.22</v>
      </c>
      <c r="U75" s="23">
        <f t="shared" si="20"/>
        <v>0</v>
      </c>
      <c r="V75" s="23"/>
      <c r="W75" s="23">
        <f t="shared" si="21"/>
        <v>12.22</v>
      </c>
      <c r="X75" s="23">
        <f t="shared" si="22"/>
        <v>0</v>
      </c>
      <c r="Y75" s="23"/>
    </row>
    <row r="76" spans="1:25" x14ac:dyDescent="0.25">
      <c r="A76" s="23">
        <f>ROW()</f>
        <v>76</v>
      </c>
      <c r="B76" s="23" t="b">
        <f t="shared" si="18"/>
        <v>1</v>
      </c>
      <c r="C76" s="19" t="s">
        <v>214</v>
      </c>
      <c r="D76" s="20">
        <v>6</v>
      </c>
      <c r="E76" s="21">
        <v>45809</v>
      </c>
      <c r="F76" s="22" t="s">
        <v>212</v>
      </c>
      <c r="G76" s="22" t="s">
        <v>210</v>
      </c>
      <c r="H76" s="22">
        <v>12.22</v>
      </c>
      <c r="I76" s="22">
        <v>4822</v>
      </c>
      <c r="J76" s="23" t="str">
        <f>IFERROR(VLOOKUP(I76,masterfile!$B:$C,2,FALSE), "")</f>
        <v>Abschreibung immaterielle VermG</v>
      </c>
      <c r="K76" s="22">
        <v>0</v>
      </c>
      <c r="L76" s="22">
        <v>12.22</v>
      </c>
      <c r="M76" s="22">
        <v>27</v>
      </c>
      <c r="N76" s="23" t="str">
        <f>IFERROR(VLOOKUP(M76,masterfile!$B:$C,2,FALSE), "")</f>
        <v>EDV-Software, entgeltl. erworben</v>
      </c>
      <c r="O76" s="22">
        <v>0</v>
      </c>
      <c r="P76" s="22">
        <v>9999</v>
      </c>
      <c r="Q76" s="23" t="str">
        <f>+VLOOKUP(P76,masterfile!H:I,2,FALSE)</f>
        <v>Allgemein</v>
      </c>
      <c r="R76" s="22">
        <f t="shared" si="17"/>
        <v>50</v>
      </c>
      <c r="S76" s="22"/>
      <c r="T76" s="23">
        <f t="shared" si="19"/>
        <v>12.22</v>
      </c>
      <c r="U76" s="23">
        <f t="shared" si="20"/>
        <v>0</v>
      </c>
      <c r="V76" s="23"/>
      <c r="W76" s="23">
        <f t="shared" si="21"/>
        <v>12.22</v>
      </c>
      <c r="X76" s="23">
        <f t="shared" si="22"/>
        <v>0</v>
      </c>
      <c r="Y76" s="23"/>
    </row>
    <row r="77" spans="1:25" x14ac:dyDescent="0.25">
      <c r="A77" s="23">
        <f>ROW()</f>
        <v>77</v>
      </c>
      <c r="B77" s="23" t="b">
        <f t="shared" si="18"/>
        <v>1</v>
      </c>
      <c r="C77" s="19" t="s">
        <v>214</v>
      </c>
      <c r="D77" s="20">
        <v>7</v>
      </c>
      <c r="E77" s="21">
        <v>45839</v>
      </c>
      <c r="F77" s="22" t="s">
        <v>212</v>
      </c>
      <c r="G77" s="22" t="s">
        <v>210</v>
      </c>
      <c r="H77" s="22">
        <v>12.22</v>
      </c>
      <c r="I77" s="22">
        <v>4822</v>
      </c>
      <c r="J77" s="23" t="str">
        <f>IFERROR(VLOOKUP(I77,masterfile!$B:$C,2,FALSE), "")</f>
        <v>Abschreibung immaterielle VermG</v>
      </c>
      <c r="K77" s="22">
        <v>0</v>
      </c>
      <c r="L77" s="22">
        <v>12.22</v>
      </c>
      <c r="M77" s="22">
        <v>27</v>
      </c>
      <c r="N77" s="23" t="str">
        <f>IFERROR(VLOOKUP(M77,masterfile!$B:$C,2,FALSE), "")</f>
        <v>EDV-Software, entgeltl. erworben</v>
      </c>
      <c r="O77" s="22">
        <v>0</v>
      </c>
      <c r="P77" s="22">
        <v>9999</v>
      </c>
      <c r="Q77" s="23" t="str">
        <f>+VLOOKUP(P77,masterfile!H:I,2,FALSE)</f>
        <v>Allgemein</v>
      </c>
      <c r="R77" s="22">
        <f t="shared" si="17"/>
        <v>50</v>
      </c>
      <c r="S77" s="22"/>
      <c r="T77" s="23">
        <f t="shared" si="19"/>
        <v>12.22</v>
      </c>
      <c r="U77" s="23">
        <f t="shared" si="20"/>
        <v>0</v>
      </c>
      <c r="V77" s="23"/>
      <c r="W77" s="23">
        <f t="shared" si="21"/>
        <v>12.22</v>
      </c>
      <c r="X77" s="23">
        <f t="shared" si="22"/>
        <v>0</v>
      </c>
      <c r="Y77" s="23"/>
    </row>
    <row r="78" spans="1:25" x14ac:dyDescent="0.25">
      <c r="A78" s="23">
        <f>ROW()</f>
        <v>78</v>
      </c>
      <c r="B78" s="23" t="b">
        <f t="shared" si="18"/>
        <v>1</v>
      </c>
      <c r="C78" s="19" t="s">
        <v>214</v>
      </c>
      <c r="D78" s="20">
        <v>8</v>
      </c>
      <c r="E78" s="21">
        <v>45870</v>
      </c>
      <c r="F78" s="22" t="s">
        <v>212</v>
      </c>
      <c r="G78" s="22" t="s">
        <v>210</v>
      </c>
      <c r="H78" s="22">
        <v>12.22</v>
      </c>
      <c r="I78" s="22">
        <v>4822</v>
      </c>
      <c r="J78" s="23" t="str">
        <f>IFERROR(VLOOKUP(I78,masterfile!$B:$C,2,FALSE), "")</f>
        <v>Abschreibung immaterielle VermG</v>
      </c>
      <c r="K78" s="22">
        <v>0</v>
      </c>
      <c r="L78" s="22">
        <v>12.22</v>
      </c>
      <c r="M78" s="22">
        <v>27</v>
      </c>
      <c r="N78" s="23" t="str">
        <f>IFERROR(VLOOKUP(M78,masterfile!$B:$C,2,FALSE), "")</f>
        <v>EDV-Software, entgeltl. erworben</v>
      </c>
      <c r="O78" s="22">
        <v>0</v>
      </c>
      <c r="P78" s="22">
        <v>9999</v>
      </c>
      <c r="Q78" s="23" t="str">
        <f>+VLOOKUP(P78,masterfile!H:I,2,FALSE)</f>
        <v>Allgemein</v>
      </c>
      <c r="R78" s="22">
        <f t="shared" si="17"/>
        <v>50</v>
      </c>
      <c r="S78" s="22"/>
      <c r="T78" s="23">
        <f t="shared" si="19"/>
        <v>12.22</v>
      </c>
      <c r="U78" s="23">
        <f t="shared" si="20"/>
        <v>0</v>
      </c>
      <c r="V78" s="23"/>
      <c r="W78" s="23">
        <f t="shared" si="21"/>
        <v>12.22</v>
      </c>
      <c r="X78" s="23">
        <f t="shared" si="22"/>
        <v>0</v>
      </c>
      <c r="Y78" s="23"/>
    </row>
    <row r="79" spans="1:25" x14ac:dyDescent="0.25">
      <c r="A79" s="23">
        <f>ROW()</f>
        <v>79</v>
      </c>
      <c r="B79" s="23" t="b">
        <f t="shared" si="18"/>
        <v>1</v>
      </c>
      <c r="C79" s="19" t="s">
        <v>214</v>
      </c>
      <c r="D79" s="20">
        <v>9</v>
      </c>
      <c r="E79" s="21">
        <v>45901</v>
      </c>
      <c r="F79" s="22" t="s">
        <v>212</v>
      </c>
      <c r="G79" s="22" t="s">
        <v>210</v>
      </c>
      <c r="H79" s="22">
        <v>12.22</v>
      </c>
      <c r="I79" s="22">
        <v>4822</v>
      </c>
      <c r="J79" s="23" t="str">
        <f>IFERROR(VLOOKUP(I79,masterfile!$B:$C,2,FALSE), "")</f>
        <v>Abschreibung immaterielle VermG</v>
      </c>
      <c r="K79" s="22">
        <v>0</v>
      </c>
      <c r="L79" s="22">
        <v>12.22</v>
      </c>
      <c r="M79" s="22">
        <v>27</v>
      </c>
      <c r="N79" s="23" t="str">
        <f>IFERROR(VLOOKUP(M79,masterfile!$B:$C,2,FALSE), "")</f>
        <v>EDV-Software, entgeltl. erworben</v>
      </c>
      <c r="O79" s="22">
        <v>0</v>
      </c>
      <c r="P79" s="22">
        <v>9999</v>
      </c>
      <c r="Q79" s="23" t="str">
        <f>+VLOOKUP(P79,masterfile!H:I,2,FALSE)</f>
        <v>Allgemein</v>
      </c>
      <c r="R79" s="22">
        <f t="shared" si="17"/>
        <v>50</v>
      </c>
      <c r="S79" s="22"/>
      <c r="T79" s="23">
        <f t="shared" si="19"/>
        <v>12.22</v>
      </c>
      <c r="U79" s="23">
        <f t="shared" si="20"/>
        <v>0</v>
      </c>
      <c r="V79" s="23"/>
      <c r="W79" s="23">
        <f t="shared" si="21"/>
        <v>12.22</v>
      </c>
      <c r="X79" s="23">
        <f t="shared" si="22"/>
        <v>0</v>
      </c>
      <c r="Y79" s="23"/>
    </row>
    <row r="80" spans="1:25" x14ac:dyDescent="0.25">
      <c r="A80" s="23">
        <f>ROW()</f>
        <v>80</v>
      </c>
      <c r="B80" s="23" t="b">
        <f t="shared" si="18"/>
        <v>1</v>
      </c>
      <c r="C80" s="19" t="s">
        <v>214</v>
      </c>
      <c r="D80" s="20">
        <v>10</v>
      </c>
      <c r="E80" s="21">
        <v>45931</v>
      </c>
      <c r="F80" s="22" t="s">
        <v>212</v>
      </c>
      <c r="G80" s="22" t="s">
        <v>210</v>
      </c>
      <c r="H80" s="22">
        <v>12.22</v>
      </c>
      <c r="I80" s="22">
        <v>4822</v>
      </c>
      <c r="J80" s="23" t="str">
        <f>IFERROR(VLOOKUP(I80,masterfile!$B:$C,2,FALSE), "")</f>
        <v>Abschreibung immaterielle VermG</v>
      </c>
      <c r="K80" s="22">
        <v>0</v>
      </c>
      <c r="L80" s="22">
        <v>12.22</v>
      </c>
      <c r="M80" s="22">
        <v>27</v>
      </c>
      <c r="N80" s="23" t="str">
        <f>IFERROR(VLOOKUP(M80,masterfile!$B:$C,2,FALSE), "")</f>
        <v>EDV-Software, entgeltl. erworben</v>
      </c>
      <c r="O80" s="22">
        <v>0</v>
      </c>
      <c r="P80" s="22">
        <v>9999</v>
      </c>
      <c r="Q80" s="23" t="str">
        <f>+VLOOKUP(P80,masterfile!H:I,2,FALSE)</f>
        <v>Allgemein</v>
      </c>
      <c r="R80" s="22">
        <f t="shared" si="17"/>
        <v>50</v>
      </c>
      <c r="S80" s="22"/>
      <c r="T80" s="23">
        <f t="shared" si="19"/>
        <v>12.22</v>
      </c>
      <c r="U80" s="23">
        <f t="shared" si="20"/>
        <v>0</v>
      </c>
      <c r="V80" s="23"/>
      <c r="W80" s="23">
        <f t="shared" si="21"/>
        <v>12.22</v>
      </c>
      <c r="X80" s="23">
        <f t="shared" si="22"/>
        <v>0</v>
      </c>
      <c r="Y80" s="23"/>
    </row>
    <row r="81" spans="1:25" x14ac:dyDescent="0.25">
      <c r="A81" s="23">
        <f>ROW()</f>
        <v>81</v>
      </c>
      <c r="B81" s="23" t="b">
        <f t="shared" si="18"/>
        <v>1</v>
      </c>
      <c r="C81" s="19" t="s">
        <v>214</v>
      </c>
      <c r="D81" s="20">
        <v>11</v>
      </c>
      <c r="E81" s="21">
        <v>45962</v>
      </c>
      <c r="F81" s="22" t="s">
        <v>212</v>
      </c>
      <c r="G81" s="22" t="s">
        <v>210</v>
      </c>
      <c r="H81" s="22">
        <v>12.22</v>
      </c>
      <c r="I81" s="22">
        <v>4822</v>
      </c>
      <c r="J81" s="23" t="str">
        <f>IFERROR(VLOOKUP(I81,masterfile!$B:$C,2,FALSE), "")</f>
        <v>Abschreibung immaterielle VermG</v>
      </c>
      <c r="K81" s="22">
        <v>0</v>
      </c>
      <c r="L81" s="22">
        <v>12.22</v>
      </c>
      <c r="M81" s="22">
        <v>27</v>
      </c>
      <c r="N81" s="23" t="str">
        <f>IFERROR(VLOOKUP(M81,masterfile!$B:$C,2,FALSE), "")</f>
        <v>EDV-Software, entgeltl. erworben</v>
      </c>
      <c r="O81" s="22">
        <v>0</v>
      </c>
      <c r="P81" s="22">
        <v>9999</v>
      </c>
      <c r="Q81" s="23" t="str">
        <f>+VLOOKUP(P81,masterfile!H:I,2,FALSE)</f>
        <v>Allgemein</v>
      </c>
      <c r="R81" s="22">
        <f t="shared" si="17"/>
        <v>50</v>
      </c>
      <c r="S81" s="22"/>
      <c r="T81" s="23">
        <f t="shared" si="19"/>
        <v>12.22</v>
      </c>
      <c r="U81" s="23">
        <f t="shared" si="20"/>
        <v>0</v>
      </c>
      <c r="V81" s="23"/>
      <c r="W81" s="23">
        <f t="shared" si="21"/>
        <v>12.22</v>
      </c>
      <c r="X81" s="23">
        <f t="shared" si="22"/>
        <v>0</v>
      </c>
      <c r="Y81" s="23"/>
    </row>
    <row r="82" spans="1:25" x14ac:dyDescent="0.25">
      <c r="A82" s="23">
        <f>ROW()</f>
        <v>82</v>
      </c>
      <c r="B82" s="23" t="b">
        <f t="shared" si="18"/>
        <v>1</v>
      </c>
      <c r="C82" s="19" t="s">
        <v>214</v>
      </c>
      <c r="D82" s="20">
        <v>12</v>
      </c>
      <c r="E82" s="21">
        <v>45992</v>
      </c>
      <c r="F82" s="22" t="s">
        <v>212</v>
      </c>
      <c r="G82" s="22" t="s">
        <v>210</v>
      </c>
      <c r="H82" s="22">
        <v>12.22</v>
      </c>
      <c r="I82" s="22">
        <v>4822</v>
      </c>
      <c r="J82" s="23" t="str">
        <f>IFERROR(VLOOKUP(I82,masterfile!$B:$C,2,FALSE), "")</f>
        <v>Abschreibung immaterielle VermG</v>
      </c>
      <c r="K82" s="22">
        <v>0</v>
      </c>
      <c r="L82" s="22">
        <v>12.22</v>
      </c>
      <c r="M82" s="22">
        <v>27</v>
      </c>
      <c r="N82" s="23" t="str">
        <f>IFERROR(VLOOKUP(M82,masterfile!$B:$C,2,FALSE), "")</f>
        <v>EDV-Software, entgeltl. erworben</v>
      </c>
      <c r="O82" s="22">
        <v>0</v>
      </c>
      <c r="P82" s="22">
        <v>9999</v>
      </c>
      <c r="Q82" s="23" t="str">
        <f>+VLOOKUP(P82,masterfile!H:I,2,FALSE)</f>
        <v>Allgemein</v>
      </c>
      <c r="R82" s="22">
        <f t="shared" si="17"/>
        <v>50</v>
      </c>
      <c r="S82" s="22"/>
      <c r="T82" s="23">
        <f t="shared" si="19"/>
        <v>12.22</v>
      </c>
      <c r="U82" s="23">
        <f t="shared" si="20"/>
        <v>0</v>
      </c>
      <c r="V82" s="23"/>
      <c r="W82" s="23">
        <f t="shared" si="21"/>
        <v>12.22</v>
      </c>
      <c r="X82" s="23">
        <f t="shared" si="22"/>
        <v>0</v>
      </c>
      <c r="Y82" s="23"/>
    </row>
    <row r="83" spans="1:25" x14ac:dyDescent="0.25">
      <c r="A83" s="23"/>
      <c r="B83" s="23"/>
      <c r="C83" s="19"/>
      <c r="D83" s="20"/>
      <c r="E83" s="21"/>
      <c r="F83" s="22"/>
      <c r="G83" s="22"/>
      <c r="H83" s="22"/>
      <c r="I83" s="22"/>
      <c r="J83" s="23" t="str">
        <f>IFERROR(VLOOKUP(I83,masterfile!$B:$C,2,FALSE), "")</f>
        <v/>
      </c>
      <c r="K83" s="22"/>
      <c r="L83" s="22"/>
      <c r="M83" s="22"/>
      <c r="N83" s="23" t="str">
        <f>IFERROR(VLOOKUP(M83,masterfile!$B:$C,2,FALSE), "")</f>
        <v/>
      </c>
      <c r="O83" s="22"/>
      <c r="P83" s="22"/>
      <c r="Q83" s="23"/>
      <c r="R83" s="22"/>
      <c r="S83" s="22"/>
      <c r="T83" s="23"/>
      <c r="U83" s="23"/>
      <c r="V83" s="23"/>
      <c r="W83" s="23"/>
      <c r="X83" s="23"/>
      <c r="Y83" s="23"/>
    </row>
    <row r="84" spans="1:25" x14ac:dyDescent="0.25">
      <c r="A84" s="23">
        <f>ROW()</f>
        <v>84</v>
      </c>
      <c r="B84" s="23" t="b">
        <f t="shared" si="18"/>
        <v>1</v>
      </c>
      <c r="C84" s="19" t="s">
        <v>215</v>
      </c>
      <c r="D84" s="20">
        <v>1</v>
      </c>
      <c r="E84" s="21">
        <v>46023</v>
      </c>
      <c r="F84" s="22" t="s">
        <v>212</v>
      </c>
      <c r="G84" s="22" t="s">
        <v>210</v>
      </c>
      <c r="H84" s="22">
        <v>12.22</v>
      </c>
      <c r="I84" s="22">
        <v>4822</v>
      </c>
      <c r="J84" s="23" t="str">
        <f>IFERROR(VLOOKUP(I84,masterfile!$B:$C,2,FALSE), "")</f>
        <v>Abschreibung immaterielle VermG</v>
      </c>
      <c r="K84" s="22">
        <v>0</v>
      </c>
      <c r="L84" s="22">
        <v>12.22</v>
      </c>
      <c r="M84" s="22">
        <v>27</v>
      </c>
      <c r="N84" s="23" t="str">
        <f>IFERROR(VLOOKUP(M84,masterfile!$B:$C,2,FALSE), "")</f>
        <v>EDV-Software, entgeltl. erworben</v>
      </c>
      <c r="O84" s="22">
        <v>0</v>
      </c>
      <c r="P84" s="22">
        <v>9999</v>
      </c>
      <c r="Q84" s="23" t="str">
        <f>+VLOOKUP(P84,masterfile!H:I,2,FALSE)</f>
        <v>Allgemein</v>
      </c>
      <c r="R84" s="22">
        <f t="shared" ref="R84:R89" si="23">+$A$50</f>
        <v>50</v>
      </c>
      <c r="S84" s="22"/>
      <c r="T84" s="23">
        <f t="shared" si="19"/>
        <v>12.22</v>
      </c>
      <c r="U84" s="23">
        <f t="shared" si="20"/>
        <v>0</v>
      </c>
      <c r="V84" s="23"/>
      <c r="W84" s="23">
        <f t="shared" si="21"/>
        <v>12.22</v>
      </c>
      <c r="X84" s="23">
        <f t="shared" si="22"/>
        <v>0</v>
      </c>
      <c r="Y84" s="23"/>
    </row>
    <row r="85" spans="1:25" x14ac:dyDescent="0.25">
      <c r="A85" s="23">
        <f>ROW()</f>
        <v>85</v>
      </c>
      <c r="B85" s="23" t="b">
        <f t="shared" ref="B85:B89" si="24">+H85=L85</f>
        <v>1</v>
      </c>
      <c r="C85" s="19" t="s">
        <v>215</v>
      </c>
      <c r="D85" s="20">
        <v>2</v>
      </c>
      <c r="E85" s="21">
        <v>46054</v>
      </c>
      <c r="F85" s="22" t="s">
        <v>212</v>
      </c>
      <c r="G85" s="22" t="s">
        <v>210</v>
      </c>
      <c r="H85" s="22">
        <v>12.22</v>
      </c>
      <c r="I85" s="22">
        <v>4822</v>
      </c>
      <c r="J85" s="23" t="str">
        <f>IFERROR(VLOOKUP(I85,masterfile!$B:$C,2,FALSE), "")</f>
        <v>Abschreibung immaterielle VermG</v>
      </c>
      <c r="K85" s="22">
        <v>0</v>
      </c>
      <c r="L85" s="22">
        <v>12.22</v>
      </c>
      <c r="M85" s="22">
        <v>27</v>
      </c>
      <c r="N85" s="23" t="str">
        <f>IFERROR(VLOOKUP(M85,masterfile!$B:$C,2,FALSE), "")</f>
        <v>EDV-Software, entgeltl. erworben</v>
      </c>
      <c r="O85" s="22">
        <v>0</v>
      </c>
      <c r="P85" s="22">
        <v>9999</v>
      </c>
      <c r="Q85" s="23" t="str">
        <f>+VLOOKUP(P85,masterfile!H:I,2,FALSE)</f>
        <v>Allgemein</v>
      </c>
      <c r="R85" s="22">
        <f t="shared" si="23"/>
        <v>50</v>
      </c>
      <c r="S85" s="22"/>
      <c r="T85" s="23">
        <f t="shared" ref="T85:T89" si="25">+H85-U85</f>
        <v>12.22</v>
      </c>
      <c r="U85" s="23">
        <f t="shared" ref="U85:U89" si="26">+ROUND(H85/(100+K85)*K85,2)</f>
        <v>0</v>
      </c>
      <c r="V85" s="23"/>
      <c r="W85" s="23">
        <f t="shared" ref="W85:W89" si="27">+L85-X85</f>
        <v>12.22</v>
      </c>
      <c r="X85" s="23">
        <f t="shared" ref="X85:X89" si="28">+ROUND(L85/(100+O85)*O85,2)</f>
        <v>0</v>
      </c>
      <c r="Y85" s="23"/>
    </row>
    <row r="86" spans="1:25" x14ac:dyDescent="0.25">
      <c r="A86" s="23">
        <f>ROW()</f>
        <v>86</v>
      </c>
      <c r="B86" s="23" t="b">
        <f t="shared" si="24"/>
        <v>1</v>
      </c>
      <c r="C86" s="19" t="s">
        <v>215</v>
      </c>
      <c r="D86" s="20">
        <v>3</v>
      </c>
      <c r="E86" s="21">
        <v>46082</v>
      </c>
      <c r="F86" s="22" t="s">
        <v>212</v>
      </c>
      <c r="G86" s="22" t="s">
        <v>210</v>
      </c>
      <c r="H86" s="22">
        <v>12.22</v>
      </c>
      <c r="I86" s="22">
        <v>4822</v>
      </c>
      <c r="J86" s="23" t="str">
        <f>IFERROR(VLOOKUP(I86,masterfile!$B:$C,2,FALSE), "")</f>
        <v>Abschreibung immaterielle VermG</v>
      </c>
      <c r="K86" s="22">
        <v>0</v>
      </c>
      <c r="L86" s="22">
        <v>12.22</v>
      </c>
      <c r="M86" s="22">
        <v>27</v>
      </c>
      <c r="N86" s="23" t="str">
        <f>IFERROR(VLOOKUP(M86,masterfile!$B:$C,2,FALSE), "")</f>
        <v>EDV-Software, entgeltl. erworben</v>
      </c>
      <c r="O86" s="22">
        <v>0</v>
      </c>
      <c r="P86" s="22">
        <v>9999</v>
      </c>
      <c r="Q86" s="23" t="str">
        <f>+VLOOKUP(P86,masterfile!H:I,2,FALSE)</f>
        <v>Allgemein</v>
      </c>
      <c r="R86" s="22">
        <f t="shared" si="23"/>
        <v>50</v>
      </c>
      <c r="S86" s="22"/>
      <c r="T86" s="23">
        <f t="shared" si="25"/>
        <v>12.22</v>
      </c>
      <c r="U86" s="23">
        <f t="shared" si="26"/>
        <v>0</v>
      </c>
      <c r="V86" s="23"/>
      <c r="W86" s="23">
        <f t="shared" si="27"/>
        <v>12.22</v>
      </c>
      <c r="X86" s="23">
        <f t="shared" si="28"/>
        <v>0</v>
      </c>
      <c r="Y86" s="23"/>
    </row>
    <row r="87" spans="1:25" x14ac:dyDescent="0.25">
      <c r="A87" s="23">
        <f>ROW()</f>
        <v>87</v>
      </c>
      <c r="B87" s="23" t="b">
        <f t="shared" si="24"/>
        <v>1</v>
      </c>
      <c r="C87" s="19" t="s">
        <v>215</v>
      </c>
      <c r="D87" s="20">
        <v>4</v>
      </c>
      <c r="E87" s="21">
        <v>46113</v>
      </c>
      <c r="F87" s="22" t="s">
        <v>212</v>
      </c>
      <c r="G87" s="22" t="s">
        <v>210</v>
      </c>
      <c r="H87" s="22">
        <v>12.22</v>
      </c>
      <c r="I87" s="22">
        <v>4822</v>
      </c>
      <c r="J87" s="23" t="str">
        <f>IFERROR(VLOOKUP(I87,masterfile!$B:$C,2,FALSE), "")</f>
        <v>Abschreibung immaterielle VermG</v>
      </c>
      <c r="K87" s="22">
        <v>0</v>
      </c>
      <c r="L87" s="22">
        <v>12.22</v>
      </c>
      <c r="M87" s="22">
        <v>27</v>
      </c>
      <c r="N87" s="23" t="str">
        <f>IFERROR(VLOOKUP(M87,masterfile!$B:$C,2,FALSE), "")</f>
        <v>EDV-Software, entgeltl. erworben</v>
      </c>
      <c r="O87" s="22">
        <v>0</v>
      </c>
      <c r="P87" s="22">
        <v>9999</v>
      </c>
      <c r="Q87" s="23" t="str">
        <f>+VLOOKUP(P87,masterfile!H:I,2,FALSE)</f>
        <v>Allgemein</v>
      </c>
      <c r="R87" s="22">
        <f t="shared" si="23"/>
        <v>50</v>
      </c>
      <c r="S87" s="22"/>
      <c r="T87" s="23">
        <f t="shared" si="25"/>
        <v>12.22</v>
      </c>
      <c r="U87" s="23">
        <f t="shared" si="26"/>
        <v>0</v>
      </c>
      <c r="V87" s="23"/>
      <c r="W87" s="23">
        <f t="shared" si="27"/>
        <v>12.22</v>
      </c>
      <c r="X87" s="23">
        <f t="shared" si="28"/>
        <v>0</v>
      </c>
      <c r="Y87" s="23"/>
    </row>
    <row r="88" spans="1:25" x14ac:dyDescent="0.25">
      <c r="A88" s="23">
        <f>ROW()</f>
        <v>88</v>
      </c>
      <c r="B88" s="23" t="b">
        <f t="shared" si="24"/>
        <v>1</v>
      </c>
      <c r="C88" s="19" t="s">
        <v>215</v>
      </c>
      <c r="D88" s="20">
        <v>5</v>
      </c>
      <c r="E88" s="21">
        <v>46143</v>
      </c>
      <c r="F88" s="22" t="s">
        <v>212</v>
      </c>
      <c r="G88" s="22" t="s">
        <v>210</v>
      </c>
      <c r="H88" s="22">
        <v>12.22</v>
      </c>
      <c r="I88" s="22">
        <v>4822</v>
      </c>
      <c r="J88" s="23" t="str">
        <f>IFERROR(VLOOKUP(I88,masterfile!$B:$C,2,FALSE), "")</f>
        <v>Abschreibung immaterielle VermG</v>
      </c>
      <c r="K88" s="22">
        <v>0</v>
      </c>
      <c r="L88" s="22">
        <v>12.22</v>
      </c>
      <c r="M88" s="22">
        <v>27</v>
      </c>
      <c r="N88" s="23" t="str">
        <f>IFERROR(VLOOKUP(M88,masterfile!$B:$C,2,FALSE), "")</f>
        <v>EDV-Software, entgeltl. erworben</v>
      </c>
      <c r="O88" s="22">
        <v>0</v>
      </c>
      <c r="P88" s="22">
        <v>9999</v>
      </c>
      <c r="Q88" s="23" t="str">
        <f>+VLOOKUP(P88,masterfile!H:I,2,FALSE)</f>
        <v>Allgemein</v>
      </c>
      <c r="R88" s="22">
        <f t="shared" si="23"/>
        <v>50</v>
      </c>
      <c r="S88" s="22"/>
      <c r="T88" s="23">
        <f t="shared" si="25"/>
        <v>12.22</v>
      </c>
      <c r="U88" s="23">
        <f t="shared" si="26"/>
        <v>0</v>
      </c>
      <c r="V88" s="23"/>
      <c r="W88" s="23">
        <f t="shared" si="27"/>
        <v>12.22</v>
      </c>
      <c r="X88" s="23">
        <f t="shared" si="28"/>
        <v>0</v>
      </c>
      <c r="Y88" s="23"/>
    </row>
    <row r="89" spans="1:25" x14ac:dyDescent="0.25">
      <c r="A89" s="23">
        <f>ROW()</f>
        <v>89</v>
      </c>
      <c r="B89" s="23" t="b">
        <f t="shared" si="24"/>
        <v>1</v>
      </c>
      <c r="C89" s="19" t="s">
        <v>215</v>
      </c>
      <c r="D89" s="20">
        <v>6</v>
      </c>
      <c r="E89" s="21">
        <v>46174</v>
      </c>
      <c r="F89" s="22" t="s">
        <v>212</v>
      </c>
      <c r="G89" s="22" t="s">
        <v>210</v>
      </c>
      <c r="H89" s="22">
        <v>11.3</v>
      </c>
      <c r="I89" s="22">
        <v>4822</v>
      </c>
      <c r="J89" s="23" t="str">
        <f>IFERROR(VLOOKUP(I89,masterfile!$B:$C,2,FALSE), "")</f>
        <v>Abschreibung immaterielle VermG</v>
      </c>
      <c r="K89" s="22">
        <v>0</v>
      </c>
      <c r="L89" s="22">
        <v>11.3</v>
      </c>
      <c r="M89" s="22">
        <v>27</v>
      </c>
      <c r="N89" s="23" t="str">
        <f>IFERROR(VLOOKUP(M89,masterfile!$B:$C,2,FALSE), "")</f>
        <v>EDV-Software, entgeltl. erworben</v>
      </c>
      <c r="O89" s="22">
        <v>0</v>
      </c>
      <c r="P89" s="22">
        <v>9999</v>
      </c>
      <c r="Q89" s="23" t="str">
        <f>+VLOOKUP(P89,masterfile!H:I,2,FALSE)</f>
        <v>Allgemein</v>
      </c>
      <c r="R89" s="22">
        <f t="shared" si="23"/>
        <v>50</v>
      </c>
      <c r="S89" s="22"/>
      <c r="T89" s="23">
        <f t="shared" si="25"/>
        <v>11.3</v>
      </c>
      <c r="U89" s="23">
        <f t="shared" si="26"/>
        <v>0</v>
      </c>
      <c r="V89" s="23"/>
      <c r="W89" s="23">
        <f t="shared" si="27"/>
        <v>11.3</v>
      </c>
      <c r="X89" s="23">
        <f t="shared" si="28"/>
        <v>0</v>
      </c>
      <c r="Y89" s="23"/>
    </row>
  </sheetData>
  <phoneticPr fontId="7" type="noConversion"/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88988-2D1B-4218-8A25-EC7C71C458D5}">
  <sheetPr>
    <tabColor theme="0"/>
  </sheetPr>
  <dimension ref="B1:BR35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L4" sqref="L4"/>
    </sheetView>
  </sheetViews>
  <sheetFormatPr baseColWidth="10" defaultColWidth="11.42578125" defaultRowHeight="12" x14ac:dyDescent="0.2"/>
  <cols>
    <col min="1" max="1" width="4.42578125" style="6" bestFit="1" customWidth="1"/>
    <col min="2" max="2" width="16.140625" style="6" customWidth="1"/>
    <col min="3" max="3" width="2.140625" style="6" customWidth="1"/>
    <col min="4" max="7" width="9" style="6" bestFit="1" customWidth="1"/>
    <col min="8" max="8" width="2.140625" style="6" customWidth="1"/>
    <col min="9" max="20" width="7.7109375" style="6" bestFit="1" customWidth="1"/>
    <col min="21" max="22" width="9" style="6" bestFit="1" customWidth="1"/>
    <col min="23" max="23" width="2.140625" style="6" customWidth="1"/>
    <col min="24" max="35" width="7.7109375" style="6" bestFit="1" customWidth="1"/>
    <col min="36" max="37" width="9" style="6" bestFit="1" customWidth="1"/>
    <col min="38" max="38" width="2.140625" style="6" customWidth="1"/>
    <col min="39" max="50" width="7.7109375" style="6" bestFit="1" customWidth="1"/>
    <col min="51" max="52" width="9" style="6" bestFit="1" customWidth="1"/>
    <col min="53" max="53" width="2.140625" style="6" customWidth="1"/>
    <col min="54" max="65" width="7.7109375" style="6" bestFit="1" customWidth="1"/>
    <col min="66" max="66" width="9" style="6" bestFit="1" customWidth="1"/>
    <col min="67" max="67" width="2.140625" style="6" customWidth="1"/>
    <col min="68" max="68" width="9" style="6" bestFit="1" customWidth="1"/>
    <col min="69" max="69" width="2.140625" style="6" customWidth="1"/>
    <col min="70" max="70" width="9" style="6" bestFit="1" customWidth="1"/>
    <col min="71" max="16384" width="11.42578125" style="6"/>
  </cols>
  <sheetData>
    <row r="1" spans="2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">
      <c r="B2" s="2" t="s">
        <v>1902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2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2:70" s="53" customFormat="1" x14ac:dyDescent="0.2">
      <c r="B4" s="6" t="s">
        <v>78</v>
      </c>
      <c r="D4" s="53">
        <v>230000</v>
      </c>
      <c r="E4" s="53">
        <v>230000</v>
      </c>
      <c r="F4" s="53">
        <v>230000</v>
      </c>
      <c r="G4" s="53">
        <v>230000</v>
      </c>
      <c r="I4" s="53">
        <f>+G4/12</f>
        <v>19166.666666666668</v>
      </c>
      <c r="J4" s="53">
        <f>+I4</f>
        <v>19166.666666666668</v>
      </c>
      <c r="K4" s="53">
        <f t="shared" ref="K4:T4" si="4">+J4</f>
        <v>19166.666666666668</v>
      </c>
      <c r="L4" s="53">
        <f t="shared" si="4"/>
        <v>19166.666666666668</v>
      </c>
      <c r="M4" s="53">
        <f t="shared" si="4"/>
        <v>19166.666666666668</v>
      </c>
      <c r="N4" s="53">
        <f t="shared" si="4"/>
        <v>19166.666666666668</v>
      </c>
      <c r="O4" s="53">
        <f>250000/12</f>
        <v>20833.333333333332</v>
      </c>
      <c r="P4" s="53">
        <f t="shared" si="4"/>
        <v>20833.333333333332</v>
      </c>
      <c r="Q4" s="53">
        <f t="shared" si="4"/>
        <v>20833.333333333332</v>
      </c>
      <c r="R4" s="53">
        <f t="shared" si="4"/>
        <v>20833.333333333332</v>
      </c>
      <c r="S4" s="53">
        <f t="shared" si="4"/>
        <v>20833.333333333332</v>
      </c>
      <c r="T4" s="53">
        <f t="shared" si="4"/>
        <v>20833.333333333332</v>
      </c>
      <c r="U4" s="53">
        <f>+SUM(I4:INDEX(I4:T4,1,Settings!$C$4))</f>
        <v>240000.00000000006</v>
      </c>
      <c r="V4" s="53">
        <f>+SUM(I4:T4)</f>
        <v>240000.00000000006</v>
      </c>
      <c r="X4" s="53">
        <f>250000/12</f>
        <v>20833.333333333332</v>
      </c>
      <c r="Y4" s="53">
        <f t="shared" ref="Y4:AI4" si="5">250000/12</f>
        <v>20833.333333333332</v>
      </c>
      <c r="Z4" s="53">
        <f t="shared" si="5"/>
        <v>20833.333333333332</v>
      </c>
      <c r="AA4" s="53">
        <f t="shared" si="5"/>
        <v>20833.333333333332</v>
      </c>
      <c r="AB4" s="53">
        <f t="shared" si="5"/>
        <v>20833.333333333332</v>
      </c>
      <c r="AC4" s="53">
        <f t="shared" si="5"/>
        <v>20833.333333333332</v>
      </c>
      <c r="AD4" s="53">
        <f t="shared" si="5"/>
        <v>20833.333333333332</v>
      </c>
      <c r="AE4" s="53">
        <f t="shared" si="5"/>
        <v>20833.333333333332</v>
      </c>
      <c r="AF4" s="53">
        <f t="shared" si="5"/>
        <v>20833.333333333332</v>
      </c>
      <c r="AG4" s="53">
        <f t="shared" si="5"/>
        <v>20833.333333333332</v>
      </c>
      <c r="AH4" s="53">
        <f t="shared" si="5"/>
        <v>20833.333333333332</v>
      </c>
      <c r="AI4" s="53">
        <f t="shared" si="5"/>
        <v>20833.333333333332</v>
      </c>
      <c r="AJ4" s="53">
        <f>+SUM(X4:INDEX(X4:AI4,1,Settings!$C$4))</f>
        <v>250000.00000000003</v>
      </c>
      <c r="AK4" s="53">
        <f>+SUM(X4:AI4)</f>
        <v>250000.00000000003</v>
      </c>
      <c r="AM4" s="53">
        <f>+X4</f>
        <v>20833.333333333332</v>
      </c>
      <c r="AN4" s="53">
        <f t="shared" ref="AN4:AX4" si="6">+Y4</f>
        <v>20833.333333333332</v>
      </c>
      <c r="AO4" s="53">
        <f t="shared" si="6"/>
        <v>20833.333333333332</v>
      </c>
      <c r="AP4" s="53">
        <f t="shared" si="6"/>
        <v>20833.333333333332</v>
      </c>
      <c r="AQ4" s="53">
        <f t="shared" si="6"/>
        <v>20833.333333333332</v>
      </c>
      <c r="AR4" s="53">
        <f t="shared" si="6"/>
        <v>20833.333333333332</v>
      </c>
      <c r="AS4" s="53">
        <f t="shared" si="6"/>
        <v>20833.333333333332</v>
      </c>
      <c r="AT4" s="53">
        <f t="shared" si="6"/>
        <v>20833.333333333332</v>
      </c>
      <c r="AU4" s="53">
        <f t="shared" si="6"/>
        <v>20833.333333333332</v>
      </c>
      <c r="AV4" s="53">
        <f t="shared" si="6"/>
        <v>20833.333333333332</v>
      </c>
      <c r="AW4" s="53">
        <f t="shared" si="6"/>
        <v>20833.333333333332</v>
      </c>
      <c r="AX4" s="53">
        <f t="shared" si="6"/>
        <v>20833.333333333332</v>
      </c>
      <c r="AY4" s="53">
        <f>+SUM(AM4:INDEX(AM4:AX4,1,Settings!$C$4))</f>
        <v>250000.00000000003</v>
      </c>
      <c r="AZ4" s="53">
        <f>+SUM(AM4:AX4)</f>
        <v>250000.00000000003</v>
      </c>
      <c r="BB4" s="53">
        <f>250000/12</f>
        <v>20833.333333333332</v>
      </c>
      <c r="BC4" s="53">
        <f t="shared" ref="BC4:BM4" si="7">250000/12</f>
        <v>20833.333333333332</v>
      </c>
      <c r="BD4" s="53">
        <f t="shared" si="7"/>
        <v>20833.333333333332</v>
      </c>
      <c r="BE4" s="53">
        <f t="shared" si="7"/>
        <v>20833.333333333332</v>
      </c>
      <c r="BF4" s="53">
        <f t="shared" si="7"/>
        <v>20833.333333333332</v>
      </c>
      <c r="BG4" s="53">
        <f t="shared" si="7"/>
        <v>20833.333333333332</v>
      </c>
      <c r="BH4" s="53">
        <f t="shared" si="7"/>
        <v>20833.333333333332</v>
      </c>
      <c r="BI4" s="53">
        <f t="shared" si="7"/>
        <v>20833.333333333332</v>
      </c>
      <c r="BJ4" s="53">
        <f t="shared" si="7"/>
        <v>20833.333333333332</v>
      </c>
      <c r="BK4" s="53">
        <f t="shared" si="7"/>
        <v>20833.333333333332</v>
      </c>
      <c r="BL4" s="53">
        <f t="shared" si="7"/>
        <v>20833.333333333332</v>
      </c>
      <c r="BM4" s="53">
        <f t="shared" si="7"/>
        <v>20833.333333333332</v>
      </c>
      <c r="BN4" s="53">
        <f>+SUM(BB4:BM4)</f>
        <v>250000.00000000003</v>
      </c>
      <c r="BP4" s="53">
        <v>250000</v>
      </c>
      <c r="BR4" s="53">
        <v>265000</v>
      </c>
    </row>
    <row r="5" spans="2:70" x14ac:dyDescent="0.2">
      <c r="B5" s="6" t="s">
        <v>79</v>
      </c>
      <c r="D5" s="6">
        <v>1</v>
      </c>
      <c r="E5" s="6">
        <v>1</v>
      </c>
      <c r="F5" s="6">
        <v>1</v>
      </c>
      <c r="G5" s="6">
        <v>1</v>
      </c>
      <c r="I5" s="6">
        <v>1</v>
      </c>
      <c r="J5" s="6">
        <v>1</v>
      </c>
      <c r="K5" s="6">
        <v>1</v>
      </c>
      <c r="L5" s="6">
        <v>1</v>
      </c>
      <c r="M5" s="6">
        <v>1</v>
      </c>
      <c r="N5" s="6">
        <v>1</v>
      </c>
      <c r="O5" s="6">
        <v>1</v>
      </c>
      <c r="P5" s="6">
        <v>1</v>
      </c>
      <c r="Q5" s="6">
        <v>1</v>
      </c>
      <c r="R5" s="6">
        <v>1</v>
      </c>
      <c r="S5" s="6">
        <v>1</v>
      </c>
      <c r="T5" s="6">
        <v>1</v>
      </c>
      <c r="U5" s="6">
        <f>+SUM(I5:INDEX(I5:T5,1,Settings!$C$4))/Settings!$C$4</f>
        <v>1</v>
      </c>
      <c r="V5" s="6">
        <f>+SUM(I5:T5)/12</f>
        <v>1</v>
      </c>
      <c r="X5" s="6">
        <v>1</v>
      </c>
      <c r="Y5" s="6">
        <v>1</v>
      </c>
      <c r="Z5" s="6">
        <v>1</v>
      </c>
      <c r="AA5" s="6">
        <v>1</v>
      </c>
      <c r="AB5" s="6">
        <v>1</v>
      </c>
      <c r="AC5" s="6">
        <v>1</v>
      </c>
      <c r="AD5" s="6">
        <v>1</v>
      </c>
      <c r="AE5" s="6">
        <v>1</v>
      </c>
      <c r="AF5" s="6">
        <v>1</v>
      </c>
      <c r="AG5" s="6">
        <v>1</v>
      </c>
      <c r="AH5" s="6">
        <v>1</v>
      </c>
      <c r="AI5" s="6">
        <v>1</v>
      </c>
      <c r="AJ5" s="6">
        <f>+SUM(X5:INDEX(X5:AI5,1,Settings!$C$4))/Settings!$C$4</f>
        <v>1</v>
      </c>
      <c r="AK5" s="6">
        <f>+SUM(X5:AI5)/12</f>
        <v>1</v>
      </c>
      <c r="AM5" s="6">
        <v>1</v>
      </c>
      <c r="AN5" s="6">
        <v>1</v>
      </c>
      <c r="AO5" s="6">
        <v>1</v>
      </c>
      <c r="AP5" s="6">
        <v>1</v>
      </c>
      <c r="AQ5" s="6">
        <v>1</v>
      </c>
      <c r="AR5" s="6">
        <v>1</v>
      </c>
      <c r="AS5" s="6">
        <v>1</v>
      </c>
      <c r="AT5" s="6">
        <v>1</v>
      </c>
      <c r="AU5" s="6">
        <v>1</v>
      </c>
      <c r="AV5" s="6">
        <v>1</v>
      </c>
      <c r="AW5" s="6">
        <v>1</v>
      </c>
      <c r="AX5" s="6">
        <v>1</v>
      </c>
      <c r="AY5" s="6">
        <f>+SUM(AM5:INDEX(AM5:AX5,1,Settings!$C$4))/Settings!$C$4</f>
        <v>1</v>
      </c>
      <c r="AZ5" s="6">
        <f>+SUM(AM5:AX5)/12</f>
        <v>1</v>
      </c>
      <c r="BB5" s="6">
        <v>1</v>
      </c>
      <c r="BC5" s="6">
        <v>1</v>
      </c>
      <c r="BD5" s="6">
        <v>1</v>
      </c>
      <c r="BE5" s="6">
        <v>1</v>
      </c>
      <c r="BF5" s="6">
        <v>1</v>
      </c>
      <c r="BG5" s="6">
        <v>1</v>
      </c>
      <c r="BH5" s="6">
        <v>1</v>
      </c>
      <c r="BI5" s="6">
        <v>1</v>
      </c>
      <c r="BJ5" s="6">
        <v>1</v>
      </c>
      <c r="BK5" s="6">
        <v>1</v>
      </c>
      <c r="BL5" s="6">
        <v>1</v>
      </c>
      <c r="BM5" s="6">
        <v>1</v>
      </c>
      <c r="BN5" s="6">
        <f>+SUM(BB5:BM5)/12</f>
        <v>1</v>
      </c>
      <c r="BP5" s="6">
        <v>1</v>
      </c>
      <c r="BR5" s="6">
        <v>1</v>
      </c>
    </row>
    <row r="7" spans="2:70" s="53" customFormat="1" x14ac:dyDescent="0.2">
      <c r="B7" s="6" t="s">
        <v>86</v>
      </c>
      <c r="D7" s="53">
        <v>125000</v>
      </c>
      <c r="E7" s="53">
        <f>+D7*1.02</f>
        <v>127500</v>
      </c>
      <c r="F7" s="53">
        <f t="shared" ref="F7:G7" si="8">+E7*1.01</f>
        <v>128775</v>
      </c>
      <c r="G7" s="53">
        <f t="shared" si="8"/>
        <v>130062.75</v>
      </c>
      <c r="I7" s="53">
        <f>+G7/12*1.02</f>
        <v>11055.33375</v>
      </c>
      <c r="J7" s="53">
        <f>+I7</f>
        <v>11055.33375</v>
      </c>
      <c r="K7" s="53">
        <f t="shared" ref="K7:T7" si="9">+J7</f>
        <v>11055.33375</v>
      </c>
      <c r="L7" s="53">
        <f t="shared" si="9"/>
        <v>11055.33375</v>
      </c>
      <c r="M7" s="53">
        <f t="shared" si="9"/>
        <v>11055.33375</v>
      </c>
      <c r="N7" s="53">
        <f t="shared" si="9"/>
        <v>11055.33375</v>
      </c>
      <c r="O7" s="53">
        <f t="shared" si="9"/>
        <v>11055.33375</v>
      </c>
      <c r="P7" s="53">
        <f t="shared" si="9"/>
        <v>11055.33375</v>
      </c>
      <c r="Q7" s="53">
        <f t="shared" si="9"/>
        <v>11055.33375</v>
      </c>
      <c r="R7" s="53">
        <f t="shared" si="9"/>
        <v>11055.33375</v>
      </c>
      <c r="S7" s="53">
        <f t="shared" si="9"/>
        <v>11055.33375</v>
      </c>
      <c r="T7" s="53">
        <f t="shared" si="9"/>
        <v>11055.33375</v>
      </c>
      <c r="U7" s="53">
        <f>+SUM(I7:INDEX(I7:T7,1,Settings!$C$4))</f>
        <v>132664.00500000003</v>
      </c>
      <c r="V7" s="53">
        <f>+SUM(I7:T7)</f>
        <v>132664.00500000003</v>
      </c>
      <c r="X7" s="53">
        <f>+T7*1.03</f>
        <v>11386.9937625</v>
      </c>
      <c r="Y7" s="53">
        <f>+X7</f>
        <v>11386.9937625</v>
      </c>
      <c r="Z7" s="53">
        <f t="shared" ref="Z7:AI7" si="10">+Y7</f>
        <v>11386.9937625</v>
      </c>
      <c r="AA7" s="53">
        <f t="shared" si="10"/>
        <v>11386.9937625</v>
      </c>
      <c r="AB7" s="53">
        <f t="shared" si="10"/>
        <v>11386.9937625</v>
      </c>
      <c r="AC7" s="53">
        <f t="shared" si="10"/>
        <v>11386.9937625</v>
      </c>
      <c r="AD7" s="53">
        <f t="shared" si="10"/>
        <v>11386.9937625</v>
      </c>
      <c r="AE7" s="53">
        <f t="shared" si="10"/>
        <v>11386.9937625</v>
      </c>
      <c r="AF7" s="53">
        <f t="shared" si="10"/>
        <v>11386.9937625</v>
      </c>
      <c r="AG7" s="53">
        <f t="shared" si="10"/>
        <v>11386.9937625</v>
      </c>
      <c r="AH7" s="53">
        <f t="shared" si="10"/>
        <v>11386.9937625</v>
      </c>
      <c r="AI7" s="53">
        <f t="shared" si="10"/>
        <v>11386.9937625</v>
      </c>
      <c r="AJ7" s="53">
        <f>+SUM(X7:INDEX(X7:AI7,1,Settings!$C$4))</f>
        <v>136643.92515</v>
      </c>
      <c r="AK7" s="53">
        <f>+SUM(X7:AI7)</f>
        <v>136643.92515</v>
      </c>
      <c r="AM7" s="53">
        <f>+X7*1.01</f>
        <v>11500.863700125001</v>
      </c>
      <c r="AN7" s="53">
        <f>+AM7</f>
        <v>11500.863700125001</v>
      </c>
      <c r="AO7" s="53">
        <f t="shared" ref="AO7:AX7" si="11">+AN7</f>
        <v>11500.863700125001</v>
      </c>
      <c r="AP7" s="53">
        <f t="shared" si="11"/>
        <v>11500.863700125001</v>
      </c>
      <c r="AQ7" s="53">
        <f t="shared" si="11"/>
        <v>11500.863700125001</v>
      </c>
      <c r="AR7" s="53">
        <f t="shared" si="11"/>
        <v>11500.863700125001</v>
      </c>
      <c r="AS7" s="53">
        <f t="shared" si="11"/>
        <v>11500.863700125001</v>
      </c>
      <c r="AT7" s="53">
        <f t="shared" si="11"/>
        <v>11500.863700125001</v>
      </c>
      <c r="AU7" s="53">
        <f t="shared" si="11"/>
        <v>11500.863700125001</v>
      </c>
      <c r="AV7" s="53">
        <f t="shared" si="11"/>
        <v>11500.863700125001</v>
      </c>
      <c r="AW7" s="53">
        <f t="shared" si="11"/>
        <v>11500.863700125001</v>
      </c>
      <c r="AX7" s="53">
        <f t="shared" si="11"/>
        <v>11500.863700125001</v>
      </c>
      <c r="AY7" s="53">
        <f>+SUM(AM7:INDEX(AM7:AX7,1,Settings!$C$4))</f>
        <v>138010.3644015</v>
      </c>
      <c r="AZ7" s="53">
        <f>+SUM(AM7:AX7)</f>
        <v>138010.3644015</v>
      </c>
      <c r="BB7" s="53">
        <f>+AX7*1.04</f>
        <v>11960.898248130001</v>
      </c>
      <c r="BC7" s="53">
        <f>+BB7</f>
        <v>11960.898248130001</v>
      </c>
      <c r="BD7" s="53">
        <f t="shared" ref="BD7:BM7" si="12">+BC7</f>
        <v>11960.898248130001</v>
      </c>
      <c r="BE7" s="53">
        <f t="shared" si="12"/>
        <v>11960.898248130001</v>
      </c>
      <c r="BF7" s="53">
        <f t="shared" si="12"/>
        <v>11960.898248130001</v>
      </c>
      <c r="BG7" s="53">
        <f t="shared" si="12"/>
        <v>11960.898248130001</v>
      </c>
      <c r="BH7" s="53">
        <f t="shared" si="12"/>
        <v>11960.898248130001</v>
      </c>
      <c r="BI7" s="53">
        <f t="shared" si="12"/>
        <v>11960.898248130001</v>
      </c>
      <c r="BJ7" s="53">
        <f t="shared" si="12"/>
        <v>11960.898248130001</v>
      </c>
      <c r="BK7" s="53">
        <f t="shared" si="12"/>
        <v>11960.898248130001</v>
      </c>
      <c r="BL7" s="53">
        <f t="shared" si="12"/>
        <v>11960.898248130001</v>
      </c>
      <c r="BM7" s="53">
        <f t="shared" si="12"/>
        <v>11960.898248130001</v>
      </c>
      <c r="BN7" s="53">
        <f>+SUM(BB7:BM7)</f>
        <v>143530.77897756002</v>
      </c>
      <c r="BP7" s="53">
        <f>+BM7*1.02*12</f>
        <v>146401.3945571112</v>
      </c>
      <c r="BR7" s="53">
        <f>+BP7*1.02</f>
        <v>149329.42244825343</v>
      </c>
    </row>
    <row r="8" spans="2:70" x14ac:dyDescent="0.2">
      <c r="B8" s="6" t="s">
        <v>79</v>
      </c>
      <c r="D8" s="6">
        <v>3</v>
      </c>
      <c r="E8" s="6">
        <v>3</v>
      </c>
      <c r="F8" s="6">
        <v>3</v>
      </c>
      <c r="G8" s="6">
        <v>3</v>
      </c>
      <c r="I8" s="6">
        <v>3</v>
      </c>
      <c r="J8" s="6">
        <v>3</v>
      </c>
      <c r="K8" s="6">
        <v>3</v>
      </c>
      <c r="L8" s="6">
        <v>3</v>
      </c>
      <c r="M8" s="6">
        <v>3</v>
      </c>
      <c r="N8" s="6">
        <v>3</v>
      </c>
      <c r="O8" s="6">
        <v>3</v>
      </c>
      <c r="P8" s="6">
        <v>3</v>
      </c>
      <c r="Q8" s="6">
        <v>3</v>
      </c>
      <c r="R8" s="6">
        <v>3</v>
      </c>
      <c r="S8" s="6">
        <v>3</v>
      </c>
      <c r="T8" s="6">
        <v>3</v>
      </c>
      <c r="U8" s="6">
        <f>+SUM(I8:INDEX(I8:T8,1,Settings!$C$4))/Settings!$C$4</f>
        <v>3</v>
      </c>
      <c r="V8" s="6">
        <f>+SUM(I8:T8)/12</f>
        <v>3</v>
      </c>
      <c r="X8" s="6">
        <v>3</v>
      </c>
      <c r="Y8" s="6">
        <v>3</v>
      </c>
      <c r="Z8" s="6">
        <v>3</v>
      </c>
      <c r="AA8" s="6">
        <v>3</v>
      </c>
      <c r="AB8" s="6">
        <v>3</v>
      </c>
      <c r="AC8" s="6">
        <v>3</v>
      </c>
      <c r="AD8" s="6">
        <v>3</v>
      </c>
      <c r="AE8" s="6">
        <v>3</v>
      </c>
      <c r="AF8" s="6">
        <v>3</v>
      </c>
      <c r="AG8" s="6">
        <v>3</v>
      </c>
      <c r="AH8" s="6">
        <v>3</v>
      </c>
      <c r="AI8" s="6">
        <v>3</v>
      </c>
      <c r="AJ8" s="6">
        <f>+SUM(X8:INDEX(X8:AI8,1,Settings!$C$4))/Settings!$C$4</f>
        <v>3</v>
      </c>
      <c r="AK8" s="6">
        <f>+SUM(X8:AI8)/12</f>
        <v>3</v>
      </c>
      <c r="AM8" s="6">
        <v>3</v>
      </c>
      <c r="AN8" s="6">
        <v>3</v>
      </c>
      <c r="AO8" s="6">
        <v>3</v>
      </c>
      <c r="AP8" s="6">
        <v>3</v>
      </c>
      <c r="AQ8" s="6">
        <v>3</v>
      </c>
      <c r="AR8" s="6">
        <v>3</v>
      </c>
      <c r="AS8" s="6">
        <v>3</v>
      </c>
      <c r="AT8" s="6">
        <v>3</v>
      </c>
      <c r="AU8" s="6">
        <v>3</v>
      </c>
      <c r="AV8" s="6">
        <v>3</v>
      </c>
      <c r="AW8" s="6">
        <v>3</v>
      </c>
      <c r="AX8" s="6">
        <v>3</v>
      </c>
      <c r="AY8" s="6">
        <f>+SUM(AM8:INDEX(AM8:AX8,1,Settings!$C$4))/Settings!$C$4</f>
        <v>3</v>
      </c>
      <c r="AZ8" s="6">
        <f>+SUM(AM8:AX8)/12</f>
        <v>3</v>
      </c>
      <c r="BB8" s="6">
        <v>3</v>
      </c>
      <c r="BC8" s="6">
        <v>3</v>
      </c>
      <c r="BD8" s="6">
        <v>3</v>
      </c>
      <c r="BE8" s="6">
        <v>3</v>
      </c>
      <c r="BF8" s="6">
        <v>3</v>
      </c>
      <c r="BG8" s="6">
        <v>3</v>
      </c>
      <c r="BH8" s="6">
        <v>3</v>
      </c>
      <c r="BI8" s="6">
        <v>3</v>
      </c>
      <c r="BJ8" s="6">
        <v>3</v>
      </c>
      <c r="BK8" s="6">
        <v>3</v>
      </c>
      <c r="BL8" s="6">
        <v>3</v>
      </c>
      <c r="BM8" s="6">
        <v>3</v>
      </c>
      <c r="BN8" s="6">
        <f>+SUM(BB8:BM8)/12</f>
        <v>3</v>
      </c>
      <c r="BP8" s="6">
        <v>3</v>
      </c>
      <c r="BR8" s="6">
        <v>3</v>
      </c>
    </row>
    <row r="10" spans="2:70" s="53" customFormat="1" x14ac:dyDescent="0.2">
      <c r="B10" s="6" t="s">
        <v>81</v>
      </c>
      <c r="D10" s="53">
        <f>60000*D11</f>
        <v>300000</v>
      </c>
      <c r="E10" s="53">
        <f>+D10*1.02</f>
        <v>306000</v>
      </c>
      <c r="F10" s="53">
        <f t="shared" ref="F10:G10" si="13">+E10*1.01</f>
        <v>309060</v>
      </c>
      <c r="G10" s="53">
        <f t="shared" si="13"/>
        <v>312150.59999999998</v>
      </c>
      <c r="I10" s="53">
        <f>+G10/12*1.02</f>
        <v>26532.800999999999</v>
      </c>
      <c r="J10" s="53">
        <f>+I10</f>
        <v>26532.800999999999</v>
      </c>
      <c r="K10" s="53">
        <f t="shared" ref="K10:T10" si="14">+J10</f>
        <v>26532.800999999999</v>
      </c>
      <c r="L10" s="53">
        <f t="shared" si="14"/>
        <v>26532.800999999999</v>
      </c>
      <c r="M10" s="53">
        <f t="shared" si="14"/>
        <v>26532.800999999999</v>
      </c>
      <c r="N10" s="53">
        <f t="shared" si="14"/>
        <v>26532.800999999999</v>
      </c>
      <c r="O10" s="53">
        <f t="shared" si="14"/>
        <v>26532.800999999999</v>
      </c>
      <c r="P10" s="53">
        <f t="shared" si="14"/>
        <v>26532.800999999999</v>
      </c>
      <c r="Q10" s="53">
        <f t="shared" si="14"/>
        <v>26532.800999999999</v>
      </c>
      <c r="R10" s="53">
        <f t="shared" si="14"/>
        <v>26532.800999999999</v>
      </c>
      <c r="S10" s="53">
        <f t="shared" si="14"/>
        <v>26532.800999999999</v>
      </c>
      <c r="T10" s="53">
        <f t="shared" si="14"/>
        <v>26532.800999999999</v>
      </c>
      <c r="U10" s="53">
        <f>+SUM(I10:INDEX(I10:T10,1,Settings!$C$4))</f>
        <v>318393.61199999996</v>
      </c>
      <c r="V10" s="53">
        <f>+SUM(I10:T10)</f>
        <v>318393.61199999996</v>
      </c>
      <c r="X10" s="53">
        <f>+T10*1.03</f>
        <v>27328.785029999999</v>
      </c>
      <c r="Y10" s="53">
        <f>+X10</f>
        <v>27328.785029999999</v>
      </c>
      <c r="Z10" s="53">
        <f t="shared" ref="Z10:AI10" si="15">+Y10</f>
        <v>27328.785029999999</v>
      </c>
      <c r="AA10" s="53">
        <f t="shared" si="15"/>
        <v>27328.785029999999</v>
      </c>
      <c r="AB10" s="53">
        <f t="shared" si="15"/>
        <v>27328.785029999999</v>
      </c>
      <c r="AC10" s="53">
        <f t="shared" si="15"/>
        <v>27328.785029999999</v>
      </c>
      <c r="AD10" s="53">
        <f t="shared" si="15"/>
        <v>27328.785029999999</v>
      </c>
      <c r="AE10" s="53">
        <f t="shared" si="15"/>
        <v>27328.785029999999</v>
      </c>
      <c r="AF10" s="53">
        <f t="shared" si="15"/>
        <v>27328.785029999999</v>
      </c>
      <c r="AG10" s="53">
        <f t="shared" si="15"/>
        <v>27328.785029999999</v>
      </c>
      <c r="AH10" s="53">
        <f t="shared" si="15"/>
        <v>27328.785029999999</v>
      </c>
      <c r="AI10" s="53">
        <f t="shared" si="15"/>
        <v>27328.785029999999</v>
      </c>
      <c r="AJ10" s="53">
        <f>+SUM(X10:INDEX(X10:AI10,1,Settings!$C$4))</f>
        <v>327945.42035999999</v>
      </c>
      <c r="AK10" s="53">
        <f>+SUM(X10:AI10)</f>
        <v>327945.42035999999</v>
      </c>
      <c r="AM10" s="53">
        <f>+X10</f>
        <v>27328.785029999999</v>
      </c>
      <c r="AN10" s="53">
        <f>+AM10</f>
        <v>27328.785029999999</v>
      </c>
      <c r="AO10" s="53">
        <f t="shared" ref="AO10:AX10" si="16">+AN10</f>
        <v>27328.785029999999</v>
      </c>
      <c r="AP10" s="53">
        <f t="shared" si="16"/>
        <v>27328.785029999999</v>
      </c>
      <c r="AQ10" s="53">
        <f t="shared" si="16"/>
        <v>27328.785029999999</v>
      </c>
      <c r="AR10" s="53">
        <f t="shared" si="16"/>
        <v>27328.785029999999</v>
      </c>
      <c r="AS10" s="53">
        <f t="shared" si="16"/>
        <v>27328.785029999999</v>
      </c>
      <c r="AT10" s="53">
        <f t="shared" si="16"/>
        <v>27328.785029999999</v>
      </c>
      <c r="AU10" s="53">
        <f t="shared" si="16"/>
        <v>27328.785029999999</v>
      </c>
      <c r="AV10" s="53">
        <f t="shared" si="16"/>
        <v>27328.785029999999</v>
      </c>
      <c r="AW10" s="53">
        <f t="shared" si="16"/>
        <v>27328.785029999999</v>
      </c>
      <c r="AX10" s="53">
        <f t="shared" si="16"/>
        <v>27328.785029999999</v>
      </c>
      <c r="AY10" s="53">
        <f>+SUM(AM10:INDEX(AM10:AX10,1,Settings!$C$4))</f>
        <v>327945.42035999999</v>
      </c>
      <c r="AZ10" s="53">
        <f>+SUM(AM10:AX10)</f>
        <v>327945.42035999999</v>
      </c>
      <c r="BB10" s="53">
        <f>+AX10*1.04</f>
        <v>28421.9364312</v>
      </c>
      <c r="BC10" s="53">
        <f>+BB10</f>
        <v>28421.9364312</v>
      </c>
      <c r="BD10" s="53">
        <f t="shared" ref="BD10:BM10" si="17">+BC10</f>
        <v>28421.9364312</v>
      </c>
      <c r="BE10" s="53">
        <f t="shared" si="17"/>
        <v>28421.9364312</v>
      </c>
      <c r="BF10" s="53">
        <f t="shared" si="17"/>
        <v>28421.9364312</v>
      </c>
      <c r="BG10" s="53">
        <f t="shared" si="17"/>
        <v>28421.9364312</v>
      </c>
      <c r="BH10" s="53">
        <f t="shared" si="17"/>
        <v>28421.9364312</v>
      </c>
      <c r="BI10" s="53">
        <f t="shared" si="17"/>
        <v>28421.9364312</v>
      </c>
      <c r="BJ10" s="53">
        <f t="shared" si="17"/>
        <v>28421.9364312</v>
      </c>
      <c r="BK10" s="53">
        <f t="shared" si="17"/>
        <v>28421.9364312</v>
      </c>
      <c r="BL10" s="53">
        <f t="shared" si="17"/>
        <v>28421.9364312</v>
      </c>
      <c r="BM10" s="53">
        <f t="shared" si="17"/>
        <v>28421.9364312</v>
      </c>
      <c r="BN10" s="53">
        <f>+SUM(BB10:BM10)</f>
        <v>341063.23717440007</v>
      </c>
      <c r="BP10" s="53">
        <f>+BM10*1.02*12</f>
        <v>347884.501917888</v>
      </c>
      <c r="BR10" s="53">
        <f>+BP10*1.02</f>
        <v>354842.19195624575</v>
      </c>
    </row>
    <row r="11" spans="2:70" x14ac:dyDescent="0.2">
      <c r="B11" s="6" t="s">
        <v>79</v>
      </c>
      <c r="D11" s="6">
        <v>5</v>
      </c>
      <c r="E11" s="6">
        <v>5</v>
      </c>
      <c r="F11" s="6">
        <v>5</v>
      </c>
      <c r="G11" s="6">
        <v>5</v>
      </c>
      <c r="I11" s="6">
        <v>5</v>
      </c>
      <c r="J11" s="6">
        <v>5</v>
      </c>
      <c r="K11" s="6">
        <v>5</v>
      </c>
      <c r="L11" s="6">
        <v>5</v>
      </c>
      <c r="M11" s="6">
        <v>5</v>
      </c>
      <c r="N11" s="6">
        <v>5</v>
      </c>
      <c r="O11" s="6">
        <v>5</v>
      </c>
      <c r="P11" s="6">
        <v>5</v>
      </c>
      <c r="Q11" s="6">
        <v>5</v>
      </c>
      <c r="R11" s="6">
        <v>5</v>
      </c>
      <c r="S11" s="6">
        <v>5</v>
      </c>
      <c r="T11" s="6">
        <v>5</v>
      </c>
      <c r="U11" s="6">
        <f>+SUM(I11:INDEX(I11:T11,1,Settings!$C$4))/Settings!$C$4</f>
        <v>5</v>
      </c>
      <c r="V11" s="6">
        <f>+SUM(I11:T11)/12</f>
        <v>5</v>
      </c>
      <c r="X11" s="6">
        <v>5</v>
      </c>
      <c r="Y11" s="6">
        <v>5</v>
      </c>
      <c r="Z11" s="6">
        <v>5</v>
      </c>
      <c r="AA11" s="6">
        <v>5</v>
      </c>
      <c r="AB11" s="6">
        <v>5</v>
      </c>
      <c r="AC11" s="6">
        <v>5</v>
      </c>
      <c r="AD11" s="6">
        <v>5</v>
      </c>
      <c r="AE11" s="6">
        <v>5</v>
      </c>
      <c r="AF11" s="6">
        <v>5</v>
      </c>
      <c r="AG11" s="6">
        <v>5</v>
      </c>
      <c r="AH11" s="6">
        <v>5</v>
      </c>
      <c r="AI11" s="6">
        <v>5</v>
      </c>
      <c r="AJ11" s="6">
        <f>+SUM(X11:INDEX(X11:AI11,1,Settings!$C$4))/Settings!$C$4</f>
        <v>5</v>
      </c>
      <c r="AK11" s="6">
        <f>+SUM(X11:AI11)/12</f>
        <v>5</v>
      </c>
      <c r="AM11" s="6">
        <v>5</v>
      </c>
      <c r="AN11" s="6">
        <v>5</v>
      </c>
      <c r="AO11" s="6">
        <v>5</v>
      </c>
      <c r="AP11" s="6">
        <v>5</v>
      </c>
      <c r="AQ11" s="6">
        <v>5</v>
      </c>
      <c r="AR11" s="6">
        <v>5</v>
      </c>
      <c r="AS11" s="6">
        <v>5</v>
      </c>
      <c r="AT11" s="6">
        <v>5</v>
      </c>
      <c r="AU11" s="6">
        <v>5</v>
      </c>
      <c r="AV11" s="6">
        <v>5</v>
      </c>
      <c r="AW11" s="6">
        <v>5</v>
      </c>
      <c r="AX11" s="6">
        <v>5</v>
      </c>
      <c r="AY11" s="6">
        <f>+SUM(AM11:INDEX(AM11:AX11,1,Settings!$C$4))/Settings!$C$4</f>
        <v>5</v>
      </c>
      <c r="AZ11" s="6">
        <f>+SUM(AM11:AX11)/12</f>
        <v>5</v>
      </c>
      <c r="BB11" s="6">
        <v>5</v>
      </c>
      <c r="BC11" s="6">
        <v>5</v>
      </c>
      <c r="BD11" s="6">
        <v>5</v>
      </c>
      <c r="BE11" s="6">
        <v>5</v>
      </c>
      <c r="BF11" s="6">
        <v>5</v>
      </c>
      <c r="BG11" s="6">
        <v>5</v>
      </c>
      <c r="BH11" s="6">
        <v>5</v>
      </c>
      <c r="BI11" s="6">
        <v>5</v>
      </c>
      <c r="BJ11" s="6">
        <v>5</v>
      </c>
      <c r="BK11" s="6">
        <v>5</v>
      </c>
      <c r="BL11" s="6">
        <v>5</v>
      </c>
      <c r="BM11" s="6">
        <v>5</v>
      </c>
      <c r="BN11" s="6">
        <f>+SUM(BB11:BM11)/12</f>
        <v>5</v>
      </c>
      <c r="BP11" s="6">
        <v>5</v>
      </c>
      <c r="BR11" s="6">
        <v>5</v>
      </c>
    </row>
    <row r="13" spans="2:70" s="53" customFormat="1" x14ac:dyDescent="0.2">
      <c r="B13" s="6" t="s">
        <v>1904</v>
      </c>
      <c r="D13" s="53">
        <v>210000</v>
      </c>
      <c r="E13" s="53">
        <f>+D13*1.02</f>
        <v>214200</v>
      </c>
      <c r="F13" s="53">
        <f t="shared" ref="F13:G13" si="18">+E13*1.01</f>
        <v>216342</v>
      </c>
      <c r="G13" s="53">
        <f t="shared" si="18"/>
        <v>218505.42</v>
      </c>
      <c r="I13" s="53">
        <f>+G13/12*1.02</f>
        <v>18572.9607</v>
      </c>
      <c r="J13" s="53">
        <f>+I13</f>
        <v>18572.9607</v>
      </c>
      <c r="K13" s="53">
        <f t="shared" ref="K13:T13" si="19">+J13</f>
        <v>18572.9607</v>
      </c>
      <c r="L13" s="53">
        <f t="shared" si="19"/>
        <v>18572.9607</v>
      </c>
      <c r="M13" s="53">
        <f t="shared" si="19"/>
        <v>18572.9607</v>
      </c>
      <c r="N13" s="53">
        <f t="shared" si="19"/>
        <v>18572.9607</v>
      </c>
      <c r="O13" s="53">
        <f t="shared" si="19"/>
        <v>18572.9607</v>
      </c>
      <c r="P13" s="53">
        <f t="shared" si="19"/>
        <v>18572.9607</v>
      </c>
      <c r="Q13" s="53">
        <f t="shared" si="19"/>
        <v>18572.9607</v>
      </c>
      <c r="R13" s="53">
        <f t="shared" si="19"/>
        <v>18572.9607</v>
      </c>
      <c r="S13" s="53">
        <f t="shared" si="19"/>
        <v>18572.9607</v>
      </c>
      <c r="T13" s="53">
        <f t="shared" si="19"/>
        <v>18572.9607</v>
      </c>
      <c r="U13" s="53">
        <f>+SUM(I13:INDEX(I13:T13,1,Settings!$C$4))</f>
        <v>222875.52839999998</v>
      </c>
      <c r="V13" s="53">
        <f>+SUM(I13:T13)</f>
        <v>222875.52839999998</v>
      </c>
      <c r="X13" s="53">
        <f>+T13*1.03</f>
        <v>19130.149520999999</v>
      </c>
      <c r="Y13" s="53">
        <f>+X13</f>
        <v>19130.149520999999</v>
      </c>
      <c r="Z13" s="53">
        <f t="shared" ref="Z13:AI13" si="20">+Y13</f>
        <v>19130.149520999999</v>
      </c>
      <c r="AA13" s="53">
        <f t="shared" si="20"/>
        <v>19130.149520999999</v>
      </c>
      <c r="AB13" s="53">
        <f t="shared" si="20"/>
        <v>19130.149520999999</v>
      </c>
      <c r="AC13" s="53">
        <f t="shared" si="20"/>
        <v>19130.149520999999</v>
      </c>
      <c r="AD13" s="53">
        <f t="shared" si="20"/>
        <v>19130.149520999999</v>
      </c>
      <c r="AE13" s="53">
        <f t="shared" si="20"/>
        <v>19130.149520999999</v>
      </c>
      <c r="AF13" s="53">
        <f t="shared" si="20"/>
        <v>19130.149520999999</v>
      </c>
      <c r="AG13" s="53">
        <f t="shared" si="20"/>
        <v>19130.149520999999</v>
      </c>
      <c r="AH13" s="53">
        <f t="shared" si="20"/>
        <v>19130.149520999999</v>
      </c>
      <c r="AI13" s="53">
        <f t="shared" si="20"/>
        <v>19130.149520999999</v>
      </c>
      <c r="AJ13" s="53">
        <f>+SUM(X13:INDEX(X13:AI13,1,Settings!$C$4))</f>
        <v>229561.79425199993</v>
      </c>
      <c r="AK13" s="53">
        <f>+SUM(X13:AI13)</f>
        <v>229561.79425199993</v>
      </c>
      <c r="AM13" s="53">
        <f>+X13</f>
        <v>19130.149520999999</v>
      </c>
      <c r="AN13" s="53">
        <f>+AM13</f>
        <v>19130.149520999999</v>
      </c>
      <c r="AO13" s="53">
        <f t="shared" ref="AO13:AX13" si="21">+AN13</f>
        <v>19130.149520999999</v>
      </c>
      <c r="AP13" s="53">
        <f t="shared" si="21"/>
        <v>19130.149520999999</v>
      </c>
      <c r="AQ13" s="53">
        <f t="shared" si="21"/>
        <v>19130.149520999999</v>
      </c>
      <c r="AR13" s="53">
        <f t="shared" si="21"/>
        <v>19130.149520999999</v>
      </c>
      <c r="AS13" s="53">
        <f t="shared" si="21"/>
        <v>19130.149520999999</v>
      </c>
      <c r="AT13" s="53">
        <f t="shared" si="21"/>
        <v>19130.149520999999</v>
      </c>
      <c r="AU13" s="53">
        <f t="shared" si="21"/>
        <v>19130.149520999999</v>
      </c>
      <c r="AV13" s="53">
        <f t="shared" si="21"/>
        <v>19130.149520999999</v>
      </c>
      <c r="AW13" s="53">
        <f t="shared" si="21"/>
        <v>19130.149520999999</v>
      </c>
      <c r="AX13" s="53">
        <f t="shared" si="21"/>
        <v>19130.149520999999</v>
      </c>
      <c r="AY13" s="53">
        <f>+SUM(AM13:INDEX(AM13:AX13,1,Settings!$C$4))</f>
        <v>229561.79425199993</v>
      </c>
      <c r="AZ13" s="53">
        <f>+SUM(AM13:AX13)</f>
        <v>229561.79425199993</v>
      </c>
      <c r="BB13" s="53">
        <f>+AX13*1.04</f>
        <v>19895.35550184</v>
      </c>
      <c r="BC13" s="53">
        <f>+BB13</f>
        <v>19895.35550184</v>
      </c>
      <c r="BD13" s="53">
        <f t="shared" ref="BD13:BM13" si="22">+BC13</f>
        <v>19895.35550184</v>
      </c>
      <c r="BE13" s="53">
        <f t="shared" si="22"/>
        <v>19895.35550184</v>
      </c>
      <c r="BF13" s="53">
        <f t="shared" si="22"/>
        <v>19895.35550184</v>
      </c>
      <c r="BG13" s="53">
        <f t="shared" si="22"/>
        <v>19895.35550184</v>
      </c>
      <c r="BH13" s="53">
        <f t="shared" si="22"/>
        <v>19895.35550184</v>
      </c>
      <c r="BI13" s="53">
        <f t="shared" si="22"/>
        <v>19895.35550184</v>
      </c>
      <c r="BJ13" s="53">
        <f t="shared" si="22"/>
        <v>19895.35550184</v>
      </c>
      <c r="BK13" s="53">
        <f t="shared" si="22"/>
        <v>19895.35550184</v>
      </c>
      <c r="BL13" s="53">
        <f t="shared" si="22"/>
        <v>19895.35550184</v>
      </c>
      <c r="BM13" s="53">
        <f t="shared" si="22"/>
        <v>19895.35550184</v>
      </c>
      <c r="BN13" s="53">
        <f>+SUM(BB13:BM13)</f>
        <v>238744.26602208006</v>
      </c>
      <c r="BP13" s="53">
        <f>+BM13*1.02*12</f>
        <v>243519.15134252163</v>
      </c>
      <c r="BR13" s="53">
        <f>+BP13*1.02</f>
        <v>248389.53436937206</v>
      </c>
    </row>
    <row r="14" spans="2:70" x14ac:dyDescent="0.2">
      <c r="B14" s="6" t="s">
        <v>79</v>
      </c>
      <c r="D14" s="6">
        <v>4</v>
      </c>
      <c r="E14" s="6">
        <v>4</v>
      </c>
      <c r="F14" s="6">
        <v>4</v>
      </c>
      <c r="G14" s="6">
        <v>4</v>
      </c>
      <c r="I14" s="6">
        <v>4</v>
      </c>
      <c r="J14" s="6">
        <v>4</v>
      </c>
      <c r="K14" s="6">
        <v>4</v>
      </c>
      <c r="L14" s="6">
        <v>4</v>
      </c>
      <c r="M14" s="6">
        <v>4</v>
      </c>
      <c r="N14" s="6">
        <v>4</v>
      </c>
      <c r="O14" s="6">
        <v>4</v>
      </c>
      <c r="P14" s="6">
        <v>4</v>
      </c>
      <c r="Q14" s="6">
        <v>4</v>
      </c>
      <c r="R14" s="6">
        <v>4</v>
      </c>
      <c r="S14" s="6">
        <v>4</v>
      </c>
      <c r="T14" s="6">
        <v>4</v>
      </c>
      <c r="U14" s="6">
        <f>+SUM(I14:INDEX(I14:T14,1,Settings!$C$4))/Settings!$C$4</f>
        <v>4</v>
      </c>
      <c r="V14" s="6">
        <f>+SUM(I14:T14)/12</f>
        <v>4</v>
      </c>
      <c r="X14" s="6">
        <v>4</v>
      </c>
      <c r="Y14" s="6">
        <v>4</v>
      </c>
      <c r="Z14" s="6">
        <v>4</v>
      </c>
      <c r="AA14" s="6">
        <v>4</v>
      </c>
      <c r="AB14" s="6">
        <v>4</v>
      </c>
      <c r="AC14" s="6">
        <v>4</v>
      </c>
      <c r="AD14" s="6">
        <v>4</v>
      </c>
      <c r="AE14" s="6">
        <v>4</v>
      </c>
      <c r="AF14" s="6">
        <v>4</v>
      </c>
      <c r="AG14" s="6">
        <v>4</v>
      </c>
      <c r="AH14" s="6">
        <v>4</v>
      </c>
      <c r="AI14" s="6">
        <v>4</v>
      </c>
      <c r="AJ14" s="6">
        <f>+SUM(X14:INDEX(X14:AI14,1,Settings!$C$4))/Settings!$C$4</f>
        <v>4</v>
      </c>
      <c r="AK14" s="6">
        <f>+SUM(X14:AI14)/12</f>
        <v>4</v>
      </c>
      <c r="AM14" s="6">
        <v>4</v>
      </c>
      <c r="AN14" s="6">
        <v>4</v>
      </c>
      <c r="AO14" s="6">
        <v>4</v>
      </c>
      <c r="AP14" s="6">
        <v>4</v>
      </c>
      <c r="AQ14" s="6">
        <v>4</v>
      </c>
      <c r="AR14" s="6">
        <v>4</v>
      </c>
      <c r="AS14" s="6">
        <v>4</v>
      </c>
      <c r="AT14" s="6">
        <v>4</v>
      </c>
      <c r="AU14" s="6">
        <v>4</v>
      </c>
      <c r="AV14" s="6">
        <v>4</v>
      </c>
      <c r="AW14" s="6">
        <v>4</v>
      </c>
      <c r="AX14" s="6">
        <v>4</v>
      </c>
      <c r="AY14" s="6">
        <f>+SUM(AM14:INDEX(AM14:AX14,1,Settings!$C$4))/Settings!$C$4</f>
        <v>4</v>
      </c>
      <c r="AZ14" s="6">
        <f>+SUM(AM14:AX14)/12</f>
        <v>4</v>
      </c>
      <c r="BB14" s="6">
        <v>4</v>
      </c>
      <c r="BC14" s="6">
        <v>4</v>
      </c>
      <c r="BD14" s="6">
        <v>4</v>
      </c>
      <c r="BE14" s="6">
        <v>4</v>
      </c>
      <c r="BF14" s="6">
        <v>4</v>
      </c>
      <c r="BG14" s="6">
        <v>4</v>
      </c>
      <c r="BH14" s="6">
        <v>4</v>
      </c>
      <c r="BI14" s="6">
        <v>4</v>
      </c>
      <c r="BJ14" s="6">
        <v>4</v>
      </c>
      <c r="BK14" s="6">
        <v>4</v>
      </c>
      <c r="BL14" s="6">
        <v>4</v>
      </c>
      <c r="BM14" s="6">
        <v>4</v>
      </c>
      <c r="BN14" s="6">
        <f>+SUM(BB14:BM14)/12</f>
        <v>4</v>
      </c>
      <c r="BP14" s="6">
        <v>4</v>
      </c>
      <c r="BR14" s="6">
        <v>4</v>
      </c>
    </row>
    <row r="16" spans="2:70" s="53" customFormat="1" x14ac:dyDescent="0.2">
      <c r="B16" s="6" t="s">
        <v>83</v>
      </c>
      <c r="D16" s="53">
        <v>50000</v>
      </c>
      <c r="E16" s="53">
        <f>+D16*1.02</f>
        <v>51000</v>
      </c>
      <c r="F16" s="53">
        <f t="shared" ref="F16:G16" si="23">+E16*1.01</f>
        <v>51510</v>
      </c>
      <c r="G16" s="53">
        <f t="shared" si="23"/>
        <v>52025.1</v>
      </c>
      <c r="I16" s="53">
        <f>+G16/12*1.02</f>
        <v>4422.1334999999999</v>
      </c>
      <c r="J16" s="53">
        <f>+I16</f>
        <v>4422.1334999999999</v>
      </c>
      <c r="K16" s="53">
        <f t="shared" ref="K16:T16" si="24">+J16</f>
        <v>4422.1334999999999</v>
      </c>
      <c r="L16" s="53">
        <f t="shared" si="24"/>
        <v>4422.1334999999999</v>
      </c>
      <c r="M16" s="53">
        <f t="shared" si="24"/>
        <v>4422.1334999999999</v>
      </c>
      <c r="N16" s="53">
        <f t="shared" si="24"/>
        <v>4422.1334999999999</v>
      </c>
      <c r="O16" s="53">
        <f t="shared" si="24"/>
        <v>4422.1334999999999</v>
      </c>
      <c r="P16" s="53">
        <f t="shared" si="24"/>
        <v>4422.1334999999999</v>
      </c>
      <c r="Q16" s="53">
        <f t="shared" si="24"/>
        <v>4422.1334999999999</v>
      </c>
      <c r="R16" s="53">
        <f t="shared" si="24"/>
        <v>4422.1334999999999</v>
      </c>
      <c r="S16" s="53">
        <f t="shared" si="24"/>
        <v>4422.1334999999999</v>
      </c>
      <c r="T16" s="53">
        <f t="shared" si="24"/>
        <v>4422.1334999999999</v>
      </c>
      <c r="U16" s="53">
        <f>+SUM(I16:INDEX(I16:T16,1,Settings!$C$4))</f>
        <v>53065.601999999984</v>
      </c>
      <c r="V16" s="53">
        <f>+SUM(I16:T16)</f>
        <v>53065.601999999984</v>
      </c>
      <c r="X16" s="53">
        <f>+T16*1.03</f>
        <v>4554.7975050000005</v>
      </c>
      <c r="Y16" s="53">
        <f>+X16</f>
        <v>4554.7975050000005</v>
      </c>
      <c r="Z16" s="53">
        <f t="shared" ref="Z16:AI16" si="25">+Y16</f>
        <v>4554.7975050000005</v>
      </c>
      <c r="AA16" s="53">
        <f t="shared" si="25"/>
        <v>4554.7975050000005</v>
      </c>
      <c r="AB16" s="53">
        <f t="shared" si="25"/>
        <v>4554.7975050000005</v>
      </c>
      <c r="AC16" s="53">
        <f t="shared" si="25"/>
        <v>4554.7975050000005</v>
      </c>
      <c r="AD16" s="53">
        <f t="shared" si="25"/>
        <v>4554.7975050000005</v>
      </c>
      <c r="AE16" s="53">
        <f t="shared" si="25"/>
        <v>4554.7975050000005</v>
      </c>
      <c r="AF16" s="53">
        <f t="shared" si="25"/>
        <v>4554.7975050000005</v>
      </c>
      <c r="AG16" s="53">
        <f t="shared" si="25"/>
        <v>4554.7975050000005</v>
      </c>
      <c r="AH16" s="53">
        <f t="shared" si="25"/>
        <v>4554.7975050000005</v>
      </c>
      <c r="AI16" s="53">
        <f t="shared" si="25"/>
        <v>4554.7975050000005</v>
      </c>
      <c r="AJ16" s="53">
        <f>+SUM(X16:INDEX(X16:AI16,1,Settings!$C$4))</f>
        <v>54657.57006000002</v>
      </c>
      <c r="AK16" s="53">
        <f>+SUM(X16:AI16)</f>
        <v>54657.57006000002</v>
      </c>
      <c r="AM16" s="53">
        <f>+X16</f>
        <v>4554.7975050000005</v>
      </c>
      <c r="AN16" s="53">
        <f>+AM16</f>
        <v>4554.7975050000005</v>
      </c>
      <c r="AO16" s="53">
        <f t="shared" ref="AO16:AX16" si="26">+AN16</f>
        <v>4554.7975050000005</v>
      </c>
      <c r="AP16" s="53">
        <f t="shared" si="26"/>
        <v>4554.7975050000005</v>
      </c>
      <c r="AQ16" s="53">
        <f t="shared" si="26"/>
        <v>4554.7975050000005</v>
      </c>
      <c r="AR16" s="53">
        <f t="shared" si="26"/>
        <v>4554.7975050000005</v>
      </c>
      <c r="AS16" s="53">
        <f t="shared" si="26"/>
        <v>4554.7975050000005</v>
      </c>
      <c r="AT16" s="53">
        <f t="shared" si="26"/>
        <v>4554.7975050000005</v>
      </c>
      <c r="AU16" s="53">
        <f t="shared" si="26"/>
        <v>4554.7975050000005</v>
      </c>
      <c r="AV16" s="53">
        <f t="shared" si="26"/>
        <v>4554.7975050000005</v>
      </c>
      <c r="AW16" s="53">
        <f t="shared" si="26"/>
        <v>4554.7975050000005</v>
      </c>
      <c r="AX16" s="53">
        <f t="shared" si="26"/>
        <v>4554.7975050000005</v>
      </c>
      <c r="AY16" s="53">
        <f>+SUM(AM16:INDEX(AM16:AX16,1,Settings!$C$4))</f>
        <v>54657.57006000002</v>
      </c>
      <c r="AZ16" s="53">
        <f>+SUM(AM16:AX16)</f>
        <v>54657.57006000002</v>
      </c>
      <c r="BB16" s="53">
        <f>+AX16*1.04</f>
        <v>4736.9894052000009</v>
      </c>
      <c r="BC16" s="53">
        <f>+BB16</f>
        <v>4736.9894052000009</v>
      </c>
      <c r="BD16" s="53">
        <f t="shared" ref="BD16:BM16" si="27">+BC16</f>
        <v>4736.9894052000009</v>
      </c>
      <c r="BE16" s="53">
        <f t="shared" si="27"/>
        <v>4736.9894052000009</v>
      </c>
      <c r="BF16" s="53">
        <f t="shared" si="27"/>
        <v>4736.9894052000009</v>
      </c>
      <c r="BG16" s="53">
        <f t="shared" si="27"/>
        <v>4736.9894052000009</v>
      </c>
      <c r="BH16" s="53">
        <f t="shared" si="27"/>
        <v>4736.9894052000009</v>
      </c>
      <c r="BI16" s="53">
        <f t="shared" si="27"/>
        <v>4736.9894052000009</v>
      </c>
      <c r="BJ16" s="53">
        <f t="shared" si="27"/>
        <v>4736.9894052000009</v>
      </c>
      <c r="BK16" s="53">
        <f t="shared" si="27"/>
        <v>4736.9894052000009</v>
      </c>
      <c r="BL16" s="53">
        <f t="shared" si="27"/>
        <v>4736.9894052000009</v>
      </c>
      <c r="BM16" s="53">
        <f t="shared" si="27"/>
        <v>4736.9894052000009</v>
      </c>
      <c r="BN16" s="53">
        <f>+SUM(BB16:BM16)</f>
        <v>56843.872862400014</v>
      </c>
      <c r="BP16" s="53">
        <f>+BM16*1.02*12</f>
        <v>57980.75031964801</v>
      </c>
      <c r="BR16" s="53">
        <f>+BP16*1.02</f>
        <v>59140.36532604097</v>
      </c>
    </row>
    <row r="17" spans="2:70" x14ac:dyDescent="0.2">
      <c r="B17" s="6" t="s">
        <v>79</v>
      </c>
      <c r="D17" s="6">
        <v>1</v>
      </c>
      <c r="E17" s="6">
        <v>1</v>
      </c>
      <c r="F17" s="6">
        <v>1</v>
      </c>
      <c r="G17" s="6">
        <v>1</v>
      </c>
      <c r="I17" s="6">
        <v>1</v>
      </c>
      <c r="J17" s="6">
        <v>1</v>
      </c>
      <c r="K17" s="6">
        <v>1</v>
      </c>
      <c r="L17" s="6">
        <v>1</v>
      </c>
      <c r="M17" s="6">
        <v>1</v>
      </c>
      <c r="N17" s="6">
        <v>1</v>
      </c>
      <c r="O17" s="6">
        <v>1</v>
      </c>
      <c r="P17" s="6">
        <v>1</v>
      </c>
      <c r="Q17" s="6">
        <v>1</v>
      </c>
      <c r="R17" s="6">
        <v>1</v>
      </c>
      <c r="S17" s="6">
        <v>1</v>
      </c>
      <c r="T17" s="6">
        <v>1</v>
      </c>
      <c r="U17" s="6">
        <f>+SUM(I17:INDEX(I17:T17,1,Settings!$C$4))/Settings!$C$4</f>
        <v>1</v>
      </c>
      <c r="V17" s="6">
        <f>+SUM(I17:T17)/12</f>
        <v>1</v>
      </c>
      <c r="X17" s="6">
        <v>1</v>
      </c>
      <c r="Y17" s="6">
        <v>1</v>
      </c>
      <c r="Z17" s="6">
        <v>1</v>
      </c>
      <c r="AA17" s="6">
        <v>1</v>
      </c>
      <c r="AB17" s="6">
        <v>1</v>
      </c>
      <c r="AC17" s="6">
        <v>1</v>
      </c>
      <c r="AD17" s="6">
        <v>1</v>
      </c>
      <c r="AE17" s="6">
        <v>1</v>
      </c>
      <c r="AF17" s="6">
        <v>1</v>
      </c>
      <c r="AG17" s="6">
        <v>1</v>
      </c>
      <c r="AH17" s="6">
        <v>1</v>
      </c>
      <c r="AI17" s="6">
        <v>1</v>
      </c>
      <c r="AJ17" s="6">
        <f>+SUM(X17:INDEX(X17:AI17,1,Settings!$C$4))/Settings!$C$4</f>
        <v>1</v>
      </c>
      <c r="AK17" s="6">
        <f>+SUM(X17:AI17)/12</f>
        <v>1</v>
      </c>
      <c r="AM17" s="6">
        <v>1</v>
      </c>
      <c r="AN17" s="6">
        <v>1</v>
      </c>
      <c r="AO17" s="6">
        <v>1</v>
      </c>
      <c r="AP17" s="6">
        <v>1</v>
      </c>
      <c r="AQ17" s="6">
        <v>1</v>
      </c>
      <c r="AR17" s="6">
        <v>1</v>
      </c>
      <c r="AS17" s="6">
        <v>1</v>
      </c>
      <c r="AT17" s="6">
        <v>1</v>
      </c>
      <c r="AU17" s="6">
        <v>1</v>
      </c>
      <c r="AV17" s="6">
        <v>1</v>
      </c>
      <c r="AW17" s="6">
        <v>1</v>
      </c>
      <c r="AX17" s="6">
        <v>1</v>
      </c>
      <c r="AY17" s="6">
        <f>+SUM(AM17:INDEX(AM17:AX17,1,Settings!$C$4))/Settings!$C$4</f>
        <v>1</v>
      </c>
      <c r="AZ17" s="6">
        <f>+SUM(AM17:AX17)/12</f>
        <v>1</v>
      </c>
      <c r="BB17" s="6">
        <v>1</v>
      </c>
      <c r="BC17" s="6">
        <v>1</v>
      </c>
      <c r="BD17" s="6">
        <v>1</v>
      </c>
      <c r="BE17" s="6">
        <v>1</v>
      </c>
      <c r="BF17" s="6">
        <v>1</v>
      </c>
      <c r="BG17" s="6">
        <v>1</v>
      </c>
      <c r="BH17" s="6">
        <v>1</v>
      </c>
      <c r="BI17" s="6">
        <v>1</v>
      </c>
      <c r="BJ17" s="6">
        <v>1</v>
      </c>
      <c r="BK17" s="6">
        <v>1</v>
      </c>
      <c r="BL17" s="6">
        <v>1</v>
      </c>
      <c r="BM17" s="6">
        <v>1</v>
      </c>
      <c r="BN17" s="6">
        <f>+SUM(BB17:BM17)/12</f>
        <v>1</v>
      </c>
      <c r="BP17" s="6">
        <v>1</v>
      </c>
      <c r="BR17" s="6">
        <v>1</v>
      </c>
    </row>
    <row r="19" spans="2:70" s="53" customFormat="1" x14ac:dyDescent="0.2">
      <c r="B19" s="6" t="s">
        <v>1906</v>
      </c>
      <c r="D19" s="53">
        <v>180000</v>
      </c>
      <c r="E19" s="53">
        <f>+D19*1.02</f>
        <v>183600</v>
      </c>
      <c r="F19" s="53">
        <f t="shared" ref="F19:G19" si="28">+E19*1.01</f>
        <v>185436</v>
      </c>
      <c r="G19" s="53">
        <f t="shared" si="28"/>
        <v>187290.36000000002</v>
      </c>
      <c r="I19" s="53">
        <f>+G19/12*1.02</f>
        <v>15919.680600000002</v>
      </c>
      <c r="J19" s="53">
        <f>+I19</f>
        <v>15919.680600000002</v>
      </c>
      <c r="K19" s="53">
        <f t="shared" ref="K19:T19" si="29">+J19</f>
        <v>15919.680600000002</v>
      </c>
      <c r="L19" s="53">
        <f t="shared" si="29"/>
        <v>15919.680600000002</v>
      </c>
      <c r="M19" s="53">
        <f t="shared" si="29"/>
        <v>15919.680600000002</v>
      </c>
      <c r="N19" s="53">
        <f t="shared" si="29"/>
        <v>15919.680600000002</v>
      </c>
      <c r="O19" s="53">
        <f t="shared" si="29"/>
        <v>15919.680600000002</v>
      </c>
      <c r="P19" s="53">
        <f t="shared" si="29"/>
        <v>15919.680600000002</v>
      </c>
      <c r="Q19" s="53">
        <f t="shared" si="29"/>
        <v>15919.680600000002</v>
      </c>
      <c r="R19" s="53">
        <f t="shared" si="29"/>
        <v>15919.680600000002</v>
      </c>
      <c r="S19" s="53">
        <f t="shared" si="29"/>
        <v>15919.680600000002</v>
      </c>
      <c r="T19" s="53">
        <f t="shared" si="29"/>
        <v>15919.680600000002</v>
      </c>
      <c r="U19" s="53">
        <f>+SUM(I19:INDEX(I19:T19,1,Settings!$C$4))</f>
        <v>191036.1672</v>
      </c>
      <c r="V19" s="53">
        <f>+SUM(I19:T19)</f>
        <v>191036.1672</v>
      </c>
      <c r="X19" s="53">
        <f>+T19*1.03</f>
        <v>16397.271018000003</v>
      </c>
      <c r="Y19" s="53">
        <f>+X19</f>
        <v>16397.271018000003</v>
      </c>
      <c r="Z19" s="53">
        <f t="shared" ref="Z19:AI19" si="30">+Y19</f>
        <v>16397.271018000003</v>
      </c>
      <c r="AA19" s="53">
        <f t="shared" si="30"/>
        <v>16397.271018000003</v>
      </c>
      <c r="AB19" s="53">
        <f t="shared" si="30"/>
        <v>16397.271018000003</v>
      </c>
      <c r="AC19" s="53">
        <f t="shared" si="30"/>
        <v>16397.271018000003</v>
      </c>
      <c r="AD19" s="53">
        <f t="shared" si="30"/>
        <v>16397.271018000003</v>
      </c>
      <c r="AE19" s="53">
        <f t="shared" si="30"/>
        <v>16397.271018000003</v>
      </c>
      <c r="AF19" s="53">
        <f t="shared" si="30"/>
        <v>16397.271018000003</v>
      </c>
      <c r="AG19" s="53">
        <f t="shared" si="30"/>
        <v>16397.271018000003</v>
      </c>
      <c r="AH19" s="53">
        <f t="shared" si="30"/>
        <v>16397.271018000003</v>
      </c>
      <c r="AI19" s="53">
        <f t="shared" si="30"/>
        <v>16397.271018000003</v>
      </c>
      <c r="AJ19" s="53">
        <f>+SUM(X19:INDEX(X19:AI19,1,Settings!$C$4))</f>
        <v>196767.25221600002</v>
      </c>
      <c r="AK19" s="53">
        <f>+SUM(X19:AI19)</f>
        <v>196767.25221600002</v>
      </c>
      <c r="AM19" s="53">
        <f>+X19</f>
        <v>16397.271018000003</v>
      </c>
      <c r="AN19" s="53">
        <f>+AM19</f>
        <v>16397.271018000003</v>
      </c>
      <c r="AO19" s="53">
        <f t="shared" ref="AO19:AX19" si="31">+AN19</f>
        <v>16397.271018000003</v>
      </c>
      <c r="AP19" s="53">
        <f t="shared" si="31"/>
        <v>16397.271018000003</v>
      </c>
      <c r="AQ19" s="53">
        <f t="shared" si="31"/>
        <v>16397.271018000003</v>
      </c>
      <c r="AR19" s="53">
        <f t="shared" si="31"/>
        <v>16397.271018000003</v>
      </c>
      <c r="AS19" s="53">
        <f t="shared" si="31"/>
        <v>16397.271018000003</v>
      </c>
      <c r="AT19" s="53">
        <f t="shared" si="31"/>
        <v>16397.271018000003</v>
      </c>
      <c r="AU19" s="53">
        <f t="shared" si="31"/>
        <v>16397.271018000003</v>
      </c>
      <c r="AV19" s="53">
        <f t="shared" si="31"/>
        <v>16397.271018000003</v>
      </c>
      <c r="AW19" s="53">
        <f t="shared" si="31"/>
        <v>16397.271018000003</v>
      </c>
      <c r="AX19" s="53">
        <f t="shared" si="31"/>
        <v>16397.271018000003</v>
      </c>
      <c r="AY19" s="53">
        <f>+SUM(AM19:INDEX(AM19:AX19,1,Settings!$C$4))</f>
        <v>196767.25221600002</v>
      </c>
      <c r="AZ19" s="53">
        <f>+SUM(AM19:AX19)</f>
        <v>196767.25221600002</v>
      </c>
      <c r="BB19" s="53">
        <f>+AX19*1.04</f>
        <v>17053.161858720003</v>
      </c>
      <c r="BC19" s="53">
        <f>+BB19</f>
        <v>17053.161858720003</v>
      </c>
      <c r="BD19" s="53">
        <f t="shared" ref="BD19:BM19" si="32">+BC19</f>
        <v>17053.161858720003</v>
      </c>
      <c r="BE19" s="53">
        <f t="shared" si="32"/>
        <v>17053.161858720003</v>
      </c>
      <c r="BF19" s="53">
        <f t="shared" si="32"/>
        <v>17053.161858720003</v>
      </c>
      <c r="BG19" s="53">
        <f t="shared" si="32"/>
        <v>17053.161858720003</v>
      </c>
      <c r="BH19" s="53">
        <f t="shared" si="32"/>
        <v>17053.161858720003</v>
      </c>
      <c r="BI19" s="53">
        <f t="shared" si="32"/>
        <v>17053.161858720003</v>
      </c>
      <c r="BJ19" s="53">
        <f t="shared" si="32"/>
        <v>17053.161858720003</v>
      </c>
      <c r="BK19" s="53">
        <f t="shared" si="32"/>
        <v>17053.161858720003</v>
      </c>
      <c r="BL19" s="53">
        <f t="shared" si="32"/>
        <v>17053.161858720003</v>
      </c>
      <c r="BM19" s="53">
        <f t="shared" si="32"/>
        <v>17053.161858720003</v>
      </c>
      <c r="BN19" s="53">
        <f>+SUM(BB19:BM19)</f>
        <v>204637.94230464005</v>
      </c>
      <c r="BP19" s="53">
        <f>+BM19*1.02*12</f>
        <v>208730.70115073281</v>
      </c>
      <c r="BR19" s="53">
        <f>+BP19*1.02</f>
        <v>212905.31517374748</v>
      </c>
    </row>
    <row r="20" spans="2:70" x14ac:dyDescent="0.2">
      <c r="B20" s="6" t="s">
        <v>79</v>
      </c>
      <c r="D20" s="6">
        <v>3</v>
      </c>
      <c r="E20" s="6">
        <v>3</v>
      </c>
      <c r="F20" s="6">
        <v>3</v>
      </c>
      <c r="G20" s="6">
        <v>3</v>
      </c>
      <c r="I20" s="6">
        <v>3</v>
      </c>
      <c r="J20" s="6">
        <v>3</v>
      </c>
      <c r="K20" s="6">
        <v>3</v>
      </c>
      <c r="L20" s="6">
        <v>3</v>
      </c>
      <c r="M20" s="6">
        <v>3</v>
      </c>
      <c r="N20" s="6">
        <v>3</v>
      </c>
      <c r="O20" s="6">
        <v>3</v>
      </c>
      <c r="P20" s="6">
        <v>3</v>
      </c>
      <c r="Q20" s="6">
        <v>3</v>
      </c>
      <c r="R20" s="6">
        <v>3</v>
      </c>
      <c r="S20" s="6">
        <v>3</v>
      </c>
      <c r="T20" s="6">
        <v>3</v>
      </c>
      <c r="U20" s="6">
        <f>+SUM(I20:INDEX(I20:T20,1,Settings!$C$4))/Settings!$C$4</f>
        <v>3</v>
      </c>
      <c r="V20" s="6">
        <f>+SUM(I20:T20)/12</f>
        <v>3</v>
      </c>
      <c r="X20" s="6">
        <v>3</v>
      </c>
      <c r="Y20" s="6">
        <v>3</v>
      </c>
      <c r="Z20" s="6">
        <v>3</v>
      </c>
      <c r="AA20" s="6">
        <v>3</v>
      </c>
      <c r="AB20" s="6">
        <v>3</v>
      </c>
      <c r="AC20" s="6">
        <v>3</v>
      </c>
      <c r="AD20" s="6">
        <v>3</v>
      </c>
      <c r="AE20" s="6">
        <v>3</v>
      </c>
      <c r="AF20" s="6">
        <v>3</v>
      </c>
      <c r="AG20" s="6">
        <v>3</v>
      </c>
      <c r="AH20" s="6">
        <v>3</v>
      </c>
      <c r="AI20" s="6">
        <v>3</v>
      </c>
      <c r="AJ20" s="6">
        <f>+SUM(X20:INDEX(X20:AI20,1,Settings!$C$4))/Settings!$C$4</f>
        <v>3</v>
      </c>
      <c r="AK20" s="6">
        <f>+SUM(X20:AI20)/12</f>
        <v>3</v>
      </c>
      <c r="AM20" s="6">
        <v>3</v>
      </c>
      <c r="AN20" s="6">
        <v>3</v>
      </c>
      <c r="AO20" s="6">
        <v>3</v>
      </c>
      <c r="AP20" s="6">
        <v>3</v>
      </c>
      <c r="AQ20" s="6">
        <v>3</v>
      </c>
      <c r="AR20" s="6">
        <v>3</v>
      </c>
      <c r="AS20" s="6">
        <v>3</v>
      </c>
      <c r="AT20" s="6">
        <v>3</v>
      </c>
      <c r="AU20" s="6">
        <v>3</v>
      </c>
      <c r="AV20" s="6">
        <v>3</v>
      </c>
      <c r="AW20" s="6">
        <v>3</v>
      </c>
      <c r="AX20" s="6">
        <v>3</v>
      </c>
      <c r="AY20" s="6">
        <f>+SUM(AM20:INDEX(AM20:AX20,1,Settings!$C$4))/Settings!$C$4</f>
        <v>3</v>
      </c>
      <c r="AZ20" s="6">
        <f>+SUM(AM20:AX20)/12</f>
        <v>3</v>
      </c>
      <c r="BB20" s="6">
        <v>3</v>
      </c>
      <c r="BC20" s="6">
        <v>3</v>
      </c>
      <c r="BD20" s="6">
        <v>3</v>
      </c>
      <c r="BE20" s="6">
        <v>3</v>
      </c>
      <c r="BF20" s="6">
        <v>3</v>
      </c>
      <c r="BG20" s="6">
        <v>3</v>
      </c>
      <c r="BH20" s="6">
        <v>3</v>
      </c>
      <c r="BI20" s="6">
        <v>3</v>
      </c>
      <c r="BJ20" s="6">
        <v>3</v>
      </c>
      <c r="BK20" s="6">
        <v>3</v>
      </c>
      <c r="BL20" s="6">
        <v>3</v>
      </c>
      <c r="BM20" s="6">
        <v>3</v>
      </c>
      <c r="BN20" s="6">
        <f>+SUM(BB20:BM20)/12</f>
        <v>3</v>
      </c>
      <c r="BP20" s="6">
        <v>3</v>
      </c>
      <c r="BR20" s="6">
        <v>3</v>
      </c>
    </row>
    <row r="22" spans="2:70" s="53" customFormat="1" x14ac:dyDescent="0.2">
      <c r="B22" s="6" t="s">
        <v>84</v>
      </c>
      <c r="D22" s="53">
        <v>180000</v>
      </c>
      <c r="E22" s="53">
        <f>+D22*1.02</f>
        <v>183600</v>
      </c>
      <c r="F22" s="53">
        <f t="shared" ref="F22:G22" si="33">+E22*1.01</f>
        <v>185436</v>
      </c>
      <c r="G22" s="53">
        <f t="shared" si="33"/>
        <v>187290.36000000002</v>
      </c>
      <c r="I22" s="53">
        <f>+G22/12*1.02</f>
        <v>15919.680600000002</v>
      </c>
      <c r="J22" s="53">
        <f>+I22</f>
        <v>15919.680600000002</v>
      </c>
      <c r="K22" s="53">
        <f t="shared" ref="K22:T22" si="34">+J22</f>
        <v>15919.680600000002</v>
      </c>
      <c r="L22" s="53">
        <f t="shared" si="34"/>
        <v>15919.680600000002</v>
      </c>
      <c r="M22" s="53">
        <f t="shared" si="34"/>
        <v>15919.680600000002</v>
      </c>
      <c r="N22" s="53">
        <f t="shared" si="34"/>
        <v>15919.680600000002</v>
      </c>
      <c r="O22" s="53">
        <f t="shared" si="34"/>
        <v>15919.680600000002</v>
      </c>
      <c r="P22" s="53">
        <f t="shared" si="34"/>
        <v>15919.680600000002</v>
      </c>
      <c r="Q22" s="53">
        <f t="shared" si="34"/>
        <v>15919.680600000002</v>
      </c>
      <c r="R22" s="53">
        <f t="shared" si="34"/>
        <v>15919.680600000002</v>
      </c>
      <c r="S22" s="53">
        <f t="shared" si="34"/>
        <v>15919.680600000002</v>
      </c>
      <c r="T22" s="53">
        <f t="shared" si="34"/>
        <v>15919.680600000002</v>
      </c>
      <c r="U22" s="53">
        <f>+SUM(I22:INDEX(I22:T22,1,Settings!$C$4))</f>
        <v>191036.1672</v>
      </c>
      <c r="V22" s="53">
        <f>+SUM(I22:T22)</f>
        <v>191036.1672</v>
      </c>
      <c r="X22" s="53">
        <f>+T22*1.03</f>
        <v>16397.271018000003</v>
      </c>
      <c r="Y22" s="53">
        <f>+X22</f>
        <v>16397.271018000003</v>
      </c>
      <c r="Z22" s="53">
        <f t="shared" ref="Z22:AI22" si="35">+Y22</f>
        <v>16397.271018000003</v>
      </c>
      <c r="AA22" s="53">
        <f t="shared" si="35"/>
        <v>16397.271018000003</v>
      </c>
      <c r="AB22" s="53">
        <f t="shared" si="35"/>
        <v>16397.271018000003</v>
      </c>
      <c r="AC22" s="53">
        <f t="shared" si="35"/>
        <v>16397.271018000003</v>
      </c>
      <c r="AD22" s="53">
        <f t="shared" si="35"/>
        <v>16397.271018000003</v>
      </c>
      <c r="AE22" s="53">
        <f t="shared" si="35"/>
        <v>16397.271018000003</v>
      </c>
      <c r="AF22" s="53">
        <f t="shared" si="35"/>
        <v>16397.271018000003</v>
      </c>
      <c r="AG22" s="53">
        <f t="shared" si="35"/>
        <v>16397.271018000003</v>
      </c>
      <c r="AH22" s="53">
        <f t="shared" si="35"/>
        <v>16397.271018000003</v>
      </c>
      <c r="AI22" s="53">
        <f t="shared" si="35"/>
        <v>16397.271018000003</v>
      </c>
      <c r="AJ22" s="53">
        <f>+SUM(X22:INDEX(X22:AI22,1,Settings!$C$4))</f>
        <v>196767.25221600002</v>
      </c>
      <c r="AK22" s="53">
        <f>+SUM(X22:AI22)</f>
        <v>196767.25221600002</v>
      </c>
      <c r="AM22" s="53">
        <f>+X22</f>
        <v>16397.271018000003</v>
      </c>
      <c r="AN22" s="53">
        <f>+AM22</f>
        <v>16397.271018000003</v>
      </c>
      <c r="AO22" s="53">
        <f t="shared" ref="AO22:AX22" si="36">+AN22</f>
        <v>16397.271018000003</v>
      </c>
      <c r="AP22" s="53">
        <f t="shared" si="36"/>
        <v>16397.271018000003</v>
      </c>
      <c r="AQ22" s="53">
        <f t="shared" si="36"/>
        <v>16397.271018000003</v>
      </c>
      <c r="AR22" s="53">
        <f t="shared" si="36"/>
        <v>16397.271018000003</v>
      </c>
      <c r="AS22" s="53">
        <f t="shared" si="36"/>
        <v>16397.271018000003</v>
      </c>
      <c r="AT22" s="53">
        <f t="shared" si="36"/>
        <v>16397.271018000003</v>
      </c>
      <c r="AU22" s="53">
        <f t="shared" si="36"/>
        <v>16397.271018000003</v>
      </c>
      <c r="AV22" s="53">
        <f t="shared" si="36"/>
        <v>16397.271018000003</v>
      </c>
      <c r="AW22" s="53">
        <f t="shared" si="36"/>
        <v>16397.271018000003</v>
      </c>
      <c r="AX22" s="53">
        <f t="shared" si="36"/>
        <v>16397.271018000003</v>
      </c>
      <c r="AY22" s="53">
        <f>+SUM(AM22:INDEX(AM22:AX22,1,Settings!$C$4))</f>
        <v>196767.25221600002</v>
      </c>
      <c r="AZ22" s="53">
        <f>+SUM(AM22:AX22)</f>
        <v>196767.25221600002</v>
      </c>
      <c r="BB22" s="53">
        <f>+AX22*1.04</f>
        <v>17053.161858720003</v>
      </c>
      <c r="BC22" s="53">
        <f>+BB22</f>
        <v>17053.161858720003</v>
      </c>
      <c r="BD22" s="53">
        <f t="shared" ref="BD22:BM22" si="37">+BC22</f>
        <v>17053.161858720003</v>
      </c>
      <c r="BE22" s="53">
        <f t="shared" si="37"/>
        <v>17053.161858720003</v>
      </c>
      <c r="BF22" s="53">
        <f t="shared" si="37"/>
        <v>17053.161858720003</v>
      </c>
      <c r="BG22" s="53">
        <f t="shared" si="37"/>
        <v>17053.161858720003</v>
      </c>
      <c r="BH22" s="53">
        <f t="shared" si="37"/>
        <v>17053.161858720003</v>
      </c>
      <c r="BI22" s="53">
        <f t="shared" si="37"/>
        <v>17053.161858720003</v>
      </c>
      <c r="BJ22" s="53">
        <f t="shared" si="37"/>
        <v>17053.161858720003</v>
      </c>
      <c r="BK22" s="53">
        <f t="shared" si="37"/>
        <v>17053.161858720003</v>
      </c>
      <c r="BL22" s="53">
        <f t="shared" si="37"/>
        <v>17053.161858720003</v>
      </c>
      <c r="BM22" s="53">
        <f t="shared" si="37"/>
        <v>17053.161858720003</v>
      </c>
      <c r="BN22" s="53">
        <f>+SUM(BB22:BM22)</f>
        <v>204637.94230464005</v>
      </c>
      <c r="BP22" s="53">
        <f>+BM22*1.02*12</f>
        <v>208730.70115073281</v>
      </c>
      <c r="BR22" s="53">
        <f>+BP22*1.02</f>
        <v>212905.31517374748</v>
      </c>
    </row>
    <row r="23" spans="2:70" x14ac:dyDescent="0.2">
      <c r="B23" s="6" t="s">
        <v>79</v>
      </c>
      <c r="D23" s="6">
        <v>3</v>
      </c>
      <c r="E23" s="6">
        <v>3</v>
      </c>
      <c r="F23" s="6">
        <v>3</v>
      </c>
      <c r="G23" s="6">
        <v>3</v>
      </c>
      <c r="I23" s="6">
        <v>3</v>
      </c>
      <c r="J23" s="6">
        <v>3</v>
      </c>
      <c r="K23" s="6">
        <v>3</v>
      </c>
      <c r="L23" s="6">
        <v>3</v>
      </c>
      <c r="M23" s="6">
        <v>3</v>
      </c>
      <c r="N23" s="6">
        <v>3</v>
      </c>
      <c r="O23" s="6">
        <v>3</v>
      </c>
      <c r="P23" s="6">
        <v>3</v>
      </c>
      <c r="Q23" s="6">
        <v>3</v>
      </c>
      <c r="R23" s="6">
        <v>3</v>
      </c>
      <c r="S23" s="6">
        <v>3</v>
      </c>
      <c r="T23" s="6">
        <v>3</v>
      </c>
      <c r="U23" s="6">
        <f>+SUM(I23:INDEX(I23:T23,1,Settings!$C$4))/Settings!$C$4</f>
        <v>3</v>
      </c>
      <c r="V23" s="6">
        <f>+SUM(I23:T23)/12</f>
        <v>3</v>
      </c>
      <c r="X23" s="6">
        <v>3</v>
      </c>
      <c r="Y23" s="6">
        <v>3</v>
      </c>
      <c r="Z23" s="6">
        <v>3</v>
      </c>
      <c r="AA23" s="6">
        <v>3</v>
      </c>
      <c r="AB23" s="6">
        <v>3</v>
      </c>
      <c r="AC23" s="6">
        <v>3</v>
      </c>
      <c r="AD23" s="6">
        <v>3</v>
      </c>
      <c r="AE23" s="6">
        <v>3</v>
      </c>
      <c r="AF23" s="6">
        <v>3</v>
      </c>
      <c r="AG23" s="6">
        <v>3</v>
      </c>
      <c r="AH23" s="6">
        <v>3</v>
      </c>
      <c r="AI23" s="6">
        <v>3</v>
      </c>
      <c r="AJ23" s="6">
        <f>+SUM(X23:INDEX(X23:AI23,1,Settings!$C$4))/Settings!$C$4</f>
        <v>3</v>
      </c>
      <c r="AK23" s="6">
        <f>+SUM(X23:AI23)/12</f>
        <v>3</v>
      </c>
      <c r="AM23" s="6">
        <v>3</v>
      </c>
      <c r="AN23" s="6">
        <v>3</v>
      </c>
      <c r="AO23" s="6">
        <v>3</v>
      </c>
      <c r="AP23" s="6">
        <v>3</v>
      </c>
      <c r="AQ23" s="6">
        <v>3</v>
      </c>
      <c r="AR23" s="6">
        <v>3</v>
      </c>
      <c r="AS23" s="6">
        <v>3</v>
      </c>
      <c r="AT23" s="6">
        <v>3</v>
      </c>
      <c r="AU23" s="6">
        <v>3</v>
      </c>
      <c r="AV23" s="6">
        <v>3</v>
      </c>
      <c r="AW23" s="6">
        <v>3</v>
      </c>
      <c r="AX23" s="6">
        <v>3</v>
      </c>
      <c r="AY23" s="6">
        <f>+SUM(AM23:INDEX(AM23:AX23,1,Settings!$C$4))/Settings!$C$4</f>
        <v>3</v>
      </c>
      <c r="AZ23" s="6">
        <f>+SUM(AM23:AX23)/12</f>
        <v>3</v>
      </c>
      <c r="BB23" s="6">
        <v>3</v>
      </c>
      <c r="BC23" s="6">
        <v>3</v>
      </c>
      <c r="BD23" s="6">
        <v>3</v>
      </c>
      <c r="BE23" s="6">
        <v>3</v>
      </c>
      <c r="BF23" s="6">
        <v>3</v>
      </c>
      <c r="BG23" s="6">
        <v>3</v>
      </c>
      <c r="BH23" s="6">
        <v>3</v>
      </c>
      <c r="BI23" s="6">
        <v>3</v>
      </c>
      <c r="BJ23" s="6">
        <v>3</v>
      </c>
      <c r="BK23" s="6">
        <v>3</v>
      </c>
      <c r="BL23" s="6">
        <v>3</v>
      </c>
      <c r="BM23" s="6">
        <v>3</v>
      </c>
      <c r="BN23" s="6">
        <f>+SUM(BB23:BM23)/12</f>
        <v>3</v>
      </c>
      <c r="BP23" s="6">
        <v>3</v>
      </c>
      <c r="BR23" s="6">
        <v>3</v>
      </c>
    </row>
    <row r="25" spans="2:70" s="53" customFormat="1" x14ac:dyDescent="0.2">
      <c r="B25" s="6" t="s">
        <v>85</v>
      </c>
      <c r="D25" s="53">
        <v>180000</v>
      </c>
      <c r="E25" s="53">
        <f>+D25*1.02</f>
        <v>183600</v>
      </c>
      <c r="F25" s="53">
        <f t="shared" ref="F25:G25" si="38">+E25*1.01</f>
        <v>185436</v>
      </c>
      <c r="G25" s="53">
        <f t="shared" si="38"/>
        <v>187290.36000000002</v>
      </c>
      <c r="I25" s="53">
        <f>+G25/12*1.02</f>
        <v>15919.680600000002</v>
      </c>
      <c r="J25" s="53">
        <f>+I25</f>
        <v>15919.680600000002</v>
      </c>
      <c r="K25" s="53">
        <f t="shared" ref="K25:T25" si="39">+J25</f>
        <v>15919.680600000002</v>
      </c>
      <c r="L25" s="53">
        <f t="shared" si="39"/>
        <v>15919.680600000002</v>
      </c>
      <c r="M25" s="53">
        <f t="shared" si="39"/>
        <v>15919.680600000002</v>
      </c>
      <c r="N25" s="53">
        <f t="shared" si="39"/>
        <v>15919.680600000002</v>
      </c>
      <c r="O25" s="53">
        <f t="shared" si="39"/>
        <v>15919.680600000002</v>
      </c>
      <c r="P25" s="53">
        <f t="shared" si="39"/>
        <v>15919.680600000002</v>
      </c>
      <c r="Q25" s="53">
        <f t="shared" si="39"/>
        <v>15919.680600000002</v>
      </c>
      <c r="R25" s="53">
        <f t="shared" si="39"/>
        <v>15919.680600000002</v>
      </c>
      <c r="S25" s="53">
        <f t="shared" si="39"/>
        <v>15919.680600000002</v>
      </c>
      <c r="T25" s="53">
        <f t="shared" si="39"/>
        <v>15919.680600000002</v>
      </c>
      <c r="U25" s="53">
        <f>+SUM(I25:INDEX(I25:T25,1,Settings!$C$4))</f>
        <v>191036.1672</v>
      </c>
      <c r="V25" s="53">
        <f>+SUM(I25:T25)</f>
        <v>191036.1672</v>
      </c>
      <c r="X25" s="53">
        <f>+T25*1.03</f>
        <v>16397.271018000003</v>
      </c>
      <c r="Y25" s="53">
        <f>+X25</f>
        <v>16397.271018000003</v>
      </c>
      <c r="Z25" s="53">
        <f t="shared" ref="Z25:AI25" si="40">+Y25</f>
        <v>16397.271018000003</v>
      </c>
      <c r="AA25" s="53">
        <f t="shared" si="40"/>
        <v>16397.271018000003</v>
      </c>
      <c r="AB25" s="53">
        <f t="shared" si="40"/>
        <v>16397.271018000003</v>
      </c>
      <c r="AC25" s="53">
        <f t="shared" si="40"/>
        <v>16397.271018000003</v>
      </c>
      <c r="AD25" s="53">
        <f t="shared" si="40"/>
        <v>16397.271018000003</v>
      </c>
      <c r="AE25" s="53">
        <f t="shared" si="40"/>
        <v>16397.271018000003</v>
      </c>
      <c r="AF25" s="53">
        <f t="shared" si="40"/>
        <v>16397.271018000003</v>
      </c>
      <c r="AG25" s="53">
        <f t="shared" si="40"/>
        <v>16397.271018000003</v>
      </c>
      <c r="AH25" s="53">
        <f t="shared" si="40"/>
        <v>16397.271018000003</v>
      </c>
      <c r="AI25" s="53">
        <f t="shared" si="40"/>
        <v>16397.271018000003</v>
      </c>
      <c r="AJ25" s="53">
        <f>+SUM(X25:INDEX(X25:AI25,1,Settings!$C$4))</f>
        <v>196767.25221600002</v>
      </c>
      <c r="AK25" s="53">
        <f>+SUM(X25:AI25)</f>
        <v>196767.25221600002</v>
      </c>
      <c r="AM25" s="53">
        <f>+X25</f>
        <v>16397.271018000003</v>
      </c>
      <c r="AN25" s="53">
        <f>+AM25</f>
        <v>16397.271018000003</v>
      </c>
      <c r="AO25" s="53">
        <f t="shared" ref="AO25:AX25" si="41">+AN25</f>
        <v>16397.271018000003</v>
      </c>
      <c r="AP25" s="53">
        <f t="shared" si="41"/>
        <v>16397.271018000003</v>
      </c>
      <c r="AQ25" s="53">
        <f t="shared" si="41"/>
        <v>16397.271018000003</v>
      </c>
      <c r="AR25" s="53">
        <f t="shared" si="41"/>
        <v>16397.271018000003</v>
      </c>
      <c r="AS25" s="53">
        <f t="shared" si="41"/>
        <v>16397.271018000003</v>
      </c>
      <c r="AT25" s="53">
        <f t="shared" si="41"/>
        <v>16397.271018000003</v>
      </c>
      <c r="AU25" s="53">
        <f t="shared" si="41"/>
        <v>16397.271018000003</v>
      </c>
      <c r="AV25" s="53">
        <f t="shared" si="41"/>
        <v>16397.271018000003</v>
      </c>
      <c r="AW25" s="53">
        <f t="shared" si="41"/>
        <v>16397.271018000003</v>
      </c>
      <c r="AX25" s="53">
        <f t="shared" si="41"/>
        <v>16397.271018000003</v>
      </c>
      <c r="AY25" s="53">
        <f>+SUM(AM25:INDEX(AM25:AX25,1,Settings!$C$4))</f>
        <v>196767.25221600002</v>
      </c>
      <c r="AZ25" s="53">
        <f>+SUM(AM25:AX25)</f>
        <v>196767.25221600002</v>
      </c>
      <c r="BB25" s="53">
        <f>+AX25*1.04</f>
        <v>17053.161858720003</v>
      </c>
      <c r="BC25" s="53">
        <f>+BB25</f>
        <v>17053.161858720003</v>
      </c>
      <c r="BD25" s="53">
        <f t="shared" ref="BD25:BM25" si="42">+BC25</f>
        <v>17053.161858720003</v>
      </c>
      <c r="BE25" s="53">
        <f t="shared" si="42"/>
        <v>17053.161858720003</v>
      </c>
      <c r="BF25" s="53">
        <f t="shared" si="42"/>
        <v>17053.161858720003</v>
      </c>
      <c r="BG25" s="53">
        <f t="shared" si="42"/>
        <v>17053.161858720003</v>
      </c>
      <c r="BH25" s="53">
        <f t="shared" si="42"/>
        <v>17053.161858720003</v>
      </c>
      <c r="BI25" s="53">
        <f t="shared" si="42"/>
        <v>17053.161858720003</v>
      </c>
      <c r="BJ25" s="53">
        <f t="shared" si="42"/>
        <v>17053.161858720003</v>
      </c>
      <c r="BK25" s="53">
        <f t="shared" si="42"/>
        <v>17053.161858720003</v>
      </c>
      <c r="BL25" s="53">
        <f t="shared" si="42"/>
        <v>17053.161858720003</v>
      </c>
      <c r="BM25" s="53">
        <f t="shared" si="42"/>
        <v>17053.161858720003</v>
      </c>
      <c r="BN25" s="53">
        <f>+SUM(BB25:BM25)</f>
        <v>204637.94230464005</v>
      </c>
      <c r="BP25" s="53">
        <f>+BM25*1.02*12</f>
        <v>208730.70115073281</v>
      </c>
      <c r="BR25" s="53">
        <f>+BP25*1.02</f>
        <v>212905.31517374748</v>
      </c>
    </row>
    <row r="26" spans="2:70" x14ac:dyDescent="0.2">
      <c r="B26" s="6" t="s">
        <v>79</v>
      </c>
      <c r="D26" s="6">
        <v>3</v>
      </c>
      <c r="E26" s="6">
        <v>3</v>
      </c>
      <c r="F26" s="6">
        <v>3</v>
      </c>
      <c r="G26" s="6">
        <v>3</v>
      </c>
      <c r="I26" s="6">
        <v>3</v>
      </c>
      <c r="J26" s="6">
        <v>3</v>
      </c>
      <c r="K26" s="6">
        <v>3</v>
      </c>
      <c r="L26" s="6">
        <v>3</v>
      </c>
      <c r="M26" s="6">
        <v>3</v>
      </c>
      <c r="N26" s="6">
        <v>3</v>
      </c>
      <c r="O26" s="6">
        <v>3</v>
      </c>
      <c r="P26" s="6">
        <v>3</v>
      </c>
      <c r="Q26" s="6">
        <v>3</v>
      </c>
      <c r="R26" s="6">
        <v>3</v>
      </c>
      <c r="S26" s="6">
        <v>3</v>
      </c>
      <c r="T26" s="6">
        <v>3</v>
      </c>
      <c r="U26" s="6">
        <f>+SUM(I26:INDEX(I26:T26,1,Settings!$C$4))/Settings!$C$4</f>
        <v>3</v>
      </c>
      <c r="V26" s="6">
        <f>+SUM(I26:T26)/12</f>
        <v>3</v>
      </c>
      <c r="X26" s="6">
        <v>3</v>
      </c>
      <c r="Y26" s="6">
        <v>3</v>
      </c>
      <c r="Z26" s="6">
        <v>3</v>
      </c>
      <c r="AA26" s="6">
        <v>3</v>
      </c>
      <c r="AB26" s="6">
        <v>3</v>
      </c>
      <c r="AC26" s="6">
        <v>3</v>
      </c>
      <c r="AD26" s="6">
        <v>3</v>
      </c>
      <c r="AE26" s="6">
        <v>3</v>
      </c>
      <c r="AF26" s="6">
        <v>3</v>
      </c>
      <c r="AG26" s="6">
        <v>3</v>
      </c>
      <c r="AH26" s="6">
        <v>3</v>
      </c>
      <c r="AI26" s="6">
        <v>3</v>
      </c>
      <c r="AJ26" s="6">
        <f>+SUM(X26:INDEX(X26:AI26,1,Settings!$C$4))/Settings!$C$4</f>
        <v>3</v>
      </c>
      <c r="AK26" s="6">
        <f>+SUM(X26:AI26)/12</f>
        <v>3</v>
      </c>
      <c r="AM26" s="6">
        <v>3</v>
      </c>
      <c r="AN26" s="6">
        <v>3</v>
      </c>
      <c r="AO26" s="6">
        <v>3</v>
      </c>
      <c r="AP26" s="6">
        <v>3</v>
      </c>
      <c r="AQ26" s="6">
        <v>3</v>
      </c>
      <c r="AR26" s="6">
        <v>3</v>
      </c>
      <c r="AS26" s="6">
        <v>3</v>
      </c>
      <c r="AT26" s="6">
        <v>3</v>
      </c>
      <c r="AU26" s="6">
        <v>3</v>
      </c>
      <c r="AV26" s="6">
        <v>3</v>
      </c>
      <c r="AW26" s="6">
        <v>3</v>
      </c>
      <c r="AX26" s="6">
        <v>3</v>
      </c>
      <c r="AY26" s="6">
        <f>+SUM(AM26:INDEX(AM26:AX26,1,Settings!$C$4))/Settings!$C$4</f>
        <v>3</v>
      </c>
      <c r="AZ26" s="6">
        <f>+SUM(AM26:AX26)/12</f>
        <v>3</v>
      </c>
      <c r="BB26" s="6">
        <v>3</v>
      </c>
      <c r="BC26" s="6">
        <v>3</v>
      </c>
      <c r="BD26" s="6">
        <v>3</v>
      </c>
      <c r="BE26" s="6">
        <v>3</v>
      </c>
      <c r="BF26" s="6">
        <v>3</v>
      </c>
      <c r="BG26" s="6">
        <v>3</v>
      </c>
      <c r="BH26" s="6">
        <v>3</v>
      </c>
      <c r="BI26" s="6">
        <v>3</v>
      </c>
      <c r="BJ26" s="6">
        <v>3</v>
      </c>
      <c r="BK26" s="6">
        <v>3</v>
      </c>
      <c r="BL26" s="6">
        <v>3</v>
      </c>
      <c r="BM26" s="6">
        <v>3</v>
      </c>
      <c r="BN26" s="6">
        <f>+SUM(BB26:BM26)/12</f>
        <v>3</v>
      </c>
      <c r="BP26" s="6">
        <v>3</v>
      </c>
      <c r="BR26" s="6">
        <v>3</v>
      </c>
    </row>
    <row r="28" spans="2:70" s="53" customFormat="1" x14ac:dyDescent="0.2">
      <c r="B28" s="6" t="s">
        <v>61</v>
      </c>
      <c r="D28" s="53">
        <f>65000+20000</f>
        <v>85000</v>
      </c>
      <c r="E28" s="53">
        <f>+D28*1.02</f>
        <v>86700</v>
      </c>
      <c r="F28" s="53">
        <f t="shared" ref="F28:G28" si="43">+E28*1.01</f>
        <v>87567</v>
      </c>
      <c r="G28" s="53">
        <f t="shared" si="43"/>
        <v>88442.67</v>
      </c>
      <c r="I28" s="53">
        <f>+G28/12*1.02</f>
        <v>7517.6269499999999</v>
      </c>
      <c r="J28" s="53">
        <f>+I28</f>
        <v>7517.6269499999999</v>
      </c>
      <c r="K28" s="53">
        <f t="shared" ref="K28:T28" si="44">+J28</f>
        <v>7517.6269499999999</v>
      </c>
      <c r="L28" s="53">
        <f t="shared" si="44"/>
        <v>7517.6269499999999</v>
      </c>
      <c r="M28" s="53">
        <f t="shared" si="44"/>
        <v>7517.6269499999999</v>
      </c>
      <c r="N28" s="53">
        <f t="shared" si="44"/>
        <v>7517.6269499999999</v>
      </c>
      <c r="O28" s="53">
        <f t="shared" si="44"/>
        <v>7517.6269499999999</v>
      </c>
      <c r="P28" s="53">
        <f t="shared" si="44"/>
        <v>7517.6269499999999</v>
      </c>
      <c r="Q28" s="53">
        <f t="shared" si="44"/>
        <v>7517.6269499999999</v>
      </c>
      <c r="R28" s="53">
        <f t="shared" si="44"/>
        <v>7517.6269499999999</v>
      </c>
      <c r="S28" s="53">
        <f t="shared" si="44"/>
        <v>7517.6269499999999</v>
      </c>
      <c r="T28" s="53">
        <f t="shared" si="44"/>
        <v>7517.6269499999999</v>
      </c>
      <c r="U28" s="53">
        <f>+SUM(I28:INDEX(I28:T28,1,Settings!$C$4))</f>
        <v>90211.523400000005</v>
      </c>
      <c r="V28" s="53">
        <f>+SUM(I28:T28)</f>
        <v>90211.523400000005</v>
      </c>
      <c r="X28" s="53">
        <f>+T28*1.03</f>
        <v>7743.1557585</v>
      </c>
      <c r="Y28" s="53">
        <f>+X28</f>
        <v>7743.1557585</v>
      </c>
      <c r="Z28" s="53">
        <f t="shared" ref="Z28:AI28" si="45">+Y28</f>
        <v>7743.1557585</v>
      </c>
      <c r="AA28" s="53">
        <f t="shared" si="45"/>
        <v>7743.1557585</v>
      </c>
      <c r="AB28" s="53">
        <f t="shared" si="45"/>
        <v>7743.1557585</v>
      </c>
      <c r="AC28" s="53">
        <f t="shared" si="45"/>
        <v>7743.1557585</v>
      </c>
      <c r="AD28" s="53">
        <f t="shared" si="45"/>
        <v>7743.1557585</v>
      </c>
      <c r="AE28" s="53">
        <f t="shared" si="45"/>
        <v>7743.1557585</v>
      </c>
      <c r="AF28" s="53">
        <f t="shared" si="45"/>
        <v>7743.1557585</v>
      </c>
      <c r="AG28" s="53">
        <f t="shared" si="45"/>
        <v>7743.1557585</v>
      </c>
      <c r="AH28" s="53">
        <f t="shared" si="45"/>
        <v>7743.1557585</v>
      </c>
      <c r="AI28" s="53">
        <f t="shared" si="45"/>
        <v>7743.1557585</v>
      </c>
      <c r="AJ28" s="53">
        <f>+SUM(X28:INDEX(X28:AI28,1,Settings!$C$4))</f>
        <v>92917.869101999982</v>
      </c>
      <c r="AK28" s="53">
        <f>+SUM(X28:AI28)</f>
        <v>92917.869101999982</v>
      </c>
      <c r="AM28" s="53">
        <f>+X28</f>
        <v>7743.1557585</v>
      </c>
      <c r="AN28" s="53">
        <f>+AM28</f>
        <v>7743.1557585</v>
      </c>
      <c r="AO28" s="53">
        <f t="shared" ref="AO28:AX28" si="46">+AN28</f>
        <v>7743.1557585</v>
      </c>
      <c r="AP28" s="53">
        <f t="shared" si="46"/>
        <v>7743.1557585</v>
      </c>
      <c r="AQ28" s="53">
        <f t="shared" si="46"/>
        <v>7743.1557585</v>
      </c>
      <c r="AR28" s="53">
        <f t="shared" si="46"/>
        <v>7743.1557585</v>
      </c>
      <c r="AS28" s="53">
        <f t="shared" si="46"/>
        <v>7743.1557585</v>
      </c>
      <c r="AT28" s="53">
        <f t="shared" si="46"/>
        <v>7743.1557585</v>
      </c>
      <c r="AU28" s="53">
        <f t="shared" si="46"/>
        <v>7743.1557585</v>
      </c>
      <c r="AV28" s="53">
        <f t="shared" si="46"/>
        <v>7743.1557585</v>
      </c>
      <c r="AW28" s="53">
        <f t="shared" si="46"/>
        <v>7743.1557585</v>
      </c>
      <c r="AX28" s="53">
        <f t="shared" si="46"/>
        <v>7743.1557585</v>
      </c>
      <c r="AY28" s="53">
        <f>+SUM(AM28:INDEX(AM28:AX28,1,Settings!$C$4))</f>
        <v>92917.869101999982</v>
      </c>
      <c r="AZ28" s="53">
        <f>+SUM(AM28:AX28)</f>
        <v>92917.869101999982</v>
      </c>
      <c r="BB28" s="53">
        <f>+AX28*1.04</f>
        <v>8052.8819888400003</v>
      </c>
      <c r="BC28" s="53">
        <f>+BB28</f>
        <v>8052.8819888400003</v>
      </c>
      <c r="BD28" s="53">
        <f t="shared" ref="BD28:BM28" si="47">+BC28</f>
        <v>8052.8819888400003</v>
      </c>
      <c r="BE28" s="53">
        <f t="shared" si="47"/>
        <v>8052.8819888400003</v>
      </c>
      <c r="BF28" s="53">
        <f t="shared" si="47"/>
        <v>8052.8819888400003</v>
      </c>
      <c r="BG28" s="53">
        <f t="shared" si="47"/>
        <v>8052.8819888400003</v>
      </c>
      <c r="BH28" s="53">
        <f t="shared" si="47"/>
        <v>8052.8819888400003</v>
      </c>
      <c r="BI28" s="53">
        <f t="shared" si="47"/>
        <v>8052.8819888400003</v>
      </c>
      <c r="BJ28" s="53">
        <f t="shared" si="47"/>
        <v>8052.8819888400003</v>
      </c>
      <c r="BK28" s="53">
        <f t="shared" si="47"/>
        <v>8052.8819888400003</v>
      </c>
      <c r="BL28" s="53">
        <f t="shared" si="47"/>
        <v>8052.8819888400003</v>
      </c>
      <c r="BM28" s="53">
        <f t="shared" si="47"/>
        <v>8052.8819888400003</v>
      </c>
      <c r="BN28" s="53">
        <f>+SUM(BB28:BM28)</f>
        <v>96634.583866080022</v>
      </c>
      <c r="BP28" s="53">
        <f>+BM28*1.02*12</f>
        <v>98567.275543401614</v>
      </c>
      <c r="BR28" s="53">
        <f>+BP28*1.02</f>
        <v>100538.62105426965</v>
      </c>
    </row>
    <row r="29" spans="2:70" x14ac:dyDescent="0.2">
      <c r="B29" s="6" t="s">
        <v>79</v>
      </c>
      <c r="D29" s="6">
        <v>1.5</v>
      </c>
      <c r="E29" s="6">
        <v>1.5</v>
      </c>
      <c r="F29" s="6">
        <v>1.5</v>
      </c>
      <c r="G29" s="6">
        <v>1.5</v>
      </c>
      <c r="I29" s="6">
        <v>1.5</v>
      </c>
      <c r="J29" s="6">
        <v>1.5</v>
      </c>
      <c r="K29" s="6">
        <v>1.5</v>
      </c>
      <c r="L29" s="6">
        <v>1.5</v>
      </c>
      <c r="M29" s="6">
        <v>1.5</v>
      </c>
      <c r="N29" s="6">
        <v>1.5</v>
      </c>
      <c r="O29" s="6">
        <v>1.5</v>
      </c>
      <c r="P29" s="6">
        <v>1.5</v>
      </c>
      <c r="Q29" s="6">
        <v>1.5</v>
      </c>
      <c r="R29" s="6">
        <v>1.5</v>
      </c>
      <c r="S29" s="6">
        <v>1.5</v>
      </c>
      <c r="T29" s="6">
        <v>1.5</v>
      </c>
      <c r="U29" s="6">
        <f>+SUM(I29:INDEX(I29:T29,1,Settings!$C$4))/Settings!$C$4</f>
        <v>1.5</v>
      </c>
      <c r="V29" s="6">
        <f>+SUM(I29:T29)/12</f>
        <v>1.5</v>
      </c>
      <c r="X29" s="6">
        <v>1.5</v>
      </c>
      <c r="Y29" s="6">
        <v>1.5</v>
      </c>
      <c r="Z29" s="6">
        <v>1.5</v>
      </c>
      <c r="AA29" s="6">
        <v>1.5</v>
      </c>
      <c r="AB29" s="6">
        <v>1.5</v>
      </c>
      <c r="AC29" s="6">
        <v>1.5</v>
      </c>
      <c r="AD29" s="6">
        <v>1.5</v>
      </c>
      <c r="AE29" s="6">
        <v>1.5</v>
      </c>
      <c r="AF29" s="6">
        <v>1.5</v>
      </c>
      <c r="AG29" s="6">
        <v>1.5</v>
      </c>
      <c r="AH29" s="6">
        <v>1.5</v>
      </c>
      <c r="AI29" s="6">
        <v>1.5</v>
      </c>
      <c r="AJ29" s="6">
        <f>+SUM(X29:INDEX(X29:AI29,1,Settings!$C$4))/Settings!$C$4</f>
        <v>1.5</v>
      </c>
      <c r="AK29" s="6">
        <f>+SUM(X29:AI29)/12</f>
        <v>1.5</v>
      </c>
      <c r="AM29" s="6">
        <v>1.5</v>
      </c>
      <c r="AN29" s="6">
        <v>1.5</v>
      </c>
      <c r="AO29" s="6">
        <v>1.5</v>
      </c>
      <c r="AP29" s="6">
        <v>1.5</v>
      </c>
      <c r="AQ29" s="6">
        <v>1.5</v>
      </c>
      <c r="AR29" s="6">
        <v>1.5</v>
      </c>
      <c r="AS29" s="6">
        <v>1.5</v>
      </c>
      <c r="AT29" s="6">
        <v>1.5</v>
      </c>
      <c r="AU29" s="6">
        <v>1.5</v>
      </c>
      <c r="AV29" s="6">
        <v>1.5</v>
      </c>
      <c r="AW29" s="6">
        <v>1.5</v>
      </c>
      <c r="AX29" s="6">
        <v>1.5</v>
      </c>
      <c r="AY29" s="6">
        <f>+SUM(AM29:INDEX(AM29:AX29,1,Settings!$C$4))/Settings!$C$4</f>
        <v>1.5</v>
      </c>
      <c r="AZ29" s="6">
        <f>+SUM(AM29:AX29)/12</f>
        <v>1.5</v>
      </c>
      <c r="BB29" s="6">
        <v>1.5</v>
      </c>
      <c r="BC29" s="6">
        <v>1.5</v>
      </c>
      <c r="BD29" s="6">
        <v>1.5</v>
      </c>
      <c r="BE29" s="6">
        <v>1.5</v>
      </c>
      <c r="BF29" s="6">
        <v>1.5</v>
      </c>
      <c r="BG29" s="6">
        <v>1.5</v>
      </c>
      <c r="BH29" s="6">
        <v>1.5</v>
      </c>
      <c r="BI29" s="6">
        <v>1.5</v>
      </c>
      <c r="BJ29" s="6">
        <v>1.5</v>
      </c>
      <c r="BK29" s="6">
        <v>1.5</v>
      </c>
      <c r="BL29" s="6">
        <v>1.5</v>
      </c>
      <c r="BM29" s="6">
        <v>1.5</v>
      </c>
      <c r="BN29" s="6">
        <f>+SUM(BB29:BM29)/12</f>
        <v>1.5</v>
      </c>
      <c r="BP29" s="6">
        <v>1.5</v>
      </c>
      <c r="BR29" s="6">
        <v>1.5</v>
      </c>
    </row>
    <row r="31" spans="2:70" s="53" customFormat="1" x14ac:dyDescent="0.2">
      <c r="B31" s="6" t="s">
        <v>50</v>
      </c>
      <c r="D31" s="53">
        <f>50*60000</f>
        <v>3000000</v>
      </c>
      <c r="E31" s="53">
        <f>+D31*1.02</f>
        <v>3060000</v>
      </c>
      <c r="F31" s="53">
        <f t="shared" ref="F31:G31" si="48">+E31*1.01</f>
        <v>3090600</v>
      </c>
      <c r="G31" s="53">
        <f t="shared" si="48"/>
        <v>3121506</v>
      </c>
      <c r="I31" s="53">
        <f>+G31/12*1.02</f>
        <v>265328.01</v>
      </c>
      <c r="J31" s="53">
        <f>+I31</f>
        <v>265328.01</v>
      </c>
      <c r="K31" s="53">
        <f t="shared" ref="K31:T31" si="49">+J31</f>
        <v>265328.01</v>
      </c>
      <c r="L31" s="53">
        <f t="shared" si="49"/>
        <v>265328.01</v>
      </c>
      <c r="M31" s="53">
        <f t="shared" si="49"/>
        <v>265328.01</v>
      </c>
      <c r="N31" s="53">
        <f t="shared" si="49"/>
        <v>265328.01</v>
      </c>
      <c r="O31" s="53">
        <f t="shared" si="49"/>
        <v>265328.01</v>
      </c>
      <c r="P31" s="53">
        <f t="shared" si="49"/>
        <v>265328.01</v>
      </c>
      <c r="Q31" s="53">
        <f t="shared" si="49"/>
        <v>265328.01</v>
      </c>
      <c r="R31" s="53">
        <f t="shared" si="49"/>
        <v>265328.01</v>
      </c>
      <c r="S31" s="53">
        <f t="shared" si="49"/>
        <v>265328.01</v>
      </c>
      <c r="T31" s="53">
        <f t="shared" si="49"/>
        <v>265328.01</v>
      </c>
      <c r="U31" s="53">
        <f>+SUM(I31:INDEX(I31:T31,1,Settings!$C$4))</f>
        <v>3183936.1199999992</v>
      </c>
      <c r="V31" s="53">
        <f>+SUM(I31:T31)</f>
        <v>3183936.1199999992</v>
      </c>
      <c r="X31" s="53">
        <f>+T31*1.04</f>
        <v>275941.13040000002</v>
      </c>
      <c r="Y31" s="53">
        <f>+X31</f>
        <v>275941.13040000002</v>
      </c>
      <c r="Z31" s="53">
        <f t="shared" ref="Z31:AI31" si="50">+Y31</f>
        <v>275941.13040000002</v>
      </c>
      <c r="AA31" s="53">
        <f t="shared" si="50"/>
        <v>275941.13040000002</v>
      </c>
      <c r="AB31" s="53">
        <f t="shared" si="50"/>
        <v>275941.13040000002</v>
      </c>
      <c r="AC31" s="53">
        <f t="shared" si="50"/>
        <v>275941.13040000002</v>
      </c>
      <c r="AD31" s="53">
        <f t="shared" si="50"/>
        <v>275941.13040000002</v>
      </c>
      <c r="AE31" s="53">
        <f t="shared" si="50"/>
        <v>275941.13040000002</v>
      </c>
      <c r="AF31" s="53">
        <f t="shared" si="50"/>
        <v>275941.13040000002</v>
      </c>
      <c r="AG31" s="53">
        <f t="shared" si="50"/>
        <v>275941.13040000002</v>
      </c>
      <c r="AH31" s="53">
        <f t="shared" si="50"/>
        <v>275941.13040000002</v>
      </c>
      <c r="AI31" s="53">
        <f t="shared" si="50"/>
        <v>275941.13040000002</v>
      </c>
      <c r="AJ31" s="53">
        <f>+SUM(X31:INDEX(X31:AI31,1,Settings!$C$4))</f>
        <v>3311293.5648000012</v>
      </c>
      <c r="AK31" s="53">
        <f>+SUM(X31:AI31)</f>
        <v>3311293.5648000012</v>
      </c>
      <c r="AM31" s="53">
        <f>+T31*1.03</f>
        <v>273287.85029999999</v>
      </c>
      <c r="AN31" s="53">
        <f>+AM31</f>
        <v>273287.85029999999</v>
      </c>
      <c r="AO31" s="53">
        <f t="shared" ref="AO31:AX31" si="51">+AN31</f>
        <v>273287.85029999999</v>
      </c>
      <c r="AP31" s="53">
        <f t="shared" si="51"/>
        <v>273287.85029999999</v>
      </c>
      <c r="AQ31" s="53">
        <f t="shared" si="51"/>
        <v>273287.85029999999</v>
      </c>
      <c r="AR31" s="53">
        <f t="shared" si="51"/>
        <v>273287.85029999999</v>
      </c>
      <c r="AS31" s="53">
        <f t="shared" si="51"/>
        <v>273287.85029999999</v>
      </c>
      <c r="AT31" s="53">
        <f t="shared" si="51"/>
        <v>273287.85029999999</v>
      </c>
      <c r="AU31" s="53">
        <f t="shared" si="51"/>
        <v>273287.85029999999</v>
      </c>
      <c r="AV31" s="53">
        <f t="shared" si="51"/>
        <v>273287.85029999999</v>
      </c>
      <c r="AW31" s="53">
        <f t="shared" si="51"/>
        <v>273287.85029999999</v>
      </c>
      <c r="AX31" s="53">
        <f t="shared" si="51"/>
        <v>273287.85029999999</v>
      </c>
      <c r="AY31" s="53">
        <f>+SUM(AM31:INDEX(AM31:AX31,1,Settings!$C$4))</f>
        <v>3279454.2036000001</v>
      </c>
      <c r="AZ31" s="53">
        <f>+SUM(AM31:AX31)</f>
        <v>3279454.2036000001</v>
      </c>
      <c r="BB31" s="53">
        <f>+AX31*1.04</f>
        <v>284219.36431199999</v>
      </c>
      <c r="BC31" s="53">
        <f>+BB31</f>
        <v>284219.36431199999</v>
      </c>
      <c r="BD31" s="53">
        <f t="shared" ref="BD31:BM31" si="52">+BC31</f>
        <v>284219.36431199999</v>
      </c>
      <c r="BE31" s="53">
        <f t="shared" si="52"/>
        <v>284219.36431199999</v>
      </c>
      <c r="BF31" s="53">
        <f t="shared" si="52"/>
        <v>284219.36431199999</v>
      </c>
      <c r="BG31" s="53">
        <f t="shared" si="52"/>
        <v>284219.36431199999</v>
      </c>
      <c r="BH31" s="53">
        <f t="shared" si="52"/>
        <v>284219.36431199999</v>
      </c>
      <c r="BI31" s="53">
        <f t="shared" si="52"/>
        <v>284219.36431199999</v>
      </c>
      <c r="BJ31" s="53">
        <f t="shared" si="52"/>
        <v>284219.36431199999</v>
      </c>
      <c r="BK31" s="53">
        <f t="shared" si="52"/>
        <v>284219.36431199999</v>
      </c>
      <c r="BL31" s="53">
        <f t="shared" si="52"/>
        <v>284219.36431199999</v>
      </c>
      <c r="BM31" s="53">
        <f t="shared" si="52"/>
        <v>284219.36431199999</v>
      </c>
      <c r="BN31" s="53">
        <f>+SUM(BB31:BM31)</f>
        <v>3410632.3717440008</v>
      </c>
      <c r="BP31" s="53">
        <f>+BM31*1.02*12</f>
        <v>3478845.0191788799</v>
      </c>
      <c r="BR31" s="53">
        <f>+BP31*1.02</f>
        <v>3548421.9195624576</v>
      </c>
    </row>
    <row r="32" spans="2:70" x14ac:dyDescent="0.2">
      <c r="B32" s="6" t="s">
        <v>79</v>
      </c>
      <c r="D32" s="6">
        <v>50</v>
      </c>
      <c r="E32" s="6">
        <v>50</v>
      </c>
      <c r="F32" s="6">
        <v>50</v>
      </c>
      <c r="G32" s="6">
        <v>50</v>
      </c>
      <c r="I32" s="6">
        <v>50</v>
      </c>
      <c r="J32" s="6">
        <v>50</v>
      </c>
      <c r="K32" s="6">
        <v>50</v>
      </c>
      <c r="L32" s="6">
        <v>50</v>
      </c>
      <c r="M32" s="6">
        <v>50</v>
      </c>
      <c r="N32" s="6">
        <v>50</v>
      </c>
      <c r="O32" s="6">
        <v>50</v>
      </c>
      <c r="P32" s="6">
        <v>50</v>
      </c>
      <c r="Q32" s="6">
        <v>50</v>
      </c>
      <c r="R32" s="6">
        <v>50</v>
      </c>
      <c r="S32" s="6">
        <v>50</v>
      </c>
      <c r="T32" s="6">
        <v>50</v>
      </c>
      <c r="U32" s="6">
        <f>+SUM(I32:INDEX(I32:T32,1,Settings!$C$4))/Settings!$C$4</f>
        <v>50</v>
      </c>
      <c r="V32" s="6">
        <f>+SUM(I32:T32)/12</f>
        <v>50</v>
      </c>
      <c r="X32" s="6">
        <v>50</v>
      </c>
      <c r="Y32" s="6">
        <v>50</v>
      </c>
      <c r="Z32" s="6">
        <v>50</v>
      </c>
      <c r="AA32" s="6">
        <v>50</v>
      </c>
      <c r="AB32" s="6">
        <v>50</v>
      </c>
      <c r="AC32" s="6">
        <v>50</v>
      </c>
      <c r="AD32" s="6">
        <v>50</v>
      </c>
      <c r="AE32" s="6">
        <v>50</v>
      </c>
      <c r="AF32" s="6">
        <v>50</v>
      </c>
      <c r="AG32" s="6">
        <v>50</v>
      </c>
      <c r="AH32" s="6">
        <v>50</v>
      </c>
      <c r="AI32" s="6">
        <v>50</v>
      </c>
      <c r="AJ32" s="6">
        <f>+SUM(X32:INDEX(X32:AI32,1,Settings!$C$4))/Settings!$C$4</f>
        <v>50</v>
      </c>
      <c r="AK32" s="6">
        <f>+SUM(X32:AI32)/12</f>
        <v>50</v>
      </c>
      <c r="AM32" s="6">
        <v>50</v>
      </c>
      <c r="AN32" s="6">
        <v>50</v>
      </c>
      <c r="AO32" s="6">
        <v>50</v>
      </c>
      <c r="AP32" s="6">
        <v>50</v>
      </c>
      <c r="AQ32" s="6">
        <v>50</v>
      </c>
      <c r="AR32" s="6">
        <v>50</v>
      </c>
      <c r="AS32" s="6">
        <v>50</v>
      </c>
      <c r="AT32" s="6">
        <v>50</v>
      </c>
      <c r="AU32" s="6">
        <v>50</v>
      </c>
      <c r="AV32" s="6">
        <v>50</v>
      </c>
      <c r="AW32" s="6">
        <v>50</v>
      </c>
      <c r="AX32" s="6">
        <v>50</v>
      </c>
      <c r="AY32" s="6">
        <f>+SUM(AM32:INDEX(AM32:AX32,1,Settings!$C$4))/Settings!$C$4</f>
        <v>50</v>
      </c>
      <c r="AZ32" s="6">
        <f>+SUM(AM32:AX32)/12</f>
        <v>50</v>
      </c>
      <c r="BB32" s="6">
        <v>50</v>
      </c>
      <c r="BC32" s="6">
        <v>50</v>
      </c>
      <c r="BD32" s="6">
        <v>50</v>
      </c>
      <c r="BE32" s="6">
        <v>50</v>
      </c>
      <c r="BF32" s="6">
        <v>50</v>
      </c>
      <c r="BG32" s="6">
        <v>50</v>
      </c>
      <c r="BH32" s="6">
        <v>50</v>
      </c>
      <c r="BI32" s="6">
        <v>50</v>
      </c>
      <c r="BJ32" s="6">
        <v>50</v>
      </c>
      <c r="BK32" s="6">
        <v>50</v>
      </c>
      <c r="BL32" s="6">
        <v>50</v>
      </c>
      <c r="BM32" s="6">
        <v>50</v>
      </c>
      <c r="BN32" s="6">
        <f>+SUM(BB32:BM32)/12</f>
        <v>50</v>
      </c>
      <c r="BP32" s="6">
        <v>50</v>
      </c>
      <c r="BR32" s="6">
        <v>50</v>
      </c>
    </row>
    <row r="34" spans="2:70" s="53" customFormat="1" x14ac:dyDescent="0.2">
      <c r="B34" s="6" t="s">
        <v>1905</v>
      </c>
      <c r="D34" s="53">
        <f>10*50000</f>
        <v>500000</v>
      </c>
      <c r="E34" s="53">
        <f>+D34*1.02</f>
        <v>510000</v>
      </c>
      <c r="F34" s="53">
        <f t="shared" ref="F34:G34" si="53">+E34*1.01</f>
        <v>515100</v>
      </c>
      <c r="G34" s="53">
        <f t="shared" si="53"/>
        <v>520251</v>
      </c>
      <c r="I34" s="53">
        <f>+G34/12*1.02</f>
        <v>44221.334999999999</v>
      </c>
      <c r="J34" s="53">
        <f>+I34</f>
        <v>44221.334999999999</v>
      </c>
      <c r="K34" s="53">
        <f t="shared" ref="K34:T34" si="54">+J34</f>
        <v>44221.334999999999</v>
      </c>
      <c r="L34" s="53">
        <f t="shared" si="54"/>
        <v>44221.334999999999</v>
      </c>
      <c r="M34" s="53">
        <f t="shared" si="54"/>
        <v>44221.334999999999</v>
      </c>
      <c r="N34" s="53">
        <f t="shared" si="54"/>
        <v>44221.334999999999</v>
      </c>
      <c r="O34" s="53">
        <f t="shared" si="54"/>
        <v>44221.334999999999</v>
      </c>
      <c r="P34" s="53">
        <f t="shared" si="54"/>
        <v>44221.334999999999</v>
      </c>
      <c r="Q34" s="53">
        <f t="shared" si="54"/>
        <v>44221.334999999999</v>
      </c>
      <c r="R34" s="53">
        <f t="shared" si="54"/>
        <v>44221.334999999999</v>
      </c>
      <c r="S34" s="53">
        <f t="shared" si="54"/>
        <v>44221.334999999999</v>
      </c>
      <c r="T34" s="53">
        <f t="shared" si="54"/>
        <v>44221.334999999999</v>
      </c>
      <c r="U34" s="53">
        <f>+SUM(I34:INDEX(I34:T34,1,Settings!$C$4))</f>
        <v>530656.02000000014</v>
      </c>
      <c r="V34" s="53">
        <f>+SUM(I34:T34)</f>
        <v>530656.02000000014</v>
      </c>
      <c r="X34" s="53">
        <f>+T34*1.04</f>
        <v>45990.188399999999</v>
      </c>
      <c r="Y34" s="53">
        <f>+X34</f>
        <v>45990.188399999999</v>
      </c>
      <c r="Z34" s="53">
        <f t="shared" ref="Z34:AI34" si="55">+Y34</f>
        <v>45990.188399999999</v>
      </c>
      <c r="AA34" s="53">
        <f t="shared" si="55"/>
        <v>45990.188399999999</v>
      </c>
      <c r="AB34" s="53">
        <f t="shared" si="55"/>
        <v>45990.188399999999</v>
      </c>
      <c r="AC34" s="53">
        <f t="shared" si="55"/>
        <v>45990.188399999999</v>
      </c>
      <c r="AD34" s="53">
        <f t="shared" si="55"/>
        <v>45990.188399999999</v>
      </c>
      <c r="AE34" s="53">
        <f t="shared" si="55"/>
        <v>45990.188399999999</v>
      </c>
      <c r="AF34" s="53">
        <f t="shared" si="55"/>
        <v>45990.188399999999</v>
      </c>
      <c r="AG34" s="53">
        <f t="shared" si="55"/>
        <v>45990.188399999999</v>
      </c>
      <c r="AH34" s="53">
        <f t="shared" si="55"/>
        <v>45990.188399999999</v>
      </c>
      <c r="AI34" s="53">
        <f t="shared" si="55"/>
        <v>45990.188399999999</v>
      </c>
      <c r="AJ34" s="53">
        <f>+SUM(X34:INDEX(X34:AI34,1,Settings!$C$4))</f>
        <v>551882.26079999993</v>
      </c>
      <c r="AK34" s="53">
        <f>+SUM(X34:AI34)</f>
        <v>551882.26079999993</v>
      </c>
      <c r="AM34" s="53">
        <f>+T34*1.03</f>
        <v>45547.975050000001</v>
      </c>
      <c r="AN34" s="53">
        <f>+AM34</f>
        <v>45547.975050000001</v>
      </c>
      <c r="AO34" s="53">
        <f t="shared" ref="AO34:AX34" si="56">+AN34</f>
        <v>45547.975050000001</v>
      </c>
      <c r="AP34" s="53">
        <f t="shared" si="56"/>
        <v>45547.975050000001</v>
      </c>
      <c r="AQ34" s="53">
        <f t="shared" si="56"/>
        <v>45547.975050000001</v>
      </c>
      <c r="AR34" s="53">
        <f t="shared" si="56"/>
        <v>45547.975050000001</v>
      </c>
      <c r="AS34" s="53">
        <f t="shared" si="56"/>
        <v>45547.975050000001</v>
      </c>
      <c r="AT34" s="53">
        <f t="shared" si="56"/>
        <v>45547.975050000001</v>
      </c>
      <c r="AU34" s="53">
        <f t="shared" si="56"/>
        <v>45547.975050000001</v>
      </c>
      <c r="AV34" s="53">
        <f t="shared" si="56"/>
        <v>45547.975050000001</v>
      </c>
      <c r="AW34" s="53">
        <f t="shared" si="56"/>
        <v>45547.975050000001</v>
      </c>
      <c r="AX34" s="53">
        <f t="shared" si="56"/>
        <v>45547.975050000001</v>
      </c>
      <c r="AY34" s="53">
        <f>+SUM(AM34:INDEX(AM34:AX34,1,Settings!$C$4))</f>
        <v>546575.70059999998</v>
      </c>
      <c r="AZ34" s="53">
        <f>+SUM(AM34:AX34)</f>
        <v>546575.70059999998</v>
      </c>
      <c r="BB34" s="53">
        <f>+AX34*1.04</f>
        <v>47369.894052000003</v>
      </c>
      <c r="BC34" s="53">
        <f>+BB34</f>
        <v>47369.894052000003</v>
      </c>
      <c r="BD34" s="53">
        <f t="shared" ref="BD34:BM34" si="57">+BC34</f>
        <v>47369.894052000003</v>
      </c>
      <c r="BE34" s="53">
        <f t="shared" si="57"/>
        <v>47369.894052000003</v>
      </c>
      <c r="BF34" s="53">
        <f t="shared" si="57"/>
        <v>47369.894052000003</v>
      </c>
      <c r="BG34" s="53">
        <f t="shared" si="57"/>
        <v>47369.894052000003</v>
      </c>
      <c r="BH34" s="53">
        <f t="shared" si="57"/>
        <v>47369.894052000003</v>
      </c>
      <c r="BI34" s="53">
        <f t="shared" si="57"/>
        <v>47369.894052000003</v>
      </c>
      <c r="BJ34" s="53">
        <f t="shared" si="57"/>
        <v>47369.894052000003</v>
      </c>
      <c r="BK34" s="53">
        <f t="shared" si="57"/>
        <v>47369.894052000003</v>
      </c>
      <c r="BL34" s="53">
        <f t="shared" si="57"/>
        <v>47369.894052000003</v>
      </c>
      <c r="BM34" s="53">
        <f t="shared" si="57"/>
        <v>47369.894052000003</v>
      </c>
      <c r="BN34" s="53">
        <f>+SUM(BB34:BM34)</f>
        <v>568438.7286240001</v>
      </c>
      <c r="BP34" s="53">
        <f>+BM34*1.02*12</f>
        <v>579807.50319647999</v>
      </c>
      <c r="BR34" s="53">
        <f>+BP34*1.02</f>
        <v>591403.6532604096</v>
      </c>
    </row>
    <row r="35" spans="2:70" x14ac:dyDescent="0.2">
      <c r="B35" s="6" t="s">
        <v>79</v>
      </c>
      <c r="D35" s="6">
        <v>10</v>
      </c>
      <c r="E35" s="6">
        <v>10</v>
      </c>
      <c r="F35" s="6">
        <v>10</v>
      </c>
      <c r="G35" s="6">
        <v>10</v>
      </c>
      <c r="I35" s="6">
        <v>10</v>
      </c>
      <c r="J35" s="6">
        <v>10</v>
      </c>
      <c r="K35" s="6">
        <v>10</v>
      </c>
      <c r="L35" s="6">
        <v>10</v>
      </c>
      <c r="M35" s="6">
        <v>10</v>
      </c>
      <c r="N35" s="6">
        <v>10</v>
      </c>
      <c r="O35" s="6">
        <v>10</v>
      </c>
      <c r="P35" s="6">
        <v>10</v>
      </c>
      <c r="Q35" s="6">
        <v>10</v>
      </c>
      <c r="R35" s="6">
        <v>10</v>
      </c>
      <c r="S35" s="6">
        <v>10</v>
      </c>
      <c r="T35" s="6">
        <v>10</v>
      </c>
      <c r="U35" s="6">
        <f>+SUM(I35:INDEX(I35:T35,1,Settings!$C$4))/Settings!$C$4</f>
        <v>10</v>
      </c>
      <c r="V35" s="6">
        <f>+SUM(I35:T35)/12</f>
        <v>10</v>
      </c>
      <c r="X35" s="6">
        <v>10</v>
      </c>
      <c r="Y35" s="6">
        <v>10</v>
      </c>
      <c r="Z35" s="6">
        <v>10</v>
      </c>
      <c r="AA35" s="6">
        <v>10</v>
      </c>
      <c r="AB35" s="6">
        <v>10</v>
      </c>
      <c r="AC35" s="6">
        <v>10</v>
      </c>
      <c r="AD35" s="6">
        <v>10</v>
      </c>
      <c r="AE35" s="6">
        <v>10</v>
      </c>
      <c r="AF35" s="6">
        <v>10</v>
      </c>
      <c r="AG35" s="6">
        <v>10</v>
      </c>
      <c r="AH35" s="6">
        <v>10</v>
      </c>
      <c r="AI35" s="6">
        <v>10</v>
      </c>
      <c r="AJ35" s="6">
        <f>+SUM(X35:INDEX(X35:AI35,1,Settings!$C$4))/Settings!$C$4</f>
        <v>10</v>
      </c>
      <c r="AK35" s="6">
        <f>+SUM(X35:AI35)/12</f>
        <v>10</v>
      </c>
      <c r="AM35" s="6">
        <v>10</v>
      </c>
      <c r="AN35" s="6">
        <v>10</v>
      </c>
      <c r="AO35" s="6">
        <v>10</v>
      </c>
      <c r="AP35" s="6">
        <v>10</v>
      </c>
      <c r="AQ35" s="6">
        <v>10</v>
      </c>
      <c r="AR35" s="6">
        <v>10</v>
      </c>
      <c r="AS35" s="6">
        <v>10</v>
      </c>
      <c r="AT35" s="6">
        <v>10</v>
      </c>
      <c r="AU35" s="6">
        <v>10</v>
      </c>
      <c r="AV35" s="6">
        <v>10</v>
      </c>
      <c r="AW35" s="6">
        <v>10</v>
      </c>
      <c r="AX35" s="6">
        <v>10</v>
      </c>
      <c r="AY35" s="6">
        <f>+SUM(AM35:INDEX(AM35:AX35,1,Settings!$C$4))/Settings!$C$4</f>
        <v>10</v>
      </c>
      <c r="AZ35" s="6">
        <f>+SUM(AM35:AX35)/12</f>
        <v>10</v>
      </c>
      <c r="BB35" s="6">
        <v>10</v>
      </c>
      <c r="BC35" s="6">
        <v>10</v>
      </c>
      <c r="BD35" s="6">
        <v>10</v>
      </c>
      <c r="BE35" s="6">
        <v>10</v>
      </c>
      <c r="BF35" s="6">
        <v>10</v>
      </c>
      <c r="BG35" s="6">
        <v>10</v>
      </c>
      <c r="BH35" s="6">
        <v>10</v>
      </c>
      <c r="BI35" s="6">
        <v>10</v>
      </c>
      <c r="BJ35" s="6">
        <v>10</v>
      </c>
      <c r="BK35" s="6">
        <v>10</v>
      </c>
      <c r="BL35" s="6">
        <v>10</v>
      </c>
      <c r="BM35" s="6">
        <v>10</v>
      </c>
      <c r="BN35" s="6">
        <f>+SUM(BB35:BM35)/12</f>
        <v>10</v>
      </c>
      <c r="BP35" s="6">
        <v>10</v>
      </c>
      <c r="BR35" s="6">
        <v>10</v>
      </c>
    </row>
  </sheetData>
  <mergeCells count="2">
    <mergeCell ref="D1:AK1"/>
    <mergeCell ref="AM1:BR1"/>
  </mergeCells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6D203-B4A6-42E5-B581-C464973A938A}">
  <sheetPr>
    <tabColor theme="0"/>
  </sheetPr>
  <dimension ref="B1:R77"/>
  <sheetViews>
    <sheetView showGridLines="0" zoomScaleNormal="100" workbookViewId="0">
      <selection activeCell="E7" sqref="E7"/>
    </sheetView>
  </sheetViews>
  <sheetFormatPr baseColWidth="10" defaultColWidth="11.42578125" defaultRowHeight="12" x14ac:dyDescent="0.2"/>
  <cols>
    <col min="1" max="1" width="2.85546875" style="33" customWidth="1"/>
    <col min="2" max="2" width="40.140625" style="33" customWidth="1"/>
    <col min="3" max="6" width="11.42578125" style="33"/>
    <col min="7" max="7" width="11.42578125" style="33" customWidth="1"/>
    <col min="8" max="8" width="2.140625" style="33" customWidth="1"/>
    <col min="9" max="16384" width="11.42578125" style="33"/>
  </cols>
  <sheetData>
    <row r="1" spans="2:18" x14ac:dyDescent="0.2">
      <c r="B1" s="2" t="s">
        <v>60</v>
      </c>
      <c r="C1" s="2"/>
      <c r="D1" s="2"/>
      <c r="E1" s="2"/>
      <c r="F1" s="2"/>
      <c r="G1" s="2"/>
      <c r="I1" s="2"/>
      <c r="K1" s="2" t="s">
        <v>54</v>
      </c>
      <c r="L1" s="2"/>
      <c r="M1" s="2"/>
      <c r="N1" s="2"/>
      <c r="O1" s="2"/>
      <c r="P1" s="2"/>
      <c r="R1" s="2"/>
    </row>
    <row r="2" spans="2:18" x14ac:dyDescent="0.2">
      <c r="B2" s="3">
        <f>+'PL-tc'!D2</f>
        <v>2017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I2" s="2" t="s">
        <v>87</v>
      </c>
      <c r="K2" s="2">
        <f>+'PL-tc'!I2</f>
        <v>2022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R2" s="2" t="s">
        <v>87</v>
      </c>
    </row>
    <row r="3" spans="2:18" x14ac:dyDescent="0.2">
      <c r="B3" s="15" t="s">
        <v>57</v>
      </c>
      <c r="C3" s="70">
        <v>0.4</v>
      </c>
      <c r="D3" s="70">
        <v>0.25</v>
      </c>
      <c r="E3" s="70">
        <v>0.2</v>
      </c>
      <c r="F3" s="70">
        <v>0.1</v>
      </c>
      <c r="G3" s="70">
        <v>0.05</v>
      </c>
      <c r="H3" s="68"/>
      <c r="I3" s="70">
        <f t="shared" ref="I3" si="0">+SUM(C3:G3)</f>
        <v>1</v>
      </c>
      <c r="K3" s="15" t="s">
        <v>57</v>
      </c>
      <c r="L3" s="57">
        <v>0.4</v>
      </c>
      <c r="M3" s="57">
        <v>0.25</v>
      </c>
      <c r="N3" s="57">
        <v>0.2</v>
      </c>
      <c r="O3" s="57">
        <v>0.1</v>
      </c>
      <c r="P3" s="57">
        <v>0.05</v>
      </c>
      <c r="R3" s="57">
        <f>+SUM(L3:P3)</f>
        <v>1</v>
      </c>
    </row>
    <row r="4" spans="2:18" x14ac:dyDescent="0.2">
      <c r="B4" s="15" t="s">
        <v>1916</v>
      </c>
      <c r="C4" s="57">
        <v>0.4</v>
      </c>
      <c r="D4" s="57">
        <v>0.25</v>
      </c>
      <c r="E4" s="57">
        <v>0.2</v>
      </c>
      <c r="F4" s="57">
        <v>0.1</v>
      </c>
      <c r="G4" s="57">
        <v>0.05</v>
      </c>
      <c r="I4" s="57">
        <f>+SUM(C4:G4)</f>
        <v>1</v>
      </c>
      <c r="K4" s="15" t="s">
        <v>1916</v>
      </c>
      <c r="L4" s="57">
        <v>0.4</v>
      </c>
      <c r="M4" s="57">
        <v>0.25</v>
      </c>
      <c r="N4" s="57">
        <v>0.2</v>
      </c>
      <c r="O4" s="57">
        <v>0.1</v>
      </c>
      <c r="P4" s="57">
        <v>0.05</v>
      </c>
      <c r="R4" s="57">
        <f>+SUM(L4:P4)</f>
        <v>1</v>
      </c>
    </row>
    <row r="5" spans="2:18" x14ac:dyDescent="0.2">
      <c r="B5" s="15" t="s">
        <v>3</v>
      </c>
      <c r="C5" s="57">
        <v>0.4</v>
      </c>
      <c r="D5" s="57">
        <v>0.25</v>
      </c>
      <c r="E5" s="57">
        <v>0.2</v>
      </c>
      <c r="F5" s="57">
        <v>0.1</v>
      </c>
      <c r="G5" s="57">
        <v>0.05</v>
      </c>
      <c r="I5" s="57">
        <f>+SUM(C5:G5)</f>
        <v>1</v>
      </c>
      <c r="K5" s="15" t="s">
        <v>3</v>
      </c>
      <c r="L5" s="57">
        <v>0.4</v>
      </c>
      <c r="M5" s="57">
        <v>0.25</v>
      </c>
      <c r="N5" s="57">
        <v>0.2</v>
      </c>
      <c r="O5" s="57">
        <v>0.1</v>
      </c>
      <c r="P5" s="57">
        <v>0.05</v>
      </c>
      <c r="R5" s="57">
        <f>+SUM(L5:P5)</f>
        <v>1</v>
      </c>
    </row>
    <row r="6" spans="2:18" x14ac:dyDescent="0.2">
      <c r="B6" s="15" t="s">
        <v>16</v>
      </c>
      <c r="C6" s="57">
        <v>0.4</v>
      </c>
      <c r="D6" s="57">
        <v>0.25</v>
      </c>
      <c r="E6" s="57">
        <v>0.2</v>
      </c>
      <c r="F6" s="57">
        <v>0.1</v>
      </c>
      <c r="G6" s="57">
        <v>0.05</v>
      </c>
      <c r="I6" s="57">
        <f t="shared" ref="I6:I12" si="1">+SUM(C6:G6)</f>
        <v>1</v>
      </c>
      <c r="K6" s="15" t="s">
        <v>16</v>
      </c>
      <c r="L6" s="57">
        <v>0.4</v>
      </c>
      <c r="M6" s="57">
        <v>0.25</v>
      </c>
      <c r="N6" s="57">
        <v>0.2</v>
      </c>
      <c r="O6" s="57">
        <v>0.1</v>
      </c>
      <c r="P6" s="57">
        <v>0.05</v>
      </c>
      <c r="R6" s="57">
        <f t="shared" ref="R6:R12" si="2">+SUM(L6:P6)</f>
        <v>1</v>
      </c>
    </row>
    <row r="7" spans="2:18" x14ac:dyDescent="0.2">
      <c r="B7" s="15" t="s">
        <v>11</v>
      </c>
      <c r="C7" s="70">
        <v>0.4</v>
      </c>
      <c r="D7" s="70">
        <v>0.25</v>
      </c>
      <c r="E7" s="70">
        <v>0.2</v>
      </c>
      <c r="F7" s="70">
        <v>0.1</v>
      </c>
      <c r="G7" s="70">
        <v>0.05</v>
      </c>
      <c r="H7" s="68"/>
      <c r="I7" s="70">
        <f t="shared" si="1"/>
        <v>1</v>
      </c>
      <c r="K7" s="15" t="s">
        <v>11</v>
      </c>
      <c r="L7" s="57">
        <v>0.4</v>
      </c>
      <c r="M7" s="57">
        <v>0.25</v>
      </c>
      <c r="N7" s="57">
        <v>0.2</v>
      </c>
      <c r="O7" s="57">
        <v>0.1</v>
      </c>
      <c r="P7" s="57">
        <v>0.05</v>
      </c>
      <c r="R7" s="57">
        <f t="shared" si="2"/>
        <v>1</v>
      </c>
    </row>
    <row r="8" spans="2:18" x14ac:dyDescent="0.2">
      <c r="B8" s="15" t="s">
        <v>13</v>
      </c>
      <c r="C8" s="57">
        <v>0.4</v>
      </c>
      <c r="D8" s="57">
        <v>0.25</v>
      </c>
      <c r="E8" s="57">
        <v>0.2</v>
      </c>
      <c r="F8" s="57">
        <v>0.1</v>
      </c>
      <c r="G8" s="57">
        <v>0.05</v>
      </c>
      <c r="I8" s="57">
        <f t="shared" si="1"/>
        <v>1</v>
      </c>
      <c r="K8" s="15" t="s">
        <v>13</v>
      </c>
      <c r="L8" s="57">
        <v>0.4</v>
      </c>
      <c r="M8" s="57">
        <v>0.25</v>
      </c>
      <c r="N8" s="57">
        <v>0.2</v>
      </c>
      <c r="O8" s="57">
        <v>0.1</v>
      </c>
      <c r="P8" s="57">
        <v>0.05</v>
      </c>
      <c r="R8" s="57">
        <f t="shared" si="2"/>
        <v>1</v>
      </c>
    </row>
    <row r="9" spans="2:18" x14ac:dyDescent="0.2">
      <c r="B9" s="15" t="s">
        <v>15</v>
      </c>
      <c r="C9" s="57">
        <v>0.4</v>
      </c>
      <c r="D9" s="57">
        <v>0.25</v>
      </c>
      <c r="E9" s="57">
        <v>0.2</v>
      </c>
      <c r="F9" s="57">
        <v>0.1</v>
      </c>
      <c r="G9" s="57">
        <v>0.05</v>
      </c>
      <c r="I9" s="57">
        <f t="shared" si="1"/>
        <v>1</v>
      </c>
      <c r="K9" s="15" t="s">
        <v>15</v>
      </c>
      <c r="L9" s="57">
        <v>0.4</v>
      </c>
      <c r="M9" s="57">
        <v>0.25</v>
      </c>
      <c r="N9" s="57">
        <v>0.2</v>
      </c>
      <c r="O9" s="57">
        <v>0.1</v>
      </c>
      <c r="P9" s="57">
        <v>0.05</v>
      </c>
      <c r="R9" s="57">
        <f t="shared" si="2"/>
        <v>1</v>
      </c>
    </row>
    <row r="10" spans="2:18" x14ac:dyDescent="0.2">
      <c r="B10" s="15" t="s">
        <v>18</v>
      </c>
      <c r="C10" s="57">
        <v>0.4</v>
      </c>
      <c r="D10" s="57">
        <v>0.25</v>
      </c>
      <c r="E10" s="57">
        <v>0.2</v>
      </c>
      <c r="F10" s="57">
        <v>0.1</v>
      </c>
      <c r="G10" s="57">
        <v>0.05</v>
      </c>
      <c r="I10" s="57">
        <f t="shared" si="1"/>
        <v>1</v>
      </c>
      <c r="K10" s="15" t="s">
        <v>18</v>
      </c>
      <c r="L10" s="57">
        <v>0.4</v>
      </c>
      <c r="M10" s="57">
        <v>0.25</v>
      </c>
      <c r="N10" s="57">
        <v>0.2</v>
      </c>
      <c r="O10" s="57">
        <v>0.1</v>
      </c>
      <c r="P10" s="57">
        <v>0.05</v>
      </c>
      <c r="R10" s="57">
        <f t="shared" si="2"/>
        <v>1</v>
      </c>
    </row>
    <row r="11" spans="2:18" x14ac:dyDescent="0.2">
      <c r="B11" s="15" t="s">
        <v>20</v>
      </c>
      <c r="C11" s="57">
        <v>0.4</v>
      </c>
      <c r="D11" s="57">
        <v>0.25</v>
      </c>
      <c r="E11" s="57">
        <v>0.2</v>
      </c>
      <c r="F11" s="57">
        <v>0.1</v>
      </c>
      <c r="G11" s="57">
        <v>0.05</v>
      </c>
      <c r="I11" s="57">
        <f t="shared" si="1"/>
        <v>1</v>
      </c>
      <c r="K11" s="15" t="s">
        <v>20</v>
      </c>
      <c r="L11" s="57">
        <v>0.4</v>
      </c>
      <c r="M11" s="57">
        <v>0.25</v>
      </c>
      <c r="N11" s="57">
        <v>0.2</v>
      </c>
      <c r="O11" s="57">
        <v>0.1</v>
      </c>
      <c r="P11" s="57">
        <v>0.05</v>
      </c>
      <c r="R11" s="57">
        <f t="shared" si="2"/>
        <v>1</v>
      </c>
    </row>
    <row r="12" spans="2:18" x14ac:dyDescent="0.2">
      <c r="B12" s="15" t="s">
        <v>46</v>
      </c>
      <c r="C12" s="57">
        <v>0.4</v>
      </c>
      <c r="D12" s="57">
        <v>0.25</v>
      </c>
      <c r="E12" s="57">
        <v>0.2</v>
      </c>
      <c r="F12" s="57">
        <v>0.1</v>
      </c>
      <c r="G12" s="57">
        <v>0.05</v>
      </c>
      <c r="I12" s="57">
        <f t="shared" si="1"/>
        <v>1</v>
      </c>
      <c r="K12" s="15" t="s">
        <v>46</v>
      </c>
      <c r="L12" s="57">
        <v>0.4</v>
      </c>
      <c r="M12" s="57">
        <v>0.25</v>
      </c>
      <c r="N12" s="57">
        <v>0.2</v>
      </c>
      <c r="O12" s="57">
        <v>0.1</v>
      </c>
      <c r="P12" s="57">
        <v>0.05</v>
      </c>
      <c r="R12" s="57">
        <f t="shared" si="2"/>
        <v>1</v>
      </c>
    </row>
    <row r="14" spans="2:18" x14ac:dyDescent="0.2">
      <c r="B14" s="2" t="s">
        <v>60</v>
      </c>
      <c r="C14" s="2"/>
      <c r="D14" s="2"/>
      <c r="E14" s="2"/>
      <c r="F14" s="2"/>
      <c r="G14" s="2"/>
      <c r="I14" s="2"/>
      <c r="K14" s="2" t="s">
        <v>54</v>
      </c>
      <c r="L14" s="2"/>
      <c r="M14" s="2"/>
      <c r="N14" s="2"/>
      <c r="O14" s="2"/>
      <c r="P14" s="2"/>
      <c r="R14" s="2"/>
    </row>
    <row r="15" spans="2:18" x14ac:dyDescent="0.2">
      <c r="B15" s="3">
        <f>+'PL-tc'!E2</f>
        <v>2018</v>
      </c>
      <c r="C15" s="2" t="s">
        <v>6</v>
      </c>
      <c r="D15" s="2" t="s">
        <v>7</v>
      </c>
      <c r="E15" s="2" t="s">
        <v>8</v>
      </c>
      <c r="F15" s="2" t="s">
        <v>9</v>
      </c>
      <c r="G15" s="2" t="s">
        <v>10</v>
      </c>
      <c r="I15" s="2" t="s">
        <v>87</v>
      </c>
      <c r="K15" s="2">
        <f>+'PL-tc'!J2</f>
        <v>2023</v>
      </c>
      <c r="L15" s="2" t="s">
        <v>6</v>
      </c>
      <c r="M15" s="2" t="s">
        <v>7</v>
      </c>
      <c r="N15" s="2" t="s">
        <v>8</v>
      </c>
      <c r="O15" s="2" t="s">
        <v>9</v>
      </c>
      <c r="P15" s="2" t="s">
        <v>10</v>
      </c>
      <c r="R15" s="2" t="s">
        <v>87</v>
      </c>
    </row>
    <row r="16" spans="2:18" x14ac:dyDescent="0.2">
      <c r="B16" s="15" t="s">
        <v>57</v>
      </c>
      <c r="C16" s="70">
        <v>0.4</v>
      </c>
      <c r="D16" s="70">
        <v>0.25</v>
      </c>
      <c r="E16" s="70">
        <v>0.2</v>
      </c>
      <c r="F16" s="70">
        <v>0.1</v>
      </c>
      <c r="G16" s="70">
        <v>0.05</v>
      </c>
      <c r="H16" s="68"/>
      <c r="I16" s="70">
        <f t="shared" ref="I16" si="3">+SUM(C16:G16)</f>
        <v>1</v>
      </c>
      <c r="K16" s="15" t="s">
        <v>57</v>
      </c>
      <c r="L16" s="57">
        <v>0.4</v>
      </c>
      <c r="M16" s="57">
        <v>0.25</v>
      </c>
      <c r="N16" s="57">
        <v>0.2</v>
      </c>
      <c r="O16" s="57">
        <v>0.1</v>
      </c>
      <c r="P16" s="57">
        <v>0.05</v>
      </c>
      <c r="R16" s="57">
        <f>+SUM(L16:P16)</f>
        <v>1</v>
      </c>
    </row>
    <row r="17" spans="2:18" x14ac:dyDescent="0.2">
      <c r="B17" s="15" t="s">
        <v>1916</v>
      </c>
      <c r="C17" s="57">
        <v>0.4</v>
      </c>
      <c r="D17" s="57">
        <v>0.25</v>
      </c>
      <c r="E17" s="57">
        <v>0.2</v>
      </c>
      <c r="F17" s="57">
        <v>0.1</v>
      </c>
      <c r="G17" s="57">
        <v>0.05</v>
      </c>
      <c r="I17" s="57">
        <f>+SUM(C17:G17)</f>
        <v>1</v>
      </c>
      <c r="K17" s="15" t="s">
        <v>1916</v>
      </c>
      <c r="L17" s="57">
        <v>0.4</v>
      </c>
      <c r="M17" s="57">
        <v>0.25</v>
      </c>
      <c r="N17" s="57">
        <v>0.2</v>
      </c>
      <c r="O17" s="57">
        <v>0.1</v>
      </c>
      <c r="P17" s="57">
        <v>0.05</v>
      </c>
      <c r="R17" s="57">
        <f>+SUM(L17:P17)</f>
        <v>1</v>
      </c>
    </row>
    <row r="18" spans="2:18" x14ac:dyDescent="0.2">
      <c r="B18" s="15" t="s">
        <v>3</v>
      </c>
      <c r="C18" s="57">
        <v>0.4</v>
      </c>
      <c r="D18" s="57">
        <v>0.25</v>
      </c>
      <c r="E18" s="57">
        <v>0.2</v>
      </c>
      <c r="F18" s="57">
        <v>0.1</v>
      </c>
      <c r="G18" s="57">
        <v>0.05</v>
      </c>
      <c r="I18" s="57">
        <f>+SUM(C18:G18)</f>
        <v>1</v>
      </c>
      <c r="K18" s="15" t="s">
        <v>3</v>
      </c>
      <c r="L18" s="57">
        <v>0.4</v>
      </c>
      <c r="M18" s="57">
        <v>0.25</v>
      </c>
      <c r="N18" s="57">
        <v>0.2</v>
      </c>
      <c r="O18" s="57">
        <v>0.1</v>
      </c>
      <c r="P18" s="57">
        <v>0.05</v>
      </c>
      <c r="R18" s="57">
        <f>+SUM(L18:P18)</f>
        <v>1</v>
      </c>
    </row>
    <row r="19" spans="2:18" x14ac:dyDescent="0.2">
      <c r="B19" s="15" t="s">
        <v>16</v>
      </c>
      <c r="C19" s="57">
        <v>0.4</v>
      </c>
      <c r="D19" s="57">
        <v>0.25</v>
      </c>
      <c r="E19" s="57">
        <v>0.2</v>
      </c>
      <c r="F19" s="57">
        <v>0.1</v>
      </c>
      <c r="G19" s="57">
        <v>0.05</v>
      </c>
      <c r="I19" s="57">
        <f t="shared" ref="I19:I25" si="4">+SUM(C19:G19)</f>
        <v>1</v>
      </c>
      <c r="K19" s="15" t="s">
        <v>16</v>
      </c>
      <c r="L19" s="57">
        <v>0.4</v>
      </c>
      <c r="M19" s="57">
        <v>0.25</v>
      </c>
      <c r="N19" s="57">
        <v>0.2</v>
      </c>
      <c r="O19" s="57">
        <v>0.1</v>
      </c>
      <c r="P19" s="57">
        <v>0.05</v>
      </c>
      <c r="R19" s="57">
        <f t="shared" ref="R19:R25" si="5">+SUM(L19:P19)</f>
        <v>1</v>
      </c>
    </row>
    <row r="20" spans="2:18" x14ac:dyDescent="0.2">
      <c r="B20" s="15" t="s">
        <v>11</v>
      </c>
      <c r="C20" s="70">
        <v>0.4</v>
      </c>
      <c r="D20" s="70">
        <v>0.25</v>
      </c>
      <c r="E20" s="70">
        <v>0.2</v>
      </c>
      <c r="F20" s="70">
        <v>0.1</v>
      </c>
      <c r="G20" s="70">
        <v>0.05</v>
      </c>
      <c r="H20" s="68"/>
      <c r="I20" s="70">
        <f t="shared" si="4"/>
        <v>1</v>
      </c>
      <c r="K20" s="15" t="s">
        <v>11</v>
      </c>
      <c r="L20" s="57">
        <v>0.4</v>
      </c>
      <c r="M20" s="57">
        <v>0.25</v>
      </c>
      <c r="N20" s="57">
        <v>0.2</v>
      </c>
      <c r="O20" s="57">
        <v>0.1</v>
      </c>
      <c r="P20" s="57">
        <v>0.05</v>
      </c>
      <c r="R20" s="57">
        <f t="shared" si="5"/>
        <v>1</v>
      </c>
    </row>
    <row r="21" spans="2:18" x14ac:dyDescent="0.2">
      <c r="B21" s="15" t="s">
        <v>13</v>
      </c>
      <c r="C21" s="57">
        <v>0.4</v>
      </c>
      <c r="D21" s="57">
        <v>0.25</v>
      </c>
      <c r="E21" s="57">
        <v>0.2</v>
      </c>
      <c r="F21" s="57">
        <v>0.1</v>
      </c>
      <c r="G21" s="57">
        <v>0.05</v>
      </c>
      <c r="I21" s="57">
        <f t="shared" si="4"/>
        <v>1</v>
      </c>
      <c r="K21" s="15" t="s">
        <v>13</v>
      </c>
      <c r="L21" s="57">
        <v>0.4</v>
      </c>
      <c r="M21" s="57">
        <v>0.25</v>
      </c>
      <c r="N21" s="57">
        <v>0.2</v>
      </c>
      <c r="O21" s="57">
        <v>0.1</v>
      </c>
      <c r="P21" s="57">
        <v>0.05</v>
      </c>
      <c r="R21" s="57">
        <f t="shared" si="5"/>
        <v>1</v>
      </c>
    </row>
    <row r="22" spans="2:18" x14ac:dyDescent="0.2">
      <c r="B22" s="15" t="s">
        <v>15</v>
      </c>
      <c r="C22" s="57">
        <v>0.4</v>
      </c>
      <c r="D22" s="57">
        <v>0.25</v>
      </c>
      <c r="E22" s="57">
        <v>0.2</v>
      </c>
      <c r="F22" s="57">
        <v>0.1</v>
      </c>
      <c r="G22" s="57">
        <v>0.05</v>
      </c>
      <c r="I22" s="57">
        <f t="shared" si="4"/>
        <v>1</v>
      </c>
      <c r="K22" s="15" t="s">
        <v>15</v>
      </c>
      <c r="L22" s="57">
        <v>0.4</v>
      </c>
      <c r="M22" s="57">
        <v>0.25</v>
      </c>
      <c r="N22" s="57">
        <v>0.2</v>
      </c>
      <c r="O22" s="57">
        <v>0.1</v>
      </c>
      <c r="P22" s="57">
        <v>0.05</v>
      </c>
      <c r="R22" s="57">
        <f t="shared" si="5"/>
        <v>1</v>
      </c>
    </row>
    <row r="23" spans="2:18" x14ac:dyDescent="0.2">
      <c r="B23" s="15" t="s">
        <v>18</v>
      </c>
      <c r="C23" s="57">
        <v>0.4</v>
      </c>
      <c r="D23" s="57">
        <v>0.25</v>
      </c>
      <c r="E23" s="57">
        <v>0.2</v>
      </c>
      <c r="F23" s="57">
        <v>0.1</v>
      </c>
      <c r="G23" s="57">
        <v>0.05</v>
      </c>
      <c r="I23" s="57">
        <f t="shared" si="4"/>
        <v>1</v>
      </c>
      <c r="K23" s="15" t="s">
        <v>18</v>
      </c>
      <c r="L23" s="57">
        <v>0.4</v>
      </c>
      <c r="M23" s="57">
        <v>0.25</v>
      </c>
      <c r="N23" s="57">
        <v>0.2</v>
      </c>
      <c r="O23" s="57">
        <v>0.1</v>
      </c>
      <c r="P23" s="57">
        <v>0.05</v>
      </c>
      <c r="R23" s="57">
        <f t="shared" si="5"/>
        <v>1</v>
      </c>
    </row>
    <row r="24" spans="2:18" x14ac:dyDescent="0.2">
      <c r="B24" s="15" t="s">
        <v>20</v>
      </c>
      <c r="C24" s="57">
        <v>0.4</v>
      </c>
      <c r="D24" s="57">
        <v>0.25</v>
      </c>
      <c r="E24" s="57">
        <v>0.2</v>
      </c>
      <c r="F24" s="57">
        <v>0.1</v>
      </c>
      <c r="G24" s="57">
        <v>0.05</v>
      </c>
      <c r="I24" s="57">
        <f t="shared" si="4"/>
        <v>1</v>
      </c>
      <c r="K24" s="15" t="s">
        <v>20</v>
      </c>
      <c r="L24" s="57">
        <v>0.4</v>
      </c>
      <c r="M24" s="57">
        <v>0.25</v>
      </c>
      <c r="N24" s="57">
        <v>0.2</v>
      </c>
      <c r="O24" s="57">
        <v>0.1</v>
      </c>
      <c r="P24" s="57">
        <v>0.05</v>
      </c>
      <c r="R24" s="57">
        <f t="shared" si="5"/>
        <v>1</v>
      </c>
    </row>
    <row r="25" spans="2:18" x14ac:dyDescent="0.2">
      <c r="B25" s="15" t="s">
        <v>46</v>
      </c>
      <c r="C25" s="57">
        <v>0.4</v>
      </c>
      <c r="D25" s="57">
        <v>0.25</v>
      </c>
      <c r="E25" s="57">
        <v>0.2</v>
      </c>
      <c r="F25" s="57">
        <v>0.1</v>
      </c>
      <c r="G25" s="57">
        <v>0.05</v>
      </c>
      <c r="I25" s="57">
        <f t="shared" si="4"/>
        <v>1</v>
      </c>
      <c r="K25" s="15" t="s">
        <v>46</v>
      </c>
      <c r="L25" s="57">
        <v>0.4</v>
      </c>
      <c r="M25" s="57">
        <v>0.25</v>
      </c>
      <c r="N25" s="57">
        <v>0.2</v>
      </c>
      <c r="O25" s="57">
        <v>0.1</v>
      </c>
      <c r="P25" s="57">
        <v>0.05</v>
      </c>
      <c r="R25" s="57">
        <f t="shared" si="5"/>
        <v>1</v>
      </c>
    </row>
    <row r="27" spans="2:18" x14ac:dyDescent="0.2">
      <c r="B27" s="2" t="s">
        <v>60</v>
      </c>
      <c r="C27" s="2"/>
      <c r="D27" s="2"/>
      <c r="E27" s="2"/>
      <c r="F27" s="2"/>
      <c r="G27" s="2"/>
      <c r="I27" s="2"/>
      <c r="K27" s="2" t="s">
        <v>54</v>
      </c>
      <c r="L27" s="2"/>
      <c r="M27" s="2"/>
      <c r="N27" s="2"/>
      <c r="O27" s="2"/>
      <c r="P27" s="2"/>
      <c r="R27" s="2"/>
    </row>
    <row r="28" spans="2:18" x14ac:dyDescent="0.2">
      <c r="B28" s="3">
        <f>+'PL-tc'!F2</f>
        <v>2019</v>
      </c>
      <c r="C28" s="2" t="s">
        <v>6</v>
      </c>
      <c r="D28" s="2" t="s">
        <v>7</v>
      </c>
      <c r="E28" s="2" t="s">
        <v>8</v>
      </c>
      <c r="F28" s="2" t="s">
        <v>9</v>
      </c>
      <c r="G28" s="2" t="s">
        <v>10</v>
      </c>
      <c r="I28" s="2" t="s">
        <v>87</v>
      </c>
      <c r="K28" s="3">
        <f>+'PL-tc'!K2</f>
        <v>2024</v>
      </c>
      <c r="L28" s="2" t="s">
        <v>6</v>
      </c>
      <c r="M28" s="2" t="s">
        <v>7</v>
      </c>
      <c r="N28" s="2" t="s">
        <v>8</v>
      </c>
      <c r="O28" s="2" t="s">
        <v>9</v>
      </c>
      <c r="P28" s="2" t="s">
        <v>10</v>
      </c>
      <c r="R28" s="2" t="s">
        <v>87</v>
      </c>
    </row>
    <row r="29" spans="2:18" x14ac:dyDescent="0.2">
      <c r="B29" s="15" t="s">
        <v>57</v>
      </c>
      <c r="C29" s="70">
        <v>0.4</v>
      </c>
      <c r="D29" s="70">
        <v>0.25</v>
      </c>
      <c r="E29" s="70">
        <v>0.2</v>
      </c>
      <c r="F29" s="70">
        <v>0.1</v>
      </c>
      <c r="G29" s="70">
        <v>0.05</v>
      </c>
      <c r="H29" s="68"/>
      <c r="I29" s="70">
        <f t="shared" ref="I29" si="6">+SUM(C29:G29)</f>
        <v>1</v>
      </c>
      <c r="K29" s="15" t="s">
        <v>57</v>
      </c>
      <c r="L29" s="57">
        <v>0.4</v>
      </c>
      <c r="M29" s="57">
        <v>0.25</v>
      </c>
      <c r="N29" s="57">
        <v>0.2</v>
      </c>
      <c r="O29" s="57">
        <v>0.1</v>
      </c>
      <c r="P29" s="57">
        <v>0.05</v>
      </c>
      <c r="R29" s="57">
        <f>+SUM(L29:P29)</f>
        <v>1</v>
      </c>
    </row>
    <row r="30" spans="2:18" x14ac:dyDescent="0.2">
      <c r="B30" s="15" t="s">
        <v>1916</v>
      </c>
      <c r="C30" s="57">
        <v>0.4</v>
      </c>
      <c r="D30" s="57">
        <v>0.25</v>
      </c>
      <c r="E30" s="57">
        <v>0.2</v>
      </c>
      <c r="F30" s="57">
        <v>0.1</v>
      </c>
      <c r="G30" s="57">
        <v>0.05</v>
      </c>
      <c r="I30" s="57">
        <f>+SUM(C30:G30)</f>
        <v>1</v>
      </c>
      <c r="K30" s="15" t="s">
        <v>1916</v>
      </c>
      <c r="L30" s="57">
        <v>0.4</v>
      </c>
      <c r="M30" s="57">
        <v>0.25</v>
      </c>
      <c r="N30" s="57">
        <v>0.2</v>
      </c>
      <c r="O30" s="57">
        <v>0.1</v>
      </c>
      <c r="P30" s="57">
        <v>0.05</v>
      </c>
      <c r="R30" s="57">
        <f>+SUM(L30:P30)</f>
        <v>1</v>
      </c>
    </row>
    <row r="31" spans="2:18" x14ac:dyDescent="0.2">
      <c r="B31" s="15" t="s">
        <v>3</v>
      </c>
      <c r="C31" s="57">
        <v>0.4</v>
      </c>
      <c r="D31" s="57">
        <v>0.25</v>
      </c>
      <c r="E31" s="57">
        <v>0.2</v>
      </c>
      <c r="F31" s="57">
        <v>0.1</v>
      </c>
      <c r="G31" s="57">
        <v>0.05</v>
      </c>
      <c r="I31" s="57">
        <f>+SUM(C31:G31)</f>
        <v>1</v>
      </c>
      <c r="K31" s="15" t="s">
        <v>3</v>
      </c>
      <c r="L31" s="57">
        <v>0.4</v>
      </c>
      <c r="M31" s="57">
        <v>0.25</v>
      </c>
      <c r="N31" s="57">
        <v>0.2</v>
      </c>
      <c r="O31" s="57">
        <v>0.1</v>
      </c>
      <c r="P31" s="57">
        <v>0.05</v>
      </c>
      <c r="R31" s="57">
        <f>+SUM(L31:P31)</f>
        <v>1</v>
      </c>
    </row>
    <row r="32" spans="2:18" x14ac:dyDescent="0.2">
      <c r="B32" s="15" t="s">
        <v>16</v>
      </c>
      <c r="C32" s="57">
        <v>0.4</v>
      </c>
      <c r="D32" s="57">
        <v>0.25</v>
      </c>
      <c r="E32" s="57">
        <v>0.2</v>
      </c>
      <c r="F32" s="57">
        <v>0.1</v>
      </c>
      <c r="G32" s="57">
        <v>0.05</v>
      </c>
      <c r="I32" s="57">
        <f t="shared" ref="I32:I38" si="7">+SUM(C32:G32)</f>
        <v>1</v>
      </c>
      <c r="K32" s="15" t="s">
        <v>16</v>
      </c>
      <c r="L32" s="57">
        <v>0.4</v>
      </c>
      <c r="M32" s="57">
        <v>0.25</v>
      </c>
      <c r="N32" s="57">
        <v>0.2</v>
      </c>
      <c r="O32" s="57">
        <v>0.1</v>
      </c>
      <c r="P32" s="57">
        <v>0.05</v>
      </c>
      <c r="R32" s="57">
        <f t="shared" ref="R32:R38" si="8">+SUM(L32:P32)</f>
        <v>1</v>
      </c>
    </row>
    <row r="33" spans="2:18" x14ac:dyDescent="0.2">
      <c r="B33" s="15" t="s">
        <v>11</v>
      </c>
      <c r="C33" s="70">
        <v>0.4</v>
      </c>
      <c r="D33" s="70">
        <v>0.25</v>
      </c>
      <c r="E33" s="70">
        <v>0.2</v>
      </c>
      <c r="F33" s="70">
        <v>0.1</v>
      </c>
      <c r="G33" s="70">
        <v>0.05</v>
      </c>
      <c r="H33" s="68"/>
      <c r="I33" s="70">
        <f t="shared" si="7"/>
        <v>1</v>
      </c>
      <c r="K33" s="15" t="s">
        <v>11</v>
      </c>
      <c r="L33" s="57">
        <v>0.4</v>
      </c>
      <c r="M33" s="57">
        <v>0.25</v>
      </c>
      <c r="N33" s="57">
        <v>0.2</v>
      </c>
      <c r="O33" s="57">
        <v>0.1</v>
      </c>
      <c r="P33" s="57">
        <v>0.05</v>
      </c>
      <c r="R33" s="57">
        <f t="shared" si="8"/>
        <v>1</v>
      </c>
    </row>
    <row r="34" spans="2:18" x14ac:dyDescent="0.2">
      <c r="B34" s="15" t="s">
        <v>13</v>
      </c>
      <c r="C34" s="57">
        <v>0.4</v>
      </c>
      <c r="D34" s="57">
        <v>0.25</v>
      </c>
      <c r="E34" s="57">
        <v>0.2</v>
      </c>
      <c r="F34" s="57">
        <v>0.1</v>
      </c>
      <c r="G34" s="57">
        <v>0.05</v>
      </c>
      <c r="I34" s="57">
        <f t="shared" si="7"/>
        <v>1</v>
      </c>
      <c r="K34" s="15" t="s">
        <v>13</v>
      </c>
      <c r="L34" s="57">
        <v>0.4</v>
      </c>
      <c r="M34" s="57">
        <v>0.25</v>
      </c>
      <c r="N34" s="57">
        <v>0.2</v>
      </c>
      <c r="O34" s="57">
        <v>0.1</v>
      </c>
      <c r="P34" s="57">
        <v>0.05</v>
      </c>
      <c r="R34" s="57">
        <f t="shared" si="8"/>
        <v>1</v>
      </c>
    </row>
    <row r="35" spans="2:18" x14ac:dyDescent="0.2">
      <c r="B35" s="15" t="s">
        <v>15</v>
      </c>
      <c r="C35" s="57">
        <v>0.4</v>
      </c>
      <c r="D35" s="57">
        <v>0.25</v>
      </c>
      <c r="E35" s="57">
        <v>0.2</v>
      </c>
      <c r="F35" s="57">
        <v>0.1</v>
      </c>
      <c r="G35" s="57">
        <v>0.05</v>
      </c>
      <c r="I35" s="57">
        <f t="shared" si="7"/>
        <v>1</v>
      </c>
      <c r="K35" s="15" t="s">
        <v>15</v>
      </c>
      <c r="L35" s="57">
        <v>0.4</v>
      </c>
      <c r="M35" s="57">
        <v>0.25</v>
      </c>
      <c r="N35" s="57">
        <v>0.2</v>
      </c>
      <c r="O35" s="57">
        <v>0.1</v>
      </c>
      <c r="P35" s="57">
        <v>0.05</v>
      </c>
      <c r="R35" s="57">
        <f t="shared" si="8"/>
        <v>1</v>
      </c>
    </row>
    <row r="36" spans="2:18" x14ac:dyDescent="0.2">
      <c r="B36" s="15" t="s">
        <v>18</v>
      </c>
      <c r="C36" s="57">
        <v>0.4</v>
      </c>
      <c r="D36" s="57">
        <v>0.25</v>
      </c>
      <c r="E36" s="57">
        <v>0.2</v>
      </c>
      <c r="F36" s="57">
        <v>0.1</v>
      </c>
      <c r="G36" s="57">
        <v>0.05</v>
      </c>
      <c r="I36" s="57">
        <f t="shared" si="7"/>
        <v>1</v>
      </c>
      <c r="K36" s="15" t="s">
        <v>18</v>
      </c>
      <c r="L36" s="57">
        <v>0.4</v>
      </c>
      <c r="M36" s="57">
        <v>0.25</v>
      </c>
      <c r="N36" s="57">
        <v>0.2</v>
      </c>
      <c r="O36" s="57">
        <v>0.1</v>
      </c>
      <c r="P36" s="57">
        <v>0.05</v>
      </c>
      <c r="R36" s="57">
        <f t="shared" si="8"/>
        <v>1</v>
      </c>
    </row>
    <row r="37" spans="2:18" x14ac:dyDescent="0.2">
      <c r="B37" s="15" t="s">
        <v>20</v>
      </c>
      <c r="C37" s="57">
        <v>0.4</v>
      </c>
      <c r="D37" s="57">
        <v>0.25</v>
      </c>
      <c r="E37" s="57">
        <v>0.2</v>
      </c>
      <c r="F37" s="57">
        <v>0.1</v>
      </c>
      <c r="G37" s="57">
        <v>0.05</v>
      </c>
      <c r="I37" s="57">
        <f t="shared" si="7"/>
        <v>1</v>
      </c>
      <c r="K37" s="15" t="s">
        <v>20</v>
      </c>
      <c r="L37" s="57">
        <v>0.4</v>
      </c>
      <c r="M37" s="57">
        <v>0.25</v>
      </c>
      <c r="N37" s="57">
        <v>0.2</v>
      </c>
      <c r="O37" s="57">
        <v>0.1</v>
      </c>
      <c r="P37" s="57">
        <v>0.05</v>
      </c>
      <c r="R37" s="57">
        <f t="shared" si="8"/>
        <v>1</v>
      </c>
    </row>
    <row r="38" spans="2:18" x14ac:dyDescent="0.2">
      <c r="B38" s="15" t="s">
        <v>46</v>
      </c>
      <c r="C38" s="57">
        <v>0.4</v>
      </c>
      <c r="D38" s="57">
        <v>0.25</v>
      </c>
      <c r="E38" s="57">
        <v>0.2</v>
      </c>
      <c r="F38" s="57">
        <v>0.1</v>
      </c>
      <c r="G38" s="57">
        <v>0.05</v>
      </c>
      <c r="I38" s="57">
        <f t="shared" si="7"/>
        <v>1</v>
      </c>
      <c r="K38" s="15" t="s">
        <v>46</v>
      </c>
      <c r="L38" s="57">
        <v>0.4</v>
      </c>
      <c r="M38" s="57">
        <v>0.25</v>
      </c>
      <c r="N38" s="57">
        <v>0.2</v>
      </c>
      <c r="O38" s="57">
        <v>0.1</v>
      </c>
      <c r="P38" s="57">
        <v>0.05</v>
      </c>
      <c r="R38" s="57">
        <f t="shared" si="8"/>
        <v>1</v>
      </c>
    </row>
    <row r="40" spans="2:18" x14ac:dyDescent="0.2">
      <c r="B40" s="2" t="s">
        <v>60</v>
      </c>
      <c r="C40" s="2"/>
      <c r="D40" s="2"/>
      <c r="E40" s="2"/>
      <c r="F40" s="2"/>
      <c r="G40" s="2"/>
      <c r="I40" s="2"/>
      <c r="K40" s="2" t="s">
        <v>54</v>
      </c>
      <c r="L40" s="2"/>
      <c r="M40" s="2"/>
      <c r="N40" s="2"/>
      <c r="O40" s="2"/>
      <c r="P40" s="2"/>
      <c r="R40" s="2"/>
    </row>
    <row r="41" spans="2:18" x14ac:dyDescent="0.2">
      <c r="B41" s="3">
        <f>+'PL-tc'!G2</f>
        <v>2020</v>
      </c>
      <c r="C41" s="2" t="s">
        <v>6</v>
      </c>
      <c r="D41" s="2" t="s">
        <v>7</v>
      </c>
      <c r="E41" s="2" t="s">
        <v>8</v>
      </c>
      <c r="F41" s="2" t="s">
        <v>9</v>
      </c>
      <c r="G41" s="2" t="s">
        <v>10</v>
      </c>
      <c r="I41" s="2" t="s">
        <v>87</v>
      </c>
      <c r="K41" s="3">
        <f>+'PL-tc'!L2</f>
        <v>2025</v>
      </c>
      <c r="L41" s="2" t="s">
        <v>6</v>
      </c>
      <c r="M41" s="2" t="s">
        <v>7</v>
      </c>
      <c r="N41" s="2" t="s">
        <v>8</v>
      </c>
      <c r="O41" s="2" t="s">
        <v>9</v>
      </c>
      <c r="P41" s="2" t="s">
        <v>10</v>
      </c>
      <c r="R41" s="2" t="s">
        <v>87</v>
      </c>
    </row>
    <row r="42" spans="2:18" x14ac:dyDescent="0.2">
      <c r="B42" s="15" t="s">
        <v>57</v>
      </c>
      <c r="C42" s="70">
        <v>0.4</v>
      </c>
      <c r="D42" s="70">
        <v>0.25</v>
      </c>
      <c r="E42" s="70">
        <v>0.2</v>
      </c>
      <c r="F42" s="70">
        <v>0.1</v>
      </c>
      <c r="G42" s="70">
        <v>0.05</v>
      </c>
      <c r="H42" s="68"/>
      <c r="I42" s="70">
        <f t="shared" ref="I42" si="9">+SUM(C42:G42)</f>
        <v>1</v>
      </c>
      <c r="K42" s="15" t="s">
        <v>57</v>
      </c>
      <c r="L42" s="57">
        <v>0.4</v>
      </c>
      <c r="M42" s="57">
        <v>0.25</v>
      </c>
      <c r="N42" s="57">
        <v>0.2</v>
      </c>
      <c r="O42" s="57">
        <v>0.1</v>
      </c>
      <c r="P42" s="57">
        <v>0.05</v>
      </c>
      <c r="R42" s="57">
        <f>+SUM(L42:P42)</f>
        <v>1</v>
      </c>
    </row>
    <row r="43" spans="2:18" x14ac:dyDescent="0.2">
      <c r="B43" s="15" t="s">
        <v>1916</v>
      </c>
      <c r="C43" s="57">
        <v>0.4</v>
      </c>
      <c r="D43" s="57">
        <v>0.25</v>
      </c>
      <c r="E43" s="57">
        <v>0.2</v>
      </c>
      <c r="F43" s="57">
        <v>0.1</v>
      </c>
      <c r="G43" s="57">
        <v>0.05</v>
      </c>
      <c r="I43" s="57">
        <f>+SUM(C43:G43)</f>
        <v>1</v>
      </c>
      <c r="K43" s="15" t="s">
        <v>1916</v>
      </c>
      <c r="L43" s="57">
        <v>0.4</v>
      </c>
      <c r="M43" s="57">
        <v>0.25</v>
      </c>
      <c r="N43" s="57">
        <v>0.2</v>
      </c>
      <c r="O43" s="57">
        <v>0.1</v>
      </c>
      <c r="P43" s="57">
        <v>0.05</v>
      </c>
      <c r="R43" s="57">
        <f>+SUM(L43:P43)</f>
        <v>1</v>
      </c>
    </row>
    <row r="44" spans="2:18" x14ac:dyDescent="0.2">
      <c r="B44" s="15" t="s">
        <v>3</v>
      </c>
      <c r="C44" s="57">
        <v>0.4</v>
      </c>
      <c r="D44" s="57">
        <v>0.25</v>
      </c>
      <c r="E44" s="57">
        <v>0.2</v>
      </c>
      <c r="F44" s="57">
        <v>0.1</v>
      </c>
      <c r="G44" s="57">
        <v>0.05</v>
      </c>
      <c r="I44" s="57">
        <f>+SUM(C44:G44)</f>
        <v>1</v>
      </c>
      <c r="K44" s="15" t="s">
        <v>3</v>
      </c>
      <c r="L44" s="57">
        <v>0.4</v>
      </c>
      <c r="M44" s="57">
        <v>0.25</v>
      </c>
      <c r="N44" s="57">
        <v>0.2</v>
      </c>
      <c r="O44" s="57">
        <v>0.1</v>
      </c>
      <c r="P44" s="57">
        <v>0.05</v>
      </c>
      <c r="R44" s="57">
        <f>+SUM(L44:P44)</f>
        <v>1</v>
      </c>
    </row>
    <row r="45" spans="2:18" x14ac:dyDescent="0.2">
      <c r="B45" s="15" t="s">
        <v>16</v>
      </c>
      <c r="C45" s="57">
        <v>0.4</v>
      </c>
      <c r="D45" s="57">
        <v>0.25</v>
      </c>
      <c r="E45" s="57">
        <v>0.2</v>
      </c>
      <c r="F45" s="57">
        <v>0.1</v>
      </c>
      <c r="G45" s="57">
        <v>0.05</v>
      </c>
      <c r="I45" s="57">
        <f t="shared" ref="I45:I51" si="10">+SUM(C45:G45)</f>
        <v>1</v>
      </c>
      <c r="K45" s="15" t="s">
        <v>16</v>
      </c>
      <c r="L45" s="57">
        <v>0.4</v>
      </c>
      <c r="M45" s="57">
        <v>0.25</v>
      </c>
      <c r="N45" s="57">
        <v>0.2</v>
      </c>
      <c r="O45" s="57">
        <v>0.1</v>
      </c>
      <c r="P45" s="57">
        <v>0.05</v>
      </c>
      <c r="R45" s="57">
        <f t="shared" ref="R45:R51" si="11">+SUM(L45:P45)</f>
        <v>1</v>
      </c>
    </row>
    <row r="46" spans="2:18" x14ac:dyDescent="0.2">
      <c r="B46" s="15" t="s">
        <v>11</v>
      </c>
      <c r="C46" s="70">
        <v>0.4</v>
      </c>
      <c r="D46" s="70">
        <v>0.25</v>
      </c>
      <c r="E46" s="70">
        <v>0.2</v>
      </c>
      <c r="F46" s="70">
        <v>0.1</v>
      </c>
      <c r="G46" s="70">
        <v>0.05</v>
      </c>
      <c r="H46" s="68"/>
      <c r="I46" s="70">
        <f t="shared" si="10"/>
        <v>1</v>
      </c>
      <c r="K46" s="15" t="s">
        <v>11</v>
      </c>
      <c r="L46" s="57">
        <v>0.4</v>
      </c>
      <c r="M46" s="57">
        <v>0.25</v>
      </c>
      <c r="N46" s="57">
        <v>0.2</v>
      </c>
      <c r="O46" s="57">
        <v>0.1</v>
      </c>
      <c r="P46" s="57">
        <v>0.05</v>
      </c>
      <c r="R46" s="57">
        <f t="shared" si="11"/>
        <v>1</v>
      </c>
    </row>
    <row r="47" spans="2:18" x14ac:dyDescent="0.2">
      <c r="B47" s="15" t="s">
        <v>13</v>
      </c>
      <c r="C47" s="57">
        <v>0.4</v>
      </c>
      <c r="D47" s="57">
        <v>0.25</v>
      </c>
      <c r="E47" s="57">
        <v>0.2</v>
      </c>
      <c r="F47" s="57">
        <v>0.1</v>
      </c>
      <c r="G47" s="57">
        <v>0.05</v>
      </c>
      <c r="I47" s="57">
        <f t="shared" si="10"/>
        <v>1</v>
      </c>
      <c r="K47" s="15" t="s">
        <v>13</v>
      </c>
      <c r="L47" s="57">
        <v>0.4</v>
      </c>
      <c r="M47" s="57">
        <v>0.25</v>
      </c>
      <c r="N47" s="57">
        <v>0.2</v>
      </c>
      <c r="O47" s="57">
        <v>0.1</v>
      </c>
      <c r="P47" s="57">
        <v>0.05</v>
      </c>
      <c r="R47" s="57">
        <f t="shared" si="11"/>
        <v>1</v>
      </c>
    </row>
    <row r="48" spans="2:18" x14ac:dyDescent="0.2">
      <c r="B48" s="15" t="s">
        <v>15</v>
      </c>
      <c r="C48" s="57">
        <v>0.4</v>
      </c>
      <c r="D48" s="57">
        <v>0.25</v>
      </c>
      <c r="E48" s="57">
        <v>0.2</v>
      </c>
      <c r="F48" s="57">
        <v>0.1</v>
      </c>
      <c r="G48" s="57">
        <v>0.05</v>
      </c>
      <c r="I48" s="57">
        <f t="shared" si="10"/>
        <v>1</v>
      </c>
      <c r="K48" s="15" t="s">
        <v>15</v>
      </c>
      <c r="L48" s="57">
        <v>0.4</v>
      </c>
      <c r="M48" s="57">
        <v>0.25</v>
      </c>
      <c r="N48" s="57">
        <v>0.2</v>
      </c>
      <c r="O48" s="57">
        <v>0.1</v>
      </c>
      <c r="P48" s="57">
        <v>0.05</v>
      </c>
      <c r="R48" s="57">
        <f t="shared" si="11"/>
        <v>1</v>
      </c>
    </row>
    <row r="49" spans="2:18" x14ac:dyDescent="0.2">
      <c r="B49" s="15" t="s">
        <v>18</v>
      </c>
      <c r="C49" s="57">
        <v>0.4</v>
      </c>
      <c r="D49" s="57">
        <v>0.25</v>
      </c>
      <c r="E49" s="57">
        <v>0.2</v>
      </c>
      <c r="F49" s="57">
        <v>0.1</v>
      </c>
      <c r="G49" s="57">
        <v>0.05</v>
      </c>
      <c r="I49" s="57">
        <f t="shared" si="10"/>
        <v>1</v>
      </c>
      <c r="K49" s="15" t="s">
        <v>18</v>
      </c>
      <c r="L49" s="57">
        <v>0.4</v>
      </c>
      <c r="M49" s="57">
        <v>0.25</v>
      </c>
      <c r="N49" s="57">
        <v>0.2</v>
      </c>
      <c r="O49" s="57">
        <v>0.1</v>
      </c>
      <c r="P49" s="57">
        <v>0.05</v>
      </c>
      <c r="R49" s="57">
        <f t="shared" si="11"/>
        <v>1</v>
      </c>
    </row>
    <row r="50" spans="2:18" x14ac:dyDescent="0.2">
      <c r="B50" s="15" t="s">
        <v>20</v>
      </c>
      <c r="C50" s="57">
        <v>0.4</v>
      </c>
      <c r="D50" s="57">
        <v>0.25</v>
      </c>
      <c r="E50" s="57">
        <v>0.2</v>
      </c>
      <c r="F50" s="57">
        <v>0.1</v>
      </c>
      <c r="G50" s="57">
        <v>0.05</v>
      </c>
      <c r="I50" s="57">
        <f t="shared" si="10"/>
        <v>1</v>
      </c>
      <c r="K50" s="15" t="s">
        <v>20</v>
      </c>
      <c r="L50" s="57">
        <v>0.4</v>
      </c>
      <c r="M50" s="57">
        <v>0.25</v>
      </c>
      <c r="N50" s="57">
        <v>0.2</v>
      </c>
      <c r="O50" s="57">
        <v>0.1</v>
      </c>
      <c r="P50" s="57">
        <v>0.05</v>
      </c>
      <c r="R50" s="57">
        <f t="shared" si="11"/>
        <v>1</v>
      </c>
    </row>
    <row r="51" spans="2:18" x14ac:dyDescent="0.2">
      <c r="B51" s="15" t="s">
        <v>46</v>
      </c>
      <c r="C51" s="57">
        <v>0.4</v>
      </c>
      <c r="D51" s="57">
        <v>0.25</v>
      </c>
      <c r="E51" s="57">
        <v>0.2</v>
      </c>
      <c r="F51" s="57">
        <v>0.1</v>
      </c>
      <c r="G51" s="57">
        <v>0.05</v>
      </c>
      <c r="I51" s="57">
        <f t="shared" si="10"/>
        <v>1</v>
      </c>
      <c r="K51" s="15" t="s">
        <v>46</v>
      </c>
      <c r="L51" s="57">
        <v>0.4</v>
      </c>
      <c r="M51" s="57">
        <v>0.25</v>
      </c>
      <c r="N51" s="57">
        <v>0.2</v>
      </c>
      <c r="O51" s="57">
        <v>0.1</v>
      </c>
      <c r="P51" s="57">
        <v>0.05</v>
      </c>
      <c r="R51" s="57">
        <f t="shared" si="11"/>
        <v>1</v>
      </c>
    </row>
    <row r="53" spans="2:18" x14ac:dyDescent="0.2">
      <c r="B53" s="2" t="s">
        <v>60</v>
      </c>
      <c r="C53" s="2"/>
      <c r="D53" s="2"/>
      <c r="E53" s="2"/>
      <c r="F53" s="2"/>
      <c r="G53" s="2"/>
      <c r="I53" s="2"/>
    </row>
    <row r="54" spans="2:18" x14ac:dyDescent="0.2">
      <c r="B54" s="2">
        <f>+'PL-tc'!H2</f>
        <v>2021</v>
      </c>
      <c r="C54" s="2" t="s">
        <v>6</v>
      </c>
      <c r="D54" s="2" t="s">
        <v>7</v>
      </c>
      <c r="E54" s="2" t="s">
        <v>8</v>
      </c>
      <c r="F54" s="2" t="s">
        <v>9</v>
      </c>
      <c r="G54" s="2" t="s">
        <v>10</v>
      </c>
      <c r="I54" s="2" t="s">
        <v>87</v>
      </c>
    </row>
    <row r="55" spans="2:18" x14ac:dyDescent="0.2">
      <c r="B55" s="15" t="s">
        <v>57</v>
      </c>
      <c r="C55" s="70">
        <v>0.4</v>
      </c>
      <c r="D55" s="70">
        <v>0.25</v>
      </c>
      <c r="E55" s="70">
        <v>0.2</v>
      </c>
      <c r="F55" s="70">
        <v>0.1</v>
      </c>
      <c r="G55" s="70">
        <v>0.05</v>
      </c>
      <c r="H55" s="68"/>
      <c r="I55" s="70">
        <f t="shared" ref="I55" si="12">+SUM(C55:G55)</f>
        <v>1</v>
      </c>
    </row>
    <row r="56" spans="2:18" x14ac:dyDescent="0.2">
      <c r="B56" s="15" t="s">
        <v>1916</v>
      </c>
      <c r="C56" s="57">
        <v>0.4</v>
      </c>
      <c r="D56" s="57">
        <v>0.25</v>
      </c>
      <c r="E56" s="57">
        <v>0.2</v>
      </c>
      <c r="F56" s="57">
        <v>0.1</v>
      </c>
      <c r="G56" s="57">
        <v>0.05</v>
      </c>
      <c r="I56" s="57">
        <f>+SUM(C56:G56)</f>
        <v>1</v>
      </c>
    </row>
    <row r="57" spans="2:18" x14ac:dyDescent="0.2">
      <c r="B57" s="15" t="s">
        <v>3</v>
      </c>
      <c r="C57" s="57">
        <v>0.4</v>
      </c>
      <c r="D57" s="57">
        <v>0.25</v>
      </c>
      <c r="E57" s="57">
        <v>0.2</v>
      </c>
      <c r="F57" s="57">
        <v>0.1</v>
      </c>
      <c r="G57" s="57">
        <v>0.05</v>
      </c>
      <c r="I57" s="57">
        <f>+SUM(C57:G57)</f>
        <v>1</v>
      </c>
    </row>
    <row r="58" spans="2:18" x14ac:dyDescent="0.2">
      <c r="B58" s="15" t="s">
        <v>16</v>
      </c>
      <c r="C58" s="57">
        <v>0.4</v>
      </c>
      <c r="D58" s="57">
        <v>0.25</v>
      </c>
      <c r="E58" s="57">
        <v>0.2</v>
      </c>
      <c r="F58" s="57">
        <v>0.1</v>
      </c>
      <c r="G58" s="57">
        <v>0.05</v>
      </c>
      <c r="I58" s="57">
        <f t="shared" ref="I58:I64" si="13">+SUM(C58:G58)</f>
        <v>1</v>
      </c>
    </row>
    <row r="59" spans="2:18" x14ac:dyDescent="0.2">
      <c r="B59" s="15" t="s">
        <v>11</v>
      </c>
      <c r="C59" s="70">
        <v>0.4</v>
      </c>
      <c r="D59" s="70">
        <v>0.25</v>
      </c>
      <c r="E59" s="70">
        <v>0.2</v>
      </c>
      <c r="F59" s="70">
        <v>0.1</v>
      </c>
      <c r="G59" s="70">
        <v>0.05</v>
      </c>
      <c r="H59" s="68"/>
      <c r="I59" s="70">
        <f t="shared" si="13"/>
        <v>1</v>
      </c>
    </row>
    <row r="60" spans="2:18" x14ac:dyDescent="0.2">
      <c r="B60" s="15" t="s">
        <v>13</v>
      </c>
      <c r="C60" s="57">
        <v>0.4</v>
      </c>
      <c r="D60" s="57">
        <v>0.25</v>
      </c>
      <c r="E60" s="57">
        <v>0.2</v>
      </c>
      <c r="F60" s="57">
        <v>0.1</v>
      </c>
      <c r="G60" s="57">
        <v>0.05</v>
      </c>
      <c r="I60" s="57">
        <f t="shared" si="13"/>
        <v>1</v>
      </c>
    </row>
    <row r="61" spans="2:18" x14ac:dyDescent="0.2">
      <c r="B61" s="15" t="s">
        <v>15</v>
      </c>
      <c r="C61" s="57">
        <v>0.4</v>
      </c>
      <c r="D61" s="57">
        <v>0.25</v>
      </c>
      <c r="E61" s="57">
        <v>0.2</v>
      </c>
      <c r="F61" s="57">
        <v>0.1</v>
      </c>
      <c r="G61" s="57">
        <v>0.05</v>
      </c>
      <c r="I61" s="57">
        <f t="shared" si="13"/>
        <v>1</v>
      </c>
    </row>
    <row r="62" spans="2:18" x14ac:dyDescent="0.2">
      <c r="B62" s="15" t="s">
        <v>18</v>
      </c>
      <c r="C62" s="57">
        <v>0.4</v>
      </c>
      <c r="D62" s="57">
        <v>0.25</v>
      </c>
      <c r="E62" s="57">
        <v>0.2</v>
      </c>
      <c r="F62" s="57">
        <v>0.1</v>
      </c>
      <c r="G62" s="57">
        <v>0.05</v>
      </c>
      <c r="I62" s="57">
        <f t="shared" si="13"/>
        <v>1</v>
      </c>
    </row>
    <row r="63" spans="2:18" x14ac:dyDescent="0.2">
      <c r="B63" s="15" t="s">
        <v>20</v>
      </c>
      <c r="C63" s="57">
        <v>0.4</v>
      </c>
      <c r="D63" s="57">
        <v>0.25</v>
      </c>
      <c r="E63" s="57">
        <v>0.2</v>
      </c>
      <c r="F63" s="57">
        <v>0.1</v>
      </c>
      <c r="G63" s="57">
        <v>0.05</v>
      </c>
      <c r="I63" s="57">
        <f t="shared" si="13"/>
        <v>1</v>
      </c>
    </row>
    <row r="64" spans="2:18" x14ac:dyDescent="0.2">
      <c r="B64" s="15" t="s">
        <v>46</v>
      </c>
      <c r="C64" s="57">
        <v>0.4</v>
      </c>
      <c r="D64" s="57">
        <v>0.25</v>
      </c>
      <c r="E64" s="57">
        <v>0.2</v>
      </c>
      <c r="F64" s="57">
        <v>0.1</v>
      </c>
      <c r="G64" s="57">
        <v>0.05</v>
      </c>
      <c r="I64" s="57">
        <f t="shared" si="13"/>
        <v>1</v>
      </c>
    </row>
    <row r="66" spans="2:9" x14ac:dyDescent="0.2">
      <c r="B66" s="2" t="s">
        <v>1907</v>
      </c>
      <c r="C66" s="2"/>
      <c r="D66" s="2"/>
      <c r="E66" s="2"/>
      <c r="F66" s="2"/>
      <c r="G66" s="2"/>
      <c r="I66" s="2"/>
    </row>
    <row r="67" spans="2:9" x14ac:dyDescent="0.2">
      <c r="B67" s="2">
        <f>+'PL-tc'!I2</f>
        <v>2022</v>
      </c>
      <c r="C67" s="2" t="s">
        <v>6</v>
      </c>
      <c r="D67" s="2" t="s">
        <v>7</v>
      </c>
      <c r="E67" s="2" t="s">
        <v>8</v>
      </c>
      <c r="F67" s="2" t="s">
        <v>9</v>
      </c>
      <c r="G67" s="2" t="s">
        <v>10</v>
      </c>
      <c r="I67" s="2" t="s">
        <v>87</v>
      </c>
    </row>
    <row r="68" spans="2:9" x14ac:dyDescent="0.2">
      <c r="B68" s="15" t="s">
        <v>57</v>
      </c>
      <c r="C68" s="70">
        <v>0.4</v>
      </c>
      <c r="D68" s="70">
        <v>0.25</v>
      </c>
      <c r="E68" s="70">
        <v>0.2</v>
      </c>
      <c r="F68" s="70">
        <v>0.1</v>
      </c>
      <c r="G68" s="70">
        <v>0.05</v>
      </c>
      <c r="H68" s="68"/>
      <c r="I68" s="70">
        <f t="shared" ref="I68" si="14">+SUM(C68:G68)</f>
        <v>1</v>
      </c>
    </row>
    <row r="69" spans="2:9" x14ac:dyDescent="0.2">
      <c r="B69" s="15" t="s">
        <v>1916</v>
      </c>
      <c r="C69" s="57">
        <v>0.4</v>
      </c>
      <c r="D69" s="57">
        <v>0.25</v>
      </c>
      <c r="E69" s="57">
        <v>0.2</v>
      </c>
      <c r="F69" s="57">
        <v>0.1</v>
      </c>
      <c r="G69" s="57">
        <v>0.05</v>
      </c>
      <c r="I69" s="57">
        <f>+SUM(C69:G69)</f>
        <v>1</v>
      </c>
    </row>
    <row r="70" spans="2:9" x14ac:dyDescent="0.2">
      <c r="B70" s="15" t="s">
        <v>3</v>
      </c>
      <c r="C70" s="57">
        <v>0.4</v>
      </c>
      <c r="D70" s="57">
        <v>0.25</v>
      </c>
      <c r="E70" s="57">
        <v>0.2</v>
      </c>
      <c r="F70" s="57">
        <v>0.1</v>
      </c>
      <c r="G70" s="57">
        <v>0.05</v>
      </c>
      <c r="I70" s="57">
        <f>+SUM(C70:G70)</f>
        <v>1</v>
      </c>
    </row>
    <row r="71" spans="2:9" x14ac:dyDescent="0.2">
      <c r="B71" s="15" t="s">
        <v>16</v>
      </c>
      <c r="C71" s="57">
        <v>0.4</v>
      </c>
      <c r="D71" s="57">
        <v>0.25</v>
      </c>
      <c r="E71" s="57">
        <v>0.2</v>
      </c>
      <c r="F71" s="57">
        <v>0.1</v>
      </c>
      <c r="G71" s="57">
        <v>0.05</v>
      </c>
      <c r="I71" s="57">
        <f t="shared" ref="I71:I77" si="15">+SUM(C71:G71)</f>
        <v>1</v>
      </c>
    </row>
    <row r="72" spans="2:9" x14ac:dyDescent="0.2">
      <c r="B72" s="15" t="s">
        <v>11</v>
      </c>
      <c r="C72" s="70">
        <v>0.4</v>
      </c>
      <c r="D72" s="70">
        <v>0.25</v>
      </c>
      <c r="E72" s="70">
        <v>0.2</v>
      </c>
      <c r="F72" s="70">
        <v>0.1</v>
      </c>
      <c r="G72" s="70">
        <v>0.05</v>
      </c>
      <c r="H72" s="68"/>
      <c r="I72" s="70">
        <f t="shared" si="15"/>
        <v>1</v>
      </c>
    </row>
    <row r="73" spans="2:9" x14ac:dyDescent="0.2">
      <c r="B73" s="15" t="s">
        <v>13</v>
      </c>
      <c r="C73" s="57">
        <v>0.4</v>
      </c>
      <c r="D73" s="57">
        <v>0.25</v>
      </c>
      <c r="E73" s="57">
        <v>0.2</v>
      </c>
      <c r="F73" s="57">
        <v>0.1</v>
      </c>
      <c r="G73" s="57">
        <v>0.05</v>
      </c>
      <c r="I73" s="57">
        <f t="shared" si="15"/>
        <v>1</v>
      </c>
    </row>
    <row r="74" spans="2:9" x14ac:dyDescent="0.2">
      <c r="B74" s="15" t="s">
        <v>15</v>
      </c>
      <c r="C74" s="57">
        <v>0.4</v>
      </c>
      <c r="D74" s="57">
        <v>0.25</v>
      </c>
      <c r="E74" s="57">
        <v>0.2</v>
      </c>
      <c r="F74" s="57">
        <v>0.1</v>
      </c>
      <c r="G74" s="57">
        <v>0.05</v>
      </c>
      <c r="I74" s="57">
        <f t="shared" si="15"/>
        <v>1</v>
      </c>
    </row>
    <row r="75" spans="2:9" x14ac:dyDescent="0.2">
      <c r="B75" s="15" t="s">
        <v>18</v>
      </c>
      <c r="C75" s="57">
        <v>0.4</v>
      </c>
      <c r="D75" s="57">
        <v>0.25</v>
      </c>
      <c r="E75" s="57">
        <v>0.2</v>
      </c>
      <c r="F75" s="57">
        <v>0.1</v>
      </c>
      <c r="G75" s="57">
        <v>0.05</v>
      </c>
      <c r="I75" s="57">
        <f t="shared" si="15"/>
        <v>1</v>
      </c>
    </row>
    <row r="76" spans="2:9" x14ac:dyDescent="0.2">
      <c r="B76" s="15" t="s">
        <v>20</v>
      </c>
      <c r="C76" s="57">
        <v>0.4</v>
      </c>
      <c r="D76" s="57">
        <v>0.25</v>
      </c>
      <c r="E76" s="57">
        <v>0.2</v>
      </c>
      <c r="F76" s="57">
        <v>0.1</v>
      </c>
      <c r="G76" s="57">
        <v>0.05</v>
      </c>
      <c r="I76" s="57">
        <f t="shared" si="15"/>
        <v>1</v>
      </c>
    </row>
    <row r="77" spans="2:9" x14ac:dyDescent="0.2">
      <c r="B77" s="15" t="s">
        <v>46</v>
      </c>
      <c r="C77" s="57">
        <v>0.4</v>
      </c>
      <c r="D77" s="57">
        <v>0.25</v>
      </c>
      <c r="E77" s="57">
        <v>0.2</v>
      </c>
      <c r="F77" s="57">
        <v>0.1</v>
      </c>
      <c r="G77" s="57">
        <v>0.05</v>
      </c>
      <c r="I77" s="57">
        <f t="shared" si="15"/>
        <v>1</v>
      </c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1DE12-AA92-41BC-A23E-580EF8B5302B}">
  <sheetPr>
    <tabColor theme="0" tint="-0.499984740745262"/>
  </sheetPr>
  <dimension ref="B1:O16"/>
  <sheetViews>
    <sheetView showGridLines="0" zoomScaleNormal="100" workbookViewId="0">
      <selection activeCell="H25" sqref="H25"/>
    </sheetView>
  </sheetViews>
  <sheetFormatPr baseColWidth="10" defaultColWidth="11.42578125" defaultRowHeight="12" x14ac:dyDescent="0.2"/>
  <cols>
    <col min="1" max="1" width="2.85546875" style="33" customWidth="1"/>
    <col min="2" max="2" width="35.140625" style="33" bestFit="1" customWidth="1"/>
    <col min="3" max="4" width="7.5703125" style="33" bestFit="1" customWidth="1"/>
    <col min="5" max="5" width="2" style="33" customWidth="1"/>
    <col min="6" max="6" width="36" style="33" bestFit="1" customWidth="1"/>
    <col min="7" max="16384" width="11.42578125" style="33"/>
  </cols>
  <sheetData>
    <row r="1" spans="2:15" ht="12.75" thickBot="1" x14ac:dyDescent="0.25"/>
    <row r="2" spans="2:15" x14ac:dyDescent="0.2">
      <c r="B2" s="72" t="s">
        <v>1928</v>
      </c>
      <c r="C2" s="73" t="str">
        <f>+'PL-tc'!N3</f>
        <v>PY YTD</v>
      </c>
      <c r="D2" s="74" t="str">
        <f>+'PL-tc'!O3</f>
        <v>B YTD</v>
      </c>
      <c r="F2" s="72" t="s">
        <v>1947</v>
      </c>
      <c r="G2" s="73">
        <f>+'PL-tc'!D2</f>
        <v>2017</v>
      </c>
      <c r="H2" s="73">
        <f>+'PL-tc'!E2</f>
        <v>2018</v>
      </c>
      <c r="I2" s="73">
        <f>+'PL-tc'!F2</f>
        <v>2019</v>
      </c>
      <c r="J2" s="73">
        <f>+'PL-tc'!G2</f>
        <v>2020</v>
      </c>
      <c r="K2" s="73">
        <f>+'PL-tc'!H2</f>
        <v>2021</v>
      </c>
      <c r="L2" s="74">
        <f>+'PL-tc'!I2</f>
        <v>2022</v>
      </c>
      <c r="M2" s="91"/>
      <c r="N2" s="91"/>
    </row>
    <row r="3" spans="2:15" x14ac:dyDescent="0.2">
      <c r="B3" s="75" t="s">
        <v>1929</v>
      </c>
      <c r="C3" s="71">
        <f>+'PL-tc'!N769</f>
        <v>3727.8199542099715</v>
      </c>
      <c r="D3" s="76">
        <f>+'PL-tc'!O769</f>
        <v>3835.4881135847777</v>
      </c>
      <c r="F3" s="93"/>
      <c r="G3" s="3" t="s">
        <v>60</v>
      </c>
      <c r="H3" s="3" t="s">
        <v>60</v>
      </c>
      <c r="I3" s="3" t="s">
        <v>60</v>
      </c>
      <c r="J3" s="3" t="s">
        <v>60</v>
      </c>
      <c r="K3" s="3" t="s">
        <v>60</v>
      </c>
      <c r="L3" s="94" t="s">
        <v>2</v>
      </c>
    </row>
    <row r="4" spans="2:15" x14ac:dyDescent="0.2">
      <c r="B4" s="77" t="s">
        <v>57</v>
      </c>
      <c r="C4" s="71">
        <f>+'PL-tc'!P5-'PL-tc'!N5</f>
        <v>363.85405872585216</v>
      </c>
      <c r="D4" s="76">
        <f>+'PL-tc'!P5-'PL-tc'!O5</f>
        <v>51.979151246545371</v>
      </c>
      <c r="F4" s="75" t="str">
        <f>+masterfile!C1212</f>
        <v>Umsatzerlöse Software</v>
      </c>
      <c r="G4" s="71">
        <f>+'PL-tc'!D5*'pc-dist'!$C$3</f>
        <v>3610</v>
      </c>
      <c r="H4" s="71">
        <f>+'PL-tc'!E5*'pc-dist'!$C$16</f>
        <v>3718.3</v>
      </c>
      <c r="I4" s="71">
        <f>+'PL-tc'!F5*'pc-dist'!$C$29</f>
        <v>3837.2856000000002</v>
      </c>
      <c r="J4" s="71">
        <f>+'PL-tc'!G5*'pc-dist'!$C$42</f>
        <v>3979.2651672000002</v>
      </c>
      <c r="K4" s="71">
        <f>+'PL-tc'!H5*'pc-dist'!$C$55</f>
        <v>4158.3320997239998</v>
      </c>
      <c r="L4" s="76">
        <f>+'PL-tc'!I5*'pc-dist'!$C$68</f>
        <v>4303.8737232143403</v>
      </c>
    </row>
    <row r="5" spans="2:15" x14ac:dyDescent="0.2">
      <c r="B5" s="77" t="s">
        <v>1945</v>
      </c>
      <c r="C5" s="71">
        <f>+'PL-tc'!P114-'PL-tc'!N114</f>
        <v>-199.99999999999997</v>
      </c>
      <c r="D5" s="76">
        <f>+'PL-tc'!P114-'PL-tc'!O114</f>
        <v>-205.99999999999997</v>
      </c>
      <c r="F5" s="75" t="str">
        <f>+masterfile!C1213</f>
        <v>Umsatzerlöse Customization</v>
      </c>
      <c r="G5" s="71">
        <f>+'PL-tc'!D5*'pc-dist'!$D$3</f>
        <v>2256.25</v>
      </c>
      <c r="H5" s="71">
        <f>+'PL-tc'!E5*'pc-dist'!$D$16</f>
        <v>2323.9375</v>
      </c>
      <c r="I5" s="71">
        <f>+'PL-tc'!F5*'pc-dist'!$D$29</f>
        <v>2398.3035</v>
      </c>
      <c r="J5" s="71">
        <f>+'PL-tc'!G5*'pc-dist'!$D$42</f>
        <v>2487.0407295</v>
      </c>
      <c r="K5" s="71">
        <f>+'PL-tc'!H5*'pc-dist'!$D$55</f>
        <v>2598.9575623274995</v>
      </c>
      <c r="L5" s="76">
        <f>+'PL-tc'!I5*'pc-dist'!$D$68</f>
        <v>2689.9210770089626</v>
      </c>
    </row>
    <row r="6" spans="2:15" x14ac:dyDescent="0.2">
      <c r="B6" s="77" t="s">
        <v>3</v>
      </c>
      <c r="C6" s="71">
        <f>+'PL-tc'!P121-'PL-tc'!N121</f>
        <v>-1050</v>
      </c>
      <c r="D6" s="76">
        <f>+'PL-tc'!P121-'PL-tc'!O121</f>
        <v>-1081.5</v>
      </c>
      <c r="F6" s="75" t="str">
        <f>+masterfile!C1214</f>
        <v>Umsatzerlöse Schulung, Wartung &amp; Support</v>
      </c>
      <c r="G6" s="71">
        <f>+'PL-tc'!D5*'pc-dist'!$E$3</f>
        <v>1805</v>
      </c>
      <c r="H6" s="71">
        <f>+'PL-tc'!E5*'pc-dist'!$E$16</f>
        <v>1859.15</v>
      </c>
      <c r="I6" s="71">
        <f>+'PL-tc'!F5*'pc-dist'!$E$29</f>
        <v>1918.6428000000001</v>
      </c>
      <c r="J6" s="71">
        <f>+'PL-tc'!G5*'pc-dist'!$E$42</f>
        <v>1989.6325836000001</v>
      </c>
      <c r="K6" s="71">
        <f>+'PL-tc'!H5*'pc-dist'!$E$55</f>
        <v>2079.1660498619999</v>
      </c>
      <c r="L6" s="76">
        <f>+'PL-tc'!I5*'pc-dist'!$E$68</f>
        <v>2151.9368616071702</v>
      </c>
    </row>
    <row r="7" spans="2:15" x14ac:dyDescent="0.2">
      <c r="B7" s="77" t="s">
        <v>16</v>
      </c>
      <c r="C7" s="71">
        <f>+'PL-tc'!P126-'PL-tc'!N126</f>
        <v>-5</v>
      </c>
      <c r="D7" s="76">
        <f>+'PL-tc'!P126-'PL-tc'!O126</f>
        <v>-5.15</v>
      </c>
      <c r="F7" s="75" t="str">
        <f>+masterfile!C1215</f>
        <v>Umsatzerlöse Hardware</v>
      </c>
      <c r="G7" s="71">
        <f>+'PL-tc'!D5*'pc-dist'!$F$3</f>
        <v>902.5</v>
      </c>
      <c r="H7" s="71">
        <f>+'PL-tc'!E5*'pc-dist'!$F$16</f>
        <v>929.57500000000005</v>
      </c>
      <c r="I7" s="71">
        <f>+'PL-tc'!F5*'pc-dist'!$F$29</f>
        <v>959.32140000000004</v>
      </c>
      <c r="J7" s="71">
        <f>+'PL-tc'!G5*'pc-dist'!$F$42</f>
        <v>994.81629180000004</v>
      </c>
      <c r="K7" s="71">
        <f>+'PL-tc'!H5*'pc-dist'!$F$55</f>
        <v>1039.583024931</v>
      </c>
      <c r="L7" s="76">
        <f>+'PL-tc'!I5*'pc-dist'!$F$68</f>
        <v>1075.9684308035851</v>
      </c>
    </row>
    <row r="8" spans="2:15" ht="12.75" thickBot="1" x14ac:dyDescent="0.25">
      <c r="B8" s="77" t="s">
        <v>11</v>
      </c>
      <c r="C8" s="71">
        <f>+'PL-tc'!P218-'PL-tc'!N218</f>
        <v>784.99999999999989</v>
      </c>
      <c r="D8" s="76">
        <f>+'PL-tc'!P218-'PL-tc'!O218</f>
        <v>808.54999999999984</v>
      </c>
      <c r="F8" s="92" t="str">
        <f>+masterfile!C1216</f>
        <v>Umsatzerlöse Sonstiges</v>
      </c>
      <c r="G8" s="79">
        <f>+'PL-tc'!D5*'pc-dist'!$G$3</f>
        <v>451.25</v>
      </c>
      <c r="H8" s="79">
        <f>+'PL-tc'!E5*'pc-dist'!$G$16</f>
        <v>464.78750000000002</v>
      </c>
      <c r="I8" s="79">
        <f>+'PL-tc'!F5*'pc-dist'!$G$29</f>
        <v>479.66070000000002</v>
      </c>
      <c r="J8" s="79">
        <f>+'PL-tc'!G5*'pc-dist'!$G$42</f>
        <v>497.40814590000002</v>
      </c>
      <c r="K8" s="79">
        <f>+'PL-tc'!H5*'pc-dist'!$G$55</f>
        <v>519.79151246549998</v>
      </c>
      <c r="L8" s="80">
        <f>+'PL-tc'!I5*'pc-dist'!$G$68</f>
        <v>537.98421540179254</v>
      </c>
    </row>
    <row r="9" spans="2:15" ht="12.75" thickBot="1" x14ac:dyDescent="0.25">
      <c r="B9" s="77" t="s">
        <v>13</v>
      </c>
      <c r="C9" s="71">
        <f>+'PL-tc'!P366-'PL-tc'!N366</f>
        <v>-200.29324877199906</v>
      </c>
      <c r="D9" s="76">
        <f>+'PL-tc'!P366-'PL-tc'!O366</f>
        <v>-35.779482148499483</v>
      </c>
    </row>
    <row r="10" spans="2:15" x14ac:dyDescent="0.2">
      <c r="B10" s="77" t="s">
        <v>15</v>
      </c>
      <c r="C10" s="71">
        <f>+'PL-tc'!P421-'PL-tc'!N421</f>
        <v>93.077496248163698</v>
      </c>
      <c r="D10" s="76">
        <f>+'PL-tc'!P421-'PL-tc'!O421</f>
        <v>127.54262113560844</v>
      </c>
      <c r="F10" s="72" t="s">
        <v>1862</v>
      </c>
      <c r="G10" s="73">
        <f>+G2</f>
        <v>2017</v>
      </c>
      <c r="H10" s="73">
        <f t="shared" ref="H10:K10" si="0">+H2</f>
        <v>2018</v>
      </c>
      <c r="I10" s="73">
        <f t="shared" si="0"/>
        <v>2019</v>
      </c>
      <c r="J10" s="73">
        <f t="shared" si="0"/>
        <v>2020</v>
      </c>
      <c r="K10" s="73">
        <f t="shared" si="0"/>
        <v>2021</v>
      </c>
      <c r="L10" s="73">
        <f>+CF!P2</f>
        <v>2022</v>
      </c>
      <c r="M10" s="73">
        <f>+CF!J2</f>
        <v>2023</v>
      </c>
      <c r="N10" s="73">
        <f>+CF!K2</f>
        <v>2024</v>
      </c>
      <c r="O10" s="74">
        <f>+CF!L2</f>
        <v>2025</v>
      </c>
    </row>
    <row r="11" spans="2:15" x14ac:dyDescent="0.2">
      <c r="B11" s="77" t="s">
        <v>1926</v>
      </c>
      <c r="C11" s="71">
        <f>+'PL-tc'!P633-'PL-tc'!N633</f>
        <v>599.83333333333326</v>
      </c>
      <c r="D11" s="76">
        <f>+'PL-tc'!P633-'PL-tc'!O633</f>
        <v>617.82833333333338</v>
      </c>
      <c r="F11" s="93"/>
      <c r="G11" s="3" t="str">
        <f>+G3</f>
        <v>PY</v>
      </c>
      <c r="H11" s="3" t="str">
        <f t="shared" ref="H11:K11" si="1">+H3</f>
        <v>PY</v>
      </c>
      <c r="I11" s="3" t="str">
        <f t="shared" si="1"/>
        <v>PY</v>
      </c>
      <c r="J11" s="3" t="str">
        <f t="shared" si="1"/>
        <v>PY</v>
      </c>
      <c r="K11" s="3" t="str">
        <f t="shared" si="1"/>
        <v>PY</v>
      </c>
      <c r="L11" s="3" t="str">
        <f>+CF!P3</f>
        <v>A YTD</v>
      </c>
      <c r="M11" s="3" t="str">
        <f>+CF!J3</f>
        <v>B</v>
      </c>
      <c r="N11" s="3" t="str">
        <f>+CF!K3</f>
        <v>B</v>
      </c>
      <c r="O11" s="94" t="str">
        <f>+CF!L3</f>
        <v>B</v>
      </c>
    </row>
    <row r="12" spans="2:15" x14ac:dyDescent="0.2">
      <c r="B12" s="77" t="s">
        <v>20</v>
      </c>
      <c r="C12" s="71">
        <f>+'PL-tc'!P673-'PL-tc'!N673</f>
        <v>27.758553118529996</v>
      </c>
      <c r="D12" s="76">
        <f>+'PL-tc'!P673-'PL-tc'!O673</f>
        <v>28.591309712085899</v>
      </c>
      <c r="F12" s="75" t="str">
        <f>+CF!$B$29</f>
        <v xml:space="preserve">Operativer Cash-Flow </v>
      </c>
      <c r="G12" s="71">
        <f>+CF!D$29</f>
        <v>2236.2199529166669</v>
      </c>
      <c r="H12" s="71">
        <f>+CF!E$29</f>
        <v>663.06199569382238</v>
      </c>
      <c r="I12" s="71">
        <f>+CF!F$29</f>
        <v>866.61916344269071</v>
      </c>
      <c r="J12" s="71">
        <f>+CF!G$29</f>
        <v>1117.9246153590277</v>
      </c>
      <c r="K12" s="71">
        <f>+CF!H$29</f>
        <v>1386.4917533908122</v>
      </c>
      <c r="L12" s="71">
        <f>+CF!P$29</f>
        <v>4158.7201468638505</v>
      </c>
      <c r="M12" s="71">
        <f>+CF!J$29</f>
        <v>3427.8766935354133</v>
      </c>
      <c r="N12" s="71">
        <f>+CF!K$29</f>
        <v>3684.3877946005232</v>
      </c>
      <c r="O12" s="76">
        <f>+CF!L$29</f>
        <v>4033.4831153157907</v>
      </c>
    </row>
    <row r="13" spans="2:15" x14ac:dyDescent="0.2">
      <c r="B13" s="77" t="s">
        <v>1927</v>
      </c>
      <c r="C13" s="71">
        <f>+'PL-tc'!P738+'PL-tc'!P759-'PL-tc'!N738-'PL-tc'!N759</f>
        <v>16.670000000000002</v>
      </c>
      <c r="D13" s="76">
        <f>+'PL-tc'!P738+'PL-tc'!P759-'PL-tc'!O738-'PL-tc'!O759</f>
        <v>17.170099999999994</v>
      </c>
      <c r="F13" s="75" t="str">
        <f>+CF!$B$34</f>
        <v>Cash-Flow aus Investitionen und Zuschüssen</v>
      </c>
      <c r="G13" s="71">
        <f>+CF!D$34</f>
        <v>0</v>
      </c>
      <c r="H13" s="71">
        <f>+CF!E$34</f>
        <v>0</v>
      </c>
      <c r="I13" s="71">
        <f>+CF!F$34</f>
        <v>0</v>
      </c>
      <c r="J13" s="71">
        <f>+CF!G$34</f>
        <v>0</v>
      </c>
      <c r="K13" s="71">
        <f>+CF!H$34</f>
        <v>0</v>
      </c>
      <c r="L13" s="71">
        <f>+CF!P$34</f>
        <v>0</v>
      </c>
      <c r="M13" s="71">
        <f>+CF!J$34</f>
        <v>0</v>
      </c>
      <c r="N13" s="71">
        <f>+CF!K$34</f>
        <v>0</v>
      </c>
      <c r="O13" s="76">
        <f>+CF!L$34</f>
        <v>0</v>
      </c>
    </row>
    <row r="14" spans="2:15" ht="12.75" thickBot="1" x14ac:dyDescent="0.25">
      <c r="B14" s="78" t="s">
        <v>1930</v>
      </c>
      <c r="C14" s="79">
        <f>+'PL-tc'!P769</f>
        <v>4158.7201468638505</v>
      </c>
      <c r="D14" s="80">
        <f>+'PL-tc'!P769</f>
        <v>4158.7201468638505</v>
      </c>
      <c r="F14" s="75" t="str">
        <f>+CF!$B$38</f>
        <v>Cash-Flow aus Tilgungen</v>
      </c>
      <c r="G14" s="71">
        <f>+CF!D$38</f>
        <v>-150</v>
      </c>
      <c r="H14" s="71">
        <f>+CF!E$38</f>
        <v>-150</v>
      </c>
      <c r="I14" s="71">
        <f>+CF!F$38</f>
        <v>-150</v>
      </c>
      <c r="J14" s="71">
        <f>+CF!G$38</f>
        <v>-150</v>
      </c>
      <c r="K14" s="71">
        <f>+CF!H$38</f>
        <v>-150</v>
      </c>
      <c r="L14" s="71">
        <f>+CF!P$38</f>
        <v>-150</v>
      </c>
      <c r="M14" s="71">
        <f>+CF!J$38</f>
        <v>-100</v>
      </c>
      <c r="N14" s="71">
        <f>+CF!K$38</f>
        <v>0</v>
      </c>
      <c r="O14" s="76">
        <f>+CF!L$38</f>
        <v>0</v>
      </c>
    </row>
    <row r="15" spans="2:15" x14ac:dyDescent="0.2">
      <c r="F15" s="75" t="str">
        <f>+CF!$B$43</f>
        <v>Cash-Flow aus Darlehen und Rücklagen</v>
      </c>
      <c r="G15" s="71">
        <f>+CF!D$43</f>
        <v>2000</v>
      </c>
      <c r="H15" s="71">
        <f>+CF!E$43</f>
        <v>0</v>
      </c>
      <c r="I15" s="71">
        <f>+CF!F$43</f>
        <v>0</v>
      </c>
      <c r="J15" s="71">
        <f>+CF!G$43</f>
        <v>0</v>
      </c>
      <c r="K15" s="71">
        <f>+CF!H$43</f>
        <v>0</v>
      </c>
      <c r="L15" s="71">
        <f>+CF!P$43</f>
        <v>0</v>
      </c>
      <c r="M15" s="71">
        <f>+CF!J$43</f>
        <v>0</v>
      </c>
      <c r="N15" s="71">
        <f>+CF!K$43</f>
        <v>0</v>
      </c>
      <c r="O15" s="76">
        <f>+CF!L$43</f>
        <v>0</v>
      </c>
    </row>
    <row r="16" spans="2:15" ht="12.75" thickBot="1" x14ac:dyDescent="0.25">
      <c r="F16" s="92" t="str">
        <f>+CF!$B$49</f>
        <v>Cash nach Kassenänderung</v>
      </c>
      <c r="G16" s="79">
        <f>+CF!D$49</f>
        <v>4086.2199529166669</v>
      </c>
      <c r="H16" s="79">
        <f>+CF!E$49</f>
        <v>3844.4136621683001</v>
      </c>
      <c r="I16" s="79">
        <f>+CF!F$49</f>
        <v>6230.9555017150105</v>
      </c>
      <c r="J16" s="79">
        <f>+CF!G$49</f>
        <v>8950.5104630400565</v>
      </c>
      <c r="K16" s="79">
        <f>+CF!H$49</f>
        <v>12027.139627959708</v>
      </c>
      <c r="L16" s="79">
        <f>+CF!$P$49</f>
        <v>14799.368021432747</v>
      </c>
      <c r="M16" s="79">
        <f>+CF!J$49</f>
        <v>16298.62000386151</v>
      </c>
      <c r="N16" s="79">
        <f>+CF!K$49</f>
        <v>17710.891104926617</v>
      </c>
      <c r="O16" s="80">
        <f>+CF!L$49</f>
        <v>18059.986425641884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2B4B8-1963-40F8-A568-0F188CE11B30}">
  <sheetPr>
    <tabColor theme="0" tint="-0.499984740745262"/>
  </sheetPr>
  <dimension ref="A1:C1725"/>
  <sheetViews>
    <sheetView topLeftCell="A776" workbookViewId="0">
      <selection activeCell="A810" sqref="A810"/>
    </sheetView>
  </sheetViews>
  <sheetFormatPr baseColWidth="10" defaultRowHeight="15" x14ac:dyDescent="0.25"/>
  <cols>
    <col min="1" max="1" width="75.7109375" customWidth="1"/>
    <col min="2" max="2" width="29.28515625" customWidth="1"/>
  </cols>
  <sheetData>
    <row r="1" spans="1:3" x14ac:dyDescent="0.25">
      <c r="A1" t="s">
        <v>59</v>
      </c>
      <c r="B1" t="s">
        <v>58</v>
      </c>
      <c r="C1" t="s">
        <v>1829</v>
      </c>
    </row>
    <row r="2" spans="1:3" x14ac:dyDescent="0.25">
      <c r="A2" t="s">
        <v>273</v>
      </c>
      <c r="C2" t="str">
        <f>+A2</f>
        <v>Fällige Einzahlung auf Geschäftsanteile</v>
      </c>
    </row>
    <row r="3" spans="1:3" x14ac:dyDescent="0.25">
      <c r="A3" t="s">
        <v>274</v>
      </c>
      <c r="C3" t="str">
        <f t="shared" ref="C3:C66" si="0">+A3</f>
        <v>Konzessionen,Rechte, entgeltl. erworben</v>
      </c>
    </row>
    <row r="4" spans="1:3" x14ac:dyDescent="0.25">
      <c r="A4" t="s">
        <v>275</v>
      </c>
      <c r="C4" t="str">
        <f t="shared" si="0"/>
        <v>Konzessionen, entgeltl. erworben</v>
      </c>
    </row>
    <row r="5" spans="1:3" x14ac:dyDescent="0.25">
      <c r="A5" t="s">
        <v>276</v>
      </c>
      <c r="C5" t="str">
        <f t="shared" si="0"/>
        <v>Gew. Schutzrechte, entgeltl. erworben</v>
      </c>
    </row>
    <row r="6" spans="1:3" x14ac:dyDescent="0.25">
      <c r="A6" t="s">
        <v>277</v>
      </c>
      <c r="C6" t="str">
        <f t="shared" si="0"/>
        <v>Ähnl. Rechte, Werte, entgeltl. erworben</v>
      </c>
    </row>
    <row r="7" spans="1:3" x14ac:dyDescent="0.25">
      <c r="A7" t="s">
        <v>278</v>
      </c>
      <c r="C7" t="str">
        <f t="shared" si="0"/>
        <v>EDV-Software, entgeltl. erworben</v>
      </c>
    </row>
    <row r="8" spans="1:3" x14ac:dyDescent="0.25">
      <c r="A8" t="s">
        <v>279</v>
      </c>
      <c r="C8" t="str">
        <f t="shared" si="0"/>
        <v>Lizenz gew. Schutzrechte,entg.erworben</v>
      </c>
    </row>
    <row r="9" spans="1:3" x14ac:dyDescent="0.25">
      <c r="A9" t="s">
        <v>280</v>
      </c>
      <c r="C9" t="str">
        <f t="shared" si="0"/>
        <v>Geschäfts- oder Firmenwert</v>
      </c>
    </row>
    <row r="10" spans="1:3" x14ac:dyDescent="0.25">
      <c r="A10" t="s">
        <v>281</v>
      </c>
      <c r="C10" t="str">
        <f t="shared" si="0"/>
        <v>Anzahlungen auf Geschäfts-, Firmenwert</v>
      </c>
    </row>
    <row r="11" spans="1:3" x14ac:dyDescent="0.25">
      <c r="A11" t="s">
        <v>282</v>
      </c>
      <c r="C11" t="str">
        <f t="shared" si="0"/>
        <v>Anzahlungen immaterielle VermG</v>
      </c>
    </row>
    <row r="12" spans="1:3" x14ac:dyDescent="0.25">
      <c r="A12" t="s">
        <v>283</v>
      </c>
      <c r="C12" t="str">
        <f t="shared" si="0"/>
        <v>Verschmelzungsmehrwert</v>
      </c>
    </row>
    <row r="13" spans="1:3" x14ac:dyDescent="0.25">
      <c r="A13" t="s">
        <v>284</v>
      </c>
      <c r="C13" t="str">
        <f t="shared" si="0"/>
        <v>Selbst geschaffene immaterielle VermG.</v>
      </c>
    </row>
    <row r="14" spans="1:3" x14ac:dyDescent="0.25">
      <c r="A14" t="s">
        <v>285</v>
      </c>
      <c r="C14" t="str">
        <f t="shared" si="0"/>
        <v>EDV-Software, selbst geschaffen</v>
      </c>
    </row>
    <row r="15" spans="1:3" x14ac:dyDescent="0.25">
      <c r="A15" t="s">
        <v>286</v>
      </c>
      <c r="C15" t="str">
        <f t="shared" si="0"/>
        <v>Lizenzen, Franchise, selbst geschaffen</v>
      </c>
    </row>
    <row r="16" spans="1:3" x14ac:dyDescent="0.25">
      <c r="A16" t="s">
        <v>287</v>
      </c>
      <c r="C16" t="str">
        <f t="shared" si="0"/>
        <v>Konzessionen, Schutzr.,selbst geschaffen</v>
      </c>
    </row>
    <row r="17" spans="1:3" x14ac:dyDescent="0.25">
      <c r="A17" t="s">
        <v>288</v>
      </c>
      <c r="C17" t="str">
        <f t="shared" si="0"/>
        <v>Rezepte, Verfahren, selbst geschaffen</v>
      </c>
    </row>
    <row r="18" spans="1:3" x14ac:dyDescent="0.25">
      <c r="A18" t="s">
        <v>289</v>
      </c>
      <c r="C18" t="str">
        <f t="shared" si="0"/>
        <v>Immat. Vermögensgegenst. in Entwicklung</v>
      </c>
    </row>
    <row r="19" spans="1:3" x14ac:dyDescent="0.25">
      <c r="A19" t="s">
        <v>290</v>
      </c>
      <c r="C19" t="str">
        <f t="shared" si="0"/>
        <v>Grundstücke,grndst.Rechte und Bauten</v>
      </c>
    </row>
    <row r="20" spans="1:3" x14ac:dyDescent="0.25">
      <c r="A20" t="s">
        <v>291</v>
      </c>
      <c r="C20" t="str">
        <f t="shared" si="0"/>
        <v>Grundstücksanteil häusl. Arbeitszimmer</v>
      </c>
    </row>
    <row r="21" spans="1:3" x14ac:dyDescent="0.25">
      <c r="A21" t="s">
        <v>292</v>
      </c>
      <c r="C21" t="str">
        <f t="shared" si="0"/>
        <v>Grundstücksgleiche Rechte ohne Bauten</v>
      </c>
    </row>
    <row r="22" spans="1:3" x14ac:dyDescent="0.25">
      <c r="A22" t="s">
        <v>293</v>
      </c>
      <c r="C22" t="str">
        <f t="shared" si="0"/>
        <v>Unbebaute Grundstücke</v>
      </c>
    </row>
    <row r="23" spans="1:3" x14ac:dyDescent="0.25">
      <c r="A23" t="s">
        <v>294</v>
      </c>
      <c r="C23" t="str">
        <f t="shared" si="0"/>
        <v>Grundstücksgleiche Rechte</v>
      </c>
    </row>
    <row r="24" spans="1:3" x14ac:dyDescent="0.25">
      <c r="A24" t="s">
        <v>295</v>
      </c>
      <c r="C24" t="str">
        <f t="shared" si="0"/>
        <v>Grundstücke mit Substanzverzehr</v>
      </c>
    </row>
    <row r="25" spans="1:3" x14ac:dyDescent="0.25">
      <c r="A25" t="s">
        <v>296</v>
      </c>
      <c r="C25" t="str">
        <f t="shared" si="0"/>
        <v>Anzahlungen auf Grund und Boden</v>
      </c>
    </row>
    <row r="26" spans="1:3" x14ac:dyDescent="0.25">
      <c r="A26" t="s">
        <v>297</v>
      </c>
      <c r="C26" t="str">
        <f t="shared" si="0"/>
        <v>Bauten auf eigenen Grundstücken</v>
      </c>
    </row>
    <row r="27" spans="1:3" x14ac:dyDescent="0.25">
      <c r="A27" t="s">
        <v>298</v>
      </c>
      <c r="C27" t="str">
        <f t="shared" si="0"/>
        <v>Grundstückswert bebauter Grundstücke</v>
      </c>
    </row>
    <row r="28" spans="1:3" x14ac:dyDescent="0.25">
      <c r="A28" t="s">
        <v>299</v>
      </c>
      <c r="C28" t="str">
        <f t="shared" si="0"/>
        <v>Geschäftsbauten (eigene Grundstücke)</v>
      </c>
    </row>
    <row r="29" spans="1:3" x14ac:dyDescent="0.25">
      <c r="A29" t="s">
        <v>300</v>
      </c>
      <c r="C29" t="str">
        <f t="shared" si="0"/>
        <v>Fabrikbauten (eigene Grundstücke)</v>
      </c>
    </row>
    <row r="30" spans="1:3" x14ac:dyDescent="0.25">
      <c r="A30" t="s">
        <v>301</v>
      </c>
      <c r="C30" t="str">
        <f t="shared" si="0"/>
        <v>Garagen (eigene Grst., Geschäftsbauten)</v>
      </c>
    </row>
    <row r="31" spans="1:3" x14ac:dyDescent="0.25">
      <c r="A31" t="s">
        <v>302</v>
      </c>
      <c r="C31" t="str">
        <f t="shared" si="0"/>
        <v>Außenanlagen (eigene Grst., Geschäftsb.)</v>
      </c>
    </row>
    <row r="32" spans="1:3" x14ac:dyDescent="0.25">
      <c r="A32" t="s">
        <v>303</v>
      </c>
      <c r="C32" t="str">
        <f t="shared" si="0"/>
        <v>Hof-, Wegebefestig (eig Grst,Geschäftsb)</v>
      </c>
    </row>
    <row r="33" spans="1:3" x14ac:dyDescent="0.25">
      <c r="A33" t="s">
        <v>304</v>
      </c>
      <c r="C33" t="str">
        <f t="shared" si="0"/>
        <v>Einrichtungen (eigene Grst.,Geschäftsb.)</v>
      </c>
    </row>
    <row r="34" spans="1:3" x14ac:dyDescent="0.25">
      <c r="A34" t="s">
        <v>305</v>
      </c>
      <c r="C34" t="str">
        <f t="shared" si="0"/>
        <v>Andere Bauten (eigene Grundstücke)</v>
      </c>
    </row>
    <row r="35" spans="1:3" x14ac:dyDescent="0.25">
      <c r="A35" t="s">
        <v>306</v>
      </c>
      <c r="C35" t="str">
        <f t="shared" si="0"/>
        <v>Geschäfts-,Fabrik-u.and. Bauten im Bau</v>
      </c>
    </row>
    <row r="36" spans="1:3" x14ac:dyDescent="0.25">
      <c r="A36" t="s">
        <v>307</v>
      </c>
      <c r="C36" t="str">
        <f t="shared" si="0"/>
        <v>Anzahlg.Bauten auf eigenen Grundstücken</v>
      </c>
    </row>
    <row r="37" spans="1:3" x14ac:dyDescent="0.25">
      <c r="A37" t="s">
        <v>308</v>
      </c>
      <c r="C37" t="str">
        <f t="shared" si="0"/>
        <v>Wohnbauten (eigene Grundstücke)</v>
      </c>
    </row>
    <row r="38" spans="1:3" x14ac:dyDescent="0.25">
      <c r="A38" t="s">
        <v>309</v>
      </c>
      <c r="C38" t="str">
        <f t="shared" si="0"/>
        <v>Garagen (eigene Grundst., Wohnbauten)</v>
      </c>
    </row>
    <row r="39" spans="1:3" x14ac:dyDescent="0.25">
      <c r="A39" t="s">
        <v>310</v>
      </c>
      <c r="C39" t="str">
        <f t="shared" si="0"/>
        <v>Außenanlagen (eigene Grst., Wohnbauten)</v>
      </c>
    </row>
    <row r="40" spans="1:3" x14ac:dyDescent="0.25">
      <c r="A40" t="s">
        <v>311</v>
      </c>
      <c r="C40" t="str">
        <f t="shared" si="0"/>
        <v>Hof-, Wegebefestig (eig Grst,Wohnbauten)</v>
      </c>
    </row>
    <row r="41" spans="1:3" x14ac:dyDescent="0.25">
      <c r="A41" t="s">
        <v>312</v>
      </c>
      <c r="C41" t="str">
        <f t="shared" si="0"/>
        <v>Einrichtungen (eigene Grst., Wohnbauten)</v>
      </c>
    </row>
    <row r="42" spans="1:3" x14ac:dyDescent="0.25">
      <c r="A42" t="s">
        <v>313</v>
      </c>
      <c r="C42" t="str">
        <f t="shared" si="0"/>
        <v>Gebäudeteil häusliches Arbeitszimmer</v>
      </c>
    </row>
    <row r="43" spans="1:3" x14ac:dyDescent="0.25">
      <c r="A43" t="s">
        <v>314</v>
      </c>
      <c r="C43" t="str">
        <f t="shared" si="0"/>
        <v>Wohnbauten im Bau eigenen Grundstücken</v>
      </c>
    </row>
    <row r="44" spans="1:3" x14ac:dyDescent="0.25">
      <c r="A44" t="s">
        <v>315</v>
      </c>
      <c r="C44" t="str">
        <f t="shared" si="0"/>
        <v>Anzahlg. Wohnbauten auf eig.Grundstücken</v>
      </c>
    </row>
    <row r="45" spans="1:3" x14ac:dyDescent="0.25">
      <c r="A45" t="s">
        <v>316</v>
      </c>
      <c r="C45" t="str">
        <f t="shared" si="0"/>
        <v>Bauten auf fremden Grundstücken</v>
      </c>
    </row>
    <row r="46" spans="1:3" x14ac:dyDescent="0.25">
      <c r="A46" t="s">
        <v>317</v>
      </c>
      <c r="C46" t="str">
        <f t="shared" si="0"/>
        <v>Geschäftsbauten (fremde Grundstücke)</v>
      </c>
    </row>
    <row r="47" spans="1:3" x14ac:dyDescent="0.25">
      <c r="A47" t="s">
        <v>318</v>
      </c>
      <c r="C47" t="str">
        <f t="shared" si="0"/>
        <v>Fabrikbauten (fremde Grundstücke)</v>
      </c>
    </row>
    <row r="48" spans="1:3" x14ac:dyDescent="0.25">
      <c r="A48" t="s">
        <v>319</v>
      </c>
      <c r="C48" t="str">
        <f t="shared" si="0"/>
        <v>Garagen (fremde Grst., Geschäftsbauten)</v>
      </c>
    </row>
    <row r="49" spans="1:3" x14ac:dyDescent="0.25">
      <c r="A49" t="s">
        <v>320</v>
      </c>
      <c r="C49" t="str">
        <f t="shared" si="0"/>
        <v>Außenanlagen (fremde Grst.,Geschäftsb.)</v>
      </c>
    </row>
    <row r="50" spans="1:3" x14ac:dyDescent="0.25">
      <c r="A50" t="s">
        <v>321</v>
      </c>
      <c r="C50" t="str">
        <f t="shared" si="0"/>
        <v>Hof-, Wegebefestig (frd Grst,Geschäftsb)</v>
      </c>
    </row>
    <row r="51" spans="1:3" x14ac:dyDescent="0.25">
      <c r="A51" t="s">
        <v>322</v>
      </c>
      <c r="C51" t="str">
        <f t="shared" si="0"/>
        <v>Einrichtungen (fremde Grst.,Geschäftsb.)</v>
      </c>
    </row>
    <row r="52" spans="1:3" x14ac:dyDescent="0.25">
      <c r="A52" t="s">
        <v>323</v>
      </c>
      <c r="C52" t="str">
        <f t="shared" si="0"/>
        <v>Andere Bauten (fremde Grundstücke)</v>
      </c>
    </row>
    <row r="53" spans="1:3" x14ac:dyDescent="0.25">
      <c r="A53" t="s">
        <v>306</v>
      </c>
      <c r="C53" t="str">
        <f t="shared" si="0"/>
        <v>Geschäfts-,Fabrik-u.and. Bauten im Bau</v>
      </c>
    </row>
    <row r="54" spans="1:3" x14ac:dyDescent="0.25">
      <c r="A54" t="s">
        <v>324</v>
      </c>
      <c r="C54" t="str">
        <f t="shared" si="0"/>
        <v>Anzahlg. auf Bauten fremd. Grundstücken</v>
      </c>
    </row>
    <row r="55" spans="1:3" x14ac:dyDescent="0.25">
      <c r="A55" t="s">
        <v>325</v>
      </c>
      <c r="C55" t="str">
        <f t="shared" si="0"/>
        <v>Wohnbauten (fremde Grundstücke)</v>
      </c>
    </row>
    <row r="56" spans="1:3" x14ac:dyDescent="0.25">
      <c r="A56" t="s">
        <v>326</v>
      </c>
      <c r="C56" t="str">
        <f t="shared" si="0"/>
        <v>Garagen (fremde Grundstücke, Wohnbauten)</v>
      </c>
    </row>
    <row r="57" spans="1:3" x14ac:dyDescent="0.25">
      <c r="A57" t="s">
        <v>327</v>
      </c>
      <c r="C57" t="str">
        <f t="shared" si="0"/>
        <v>Außenanlagen (fremde Grundstücke,Wohnb.)</v>
      </c>
    </row>
    <row r="58" spans="1:3" x14ac:dyDescent="0.25">
      <c r="A58" t="s">
        <v>328</v>
      </c>
      <c r="C58" t="str">
        <f t="shared" si="0"/>
        <v>Hof-, Wegebefestigung (frd Grst.,Wohnb.)</v>
      </c>
    </row>
    <row r="59" spans="1:3" x14ac:dyDescent="0.25">
      <c r="A59" t="s">
        <v>329</v>
      </c>
      <c r="C59" t="str">
        <f t="shared" si="0"/>
        <v>Einrichtungen (fremde Grundst., Wohnb.)</v>
      </c>
    </row>
    <row r="60" spans="1:3" x14ac:dyDescent="0.25">
      <c r="A60" t="s">
        <v>330</v>
      </c>
      <c r="C60" t="str">
        <f t="shared" si="0"/>
        <v>Wohnbauten im Bau fremden Grundstücken</v>
      </c>
    </row>
    <row r="61" spans="1:3" x14ac:dyDescent="0.25">
      <c r="A61" t="s">
        <v>331</v>
      </c>
      <c r="C61" t="str">
        <f t="shared" si="0"/>
        <v>Anzahlungen a. Wohnbauten a. fremd. Gr.</v>
      </c>
    </row>
    <row r="62" spans="1:3" x14ac:dyDescent="0.25">
      <c r="A62" t="s">
        <v>332</v>
      </c>
      <c r="C62" t="str">
        <f t="shared" si="0"/>
        <v>Technische Anlagen und Maschinen</v>
      </c>
    </row>
    <row r="63" spans="1:3" x14ac:dyDescent="0.25">
      <c r="A63" t="s">
        <v>333</v>
      </c>
      <c r="C63" t="str">
        <f t="shared" si="0"/>
        <v>Maschinen</v>
      </c>
    </row>
    <row r="64" spans="1:3" x14ac:dyDescent="0.25">
      <c r="A64" t="s">
        <v>334</v>
      </c>
      <c r="C64" t="str">
        <f t="shared" si="0"/>
        <v>Maschinengebundene Werkzeuge</v>
      </c>
    </row>
    <row r="65" spans="1:3" x14ac:dyDescent="0.25">
      <c r="A65" t="s">
        <v>335</v>
      </c>
      <c r="C65" t="str">
        <f t="shared" si="0"/>
        <v>Technische Anlagen</v>
      </c>
    </row>
    <row r="66" spans="1:3" x14ac:dyDescent="0.25">
      <c r="A66" t="s">
        <v>336</v>
      </c>
      <c r="C66" t="str">
        <f t="shared" si="0"/>
        <v>Transportanlagen und Ähnliches</v>
      </c>
    </row>
    <row r="67" spans="1:3" x14ac:dyDescent="0.25">
      <c r="A67" t="s">
        <v>337</v>
      </c>
      <c r="C67" t="str">
        <f t="shared" ref="C67:C130" si="1">+A67</f>
        <v>Betriebsvorrichtungen</v>
      </c>
    </row>
    <row r="68" spans="1:3" x14ac:dyDescent="0.25">
      <c r="A68" t="s">
        <v>338</v>
      </c>
      <c r="C68" t="str">
        <f t="shared" si="1"/>
        <v>Technische Anlagen und Maschinen im Bau</v>
      </c>
    </row>
    <row r="69" spans="1:3" x14ac:dyDescent="0.25">
      <c r="A69" t="s">
        <v>339</v>
      </c>
      <c r="C69" t="str">
        <f t="shared" si="1"/>
        <v>Anzahlungen auf technische Anlagen</v>
      </c>
    </row>
    <row r="70" spans="1:3" x14ac:dyDescent="0.25">
      <c r="A70" t="s">
        <v>340</v>
      </c>
      <c r="C70" t="str">
        <f t="shared" si="1"/>
        <v>Betriebs- und Geschäftsausstattung</v>
      </c>
    </row>
    <row r="71" spans="1:3" x14ac:dyDescent="0.25">
      <c r="A71" t="s">
        <v>341</v>
      </c>
      <c r="C71" t="str">
        <f t="shared" si="1"/>
        <v>Andere Anlagen</v>
      </c>
    </row>
    <row r="72" spans="1:3" x14ac:dyDescent="0.25">
      <c r="A72" t="s">
        <v>342</v>
      </c>
      <c r="C72" t="str">
        <f t="shared" si="1"/>
        <v>Pkw</v>
      </c>
    </row>
    <row r="73" spans="1:3" x14ac:dyDescent="0.25">
      <c r="A73" t="s">
        <v>343</v>
      </c>
      <c r="C73" t="str">
        <f t="shared" si="1"/>
        <v>Lkw</v>
      </c>
    </row>
    <row r="74" spans="1:3" x14ac:dyDescent="0.25">
      <c r="A74" t="s">
        <v>344</v>
      </c>
      <c r="C74" t="str">
        <f t="shared" si="1"/>
        <v>Sonstige Transportmittel</v>
      </c>
    </row>
    <row r="75" spans="1:3" x14ac:dyDescent="0.25">
      <c r="A75" t="s">
        <v>345</v>
      </c>
      <c r="C75" t="str">
        <f t="shared" si="1"/>
        <v>Betriebsausstattung</v>
      </c>
    </row>
    <row r="76" spans="1:3" x14ac:dyDescent="0.25">
      <c r="A76" t="s">
        <v>346</v>
      </c>
      <c r="C76" t="str">
        <f t="shared" si="1"/>
        <v>Geschäftsausstattung</v>
      </c>
    </row>
    <row r="77" spans="1:3" x14ac:dyDescent="0.25">
      <c r="A77" t="s">
        <v>347</v>
      </c>
      <c r="C77" t="str">
        <f t="shared" si="1"/>
        <v>Büroeinrichtung</v>
      </c>
    </row>
    <row r="78" spans="1:3" x14ac:dyDescent="0.25">
      <c r="A78" t="s">
        <v>348</v>
      </c>
      <c r="C78" t="str">
        <f t="shared" si="1"/>
        <v>Ladeneinrichtung</v>
      </c>
    </row>
    <row r="79" spans="1:3" x14ac:dyDescent="0.25">
      <c r="A79" t="s">
        <v>349</v>
      </c>
      <c r="C79" t="str">
        <f t="shared" si="1"/>
        <v>Werkzeuge</v>
      </c>
    </row>
    <row r="80" spans="1:3" x14ac:dyDescent="0.25">
      <c r="A80" t="s">
        <v>350</v>
      </c>
      <c r="C80" t="str">
        <f t="shared" si="1"/>
        <v>Einbauten in fremde Grundstücke</v>
      </c>
    </row>
    <row r="81" spans="1:3" x14ac:dyDescent="0.25">
      <c r="A81" t="s">
        <v>351</v>
      </c>
      <c r="C81" t="str">
        <f t="shared" si="1"/>
        <v>Gerüst- und Schalungsmaterial</v>
      </c>
    </row>
    <row r="82" spans="1:3" x14ac:dyDescent="0.25">
      <c r="A82" t="s">
        <v>352</v>
      </c>
      <c r="C82" t="str">
        <f t="shared" si="1"/>
        <v>Geringwertige Wirtschaftsgüter</v>
      </c>
    </row>
    <row r="83" spans="1:3" x14ac:dyDescent="0.25">
      <c r="A83" t="s">
        <v>353</v>
      </c>
      <c r="C83" t="str">
        <f t="shared" si="1"/>
        <v>Wirtschaftsgüter (Sammelposten)</v>
      </c>
    </row>
    <row r="84" spans="1:3" x14ac:dyDescent="0.25">
      <c r="A84" t="s">
        <v>354</v>
      </c>
      <c r="C84" t="str">
        <f t="shared" si="1"/>
        <v>Sonstige Betriebs-u.Gesch.ausstattung</v>
      </c>
    </row>
    <row r="85" spans="1:3" x14ac:dyDescent="0.25">
      <c r="A85" t="s">
        <v>355</v>
      </c>
      <c r="C85" t="str">
        <f t="shared" si="1"/>
        <v>Betriebs- u. Gesch.ausstattung im Bau</v>
      </c>
    </row>
    <row r="86" spans="1:3" x14ac:dyDescent="0.25">
      <c r="A86" t="s">
        <v>356</v>
      </c>
      <c r="C86" t="str">
        <f t="shared" si="1"/>
        <v>Anzahlung Betriebs- u. Gesch.ausstattung</v>
      </c>
    </row>
    <row r="87" spans="1:3" x14ac:dyDescent="0.25">
      <c r="A87" t="s">
        <v>357</v>
      </c>
      <c r="C87" t="str">
        <f t="shared" si="1"/>
        <v>Anteile an verbundenen Unternehmen (AV)</v>
      </c>
    </row>
    <row r="88" spans="1:3" x14ac:dyDescent="0.25">
      <c r="A88" t="s">
        <v>358</v>
      </c>
      <c r="C88" t="str">
        <f t="shared" si="1"/>
        <v>Anteile an verbundenen UN, PersG (AV)</v>
      </c>
    </row>
    <row r="89" spans="1:3" x14ac:dyDescent="0.25">
      <c r="A89" t="s">
        <v>359</v>
      </c>
      <c r="C89" t="str">
        <f t="shared" si="1"/>
        <v>Anteile an verbundenen UN, KapG (AV)</v>
      </c>
    </row>
    <row r="90" spans="1:3" x14ac:dyDescent="0.25">
      <c r="A90" t="s">
        <v>360</v>
      </c>
      <c r="C90" t="str">
        <f t="shared" si="1"/>
        <v>Anteile an herrsch. Gesell., KapG (AV)</v>
      </c>
    </row>
    <row r="91" spans="1:3" x14ac:dyDescent="0.25">
      <c r="A91" t="s">
        <v>361</v>
      </c>
      <c r="C91" t="str">
        <f t="shared" si="1"/>
        <v>Anteile a. herrschend. Gesellschaft (AV)</v>
      </c>
    </row>
    <row r="92" spans="1:3" x14ac:dyDescent="0.25">
      <c r="A92" t="s">
        <v>362</v>
      </c>
      <c r="C92" t="str">
        <f t="shared" si="1"/>
        <v>Ausleihungen an verbundene Unternehmen</v>
      </c>
    </row>
    <row r="93" spans="1:3" x14ac:dyDescent="0.25">
      <c r="A93" t="s">
        <v>363</v>
      </c>
      <c r="C93" t="str">
        <f t="shared" si="1"/>
        <v>Ausleihungen an verbundene UN, PersG</v>
      </c>
    </row>
    <row r="94" spans="1:3" x14ac:dyDescent="0.25">
      <c r="A94" t="s">
        <v>364</v>
      </c>
      <c r="C94" t="str">
        <f t="shared" si="1"/>
        <v>Ausleihungen an verbundene UN, KapG</v>
      </c>
    </row>
    <row r="95" spans="1:3" x14ac:dyDescent="0.25">
      <c r="A95" t="s">
        <v>365</v>
      </c>
      <c r="C95" t="str">
        <f t="shared" si="1"/>
        <v>Ausleihungen an verbundene UN, EinzelUN</v>
      </c>
    </row>
    <row r="96" spans="1:3" x14ac:dyDescent="0.25">
      <c r="A96" t="s">
        <v>366</v>
      </c>
      <c r="C96" t="str">
        <f t="shared" si="1"/>
        <v>Anteile an herrsch. Gesell., PersG (AV)</v>
      </c>
    </row>
    <row r="97" spans="1:3" x14ac:dyDescent="0.25">
      <c r="A97" t="s">
        <v>367</v>
      </c>
      <c r="C97" t="str">
        <f t="shared" si="1"/>
        <v>Beteiligungen</v>
      </c>
    </row>
    <row r="98" spans="1:3" x14ac:dyDescent="0.25">
      <c r="A98" t="s">
        <v>368</v>
      </c>
      <c r="C98" t="str">
        <f t="shared" si="1"/>
        <v>Typisch stille Beteiligungen</v>
      </c>
    </row>
    <row r="99" spans="1:3" x14ac:dyDescent="0.25">
      <c r="A99" t="s">
        <v>369</v>
      </c>
      <c r="C99" t="str">
        <f t="shared" si="1"/>
        <v>Atypische stille Beteiligungen</v>
      </c>
    </row>
    <row r="100" spans="1:3" x14ac:dyDescent="0.25">
      <c r="A100" t="s">
        <v>370</v>
      </c>
      <c r="C100" t="str">
        <f t="shared" si="1"/>
        <v>Beteiligungen an Kapitalgesellschaft</v>
      </c>
    </row>
    <row r="101" spans="1:3" x14ac:dyDescent="0.25">
      <c r="A101" t="s">
        <v>371</v>
      </c>
      <c r="C101" t="str">
        <f t="shared" si="1"/>
        <v>Beteiligungen an Personengesellschaft</v>
      </c>
    </row>
    <row r="102" spans="1:3" x14ac:dyDescent="0.25">
      <c r="A102" t="s">
        <v>372</v>
      </c>
      <c r="C102" t="str">
        <f t="shared" si="1"/>
        <v>Beteiligung GmbH&amp;Co.an Komplementär-GmbH</v>
      </c>
    </row>
    <row r="103" spans="1:3" x14ac:dyDescent="0.25">
      <c r="A103" t="s">
        <v>373</v>
      </c>
      <c r="C103" t="str">
        <f t="shared" si="1"/>
        <v>Ausleih. an UN mit Beteiligungsverh.</v>
      </c>
    </row>
    <row r="104" spans="1:3" x14ac:dyDescent="0.25">
      <c r="A104" t="s">
        <v>374</v>
      </c>
      <c r="C104" t="str">
        <f t="shared" si="1"/>
        <v>Ausleihungen an UN mit Beteilig., PersG</v>
      </c>
    </row>
    <row r="105" spans="1:3" x14ac:dyDescent="0.25">
      <c r="A105" t="s">
        <v>375</v>
      </c>
      <c r="C105" t="str">
        <f t="shared" si="1"/>
        <v>Ausleihungen an UN mit Beteilig., KapG</v>
      </c>
    </row>
    <row r="106" spans="1:3" x14ac:dyDescent="0.25">
      <c r="A106" t="s">
        <v>376</v>
      </c>
      <c r="C106" t="str">
        <f t="shared" si="1"/>
        <v>Wertpapiere des Anlagevermögens</v>
      </c>
    </row>
    <row r="107" spans="1:3" x14ac:dyDescent="0.25">
      <c r="A107" t="s">
        <v>377</v>
      </c>
      <c r="C107" t="str">
        <f t="shared" si="1"/>
        <v>Wertpapiere mit Gewinnbeteil.ansprüch.</v>
      </c>
    </row>
    <row r="108" spans="1:3" x14ac:dyDescent="0.25">
      <c r="A108" t="s">
        <v>378</v>
      </c>
      <c r="C108" t="str">
        <f t="shared" si="1"/>
        <v>Festverzinsliche Wertpapiere</v>
      </c>
    </row>
    <row r="109" spans="1:3" x14ac:dyDescent="0.25">
      <c r="A109" t="s">
        <v>379</v>
      </c>
      <c r="C109" t="str">
        <f t="shared" si="1"/>
        <v>Anteile GmbH &amp; Co. an Komplementär-GmbH</v>
      </c>
    </row>
    <row r="110" spans="1:3" x14ac:dyDescent="0.25">
      <c r="A110" t="s">
        <v>380</v>
      </c>
      <c r="C110" t="str">
        <f t="shared" si="1"/>
        <v>Übrige sonstige Ausleihungen</v>
      </c>
    </row>
    <row r="111" spans="1:3" x14ac:dyDescent="0.25">
      <c r="A111" t="s">
        <v>381</v>
      </c>
      <c r="C111" t="str">
        <f t="shared" si="1"/>
        <v>Darlehen (Finanzanlagen)</v>
      </c>
    </row>
    <row r="112" spans="1:3" x14ac:dyDescent="0.25">
      <c r="A112" t="s">
        <v>382</v>
      </c>
      <c r="C112" t="str">
        <f t="shared" si="1"/>
        <v>Genossenschaftsanteile z.lfr.Verbleib</v>
      </c>
    </row>
    <row r="113" spans="1:3" x14ac:dyDescent="0.25">
      <c r="A113" t="s">
        <v>383</v>
      </c>
      <c r="C113" t="str">
        <f t="shared" si="1"/>
        <v>Ausleihungen an Gesellschafter</v>
      </c>
    </row>
    <row r="114" spans="1:3" x14ac:dyDescent="0.25">
      <c r="A114" t="s">
        <v>384</v>
      </c>
      <c r="C114" t="str">
        <f t="shared" si="1"/>
        <v>Ausleihungen an GmbH-Gesellschafter</v>
      </c>
    </row>
    <row r="115" spans="1:3" x14ac:dyDescent="0.25">
      <c r="A115" t="s">
        <v>385</v>
      </c>
      <c r="C115" t="str">
        <f t="shared" si="1"/>
        <v>Ausleih. an stille Gesellschafter</v>
      </c>
    </row>
    <row r="116" spans="1:3" x14ac:dyDescent="0.25">
      <c r="A116" t="s">
        <v>386</v>
      </c>
      <c r="C116" t="str">
        <f t="shared" si="1"/>
        <v>Ausleih. an persönlich haftende Ges.er</v>
      </c>
    </row>
    <row r="117" spans="1:3" x14ac:dyDescent="0.25">
      <c r="A117" t="s">
        <v>387</v>
      </c>
      <c r="C117" t="str">
        <f t="shared" si="1"/>
        <v>Ausleihungen an Kommanditisten</v>
      </c>
    </row>
    <row r="118" spans="1:3" x14ac:dyDescent="0.25">
      <c r="A118" t="s">
        <v>388</v>
      </c>
      <c r="C118" t="str">
        <f t="shared" si="1"/>
        <v>Ausleihungen an nahe stehende Personen</v>
      </c>
    </row>
    <row r="119" spans="1:3" x14ac:dyDescent="0.25">
      <c r="A119" t="s">
        <v>389</v>
      </c>
      <c r="C119" t="str">
        <f t="shared" si="1"/>
        <v>LV-Rückdeckungsansprüche z.lfr.Verbl.</v>
      </c>
    </row>
    <row r="120" spans="1:3" x14ac:dyDescent="0.25">
      <c r="A120" t="s">
        <v>390</v>
      </c>
      <c r="C120" t="str">
        <f t="shared" si="1"/>
        <v>Anleihen, nicht konvertibel</v>
      </c>
    </row>
    <row r="121" spans="1:3" x14ac:dyDescent="0.25">
      <c r="A121" t="s">
        <v>391</v>
      </c>
      <c r="C121" t="str">
        <f t="shared" si="1"/>
        <v>Anleihen, nicht konvertibel (b. 1 Jahr)</v>
      </c>
    </row>
    <row r="122" spans="1:3" x14ac:dyDescent="0.25">
      <c r="A122" t="s">
        <v>392</v>
      </c>
      <c r="C122" t="str">
        <f t="shared" si="1"/>
        <v>Anleihen, nicht konvertibel (1-5 Jahre)</v>
      </c>
    </row>
    <row r="123" spans="1:3" x14ac:dyDescent="0.25">
      <c r="A123" t="s">
        <v>393</v>
      </c>
      <c r="C123" t="str">
        <f t="shared" si="1"/>
        <v>Anleihen, nicht konvertibel (g.5 Jahre)</v>
      </c>
    </row>
    <row r="124" spans="1:3" x14ac:dyDescent="0.25">
      <c r="A124" t="s">
        <v>394</v>
      </c>
      <c r="C124" t="str">
        <f t="shared" si="1"/>
        <v>Anleihen konvertibel</v>
      </c>
    </row>
    <row r="125" spans="1:3" x14ac:dyDescent="0.25">
      <c r="A125" t="s">
        <v>395</v>
      </c>
      <c r="C125" t="str">
        <f t="shared" si="1"/>
        <v>Anleihen konvertibel(bis 1 Jahr)</v>
      </c>
    </row>
    <row r="126" spans="1:3" x14ac:dyDescent="0.25">
      <c r="A126" t="s">
        <v>396</v>
      </c>
      <c r="C126" t="str">
        <f t="shared" si="1"/>
        <v>Anleihen konvertibel(1-5 Jahre)</v>
      </c>
    </row>
    <row r="127" spans="1:3" x14ac:dyDescent="0.25">
      <c r="A127" t="s">
        <v>397</v>
      </c>
      <c r="C127" t="str">
        <f t="shared" si="1"/>
        <v>Anleihen konvertibel(größer 5 Jahre)</v>
      </c>
    </row>
    <row r="128" spans="1:3" x14ac:dyDescent="0.25">
      <c r="A128" t="s">
        <v>398</v>
      </c>
      <c r="C128" t="str">
        <f t="shared" si="1"/>
        <v>Verbindlichkeiten gg. Kreditinstituten</v>
      </c>
    </row>
    <row r="129" spans="1:3" x14ac:dyDescent="0.25">
      <c r="A129" t="s">
        <v>399</v>
      </c>
      <c r="C129" t="str">
        <f t="shared" si="1"/>
        <v>Verbindlichkeiten Kreditinstitut(b.1J)</v>
      </c>
    </row>
    <row r="130" spans="1:3" x14ac:dyDescent="0.25">
      <c r="A130" t="s">
        <v>400</v>
      </c>
      <c r="C130" t="str">
        <f t="shared" si="1"/>
        <v>Verbindlichkeiten Kreditinstitut(1-5J)</v>
      </c>
    </row>
    <row r="131" spans="1:3" x14ac:dyDescent="0.25">
      <c r="A131" t="s">
        <v>401</v>
      </c>
      <c r="C131" t="str">
        <f t="shared" ref="C131:C194" si="2">+A131</f>
        <v>Verbindlichkeiten Kreditinstitut(g.5J)</v>
      </c>
    </row>
    <row r="132" spans="1:3" x14ac:dyDescent="0.25">
      <c r="A132" t="s">
        <v>402</v>
      </c>
      <c r="C132" t="str">
        <f t="shared" si="2"/>
        <v>TZ-Verbindlichkeit. gg. Kreditinstituten</v>
      </c>
    </row>
    <row r="133" spans="1:3" x14ac:dyDescent="0.25">
      <c r="A133" t="s">
        <v>403</v>
      </c>
      <c r="C133" t="str">
        <f t="shared" si="2"/>
        <v>TZ-Verbindlichkeit. Kreditinstitut(b.1J)</v>
      </c>
    </row>
    <row r="134" spans="1:3" x14ac:dyDescent="0.25">
      <c r="A134" t="s">
        <v>404</v>
      </c>
      <c r="C134" t="str">
        <f t="shared" si="2"/>
        <v>TZ-Verbindlichkeit. Kreditinstitut(1-5J)</v>
      </c>
    </row>
    <row r="135" spans="1:3" x14ac:dyDescent="0.25">
      <c r="A135" t="s">
        <v>405</v>
      </c>
      <c r="C135" t="str">
        <f t="shared" si="2"/>
        <v>TZ-Verbindlichkeit. Kreditinstitut(g.5J)</v>
      </c>
    </row>
    <row r="136" spans="1:3" x14ac:dyDescent="0.25">
      <c r="A136" t="s">
        <v>406</v>
      </c>
      <c r="C136" t="str">
        <f t="shared" si="2"/>
        <v>Verb.g.Kred.inst.,vor Rlz-Differenzierg</v>
      </c>
    </row>
    <row r="137" spans="1:3" x14ac:dyDescent="0.25">
      <c r="A137" t="s">
        <v>407</v>
      </c>
      <c r="C137" t="str">
        <f t="shared" si="2"/>
        <v>Gegenkonto bei Aufteilung Kto 0690-98</v>
      </c>
    </row>
    <row r="138" spans="1:3" x14ac:dyDescent="0.25">
      <c r="A138" t="s">
        <v>408</v>
      </c>
      <c r="C138" t="str">
        <f t="shared" si="2"/>
        <v>Verbindlichk.gegenüber verbundenen UN</v>
      </c>
    </row>
    <row r="139" spans="1:3" x14ac:dyDescent="0.25">
      <c r="A139" t="s">
        <v>409</v>
      </c>
      <c r="C139" t="str">
        <f t="shared" si="2"/>
        <v>Verbindlichkeit. gg.verbundene UN(b.1 J)</v>
      </c>
    </row>
    <row r="140" spans="1:3" x14ac:dyDescent="0.25">
      <c r="A140" t="s">
        <v>410</v>
      </c>
      <c r="C140" t="str">
        <f t="shared" si="2"/>
        <v>Verbindlichkeit. gg.verbundene UN(1-5 J)</v>
      </c>
    </row>
    <row r="141" spans="1:3" x14ac:dyDescent="0.25">
      <c r="A141" t="s">
        <v>411</v>
      </c>
      <c r="C141" t="str">
        <f t="shared" si="2"/>
        <v>Verbindlichkeit. gg.verbundene UN(g.5 J)</v>
      </c>
    </row>
    <row r="142" spans="1:3" x14ac:dyDescent="0.25">
      <c r="A142" t="s">
        <v>412</v>
      </c>
      <c r="C142" t="str">
        <f t="shared" si="2"/>
        <v>Verbindl. gg.UN mit Beteiligungsverh.</v>
      </c>
    </row>
    <row r="143" spans="1:3" x14ac:dyDescent="0.25">
      <c r="A143" t="s">
        <v>413</v>
      </c>
      <c r="C143" t="str">
        <f t="shared" si="2"/>
        <v>Verbindl. gg.UN mit Beteiligg.verh. b.1J</v>
      </c>
    </row>
    <row r="144" spans="1:3" x14ac:dyDescent="0.25">
      <c r="A144" t="s">
        <v>414</v>
      </c>
      <c r="C144" t="str">
        <f t="shared" si="2"/>
        <v>Verbindl. gg.UN mit Beteiligg.verh. 1-5J</v>
      </c>
    </row>
    <row r="145" spans="1:3" x14ac:dyDescent="0.25">
      <c r="A145" t="s">
        <v>415</v>
      </c>
      <c r="C145" t="str">
        <f t="shared" si="2"/>
        <v>Verbindl. gg.UN mit Beteiligg.verh. g.5J</v>
      </c>
    </row>
    <row r="146" spans="1:3" x14ac:dyDescent="0.25">
      <c r="A146" t="s">
        <v>416</v>
      </c>
      <c r="C146" t="str">
        <f t="shared" si="2"/>
        <v>Verbindlichkeit.gg. Gesellschaftern</v>
      </c>
    </row>
    <row r="147" spans="1:3" x14ac:dyDescent="0.25">
      <c r="A147" t="s">
        <v>417</v>
      </c>
      <c r="C147" t="str">
        <f t="shared" si="2"/>
        <v>Verbindlichkeit.gg. Gesellschaftern b.1J</v>
      </c>
    </row>
    <row r="148" spans="1:3" x14ac:dyDescent="0.25">
      <c r="A148" t="s">
        <v>418</v>
      </c>
      <c r="C148" t="str">
        <f t="shared" si="2"/>
        <v>Verbindlichkeit.gg. Gesellschaftern 1-5J</v>
      </c>
    </row>
    <row r="149" spans="1:3" x14ac:dyDescent="0.25">
      <c r="A149" t="s">
        <v>419</v>
      </c>
      <c r="C149" t="str">
        <f t="shared" si="2"/>
        <v>Verbindlichkeit.gg. Gesellschaftern g.5J</v>
      </c>
    </row>
    <row r="150" spans="1:3" x14ac:dyDescent="0.25">
      <c r="A150" t="s">
        <v>420</v>
      </c>
      <c r="C150" t="str">
        <f t="shared" si="2"/>
        <v>Verb.gg.Gesellschaftern off.Ausschüttg.</v>
      </c>
    </row>
    <row r="151" spans="1:3" x14ac:dyDescent="0.25">
      <c r="A151" t="s">
        <v>421</v>
      </c>
      <c r="C151" t="str">
        <f t="shared" si="2"/>
        <v>Verb.ggü.typ.stillen Gesellschaftern</v>
      </c>
    </row>
    <row r="152" spans="1:3" x14ac:dyDescent="0.25">
      <c r="A152" t="s">
        <v>422</v>
      </c>
      <c r="C152" t="str">
        <f t="shared" si="2"/>
        <v>Verb.ggü.typ.stillen Gesellsch.(b.1J)</v>
      </c>
    </row>
    <row r="153" spans="1:3" x14ac:dyDescent="0.25">
      <c r="A153" t="s">
        <v>423</v>
      </c>
      <c r="C153" t="str">
        <f t="shared" si="2"/>
        <v>Verb.ggü.typ.stillen Gesellsch.(1-5J)</v>
      </c>
    </row>
    <row r="154" spans="1:3" x14ac:dyDescent="0.25">
      <c r="A154" t="s">
        <v>424</v>
      </c>
      <c r="C154" t="str">
        <f t="shared" si="2"/>
        <v>Verb.ggü.typ.stillen Gesellsch.(g.5J)</v>
      </c>
    </row>
    <row r="155" spans="1:3" x14ac:dyDescent="0.25">
      <c r="A155" t="s">
        <v>425</v>
      </c>
      <c r="C155" t="str">
        <f t="shared" si="2"/>
        <v>Verb.ggü.atyp.stillen Gesellschaftern</v>
      </c>
    </row>
    <row r="156" spans="1:3" x14ac:dyDescent="0.25">
      <c r="A156" t="s">
        <v>426</v>
      </c>
      <c r="C156" t="str">
        <f t="shared" si="2"/>
        <v>Verb.ggü.atyp.stillen Gesellsch.(b.1J)</v>
      </c>
    </row>
    <row r="157" spans="1:3" x14ac:dyDescent="0.25">
      <c r="A157" t="s">
        <v>427</v>
      </c>
      <c r="C157" t="str">
        <f t="shared" si="2"/>
        <v>Verb.ggü.atyp.stillen Gesellsch.(1-5J)</v>
      </c>
    </row>
    <row r="158" spans="1:3" x14ac:dyDescent="0.25">
      <c r="A158" t="s">
        <v>428</v>
      </c>
      <c r="C158" t="str">
        <f t="shared" si="2"/>
        <v>Verb.ggü.atyp.stillen Gesellsch.(g.5J)</v>
      </c>
    </row>
    <row r="159" spans="1:3" x14ac:dyDescent="0.25">
      <c r="A159" t="s">
        <v>429</v>
      </c>
      <c r="C159" t="str">
        <f t="shared" si="2"/>
        <v>Partiarische Darlehen</v>
      </c>
    </row>
    <row r="160" spans="1:3" x14ac:dyDescent="0.25">
      <c r="A160" t="s">
        <v>430</v>
      </c>
      <c r="C160" t="str">
        <f t="shared" si="2"/>
        <v>Partiarische Darlehen(bis 1 Jahr)</v>
      </c>
    </row>
    <row r="161" spans="1:3" x14ac:dyDescent="0.25">
      <c r="A161" t="s">
        <v>431</v>
      </c>
      <c r="C161" t="str">
        <f t="shared" si="2"/>
        <v>Partiarische Darlehen(1-5 Jahre)</v>
      </c>
    </row>
    <row r="162" spans="1:3" x14ac:dyDescent="0.25">
      <c r="A162" t="s">
        <v>432</v>
      </c>
      <c r="C162" t="str">
        <f t="shared" si="2"/>
        <v>Partiarische Darlehen(g. 5 Jahre)</v>
      </c>
    </row>
    <row r="163" spans="1:3" x14ac:dyDescent="0.25">
      <c r="A163" t="s">
        <v>433</v>
      </c>
      <c r="C163" t="str">
        <f t="shared" si="2"/>
        <v>So.Verb.vor Rlz-Differenz.(n.Bilanzier.)</v>
      </c>
    </row>
    <row r="164" spans="1:3" x14ac:dyDescent="0.25">
      <c r="A164" t="s">
        <v>434</v>
      </c>
      <c r="C164" t="str">
        <f t="shared" si="2"/>
        <v>Gegenkonto Aufteilung so.Verbindlichk.</v>
      </c>
    </row>
    <row r="165" spans="1:3" x14ac:dyDescent="0.25">
      <c r="A165" t="s">
        <v>435</v>
      </c>
      <c r="C165" t="str">
        <f t="shared" si="2"/>
        <v>Gezeichnetes Kapital</v>
      </c>
    </row>
    <row r="166" spans="1:3" x14ac:dyDescent="0.25">
      <c r="A166" t="s">
        <v>436</v>
      </c>
      <c r="C166" t="str">
        <f t="shared" si="2"/>
        <v>Kapitalerhöhung aus Gesellschaftsmitteln</v>
      </c>
    </row>
    <row r="167" spans="1:3" x14ac:dyDescent="0.25">
      <c r="A167" t="s">
        <v>437</v>
      </c>
      <c r="C167" t="str">
        <f t="shared" si="2"/>
        <v>Geschäftsguthaben verbleib. Mitglieder</v>
      </c>
    </row>
    <row r="168" spans="1:3" x14ac:dyDescent="0.25">
      <c r="A168" t="s">
        <v>438</v>
      </c>
      <c r="C168" t="str">
        <f t="shared" si="2"/>
        <v>Geschäftsguthaben ausscheid.Mitglieder</v>
      </c>
    </row>
    <row r="169" spans="1:3" x14ac:dyDescent="0.25">
      <c r="A169" t="s">
        <v>439</v>
      </c>
      <c r="C169" t="str">
        <f t="shared" si="2"/>
        <v>Geschäftsguthaben gekünd. Geschäftsant</v>
      </c>
    </row>
    <row r="170" spans="1:3" x14ac:dyDescent="0.25">
      <c r="A170" t="s">
        <v>440</v>
      </c>
      <c r="C170" t="str">
        <f t="shared" si="2"/>
        <v>Fällige Einzahl. Geschäftsant. vermerkt</v>
      </c>
    </row>
    <row r="171" spans="1:3" x14ac:dyDescent="0.25">
      <c r="A171" t="s">
        <v>441</v>
      </c>
      <c r="C171" t="str">
        <f t="shared" si="2"/>
        <v>Gkto.fällige Einzah.Geschäftsant. verm.</v>
      </c>
    </row>
    <row r="172" spans="1:3" x14ac:dyDescent="0.25">
      <c r="A172" t="s">
        <v>442</v>
      </c>
      <c r="C172" t="str">
        <f t="shared" si="2"/>
        <v>Erworbene eigene Anteile</v>
      </c>
    </row>
    <row r="173" spans="1:3" x14ac:dyDescent="0.25">
      <c r="A173" t="s">
        <v>443</v>
      </c>
      <c r="C173" t="str">
        <f t="shared" si="2"/>
        <v>Ausstehende Einlage nicht eingefordert</v>
      </c>
    </row>
    <row r="174" spans="1:3" x14ac:dyDescent="0.25">
      <c r="A174" t="s">
        <v>444</v>
      </c>
      <c r="C174" t="str">
        <f t="shared" si="2"/>
        <v>Ausstehende Einlage eingefordert</v>
      </c>
    </row>
    <row r="175" spans="1:3" x14ac:dyDescent="0.25">
      <c r="A175" t="s">
        <v>445</v>
      </c>
      <c r="C175" t="str">
        <f t="shared" si="2"/>
        <v>Nachschüsse</v>
      </c>
    </row>
    <row r="176" spans="1:3" x14ac:dyDescent="0.25">
      <c r="A176" t="s">
        <v>71</v>
      </c>
      <c r="C176" t="str">
        <f t="shared" si="2"/>
        <v>Kapitalrücklage</v>
      </c>
    </row>
    <row r="177" spans="1:3" x14ac:dyDescent="0.25">
      <c r="A177" t="s">
        <v>446</v>
      </c>
      <c r="C177" t="str">
        <f t="shared" si="2"/>
        <v>Kapitalrücklage/Anteile ü. Nennbetrag</v>
      </c>
    </row>
    <row r="178" spans="1:3" x14ac:dyDescent="0.25">
      <c r="A178" t="s">
        <v>447</v>
      </c>
      <c r="C178" t="str">
        <f t="shared" si="2"/>
        <v>Kapitalrückl./Ausgabe Schuldverschr.</v>
      </c>
    </row>
    <row r="179" spans="1:3" x14ac:dyDescent="0.25">
      <c r="A179" t="s">
        <v>448</v>
      </c>
      <c r="C179" t="str">
        <f t="shared" si="2"/>
        <v>Kapitalrücklage gg.Vorzugsgewährung</v>
      </c>
    </row>
    <row r="180" spans="1:3" x14ac:dyDescent="0.25">
      <c r="A180" t="s">
        <v>449</v>
      </c>
      <c r="C180" t="str">
        <f t="shared" si="2"/>
        <v>Kapitalrückl. durch Zuzahlungen in EK</v>
      </c>
    </row>
    <row r="181" spans="1:3" x14ac:dyDescent="0.25">
      <c r="A181" t="s">
        <v>450</v>
      </c>
      <c r="C181" t="str">
        <f t="shared" si="2"/>
        <v>Nachschusskapital</v>
      </c>
    </row>
    <row r="182" spans="1:3" x14ac:dyDescent="0.25">
      <c r="A182" t="s">
        <v>451</v>
      </c>
      <c r="C182" t="str">
        <f t="shared" si="2"/>
        <v>Gesetzliche Rücklage</v>
      </c>
    </row>
    <row r="183" spans="1:3" x14ac:dyDescent="0.25">
      <c r="A183" t="s">
        <v>452</v>
      </c>
      <c r="C183" t="str">
        <f t="shared" si="2"/>
        <v>Gewinnrücklage Erwerb eigener Anteile</v>
      </c>
    </row>
    <row r="184" spans="1:3" x14ac:dyDescent="0.25">
      <c r="A184" t="s">
        <v>453</v>
      </c>
      <c r="C184" t="str">
        <f t="shared" si="2"/>
        <v>Rücklage Anteile an herrsch. Unternehmen</v>
      </c>
    </row>
    <row r="185" spans="1:3" x14ac:dyDescent="0.25">
      <c r="A185" t="s">
        <v>454</v>
      </c>
      <c r="C185" t="str">
        <f t="shared" si="2"/>
        <v>Satzungsmäßige Rücklagen</v>
      </c>
    </row>
    <row r="186" spans="1:3" x14ac:dyDescent="0.25">
      <c r="A186" t="s">
        <v>455</v>
      </c>
      <c r="C186" t="str">
        <f t="shared" si="2"/>
        <v>Andere Ergebnisrücklagen</v>
      </c>
    </row>
    <row r="187" spans="1:3" x14ac:dyDescent="0.25">
      <c r="A187" t="s">
        <v>456</v>
      </c>
      <c r="C187" t="str">
        <f t="shared" si="2"/>
        <v>Gewinnrücklage Übergangsvorschr. BilMoG</v>
      </c>
    </row>
    <row r="188" spans="1:3" x14ac:dyDescent="0.25">
      <c r="A188" t="s">
        <v>457</v>
      </c>
      <c r="C188" t="str">
        <f t="shared" si="2"/>
        <v>Gewinnrücklage Zuschreibg. Sachanlage</v>
      </c>
    </row>
    <row r="189" spans="1:3" x14ac:dyDescent="0.25">
      <c r="A189" t="s">
        <v>458</v>
      </c>
      <c r="C189" t="str">
        <f t="shared" si="2"/>
        <v>Andere Gewinnrücklagen</v>
      </c>
    </row>
    <row r="190" spans="1:3" x14ac:dyDescent="0.25">
      <c r="A190" t="s">
        <v>459</v>
      </c>
      <c r="C190" t="str">
        <f t="shared" si="2"/>
        <v>Eigenkapitalanteil von Wertaufholungen</v>
      </c>
    </row>
    <row r="191" spans="1:3" x14ac:dyDescent="0.25">
      <c r="A191" t="s">
        <v>460</v>
      </c>
      <c r="C191" t="str">
        <f t="shared" si="2"/>
        <v>Gewinnrücklage Zuschreibg. Finanzanl.</v>
      </c>
    </row>
    <row r="192" spans="1:3" x14ac:dyDescent="0.25">
      <c r="A192" t="s">
        <v>461</v>
      </c>
      <c r="C192" t="str">
        <f t="shared" si="2"/>
        <v>Gewinnrücklage Auflösung SoPo</v>
      </c>
    </row>
    <row r="193" spans="1:3" x14ac:dyDescent="0.25">
      <c r="A193" t="s">
        <v>462</v>
      </c>
      <c r="C193" t="str">
        <f t="shared" si="2"/>
        <v>Latente Steuern (H) neutrale Verrechnung</v>
      </c>
    </row>
    <row r="194" spans="1:3" x14ac:dyDescent="0.25">
      <c r="A194" t="s">
        <v>463</v>
      </c>
      <c r="C194" t="str">
        <f t="shared" si="2"/>
        <v>Gewinnvortrag vor Verwendung</v>
      </c>
    </row>
    <row r="195" spans="1:3" x14ac:dyDescent="0.25">
      <c r="A195" t="s">
        <v>464</v>
      </c>
      <c r="C195" t="str">
        <f t="shared" ref="C195:C258" si="3">+A195</f>
        <v>Gewinnvortrag vor Verwendung (KKE)</v>
      </c>
    </row>
    <row r="196" spans="1:3" x14ac:dyDescent="0.25">
      <c r="A196" t="s">
        <v>465</v>
      </c>
      <c r="C196" t="str">
        <f t="shared" si="3"/>
        <v>Verlustvortrag vor Verwendung (KKE)</v>
      </c>
    </row>
    <row r="197" spans="1:3" x14ac:dyDescent="0.25">
      <c r="A197" t="s">
        <v>466</v>
      </c>
      <c r="C197" t="str">
        <f t="shared" si="3"/>
        <v>Verlustvortrag vor Verwendung</v>
      </c>
    </row>
    <row r="198" spans="1:3" x14ac:dyDescent="0.25">
      <c r="A198" t="s">
        <v>467</v>
      </c>
      <c r="C198" t="str">
        <f t="shared" si="3"/>
        <v>Festkapital (VH), EK</v>
      </c>
    </row>
    <row r="199" spans="1:3" x14ac:dyDescent="0.25">
      <c r="A199" t="s">
        <v>468</v>
      </c>
      <c r="C199" t="str">
        <f t="shared" si="3"/>
        <v>Kapital (fester Anteil, nur EU)</v>
      </c>
    </row>
    <row r="200" spans="1:3" x14ac:dyDescent="0.25">
      <c r="A200" t="s">
        <v>469</v>
      </c>
      <c r="C200" t="str">
        <f t="shared" si="3"/>
        <v>Variables Kapital (VH), EK</v>
      </c>
    </row>
    <row r="201" spans="1:3" x14ac:dyDescent="0.25">
      <c r="A201" t="s">
        <v>470</v>
      </c>
      <c r="C201" t="str">
        <f t="shared" si="3"/>
        <v>Kapital (variabler Anteil, nur EU)</v>
      </c>
    </row>
    <row r="202" spans="1:3" x14ac:dyDescent="0.25">
      <c r="A202" t="s">
        <v>471</v>
      </c>
      <c r="C202" t="str">
        <f t="shared" si="3"/>
        <v>Gesellschafter-Darlehen (VH), FK</v>
      </c>
    </row>
    <row r="203" spans="1:3" x14ac:dyDescent="0.25">
      <c r="A203" t="s">
        <v>472</v>
      </c>
      <c r="C203" t="str">
        <f t="shared" si="3"/>
        <v>Kommandit-Kapital (TH), EK</v>
      </c>
    </row>
    <row r="204" spans="1:3" x14ac:dyDescent="0.25">
      <c r="A204" t="s">
        <v>473</v>
      </c>
      <c r="C204" t="str">
        <f t="shared" si="3"/>
        <v>Verlustausgleichskonto (TH), EK</v>
      </c>
    </row>
    <row r="205" spans="1:3" x14ac:dyDescent="0.25">
      <c r="A205" t="s">
        <v>474</v>
      </c>
      <c r="C205" t="str">
        <f t="shared" si="3"/>
        <v>Gesellschafter-Darlehen (TH), FK</v>
      </c>
    </row>
    <row r="206" spans="1:3" x14ac:dyDescent="0.25">
      <c r="A206" t="s">
        <v>475</v>
      </c>
      <c r="C206" t="str">
        <f t="shared" si="3"/>
        <v>Übrige andere Sonderposten</v>
      </c>
    </row>
    <row r="207" spans="1:3" x14ac:dyDescent="0.25">
      <c r="A207" t="s">
        <v>476</v>
      </c>
      <c r="C207" t="str">
        <f t="shared" si="3"/>
        <v>Steuerfreie Rücklagen nach § 6b EStG</v>
      </c>
    </row>
    <row r="208" spans="1:3" x14ac:dyDescent="0.25">
      <c r="A208" t="s">
        <v>477</v>
      </c>
      <c r="C208" t="str">
        <f t="shared" si="3"/>
        <v>Rücklage für Ersatzbeschaffung</v>
      </c>
    </row>
    <row r="209" spans="1:3" x14ac:dyDescent="0.25">
      <c r="A209" t="s">
        <v>478</v>
      </c>
      <c r="C209" t="str">
        <f t="shared" si="3"/>
        <v>SoPo mit Rücklageanteil, Sonder-AfA</v>
      </c>
    </row>
    <row r="210" spans="1:3" x14ac:dyDescent="0.25">
      <c r="A210" t="s">
        <v>479</v>
      </c>
      <c r="C210" t="str">
        <f t="shared" si="3"/>
        <v>Ausgleichsposten Entnahmen § 4g EStG</v>
      </c>
    </row>
    <row r="211" spans="1:3" x14ac:dyDescent="0.25">
      <c r="A211" t="s">
        <v>480</v>
      </c>
      <c r="C211" t="str">
        <f t="shared" si="3"/>
        <v>Rücklage für Zuschüsse</v>
      </c>
    </row>
    <row r="212" spans="1:3" x14ac:dyDescent="0.25">
      <c r="A212" t="s">
        <v>481</v>
      </c>
      <c r="C212" t="str">
        <f t="shared" si="3"/>
        <v>SoPo Rücklageanteil nach § 7g (5) EStG</v>
      </c>
    </row>
    <row r="213" spans="1:3" x14ac:dyDescent="0.25">
      <c r="A213" t="s">
        <v>482</v>
      </c>
      <c r="C213" t="str">
        <f t="shared" si="3"/>
        <v>Sonderposten für Zuschüsse Dritter</v>
      </c>
    </row>
    <row r="214" spans="1:3" x14ac:dyDescent="0.25">
      <c r="A214" t="s">
        <v>483</v>
      </c>
      <c r="C214" t="str">
        <f t="shared" si="3"/>
        <v>Sonderposten für Investitionszulagen</v>
      </c>
    </row>
    <row r="215" spans="1:3" x14ac:dyDescent="0.25">
      <c r="A215" t="s">
        <v>484</v>
      </c>
      <c r="C215" t="str">
        <f t="shared" si="3"/>
        <v>Pensions-und ähnliche Rückstellungen</v>
      </c>
    </row>
    <row r="216" spans="1:3" x14ac:dyDescent="0.25">
      <c r="A216" t="s">
        <v>485</v>
      </c>
      <c r="C216" t="str">
        <f t="shared" si="3"/>
        <v>Rückstellung Pensionen zur Saldierung</v>
      </c>
    </row>
    <row r="217" spans="1:3" x14ac:dyDescent="0.25">
      <c r="A217" t="s">
        <v>486</v>
      </c>
      <c r="C217" t="str">
        <f t="shared" si="3"/>
        <v>Pensionsrückstellungen ggb. Ges.ern</v>
      </c>
    </row>
    <row r="218" spans="1:3" x14ac:dyDescent="0.25">
      <c r="A218" t="s">
        <v>487</v>
      </c>
      <c r="C218" t="str">
        <f t="shared" si="3"/>
        <v>Rückstellungen für Direktzusagen</v>
      </c>
    </row>
    <row r="219" spans="1:3" x14ac:dyDescent="0.25">
      <c r="A219" t="s">
        <v>488</v>
      </c>
      <c r="C219" t="str">
        <f t="shared" si="3"/>
        <v>Rückst. Zuschussverpfl. Pens.kasse, LV</v>
      </c>
    </row>
    <row r="220" spans="1:3" x14ac:dyDescent="0.25">
      <c r="A220" t="s">
        <v>75</v>
      </c>
      <c r="C220" t="str">
        <f t="shared" si="3"/>
        <v>Steuerrückstellungen</v>
      </c>
    </row>
    <row r="221" spans="1:3" x14ac:dyDescent="0.25">
      <c r="A221" t="s">
        <v>489</v>
      </c>
      <c r="C221" t="str">
        <f t="shared" si="3"/>
        <v>Gewerbesteuerrückstellung § 4 (5b) EStG</v>
      </c>
    </row>
    <row r="222" spans="1:3" x14ac:dyDescent="0.25">
      <c r="A222" t="s">
        <v>490</v>
      </c>
      <c r="C222" t="str">
        <f t="shared" si="3"/>
        <v>Urlaubsrückstellungen</v>
      </c>
    </row>
    <row r="223" spans="1:3" x14ac:dyDescent="0.25">
      <c r="A223" t="s">
        <v>491</v>
      </c>
      <c r="C223" t="str">
        <f t="shared" si="3"/>
        <v>Steuerrückstellung Steuerstundung BStBK</v>
      </c>
    </row>
    <row r="224" spans="1:3" x14ac:dyDescent="0.25">
      <c r="A224" t="s">
        <v>492</v>
      </c>
      <c r="C224" t="str">
        <f t="shared" si="3"/>
        <v>Körperschaftsteuerrückstellung</v>
      </c>
    </row>
    <row r="225" spans="1:3" x14ac:dyDescent="0.25">
      <c r="A225" t="s">
        <v>493</v>
      </c>
      <c r="C225" t="str">
        <f t="shared" si="3"/>
        <v>Rückstell. langfristige Verpflichtung</v>
      </c>
    </row>
    <row r="226" spans="1:3" x14ac:dyDescent="0.25">
      <c r="A226" t="s">
        <v>494</v>
      </c>
      <c r="C226" t="str">
        <f t="shared" si="3"/>
        <v>Rückstellungen für Personalkosten</v>
      </c>
    </row>
    <row r="227" spans="1:3" x14ac:dyDescent="0.25">
      <c r="A227" t="s">
        <v>495</v>
      </c>
      <c r="C227" t="str">
        <f t="shared" si="3"/>
        <v>Rückstellungen für Aufbewahrungspflicht</v>
      </c>
    </row>
    <row r="228" spans="1:3" x14ac:dyDescent="0.25">
      <c r="A228" t="s">
        <v>496</v>
      </c>
      <c r="C228" t="str">
        <f t="shared" si="3"/>
        <v>Rückst. langfr. Verpflicht., Saldierung</v>
      </c>
    </row>
    <row r="229" spans="1:3" x14ac:dyDescent="0.25">
      <c r="A229" t="s">
        <v>497</v>
      </c>
      <c r="C229" t="str">
        <f t="shared" si="3"/>
        <v>Passive latente Steuern</v>
      </c>
    </row>
    <row r="230" spans="1:3" x14ac:dyDescent="0.25">
      <c r="A230" t="s">
        <v>498</v>
      </c>
      <c r="C230" t="str">
        <f t="shared" si="3"/>
        <v>Rückstellungen für latente Steuern</v>
      </c>
    </row>
    <row r="231" spans="1:3" x14ac:dyDescent="0.25">
      <c r="A231" t="s">
        <v>76</v>
      </c>
      <c r="C231" t="str">
        <f t="shared" si="3"/>
        <v>Sonstige Rückstellungen</v>
      </c>
    </row>
    <row r="232" spans="1:3" x14ac:dyDescent="0.25">
      <c r="A232" t="s">
        <v>499</v>
      </c>
      <c r="C232" t="str">
        <f t="shared" si="3"/>
        <v>Rückstellungen Instandhaltung bis 3 M</v>
      </c>
    </row>
    <row r="233" spans="1:3" x14ac:dyDescent="0.25">
      <c r="A233" t="s">
        <v>500</v>
      </c>
      <c r="C233" t="str">
        <f t="shared" si="3"/>
        <v>Rückstellungen Abraum-/Abfallbeseit.</v>
      </c>
    </row>
    <row r="234" spans="1:3" x14ac:dyDescent="0.25">
      <c r="A234" t="s">
        <v>501</v>
      </c>
      <c r="C234" t="str">
        <f t="shared" si="3"/>
        <v>Rückstellungen f. Gewährleistungen</v>
      </c>
    </row>
    <row r="235" spans="1:3" x14ac:dyDescent="0.25">
      <c r="A235" t="s">
        <v>502</v>
      </c>
      <c r="C235" t="str">
        <f t="shared" si="3"/>
        <v>Rückstellungen f. drohende Verluste</v>
      </c>
    </row>
    <row r="236" spans="1:3" x14ac:dyDescent="0.25">
      <c r="A236" t="s">
        <v>503</v>
      </c>
      <c r="C236" t="str">
        <f t="shared" si="3"/>
        <v>Rückstellungen für Abschluss u. Prüfung</v>
      </c>
    </row>
    <row r="237" spans="1:3" x14ac:dyDescent="0.25">
      <c r="A237" t="s">
        <v>504</v>
      </c>
      <c r="C237" t="str">
        <f t="shared" si="3"/>
        <v>Aufwandsrückstellungen § 249 (2) HGB aF</v>
      </c>
    </row>
    <row r="238" spans="1:3" x14ac:dyDescent="0.25">
      <c r="A238" t="s">
        <v>505</v>
      </c>
      <c r="C238" t="str">
        <f t="shared" si="3"/>
        <v>Rückstellungen für Umweltschutz</v>
      </c>
    </row>
    <row r="239" spans="1:3" x14ac:dyDescent="0.25">
      <c r="A239" t="s">
        <v>506</v>
      </c>
      <c r="C239" t="str">
        <f t="shared" si="3"/>
        <v>Aktive Rechnungsabgrenzung</v>
      </c>
    </row>
    <row r="240" spans="1:3" x14ac:dyDescent="0.25">
      <c r="A240" t="s">
        <v>507</v>
      </c>
      <c r="C240" t="str">
        <f t="shared" si="3"/>
        <v>Aktive latente Steuern</v>
      </c>
    </row>
    <row r="241" spans="1:3" x14ac:dyDescent="0.25">
      <c r="A241" t="s">
        <v>508</v>
      </c>
      <c r="C241" t="str">
        <f t="shared" si="3"/>
        <v>Aufwand Zölle und Verbrauchsteuern</v>
      </c>
    </row>
    <row r="242" spans="1:3" x14ac:dyDescent="0.25">
      <c r="A242" t="s">
        <v>509</v>
      </c>
      <c r="C242" t="str">
        <f t="shared" si="3"/>
        <v>Aufwand Umsatzsteuer auf Anzahlungen</v>
      </c>
    </row>
    <row r="243" spans="1:3" x14ac:dyDescent="0.25">
      <c r="A243" t="s">
        <v>510</v>
      </c>
      <c r="C243" t="str">
        <f t="shared" si="3"/>
        <v>Damnum/Disagio</v>
      </c>
    </row>
    <row r="244" spans="1:3" x14ac:dyDescent="0.25">
      <c r="A244" t="s">
        <v>511</v>
      </c>
      <c r="C244" t="str">
        <f t="shared" si="3"/>
        <v>Rechnungsabgrenzung neutrale Verrechnung</v>
      </c>
    </row>
    <row r="245" spans="1:3" x14ac:dyDescent="0.25">
      <c r="A245" t="s">
        <v>512</v>
      </c>
      <c r="C245" t="str">
        <f t="shared" si="3"/>
        <v>Latente Steuern (S) neutrale Verrechnung</v>
      </c>
    </row>
    <row r="246" spans="1:3" x14ac:dyDescent="0.25">
      <c r="A246" t="s">
        <v>513</v>
      </c>
      <c r="C246" t="str">
        <f t="shared" si="3"/>
        <v>Gesamthänderisch geb. Rücklagen (KKE)</v>
      </c>
    </row>
    <row r="247" spans="1:3" x14ac:dyDescent="0.25">
      <c r="A247" t="s">
        <v>514</v>
      </c>
      <c r="C247" t="str">
        <f t="shared" si="3"/>
        <v>Passive Rechnungsabgrenzung</v>
      </c>
    </row>
    <row r="248" spans="1:3" x14ac:dyDescent="0.25">
      <c r="A248" t="s">
        <v>515</v>
      </c>
      <c r="C248" t="str">
        <f t="shared" si="3"/>
        <v>Abgrenzung unterjährige AfA für BWA</v>
      </c>
    </row>
    <row r="249" spans="1:3" x14ac:dyDescent="0.25">
      <c r="A249" t="s">
        <v>516</v>
      </c>
      <c r="C249" t="str">
        <f t="shared" si="3"/>
        <v>Pauschalwertberichtigung Forderg./b.1J</v>
      </c>
    </row>
    <row r="250" spans="1:3" x14ac:dyDescent="0.25">
      <c r="A250" t="s">
        <v>517</v>
      </c>
      <c r="C250" t="str">
        <f t="shared" si="3"/>
        <v>Pauschalwertberichtigung Forderg./g.1J</v>
      </c>
    </row>
    <row r="251" spans="1:3" x14ac:dyDescent="0.25">
      <c r="A251" t="s">
        <v>518</v>
      </c>
      <c r="C251" t="str">
        <f t="shared" si="3"/>
        <v>Einzelwertberichtigung Forderung(b.1J)</v>
      </c>
    </row>
    <row r="252" spans="1:3" x14ac:dyDescent="0.25">
      <c r="A252" t="s">
        <v>519</v>
      </c>
      <c r="C252" t="str">
        <f t="shared" si="3"/>
        <v>Einzelwertberichtigung Forderung(g.1J)</v>
      </c>
    </row>
    <row r="253" spans="1:3" x14ac:dyDescent="0.25">
      <c r="A253" t="s">
        <v>520</v>
      </c>
      <c r="C253" t="str">
        <f t="shared" si="3"/>
        <v>Kasse</v>
      </c>
    </row>
    <row r="254" spans="1:3" x14ac:dyDescent="0.25">
      <c r="A254" t="s">
        <v>521</v>
      </c>
      <c r="C254" t="str">
        <f t="shared" si="3"/>
        <v>Nebenkasse 1</v>
      </c>
    </row>
    <row r="255" spans="1:3" x14ac:dyDescent="0.25">
      <c r="A255" t="s">
        <v>522</v>
      </c>
      <c r="C255" t="str">
        <f t="shared" si="3"/>
        <v>Nebenkasse 2</v>
      </c>
    </row>
    <row r="256" spans="1:3" x14ac:dyDescent="0.25">
      <c r="A256" t="s">
        <v>523</v>
      </c>
      <c r="C256" t="str">
        <f t="shared" si="3"/>
        <v>Bank (Postbank)</v>
      </c>
    </row>
    <row r="257" spans="1:3" x14ac:dyDescent="0.25">
      <c r="A257" t="s">
        <v>524</v>
      </c>
      <c r="C257" t="str">
        <f t="shared" si="3"/>
        <v>Bank (Postbank 1)</v>
      </c>
    </row>
    <row r="258" spans="1:3" x14ac:dyDescent="0.25">
      <c r="A258" t="s">
        <v>525</v>
      </c>
      <c r="C258" t="str">
        <f t="shared" si="3"/>
        <v>Bank (Postbank 2)</v>
      </c>
    </row>
    <row r="259" spans="1:3" x14ac:dyDescent="0.25">
      <c r="A259" t="s">
        <v>526</v>
      </c>
      <c r="C259" t="str">
        <f t="shared" ref="C259:C322" si="4">+A259</f>
        <v>Bank (Postbank 3)</v>
      </c>
    </row>
    <row r="260" spans="1:3" x14ac:dyDescent="0.25">
      <c r="A260" t="s">
        <v>527</v>
      </c>
      <c r="C260" t="str">
        <f t="shared" si="4"/>
        <v>LZB-Guthaben</v>
      </c>
    </row>
    <row r="261" spans="1:3" x14ac:dyDescent="0.25">
      <c r="A261" t="s">
        <v>528</v>
      </c>
      <c r="C261" t="str">
        <f t="shared" si="4"/>
        <v>Bundesbankguthaben</v>
      </c>
    </row>
    <row r="262" spans="1:3" x14ac:dyDescent="0.25">
      <c r="A262" t="s">
        <v>529</v>
      </c>
      <c r="C262" t="str">
        <f t="shared" si="4"/>
        <v>Bank</v>
      </c>
    </row>
    <row r="263" spans="1:3" x14ac:dyDescent="0.25">
      <c r="A263" t="s">
        <v>530</v>
      </c>
      <c r="C263" t="str">
        <f t="shared" si="4"/>
        <v>Bank 1</v>
      </c>
    </row>
    <row r="264" spans="1:3" x14ac:dyDescent="0.25">
      <c r="A264" t="s">
        <v>531</v>
      </c>
      <c r="C264" t="str">
        <f t="shared" si="4"/>
        <v>Bank 2</v>
      </c>
    </row>
    <row r="265" spans="1:3" x14ac:dyDescent="0.25">
      <c r="A265" t="s">
        <v>532</v>
      </c>
      <c r="C265" t="str">
        <f t="shared" si="4"/>
        <v>Bank 3</v>
      </c>
    </row>
    <row r="266" spans="1:3" x14ac:dyDescent="0.25">
      <c r="A266" t="s">
        <v>533</v>
      </c>
      <c r="C266" t="str">
        <f t="shared" si="4"/>
        <v>Bank 4</v>
      </c>
    </row>
    <row r="267" spans="1:3" x14ac:dyDescent="0.25">
      <c r="A267" t="s">
        <v>534</v>
      </c>
      <c r="C267" t="str">
        <f t="shared" si="4"/>
        <v>Bank 5</v>
      </c>
    </row>
    <row r="268" spans="1:3" x14ac:dyDescent="0.25">
      <c r="A268" t="s">
        <v>535</v>
      </c>
      <c r="C268" t="str">
        <f t="shared" si="4"/>
        <v>Finanzmittelanlagen kurzfr. Disposition</v>
      </c>
    </row>
    <row r="269" spans="1:3" x14ac:dyDescent="0.25">
      <c r="A269" t="s">
        <v>536</v>
      </c>
      <c r="C269" t="str">
        <f t="shared" si="4"/>
        <v>Verb. gg Kreditinst. (n. Finanzmittelf.)</v>
      </c>
    </row>
    <row r="270" spans="1:3" x14ac:dyDescent="0.25">
      <c r="A270" t="s">
        <v>537</v>
      </c>
      <c r="C270" t="str">
        <f t="shared" si="4"/>
        <v>Wechsel aus Lieferung und Leistung</v>
      </c>
    </row>
    <row r="271" spans="1:3" x14ac:dyDescent="0.25">
      <c r="A271" t="s">
        <v>538</v>
      </c>
      <c r="C271" t="str">
        <f t="shared" si="4"/>
        <v>Wechsel a. Lieferungen/Leistungen b.1 J</v>
      </c>
    </row>
    <row r="272" spans="1:3" x14ac:dyDescent="0.25">
      <c r="A272" t="s">
        <v>539</v>
      </c>
      <c r="C272" t="str">
        <f t="shared" si="4"/>
        <v>Wechsel a. Lieferungen/Leistungen g.1 J</v>
      </c>
    </row>
    <row r="273" spans="1:3" x14ac:dyDescent="0.25">
      <c r="A273" t="s">
        <v>540</v>
      </c>
      <c r="C273" t="str">
        <f t="shared" si="4"/>
        <v>Wechsel aus L+L bundesbankfähig</v>
      </c>
    </row>
    <row r="274" spans="1:3" x14ac:dyDescent="0.25">
      <c r="A274" t="s">
        <v>541</v>
      </c>
      <c r="C274" t="str">
        <f t="shared" si="4"/>
        <v>Besitzwechsel gegen verbund. Unternehmen</v>
      </c>
    </row>
    <row r="275" spans="1:3" x14ac:dyDescent="0.25">
      <c r="A275" t="s">
        <v>542</v>
      </c>
      <c r="C275" t="str">
        <f t="shared" si="4"/>
        <v>Besitzwechsel gegen verbundene UN (b.1J)</v>
      </c>
    </row>
    <row r="276" spans="1:3" x14ac:dyDescent="0.25">
      <c r="A276" t="s">
        <v>543</v>
      </c>
      <c r="C276" t="str">
        <f t="shared" si="4"/>
        <v>Besitzwechsel gegen verbundene UN (g.1J)</v>
      </c>
    </row>
    <row r="277" spans="1:3" x14ac:dyDescent="0.25">
      <c r="A277" t="s">
        <v>544</v>
      </c>
      <c r="C277" t="str">
        <f t="shared" si="4"/>
        <v>Besitzwechs.gg.verb.UN, bundesbankfähig</v>
      </c>
    </row>
    <row r="278" spans="1:3" x14ac:dyDescent="0.25">
      <c r="A278" t="s">
        <v>545</v>
      </c>
      <c r="C278" t="str">
        <f t="shared" si="4"/>
        <v>Besitzwechsel gg.UN m. Beteiligungsverh.</v>
      </c>
    </row>
    <row r="279" spans="1:3" x14ac:dyDescent="0.25">
      <c r="A279" t="s">
        <v>546</v>
      </c>
      <c r="C279" t="str">
        <f t="shared" si="4"/>
        <v>Besitzwechsel gg.UN m.Beteiligg.verh.b1J</v>
      </c>
    </row>
    <row r="280" spans="1:3" x14ac:dyDescent="0.25">
      <c r="A280" t="s">
        <v>547</v>
      </c>
      <c r="C280" t="str">
        <f t="shared" si="4"/>
        <v>Besitzwechsel gg.UN m.Beteiligg.verh.g1J</v>
      </c>
    </row>
    <row r="281" spans="1:3" x14ac:dyDescent="0.25">
      <c r="A281" t="s">
        <v>548</v>
      </c>
      <c r="C281" t="str">
        <f t="shared" si="4"/>
        <v>Besitzwechsel gg.UN m.Beteiligg.verh.bbf</v>
      </c>
    </row>
    <row r="282" spans="1:3" x14ac:dyDescent="0.25">
      <c r="A282" t="s">
        <v>549</v>
      </c>
      <c r="C282" t="str">
        <f t="shared" si="4"/>
        <v>Finanzwechsel</v>
      </c>
    </row>
    <row r="283" spans="1:3" x14ac:dyDescent="0.25">
      <c r="A283" t="s">
        <v>550</v>
      </c>
      <c r="C283" t="str">
        <f t="shared" si="4"/>
        <v>Wertpap. mit geringen Wertschwankungen</v>
      </c>
    </row>
    <row r="284" spans="1:3" x14ac:dyDescent="0.25">
      <c r="A284" t="s">
        <v>551</v>
      </c>
      <c r="C284" t="str">
        <f t="shared" si="4"/>
        <v>Schecks</v>
      </c>
    </row>
    <row r="285" spans="1:3" x14ac:dyDescent="0.25">
      <c r="A285" t="s">
        <v>552</v>
      </c>
      <c r="C285" t="str">
        <f t="shared" si="4"/>
        <v>Anteile an verbundenen Unternehmen (UV)</v>
      </c>
    </row>
    <row r="286" spans="1:3" x14ac:dyDescent="0.25">
      <c r="A286" t="s">
        <v>553</v>
      </c>
      <c r="C286" t="str">
        <f t="shared" si="4"/>
        <v>Anteile a. herrschend. Gesellschaft (UV)</v>
      </c>
    </row>
    <row r="287" spans="1:3" x14ac:dyDescent="0.25">
      <c r="A287" t="s">
        <v>554</v>
      </c>
      <c r="C287" t="str">
        <f t="shared" si="4"/>
        <v>Sonstige Wertpapiere</v>
      </c>
    </row>
    <row r="288" spans="1:3" x14ac:dyDescent="0.25">
      <c r="A288" t="s">
        <v>555</v>
      </c>
      <c r="C288" t="str">
        <f t="shared" si="4"/>
        <v>Wertpapieranlagen kurzfr. Disposition</v>
      </c>
    </row>
    <row r="289" spans="1:3" x14ac:dyDescent="0.25">
      <c r="A289" t="s">
        <v>556</v>
      </c>
      <c r="C289" t="str">
        <f t="shared" si="4"/>
        <v>GmbH-Anteile z.kurzfristigen Verbleib</v>
      </c>
    </row>
    <row r="290" spans="1:3" x14ac:dyDescent="0.25">
      <c r="A290" t="s">
        <v>557</v>
      </c>
      <c r="C290" t="str">
        <f t="shared" si="4"/>
        <v>Genossenschaftsanteile z.kfr.Verbleib</v>
      </c>
    </row>
    <row r="291" spans="1:3" x14ac:dyDescent="0.25">
      <c r="A291" t="s">
        <v>558</v>
      </c>
      <c r="C291" t="str">
        <f t="shared" si="4"/>
        <v>VermG z. Erfüllung langfr.Verpflichtung</v>
      </c>
    </row>
    <row r="292" spans="1:3" x14ac:dyDescent="0.25">
      <c r="A292" t="s">
        <v>559</v>
      </c>
      <c r="C292" t="str">
        <f t="shared" si="4"/>
        <v>VermG z. Saldierung langfr.Verpflichtung</v>
      </c>
    </row>
    <row r="293" spans="1:3" x14ac:dyDescent="0.25">
      <c r="A293" t="s">
        <v>560</v>
      </c>
      <c r="C293" t="str">
        <f t="shared" si="4"/>
        <v>Ansprüche a. Rückdeckungsversicherung</v>
      </c>
    </row>
    <row r="294" spans="1:3" x14ac:dyDescent="0.25">
      <c r="A294" t="s">
        <v>561</v>
      </c>
      <c r="C294" t="str">
        <f t="shared" si="4"/>
        <v>VermG zur Erfüllung Pensionsrückstellung</v>
      </c>
    </row>
    <row r="295" spans="1:3" x14ac:dyDescent="0.25">
      <c r="A295" t="s">
        <v>562</v>
      </c>
      <c r="C295" t="str">
        <f t="shared" si="4"/>
        <v>VermG Saldierung Pensionsrückstellung</v>
      </c>
    </row>
    <row r="296" spans="1:3" x14ac:dyDescent="0.25">
      <c r="A296" t="s">
        <v>563</v>
      </c>
      <c r="C296" t="str">
        <f t="shared" si="4"/>
        <v>Geldtransit</v>
      </c>
    </row>
    <row r="297" spans="1:3" x14ac:dyDescent="0.25">
      <c r="A297" t="s">
        <v>564</v>
      </c>
      <c r="C297" t="str">
        <f t="shared" si="4"/>
        <v>Verr.Kto § 4 (3) EStG nicht ergebnisw.</v>
      </c>
    </row>
    <row r="298" spans="1:3" x14ac:dyDescent="0.25">
      <c r="A298" t="s">
        <v>565</v>
      </c>
      <c r="C298" t="str">
        <f t="shared" si="4"/>
        <v>Wirtschaftsgüter UV § 4 (3) EStG</v>
      </c>
    </row>
    <row r="299" spans="1:3" x14ac:dyDescent="0.25">
      <c r="A299" t="s">
        <v>566</v>
      </c>
      <c r="C299" t="str">
        <f t="shared" si="4"/>
        <v>Forderung gg.Kommanditist, atyp.st.Ges.</v>
      </c>
    </row>
    <row r="300" spans="1:3" x14ac:dyDescent="0.25">
      <c r="A300" t="s">
        <v>567</v>
      </c>
      <c r="C300" t="str">
        <f t="shared" si="4"/>
        <v>Forderung gg.Komm., atyp.st. Ges.er b1J</v>
      </c>
    </row>
    <row r="301" spans="1:3" x14ac:dyDescent="0.25">
      <c r="A301" t="s">
        <v>568</v>
      </c>
      <c r="C301" t="str">
        <f t="shared" si="4"/>
        <v>Forderung gg.Komm., atyp.st. Ges.er g1J</v>
      </c>
    </row>
    <row r="302" spans="1:3" x14ac:dyDescent="0.25">
      <c r="A302" t="s">
        <v>569</v>
      </c>
      <c r="C302" t="str">
        <f t="shared" si="4"/>
        <v>Forderungen gg. typisch stille Ges.er</v>
      </c>
    </row>
    <row r="303" spans="1:3" x14ac:dyDescent="0.25">
      <c r="A303" t="s">
        <v>570</v>
      </c>
      <c r="C303" t="str">
        <f t="shared" si="4"/>
        <v>Forderungen gg. typ.stille Ges.er, b1J</v>
      </c>
    </row>
    <row r="304" spans="1:3" x14ac:dyDescent="0.25">
      <c r="A304" t="s">
        <v>571</v>
      </c>
      <c r="C304" t="str">
        <f t="shared" si="4"/>
        <v>Forderungen gg. typ.stille Ges.er, g1J</v>
      </c>
    </row>
    <row r="305" spans="1:3" x14ac:dyDescent="0.25">
      <c r="A305" t="s">
        <v>572</v>
      </c>
      <c r="C305" t="str">
        <f t="shared" si="4"/>
        <v>Überleitung Kostenstellen</v>
      </c>
    </row>
    <row r="306" spans="1:3" x14ac:dyDescent="0.25">
      <c r="A306" t="s">
        <v>573</v>
      </c>
      <c r="C306" t="str">
        <f t="shared" si="4"/>
        <v>Forderungen gegen GmbH-Gesellschafter</v>
      </c>
    </row>
    <row r="307" spans="1:3" x14ac:dyDescent="0.25">
      <c r="A307" t="s">
        <v>574</v>
      </c>
      <c r="C307" t="str">
        <f t="shared" si="4"/>
        <v>Forderungen gegen GmbH-Ges.er, b1J</v>
      </c>
    </row>
    <row r="308" spans="1:3" x14ac:dyDescent="0.25">
      <c r="A308" t="s">
        <v>575</v>
      </c>
      <c r="C308" t="str">
        <f t="shared" si="4"/>
        <v>Forderungen gegen GmbH-Ges.er, g1J</v>
      </c>
    </row>
    <row r="309" spans="1:3" x14ac:dyDescent="0.25">
      <c r="A309" t="s">
        <v>576</v>
      </c>
      <c r="C309" t="str">
        <f t="shared" si="4"/>
        <v>Forderungen gg. persönl.haftende Ges.er</v>
      </c>
    </row>
    <row r="310" spans="1:3" x14ac:dyDescent="0.25">
      <c r="A310" t="s">
        <v>577</v>
      </c>
      <c r="C310" t="str">
        <f t="shared" si="4"/>
        <v>Forderungen gg. persönl.haft. Ges., b1J</v>
      </c>
    </row>
    <row r="311" spans="1:3" x14ac:dyDescent="0.25">
      <c r="A311" t="s">
        <v>578</v>
      </c>
      <c r="C311" t="str">
        <f t="shared" si="4"/>
        <v>Forderungen gg. persönl.haft. Ges., g1J</v>
      </c>
    </row>
    <row r="312" spans="1:3" x14ac:dyDescent="0.25">
      <c r="A312" t="s">
        <v>579</v>
      </c>
      <c r="C312" t="str">
        <f t="shared" si="4"/>
        <v>Anspruch Altersvers./Pension Mituntern.</v>
      </c>
    </row>
    <row r="313" spans="1:3" x14ac:dyDescent="0.25">
      <c r="A313" t="s">
        <v>580</v>
      </c>
      <c r="C313" t="str">
        <f t="shared" si="4"/>
        <v>Verrechnung Ist-Versteuerung</v>
      </c>
    </row>
    <row r="314" spans="1:3" x14ac:dyDescent="0.25">
      <c r="A314" t="s">
        <v>581</v>
      </c>
      <c r="C314" t="str">
        <f t="shared" si="4"/>
        <v>Neutralis.ertragsw. Sachv.§ 4 (3) EStG</v>
      </c>
    </row>
    <row r="315" spans="1:3" x14ac:dyDescent="0.25">
      <c r="A315" t="s">
        <v>582</v>
      </c>
      <c r="C315" t="str">
        <f t="shared" si="4"/>
        <v>Forderungen gg. Gesellschaft/Gesamthand</v>
      </c>
    </row>
    <row r="316" spans="1:3" x14ac:dyDescent="0.25">
      <c r="A316" t="s">
        <v>583</v>
      </c>
      <c r="C316" t="str">
        <f t="shared" si="4"/>
        <v>Forderungen aus L+L</v>
      </c>
    </row>
    <row r="317" spans="1:3" x14ac:dyDescent="0.25">
      <c r="A317" t="s">
        <v>583</v>
      </c>
      <c r="C317" t="str">
        <f t="shared" si="4"/>
        <v>Forderungen aus L+L</v>
      </c>
    </row>
    <row r="318" spans="1:3" x14ac:dyDescent="0.25">
      <c r="A318" t="s">
        <v>583</v>
      </c>
      <c r="C318" t="str">
        <f t="shared" si="4"/>
        <v>Forderungen aus L+L</v>
      </c>
    </row>
    <row r="319" spans="1:3" x14ac:dyDescent="0.25">
      <c r="A319" t="s">
        <v>584</v>
      </c>
      <c r="C319" t="str">
        <f t="shared" si="4"/>
        <v>Forderungen aus L+L ohne Kontokorrent</v>
      </c>
    </row>
    <row r="320" spans="1:3" x14ac:dyDescent="0.25">
      <c r="A320" t="s">
        <v>585</v>
      </c>
      <c r="C320" t="str">
        <f t="shared" si="4"/>
        <v>Forderungen L+L allg. Steuersatz (EÜR)</v>
      </c>
    </row>
    <row r="321" spans="1:3" x14ac:dyDescent="0.25">
      <c r="A321" t="s">
        <v>586</v>
      </c>
      <c r="C321" t="str">
        <f t="shared" si="4"/>
        <v>Forderungen a. L+L erm.Steuersatz (EÜR)</v>
      </c>
    </row>
    <row r="322" spans="1:3" x14ac:dyDescent="0.25">
      <c r="A322" t="s">
        <v>587</v>
      </c>
      <c r="C322" t="str">
        <f t="shared" si="4"/>
        <v>Forderung. aus stfr.,n.stbaren L+L (EÜR)</v>
      </c>
    </row>
    <row r="323" spans="1:3" x14ac:dyDescent="0.25">
      <c r="A323" t="s">
        <v>588</v>
      </c>
      <c r="C323" t="str">
        <f t="shared" ref="C323:C386" si="5">+A323</f>
        <v>Forderungen aus L+L nach § 24 UStG (EÜR)</v>
      </c>
    </row>
    <row r="324" spans="1:3" x14ac:dyDescent="0.25">
      <c r="A324" t="s">
        <v>589</v>
      </c>
      <c r="C324" t="str">
        <f t="shared" si="5"/>
        <v>Gegenkto Aufteilung Forderungen L+L(EÜR)</v>
      </c>
    </row>
    <row r="325" spans="1:3" x14ac:dyDescent="0.25">
      <c r="A325" t="s">
        <v>590</v>
      </c>
      <c r="C325" t="str">
        <f t="shared" si="5"/>
        <v>Forderungen n. § 11 Abs.1 S.2 EStG (EÜR)</v>
      </c>
    </row>
    <row r="326" spans="1:3" x14ac:dyDescent="0.25">
      <c r="A326" t="s">
        <v>591</v>
      </c>
      <c r="C326" t="str">
        <f t="shared" si="5"/>
        <v>Forderg.a. Lieferungen/Leistungen b.1 J</v>
      </c>
    </row>
    <row r="327" spans="1:3" x14ac:dyDescent="0.25">
      <c r="A327" t="s">
        <v>592</v>
      </c>
      <c r="C327" t="str">
        <f t="shared" si="5"/>
        <v>Forderg.a. Lieferungen/Leistungen g.1 J</v>
      </c>
    </row>
    <row r="328" spans="1:3" x14ac:dyDescent="0.25">
      <c r="A328" t="s">
        <v>593</v>
      </c>
      <c r="C328" t="str">
        <f t="shared" si="5"/>
        <v>Zweifelhafte Forderungen</v>
      </c>
    </row>
    <row r="329" spans="1:3" x14ac:dyDescent="0.25">
      <c r="A329" t="s">
        <v>594</v>
      </c>
      <c r="C329" t="str">
        <f t="shared" si="5"/>
        <v>Zweifelhafte Forderungen (bis 1 Jahr)</v>
      </c>
    </row>
    <row r="330" spans="1:3" x14ac:dyDescent="0.25">
      <c r="A330" t="s">
        <v>595</v>
      </c>
      <c r="C330" t="str">
        <f t="shared" si="5"/>
        <v>Zweifelhafte Forderungen (g. 1 Jahr)</v>
      </c>
    </row>
    <row r="331" spans="1:3" x14ac:dyDescent="0.25">
      <c r="A331" t="s">
        <v>596</v>
      </c>
      <c r="C331" t="str">
        <f t="shared" si="5"/>
        <v>Forderungen aus L+L gg. verbundene UN</v>
      </c>
    </row>
    <row r="332" spans="1:3" x14ac:dyDescent="0.25">
      <c r="A332" t="s">
        <v>597</v>
      </c>
      <c r="C332" t="str">
        <f t="shared" si="5"/>
        <v>Forderungen aus L+L gg. verbund. UN b.1J</v>
      </c>
    </row>
    <row r="333" spans="1:3" x14ac:dyDescent="0.25">
      <c r="A333" t="s">
        <v>598</v>
      </c>
      <c r="C333" t="str">
        <f t="shared" si="5"/>
        <v>Forderungen aus L+L gg. verbund. UN g.1J</v>
      </c>
    </row>
    <row r="334" spans="1:3" x14ac:dyDescent="0.25">
      <c r="A334" t="s">
        <v>599</v>
      </c>
      <c r="C334" t="str">
        <f t="shared" si="5"/>
        <v>WB Forderungen gg. verbundene UN (b.1J)</v>
      </c>
    </row>
    <row r="335" spans="1:3" x14ac:dyDescent="0.25">
      <c r="A335" t="s">
        <v>600</v>
      </c>
      <c r="C335" t="str">
        <f t="shared" si="5"/>
        <v>WB Forderungen gg. verbundene UN (g.1J)</v>
      </c>
    </row>
    <row r="336" spans="1:3" x14ac:dyDescent="0.25">
      <c r="A336" t="s">
        <v>601</v>
      </c>
      <c r="C336" t="str">
        <f t="shared" si="5"/>
        <v>Forderg. L+L gg.UN m. Beteiligungsverh.</v>
      </c>
    </row>
    <row r="337" spans="1:3" x14ac:dyDescent="0.25">
      <c r="A337" t="s">
        <v>602</v>
      </c>
      <c r="C337" t="str">
        <f t="shared" si="5"/>
        <v>Forderg. L+L gg.UN m.Beteiligg.verh.b1J</v>
      </c>
    </row>
    <row r="338" spans="1:3" x14ac:dyDescent="0.25">
      <c r="A338" t="s">
        <v>603</v>
      </c>
      <c r="C338" t="str">
        <f t="shared" si="5"/>
        <v>Forderg. L+L gg.UN m.Beteiligg.verh.g1J</v>
      </c>
    </row>
    <row r="339" spans="1:3" x14ac:dyDescent="0.25">
      <c r="A339" t="s">
        <v>604</v>
      </c>
      <c r="C339" t="str">
        <f t="shared" si="5"/>
        <v>WB Forderg.gg.UN m.Beteiligg.verh. b.1J</v>
      </c>
    </row>
    <row r="340" spans="1:3" x14ac:dyDescent="0.25">
      <c r="A340" t="s">
        <v>605</v>
      </c>
      <c r="C340" t="str">
        <f t="shared" si="5"/>
        <v>WB Forderg.gg.UN m.Beteiligg.verh. g.1J</v>
      </c>
    </row>
    <row r="341" spans="1:3" x14ac:dyDescent="0.25">
      <c r="A341" t="s">
        <v>606</v>
      </c>
      <c r="C341" t="str">
        <f t="shared" si="5"/>
        <v>Forderungen aus L+L gg. Gesellschafter</v>
      </c>
    </row>
    <row r="342" spans="1:3" x14ac:dyDescent="0.25">
      <c r="A342" t="s">
        <v>607</v>
      </c>
      <c r="C342" t="str">
        <f t="shared" si="5"/>
        <v>Forderg. aus L+L gg.Gesellschafter b.1 J</v>
      </c>
    </row>
    <row r="343" spans="1:3" x14ac:dyDescent="0.25">
      <c r="A343" t="s">
        <v>608</v>
      </c>
      <c r="C343" t="str">
        <f t="shared" si="5"/>
        <v>Forderg. aus L+L gg.Gesellschafter g.1 J</v>
      </c>
    </row>
    <row r="344" spans="1:3" x14ac:dyDescent="0.25">
      <c r="A344" t="s">
        <v>609</v>
      </c>
      <c r="C344" t="str">
        <f t="shared" si="5"/>
        <v>Gegenkonto sonst.VG bei Buchung Debitor</v>
      </c>
    </row>
    <row r="345" spans="1:3" x14ac:dyDescent="0.25">
      <c r="A345" t="s">
        <v>610</v>
      </c>
      <c r="C345" t="str">
        <f t="shared" si="5"/>
        <v>Gegenkonto bei Aufteilung Debitoren</v>
      </c>
    </row>
    <row r="346" spans="1:3" x14ac:dyDescent="0.25">
      <c r="A346" t="s">
        <v>77</v>
      </c>
      <c r="C346" t="str">
        <f t="shared" si="5"/>
        <v>Sonstige Vermögensgegenstände</v>
      </c>
    </row>
    <row r="347" spans="1:3" x14ac:dyDescent="0.25">
      <c r="A347" t="s">
        <v>611</v>
      </c>
      <c r="C347" t="str">
        <f t="shared" si="5"/>
        <v>Sonstige Vermögensgegenstände (b.1 J)</v>
      </c>
    </row>
    <row r="348" spans="1:3" x14ac:dyDescent="0.25">
      <c r="A348" t="s">
        <v>612</v>
      </c>
      <c r="C348" t="str">
        <f t="shared" si="5"/>
        <v>Sonstige Vermögensgegenstände (g.1 J)</v>
      </c>
    </row>
    <row r="349" spans="1:3" x14ac:dyDescent="0.25">
      <c r="A349" t="s">
        <v>613</v>
      </c>
      <c r="C349" t="str">
        <f t="shared" si="5"/>
        <v>Forderungen gg. Geschäftsf.(b.1J)</v>
      </c>
    </row>
    <row r="350" spans="1:3" x14ac:dyDescent="0.25">
      <c r="A350" t="s">
        <v>614</v>
      </c>
      <c r="C350" t="str">
        <f t="shared" si="5"/>
        <v>Forderungen gg. Geschäftsf.(g.1J)</v>
      </c>
    </row>
    <row r="351" spans="1:3" x14ac:dyDescent="0.25">
      <c r="A351" t="s">
        <v>615</v>
      </c>
      <c r="C351" t="str">
        <f t="shared" si="5"/>
        <v>Forderungen gg. Aufsichtsratsm. (b.1 J)</v>
      </c>
    </row>
    <row r="352" spans="1:3" x14ac:dyDescent="0.25">
      <c r="A352" t="s">
        <v>616</v>
      </c>
      <c r="C352" t="str">
        <f t="shared" si="5"/>
        <v>Forderungen gg. Aufsichtsratsm. (g.1 J)</v>
      </c>
    </row>
    <row r="353" spans="1:3" x14ac:dyDescent="0.25">
      <c r="A353" t="s">
        <v>617</v>
      </c>
      <c r="C353" t="str">
        <f t="shared" si="5"/>
        <v>Forderungen gegen sonstige Ges.er, b1J</v>
      </c>
    </row>
    <row r="354" spans="1:3" x14ac:dyDescent="0.25">
      <c r="A354" t="s">
        <v>618</v>
      </c>
      <c r="C354" t="str">
        <f t="shared" si="5"/>
        <v>Forderungen gegen sonstige Ges.er, g1J</v>
      </c>
    </row>
    <row r="355" spans="1:3" x14ac:dyDescent="0.25">
      <c r="A355" t="s">
        <v>619</v>
      </c>
      <c r="C355" t="str">
        <f t="shared" si="5"/>
        <v>Geleistete Anzahlungen auf Vorräte</v>
      </c>
    </row>
    <row r="356" spans="1:3" x14ac:dyDescent="0.25">
      <c r="A356" t="s">
        <v>620</v>
      </c>
      <c r="C356" t="str">
        <f t="shared" si="5"/>
        <v>Geleistete Anzahlungen 7% Vorsteuer</v>
      </c>
    </row>
    <row r="357" spans="1:3" x14ac:dyDescent="0.25">
      <c r="A357" t="s">
        <v>621</v>
      </c>
      <c r="C357" t="str">
        <f t="shared" si="5"/>
        <v>Geleistete Anzahlungen 5% Vorsteuer</v>
      </c>
    </row>
    <row r="358" spans="1:3" x14ac:dyDescent="0.25">
      <c r="A358" t="s">
        <v>622</v>
      </c>
      <c r="C358" t="str">
        <f t="shared" si="5"/>
        <v>Geleistete Anzahlungen 16% Vorsteuer</v>
      </c>
    </row>
    <row r="359" spans="1:3" x14ac:dyDescent="0.25">
      <c r="A359" t="s">
        <v>623</v>
      </c>
      <c r="C359" t="str">
        <f t="shared" si="5"/>
        <v>Geleistete Anzahlungen 19% Vorsteuer</v>
      </c>
    </row>
    <row r="360" spans="1:3" x14ac:dyDescent="0.25">
      <c r="A360" t="s">
        <v>624</v>
      </c>
      <c r="C360" t="str">
        <f t="shared" si="5"/>
        <v>Forderungen gg. Arbeitsgemeinschaften</v>
      </c>
    </row>
    <row r="361" spans="1:3" x14ac:dyDescent="0.25">
      <c r="A361" t="s">
        <v>625</v>
      </c>
      <c r="C361" t="str">
        <f t="shared" si="5"/>
        <v>Forderungen ggb. Krankenkasse aus AAG</v>
      </c>
    </row>
    <row r="362" spans="1:3" x14ac:dyDescent="0.25">
      <c r="A362" t="s">
        <v>626</v>
      </c>
      <c r="C362" t="str">
        <f t="shared" si="5"/>
        <v>Agenturwarenabrechnung (sonstige VermG)</v>
      </c>
    </row>
    <row r="363" spans="1:3" x14ac:dyDescent="0.25">
      <c r="A363" t="s">
        <v>627</v>
      </c>
      <c r="C363" t="str">
        <f t="shared" si="5"/>
        <v>Genussrechte</v>
      </c>
    </row>
    <row r="364" spans="1:3" x14ac:dyDescent="0.25">
      <c r="A364" t="s">
        <v>628</v>
      </c>
      <c r="C364" t="str">
        <f t="shared" si="5"/>
        <v>Einzahl.anspruch zu Nebenleist/Zuzahlung</v>
      </c>
    </row>
    <row r="365" spans="1:3" x14ac:dyDescent="0.25">
      <c r="A365" t="s">
        <v>629</v>
      </c>
      <c r="C365" t="str">
        <f t="shared" si="5"/>
        <v>Kautionen</v>
      </c>
    </row>
    <row r="366" spans="1:3" x14ac:dyDescent="0.25">
      <c r="A366" t="s">
        <v>630</v>
      </c>
      <c r="C366" t="str">
        <f t="shared" si="5"/>
        <v>Kautionen (bis 1 J)</v>
      </c>
    </row>
    <row r="367" spans="1:3" x14ac:dyDescent="0.25">
      <c r="A367" t="s">
        <v>631</v>
      </c>
      <c r="C367" t="str">
        <f t="shared" si="5"/>
        <v>Kautionen (größer 1 J)</v>
      </c>
    </row>
    <row r="368" spans="1:3" x14ac:dyDescent="0.25">
      <c r="A368" t="s">
        <v>632</v>
      </c>
      <c r="C368" t="str">
        <f t="shared" si="5"/>
        <v>Nachträgl. abz. Vorsteuer § 15a (2) UStG</v>
      </c>
    </row>
    <row r="369" spans="1:3" x14ac:dyDescent="0.25">
      <c r="A369" t="s">
        <v>633</v>
      </c>
      <c r="C369" t="str">
        <f t="shared" si="5"/>
        <v>Zurückzuzahlende Vorsteuer §15a (2) UStG</v>
      </c>
    </row>
    <row r="370" spans="1:3" x14ac:dyDescent="0.25">
      <c r="A370" t="s">
        <v>634</v>
      </c>
      <c r="C370" t="str">
        <f t="shared" si="5"/>
        <v>Forderg. gg. Personal Lohn- und Gehalt</v>
      </c>
    </row>
    <row r="371" spans="1:3" x14ac:dyDescent="0.25">
      <c r="A371" t="s">
        <v>635</v>
      </c>
      <c r="C371" t="str">
        <f t="shared" si="5"/>
        <v>Forderungen gegen Personal (bis 1Jahr)</v>
      </c>
    </row>
    <row r="372" spans="1:3" x14ac:dyDescent="0.25">
      <c r="A372" t="s">
        <v>636</v>
      </c>
      <c r="C372" t="str">
        <f t="shared" si="5"/>
        <v>Forderungen gegen Personal (g. 1Jahr)</v>
      </c>
    </row>
    <row r="373" spans="1:3" x14ac:dyDescent="0.25">
      <c r="A373" t="s">
        <v>637</v>
      </c>
      <c r="C373" t="str">
        <f t="shared" si="5"/>
        <v>Forderung aus Gewerbesteuerüberzahlung</v>
      </c>
    </row>
    <row r="374" spans="1:3" x14ac:dyDescent="0.25">
      <c r="A374" t="s">
        <v>638</v>
      </c>
      <c r="C374" t="str">
        <f t="shared" si="5"/>
        <v>Steuererst.anspruch gegen andere Länder</v>
      </c>
    </row>
    <row r="375" spans="1:3" x14ac:dyDescent="0.25">
      <c r="A375" t="s">
        <v>639</v>
      </c>
      <c r="C375" t="str">
        <f t="shared" si="5"/>
        <v>Forderg. an FA aus abgeführtem Bauabzug</v>
      </c>
    </row>
    <row r="376" spans="1:3" x14ac:dyDescent="0.25">
      <c r="A376" t="s">
        <v>640</v>
      </c>
      <c r="C376" t="str">
        <f t="shared" si="5"/>
        <v>Forderung gegenüber Bundesagentur</v>
      </c>
    </row>
    <row r="377" spans="1:3" x14ac:dyDescent="0.25">
      <c r="A377" t="s">
        <v>641</v>
      </c>
      <c r="C377" t="str">
        <f t="shared" si="5"/>
        <v>Forderungen USt-Vorauszahlungen</v>
      </c>
    </row>
    <row r="378" spans="1:3" x14ac:dyDescent="0.25">
      <c r="A378" t="s">
        <v>642</v>
      </c>
      <c r="C378" t="str">
        <f t="shared" si="5"/>
        <v>Umsatzsteuerforderungen Vorjahr</v>
      </c>
    </row>
    <row r="379" spans="1:3" x14ac:dyDescent="0.25">
      <c r="A379" t="s">
        <v>643</v>
      </c>
      <c r="C379" t="str">
        <f t="shared" si="5"/>
        <v>Forderungen aus Verbrauchsteuern</v>
      </c>
    </row>
    <row r="380" spans="1:3" x14ac:dyDescent="0.25">
      <c r="A380" t="s">
        <v>644</v>
      </c>
      <c r="C380" t="str">
        <f t="shared" si="5"/>
        <v>Vorst. in Folgeperiode /-jahr abziehbar</v>
      </c>
    </row>
    <row r="381" spans="1:3" x14ac:dyDescent="0.25">
      <c r="A381" t="s">
        <v>645</v>
      </c>
      <c r="C381" t="str">
        <f t="shared" si="5"/>
        <v>Körperschaftsteuerrückforderung</v>
      </c>
    </row>
    <row r="382" spans="1:3" x14ac:dyDescent="0.25">
      <c r="A382" t="s">
        <v>646</v>
      </c>
      <c r="C382" t="str">
        <f t="shared" si="5"/>
        <v>Darlehen (sonstige VermG)</v>
      </c>
    </row>
    <row r="383" spans="1:3" x14ac:dyDescent="0.25">
      <c r="A383" t="s">
        <v>647</v>
      </c>
      <c r="C383" t="str">
        <f t="shared" si="5"/>
        <v>Darlehen Rlz bis 1 J. (sonstige VermG)</v>
      </c>
    </row>
    <row r="384" spans="1:3" x14ac:dyDescent="0.25">
      <c r="A384" t="s">
        <v>648</v>
      </c>
      <c r="C384" t="str">
        <f t="shared" si="5"/>
        <v>Darlehen Rlz &gt; 1 J. (sonstige VermG)</v>
      </c>
    </row>
    <row r="385" spans="1:3" x14ac:dyDescent="0.25">
      <c r="A385" t="s">
        <v>649</v>
      </c>
      <c r="C385" t="str">
        <f t="shared" si="5"/>
        <v>Nachträgl. abz. Vorsteuer, bewegl. WG</v>
      </c>
    </row>
    <row r="386" spans="1:3" x14ac:dyDescent="0.25">
      <c r="A386" t="s">
        <v>650</v>
      </c>
      <c r="C386" t="str">
        <f t="shared" si="5"/>
        <v>Zurückzuzahlende Vorsteuer, bewegl.WG</v>
      </c>
    </row>
    <row r="387" spans="1:3" x14ac:dyDescent="0.25">
      <c r="A387" t="s">
        <v>651</v>
      </c>
      <c r="C387" t="str">
        <f t="shared" ref="C387:C450" si="6">+A387</f>
        <v>Nachträgl. abz. Vorsteuer, unbewegl. WG</v>
      </c>
    </row>
    <row r="388" spans="1:3" x14ac:dyDescent="0.25">
      <c r="A388" t="s">
        <v>652</v>
      </c>
      <c r="C388" t="str">
        <f t="shared" si="6"/>
        <v>Zurückzuzahl. Vorsteuer, unbewegl. WG</v>
      </c>
    </row>
    <row r="389" spans="1:3" x14ac:dyDescent="0.25">
      <c r="A389" t="s">
        <v>653</v>
      </c>
      <c r="C389" t="str">
        <f t="shared" si="6"/>
        <v>Aufzuteilende Vorsteuer</v>
      </c>
    </row>
    <row r="390" spans="1:3" x14ac:dyDescent="0.25">
      <c r="A390" t="s">
        <v>654</v>
      </c>
      <c r="C390" t="str">
        <f t="shared" si="6"/>
        <v>Aufzuteilende Vorsteuer 7%</v>
      </c>
    </row>
    <row r="391" spans="1:3" x14ac:dyDescent="0.25">
      <c r="A391" t="s">
        <v>655</v>
      </c>
      <c r="C391" t="str">
        <f t="shared" si="6"/>
        <v>Aufzuteilende Vorsteuer aus EU-Erwerb</v>
      </c>
    </row>
    <row r="392" spans="1:3" x14ac:dyDescent="0.25">
      <c r="A392" t="s">
        <v>656</v>
      </c>
      <c r="C392" t="str">
        <f t="shared" si="6"/>
        <v>Aufzuteil. Vorsteuer aus EU-Erwerb 19%</v>
      </c>
    </row>
    <row r="393" spans="1:3" x14ac:dyDescent="0.25">
      <c r="A393" t="s">
        <v>657</v>
      </c>
      <c r="C393" t="str">
        <f t="shared" si="6"/>
        <v>Aufzuteilende Vorsteuer 5%</v>
      </c>
    </row>
    <row r="394" spans="1:3" x14ac:dyDescent="0.25">
      <c r="A394" t="s">
        <v>658</v>
      </c>
      <c r="C394" t="str">
        <f t="shared" si="6"/>
        <v>Aufzuteilende Vorsteuer 16%</v>
      </c>
    </row>
    <row r="395" spans="1:3" x14ac:dyDescent="0.25">
      <c r="A395" t="s">
        <v>659</v>
      </c>
      <c r="C395" t="str">
        <f t="shared" si="6"/>
        <v>Aufzuteilende Vorsteuer 19%</v>
      </c>
    </row>
    <row r="396" spans="1:3" x14ac:dyDescent="0.25">
      <c r="A396" t="s">
        <v>660</v>
      </c>
      <c r="C396" t="str">
        <f t="shared" si="6"/>
        <v>Aufzuteil. Vorsteuer §§ 13a/13b UStG</v>
      </c>
    </row>
    <row r="397" spans="1:3" x14ac:dyDescent="0.25">
      <c r="A397" t="s">
        <v>661</v>
      </c>
      <c r="C397" t="str">
        <f t="shared" si="6"/>
        <v>Abziehbare Vorsteuer 5%</v>
      </c>
    </row>
    <row r="398" spans="1:3" x14ac:dyDescent="0.25">
      <c r="A398" t="s">
        <v>662</v>
      </c>
      <c r="C398" t="str">
        <f t="shared" si="6"/>
        <v>Aufzuteil. Vorsteuer §§13a/13b UStG 19%</v>
      </c>
    </row>
    <row r="399" spans="1:3" x14ac:dyDescent="0.25">
      <c r="A399" t="s">
        <v>663</v>
      </c>
      <c r="C399" t="str">
        <f t="shared" si="6"/>
        <v>Abziehbare Vorsteuer</v>
      </c>
    </row>
    <row r="400" spans="1:3" x14ac:dyDescent="0.25">
      <c r="A400" t="s">
        <v>664</v>
      </c>
      <c r="C400" t="str">
        <f t="shared" si="6"/>
        <v>Abziehbare Vorsteuer 7%</v>
      </c>
    </row>
    <row r="401" spans="1:3" x14ac:dyDescent="0.25">
      <c r="A401" t="s">
        <v>665</v>
      </c>
      <c r="C401" t="str">
        <f t="shared" si="6"/>
        <v>Abziehbare Vorsteuer aus EU-Erwerb</v>
      </c>
    </row>
    <row r="402" spans="1:3" x14ac:dyDescent="0.25">
      <c r="A402" t="s">
        <v>666</v>
      </c>
      <c r="C402" t="str">
        <f t="shared" si="6"/>
        <v>Vorst.letzter Abnehmer Dreiecksgeschäft</v>
      </c>
    </row>
    <row r="403" spans="1:3" x14ac:dyDescent="0.25">
      <c r="A403" t="s">
        <v>667</v>
      </c>
      <c r="C403" t="str">
        <f t="shared" si="6"/>
        <v>Abziehbare Vorsteuer aus EU-Erwerb 19%</v>
      </c>
    </row>
    <row r="404" spans="1:3" x14ac:dyDescent="0.25">
      <c r="A404" t="s">
        <v>668</v>
      </c>
      <c r="C404" t="str">
        <f t="shared" si="6"/>
        <v>Abziehbare Vorsteuer 16%</v>
      </c>
    </row>
    <row r="405" spans="1:3" x14ac:dyDescent="0.25">
      <c r="A405" t="s">
        <v>669</v>
      </c>
      <c r="C405" t="str">
        <f t="shared" si="6"/>
        <v>Abziehbare Vorsteuer 19%</v>
      </c>
    </row>
    <row r="406" spans="1:3" x14ac:dyDescent="0.25">
      <c r="A406" t="s">
        <v>670</v>
      </c>
      <c r="C406" t="str">
        <f t="shared" si="6"/>
        <v>Abziehbare Vorsteuer § 13b UStG 19%</v>
      </c>
    </row>
    <row r="407" spans="1:3" x14ac:dyDescent="0.25">
      <c r="A407" t="s">
        <v>671</v>
      </c>
      <c r="C407" t="str">
        <f t="shared" si="6"/>
        <v>Abziehbare Vorsteuer § 13b UStG</v>
      </c>
    </row>
    <row r="408" spans="1:3" x14ac:dyDescent="0.25">
      <c r="A408" t="s">
        <v>672</v>
      </c>
      <c r="C408" t="str">
        <f t="shared" si="6"/>
        <v>Abziehbare Vorsteuer § 13b UStG 16%</v>
      </c>
    </row>
    <row r="409" spans="1:3" x14ac:dyDescent="0.25">
      <c r="A409" t="s">
        <v>673</v>
      </c>
      <c r="C409" t="str">
        <f t="shared" si="6"/>
        <v>Gegenkonto Vorsteuer § 4 (3) EStG</v>
      </c>
    </row>
    <row r="410" spans="1:3" x14ac:dyDescent="0.25">
      <c r="A410" t="s">
        <v>674</v>
      </c>
      <c r="C410" t="str">
        <f t="shared" si="6"/>
        <v>Auflösung Vorsteuer Vorjahr § 4 (3) EStG</v>
      </c>
    </row>
    <row r="411" spans="1:3" x14ac:dyDescent="0.25">
      <c r="A411" t="s">
        <v>675</v>
      </c>
      <c r="C411" t="str">
        <f t="shared" si="6"/>
        <v>Vorsteuer aus Investitionen § 4 (3) EStG</v>
      </c>
    </row>
    <row r="412" spans="1:3" x14ac:dyDescent="0.25">
      <c r="A412" t="s">
        <v>676</v>
      </c>
      <c r="C412" t="str">
        <f t="shared" si="6"/>
        <v>Gegenkto. Vorsteuer Durchschnittssätze</v>
      </c>
    </row>
    <row r="413" spans="1:3" x14ac:dyDescent="0.25">
      <c r="A413" t="s">
        <v>677</v>
      </c>
      <c r="C413" t="str">
        <f t="shared" si="6"/>
        <v>Vorsteuer EU-Erwerb neue Kfz ohne UStID</v>
      </c>
    </row>
    <row r="414" spans="1:3" x14ac:dyDescent="0.25">
      <c r="A414" t="s">
        <v>678</v>
      </c>
      <c r="C414" t="str">
        <f t="shared" si="6"/>
        <v>Abziehbare Vorsteuer § 13a UStG</v>
      </c>
    </row>
    <row r="415" spans="1:3" x14ac:dyDescent="0.25">
      <c r="A415" t="s">
        <v>679</v>
      </c>
      <c r="C415" t="str">
        <f t="shared" si="6"/>
        <v>Vorsteuer allgem. Durchschnittssätze</v>
      </c>
    </row>
    <row r="416" spans="1:3" x14ac:dyDescent="0.25">
      <c r="A416" t="s">
        <v>680</v>
      </c>
      <c r="C416" t="str">
        <f t="shared" si="6"/>
        <v>Einfuhrumsatzsteuer</v>
      </c>
    </row>
    <row r="417" spans="1:3" x14ac:dyDescent="0.25">
      <c r="A417" t="s">
        <v>681</v>
      </c>
      <c r="C417" t="str">
        <f t="shared" si="6"/>
        <v>Abziehbare Vorsteuer aus EU-Erwerb 16%</v>
      </c>
    </row>
    <row r="418" spans="1:3" x14ac:dyDescent="0.25">
      <c r="A418" t="s">
        <v>682</v>
      </c>
      <c r="C418" t="str">
        <f t="shared" si="6"/>
        <v>Durchlaufende Posten</v>
      </c>
    </row>
    <row r="419" spans="1:3" x14ac:dyDescent="0.25">
      <c r="A419" t="s">
        <v>683</v>
      </c>
      <c r="C419" t="str">
        <f t="shared" si="6"/>
        <v>Fremdgeld</v>
      </c>
    </row>
    <row r="420" spans="1:3" x14ac:dyDescent="0.25">
      <c r="A420" t="s">
        <v>684</v>
      </c>
      <c r="C420" t="str">
        <f t="shared" si="6"/>
        <v>Verrechnung erhaltene Anzahlungen</v>
      </c>
    </row>
    <row r="421" spans="1:3" x14ac:dyDescent="0.25">
      <c r="A421" t="s">
        <v>685</v>
      </c>
      <c r="C421" t="str">
        <f t="shared" si="6"/>
        <v>Forderungen gegen verbund.Unternehmen</v>
      </c>
    </row>
    <row r="422" spans="1:3" x14ac:dyDescent="0.25">
      <c r="A422" t="s">
        <v>686</v>
      </c>
      <c r="C422" t="str">
        <f t="shared" si="6"/>
        <v>Forderungen gg. verbundene UN(b. 1 J)</v>
      </c>
    </row>
    <row r="423" spans="1:3" x14ac:dyDescent="0.25">
      <c r="A423" t="s">
        <v>687</v>
      </c>
      <c r="C423" t="str">
        <f t="shared" si="6"/>
        <v>Forderungen gg. verbundene UN(g. 1 J)</v>
      </c>
    </row>
    <row r="424" spans="1:3" x14ac:dyDescent="0.25">
      <c r="A424" t="s">
        <v>688</v>
      </c>
      <c r="C424" t="str">
        <f t="shared" si="6"/>
        <v>Forderungen gg. UN m. Beteiligungsverh.</v>
      </c>
    </row>
    <row r="425" spans="1:3" x14ac:dyDescent="0.25">
      <c r="A425" t="s">
        <v>689</v>
      </c>
      <c r="C425" t="str">
        <f t="shared" si="6"/>
        <v>Forderg. gg. UN mit Beteiligg.verh. b.1J</v>
      </c>
    </row>
    <row r="426" spans="1:3" x14ac:dyDescent="0.25">
      <c r="A426" t="s">
        <v>690</v>
      </c>
      <c r="C426" t="str">
        <f t="shared" si="6"/>
        <v>Forderg. gg. UN mit Beteiligg.verh. g.1J</v>
      </c>
    </row>
    <row r="427" spans="1:3" x14ac:dyDescent="0.25">
      <c r="A427" t="s">
        <v>691</v>
      </c>
      <c r="C427" t="str">
        <f t="shared" si="6"/>
        <v>Verbindlichkeiten aus Lieferungen+Leist.</v>
      </c>
    </row>
    <row r="428" spans="1:3" x14ac:dyDescent="0.25">
      <c r="A428" t="s">
        <v>692</v>
      </c>
      <c r="C428" t="str">
        <f t="shared" si="6"/>
        <v>Verbindlichkeiten aus L+L</v>
      </c>
    </row>
    <row r="429" spans="1:3" x14ac:dyDescent="0.25">
      <c r="A429" t="s">
        <v>692</v>
      </c>
      <c r="C429" t="str">
        <f t="shared" si="6"/>
        <v>Verbindlichkeiten aus L+L</v>
      </c>
    </row>
    <row r="430" spans="1:3" x14ac:dyDescent="0.25">
      <c r="A430" t="s">
        <v>692</v>
      </c>
      <c r="C430" t="str">
        <f t="shared" si="6"/>
        <v>Verbindlichkeiten aus L+L</v>
      </c>
    </row>
    <row r="431" spans="1:3" x14ac:dyDescent="0.25">
      <c r="A431" t="s">
        <v>693</v>
      </c>
      <c r="C431" t="str">
        <f t="shared" si="6"/>
        <v>Verbindl. aus L+L allg. Steuersatz (EÜR)</v>
      </c>
    </row>
    <row r="432" spans="1:3" x14ac:dyDescent="0.25">
      <c r="A432" t="s">
        <v>694</v>
      </c>
      <c r="C432" t="str">
        <f t="shared" si="6"/>
        <v>Verbindl. aus L+L erm. Steuersatz (EÜR)</v>
      </c>
    </row>
    <row r="433" spans="1:3" x14ac:dyDescent="0.25">
      <c r="A433" t="s">
        <v>695</v>
      </c>
      <c r="C433" t="str">
        <f t="shared" si="6"/>
        <v>Verbindl. aus L+L ohne Vorsteuerabzug</v>
      </c>
    </row>
    <row r="434" spans="1:3" x14ac:dyDescent="0.25">
      <c r="A434" t="s">
        <v>696</v>
      </c>
      <c r="C434" t="str">
        <f t="shared" si="6"/>
        <v>Gegenkto Aufteilung Verbindl. L+L (EÜR)</v>
      </c>
    </row>
    <row r="435" spans="1:3" x14ac:dyDescent="0.25">
      <c r="A435" t="s">
        <v>697</v>
      </c>
      <c r="C435" t="str">
        <f t="shared" si="6"/>
        <v>Verbindlichkeiten L+L ohne Kontokorrent</v>
      </c>
    </row>
    <row r="436" spans="1:3" x14ac:dyDescent="0.25">
      <c r="A436" t="s">
        <v>698</v>
      </c>
      <c r="C436" t="str">
        <f t="shared" si="6"/>
        <v>Verbindl.L+L f.Invest. für § 4 (3) EStG</v>
      </c>
    </row>
    <row r="437" spans="1:3" x14ac:dyDescent="0.25">
      <c r="A437" t="s">
        <v>699</v>
      </c>
      <c r="C437" t="str">
        <f t="shared" si="6"/>
        <v>Verbindl.a.Lieferungen/Leistungen b.1 J</v>
      </c>
    </row>
    <row r="438" spans="1:3" x14ac:dyDescent="0.25">
      <c r="A438" t="s">
        <v>700</v>
      </c>
      <c r="C438" t="str">
        <f t="shared" si="6"/>
        <v>Verbindl.a.Lieferungen/Leistungen 1-5 J</v>
      </c>
    </row>
    <row r="439" spans="1:3" x14ac:dyDescent="0.25">
      <c r="A439" t="s">
        <v>701</v>
      </c>
      <c r="C439" t="str">
        <f t="shared" si="6"/>
        <v>Verbindl.a.Lieferungen/Leistungen g.5 J</v>
      </c>
    </row>
    <row r="440" spans="1:3" x14ac:dyDescent="0.25">
      <c r="A440" t="s">
        <v>702</v>
      </c>
      <c r="C440" t="str">
        <f t="shared" si="6"/>
        <v>Verbindl. aus L+L gg. verbundenen UN</v>
      </c>
    </row>
    <row r="441" spans="1:3" x14ac:dyDescent="0.25">
      <c r="A441" t="s">
        <v>703</v>
      </c>
      <c r="C441" t="str">
        <f t="shared" si="6"/>
        <v>Verbindl.aus L+L gg.verbundenen UN b. 1J</v>
      </c>
    </row>
    <row r="442" spans="1:3" x14ac:dyDescent="0.25">
      <c r="A442" t="s">
        <v>704</v>
      </c>
      <c r="C442" t="str">
        <f t="shared" si="6"/>
        <v>Verbindl.aus L+L gg.verbundenen UN 1-5 J</v>
      </c>
    </row>
    <row r="443" spans="1:3" x14ac:dyDescent="0.25">
      <c r="A443" t="s">
        <v>705</v>
      </c>
      <c r="C443" t="str">
        <f t="shared" si="6"/>
        <v>Verbindl.aus L+L gg.verbundenen UN g.5 J</v>
      </c>
    </row>
    <row r="444" spans="1:3" x14ac:dyDescent="0.25">
      <c r="A444" t="s">
        <v>706</v>
      </c>
      <c r="C444" t="str">
        <f t="shared" si="6"/>
        <v>Verbindl.aus L+L gg.UN m.Beteiligg.verh.</v>
      </c>
    </row>
    <row r="445" spans="1:3" x14ac:dyDescent="0.25">
      <c r="A445" t="s">
        <v>707</v>
      </c>
      <c r="C445" t="str">
        <f t="shared" si="6"/>
        <v>Verbindl.aus L+L gg.UN m. Bet.verh. b.1J</v>
      </c>
    </row>
    <row r="446" spans="1:3" x14ac:dyDescent="0.25">
      <c r="A446" t="s">
        <v>708</v>
      </c>
      <c r="C446" t="str">
        <f t="shared" si="6"/>
        <v>Verbindl.aus L+L gg.UN m. Bet.verh. 1-5J</v>
      </c>
    </row>
    <row r="447" spans="1:3" x14ac:dyDescent="0.25">
      <c r="A447" t="s">
        <v>709</v>
      </c>
      <c r="C447" t="str">
        <f t="shared" si="6"/>
        <v>Verbindl.aus L+L gg.UN m. Bet.verh. g.5J</v>
      </c>
    </row>
    <row r="448" spans="1:3" x14ac:dyDescent="0.25">
      <c r="A448" t="s">
        <v>710</v>
      </c>
      <c r="C448" t="str">
        <f t="shared" si="6"/>
        <v>Verbindl. aus L+L gg. Gesellschaftern</v>
      </c>
    </row>
    <row r="449" spans="1:3" x14ac:dyDescent="0.25">
      <c r="A449" t="s">
        <v>711</v>
      </c>
      <c r="C449" t="str">
        <f t="shared" si="6"/>
        <v>Verbindl. aus L+L gg. Gesellsch. b. 1J</v>
      </c>
    </row>
    <row r="450" spans="1:3" x14ac:dyDescent="0.25">
      <c r="A450" t="s">
        <v>712</v>
      </c>
      <c r="C450" t="str">
        <f t="shared" si="6"/>
        <v>Verbindl. aus L+L gg. Gesellsch. 1-5 J</v>
      </c>
    </row>
    <row r="451" spans="1:3" x14ac:dyDescent="0.25">
      <c r="A451" t="s">
        <v>713</v>
      </c>
      <c r="C451" t="str">
        <f t="shared" ref="C451:C514" si="7">+A451</f>
        <v>Verbindl. aus L+L gg. Gesellsch. g. 5J</v>
      </c>
    </row>
    <row r="452" spans="1:3" x14ac:dyDescent="0.25">
      <c r="A452" t="s">
        <v>714</v>
      </c>
      <c r="C452" t="str">
        <f t="shared" si="7"/>
        <v>Gegenkonto bei Aufteilung Kreditoren</v>
      </c>
    </row>
    <row r="453" spans="1:3" x14ac:dyDescent="0.25">
      <c r="A453" t="s">
        <v>715</v>
      </c>
      <c r="C453" t="str">
        <f t="shared" si="7"/>
        <v>Wechselverbindlichkeiten</v>
      </c>
    </row>
    <row r="454" spans="1:3" x14ac:dyDescent="0.25">
      <c r="A454" t="s">
        <v>716</v>
      </c>
      <c r="C454" t="str">
        <f t="shared" si="7"/>
        <v>Wechselverbindlichkeiten (bis 1 Jahr)</v>
      </c>
    </row>
    <row r="455" spans="1:3" x14ac:dyDescent="0.25">
      <c r="A455" t="s">
        <v>717</v>
      </c>
      <c r="C455" t="str">
        <f t="shared" si="7"/>
        <v>Wechselverbindlichkeiten (1-5 Jahre)</v>
      </c>
    </row>
    <row r="456" spans="1:3" x14ac:dyDescent="0.25">
      <c r="A456" t="s">
        <v>718</v>
      </c>
      <c r="C456" t="str">
        <f t="shared" si="7"/>
        <v>Wechselverbindlichkeiten (g. 5 Jahre)</v>
      </c>
    </row>
    <row r="457" spans="1:3" x14ac:dyDescent="0.25">
      <c r="A457" t="s">
        <v>719</v>
      </c>
      <c r="C457" t="str">
        <f t="shared" si="7"/>
        <v>Verbindlichk. ggb. GmbH-Gesellschaftern</v>
      </c>
    </row>
    <row r="458" spans="1:3" x14ac:dyDescent="0.25">
      <c r="A458" t="s">
        <v>720</v>
      </c>
      <c r="C458" t="str">
        <f t="shared" si="7"/>
        <v>Verbindlichk. ggb. GmbH-Ges.ern, b1J</v>
      </c>
    </row>
    <row r="459" spans="1:3" x14ac:dyDescent="0.25">
      <c r="A459" t="s">
        <v>721</v>
      </c>
      <c r="C459" t="str">
        <f t="shared" si="7"/>
        <v>Verbindlichk. ggb. GmbH-Ges.ern, 1-5J</v>
      </c>
    </row>
    <row r="460" spans="1:3" x14ac:dyDescent="0.25">
      <c r="A460" t="s">
        <v>722</v>
      </c>
      <c r="C460" t="str">
        <f t="shared" si="7"/>
        <v>Verbindlichk. ggb. GmbH-Ges.ern, g5J</v>
      </c>
    </row>
    <row r="461" spans="1:3" x14ac:dyDescent="0.25">
      <c r="A461" t="s">
        <v>723</v>
      </c>
      <c r="C461" t="str">
        <f t="shared" si="7"/>
        <v>Verbindl. ggb. pers.haftenden Ges.ern</v>
      </c>
    </row>
    <row r="462" spans="1:3" x14ac:dyDescent="0.25">
      <c r="A462" t="s">
        <v>724</v>
      </c>
      <c r="C462" t="str">
        <f t="shared" si="7"/>
        <v>Verbindl. ggb. pers.haft. Ges.ern, b1J</v>
      </c>
    </row>
    <row r="463" spans="1:3" x14ac:dyDescent="0.25">
      <c r="A463" t="s">
        <v>725</v>
      </c>
      <c r="C463" t="str">
        <f t="shared" si="7"/>
        <v>Verbindl. ggb. pers.haft. Ges.ern, 1-5J</v>
      </c>
    </row>
    <row r="464" spans="1:3" x14ac:dyDescent="0.25">
      <c r="A464" t="s">
        <v>726</v>
      </c>
      <c r="C464" t="str">
        <f t="shared" si="7"/>
        <v>Verbindl. ggb. pers.haft. Ges.ern, g5J</v>
      </c>
    </row>
    <row r="465" spans="1:3" x14ac:dyDescent="0.25">
      <c r="A465" t="s">
        <v>727</v>
      </c>
      <c r="C465" t="str">
        <f t="shared" si="7"/>
        <v>Verbindlichkeiten ggb. Kommanditisten</v>
      </c>
    </row>
    <row r="466" spans="1:3" x14ac:dyDescent="0.25">
      <c r="A466" t="s">
        <v>728</v>
      </c>
      <c r="C466" t="str">
        <f t="shared" si="7"/>
        <v>Verbindlichk. ggb. Kommanditisten, b1J</v>
      </c>
    </row>
    <row r="467" spans="1:3" x14ac:dyDescent="0.25">
      <c r="A467" t="s">
        <v>729</v>
      </c>
      <c r="C467" t="str">
        <f t="shared" si="7"/>
        <v>Verbindlichk. ggb. Kommanditisten, 1-5J</v>
      </c>
    </row>
    <row r="468" spans="1:3" x14ac:dyDescent="0.25">
      <c r="A468" t="s">
        <v>730</v>
      </c>
      <c r="C468" t="str">
        <f t="shared" si="7"/>
        <v>Verbindlichk. ggb. Kommanditisten, g5J</v>
      </c>
    </row>
    <row r="469" spans="1:3" x14ac:dyDescent="0.25">
      <c r="A469" t="s">
        <v>731</v>
      </c>
      <c r="C469" t="str">
        <f t="shared" si="7"/>
        <v>Verbindlichk. ggb. Arbeitsgemeinschaft</v>
      </c>
    </row>
    <row r="470" spans="1:3" x14ac:dyDescent="0.25">
      <c r="A470" t="s">
        <v>732</v>
      </c>
      <c r="C470" t="str">
        <f t="shared" si="7"/>
        <v>Neutralis.aufwandsw.Sachv. § 4 (3) EStG</v>
      </c>
    </row>
    <row r="471" spans="1:3" x14ac:dyDescent="0.25">
      <c r="A471" t="s">
        <v>733</v>
      </c>
      <c r="C471" t="str">
        <f t="shared" si="7"/>
        <v>Ergebnisneutrale Sachv. § 4 (3) EStG</v>
      </c>
    </row>
    <row r="472" spans="1:3" x14ac:dyDescent="0.25">
      <c r="A472" t="s">
        <v>734</v>
      </c>
      <c r="C472" t="str">
        <f t="shared" si="7"/>
        <v>Verb.ggü.still.Gesellschaftern - so.Verb</v>
      </c>
    </row>
    <row r="473" spans="1:3" x14ac:dyDescent="0.25">
      <c r="A473" t="s">
        <v>735</v>
      </c>
      <c r="C473" t="str">
        <f t="shared" si="7"/>
        <v>Verb.ggü.still.Gesellsch.(b.1J) so.Verb.</v>
      </c>
    </row>
    <row r="474" spans="1:3" x14ac:dyDescent="0.25">
      <c r="A474" t="s">
        <v>736</v>
      </c>
      <c r="C474" t="str">
        <f t="shared" si="7"/>
        <v>Verb.ggü.still.Gesellsch.(1-5J) so.Verb.</v>
      </c>
    </row>
    <row r="475" spans="1:3" x14ac:dyDescent="0.25">
      <c r="A475" t="s">
        <v>737</v>
      </c>
      <c r="C475" t="str">
        <f t="shared" si="7"/>
        <v>Verb.ggü.still.Gesellsch.(g.5J) so.Verb.</v>
      </c>
    </row>
    <row r="476" spans="1:3" x14ac:dyDescent="0.25">
      <c r="A476" t="s">
        <v>738</v>
      </c>
      <c r="C476" t="str">
        <f t="shared" si="7"/>
        <v>Sonstige Verbindlichkeiten</v>
      </c>
    </row>
    <row r="477" spans="1:3" x14ac:dyDescent="0.25">
      <c r="A477" t="s">
        <v>739</v>
      </c>
      <c r="C477" t="str">
        <f t="shared" si="7"/>
        <v>Sonstige Verbindlichkeiten (bis 1 J)</v>
      </c>
    </row>
    <row r="478" spans="1:3" x14ac:dyDescent="0.25">
      <c r="A478" t="s">
        <v>740</v>
      </c>
      <c r="C478" t="str">
        <f t="shared" si="7"/>
        <v>Sonstige Verbindlichkeiten (1-5 J)</v>
      </c>
    </row>
    <row r="479" spans="1:3" x14ac:dyDescent="0.25">
      <c r="A479" t="s">
        <v>741</v>
      </c>
      <c r="C479" t="str">
        <f t="shared" si="7"/>
        <v>Sonstige Verbindlichkeiten (g. 5 J)</v>
      </c>
    </row>
    <row r="480" spans="1:3" x14ac:dyDescent="0.25">
      <c r="A480" t="s">
        <v>742</v>
      </c>
      <c r="C480" t="str">
        <f t="shared" si="7"/>
        <v>So. Verbindl. § 11 (2) für § 4 (3) EStG</v>
      </c>
    </row>
    <row r="481" spans="1:3" x14ac:dyDescent="0.25">
      <c r="A481" t="s">
        <v>743</v>
      </c>
      <c r="C481" t="str">
        <f t="shared" si="7"/>
        <v>Darlehen (sonstige VB)</v>
      </c>
    </row>
    <row r="482" spans="1:3" x14ac:dyDescent="0.25">
      <c r="A482" t="s">
        <v>744</v>
      </c>
      <c r="C482" t="str">
        <f t="shared" si="7"/>
        <v>Darlehen Rlz bis 1 J. (sonstige VB)</v>
      </c>
    </row>
    <row r="483" spans="1:3" x14ac:dyDescent="0.25">
      <c r="A483" t="s">
        <v>745</v>
      </c>
      <c r="C483" t="str">
        <f t="shared" si="7"/>
        <v>Darlehen Rlz 1-5 J. (sonstige VB)</v>
      </c>
    </row>
    <row r="484" spans="1:3" x14ac:dyDescent="0.25">
      <c r="A484" t="s">
        <v>746</v>
      </c>
      <c r="C484" t="str">
        <f t="shared" si="7"/>
        <v>Darlehen Rlz &gt; 5 J. (sonstige VB)</v>
      </c>
    </row>
    <row r="485" spans="1:3" x14ac:dyDescent="0.25">
      <c r="A485" t="s">
        <v>747</v>
      </c>
      <c r="C485" t="str">
        <f t="shared" si="7"/>
        <v>Gewinnverfügung stille Gesellschaft.</v>
      </c>
    </row>
    <row r="486" spans="1:3" x14ac:dyDescent="0.25">
      <c r="A486" t="s">
        <v>748</v>
      </c>
      <c r="C486" t="str">
        <f t="shared" si="7"/>
        <v>Erhalt. Anzahlungen auf Bestellungen</v>
      </c>
    </row>
    <row r="487" spans="1:3" x14ac:dyDescent="0.25">
      <c r="A487" t="s">
        <v>749</v>
      </c>
      <c r="C487" t="str">
        <f t="shared" si="7"/>
        <v>Erhaltene Anzahlungen 7% USt</v>
      </c>
    </row>
    <row r="488" spans="1:3" x14ac:dyDescent="0.25">
      <c r="A488" t="s">
        <v>750</v>
      </c>
      <c r="C488" t="str">
        <f t="shared" si="7"/>
        <v>Erhaltene Anzahlungen 5% USt</v>
      </c>
    </row>
    <row r="489" spans="1:3" x14ac:dyDescent="0.25">
      <c r="A489" t="s">
        <v>751</v>
      </c>
      <c r="C489" t="str">
        <f t="shared" si="7"/>
        <v>Erhaltene Anzahlungen - Nachsteuer</v>
      </c>
    </row>
    <row r="490" spans="1:3" x14ac:dyDescent="0.25">
      <c r="A490" t="s">
        <v>752</v>
      </c>
      <c r="C490" t="str">
        <f t="shared" si="7"/>
        <v>Erhaltene Anzahlungen 16% USt</v>
      </c>
    </row>
    <row r="491" spans="1:3" x14ac:dyDescent="0.25">
      <c r="A491" t="s">
        <v>753</v>
      </c>
      <c r="C491" t="str">
        <f t="shared" si="7"/>
        <v>Erhaltene Anzahlungen 19% USt</v>
      </c>
    </row>
    <row r="492" spans="1:3" x14ac:dyDescent="0.25">
      <c r="A492" t="s">
        <v>754</v>
      </c>
      <c r="C492" t="str">
        <f t="shared" si="7"/>
        <v>Erhaltene Anzahlungen (bis 1 Jahr)</v>
      </c>
    </row>
    <row r="493" spans="1:3" x14ac:dyDescent="0.25">
      <c r="A493" t="s">
        <v>755</v>
      </c>
      <c r="C493" t="str">
        <f t="shared" si="7"/>
        <v>Erhaltene Anzahlungen (1-5 Jahre)</v>
      </c>
    </row>
    <row r="494" spans="1:3" x14ac:dyDescent="0.25">
      <c r="A494" t="s">
        <v>756</v>
      </c>
      <c r="C494" t="str">
        <f t="shared" si="7"/>
        <v>Erhaltene Anzahlungen (g. 5 Jahre)</v>
      </c>
    </row>
    <row r="495" spans="1:3" x14ac:dyDescent="0.25">
      <c r="A495" t="s">
        <v>757</v>
      </c>
      <c r="C495" t="str">
        <f t="shared" si="7"/>
        <v>Erhaltene Anzahlungen auf Bestellungen</v>
      </c>
    </row>
    <row r="496" spans="1:3" x14ac:dyDescent="0.25">
      <c r="A496" t="s">
        <v>758</v>
      </c>
      <c r="C496" t="str">
        <f t="shared" si="7"/>
        <v>USt fällig Folg.per.§§13(1) u.13b(2)UStG</v>
      </c>
    </row>
    <row r="497" spans="1:3" x14ac:dyDescent="0.25">
      <c r="A497" t="s">
        <v>759</v>
      </c>
      <c r="C497" t="str">
        <f t="shared" si="7"/>
        <v>USt im and. EU-Land stpfl.elektr. Leistg</v>
      </c>
    </row>
    <row r="498" spans="1:3" x14ac:dyDescent="0.25">
      <c r="A498" t="s">
        <v>760</v>
      </c>
      <c r="C498" t="str">
        <f t="shared" si="7"/>
        <v>Steuerzahlg aus im and.EU-Land stpfl.DL</v>
      </c>
    </row>
    <row r="499" spans="1:3" x14ac:dyDescent="0.25">
      <c r="A499" t="s">
        <v>761</v>
      </c>
      <c r="C499" t="str">
        <f t="shared" si="7"/>
        <v>Kreditkartenabrechnung</v>
      </c>
    </row>
    <row r="500" spans="1:3" x14ac:dyDescent="0.25">
      <c r="A500" t="s">
        <v>762</v>
      </c>
      <c r="C500" t="str">
        <f t="shared" si="7"/>
        <v>Agenturwarenabrechnung (sonstige VB)</v>
      </c>
    </row>
    <row r="501" spans="1:3" x14ac:dyDescent="0.25">
      <c r="A501" t="s">
        <v>763</v>
      </c>
      <c r="C501" t="str">
        <f t="shared" si="7"/>
        <v>Erhaltene Kautionen</v>
      </c>
    </row>
    <row r="502" spans="1:3" x14ac:dyDescent="0.25">
      <c r="A502" t="s">
        <v>764</v>
      </c>
      <c r="C502" t="str">
        <f t="shared" si="7"/>
        <v>Erhaltene Kautionen (bis 1 Jahr)</v>
      </c>
    </row>
    <row r="503" spans="1:3" x14ac:dyDescent="0.25">
      <c r="A503" t="s">
        <v>765</v>
      </c>
      <c r="C503" t="str">
        <f t="shared" si="7"/>
        <v>Erhaltene Kautionen (1-5 Jahre)</v>
      </c>
    </row>
    <row r="504" spans="1:3" x14ac:dyDescent="0.25">
      <c r="A504" t="s">
        <v>766</v>
      </c>
      <c r="C504" t="str">
        <f t="shared" si="7"/>
        <v>Erhaltene Kautionen (größer 5 Jahre)</v>
      </c>
    </row>
    <row r="505" spans="1:3" x14ac:dyDescent="0.25">
      <c r="A505" t="s">
        <v>767</v>
      </c>
      <c r="C505" t="str">
        <f t="shared" si="7"/>
        <v>Verbindl. Steuern und Abgaben</v>
      </c>
    </row>
    <row r="506" spans="1:3" x14ac:dyDescent="0.25">
      <c r="A506" t="s">
        <v>768</v>
      </c>
      <c r="C506" t="str">
        <f t="shared" si="7"/>
        <v>Verbindl. Steuern und Abgaben (b. 1 J)</v>
      </c>
    </row>
    <row r="507" spans="1:3" x14ac:dyDescent="0.25">
      <c r="A507" t="s">
        <v>769</v>
      </c>
      <c r="C507" t="str">
        <f t="shared" si="7"/>
        <v>Verbindl. Steuern und Abgaben (1-5 J)</v>
      </c>
    </row>
    <row r="508" spans="1:3" x14ac:dyDescent="0.25">
      <c r="A508" t="s">
        <v>770</v>
      </c>
      <c r="C508" t="str">
        <f t="shared" si="7"/>
        <v>Verbindl. Steuern und Abgaben (g. 5 J)</v>
      </c>
    </row>
    <row r="509" spans="1:3" x14ac:dyDescent="0.25">
      <c r="A509" t="s">
        <v>771</v>
      </c>
      <c r="C509" t="str">
        <f t="shared" si="7"/>
        <v>Verbindlichkeiten aus Lohn und Gehalt</v>
      </c>
    </row>
    <row r="510" spans="1:3" x14ac:dyDescent="0.25">
      <c r="A510" t="s">
        <v>772</v>
      </c>
      <c r="C510" t="str">
        <f t="shared" si="7"/>
        <v>Verbindlichk. Lohn- und Kirchensteuer</v>
      </c>
    </row>
    <row r="511" spans="1:3" x14ac:dyDescent="0.25">
      <c r="A511" t="s">
        <v>773</v>
      </c>
      <c r="C511" t="str">
        <f t="shared" si="7"/>
        <v>Verbindlichkeiten soziale Sicherheit</v>
      </c>
    </row>
    <row r="512" spans="1:3" x14ac:dyDescent="0.25">
      <c r="A512" t="s">
        <v>774</v>
      </c>
      <c r="C512" t="str">
        <f t="shared" si="7"/>
        <v>Verbindlichk. soziale Sicherheit(b.1J)</v>
      </c>
    </row>
    <row r="513" spans="1:3" x14ac:dyDescent="0.25">
      <c r="A513" t="s">
        <v>775</v>
      </c>
      <c r="C513" t="str">
        <f t="shared" si="7"/>
        <v>Verbindlichk. soziale Sicherheit(1-5J)</v>
      </c>
    </row>
    <row r="514" spans="1:3" x14ac:dyDescent="0.25">
      <c r="A514" t="s">
        <v>776</v>
      </c>
      <c r="C514" t="str">
        <f t="shared" si="7"/>
        <v>Verbindlichk. soziale Sicherheit(g.5J)</v>
      </c>
    </row>
    <row r="515" spans="1:3" x14ac:dyDescent="0.25">
      <c r="A515" t="s">
        <v>777</v>
      </c>
      <c r="C515" t="str">
        <f t="shared" ref="C515:C578" si="8">+A515</f>
        <v>Verbindlichk. a.Einbehaltung (KapESt)</v>
      </c>
    </row>
    <row r="516" spans="1:3" x14ac:dyDescent="0.25">
      <c r="A516" t="s">
        <v>778</v>
      </c>
      <c r="C516" t="str">
        <f t="shared" si="8"/>
        <v>Verbindlichkeiten für Verbrauchsteuern</v>
      </c>
    </row>
    <row r="517" spans="1:3" x14ac:dyDescent="0.25">
      <c r="A517" t="s">
        <v>779</v>
      </c>
      <c r="C517" t="str">
        <f t="shared" si="8"/>
        <v>Verbindlichk. Einbehaltung Arbeitnehmer</v>
      </c>
    </row>
    <row r="518" spans="1:3" x14ac:dyDescent="0.25">
      <c r="A518" t="s">
        <v>780</v>
      </c>
      <c r="C518" t="str">
        <f t="shared" si="8"/>
        <v>Verbindl. an FA abzuführender Bauabzug</v>
      </c>
    </row>
    <row r="519" spans="1:3" x14ac:dyDescent="0.25">
      <c r="A519" t="s">
        <v>781</v>
      </c>
      <c r="C519" t="str">
        <f t="shared" si="8"/>
        <v>Verbindlichkeiten a. Vermögensbildung</v>
      </c>
    </row>
    <row r="520" spans="1:3" x14ac:dyDescent="0.25">
      <c r="A520" t="s">
        <v>782</v>
      </c>
      <c r="C520" t="str">
        <f t="shared" si="8"/>
        <v>Verbindlichk. Vermögensbildung(b.1J)</v>
      </c>
    </row>
    <row r="521" spans="1:3" x14ac:dyDescent="0.25">
      <c r="A521" t="s">
        <v>783</v>
      </c>
      <c r="C521" t="str">
        <f t="shared" si="8"/>
        <v>Verbindlichk. Vermögensbildung(1-5J)</v>
      </c>
    </row>
    <row r="522" spans="1:3" x14ac:dyDescent="0.25">
      <c r="A522" t="s">
        <v>784</v>
      </c>
      <c r="C522" t="str">
        <f t="shared" si="8"/>
        <v>Verbindlichk. Vermögensbildung(g.5J)</v>
      </c>
    </row>
    <row r="523" spans="1:3" x14ac:dyDescent="0.25">
      <c r="A523" t="s">
        <v>785</v>
      </c>
      <c r="C523" t="str">
        <f t="shared" si="8"/>
        <v>Steuerzahlungen an andere Länder</v>
      </c>
    </row>
    <row r="524" spans="1:3" x14ac:dyDescent="0.25">
      <c r="A524" t="s">
        <v>786</v>
      </c>
      <c r="C524" t="str">
        <f t="shared" si="8"/>
        <v>Lohn- und Gehaltsverrechnungen</v>
      </c>
    </row>
    <row r="525" spans="1:3" x14ac:dyDescent="0.25">
      <c r="A525" t="s">
        <v>787</v>
      </c>
      <c r="C525" t="str">
        <f t="shared" si="8"/>
        <v>Lohn/Gehaltsverrg § 11 (2) f.§ 4(3) EStG</v>
      </c>
    </row>
    <row r="526" spans="1:3" x14ac:dyDescent="0.25">
      <c r="A526" t="s">
        <v>788</v>
      </c>
      <c r="C526" t="str">
        <f t="shared" si="8"/>
        <v>Verbindlichk. gg Gesellschaft/Gesamthand</v>
      </c>
    </row>
    <row r="527" spans="1:3" x14ac:dyDescent="0.25">
      <c r="A527" t="s">
        <v>789</v>
      </c>
      <c r="C527" t="str">
        <f t="shared" si="8"/>
        <v>So. Verbindl. genossensch.Rückvergütung</v>
      </c>
    </row>
    <row r="528" spans="1:3" x14ac:dyDescent="0.25">
      <c r="A528" t="s">
        <v>790</v>
      </c>
      <c r="C528" t="str">
        <f t="shared" si="8"/>
        <v>Voraus.Beitrag ggb. Sozialversich.träger</v>
      </c>
    </row>
    <row r="529" spans="1:3" x14ac:dyDescent="0.25">
      <c r="A529" t="s">
        <v>791</v>
      </c>
      <c r="C529" t="str">
        <f t="shared" si="8"/>
        <v>Umsatzsteuer nicht fällig</v>
      </c>
    </row>
    <row r="530" spans="1:3" x14ac:dyDescent="0.25">
      <c r="A530" t="s">
        <v>792</v>
      </c>
      <c r="C530" t="str">
        <f t="shared" si="8"/>
        <v>Umsatzsteuer nicht fällig 7%</v>
      </c>
    </row>
    <row r="531" spans="1:3" x14ac:dyDescent="0.25">
      <c r="A531" t="s">
        <v>793</v>
      </c>
      <c r="C531" t="str">
        <f t="shared" si="8"/>
        <v>USt nicht fällig, EU-Lieferungen</v>
      </c>
    </row>
    <row r="532" spans="1:3" x14ac:dyDescent="0.25">
      <c r="A532" t="s">
        <v>794</v>
      </c>
      <c r="C532" t="str">
        <f t="shared" si="8"/>
        <v>Umsatzsteuer nicht fällig 5%</v>
      </c>
    </row>
    <row r="533" spans="1:3" x14ac:dyDescent="0.25">
      <c r="A533" t="s">
        <v>795</v>
      </c>
      <c r="C533" t="str">
        <f t="shared" si="8"/>
        <v>USt nicht fällig, EU-Lieferungen 19%</v>
      </c>
    </row>
    <row r="534" spans="1:3" x14ac:dyDescent="0.25">
      <c r="A534" t="s">
        <v>796</v>
      </c>
      <c r="C534" t="str">
        <f t="shared" si="8"/>
        <v>Umsatzsteuer nicht fällig 16%</v>
      </c>
    </row>
    <row r="535" spans="1:3" x14ac:dyDescent="0.25">
      <c r="A535" t="s">
        <v>797</v>
      </c>
      <c r="C535" t="str">
        <f t="shared" si="8"/>
        <v>Umsatzsteuer nicht fällig 19%</v>
      </c>
    </row>
    <row r="536" spans="1:3" x14ac:dyDescent="0.25">
      <c r="A536" t="s">
        <v>798</v>
      </c>
      <c r="C536" t="str">
        <f t="shared" si="8"/>
        <v>USt im anderen EU-Land stpfl.Lieferung</v>
      </c>
    </row>
    <row r="537" spans="1:3" x14ac:dyDescent="0.25">
      <c r="A537" t="s">
        <v>799</v>
      </c>
      <c r="C537" t="str">
        <f t="shared" si="8"/>
        <v>USt im anderen EU-Land s.Leist./Werkl.</v>
      </c>
    </row>
    <row r="538" spans="1:3" x14ac:dyDescent="0.25">
      <c r="A538" t="s">
        <v>800</v>
      </c>
      <c r="C538" t="str">
        <f t="shared" si="8"/>
        <v>Umsatzsteuer nach § 13a UStG</v>
      </c>
    </row>
    <row r="539" spans="1:3" x14ac:dyDescent="0.25">
      <c r="A539" t="s">
        <v>801</v>
      </c>
      <c r="C539" t="str">
        <f t="shared" si="8"/>
        <v>Umsatzsteuer</v>
      </c>
    </row>
    <row r="540" spans="1:3" x14ac:dyDescent="0.25">
      <c r="A540" t="s">
        <v>802</v>
      </c>
      <c r="C540" t="str">
        <f t="shared" si="8"/>
        <v>Umsatzsteuer 7%</v>
      </c>
    </row>
    <row r="541" spans="1:3" x14ac:dyDescent="0.25">
      <c r="A541" t="s">
        <v>803</v>
      </c>
      <c r="C541" t="str">
        <f t="shared" si="8"/>
        <v>Umsatzsteuer aus EU-Erwerb</v>
      </c>
    </row>
    <row r="542" spans="1:3" x14ac:dyDescent="0.25">
      <c r="A542" t="s">
        <v>804</v>
      </c>
      <c r="C542" t="str">
        <f t="shared" si="8"/>
        <v>Umsatzsteuer 5%</v>
      </c>
    </row>
    <row r="543" spans="1:3" x14ac:dyDescent="0.25">
      <c r="A543" t="s">
        <v>805</v>
      </c>
      <c r="C543" t="str">
        <f t="shared" si="8"/>
        <v>Umsatzsteuer aus EU-Erwerb 19%</v>
      </c>
    </row>
    <row r="544" spans="1:3" x14ac:dyDescent="0.25">
      <c r="A544" t="s">
        <v>806</v>
      </c>
      <c r="C544" t="str">
        <f t="shared" si="8"/>
        <v>Umsatzsteuer 16%</v>
      </c>
    </row>
    <row r="545" spans="1:3" x14ac:dyDescent="0.25">
      <c r="A545" t="s">
        <v>807</v>
      </c>
      <c r="C545" t="str">
        <f t="shared" si="8"/>
        <v>Umsatzsteuer 19%</v>
      </c>
    </row>
    <row r="546" spans="1:3" x14ac:dyDescent="0.25">
      <c r="A546" t="s">
        <v>808</v>
      </c>
      <c r="C546" t="str">
        <f t="shared" si="8"/>
        <v>Umsatzsteuer EU-Lieferungen</v>
      </c>
    </row>
    <row r="547" spans="1:3" x14ac:dyDescent="0.25">
      <c r="A547" t="s">
        <v>809</v>
      </c>
      <c r="C547" t="str">
        <f t="shared" si="8"/>
        <v>Umsatzsteuer EU-Lieferungen 19%</v>
      </c>
    </row>
    <row r="548" spans="1:3" x14ac:dyDescent="0.25">
      <c r="A548" t="s">
        <v>810</v>
      </c>
      <c r="C548" t="str">
        <f t="shared" si="8"/>
        <v>USt aus EU-Erwerb ohne Vorsteuerabzug</v>
      </c>
    </row>
    <row r="549" spans="1:3" x14ac:dyDescent="0.25">
      <c r="A549" t="s">
        <v>811</v>
      </c>
      <c r="C549" t="str">
        <f t="shared" si="8"/>
        <v>Umsatzsteuer-Vorauszahlungen</v>
      </c>
    </row>
    <row r="550" spans="1:3" x14ac:dyDescent="0.25">
      <c r="A550" t="s">
        <v>812</v>
      </c>
      <c r="C550" t="str">
        <f t="shared" si="8"/>
        <v>Umsatzsteuer-Vorauszahlungen 1/11</v>
      </c>
    </row>
    <row r="551" spans="1:3" x14ac:dyDescent="0.25">
      <c r="A551" t="s">
        <v>813</v>
      </c>
      <c r="C551" t="str">
        <f t="shared" si="8"/>
        <v>Nachsteuer</v>
      </c>
    </row>
    <row r="552" spans="1:3" x14ac:dyDescent="0.25">
      <c r="A552" t="s">
        <v>814</v>
      </c>
      <c r="C552" t="str">
        <f t="shared" si="8"/>
        <v>Unrichtig oder unberechtigt ausgew. USt</v>
      </c>
    </row>
    <row r="553" spans="1:3" x14ac:dyDescent="0.25">
      <c r="A553" t="s">
        <v>815</v>
      </c>
      <c r="C553" t="str">
        <f t="shared" si="8"/>
        <v>USt EU-Erwerb Neufahrzeuge ohne UStID</v>
      </c>
    </row>
    <row r="554" spans="1:3" x14ac:dyDescent="0.25">
      <c r="A554" t="s">
        <v>816</v>
      </c>
      <c r="C554" t="str">
        <f t="shared" si="8"/>
        <v>Umsatzsteuer nach § 13b UStG</v>
      </c>
    </row>
    <row r="555" spans="1:3" x14ac:dyDescent="0.25">
      <c r="A555" t="s">
        <v>817</v>
      </c>
      <c r="C555" t="str">
        <f t="shared" si="8"/>
        <v>Umsatzsteuer aus EU-Erwerb 16%</v>
      </c>
    </row>
    <row r="556" spans="1:3" x14ac:dyDescent="0.25">
      <c r="A556" t="s">
        <v>818</v>
      </c>
      <c r="C556" t="str">
        <f t="shared" si="8"/>
        <v>Umsatzsteuer nach § 13b UStG 19%</v>
      </c>
    </row>
    <row r="557" spans="1:3" x14ac:dyDescent="0.25">
      <c r="A557" t="s">
        <v>819</v>
      </c>
      <c r="C557" t="str">
        <f t="shared" si="8"/>
        <v>Aufgeschobene Einfuhr-Umsatzsteuer</v>
      </c>
    </row>
    <row r="558" spans="1:3" x14ac:dyDescent="0.25">
      <c r="A558" t="s">
        <v>820</v>
      </c>
      <c r="C558" t="str">
        <f t="shared" si="8"/>
        <v>Umsatzsteuer laufendes Jahr</v>
      </c>
    </row>
    <row r="559" spans="1:3" x14ac:dyDescent="0.25">
      <c r="A559" t="s">
        <v>821</v>
      </c>
      <c r="C559" t="str">
        <f t="shared" si="8"/>
        <v>Umsatzsteuer Vorjahr</v>
      </c>
    </row>
    <row r="560" spans="1:3" x14ac:dyDescent="0.25">
      <c r="A560" t="s">
        <v>822</v>
      </c>
      <c r="C560" t="str">
        <f t="shared" si="8"/>
        <v>Umsatzsteuer frühere Jahre</v>
      </c>
    </row>
    <row r="561" spans="1:3" x14ac:dyDescent="0.25">
      <c r="A561" t="s">
        <v>823</v>
      </c>
      <c r="C561" t="str">
        <f t="shared" si="8"/>
        <v>Sonstige Verrechnung</v>
      </c>
    </row>
    <row r="562" spans="1:3" x14ac:dyDescent="0.25">
      <c r="A562" t="s">
        <v>824</v>
      </c>
      <c r="C562" t="str">
        <f t="shared" si="8"/>
        <v>Verrechnung geleistete Anzahlungen</v>
      </c>
    </row>
    <row r="563" spans="1:3" x14ac:dyDescent="0.25">
      <c r="A563" t="s">
        <v>825</v>
      </c>
      <c r="C563" t="str">
        <f t="shared" si="8"/>
        <v>USt letzter Abnehmer Dreiecksgeschäft</v>
      </c>
    </row>
    <row r="564" spans="1:3" x14ac:dyDescent="0.25">
      <c r="A564" t="s">
        <v>826</v>
      </c>
      <c r="C564" t="str">
        <f t="shared" si="8"/>
        <v>Verbindl soziale Sicherheit § 4 (3) EStG</v>
      </c>
    </row>
    <row r="565" spans="1:3" x14ac:dyDescent="0.25">
      <c r="A565" t="s">
        <v>827</v>
      </c>
      <c r="C565" t="str">
        <f t="shared" si="8"/>
        <v>Ausgegebene Geschenkgutscheine</v>
      </c>
    </row>
    <row r="566" spans="1:3" x14ac:dyDescent="0.25">
      <c r="A566" t="s">
        <v>828</v>
      </c>
      <c r="C566" t="str">
        <f t="shared" si="8"/>
        <v>Verbindlichkeiten aus Umsatzsteuer-VZ</v>
      </c>
    </row>
    <row r="567" spans="1:3" x14ac:dyDescent="0.25">
      <c r="A567" t="s">
        <v>829</v>
      </c>
      <c r="C567" t="str">
        <f t="shared" si="8"/>
        <v>USt aus im Inland stpfl.EU-Lief.,nur OSS</v>
      </c>
    </row>
    <row r="568" spans="1:3" x14ac:dyDescent="0.25">
      <c r="A568" t="s">
        <v>830</v>
      </c>
      <c r="C568" t="str">
        <f t="shared" si="8"/>
        <v>Privatentnahmen allgemein (VH), EK</v>
      </c>
    </row>
    <row r="569" spans="1:3" x14ac:dyDescent="0.25">
      <c r="A569" t="s">
        <v>831</v>
      </c>
      <c r="C569" t="str">
        <f t="shared" si="8"/>
        <v>Privatentnahmen allgemein (nur EU)</v>
      </c>
    </row>
    <row r="570" spans="1:3" x14ac:dyDescent="0.25">
      <c r="A570" t="s">
        <v>832</v>
      </c>
      <c r="C570" t="str">
        <f t="shared" si="8"/>
        <v>Privatentnahmen Arbeitszimmer</v>
      </c>
    </row>
    <row r="571" spans="1:3" x14ac:dyDescent="0.25">
      <c r="A571" t="s">
        <v>833</v>
      </c>
      <c r="C571" t="str">
        <f t="shared" si="8"/>
        <v>Privatsteuern (VH), EK</v>
      </c>
    </row>
    <row r="572" spans="1:3" x14ac:dyDescent="0.25">
      <c r="A572" t="s">
        <v>834</v>
      </c>
      <c r="C572" t="str">
        <f t="shared" si="8"/>
        <v>Privatsteuern ESt 2022</v>
      </c>
    </row>
    <row r="573" spans="1:3" x14ac:dyDescent="0.25">
      <c r="A573" t="s">
        <v>835</v>
      </c>
      <c r="C573" t="str">
        <f t="shared" si="8"/>
        <v>Sonderausg. beschränkt abzugsf. (VH), EK</v>
      </c>
    </row>
    <row r="574" spans="1:3" x14ac:dyDescent="0.25">
      <c r="A574" t="s">
        <v>836</v>
      </c>
      <c r="C574" t="str">
        <f t="shared" si="8"/>
        <v>Sonderausg. beschränkt abzugsf. (nur EU)</v>
      </c>
    </row>
    <row r="575" spans="1:3" x14ac:dyDescent="0.25">
      <c r="A575" t="s">
        <v>837</v>
      </c>
      <c r="C575" t="str">
        <f t="shared" si="8"/>
        <v>Sonderausg. unbeschr. abzugsf. (VH), EK</v>
      </c>
    </row>
    <row r="576" spans="1:3" x14ac:dyDescent="0.25">
      <c r="A576" t="s">
        <v>838</v>
      </c>
      <c r="C576" t="str">
        <f t="shared" si="8"/>
        <v>Sonderausg. unbeschr. abzugsf. (nur EU)</v>
      </c>
    </row>
    <row r="577" spans="1:3" x14ac:dyDescent="0.25">
      <c r="A577" t="s">
        <v>839</v>
      </c>
      <c r="C577" t="str">
        <f t="shared" si="8"/>
        <v>Zuwendungen, Spenden (VH), EK</v>
      </c>
    </row>
    <row r="578" spans="1:3" x14ac:dyDescent="0.25">
      <c r="A578" t="s">
        <v>840</v>
      </c>
      <c r="C578" t="str">
        <f t="shared" si="8"/>
        <v>Zuwendungen, Spenden (nur EU)</v>
      </c>
    </row>
    <row r="579" spans="1:3" x14ac:dyDescent="0.25">
      <c r="A579" t="s">
        <v>841</v>
      </c>
      <c r="C579" t="str">
        <f t="shared" ref="C579:C642" si="9">+A579</f>
        <v>Außergewöhnliche Belastungen (VH), EK</v>
      </c>
    </row>
    <row r="580" spans="1:3" x14ac:dyDescent="0.25">
      <c r="A580" t="s">
        <v>842</v>
      </c>
      <c r="C580" t="str">
        <f t="shared" si="9"/>
        <v>Außergewöhnliche Belastungen (nur EU)</v>
      </c>
    </row>
    <row r="581" spans="1:3" x14ac:dyDescent="0.25">
      <c r="A581" t="s">
        <v>843</v>
      </c>
      <c r="C581" t="str">
        <f t="shared" si="9"/>
        <v>Grundstücksaufwand (VH), EK</v>
      </c>
    </row>
    <row r="582" spans="1:3" x14ac:dyDescent="0.25">
      <c r="A582" t="s">
        <v>844</v>
      </c>
      <c r="C582" t="str">
        <f t="shared" si="9"/>
        <v>Grundstücksaufwand (nur EU)</v>
      </c>
    </row>
    <row r="583" spans="1:3" x14ac:dyDescent="0.25">
      <c r="A583" t="s">
        <v>845</v>
      </c>
      <c r="C583" t="str">
        <f t="shared" si="9"/>
        <v>Grundstücksaufw. USt-Schl. mgl. (nur EU)</v>
      </c>
    </row>
    <row r="584" spans="1:3" x14ac:dyDescent="0.25">
      <c r="A584" t="s">
        <v>846</v>
      </c>
      <c r="C584" t="str">
        <f t="shared" si="9"/>
        <v>Grundstücksertrag (VH), EK</v>
      </c>
    </row>
    <row r="585" spans="1:3" x14ac:dyDescent="0.25">
      <c r="A585" t="s">
        <v>847</v>
      </c>
      <c r="C585" t="str">
        <f t="shared" si="9"/>
        <v>Grundstücksertrag (nur EU)</v>
      </c>
    </row>
    <row r="586" spans="1:3" x14ac:dyDescent="0.25">
      <c r="A586" t="s">
        <v>848</v>
      </c>
      <c r="C586" t="str">
        <f t="shared" si="9"/>
        <v>Grundstücksertr. USt-Schl. mgl. (nur EU)</v>
      </c>
    </row>
    <row r="587" spans="1:3" x14ac:dyDescent="0.25">
      <c r="A587" t="s">
        <v>849</v>
      </c>
      <c r="C587" t="str">
        <f t="shared" si="9"/>
        <v>Unentgeltliche Wertabgaben (VH), EK</v>
      </c>
    </row>
    <row r="588" spans="1:3" x14ac:dyDescent="0.25">
      <c r="A588" t="s">
        <v>850</v>
      </c>
      <c r="C588" t="str">
        <f t="shared" si="9"/>
        <v>Unentgeltliche Wertabgaben (nur EU)</v>
      </c>
    </row>
    <row r="589" spans="1:3" x14ac:dyDescent="0.25">
      <c r="A589" t="s">
        <v>851</v>
      </c>
      <c r="C589" t="str">
        <f t="shared" si="9"/>
        <v>Privateinlagen (VH), EK</v>
      </c>
    </row>
    <row r="590" spans="1:3" x14ac:dyDescent="0.25">
      <c r="A590" t="s">
        <v>852</v>
      </c>
      <c r="C590" t="str">
        <f t="shared" si="9"/>
        <v>Privateinlagen (nur EU)</v>
      </c>
    </row>
    <row r="591" spans="1:3" x14ac:dyDescent="0.25">
      <c r="A591" t="s">
        <v>853</v>
      </c>
      <c r="C591" t="str">
        <f t="shared" si="9"/>
        <v>Privatentnahmen allgemein (TH), FK</v>
      </c>
    </row>
    <row r="592" spans="1:3" x14ac:dyDescent="0.25">
      <c r="A592" t="s">
        <v>854</v>
      </c>
      <c r="C592" t="str">
        <f t="shared" si="9"/>
        <v>Privatsteuern (TH), FK</v>
      </c>
    </row>
    <row r="593" spans="1:3" x14ac:dyDescent="0.25">
      <c r="A593" t="s">
        <v>855</v>
      </c>
      <c r="C593" t="str">
        <f t="shared" si="9"/>
        <v>Sonderausg. beschränkt abzugsf. (TH), FK</v>
      </c>
    </row>
    <row r="594" spans="1:3" x14ac:dyDescent="0.25">
      <c r="A594" t="s">
        <v>856</v>
      </c>
      <c r="C594" t="str">
        <f t="shared" si="9"/>
        <v>Sonderausg. unbeschr. abzugsf. (TH), FK</v>
      </c>
    </row>
    <row r="595" spans="1:3" x14ac:dyDescent="0.25">
      <c r="A595" t="s">
        <v>857</v>
      </c>
      <c r="C595" t="str">
        <f t="shared" si="9"/>
        <v>Zuwendungen, Spenden (TH), FK</v>
      </c>
    </row>
    <row r="596" spans="1:3" x14ac:dyDescent="0.25">
      <c r="A596" t="s">
        <v>858</v>
      </c>
      <c r="C596" t="str">
        <f t="shared" si="9"/>
        <v>Außergewöhnliche Belastungen (TH), FK</v>
      </c>
    </row>
    <row r="597" spans="1:3" x14ac:dyDescent="0.25">
      <c r="A597" t="s">
        <v>859</v>
      </c>
      <c r="C597" t="str">
        <f t="shared" si="9"/>
        <v>Grundstücksaufwand (TH), FK</v>
      </c>
    </row>
    <row r="598" spans="1:3" x14ac:dyDescent="0.25">
      <c r="A598" t="s">
        <v>860</v>
      </c>
      <c r="C598" t="str">
        <f t="shared" si="9"/>
        <v>Grundstücksertrag (TH), FK</v>
      </c>
    </row>
    <row r="599" spans="1:3" x14ac:dyDescent="0.25">
      <c r="A599" t="s">
        <v>861</v>
      </c>
      <c r="C599" t="str">
        <f t="shared" si="9"/>
        <v>Unentgeltliche Wertabgaben (TH), FK</v>
      </c>
    </row>
    <row r="600" spans="1:3" x14ac:dyDescent="0.25">
      <c r="A600" t="s">
        <v>862</v>
      </c>
      <c r="C600" t="str">
        <f t="shared" si="9"/>
        <v>Privateinlagen (TH), FK</v>
      </c>
    </row>
    <row r="601" spans="1:3" x14ac:dyDescent="0.25">
      <c r="A601" t="s">
        <v>863</v>
      </c>
      <c r="C601" t="str">
        <f t="shared" si="9"/>
        <v>Verluste durch Verschmelzg./Umwandlung</v>
      </c>
    </row>
    <row r="602" spans="1:3" x14ac:dyDescent="0.25">
      <c r="A602" t="s">
        <v>864</v>
      </c>
      <c r="C602" t="str">
        <f t="shared" si="9"/>
        <v>Verl.d.außergew.Schad.fälle(Bilanzierer)</v>
      </c>
    </row>
    <row r="603" spans="1:3" x14ac:dyDescent="0.25">
      <c r="A603" t="s">
        <v>865</v>
      </c>
      <c r="C603" t="str">
        <f t="shared" si="9"/>
        <v>Aufw. für Restrukturierung u. Sanierung</v>
      </c>
    </row>
    <row r="604" spans="1:3" x14ac:dyDescent="0.25">
      <c r="A604" t="s">
        <v>866</v>
      </c>
      <c r="C604" t="str">
        <f t="shared" si="9"/>
        <v>Verlust Veräuß/Aufg.Geschäftsaktivität</v>
      </c>
    </row>
    <row r="605" spans="1:3" x14ac:dyDescent="0.25">
      <c r="A605" t="s">
        <v>867</v>
      </c>
      <c r="C605" t="str">
        <f t="shared" si="9"/>
        <v>Betriebsfremde Aufwendungen</v>
      </c>
    </row>
    <row r="606" spans="1:3" x14ac:dyDescent="0.25">
      <c r="A606" t="s">
        <v>36</v>
      </c>
      <c r="C606" t="str">
        <f t="shared" si="9"/>
        <v>Periodenfremde Aufwendungen</v>
      </c>
    </row>
    <row r="607" spans="1:3" x14ac:dyDescent="0.25">
      <c r="A607" t="s">
        <v>868</v>
      </c>
      <c r="C607" t="str">
        <f t="shared" si="9"/>
        <v>Aufwendungen Übergangsvorschr. BilMoG</v>
      </c>
    </row>
    <row r="608" spans="1:3" x14ac:dyDescent="0.25">
      <c r="A608" t="s">
        <v>869</v>
      </c>
      <c r="C608" t="str">
        <f t="shared" si="9"/>
        <v>Aufwendungen Pensionsrückstellungen</v>
      </c>
    </row>
    <row r="609" spans="1:3" x14ac:dyDescent="0.25">
      <c r="A609" t="s">
        <v>870</v>
      </c>
      <c r="C609" t="str">
        <f t="shared" si="9"/>
        <v>Aufwendungen latente Steuern BilMoG</v>
      </c>
    </row>
    <row r="610" spans="1:3" x14ac:dyDescent="0.25">
      <c r="A610" t="s">
        <v>21</v>
      </c>
      <c r="C610" t="str">
        <f t="shared" si="9"/>
        <v>Zinsen und ähnliche Aufwendungen</v>
      </c>
    </row>
    <row r="611" spans="1:3" x14ac:dyDescent="0.25">
      <c r="A611" t="s">
        <v>871</v>
      </c>
      <c r="C611" t="str">
        <f t="shared" si="9"/>
        <v>N. abzugsf. and.Nebenleistg §4 (5b) EStG</v>
      </c>
    </row>
    <row r="612" spans="1:3" x14ac:dyDescent="0.25">
      <c r="A612" t="s">
        <v>872</v>
      </c>
      <c r="C612" t="str">
        <f t="shared" si="9"/>
        <v>Abzugsfäh. and. Nebenleist. zu Steuern</v>
      </c>
    </row>
    <row r="613" spans="1:3" x14ac:dyDescent="0.25">
      <c r="A613" t="s">
        <v>873</v>
      </c>
      <c r="C613" t="str">
        <f t="shared" si="9"/>
        <v>Nicht abzugsfäh.and.Nebenleist.z.Steuern</v>
      </c>
    </row>
    <row r="614" spans="1:3" x14ac:dyDescent="0.25">
      <c r="A614" t="s">
        <v>874</v>
      </c>
      <c r="C614" t="str">
        <f t="shared" si="9"/>
        <v>Zinsaufw. § 233a AO nicht abzugsfähig</v>
      </c>
    </row>
    <row r="615" spans="1:3" x14ac:dyDescent="0.25">
      <c r="A615" t="s">
        <v>875</v>
      </c>
      <c r="C615" t="str">
        <f t="shared" si="9"/>
        <v>Zinsaufw. § 233a AO abzugsfähig</v>
      </c>
    </row>
    <row r="616" spans="1:3" x14ac:dyDescent="0.25">
      <c r="A616" t="s">
        <v>876</v>
      </c>
      <c r="C616" t="str">
        <f t="shared" si="9"/>
        <v>Zinsaufw. §§ 234 bis 237 AO n. abzugsf.</v>
      </c>
    </row>
    <row r="617" spans="1:3" x14ac:dyDescent="0.25">
      <c r="A617" t="s">
        <v>877</v>
      </c>
      <c r="C617" t="str">
        <f t="shared" si="9"/>
        <v>Zinsaufwendungen an verbund. Unternehmen</v>
      </c>
    </row>
    <row r="618" spans="1:3" x14ac:dyDescent="0.25">
      <c r="A618" t="s">
        <v>878</v>
      </c>
      <c r="C618" t="str">
        <f t="shared" si="9"/>
        <v>Zinsaufwendungen f.kfr.Verbindlichkeit.</v>
      </c>
    </row>
    <row r="619" spans="1:3" x14ac:dyDescent="0.25">
      <c r="A619" t="s">
        <v>879</v>
      </c>
      <c r="C619" t="str">
        <f t="shared" si="9"/>
        <v>Zinsaufw. §§ 234 bis 237 AO abzugsfähig</v>
      </c>
    </row>
    <row r="620" spans="1:3" x14ac:dyDescent="0.25">
      <c r="A620" t="s">
        <v>880</v>
      </c>
      <c r="C620" t="str">
        <f t="shared" si="9"/>
        <v>N. abzugsf. Schuldzinsen § 4 (4a) EStG</v>
      </c>
    </row>
    <row r="621" spans="1:3" x14ac:dyDescent="0.25">
      <c r="A621" t="s">
        <v>881</v>
      </c>
      <c r="C621" t="str">
        <f t="shared" si="9"/>
        <v>Zinsen für Gesellschafterdarlehen (KapG)</v>
      </c>
    </row>
    <row r="622" spans="1:3" x14ac:dyDescent="0.25">
      <c r="A622" t="s">
        <v>882</v>
      </c>
      <c r="C622" t="str">
        <f t="shared" si="9"/>
        <v>Zinsen und ähnliche Aufw.z.T. nicht abz.</v>
      </c>
    </row>
    <row r="623" spans="1:3" x14ac:dyDescent="0.25">
      <c r="A623" t="s">
        <v>883</v>
      </c>
      <c r="C623" t="str">
        <f t="shared" si="9"/>
        <v>Zinsen, Aufwendg. verb. UN z.T. n.abz.</v>
      </c>
    </row>
    <row r="624" spans="1:3" x14ac:dyDescent="0.25">
      <c r="A624" t="s">
        <v>884</v>
      </c>
      <c r="C624" t="str">
        <f t="shared" si="9"/>
        <v>Zinsen an Gesell., Beteilig. &gt;25% (KapG)</v>
      </c>
    </row>
    <row r="625" spans="1:3" x14ac:dyDescent="0.25">
      <c r="A625" t="s">
        <v>885</v>
      </c>
      <c r="C625" t="str">
        <f t="shared" si="9"/>
        <v>Zinsen auf Kontokorrentkonten</v>
      </c>
    </row>
    <row r="626" spans="1:3" x14ac:dyDescent="0.25">
      <c r="A626" t="s">
        <v>886</v>
      </c>
      <c r="C626" t="str">
        <f t="shared" si="9"/>
        <v>Zinsaufwend. f.kfr. Verb.an verbund. UN</v>
      </c>
    </row>
    <row r="627" spans="1:3" x14ac:dyDescent="0.25">
      <c r="A627" t="s">
        <v>887</v>
      </c>
      <c r="C627" t="str">
        <f t="shared" si="9"/>
        <v>Zinsaufwendungen f.lfr.Verbindlichkeit.</v>
      </c>
    </row>
    <row r="628" spans="1:3" x14ac:dyDescent="0.25">
      <c r="A628" t="s">
        <v>888</v>
      </c>
      <c r="C628" t="str">
        <f t="shared" si="9"/>
        <v>Abschr.Agio oder Disagio z. Finanzierung</v>
      </c>
    </row>
    <row r="629" spans="1:3" x14ac:dyDescent="0.25">
      <c r="A629" t="s">
        <v>889</v>
      </c>
      <c r="C629" t="str">
        <f t="shared" si="9"/>
        <v>Abschr.Agio od.Disagio zur Finanzg d.AV</v>
      </c>
    </row>
    <row r="630" spans="1:3" x14ac:dyDescent="0.25">
      <c r="A630" t="s">
        <v>890</v>
      </c>
      <c r="C630" t="str">
        <f t="shared" si="9"/>
        <v>Zinsen für Gebäude im Betriebsvermögen</v>
      </c>
    </row>
    <row r="631" spans="1:3" x14ac:dyDescent="0.25">
      <c r="A631" t="s">
        <v>891</v>
      </c>
      <c r="C631" t="str">
        <f t="shared" si="9"/>
        <v>Zinsen zur Finanzierung Anlagevermögen</v>
      </c>
    </row>
    <row r="632" spans="1:3" x14ac:dyDescent="0.25">
      <c r="A632" t="s">
        <v>892</v>
      </c>
      <c r="C632" t="str">
        <f t="shared" si="9"/>
        <v>Renten und dauernde Lasten</v>
      </c>
    </row>
    <row r="633" spans="1:3" x14ac:dyDescent="0.25">
      <c r="A633" t="s">
        <v>893</v>
      </c>
      <c r="C633" t="str">
        <f t="shared" si="9"/>
        <v>Zinsen an Mituntern.§ 15 EStG (PersG)</v>
      </c>
    </row>
    <row r="634" spans="1:3" x14ac:dyDescent="0.25">
      <c r="A634" t="s">
        <v>894</v>
      </c>
      <c r="C634" t="str">
        <f t="shared" si="9"/>
        <v>Zinsaufw. für lfr. Verbindlichk.verb.UN</v>
      </c>
    </row>
    <row r="635" spans="1:3" x14ac:dyDescent="0.25">
      <c r="A635" t="s">
        <v>895</v>
      </c>
      <c r="C635" t="str">
        <f t="shared" si="9"/>
        <v>Diskontaufwendungen</v>
      </c>
    </row>
    <row r="636" spans="1:3" x14ac:dyDescent="0.25">
      <c r="A636" t="s">
        <v>896</v>
      </c>
      <c r="C636" t="str">
        <f t="shared" si="9"/>
        <v>Diskontaufwendungen an verbundene UN</v>
      </c>
    </row>
    <row r="637" spans="1:3" x14ac:dyDescent="0.25">
      <c r="A637" t="s">
        <v>897</v>
      </c>
      <c r="C637" t="str">
        <f t="shared" si="9"/>
        <v>Zinsähnliche Aufwendungen</v>
      </c>
    </row>
    <row r="638" spans="1:3" x14ac:dyDescent="0.25">
      <c r="A638" t="s">
        <v>898</v>
      </c>
      <c r="C638" t="str">
        <f t="shared" si="9"/>
        <v>Kreditprovision,Verwaltungskostenbeitr.</v>
      </c>
    </row>
    <row r="639" spans="1:3" x14ac:dyDescent="0.25">
      <c r="A639" t="s">
        <v>899</v>
      </c>
      <c r="C639" t="str">
        <f t="shared" si="9"/>
        <v>Zinsant. Zuführung Pensionsrückstellung</v>
      </c>
    </row>
    <row r="640" spans="1:3" x14ac:dyDescent="0.25">
      <c r="A640" t="s">
        <v>900</v>
      </c>
      <c r="C640" t="str">
        <f t="shared" si="9"/>
        <v>Zinsaufwand Abzinsung Verbindlichkeit</v>
      </c>
    </row>
    <row r="641" spans="1:3" x14ac:dyDescent="0.25">
      <c r="A641" t="s">
        <v>901</v>
      </c>
      <c r="C641" t="str">
        <f t="shared" si="9"/>
        <v>Zinsaufwand Abzinsung Rückstellungen</v>
      </c>
    </row>
    <row r="642" spans="1:3" x14ac:dyDescent="0.25">
      <c r="A642" t="s">
        <v>902</v>
      </c>
      <c r="C642" t="str">
        <f t="shared" si="9"/>
        <v>Aufw. Abzinsung Pensions-/ähnl. Rückst.</v>
      </c>
    </row>
    <row r="643" spans="1:3" x14ac:dyDescent="0.25">
      <c r="A643" t="s">
        <v>903</v>
      </c>
      <c r="C643" t="str">
        <f t="shared" ref="C643:C706" si="10">+A643</f>
        <v>Aufw. Abzins. Pensions-/ähnl. RS,Verr</v>
      </c>
    </row>
    <row r="644" spans="1:3" x14ac:dyDescent="0.25">
      <c r="A644" t="s">
        <v>904</v>
      </c>
      <c r="C644" t="str">
        <f t="shared" si="10"/>
        <v>Aufwendungen VG zur Verrg § 246 (2) HGB</v>
      </c>
    </row>
    <row r="645" spans="1:3" x14ac:dyDescent="0.25">
      <c r="A645" t="s">
        <v>905</v>
      </c>
      <c r="C645" t="str">
        <f t="shared" si="10"/>
        <v>Aufw. Abzinsung Rückstellung n. abz.</v>
      </c>
    </row>
    <row r="646" spans="1:3" x14ac:dyDescent="0.25">
      <c r="A646" t="s">
        <v>906</v>
      </c>
      <c r="C646" t="str">
        <f t="shared" si="10"/>
        <v>Zinsähnliche Aufwendungen an verb.UN</v>
      </c>
    </row>
    <row r="647" spans="1:3" x14ac:dyDescent="0.25">
      <c r="A647" t="s">
        <v>907</v>
      </c>
      <c r="C647" t="str">
        <f t="shared" si="10"/>
        <v>Aufwendungen aus Währungsumrechnungen</v>
      </c>
    </row>
    <row r="648" spans="1:3" x14ac:dyDescent="0.25">
      <c r="A648" t="s">
        <v>908</v>
      </c>
      <c r="C648" t="str">
        <f t="shared" si="10"/>
        <v>Aufw.Währungsumrechnung nicht §256a HGB</v>
      </c>
    </row>
    <row r="649" spans="1:3" x14ac:dyDescent="0.25">
      <c r="A649" t="s">
        <v>909</v>
      </c>
      <c r="C649" t="str">
        <f t="shared" si="10"/>
        <v>Aufwendg. Bewertung Finanzmittelfonds</v>
      </c>
    </row>
    <row r="650" spans="1:3" x14ac:dyDescent="0.25">
      <c r="A650" t="s">
        <v>910</v>
      </c>
      <c r="C650" t="str">
        <f t="shared" si="10"/>
        <v>Nicht abziehbare Vorsteuer</v>
      </c>
    </row>
    <row r="651" spans="1:3" x14ac:dyDescent="0.25">
      <c r="A651" t="s">
        <v>911</v>
      </c>
      <c r="C651" t="str">
        <f t="shared" si="10"/>
        <v>Nicht abziehbare Vorsteuer 7%</v>
      </c>
    </row>
    <row r="652" spans="1:3" x14ac:dyDescent="0.25">
      <c r="A652" t="s">
        <v>912</v>
      </c>
      <c r="C652" t="str">
        <f t="shared" si="10"/>
        <v>Nicht abziehbare Vorsteuer 19%</v>
      </c>
    </row>
    <row r="653" spans="1:3" x14ac:dyDescent="0.25">
      <c r="A653" t="s">
        <v>913</v>
      </c>
      <c r="C653" t="str">
        <f t="shared" si="10"/>
        <v>Körperschaftsteuer</v>
      </c>
    </row>
    <row r="654" spans="1:3" x14ac:dyDescent="0.25">
      <c r="A654" t="s">
        <v>914</v>
      </c>
      <c r="C654" t="str">
        <f t="shared" si="10"/>
        <v>Körperschaftsteuer für Vorjahre</v>
      </c>
    </row>
    <row r="655" spans="1:3" x14ac:dyDescent="0.25">
      <c r="A655" t="s">
        <v>915</v>
      </c>
      <c r="C655" t="str">
        <f t="shared" si="10"/>
        <v>Körperschaftsteuererstattung Vorjahre</v>
      </c>
    </row>
    <row r="656" spans="1:3" x14ac:dyDescent="0.25">
      <c r="A656" t="s">
        <v>916</v>
      </c>
      <c r="C656" t="str">
        <f t="shared" si="10"/>
        <v>Solidaritätszuschlag</v>
      </c>
    </row>
    <row r="657" spans="1:3" x14ac:dyDescent="0.25">
      <c r="A657" t="s">
        <v>917</v>
      </c>
      <c r="C657" t="str">
        <f t="shared" si="10"/>
        <v>Solidaritätszuschlag für Vorjahre</v>
      </c>
    </row>
    <row r="658" spans="1:3" x14ac:dyDescent="0.25">
      <c r="A658" t="s">
        <v>918</v>
      </c>
      <c r="C658" t="str">
        <f t="shared" si="10"/>
        <v>Solidaritätszuschl.-Erstattung Vorjahre</v>
      </c>
    </row>
    <row r="659" spans="1:3" x14ac:dyDescent="0.25">
      <c r="A659" t="s">
        <v>919</v>
      </c>
      <c r="C659" t="str">
        <f t="shared" si="10"/>
        <v>Kapitalertragsteuer 25 % (KapG)</v>
      </c>
    </row>
    <row r="660" spans="1:3" x14ac:dyDescent="0.25">
      <c r="A660" t="s">
        <v>920</v>
      </c>
      <c r="C660" t="str">
        <f t="shared" si="10"/>
        <v>SolZ auf Kapitalertragsteuer 25 % (KapG)</v>
      </c>
    </row>
    <row r="661" spans="1:3" x14ac:dyDescent="0.25">
      <c r="A661" t="s">
        <v>921</v>
      </c>
      <c r="C661" t="str">
        <f t="shared" si="10"/>
        <v>Ausländ. Steuer auf stfr. DBA-Einkünfte</v>
      </c>
    </row>
    <row r="662" spans="1:3" x14ac:dyDescent="0.25">
      <c r="A662" t="s">
        <v>922</v>
      </c>
      <c r="C662" t="str">
        <f t="shared" si="10"/>
        <v>Anrechn./Abzug ausländ. Quellensteuer</v>
      </c>
    </row>
    <row r="663" spans="1:3" x14ac:dyDescent="0.25">
      <c r="A663" t="s">
        <v>923</v>
      </c>
      <c r="C663" t="str">
        <f t="shared" si="10"/>
        <v>Aufw. Zuführg/Auflösung latente Steuern</v>
      </c>
    </row>
    <row r="664" spans="1:3" x14ac:dyDescent="0.25">
      <c r="A664" t="s">
        <v>924</v>
      </c>
      <c r="C664" t="str">
        <f t="shared" si="10"/>
        <v>Erträge Zuführg/Auflösg latente Steuern</v>
      </c>
    </row>
    <row r="665" spans="1:3" x14ac:dyDescent="0.25">
      <c r="A665" t="s">
        <v>925</v>
      </c>
      <c r="C665" t="str">
        <f t="shared" si="10"/>
        <v>Aufw. Zuführung zu Steuerrückst. BStBK</v>
      </c>
    </row>
    <row r="666" spans="1:3" x14ac:dyDescent="0.25">
      <c r="A666" t="s">
        <v>926</v>
      </c>
      <c r="C666" t="str">
        <f t="shared" si="10"/>
        <v>Erträge Auflösung Steuerrückst. BStBK</v>
      </c>
    </row>
    <row r="667" spans="1:3" x14ac:dyDescent="0.25">
      <c r="A667" t="s">
        <v>927</v>
      </c>
      <c r="C667" t="str">
        <f t="shared" si="10"/>
        <v>GewSt-NZ/Erstattung VJ § 4 (5b) EStG</v>
      </c>
    </row>
    <row r="668" spans="1:3" x14ac:dyDescent="0.25">
      <c r="A668" t="s">
        <v>928</v>
      </c>
      <c r="C668" t="str">
        <f t="shared" si="10"/>
        <v>Ertr. Auflösung GewSt-RSt § 4 (5b) EStG</v>
      </c>
    </row>
    <row r="669" spans="1:3" x14ac:dyDescent="0.25">
      <c r="A669" t="s">
        <v>929</v>
      </c>
      <c r="C669" t="str">
        <f t="shared" si="10"/>
        <v>Steuernachzahlg. VJ sonstige Steuern</v>
      </c>
    </row>
    <row r="670" spans="1:3" x14ac:dyDescent="0.25">
      <c r="A670" t="s">
        <v>930</v>
      </c>
      <c r="C670" t="str">
        <f t="shared" si="10"/>
        <v>Erstattung VJ für sonstige Steuern</v>
      </c>
    </row>
    <row r="671" spans="1:3" x14ac:dyDescent="0.25">
      <c r="A671" t="s">
        <v>931</v>
      </c>
      <c r="C671" t="str">
        <f t="shared" si="10"/>
        <v>Auflösung Rückstellung s. Steuern</v>
      </c>
    </row>
    <row r="672" spans="1:3" x14ac:dyDescent="0.25">
      <c r="A672" t="s">
        <v>932</v>
      </c>
      <c r="C672" t="str">
        <f t="shared" si="10"/>
        <v>Sonstige Aufwendungen</v>
      </c>
    </row>
    <row r="673" spans="1:3" x14ac:dyDescent="0.25">
      <c r="A673" t="s">
        <v>933</v>
      </c>
      <c r="C673" t="str">
        <f t="shared" si="10"/>
        <v>Sonst.Aufwendungen, betriebsfr.u.regelm.</v>
      </c>
    </row>
    <row r="674" spans="1:3" x14ac:dyDescent="0.25">
      <c r="A674" t="s">
        <v>934</v>
      </c>
      <c r="C674" t="str">
        <f t="shared" si="10"/>
        <v>Sonst. nicht abziehbare Aufwendungen</v>
      </c>
    </row>
    <row r="675" spans="1:3" x14ac:dyDescent="0.25">
      <c r="A675" t="s">
        <v>935</v>
      </c>
      <c r="C675" t="str">
        <f t="shared" si="10"/>
        <v>Sonstige Aufwendungen unregelmäßig</v>
      </c>
    </row>
    <row r="676" spans="1:3" x14ac:dyDescent="0.25">
      <c r="A676" t="s">
        <v>936</v>
      </c>
      <c r="C676" t="str">
        <f t="shared" si="10"/>
        <v>Abgänge Sachanlagen Restbuchwert bei BV</v>
      </c>
    </row>
    <row r="677" spans="1:3" x14ac:dyDescent="0.25">
      <c r="A677" t="s">
        <v>937</v>
      </c>
      <c r="C677" t="str">
        <f t="shared" si="10"/>
        <v>Abgang immaterielle VermögensG, RBW, BV</v>
      </c>
    </row>
    <row r="678" spans="1:3" x14ac:dyDescent="0.25">
      <c r="A678" t="s">
        <v>938</v>
      </c>
      <c r="C678" t="str">
        <f t="shared" si="10"/>
        <v>Abgänge Finanzanlagen Restbuchwert, BV</v>
      </c>
    </row>
    <row r="679" spans="1:3" x14ac:dyDescent="0.25">
      <c r="A679" t="s">
        <v>939</v>
      </c>
      <c r="C679" t="str">
        <f t="shared" si="10"/>
        <v>Abgänge Finanzanlagen RBW z.T.stf., BV</v>
      </c>
    </row>
    <row r="680" spans="1:3" x14ac:dyDescent="0.25">
      <c r="A680" t="s">
        <v>940</v>
      </c>
      <c r="C680" t="str">
        <f t="shared" si="10"/>
        <v>Abgänge Sachanlagen Restbuchwert bei BG</v>
      </c>
    </row>
    <row r="681" spans="1:3" x14ac:dyDescent="0.25">
      <c r="A681" t="s">
        <v>941</v>
      </c>
      <c r="C681" t="str">
        <f t="shared" si="10"/>
        <v>Abgang immaterielle VermögensG, RBW, BG</v>
      </c>
    </row>
    <row r="682" spans="1:3" x14ac:dyDescent="0.25">
      <c r="A682" t="s">
        <v>942</v>
      </c>
      <c r="C682" t="str">
        <f t="shared" si="10"/>
        <v>Abgänge Finanzanlagen Restbuchwert, BG</v>
      </c>
    </row>
    <row r="683" spans="1:3" x14ac:dyDescent="0.25">
      <c r="A683" t="s">
        <v>943</v>
      </c>
      <c r="C683" t="str">
        <f t="shared" si="10"/>
        <v>Abgänge Finanzanlagen RBW z.T. stf.,BG</v>
      </c>
    </row>
    <row r="684" spans="1:3" x14ac:dyDescent="0.25">
      <c r="A684" t="s">
        <v>944</v>
      </c>
      <c r="C684" t="str">
        <f t="shared" si="10"/>
        <v>Verluste aus Anlagenabgang</v>
      </c>
    </row>
    <row r="685" spans="1:3" x14ac:dyDescent="0.25">
      <c r="A685" t="s">
        <v>945</v>
      </c>
      <c r="C685" t="str">
        <f t="shared" si="10"/>
        <v>Verlust Veräuß.Ant. KapGes z.T. n. abz.</v>
      </c>
    </row>
    <row r="686" spans="1:3" x14ac:dyDescent="0.25">
      <c r="A686" t="s">
        <v>946</v>
      </c>
      <c r="C686" t="str">
        <f t="shared" si="10"/>
        <v>Verluste aus Abgang von Umlaufvermögen</v>
      </c>
    </row>
    <row r="687" spans="1:3" x14ac:dyDescent="0.25">
      <c r="A687" t="s">
        <v>947</v>
      </c>
      <c r="C687" t="str">
        <f t="shared" si="10"/>
        <v>Verluste aus Abgang UV z.T. n. abziehbar</v>
      </c>
    </row>
    <row r="688" spans="1:3" x14ac:dyDescent="0.25">
      <c r="A688" t="s">
        <v>948</v>
      </c>
      <c r="C688" t="str">
        <f t="shared" si="10"/>
        <v>Abgang WG UV § 4 (3) EStG</v>
      </c>
    </row>
    <row r="689" spans="1:3" x14ac:dyDescent="0.25">
      <c r="A689" t="s">
        <v>949</v>
      </c>
      <c r="C689" t="str">
        <f t="shared" si="10"/>
        <v>Abgang WG UV § 4 (3) EStG z.T.nicht abz.</v>
      </c>
    </row>
    <row r="690" spans="1:3" x14ac:dyDescent="0.25">
      <c r="A690" t="s">
        <v>950</v>
      </c>
      <c r="C690" t="str">
        <f t="shared" si="10"/>
        <v>Einstellungen stl. Rücklage § 4g EStG</v>
      </c>
    </row>
    <row r="691" spans="1:3" x14ac:dyDescent="0.25">
      <c r="A691" t="s">
        <v>951</v>
      </c>
      <c r="C691" t="str">
        <f t="shared" si="10"/>
        <v>Einstellg stl. Rücklage § 6b (3) EStG</v>
      </c>
    </row>
    <row r="692" spans="1:3" x14ac:dyDescent="0.25">
      <c r="A692" t="s">
        <v>952</v>
      </c>
      <c r="C692" t="str">
        <f t="shared" si="10"/>
        <v>Einstellg stl. Rücklage § 6b (10) EStG</v>
      </c>
    </row>
    <row r="693" spans="1:3" x14ac:dyDescent="0.25">
      <c r="A693" t="s">
        <v>953</v>
      </c>
      <c r="C693" t="str">
        <f t="shared" si="10"/>
        <v>Einstellungen stl. Rücklage R 6.6 EStR</v>
      </c>
    </row>
    <row r="694" spans="1:3" x14ac:dyDescent="0.25">
      <c r="A694" t="s">
        <v>954</v>
      </c>
      <c r="C694" t="str">
        <f t="shared" si="10"/>
        <v>Einstellungen in sonstige stl. Rücklagen</v>
      </c>
    </row>
    <row r="695" spans="1:3" x14ac:dyDescent="0.25">
      <c r="A695" t="s">
        <v>955</v>
      </c>
      <c r="C695" t="str">
        <f t="shared" si="10"/>
        <v>Aufwendungen aus Erwerb eigener Anteile</v>
      </c>
    </row>
    <row r="696" spans="1:3" x14ac:dyDescent="0.25">
      <c r="A696" t="s">
        <v>956</v>
      </c>
      <c r="C696" t="str">
        <f t="shared" si="10"/>
        <v>Sonst. Grundstücksaufwendungen neutral</v>
      </c>
    </row>
    <row r="697" spans="1:3" x14ac:dyDescent="0.25">
      <c r="A697" t="s">
        <v>957</v>
      </c>
      <c r="C697" t="str">
        <f t="shared" si="10"/>
        <v>Grundsteuer</v>
      </c>
    </row>
    <row r="698" spans="1:3" x14ac:dyDescent="0.25">
      <c r="A698" t="s">
        <v>958</v>
      </c>
      <c r="C698" t="str">
        <f t="shared" si="10"/>
        <v>Zuwendungen,Spenden steuerl. n. abziehb.</v>
      </c>
    </row>
    <row r="699" spans="1:3" x14ac:dyDescent="0.25">
      <c r="A699" t="s">
        <v>959</v>
      </c>
      <c r="C699" t="str">
        <f t="shared" si="10"/>
        <v>Zuwendg.Spenden wissensch./kult. Zweck</v>
      </c>
    </row>
    <row r="700" spans="1:3" x14ac:dyDescent="0.25">
      <c r="A700" t="s">
        <v>960</v>
      </c>
      <c r="C700" t="str">
        <f t="shared" si="10"/>
        <v>Zuwendungen,Spenden mildtätige Zwecke</v>
      </c>
    </row>
    <row r="701" spans="1:3" x14ac:dyDescent="0.25">
      <c r="A701" t="s">
        <v>961</v>
      </c>
      <c r="C701" t="str">
        <f t="shared" si="10"/>
        <v>Zuwendungen,Spenden kirchl./rel./gemein.</v>
      </c>
    </row>
    <row r="702" spans="1:3" x14ac:dyDescent="0.25">
      <c r="A702" t="s">
        <v>962</v>
      </c>
      <c r="C702" t="str">
        <f t="shared" si="10"/>
        <v>Zuwendungen,Spenden an politische Partei</v>
      </c>
    </row>
    <row r="703" spans="1:3" x14ac:dyDescent="0.25">
      <c r="A703" t="s">
        <v>963</v>
      </c>
      <c r="C703" t="str">
        <f t="shared" si="10"/>
        <v>Nicht abziehbare AR-Vergütungen</v>
      </c>
    </row>
    <row r="704" spans="1:3" x14ac:dyDescent="0.25">
      <c r="A704" t="s">
        <v>964</v>
      </c>
      <c r="C704" t="str">
        <f t="shared" si="10"/>
        <v>Abziehbare Aufsichtsratsvergütung</v>
      </c>
    </row>
    <row r="705" spans="1:3" x14ac:dyDescent="0.25">
      <c r="A705" t="s">
        <v>965</v>
      </c>
      <c r="C705" t="str">
        <f t="shared" si="10"/>
        <v>Zuwendg. an Stiftg. gemeinnützige Zwecke</v>
      </c>
    </row>
    <row r="706" spans="1:3" x14ac:dyDescent="0.25">
      <c r="A706" t="s">
        <v>966</v>
      </c>
      <c r="C706" t="str">
        <f t="shared" si="10"/>
        <v>Zuwendg. an Stiftg. kirchl./rel./gemein.</v>
      </c>
    </row>
    <row r="707" spans="1:3" x14ac:dyDescent="0.25">
      <c r="A707" t="s">
        <v>967</v>
      </c>
      <c r="C707" t="str">
        <f t="shared" ref="C707:C770" si="11">+A707</f>
        <v>Zuwendg. an Stiftg. wiss./mildt./kultur.</v>
      </c>
    </row>
    <row r="708" spans="1:3" x14ac:dyDescent="0.25">
      <c r="A708" t="s">
        <v>968</v>
      </c>
      <c r="C708" t="str">
        <f t="shared" si="11"/>
        <v>Forderungsverluste (übliche Höhe)</v>
      </c>
    </row>
    <row r="709" spans="1:3" x14ac:dyDescent="0.25">
      <c r="A709" t="s">
        <v>969</v>
      </c>
      <c r="C709" t="str">
        <f t="shared" si="11"/>
        <v>Forderungsverluste 7% USt</v>
      </c>
    </row>
    <row r="710" spans="1:3" x14ac:dyDescent="0.25">
      <c r="A710" t="s">
        <v>970</v>
      </c>
      <c r="C710" t="str">
        <f t="shared" si="11"/>
        <v>Ford.verluste a.stfrei.EU-Lieferungen</v>
      </c>
    </row>
    <row r="711" spans="1:3" x14ac:dyDescent="0.25">
      <c r="A711" t="s">
        <v>971</v>
      </c>
      <c r="C711" t="str">
        <f t="shared" si="11"/>
        <v>Forderungsverluste EU-Lieferungen 7%</v>
      </c>
    </row>
    <row r="712" spans="1:3" x14ac:dyDescent="0.25">
      <c r="A712" t="s">
        <v>972</v>
      </c>
      <c r="C712" t="str">
        <f t="shared" si="11"/>
        <v>Forderungsverluste 19% USt</v>
      </c>
    </row>
    <row r="713" spans="1:3" x14ac:dyDescent="0.25">
      <c r="A713" t="s">
        <v>973</v>
      </c>
      <c r="C713" t="str">
        <f t="shared" si="11"/>
        <v>Forderungsverluste EU-Lieferung 19% USt</v>
      </c>
    </row>
    <row r="714" spans="1:3" x14ac:dyDescent="0.25">
      <c r="A714" t="s">
        <v>974</v>
      </c>
      <c r="C714" t="str">
        <f t="shared" si="11"/>
        <v>Forderungsverluste</v>
      </c>
    </row>
    <row r="715" spans="1:3" x14ac:dyDescent="0.25">
      <c r="A715" t="s">
        <v>975</v>
      </c>
      <c r="C715" t="str">
        <f t="shared" si="11"/>
        <v>Forderungsverluste 7% USt (unübl. hoch)</v>
      </c>
    </row>
    <row r="716" spans="1:3" x14ac:dyDescent="0.25">
      <c r="A716" t="s">
        <v>976</v>
      </c>
      <c r="C716" t="str">
        <f t="shared" si="11"/>
        <v>Forderungsverluste 19% USt (unübl.hoch)</v>
      </c>
    </row>
    <row r="717" spans="1:3" x14ac:dyDescent="0.25">
      <c r="A717" t="s">
        <v>977</v>
      </c>
      <c r="C717" t="str">
        <f t="shared" si="11"/>
        <v>Abschr. Forderungen ggb.KapG, unübl.hoch</v>
      </c>
    </row>
    <row r="718" spans="1:3" x14ac:dyDescent="0.25">
      <c r="A718" t="s">
        <v>978</v>
      </c>
      <c r="C718" t="str">
        <f t="shared" si="11"/>
        <v>Abschr. Ford. ggb. Ges.ern, unübl. hoch</v>
      </c>
    </row>
    <row r="719" spans="1:3" x14ac:dyDescent="0.25">
      <c r="A719" t="s">
        <v>979</v>
      </c>
      <c r="C719" t="str">
        <f t="shared" si="11"/>
        <v>Einstellung in die PWB auf Forderungen</v>
      </c>
    </row>
    <row r="720" spans="1:3" x14ac:dyDescent="0.25">
      <c r="A720" t="s">
        <v>980</v>
      </c>
      <c r="C720" t="str">
        <f t="shared" si="11"/>
        <v>Einstellung in die EWB auf Forderungen</v>
      </c>
    </row>
    <row r="721" spans="1:3" x14ac:dyDescent="0.25">
      <c r="A721" t="s">
        <v>981</v>
      </c>
      <c r="C721" t="str">
        <f t="shared" si="11"/>
        <v>Einstellung Rücklage Anteil herrsch.UN</v>
      </c>
    </row>
    <row r="722" spans="1:3" x14ac:dyDescent="0.25">
      <c r="A722" t="s">
        <v>982</v>
      </c>
      <c r="C722" t="str">
        <f t="shared" si="11"/>
        <v>Einstellung gesamth.geb. Rücklagen (KKE)</v>
      </c>
    </row>
    <row r="723" spans="1:3" x14ac:dyDescent="0.25">
      <c r="A723" t="s">
        <v>983</v>
      </c>
      <c r="C723" t="str">
        <f t="shared" si="11"/>
        <v>Einstellung in andere Ergebnisrücklagen</v>
      </c>
    </row>
    <row r="724" spans="1:3" x14ac:dyDescent="0.25">
      <c r="A724" t="s">
        <v>984</v>
      </c>
      <c r="C724" t="str">
        <f t="shared" si="11"/>
        <v>Änd.Ausgl.posten mit Erg.Körperschaften</v>
      </c>
    </row>
    <row r="725" spans="1:3" x14ac:dyDescent="0.25">
      <c r="A725" t="s">
        <v>985</v>
      </c>
      <c r="C725" t="str">
        <f t="shared" si="11"/>
        <v>Änd.Ausgl.posten mit Erg.Pers.gesellsch.</v>
      </c>
    </row>
    <row r="726" spans="1:3" x14ac:dyDescent="0.25">
      <c r="A726" t="s">
        <v>986</v>
      </c>
      <c r="C726" t="str">
        <f t="shared" si="11"/>
        <v>Aufwendungen aus Verlustübernahme</v>
      </c>
    </row>
    <row r="727" spans="1:3" x14ac:dyDescent="0.25">
      <c r="A727" t="s">
        <v>987</v>
      </c>
      <c r="C727" t="str">
        <f t="shared" si="11"/>
        <v>Abgef.Gewinn-/Verlustant.atyp.still.Bet.</v>
      </c>
    </row>
    <row r="728" spans="1:3" x14ac:dyDescent="0.25">
      <c r="A728" t="s">
        <v>988</v>
      </c>
      <c r="C728" t="str">
        <f t="shared" si="11"/>
        <v>Abgef. Gewinne / Gewinngemeinschaft</v>
      </c>
    </row>
    <row r="729" spans="1:3" x14ac:dyDescent="0.25">
      <c r="A729" t="s">
        <v>989</v>
      </c>
      <c r="C729" t="str">
        <f t="shared" si="11"/>
        <v>Abgef.Gewinn-Verlustant.typ.stille Bet.</v>
      </c>
    </row>
    <row r="730" spans="1:3" x14ac:dyDescent="0.25">
      <c r="A730" t="s">
        <v>990</v>
      </c>
      <c r="C730" t="str">
        <f t="shared" si="11"/>
        <v>Abgef. Gewinne / Gewinn-/Teilgewinnabf.</v>
      </c>
    </row>
    <row r="731" spans="1:3" x14ac:dyDescent="0.25">
      <c r="A731" t="s">
        <v>991</v>
      </c>
      <c r="C731" t="str">
        <f t="shared" si="11"/>
        <v>Einstellungen Kapitalrücklage</v>
      </c>
    </row>
    <row r="732" spans="1:3" x14ac:dyDescent="0.25">
      <c r="A732" t="s">
        <v>992</v>
      </c>
      <c r="C732" t="str">
        <f t="shared" si="11"/>
        <v>Einstellungen gesetzliche Rücklage</v>
      </c>
    </row>
    <row r="733" spans="1:3" x14ac:dyDescent="0.25">
      <c r="A733" t="s">
        <v>993</v>
      </c>
      <c r="C733" t="str">
        <f t="shared" si="11"/>
        <v>Einstellungen i.satzungsmäß.Rücklagen</v>
      </c>
    </row>
    <row r="734" spans="1:3" x14ac:dyDescent="0.25">
      <c r="A734" t="s">
        <v>994</v>
      </c>
      <c r="C734" t="str">
        <f t="shared" si="11"/>
        <v>Einst.Ausgleichsposten akt.eig. Anteile</v>
      </c>
    </row>
    <row r="735" spans="1:3" x14ac:dyDescent="0.25">
      <c r="A735" t="s">
        <v>995</v>
      </c>
      <c r="C735" t="str">
        <f t="shared" si="11"/>
        <v>Einstellungen andere Gewinnrücklagen</v>
      </c>
    </row>
    <row r="736" spans="1:3" x14ac:dyDescent="0.25">
      <c r="A736" t="s">
        <v>996</v>
      </c>
      <c r="C736" t="str">
        <f t="shared" si="11"/>
        <v>Erträge Verschmelzung und Umwandlung</v>
      </c>
    </row>
    <row r="737" spans="1:3" x14ac:dyDescent="0.25">
      <c r="A737" t="s">
        <v>997</v>
      </c>
      <c r="C737" t="str">
        <f t="shared" si="11"/>
        <v>Gewinn Veräuß/Aufg. Geschäftsaktivität</v>
      </c>
    </row>
    <row r="738" spans="1:3" x14ac:dyDescent="0.25">
      <c r="A738" t="s">
        <v>998</v>
      </c>
      <c r="C738" t="str">
        <f t="shared" si="11"/>
        <v>Betriebsfremde Erträge</v>
      </c>
    </row>
    <row r="739" spans="1:3" x14ac:dyDescent="0.25">
      <c r="A739" t="s">
        <v>999</v>
      </c>
      <c r="C739" t="str">
        <f t="shared" si="11"/>
        <v>Periodenfremde Erträge</v>
      </c>
    </row>
    <row r="740" spans="1:3" x14ac:dyDescent="0.25">
      <c r="A740" t="s">
        <v>1000</v>
      </c>
      <c r="C740" t="str">
        <f t="shared" si="11"/>
        <v>Erträge Übergangsvorschrift BilMoG</v>
      </c>
    </row>
    <row r="741" spans="1:3" x14ac:dyDescent="0.25">
      <c r="A741" t="s">
        <v>1001</v>
      </c>
      <c r="C741" t="str">
        <f t="shared" si="11"/>
        <v>Erträge Übergangsvorschr. latente St.</v>
      </c>
    </row>
    <row r="742" spans="1:3" x14ac:dyDescent="0.25">
      <c r="A742" t="s">
        <v>1002</v>
      </c>
      <c r="C742" t="str">
        <f t="shared" si="11"/>
        <v>Erträge aus Beteiligungen</v>
      </c>
    </row>
    <row r="743" spans="1:3" x14ac:dyDescent="0.25">
      <c r="A743" t="s">
        <v>1003</v>
      </c>
      <c r="C743" t="str">
        <f t="shared" si="11"/>
        <v>Ertr. Beteiligungen an PersG, verb. UN</v>
      </c>
    </row>
    <row r="744" spans="1:3" x14ac:dyDescent="0.25">
      <c r="A744" t="s">
        <v>1004</v>
      </c>
      <c r="C744" t="str">
        <f t="shared" si="11"/>
        <v>Erträge a.typisch stillen Beteiligungen</v>
      </c>
    </row>
    <row r="745" spans="1:3" x14ac:dyDescent="0.25">
      <c r="A745" t="s">
        <v>1005</v>
      </c>
      <c r="C745" t="str">
        <f t="shared" si="11"/>
        <v>Erträge a.atypisch stillen Beteiligungen</v>
      </c>
    </row>
    <row r="746" spans="1:3" x14ac:dyDescent="0.25">
      <c r="A746" t="s">
        <v>1006</v>
      </c>
      <c r="C746" t="str">
        <f t="shared" si="11"/>
        <v>Erträge aus Beteiligungen z.T. stfrei</v>
      </c>
    </row>
    <row r="747" spans="1:3" x14ac:dyDescent="0.25">
      <c r="A747" t="s">
        <v>1007</v>
      </c>
      <c r="C747" t="str">
        <f t="shared" si="11"/>
        <v>Ertr Ant Kap verb UN z.T.stfr (Beteilig)</v>
      </c>
    </row>
    <row r="748" spans="1:3" x14ac:dyDescent="0.25">
      <c r="A748" t="s">
        <v>1008</v>
      </c>
      <c r="C748" t="str">
        <f t="shared" si="11"/>
        <v>Gewinnanteile Mitunternehmerschaften</v>
      </c>
    </row>
    <row r="749" spans="1:3" x14ac:dyDescent="0.25">
      <c r="A749" t="s">
        <v>1009</v>
      </c>
      <c r="C749" t="str">
        <f t="shared" si="11"/>
        <v>Erträge a.Beteilig. an verbundenen UN</v>
      </c>
    </row>
    <row r="750" spans="1:3" x14ac:dyDescent="0.25">
      <c r="A750" t="s">
        <v>1010</v>
      </c>
      <c r="C750" t="str">
        <f t="shared" si="11"/>
        <v>Erträge Wertpapiere/Ausleihungen FAV</v>
      </c>
    </row>
    <row r="751" spans="1:3" x14ac:dyDescent="0.25">
      <c r="A751" t="s">
        <v>1011</v>
      </c>
      <c r="C751" t="str">
        <f t="shared" si="11"/>
        <v>Ertr. Ausleihungen Finanzanlagevermögen</v>
      </c>
    </row>
    <row r="752" spans="1:3" x14ac:dyDescent="0.25">
      <c r="A752" t="s">
        <v>1012</v>
      </c>
      <c r="C752" t="str">
        <f t="shared" si="11"/>
        <v>Ertr. Ausleihungen FAV an verbund. UN</v>
      </c>
    </row>
    <row r="753" spans="1:3" x14ac:dyDescent="0.25">
      <c r="A753" t="s">
        <v>1013</v>
      </c>
      <c r="C753" t="str">
        <f t="shared" si="11"/>
        <v>Erträge Anteile an PersG, FAV</v>
      </c>
    </row>
    <row r="754" spans="1:3" x14ac:dyDescent="0.25">
      <c r="A754" t="s">
        <v>1014</v>
      </c>
      <c r="C754" t="str">
        <f t="shared" si="11"/>
        <v>Erträge a.Beteilig. FAV z.T. steuerfrei</v>
      </c>
    </row>
    <row r="755" spans="1:3" x14ac:dyDescent="0.25">
      <c r="A755" t="s">
        <v>1015</v>
      </c>
      <c r="C755" t="str">
        <f t="shared" si="11"/>
        <v>Ertr Ant KapG verb UN z.T.stfr (Wertpap)</v>
      </c>
    </row>
    <row r="756" spans="1:3" x14ac:dyDescent="0.25">
      <c r="A756" t="s">
        <v>1016</v>
      </c>
      <c r="C756" t="str">
        <f t="shared" si="11"/>
        <v>Zins- und Dividendenerträge</v>
      </c>
    </row>
    <row r="757" spans="1:3" x14ac:dyDescent="0.25">
      <c r="A757" t="s">
        <v>1017</v>
      </c>
      <c r="C757" t="str">
        <f t="shared" si="11"/>
        <v>Erhaltene Ausgleichszahlungen</v>
      </c>
    </row>
    <row r="758" spans="1:3" x14ac:dyDescent="0.25">
      <c r="A758" t="s">
        <v>1018</v>
      </c>
      <c r="C758" t="str">
        <f t="shared" si="11"/>
        <v>Erträge Anteile PersG, verbundene UN</v>
      </c>
    </row>
    <row r="759" spans="1:3" x14ac:dyDescent="0.25">
      <c r="A759" t="s">
        <v>1019</v>
      </c>
      <c r="C759" t="str">
        <f t="shared" si="11"/>
        <v>Erträge andere WP FAV an KapG, verb.UN</v>
      </c>
    </row>
    <row r="760" spans="1:3" x14ac:dyDescent="0.25">
      <c r="A760" t="s">
        <v>1020</v>
      </c>
      <c r="C760" t="str">
        <f t="shared" si="11"/>
        <v>Erträge andere WP FAV an PersG,verb.UN</v>
      </c>
    </row>
    <row r="761" spans="1:3" x14ac:dyDescent="0.25">
      <c r="A761" t="s">
        <v>1021</v>
      </c>
      <c r="C761" t="str">
        <f t="shared" si="11"/>
        <v>Erträge Wertpapiere/FAV-Ausl.verb.UN</v>
      </c>
    </row>
    <row r="762" spans="1:3" x14ac:dyDescent="0.25">
      <c r="A762" t="s">
        <v>1022</v>
      </c>
      <c r="C762" t="str">
        <f t="shared" si="11"/>
        <v>Sonstige Zinsen und ähnliche Erträge</v>
      </c>
    </row>
    <row r="763" spans="1:3" x14ac:dyDescent="0.25">
      <c r="A763" t="s">
        <v>1023</v>
      </c>
      <c r="C763" t="str">
        <f t="shared" si="11"/>
        <v>Zinsertr.§ 233a AO, §4 (5b) EStG, stfrei</v>
      </c>
    </row>
    <row r="764" spans="1:3" x14ac:dyDescent="0.25">
      <c r="A764" t="s">
        <v>1024</v>
      </c>
      <c r="C764" t="str">
        <f t="shared" si="11"/>
        <v>Erträge Wertpapiere/Ausleihungen UV</v>
      </c>
    </row>
    <row r="765" spans="1:3" x14ac:dyDescent="0.25">
      <c r="A765" t="s">
        <v>1025</v>
      </c>
      <c r="C765" t="str">
        <f t="shared" si="11"/>
        <v>Erträge aus Anteilen KapG UV z.T. stfr</v>
      </c>
    </row>
    <row r="766" spans="1:3" x14ac:dyDescent="0.25">
      <c r="A766" t="s">
        <v>1026</v>
      </c>
      <c r="C766" t="str">
        <f t="shared" si="11"/>
        <v>Ertr Ant KapG verb UN z.T.stfr (Zinsen)</v>
      </c>
    </row>
    <row r="767" spans="1:3" x14ac:dyDescent="0.25">
      <c r="A767" t="s">
        <v>1027</v>
      </c>
      <c r="C767" t="str">
        <f t="shared" si="11"/>
        <v>Zinserträge § 233a AO, steuerpflichtig</v>
      </c>
    </row>
    <row r="768" spans="1:3" x14ac:dyDescent="0.25">
      <c r="A768" t="s">
        <v>1028</v>
      </c>
      <c r="C768" t="str">
        <f t="shared" si="11"/>
        <v>Zinserträge § 233a AO,Anlage GK KSt,stf</v>
      </c>
    </row>
    <row r="769" spans="1:3" x14ac:dyDescent="0.25">
      <c r="A769" t="s">
        <v>1029</v>
      </c>
      <c r="C769" t="str">
        <f t="shared" si="11"/>
        <v>Sonst. Zinsen u.ä. Erträge aus verb.UN</v>
      </c>
    </row>
    <row r="770" spans="1:3" x14ac:dyDescent="0.25">
      <c r="A770" t="s">
        <v>1030</v>
      </c>
      <c r="C770" t="str">
        <f t="shared" si="11"/>
        <v>Erträge aus der Währungsumrechnung</v>
      </c>
    </row>
    <row r="771" spans="1:3" x14ac:dyDescent="0.25">
      <c r="A771" t="s">
        <v>1031</v>
      </c>
      <c r="C771" t="str">
        <f t="shared" ref="C771:C834" si="12">+A771</f>
        <v>Ertr.Währungsumrechnung nicht § 256a HGB</v>
      </c>
    </row>
    <row r="772" spans="1:3" x14ac:dyDescent="0.25">
      <c r="A772" t="s">
        <v>1032</v>
      </c>
      <c r="C772" t="str">
        <f t="shared" si="12"/>
        <v>Erträge Bewertung Finanzmittelfonds</v>
      </c>
    </row>
    <row r="773" spans="1:3" x14ac:dyDescent="0.25">
      <c r="A773" t="s">
        <v>1033</v>
      </c>
      <c r="C773" t="str">
        <f t="shared" si="12"/>
        <v>Diskonterträge</v>
      </c>
    </row>
    <row r="774" spans="1:3" x14ac:dyDescent="0.25">
      <c r="A774" t="s">
        <v>1034</v>
      </c>
      <c r="C774" t="str">
        <f t="shared" si="12"/>
        <v>Diskonterträge verbundene Unternehmen</v>
      </c>
    </row>
    <row r="775" spans="1:3" x14ac:dyDescent="0.25">
      <c r="A775" t="s">
        <v>1035</v>
      </c>
      <c r="C775" t="str">
        <f t="shared" si="12"/>
        <v>Zinsähnliche Erträge</v>
      </c>
    </row>
    <row r="776" spans="1:3" x14ac:dyDescent="0.25">
      <c r="A776" t="s">
        <v>1036</v>
      </c>
      <c r="C776" t="str">
        <f t="shared" si="12"/>
        <v>Ertrag Abzinsung Rückstellung stfrei</v>
      </c>
    </row>
    <row r="777" spans="1:3" x14ac:dyDescent="0.25">
      <c r="A777" t="s">
        <v>1037</v>
      </c>
      <c r="C777" t="str">
        <f t="shared" si="12"/>
        <v>Zinsertrag Abzinsung Verbindlichkeit</v>
      </c>
    </row>
    <row r="778" spans="1:3" x14ac:dyDescent="0.25">
      <c r="A778" t="s">
        <v>1038</v>
      </c>
      <c r="C778" t="str">
        <f t="shared" si="12"/>
        <v>Zinsertrag Abzinsung Rückstellungen</v>
      </c>
    </row>
    <row r="779" spans="1:3" x14ac:dyDescent="0.25">
      <c r="A779" t="s">
        <v>1039</v>
      </c>
      <c r="C779" t="str">
        <f t="shared" si="12"/>
        <v>Ertr. Abzinsung Pensions-/ähnl. Rückst.</v>
      </c>
    </row>
    <row r="780" spans="1:3" x14ac:dyDescent="0.25">
      <c r="A780" t="s">
        <v>1040</v>
      </c>
      <c r="C780" t="str">
        <f t="shared" si="12"/>
        <v>Ertr. Abzins. Pensions-/ähnl. RS,Verr</v>
      </c>
    </row>
    <row r="781" spans="1:3" x14ac:dyDescent="0.25">
      <c r="A781" t="s">
        <v>1041</v>
      </c>
      <c r="C781" t="str">
        <f t="shared" si="12"/>
        <v>Erträge VG zur Verrechnung § 246 (2) HGB</v>
      </c>
    </row>
    <row r="782" spans="1:3" x14ac:dyDescent="0.25">
      <c r="A782" t="s">
        <v>1042</v>
      </c>
      <c r="C782" t="str">
        <f t="shared" si="12"/>
        <v>Zinsähnliche Erträge verbundene UN</v>
      </c>
    </row>
    <row r="783" spans="1:3" x14ac:dyDescent="0.25">
      <c r="A783" t="s">
        <v>1043</v>
      </c>
      <c r="C783" t="str">
        <f t="shared" si="12"/>
        <v>Sonstige Erträge betriebs/periodenfremd</v>
      </c>
    </row>
    <row r="784" spans="1:3" x14ac:dyDescent="0.25">
      <c r="A784" t="s">
        <v>1044</v>
      </c>
      <c r="C784" t="str">
        <f t="shared" si="12"/>
        <v>Sonstige betriebl. regelm. Erträge</v>
      </c>
    </row>
    <row r="785" spans="1:3" x14ac:dyDescent="0.25">
      <c r="A785" t="s">
        <v>1045</v>
      </c>
      <c r="C785" t="str">
        <f t="shared" si="12"/>
        <v>Sonstige betriebsfr.regelm. Erträge</v>
      </c>
    </row>
    <row r="786" spans="1:3" x14ac:dyDescent="0.25">
      <c r="A786" t="s">
        <v>1046</v>
      </c>
      <c r="C786" t="str">
        <f t="shared" si="12"/>
        <v>Sonstige Erträge unregelmäßig</v>
      </c>
    </row>
    <row r="787" spans="1:3" x14ac:dyDescent="0.25">
      <c r="A787" t="s">
        <v>1047</v>
      </c>
      <c r="C787" t="str">
        <f t="shared" si="12"/>
        <v>Erträge Zuschreibg. Sachanlagevermögen</v>
      </c>
    </row>
    <row r="788" spans="1:3" x14ac:dyDescent="0.25">
      <c r="A788" t="s">
        <v>1048</v>
      </c>
      <c r="C788" t="str">
        <f t="shared" si="12"/>
        <v>Erträge Zuschreibg. immat. Anlagevermög.</v>
      </c>
    </row>
    <row r="789" spans="1:3" x14ac:dyDescent="0.25">
      <c r="A789" t="s">
        <v>1049</v>
      </c>
      <c r="C789" t="str">
        <f t="shared" si="12"/>
        <v>Erträge Zuschreibg. Finanzanlagevermögen</v>
      </c>
    </row>
    <row r="790" spans="1:3" x14ac:dyDescent="0.25">
      <c r="A790" t="s">
        <v>1050</v>
      </c>
      <c r="C790" t="str">
        <f t="shared" si="12"/>
        <v>Erträge Zuschreibg. FAV z.T. steuerfrei</v>
      </c>
    </row>
    <row r="791" spans="1:3" x14ac:dyDescent="0.25">
      <c r="A791" t="s">
        <v>1051</v>
      </c>
      <c r="C791" t="str">
        <f t="shared" si="12"/>
        <v>Erträge Zuschreibg. z.T. steuerfrei</v>
      </c>
    </row>
    <row r="792" spans="1:3" x14ac:dyDescent="0.25">
      <c r="A792" t="s">
        <v>1052</v>
      </c>
      <c r="C792" t="str">
        <f t="shared" si="12"/>
        <v>Erträge a.Zuschreibung Umlaufvermögen</v>
      </c>
    </row>
    <row r="793" spans="1:3" x14ac:dyDescent="0.25">
      <c r="A793" t="s">
        <v>1053</v>
      </c>
      <c r="C793" t="str">
        <f t="shared" si="12"/>
        <v>Erträge Zuschreibg. UV z.T. steuerfrei</v>
      </c>
    </row>
    <row r="794" spans="1:3" x14ac:dyDescent="0.25">
      <c r="A794" t="s">
        <v>1054</v>
      </c>
      <c r="C794" t="str">
        <f t="shared" si="12"/>
        <v>Erträge aus Abgang von AV-Gegenständen</v>
      </c>
    </row>
    <row r="795" spans="1:3" x14ac:dyDescent="0.25">
      <c r="A795" t="s">
        <v>1055</v>
      </c>
      <c r="C795" t="str">
        <f t="shared" si="12"/>
        <v>Erträge Veräuß.Ant. KapGes z.T. stfrei</v>
      </c>
    </row>
    <row r="796" spans="1:3" x14ac:dyDescent="0.25">
      <c r="A796" t="s">
        <v>1056</v>
      </c>
      <c r="C796" t="str">
        <f t="shared" si="12"/>
        <v>Erträge aus Abgang von UV-Gegenständen</v>
      </c>
    </row>
    <row r="797" spans="1:3" x14ac:dyDescent="0.25">
      <c r="A797" t="s">
        <v>1057</v>
      </c>
      <c r="C797" t="str">
        <f t="shared" si="12"/>
        <v>Erträge aus Abgang UV z.T. steuerfrei</v>
      </c>
    </row>
    <row r="798" spans="1:3" x14ac:dyDescent="0.25">
      <c r="A798" t="s">
        <v>1058</v>
      </c>
      <c r="C798" t="str">
        <f t="shared" si="12"/>
        <v>Ertr.Auflösg stl. Rücklage § 6b (3) EStG</v>
      </c>
    </row>
    <row r="799" spans="1:3" x14ac:dyDescent="0.25">
      <c r="A799" t="s">
        <v>1059</v>
      </c>
      <c r="C799" t="str">
        <f t="shared" si="12"/>
        <v>Ertr.Auflösg stl.Rücklage § 6b(10) EStG</v>
      </c>
    </row>
    <row r="800" spans="1:3" x14ac:dyDescent="0.25">
      <c r="A800" t="s">
        <v>1060</v>
      </c>
      <c r="C800" t="str">
        <f t="shared" si="12"/>
        <v>Erträge Auflösung stl. Rücklage R 6.6</v>
      </c>
    </row>
    <row r="801" spans="1:3" x14ac:dyDescent="0.25">
      <c r="A801" t="s">
        <v>1061</v>
      </c>
      <c r="C801" t="str">
        <f t="shared" si="12"/>
        <v>Erträge aus Herabsetzung PWB auf Ford</v>
      </c>
    </row>
    <row r="802" spans="1:3" x14ac:dyDescent="0.25">
      <c r="A802" t="s">
        <v>1062</v>
      </c>
      <c r="C802" t="str">
        <f t="shared" si="12"/>
        <v>Erträge aus Herabsetzung EWB auf Ford</v>
      </c>
    </row>
    <row r="803" spans="1:3" x14ac:dyDescent="0.25">
      <c r="A803" t="s">
        <v>1063</v>
      </c>
      <c r="C803" t="str">
        <f t="shared" si="12"/>
        <v>Erträge aus abgeschriebenen Forderg.</v>
      </c>
    </row>
    <row r="804" spans="1:3" x14ac:dyDescent="0.25">
      <c r="A804" t="s">
        <v>1064</v>
      </c>
      <c r="C804" t="str">
        <f t="shared" si="12"/>
        <v>Erträge Auflösung von Rückstellungen</v>
      </c>
    </row>
    <row r="805" spans="1:3" x14ac:dyDescent="0.25">
      <c r="A805" t="s">
        <v>1065</v>
      </c>
      <c r="C805" t="str">
        <f t="shared" si="12"/>
        <v>Erträge Herabsetzung Verbindlichkeit</v>
      </c>
    </row>
    <row r="806" spans="1:3" x14ac:dyDescent="0.25">
      <c r="A806" t="s">
        <v>1066</v>
      </c>
      <c r="C806" t="str">
        <f t="shared" si="12"/>
        <v>Ertr. Auflösg stl. Rücklage § 4g EStG</v>
      </c>
    </row>
    <row r="807" spans="1:3" x14ac:dyDescent="0.25">
      <c r="A807" t="s">
        <v>1067</v>
      </c>
      <c r="C807" t="str">
        <f t="shared" si="12"/>
        <v>Erträge Auflösung sonst.stl.Rücklagen</v>
      </c>
    </row>
    <row r="808" spans="1:3" x14ac:dyDescent="0.25">
      <c r="A808" t="s">
        <v>1068</v>
      </c>
      <c r="C808" t="str">
        <f t="shared" si="12"/>
        <v>Erträge Auflösung stl. Sonderabschr.</v>
      </c>
    </row>
    <row r="809" spans="1:3" x14ac:dyDescent="0.25">
      <c r="A809" t="s">
        <v>1069</v>
      </c>
      <c r="C809" t="str">
        <f t="shared" si="12"/>
        <v>Versich.entschädigung, Schadenersatz</v>
      </c>
    </row>
    <row r="810" spans="1:3" x14ac:dyDescent="0.25">
      <c r="A810" t="s">
        <v>1070</v>
      </c>
      <c r="C810" t="str">
        <f t="shared" si="12"/>
        <v>Investitionszuschüsse</v>
      </c>
    </row>
    <row r="811" spans="1:3" x14ac:dyDescent="0.25">
      <c r="A811" t="s">
        <v>1071</v>
      </c>
      <c r="C811" t="str">
        <f t="shared" si="12"/>
        <v>Investitionszulage</v>
      </c>
    </row>
    <row r="812" spans="1:3" x14ac:dyDescent="0.25">
      <c r="A812" t="s">
        <v>1072</v>
      </c>
      <c r="C812" t="str">
        <f t="shared" si="12"/>
        <v>Erträge a. Kapitalherabsetzung</v>
      </c>
    </row>
    <row r="813" spans="1:3" x14ac:dyDescent="0.25">
      <c r="A813" t="s">
        <v>1073</v>
      </c>
      <c r="C813" t="str">
        <f t="shared" si="12"/>
        <v>Stfreie Erträge Auflösung stl. Rücklage</v>
      </c>
    </row>
    <row r="814" spans="1:3" x14ac:dyDescent="0.25">
      <c r="A814" t="s">
        <v>1074</v>
      </c>
      <c r="C814" t="str">
        <f t="shared" si="12"/>
        <v>Sonstige steuerfr. Betriebseinnahmen</v>
      </c>
    </row>
    <row r="815" spans="1:3" x14ac:dyDescent="0.25">
      <c r="A815" t="s">
        <v>1075</v>
      </c>
      <c r="C815" t="str">
        <f t="shared" si="12"/>
        <v>Erstattungen AufwendungsausgleichsG</v>
      </c>
    </row>
    <row r="816" spans="1:3" x14ac:dyDescent="0.25">
      <c r="A816" t="s">
        <v>1076</v>
      </c>
      <c r="C816" t="str">
        <f t="shared" si="12"/>
        <v>Grundstückserträge</v>
      </c>
    </row>
    <row r="817" spans="1:3" x14ac:dyDescent="0.25">
      <c r="A817" t="s">
        <v>1077</v>
      </c>
      <c r="C817" t="str">
        <f t="shared" si="12"/>
        <v>Erlöse Vermietung u.Verpachtung ustfrei</v>
      </c>
    </row>
    <row r="818" spans="1:3" x14ac:dyDescent="0.25">
      <c r="A818" t="s">
        <v>1078</v>
      </c>
      <c r="C818" t="str">
        <f t="shared" si="12"/>
        <v>Erlöse Vermietung u.Verpachtung 19% USt</v>
      </c>
    </row>
    <row r="819" spans="1:3" x14ac:dyDescent="0.25">
      <c r="A819" t="s">
        <v>1079</v>
      </c>
      <c r="C819" t="str">
        <f t="shared" si="12"/>
        <v>Erträge Aktivierung unentgeltl.erworb VG</v>
      </c>
    </row>
    <row r="820" spans="1:3" x14ac:dyDescent="0.25">
      <c r="A820" t="s">
        <v>1080</v>
      </c>
      <c r="C820" t="str">
        <f t="shared" si="12"/>
        <v>Kostenerstatt.,Rückvergütg. früh. Jahre</v>
      </c>
    </row>
    <row r="821" spans="1:3" x14ac:dyDescent="0.25">
      <c r="A821" t="s">
        <v>1081</v>
      </c>
      <c r="C821" t="str">
        <f t="shared" si="12"/>
        <v>Erträge aus Verwaltungskostenumlagen</v>
      </c>
    </row>
    <row r="822" spans="1:3" x14ac:dyDescent="0.25">
      <c r="A822" t="s">
        <v>1082</v>
      </c>
      <c r="C822" t="str">
        <f t="shared" si="12"/>
        <v>Erträge aus Verlustübernahme</v>
      </c>
    </row>
    <row r="823" spans="1:3" x14ac:dyDescent="0.25">
      <c r="A823" t="s">
        <v>1083</v>
      </c>
      <c r="C823" t="str">
        <f t="shared" si="12"/>
        <v>Gewinne auf Grund Gewinngemeinschaft</v>
      </c>
    </row>
    <row r="824" spans="1:3" x14ac:dyDescent="0.25">
      <c r="A824" t="s">
        <v>1084</v>
      </c>
      <c r="C824" t="str">
        <f t="shared" si="12"/>
        <v>Gewinne auf Grund Gewinn/Teilgewinnabf</v>
      </c>
    </row>
    <row r="825" spans="1:3" x14ac:dyDescent="0.25">
      <c r="A825" t="s">
        <v>1085</v>
      </c>
      <c r="C825" t="str">
        <f t="shared" si="12"/>
        <v>Entnahmen aus Kapitalrücklagen</v>
      </c>
    </row>
    <row r="826" spans="1:3" x14ac:dyDescent="0.25">
      <c r="A826" t="s">
        <v>1086</v>
      </c>
      <c r="C826" t="str">
        <f t="shared" si="12"/>
        <v>Entnahmen aus der gesetzlichen Rücklage</v>
      </c>
    </row>
    <row r="827" spans="1:3" x14ac:dyDescent="0.25">
      <c r="A827" t="s">
        <v>1087</v>
      </c>
      <c r="C827" t="str">
        <f t="shared" si="12"/>
        <v>Entnahmen aus satzungsm.Rücklagen</v>
      </c>
    </row>
    <row r="828" spans="1:3" x14ac:dyDescent="0.25">
      <c r="A828" t="s">
        <v>1088</v>
      </c>
      <c r="C828" t="str">
        <f t="shared" si="12"/>
        <v>Entn. Ausgleichsposten akt.eig. Anteile</v>
      </c>
    </row>
    <row r="829" spans="1:3" x14ac:dyDescent="0.25">
      <c r="A829" t="s">
        <v>1089</v>
      </c>
      <c r="C829" t="str">
        <f t="shared" si="12"/>
        <v>Entnahmen aus anderen Gewinnrücklagen</v>
      </c>
    </row>
    <row r="830" spans="1:3" x14ac:dyDescent="0.25">
      <c r="A830" t="s">
        <v>1090</v>
      </c>
      <c r="C830" t="str">
        <f t="shared" si="12"/>
        <v>Entnahme Rücklage Anteile herrsch. UN</v>
      </c>
    </row>
    <row r="831" spans="1:3" x14ac:dyDescent="0.25">
      <c r="A831" t="s">
        <v>1091</v>
      </c>
      <c r="C831" t="str">
        <f t="shared" si="12"/>
        <v>Entnahme gesamth.geb. Rücklagen (KKE)</v>
      </c>
    </row>
    <row r="832" spans="1:3" x14ac:dyDescent="0.25">
      <c r="A832" t="s">
        <v>1092</v>
      </c>
      <c r="C832" t="str">
        <f t="shared" si="12"/>
        <v>Entnahme a. anderen Ergebnisrücklagen</v>
      </c>
    </row>
    <row r="833" spans="1:3" x14ac:dyDescent="0.25">
      <c r="A833" t="s">
        <v>1093</v>
      </c>
      <c r="C833" t="str">
        <f t="shared" si="12"/>
        <v>Gewinnvortrag nach Verwendung</v>
      </c>
    </row>
    <row r="834" spans="1:3" x14ac:dyDescent="0.25">
      <c r="A834" t="s">
        <v>1094</v>
      </c>
      <c r="C834" t="str">
        <f t="shared" si="12"/>
        <v>Gewinnvortrag nach Verwendung (KKE)</v>
      </c>
    </row>
    <row r="835" spans="1:3" x14ac:dyDescent="0.25">
      <c r="A835" t="s">
        <v>1095</v>
      </c>
      <c r="C835" t="str">
        <f t="shared" ref="C835:C898" si="13">+A835</f>
        <v>Verlustvortrag nach Verwendung (KKE)</v>
      </c>
    </row>
    <row r="836" spans="1:3" x14ac:dyDescent="0.25">
      <c r="A836" t="s">
        <v>1096</v>
      </c>
      <c r="C836" t="str">
        <f t="shared" si="13"/>
        <v>Verlustvortrag nach Verwendung</v>
      </c>
    </row>
    <row r="837" spans="1:3" x14ac:dyDescent="0.25">
      <c r="A837" t="s">
        <v>1097</v>
      </c>
      <c r="C837" t="str">
        <f t="shared" si="13"/>
        <v>Vorabausschüttung</v>
      </c>
    </row>
    <row r="838" spans="1:3" x14ac:dyDescent="0.25">
      <c r="A838" t="s">
        <v>1098</v>
      </c>
      <c r="C838" t="str">
        <f t="shared" si="13"/>
        <v>Verrechneter kalkul.Unternehmerlohn</v>
      </c>
    </row>
    <row r="839" spans="1:3" x14ac:dyDescent="0.25">
      <c r="A839" t="s">
        <v>1099</v>
      </c>
      <c r="C839" t="str">
        <f t="shared" si="13"/>
        <v>Verrechnete kalkul. Miete und Pacht</v>
      </c>
    </row>
    <row r="840" spans="1:3" x14ac:dyDescent="0.25">
      <c r="A840" t="s">
        <v>1100</v>
      </c>
      <c r="C840" t="str">
        <f t="shared" si="13"/>
        <v>Verrechnete kalkulatorische Zinsen</v>
      </c>
    </row>
    <row r="841" spans="1:3" x14ac:dyDescent="0.25">
      <c r="A841" t="s">
        <v>1101</v>
      </c>
      <c r="C841" t="str">
        <f t="shared" si="13"/>
        <v>Verrechnete kalkul. Abschreibungen</v>
      </c>
    </row>
    <row r="842" spans="1:3" x14ac:dyDescent="0.25">
      <c r="A842" t="s">
        <v>1102</v>
      </c>
      <c r="C842" t="str">
        <f t="shared" si="13"/>
        <v>Verrechnete kalkulatorische Wagnisse</v>
      </c>
    </row>
    <row r="843" spans="1:3" x14ac:dyDescent="0.25">
      <c r="A843" t="s">
        <v>1103</v>
      </c>
      <c r="C843" t="str">
        <f t="shared" si="13"/>
        <v>Verrechneter kalk. Lohn, unentgeltl. AN</v>
      </c>
    </row>
    <row r="844" spans="1:3" x14ac:dyDescent="0.25">
      <c r="A844" t="s">
        <v>1104</v>
      </c>
      <c r="C844" t="str">
        <f t="shared" si="13"/>
        <v>Einkauf Roh-,Hilfs- und Betriebsstoffe</v>
      </c>
    </row>
    <row r="845" spans="1:3" x14ac:dyDescent="0.25">
      <c r="A845" t="s">
        <v>1105</v>
      </c>
      <c r="C845" t="str">
        <f t="shared" si="13"/>
        <v>Einkauf RHB 7% Vorsteuer</v>
      </c>
    </row>
    <row r="846" spans="1:3" x14ac:dyDescent="0.25">
      <c r="A846" t="s">
        <v>1106</v>
      </c>
      <c r="C846" t="str">
        <f t="shared" si="13"/>
        <v>Einkauf RHB ohne Vorsteuerabzug</v>
      </c>
    </row>
    <row r="847" spans="1:3" x14ac:dyDescent="0.25">
      <c r="A847" t="s">
        <v>1107</v>
      </c>
      <c r="C847" t="str">
        <f t="shared" si="13"/>
        <v>Einkauf RHB 19 % Vorsteuer</v>
      </c>
    </row>
    <row r="848" spans="1:3" x14ac:dyDescent="0.25">
      <c r="A848" t="s">
        <v>1108</v>
      </c>
      <c r="C848" t="str">
        <f t="shared" si="13"/>
        <v>Einkauf RHB, EU-Erwerb 7% Vorst./USt</v>
      </c>
    </row>
    <row r="849" spans="1:3" x14ac:dyDescent="0.25">
      <c r="A849" t="s">
        <v>1109</v>
      </c>
      <c r="C849" t="str">
        <f t="shared" si="13"/>
        <v>Einkauf RHB,EU-Erwerb 19% Vorst./USt</v>
      </c>
    </row>
    <row r="850" spans="1:3" x14ac:dyDescent="0.25">
      <c r="A850" t="s">
        <v>1110</v>
      </c>
      <c r="C850" t="str">
        <f t="shared" si="13"/>
        <v>Eink.RHB,EU-Erwerb ohne Vorst., 7% USt</v>
      </c>
    </row>
    <row r="851" spans="1:3" x14ac:dyDescent="0.25">
      <c r="A851" t="s">
        <v>1111</v>
      </c>
      <c r="C851" t="str">
        <f t="shared" si="13"/>
        <v>Eink.RHB,EU-Erwerb ohne Vorst.,19% USt</v>
      </c>
    </row>
    <row r="852" spans="1:3" x14ac:dyDescent="0.25">
      <c r="A852" t="s">
        <v>1112</v>
      </c>
      <c r="C852" t="str">
        <f t="shared" si="13"/>
        <v>Einkauf RHB 5,5% Vorsteuer</v>
      </c>
    </row>
    <row r="853" spans="1:3" x14ac:dyDescent="0.25">
      <c r="A853" t="s">
        <v>1113</v>
      </c>
      <c r="C853" t="str">
        <f t="shared" si="13"/>
        <v>Einkauf RHB 10,7%/9,5% Vorsteuer</v>
      </c>
    </row>
    <row r="854" spans="1:3" x14ac:dyDescent="0.25">
      <c r="A854" t="s">
        <v>1114</v>
      </c>
      <c r="C854" t="str">
        <f t="shared" si="13"/>
        <v>Einkauf RHB aus USt-Lager 7% Vorst./USt</v>
      </c>
    </row>
    <row r="855" spans="1:3" x14ac:dyDescent="0.25">
      <c r="A855" t="s">
        <v>1115</v>
      </c>
      <c r="C855" t="str">
        <f t="shared" si="13"/>
        <v>Einkauf RHB aus USt-Lager 19% Vorst/USt</v>
      </c>
    </row>
    <row r="856" spans="1:3" x14ac:dyDescent="0.25">
      <c r="A856" t="s">
        <v>1116</v>
      </c>
      <c r="C856" t="str">
        <f t="shared" si="13"/>
        <v>Erwerb RHB letzter Abn.DG 19% Vorst./USt</v>
      </c>
    </row>
    <row r="857" spans="1:3" x14ac:dyDescent="0.25">
      <c r="A857" t="s">
        <v>1117</v>
      </c>
      <c r="C857" t="str">
        <f t="shared" si="13"/>
        <v>Energiestoffe</v>
      </c>
    </row>
    <row r="858" spans="1:3" x14ac:dyDescent="0.25">
      <c r="A858" t="s">
        <v>1118</v>
      </c>
      <c r="C858" t="str">
        <f t="shared" si="13"/>
        <v>Energiestoffe (Fertigung) 7% Vorsteuer</v>
      </c>
    </row>
    <row r="859" spans="1:3" x14ac:dyDescent="0.25">
      <c r="A859" t="s">
        <v>1119</v>
      </c>
      <c r="C859" t="str">
        <f t="shared" si="13"/>
        <v>Energiestoffe (Fertigung) 19% Vorsteuer</v>
      </c>
    </row>
    <row r="860" spans="1:3" x14ac:dyDescent="0.25">
      <c r="A860" t="s">
        <v>23</v>
      </c>
      <c r="C860" t="str">
        <f t="shared" si="13"/>
        <v>Fremdleistungen</v>
      </c>
    </row>
    <row r="861" spans="1:3" x14ac:dyDescent="0.25">
      <c r="A861" t="s">
        <v>1120</v>
      </c>
      <c r="C861" t="str">
        <f t="shared" si="13"/>
        <v>Fremdleistungen 19% Vorsteuer</v>
      </c>
    </row>
    <row r="862" spans="1:3" x14ac:dyDescent="0.25">
      <c r="A862" t="s">
        <v>1121</v>
      </c>
      <c r="C862" t="str">
        <f t="shared" si="13"/>
        <v>Fremdleistungen 7% Vorsteuer</v>
      </c>
    </row>
    <row r="863" spans="1:3" x14ac:dyDescent="0.25">
      <c r="A863" t="s">
        <v>1122</v>
      </c>
      <c r="C863" t="str">
        <f t="shared" si="13"/>
        <v>Fremdleistungen ohne Vorsteuer</v>
      </c>
    </row>
    <row r="864" spans="1:3" x14ac:dyDescent="0.25">
      <c r="A864" t="s">
        <v>1123</v>
      </c>
      <c r="C864" t="str">
        <f t="shared" si="13"/>
        <v>Bauleistungen §13b UStG 7% Vorst./USt</v>
      </c>
    </row>
    <row r="865" spans="1:3" x14ac:dyDescent="0.25">
      <c r="A865" t="s">
        <v>1124</v>
      </c>
      <c r="C865" t="str">
        <f t="shared" si="13"/>
        <v>Sonstige Leistungen EU 7% Vorst./USt</v>
      </c>
    </row>
    <row r="866" spans="1:3" x14ac:dyDescent="0.25">
      <c r="A866" t="s">
        <v>1125</v>
      </c>
      <c r="C866" t="str">
        <f t="shared" si="13"/>
        <v>Leistungen ausländ.Untern.7% Vorst./USt</v>
      </c>
    </row>
    <row r="867" spans="1:3" x14ac:dyDescent="0.25">
      <c r="A867" t="s">
        <v>1126</v>
      </c>
      <c r="C867" t="str">
        <f t="shared" si="13"/>
        <v>Bauleistungen §13b UStG 19% Vorst./USt</v>
      </c>
    </row>
    <row r="868" spans="1:3" x14ac:dyDescent="0.25">
      <c r="A868" t="s">
        <v>1127</v>
      </c>
      <c r="C868" t="str">
        <f t="shared" si="13"/>
        <v>Sonstige Leistungen EU 19% Vorst./USt</v>
      </c>
    </row>
    <row r="869" spans="1:3" x14ac:dyDescent="0.25">
      <c r="A869" t="s">
        <v>1128</v>
      </c>
      <c r="C869" t="str">
        <f t="shared" si="13"/>
        <v>Leistungen ausländ.Untern.19% Vorst./USt</v>
      </c>
    </row>
    <row r="870" spans="1:3" x14ac:dyDescent="0.25">
      <c r="A870" t="s">
        <v>1129</v>
      </c>
      <c r="C870" t="str">
        <f t="shared" si="13"/>
        <v>Bauleistungen §13b UStG o.Vorst.,7% USt</v>
      </c>
    </row>
    <row r="871" spans="1:3" x14ac:dyDescent="0.25">
      <c r="A871" t="s">
        <v>1130</v>
      </c>
      <c r="C871" t="str">
        <f t="shared" si="13"/>
        <v>Sonstige Leistungen EU o.Vorst.,7% USt</v>
      </c>
    </row>
    <row r="872" spans="1:3" x14ac:dyDescent="0.25">
      <c r="A872" t="s">
        <v>1131</v>
      </c>
      <c r="C872" t="str">
        <f t="shared" si="13"/>
        <v>Leistungen ausl.Untern.o.Vorst.,7% USt</v>
      </c>
    </row>
    <row r="873" spans="1:3" x14ac:dyDescent="0.25">
      <c r="A873" t="s">
        <v>1132</v>
      </c>
      <c r="C873" t="str">
        <f t="shared" si="13"/>
        <v>Bauleistungen §13b UStG o.Vorst.,19% USt</v>
      </c>
    </row>
    <row r="874" spans="1:3" x14ac:dyDescent="0.25">
      <c r="A874" t="s">
        <v>1133</v>
      </c>
      <c r="C874" t="str">
        <f t="shared" si="13"/>
        <v>Sonstige Leistungen EU o.Vorst.,19% USt</v>
      </c>
    </row>
    <row r="875" spans="1:3" x14ac:dyDescent="0.25">
      <c r="A875" t="s">
        <v>1134</v>
      </c>
      <c r="C875" t="str">
        <f t="shared" si="13"/>
        <v>Leistungen ausl.Untern.o.Vorst.,19% USt</v>
      </c>
    </row>
    <row r="876" spans="1:3" x14ac:dyDescent="0.25">
      <c r="A876" t="s">
        <v>1135</v>
      </c>
      <c r="C876" t="str">
        <f t="shared" si="13"/>
        <v>Erhaltene Skonti Leistungen §13b UStG</v>
      </c>
    </row>
    <row r="877" spans="1:3" x14ac:dyDescent="0.25">
      <c r="A877" t="s">
        <v>1136</v>
      </c>
      <c r="C877" t="str">
        <f t="shared" si="13"/>
        <v>Erhalt. Skonti § 13b UStG 19% Vorst./USt</v>
      </c>
    </row>
    <row r="878" spans="1:3" x14ac:dyDescent="0.25">
      <c r="A878" t="s">
        <v>1137</v>
      </c>
      <c r="C878" t="str">
        <f t="shared" si="13"/>
        <v>Erhalt. Skonti § 13b UStG 16% Vorst./USt</v>
      </c>
    </row>
    <row r="879" spans="1:3" x14ac:dyDescent="0.25">
      <c r="A879" t="s">
        <v>1138</v>
      </c>
      <c r="C879" t="str">
        <f t="shared" si="13"/>
        <v>Erhaltene Skonti § 13b UStG o.VoSt/m.USt</v>
      </c>
    </row>
    <row r="880" spans="1:3" x14ac:dyDescent="0.25">
      <c r="A880" t="s">
        <v>1139</v>
      </c>
      <c r="C880" t="str">
        <f t="shared" si="13"/>
        <v>Erhalt. Skonti § 13b UStG o.VoSt/19% USt</v>
      </c>
    </row>
    <row r="881" spans="1:3" x14ac:dyDescent="0.25">
      <c r="A881" t="s">
        <v>1140</v>
      </c>
      <c r="C881" t="str">
        <f t="shared" si="13"/>
        <v>Erhalt. Skonti § 13b UStG o.VoSt/16% USt</v>
      </c>
    </row>
    <row r="882" spans="1:3" x14ac:dyDescent="0.25">
      <c r="A882" t="s">
        <v>1141</v>
      </c>
      <c r="C882" t="str">
        <f t="shared" si="13"/>
        <v>Leistungen § 13b UStG mit VoSt-Abzug</v>
      </c>
    </row>
    <row r="883" spans="1:3" x14ac:dyDescent="0.25">
      <c r="A883" t="s">
        <v>1142</v>
      </c>
      <c r="C883" t="str">
        <f t="shared" si="13"/>
        <v>Leistungen § 13b UStG ohne VoSt-Abzug</v>
      </c>
    </row>
    <row r="884" spans="1:3" x14ac:dyDescent="0.25">
      <c r="A884" t="s">
        <v>1143</v>
      </c>
      <c r="C884" t="str">
        <f t="shared" si="13"/>
        <v>Fremdleistung (Miet- u.Pachtz. bew. WG)</v>
      </c>
    </row>
    <row r="885" spans="1:3" x14ac:dyDescent="0.25">
      <c r="A885" t="s">
        <v>1144</v>
      </c>
      <c r="C885" t="str">
        <f t="shared" si="13"/>
        <v>Fremdleistung (Miet- u.Pachtz. unbew.WG)</v>
      </c>
    </row>
    <row r="886" spans="1:3" x14ac:dyDescent="0.25">
      <c r="A886" t="s">
        <v>1145</v>
      </c>
      <c r="C886" t="str">
        <f t="shared" si="13"/>
        <v>Fremdleistung (Entgelte Rechte u.Liz.)</v>
      </c>
    </row>
    <row r="887" spans="1:3" x14ac:dyDescent="0.25">
      <c r="A887" t="s">
        <v>1146</v>
      </c>
      <c r="C887" t="str">
        <f t="shared" si="13"/>
        <v>Fremdleistung (Vergütung Überlass. WG)</v>
      </c>
    </row>
    <row r="888" spans="1:3" x14ac:dyDescent="0.25">
      <c r="A888" t="s">
        <v>1147</v>
      </c>
      <c r="C888" t="str">
        <f t="shared" si="13"/>
        <v>Wareneingang</v>
      </c>
    </row>
    <row r="889" spans="1:3" x14ac:dyDescent="0.25">
      <c r="A889" t="s">
        <v>1148</v>
      </c>
      <c r="C889" t="str">
        <f t="shared" si="13"/>
        <v>Wareneingang 7% Vorsteuer</v>
      </c>
    </row>
    <row r="890" spans="1:3" x14ac:dyDescent="0.25">
      <c r="A890" t="s">
        <v>1149</v>
      </c>
      <c r="C890" t="str">
        <f t="shared" si="13"/>
        <v>Wareneingang ohne Vorsteuerabzug</v>
      </c>
    </row>
    <row r="891" spans="1:3" x14ac:dyDescent="0.25">
      <c r="A891" t="s">
        <v>1150</v>
      </c>
      <c r="C891" t="str">
        <f t="shared" si="13"/>
        <v>Wareneingang 19% Vorsteuer</v>
      </c>
    </row>
    <row r="892" spans="1:3" x14ac:dyDescent="0.25">
      <c r="A892" t="s">
        <v>1150</v>
      </c>
      <c r="C892" t="str">
        <f t="shared" si="13"/>
        <v>Wareneingang 19% Vorsteuer</v>
      </c>
    </row>
    <row r="893" spans="1:3" x14ac:dyDescent="0.25">
      <c r="A893" t="s">
        <v>1150</v>
      </c>
      <c r="C893" t="str">
        <f t="shared" si="13"/>
        <v>Wareneingang 19% Vorsteuer</v>
      </c>
    </row>
    <row r="894" spans="1:3" x14ac:dyDescent="0.25">
      <c r="A894" t="s">
        <v>1150</v>
      </c>
      <c r="C894" t="str">
        <f t="shared" si="13"/>
        <v>Wareneingang 19% Vorsteuer</v>
      </c>
    </row>
    <row r="895" spans="1:3" x14ac:dyDescent="0.25">
      <c r="A895" t="s">
        <v>1150</v>
      </c>
      <c r="C895" t="str">
        <f t="shared" si="13"/>
        <v>Wareneingang 19% Vorsteuer</v>
      </c>
    </row>
    <row r="896" spans="1:3" x14ac:dyDescent="0.25">
      <c r="A896" t="s">
        <v>1150</v>
      </c>
      <c r="C896" t="str">
        <f t="shared" si="13"/>
        <v>Wareneingang 19% Vorsteuer</v>
      </c>
    </row>
    <row r="897" spans="1:3" x14ac:dyDescent="0.25">
      <c r="A897" t="s">
        <v>1150</v>
      </c>
      <c r="C897" t="str">
        <f t="shared" si="13"/>
        <v>Wareneingang 19% Vorsteuer</v>
      </c>
    </row>
    <row r="898" spans="1:3" x14ac:dyDescent="0.25">
      <c r="A898" t="s">
        <v>1150</v>
      </c>
      <c r="C898" t="str">
        <f t="shared" si="13"/>
        <v>Wareneingang 19% Vorsteuer</v>
      </c>
    </row>
    <row r="899" spans="1:3" x14ac:dyDescent="0.25">
      <c r="A899" t="s">
        <v>1150</v>
      </c>
      <c r="C899" t="str">
        <f t="shared" ref="C899:C962" si="14">+A899</f>
        <v>Wareneingang 19% Vorsteuer</v>
      </c>
    </row>
    <row r="900" spans="1:3" x14ac:dyDescent="0.25">
      <c r="A900" t="s">
        <v>1150</v>
      </c>
      <c r="C900" t="str">
        <f t="shared" si="14"/>
        <v>Wareneingang 19% Vorsteuer</v>
      </c>
    </row>
    <row r="901" spans="1:3" x14ac:dyDescent="0.25">
      <c r="A901" t="s">
        <v>1151</v>
      </c>
      <c r="C901" t="str">
        <f t="shared" si="14"/>
        <v>EU-Erwerb 7% Vorst./USt</v>
      </c>
    </row>
    <row r="902" spans="1:3" x14ac:dyDescent="0.25">
      <c r="A902" t="s">
        <v>1152</v>
      </c>
      <c r="C902" t="str">
        <f t="shared" si="14"/>
        <v>EU-Erwerb 19% Vorst./USt</v>
      </c>
    </row>
    <row r="903" spans="1:3" x14ac:dyDescent="0.25">
      <c r="A903" t="s">
        <v>1153</v>
      </c>
      <c r="C903" t="str">
        <f t="shared" si="14"/>
        <v>EU-Erwerb ohne Vorsteuer, 7% USt</v>
      </c>
    </row>
    <row r="904" spans="1:3" x14ac:dyDescent="0.25">
      <c r="A904" t="s">
        <v>1154</v>
      </c>
      <c r="C904" t="str">
        <f t="shared" si="14"/>
        <v>EU-Erwerb ohne Vorsteuer, 19% USt</v>
      </c>
    </row>
    <row r="905" spans="1:3" x14ac:dyDescent="0.25">
      <c r="A905" t="s">
        <v>1155</v>
      </c>
      <c r="C905" t="str">
        <f t="shared" si="14"/>
        <v>EU-Erwerb Nfz ohne UStID 19% Vorst./USt</v>
      </c>
    </row>
    <row r="906" spans="1:3" x14ac:dyDescent="0.25">
      <c r="A906" t="s">
        <v>1156</v>
      </c>
      <c r="C906" t="str">
        <f t="shared" si="14"/>
        <v>Wareneingang 5,5% Vorsteuer</v>
      </c>
    </row>
    <row r="907" spans="1:3" x14ac:dyDescent="0.25">
      <c r="A907" t="s">
        <v>1157</v>
      </c>
      <c r="C907" t="str">
        <f t="shared" si="14"/>
        <v>Wareneingang 10,7%/9,5% Vorsteuer</v>
      </c>
    </row>
    <row r="908" spans="1:3" x14ac:dyDescent="0.25">
      <c r="A908" t="s">
        <v>1158</v>
      </c>
      <c r="C908" t="str">
        <f t="shared" si="14"/>
        <v>Steuerfreier EU-Erwerb</v>
      </c>
    </row>
    <row r="909" spans="1:3" x14ac:dyDescent="0.25">
      <c r="A909" t="s">
        <v>1159</v>
      </c>
      <c r="C909" t="str">
        <f t="shared" si="14"/>
        <v>Wareneingang, im Drittland steuerbar</v>
      </c>
    </row>
    <row r="910" spans="1:3" x14ac:dyDescent="0.25">
      <c r="A910" t="s">
        <v>1160</v>
      </c>
      <c r="C910" t="str">
        <f t="shared" si="14"/>
        <v>Erwerb 1. Abnehmer im Dreiecksgeschäft</v>
      </c>
    </row>
    <row r="911" spans="1:3" x14ac:dyDescent="0.25">
      <c r="A911" t="s">
        <v>1161</v>
      </c>
      <c r="C911" t="str">
        <f t="shared" si="14"/>
        <v>Erwerb Waren letzt.Abn.DG 19% Vorst./USt</v>
      </c>
    </row>
    <row r="912" spans="1:3" x14ac:dyDescent="0.25">
      <c r="A912" t="s">
        <v>1162</v>
      </c>
      <c r="C912" t="str">
        <f t="shared" si="14"/>
        <v>Wareneingang, im anderen EU-Land stb.</v>
      </c>
    </row>
    <row r="913" spans="1:3" x14ac:dyDescent="0.25">
      <c r="A913" t="s">
        <v>1163</v>
      </c>
      <c r="C913" t="str">
        <f t="shared" si="14"/>
        <v>Steuerfreie Einfuhren</v>
      </c>
    </row>
    <row r="914" spans="1:3" x14ac:dyDescent="0.25">
      <c r="A914" t="s">
        <v>1164</v>
      </c>
      <c r="C914" t="str">
        <f t="shared" si="14"/>
        <v>Waren aus USt-Lager 7% Vorst./USt</v>
      </c>
    </row>
    <row r="915" spans="1:3" x14ac:dyDescent="0.25">
      <c r="A915" t="s">
        <v>1165</v>
      </c>
      <c r="C915" t="str">
        <f t="shared" si="14"/>
        <v>Waren aus USt-Lager 19% Vorst./USt</v>
      </c>
    </row>
    <row r="916" spans="1:3" x14ac:dyDescent="0.25">
      <c r="A916" t="s">
        <v>1166</v>
      </c>
      <c r="C916" t="str">
        <f t="shared" si="14"/>
        <v>Nicht abziehb. VoSt (Materialaufwand)</v>
      </c>
    </row>
    <row r="917" spans="1:3" x14ac:dyDescent="0.25">
      <c r="A917" t="s">
        <v>1167</v>
      </c>
      <c r="C917" t="str">
        <f t="shared" si="14"/>
        <v>Nicht abziehb. VoSt 7% (Materialaufwand)</v>
      </c>
    </row>
    <row r="918" spans="1:3" x14ac:dyDescent="0.25">
      <c r="A918" t="s">
        <v>1168</v>
      </c>
      <c r="C918" t="str">
        <f t="shared" si="14"/>
        <v>Nicht abziehb. VoSt 19% (Materialaufw.)</v>
      </c>
    </row>
    <row r="919" spans="1:3" x14ac:dyDescent="0.25">
      <c r="A919" t="s">
        <v>1169</v>
      </c>
      <c r="C919" t="str">
        <f t="shared" si="14"/>
        <v>Nachlässe</v>
      </c>
    </row>
    <row r="920" spans="1:3" x14ac:dyDescent="0.25">
      <c r="A920" t="s">
        <v>1170</v>
      </c>
      <c r="C920" t="str">
        <f t="shared" si="14"/>
        <v>Nachlässe aus Einkauf RHB</v>
      </c>
    </row>
    <row r="921" spans="1:3" x14ac:dyDescent="0.25">
      <c r="A921" t="s">
        <v>1171</v>
      </c>
      <c r="C921" t="str">
        <f t="shared" si="14"/>
        <v>Nachlässe 7% Vorsteuer</v>
      </c>
    </row>
    <row r="922" spans="1:3" x14ac:dyDescent="0.25">
      <c r="A922" t="s">
        <v>1172</v>
      </c>
      <c r="C922" t="str">
        <f t="shared" si="14"/>
        <v>Nachlässe aus Einkauf RHB 7% Vorst.</v>
      </c>
    </row>
    <row r="923" spans="1:3" x14ac:dyDescent="0.25">
      <c r="A923" t="s">
        <v>1173</v>
      </c>
      <c r="C923" t="str">
        <f t="shared" si="14"/>
        <v>Nachlässe aus Einkauf RHB 19% Vorst.</v>
      </c>
    </row>
    <row r="924" spans="1:3" x14ac:dyDescent="0.25">
      <c r="A924" t="s">
        <v>1174</v>
      </c>
      <c r="C924" t="str">
        <f t="shared" si="14"/>
        <v>Nachlässe RHB, EU-Erwerb 7% Vorst./USt</v>
      </c>
    </row>
    <row r="925" spans="1:3" x14ac:dyDescent="0.25">
      <c r="A925" t="s">
        <v>1175</v>
      </c>
      <c r="C925" t="str">
        <f t="shared" si="14"/>
        <v>Nachlässe RHB, EU-Erwerb 19% Vorst./USt</v>
      </c>
    </row>
    <row r="926" spans="1:3" x14ac:dyDescent="0.25">
      <c r="A926" t="s">
        <v>1176</v>
      </c>
      <c r="C926" t="str">
        <f t="shared" si="14"/>
        <v>Nachlässe 19% Vorsteuer</v>
      </c>
    </row>
    <row r="927" spans="1:3" x14ac:dyDescent="0.25">
      <c r="A927" t="s">
        <v>1177</v>
      </c>
      <c r="C927" t="str">
        <f t="shared" si="14"/>
        <v>Nachlässe aus EU-Erwerb 7% Vorst./USt</v>
      </c>
    </row>
    <row r="928" spans="1:3" x14ac:dyDescent="0.25">
      <c r="A928" t="s">
        <v>1178</v>
      </c>
      <c r="C928" t="str">
        <f t="shared" si="14"/>
        <v>Nachlässe aus EU-Erwerb 19% Vorst./USt</v>
      </c>
    </row>
    <row r="929" spans="1:3" x14ac:dyDescent="0.25">
      <c r="A929" t="s">
        <v>1179</v>
      </c>
      <c r="C929" t="str">
        <f t="shared" si="14"/>
        <v>Erhaltene Skonti</v>
      </c>
    </row>
    <row r="930" spans="1:3" x14ac:dyDescent="0.25">
      <c r="A930" t="s">
        <v>1180</v>
      </c>
      <c r="C930" t="str">
        <f t="shared" si="14"/>
        <v>Erhaltene Skonti 7% Vorsteuer</v>
      </c>
    </row>
    <row r="931" spans="1:3" x14ac:dyDescent="0.25">
      <c r="A931" t="s">
        <v>1181</v>
      </c>
      <c r="C931" t="str">
        <f t="shared" si="14"/>
        <v>Erhaltene Skonti 5% Vorsteuer</v>
      </c>
    </row>
    <row r="932" spans="1:3" x14ac:dyDescent="0.25">
      <c r="A932" t="s">
        <v>1182</v>
      </c>
      <c r="C932" t="str">
        <f t="shared" si="14"/>
        <v>Erhaltene Skonti Einkauf RHB</v>
      </c>
    </row>
    <row r="933" spans="1:3" x14ac:dyDescent="0.25">
      <c r="A933" t="s">
        <v>1183</v>
      </c>
      <c r="C933" t="str">
        <f t="shared" si="14"/>
        <v>Erhaltene Skonti Einkauf RHB 7% Vorst.</v>
      </c>
    </row>
    <row r="934" spans="1:3" x14ac:dyDescent="0.25">
      <c r="A934" t="s">
        <v>1184</v>
      </c>
      <c r="C934" t="str">
        <f t="shared" si="14"/>
        <v>Erhaltene Skonti Einkauf RHB 5% Vorst.</v>
      </c>
    </row>
    <row r="935" spans="1:3" x14ac:dyDescent="0.25">
      <c r="A935" t="s">
        <v>1185</v>
      </c>
      <c r="C935" t="str">
        <f t="shared" si="14"/>
        <v>Erhaltene Skonti 19% Vorsteuer</v>
      </c>
    </row>
    <row r="936" spans="1:3" x14ac:dyDescent="0.25">
      <c r="A936" t="s">
        <v>1186</v>
      </c>
      <c r="C936" t="str">
        <f t="shared" si="14"/>
        <v>Erhaltene Skonti 16% Vorsteuer</v>
      </c>
    </row>
    <row r="937" spans="1:3" x14ac:dyDescent="0.25">
      <c r="A937" t="s">
        <v>1187</v>
      </c>
      <c r="C937" t="str">
        <f t="shared" si="14"/>
        <v>Erhaltene Skonti Einkauf RHB 19% Vorst.</v>
      </c>
    </row>
    <row r="938" spans="1:3" x14ac:dyDescent="0.25">
      <c r="A938" t="s">
        <v>1188</v>
      </c>
      <c r="C938" t="str">
        <f t="shared" si="14"/>
        <v>Erhaltene Skonti Einkauf RHB 16% Vorst.</v>
      </c>
    </row>
    <row r="939" spans="1:3" x14ac:dyDescent="0.25">
      <c r="A939" t="s">
        <v>1189</v>
      </c>
      <c r="C939" t="str">
        <f t="shared" si="14"/>
        <v>Erhalt. Skonti RHB EU-Erw.16% Vorst./USt</v>
      </c>
    </row>
    <row r="940" spans="1:3" x14ac:dyDescent="0.25">
      <c r="A940" t="s">
        <v>1190</v>
      </c>
      <c r="C940" t="str">
        <f t="shared" si="14"/>
        <v>Erhalt. Skonti RHB EU-Erw.19% Vorst./USt</v>
      </c>
    </row>
    <row r="941" spans="1:3" x14ac:dyDescent="0.25">
      <c r="A941" t="s">
        <v>1191</v>
      </c>
      <c r="C941" t="str">
        <f t="shared" si="14"/>
        <v>Erhalt. Skonti RHB EU-Erw. 5% Vorst./USt</v>
      </c>
    </row>
    <row r="942" spans="1:3" x14ac:dyDescent="0.25">
      <c r="A942" t="s">
        <v>1192</v>
      </c>
      <c r="C942" t="str">
        <f t="shared" si="14"/>
        <v>Erhalt. Skonti RHB EU-Erw. 7% Vorst./USt</v>
      </c>
    </row>
    <row r="943" spans="1:3" x14ac:dyDescent="0.25">
      <c r="A943" t="s">
        <v>1193</v>
      </c>
      <c r="C943" t="str">
        <f t="shared" si="14"/>
        <v>Erhaltene Skonti RHB EU-Erwerb</v>
      </c>
    </row>
    <row r="944" spans="1:3" x14ac:dyDescent="0.25">
      <c r="A944" t="s">
        <v>1194</v>
      </c>
      <c r="C944" t="str">
        <f t="shared" si="14"/>
        <v>Erhaltene Skonti EU-Erwerb</v>
      </c>
    </row>
    <row r="945" spans="1:3" x14ac:dyDescent="0.25">
      <c r="A945" t="s">
        <v>1195</v>
      </c>
      <c r="C945" t="str">
        <f t="shared" si="14"/>
        <v>Erhalt. Skonti EU-Erwerb 7% Vorst./USt</v>
      </c>
    </row>
    <row r="946" spans="1:3" x14ac:dyDescent="0.25">
      <c r="A946" t="s">
        <v>1196</v>
      </c>
      <c r="C946" t="str">
        <f t="shared" si="14"/>
        <v>Erhalt. Skonti EU-Erwerb 5% Vorst./USt</v>
      </c>
    </row>
    <row r="947" spans="1:3" x14ac:dyDescent="0.25">
      <c r="A947" t="s">
        <v>1197</v>
      </c>
      <c r="C947" t="str">
        <f t="shared" si="14"/>
        <v>Erhalt. Skonti EU-Erwerb 19% Vorst./USt</v>
      </c>
    </row>
    <row r="948" spans="1:3" x14ac:dyDescent="0.25">
      <c r="A948" t="s">
        <v>1198</v>
      </c>
      <c r="C948" t="str">
        <f t="shared" si="14"/>
        <v>Erhalt. Skonti EU-Erwerb 16% Vorst./USt</v>
      </c>
    </row>
    <row r="949" spans="1:3" x14ac:dyDescent="0.25">
      <c r="A949" t="s">
        <v>1199</v>
      </c>
      <c r="C949" t="str">
        <f t="shared" si="14"/>
        <v>Erhaltene Boni 7% Vorsteuer</v>
      </c>
    </row>
    <row r="950" spans="1:3" x14ac:dyDescent="0.25">
      <c r="A950" t="s">
        <v>1200</v>
      </c>
      <c r="C950" t="str">
        <f t="shared" si="14"/>
        <v>Erhaltene Boni aus Einkauf RHB</v>
      </c>
    </row>
    <row r="951" spans="1:3" x14ac:dyDescent="0.25">
      <c r="A951" t="s">
        <v>1201</v>
      </c>
      <c r="C951" t="str">
        <f t="shared" si="14"/>
        <v>Erhaltene Boni Einkauf RHB 7% Vorst.</v>
      </c>
    </row>
    <row r="952" spans="1:3" x14ac:dyDescent="0.25">
      <c r="A952" t="s">
        <v>1202</v>
      </c>
      <c r="C952" t="str">
        <f t="shared" si="14"/>
        <v>Erhaltene Boni Einkauf RHB 19% Vorst.</v>
      </c>
    </row>
    <row r="953" spans="1:3" x14ac:dyDescent="0.25">
      <c r="A953" t="s">
        <v>1203</v>
      </c>
      <c r="C953" t="str">
        <f t="shared" si="14"/>
        <v>Erhaltene Boni 19% Vorsteuer</v>
      </c>
    </row>
    <row r="954" spans="1:3" x14ac:dyDescent="0.25">
      <c r="A954" t="s">
        <v>1204</v>
      </c>
      <c r="C954" t="str">
        <f t="shared" si="14"/>
        <v>Erhaltene Boni</v>
      </c>
    </row>
    <row r="955" spans="1:3" x14ac:dyDescent="0.25">
      <c r="A955" t="s">
        <v>1205</v>
      </c>
      <c r="C955" t="str">
        <f t="shared" si="14"/>
        <v>Erhaltene Rabatte</v>
      </c>
    </row>
    <row r="956" spans="1:3" x14ac:dyDescent="0.25">
      <c r="A956" t="s">
        <v>1206</v>
      </c>
      <c r="C956" t="str">
        <f t="shared" si="14"/>
        <v>Erhaltene Rabatte 7% Vorsteuer</v>
      </c>
    </row>
    <row r="957" spans="1:3" x14ac:dyDescent="0.25">
      <c r="A957" t="s">
        <v>1207</v>
      </c>
      <c r="C957" t="str">
        <f t="shared" si="14"/>
        <v>Erhaltene Rabatte aus Einkauf RHB</v>
      </c>
    </row>
    <row r="958" spans="1:3" x14ac:dyDescent="0.25">
      <c r="A958" t="s">
        <v>1208</v>
      </c>
      <c r="C958" t="str">
        <f t="shared" si="14"/>
        <v>Erhaltene Rabatte Einkauf RHB 7% Vorst</v>
      </c>
    </row>
    <row r="959" spans="1:3" x14ac:dyDescent="0.25">
      <c r="A959" t="s">
        <v>1209</v>
      </c>
      <c r="C959" t="str">
        <f t="shared" si="14"/>
        <v>Erhaltene Rabatte Einkauf RHB 19% Vorst</v>
      </c>
    </row>
    <row r="960" spans="1:3" x14ac:dyDescent="0.25">
      <c r="A960" t="s">
        <v>1210</v>
      </c>
      <c r="C960" t="str">
        <f t="shared" si="14"/>
        <v>Erhaltene Skonti RHB 10,7% Vorsteuer</v>
      </c>
    </row>
    <row r="961" spans="1:3" x14ac:dyDescent="0.25">
      <c r="A961" t="s">
        <v>1211</v>
      </c>
      <c r="C961" t="str">
        <f t="shared" si="14"/>
        <v>Erhaltene Skonti RHB 9,5% Vorsteuer</v>
      </c>
    </row>
    <row r="962" spans="1:3" x14ac:dyDescent="0.25">
      <c r="A962" t="s">
        <v>1212</v>
      </c>
      <c r="C962" t="str">
        <f t="shared" si="14"/>
        <v>Erhaltene Rabatte 19% Vorsteuer</v>
      </c>
    </row>
    <row r="963" spans="1:3" x14ac:dyDescent="0.25">
      <c r="A963" t="s">
        <v>1213</v>
      </c>
      <c r="C963" t="str">
        <f t="shared" ref="C963:C1026" si="15">+A963</f>
        <v>Erh.Skonti RHB letz.Abn.DG 19% Vorst/USt</v>
      </c>
    </row>
    <row r="964" spans="1:3" x14ac:dyDescent="0.25">
      <c r="A964" t="s">
        <v>1214</v>
      </c>
      <c r="C964" t="str">
        <f t="shared" si="15"/>
        <v>Erh.Skonti Waren DG letz.Abn.19%VoSt/USt</v>
      </c>
    </row>
    <row r="965" spans="1:3" x14ac:dyDescent="0.25">
      <c r="A965" t="s">
        <v>1215</v>
      </c>
      <c r="C965" t="str">
        <f t="shared" si="15"/>
        <v>Erhaltene Skonti 5,5% Vorsteuer</v>
      </c>
    </row>
    <row r="966" spans="1:3" x14ac:dyDescent="0.25">
      <c r="A966" t="s">
        <v>1216</v>
      </c>
      <c r="C966" t="str">
        <f t="shared" si="15"/>
        <v>Erhaltene Skonti 10,7% Vorsteuer</v>
      </c>
    </row>
    <row r="967" spans="1:3" x14ac:dyDescent="0.25">
      <c r="A967" t="s">
        <v>1217</v>
      </c>
      <c r="C967" t="str">
        <f t="shared" si="15"/>
        <v>Erhaltene Skonti 9,5% Vorsteuer</v>
      </c>
    </row>
    <row r="968" spans="1:3" x14ac:dyDescent="0.25">
      <c r="A968" t="s">
        <v>1218</v>
      </c>
      <c r="C968" t="str">
        <f t="shared" si="15"/>
        <v>Erhaltene Skonti RHB 5,5% Vorsteuer</v>
      </c>
    </row>
    <row r="969" spans="1:3" x14ac:dyDescent="0.25">
      <c r="A969" t="s">
        <v>1219</v>
      </c>
      <c r="C969" t="str">
        <f t="shared" si="15"/>
        <v>Bezugsnebenkosten</v>
      </c>
    </row>
    <row r="970" spans="1:3" x14ac:dyDescent="0.25">
      <c r="A970" t="s">
        <v>1220</v>
      </c>
      <c r="C970" t="str">
        <f t="shared" si="15"/>
        <v>Leergut</v>
      </c>
    </row>
    <row r="971" spans="1:3" x14ac:dyDescent="0.25">
      <c r="A971" t="s">
        <v>1221</v>
      </c>
      <c r="C971" t="str">
        <f t="shared" si="15"/>
        <v>Zölle und Einfuhrabgaben</v>
      </c>
    </row>
    <row r="972" spans="1:3" x14ac:dyDescent="0.25">
      <c r="A972" t="s">
        <v>1222</v>
      </c>
      <c r="C972" t="str">
        <f t="shared" si="15"/>
        <v>Bestandsveränderungen Waren</v>
      </c>
    </row>
    <row r="973" spans="1:3" x14ac:dyDescent="0.25">
      <c r="A973" t="s">
        <v>1223</v>
      </c>
      <c r="C973" t="str">
        <f t="shared" si="15"/>
        <v>Bestandsveränderungen RHB</v>
      </c>
    </row>
    <row r="974" spans="1:3" x14ac:dyDescent="0.25">
      <c r="A974" t="s">
        <v>1224</v>
      </c>
      <c r="C974" t="str">
        <f t="shared" si="15"/>
        <v>Bestandsveränderung RHB-Stoffe / Waren</v>
      </c>
    </row>
    <row r="975" spans="1:3" x14ac:dyDescent="0.25">
      <c r="A975" t="s">
        <v>1225</v>
      </c>
      <c r="C975" t="str">
        <f t="shared" si="15"/>
        <v>Bestand Roh-,Hilfs- und Betriebsstoffe</v>
      </c>
    </row>
    <row r="976" spans="1:3" x14ac:dyDescent="0.25">
      <c r="A976" t="s">
        <v>1226</v>
      </c>
      <c r="C976" t="str">
        <f t="shared" si="15"/>
        <v>Bestand Waren</v>
      </c>
    </row>
    <row r="977" spans="1:3" x14ac:dyDescent="0.25">
      <c r="A977" t="s">
        <v>1227</v>
      </c>
      <c r="C977" t="str">
        <f t="shared" si="15"/>
        <v>Verrechnete Stoffkosten</v>
      </c>
    </row>
    <row r="978" spans="1:3" x14ac:dyDescent="0.25">
      <c r="A978" t="s">
        <v>1228</v>
      </c>
      <c r="C978" t="str">
        <f t="shared" si="15"/>
        <v>Material- und Stoffverbrauch</v>
      </c>
    </row>
    <row r="979" spans="1:3" x14ac:dyDescent="0.25">
      <c r="A979" t="s">
        <v>22</v>
      </c>
      <c r="C979" t="str">
        <f t="shared" si="15"/>
        <v>Löhne und Gehälter</v>
      </c>
    </row>
    <row r="980" spans="1:3" x14ac:dyDescent="0.25">
      <c r="A980" t="s">
        <v>1229</v>
      </c>
      <c r="C980" t="str">
        <f t="shared" si="15"/>
        <v>Löhne</v>
      </c>
    </row>
    <row r="981" spans="1:3" x14ac:dyDescent="0.25">
      <c r="A981" t="s">
        <v>1230</v>
      </c>
      <c r="C981" t="str">
        <f t="shared" si="15"/>
        <v>Gehälter</v>
      </c>
    </row>
    <row r="982" spans="1:3" x14ac:dyDescent="0.25">
      <c r="A982" t="s">
        <v>1231</v>
      </c>
      <c r="C982" t="str">
        <f t="shared" si="15"/>
        <v>Geschäftsführergehälter GmbH-Gesells.</v>
      </c>
    </row>
    <row r="983" spans="1:3" x14ac:dyDescent="0.25">
      <c r="A983" t="s">
        <v>1232</v>
      </c>
      <c r="C983" t="str">
        <f t="shared" si="15"/>
        <v>Ehegattengehalt</v>
      </c>
    </row>
    <row r="984" spans="1:3" x14ac:dyDescent="0.25">
      <c r="A984" t="s">
        <v>1233</v>
      </c>
      <c r="C984" t="str">
        <f t="shared" si="15"/>
        <v>Tantiemen Gesellschafter-Geschäftsf.</v>
      </c>
    </row>
    <row r="985" spans="1:3" x14ac:dyDescent="0.25">
      <c r="A985" t="s">
        <v>1234</v>
      </c>
      <c r="C985" t="str">
        <f t="shared" si="15"/>
        <v>Geschäftsführergehälter</v>
      </c>
    </row>
    <row r="986" spans="1:3" x14ac:dyDescent="0.25">
      <c r="A986" t="s">
        <v>1235</v>
      </c>
      <c r="C986" t="str">
        <f t="shared" si="15"/>
        <v>Vergütung angest. Mituntern. § 15 EStG</v>
      </c>
    </row>
    <row r="987" spans="1:3" x14ac:dyDescent="0.25">
      <c r="A987" t="s">
        <v>1236</v>
      </c>
      <c r="C987" t="str">
        <f t="shared" si="15"/>
        <v>Tantiemen Arbeitnehmer</v>
      </c>
    </row>
    <row r="988" spans="1:3" x14ac:dyDescent="0.25">
      <c r="A988" t="s">
        <v>1237</v>
      </c>
      <c r="C988" t="str">
        <f t="shared" si="15"/>
        <v>Gesetzliche Sozialaufwendungen</v>
      </c>
    </row>
    <row r="989" spans="1:3" x14ac:dyDescent="0.25">
      <c r="A989" t="s">
        <v>1238</v>
      </c>
      <c r="C989" t="str">
        <f t="shared" si="15"/>
        <v>Ges. soz. Aufwendg. Mituntern. §15 EStG</v>
      </c>
    </row>
    <row r="990" spans="1:3" x14ac:dyDescent="0.25">
      <c r="A990" t="s">
        <v>1239</v>
      </c>
      <c r="C990" t="str">
        <f t="shared" si="15"/>
        <v>Beiträge zur Berufsgenossenschaft</v>
      </c>
    </row>
    <row r="991" spans="1:3" x14ac:dyDescent="0.25">
      <c r="A991" t="s">
        <v>1240</v>
      </c>
      <c r="C991" t="str">
        <f t="shared" si="15"/>
        <v>Ausgleichsabgabe n.d.SchwerbehindertenG.</v>
      </c>
    </row>
    <row r="992" spans="1:3" x14ac:dyDescent="0.25">
      <c r="A992" t="s">
        <v>1241</v>
      </c>
      <c r="C992" t="str">
        <f t="shared" si="15"/>
        <v>Freiwillige soziale Aufwendung. LSt-frei</v>
      </c>
    </row>
    <row r="993" spans="1:3" x14ac:dyDescent="0.25">
      <c r="A993" t="s">
        <v>1242</v>
      </c>
      <c r="C993" t="str">
        <f t="shared" si="15"/>
        <v>Sonstige soziale Abgaben</v>
      </c>
    </row>
    <row r="994" spans="1:3" x14ac:dyDescent="0.25">
      <c r="A994" t="s">
        <v>1243</v>
      </c>
      <c r="C994" t="str">
        <f t="shared" si="15"/>
        <v>Soziale Abgaben für Minijobber</v>
      </c>
    </row>
    <row r="995" spans="1:3" x14ac:dyDescent="0.25">
      <c r="A995" t="s">
        <v>1244</v>
      </c>
      <c r="C995" t="str">
        <f t="shared" si="15"/>
        <v>Freiwillige soziale Aufwendung. LSt-pfl.</v>
      </c>
    </row>
    <row r="996" spans="1:3" x14ac:dyDescent="0.25">
      <c r="A996" t="s">
        <v>1245</v>
      </c>
      <c r="C996" t="str">
        <f t="shared" si="15"/>
        <v>Freiwillige Zuwendungen an Minijobber</v>
      </c>
    </row>
    <row r="997" spans="1:3" x14ac:dyDescent="0.25">
      <c r="A997" t="s">
        <v>1246</v>
      </c>
      <c r="C997" t="str">
        <f t="shared" si="15"/>
        <v>Freiwillige Zuwendungen an Ges.er-GF</v>
      </c>
    </row>
    <row r="998" spans="1:3" x14ac:dyDescent="0.25">
      <c r="A998" t="s">
        <v>1247</v>
      </c>
      <c r="C998" t="str">
        <f t="shared" si="15"/>
        <v>Freiwillige Zuwend. Mituntern. § 15 EStG</v>
      </c>
    </row>
    <row r="999" spans="1:3" x14ac:dyDescent="0.25">
      <c r="A999" t="s">
        <v>1248</v>
      </c>
      <c r="C999" t="str">
        <f t="shared" si="15"/>
        <v>Pauschale Steuer auf sonstige Bezüge</v>
      </c>
    </row>
    <row r="1000" spans="1:3" x14ac:dyDescent="0.25">
      <c r="A1000" t="s">
        <v>1249</v>
      </c>
      <c r="C1000" t="str">
        <f t="shared" si="15"/>
        <v>Krankengeldzuschüsse</v>
      </c>
    </row>
    <row r="1001" spans="1:3" x14ac:dyDescent="0.25">
      <c r="A1001" t="s">
        <v>1250</v>
      </c>
      <c r="C1001" t="str">
        <f t="shared" si="15"/>
        <v>Sachzuwend., Dienstleistungen Minijob</v>
      </c>
    </row>
    <row r="1002" spans="1:3" x14ac:dyDescent="0.25">
      <c r="A1002" t="s">
        <v>1251</v>
      </c>
      <c r="C1002" t="str">
        <f t="shared" si="15"/>
        <v>Sachzuwendungen und Dienstleistg. an AN</v>
      </c>
    </row>
    <row r="1003" spans="1:3" x14ac:dyDescent="0.25">
      <c r="A1003" t="s">
        <v>1252</v>
      </c>
      <c r="C1003" t="str">
        <f t="shared" si="15"/>
        <v>Sachzuwend., Dienstleistungen Ges.er-GF</v>
      </c>
    </row>
    <row r="1004" spans="1:3" x14ac:dyDescent="0.25">
      <c r="A1004" t="s">
        <v>1253</v>
      </c>
      <c r="C1004" t="str">
        <f t="shared" si="15"/>
        <v>Sachzuwendg, Dienstleistg. MU §15 EStG</v>
      </c>
    </row>
    <row r="1005" spans="1:3" x14ac:dyDescent="0.25">
      <c r="A1005" t="s">
        <v>1254</v>
      </c>
      <c r="C1005" t="str">
        <f t="shared" si="15"/>
        <v>Zuschüsse Agenturen für Arbeit</v>
      </c>
    </row>
    <row r="1006" spans="1:3" x14ac:dyDescent="0.25">
      <c r="A1006" t="s">
        <v>1255</v>
      </c>
      <c r="C1006" t="str">
        <f t="shared" si="15"/>
        <v>Aufwendung Veränderung Urlaubsrückst.</v>
      </c>
    </row>
    <row r="1007" spans="1:3" x14ac:dyDescent="0.25">
      <c r="A1007" t="s">
        <v>1256</v>
      </c>
      <c r="C1007" t="str">
        <f t="shared" si="15"/>
        <v>Aufwendung Urlaubsrückstellg Ges.er-GF</v>
      </c>
    </row>
    <row r="1008" spans="1:3" x14ac:dyDescent="0.25">
      <c r="A1008" t="s">
        <v>1257</v>
      </c>
      <c r="C1008" t="str">
        <f t="shared" si="15"/>
        <v>Aufwendung Urlaubsrückst. MU § 15 EStG</v>
      </c>
    </row>
    <row r="1009" spans="1:3" x14ac:dyDescent="0.25">
      <c r="A1009" t="s">
        <v>1258</v>
      </c>
      <c r="C1009" t="str">
        <f t="shared" si="15"/>
        <v>Aufwendung Urlaubsrückst. Minijobber</v>
      </c>
    </row>
    <row r="1010" spans="1:3" x14ac:dyDescent="0.25">
      <c r="A1010" t="s">
        <v>1259</v>
      </c>
      <c r="C1010" t="str">
        <f t="shared" si="15"/>
        <v>Versorgungskassen</v>
      </c>
    </row>
    <row r="1011" spans="1:3" x14ac:dyDescent="0.25">
      <c r="A1011" t="s">
        <v>1260</v>
      </c>
      <c r="C1011" t="str">
        <f t="shared" si="15"/>
        <v>Aufwendungen für Altersversorgung</v>
      </c>
    </row>
    <row r="1012" spans="1:3" x14ac:dyDescent="0.25">
      <c r="A1012" t="s">
        <v>1261</v>
      </c>
      <c r="C1012" t="str">
        <f t="shared" si="15"/>
        <v>Aufwendungen Altersversorgung Ges.er-GF</v>
      </c>
    </row>
    <row r="1013" spans="1:3" x14ac:dyDescent="0.25">
      <c r="A1013" t="s">
        <v>1262</v>
      </c>
      <c r="C1013" t="str">
        <f t="shared" si="15"/>
        <v>Pauschale Steuer für Versicherungen</v>
      </c>
    </row>
    <row r="1014" spans="1:3" x14ac:dyDescent="0.25">
      <c r="A1014" t="s">
        <v>1263</v>
      </c>
      <c r="C1014" t="str">
        <f t="shared" si="15"/>
        <v>Aufwend. Altersvers. Mituntern. §15 EStG</v>
      </c>
    </row>
    <row r="1015" spans="1:3" x14ac:dyDescent="0.25">
      <c r="A1015" t="s">
        <v>1264</v>
      </c>
      <c r="C1015" t="str">
        <f t="shared" si="15"/>
        <v>Aufwendungen für Unterstützung</v>
      </c>
    </row>
    <row r="1016" spans="1:3" x14ac:dyDescent="0.25">
      <c r="A1016" t="s">
        <v>1265</v>
      </c>
      <c r="C1016" t="str">
        <f t="shared" si="15"/>
        <v>Vermögenswirksame Leistungen</v>
      </c>
    </row>
    <row r="1017" spans="1:3" x14ac:dyDescent="0.25">
      <c r="A1017" t="s">
        <v>1266</v>
      </c>
      <c r="C1017" t="str">
        <f t="shared" si="15"/>
        <v>Fahrtkostenerstatt. Whg./Arbeitsstätte</v>
      </c>
    </row>
    <row r="1018" spans="1:3" x14ac:dyDescent="0.25">
      <c r="A1018" t="s">
        <v>1267</v>
      </c>
      <c r="C1018" t="str">
        <f t="shared" si="15"/>
        <v>Bedienungsgelder</v>
      </c>
    </row>
    <row r="1019" spans="1:3" x14ac:dyDescent="0.25">
      <c r="A1019" t="s">
        <v>1268</v>
      </c>
      <c r="C1019" t="str">
        <f t="shared" si="15"/>
        <v>Aushilfslöhne</v>
      </c>
    </row>
    <row r="1020" spans="1:3" x14ac:dyDescent="0.25">
      <c r="A1020" t="s">
        <v>1269</v>
      </c>
      <c r="C1020" t="str">
        <f t="shared" si="15"/>
        <v>Pauschale Steuer für Minijobber</v>
      </c>
    </row>
    <row r="1021" spans="1:3" x14ac:dyDescent="0.25">
      <c r="A1021" t="s">
        <v>1270</v>
      </c>
      <c r="C1021" t="str">
        <f t="shared" si="15"/>
        <v>Löhne für Minijobs</v>
      </c>
    </row>
    <row r="1022" spans="1:3" x14ac:dyDescent="0.25">
      <c r="A1022" t="s">
        <v>1271</v>
      </c>
      <c r="C1022" t="str">
        <f t="shared" si="15"/>
        <v>Pauschale Steuer für Gesellschafter-GF</v>
      </c>
    </row>
    <row r="1023" spans="1:3" x14ac:dyDescent="0.25">
      <c r="A1023" t="s">
        <v>1272</v>
      </c>
      <c r="C1023" t="str">
        <f t="shared" si="15"/>
        <v>Pauschale Steuer f. Mituntern. § 15 EStG</v>
      </c>
    </row>
    <row r="1024" spans="1:3" x14ac:dyDescent="0.25">
      <c r="A1024" t="s">
        <v>1273</v>
      </c>
      <c r="C1024" t="str">
        <f t="shared" si="15"/>
        <v>Pauschale Steuer für Arbeitnehmer</v>
      </c>
    </row>
    <row r="1025" spans="1:3" x14ac:dyDescent="0.25">
      <c r="A1025" t="s">
        <v>1274</v>
      </c>
      <c r="C1025" t="str">
        <f t="shared" si="15"/>
        <v>Pauschale Steuer für Aushilfen</v>
      </c>
    </row>
    <row r="1026" spans="1:3" x14ac:dyDescent="0.25">
      <c r="A1026" t="s">
        <v>38</v>
      </c>
      <c r="C1026" t="str">
        <f t="shared" si="15"/>
        <v>Raumkosten</v>
      </c>
    </row>
    <row r="1027" spans="1:3" x14ac:dyDescent="0.25">
      <c r="A1027" t="s">
        <v>1275</v>
      </c>
      <c r="C1027" t="str">
        <f t="shared" ref="C1027:C1090" si="16">+A1027</f>
        <v>Miete, unbewegliche Wirtschaftsgüter</v>
      </c>
    </row>
    <row r="1028" spans="1:3" x14ac:dyDescent="0.25">
      <c r="A1028" t="s">
        <v>1276</v>
      </c>
      <c r="C1028" t="str">
        <f t="shared" si="16"/>
        <v>Aufwendungen für unbewegliche WG, GewSt</v>
      </c>
    </row>
    <row r="1029" spans="1:3" x14ac:dyDescent="0.25">
      <c r="A1029" t="s">
        <v>1277</v>
      </c>
      <c r="C1029" t="str">
        <f t="shared" si="16"/>
        <v>Miete/Aufw. doppelte Haushaltsführ. UN</v>
      </c>
    </row>
    <row r="1030" spans="1:3" x14ac:dyDescent="0.25">
      <c r="A1030" t="s">
        <v>1278</v>
      </c>
      <c r="C1030" t="str">
        <f t="shared" si="16"/>
        <v>Leasing, unbewegliche Wirtschaftsgüter</v>
      </c>
    </row>
    <row r="1031" spans="1:3" x14ac:dyDescent="0.25">
      <c r="A1031" t="s">
        <v>1279</v>
      </c>
      <c r="C1031" t="str">
        <f t="shared" si="16"/>
        <v>Vergütung Mitunter Miete unbew.WG(PersG)</v>
      </c>
    </row>
    <row r="1032" spans="1:3" x14ac:dyDescent="0.25">
      <c r="A1032" t="s">
        <v>1280</v>
      </c>
      <c r="C1032" t="str">
        <f t="shared" si="16"/>
        <v>Pacht, unbewegliche Wirtschaftsgüter</v>
      </c>
    </row>
    <row r="1033" spans="1:3" x14ac:dyDescent="0.25">
      <c r="A1033" t="s">
        <v>1281</v>
      </c>
      <c r="C1033" t="str">
        <f t="shared" si="16"/>
        <v>Vergütung Ges.er Miete,Pacht unbew.WG</v>
      </c>
    </row>
    <row r="1034" spans="1:3" x14ac:dyDescent="0.25">
      <c r="A1034" t="s">
        <v>1282</v>
      </c>
      <c r="C1034" t="str">
        <f t="shared" si="16"/>
        <v>Miet- und Pachtnebenkosten</v>
      </c>
    </row>
    <row r="1035" spans="1:3" x14ac:dyDescent="0.25">
      <c r="A1035" t="s">
        <v>1283</v>
      </c>
      <c r="C1035" t="str">
        <f t="shared" si="16"/>
        <v>Pacht unbewegl. WG MU § 15 EStG</v>
      </c>
    </row>
    <row r="1036" spans="1:3" x14ac:dyDescent="0.25">
      <c r="A1036" t="s">
        <v>1284</v>
      </c>
      <c r="C1036" t="str">
        <f t="shared" si="16"/>
        <v>Heizung</v>
      </c>
    </row>
    <row r="1037" spans="1:3" x14ac:dyDescent="0.25">
      <c r="A1037" t="s">
        <v>1285</v>
      </c>
      <c r="C1037" t="str">
        <f t="shared" si="16"/>
        <v>Gas, Strom, Wasser</v>
      </c>
    </row>
    <row r="1038" spans="1:3" x14ac:dyDescent="0.25">
      <c r="A1038" t="s">
        <v>40</v>
      </c>
      <c r="C1038" t="str">
        <f t="shared" si="16"/>
        <v>Reinigung</v>
      </c>
    </row>
    <row r="1039" spans="1:3" x14ac:dyDescent="0.25">
      <c r="A1039" t="s">
        <v>1286</v>
      </c>
      <c r="C1039" t="str">
        <f t="shared" si="16"/>
        <v>Instandhaltung betrieblicher Räume</v>
      </c>
    </row>
    <row r="1040" spans="1:3" x14ac:dyDescent="0.25">
      <c r="A1040" t="s">
        <v>1287</v>
      </c>
      <c r="C1040" t="str">
        <f t="shared" si="16"/>
        <v>Abgaben betrieblich genutzt. Grundbesitz</v>
      </c>
    </row>
    <row r="1041" spans="1:3" x14ac:dyDescent="0.25">
      <c r="A1041" t="s">
        <v>1288</v>
      </c>
      <c r="C1041" t="str">
        <f t="shared" si="16"/>
        <v>Sonstige Raumkosten</v>
      </c>
    </row>
    <row r="1042" spans="1:3" x14ac:dyDescent="0.25">
      <c r="A1042" t="s">
        <v>1289</v>
      </c>
      <c r="C1042" t="str">
        <f t="shared" si="16"/>
        <v>Aufwendung. Arbeitszimmer, abz. Anteil</v>
      </c>
    </row>
    <row r="1043" spans="1:3" x14ac:dyDescent="0.25">
      <c r="A1043" t="s">
        <v>1290</v>
      </c>
      <c r="C1043" t="str">
        <f t="shared" si="16"/>
        <v>Aufwendung. Arbeitszimmer n.abz. Anteil</v>
      </c>
    </row>
    <row r="1044" spans="1:3" x14ac:dyDescent="0.25">
      <c r="A1044" t="s">
        <v>1291</v>
      </c>
      <c r="C1044" t="str">
        <f t="shared" si="16"/>
        <v>Grundstücksaufwendungen, betrieblich</v>
      </c>
    </row>
    <row r="1045" spans="1:3" x14ac:dyDescent="0.25">
      <c r="A1045" t="s">
        <v>1292</v>
      </c>
      <c r="C1045" t="str">
        <f t="shared" si="16"/>
        <v>Nicht abziehb. VoSt (so betr Aufwand)</v>
      </c>
    </row>
    <row r="1046" spans="1:3" x14ac:dyDescent="0.25">
      <c r="A1046" t="s">
        <v>1293</v>
      </c>
      <c r="C1046" t="str">
        <f t="shared" si="16"/>
        <v>Nicht abziehb. VoSt 7% (so betr Aufwand)</v>
      </c>
    </row>
    <row r="1047" spans="1:3" x14ac:dyDescent="0.25">
      <c r="A1047" t="s">
        <v>1294</v>
      </c>
      <c r="C1047" t="str">
        <f t="shared" si="16"/>
        <v>Nicht abziehb. VoSt 19% (so betr Aufw)</v>
      </c>
    </row>
    <row r="1048" spans="1:3" x14ac:dyDescent="0.25">
      <c r="A1048" t="s">
        <v>1295</v>
      </c>
      <c r="C1048" t="str">
        <f t="shared" si="16"/>
        <v>Gewerbesteuer</v>
      </c>
    </row>
    <row r="1049" spans="1:3" x14ac:dyDescent="0.25">
      <c r="A1049" t="s">
        <v>1296</v>
      </c>
      <c r="C1049" t="str">
        <f t="shared" si="16"/>
        <v>Sonstige Betriebssteuern</v>
      </c>
    </row>
    <row r="1050" spans="1:3" x14ac:dyDescent="0.25">
      <c r="A1050" t="s">
        <v>1297</v>
      </c>
      <c r="C1050" t="str">
        <f t="shared" si="16"/>
        <v>Verbrauchsteuer (sonstige Steuern)</v>
      </c>
    </row>
    <row r="1051" spans="1:3" x14ac:dyDescent="0.25">
      <c r="A1051" t="s">
        <v>1298</v>
      </c>
      <c r="C1051" t="str">
        <f t="shared" si="16"/>
        <v>Ökosteuer</v>
      </c>
    </row>
    <row r="1052" spans="1:3" x14ac:dyDescent="0.25">
      <c r="A1052" t="s">
        <v>24</v>
      </c>
      <c r="C1052" t="str">
        <f t="shared" si="16"/>
        <v>Versicherungen</v>
      </c>
    </row>
    <row r="1053" spans="1:3" x14ac:dyDescent="0.25">
      <c r="A1053" t="s">
        <v>1299</v>
      </c>
      <c r="C1053" t="str">
        <f t="shared" si="16"/>
        <v>Versicherung für Gebäude</v>
      </c>
    </row>
    <row r="1054" spans="1:3" x14ac:dyDescent="0.25">
      <c r="A1054" t="s">
        <v>1300</v>
      </c>
      <c r="C1054" t="str">
        <f t="shared" si="16"/>
        <v>Prämie Rückdeckung f. Versorgungsleistg</v>
      </c>
    </row>
    <row r="1055" spans="1:3" x14ac:dyDescent="0.25">
      <c r="A1055" t="s">
        <v>37</v>
      </c>
      <c r="C1055" t="str">
        <f t="shared" si="16"/>
        <v>Beiträge</v>
      </c>
    </row>
    <row r="1056" spans="1:3" x14ac:dyDescent="0.25">
      <c r="A1056" t="s">
        <v>1301</v>
      </c>
      <c r="C1056" t="str">
        <f t="shared" si="16"/>
        <v>Sonstige Abgaben</v>
      </c>
    </row>
    <row r="1057" spans="1:3" x14ac:dyDescent="0.25">
      <c r="A1057" t="s">
        <v>1302</v>
      </c>
      <c r="C1057" t="str">
        <f t="shared" si="16"/>
        <v>Abzugsf.Verspätungszuschlag/Zwangsgeld</v>
      </c>
    </row>
    <row r="1058" spans="1:3" x14ac:dyDescent="0.25">
      <c r="A1058" t="s">
        <v>1303</v>
      </c>
      <c r="C1058" t="str">
        <f t="shared" si="16"/>
        <v>Nicht abzf.Verspät.zuschlag/Zwangsgeld</v>
      </c>
    </row>
    <row r="1059" spans="1:3" x14ac:dyDescent="0.25">
      <c r="A1059" t="s">
        <v>1304</v>
      </c>
      <c r="C1059" t="str">
        <f t="shared" si="16"/>
        <v>Fahrzeugkosten</v>
      </c>
    </row>
    <row r="1060" spans="1:3" x14ac:dyDescent="0.25">
      <c r="A1060" t="s">
        <v>1305</v>
      </c>
      <c r="C1060" t="str">
        <f t="shared" si="16"/>
        <v>Kfz-Steuern</v>
      </c>
    </row>
    <row r="1061" spans="1:3" x14ac:dyDescent="0.25">
      <c r="A1061" t="s">
        <v>1306</v>
      </c>
      <c r="C1061" t="str">
        <f t="shared" si="16"/>
        <v>Kfz-Versicherungen</v>
      </c>
    </row>
    <row r="1062" spans="1:3" x14ac:dyDescent="0.25">
      <c r="A1062" t="s">
        <v>1307</v>
      </c>
      <c r="C1062" t="str">
        <f t="shared" si="16"/>
        <v>Laufende Kfz-Betriebskosten</v>
      </c>
    </row>
    <row r="1063" spans="1:3" x14ac:dyDescent="0.25">
      <c r="A1063" t="s">
        <v>1308</v>
      </c>
      <c r="C1063" t="str">
        <f t="shared" si="16"/>
        <v>Kfz-Reparaturen</v>
      </c>
    </row>
    <row r="1064" spans="1:3" x14ac:dyDescent="0.25">
      <c r="A1064" t="s">
        <v>1309</v>
      </c>
      <c r="C1064" t="str">
        <f t="shared" si="16"/>
        <v>Garagenmieten</v>
      </c>
    </row>
    <row r="1065" spans="1:3" x14ac:dyDescent="0.25">
      <c r="A1065" t="s">
        <v>1310</v>
      </c>
      <c r="C1065" t="str">
        <f t="shared" si="16"/>
        <v>Mautgebühren</v>
      </c>
    </row>
    <row r="1066" spans="1:3" x14ac:dyDescent="0.25">
      <c r="A1066" t="s">
        <v>1311</v>
      </c>
      <c r="C1066" t="str">
        <f t="shared" si="16"/>
        <v>Mietleasing Kfz</v>
      </c>
    </row>
    <row r="1067" spans="1:3" x14ac:dyDescent="0.25">
      <c r="A1067" t="s">
        <v>1312</v>
      </c>
      <c r="C1067" t="str">
        <f t="shared" si="16"/>
        <v>Mietleasing Elektrofahrzeuge</v>
      </c>
    </row>
    <row r="1068" spans="1:3" x14ac:dyDescent="0.25">
      <c r="A1068" t="s">
        <v>1313</v>
      </c>
      <c r="C1068" t="str">
        <f t="shared" si="16"/>
        <v>Sonstige Kfz-Kosten</v>
      </c>
    </row>
    <row r="1069" spans="1:3" x14ac:dyDescent="0.25">
      <c r="A1069" t="s">
        <v>1314</v>
      </c>
      <c r="C1069" t="str">
        <f t="shared" si="16"/>
        <v>Kfz-Kosten betriebl.Nutzung Kfz im PV</v>
      </c>
    </row>
    <row r="1070" spans="1:3" x14ac:dyDescent="0.25">
      <c r="A1070" t="s">
        <v>1315</v>
      </c>
      <c r="C1070" t="str">
        <f t="shared" si="16"/>
        <v>Fremdfahrzeugkosten</v>
      </c>
    </row>
    <row r="1071" spans="1:3" x14ac:dyDescent="0.25">
      <c r="A1071" t="s">
        <v>41</v>
      </c>
      <c r="C1071" t="str">
        <f t="shared" si="16"/>
        <v>Werbekosten</v>
      </c>
    </row>
    <row r="1072" spans="1:3" x14ac:dyDescent="0.25">
      <c r="A1072" t="s">
        <v>1316</v>
      </c>
      <c r="C1072" t="str">
        <f t="shared" si="16"/>
        <v>Streuartikel</v>
      </c>
    </row>
    <row r="1073" spans="1:3" x14ac:dyDescent="0.25">
      <c r="A1073" t="s">
        <v>1317</v>
      </c>
      <c r="C1073" t="str">
        <f t="shared" si="16"/>
        <v>Geschenke abzugsfähig ohne § 37b EStG</v>
      </c>
    </row>
    <row r="1074" spans="1:3" x14ac:dyDescent="0.25">
      <c r="A1074" t="s">
        <v>1318</v>
      </c>
      <c r="C1074" t="str">
        <f t="shared" si="16"/>
        <v>Geschenke abzugsfähig mit § 37b EStG</v>
      </c>
    </row>
    <row r="1075" spans="1:3" x14ac:dyDescent="0.25">
      <c r="A1075" t="s">
        <v>1319</v>
      </c>
      <c r="C1075" t="str">
        <f t="shared" si="16"/>
        <v>Pausch. Steuer Geschenke/Zuwend. abz.</v>
      </c>
    </row>
    <row r="1076" spans="1:3" x14ac:dyDescent="0.25">
      <c r="A1076" t="s">
        <v>1320</v>
      </c>
      <c r="C1076" t="str">
        <f t="shared" si="16"/>
        <v>Geschenke n. abzugsfähig ohne §37b EStG</v>
      </c>
    </row>
    <row r="1077" spans="1:3" x14ac:dyDescent="0.25">
      <c r="A1077" t="s">
        <v>1321</v>
      </c>
      <c r="C1077" t="str">
        <f t="shared" si="16"/>
        <v>Geschenke n. abzugsfähig mit § 37b EStG</v>
      </c>
    </row>
    <row r="1078" spans="1:3" x14ac:dyDescent="0.25">
      <c r="A1078" t="s">
        <v>1322</v>
      </c>
      <c r="C1078" t="str">
        <f t="shared" si="16"/>
        <v>Pausch. Steuer Geschenke/Zuwend. n.abz.</v>
      </c>
    </row>
    <row r="1079" spans="1:3" x14ac:dyDescent="0.25">
      <c r="A1079" t="s">
        <v>1323</v>
      </c>
      <c r="C1079" t="str">
        <f t="shared" si="16"/>
        <v>Geschenke ausschl.betrieblich genutzt</v>
      </c>
    </row>
    <row r="1080" spans="1:3" x14ac:dyDescent="0.25">
      <c r="A1080" t="s">
        <v>1324</v>
      </c>
      <c r="C1080" t="str">
        <f t="shared" si="16"/>
        <v>Zugaben mit § 37b EStG</v>
      </c>
    </row>
    <row r="1081" spans="1:3" x14ac:dyDescent="0.25">
      <c r="A1081" t="s">
        <v>42</v>
      </c>
      <c r="C1081" t="str">
        <f t="shared" si="16"/>
        <v>Repräsentationskosten</v>
      </c>
    </row>
    <row r="1082" spans="1:3" x14ac:dyDescent="0.25">
      <c r="A1082" t="s">
        <v>43</v>
      </c>
      <c r="C1082" t="str">
        <f t="shared" si="16"/>
        <v>Bewirtungskosten</v>
      </c>
    </row>
    <row r="1083" spans="1:3" x14ac:dyDescent="0.25">
      <c r="A1083" t="s">
        <v>1325</v>
      </c>
      <c r="C1083" t="str">
        <f t="shared" si="16"/>
        <v>Eingeschr. abziehb.BA, abz. Anteil</v>
      </c>
    </row>
    <row r="1084" spans="1:3" x14ac:dyDescent="0.25">
      <c r="A1084" t="s">
        <v>1326</v>
      </c>
      <c r="C1084" t="str">
        <f t="shared" si="16"/>
        <v>Eingeschr. abziehb.BA, n. abz. Anteil</v>
      </c>
    </row>
    <row r="1085" spans="1:3" x14ac:dyDescent="0.25">
      <c r="A1085" t="s">
        <v>1327</v>
      </c>
      <c r="C1085" t="str">
        <f t="shared" si="16"/>
        <v>Aufmerksamkeiten</v>
      </c>
    </row>
    <row r="1086" spans="1:3" x14ac:dyDescent="0.25">
      <c r="A1086" t="s">
        <v>1328</v>
      </c>
      <c r="C1086" t="str">
        <f t="shared" si="16"/>
        <v>Nicht abzugsfähige Bewirtungskosten</v>
      </c>
    </row>
    <row r="1087" spans="1:3" x14ac:dyDescent="0.25">
      <c r="A1087" t="s">
        <v>1329</v>
      </c>
      <c r="C1087" t="str">
        <f t="shared" si="16"/>
        <v>Nicht abzugsfähige Betriebsausgaben</v>
      </c>
    </row>
    <row r="1088" spans="1:3" x14ac:dyDescent="0.25">
      <c r="A1088" t="s">
        <v>1330</v>
      </c>
      <c r="C1088" t="str">
        <f t="shared" si="16"/>
        <v>Reisekosten Arbeitnehmer</v>
      </c>
    </row>
    <row r="1089" spans="1:3" x14ac:dyDescent="0.25">
      <c r="A1089" t="s">
        <v>1331</v>
      </c>
      <c r="C1089" t="str">
        <f t="shared" si="16"/>
        <v>Reisekosten Arbeitnehmer, Fahrtkosten</v>
      </c>
    </row>
    <row r="1090" spans="1:3" x14ac:dyDescent="0.25">
      <c r="A1090" t="s">
        <v>1332</v>
      </c>
      <c r="C1090" t="str">
        <f t="shared" si="16"/>
        <v>Reisekosten AN Verpfleg.mehraufwand</v>
      </c>
    </row>
    <row r="1091" spans="1:3" x14ac:dyDescent="0.25">
      <c r="A1091" t="s">
        <v>1333</v>
      </c>
      <c r="C1091" t="str">
        <f t="shared" ref="C1091:C1154" si="17">+A1091</f>
        <v>Reisekosten AN Übernachtungsaufwand</v>
      </c>
    </row>
    <row r="1092" spans="1:3" x14ac:dyDescent="0.25">
      <c r="A1092" t="s">
        <v>1334</v>
      </c>
      <c r="C1092" t="str">
        <f t="shared" si="17"/>
        <v>Kilometergelderstattung Arbeitnehmer</v>
      </c>
    </row>
    <row r="1093" spans="1:3" x14ac:dyDescent="0.25">
      <c r="A1093" t="s">
        <v>1335</v>
      </c>
      <c r="C1093" t="str">
        <f t="shared" si="17"/>
        <v>Reisekosten Unternehmer</v>
      </c>
    </row>
    <row r="1094" spans="1:3" x14ac:dyDescent="0.25">
      <c r="A1094" t="s">
        <v>1336</v>
      </c>
      <c r="C1094" t="str">
        <f t="shared" si="17"/>
        <v>Reisekosten Unternehmer, n.abz.Anteil</v>
      </c>
    </row>
    <row r="1095" spans="1:3" x14ac:dyDescent="0.25">
      <c r="A1095" t="s">
        <v>1337</v>
      </c>
      <c r="C1095" t="str">
        <f t="shared" si="17"/>
        <v>Reisekosten Unternehmer, Fahrtkosten</v>
      </c>
    </row>
    <row r="1096" spans="1:3" x14ac:dyDescent="0.25">
      <c r="A1096" t="s">
        <v>1338</v>
      </c>
      <c r="C1096" t="str">
        <f t="shared" si="17"/>
        <v>Reisekosten UN Verpfleg.mehraufwand</v>
      </c>
    </row>
    <row r="1097" spans="1:3" x14ac:dyDescent="0.25">
      <c r="A1097" t="s">
        <v>1339</v>
      </c>
      <c r="C1097" t="str">
        <f t="shared" si="17"/>
        <v>Reisekosten UN Übernacht./Nebenkost</v>
      </c>
    </row>
    <row r="1098" spans="1:3" x14ac:dyDescent="0.25">
      <c r="A1098" t="s">
        <v>1340</v>
      </c>
      <c r="C1098" t="str">
        <f t="shared" si="17"/>
        <v>Fahrten Wohng./Betrieb/Familie, abz.</v>
      </c>
    </row>
    <row r="1099" spans="1:3" x14ac:dyDescent="0.25">
      <c r="A1099" t="s">
        <v>1341</v>
      </c>
      <c r="C1099" t="str">
        <f t="shared" si="17"/>
        <v>Fahrten Wohng./Betrieb/Familie, n.abz</v>
      </c>
    </row>
    <row r="1100" spans="1:3" x14ac:dyDescent="0.25">
      <c r="A1100" t="s">
        <v>1342</v>
      </c>
      <c r="C1100" t="str">
        <f t="shared" si="17"/>
        <v>Fahrten Wohng./Betrieb/Familie, Haben</v>
      </c>
    </row>
    <row r="1101" spans="1:3" x14ac:dyDescent="0.25">
      <c r="A1101" t="s">
        <v>1343</v>
      </c>
      <c r="C1101" t="str">
        <f t="shared" si="17"/>
        <v>Verpfl.Mehraufwend. dopp. Haushaltsf. UN</v>
      </c>
    </row>
    <row r="1102" spans="1:3" x14ac:dyDescent="0.25">
      <c r="A1102" t="s">
        <v>1344</v>
      </c>
      <c r="C1102" t="str">
        <f t="shared" si="17"/>
        <v>Kosten Warenabgabe</v>
      </c>
    </row>
    <row r="1103" spans="1:3" x14ac:dyDescent="0.25">
      <c r="A1103" t="s">
        <v>1345</v>
      </c>
      <c r="C1103" t="str">
        <f t="shared" si="17"/>
        <v>Verpackungsmaterial</v>
      </c>
    </row>
    <row r="1104" spans="1:3" x14ac:dyDescent="0.25">
      <c r="A1104" t="s">
        <v>1346</v>
      </c>
      <c r="C1104" t="str">
        <f t="shared" si="17"/>
        <v>Ausgangsfrachten</v>
      </c>
    </row>
    <row r="1105" spans="1:3" x14ac:dyDescent="0.25">
      <c r="A1105" t="s">
        <v>1347</v>
      </c>
      <c r="C1105" t="str">
        <f t="shared" si="17"/>
        <v>Transportversicherungen</v>
      </c>
    </row>
    <row r="1106" spans="1:3" x14ac:dyDescent="0.25">
      <c r="A1106" t="s">
        <v>1348</v>
      </c>
      <c r="C1106" t="str">
        <f t="shared" si="17"/>
        <v>Verkaufsprovisionen</v>
      </c>
    </row>
    <row r="1107" spans="1:3" x14ac:dyDescent="0.25">
      <c r="A1107" t="s">
        <v>1349</v>
      </c>
      <c r="C1107" t="str">
        <f t="shared" si="17"/>
        <v>Fremdarbeiten (Vertrieb)</v>
      </c>
    </row>
    <row r="1108" spans="1:3" x14ac:dyDescent="0.25">
      <c r="A1108" t="s">
        <v>1350</v>
      </c>
      <c r="C1108" t="str">
        <f t="shared" si="17"/>
        <v>Aufwand für Gewährleistungen</v>
      </c>
    </row>
    <row r="1109" spans="1:3" x14ac:dyDescent="0.25">
      <c r="A1109" t="s">
        <v>1351</v>
      </c>
      <c r="C1109" t="str">
        <f t="shared" si="17"/>
        <v>Reparatur/Instandh. Anlagen u. Maschinen</v>
      </c>
    </row>
    <row r="1110" spans="1:3" x14ac:dyDescent="0.25">
      <c r="A1110" t="s">
        <v>1352</v>
      </c>
      <c r="C1110" t="str">
        <f t="shared" si="17"/>
        <v>Reparatur u.Instandhaltung von Bauten</v>
      </c>
    </row>
    <row r="1111" spans="1:3" x14ac:dyDescent="0.25">
      <c r="A1111" t="s">
        <v>1353</v>
      </c>
      <c r="C1111" t="str">
        <f t="shared" si="17"/>
        <v>Reparatur/Instandh.v.and.Anlagen u. BGA</v>
      </c>
    </row>
    <row r="1112" spans="1:3" x14ac:dyDescent="0.25">
      <c r="A1112" t="s">
        <v>1354</v>
      </c>
      <c r="C1112" t="str">
        <f t="shared" si="17"/>
        <v>Wartungskosten für Hard- und Software</v>
      </c>
    </row>
    <row r="1113" spans="1:3" x14ac:dyDescent="0.25">
      <c r="A1113" t="s">
        <v>1355</v>
      </c>
      <c r="C1113" t="str">
        <f t="shared" si="17"/>
        <v>Zuführung zu Aufwandsrückstellungen</v>
      </c>
    </row>
    <row r="1114" spans="1:3" x14ac:dyDescent="0.25">
      <c r="A1114" t="s">
        <v>1356</v>
      </c>
      <c r="C1114" t="str">
        <f t="shared" si="17"/>
        <v>Sonstige Reparaturen u.Instandhaltungen</v>
      </c>
    </row>
    <row r="1115" spans="1:3" x14ac:dyDescent="0.25">
      <c r="A1115" t="s">
        <v>1357</v>
      </c>
      <c r="C1115" t="str">
        <f t="shared" si="17"/>
        <v>Mietleasing bewegl. WG techn. Anlagen</v>
      </c>
    </row>
    <row r="1116" spans="1:3" x14ac:dyDescent="0.25">
      <c r="A1116" t="s">
        <v>1358</v>
      </c>
      <c r="C1116" t="str">
        <f t="shared" si="17"/>
        <v>Kaufleasing</v>
      </c>
    </row>
    <row r="1117" spans="1:3" x14ac:dyDescent="0.25">
      <c r="A1117" t="s">
        <v>1359</v>
      </c>
      <c r="C1117" t="str">
        <f t="shared" si="17"/>
        <v>Abschreibung immaterielle VermG</v>
      </c>
    </row>
    <row r="1118" spans="1:3" x14ac:dyDescent="0.25">
      <c r="A1118" t="s">
        <v>1360</v>
      </c>
      <c r="C1118" t="str">
        <f t="shared" si="17"/>
        <v>Abschreibung selbst geschaffene imm. VG</v>
      </c>
    </row>
    <row r="1119" spans="1:3" x14ac:dyDescent="0.25">
      <c r="A1119" t="s">
        <v>1361</v>
      </c>
      <c r="C1119" t="str">
        <f t="shared" si="17"/>
        <v>Abschr. Geschäfts- oder Firmenwert</v>
      </c>
    </row>
    <row r="1120" spans="1:3" x14ac:dyDescent="0.25">
      <c r="A1120" t="s">
        <v>1362</v>
      </c>
      <c r="C1120" t="str">
        <f t="shared" si="17"/>
        <v>Apl. Abschreib. Geschäfts-, Firmenwert</v>
      </c>
    </row>
    <row r="1121" spans="1:3" x14ac:dyDescent="0.25">
      <c r="A1121" t="s">
        <v>1363</v>
      </c>
      <c r="C1121" t="str">
        <f t="shared" si="17"/>
        <v>Apl. Abschreibungen immaterielle VermG</v>
      </c>
    </row>
    <row r="1122" spans="1:3" x14ac:dyDescent="0.25">
      <c r="A1122" t="s">
        <v>1364</v>
      </c>
      <c r="C1122" t="str">
        <f t="shared" si="17"/>
        <v>Apl. Abschreibung selbst gesch. imm.VG</v>
      </c>
    </row>
    <row r="1123" spans="1:3" x14ac:dyDescent="0.25">
      <c r="A1123" t="s">
        <v>1365</v>
      </c>
      <c r="C1123" t="str">
        <f t="shared" si="17"/>
        <v>Abschreibungen auf Sachanlagen</v>
      </c>
    </row>
    <row r="1124" spans="1:3" x14ac:dyDescent="0.25">
      <c r="A1124" t="s">
        <v>1366</v>
      </c>
      <c r="C1124" t="str">
        <f t="shared" si="17"/>
        <v>Abschreibungen auf Gebäude</v>
      </c>
    </row>
    <row r="1125" spans="1:3" x14ac:dyDescent="0.25">
      <c r="A1125" t="s">
        <v>1367</v>
      </c>
      <c r="C1125" t="str">
        <f t="shared" si="17"/>
        <v>Abschreibungen auf Kfz</v>
      </c>
    </row>
    <row r="1126" spans="1:3" x14ac:dyDescent="0.25">
      <c r="A1126" t="s">
        <v>1368</v>
      </c>
      <c r="C1126" t="str">
        <f t="shared" si="17"/>
        <v>Abschreibung Arbeitszimmer</v>
      </c>
    </row>
    <row r="1127" spans="1:3" x14ac:dyDescent="0.25">
      <c r="A1127" t="s">
        <v>1369</v>
      </c>
      <c r="C1127" t="str">
        <f t="shared" si="17"/>
        <v>Apl. Abschreibungen auf Sachanlagen</v>
      </c>
    </row>
    <row r="1128" spans="1:3" x14ac:dyDescent="0.25">
      <c r="A1128" t="s">
        <v>1370</v>
      </c>
      <c r="C1128" t="str">
        <f t="shared" si="17"/>
        <v>Außergewöhnliche Abschreibung Gebäude</v>
      </c>
    </row>
    <row r="1129" spans="1:3" x14ac:dyDescent="0.25">
      <c r="A1129" t="s">
        <v>1371</v>
      </c>
      <c r="C1129" t="str">
        <f t="shared" si="17"/>
        <v>Außergewöhnliche Abschreibung auf Kfz</v>
      </c>
    </row>
    <row r="1130" spans="1:3" x14ac:dyDescent="0.25">
      <c r="A1130" t="s">
        <v>1372</v>
      </c>
      <c r="C1130" t="str">
        <f t="shared" si="17"/>
        <v>Außergewöhnliche Abschreibung so. WG</v>
      </c>
    </row>
    <row r="1131" spans="1:3" x14ac:dyDescent="0.25">
      <c r="A1131" t="s">
        <v>1373</v>
      </c>
      <c r="C1131" t="str">
        <f t="shared" si="17"/>
        <v>Abschreib.Sachanlagen/stl. So-Vorschr.</v>
      </c>
    </row>
    <row r="1132" spans="1:3" x14ac:dyDescent="0.25">
      <c r="A1132" t="s">
        <v>1374</v>
      </c>
      <c r="C1132" t="str">
        <f t="shared" si="17"/>
        <v>Sonderabschr. § 7g (5) EStG ohne Kfz</v>
      </c>
    </row>
    <row r="1133" spans="1:3" x14ac:dyDescent="0.25">
      <c r="A1133" t="s">
        <v>1375</v>
      </c>
      <c r="C1133" t="str">
        <f t="shared" si="17"/>
        <v>Sonderabschr. § 7g (5) EStG für Kfz</v>
      </c>
    </row>
    <row r="1134" spans="1:3" x14ac:dyDescent="0.25">
      <c r="A1134" t="s">
        <v>1376</v>
      </c>
      <c r="C1134" t="str">
        <f t="shared" si="17"/>
        <v>Kürzung AHK § 7g (2) EStG ohne Kfz</v>
      </c>
    </row>
    <row r="1135" spans="1:3" x14ac:dyDescent="0.25">
      <c r="A1135" t="s">
        <v>1377</v>
      </c>
      <c r="C1135" t="str">
        <f t="shared" si="17"/>
        <v>Kürzung AHK § 7g (2) EStG für Kfz</v>
      </c>
    </row>
    <row r="1136" spans="1:3" x14ac:dyDescent="0.25">
      <c r="A1136" t="s">
        <v>1378</v>
      </c>
      <c r="C1136" t="str">
        <f t="shared" si="17"/>
        <v>Sofortabschreibung GWG</v>
      </c>
    </row>
    <row r="1137" spans="1:3" x14ac:dyDescent="0.25">
      <c r="A1137" t="s">
        <v>1379</v>
      </c>
      <c r="C1137" t="str">
        <f t="shared" si="17"/>
        <v>Sonderabschreibungen nach § 7b EStG</v>
      </c>
    </row>
    <row r="1138" spans="1:3" x14ac:dyDescent="0.25">
      <c r="A1138" t="s">
        <v>1380</v>
      </c>
      <c r="C1138" t="str">
        <f t="shared" si="17"/>
        <v>Abzugsbetrag nach § 6b EStG</v>
      </c>
    </row>
    <row r="1139" spans="1:3" x14ac:dyDescent="0.25">
      <c r="A1139" t="s">
        <v>1381</v>
      </c>
      <c r="C1139" t="str">
        <f t="shared" si="17"/>
        <v>Abschreibungen auf aktivierte GWG</v>
      </c>
    </row>
    <row r="1140" spans="1:3" x14ac:dyDescent="0.25">
      <c r="A1140" t="s">
        <v>1382</v>
      </c>
      <c r="C1140" t="str">
        <f t="shared" si="17"/>
        <v>Abschreibungen auf WG Sammelposten</v>
      </c>
    </row>
    <row r="1141" spans="1:3" x14ac:dyDescent="0.25">
      <c r="A1141" t="s">
        <v>1383</v>
      </c>
      <c r="C1141" t="str">
        <f t="shared" si="17"/>
        <v>Apl. Abschreibungen auf aktivierte GWG</v>
      </c>
    </row>
    <row r="1142" spans="1:3" x14ac:dyDescent="0.25">
      <c r="A1142" t="s">
        <v>1384</v>
      </c>
      <c r="C1142" t="str">
        <f t="shared" si="17"/>
        <v>Abschr. Finanzanlagen (n. dauerhaft)</v>
      </c>
    </row>
    <row r="1143" spans="1:3" x14ac:dyDescent="0.25">
      <c r="A1143" t="s">
        <v>1385</v>
      </c>
      <c r="C1143" t="str">
        <f t="shared" si="17"/>
        <v>Abschreibung Finanzanlagen (dauerhaft)</v>
      </c>
    </row>
    <row r="1144" spans="1:3" x14ac:dyDescent="0.25">
      <c r="A1144" t="s">
        <v>1386</v>
      </c>
      <c r="C1144" t="str">
        <f t="shared" si="17"/>
        <v>Abschr. Finanzanl., zT.n.abz.(dauerhaft)</v>
      </c>
    </row>
    <row r="1145" spans="1:3" x14ac:dyDescent="0.25">
      <c r="A1145" t="s">
        <v>1387</v>
      </c>
      <c r="C1145" t="str">
        <f t="shared" si="17"/>
        <v>Verlustanteile Mitunternehmerschaften</v>
      </c>
    </row>
    <row r="1146" spans="1:3" x14ac:dyDescent="0.25">
      <c r="A1146" t="s">
        <v>1388</v>
      </c>
      <c r="C1146" t="str">
        <f t="shared" si="17"/>
        <v>AfA Finanzanlagen § 6b EStG z.T. n.abz.</v>
      </c>
    </row>
    <row r="1147" spans="1:3" x14ac:dyDescent="0.25">
      <c r="A1147" t="s">
        <v>1389</v>
      </c>
      <c r="C1147" t="str">
        <f t="shared" si="17"/>
        <v>Abschreibung Finanzanlagen § 6b EStG</v>
      </c>
    </row>
    <row r="1148" spans="1:3" x14ac:dyDescent="0.25">
      <c r="A1148" t="s">
        <v>1390</v>
      </c>
      <c r="C1148" t="str">
        <f t="shared" si="17"/>
        <v>Abschreibungen Wertpapiere des UV</v>
      </c>
    </row>
    <row r="1149" spans="1:3" x14ac:dyDescent="0.25">
      <c r="A1149" t="s">
        <v>1391</v>
      </c>
      <c r="C1149" t="str">
        <f t="shared" si="17"/>
        <v>Abschreibungen Wertpap. UV z.T. n.abz.</v>
      </c>
    </row>
    <row r="1150" spans="1:3" x14ac:dyDescent="0.25">
      <c r="A1150" t="s">
        <v>1392</v>
      </c>
      <c r="C1150" t="str">
        <f t="shared" si="17"/>
        <v>Abschreibungen Finanzanlagen, verb.UN</v>
      </c>
    </row>
    <row r="1151" spans="1:3" x14ac:dyDescent="0.25">
      <c r="A1151" t="s">
        <v>1393</v>
      </c>
      <c r="C1151" t="str">
        <f t="shared" si="17"/>
        <v>Abschreibungen auf WP des UV, verb. UN</v>
      </c>
    </row>
    <row r="1152" spans="1:3" x14ac:dyDescent="0.25">
      <c r="A1152" t="s">
        <v>1394</v>
      </c>
      <c r="C1152" t="str">
        <f t="shared" si="17"/>
        <v>Abschr. sonst. VG des UV (unübl.Höhe)</v>
      </c>
    </row>
    <row r="1153" spans="1:3" x14ac:dyDescent="0.25">
      <c r="A1153" t="s">
        <v>1395</v>
      </c>
      <c r="C1153" t="str">
        <f t="shared" si="17"/>
        <v>Steuerr. Abschr. auf UV (unübliche Höhe)</v>
      </c>
    </row>
    <row r="1154" spans="1:3" x14ac:dyDescent="0.25">
      <c r="A1154" t="s">
        <v>1396</v>
      </c>
      <c r="C1154" t="str">
        <f t="shared" si="17"/>
        <v>AfA UV außer Vorr Wertp UV (übl. Höhe)</v>
      </c>
    </row>
    <row r="1155" spans="1:3" x14ac:dyDescent="0.25">
      <c r="A1155" t="s">
        <v>1397</v>
      </c>
      <c r="C1155" t="str">
        <f t="shared" ref="C1155:C1218" si="18">+A1155</f>
        <v>Steuerr AfA UV auß Vorr Wertp (übl Höhe)</v>
      </c>
    </row>
    <row r="1156" spans="1:3" x14ac:dyDescent="0.25">
      <c r="A1156" t="s">
        <v>1398</v>
      </c>
      <c r="C1156" t="str">
        <f t="shared" si="18"/>
        <v>Abschreibungen RHB/Waren, unüblich hoch</v>
      </c>
    </row>
    <row r="1157" spans="1:3" x14ac:dyDescent="0.25">
      <c r="A1157" t="s">
        <v>1399</v>
      </c>
      <c r="C1157" t="str">
        <f t="shared" si="18"/>
        <v>Abschr. fertige, unfert. EZ, unübl.hoch</v>
      </c>
    </row>
    <row r="1158" spans="1:3" x14ac:dyDescent="0.25">
      <c r="A1158" t="s">
        <v>14</v>
      </c>
      <c r="C1158" t="str">
        <f t="shared" si="18"/>
        <v>Sonstige betriebliche Aufwendungen</v>
      </c>
    </row>
    <row r="1159" spans="1:3" x14ac:dyDescent="0.25">
      <c r="A1159" t="s">
        <v>1400</v>
      </c>
      <c r="C1159" t="str">
        <f t="shared" si="18"/>
        <v>Interimskonto Vorsteuervergütung</v>
      </c>
    </row>
    <row r="1160" spans="1:3" x14ac:dyDescent="0.25">
      <c r="A1160" t="s">
        <v>1401</v>
      </c>
      <c r="C1160" t="str">
        <f t="shared" si="18"/>
        <v>Sonstige betriebl.u.regelm.Aufwendungen</v>
      </c>
    </row>
    <row r="1161" spans="1:3" x14ac:dyDescent="0.25">
      <c r="A1161" t="s">
        <v>1402</v>
      </c>
      <c r="C1161" t="str">
        <f t="shared" si="18"/>
        <v>Fremdleistungen und Fremdarbeiten</v>
      </c>
    </row>
    <row r="1162" spans="1:3" x14ac:dyDescent="0.25">
      <c r="A1162" t="s">
        <v>30</v>
      </c>
      <c r="C1162" t="str">
        <f t="shared" si="18"/>
        <v>Porto</v>
      </c>
    </row>
    <row r="1163" spans="1:3" x14ac:dyDescent="0.25">
      <c r="A1163" t="s">
        <v>31</v>
      </c>
      <c r="C1163" t="str">
        <f t="shared" si="18"/>
        <v>Telefon</v>
      </c>
    </row>
    <row r="1164" spans="1:3" x14ac:dyDescent="0.25">
      <c r="A1164" t="s">
        <v>1403</v>
      </c>
      <c r="C1164" t="str">
        <f t="shared" si="18"/>
        <v>Handy</v>
      </c>
    </row>
    <row r="1165" spans="1:3" x14ac:dyDescent="0.25">
      <c r="A1165" t="s">
        <v>1404</v>
      </c>
      <c r="C1165" t="str">
        <f t="shared" si="18"/>
        <v>Domainkosten</v>
      </c>
    </row>
    <row r="1166" spans="1:3" x14ac:dyDescent="0.25">
      <c r="A1166" t="s">
        <v>1405</v>
      </c>
      <c r="C1166" t="str">
        <f t="shared" si="18"/>
        <v>Internetserver</v>
      </c>
    </row>
    <row r="1167" spans="1:3" x14ac:dyDescent="0.25">
      <c r="A1167" t="s">
        <v>1406</v>
      </c>
      <c r="C1167" t="str">
        <f t="shared" si="18"/>
        <v>Telefax und Internetkosten</v>
      </c>
    </row>
    <row r="1168" spans="1:3" x14ac:dyDescent="0.25">
      <c r="A1168" t="s">
        <v>1407</v>
      </c>
      <c r="C1168" t="str">
        <f t="shared" si="18"/>
        <v>Bürobedarf</v>
      </c>
    </row>
    <row r="1169" spans="1:3" x14ac:dyDescent="0.25">
      <c r="A1169" t="s">
        <v>1408</v>
      </c>
      <c r="C1169" t="str">
        <f t="shared" si="18"/>
        <v>Zeitschriften, Bücher (Fachliteratur)</v>
      </c>
    </row>
    <row r="1170" spans="1:3" x14ac:dyDescent="0.25">
      <c r="A1170" t="s">
        <v>32</v>
      </c>
      <c r="C1170" t="str">
        <f t="shared" si="18"/>
        <v>Fortbildungskosten</v>
      </c>
    </row>
    <row r="1171" spans="1:3" x14ac:dyDescent="0.25">
      <c r="A1171" t="s">
        <v>1409</v>
      </c>
      <c r="C1171" t="str">
        <f t="shared" si="18"/>
        <v>Freiwillige Sozialleistungen</v>
      </c>
    </row>
    <row r="1172" spans="1:3" x14ac:dyDescent="0.25">
      <c r="A1172" t="s">
        <v>1410</v>
      </c>
      <c r="C1172" t="str">
        <f t="shared" si="18"/>
        <v>Vergütungen an Mitunternehmer §15 EStG</v>
      </c>
    </row>
    <row r="1173" spans="1:3" x14ac:dyDescent="0.25">
      <c r="A1173" t="s">
        <v>1411</v>
      </c>
      <c r="C1173" t="str">
        <f t="shared" si="18"/>
        <v>Haftungsvergütung MU § 15 EStG</v>
      </c>
    </row>
    <row r="1174" spans="1:3" x14ac:dyDescent="0.25">
      <c r="A1174" t="s">
        <v>33</v>
      </c>
      <c r="C1174" t="str">
        <f t="shared" si="18"/>
        <v>Rechts- und Beratungskosten</v>
      </c>
    </row>
    <row r="1175" spans="1:3" x14ac:dyDescent="0.25">
      <c r="A1175" t="s">
        <v>1412</v>
      </c>
      <c r="C1175" t="str">
        <f t="shared" si="18"/>
        <v>Buchführungskosten</v>
      </c>
    </row>
    <row r="1176" spans="1:3" x14ac:dyDescent="0.25">
      <c r="A1176" t="s">
        <v>34</v>
      </c>
      <c r="C1176" t="str">
        <f t="shared" si="18"/>
        <v>Abschluss- und Prüfungskosten</v>
      </c>
    </row>
    <row r="1177" spans="1:3" x14ac:dyDescent="0.25">
      <c r="A1177" t="s">
        <v>1413</v>
      </c>
      <c r="C1177" t="str">
        <f t="shared" si="18"/>
        <v>Vergütung Ges.er Miete, Pacht bew. WG</v>
      </c>
    </row>
    <row r="1178" spans="1:3" x14ac:dyDescent="0.25">
      <c r="A1178" t="s">
        <v>1414</v>
      </c>
      <c r="C1178" t="str">
        <f t="shared" si="18"/>
        <v>Miete, Pacht bewegl.WG MU § 15 EStG</v>
      </c>
    </row>
    <row r="1179" spans="1:3" x14ac:dyDescent="0.25">
      <c r="A1179" t="s">
        <v>1415</v>
      </c>
      <c r="C1179" t="str">
        <f t="shared" si="18"/>
        <v>Mieten für Einrichtungen bewegliche WG</v>
      </c>
    </row>
    <row r="1180" spans="1:3" x14ac:dyDescent="0.25">
      <c r="A1180" t="s">
        <v>1416</v>
      </c>
      <c r="C1180" t="str">
        <f t="shared" si="18"/>
        <v>Pacht (bewegliche Wirtschaftsgüter)</v>
      </c>
    </row>
    <row r="1181" spans="1:3" x14ac:dyDescent="0.25">
      <c r="A1181" t="s">
        <v>1417</v>
      </c>
      <c r="C1181" t="str">
        <f t="shared" si="18"/>
        <v>Aufwendungen für bewegliche WG, GewSt</v>
      </c>
    </row>
    <row r="1182" spans="1:3" x14ac:dyDescent="0.25">
      <c r="A1182" t="s">
        <v>1418</v>
      </c>
      <c r="C1182" t="str">
        <f t="shared" si="18"/>
        <v>Aufwendungen für Lizenzen, Konzessionen</v>
      </c>
    </row>
    <row r="1183" spans="1:3" x14ac:dyDescent="0.25">
      <c r="A1183" t="s">
        <v>1419</v>
      </c>
      <c r="C1183" t="str">
        <f t="shared" si="18"/>
        <v>Mietleasing bewegl. WG Betriebsausstatt.</v>
      </c>
    </row>
    <row r="1184" spans="1:3" x14ac:dyDescent="0.25">
      <c r="A1184" t="s">
        <v>1420</v>
      </c>
      <c r="C1184" t="str">
        <f t="shared" si="18"/>
        <v>Aufwand Abraum-/Abfallbeseitigung</v>
      </c>
    </row>
    <row r="1185" spans="1:3" x14ac:dyDescent="0.25">
      <c r="A1185" t="s">
        <v>1421</v>
      </c>
      <c r="C1185" t="str">
        <f t="shared" si="18"/>
        <v>Nebenkosten des Geldverkehrs</v>
      </c>
    </row>
    <row r="1186" spans="1:3" x14ac:dyDescent="0.25">
      <c r="A1186" t="s">
        <v>1422</v>
      </c>
      <c r="C1186" t="str">
        <f t="shared" si="18"/>
        <v>Verwahrentgelt</v>
      </c>
    </row>
    <row r="1187" spans="1:3" x14ac:dyDescent="0.25">
      <c r="A1187" t="s">
        <v>1423</v>
      </c>
      <c r="C1187" t="str">
        <f t="shared" si="18"/>
        <v>Aufwendg. Anteile KapGes z.T. n. abz.</v>
      </c>
    </row>
    <row r="1188" spans="1:3" x14ac:dyDescent="0.25">
      <c r="A1188" t="s">
        <v>1424</v>
      </c>
      <c r="C1188" t="str">
        <f t="shared" si="18"/>
        <v>Veräußerungskosten (bei Veräuß.gewinn)</v>
      </c>
    </row>
    <row r="1189" spans="1:3" x14ac:dyDescent="0.25">
      <c r="A1189" t="s">
        <v>1425</v>
      </c>
      <c r="C1189" t="str">
        <f t="shared" si="18"/>
        <v>Veräußerungskosten (bei Veräuß.verlust)</v>
      </c>
    </row>
    <row r="1190" spans="1:3" x14ac:dyDescent="0.25">
      <c r="A1190" t="s">
        <v>35</v>
      </c>
      <c r="C1190" t="str">
        <f t="shared" si="18"/>
        <v>Sonstiger Betriebsbedarf</v>
      </c>
    </row>
    <row r="1191" spans="1:3" x14ac:dyDescent="0.25">
      <c r="A1191" t="s">
        <v>1426</v>
      </c>
      <c r="C1191" t="str">
        <f t="shared" si="18"/>
        <v>Genossenschaftliche Rückvergütung Mitgl.</v>
      </c>
    </row>
    <row r="1192" spans="1:3" x14ac:dyDescent="0.25">
      <c r="A1192" t="s">
        <v>1427</v>
      </c>
      <c r="C1192" t="str">
        <f t="shared" si="18"/>
        <v>Werkzeuge und Kleingeräte</v>
      </c>
    </row>
    <row r="1193" spans="1:3" x14ac:dyDescent="0.25">
      <c r="A1193" t="s">
        <v>1428</v>
      </c>
      <c r="C1193" t="str">
        <f t="shared" si="18"/>
        <v>Kalkulatorischer Unternehmerlohn</v>
      </c>
    </row>
    <row r="1194" spans="1:3" x14ac:dyDescent="0.25">
      <c r="A1194" t="s">
        <v>1429</v>
      </c>
      <c r="C1194" t="str">
        <f t="shared" si="18"/>
        <v>Kalkulatorische Miete und Pacht</v>
      </c>
    </row>
    <row r="1195" spans="1:3" x14ac:dyDescent="0.25">
      <c r="A1195" t="s">
        <v>1430</v>
      </c>
      <c r="C1195" t="str">
        <f t="shared" si="18"/>
        <v>Kalkulatorische Zinsen</v>
      </c>
    </row>
    <row r="1196" spans="1:3" x14ac:dyDescent="0.25">
      <c r="A1196" t="s">
        <v>1431</v>
      </c>
      <c r="C1196" t="str">
        <f t="shared" si="18"/>
        <v>Kalkulatorische Abschreibungen</v>
      </c>
    </row>
    <row r="1197" spans="1:3" x14ac:dyDescent="0.25">
      <c r="A1197" t="s">
        <v>1432</v>
      </c>
      <c r="C1197" t="str">
        <f t="shared" si="18"/>
        <v>Kalkulatorische Wagnisse</v>
      </c>
    </row>
    <row r="1198" spans="1:3" x14ac:dyDescent="0.25">
      <c r="A1198" t="s">
        <v>1433</v>
      </c>
      <c r="C1198" t="str">
        <f t="shared" si="18"/>
        <v>Kalkulatorischer Lohn, unentgeltl. AN</v>
      </c>
    </row>
    <row r="1199" spans="1:3" x14ac:dyDescent="0.25">
      <c r="A1199" t="s">
        <v>1434</v>
      </c>
      <c r="C1199" t="str">
        <f t="shared" si="18"/>
        <v>Herstellungskosten</v>
      </c>
    </row>
    <row r="1200" spans="1:3" x14ac:dyDescent="0.25">
      <c r="A1200" t="s">
        <v>1435</v>
      </c>
      <c r="C1200" t="str">
        <f t="shared" si="18"/>
        <v>Verwaltungskosten</v>
      </c>
    </row>
    <row r="1201" spans="1:3" x14ac:dyDescent="0.25">
      <c r="A1201" t="s">
        <v>1436</v>
      </c>
      <c r="C1201" t="str">
        <f t="shared" si="18"/>
        <v>Vertriebskosten</v>
      </c>
    </row>
    <row r="1202" spans="1:3" x14ac:dyDescent="0.25">
      <c r="A1202" t="s">
        <v>1437</v>
      </c>
      <c r="C1202" t="str">
        <f t="shared" si="18"/>
        <v>Gegenkonto zu 4996 bis 4998</v>
      </c>
    </row>
    <row r="1203" spans="1:3" x14ac:dyDescent="0.25">
      <c r="A1203" t="s">
        <v>1438</v>
      </c>
      <c r="C1203" t="str">
        <f t="shared" si="18"/>
        <v>Unfertige Erzeugnisse und Leistungen</v>
      </c>
    </row>
    <row r="1204" spans="1:3" x14ac:dyDescent="0.25">
      <c r="A1204" t="s">
        <v>1439</v>
      </c>
      <c r="C1204" t="str">
        <f t="shared" si="18"/>
        <v>Unfertige Erzeugnisse</v>
      </c>
    </row>
    <row r="1205" spans="1:3" x14ac:dyDescent="0.25">
      <c r="A1205" t="s">
        <v>1440</v>
      </c>
      <c r="C1205" t="str">
        <f t="shared" si="18"/>
        <v>Unfertige Leistungen</v>
      </c>
    </row>
    <row r="1206" spans="1:3" x14ac:dyDescent="0.25">
      <c r="A1206" t="s">
        <v>1441</v>
      </c>
      <c r="C1206" t="str">
        <f t="shared" si="18"/>
        <v>In Ausführung befindl. Bauaufträge</v>
      </c>
    </row>
    <row r="1207" spans="1:3" x14ac:dyDescent="0.25">
      <c r="A1207" t="s">
        <v>1442</v>
      </c>
      <c r="C1207" t="str">
        <f t="shared" si="18"/>
        <v>In Arbeit befindliche Aufträge</v>
      </c>
    </row>
    <row r="1208" spans="1:3" x14ac:dyDescent="0.25">
      <c r="A1208" t="s">
        <v>1443</v>
      </c>
      <c r="C1208" t="str">
        <f t="shared" si="18"/>
        <v>Fertige Erzeugnisse und Waren</v>
      </c>
    </row>
    <row r="1209" spans="1:3" x14ac:dyDescent="0.25">
      <c r="A1209" t="s">
        <v>1444</v>
      </c>
      <c r="C1209" t="str">
        <f t="shared" si="18"/>
        <v>Fertige Erzeugnisse</v>
      </c>
    </row>
    <row r="1210" spans="1:3" x14ac:dyDescent="0.25">
      <c r="A1210" t="s">
        <v>1445</v>
      </c>
      <c r="C1210" t="str">
        <f t="shared" si="18"/>
        <v>Waren</v>
      </c>
    </row>
    <row r="1211" spans="1:3" x14ac:dyDescent="0.25">
      <c r="A1211" t="s">
        <v>1946</v>
      </c>
      <c r="C1211" t="str">
        <f t="shared" si="18"/>
        <v>Umsatzerlöse Allemein</v>
      </c>
    </row>
    <row r="1212" spans="1:3" x14ac:dyDescent="0.25">
      <c r="A1212" t="s">
        <v>1917</v>
      </c>
      <c r="C1212" t="str">
        <f t="shared" si="18"/>
        <v>Umsatzerlöse Software</v>
      </c>
    </row>
    <row r="1213" spans="1:3" x14ac:dyDescent="0.25">
      <c r="A1213" t="s">
        <v>1918</v>
      </c>
      <c r="C1213" t="str">
        <f t="shared" si="18"/>
        <v>Umsatzerlöse Customization</v>
      </c>
    </row>
    <row r="1214" spans="1:3" x14ac:dyDescent="0.25">
      <c r="A1214" t="s">
        <v>1920</v>
      </c>
      <c r="C1214" t="str">
        <f t="shared" si="18"/>
        <v>Umsatzerlöse Schulung, Wartung &amp; Support</v>
      </c>
    </row>
    <row r="1215" spans="1:3" x14ac:dyDescent="0.25">
      <c r="A1215" t="s">
        <v>1921</v>
      </c>
      <c r="C1215" t="str">
        <f t="shared" si="18"/>
        <v>Umsatzerlöse Hardware</v>
      </c>
    </row>
    <row r="1216" spans="1:3" x14ac:dyDescent="0.25">
      <c r="A1216" t="s">
        <v>1919</v>
      </c>
      <c r="C1216" t="str">
        <f t="shared" si="18"/>
        <v>Umsatzerlöse Sonstiges</v>
      </c>
    </row>
    <row r="1217" spans="1:3" x14ac:dyDescent="0.25">
      <c r="A1217" t="s">
        <v>1446</v>
      </c>
      <c r="C1217" t="str">
        <f t="shared" si="18"/>
        <v>Umsatzerlöse</v>
      </c>
    </row>
    <row r="1218" spans="1:3" x14ac:dyDescent="0.25">
      <c r="A1218" t="s">
        <v>1446</v>
      </c>
      <c r="C1218" t="str">
        <f t="shared" si="18"/>
        <v>Umsatzerlöse</v>
      </c>
    </row>
    <row r="1219" spans="1:3" x14ac:dyDescent="0.25">
      <c r="A1219" t="s">
        <v>1446</v>
      </c>
      <c r="C1219" t="str">
        <f t="shared" ref="C1219:C1282" si="19">+A1219</f>
        <v>Umsatzerlöse</v>
      </c>
    </row>
    <row r="1220" spans="1:3" x14ac:dyDescent="0.25">
      <c r="A1220" t="s">
        <v>1446</v>
      </c>
      <c r="C1220" t="str">
        <f t="shared" si="19"/>
        <v>Umsatzerlöse</v>
      </c>
    </row>
    <row r="1221" spans="1:3" x14ac:dyDescent="0.25">
      <c r="A1221" t="s">
        <v>1447</v>
      </c>
      <c r="C1221" t="str">
        <f t="shared" si="19"/>
        <v>Steuerfreie Umsätze § 4 Nr. 8 ff. UStG</v>
      </c>
    </row>
    <row r="1222" spans="1:3" x14ac:dyDescent="0.25">
      <c r="A1222" t="s">
        <v>1448</v>
      </c>
      <c r="C1222" t="str">
        <f t="shared" si="19"/>
        <v>Steuerfreie Umsätze V+V § 4 Nr. 12 UStG</v>
      </c>
    </row>
    <row r="1223" spans="1:3" x14ac:dyDescent="0.25">
      <c r="A1223" t="s">
        <v>1449</v>
      </c>
      <c r="C1223" t="str">
        <f t="shared" si="19"/>
        <v>Sonstige steuerfr. Umsätze Inland</v>
      </c>
    </row>
    <row r="1224" spans="1:3" x14ac:dyDescent="0.25">
      <c r="A1224" t="s">
        <v>1450</v>
      </c>
      <c r="C1224" t="str">
        <f t="shared" si="19"/>
        <v>Steuerfreie Umsätze § 4 Nr. 1a UStG</v>
      </c>
    </row>
    <row r="1225" spans="1:3" x14ac:dyDescent="0.25">
      <c r="A1225" t="s">
        <v>1451</v>
      </c>
      <c r="C1225" t="str">
        <f t="shared" si="19"/>
        <v>Steuerfr. EU-Lieferungen § 4 Nr. 1b UStG</v>
      </c>
    </row>
    <row r="1226" spans="1:3" x14ac:dyDescent="0.25">
      <c r="A1226" t="s">
        <v>1452</v>
      </c>
      <c r="C1226" t="str">
        <f t="shared" si="19"/>
        <v>Innergemeinschaftl. Dreiecksgeschäft</v>
      </c>
    </row>
    <row r="1227" spans="1:3" x14ac:dyDescent="0.25">
      <c r="A1227" t="s">
        <v>1453</v>
      </c>
      <c r="C1227" t="str">
        <f t="shared" si="19"/>
        <v>Steuerfr. EU-Lief.v.Neufahrzg.ohne UStID</v>
      </c>
    </row>
    <row r="1228" spans="1:3" x14ac:dyDescent="0.25">
      <c r="A1228" t="s">
        <v>1454</v>
      </c>
      <c r="C1228" t="str">
        <f t="shared" si="19"/>
        <v>Steuerfreie Umsätze Offshore usw.</v>
      </c>
    </row>
    <row r="1229" spans="1:3" x14ac:dyDescent="0.25">
      <c r="A1229" t="s">
        <v>1455</v>
      </c>
      <c r="C1229" t="str">
        <f t="shared" si="19"/>
        <v>Steuerfreie Umsätze § 4 Nr. 2-7 UStG</v>
      </c>
    </row>
    <row r="1230" spans="1:3" x14ac:dyDescent="0.25">
      <c r="A1230" t="s">
        <v>1456</v>
      </c>
      <c r="C1230" t="str">
        <f t="shared" si="19"/>
        <v>Stfreie Umsätze ohne VoSt-Abzug § 4 UStG</v>
      </c>
    </row>
    <row r="1231" spans="1:3" x14ac:dyDescent="0.25">
      <c r="A1231" t="s">
        <v>1457</v>
      </c>
      <c r="C1231" t="str">
        <f t="shared" si="19"/>
        <v>Steuerfreie Umsätze ohne Vorsteuerabzug</v>
      </c>
    </row>
    <row r="1232" spans="1:3" x14ac:dyDescent="0.25">
      <c r="A1232" t="s">
        <v>1458</v>
      </c>
      <c r="C1232" t="str">
        <f t="shared" si="19"/>
        <v>Erlöse nach § 24 UStG</v>
      </c>
    </row>
    <row r="1233" spans="1:3" x14ac:dyDescent="0.25">
      <c r="A1233" t="s">
        <v>1459</v>
      </c>
      <c r="C1233" t="str">
        <f t="shared" si="19"/>
        <v>Umsatzerlöse §§ 25 und 25a UStG 19% USt</v>
      </c>
    </row>
    <row r="1234" spans="1:3" x14ac:dyDescent="0.25">
      <c r="A1234" t="s">
        <v>1460</v>
      </c>
      <c r="C1234" t="str">
        <f t="shared" si="19"/>
        <v>Umsatzerlöse §§ 25 u. 25a UStG ohne USt</v>
      </c>
    </row>
    <row r="1235" spans="1:3" x14ac:dyDescent="0.25">
      <c r="A1235" t="s">
        <v>1461</v>
      </c>
      <c r="C1235" t="str">
        <f t="shared" si="19"/>
        <v>Umsatzerl.Reiseleist § 25(2) UStG stfrei</v>
      </c>
    </row>
    <row r="1236" spans="1:3" x14ac:dyDescent="0.25">
      <c r="A1236" t="s">
        <v>1462</v>
      </c>
      <c r="C1236" t="str">
        <f t="shared" si="19"/>
        <v>Erlöse Kleinunternehmer § 19 (1) UStG</v>
      </c>
    </row>
    <row r="1237" spans="1:3" x14ac:dyDescent="0.25">
      <c r="A1237" t="s">
        <v>1463</v>
      </c>
      <c r="C1237" t="str">
        <f t="shared" si="19"/>
        <v>Erlöse Geldspielautomaten 19% USt</v>
      </c>
    </row>
    <row r="1238" spans="1:3" x14ac:dyDescent="0.25">
      <c r="A1238" t="s">
        <v>1464</v>
      </c>
      <c r="C1238" t="str">
        <f t="shared" si="19"/>
        <v>Erlöse</v>
      </c>
    </row>
    <row r="1239" spans="1:3" x14ac:dyDescent="0.25">
      <c r="A1239" t="s">
        <v>1465</v>
      </c>
      <c r="C1239" t="str">
        <f t="shared" si="19"/>
        <v>Erlöse 7% USt</v>
      </c>
    </row>
    <row r="1240" spans="1:3" x14ac:dyDescent="0.25">
      <c r="A1240" t="s">
        <v>1466</v>
      </c>
      <c r="C1240" t="str">
        <f t="shared" si="19"/>
        <v>Erlöse EU-Lieferungen 7% USt</v>
      </c>
    </row>
    <row r="1241" spans="1:3" x14ac:dyDescent="0.25">
      <c r="A1241" t="s">
        <v>1467</v>
      </c>
      <c r="C1241" t="str">
        <f t="shared" si="19"/>
        <v>Erlöse EU-Lieferungen 19% USt</v>
      </c>
    </row>
    <row r="1242" spans="1:3" x14ac:dyDescent="0.25">
      <c r="A1242" t="s">
        <v>1468</v>
      </c>
      <c r="C1242" t="str">
        <f t="shared" si="19"/>
        <v>Erl.a.im and.EU-Land stpfl.Lieferungen</v>
      </c>
    </row>
    <row r="1243" spans="1:3" x14ac:dyDescent="0.25">
      <c r="A1243" t="s">
        <v>1469</v>
      </c>
      <c r="C1243" t="str">
        <f t="shared" si="19"/>
        <v>Erlöse elektr.DL im anderen EU-Land stpf</v>
      </c>
    </row>
    <row r="1244" spans="1:3" x14ac:dyDescent="0.25">
      <c r="A1244" t="s">
        <v>1470</v>
      </c>
      <c r="C1244" t="str">
        <f t="shared" si="19"/>
        <v>Erlöse 5% USt</v>
      </c>
    </row>
    <row r="1245" spans="1:3" x14ac:dyDescent="0.25">
      <c r="A1245" t="s">
        <v>1465</v>
      </c>
      <c r="C1245" t="str">
        <f t="shared" si="19"/>
        <v>Erlöse 7% USt</v>
      </c>
    </row>
    <row r="1246" spans="1:3" x14ac:dyDescent="0.25">
      <c r="A1246" t="s">
        <v>1471</v>
      </c>
      <c r="C1246" t="str">
        <f t="shared" si="19"/>
        <v>Erlöse a.Lieferungen §13b (2) Nr.10 UStG</v>
      </c>
    </row>
    <row r="1247" spans="1:3" x14ac:dyDescent="0.25">
      <c r="A1247" t="s">
        <v>1472</v>
      </c>
      <c r="C1247" t="str">
        <f t="shared" si="19"/>
        <v>Nicht steuerbare s. Leistung § 18b UStG</v>
      </c>
    </row>
    <row r="1248" spans="1:3" x14ac:dyDescent="0.25">
      <c r="A1248" t="s">
        <v>1473</v>
      </c>
      <c r="C1248" t="str">
        <f t="shared" si="19"/>
        <v>Erlöse aus Leistungen nach § 13b UStG</v>
      </c>
    </row>
    <row r="1249" spans="1:3" x14ac:dyDescent="0.25">
      <c r="A1249" t="s">
        <v>1474</v>
      </c>
      <c r="C1249" t="str">
        <f t="shared" si="19"/>
        <v>Nicht steuerbare Umsätze Drittland</v>
      </c>
    </row>
    <row r="1250" spans="1:3" x14ac:dyDescent="0.25">
      <c r="A1250" t="s">
        <v>1475</v>
      </c>
      <c r="C1250" t="str">
        <f t="shared" si="19"/>
        <v>Nicht steuerbare Umsätze EU-Land</v>
      </c>
    </row>
    <row r="1251" spans="1:3" x14ac:dyDescent="0.25">
      <c r="A1251" t="s">
        <v>1476</v>
      </c>
      <c r="C1251" t="str">
        <f t="shared" si="19"/>
        <v>Erlöse 16% USt</v>
      </c>
    </row>
    <row r="1252" spans="1:3" x14ac:dyDescent="0.25">
      <c r="A1252" t="s">
        <v>1477</v>
      </c>
      <c r="C1252" t="str">
        <f t="shared" si="19"/>
        <v>Erlöse 19% USt</v>
      </c>
    </row>
    <row r="1253" spans="1:3" x14ac:dyDescent="0.25">
      <c r="A1253" t="s">
        <v>1477</v>
      </c>
      <c r="C1253" t="str">
        <f t="shared" si="19"/>
        <v>Erlöse 19% USt</v>
      </c>
    </row>
    <row r="1254" spans="1:3" x14ac:dyDescent="0.25">
      <c r="A1254" t="s">
        <v>1477</v>
      </c>
      <c r="C1254" t="str">
        <f t="shared" si="19"/>
        <v>Erlöse 19% USt</v>
      </c>
    </row>
    <row r="1255" spans="1:3" x14ac:dyDescent="0.25">
      <c r="A1255" t="s">
        <v>1477</v>
      </c>
      <c r="C1255" t="str">
        <f t="shared" si="19"/>
        <v>Erlöse 19% USt</v>
      </c>
    </row>
    <row r="1256" spans="1:3" x14ac:dyDescent="0.25">
      <c r="A1256" t="s">
        <v>1477</v>
      </c>
      <c r="C1256" t="str">
        <f t="shared" si="19"/>
        <v>Erlöse 19% USt</v>
      </c>
    </row>
    <row r="1257" spans="1:3" x14ac:dyDescent="0.25">
      <c r="A1257" t="s">
        <v>1477</v>
      </c>
      <c r="C1257" t="str">
        <f t="shared" si="19"/>
        <v>Erlöse 19% USt</v>
      </c>
    </row>
    <row r="1258" spans="1:3" x14ac:dyDescent="0.25">
      <c r="A1258" t="s">
        <v>1477</v>
      </c>
      <c r="C1258" t="str">
        <f t="shared" si="19"/>
        <v>Erlöse 19% USt</v>
      </c>
    </row>
    <row r="1259" spans="1:3" x14ac:dyDescent="0.25">
      <c r="A1259" t="s">
        <v>1477</v>
      </c>
      <c r="C1259" t="str">
        <f t="shared" si="19"/>
        <v>Erlöse 19% USt</v>
      </c>
    </row>
    <row r="1260" spans="1:3" x14ac:dyDescent="0.25">
      <c r="A1260" t="s">
        <v>1477</v>
      </c>
      <c r="C1260" t="str">
        <f t="shared" si="19"/>
        <v>Erlöse 19% USt</v>
      </c>
    </row>
    <row r="1261" spans="1:3" x14ac:dyDescent="0.25">
      <c r="A1261" t="s">
        <v>1477</v>
      </c>
      <c r="C1261" t="str">
        <f t="shared" si="19"/>
        <v>Erlöse 19% USt</v>
      </c>
    </row>
    <row r="1262" spans="1:3" x14ac:dyDescent="0.25">
      <c r="A1262" t="s">
        <v>1477</v>
      </c>
      <c r="C1262" t="str">
        <f t="shared" si="19"/>
        <v>Erlöse 19% USt</v>
      </c>
    </row>
    <row r="1263" spans="1:3" x14ac:dyDescent="0.25">
      <c r="A1263" t="s">
        <v>1478</v>
      </c>
      <c r="C1263" t="str">
        <f t="shared" si="19"/>
        <v>Erlöse elektr.DL Inland stpf 19% USt</v>
      </c>
    </row>
    <row r="1264" spans="1:3" x14ac:dyDescent="0.25">
      <c r="A1264" t="s">
        <v>1479</v>
      </c>
      <c r="C1264" t="str">
        <f t="shared" si="19"/>
        <v>Nebenerlöse (Bezug zu Materialaufwand)</v>
      </c>
    </row>
    <row r="1265" spans="1:3" x14ac:dyDescent="0.25">
      <c r="A1265" t="s">
        <v>1480</v>
      </c>
      <c r="C1265" t="str">
        <f t="shared" si="19"/>
        <v>Sonderbetriebsein., Tätigkeitsvergütung</v>
      </c>
    </row>
    <row r="1266" spans="1:3" x14ac:dyDescent="0.25">
      <c r="A1266" t="s">
        <v>1481</v>
      </c>
      <c r="C1266" t="str">
        <f t="shared" si="19"/>
        <v>Sonderbetriebsein., Miet-/Pachteinnahmen</v>
      </c>
    </row>
    <row r="1267" spans="1:3" x14ac:dyDescent="0.25">
      <c r="A1267" t="s">
        <v>1482</v>
      </c>
      <c r="C1267" t="str">
        <f t="shared" si="19"/>
        <v>Sonderbetriebsein., Zinseinnahmen</v>
      </c>
    </row>
    <row r="1268" spans="1:3" x14ac:dyDescent="0.25">
      <c r="A1268" t="s">
        <v>1483</v>
      </c>
      <c r="C1268" t="str">
        <f t="shared" si="19"/>
        <v>Sonderbetriebsein., Haftungsvergütungen</v>
      </c>
    </row>
    <row r="1269" spans="1:3" x14ac:dyDescent="0.25">
      <c r="A1269" t="s">
        <v>1484</v>
      </c>
      <c r="C1269" t="str">
        <f t="shared" si="19"/>
        <v>Sonderbetriebsein., Pensionszahlungen</v>
      </c>
    </row>
    <row r="1270" spans="1:3" x14ac:dyDescent="0.25">
      <c r="A1270" t="s">
        <v>1485</v>
      </c>
      <c r="C1270" t="str">
        <f t="shared" si="19"/>
        <v>Sonstige Sonderbetriebseinnahmen</v>
      </c>
    </row>
    <row r="1271" spans="1:3" x14ac:dyDescent="0.25">
      <c r="A1271" t="s">
        <v>1486</v>
      </c>
      <c r="C1271" t="str">
        <f t="shared" si="19"/>
        <v>Provisionsumsätze</v>
      </c>
    </row>
    <row r="1272" spans="1:3" x14ac:dyDescent="0.25">
      <c r="A1272" t="s">
        <v>1487</v>
      </c>
      <c r="C1272" t="str">
        <f t="shared" si="19"/>
        <v>Provisionsumsätze, stfr.§4 Nr.8 ff.UStG</v>
      </c>
    </row>
    <row r="1273" spans="1:3" x14ac:dyDescent="0.25">
      <c r="A1273" t="s">
        <v>1488</v>
      </c>
      <c r="C1273" t="str">
        <f t="shared" si="19"/>
        <v>Provisionsumsätze, stfrei §4 Nr. 5 UStG</v>
      </c>
    </row>
    <row r="1274" spans="1:3" x14ac:dyDescent="0.25">
      <c r="A1274" t="s">
        <v>1489</v>
      </c>
      <c r="C1274" t="str">
        <f t="shared" si="19"/>
        <v>Provisionsumsätze 7% USt</v>
      </c>
    </row>
    <row r="1275" spans="1:3" x14ac:dyDescent="0.25">
      <c r="A1275" t="s">
        <v>1490</v>
      </c>
      <c r="C1275" t="str">
        <f t="shared" si="19"/>
        <v>Provisionsumsätze 19% USt</v>
      </c>
    </row>
    <row r="1276" spans="1:3" x14ac:dyDescent="0.25">
      <c r="A1276" t="s">
        <v>1491</v>
      </c>
      <c r="C1276" t="str">
        <f t="shared" si="19"/>
        <v>Erlöse Abfallverwertung</v>
      </c>
    </row>
    <row r="1277" spans="1:3" x14ac:dyDescent="0.25">
      <c r="A1277" t="s">
        <v>1492</v>
      </c>
      <c r="C1277" t="str">
        <f t="shared" si="19"/>
        <v>Erlöse Leergut</v>
      </c>
    </row>
    <row r="1278" spans="1:3" x14ac:dyDescent="0.25">
      <c r="A1278" t="s">
        <v>1493</v>
      </c>
      <c r="C1278" t="str">
        <f t="shared" si="19"/>
        <v>Provision, sonstige Erträge</v>
      </c>
    </row>
    <row r="1279" spans="1:3" x14ac:dyDescent="0.25">
      <c r="A1279" t="s">
        <v>1494</v>
      </c>
      <c r="C1279" t="str">
        <f t="shared" si="19"/>
        <v>Provision so.Ertr.stfr. § 4 Nr.8 ff UStG</v>
      </c>
    </row>
    <row r="1280" spans="1:3" x14ac:dyDescent="0.25">
      <c r="A1280" t="s">
        <v>1495</v>
      </c>
      <c r="C1280" t="str">
        <f t="shared" si="19"/>
        <v>Provision so.Ertr.stfr. § 4 Nr. 5 UStG</v>
      </c>
    </row>
    <row r="1281" spans="1:3" x14ac:dyDescent="0.25">
      <c r="A1281" t="s">
        <v>1496</v>
      </c>
      <c r="C1281" t="str">
        <f t="shared" si="19"/>
        <v>Provision, sonstige Erträge 7% USt</v>
      </c>
    </row>
    <row r="1282" spans="1:3" x14ac:dyDescent="0.25">
      <c r="A1282" t="s">
        <v>1497</v>
      </c>
      <c r="C1282" t="str">
        <f t="shared" si="19"/>
        <v>Provision, sonstige Erträge 19% USt</v>
      </c>
    </row>
    <row r="1283" spans="1:3" x14ac:dyDescent="0.25">
      <c r="A1283" t="s">
        <v>1498</v>
      </c>
      <c r="C1283" t="str">
        <f t="shared" ref="C1283:C1346" si="20">+A1283</f>
        <v>Stat. Konto Erlöse allgemeiner USt-Satz</v>
      </c>
    </row>
    <row r="1284" spans="1:3" x14ac:dyDescent="0.25">
      <c r="A1284" t="s">
        <v>1499</v>
      </c>
      <c r="C1284" t="str">
        <f t="shared" si="20"/>
        <v>Stat. Konto Erlöse ermäßigter USt-Satz</v>
      </c>
    </row>
    <row r="1285" spans="1:3" x14ac:dyDescent="0.25">
      <c r="A1285" t="s">
        <v>1500</v>
      </c>
      <c r="C1285" t="str">
        <f t="shared" si="20"/>
        <v>Stat. Konto Erlöse steuerfr./n. stbar</v>
      </c>
    </row>
    <row r="1286" spans="1:3" x14ac:dyDescent="0.25">
      <c r="A1286" t="s">
        <v>1501</v>
      </c>
      <c r="C1286" t="str">
        <f t="shared" si="20"/>
        <v>Gegenkto Aufteilung Erlöse Steuersatz</v>
      </c>
    </row>
    <row r="1287" spans="1:3" x14ac:dyDescent="0.25">
      <c r="A1287" t="s">
        <v>1502</v>
      </c>
      <c r="C1287" t="str">
        <f t="shared" si="20"/>
        <v>Verr. sonstige Sachbezüge (keine Waren)</v>
      </c>
    </row>
    <row r="1288" spans="1:3" x14ac:dyDescent="0.25">
      <c r="A1288" t="s">
        <v>1503</v>
      </c>
      <c r="C1288" t="str">
        <f t="shared" si="20"/>
        <v>Sachbezüge 7% USt (Waren)</v>
      </c>
    </row>
    <row r="1289" spans="1:3" x14ac:dyDescent="0.25">
      <c r="A1289" t="s">
        <v>1504</v>
      </c>
      <c r="C1289" t="str">
        <f t="shared" si="20"/>
        <v>Sachbezüge 19% USt (Waren)</v>
      </c>
    </row>
    <row r="1290" spans="1:3" x14ac:dyDescent="0.25">
      <c r="A1290" t="s">
        <v>1505</v>
      </c>
      <c r="C1290" t="str">
        <f t="shared" si="20"/>
        <v>Sonst. Erlöse betr. u. regelmäßig</v>
      </c>
    </row>
    <row r="1291" spans="1:3" x14ac:dyDescent="0.25">
      <c r="A1291" t="s">
        <v>1506</v>
      </c>
      <c r="C1291" t="str">
        <f t="shared" si="20"/>
        <v>Sonstige betriebliche Erträge</v>
      </c>
    </row>
    <row r="1292" spans="1:3" x14ac:dyDescent="0.25">
      <c r="A1292" t="s">
        <v>1507</v>
      </c>
      <c r="C1292" t="str">
        <f t="shared" si="20"/>
        <v>Erstattete Vorsteuer anderer Länder</v>
      </c>
    </row>
    <row r="1293" spans="1:3" x14ac:dyDescent="0.25">
      <c r="A1293" t="s">
        <v>1508</v>
      </c>
      <c r="C1293" t="str">
        <f t="shared" si="20"/>
        <v>Sonst. Erträge betriebl. und regelmäßig</v>
      </c>
    </row>
    <row r="1294" spans="1:3" x14ac:dyDescent="0.25">
      <c r="A1294" t="s">
        <v>1509</v>
      </c>
      <c r="C1294" t="str">
        <f t="shared" si="20"/>
        <v>Sonstige betriebliche Erträge verbUN</v>
      </c>
    </row>
    <row r="1295" spans="1:3" x14ac:dyDescent="0.25">
      <c r="A1295" t="s">
        <v>1510</v>
      </c>
      <c r="C1295" t="str">
        <f t="shared" si="20"/>
        <v>Andere Nebenerlöse</v>
      </c>
    </row>
    <row r="1296" spans="1:3" x14ac:dyDescent="0.25">
      <c r="A1296" t="s">
        <v>1511</v>
      </c>
      <c r="C1296" t="str">
        <f t="shared" si="20"/>
        <v>Sonstige Erträge stfrei §4 Nr.8 ff.UStG</v>
      </c>
    </row>
    <row r="1297" spans="1:3" x14ac:dyDescent="0.25">
      <c r="A1297" t="s">
        <v>1512</v>
      </c>
      <c r="C1297" t="str">
        <f t="shared" si="20"/>
        <v>Verrechnete sonstige Sachbezüge</v>
      </c>
    </row>
    <row r="1298" spans="1:3" x14ac:dyDescent="0.25">
      <c r="A1298" t="s">
        <v>1513</v>
      </c>
      <c r="C1298" t="str">
        <f t="shared" si="20"/>
        <v>Verrech. sonstige Sachbezüge Kfz 19% USt</v>
      </c>
    </row>
    <row r="1299" spans="1:3" x14ac:dyDescent="0.25">
      <c r="A1299" t="s">
        <v>1514</v>
      </c>
      <c r="C1299" t="str">
        <f t="shared" si="20"/>
        <v>Verrechn. sonstige Sachbezüge 19% USt</v>
      </c>
    </row>
    <row r="1300" spans="1:3" x14ac:dyDescent="0.25">
      <c r="A1300" t="s">
        <v>1515</v>
      </c>
      <c r="C1300" t="str">
        <f t="shared" si="20"/>
        <v>Verrechn. sonstige Sachbezüge ohne USt</v>
      </c>
    </row>
    <row r="1301" spans="1:3" x14ac:dyDescent="0.25">
      <c r="A1301" t="s">
        <v>1516</v>
      </c>
      <c r="C1301" t="str">
        <f t="shared" si="20"/>
        <v>Sonst. Erträge betr.u. regelmäßig stfrei</v>
      </c>
    </row>
    <row r="1302" spans="1:3" x14ac:dyDescent="0.25">
      <c r="A1302" t="s">
        <v>1517</v>
      </c>
      <c r="C1302" t="str">
        <f t="shared" si="20"/>
        <v>Sonst. Erträge betriebl., regelm.7% USt</v>
      </c>
    </row>
    <row r="1303" spans="1:3" x14ac:dyDescent="0.25">
      <c r="A1303" t="s">
        <v>1518</v>
      </c>
      <c r="C1303" t="str">
        <f t="shared" si="20"/>
        <v>Sonst. Erträge betriebl,, regelm.19% USt</v>
      </c>
    </row>
    <row r="1304" spans="1:3" x14ac:dyDescent="0.25">
      <c r="A1304" t="s">
        <v>1519</v>
      </c>
      <c r="C1304" t="str">
        <f t="shared" si="20"/>
        <v>Erlöse Zinsen und Diskontspesen</v>
      </c>
    </row>
    <row r="1305" spans="1:3" x14ac:dyDescent="0.25">
      <c r="A1305" t="s">
        <v>1520</v>
      </c>
      <c r="C1305" t="str">
        <f t="shared" si="20"/>
        <v>Erl.Zinsen /Diskontspesen aus verb.UN</v>
      </c>
    </row>
    <row r="1306" spans="1:3" x14ac:dyDescent="0.25">
      <c r="A1306" t="s">
        <v>1521</v>
      </c>
      <c r="C1306" t="str">
        <f t="shared" si="20"/>
        <v>Erlösschmälerungen</v>
      </c>
    </row>
    <row r="1307" spans="1:3" x14ac:dyDescent="0.25">
      <c r="A1307" t="s">
        <v>1522</v>
      </c>
      <c r="C1307" t="str">
        <f t="shared" si="20"/>
        <v>Erlösschmälerungen stfr.§ 4 Nr.8 ff UStG</v>
      </c>
    </row>
    <row r="1308" spans="1:3" x14ac:dyDescent="0.25">
      <c r="A1308" t="s">
        <v>1523</v>
      </c>
      <c r="C1308" t="str">
        <f t="shared" si="20"/>
        <v>Erlösschmälerungen stfr.§4 Nr. 2-7 UStG</v>
      </c>
    </row>
    <row r="1309" spans="1:3" x14ac:dyDescent="0.25">
      <c r="A1309" t="s">
        <v>1524</v>
      </c>
      <c r="C1309" t="str">
        <f t="shared" si="20"/>
        <v>Erlösschmälerungen sonst.stfr. ohne VoSt</v>
      </c>
    </row>
    <row r="1310" spans="1:3" x14ac:dyDescent="0.25">
      <c r="A1310" t="s">
        <v>1525</v>
      </c>
      <c r="C1310" t="str">
        <f t="shared" si="20"/>
        <v>Erlösschmälerungen sonst.stfr. mit VoSt</v>
      </c>
    </row>
    <row r="1311" spans="1:3" x14ac:dyDescent="0.25">
      <c r="A1311" t="s">
        <v>1526</v>
      </c>
      <c r="C1311" t="str">
        <f t="shared" si="20"/>
        <v>Erlösschmälerungen stfrei §4 Nr.1a UStG</v>
      </c>
    </row>
    <row r="1312" spans="1:3" x14ac:dyDescent="0.25">
      <c r="A1312" t="s">
        <v>1527</v>
      </c>
      <c r="C1312" t="str">
        <f t="shared" si="20"/>
        <v>Erlösschm.stfr.Dreiecksg.§ 25b(2,4) UStG</v>
      </c>
    </row>
    <row r="1313" spans="1:3" x14ac:dyDescent="0.25">
      <c r="A1313" t="s">
        <v>1528</v>
      </c>
      <c r="C1313" t="str">
        <f t="shared" si="20"/>
        <v>Erlösschmälerungen 7% USt</v>
      </c>
    </row>
    <row r="1314" spans="1:3" x14ac:dyDescent="0.25">
      <c r="A1314" t="s">
        <v>1529</v>
      </c>
      <c r="C1314" t="str">
        <f t="shared" si="20"/>
        <v>Erlösschmälerungen 19% USt</v>
      </c>
    </row>
    <row r="1315" spans="1:3" x14ac:dyDescent="0.25">
      <c r="A1315" t="s">
        <v>1530</v>
      </c>
      <c r="C1315" t="str">
        <f t="shared" si="20"/>
        <v>Erlösschmälerung stfrei innerg.Lieferung</v>
      </c>
    </row>
    <row r="1316" spans="1:3" x14ac:dyDescent="0.25">
      <c r="A1316" t="s">
        <v>1531</v>
      </c>
      <c r="C1316" t="str">
        <f t="shared" si="20"/>
        <v>Erlösschmälerung EU-Lieferung 7% USt</v>
      </c>
    </row>
    <row r="1317" spans="1:3" x14ac:dyDescent="0.25">
      <c r="A1317" t="s">
        <v>1532</v>
      </c>
      <c r="C1317" t="str">
        <f t="shared" si="20"/>
        <v>Erlösschmälerung EU-Lieferung 19% USt</v>
      </c>
    </row>
    <row r="1318" spans="1:3" x14ac:dyDescent="0.25">
      <c r="A1318" t="s">
        <v>1533</v>
      </c>
      <c r="C1318" t="str">
        <f t="shared" si="20"/>
        <v>Erlösschmälg a.i.and.EU-Land stpfl.Liefg</v>
      </c>
    </row>
    <row r="1319" spans="1:3" x14ac:dyDescent="0.25">
      <c r="A1319" t="s">
        <v>1534</v>
      </c>
      <c r="C1319" t="str">
        <f t="shared" si="20"/>
        <v>Gewährte Skonti</v>
      </c>
    </row>
    <row r="1320" spans="1:3" x14ac:dyDescent="0.25">
      <c r="A1320" t="s">
        <v>1535</v>
      </c>
      <c r="C1320" t="str">
        <f t="shared" si="20"/>
        <v>Gewährte Skonti 7 % USt</v>
      </c>
    </row>
    <row r="1321" spans="1:3" x14ac:dyDescent="0.25">
      <c r="A1321" t="s">
        <v>1536</v>
      </c>
      <c r="C1321" t="str">
        <f t="shared" si="20"/>
        <v>Gewährte Skonti 5 % USt</v>
      </c>
    </row>
    <row r="1322" spans="1:3" x14ac:dyDescent="0.25">
      <c r="A1322" t="s">
        <v>1537</v>
      </c>
      <c r="C1322" t="str">
        <f t="shared" si="20"/>
        <v>Gewährte Skonti 16 % USt</v>
      </c>
    </row>
    <row r="1323" spans="1:3" x14ac:dyDescent="0.25">
      <c r="A1323" t="s">
        <v>1538</v>
      </c>
      <c r="C1323" t="str">
        <f t="shared" si="20"/>
        <v>Gewährte Skonti 19 % USt</v>
      </c>
    </row>
    <row r="1324" spans="1:3" x14ac:dyDescent="0.25">
      <c r="A1324" t="s">
        <v>1539</v>
      </c>
      <c r="C1324" t="str">
        <f t="shared" si="20"/>
        <v>Gew.Skonti Leistg.§ 13b (2) Nr.10 UStG</v>
      </c>
    </row>
    <row r="1325" spans="1:3" x14ac:dyDescent="0.25">
      <c r="A1325" t="s">
        <v>1540</v>
      </c>
      <c r="C1325" t="str">
        <f t="shared" si="20"/>
        <v>Gewährte Skonti Leistungen § 13b UStG</v>
      </c>
    </row>
    <row r="1326" spans="1:3" x14ac:dyDescent="0.25">
      <c r="A1326" t="s">
        <v>1541</v>
      </c>
      <c r="C1326" t="str">
        <f t="shared" si="20"/>
        <v>Gewährte Skonti s. Leistung § 18b UStG</v>
      </c>
    </row>
    <row r="1327" spans="1:3" x14ac:dyDescent="0.25">
      <c r="A1327" t="s">
        <v>1542</v>
      </c>
      <c r="C1327" t="str">
        <f t="shared" si="20"/>
        <v>Gewährte Skonti stfreie EU-Lieferung</v>
      </c>
    </row>
    <row r="1328" spans="1:3" x14ac:dyDescent="0.25">
      <c r="A1328" t="s">
        <v>1543</v>
      </c>
      <c r="C1328" t="str">
        <f t="shared" si="20"/>
        <v>Gewährte Skonti stpfl. EU-Lieferung</v>
      </c>
    </row>
    <row r="1329" spans="1:3" x14ac:dyDescent="0.25">
      <c r="A1329" t="s">
        <v>1544</v>
      </c>
      <c r="C1329" t="str">
        <f t="shared" si="20"/>
        <v>Gewährte Skonti EU-Lieferungen 7% USt</v>
      </c>
    </row>
    <row r="1330" spans="1:3" x14ac:dyDescent="0.25">
      <c r="A1330" t="s">
        <v>1545</v>
      </c>
      <c r="C1330" t="str">
        <f t="shared" si="20"/>
        <v>Gewährte Skonti EU-Lieferungen 5% USt</v>
      </c>
    </row>
    <row r="1331" spans="1:3" x14ac:dyDescent="0.25">
      <c r="A1331" t="s">
        <v>1546</v>
      </c>
      <c r="C1331" t="str">
        <f t="shared" si="20"/>
        <v>Gewährte Skonti EU-Lieferungen 19% USt</v>
      </c>
    </row>
    <row r="1332" spans="1:3" x14ac:dyDescent="0.25">
      <c r="A1332" t="s">
        <v>1547</v>
      </c>
      <c r="C1332" t="str">
        <f t="shared" si="20"/>
        <v>Gewährte Skonti EU-Lieferungen 16% USt</v>
      </c>
    </row>
    <row r="1333" spans="1:3" x14ac:dyDescent="0.25">
      <c r="A1333" t="s">
        <v>1548</v>
      </c>
      <c r="C1333" t="str">
        <f t="shared" si="20"/>
        <v>Gewährte Boni 7% USt</v>
      </c>
    </row>
    <row r="1334" spans="1:3" x14ac:dyDescent="0.25">
      <c r="A1334" t="s">
        <v>1549</v>
      </c>
      <c r="C1334" t="str">
        <f t="shared" si="20"/>
        <v>Gewährte Boni 19% USt</v>
      </c>
    </row>
    <row r="1335" spans="1:3" x14ac:dyDescent="0.25">
      <c r="A1335" t="s">
        <v>1550</v>
      </c>
      <c r="C1335" t="str">
        <f t="shared" si="20"/>
        <v>Gewährte Boni</v>
      </c>
    </row>
    <row r="1336" spans="1:3" x14ac:dyDescent="0.25">
      <c r="A1336" t="s">
        <v>1551</v>
      </c>
      <c r="C1336" t="str">
        <f t="shared" si="20"/>
        <v>Gewährte Rabatte</v>
      </c>
    </row>
    <row r="1337" spans="1:3" x14ac:dyDescent="0.25">
      <c r="A1337" t="s">
        <v>1552</v>
      </c>
      <c r="C1337" t="str">
        <f t="shared" si="20"/>
        <v>Gewährte Rabatte 7 % USt</v>
      </c>
    </row>
    <row r="1338" spans="1:3" x14ac:dyDescent="0.25">
      <c r="A1338" t="s">
        <v>1553</v>
      </c>
      <c r="C1338" t="str">
        <f t="shared" si="20"/>
        <v>Gewährte Rabatte 19 % USt</v>
      </c>
    </row>
    <row r="1339" spans="1:3" x14ac:dyDescent="0.25">
      <c r="A1339" t="s">
        <v>1554</v>
      </c>
      <c r="C1339" t="str">
        <f t="shared" si="20"/>
        <v>Erlöse Sachanlageverkäufe Buchverlust</v>
      </c>
    </row>
    <row r="1340" spans="1:3" x14ac:dyDescent="0.25">
      <c r="A1340" t="s">
        <v>1555</v>
      </c>
      <c r="C1340" t="str">
        <f t="shared" si="20"/>
        <v>Erlöse Sachanlageverkäufe 19% USt, BV</v>
      </c>
    </row>
    <row r="1341" spans="1:3" x14ac:dyDescent="0.25">
      <c r="A1341" t="s">
        <v>1556</v>
      </c>
      <c r="C1341" t="str">
        <f t="shared" si="20"/>
        <v>Erl. Sachanlageverk. § 4 Nr.1a UStG (BV)</v>
      </c>
    </row>
    <row r="1342" spans="1:3" x14ac:dyDescent="0.25">
      <c r="A1342" t="s">
        <v>1557</v>
      </c>
      <c r="C1342" t="str">
        <f t="shared" si="20"/>
        <v>Erl. Sachanlageverk. § 4 Nr.1b UStG (BV)</v>
      </c>
    </row>
    <row r="1343" spans="1:3" x14ac:dyDescent="0.25">
      <c r="A1343" t="s">
        <v>1558</v>
      </c>
      <c r="C1343" t="str">
        <f t="shared" si="20"/>
        <v>Erlöse Verkäufe immaterielle VermG, BV</v>
      </c>
    </row>
    <row r="1344" spans="1:3" x14ac:dyDescent="0.25">
      <c r="A1344" t="s">
        <v>1559</v>
      </c>
      <c r="C1344" t="str">
        <f t="shared" si="20"/>
        <v>Erlöse Verkäufe Finanzanlagen, BV</v>
      </c>
    </row>
    <row r="1345" spans="1:3" x14ac:dyDescent="0.25">
      <c r="A1345" t="s">
        <v>1560</v>
      </c>
      <c r="C1345" t="str">
        <f t="shared" si="20"/>
        <v>Erlöse Verkäufe Finanzanl. z.T.stfr,BV</v>
      </c>
    </row>
    <row r="1346" spans="1:3" x14ac:dyDescent="0.25">
      <c r="A1346" t="s">
        <v>1561</v>
      </c>
      <c r="C1346" t="str">
        <f t="shared" si="20"/>
        <v>Erlöse Sachanlageverkäufe 19% USt, BG</v>
      </c>
    </row>
    <row r="1347" spans="1:3" x14ac:dyDescent="0.25">
      <c r="A1347" t="s">
        <v>1562</v>
      </c>
      <c r="C1347" t="str">
        <f t="shared" ref="C1347:C1410" si="21">+A1347</f>
        <v>Erl. Sachanlageverk.§ 4 Nr.1a UStG,Buchg</v>
      </c>
    </row>
    <row r="1348" spans="1:3" x14ac:dyDescent="0.25">
      <c r="A1348" t="s">
        <v>1563</v>
      </c>
      <c r="C1348" t="str">
        <f t="shared" si="21"/>
        <v>Erl. Sachanlageverk.§ 4 Nr.1b UStG,Buchg</v>
      </c>
    </row>
    <row r="1349" spans="1:3" x14ac:dyDescent="0.25">
      <c r="A1349" t="s">
        <v>1564</v>
      </c>
      <c r="C1349" t="str">
        <f t="shared" si="21"/>
        <v>Erlöse Sachanlageverkäufe Buchgewinn</v>
      </c>
    </row>
    <row r="1350" spans="1:3" x14ac:dyDescent="0.25">
      <c r="A1350" t="s">
        <v>1565</v>
      </c>
      <c r="C1350" t="str">
        <f t="shared" si="21"/>
        <v>Erlöse Verkäufe immaterielle VermG, BG</v>
      </c>
    </row>
    <row r="1351" spans="1:3" x14ac:dyDescent="0.25">
      <c r="A1351" t="s">
        <v>1566</v>
      </c>
      <c r="C1351" t="str">
        <f t="shared" si="21"/>
        <v>Erlöse Verkäufe Finanzanlagen, BG</v>
      </c>
    </row>
    <row r="1352" spans="1:3" x14ac:dyDescent="0.25">
      <c r="A1352" t="s">
        <v>1567</v>
      </c>
      <c r="C1352" t="str">
        <f t="shared" si="21"/>
        <v>Erlöse Verkäufe Finanzanl. z.T.stfr,BG</v>
      </c>
    </row>
    <row r="1353" spans="1:3" x14ac:dyDescent="0.25">
      <c r="A1353" t="s">
        <v>1568</v>
      </c>
      <c r="C1353" t="str">
        <f t="shared" si="21"/>
        <v>Erl.Verk. WG UV § 4 (3) EStG,19% USt</v>
      </c>
    </row>
    <row r="1354" spans="1:3" x14ac:dyDescent="0.25">
      <c r="A1354" t="s">
        <v>1569</v>
      </c>
      <c r="C1354" t="str">
        <f t="shared" si="21"/>
        <v>Erl. Verkauf WG UV § 4 (3) EStG stfrei</v>
      </c>
    </row>
    <row r="1355" spans="1:3" x14ac:dyDescent="0.25">
      <c r="A1355" t="s">
        <v>1570</v>
      </c>
      <c r="C1355" t="str">
        <f t="shared" si="21"/>
        <v>Verkauf WG UV §4 Nr.8ff UStG,f.§4(3)EStG</v>
      </c>
    </row>
    <row r="1356" spans="1:3" x14ac:dyDescent="0.25">
      <c r="A1356" t="s">
        <v>1571</v>
      </c>
      <c r="C1356" t="str">
        <f t="shared" si="21"/>
        <v>Erlöse Verkauf WG UV § 4 (3) EStG</v>
      </c>
    </row>
    <row r="1357" spans="1:3" x14ac:dyDescent="0.25">
      <c r="A1357" t="s">
        <v>1572</v>
      </c>
      <c r="C1357" t="str">
        <f t="shared" si="21"/>
        <v>Unentgeltliche Wertabgaben</v>
      </c>
    </row>
    <row r="1358" spans="1:3" x14ac:dyDescent="0.25">
      <c r="A1358" t="s">
        <v>1573</v>
      </c>
      <c r="C1358" t="str">
        <f t="shared" si="21"/>
        <v>Entnahme von Gegenständen ohne USt</v>
      </c>
    </row>
    <row r="1359" spans="1:3" x14ac:dyDescent="0.25">
      <c r="A1359" t="s">
        <v>1574</v>
      </c>
      <c r="C1359" t="str">
        <f t="shared" si="21"/>
        <v>Verwendung von Gegenständen ohne USt</v>
      </c>
    </row>
    <row r="1360" spans="1:3" x14ac:dyDescent="0.25">
      <c r="A1360" t="s">
        <v>1575</v>
      </c>
      <c r="C1360" t="str">
        <f t="shared" si="21"/>
        <v>Entnahme Unternehmer (Waren) 19% USt</v>
      </c>
    </row>
    <row r="1361" spans="1:3" x14ac:dyDescent="0.25">
      <c r="A1361" t="s">
        <v>1576</v>
      </c>
      <c r="C1361" t="str">
        <f t="shared" si="21"/>
        <v>Entnahme Unternehmer (Waren) 7% USt</v>
      </c>
    </row>
    <row r="1362" spans="1:3" x14ac:dyDescent="0.25">
      <c r="A1362" t="s">
        <v>1577</v>
      </c>
      <c r="C1362" t="str">
        <f t="shared" si="21"/>
        <v>Verwendung von Gegenst.(Tel) ohne USt</v>
      </c>
    </row>
    <row r="1363" spans="1:3" x14ac:dyDescent="0.25">
      <c r="A1363" t="s">
        <v>1578</v>
      </c>
      <c r="C1363" t="str">
        <f t="shared" si="21"/>
        <v>Entnahme Unternehmer (Waren) ohne USt</v>
      </c>
    </row>
    <row r="1364" spans="1:3" x14ac:dyDescent="0.25">
      <c r="A1364" t="s">
        <v>1579</v>
      </c>
      <c r="C1364" t="str">
        <f t="shared" si="21"/>
        <v>Verwendung von Gegenständen 19% USt</v>
      </c>
    </row>
    <row r="1365" spans="1:3" x14ac:dyDescent="0.25">
      <c r="A1365" t="s">
        <v>1580</v>
      </c>
      <c r="C1365" t="str">
        <f t="shared" si="21"/>
        <v>Verwendung von Gegenst. (Kfz) 19% USt</v>
      </c>
    </row>
    <row r="1366" spans="1:3" x14ac:dyDescent="0.25">
      <c r="A1366" t="s">
        <v>1581</v>
      </c>
      <c r="C1366" t="str">
        <f t="shared" si="21"/>
        <v>Verwendung von Gegenst. (Tel) 19% USt</v>
      </c>
    </row>
    <row r="1367" spans="1:3" x14ac:dyDescent="0.25">
      <c r="A1367" t="s">
        <v>1582</v>
      </c>
      <c r="C1367" t="str">
        <f t="shared" si="21"/>
        <v>Verwendung von Gegenst.(Kfz) ohne USt</v>
      </c>
    </row>
    <row r="1368" spans="1:3" x14ac:dyDescent="0.25">
      <c r="A1368" t="s">
        <v>1583</v>
      </c>
      <c r="C1368" t="str">
        <f t="shared" si="21"/>
        <v>Unentgeltl. Erbringung Leist.19% USt</v>
      </c>
    </row>
    <row r="1369" spans="1:3" x14ac:dyDescent="0.25">
      <c r="A1369" t="s">
        <v>1584</v>
      </c>
      <c r="C1369" t="str">
        <f t="shared" si="21"/>
        <v>Unentgeltl. Erbringung Leist. ohne USt</v>
      </c>
    </row>
    <row r="1370" spans="1:3" x14ac:dyDescent="0.25">
      <c r="A1370" t="s">
        <v>1585</v>
      </c>
      <c r="C1370" t="str">
        <f t="shared" si="21"/>
        <v>Verwendung von Gegenständen 7% USt</v>
      </c>
    </row>
    <row r="1371" spans="1:3" x14ac:dyDescent="0.25">
      <c r="A1371" t="s">
        <v>1586</v>
      </c>
      <c r="C1371" t="str">
        <f t="shared" si="21"/>
        <v>Unentgeltl. Erbringung Leist. 7% USt</v>
      </c>
    </row>
    <row r="1372" spans="1:3" x14ac:dyDescent="0.25">
      <c r="A1372" t="s">
        <v>1587</v>
      </c>
      <c r="C1372" t="str">
        <f t="shared" si="21"/>
        <v>Unentgeltl.Zuwendung Gegenstände 19% USt</v>
      </c>
    </row>
    <row r="1373" spans="1:3" x14ac:dyDescent="0.25">
      <c r="A1373" t="s">
        <v>1588</v>
      </c>
      <c r="C1373" t="str">
        <f t="shared" si="21"/>
        <v>Unentgeltl. Zuwend. Gegenstände ohne USt</v>
      </c>
    </row>
    <row r="1374" spans="1:3" x14ac:dyDescent="0.25">
      <c r="A1374" t="s">
        <v>1589</v>
      </c>
      <c r="C1374" t="str">
        <f t="shared" si="21"/>
        <v>Unentgeltl. Zuwendung von Waren 19% USt</v>
      </c>
    </row>
    <row r="1375" spans="1:3" x14ac:dyDescent="0.25">
      <c r="A1375" t="s">
        <v>1590</v>
      </c>
      <c r="C1375" t="str">
        <f t="shared" si="21"/>
        <v>Unentgeltl. Zuwendung von Waren 7% USt</v>
      </c>
    </row>
    <row r="1376" spans="1:3" x14ac:dyDescent="0.25">
      <c r="A1376" t="s">
        <v>1591</v>
      </c>
      <c r="C1376" t="str">
        <f t="shared" si="21"/>
        <v>Unentgeltl. Zuwendung von Waren ohne USt</v>
      </c>
    </row>
    <row r="1377" spans="1:3" x14ac:dyDescent="0.25">
      <c r="A1377" t="s">
        <v>1592</v>
      </c>
      <c r="C1377" t="str">
        <f t="shared" si="21"/>
        <v>Nicht steuerb.Umsätze (Innenumsätze)</v>
      </c>
    </row>
    <row r="1378" spans="1:3" x14ac:dyDescent="0.25">
      <c r="A1378" t="s">
        <v>1593</v>
      </c>
      <c r="C1378" t="str">
        <f t="shared" si="21"/>
        <v>USt-Vergütungen, z.B. nach § 24 UStG</v>
      </c>
    </row>
    <row r="1379" spans="1:3" x14ac:dyDescent="0.25">
      <c r="A1379" t="s">
        <v>1594</v>
      </c>
      <c r="C1379" t="str">
        <f t="shared" si="21"/>
        <v>Direkt mit dem Umsatz verb. Steuern</v>
      </c>
    </row>
    <row r="1380" spans="1:3" x14ac:dyDescent="0.25">
      <c r="A1380" t="s">
        <v>1595</v>
      </c>
      <c r="C1380" t="str">
        <f t="shared" si="21"/>
        <v>Bestandsveränd.unfertige Erzeugnisse</v>
      </c>
    </row>
    <row r="1381" spans="1:3" x14ac:dyDescent="0.25">
      <c r="A1381" t="s">
        <v>1596</v>
      </c>
      <c r="C1381" t="str">
        <f t="shared" si="21"/>
        <v>Bestandsveränderung unfertige Leistung</v>
      </c>
    </row>
    <row r="1382" spans="1:3" x14ac:dyDescent="0.25">
      <c r="A1382" t="s">
        <v>1597</v>
      </c>
      <c r="C1382" t="str">
        <f t="shared" si="21"/>
        <v>Bestandsveränderung Bauaufträge</v>
      </c>
    </row>
    <row r="1383" spans="1:3" x14ac:dyDescent="0.25">
      <c r="A1383" t="s">
        <v>1598</v>
      </c>
      <c r="C1383" t="str">
        <f t="shared" si="21"/>
        <v>Bestandsveränderung Aufträge in Arbeit</v>
      </c>
    </row>
    <row r="1384" spans="1:3" x14ac:dyDescent="0.25">
      <c r="A1384" t="s">
        <v>1599</v>
      </c>
      <c r="C1384" t="str">
        <f t="shared" si="21"/>
        <v>Bestandsveränderung fertige Erzeugnisse</v>
      </c>
    </row>
    <row r="1385" spans="1:3" x14ac:dyDescent="0.25">
      <c r="A1385" t="s">
        <v>3</v>
      </c>
      <c r="C1385" t="str">
        <f t="shared" si="21"/>
        <v>Andere aktivierte Eigenleistungen</v>
      </c>
    </row>
    <row r="1386" spans="1:3" x14ac:dyDescent="0.25">
      <c r="A1386" t="s">
        <v>1600</v>
      </c>
      <c r="C1386" t="str">
        <f t="shared" si="21"/>
        <v>Akt.Eigenleistg. FK-Zins zu Herst.kosten</v>
      </c>
    </row>
    <row r="1387" spans="1:3" x14ac:dyDescent="0.25">
      <c r="A1387" t="s">
        <v>1601</v>
      </c>
      <c r="C1387" t="str">
        <f t="shared" si="21"/>
        <v>Akt. Eigenleistung selbst gesch. imm.VG</v>
      </c>
    </row>
    <row r="1388" spans="1:3" x14ac:dyDescent="0.25">
      <c r="A1388" t="s">
        <v>1602</v>
      </c>
      <c r="C1388" t="str">
        <f t="shared" si="21"/>
        <v>Saldenvorträge Sachkonten</v>
      </c>
    </row>
    <row r="1389" spans="1:3" x14ac:dyDescent="0.25">
      <c r="A1389" t="s">
        <v>1603</v>
      </c>
      <c r="C1389" t="str">
        <f t="shared" si="21"/>
        <v>Saldenvorträge Debitoren</v>
      </c>
    </row>
    <row r="1390" spans="1:3" x14ac:dyDescent="0.25">
      <c r="A1390" t="s">
        <v>1604</v>
      </c>
      <c r="C1390" t="str">
        <f t="shared" si="21"/>
        <v>Saldenvorträge Kreditoren</v>
      </c>
    </row>
    <row r="1391" spans="1:3" x14ac:dyDescent="0.25">
      <c r="A1391" t="s">
        <v>1605</v>
      </c>
      <c r="C1391" t="str">
        <f t="shared" si="21"/>
        <v>Offene Posten 2022</v>
      </c>
    </row>
    <row r="1392" spans="1:3" x14ac:dyDescent="0.25">
      <c r="A1392" t="s">
        <v>1606</v>
      </c>
      <c r="C1392" t="str">
        <f t="shared" si="21"/>
        <v>Summenvortrag</v>
      </c>
    </row>
    <row r="1393" spans="1:3" x14ac:dyDescent="0.25">
      <c r="A1393" t="s">
        <v>1607</v>
      </c>
      <c r="C1393" t="str">
        <f t="shared" si="21"/>
        <v>Verkaufstage</v>
      </c>
    </row>
    <row r="1394" spans="1:3" x14ac:dyDescent="0.25">
      <c r="A1394" t="s">
        <v>1608</v>
      </c>
      <c r="C1394" t="str">
        <f t="shared" si="21"/>
        <v>Anzahl der Barkunden</v>
      </c>
    </row>
    <row r="1395" spans="1:3" x14ac:dyDescent="0.25">
      <c r="A1395" t="s">
        <v>1609</v>
      </c>
      <c r="C1395" t="str">
        <f t="shared" si="21"/>
        <v>Beschäftigte Personen (BWA)</v>
      </c>
    </row>
    <row r="1396" spans="1:3" x14ac:dyDescent="0.25">
      <c r="A1396" t="s">
        <v>1610</v>
      </c>
      <c r="C1396" t="str">
        <f t="shared" si="21"/>
        <v>Unbezahlte Personen</v>
      </c>
    </row>
    <row r="1397" spans="1:3" x14ac:dyDescent="0.25">
      <c r="A1397" t="s">
        <v>1611</v>
      </c>
      <c r="C1397" t="str">
        <f t="shared" si="21"/>
        <v>Verkaufskräfte</v>
      </c>
    </row>
    <row r="1398" spans="1:3" x14ac:dyDescent="0.25">
      <c r="A1398" t="s">
        <v>1612</v>
      </c>
      <c r="C1398" t="str">
        <f t="shared" si="21"/>
        <v>Geschäftsraum qm</v>
      </c>
    </row>
    <row r="1399" spans="1:3" x14ac:dyDescent="0.25">
      <c r="A1399" t="s">
        <v>1613</v>
      </c>
      <c r="C1399" t="str">
        <f t="shared" si="21"/>
        <v>Verkaufsraum qm</v>
      </c>
    </row>
    <row r="1400" spans="1:3" x14ac:dyDescent="0.25">
      <c r="A1400" t="s">
        <v>1614</v>
      </c>
      <c r="C1400" t="str">
        <f t="shared" si="21"/>
        <v>Anzahl Rechnungen</v>
      </c>
    </row>
    <row r="1401" spans="1:3" x14ac:dyDescent="0.25">
      <c r="A1401" t="s">
        <v>1615</v>
      </c>
      <c r="C1401" t="str">
        <f t="shared" si="21"/>
        <v>Anzahl Kreditkunden monatlich</v>
      </c>
    </row>
    <row r="1402" spans="1:3" x14ac:dyDescent="0.25">
      <c r="A1402" t="s">
        <v>1616</v>
      </c>
      <c r="C1402" t="str">
        <f t="shared" si="21"/>
        <v>Anzahl Kreditkunden aufgelaufen</v>
      </c>
    </row>
    <row r="1403" spans="1:3" x14ac:dyDescent="0.25">
      <c r="A1403" t="s">
        <v>1617</v>
      </c>
      <c r="C1403" t="str">
        <f t="shared" si="21"/>
        <v>Erweiterungsinvestitionen</v>
      </c>
    </row>
    <row r="1404" spans="1:3" x14ac:dyDescent="0.25">
      <c r="A1404" t="s">
        <v>1618</v>
      </c>
      <c r="C1404" t="str">
        <f t="shared" si="21"/>
        <v>Auftragseingang im Geschäftsjahr</v>
      </c>
    </row>
    <row r="1405" spans="1:3" x14ac:dyDescent="0.25">
      <c r="A1405" t="s">
        <v>1619</v>
      </c>
      <c r="C1405" t="str">
        <f t="shared" si="21"/>
        <v>Auftragsbestand</v>
      </c>
    </row>
    <row r="1406" spans="1:3" x14ac:dyDescent="0.25">
      <c r="A1406" t="s">
        <v>1620</v>
      </c>
      <c r="C1406" t="str">
        <f t="shared" si="21"/>
        <v>Variables Kapital TH</v>
      </c>
    </row>
    <row r="1407" spans="1:3" x14ac:dyDescent="0.25">
      <c r="A1407" t="s">
        <v>1621</v>
      </c>
      <c r="C1407" t="str">
        <f t="shared" si="21"/>
        <v>Variables Kapital - Anteil Teilhafter</v>
      </c>
    </row>
    <row r="1408" spans="1:3" x14ac:dyDescent="0.25">
      <c r="A1408" t="s">
        <v>1622</v>
      </c>
      <c r="C1408" t="str">
        <f t="shared" si="21"/>
        <v>Privatsteuern Kap.ertr.st.(SamPosten)</v>
      </c>
    </row>
    <row r="1409" spans="1:3" x14ac:dyDescent="0.25">
      <c r="A1409" t="s">
        <v>1623</v>
      </c>
      <c r="C1409" t="str">
        <f t="shared" si="21"/>
        <v>Privatst. Solidaritätszuschl.(SamPost)</v>
      </c>
    </row>
    <row r="1410" spans="1:3" x14ac:dyDescent="0.25">
      <c r="A1410" t="s">
        <v>1624</v>
      </c>
      <c r="C1410" t="str">
        <f t="shared" si="21"/>
        <v>Privatst. Kirchensteuer (SamPosten)</v>
      </c>
    </row>
    <row r="1411" spans="1:3" x14ac:dyDescent="0.25">
      <c r="A1411" t="s">
        <v>1625</v>
      </c>
      <c r="C1411" t="str">
        <f t="shared" ref="C1411:C1474" si="22">+A1411</f>
        <v>Variables Kapital - VH Übertrag §6b EStG</v>
      </c>
    </row>
    <row r="1412" spans="1:3" x14ac:dyDescent="0.25">
      <c r="A1412" t="s">
        <v>1626</v>
      </c>
      <c r="C1412" t="str">
        <f t="shared" si="22"/>
        <v>Variables Kapital - TH Übertrag §6b EStG</v>
      </c>
    </row>
    <row r="1413" spans="1:3" x14ac:dyDescent="0.25">
      <c r="A1413" t="s">
        <v>1627</v>
      </c>
      <c r="C1413" t="str">
        <f t="shared" si="22"/>
        <v>Festkapital -andere Kapitalanpassung VH</v>
      </c>
    </row>
    <row r="1414" spans="1:3" x14ac:dyDescent="0.25">
      <c r="A1414" t="s">
        <v>1628</v>
      </c>
      <c r="C1414" t="str">
        <f t="shared" si="22"/>
        <v>Variables Kapital - Kapitalanpassung VH</v>
      </c>
    </row>
    <row r="1415" spans="1:3" x14ac:dyDescent="0.25">
      <c r="A1415" t="s">
        <v>1629</v>
      </c>
      <c r="C1415" t="str">
        <f t="shared" si="22"/>
        <v>Verlust/Vortragskto-Kapitalanpassung VH</v>
      </c>
    </row>
    <row r="1416" spans="1:3" x14ac:dyDescent="0.25">
      <c r="A1416" t="s">
        <v>1630</v>
      </c>
      <c r="C1416" t="str">
        <f t="shared" si="22"/>
        <v>Kapitalkto III-and. Kapitalanpassung VH</v>
      </c>
    </row>
    <row r="1417" spans="1:3" x14ac:dyDescent="0.25">
      <c r="A1417" t="s">
        <v>1631</v>
      </c>
      <c r="C1417" t="str">
        <f t="shared" si="22"/>
        <v>Aust.Einlagen n. eingef.Kap.anpass.VH</v>
      </c>
    </row>
    <row r="1418" spans="1:3" x14ac:dyDescent="0.25">
      <c r="A1418" t="s">
        <v>1632</v>
      </c>
      <c r="C1418" t="str">
        <f t="shared" si="22"/>
        <v>Verr.kto Einzahlverpfl.- Kap.anpass. VH</v>
      </c>
    </row>
    <row r="1419" spans="1:3" x14ac:dyDescent="0.25">
      <c r="A1419" t="s">
        <v>1633</v>
      </c>
      <c r="C1419" t="str">
        <f t="shared" si="22"/>
        <v>Privatst.Kapitalertragsteuer (VH)</v>
      </c>
    </row>
    <row r="1420" spans="1:3" x14ac:dyDescent="0.25">
      <c r="A1420" t="s">
        <v>1634</v>
      </c>
      <c r="C1420" t="str">
        <f t="shared" si="22"/>
        <v>Privatst.Solidaritätszuschlag (VH)</v>
      </c>
    </row>
    <row r="1421" spans="1:3" x14ac:dyDescent="0.25">
      <c r="A1421" t="s">
        <v>1635</v>
      </c>
      <c r="C1421" t="str">
        <f t="shared" si="22"/>
        <v>Privatsteuern Kirchensteuer (VH)</v>
      </c>
    </row>
    <row r="1422" spans="1:3" x14ac:dyDescent="0.25">
      <c r="A1422" t="s">
        <v>1636</v>
      </c>
      <c r="C1422" t="str">
        <f t="shared" si="22"/>
        <v>Kommandit-Kapital - Kapitalanpassung TH</v>
      </c>
    </row>
    <row r="1423" spans="1:3" x14ac:dyDescent="0.25">
      <c r="A1423" t="s">
        <v>1637</v>
      </c>
      <c r="C1423" t="str">
        <f t="shared" si="22"/>
        <v>Variables Kapital - Kapitalanpassung TH</v>
      </c>
    </row>
    <row r="1424" spans="1:3" x14ac:dyDescent="0.25">
      <c r="A1424" t="s">
        <v>1638</v>
      </c>
      <c r="C1424" t="str">
        <f t="shared" si="22"/>
        <v>Verlustausgleichkto-Kapitalanpassung TH</v>
      </c>
    </row>
    <row r="1425" spans="1:3" x14ac:dyDescent="0.25">
      <c r="A1425" t="s">
        <v>1639</v>
      </c>
      <c r="C1425" t="str">
        <f t="shared" si="22"/>
        <v>Kapitalkto III-and. Kapitalanpassung TH</v>
      </c>
    </row>
    <row r="1426" spans="1:3" x14ac:dyDescent="0.25">
      <c r="A1426" t="s">
        <v>1640</v>
      </c>
      <c r="C1426" t="str">
        <f t="shared" si="22"/>
        <v>Ausst. Einlagen n. eingef.Kap.anpass TH</v>
      </c>
    </row>
    <row r="1427" spans="1:3" x14ac:dyDescent="0.25">
      <c r="A1427" t="s">
        <v>1641</v>
      </c>
      <c r="C1427" t="str">
        <f t="shared" si="22"/>
        <v>Verr.kto Einzahlverpfl.- Kap.anpass. TH</v>
      </c>
    </row>
    <row r="1428" spans="1:3" x14ac:dyDescent="0.25">
      <c r="A1428" t="s">
        <v>1642</v>
      </c>
      <c r="C1428" t="str">
        <f t="shared" si="22"/>
        <v>Privatst.Kapitalertragsteuer (TH),EK</v>
      </c>
    </row>
    <row r="1429" spans="1:3" x14ac:dyDescent="0.25">
      <c r="A1429" t="s">
        <v>1643</v>
      </c>
      <c r="C1429" t="str">
        <f t="shared" si="22"/>
        <v>Privatst. Solidaritätszuschlag (TH),EK</v>
      </c>
    </row>
    <row r="1430" spans="1:3" x14ac:dyDescent="0.25">
      <c r="A1430" t="s">
        <v>1644</v>
      </c>
      <c r="C1430" t="str">
        <f t="shared" si="22"/>
        <v>Privatsteuern Kirchensteuer (TH),EK</v>
      </c>
    </row>
    <row r="1431" spans="1:3" x14ac:dyDescent="0.25">
      <c r="A1431" t="s">
        <v>1645</v>
      </c>
      <c r="C1431" t="str">
        <f t="shared" si="22"/>
        <v>Festkapital - Umbuchungen VH</v>
      </c>
    </row>
    <row r="1432" spans="1:3" x14ac:dyDescent="0.25">
      <c r="A1432" t="s">
        <v>1646</v>
      </c>
      <c r="C1432" t="str">
        <f t="shared" si="22"/>
        <v>Variables Kapital - Umbuchungen VH</v>
      </c>
    </row>
    <row r="1433" spans="1:3" x14ac:dyDescent="0.25">
      <c r="A1433" t="s">
        <v>1647</v>
      </c>
      <c r="C1433" t="str">
        <f t="shared" si="22"/>
        <v>Verlust/Vortragskto-Umbuchungen VH</v>
      </c>
    </row>
    <row r="1434" spans="1:3" x14ac:dyDescent="0.25">
      <c r="A1434" t="s">
        <v>1648</v>
      </c>
      <c r="C1434" t="str">
        <f t="shared" si="22"/>
        <v>Kapitalkonto III - Umbuchungen VH</v>
      </c>
    </row>
    <row r="1435" spans="1:3" x14ac:dyDescent="0.25">
      <c r="A1435" t="s">
        <v>1649</v>
      </c>
      <c r="C1435" t="str">
        <f t="shared" si="22"/>
        <v>Ausst. Einlagen n. eingef.-Umbuchung VH</v>
      </c>
    </row>
    <row r="1436" spans="1:3" x14ac:dyDescent="0.25">
      <c r="A1436" t="s">
        <v>1650</v>
      </c>
      <c r="C1436" t="str">
        <f t="shared" si="22"/>
        <v>Verr.kto Einzahlver-pfl.-Umbuchungen VH</v>
      </c>
    </row>
    <row r="1437" spans="1:3" x14ac:dyDescent="0.25">
      <c r="A1437" t="s">
        <v>1651</v>
      </c>
      <c r="C1437" t="str">
        <f t="shared" si="22"/>
        <v>Kommandit-Kapital - Umbuchungen TH</v>
      </c>
    </row>
    <row r="1438" spans="1:3" x14ac:dyDescent="0.25">
      <c r="A1438" t="s">
        <v>1652</v>
      </c>
      <c r="C1438" t="str">
        <f t="shared" si="22"/>
        <v>Variables Kapital - Umbuchungen TH</v>
      </c>
    </row>
    <row r="1439" spans="1:3" x14ac:dyDescent="0.25">
      <c r="A1439" t="s">
        <v>1653</v>
      </c>
      <c r="C1439" t="str">
        <f t="shared" si="22"/>
        <v>Verlustausgleichskonto-Umbuchungen TH</v>
      </c>
    </row>
    <row r="1440" spans="1:3" x14ac:dyDescent="0.25">
      <c r="A1440" t="s">
        <v>1654</v>
      </c>
      <c r="C1440" t="str">
        <f t="shared" si="22"/>
        <v>Kapitalkonto III - Umbuchungen TH</v>
      </c>
    </row>
    <row r="1441" spans="1:3" x14ac:dyDescent="0.25">
      <c r="A1441" t="s">
        <v>1655</v>
      </c>
      <c r="C1441" t="str">
        <f t="shared" si="22"/>
        <v>Ausst. Einlagen n. eingef.-Umbuchung TH</v>
      </c>
    </row>
    <row r="1442" spans="1:3" x14ac:dyDescent="0.25">
      <c r="A1442" t="s">
        <v>1656</v>
      </c>
      <c r="C1442" t="str">
        <f t="shared" si="22"/>
        <v>Verr.kto Einzahlverpfl.- Umbuchungen TH</v>
      </c>
    </row>
    <row r="1443" spans="1:3" x14ac:dyDescent="0.25">
      <c r="A1443" t="s">
        <v>1657</v>
      </c>
      <c r="C1443" t="str">
        <f t="shared" si="22"/>
        <v>Privatst.Kapitalertragsteuer (TH),FK</v>
      </c>
    </row>
    <row r="1444" spans="1:3" x14ac:dyDescent="0.25">
      <c r="A1444" t="s">
        <v>1658</v>
      </c>
      <c r="C1444" t="str">
        <f t="shared" si="22"/>
        <v>Privatst. Solidaritätszuschlag (TH),FK</v>
      </c>
    </row>
    <row r="1445" spans="1:3" x14ac:dyDescent="0.25">
      <c r="A1445" t="s">
        <v>1659</v>
      </c>
      <c r="C1445" t="str">
        <f t="shared" si="22"/>
        <v>Privatsteuern Kirchensteuer (TH),FK</v>
      </c>
    </row>
    <row r="1446" spans="1:3" x14ac:dyDescent="0.25">
      <c r="A1446" t="s">
        <v>1660</v>
      </c>
      <c r="C1446" t="str">
        <f t="shared" si="22"/>
        <v>Verr.Kto Umbuchung zwischen Ges.er EK</v>
      </c>
    </row>
    <row r="1447" spans="1:3" x14ac:dyDescent="0.25">
      <c r="A1447" t="s">
        <v>1661</v>
      </c>
      <c r="C1447" t="str">
        <f t="shared" si="22"/>
        <v>Gegenkto. zu Konten 9101-9107, 9116-9118</v>
      </c>
    </row>
    <row r="1448" spans="1:3" x14ac:dyDescent="0.25">
      <c r="A1448" t="s">
        <v>1662</v>
      </c>
      <c r="C1448" t="str">
        <f t="shared" si="22"/>
        <v>Gegenkonto zu Konten 9120, 9135-9140</v>
      </c>
    </row>
    <row r="1449" spans="1:3" x14ac:dyDescent="0.25">
      <c r="A1449" t="s">
        <v>1663</v>
      </c>
      <c r="C1449" t="str">
        <f t="shared" si="22"/>
        <v>Beschäftigte Personen (Bilanz)</v>
      </c>
    </row>
    <row r="1450" spans="1:3" x14ac:dyDescent="0.25">
      <c r="A1450" t="s">
        <v>1664</v>
      </c>
      <c r="C1450" t="str">
        <f t="shared" si="22"/>
        <v>Gegenkonto zu 9200</v>
      </c>
    </row>
    <row r="1451" spans="1:3" x14ac:dyDescent="0.25">
      <c r="A1451" t="s">
        <v>1665</v>
      </c>
      <c r="C1451" t="str">
        <f t="shared" si="22"/>
        <v>Produktive Löhne</v>
      </c>
    </row>
    <row r="1452" spans="1:3" x14ac:dyDescent="0.25">
      <c r="A1452" t="s">
        <v>1666</v>
      </c>
      <c r="C1452" t="str">
        <f t="shared" si="22"/>
        <v>Gegenkonto zu 9210</v>
      </c>
    </row>
    <row r="1453" spans="1:3" x14ac:dyDescent="0.25">
      <c r="A1453" t="s">
        <v>1667</v>
      </c>
      <c r="C1453" t="str">
        <f t="shared" si="22"/>
        <v>Gez. Kapital in DM Art. 42 (3) S.1 EGHGB</v>
      </c>
    </row>
    <row r="1454" spans="1:3" x14ac:dyDescent="0.25">
      <c r="A1454" t="s">
        <v>1668</v>
      </c>
      <c r="C1454" t="str">
        <f t="shared" si="22"/>
        <v>Gegenkonto zu Konto 9220</v>
      </c>
    </row>
    <row r="1455" spans="1:3" x14ac:dyDescent="0.25">
      <c r="A1455" t="s">
        <v>1669</v>
      </c>
      <c r="C1455" t="str">
        <f t="shared" si="22"/>
        <v>Investitionsverbindlichk.b.Leistg.Verb.</v>
      </c>
    </row>
    <row r="1456" spans="1:3" x14ac:dyDescent="0.25">
      <c r="A1456" t="s">
        <v>1670</v>
      </c>
      <c r="C1456" t="str">
        <f t="shared" si="22"/>
        <v>Investitionsverbindlichk. Sachanlagen</v>
      </c>
    </row>
    <row r="1457" spans="1:3" x14ac:dyDescent="0.25">
      <c r="A1457" t="s">
        <v>1671</v>
      </c>
      <c r="C1457" t="str">
        <f t="shared" si="22"/>
        <v>Investitionsverbindlichk. immat. VG</v>
      </c>
    </row>
    <row r="1458" spans="1:3" x14ac:dyDescent="0.25">
      <c r="A1458" t="s">
        <v>1672</v>
      </c>
      <c r="C1458" t="str">
        <f t="shared" si="22"/>
        <v>Investitionsverbindlichk. Finanzanlagen</v>
      </c>
    </row>
    <row r="1459" spans="1:3" x14ac:dyDescent="0.25">
      <c r="A1459" t="s">
        <v>1673</v>
      </c>
      <c r="C1459" t="str">
        <f t="shared" si="22"/>
        <v>Gegenkonto zu Konten 9240 - 43</v>
      </c>
    </row>
    <row r="1460" spans="1:3" x14ac:dyDescent="0.25">
      <c r="A1460" t="s">
        <v>1674</v>
      </c>
      <c r="C1460" t="str">
        <f t="shared" si="22"/>
        <v>Forderungen Sachanlagenverkäufe</v>
      </c>
    </row>
    <row r="1461" spans="1:3" x14ac:dyDescent="0.25">
      <c r="A1461" t="s">
        <v>1675</v>
      </c>
      <c r="C1461" t="str">
        <f t="shared" si="22"/>
        <v>Forderungen Verkäufe immat.Vermögensg.</v>
      </c>
    </row>
    <row r="1462" spans="1:3" x14ac:dyDescent="0.25">
      <c r="A1462" t="s">
        <v>1676</v>
      </c>
      <c r="C1462" t="str">
        <f t="shared" si="22"/>
        <v>Forderungen Verkäufe von Finanzanlagen</v>
      </c>
    </row>
    <row r="1463" spans="1:3" x14ac:dyDescent="0.25">
      <c r="A1463" t="s">
        <v>1677</v>
      </c>
      <c r="C1463" t="str">
        <f t="shared" si="22"/>
        <v>Gegenkonto zu Konten 9245 - 47</v>
      </c>
    </row>
    <row r="1464" spans="1:3" x14ac:dyDescent="0.25">
      <c r="A1464" t="s">
        <v>1678</v>
      </c>
      <c r="C1464" t="str">
        <f t="shared" si="22"/>
        <v>Änd.Ausgl.posten ohne Erg.Körperschaften</v>
      </c>
    </row>
    <row r="1465" spans="1:3" x14ac:dyDescent="0.25">
      <c r="A1465" t="s">
        <v>1679</v>
      </c>
      <c r="C1465" t="str">
        <f t="shared" si="22"/>
        <v>Änd.Ausgl.posten ohne Erg.Pers.gesellsch</v>
      </c>
    </row>
    <row r="1466" spans="1:3" x14ac:dyDescent="0.25">
      <c r="A1466" t="s">
        <v>1680</v>
      </c>
      <c r="C1466" t="str">
        <f t="shared" si="22"/>
        <v>Kurzfristige Rückstellungen</v>
      </c>
    </row>
    <row r="1467" spans="1:3" x14ac:dyDescent="0.25">
      <c r="A1467" t="s">
        <v>1681</v>
      </c>
      <c r="C1467" t="str">
        <f t="shared" si="22"/>
        <v>Mittelfristige Rückstellungen</v>
      </c>
    </row>
    <row r="1468" spans="1:3" x14ac:dyDescent="0.25">
      <c r="A1468" t="s">
        <v>1682</v>
      </c>
      <c r="C1468" t="str">
        <f t="shared" si="22"/>
        <v>Langfristige Rückstellung o.Pensionen</v>
      </c>
    </row>
    <row r="1469" spans="1:3" x14ac:dyDescent="0.25">
      <c r="A1469" t="s">
        <v>1683</v>
      </c>
      <c r="C1469" t="str">
        <f t="shared" si="22"/>
        <v>Gegenkonto zu Konten 9260-9268</v>
      </c>
    </row>
    <row r="1470" spans="1:3" x14ac:dyDescent="0.25">
      <c r="A1470" t="s">
        <v>1684</v>
      </c>
      <c r="C1470" t="str">
        <f t="shared" si="22"/>
        <v>Gegenkonto zu Konten 9271-9279</v>
      </c>
    </row>
    <row r="1471" spans="1:3" x14ac:dyDescent="0.25">
      <c r="A1471" t="s">
        <v>1685</v>
      </c>
      <c r="C1471" t="str">
        <f t="shared" si="22"/>
        <v>Verbindl. Wechselbegebung/-übertragung</v>
      </c>
    </row>
    <row r="1472" spans="1:3" x14ac:dyDescent="0.25">
      <c r="A1472" t="s">
        <v>1686</v>
      </c>
      <c r="C1472" t="str">
        <f t="shared" si="22"/>
        <v>Verbindl. Wechsel verb./assoziierte UN</v>
      </c>
    </row>
    <row r="1473" spans="1:3" x14ac:dyDescent="0.25">
      <c r="A1473" t="s">
        <v>1687</v>
      </c>
      <c r="C1473" t="str">
        <f t="shared" si="22"/>
        <v>Verbindl. Bürgsch.,Wechsel-/Scheckbürg.</v>
      </c>
    </row>
    <row r="1474" spans="1:3" x14ac:dyDescent="0.25">
      <c r="A1474" t="s">
        <v>1688</v>
      </c>
      <c r="C1474" t="str">
        <f t="shared" si="22"/>
        <v>Verbindl.Bürgschaft verb./assoziierte UN</v>
      </c>
    </row>
    <row r="1475" spans="1:3" x14ac:dyDescent="0.25">
      <c r="A1475" t="s">
        <v>1689</v>
      </c>
      <c r="C1475" t="str">
        <f t="shared" ref="C1475:C1538" si="23">+A1475</f>
        <v>Verbindl.a. Gewährleistungsverträgen</v>
      </c>
    </row>
    <row r="1476" spans="1:3" x14ac:dyDescent="0.25">
      <c r="A1476" t="s">
        <v>1690</v>
      </c>
      <c r="C1476" t="str">
        <f t="shared" si="23"/>
        <v>Verbindl. Gewährleistg. verb./assoz. UN</v>
      </c>
    </row>
    <row r="1477" spans="1:3" x14ac:dyDescent="0.25">
      <c r="A1477" t="s">
        <v>1691</v>
      </c>
      <c r="C1477" t="str">
        <f t="shared" si="23"/>
        <v>Haftung fremde Verbindlichkeiten</v>
      </c>
    </row>
    <row r="1478" spans="1:3" x14ac:dyDescent="0.25">
      <c r="A1478" t="s">
        <v>1692</v>
      </c>
      <c r="C1478" t="str">
        <f t="shared" si="23"/>
        <v>Haftung Verbindl. verb./assoziierte UN</v>
      </c>
    </row>
    <row r="1479" spans="1:3" x14ac:dyDescent="0.25">
      <c r="A1479" t="s">
        <v>1693</v>
      </c>
      <c r="C1479" t="str">
        <f t="shared" si="23"/>
        <v>Verpflichtungen aus Treuhandvermögen</v>
      </c>
    </row>
    <row r="1480" spans="1:3" x14ac:dyDescent="0.25">
      <c r="A1480" t="s">
        <v>1694</v>
      </c>
      <c r="C1480" t="str">
        <f t="shared" si="23"/>
        <v>Gegenkonto zu Konten 9281-9284</v>
      </c>
    </row>
    <row r="1481" spans="1:3" x14ac:dyDescent="0.25">
      <c r="A1481" t="s">
        <v>1695</v>
      </c>
      <c r="C1481" t="str">
        <f t="shared" si="23"/>
        <v>Verpflichtungen Leasing u.Mietverträgen</v>
      </c>
    </row>
    <row r="1482" spans="1:3" x14ac:dyDescent="0.25">
      <c r="A1482" t="s">
        <v>1696</v>
      </c>
      <c r="C1482" t="str">
        <f t="shared" si="23"/>
        <v>Verpflichtungen Leasing-/Mietvertr.v.UN</v>
      </c>
    </row>
    <row r="1483" spans="1:3" x14ac:dyDescent="0.25">
      <c r="A1483" t="s">
        <v>1697</v>
      </c>
      <c r="C1483" t="str">
        <f t="shared" si="23"/>
        <v>Andere Verpflichtungen § 285 Nr. 3a HGB</v>
      </c>
    </row>
    <row r="1484" spans="1:3" x14ac:dyDescent="0.25">
      <c r="A1484" t="s">
        <v>1698</v>
      </c>
      <c r="C1484" t="str">
        <f t="shared" si="23"/>
        <v>Andere Verpflichtg. §285 Nr. 3a HGB v.UN</v>
      </c>
    </row>
    <row r="1485" spans="1:3" x14ac:dyDescent="0.25">
      <c r="A1485" t="s">
        <v>1699</v>
      </c>
      <c r="C1485" t="str">
        <f t="shared" si="23"/>
        <v>UB Abzinsg Altersversorg. § 253 (6) HGB</v>
      </c>
    </row>
    <row r="1486" spans="1:3" x14ac:dyDescent="0.25">
      <c r="A1486" t="s">
        <v>1700</v>
      </c>
      <c r="C1486" t="str">
        <f t="shared" si="23"/>
        <v>Gegenkonto zu 9285</v>
      </c>
    </row>
    <row r="1487" spans="1:3" x14ac:dyDescent="0.25">
      <c r="A1487" t="s">
        <v>1701</v>
      </c>
      <c r="C1487" t="str">
        <f t="shared" si="23"/>
        <v>Zinsen Debitoren Buchung § 4 (3) EStG</v>
      </c>
    </row>
    <row r="1488" spans="1:3" x14ac:dyDescent="0.25">
      <c r="A1488" t="s">
        <v>1702</v>
      </c>
      <c r="C1488" t="str">
        <f t="shared" si="23"/>
        <v>Mahngeb. Debitoren Buchung § 4 (3) EStG</v>
      </c>
    </row>
    <row r="1489" spans="1:3" x14ac:dyDescent="0.25">
      <c r="A1489" t="s">
        <v>1703</v>
      </c>
      <c r="C1489" t="str">
        <f t="shared" si="23"/>
        <v>Gegenkonto zu Konto 9287 und 9288</v>
      </c>
    </row>
    <row r="1490" spans="1:3" x14ac:dyDescent="0.25">
      <c r="A1490" t="s">
        <v>1704</v>
      </c>
      <c r="C1490" t="str">
        <f t="shared" si="23"/>
        <v>Statistisches Konto steuerfreie Auslagen</v>
      </c>
    </row>
    <row r="1491" spans="1:3" x14ac:dyDescent="0.25">
      <c r="A1491" t="s">
        <v>1705</v>
      </c>
      <c r="C1491" t="str">
        <f t="shared" si="23"/>
        <v>Gegenkonto zu 9290</v>
      </c>
    </row>
    <row r="1492" spans="1:3" x14ac:dyDescent="0.25">
      <c r="A1492" t="s">
        <v>1706</v>
      </c>
      <c r="C1492" t="str">
        <f t="shared" si="23"/>
        <v>Statistisches Konto Fremdgeld</v>
      </c>
    </row>
    <row r="1493" spans="1:3" x14ac:dyDescent="0.25">
      <c r="A1493" t="s">
        <v>1707</v>
      </c>
      <c r="C1493" t="str">
        <f t="shared" si="23"/>
        <v>Gegenkonto zu 9292</v>
      </c>
    </row>
    <row r="1494" spans="1:3" x14ac:dyDescent="0.25">
      <c r="A1494" t="s">
        <v>1708</v>
      </c>
      <c r="C1494" t="str">
        <f t="shared" si="23"/>
        <v>Einlagen atypisch stiller Gesellschafter</v>
      </c>
    </row>
    <row r="1495" spans="1:3" x14ac:dyDescent="0.25">
      <c r="A1495" t="s">
        <v>1709</v>
      </c>
      <c r="C1495" t="str">
        <f t="shared" si="23"/>
        <v>Steuerlicher Ausgl.posten Körperschaften</v>
      </c>
    </row>
    <row r="1496" spans="1:3" x14ac:dyDescent="0.25">
      <c r="A1496" t="s">
        <v>1710</v>
      </c>
      <c r="C1496" t="str">
        <f t="shared" si="23"/>
        <v>Steuerlicher Ausgleichsposten Vollhafter</v>
      </c>
    </row>
    <row r="1497" spans="1:3" x14ac:dyDescent="0.25">
      <c r="A1497" t="s">
        <v>1711</v>
      </c>
      <c r="C1497" t="str">
        <f t="shared" si="23"/>
        <v>Steuerlicher Ausgleichsposten Teilhafter</v>
      </c>
    </row>
    <row r="1498" spans="1:3" x14ac:dyDescent="0.25">
      <c r="A1498" t="s">
        <v>1712</v>
      </c>
      <c r="C1498" t="str">
        <f t="shared" si="23"/>
        <v>Privatentnahmen allgemein (TH), EK</v>
      </c>
    </row>
    <row r="1499" spans="1:3" x14ac:dyDescent="0.25">
      <c r="A1499" t="s">
        <v>1713</v>
      </c>
      <c r="C1499" t="str">
        <f t="shared" si="23"/>
        <v>Privatsteuern (TH), EK</v>
      </c>
    </row>
    <row r="1500" spans="1:3" x14ac:dyDescent="0.25">
      <c r="A1500" t="s">
        <v>1714</v>
      </c>
      <c r="C1500" t="str">
        <f t="shared" si="23"/>
        <v>Sonderausg. beschränkt abzugsf. (TH), EK</v>
      </c>
    </row>
    <row r="1501" spans="1:3" x14ac:dyDescent="0.25">
      <c r="A1501" t="s">
        <v>1715</v>
      </c>
      <c r="C1501" t="str">
        <f t="shared" si="23"/>
        <v>Sonderausg. unbeschr. abzugsf. (TH), EK</v>
      </c>
    </row>
    <row r="1502" spans="1:3" x14ac:dyDescent="0.25">
      <c r="A1502" t="s">
        <v>1716</v>
      </c>
      <c r="C1502" t="str">
        <f t="shared" si="23"/>
        <v>Zuwendungen, Spenden (TH), EK</v>
      </c>
    </row>
    <row r="1503" spans="1:3" x14ac:dyDescent="0.25">
      <c r="A1503" t="s">
        <v>1717</v>
      </c>
      <c r="C1503" t="str">
        <f t="shared" si="23"/>
        <v>Außergewöhnliche Belastungen (TH), EK</v>
      </c>
    </row>
    <row r="1504" spans="1:3" x14ac:dyDescent="0.25">
      <c r="A1504" t="s">
        <v>1718</v>
      </c>
      <c r="C1504" t="str">
        <f t="shared" si="23"/>
        <v>Grundstücksaufwand (TH), EK</v>
      </c>
    </row>
    <row r="1505" spans="1:3" x14ac:dyDescent="0.25">
      <c r="A1505" t="s">
        <v>1719</v>
      </c>
      <c r="C1505" t="str">
        <f t="shared" si="23"/>
        <v>Grundstücksertrag (TH), EK</v>
      </c>
    </row>
    <row r="1506" spans="1:3" x14ac:dyDescent="0.25">
      <c r="A1506" t="s">
        <v>1720</v>
      </c>
      <c r="C1506" t="str">
        <f t="shared" si="23"/>
        <v>Unentgeltliche Wertabgaben (TH), EK</v>
      </c>
    </row>
    <row r="1507" spans="1:3" x14ac:dyDescent="0.25">
      <c r="A1507" t="s">
        <v>1721</v>
      </c>
      <c r="C1507" t="str">
        <f t="shared" si="23"/>
        <v>Privateinlagen (TH), EK</v>
      </c>
    </row>
    <row r="1508" spans="1:3" x14ac:dyDescent="0.25">
      <c r="A1508" t="s">
        <v>1722</v>
      </c>
      <c r="C1508" t="str">
        <f t="shared" si="23"/>
        <v>Anteil für Konto 0900 (TH) Kom.Kapital</v>
      </c>
    </row>
    <row r="1509" spans="1:3" x14ac:dyDescent="0.25">
      <c r="A1509" t="s">
        <v>1723</v>
      </c>
      <c r="C1509" t="str">
        <f t="shared" si="23"/>
        <v>Anteil für Konto 0910 (TH) Verlustausgl.</v>
      </c>
    </row>
    <row r="1510" spans="1:3" x14ac:dyDescent="0.25">
      <c r="A1510" t="s">
        <v>1724</v>
      </c>
      <c r="C1510" t="str">
        <f t="shared" si="23"/>
        <v>Anteil f.Konto 0920 (TH) Gesellsch.Darl.</v>
      </c>
    </row>
    <row r="1511" spans="1:3" x14ac:dyDescent="0.25">
      <c r="A1511" t="s">
        <v>1725</v>
      </c>
      <c r="C1511" t="str">
        <f t="shared" si="23"/>
        <v>Ant.für Kto.9950 (TH) Ausst.Einl.Kap.</v>
      </c>
    </row>
    <row r="1512" spans="1:3" x14ac:dyDescent="0.25">
      <c r="A1512" t="s">
        <v>1726</v>
      </c>
      <c r="C1512" t="str">
        <f t="shared" si="23"/>
        <v>Ant.für Kto.9930 (VH) Ausst.Einl.Kap.</v>
      </c>
    </row>
    <row r="1513" spans="1:3" x14ac:dyDescent="0.25">
      <c r="A1513" t="s">
        <v>1727</v>
      </c>
      <c r="C1513" t="str">
        <f t="shared" si="23"/>
        <v>Anteil für Konto 9810 (VH) Kap.Konto III</v>
      </c>
    </row>
    <row r="1514" spans="1:3" x14ac:dyDescent="0.25">
      <c r="A1514" t="s">
        <v>1728</v>
      </c>
      <c r="C1514" t="str">
        <f t="shared" si="23"/>
        <v>Anteil für Konto 9820 (VH) Verlustvortr.</v>
      </c>
    </row>
    <row r="1515" spans="1:3" x14ac:dyDescent="0.25">
      <c r="A1515" t="s">
        <v>1729</v>
      </c>
      <c r="C1515" t="str">
        <f t="shared" si="23"/>
        <v>Anteil für Konto 0870 (VH) Festkapital</v>
      </c>
    </row>
    <row r="1516" spans="1:3" x14ac:dyDescent="0.25">
      <c r="A1516" t="s">
        <v>1730</v>
      </c>
      <c r="C1516" t="str">
        <f t="shared" si="23"/>
        <v>Anteil für Konto 0880 (VH) Var.Kapital</v>
      </c>
    </row>
    <row r="1517" spans="1:3" x14ac:dyDescent="0.25">
      <c r="A1517" t="s">
        <v>1731</v>
      </c>
      <c r="C1517" t="str">
        <f t="shared" si="23"/>
        <v>Anteil f.Konto 0890 (VH) Gesellsch.Darl.</v>
      </c>
    </row>
    <row r="1518" spans="1:3" x14ac:dyDescent="0.25">
      <c r="A1518" t="s">
        <v>1732</v>
      </c>
      <c r="C1518" t="str">
        <f t="shared" si="23"/>
        <v>Tätigkeitsvergütung (VH)</v>
      </c>
    </row>
    <row r="1519" spans="1:3" x14ac:dyDescent="0.25">
      <c r="A1519" t="s">
        <v>1733</v>
      </c>
      <c r="C1519" t="str">
        <f t="shared" si="23"/>
        <v>Tantieme (VH)</v>
      </c>
    </row>
    <row r="1520" spans="1:3" x14ac:dyDescent="0.25">
      <c r="A1520" t="s">
        <v>1734</v>
      </c>
      <c r="C1520" t="str">
        <f t="shared" si="23"/>
        <v>Darlehensverzinsung (VH)</v>
      </c>
    </row>
    <row r="1521" spans="1:3" x14ac:dyDescent="0.25">
      <c r="A1521" t="s">
        <v>1735</v>
      </c>
      <c r="C1521" t="str">
        <f t="shared" si="23"/>
        <v>Gebrauchsüberlassung (VH)</v>
      </c>
    </row>
    <row r="1522" spans="1:3" x14ac:dyDescent="0.25">
      <c r="A1522" t="s">
        <v>1736</v>
      </c>
      <c r="C1522" t="str">
        <f t="shared" si="23"/>
        <v>Sonstige Vergütungen (VH)</v>
      </c>
    </row>
    <row r="1523" spans="1:3" x14ac:dyDescent="0.25">
      <c r="A1523" t="s">
        <v>1737</v>
      </c>
      <c r="C1523" t="str">
        <f t="shared" si="23"/>
        <v>Restanteil (VH)</v>
      </c>
    </row>
    <row r="1524" spans="1:3" x14ac:dyDescent="0.25">
      <c r="A1524" t="s">
        <v>1738</v>
      </c>
      <c r="C1524" t="str">
        <f t="shared" si="23"/>
        <v>Tätigkeitsvergütung (TH)</v>
      </c>
    </row>
    <row r="1525" spans="1:3" x14ac:dyDescent="0.25">
      <c r="A1525" t="s">
        <v>1739</v>
      </c>
      <c r="C1525" t="str">
        <f t="shared" si="23"/>
        <v>Tantieme (TH)</v>
      </c>
    </row>
    <row r="1526" spans="1:3" x14ac:dyDescent="0.25">
      <c r="A1526" t="s">
        <v>1740</v>
      </c>
      <c r="C1526" t="str">
        <f t="shared" si="23"/>
        <v>Darlehensverzinsung (TH)</v>
      </c>
    </row>
    <row r="1527" spans="1:3" x14ac:dyDescent="0.25">
      <c r="A1527" t="s">
        <v>1741</v>
      </c>
      <c r="C1527" t="str">
        <f t="shared" si="23"/>
        <v>Gebrauchsüberlassung (TH)</v>
      </c>
    </row>
    <row r="1528" spans="1:3" x14ac:dyDescent="0.25">
      <c r="A1528" t="s">
        <v>1742</v>
      </c>
      <c r="C1528" t="str">
        <f t="shared" si="23"/>
        <v>Sonstige Vergütungen (TH)</v>
      </c>
    </row>
    <row r="1529" spans="1:3" x14ac:dyDescent="0.25">
      <c r="A1529" t="s">
        <v>1743</v>
      </c>
      <c r="C1529" t="str">
        <f t="shared" si="23"/>
        <v>Anteil für Konto 9840 (TH) Kap.Konto III</v>
      </c>
    </row>
    <row r="1530" spans="1:3" x14ac:dyDescent="0.25">
      <c r="A1530" t="s">
        <v>1744</v>
      </c>
      <c r="C1530" t="str">
        <f t="shared" si="23"/>
        <v>Restanteil (TH)</v>
      </c>
    </row>
    <row r="1531" spans="1:3" x14ac:dyDescent="0.25">
      <c r="A1531" t="s">
        <v>1745</v>
      </c>
      <c r="C1531" t="str">
        <f t="shared" si="23"/>
        <v>Rücklagen - andere Kapitalanpassung</v>
      </c>
    </row>
    <row r="1532" spans="1:3" x14ac:dyDescent="0.25">
      <c r="A1532" t="s">
        <v>1746</v>
      </c>
      <c r="C1532" t="str">
        <f t="shared" si="23"/>
        <v>Gewinn-/Verlustvortrag -and.Kap.anpass</v>
      </c>
    </row>
    <row r="1533" spans="1:3" x14ac:dyDescent="0.25">
      <c r="A1533" t="s">
        <v>1747</v>
      </c>
      <c r="C1533" t="str">
        <f t="shared" si="23"/>
        <v>Rücklagen - Umbuchungen</v>
      </c>
    </row>
    <row r="1534" spans="1:3" x14ac:dyDescent="0.25">
      <c r="A1534" t="s">
        <v>1748</v>
      </c>
      <c r="C1534" t="str">
        <f t="shared" si="23"/>
        <v>Gewinn-/Verlustvortrag - Umbuchungen</v>
      </c>
    </row>
    <row r="1535" spans="1:3" x14ac:dyDescent="0.25">
      <c r="A1535" t="s">
        <v>1749</v>
      </c>
      <c r="C1535" t="str">
        <f t="shared" si="23"/>
        <v>Anteil Jahresüberschuss/-fehlbetrag</v>
      </c>
    </row>
    <row r="1536" spans="1:3" x14ac:dyDescent="0.25">
      <c r="A1536" t="s">
        <v>1750</v>
      </c>
      <c r="C1536" t="str">
        <f t="shared" si="23"/>
        <v>Anteil Bilanzgewinn/-verlust je Ges.er</v>
      </c>
    </row>
    <row r="1537" spans="1:3" x14ac:dyDescent="0.25">
      <c r="A1537" t="s">
        <v>1751</v>
      </c>
      <c r="C1537" t="str">
        <f t="shared" si="23"/>
        <v>Gg.Kto Verteilung Jahresübersch/-fehlb</v>
      </c>
    </row>
    <row r="1538" spans="1:3" x14ac:dyDescent="0.25">
      <c r="A1538" t="s">
        <v>1752</v>
      </c>
      <c r="C1538" t="str">
        <f t="shared" si="23"/>
        <v>Gg.Kto Verteilung Bilanzgew./-verlust</v>
      </c>
    </row>
    <row r="1539" spans="1:3" x14ac:dyDescent="0.25">
      <c r="A1539" t="s">
        <v>1753</v>
      </c>
      <c r="C1539" t="str">
        <f t="shared" ref="C1539:C1602" si="24">+A1539</f>
        <v>Kapitalkonto III (VH), EK</v>
      </c>
    </row>
    <row r="1540" spans="1:3" x14ac:dyDescent="0.25">
      <c r="A1540" t="s">
        <v>1754</v>
      </c>
      <c r="C1540" t="str">
        <f t="shared" si="24"/>
        <v>Verlust-/Vortragskonto (VH)</v>
      </c>
    </row>
    <row r="1541" spans="1:3" x14ac:dyDescent="0.25">
      <c r="A1541" t="s">
        <v>1755</v>
      </c>
      <c r="C1541" t="str">
        <f t="shared" si="24"/>
        <v>Verrkto Einzahlungsverpflichtungen (VH)</v>
      </c>
    </row>
    <row r="1542" spans="1:3" x14ac:dyDescent="0.25">
      <c r="A1542" t="s">
        <v>1756</v>
      </c>
      <c r="C1542" t="str">
        <f t="shared" si="24"/>
        <v>Kapitalkonto III (TH), EK</v>
      </c>
    </row>
    <row r="1543" spans="1:3" x14ac:dyDescent="0.25">
      <c r="A1543" t="s">
        <v>1757</v>
      </c>
      <c r="C1543" t="str">
        <f t="shared" si="24"/>
        <v>Verrkto Einzahlungsverpflichtungen (TH)</v>
      </c>
    </row>
    <row r="1544" spans="1:3" x14ac:dyDescent="0.25">
      <c r="A1544" t="s">
        <v>1758</v>
      </c>
      <c r="C1544" t="str">
        <f t="shared" si="24"/>
        <v>Einz.Verpfl.pers.haft.Gesellsch. (VH)</v>
      </c>
    </row>
    <row r="1545" spans="1:3" x14ac:dyDescent="0.25">
      <c r="A1545" t="s">
        <v>1759</v>
      </c>
      <c r="C1545" t="str">
        <f t="shared" si="24"/>
        <v>Einz.Verpfl.Kommanditisten (TH)</v>
      </c>
    </row>
    <row r="1546" spans="1:3" x14ac:dyDescent="0.25">
      <c r="A1546" t="s">
        <v>1760</v>
      </c>
      <c r="C1546" t="str">
        <f t="shared" si="24"/>
        <v>Ausgleichsposten f. aktiv. eig. Anteile</v>
      </c>
    </row>
    <row r="1547" spans="1:3" x14ac:dyDescent="0.25">
      <c r="A1547" t="s">
        <v>1761</v>
      </c>
      <c r="C1547" t="str">
        <f t="shared" si="24"/>
        <v>Ungedeckte Entnahme p. haft. Gesellsch.</v>
      </c>
    </row>
    <row r="1548" spans="1:3" x14ac:dyDescent="0.25">
      <c r="A1548" t="s">
        <v>1762</v>
      </c>
      <c r="C1548" t="str">
        <f t="shared" si="24"/>
        <v>Ungedeckte Entnahme Kommanditisten</v>
      </c>
    </row>
    <row r="1549" spans="1:3" x14ac:dyDescent="0.25">
      <c r="A1549" t="s">
        <v>1763</v>
      </c>
      <c r="C1549" t="str">
        <f t="shared" si="24"/>
        <v>Verr.kto ungedeckte Entnahme p.haft.Ges.</v>
      </c>
    </row>
    <row r="1550" spans="1:3" x14ac:dyDescent="0.25">
      <c r="A1550" t="s">
        <v>1764</v>
      </c>
      <c r="C1550" t="str">
        <f t="shared" si="24"/>
        <v>Verr.kto ungedeckte Entnahme Kommandit.</v>
      </c>
    </row>
    <row r="1551" spans="1:3" x14ac:dyDescent="0.25">
      <c r="A1551" t="s">
        <v>1765</v>
      </c>
      <c r="C1551" t="str">
        <f t="shared" si="24"/>
        <v>Steueraufwand der Gesellschafter</v>
      </c>
    </row>
    <row r="1552" spans="1:3" x14ac:dyDescent="0.25">
      <c r="A1552" t="s">
        <v>1766</v>
      </c>
      <c r="C1552" t="str">
        <f t="shared" si="24"/>
        <v>Gegenkonto zu 9887</v>
      </c>
    </row>
    <row r="1553" spans="1:3" x14ac:dyDescent="0.25">
      <c r="A1553" t="s">
        <v>1767</v>
      </c>
      <c r="C1553" t="str">
        <f t="shared" si="24"/>
        <v>Gewinnzuschlag §§ 6b, 6c EStG (Haben)</v>
      </c>
    </row>
    <row r="1554" spans="1:3" x14ac:dyDescent="0.25">
      <c r="A1554" t="s">
        <v>1768</v>
      </c>
      <c r="C1554" t="str">
        <f t="shared" si="24"/>
        <v>Gewinnzuschlag §§ 6b, 6c EStG (Soll)</v>
      </c>
    </row>
    <row r="1555" spans="1:3" x14ac:dyDescent="0.25">
      <c r="A1555" t="s">
        <v>1769</v>
      </c>
      <c r="C1555" t="str">
        <f t="shared" si="24"/>
        <v>Veränderung gesamthänd. geb. Rücklagen</v>
      </c>
    </row>
    <row r="1556" spans="1:3" x14ac:dyDescent="0.25">
      <c r="A1556" t="s">
        <v>1770</v>
      </c>
      <c r="C1556" t="str">
        <f t="shared" si="24"/>
        <v>Umsatzsteuer in Forderungen allg. Satz</v>
      </c>
    </row>
    <row r="1557" spans="1:3" x14ac:dyDescent="0.25">
      <c r="A1557" t="s">
        <v>1771</v>
      </c>
      <c r="C1557" t="str">
        <f t="shared" si="24"/>
        <v>Umsatzsteuer in Forderungen ermäß. Satz</v>
      </c>
    </row>
    <row r="1558" spans="1:3" x14ac:dyDescent="0.25">
      <c r="A1558" t="s">
        <v>1772</v>
      </c>
      <c r="C1558" t="str">
        <f t="shared" si="24"/>
        <v>Gegenkonto Aufteilung Umsatzsteuer</v>
      </c>
    </row>
    <row r="1559" spans="1:3" x14ac:dyDescent="0.25">
      <c r="A1559" t="s">
        <v>1773</v>
      </c>
      <c r="C1559" t="str">
        <f t="shared" si="24"/>
        <v>Vorsteuer in Verbindl. allgem. Satz</v>
      </c>
    </row>
    <row r="1560" spans="1:3" x14ac:dyDescent="0.25">
      <c r="A1560" t="s">
        <v>1774</v>
      </c>
      <c r="C1560" t="str">
        <f t="shared" si="24"/>
        <v>Vorsteuer in Verbindl. ermäßig. Satz</v>
      </c>
    </row>
    <row r="1561" spans="1:3" x14ac:dyDescent="0.25">
      <c r="A1561" t="s">
        <v>1775</v>
      </c>
      <c r="C1561" t="str">
        <f t="shared" si="24"/>
        <v>Vorsteuer in Verbindl.aus versch.Kosten</v>
      </c>
    </row>
    <row r="1562" spans="1:3" x14ac:dyDescent="0.25">
      <c r="A1562" t="s">
        <v>1776</v>
      </c>
      <c r="C1562" t="str">
        <f t="shared" si="24"/>
        <v>Gegenkonto Aufteilung Vorsteuer</v>
      </c>
    </row>
    <row r="1563" spans="1:3" x14ac:dyDescent="0.25">
      <c r="A1563" t="s">
        <v>1777</v>
      </c>
      <c r="C1563" t="str">
        <f t="shared" si="24"/>
        <v>Umsatzsteuer nicht fällig - sonst.Erlöse</v>
      </c>
    </row>
    <row r="1564" spans="1:3" x14ac:dyDescent="0.25">
      <c r="A1564" t="s">
        <v>1778</v>
      </c>
      <c r="C1564" t="str">
        <f t="shared" si="24"/>
        <v>Gegenkonto zu 9900</v>
      </c>
    </row>
    <row r="1565" spans="1:3" x14ac:dyDescent="0.25">
      <c r="A1565" t="s">
        <v>1779</v>
      </c>
      <c r="C1565" t="str">
        <f t="shared" si="24"/>
        <v>Umsatzsteuer in Ford. aus sonst.Erlösen</v>
      </c>
    </row>
    <row r="1566" spans="1:3" x14ac:dyDescent="0.25">
      <c r="A1566" t="s">
        <v>1780</v>
      </c>
      <c r="C1566" t="str">
        <f t="shared" si="24"/>
        <v>Gegenkto.Minderg Entnahmen § 4 (4a) EStG</v>
      </c>
    </row>
    <row r="1567" spans="1:3" x14ac:dyDescent="0.25">
      <c r="A1567" t="s">
        <v>1781</v>
      </c>
      <c r="C1567" t="str">
        <f t="shared" si="24"/>
        <v>Minderung Entnahmen § 4 (4a) EStG, (H)</v>
      </c>
    </row>
    <row r="1568" spans="1:3" x14ac:dyDescent="0.25">
      <c r="A1568" t="s">
        <v>1782</v>
      </c>
      <c r="C1568" t="str">
        <f t="shared" si="24"/>
        <v>Erhöhung Entnahmen § 4 (4a) EStG</v>
      </c>
    </row>
    <row r="1569" spans="1:3" x14ac:dyDescent="0.25">
      <c r="A1569" t="s">
        <v>1783</v>
      </c>
      <c r="C1569" t="str">
        <f t="shared" si="24"/>
        <v>Gegenkto.Erhöhg Entnahmen §4 (4a) EStG,H</v>
      </c>
    </row>
    <row r="1570" spans="1:3" x14ac:dyDescent="0.25">
      <c r="A1570" t="s">
        <v>1784</v>
      </c>
      <c r="C1570" t="str">
        <f t="shared" si="24"/>
        <v>Hinzurg IAB §7g (2) EStG aus 4. WJ, (H)</v>
      </c>
    </row>
    <row r="1571" spans="1:3" x14ac:dyDescent="0.25">
      <c r="A1571" t="s">
        <v>1785</v>
      </c>
      <c r="C1571" t="str">
        <f t="shared" si="24"/>
        <v>Rückgängigm.IAB § 7g (3,4) EStG im 4.WJ.</v>
      </c>
    </row>
    <row r="1572" spans="1:3" x14ac:dyDescent="0.25">
      <c r="A1572" t="s">
        <v>1786</v>
      </c>
      <c r="C1572" t="str">
        <f t="shared" si="24"/>
        <v>Hinzurg IAB §7g (2) EStG aus 2. WJ, (H)</v>
      </c>
    </row>
    <row r="1573" spans="1:3" x14ac:dyDescent="0.25">
      <c r="A1573" t="s">
        <v>1787</v>
      </c>
      <c r="C1573" t="str">
        <f t="shared" si="24"/>
        <v>Hinzurg IAB §7g (2) EStG aus 3. WJ. (H)</v>
      </c>
    </row>
    <row r="1574" spans="1:3" x14ac:dyDescent="0.25">
      <c r="A1574" t="s">
        <v>1788</v>
      </c>
      <c r="C1574" t="str">
        <f t="shared" si="24"/>
        <v>Rückgängigm.IAB § 7g (3,4) EStG im 2.WJ.</v>
      </c>
    </row>
    <row r="1575" spans="1:3" x14ac:dyDescent="0.25">
      <c r="A1575" t="s">
        <v>1789</v>
      </c>
      <c r="C1575" t="str">
        <f t="shared" si="24"/>
        <v>Rückgängigm.IAB § 7g (3,4) EStG im 3.WJ.</v>
      </c>
    </row>
    <row r="1576" spans="1:3" x14ac:dyDescent="0.25">
      <c r="A1576" t="s">
        <v>1790</v>
      </c>
      <c r="C1576" t="str">
        <f t="shared" si="24"/>
        <v>Ausst.Einl.Komplementär, n.eingef. (VH)</v>
      </c>
    </row>
    <row r="1577" spans="1:3" x14ac:dyDescent="0.25">
      <c r="A1577" t="s">
        <v>1791</v>
      </c>
      <c r="C1577" t="str">
        <f t="shared" si="24"/>
        <v>Ausst.Einl.Komplementär, eingef. (VH)</v>
      </c>
    </row>
    <row r="1578" spans="1:3" x14ac:dyDescent="0.25">
      <c r="A1578" t="s">
        <v>1792</v>
      </c>
      <c r="C1578" t="str">
        <f t="shared" si="24"/>
        <v>Ausst.Einl.Kommanditist, n.eingef. (TH)</v>
      </c>
    </row>
    <row r="1579" spans="1:3" x14ac:dyDescent="0.25">
      <c r="A1579" t="s">
        <v>1793</v>
      </c>
      <c r="C1579" t="str">
        <f t="shared" si="24"/>
        <v>Ausst.Einl.Kommanditist, eingef. (TH)</v>
      </c>
    </row>
    <row r="1580" spans="1:3" x14ac:dyDescent="0.25">
      <c r="A1580" t="s">
        <v>1794</v>
      </c>
      <c r="C1580" t="str">
        <f t="shared" si="24"/>
        <v>Bewertungskorrektur zu Forderungen L+L</v>
      </c>
    </row>
    <row r="1581" spans="1:3" x14ac:dyDescent="0.25">
      <c r="A1581" t="s">
        <v>1795</v>
      </c>
      <c r="C1581" t="str">
        <f t="shared" si="24"/>
        <v>Bewertungskorrektur zu sonst. Verbindl.</v>
      </c>
    </row>
    <row r="1582" spans="1:3" x14ac:dyDescent="0.25">
      <c r="A1582" t="s">
        <v>1796</v>
      </c>
      <c r="C1582" t="str">
        <f t="shared" si="24"/>
        <v>Bewertungskorrektur Guth. Kreditinstitut</v>
      </c>
    </row>
    <row r="1583" spans="1:3" x14ac:dyDescent="0.25">
      <c r="A1583" t="s">
        <v>1797</v>
      </c>
      <c r="C1583" t="str">
        <f t="shared" si="24"/>
        <v>Bewertungskorr. Verbindl.Kreditinstitut</v>
      </c>
    </row>
    <row r="1584" spans="1:3" x14ac:dyDescent="0.25">
      <c r="A1584" t="s">
        <v>1798</v>
      </c>
      <c r="C1584" t="str">
        <f t="shared" si="24"/>
        <v>Bewertungskorrektur zu Verbindlichk. L+L</v>
      </c>
    </row>
    <row r="1585" spans="1:3" x14ac:dyDescent="0.25">
      <c r="A1585" t="s">
        <v>1799</v>
      </c>
      <c r="C1585" t="str">
        <f t="shared" si="24"/>
        <v>Bewertungskorrektur zu sonstigen VermG</v>
      </c>
    </row>
    <row r="1586" spans="1:3" x14ac:dyDescent="0.25">
      <c r="A1586" t="s">
        <v>1800</v>
      </c>
      <c r="C1586" t="str">
        <f t="shared" si="24"/>
        <v>Hinzurg IAB §7g (2) EStG aus 5. WJ, (H)</v>
      </c>
    </row>
    <row r="1587" spans="1:3" x14ac:dyDescent="0.25">
      <c r="A1587" t="s">
        <v>1801</v>
      </c>
      <c r="C1587" t="str">
        <f t="shared" si="24"/>
        <v>Rückgängigm.IAB § 7g (3,4) EStG im 5.WJ.</v>
      </c>
    </row>
    <row r="1588" spans="1:3" x14ac:dyDescent="0.25">
      <c r="A1588" t="s">
        <v>1802</v>
      </c>
      <c r="C1588" t="str">
        <f t="shared" si="24"/>
        <v>IAB § 7g (1) EStG, (S)</v>
      </c>
    </row>
    <row r="1589" spans="1:3" x14ac:dyDescent="0.25">
      <c r="A1589" t="s">
        <v>1803</v>
      </c>
      <c r="C1589" t="str">
        <f t="shared" si="24"/>
        <v>IAB § 7g (1) EStG, (H),Gegenkto zu 9970</v>
      </c>
    </row>
    <row r="1590" spans="1:3" x14ac:dyDescent="0.25">
      <c r="A1590" t="s">
        <v>1804</v>
      </c>
      <c r="C1590" t="str">
        <f t="shared" si="24"/>
        <v>Hinzurg.IAB § 7g (2)EStG, vorang. WJ (H)</v>
      </c>
    </row>
    <row r="1591" spans="1:3" x14ac:dyDescent="0.25">
      <c r="A1591" t="s">
        <v>1805</v>
      </c>
      <c r="C1591" t="str">
        <f t="shared" si="24"/>
        <v>Gkto. Hinzurg. IAB § 7g (2) EStG, (S)</v>
      </c>
    </row>
    <row r="1592" spans="1:3" x14ac:dyDescent="0.25">
      <c r="A1592" t="s">
        <v>1806</v>
      </c>
      <c r="C1592" t="str">
        <f t="shared" si="24"/>
        <v>Rückgängigm.IAB §7g (3,4) EStG i.vor. WJ</v>
      </c>
    </row>
    <row r="1593" spans="1:3" x14ac:dyDescent="0.25">
      <c r="A1593" t="s">
        <v>1807</v>
      </c>
      <c r="C1593" t="str">
        <f t="shared" si="24"/>
        <v>Gkto. Rückgängigm. IAB § 7g (3,4) EStG</v>
      </c>
    </row>
    <row r="1594" spans="1:3" x14ac:dyDescent="0.25">
      <c r="A1594" t="s">
        <v>1808</v>
      </c>
      <c r="C1594" t="str">
        <f t="shared" si="24"/>
        <v>Nicht abzugsf. Zinsaufw. § 4h EStG, (H)</v>
      </c>
    </row>
    <row r="1595" spans="1:3" x14ac:dyDescent="0.25">
      <c r="A1595" t="s">
        <v>1809</v>
      </c>
      <c r="C1595" t="str">
        <f t="shared" si="24"/>
        <v>Nicht abzugsf. Zinsaufw. § 4h EStG, (S)</v>
      </c>
    </row>
    <row r="1596" spans="1:3" x14ac:dyDescent="0.25">
      <c r="A1596" t="s">
        <v>1810</v>
      </c>
      <c r="C1596" t="str">
        <f t="shared" si="24"/>
        <v>Abziehb. Zinsaufw. VJ § 4h EStG, (S)</v>
      </c>
    </row>
    <row r="1597" spans="1:3" x14ac:dyDescent="0.25">
      <c r="A1597" t="s">
        <v>1811</v>
      </c>
      <c r="C1597" t="str">
        <f t="shared" si="24"/>
        <v>Abziehb. Zinsaufw. VJ § 4h EStG, (H)</v>
      </c>
    </row>
    <row r="1598" spans="1:3" x14ac:dyDescent="0.25">
      <c r="A1598" t="s">
        <v>1812</v>
      </c>
      <c r="C1598" t="str">
        <f t="shared" si="24"/>
        <v>Anteil Belastung auf Verbindl.konten</v>
      </c>
    </row>
    <row r="1599" spans="1:3" x14ac:dyDescent="0.25">
      <c r="A1599" t="s">
        <v>1813</v>
      </c>
      <c r="C1599" t="str">
        <f t="shared" si="24"/>
        <v>Verr.kto. Anteil Belastung Verb.konten</v>
      </c>
    </row>
    <row r="1600" spans="1:3" x14ac:dyDescent="0.25">
      <c r="A1600" t="s">
        <v>1814</v>
      </c>
      <c r="C1600" t="str">
        <f t="shared" si="24"/>
        <v>Anteil Gutschrift auf Verbindl.konten</v>
      </c>
    </row>
    <row r="1601" spans="1:3" x14ac:dyDescent="0.25">
      <c r="A1601" t="s">
        <v>1815</v>
      </c>
      <c r="C1601" t="str">
        <f t="shared" si="24"/>
        <v>Verr.kto Anteil Gutschrift Verb.konten</v>
      </c>
    </row>
    <row r="1602" spans="1:3" x14ac:dyDescent="0.25">
      <c r="A1602" t="s">
        <v>1816</v>
      </c>
      <c r="C1602" t="str">
        <f t="shared" si="24"/>
        <v>Gewinnkorrektur § 60 (2) EStDV</v>
      </c>
    </row>
    <row r="1603" spans="1:3" x14ac:dyDescent="0.25">
      <c r="A1603" t="s">
        <v>1817</v>
      </c>
      <c r="C1603" t="str">
        <f t="shared" ref="C1603:C1612" si="25">+A1603</f>
        <v>Gegenkonto zu 9984</v>
      </c>
    </row>
    <row r="1604" spans="1:3" x14ac:dyDescent="0.25">
      <c r="A1604" t="s">
        <v>1818</v>
      </c>
      <c r="C1604" t="str">
        <f t="shared" si="25"/>
        <v>Ergebnisverteilung auf Fremdkapital</v>
      </c>
    </row>
    <row r="1605" spans="1:3" x14ac:dyDescent="0.25">
      <c r="A1605" t="s">
        <v>1819</v>
      </c>
      <c r="C1605" t="str">
        <f t="shared" si="25"/>
        <v>Korrekturkto. für Überleitungsrechnung</v>
      </c>
    </row>
    <row r="1606" spans="1:3" x14ac:dyDescent="0.25">
      <c r="A1606" t="s">
        <v>1820</v>
      </c>
      <c r="C1606" t="str">
        <f t="shared" si="25"/>
        <v>Gegenkonto zu 9986-9988</v>
      </c>
    </row>
    <row r="1607" spans="1:3" x14ac:dyDescent="0.25">
      <c r="A1607" t="s">
        <v>1821</v>
      </c>
      <c r="C1607" t="str">
        <f t="shared" si="25"/>
        <v>Ertr. außergewöhnl. Größe oder Bedeutung</v>
      </c>
    </row>
    <row r="1608" spans="1:3" x14ac:dyDescent="0.25">
      <c r="A1608" t="s">
        <v>1822</v>
      </c>
      <c r="C1608" t="str">
        <f t="shared" si="25"/>
        <v>Erträge aperiodisch</v>
      </c>
    </row>
    <row r="1609" spans="1:3" x14ac:dyDescent="0.25">
      <c r="A1609" t="s">
        <v>1823</v>
      </c>
      <c r="C1609" t="str">
        <f t="shared" si="25"/>
        <v>Ertr. außerg. Größe / Bedeutung aperiod.</v>
      </c>
    </row>
    <row r="1610" spans="1:3" x14ac:dyDescent="0.25">
      <c r="A1610" t="s">
        <v>1824</v>
      </c>
      <c r="C1610" t="str">
        <f t="shared" si="25"/>
        <v>Aufw. außergewöhnl. Größe oder Bedeutung</v>
      </c>
    </row>
    <row r="1611" spans="1:3" x14ac:dyDescent="0.25">
      <c r="A1611" t="s">
        <v>1825</v>
      </c>
      <c r="C1611" t="str">
        <f t="shared" si="25"/>
        <v>Aufwendungen aperiodisch</v>
      </c>
    </row>
    <row r="1612" spans="1:3" x14ac:dyDescent="0.25">
      <c r="A1612" t="s">
        <v>1826</v>
      </c>
      <c r="C1612" t="str">
        <f t="shared" si="25"/>
        <v>Aufw. außerg. Größe / Bedeutung aperiod.</v>
      </c>
    </row>
    <row r="1614" spans="1:3" x14ac:dyDescent="0.25">
      <c r="A1614" t="s">
        <v>88</v>
      </c>
      <c r="C1614" t="str">
        <f>+A1614</f>
        <v>Bilanz</v>
      </c>
    </row>
    <row r="1615" spans="1:3" x14ac:dyDescent="0.25">
      <c r="A1615" t="s">
        <v>5</v>
      </c>
      <c r="C1615" t="str">
        <f t="shared" ref="C1615:C1678" si="26">+A1615</f>
        <v>in TEUR</v>
      </c>
    </row>
    <row r="1616" spans="1:3" x14ac:dyDescent="0.25">
      <c r="A1616" t="s">
        <v>116</v>
      </c>
      <c r="C1616" t="str">
        <f t="shared" si="26"/>
        <v>Aktiva</v>
      </c>
    </row>
    <row r="1617" spans="1:3" x14ac:dyDescent="0.25">
      <c r="A1617" t="s">
        <v>227</v>
      </c>
      <c r="C1617" t="str">
        <f t="shared" si="26"/>
        <v>A. Anlagevermögen</v>
      </c>
    </row>
    <row r="1618" spans="1:3" x14ac:dyDescent="0.25">
      <c r="A1618" t="s">
        <v>228</v>
      </c>
      <c r="C1618" t="str">
        <f t="shared" si="26"/>
        <v>I. Immaterielle Vermögensgegenstände</v>
      </c>
    </row>
    <row r="1619" spans="1:3" x14ac:dyDescent="0.25">
      <c r="A1619" t="s">
        <v>229</v>
      </c>
      <c r="C1619" t="str">
        <f t="shared" si="26"/>
        <v>1. Selbstgeschaffene gewerbliche Schutzrechte und ähnliche Rechte und Werte</v>
      </c>
    </row>
    <row r="1620" spans="1:3" x14ac:dyDescent="0.25">
      <c r="A1620" t="s">
        <v>231</v>
      </c>
      <c r="C1620" t="str">
        <f t="shared" si="26"/>
        <v>2. entgeltlich erworbene Konzessionen, gewerbliche Schutzrechte und ähnliche Rechte und Werte sowie Lizenzen an solchen Rechten und Werten</v>
      </c>
    </row>
    <row r="1621" spans="1:3" x14ac:dyDescent="0.25">
      <c r="A1621" t="s">
        <v>243</v>
      </c>
      <c r="C1621" t="str">
        <f t="shared" si="26"/>
        <v>4. geleistete Anzahlungen</v>
      </c>
    </row>
    <row r="1622" spans="1:3" x14ac:dyDescent="0.25">
      <c r="A1622" t="s">
        <v>230</v>
      </c>
      <c r="C1622" t="str">
        <f t="shared" si="26"/>
        <v>II. Sachanlagen</v>
      </c>
    </row>
    <row r="1623" spans="1:3" x14ac:dyDescent="0.25">
      <c r="A1623" t="s">
        <v>232</v>
      </c>
      <c r="C1623" t="str">
        <f t="shared" si="26"/>
        <v>1. Grundstücke, grundstücksgleiche Rechte und Bauten einschließlich der Bauten auf fremden Grundstücken</v>
      </c>
    </row>
    <row r="1624" spans="1:3" x14ac:dyDescent="0.25">
      <c r="A1624" t="s">
        <v>233</v>
      </c>
      <c r="C1624" t="str">
        <f t="shared" si="26"/>
        <v>2. technische Anlagen und Maschinen</v>
      </c>
    </row>
    <row r="1625" spans="1:3" x14ac:dyDescent="0.25">
      <c r="A1625" t="s">
        <v>234</v>
      </c>
      <c r="C1625" t="str">
        <f t="shared" si="26"/>
        <v>3. andere Anlagen, Betriebs- und Geschäftsausstattung</v>
      </c>
    </row>
    <row r="1626" spans="1:3" x14ac:dyDescent="0.25">
      <c r="A1626" t="s">
        <v>235</v>
      </c>
      <c r="C1626" t="str">
        <f t="shared" si="26"/>
        <v>4. geleistete Anzahlungen und Anlagen im Bau</v>
      </c>
    </row>
    <row r="1627" spans="1:3" x14ac:dyDescent="0.25">
      <c r="A1627" t="s">
        <v>236</v>
      </c>
      <c r="C1627" t="str">
        <f t="shared" si="26"/>
        <v>B. Umlaufvermögen</v>
      </c>
    </row>
    <row r="1628" spans="1:3" x14ac:dyDescent="0.25">
      <c r="A1628" t="s">
        <v>239</v>
      </c>
      <c r="C1628" t="str">
        <f t="shared" si="26"/>
        <v>I. Vorräte</v>
      </c>
    </row>
    <row r="1629" spans="1:3" x14ac:dyDescent="0.25">
      <c r="A1629" t="s">
        <v>240</v>
      </c>
      <c r="C1629" t="str">
        <f t="shared" si="26"/>
        <v>1. Roh-, Hilfs- und Betriebsstoffe</v>
      </c>
    </row>
    <row r="1630" spans="1:3" x14ac:dyDescent="0.25">
      <c r="A1630" t="s">
        <v>241</v>
      </c>
      <c r="C1630" t="str">
        <f t="shared" si="26"/>
        <v>2. unfertige Erzeugnisse, unfertige Leistungen</v>
      </c>
    </row>
    <row r="1631" spans="1:3" x14ac:dyDescent="0.25">
      <c r="A1631" t="s">
        <v>242</v>
      </c>
      <c r="C1631" t="str">
        <f t="shared" si="26"/>
        <v>3. fertige Erzeugnisse und Waren</v>
      </c>
    </row>
    <row r="1632" spans="1:3" x14ac:dyDescent="0.25">
      <c r="A1632" t="s">
        <v>243</v>
      </c>
      <c r="C1632" t="str">
        <f t="shared" si="26"/>
        <v>4. geleistete Anzahlungen</v>
      </c>
    </row>
    <row r="1633" spans="1:3" x14ac:dyDescent="0.25">
      <c r="A1633" t="s">
        <v>238</v>
      </c>
      <c r="C1633" t="str">
        <f t="shared" si="26"/>
        <v>II. Forderungen und sonstige Vermögensgegenstände</v>
      </c>
    </row>
    <row r="1634" spans="1:3" x14ac:dyDescent="0.25">
      <c r="A1634" t="s">
        <v>244</v>
      </c>
      <c r="C1634" t="str">
        <f t="shared" si="26"/>
        <v>1. Forderungen aus Lieferungen und Leistungen</v>
      </c>
    </row>
    <row r="1635" spans="1:3" x14ac:dyDescent="0.25">
      <c r="A1635" t="s">
        <v>245</v>
      </c>
      <c r="C1635" t="str">
        <f t="shared" si="26"/>
        <v>4. sonstige Vermögensgegenstände</v>
      </c>
    </row>
    <row r="1636" spans="1:3" x14ac:dyDescent="0.25">
      <c r="A1636" t="s">
        <v>237</v>
      </c>
      <c r="C1636" t="str">
        <f t="shared" si="26"/>
        <v>IV. Kassenbestand, Bundesbankguthaben, Guthaben bei Kreditinstituten und Schecks</v>
      </c>
    </row>
    <row r="1637" spans="1:3" x14ac:dyDescent="0.25">
      <c r="A1637" t="s">
        <v>246</v>
      </c>
      <c r="C1637" t="str">
        <f t="shared" si="26"/>
        <v>C. Rechnungsabgrenzungsposten</v>
      </c>
    </row>
    <row r="1638" spans="1:3" x14ac:dyDescent="0.25">
      <c r="A1638" t="s">
        <v>247</v>
      </c>
      <c r="C1638" t="str">
        <f t="shared" si="26"/>
        <v>D. Aktive latente Steuern</v>
      </c>
    </row>
    <row r="1639" spans="1:3" x14ac:dyDescent="0.25">
      <c r="A1639" t="s">
        <v>117</v>
      </c>
      <c r="C1639" t="str">
        <f t="shared" si="26"/>
        <v>Passiva</v>
      </c>
    </row>
    <row r="1640" spans="1:3" x14ac:dyDescent="0.25">
      <c r="A1640" t="s">
        <v>248</v>
      </c>
      <c r="C1640" t="str">
        <f t="shared" si="26"/>
        <v>A. Eigenkapital</v>
      </c>
    </row>
    <row r="1641" spans="1:3" x14ac:dyDescent="0.25">
      <c r="A1641" t="s">
        <v>249</v>
      </c>
      <c r="C1641" t="str">
        <f t="shared" si="26"/>
        <v>I. Gezeichnetes Kapital</v>
      </c>
    </row>
    <row r="1642" spans="1:3" x14ac:dyDescent="0.25">
      <c r="A1642" t="s">
        <v>251</v>
      </c>
      <c r="C1642" t="str">
        <f t="shared" si="26"/>
        <v>II. Kapitalrücklage</v>
      </c>
    </row>
    <row r="1643" spans="1:3" x14ac:dyDescent="0.25">
      <c r="A1643" t="s">
        <v>250</v>
      </c>
      <c r="C1643" t="str">
        <f t="shared" si="26"/>
        <v>III. Gewinnrücklagen</v>
      </c>
    </row>
    <row r="1644" spans="1:3" x14ac:dyDescent="0.25">
      <c r="A1644" t="s">
        <v>267</v>
      </c>
      <c r="C1644" t="str">
        <f t="shared" si="26"/>
        <v>1. gesetzliche Rücklage</v>
      </c>
    </row>
    <row r="1645" spans="1:3" x14ac:dyDescent="0.25">
      <c r="A1645" t="s">
        <v>268</v>
      </c>
      <c r="C1645" t="str">
        <f t="shared" si="26"/>
        <v>3. satzungsmäßige Rücklagen</v>
      </c>
    </row>
    <row r="1646" spans="1:3" x14ac:dyDescent="0.25">
      <c r="A1646" t="s">
        <v>269</v>
      </c>
      <c r="C1646" t="str">
        <f t="shared" si="26"/>
        <v>4. andere Gewinnrücklagen</v>
      </c>
    </row>
    <row r="1647" spans="1:3" x14ac:dyDescent="0.25">
      <c r="A1647" t="s">
        <v>252</v>
      </c>
      <c r="C1647" t="str">
        <f t="shared" si="26"/>
        <v>IV. Gewinnvortrag/Verlustvortrag</v>
      </c>
    </row>
    <row r="1648" spans="1:3" x14ac:dyDescent="0.25">
      <c r="A1648" t="s">
        <v>253</v>
      </c>
      <c r="C1648" t="str">
        <f t="shared" si="26"/>
        <v>V. Jahresüberschuss/Jahresfehlbetrag</v>
      </c>
    </row>
    <row r="1649" spans="1:3" x14ac:dyDescent="0.25">
      <c r="A1649" t="s">
        <v>254</v>
      </c>
      <c r="C1649" t="str">
        <f t="shared" si="26"/>
        <v>B. Rückstellungen</v>
      </c>
    </row>
    <row r="1650" spans="1:3" x14ac:dyDescent="0.25">
      <c r="A1650" t="s">
        <v>255</v>
      </c>
      <c r="C1650" t="str">
        <f t="shared" si="26"/>
        <v>1. Rückstellungen für Pensionen und ähnliche Verpflichtungen</v>
      </c>
    </row>
    <row r="1651" spans="1:3" x14ac:dyDescent="0.25">
      <c r="A1651" t="s">
        <v>256</v>
      </c>
      <c r="C1651" t="str">
        <f t="shared" si="26"/>
        <v>2. Steuerrückstellungen</v>
      </c>
    </row>
    <row r="1652" spans="1:3" x14ac:dyDescent="0.25">
      <c r="A1652" t="s">
        <v>257</v>
      </c>
      <c r="C1652" t="str">
        <f t="shared" si="26"/>
        <v>3. sonstige Rückstellungen</v>
      </c>
    </row>
    <row r="1653" spans="1:3" x14ac:dyDescent="0.25">
      <c r="A1653" t="s">
        <v>258</v>
      </c>
      <c r="C1653" t="str">
        <f t="shared" si="26"/>
        <v>C. Verbindlichkeiten</v>
      </c>
    </row>
    <row r="1654" spans="1:3" x14ac:dyDescent="0.25">
      <c r="A1654" t="s">
        <v>259</v>
      </c>
      <c r="C1654" t="str">
        <f t="shared" si="26"/>
        <v>2. Verbindlichkeiten gegenüber Kreditinstituten</v>
      </c>
    </row>
    <row r="1655" spans="1:3" x14ac:dyDescent="0.25">
      <c r="A1655" t="s">
        <v>260</v>
      </c>
      <c r="C1655" t="str">
        <f t="shared" si="26"/>
        <v>3. erhaltene Anzahlungen auf Bestellungen</v>
      </c>
    </row>
    <row r="1656" spans="1:3" x14ac:dyDescent="0.25">
      <c r="A1656" t="s">
        <v>261</v>
      </c>
      <c r="C1656" t="str">
        <f t="shared" si="26"/>
        <v>4. Verbindlichkeiten aus Lieferungen und Leistungen</v>
      </c>
    </row>
    <row r="1657" spans="1:3" x14ac:dyDescent="0.25">
      <c r="A1657" t="s">
        <v>262</v>
      </c>
      <c r="C1657" t="str">
        <f t="shared" si="26"/>
        <v>8. sonstige Verbindlichkeiten</v>
      </c>
    </row>
    <row r="1658" spans="1:3" x14ac:dyDescent="0.25">
      <c r="A1658" t="s">
        <v>264</v>
      </c>
      <c r="C1658" t="str">
        <f t="shared" si="26"/>
        <v>Verbindlichkeiten aus Steuern</v>
      </c>
    </row>
    <row r="1659" spans="1:3" x14ac:dyDescent="0.25">
      <c r="A1659" t="s">
        <v>263</v>
      </c>
      <c r="C1659" t="str">
        <f t="shared" si="26"/>
        <v>Verbindlichkeiten aus der sozialen Sicherheit</v>
      </c>
    </row>
    <row r="1660" spans="1:3" x14ac:dyDescent="0.25">
      <c r="A1660" t="s">
        <v>265</v>
      </c>
      <c r="C1660" t="str">
        <f t="shared" si="26"/>
        <v>D. Rechnungsabgrenzungsposten</v>
      </c>
    </row>
    <row r="1661" spans="1:3" x14ac:dyDescent="0.25">
      <c r="A1661" t="s">
        <v>266</v>
      </c>
      <c r="C1661" t="str">
        <f t="shared" si="26"/>
        <v>E. Passive latente Steuern</v>
      </c>
    </row>
    <row r="1662" spans="1:3" x14ac:dyDescent="0.25">
      <c r="A1662" t="s">
        <v>55</v>
      </c>
      <c r="C1662" t="str">
        <f t="shared" si="26"/>
        <v>VJ</v>
      </c>
    </row>
    <row r="1663" spans="1:3" x14ac:dyDescent="0.25">
      <c r="A1663" t="s">
        <v>2</v>
      </c>
      <c r="C1663" t="str">
        <f t="shared" si="26"/>
        <v>FC</v>
      </c>
    </row>
    <row r="1664" spans="1:3" x14ac:dyDescent="0.25">
      <c r="A1664" t="s">
        <v>1830</v>
      </c>
      <c r="C1664" t="str">
        <f t="shared" si="26"/>
        <v>VJ YTD</v>
      </c>
    </row>
    <row r="1665" spans="1:3" x14ac:dyDescent="0.25">
      <c r="A1665" t="s">
        <v>54</v>
      </c>
      <c r="C1665" t="str">
        <f t="shared" si="26"/>
        <v>Budget</v>
      </c>
    </row>
    <row r="1666" spans="1:3" x14ac:dyDescent="0.25">
      <c r="A1666" t="s">
        <v>118</v>
      </c>
      <c r="C1666" t="str">
        <f t="shared" si="26"/>
        <v xml:space="preserve">1. Umsatzerlöse </v>
      </c>
    </row>
    <row r="1667" spans="1:3" x14ac:dyDescent="0.25">
      <c r="A1667" t="s">
        <v>126</v>
      </c>
      <c r="C1667" t="str">
        <f t="shared" si="26"/>
        <v>11. Zinsen und ähnliche Erträge</v>
      </c>
    </row>
    <row r="1668" spans="1:3" x14ac:dyDescent="0.25">
      <c r="A1668" t="s">
        <v>127</v>
      </c>
      <c r="C1668" t="str">
        <f t="shared" si="26"/>
        <v>13. Zinsen und ähnliche Aufwendungen</v>
      </c>
    </row>
    <row r="1669" spans="1:3" x14ac:dyDescent="0.25">
      <c r="A1669" t="s">
        <v>132</v>
      </c>
      <c r="C1669" t="str">
        <f t="shared" si="26"/>
        <v>14. Steuern vom Einkommen und vom Ertrag</v>
      </c>
    </row>
    <row r="1670" spans="1:3" x14ac:dyDescent="0.25">
      <c r="A1670" t="s">
        <v>133</v>
      </c>
      <c r="C1670" t="str">
        <f t="shared" si="26"/>
        <v>15. Ergebnis nach Steuern</v>
      </c>
    </row>
    <row r="1671" spans="1:3" x14ac:dyDescent="0.25">
      <c r="A1671" t="s">
        <v>128</v>
      </c>
      <c r="C1671" t="str">
        <f t="shared" si="26"/>
        <v>16. Sonstige Steuern</v>
      </c>
    </row>
    <row r="1672" spans="1:3" x14ac:dyDescent="0.25">
      <c r="A1672" t="s">
        <v>129</v>
      </c>
      <c r="C1672" t="str">
        <f t="shared" si="26"/>
        <v>17. Jahresüberschuss/Jahresfehlbetrag</v>
      </c>
    </row>
    <row r="1673" spans="1:3" x14ac:dyDescent="0.25">
      <c r="A1673" t="s">
        <v>134</v>
      </c>
      <c r="C1673" t="str">
        <f t="shared" si="26"/>
        <v>2. Erhöhung oder Verminderung des Bestands an fertigen und unfertigen Erzeugnissen</v>
      </c>
    </row>
    <row r="1674" spans="1:3" x14ac:dyDescent="0.25">
      <c r="A1674" t="s">
        <v>119</v>
      </c>
      <c r="C1674" t="str">
        <f t="shared" si="26"/>
        <v>3. Andere aktivierte Eigenleistungen</v>
      </c>
    </row>
    <row r="1675" spans="1:3" x14ac:dyDescent="0.25">
      <c r="A1675" t="s">
        <v>120</v>
      </c>
      <c r="C1675" t="str">
        <f t="shared" si="26"/>
        <v>4. Sonstige betriebliche Erträge (SBE)</v>
      </c>
    </row>
    <row r="1676" spans="1:3" x14ac:dyDescent="0.25">
      <c r="A1676" t="s">
        <v>121</v>
      </c>
      <c r="C1676" t="str">
        <f t="shared" si="26"/>
        <v>5. Materialaufwand</v>
      </c>
    </row>
    <row r="1677" spans="1:3" x14ac:dyDescent="0.25">
      <c r="A1677" t="s">
        <v>122</v>
      </c>
      <c r="C1677" t="str">
        <f t="shared" si="26"/>
        <v>6. Personalaufwand</v>
      </c>
    </row>
    <row r="1678" spans="1:3" x14ac:dyDescent="0.25">
      <c r="A1678" t="s">
        <v>270</v>
      </c>
      <c r="C1678" t="str">
        <f t="shared" si="26"/>
        <v>7. Abschreibungen</v>
      </c>
    </row>
    <row r="1679" spans="1:3" x14ac:dyDescent="0.25">
      <c r="A1679" t="s">
        <v>125</v>
      </c>
      <c r="C1679" t="str">
        <f t="shared" ref="C1679:C1725" si="27">+A1679</f>
        <v>8. Sonstige betriebliche Aufwendungen (SBA)</v>
      </c>
    </row>
    <row r="1680" spans="1:3" x14ac:dyDescent="0.25">
      <c r="A1680" t="s">
        <v>271</v>
      </c>
      <c r="C1680" t="str">
        <f t="shared" si="27"/>
        <v>a) auf immaterielle Vermögensgegenstände des Anlagevermögens und Sachanlagen</v>
      </c>
    </row>
    <row r="1681" spans="1:3" x14ac:dyDescent="0.25">
      <c r="A1681" t="s">
        <v>130</v>
      </c>
      <c r="C1681" t="str">
        <f t="shared" si="27"/>
        <v>a) Aufwand für Roh-, Hilfs- und Betriebsstoffe sowie für bezogene Waren</v>
      </c>
    </row>
    <row r="1682" spans="1:3" x14ac:dyDescent="0.25">
      <c r="A1682" t="s">
        <v>123</v>
      </c>
      <c r="C1682" t="str">
        <f t="shared" si="27"/>
        <v>a) Löhne und Gehälter</v>
      </c>
    </row>
    <row r="1683" spans="1:3" x14ac:dyDescent="0.25">
      <c r="A1683" t="s">
        <v>1844</v>
      </c>
      <c r="C1683" t="str">
        <f t="shared" si="27"/>
        <v>Änderung</v>
      </c>
    </row>
    <row r="1684" spans="1:3" x14ac:dyDescent="0.25">
      <c r="A1684" t="s">
        <v>1845</v>
      </c>
      <c r="C1684" t="str">
        <f t="shared" si="27"/>
        <v>Änderung Kosten pro MA</v>
      </c>
    </row>
    <row r="1685" spans="1:3" x14ac:dyDescent="0.25">
      <c r="A1685" t="s">
        <v>1843</v>
      </c>
      <c r="C1685" t="str">
        <f t="shared" si="27"/>
        <v>Aufwand aus Anlagenabgang</v>
      </c>
    </row>
    <row r="1686" spans="1:3" x14ac:dyDescent="0.25">
      <c r="A1686" t="s">
        <v>272</v>
      </c>
      <c r="C1686" t="str">
        <f t="shared" si="27"/>
        <v>b) auf Vermögensgegenstände des Umlaufvermögens, soweit diese die in der Kapitalgesellschaft üblichen Abschreibungen überschreiten</v>
      </c>
    </row>
    <row r="1687" spans="1:3" x14ac:dyDescent="0.25">
      <c r="A1687" t="s">
        <v>131</v>
      </c>
      <c r="C1687" t="str">
        <f t="shared" si="27"/>
        <v>b) Aufwand für bezogene Leistungen</v>
      </c>
    </row>
    <row r="1688" spans="1:3" x14ac:dyDescent="0.25">
      <c r="A1688" t="s">
        <v>124</v>
      </c>
      <c r="C1688" t="str">
        <f t="shared" si="27"/>
        <v>b) Soziale Abgben und Aufwendungen für Altersversorgung und für Unterstützungen</v>
      </c>
    </row>
    <row r="1689" spans="1:3" x14ac:dyDescent="0.25">
      <c r="A1689" t="s">
        <v>25</v>
      </c>
      <c r="C1689" t="str">
        <f t="shared" si="27"/>
        <v>Beiträge, Abgaben, Gebühren</v>
      </c>
    </row>
    <row r="1690" spans="1:3" x14ac:dyDescent="0.25">
      <c r="A1690" t="s">
        <v>12</v>
      </c>
      <c r="C1690" t="str">
        <f t="shared" si="27"/>
        <v>Bestandsveränderung</v>
      </c>
    </row>
    <row r="1691" spans="1:3" x14ac:dyDescent="0.25">
      <c r="A1691" t="s">
        <v>1841</v>
      </c>
      <c r="C1691" t="str">
        <f t="shared" si="27"/>
        <v>Betriebsbedarf</v>
      </c>
    </row>
    <row r="1692" spans="1:3" x14ac:dyDescent="0.25">
      <c r="A1692" t="s">
        <v>19</v>
      </c>
      <c r="C1692" t="str">
        <f t="shared" si="27"/>
        <v>Betriebsergebnis (EBIT)</v>
      </c>
    </row>
    <row r="1693" spans="1:3" x14ac:dyDescent="0.25">
      <c r="A1693" t="s">
        <v>56</v>
      </c>
      <c r="C1693" t="str">
        <f t="shared" si="27"/>
        <v>EBIT Marge</v>
      </c>
    </row>
    <row r="1694" spans="1:3" x14ac:dyDescent="0.25">
      <c r="A1694" t="s">
        <v>17</v>
      </c>
      <c r="C1694" t="str">
        <f t="shared" si="27"/>
        <v>EBITDA</v>
      </c>
    </row>
    <row r="1695" spans="1:3" x14ac:dyDescent="0.25">
      <c r="A1695" t="s">
        <v>50</v>
      </c>
      <c r="C1695" t="str">
        <f t="shared" si="27"/>
        <v>Entwicklung</v>
      </c>
    </row>
    <row r="1696" spans="1:3" x14ac:dyDescent="0.25">
      <c r="A1696" t="s">
        <v>135</v>
      </c>
      <c r="C1696" t="str">
        <f t="shared" si="27"/>
        <v>Ergebnis vor Steuern (EBT)</v>
      </c>
    </row>
    <row r="1697" spans="1:3" x14ac:dyDescent="0.25">
      <c r="A1697" t="s">
        <v>1842</v>
      </c>
      <c r="C1697" t="str">
        <f t="shared" si="27"/>
        <v>Erlösschmälerungen, Skonti, Boni</v>
      </c>
    </row>
    <row r="1698" spans="1:3" x14ac:dyDescent="0.25">
      <c r="A1698" t="s">
        <v>1835</v>
      </c>
      <c r="C1698" t="str">
        <f t="shared" si="27"/>
        <v>Erträge aus Abgängen</v>
      </c>
    </row>
    <row r="1699" spans="1:3" x14ac:dyDescent="0.25">
      <c r="A1699" t="s">
        <v>1833</v>
      </c>
      <c r="C1699" t="str">
        <f t="shared" si="27"/>
        <v>Erträge aus Auflösungen</v>
      </c>
    </row>
    <row r="1700" spans="1:3" x14ac:dyDescent="0.25">
      <c r="A1700" t="s">
        <v>1832</v>
      </c>
      <c r="C1700" t="str">
        <f t="shared" si="27"/>
        <v>Erträge aus Forderungen</v>
      </c>
    </row>
    <row r="1701" spans="1:3" x14ac:dyDescent="0.25">
      <c r="A1701" t="s">
        <v>1834</v>
      </c>
      <c r="C1701" t="str">
        <f t="shared" si="27"/>
        <v>Erträge aus Zuschreibungen</v>
      </c>
    </row>
    <row r="1702" spans="1:3" x14ac:dyDescent="0.25">
      <c r="A1702" t="s">
        <v>20</v>
      </c>
      <c r="C1702" t="str">
        <f t="shared" si="27"/>
        <v>Finanzergebnis</v>
      </c>
    </row>
    <row r="1703" spans="1:3" x14ac:dyDescent="0.25">
      <c r="A1703" t="s">
        <v>974</v>
      </c>
      <c r="C1703" t="str">
        <f t="shared" si="27"/>
        <v>Forderungsverluste</v>
      </c>
    </row>
    <row r="1704" spans="1:3" x14ac:dyDescent="0.25">
      <c r="A1704" t="s">
        <v>5</v>
      </c>
      <c r="C1704" t="str">
        <f t="shared" si="27"/>
        <v>in TEUR</v>
      </c>
    </row>
    <row r="1705" spans="1:3" x14ac:dyDescent="0.25">
      <c r="A1705" t="s">
        <v>27</v>
      </c>
      <c r="C1705" t="str">
        <f t="shared" si="27"/>
        <v>KFZ Kosten</v>
      </c>
    </row>
    <row r="1706" spans="1:3" x14ac:dyDescent="0.25">
      <c r="A1706" t="s">
        <v>45</v>
      </c>
      <c r="C1706" t="str">
        <f t="shared" si="27"/>
        <v>Kommunikation</v>
      </c>
    </row>
    <row r="1707" spans="1:3" x14ac:dyDescent="0.25">
      <c r="A1707" t="s">
        <v>48</v>
      </c>
      <c r="C1707" t="str">
        <f t="shared" si="27"/>
        <v>Kosten pro MA</v>
      </c>
    </row>
    <row r="1708" spans="1:3" x14ac:dyDescent="0.25">
      <c r="A1708" t="s">
        <v>28</v>
      </c>
      <c r="C1708" t="str">
        <f t="shared" si="27"/>
        <v>Messe-, Werbung- und Reisekosten Aufwand</v>
      </c>
    </row>
    <row r="1709" spans="1:3" x14ac:dyDescent="0.25">
      <c r="A1709" t="s">
        <v>26</v>
      </c>
      <c r="C1709" t="str">
        <f t="shared" si="27"/>
        <v>Miete und Leasing</v>
      </c>
    </row>
    <row r="1710" spans="1:3" x14ac:dyDescent="0.25">
      <c r="A1710" t="s">
        <v>51</v>
      </c>
      <c r="C1710" t="str">
        <f t="shared" si="27"/>
        <v>Mitarbeiter (FTE/MAK)</v>
      </c>
    </row>
    <row r="1711" spans="1:3" x14ac:dyDescent="0.25">
      <c r="A1711" t="s">
        <v>1836</v>
      </c>
      <c r="C1711" t="str">
        <f t="shared" si="27"/>
        <v>Nachlässe, Rabatte, Skonti</v>
      </c>
    </row>
    <row r="1712" spans="1:3" x14ac:dyDescent="0.25">
      <c r="A1712" t="s">
        <v>1836</v>
      </c>
      <c r="C1712" t="str">
        <f t="shared" si="27"/>
        <v>Nachlässe, Rabatte, Skonti</v>
      </c>
    </row>
    <row r="1713" spans="1:3" x14ac:dyDescent="0.25">
      <c r="A1713" t="s">
        <v>63</v>
      </c>
      <c r="C1713" t="str">
        <f t="shared" si="27"/>
        <v>Normalisiertes Betriebsergebnis (EBIT)</v>
      </c>
    </row>
    <row r="1714" spans="1:3" x14ac:dyDescent="0.25">
      <c r="A1714" t="s">
        <v>64</v>
      </c>
      <c r="C1714" t="str">
        <f t="shared" si="27"/>
        <v>Normalisierung</v>
      </c>
    </row>
    <row r="1715" spans="1:3" x14ac:dyDescent="0.25">
      <c r="A1715" t="s">
        <v>39</v>
      </c>
      <c r="C1715" t="str">
        <f t="shared" si="27"/>
        <v>Raumkosten und Grundstücksaufwendungen</v>
      </c>
    </row>
    <row r="1716" spans="1:3" x14ac:dyDescent="0.25">
      <c r="A1716" t="s">
        <v>1840</v>
      </c>
      <c r="C1716" t="str">
        <f t="shared" si="27"/>
        <v>Rechts-, Beratungs- und Lizenzkosten</v>
      </c>
    </row>
    <row r="1717" spans="1:3" x14ac:dyDescent="0.25">
      <c r="A1717" t="s">
        <v>47</v>
      </c>
      <c r="C1717" t="str">
        <f t="shared" si="27"/>
        <v>Rohertrag</v>
      </c>
    </row>
    <row r="1718" spans="1:3" x14ac:dyDescent="0.25">
      <c r="A1718" t="s">
        <v>65</v>
      </c>
      <c r="C1718" t="str">
        <f t="shared" si="27"/>
        <v>Rohertragsmarge</v>
      </c>
    </row>
    <row r="1719" spans="1:3" x14ac:dyDescent="0.25">
      <c r="A1719" t="s">
        <v>44</v>
      </c>
      <c r="C1719" t="str">
        <f t="shared" si="27"/>
        <v>sonstige Personalkosten</v>
      </c>
    </row>
    <row r="1720" spans="1:3" x14ac:dyDescent="0.25">
      <c r="A1720" t="s">
        <v>1838</v>
      </c>
      <c r="C1720" t="str">
        <f t="shared" si="27"/>
        <v>sonstige Vertriebskosten</v>
      </c>
    </row>
    <row r="1721" spans="1:3" x14ac:dyDescent="0.25">
      <c r="A1721" t="s">
        <v>1837</v>
      </c>
      <c r="C1721" t="str">
        <f t="shared" si="27"/>
        <v>Transportkosten</v>
      </c>
    </row>
    <row r="1722" spans="1:3" x14ac:dyDescent="0.25">
      <c r="A1722" t="s">
        <v>1831</v>
      </c>
      <c r="C1722" t="str">
        <f t="shared" si="27"/>
        <v>übrige sonstige Aufwendungen</v>
      </c>
    </row>
    <row r="1723" spans="1:3" x14ac:dyDescent="0.25">
      <c r="A1723" t="s">
        <v>29</v>
      </c>
      <c r="C1723" t="str">
        <f t="shared" si="27"/>
        <v>übrige sonstige betriebliche Aufwendungen</v>
      </c>
    </row>
    <row r="1724" spans="1:3" x14ac:dyDescent="0.25">
      <c r="A1724" t="s">
        <v>24</v>
      </c>
      <c r="C1724" t="str">
        <f t="shared" si="27"/>
        <v>Versicherungen</v>
      </c>
    </row>
    <row r="1725" spans="1:3" x14ac:dyDescent="0.25">
      <c r="A1725" t="s">
        <v>1839</v>
      </c>
      <c r="C1725" t="str">
        <f t="shared" si="27"/>
        <v>Wartung, Reparaturen und Instandhaltungen</v>
      </c>
    </row>
  </sheetData>
  <autoFilter ref="A1:B92" xr:uid="{3022B4B8-1963-40F8-A568-0F188CE11B30}"/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04B4-9B00-4788-B7CC-AE6B91856B86}">
  <sheetPr>
    <tabColor theme="0" tint="-0.499984740745262"/>
  </sheetPr>
  <dimension ref="B1:I1612"/>
  <sheetViews>
    <sheetView topLeftCell="A799" workbookViewId="0">
      <selection activeCell="B810" sqref="B810"/>
    </sheetView>
  </sheetViews>
  <sheetFormatPr baseColWidth="10" defaultRowHeight="15" x14ac:dyDescent="0.25"/>
  <cols>
    <col min="3" max="3" width="44.140625" bestFit="1" customWidth="1"/>
    <col min="4" max="4" width="47.7109375" bestFit="1" customWidth="1"/>
    <col min="8" max="8" width="13.28515625" bestFit="1" customWidth="1"/>
  </cols>
  <sheetData>
    <row r="1" spans="2:9" x14ac:dyDescent="0.25">
      <c r="B1" s="2" t="s">
        <v>89</v>
      </c>
      <c r="C1" s="2" t="s">
        <v>112</v>
      </c>
      <c r="D1" s="2" t="s">
        <v>112</v>
      </c>
      <c r="H1" s="2" t="s">
        <v>111</v>
      </c>
      <c r="I1" s="2" t="s">
        <v>112</v>
      </c>
    </row>
    <row r="2" spans="2:9" x14ac:dyDescent="0.25">
      <c r="B2">
        <v>5</v>
      </c>
      <c r="C2" t="str">
        <f>+dict!C2</f>
        <v>Fällige Einzahlung auf Geschäftsanteile</v>
      </c>
      <c r="D2" t="str">
        <f>+B2&amp;" "&amp;C2</f>
        <v>5 Fällige Einzahlung auf Geschäftsanteile</v>
      </c>
      <c r="H2">
        <v>1000</v>
      </c>
      <c r="I2" t="s">
        <v>78</v>
      </c>
    </row>
    <row r="3" spans="2:9" x14ac:dyDescent="0.25">
      <c r="B3">
        <v>10</v>
      </c>
      <c r="C3" t="str">
        <f>+dict!C3</f>
        <v>Konzessionen,Rechte, entgeltl. erworben</v>
      </c>
      <c r="D3" t="str">
        <f t="shared" ref="D3:D66" si="0">+B3&amp;" "&amp;C3</f>
        <v>10 Konzessionen,Rechte, entgeltl. erworben</v>
      </c>
      <c r="H3">
        <v>1050</v>
      </c>
      <c r="I3" t="s">
        <v>86</v>
      </c>
    </row>
    <row r="4" spans="2:9" x14ac:dyDescent="0.25">
      <c r="B4">
        <v>15</v>
      </c>
      <c r="C4" t="str">
        <f>+dict!C4</f>
        <v>Konzessionen, entgeltl. erworben</v>
      </c>
      <c r="D4" t="str">
        <f t="shared" si="0"/>
        <v>15 Konzessionen, entgeltl. erworben</v>
      </c>
      <c r="H4">
        <v>2000</v>
      </c>
      <c r="I4" t="s">
        <v>81</v>
      </c>
    </row>
    <row r="5" spans="2:9" x14ac:dyDescent="0.25">
      <c r="B5">
        <v>20</v>
      </c>
      <c r="C5" t="str">
        <f>+dict!C5</f>
        <v>Gew. Schutzrechte, entgeltl. erworben</v>
      </c>
      <c r="D5" t="str">
        <f t="shared" si="0"/>
        <v>20 Gew. Schutzrechte, entgeltl. erworben</v>
      </c>
      <c r="H5">
        <v>3000</v>
      </c>
      <c r="I5" t="s">
        <v>83</v>
      </c>
    </row>
    <row r="6" spans="2:9" x14ac:dyDescent="0.25">
      <c r="B6">
        <v>25</v>
      </c>
      <c r="C6" t="str">
        <f>+dict!C6</f>
        <v>Ähnl. Rechte, Werte, entgeltl. erworben</v>
      </c>
      <c r="D6" t="str">
        <f t="shared" si="0"/>
        <v>25 Ähnl. Rechte, Werte, entgeltl. erworben</v>
      </c>
      <c r="H6">
        <v>4000</v>
      </c>
      <c r="I6" t="s">
        <v>50</v>
      </c>
    </row>
    <row r="7" spans="2:9" x14ac:dyDescent="0.25">
      <c r="B7">
        <v>27</v>
      </c>
      <c r="C7" t="str">
        <f>+dict!C7</f>
        <v>EDV-Software, entgeltl. erworben</v>
      </c>
      <c r="D7" t="str">
        <f t="shared" si="0"/>
        <v>27 EDV-Software, entgeltl. erworben</v>
      </c>
      <c r="H7">
        <v>5000</v>
      </c>
      <c r="I7" t="s">
        <v>85</v>
      </c>
    </row>
    <row r="8" spans="2:9" x14ac:dyDescent="0.25">
      <c r="B8">
        <v>30</v>
      </c>
      <c r="C8" t="str">
        <f>+dict!C8</f>
        <v>Lizenz gew. Schutzrechte,entg.erworben</v>
      </c>
      <c r="D8" t="str">
        <f t="shared" si="0"/>
        <v>30 Lizenz gew. Schutzrechte,entg.erworben</v>
      </c>
      <c r="H8">
        <v>6000</v>
      </c>
      <c r="I8" t="s">
        <v>84</v>
      </c>
    </row>
    <row r="9" spans="2:9" x14ac:dyDescent="0.25">
      <c r="B9">
        <v>35</v>
      </c>
      <c r="C9" t="str">
        <f>+dict!C9</f>
        <v>Geschäfts- oder Firmenwert</v>
      </c>
      <c r="D9" t="str">
        <f t="shared" si="0"/>
        <v>35 Geschäfts- oder Firmenwert</v>
      </c>
      <c r="H9">
        <v>7000</v>
      </c>
      <c r="I9" t="s">
        <v>82</v>
      </c>
    </row>
    <row r="10" spans="2:9" x14ac:dyDescent="0.25">
      <c r="B10">
        <v>38</v>
      </c>
      <c r="C10" t="str">
        <f>+dict!C10</f>
        <v>Anzahlungen auf Geschäfts-, Firmenwert</v>
      </c>
      <c r="D10" t="str">
        <f t="shared" si="0"/>
        <v>38 Anzahlungen auf Geschäfts-, Firmenwert</v>
      </c>
      <c r="H10">
        <v>8000</v>
      </c>
      <c r="I10" t="s">
        <v>62</v>
      </c>
    </row>
    <row r="11" spans="2:9" x14ac:dyDescent="0.25">
      <c r="B11">
        <v>39</v>
      </c>
      <c r="C11" t="str">
        <f>+dict!C11</f>
        <v>Anzahlungen immaterielle VermG</v>
      </c>
      <c r="D11" t="str">
        <f t="shared" si="0"/>
        <v>39 Anzahlungen immaterielle VermG</v>
      </c>
      <c r="H11">
        <v>9999</v>
      </c>
      <c r="I11" t="s">
        <v>162</v>
      </c>
    </row>
    <row r="12" spans="2:9" x14ac:dyDescent="0.25">
      <c r="B12">
        <v>40</v>
      </c>
      <c r="C12" t="str">
        <f>+dict!C12</f>
        <v>Verschmelzungsmehrwert</v>
      </c>
      <c r="D12" t="str">
        <f t="shared" si="0"/>
        <v>40 Verschmelzungsmehrwert</v>
      </c>
    </row>
    <row r="13" spans="2:9" x14ac:dyDescent="0.25">
      <c r="B13">
        <v>43</v>
      </c>
      <c r="C13" t="str">
        <f>+dict!C13</f>
        <v>Selbst geschaffene immaterielle VermG.</v>
      </c>
      <c r="D13" t="str">
        <f t="shared" si="0"/>
        <v>43 Selbst geschaffene immaterielle VermG.</v>
      </c>
    </row>
    <row r="14" spans="2:9" x14ac:dyDescent="0.25">
      <c r="B14">
        <v>44</v>
      </c>
      <c r="C14" t="str">
        <f>+dict!C14</f>
        <v>EDV-Software, selbst geschaffen</v>
      </c>
      <c r="D14" t="str">
        <f t="shared" si="0"/>
        <v>44 EDV-Software, selbst geschaffen</v>
      </c>
    </row>
    <row r="15" spans="2:9" x14ac:dyDescent="0.25">
      <c r="B15">
        <v>45</v>
      </c>
      <c r="C15" t="str">
        <f>+dict!C15</f>
        <v>Lizenzen, Franchise, selbst geschaffen</v>
      </c>
      <c r="D15" t="str">
        <f t="shared" si="0"/>
        <v>45 Lizenzen, Franchise, selbst geschaffen</v>
      </c>
    </row>
    <row r="16" spans="2:9" x14ac:dyDescent="0.25">
      <c r="B16">
        <v>46</v>
      </c>
      <c r="C16" t="str">
        <f>+dict!C16</f>
        <v>Konzessionen, Schutzr.,selbst geschaffen</v>
      </c>
      <c r="D16" t="str">
        <f t="shared" si="0"/>
        <v>46 Konzessionen, Schutzr.,selbst geschaffen</v>
      </c>
    </row>
    <row r="17" spans="2:4" x14ac:dyDescent="0.25">
      <c r="B17">
        <v>47</v>
      </c>
      <c r="C17" t="str">
        <f>+dict!C17</f>
        <v>Rezepte, Verfahren, selbst geschaffen</v>
      </c>
      <c r="D17" t="str">
        <f t="shared" si="0"/>
        <v>47 Rezepte, Verfahren, selbst geschaffen</v>
      </c>
    </row>
    <row r="18" spans="2:4" x14ac:dyDescent="0.25">
      <c r="B18">
        <v>48</v>
      </c>
      <c r="C18" t="str">
        <f>+dict!C18</f>
        <v>Immat. Vermögensgegenst. in Entwicklung</v>
      </c>
      <c r="D18" t="str">
        <f t="shared" si="0"/>
        <v>48 Immat. Vermögensgegenst. in Entwicklung</v>
      </c>
    </row>
    <row r="19" spans="2:4" x14ac:dyDescent="0.25">
      <c r="B19">
        <v>50</v>
      </c>
      <c r="C19" t="str">
        <f>+dict!C19</f>
        <v>Grundstücke,grndst.Rechte und Bauten</v>
      </c>
      <c r="D19" t="str">
        <f t="shared" si="0"/>
        <v>50 Grundstücke,grndst.Rechte und Bauten</v>
      </c>
    </row>
    <row r="20" spans="2:4" x14ac:dyDescent="0.25">
      <c r="B20">
        <v>59</v>
      </c>
      <c r="C20" t="str">
        <f>+dict!C20</f>
        <v>Grundstücksanteil häusl. Arbeitszimmer</v>
      </c>
      <c r="D20" t="str">
        <f t="shared" si="0"/>
        <v>59 Grundstücksanteil häusl. Arbeitszimmer</v>
      </c>
    </row>
    <row r="21" spans="2:4" x14ac:dyDescent="0.25">
      <c r="B21">
        <v>60</v>
      </c>
      <c r="C21" t="str">
        <f>+dict!C21</f>
        <v>Grundstücksgleiche Rechte ohne Bauten</v>
      </c>
      <c r="D21" t="str">
        <f t="shared" si="0"/>
        <v>60 Grundstücksgleiche Rechte ohne Bauten</v>
      </c>
    </row>
    <row r="22" spans="2:4" x14ac:dyDescent="0.25">
      <c r="B22">
        <v>65</v>
      </c>
      <c r="C22" t="str">
        <f>+dict!C22</f>
        <v>Unbebaute Grundstücke</v>
      </c>
      <c r="D22" t="str">
        <f t="shared" si="0"/>
        <v>65 Unbebaute Grundstücke</v>
      </c>
    </row>
    <row r="23" spans="2:4" x14ac:dyDescent="0.25">
      <c r="B23">
        <v>70</v>
      </c>
      <c r="C23" t="str">
        <f>+dict!C23</f>
        <v>Grundstücksgleiche Rechte</v>
      </c>
      <c r="D23" t="str">
        <f t="shared" si="0"/>
        <v>70 Grundstücksgleiche Rechte</v>
      </c>
    </row>
    <row r="24" spans="2:4" x14ac:dyDescent="0.25">
      <c r="B24">
        <v>75</v>
      </c>
      <c r="C24" t="str">
        <f>+dict!C24</f>
        <v>Grundstücke mit Substanzverzehr</v>
      </c>
      <c r="D24" t="str">
        <f t="shared" si="0"/>
        <v>75 Grundstücke mit Substanzverzehr</v>
      </c>
    </row>
    <row r="25" spans="2:4" x14ac:dyDescent="0.25">
      <c r="B25">
        <v>79</v>
      </c>
      <c r="C25" t="str">
        <f>+dict!C25</f>
        <v>Anzahlungen auf Grund und Boden</v>
      </c>
      <c r="D25" t="str">
        <f t="shared" si="0"/>
        <v>79 Anzahlungen auf Grund und Boden</v>
      </c>
    </row>
    <row r="26" spans="2:4" x14ac:dyDescent="0.25">
      <c r="B26">
        <v>80</v>
      </c>
      <c r="C26" t="str">
        <f>+dict!C26</f>
        <v>Bauten auf eigenen Grundstücken</v>
      </c>
      <c r="D26" t="str">
        <f t="shared" si="0"/>
        <v>80 Bauten auf eigenen Grundstücken</v>
      </c>
    </row>
    <row r="27" spans="2:4" x14ac:dyDescent="0.25">
      <c r="B27">
        <v>85</v>
      </c>
      <c r="C27" t="str">
        <f>+dict!C27</f>
        <v>Grundstückswert bebauter Grundstücke</v>
      </c>
      <c r="D27" t="str">
        <f t="shared" si="0"/>
        <v>85 Grundstückswert bebauter Grundstücke</v>
      </c>
    </row>
    <row r="28" spans="2:4" x14ac:dyDescent="0.25">
      <c r="B28">
        <v>90</v>
      </c>
      <c r="C28" t="str">
        <f>+dict!C28</f>
        <v>Geschäftsbauten (eigene Grundstücke)</v>
      </c>
      <c r="D28" t="str">
        <f t="shared" si="0"/>
        <v>90 Geschäftsbauten (eigene Grundstücke)</v>
      </c>
    </row>
    <row r="29" spans="2:4" x14ac:dyDescent="0.25">
      <c r="B29">
        <v>100</v>
      </c>
      <c r="C29" t="str">
        <f>+dict!C29</f>
        <v>Fabrikbauten (eigene Grundstücke)</v>
      </c>
      <c r="D29" t="str">
        <f t="shared" si="0"/>
        <v>100 Fabrikbauten (eigene Grundstücke)</v>
      </c>
    </row>
    <row r="30" spans="2:4" x14ac:dyDescent="0.25">
      <c r="B30">
        <v>110</v>
      </c>
      <c r="C30" t="str">
        <f>+dict!C30</f>
        <v>Garagen (eigene Grst., Geschäftsbauten)</v>
      </c>
      <c r="D30" t="str">
        <f t="shared" si="0"/>
        <v>110 Garagen (eigene Grst., Geschäftsbauten)</v>
      </c>
    </row>
    <row r="31" spans="2:4" x14ac:dyDescent="0.25">
      <c r="B31">
        <v>111</v>
      </c>
      <c r="C31" t="str">
        <f>+dict!C31</f>
        <v>Außenanlagen (eigene Grst., Geschäftsb.)</v>
      </c>
      <c r="D31" t="str">
        <f t="shared" si="0"/>
        <v>111 Außenanlagen (eigene Grst., Geschäftsb.)</v>
      </c>
    </row>
    <row r="32" spans="2:4" x14ac:dyDescent="0.25">
      <c r="B32">
        <v>112</v>
      </c>
      <c r="C32" t="str">
        <f>+dict!C32</f>
        <v>Hof-, Wegebefestig (eig Grst,Geschäftsb)</v>
      </c>
      <c r="D32" t="str">
        <f t="shared" si="0"/>
        <v>112 Hof-, Wegebefestig (eig Grst,Geschäftsb)</v>
      </c>
    </row>
    <row r="33" spans="2:4" x14ac:dyDescent="0.25">
      <c r="B33">
        <v>113</v>
      </c>
      <c r="C33" t="str">
        <f>+dict!C33</f>
        <v>Einrichtungen (eigene Grst.,Geschäftsb.)</v>
      </c>
      <c r="D33" t="str">
        <f t="shared" si="0"/>
        <v>113 Einrichtungen (eigene Grst.,Geschäftsb.)</v>
      </c>
    </row>
    <row r="34" spans="2:4" x14ac:dyDescent="0.25">
      <c r="B34">
        <v>115</v>
      </c>
      <c r="C34" t="str">
        <f>+dict!C34</f>
        <v>Andere Bauten (eigene Grundstücke)</v>
      </c>
      <c r="D34" t="str">
        <f t="shared" si="0"/>
        <v>115 Andere Bauten (eigene Grundstücke)</v>
      </c>
    </row>
    <row r="35" spans="2:4" x14ac:dyDescent="0.25">
      <c r="B35">
        <v>120</v>
      </c>
      <c r="C35" t="str">
        <f>+dict!C35</f>
        <v>Geschäfts-,Fabrik-u.and. Bauten im Bau</v>
      </c>
      <c r="D35" t="str">
        <f t="shared" si="0"/>
        <v>120 Geschäfts-,Fabrik-u.and. Bauten im Bau</v>
      </c>
    </row>
    <row r="36" spans="2:4" x14ac:dyDescent="0.25">
      <c r="B36">
        <v>129</v>
      </c>
      <c r="C36" t="str">
        <f>+dict!C36</f>
        <v>Anzahlg.Bauten auf eigenen Grundstücken</v>
      </c>
      <c r="D36" t="str">
        <f t="shared" si="0"/>
        <v>129 Anzahlg.Bauten auf eigenen Grundstücken</v>
      </c>
    </row>
    <row r="37" spans="2:4" x14ac:dyDescent="0.25">
      <c r="B37">
        <v>140</v>
      </c>
      <c r="C37" t="str">
        <f>+dict!C37</f>
        <v>Wohnbauten (eigene Grundstücke)</v>
      </c>
      <c r="D37" t="str">
        <f t="shared" si="0"/>
        <v>140 Wohnbauten (eigene Grundstücke)</v>
      </c>
    </row>
    <row r="38" spans="2:4" x14ac:dyDescent="0.25">
      <c r="B38">
        <v>145</v>
      </c>
      <c r="C38" t="str">
        <f>+dict!C38</f>
        <v>Garagen (eigene Grundst., Wohnbauten)</v>
      </c>
      <c r="D38" t="str">
        <f t="shared" si="0"/>
        <v>145 Garagen (eigene Grundst., Wohnbauten)</v>
      </c>
    </row>
    <row r="39" spans="2:4" x14ac:dyDescent="0.25">
      <c r="B39">
        <v>146</v>
      </c>
      <c r="C39" t="str">
        <f>+dict!C39</f>
        <v>Außenanlagen (eigene Grst., Wohnbauten)</v>
      </c>
      <c r="D39" t="str">
        <f t="shared" si="0"/>
        <v>146 Außenanlagen (eigene Grst., Wohnbauten)</v>
      </c>
    </row>
    <row r="40" spans="2:4" x14ac:dyDescent="0.25">
      <c r="B40">
        <v>147</v>
      </c>
      <c r="C40" t="str">
        <f>+dict!C40</f>
        <v>Hof-, Wegebefestig (eig Grst,Wohnbauten)</v>
      </c>
      <c r="D40" t="str">
        <f t="shared" si="0"/>
        <v>147 Hof-, Wegebefestig (eig Grst,Wohnbauten)</v>
      </c>
    </row>
    <row r="41" spans="2:4" x14ac:dyDescent="0.25">
      <c r="B41">
        <v>148</v>
      </c>
      <c r="C41" t="str">
        <f>+dict!C41</f>
        <v>Einrichtungen (eigene Grst., Wohnbauten)</v>
      </c>
      <c r="D41" t="str">
        <f t="shared" si="0"/>
        <v>148 Einrichtungen (eigene Grst., Wohnbauten)</v>
      </c>
    </row>
    <row r="42" spans="2:4" x14ac:dyDescent="0.25">
      <c r="B42">
        <v>149</v>
      </c>
      <c r="C42" t="str">
        <f>+dict!C42</f>
        <v>Gebäudeteil häusliches Arbeitszimmer</v>
      </c>
      <c r="D42" t="str">
        <f t="shared" si="0"/>
        <v>149 Gebäudeteil häusliches Arbeitszimmer</v>
      </c>
    </row>
    <row r="43" spans="2:4" x14ac:dyDescent="0.25">
      <c r="B43">
        <v>150</v>
      </c>
      <c r="C43" t="str">
        <f>+dict!C43</f>
        <v>Wohnbauten im Bau eigenen Grundstücken</v>
      </c>
      <c r="D43" t="str">
        <f t="shared" si="0"/>
        <v>150 Wohnbauten im Bau eigenen Grundstücken</v>
      </c>
    </row>
    <row r="44" spans="2:4" x14ac:dyDescent="0.25">
      <c r="B44">
        <v>159</v>
      </c>
      <c r="C44" t="str">
        <f>+dict!C44</f>
        <v>Anzahlg. Wohnbauten auf eig.Grundstücken</v>
      </c>
      <c r="D44" t="str">
        <f t="shared" si="0"/>
        <v>159 Anzahlg. Wohnbauten auf eig.Grundstücken</v>
      </c>
    </row>
    <row r="45" spans="2:4" x14ac:dyDescent="0.25">
      <c r="B45">
        <v>160</v>
      </c>
      <c r="C45" t="str">
        <f>+dict!C45</f>
        <v>Bauten auf fremden Grundstücken</v>
      </c>
      <c r="D45" t="str">
        <f t="shared" si="0"/>
        <v>160 Bauten auf fremden Grundstücken</v>
      </c>
    </row>
    <row r="46" spans="2:4" x14ac:dyDescent="0.25">
      <c r="B46">
        <v>165</v>
      </c>
      <c r="C46" t="str">
        <f>+dict!C46</f>
        <v>Geschäftsbauten (fremde Grundstücke)</v>
      </c>
      <c r="D46" t="str">
        <f t="shared" si="0"/>
        <v>165 Geschäftsbauten (fremde Grundstücke)</v>
      </c>
    </row>
    <row r="47" spans="2:4" x14ac:dyDescent="0.25">
      <c r="B47">
        <v>170</v>
      </c>
      <c r="C47" t="str">
        <f>+dict!C47</f>
        <v>Fabrikbauten (fremde Grundstücke)</v>
      </c>
      <c r="D47" t="str">
        <f t="shared" si="0"/>
        <v>170 Fabrikbauten (fremde Grundstücke)</v>
      </c>
    </row>
    <row r="48" spans="2:4" x14ac:dyDescent="0.25">
      <c r="B48">
        <v>175</v>
      </c>
      <c r="C48" t="str">
        <f>+dict!C48</f>
        <v>Garagen (fremde Grst., Geschäftsbauten)</v>
      </c>
      <c r="D48" t="str">
        <f t="shared" si="0"/>
        <v>175 Garagen (fremde Grst., Geschäftsbauten)</v>
      </c>
    </row>
    <row r="49" spans="2:4" x14ac:dyDescent="0.25">
      <c r="B49">
        <v>176</v>
      </c>
      <c r="C49" t="str">
        <f>+dict!C49</f>
        <v>Außenanlagen (fremde Grst.,Geschäftsb.)</v>
      </c>
      <c r="D49" t="str">
        <f t="shared" si="0"/>
        <v>176 Außenanlagen (fremde Grst.,Geschäftsb.)</v>
      </c>
    </row>
    <row r="50" spans="2:4" x14ac:dyDescent="0.25">
      <c r="B50">
        <v>177</v>
      </c>
      <c r="C50" t="str">
        <f>+dict!C50</f>
        <v>Hof-, Wegebefestig (frd Grst,Geschäftsb)</v>
      </c>
      <c r="D50" t="str">
        <f t="shared" si="0"/>
        <v>177 Hof-, Wegebefestig (frd Grst,Geschäftsb)</v>
      </c>
    </row>
    <row r="51" spans="2:4" x14ac:dyDescent="0.25">
      <c r="B51">
        <v>178</v>
      </c>
      <c r="C51" t="str">
        <f>+dict!C51</f>
        <v>Einrichtungen (fremde Grst.,Geschäftsb.)</v>
      </c>
      <c r="D51" t="str">
        <f t="shared" si="0"/>
        <v>178 Einrichtungen (fremde Grst.,Geschäftsb.)</v>
      </c>
    </row>
    <row r="52" spans="2:4" x14ac:dyDescent="0.25">
      <c r="B52">
        <v>179</v>
      </c>
      <c r="C52" t="str">
        <f>+dict!C52</f>
        <v>Andere Bauten (fremde Grundstücke)</v>
      </c>
      <c r="D52" t="str">
        <f t="shared" si="0"/>
        <v>179 Andere Bauten (fremde Grundstücke)</v>
      </c>
    </row>
    <row r="53" spans="2:4" x14ac:dyDescent="0.25">
      <c r="B53">
        <v>180</v>
      </c>
      <c r="C53" t="str">
        <f>+dict!C53</f>
        <v>Geschäfts-,Fabrik-u.and. Bauten im Bau</v>
      </c>
      <c r="D53" t="str">
        <f t="shared" si="0"/>
        <v>180 Geschäfts-,Fabrik-u.and. Bauten im Bau</v>
      </c>
    </row>
    <row r="54" spans="2:4" x14ac:dyDescent="0.25">
      <c r="B54">
        <v>189</v>
      </c>
      <c r="C54" t="str">
        <f>+dict!C54</f>
        <v>Anzahlg. auf Bauten fremd. Grundstücken</v>
      </c>
      <c r="D54" t="str">
        <f t="shared" si="0"/>
        <v>189 Anzahlg. auf Bauten fremd. Grundstücken</v>
      </c>
    </row>
    <row r="55" spans="2:4" x14ac:dyDescent="0.25">
      <c r="B55">
        <v>190</v>
      </c>
      <c r="C55" t="str">
        <f>+dict!C55</f>
        <v>Wohnbauten (fremde Grundstücke)</v>
      </c>
      <c r="D55" t="str">
        <f t="shared" si="0"/>
        <v>190 Wohnbauten (fremde Grundstücke)</v>
      </c>
    </row>
    <row r="56" spans="2:4" x14ac:dyDescent="0.25">
      <c r="B56">
        <v>191</v>
      </c>
      <c r="C56" t="str">
        <f>+dict!C56</f>
        <v>Garagen (fremde Grundstücke, Wohnbauten)</v>
      </c>
      <c r="D56" t="str">
        <f t="shared" si="0"/>
        <v>191 Garagen (fremde Grundstücke, Wohnbauten)</v>
      </c>
    </row>
    <row r="57" spans="2:4" x14ac:dyDescent="0.25">
      <c r="B57">
        <v>192</v>
      </c>
      <c r="C57" t="str">
        <f>+dict!C57</f>
        <v>Außenanlagen (fremde Grundstücke,Wohnb.)</v>
      </c>
      <c r="D57" t="str">
        <f t="shared" si="0"/>
        <v>192 Außenanlagen (fremde Grundstücke,Wohnb.)</v>
      </c>
    </row>
    <row r="58" spans="2:4" x14ac:dyDescent="0.25">
      <c r="B58">
        <v>193</v>
      </c>
      <c r="C58" t="str">
        <f>+dict!C58</f>
        <v>Hof-, Wegebefestigung (frd Grst.,Wohnb.)</v>
      </c>
      <c r="D58" t="str">
        <f t="shared" si="0"/>
        <v>193 Hof-, Wegebefestigung (frd Grst.,Wohnb.)</v>
      </c>
    </row>
    <row r="59" spans="2:4" x14ac:dyDescent="0.25">
      <c r="B59">
        <v>194</v>
      </c>
      <c r="C59" t="str">
        <f>+dict!C59</f>
        <v>Einrichtungen (fremde Grundst., Wohnb.)</v>
      </c>
      <c r="D59" t="str">
        <f t="shared" si="0"/>
        <v>194 Einrichtungen (fremde Grundst., Wohnb.)</v>
      </c>
    </row>
    <row r="60" spans="2:4" x14ac:dyDescent="0.25">
      <c r="B60">
        <v>195</v>
      </c>
      <c r="C60" t="str">
        <f>+dict!C60</f>
        <v>Wohnbauten im Bau fremden Grundstücken</v>
      </c>
      <c r="D60" t="str">
        <f t="shared" si="0"/>
        <v>195 Wohnbauten im Bau fremden Grundstücken</v>
      </c>
    </row>
    <row r="61" spans="2:4" x14ac:dyDescent="0.25">
      <c r="B61">
        <v>199</v>
      </c>
      <c r="C61" t="str">
        <f>+dict!C61</f>
        <v>Anzahlungen a. Wohnbauten a. fremd. Gr.</v>
      </c>
      <c r="D61" t="str">
        <f t="shared" si="0"/>
        <v>199 Anzahlungen a. Wohnbauten a. fremd. Gr.</v>
      </c>
    </row>
    <row r="62" spans="2:4" x14ac:dyDescent="0.25">
      <c r="B62">
        <v>200</v>
      </c>
      <c r="C62" t="str">
        <f>+dict!C62</f>
        <v>Technische Anlagen und Maschinen</v>
      </c>
      <c r="D62" t="str">
        <f t="shared" si="0"/>
        <v>200 Technische Anlagen und Maschinen</v>
      </c>
    </row>
    <row r="63" spans="2:4" x14ac:dyDescent="0.25">
      <c r="B63">
        <v>210</v>
      </c>
      <c r="C63" t="str">
        <f>+dict!C63</f>
        <v>Maschinen</v>
      </c>
      <c r="D63" t="str">
        <f t="shared" si="0"/>
        <v>210 Maschinen</v>
      </c>
    </row>
    <row r="64" spans="2:4" x14ac:dyDescent="0.25">
      <c r="B64">
        <v>220</v>
      </c>
      <c r="C64" t="str">
        <f>+dict!C64</f>
        <v>Maschinengebundene Werkzeuge</v>
      </c>
      <c r="D64" t="str">
        <f t="shared" si="0"/>
        <v>220 Maschinengebundene Werkzeuge</v>
      </c>
    </row>
    <row r="65" spans="2:4" x14ac:dyDescent="0.25">
      <c r="B65">
        <v>240</v>
      </c>
      <c r="C65" t="str">
        <f>+dict!C65</f>
        <v>Technische Anlagen</v>
      </c>
      <c r="D65" t="str">
        <f t="shared" si="0"/>
        <v>240 Technische Anlagen</v>
      </c>
    </row>
    <row r="66" spans="2:4" x14ac:dyDescent="0.25">
      <c r="B66">
        <v>260</v>
      </c>
      <c r="C66" t="str">
        <f>+dict!C66</f>
        <v>Transportanlagen und Ähnliches</v>
      </c>
      <c r="D66" t="str">
        <f t="shared" si="0"/>
        <v>260 Transportanlagen und Ähnliches</v>
      </c>
    </row>
    <row r="67" spans="2:4" x14ac:dyDescent="0.25">
      <c r="B67">
        <v>280</v>
      </c>
      <c r="C67" t="str">
        <f>+dict!C67</f>
        <v>Betriebsvorrichtungen</v>
      </c>
      <c r="D67" t="str">
        <f t="shared" ref="D67:D130" si="1">+B67&amp;" "&amp;C67</f>
        <v>280 Betriebsvorrichtungen</v>
      </c>
    </row>
    <row r="68" spans="2:4" x14ac:dyDescent="0.25">
      <c r="B68">
        <v>290</v>
      </c>
      <c r="C68" t="str">
        <f>+dict!C68</f>
        <v>Technische Anlagen und Maschinen im Bau</v>
      </c>
      <c r="D68" t="str">
        <f t="shared" si="1"/>
        <v>290 Technische Anlagen und Maschinen im Bau</v>
      </c>
    </row>
    <row r="69" spans="2:4" x14ac:dyDescent="0.25">
      <c r="B69">
        <v>299</v>
      </c>
      <c r="C69" t="str">
        <f>+dict!C69</f>
        <v>Anzahlungen auf technische Anlagen</v>
      </c>
      <c r="D69" t="str">
        <f t="shared" si="1"/>
        <v>299 Anzahlungen auf technische Anlagen</v>
      </c>
    </row>
    <row r="70" spans="2:4" x14ac:dyDescent="0.25">
      <c r="B70">
        <v>300</v>
      </c>
      <c r="C70" t="str">
        <f>+dict!C70</f>
        <v>Betriebs- und Geschäftsausstattung</v>
      </c>
      <c r="D70" t="str">
        <f t="shared" si="1"/>
        <v>300 Betriebs- und Geschäftsausstattung</v>
      </c>
    </row>
    <row r="71" spans="2:4" x14ac:dyDescent="0.25">
      <c r="B71">
        <v>310</v>
      </c>
      <c r="C71" t="str">
        <f>+dict!C71</f>
        <v>Andere Anlagen</v>
      </c>
      <c r="D71" t="str">
        <f t="shared" si="1"/>
        <v>310 Andere Anlagen</v>
      </c>
    </row>
    <row r="72" spans="2:4" x14ac:dyDescent="0.25">
      <c r="B72">
        <v>320</v>
      </c>
      <c r="C72" t="str">
        <f>+dict!C72</f>
        <v>Pkw</v>
      </c>
      <c r="D72" t="str">
        <f t="shared" si="1"/>
        <v>320 Pkw</v>
      </c>
    </row>
    <row r="73" spans="2:4" x14ac:dyDescent="0.25">
      <c r="B73">
        <v>350</v>
      </c>
      <c r="C73" t="str">
        <f>+dict!C73</f>
        <v>Lkw</v>
      </c>
      <c r="D73" t="str">
        <f t="shared" si="1"/>
        <v>350 Lkw</v>
      </c>
    </row>
    <row r="74" spans="2:4" x14ac:dyDescent="0.25">
      <c r="B74">
        <v>380</v>
      </c>
      <c r="C74" t="str">
        <f>+dict!C74</f>
        <v>Sonstige Transportmittel</v>
      </c>
      <c r="D74" t="str">
        <f t="shared" si="1"/>
        <v>380 Sonstige Transportmittel</v>
      </c>
    </row>
    <row r="75" spans="2:4" x14ac:dyDescent="0.25">
      <c r="B75">
        <v>400</v>
      </c>
      <c r="C75" t="str">
        <f>+dict!C75</f>
        <v>Betriebsausstattung</v>
      </c>
      <c r="D75" t="str">
        <f t="shared" si="1"/>
        <v>400 Betriebsausstattung</v>
      </c>
    </row>
    <row r="76" spans="2:4" x14ac:dyDescent="0.25">
      <c r="B76">
        <v>410</v>
      </c>
      <c r="C76" t="str">
        <f>+dict!C76</f>
        <v>Geschäftsausstattung</v>
      </c>
      <c r="D76" t="str">
        <f t="shared" si="1"/>
        <v>410 Geschäftsausstattung</v>
      </c>
    </row>
    <row r="77" spans="2:4" x14ac:dyDescent="0.25">
      <c r="B77">
        <v>420</v>
      </c>
      <c r="C77" t="str">
        <f>+dict!C77</f>
        <v>Büroeinrichtung</v>
      </c>
      <c r="D77" t="str">
        <f t="shared" si="1"/>
        <v>420 Büroeinrichtung</v>
      </c>
    </row>
    <row r="78" spans="2:4" x14ac:dyDescent="0.25">
      <c r="B78">
        <v>430</v>
      </c>
      <c r="C78" t="str">
        <f>+dict!C78</f>
        <v>Ladeneinrichtung</v>
      </c>
      <c r="D78" t="str">
        <f t="shared" si="1"/>
        <v>430 Ladeneinrichtung</v>
      </c>
    </row>
    <row r="79" spans="2:4" x14ac:dyDescent="0.25">
      <c r="B79">
        <v>440</v>
      </c>
      <c r="C79" t="str">
        <f>+dict!C79</f>
        <v>Werkzeuge</v>
      </c>
      <c r="D79" t="str">
        <f t="shared" si="1"/>
        <v>440 Werkzeuge</v>
      </c>
    </row>
    <row r="80" spans="2:4" x14ac:dyDescent="0.25">
      <c r="B80">
        <v>450</v>
      </c>
      <c r="C80" t="str">
        <f>+dict!C80</f>
        <v>Einbauten in fremde Grundstücke</v>
      </c>
      <c r="D80" t="str">
        <f t="shared" si="1"/>
        <v>450 Einbauten in fremde Grundstücke</v>
      </c>
    </row>
    <row r="81" spans="2:4" x14ac:dyDescent="0.25">
      <c r="B81">
        <v>460</v>
      </c>
      <c r="C81" t="str">
        <f>+dict!C81</f>
        <v>Gerüst- und Schalungsmaterial</v>
      </c>
      <c r="D81" t="str">
        <f t="shared" si="1"/>
        <v>460 Gerüst- und Schalungsmaterial</v>
      </c>
    </row>
    <row r="82" spans="2:4" x14ac:dyDescent="0.25">
      <c r="B82">
        <v>480</v>
      </c>
      <c r="C82" t="str">
        <f>+dict!C82</f>
        <v>Geringwertige Wirtschaftsgüter</v>
      </c>
      <c r="D82" t="str">
        <f t="shared" si="1"/>
        <v>480 Geringwertige Wirtschaftsgüter</v>
      </c>
    </row>
    <row r="83" spans="2:4" x14ac:dyDescent="0.25">
      <c r="B83">
        <v>485</v>
      </c>
      <c r="C83" t="str">
        <f>+dict!C83</f>
        <v>Wirtschaftsgüter (Sammelposten)</v>
      </c>
      <c r="D83" t="str">
        <f t="shared" si="1"/>
        <v>485 Wirtschaftsgüter (Sammelposten)</v>
      </c>
    </row>
    <row r="84" spans="2:4" x14ac:dyDescent="0.25">
      <c r="B84">
        <v>490</v>
      </c>
      <c r="C84" t="str">
        <f>+dict!C84</f>
        <v>Sonstige Betriebs-u.Gesch.ausstattung</v>
      </c>
      <c r="D84" t="str">
        <f t="shared" si="1"/>
        <v>490 Sonstige Betriebs-u.Gesch.ausstattung</v>
      </c>
    </row>
    <row r="85" spans="2:4" x14ac:dyDescent="0.25">
      <c r="B85">
        <v>498</v>
      </c>
      <c r="C85" t="str">
        <f>+dict!C85</f>
        <v>Betriebs- u. Gesch.ausstattung im Bau</v>
      </c>
      <c r="D85" t="str">
        <f t="shared" si="1"/>
        <v>498 Betriebs- u. Gesch.ausstattung im Bau</v>
      </c>
    </row>
    <row r="86" spans="2:4" x14ac:dyDescent="0.25">
      <c r="B86">
        <v>499</v>
      </c>
      <c r="C86" t="str">
        <f>+dict!C86</f>
        <v>Anzahlung Betriebs- u. Gesch.ausstattung</v>
      </c>
      <c r="D86" t="str">
        <f t="shared" si="1"/>
        <v>499 Anzahlung Betriebs- u. Gesch.ausstattung</v>
      </c>
    </row>
    <row r="87" spans="2:4" x14ac:dyDescent="0.25">
      <c r="B87">
        <v>500</v>
      </c>
      <c r="C87" t="str">
        <f>+dict!C87</f>
        <v>Anteile an verbundenen Unternehmen (AV)</v>
      </c>
      <c r="D87" t="str">
        <f t="shared" si="1"/>
        <v>500 Anteile an verbundenen Unternehmen (AV)</v>
      </c>
    </row>
    <row r="88" spans="2:4" x14ac:dyDescent="0.25">
      <c r="B88">
        <v>501</v>
      </c>
      <c r="C88" t="str">
        <f>+dict!C88</f>
        <v>Anteile an verbundenen UN, PersG (AV)</v>
      </c>
      <c r="D88" t="str">
        <f t="shared" si="1"/>
        <v>501 Anteile an verbundenen UN, PersG (AV)</v>
      </c>
    </row>
    <row r="89" spans="2:4" x14ac:dyDescent="0.25">
      <c r="B89">
        <v>502</v>
      </c>
      <c r="C89" t="str">
        <f>+dict!C89</f>
        <v>Anteile an verbundenen UN, KapG (AV)</v>
      </c>
      <c r="D89" t="str">
        <f t="shared" si="1"/>
        <v>502 Anteile an verbundenen UN, KapG (AV)</v>
      </c>
    </row>
    <row r="90" spans="2:4" x14ac:dyDescent="0.25">
      <c r="B90">
        <v>503</v>
      </c>
      <c r="C90" t="str">
        <f>+dict!C90</f>
        <v>Anteile an herrsch. Gesell., KapG (AV)</v>
      </c>
      <c r="D90" t="str">
        <f t="shared" si="1"/>
        <v>503 Anteile an herrsch. Gesell., KapG (AV)</v>
      </c>
    </row>
    <row r="91" spans="2:4" x14ac:dyDescent="0.25">
      <c r="B91">
        <v>504</v>
      </c>
      <c r="C91" t="str">
        <f>+dict!C91</f>
        <v>Anteile a. herrschend. Gesellschaft (AV)</v>
      </c>
      <c r="D91" t="str">
        <f t="shared" si="1"/>
        <v>504 Anteile a. herrschend. Gesellschaft (AV)</v>
      </c>
    </row>
    <row r="92" spans="2:4" x14ac:dyDescent="0.25">
      <c r="B92">
        <v>505</v>
      </c>
      <c r="C92" t="str">
        <f>+dict!C92</f>
        <v>Ausleihungen an verbundene Unternehmen</v>
      </c>
      <c r="D92" t="str">
        <f t="shared" si="1"/>
        <v>505 Ausleihungen an verbundene Unternehmen</v>
      </c>
    </row>
    <row r="93" spans="2:4" x14ac:dyDescent="0.25">
      <c r="B93">
        <v>506</v>
      </c>
      <c r="C93" t="str">
        <f>+dict!C93</f>
        <v>Ausleihungen an verbundene UN, PersG</v>
      </c>
      <c r="D93" t="str">
        <f t="shared" si="1"/>
        <v>506 Ausleihungen an verbundene UN, PersG</v>
      </c>
    </row>
    <row r="94" spans="2:4" x14ac:dyDescent="0.25">
      <c r="B94">
        <v>507</v>
      </c>
      <c r="C94" t="str">
        <f>+dict!C94</f>
        <v>Ausleihungen an verbundene UN, KapG</v>
      </c>
      <c r="D94" t="str">
        <f t="shared" si="1"/>
        <v>507 Ausleihungen an verbundene UN, KapG</v>
      </c>
    </row>
    <row r="95" spans="2:4" x14ac:dyDescent="0.25">
      <c r="B95">
        <v>508</v>
      </c>
      <c r="C95" t="str">
        <f>+dict!C95</f>
        <v>Ausleihungen an verbundene UN, EinzelUN</v>
      </c>
      <c r="D95" t="str">
        <f t="shared" si="1"/>
        <v>508 Ausleihungen an verbundene UN, EinzelUN</v>
      </c>
    </row>
    <row r="96" spans="2:4" x14ac:dyDescent="0.25">
      <c r="B96">
        <v>509</v>
      </c>
      <c r="C96" t="str">
        <f>+dict!C96</f>
        <v>Anteile an herrsch. Gesell., PersG (AV)</v>
      </c>
      <c r="D96" t="str">
        <f t="shared" si="1"/>
        <v>509 Anteile an herrsch. Gesell., PersG (AV)</v>
      </c>
    </row>
    <row r="97" spans="2:4" x14ac:dyDescent="0.25">
      <c r="B97">
        <v>510</v>
      </c>
      <c r="C97" t="str">
        <f>+dict!C97</f>
        <v>Beteiligungen</v>
      </c>
      <c r="D97" t="str">
        <f t="shared" si="1"/>
        <v>510 Beteiligungen</v>
      </c>
    </row>
    <row r="98" spans="2:4" x14ac:dyDescent="0.25">
      <c r="B98">
        <v>513</v>
      </c>
      <c r="C98" t="str">
        <f>+dict!C98</f>
        <v>Typisch stille Beteiligungen</v>
      </c>
      <c r="D98" t="str">
        <f t="shared" si="1"/>
        <v>513 Typisch stille Beteiligungen</v>
      </c>
    </row>
    <row r="99" spans="2:4" x14ac:dyDescent="0.25">
      <c r="B99">
        <v>516</v>
      </c>
      <c r="C99" t="str">
        <f>+dict!C99</f>
        <v>Atypische stille Beteiligungen</v>
      </c>
      <c r="D99" t="str">
        <f t="shared" si="1"/>
        <v>516 Atypische stille Beteiligungen</v>
      </c>
    </row>
    <row r="100" spans="2:4" x14ac:dyDescent="0.25">
      <c r="B100">
        <v>517</v>
      </c>
      <c r="C100" t="str">
        <f>+dict!C100</f>
        <v>Beteiligungen an Kapitalgesellschaft</v>
      </c>
      <c r="D100" t="str">
        <f t="shared" si="1"/>
        <v>517 Beteiligungen an Kapitalgesellschaft</v>
      </c>
    </row>
    <row r="101" spans="2:4" x14ac:dyDescent="0.25">
      <c r="B101">
        <v>518</v>
      </c>
      <c r="C101" t="str">
        <f>+dict!C101</f>
        <v>Beteiligungen an Personengesellschaft</v>
      </c>
      <c r="D101" t="str">
        <f t="shared" si="1"/>
        <v>518 Beteiligungen an Personengesellschaft</v>
      </c>
    </row>
    <row r="102" spans="2:4" x14ac:dyDescent="0.25">
      <c r="B102">
        <v>519</v>
      </c>
      <c r="C102" t="str">
        <f>+dict!C102</f>
        <v>Beteiligung GmbH&amp;Co.an Komplementär-GmbH</v>
      </c>
      <c r="D102" t="str">
        <f t="shared" si="1"/>
        <v>519 Beteiligung GmbH&amp;Co.an Komplementär-GmbH</v>
      </c>
    </row>
    <row r="103" spans="2:4" x14ac:dyDescent="0.25">
      <c r="B103">
        <v>520</v>
      </c>
      <c r="C103" t="str">
        <f>+dict!C103</f>
        <v>Ausleih. an UN mit Beteiligungsverh.</v>
      </c>
      <c r="D103" t="str">
        <f t="shared" si="1"/>
        <v>520 Ausleih. an UN mit Beteiligungsverh.</v>
      </c>
    </row>
    <row r="104" spans="2:4" x14ac:dyDescent="0.25">
      <c r="B104">
        <v>523</v>
      </c>
      <c r="C104" t="str">
        <f>+dict!C104</f>
        <v>Ausleihungen an UN mit Beteilig., PersG</v>
      </c>
      <c r="D104" t="str">
        <f t="shared" si="1"/>
        <v>523 Ausleihungen an UN mit Beteilig., PersG</v>
      </c>
    </row>
    <row r="105" spans="2:4" x14ac:dyDescent="0.25">
      <c r="B105">
        <v>524</v>
      </c>
      <c r="C105" t="str">
        <f>+dict!C105</f>
        <v>Ausleihungen an UN mit Beteilig., KapG</v>
      </c>
      <c r="D105" t="str">
        <f t="shared" si="1"/>
        <v>524 Ausleihungen an UN mit Beteilig., KapG</v>
      </c>
    </row>
    <row r="106" spans="2:4" x14ac:dyDescent="0.25">
      <c r="B106">
        <v>525</v>
      </c>
      <c r="C106" t="str">
        <f>+dict!C106</f>
        <v>Wertpapiere des Anlagevermögens</v>
      </c>
      <c r="D106" t="str">
        <f t="shared" si="1"/>
        <v>525 Wertpapiere des Anlagevermögens</v>
      </c>
    </row>
    <row r="107" spans="2:4" x14ac:dyDescent="0.25">
      <c r="B107">
        <v>530</v>
      </c>
      <c r="C107" t="str">
        <f>+dict!C107</f>
        <v>Wertpapiere mit Gewinnbeteil.ansprüch.</v>
      </c>
      <c r="D107" t="str">
        <f t="shared" si="1"/>
        <v>530 Wertpapiere mit Gewinnbeteil.ansprüch.</v>
      </c>
    </row>
    <row r="108" spans="2:4" x14ac:dyDescent="0.25">
      <c r="B108">
        <v>535</v>
      </c>
      <c r="C108" t="str">
        <f>+dict!C108</f>
        <v>Festverzinsliche Wertpapiere</v>
      </c>
      <c r="D108" t="str">
        <f t="shared" si="1"/>
        <v>535 Festverzinsliche Wertpapiere</v>
      </c>
    </row>
    <row r="109" spans="2:4" x14ac:dyDescent="0.25">
      <c r="B109">
        <v>538</v>
      </c>
      <c r="C109" t="str">
        <f>+dict!C109</f>
        <v>Anteile GmbH &amp; Co. an Komplementär-GmbH</v>
      </c>
      <c r="D109" t="str">
        <f t="shared" si="1"/>
        <v>538 Anteile GmbH &amp; Co. an Komplementär-GmbH</v>
      </c>
    </row>
    <row r="110" spans="2:4" x14ac:dyDescent="0.25">
      <c r="B110">
        <v>540</v>
      </c>
      <c r="C110" t="str">
        <f>+dict!C110</f>
        <v>Übrige sonstige Ausleihungen</v>
      </c>
      <c r="D110" t="str">
        <f t="shared" si="1"/>
        <v>540 Übrige sonstige Ausleihungen</v>
      </c>
    </row>
    <row r="111" spans="2:4" x14ac:dyDescent="0.25">
      <c r="B111">
        <v>550</v>
      </c>
      <c r="C111" t="str">
        <f>+dict!C111</f>
        <v>Darlehen (Finanzanlagen)</v>
      </c>
      <c r="D111" t="str">
        <f t="shared" si="1"/>
        <v>550 Darlehen (Finanzanlagen)</v>
      </c>
    </row>
    <row r="112" spans="2:4" x14ac:dyDescent="0.25">
      <c r="B112">
        <v>570</v>
      </c>
      <c r="C112" t="str">
        <f>+dict!C112</f>
        <v>Genossenschaftsanteile z.lfr.Verbleib</v>
      </c>
      <c r="D112" t="str">
        <f t="shared" si="1"/>
        <v>570 Genossenschaftsanteile z.lfr.Verbleib</v>
      </c>
    </row>
    <row r="113" spans="2:4" x14ac:dyDescent="0.25">
      <c r="B113">
        <v>580</v>
      </c>
      <c r="C113" t="str">
        <f>+dict!C113</f>
        <v>Ausleihungen an Gesellschafter</v>
      </c>
      <c r="D113" t="str">
        <f t="shared" si="1"/>
        <v>580 Ausleihungen an Gesellschafter</v>
      </c>
    </row>
    <row r="114" spans="2:4" x14ac:dyDescent="0.25">
      <c r="B114">
        <v>582</v>
      </c>
      <c r="C114" t="str">
        <f>+dict!C114</f>
        <v>Ausleihungen an GmbH-Gesellschafter</v>
      </c>
      <c r="D114" t="str">
        <f t="shared" si="1"/>
        <v>582 Ausleihungen an GmbH-Gesellschafter</v>
      </c>
    </row>
    <row r="115" spans="2:4" x14ac:dyDescent="0.25">
      <c r="B115">
        <v>583</v>
      </c>
      <c r="C115" t="str">
        <f>+dict!C115</f>
        <v>Ausleih. an stille Gesellschafter</v>
      </c>
      <c r="D115" t="str">
        <f t="shared" si="1"/>
        <v>583 Ausleih. an stille Gesellschafter</v>
      </c>
    </row>
    <row r="116" spans="2:4" x14ac:dyDescent="0.25">
      <c r="B116">
        <v>584</v>
      </c>
      <c r="C116" t="str">
        <f>+dict!C116</f>
        <v>Ausleih. an persönlich haftende Ges.er</v>
      </c>
      <c r="D116" t="str">
        <f t="shared" si="1"/>
        <v>584 Ausleih. an persönlich haftende Ges.er</v>
      </c>
    </row>
    <row r="117" spans="2:4" x14ac:dyDescent="0.25">
      <c r="B117">
        <v>586</v>
      </c>
      <c r="C117" t="str">
        <f>+dict!C117</f>
        <v>Ausleihungen an Kommanditisten</v>
      </c>
      <c r="D117" t="str">
        <f t="shared" si="1"/>
        <v>586 Ausleihungen an Kommanditisten</v>
      </c>
    </row>
    <row r="118" spans="2:4" x14ac:dyDescent="0.25">
      <c r="B118">
        <v>590</v>
      </c>
      <c r="C118" t="str">
        <f>+dict!C118</f>
        <v>Ausleihungen an nahe stehende Personen</v>
      </c>
      <c r="D118" t="str">
        <f t="shared" si="1"/>
        <v>590 Ausleihungen an nahe stehende Personen</v>
      </c>
    </row>
    <row r="119" spans="2:4" x14ac:dyDescent="0.25">
      <c r="B119">
        <v>595</v>
      </c>
      <c r="C119" t="str">
        <f>+dict!C119</f>
        <v>LV-Rückdeckungsansprüche z.lfr.Verbl.</v>
      </c>
      <c r="D119" t="str">
        <f t="shared" si="1"/>
        <v>595 LV-Rückdeckungsansprüche z.lfr.Verbl.</v>
      </c>
    </row>
    <row r="120" spans="2:4" x14ac:dyDescent="0.25">
      <c r="B120">
        <v>600</v>
      </c>
      <c r="C120" t="str">
        <f>+dict!C120</f>
        <v>Anleihen, nicht konvertibel</v>
      </c>
      <c r="D120" t="str">
        <f t="shared" si="1"/>
        <v>600 Anleihen, nicht konvertibel</v>
      </c>
    </row>
    <row r="121" spans="2:4" x14ac:dyDescent="0.25">
      <c r="B121">
        <v>601</v>
      </c>
      <c r="C121" t="str">
        <f>+dict!C121</f>
        <v>Anleihen, nicht konvertibel (b. 1 Jahr)</v>
      </c>
      <c r="D121" t="str">
        <f t="shared" si="1"/>
        <v>601 Anleihen, nicht konvertibel (b. 1 Jahr)</v>
      </c>
    </row>
    <row r="122" spans="2:4" x14ac:dyDescent="0.25">
      <c r="B122">
        <v>605</v>
      </c>
      <c r="C122" t="str">
        <f>+dict!C122</f>
        <v>Anleihen, nicht konvertibel (1-5 Jahre)</v>
      </c>
      <c r="D122" t="str">
        <f t="shared" si="1"/>
        <v>605 Anleihen, nicht konvertibel (1-5 Jahre)</v>
      </c>
    </row>
    <row r="123" spans="2:4" x14ac:dyDescent="0.25">
      <c r="B123">
        <v>610</v>
      </c>
      <c r="C123" t="str">
        <f>+dict!C123</f>
        <v>Anleihen, nicht konvertibel (g.5 Jahre)</v>
      </c>
      <c r="D123" t="str">
        <f t="shared" si="1"/>
        <v>610 Anleihen, nicht konvertibel (g.5 Jahre)</v>
      </c>
    </row>
    <row r="124" spans="2:4" x14ac:dyDescent="0.25">
      <c r="B124">
        <v>615</v>
      </c>
      <c r="C124" t="str">
        <f>+dict!C124</f>
        <v>Anleihen konvertibel</v>
      </c>
      <c r="D124" t="str">
        <f t="shared" si="1"/>
        <v>615 Anleihen konvertibel</v>
      </c>
    </row>
    <row r="125" spans="2:4" x14ac:dyDescent="0.25">
      <c r="B125">
        <v>616</v>
      </c>
      <c r="C125" t="str">
        <f>+dict!C125</f>
        <v>Anleihen konvertibel(bis 1 Jahr)</v>
      </c>
      <c r="D125" t="str">
        <f t="shared" si="1"/>
        <v>616 Anleihen konvertibel(bis 1 Jahr)</v>
      </c>
    </row>
    <row r="126" spans="2:4" x14ac:dyDescent="0.25">
      <c r="B126">
        <v>620</v>
      </c>
      <c r="C126" t="str">
        <f>+dict!C126</f>
        <v>Anleihen konvertibel(1-5 Jahre)</v>
      </c>
      <c r="D126" t="str">
        <f t="shared" si="1"/>
        <v>620 Anleihen konvertibel(1-5 Jahre)</v>
      </c>
    </row>
    <row r="127" spans="2:4" x14ac:dyDescent="0.25">
      <c r="B127">
        <v>625</v>
      </c>
      <c r="C127" t="str">
        <f>+dict!C127</f>
        <v>Anleihen konvertibel(größer 5 Jahre)</v>
      </c>
      <c r="D127" t="str">
        <f t="shared" si="1"/>
        <v>625 Anleihen konvertibel(größer 5 Jahre)</v>
      </c>
    </row>
    <row r="128" spans="2:4" x14ac:dyDescent="0.25">
      <c r="B128">
        <v>630</v>
      </c>
      <c r="C128" t="str">
        <f>+dict!C128</f>
        <v>Verbindlichkeiten gg. Kreditinstituten</v>
      </c>
      <c r="D128" t="str">
        <f t="shared" si="1"/>
        <v>630 Verbindlichkeiten gg. Kreditinstituten</v>
      </c>
    </row>
    <row r="129" spans="2:4" x14ac:dyDescent="0.25">
      <c r="B129">
        <v>631</v>
      </c>
      <c r="C129" t="str">
        <f>+dict!C129</f>
        <v>Verbindlichkeiten Kreditinstitut(b.1J)</v>
      </c>
      <c r="D129" t="str">
        <f t="shared" si="1"/>
        <v>631 Verbindlichkeiten Kreditinstitut(b.1J)</v>
      </c>
    </row>
    <row r="130" spans="2:4" x14ac:dyDescent="0.25">
      <c r="B130">
        <v>640</v>
      </c>
      <c r="C130" t="str">
        <f>+dict!C130</f>
        <v>Verbindlichkeiten Kreditinstitut(1-5J)</v>
      </c>
      <c r="D130" t="str">
        <f t="shared" si="1"/>
        <v>640 Verbindlichkeiten Kreditinstitut(1-5J)</v>
      </c>
    </row>
    <row r="131" spans="2:4" x14ac:dyDescent="0.25">
      <c r="B131">
        <v>650</v>
      </c>
      <c r="C131" t="str">
        <f>+dict!C131</f>
        <v>Verbindlichkeiten Kreditinstitut(g.5J)</v>
      </c>
      <c r="D131" t="str">
        <f t="shared" ref="D131:D194" si="2">+B131&amp;" "&amp;C131</f>
        <v>650 Verbindlichkeiten Kreditinstitut(g.5J)</v>
      </c>
    </row>
    <row r="132" spans="2:4" x14ac:dyDescent="0.25">
      <c r="B132">
        <v>660</v>
      </c>
      <c r="C132" t="str">
        <f>+dict!C132</f>
        <v>TZ-Verbindlichkeit. gg. Kreditinstituten</v>
      </c>
      <c r="D132" t="str">
        <f t="shared" si="2"/>
        <v>660 TZ-Verbindlichkeit. gg. Kreditinstituten</v>
      </c>
    </row>
    <row r="133" spans="2:4" x14ac:dyDescent="0.25">
      <c r="B133">
        <v>661</v>
      </c>
      <c r="C133" t="str">
        <f>+dict!C133</f>
        <v>TZ-Verbindlichkeit. Kreditinstitut(b.1J)</v>
      </c>
      <c r="D133" t="str">
        <f t="shared" si="2"/>
        <v>661 TZ-Verbindlichkeit. Kreditinstitut(b.1J)</v>
      </c>
    </row>
    <row r="134" spans="2:4" x14ac:dyDescent="0.25">
      <c r="B134">
        <v>670</v>
      </c>
      <c r="C134" t="str">
        <f>+dict!C134</f>
        <v>TZ-Verbindlichkeit. Kreditinstitut(1-5J)</v>
      </c>
      <c r="D134" t="str">
        <f t="shared" si="2"/>
        <v>670 TZ-Verbindlichkeit. Kreditinstitut(1-5J)</v>
      </c>
    </row>
    <row r="135" spans="2:4" x14ac:dyDescent="0.25">
      <c r="B135">
        <v>680</v>
      </c>
      <c r="C135" t="str">
        <f>+dict!C135</f>
        <v>TZ-Verbindlichkeit. Kreditinstitut(g.5J)</v>
      </c>
      <c r="D135" t="str">
        <f t="shared" si="2"/>
        <v>680 TZ-Verbindlichkeit. Kreditinstitut(g.5J)</v>
      </c>
    </row>
    <row r="136" spans="2:4" x14ac:dyDescent="0.25">
      <c r="B136">
        <v>690</v>
      </c>
      <c r="C136" t="str">
        <f>+dict!C136</f>
        <v>Verb.g.Kred.inst.,vor Rlz-Differenzierg</v>
      </c>
      <c r="D136" t="str">
        <f t="shared" si="2"/>
        <v>690 Verb.g.Kred.inst.,vor Rlz-Differenzierg</v>
      </c>
    </row>
    <row r="137" spans="2:4" x14ac:dyDescent="0.25">
      <c r="B137">
        <v>699</v>
      </c>
      <c r="C137" t="str">
        <f>+dict!C137</f>
        <v>Gegenkonto bei Aufteilung Kto 0690-98</v>
      </c>
      <c r="D137" t="str">
        <f t="shared" si="2"/>
        <v>699 Gegenkonto bei Aufteilung Kto 0690-98</v>
      </c>
    </row>
    <row r="138" spans="2:4" x14ac:dyDescent="0.25">
      <c r="B138">
        <v>700</v>
      </c>
      <c r="C138" t="str">
        <f>+dict!C138</f>
        <v>Verbindlichk.gegenüber verbundenen UN</v>
      </c>
      <c r="D138" t="str">
        <f t="shared" si="2"/>
        <v>700 Verbindlichk.gegenüber verbundenen UN</v>
      </c>
    </row>
    <row r="139" spans="2:4" x14ac:dyDescent="0.25">
      <c r="B139">
        <v>701</v>
      </c>
      <c r="C139" t="str">
        <f>+dict!C139</f>
        <v>Verbindlichkeit. gg.verbundene UN(b.1 J)</v>
      </c>
      <c r="D139" t="str">
        <f t="shared" si="2"/>
        <v>701 Verbindlichkeit. gg.verbundene UN(b.1 J)</v>
      </c>
    </row>
    <row r="140" spans="2:4" x14ac:dyDescent="0.25">
      <c r="B140">
        <v>705</v>
      </c>
      <c r="C140" t="str">
        <f>+dict!C140</f>
        <v>Verbindlichkeit. gg.verbundene UN(1-5 J)</v>
      </c>
      <c r="D140" t="str">
        <f t="shared" si="2"/>
        <v>705 Verbindlichkeit. gg.verbundene UN(1-5 J)</v>
      </c>
    </row>
    <row r="141" spans="2:4" x14ac:dyDescent="0.25">
      <c r="B141">
        <v>710</v>
      </c>
      <c r="C141" t="str">
        <f>+dict!C141</f>
        <v>Verbindlichkeit. gg.verbundene UN(g.5 J)</v>
      </c>
      <c r="D141" t="str">
        <f t="shared" si="2"/>
        <v>710 Verbindlichkeit. gg.verbundene UN(g.5 J)</v>
      </c>
    </row>
    <row r="142" spans="2:4" x14ac:dyDescent="0.25">
      <c r="B142">
        <v>715</v>
      </c>
      <c r="C142" t="str">
        <f>+dict!C142</f>
        <v>Verbindl. gg.UN mit Beteiligungsverh.</v>
      </c>
      <c r="D142" t="str">
        <f t="shared" si="2"/>
        <v>715 Verbindl. gg.UN mit Beteiligungsverh.</v>
      </c>
    </row>
    <row r="143" spans="2:4" x14ac:dyDescent="0.25">
      <c r="B143">
        <v>716</v>
      </c>
      <c r="C143" t="str">
        <f>+dict!C143</f>
        <v>Verbindl. gg.UN mit Beteiligg.verh. b.1J</v>
      </c>
      <c r="D143" t="str">
        <f t="shared" si="2"/>
        <v>716 Verbindl. gg.UN mit Beteiligg.verh. b.1J</v>
      </c>
    </row>
    <row r="144" spans="2:4" x14ac:dyDescent="0.25">
      <c r="B144">
        <v>720</v>
      </c>
      <c r="C144" t="str">
        <f>+dict!C144</f>
        <v>Verbindl. gg.UN mit Beteiligg.verh. 1-5J</v>
      </c>
      <c r="D144" t="str">
        <f t="shared" si="2"/>
        <v>720 Verbindl. gg.UN mit Beteiligg.verh. 1-5J</v>
      </c>
    </row>
    <row r="145" spans="2:4" x14ac:dyDescent="0.25">
      <c r="B145">
        <v>725</v>
      </c>
      <c r="C145" t="str">
        <f>+dict!C145</f>
        <v>Verbindl. gg.UN mit Beteiligg.verh. g.5J</v>
      </c>
      <c r="D145" t="str">
        <f t="shared" si="2"/>
        <v>725 Verbindl. gg.UN mit Beteiligg.verh. g.5J</v>
      </c>
    </row>
    <row r="146" spans="2:4" x14ac:dyDescent="0.25">
      <c r="B146">
        <v>730</v>
      </c>
      <c r="C146" t="str">
        <f>+dict!C146</f>
        <v>Verbindlichkeit.gg. Gesellschaftern</v>
      </c>
      <c r="D146" t="str">
        <f t="shared" si="2"/>
        <v>730 Verbindlichkeit.gg. Gesellschaftern</v>
      </c>
    </row>
    <row r="147" spans="2:4" x14ac:dyDescent="0.25">
      <c r="B147">
        <v>731</v>
      </c>
      <c r="C147" t="str">
        <f>+dict!C147</f>
        <v>Verbindlichkeit.gg. Gesellschaftern b.1J</v>
      </c>
      <c r="D147" t="str">
        <f t="shared" si="2"/>
        <v>731 Verbindlichkeit.gg. Gesellschaftern b.1J</v>
      </c>
    </row>
    <row r="148" spans="2:4" x14ac:dyDescent="0.25">
      <c r="B148">
        <v>740</v>
      </c>
      <c r="C148" t="str">
        <f>+dict!C148</f>
        <v>Verbindlichkeit.gg. Gesellschaftern 1-5J</v>
      </c>
      <c r="D148" t="str">
        <f t="shared" si="2"/>
        <v>740 Verbindlichkeit.gg. Gesellschaftern 1-5J</v>
      </c>
    </row>
    <row r="149" spans="2:4" x14ac:dyDescent="0.25">
      <c r="B149">
        <v>750</v>
      </c>
      <c r="C149" t="str">
        <f>+dict!C149</f>
        <v>Verbindlichkeit.gg. Gesellschaftern g.5J</v>
      </c>
      <c r="D149" t="str">
        <f t="shared" si="2"/>
        <v>750 Verbindlichkeit.gg. Gesellschaftern g.5J</v>
      </c>
    </row>
    <row r="150" spans="2:4" x14ac:dyDescent="0.25">
      <c r="B150">
        <v>755</v>
      </c>
      <c r="C150" t="str">
        <f>+dict!C150</f>
        <v>Verb.gg.Gesellschaftern off.Ausschüttg.</v>
      </c>
      <c r="D150" t="str">
        <f t="shared" si="2"/>
        <v>755 Verb.gg.Gesellschaftern off.Ausschüttg.</v>
      </c>
    </row>
    <row r="151" spans="2:4" x14ac:dyDescent="0.25">
      <c r="B151">
        <v>760</v>
      </c>
      <c r="C151" t="str">
        <f>+dict!C151</f>
        <v>Verb.ggü.typ.stillen Gesellschaftern</v>
      </c>
      <c r="D151" t="str">
        <f t="shared" si="2"/>
        <v>760 Verb.ggü.typ.stillen Gesellschaftern</v>
      </c>
    </row>
    <row r="152" spans="2:4" x14ac:dyDescent="0.25">
      <c r="B152">
        <v>761</v>
      </c>
      <c r="C152" t="str">
        <f>+dict!C152</f>
        <v>Verb.ggü.typ.stillen Gesellsch.(b.1J)</v>
      </c>
      <c r="D152" t="str">
        <f t="shared" si="2"/>
        <v>761 Verb.ggü.typ.stillen Gesellsch.(b.1J)</v>
      </c>
    </row>
    <row r="153" spans="2:4" x14ac:dyDescent="0.25">
      <c r="B153">
        <v>764</v>
      </c>
      <c r="C153" t="str">
        <f>+dict!C153</f>
        <v>Verb.ggü.typ.stillen Gesellsch.(1-5J)</v>
      </c>
      <c r="D153" t="str">
        <f t="shared" si="2"/>
        <v>764 Verb.ggü.typ.stillen Gesellsch.(1-5J)</v>
      </c>
    </row>
    <row r="154" spans="2:4" x14ac:dyDescent="0.25">
      <c r="B154">
        <v>767</v>
      </c>
      <c r="C154" t="str">
        <f>+dict!C154</f>
        <v>Verb.ggü.typ.stillen Gesellsch.(g.5J)</v>
      </c>
      <c r="D154" t="str">
        <f t="shared" si="2"/>
        <v>767 Verb.ggü.typ.stillen Gesellsch.(g.5J)</v>
      </c>
    </row>
    <row r="155" spans="2:4" x14ac:dyDescent="0.25">
      <c r="B155">
        <v>770</v>
      </c>
      <c r="C155" t="str">
        <f>+dict!C155</f>
        <v>Verb.ggü.atyp.stillen Gesellschaftern</v>
      </c>
      <c r="D155" t="str">
        <f t="shared" si="2"/>
        <v>770 Verb.ggü.atyp.stillen Gesellschaftern</v>
      </c>
    </row>
    <row r="156" spans="2:4" x14ac:dyDescent="0.25">
      <c r="B156">
        <v>771</v>
      </c>
      <c r="C156" t="str">
        <f>+dict!C156</f>
        <v>Verb.ggü.atyp.stillen Gesellsch.(b.1J)</v>
      </c>
      <c r="D156" t="str">
        <f t="shared" si="2"/>
        <v>771 Verb.ggü.atyp.stillen Gesellsch.(b.1J)</v>
      </c>
    </row>
    <row r="157" spans="2:4" x14ac:dyDescent="0.25">
      <c r="B157">
        <v>774</v>
      </c>
      <c r="C157" t="str">
        <f>+dict!C157</f>
        <v>Verb.ggü.atyp.stillen Gesellsch.(1-5J)</v>
      </c>
      <c r="D157" t="str">
        <f t="shared" si="2"/>
        <v>774 Verb.ggü.atyp.stillen Gesellsch.(1-5J)</v>
      </c>
    </row>
    <row r="158" spans="2:4" x14ac:dyDescent="0.25">
      <c r="B158">
        <v>777</v>
      </c>
      <c r="C158" t="str">
        <f>+dict!C158</f>
        <v>Verb.ggü.atyp.stillen Gesellsch.(g.5J)</v>
      </c>
      <c r="D158" t="str">
        <f t="shared" si="2"/>
        <v>777 Verb.ggü.atyp.stillen Gesellsch.(g.5J)</v>
      </c>
    </row>
    <row r="159" spans="2:4" x14ac:dyDescent="0.25">
      <c r="B159">
        <v>780</v>
      </c>
      <c r="C159" t="str">
        <f>+dict!C159</f>
        <v>Partiarische Darlehen</v>
      </c>
      <c r="D159" t="str">
        <f t="shared" si="2"/>
        <v>780 Partiarische Darlehen</v>
      </c>
    </row>
    <row r="160" spans="2:4" x14ac:dyDescent="0.25">
      <c r="B160">
        <v>781</v>
      </c>
      <c r="C160" t="str">
        <f>+dict!C160</f>
        <v>Partiarische Darlehen(bis 1 Jahr)</v>
      </c>
      <c r="D160" t="str">
        <f t="shared" si="2"/>
        <v>781 Partiarische Darlehen(bis 1 Jahr)</v>
      </c>
    </row>
    <row r="161" spans="2:4" x14ac:dyDescent="0.25">
      <c r="B161">
        <v>784</v>
      </c>
      <c r="C161" t="str">
        <f>+dict!C161</f>
        <v>Partiarische Darlehen(1-5 Jahre)</v>
      </c>
      <c r="D161" t="str">
        <f t="shared" si="2"/>
        <v>784 Partiarische Darlehen(1-5 Jahre)</v>
      </c>
    </row>
    <row r="162" spans="2:4" x14ac:dyDescent="0.25">
      <c r="B162">
        <v>787</v>
      </c>
      <c r="C162" t="str">
        <f>+dict!C162</f>
        <v>Partiarische Darlehen(g. 5 Jahre)</v>
      </c>
      <c r="D162" t="str">
        <f t="shared" si="2"/>
        <v>787 Partiarische Darlehen(g. 5 Jahre)</v>
      </c>
    </row>
    <row r="163" spans="2:4" x14ac:dyDescent="0.25">
      <c r="B163">
        <v>790</v>
      </c>
      <c r="C163" t="str">
        <f>+dict!C163</f>
        <v>So.Verb.vor Rlz-Differenz.(n.Bilanzier.)</v>
      </c>
      <c r="D163" t="str">
        <f t="shared" si="2"/>
        <v>790 So.Verb.vor Rlz-Differenz.(n.Bilanzier.)</v>
      </c>
    </row>
    <row r="164" spans="2:4" x14ac:dyDescent="0.25">
      <c r="B164">
        <v>799</v>
      </c>
      <c r="C164" t="str">
        <f>+dict!C164</f>
        <v>Gegenkonto Aufteilung so.Verbindlichk.</v>
      </c>
      <c r="D164" t="str">
        <f t="shared" si="2"/>
        <v>799 Gegenkonto Aufteilung so.Verbindlichk.</v>
      </c>
    </row>
    <row r="165" spans="2:4" x14ac:dyDescent="0.25">
      <c r="B165">
        <v>800</v>
      </c>
      <c r="C165" t="str">
        <f>+dict!C165</f>
        <v>Gezeichnetes Kapital</v>
      </c>
      <c r="D165" t="str">
        <f t="shared" si="2"/>
        <v>800 Gezeichnetes Kapital</v>
      </c>
    </row>
    <row r="166" spans="2:4" x14ac:dyDescent="0.25">
      <c r="B166">
        <v>809</v>
      </c>
      <c r="C166" t="str">
        <f>+dict!C166</f>
        <v>Kapitalerhöhung aus Gesellschaftsmitteln</v>
      </c>
      <c r="D166" t="str">
        <f t="shared" si="2"/>
        <v>809 Kapitalerhöhung aus Gesellschaftsmitteln</v>
      </c>
    </row>
    <row r="167" spans="2:4" x14ac:dyDescent="0.25">
      <c r="B167">
        <v>810</v>
      </c>
      <c r="C167" t="str">
        <f>+dict!C167</f>
        <v>Geschäftsguthaben verbleib. Mitglieder</v>
      </c>
      <c r="D167" t="str">
        <f t="shared" si="2"/>
        <v>810 Geschäftsguthaben verbleib. Mitglieder</v>
      </c>
    </row>
    <row r="168" spans="2:4" x14ac:dyDescent="0.25">
      <c r="B168">
        <v>811</v>
      </c>
      <c r="C168" t="str">
        <f>+dict!C168</f>
        <v>Geschäftsguthaben ausscheid.Mitglieder</v>
      </c>
      <c r="D168" t="str">
        <f t="shared" si="2"/>
        <v>811 Geschäftsguthaben ausscheid.Mitglieder</v>
      </c>
    </row>
    <row r="169" spans="2:4" x14ac:dyDescent="0.25">
      <c r="B169">
        <v>812</v>
      </c>
      <c r="C169" t="str">
        <f>+dict!C169</f>
        <v>Geschäftsguthaben gekünd. Geschäftsant</v>
      </c>
      <c r="D169" t="str">
        <f t="shared" si="2"/>
        <v>812 Geschäftsguthaben gekünd. Geschäftsant</v>
      </c>
    </row>
    <row r="170" spans="2:4" x14ac:dyDescent="0.25">
      <c r="B170">
        <v>813</v>
      </c>
      <c r="C170" t="str">
        <f>+dict!C170</f>
        <v>Fällige Einzahl. Geschäftsant. vermerkt</v>
      </c>
      <c r="D170" t="str">
        <f t="shared" si="2"/>
        <v>813 Fällige Einzahl. Geschäftsant. vermerkt</v>
      </c>
    </row>
    <row r="171" spans="2:4" x14ac:dyDescent="0.25">
      <c r="B171">
        <v>815</v>
      </c>
      <c r="C171" t="str">
        <f>+dict!C171</f>
        <v>Gkto.fällige Einzah.Geschäftsant. verm.</v>
      </c>
      <c r="D171" t="str">
        <f t="shared" si="2"/>
        <v>815 Gkto.fällige Einzah.Geschäftsant. verm.</v>
      </c>
    </row>
    <row r="172" spans="2:4" x14ac:dyDescent="0.25">
      <c r="B172">
        <v>819</v>
      </c>
      <c r="C172" t="str">
        <f>+dict!C172</f>
        <v>Erworbene eigene Anteile</v>
      </c>
      <c r="D172" t="str">
        <f t="shared" si="2"/>
        <v>819 Erworbene eigene Anteile</v>
      </c>
    </row>
    <row r="173" spans="2:4" x14ac:dyDescent="0.25">
      <c r="B173">
        <v>820</v>
      </c>
      <c r="C173" t="str">
        <f>+dict!C173</f>
        <v>Ausstehende Einlage nicht eingefordert</v>
      </c>
      <c r="D173" t="str">
        <f t="shared" si="2"/>
        <v>820 Ausstehende Einlage nicht eingefordert</v>
      </c>
    </row>
    <row r="174" spans="2:4" x14ac:dyDescent="0.25">
      <c r="B174">
        <v>830</v>
      </c>
      <c r="C174" t="str">
        <f>+dict!C174</f>
        <v>Ausstehende Einlage eingefordert</v>
      </c>
      <c r="D174" t="str">
        <f t="shared" si="2"/>
        <v>830 Ausstehende Einlage eingefordert</v>
      </c>
    </row>
    <row r="175" spans="2:4" x14ac:dyDescent="0.25">
      <c r="B175">
        <v>839</v>
      </c>
      <c r="C175" t="str">
        <f>+dict!C175</f>
        <v>Nachschüsse</v>
      </c>
      <c r="D175" t="str">
        <f t="shared" si="2"/>
        <v>839 Nachschüsse</v>
      </c>
    </row>
    <row r="176" spans="2:4" x14ac:dyDescent="0.25">
      <c r="B176">
        <v>840</v>
      </c>
      <c r="C176" t="str">
        <f>+dict!C176</f>
        <v>Kapitalrücklage</v>
      </c>
      <c r="D176" t="str">
        <f t="shared" si="2"/>
        <v>840 Kapitalrücklage</v>
      </c>
    </row>
    <row r="177" spans="2:4" x14ac:dyDescent="0.25">
      <c r="B177">
        <v>841</v>
      </c>
      <c r="C177" t="str">
        <f>+dict!C177</f>
        <v>Kapitalrücklage/Anteile ü. Nennbetrag</v>
      </c>
      <c r="D177" t="str">
        <f t="shared" si="2"/>
        <v>841 Kapitalrücklage/Anteile ü. Nennbetrag</v>
      </c>
    </row>
    <row r="178" spans="2:4" x14ac:dyDescent="0.25">
      <c r="B178">
        <v>842</v>
      </c>
      <c r="C178" t="str">
        <f>+dict!C178</f>
        <v>Kapitalrückl./Ausgabe Schuldverschr.</v>
      </c>
      <c r="D178" t="str">
        <f t="shared" si="2"/>
        <v>842 Kapitalrückl./Ausgabe Schuldverschr.</v>
      </c>
    </row>
    <row r="179" spans="2:4" x14ac:dyDescent="0.25">
      <c r="B179">
        <v>843</v>
      </c>
      <c r="C179" t="str">
        <f>+dict!C179</f>
        <v>Kapitalrücklage gg.Vorzugsgewährung</v>
      </c>
      <c r="D179" t="str">
        <f t="shared" si="2"/>
        <v>843 Kapitalrücklage gg.Vorzugsgewährung</v>
      </c>
    </row>
    <row r="180" spans="2:4" x14ac:dyDescent="0.25">
      <c r="B180">
        <v>844</v>
      </c>
      <c r="C180" t="str">
        <f>+dict!C180</f>
        <v>Kapitalrückl. durch Zuzahlungen in EK</v>
      </c>
      <c r="D180" t="str">
        <f t="shared" si="2"/>
        <v>844 Kapitalrückl. durch Zuzahlungen in EK</v>
      </c>
    </row>
    <row r="181" spans="2:4" x14ac:dyDescent="0.25">
      <c r="B181">
        <v>845</v>
      </c>
      <c r="C181" t="str">
        <f>+dict!C181</f>
        <v>Nachschusskapital</v>
      </c>
      <c r="D181" t="str">
        <f t="shared" si="2"/>
        <v>845 Nachschusskapital</v>
      </c>
    </row>
    <row r="182" spans="2:4" x14ac:dyDescent="0.25">
      <c r="B182">
        <v>846</v>
      </c>
      <c r="C182" t="str">
        <f>+dict!C182</f>
        <v>Gesetzliche Rücklage</v>
      </c>
      <c r="D182" t="str">
        <f t="shared" si="2"/>
        <v>846 Gesetzliche Rücklage</v>
      </c>
    </row>
    <row r="183" spans="2:4" x14ac:dyDescent="0.25">
      <c r="B183">
        <v>848</v>
      </c>
      <c r="C183" t="str">
        <f>+dict!C183</f>
        <v>Gewinnrücklage Erwerb eigener Anteile</v>
      </c>
      <c r="D183" t="str">
        <f t="shared" si="2"/>
        <v>848 Gewinnrücklage Erwerb eigener Anteile</v>
      </c>
    </row>
    <row r="184" spans="2:4" x14ac:dyDescent="0.25">
      <c r="B184">
        <v>849</v>
      </c>
      <c r="C184" t="str">
        <f>+dict!C184</f>
        <v>Rücklage Anteile an herrsch. Unternehmen</v>
      </c>
      <c r="D184" t="str">
        <f t="shared" si="2"/>
        <v>849 Rücklage Anteile an herrsch. Unternehmen</v>
      </c>
    </row>
    <row r="185" spans="2:4" x14ac:dyDescent="0.25">
      <c r="B185">
        <v>851</v>
      </c>
      <c r="C185" t="str">
        <f>+dict!C185</f>
        <v>Satzungsmäßige Rücklagen</v>
      </c>
      <c r="D185" t="str">
        <f t="shared" si="2"/>
        <v>851 Satzungsmäßige Rücklagen</v>
      </c>
    </row>
    <row r="186" spans="2:4" x14ac:dyDescent="0.25">
      <c r="B186">
        <v>852</v>
      </c>
      <c r="C186" t="str">
        <f>+dict!C186</f>
        <v>Andere Ergebnisrücklagen</v>
      </c>
      <c r="D186" t="str">
        <f t="shared" si="2"/>
        <v>852 Andere Ergebnisrücklagen</v>
      </c>
    </row>
    <row r="187" spans="2:4" x14ac:dyDescent="0.25">
      <c r="B187">
        <v>853</v>
      </c>
      <c r="C187" t="str">
        <f>+dict!C187</f>
        <v>Gewinnrücklage Übergangsvorschr. BilMoG</v>
      </c>
      <c r="D187" t="str">
        <f t="shared" si="2"/>
        <v>853 Gewinnrücklage Übergangsvorschr. BilMoG</v>
      </c>
    </row>
    <row r="188" spans="2:4" x14ac:dyDescent="0.25">
      <c r="B188">
        <v>854</v>
      </c>
      <c r="C188" t="str">
        <f>+dict!C188</f>
        <v>Gewinnrücklage Zuschreibg. Sachanlage</v>
      </c>
      <c r="D188" t="str">
        <f t="shared" si="2"/>
        <v>854 Gewinnrücklage Zuschreibg. Sachanlage</v>
      </c>
    </row>
    <row r="189" spans="2:4" x14ac:dyDescent="0.25">
      <c r="B189">
        <v>855</v>
      </c>
      <c r="C189" t="str">
        <f>+dict!C189</f>
        <v>Andere Gewinnrücklagen</v>
      </c>
      <c r="D189" t="str">
        <f t="shared" si="2"/>
        <v>855 Andere Gewinnrücklagen</v>
      </c>
    </row>
    <row r="190" spans="2:4" x14ac:dyDescent="0.25">
      <c r="B190">
        <v>856</v>
      </c>
      <c r="C190" t="str">
        <f>+dict!C190</f>
        <v>Eigenkapitalanteil von Wertaufholungen</v>
      </c>
      <c r="D190" t="str">
        <f t="shared" si="2"/>
        <v>856 Eigenkapitalanteil von Wertaufholungen</v>
      </c>
    </row>
    <row r="191" spans="2:4" x14ac:dyDescent="0.25">
      <c r="B191">
        <v>857</v>
      </c>
      <c r="C191" t="str">
        <f>+dict!C191</f>
        <v>Gewinnrücklage Zuschreibg. Finanzanl.</v>
      </c>
      <c r="D191" t="str">
        <f t="shared" si="2"/>
        <v>857 Gewinnrücklage Zuschreibg. Finanzanl.</v>
      </c>
    </row>
    <row r="192" spans="2:4" x14ac:dyDescent="0.25">
      <c r="B192">
        <v>858</v>
      </c>
      <c r="C192" t="str">
        <f>+dict!C192</f>
        <v>Gewinnrücklage Auflösung SoPo</v>
      </c>
      <c r="D192" t="str">
        <f t="shared" si="2"/>
        <v>858 Gewinnrücklage Auflösung SoPo</v>
      </c>
    </row>
    <row r="193" spans="2:4" x14ac:dyDescent="0.25">
      <c r="B193">
        <v>859</v>
      </c>
      <c r="C193" t="str">
        <f>+dict!C193</f>
        <v>Latente Steuern (H) neutrale Verrechnung</v>
      </c>
      <c r="D193" t="str">
        <f t="shared" si="2"/>
        <v>859 Latente Steuern (H) neutrale Verrechnung</v>
      </c>
    </row>
    <row r="194" spans="2:4" x14ac:dyDescent="0.25">
      <c r="B194">
        <v>860</v>
      </c>
      <c r="C194" t="str">
        <f>+dict!C194</f>
        <v>Gewinnvortrag vor Verwendung</v>
      </c>
      <c r="D194" t="str">
        <f t="shared" si="2"/>
        <v>860 Gewinnvortrag vor Verwendung</v>
      </c>
    </row>
    <row r="195" spans="2:4" x14ac:dyDescent="0.25">
      <c r="B195">
        <v>865</v>
      </c>
      <c r="C195" t="str">
        <f>+dict!C195</f>
        <v>Gewinnvortrag vor Verwendung (KKE)</v>
      </c>
      <c r="D195" t="str">
        <f t="shared" ref="D195:D258" si="3">+B195&amp;" "&amp;C195</f>
        <v>865 Gewinnvortrag vor Verwendung (KKE)</v>
      </c>
    </row>
    <row r="196" spans="2:4" x14ac:dyDescent="0.25">
      <c r="B196">
        <v>867</v>
      </c>
      <c r="C196" t="str">
        <f>+dict!C196</f>
        <v>Verlustvortrag vor Verwendung (KKE)</v>
      </c>
      <c r="D196" t="str">
        <f t="shared" si="3"/>
        <v>867 Verlustvortrag vor Verwendung (KKE)</v>
      </c>
    </row>
    <row r="197" spans="2:4" x14ac:dyDescent="0.25">
      <c r="B197">
        <v>868</v>
      </c>
      <c r="C197" t="str">
        <f>+dict!C197</f>
        <v>Verlustvortrag vor Verwendung</v>
      </c>
      <c r="D197" t="str">
        <f t="shared" si="3"/>
        <v>868 Verlustvortrag vor Verwendung</v>
      </c>
    </row>
    <row r="198" spans="2:4" x14ac:dyDescent="0.25">
      <c r="B198">
        <v>870</v>
      </c>
      <c r="C198" t="str">
        <f>+dict!C198</f>
        <v>Festkapital (VH), EK</v>
      </c>
      <c r="D198" t="str">
        <f t="shared" si="3"/>
        <v>870 Festkapital (VH), EK</v>
      </c>
    </row>
    <row r="199" spans="2:4" x14ac:dyDescent="0.25">
      <c r="B199">
        <v>871</v>
      </c>
      <c r="C199" t="str">
        <f>+dict!C199</f>
        <v>Kapital (fester Anteil, nur EU)</v>
      </c>
      <c r="D199" t="str">
        <f t="shared" si="3"/>
        <v>871 Kapital (fester Anteil, nur EU)</v>
      </c>
    </row>
    <row r="200" spans="2:4" x14ac:dyDescent="0.25">
      <c r="B200">
        <v>880</v>
      </c>
      <c r="C200" t="str">
        <f>+dict!C200</f>
        <v>Variables Kapital (VH), EK</v>
      </c>
      <c r="D200" t="str">
        <f t="shared" si="3"/>
        <v>880 Variables Kapital (VH), EK</v>
      </c>
    </row>
    <row r="201" spans="2:4" x14ac:dyDescent="0.25">
      <c r="B201">
        <v>881</v>
      </c>
      <c r="C201" t="str">
        <f>+dict!C201</f>
        <v>Kapital (variabler Anteil, nur EU)</v>
      </c>
      <c r="D201" t="str">
        <f t="shared" si="3"/>
        <v>881 Kapital (variabler Anteil, nur EU)</v>
      </c>
    </row>
    <row r="202" spans="2:4" x14ac:dyDescent="0.25">
      <c r="B202">
        <v>890</v>
      </c>
      <c r="C202" t="str">
        <f>+dict!C202</f>
        <v>Gesellschafter-Darlehen (VH), FK</v>
      </c>
      <c r="D202" t="str">
        <f t="shared" si="3"/>
        <v>890 Gesellschafter-Darlehen (VH), FK</v>
      </c>
    </row>
    <row r="203" spans="2:4" x14ac:dyDescent="0.25">
      <c r="B203">
        <v>900</v>
      </c>
      <c r="C203" t="str">
        <f>+dict!C203</f>
        <v>Kommandit-Kapital (TH), EK</v>
      </c>
      <c r="D203" t="str">
        <f t="shared" si="3"/>
        <v>900 Kommandit-Kapital (TH), EK</v>
      </c>
    </row>
    <row r="204" spans="2:4" x14ac:dyDescent="0.25">
      <c r="B204">
        <v>910</v>
      </c>
      <c r="C204" t="str">
        <f>+dict!C204</f>
        <v>Verlustausgleichskonto (TH), EK</v>
      </c>
      <c r="D204" t="str">
        <f t="shared" si="3"/>
        <v>910 Verlustausgleichskonto (TH), EK</v>
      </c>
    </row>
    <row r="205" spans="2:4" x14ac:dyDescent="0.25">
      <c r="B205">
        <v>920</v>
      </c>
      <c r="C205" t="str">
        <f>+dict!C205</f>
        <v>Gesellschafter-Darlehen (TH), FK</v>
      </c>
      <c r="D205" t="str">
        <f t="shared" si="3"/>
        <v>920 Gesellschafter-Darlehen (TH), FK</v>
      </c>
    </row>
    <row r="206" spans="2:4" x14ac:dyDescent="0.25">
      <c r="B206">
        <v>930</v>
      </c>
      <c r="C206" t="str">
        <f>+dict!C206</f>
        <v>Übrige andere Sonderposten</v>
      </c>
      <c r="D206" t="str">
        <f t="shared" si="3"/>
        <v>930 Übrige andere Sonderposten</v>
      </c>
    </row>
    <row r="207" spans="2:4" x14ac:dyDescent="0.25">
      <c r="B207">
        <v>931</v>
      </c>
      <c r="C207" t="str">
        <f>+dict!C207</f>
        <v>Steuerfreie Rücklagen nach § 6b EStG</v>
      </c>
      <c r="D207" t="str">
        <f t="shared" si="3"/>
        <v>931 Steuerfreie Rücklagen nach § 6b EStG</v>
      </c>
    </row>
    <row r="208" spans="2:4" x14ac:dyDescent="0.25">
      <c r="B208">
        <v>932</v>
      </c>
      <c r="C208" t="str">
        <f>+dict!C208</f>
        <v>Rücklage für Ersatzbeschaffung</v>
      </c>
      <c r="D208" t="str">
        <f t="shared" si="3"/>
        <v>932 Rücklage für Ersatzbeschaffung</v>
      </c>
    </row>
    <row r="209" spans="2:4" x14ac:dyDescent="0.25">
      <c r="B209">
        <v>940</v>
      </c>
      <c r="C209" t="str">
        <f>+dict!C209</f>
        <v>SoPo mit Rücklageanteil, Sonder-AfA</v>
      </c>
      <c r="D209" t="str">
        <f t="shared" si="3"/>
        <v>940 SoPo mit Rücklageanteil, Sonder-AfA</v>
      </c>
    </row>
    <row r="210" spans="2:4" x14ac:dyDescent="0.25">
      <c r="B210">
        <v>945</v>
      </c>
      <c r="C210" t="str">
        <f>+dict!C210</f>
        <v>Ausgleichsposten Entnahmen § 4g EStG</v>
      </c>
      <c r="D210" t="str">
        <f t="shared" si="3"/>
        <v>945 Ausgleichsposten Entnahmen § 4g EStG</v>
      </c>
    </row>
    <row r="211" spans="2:4" x14ac:dyDescent="0.25">
      <c r="B211">
        <v>946</v>
      </c>
      <c r="C211" t="str">
        <f>+dict!C211</f>
        <v>Rücklage für Zuschüsse</v>
      </c>
      <c r="D211" t="str">
        <f t="shared" si="3"/>
        <v>946 Rücklage für Zuschüsse</v>
      </c>
    </row>
    <row r="212" spans="2:4" x14ac:dyDescent="0.25">
      <c r="B212">
        <v>947</v>
      </c>
      <c r="C212" t="str">
        <f>+dict!C212</f>
        <v>SoPo Rücklageanteil nach § 7g (5) EStG</v>
      </c>
      <c r="D212" t="str">
        <f t="shared" si="3"/>
        <v>947 SoPo Rücklageanteil nach § 7g (5) EStG</v>
      </c>
    </row>
    <row r="213" spans="2:4" x14ac:dyDescent="0.25">
      <c r="B213">
        <v>948</v>
      </c>
      <c r="C213" t="str">
        <f>+dict!C213</f>
        <v>Sonderposten für Zuschüsse Dritter</v>
      </c>
      <c r="D213" t="str">
        <f t="shared" si="3"/>
        <v>948 Sonderposten für Zuschüsse Dritter</v>
      </c>
    </row>
    <row r="214" spans="2:4" x14ac:dyDescent="0.25">
      <c r="B214">
        <v>949</v>
      </c>
      <c r="C214" t="str">
        <f>+dict!C214</f>
        <v>Sonderposten für Investitionszulagen</v>
      </c>
      <c r="D214" t="str">
        <f t="shared" si="3"/>
        <v>949 Sonderposten für Investitionszulagen</v>
      </c>
    </row>
    <row r="215" spans="2:4" x14ac:dyDescent="0.25">
      <c r="B215">
        <v>950</v>
      </c>
      <c r="C215" t="str">
        <f>+dict!C215</f>
        <v>Pensions-und ähnliche Rückstellungen</v>
      </c>
      <c r="D215" t="str">
        <f t="shared" si="3"/>
        <v>950 Pensions-und ähnliche Rückstellungen</v>
      </c>
    </row>
    <row r="216" spans="2:4" x14ac:dyDescent="0.25">
      <c r="B216">
        <v>951</v>
      </c>
      <c r="C216" t="str">
        <f>+dict!C216</f>
        <v>Rückstellung Pensionen zur Saldierung</v>
      </c>
      <c r="D216" t="str">
        <f t="shared" si="3"/>
        <v>951 Rückstellung Pensionen zur Saldierung</v>
      </c>
    </row>
    <row r="217" spans="2:4" x14ac:dyDescent="0.25">
      <c r="B217">
        <v>952</v>
      </c>
      <c r="C217" t="str">
        <f>+dict!C217</f>
        <v>Pensionsrückstellungen ggb. Ges.ern</v>
      </c>
      <c r="D217" t="str">
        <f t="shared" si="3"/>
        <v>952 Pensionsrückstellungen ggb. Ges.ern</v>
      </c>
    </row>
    <row r="218" spans="2:4" x14ac:dyDescent="0.25">
      <c r="B218">
        <v>953</v>
      </c>
      <c r="C218" t="str">
        <f>+dict!C218</f>
        <v>Rückstellungen für Direktzusagen</v>
      </c>
      <c r="D218" t="str">
        <f t="shared" si="3"/>
        <v>953 Rückstellungen für Direktzusagen</v>
      </c>
    </row>
    <row r="219" spans="2:4" x14ac:dyDescent="0.25">
      <c r="B219">
        <v>954</v>
      </c>
      <c r="C219" t="str">
        <f>+dict!C219</f>
        <v>Rückst. Zuschussverpfl. Pens.kasse, LV</v>
      </c>
      <c r="D219" t="str">
        <f t="shared" si="3"/>
        <v>954 Rückst. Zuschussverpfl. Pens.kasse, LV</v>
      </c>
    </row>
    <row r="220" spans="2:4" x14ac:dyDescent="0.25">
      <c r="B220">
        <v>955</v>
      </c>
      <c r="C220" t="str">
        <f>+dict!C220</f>
        <v>Steuerrückstellungen</v>
      </c>
      <c r="D220" t="str">
        <f t="shared" si="3"/>
        <v>955 Steuerrückstellungen</v>
      </c>
    </row>
    <row r="221" spans="2:4" x14ac:dyDescent="0.25">
      <c r="B221">
        <v>956</v>
      </c>
      <c r="C221" t="str">
        <f>+dict!C221</f>
        <v>Gewerbesteuerrückstellung § 4 (5b) EStG</v>
      </c>
      <c r="D221" t="str">
        <f t="shared" si="3"/>
        <v>956 Gewerbesteuerrückstellung § 4 (5b) EStG</v>
      </c>
    </row>
    <row r="222" spans="2:4" x14ac:dyDescent="0.25">
      <c r="B222">
        <v>961</v>
      </c>
      <c r="C222" t="str">
        <f>+dict!C222</f>
        <v>Urlaubsrückstellungen</v>
      </c>
      <c r="D222" t="str">
        <f t="shared" si="3"/>
        <v>961 Urlaubsrückstellungen</v>
      </c>
    </row>
    <row r="223" spans="2:4" x14ac:dyDescent="0.25">
      <c r="B223">
        <v>962</v>
      </c>
      <c r="C223" t="str">
        <f>+dict!C223</f>
        <v>Steuerrückstellung Steuerstundung BStBK</v>
      </c>
      <c r="D223" t="str">
        <f t="shared" si="3"/>
        <v>962 Steuerrückstellung Steuerstundung BStBK</v>
      </c>
    </row>
    <row r="224" spans="2:4" x14ac:dyDescent="0.25">
      <c r="B224">
        <v>963</v>
      </c>
      <c r="C224" t="str">
        <f>+dict!C224</f>
        <v>Körperschaftsteuerrückstellung</v>
      </c>
      <c r="D224" t="str">
        <f t="shared" si="3"/>
        <v>963 Körperschaftsteuerrückstellung</v>
      </c>
    </row>
    <row r="225" spans="2:4" x14ac:dyDescent="0.25">
      <c r="B225">
        <v>964</v>
      </c>
      <c r="C225" t="str">
        <f>+dict!C225</f>
        <v>Rückstell. langfristige Verpflichtung</v>
      </c>
      <c r="D225" t="str">
        <f t="shared" si="3"/>
        <v>964 Rückstell. langfristige Verpflichtung</v>
      </c>
    </row>
    <row r="226" spans="2:4" x14ac:dyDescent="0.25">
      <c r="B226">
        <v>965</v>
      </c>
      <c r="C226" t="str">
        <f>+dict!C226</f>
        <v>Rückstellungen für Personalkosten</v>
      </c>
      <c r="D226" t="str">
        <f t="shared" si="3"/>
        <v>965 Rückstellungen für Personalkosten</v>
      </c>
    </row>
    <row r="227" spans="2:4" x14ac:dyDescent="0.25">
      <c r="B227">
        <v>966</v>
      </c>
      <c r="C227" t="str">
        <f>+dict!C227</f>
        <v>Rückstellungen für Aufbewahrungspflicht</v>
      </c>
      <c r="D227" t="str">
        <f t="shared" si="3"/>
        <v>966 Rückstellungen für Aufbewahrungspflicht</v>
      </c>
    </row>
    <row r="228" spans="2:4" x14ac:dyDescent="0.25">
      <c r="B228">
        <v>967</v>
      </c>
      <c r="C228" t="str">
        <f>+dict!C228</f>
        <v>Rückst. langfr. Verpflicht., Saldierung</v>
      </c>
      <c r="D228" t="str">
        <f t="shared" si="3"/>
        <v>967 Rückst. langfr. Verpflicht., Saldierung</v>
      </c>
    </row>
    <row r="229" spans="2:4" x14ac:dyDescent="0.25">
      <c r="B229">
        <v>968</v>
      </c>
      <c r="C229" t="str">
        <f>+dict!C229</f>
        <v>Passive latente Steuern</v>
      </c>
      <c r="D229" t="str">
        <f t="shared" si="3"/>
        <v>968 Passive latente Steuern</v>
      </c>
    </row>
    <row r="230" spans="2:4" x14ac:dyDescent="0.25">
      <c r="B230">
        <v>969</v>
      </c>
      <c r="C230" t="str">
        <f>+dict!C230</f>
        <v>Rückstellungen für latente Steuern</v>
      </c>
      <c r="D230" t="str">
        <f t="shared" si="3"/>
        <v>969 Rückstellungen für latente Steuern</v>
      </c>
    </row>
    <row r="231" spans="2:4" x14ac:dyDescent="0.25">
      <c r="B231">
        <v>970</v>
      </c>
      <c r="C231" t="str">
        <f>+dict!C231</f>
        <v>Sonstige Rückstellungen</v>
      </c>
      <c r="D231" t="str">
        <f t="shared" si="3"/>
        <v>970 Sonstige Rückstellungen</v>
      </c>
    </row>
    <row r="232" spans="2:4" x14ac:dyDescent="0.25">
      <c r="B232">
        <v>971</v>
      </c>
      <c r="C232" t="str">
        <f>+dict!C232</f>
        <v>Rückstellungen Instandhaltung bis 3 M</v>
      </c>
      <c r="D232" t="str">
        <f t="shared" si="3"/>
        <v>971 Rückstellungen Instandhaltung bis 3 M</v>
      </c>
    </row>
    <row r="233" spans="2:4" x14ac:dyDescent="0.25">
      <c r="B233">
        <v>973</v>
      </c>
      <c r="C233" t="str">
        <f>+dict!C233</f>
        <v>Rückstellungen Abraum-/Abfallbeseit.</v>
      </c>
      <c r="D233" t="str">
        <f t="shared" si="3"/>
        <v>973 Rückstellungen Abraum-/Abfallbeseit.</v>
      </c>
    </row>
    <row r="234" spans="2:4" x14ac:dyDescent="0.25">
      <c r="B234">
        <v>974</v>
      </c>
      <c r="C234" t="str">
        <f>+dict!C234</f>
        <v>Rückstellungen f. Gewährleistungen</v>
      </c>
      <c r="D234" t="str">
        <f t="shared" si="3"/>
        <v>974 Rückstellungen f. Gewährleistungen</v>
      </c>
    </row>
    <row r="235" spans="2:4" x14ac:dyDescent="0.25">
      <c r="B235">
        <v>976</v>
      </c>
      <c r="C235" t="str">
        <f>+dict!C235</f>
        <v>Rückstellungen f. drohende Verluste</v>
      </c>
      <c r="D235" t="str">
        <f t="shared" si="3"/>
        <v>976 Rückstellungen f. drohende Verluste</v>
      </c>
    </row>
    <row r="236" spans="2:4" x14ac:dyDescent="0.25">
      <c r="B236">
        <v>977</v>
      </c>
      <c r="C236" t="str">
        <f>+dict!C236</f>
        <v>Rückstellungen für Abschluss u. Prüfung</v>
      </c>
      <c r="D236" t="str">
        <f t="shared" si="3"/>
        <v>977 Rückstellungen für Abschluss u. Prüfung</v>
      </c>
    </row>
    <row r="237" spans="2:4" x14ac:dyDescent="0.25">
      <c r="B237">
        <v>978</v>
      </c>
      <c r="C237" t="str">
        <f>+dict!C237</f>
        <v>Aufwandsrückstellungen § 249 (2) HGB aF</v>
      </c>
      <c r="D237" t="str">
        <f t="shared" si="3"/>
        <v>978 Aufwandsrückstellungen § 249 (2) HGB aF</v>
      </c>
    </row>
    <row r="238" spans="2:4" x14ac:dyDescent="0.25">
      <c r="B238">
        <v>979</v>
      </c>
      <c r="C238" t="str">
        <f>+dict!C238</f>
        <v>Rückstellungen für Umweltschutz</v>
      </c>
      <c r="D238" t="str">
        <f t="shared" si="3"/>
        <v>979 Rückstellungen für Umweltschutz</v>
      </c>
    </row>
    <row r="239" spans="2:4" x14ac:dyDescent="0.25">
      <c r="B239">
        <v>980</v>
      </c>
      <c r="C239" t="str">
        <f>+dict!C239</f>
        <v>Aktive Rechnungsabgrenzung</v>
      </c>
      <c r="D239" t="str">
        <f t="shared" si="3"/>
        <v>980 Aktive Rechnungsabgrenzung</v>
      </c>
    </row>
    <row r="240" spans="2:4" x14ac:dyDescent="0.25">
      <c r="B240">
        <v>983</v>
      </c>
      <c r="C240" t="str">
        <f>+dict!C240</f>
        <v>Aktive latente Steuern</v>
      </c>
      <c r="D240" t="str">
        <f t="shared" si="3"/>
        <v>983 Aktive latente Steuern</v>
      </c>
    </row>
    <row r="241" spans="2:4" x14ac:dyDescent="0.25">
      <c r="B241">
        <v>984</v>
      </c>
      <c r="C241" t="str">
        <f>+dict!C241</f>
        <v>Aufwand Zölle und Verbrauchsteuern</v>
      </c>
      <c r="D241" t="str">
        <f t="shared" si="3"/>
        <v>984 Aufwand Zölle und Verbrauchsteuern</v>
      </c>
    </row>
    <row r="242" spans="2:4" x14ac:dyDescent="0.25">
      <c r="B242">
        <v>985</v>
      </c>
      <c r="C242" t="str">
        <f>+dict!C242</f>
        <v>Aufwand Umsatzsteuer auf Anzahlungen</v>
      </c>
      <c r="D242" t="str">
        <f t="shared" si="3"/>
        <v>985 Aufwand Umsatzsteuer auf Anzahlungen</v>
      </c>
    </row>
    <row r="243" spans="2:4" x14ac:dyDescent="0.25">
      <c r="B243">
        <v>986</v>
      </c>
      <c r="C243" t="str">
        <f>+dict!C243</f>
        <v>Damnum/Disagio</v>
      </c>
      <c r="D243" t="str">
        <f t="shared" si="3"/>
        <v>986 Damnum/Disagio</v>
      </c>
    </row>
    <row r="244" spans="2:4" x14ac:dyDescent="0.25">
      <c r="B244">
        <v>987</v>
      </c>
      <c r="C244" t="str">
        <f>+dict!C244</f>
        <v>Rechnungsabgrenzung neutrale Verrechnung</v>
      </c>
      <c r="D244" t="str">
        <f t="shared" si="3"/>
        <v>987 Rechnungsabgrenzung neutrale Verrechnung</v>
      </c>
    </row>
    <row r="245" spans="2:4" x14ac:dyDescent="0.25">
      <c r="B245">
        <v>988</v>
      </c>
      <c r="C245" t="str">
        <f>+dict!C245</f>
        <v>Latente Steuern (S) neutrale Verrechnung</v>
      </c>
      <c r="D245" t="str">
        <f t="shared" si="3"/>
        <v>988 Latente Steuern (S) neutrale Verrechnung</v>
      </c>
    </row>
    <row r="246" spans="2:4" x14ac:dyDescent="0.25">
      <c r="B246">
        <v>989</v>
      </c>
      <c r="C246" t="str">
        <f>+dict!C246</f>
        <v>Gesamthänderisch geb. Rücklagen (KKE)</v>
      </c>
      <c r="D246" t="str">
        <f t="shared" si="3"/>
        <v>989 Gesamthänderisch geb. Rücklagen (KKE)</v>
      </c>
    </row>
    <row r="247" spans="2:4" x14ac:dyDescent="0.25">
      <c r="B247">
        <v>990</v>
      </c>
      <c r="C247" t="str">
        <f>+dict!C247</f>
        <v>Passive Rechnungsabgrenzung</v>
      </c>
      <c r="D247" t="str">
        <f t="shared" si="3"/>
        <v>990 Passive Rechnungsabgrenzung</v>
      </c>
    </row>
    <row r="248" spans="2:4" x14ac:dyDescent="0.25">
      <c r="B248">
        <v>992</v>
      </c>
      <c r="C248" t="str">
        <f>+dict!C248</f>
        <v>Abgrenzung unterjährige AfA für BWA</v>
      </c>
      <c r="D248" t="str">
        <f t="shared" si="3"/>
        <v>992 Abgrenzung unterjährige AfA für BWA</v>
      </c>
    </row>
    <row r="249" spans="2:4" x14ac:dyDescent="0.25">
      <c r="B249">
        <v>996</v>
      </c>
      <c r="C249" t="str">
        <f>+dict!C249</f>
        <v>Pauschalwertberichtigung Forderg./b.1J</v>
      </c>
      <c r="D249" t="str">
        <f t="shared" si="3"/>
        <v>996 Pauschalwertberichtigung Forderg./b.1J</v>
      </c>
    </row>
    <row r="250" spans="2:4" x14ac:dyDescent="0.25">
      <c r="B250">
        <v>997</v>
      </c>
      <c r="C250" t="str">
        <f>+dict!C250</f>
        <v>Pauschalwertberichtigung Forderg./g.1J</v>
      </c>
      <c r="D250" t="str">
        <f t="shared" si="3"/>
        <v>997 Pauschalwertberichtigung Forderg./g.1J</v>
      </c>
    </row>
    <row r="251" spans="2:4" x14ac:dyDescent="0.25">
      <c r="B251">
        <v>998</v>
      </c>
      <c r="C251" t="str">
        <f>+dict!C251</f>
        <v>Einzelwertberichtigung Forderung(b.1J)</v>
      </c>
      <c r="D251" t="str">
        <f t="shared" si="3"/>
        <v>998 Einzelwertberichtigung Forderung(b.1J)</v>
      </c>
    </row>
    <row r="252" spans="2:4" x14ac:dyDescent="0.25">
      <c r="B252">
        <v>999</v>
      </c>
      <c r="C252" t="str">
        <f>+dict!C252</f>
        <v>Einzelwertberichtigung Forderung(g.1J)</v>
      </c>
      <c r="D252" t="str">
        <f t="shared" si="3"/>
        <v>999 Einzelwertberichtigung Forderung(g.1J)</v>
      </c>
    </row>
    <row r="253" spans="2:4" x14ac:dyDescent="0.25">
      <c r="B253">
        <v>1000</v>
      </c>
      <c r="C253" t="str">
        <f>+dict!C253</f>
        <v>Kasse</v>
      </c>
      <c r="D253" t="str">
        <f t="shared" si="3"/>
        <v>1000 Kasse</v>
      </c>
    </row>
    <row r="254" spans="2:4" x14ac:dyDescent="0.25">
      <c r="B254">
        <v>1010</v>
      </c>
      <c r="C254" t="str">
        <f>+dict!C254</f>
        <v>Nebenkasse 1</v>
      </c>
      <c r="D254" t="str">
        <f t="shared" si="3"/>
        <v>1010 Nebenkasse 1</v>
      </c>
    </row>
    <row r="255" spans="2:4" x14ac:dyDescent="0.25">
      <c r="B255">
        <v>1020</v>
      </c>
      <c r="C255" t="str">
        <f>+dict!C255</f>
        <v>Nebenkasse 2</v>
      </c>
      <c r="D255" t="str">
        <f t="shared" si="3"/>
        <v>1020 Nebenkasse 2</v>
      </c>
    </row>
    <row r="256" spans="2:4" x14ac:dyDescent="0.25">
      <c r="B256">
        <v>1100</v>
      </c>
      <c r="C256" t="str">
        <f>+dict!C256</f>
        <v>Bank (Postbank)</v>
      </c>
      <c r="D256" t="str">
        <f t="shared" si="3"/>
        <v>1100 Bank (Postbank)</v>
      </c>
    </row>
    <row r="257" spans="2:4" x14ac:dyDescent="0.25">
      <c r="B257">
        <v>1110</v>
      </c>
      <c r="C257" t="str">
        <f>+dict!C257</f>
        <v>Bank (Postbank 1)</v>
      </c>
      <c r="D257" t="str">
        <f t="shared" si="3"/>
        <v>1110 Bank (Postbank 1)</v>
      </c>
    </row>
    <row r="258" spans="2:4" x14ac:dyDescent="0.25">
      <c r="B258">
        <v>1120</v>
      </c>
      <c r="C258" t="str">
        <f>+dict!C258</f>
        <v>Bank (Postbank 2)</v>
      </c>
      <c r="D258" t="str">
        <f t="shared" si="3"/>
        <v>1120 Bank (Postbank 2)</v>
      </c>
    </row>
    <row r="259" spans="2:4" x14ac:dyDescent="0.25">
      <c r="B259">
        <v>1130</v>
      </c>
      <c r="C259" t="str">
        <f>+dict!C259</f>
        <v>Bank (Postbank 3)</v>
      </c>
      <c r="D259" t="str">
        <f t="shared" ref="D259:D322" si="4">+B259&amp;" "&amp;C259</f>
        <v>1130 Bank (Postbank 3)</v>
      </c>
    </row>
    <row r="260" spans="2:4" x14ac:dyDescent="0.25">
      <c r="B260">
        <v>1190</v>
      </c>
      <c r="C260" t="str">
        <f>+dict!C260</f>
        <v>LZB-Guthaben</v>
      </c>
      <c r="D260" t="str">
        <f t="shared" si="4"/>
        <v>1190 LZB-Guthaben</v>
      </c>
    </row>
    <row r="261" spans="2:4" x14ac:dyDescent="0.25">
      <c r="B261">
        <v>1195</v>
      </c>
      <c r="C261" t="str">
        <f>+dict!C261</f>
        <v>Bundesbankguthaben</v>
      </c>
      <c r="D261" t="str">
        <f t="shared" si="4"/>
        <v>1195 Bundesbankguthaben</v>
      </c>
    </row>
    <row r="262" spans="2:4" x14ac:dyDescent="0.25">
      <c r="B262">
        <v>1200</v>
      </c>
      <c r="C262" t="str">
        <f>+dict!C262</f>
        <v>Bank</v>
      </c>
      <c r="D262" t="str">
        <f t="shared" si="4"/>
        <v>1200 Bank</v>
      </c>
    </row>
    <row r="263" spans="2:4" x14ac:dyDescent="0.25">
      <c r="B263">
        <v>1210</v>
      </c>
      <c r="C263" t="str">
        <f>+dict!C263</f>
        <v>Bank 1</v>
      </c>
      <c r="D263" t="str">
        <f t="shared" si="4"/>
        <v>1210 Bank 1</v>
      </c>
    </row>
    <row r="264" spans="2:4" x14ac:dyDescent="0.25">
      <c r="B264">
        <v>1220</v>
      </c>
      <c r="C264" t="str">
        <f>+dict!C264</f>
        <v>Bank 2</v>
      </c>
      <c r="D264" t="str">
        <f t="shared" si="4"/>
        <v>1220 Bank 2</v>
      </c>
    </row>
    <row r="265" spans="2:4" x14ac:dyDescent="0.25">
      <c r="B265">
        <v>1230</v>
      </c>
      <c r="C265" t="str">
        <f>+dict!C265</f>
        <v>Bank 3</v>
      </c>
      <c r="D265" t="str">
        <f t="shared" si="4"/>
        <v>1230 Bank 3</v>
      </c>
    </row>
    <row r="266" spans="2:4" x14ac:dyDescent="0.25">
      <c r="B266">
        <v>1240</v>
      </c>
      <c r="C266" t="str">
        <f>+dict!C266</f>
        <v>Bank 4</v>
      </c>
      <c r="D266" t="str">
        <f t="shared" si="4"/>
        <v>1240 Bank 4</v>
      </c>
    </row>
    <row r="267" spans="2:4" x14ac:dyDescent="0.25">
      <c r="B267">
        <v>1250</v>
      </c>
      <c r="C267" t="str">
        <f>+dict!C267</f>
        <v>Bank 5</v>
      </c>
      <c r="D267" t="str">
        <f t="shared" si="4"/>
        <v>1250 Bank 5</v>
      </c>
    </row>
    <row r="268" spans="2:4" x14ac:dyDescent="0.25">
      <c r="B268">
        <v>1290</v>
      </c>
      <c r="C268" t="str">
        <f>+dict!C268</f>
        <v>Finanzmittelanlagen kurzfr. Disposition</v>
      </c>
      <c r="D268" t="str">
        <f t="shared" si="4"/>
        <v>1290 Finanzmittelanlagen kurzfr. Disposition</v>
      </c>
    </row>
    <row r="269" spans="2:4" x14ac:dyDescent="0.25">
      <c r="B269">
        <v>1295</v>
      </c>
      <c r="C269" t="str">
        <f>+dict!C269</f>
        <v>Verb. gg Kreditinst. (n. Finanzmittelf.)</v>
      </c>
      <c r="D269" t="str">
        <f t="shared" si="4"/>
        <v>1295 Verb. gg Kreditinst. (n. Finanzmittelf.)</v>
      </c>
    </row>
    <row r="270" spans="2:4" x14ac:dyDescent="0.25">
      <c r="B270">
        <v>1300</v>
      </c>
      <c r="C270" t="str">
        <f>+dict!C270</f>
        <v>Wechsel aus Lieferung und Leistung</v>
      </c>
      <c r="D270" t="str">
        <f t="shared" si="4"/>
        <v>1300 Wechsel aus Lieferung und Leistung</v>
      </c>
    </row>
    <row r="271" spans="2:4" x14ac:dyDescent="0.25">
      <c r="B271">
        <v>1301</v>
      </c>
      <c r="C271" t="str">
        <f>+dict!C271</f>
        <v>Wechsel a. Lieferungen/Leistungen b.1 J</v>
      </c>
      <c r="D271" t="str">
        <f t="shared" si="4"/>
        <v>1301 Wechsel a. Lieferungen/Leistungen b.1 J</v>
      </c>
    </row>
    <row r="272" spans="2:4" x14ac:dyDescent="0.25">
      <c r="B272">
        <v>1302</v>
      </c>
      <c r="C272" t="str">
        <f>+dict!C272</f>
        <v>Wechsel a. Lieferungen/Leistungen g.1 J</v>
      </c>
      <c r="D272" t="str">
        <f t="shared" si="4"/>
        <v>1302 Wechsel a. Lieferungen/Leistungen g.1 J</v>
      </c>
    </row>
    <row r="273" spans="2:4" x14ac:dyDescent="0.25">
      <c r="B273">
        <v>1305</v>
      </c>
      <c r="C273" t="str">
        <f>+dict!C273</f>
        <v>Wechsel aus L+L bundesbankfähig</v>
      </c>
      <c r="D273" t="str">
        <f t="shared" si="4"/>
        <v>1305 Wechsel aus L+L bundesbankfähig</v>
      </c>
    </row>
    <row r="274" spans="2:4" x14ac:dyDescent="0.25">
      <c r="B274">
        <v>1310</v>
      </c>
      <c r="C274" t="str">
        <f>+dict!C274</f>
        <v>Besitzwechsel gegen verbund. Unternehmen</v>
      </c>
      <c r="D274" t="str">
        <f t="shared" si="4"/>
        <v>1310 Besitzwechsel gegen verbund. Unternehmen</v>
      </c>
    </row>
    <row r="275" spans="2:4" x14ac:dyDescent="0.25">
      <c r="B275">
        <v>1311</v>
      </c>
      <c r="C275" t="str">
        <f>+dict!C275</f>
        <v>Besitzwechsel gegen verbundene UN (b.1J)</v>
      </c>
      <c r="D275" t="str">
        <f t="shared" si="4"/>
        <v>1311 Besitzwechsel gegen verbundene UN (b.1J)</v>
      </c>
    </row>
    <row r="276" spans="2:4" x14ac:dyDescent="0.25">
      <c r="B276">
        <v>1312</v>
      </c>
      <c r="C276" t="str">
        <f>+dict!C276</f>
        <v>Besitzwechsel gegen verbundene UN (g.1J)</v>
      </c>
      <c r="D276" t="str">
        <f t="shared" si="4"/>
        <v>1312 Besitzwechsel gegen verbundene UN (g.1J)</v>
      </c>
    </row>
    <row r="277" spans="2:4" x14ac:dyDescent="0.25">
      <c r="B277">
        <v>1315</v>
      </c>
      <c r="C277" t="str">
        <f>+dict!C277</f>
        <v>Besitzwechs.gg.verb.UN, bundesbankfähig</v>
      </c>
      <c r="D277" t="str">
        <f t="shared" si="4"/>
        <v>1315 Besitzwechs.gg.verb.UN, bundesbankfähig</v>
      </c>
    </row>
    <row r="278" spans="2:4" x14ac:dyDescent="0.25">
      <c r="B278">
        <v>1320</v>
      </c>
      <c r="C278" t="str">
        <f>+dict!C278</f>
        <v>Besitzwechsel gg.UN m. Beteiligungsverh.</v>
      </c>
      <c r="D278" t="str">
        <f t="shared" si="4"/>
        <v>1320 Besitzwechsel gg.UN m. Beteiligungsverh.</v>
      </c>
    </row>
    <row r="279" spans="2:4" x14ac:dyDescent="0.25">
      <c r="B279">
        <v>1321</v>
      </c>
      <c r="C279" t="str">
        <f>+dict!C279</f>
        <v>Besitzwechsel gg.UN m.Beteiligg.verh.b1J</v>
      </c>
      <c r="D279" t="str">
        <f t="shared" si="4"/>
        <v>1321 Besitzwechsel gg.UN m.Beteiligg.verh.b1J</v>
      </c>
    </row>
    <row r="280" spans="2:4" x14ac:dyDescent="0.25">
      <c r="B280">
        <v>1322</v>
      </c>
      <c r="C280" t="str">
        <f>+dict!C280</f>
        <v>Besitzwechsel gg.UN m.Beteiligg.verh.g1J</v>
      </c>
      <c r="D280" t="str">
        <f t="shared" si="4"/>
        <v>1322 Besitzwechsel gg.UN m.Beteiligg.verh.g1J</v>
      </c>
    </row>
    <row r="281" spans="2:4" x14ac:dyDescent="0.25">
      <c r="B281">
        <v>1325</v>
      </c>
      <c r="C281" t="str">
        <f>+dict!C281</f>
        <v>Besitzwechsel gg.UN m.Beteiligg.verh.bbf</v>
      </c>
      <c r="D281" t="str">
        <f t="shared" si="4"/>
        <v>1325 Besitzwechsel gg.UN m.Beteiligg.verh.bbf</v>
      </c>
    </row>
    <row r="282" spans="2:4" x14ac:dyDescent="0.25">
      <c r="B282">
        <v>1327</v>
      </c>
      <c r="C282" t="str">
        <f>+dict!C282</f>
        <v>Finanzwechsel</v>
      </c>
      <c r="D282" t="str">
        <f t="shared" si="4"/>
        <v>1327 Finanzwechsel</v>
      </c>
    </row>
    <row r="283" spans="2:4" x14ac:dyDescent="0.25">
      <c r="B283">
        <v>1329</v>
      </c>
      <c r="C283" t="str">
        <f>+dict!C283</f>
        <v>Wertpap. mit geringen Wertschwankungen</v>
      </c>
      <c r="D283" t="str">
        <f t="shared" si="4"/>
        <v>1329 Wertpap. mit geringen Wertschwankungen</v>
      </c>
    </row>
    <row r="284" spans="2:4" x14ac:dyDescent="0.25">
      <c r="B284">
        <v>1330</v>
      </c>
      <c r="C284" t="str">
        <f>+dict!C284</f>
        <v>Schecks</v>
      </c>
      <c r="D284" t="str">
        <f t="shared" si="4"/>
        <v>1330 Schecks</v>
      </c>
    </row>
    <row r="285" spans="2:4" x14ac:dyDescent="0.25">
      <c r="B285">
        <v>1340</v>
      </c>
      <c r="C285" t="str">
        <f>+dict!C285</f>
        <v>Anteile an verbundenen Unternehmen (UV)</v>
      </c>
      <c r="D285" t="str">
        <f t="shared" si="4"/>
        <v>1340 Anteile an verbundenen Unternehmen (UV)</v>
      </c>
    </row>
    <row r="286" spans="2:4" x14ac:dyDescent="0.25">
      <c r="B286">
        <v>1344</v>
      </c>
      <c r="C286" t="str">
        <f>+dict!C286</f>
        <v>Anteile a. herrschend. Gesellschaft (UV)</v>
      </c>
      <c r="D286" t="str">
        <f t="shared" si="4"/>
        <v>1344 Anteile a. herrschend. Gesellschaft (UV)</v>
      </c>
    </row>
    <row r="287" spans="2:4" x14ac:dyDescent="0.25">
      <c r="B287">
        <v>1348</v>
      </c>
      <c r="C287" t="str">
        <f>+dict!C287</f>
        <v>Sonstige Wertpapiere</v>
      </c>
      <c r="D287" t="str">
        <f t="shared" si="4"/>
        <v>1348 Sonstige Wertpapiere</v>
      </c>
    </row>
    <row r="288" spans="2:4" x14ac:dyDescent="0.25">
      <c r="B288">
        <v>1349</v>
      </c>
      <c r="C288" t="str">
        <f>+dict!C288</f>
        <v>Wertpapieranlagen kurzfr. Disposition</v>
      </c>
      <c r="D288" t="str">
        <f t="shared" si="4"/>
        <v>1349 Wertpapieranlagen kurzfr. Disposition</v>
      </c>
    </row>
    <row r="289" spans="2:4" x14ac:dyDescent="0.25">
      <c r="B289">
        <v>1350</v>
      </c>
      <c r="C289" t="str">
        <f>+dict!C289</f>
        <v>GmbH-Anteile z.kurzfristigen Verbleib</v>
      </c>
      <c r="D289" t="str">
        <f t="shared" si="4"/>
        <v>1350 GmbH-Anteile z.kurzfristigen Verbleib</v>
      </c>
    </row>
    <row r="290" spans="2:4" x14ac:dyDescent="0.25">
      <c r="B290">
        <v>1352</v>
      </c>
      <c r="C290" t="str">
        <f>+dict!C290</f>
        <v>Genossenschaftsanteile z.kfr.Verbleib</v>
      </c>
      <c r="D290" t="str">
        <f t="shared" si="4"/>
        <v>1352 Genossenschaftsanteile z.kfr.Verbleib</v>
      </c>
    </row>
    <row r="291" spans="2:4" x14ac:dyDescent="0.25">
      <c r="B291">
        <v>1353</v>
      </c>
      <c r="C291" t="str">
        <f>+dict!C291</f>
        <v>VermG z. Erfüllung langfr.Verpflichtung</v>
      </c>
      <c r="D291" t="str">
        <f t="shared" si="4"/>
        <v>1353 VermG z. Erfüllung langfr.Verpflichtung</v>
      </c>
    </row>
    <row r="292" spans="2:4" x14ac:dyDescent="0.25">
      <c r="B292">
        <v>1354</v>
      </c>
      <c r="C292" t="str">
        <f>+dict!C292</f>
        <v>VermG z. Saldierung langfr.Verpflichtung</v>
      </c>
      <c r="D292" t="str">
        <f t="shared" si="4"/>
        <v>1354 VermG z. Saldierung langfr.Verpflichtung</v>
      </c>
    </row>
    <row r="293" spans="2:4" x14ac:dyDescent="0.25">
      <c r="B293">
        <v>1355</v>
      </c>
      <c r="C293" t="str">
        <f>+dict!C293</f>
        <v>Ansprüche a. Rückdeckungsversicherung</v>
      </c>
      <c r="D293" t="str">
        <f t="shared" si="4"/>
        <v>1355 Ansprüche a. Rückdeckungsversicherung</v>
      </c>
    </row>
    <row r="294" spans="2:4" x14ac:dyDescent="0.25">
      <c r="B294">
        <v>1356</v>
      </c>
      <c r="C294" t="str">
        <f>+dict!C294</f>
        <v>VermG zur Erfüllung Pensionsrückstellung</v>
      </c>
      <c r="D294" t="str">
        <f t="shared" si="4"/>
        <v>1356 VermG zur Erfüllung Pensionsrückstellung</v>
      </c>
    </row>
    <row r="295" spans="2:4" x14ac:dyDescent="0.25">
      <c r="B295">
        <v>1357</v>
      </c>
      <c r="C295" t="str">
        <f>+dict!C295</f>
        <v>VermG Saldierung Pensionsrückstellung</v>
      </c>
      <c r="D295" t="str">
        <f t="shared" si="4"/>
        <v>1357 VermG Saldierung Pensionsrückstellung</v>
      </c>
    </row>
    <row r="296" spans="2:4" x14ac:dyDescent="0.25">
      <c r="B296">
        <v>1360</v>
      </c>
      <c r="C296" t="str">
        <f>+dict!C296</f>
        <v>Geldtransit</v>
      </c>
      <c r="D296" t="str">
        <f t="shared" si="4"/>
        <v>1360 Geldtransit</v>
      </c>
    </row>
    <row r="297" spans="2:4" x14ac:dyDescent="0.25">
      <c r="B297">
        <v>1371</v>
      </c>
      <c r="C297" t="str">
        <f>+dict!C297</f>
        <v>Verr.Kto § 4 (3) EStG nicht ergebnisw.</v>
      </c>
      <c r="D297" t="str">
        <f t="shared" si="4"/>
        <v>1371 Verr.Kto § 4 (3) EStG nicht ergebnisw.</v>
      </c>
    </row>
    <row r="298" spans="2:4" x14ac:dyDescent="0.25">
      <c r="B298">
        <v>1372</v>
      </c>
      <c r="C298" t="str">
        <f>+dict!C298</f>
        <v>Wirtschaftsgüter UV § 4 (3) EStG</v>
      </c>
      <c r="D298" t="str">
        <f t="shared" si="4"/>
        <v>1372 Wirtschaftsgüter UV § 4 (3) EStG</v>
      </c>
    </row>
    <row r="299" spans="2:4" x14ac:dyDescent="0.25">
      <c r="B299">
        <v>1373</v>
      </c>
      <c r="C299" t="str">
        <f>+dict!C299</f>
        <v>Forderung gg.Kommanditist, atyp.st.Ges.</v>
      </c>
      <c r="D299" t="str">
        <f t="shared" si="4"/>
        <v>1373 Forderung gg.Kommanditist, atyp.st.Ges.</v>
      </c>
    </row>
    <row r="300" spans="2:4" x14ac:dyDescent="0.25">
      <c r="B300">
        <v>1374</v>
      </c>
      <c r="C300" t="str">
        <f>+dict!C300</f>
        <v>Forderung gg.Komm., atyp.st. Ges.er b1J</v>
      </c>
      <c r="D300" t="str">
        <f t="shared" si="4"/>
        <v>1374 Forderung gg.Komm., atyp.st. Ges.er b1J</v>
      </c>
    </row>
    <row r="301" spans="2:4" x14ac:dyDescent="0.25">
      <c r="B301">
        <v>1375</v>
      </c>
      <c r="C301" t="str">
        <f>+dict!C301</f>
        <v>Forderung gg.Komm., atyp.st. Ges.er g1J</v>
      </c>
      <c r="D301" t="str">
        <f t="shared" si="4"/>
        <v>1375 Forderung gg.Komm., atyp.st. Ges.er g1J</v>
      </c>
    </row>
    <row r="302" spans="2:4" x14ac:dyDescent="0.25">
      <c r="B302">
        <v>1376</v>
      </c>
      <c r="C302" t="str">
        <f>+dict!C302</f>
        <v>Forderungen gg. typisch stille Ges.er</v>
      </c>
      <c r="D302" t="str">
        <f t="shared" si="4"/>
        <v>1376 Forderungen gg. typisch stille Ges.er</v>
      </c>
    </row>
    <row r="303" spans="2:4" x14ac:dyDescent="0.25">
      <c r="B303">
        <v>1377</v>
      </c>
      <c r="C303" t="str">
        <f>+dict!C303</f>
        <v>Forderungen gg. typ.stille Ges.er, b1J</v>
      </c>
      <c r="D303" t="str">
        <f t="shared" si="4"/>
        <v>1377 Forderungen gg. typ.stille Ges.er, b1J</v>
      </c>
    </row>
    <row r="304" spans="2:4" x14ac:dyDescent="0.25">
      <c r="B304">
        <v>1378</v>
      </c>
      <c r="C304" t="str">
        <f>+dict!C304</f>
        <v>Forderungen gg. typ.stille Ges.er, g1J</v>
      </c>
      <c r="D304" t="str">
        <f t="shared" si="4"/>
        <v>1378 Forderungen gg. typ.stille Ges.er, g1J</v>
      </c>
    </row>
    <row r="305" spans="2:4" x14ac:dyDescent="0.25">
      <c r="B305">
        <v>1380</v>
      </c>
      <c r="C305" t="str">
        <f>+dict!C305</f>
        <v>Überleitung Kostenstellen</v>
      </c>
      <c r="D305" t="str">
        <f t="shared" si="4"/>
        <v>1380 Überleitung Kostenstellen</v>
      </c>
    </row>
    <row r="306" spans="2:4" x14ac:dyDescent="0.25">
      <c r="B306">
        <v>1381</v>
      </c>
      <c r="C306" t="str">
        <f>+dict!C306</f>
        <v>Forderungen gegen GmbH-Gesellschafter</v>
      </c>
      <c r="D306" t="str">
        <f t="shared" si="4"/>
        <v>1381 Forderungen gegen GmbH-Gesellschafter</v>
      </c>
    </row>
    <row r="307" spans="2:4" x14ac:dyDescent="0.25">
      <c r="B307">
        <v>1382</v>
      </c>
      <c r="C307" t="str">
        <f>+dict!C307</f>
        <v>Forderungen gegen GmbH-Ges.er, b1J</v>
      </c>
      <c r="D307" t="str">
        <f t="shared" si="4"/>
        <v>1382 Forderungen gegen GmbH-Ges.er, b1J</v>
      </c>
    </row>
    <row r="308" spans="2:4" x14ac:dyDescent="0.25">
      <c r="B308">
        <v>1383</v>
      </c>
      <c r="C308" t="str">
        <f>+dict!C308</f>
        <v>Forderungen gegen GmbH-Ges.er, g1J</v>
      </c>
      <c r="D308" t="str">
        <f t="shared" si="4"/>
        <v>1383 Forderungen gegen GmbH-Ges.er, g1J</v>
      </c>
    </row>
    <row r="309" spans="2:4" x14ac:dyDescent="0.25">
      <c r="B309">
        <v>1385</v>
      </c>
      <c r="C309" t="str">
        <f>+dict!C309</f>
        <v>Forderungen gg. persönl.haftende Ges.er</v>
      </c>
      <c r="D309" t="str">
        <f t="shared" si="4"/>
        <v>1385 Forderungen gg. persönl.haftende Ges.er</v>
      </c>
    </row>
    <row r="310" spans="2:4" x14ac:dyDescent="0.25">
      <c r="B310">
        <v>1386</v>
      </c>
      <c r="C310" t="str">
        <f>+dict!C310</f>
        <v>Forderungen gg. persönl.haft. Ges., b1J</v>
      </c>
      <c r="D310" t="str">
        <f t="shared" si="4"/>
        <v>1386 Forderungen gg. persönl.haft. Ges., b1J</v>
      </c>
    </row>
    <row r="311" spans="2:4" x14ac:dyDescent="0.25">
      <c r="B311">
        <v>1387</v>
      </c>
      <c r="C311" t="str">
        <f>+dict!C311</f>
        <v>Forderungen gg. persönl.haft. Ges., g1J</v>
      </c>
      <c r="D311" t="str">
        <f t="shared" si="4"/>
        <v>1387 Forderungen gg. persönl.haft. Ges., g1J</v>
      </c>
    </row>
    <row r="312" spans="2:4" x14ac:dyDescent="0.25">
      <c r="B312">
        <v>1389</v>
      </c>
      <c r="C312" t="str">
        <f>+dict!C312</f>
        <v>Anspruch Altersvers./Pension Mituntern.</v>
      </c>
      <c r="D312" t="str">
        <f t="shared" si="4"/>
        <v>1389 Anspruch Altersvers./Pension Mituntern.</v>
      </c>
    </row>
    <row r="313" spans="2:4" x14ac:dyDescent="0.25">
      <c r="B313">
        <v>1390</v>
      </c>
      <c r="C313" t="str">
        <f>+dict!C313</f>
        <v>Verrechnung Ist-Versteuerung</v>
      </c>
      <c r="D313" t="str">
        <f t="shared" si="4"/>
        <v>1390 Verrechnung Ist-Versteuerung</v>
      </c>
    </row>
    <row r="314" spans="2:4" x14ac:dyDescent="0.25">
      <c r="B314">
        <v>1391</v>
      </c>
      <c r="C314" t="str">
        <f>+dict!C314</f>
        <v>Neutralis.ertragsw. Sachv.§ 4 (3) EStG</v>
      </c>
      <c r="D314" t="str">
        <f t="shared" si="4"/>
        <v>1391 Neutralis.ertragsw. Sachv.§ 4 (3) EStG</v>
      </c>
    </row>
    <row r="315" spans="2:4" x14ac:dyDescent="0.25">
      <c r="B315">
        <v>1394</v>
      </c>
      <c r="C315" t="str">
        <f>+dict!C315</f>
        <v>Forderungen gg. Gesellschaft/Gesamthand</v>
      </c>
      <c r="D315" t="str">
        <f t="shared" si="4"/>
        <v>1394 Forderungen gg. Gesellschaft/Gesamthand</v>
      </c>
    </row>
    <row r="316" spans="2:4" x14ac:dyDescent="0.25">
      <c r="B316">
        <v>1400</v>
      </c>
      <c r="C316" t="str">
        <f>+dict!C316</f>
        <v>Forderungen aus L+L</v>
      </c>
      <c r="D316" t="str">
        <f t="shared" si="4"/>
        <v>1400 Forderungen aus L+L</v>
      </c>
    </row>
    <row r="317" spans="2:4" x14ac:dyDescent="0.25">
      <c r="B317">
        <v>1401</v>
      </c>
      <c r="C317" t="str">
        <f>+dict!C317</f>
        <v>Forderungen aus L+L</v>
      </c>
      <c r="D317" t="str">
        <f t="shared" si="4"/>
        <v>1401 Forderungen aus L+L</v>
      </c>
    </row>
    <row r="318" spans="2:4" x14ac:dyDescent="0.25">
      <c r="B318">
        <v>1402</v>
      </c>
      <c r="C318" t="str">
        <f>+dict!C318</f>
        <v>Forderungen aus L+L</v>
      </c>
      <c r="D318" t="str">
        <f t="shared" si="4"/>
        <v>1402 Forderungen aus L+L</v>
      </c>
    </row>
    <row r="319" spans="2:4" x14ac:dyDescent="0.25">
      <c r="B319">
        <v>1410</v>
      </c>
      <c r="C319" t="str">
        <f>+dict!C319</f>
        <v>Forderungen aus L+L ohne Kontokorrent</v>
      </c>
      <c r="D319" t="str">
        <f t="shared" si="4"/>
        <v>1410 Forderungen aus L+L ohne Kontokorrent</v>
      </c>
    </row>
    <row r="320" spans="2:4" x14ac:dyDescent="0.25">
      <c r="B320">
        <v>1445</v>
      </c>
      <c r="C320" t="str">
        <f>+dict!C320</f>
        <v>Forderungen L+L allg. Steuersatz (EÜR)</v>
      </c>
      <c r="D320" t="str">
        <f t="shared" si="4"/>
        <v>1445 Forderungen L+L allg. Steuersatz (EÜR)</v>
      </c>
    </row>
    <row r="321" spans="2:4" x14ac:dyDescent="0.25">
      <c r="B321">
        <v>1446</v>
      </c>
      <c r="C321" t="str">
        <f>+dict!C321</f>
        <v>Forderungen a. L+L erm.Steuersatz (EÜR)</v>
      </c>
      <c r="D321" t="str">
        <f t="shared" si="4"/>
        <v>1446 Forderungen a. L+L erm.Steuersatz (EÜR)</v>
      </c>
    </row>
    <row r="322" spans="2:4" x14ac:dyDescent="0.25">
      <c r="B322">
        <v>1447</v>
      </c>
      <c r="C322" t="str">
        <f>+dict!C322</f>
        <v>Forderung. aus stfr.,n.stbaren L+L (EÜR)</v>
      </c>
      <c r="D322" t="str">
        <f t="shared" si="4"/>
        <v>1447 Forderung. aus stfr.,n.stbaren L+L (EÜR)</v>
      </c>
    </row>
    <row r="323" spans="2:4" x14ac:dyDescent="0.25">
      <c r="B323">
        <v>1448</v>
      </c>
      <c r="C323" t="str">
        <f>+dict!C323</f>
        <v>Forderungen aus L+L nach § 24 UStG (EÜR)</v>
      </c>
      <c r="D323" t="str">
        <f t="shared" ref="D323:D386" si="5">+B323&amp;" "&amp;C323</f>
        <v>1448 Forderungen aus L+L nach § 24 UStG (EÜR)</v>
      </c>
    </row>
    <row r="324" spans="2:4" x14ac:dyDescent="0.25">
      <c r="B324">
        <v>1449</v>
      </c>
      <c r="C324" t="str">
        <f>+dict!C324</f>
        <v>Gegenkto Aufteilung Forderungen L+L(EÜR)</v>
      </c>
      <c r="D324" t="str">
        <f t="shared" si="5"/>
        <v>1449 Gegenkto Aufteilung Forderungen L+L(EÜR)</v>
      </c>
    </row>
    <row r="325" spans="2:4" x14ac:dyDescent="0.25">
      <c r="B325">
        <v>1450</v>
      </c>
      <c r="C325" t="str">
        <f>+dict!C325</f>
        <v>Forderungen n. § 11 Abs.1 S.2 EStG (EÜR)</v>
      </c>
      <c r="D325" t="str">
        <f t="shared" si="5"/>
        <v>1450 Forderungen n. § 11 Abs.1 S.2 EStG (EÜR)</v>
      </c>
    </row>
    <row r="326" spans="2:4" x14ac:dyDescent="0.25">
      <c r="B326">
        <v>1451</v>
      </c>
      <c r="C326" t="str">
        <f>+dict!C326</f>
        <v>Forderg.a. Lieferungen/Leistungen b.1 J</v>
      </c>
      <c r="D326" t="str">
        <f t="shared" si="5"/>
        <v>1451 Forderg.a. Lieferungen/Leistungen b.1 J</v>
      </c>
    </row>
    <row r="327" spans="2:4" x14ac:dyDescent="0.25">
      <c r="B327">
        <v>1455</v>
      </c>
      <c r="C327" t="str">
        <f>+dict!C327</f>
        <v>Forderg.a. Lieferungen/Leistungen g.1 J</v>
      </c>
      <c r="D327" t="str">
        <f t="shared" si="5"/>
        <v>1455 Forderg.a. Lieferungen/Leistungen g.1 J</v>
      </c>
    </row>
    <row r="328" spans="2:4" x14ac:dyDescent="0.25">
      <c r="B328">
        <v>1460</v>
      </c>
      <c r="C328" t="str">
        <f>+dict!C328</f>
        <v>Zweifelhafte Forderungen</v>
      </c>
      <c r="D328" t="str">
        <f t="shared" si="5"/>
        <v>1460 Zweifelhafte Forderungen</v>
      </c>
    </row>
    <row r="329" spans="2:4" x14ac:dyDescent="0.25">
      <c r="B329">
        <v>1461</v>
      </c>
      <c r="C329" t="str">
        <f>+dict!C329</f>
        <v>Zweifelhafte Forderungen (bis 1 Jahr)</v>
      </c>
      <c r="D329" t="str">
        <f t="shared" si="5"/>
        <v>1461 Zweifelhafte Forderungen (bis 1 Jahr)</v>
      </c>
    </row>
    <row r="330" spans="2:4" x14ac:dyDescent="0.25">
      <c r="B330">
        <v>1465</v>
      </c>
      <c r="C330" t="str">
        <f>+dict!C330</f>
        <v>Zweifelhafte Forderungen (g. 1 Jahr)</v>
      </c>
      <c r="D330" t="str">
        <f t="shared" si="5"/>
        <v>1465 Zweifelhafte Forderungen (g. 1 Jahr)</v>
      </c>
    </row>
    <row r="331" spans="2:4" x14ac:dyDescent="0.25">
      <c r="B331">
        <v>1470</v>
      </c>
      <c r="C331" t="str">
        <f>+dict!C331</f>
        <v>Forderungen aus L+L gg. verbundene UN</v>
      </c>
      <c r="D331" t="str">
        <f t="shared" si="5"/>
        <v>1470 Forderungen aus L+L gg. verbundene UN</v>
      </c>
    </row>
    <row r="332" spans="2:4" x14ac:dyDescent="0.25">
      <c r="B332">
        <v>1471</v>
      </c>
      <c r="C332" t="str">
        <f>+dict!C332</f>
        <v>Forderungen aus L+L gg. verbund. UN b.1J</v>
      </c>
      <c r="D332" t="str">
        <f t="shared" si="5"/>
        <v>1471 Forderungen aus L+L gg. verbund. UN b.1J</v>
      </c>
    </row>
    <row r="333" spans="2:4" x14ac:dyDescent="0.25">
      <c r="B333">
        <v>1475</v>
      </c>
      <c r="C333" t="str">
        <f>+dict!C333</f>
        <v>Forderungen aus L+L gg. verbund. UN g.1J</v>
      </c>
      <c r="D333" t="str">
        <f t="shared" si="5"/>
        <v>1475 Forderungen aus L+L gg. verbund. UN g.1J</v>
      </c>
    </row>
    <row r="334" spans="2:4" x14ac:dyDescent="0.25">
      <c r="B334">
        <v>1478</v>
      </c>
      <c r="C334" t="str">
        <f>+dict!C334</f>
        <v>WB Forderungen gg. verbundene UN (b.1J)</v>
      </c>
      <c r="D334" t="str">
        <f t="shared" si="5"/>
        <v>1478 WB Forderungen gg. verbundene UN (b.1J)</v>
      </c>
    </row>
    <row r="335" spans="2:4" x14ac:dyDescent="0.25">
      <c r="B335">
        <v>1479</v>
      </c>
      <c r="C335" t="str">
        <f>+dict!C335</f>
        <v>WB Forderungen gg. verbundene UN (g.1J)</v>
      </c>
      <c r="D335" t="str">
        <f t="shared" si="5"/>
        <v>1479 WB Forderungen gg. verbundene UN (g.1J)</v>
      </c>
    </row>
    <row r="336" spans="2:4" x14ac:dyDescent="0.25">
      <c r="B336">
        <v>1480</v>
      </c>
      <c r="C336" t="str">
        <f>+dict!C336</f>
        <v>Forderg. L+L gg.UN m. Beteiligungsverh.</v>
      </c>
      <c r="D336" t="str">
        <f t="shared" si="5"/>
        <v>1480 Forderg. L+L gg.UN m. Beteiligungsverh.</v>
      </c>
    </row>
    <row r="337" spans="2:4" x14ac:dyDescent="0.25">
      <c r="B337">
        <v>1481</v>
      </c>
      <c r="C337" t="str">
        <f>+dict!C337</f>
        <v>Forderg. L+L gg.UN m.Beteiligg.verh.b1J</v>
      </c>
      <c r="D337" t="str">
        <f t="shared" si="5"/>
        <v>1481 Forderg. L+L gg.UN m.Beteiligg.verh.b1J</v>
      </c>
    </row>
    <row r="338" spans="2:4" x14ac:dyDescent="0.25">
      <c r="B338">
        <v>1485</v>
      </c>
      <c r="C338" t="str">
        <f>+dict!C338</f>
        <v>Forderg. L+L gg.UN m.Beteiligg.verh.g1J</v>
      </c>
      <c r="D338" t="str">
        <f t="shared" si="5"/>
        <v>1485 Forderg. L+L gg.UN m.Beteiligg.verh.g1J</v>
      </c>
    </row>
    <row r="339" spans="2:4" x14ac:dyDescent="0.25">
      <c r="B339">
        <v>1488</v>
      </c>
      <c r="C339" t="str">
        <f>+dict!C339</f>
        <v>WB Forderg.gg.UN m.Beteiligg.verh. b.1J</v>
      </c>
      <c r="D339" t="str">
        <f t="shared" si="5"/>
        <v>1488 WB Forderg.gg.UN m.Beteiligg.verh. b.1J</v>
      </c>
    </row>
    <row r="340" spans="2:4" x14ac:dyDescent="0.25">
      <c r="B340">
        <v>1489</v>
      </c>
      <c r="C340" t="str">
        <f>+dict!C340</f>
        <v>WB Forderg.gg.UN m.Beteiligg.verh. g.1J</v>
      </c>
      <c r="D340" t="str">
        <f t="shared" si="5"/>
        <v>1489 WB Forderg.gg.UN m.Beteiligg.verh. g.1J</v>
      </c>
    </row>
    <row r="341" spans="2:4" x14ac:dyDescent="0.25">
      <c r="B341">
        <v>1490</v>
      </c>
      <c r="C341" t="str">
        <f>+dict!C341</f>
        <v>Forderungen aus L+L gg. Gesellschafter</v>
      </c>
      <c r="D341" t="str">
        <f t="shared" si="5"/>
        <v>1490 Forderungen aus L+L gg. Gesellschafter</v>
      </c>
    </row>
    <row r="342" spans="2:4" x14ac:dyDescent="0.25">
      <c r="B342">
        <v>1491</v>
      </c>
      <c r="C342" t="str">
        <f>+dict!C342</f>
        <v>Forderg. aus L+L gg.Gesellschafter b.1 J</v>
      </c>
      <c r="D342" t="str">
        <f t="shared" si="5"/>
        <v>1491 Forderg. aus L+L gg.Gesellschafter b.1 J</v>
      </c>
    </row>
    <row r="343" spans="2:4" x14ac:dyDescent="0.25">
      <c r="B343">
        <v>1495</v>
      </c>
      <c r="C343" t="str">
        <f>+dict!C343</f>
        <v>Forderg. aus L+L gg.Gesellschafter g.1 J</v>
      </c>
      <c r="D343" t="str">
        <f t="shared" si="5"/>
        <v>1495 Forderg. aus L+L gg.Gesellschafter g.1 J</v>
      </c>
    </row>
    <row r="344" spans="2:4" x14ac:dyDescent="0.25">
      <c r="B344">
        <v>1498</v>
      </c>
      <c r="C344" t="str">
        <f>+dict!C344</f>
        <v>Gegenkonto sonst.VG bei Buchung Debitor</v>
      </c>
      <c r="D344" t="str">
        <f t="shared" si="5"/>
        <v>1498 Gegenkonto sonst.VG bei Buchung Debitor</v>
      </c>
    </row>
    <row r="345" spans="2:4" x14ac:dyDescent="0.25">
      <c r="B345">
        <v>1499</v>
      </c>
      <c r="C345" t="str">
        <f>+dict!C345</f>
        <v>Gegenkonto bei Aufteilung Debitoren</v>
      </c>
      <c r="D345" t="str">
        <f t="shared" si="5"/>
        <v>1499 Gegenkonto bei Aufteilung Debitoren</v>
      </c>
    </row>
    <row r="346" spans="2:4" x14ac:dyDescent="0.25">
      <c r="B346">
        <v>1500</v>
      </c>
      <c r="C346" t="str">
        <f>+dict!C346</f>
        <v>Sonstige Vermögensgegenstände</v>
      </c>
      <c r="D346" t="str">
        <f t="shared" si="5"/>
        <v>1500 Sonstige Vermögensgegenstände</v>
      </c>
    </row>
    <row r="347" spans="2:4" x14ac:dyDescent="0.25">
      <c r="B347">
        <v>1501</v>
      </c>
      <c r="C347" t="str">
        <f>+dict!C347</f>
        <v>Sonstige Vermögensgegenstände (b.1 J)</v>
      </c>
      <c r="D347" t="str">
        <f t="shared" si="5"/>
        <v>1501 Sonstige Vermögensgegenstände (b.1 J)</v>
      </c>
    </row>
    <row r="348" spans="2:4" x14ac:dyDescent="0.25">
      <c r="B348">
        <v>1502</v>
      </c>
      <c r="C348" t="str">
        <f>+dict!C348</f>
        <v>Sonstige Vermögensgegenstände (g.1 J)</v>
      </c>
      <c r="D348" t="str">
        <f t="shared" si="5"/>
        <v>1502 Sonstige Vermögensgegenstände (g.1 J)</v>
      </c>
    </row>
    <row r="349" spans="2:4" x14ac:dyDescent="0.25">
      <c r="B349">
        <v>1503</v>
      </c>
      <c r="C349" t="str">
        <f>+dict!C349</f>
        <v>Forderungen gg. Geschäftsf.(b.1J)</v>
      </c>
      <c r="D349" t="str">
        <f t="shared" si="5"/>
        <v>1503 Forderungen gg. Geschäftsf.(b.1J)</v>
      </c>
    </row>
    <row r="350" spans="2:4" x14ac:dyDescent="0.25">
      <c r="B350">
        <v>1504</v>
      </c>
      <c r="C350" t="str">
        <f>+dict!C350</f>
        <v>Forderungen gg. Geschäftsf.(g.1J)</v>
      </c>
      <c r="D350" t="str">
        <f t="shared" si="5"/>
        <v>1504 Forderungen gg. Geschäftsf.(g.1J)</v>
      </c>
    </row>
    <row r="351" spans="2:4" x14ac:dyDescent="0.25">
      <c r="B351">
        <v>1505</v>
      </c>
      <c r="C351" t="str">
        <f>+dict!C351</f>
        <v>Forderungen gg. Aufsichtsratsm. (b.1 J)</v>
      </c>
      <c r="D351" t="str">
        <f t="shared" si="5"/>
        <v>1505 Forderungen gg. Aufsichtsratsm. (b.1 J)</v>
      </c>
    </row>
    <row r="352" spans="2:4" x14ac:dyDescent="0.25">
      <c r="B352">
        <v>1506</v>
      </c>
      <c r="C352" t="str">
        <f>+dict!C352</f>
        <v>Forderungen gg. Aufsichtsratsm. (g.1 J)</v>
      </c>
      <c r="D352" t="str">
        <f t="shared" si="5"/>
        <v>1506 Forderungen gg. Aufsichtsratsm. (g.1 J)</v>
      </c>
    </row>
    <row r="353" spans="2:4" x14ac:dyDescent="0.25">
      <c r="B353">
        <v>1507</v>
      </c>
      <c r="C353" t="str">
        <f>+dict!C353</f>
        <v>Forderungen gegen sonstige Ges.er, b1J</v>
      </c>
      <c r="D353" t="str">
        <f t="shared" si="5"/>
        <v>1507 Forderungen gegen sonstige Ges.er, b1J</v>
      </c>
    </row>
    <row r="354" spans="2:4" x14ac:dyDescent="0.25">
      <c r="B354">
        <v>1508</v>
      </c>
      <c r="C354" t="str">
        <f>+dict!C354</f>
        <v>Forderungen gegen sonstige Ges.er, g1J</v>
      </c>
      <c r="D354" t="str">
        <f t="shared" si="5"/>
        <v>1508 Forderungen gegen sonstige Ges.er, g1J</v>
      </c>
    </row>
    <row r="355" spans="2:4" x14ac:dyDescent="0.25">
      <c r="B355">
        <v>1510</v>
      </c>
      <c r="C355" t="str">
        <f>+dict!C355</f>
        <v>Geleistete Anzahlungen auf Vorräte</v>
      </c>
      <c r="D355" t="str">
        <f t="shared" si="5"/>
        <v>1510 Geleistete Anzahlungen auf Vorräte</v>
      </c>
    </row>
    <row r="356" spans="2:4" x14ac:dyDescent="0.25">
      <c r="B356">
        <v>1511</v>
      </c>
      <c r="C356" t="str">
        <f>+dict!C356</f>
        <v>Geleistete Anzahlungen 7% Vorsteuer</v>
      </c>
      <c r="D356" t="str">
        <f t="shared" si="5"/>
        <v>1511 Geleistete Anzahlungen 7% Vorsteuer</v>
      </c>
    </row>
    <row r="357" spans="2:4" x14ac:dyDescent="0.25">
      <c r="B357">
        <v>1512</v>
      </c>
      <c r="C357" t="str">
        <f>+dict!C357</f>
        <v>Geleistete Anzahlungen 5% Vorsteuer</v>
      </c>
      <c r="D357" t="str">
        <f t="shared" si="5"/>
        <v>1512 Geleistete Anzahlungen 5% Vorsteuer</v>
      </c>
    </row>
    <row r="358" spans="2:4" x14ac:dyDescent="0.25">
      <c r="B358">
        <v>1517</v>
      </c>
      <c r="C358" t="str">
        <f>+dict!C358</f>
        <v>Geleistete Anzahlungen 16% Vorsteuer</v>
      </c>
      <c r="D358" t="str">
        <f t="shared" si="5"/>
        <v>1517 Geleistete Anzahlungen 16% Vorsteuer</v>
      </c>
    </row>
    <row r="359" spans="2:4" x14ac:dyDescent="0.25">
      <c r="B359">
        <v>1518</v>
      </c>
      <c r="C359" t="str">
        <f>+dict!C359</f>
        <v>Geleistete Anzahlungen 19% Vorsteuer</v>
      </c>
      <c r="D359" t="str">
        <f t="shared" si="5"/>
        <v>1518 Geleistete Anzahlungen 19% Vorsteuer</v>
      </c>
    </row>
    <row r="360" spans="2:4" x14ac:dyDescent="0.25">
      <c r="B360">
        <v>1519</v>
      </c>
      <c r="C360" t="str">
        <f>+dict!C360</f>
        <v>Forderungen gg. Arbeitsgemeinschaften</v>
      </c>
      <c r="D360" t="str">
        <f t="shared" si="5"/>
        <v>1519 Forderungen gg. Arbeitsgemeinschaften</v>
      </c>
    </row>
    <row r="361" spans="2:4" x14ac:dyDescent="0.25">
      <c r="B361">
        <v>1520</v>
      </c>
      <c r="C361" t="str">
        <f>+dict!C361</f>
        <v>Forderungen ggb. Krankenkasse aus AAG</v>
      </c>
      <c r="D361" t="str">
        <f t="shared" si="5"/>
        <v>1520 Forderungen ggb. Krankenkasse aus AAG</v>
      </c>
    </row>
    <row r="362" spans="2:4" x14ac:dyDescent="0.25">
      <c r="B362">
        <v>1521</v>
      </c>
      <c r="C362" t="str">
        <f>+dict!C362</f>
        <v>Agenturwarenabrechnung (sonstige VermG)</v>
      </c>
      <c r="D362" t="str">
        <f t="shared" si="5"/>
        <v>1521 Agenturwarenabrechnung (sonstige VermG)</v>
      </c>
    </row>
    <row r="363" spans="2:4" x14ac:dyDescent="0.25">
      <c r="B363">
        <v>1522</v>
      </c>
      <c r="C363" t="str">
        <f>+dict!C363</f>
        <v>Genussrechte</v>
      </c>
      <c r="D363" t="str">
        <f t="shared" si="5"/>
        <v>1522 Genussrechte</v>
      </c>
    </row>
    <row r="364" spans="2:4" x14ac:dyDescent="0.25">
      <c r="B364">
        <v>1524</v>
      </c>
      <c r="C364" t="str">
        <f>+dict!C364</f>
        <v>Einzahl.anspruch zu Nebenleist/Zuzahlung</v>
      </c>
      <c r="D364" t="str">
        <f t="shared" si="5"/>
        <v>1524 Einzahl.anspruch zu Nebenleist/Zuzahlung</v>
      </c>
    </row>
    <row r="365" spans="2:4" x14ac:dyDescent="0.25">
      <c r="B365">
        <v>1525</v>
      </c>
      <c r="C365" t="str">
        <f>+dict!C365</f>
        <v>Kautionen</v>
      </c>
      <c r="D365" t="str">
        <f t="shared" si="5"/>
        <v>1525 Kautionen</v>
      </c>
    </row>
    <row r="366" spans="2:4" x14ac:dyDescent="0.25">
      <c r="B366">
        <v>1526</v>
      </c>
      <c r="C366" t="str">
        <f>+dict!C366</f>
        <v>Kautionen (bis 1 J)</v>
      </c>
      <c r="D366" t="str">
        <f t="shared" si="5"/>
        <v>1526 Kautionen (bis 1 J)</v>
      </c>
    </row>
    <row r="367" spans="2:4" x14ac:dyDescent="0.25">
      <c r="B367">
        <v>1527</v>
      </c>
      <c r="C367" t="str">
        <f>+dict!C367</f>
        <v>Kautionen (größer 1 J)</v>
      </c>
      <c r="D367" t="str">
        <f t="shared" si="5"/>
        <v>1527 Kautionen (größer 1 J)</v>
      </c>
    </row>
    <row r="368" spans="2:4" x14ac:dyDescent="0.25">
      <c r="B368">
        <v>1528</v>
      </c>
      <c r="C368" t="str">
        <f>+dict!C368</f>
        <v>Nachträgl. abz. Vorsteuer § 15a (2) UStG</v>
      </c>
      <c r="D368" t="str">
        <f t="shared" si="5"/>
        <v>1528 Nachträgl. abz. Vorsteuer § 15a (2) UStG</v>
      </c>
    </row>
    <row r="369" spans="2:4" x14ac:dyDescent="0.25">
      <c r="B369">
        <v>1529</v>
      </c>
      <c r="C369" t="str">
        <f>+dict!C369</f>
        <v>Zurückzuzahlende Vorsteuer §15a (2) UStG</v>
      </c>
      <c r="D369" t="str">
        <f t="shared" si="5"/>
        <v>1529 Zurückzuzahlende Vorsteuer §15a (2) UStG</v>
      </c>
    </row>
    <row r="370" spans="2:4" x14ac:dyDescent="0.25">
      <c r="B370">
        <v>1530</v>
      </c>
      <c r="C370" t="str">
        <f>+dict!C370</f>
        <v>Forderg. gg. Personal Lohn- und Gehalt</v>
      </c>
      <c r="D370" t="str">
        <f t="shared" si="5"/>
        <v>1530 Forderg. gg. Personal Lohn- und Gehalt</v>
      </c>
    </row>
    <row r="371" spans="2:4" x14ac:dyDescent="0.25">
      <c r="B371">
        <v>1531</v>
      </c>
      <c r="C371" t="str">
        <f>+dict!C371</f>
        <v>Forderungen gegen Personal (bis 1Jahr)</v>
      </c>
      <c r="D371" t="str">
        <f t="shared" si="5"/>
        <v>1531 Forderungen gegen Personal (bis 1Jahr)</v>
      </c>
    </row>
    <row r="372" spans="2:4" x14ac:dyDescent="0.25">
      <c r="B372">
        <v>1537</v>
      </c>
      <c r="C372" t="str">
        <f>+dict!C372</f>
        <v>Forderungen gegen Personal (g. 1Jahr)</v>
      </c>
      <c r="D372" t="str">
        <f t="shared" si="5"/>
        <v>1537 Forderungen gegen Personal (g. 1Jahr)</v>
      </c>
    </row>
    <row r="373" spans="2:4" x14ac:dyDescent="0.25">
      <c r="B373">
        <v>1540</v>
      </c>
      <c r="C373" t="str">
        <f>+dict!C373</f>
        <v>Forderung aus Gewerbesteuerüberzahlung</v>
      </c>
      <c r="D373" t="str">
        <f t="shared" si="5"/>
        <v>1540 Forderung aus Gewerbesteuerüberzahlung</v>
      </c>
    </row>
    <row r="374" spans="2:4" x14ac:dyDescent="0.25">
      <c r="B374">
        <v>1542</v>
      </c>
      <c r="C374" t="str">
        <f>+dict!C374</f>
        <v>Steuererst.anspruch gegen andere Länder</v>
      </c>
      <c r="D374" t="str">
        <f t="shared" si="5"/>
        <v>1542 Steuererst.anspruch gegen andere Länder</v>
      </c>
    </row>
    <row r="375" spans="2:4" x14ac:dyDescent="0.25">
      <c r="B375">
        <v>1543</v>
      </c>
      <c r="C375" t="str">
        <f>+dict!C375</f>
        <v>Forderg. an FA aus abgeführtem Bauabzug</v>
      </c>
      <c r="D375" t="str">
        <f t="shared" si="5"/>
        <v>1543 Forderg. an FA aus abgeführtem Bauabzug</v>
      </c>
    </row>
    <row r="376" spans="2:4" x14ac:dyDescent="0.25">
      <c r="B376">
        <v>1544</v>
      </c>
      <c r="C376" t="str">
        <f>+dict!C376</f>
        <v>Forderung gegenüber Bundesagentur</v>
      </c>
      <c r="D376" t="str">
        <f t="shared" si="5"/>
        <v>1544 Forderung gegenüber Bundesagentur</v>
      </c>
    </row>
    <row r="377" spans="2:4" x14ac:dyDescent="0.25">
      <c r="B377">
        <v>1545</v>
      </c>
      <c r="C377" t="str">
        <f>+dict!C377</f>
        <v>Forderungen USt-Vorauszahlungen</v>
      </c>
      <c r="D377" t="str">
        <f t="shared" si="5"/>
        <v>1545 Forderungen USt-Vorauszahlungen</v>
      </c>
    </row>
    <row r="378" spans="2:4" x14ac:dyDescent="0.25">
      <c r="B378">
        <v>1546</v>
      </c>
      <c r="C378" t="str">
        <f>+dict!C378</f>
        <v>Umsatzsteuerforderungen Vorjahr</v>
      </c>
      <c r="D378" t="str">
        <f t="shared" si="5"/>
        <v>1546 Umsatzsteuerforderungen Vorjahr</v>
      </c>
    </row>
    <row r="379" spans="2:4" x14ac:dyDescent="0.25">
      <c r="B379">
        <v>1547</v>
      </c>
      <c r="C379" t="str">
        <f>+dict!C379</f>
        <v>Forderungen aus Verbrauchsteuern</v>
      </c>
      <c r="D379" t="str">
        <f t="shared" si="5"/>
        <v>1547 Forderungen aus Verbrauchsteuern</v>
      </c>
    </row>
    <row r="380" spans="2:4" x14ac:dyDescent="0.25">
      <c r="B380">
        <v>1548</v>
      </c>
      <c r="C380" t="str">
        <f>+dict!C380</f>
        <v>Vorst. in Folgeperiode /-jahr abziehbar</v>
      </c>
      <c r="D380" t="str">
        <f t="shared" si="5"/>
        <v>1548 Vorst. in Folgeperiode /-jahr abziehbar</v>
      </c>
    </row>
    <row r="381" spans="2:4" x14ac:dyDescent="0.25">
      <c r="B381">
        <v>1549</v>
      </c>
      <c r="C381" t="str">
        <f>+dict!C381</f>
        <v>Körperschaftsteuerrückforderung</v>
      </c>
      <c r="D381" t="str">
        <f t="shared" si="5"/>
        <v>1549 Körperschaftsteuerrückforderung</v>
      </c>
    </row>
    <row r="382" spans="2:4" x14ac:dyDescent="0.25">
      <c r="B382">
        <v>1550</v>
      </c>
      <c r="C382" t="str">
        <f>+dict!C382</f>
        <v>Darlehen (sonstige VermG)</v>
      </c>
      <c r="D382" t="str">
        <f t="shared" si="5"/>
        <v>1550 Darlehen (sonstige VermG)</v>
      </c>
    </row>
    <row r="383" spans="2:4" x14ac:dyDescent="0.25">
      <c r="B383">
        <v>1551</v>
      </c>
      <c r="C383" t="str">
        <f>+dict!C383</f>
        <v>Darlehen Rlz bis 1 J. (sonstige VermG)</v>
      </c>
      <c r="D383" t="str">
        <f t="shared" si="5"/>
        <v>1551 Darlehen Rlz bis 1 J. (sonstige VermG)</v>
      </c>
    </row>
    <row r="384" spans="2:4" x14ac:dyDescent="0.25">
      <c r="B384">
        <v>1555</v>
      </c>
      <c r="C384" t="str">
        <f>+dict!C384</f>
        <v>Darlehen Rlz &gt; 1 J. (sonstige VermG)</v>
      </c>
      <c r="D384" t="str">
        <f t="shared" si="5"/>
        <v>1555 Darlehen Rlz &gt; 1 J. (sonstige VermG)</v>
      </c>
    </row>
    <row r="385" spans="2:4" x14ac:dyDescent="0.25">
      <c r="B385">
        <v>1556</v>
      </c>
      <c r="C385" t="str">
        <f>+dict!C385</f>
        <v>Nachträgl. abz. Vorsteuer, bewegl. WG</v>
      </c>
      <c r="D385" t="str">
        <f t="shared" si="5"/>
        <v>1556 Nachträgl. abz. Vorsteuer, bewegl. WG</v>
      </c>
    </row>
    <row r="386" spans="2:4" x14ac:dyDescent="0.25">
      <c r="B386">
        <v>1557</v>
      </c>
      <c r="C386" t="str">
        <f>+dict!C386</f>
        <v>Zurückzuzahlende Vorsteuer, bewegl.WG</v>
      </c>
      <c r="D386" t="str">
        <f t="shared" si="5"/>
        <v>1557 Zurückzuzahlende Vorsteuer, bewegl.WG</v>
      </c>
    </row>
    <row r="387" spans="2:4" x14ac:dyDescent="0.25">
      <c r="B387">
        <v>1558</v>
      </c>
      <c r="C387" t="str">
        <f>+dict!C387</f>
        <v>Nachträgl. abz. Vorsteuer, unbewegl. WG</v>
      </c>
      <c r="D387" t="str">
        <f t="shared" ref="D387:D450" si="6">+B387&amp;" "&amp;C387</f>
        <v>1558 Nachträgl. abz. Vorsteuer, unbewegl. WG</v>
      </c>
    </row>
    <row r="388" spans="2:4" x14ac:dyDescent="0.25">
      <c r="B388">
        <v>1559</v>
      </c>
      <c r="C388" t="str">
        <f>+dict!C388</f>
        <v>Zurückzuzahl. Vorsteuer, unbewegl. WG</v>
      </c>
      <c r="D388" t="str">
        <f t="shared" si="6"/>
        <v>1559 Zurückzuzahl. Vorsteuer, unbewegl. WG</v>
      </c>
    </row>
    <row r="389" spans="2:4" x14ac:dyDescent="0.25">
      <c r="B389">
        <v>1560</v>
      </c>
      <c r="C389" t="str">
        <f>+dict!C389</f>
        <v>Aufzuteilende Vorsteuer</v>
      </c>
      <c r="D389" t="str">
        <f t="shared" si="6"/>
        <v>1560 Aufzuteilende Vorsteuer</v>
      </c>
    </row>
    <row r="390" spans="2:4" x14ac:dyDescent="0.25">
      <c r="B390">
        <v>1561</v>
      </c>
      <c r="C390" t="str">
        <f>+dict!C390</f>
        <v>Aufzuteilende Vorsteuer 7%</v>
      </c>
      <c r="D390" t="str">
        <f t="shared" si="6"/>
        <v>1561 Aufzuteilende Vorsteuer 7%</v>
      </c>
    </row>
    <row r="391" spans="2:4" x14ac:dyDescent="0.25">
      <c r="B391">
        <v>1562</v>
      </c>
      <c r="C391" t="str">
        <f>+dict!C391</f>
        <v>Aufzuteilende Vorsteuer aus EU-Erwerb</v>
      </c>
      <c r="D391" t="str">
        <f t="shared" si="6"/>
        <v>1562 Aufzuteilende Vorsteuer aus EU-Erwerb</v>
      </c>
    </row>
    <row r="392" spans="2:4" x14ac:dyDescent="0.25">
      <c r="B392">
        <v>1563</v>
      </c>
      <c r="C392" t="str">
        <f>+dict!C392</f>
        <v>Aufzuteil. Vorsteuer aus EU-Erwerb 19%</v>
      </c>
      <c r="D392" t="str">
        <f t="shared" si="6"/>
        <v>1563 Aufzuteil. Vorsteuer aus EU-Erwerb 19%</v>
      </c>
    </row>
    <row r="393" spans="2:4" x14ac:dyDescent="0.25">
      <c r="B393">
        <v>1564</v>
      </c>
      <c r="C393" t="str">
        <f>+dict!C393</f>
        <v>Aufzuteilende Vorsteuer 5%</v>
      </c>
      <c r="D393" t="str">
        <f t="shared" si="6"/>
        <v>1564 Aufzuteilende Vorsteuer 5%</v>
      </c>
    </row>
    <row r="394" spans="2:4" x14ac:dyDescent="0.25">
      <c r="B394">
        <v>1565</v>
      </c>
      <c r="C394" t="str">
        <f>+dict!C394</f>
        <v>Aufzuteilende Vorsteuer 16%</v>
      </c>
      <c r="D394" t="str">
        <f t="shared" si="6"/>
        <v>1565 Aufzuteilende Vorsteuer 16%</v>
      </c>
    </row>
    <row r="395" spans="2:4" x14ac:dyDescent="0.25">
      <c r="B395">
        <v>1566</v>
      </c>
      <c r="C395" t="str">
        <f>+dict!C395</f>
        <v>Aufzuteilende Vorsteuer 19%</v>
      </c>
      <c r="D395" t="str">
        <f t="shared" si="6"/>
        <v>1566 Aufzuteilende Vorsteuer 19%</v>
      </c>
    </row>
    <row r="396" spans="2:4" x14ac:dyDescent="0.25">
      <c r="B396">
        <v>1567</v>
      </c>
      <c r="C396" t="str">
        <f>+dict!C396</f>
        <v>Aufzuteil. Vorsteuer §§ 13a/13b UStG</v>
      </c>
      <c r="D396" t="str">
        <f t="shared" si="6"/>
        <v>1567 Aufzuteil. Vorsteuer §§ 13a/13b UStG</v>
      </c>
    </row>
    <row r="397" spans="2:4" x14ac:dyDescent="0.25">
      <c r="B397">
        <v>1568</v>
      </c>
      <c r="C397" t="str">
        <f>+dict!C397</f>
        <v>Abziehbare Vorsteuer 5%</v>
      </c>
      <c r="D397" t="str">
        <f t="shared" si="6"/>
        <v>1568 Abziehbare Vorsteuer 5%</v>
      </c>
    </row>
    <row r="398" spans="2:4" x14ac:dyDescent="0.25">
      <c r="B398">
        <v>1569</v>
      </c>
      <c r="C398" t="str">
        <f>+dict!C398</f>
        <v>Aufzuteil. Vorsteuer §§13a/13b UStG 19%</v>
      </c>
      <c r="D398" t="str">
        <f t="shared" si="6"/>
        <v>1569 Aufzuteil. Vorsteuer §§13a/13b UStG 19%</v>
      </c>
    </row>
    <row r="399" spans="2:4" x14ac:dyDescent="0.25">
      <c r="B399">
        <v>1570</v>
      </c>
      <c r="C399" t="str">
        <f>+dict!C399</f>
        <v>Abziehbare Vorsteuer</v>
      </c>
      <c r="D399" t="str">
        <f t="shared" si="6"/>
        <v>1570 Abziehbare Vorsteuer</v>
      </c>
    </row>
    <row r="400" spans="2:4" x14ac:dyDescent="0.25">
      <c r="B400">
        <v>1571</v>
      </c>
      <c r="C400" t="str">
        <f>+dict!C400</f>
        <v>Abziehbare Vorsteuer 7%</v>
      </c>
      <c r="D400" t="str">
        <f t="shared" si="6"/>
        <v>1571 Abziehbare Vorsteuer 7%</v>
      </c>
    </row>
    <row r="401" spans="2:4" x14ac:dyDescent="0.25">
      <c r="B401">
        <v>1572</v>
      </c>
      <c r="C401" t="str">
        <f>+dict!C401</f>
        <v>Abziehbare Vorsteuer aus EU-Erwerb</v>
      </c>
      <c r="D401" t="str">
        <f t="shared" si="6"/>
        <v>1572 Abziehbare Vorsteuer aus EU-Erwerb</v>
      </c>
    </row>
    <row r="402" spans="2:4" x14ac:dyDescent="0.25">
      <c r="B402">
        <v>1573</v>
      </c>
      <c r="C402" t="str">
        <f>+dict!C402</f>
        <v>Vorst.letzter Abnehmer Dreiecksgeschäft</v>
      </c>
      <c r="D402" t="str">
        <f t="shared" si="6"/>
        <v>1573 Vorst.letzter Abnehmer Dreiecksgeschäft</v>
      </c>
    </row>
    <row r="403" spans="2:4" x14ac:dyDescent="0.25">
      <c r="B403">
        <v>1574</v>
      </c>
      <c r="C403" t="str">
        <f>+dict!C403</f>
        <v>Abziehbare Vorsteuer aus EU-Erwerb 19%</v>
      </c>
      <c r="D403" t="str">
        <f t="shared" si="6"/>
        <v>1574 Abziehbare Vorsteuer aus EU-Erwerb 19%</v>
      </c>
    </row>
    <row r="404" spans="2:4" x14ac:dyDescent="0.25">
      <c r="B404">
        <v>1575</v>
      </c>
      <c r="C404" t="str">
        <f>+dict!C404</f>
        <v>Abziehbare Vorsteuer 16%</v>
      </c>
      <c r="D404" t="str">
        <f t="shared" si="6"/>
        <v>1575 Abziehbare Vorsteuer 16%</v>
      </c>
    </row>
    <row r="405" spans="2:4" x14ac:dyDescent="0.25">
      <c r="B405">
        <v>1576</v>
      </c>
      <c r="C405" t="str">
        <f>+dict!C405</f>
        <v>Abziehbare Vorsteuer 19%</v>
      </c>
      <c r="D405" t="str">
        <f t="shared" si="6"/>
        <v>1576 Abziehbare Vorsteuer 19%</v>
      </c>
    </row>
    <row r="406" spans="2:4" x14ac:dyDescent="0.25">
      <c r="B406">
        <v>1577</v>
      </c>
      <c r="C406" t="str">
        <f>+dict!C406</f>
        <v>Abziehbare Vorsteuer § 13b UStG 19%</v>
      </c>
      <c r="D406" t="str">
        <f t="shared" si="6"/>
        <v>1577 Abziehbare Vorsteuer § 13b UStG 19%</v>
      </c>
    </row>
    <row r="407" spans="2:4" x14ac:dyDescent="0.25">
      <c r="B407">
        <v>1578</v>
      </c>
      <c r="C407" t="str">
        <f>+dict!C407</f>
        <v>Abziehbare Vorsteuer § 13b UStG</v>
      </c>
      <c r="D407" t="str">
        <f t="shared" si="6"/>
        <v>1578 Abziehbare Vorsteuer § 13b UStG</v>
      </c>
    </row>
    <row r="408" spans="2:4" x14ac:dyDescent="0.25">
      <c r="B408">
        <v>1579</v>
      </c>
      <c r="C408" t="str">
        <f>+dict!C408</f>
        <v>Abziehbare Vorsteuer § 13b UStG 16%</v>
      </c>
      <c r="D408" t="str">
        <f t="shared" si="6"/>
        <v>1579 Abziehbare Vorsteuer § 13b UStG 16%</v>
      </c>
    </row>
    <row r="409" spans="2:4" x14ac:dyDescent="0.25">
      <c r="B409">
        <v>1580</v>
      </c>
      <c r="C409" t="str">
        <f>+dict!C409</f>
        <v>Gegenkonto Vorsteuer § 4 (3) EStG</v>
      </c>
      <c r="D409" t="str">
        <f t="shared" si="6"/>
        <v>1580 Gegenkonto Vorsteuer § 4 (3) EStG</v>
      </c>
    </row>
    <row r="410" spans="2:4" x14ac:dyDescent="0.25">
      <c r="B410">
        <v>1581</v>
      </c>
      <c r="C410" t="str">
        <f>+dict!C410</f>
        <v>Auflösung Vorsteuer Vorjahr § 4 (3) EStG</v>
      </c>
      <c r="D410" t="str">
        <f t="shared" si="6"/>
        <v>1581 Auflösung Vorsteuer Vorjahr § 4 (3) EStG</v>
      </c>
    </row>
    <row r="411" spans="2:4" x14ac:dyDescent="0.25">
      <c r="B411">
        <v>1582</v>
      </c>
      <c r="C411" t="str">
        <f>+dict!C411</f>
        <v>Vorsteuer aus Investitionen § 4 (3) EStG</v>
      </c>
      <c r="D411" t="str">
        <f t="shared" si="6"/>
        <v>1582 Vorsteuer aus Investitionen § 4 (3) EStG</v>
      </c>
    </row>
    <row r="412" spans="2:4" x14ac:dyDescent="0.25">
      <c r="B412">
        <v>1583</v>
      </c>
      <c r="C412" t="str">
        <f>+dict!C412</f>
        <v>Gegenkto. Vorsteuer Durchschnittssätze</v>
      </c>
      <c r="D412" t="str">
        <f t="shared" si="6"/>
        <v>1583 Gegenkto. Vorsteuer Durchschnittssätze</v>
      </c>
    </row>
    <row r="413" spans="2:4" x14ac:dyDescent="0.25">
      <c r="B413">
        <v>1584</v>
      </c>
      <c r="C413" t="str">
        <f>+dict!C413</f>
        <v>Vorsteuer EU-Erwerb neue Kfz ohne UStID</v>
      </c>
      <c r="D413" t="str">
        <f t="shared" si="6"/>
        <v>1584 Vorsteuer EU-Erwerb neue Kfz ohne UStID</v>
      </c>
    </row>
    <row r="414" spans="2:4" x14ac:dyDescent="0.25">
      <c r="B414">
        <v>1585</v>
      </c>
      <c r="C414" t="str">
        <f>+dict!C414</f>
        <v>Abziehbare Vorsteuer § 13a UStG</v>
      </c>
      <c r="D414" t="str">
        <f t="shared" si="6"/>
        <v>1585 Abziehbare Vorsteuer § 13a UStG</v>
      </c>
    </row>
    <row r="415" spans="2:4" x14ac:dyDescent="0.25">
      <c r="B415">
        <v>1587</v>
      </c>
      <c r="C415" t="str">
        <f>+dict!C415</f>
        <v>Vorsteuer allgem. Durchschnittssätze</v>
      </c>
      <c r="D415" t="str">
        <f t="shared" si="6"/>
        <v>1587 Vorsteuer allgem. Durchschnittssätze</v>
      </c>
    </row>
    <row r="416" spans="2:4" x14ac:dyDescent="0.25">
      <c r="B416">
        <v>1588</v>
      </c>
      <c r="C416" t="str">
        <f>+dict!C416</f>
        <v>Einfuhrumsatzsteuer</v>
      </c>
      <c r="D416" t="str">
        <f t="shared" si="6"/>
        <v>1588 Einfuhrumsatzsteuer</v>
      </c>
    </row>
    <row r="417" spans="2:4" x14ac:dyDescent="0.25">
      <c r="B417">
        <v>1589</v>
      </c>
      <c r="C417" t="str">
        <f>+dict!C417</f>
        <v>Abziehbare Vorsteuer aus EU-Erwerb 16%</v>
      </c>
      <c r="D417" t="str">
        <f t="shared" si="6"/>
        <v>1589 Abziehbare Vorsteuer aus EU-Erwerb 16%</v>
      </c>
    </row>
    <row r="418" spans="2:4" x14ac:dyDescent="0.25">
      <c r="B418">
        <v>1590</v>
      </c>
      <c r="C418" t="str">
        <f>+dict!C418</f>
        <v>Durchlaufende Posten</v>
      </c>
      <c r="D418" t="str">
        <f t="shared" si="6"/>
        <v>1590 Durchlaufende Posten</v>
      </c>
    </row>
    <row r="419" spans="2:4" x14ac:dyDescent="0.25">
      <c r="B419">
        <v>1592</v>
      </c>
      <c r="C419" t="str">
        <f>+dict!C419</f>
        <v>Fremdgeld</v>
      </c>
      <c r="D419" t="str">
        <f t="shared" si="6"/>
        <v>1592 Fremdgeld</v>
      </c>
    </row>
    <row r="420" spans="2:4" x14ac:dyDescent="0.25">
      <c r="B420">
        <v>1593</v>
      </c>
      <c r="C420" t="str">
        <f>+dict!C420</f>
        <v>Verrechnung erhaltene Anzahlungen</v>
      </c>
      <c r="D420" t="str">
        <f t="shared" si="6"/>
        <v>1593 Verrechnung erhaltene Anzahlungen</v>
      </c>
    </row>
    <row r="421" spans="2:4" x14ac:dyDescent="0.25">
      <c r="B421">
        <v>1594</v>
      </c>
      <c r="C421" t="str">
        <f>+dict!C421</f>
        <v>Forderungen gegen verbund.Unternehmen</v>
      </c>
      <c r="D421" t="str">
        <f t="shared" si="6"/>
        <v>1594 Forderungen gegen verbund.Unternehmen</v>
      </c>
    </row>
    <row r="422" spans="2:4" x14ac:dyDescent="0.25">
      <c r="B422">
        <v>1595</v>
      </c>
      <c r="C422" t="str">
        <f>+dict!C422</f>
        <v>Forderungen gg. verbundene UN(b. 1 J)</v>
      </c>
      <c r="D422" t="str">
        <f t="shared" si="6"/>
        <v>1595 Forderungen gg. verbundene UN(b. 1 J)</v>
      </c>
    </row>
    <row r="423" spans="2:4" x14ac:dyDescent="0.25">
      <c r="B423">
        <v>1596</v>
      </c>
      <c r="C423" t="str">
        <f>+dict!C423</f>
        <v>Forderungen gg. verbundene UN(g. 1 J)</v>
      </c>
      <c r="D423" t="str">
        <f t="shared" si="6"/>
        <v>1596 Forderungen gg. verbundene UN(g. 1 J)</v>
      </c>
    </row>
    <row r="424" spans="2:4" x14ac:dyDescent="0.25">
      <c r="B424">
        <v>1597</v>
      </c>
      <c r="C424" t="str">
        <f>+dict!C424</f>
        <v>Forderungen gg. UN m. Beteiligungsverh.</v>
      </c>
      <c r="D424" t="str">
        <f t="shared" si="6"/>
        <v>1597 Forderungen gg. UN m. Beteiligungsverh.</v>
      </c>
    </row>
    <row r="425" spans="2:4" x14ac:dyDescent="0.25">
      <c r="B425">
        <v>1598</v>
      </c>
      <c r="C425" t="str">
        <f>+dict!C425</f>
        <v>Forderg. gg. UN mit Beteiligg.verh. b.1J</v>
      </c>
      <c r="D425" t="str">
        <f t="shared" si="6"/>
        <v>1598 Forderg. gg. UN mit Beteiligg.verh. b.1J</v>
      </c>
    </row>
    <row r="426" spans="2:4" x14ac:dyDescent="0.25">
      <c r="B426">
        <v>1599</v>
      </c>
      <c r="C426" t="str">
        <f>+dict!C426</f>
        <v>Forderg. gg. UN mit Beteiligg.verh. g.1J</v>
      </c>
      <c r="D426" t="str">
        <f t="shared" si="6"/>
        <v>1599 Forderg. gg. UN mit Beteiligg.verh. g.1J</v>
      </c>
    </row>
    <row r="427" spans="2:4" x14ac:dyDescent="0.25">
      <c r="B427">
        <v>1600</v>
      </c>
      <c r="C427" t="str">
        <f>+dict!C427</f>
        <v>Verbindlichkeiten aus Lieferungen+Leist.</v>
      </c>
      <c r="D427" t="str">
        <f t="shared" si="6"/>
        <v>1600 Verbindlichkeiten aus Lieferungen+Leist.</v>
      </c>
    </row>
    <row r="428" spans="2:4" x14ac:dyDescent="0.25">
      <c r="B428">
        <v>1601</v>
      </c>
      <c r="C428" t="str">
        <f>+dict!C428</f>
        <v>Verbindlichkeiten aus L+L</v>
      </c>
      <c r="D428" t="str">
        <f t="shared" si="6"/>
        <v>1601 Verbindlichkeiten aus L+L</v>
      </c>
    </row>
    <row r="429" spans="2:4" x14ac:dyDescent="0.25">
      <c r="B429">
        <v>1602</v>
      </c>
      <c r="C429" t="str">
        <f>+dict!C429</f>
        <v>Verbindlichkeiten aus L+L</v>
      </c>
      <c r="D429" t="str">
        <f t="shared" si="6"/>
        <v>1602 Verbindlichkeiten aus L+L</v>
      </c>
    </row>
    <row r="430" spans="2:4" x14ac:dyDescent="0.25">
      <c r="B430">
        <v>1603</v>
      </c>
      <c r="C430" t="str">
        <f>+dict!C430</f>
        <v>Verbindlichkeiten aus L+L</v>
      </c>
      <c r="D430" t="str">
        <f t="shared" si="6"/>
        <v>1603 Verbindlichkeiten aus L+L</v>
      </c>
    </row>
    <row r="431" spans="2:4" x14ac:dyDescent="0.25">
      <c r="B431">
        <v>1605</v>
      </c>
      <c r="C431" t="str">
        <f>+dict!C431</f>
        <v>Verbindl. aus L+L allg. Steuersatz (EÜR)</v>
      </c>
      <c r="D431" t="str">
        <f t="shared" si="6"/>
        <v>1605 Verbindl. aus L+L allg. Steuersatz (EÜR)</v>
      </c>
    </row>
    <row r="432" spans="2:4" x14ac:dyDescent="0.25">
      <c r="B432">
        <v>1606</v>
      </c>
      <c r="C432" t="str">
        <f>+dict!C432</f>
        <v>Verbindl. aus L+L erm. Steuersatz (EÜR)</v>
      </c>
      <c r="D432" t="str">
        <f t="shared" si="6"/>
        <v>1606 Verbindl. aus L+L erm. Steuersatz (EÜR)</v>
      </c>
    </row>
    <row r="433" spans="2:4" x14ac:dyDescent="0.25">
      <c r="B433">
        <v>1607</v>
      </c>
      <c r="C433" t="str">
        <f>+dict!C433</f>
        <v>Verbindl. aus L+L ohne Vorsteuerabzug</v>
      </c>
      <c r="D433" t="str">
        <f t="shared" si="6"/>
        <v>1607 Verbindl. aus L+L ohne Vorsteuerabzug</v>
      </c>
    </row>
    <row r="434" spans="2:4" x14ac:dyDescent="0.25">
      <c r="B434">
        <v>1609</v>
      </c>
      <c r="C434" t="str">
        <f>+dict!C434</f>
        <v>Gegenkto Aufteilung Verbindl. L+L (EÜR)</v>
      </c>
      <c r="D434" t="str">
        <f t="shared" si="6"/>
        <v>1609 Gegenkto Aufteilung Verbindl. L+L (EÜR)</v>
      </c>
    </row>
    <row r="435" spans="2:4" x14ac:dyDescent="0.25">
      <c r="B435">
        <v>1610</v>
      </c>
      <c r="C435" t="str">
        <f>+dict!C435</f>
        <v>Verbindlichkeiten L+L ohne Kontokorrent</v>
      </c>
      <c r="D435" t="str">
        <f t="shared" si="6"/>
        <v>1610 Verbindlichkeiten L+L ohne Kontokorrent</v>
      </c>
    </row>
    <row r="436" spans="2:4" x14ac:dyDescent="0.25">
      <c r="B436">
        <v>1624</v>
      </c>
      <c r="C436" t="str">
        <f>+dict!C436</f>
        <v>Verbindl.L+L f.Invest. für § 4 (3) EStG</v>
      </c>
      <c r="D436" t="str">
        <f t="shared" si="6"/>
        <v>1624 Verbindl.L+L f.Invest. für § 4 (3) EStG</v>
      </c>
    </row>
    <row r="437" spans="2:4" x14ac:dyDescent="0.25">
      <c r="B437">
        <v>1625</v>
      </c>
      <c r="C437" t="str">
        <f>+dict!C437</f>
        <v>Verbindl.a.Lieferungen/Leistungen b.1 J</v>
      </c>
      <c r="D437" t="str">
        <f t="shared" si="6"/>
        <v>1625 Verbindl.a.Lieferungen/Leistungen b.1 J</v>
      </c>
    </row>
    <row r="438" spans="2:4" x14ac:dyDescent="0.25">
      <c r="B438">
        <v>1626</v>
      </c>
      <c r="C438" t="str">
        <f>+dict!C438</f>
        <v>Verbindl.a.Lieferungen/Leistungen 1-5 J</v>
      </c>
      <c r="D438" t="str">
        <f t="shared" si="6"/>
        <v>1626 Verbindl.a.Lieferungen/Leistungen 1-5 J</v>
      </c>
    </row>
    <row r="439" spans="2:4" x14ac:dyDescent="0.25">
      <c r="B439">
        <v>1628</v>
      </c>
      <c r="C439" t="str">
        <f>+dict!C439</f>
        <v>Verbindl.a.Lieferungen/Leistungen g.5 J</v>
      </c>
      <c r="D439" t="str">
        <f t="shared" si="6"/>
        <v>1628 Verbindl.a.Lieferungen/Leistungen g.5 J</v>
      </c>
    </row>
    <row r="440" spans="2:4" x14ac:dyDescent="0.25">
      <c r="B440">
        <v>1630</v>
      </c>
      <c r="C440" t="str">
        <f>+dict!C440</f>
        <v>Verbindl. aus L+L gg. verbundenen UN</v>
      </c>
      <c r="D440" t="str">
        <f t="shared" si="6"/>
        <v>1630 Verbindl. aus L+L gg. verbundenen UN</v>
      </c>
    </row>
    <row r="441" spans="2:4" x14ac:dyDescent="0.25">
      <c r="B441">
        <v>1631</v>
      </c>
      <c r="C441" t="str">
        <f>+dict!C441</f>
        <v>Verbindl.aus L+L gg.verbundenen UN b. 1J</v>
      </c>
      <c r="D441" t="str">
        <f t="shared" si="6"/>
        <v>1631 Verbindl.aus L+L gg.verbundenen UN b. 1J</v>
      </c>
    </row>
    <row r="442" spans="2:4" x14ac:dyDescent="0.25">
      <c r="B442">
        <v>1635</v>
      </c>
      <c r="C442" t="str">
        <f>+dict!C442</f>
        <v>Verbindl.aus L+L gg.verbundenen UN 1-5 J</v>
      </c>
      <c r="D442" t="str">
        <f t="shared" si="6"/>
        <v>1635 Verbindl.aus L+L gg.verbundenen UN 1-5 J</v>
      </c>
    </row>
    <row r="443" spans="2:4" x14ac:dyDescent="0.25">
      <c r="B443">
        <v>1638</v>
      </c>
      <c r="C443" t="str">
        <f>+dict!C443</f>
        <v>Verbindl.aus L+L gg.verbundenen UN g.5 J</v>
      </c>
      <c r="D443" t="str">
        <f t="shared" si="6"/>
        <v>1638 Verbindl.aus L+L gg.verbundenen UN g.5 J</v>
      </c>
    </row>
    <row r="444" spans="2:4" x14ac:dyDescent="0.25">
      <c r="B444">
        <v>1640</v>
      </c>
      <c r="C444" t="str">
        <f>+dict!C444</f>
        <v>Verbindl.aus L+L gg.UN m.Beteiligg.verh.</v>
      </c>
      <c r="D444" t="str">
        <f t="shared" si="6"/>
        <v>1640 Verbindl.aus L+L gg.UN m.Beteiligg.verh.</v>
      </c>
    </row>
    <row r="445" spans="2:4" x14ac:dyDescent="0.25">
      <c r="B445">
        <v>1641</v>
      </c>
      <c r="C445" t="str">
        <f>+dict!C445</f>
        <v>Verbindl.aus L+L gg.UN m. Bet.verh. b.1J</v>
      </c>
      <c r="D445" t="str">
        <f t="shared" si="6"/>
        <v>1641 Verbindl.aus L+L gg.UN m. Bet.verh. b.1J</v>
      </c>
    </row>
    <row r="446" spans="2:4" x14ac:dyDescent="0.25">
      <c r="B446">
        <v>1645</v>
      </c>
      <c r="C446" t="str">
        <f>+dict!C446</f>
        <v>Verbindl.aus L+L gg.UN m. Bet.verh. 1-5J</v>
      </c>
      <c r="D446" t="str">
        <f t="shared" si="6"/>
        <v>1645 Verbindl.aus L+L gg.UN m. Bet.verh. 1-5J</v>
      </c>
    </row>
    <row r="447" spans="2:4" x14ac:dyDescent="0.25">
      <c r="B447">
        <v>1648</v>
      </c>
      <c r="C447" t="str">
        <f>+dict!C447</f>
        <v>Verbindl.aus L+L gg.UN m. Bet.verh. g.5J</v>
      </c>
      <c r="D447" t="str">
        <f t="shared" si="6"/>
        <v>1648 Verbindl.aus L+L gg.UN m. Bet.verh. g.5J</v>
      </c>
    </row>
    <row r="448" spans="2:4" x14ac:dyDescent="0.25">
      <c r="B448">
        <v>1650</v>
      </c>
      <c r="C448" t="str">
        <f>+dict!C448</f>
        <v>Verbindl. aus L+L gg. Gesellschaftern</v>
      </c>
      <c r="D448" t="str">
        <f t="shared" si="6"/>
        <v>1650 Verbindl. aus L+L gg. Gesellschaftern</v>
      </c>
    </row>
    <row r="449" spans="2:4" x14ac:dyDescent="0.25">
      <c r="B449">
        <v>1651</v>
      </c>
      <c r="C449" t="str">
        <f>+dict!C449</f>
        <v>Verbindl. aus L+L gg. Gesellsch. b. 1J</v>
      </c>
      <c r="D449" t="str">
        <f t="shared" si="6"/>
        <v>1651 Verbindl. aus L+L gg. Gesellsch. b. 1J</v>
      </c>
    </row>
    <row r="450" spans="2:4" x14ac:dyDescent="0.25">
      <c r="B450">
        <v>1655</v>
      </c>
      <c r="C450" t="str">
        <f>+dict!C450</f>
        <v>Verbindl. aus L+L gg. Gesellsch. 1-5 J</v>
      </c>
      <c r="D450" t="str">
        <f t="shared" si="6"/>
        <v>1655 Verbindl. aus L+L gg. Gesellsch. 1-5 J</v>
      </c>
    </row>
    <row r="451" spans="2:4" x14ac:dyDescent="0.25">
      <c r="B451">
        <v>1658</v>
      </c>
      <c r="C451" t="str">
        <f>+dict!C451</f>
        <v>Verbindl. aus L+L gg. Gesellsch. g. 5J</v>
      </c>
      <c r="D451" t="str">
        <f t="shared" ref="D451:D514" si="7">+B451&amp;" "&amp;C451</f>
        <v>1658 Verbindl. aus L+L gg. Gesellsch. g. 5J</v>
      </c>
    </row>
    <row r="452" spans="2:4" x14ac:dyDescent="0.25">
      <c r="B452">
        <v>1659</v>
      </c>
      <c r="C452" t="str">
        <f>+dict!C452</f>
        <v>Gegenkonto bei Aufteilung Kreditoren</v>
      </c>
      <c r="D452" t="str">
        <f t="shared" si="7"/>
        <v>1659 Gegenkonto bei Aufteilung Kreditoren</v>
      </c>
    </row>
    <row r="453" spans="2:4" x14ac:dyDescent="0.25">
      <c r="B453">
        <v>1660</v>
      </c>
      <c r="C453" t="str">
        <f>+dict!C453</f>
        <v>Wechselverbindlichkeiten</v>
      </c>
      <c r="D453" t="str">
        <f t="shared" si="7"/>
        <v>1660 Wechselverbindlichkeiten</v>
      </c>
    </row>
    <row r="454" spans="2:4" x14ac:dyDescent="0.25">
      <c r="B454">
        <v>1661</v>
      </c>
      <c r="C454" t="str">
        <f>+dict!C454</f>
        <v>Wechselverbindlichkeiten (bis 1 Jahr)</v>
      </c>
      <c r="D454" t="str">
        <f t="shared" si="7"/>
        <v>1661 Wechselverbindlichkeiten (bis 1 Jahr)</v>
      </c>
    </row>
    <row r="455" spans="2:4" x14ac:dyDescent="0.25">
      <c r="B455">
        <v>1662</v>
      </c>
      <c r="C455" t="str">
        <f>+dict!C455</f>
        <v>Wechselverbindlichkeiten (1-5 Jahre)</v>
      </c>
      <c r="D455" t="str">
        <f t="shared" si="7"/>
        <v>1662 Wechselverbindlichkeiten (1-5 Jahre)</v>
      </c>
    </row>
    <row r="456" spans="2:4" x14ac:dyDescent="0.25">
      <c r="B456">
        <v>1663</v>
      </c>
      <c r="C456" t="str">
        <f>+dict!C456</f>
        <v>Wechselverbindlichkeiten (g. 5 Jahre)</v>
      </c>
      <c r="D456" t="str">
        <f t="shared" si="7"/>
        <v>1663 Wechselverbindlichkeiten (g. 5 Jahre)</v>
      </c>
    </row>
    <row r="457" spans="2:4" x14ac:dyDescent="0.25">
      <c r="B457">
        <v>1665</v>
      </c>
      <c r="C457" t="str">
        <f>+dict!C457</f>
        <v>Verbindlichk. ggb. GmbH-Gesellschaftern</v>
      </c>
      <c r="D457" t="str">
        <f t="shared" si="7"/>
        <v>1665 Verbindlichk. ggb. GmbH-Gesellschaftern</v>
      </c>
    </row>
    <row r="458" spans="2:4" x14ac:dyDescent="0.25">
      <c r="B458">
        <v>1666</v>
      </c>
      <c r="C458" t="str">
        <f>+dict!C458</f>
        <v>Verbindlichk. ggb. GmbH-Ges.ern, b1J</v>
      </c>
      <c r="D458" t="str">
        <f t="shared" si="7"/>
        <v>1666 Verbindlichk. ggb. GmbH-Ges.ern, b1J</v>
      </c>
    </row>
    <row r="459" spans="2:4" x14ac:dyDescent="0.25">
      <c r="B459">
        <v>1667</v>
      </c>
      <c r="C459" t="str">
        <f>+dict!C459</f>
        <v>Verbindlichk. ggb. GmbH-Ges.ern, 1-5J</v>
      </c>
      <c r="D459" t="str">
        <f t="shared" si="7"/>
        <v>1667 Verbindlichk. ggb. GmbH-Ges.ern, 1-5J</v>
      </c>
    </row>
    <row r="460" spans="2:4" x14ac:dyDescent="0.25">
      <c r="B460">
        <v>1668</v>
      </c>
      <c r="C460" t="str">
        <f>+dict!C460</f>
        <v>Verbindlichk. ggb. GmbH-Ges.ern, g5J</v>
      </c>
      <c r="D460" t="str">
        <f t="shared" si="7"/>
        <v>1668 Verbindlichk. ggb. GmbH-Ges.ern, g5J</v>
      </c>
    </row>
    <row r="461" spans="2:4" x14ac:dyDescent="0.25">
      <c r="B461">
        <v>1670</v>
      </c>
      <c r="C461" t="str">
        <f>+dict!C461</f>
        <v>Verbindl. ggb. pers.haftenden Ges.ern</v>
      </c>
      <c r="D461" t="str">
        <f t="shared" si="7"/>
        <v>1670 Verbindl. ggb. pers.haftenden Ges.ern</v>
      </c>
    </row>
    <row r="462" spans="2:4" x14ac:dyDescent="0.25">
      <c r="B462">
        <v>1671</v>
      </c>
      <c r="C462" t="str">
        <f>+dict!C462</f>
        <v>Verbindl. ggb. pers.haft. Ges.ern, b1J</v>
      </c>
      <c r="D462" t="str">
        <f t="shared" si="7"/>
        <v>1671 Verbindl. ggb. pers.haft. Ges.ern, b1J</v>
      </c>
    </row>
    <row r="463" spans="2:4" x14ac:dyDescent="0.25">
      <c r="B463">
        <v>1672</v>
      </c>
      <c r="C463" t="str">
        <f>+dict!C463</f>
        <v>Verbindl. ggb. pers.haft. Ges.ern, 1-5J</v>
      </c>
      <c r="D463" t="str">
        <f t="shared" si="7"/>
        <v>1672 Verbindl. ggb. pers.haft. Ges.ern, 1-5J</v>
      </c>
    </row>
    <row r="464" spans="2:4" x14ac:dyDescent="0.25">
      <c r="B464">
        <v>1673</v>
      </c>
      <c r="C464" t="str">
        <f>+dict!C464</f>
        <v>Verbindl. ggb. pers.haft. Ges.ern, g5J</v>
      </c>
      <c r="D464" t="str">
        <f t="shared" si="7"/>
        <v>1673 Verbindl. ggb. pers.haft. Ges.ern, g5J</v>
      </c>
    </row>
    <row r="465" spans="2:4" x14ac:dyDescent="0.25">
      <c r="B465">
        <v>1675</v>
      </c>
      <c r="C465" t="str">
        <f>+dict!C465</f>
        <v>Verbindlichkeiten ggb. Kommanditisten</v>
      </c>
      <c r="D465" t="str">
        <f t="shared" si="7"/>
        <v>1675 Verbindlichkeiten ggb. Kommanditisten</v>
      </c>
    </row>
    <row r="466" spans="2:4" x14ac:dyDescent="0.25">
      <c r="B466">
        <v>1676</v>
      </c>
      <c r="C466" t="str">
        <f>+dict!C466</f>
        <v>Verbindlichk. ggb. Kommanditisten, b1J</v>
      </c>
      <c r="D466" t="str">
        <f t="shared" si="7"/>
        <v>1676 Verbindlichk. ggb. Kommanditisten, b1J</v>
      </c>
    </row>
    <row r="467" spans="2:4" x14ac:dyDescent="0.25">
      <c r="B467">
        <v>1677</v>
      </c>
      <c r="C467" t="str">
        <f>+dict!C467</f>
        <v>Verbindlichk. ggb. Kommanditisten, 1-5J</v>
      </c>
      <c r="D467" t="str">
        <f t="shared" si="7"/>
        <v>1677 Verbindlichk. ggb. Kommanditisten, 1-5J</v>
      </c>
    </row>
    <row r="468" spans="2:4" x14ac:dyDescent="0.25">
      <c r="B468">
        <v>1678</v>
      </c>
      <c r="C468" t="str">
        <f>+dict!C468</f>
        <v>Verbindlichk. ggb. Kommanditisten, g5J</v>
      </c>
      <c r="D468" t="str">
        <f t="shared" si="7"/>
        <v>1678 Verbindlichk. ggb. Kommanditisten, g5J</v>
      </c>
    </row>
    <row r="469" spans="2:4" x14ac:dyDescent="0.25">
      <c r="B469">
        <v>1691</v>
      </c>
      <c r="C469" t="str">
        <f>+dict!C469</f>
        <v>Verbindlichk. ggb. Arbeitsgemeinschaft</v>
      </c>
      <c r="D469" t="str">
        <f t="shared" si="7"/>
        <v>1691 Verbindlichk. ggb. Arbeitsgemeinschaft</v>
      </c>
    </row>
    <row r="470" spans="2:4" x14ac:dyDescent="0.25">
      <c r="B470">
        <v>1692</v>
      </c>
      <c r="C470" t="str">
        <f>+dict!C470</f>
        <v>Neutralis.aufwandsw.Sachv. § 4 (3) EStG</v>
      </c>
      <c r="D470" t="str">
        <f t="shared" si="7"/>
        <v>1692 Neutralis.aufwandsw.Sachv. § 4 (3) EStG</v>
      </c>
    </row>
    <row r="471" spans="2:4" x14ac:dyDescent="0.25">
      <c r="B471">
        <v>1693</v>
      </c>
      <c r="C471" t="str">
        <f>+dict!C471</f>
        <v>Ergebnisneutrale Sachv. § 4 (3) EStG</v>
      </c>
      <c r="D471" t="str">
        <f t="shared" si="7"/>
        <v>1693 Ergebnisneutrale Sachv. § 4 (3) EStG</v>
      </c>
    </row>
    <row r="472" spans="2:4" x14ac:dyDescent="0.25">
      <c r="B472">
        <v>1695</v>
      </c>
      <c r="C472" t="str">
        <f>+dict!C472</f>
        <v>Verb.ggü.still.Gesellschaftern - so.Verb</v>
      </c>
      <c r="D472" t="str">
        <f t="shared" si="7"/>
        <v>1695 Verb.ggü.still.Gesellschaftern - so.Verb</v>
      </c>
    </row>
    <row r="473" spans="2:4" x14ac:dyDescent="0.25">
      <c r="B473">
        <v>1696</v>
      </c>
      <c r="C473" t="str">
        <f>+dict!C473</f>
        <v>Verb.ggü.still.Gesellsch.(b.1J) so.Verb.</v>
      </c>
      <c r="D473" t="str">
        <f t="shared" si="7"/>
        <v>1696 Verb.ggü.still.Gesellsch.(b.1J) so.Verb.</v>
      </c>
    </row>
    <row r="474" spans="2:4" x14ac:dyDescent="0.25">
      <c r="B474">
        <v>1697</v>
      </c>
      <c r="C474" t="str">
        <f>+dict!C474</f>
        <v>Verb.ggü.still.Gesellsch.(1-5J) so.Verb.</v>
      </c>
      <c r="D474" t="str">
        <f t="shared" si="7"/>
        <v>1697 Verb.ggü.still.Gesellsch.(1-5J) so.Verb.</v>
      </c>
    </row>
    <row r="475" spans="2:4" x14ac:dyDescent="0.25">
      <c r="B475">
        <v>1698</v>
      </c>
      <c r="C475" t="str">
        <f>+dict!C475</f>
        <v>Verb.ggü.still.Gesellsch.(g.5J) so.Verb.</v>
      </c>
      <c r="D475" t="str">
        <f t="shared" si="7"/>
        <v>1698 Verb.ggü.still.Gesellsch.(g.5J) so.Verb.</v>
      </c>
    </row>
    <row r="476" spans="2:4" x14ac:dyDescent="0.25">
      <c r="B476">
        <v>1700</v>
      </c>
      <c r="C476" t="str">
        <f>+dict!C476</f>
        <v>Sonstige Verbindlichkeiten</v>
      </c>
      <c r="D476" t="str">
        <f t="shared" si="7"/>
        <v>1700 Sonstige Verbindlichkeiten</v>
      </c>
    </row>
    <row r="477" spans="2:4" x14ac:dyDescent="0.25">
      <c r="B477">
        <v>1701</v>
      </c>
      <c r="C477" t="str">
        <f>+dict!C477</f>
        <v>Sonstige Verbindlichkeiten (bis 1 J)</v>
      </c>
      <c r="D477" t="str">
        <f t="shared" si="7"/>
        <v>1701 Sonstige Verbindlichkeiten (bis 1 J)</v>
      </c>
    </row>
    <row r="478" spans="2:4" x14ac:dyDescent="0.25">
      <c r="B478">
        <v>1702</v>
      </c>
      <c r="C478" t="str">
        <f>+dict!C478</f>
        <v>Sonstige Verbindlichkeiten (1-5 J)</v>
      </c>
      <c r="D478" t="str">
        <f t="shared" si="7"/>
        <v>1702 Sonstige Verbindlichkeiten (1-5 J)</v>
      </c>
    </row>
    <row r="479" spans="2:4" x14ac:dyDescent="0.25">
      <c r="B479">
        <v>1703</v>
      </c>
      <c r="C479" t="str">
        <f>+dict!C479</f>
        <v>Sonstige Verbindlichkeiten (g. 5 J)</v>
      </c>
      <c r="D479" t="str">
        <f t="shared" si="7"/>
        <v>1703 Sonstige Verbindlichkeiten (g. 5 J)</v>
      </c>
    </row>
    <row r="480" spans="2:4" x14ac:dyDescent="0.25">
      <c r="B480">
        <v>1704</v>
      </c>
      <c r="C480" t="str">
        <f>+dict!C480</f>
        <v>So. Verbindl. § 11 (2) für § 4 (3) EStG</v>
      </c>
      <c r="D480" t="str">
        <f t="shared" si="7"/>
        <v>1704 So. Verbindl. § 11 (2) für § 4 (3) EStG</v>
      </c>
    </row>
    <row r="481" spans="2:4" x14ac:dyDescent="0.25">
      <c r="B481">
        <v>1705</v>
      </c>
      <c r="C481" t="str">
        <f>+dict!C481</f>
        <v>Darlehen (sonstige VB)</v>
      </c>
      <c r="D481" t="str">
        <f t="shared" si="7"/>
        <v>1705 Darlehen (sonstige VB)</v>
      </c>
    </row>
    <row r="482" spans="2:4" x14ac:dyDescent="0.25">
      <c r="B482">
        <v>1706</v>
      </c>
      <c r="C482" t="str">
        <f>+dict!C482</f>
        <v>Darlehen Rlz bis 1 J. (sonstige VB)</v>
      </c>
      <c r="D482" t="str">
        <f t="shared" si="7"/>
        <v>1706 Darlehen Rlz bis 1 J. (sonstige VB)</v>
      </c>
    </row>
    <row r="483" spans="2:4" x14ac:dyDescent="0.25">
      <c r="B483">
        <v>1707</v>
      </c>
      <c r="C483" t="str">
        <f>+dict!C483</f>
        <v>Darlehen Rlz 1-5 J. (sonstige VB)</v>
      </c>
      <c r="D483" t="str">
        <f t="shared" si="7"/>
        <v>1707 Darlehen Rlz 1-5 J. (sonstige VB)</v>
      </c>
    </row>
    <row r="484" spans="2:4" x14ac:dyDescent="0.25">
      <c r="B484">
        <v>1708</v>
      </c>
      <c r="C484" t="str">
        <f>+dict!C484</f>
        <v>Darlehen Rlz &gt; 5 J. (sonstige VB)</v>
      </c>
      <c r="D484" t="str">
        <f t="shared" si="7"/>
        <v>1708 Darlehen Rlz &gt; 5 J. (sonstige VB)</v>
      </c>
    </row>
    <row r="485" spans="2:4" x14ac:dyDescent="0.25">
      <c r="B485">
        <v>1709</v>
      </c>
      <c r="C485" t="str">
        <f>+dict!C485</f>
        <v>Gewinnverfügung stille Gesellschaft.</v>
      </c>
      <c r="D485" t="str">
        <f t="shared" si="7"/>
        <v>1709 Gewinnverfügung stille Gesellschaft.</v>
      </c>
    </row>
    <row r="486" spans="2:4" x14ac:dyDescent="0.25">
      <c r="B486">
        <v>1710</v>
      </c>
      <c r="C486" t="str">
        <f>+dict!C486</f>
        <v>Erhalt. Anzahlungen auf Bestellungen</v>
      </c>
      <c r="D486" t="str">
        <f t="shared" si="7"/>
        <v>1710 Erhalt. Anzahlungen auf Bestellungen</v>
      </c>
    </row>
    <row r="487" spans="2:4" x14ac:dyDescent="0.25">
      <c r="B487">
        <v>1711</v>
      </c>
      <c r="C487" t="str">
        <f>+dict!C487</f>
        <v>Erhaltene Anzahlungen 7% USt</v>
      </c>
      <c r="D487" t="str">
        <f t="shared" si="7"/>
        <v>1711 Erhaltene Anzahlungen 7% USt</v>
      </c>
    </row>
    <row r="488" spans="2:4" x14ac:dyDescent="0.25">
      <c r="B488">
        <v>1712</v>
      </c>
      <c r="C488" t="str">
        <f>+dict!C488</f>
        <v>Erhaltene Anzahlungen 5% USt</v>
      </c>
      <c r="D488" t="str">
        <f t="shared" si="7"/>
        <v>1712 Erhaltene Anzahlungen 5% USt</v>
      </c>
    </row>
    <row r="489" spans="2:4" x14ac:dyDescent="0.25">
      <c r="B489">
        <v>1715</v>
      </c>
      <c r="C489" t="str">
        <f>+dict!C489</f>
        <v>Erhaltene Anzahlungen - Nachsteuer</v>
      </c>
      <c r="D489" t="str">
        <f t="shared" si="7"/>
        <v>1715 Erhaltene Anzahlungen - Nachsteuer</v>
      </c>
    </row>
    <row r="490" spans="2:4" x14ac:dyDescent="0.25">
      <c r="B490">
        <v>1717</v>
      </c>
      <c r="C490" t="str">
        <f>+dict!C490</f>
        <v>Erhaltene Anzahlungen 16% USt</v>
      </c>
      <c r="D490" t="str">
        <f t="shared" si="7"/>
        <v>1717 Erhaltene Anzahlungen 16% USt</v>
      </c>
    </row>
    <row r="491" spans="2:4" x14ac:dyDescent="0.25">
      <c r="B491">
        <v>1718</v>
      </c>
      <c r="C491" t="str">
        <f>+dict!C491</f>
        <v>Erhaltene Anzahlungen 19% USt</v>
      </c>
      <c r="D491" t="str">
        <f t="shared" si="7"/>
        <v>1718 Erhaltene Anzahlungen 19% USt</v>
      </c>
    </row>
    <row r="492" spans="2:4" x14ac:dyDescent="0.25">
      <c r="B492">
        <v>1719</v>
      </c>
      <c r="C492" t="str">
        <f>+dict!C492</f>
        <v>Erhaltene Anzahlungen (bis 1 Jahr)</v>
      </c>
      <c r="D492" t="str">
        <f t="shared" si="7"/>
        <v>1719 Erhaltene Anzahlungen (bis 1 Jahr)</v>
      </c>
    </row>
    <row r="493" spans="2:4" x14ac:dyDescent="0.25">
      <c r="B493">
        <v>1720</v>
      </c>
      <c r="C493" t="str">
        <f>+dict!C493</f>
        <v>Erhaltene Anzahlungen (1-5 Jahre)</v>
      </c>
      <c r="D493" t="str">
        <f t="shared" si="7"/>
        <v>1720 Erhaltene Anzahlungen (1-5 Jahre)</v>
      </c>
    </row>
    <row r="494" spans="2:4" x14ac:dyDescent="0.25">
      <c r="B494">
        <v>1721</v>
      </c>
      <c r="C494" t="str">
        <f>+dict!C494</f>
        <v>Erhaltene Anzahlungen (g. 5 Jahre)</v>
      </c>
      <c r="D494" t="str">
        <f t="shared" si="7"/>
        <v>1721 Erhaltene Anzahlungen (g. 5 Jahre)</v>
      </c>
    </row>
    <row r="495" spans="2:4" x14ac:dyDescent="0.25">
      <c r="B495">
        <v>1722</v>
      </c>
      <c r="C495" t="str">
        <f>+dict!C495</f>
        <v>Erhaltene Anzahlungen auf Bestellungen</v>
      </c>
      <c r="D495" t="str">
        <f t="shared" si="7"/>
        <v>1722 Erhaltene Anzahlungen auf Bestellungen</v>
      </c>
    </row>
    <row r="496" spans="2:4" x14ac:dyDescent="0.25">
      <c r="B496">
        <v>1725</v>
      </c>
      <c r="C496" t="str">
        <f>+dict!C496</f>
        <v>USt fällig Folg.per.§§13(1) u.13b(2)UStG</v>
      </c>
      <c r="D496" t="str">
        <f t="shared" si="7"/>
        <v>1725 USt fällig Folg.per.§§13(1) u.13b(2)UStG</v>
      </c>
    </row>
    <row r="497" spans="2:4" x14ac:dyDescent="0.25">
      <c r="B497">
        <v>1728</v>
      </c>
      <c r="C497" t="str">
        <f>+dict!C497</f>
        <v>USt im and. EU-Land stpfl.elektr. Leistg</v>
      </c>
      <c r="D497" t="str">
        <f t="shared" si="7"/>
        <v>1728 USt im and. EU-Land stpfl.elektr. Leistg</v>
      </c>
    </row>
    <row r="498" spans="2:4" x14ac:dyDescent="0.25">
      <c r="B498">
        <v>1729</v>
      </c>
      <c r="C498" t="str">
        <f>+dict!C498</f>
        <v>Steuerzahlg aus im and.EU-Land stpfl.DL</v>
      </c>
      <c r="D498" t="str">
        <f t="shared" si="7"/>
        <v>1729 Steuerzahlg aus im and.EU-Land stpfl.DL</v>
      </c>
    </row>
    <row r="499" spans="2:4" x14ac:dyDescent="0.25">
      <c r="B499">
        <v>1730</v>
      </c>
      <c r="C499" t="str">
        <f>+dict!C499</f>
        <v>Kreditkartenabrechnung</v>
      </c>
      <c r="D499" t="str">
        <f t="shared" si="7"/>
        <v>1730 Kreditkartenabrechnung</v>
      </c>
    </row>
    <row r="500" spans="2:4" x14ac:dyDescent="0.25">
      <c r="B500">
        <v>1731</v>
      </c>
      <c r="C500" t="str">
        <f>+dict!C500</f>
        <v>Agenturwarenabrechnung (sonstige VB)</v>
      </c>
      <c r="D500" t="str">
        <f t="shared" si="7"/>
        <v>1731 Agenturwarenabrechnung (sonstige VB)</v>
      </c>
    </row>
    <row r="501" spans="2:4" x14ac:dyDescent="0.25">
      <c r="B501">
        <v>1732</v>
      </c>
      <c r="C501" t="str">
        <f>+dict!C501</f>
        <v>Erhaltene Kautionen</v>
      </c>
      <c r="D501" t="str">
        <f t="shared" si="7"/>
        <v>1732 Erhaltene Kautionen</v>
      </c>
    </row>
    <row r="502" spans="2:4" x14ac:dyDescent="0.25">
      <c r="B502">
        <v>1733</v>
      </c>
      <c r="C502" t="str">
        <f>+dict!C502</f>
        <v>Erhaltene Kautionen (bis 1 Jahr)</v>
      </c>
      <c r="D502" t="str">
        <f t="shared" si="7"/>
        <v>1733 Erhaltene Kautionen (bis 1 Jahr)</v>
      </c>
    </row>
    <row r="503" spans="2:4" x14ac:dyDescent="0.25">
      <c r="B503">
        <v>1734</v>
      </c>
      <c r="C503" t="str">
        <f>+dict!C503</f>
        <v>Erhaltene Kautionen (1-5 Jahre)</v>
      </c>
      <c r="D503" t="str">
        <f t="shared" si="7"/>
        <v>1734 Erhaltene Kautionen (1-5 Jahre)</v>
      </c>
    </row>
    <row r="504" spans="2:4" x14ac:dyDescent="0.25">
      <c r="B504">
        <v>1735</v>
      </c>
      <c r="C504" t="str">
        <f>+dict!C504</f>
        <v>Erhaltene Kautionen (größer 5 Jahre)</v>
      </c>
      <c r="D504" t="str">
        <f t="shared" si="7"/>
        <v>1735 Erhaltene Kautionen (größer 5 Jahre)</v>
      </c>
    </row>
    <row r="505" spans="2:4" x14ac:dyDescent="0.25">
      <c r="B505">
        <v>1736</v>
      </c>
      <c r="C505" t="str">
        <f>+dict!C505</f>
        <v>Verbindl. Steuern und Abgaben</v>
      </c>
      <c r="D505" t="str">
        <f t="shared" si="7"/>
        <v>1736 Verbindl. Steuern und Abgaben</v>
      </c>
    </row>
    <row r="506" spans="2:4" x14ac:dyDescent="0.25">
      <c r="B506">
        <v>1737</v>
      </c>
      <c r="C506" t="str">
        <f>+dict!C506</f>
        <v>Verbindl. Steuern und Abgaben (b. 1 J)</v>
      </c>
      <c r="D506" t="str">
        <f t="shared" si="7"/>
        <v>1737 Verbindl. Steuern und Abgaben (b. 1 J)</v>
      </c>
    </row>
    <row r="507" spans="2:4" x14ac:dyDescent="0.25">
      <c r="B507">
        <v>1738</v>
      </c>
      <c r="C507" t="str">
        <f>+dict!C507</f>
        <v>Verbindl. Steuern und Abgaben (1-5 J)</v>
      </c>
      <c r="D507" t="str">
        <f t="shared" si="7"/>
        <v>1738 Verbindl. Steuern und Abgaben (1-5 J)</v>
      </c>
    </row>
    <row r="508" spans="2:4" x14ac:dyDescent="0.25">
      <c r="B508">
        <v>1739</v>
      </c>
      <c r="C508" t="str">
        <f>+dict!C508</f>
        <v>Verbindl. Steuern und Abgaben (g. 5 J)</v>
      </c>
      <c r="D508" t="str">
        <f t="shared" si="7"/>
        <v>1739 Verbindl. Steuern und Abgaben (g. 5 J)</v>
      </c>
    </row>
    <row r="509" spans="2:4" x14ac:dyDescent="0.25">
      <c r="B509">
        <v>1740</v>
      </c>
      <c r="C509" t="str">
        <f>+dict!C509</f>
        <v>Verbindlichkeiten aus Lohn und Gehalt</v>
      </c>
      <c r="D509" t="str">
        <f t="shared" si="7"/>
        <v>1740 Verbindlichkeiten aus Lohn und Gehalt</v>
      </c>
    </row>
    <row r="510" spans="2:4" x14ac:dyDescent="0.25">
      <c r="B510">
        <v>1741</v>
      </c>
      <c r="C510" t="str">
        <f>+dict!C510</f>
        <v>Verbindlichk. Lohn- und Kirchensteuer</v>
      </c>
      <c r="D510" t="str">
        <f t="shared" si="7"/>
        <v>1741 Verbindlichk. Lohn- und Kirchensteuer</v>
      </c>
    </row>
    <row r="511" spans="2:4" x14ac:dyDescent="0.25">
      <c r="B511">
        <v>1742</v>
      </c>
      <c r="C511" t="str">
        <f>+dict!C511</f>
        <v>Verbindlichkeiten soziale Sicherheit</v>
      </c>
      <c r="D511" t="str">
        <f t="shared" si="7"/>
        <v>1742 Verbindlichkeiten soziale Sicherheit</v>
      </c>
    </row>
    <row r="512" spans="2:4" x14ac:dyDescent="0.25">
      <c r="B512">
        <v>1743</v>
      </c>
      <c r="C512" t="str">
        <f>+dict!C512</f>
        <v>Verbindlichk. soziale Sicherheit(b.1J)</v>
      </c>
      <c r="D512" t="str">
        <f t="shared" si="7"/>
        <v>1743 Verbindlichk. soziale Sicherheit(b.1J)</v>
      </c>
    </row>
    <row r="513" spans="2:4" x14ac:dyDescent="0.25">
      <c r="B513">
        <v>1744</v>
      </c>
      <c r="C513" t="str">
        <f>+dict!C513</f>
        <v>Verbindlichk. soziale Sicherheit(1-5J)</v>
      </c>
      <c r="D513" t="str">
        <f t="shared" si="7"/>
        <v>1744 Verbindlichk. soziale Sicherheit(1-5J)</v>
      </c>
    </row>
    <row r="514" spans="2:4" x14ac:dyDescent="0.25">
      <c r="B514">
        <v>1745</v>
      </c>
      <c r="C514" t="str">
        <f>+dict!C514</f>
        <v>Verbindlichk. soziale Sicherheit(g.5J)</v>
      </c>
      <c r="D514" t="str">
        <f t="shared" si="7"/>
        <v>1745 Verbindlichk. soziale Sicherheit(g.5J)</v>
      </c>
    </row>
    <row r="515" spans="2:4" x14ac:dyDescent="0.25">
      <c r="B515">
        <v>1746</v>
      </c>
      <c r="C515" t="str">
        <f>+dict!C515</f>
        <v>Verbindlichk. a.Einbehaltung (KapESt)</v>
      </c>
      <c r="D515" t="str">
        <f t="shared" ref="D515:D578" si="8">+B515&amp;" "&amp;C515</f>
        <v>1746 Verbindlichk. a.Einbehaltung (KapESt)</v>
      </c>
    </row>
    <row r="516" spans="2:4" x14ac:dyDescent="0.25">
      <c r="B516">
        <v>1747</v>
      </c>
      <c r="C516" t="str">
        <f>+dict!C516</f>
        <v>Verbindlichkeiten für Verbrauchsteuern</v>
      </c>
      <c r="D516" t="str">
        <f t="shared" si="8"/>
        <v>1747 Verbindlichkeiten für Verbrauchsteuern</v>
      </c>
    </row>
    <row r="517" spans="2:4" x14ac:dyDescent="0.25">
      <c r="B517">
        <v>1748</v>
      </c>
      <c r="C517" t="str">
        <f>+dict!C517</f>
        <v>Verbindlichk. Einbehaltung Arbeitnehmer</v>
      </c>
      <c r="D517" t="str">
        <f t="shared" si="8"/>
        <v>1748 Verbindlichk. Einbehaltung Arbeitnehmer</v>
      </c>
    </row>
    <row r="518" spans="2:4" x14ac:dyDescent="0.25">
      <c r="B518">
        <v>1749</v>
      </c>
      <c r="C518" t="str">
        <f>+dict!C518</f>
        <v>Verbindl. an FA abzuführender Bauabzug</v>
      </c>
      <c r="D518" t="str">
        <f t="shared" si="8"/>
        <v>1749 Verbindl. an FA abzuführender Bauabzug</v>
      </c>
    </row>
    <row r="519" spans="2:4" x14ac:dyDescent="0.25">
      <c r="B519">
        <v>1750</v>
      </c>
      <c r="C519" t="str">
        <f>+dict!C519</f>
        <v>Verbindlichkeiten a. Vermögensbildung</v>
      </c>
      <c r="D519" t="str">
        <f t="shared" si="8"/>
        <v>1750 Verbindlichkeiten a. Vermögensbildung</v>
      </c>
    </row>
    <row r="520" spans="2:4" x14ac:dyDescent="0.25">
      <c r="B520">
        <v>1751</v>
      </c>
      <c r="C520" t="str">
        <f>+dict!C520</f>
        <v>Verbindlichk. Vermögensbildung(b.1J)</v>
      </c>
      <c r="D520" t="str">
        <f t="shared" si="8"/>
        <v>1751 Verbindlichk. Vermögensbildung(b.1J)</v>
      </c>
    </row>
    <row r="521" spans="2:4" x14ac:dyDescent="0.25">
      <c r="B521">
        <v>1752</v>
      </c>
      <c r="C521" t="str">
        <f>+dict!C521</f>
        <v>Verbindlichk. Vermögensbildung(1-5J)</v>
      </c>
      <c r="D521" t="str">
        <f t="shared" si="8"/>
        <v>1752 Verbindlichk. Vermögensbildung(1-5J)</v>
      </c>
    </row>
    <row r="522" spans="2:4" x14ac:dyDescent="0.25">
      <c r="B522">
        <v>1753</v>
      </c>
      <c r="C522" t="str">
        <f>+dict!C522</f>
        <v>Verbindlichk. Vermögensbildung(g.5J)</v>
      </c>
      <c r="D522" t="str">
        <f t="shared" si="8"/>
        <v>1753 Verbindlichk. Vermögensbildung(g.5J)</v>
      </c>
    </row>
    <row r="523" spans="2:4" x14ac:dyDescent="0.25">
      <c r="B523">
        <v>1754</v>
      </c>
      <c r="C523" t="str">
        <f>+dict!C523</f>
        <v>Steuerzahlungen an andere Länder</v>
      </c>
      <c r="D523" t="str">
        <f t="shared" si="8"/>
        <v>1754 Steuerzahlungen an andere Länder</v>
      </c>
    </row>
    <row r="524" spans="2:4" x14ac:dyDescent="0.25">
      <c r="B524">
        <v>1755</v>
      </c>
      <c r="C524" t="str">
        <f>+dict!C524</f>
        <v>Lohn- und Gehaltsverrechnungen</v>
      </c>
      <c r="D524" t="str">
        <f t="shared" si="8"/>
        <v>1755 Lohn- und Gehaltsverrechnungen</v>
      </c>
    </row>
    <row r="525" spans="2:4" x14ac:dyDescent="0.25">
      <c r="B525">
        <v>1756</v>
      </c>
      <c r="C525" t="str">
        <f>+dict!C525</f>
        <v>Lohn/Gehaltsverrg § 11 (2) f.§ 4(3) EStG</v>
      </c>
      <c r="D525" t="str">
        <f t="shared" si="8"/>
        <v>1756 Lohn/Gehaltsverrg § 11 (2) f.§ 4(3) EStG</v>
      </c>
    </row>
    <row r="526" spans="2:4" x14ac:dyDescent="0.25">
      <c r="B526">
        <v>1757</v>
      </c>
      <c r="C526" t="str">
        <f>+dict!C526</f>
        <v>Verbindlichk. gg Gesellschaft/Gesamthand</v>
      </c>
      <c r="D526" t="str">
        <f t="shared" si="8"/>
        <v>1757 Verbindlichk. gg Gesellschaft/Gesamthand</v>
      </c>
    </row>
    <row r="527" spans="2:4" x14ac:dyDescent="0.25">
      <c r="B527">
        <v>1758</v>
      </c>
      <c r="C527" t="str">
        <f>+dict!C527</f>
        <v>So. Verbindl. genossensch.Rückvergütung</v>
      </c>
      <c r="D527" t="str">
        <f t="shared" si="8"/>
        <v>1758 So. Verbindl. genossensch.Rückvergütung</v>
      </c>
    </row>
    <row r="528" spans="2:4" x14ac:dyDescent="0.25">
      <c r="B528">
        <v>1759</v>
      </c>
      <c r="C528" t="str">
        <f>+dict!C528</f>
        <v>Voraus.Beitrag ggb. Sozialversich.träger</v>
      </c>
      <c r="D528" t="str">
        <f t="shared" si="8"/>
        <v>1759 Voraus.Beitrag ggb. Sozialversich.träger</v>
      </c>
    </row>
    <row r="529" spans="2:4" x14ac:dyDescent="0.25">
      <c r="B529">
        <v>1760</v>
      </c>
      <c r="C529" t="str">
        <f>+dict!C529</f>
        <v>Umsatzsteuer nicht fällig</v>
      </c>
      <c r="D529" t="str">
        <f t="shared" si="8"/>
        <v>1760 Umsatzsteuer nicht fällig</v>
      </c>
    </row>
    <row r="530" spans="2:4" x14ac:dyDescent="0.25">
      <c r="B530">
        <v>1761</v>
      </c>
      <c r="C530" t="str">
        <f>+dict!C530</f>
        <v>Umsatzsteuer nicht fällig 7%</v>
      </c>
      <c r="D530" t="str">
        <f t="shared" si="8"/>
        <v>1761 Umsatzsteuer nicht fällig 7%</v>
      </c>
    </row>
    <row r="531" spans="2:4" x14ac:dyDescent="0.25">
      <c r="B531">
        <v>1762</v>
      </c>
      <c r="C531" t="str">
        <f>+dict!C531</f>
        <v>USt nicht fällig, EU-Lieferungen</v>
      </c>
      <c r="D531" t="str">
        <f t="shared" si="8"/>
        <v>1762 USt nicht fällig, EU-Lieferungen</v>
      </c>
    </row>
    <row r="532" spans="2:4" x14ac:dyDescent="0.25">
      <c r="B532">
        <v>1763</v>
      </c>
      <c r="C532" t="str">
        <f>+dict!C532</f>
        <v>Umsatzsteuer nicht fällig 5%</v>
      </c>
      <c r="D532" t="str">
        <f t="shared" si="8"/>
        <v>1763 Umsatzsteuer nicht fällig 5%</v>
      </c>
    </row>
    <row r="533" spans="2:4" x14ac:dyDescent="0.25">
      <c r="B533">
        <v>1764</v>
      </c>
      <c r="C533" t="str">
        <f>+dict!C533</f>
        <v>USt nicht fällig, EU-Lieferungen 19%</v>
      </c>
      <c r="D533" t="str">
        <f t="shared" si="8"/>
        <v>1764 USt nicht fällig, EU-Lieferungen 19%</v>
      </c>
    </row>
    <row r="534" spans="2:4" x14ac:dyDescent="0.25">
      <c r="B534">
        <v>1765</v>
      </c>
      <c r="C534" t="str">
        <f>+dict!C534</f>
        <v>Umsatzsteuer nicht fällig 16%</v>
      </c>
      <c r="D534" t="str">
        <f t="shared" si="8"/>
        <v>1765 Umsatzsteuer nicht fällig 16%</v>
      </c>
    </row>
    <row r="535" spans="2:4" x14ac:dyDescent="0.25">
      <c r="B535">
        <v>1766</v>
      </c>
      <c r="C535" t="str">
        <f>+dict!C535</f>
        <v>Umsatzsteuer nicht fällig 19%</v>
      </c>
      <c r="D535" t="str">
        <f t="shared" si="8"/>
        <v>1766 Umsatzsteuer nicht fällig 19%</v>
      </c>
    </row>
    <row r="536" spans="2:4" x14ac:dyDescent="0.25">
      <c r="B536">
        <v>1767</v>
      </c>
      <c r="C536" t="str">
        <f>+dict!C536</f>
        <v>USt im anderen EU-Land stpfl.Lieferung</v>
      </c>
      <c r="D536" t="str">
        <f t="shared" si="8"/>
        <v>1767 USt im anderen EU-Land stpfl.Lieferung</v>
      </c>
    </row>
    <row r="537" spans="2:4" x14ac:dyDescent="0.25">
      <c r="B537">
        <v>1768</v>
      </c>
      <c r="C537" t="str">
        <f>+dict!C537</f>
        <v>USt im anderen EU-Land s.Leist./Werkl.</v>
      </c>
      <c r="D537" t="str">
        <f t="shared" si="8"/>
        <v>1768 USt im anderen EU-Land s.Leist./Werkl.</v>
      </c>
    </row>
    <row r="538" spans="2:4" x14ac:dyDescent="0.25">
      <c r="B538">
        <v>1769</v>
      </c>
      <c r="C538" t="str">
        <f>+dict!C538</f>
        <v>Umsatzsteuer nach § 13a UStG</v>
      </c>
      <c r="D538" t="str">
        <f t="shared" si="8"/>
        <v>1769 Umsatzsteuer nach § 13a UStG</v>
      </c>
    </row>
    <row r="539" spans="2:4" x14ac:dyDescent="0.25">
      <c r="B539">
        <v>1770</v>
      </c>
      <c r="C539" t="str">
        <f>+dict!C539</f>
        <v>Umsatzsteuer</v>
      </c>
      <c r="D539" t="str">
        <f t="shared" si="8"/>
        <v>1770 Umsatzsteuer</v>
      </c>
    </row>
    <row r="540" spans="2:4" x14ac:dyDescent="0.25">
      <c r="B540">
        <v>1771</v>
      </c>
      <c r="C540" t="str">
        <f>+dict!C540</f>
        <v>Umsatzsteuer 7%</v>
      </c>
      <c r="D540" t="str">
        <f t="shared" si="8"/>
        <v>1771 Umsatzsteuer 7%</v>
      </c>
    </row>
    <row r="541" spans="2:4" x14ac:dyDescent="0.25">
      <c r="B541">
        <v>1772</v>
      </c>
      <c r="C541" t="str">
        <f>+dict!C541</f>
        <v>Umsatzsteuer aus EU-Erwerb</v>
      </c>
      <c r="D541" t="str">
        <f t="shared" si="8"/>
        <v>1772 Umsatzsteuer aus EU-Erwerb</v>
      </c>
    </row>
    <row r="542" spans="2:4" x14ac:dyDescent="0.25">
      <c r="B542">
        <v>1773</v>
      </c>
      <c r="C542" t="str">
        <f>+dict!C542</f>
        <v>Umsatzsteuer 5%</v>
      </c>
      <c r="D542" t="str">
        <f t="shared" si="8"/>
        <v>1773 Umsatzsteuer 5%</v>
      </c>
    </row>
    <row r="543" spans="2:4" x14ac:dyDescent="0.25">
      <c r="B543">
        <v>1774</v>
      </c>
      <c r="C543" t="str">
        <f>+dict!C543</f>
        <v>Umsatzsteuer aus EU-Erwerb 19%</v>
      </c>
      <c r="D543" t="str">
        <f t="shared" si="8"/>
        <v>1774 Umsatzsteuer aus EU-Erwerb 19%</v>
      </c>
    </row>
    <row r="544" spans="2:4" x14ac:dyDescent="0.25">
      <c r="B544">
        <v>1775</v>
      </c>
      <c r="C544" t="str">
        <f>+dict!C544</f>
        <v>Umsatzsteuer 16%</v>
      </c>
      <c r="D544" t="str">
        <f t="shared" si="8"/>
        <v>1775 Umsatzsteuer 16%</v>
      </c>
    </row>
    <row r="545" spans="2:4" x14ac:dyDescent="0.25">
      <c r="B545">
        <v>1776</v>
      </c>
      <c r="C545" t="str">
        <f>+dict!C545</f>
        <v>Umsatzsteuer 19%</v>
      </c>
      <c r="D545" t="str">
        <f t="shared" si="8"/>
        <v>1776 Umsatzsteuer 19%</v>
      </c>
    </row>
    <row r="546" spans="2:4" x14ac:dyDescent="0.25">
      <c r="B546">
        <v>1777</v>
      </c>
      <c r="C546" t="str">
        <f>+dict!C546</f>
        <v>Umsatzsteuer EU-Lieferungen</v>
      </c>
      <c r="D546" t="str">
        <f t="shared" si="8"/>
        <v>1777 Umsatzsteuer EU-Lieferungen</v>
      </c>
    </row>
    <row r="547" spans="2:4" x14ac:dyDescent="0.25">
      <c r="B547">
        <v>1778</v>
      </c>
      <c r="C547" t="str">
        <f>+dict!C547</f>
        <v>Umsatzsteuer EU-Lieferungen 19%</v>
      </c>
      <c r="D547" t="str">
        <f t="shared" si="8"/>
        <v>1778 Umsatzsteuer EU-Lieferungen 19%</v>
      </c>
    </row>
    <row r="548" spans="2:4" x14ac:dyDescent="0.25">
      <c r="B548">
        <v>1779</v>
      </c>
      <c r="C548" t="str">
        <f>+dict!C548</f>
        <v>USt aus EU-Erwerb ohne Vorsteuerabzug</v>
      </c>
      <c r="D548" t="str">
        <f t="shared" si="8"/>
        <v>1779 USt aus EU-Erwerb ohne Vorsteuerabzug</v>
      </c>
    </row>
    <row r="549" spans="2:4" x14ac:dyDescent="0.25">
      <c r="B549">
        <v>1780</v>
      </c>
      <c r="C549" t="str">
        <f>+dict!C549</f>
        <v>Umsatzsteuer-Vorauszahlungen</v>
      </c>
      <c r="D549" t="str">
        <f t="shared" si="8"/>
        <v>1780 Umsatzsteuer-Vorauszahlungen</v>
      </c>
    </row>
    <row r="550" spans="2:4" x14ac:dyDescent="0.25">
      <c r="B550">
        <v>1781</v>
      </c>
      <c r="C550" t="str">
        <f>+dict!C550</f>
        <v>Umsatzsteuer-Vorauszahlungen 1/11</v>
      </c>
      <c r="D550" t="str">
        <f t="shared" si="8"/>
        <v>1781 Umsatzsteuer-Vorauszahlungen 1/11</v>
      </c>
    </row>
    <row r="551" spans="2:4" x14ac:dyDescent="0.25">
      <c r="B551">
        <v>1782</v>
      </c>
      <c r="C551" t="str">
        <f>+dict!C551</f>
        <v>Nachsteuer</v>
      </c>
      <c r="D551" t="str">
        <f t="shared" si="8"/>
        <v>1782 Nachsteuer</v>
      </c>
    </row>
    <row r="552" spans="2:4" x14ac:dyDescent="0.25">
      <c r="B552">
        <v>1783</v>
      </c>
      <c r="C552" t="str">
        <f>+dict!C552</f>
        <v>Unrichtig oder unberechtigt ausgew. USt</v>
      </c>
      <c r="D552" t="str">
        <f t="shared" si="8"/>
        <v>1783 Unrichtig oder unberechtigt ausgew. USt</v>
      </c>
    </row>
    <row r="553" spans="2:4" x14ac:dyDescent="0.25">
      <c r="B553">
        <v>1784</v>
      </c>
      <c r="C553" t="str">
        <f>+dict!C553</f>
        <v>USt EU-Erwerb Neufahrzeuge ohne UStID</v>
      </c>
      <c r="D553" t="str">
        <f t="shared" si="8"/>
        <v>1784 USt EU-Erwerb Neufahrzeuge ohne UStID</v>
      </c>
    </row>
    <row r="554" spans="2:4" x14ac:dyDescent="0.25">
      <c r="B554">
        <v>1785</v>
      </c>
      <c r="C554" t="str">
        <f>+dict!C554</f>
        <v>Umsatzsteuer nach § 13b UStG</v>
      </c>
      <c r="D554" t="str">
        <f t="shared" si="8"/>
        <v>1785 Umsatzsteuer nach § 13b UStG</v>
      </c>
    </row>
    <row r="555" spans="2:4" x14ac:dyDescent="0.25">
      <c r="B555">
        <v>1786</v>
      </c>
      <c r="C555" t="str">
        <f>+dict!C555</f>
        <v>Umsatzsteuer aus EU-Erwerb 16%</v>
      </c>
      <c r="D555" t="str">
        <f t="shared" si="8"/>
        <v>1786 Umsatzsteuer aus EU-Erwerb 16%</v>
      </c>
    </row>
    <row r="556" spans="2:4" x14ac:dyDescent="0.25">
      <c r="B556">
        <v>1787</v>
      </c>
      <c r="C556" t="str">
        <f>+dict!C556</f>
        <v>Umsatzsteuer nach § 13b UStG 19%</v>
      </c>
      <c r="D556" t="str">
        <f t="shared" si="8"/>
        <v>1787 Umsatzsteuer nach § 13b UStG 19%</v>
      </c>
    </row>
    <row r="557" spans="2:4" x14ac:dyDescent="0.25">
      <c r="B557">
        <v>1788</v>
      </c>
      <c r="C557" t="str">
        <f>+dict!C557</f>
        <v>Aufgeschobene Einfuhr-Umsatzsteuer</v>
      </c>
      <c r="D557" t="str">
        <f t="shared" si="8"/>
        <v>1788 Aufgeschobene Einfuhr-Umsatzsteuer</v>
      </c>
    </row>
    <row r="558" spans="2:4" x14ac:dyDescent="0.25">
      <c r="B558">
        <v>1789</v>
      </c>
      <c r="C558" t="str">
        <f>+dict!C558</f>
        <v>Umsatzsteuer laufendes Jahr</v>
      </c>
      <c r="D558" t="str">
        <f t="shared" si="8"/>
        <v>1789 Umsatzsteuer laufendes Jahr</v>
      </c>
    </row>
    <row r="559" spans="2:4" x14ac:dyDescent="0.25">
      <c r="B559">
        <v>1790</v>
      </c>
      <c r="C559" t="str">
        <f>+dict!C559</f>
        <v>Umsatzsteuer Vorjahr</v>
      </c>
      <c r="D559" t="str">
        <f t="shared" si="8"/>
        <v>1790 Umsatzsteuer Vorjahr</v>
      </c>
    </row>
    <row r="560" spans="2:4" x14ac:dyDescent="0.25">
      <c r="B560">
        <v>1791</v>
      </c>
      <c r="C560" t="str">
        <f>+dict!C560</f>
        <v>Umsatzsteuer frühere Jahre</v>
      </c>
      <c r="D560" t="str">
        <f t="shared" si="8"/>
        <v>1791 Umsatzsteuer frühere Jahre</v>
      </c>
    </row>
    <row r="561" spans="2:4" x14ac:dyDescent="0.25">
      <c r="B561">
        <v>1792</v>
      </c>
      <c r="C561" t="str">
        <f>+dict!C561</f>
        <v>Sonstige Verrechnung</v>
      </c>
      <c r="D561" t="str">
        <f t="shared" si="8"/>
        <v>1792 Sonstige Verrechnung</v>
      </c>
    </row>
    <row r="562" spans="2:4" x14ac:dyDescent="0.25">
      <c r="B562">
        <v>1793</v>
      </c>
      <c r="C562" t="str">
        <f>+dict!C562</f>
        <v>Verrechnung geleistete Anzahlungen</v>
      </c>
      <c r="D562" t="str">
        <f t="shared" si="8"/>
        <v>1793 Verrechnung geleistete Anzahlungen</v>
      </c>
    </row>
    <row r="563" spans="2:4" x14ac:dyDescent="0.25">
      <c r="B563">
        <v>1794</v>
      </c>
      <c r="C563" t="str">
        <f>+dict!C563</f>
        <v>USt letzter Abnehmer Dreiecksgeschäft</v>
      </c>
      <c r="D563" t="str">
        <f t="shared" si="8"/>
        <v>1794 USt letzter Abnehmer Dreiecksgeschäft</v>
      </c>
    </row>
    <row r="564" spans="2:4" x14ac:dyDescent="0.25">
      <c r="B564">
        <v>1795</v>
      </c>
      <c r="C564" t="str">
        <f>+dict!C564</f>
        <v>Verbindl soziale Sicherheit § 4 (3) EStG</v>
      </c>
      <c r="D564" t="str">
        <f t="shared" si="8"/>
        <v>1795 Verbindl soziale Sicherheit § 4 (3) EStG</v>
      </c>
    </row>
    <row r="565" spans="2:4" x14ac:dyDescent="0.25">
      <c r="B565">
        <v>1796</v>
      </c>
      <c r="C565" t="str">
        <f>+dict!C565</f>
        <v>Ausgegebene Geschenkgutscheine</v>
      </c>
      <c r="D565" t="str">
        <f t="shared" si="8"/>
        <v>1796 Ausgegebene Geschenkgutscheine</v>
      </c>
    </row>
    <row r="566" spans="2:4" x14ac:dyDescent="0.25">
      <c r="B566">
        <v>1797</v>
      </c>
      <c r="C566" t="str">
        <f>+dict!C566</f>
        <v>Verbindlichkeiten aus Umsatzsteuer-VZ</v>
      </c>
      <c r="D566" t="str">
        <f t="shared" si="8"/>
        <v>1797 Verbindlichkeiten aus Umsatzsteuer-VZ</v>
      </c>
    </row>
    <row r="567" spans="2:4" x14ac:dyDescent="0.25">
      <c r="B567">
        <v>1798</v>
      </c>
      <c r="C567" t="str">
        <f>+dict!C567</f>
        <v>USt aus im Inland stpfl.EU-Lief.,nur OSS</v>
      </c>
      <c r="D567" t="str">
        <f t="shared" si="8"/>
        <v>1798 USt aus im Inland stpfl.EU-Lief.,nur OSS</v>
      </c>
    </row>
    <row r="568" spans="2:4" x14ac:dyDescent="0.25">
      <c r="B568">
        <v>1800</v>
      </c>
      <c r="C568" t="str">
        <f>+dict!C568</f>
        <v>Privatentnahmen allgemein (VH), EK</v>
      </c>
      <c r="D568" t="str">
        <f t="shared" si="8"/>
        <v>1800 Privatentnahmen allgemein (VH), EK</v>
      </c>
    </row>
    <row r="569" spans="2:4" x14ac:dyDescent="0.25">
      <c r="B569">
        <v>1801</v>
      </c>
      <c r="C569" t="str">
        <f>+dict!C569</f>
        <v>Privatentnahmen allgemein (nur EU)</v>
      </c>
      <c r="D569" t="str">
        <f t="shared" si="8"/>
        <v>1801 Privatentnahmen allgemein (nur EU)</v>
      </c>
    </row>
    <row r="570" spans="2:4" x14ac:dyDescent="0.25">
      <c r="B570">
        <v>1802</v>
      </c>
      <c r="C570" t="str">
        <f>+dict!C570</f>
        <v>Privatentnahmen Arbeitszimmer</v>
      </c>
      <c r="D570" t="str">
        <f t="shared" si="8"/>
        <v>1802 Privatentnahmen Arbeitszimmer</v>
      </c>
    </row>
    <row r="571" spans="2:4" x14ac:dyDescent="0.25">
      <c r="B571">
        <v>1810</v>
      </c>
      <c r="C571" t="str">
        <f>+dict!C571</f>
        <v>Privatsteuern (VH), EK</v>
      </c>
      <c r="D571" t="str">
        <f t="shared" si="8"/>
        <v>1810 Privatsteuern (VH), EK</v>
      </c>
    </row>
    <row r="572" spans="2:4" x14ac:dyDescent="0.25">
      <c r="B572">
        <v>1812</v>
      </c>
      <c r="C572" t="str">
        <f>+dict!C572</f>
        <v>Privatsteuern ESt 2022</v>
      </c>
      <c r="D572" t="str">
        <f t="shared" si="8"/>
        <v>1812 Privatsteuern ESt 2022</v>
      </c>
    </row>
    <row r="573" spans="2:4" x14ac:dyDescent="0.25">
      <c r="B573">
        <v>1820</v>
      </c>
      <c r="C573" t="str">
        <f>+dict!C573</f>
        <v>Sonderausg. beschränkt abzugsf. (VH), EK</v>
      </c>
      <c r="D573" t="str">
        <f t="shared" si="8"/>
        <v>1820 Sonderausg. beschränkt abzugsf. (VH), EK</v>
      </c>
    </row>
    <row r="574" spans="2:4" x14ac:dyDescent="0.25">
      <c r="B574">
        <v>1821</v>
      </c>
      <c r="C574" t="str">
        <f>+dict!C574</f>
        <v>Sonderausg. beschränkt abzugsf. (nur EU)</v>
      </c>
      <c r="D574" t="str">
        <f t="shared" si="8"/>
        <v>1821 Sonderausg. beschränkt abzugsf. (nur EU)</v>
      </c>
    </row>
    <row r="575" spans="2:4" x14ac:dyDescent="0.25">
      <c r="B575">
        <v>1830</v>
      </c>
      <c r="C575" t="str">
        <f>+dict!C575</f>
        <v>Sonderausg. unbeschr. abzugsf. (VH), EK</v>
      </c>
      <c r="D575" t="str">
        <f t="shared" si="8"/>
        <v>1830 Sonderausg. unbeschr. abzugsf. (VH), EK</v>
      </c>
    </row>
    <row r="576" spans="2:4" x14ac:dyDescent="0.25">
      <c r="B576">
        <v>1831</v>
      </c>
      <c r="C576" t="str">
        <f>+dict!C576</f>
        <v>Sonderausg. unbeschr. abzugsf. (nur EU)</v>
      </c>
      <c r="D576" t="str">
        <f t="shared" si="8"/>
        <v>1831 Sonderausg. unbeschr. abzugsf. (nur EU)</v>
      </c>
    </row>
    <row r="577" spans="2:4" x14ac:dyDescent="0.25">
      <c r="B577">
        <v>1840</v>
      </c>
      <c r="C577" t="str">
        <f>+dict!C577</f>
        <v>Zuwendungen, Spenden (VH), EK</v>
      </c>
      <c r="D577" t="str">
        <f t="shared" si="8"/>
        <v>1840 Zuwendungen, Spenden (VH), EK</v>
      </c>
    </row>
    <row r="578" spans="2:4" x14ac:dyDescent="0.25">
      <c r="B578">
        <v>1841</v>
      </c>
      <c r="C578" t="str">
        <f>+dict!C578</f>
        <v>Zuwendungen, Spenden (nur EU)</v>
      </c>
      <c r="D578" t="str">
        <f t="shared" si="8"/>
        <v>1841 Zuwendungen, Spenden (nur EU)</v>
      </c>
    </row>
    <row r="579" spans="2:4" x14ac:dyDescent="0.25">
      <c r="B579">
        <v>1850</v>
      </c>
      <c r="C579" t="str">
        <f>+dict!C579</f>
        <v>Außergewöhnliche Belastungen (VH), EK</v>
      </c>
      <c r="D579" t="str">
        <f t="shared" ref="D579:D642" si="9">+B579&amp;" "&amp;C579</f>
        <v>1850 Außergewöhnliche Belastungen (VH), EK</v>
      </c>
    </row>
    <row r="580" spans="2:4" x14ac:dyDescent="0.25">
      <c r="B580">
        <v>1851</v>
      </c>
      <c r="C580" t="str">
        <f>+dict!C580</f>
        <v>Außergewöhnliche Belastungen (nur EU)</v>
      </c>
      <c r="D580" t="str">
        <f t="shared" si="9"/>
        <v>1851 Außergewöhnliche Belastungen (nur EU)</v>
      </c>
    </row>
    <row r="581" spans="2:4" x14ac:dyDescent="0.25">
      <c r="B581">
        <v>1860</v>
      </c>
      <c r="C581" t="str">
        <f>+dict!C581</f>
        <v>Grundstücksaufwand (VH), EK</v>
      </c>
      <c r="D581" t="str">
        <f t="shared" si="9"/>
        <v>1860 Grundstücksaufwand (VH), EK</v>
      </c>
    </row>
    <row r="582" spans="2:4" x14ac:dyDescent="0.25">
      <c r="B582">
        <v>1861</v>
      </c>
      <c r="C582" t="str">
        <f>+dict!C582</f>
        <v>Grundstücksaufwand (nur EU)</v>
      </c>
      <c r="D582" t="str">
        <f t="shared" si="9"/>
        <v>1861 Grundstücksaufwand (nur EU)</v>
      </c>
    </row>
    <row r="583" spans="2:4" x14ac:dyDescent="0.25">
      <c r="B583">
        <v>1869</v>
      </c>
      <c r="C583" t="str">
        <f>+dict!C583</f>
        <v>Grundstücksaufw. USt-Schl. mgl. (nur EU)</v>
      </c>
      <c r="D583" t="str">
        <f t="shared" si="9"/>
        <v>1869 Grundstücksaufw. USt-Schl. mgl. (nur EU)</v>
      </c>
    </row>
    <row r="584" spans="2:4" x14ac:dyDescent="0.25">
      <c r="B584">
        <v>1870</v>
      </c>
      <c r="C584" t="str">
        <f>+dict!C584</f>
        <v>Grundstücksertrag (VH), EK</v>
      </c>
      <c r="D584" t="str">
        <f t="shared" si="9"/>
        <v>1870 Grundstücksertrag (VH), EK</v>
      </c>
    </row>
    <row r="585" spans="2:4" x14ac:dyDescent="0.25">
      <c r="B585">
        <v>1871</v>
      </c>
      <c r="C585" t="str">
        <f>+dict!C585</f>
        <v>Grundstücksertrag (nur EU)</v>
      </c>
      <c r="D585" t="str">
        <f t="shared" si="9"/>
        <v>1871 Grundstücksertrag (nur EU)</v>
      </c>
    </row>
    <row r="586" spans="2:4" x14ac:dyDescent="0.25">
      <c r="B586">
        <v>1879</v>
      </c>
      <c r="C586" t="str">
        <f>+dict!C586</f>
        <v>Grundstücksertr. USt-Schl. mgl. (nur EU)</v>
      </c>
      <c r="D586" t="str">
        <f t="shared" si="9"/>
        <v>1879 Grundstücksertr. USt-Schl. mgl. (nur EU)</v>
      </c>
    </row>
    <row r="587" spans="2:4" x14ac:dyDescent="0.25">
      <c r="B587">
        <v>1880</v>
      </c>
      <c r="C587" t="str">
        <f>+dict!C587</f>
        <v>Unentgeltliche Wertabgaben (VH), EK</v>
      </c>
      <c r="D587" t="str">
        <f t="shared" si="9"/>
        <v>1880 Unentgeltliche Wertabgaben (VH), EK</v>
      </c>
    </row>
    <row r="588" spans="2:4" x14ac:dyDescent="0.25">
      <c r="B588">
        <v>1881</v>
      </c>
      <c r="C588" t="str">
        <f>+dict!C588</f>
        <v>Unentgeltliche Wertabgaben (nur EU)</v>
      </c>
      <c r="D588" t="str">
        <f t="shared" si="9"/>
        <v>1881 Unentgeltliche Wertabgaben (nur EU)</v>
      </c>
    </row>
    <row r="589" spans="2:4" x14ac:dyDescent="0.25">
      <c r="B589">
        <v>1890</v>
      </c>
      <c r="C589" t="str">
        <f>+dict!C589</f>
        <v>Privateinlagen (VH), EK</v>
      </c>
      <c r="D589" t="str">
        <f t="shared" si="9"/>
        <v>1890 Privateinlagen (VH), EK</v>
      </c>
    </row>
    <row r="590" spans="2:4" x14ac:dyDescent="0.25">
      <c r="B590">
        <v>1891</v>
      </c>
      <c r="C590" t="str">
        <f>+dict!C590</f>
        <v>Privateinlagen (nur EU)</v>
      </c>
      <c r="D590" t="str">
        <f t="shared" si="9"/>
        <v>1891 Privateinlagen (nur EU)</v>
      </c>
    </row>
    <row r="591" spans="2:4" x14ac:dyDescent="0.25">
      <c r="B591">
        <v>1900</v>
      </c>
      <c r="C591" t="str">
        <f>+dict!C591</f>
        <v>Privatentnahmen allgemein (TH), FK</v>
      </c>
      <c r="D591" t="str">
        <f t="shared" si="9"/>
        <v>1900 Privatentnahmen allgemein (TH), FK</v>
      </c>
    </row>
    <row r="592" spans="2:4" x14ac:dyDescent="0.25">
      <c r="B592">
        <v>1910</v>
      </c>
      <c r="C592" t="str">
        <f>+dict!C592</f>
        <v>Privatsteuern (TH), FK</v>
      </c>
      <c r="D592" t="str">
        <f t="shared" si="9"/>
        <v>1910 Privatsteuern (TH), FK</v>
      </c>
    </row>
    <row r="593" spans="2:4" x14ac:dyDescent="0.25">
      <c r="B593">
        <v>1920</v>
      </c>
      <c r="C593" t="str">
        <f>+dict!C593</f>
        <v>Sonderausg. beschränkt abzugsf. (TH), FK</v>
      </c>
      <c r="D593" t="str">
        <f t="shared" si="9"/>
        <v>1920 Sonderausg. beschränkt abzugsf. (TH), FK</v>
      </c>
    </row>
    <row r="594" spans="2:4" x14ac:dyDescent="0.25">
      <c r="B594">
        <v>1930</v>
      </c>
      <c r="C594" t="str">
        <f>+dict!C594</f>
        <v>Sonderausg. unbeschr. abzugsf. (TH), FK</v>
      </c>
      <c r="D594" t="str">
        <f t="shared" si="9"/>
        <v>1930 Sonderausg. unbeschr. abzugsf. (TH), FK</v>
      </c>
    </row>
    <row r="595" spans="2:4" x14ac:dyDescent="0.25">
      <c r="B595">
        <v>1940</v>
      </c>
      <c r="C595" t="str">
        <f>+dict!C595</f>
        <v>Zuwendungen, Spenden (TH), FK</v>
      </c>
      <c r="D595" t="str">
        <f t="shared" si="9"/>
        <v>1940 Zuwendungen, Spenden (TH), FK</v>
      </c>
    </row>
    <row r="596" spans="2:4" x14ac:dyDescent="0.25">
      <c r="B596">
        <v>1950</v>
      </c>
      <c r="C596" t="str">
        <f>+dict!C596</f>
        <v>Außergewöhnliche Belastungen (TH), FK</v>
      </c>
      <c r="D596" t="str">
        <f t="shared" si="9"/>
        <v>1950 Außergewöhnliche Belastungen (TH), FK</v>
      </c>
    </row>
    <row r="597" spans="2:4" x14ac:dyDescent="0.25">
      <c r="B597">
        <v>1960</v>
      </c>
      <c r="C597" t="str">
        <f>+dict!C597</f>
        <v>Grundstücksaufwand (TH), FK</v>
      </c>
      <c r="D597" t="str">
        <f t="shared" si="9"/>
        <v>1960 Grundstücksaufwand (TH), FK</v>
      </c>
    </row>
    <row r="598" spans="2:4" x14ac:dyDescent="0.25">
      <c r="B598">
        <v>1970</v>
      </c>
      <c r="C598" t="str">
        <f>+dict!C598</f>
        <v>Grundstücksertrag (TH), FK</v>
      </c>
      <c r="D598" t="str">
        <f t="shared" si="9"/>
        <v>1970 Grundstücksertrag (TH), FK</v>
      </c>
    </row>
    <row r="599" spans="2:4" x14ac:dyDescent="0.25">
      <c r="B599">
        <v>1980</v>
      </c>
      <c r="C599" t="str">
        <f>+dict!C599</f>
        <v>Unentgeltliche Wertabgaben (TH), FK</v>
      </c>
      <c r="D599" t="str">
        <f t="shared" si="9"/>
        <v>1980 Unentgeltliche Wertabgaben (TH), FK</v>
      </c>
    </row>
    <row r="600" spans="2:4" x14ac:dyDescent="0.25">
      <c r="B600">
        <v>1990</v>
      </c>
      <c r="C600" t="str">
        <f>+dict!C600</f>
        <v>Privateinlagen (TH), FK</v>
      </c>
      <c r="D600" t="str">
        <f t="shared" si="9"/>
        <v>1990 Privateinlagen (TH), FK</v>
      </c>
    </row>
    <row r="601" spans="2:4" x14ac:dyDescent="0.25">
      <c r="B601">
        <v>2004</v>
      </c>
      <c r="C601" t="str">
        <f>+dict!C601</f>
        <v>Verluste durch Verschmelzg./Umwandlung</v>
      </c>
      <c r="D601" t="str">
        <f t="shared" si="9"/>
        <v>2004 Verluste durch Verschmelzg./Umwandlung</v>
      </c>
    </row>
    <row r="602" spans="2:4" x14ac:dyDescent="0.25">
      <c r="B602">
        <v>2006</v>
      </c>
      <c r="C602" t="str">
        <f>+dict!C602</f>
        <v>Verl.d.außergew.Schad.fälle(Bilanzierer)</v>
      </c>
      <c r="D602" t="str">
        <f t="shared" si="9"/>
        <v>2006 Verl.d.außergew.Schad.fälle(Bilanzierer)</v>
      </c>
    </row>
    <row r="603" spans="2:4" x14ac:dyDescent="0.25">
      <c r="B603">
        <v>2007</v>
      </c>
      <c r="C603" t="str">
        <f>+dict!C603</f>
        <v>Aufw. für Restrukturierung u. Sanierung</v>
      </c>
      <c r="D603" t="str">
        <f t="shared" si="9"/>
        <v>2007 Aufw. für Restrukturierung u. Sanierung</v>
      </c>
    </row>
    <row r="604" spans="2:4" x14ac:dyDescent="0.25">
      <c r="B604">
        <v>2008</v>
      </c>
      <c r="C604" t="str">
        <f>+dict!C604</f>
        <v>Verlust Veräuß/Aufg.Geschäftsaktivität</v>
      </c>
      <c r="D604" t="str">
        <f t="shared" si="9"/>
        <v>2008 Verlust Veräuß/Aufg.Geschäftsaktivität</v>
      </c>
    </row>
    <row r="605" spans="2:4" x14ac:dyDescent="0.25">
      <c r="B605">
        <v>2010</v>
      </c>
      <c r="C605" t="str">
        <f>+dict!C605</f>
        <v>Betriebsfremde Aufwendungen</v>
      </c>
      <c r="D605" t="str">
        <f t="shared" si="9"/>
        <v>2010 Betriebsfremde Aufwendungen</v>
      </c>
    </row>
    <row r="606" spans="2:4" x14ac:dyDescent="0.25">
      <c r="B606">
        <v>2020</v>
      </c>
      <c r="C606" t="str">
        <f>+dict!C606</f>
        <v>Periodenfremde Aufwendungen</v>
      </c>
      <c r="D606" t="str">
        <f t="shared" si="9"/>
        <v>2020 Periodenfremde Aufwendungen</v>
      </c>
    </row>
    <row r="607" spans="2:4" x14ac:dyDescent="0.25">
      <c r="B607">
        <v>2090</v>
      </c>
      <c r="C607" t="str">
        <f>+dict!C607</f>
        <v>Aufwendungen Übergangsvorschr. BilMoG</v>
      </c>
      <c r="D607" t="str">
        <f t="shared" si="9"/>
        <v>2090 Aufwendungen Übergangsvorschr. BilMoG</v>
      </c>
    </row>
    <row r="608" spans="2:4" x14ac:dyDescent="0.25">
      <c r="B608">
        <v>2091</v>
      </c>
      <c r="C608" t="str">
        <f>+dict!C608</f>
        <v>Aufwendungen Pensionsrückstellungen</v>
      </c>
      <c r="D608" t="str">
        <f t="shared" si="9"/>
        <v>2091 Aufwendungen Pensionsrückstellungen</v>
      </c>
    </row>
    <row r="609" spans="2:4" x14ac:dyDescent="0.25">
      <c r="B609">
        <v>2094</v>
      </c>
      <c r="C609" t="str">
        <f>+dict!C609</f>
        <v>Aufwendungen latente Steuern BilMoG</v>
      </c>
      <c r="D609" t="str">
        <f t="shared" si="9"/>
        <v>2094 Aufwendungen latente Steuern BilMoG</v>
      </c>
    </row>
    <row r="610" spans="2:4" x14ac:dyDescent="0.25">
      <c r="B610">
        <v>2100</v>
      </c>
      <c r="C610" t="str">
        <f>+dict!C610</f>
        <v>Zinsen und ähnliche Aufwendungen</v>
      </c>
      <c r="D610" t="str">
        <f t="shared" si="9"/>
        <v>2100 Zinsen und ähnliche Aufwendungen</v>
      </c>
    </row>
    <row r="611" spans="2:4" x14ac:dyDescent="0.25">
      <c r="B611">
        <v>2102</v>
      </c>
      <c r="C611" t="str">
        <f>+dict!C611</f>
        <v>N. abzugsf. and.Nebenleistg §4 (5b) EStG</v>
      </c>
      <c r="D611" t="str">
        <f t="shared" si="9"/>
        <v>2102 N. abzugsf. and.Nebenleistg §4 (5b) EStG</v>
      </c>
    </row>
    <row r="612" spans="2:4" x14ac:dyDescent="0.25">
      <c r="B612">
        <v>2103</v>
      </c>
      <c r="C612" t="str">
        <f>+dict!C612</f>
        <v>Abzugsfäh. and. Nebenleist. zu Steuern</v>
      </c>
      <c r="D612" t="str">
        <f t="shared" si="9"/>
        <v>2103 Abzugsfäh. and. Nebenleist. zu Steuern</v>
      </c>
    </row>
    <row r="613" spans="2:4" x14ac:dyDescent="0.25">
      <c r="B613">
        <v>2104</v>
      </c>
      <c r="C613" t="str">
        <f>+dict!C613</f>
        <v>Nicht abzugsfäh.and.Nebenleist.z.Steuern</v>
      </c>
      <c r="D613" t="str">
        <f t="shared" si="9"/>
        <v>2104 Nicht abzugsfäh.and.Nebenleist.z.Steuern</v>
      </c>
    </row>
    <row r="614" spans="2:4" x14ac:dyDescent="0.25">
      <c r="B614">
        <v>2105</v>
      </c>
      <c r="C614" t="str">
        <f>+dict!C614</f>
        <v>Zinsaufw. § 233a AO nicht abzugsfähig</v>
      </c>
      <c r="D614" t="str">
        <f t="shared" si="9"/>
        <v>2105 Zinsaufw. § 233a AO nicht abzugsfähig</v>
      </c>
    </row>
    <row r="615" spans="2:4" x14ac:dyDescent="0.25">
      <c r="B615">
        <v>2107</v>
      </c>
      <c r="C615" t="str">
        <f>+dict!C615</f>
        <v>Zinsaufw. § 233a AO abzugsfähig</v>
      </c>
      <c r="D615" t="str">
        <f t="shared" si="9"/>
        <v>2107 Zinsaufw. § 233a AO abzugsfähig</v>
      </c>
    </row>
    <row r="616" spans="2:4" x14ac:dyDescent="0.25">
      <c r="B616">
        <v>2108</v>
      </c>
      <c r="C616" t="str">
        <f>+dict!C616</f>
        <v>Zinsaufw. §§ 234 bis 237 AO n. abzugsf.</v>
      </c>
      <c r="D616" t="str">
        <f t="shared" si="9"/>
        <v>2108 Zinsaufw. §§ 234 bis 237 AO n. abzugsf.</v>
      </c>
    </row>
    <row r="617" spans="2:4" x14ac:dyDescent="0.25">
      <c r="B617">
        <v>2109</v>
      </c>
      <c r="C617" t="str">
        <f>+dict!C617</f>
        <v>Zinsaufwendungen an verbund. Unternehmen</v>
      </c>
      <c r="D617" t="str">
        <f t="shared" si="9"/>
        <v>2109 Zinsaufwendungen an verbund. Unternehmen</v>
      </c>
    </row>
    <row r="618" spans="2:4" x14ac:dyDescent="0.25">
      <c r="B618">
        <v>2110</v>
      </c>
      <c r="C618" t="str">
        <f>+dict!C618</f>
        <v>Zinsaufwendungen f.kfr.Verbindlichkeit.</v>
      </c>
      <c r="D618" t="str">
        <f t="shared" si="9"/>
        <v>2110 Zinsaufwendungen f.kfr.Verbindlichkeit.</v>
      </c>
    </row>
    <row r="619" spans="2:4" x14ac:dyDescent="0.25">
      <c r="B619">
        <v>2111</v>
      </c>
      <c r="C619" t="str">
        <f>+dict!C619</f>
        <v>Zinsaufw. §§ 234 bis 237 AO abzugsfähig</v>
      </c>
      <c r="D619" t="str">
        <f t="shared" si="9"/>
        <v>2111 Zinsaufw. §§ 234 bis 237 AO abzugsfähig</v>
      </c>
    </row>
    <row r="620" spans="2:4" x14ac:dyDescent="0.25">
      <c r="B620">
        <v>2113</v>
      </c>
      <c r="C620" t="str">
        <f>+dict!C620</f>
        <v>N. abzugsf. Schuldzinsen § 4 (4a) EStG</v>
      </c>
      <c r="D620" t="str">
        <f t="shared" si="9"/>
        <v>2113 N. abzugsf. Schuldzinsen § 4 (4a) EStG</v>
      </c>
    </row>
    <row r="621" spans="2:4" x14ac:dyDescent="0.25">
      <c r="B621">
        <v>2114</v>
      </c>
      <c r="C621" t="str">
        <f>+dict!C621</f>
        <v>Zinsen für Gesellschafterdarlehen (KapG)</v>
      </c>
      <c r="D621" t="str">
        <f t="shared" si="9"/>
        <v>2114 Zinsen für Gesellschafterdarlehen (KapG)</v>
      </c>
    </row>
    <row r="622" spans="2:4" x14ac:dyDescent="0.25">
      <c r="B622">
        <v>2115</v>
      </c>
      <c r="C622" t="str">
        <f>+dict!C622</f>
        <v>Zinsen und ähnliche Aufw.z.T. nicht abz.</v>
      </c>
      <c r="D622" t="str">
        <f t="shared" si="9"/>
        <v>2115 Zinsen und ähnliche Aufw.z.T. nicht abz.</v>
      </c>
    </row>
    <row r="623" spans="2:4" x14ac:dyDescent="0.25">
      <c r="B623">
        <v>2116</v>
      </c>
      <c r="C623" t="str">
        <f>+dict!C623</f>
        <v>Zinsen, Aufwendg. verb. UN z.T. n.abz.</v>
      </c>
      <c r="D623" t="str">
        <f t="shared" si="9"/>
        <v>2116 Zinsen, Aufwendg. verb. UN z.T. n.abz.</v>
      </c>
    </row>
    <row r="624" spans="2:4" x14ac:dyDescent="0.25">
      <c r="B624">
        <v>2117</v>
      </c>
      <c r="C624" t="str">
        <f>+dict!C624</f>
        <v>Zinsen an Gesell., Beteilig. &gt;25% (KapG)</v>
      </c>
      <c r="D624" t="str">
        <f t="shared" si="9"/>
        <v>2117 Zinsen an Gesell., Beteilig. &gt;25% (KapG)</v>
      </c>
    </row>
    <row r="625" spans="2:4" x14ac:dyDescent="0.25">
      <c r="B625">
        <v>2118</v>
      </c>
      <c r="C625" t="str">
        <f>+dict!C625</f>
        <v>Zinsen auf Kontokorrentkonten</v>
      </c>
      <c r="D625" t="str">
        <f t="shared" si="9"/>
        <v>2118 Zinsen auf Kontokorrentkonten</v>
      </c>
    </row>
    <row r="626" spans="2:4" x14ac:dyDescent="0.25">
      <c r="B626">
        <v>2119</v>
      </c>
      <c r="C626" t="str">
        <f>+dict!C626</f>
        <v>Zinsaufwend. f.kfr. Verb.an verbund. UN</v>
      </c>
      <c r="D626" t="str">
        <f t="shared" si="9"/>
        <v>2119 Zinsaufwend. f.kfr. Verb.an verbund. UN</v>
      </c>
    </row>
    <row r="627" spans="2:4" x14ac:dyDescent="0.25">
      <c r="B627">
        <v>2120</v>
      </c>
      <c r="C627" t="str">
        <f>+dict!C627</f>
        <v>Zinsaufwendungen f.lfr.Verbindlichkeit.</v>
      </c>
      <c r="D627" t="str">
        <f t="shared" si="9"/>
        <v>2120 Zinsaufwendungen f.lfr.Verbindlichkeit.</v>
      </c>
    </row>
    <row r="628" spans="2:4" x14ac:dyDescent="0.25">
      <c r="B628">
        <v>2123</v>
      </c>
      <c r="C628" t="str">
        <f>+dict!C628</f>
        <v>Abschr.Agio oder Disagio z. Finanzierung</v>
      </c>
      <c r="D628" t="str">
        <f t="shared" si="9"/>
        <v>2123 Abschr.Agio oder Disagio z. Finanzierung</v>
      </c>
    </row>
    <row r="629" spans="2:4" x14ac:dyDescent="0.25">
      <c r="B629">
        <v>2124</v>
      </c>
      <c r="C629" t="str">
        <f>+dict!C629</f>
        <v>Abschr.Agio od.Disagio zur Finanzg d.AV</v>
      </c>
      <c r="D629" t="str">
        <f t="shared" si="9"/>
        <v>2124 Abschr.Agio od.Disagio zur Finanzg d.AV</v>
      </c>
    </row>
    <row r="630" spans="2:4" x14ac:dyDescent="0.25">
      <c r="B630">
        <v>2125</v>
      </c>
      <c r="C630" t="str">
        <f>+dict!C630</f>
        <v>Zinsen für Gebäude im Betriebsvermögen</v>
      </c>
      <c r="D630" t="str">
        <f t="shared" si="9"/>
        <v>2125 Zinsen für Gebäude im Betriebsvermögen</v>
      </c>
    </row>
    <row r="631" spans="2:4" x14ac:dyDescent="0.25">
      <c r="B631">
        <v>2126</v>
      </c>
      <c r="C631" t="str">
        <f>+dict!C631</f>
        <v>Zinsen zur Finanzierung Anlagevermögen</v>
      </c>
      <c r="D631" t="str">
        <f t="shared" si="9"/>
        <v>2126 Zinsen zur Finanzierung Anlagevermögen</v>
      </c>
    </row>
    <row r="632" spans="2:4" x14ac:dyDescent="0.25">
      <c r="B632">
        <v>2127</v>
      </c>
      <c r="C632" t="str">
        <f>+dict!C632</f>
        <v>Renten und dauernde Lasten</v>
      </c>
      <c r="D632" t="str">
        <f t="shared" si="9"/>
        <v>2127 Renten und dauernde Lasten</v>
      </c>
    </row>
    <row r="633" spans="2:4" x14ac:dyDescent="0.25">
      <c r="B633">
        <v>2128</v>
      </c>
      <c r="C633" t="str">
        <f>+dict!C633</f>
        <v>Zinsen an Mituntern.§ 15 EStG (PersG)</v>
      </c>
      <c r="D633" t="str">
        <f t="shared" si="9"/>
        <v>2128 Zinsen an Mituntern.§ 15 EStG (PersG)</v>
      </c>
    </row>
    <row r="634" spans="2:4" x14ac:dyDescent="0.25">
      <c r="B634">
        <v>2129</v>
      </c>
      <c r="C634" t="str">
        <f>+dict!C634</f>
        <v>Zinsaufw. für lfr. Verbindlichk.verb.UN</v>
      </c>
      <c r="D634" t="str">
        <f t="shared" si="9"/>
        <v>2129 Zinsaufw. für lfr. Verbindlichk.verb.UN</v>
      </c>
    </row>
    <row r="635" spans="2:4" x14ac:dyDescent="0.25">
      <c r="B635">
        <v>2130</v>
      </c>
      <c r="C635" t="str">
        <f>+dict!C635</f>
        <v>Diskontaufwendungen</v>
      </c>
      <c r="D635" t="str">
        <f t="shared" si="9"/>
        <v>2130 Diskontaufwendungen</v>
      </c>
    </row>
    <row r="636" spans="2:4" x14ac:dyDescent="0.25">
      <c r="B636">
        <v>2139</v>
      </c>
      <c r="C636" t="str">
        <f>+dict!C636</f>
        <v>Diskontaufwendungen an verbundene UN</v>
      </c>
      <c r="D636" t="str">
        <f t="shared" si="9"/>
        <v>2139 Diskontaufwendungen an verbundene UN</v>
      </c>
    </row>
    <row r="637" spans="2:4" x14ac:dyDescent="0.25">
      <c r="B637">
        <v>2140</v>
      </c>
      <c r="C637" t="str">
        <f>+dict!C637</f>
        <v>Zinsähnliche Aufwendungen</v>
      </c>
      <c r="D637" t="str">
        <f t="shared" si="9"/>
        <v>2140 Zinsähnliche Aufwendungen</v>
      </c>
    </row>
    <row r="638" spans="2:4" x14ac:dyDescent="0.25">
      <c r="B638">
        <v>2141</v>
      </c>
      <c r="C638" t="str">
        <f>+dict!C638</f>
        <v>Kreditprovision,Verwaltungskostenbeitr.</v>
      </c>
      <c r="D638" t="str">
        <f t="shared" si="9"/>
        <v>2141 Kreditprovision,Verwaltungskostenbeitr.</v>
      </c>
    </row>
    <row r="639" spans="2:4" x14ac:dyDescent="0.25">
      <c r="B639">
        <v>2142</v>
      </c>
      <c r="C639" t="str">
        <f>+dict!C639</f>
        <v>Zinsant. Zuführung Pensionsrückstellung</v>
      </c>
      <c r="D639" t="str">
        <f t="shared" si="9"/>
        <v>2142 Zinsant. Zuführung Pensionsrückstellung</v>
      </c>
    </row>
    <row r="640" spans="2:4" x14ac:dyDescent="0.25">
      <c r="B640">
        <v>2143</v>
      </c>
      <c r="C640" t="str">
        <f>+dict!C640</f>
        <v>Zinsaufwand Abzinsung Verbindlichkeit</v>
      </c>
      <c r="D640" t="str">
        <f t="shared" si="9"/>
        <v>2143 Zinsaufwand Abzinsung Verbindlichkeit</v>
      </c>
    </row>
    <row r="641" spans="2:4" x14ac:dyDescent="0.25">
      <c r="B641">
        <v>2144</v>
      </c>
      <c r="C641" t="str">
        <f>+dict!C641</f>
        <v>Zinsaufwand Abzinsung Rückstellungen</v>
      </c>
      <c r="D641" t="str">
        <f t="shared" si="9"/>
        <v>2144 Zinsaufwand Abzinsung Rückstellungen</v>
      </c>
    </row>
    <row r="642" spans="2:4" x14ac:dyDescent="0.25">
      <c r="B642">
        <v>2145</v>
      </c>
      <c r="C642" t="str">
        <f>+dict!C642</f>
        <v>Aufw. Abzinsung Pensions-/ähnl. Rückst.</v>
      </c>
      <c r="D642" t="str">
        <f t="shared" si="9"/>
        <v>2145 Aufw. Abzinsung Pensions-/ähnl. Rückst.</v>
      </c>
    </row>
    <row r="643" spans="2:4" x14ac:dyDescent="0.25">
      <c r="B643">
        <v>2146</v>
      </c>
      <c r="C643" t="str">
        <f>+dict!C643</f>
        <v>Aufw. Abzins. Pensions-/ähnl. RS,Verr</v>
      </c>
      <c r="D643" t="str">
        <f t="shared" ref="D643:D706" si="10">+B643&amp;" "&amp;C643</f>
        <v>2146 Aufw. Abzins. Pensions-/ähnl. RS,Verr</v>
      </c>
    </row>
    <row r="644" spans="2:4" x14ac:dyDescent="0.25">
      <c r="B644">
        <v>2147</v>
      </c>
      <c r="C644" t="str">
        <f>+dict!C644</f>
        <v>Aufwendungen VG zur Verrg § 246 (2) HGB</v>
      </c>
      <c r="D644" t="str">
        <f t="shared" si="10"/>
        <v>2147 Aufwendungen VG zur Verrg § 246 (2) HGB</v>
      </c>
    </row>
    <row r="645" spans="2:4" x14ac:dyDescent="0.25">
      <c r="B645">
        <v>2148</v>
      </c>
      <c r="C645" t="str">
        <f>+dict!C645</f>
        <v>Aufw. Abzinsung Rückstellung n. abz.</v>
      </c>
      <c r="D645" t="str">
        <f t="shared" si="10"/>
        <v>2148 Aufw. Abzinsung Rückstellung n. abz.</v>
      </c>
    </row>
    <row r="646" spans="2:4" x14ac:dyDescent="0.25">
      <c r="B646">
        <v>2149</v>
      </c>
      <c r="C646" t="str">
        <f>+dict!C646</f>
        <v>Zinsähnliche Aufwendungen an verb.UN</v>
      </c>
      <c r="D646" t="str">
        <f t="shared" si="10"/>
        <v>2149 Zinsähnliche Aufwendungen an verb.UN</v>
      </c>
    </row>
    <row r="647" spans="2:4" x14ac:dyDescent="0.25">
      <c r="B647">
        <v>2150</v>
      </c>
      <c r="C647" t="str">
        <f>+dict!C647</f>
        <v>Aufwendungen aus Währungsumrechnungen</v>
      </c>
      <c r="D647" t="str">
        <f t="shared" si="10"/>
        <v>2150 Aufwendungen aus Währungsumrechnungen</v>
      </c>
    </row>
    <row r="648" spans="2:4" x14ac:dyDescent="0.25">
      <c r="B648">
        <v>2151</v>
      </c>
      <c r="C648" t="str">
        <f>+dict!C648</f>
        <v>Aufw.Währungsumrechnung nicht §256a HGB</v>
      </c>
      <c r="D648" t="str">
        <f t="shared" si="10"/>
        <v>2151 Aufw.Währungsumrechnung nicht §256a HGB</v>
      </c>
    </row>
    <row r="649" spans="2:4" x14ac:dyDescent="0.25">
      <c r="B649">
        <v>2166</v>
      </c>
      <c r="C649" t="str">
        <f>+dict!C649</f>
        <v>Aufwendg. Bewertung Finanzmittelfonds</v>
      </c>
      <c r="D649" t="str">
        <f t="shared" si="10"/>
        <v>2166 Aufwendg. Bewertung Finanzmittelfonds</v>
      </c>
    </row>
    <row r="650" spans="2:4" x14ac:dyDescent="0.25">
      <c r="B650">
        <v>2170</v>
      </c>
      <c r="C650" t="str">
        <f>+dict!C650</f>
        <v>Nicht abziehbare Vorsteuer</v>
      </c>
      <c r="D650" t="str">
        <f t="shared" si="10"/>
        <v>2170 Nicht abziehbare Vorsteuer</v>
      </c>
    </row>
    <row r="651" spans="2:4" x14ac:dyDescent="0.25">
      <c r="B651">
        <v>2171</v>
      </c>
      <c r="C651" t="str">
        <f>+dict!C651</f>
        <v>Nicht abziehbare Vorsteuer 7%</v>
      </c>
      <c r="D651" t="str">
        <f t="shared" si="10"/>
        <v>2171 Nicht abziehbare Vorsteuer 7%</v>
      </c>
    </row>
    <row r="652" spans="2:4" x14ac:dyDescent="0.25">
      <c r="B652">
        <v>2176</v>
      </c>
      <c r="C652" t="str">
        <f>+dict!C652</f>
        <v>Nicht abziehbare Vorsteuer 19%</v>
      </c>
      <c r="D652" t="str">
        <f t="shared" si="10"/>
        <v>2176 Nicht abziehbare Vorsteuer 19%</v>
      </c>
    </row>
    <row r="653" spans="2:4" x14ac:dyDescent="0.25">
      <c r="B653">
        <v>2200</v>
      </c>
      <c r="C653" t="str">
        <f>+dict!C653</f>
        <v>Körperschaftsteuer</v>
      </c>
      <c r="D653" t="str">
        <f t="shared" si="10"/>
        <v>2200 Körperschaftsteuer</v>
      </c>
    </row>
    <row r="654" spans="2:4" x14ac:dyDescent="0.25">
      <c r="B654">
        <v>2203</v>
      </c>
      <c r="C654" t="str">
        <f>+dict!C654</f>
        <v>Körperschaftsteuer für Vorjahre</v>
      </c>
      <c r="D654" t="str">
        <f t="shared" si="10"/>
        <v>2203 Körperschaftsteuer für Vorjahre</v>
      </c>
    </row>
    <row r="655" spans="2:4" x14ac:dyDescent="0.25">
      <c r="B655">
        <v>2204</v>
      </c>
      <c r="C655" t="str">
        <f>+dict!C655</f>
        <v>Körperschaftsteuererstattung Vorjahre</v>
      </c>
      <c r="D655" t="str">
        <f t="shared" si="10"/>
        <v>2204 Körperschaftsteuererstattung Vorjahre</v>
      </c>
    </row>
    <row r="656" spans="2:4" x14ac:dyDescent="0.25">
      <c r="B656">
        <v>2208</v>
      </c>
      <c r="C656" t="str">
        <f>+dict!C656</f>
        <v>Solidaritätszuschlag</v>
      </c>
      <c r="D656" t="str">
        <f t="shared" si="10"/>
        <v>2208 Solidaritätszuschlag</v>
      </c>
    </row>
    <row r="657" spans="2:4" x14ac:dyDescent="0.25">
      <c r="B657">
        <v>2209</v>
      </c>
      <c r="C657" t="str">
        <f>+dict!C657</f>
        <v>Solidaritätszuschlag für Vorjahre</v>
      </c>
      <c r="D657" t="str">
        <f t="shared" si="10"/>
        <v>2209 Solidaritätszuschlag für Vorjahre</v>
      </c>
    </row>
    <row r="658" spans="2:4" x14ac:dyDescent="0.25">
      <c r="B658">
        <v>2210</v>
      </c>
      <c r="C658" t="str">
        <f>+dict!C658</f>
        <v>Solidaritätszuschl.-Erstattung Vorjahre</v>
      </c>
      <c r="D658" t="str">
        <f t="shared" si="10"/>
        <v>2210 Solidaritätszuschl.-Erstattung Vorjahre</v>
      </c>
    </row>
    <row r="659" spans="2:4" x14ac:dyDescent="0.25">
      <c r="B659">
        <v>2213</v>
      </c>
      <c r="C659" t="str">
        <f>+dict!C659</f>
        <v>Kapitalertragsteuer 25 % (KapG)</v>
      </c>
      <c r="D659" t="str">
        <f t="shared" si="10"/>
        <v>2213 Kapitalertragsteuer 25 % (KapG)</v>
      </c>
    </row>
    <row r="660" spans="2:4" x14ac:dyDescent="0.25">
      <c r="B660">
        <v>2216</v>
      </c>
      <c r="C660" t="str">
        <f>+dict!C660</f>
        <v>SolZ auf Kapitalertragsteuer 25 % (KapG)</v>
      </c>
      <c r="D660" t="str">
        <f t="shared" si="10"/>
        <v>2216 SolZ auf Kapitalertragsteuer 25 % (KapG)</v>
      </c>
    </row>
    <row r="661" spans="2:4" x14ac:dyDescent="0.25">
      <c r="B661">
        <v>2218</v>
      </c>
      <c r="C661" t="str">
        <f>+dict!C661</f>
        <v>Ausländ. Steuer auf stfr. DBA-Einkünfte</v>
      </c>
      <c r="D661" t="str">
        <f t="shared" si="10"/>
        <v>2218 Ausländ. Steuer auf stfr. DBA-Einkünfte</v>
      </c>
    </row>
    <row r="662" spans="2:4" x14ac:dyDescent="0.25">
      <c r="B662">
        <v>2219</v>
      </c>
      <c r="C662" t="str">
        <f>+dict!C662</f>
        <v>Anrechn./Abzug ausländ. Quellensteuer</v>
      </c>
      <c r="D662" t="str">
        <f t="shared" si="10"/>
        <v>2219 Anrechn./Abzug ausländ. Quellensteuer</v>
      </c>
    </row>
    <row r="663" spans="2:4" x14ac:dyDescent="0.25">
      <c r="B663">
        <v>2250</v>
      </c>
      <c r="C663" t="str">
        <f>+dict!C663</f>
        <v>Aufw. Zuführg/Auflösung latente Steuern</v>
      </c>
      <c r="D663" t="str">
        <f t="shared" si="10"/>
        <v>2250 Aufw. Zuführg/Auflösung latente Steuern</v>
      </c>
    </row>
    <row r="664" spans="2:4" x14ac:dyDescent="0.25">
      <c r="B664">
        <v>2255</v>
      </c>
      <c r="C664" t="str">
        <f>+dict!C664</f>
        <v>Erträge Zuführg/Auflösg latente Steuern</v>
      </c>
      <c r="D664" t="str">
        <f t="shared" si="10"/>
        <v>2255 Erträge Zuführg/Auflösg latente Steuern</v>
      </c>
    </row>
    <row r="665" spans="2:4" x14ac:dyDescent="0.25">
      <c r="B665">
        <v>2260</v>
      </c>
      <c r="C665" t="str">
        <f>+dict!C665</f>
        <v>Aufw. Zuführung zu Steuerrückst. BStBK</v>
      </c>
      <c r="D665" t="str">
        <f t="shared" si="10"/>
        <v>2260 Aufw. Zuführung zu Steuerrückst. BStBK</v>
      </c>
    </row>
    <row r="666" spans="2:4" x14ac:dyDescent="0.25">
      <c r="B666">
        <v>2265</v>
      </c>
      <c r="C666" t="str">
        <f>+dict!C666</f>
        <v>Erträge Auflösung Steuerrückst. BStBK</v>
      </c>
      <c r="D666" t="str">
        <f t="shared" si="10"/>
        <v>2265 Erträge Auflösung Steuerrückst. BStBK</v>
      </c>
    </row>
    <row r="667" spans="2:4" x14ac:dyDescent="0.25">
      <c r="B667">
        <v>2281</v>
      </c>
      <c r="C667" t="str">
        <f>+dict!C667</f>
        <v>GewSt-NZ/Erstattung VJ § 4 (5b) EStG</v>
      </c>
      <c r="D667" t="str">
        <f t="shared" si="10"/>
        <v>2281 GewSt-NZ/Erstattung VJ § 4 (5b) EStG</v>
      </c>
    </row>
    <row r="668" spans="2:4" x14ac:dyDescent="0.25">
      <c r="B668">
        <v>2283</v>
      </c>
      <c r="C668" t="str">
        <f>+dict!C668</f>
        <v>Ertr. Auflösung GewSt-RSt § 4 (5b) EStG</v>
      </c>
      <c r="D668" t="str">
        <f t="shared" si="10"/>
        <v>2283 Ertr. Auflösung GewSt-RSt § 4 (5b) EStG</v>
      </c>
    </row>
    <row r="669" spans="2:4" x14ac:dyDescent="0.25">
      <c r="B669">
        <v>2285</v>
      </c>
      <c r="C669" t="str">
        <f>+dict!C669</f>
        <v>Steuernachzahlg. VJ sonstige Steuern</v>
      </c>
      <c r="D669" t="str">
        <f t="shared" si="10"/>
        <v>2285 Steuernachzahlg. VJ sonstige Steuern</v>
      </c>
    </row>
    <row r="670" spans="2:4" x14ac:dyDescent="0.25">
      <c r="B670">
        <v>2287</v>
      </c>
      <c r="C670" t="str">
        <f>+dict!C670</f>
        <v>Erstattung VJ für sonstige Steuern</v>
      </c>
      <c r="D670" t="str">
        <f t="shared" si="10"/>
        <v>2287 Erstattung VJ für sonstige Steuern</v>
      </c>
    </row>
    <row r="671" spans="2:4" x14ac:dyDescent="0.25">
      <c r="B671">
        <v>2289</v>
      </c>
      <c r="C671" t="str">
        <f>+dict!C671</f>
        <v>Auflösung Rückstellung s. Steuern</v>
      </c>
      <c r="D671" t="str">
        <f t="shared" si="10"/>
        <v>2289 Auflösung Rückstellung s. Steuern</v>
      </c>
    </row>
    <row r="672" spans="2:4" x14ac:dyDescent="0.25">
      <c r="B672">
        <v>2300</v>
      </c>
      <c r="C672" t="str">
        <f>+dict!C672</f>
        <v>Sonstige Aufwendungen</v>
      </c>
      <c r="D672" t="str">
        <f t="shared" si="10"/>
        <v>2300 Sonstige Aufwendungen</v>
      </c>
    </row>
    <row r="673" spans="2:4" x14ac:dyDescent="0.25">
      <c r="B673">
        <v>2307</v>
      </c>
      <c r="C673" t="str">
        <f>+dict!C673</f>
        <v>Sonst.Aufwendungen, betriebsfr.u.regelm.</v>
      </c>
      <c r="D673" t="str">
        <f t="shared" si="10"/>
        <v>2307 Sonst.Aufwendungen, betriebsfr.u.regelm.</v>
      </c>
    </row>
    <row r="674" spans="2:4" x14ac:dyDescent="0.25">
      <c r="B674">
        <v>2308</v>
      </c>
      <c r="C674" t="str">
        <f>+dict!C674</f>
        <v>Sonst. nicht abziehbare Aufwendungen</v>
      </c>
      <c r="D674" t="str">
        <f t="shared" si="10"/>
        <v>2308 Sonst. nicht abziehbare Aufwendungen</v>
      </c>
    </row>
    <row r="675" spans="2:4" x14ac:dyDescent="0.25">
      <c r="B675">
        <v>2309</v>
      </c>
      <c r="C675" t="str">
        <f>+dict!C675</f>
        <v>Sonstige Aufwendungen unregelmäßig</v>
      </c>
      <c r="D675" t="str">
        <f t="shared" si="10"/>
        <v>2309 Sonstige Aufwendungen unregelmäßig</v>
      </c>
    </row>
    <row r="676" spans="2:4" x14ac:dyDescent="0.25">
      <c r="B676">
        <v>2310</v>
      </c>
      <c r="C676" t="str">
        <f>+dict!C676</f>
        <v>Abgänge Sachanlagen Restbuchwert bei BV</v>
      </c>
      <c r="D676" t="str">
        <f t="shared" si="10"/>
        <v>2310 Abgänge Sachanlagen Restbuchwert bei BV</v>
      </c>
    </row>
    <row r="677" spans="2:4" x14ac:dyDescent="0.25">
      <c r="B677">
        <v>2311</v>
      </c>
      <c r="C677" t="str">
        <f>+dict!C677</f>
        <v>Abgang immaterielle VermögensG, RBW, BV</v>
      </c>
      <c r="D677" t="str">
        <f t="shared" si="10"/>
        <v>2311 Abgang immaterielle VermögensG, RBW, BV</v>
      </c>
    </row>
    <row r="678" spans="2:4" x14ac:dyDescent="0.25">
      <c r="B678">
        <v>2312</v>
      </c>
      <c r="C678" t="str">
        <f>+dict!C678</f>
        <v>Abgänge Finanzanlagen Restbuchwert, BV</v>
      </c>
      <c r="D678" t="str">
        <f t="shared" si="10"/>
        <v>2312 Abgänge Finanzanlagen Restbuchwert, BV</v>
      </c>
    </row>
    <row r="679" spans="2:4" x14ac:dyDescent="0.25">
      <c r="B679">
        <v>2313</v>
      </c>
      <c r="C679" t="str">
        <f>+dict!C679</f>
        <v>Abgänge Finanzanlagen RBW z.T.stf., BV</v>
      </c>
      <c r="D679" t="str">
        <f t="shared" si="10"/>
        <v>2313 Abgänge Finanzanlagen RBW z.T.stf., BV</v>
      </c>
    </row>
    <row r="680" spans="2:4" x14ac:dyDescent="0.25">
      <c r="B680">
        <v>2315</v>
      </c>
      <c r="C680" t="str">
        <f>+dict!C680</f>
        <v>Abgänge Sachanlagen Restbuchwert bei BG</v>
      </c>
      <c r="D680" t="str">
        <f t="shared" si="10"/>
        <v>2315 Abgänge Sachanlagen Restbuchwert bei BG</v>
      </c>
    </row>
    <row r="681" spans="2:4" x14ac:dyDescent="0.25">
      <c r="B681">
        <v>2316</v>
      </c>
      <c r="C681" t="str">
        <f>+dict!C681</f>
        <v>Abgang immaterielle VermögensG, RBW, BG</v>
      </c>
      <c r="D681" t="str">
        <f t="shared" si="10"/>
        <v>2316 Abgang immaterielle VermögensG, RBW, BG</v>
      </c>
    </row>
    <row r="682" spans="2:4" x14ac:dyDescent="0.25">
      <c r="B682">
        <v>2317</v>
      </c>
      <c r="C682" t="str">
        <f>+dict!C682</f>
        <v>Abgänge Finanzanlagen Restbuchwert, BG</v>
      </c>
      <c r="D682" t="str">
        <f t="shared" si="10"/>
        <v>2317 Abgänge Finanzanlagen Restbuchwert, BG</v>
      </c>
    </row>
    <row r="683" spans="2:4" x14ac:dyDescent="0.25">
      <c r="B683">
        <v>2318</v>
      </c>
      <c r="C683" t="str">
        <f>+dict!C683</f>
        <v>Abgänge Finanzanlagen RBW z.T. stf.,BG</v>
      </c>
      <c r="D683" t="str">
        <f t="shared" si="10"/>
        <v>2318 Abgänge Finanzanlagen RBW z.T. stf.,BG</v>
      </c>
    </row>
    <row r="684" spans="2:4" x14ac:dyDescent="0.25">
      <c r="B684">
        <v>2320</v>
      </c>
      <c r="C684" t="str">
        <f>+dict!C684</f>
        <v>Verluste aus Anlagenabgang</v>
      </c>
      <c r="D684" t="str">
        <f t="shared" si="10"/>
        <v>2320 Verluste aus Anlagenabgang</v>
      </c>
    </row>
    <row r="685" spans="2:4" x14ac:dyDescent="0.25">
      <c r="B685">
        <v>2323</v>
      </c>
      <c r="C685" t="str">
        <f>+dict!C685</f>
        <v>Verlust Veräuß.Ant. KapGes z.T. n. abz.</v>
      </c>
      <c r="D685" t="str">
        <f t="shared" si="10"/>
        <v>2323 Verlust Veräuß.Ant. KapGes z.T. n. abz.</v>
      </c>
    </row>
    <row r="686" spans="2:4" x14ac:dyDescent="0.25">
      <c r="B686">
        <v>2325</v>
      </c>
      <c r="C686" t="str">
        <f>+dict!C686</f>
        <v>Verluste aus Abgang von Umlaufvermögen</v>
      </c>
      <c r="D686" t="str">
        <f t="shared" si="10"/>
        <v>2325 Verluste aus Abgang von Umlaufvermögen</v>
      </c>
    </row>
    <row r="687" spans="2:4" x14ac:dyDescent="0.25">
      <c r="B687">
        <v>2326</v>
      </c>
      <c r="C687" t="str">
        <f>+dict!C687</f>
        <v>Verluste aus Abgang UV z.T. n. abziehbar</v>
      </c>
      <c r="D687" t="str">
        <f t="shared" si="10"/>
        <v>2326 Verluste aus Abgang UV z.T. n. abziehbar</v>
      </c>
    </row>
    <row r="688" spans="2:4" x14ac:dyDescent="0.25">
      <c r="B688">
        <v>2327</v>
      </c>
      <c r="C688" t="str">
        <f>+dict!C688</f>
        <v>Abgang WG UV § 4 (3) EStG</v>
      </c>
      <c r="D688" t="str">
        <f t="shared" si="10"/>
        <v>2327 Abgang WG UV § 4 (3) EStG</v>
      </c>
    </row>
    <row r="689" spans="2:4" x14ac:dyDescent="0.25">
      <c r="B689">
        <v>2328</v>
      </c>
      <c r="C689" t="str">
        <f>+dict!C689</f>
        <v>Abgang WG UV § 4 (3) EStG z.T.nicht abz.</v>
      </c>
      <c r="D689" t="str">
        <f t="shared" si="10"/>
        <v>2328 Abgang WG UV § 4 (3) EStG z.T.nicht abz.</v>
      </c>
    </row>
    <row r="690" spans="2:4" x14ac:dyDescent="0.25">
      <c r="B690">
        <v>2339</v>
      </c>
      <c r="C690" t="str">
        <f>+dict!C690</f>
        <v>Einstellungen stl. Rücklage § 4g EStG</v>
      </c>
      <c r="D690" t="str">
        <f t="shared" si="10"/>
        <v>2339 Einstellungen stl. Rücklage § 4g EStG</v>
      </c>
    </row>
    <row r="691" spans="2:4" x14ac:dyDescent="0.25">
      <c r="B691">
        <v>2342</v>
      </c>
      <c r="C691" t="str">
        <f>+dict!C691</f>
        <v>Einstellg stl. Rücklage § 6b (3) EStG</v>
      </c>
      <c r="D691" t="str">
        <f t="shared" si="10"/>
        <v>2342 Einstellg stl. Rücklage § 6b (3) EStG</v>
      </c>
    </row>
    <row r="692" spans="2:4" x14ac:dyDescent="0.25">
      <c r="B692">
        <v>2343</v>
      </c>
      <c r="C692" t="str">
        <f>+dict!C692</f>
        <v>Einstellg stl. Rücklage § 6b (10) EStG</v>
      </c>
      <c r="D692" t="str">
        <f t="shared" si="10"/>
        <v>2343 Einstellg stl. Rücklage § 6b (10) EStG</v>
      </c>
    </row>
    <row r="693" spans="2:4" x14ac:dyDescent="0.25">
      <c r="B693">
        <v>2344</v>
      </c>
      <c r="C693" t="str">
        <f>+dict!C693</f>
        <v>Einstellungen stl. Rücklage R 6.6 EStR</v>
      </c>
      <c r="D693" t="str">
        <f t="shared" si="10"/>
        <v>2344 Einstellungen stl. Rücklage R 6.6 EStR</v>
      </c>
    </row>
    <row r="694" spans="2:4" x14ac:dyDescent="0.25">
      <c r="B694">
        <v>2345</v>
      </c>
      <c r="C694" t="str">
        <f>+dict!C694</f>
        <v>Einstellungen in sonstige stl. Rücklagen</v>
      </c>
      <c r="D694" t="str">
        <f t="shared" si="10"/>
        <v>2345 Einstellungen in sonstige stl. Rücklagen</v>
      </c>
    </row>
    <row r="695" spans="2:4" x14ac:dyDescent="0.25">
      <c r="B695">
        <v>2347</v>
      </c>
      <c r="C695" t="str">
        <f>+dict!C695</f>
        <v>Aufwendungen aus Erwerb eigener Anteile</v>
      </c>
      <c r="D695" t="str">
        <f t="shared" si="10"/>
        <v>2347 Aufwendungen aus Erwerb eigener Anteile</v>
      </c>
    </row>
    <row r="696" spans="2:4" x14ac:dyDescent="0.25">
      <c r="B696">
        <v>2350</v>
      </c>
      <c r="C696" t="str">
        <f>+dict!C696</f>
        <v>Sonst. Grundstücksaufwendungen neutral</v>
      </c>
      <c r="D696" t="str">
        <f t="shared" si="10"/>
        <v>2350 Sonst. Grundstücksaufwendungen neutral</v>
      </c>
    </row>
    <row r="697" spans="2:4" x14ac:dyDescent="0.25">
      <c r="B697">
        <v>2375</v>
      </c>
      <c r="C697" t="str">
        <f>+dict!C697</f>
        <v>Grundsteuer</v>
      </c>
      <c r="D697" t="str">
        <f t="shared" si="10"/>
        <v>2375 Grundsteuer</v>
      </c>
    </row>
    <row r="698" spans="2:4" x14ac:dyDescent="0.25">
      <c r="B698">
        <v>2380</v>
      </c>
      <c r="C698" t="str">
        <f>+dict!C698</f>
        <v>Zuwendungen,Spenden steuerl. n. abziehb.</v>
      </c>
      <c r="D698" t="str">
        <f t="shared" si="10"/>
        <v>2380 Zuwendungen,Spenden steuerl. n. abziehb.</v>
      </c>
    </row>
    <row r="699" spans="2:4" x14ac:dyDescent="0.25">
      <c r="B699">
        <v>2381</v>
      </c>
      <c r="C699" t="str">
        <f>+dict!C699</f>
        <v>Zuwendg.Spenden wissensch./kult. Zweck</v>
      </c>
      <c r="D699" t="str">
        <f t="shared" si="10"/>
        <v>2381 Zuwendg.Spenden wissensch./kult. Zweck</v>
      </c>
    </row>
    <row r="700" spans="2:4" x14ac:dyDescent="0.25">
      <c r="B700">
        <v>2382</v>
      </c>
      <c r="C700" t="str">
        <f>+dict!C700</f>
        <v>Zuwendungen,Spenden mildtätige Zwecke</v>
      </c>
      <c r="D700" t="str">
        <f t="shared" si="10"/>
        <v>2382 Zuwendungen,Spenden mildtätige Zwecke</v>
      </c>
    </row>
    <row r="701" spans="2:4" x14ac:dyDescent="0.25">
      <c r="B701">
        <v>2383</v>
      </c>
      <c r="C701" t="str">
        <f>+dict!C701</f>
        <v>Zuwendungen,Spenden kirchl./rel./gemein.</v>
      </c>
      <c r="D701" t="str">
        <f t="shared" si="10"/>
        <v>2383 Zuwendungen,Spenden kirchl./rel./gemein.</v>
      </c>
    </row>
    <row r="702" spans="2:4" x14ac:dyDescent="0.25">
      <c r="B702">
        <v>2384</v>
      </c>
      <c r="C702" t="str">
        <f>+dict!C702</f>
        <v>Zuwendungen,Spenden an politische Partei</v>
      </c>
      <c r="D702" t="str">
        <f t="shared" si="10"/>
        <v>2384 Zuwendungen,Spenden an politische Partei</v>
      </c>
    </row>
    <row r="703" spans="2:4" x14ac:dyDescent="0.25">
      <c r="B703">
        <v>2385</v>
      </c>
      <c r="C703" t="str">
        <f>+dict!C703</f>
        <v>Nicht abziehbare AR-Vergütungen</v>
      </c>
      <c r="D703" t="str">
        <f t="shared" si="10"/>
        <v>2385 Nicht abziehbare AR-Vergütungen</v>
      </c>
    </row>
    <row r="704" spans="2:4" x14ac:dyDescent="0.25">
      <c r="B704">
        <v>2386</v>
      </c>
      <c r="C704" t="str">
        <f>+dict!C704</f>
        <v>Abziehbare Aufsichtsratsvergütung</v>
      </c>
      <c r="D704" t="str">
        <f t="shared" si="10"/>
        <v>2386 Abziehbare Aufsichtsratsvergütung</v>
      </c>
    </row>
    <row r="705" spans="2:4" x14ac:dyDescent="0.25">
      <c r="B705">
        <v>2387</v>
      </c>
      <c r="C705" t="str">
        <f>+dict!C705</f>
        <v>Zuwendg. an Stiftg. gemeinnützige Zwecke</v>
      </c>
      <c r="D705" t="str">
        <f t="shared" si="10"/>
        <v>2387 Zuwendg. an Stiftg. gemeinnützige Zwecke</v>
      </c>
    </row>
    <row r="706" spans="2:4" x14ac:dyDescent="0.25">
      <c r="B706">
        <v>2389</v>
      </c>
      <c r="C706" t="str">
        <f>+dict!C706</f>
        <v>Zuwendg. an Stiftg. kirchl./rel./gemein.</v>
      </c>
      <c r="D706" t="str">
        <f t="shared" si="10"/>
        <v>2389 Zuwendg. an Stiftg. kirchl./rel./gemein.</v>
      </c>
    </row>
    <row r="707" spans="2:4" x14ac:dyDescent="0.25">
      <c r="B707">
        <v>2390</v>
      </c>
      <c r="C707" t="str">
        <f>+dict!C707</f>
        <v>Zuwendg. an Stiftg. wiss./mildt./kultur.</v>
      </c>
      <c r="D707" t="str">
        <f t="shared" ref="D707:D770" si="11">+B707&amp;" "&amp;C707</f>
        <v>2390 Zuwendg. an Stiftg. wiss./mildt./kultur.</v>
      </c>
    </row>
    <row r="708" spans="2:4" x14ac:dyDescent="0.25">
      <c r="B708">
        <v>2400</v>
      </c>
      <c r="C708" t="str">
        <f>+dict!C708</f>
        <v>Forderungsverluste (übliche Höhe)</v>
      </c>
      <c r="D708" t="str">
        <f t="shared" si="11"/>
        <v>2400 Forderungsverluste (übliche Höhe)</v>
      </c>
    </row>
    <row r="709" spans="2:4" x14ac:dyDescent="0.25">
      <c r="B709">
        <v>2401</v>
      </c>
      <c r="C709" t="str">
        <f>+dict!C709</f>
        <v>Forderungsverluste 7% USt</v>
      </c>
      <c r="D709" t="str">
        <f t="shared" si="11"/>
        <v>2401 Forderungsverluste 7% USt</v>
      </c>
    </row>
    <row r="710" spans="2:4" x14ac:dyDescent="0.25">
      <c r="B710">
        <v>2402</v>
      </c>
      <c r="C710" t="str">
        <f>+dict!C710</f>
        <v>Ford.verluste a.stfrei.EU-Lieferungen</v>
      </c>
      <c r="D710" t="str">
        <f t="shared" si="11"/>
        <v>2402 Ford.verluste a.stfrei.EU-Lieferungen</v>
      </c>
    </row>
    <row r="711" spans="2:4" x14ac:dyDescent="0.25">
      <c r="B711">
        <v>2403</v>
      </c>
      <c r="C711" t="str">
        <f>+dict!C711</f>
        <v>Forderungsverluste EU-Lieferungen 7%</v>
      </c>
      <c r="D711" t="str">
        <f t="shared" si="11"/>
        <v>2403 Forderungsverluste EU-Lieferungen 7%</v>
      </c>
    </row>
    <row r="712" spans="2:4" x14ac:dyDescent="0.25">
      <c r="B712">
        <v>2406</v>
      </c>
      <c r="C712" t="str">
        <f>+dict!C712</f>
        <v>Forderungsverluste 19% USt</v>
      </c>
      <c r="D712" t="str">
        <f t="shared" si="11"/>
        <v>2406 Forderungsverluste 19% USt</v>
      </c>
    </row>
    <row r="713" spans="2:4" x14ac:dyDescent="0.25">
      <c r="B713">
        <v>2408</v>
      </c>
      <c r="C713" t="str">
        <f>+dict!C713</f>
        <v>Forderungsverluste EU-Lieferung 19% USt</v>
      </c>
      <c r="D713" t="str">
        <f t="shared" si="11"/>
        <v>2408 Forderungsverluste EU-Lieferung 19% USt</v>
      </c>
    </row>
    <row r="714" spans="2:4" x14ac:dyDescent="0.25">
      <c r="B714">
        <v>2430</v>
      </c>
      <c r="C714" t="str">
        <f>+dict!C714</f>
        <v>Forderungsverluste</v>
      </c>
      <c r="D714" t="str">
        <f t="shared" si="11"/>
        <v>2430 Forderungsverluste</v>
      </c>
    </row>
    <row r="715" spans="2:4" x14ac:dyDescent="0.25">
      <c r="B715">
        <v>2431</v>
      </c>
      <c r="C715" t="str">
        <f>+dict!C715</f>
        <v>Forderungsverluste 7% USt (unübl. hoch)</v>
      </c>
      <c r="D715" t="str">
        <f t="shared" si="11"/>
        <v>2431 Forderungsverluste 7% USt (unübl. hoch)</v>
      </c>
    </row>
    <row r="716" spans="2:4" x14ac:dyDescent="0.25">
      <c r="B716">
        <v>2436</v>
      </c>
      <c r="C716" t="str">
        <f>+dict!C716</f>
        <v>Forderungsverluste 19% USt (unübl.hoch)</v>
      </c>
      <c r="D716" t="str">
        <f t="shared" si="11"/>
        <v>2436 Forderungsverluste 19% USt (unübl.hoch)</v>
      </c>
    </row>
    <row r="717" spans="2:4" x14ac:dyDescent="0.25">
      <c r="B717">
        <v>2440</v>
      </c>
      <c r="C717" t="str">
        <f>+dict!C717</f>
        <v>Abschr. Forderungen ggb.KapG, unübl.hoch</v>
      </c>
      <c r="D717" t="str">
        <f t="shared" si="11"/>
        <v>2440 Abschr. Forderungen ggb.KapG, unübl.hoch</v>
      </c>
    </row>
    <row r="718" spans="2:4" x14ac:dyDescent="0.25">
      <c r="B718">
        <v>2441</v>
      </c>
      <c r="C718" t="str">
        <f>+dict!C718</f>
        <v>Abschr. Ford. ggb. Ges.ern, unübl. hoch</v>
      </c>
      <c r="D718" t="str">
        <f t="shared" si="11"/>
        <v>2441 Abschr. Ford. ggb. Ges.ern, unübl. hoch</v>
      </c>
    </row>
    <row r="719" spans="2:4" x14ac:dyDescent="0.25">
      <c r="B719">
        <v>2450</v>
      </c>
      <c r="C719" t="str">
        <f>+dict!C719</f>
        <v>Einstellung in die PWB auf Forderungen</v>
      </c>
      <c r="D719" t="str">
        <f t="shared" si="11"/>
        <v>2450 Einstellung in die PWB auf Forderungen</v>
      </c>
    </row>
    <row r="720" spans="2:4" x14ac:dyDescent="0.25">
      <c r="B720">
        <v>2451</v>
      </c>
      <c r="C720" t="str">
        <f>+dict!C720</f>
        <v>Einstellung in die EWB auf Forderungen</v>
      </c>
      <c r="D720" t="str">
        <f t="shared" si="11"/>
        <v>2451 Einstellung in die EWB auf Forderungen</v>
      </c>
    </row>
    <row r="721" spans="2:4" x14ac:dyDescent="0.25">
      <c r="B721">
        <v>2480</v>
      </c>
      <c r="C721" t="str">
        <f>+dict!C721</f>
        <v>Einstellung Rücklage Anteil herrsch.UN</v>
      </c>
      <c r="D721" t="str">
        <f t="shared" si="11"/>
        <v>2480 Einstellung Rücklage Anteil herrsch.UN</v>
      </c>
    </row>
    <row r="722" spans="2:4" x14ac:dyDescent="0.25">
      <c r="B722">
        <v>2481</v>
      </c>
      <c r="C722" t="str">
        <f>+dict!C722</f>
        <v>Einstellung gesamth.geb. Rücklagen (KKE)</v>
      </c>
      <c r="D722" t="str">
        <f t="shared" si="11"/>
        <v>2481 Einstellung gesamth.geb. Rücklagen (KKE)</v>
      </c>
    </row>
    <row r="723" spans="2:4" x14ac:dyDescent="0.25">
      <c r="B723">
        <v>2485</v>
      </c>
      <c r="C723" t="str">
        <f>+dict!C723</f>
        <v>Einstellung in andere Ergebnisrücklagen</v>
      </c>
      <c r="D723" t="str">
        <f t="shared" si="11"/>
        <v>2485 Einstellung in andere Ergebnisrücklagen</v>
      </c>
    </row>
    <row r="724" spans="2:4" x14ac:dyDescent="0.25">
      <c r="B724">
        <v>2488</v>
      </c>
      <c r="C724" t="str">
        <f>+dict!C724</f>
        <v>Änd.Ausgl.posten mit Erg.Körperschaften</v>
      </c>
      <c r="D724" t="str">
        <f t="shared" si="11"/>
        <v>2488 Änd.Ausgl.posten mit Erg.Körperschaften</v>
      </c>
    </row>
    <row r="725" spans="2:4" x14ac:dyDescent="0.25">
      <c r="B725">
        <v>2489</v>
      </c>
      <c r="C725" t="str">
        <f>+dict!C725</f>
        <v>Änd.Ausgl.posten mit Erg.Pers.gesellsch.</v>
      </c>
      <c r="D725" t="str">
        <f t="shared" si="11"/>
        <v>2489 Änd.Ausgl.posten mit Erg.Pers.gesellsch.</v>
      </c>
    </row>
    <row r="726" spans="2:4" x14ac:dyDescent="0.25">
      <c r="B726">
        <v>2490</v>
      </c>
      <c r="C726" t="str">
        <f>+dict!C726</f>
        <v>Aufwendungen aus Verlustübernahme</v>
      </c>
      <c r="D726" t="str">
        <f t="shared" si="11"/>
        <v>2490 Aufwendungen aus Verlustübernahme</v>
      </c>
    </row>
    <row r="727" spans="2:4" x14ac:dyDescent="0.25">
      <c r="B727">
        <v>2491</v>
      </c>
      <c r="C727" t="str">
        <f>+dict!C727</f>
        <v>Abgef.Gewinn-/Verlustant.atyp.still.Bet.</v>
      </c>
      <c r="D727" t="str">
        <f t="shared" si="11"/>
        <v>2491 Abgef.Gewinn-/Verlustant.atyp.still.Bet.</v>
      </c>
    </row>
    <row r="728" spans="2:4" x14ac:dyDescent="0.25">
      <c r="B728">
        <v>2492</v>
      </c>
      <c r="C728" t="str">
        <f>+dict!C728</f>
        <v>Abgef. Gewinne / Gewinngemeinschaft</v>
      </c>
      <c r="D728" t="str">
        <f t="shared" si="11"/>
        <v>2492 Abgef. Gewinne / Gewinngemeinschaft</v>
      </c>
    </row>
    <row r="729" spans="2:4" x14ac:dyDescent="0.25">
      <c r="B729">
        <v>2493</v>
      </c>
      <c r="C729" t="str">
        <f>+dict!C729</f>
        <v>Abgef.Gewinn-Verlustant.typ.stille Bet.</v>
      </c>
      <c r="D729" t="str">
        <f t="shared" si="11"/>
        <v>2493 Abgef.Gewinn-Verlustant.typ.stille Bet.</v>
      </c>
    </row>
    <row r="730" spans="2:4" x14ac:dyDescent="0.25">
      <c r="B730">
        <v>2494</v>
      </c>
      <c r="C730" t="str">
        <f>+dict!C730</f>
        <v>Abgef. Gewinne / Gewinn-/Teilgewinnabf.</v>
      </c>
      <c r="D730" t="str">
        <f t="shared" si="11"/>
        <v>2494 Abgef. Gewinne / Gewinn-/Teilgewinnabf.</v>
      </c>
    </row>
    <row r="731" spans="2:4" x14ac:dyDescent="0.25">
      <c r="B731">
        <v>2495</v>
      </c>
      <c r="C731" t="str">
        <f>+dict!C731</f>
        <v>Einstellungen Kapitalrücklage</v>
      </c>
      <c r="D731" t="str">
        <f t="shared" si="11"/>
        <v>2495 Einstellungen Kapitalrücklage</v>
      </c>
    </row>
    <row r="732" spans="2:4" x14ac:dyDescent="0.25">
      <c r="B732">
        <v>2496</v>
      </c>
      <c r="C732" t="str">
        <f>+dict!C732</f>
        <v>Einstellungen gesetzliche Rücklage</v>
      </c>
      <c r="D732" t="str">
        <f t="shared" si="11"/>
        <v>2496 Einstellungen gesetzliche Rücklage</v>
      </c>
    </row>
    <row r="733" spans="2:4" x14ac:dyDescent="0.25">
      <c r="B733">
        <v>2497</v>
      </c>
      <c r="C733" t="str">
        <f>+dict!C733</f>
        <v>Einstellungen i.satzungsmäß.Rücklagen</v>
      </c>
      <c r="D733" t="str">
        <f t="shared" si="11"/>
        <v>2497 Einstellungen i.satzungsmäß.Rücklagen</v>
      </c>
    </row>
    <row r="734" spans="2:4" x14ac:dyDescent="0.25">
      <c r="B734">
        <v>2498</v>
      </c>
      <c r="C734" t="str">
        <f>+dict!C734</f>
        <v>Einst.Ausgleichsposten akt.eig. Anteile</v>
      </c>
      <c r="D734" t="str">
        <f t="shared" si="11"/>
        <v>2498 Einst.Ausgleichsposten akt.eig. Anteile</v>
      </c>
    </row>
    <row r="735" spans="2:4" x14ac:dyDescent="0.25">
      <c r="B735">
        <v>2499</v>
      </c>
      <c r="C735" t="str">
        <f>+dict!C735</f>
        <v>Einstellungen andere Gewinnrücklagen</v>
      </c>
      <c r="D735" t="str">
        <f t="shared" si="11"/>
        <v>2499 Einstellungen andere Gewinnrücklagen</v>
      </c>
    </row>
    <row r="736" spans="2:4" x14ac:dyDescent="0.25">
      <c r="B736">
        <v>2504</v>
      </c>
      <c r="C736" t="str">
        <f>+dict!C736</f>
        <v>Erträge Verschmelzung und Umwandlung</v>
      </c>
      <c r="D736" t="str">
        <f t="shared" si="11"/>
        <v>2504 Erträge Verschmelzung und Umwandlung</v>
      </c>
    </row>
    <row r="737" spans="2:4" x14ac:dyDescent="0.25">
      <c r="B737">
        <v>2508</v>
      </c>
      <c r="C737" t="str">
        <f>+dict!C737</f>
        <v>Gewinn Veräuß/Aufg. Geschäftsaktivität</v>
      </c>
      <c r="D737" t="str">
        <f t="shared" si="11"/>
        <v>2508 Gewinn Veräuß/Aufg. Geschäftsaktivität</v>
      </c>
    </row>
    <row r="738" spans="2:4" x14ac:dyDescent="0.25">
      <c r="B738">
        <v>2510</v>
      </c>
      <c r="C738" t="str">
        <f>+dict!C738</f>
        <v>Betriebsfremde Erträge</v>
      </c>
      <c r="D738" t="str">
        <f t="shared" si="11"/>
        <v>2510 Betriebsfremde Erträge</v>
      </c>
    </row>
    <row r="739" spans="2:4" x14ac:dyDescent="0.25">
      <c r="B739">
        <v>2520</v>
      </c>
      <c r="C739" t="str">
        <f>+dict!C739</f>
        <v>Periodenfremde Erträge</v>
      </c>
      <c r="D739" t="str">
        <f t="shared" si="11"/>
        <v>2520 Periodenfremde Erträge</v>
      </c>
    </row>
    <row r="740" spans="2:4" x14ac:dyDescent="0.25">
      <c r="B740">
        <v>2590</v>
      </c>
      <c r="C740" t="str">
        <f>+dict!C740</f>
        <v>Erträge Übergangsvorschrift BilMoG</v>
      </c>
      <c r="D740" t="str">
        <f t="shared" si="11"/>
        <v>2590 Erträge Übergangsvorschrift BilMoG</v>
      </c>
    </row>
    <row r="741" spans="2:4" x14ac:dyDescent="0.25">
      <c r="B741">
        <v>2594</v>
      </c>
      <c r="C741" t="str">
        <f>+dict!C741</f>
        <v>Erträge Übergangsvorschr. latente St.</v>
      </c>
      <c r="D741" t="str">
        <f t="shared" si="11"/>
        <v>2594 Erträge Übergangsvorschr. latente St.</v>
      </c>
    </row>
    <row r="742" spans="2:4" x14ac:dyDescent="0.25">
      <c r="B742">
        <v>2600</v>
      </c>
      <c r="C742" t="str">
        <f>+dict!C742</f>
        <v>Erträge aus Beteiligungen</v>
      </c>
      <c r="D742" t="str">
        <f t="shared" si="11"/>
        <v>2600 Erträge aus Beteiligungen</v>
      </c>
    </row>
    <row r="743" spans="2:4" x14ac:dyDescent="0.25">
      <c r="B743">
        <v>2603</v>
      </c>
      <c r="C743" t="str">
        <f>+dict!C743</f>
        <v>Ertr. Beteiligungen an PersG, verb. UN</v>
      </c>
      <c r="D743" t="str">
        <f t="shared" si="11"/>
        <v>2603 Ertr. Beteiligungen an PersG, verb. UN</v>
      </c>
    </row>
    <row r="744" spans="2:4" x14ac:dyDescent="0.25">
      <c r="B744">
        <v>2613</v>
      </c>
      <c r="C744" t="str">
        <f>+dict!C744</f>
        <v>Erträge a.typisch stillen Beteiligungen</v>
      </c>
      <c r="D744" t="str">
        <f t="shared" si="11"/>
        <v>2613 Erträge a.typisch stillen Beteiligungen</v>
      </c>
    </row>
    <row r="745" spans="2:4" x14ac:dyDescent="0.25">
      <c r="B745">
        <v>2614</v>
      </c>
      <c r="C745" t="str">
        <f>+dict!C745</f>
        <v>Erträge a.atypisch stillen Beteiligungen</v>
      </c>
      <c r="D745" t="str">
        <f t="shared" si="11"/>
        <v>2614 Erträge a.atypisch stillen Beteiligungen</v>
      </c>
    </row>
    <row r="746" spans="2:4" x14ac:dyDescent="0.25">
      <c r="B746">
        <v>2615</v>
      </c>
      <c r="C746" t="str">
        <f>+dict!C746</f>
        <v>Erträge aus Beteiligungen z.T. stfrei</v>
      </c>
      <c r="D746" t="str">
        <f t="shared" si="11"/>
        <v>2615 Erträge aus Beteiligungen z.T. stfrei</v>
      </c>
    </row>
    <row r="747" spans="2:4" x14ac:dyDescent="0.25">
      <c r="B747">
        <v>2616</v>
      </c>
      <c r="C747" t="str">
        <f>+dict!C747</f>
        <v>Ertr Ant Kap verb UN z.T.stfr (Beteilig)</v>
      </c>
      <c r="D747" t="str">
        <f t="shared" si="11"/>
        <v>2616 Ertr Ant Kap verb UN z.T.stfr (Beteilig)</v>
      </c>
    </row>
    <row r="748" spans="2:4" x14ac:dyDescent="0.25">
      <c r="B748">
        <v>2618</v>
      </c>
      <c r="C748" t="str">
        <f>+dict!C748</f>
        <v>Gewinnanteile Mitunternehmerschaften</v>
      </c>
      <c r="D748" t="str">
        <f t="shared" si="11"/>
        <v>2618 Gewinnanteile Mitunternehmerschaften</v>
      </c>
    </row>
    <row r="749" spans="2:4" x14ac:dyDescent="0.25">
      <c r="B749">
        <v>2619</v>
      </c>
      <c r="C749" t="str">
        <f>+dict!C749</f>
        <v>Erträge a.Beteilig. an verbundenen UN</v>
      </c>
      <c r="D749" t="str">
        <f t="shared" si="11"/>
        <v>2619 Erträge a.Beteilig. an verbundenen UN</v>
      </c>
    </row>
    <row r="750" spans="2:4" x14ac:dyDescent="0.25">
      <c r="B750">
        <v>2620</v>
      </c>
      <c r="C750" t="str">
        <f>+dict!C750</f>
        <v>Erträge Wertpapiere/Ausleihungen FAV</v>
      </c>
      <c r="D750" t="str">
        <f t="shared" si="11"/>
        <v>2620 Erträge Wertpapiere/Ausleihungen FAV</v>
      </c>
    </row>
    <row r="751" spans="2:4" x14ac:dyDescent="0.25">
      <c r="B751">
        <v>2621</v>
      </c>
      <c r="C751" t="str">
        <f>+dict!C751</f>
        <v>Ertr. Ausleihungen Finanzanlagevermögen</v>
      </c>
      <c r="D751" t="str">
        <f t="shared" si="11"/>
        <v>2621 Ertr. Ausleihungen Finanzanlagevermögen</v>
      </c>
    </row>
    <row r="752" spans="2:4" x14ac:dyDescent="0.25">
      <c r="B752">
        <v>2622</v>
      </c>
      <c r="C752" t="str">
        <f>+dict!C752</f>
        <v>Ertr. Ausleihungen FAV an verbund. UN</v>
      </c>
      <c r="D752" t="str">
        <f t="shared" si="11"/>
        <v>2622 Ertr. Ausleihungen FAV an verbund. UN</v>
      </c>
    </row>
    <row r="753" spans="2:4" x14ac:dyDescent="0.25">
      <c r="B753">
        <v>2623</v>
      </c>
      <c r="C753" t="str">
        <f>+dict!C753</f>
        <v>Erträge Anteile an PersG, FAV</v>
      </c>
      <c r="D753" t="str">
        <f t="shared" si="11"/>
        <v>2623 Erträge Anteile an PersG, FAV</v>
      </c>
    </row>
    <row r="754" spans="2:4" x14ac:dyDescent="0.25">
      <c r="B754">
        <v>2625</v>
      </c>
      <c r="C754" t="str">
        <f>+dict!C754</f>
        <v>Erträge a.Beteilig. FAV z.T. steuerfrei</v>
      </c>
      <c r="D754" t="str">
        <f t="shared" si="11"/>
        <v>2625 Erträge a.Beteilig. FAV z.T. steuerfrei</v>
      </c>
    </row>
    <row r="755" spans="2:4" x14ac:dyDescent="0.25">
      <c r="B755">
        <v>2626</v>
      </c>
      <c r="C755" t="str">
        <f>+dict!C755</f>
        <v>Ertr Ant KapG verb UN z.T.stfr (Wertpap)</v>
      </c>
      <c r="D755" t="str">
        <f t="shared" si="11"/>
        <v>2626 Ertr Ant KapG verb UN z.T.stfr (Wertpap)</v>
      </c>
    </row>
    <row r="756" spans="2:4" x14ac:dyDescent="0.25">
      <c r="B756">
        <v>2640</v>
      </c>
      <c r="C756" t="str">
        <f>+dict!C756</f>
        <v>Zins- und Dividendenerträge</v>
      </c>
      <c r="D756" t="str">
        <f t="shared" si="11"/>
        <v>2640 Zins- und Dividendenerträge</v>
      </c>
    </row>
    <row r="757" spans="2:4" x14ac:dyDescent="0.25">
      <c r="B757">
        <v>2641</v>
      </c>
      <c r="C757" t="str">
        <f>+dict!C757</f>
        <v>Erhaltene Ausgleichszahlungen</v>
      </c>
      <c r="D757" t="str">
        <f t="shared" si="11"/>
        <v>2641 Erhaltene Ausgleichszahlungen</v>
      </c>
    </row>
    <row r="758" spans="2:4" x14ac:dyDescent="0.25">
      <c r="B758">
        <v>2646</v>
      </c>
      <c r="C758" t="str">
        <f>+dict!C758</f>
        <v>Erträge Anteile PersG, verbundene UN</v>
      </c>
      <c r="D758" t="str">
        <f t="shared" si="11"/>
        <v>2646 Erträge Anteile PersG, verbundene UN</v>
      </c>
    </row>
    <row r="759" spans="2:4" x14ac:dyDescent="0.25">
      <c r="B759">
        <v>2647</v>
      </c>
      <c r="C759" t="str">
        <f>+dict!C759</f>
        <v>Erträge andere WP FAV an KapG, verb.UN</v>
      </c>
      <c r="D759" t="str">
        <f t="shared" si="11"/>
        <v>2647 Erträge andere WP FAV an KapG, verb.UN</v>
      </c>
    </row>
    <row r="760" spans="2:4" x14ac:dyDescent="0.25">
      <c r="B760">
        <v>2648</v>
      </c>
      <c r="C760" t="str">
        <f>+dict!C760</f>
        <v>Erträge andere WP FAV an PersG,verb.UN</v>
      </c>
      <c r="D760" t="str">
        <f t="shared" si="11"/>
        <v>2648 Erträge andere WP FAV an PersG,verb.UN</v>
      </c>
    </row>
    <row r="761" spans="2:4" x14ac:dyDescent="0.25">
      <c r="B761">
        <v>2649</v>
      </c>
      <c r="C761" t="str">
        <f>+dict!C761</f>
        <v>Erträge Wertpapiere/FAV-Ausl.verb.UN</v>
      </c>
      <c r="D761" t="str">
        <f t="shared" si="11"/>
        <v>2649 Erträge Wertpapiere/FAV-Ausl.verb.UN</v>
      </c>
    </row>
    <row r="762" spans="2:4" x14ac:dyDescent="0.25">
      <c r="B762">
        <v>2650</v>
      </c>
      <c r="C762" t="str">
        <f>+dict!C762</f>
        <v>Sonstige Zinsen und ähnliche Erträge</v>
      </c>
      <c r="D762" t="str">
        <f t="shared" si="11"/>
        <v>2650 Sonstige Zinsen und ähnliche Erträge</v>
      </c>
    </row>
    <row r="763" spans="2:4" x14ac:dyDescent="0.25">
      <c r="B763">
        <v>2653</v>
      </c>
      <c r="C763" t="str">
        <f>+dict!C763</f>
        <v>Zinsertr.§ 233a AO, §4 (5b) EStG, stfrei</v>
      </c>
      <c r="D763" t="str">
        <f t="shared" si="11"/>
        <v>2653 Zinsertr.§ 233a AO, §4 (5b) EStG, stfrei</v>
      </c>
    </row>
    <row r="764" spans="2:4" x14ac:dyDescent="0.25">
      <c r="B764">
        <v>2654</v>
      </c>
      <c r="C764" t="str">
        <f>+dict!C764</f>
        <v>Erträge Wertpapiere/Ausleihungen UV</v>
      </c>
      <c r="D764" t="str">
        <f t="shared" si="11"/>
        <v>2654 Erträge Wertpapiere/Ausleihungen UV</v>
      </c>
    </row>
    <row r="765" spans="2:4" x14ac:dyDescent="0.25">
      <c r="B765">
        <v>2655</v>
      </c>
      <c r="C765" t="str">
        <f>+dict!C765</f>
        <v>Erträge aus Anteilen KapG UV z.T. stfr</v>
      </c>
      <c r="D765" t="str">
        <f t="shared" si="11"/>
        <v>2655 Erträge aus Anteilen KapG UV z.T. stfr</v>
      </c>
    </row>
    <row r="766" spans="2:4" x14ac:dyDescent="0.25">
      <c r="B766">
        <v>2656</v>
      </c>
      <c r="C766" t="str">
        <f>+dict!C766</f>
        <v>Ertr Ant KapG verb UN z.T.stfr (Zinsen)</v>
      </c>
      <c r="D766" t="str">
        <f t="shared" si="11"/>
        <v>2656 Ertr Ant KapG verb UN z.T.stfr (Zinsen)</v>
      </c>
    </row>
    <row r="767" spans="2:4" x14ac:dyDescent="0.25">
      <c r="B767">
        <v>2657</v>
      </c>
      <c r="C767" t="str">
        <f>+dict!C767</f>
        <v>Zinserträge § 233a AO, steuerpflichtig</v>
      </c>
      <c r="D767" t="str">
        <f t="shared" si="11"/>
        <v>2657 Zinserträge § 233a AO, steuerpflichtig</v>
      </c>
    </row>
    <row r="768" spans="2:4" x14ac:dyDescent="0.25">
      <c r="B768">
        <v>2658</v>
      </c>
      <c r="C768" t="str">
        <f>+dict!C768</f>
        <v>Zinserträge § 233a AO,Anlage GK KSt,stf</v>
      </c>
      <c r="D768" t="str">
        <f t="shared" si="11"/>
        <v>2658 Zinserträge § 233a AO,Anlage GK KSt,stf</v>
      </c>
    </row>
    <row r="769" spans="2:4" x14ac:dyDescent="0.25">
      <c r="B769">
        <v>2659</v>
      </c>
      <c r="C769" t="str">
        <f>+dict!C769</f>
        <v>Sonst. Zinsen u.ä. Erträge aus verb.UN</v>
      </c>
      <c r="D769" t="str">
        <f t="shared" si="11"/>
        <v>2659 Sonst. Zinsen u.ä. Erträge aus verb.UN</v>
      </c>
    </row>
    <row r="770" spans="2:4" x14ac:dyDescent="0.25">
      <c r="B770">
        <v>2660</v>
      </c>
      <c r="C770" t="str">
        <f>+dict!C770</f>
        <v>Erträge aus der Währungsumrechnung</v>
      </c>
      <c r="D770" t="str">
        <f t="shared" si="11"/>
        <v>2660 Erträge aus der Währungsumrechnung</v>
      </c>
    </row>
    <row r="771" spans="2:4" x14ac:dyDescent="0.25">
      <c r="B771">
        <v>2661</v>
      </c>
      <c r="C771" t="str">
        <f>+dict!C771</f>
        <v>Ertr.Währungsumrechnung nicht § 256a HGB</v>
      </c>
      <c r="D771" t="str">
        <f t="shared" ref="D771:D834" si="12">+B771&amp;" "&amp;C771</f>
        <v>2661 Ertr.Währungsumrechnung nicht § 256a HGB</v>
      </c>
    </row>
    <row r="772" spans="2:4" x14ac:dyDescent="0.25">
      <c r="B772">
        <v>2666</v>
      </c>
      <c r="C772" t="str">
        <f>+dict!C772</f>
        <v>Erträge Bewertung Finanzmittelfonds</v>
      </c>
      <c r="D772" t="str">
        <f t="shared" si="12"/>
        <v>2666 Erträge Bewertung Finanzmittelfonds</v>
      </c>
    </row>
    <row r="773" spans="2:4" x14ac:dyDescent="0.25">
      <c r="B773">
        <v>2670</v>
      </c>
      <c r="C773" t="str">
        <f>+dict!C773</f>
        <v>Diskonterträge</v>
      </c>
      <c r="D773" t="str">
        <f t="shared" si="12"/>
        <v>2670 Diskonterträge</v>
      </c>
    </row>
    <row r="774" spans="2:4" x14ac:dyDescent="0.25">
      <c r="B774">
        <v>2679</v>
      </c>
      <c r="C774" t="str">
        <f>+dict!C774</f>
        <v>Diskonterträge verbundene Unternehmen</v>
      </c>
      <c r="D774" t="str">
        <f t="shared" si="12"/>
        <v>2679 Diskonterträge verbundene Unternehmen</v>
      </c>
    </row>
    <row r="775" spans="2:4" x14ac:dyDescent="0.25">
      <c r="B775">
        <v>2680</v>
      </c>
      <c r="C775" t="str">
        <f>+dict!C775</f>
        <v>Zinsähnliche Erträge</v>
      </c>
      <c r="D775" t="str">
        <f t="shared" si="12"/>
        <v>2680 Zinsähnliche Erträge</v>
      </c>
    </row>
    <row r="776" spans="2:4" x14ac:dyDescent="0.25">
      <c r="B776">
        <v>2682</v>
      </c>
      <c r="C776" t="str">
        <f>+dict!C776</f>
        <v>Ertrag Abzinsung Rückstellung stfrei</v>
      </c>
      <c r="D776" t="str">
        <f t="shared" si="12"/>
        <v>2682 Ertrag Abzinsung Rückstellung stfrei</v>
      </c>
    </row>
    <row r="777" spans="2:4" x14ac:dyDescent="0.25">
      <c r="B777">
        <v>2683</v>
      </c>
      <c r="C777" t="str">
        <f>+dict!C777</f>
        <v>Zinsertrag Abzinsung Verbindlichkeit</v>
      </c>
      <c r="D777" t="str">
        <f t="shared" si="12"/>
        <v>2683 Zinsertrag Abzinsung Verbindlichkeit</v>
      </c>
    </row>
    <row r="778" spans="2:4" x14ac:dyDescent="0.25">
      <c r="B778">
        <v>2684</v>
      </c>
      <c r="C778" t="str">
        <f>+dict!C778</f>
        <v>Zinsertrag Abzinsung Rückstellungen</v>
      </c>
      <c r="D778" t="str">
        <f t="shared" si="12"/>
        <v>2684 Zinsertrag Abzinsung Rückstellungen</v>
      </c>
    </row>
    <row r="779" spans="2:4" x14ac:dyDescent="0.25">
      <c r="B779">
        <v>2685</v>
      </c>
      <c r="C779" t="str">
        <f>+dict!C779</f>
        <v>Ertr. Abzinsung Pensions-/ähnl. Rückst.</v>
      </c>
      <c r="D779" t="str">
        <f t="shared" si="12"/>
        <v>2685 Ertr. Abzinsung Pensions-/ähnl. Rückst.</v>
      </c>
    </row>
    <row r="780" spans="2:4" x14ac:dyDescent="0.25">
      <c r="B780">
        <v>2686</v>
      </c>
      <c r="C780" t="str">
        <f>+dict!C780</f>
        <v>Ertr. Abzins. Pensions-/ähnl. RS,Verr</v>
      </c>
      <c r="D780" t="str">
        <f t="shared" si="12"/>
        <v>2686 Ertr. Abzins. Pensions-/ähnl. RS,Verr</v>
      </c>
    </row>
    <row r="781" spans="2:4" x14ac:dyDescent="0.25">
      <c r="B781">
        <v>2687</v>
      </c>
      <c r="C781" t="str">
        <f>+dict!C781</f>
        <v>Erträge VG zur Verrechnung § 246 (2) HGB</v>
      </c>
      <c r="D781" t="str">
        <f t="shared" si="12"/>
        <v>2687 Erträge VG zur Verrechnung § 246 (2) HGB</v>
      </c>
    </row>
    <row r="782" spans="2:4" x14ac:dyDescent="0.25">
      <c r="B782">
        <v>2689</v>
      </c>
      <c r="C782" t="str">
        <f>+dict!C782</f>
        <v>Zinsähnliche Erträge verbundene UN</v>
      </c>
      <c r="D782" t="str">
        <f t="shared" si="12"/>
        <v>2689 Zinsähnliche Erträge verbundene UN</v>
      </c>
    </row>
    <row r="783" spans="2:4" x14ac:dyDescent="0.25">
      <c r="B783">
        <v>2700</v>
      </c>
      <c r="C783" t="str">
        <f>+dict!C783</f>
        <v>Sonstige Erträge betriebs/periodenfremd</v>
      </c>
      <c r="D783" t="str">
        <f t="shared" si="12"/>
        <v>2700 Sonstige Erträge betriebs/periodenfremd</v>
      </c>
    </row>
    <row r="784" spans="2:4" x14ac:dyDescent="0.25">
      <c r="B784">
        <v>2705</v>
      </c>
      <c r="C784" t="str">
        <f>+dict!C784</f>
        <v>Sonstige betriebl. regelm. Erträge</v>
      </c>
      <c r="D784" t="str">
        <f t="shared" si="12"/>
        <v>2705 Sonstige betriebl. regelm. Erträge</v>
      </c>
    </row>
    <row r="785" spans="2:4" x14ac:dyDescent="0.25">
      <c r="B785">
        <v>2707</v>
      </c>
      <c r="C785" t="str">
        <f>+dict!C785</f>
        <v>Sonstige betriebsfr.regelm. Erträge</v>
      </c>
      <c r="D785" t="str">
        <f t="shared" si="12"/>
        <v>2707 Sonstige betriebsfr.regelm. Erträge</v>
      </c>
    </row>
    <row r="786" spans="2:4" x14ac:dyDescent="0.25">
      <c r="B786">
        <v>2709</v>
      </c>
      <c r="C786" t="str">
        <f>+dict!C786</f>
        <v>Sonstige Erträge unregelmäßig</v>
      </c>
      <c r="D786" t="str">
        <f t="shared" si="12"/>
        <v>2709 Sonstige Erträge unregelmäßig</v>
      </c>
    </row>
    <row r="787" spans="2:4" x14ac:dyDescent="0.25">
      <c r="B787">
        <v>2710</v>
      </c>
      <c r="C787" t="str">
        <f>+dict!C787</f>
        <v>Erträge Zuschreibg. Sachanlagevermögen</v>
      </c>
      <c r="D787" t="str">
        <f t="shared" si="12"/>
        <v>2710 Erträge Zuschreibg. Sachanlagevermögen</v>
      </c>
    </row>
    <row r="788" spans="2:4" x14ac:dyDescent="0.25">
      <c r="B788">
        <v>2711</v>
      </c>
      <c r="C788" t="str">
        <f>+dict!C788</f>
        <v>Erträge Zuschreibg. immat. Anlagevermög.</v>
      </c>
      <c r="D788" t="str">
        <f t="shared" si="12"/>
        <v>2711 Erträge Zuschreibg. immat. Anlagevermög.</v>
      </c>
    </row>
    <row r="789" spans="2:4" x14ac:dyDescent="0.25">
      <c r="B789">
        <v>2712</v>
      </c>
      <c r="C789" t="str">
        <f>+dict!C789</f>
        <v>Erträge Zuschreibg. Finanzanlagevermögen</v>
      </c>
      <c r="D789" t="str">
        <f t="shared" si="12"/>
        <v>2712 Erträge Zuschreibg. Finanzanlagevermögen</v>
      </c>
    </row>
    <row r="790" spans="2:4" x14ac:dyDescent="0.25">
      <c r="B790">
        <v>2713</v>
      </c>
      <c r="C790" t="str">
        <f>+dict!C790</f>
        <v>Erträge Zuschreibg. FAV z.T. steuerfrei</v>
      </c>
      <c r="D790" t="str">
        <f t="shared" si="12"/>
        <v>2713 Erträge Zuschreibg. FAV z.T. steuerfrei</v>
      </c>
    </row>
    <row r="791" spans="2:4" x14ac:dyDescent="0.25">
      <c r="B791">
        <v>2714</v>
      </c>
      <c r="C791" t="str">
        <f>+dict!C791</f>
        <v>Erträge Zuschreibg. z.T. steuerfrei</v>
      </c>
      <c r="D791" t="str">
        <f t="shared" si="12"/>
        <v>2714 Erträge Zuschreibg. z.T. steuerfrei</v>
      </c>
    </row>
    <row r="792" spans="2:4" x14ac:dyDescent="0.25">
      <c r="B792">
        <v>2715</v>
      </c>
      <c r="C792" t="str">
        <f>+dict!C792</f>
        <v>Erträge a.Zuschreibung Umlaufvermögen</v>
      </c>
      <c r="D792" t="str">
        <f t="shared" si="12"/>
        <v>2715 Erträge a.Zuschreibung Umlaufvermögen</v>
      </c>
    </row>
    <row r="793" spans="2:4" x14ac:dyDescent="0.25">
      <c r="B793">
        <v>2716</v>
      </c>
      <c r="C793" t="str">
        <f>+dict!C793</f>
        <v>Erträge Zuschreibg. UV z.T. steuerfrei</v>
      </c>
      <c r="D793" t="str">
        <f t="shared" si="12"/>
        <v>2716 Erträge Zuschreibg. UV z.T. steuerfrei</v>
      </c>
    </row>
    <row r="794" spans="2:4" x14ac:dyDescent="0.25">
      <c r="B794">
        <v>2720</v>
      </c>
      <c r="C794" t="str">
        <f>+dict!C794</f>
        <v>Erträge aus Abgang von AV-Gegenständen</v>
      </c>
      <c r="D794" t="str">
        <f t="shared" si="12"/>
        <v>2720 Erträge aus Abgang von AV-Gegenständen</v>
      </c>
    </row>
    <row r="795" spans="2:4" x14ac:dyDescent="0.25">
      <c r="B795">
        <v>2723</v>
      </c>
      <c r="C795" t="str">
        <f>+dict!C795</f>
        <v>Erträge Veräuß.Ant. KapGes z.T. stfrei</v>
      </c>
      <c r="D795" t="str">
        <f t="shared" si="12"/>
        <v>2723 Erträge Veräuß.Ant. KapGes z.T. stfrei</v>
      </c>
    </row>
    <row r="796" spans="2:4" x14ac:dyDescent="0.25">
      <c r="B796">
        <v>2725</v>
      </c>
      <c r="C796" t="str">
        <f>+dict!C796</f>
        <v>Erträge aus Abgang von UV-Gegenständen</v>
      </c>
      <c r="D796" t="str">
        <f t="shared" si="12"/>
        <v>2725 Erträge aus Abgang von UV-Gegenständen</v>
      </c>
    </row>
    <row r="797" spans="2:4" x14ac:dyDescent="0.25">
      <c r="B797">
        <v>2726</v>
      </c>
      <c r="C797" t="str">
        <f>+dict!C797</f>
        <v>Erträge aus Abgang UV z.T. steuerfrei</v>
      </c>
      <c r="D797" t="str">
        <f t="shared" si="12"/>
        <v>2726 Erträge aus Abgang UV z.T. steuerfrei</v>
      </c>
    </row>
    <row r="798" spans="2:4" x14ac:dyDescent="0.25">
      <c r="B798">
        <v>2727</v>
      </c>
      <c r="C798" t="str">
        <f>+dict!C798</f>
        <v>Ertr.Auflösg stl. Rücklage § 6b (3) EStG</v>
      </c>
      <c r="D798" t="str">
        <f t="shared" si="12"/>
        <v>2727 Ertr.Auflösg stl. Rücklage § 6b (3) EStG</v>
      </c>
    </row>
    <row r="799" spans="2:4" x14ac:dyDescent="0.25">
      <c r="B799">
        <v>2728</v>
      </c>
      <c r="C799" t="str">
        <f>+dict!C799</f>
        <v>Ertr.Auflösg stl.Rücklage § 6b(10) EStG</v>
      </c>
      <c r="D799" t="str">
        <f t="shared" si="12"/>
        <v>2728 Ertr.Auflösg stl.Rücklage § 6b(10) EStG</v>
      </c>
    </row>
    <row r="800" spans="2:4" x14ac:dyDescent="0.25">
      <c r="B800">
        <v>2729</v>
      </c>
      <c r="C800" t="str">
        <f>+dict!C800</f>
        <v>Erträge Auflösung stl. Rücklage R 6.6</v>
      </c>
      <c r="D800" t="str">
        <f t="shared" si="12"/>
        <v>2729 Erträge Auflösung stl. Rücklage R 6.6</v>
      </c>
    </row>
    <row r="801" spans="2:4" x14ac:dyDescent="0.25">
      <c r="B801">
        <v>2730</v>
      </c>
      <c r="C801" t="str">
        <f>+dict!C801</f>
        <v>Erträge aus Herabsetzung PWB auf Ford</v>
      </c>
      <c r="D801" t="str">
        <f t="shared" si="12"/>
        <v>2730 Erträge aus Herabsetzung PWB auf Ford</v>
      </c>
    </row>
    <row r="802" spans="2:4" x14ac:dyDescent="0.25">
      <c r="B802">
        <v>2731</v>
      </c>
      <c r="C802" t="str">
        <f>+dict!C802</f>
        <v>Erträge aus Herabsetzung EWB auf Ford</v>
      </c>
      <c r="D802" t="str">
        <f t="shared" si="12"/>
        <v>2731 Erträge aus Herabsetzung EWB auf Ford</v>
      </c>
    </row>
    <row r="803" spans="2:4" x14ac:dyDescent="0.25">
      <c r="B803">
        <v>2732</v>
      </c>
      <c r="C803" t="str">
        <f>+dict!C803</f>
        <v>Erträge aus abgeschriebenen Forderg.</v>
      </c>
      <c r="D803" t="str">
        <f t="shared" si="12"/>
        <v>2732 Erträge aus abgeschriebenen Forderg.</v>
      </c>
    </row>
    <row r="804" spans="2:4" x14ac:dyDescent="0.25">
      <c r="B804">
        <v>2735</v>
      </c>
      <c r="C804" t="str">
        <f>+dict!C804</f>
        <v>Erträge Auflösung von Rückstellungen</v>
      </c>
      <c r="D804" t="str">
        <f t="shared" si="12"/>
        <v>2735 Erträge Auflösung von Rückstellungen</v>
      </c>
    </row>
    <row r="805" spans="2:4" x14ac:dyDescent="0.25">
      <c r="B805">
        <v>2736</v>
      </c>
      <c r="C805" t="str">
        <f>+dict!C805</f>
        <v>Erträge Herabsetzung Verbindlichkeit</v>
      </c>
      <c r="D805" t="str">
        <f t="shared" si="12"/>
        <v>2736 Erträge Herabsetzung Verbindlichkeit</v>
      </c>
    </row>
    <row r="806" spans="2:4" x14ac:dyDescent="0.25">
      <c r="B806">
        <v>2737</v>
      </c>
      <c r="C806" t="str">
        <f>+dict!C806</f>
        <v>Ertr. Auflösg stl. Rücklage § 4g EStG</v>
      </c>
      <c r="D806" t="str">
        <f t="shared" si="12"/>
        <v>2737 Ertr. Auflösg stl. Rücklage § 4g EStG</v>
      </c>
    </row>
    <row r="807" spans="2:4" x14ac:dyDescent="0.25">
      <c r="B807">
        <v>2740</v>
      </c>
      <c r="C807" t="str">
        <f>+dict!C807</f>
        <v>Erträge Auflösung sonst.stl.Rücklagen</v>
      </c>
      <c r="D807" t="str">
        <f t="shared" si="12"/>
        <v>2740 Erträge Auflösung sonst.stl.Rücklagen</v>
      </c>
    </row>
    <row r="808" spans="2:4" x14ac:dyDescent="0.25">
      <c r="B808">
        <v>2741</v>
      </c>
      <c r="C808" t="str">
        <f>+dict!C808</f>
        <v>Erträge Auflösung stl. Sonderabschr.</v>
      </c>
      <c r="D808" t="str">
        <f t="shared" si="12"/>
        <v>2741 Erträge Auflösung stl. Sonderabschr.</v>
      </c>
    </row>
    <row r="809" spans="2:4" x14ac:dyDescent="0.25">
      <c r="B809">
        <v>2742</v>
      </c>
      <c r="C809" t="str">
        <f>+dict!C809</f>
        <v>Versich.entschädigung, Schadenersatz</v>
      </c>
      <c r="D809" t="str">
        <f t="shared" si="12"/>
        <v>2742 Versich.entschädigung, Schadenersatz</v>
      </c>
    </row>
    <row r="810" spans="2:4" x14ac:dyDescent="0.25">
      <c r="B810">
        <v>2743</v>
      </c>
      <c r="C810" t="str">
        <f>+dict!C810</f>
        <v>Investitionszuschüsse</v>
      </c>
      <c r="D810" t="str">
        <f t="shared" si="12"/>
        <v>2743 Investitionszuschüsse</v>
      </c>
    </row>
    <row r="811" spans="2:4" x14ac:dyDescent="0.25">
      <c r="B811">
        <v>2744</v>
      </c>
      <c r="C811" t="str">
        <f>+dict!C811</f>
        <v>Investitionszulage</v>
      </c>
      <c r="D811" t="str">
        <f t="shared" si="12"/>
        <v>2744 Investitionszulage</v>
      </c>
    </row>
    <row r="812" spans="2:4" x14ac:dyDescent="0.25">
      <c r="B812">
        <v>2745</v>
      </c>
      <c r="C812" t="str">
        <f>+dict!C812</f>
        <v>Erträge a. Kapitalherabsetzung</v>
      </c>
      <c r="D812" t="str">
        <f t="shared" si="12"/>
        <v>2745 Erträge a. Kapitalherabsetzung</v>
      </c>
    </row>
    <row r="813" spans="2:4" x14ac:dyDescent="0.25">
      <c r="B813">
        <v>2746</v>
      </c>
      <c r="C813" t="str">
        <f>+dict!C813</f>
        <v>Stfreie Erträge Auflösung stl. Rücklage</v>
      </c>
      <c r="D813" t="str">
        <f t="shared" si="12"/>
        <v>2746 Stfreie Erträge Auflösung stl. Rücklage</v>
      </c>
    </row>
    <row r="814" spans="2:4" x14ac:dyDescent="0.25">
      <c r="B814">
        <v>2747</v>
      </c>
      <c r="C814" t="str">
        <f>+dict!C814</f>
        <v>Sonstige steuerfr. Betriebseinnahmen</v>
      </c>
      <c r="D814" t="str">
        <f t="shared" si="12"/>
        <v>2747 Sonstige steuerfr. Betriebseinnahmen</v>
      </c>
    </row>
    <row r="815" spans="2:4" x14ac:dyDescent="0.25">
      <c r="B815">
        <v>2749</v>
      </c>
      <c r="C815" t="str">
        <f>+dict!C815</f>
        <v>Erstattungen AufwendungsausgleichsG</v>
      </c>
      <c r="D815" t="str">
        <f t="shared" si="12"/>
        <v>2749 Erstattungen AufwendungsausgleichsG</v>
      </c>
    </row>
    <row r="816" spans="2:4" x14ac:dyDescent="0.25">
      <c r="B816">
        <v>2750</v>
      </c>
      <c r="C816" t="str">
        <f>+dict!C816</f>
        <v>Grundstückserträge</v>
      </c>
      <c r="D816" t="str">
        <f t="shared" si="12"/>
        <v>2750 Grundstückserträge</v>
      </c>
    </row>
    <row r="817" spans="2:4" x14ac:dyDescent="0.25">
      <c r="B817">
        <v>2751</v>
      </c>
      <c r="C817" t="str">
        <f>+dict!C817</f>
        <v>Erlöse Vermietung u.Verpachtung ustfrei</v>
      </c>
      <c r="D817" t="str">
        <f t="shared" si="12"/>
        <v>2751 Erlöse Vermietung u.Verpachtung ustfrei</v>
      </c>
    </row>
    <row r="818" spans="2:4" x14ac:dyDescent="0.25">
      <c r="B818">
        <v>2752</v>
      </c>
      <c r="C818" t="str">
        <f>+dict!C818</f>
        <v>Erlöse Vermietung u.Verpachtung 19% USt</v>
      </c>
      <c r="D818" t="str">
        <f t="shared" si="12"/>
        <v>2752 Erlöse Vermietung u.Verpachtung 19% USt</v>
      </c>
    </row>
    <row r="819" spans="2:4" x14ac:dyDescent="0.25">
      <c r="B819">
        <v>2760</v>
      </c>
      <c r="C819" t="str">
        <f>+dict!C819</f>
        <v>Erträge Aktivierung unentgeltl.erworb VG</v>
      </c>
      <c r="D819" t="str">
        <f t="shared" si="12"/>
        <v>2760 Erträge Aktivierung unentgeltl.erworb VG</v>
      </c>
    </row>
    <row r="820" spans="2:4" x14ac:dyDescent="0.25">
      <c r="B820">
        <v>2762</v>
      </c>
      <c r="C820" t="str">
        <f>+dict!C820</f>
        <v>Kostenerstatt.,Rückvergütg. früh. Jahre</v>
      </c>
      <c r="D820" t="str">
        <f t="shared" si="12"/>
        <v>2762 Kostenerstatt.,Rückvergütg. früh. Jahre</v>
      </c>
    </row>
    <row r="821" spans="2:4" x14ac:dyDescent="0.25">
      <c r="B821">
        <v>2764</v>
      </c>
      <c r="C821" t="str">
        <f>+dict!C821</f>
        <v>Erträge aus Verwaltungskostenumlagen</v>
      </c>
      <c r="D821" t="str">
        <f t="shared" si="12"/>
        <v>2764 Erträge aus Verwaltungskostenumlagen</v>
      </c>
    </row>
    <row r="822" spans="2:4" x14ac:dyDescent="0.25">
      <c r="B822">
        <v>2790</v>
      </c>
      <c r="C822" t="str">
        <f>+dict!C822</f>
        <v>Erträge aus Verlustübernahme</v>
      </c>
      <c r="D822" t="str">
        <f t="shared" si="12"/>
        <v>2790 Erträge aus Verlustübernahme</v>
      </c>
    </row>
    <row r="823" spans="2:4" x14ac:dyDescent="0.25">
      <c r="B823">
        <v>2792</v>
      </c>
      <c r="C823" t="str">
        <f>+dict!C823</f>
        <v>Gewinne auf Grund Gewinngemeinschaft</v>
      </c>
      <c r="D823" t="str">
        <f t="shared" si="12"/>
        <v>2792 Gewinne auf Grund Gewinngemeinschaft</v>
      </c>
    </row>
    <row r="824" spans="2:4" x14ac:dyDescent="0.25">
      <c r="B824">
        <v>2794</v>
      </c>
      <c r="C824" t="str">
        <f>+dict!C824</f>
        <v>Gewinne auf Grund Gewinn/Teilgewinnabf</v>
      </c>
      <c r="D824" t="str">
        <f t="shared" si="12"/>
        <v>2794 Gewinne auf Grund Gewinn/Teilgewinnabf</v>
      </c>
    </row>
    <row r="825" spans="2:4" x14ac:dyDescent="0.25">
      <c r="B825">
        <v>2795</v>
      </c>
      <c r="C825" t="str">
        <f>+dict!C825</f>
        <v>Entnahmen aus Kapitalrücklagen</v>
      </c>
      <c r="D825" t="str">
        <f t="shared" si="12"/>
        <v>2795 Entnahmen aus Kapitalrücklagen</v>
      </c>
    </row>
    <row r="826" spans="2:4" x14ac:dyDescent="0.25">
      <c r="B826">
        <v>2796</v>
      </c>
      <c r="C826" t="str">
        <f>+dict!C826</f>
        <v>Entnahmen aus der gesetzlichen Rücklage</v>
      </c>
      <c r="D826" t="str">
        <f t="shared" si="12"/>
        <v>2796 Entnahmen aus der gesetzlichen Rücklage</v>
      </c>
    </row>
    <row r="827" spans="2:4" x14ac:dyDescent="0.25">
      <c r="B827">
        <v>2797</v>
      </c>
      <c r="C827" t="str">
        <f>+dict!C827</f>
        <v>Entnahmen aus satzungsm.Rücklagen</v>
      </c>
      <c r="D827" t="str">
        <f t="shared" si="12"/>
        <v>2797 Entnahmen aus satzungsm.Rücklagen</v>
      </c>
    </row>
    <row r="828" spans="2:4" x14ac:dyDescent="0.25">
      <c r="B828">
        <v>2798</v>
      </c>
      <c r="C828" t="str">
        <f>+dict!C828</f>
        <v>Entn. Ausgleichsposten akt.eig. Anteile</v>
      </c>
      <c r="D828" t="str">
        <f t="shared" si="12"/>
        <v>2798 Entn. Ausgleichsposten akt.eig. Anteile</v>
      </c>
    </row>
    <row r="829" spans="2:4" x14ac:dyDescent="0.25">
      <c r="B829">
        <v>2799</v>
      </c>
      <c r="C829" t="str">
        <f>+dict!C829</f>
        <v>Entnahmen aus anderen Gewinnrücklagen</v>
      </c>
      <c r="D829" t="str">
        <f t="shared" si="12"/>
        <v>2799 Entnahmen aus anderen Gewinnrücklagen</v>
      </c>
    </row>
    <row r="830" spans="2:4" x14ac:dyDescent="0.25">
      <c r="B830">
        <v>2840</v>
      </c>
      <c r="C830" t="str">
        <f>+dict!C830</f>
        <v>Entnahme Rücklage Anteile herrsch. UN</v>
      </c>
      <c r="D830" t="str">
        <f t="shared" si="12"/>
        <v>2840 Entnahme Rücklage Anteile herrsch. UN</v>
      </c>
    </row>
    <row r="831" spans="2:4" x14ac:dyDescent="0.25">
      <c r="B831">
        <v>2841</v>
      </c>
      <c r="C831" t="str">
        <f>+dict!C831</f>
        <v>Entnahme gesamth.geb. Rücklagen (KKE)</v>
      </c>
      <c r="D831" t="str">
        <f t="shared" si="12"/>
        <v>2841 Entnahme gesamth.geb. Rücklagen (KKE)</v>
      </c>
    </row>
    <row r="832" spans="2:4" x14ac:dyDescent="0.25">
      <c r="B832">
        <v>2850</v>
      </c>
      <c r="C832" t="str">
        <f>+dict!C832</f>
        <v>Entnahme a. anderen Ergebnisrücklagen</v>
      </c>
      <c r="D832" t="str">
        <f t="shared" si="12"/>
        <v>2850 Entnahme a. anderen Ergebnisrücklagen</v>
      </c>
    </row>
    <row r="833" spans="2:4" x14ac:dyDescent="0.25">
      <c r="B833">
        <v>2860</v>
      </c>
      <c r="C833" t="str">
        <f>+dict!C833</f>
        <v>Gewinnvortrag nach Verwendung</v>
      </c>
      <c r="D833" t="str">
        <f t="shared" si="12"/>
        <v>2860 Gewinnvortrag nach Verwendung</v>
      </c>
    </row>
    <row r="834" spans="2:4" x14ac:dyDescent="0.25">
      <c r="B834">
        <v>2865</v>
      </c>
      <c r="C834" t="str">
        <f>+dict!C834</f>
        <v>Gewinnvortrag nach Verwendung (KKE)</v>
      </c>
      <c r="D834" t="str">
        <f t="shared" si="12"/>
        <v>2865 Gewinnvortrag nach Verwendung (KKE)</v>
      </c>
    </row>
    <row r="835" spans="2:4" x14ac:dyDescent="0.25">
      <c r="B835">
        <v>2867</v>
      </c>
      <c r="C835" t="str">
        <f>+dict!C835</f>
        <v>Verlustvortrag nach Verwendung (KKE)</v>
      </c>
      <c r="D835" t="str">
        <f t="shared" ref="D835:D898" si="13">+B835&amp;" "&amp;C835</f>
        <v>2867 Verlustvortrag nach Verwendung (KKE)</v>
      </c>
    </row>
    <row r="836" spans="2:4" x14ac:dyDescent="0.25">
      <c r="B836">
        <v>2868</v>
      </c>
      <c r="C836" t="str">
        <f>+dict!C836</f>
        <v>Verlustvortrag nach Verwendung</v>
      </c>
      <c r="D836" t="str">
        <f t="shared" si="13"/>
        <v>2868 Verlustvortrag nach Verwendung</v>
      </c>
    </row>
    <row r="837" spans="2:4" x14ac:dyDescent="0.25">
      <c r="B837">
        <v>2870</v>
      </c>
      <c r="C837" t="str">
        <f>+dict!C837</f>
        <v>Vorabausschüttung</v>
      </c>
      <c r="D837" t="str">
        <f t="shared" si="13"/>
        <v>2870 Vorabausschüttung</v>
      </c>
    </row>
    <row r="838" spans="2:4" x14ac:dyDescent="0.25">
      <c r="B838">
        <v>2890</v>
      </c>
      <c r="C838" t="str">
        <f>+dict!C838</f>
        <v>Verrechneter kalkul.Unternehmerlohn</v>
      </c>
      <c r="D838" t="str">
        <f t="shared" si="13"/>
        <v>2890 Verrechneter kalkul.Unternehmerlohn</v>
      </c>
    </row>
    <row r="839" spans="2:4" x14ac:dyDescent="0.25">
      <c r="B839">
        <v>2891</v>
      </c>
      <c r="C839" t="str">
        <f>+dict!C839</f>
        <v>Verrechnete kalkul. Miete und Pacht</v>
      </c>
      <c r="D839" t="str">
        <f t="shared" si="13"/>
        <v>2891 Verrechnete kalkul. Miete und Pacht</v>
      </c>
    </row>
    <row r="840" spans="2:4" x14ac:dyDescent="0.25">
      <c r="B840">
        <v>2892</v>
      </c>
      <c r="C840" t="str">
        <f>+dict!C840</f>
        <v>Verrechnete kalkulatorische Zinsen</v>
      </c>
      <c r="D840" t="str">
        <f t="shared" si="13"/>
        <v>2892 Verrechnete kalkulatorische Zinsen</v>
      </c>
    </row>
    <row r="841" spans="2:4" x14ac:dyDescent="0.25">
      <c r="B841">
        <v>2893</v>
      </c>
      <c r="C841" t="str">
        <f>+dict!C841</f>
        <v>Verrechnete kalkul. Abschreibungen</v>
      </c>
      <c r="D841" t="str">
        <f t="shared" si="13"/>
        <v>2893 Verrechnete kalkul. Abschreibungen</v>
      </c>
    </row>
    <row r="842" spans="2:4" x14ac:dyDescent="0.25">
      <c r="B842">
        <v>2894</v>
      </c>
      <c r="C842" t="str">
        <f>+dict!C842</f>
        <v>Verrechnete kalkulatorische Wagnisse</v>
      </c>
      <c r="D842" t="str">
        <f t="shared" si="13"/>
        <v>2894 Verrechnete kalkulatorische Wagnisse</v>
      </c>
    </row>
    <row r="843" spans="2:4" x14ac:dyDescent="0.25">
      <c r="B843">
        <v>2895</v>
      </c>
      <c r="C843" t="str">
        <f>+dict!C843</f>
        <v>Verrechneter kalk. Lohn, unentgeltl. AN</v>
      </c>
      <c r="D843" t="str">
        <f t="shared" si="13"/>
        <v>2895 Verrechneter kalk. Lohn, unentgeltl. AN</v>
      </c>
    </row>
    <row r="844" spans="2:4" x14ac:dyDescent="0.25">
      <c r="B844">
        <v>3000</v>
      </c>
      <c r="C844" t="str">
        <f>+dict!C844</f>
        <v>Einkauf Roh-,Hilfs- und Betriebsstoffe</v>
      </c>
      <c r="D844" t="str">
        <f t="shared" si="13"/>
        <v>3000 Einkauf Roh-,Hilfs- und Betriebsstoffe</v>
      </c>
    </row>
    <row r="845" spans="2:4" x14ac:dyDescent="0.25">
      <c r="B845">
        <v>3010</v>
      </c>
      <c r="C845" t="str">
        <f>+dict!C845</f>
        <v>Einkauf RHB 7% Vorsteuer</v>
      </c>
      <c r="D845" t="str">
        <f t="shared" si="13"/>
        <v>3010 Einkauf RHB 7% Vorsteuer</v>
      </c>
    </row>
    <row r="846" spans="2:4" x14ac:dyDescent="0.25">
      <c r="B846">
        <v>3029</v>
      </c>
      <c r="C846" t="str">
        <f>+dict!C846</f>
        <v>Einkauf RHB ohne Vorsteuerabzug</v>
      </c>
      <c r="D846" t="str">
        <f t="shared" si="13"/>
        <v>3029 Einkauf RHB ohne Vorsteuerabzug</v>
      </c>
    </row>
    <row r="847" spans="2:4" x14ac:dyDescent="0.25">
      <c r="B847">
        <v>3030</v>
      </c>
      <c r="C847" t="str">
        <f>+dict!C847</f>
        <v>Einkauf RHB 19 % Vorsteuer</v>
      </c>
      <c r="D847" t="str">
        <f t="shared" si="13"/>
        <v>3030 Einkauf RHB 19 % Vorsteuer</v>
      </c>
    </row>
    <row r="848" spans="2:4" x14ac:dyDescent="0.25">
      <c r="B848">
        <v>3060</v>
      </c>
      <c r="C848" t="str">
        <f>+dict!C848</f>
        <v>Einkauf RHB, EU-Erwerb 7% Vorst./USt</v>
      </c>
      <c r="D848" t="str">
        <f t="shared" si="13"/>
        <v>3060 Einkauf RHB, EU-Erwerb 7% Vorst./USt</v>
      </c>
    </row>
    <row r="849" spans="2:4" x14ac:dyDescent="0.25">
      <c r="B849">
        <v>3062</v>
      </c>
      <c r="C849" t="str">
        <f>+dict!C849</f>
        <v>Einkauf RHB,EU-Erwerb 19% Vorst./USt</v>
      </c>
      <c r="D849" t="str">
        <f t="shared" si="13"/>
        <v>3062 Einkauf RHB,EU-Erwerb 19% Vorst./USt</v>
      </c>
    </row>
    <row r="850" spans="2:4" x14ac:dyDescent="0.25">
      <c r="B850">
        <v>3066</v>
      </c>
      <c r="C850" t="str">
        <f>+dict!C850</f>
        <v>Eink.RHB,EU-Erwerb ohne Vorst., 7% USt</v>
      </c>
      <c r="D850" t="str">
        <f t="shared" si="13"/>
        <v>3066 Eink.RHB,EU-Erwerb ohne Vorst., 7% USt</v>
      </c>
    </row>
    <row r="851" spans="2:4" x14ac:dyDescent="0.25">
      <c r="B851">
        <v>3067</v>
      </c>
      <c r="C851" t="str">
        <f>+dict!C851</f>
        <v>Eink.RHB,EU-Erwerb ohne Vorst.,19% USt</v>
      </c>
      <c r="D851" t="str">
        <f t="shared" si="13"/>
        <v>3067 Eink.RHB,EU-Erwerb ohne Vorst.,19% USt</v>
      </c>
    </row>
    <row r="852" spans="2:4" x14ac:dyDescent="0.25">
      <c r="B852">
        <v>3070</v>
      </c>
      <c r="C852" t="str">
        <f>+dict!C852</f>
        <v>Einkauf RHB 5,5% Vorsteuer</v>
      </c>
      <c r="D852" t="str">
        <f t="shared" si="13"/>
        <v>3070 Einkauf RHB 5,5% Vorsteuer</v>
      </c>
    </row>
    <row r="853" spans="2:4" x14ac:dyDescent="0.25">
      <c r="B853">
        <v>3071</v>
      </c>
      <c r="C853" t="str">
        <f>+dict!C853</f>
        <v>Einkauf RHB 10,7%/9,5% Vorsteuer</v>
      </c>
      <c r="D853" t="str">
        <f t="shared" si="13"/>
        <v>3071 Einkauf RHB 10,7%/9,5% Vorsteuer</v>
      </c>
    </row>
    <row r="854" spans="2:4" x14ac:dyDescent="0.25">
      <c r="B854">
        <v>3075</v>
      </c>
      <c r="C854" t="str">
        <f>+dict!C854</f>
        <v>Einkauf RHB aus USt-Lager 7% Vorst./USt</v>
      </c>
      <c r="D854" t="str">
        <f t="shared" si="13"/>
        <v>3075 Einkauf RHB aus USt-Lager 7% Vorst./USt</v>
      </c>
    </row>
    <row r="855" spans="2:4" x14ac:dyDescent="0.25">
      <c r="B855">
        <v>3076</v>
      </c>
      <c r="C855" t="str">
        <f>+dict!C855</f>
        <v>Einkauf RHB aus USt-Lager 19% Vorst/USt</v>
      </c>
      <c r="D855" t="str">
        <f t="shared" si="13"/>
        <v>3076 Einkauf RHB aus USt-Lager 19% Vorst/USt</v>
      </c>
    </row>
    <row r="856" spans="2:4" x14ac:dyDescent="0.25">
      <c r="B856">
        <v>3089</v>
      </c>
      <c r="C856" t="str">
        <f>+dict!C856</f>
        <v>Erwerb RHB letzter Abn.DG 19% Vorst./USt</v>
      </c>
      <c r="D856" t="str">
        <f t="shared" si="13"/>
        <v>3089 Erwerb RHB letzter Abn.DG 19% Vorst./USt</v>
      </c>
    </row>
    <row r="857" spans="2:4" x14ac:dyDescent="0.25">
      <c r="B857">
        <v>3090</v>
      </c>
      <c r="C857" t="str">
        <f>+dict!C857</f>
        <v>Energiestoffe</v>
      </c>
      <c r="D857" t="str">
        <f t="shared" si="13"/>
        <v>3090 Energiestoffe</v>
      </c>
    </row>
    <row r="858" spans="2:4" x14ac:dyDescent="0.25">
      <c r="B858">
        <v>3091</v>
      </c>
      <c r="C858" t="str">
        <f>+dict!C858</f>
        <v>Energiestoffe (Fertigung) 7% Vorsteuer</v>
      </c>
      <c r="D858" t="str">
        <f t="shared" si="13"/>
        <v>3091 Energiestoffe (Fertigung) 7% Vorsteuer</v>
      </c>
    </row>
    <row r="859" spans="2:4" x14ac:dyDescent="0.25">
      <c r="B859">
        <v>3092</v>
      </c>
      <c r="C859" t="str">
        <f>+dict!C859</f>
        <v>Energiestoffe (Fertigung) 19% Vorsteuer</v>
      </c>
      <c r="D859" t="str">
        <f t="shared" si="13"/>
        <v>3092 Energiestoffe (Fertigung) 19% Vorsteuer</v>
      </c>
    </row>
    <row r="860" spans="2:4" x14ac:dyDescent="0.25">
      <c r="B860">
        <v>3100</v>
      </c>
      <c r="C860" t="str">
        <f>+dict!C860</f>
        <v>Fremdleistungen</v>
      </c>
      <c r="D860" t="str">
        <f t="shared" si="13"/>
        <v>3100 Fremdleistungen</v>
      </c>
    </row>
    <row r="861" spans="2:4" x14ac:dyDescent="0.25">
      <c r="B861">
        <v>3106</v>
      </c>
      <c r="C861" t="str">
        <f>+dict!C861</f>
        <v>Fremdleistungen 19% Vorsteuer</v>
      </c>
      <c r="D861" t="str">
        <f t="shared" si="13"/>
        <v>3106 Fremdleistungen 19% Vorsteuer</v>
      </c>
    </row>
    <row r="862" spans="2:4" x14ac:dyDescent="0.25">
      <c r="B862">
        <v>3108</v>
      </c>
      <c r="C862" t="str">
        <f>+dict!C862</f>
        <v>Fremdleistungen 7% Vorsteuer</v>
      </c>
      <c r="D862" t="str">
        <f t="shared" si="13"/>
        <v>3108 Fremdleistungen 7% Vorsteuer</v>
      </c>
    </row>
    <row r="863" spans="2:4" x14ac:dyDescent="0.25">
      <c r="B863">
        <v>3109</v>
      </c>
      <c r="C863" t="str">
        <f>+dict!C863</f>
        <v>Fremdleistungen ohne Vorsteuer</v>
      </c>
      <c r="D863" t="str">
        <f t="shared" si="13"/>
        <v>3109 Fremdleistungen ohne Vorsteuer</v>
      </c>
    </row>
    <row r="864" spans="2:4" x14ac:dyDescent="0.25">
      <c r="B864">
        <v>3110</v>
      </c>
      <c r="C864" t="str">
        <f>+dict!C864</f>
        <v>Bauleistungen §13b UStG 7% Vorst./USt</v>
      </c>
      <c r="D864" t="str">
        <f t="shared" si="13"/>
        <v>3110 Bauleistungen §13b UStG 7% Vorst./USt</v>
      </c>
    </row>
    <row r="865" spans="2:4" x14ac:dyDescent="0.25">
      <c r="B865">
        <v>3113</v>
      </c>
      <c r="C865" t="str">
        <f>+dict!C865</f>
        <v>Sonstige Leistungen EU 7% Vorst./USt</v>
      </c>
      <c r="D865" t="str">
        <f t="shared" si="13"/>
        <v>3113 Sonstige Leistungen EU 7% Vorst./USt</v>
      </c>
    </row>
    <row r="866" spans="2:4" x14ac:dyDescent="0.25">
      <c r="B866">
        <v>3115</v>
      </c>
      <c r="C866" t="str">
        <f>+dict!C866</f>
        <v>Leistungen ausländ.Untern.7% Vorst./USt</v>
      </c>
      <c r="D866" t="str">
        <f t="shared" si="13"/>
        <v>3115 Leistungen ausländ.Untern.7% Vorst./USt</v>
      </c>
    </row>
    <row r="867" spans="2:4" x14ac:dyDescent="0.25">
      <c r="B867">
        <v>3120</v>
      </c>
      <c r="C867" t="str">
        <f>+dict!C867</f>
        <v>Bauleistungen §13b UStG 19% Vorst./USt</v>
      </c>
      <c r="D867" t="str">
        <f t="shared" si="13"/>
        <v>3120 Bauleistungen §13b UStG 19% Vorst./USt</v>
      </c>
    </row>
    <row r="868" spans="2:4" x14ac:dyDescent="0.25">
      <c r="B868">
        <v>3123</v>
      </c>
      <c r="C868" t="str">
        <f>+dict!C868</f>
        <v>Sonstige Leistungen EU 19% Vorst./USt</v>
      </c>
      <c r="D868" t="str">
        <f t="shared" si="13"/>
        <v>3123 Sonstige Leistungen EU 19% Vorst./USt</v>
      </c>
    </row>
    <row r="869" spans="2:4" x14ac:dyDescent="0.25">
      <c r="B869">
        <v>3125</v>
      </c>
      <c r="C869" t="str">
        <f>+dict!C869</f>
        <v>Leistungen ausländ.Untern.19% Vorst./USt</v>
      </c>
      <c r="D869" t="str">
        <f t="shared" si="13"/>
        <v>3125 Leistungen ausländ.Untern.19% Vorst./USt</v>
      </c>
    </row>
    <row r="870" spans="2:4" x14ac:dyDescent="0.25">
      <c r="B870">
        <v>3130</v>
      </c>
      <c r="C870" t="str">
        <f>+dict!C870</f>
        <v>Bauleistungen §13b UStG o.Vorst.,7% USt</v>
      </c>
      <c r="D870" t="str">
        <f t="shared" si="13"/>
        <v>3130 Bauleistungen §13b UStG o.Vorst.,7% USt</v>
      </c>
    </row>
    <row r="871" spans="2:4" x14ac:dyDescent="0.25">
      <c r="B871">
        <v>3133</v>
      </c>
      <c r="C871" t="str">
        <f>+dict!C871</f>
        <v>Sonstige Leistungen EU o.Vorst.,7% USt</v>
      </c>
      <c r="D871" t="str">
        <f t="shared" si="13"/>
        <v>3133 Sonstige Leistungen EU o.Vorst.,7% USt</v>
      </c>
    </row>
    <row r="872" spans="2:4" x14ac:dyDescent="0.25">
      <c r="B872">
        <v>3135</v>
      </c>
      <c r="C872" t="str">
        <f>+dict!C872</f>
        <v>Leistungen ausl.Untern.o.Vorst.,7% USt</v>
      </c>
      <c r="D872" t="str">
        <f t="shared" si="13"/>
        <v>3135 Leistungen ausl.Untern.o.Vorst.,7% USt</v>
      </c>
    </row>
    <row r="873" spans="2:4" x14ac:dyDescent="0.25">
      <c r="B873">
        <v>3140</v>
      </c>
      <c r="C873" t="str">
        <f>+dict!C873</f>
        <v>Bauleistungen §13b UStG o.Vorst.,19% USt</v>
      </c>
      <c r="D873" t="str">
        <f t="shared" si="13"/>
        <v>3140 Bauleistungen §13b UStG o.Vorst.,19% USt</v>
      </c>
    </row>
    <row r="874" spans="2:4" x14ac:dyDescent="0.25">
      <c r="B874">
        <v>3143</v>
      </c>
      <c r="C874" t="str">
        <f>+dict!C874</f>
        <v>Sonstige Leistungen EU o.Vorst.,19% USt</v>
      </c>
      <c r="D874" t="str">
        <f t="shared" si="13"/>
        <v>3143 Sonstige Leistungen EU o.Vorst.,19% USt</v>
      </c>
    </row>
    <row r="875" spans="2:4" x14ac:dyDescent="0.25">
      <c r="B875">
        <v>3145</v>
      </c>
      <c r="C875" t="str">
        <f>+dict!C875</f>
        <v>Leistungen ausl.Untern.o.Vorst.,19% USt</v>
      </c>
      <c r="D875" t="str">
        <f t="shared" si="13"/>
        <v>3145 Leistungen ausl.Untern.o.Vorst.,19% USt</v>
      </c>
    </row>
    <row r="876" spans="2:4" x14ac:dyDescent="0.25">
      <c r="B876">
        <v>3150</v>
      </c>
      <c r="C876" t="str">
        <f>+dict!C876</f>
        <v>Erhaltene Skonti Leistungen §13b UStG</v>
      </c>
      <c r="D876" t="str">
        <f t="shared" si="13"/>
        <v>3150 Erhaltene Skonti Leistungen §13b UStG</v>
      </c>
    </row>
    <row r="877" spans="2:4" x14ac:dyDescent="0.25">
      <c r="B877">
        <v>3151</v>
      </c>
      <c r="C877" t="str">
        <f>+dict!C877</f>
        <v>Erhalt. Skonti § 13b UStG 19% Vorst./USt</v>
      </c>
      <c r="D877" t="str">
        <f t="shared" si="13"/>
        <v>3151 Erhalt. Skonti § 13b UStG 19% Vorst./USt</v>
      </c>
    </row>
    <row r="878" spans="2:4" x14ac:dyDescent="0.25">
      <c r="B878">
        <v>3152</v>
      </c>
      <c r="C878" t="str">
        <f>+dict!C878</f>
        <v>Erhalt. Skonti § 13b UStG 16% Vorst./USt</v>
      </c>
      <c r="D878" t="str">
        <f t="shared" si="13"/>
        <v>3152 Erhalt. Skonti § 13b UStG 16% Vorst./USt</v>
      </c>
    </row>
    <row r="879" spans="2:4" x14ac:dyDescent="0.25">
      <c r="B879">
        <v>3153</v>
      </c>
      <c r="C879" t="str">
        <f>+dict!C879</f>
        <v>Erhaltene Skonti § 13b UStG o.VoSt/m.USt</v>
      </c>
      <c r="D879" t="str">
        <f t="shared" si="13"/>
        <v>3153 Erhaltene Skonti § 13b UStG o.VoSt/m.USt</v>
      </c>
    </row>
    <row r="880" spans="2:4" x14ac:dyDescent="0.25">
      <c r="B880">
        <v>3154</v>
      </c>
      <c r="C880" t="str">
        <f>+dict!C880</f>
        <v>Erhalt. Skonti § 13b UStG o.VoSt/19% USt</v>
      </c>
      <c r="D880" t="str">
        <f t="shared" si="13"/>
        <v>3154 Erhalt. Skonti § 13b UStG o.VoSt/19% USt</v>
      </c>
    </row>
    <row r="881" spans="2:4" x14ac:dyDescent="0.25">
      <c r="B881">
        <v>3155</v>
      </c>
      <c r="C881" t="str">
        <f>+dict!C881</f>
        <v>Erhalt. Skonti § 13b UStG o.VoSt/16% USt</v>
      </c>
      <c r="D881" t="str">
        <f t="shared" si="13"/>
        <v>3155 Erhalt. Skonti § 13b UStG o.VoSt/16% USt</v>
      </c>
    </row>
    <row r="882" spans="2:4" x14ac:dyDescent="0.25">
      <c r="B882">
        <v>3160</v>
      </c>
      <c r="C882" t="str">
        <f>+dict!C882</f>
        <v>Leistungen § 13b UStG mit VoSt-Abzug</v>
      </c>
      <c r="D882" t="str">
        <f t="shared" si="13"/>
        <v>3160 Leistungen § 13b UStG mit VoSt-Abzug</v>
      </c>
    </row>
    <row r="883" spans="2:4" x14ac:dyDescent="0.25">
      <c r="B883">
        <v>3165</v>
      </c>
      <c r="C883" t="str">
        <f>+dict!C883</f>
        <v>Leistungen § 13b UStG ohne VoSt-Abzug</v>
      </c>
      <c r="D883" t="str">
        <f t="shared" si="13"/>
        <v>3165 Leistungen § 13b UStG ohne VoSt-Abzug</v>
      </c>
    </row>
    <row r="884" spans="2:4" x14ac:dyDescent="0.25">
      <c r="B884">
        <v>3170</v>
      </c>
      <c r="C884" t="str">
        <f>+dict!C884</f>
        <v>Fremdleistung (Miet- u.Pachtz. bew. WG)</v>
      </c>
      <c r="D884" t="str">
        <f t="shared" si="13"/>
        <v>3170 Fremdleistung (Miet- u.Pachtz. bew. WG)</v>
      </c>
    </row>
    <row r="885" spans="2:4" x14ac:dyDescent="0.25">
      <c r="B885">
        <v>3175</v>
      </c>
      <c r="C885" t="str">
        <f>+dict!C885</f>
        <v>Fremdleistung (Miet- u.Pachtz. unbew.WG)</v>
      </c>
      <c r="D885" t="str">
        <f t="shared" si="13"/>
        <v>3175 Fremdleistung (Miet- u.Pachtz. unbew.WG)</v>
      </c>
    </row>
    <row r="886" spans="2:4" x14ac:dyDescent="0.25">
      <c r="B886">
        <v>3180</v>
      </c>
      <c r="C886" t="str">
        <f>+dict!C886</f>
        <v>Fremdleistung (Entgelte Rechte u.Liz.)</v>
      </c>
      <c r="D886" t="str">
        <f t="shared" si="13"/>
        <v>3180 Fremdleistung (Entgelte Rechte u.Liz.)</v>
      </c>
    </row>
    <row r="887" spans="2:4" x14ac:dyDescent="0.25">
      <c r="B887">
        <v>3185</v>
      </c>
      <c r="C887" t="str">
        <f>+dict!C887</f>
        <v>Fremdleistung (Vergütung Überlass. WG)</v>
      </c>
      <c r="D887" t="str">
        <f t="shared" si="13"/>
        <v>3185 Fremdleistung (Vergütung Überlass. WG)</v>
      </c>
    </row>
    <row r="888" spans="2:4" x14ac:dyDescent="0.25">
      <c r="B888">
        <v>3200</v>
      </c>
      <c r="C888" t="str">
        <f>+dict!C888</f>
        <v>Wareneingang</v>
      </c>
      <c r="D888" t="str">
        <f t="shared" si="13"/>
        <v>3200 Wareneingang</v>
      </c>
    </row>
    <row r="889" spans="2:4" x14ac:dyDescent="0.25">
      <c r="B889">
        <v>3300</v>
      </c>
      <c r="C889" t="str">
        <f>+dict!C889</f>
        <v>Wareneingang 7% Vorsteuer</v>
      </c>
      <c r="D889" t="str">
        <f t="shared" si="13"/>
        <v>3300 Wareneingang 7% Vorsteuer</v>
      </c>
    </row>
    <row r="890" spans="2:4" x14ac:dyDescent="0.25">
      <c r="B890">
        <v>3349</v>
      </c>
      <c r="C890" t="str">
        <f>+dict!C890</f>
        <v>Wareneingang ohne Vorsteuerabzug</v>
      </c>
      <c r="D890" t="str">
        <f t="shared" si="13"/>
        <v>3349 Wareneingang ohne Vorsteuerabzug</v>
      </c>
    </row>
    <row r="891" spans="2:4" x14ac:dyDescent="0.25">
      <c r="B891">
        <v>3400</v>
      </c>
      <c r="C891" t="str">
        <f>+dict!C891</f>
        <v>Wareneingang 19% Vorsteuer</v>
      </c>
      <c r="D891" t="str">
        <f t="shared" si="13"/>
        <v>3400 Wareneingang 19% Vorsteuer</v>
      </c>
    </row>
    <row r="892" spans="2:4" x14ac:dyDescent="0.25">
      <c r="B892">
        <v>3401</v>
      </c>
      <c r="C892" t="str">
        <f>+dict!C892</f>
        <v>Wareneingang 19% Vorsteuer</v>
      </c>
      <c r="D892" t="str">
        <f t="shared" si="13"/>
        <v>3401 Wareneingang 19% Vorsteuer</v>
      </c>
    </row>
    <row r="893" spans="2:4" x14ac:dyDescent="0.25">
      <c r="B893">
        <v>3402</v>
      </c>
      <c r="C893" t="str">
        <f>+dict!C893</f>
        <v>Wareneingang 19% Vorsteuer</v>
      </c>
      <c r="D893" t="str">
        <f t="shared" si="13"/>
        <v>3402 Wareneingang 19% Vorsteuer</v>
      </c>
    </row>
    <row r="894" spans="2:4" x14ac:dyDescent="0.25">
      <c r="B894">
        <v>3403</v>
      </c>
      <c r="C894" t="str">
        <f>+dict!C894</f>
        <v>Wareneingang 19% Vorsteuer</v>
      </c>
      <c r="D894" t="str">
        <f t="shared" si="13"/>
        <v>3403 Wareneingang 19% Vorsteuer</v>
      </c>
    </row>
    <row r="895" spans="2:4" x14ac:dyDescent="0.25">
      <c r="B895">
        <v>3404</v>
      </c>
      <c r="C895" t="str">
        <f>+dict!C895</f>
        <v>Wareneingang 19% Vorsteuer</v>
      </c>
      <c r="D895" t="str">
        <f t="shared" si="13"/>
        <v>3404 Wareneingang 19% Vorsteuer</v>
      </c>
    </row>
    <row r="896" spans="2:4" x14ac:dyDescent="0.25">
      <c r="B896">
        <v>3405</v>
      </c>
      <c r="C896" t="str">
        <f>+dict!C896</f>
        <v>Wareneingang 19% Vorsteuer</v>
      </c>
      <c r="D896" t="str">
        <f t="shared" si="13"/>
        <v>3405 Wareneingang 19% Vorsteuer</v>
      </c>
    </row>
    <row r="897" spans="2:4" x14ac:dyDescent="0.25">
      <c r="B897">
        <v>3406</v>
      </c>
      <c r="C897" t="str">
        <f>+dict!C897</f>
        <v>Wareneingang 19% Vorsteuer</v>
      </c>
      <c r="D897" t="str">
        <f t="shared" si="13"/>
        <v>3406 Wareneingang 19% Vorsteuer</v>
      </c>
    </row>
    <row r="898" spans="2:4" x14ac:dyDescent="0.25">
      <c r="B898">
        <v>3407</v>
      </c>
      <c r="C898" t="str">
        <f>+dict!C898</f>
        <v>Wareneingang 19% Vorsteuer</v>
      </c>
      <c r="D898" t="str">
        <f t="shared" si="13"/>
        <v>3407 Wareneingang 19% Vorsteuer</v>
      </c>
    </row>
    <row r="899" spans="2:4" x14ac:dyDescent="0.25">
      <c r="B899">
        <v>3408</v>
      </c>
      <c r="C899" t="str">
        <f>+dict!C899</f>
        <v>Wareneingang 19% Vorsteuer</v>
      </c>
      <c r="D899" t="str">
        <f t="shared" ref="D899:D962" si="14">+B899&amp;" "&amp;C899</f>
        <v>3408 Wareneingang 19% Vorsteuer</v>
      </c>
    </row>
    <row r="900" spans="2:4" x14ac:dyDescent="0.25">
      <c r="B900">
        <v>3409</v>
      </c>
      <c r="C900" t="str">
        <f>+dict!C900</f>
        <v>Wareneingang 19% Vorsteuer</v>
      </c>
      <c r="D900" t="str">
        <f t="shared" si="14"/>
        <v>3409 Wareneingang 19% Vorsteuer</v>
      </c>
    </row>
    <row r="901" spans="2:4" x14ac:dyDescent="0.25">
      <c r="B901">
        <v>3420</v>
      </c>
      <c r="C901" t="str">
        <f>+dict!C901</f>
        <v>EU-Erwerb 7% Vorst./USt</v>
      </c>
      <c r="D901" t="str">
        <f t="shared" si="14"/>
        <v>3420 EU-Erwerb 7% Vorst./USt</v>
      </c>
    </row>
    <row r="902" spans="2:4" x14ac:dyDescent="0.25">
      <c r="B902">
        <v>3425</v>
      </c>
      <c r="C902" t="str">
        <f>+dict!C902</f>
        <v>EU-Erwerb 19% Vorst./USt</v>
      </c>
      <c r="D902" t="str">
        <f t="shared" si="14"/>
        <v>3425 EU-Erwerb 19% Vorst./USt</v>
      </c>
    </row>
    <row r="903" spans="2:4" x14ac:dyDescent="0.25">
      <c r="B903">
        <v>3430</v>
      </c>
      <c r="C903" t="str">
        <f>+dict!C903</f>
        <v>EU-Erwerb ohne Vorsteuer, 7% USt</v>
      </c>
      <c r="D903" t="str">
        <f t="shared" si="14"/>
        <v>3430 EU-Erwerb ohne Vorsteuer, 7% USt</v>
      </c>
    </row>
    <row r="904" spans="2:4" x14ac:dyDescent="0.25">
      <c r="B904">
        <v>3435</v>
      </c>
      <c r="C904" t="str">
        <f>+dict!C904</f>
        <v>EU-Erwerb ohne Vorsteuer, 19% USt</v>
      </c>
      <c r="D904" t="str">
        <f t="shared" si="14"/>
        <v>3435 EU-Erwerb ohne Vorsteuer, 19% USt</v>
      </c>
    </row>
    <row r="905" spans="2:4" x14ac:dyDescent="0.25">
      <c r="B905">
        <v>3440</v>
      </c>
      <c r="C905" t="str">
        <f>+dict!C905</f>
        <v>EU-Erwerb Nfz ohne UStID 19% Vorst./USt</v>
      </c>
      <c r="D905" t="str">
        <f t="shared" si="14"/>
        <v>3440 EU-Erwerb Nfz ohne UStID 19% Vorst./USt</v>
      </c>
    </row>
    <row r="906" spans="2:4" x14ac:dyDescent="0.25">
      <c r="B906">
        <v>3505</v>
      </c>
      <c r="C906" t="str">
        <f>+dict!C906</f>
        <v>Wareneingang 5,5% Vorsteuer</v>
      </c>
      <c r="D906" t="str">
        <f t="shared" si="14"/>
        <v>3505 Wareneingang 5,5% Vorsteuer</v>
      </c>
    </row>
    <row r="907" spans="2:4" x14ac:dyDescent="0.25">
      <c r="B907">
        <v>3540</v>
      </c>
      <c r="C907" t="str">
        <f>+dict!C907</f>
        <v>Wareneingang 10,7%/9,5% Vorsteuer</v>
      </c>
      <c r="D907" t="str">
        <f t="shared" si="14"/>
        <v>3540 Wareneingang 10,7%/9,5% Vorsteuer</v>
      </c>
    </row>
    <row r="908" spans="2:4" x14ac:dyDescent="0.25">
      <c r="B908">
        <v>3550</v>
      </c>
      <c r="C908" t="str">
        <f>+dict!C908</f>
        <v>Steuerfreier EU-Erwerb</v>
      </c>
      <c r="D908" t="str">
        <f t="shared" si="14"/>
        <v>3550 Steuerfreier EU-Erwerb</v>
      </c>
    </row>
    <row r="909" spans="2:4" x14ac:dyDescent="0.25">
      <c r="B909">
        <v>3551</v>
      </c>
      <c r="C909" t="str">
        <f>+dict!C909</f>
        <v>Wareneingang, im Drittland steuerbar</v>
      </c>
      <c r="D909" t="str">
        <f t="shared" si="14"/>
        <v>3551 Wareneingang, im Drittland steuerbar</v>
      </c>
    </row>
    <row r="910" spans="2:4" x14ac:dyDescent="0.25">
      <c r="B910">
        <v>3552</v>
      </c>
      <c r="C910" t="str">
        <f>+dict!C910</f>
        <v>Erwerb 1. Abnehmer im Dreiecksgeschäft</v>
      </c>
      <c r="D910" t="str">
        <f t="shared" si="14"/>
        <v>3552 Erwerb 1. Abnehmer im Dreiecksgeschäft</v>
      </c>
    </row>
    <row r="911" spans="2:4" x14ac:dyDescent="0.25">
      <c r="B911">
        <v>3553</v>
      </c>
      <c r="C911" t="str">
        <f>+dict!C911</f>
        <v>Erwerb Waren letzt.Abn.DG 19% Vorst./USt</v>
      </c>
      <c r="D911" t="str">
        <f t="shared" si="14"/>
        <v>3553 Erwerb Waren letzt.Abn.DG 19% Vorst./USt</v>
      </c>
    </row>
    <row r="912" spans="2:4" x14ac:dyDescent="0.25">
      <c r="B912">
        <v>3558</v>
      </c>
      <c r="C912" t="str">
        <f>+dict!C912</f>
        <v>Wareneingang, im anderen EU-Land stb.</v>
      </c>
      <c r="D912" t="str">
        <f t="shared" si="14"/>
        <v>3558 Wareneingang, im anderen EU-Land stb.</v>
      </c>
    </row>
    <row r="913" spans="2:4" x14ac:dyDescent="0.25">
      <c r="B913">
        <v>3559</v>
      </c>
      <c r="C913" t="str">
        <f>+dict!C913</f>
        <v>Steuerfreie Einfuhren</v>
      </c>
      <c r="D913" t="str">
        <f t="shared" si="14"/>
        <v>3559 Steuerfreie Einfuhren</v>
      </c>
    </row>
    <row r="914" spans="2:4" x14ac:dyDescent="0.25">
      <c r="B914">
        <v>3560</v>
      </c>
      <c r="C914" t="str">
        <f>+dict!C914</f>
        <v>Waren aus USt-Lager 7% Vorst./USt</v>
      </c>
      <c r="D914" t="str">
        <f t="shared" si="14"/>
        <v>3560 Waren aus USt-Lager 7% Vorst./USt</v>
      </c>
    </row>
    <row r="915" spans="2:4" x14ac:dyDescent="0.25">
      <c r="B915">
        <v>3565</v>
      </c>
      <c r="C915" t="str">
        <f>+dict!C915</f>
        <v>Waren aus USt-Lager 19% Vorst./USt</v>
      </c>
      <c r="D915" t="str">
        <f t="shared" si="14"/>
        <v>3565 Waren aus USt-Lager 19% Vorst./USt</v>
      </c>
    </row>
    <row r="916" spans="2:4" x14ac:dyDescent="0.25">
      <c r="B916">
        <v>3600</v>
      </c>
      <c r="C916" t="str">
        <f>+dict!C916</f>
        <v>Nicht abziehb. VoSt (Materialaufwand)</v>
      </c>
      <c r="D916" t="str">
        <f t="shared" si="14"/>
        <v>3600 Nicht abziehb. VoSt (Materialaufwand)</v>
      </c>
    </row>
    <row r="917" spans="2:4" x14ac:dyDescent="0.25">
      <c r="B917">
        <v>3610</v>
      </c>
      <c r="C917" t="str">
        <f>+dict!C917</f>
        <v>Nicht abziehb. VoSt 7% (Materialaufwand)</v>
      </c>
      <c r="D917" t="str">
        <f t="shared" si="14"/>
        <v>3610 Nicht abziehb. VoSt 7% (Materialaufwand)</v>
      </c>
    </row>
    <row r="918" spans="2:4" x14ac:dyDescent="0.25">
      <c r="B918">
        <v>3660</v>
      </c>
      <c r="C918" t="str">
        <f>+dict!C918</f>
        <v>Nicht abziehb. VoSt 19% (Materialaufw.)</v>
      </c>
      <c r="D918" t="str">
        <f t="shared" si="14"/>
        <v>3660 Nicht abziehb. VoSt 19% (Materialaufw.)</v>
      </c>
    </row>
    <row r="919" spans="2:4" x14ac:dyDescent="0.25">
      <c r="B919">
        <v>3700</v>
      </c>
      <c r="C919" t="str">
        <f>+dict!C919</f>
        <v>Nachlässe</v>
      </c>
      <c r="D919" t="str">
        <f t="shared" si="14"/>
        <v>3700 Nachlässe</v>
      </c>
    </row>
    <row r="920" spans="2:4" x14ac:dyDescent="0.25">
      <c r="B920">
        <v>3701</v>
      </c>
      <c r="C920" t="str">
        <f>+dict!C920</f>
        <v>Nachlässe aus Einkauf RHB</v>
      </c>
      <c r="D920" t="str">
        <f t="shared" si="14"/>
        <v>3701 Nachlässe aus Einkauf RHB</v>
      </c>
    </row>
    <row r="921" spans="2:4" x14ac:dyDescent="0.25">
      <c r="B921">
        <v>3710</v>
      </c>
      <c r="C921" t="str">
        <f>+dict!C921</f>
        <v>Nachlässe 7% Vorsteuer</v>
      </c>
      <c r="D921" t="str">
        <f t="shared" si="14"/>
        <v>3710 Nachlässe 7% Vorsteuer</v>
      </c>
    </row>
    <row r="922" spans="2:4" x14ac:dyDescent="0.25">
      <c r="B922">
        <v>3714</v>
      </c>
      <c r="C922" t="str">
        <f>+dict!C922</f>
        <v>Nachlässe aus Einkauf RHB 7% Vorst.</v>
      </c>
      <c r="D922" t="str">
        <f t="shared" si="14"/>
        <v>3714 Nachlässe aus Einkauf RHB 7% Vorst.</v>
      </c>
    </row>
    <row r="923" spans="2:4" x14ac:dyDescent="0.25">
      <c r="B923">
        <v>3715</v>
      </c>
      <c r="C923" t="str">
        <f>+dict!C923</f>
        <v>Nachlässe aus Einkauf RHB 19% Vorst.</v>
      </c>
      <c r="D923" t="str">
        <f t="shared" si="14"/>
        <v>3715 Nachlässe aus Einkauf RHB 19% Vorst.</v>
      </c>
    </row>
    <row r="924" spans="2:4" x14ac:dyDescent="0.25">
      <c r="B924">
        <v>3717</v>
      </c>
      <c r="C924" t="str">
        <f>+dict!C924</f>
        <v>Nachlässe RHB, EU-Erwerb 7% Vorst./USt</v>
      </c>
      <c r="D924" t="str">
        <f t="shared" si="14"/>
        <v>3717 Nachlässe RHB, EU-Erwerb 7% Vorst./USt</v>
      </c>
    </row>
    <row r="925" spans="2:4" x14ac:dyDescent="0.25">
      <c r="B925">
        <v>3718</v>
      </c>
      <c r="C925" t="str">
        <f>+dict!C925</f>
        <v>Nachlässe RHB, EU-Erwerb 19% Vorst./USt</v>
      </c>
      <c r="D925" t="str">
        <f t="shared" si="14"/>
        <v>3718 Nachlässe RHB, EU-Erwerb 19% Vorst./USt</v>
      </c>
    </row>
    <row r="926" spans="2:4" x14ac:dyDescent="0.25">
      <c r="B926">
        <v>3720</v>
      </c>
      <c r="C926" t="str">
        <f>+dict!C926</f>
        <v>Nachlässe 19% Vorsteuer</v>
      </c>
      <c r="D926" t="str">
        <f t="shared" si="14"/>
        <v>3720 Nachlässe 19% Vorsteuer</v>
      </c>
    </row>
    <row r="927" spans="2:4" x14ac:dyDescent="0.25">
      <c r="B927">
        <v>3724</v>
      </c>
      <c r="C927" t="str">
        <f>+dict!C927</f>
        <v>Nachlässe aus EU-Erwerb 7% Vorst./USt</v>
      </c>
      <c r="D927" t="str">
        <f t="shared" si="14"/>
        <v>3724 Nachlässe aus EU-Erwerb 7% Vorst./USt</v>
      </c>
    </row>
    <row r="928" spans="2:4" x14ac:dyDescent="0.25">
      <c r="B928">
        <v>3725</v>
      </c>
      <c r="C928" t="str">
        <f>+dict!C928</f>
        <v>Nachlässe aus EU-Erwerb 19% Vorst./USt</v>
      </c>
      <c r="D928" t="str">
        <f t="shared" si="14"/>
        <v>3725 Nachlässe aus EU-Erwerb 19% Vorst./USt</v>
      </c>
    </row>
    <row r="929" spans="2:4" x14ac:dyDescent="0.25">
      <c r="B929">
        <v>3730</v>
      </c>
      <c r="C929" t="str">
        <f>+dict!C929</f>
        <v>Erhaltene Skonti</v>
      </c>
      <c r="D929" t="str">
        <f t="shared" si="14"/>
        <v>3730 Erhaltene Skonti</v>
      </c>
    </row>
    <row r="930" spans="2:4" x14ac:dyDescent="0.25">
      <c r="B930">
        <v>3731</v>
      </c>
      <c r="C930" t="str">
        <f>+dict!C930</f>
        <v>Erhaltene Skonti 7% Vorsteuer</v>
      </c>
      <c r="D930" t="str">
        <f t="shared" si="14"/>
        <v>3731 Erhaltene Skonti 7% Vorsteuer</v>
      </c>
    </row>
    <row r="931" spans="2:4" x14ac:dyDescent="0.25">
      <c r="B931">
        <v>3732</v>
      </c>
      <c r="C931" t="str">
        <f>+dict!C931</f>
        <v>Erhaltene Skonti 5% Vorsteuer</v>
      </c>
      <c r="D931" t="str">
        <f t="shared" si="14"/>
        <v>3732 Erhaltene Skonti 5% Vorsteuer</v>
      </c>
    </row>
    <row r="932" spans="2:4" x14ac:dyDescent="0.25">
      <c r="B932">
        <v>3733</v>
      </c>
      <c r="C932" t="str">
        <f>+dict!C932</f>
        <v>Erhaltene Skonti Einkauf RHB</v>
      </c>
      <c r="D932" t="str">
        <f t="shared" si="14"/>
        <v>3733 Erhaltene Skonti Einkauf RHB</v>
      </c>
    </row>
    <row r="933" spans="2:4" x14ac:dyDescent="0.25">
      <c r="B933">
        <v>3734</v>
      </c>
      <c r="C933" t="str">
        <f>+dict!C933</f>
        <v>Erhaltene Skonti Einkauf RHB 7% Vorst.</v>
      </c>
      <c r="D933" t="str">
        <f t="shared" si="14"/>
        <v>3734 Erhaltene Skonti Einkauf RHB 7% Vorst.</v>
      </c>
    </row>
    <row r="934" spans="2:4" x14ac:dyDescent="0.25">
      <c r="B934">
        <v>3735</v>
      </c>
      <c r="C934" t="str">
        <f>+dict!C934</f>
        <v>Erhaltene Skonti Einkauf RHB 5% Vorst.</v>
      </c>
      <c r="D934" t="str">
        <f t="shared" si="14"/>
        <v>3735 Erhaltene Skonti Einkauf RHB 5% Vorst.</v>
      </c>
    </row>
    <row r="935" spans="2:4" x14ac:dyDescent="0.25">
      <c r="B935">
        <v>3736</v>
      </c>
      <c r="C935" t="str">
        <f>+dict!C935</f>
        <v>Erhaltene Skonti 19% Vorsteuer</v>
      </c>
      <c r="D935" t="str">
        <f t="shared" si="14"/>
        <v>3736 Erhaltene Skonti 19% Vorsteuer</v>
      </c>
    </row>
    <row r="936" spans="2:4" x14ac:dyDescent="0.25">
      <c r="B936">
        <v>3737</v>
      </c>
      <c r="C936" t="str">
        <f>+dict!C936</f>
        <v>Erhaltene Skonti 16% Vorsteuer</v>
      </c>
      <c r="D936" t="str">
        <f t="shared" si="14"/>
        <v>3737 Erhaltene Skonti 16% Vorsteuer</v>
      </c>
    </row>
    <row r="937" spans="2:4" x14ac:dyDescent="0.25">
      <c r="B937">
        <v>3738</v>
      </c>
      <c r="C937" t="str">
        <f>+dict!C937</f>
        <v>Erhaltene Skonti Einkauf RHB 19% Vorst.</v>
      </c>
      <c r="D937" t="str">
        <f t="shared" si="14"/>
        <v>3738 Erhaltene Skonti Einkauf RHB 19% Vorst.</v>
      </c>
    </row>
    <row r="938" spans="2:4" x14ac:dyDescent="0.25">
      <c r="B938">
        <v>3739</v>
      </c>
      <c r="C938" t="str">
        <f>+dict!C938</f>
        <v>Erhaltene Skonti Einkauf RHB 16% Vorst.</v>
      </c>
      <c r="D938" t="str">
        <f t="shared" si="14"/>
        <v>3739 Erhaltene Skonti Einkauf RHB 16% Vorst.</v>
      </c>
    </row>
    <row r="939" spans="2:4" x14ac:dyDescent="0.25">
      <c r="B939">
        <v>3740</v>
      </c>
      <c r="C939" t="str">
        <f>+dict!C939</f>
        <v>Erhalt. Skonti RHB EU-Erw.16% Vorst./USt</v>
      </c>
      <c r="D939" t="str">
        <f t="shared" si="14"/>
        <v>3740 Erhalt. Skonti RHB EU-Erw.16% Vorst./USt</v>
      </c>
    </row>
    <row r="940" spans="2:4" x14ac:dyDescent="0.25">
      <c r="B940">
        <v>3741</v>
      </c>
      <c r="C940" t="str">
        <f>+dict!C940</f>
        <v>Erhalt. Skonti RHB EU-Erw.19% Vorst./USt</v>
      </c>
      <c r="D940" t="str">
        <f t="shared" si="14"/>
        <v>3741 Erhalt. Skonti RHB EU-Erw.19% Vorst./USt</v>
      </c>
    </row>
    <row r="941" spans="2:4" x14ac:dyDescent="0.25">
      <c r="B941">
        <v>3742</v>
      </c>
      <c r="C941" t="str">
        <f>+dict!C941</f>
        <v>Erhalt. Skonti RHB EU-Erw. 5% Vorst./USt</v>
      </c>
      <c r="D941" t="str">
        <f t="shared" si="14"/>
        <v>3742 Erhalt. Skonti RHB EU-Erw. 5% Vorst./USt</v>
      </c>
    </row>
    <row r="942" spans="2:4" x14ac:dyDescent="0.25">
      <c r="B942">
        <v>3743</v>
      </c>
      <c r="C942" t="str">
        <f>+dict!C942</f>
        <v>Erhalt. Skonti RHB EU-Erw. 7% Vorst./USt</v>
      </c>
      <c r="D942" t="str">
        <f t="shared" si="14"/>
        <v>3743 Erhalt. Skonti RHB EU-Erw. 7% Vorst./USt</v>
      </c>
    </row>
    <row r="943" spans="2:4" x14ac:dyDescent="0.25">
      <c r="B943">
        <v>3744</v>
      </c>
      <c r="C943" t="str">
        <f>+dict!C943</f>
        <v>Erhaltene Skonti RHB EU-Erwerb</v>
      </c>
      <c r="D943" t="str">
        <f t="shared" si="14"/>
        <v>3744 Erhaltene Skonti RHB EU-Erwerb</v>
      </c>
    </row>
    <row r="944" spans="2:4" x14ac:dyDescent="0.25">
      <c r="B944">
        <v>3745</v>
      </c>
      <c r="C944" t="str">
        <f>+dict!C944</f>
        <v>Erhaltene Skonti EU-Erwerb</v>
      </c>
      <c r="D944" t="str">
        <f t="shared" si="14"/>
        <v>3745 Erhaltene Skonti EU-Erwerb</v>
      </c>
    </row>
    <row r="945" spans="2:4" x14ac:dyDescent="0.25">
      <c r="B945">
        <v>3746</v>
      </c>
      <c r="C945" t="str">
        <f>+dict!C945</f>
        <v>Erhalt. Skonti EU-Erwerb 7% Vorst./USt</v>
      </c>
      <c r="D945" t="str">
        <f t="shared" si="14"/>
        <v>3746 Erhalt. Skonti EU-Erwerb 7% Vorst./USt</v>
      </c>
    </row>
    <row r="946" spans="2:4" x14ac:dyDescent="0.25">
      <c r="B946">
        <v>3747</v>
      </c>
      <c r="C946" t="str">
        <f>+dict!C946</f>
        <v>Erhalt. Skonti EU-Erwerb 5% Vorst./USt</v>
      </c>
      <c r="D946" t="str">
        <f t="shared" si="14"/>
        <v>3747 Erhalt. Skonti EU-Erwerb 5% Vorst./USt</v>
      </c>
    </row>
    <row r="947" spans="2:4" x14ac:dyDescent="0.25">
      <c r="B947">
        <v>3748</v>
      </c>
      <c r="C947" t="str">
        <f>+dict!C947</f>
        <v>Erhalt. Skonti EU-Erwerb 19% Vorst./USt</v>
      </c>
      <c r="D947" t="str">
        <f t="shared" si="14"/>
        <v>3748 Erhalt. Skonti EU-Erwerb 19% Vorst./USt</v>
      </c>
    </row>
    <row r="948" spans="2:4" x14ac:dyDescent="0.25">
      <c r="B948">
        <v>3749</v>
      </c>
      <c r="C948" t="str">
        <f>+dict!C948</f>
        <v>Erhalt. Skonti EU-Erwerb 16% Vorst./USt</v>
      </c>
      <c r="D948" t="str">
        <f t="shared" si="14"/>
        <v>3749 Erhalt. Skonti EU-Erwerb 16% Vorst./USt</v>
      </c>
    </row>
    <row r="949" spans="2:4" x14ac:dyDescent="0.25">
      <c r="B949">
        <v>3750</v>
      </c>
      <c r="C949" t="str">
        <f>+dict!C949</f>
        <v>Erhaltene Boni 7% Vorsteuer</v>
      </c>
      <c r="D949" t="str">
        <f t="shared" si="14"/>
        <v>3750 Erhaltene Boni 7% Vorsteuer</v>
      </c>
    </row>
    <row r="950" spans="2:4" x14ac:dyDescent="0.25">
      <c r="B950">
        <v>3753</v>
      </c>
      <c r="C950" t="str">
        <f>+dict!C950</f>
        <v>Erhaltene Boni aus Einkauf RHB</v>
      </c>
      <c r="D950" t="str">
        <f t="shared" si="14"/>
        <v>3753 Erhaltene Boni aus Einkauf RHB</v>
      </c>
    </row>
    <row r="951" spans="2:4" x14ac:dyDescent="0.25">
      <c r="B951">
        <v>3754</v>
      </c>
      <c r="C951" t="str">
        <f>+dict!C951</f>
        <v>Erhaltene Boni Einkauf RHB 7% Vorst.</v>
      </c>
      <c r="D951" t="str">
        <f t="shared" si="14"/>
        <v>3754 Erhaltene Boni Einkauf RHB 7% Vorst.</v>
      </c>
    </row>
    <row r="952" spans="2:4" x14ac:dyDescent="0.25">
      <c r="B952">
        <v>3755</v>
      </c>
      <c r="C952" t="str">
        <f>+dict!C952</f>
        <v>Erhaltene Boni Einkauf RHB 19% Vorst.</v>
      </c>
      <c r="D952" t="str">
        <f t="shared" si="14"/>
        <v>3755 Erhaltene Boni Einkauf RHB 19% Vorst.</v>
      </c>
    </row>
    <row r="953" spans="2:4" x14ac:dyDescent="0.25">
      <c r="B953">
        <v>3760</v>
      </c>
      <c r="C953" t="str">
        <f>+dict!C953</f>
        <v>Erhaltene Boni 19% Vorsteuer</v>
      </c>
      <c r="D953" t="str">
        <f t="shared" si="14"/>
        <v>3760 Erhaltene Boni 19% Vorsteuer</v>
      </c>
    </row>
    <row r="954" spans="2:4" x14ac:dyDescent="0.25">
      <c r="B954">
        <v>3769</v>
      </c>
      <c r="C954" t="str">
        <f>+dict!C954</f>
        <v>Erhaltene Boni</v>
      </c>
      <c r="D954" t="str">
        <f t="shared" si="14"/>
        <v>3769 Erhaltene Boni</v>
      </c>
    </row>
    <row r="955" spans="2:4" x14ac:dyDescent="0.25">
      <c r="B955">
        <v>3770</v>
      </c>
      <c r="C955" t="str">
        <f>+dict!C955</f>
        <v>Erhaltene Rabatte</v>
      </c>
      <c r="D955" t="str">
        <f t="shared" si="14"/>
        <v>3770 Erhaltene Rabatte</v>
      </c>
    </row>
    <row r="956" spans="2:4" x14ac:dyDescent="0.25">
      <c r="B956">
        <v>3780</v>
      </c>
      <c r="C956" t="str">
        <f>+dict!C956</f>
        <v>Erhaltene Rabatte 7% Vorsteuer</v>
      </c>
      <c r="D956" t="str">
        <f t="shared" si="14"/>
        <v>3780 Erhaltene Rabatte 7% Vorsteuer</v>
      </c>
    </row>
    <row r="957" spans="2:4" x14ac:dyDescent="0.25">
      <c r="B957">
        <v>3783</v>
      </c>
      <c r="C957" t="str">
        <f>+dict!C957</f>
        <v>Erhaltene Rabatte aus Einkauf RHB</v>
      </c>
      <c r="D957" t="str">
        <f t="shared" si="14"/>
        <v>3783 Erhaltene Rabatte aus Einkauf RHB</v>
      </c>
    </row>
    <row r="958" spans="2:4" x14ac:dyDescent="0.25">
      <c r="B958">
        <v>3784</v>
      </c>
      <c r="C958" t="str">
        <f>+dict!C958</f>
        <v>Erhaltene Rabatte Einkauf RHB 7% Vorst</v>
      </c>
      <c r="D958" t="str">
        <f t="shared" si="14"/>
        <v>3784 Erhaltene Rabatte Einkauf RHB 7% Vorst</v>
      </c>
    </row>
    <row r="959" spans="2:4" x14ac:dyDescent="0.25">
      <c r="B959">
        <v>3785</v>
      </c>
      <c r="C959" t="str">
        <f>+dict!C959</f>
        <v>Erhaltene Rabatte Einkauf RHB 19% Vorst</v>
      </c>
      <c r="D959" t="str">
        <f t="shared" si="14"/>
        <v>3785 Erhaltene Rabatte Einkauf RHB 19% Vorst</v>
      </c>
    </row>
    <row r="960" spans="2:4" x14ac:dyDescent="0.25">
      <c r="B960">
        <v>3788</v>
      </c>
      <c r="C960" t="str">
        <f>+dict!C960</f>
        <v>Erhaltene Skonti RHB 10,7% Vorsteuer</v>
      </c>
      <c r="D960" t="str">
        <f t="shared" si="14"/>
        <v>3788 Erhaltene Skonti RHB 10,7% Vorsteuer</v>
      </c>
    </row>
    <row r="961" spans="2:4" x14ac:dyDescent="0.25">
      <c r="B961">
        <v>3789</v>
      </c>
      <c r="C961" t="str">
        <f>+dict!C961</f>
        <v>Erhaltene Skonti RHB 9,5% Vorsteuer</v>
      </c>
      <c r="D961" t="str">
        <f t="shared" si="14"/>
        <v>3789 Erhaltene Skonti RHB 9,5% Vorsteuer</v>
      </c>
    </row>
    <row r="962" spans="2:4" x14ac:dyDescent="0.25">
      <c r="B962">
        <v>3790</v>
      </c>
      <c r="C962" t="str">
        <f>+dict!C962</f>
        <v>Erhaltene Rabatte 19% Vorsteuer</v>
      </c>
      <c r="D962" t="str">
        <f t="shared" si="14"/>
        <v>3790 Erhaltene Rabatte 19% Vorsteuer</v>
      </c>
    </row>
    <row r="963" spans="2:4" x14ac:dyDescent="0.25">
      <c r="B963">
        <v>3792</v>
      </c>
      <c r="C963" t="str">
        <f>+dict!C963</f>
        <v>Erh.Skonti RHB letz.Abn.DG 19% Vorst/USt</v>
      </c>
      <c r="D963" t="str">
        <f t="shared" ref="D963:D1026" si="15">+B963&amp;" "&amp;C963</f>
        <v>3792 Erh.Skonti RHB letz.Abn.DG 19% Vorst/USt</v>
      </c>
    </row>
    <row r="964" spans="2:4" x14ac:dyDescent="0.25">
      <c r="B964">
        <v>3793</v>
      </c>
      <c r="C964" t="str">
        <f>+dict!C964</f>
        <v>Erh.Skonti Waren DG letz.Abn.19%VoSt/USt</v>
      </c>
      <c r="D964" t="str">
        <f t="shared" si="15"/>
        <v>3793 Erh.Skonti Waren DG letz.Abn.19%VoSt/USt</v>
      </c>
    </row>
    <row r="965" spans="2:4" x14ac:dyDescent="0.25">
      <c r="B965">
        <v>3794</v>
      </c>
      <c r="C965" t="str">
        <f>+dict!C965</f>
        <v>Erhaltene Skonti 5,5% Vorsteuer</v>
      </c>
      <c r="D965" t="str">
        <f t="shared" si="15"/>
        <v>3794 Erhaltene Skonti 5,5% Vorsteuer</v>
      </c>
    </row>
    <row r="966" spans="2:4" x14ac:dyDescent="0.25">
      <c r="B966">
        <v>3796</v>
      </c>
      <c r="C966" t="str">
        <f>+dict!C966</f>
        <v>Erhaltene Skonti 10,7% Vorsteuer</v>
      </c>
      <c r="D966" t="str">
        <f t="shared" si="15"/>
        <v>3796 Erhaltene Skonti 10,7% Vorsteuer</v>
      </c>
    </row>
    <row r="967" spans="2:4" x14ac:dyDescent="0.25">
      <c r="B967">
        <v>3797</v>
      </c>
      <c r="C967" t="str">
        <f>+dict!C967</f>
        <v>Erhaltene Skonti 9,5% Vorsteuer</v>
      </c>
      <c r="D967" t="str">
        <f t="shared" si="15"/>
        <v>3797 Erhaltene Skonti 9,5% Vorsteuer</v>
      </c>
    </row>
    <row r="968" spans="2:4" x14ac:dyDescent="0.25">
      <c r="B968">
        <v>3798</v>
      </c>
      <c r="C968" t="str">
        <f>+dict!C968</f>
        <v>Erhaltene Skonti RHB 5,5% Vorsteuer</v>
      </c>
      <c r="D968" t="str">
        <f t="shared" si="15"/>
        <v>3798 Erhaltene Skonti RHB 5,5% Vorsteuer</v>
      </c>
    </row>
    <row r="969" spans="2:4" x14ac:dyDescent="0.25">
      <c r="B969">
        <v>3800</v>
      </c>
      <c r="C969" t="str">
        <f>+dict!C969</f>
        <v>Bezugsnebenkosten</v>
      </c>
      <c r="D969" t="str">
        <f t="shared" si="15"/>
        <v>3800 Bezugsnebenkosten</v>
      </c>
    </row>
    <row r="970" spans="2:4" x14ac:dyDescent="0.25">
      <c r="B970">
        <v>3830</v>
      </c>
      <c r="C970" t="str">
        <f>+dict!C970</f>
        <v>Leergut</v>
      </c>
      <c r="D970" t="str">
        <f t="shared" si="15"/>
        <v>3830 Leergut</v>
      </c>
    </row>
    <row r="971" spans="2:4" x14ac:dyDescent="0.25">
      <c r="B971">
        <v>3850</v>
      </c>
      <c r="C971" t="str">
        <f>+dict!C971</f>
        <v>Zölle und Einfuhrabgaben</v>
      </c>
      <c r="D971" t="str">
        <f t="shared" si="15"/>
        <v>3850 Zölle und Einfuhrabgaben</v>
      </c>
    </row>
    <row r="972" spans="2:4" x14ac:dyDescent="0.25">
      <c r="B972">
        <v>3950</v>
      </c>
      <c r="C972" t="str">
        <f>+dict!C972</f>
        <v>Bestandsveränderungen Waren</v>
      </c>
      <c r="D972" t="str">
        <f t="shared" si="15"/>
        <v>3950 Bestandsveränderungen Waren</v>
      </c>
    </row>
    <row r="973" spans="2:4" x14ac:dyDescent="0.25">
      <c r="B973">
        <v>3955</v>
      </c>
      <c r="C973" t="str">
        <f>+dict!C973</f>
        <v>Bestandsveränderungen RHB</v>
      </c>
      <c r="D973" t="str">
        <f t="shared" si="15"/>
        <v>3955 Bestandsveränderungen RHB</v>
      </c>
    </row>
    <row r="974" spans="2:4" x14ac:dyDescent="0.25">
      <c r="B974">
        <v>3960</v>
      </c>
      <c r="C974" t="str">
        <f>+dict!C974</f>
        <v>Bestandsveränderung RHB-Stoffe / Waren</v>
      </c>
      <c r="D974" t="str">
        <f t="shared" si="15"/>
        <v>3960 Bestandsveränderung RHB-Stoffe / Waren</v>
      </c>
    </row>
    <row r="975" spans="2:4" x14ac:dyDescent="0.25">
      <c r="B975">
        <v>3970</v>
      </c>
      <c r="C975" t="str">
        <f>+dict!C975</f>
        <v>Bestand Roh-,Hilfs- und Betriebsstoffe</v>
      </c>
      <c r="D975" t="str">
        <f t="shared" si="15"/>
        <v>3970 Bestand Roh-,Hilfs- und Betriebsstoffe</v>
      </c>
    </row>
    <row r="976" spans="2:4" x14ac:dyDescent="0.25">
      <c r="B976">
        <v>3980</v>
      </c>
      <c r="C976" t="str">
        <f>+dict!C976</f>
        <v>Bestand Waren</v>
      </c>
      <c r="D976" t="str">
        <f t="shared" si="15"/>
        <v>3980 Bestand Waren</v>
      </c>
    </row>
    <row r="977" spans="2:4" x14ac:dyDescent="0.25">
      <c r="B977">
        <v>3990</v>
      </c>
      <c r="C977" t="str">
        <f>+dict!C977</f>
        <v>Verrechnete Stoffkosten</v>
      </c>
      <c r="D977" t="str">
        <f t="shared" si="15"/>
        <v>3990 Verrechnete Stoffkosten</v>
      </c>
    </row>
    <row r="978" spans="2:4" x14ac:dyDescent="0.25">
      <c r="B978">
        <v>4000</v>
      </c>
      <c r="C978" t="str">
        <f>+dict!C978</f>
        <v>Material- und Stoffverbrauch</v>
      </c>
      <c r="D978" t="str">
        <f t="shared" si="15"/>
        <v>4000 Material- und Stoffverbrauch</v>
      </c>
    </row>
    <row r="979" spans="2:4" x14ac:dyDescent="0.25">
      <c r="B979">
        <v>4100</v>
      </c>
      <c r="C979" t="str">
        <f>+dict!C979</f>
        <v>Löhne und Gehälter</v>
      </c>
      <c r="D979" t="str">
        <f t="shared" si="15"/>
        <v>4100 Löhne und Gehälter</v>
      </c>
    </row>
    <row r="980" spans="2:4" x14ac:dyDescent="0.25">
      <c r="B980">
        <v>4110</v>
      </c>
      <c r="C980" t="str">
        <f>+dict!C980</f>
        <v>Löhne</v>
      </c>
      <c r="D980" t="str">
        <f t="shared" si="15"/>
        <v>4110 Löhne</v>
      </c>
    </row>
    <row r="981" spans="2:4" x14ac:dyDescent="0.25">
      <c r="B981">
        <v>4120</v>
      </c>
      <c r="C981" t="str">
        <f>+dict!C981</f>
        <v>Gehälter</v>
      </c>
      <c r="D981" t="str">
        <f t="shared" si="15"/>
        <v>4120 Gehälter</v>
      </c>
    </row>
    <row r="982" spans="2:4" x14ac:dyDescent="0.25">
      <c r="B982">
        <v>4124</v>
      </c>
      <c r="C982" t="str">
        <f>+dict!C982</f>
        <v>Geschäftsführergehälter GmbH-Gesells.</v>
      </c>
      <c r="D982" t="str">
        <f t="shared" si="15"/>
        <v>4124 Geschäftsführergehälter GmbH-Gesells.</v>
      </c>
    </row>
    <row r="983" spans="2:4" x14ac:dyDescent="0.25">
      <c r="B983">
        <v>4125</v>
      </c>
      <c r="C983" t="str">
        <f>+dict!C983</f>
        <v>Ehegattengehalt</v>
      </c>
      <c r="D983" t="str">
        <f t="shared" si="15"/>
        <v>4125 Ehegattengehalt</v>
      </c>
    </row>
    <row r="984" spans="2:4" x14ac:dyDescent="0.25">
      <c r="B984">
        <v>4126</v>
      </c>
      <c r="C984" t="str">
        <f>+dict!C984</f>
        <v>Tantiemen Gesellschafter-Geschäftsf.</v>
      </c>
      <c r="D984" t="str">
        <f t="shared" si="15"/>
        <v>4126 Tantiemen Gesellschafter-Geschäftsf.</v>
      </c>
    </row>
    <row r="985" spans="2:4" x14ac:dyDescent="0.25">
      <c r="B985">
        <v>4127</v>
      </c>
      <c r="C985" t="str">
        <f>+dict!C985</f>
        <v>Geschäftsführergehälter</v>
      </c>
      <c r="D985" t="str">
        <f t="shared" si="15"/>
        <v>4127 Geschäftsführergehälter</v>
      </c>
    </row>
    <row r="986" spans="2:4" x14ac:dyDescent="0.25">
      <c r="B986">
        <v>4128</v>
      </c>
      <c r="C986" t="str">
        <f>+dict!C986</f>
        <v>Vergütung angest. Mituntern. § 15 EStG</v>
      </c>
      <c r="D986" t="str">
        <f t="shared" si="15"/>
        <v>4128 Vergütung angest. Mituntern. § 15 EStG</v>
      </c>
    </row>
    <row r="987" spans="2:4" x14ac:dyDescent="0.25">
      <c r="B987">
        <v>4129</v>
      </c>
      <c r="C987" t="str">
        <f>+dict!C987</f>
        <v>Tantiemen Arbeitnehmer</v>
      </c>
      <c r="D987" t="str">
        <f t="shared" si="15"/>
        <v>4129 Tantiemen Arbeitnehmer</v>
      </c>
    </row>
    <row r="988" spans="2:4" x14ac:dyDescent="0.25">
      <c r="B988">
        <v>4130</v>
      </c>
      <c r="C988" t="str">
        <f>+dict!C988</f>
        <v>Gesetzliche Sozialaufwendungen</v>
      </c>
      <c r="D988" t="str">
        <f t="shared" si="15"/>
        <v>4130 Gesetzliche Sozialaufwendungen</v>
      </c>
    </row>
    <row r="989" spans="2:4" x14ac:dyDescent="0.25">
      <c r="B989">
        <v>4137</v>
      </c>
      <c r="C989" t="str">
        <f>+dict!C989</f>
        <v>Ges. soz. Aufwendg. Mituntern. §15 EStG</v>
      </c>
      <c r="D989" t="str">
        <f t="shared" si="15"/>
        <v>4137 Ges. soz. Aufwendg. Mituntern. §15 EStG</v>
      </c>
    </row>
    <row r="990" spans="2:4" x14ac:dyDescent="0.25">
      <c r="B990">
        <v>4138</v>
      </c>
      <c r="C990" t="str">
        <f>+dict!C990</f>
        <v>Beiträge zur Berufsgenossenschaft</v>
      </c>
      <c r="D990" t="str">
        <f t="shared" si="15"/>
        <v>4138 Beiträge zur Berufsgenossenschaft</v>
      </c>
    </row>
    <row r="991" spans="2:4" x14ac:dyDescent="0.25">
      <c r="B991">
        <v>4139</v>
      </c>
      <c r="C991" t="str">
        <f>+dict!C991</f>
        <v>Ausgleichsabgabe n.d.SchwerbehindertenG.</v>
      </c>
      <c r="D991" t="str">
        <f t="shared" si="15"/>
        <v>4139 Ausgleichsabgabe n.d.SchwerbehindertenG.</v>
      </c>
    </row>
    <row r="992" spans="2:4" x14ac:dyDescent="0.25">
      <c r="B992">
        <v>4140</v>
      </c>
      <c r="C992" t="str">
        <f>+dict!C992</f>
        <v>Freiwillige soziale Aufwendung. LSt-frei</v>
      </c>
      <c r="D992" t="str">
        <f t="shared" si="15"/>
        <v>4140 Freiwillige soziale Aufwendung. LSt-frei</v>
      </c>
    </row>
    <row r="993" spans="2:4" x14ac:dyDescent="0.25">
      <c r="B993">
        <v>4141</v>
      </c>
      <c r="C993" t="str">
        <f>+dict!C993</f>
        <v>Sonstige soziale Abgaben</v>
      </c>
      <c r="D993" t="str">
        <f t="shared" si="15"/>
        <v>4141 Sonstige soziale Abgaben</v>
      </c>
    </row>
    <row r="994" spans="2:4" x14ac:dyDescent="0.25">
      <c r="B994">
        <v>4144</v>
      </c>
      <c r="C994" t="str">
        <f>+dict!C994</f>
        <v>Soziale Abgaben für Minijobber</v>
      </c>
      <c r="D994" t="str">
        <f t="shared" si="15"/>
        <v>4144 Soziale Abgaben für Minijobber</v>
      </c>
    </row>
    <row r="995" spans="2:4" x14ac:dyDescent="0.25">
      <c r="B995">
        <v>4145</v>
      </c>
      <c r="C995" t="str">
        <f>+dict!C995</f>
        <v>Freiwillige soziale Aufwendung. LSt-pfl.</v>
      </c>
      <c r="D995" t="str">
        <f t="shared" si="15"/>
        <v>4145 Freiwillige soziale Aufwendung. LSt-pfl.</v>
      </c>
    </row>
    <row r="996" spans="2:4" x14ac:dyDescent="0.25">
      <c r="B996">
        <v>4146</v>
      </c>
      <c r="C996" t="str">
        <f>+dict!C996</f>
        <v>Freiwillige Zuwendungen an Minijobber</v>
      </c>
      <c r="D996" t="str">
        <f t="shared" si="15"/>
        <v>4146 Freiwillige Zuwendungen an Minijobber</v>
      </c>
    </row>
    <row r="997" spans="2:4" x14ac:dyDescent="0.25">
      <c r="B997">
        <v>4147</v>
      </c>
      <c r="C997" t="str">
        <f>+dict!C997</f>
        <v>Freiwillige Zuwendungen an Ges.er-GF</v>
      </c>
      <c r="D997" t="str">
        <f t="shared" si="15"/>
        <v>4147 Freiwillige Zuwendungen an Ges.er-GF</v>
      </c>
    </row>
    <row r="998" spans="2:4" x14ac:dyDescent="0.25">
      <c r="B998">
        <v>4148</v>
      </c>
      <c r="C998" t="str">
        <f>+dict!C998</f>
        <v>Freiwillige Zuwend. Mituntern. § 15 EStG</v>
      </c>
      <c r="D998" t="str">
        <f t="shared" si="15"/>
        <v>4148 Freiwillige Zuwend. Mituntern. § 15 EStG</v>
      </c>
    </row>
    <row r="999" spans="2:4" x14ac:dyDescent="0.25">
      <c r="B999">
        <v>4149</v>
      </c>
      <c r="C999" t="str">
        <f>+dict!C999</f>
        <v>Pauschale Steuer auf sonstige Bezüge</v>
      </c>
      <c r="D999" t="str">
        <f t="shared" si="15"/>
        <v>4149 Pauschale Steuer auf sonstige Bezüge</v>
      </c>
    </row>
    <row r="1000" spans="2:4" x14ac:dyDescent="0.25">
      <c r="B1000">
        <v>4150</v>
      </c>
      <c r="C1000" t="str">
        <f>+dict!C1000</f>
        <v>Krankengeldzuschüsse</v>
      </c>
      <c r="D1000" t="str">
        <f t="shared" si="15"/>
        <v>4150 Krankengeldzuschüsse</v>
      </c>
    </row>
    <row r="1001" spans="2:4" x14ac:dyDescent="0.25">
      <c r="B1001">
        <v>4151</v>
      </c>
      <c r="C1001" t="str">
        <f>+dict!C1001</f>
        <v>Sachzuwend., Dienstleistungen Minijob</v>
      </c>
      <c r="D1001" t="str">
        <f t="shared" si="15"/>
        <v>4151 Sachzuwend., Dienstleistungen Minijob</v>
      </c>
    </row>
    <row r="1002" spans="2:4" x14ac:dyDescent="0.25">
      <c r="B1002">
        <v>4152</v>
      </c>
      <c r="C1002" t="str">
        <f>+dict!C1002</f>
        <v>Sachzuwendungen und Dienstleistg. an AN</v>
      </c>
      <c r="D1002" t="str">
        <f t="shared" si="15"/>
        <v>4152 Sachzuwendungen und Dienstleistg. an AN</v>
      </c>
    </row>
    <row r="1003" spans="2:4" x14ac:dyDescent="0.25">
      <c r="B1003">
        <v>4153</v>
      </c>
      <c r="C1003" t="str">
        <f>+dict!C1003</f>
        <v>Sachzuwend., Dienstleistungen Ges.er-GF</v>
      </c>
      <c r="D1003" t="str">
        <f t="shared" si="15"/>
        <v>4153 Sachzuwend., Dienstleistungen Ges.er-GF</v>
      </c>
    </row>
    <row r="1004" spans="2:4" x14ac:dyDescent="0.25">
      <c r="B1004">
        <v>4154</v>
      </c>
      <c r="C1004" t="str">
        <f>+dict!C1004</f>
        <v>Sachzuwendg, Dienstleistg. MU §15 EStG</v>
      </c>
      <c r="D1004" t="str">
        <f t="shared" si="15"/>
        <v>4154 Sachzuwendg, Dienstleistg. MU §15 EStG</v>
      </c>
    </row>
    <row r="1005" spans="2:4" x14ac:dyDescent="0.25">
      <c r="B1005">
        <v>4155</v>
      </c>
      <c r="C1005" t="str">
        <f>+dict!C1005</f>
        <v>Zuschüsse Agenturen für Arbeit</v>
      </c>
      <c r="D1005" t="str">
        <f t="shared" si="15"/>
        <v>4155 Zuschüsse Agenturen für Arbeit</v>
      </c>
    </row>
    <row r="1006" spans="2:4" x14ac:dyDescent="0.25">
      <c r="B1006">
        <v>4156</v>
      </c>
      <c r="C1006" t="str">
        <f>+dict!C1006</f>
        <v>Aufwendung Veränderung Urlaubsrückst.</v>
      </c>
      <c r="D1006" t="str">
        <f t="shared" si="15"/>
        <v>4156 Aufwendung Veränderung Urlaubsrückst.</v>
      </c>
    </row>
    <row r="1007" spans="2:4" x14ac:dyDescent="0.25">
      <c r="B1007">
        <v>4157</v>
      </c>
      <c r="C1007" t="str">
        <f>+dict!C1007</f>
        <v>Aufwendung Urlaubsrückstellg Ges.er-GF</v>
      </c>
      <c r="D1007" t="str">
        <f t="shared" si="15"/>
        <v>4157 Aufwendung Urlaubsrückstellg Ges.er-GF</v>
      </c>
    </row>
    <row r="1008" spans="2:4" x14ac:dyDescent="0.25">
      <c r="B1008">
        <v>4158</v>
      </c>
      <c r="C1008" t="str">
        <f>+dict!C1008</f>
        <v>Aufwendung Urlaubsrückst. MU § 15 EStG</v>
      </c>
      <c r="D1008" t="str">
        <f t="shared" si="15"/>
        <v>4158 Aufwendung Urlaubsrückst. MU § 15 EStG</v>
      </c>
    </row>
    <row r="1009" spans="2:4" x14ac:dyDescent="0.25">
      <c r="B1009">
        <v>4159</v>
      </c>
      <c r="C1009" t="str">
        <f>+dict!C1009</f>
        <v>Aufwendung Urlaubsrückst. Minijobber</v>
      </c>
      <c r="D1009" t="str">
        <f t="shared" si="15"/>
        <v>4159 Aufwendung Urlaubsrückst. Minijobber</v>
      </c>
    </row>
    <row r="1010" spans="2:4" x14ac:dyDescent="0.25">
      <c r="B1010">
        <v>4160</v>
      </c>
      <c r="C1010" t="str">
        <f>+dict!C1010</f>
        <v>Versorgungskassen</v>
      </c>
      <c r="D1010" t="str">
        <f t="shared" si="15"/>
        <v>4160 Versorgungskassen</v>
      </c>
    </row>
    <row r="1011" spans="2:4" x14ac:dyDescent="0.25">
      <c r="B1011">
        <v>4165</v>
      </c>
      <c r="C1011" t="str">
        <f>+dict!C1011</f>
        <v>Aufwendungen für Altersversorgung</v>
      </c>
      <c r="D1011" t="str">
        <f t="shared" si="15"/>
        <v>4165 Aufwendungen für Altersversorgung</v>
      </c>
    </row>
    <row r="1012" spans="2:4" x14ac:dyDescent="0.25">
      <c r="B1012">
        <v>4166</v>
      </c>
      <c r="C1012" t="str">
        <f>+dict!C1012</f>
        <v>Aufwendungen Altersversorgung Ges.er-GF</v>
      </c>
      <c r="D1012" t="str">
        <f t="shared" si="15"/>
        <v>4166 Aufwendungen Altersversorgung Ges.er-GF</v>
      </c>
    </row>
    <row r="1013" spans="2:4" x14ac:dyDescent="0.25">
      <c r="B1013">
        <v>4167</v>
      </c>
      <c r="C1013" t="str">
        <f>+dict!C1013</f>
        <v>Pauschale Steuer für Versicherungen</v>
      </c>
      <c r="D1013" t="str">
        <f t="shared" si="15"/>
        <v>4167 Pauschale Steuer für Versicherungen</v>
      </c>
    </row>
    <row r="1014" spans="2:4" x14ac:dyDescent="0.25">
      <c r="B1014">
        <v>4168</v>
      </c>
      <c r="C1014" t="str">
        <f>+dict!C1014</f>
        <v>Aufwend. Altersvers. Mituntern. §15 EStG</v>
      </c>
      <c r="D1014" t="str">
        <f t="shared" si="15"/>
        <v>4168 Aufwend. Altersvers. Mituntern. §15 EStG</v>
      </c>
    </row>
    <row r="1015" spans="2:4" x14ac:dyDescent="0.25">
      <c r="B1015">
        <v>4169</v>
      </c>
      <c r="C1015" t="str">
        <f>+dict!C1015</f>
        <v>Aufwendungen für Unterstützung</v>
      </c>
      <c r="D1015" t="str">
        <f t="shared" si="15"/>
        <v>4169 Aufwendungen für Unterstützung</v>
      </c>
    </row>
    <row r="1016" spans="2:4" x14ac:dyDescent="0.25">
      <c r="B1016">
        <v>4170</v>
      </c>
      <c r="C1016" t="str">
        <f>+dict!C1016</f>
        <v>Vermögenswirksame Leistungen</v>
      </c>
      <c r="D1016" t="str">
        <f t="shared" si="15"/>
        <v>4170 Vermögenswirksame Leistungen</v>
      </c>
    </row>
    <row r="1017" spans="2:4" x14ac:dyDescent="0.25">
      <c r="B1017">
        <v>4175</v>
      </c>
      <c r="C1017" t="str">
        <f>+dict!C1017</f>
        <v>Fahrtkostenerstatt. Whg./Arbeitsstätte</v>
      </c>
      <c r="D1017" t="str">
        <f t="shared" si="15"/>
        <v>4175 Fahrtkostenerstatt. Whg./Arbeitsstätte</v>
      </c>
    </row>
    <row r="1018" spans="2:4" x14ac:dyDescent="0.25">
      <c r="B1018">
        <v>4180</v>
      </c>
      <c r="C1018" t="str">
        <f>+dict!C1018</f>
        <v>Bedienungsgelder</v>
      </c>
      <c r="D1018" t="str">
        <f t="shared" si="15"/>
        <v>4180 Bedienungsgelder</v>
      </c>
    </row>
    <row r="1019" spans="2:4" x14ac:dyDescent="0.25">
      <c r="B1019">
        <v>4190</v>
      </c>
      <c r="C1019" t="str">
        <f>+dict!C1019</f>
        <v>Aushilfslöhne</v>
      </c>
      <c r="D1019" t="str">
        <f t="shared" si="15"/>
        <v>4190 Aushilfslöhne</v>
      </c>
    </row>
    <row r="1020" spans="2:4" x14ac:dyDescent="0.25">
      <c r="B1020">
        <v>4194</v>
      </c>
      <c r="C1020" t="str">
        <f>+dict!C1020</f>
        <v>Pauschale Steuer für Minijobber</v>
      </c>
      <c r="D1020" t="str">
        <f t="shared" si="15"/>
        <v>4194 Pauschale Steuer für Minijobber</v>
      </c>
    </row>
    <row r="1021" spans="2:4" x14ac:dyDescent="0.25">
      <c r="B1021">
        <v>4195</v>
      </c>
      <c r="C1021" t="str">
        <f>+dict!C1021</f>
        <v>Löhne für Minijobs</v>
      </c>
      <c r="D1021" t="str">
        <f t="shared" si="15"/>
        <v>4195 Löhne für Minijobs</v>
      </c>
    </row>
    <row r="1022" spans="2:4" x14ac:dyDescent="0.25">
      <c r="B1022">
        <v>4196</v>
      </c>
      <c r="C1022" t="str">
        <f>+dict!C1022</f>
        <v>Pauschale Steuer für Gesellschafter-GF</v>
      </c>
      <c r="D1022" t="str">
        <f t="shared" si="15"/>
        <v>4196 Pauschale Steuer für Gesellschafter-GF</v>
      </c>
    </row>
    <row r="1023" spans="2:4" x14ac:dyDescent="0.25">
      <c r="B1023">
        <v>4197</v>
      </c>
      <c r="C1023" t="str">
        <f>+dict!C1023</f>
        <v>Pauschale Steuer f. Mituntern. § 15 EStG</v>
      </c>
      <c r="D1023" t="str">
        <f t="shared" si="15"/>
        <v>4197 Pauschale Steuer f. Mituntern. § 15 EStG</v>
      </c>
    </row>
    <row r="1024" spans="2:4" x14ac:dyDescent="0.25">
      <c r="B1024">
        <v>4198</v>
      </c>
      <c r="C1024" t="str">
        <f>+dict!C1024</f>
        <v>Pauschale Steuer für Arbeitnehmer</v>
      </c>
      <c r="D1024" t="str">
        <f t="shared" si="15"/>
        <v>4198 Pauschale Steuer für Arbeitnehmer</v>
      </c>
    </row>
    <row r="1025" spans="2:4" x14ac:dyDescent="0.25">
      <c r="B1025">
        <v>4199</v>
      </c>
      <c r="C1025" t="str">
        <f>+dict!C1025</f>
        <v>Pauschale Steuer für Aushilfen</v>
      </c>
      <c r="D1025" t="str">
        <f t="shared" si="15"/>
        <v>4199 Pauschale Steuer für Aushilfen</v>
      </c>
    </row>
    <row r="1026" spans="2:4" x14ac:dyDescent="0.25">
      <c r="B1026">
        <v>4200</v>
      </c>
      <c r="C1026" t="str">
        <f>+dict!C1026</f>
        <v>Raumkosten</v>
      </c>
      <c r="D1026" t="str">
        <f t="shared" si="15"/>
        <v>4200 Raumkosten</v>
      </c>
    </row>
    <row r="1027" spans="2:4" x14ac:dyDescent="0.25">
      <c r="B1027">
        <v>4210</v>
      </c>
      <c r="C1027" t="str">
        <f>+dict!C1027</f>
        <v>Miete, unbewegliche Wirtschaftsgüter</v>
      </c>
      <c r="D1027" t="str">
        <f t="shared" ref="D1027:D1090" si="16">+B1027&amp;" "&amp;C1027</f>
        <v>4210 Miete, unbewegliche Wirtschaftsgüter</v>
      </c>
    </row>
    <row r="1028" spans="2:4" x14ac:dyDescent="0.25">
      <c r="B1028">
        <v>4211</v>
      </c>
      <c r="C1028" t="str">
        <f>+dict!C1028</f>
        <v>Aufwendungen für unbewegliche WG, GewSt</v>
      </c>
      <c r="D1028" t="str">
        <f t="shared" si="16"/>
        <v>4211 Aufwendungen für unbewegliche WG, GewSt</v>
      </c>
    </row>
    <row r="1029" spans="2:4" x14ac:dyDescent="0.25">
      <c r="B1029">
        <v>4212</v>
      </c>
      <c r="C1029" t="str">
        <f>+dict!C1029</f>
        <v>Miete/Aufw. doppelte Haushaltsführ. UN</v>
      </c>
      <c r="D1029" t="str">
        <f t="shared" si="16"/>
        <v>4212 Miete/Aufw. doppelte Haushaltsführ. UN</v>
      </c>
    </row>
    <row r="1030" spans="2:4" x14ac:dyDescent="0.25">
      <c r="B1030">
        <v>4215</v>
      </c>
      <c r="C1030" t="str">
        <f>+dict!C1030</f>
        <v>Leasing, unbewegliche Wirtschaftsgüter</v>
      </c>
      <c r="D1030" t="str">
        <f t="shared" si="16"/>
        <v>4215 Leasing, unbewegliche Wirtschaftsgüter</v>
      </c>
    </row>
    <row r="1031" spans="2:4" x14ac:dyDescent="0.25">
      <c r="B1031">
        <v>4219</v>
      </c>
      <c r="C1031" t="str">
        <f>+dict!C1031</f>
        <v>Vergütung Mitunter Miete unbew.WG(PersG)</v>
      </c>
      <c r="D1031" t="str">
        <f t="shared" si="16"/>
        <v>4219 Vergütung Mitunter Miete unbew.WG(PersG)</v>
      </c>
    </row>
    <row r="1032" spans="2:4" x14ac:dyDescent="0.25">
      <c r="B1032">
        <v>4220</v>
      </c>
      <c r="C1032" t="str">
        <f>+dict!C1032</f>
        <v>Pacht, unbewegliche Wirtschaftsgüter</v>
      </c>
      <c r="D1032" t="str">
        <f t="shared" si="16"/>
        <v>4220 Pacht, unbewegliche Wirtschaftsgüter</v>
      </c>
    </row>
    <row r="1033" spans="2:4" x14ac:dyDescent="0.25">
      <c r="B1033">
        <v>4222</v>
      </c>
      <c r="C1033" t="str">
        <f>+dict!C1033</f>
        <v>Vergütung Ges.er Miete,Pacht unbew.WG</v>
      </c>
      <c r="D1033" t="str">
        <f t="shared" si="16"/>
        <v>4222 Vergütung Ges.er Miete,Pacht unbew.WG</v>
      </c>
    </row>
    <row r="1034" spans="2:4" x14ac:dyDescent="0.25">
      <c r="B1034">
        <v>4228</v>
      </c>
      <c r="C1034" t="str">
        <f>+dict!C1034</f>
        <v>Miet- und Pachtnebenkosten</v>
      </c>
      <c r="D1034" t="str">
        <f t="shared" si="16"/>
        <v>4228 Miet- und Pachtnebenkosten</v>
      </c>
    </row>
    <row r="1035" spans="2:4" x14ac:dyDescent="0.25">
      <c r="B1035">
        <v>4229</v>
      </c>
      <c r="C1035" t="str">
        <f>+dict!C1035</f>
        <v>Pacht unbewegl. WG MU § 15 EStG</v>
      </c>
      <c r="D1035" t="str">
        <f t="shared" si="16"/>
        <v>4229 Pacht unbewegl. WG MU § 15 EStG</v>
      </c>
    </row>
    <row r="1036" spans="2:4" x14ac:dyDescent="0.25">
      <c r="B1036">
        <v>4230</v>
      </c>
      <c r="C1036" t="str">
        <f>+dict!C1036</f>
        <v>Heizung</v>
      </c>
      <c r="D1036" t="str">
        <f t="shared" si="16"/>
        <v>4230 Heizung</v>
      </c>
    </row>
    <row r="1037" spans="2:4" x14ac:dyDescent="0.25">
      <c r="B1037">
        <v>4240</v>
      </c>
      <c r="C1037" t="str">
        <f>+dict!C1037</f>
        <v>Gas, Strom, Wasser</v>
      </c>
      <c r="D1037" t="str">
        <f t="shared" si="16"/>
        <v>4240 Gas, Strom, Wasser</v>
      </c>
    </row>
    <row r="1038" spans="2:4" x14ac:dyDescent="0.25">
      <c r="B1038">
        <v>4250</v>
      </c>
      <c r="C1038" t="str">
        <f>+dict!C1038</f>
        <v>Reinigung</v>
      </c>
      <c r="D1038" t="str">
        <f t="shared" si="16"/>
        <v>4250 Reinigung</v>
      </c>
    </row>
    <row r="1039" spans="2:4" x14ac:dyDescent="0.25">
      <c r="B1039">
        <v>4260</v>
      </c>
      <c r="C1039" t="str">
        <f>+dict!C1039</f>
        <v>Instandhaltung betrieblicher Räume</v>
      </c>
      <c r="D1039" t="str">
        <f t="shared" si="16"/>
        <v>4260 Instandhaltung betrieblicher Räume</v>
      </c>
    </row>
    <row r="1040" spans="2:4" x14ac:dyDescent="0.25">
      <c r="B1040">
        <v>4270</v>
      </c>
      <c r="C1040" t="str">
        <f>+dict!C1040</f>
        <v>Abgaben betrieblich genutzt. Grundbesitz</v>
      </c>
      <c r="D1040" t="str">
        <f t="shared" si="16"/>
        <v>4270 Abgaben betrieblich genutzt. Grundbesitz</v>
      </c>
    </row>
    <row r="1041" spans="2:4" x14ac:dyDescent="0.25">
      <c r="B1041">
        <v>4280</v>
      </c>
      <c r="C1041" t="str">
        <f>+dict!C1041</f>
        <v>Sonstige Raumkosten</v>
      </c>
      <c r="D1041" t="str">
        <f t="shared" si="16"/>
        <v>4280 Sonstige Raumkosten</v>
      </c>
    </row>
    <row r="1042" spans="2:4" x14ac:dyDescent="0.25">
      <c r="B1042">
        <v>4288</v>
      </c>
      <c r="C1042" t="str">
        <f>+dict!C1042</f>
        <v>Aufwendung. Arbeitszimmer, abz. Anteil</v>
      </c>
      <c r="D1042" t="str">
        <f t="shared" si="16"/>
        <v>4288 Aufwendung. Arbeitszimmer, abz. Anteil</v>
      </c>
    </row>
    <row r="1043" spans="2:4" x14ac:dyDescent="0.25">
      <c r="B1043">
        <v>4289</v>
      </c>
      <c r="C1043" t="str">
        <f>+dict!C1043</f>
        <v>Aufwendung. Arbeitszimmer n.abz. Anteil</v>
      </c>
      <c r="D1043" t="str">
        <f t="shared" si="16"/>
        <v>4289 Aufwendung. Arbeitszimmer n.abz. Anteil</v>
      </c>
    </row>
    <row r="1044" spans="2:4" x14ac:dyDescent="0.25">
      <c r="B1044">
        <v>4290</v>
      </c>
      <c r="C1044" t="str">
        <f>+dict!C1044</f>
        <v>Grundstücksaufwendungen, betrieblich</v>
      </c>
      <c r="D1044" t="str">
        <f t="shared" si="16"/>
        <v>4290 Grundstücksaufwendungen, betrieblich</v>
      </c>
    </row>
    <row r="1045" spans="2:4" x14ac:dyDescent="0.25">
      <c r="B1045">
        <v>4300</v>
      </c>
      <c r="C1045" t="str">
        <f>+dict!C1045</f>
        <v>Nicht abziehb. VoSt (so betr Aufwand)</v>
      </c>
      <c r="D1045" t="str">
        <f t="shared" si="16"/>
        <v>4300 Nicht abziehb. VoSt (so betr Aufwand)</v>
      </c>
    </row>
    <row r="1046" spans="2:4" x14ac:dyDescent="0.25">
      <c r="B1046">
        <v>4301</v>
      </c>
      <c r="C1046" t="str">
        <f>+dict!C1046</f>
        <v>Nicht abziehb. VoSt 7% (so betr Aufwand)</v>
      </c>
      <c r="D1046" t="str">
        <f t="shared" si="16"/>
        <v>4301 Nicht abziehb. VoSt 7% (so betr Aufwand)</v>
      </c>
    </row>
    <row r="1047" spans="2:4" x14ac:dyDescent="0.25">
      <c r="B1047">
        <v>4306</v>
      </c>
      <c r="C1047" t="str">
        <f>+dict!C1047</f>
        <v>Nicht abziehb. VoSt 19% (so betr Aufw)</v>
      </c>
      <c r="D1047" t="str">
        <f t="shared" si="16"/>
        <v>4306 Nicht abziehb. VoSt 19% (so betr Aufw)</v>
      </c>
    </row>
    <row r="1048" spans="2:4" x14ac:dyDescent="0.25">
      <c r="B1048">
        <v>4320</v>
      </c>
      <c r="C1048" t="str">
        <f>+dict!C1048</f>
        <v>Gewerbesteuer</v>
      </c>
      <c r="D1048" t="str">
        <f t="shared" si="16"/>
        <v>4320 Gewerbesteuer</v>
      </c>
    </row>
    <row r="1049" spans="2:4" x14ac:dyDescent="0.25">
      <c r="B1049">
        <v>4340</v>
      </c>
      <c r="C1049" t="str">
        <f>+dict!C1049</f>
        <v>Sonstige Betriebssteuern</v>
      </c>
      <c r="D1049" t="str">
        <f t="shared" si="16"/>
        <v>4340 Sonstige Betriebssteuern</v>
      </c>
    </row>
    <row r="1050" spans="2:4" x14ac:dyDescent="0.25">
      <c r="B1050">
        <v>4350</v>
      </c>
      <c r="C1050" t="str">
        <f>+dict!C1050</f>
        <v>Verbrauchsteuer (sonstige Steuern)</v>
      </c>
      <c r="D1050" t="str">
        <f t="shared" si="16"/>
        <v>4350 Verbrauchsteuer (sonstige Steuern)</v>
      </c>
    </row>
    <row r="1051" spans="2:4" x14ac:dyDescent="0.25">
      <c r="B1051">
        <v>4355</v>
      </c>
      <c r="C1051" t="str">
        <f>+dict!C1051</f>
        <v>Ökosteuer</v>
      </c>
      <c r="D1051" t="str">
        <f t="shared" si="16"/>
        <v>4355 Ökosteuer</v>
      </c>
    </row>
    <row r="1052" spans="2:4" x14ac:dyDescent="0.25">
      <c r="B1052">
        <v>4360</v>
      </c>
      <c r="C1052" t="str">
        <f>+dict!C1052</f>
        <v>Versicherungen</v>
      </c>
      <c r="D1052" t="str">
        <f t="shared" si="16"/>
        <v>4360 Versicherungen</v>
      </c>
    </row>
    <row r="1053" spans="2:4" x14ac:dyDescent="0.25">
      <c r="B1053">
        <v>4366</v>
      </c>
      <c r="C1053" t="str">
        <f>+dict!C1053</f>
        <v>Versicherung für Gebäude</v>
      </c>
      <c r="D1053" t="str">
        <f t="shared" si="16"/>
        <v>4366 Versicherung für Gebäude</v>
      </c>
    </row>
    <row r="1054" spans="2:4" x14ac:dyDescent="0.25">
      <c r="B1054">
        <v>4370</v>
      </c>
      <c r="C1054" t="str">
        <f>+dict!C1054</f>
        <v>Prämie Rückdeckung f. Versorgungsleistg</v>
      </c>
      <c r="D1054" t="str">
        <f t="shared" si="16"/>
        <v>4370 Prämie Rückdeckung f. Versorgungsleistg</v>
      </c>
    </row>
    <row r="1055" spans="2:4" x14ac:dyDescent="0.25">
      <c r="B1055">
        <v>4380</v>
      </c>
      <c r="C1055" t="str">
        <f>+dict!C1055</f>
        <v>Beiträge</v>
      </c>
      <c r="D1055" t="str">
        <f t="shared" si="16"/>
        <v>4380 Beiträge</v>
      </c>
    </row>
    <row r="1056" spans="2:4" x14ac:dyDescent="0.25">
      <c r="B1056">
        <v>4390</v>
      </c>
      <c r="C1056" t="str">
        <f>+dict!C1056</f>
        <v>Sonstige Abgaben</v>
      </c>
      <c r="D1056" t="str">
        <f t="shared" si="16"/>
        <v>4390 Sonstige Abgaben</v>
      </c>
    </row>
    <row r="1057" spans="2:4" x14ac:dyDescent="0.25">
      <c r="B1057">
        <v>4396</v>
      </c>
      <c r="C1057" t="str">
        <f>+dict!C1057</f>
        <v>Abzugsf.Verspätungszuschlag/Zwangsgeld</v>
      </c>
      <c r="D1057" t="str">
        <f t="shared" si="16"/>
        <v>4396 Abzugsf.Verspätungszuschlag/Zwangsgeld</v>
      </c>
    </row>
    <row r="1058" spans="2:4" x14ac:dyDescent="0.25">
      <c r="B1058">
        <v>4397</v>
      </c>
      <c r="C1058" t="str">
        <f>+dict!C1058</f>
        <v>Nicht abzf.Verspät.zuschlag/Zwangsgeld</v>
      </c>
      <c r="D1058" t="str">
        <f t="shared" si="16"/>
        <v>4397 Nicht abzf.Verspät.zuschlag/Zwangsgeld</v>
      </c>
    </row>
    <row r="1059" spans="2:4" x14ac:dyDescent="0.25">
      <c r="B1059">
        <v>4500</v>
      </c>
      <c r="C1059" t="str">
        <f>+dict!C1059</f>
        <v>Fahrzeugkosten</v>
      </c>
      <c r="D1059" t="str">
        <f t="shared" si="16"/>
        <v>4500 Fahrzeugkosten</v>
      </c>
    </row>
    <row r="1060" spans="2:4" x14ac:dyDescent="0.25">
      <c r="B1060">
        <v>4510</v>
      </c>
      <c r="C1060" t="str">
        <f>+dict!C1060</f>
        <v>Kfz-Steuern</v>
      </c>
      <c r="D1060" t="str">
        <f t="shared" si="16"/>
        <v>4510 Kfz-Steuern</v>
      </c>
    </row>
    <row r="1061" spans="2:4" x14ac:dyDescent="0.25">
      <c r="B1061">
        <v>4520</v>
      </c>
      <c r="C1061" t="str">
        <f>+dict!C1061</f>
        <v>Kfz-Versicherungen</v>
      </c>
      <c r="D1061" t="str">
        <f t="shared" si="16"/>
        <v>4520 Kfz-Versicherungen</v>
      </c>
    </row>
    <row r="1062" spans="2:4" x14ac:dyDescent="0.25">
      <c r="B1062">
        <v>4530</v>
      </c>
      <c r="C1062" t="str">
        <f>+dict!C1062</f>
        <v>Laufende Kfz-Betriebskosten</v>
      </c>
      <c r="D1062" t="str">
        <f t="shared" si="16"/>
        <v>4530 Laufende Kfz-Betriebskosten</v>
      </c>
    </row>
    <row r="1063" spans="2:4" x14ac:dyDescent="0.25">
      <c r="B1063">
        <v>4540</v>
      </c>
      <c r="C1063" t="str">
        <f>+dict!C1063</f>
        <v>Kfz-Reparaturen</v>
      </c>
      <c r="D1063" t="str">
        <f t="shared" si="16"/>
        <v>4540 Kfz-Reparaturen</v>
      </c>
    </row>
    <row r="1064" spans="2:4" x14ac:dyDescent="0.25">
      <c r="B1064">
        <v>4550</v>
      </c>
      <c r="C1064" t="str">
        <f>+dict!C1064</f>
        <v>Garagenmieten</v>
      </c>
      <c r="D1064" t="str">
        <f t="shared" si="16"/>
        <v>4550 Garagenmieten</v>
      </c>
    </row>
    <row r="1065" spans="2:4" x14ac:dyDescent="0.25">
      <c r="B1065">
        <v>4560</v>
      </c>
      <c r="C1065" t="str">
        <f>+dict!C1065</f>
        <v>Mautgebühren</v>
      </c>
      <c r="D1065" t="str">
        <f t="shared" si="16"/>
        <v>4560 Mautgebühren</v>
      </c>
    </row>
    <row r="1066" spans="2:4" x14ac:dyDescent="0.25">
      <c r="B1066">
        <v>4570</v>
      </c>
      <c r="C1066" t="str">
        <f>+dict!C1066</f>
        <v>Mietleasing Kfz</v>
      </c>
      <c r="D1066" t="str">
        <f t="shared" si="16"/>
        <v>4570 Mietleasing Kfz</v>
      </c>
    </row>
    <row r="1067" spans="2:4" x14ac:dyDescent="0.25">
      <c r="B1067">
        <v>4575</v>
      </c>
      <c r="C1067" t="str">
        <f>+dict!C1067</f>
        <v>Mietleasing Elektrofahrzeuge</v>
      </c>
      <c r="D1067" t="str">
        <f t="shared" si="16"/>
        <v>4575 Mietleasing Elektrofahrzeuge</v>
      </c>
    </row>
    <row r="1068" spans="2:4" x14ac:dyDescent="0.25">
      <c r="B1068">
        <v>4580</v>
      </c>
      <c r="C1068" t="str">
        <f>+dict!C1068</f>
        <v>Sonstige Kfz-Kosten</v>
      </c>
      <c r="D1068" t="str">
        <f t="shared" si="16"/>
        <v>4580 Sonstige Kfz-Kosten</v>
      </c>
    </row>
    <row r="1069" spans="2:4" x14ac:dyDescent="0.25">
      <c r="B1069">
        <v>4590</v>
      </c>
      <c r="C1069" t="str">
        <f>+dict!C1069</f>
        <v>Kfz-Kosten betriebl.Nutzung Kfz im PV</v>
      </c>
      <c r="D1069" t="str">
        <f t="shared" si="16"/>
        <v>4590 Kfz-Kosten betriebl.Nutzung Kfz im PV</v>
      </c>
    </row>
    <row r="1070" spans="2:4" x14ac:dyDescent="0.25">
      <c r="B1070">
        <v>4595</v>
      </c>
      <c r="C1070" t="str">
        <f>+dict!C1070</f>
        <v>Fremdfahrzeugkosten</v>
      </c>
      <c r="D1070" t="str">
        <f t="shared" si="16"/>
        <v>4595 Fremdfahrzeugkosten</v>
      </c>
    </row>
    <row r="1071" spans="2:4" x14ac:dyDescent="0.25">
      <c r="B1071">
        <v>4600</v>
      </c>
      <c r="C1071" t="str">
        <f>+dict!C1071</f>
        <v>Werbekosten</v>
      </c>
      <c r="D1071" t="str">
        <f t="shared" si="16"/>
        <v>4600 Werbekosten</v>
      </c>
    </row>
    <row r="1072" spans="2:4" x14ac:dyDescent="0.25">
      <c r="B1072">
        <v>4605</v>
      </c>
      <c r="C1072" t="str">
        <f>+dict!C1072</f>
        <v>Streuartikel</v>
      </c>
      <c r="D1072" t="str">
        <f t="shared" si="16"/>
        <v>4605 Streuartikel</v>
      </c>
    </row>
    <row r="1073" spans="2:4" x14ac:dyDescent="0.25">
      <c r="B1073">
        <v>4630</v>
      </c>
      <c r="C1073" t="str">
        <f>+dict!C1073</f>
        <v>Geschenke abzugsfähig ohne § 37b EStG</v>
      </c>
      <c r="D1073" t="str">
        <f t="shared" si="16"/>
        <v>4630 Geschenke abzugsfähig ohne § 37b EStG</v>
      </c>
    </row>
    <row r="1074" spans="2:4" x14ac:dyDescent="0.25">
      <c r="B1074">
        <v>4631</v>
      </c>
      <c r="C1074" t="str">
        <f>+dict!C1074</f>
        <v>Geschenke abzugsfähig mit § 37b EStG</v>
      </c>
      <c r="D1074" t="str">
        <f t="shared" si="16"/>
        <v>4631 Geschenke abzugsfähig mit § 37b EStG</v>
      </c>
    </row>
    <row r="1075" spans="2:4" x14ac:dyDescent="0.25">
      <c r="B1075">
        <v>4632</v>
      </c>
      <c r="C1075" t="str">
        <f>+dict!C1075</f>
        <v>Pausch. Steuer Geschenke/Zuwend. abz.</v>
      </c>
      <c r="D1075" t="str">
        <f t="shared" si="16"/>
        <v>4632 Pausch. Steuer Geschenke/Zuwend. abz.</v>
      </c>
    </row>
    <row r="1076" spans="2:4" x14ac:dyDescent="0.25">
      <c r="B1076">
        <v>4635</v>
      </c>
      <c r="C1076" t="str">
        <f>+dict!C1076</f>
        <v>Geschenke n. abzugsfähig ohne §37b EStG</v>
      </c>
      <c r="D1076" t="str">
        <f t="shared" si="16"/>
        <v>4635 Geschenke n. abzugsfähig ohne §37b EStG</v>
      </c>
    </row>
    <row r="1077" spans="2:4" x14ac:dyDescent="0.25">
      <c r="B1077">
        <v>4636</v>
      </c>
      <c r="C1077" t="str">
        <f>+dict!C1077</f>
        <v>Geschenke n. abzugsfähig mit § 37b EStG</v>
      </c>
      <c r="D1077" t="str">
        <f t="shared" si="16"/>
        <v>4636 Geschenke n. abzugsfähig mit § 37b EStG</v>
      </c>
    </row>
    <row r="1078" spans="2:4" x14ac:dyDescent="0.25">
      <c r="B1078">
        <v>4637</v>
      </c>
      <c r="C1078" t="str">
        <f>+dict!C1078</f>
        <v>Pausch. Steuer Geschenke/Zuwend. n.abz.</v>
      </c>
      <c r="D1078" t="str">
        <f t="shared" si="16"/>
        <v>4637 Pausch. Steuer Geschenke/Zuwend. n.abz.</v>
      </c>
    </row>
    <row r="1079" spans="2:4" x14ac:dyDescent="0.25">
      <c r="B1079">
        <v>4638</v>
      </c>
      <c r="C1079" t="str">
        <f>+dict!C1079</f>
        <v>Geschenke ausschl.betrieblich genutzt</v>
      </c>
      <c r="D1079" t="str">
        <f t="shared" si="16"/>
        <v>4638 Geschenke ausschl.betrieblich genutzt</v>
      </c>
    </row>
    <row r="1080" spans="2:4" x14ac:dyDescent="0.25">
      <c r="B1080">
        <v>4639</v>
      </c>
      <c r="C1080" t="str">
        <f>+dict!C1080</f>
        <v>Zugaben mit § 37b EStG</v>
      </c>
      <c r="D1080" t="str">
        <f t="shared" si="16"/>
        <v>4639 Zugaben mit § 37b EStG</v>
      </c>
    </row>
    <row r="1081" spans="2:4" x14ac:dyDescent="0.25">
      <c r="B1081">
        <v>4640</v>
      </c>
      <c r="C1081" t="str">
        <f>+dict!C1081</f>
        <v>Repräsentationskosten</v>
      </c>
      <c r="D1081" t="str">
        <f t="shared" si="16"/>
        <v>4640 Repräsentationskosten</v>
      </c>
    </row>
    <row r="1082" spans="2:4" x14ac:dyDescent="0.25">
      <c r="B1082">
        <v>4650</v>
      </c>
      <c r="C1082" t="str">
        <f>+dict!C1082</f>
        <v>Bewirtungskosten</v>
      </c>
      <c r="D1082" t="str">
        <f t="shared" si="16"/>
        <v>4650 Bewirtungskosten</v>
      </c>
    </row>
    <row r="1083" spans="2:4" x14ac:dyDescent="0.25">
      <c r="B1083">
        <v>4651</v>
      </c>
      <c r="C1083" t="str">
        <f>+dict!C1083</f>
        <v>Eingeschr. abziehb.BA, abz. Anteil</v>
      </c>
      <c r="D1083" t="str">
        <f t="shared" si="16"/>
        <v>4651 Eingeschr. abziehb.BA, abz. Anteil</v>
      </c>
    </row>
    <row r="1084" spans="2:4" x14ac:dyDescent="0.25">
      <c r="B1084">
        <v>4652</v>
      </c>
      <c r="C1084" t="str">
        <f>+dict!C1084</f>
        <v>Eingeschr. abziehb.BA, n. abz. Anteil</v>
      </c>
      <c r="D1084" t="str">
        <f t="shared" si="16"/>
        <v>4652 Eingeschr. abziehb.BA, n. abz. Anteil</v>
      </c>
    </row>
    <row r="1085" spans="2:4" x14ac:dyDescent="0.25">
      <c r="B1085">
        <v>4653</v>
      </c>
      <c r="C1085" t="str">
        <f>+dict!C1085</f>
        <v>Aufmerksamkeiten</v>
      </c>
      <c r="D1085" t="str">
        <f t="shared" si="16"/>
        <v>4653 Aufmerksamkeiten</v>
      </c>
    </row>
    <row r="1086" spans="2:4" x14ac:dyDescent="0.25">
      <c r="B1086">
        <v>4654</v>
      </c>
      <c r="C1086" t="str">
        <f>+dict!C1086</f>
        <v>Nicht abzugsfähige Bewirtungskosten</v>
      </c>
      <c r="D1086" t="str">
        <f t="shared" si="16"/>
        <v>4654 Nicht abzugsfähige Bewirtungskosten</v>
      </c>
    </row>
    <row r="1087" spans="2:4" x14ac:dyDescent="0.25">
      <c r="B1087">
        <v>4655</v>
      </c>
      <c r="C1087" t="str">
        <f>+dict!C1087</f>
        <v>Nicht abzugsfähige Betriebsausgaben</v>
      </c>
      <c r="D1087" t="str">
        <f t="shared" si="16"/>
        <v>4655 Nicht abzugsfähige Betriebsausgaben</v>
      </c>
    </row>
    <row r="1088" spans="2:4" x14ac:dyDescent="0.25">
      <c r="B1088">
        <v>4660</v>
      </c>
      <c r="C1088" t="str">
        <f>+dict!C1088</f>
        <v>Reisekosten Arbeitnehmer</v>
      </c>
      <c r="D1088" t="str">
        <f t="shared" si="16"/>
        <v>4660 Reisekosten Arbeitnehmer</v>
      </c>
    </row>
    <row r="1089" spans="2:4" x14ac:dyDescent="0.25">
      <c r="B1089">
        <v>4663</v>
      </c>
      <c r="C1089" t="str">
        <f>+dict!C1089</f>
        <v>Reisekosten Arbeitnehmer, Fahrtkosten</v>
      </c>
      <c r="D1089" t="str">
        <f t="shared" si="16"/>
        <v>4663 Reisekosten Arbeitnehmer, Fahrtkosten</v>
      </c>
    </row>
    <row r="1090" spans="2:4" x14ac:dyDescent="0.25">
      <c r="B1090">
        <v>4664</v>
      </c>
      <c r="C1090" t="str">
        <f>+dict!C1090</f>
        <v>Reisekosten AN Verpfleg.mehraufwand</v>
      </c>
      <c r="D1090" t="str">
        <f t="shared" si="16"/>
        <v>4664 Reisekosten AN Verpfleg.mehraufwand</v>
      </c>
    </row>
    <row r="1091" spans="2:4" x14ac:dyDescent="0.25">
      <c r="B1091">
        <v>4666</v>
      </c>
      <c r="C1091" t="str">
        <f>+dict!C1091</f>
        <v>Reisekosten AN Übernachtungsaufwand</v>
      </c>
      <c r="D1091" t="str">
        <f t="shared" ref="D1091:D1154" si="17">+B1091&amp;" "&amp;C1091</f>
        <v>4666 Reisekosten AN Übernachtungsaufwand</v>
      </c>
    </row>
    <row r="1092" spans="2:4" x14ac:dyDescent="0.25">
      <c r="B1092">
        <v>4668</v>
      </c>
      <c r="C1092" t="str">
        <f>+dict!C1092</f>
        <v>Kilometergelderstattung Arbeitnehmer</v>
      </c>
      <c r="D1092" t="str">
        <f t="shared" si="17"/>
        <v>4668 Kilometergelderstattung Arbeitnehmer</v>
      </c>
    </row>
    <row r="1093" spans="2:4" x14ac:dyDescent="0.25">
      <c r="B1093">
        <v>4670</v>
      </c>
      <c r="C1093" t="str">
        <f>+dict!C1093</f>
        <v>Reisekosten Unternehmer</v>
      </c>
      <c r="D1093" t="str">
        <f t="shared" si="17"/>
        <v>4670 Reisekosten Unternehmer</v>
      </c>
    </row>
    <row r="1094" spans="2:4" x14ac:dyDescent="0.25">
      <c r="B1094">
        <v>4672</v>
      </c>
      <c r="C1094" t="str">
        <f>+dict!C1094</f>
        <v>Reisekosten Unternehmer, n.abz.Anteil</v>
      </c>
      <c r="D1094" t="str">
        <f t="shared" si="17"/>
        <v>4672 Reisekosten Unternehmer, n.abz.Anteil</v>
      </c>
    </row>
    <row r="1095" spans="2:4" x14ac:dyDescent="0.25">
      <c r="B1095">
        <v>4673</v>
      </c>
      <c r="C1095" t="str">
        <f>+dict!C1095</f>
        <v>Reisekosten Unternehmer, Fahrtkosten</v>
      </c>
      <c r="D1095" t="str">
        <f t="shared" si="17"/>
        <v>4673 Reisekosten Unternehmer, Fahrtkosten</v>
      </c>
    </row>
    <row r="1096" spans="2:4" x14ac:dyDescent="0.25">
      <c r="B1096">
        <v>4674</v>
      </c>
      <c r="C1096" t="str">
        <f>+dict!C1096</f>
        <v>Reisekosten UN Verpfleg.mehraufwand</v>
      </c>
      <c r="D1096" t="str">
        <f t="shared" si="17"/>
        <v>4674 Reisekosten UN Verpfleg.mehraufwand</v>
      </c>
    </row>
    <row r="1097" spans="2:4" x14ac:dyDescent="0.25">
      <c r="B1097">
        <v>4676</v>
      </c>
      <c r="C1097" t="str">
        <f>+dict!C1097</f>
        <v>Reisekosten UN Übernacht./Nebenkost</v>
      </c>
      <c r="D1097" t="str">
        <f t="shared" si="17"/>
        <v>4676 Reisekosten UN Übernacht./Nebenkost</v>
      </c>
    </row>
    <row r="1098" spans="2:4" x14ac:dyDescent="0.25">
      <c r="B1098">
        <v>4678</v>
      </c>
      <c r="C1098" t="str">
        <f>+dict!C1098</f>
        <v>Fahrten Wohng./Betrieb/Familie, abz.</v>
      </c>
      <c r="D1098" t="str">
        <f t="shared" si="17"/>
        <v>4678 Fahrten Wohng./Betrieb/Familie, abz.</v>
      </c>
    </row>
    <row r="1099" spans="2:4" x14ac:dyDescent="0.25">
      <c r="B1099">
        <v>4679</v>
      </c>
      <c r="C1099" t="str">
        <f>+dict!C1099</f>
        <v>Fahrten Wohng./Betrieb/Familie, n.abz</v>
      </c>
      <c r="D1099" t="str">
        <f t="shared" si="17"/>
        <v>4679 Fahrten Wohng./Betrieb/Familie, n.abz</v>
      </c>
    </row>
    <row r="1100" spans="2:4" x14ac:dyDescent="0.25">
      <c r="B1100">
        <v>4680</v>
      </c>
      <c r="C1100" t="str">
        <f>+dict!C1100</f>
        <v>Fahrten Wohng./Betrieb/Familie, Haben</v>
      </c>
      <c r="D1100" t="str">
        <f t="shared" si="17"/>
        <v>4680 Fahrten Wohng./Betrieb/Familie, Haben</v>
      </c>
    </row>
    <row r="1101" spans="2:4" x14ac:dyDescent="0.25">
      <c r="B1101">
        <v>4681</v>
      </c>
      <c r="C1101" t="str">
        <f>+dict!C1101</f>
        <v>Verpfl.Mehraufwend. dopp. Haushaltsf. UN</v>
      </c>
      <c r="D1101" t="str">
        <f t="shared" si="17"/>
        <v>4681 Verpfl.Mehraufwend. dopp. Haushaltsf. UN</v>
      </c>
    </row>
    <row r="1102" spans="2:4" x14ac:dyDescent="0.25">
      <c r="B1102">
        <v>4700</v>
      </c>
      <c r="C1102" t="str">
        <f>+dict!C1102</f>
        <v>Kosten Warenabgabe</v>
      </c>
      <c r="D1102" t="str">
        <f t="shared" si="17"/>
        <v>4700 Kosten Warenabgabe</v>
      </c>
    </row>
    <row r="1103" spans="2:4" x14ac:dyDescent="0.25">
      <c r="B1103">
        <v>4710</v>
      </c>
      <c r="C1103" t="str">
        <f>+dict!C1103</f>
        <v>Verpackungsmaterial</v>
      </c>
      <c r="D1103" t="str">
        <f t="shared" si="17"/>
        <v>4710 Verpackungsmaterial</v>
      </c>
    </row>
    <row r="1104" spans="2:4" x14ac:dyDescent="0.25">
      <c r="B1104">
        <v>4730</v>
      </c>
      <c r="C1104" t="str">
        <f>+dict!C1104</f>
        <v>Ausgangsfrachten</v>
      </c>
      <c r="D1104" t="str">
        <f t="shared" si="17"/>
        <v>4730 Ausgangsfrachten</v>
      </c>
    </row>
    <row r="1105" spans="2:4" x14ac:dyDescent="0.25">
      <c r="B1105">
        <v>4750</v>
      </c>
      <c r="C1105" t="str">
        <f>+dict!C1105</f>
        <v>Transportversicherungen</v>
      </c>
      <c r="D1105" t="str">
        <f t="shared" si="17"/>
        <v>4750 Transportversicherungen</v>
      </c>
    </row>
    <row r="1106" spans="2:4" x14ac:dyDescent="0.25">
      <c r="B1106">
        <v>4760</v>
      </c>
      <c r="C1106" t="str">
        <f>+dict!C1106</f>
        <v>Verkaufsprovisionen</v>
      </c>
      <c r="D1106" t="str">
        <f t="shared" si="17"/>
        <v>4760 Verkaufsprovisionen</v>
      </c>
    </row>
    <row r="1107" spans="2:4" x14ac:dyDescent="0.25">
      <c r="B1107">
        <v>4780</v>
      </c>
      <c r="C1107" t="str">
        <f>+dict!C1107</f>
        <v>Fremdarbeiten (Vertrieb)</v>
      </c>
      <c r="D1107" t="str">
        <f t="shared" si="17"/>
        <v>4780 Fremdarbeiten (Vertrieb)</v>
      </c>
    </row>
    <row r="1108" spans="2:4" x14ac:dyDescent="0.25">
      <c r="B1108">
        <v>4790</v>
      </c>
      <c r="C1108" t="str">
        <f>+dict!C1108</f>
        <v>Aufwand für Gewährleistungen</v>
      </c>
      <c r="D1108" t="str">
        <f t="shared" si="17"/>
        <v>4790 Aufwand für Gewährleistungen</v>
      </c>
    </row>
    <row r="1109" spans="2:4" x14ac:dyDescent="0.25">
      <c r="B1109">
        <v>4800</v>
      </c>
      <c r="C1109" t="str">
        <f>+dict!C1109</f>
        <v>Reparatur/Instandh. Anlagen u. Maschinen</v>
      </c>
      <c r="D1109" t="str">
        <f t="shared" si="17"/>
        <v>4800 Reparatur/Instandh. Anlagen u. Maschinen</v>
      </c>
    </row>
    <row r="1110" spans="2:4" x14ac:dyDescent="0.25">
      <c r="B1110">
        <v>4801</v>
      </c>
      <c r="C1110" t="str">
        <f>+dict!C1110</f>
        <v>Reparatur u.Instandhaltung von Bauten</v>
      </c>
      <c r="D1110" t="str">
        <f t="shared" si="17"/>
        <v>4801 Reparatur u.Instandhaltung von Bauten</v>
      </c>
    </row>
    <row r="1111" spans="2:4" x14ac:dyDescent="0.25">
      <c r="B1111">
        <v>4805</v>
      </c>
      <c r="C1111" t="str">
        <f>+dict!C1111</f>
        <v>Reparatur/Instandh.v.and.Anlagen u. BGA</v>
      </c>
      <c r="D1111" t="str">
        <f t="shared" si="17"/>
        <v>4805 Reparatur/Instandh.v.and.Anlagen u. BGA</v>
      </c>
    </row>
    <row r="1112" spans="2:4" x14ac:dyDescent="0.25">
      <c r="B1112">
        <v>4806</v>
      </c>
      <c r="C1112" t="str">
        <f>+dict!C1112</f>
        <v>Wartungskosten für Hard- und Software</v>
      </c>
      <c r="D1112" t="str">
        <f t="shared" si="17"/>
        <v>4806 Wartungskosten für Hard- und Software</v>
      </c>
    </row>
    <row r="1113" spans="2:4" x14ac:dyDescent="0.25">
      <c r="B1113">
        <v>4808</v>
      </c>
      <c r="C1113" t="str">
        <f>+dict!C1113</f>
        <v>Zuführung zu Aufwandsrückstellungen</v>
      </c>
      <c r="D1113" t="str">
        <f t="shared" si="17"/>
        <v>4808 Zuführung zu Aufwandsrückstellungen</v>
      </c>
    </row>
    <row r="1114" spans="2:4" x14ac:dyDescent="0.25">
      <c r="B1114">
        <v>4809</v>
      </c>
      <c r="C1114" t="str">
        <f>+dict!C1114</f>
        <v>Sonstige Reparaturen u.Instandhaltungen</v>
      </c>
      <c r="D1114" t="str">
        <f t="shared" si="17"/>
        <v>4809 Sonstige Reparaturen u.Instandhaltungen</v>
      </c>
    </row>
    <row r="1115" spans="2:4" x14ac:dyDescent="0.25">
      <c r="B1115">
        <v>4810</v>
      </c>
      <c r="C1115" t="str">
        <f>+dict!C1115</f>
        <v>Mietleasing bewegl. WG techn. Anlagen</v>
      </c>
      <c r="D1115" t="str">
        <f t="shared" si="17"/>
        <v>4810 Mietleasing bewegl. WG techn. Anlagen</v>
      </c>
    </row>
    <row r="1116" spans="2:4" x14ac:dyDescent="0.25">
      <c r="B1116">
        <v>4815</v>
      </c>
      <c r="C1116" t="str">
        <f>+dict!C1116</f>
        <v>Kaufleasing</v>
      </c>
      <c r="D1116" t="str">
        <f t="shared" si="17"/>
        <v>4815 Kaufleasing</v>
      </c>
    </row>
    <row r="1117" spans="2:4" x14ac:dyDescent="0.25">
      <c r="B1117">
        <v>4822</v>
      </c>
      <c r="C1117" t="str">
        <f>+dict!C1117</f>
        <v>Abschreibung immaterielle VermG</v>
      </c>
      <c r="D1117" t="str">
        <f t="shared" si="17"/>
        <v>4822 Abschreibung immaterielle VermG</v>
      </c>
    </row>
    <row r="1118" spans="2:4" x14ac:dyDescent="0.25">
      <c r="B1118">
        <v>4823</v>
      </c>
      <c r="C1118" t="str">
        <f>+dict!C1118</f>
        <v>Abschreibung selbst geschaffene imm. VG</v>
      </c>
      <c r="D1118" t="str">
        <f t="shared" si="17"/>
        <v>4823 Abschreibung selbst geschaffene imm. VG</v>
      </c>
    </row>
    <row r="1119" spans="2:4" x14ac:dyDescent="0.25">
      <c r="B1119">
        <v>4824</v>
      </c>
      <c r="C1119" t="str">
        <f>+dict!C1119</f>
        <v>Abschr. Geschäfts- oder Firmenwert</v>
      </c>
      <c r="D1119" t="str">
        <f t="shared" si="17"/>
        <v>4824 Abschr. Geschäfts- oder Firmenwert</v>
      </c>
    </row>
    <row r="1120" spans="2:4" x14ac:dyDescent="0.25">
      <c r="B1120">
        <v>4825</v>
      </c>
      <c r="C1120" t="str">
        <f>+dict!C1120</f>
        <v>Apl. Abschreib. Geschäfts-, Firmenwert</v>
      </c>
      <c r="D1120" t="str">
        <f t="shared" si="17"/>
        <v>4825 Apl. Abschreib. Geschäfts-, Firmenwert</v>
      </c>
    </row>
    <row r="1121" spans="2:4" x14ac:dyDescent="0.25">
      <c r="B1121">
        <v>4826</v>
      </c>
      <c r="C1121" t="str">
        <f>+dict!C1121</f>
        <v>Apl. Abschreibungen immaterielle VermG</v>
      </c>
      <c r="D1121" t="str">
        <f t="shared" si="17"/>
        <v>4826 Apl. Abschreibungen immaterielle VermG</v>
      </c>
    </row>
    <row r="1122" spans="2:4" x14ac:dyDescent="0.25">
      <c r="B1122">
        <v>4827</v>
      </c>
      <c r="C1122" t="str">
        <f>+dict!C1122</f>
        <v>Apl. Abschreibung selbst gesch. imm.VG</v>
      </c>
      <c r="D1122" t="str">
        <f t="shared" si="17"/>
        <v>4827 Apl. Abschreibung selbst gesch. imm.VG</v>
      </c>
    </row>
    <row r="1123" spans="2:4" x14ac:dyDescent="0.25">
      <c r="B1123">
        <v>4830</v>
      </c>
      <c r="C1123" t="str">
        <f>+dict!C1123</f>
        <v>Abschreibungen auf Sachanlagen</v>
      </c>
      <c r="D1123" t="str">
        <f t="shared" si="17"/>
        <v>4830 Abschreibungen auf Sachanlagen</v>
      </c>
    </row>
    <row r="1124" spans="2:4" x14ac:dyDescent="0.25">
      <c r="B1124">
        <v>4831</v>
      </c>
      <c r="C1124" t="str">
        <f>+dict!C1124</f>
        <v>Abschreibungen auf Gebäude</v>
      </c>
      <c r="D1124" t="str">
        <f t="shared" si="17"/>
        <v>4831 Abschreibungen auf Gebäude</v>
      </c>
    </row>
    <row r="1125" spans="2:4" x14ac:dyDescent="0.25">
      <c r="B1125">
        <v>4832</v>
      </c>
      <c r="C1125" t="str">
        <f>+dict!C1125</f>
        <v>Abschreibungen auf Kfz</v>
      </c>
      <c r="D1125" t="str">
        <f t="shared" si="17"/>
        <v>4832 Abschreibungen auf Kfz</v>
      </c>
    </row>
    <row r="1126" spans="2:4" x14ac:dyDescent="0.25">
      <c r="B1126">
        <v>4833</v>
      </c>
      <c r="C1126" t="str">
        <f>+dict!C1126</f>
        <v>Abschreibung Arbeitszimmer</v>
      </c>
      <c r="D1126" t="str">
        <f t="shared" si="17"/>
        <v>4833 Abschreibung Arbeitszimmer</v>
      </c>
    </row>
    <row r="1127" spans="2:4" x14ac:dyDescent="0.25">
      <c r="B1127">
        <v>4840</v>
      </c>
      <c r="C1127" t="str">
        <f>+dict!C1127</f>
        <v>Apl. Abschreibungen auf Sachanlagen</v>
      </c>
      <c r="D1127" t="str">
        <f t="shared" si="17"/>
        <v>4840 Apl. Abschreibungen auf Sachanlagen</v>
      </c>
    </row>
    <row r="1128" spans="2:4" x14ac:dyDescent="0.25">
      <c r="B1128">
        <v>4841</v>
      </c>
      <c r="C1128" t="str">
        <f>+dict!C1128</f>
        <v>Außergewöhnliche Abschreibung Gebäude</v>
      </c>
      <c r="D1128" t="str">
        <f t="shared" si="17"/>
        <v>4841 Außergewöhnliche Abschreibung Gebäude</v>
      </c>
    </row>
    <row r="1129" spans="2:4" x14ac:dyDescent="0.25">
      <c r="B1129">
        <v>4842</v>
      </c>
      <c r="C1129" t="str">
        <f>+dict!C1129</f>
        <v>Außergewöhnliche Abschreibung auf Kfz</v>
      </c>
      <c r="D1129" t="str">
        <f t="shared" si="17"/>
        <v>4842 Außergewöhnliche Abschreibung auf Kfz</v>
      </c>
    </row>
    <row r="1130" spans="2:4" x14ac:dyDescent="0.25">
      <c r="B1130">
        <v>4843</v>
      </c>
      <c r="C1130" t="str">
        <f>+dict!C1130</f>
        <v>Außergewöhnliche Abschreibung so. WG</v>
      </c>
      <c r="D1130" t="str">
        <f t="shared" si="17"/>
        <v>4843 Außergewöhnliche Abschreibung so. WG</v>
      </c>
    </row>
    <row r="1131" spans="2:4" x14ac:dyDescent="0.25">
      <c r="B1131">
        <v>4850</v>
      </c>
      <c r="C1131" t="str">
        <f>+dict!C1131</f>
        <v>Abschreib.Sachanlagen/stl. So-Vorschr.</v>
      </c>
      <c r="D1131" t="str">
        <f t="shared" si="17"/>
        <v>4850 Abschreib.Sachanlagen/stl. So-Vorschr.</v>
      </c>
    </row>
    <row r="1132" spans="2:4" x14ac:dyDescent="0.25">
      <c r="B1132">
        <v>4851</v>
      </c>
      <c r="C1132" t="str">
        <f>+dict!C1132</f>
        <v>Sonderabschr. § 7g (5) EStG ohne Kfz</v>
      </c>
      <c r="D1132" t="str">
        <f t="shared" si="17"/>
        <v>4851 Sonderabschr. § 7g (5) EStG ohne Kfz</v>
      </c>
    </row>
    <row r="1133" spans="2:4" x14ac:dyDescent="0.25">
      <c r="B1133">
        <v>4852</v>
      </c>
      <c r="C1133" t="str">
        <f>+dict!C1133</f>
        <v>Sonderabschr. § 7g (5) EStG für Kfz</v>
      </c>
      <c r="D1133" t="str">
        <f t="shared" si="17"/>
        <v>4852 Sonderabschr. § 7g (5) EStG für Kfz</v>
      </c>
    </row>
    <row r="1134" spans="2:4" x14ac:dyDescent="0.25">
      <c r="B1134">
        <v>4853</v>
      </c>
      <c r="C1134" t="str">
        <f>+dict!C1134</f>
        <v>Kürzung AHK § 7g (2) EStG ohne Kfz</v>
      </c>
      <c r="D1134" t="str">
        <f t="shared" si="17"/>
        <v>4853 Kürzung AHK § 7g (2) EStG ohne Kfz</v>
      </c>
    </row>
    <row r="1135" spans="2:4" x14ac:dyDescent="0.25">
      <c r="B1135">
        <v>4854</v>
      </c>
      <c r="C1135" t="str">
        <f>+dict!C1135</f>
        <v>Kürzung AHK § 7g (2) EStG für Kfz</v>
      </c>
      <c r="D1135" t="str">
        <f t="shared" si="17"/>
        <v>4854 Kürzung AHK § 7g (2) EStG für Kfz</v>
      </c>
    </row>
    <row r="1136" spans="2:4" x14ac:dyDescent="0.25">
      <c r="B1136">
        <v>4855</v>
      </c>
      <c r="C1136" t="str">
        <f>+dict!C1136</f>
        <v>Sofortabschreibung GWG</v>
      </c>
      <c r="D1136" t="str">
        <f t="shared" si="17"/>
        <v>4855 Sofortabschreibung GWG</v>
      </c>
    </row>
    <row r="1137" spans="2:4" x14ac:dyDescent="0.25">
      <c r="B1137">
        <v>4856</v>
      </c>
      <c r="C1137" t="str">
        <f>+dict!C1137</f>
        <v>Sonderabschreibungen nach § 7b EStG</v>
      </c>
      <c r="D1137" t="str">
        <f t="shared" si="17"/>
        <v>4856 Sonderabschreibungen nach § 7b EStG</v>
      </c>
    </row>
    <row r="1138" spans="2:4" x14ac:dyDescent="0.25">
      <c r="B1138">
        <v>4859</v>
      </c>
      <c r="C1138" t="str">
        <f>+dict!C1138</f>
        <v>Abzugsbetrag nach § 6b EStG</v>
      </c>
      <c r="D1138" t="str">
        <f t="shared" si="17"/>
        <v>4859 Abzugsbetrag nach § 6b EStG</v>
      </c>
    </row>
    <row r="1139" spans="2:4" x14ac:dyDescent="0.25">
      <c r="B1139">
        <v>4860</v>
      </c>
      <c r="C1139" t="str">
        <f>+dict!C1139</f>
        <v>Abschreibungen auf aktivierte GWG</v>
      </c>
      <c r="D1139" t="str">
        <f t="shared" si="17"/>
        <v>4860 Abschreibungen auf aktivierte GWG</v>
      </c>
    </row>
    <row r="1140" spans="2:4" x14ac:dyDescent="0.25">
      <c r="B1140">
        <v>4862</v>
      </c>
      <c r="C1140" t="str">
        <f>+dict!C1140</f>
        <v>Abschreibungen auf WG Sammelposten</v>
      </c>
      <c r="D1140" t="str">
        <f t="shared" si="17"/>
        <v>4862 Abschreibungen auf WG Sammelposten</v>
      </c>
    </row>
    <row r="1141" spans="2:4" x14ac:dyDescent="0.25">
      <c r="B1141">
        <v>4865</v>
      </c>
      <c r="C1141" t="str">
        <f>+dict!C1141</f>
        <v>Apl. Abschreibungen auf aktivierte GWG</v>
      </c>
      <c r="D1141" t="str">
        <f t="shared" si="17"/>
        <v>4865 Apl. Abschreibungen auf aktivierte GWG</v>
      </c>
    </row>
    <row r="1142" spans="2:4" x14ac:dyDescent="0.25">
      <c r="B1142">
        <v>4866</v>
      </c>
      <c r="C1142" t="str">
        <f>+dict!C1142</f>
        <v>Abschr. Finanzanlagen (n. dauerhaft)</v>
      </c>
      <c r="D1142" t="str">
        <f t="shared" si="17"/>
        <v>4866 Abschr. Finanzanlagen (n. dauerhaft)</v>
      </c>
    </row>
    <row r="1143" spans="2:4" x14ac:dyDescent="0.25">
      <c r="B1143">
        <v>4870</v>
      </c>
      <c r="C1143" t="str">
        <f>+dict!C1143</f>
        <v>Abschreibung Finanzanlagen (dauerhaft)</v>
      </c>
      <c r="D1143" t="str">
        <f t="shared" si="17"/>
        <v>4870 Abschreibung Finanzanlagen (dauerhaft)</v>
      </c>
    </row>
    <row r="1144" spans="2:4" x14ac:dyDescent="0.25">
      <c r="B1144">
        <v>4871</v>
      </c>
      <c r="C1144" t="str">
        <f>+dict!C1144</f>
        <v>Abschr. Finanzanl., zT.n.abz.(dauerhaft)</v>
      </c>
      <c r="D1144" t="str">
        <f t="shared" si="17"/>
        <v>4871 Abschr. Finanzanl., zT.n.abz.(dauerhaft)</v>
      </c>
    </row>
    <row r="1145" spans="2:4" x14ac:dyDescent="0.25">
      <c r="B1145">
        <v>4872</v>
      </c>
      <c r="C1145" t="str">
        <f>+dict!C1145</f>
        <v>Verlustanteile Mitunternehmerschaften</v>
      </c>
      <c r="D1145" t="str">
        <f t="shared" si="17"/>
        <v>4872 Verlustanteile Mitunternehmerschaften</v>
      </c>
    </row>
    <row r="1146" spans="2:4" x14ac:dyDescent="0.25">
      <c r="B1146">
        <v>4873</v>
      </c>
      <c r="C1146" t="str">
        <f>+dict!C1146</f>
        <v>AfA Finanzanlagen § 6b EStG z.T. n.abz.</v>
      </c>
      <c r="D1146" t="str">
        <f t="shared" si="17"/>
        <v>4873 AfA Finanzanlagen § 6b EStG z.T. n.abz.</v>
      </c>
    </row>
    <row r="1147" spans="2:4" x14ac:dyDescent="0.25">
      <c r="B1147">
        <v>4874</v>
      </c>
      <c r="C1147" t="str">
        <f>+dict!C1147</f>
        <v>Abschreibung Finanzanlagen § 6b EStG</v>
      </c>
      <c r="D1147" t="str">
        <f t="shared" si="17"/>
        <v>4874 Abschreibung Finanzanlagen § 6b EStG</v>
      </c>
    </row>
    <row r="1148" spans="2:4" x14ac:dyDescent="0.25">
      <c r="B1148">
        <v>4875</v>
      </c>
      <c r="C1148" t="str">
        <f>+dict!C1148</f>
        <v>Abschreibungen Wertpapiere des UV</v>
      </c>
      <c r="D1148" t="str">
        <f t="shared" si="17"/>
        <v>4875 Abschreibungen Wertpapiere des UV</v>
      </c>
    </row>
    <row r="1149" spans="2:4" x14ac:dyDescent="0.25">
      <c r="B1149">
        <v>4876</v>
      </c>
      <c r="C1149" t="str">
        <f>+dict!C1149</f>
        <v>Abschreibungen Wertpap. UV z.T. n.abz.</v>
      </c>
      <c r="D1149" t="str">
        <f t="shared" si="17"/>
        <v>4876 Abschreibungen Wertpap. UV z.T. n.abz.</v>
      </c>
    </row>
    <row r="1150" spans="2:4" x14ac:dyDescent="0.25">
      <c r="B1150">
        <v>4877</v>
      </c>
      <c r="C1150" t="str">
        <f>+dict!C1150</f>
        <v>Abschreibungen Finanzanlagen, verb.UN</v>
      </c>
      <c r="D1150" t="str">
        <f t="shared" si="17"/>
        <v>4877 Abschreibungen Finanzanlagen, verb.UN</v>
      </c>
    </row>
    <row r="1151" spans="2:4" x14ac:dyDescent="0.25">
      <c r="B1151">
        <v>4878</v>
      </c>
      <c r="C1151" t="str">
        <f>+dict!C1151</f>
        <v>Abschreibungen auf WP des UV, verb. UN</v>
      </c>
      <c r="D1151" t="str">
        <f t="shared" si="17"/>
        <v>4878 Abschreibungen auf WP des UV, verb. UN</v>
      </c>
    </row>
    <row r="1152" spans="2:4" x14ac:dyDescent="0.25">
      <c r="B1152">
        <v>4880</v>
      </c>
      <c r="C1152" t="str">
        <f>+dict!C1152</f>
        <v>Abschr. sonst. VG des UV (unübl.Höhe)</v>
      </c>
      <c r="D1152" t="str">
        <f t="shared" si="17"/>
        <v>4880 Abschr. sonst. VG des UV (unübl.Höhe)</v>
      </c>
    </row>
    <row r="1153" spans="2:4" x14ac:dyDescent="0.25">
      <c r="B1153">
        <v>4882</v>
      </c>
      <c r="C1153" t="str">
        <f>+dict!C1153</f>
        <v>Steuerr. Abschr. auf UV (unübliche Höhe)</v>
      </c>
      <c r="D1153" t="str">
        <f t="shared" si="17"/>
        <v>4882 Steuerr. Abschr. auf UV (unübliche Höhe)</v>
      </c>
    </row>
    <row r="1154" spans="2:4" x14ac:dyDescent="0.25">
      <c r="B1154">
        <v>4886</v>
      </c>
      <c r="C1154" t="str">
        <f>+dict!C1154</f>
        <v>AfA UV außer Vorr Wertp UV (übl. Höhe)</v>
      </c>
      <c r="D1154" t="str">
        <f t="shared" si="17"/>
        <v>4886 AfA UV außer Vorr Wertp UV (übl. Höhe)</v>
      </c>
    </row>
    <row r="1155" spans="2:4" x14ac:dyDescent="0.25">
      <c r="B1155">
        <v>4887</v>
      </c>
      <c r="C1155" t="str">
        <f>+dict!C1155</f>
        <v>Steuerr AfA UV auß Vorr Wertp (übl Höhe)</v>
      </c>
      <c r="D1155" t="str">
        <f t="shared" ref="D1155:D1218" si="18">+B1155&amp;" "&amp;C1155</f>
        <v>4887 Steuerr AfA UV auß Vorr Wertp (übl Höhe)</v>
      </c>
    </row>
    <row r="1156" spans="2:4" x14ac:dyDescent="0.25">
      <c r="B1156">
        <v>4892</v>
      </c>
      <c r="C1156" t="str">
        <f>+dict!C1156</f>
        <v>Abschreibungen RHB/Waren, unüblich hoch</v>
      </c>
      <c r="D1156" t="str">
        <f t="shared" si="18"/>
        <v>4892 Abschreibungen RHB/Waren, unüblich hoch</v>
      </c>
    </row>
    <row r="1157" spans="2:4" x14ac:dyDescent="0.25">
      <c r="B1157">
        <v>4893</v>
      </c>
      <c r="C1157" t="str">
        <f>+dict!C1157</f>
        <v>Abschr. fertige, unfert. EZ, unübl.hoch</v>
      </c>
      <c r="D1157" t="str">
        <f t="shared" si="18"/>
        <v>4893 Abschr. fertige, unfert. EZ, unübl.hoch</v>
      </c>
    </row>
    <row r="1158" spans="2:4" x14ac:dyDescent="0.25">
      <c r="B1158">
        <v>4900</v>
      </c>
      <c r="C1158" t="str">
        <f>+dict!C1158</f>
        <v>Sonstige betriebliche Aufwendungen</v>
      </c>
      <c r="D1158" t="str">
        <f t="shared" si="18"/>
        <v>4900 Sonstige betriebliche Aufwendungen</v>
      </c>
    </row>
    <row r="1159" spans="2:4" x14ac:dyDescent="0.25">
      <c r="B1159">
        <v>4902</v>
      </c>
      <c r="C1159" t="str">
        <f>+dict!C1159</f>
        <v>Interimskonto Vorsteuervergütung</v>
      </c>
      <c r="D1159" t="str">
        <f t="shared" si="18"/>
        <v>4902 Interimskonto Vorsteuervergütung</v>
      </c>
    </row>
    <row r="1160" spans="2:4" x14ac:dyDescent="0.25">
      <c r="B1160">
        <v>4905</v>
      </c>
      <c r="C1160" t="str">
        <f>+dict!C1160</f>
        <v>Sonstige betriebl.u.regelm.Aufwendungen</v>
      </c>
      <c r="D1160" t="str">
        <f t="shared" si="18"/>
        <v>4905 Sonstige betriebl.u.regelm.Aufwendungen</v>
      </c>
    </row>
    <row r="1161" spans="2:4" x14ac:dyDescent="0.25">
      <c r="B1161">
        <v>4909</v>
      </c>
      <c r="C1161" t="str">
        <f>+dict!C1161</f>
        <v>Fremdleistungen und Fremdarbeiten</v>
      </c>
      <c r="D1161" t="str">
        <f t="shared" si="18"/>
        <v>4909 Fremdleistungen und Fremdarbeiten</v>
      </c>
    </row>
    <row r="1162" spans="2:4" x14ac:dyDescent="0.25">
      <c r="B1162">
        <v>4910</v>
      </c>
      <c r="C1162" t="str">
        <f>+dict!C1162</f>
        <v>Porto</v>
      </c>
      <c r="D1162" t="str">
        <f t="shared" si="18"/>
        <v>4910 Porto</v>
      </c>
    </row>
    <row r="1163" spans="2:4" x14ac:dyDescent="0.25">
      <c r="B1163">
        <v>4920</v>
      </c>
      <c r="C1163" t="str">
        <f>+dict!C1163</f>
        <v>Telefon</v>
      </c>
      <c r="D1163" t="str">
        <f t="shared" si="18"/>
        <v>4920 Telefon</v>
      </c>
    </row>
    <row r="1164" spans="2:4" x14ac:dyDescent="0.25">
      <c r="B1164">
        <v>4921</v>
      </c>
      <c r="C1164" t="str">
        <f>+dict!C1164</f>
        <v>Handy</v>
      </c>
      <c r="D1164" t="str">
        <f t="shared" si="18"/>
        <v>4921 Handy</v>
      </c>
    </row>
    <row r="1165" spans="2:4" x14ac:dyDescent="0.25">
      <c r="B1165">
        <v>4923</v>
      </c>
      <c r="C1165" t="str">
        <f>+dict!C1165</f>
        <v>Domainkosten</v>
      </c>
      <c r="D1165" t="str">
        <f t="shared" si="18"/>
        <v>4923 Domainkosten</v>
      </c>
    </row>
    <row r="1166" spans="2:4" x14ac:dyDescent="0.25">
      <c r="B1166">
        <v>4924</v>
      </c>
      <c r="C1166" t="str">
        <f>+dict!C1166</f>
        <v>Internetserver</v>
      </c>
      <c r="D1166" t="str">
        <f t="shared" si="18"/>
        <v>4924 Internetserver</v>
      </c>
    </row>
    <row r="1167" spans="2:4" x14ac:dyDescent="0.25">
      <c r="B1167">
        <v>4925</v>
      </c>
      <c r="C1167" t="str">
        <f>+dict!C1167</f>
        <v>Telefax und Internetkosten</v>
      </c>
      <c r="D1167" t="str">
        <f t="shared" si="18"/>
        <v>4925 Telefax und Internetkosten</v>
      </c>
    </row>
    <row r="1168" spans="2:4" x14ac:dyDescent="0.25">
      <c r="B1168">
        <v>4930</v>
      </c>
      <c r="C1168" t="str">
        <f>+dict!C1168</f>
        <v>Bürobedarf</v>
      </c>
      <c r="D1168" t="str">
        <f t="shared" si="18"/>
        <v>4930 Bürobedarf</v>
      </c>
    </row>
    <row r="1169" spans="2:4" x14ac:dyDescent="0.25">
      <c r="B1169">
        <v>4940</v>
      </c>
      <c r="C1169" t="str">
        <f>+dict!C1169</f>
        <v>Zeitschriften, Bücher (Fachliteratur)</v>
      </c>
      <c r="D1169" t="str">
        <f t="shared" si="18"/>
        <v>4940 Zeitschriften, Bücher (Fachliteratur)</v>
      </c>
    </row>
    <row r="1170" spans="2:4" x14ac:dyDescent="0.25">
      <c r="B1170">
        <v>4945</v>
      </c>
      <c r="C1170" t="str">
        <f>+dict!C1170</f>
        <v>Fortbildungskosten</v>
      </c>
      <c r="D1170" t="str">
        <f t="shared" si="18"/>
        <v>4945 Fortbildungskosten</v>
      </c>
    </row>
    <row r="1171" spans="2:4" x14ac:dyDescent="0.25">
      <c r="B1171">
        <v>4946</v>
      </c>
      <c r="C1171" t="str">
        <f>+dict!C1171</f>
        <v>Freiwillige Sozialleistungen</v>
      </c>
      <c r="D1171" t="str">
        <f t="shared" si="18"/>
        <v>4946 Freiwillige Sozialleistungen</v>
      </c>
    </row>
    <row r="1172" spans="2:4" x14ac:dyDescent="0.25">
      <c r="B1172">
        <v>4948</v>
      </c>
      <c r="C1172" t="str">
        <f>+dict!C1172</f>
        <v>Vergütungen an Mitunternehmer §15 EStG</v>
      </c>
      <c r="D1172" t="str">
        <f t="shared" si="18"/>
        <v>4948 Vergütungen an Mitunternehmer §15 EStG</v>
      </c>
    </row>
    <row r="1173" spans="2:4" x14ac:dyDescent="0.25">
      <c r="B1173">
        <v>4949</v>
      </c>
      <c r="C1173" t="str">
        <f>+dict!C1173</f>
        <v>Haftungsvergütung MU § 15 EStG</v>
      </c>
      <c r="D1173" t="str">
        <f t="shared" si="18"/>
        <v>4949 Haftungsvergütung MU § 15 EStG</v>
      </c>
    </row>
    <row r="1174" spans="2:4" x14ac:dyDescent="0.25">
      <c r="B1174">
        <v>4950</v>
      </c>
      <c r="C1174" t="str">
        <f>+dict!C1174</f>
        <v>Rechts- und Beratungskosten</v>
      </c>
      <c r="D1174" t="str">
        <f t="shared" si="18"/>
        <v>4950 Rechts- und Beratungskosten</v>
      </c>
    </row>
    <row r="1175" spans="2:4" x14ac:dyDescent="0.25">
      <c r="B1175">
        <v>4955</v>
      </c>
      <c r="C1175" t="str">
        <f>+dict!C1175</f>
        <v>Buchführungskosten</v>
      </c>
      <c r="D1175" t="str">
        <f t="shared" si="18"/>
        <v>4955 Buchführungskosten</v>
      </c>
    </row>
    <row r="1176" spans="2:4" x14ac:dyDescent="0.25">
      <c r="B1176">
        <v>4957</v>
      </c>
      <c r="C1176" t="str">
        <f>+dict!C1176</f>
        <v>Abschluss- und Prüfungskosten</v>
      </c>
      <c r="D1176" t="str">
        <f t="shared" si="18"/>
        <v>4957 Abschluss- und Prüfungskosten</v>
      </c>
    </row>
    <row r="1177" spans="2:4" x14ac:dyDescent="0.25">
      <c r="B1177">
        <v>4958</v>
      </c>
      <c r="C1177" t="str">
        <f>+dict!C1177</f>
        <v>Vergütung Ges.er Miete, Pacht bew. WG</v>
      </c>
      <c r="D1177" t="str">
        <f t="shared" si="18"/>
        <v>4958 Vergütung Ges.er Miete, Pacht bew. WG</v>
      </c>
    </row>
    <row r="1178" spans="2:4" x14ac:dyDescent="0.25">
      <c r="B1178">
        <v>4959</v>
      </c>
      <c r="C1178" t="str">
        <f>+dict!C1178</f>
        <v>Miete, Pacht bewegl.WG MU § 15 EStG</v>
      </c>
      <c r="D1178" t="str">
        <f t="shared" si="18"/>
        <v>4959 Miete, Pacht bewegl.WG MU § 15 EStG</v>
      </c>
    </row>
    <row r="1179" spans="2:4" x14ac:dyDescent="0.25">
      <c r="B1179">
        <v>4960</v>
      </c>
      <c r="C1179" t="str">
        <f>+dict!C1179</f>
        <v>Mieten für Einrichtungen bewegliche WG</v>
      </c>
      <c r="D1179" t="str">
        <f t="shared" si="18"/>
        <v>4960 Mieten für Einrichtungen bewegliche WG</v>
      </c>
    </row>
    <row r="1180" spans="2:4" x14ac:dyDescent="0.25">
      <c r="B1180">
        <v>4961</v>
      </c>
      <c r="C1180" t="str">
        <f>+dict!C1180</f>
        <v>Pacht (bewegliche Wirtschaftsgüter)</v>
      </c>
      <c r="D1180" t="str">
        <f t="shared" si="18"/>
        <v>4961 Pacht (bewegliche Wirtschaftsgüter)</v>
      </c>
    </row>
    <row r="1181" spans="2:4" x14ac:dyDescent="0.25">
      <c r="B1181">
        <v>4963</v>
      </c>
      <c r="C1181" t="str">
        <f>+dict!C1181</f>
        <v>Aufwendungen für bewegliche WG, GewSt</v>
      </c>
      <c r="D1181" t="str">
        <f t="shared" si="18"/>
        <v>4963 Aufwendungen für bewegliche WG, GewSt</v>
      </c>
    </row>
    <row r="1182" spans="2:4" x14ac:dyDescent="0.25">
      <c r="B1182">
        <v>4964</v>
      </c>
      <c r="C1182" t="str">
        <f>+dict!C1182</f>
        <v>Aufwendungen für Lizenzen, Konzessionen</v>
      </c>
      <c r="D1182" t="str">
        <f t="shared" si="18"/>
        <v>4964 Aufwendungen für Lizenzen, Konzessionen</v>
      </c>
    </row>
    <row r="1183" spans="2:4" x14ac:dyDescent="0.25">
      <c r="B1183">
        <v>4965</v>
      </c>
      <c r="C1183" t="str">
        <f>+dict!C1183</f>
        <v>Mietleasing bewegl. WG Betriebsausstatt.</v>
      </c>
      <c r="D1183" t="str">
        <f t="shared" si="18"/>
        <v>4965 Mietleasing bewegl. WG Betriebsausstatt.</v>
      </c>
    </row>
    <row r="1184" spans="2:4" x14ac:dyDescent="0.25">
      <c r="B1184">
        <v>4969</v>
      </c>
      <c r="C1184" t="str">
        <f>+dict!C1184</f>
        <v>Aufwand Abraum-/Abfallbeseitigung</v>
      </c>
      <c r="D1184" t="str">
        <f t="shared" si="18"/>
        <v>4969 Aufwand Abraum-/Abfallbeseitigung</v>
      </c>
    </row>
    <row r="1185" spans="2:4" x14ac:dyDescent="0.25">
      <c r="B1185">
        <v>4970</v>
      </c>
      <c r="C1185" t="str">
        <f>+dict!C1185</f>
        <v>Nebenkosten des Geldverkehrs</v>
      </c>
      <c r="D1185" t="str">
        <f t="shared" si="18"/>
        <v>4970 Nebenkosten des Geldverkehrs</v>
      </c>
    </row>
    <row r="1186" spans="2:4" x14ac:dyDescent="0.25">
      <c r="B1186">
        <v>4971</v>
      </c>
      <c r="C1186" t="str">
        <f>+dict!C1186</f>
        <v>Verwahrentgelt</v>
      </c>
      <c r="D1186" t="str">
        <f t="shared" si="18"/>
        <v>4971 Verwahrentgelt</v>
      </c>
    </row>
    <row r="1187" spans="2:4" x14ac:dyDescent="0.25">
      <c r="B1187">
        <v>4975</v>
      </c>
      <c r="C1187" t="str">
        <f>+dict!C1187</f>
        <v>Aufwendg. Anteile KapGes z.T. n. abz.</v>
      </c>
      <c r="D1187" t="str">
        <f t="shared" si="18"/>
        <v>4975 Aufwendg. Anteile KapGes z.T. n. abz.</v>
      </c>
    </row>
    <row r="1188" spans="2:4" x14ac:dyDescent="0.25">
      <c r="B1188">
        <v>4976</v>
      </c>
      <c r="C1188" t="str">
        <f>+dict!C1188</f>
        <v>Veräußerungskosten (bei Veräuß.gewinn)</v>
      </c>
      <c r="D1188" t="str">
        <f t="shared" si="18"/>
        <v>4976 Veräußerungskosten (bei Veräuß.gewinn)</v>
      </c>
    </row>
    <row r="1189" spans="2:4" x14ac:dyDescent="0.25">
      <c r="B1189">
        <v>4977</v>
      </c>
      <c r="C1189" t="str">
        <f>+dict!C1189</f>
        <v>Veräußerungskosten (bei Veräuß.verlust)</v>
      </c>
      <c r="D1189" t="str">
        <f t="shared" si="18"/>
        <v>4977 Veräußerungskosten (bei Veräuß.verlust)</v>
      </c>
    </row>
    <row r="1190" spans="2:4" x14ac:dyDescent="0.25">
      <c r="B1190">
        <v>4980</v>
      </c>
      <c r="C1190" t="str">
        <f>+dict!C1190</f>
        <v>Sonstiger Betriebsbedarf</v>
      </c>
      <c r="D1190" t="str">
        <f t="shared" si="18"/>
        <v>4980 Sonstiger Betriebsbedarf</v>
      </c>
    </row>
    <row r="1191" spans="2:4" x14ac:dyDescent="0.25">
      <c r="B1191">
        <v>4984</v>
      </c>
      <c r="C1191" t="str">
        <f>+dict!C1191</f>
        <v>Genossenschaftliche Rückvergütung Mitgl.</v>
      </c>
      <c r="D1191" t="str">
        <f t="shared" si="18"/>
        <v>4984 Genossenschaftliche Rückvergütung Mitgl.</v>
      </c>
    </row>
    <row r="1192" spans="2:4" x14ac:dyDescent="0.25">
      <c r="B1192">
        <v>4985</v>
      </c>
      <c r="C1192" t="str">
        <f>+dict!C1192</f>
        <v>Werkzeuge und Kleingeräte</v>
      </c>
      <c r="D1192" t="str">
        <f t="shared" si="18"/>
        <v>4985 Werkzeuge und Kleingeräte</v>
      </c>
    </row>
    <row r="1193" spans="2:4" x14ac:dyDescent="0.25">
      <c r="B1193">
        <v>4990</v>
      </c>
      <c r="C1193" t="str">
        <f>+dict!C1193</f>
        <v>Kalkulatorischer Unternehmerlohn</v>
      </c>
      <c r="D1193" t="str">
        <f t="shared" si="18"/>
        <v>4990 Kalkulatorischer Unternehmerlohn</v>
      </c>
    </row>
    <row r="1194" spans="2:4" x14ac:dyDescent="0.25">
      <c r="B1194">
        <v>4991</v>
      </c>
      <c r="C1194" t="str">
        <f>+dict!C1194</f>
        <v>Kalkulatorische Miete und Pacht</v>
      </c>
      <c r="D1194" t="str">
        <f t="shared" si="18"/>
        <v>4991 Kalkulatorische Miete und Pacht</v>
      </c>
    </row>
    <row r="1195" spans="2:4" x14ac:dyDescent="0.25">
      <c r="B1195">
        <v>4992</v>
      </c>
      <c r="C1195" t="str">
        <f>+dict!C1195</f>
        <v>Kalkulatorische Zinsen</v>
      </c>
      <c r="D1195" t="str">
        <f t="shared" si="18"/>
        <v>4992 Kalkulatorische Zinsen</v>
      </c>
    </row>
    <row r="1196" spans="2:4" x14ac:dyDescent="0.25">
      <c r="B1196">
        <v>4993</v>
      </c>
      <c r="C1196" t="str">
        <f>+dict!C1196</f>
        <v>Kalkulatorische Abschreibungen</v>
      </c>
      <c r="D1196" t="str">
        <f t="shared" si="18"/>
        <v>4993 Kalkulatorische Abschreibungen</v>
      </c>
    </row>
    <row r="1197" spans="2:4" x14ac:dyDescent="0.25">
      <c r="B1197">
        <v>4994</v>
      </c>
      <c r="C1197" t="str">
        <f>+dict!C1197</f>
        <v>Kalkulatorische Wagnisse</v>
      </c>
      <c r="D1197" t="str">
        <f t="shared" si="18"/>
        <v>4994 Kalkulatorische Wagnisse</v>
      </c>
    </row>
    <row r="1198" spans="2:4" x14ac:dyDescent="0.25">
      <c r="B1198">
        <v>4995</v>
      </c>
      <c r="C1198" t="str">
        <f>+dict!C1198</f>
        <v>Kalkulatorischer Lohn, unentgeltl. AN</v>
      </c>
      <c r="D1198" t="str">
        <f t="shared" si="18"/>
        <v>4995 Kalkulatorischer Lohn, unentgeltl. AN</v>
      </c>
    </row>
    <row r="1199" spans="2:4" x14ac:dyDescent="0.25">
      <c r="B1199">
        <v>4996</v>
      </c>
      <c r="C1199" t="str">
        <f>+dict!C1199</f>
        <v>Herstellungskosten</v>
      </c>
      <c r="D1199" t="str">
        <f t="shared" si="18"/>
        <v>4996 Herstellungskosten</v>
      </c>
    </row>
    <row r="1200" spans="2:4" x14ac:dyDescent="0.25">
      <c r="B1200">
        <v>4997</v>
      </c>
      <c r="C1200" t="str">
        <f>+dict!C1200</f>
        <v>Verwaltungskosten</v>
      </c>
      <c r="D1200" t="str">
        <f t="shared" si="18"/>
        <v>4997 Verwaltungskosten</v>
      </c>
    </row>
    <row r="1201" spans="2:4" x14ac:dyDescent="0.25">
      <c r="B1201">
        <v>4998</v>
      </c>
      <c r="C1201" t="str">
        <f>+dict!C1201</f>
        <v>Vertriebskosten</v>
      </c>
      <c r="D1201" t="str">
        <f t="shared" si="18"/>
        <v>4998 Vertriebskosten</v>
      </c>
    </row>
    <row r="1202" spans="2:4" x14ac:dyDescent="0.25">
      <c r="B1202">
        <v>4999</v>
      </c>
      <c r="C1202" t="str">
        <f>+dict!C1202</f>
        <v>Gegenkonto zu 4996 bis 4998</v>
      </c>
      <c r="D1202" t="str">
        <f t="shared" si="18"/>
        <v>4999 Gegenkonto zu 4996 bis 4998</v>
      </c>
    </row>
    <row r="1203" spans="2:4" x14ac:dyDescent="0.25">
      <c r="B1203">
        <v>7000</v>
      </c>
      <c r="C1203" t="str">
        <f>+dict!C1203</f>
        <v>Unfertige Erzeugnisse und Leistungen</v>
      </c>
      <c r="D1203" t="str">
        <f t="shared" si="18"/>
        <v>7000 Unfertige Erzeugnisse und Leistungen</v>
      </c>
    </row>
    <row r="1204" spans="2:4" x14ac:dyDescent="0.25">
      <c r="B1204">
        <v>7050</v>
      </c>
      <c r="C1204" t="str">
        <f>+dict!C1204</f>
        <v>Unfertige Erzeugnisse</v>
      </c>
      <c r="D1204" t="str">
        <f t="shared" si="18"/>
        <v>7050 Unfertige Erzeugnisse</v>
      </c>
    </row>
    <row r="1205" spans="2:4" x14ac:dyDescent="0.25">
      <c r="B1205">
        <v>7080</v>
      </c>
      <c r="C1205" t="str">
        <f>+dict!C1205</f>
        <v>Unfertige Leistungen</v>
      </c>
      <c r="D1205" t="str">
        <f t="shared" si="18"/>
        <v>7080 Unfertige Leistungen</v>
      </c>
    </row>
    <row r="1206" spans="2:4" x14ac:dyDescent="0.25">
      <c r="B1206">
        <v>7090</v>
      </c>
      <c r="C1206" t="str">
        <f>+dict!C1206</f>
        <v>In Ausführung befindl. Bauaufträge</v>
      </c>
      <c r="D1206" t="str">
        <f t="shared" si="18"/>
        <v>7090 In Ausführung befindl. Bauaufträge</v>
      </c>
    </row>
    <row r="1207" spans="2:4" x14ac:dyDescent="0.25">
      <c r="B1207">
        <v>7095</v>
      </c>
      <c r="C1207" t="str">
        <f>+dict!C1207</f>
        <v>In Arbeit befindliche Aufträge</v>
      </c>
      <c r="D1207" t="str">
        <f t="shared" si="18"/>
        <v>7095 In Arbeit befindliche Aufträge</v>
      </c>
    </row>
    <row r="1208" spans="2:4" x14ac:dyDescent="0.25">
      <c r="B1208">
        <v>7100</v>
      </c>
      <c r="C1208" t="str">
        <f>+dict!C1208</f>
        <v>Fertige Erzeugnisse und Waren</v>
      </c>
      <c r="D1208" t="str">
        <f t="shared" si="18"/>
        <v>7100 Fertige Erzeugnisse und Waren</v>
      </c>
    </row>
    <row r="1209" spans="2:4" x14ac:dyDescent="0.25">
      <c r="B1209">
        <v>7110</v>
      </c>
      <c r="C1209" t="str">
        <f>+dict!C1209</f>
        <v>Fertige Erzeugnisse</v>
      </c>
      <c r="D1209" t="str">
        <f t="shared" si="18"/>
        <v>7110 Fertige Erzeugnisse</v>
      </c>
    </row>
    <row r="1210" spans="2:4" x14ac:dyDescent="0.25">
      <c r="B1210">
        <v>7140</v>
      </c>
      <c r="C1210" t="str">
        <f>+dict!C1210</f>
        <v>Waren</v>
      </c>
      <c r="D1210" t="str">
        <f t="shared" si="18"/>
        <v>7140 Waren</v>
      </c>
    </row>
    <row r="1211" spans="2:4" x14ac:dyDescent="0.25">
      <c r="B1211">
        <v>8000</v>
      </c>
      <c r="C1211" t="str">
        <f>+dict!C1211</f>
        <v>Umsatzerlöse Allemein</v>
      </c>
      <c r="D1211" t="str">
        <f t="shared" si="18"/>
        <v>8000 Umsatzerlöse Allemein</v>
      </c>
    </row>
    <row r="1212" spans="2:4" x14ac:dyDescent="0.25">
      <c r="B1212">
        <v>8001</v>
      </c>
      <c r="C1212" t="str">
        <f>+dict!C1212</f>
        <v>Umsatzerlöse Software</v>
      </c>
      <c r="D1212" t="str">
        <f t="shared" si="18"/>
        <v>8001 Umsatzerlöse Software</v>
      </c>
    </row>
    <row r="1213" spans="2:4" x14ac:dyDescent="0.25">
      <c r="B1213">
        <v>8002</v>
      </c>
      <c r="C1213" t="str">
        <f>+dict!C1213</f>
        <v>Umsatzerlöse Customization</v>
      </c>
      <c r="D1213" t="str">
        <f t="shared" si="18"/>
        <v>8002 Umsatzerlöse Customization</v>
      </c>
    </row>
    <row r="1214" spans="2:4" x14ac:dyDescent="0.25">
      <c r="B1214">
        <v>8003</v>
      </c>
      <c r="C1214" t="str">
        <f>+dict!C1214</f>
        <v>Umsatzerlöse Schulung, Wartung &amp; Support</v>
      </c>
      <c r="D1214" t="str">
        <f t="shared" si="18"/>
        <v>8003 Umsatzerlöse Schulung, Wartung &amp; Support</v>
      </c>
    </row>
    <row r="1215" spans="2:4" x14ac:dyDescent="0.25">
      <c r="B1215">
        <v>8004</v>
      </c>
      <c r="C1215" t="str">
        <f>+dict!C1215</f>
        <v>Umsatzerlöse Hardware</v>
      </c>
      <c r="D1215" t="str">
        <f t="shared" si="18"/>
        <v>8004 Umsatzerlöse Hardware</v>
      </c>
    </row>
    <row r="1216" spans="2:4" x14ac:dyDescent="0.25">
      <c r="B1216">
        <v>8005</v>
      </c>
      <c r="C1216" t="str">
        <f>+dict!C1216</f>
        <v>Umsatzerlöse Sonstiges</v>
      </c>
      <c r="D1216" t="str">
        <f t="shared" si="18"/>
        <v>8005 Umsatzerlöse Sonstiges</v>
      </c>
    </row>
    <row r="1217" spans="2:4" x14ac:dyDescent="0.25">
      <c r="B1217">
        <v>8006</v>
      </c>
      <c r="C1217" t="str">
        <f>+dict!C1217</f>
        <v>Umsatzerlöse</v>
      </c>
      <c r="D1217" t="str">
        <f t="shared" si="18"/>
        <v>8006 Umsatzerlöse</v>
      </c>
    </row>
    <row r="1218" spans="2:4" x14ac:dyDescent="0.25">
      <c r="B1218">
        <v>8007</v>
      </c>
      <c r="C1218" t="str">
        <f>+dict!C1218</f>
        <v>Umsatzerlöse</v>
      </c>
      <c r="D1218" t="str">
        <f t="shared" si="18"/>
        <v>8007 Umsatzerlöse</v>
      </c>
    </row>
    <row r="1219" spans="2:4" x14ac:dyDescent="0.25">
      <c r="B1219">
        <v>8008</v>
      </c>
      <c r="C1219" t="str">
        <f>+dict!C1219</f>
        <v>Umsatzerlöse</v>
      </c>
      <c r="D1219" t="str">
        <f t="shared" ref="D1219:D1282" si="19">+B1219&amp;" "&amp;C1219</f>
        <v>8008 Umsatzerlöse</v>
      </c>
    </row>
    <row r="1220" spans="2:4" x14ac:dyDescent="0.25">
      <c r="B1220">
        <v>8009</v>
      </c>
      <c r="C1220" t="str">
        <f>+dict!C1220</f>
        <v>Umsatzerlöse</v>
      </c>
      <c r="D1220" t="str">
        <f t="shared" si="19"/>
        <v>8009 Umsatzerlöse</v>
      </c>
    </row>
    <row r="1221" spans="2:4" x14ac:dyDescent="0.25">
      <c r="B1221">
        <v>8100</v>
      </c>
      <c r="C1221" t="str">
        <f>+dict!C1221</f>
        <v>Steuerfreie Umsätze § 4 Nr. 8 ff. UStG</v>
      </c>
      <c r="D1221" t="str">
        <f t="shared" si="19"/>
        <v>8100 Steuerfreie Umsätze § 4 Nr. 8 ff. UStG</v>
      </c>
    </row>
    <row r="1222" spans="2:4" x14ac:dyDescent="0.25">
      <c r="B1222">
        <v>8105</v>
      </c>
      <c r="C1222" t="str">
        <f>+dict!C1222</f>
        <v>Steuerfreie Umsätze V+V § 4 Nr. 12 UStG</v>
      </c>
      <c r="D1222" t="str">
        <f t="shared" si="19"/>
        <v>8105 Steuerfreie Umsätze V+V § 4 Nr. 12 UStG</v>
      </c>
    </row>
    <row r="1223" spans="2:4" x14ac:dyDescent="0.25">
      <c r="B1223">
        <v>8110</v>
      </c>
      <c r="C1223" t="str">
        <f>+dict!C1223</f>
        <v>Sonstige steuerfr. Umsätze Inland</v>
      </c>
      <c r="D1223" t="str">
        <f t="shared" si="19"/>
        <v>8110 Sonstige steuerfr. Umsätze Inland</v>
      </c>
    </row>
    <row r="1224" spans="2:4" x14ac:dyDescent="0.25">
      <c r="B1224">
        <v>8120</v>
      </c>
      <c r="C1224" t="str">
        <f>+dict!C1224</f>
        <v>Steuerfreie Umsätze § 4 Nr. 1a UStG</v>
      </c>
      <c r="D1224" t="str">
        <f t="shared" si="19"/>
        <v>8120 Steuerfreie Umsätze § 4 Nr. 1a UStG</v>
      </c>
    </row>
    <row r="1225" spans="2:4" x14ac:dyDescent="0.25">
      <c r="B1225">
        <v>8125</v>
      </c>
      <c r="C1225" t="str">
        <f>+dict!C1225</f>
        <v>Steuerfr. EU-Lieferungen § 4 Nr. 1b UStG</v>
      </c>
      <c r="D1225" t="str">
        <f t="shared" si="19"/>
        <v>8125 Steuerfr. EU-Lieferungen § 4 Nr. 1b UStG</v>
      </c>
    </row>
    <row r="1226" spans="2:4" x14ac:dyDescent="0.25">
      <c r="B1226">
        <v>8130</v>
      </c>
      <c r="C1226" t="str">
        <f>+dict!C1226</f>
        <v>Innergemeinschaftl. Dreiecksgeschäft</v>
      </c>
      <c r="D1226" t="str">
        <f t="shared" si="19"/>
        <v>8130 Innergemeinschaftl. Dreiecksgeschäft</v>
      </c>
    </row>
    <row r="1227" spans="2:4" x14ac:dyDescent="0.25">
      <c r="B1227">
        <v>8135</v>
      </c>
      <c r="C1227" t="str">
        <f>+dict!C1227</f>
        <v>Steuerfr. EU-Lief.v.Neufahrzg.ohne UStID</v>
      </c>
      <c r="D1227" t="str">
        <f t="shared" si="19"/>
        <v>8135 Steuerfr. EU-Lief.v.Neufahrzg.ohne UStID</v>
      </c>
    </row>
    <row r="1228" spans="2:4" x14ac:dyDescent="0.25">
      <c r="B1228">
        <v>8140</v>
      </c>
      <c r="C1228" t="str">
        <f>+dict!C1228</f>
        <v>Steuerfreie Umsätze Offshore usw.</v>
      </c>
      <c r="D1228" t="str">
        <f t="shared" si="19"/>
        <v>8140 Steuerfreie Umsätze Offshore usw.</v>
      </c>
    </row>
    <row r="1229" spans="2:4" x14ac:dyDescent="0.25">
      <c r="B1229">
        <v>8150</v>
      </c>
      <c r="C1229" t="str">
        <f>+dict!C1229</f>
        <v>Steuerfreie Umsätze § 4 Nr. 2-7 UStG</v>
      </c>
      <c r="D1229" t="str">
        <f t="shared" si="19"/>
        <v>8150 Steuerfreie Umsätze § 4 Nr. 2-7 UStG</v>
      </c>
    </row>
    <row r="1230" spans="2:4" x14ac:dyDescent="0.25">
      <c r="B1230">
        <v>8160</v>
      </c>
      <c r="C1230" t="str">
        <f>+dict!C1230</f>
        <v>Stfreie Umsätze ohne VoSt-Abzug § 4 UStG</v>
      </c>
      <c r="D1230" t="str">
        <f t="shared" si="19"/>
        <v>8160 Stfreie Umsätze ohne VoSt-Abzug § 4 UStG</v>
      </c>
    </row>
    <row r="1231" spans="2:4" x14ac:dyDescent="0.25">
      <c r="B1231">
        <v>8165</v>
      </c>
      <c r="C1231" t="str">
        <f>+dict!C1231</f>
        <v>Steuerfreie Umsätze ohne Vorsteuerabzug</v>
      </c>
      <c r="D1231" t="str">
        <f t="shared" si="19"/>
        <v>8165 Steuerfreie Umsätze ohne Vorsteuerabzug</v>
      </c>
    </row>
    <row r="1232" spans="2:4" x14ac:dyDescent="0.25">
      <c r="B1232">
        <v>8190</v>
      </c>
      <c r="C1232" t="str">
        <f>+dict!C1232</f>
        <v>Erlöse nach § 24 UStG</v>
      </c>
      <c r="D1232" t="str">
        <f t="shared" si="19"/>
        <v>8190 Erlöse nach § 24 UStG</v>
      </c>
    </row>
    <row r="1233" spans="2:4" x14ac:dyDescent="0.25">
      <c r="B1233">
        <v>8191</v>
      </c>
      <c r="C1233" t="str">
        <f>+dict!C1233</f>
        <v>Umsatzerlöse §§ 25 und 25a UStG 19% USt</v>
      </c>
      <c r="D1233" t="str">
        <f t="shared" si="19"/>
        <v>8191 Umsatzerlöse §§ 25 und 25a UStG 19% USt</v>
      </c>
    </row>
    <row r="1234" spans="2:4" x14ac:dyDescent="0.25">
      <c r="B1234">
        <v>8193</v>
      </c>
      <c r="C1234" t="str">
        <f>+dict!C1234</f>
        <v>Umsatzerlöse §§ 25 u. 25a UStG ohne USt</v>
      </c>
      <c r="D1234" t="str">
        <f t="shared" si="19"/>
        <v>8193 Umsatzerlöse §§ 25 u. 25a UStG ohne USt</v>
      </c>
    </row>
    <row r="1235" spans="2:4" x14ac:dyDescent="0.25">
      <c r="B1235">
        <v>8194</v>
      </c>
      <c r="C1235" t="str">
        <f>+dict!C1235</f>
        <v>Umsatzerl.Reiseleist § 25(2) UStG stfrei</v>
      </c>
      <c r="D1235" t="str">
        <f t="shared" si="19"/>
        <v>8194 Umsatzerl.Reiseleist § 25(2) UStG stfrei</v>
      </c>
    </row>
    <row r="1236" spans="2:4" x14ac:dyDescent="0.25">
      <c r="B1236">
        <v>8195</v>
      </c>
      <c r="C1236" t="str">
        <f>+dict!C1236</f>
        <v>Erlöse Kleinunternehmer § 19 (1) UStG</v>
      </c>
      <c r="D1236" t="str">
        <f t="shared" si="19"/>
        <v>8195 Erlöse Kleinunternehmer § 19 (1) UStG</v>
      </c>
    </row>
    <row r="1237" spans="2:4" x14ac:dyDescent="0.25">
      <c r="B1237">
        <v>8196</v>
      </c>
      <c r="C1237" t="str">
        <f>+dict!C1237</f>
        <v>Erlöse Geldspielautomaten 19% USt</v>
      </c>
      <c r="D1237" t="str">
        <f t="shared" si="19"/>
        <v>8196 Erlöse Geldspielautomaten 19% USt</v>
      </c>
    </row>
    <row r="1238" spans="2:4" x14ac:dyDescent="0.25">
      <c r="B1238">
        <v>8200</v>
      </c>
      <c r="C1238" t="str">
        <f>+dict!C1238</f>
        <v>Erlöse</v>
      </c>
      <c r="D1238" t="str">
        <f t="shared" si="19"/>
        <v>8200 Erlöse</v>
      </c>
    </row>
    <row r="1239" spans="2:4" x14ac:dyDescent="0.25">
      <c r="B1239">
        <v>8300</v>
      </c>
      <c r="C1239" t="str">
        <f>+dict!C1239</f>
        <v>Erlöse 7% USt</v>
      </c>
      <c r="D1239" t="str">
        <f t="shared" si="19"/>
        <v>8300 Erlöse 7% USt</v>
      </c>
    </row>
    <row r="1240" spans="2:4" x14ac:dyDescent="0.25">
      <c r="B1240">
        <v>8310</v>
      </c>
      <c r="C1240" t="str">
        <f>+dict!C1240</f>
        <v>Erlöse EU-Lieferungen 7% USt</v>
      </c>
      <c r="D1240" t="str">
        <f t="shared" si="19"/>
        <v>8310 Erlöse EU-Lieferungen 7% USt</v>
      </c>
    </row>
    <row r="1241" spans="2:4" x14ac:dyDescent="0.25">
      <c r="B1241">
        <v>8315</v>
      </c>
      <c r="C1241" t="str">
        <f>+dict!C1241</f>
        <v>Erlöse EU-Lieferungen 19% USt</v>
      </c>
      <c r="D1241" t="str">
        <f t="shared" si="19"/>
        <v>8315 Erlöse EU-Lieferungen 19% USt</v>
      </c>
    </row>
    <row r="1242" spans="2:4" x14ac:dyDescent="0.25">
      <c r="B1242">
        <v>8320</v>
      </c>
      <c r="C1242" t="str">
        <f>+dict!C1242</f>
        <v>Erl.a.im and.EU-Land stpfl.Lieferungen</v>
      </c>
      <c r="D1242" t="str">
        <f t="shared" si="19"/>
        <v>8320 Erl.a.im and.EU-Land stpfl.Lieferungen</v>
      </c>
    </row>
    <row r="1243" spans="2:4" x14ac:dyDescent="0.25">
      <c r="B1243">
        <v>8331</v>
      </c>
      <c r="C1243" t="str">
        <f>+dict!C1243</f>
        <v>Erlöse elektr.DL im anderen EU-Land stpf</v>
      </c>
      <c r="D1243" t="str">
        <f t="shared" si="19"/>
        <v>8331 Erlöse elektr.DL im anderen EU-Land stpf</v>
      </c>
    </row>
    <row r="1244" spans="2:4" x14ac:dyDescent="0.25">
      <c r="B1244">
        <v>8333</v>
      </c>
      <c r="C1244" t="str">
        <f>+dict!C1244</f>
        <v>Erlöse 5% USt</v>
      </c>
      <c r="D1244" t="str">
        <f t="shared" si="19"/>
        <v>8333 Erlöse 5% USt</v>
      </c>
    </row>
    <row r="1245" spans="2:4" x14ac:dyDescent="0.25">
      <c r="B1245">
        <v>8334</v>
      </c>
      <c r="C1245" t="str">
        <f>+dict!C1245</f>
        <v>Erlöse 7% USt</v>
      </c>
      <c r="D1245" t="str">
        <f t="shared" si="19"/>
        <v>8334 Erlöse 7% USt</v>
      </c>
    </row>
    <row r="1246" spans="2:4" x14ac:dyDescent="0.25">
      <c r="B1246">
        <v>8335</v>
      </c>
      <c r="C1246" t="str">
        <f>+dict!C1246</f>
        <v>Erlöse a.Lieferungen §13b (2) Nr.10 UStG</v>
      </c>
      <c r="D1246" t="str">
        <f t="shared" si="19"/>
        <v>8335 Erlöse a.Lieferungen §13b (2) Nr.10 UStG</v>
      </c>
    </row>
    <row r="1247" spans="2:4" x14ac:dyDescent="0.25">
      <c r="B1247">
        <v>8336</v>
      </c>
      <c r="C1247" t="str">
        <f>+dict!C1247</f>
        <v>Nicht steuerbare s. Leistung § 18b UStG</v>
      </c>
      <c r="D1247" t="str">
        <f t="shared" si="19"/>
        <v>8336 Nicht steuerbare s. Leistung § 18b UStG</v>
      </c>
    </row>
    <row r="1248" spans="2:4" x14ac:dyDescent="0.25">
      <c r="B1248">
        <v>8337</v>
      </c>
      <c r="C1248" t="str">
        <f>+dict!C1248</f>
        <v>Erlöse aus Leistungen nach § 13b UStG</v>
      </c>
      <c r="D1248" t="str">
        <f t="shared" si="19"/>
        <v>8337 Erlöse aus Leistungen nach § 13b UStG</v>
      </c>
    </row>
    <row r="1249" spans="2:4" x14ac:dyDescent="0.25">
      <c r="B1249">
        <v>8338</v>
      </c>
      <c r="C1249" t="str">
        <f>+dict!C1249</f>
        <v>Nicht steuerbare Umsätze Drittland</v>
      </c>
      <c r="D1249" t="str">
        <f t="shared" si="19"/>
        <v>8338 Nicht steuerbare Umsätze Drittland</v>
      </c>
    </row>
    <row r="1250" spans="2:4" x14ac:dyDescent="0.25">
      <c r="B1250">
        <v>8339</v>
      </c>
      <c r="C1250" t="str">
        <f>+dict!C1250</f>
        <v>Nicht steuerbare Umsätze EU-Land</v>
      </c>
      <c r="D1250" t="str">
        <f t="shared" si="19"/>
        <v>8339 Nicht steuerbare Umsätze EU-Land</v>
      </c>
    </row>
    <row r="1251" spans="2:4" x14ac:dyDescent="0.25">
      <c r="B1251">
        <v>8340</v>
      </c>
      <c r="C1251" t="str">
        <f>+dict!C1251</f>
        <v>Erlöse 16% USt</v>
      </c>
      <c r="D1251" t="str">
        <f t="shared" si="19"/>
        <v>8340 Erlöse 16% USt</v>
      </c>
    </row>
    <row r="1252" spans="2:4" x14ac:dyDescent="0.25">
      <c r="B1252">
        <v>8400</v>
      </c>
      <c r="C1252" t="str">
        <f>+dict!C1252</f>
        <v>Erlöse 19% USt</v>
      </c>
      <c r="D1252" t="str">
        <f t="shared" si="19"/>
        <v>8400 Erlöse 19% USt</v>
      </c>
    </row>
    <row r="1253" spans="2:4" x14ac:dyDescent="0.25">
      <c r="B1253">
        <v>8401</v>
      </c>
      <c r="C1253" t="str">
        <f>+dict!C1253</f>
        <v>Erlöse 19% USt</v>
      </c>
      <c r="D1253" t="str">
        <f t="shared" si="19"/>
        <v>8401 Erlöse 19% USt</v>
      </c>
    </row>
    <row r="1254" spans="2:4" x14ac:dyDescent="0.25">
      <c r="B1254">
        <v>8402</v>
      </c>
      <c r="C1254" t="str">
        <f>+dict!C1254</f>
        <v>Erlöse 19% USt</v>
      </c>
      <c r="D1254" t="str">
        <f t="shared" si="19"/>
        <v>8402 Erlöse 19% USt</v>
      </c>
    </row>
    <row r="1255" spans="2:4" x14ac:dyDescent="0.25">
      <c r="B1255">
        <v>8403</v>
      </c>
      <c r="C1255" t="str">
        <f>+dict!C1255</f>
        <v>Erlöse 19% USt</v>
      </c>
      <c r="D1255" t="str">
        <f t="shared" si="19"/>
        <v>8403 Erlöse 19% USt</v>
      </c>
    </row>
    <row r="1256" spans="2:4" x14ac:dyDescent="0.25">
      <c r="B1256">
        <v>8404</v>
      </c>
      <c r="C1256" t="str">
        <f>+dict!C1256</f>
        <v>Erlöse 19% USt</v>
      </c>
      <c r="D1256" t="str">
        <f t="shared" si="19"/>
        <v>8404 Erlöse 19% USt</v>
      </c>
    </row>
    <row r="1257" spans="2:4" x14ac:dyDescent="0.25">
      <c r="B1257">
        <v>8405</v>
      </c>
      <c r="C1257" t="str">
        <f>+dict!C1257</f>
        <v>Erlöse 19% USt</v>
      </c>
      <c r="D1257" t="str">
        <f t="shared" si="19"/>
        <v>8405 Erlöse 19% USt</v>
      </c>
    </row>
    <row r="1258" spans="2:4" x14ac:dyDescent="0.25">
      <c r="B1258">
        <v>8405</v>
      </c>
      <c r="C1258" t="str">
        <f>+dict!C1258</f>
        <v>Erlöse 19% USt</v>
      </c>
      <c r="D1258" t="str">
        <f t="shared" si="19"/>
        <v>8405 Erlöse 19% USt</v>
      </c>
    </row>
    <row r="1259" spans="2:4" x14ac:dyDescent="0.25">
      <c r="B1259">
        <v>8406</v>
      </c>
      <c r="C1259" t="str">
        <f>+dict!C1259</f>
        <v>Erlöse 19% USt</v>
      </c>
      <c r="D1259" t="str">
        <f t="shared" si="19"/>
        <v>8406 Erlöse 19% USt</v>
      </c>
    </row>
    <row r="1260" spans="2:4" x14ac:dyDescent="0.25">
      <c r="B1260">
        <v>8407</v>
      </c>
      <c r="C1260" t="str">
        <f>+dict!C1260</f>
        <v>Erlöse 19% USt</v>
      </c>
      <c r="D1260" t="str">
        <f t="shared" si="19"/>
        <v>8407 Erlöse 19% USt</v>
      </c>
    </row>
    <row r="1261" spans="2:4" x14ac:dyDescent="0.25">
      <c r="B1261">
        <v>8408</v>
      </c>
      <c r="C1261" t="str">
        <f>+dict!C1261</f>
        <v>Erlöse 19% USt</v>
      </c>
      <c r="D1261" t="str">
        <f t="shared" si="19"/>
        <v>8408 Erlöse 19% USt</v>
      </c>
    </row>
    <row r="1262" spans="2:4" x14ac:dyDescent="0.25">
      <c r="B1262">
        <v>8409</v>
      </c>
      <c r="C1262" t="str">
        <f>+dict!C1262</f>
        <v>Erlöse 19% USt</v>
      </c>
      <c r="D1262" t="str">
        <f t="shared" si="19"/>
        <v>8409 Erlöse 19% USt</v>
      </c>
    </row>
    <row r="1263" spans="2:4" x14ac:dyDescent="0.25">
      <c r="B1263">
        <v>8449</v>
      </c>
      <c r="C1263" t="str">
        <f>+dict!C1263</f>
        <v>Erlöse elektr.DL Inland stpf 19% USt</v>
      </c>
      <c r="D1263" t="str">
        <f t="shared" si="19"/>
        <v>8449 Erlöse elektr.DL Inland stpf 19% USt</v>
      </c>
    </row>
    <row r="1264" spans="2:4" x14ac:dyDescent="0.25">
      <c r="B1264">
        <v>8499</v>
      </c>
      <c r="C1264" t="str">
        <f>+dict!C1264</f>
        <v>Nebenerlöse (Bezug zu Materialaufwand)</v>
      </c>
      <c r="D1264" t="str">
        <f t="shared" si="19"/>
        <v>8499 Nebenerlöse (Bezug zu Materialaufwand)</v>
      </c>
    </row>
    <row r="1265" spans="2:4" x14ac:dyDescent="0.25">
      <c r="B1265">
        <v>8500</v>
      </c>
      <c r="C1265" t="str">
        <f>+dict!C1265</f>
        <v>Sonderbetriebsein., Tätigkeitsvergütung</v>
      </c>
      <c r="D1265" t="str">
        <f t="shared" si="19"/>
        <v>8500 Sonderbetriebsein., Tätigkeitsvergütung</v>
      </c>
    </row>
    <row r="1266" spans="2:4" x14ac:dyDescent="0.25">
      <c r="B1266">
        <v>8501</v>
      </c>
      <c r="C1266" t="str">
        <f>+dict!C1266</f>
        <v>Sonderbetriebsein., Miet-/Pachteinnahmen</v>
      </c>
      <c r="D1266" t="str">
        <f t="shared" si="19"/>
        <v>8501 Sonderbetriebsein., Miet-/Pachteinnahmen</v>
      </c>
    </row>
    <row r="1267" spans="2:4" x14ac:dyDescent="0.25">
      <c r="B1267">
        <v>8502</v>
      </c>
      <c r="C1267" t="str">
        <f>+dict!C1267</f>
        <v>Sonderbetriebsein., Zinseinnahmen</v>
      </c>
      <c r="D1267" t="str">
        <f t="shared" si="19"/>
        <v>8502 Sonderbetriebsein., Zinseinnahmen</v>
      </c>
    </row>
    <row r="1268" spans="2:4" x14ac:dyDescent="0.25">
      <c r="B1268">
        <v>8503</v>
      </c>
      <c r="C1268" t="str">
        <f>+dict!C1268</f>
        <v>Sonderbetriebsein., Haftungsvergütungen</v>
      </c>
      <c r="D1268" t="str">
        <f t="shared" si="19"/>
        <v>8503 Sonderbetriebsein., Haftungsvergütungen</v>
      </c>
    </row>
    <row r="1269" spans="2:4" x14ac:dyDescent="0.25">
      <c r="B1269">
        <v>8504</v>
      </c>
      <c r="C1269" t="str">
        <f>+dict!C1269</f>
        <v>Sonderbetriebsein., Pensionszahlungen</v>
      </c>
      <c r="D1269" t="str">
        <f t="shared" si="19"/>
        <v>8504 Sonderbetriebsein., Pensionszahlungen</v>
      </c>
    </row>
    <row r="1270" spans="2:4" x14ac:dyDescent="0.25">
      <c r="B1270">
        <v>8505</v>
      </c>
      <c r="C1270" t="str">
        <f>+dict!C1270</f>
        <v>Sonstige Sonderbetriebseinnahmen</v>
      </c>
      <c r="D1270" t="str">
        <f t="shared" si="19"/>
        <v>8505 Sonstige Sonderbetriebseinnahmen</v>
      </c>
    </row>
    <row r="1271" spans="2:4" x14ac:dyDescent="0.25">
      <c r="B1271">
        <v>8510</v>
      </c>
      <c r="C1271" t="str">
        <f>+dict!C1271</f>
        <v>Provisionsumsätze</v>
      </c>
      <c r="D1271" t="str">
        <f t="shared" si="19"/>
        <v>8510 Provisionsumsätze</v>
      </c>
    </row>
    <row r="1272" spans="2:4" x14ac:dyDescent="0.25">
      <c r="B1272">
        <v>8514</v>
      </c>
      <c r="C1272" t="str">
        <f>+dict!C1272</f>
        <v>Provisionsumsätze, stfr.§4 Nr.8 ff.UStG</v>
      </c>
      <c r="D1272" t="str">
        <f t="shared" si="19"/>
        <v>8514 Provisionsumsätze, stfr.§4 Nr.8 ff.UStG</v>
      </c>
    </row>
    <row r="1273" spans="2:4" x14ac:dyDescent="0.25">
      <c r="B1273">
        <v>8515</v>
      </c>
      <c r="C1273" t="str">
        <f>+dict!C1273</f>
        <v>Provisionsumsätze, stfrei §4 Nr. 5 UStG</v>
      </c>
      <c r="D1273" t="str">
        <f t="shared" si="19"/>
        <v>8515 Provisionsumsätze, stfrei §4 Nr. 5 UStG</v>
      </c>
    </row>
    <row r="1274" spans="2:4" x14ac:dyDescent="0.25">
      <c r="B1274">
        <v>8516</v>
      </c>
      <c r="C1274" t="str">
        <f>+dict!C1274</f>
        <v>Provisionsumsätze 7% USt</v>
      </c>
      <c r="D1274" t="str">
        <f t="shared" si="19"/>
        <v>8516 Provisionsumsätze 7% USt</v>
      </c>
    </row>
    <row r="1275" spans="2:4" x14ac:dyDescent="0.25">
      <c r="B1275">
        <v>8519</v>
      </c>
      <c r="C1275" t="str">
        <f>+dict!C1275</f>
        <v>Provisionsumsätze 19% USt</v>
      </c>
      <c r="D1275" t="str">
        <f t="shared" si="19"/>
        <v>8519 Provisionsumsätze 19% USt</v>
      </c>
    </row>
    <row r="1276" spans="2:4" x14ac:dyDescent="0.25">
      <c r="B1276">
        <v>8520</v>
      </c>
      <c r="C1276" t="str">
        <f>+dict!C1276</f>
        <v>Erlöse Abfallverwertung</v>
      </c>
      <c r="D1276" t="str">
        <f t="shared" si="19"/>
        <v>8520 Erlöse Abfallverwertung</v>
      </c>
    </row>
    <row r="1277" spans="2:4" x14ac:dyDescent="0.25">
      <c r="B1277">
        <v>8540</v>
      </c>
      <c r="C1277" t="str">
        <f>+dict!C1277</f>
        <v>Erlöse Leergut</v>
      </c>
      <c r="D1277" t="str">
        <f t="shared" si="19"/>
        <v>8540 Erlöse Leergut</v>
      </c>
    </row>
    <row r="1278" spans="2:4" x14ac:dyDescent="0.25">
      <c r="B1278">
        <v>8570</v>
      </c>
      <c r="C1278" t="str">
        <f>+dict!C1278</f>
        <v>Provision, sonstige Erträge</v>
      </c>
      <c r="D1278" t="str">
        <f t="shared" si="19"/>
        <v>8570 Provision, sonstige Erträge</v>
      </c>
    </row>
    <row r="1279" spans="2:4" x14ac:dyDescent="0.25">
      <c r="B1279">
        <v>8574</v>
      </c>
      <c r="C1279" t="str">
        <f>+dict!C1279</f>
        <v>Provision so.Ertr.stfr. § 4 Nr.8 ff UStG</v>
      </c>
      <c r="D1279" t="str">
        <f t="shared" si="19"/>
        <v>8574 Provision so.Ertr.stfr. § 4 Nr.8 ff UStG</v>
      </c>
    </row>
    <row r="1280" spans="2:4" x14ac:dyDescent="0.25">
      <c r="B1280">
        <v>8575</v>
      </c>
      <c r="C1280" t="str">
        <f>+dict!C1280</f>
        <v>Provision so.Ertr.stfr. § 4 Nr. 5 UStG</v>
      </c>
      <c r="D1280" t="str">
        <f t="shared" si="19"/>
        <v>8575 Provision so.Ertr.stfr. § 4 Nr. 5 UStG</v>
      </c>
    </row>
    <row r="1281" spans="2:4" x14ac:dyDescent="0.25">
      <c r="B1281">
        <v>8576</v>
      </c>
      <c r="C1281" t="str">
        <f>+dict!C1281</f>
        <v>Provision, sonstige Erträge 7% USt</v>
      </c>
      <c r="D1281" t="str">
        <f t="shared" si="19"/>
        <v>8576 Provision, sonstige Erträge 7% USt</v>
      </c>
    </row>
    <row r="1282" spans="2:4" x14ac:dyDescent="0.25">
      <c r="B1282">
        <v>8579</v>
      </c>
      <c r="C1282" t="str">
        <f>+dict!C1282</f>
        <v>Provision, sonstige Erträge 19% USt</v>
      </c>
      <c r="D1282" t="str">
        <f t="shared" si="19"/>
        <v>8579 Provision, sonstige Erträge 19% USt</v>
      </c>
    </row>
    <row r="1283" spans="2:4" x14ac:dyDescent="0.25">
      <c r="B1283">
        <v>8580</v>
      </c>
      <c r="C1283" t="str">
        <f>+dict!C1283</f>
        <v>Stat. Konto Erlöse allgemeiner USt-Satz</v>
      </c>
      <c r="D1283" t="str">
        <f t="shared" ref="D1283:D1346" si="20">+B1283&amp;" "&amp;C1283</f>
        <v>8580 Stat. Konto Erlöse allgemeiner USt-Satz</v>
      </c>
    </row>
    <row r="1284" spans="2:4" x14ac:dyDescent="0.25">
      <c r="B1284">
        <v>8581</v>
      </c>
      <c r="C1284" t="str">
        <f>+dict!C1284</f>
        <v>Stat. Konto Erlöse ermäßigter USt-Satz</v>
      </c>
      <c r="D1284" t="str">
        <f t="shared" si="20"/>
        <v>8581 Stat. Konto Erlöse ermäßigter USt-Satz</v>
      </c>
    </row>
    <row r="1285" spans="2:4" x14ac:dyDescent="0.25">
      <c r="B1285">
        <v>8582</v>
      </c>
      <c r="C1285" t="str">
        <f>+dict!C1285</f>
        <v>Stat. Konto Erlöse steuerfr./n. stbar</v>
      </c>
      <c r="D1285" t="str">
        <f t="shared" si="20"/>
        <v>8582 Stat. Konto Erlöse steuerfr./n. stbar</v>
      </c>
    </row>
    <row r="1286" spans="2:4" x14ac:dyDescent="0.25">
      <c r="B1286">
        <v>8589</v>
      </c>
      <c r="C1286" t="str">
        <f>+dict!C1286</f>
        <v>Gegenkto Aufteilung Erlöse Steuersatz</v>
      </c>
      <c r="D1286" t="str">
        <f t="shared" si="20"/>
        <v>8589 Gegenkto Aufteilung Erlöse Steuersatz</v>
      </c>
    </row>
    <row r="1287" spans="2:4" x14ac:dyDescent="0.25">
      <c r="B1287">
        <v>8590</v>
      </c>
      <c r="C1287" t="str">
        <f>+dict!C1287</f>
        <v>Verr. sonstige Sachbezüge (keine Waren)</v>
      </c>
      <c r="D1287" t="str">
        <f t="shared" si="20"/>
        <v>8590 Verr. sonstige Sachbezüge (keine Waren)</v>
      </c>
    </row>
    <row r="1288" spans="2:4" x14ac:dyDescent="0.25">
      <c r="B1288">
        <v>8591</v>
      </c>
      <c r="C1288" t="str">
        <f>+dict!C1288</f>
        <v>Sachbezüge 7% USt (Waren)</v>
      </c>
      <c r="D1288" t="str">
        <f t="shared" si="20"/>
        <v>8591 Sachbezüge 7% USt (Waren)</v>
      </c>
    </row>
    <row r="1289" spans="2:4" x14ac:dyDescent="0.25">
      <c r="B1289">
        <v>8595</v>
      </c>
      <c r="C1289" t="str">
        <f>+dict!C1289</f>
        <v>Sachbezüge 19% USt (Waren)</v>
      </c>
      <c r="D1289" t="str">
        <f t="shared" si="20"/>
        <v>8595 Sachbezüge 19% USt (Waren)</v>
      </c>
    </row>
    <row r="1290" spans="2:4" x14ac:dyDescent="0.25">
      <c r="B1290">
        <v>8600</v>
      </c>
      <c r="C1290" t="str">
        <f>+dict!C1290</f>
        <v>Sonst. Erlöse betr. u. regelmäßig</v>
      </c>
      <c r="D1290" t="str">
        <f t="shared" si="20"/>
        <v>8600 Sonst. Erlöse betr. u. regelmäßig</v>
      </c>
    </row>
    <row r="1291" spans="2:4" x14ac:dyDescent="0.25">
      <c r="B1291">
        <v>8603</v>
      </c>
      <c r="C1291" t="str">
        <f>+dict!C1291</f>
        <v>Sonstige betriebliche Erträge</v>
      </c>
      <c r="D1291" t="str">
        <f t="shared" si="20"/>
        <v>8603 Sonstige betriebliche Erträge</v>
      </c>
    </row>
    <row r="1292" spans="2:4" x14ac:dyDescent="0.25">
      <c r="B1292">
        <v>8604</v>
      </c>
      <c r="C1292" t="str">
        <f>+dict!C1292</f>
        <v>Erstattete Vorsteuer anderer Länder</v>
      </c>
      <c r="D1292" t="str">
        <f t="shared" si="20"/>
        <v>8604 Erstattete Vorsteuer anderer Länder</v>
      </c>
    </row>
    <row r="1293" spans="2:4" x14ac:dyDescent="0.25">
      <c r="B1293">
        <v>8605</v>
      </c>
      <c r="C1293" t="str">
        <f>+dict!C1293</f>
        <v>Sonst. Erträge betriebl. und regelmäßig</v>
      </c>
      <c r="D1293" t="str">
        <f t="shared" si="20"/>
        <v>8605 Sonst. Erträge betriebl. und regelmäßig</v>
      </c>
    </row>
    <row r="1294" spans="2:4" x14ac:dyDescent="0.25">
      <c r="B1294">
        <v>8606</v>
      </c>
      <c r="C1294" t="str">
        <f>+dict!C1294</f>
        <v>Sonstige betriebliche Erträge verbUN</v>
      </c>
      <c r="D1294" t="str">
        <f t="shared" si="20"/>
        <v>8606 Sonstige betriebliche Erträge verbUN</v>
      </c>
    </row>
    <row r="1295" spans="2:4" x14ac:dyDescent="0.25">
      <c r="B1295">
        <v>8607</v>
      </c>
      <c r="C1295" t="str">
        <f>+dict!C1295</f>
        <v>Andere Nebenerlöse</v>
      </c>
      <c r="D1295" t="str">
        <f t="shared" si="20"/>
        <v>8607 Andere Nebenerlöse</v>
      </c>
    </row>
    <row r="1296" spans="2:4" x14ac:dyDescent="0.25">
      <c r="B1296">
        <v>8609</v>
      </c>
      <c r="C1296" t="str">
        <f>+dict!C1296</f>
        <v>Sonstige Erträge stfrei §4 Nr.8 ff.UStG</v>
      </c>
      <c r="D1296" t="str">
        <f t="shared" si="20"/>
        <v>8609 Sonstige Erträge stfrei §4 Nr.8 ff.UStG</v>
      </c>
    </row>
    <row r="1297" spans="2:4" x14ac:dyDescent="0.25">
      <c r="B1297">
        <v>8610</v>
      </c>
      <c r="C1297" t="str">
        <f>+dict!C1297</f>
        <v>Verrechnete sonstige Sachbezüge</v>
      </c>
      <c r="D1297" t="str">
        <f t="shared" si="20"/>
        <v>8610 Verrechnete sonstige Sachbezüge</v>
      </c>
    </row>
    <row r="1298" spans="2:4" x14ac:dyDescent="0.25">
      <c r="B1298">
        <v>8611</v>
      </c>
      <c r="C1298" t="str">
        <f>+dict!C1298</f>
        <v>Verrech. sonstige Sachbezüge Kfz 19% USt</v>
      </c>
      <c r="D1298" t="str">
        <f t="shared" si="20"/>
        <v>8611 Verrech. sonstige Sachbezüge Kfz 19% USt</v>
      </c>
    </row>
    <row r="1299" spans="2:4" x14ac:dyDescent="0.25">
      <c r="B1299">
        <v>8613</v>
      </c>
      <c r="C1299" t="str">
        <f>+dict!C1299</f>
        <v>Verrechn. sonstige Sachbezüge 19% USt</v>
      </c>
      <c r="D1299" t="str">
        <f t="shared" si="20"/>
        <v>8613 Verrechn. sonstige Sachbezüge 19% USt</v>
      </c>
    </row>
    <row r="1300" spans="2:4" x14ac:dyDescent="0.25">
      <c r="B1300">
        <v>8614</v>
      </c>
      <c r="C1300" t="str">
        <f>+dict!C1300</f>
        <v>Verrechn. sonstige Sachbezüge ohne USt</v>
      </c>
      <c r="D1300" t="str">
        <f t="shared" si="20"/>
        <v>8614 Verrechn. sonstige Sachbezüge ohne USt</v>
      </c>
    </row>
    <row r="1301" spans="2:4" x14ac:dyDescent="0.25">
      <c r="B1301">
        <v>8625</v>
      </c>
      <c r="C1301" t="str">
        <f>+dict!C1301</f>
        <v>Sonst. Erträge betr.u. regelmäßig stfrei</v>
      </c>
      <c r="D1301" t="str">
        <f t="shared" si="20"/>
        <v>8625 Sonst. Erträge betr.u. regelmäßig stfrei</v>
      </c>
    </row>
    <row r="1302" spans="2:4" x14ac:dyDescent="0.25">
      <c r="B1302">
        <v>8630</v>
      </c>
      <c r="C1302" t="str">
        <f>+dict!C1302</f>
        <v>Sonst. Erträge betriebl., regelm.7% USt</v>
      </c>
      <c r="D1302" t="str">
        <f t="shared" si="20"/>
        <v>8630 Sonst. Erträge betriebl., regelm.7% USt</v>
      </c>
    </row>
    <row r="1303" spans="2:4" x14ac:dyDescent="0.25">
      <c r="B1303">
        <v>8640</v>
      </c>
      <c r="C1303" t="str">
        <f>+dict!C1303</f>
        <v>Sonst. Erträge betriebl,, regelm.19% USt</v>
      </c>
      <c r="D1303" t="str">
        <f t="shared" si="20"/>
        <v>8640 Sonst. Erträge betriebl,, regelm.19% USt</v>
      </c>
    </row>
    <row r="1304" spans="2:4" x14ac:dyDescent="0.25">
      <c r="B1304">
        <v>8650</v>
      </c>
      <c r="C1304" t="str">
        <f>+dict!C1304</f>
        <v>Erlöse Zinsen und Diskontspesen</v>
      </c>
      <c r="D1304" t="str">
        <f t="shared" si="20"/>
        <v>8650 Erlöse Zinsen und Diskontspesen</v>
      </c>
    </row>
    <row r="1305" spans="2:4" x14ac:dyDescent="0.25">
      <c r="B1305">
        <v>8660</v>
      </c>
      <c r="C1305" t="str">
        <f>+dict!C1305</f>
        <v>Erl.Zinsen /Diskontspesen aus verb.UN</v>
      </c>
      <c r="D1305" t="str">
        <f t="shared" si="20"/>
        <v>8660 Erl.Zinsen /Diskontspesen aus verb.UN</v>
      </c>
    </row>
    <row r="1306" spans="2:4" x14ac:dyDescent="0.25">
      <c r="B1306">
        <v>8700</v>
      </c>
      <c r="C1306" t="str">
        <f>+dict!C1306</f>
        <v>Erlösschmälerungen</v>
      </c>
      <c r="D1306" t="str">
        <f t="shared" si="20"/>
        <v>8700 Erlösschmälerungen</v>
      </c>
    </row>
    <row r="1307" spans="2:4" x14ac:dyDescent="0.25">
      <c r="B1307">
        <v>8701</v>
      </c>
      <c r="C1307" t="str">
        <f>+dict!C1307</f>
        <v>Erlösschmälerungen stfr.§ 4 Nr.8 ff UStG</v>
      </c>
      <c r="D1307" t="str">
        <f t="shared" si="20"/>
        <v>8701 Erlösschmälerungen stfr.§ 4 Nr.8 ff UStG</v>
      </c>
    </row>
    <row r="1308" spans="2:4" x14ac:dyDescent="0.25">
      <c r="B1308">
        <v>8702</v>
      </c>
      <c r="C1308" t="str">
        <f>+dict!C1308</f>
        <v>Erlösschmälerungen stfr.§4 Nr. 2-7 UStG</v>
      </c>
      <c r="D1308" t="str">
        <f t="shared" si="20"/>
        <v>8702 Erlösschmälerungen stfr.§4 Nr. 2-7 UStG</v>
      </c>
    </row>
    <row r="1309" spans="2:4" x14ac:dyDescent="0.25">
      <c r="B1309">
        <v>8703</v>
      </c>
      <c r="C1309" t="str">
        <f>+dict!C1309</f>
        <v>Erlösschmälerungen sonst.stfr. ohne VoSt</v>
      </c>
      <c r="D1309" t="str">
        <f t="shared" si="20"/>
        <v>8703 Erlösschmälerungen sonst.stfr. ohne VoSt</v>
      </c>
    </row>
    <row r="1310" spans="2:4" x14ac:dyDescent="0.25">
      <c r="B1310">
        <v>8704</v>
      </c>
      <c r="C1310" t="str">
        <f>+dict!C1310</f>
        <v>Erlösschmälerungen sonst.stfr. mit VoSt</v>
      </c>
      <c r="D1310" t="str">
        <f t="shared" si="20"/>
        <v>8704 Erlösschmälerungen sonst.stfr. mit VoSt</v>
      </c>
    </row>
    <row r="1311" spans="2:4" x14ac:dyDescent="0.25">
      <c r="B1311">
        <v>8705</v>
      </c>
      <c r="C1311" t="str">
        <f>+dict!C1311</f>
        <v>Erlösschmälerungen stfrei §4 Nr.1a UStG</v>
      </c>
      <c r="D1311" t="str">
        <f t="shared" si="20"/>
        <v>8705 Erlösschmälerungen stfrei §4 Nr.1a UStG</v>
      </c>
    </row>
    <row r="1312" spans="2:4" x14ac:dyDescent="0.25">
      <c r="B1312">
        <v>8706</v>
      </c>
      <c r="C1312" t="str">
        <f>+dict!C1312</f>
        <v>Erlösschm.stfr.Dreiecksg.§ 25b(2,4) UStG</v>
      </c>
      <c r="D1312" t="str">
        <f t="shared" si="20"/>
        <v>8706 Erlösschm.stfr.Dreiecksg.§ 25b(2,4) UStG</v>
      </c>
    </row>
    <row r="1313" spans="2:4" x14ac:dyDescent="0.25">
      <c r="B1313">
        <v>8710</v>
      </c>
      <c r="C1313" t="str">
        <f>+dict!C1313</f>
        <v>Erlösschmälerungen 7% USt</v>
      </c>
      <c r="D1313" t="str">
        <f t="shared" si="20"/>
        <v>8710 Erlösschmälerungen 7% USt</v>
      </c>
    </row>
    <row r="1314" spans="2:4" x14ac:dyDescent="0.25">
      <c r="B1314">
        <v>8720</v>
      </c>
      <c r="C1314" t="str">
        <f>+dict!C1314</f>
        <v>Erlösschmälerungen 19% USt</v>
      </c>
      <c r="D1314" t="str">
        <f t="shared" si="20"/>
        <v>8720 Erlösschmälerungen 19% USt</v>
      </c>
    </row>
    <row r="1315" spans="2:4" x14ac:dyDescent="0.25">
      <c r="B1315">
        <v>8724</v>
      </c>
      <c r="C1315" t="str">
        <f>+dict!C1315</f>
        <v>Erlösschmälerung stfrei innerg.Lieferung</v>
      </c>
      <c r="D1315" t="str">
        <f t="shared" si="20"/>
        <v>8724 Erlösschmälerung stfrei innerg.Lieferung</v>
      </c>
    </row>
    <row r="1316" spans="2:4" x14ac:dyDescent="0.25">
      <c r="B1316">
        <v>8725</v>
      </c>
      <c r="C1316" t="str">
        <f>+dict!C1316</f>
        <v>Erlösschmälerung EU-Lieferung 7% USt</v>
      </c>
      <c r="D1316" t="str">
        <f t="shared" si="20"/>
        <v>8725 Erlösschmälerung EU-Lieferung 7% USt</v>
      </c>
    </row>
    <row r="1317" spans="2:4" x14ac:dyDescent="0.25">
      <c r="B1317">
        <v>8726</v>
      </c>
      <c r="C1317" t="str">
        <f>+dict!C1317</f>
        <v>Erlösschmälerung EU-Lieferung 19% USt</v>
      </c>
      <c r="D1317" t="str">
        <f t="shared" si="20"/>
        <v>8726 Erlösschmälerung EU-Lieferung 19% USt</v>
      </c>
    </row>
    <row r="1318" spans="2:4" x14ac:dyDescent="0.25">
      <c r="B1318">
        <v>8727</v>
      </c>
      <c r="C1318" t="str">
        <f>+dict!C1318</f>
        <v>Erlösschmälg a.i.and.EU-Land stpfl.Liefg</v>
      </c>
      <c r="D1318" t="str">
        <f t="shared" si="20"/>
        <v>8727 Erlösschmälg a.i.and.EU-Land stpfl.Liefg</v>
      </c>
    </row>
    <row r="1319" spans="2:4" x14ac:dyDescent="0.25">
      <c r="B1319">
        <v>8730</v>
      </c>
      <c r="C1319" t="str">
        <f>+dict!C1319</f>
        <v>Gewährte Skonti</v>
      </c>
      <c r="D1319" t="str">
        <f t="shared" si="20"/>
        <v>8730 Gewährte Skonti</v>
      </c>
    </row>
    <row r="1320" spans="2:4" x14ac:dyDescent="0.25">
      <c r="B1320">
        <v>8731</v>
      </c>
      <c r="C1320" t="str">
        <f>+dict!C1320</f>
        <v>Gewährte Skonti 7 % USt</v>
      </c>
      <c r="D1320" t="str">
        <f t="shared" si="20"/>
        <v>8731 Gewährte Skonti 7 % USt</v>
      </c>
    </row>
    <row r="1321" spans="2:4" x14ac:dyDescent="0.25">
      <c r="B1321">
        <v>8732</v>
      </c>
      <c r="C1321" t="str">
        <f>+dict!C1321</f>
        <v>Gewährte Skonti 5 % USt</v>
      </c>
      <c r="D1321" t="str">
        <f t="shared" si="20"/>
        <v>8732 Gewährte Skonti 5 % USt</v>
      </c>
    </row>
    <row r="1322" spans="2:4" x14ac:dyDescent="0.25">
      <c r="B1322">
        <v>8735</v>
      </c>
      <c r="C1322" t="str">
        <f>+dict!C1322</f>
        <v>Gewährte Skonti 16 % USt</v>
      </c>
      <c r="D1322" t="str">
        <f t="shared" si="20"/>
        <v>8735 Gewährte Skonti 16 % USt</v>
      </c>
    </row>
    <row r="1323" spans="2:4" x14ac:dyDescent="0.25">
      <c r="B1323">
        <v>8736</v>
      </c>
      <c r="C1323" t="str">
        <f>+dict!C1323</f>
        <v>Gewährte Skonti 19 % USt</v>
      </c>
      <c r="D1323" t="str">
        <f t="shared" si="20"/>
        <v>8736 Gewährte Skonti 19 % USt</v>
      </c>
    </row>
    <row r="1324" spans="2:4" x14ac:dyDescent="0.25">
      <c r="B1324">
        <v>8738</v>
      </c>
      <c r="C1324" t="str">
        <f>+dict!C1324</f>
        <v>Gew.Skonti Leistg.§ 13b (2) Nr.10 UStG</v>
      </c>
      <c r="D1324" t="str">
        <f t="shared" si="20"/>
        <v>8738 Gew.Skonti Leistg.§ 13b (2) Nr.10 UStG</v>
      </c>
    </row>
    <row r="1325" spans="2:4" x14ac:dyDescent="0.25">
      <c r="B1325">
        <v>8741</v>
      </c>
      <c r="C1325" t="str">
        <f>+dict!C1325</f>
        <v>Gewährte Skonti Leistungen § 13b UStG</v>
      </c>
      <c r="D1325" t="str">
        <f t="shared" si="20"/>
        <v>8741 Gewährte Skonti Leistungen § 13b UStG</v>
      </c>
    </row>
    <row r="1326" spans="2:4" x14ac:dyDescent="0.25">
      <c r="B1326">
        <v>8742</v>
      </c>
      <c r="C1326" t="str">
        <f>+dict!C1326</f>
        <v>Gewährte Skonti s. Leistung § 18b UStG</v>
      </c>
      <c r="D1326" t="str">
        <f t="shared" si="20"/>
        <v>8742 Gewährte Skonti s. Leistung § 18b UStG</v>
      </c>
    </row>
    <row r="1327" spans="2:4" x14ac:dyDescent="0.25">
      <c r="B1327">
        <v>8743</v>
      </c>
      <c r="C1327" t="str">
        <f>+dict!C1327</f>
        <v>Gewährte Skonti stfreie EU-Lieferung</v>
      </c>
      <c r="D1327" t="str">
        <f t="shared" si="20"/>
        <v>8743 Gewährte Skonti stfreie EU-Lieferung</v>
      </c>
    </row>
    <row r="1328" spans="2:4" x14ac:dyDescent="0.25">
      <c r="B1328">
        <v>8745</v>
      </c>
      <c r="C1328" t="str">
        <f>+dict!C1328</f>
        <v>Gewährte Skonti stpfl. EU-Lieferung</v>
      </c>
      <c r="D1328" t="str">
        <f t="shared" si="20"/>
        <v>8745 Gewährte Skonti stpfl. EU-Lieferung</v>
      </c>
    </row>
    <row r="1329" spans="2:4" x14ac:dyDescent="0.25">
      <c r="B1329">
        <v>8746</v>
      </c>
      <c r="C1329" t="str">
        <f>+dict!C1329</f>
        <v>Gewährte Skonti EU-Lieferungen 7% USt</v>
      </c>
      <c r="D1329" t="str">
        <f t="shared" si="20"/>
        <v>8746 Gewährte Skonti EU-Lieferungen 7% USt</v>
      </c>
    </row>
    <row r="1330" spans="2:4" x14ac:dyDescent="0.25">
      <c r="B1330">
        <v>8747</v>
      </c>
      <c r="C1330" t="str">
        <f>+dict!C1330</f>
        <v>Gewährte Skonti EU-Lieferungen 5% USt</v>
      </c>
      <c r="D1330" t="str">
        <f t="shared" si="20"/>
        <v>8747 Gewährte Skonti EU-Lieferungen 5% USt</v>
      </c>
    </row>
    <row r="1331" spans="2:4" x14ac:dyDescent="0.25">
      <c r="B1331">
        <v>8748</v>
      </c>
      <c r="C1331" t="str">
        <f>+dict!C1331</f>
        <v>Gewährte Skonti EU-Lieferungen 19% USt</v>
      </c>
      <c r="D1331" t="str">
        <f t="shared" si="20"/>
        <v>8748 Gewährte Skonti EU-Lieferungen 19% USt</v>
      </c>
    </row>
    <row r="1332" spans="2:4" x14ac:dyDescent="0.25">
      <c r="B1332">
        <v>8749</v>
      </c>
      <c r="C1332" t="str">
        <f>+dict!C1332</f>
        <v>Gewährte Skonti EU-Lieferungen 16% USt</v>
      </c>
      <c r="D1332" t="str">
        <f t="shared" si="20"/>
        <v>8749 Gewährte Skonti EU-Lieferungen 16% USt</v>
      </c>
    </row>
    <row r="1333" spans="2:4" x14ac:dyDescent="0.25">
      <c r="B1333">
        <v>8750</v>
      </c>
      <c r="C1333" t="str">
        <f>+dict!C1333</f>
        <v>Gewährte Boni 7% USt</v>
      </c>
      <c r="D1333" t="str">
        <f t="shared" si="20"/>
        <v>8750 Gewährte Boni 7% USt</v>
      </c>
    </row>
    <row r="1334" spans="2:4" x14ac:dyDescent="0.25">
      <c r="B1334">
        <v>8760</v>
      </c>
      <c r="C1334" t="str">
        <f>+dict!C1334</f>
        <v>Gewährte Boni 19% USt</v>
      </c>
      <c r="D1334" t="str">
        <f t="shared" si="20"/>
        <v>8760 Gewährte Boni 19% USt</v>
      </c>
    </row>
    <row r="1335" spans="2:4" x14ac:dyDescent="0.25">
      <c r="B1335">
        <v>8769</v>
      </c>
      <c r="C1335" t="str">
        <f>+dict!C1335</f>
        <v>Gewährte Boni</v>
      </c>
      <c r="D1335" t="str">
        <f t="shared" si="20"/>
        <v>8769 Gewährte Boni</v>
      </c>
    </row>
    <row r="1336" spans="2:4" x14ac:dyDescent="0.25">
      <c r="B1336">
        <v>8770</v>
      </c>
      <c r="C1336" t="str">
        <f>+dict!C1336</f>
        <v>Gewährte Rabatte</v>
      </c>
      <c r="D1336" t="str">
        <f t="shared" si="20"/>
        <v>8770 Gewährte Rabatte</v>
      </c>
    </row>
    <row r="1337" spans="2:4" x14ac:dyDescent="0.25">
      <c r="B1337">
        <v>8780</v>
      </c>
      <c r="C1337" t="str">
        <f>+dict!C1337</f>
        <v>Gewährte Rabatte 7 % USt</v>
      </c>
      <c r="D1337" t="str">
        <f t="shared" si="20"/>
        <v>8780 Gewährte Rabatte 7 % USt</v>
      </c>
    </row>
    <row r="1338" spans="2:4" x14ac:dyDescent="0.25">
      <c r="B1338">
        <v>8790</v>
      </c>
      <c r="C1338" t="str">
        <f>+dict!C1338</f>
        <v>Gewährte Rabatte 19 % USt</v>
      </c>
      <c r="D1338" t="str">
        <f t="shared" si="20"/>
        <v>8790 Gewährte Rabatte 19 % USt</v>
      </c>
    </row>
    <row r="1339" spans="2:4" x14ac:dyDescent="0.25">
      <c r="B1339">
        <v>8800</v>
      </c>
      <c r="C1339" t="str">
        <f>+dict!C1339</f>
        <v>Erlöse Sachanlageverkäufe Buchverlust</v>
      </c>
      <c r="D1339" t="str">
        <f t="shared" si="20"/>
        <v>8800 Erlöse Sachanlageverkäufe Buchverlust</v>
      </c>
    </row>
    <row r="1340" spans="2:4" x14ac:dyDescent="0.25">
      <c r="B1340">
        <v>8801</v>
      </c>
      <c r="C1340" t="str">
        <f>+dict!C1340</f>
        <v>Erlöse Sachanlageverkäufe 19% USt, BV</v>
      </c>
      <c r="D1340" t="str">
        <f t="shared" si="20"/>
        <v>8801 Erlöse Sachanlageverkäufe 19% USt, BV</v>
      </c>
    </row>
    <row r="1341" spans="2:4" x14ac:dyDescent="0.25">
      <c r="B1341">
        <v>8807</v>
      </c>
      <c r="C1341" t="str">
        <f>+dict!C1341</f>
        <v>Erl. Sachanlageverk. § 4 Nr.1a UStG (BV)</v>
      </c>
      <c r="D1341" t="str">
        <f t="shared" si="20"/>
        <v>8807 Erl. Sachanlageverk. § 4 Nr.1a UStG (BV)</v>
      </c>
    </row>
    <row r="1342" spans="2:4" x14ac:dyDescent="0.25">
      <c r="B1342">
        <v>8808</v>
      </c>
      <c r="C1342" t="str">
        <f>+dict!C1342</f>
        <v>Erl. Sachanlageverk. § 4 Nr.1b UStG (BV)</v>
      </c>
      <c r="D1342" t="str">
        <f t="shared" si="20"/>
        <v>8808 Erl. Sachanlageverk. § 4 Nr.1b UStG (BV)</v>
      </c>
    </row>
    <row r="1343" spans="2:4" x14ac:dyDescent="0.25">
      <c r="B1343">
        <v>8817</v>
      </c>
      <c r="C1343" t="str">
        <f>+dict!C1343</f>
        <v>Erlöse Verkäufe immaterielle VermG, BV</v>
      </c>
      <c r="D1343" t="str">
        <f t="shared" si="20"/>
        <v>8817 Erlöse Verkäufe immaterielle VermG, BV</v>
      </c>
    </row>
    <row r="1344" spans="2:4" x14ac:dyDescent="0.25">
      <c r="B1344">
        <v>8818</v>
      </c>
      <c r="C1344" t="str">
        <f>+dict!C1344</f>
        <v>Erlöse Verkäufe Finanzanlagen, BV</v>
      </c>
      <c r="D1344" t="str">
        <f t="shared" si="20"/>
        <v>8818 Erlöse Verkäufe Finanzanlagen, BV</v>
      </c>
    </row>
    <row r="1345" spans="2:4" x14ac:dyDescent="0.25">
      <c r="B1345">
        <v>8819</v>
      </c>
      <c r="C1345" t="str">
        <f>+dict!C1345</f>
        <v>Erlöse Verkäufe Finanzanl. z.T.stfr,BV</v>
      </c>
      <c r="D1345" t="str">
        <f t="shared" si="20"/>
        <v>8819 Erlöse Verkäufe Finanzanl. z.T.stfr,BV</v>
      </c>
    </row>
    <row r="1346" spans="2:4" x14ac:dyDescent="0.25">
      <c r="B1346">
        <v>8820</v>
      </c>
      <c r="C1346" t="str">
        <f>+dict!C1346</f>
        <v>Erlöse Sachanlageverkäufe 19% USt, BG</v>
      </c>
      <c r="D1346" t="str">
        <f t="shared" si="20"/>
        <v>8820 Erlöse Sachanlageverkäufe 19% USt, BG</v>
      </c>
    </row>
    <row r="1347" spans="2:4" x14ac:dyDescent="0.25">
      <c r="B1347">
        <v>8827</v>
      </c>
      <c r="C1347" t="str">
        <f>+dict!C1347</f>
        <v>Erl. Sachanlageverk.§ 4 Nr.1a UStG,Buchg</v>
      </c>
      <c r="D1347" t="str">
        <f t="shared" ref="D1347:D1410" si="21">+B1347&amp;" "&amp;C1347</f>
        <v>8827 Erl. Sachanlageverk.§ 4 Nr.1a UStG,Buchg</v>
      </c>
    </row>
    <row r="1348" spans="2:4" x14ac:dyDescent="0.25">
      <c r="B1348">
        <v>8828</v>
      </c>
      <c r="C1348" t="str">
        <f>+dict!C1348</f>
        <v>Erl. Sachanlageverk.§ 4 Nr.1b UStG,Buchg</v>
      </c>
      <c r="D1348" t="str">
        <f t="shared" si="21"/>
        <v>8828 Erl. Sachanlageverk.§ 4 Nr.1b UStG,Buchg</v>
      </c>
    </row>
    <row r="1349" spans="2:4" x14ac:dyDescent="0.25">
      <c r="B1349">
        <v>8829</v>
      </c>
      <c r="C1349" t="str">
        <f>+dict!C1349</f>
        <v>Erlöse Sachanlageverkäufe Buchgewinn</v>
      </c>
      <c r="D1349" t="str">
        <f t="shared" si="21"/>
        <v>8829 Erlöse Sachanlageverkäufe Buchgewinn</v>
      </c>
    </row>
    <row r="1350" spans="2:4" x14ac:dyDescent="0.25">
      <c r="B1350">
        <v>8837</v>
      </c>
      <c r="C1350" t="str">
        <f>+dict!C1350</f>
        <v>Erlöse Verkäufe immaterielle VermG, BG</v>
      </c>
      <c r="D1350" t="str">
        <f t="shared" si="21"/>
        <v>8837 Erlöse Verkäufe immaterielle VermG, BG</v>
      </c>
    </row>
    <row r="1351" spans="2:4" x14ac:dyDescent="0.25">
      <c r="B1351">
        <v>8838</v>
      </c>
      <c r="C1351" t="str">
        <f>+dict!C1351</f>
        <v>Erlöse Verkäufe Finanzanlagen, BG</v>
      </c>
      <c r="D1351" t="str">
        <f t="shared" si="21"/>
        <v>8838 Erlöse Verkäufe Finanzanlagen, BG</v>
      </c>
    </row>
    <row r="1352" spans="2:4" x14ac:dyDescent="0.25">
      <c r="B1352">
        <v>8839</v>
      </c>
      <c r="C1352" t="str">
        <f>+dict!C1352</f>
        <v>Erlöse Verkäufe Finanzanl. z.T.stfr,BG</v>
      </c>
      <c r="D1352" t="str">
        <f t="shared" si="21"/>
        <v>8839 Erlöse Verkäufe Finanzanl. z.T.stfr,BG</v>
      </c>
    </row>
    <row r="1353" spans="2:4" x14ac:dyDescent="0.25">
      <c r="B1353">
        <v>8850</v>
      </c>
      <c r="C1353" t="str">
        <f>+dict!C1353</f>
        <v>Erl.Verk. WG UV § 4 (3) EStG,19% USt</v>
      </c>
      <c r="D1353" t="str">
        <f t="shared" si="21"/>
        <v>8850 Erl.Verk. WG UV § 4 (3) EStG,19% USt</v>
      </c>
    </row>
    <row r="1354" spans="2:4" x14ac:dyDescent="0.25">
      <c r="B1354">
        <v>8851</v>
      </c>
      <c r="C1354" t="str">
        <f>+dict!C1354</f>
        <v>Erl. Verkauf WG UV § 4 (3) EStG stfrei</v>
      </c>
      <c r="D1354" t="str">
        <f t="shared" si="21"/>
        <v>8851 Erl. Verkauf WG UV § 4 (3) EStG stfrei</v>
      </c>
    </row>
    <row r="1355" spans="2:4" x14ac:dyDescent="0.25">
      <c r="B1355">
        <v>8852</v>
      </c>
      <c r="C1355" t="str">
        <f>+dict!C1355</f>
        <v>Verkauf WG UV §4 Nr.8ff UStG,f.§4(3)EStG</v>
      </c>
      <c r="D1355" t="str">
        <f t="shared" si="21"/>
        <v>8852 Verkauf WG UV §4 Nr.8ff UStG,f.§4(3)EStG</v>
      </c>
    </row>
    <row r="1356" spans="2:4" x14ac:dyDescent="0.25">
      <c r="B1356">
        <v>8853</v>
      </c>
      <c r="C1356" t="str">
        <f>+dict!C1356</f>
        <v>Erlöse Verkauf WG UV § 4 (3) EStG</v>
      </c>
      <c r="D1356" t="str">
        <f t="shared" si="21"/>
        <v>8853 Erlöse Verkauf WG UV § 4 (3) EStG</v>
      </c>
    </row>
    <row r="1357" spans="2:4" x14ac:dyDescent="0.25">
      <c r="B1357">
        <v>8900</v>
      </c>
      <c r="C1357" t="str">
        <f>+dict!C1357</f>
        <v>Unentgeltliche Wertabgaben</v>
      </c>
      <c r="D1357" t="str">
        <f t="shared" si="21"/>
        <v>8900 Unentgeltliche Wertabgaben</v>
      </c>
    </row>
    <row r="1358" spans="2:4" x14ac:dyDescent="0.25">
      <c r="B1358">
        <v>8905</v>
      </c>
      <c r="C1358" t="str">
        <f>+dict!C1358</f>
        <v>Entnahme von Gegenständen ohne USt</v>
      </c>
      <c r="D1358" t="str">
        <f t="shared" si="21"/>
        <v>8905 Entnahme von Gegenständen ohne USt</v>
      </c>
    </row>
    <row r="1359" spans="2:4" x14ac:dyDescent="0.25">
      <c r="B1359">
        <v>8906</v>
      </c>
      <c r="C1359" t="str">
        <f>+dict!C1359</f>
        <v>Verwendung von Gegenständen ohne USt</v>
      </c>
      <c r="D1359" t="str">
        <f t="shared" si="21"/>
        <v>8906 Verwendung von Gegenständen ohne USt</v>
      </c>
    </row>
    <row r="1360" spans="2:4" x14ac:dyDescent="0.25">
      <c r="B1360">
        <v>8910</v>
      </c>
      <c r="C1360" t="str">
        <f>+dict!C1360</f>
        <v>Entnahme Unternehmer (Waren) 19% USt</v>
      </c>
      <c r="D1360" t="str">
        <f t="shared" si="21"/>
        <v>8910 Entnahme Unternehmer (Waren) 19% USt</v>
      </c>
    </row>
    <row r="1361" spans="2:4" x14ac:dyDescent="0.25">
      <c r="B1361">
        <v>8915</v>
      </c>
      <c r="C1361" t="str">
        <f>+dict!C1361</f>
        <v>Entnahme Unternehmer (Waren) 7% USt</v>
      </c>
      <c r="D1361" t="str">
        <f t="shared" si="21"/>
        <v>8915 Entnahme Unternehmer (Waren) 7% USt</v>
      </c>
    </row>
    <row r="1362" spans="2:4" x14ac:dyDescent="0.25">
      <c r="B1362">
        <v>8918</v>
      </c>
      <c r="C1362" t="str">
        <f>+dict!C1362</f>
        <v>Verwendung von Gegenst.(Tel) ohne USt</v>
      </c>
      <c r="D1362" t="str">
        <f t="shared" si="21"/>
        <v>8918 Verwendung von Gegenst.(Tel) ohne USt</v>
      </c>
    </row>
    <row r="1363" spans="2:4" x14ac:dyDescent="0.25">
      <c r="B1363">
        <v>8919</v>
      </c>
      <c r="C1363" t="str">
        <f>+dict!C1363</f>
        <v>Entnahme Unternehmer (Waren) ohne USt</v>
      </c>
      <c r="D1363" t="str">
        <f t="shared" si="21"/>
        <v>8919 Entnahme Unternehmer (Waren) ohne USt</v>
      </c>
    </row>
    <row r="1364" spans="2:4" x14ac:dyDescent="0.25">
      <c r="B1364">
        <v>8920</v>
      </c>
      <c r="C1364" t="str">
        <f>+dict!C1364</f>
        <v>Verwendung von Gegenständen 19% USt</v>
      </c>
      <c r="D1364" t="str">
        <f t="shared" si="21"/>
        <v>8920 Verwendung von Gegenständen 19% USt</v>
      </c>
    </row>
    <row r="1365" spans="2:4" x14ac:dyDescent="0.25">
      <c r="B1365">
        <v>8921</v>
      </c>
      <c r="C1365" t="str">
        <f>+dict!C1365</f>
        <v>Verwendung von Gegenst. (Kfz) 19% USt</v>
      </c>
      <c r="D1365" t="str">
        <f t="shared" si="21"/>
        <v>8921 Verwendung von Gegenst. (Kfz) 19% USt</v>
      </c>
    </row>
    <row r="1366" spans="2:4" x14ac:dyDescent="0.25">
      <c r="B1366">
        <v>8922</v>
      </c>
      <c r="C1366" t="str">
        <f>+dict!C1366</f>
        <v>Verwendung von Gegenst. (Tel) 19% USt</v>
      </c>
      <c r="D1366" t="str">
        <f t="shared" si="21"/>
        <v>8922 Verwendung von Gegenst. (Tel) 19% USt</v>
      </c>
    </row>
    <row r="1367" spans="2:4" x14ac:dyDescent="0.25">
      <c r="B1367">
        <v>8924</v>
      </c>
      <c r="C1367" t="str">
        <f>+dict!C1367</f>
        <v>Verwendung von Gegenst.(Kfz) ohne USt</v>
      </c>
      <c r="D1367" t="str">
        <f t="shared" si="21"/>
        <v>8924 Verwendung von Gegenst.(Kfz) ohne USt</v>
      </c>
    </row>
    <row r="1368" spans="2:4" x14ac:dyDescent="0.25">
      <c r="B1368">
        <v>8925</v>
      </c>
      <c r="C1368" t="str">
        <f>+dict!C1368</f>
        <v>Unentgeltl. Erbringung Leist.19% USt</v>
      </c>
      <c r="D1368" t="str">
        <f t="shared" si="21"/>
        <v>8925 Unentgeltl. Erbringung Leist.19% USt</v>
      </c>
    </row>
    <row r="1369" spans="2:4" x14ac:dyDescent="0.25">
      <c r="B1369">
        <v>8929</v>
      </c>
      <c r="C1369" t="str">
        <f>+dict!C1369</f>
        <v>Unentgeltl. Erbringung Leist. ohne USt</v>
      </c>
      <c r="D1369" t="str">
        <f t="shared" si="21"/>
        <v>8929 Unentgeltl. Erbringung Leist. ohne USt</v>
      </c>
    </row>
    <row r="1370" spans="2:4" x14ac:dyDescent="0.25">
      <c r="B1370">
        <v>8930</v>
      </c>
      <c r="C1370" t="str">
        <f>+dict!C1370</f>
        <v>Verwendung von Gegenständen 7% USt</v>
      </c>
      <c r="D1370" t="str">
        <f t="shared" si="21"/>
        <v>8930 Verwendung von Gegenständen 7% USt</v>
      </c>
    </row>
    <row r="1371" spans="2:4" x14ac:dyDescent="0.25">
      <c r="B1371">
        <v>8932</v>
      </c>
      <c r="C1371" t="str">
        <f>+dict!C1371</f>
        <v>Unentgeltl. Erbringung Leist. 7% USt</v>
      </c>
      <c r="D1371" t="str">
        <f t="shared" si="21"/>
        <v>8932 Unentgeltl. Erbringung Leist. 7% USt</v>
      </c>
    </row>
    <row r="1372" spans="2:4" x14ac:dyDescent="0.25">
      <c r="B1372">
        <v>8935</v>
      </c>
      <c r="C1372" t="str">
        <f>+dict!C1372</f>
        <v>Unentgeltl.Zuwendung Gegenstände 19% USt</v>
      </c>
      <c r="D1372" t="str">
        <f t="shared" si="21"/>
        <v>8935 Unentgeltl.Zuwendung Gegenstände 19% USt</v>
      </c>
    </row>
    <row r="1373" spans="2:4" x14ac:dyDescent="0.25">
      <c r="B1373">
        <v>8939</v>
      </c>
      <c r="C1373" t="str">
        <f>+dict!C1373</f>
        <v>Unentgeltl. Zuwend. Gegenstände ohne USt</v>
      </c>
      <c r="D1373" t="str">
        <f t="shared" si="21"/>
        <v>8939 Unentgeltl. Zuwend. Gegenstände ohne USt</v>
      </c>
    </row>
    <row r="1374" spans="2:4" x14ac:dyDescent="0.25">
      <c r="B1374">
        <v>8940</v>
      </c>
      <c r="C1374" t="str">
        <f>+dict!C1374</f>
        <v>Unentgeltl. Zuwendung von Waren 19% USt</v>
      </c>
      <c r="D1374" t="str">
        <f t="shared" si="21"/>
        <v>8940 Unentgeltl. Zuwendung von Waren 19% USt</v>
      </c>
    </row>
    <row r="1375" spans="2:4" x14ac:dyDescent="0.25">
      <c r="B1375">
        <v>8945</v>
      </c>
      <c r="C1375" t="str">
        <f>+dict!C1375</f>
        <v>Unentgeltl. Zuwendung von Waren 7% USt</v>
      </c>
      <c r="D1375" t="str">
        <f t="shared" si="21"/>
        <v>8945 Unentgeltl. Zuwendung von Waren 7% USt</v>
      </c>
    </row>
    <row r="1376" spans="2:4" x14ac:dyDescent="0.25">
      <c r="B1376">
        <v>8949</v>
      </c>
      <c r="C1376" t="str">
        <f>+dict!C1376</f>
        <v>Unentgeltl. Zuwendung von Waren ohne USt</v>
      </c>
      <c r="D1376" t="str">
        <f t="shared" si="21"/>
        <v>8949 Unentgeltl. Zuwendung von Waren ohne USt</v>
      </c>
    </row>
    <row r="1377" spans="2:4" x14ac:dyDescent="0.25">
      <c r="B1377">
        <v>8950</v>
      </c>
      <c r="C1377" t="str">
        <f>+dict!C1377</f>
        <v>Nicht steuerb.Umsätze (Innenumsätze)</v>
      </c>
      <c r="D1377" t="str">
        <f t="shared" si="21"/>
        <v>8950 Nicht steuerb.Umsätze (Innenumsätze)</v>
      </c>
    </row>
    <row r="1378" spans="2:4" x14ac:dyDescent="0.25">
      <c r="B1378">
        <v>8955</v>
      </c>
      <c r="C1378" t="str">
        <f>+dict!C1378</f>
        <v>USt-Vergütungen, z.B. nach § 24 UStG</v>
      </c>
      <c r="D1378" t="str">
        <f t="shared" si="21"/>
        <v>8955 USt-Vergütungen, z.B. nach § 24 UStG</v>
      </c>
    </row>
    <row r="1379" spans="2:4" x14ac:dyDescent="0.25">
      <c r="B1379">
        <v>8959</v>
      </c>
      <c r="C1379" t="str">
        <f>+dict!C1379</f>
        <v>Direkt mit dem Umsatz verb. Steuern</v>
      </c>
      <c r="D1379" t="str">
        <f t="shared" si="21"/>
        <v>8959 Direkt mit dem Umsatz verb. Steuern</v>
      </c>
    </row>
    <row r="1380" spans="2:4" x14ac:dyDescent="0.25">
      <c r="B1380">
        <v>8960</v>
      </c>
      <c r="C1380" t="str">
        <f>+dict!C1380</f>
        <v>Bestandsveränd.unfertige Erzeugnisse</v>
      </c>
      <c r="D1380" t="str">
        <f t="shared" si="21"/>
        <v>8960 Bestandsveränd.unfertige Erzeugnisse</v>
      </c>
    </row>
    <row r="1381" spans="2:4" x14ac:dyDescent="0.25">
      <c r="B1381">
        <v>8970</v>
      </c>
      <c r="C1381" t="str">
        <f>+dict!C1381</f>
        <v>Bestandsveränderung unfertige Leistung</v>
      </c>
      <c r="D1381" t="str">
        <f t="shared" si="21"/>
        <v>8970 Bestandsveränderung unfertige Leistung</v>
      </c>
    </row>
    <row r="1382" spans="2:4" x14ac:dyDescent="0.25">
      <c r="B1382">
        <v>8975</v>
      </c>
      <c r="C1382" t="str">
        <f>+dict!C1382</f>
        <v>Bestandsveränderung Bauaufträge</v>
      </c>
      <c r="D1382" t="str">
        <f t="shared" si="21"/>
        <v>8975 Bestandsveränderung Bauaufträge</v>
      </c>
    </row>
    <row r="1383" spans="2:4" x14ac:dyDescent="0.25">
      <c r="B1383">
        <v>8977</v>
      </c>
      <c r="C1383" t="str">
        <f>+dict!C1383</f>
        <v>Bestandsveränderung Aufträge in Arbeit</v>
      </c>
      <c r="D1383" t="str">
        <f t="shared" si="21"/>
        <v>8977 Bestandsveränderung Aufträge in Arbeit</v>
      </c>
    </row>
    <row r="1384" spans="2:4" x14ac:dyDescent="0.25">
      <c r="B1384">
        <v>8980</v>
      </c>
      <c r="C1384" t="str">
        <f>+dict!C1384</f>
        <v>Bestandsveränderung fertige Erzeugnisse</v>
      </c>
      <c r="D1384" t="str">
        <f t="shared" si="21"/>
        <v>8980 Bestandsveränderung fertige Erzeugnisse</v>
      </c>
    </row>
    <row r="1385" spans="2:4" x14ac:dyDescent="0.25">
      <c r="B1385">
        <v>8990</v>
      </c>
      <c r="C1385" t="str">
        <f>+dict!C1385</f>
        <v>Andere aktivierte Eigenleistungen</v>
      </c>
      <c r="D1385" t="str">
        <f t="shared" si="21"/>
        <v>8990 Andere aktivierte Eigenleistungen</v>
      </c>
    </row>
    <row r="1386" spans="2:4" x14ac:dyDescent="0.25">
      <c r="B1386">
        <v>8994</v>
      </c>
      <c r="C1386" t="str">
        <f>+dict!C1386</f>
        <v>Akt.Eigenleistg. FK-Zins zu Herst.kosten</v>
      </c>
      <c r="D1386" t="str">
        <f t="shared" si="21"/>
        <v>8994 Akt.Eigenleistg. FK-Zins zu Herst.kosten</v>
      </c>
    </row>
    <row r="1387" spans="2:4" x14ac:dyDescent="0.25">
      <c r="B1387">
        <v>8995</v>
      </c>
      <c r="C1387" t="str">
        <f>+dict!C1387</f>
        <v>Akt. Eigenleistung selbst gesch. imm.VG</v>
      </c>
      <c r="D1387" t="str">
        <f t="shared" si="21"/>
        <v>8995 Akt. Eigenleistung selbst gesch. imm.VG</v>
      </c>
    </row>
    <row r="1388" spans="2:4" x14ac:dyDescent="0.25">
      <c r="B1388">
        <v>9000</v>
      </c>
      <c r="C1388" t="str">
        <f>+dict!C1388</f>
        <v>Saldenvorträge Sachkonten</v>
      </c>
      <c r="D1388" t="str">
        <f t="shared" si="21"/>
        <v>9000 Saldenvorträge Sachkonten</v>
      </c>
    </row>
    <row r="1389" spans="2:4" x14ac:dyDescent="0.25">
      <c r="B1389">
        <v>9008</v>
      </c>
      <c r="C1389" t="str">
        <f>+dict!C1389</f>
        <v>Saldenvorträge Debitoren</v>
      </c>
      <c r="D1389" t="str">
        <f t="shared" si="21"/>
        <v>9008 Saldenvorträge Debitoren</v>
      </c>
    </row>
    <row r="1390" spans="2:4" x14ac:dyDescent="0.25">
      <c r="B1390">
        <v>9009</v>
      </c>
      <c r="C1390" t="str">
        <f>+dict!C1390</f>
        <v>Saldenvorträge Kreditoren</v>
      </c>
      <c r="D1390" t="str">
        <f t="shared" si="21"/>
        <v>9009 Saldenvorträge Kreditoren</v>
      </c>
    </row>
    <row r="1391" spans="2:4" x14ac:dyDescent="0.25">
      <c r="B1391">
        <v>9052</v>
      </c>
      <c r="C1391" t="str">
        <f>+dict!C1391</f>
        <v>Offene Posten 2022</v>
      </c>
      <c r="D1391" t="str">
        <f t="shared" si="21"/>
        <v>9052 Offene Posten 2022</v>
      </c>
    </row>
    <row r="1392" spans="2:4" x14ac:dyDescent="0.25">
      <c r="B1392">
        <v>9090</v>
      </c>
      <c r="C1392" t="str">
        <f>+dict!C1392</f>
        <v>Summenvortrag</v>
      </c>
      <c r="D1392" t="str">
        <f t="shared" si="21"/>
        <v>9090 Summenvortrag</v>
      </c>
    </row>
    <row r="1393" spans="2:4" x14ac:dyDescent="0.25">
      <c r="B1393">
        <v>9101</v>
      </c>
      <c r="C1393" t="str">
        <f>+dict!C1393</f>
        <v>Verkaufstage</v>
      </c>
      <c r="D1393" t="str">
        <f t="shared" si="21"/>
        <v>9101 Verkaufstage</v>
      </c>
    </row>
    <row r="1394" spans="2:4" x14ac:dyDescent="0.25">
      <c r="B1394">
        <v>9102</v>
      </c>
      <c r="C1394" t="str">
        <f>+dict!C1394</f>
        <v>Anzahl der Barkunden</v>
      </c>
      <c r="D1394" t="str">
        <f t="shared" si="21"/>
        <v>9102 Anzahl der Barkunden</v>
      </c>
    </row>
    <row r="1395" spans="2:4" x14ac:dyDescent="0.25">
      <c r="B1395">
        <v>9103</v>
      </c>
      <c r="C1395" t="str">
        <f>+dict!C1395</f>
        <v>Beschäftigte Personen (BWA)</v>
      </c>
      <c r="D1395" t="str">
        <f t="shared" si="21"/>
        <v>9103 Beschäftigte Personen (BWA)</v>
      </c>
    </row>
    <row r="1396" spans="2:4" x14ac:dyDescent="0.25">
      <c r="B1396">
        <v>9104</v>
      </c>
      <c r="C1396" t="str">
        <f>+dict!C1396</f>
        <v>Unbezahlte Personen</v>
      </c>
      <c r="D1396" t="str">
        <f t="shared" si="21"/>
        <v>9104 Unbezahlte Personen</v>
      </c>
    </row>
    <row r="1397" spans="2:4" x14ac:dyDescent="0.25">
      <c r="B1397">
        <v>9105</v>
      </c>
      <c r="C1397" t="str">
        <f>+dict!C1397</f>
        <v>Verkaufskräfte</v>
      </c>
      <c r="D1397" t="str">
        <f t="shared" si="21"/>
        <v>9105 Verkaufskräfte</v>
      </c>
    </row>
    <row r="1398" spans="2:4" x14ac:dyDescent="0.25">
      <c r="B1398">
        <v>9106</v>
      </c>
      <c r="C1398" t="str">
        <f>+dict!C1398</f>
        <v>Geschäftsraum qm</v>
      </c>
      <c r="D1398" t="str">
        <f t="shared" si="21"/>
        <v>9106 Geschäftsraum qm</v>
      </c>
    </row>
    <row r="1399" spans="2:4" x14ac:dyDescent="0.25">
      <c r="B1399">
        <v>9107</v>
      </c>
      <c r="C1399" t="str">
        <f>+dict!C1399</f>
        <v>Verkaufsraum qm</v>
      </c>
      <c r="D1399" t="str">
        <f t="shared" si="21"/>
        <v>9107 Verkaufsraum qm</v>
      </c>
    </row>
    <row r="1400" spans="2:4" x14ac:dyDescent="0.25">
      <c r="B1400">
        <v>9116</v>
      </c>
      <c r="C1400" t="str">
        <f>+dict!C1400</f>
        <v>Anzahl Rechnungen</v>
      </c>
      <c r="D1400" t="str">
        <f t="shared" si="21"/>
        <v>9116 Anzahl Rechnungen</v>
      </c>
    </row>
    <row r="1401" spans="2:4" x14ac:dyDescent="0.25">
      <c r="B1401">
        <v>9117</v>
      </c>
      <c r="C1401" t="str">
        <f>+dict!C1401</f>
        <v>Anzahl Kreditkunden monatlich</v>
      </c>
      <c r="D1401" t="str">
        <f t="shared" si="21"/>
        <v>9117 Anzahl Kreditkunden monatlich</v>
      </c>
    </row>
    <row r="1402" spans="2:4" x14ac:dyDescent="0.25">
      <c r="B1402">
        <v>9118</v>
      </c>
      <c r="C1402" t="str">
        <f>+dict!C1402</f>
        <v>Anzahl Kreditkunden aufgelaufen</v>
      </c>
      <c r="D1402" t="str">
        <f t="shared" si="21"/>
        <v>9118 Anzahl Kreditkunden aufgelaufen</v>
      </c>
    </row>
    <row r="1403" spans="2:4" x14ac:dyDescent="0.25">
      <c r="B1403">
        <v>9120</v>
      </c>
      <c r="C1403" t="str">
        <f>+dict!C1403</f>
        <v>Erweiterungsinvestitionen</v>
      </c>
      <c r="D1403" t="str">
        <f t="shared" si="21"/>
        <v>9120 Erweiterungsinvestitionen</v>
      </c>
    </row>
    <row r="1404" spans="2:4" x14ac:dyDescent="0.25">
      <c r="B1404">
        <v>9135</v>
      </c>
      <c r="C1404" t="str">
        <f>+dict!C1404</f>
        <v>Auftragseingang im Geschäftsjahr</v>
      </c>
      <c r="D1404" t="str">
        <f t="shared" si="21"/>
        <v>9135 Auftragseingang im Geschäftsjahr</v>
      </c>
    </row>
    <row r="1405" spans="2:4" x14ac:dyDescent="0.25">
      <c r="B1405">
        <v>9140</v>
      </c>
      <c r="C1405" t="str">
        <f>+dict!C1405</f>
        <v>Auftragsbestand</v>
      </c>
      <c r="D1405" t="str">
        <f t="shared" si="21"/>
        <v>9140 Auftragsbestand</v>
      </c>
    </row>
    <row r="1406" spans="2:4" x14ac:dyDescent="0.25">
      <c r="B1406">
        <v>9141</v>
      </c>
      <c r="C1406" t="str">
        <f>+dict!C1406</f>
        <v>Variables Kapital TH</v>
      </c>
      <c r="D1406" t="str">
        <f t="shared" si="21"/>
        <v>9141 Variables Kapital TH</v>
      </c>
    </row>
    <row r="1407" spans="2:4" x14ac:dyDescent="0.25">
      <c r="B1407">
        <v>9142</v>
      </c>
      <c r="C1407" t="str">
        <f>+dict!C1407</f>
        <v>Variables Kapital - Anteil Teilhafter</v>
      </c>
      <c r="D1407" t="str">
        <f t="shared" si="21"/>
        <v>9142 Variables Kapital - Anteil Teilhafter</v>
      </c>
    </row>
    <row r="1408" spans="2:4" x14ac:dyDescent="0.25">
      <c r="B1408">
        <v>9143</v>
      </c>
      <c r="C1408" t="str">
        <f>+dict!C1408</f>
        <v>Privatsteuern Kap.ertr.st.(SamPosten)</v>
      </c>
      <c r="D1408" t="str">
        <f t="shared" si="21"/>
        <v>9143 Privatsteuern Kap.ertr.st.(SamPosten)</v>
      </c>
    </row>
    <row r="1409" spans="2:4" x14ac:dyDescent="0.25">
      <c r="B1409">
        <v>9144</v>
      </c>
      <c r="C1409" t="str">
        <f>+dict!C1409</f>
        <v>Privatst. Solidaritätszuschl.(SamPost)</v>
      </c>
      <c r="D1409" t="str">
        <f t="shared" si="21"/>
        <v>9144 Privatst. Solidaritätszuschl.(SamPost)</v>
      </c>
    </row>
    <row r="1410" spans="2:4" x14ac:dyDescent="0.25">
      <c r="B1410">
        <v>9145</v>
      </c>
      <c r="C1410" t="str">
        <f>+dict!C1410</f>
        <v>Privatst. Kirchensteuer (SamPosten)</v>
      </c>
      <c r="D1410" t="str">
        <f t="shared" si="21"/>
        <v>9145 Privatst. Kirchensteuer (SamPosten)</v>
      </c>
    </row>
    <row r="1411" spans="2:4" x14ac:dyDescent="0.25">
      <c r="B1411">
        <v>9146</v>
      </c>
      <c r="C1411" t="str">
        <f>+dict!C1411</f>
        <v>Variables Kapital - VH Übertrag §6b EStG</v>
      </c>
      <c r="D1411" t="str">
        <f t="shared" ref="D1411:D1474" si="22">+B1411&amp;" "&amp;C1411</f>
        <v>9146 Variables Kapital - VH Übertrag §6b EStG</v>
      </c>
    </row>
    <row r="1412" spans="2:4" x14ac:dyDescent="0.25">
      <c r="B1412">
        <v>9147</v>
      </c>
      <c r="C1412" t="str">
        <f>+dict!C1412</f>
        <v>Variables Kapital - TH Übertrag §6b EStG</v>
      </c>
      <c r="D1412" t="str">
        <f t="shared" si="22"/>
        <v>9147 Variables Kapital - TH Übertrag §6b EStG</v>
      </c>
    </row>
    <row r="1413" spans="2:4" x14ac:dyDescent="0.25">
      <c r="B1413">
        <v>9150</v>
      </c>
      <c r="C1413" t="str">
        <f>+dict!C1413</f>
        <v>Festkapital -andere Kapitalanpassung VH</v>
      </c>
      <c r="D1413" t="str">
        <f t="shared" si="22"/>
        <v>9150 Festkapital -andere Kapitalanpassung VH</v>
      </c>
    </row>
    <row r="1414" spans="2:4" x14ac:dyDescent="0.25">
      <c r="B1414">
        <v>9151</v>
      </c>
      <c r="C1414" t="str">
        <f>+dict!C1414</f>
        <v>Variables Kapital - Kapitalanpassung VH</v>
      </c>
      <c r="D1414" t="str">
        <f t="shared" si="22"/>
        <v>9151 Variables Kapital - Kapitalanpassung VH</v>
      </c>
    </row>
    <row r="1415" spans="2:4" x14ac:dyDescent="0.25">
      <c r="B1415">
        <v>9152</v>
      </c>
      <c r="C1415" t="str">
        <f>+dict!C1415</f>
        <v>Verlust/Vortragskto-Kapitalanpassung VH</v>
      </c>
      <c r="D1415" t="str">
        <f t="shared" si="22"/>
        <v>9152 Verlust/Vortragskto-Kapitalanpassung VH</v>
      </c>
    </row>
    <row r="1416" spans="2:4" x14ac:dyDescent="0.25">
      <c r="B1416">
        <v>9153</v>
      </c>
      <c r="C1416" t="str">
        <f>+dict!C1416</f>
        <v>Kapitalkto III-and. Kapitalanpassung VH</v>
      </c>
      <c r="D1416" t="str">
        <f t="shared" si="22"/>
        <v>9153 Kapitalkto III-and. Kapitalanpassung VH</v>
      </c>
    </row>
    <row r="1417" spans="2:4" x14ac:dyDescent="0.25">
      <c r="B1417">
        <v>9154</v>
      </c>
      <c r="C1417" t="str">
        <f>+dict!C1417</f>
        <v>Aust.Einlagen n. eingef.Kap.anpass.VH</v>
      </c>
      <c r="D1417" t="str">
        <f t="shared" si="22"/>
        <v>9154 Aust.Einlagen n. eingef.Kap.anpass.VH</v>
      </c>
    </row>
    <row r="1418" spans="2:4" x14ac:dyDescent="0.25">
      <c r="B1418">
        <v>9155</v>
      </c>
      <c r="C1418" t="str">
        <f>+dict!C1418</f>
        <v>Verr.kto Einzahlverpfl.- Kap.anpass. VH</v>
      </c>
      <c r="D1418" t="str">
        <f t="shared" si="22"/>
        <v>9155 Verr.kto Einzahlverpfl.- Kap.anpass. VH</v>
      </c>
    </row>
    <row r="1419" spans="2:4" x14ac:dyDescent="0.25">
      <c r="B1419">
        <v>9157</v>
      </c>
      <c r="C1419" t="str">
        <f>+dict!C1419</f>
        <v>Privatst.Kapitalertragsteuer (VH)</v>
      </c>
      <c r="D1419" t="str">
        <f t="shared" si="22"/>
        <v>9157 Privatst.Kapitalertragsteuer (VH)</v>
      </c>
    </row>
    <row r="1420" spans="2:4" x14ac:dyDescent="0.25">
      <c r="B1420">
        <v>9158</v>
      </c>
      <c r="C1420" t="str">
        <f>+dict!C1420</f>
        <v>Privatst.Solidaritätszuschlag (VH)</v>
      </c>
      <c r="D1420" t="str">
        <f t="shared" si="22"/>
        <v>9158 Privatst.Solidaritätszuschlag (VH)</v>
      </c>
    </row>
    <row r="1421" spans="2:4" x14ac:dyDescent="0.25">
      <c r="B1421">
        <v>9159</v>
      </c>
      <c r="C1421" t="str">
        <f>+dict!C1421</f>
        <v>Privatsteuern Kirchensteuer (VH)</v>
      </c>
      <c r="D1421" t="str">
        <f t="shared" si="22"/>
        <v>9159 Privatsteuern Kirchensteuer (VH)</v>
      </c>
    </row>
    <row r="1422" spans="2:4" x14ac:dyDescent="0.25">
      <c r="B1422">
        <v>9160</v>
      </c>
      <c r="C1422" t="str">
        <f>+dict!C1422</f>
        <v>Kommandit-Kapital - Kapitalanpassung TH</v>
      </c>
      <c r="D1422" t="str">
        <f t="shared" si="22"/>
        <v>9160 Kommandit-Kapital - Kapitalanpassung TH</v>
      </c>
    </row>
    <row r="1423" spans="2:4" x14ac:dyDescent="0.25">
      <c r="B1423">
        <v>9161</v>
      </c>
      <c r="C1423" t="str">
        <f>+dict!C1423</f>
        <v>Variables Kapital - Kapitalanpassung TH</v>
      </c>
      <c r="D1423" t="str">
        <f t="shared" si="22"/>
        <v>9161 Variables Kapital - Kapitalanpassung TH</v>
      </c>
    </row>
    <row r="1424" spans="2:4" x14ac:dyDescent="0.25">
      <c r="B1424">
        <v>9162</v>
      </c>
      <c r="C1424" t="str">
        <f>+dict!C1424</f>
        <v>Verlustausgleichkto-Kapitalanpassung TH</v>
      </c>
      <c r="D1424" t="str">
        <f t="shared" si="22"/>
        <v>9162 Verlustausgleichkto-Kapitalanpassung TH</v>
      </c>
    </row>
    <row r="1425" spans="2:4" x14ac:dyDescent="0.25">
      <c r="B1425">
        <v>9163</v>
      </c>
      <c r="C1425" t="str">
        <f>+dict!C1425</f>
        <v>Kapitalkto III-and. Kapitalanpassung TH</v>
      </c>
      <c r="D1425" t="str">
        <f t="shared" si="22"/>
        <v>9163 Kapitalkto III-and. Kapitalanpassung TH</v>
      </c>
    </row>
    <row r="1426" spans="2:4" x14ac:dyDescent="0.25">
      <c r="B1426">
        <v>9164</v>
      </c>
      <c r="C1426" t="str">
        <f>+dict!C1426</f>
        <v>Ausst. Einlagen n. eingef.Kap.anpass TH</v>
      </c>
      <c r="D1426" t="str">
        <f t="shared" si="22"/>
        <v>9164 Ausst. Einlagen n. eingef.Kap.anpass TH</v>
      </c>
    </row>
    <row r="1427" spans="2:4" x14ac:dyDescent="0.25">
      <c r="B1427">
        <v>9165</v>
      </c>
      <c r="C1427" t="str">
        <f>+dict!C1427</f>
        <v>Verr.kto Einzahlverpfl.- Kap.anpass. TH</v>
      </c>
      <c r="D1427" t="str">
        <f t="shared" si="22"/>
        <v>9165 Verr.kto Einzahlverpfl.- Kap.anpass. TH</v>
      </c>
    </row>
    <row r="1428" spans="2:4" x14ac:dyDescent="0.25">
      <c r="B1428">
        <v>9167</v>
      </c>
      <c r="C1428" t="str">
        <f>+dict!C1428</f>
        <v>Privatst.Kapitalertragsteuer (TH),EK</v>
      </c>
      <c r="D1428" t="str">
        <f t="shared" si="22"/>
        <v>9167 Privatst.Kapitalertragsteuer (TH),EK</v>
      </c>
    </row>
    <row r="1429" spans="2:4" x14ac:dyDescent="0.25">
      <c r="B1429">
        <v>9168</v>
      </c>
      <c r="C1429" t="str">
        <f>+dict!C1429</f>
        <v>Privatst. Solidaritätszuschlag (TH),EK</v>
      </c>
      <c r="D1429" t="str">
        <f t="shared" si="22"/>
        <v>9168 Privatst. Solidaritätszuschlag (TH),EK</v>
      </c>
    </row>
    <row r="1430" spans="2:4" x14ac:dyDescent="0.25">
      <c r="B1430">
        <v>9169</v>
      </c>
      <c r="C1430" t="str">
        <f>+dict!C1430</f>
        <v>Privatsteuern Kirchensteuer (TH),EK</v>
      </c>
      <c r="D1430" t="str">
        <f t="shared" si="22"/>
        <v>9169 Privatsteuern Kirchensteuer (TH),EK</v>
      </c>
    </row>
    <row r="1431" spans="2:4" x14ac:dyDescent="0.25">
      <c r="B1431">
        <v>9170</v>
      </c>
      <c r="C1431" t="str">
        <f>+dict!C1431</f>
        <v>Festkapital - Umbuchungen VH</v>
      </c>
      <c r="D1431" t="str">
        <f t="shared" si="22"/>
        <v>9170 Festkapital - Umbuchungen VH</v>
      </c>
    </row>
    <row r="1432" spans="2:4" x14ac:dyDescent="0.25">
      <c r="B1432">
        <v>9171</v>
      </c>
      <c r="C1432" t="str">
        <f>+dict!C1432</f>
        <v>Variables Kapital - Umbuchungen VH</v>
      </c>
      <c r="D1432" t="str">
        <f t="shared" si="22"/>
        <v>9171 Variables Kapital - Umbuchungen VH</v>
      </c>
    </row>
    <row r="1433" spans="2:4" x14ac:dyDescent="0.25">
      <c r="B1433">
        <v>9172</v>
      </c>
      <c r="C1433" t="str">
        <f>+dict!C1433</f>
        <v>Verlust/Vortragskto-Umbuchungen VH</v>
      </c>
      <c r="D1433" t="str">
        <f t="shared" si="22"/>
        <v>9172 Verlust/Vortragskto-Umbuchungen VH</v>
      </c>
    </row>
    <row r="1434" spans="2:4" x14ac:dyDescent="0.25">
      <c r="B1434">
        <v>9173</v>
      </c>
      <c r="C1434" t="str">
        <f>+dict!C1434</f>
        <v>Kapitalkonto III - Umbuchungen VH</v>
      </c>
      <c r="D1434" t="str">
        <f t="shared" si="22"/>
        <v>9173 Kapitalkonto III - Umbuchungen VH</v>
      </c>
    </row>
    <row r="1435" spans="2:4" x14ac:dyDescent="0.25">
      <c r="B1435">
        <v>9174</v>
      </c>
      <c r="C1435" t="str">
        <f>+dict!C1435</f>
        <v>Ausst. Einlagen n. eingef.-Umbuchung VH</v>
      </c>
      <c r="D1435" t="str">
        <f t="shared" si="22"/>
        <v>9174 Ausst. Einlagen n. eingef.-Umbuchung VH</v>
      </c>
    </row>
    <row r="1436" spans="2:4" x14ac:dyDescent="0.25">
      <c r="B1436">
        <v>9175</v>
      </c>
      <c r="C1436" t="str">
        <f>+dict!C1436</f>
        <v>Verr.kto Einzahlver-pfl.-Umbuchungen VH</v>
      </c>
      <c r="D1436" t="str">
        <f t="shared" si="22"/>
        <v>9175 Verr.kto Einzahlver-pfl.-Umbuchungen VH</v>
      </c>
    </row>
    <row r="1437" spans="2:4" x14ac:dyDescent="0.25">
      <c r="B1437">
        <v>9180</v>
      </c>
      <c r="C1437" t="str">
        <f>+dict!C1437</f>
        <v>Kommandit-Kapital - Umbuchungen TH</v>
      </c>
      <c r="D1437" t="str">
        <f t="shared" si="22"/>
        <v>9180 Kommandit-Kapital - Umbuchungen TH</v>
      </c>
    </row>
    <row r="1438" spans="2:4" x14ac:dyDescent="0.25">
      <c r="B1438">
        <v>9181</v>
      </c>
      <c r="C1438" t="str">
        <f>+dict!C1438</f>
        <v>Variables Kapital - Umbuchungen TH</v>
      </c>
      <c r="D1438" t="str">
        <f t="shared" si="22"/>
        <v>9181 Variables Kapital - Umbuchungen TH</v>
      </c>
    </row>
    <row r="1439" spans="2:4" x14ac:dyDescent="0.25">
      <c r="B1439">
        <v>9182</v>
      </c>
      <c r="C1439" t="str">
        <f>+dict!C1439</f>
        <v>Verlustausgleichskonto-Umbuchungen TH</v>
      </c>
      <c r="D1439" t="str">
        <f t="shared" si="22"/>
        <v>9182 Verlustausgleichskonto-Umbuchungen TH</v>
      </c>
    </row>
    <row r="1440" spans="2:4" x14ac:dyDescent="0.25">
      <c r="B1440">
        <v>9183</v>
      </c>
      <c r="C1440" t="str">
        <f>+dict!C1440</f>
        <v>Kapitalkonto III - Umbuchungen TH</v>
      </c>
      <c r="D1440" t="str">
        <f t="shared" si="22"/>
        <v>9183 Kapitalkonto III - Umbuchungen TH</v>
      </c>
    </row>
    <row r="1441" spans="2:4" x14ac:dyDescent="0.25">
      <c r="B1441">
        <v>9184</v>
      </c>
      <c r="C1441" t="str">
        <f>+dict!C1441</f>
        <v>Ausst. Einlagen n. eingef.-Umbuchung TH</v>
      </c>
      <c r="D1441" t="str">
        <f t="shared" si="22"/>
        <v>9184 Ausst. Einlagen n. eingef.-Umbuchung TH</v>
      </c>
    </row>
    <row r="1442" spans="2:4" x14ac:dyDescent="0.25">
      <c r="B1442">
        <v>9185</v>
      </c>
      <c r="C1442" t="str">
        <f>+dict!C1442</f>
        <v>Verr.kto Einzahlverpfl.- Umbuchungen TH</v>
      </c>
      <c r="D1442" t="str">
        <f t="shared" si="22"/>
        <v>9185 Verr.kto Einzahlverpfl.- Umbuchungen TH</v>
      </c>
    </row>
    <row r="1443" spans="2:4" x14ac:dyDescent="0.25">
      <c r="B1443">
        <v>9186</v>
      </c>
      <c r="C1443" t="str">
        <f>+dict!C1443</f>
        <v>Privatst.Kapitalertragsteuer (TH),FK</v>
      </c>
      <c r="D1443" t="str">
        <f t="shared" si="22"/>
        <v>9186 Privatst.Kapitalertragsteuer (TH),FK</v>
      </c>
    </row>
    <row r="1444" spans="2:4" x14ac:dyDescent="0.25">
      <c r="B1444">
        <v>9187</v>
      </c>
      <c r="C1444" t="str">
        <f>+dict!C1444</f>
        <v>Privatst. Solidaritätszuschlag (TH),FK</v>
      </c>
      <c r="D1444" t="str">
        <f t="shared" si="22"/>
        <v>9187 Privatst. Solidaritätszuschlag (TH),FK</v>
      </c>
    </row>
    <row r="1445" spans="2:4" x14ac:dyDescent="0.25">
      <c r="B1445">
        <v>9188</v>
      </c>
      <c r="C1445" t="str">
        <f>+dict!C1445</f>
        <v>Privatsteuern Kirchensteuer (TH),FK</v>
      </c>
      <c r="D1445" t="str">
        <f t="shared" si="22"/>
        <v>9188 Privatsteuern Kirchensteuer (TH),FK</v>
      </c>
    </row>
    <row r="1446" spans="2:4" x14ac:dyDescent="0.25">
      <c r="B1446">
        <v>9189</v>
      </c>
      <c r="C1446" t="str">
        <f>+dict!C1446</f>
        <v>Verr.Kto Umbuchung zwischen Ges.er EK</v>
      </c>
      <c r="D1446" t="str">
        <f t="shared" si="22"/>
        <v>9189 Verr.Kto Umbuchung zwischen Ges.er EK</v>
      </c>
    </row>
    <row r="1447" spans="2:4" x14ac:dyDescent="0.25">
      <c r="B1447">
        <v>9190</v>
      </c>
      <c r="C1447" t="str">
        <f>+dict!C1447</f>
        <v>Gegenkto. zu Konten 9101-9107, 9116-9118</v>
      </c>
      <c r="D1447" t="str">
        <f t="shared" si="22"/>
        <v>9190 Gegenkto. zu Konten 9101-9107, 9116-9118</v>
      </c>
    </row>
    <row r="1448" spans="2:4" x14ac:dyDescent="0.25">
      <c r="B1448">
        <v>9199</v>
      </c>
      <c r="C1448" t="str">
        <f>+dict!C1448</f>
        <v>Gegenkonto zu Konten 9120, 9135-9140</v>
      </c>
      <c r="D1448" t="str">
        <f t="shared" si="22"/>
        <v>9199 Gegenkonto zu Konten 9120, 9135-9140</v>
      </c>
    </row>
    <row r="1449" spans="2:4" x14ac:dyDescent="0.25">
      <c r="B1449">
        <v>9200</v>
      </c>
      <c r="C1449" t="str">
        <f>+dict!C1449</f>
        <v>Beschäftigte Personen (Bilanz)</v>
      </c>
      <c r="D1449" t="str">
        <f t="shared" si="22"/>
        <v>9200 Beschäftigte Personen (Bilanz)</v>
      </c>
    </row>
    <row r="1450" spans="2:4" x14ac:dyDescent="0.25">
      <c r="B1450">
        <v>9209</v>
      </c>
      <c r="C1450" t="str">
        <f>+dict!C1450</f>
        <v>Gegenkonto zu 9200</v>
      </c>
      <c r="D1450" t="str">
        <f t="shared" si="22"/>
        <v>9209 Gegenkonto zu 9200</v>
      </c>
    </row>
    <row r="1451" spans="2:4" x14ac:dyDescent="0.25">
      <c r="B1451">
        <v>9210</v>
      </c>
      <c r="C1451" t="str">
        <f>+dict!C1451</f>
        <v>Produktive Löhne</v>
      </c>
      <c r="D1451" t="str">
        <f t="shared" si="22"/>
        <v>9210 Produktive Löhne</v>
      </c>
    </row>
    <row r="1452" spans="2:4" x14ac:dyDescent="0.25">
      <c r="B1452">
        <v>9219</v>
      </c>
      <c r="C1452" t="str">
        <f>+dict!C1452</f>
        <v>Gegenkonto zu 9210</v>
      </c>
      <c r="D1452" t="str">
        <f t="shared" si="22"/>
        <v>9219 Gegenkonto zu 9210</v>
      </c>
    </row>
    <row r="1453" spans="2:4" x14ac:dyDescent="0.25">
      <c r="B1453">
        <v>9220</v>
      </c>
      <c r="C1453" t="str">
        <f>+dict!C1453</f>
        <v>Gez. Kapital in DM Art. 42 (3) S.1 EGHGB</v>
      </c>
      <c r="D1453" t="str">
        <f t="shared" si="22"/>
        <v>9220 Gez. Kapital in DM Art. 42 (3) S.1 EGHGB</v>
      </c>
    </row>
    <row r="1454" spans="2:4" x14ac:dyDescent="0.25">
      <c r="B1454">
        <v>9229</v>
      </c>
      <c r="C1454" t="str">
        <f>+dict!C1454</f>
        <v>Gegenkonto zu Konto 9220</v>
      </c>
      <c r="D1454" t="str">
        <f t="shared" si="22"/>
        <v>9229 Gegenkonto zu Konto 9220</v>
      </c>
    </row>
    <row r="1455" spans="2:4" x14ac:dyDescent="0.25">
      <c r="B1455">
        <v>9240</v>
      </c>
      <c r="C1455" t="str">
        <f>+dict!C1455</f>
        <v>Investitionsverbindlichk.b.Leistg.Verb.</v>
      </c>
      <c r="D1455" t="str">
        <f t="shared" si="22"/>
        <v>9240 Investitionsverbindlichk.b.Leistg.Verb.</v>
      </c>
    </row>
    <row r="1456" spans="2:4" x14ac:dyDescent="0.25">
      <c r="B1456">
        <v>9241</v>
      </c>
      <c r="C1456" t="str">
        <f>+dict!C1456</f>
        <v>Investitionsverbindlichk. Sachanlagen</v>
      </c>
      <c r="D1456" t="str">
        <f t="shared" si="22"/>
        <v>9241 Investitionsverbindlichk. Sachanlagen</v>
      </c>
    </row>
    <row r="1457" spans="2:4" x14ac:dyDescent="0.25">
      <c r="B1457">
        <v>9242</v>
      </c>
      <c r="C1457" t="str">
        <f>+dict!C1457</f>
        <v>Investitionsverbindlichk. immat. VG</v>
      </c>
      <c r="D1457" t="str">
        <f t="shared" si="22"/>
        <v>9242 Investitionsverbindlichk. immat. VG</v>
      </c>
    </row>
    <row r="1458" spans="2:4" x14ac:dyDescent="0.25">
      <c r="B1458">
        <v>9243</v>
      </c>
      <c r="C1458" t="str">
        <f>+dict!C1458</f>
        <v>Investitionsverbindlichk. Finanzanlagen</v>
      </c>
      <c r="D1458" t="str">
        <f t="shared" si="22"/>
        <v>9243 Investitionsverbindlichk. Finanzanlagen</v>
      </c>
    </row>
    <row r="1459" spans="2:4" x14ac:dyDescent="0.25">
      <c r="B1459">
        <v>9244</v>
      </c>
      <c r="C1459" t="str">
        <f>+dict!C1459</f>
        <v>Gegenkonto zu Konten 9240 - 43</v>
      </c>
      <c r="D1459" t="str">
        <f t="shared" si="22"/>
        <v>9244 Gegenkonto zu Konten 9240 - 43</v>
      </c>
    </row>
    <row r="1460" spans="2:4" x14ac:dyDescent="0.25">
      <c r="B1460">
        <v>9245</v>
      </c>
      <c r="C1460" t="str">
        <f>+dict!C1460</f>
        <v>Forderungen Sachanlagenverkäufe</v>
      </c>
      <c r="D1460" t="str">
        <f t="shared" si="22"/>
        <v>9245 Forderungen Sachanlagenverkäufe</v>
      </c>
    </row>
    <row r="1461" spans="2:4" x14ac:dyDescent="0.25">
      <c r="B1461">
        <v>9246</v>
      </c>
      <c r="C1461" t="str">
        <f>+dict!C1461</f>
        <v>Forderungen Verkäufe immat.Vermögensg.</v>
      </c>
      <c r="D1461" t="str">
        <f t="shared" si="22"/>
        <v>9246 Forderungen Verkäufe immat.Vermögensg.</v>
      </c>
    </row>
    <row r="1462" spans="2:4" x14ac:dyDescent="0.25">
      <c r="B1462">
        <v>9247</v>
      </c>
      <c r="C1462" t="str">
        <f>+dict!C1462</f>
        <v>Forderungen Verkäufe von Finanzanlagen</v>
      </c>
      <c r="D1462" t="str">
        <f t="shared" si="22"/>
        <v>9247 Forderungen Verkäufe von Finanzanlagen</v>
      </c>
    </row>
    <row r="1463" spans="2:4" x14ac:dyDescent="0.25">
      <c r="B1463">
        <v>9249</v>
      </c>
      <c r="C1463" t="str">
        <f>+dict!C1463</f>
        <v>Gegenkonto zu Konten 9245 - 47</v>
      </c>
      <c r="D1463" t="str">
        <f t="shared" si="22"/>
        <v>9249 Gegenkonto zu Konten 9245 - 47</v>
      </c>
    </row>
    <row r="1464" spans="2:4" x14ac:dyDescent="0.25">
      <c r="B1464">
        <v>9258</v>
      </c>
      <c r="C1464" t="str">
        <f>+dict!C1464</f>
        <v>Änd.Ausgl.posten ohne Erg.Körperschaften</v>
      </c>
      <c r="D1464" t="str">
        <f t="shared" si="22"/>
        <v>9258 Änd.Ausgl.posten ohne Erg.Körperschaften</v>
      </c>
    </row>
    <row r="1465" spans="2:4" x14ac:dyDescent="0.25">
      <c r="B1465">
        <v>9259</v>
      </c>
      <c r="C1465" t="str">
        <f>+dict!C1465</f>
        <v>Änd.Ausgl.posten ohne Erg.Pers.gesellsch</v>
      </c>
      <c r="D1465" t="str">
        <f t="shared" si="22"/>
        <v>9259 Änd.Ausgl.posten ohne Erg.Pers.gesellsch</v>
      </c>
    </row>
    <row r="1466" spans="2:4" x14ac:dyDescent="0.25">
      <c r="B1466">
        <v>9260</v>
      </c>
      <c r="C1466" t="str">
        <f>+dict!C1466</f>
        <v>Kurzfristige Rückstellungen</v>
      </c>
      <c r="D1466" t="str">
        <f t="shared" si="22"/>
        <v>9260 Kurzfristige Rückstellungen</v>
      </c>
    </row>
    <row r="1467" spans="2:4" x14ac:dyDescent="0.25">
      <c r="B1467">
        <v>9262</v>
      </c>
      <c r="C1467" t="str">
        <f>+dict!C1467</f>
        <v>Mittelfristige Rückstellungen</v>
      </c>
      <c r="D1467" t="str">
        <f t="shared" si="22"/>
        <v>9262 Mittelfristige Rückstellungen</v>
      </c>
    </row>
    <row r="1468" spans="2:4" x14ac:dyDescent="0.25">
      <c r="B1468">
        <v>9264</v>
      </c>
      <c r="C1468" t="str">
        <f>+dict!C1468</f>
        <v>Langfristige Rückstellung o.Pensionen</v>
      </c>
      <c r="D1468" t="str">
        <f t="shared" si="22"/>
        <v>9264 Langfristige Rückstellung o.Pensionen</v>
      </c>
    </row>
    <row r="1469" spans="2:4" x14ac:dyDescent="0.25">
      <c r="B1469">
        <v>9269</v>
      </c>
      <c r="C1469" t="str">
        <f>+dict!C1469</f>
        <v>Gegenkonto zu Konten 9260-9268</v>
      </c>
      <c r="D1469" t="str">
        <f t="shared" si="22"/>
        <v>9269 Gegenkonto zu Konten 9260-9268</v>
      </c>
    </row>
    <row r="1470" spans="2:4" x14ac:dyDescent="0.25">
      <c r="B1470">
        <v>9270</v>
      </c>
      <c r="C1470" t="str">
        <f>+dict!C1470</f>
        <v>Gegenkonto zu Konten 9271-9279</v>
      </c>
      <c r="D1470" t="str">
        <f t="shared" si="22"/>
        <v>9270 Gegenkonto zu Konten 9271-9279</v>
      </c>
    </row>
    <row r="1471" spans="2:4" x14ac:dyDescent="0.25">
      <c r="B1471">
        <v>9271</v>
      </c>
      <c r="C1471" t="str">
        <f>+dict!C1471</f>
        <v>Verbindl. Wechselbegebung/-übertragung</v>
      </c>
      <c r="D1471" t="str">
        <f t="shared" si="22"/>
        <v>9271 Verbindl. Wechselbegebung/-übertragung</v>
      </c>
    </row>
    <row r="1472" spans="2:4" x14ac:dyDescent="0.25">
      <c r="B1472">
        <v>9272</v>
      </c>
      <c r="C1472" t="str">
        <f>+dict!C1472</f>
        <v>Verbindl. Wechsel verb./assoziierte UN</v>
      </c>
      <c r="D1472" t="str">
        <f t="shared" si="22"/>
        <v>9272 Verbindl. Wechsel verb./assoziierte UN</v>
      </c>
    </row>
    <row r="1473" spans="2:4" x14ac:dyDescent="0.25">
      <c r="B1473">
        <v>9273</v>
      </c>
      <c r="C1473" t="str">
        <f>+dict!C1473</f>
        <v>Verbindl. Bürgsch.,Wechsel-/Scheckbürg.</v>
      </c>
      <c r="D1473" t="str">
        <f t="shared" si="22"/>
        <v>9273 Verbindl. Bürgsch.,Wechsel-/Scheckbürg.</v>
      </c>
    </row>
    <row r="1474" spans="2:4" x14ac:dyDescent="0.25">
      <c r="B1474">
        <v>9274</v>
      </c>
      <c r="C1474" t="str">
        <f>+dict!C1474</f>
        <v>Verbindl.Bürgschaft verb./assoziierte UN</v>
      </c>
      <c r="D1474" t="str">
        <f t="shared" si="22"/>
        <v>9274 Verbindl.Bürgschaft verb./assoziierte UN</v>
      </c>
    </row>
    <row r="1475" spans="2:4" x14ac:dyDescent="0.25">
      <c r="B1475">
        <v>9275</v>
      </c>
      <c r="C1475" t="str">
        <f>+dict!C1475</f>
        <v>Verbindl.a. Gewährleistungsverträgen</v>
      </c>
      <c r="D1475" t="str">
        <f t="shared" ref="D1475:D1538" si="23">+B1475&amp;" "&amp;C1475</f>
        <v>9275 Verbindl.a. Gewährleistungsverträgen</v>
      </c>
    </row>
    <row r="1476" spans="2:4" x14ac:dyDescent="0.25">
      <c r="B1476">
        <v>9276</v>
      </c>
      <c r="C1476" t="str">
        <f>+dict!C1476</f>
        <v>Verbindl. Gewährleistg. verb./assoz. UN</v>
      </c>
      <c r="D1476" t="str">
        <f t="shared" si="23"/>
        <v>9276 Verbindl. Gewährleistg. verb./assoz. UN</v>
      </c>
    </row>
    <row r="1477" spans="2:4" x14ac:dyDescent="0.25">
      <c r="B1477">
        <v>9277</v>
      </c>
      <c r="C1477" t="str">
        <f>+dict!C1477</f>
        <v>Haftung fremde Verbindlichkeiten</v>
      </c>
      <c r="D1477" t="str">
        <f t="shared" si="23"/>
        <v>9277 Haftung fremde Verbindlichkeiten</v>
      </c>
    </row>
    <row r="1478" spans="2:4" x14ac:dyDescent="0.25">
      <c r="B1478">
        <v>9278</v>
      </c>
      <c r="C1478" t="str">
        <f>+dict!C1478</f>
        <v>Haftung Verbindl. verb./assoziierte UN</v>
      </c>
      <c r="D1478" t="str">
        <f t="shared" si="23"/>
        <v>9278 Haftung Verbindl. verb./assoziierte UN</v>
      </c>
    </row>
    <row r="1479" spans="2:4" x14ac:dyDescent="0.25">
      <c r="B1479">
        <v>9279</v>
      </c>
      <c r="C1479" t="str">
        <f>+dict!C1479</f>
        <v>Verpflichtungen aus Treuhandvermögen</v>
      </c>
      <c r="D1479" t="str">
        <f t="shared" si="23"/>
        <v>9279 Verpflichtungen aus Treuhandvermögen</v>
      </c>
    </row>
    <row r="1480" spans="2:4" x14ac:dyDescent="0.25">
      <c r="B1480">
        <v>9280</v>
      </c>
      <c r="C1480" t="str">
        <f>+dict!C1480</f>
        <v>Gegenkonto zu Konten 9281-9284</v>
      </c>
      <c r="D1480" t="str">
        <f t="shared" si="23"/>
        <v>9280 Gegenkonto zu Konten 9281-9284</v>
      </c>
    </row>
    <row r="1481" spans="2:4" x14ac:dyDescent="0.25">
      <c r="B1481">
        <v>9281</v>
      </c>
      <c r="C1481" t="str">
        <f>+dict!C1481</f>
        <v>Verpflichtungen Leasing u.Mietverträgen</v>
      </c>
      <c r="D1481" t="str">
        <f t="shared" si="23"/>
        <v>9281 Verpflichtungen Leasing u.Mietverträgen</v>
      </c>
    </row>
    <row r="1482" spans="2:4" x14ac:dyDescent="0.25">
      <c r="B1482">
        <v>9282</v>
      </c>
      <c r="C1482" t="str">
        <f>+dict!C1482</f>
        <v>Verpflichtungen Leasing-/Mietvertr.v.UN</v>
      </c>
      <c r="D1482" t="str">
        <f t="shared" si="23"/>
        <v>9282 Verpflichtungen Leasing-/Mietvertr.v.UN</v>
      </c>
    </row>
    <row r="1483" spans="2:4" x14ac:dyDescent="0.25">
      <c r="B1483">
        <v>9283</v>
      </c>
      <c r="C1483" t="str">
        <f>+dict!C1483</f>
        <v>Andere Verpflichtungen § 285 Nr. 3a HGB</v>
      </c>
      <c r="D1483" t="str">
        <f t="shared" si="23"/>
        <v>9283 Andere Verpflichtungen § 285 Nr. 3a HGB</v>
      </c>
    </row>
    <row r="1484" spans="2:4" x14ac:dyDescent="0.25">
      <c r="B1484">
        <v>9284</v>
      </c>
      <c r="C1484" t="str">
        <f>+dict!C1484</f>
        <v>Andere Verpflichtg. §285 Nr. 3a HGB v.UN</v>
      </c>
      <c r="D1484" t="str">
        <f t="shared" si="23"/>
        <v>9284 Andere Verpflichtg. §285 Nr. 3a HGB v.UN</v>
      </c>
    </row>
    <row r="1485" spans="2:4" x14ac:dyDescent="0.25">
      <c r="B1485">
        <v>9285</v>
      </c>
      <c r="C1485" t="str">
        <f>+dict!C1485</f>
        <v>UB Abzinsg Altersversorg. § 253 (6) HGB</v>
      </c>
      <c r="D1485" t="str">
        <f t="shared" si="23"/>
        <v>9285 UB Abzinsg Altersversorg. § 253 (6) HGB</v>
      </c>
    </row>
    <row r="1486" spans="2:4" x14ac:dyDescent="0.25">
      <c r="B1486">
        <v>9286</v>
      </c>
      <c r="C1486" t="str">
        <f>+dict!C1486</f>
        <v>Gegenkonto zu 9285</v>
      </c>
      <c r="D1486" t="str">
        <f t="shared" si="23"/>
        <v>9286 Gegenkonto zu 9285</v>
      </c>
    </row>
    <row r="1487" spans="2:4" x14ac:dyDescent="0.25">
      <c r="B1487">
        <v>9287</v>
      </c>
      <c r="C1487" t="str">
        <f>+dict!C1487</f>
        <v>Zinsen Debitoren Buchung § 4 (3) EStG</v>
      </c>
      <c r="D1487" t="str">
        <f t="shared" si="23"/>
        <v>9287 Zinsen Debitoren Buchung § 4 (3) EStG</v>
      </c>
    </row>
    <row r="1488" spans="2:4" x14ac:dyDescent="0.25">
      <c r="B1488">
        <v>9288</v>
      </c>
      <c r="C1488" t="str">
        <f>+dict!C1488</f>
        <v>Mahngeb. Debitoren Buchung § 4 (3) EStG</v>
      </c>
      <c r="D1488" t="str">
        <f t="shared" si="23"/>
        <v>9288 Mahngeb. Debitoren Buchung § 4 (3) EStG</v>
      </c>
    </row>
    <row r="1489" spans="2:4" x14ac:dyDescent="0.25">
      <c r="B1489">
        <v>9289</v>
      </c>
      <c r="C1489" t="str">
        <f>+dict!C1489</f>
        <v>Gegenkonto zu Konto 9287 und 9288</v>
      </c>
      <c r="D1489" t="str">
        <f t="shared" si="23"/>
        <v>9289 Gegenkonto zu Konto 9287 und 9288</v>
      </c>
    </row>
    <row r="1490" spans="2:4" x14ac:dyDescent="0.25">
      <c r="B1490">
        <v>9290</v>
      </c>
      <c r="C1490" t="str">
        <f>+dict!C1490</f>
        <v>Statistisches Konto steuerfreie Auslagen</v>
      </c>
      <c r="D1490" t="str">
        <f t="shared" si="23"/>
        <v>9290 Statistisches Konto steuerfreie Auslagen</v>
      </c>
    </row>
    <row r="1491" spans="2:4" x14ac:dyDescent="0.25">
      <c r="B1491">
        <v>9291</v>
      </c>
      <c r="C1491" t="str">
        <f>+dict!C1491</f>
        <v>Gegenkonto zu 9290</v>
      </c>
      <c r="D1491" t="str">
        <f t="shared" si="23"/>
        <v>9291 Gegenkonto zu 9290</v>
      </c>
    </row>
    <row r="1492" spans="2:4" x14ac:dyDescent="0.25">
      <c r="B1492">
        <v>9292</v>
      </c>
      <c r="C1492" t="str">
        <f>+dict!C1492</f>
        <v>Statistisches Konto Fremdgeld</v>
      </c>
      <c r="D1492" t="str">
        <f t="shared" si="23"/>
        <v>9292 Statistisches Konto Fremdgeld</v>
      </c>
    </row>
    <row r="1493" spans="2:4" x14ac:dyDescent="0.25">
      <c r="B1493">
        <v>9293</v>
      </c>
      <c r="C1493" t="str">
        <f>+dict!C1493</f>
        <v>Gegenkonto zu 9292</v>
      </c>
      <c r="D1493" t="str">
        <f t="shared" si="23"/>
        <v>9293 Gegenkonto zu 9292</v>
      </c>
    </row>
    <row r="1494" spans="2:4" x14ac:dyDescent="0.25">
      <c r="B1494">
        <v>9295</v>
      </c>
      <c r="C1494" t="str">
        <f>+dict!C1494</f>
        <v>Einlagen atypisch stiller Gesellschafter</v>
      </c>
      <c r="D1494" t="str">
        <f t="shared" si="23"/>
        <v>9295 Einlagen atypisch stiller Gesellschafter</v>
      </c>
    </row>
    <row r="1495" spans="2:4" x14ac:dyDescent="0.25">
      <c r="B1495">
        <v>9297</v>
      </c>
      <c r="C1495" t="str">
        <f>+dict!C1495</f>
        <v>Steuerlicher Ausgl.posten Körperschaften</v>
      </c>
      <c r="D1495" t="str">
        <f t="shared" si="23"/>
        <v>9297 Steuerlicher Ausgl.posten Körperschaften</v>
      </c>
    </row>
    <row r="1496" spans="2:4" x14ac:dyDescent="0.25">
      <c r="B1496">
        <v>9298</v>
      </c>
      <c r="C1496" t="str">
        <f>+dict!C1496</f>
        <v>Steuerlicher Ausgleichsposten Vollhafter</v>
      </c>
      <c r="D1496" t="str">
        <f t="shared" si="23"/>
        <v>9298 Steuerlicher Ausgleichsposten Vollhafter</v>
      </c>
    </row>
    <row r="1497" spans="2:4" x14ac:dyDescent="0.25">
      <c r="B1497">
        <v>9299</v>
      </c>
      <c r="C1497" t="str">
        <f>+dict!C1497</f>
        <v>Steuerlicher Ausgleichsposten Teilhafter</v>
      </c>
      <c r="D1497" t="str">
        <f t="shared" si="23"/>
        <v>9299 Steuerlicher Ausgleichsposten Teilhafter</v>
      </c>
    </row>
    <row r="1498" spans="2:4" x14ac:dyDescent="0.25">
      <c r="B1498">
        <v>9400</v>
      </c>
      <c r="C1498" t="str">
        <f>+dict!C1498</f>
        <v>Privatentnahmen allgemein (TH), EK</v>
      </c>
      <c r="D1498" t="str">
        <f t="shared" si="23"/>
        <v>9400 Privatentnahmen allgemein (TH), EK</v>
      </c>
    </row>
    <row r="1499" spans="2:4" x14ac:dyDescent="0.25">
      <c r="B1499">
        <v>9410</v>
      </c>
      <c r="C1499" t="str">
        <f>+dict!C1499</f>
        <v>Privatsteuern (TH), EK</v>
      </c>
      <c r="D1499" t="str">
        <f t="shared" si="23"/>
        <v>9410 Privatsteuern (TH), EK</v>
      </c>
    </row>
    <row r="1500" spans="2:4" x14ac:dyDescent="0.25">
      <c r="B1500">
        <v>9420</v>
      </c>
      <c r="C1500" t="str">
        <f>+dict!C1500</f>
        <v>Sonderausg. beschränkt abzugsf. (TH), EK</v>
      </c>
      <c r="D1500" t="str">
        <f t="shared" si="23"/>
        <v>9420 Sonderausg. beschränkt abzugsf. (TH), EK</v>
      </c>
    </row>
    <row r="1501" spans="2:4" x14ac:dyDescent="0.25">
      <c r="B1501">
        <v>9430</v>
      </c>
      <c r="C1501" t="str">
        <f>+dict!C1501</f>
        <v>Sonderausg. unbeschr. abzugsf. (TH), EK</v>
      </c>
      <c r="D1501" t="str">
        <f t="shared" si="23"/>
        <v>9430 Sonderausg. unbeschr. abzugsf. (TH), EK</v>
      </c>
    </row>
    <row r="1502" spans="2:4" x14ac:dyDescent="0.25">
      <c r="B1502">
        <v>9440</v>
      </c>
      <c r="C1502" t="str">
        <f>+dict!C1502</f>
        <v>Zuwendungen, Spenden (TH), EK</v>
      </c>
      <c r="D1502" t="str">
        <f t="shared" si="23"/>
        <v>9440 Zuwendungen, Spenden (TH), EK</v>
      </c>
    </row>
    <row r="1503" spans="2:4" x14ac:dyDescent="0.25">
      <c r="B1503">
        <v>9450</v>
      </c>
      <c r="C1503" t="str">
        <f>+dict!C1503</f>
        <v>Außergewöhnliche Belastungen (TH), EK</v>
      </c>
      <c r="D1503" t="str">
        <f t="shared" si="23"/>
        <v>9450 Außergewöhnliche Belastungen (TH), EK</v>
      </c>
    </row>
    <row r="1504" spans="2:4" x14ac:dyDescent="0.25">
      <c r="B1504">
        <v>9460</v>
      </c>
      <c r="C1504" t="str">
        <f>+dict!C1504</f>
        <v>Grundstücksaufwand (TH), EK</v>
      </c>
      <c r="D1504" t="str">
        <f t="shared" si="23"/>
        <v>9460 Grundstücksaufwand (TH), EK</v>
      </c>
    </row>
    <row r="1505" spans="2:4" x14ac:dyDescent="0.25">
      <c r="B1505">
        <v>9470</v>
      </c>
      <c r="C1505" t="str">
        <f>+dict!C1505</f>
        <v>Grundstücksertrag (TH), EK</v>
      </c>
      <c r="D1505" t="str">
        <f t="shared" si="23"/>
        <v>9470 Grundstücksertrag (TH), EK</v>
      </c>
    </row>
    <row r="1506" spans="2:4" x14ac:dyDescent="0.25">
      <c r="B1506">
        <v>9480</v>
      </c>
      <c r="C1506" t="str">
        <f>+dict!C1506</f>
        <v>Unentgeltliche Wertabgaben (TH), EK</v>
      </c>
      <c r="D1506" t="str">
        <f t="shared" si="23"/>
        <v>9480 Unentgeltliche Wertabgaben (TH), EK</v>
      </c>
    </row>
    <row r="1507" spans="2:4" x14ac:dyDescent="0.25">
      <c r="B1507">
        <v>9490</v>
      </c>
      <c r="C1507" t="str">
        <f>+dict!C1507</f>
        <v>Privateinlagen (TH), EK</v>
      </c>
      <c r="D1507" t="str">
        <f t="shared" si="23"/>
        <v>9490 Privateinlagen (TH), EK</v>
      </c>
    </row>
    <row r="1508" spans="2:4" x14ac:dyDescent="0.25">
      <c r="B1508">
        <v>9500</v>
      </c>
      <c r="C1508" t="str">
        <f>+dict!C1508</f>
        <v>Anteil für Konto 0900 (TH) Kom.Kapital</v>
      </c>
      <c r="D1508" t="str">
        <f t="shared" si="23"/>
        <v>9500 Anteil für Konto 0900 (TH) Kom.Kapital</v>
      </c>
    </row>
    <row r="1509" spans="2:4" x14ac:dyDescent="0.25">
      <c r="B1509">
        <v>9510</v>
      </c>
      <c r="C1509" t="str">
        <f>+dict!C1509</f>
        <v>Anteil für Konto 0910 (TH) Verlustausgl.</v>
      </c>
      <c r="D1509" t="str">
        <f t="shared" si="23"/>
        <v>9510 Anteil für Konto 0910 (TH) Verlustausgl.</v>
      </c>
    </row>
    <row r="1510" spans="2:4" x14ac:dyDescent="0.25">
      <c r="B1510">
        <v>9520</v>
      </c>
      <c r="C1510" t="str">
        <f>+dict!C1510</f>
        <v>Anteil f.Konto 0920 (TH) Gesellsch.Darl.</v>
      </c>
      <c r="D1510" t="str">
        <f t="shared" si="23"/>
        <v>9520 Anteil f.Konto 0920 (TH) Gesellsch.Darl.</v>
      </c>
    </row>
    <row r="1511" spans="2:4" x14ac:dyDescent="0.25">
      <c r="B1511">
        <v>9530</v>
      </c>
      <c r="C1511" t="str">
        <f>+dict!C1511</f>
        <v>Ant.für Kto.9950 (TH) Ausst.Einl.Kap.</v>
      </c>
      <c r="D1511" t="str">
        <f t="shared" si="23"/>
        <v>9530 Ant.für Kto.9950 (TH) Ausst.Einl.Kap.</v>
      </c>
    </row>
    <row r="1512" spans="2:4" x14ac:dyDescent="0.25">
      <c r="B1512">
        <v>9540</v>
      </c>
      <c r="C1512" t="str">
        <f>+dict!C1512</f>
        <v>Ant.für Kto.9930 (VH) Ausst.Einl.Kap.</v>
      </c>
      <c r="D1512" t="str">
        <f t="shared" si="23"/>
        <v>9540 Ant.für Kto.9930 (VH) Ausst.Einl.Kap.</v>
      </c>
    </row>
    <row r="1513" spans="2:4" x14ac:dyDescent="0.25">
      <c r="B1513">
        <v>9550</v>
      </c>
      <c r="C1513" t="str">
        <f>+dict!C1513</f>
        <v>Anteil für Konto 9810 (VH) Kap.Konto III</v>
      </c>
      <c r="D1513" t="str">
        <f t="shared" si="23"/>
        <v>9550 Anteil für Konto 9810 (VH) Kap.Konto III</v>
      </c>
    </row>
    <row r="1514" spans="2:4" x14ac:dyDescent="0.25">
      <c r="B1514">
        <v>9560</v>
      </c>
      <c r="C1514" t="str">
        <f>+dict!C1514</f>
        <v>Anteil für Konto 9820 (VH) Verlustvortr.</v>
      </c>
      <c r="D1514" t="str">
        <f t="shared" si="23"/>
        <v>9560 Anteil für Konto 9820 (VH) Verlustvortr.</v>
      </c>
    </row>
    <row r="1515" spans="2:4" x14ac:dyDescent="0.25">
      <c r="B1515">
        <v>9570</v>
      </c>
      <c r="C1515" t="str">
        <f>+dict!C1515</f>
        <v>Anteil für Konto 0870 (VH) Festkapital</v>
      </c>
      <c r="D1515" t="str">
        <f t="shared" si="23"/>
        <v>9570 Anteil für Konto 0870 (VH) Festkapital</v>
      </c>
    </row>
    <row r="1516" spans="2:4" x14ac:dyDescent="0.25">
      <c r="B1516">
        <v>9580</v>
      </c>
      <c r="C1516" t="str">
        <f>+dict!C1516</f>
        <v>Anteil für Konto 0880 (VH) Var.Kapital</v>
      </c>
      <c r="D1516" t="str">
        <f t="shared" si="23"/>
        <v>9580 Anteil für Konto 0880 (VH) Var.Kapital</v>
      </c>
    </row>
    <row r="1517" spans="2:4" x14ac:dyDescent="0.25">
      <c r="B1517">
        <v>9590</v>
      </c>
      <c r="C1517" t="str">
        <f>+dict!C1517</f>
        <v>Anteil f.Konto 0890 (VH) Gesellsch.Darl.</v>
      </c>
      <c r="D1517" t="str">
        <f t="shared" si="23"/>
        <v>9590 Anteil f.Konto 0890 (VH) Gesellsch.Darl.</v>
      </c>
    </row>
    <row r="1518" spans="2:4" x14ac:dyDescent="0.25">
      <c r="B1518">
        <v>9610</v>
      </c>
      <c r="C1518" t="str">
        <f>+dict!C1518</f>
        <v>Tätigkeitsvergütung (VH)</v>
      </c>
      <c r="D1518" t="str">
        <f t="shared" si="23"/>
        <v>9610 Tätigkeitsvergütung (VH)</v>
      </c>
    </row>
    <row r="1519" spans="2:4" x14ac:dyDescent="0.25">
      <c r="B1519">
        <v>9620</v>
      </c>
      <c r="C1519" t="str">
        <f>+dict!C1519</f>
        <v>Tantieme (VH)</v>
      </c>
      <c r="D1519" t="str">
        <f t="shared" si="23"/>
        <v>9620 Tantieme (VH)</v>
      </c>
    </row>
    <row r="1520" spans="2:4" x14ac:dyDescent="0.25">
      <c r="B1520">
        <v>9630</v>
      </c>
      <c r="C1520" t="str">
        <f>+dict!C1520</f>
        <v>Darlehensverzinsung (VH)</v>
      </c>
      <c r="D1520" t="str">
        <f t="shared" si="23"/>
        <v>9630 Darlehensverzinsung (VH)</v>
      </c>
    </row>
    <row r="1521" spans="2:4" x14ac:dyDescent="0.25">
      <c r="B1521">
        <v>9640</v>
      </c>
      <c r="C1521" t="str">
        <f>+dict!C1521</f>
        <v>Gebrauchsüberlassung (VH)</v>
      </c>
      <c r="D1521" t="str">
        <f t="shared" si="23"/>
        <v>9640 Gebrauchsüberlassung (VH)</v>
      </c>
    </row>
    <row r="1522" spans="2:4" x14ac:dyDescent="0.25">
      <c r="B1522">
        <v>9650</v>
      </c>
      <c r="C1522" t="str">
        <f>+dict!C1522</f>
        <v>Sonstige Vergütungen (VH)</v>
      </c>
      <c r="D1522" t="str">
        <f t="shared" si="23"/>
        <v>9650 Sonstige Vergütungen (VH)</v>
      </c>
    </row>
    <row r="1523" spans="2:4" x14ac:dyDescent="0.25">
      <c r="B1523">
        <v>9690</v>
      </c>
      <c r="C1523" t="str">
        <f>+dict!C1523</f>
        <v>Restanteil (VH)</v>
      </c>
      <c r="D1523" t="str">
        <f t="shared" si="23"/>
        <v>9690 Restanteil (VH)</v>
      </c>
    </row>
    <row r="1524" spans="2:4" x14ac:dyDescent="0.25">
      <c r="B1524">
        <v>9710</v>
      </c>
      <c r="C1524" t="str">
        <f>+dict!C1524</f>
        <v>Tätigkeitsvergütung (TH)</v>
      </c>
      <c r="D1524" t="str">
        <f t="shared" si="23"/>
        <v>9710 Tätigkeitsvergütung (TH)</v>
      </c>
    </row>
    <row r="1525" spans="2:4" x14ac:dyDescent="0.25">
      <c r="B1525">
        <v>9720</v>
      </c>
      <c r="C1525" t="str">
        <f>+dict!C1525</f>
        <v>Tantieme (TH)</v>
      </c>
      <c r="D1525" t="str">
        <f t="shared" si="23"/>
        <v>9720 Tantieme (TH)</v>
      </c>
    </row>
    <row r="1526" spans="2:4" x14ac:dyDescent="0.25">
      <c r="B1526">
        <v>9730</v>
      </c>
      <c r="C1526" t="str">
        <f>+dict!C1526</f>
        <v>Darlehensverzinsung (TH)</v>
      </c>
      <c r="D1526" t="str">
        <f t="shared" si="23"/>
        <v>9730 Darlehensverzinsung (TH)</v>
      </c>
    </row>
    <row r="1527" spans="2:4" x14ac:dyDescent="0.25">
      <c r="B1527">
        <v>9740</v>
      </c>
      <c r="C1527" t="str">
        <f>+dict!C1527</f>
        <v>Gebrauchsüberlassung (TH)</v>
      </c>
      <c r="D1527" t="str">
        <f t="shared" si="23"/>
        <v>9740 Gebrauchsüberlassung (TH)</v>
      </c>
    </row>
    <row r="1528" spans="2:4" x14ac:dyDescent="0.25">
      <c r="B1528">
        <v>9750</v>
      </c>
      <c r="C1528" t="str">
        <f>+dict!C1528</f>
        <v>Sonstige Vergütungen (TH)</v>
      </c>
      <c r="D1528" t="str">
        <f t="shared" si="23"/>
        <v>9750 Sonstige Vergütungen (TH)</v>
      </c>
    </row>
    <row r="1529" spans="2:4" x14ac:dyDescent="0.25">
      <c r="B1529">
        <v>9780</v>
      </c>
      <c r="C1529" t="str">
        <f>+dict!C1529</f>
        <v>Anteil für Konto 9840 (TH) Kap.Konto III</v>
      </c>
      <c r="D1529" t="str">
        <f t="shared" si="23"/>
        <v>9780 Anteil für Konto 9840 (TH) Kap.Konto III</v>
      </c>
    </row>
    <row r="1530" spans="2:4" x14ac:dyDescent="0.25">
      <c r="B1530">
        <v>9790</v>
      </c>
      <c r="C1530" t="str">
        <f>+dict!C1530</f>
        <v>Restanteil (TH)</v>
      </c>
      <c r="D1530" t="str">
        <f t="shared" si="23"/>
        <v>9790 Restanteil (TH)</v>
      </c>
    </row>
    <row r="1531" spans="2:4" x14ac:dyDescent="0.25">
      <c r="B1531">
        <v>9802</v>
      </c>
      <c r="C1531" t="str">
        <f>+dict!C1531</f>
        <v>Rücklagen - andere Kapitalanpassung</v>
      </c>
      <c r="D1531" t="str">
        <f t="shared" si="23"/>
        <v>9802 Rücklagen - andere Kapitalanpassung</v>
      </c>
    </row>
    <row r="1532" spans="2:4" x14ac:dyDescent="0.25">
      <c r="B1532">
        <v>9803</v>
      </c>
      <c r="C1532" t="str">
        <f>+dict!C1532</f>
        <v>Gewinn-/Verlustvortrag -and.Kap.anpass</v>
      </c>
      <c r="D1532" t="str">
        <f t="shared" si="23"/>
        <v>9803 Gewinn-/Verlustvortrag -and.Kap.anpass</v>
      </c>
    </row>
    <row r="1533" spans="2:4" x14ac:dyDescent="0.25">
      <c r="B1533">
        <v>9804</v>
      </c>
      <c r="C1533" t="str">
        <f>+dict!C1533</f>
        <v>Rücklagen - Umbuchungen</v>
      </c>
      <c r="D1533" t="str">
        <f t="shared" si="23"/>
        <v>9804 Rücklagen - Umbuchungen</v>
      </c>
    </row>
    <row r="1534" spans="2:4" x14ac:dyDescent="0.25">
      <c r="B1534">
        <v>9805</v>
      </c>
      <c r="C1534" t="str">
        <f>+dict!C1534</f>
        <v>Gewinn-/Verlustvortrag - Umbuchungen</v>
      </c>
      <c r="D1534" t="str">
        <f t="shared" si="23"/>
        <v>9805 Gewinn-/Verlustvortrag - Umbuchungen</v>
      </c>
    </row>
    <row r="1535" spans="2:4" x14ac:dyDescent="0.25">
      <c r="B1535">
        <v>9806</v>
      </c>
      <c r="C1535" t="str">
        <f>+dict!C1535</f>
        <v>Anteil Jahresüberschuss/-fehlbetrag</v>
      </c>
      <c r="D1535" t="str">
        <f t="shared" si="23"/>
        <v>9806 Anteil Jahresüberschuss/-fehlbetrag</v>
      </c>
    </row>
    <row r="1536" spans="2:4" x14ac:dyDescent="0.25">
      <c r="B1536">
        <v>9807</v>
      </c>
      <c r="C1536" t="str">
        <f>+dict!C1536</f>
        <v>Anteil Bilanzgewinn/-verlust je Ges.er</v>
      </c>
      <c r="D1536" t="str">
        <f t="shared" si="23"/>
        <v>9807 Anteil Bilanzgewinn/-verlust je Ges.er</v>
      </c>
    </row>
    <row r="1537" spans="2:4" x14ac:dyDescent="0.25">
      <c r="B1537">
        <v>9808</v>
      </c>
      <c r="C1537" t="str">
        <f>+dict!C1537</f>
        <v>Gg.Kto Verteilung Jahresübersch/-fehlb</v>
      </c>
      <c r="D1537" t="str">
        <f t="shared" si="23"/>
        <v>9808 Gg.Kto Verteilung Jahresübersch/-fehlb</v>
      </c>
    </row>
    <row r="1538" spans="2:4" x14ac:dyDescent="0.25">
      <c r="B1538">
        <v>9809</v>
      </c>
      <c r="C1538" t="str">
        <f>+dict!C1538</f>
        <v>Gg.Kto Verteilung Bilanzgew./-verlust</v>
      </c>
      <c r="D1538" t="str">
        <f t="shared" si="23"/>
        <v>9809 Gg.Kto Verteilung Bilanzgew./-verlust</v>
      </c>
    </row>
    <row r="1539" spans="2:4" x14ac:dyDescent="0.25">
      <c r="B1539">
        <v>9810</v>
      </c>
      <c r="C1539" t="str">
        <f>+dict!C1539</f>
        <v>Kapitalkonto III (VH), EK</v>
      </c>
      <c r="D1539" t="str">
        <f t="shared" ref="D1539:D1602" si="24">+B1539&amp;" "&amp;C1539</f>
        <v>9810 Kapitalkonto III (VH), EK</v>
      </c>
    </row>
    <row r="1540" spans="2:4" x14ac:dyDescent="0.25">
      <c r="B1540">
        <v>9820</v>
      </c>
      <c r="C1540" t="str">
        <f>+dict!C1540</f>
        <v>Verlust-/Vortragskonto (VH)</v>
      </c>
      <c r="D1540" t="str">
        <f t="shared" si="24"/>
        <v>9820 Verlust-/Vortragskonto (VH)</v>
      </c>
    </row>
    <row r="1541" spans="2:4" x14ac:dyDescent="0.25">
      <c r="B1541">
        <v>9830</v>
      </c>
      <c r="C1541" t="str">
        <f>+dict!C1541</f>
        <v>Verrkto Einzahlungsverpflichtungen (VH)</v>
      </c>
      <c r="D1541" t="str">
        <f t="shared" si="24"/>
        <v>9830 Verrkto Einzahlungsverpflichtungen (VH)</v>
      </c>
    </row>
    <row r="1542" spans="2:4" x14ac:dyDescent="0.25">
      <c r="B1542">
        <v>9840</v>
      </c>
      <c r="C1542" t="str">
        <f>+dict!C1542</f>
        <v>Kapitalkonto III (TH), EK</v>
      </c>
      <c r="D1542" t="str">
        <f t="shared" si="24"/>
        <v>9840 Kapitalkonto III (TH), EK</v>
      </c>
    </row>
    <row r="1543" spans="2:4" x14ac:dyDescent="0.25">
      <c r="B1543">
        <v>9850</v>
      </c>
      <c r="C1543" t="str">
        <f>+dict!C1543</f>
        <v>Verrkto Einzahlungsverpflichtungen (TH)</v>
      </c>
      <c r="D1543" t="str">
        <f t="shared" si="24"/>
        <v>9850 Verrkto Einzahlungsverpflichtungen (TH)</v>
      </c>
    </row>
    <row r="1544" spans="2:4" x14ac:dyDescent="0.25">
      <c r="B1544">
        <v>9860</v>
      </c>
      <c r="C1544" t="str">
        <f>+dict!C1544</f>
        <v>Einz.Verpfl.pers.haft.Gesellsch. (VH)</v>
      </c>
      <c r="D1544" t="str">
        <f t="shared" si="24"/>
        <v>9860 Einz.Verpfl.pers.haft.Gesellsch. (VH)</v>
      </c>
    </row>
    <row r="1545" spans="2:4" x14ac:dyDescent="0.25">
      <c r="B1545">
        <v>9870</v>
      </c>
      <c r="C1545" t="str">
        <f>+dict!C1545</f>
        <v>Einz.Verpfl.Kommanditisten (TH)</v>
      </c>
      <c r="D1545" t="str">
        <f t="shared" si="24"/>
        <v>9870 Einz.Verpfl.Kommanditisten (TH)</v>
      </c>
    </row>
    <row r="1546" spans="2:4" x14ac:dyDescent="0.25">
      <c r="B1546">
        <v>9880</v>
      </c>
      <c r="C1546" t="str">
        <f>+dict!C1546</f>
        <v>Ausgleichsposten f. aktiv. eig. Anteile</v>
      </c>
      <c r="D1546" t="str">
        <f t="shared" si="24"/>
        <v>9880 Ausgleichsposten f. aktiv. eig. Anteile</v>
      </c>
    </row>
    <row r="1547" spans="2:4" x14ac:dyDescent="0.25">
      <c r="B1547">
        <v>9883</v>
      </c>
      <c r="C1547" t="str">
        <f>+dict!C1547</f>
        <v>Ungedeckte Entnahme p. haft. Gesellsch.</v>
      </c>
      <c r="D1547" t="str">
        <f t="shared" si="24"/>
        <v>9883 Ungedeckte Entnahme p. haft. Gesellsch.</v>
      </c>
    </row>
    <row r="1548" spans="2:4" x14ac:dyDescent="0.25">
      <c r="B1548">
        <v>9884</v>
      </c>
      <c r="C1548" t="str">
        <f>+dict!C1548</f>
        <v>Ungedeckte Entnahme Kommanditisten</v>
      </c>
      <c r="D1548" t="str">
        <f t="shared" si="24"/>
        <v>9884 Ungedeckte Entnahme Kommanditisten</v>
      </c>
    </row>
    <row r="1549" spans="2:4" x14ac:dyDescent="0.25">
      <c r="B1549">
        <v>9885</v>
      </c>
      <c r="C1549" t="str">
        <f>+dict!C1549</f>
        <v>Verr.kto ungedeckte Entnahme p.haft.Ges.</v>
      </c>
      <c r="D1549" t="str">
        <f t="shared" si="24"/>
        <v>9885 Verr.kto ungedeckte Entnahme p.haft.Ges.</v>
      </c>
    </row>
    <row r="1550" spans="2:4" x14ac:dyDescent="0.25">
      <c r="B1550">
        <v>9886</v>
      </c>
      <c r="C1550" t="str">
        <f>+dict!C1550</f>
        <v>Verr.kto ungedeckte Entnahme Kommandit.</v>
      </c>
      <c r="D1550" t="str">
        <f t="shared" si="24"/>
        <v>9886 Verr.kto ungedeckte Entnahme Kommandit.</v>
      </c>
    </row>
    <row r="1551" spans="2:4" x14ac:dyDescent="0.25">
      <c r="B1551">
        <v>9887</v>
      </c>
      <c r="C1551" t="str">
        <f>+dict!C1551</f>
        <v>Steueraufwand der Gesellschafter</v>
      </c>
      <c r="D1551" t="str">
        <f t="shared" si="24"/>
        <v>9887 Steueraufwand der Gesellschafter</v>
      </c>
    </row>
    <row r="1552" spans="2:4" x14ac:dyDescent="0.25">
      <c r="B1552">
        <v>9889</v>
      </c>
      <c r="C1552" t="str">
        <f>+dict!C1552</f>
        <v>Gegenkonto zu 9887</v>
      </c>
      <c r="D1552" t="str">
        <f t="shared" si="24"/>
        <v>9889 Gegenkonto zu 9887</v>
      </c>
    </row>
    <row r="1553" spans="2:4" x14ac:dyDescent="0.25">
      <c r="B1553">
        <v>9890</v>
      </c>
      <c r="C1553" t="str">
        <f>+dict!C1553</f>
        <v>Gewinnzuschlag §§ 6b, 6c EStG (Haben)</v>
      </c>
      <c r="D1553" t="str">
        <f t="shared" si="24"/>
        <v>9890 Gewinnzuschlag §§ 6b, 6c EStG (Haben)</v>
      </c>
    </row>
    <row r="1554" spans="2:4" x14ac:dyDescent="0.25">
      <c r="B1554">
        <v>9891</v>
      </c>
      <c r="C1554" t="str">
        <f>+dict!C1554</f>
        <v>Gewinnzuschlag §§ 6b, 6c EStG (Soll)</v>
      </c>
      <c r="D1554" t="str">
        <f t="shared" si="24"/>
        <v>9891 Gewinnzuschlag §§ 6b, 6c EStG (Soll)</v>
      </c>
    </row>
    <row r="1555" spans="2:4" x14ac:dyDescent="0.25">
      <c r="B1555">
        <v>9892</v>
      </c>
      <c r="C1555" t="str">
        <f>+dict!C1555</f>
        <v>Veränderung gesamthänd. geb. Rücklagen</v>
      </c>
      <c r="D1555" t="str">
        <f t="shared" si="24"/>
        <v>9892 Veränderung gesamthänd. geb. Rücklagen</v>
      </c>
    </row>
    <row r="1556" spans="2:4" x14ac:dyDescent="0.25">
      <c r="B1556">
        <v>9893</v>
      </c>
      <c r="C1556" t="str">
        <f>+dict!C1556</f>
        <v>Umsatzsteuer in Forderungen allg. Satz</v>
      </c>
      <c r="D1556" t="str">
        <f t="shared" si="24"/>
        <v>9893 Umsatzsteuer in Forderungen allg. Satz</v>
      </c>
    </row>
    <row r="1557" spans="2:4" x14ac:dyDescent="0.25">
      <c r="B1557">
        <v>9894</v>
      </c>
      <c r="C1557" t="str">
        <f>+dict!C1557</f>
        <v>Umsatzsteuer in Forderungen ermäß. Satz</v>
      </c>
      <c r="D1557" t="str">
        <f t="shared" si="24"/>
        <v>9894 Umsatzsteuer in Forderungen ermäß. Satz</v>
      </c>
    </row>
    <row r="1558" spans="2:4" x14ac:dyDescent="0.25">
      <c r="B1558">
        <v>9895</v>
      </c>
      <c r="C1558" t="str">
        <f>+dict!C1558</f>
        <v>Gegenkonto Aufteilung Umsatzsteuer</v>
      </c>
      <c r="D1558" t="str">
        <f t="shared" si="24"/>
        <v>9895 Gegenkonto Aufteilung Umsatzsteuer</v>
      </c>
    </row>
    <row r="1559" spans="2:4" x14ac:dyDescent="0.25">
      <c r="B1559">
        <v>9896</v>
      </c>
      <c r="C1559" t="str">
        <f>+dict!C1559</f>
        <v>Vorsteuer in Verbindl. allgem. Satz</v>
      </c>
      <c r="D1559" t="str">
        <f t="shared" si="24"/>
        <v>9896 Vorsteuer in Verbindl. allgem. Satz</v>
      </c>
    </row>
    <row r="1560" spans="2:4" x14ac:dyDescent="0.25">
      <c r="B1560">
        <v>9897</v>
      </c>
      <c r="C1560" t="str">
        <f>+dict!C1560</f>
        <v>Vorsteuer in Verbindl. ermäßig. Satz</v>
      </c>
      <c r="D1560" t="str">
        <f t="shared" si="24"/>
        <v>9897 Vorsteuer in Verbindl. ermäßig. Satz</v>
      </c>
    </row>
    <row r="1561" spans="2:4" x14ac:dyDescent="0.25">
      <c r="B1561">
        <v>9898</v>
      </c>
      <c r="C1561" t="str">
        <f>+dict!C1561</f>
        <v>Vorsteuer in Verbindl.aus versch.Kosten</v>
      </c>
      <c r="D1561" t="str">
        <f t="shared" si="24"/>
        <v>9898 Vorsteuer in Verbindl.aus versch.Kosten</v>
      </c>
    </row>
    <row r="1562" spans="2:4" x14ac:dyDescent="0.25">
      <c r="B1562">
        <v>9899</v>
      </c>
      <c r="C1562" t="str">
        <f>+dict!C1562</f>
        <v>Gegenkonto Aufteilung Vorsteuer</v>
      </c>
      <c r="D1562" t="str">
        <f t="shared" si="24"/>
        <v>9899 Gegenkonto Aufteilung Vorsteuer</v>
      </c>
    </row>
    <row r="1563" spans="2:4" x14ac:dyDescent="0.25">
      <c r="B1563">
        <v>9900</v>
      </c>
      <c r="C1563" t="str">
        <f>+dict!C1563</f>
        <v>Umsatzsteuer nicht fällig - sonst.Erlöse</v>
      </c>
      <c r="D1563" t="str">
        <f t="shared" si="24"/>
        <v>9900 Umsatzsteuer nicht fällig - sonst.Erlöse</v>
      </c>
    </row>
    <row r="1564" spans="2:4" x14ac:dyDescent="0.25">
      <c r="B1564">
        <v>9901</v>
      </c>
      <c r="C1564" t="str">
        <f>+dict!C1564</f>
        <v>Gegenkonto zu 9900</v>
      </c>
      <c r="D1564" t="str">
        <f t="shared" si="24"/>
        <v>9901 Gegenkonto zu 9900</v>
      </c>
    </row>
    <row r="1565" spans="2:4" x14ac:dyDescent="0.25">
      <c r="B1565">
        <v>9902</v>
      </c>
      <c r="C1565" t="str">
        <f>+dict!C1565</f>
        <v>Umsatzsteuer in Ford. aus sonst.Erlösen</v>
      </c>
      <c r="D1565" t="str">
        <f t="shared" si="24"/>
        <v>9902 Umsatzsteuer in Ford. aus sonst.Erlösen</v>
      </c>
    </row>
    <row r="1566" spans="2:4" x14ac:dyDescent="0.25">
      <c r="B1566">
        <v>9910</v>
      </c>
      <c r="C1566" t="str">
        <f>+dict!C1566</f>
        <v>Gegenkto.Minderg Entnahmen § 4 (4a) EStG</v>
      </c>
      <c r="D1566" t="str">
        <f t="shared" si="24"/>
        <v>9910 Gegenkto.Minderg Entnahmen § 4 (4a) EStG</v>
      </c>
    </row>
    <row r="1567" spans="2:4" x14ac:dyDescent="0.25">
      <c r="B1567">
        <v>9911</v>
      </c>
      <c r="C1567" t="str">
        <f>+dict!C1567</f>
        <v>Minderung Entnahmen § 4 (4a) EStG, (H)</v>
      </c>
      <c r="D1567" t="str">
        <f t="shared" si="24"/>
        <v>9911 Minderung Entnahmen § 4 (4a) EStG, (H)</v>
      </c>
    </row>
    <row r="1568" spans="2:4" x14ac:dyDescent="0.25">
      <c r="B1568">
        <v>9912</v>
      </c>
      <c r="C1568" t="str">
        <f>+dict!C1568</f>
        <v>Erhöhung Entnahmen § 4 (4a) EStG</v>
      </c>
      <c r="D1568" t="str">
        <f t="shared" si="24"/>
        <v>9912 Erhöhung Entnahmen § 4 (4a) EStG</v>
      </c>
    </row>
    <row r="1569" spans="2:4" x14ac:dyDescent="0.25">
      <c r="B1569">
        <v>9913</v>
      </c>
      <c r="C1569" t="str">
        <f>+dict!C1569</f>
        <v>Gegenkto.Erhöhg Entnahmen §4 (4a) EStG,H</v>
      </c>
      <c r="D1569" t="str">
        <f t="shared" si="24"/>
        <v>9913 Gegenkto.Erhöhg Entnahmen §4 (4a) EStG,H</v>
      </c>
    </row>
    <row r="1570" spans="2:4" x14ac:dyDescent="0.25">
      <c r="B1570">
        <v>9914</v>
      </c>
      <c r="C1570" t="str">
        <f>+dict!C1570</f>
        <v>Hinzurg IAB §7g (2) EStG aus 4. WJ, (H)</v>
      </c>
      <c r="D1570" t="str">
        <f t="shared" si="24"/>
        <v>9914 Hinzurg IAB §7g (2) EStG aus 4. WJ, (H)</v>
      </c>
    </row>
    <row r="1571" spans="2:4" x14ac:dyDescent="0.25">
      <c r="B1571">
        <v>9915</v>
      </c>
      <c r="C1571" t="str">
        <f>+dict!C1571</f>
        <v>Rückgängigm.IAB § 7g (3,4) EStG im 4.WJ.</v>
      </c>
      <c r="D1571" t="str">
        <f t="shared" si="24"/>
        <v>9915 Rückgängigm.IAB § 7g (3,4) EStG im 4.WJ.</v>
      </c>
    </row>
    <row r="1572" spans="2:4" x14ac:dyDescent="0.25">
      <c r="B1572">
        <v>9916</v>
      </c>
      <c r="C1572" t="str">
        <f>+dict!C1572</f>
        <v>Hinzurg IAB §7g (2) EStG aus 2. WJ, (H)</v>
      </c>
      <c r="D1572" t="str">
        <f t="shared" si="24"/>
        <v>9916 Hinzurg IAB §7g (2) EStG aus 2. WJ, (H)</v>
      </c>
    </row>
    <row r="1573" spans="2:4" x14ac:dyDescent="0.25">
      <c r="B1573">
        <v>9917</v>
      </c>
      <c r="C1573" t="str">
        <f>+dict!C1573</f>
        <v>Hinzurg IAB §7g (2) EStG aus 3. WJ. (H)</v>
      </c>
      <c r="D1573" t="str">
        <f t="shared" si="24"/>
        <v>9917 Hinzurg IAB §7g (2) EStG aus 3. WJ. (H)</v>
      </c>
    </row>
    <row r="1574" spans="2:4" x14ac:dyDescent="0.25">
      <c r="B1574">
        <v>9918</v>
      </c>
      <c r="C1574" t="str">
        <f>+dict!C1574</f>
        <v>Rückgängigm.IAB § 7g (3,4) EStG im 2.WJ.</v>
      </c>
      <c r="D1574" t="str">
        <f t="shared" si="24"/>
        <v>9918 Rückgängigm.IAB § 7g (3,4) EStG im 2.WJ.</v>
      </c>
    </row>
    <row r="1575" spans="2:4" x14ac:dyDescent="0.25">
      <c r="B1575">
        <v>9919</v>
      </c>
      <c r="C1575" t="str">
        <f>+dict!C1575</f>
        <v>Rückgängigm.IAB § 7g (3,4) EStG im 3.WJ.</v>
      </c>
      <c r="D1575" t="str">
        <f t="shared" si="24"/>
        <v>9919 Rückgängigm.IAB § 7g (3,4) EStG im 3.WJ.</v>
      </c>
    </row>
    <row r="1576" spans="2:4" x14ac:dyDescent="0.25">
      <c r="B1576">
        <v>9920</v>
      </c>
      <c r="C1576" t="str">
        <f>+dict!C1576</f>
        <v>Ausst.Einl.Komplementär, n.eingef. (VH)</v>
      </c>
      <c r="D1576" t="str">
        <f t="shared" si="24"/>
        <v>9920 Ausst.Einl.Komplementär, n.eingef. (VH)</v>
      </c>
    </row>
    <row r="1577" spans="2:4" x14ac:dyDescent="0.25">
      <c r="B1577">
        <v>9930</v>
      </c>
      <c r="C1577" t="str">
        <f>+dict!C1577</f>
        <v>Ausst.Einl.Komplementär, eingef. (VH)</v>
      </c>
      <c r="D1577" t="str">
        <f t="shared" si="24"/>
        <v>9930 Ausst.Einl.Komplementär, eingef. (VH)</v>
      </c>
    </row>
    <row r="1578" spans="2:4" x14ac:dyDescent="0.25">
      <c r="B1578">
        <v>9940</v>
      </c>
      <c r="C1578" t="str">
        <f>+dict!C1578</f>
        <v>Ausst.Einl.Kommanditist, n.eingef. (TH)</v>
      </c>
      <c r="D1578" t="str">
        <f t="shared" si="24"/>
        <v>9940 Ausst.Einl.Kommanditist, n.eingef. (TH)</v>
      </c>
    </row>
    <row r="1579" spans="2:4" x14ac:dyDescent="0.25">
      <c r="B1579">
        <v>9950</v>
      </c>
      <c r="C1579" t="str">
        <f>+dict!C1579</f>
        <v>Ausst.Einl.Kommanditist, eingef. (TH)</v>
      </c>
      <c r="D1579" t="str">
        <f t="shared" si="24"/>
        <v>9950 Ausst.Einl.Kommanditist, eingef. (TH)</v>
      </c>
    </row>
    <row r="1580" spans="2:4" x14ac:dyDescent="0.25">
      <c r="B1580">
        <v>9960</v>
      </c>
      <c r="C1580" t="str">
        <f>+dict!C1580</f>
        <v>Bewertungskorrektur zu Forderungen L+L</v>
      </c>
      <c r="D1580" t="str">
        <f t="shared" si="24"/>
        <v>9960 Bewertungskorrektur zu Forderungen L+L</v>
      </c>
    </row>
    <row r="1581" spans="2:4" x14ac:dyDescent="0.25">
      <c r="B1581">
        <v>9961</v>
      </c>
      <c r="C1581" t="str">
        <f>+dict!C1581</f>
        <v>Bewertungskorrektur zu sonst. Verbindl.</v>
      </c>
      <c r="D1581" t="str">
        <f t="shared" si="24"/>
        <v>9961 Bewertungskorrektur zu sonst. Verbindl.</v>
      </c>
    </row>
    <row r="1582" spans="2:4" x14ac:dyDescent="0.25">
      <c r="B1582">
        <v>9962</v>
      </c>
      <c r="C1582" t="str">
        <f>+dict!C1582</f>
        <v>Bewertungskorrektur Guth. Kreditinstitut</v>
      </c>
      <c r="D1582" t="str">
        <f t="shared" si="24"/>
        <v>9962 Bewertungskorrektur Guth. Kreditinstitut</v>
      </c>
    </row>
    <row r="1583" spans="2:4" x14ac:dyDescent="0.25">
      <c r="B1583">
        <v>9963</v>
      </c>
      <c r="C1583" t="str">
        <f>+dict!C1583</f>
        <v>Bewertungskorr. Verbindl.Kreditinstitut</v>
      </c>
      <c r="D1583" t="str">
        <f t="shared" si="24"/>
        <v>9963 Bewertungskorr. Verbindl.Kreditinstitut</v>
      </c>
    </row>
    <row r="1584" spans="2:4" x14ac:dyDescent="0.25">
      <c r="B1584">
        <v>9964</v>
      </c>
      <c r="C1584" t="str">
        <f>+dict!C1584</f>
        <v>Bewertungskorrektur zu Verbindlichk. L+L</v>
      </c>
      <c r="D1584" t="str">
        <f t="shared" si="24"/>
        <v>9964 Bewertungskorrektur zu Verbindlichk. L+L</v>
      </c>
    </row>
    <row r="1585" spans="2:4" x14ac:dyDescent="0.25">
      <c r="B1585">
        <v>9965</v>
      </c>
      <c r="C1585" t="str">
        <f>+dict!C1585</f>
        <v>Bewertungskorrektur zu sonstigen VermG</v>
      </c>
      <c r="D1585" t="str">
        <f t="shared" si="24"/>
        <v>9965 Bewertungskorrektur zu sonstigen VermG</v>
      </c>
    </row>
    <row r="1586" spans="2:4" x14ac:dyDescent="0.25">
      <c r="B1586">
        <v>9968</v>
      </c>
      <c r="C1586" t="str">
        <f>+dict!C1586</f>
        <v>Hinzurg IAB §7g (2) EStG aus 5. WJ, (H)</v>
      </c>
      <c r="D1586" t="str">
        <f t="shared" si="24"/>
        <v>9968 Hinzurg IAB §7g (2) EStG aus 5. WJ, (H)</v>
      </c>
    </row>
    <row r="1587" spans="2:4" x14ac:dyDescent="0.25">
      <c r="B1587">
        <v>9969</v>
      </c>
      <c r="C1587" t="str">
        <f>+dict!C1587</f>
        <v>Rückgängigm.IAB § 7g (3,4) EStG im 5.WJ.</v>
      </c>
      <c r="D1587" t="str">
        <f t="shared" si="24"/>
        <v>9969 Rückgängigm.IAB § 7g (3,4) EStG im 5.WJ.</v>
      </c>
    </row>
    <row r="1588" spans="2:4" x14ac:dyDescent="0.25">
      <c r="B1588">
        <v>9970</v>
      </c>
      <c r="C1588" t="str">
        <f>+dict!C1588</f>
        <v>IAB § 7g (1) EStG, (S)</v>
      </c>
      <c r="D1588" t="str">
        <f t="shared" si="24"/>
        <v>9970 IAB § 7g (1) EStG, (S)</v>
      </c>
    </row>
    <row r="1589" spans="2:4" x14ac:dyDescent="0.25">
      <c r="B1589">
        <v>9971</v>
      </c>
      <c r="C1589" t="str">
        <f>+dict!C1589</f>
        <v>IAB § 7g (1) EStG, (H),Gegenkto zu 9970</v>
      </c>
      <c r="D1589" t="str">
        <f t="shared" si="24"/>
        <v>9971 IAB § 7g (1) EStG, (H),Gegenkto zu 9970</v>
      </c>
    </row>
    <row r="1590" spans="2:4" x14ac:dyDescent="0.25">
      <c r="B1590">
        <v>9972</v>
      </c>
      <c r="C1590" t="str">
        <f>+dict!C1590</f>
        <v>Hinzurg.IAB § 7g (2)EStG, vorang. WJ (H)</v>
      </c>
      <c r="D1590" t="str">
        <f t="shared" si="24"/>
        <v>9972 Hinzurg.IAB § 7g (2)EStG, vorang. WJ (H)</v>
      </c>
    </row>
    <row r="1591" spans="2:4" x14ac:dyDescent="0.25">
      <c r="B1591">
        <v>9973</v>
      </c>
      <c r="C1591" t="str">
        <f>+dict!C1591</f>
        <v>Gkto. Hinzurg. IAB § 7g (2) EStG, (S)</v>
      </c>
      <c r="D1591" t="str">
        <f t="shared" si="24"/>
        <v>9973 Gkto. Hinzurg. IAB § 7g (2) EStG, (S)</v>
      </c>
    </row>
    <row r="1592" spans="2:4" x14ac:dyDescent="0.25">
      <c r="B1592">
        <v>9974</v>
      </c>
      <c r="C1592" t="str">
        <f>+dict!C1592</f>
        <v>Rückgängigm.IAB §7g (3,4) EStG i.vor. WJ</v>
      </c>
      <c r="D1592" t="str">
        <f t="shared" si="24"/>
        <v>9974 Rückgängigm.IAB §7g (3,4) EStG i.vor. WJ</v>
      </c>
    </row>
    <row r="1593" spans="2:4" x14ac:dyDescent="0.25">
      <c r="B1593">
        <v>9975</v>
      </c>
      <c r="C1593" t="str">
        <f>+dict!C1593</f>
        <v>Gkto. Rückgängigm. IAB § 7g (3,4) EStG</v>
      </c>
      <c r="D1593" t="str">
        <f t="shared" si="24"/>
        <v>9975 Gkto. Rückgängigm. IAB § 7g (3,4) EStG</v>
      </c>
    </row>
    <row r="1594" spans="2:4" x14ac:dyDescent="0.25">
      <c r="B1594">
        <v>9976</v>
      </c>
      <c r="C1594" t="str">
        <f>+dict!C1594</f>
        <v>Nicht abzugsf. Zinsaufw. § 4h EStG, (H)</v>
      </c>
      <c r="D1594" t="str">
        <f t="shared" si="24"/>
        <v>9976 Nicht abzugsf. Zinsaufw. § 4h EStG, (H)</v>
      </c>
    </row>
    <row r="1595" spans="2:4" x14ac:dyDescent="0.25">
      <c r="B1595">
        <v>9977</v>
      </c>
      <c r="C1595" t="str">
        <f>+dict!C1595</f>
        <v>Nicht abzugsf. Zinsaufw. § 4h EStG, (S)</v>
      </c>
      <c r="D1595" t="str">
        <f t="shared" si="24"/>
        <v>9977 Nicht abzugsf. Zinsaufw. § 4h EStG, (S)</v>
      </c>
    </row>
    <row r="1596" spans="2:4" x14ac:dyDescent="0.25">
      <c r="B1596">
        <v>9978</v>
      </c>
      <c r="C1596" t="str">
        <f>+dict!C1596</f>
        <v>Abziehb. Zinsaufw. VJ § 4h EStG, (S)</v>
      </c>
      <c r="D1596" t="str">
        <f t="shared" si="24"/>
        <v>9978 Abziehb. Zinsaufw. VJ § 4h EStG, (S)</v>
      </c>
    </row>
    <row r="1597" spans="2:4" x14ac:dyDescent="0.25">
      <c r="B1597">
        <v>9979</v>
      </c>
      <c r="C1597" t="str">
        <f>+dict!C1597</f>
        <v>Abziehb. Zinsaufw. VJ § 4h EStG, (H)</v>
      </c>
      <c r="D1597" t="str">
        <f t="shared" si="24"/>
        <v>9979 Abziehb. Zinsaufw. VJ § 4h EStG, (H)</v>
      </c>
    </row>
    <row r="1598" spans="2:4" x14ac:dyDescent="0.25">
      <c r="B1598">
        <v>9980</v>
      </c>
      <c r="C1598" t="str">
        <f>+dict!C1598</f>
        <v>Anteil Belastung auf Verbindl.konten</v>
      </c>
      <c r="D1598" t="str">
        <f t="shared" si="24"/>
        <v>9980 Anteil Belastung auf Verbindl.konten</v>
      </c>
    </row>
    <row r="1599" spans="2:4" x14ac:dyDescent="0.25">
      <c r="B1599">
        <v>9981</v>
      </c>
      <c r="C1599" t="str">
        <f>+dict!C1599</f>
        <v>Verr.kto. Anteil Belastung Verb.konten</v>
      </c>
      <c r="D1599" t="str">
        <f t="shared" si="24"/>
        <v>9981 Verr.kto. Anteil Belastung Verb.konten</v>
      </c>
    </row>
    <row r="1600" spans="2:4" x14ac:dyDescent="0.25">
      <c r="B1600">
        <v>9982</v>
      </c>
      <c r="C1600" t="str">
        <f>+dict!C1600</f>
        <v>Anteil Gutschrift auf Verbindl.konten</v>
      </c>
      <c r="D1600" t="str">
        <f t="shared" si="24"/>
        <v>9982 Anteil Gutschrift auf Verbindl.konten</v>
      </c>
    </row>
    <row r="1601" spans="2:4" x14ac:dyDescent="0.25">
      <c r="B1601">
        <v>9983</v>
      </c>
      <c r="C1601" t="str">
        <f>+dict!C1601</f>
        <v>Verr.kto Anteil Gutschrift Verb.konten</v>
      </c>
      <c r="D1601" t="str">
        <f t="shared" si="24"/>
        <v>9983 Verr.kto Anteil Gutschrift Verb.konten</v>
      </c>
    </row>
    <row r="1602" spans="2:4" x14ac:dyDescent="0.25">
      <c r="B1602">
        <v>9984</v>
      </c>
      <c r="C1602" t="str">
        <f>+dict!C1602</f>
        <v>Gewinnkorrektur § 60 (2) EStDV</v>
      </c>
      <c r="D1602" t="str">
        <f t="shared" si="24"/>
        <v>9984 Gewinnkorrektur § 60 (2) EStDV</v>
      </c>
    </row>
    <row r="1603" spans="2:4" x14ac:dyDescent="0.25">
      <c r="B1603">
        <v>9985</v>
      </c>
      <c r="C1603" t="str">
        <f>+dict!C1603</f>
        <v>Gegenkonto zu 9984</v>
      </c>
      <c r="D1603" t="str">
        <f t="shared" ref="D1603:D1612" si="25">+B1603&amp;" "&amp;C1603</f>
        <v>9985 Gegenkonto zu 9984</v>
      </c>
    </row>
    <row r="1604" spans="2:4" x14ac:dyDescent="0.25">
      <c r="B1604">
        <v>9986</v>
      </c>
      <c r="C1604" t="str">
        <f>+dict!C1604</f>
        <v>Ergebnisverteilung auf Fremdkapital</v>
      </c>
      <c r="D1604" t="str">
        <f t="shared" si="25"/>
        <v>9986 Ergebnisverteilung auf Fremdkapital</v>
      </c>
    </row>
    <row r="1605" spans="2:4" x14ac:dyDescent="0.25">
      <c r="B1605">
        <v>9987</v>
      </c>
      <c r="C1605" t="str">
        <f>+dict!C1605</f>
        <v>Korrekturkto. für Überleitungsrechnung</v>
      </c>
      <c r="D1605" t="str">
        <f t="shared" si="25"/>
        <v>9987 Korrekturkto. für Überleitungsrechnung</v>
      </c>
    </row>
    <row r="1606" spans="2:4" x14ac:dyDescent="0.25">
      <c r="B1606">
        <v>9989</v>
      </c>
      <c r="C1606" t="str">
        <f>+dict!C1606</f>
        <v>Gegenkonto zu 9986-9988</v>
      </c>
      <c r="D1606" t="str">
        <f t="shared" si="25"/>
        <v>9989 Gegenkonto zu 9986-9988</v>
      </c>
    </row>
    <row r="1607" spans="2:4" x14ac:dyDescent="0.25">
      <c r="B1607">
        <v>9990</v>
      </c>
      <c r="C1607" t="str">
        <f>+dict!C1607</f>
        <v>Ertr. außergewöhnl. Größe oder Bedeutung</v>
      </c>
      <c r="D1607" t="str">
        <f t="shared" si="25"/>
        <v>9990 Ertr. außergewöhnl. Größe oder Bedeutung</v>
      </c>
    </row>
    <row r="1608" spans="2:4" x14ac:dyDescent="0.25">
      <c r="B1608">
        <v>9991</v>
      </c>
      <c r="C1608" t="str">
        <f>+dict!C1608</f>
        <v>Erträge aperiodisch</v>
      </c>
      <c r="D1608" t="str">
        <f t="shared" si="25"/>
        <v>9991 Erträge aperiodisch</v>
      </c>
    </row>
    <row r="1609" spans="2:4" x14ac:dyDescent="0.25">
      <c r="B1609">
        <v>9992</v>
      </c>
      <c r="C1609" t="str">
        <f>+dict!C1609</f>
        <v>Ertr. außerg. Größe / Bedeutung aperiod.</v>
      </c>
      <c r="D1609" t="str">
        <f t="shared" si="25"/>
        <v>9992 Ertr. außerg. Größe / Bedeutung aperiod.</v>
      </c>
    </row>
    <row r="1610" spans="2:4" x14ac:dyDescent="0.25">
      <c r="B1610">
        <v>9993</v>
      </c>
      <c r="C1610" t="str">
        <f>+dict!C1610</f>
        <v>Aufw. außergewöhnl. Größe oder Bedeutung</v>
      </c>
      <c r="D1610" t="str">
        <f t="shared" si="25"/>
        <v>9993 Aufw. außergewöhnl. Größe oder Bedeutung</v>
      </c>
    </row>
    <row r="1611" spans="2:4" x14ac:dyDescent="0.25">
      <c r="B1611">
        <v>9994</v>
      </c>
      <c r="C1611" t="str">
        <f>+dict!C1611</f>
        <v>Aufwendungen aperiodisch</v>
      </c>
      <c r="D1611" t="str">
        <f t="shared" si="25"/>
        <v>9994 Aufwendungen aperiodisch</v>
      </c>
    </row>
    <row r="1612" spans="2:4" x14ac:dyDescent="0.25">
      <c r="B1612">
        <v>9995</v>
      </c>
      <c r="C1612" t="str">
        <f>+dict!C1612</f>
        <v>Aufw. außerg. Größe / Bedeutung aperiod.</v>
      </c>
      <c r="D1612" t="str">
        <f t="shared" si="25"/>
        <v>9995 Aufw. außerg. Größe / Bedeutung aperiod.</v>
      </c>
    </row>
  </sheetData>
  <pageMargins left="0.7" right="0.7" top="0.78740157499999996" bottom="0.78740157499999996" header="0.3" footer="0.3"/>
  <customProperties>
    <customPr name="EpmWorksheetKeyString_GU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66AC38-2FE4-4CAD-AFFD-4844739BC43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23</vt:i4>
      </vt:variant>
    </vt:vector>
  </HeadingPairs>
  <TitlesOfParts>
    <vt:vector size="23" baseType="lpstr">
      <vt:lpstr>Dashboard</vt:lpstr>
      <vt:lpstr>Settings</vt:lpstr>
      <vt:lpstr>PL-tc</vt:lpstr>
      <vt:lpstr>PL-tc-m</vt:lpstr>
      <vt:lpstr>PC-tc</vt:lpstr>
      <vt:lpstr>Balance</vt:lpstr>
      <vt:lpstr>Sales</vt:lpstr>
      <vt:lpstr>CF</vt:lpstr>
      <vt:lpstr>HR</vt:lpstr>
      <vt:lpstr>FinanceKPI</vt:lpstr>
      <vt:lpstr>Investments</vt:lpstr>
      <vt:lpstr>Assets</vt:lpstr>
      <vt:lpstr>pl-data</vt:lpstr>
      <vt:lpstr>b-data</vt:lpstr>
      <vt:lpstr>s-data</vt:lpstr>
      <vt:lpstr>l-data</vt:lpstr>
      <vt:lpstr>i-data</vt:lpstr>
      <vt:lpstr>postings</vt:lpstr>
      <vt:lpstr>hr-data</vt:lpstr>
      <vt:lpstr>pc-dist</vt:lpstr>
      <vt:lpstr>helper</vt:lpstr>
      <vt:lpstr>dict</vt:lpstr>
      <vt:lpstr>masterfile</vt:lpstr>
    </vt:vector>
  </TitlesOfParts>
  <Company>BeteiligungsHolding Hanau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Eichhorn, Dennis</dc:creator>
  <cp:lastModifiedBy>Eichhorn, Dennis</cp:lastModifiedBy>
  <cp:lastPrinted>2022-10-27T07:07:49Z</cp:lastPrinted>
  <dcterms:created xsi:type="dcterms:W3CDTF">2022-10-20T11:45:12Z</dcterms:created>
  <dcterms:modified xsi:type="dcterms:W3CDTF">2022-11-24T10:29:43Z</dcterms:modified>
</cp:coreProperties>
</file>